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
<Relationship Id="rId1" Type="http://schemas.openxmlformats.org/officeDocument/2006/relationships/officeDocument" Target="xl/workbook.xml"/>
<Relationship Id="rId2" Type="http://schemas.openxmlformats.org/package/2006/relationships/metadata/core-properties" Target="docProps/core.xml"/>
<Relationship Id="rId3" Type="http://schemas.openxmlformats.org/officeDocument/2006/relationships/extended-properties" Target="docProps/app.xml"/>
</Relationships>
</file>

<file path=xl/workbook.xml><?xml version="1.0" encoding="utf-8"?>
<workbook xmlns="http://schemas.openxmlformats.org/spreadsheetml/2006/main" xmlns:r="http://schemas.openxmlformats.org/officeDocument/2006/relationships">
  <sheets>
    <sheet name="Inputs" sheetId="1" r:id="rId1"/>
    <sheet name="CropEconomics" sheetId="2" r:id="rId2"/>
    <sheet name="MCSchedules" sheetId="3" r:id="rId3"/>
    <sheet name="CostStructure" sheetId="4" r:id="rId4"/>
    <sheet name="Enumeration" sheetId="5" r:id="rId5"/>
    <sheet name="Optimization" sheetId="6" r:id="rId6"/>
    <sheet name="WorkedExample" sheetId="7" r:id="rId7"/>
    <sheet name="Checks" sheetId="8" r:id="rId8"/>
    <sheet name="Summary" sheetId="9" r:id="rId9"/>
  </sheets>
  <definedNames>
    <definedName name="SEASON_WEEKS">'Inputs'!$B$4</definedName>
    <definedName name="TOTAL_BEDS">'Inputs'!$B$5</definedName>
    <definedName name="FIXED_COSTS">'Inputs'!$B$6</definedName>
    <definedName name="FARMER_HRS">'Inputs'!$B$7</definedName>
    <definedName name="FARMER_WAGE">'Inputs'!$B$8</definedName>
    <definedName name="FARMER_RATE">'Inputs'!$B$9</definedName>
    <definedName name="TEMP_WORKER_WAGE">'Inputs'!$B$10</definedName>
    <definedName name="TEMP_WORKER_HRS">'Inputs'!$B$11</definedName>
    <definedName name="TEMP_WORKER_RATE">'Inputs'!$B$12</definedName>
    <definedName name="TEMP_WORKER_MAX">'Inputs'!$B$13</definedName>
    <definedName name="LABOR_HRS_CAP">'Inputs'!$B$14</definedName>
    <definedName name="DIM_PCT_TOM">'Inputs'!$B$18</definedName>
    <definedName name="DIM_PCT_CAR">'Inputs'!$C$18</definedName>
    <definedName name="DIM_PCT_MES">'Inputs'!$D$18</definedName>
    <definedName name="FERT_BED_TOM">'Inputs'!$B$19</definedName>
    <definedName name="FERT_BED_CAR">'Inputs'!$C$19</definedName>
    <definedName name="FERT_BED_MES">'Inputs'!$D$19</definedName>
    <definedName name="LABOR_HRS_WK_TOM">'Inputs'!$B$20</definedName>
    <definedName name="LABOR_HRS_WK_CAR">'Inputs'!$C$20</definedName>
    <definedName name="LABOR_HRS_WK_MES">'Inputs'!$D$20</definedName>
    <definedName name="PRICE_TOM">'Inputs'!$B$21</definedName>
    <definedName name="PRICE_CAR">'Inputs'!$C$21</definedName>
    <definedName name="PRICE_MES">'Inputs'!$D$21</definedName>
    <definedName name="MAX_BEDS_TOM">'Inputs'!$B$22</definedName>
    <definedName name="MAX_BEDS_CAR">'Inputs'!$C$22</definedName>
    <definedName name="MAX_BEDS_MES">'Inputs'!$D$22</definedName>
    <definedName name="XING_TOM">'MCSchedules'!$B$27</definedName>
    <definedName name="XING_FIRST_TOM">'MCSchedules'!$B$28</definedName>
    <definedName name="XING_CAR">'MCSchedules'!$B$58</definedName>
    <definedName name="XING_FIRST_CAR">'MCSchedules'!$B$59</definedName>
    <definedName name="XING_MES">'MCSchedules'!$B$101</definedName>
    <definedName name="XING_FIRST_MES">'MCSchedules'!$B$102</definedName>
    <definedName name="TOTAL_LABOR_HRS">'CostStructure'!$B$6</definedName>
    <definedName name="FARMER_HRS_USED">'CostStructure'!$B$7</definedName>
    <definedName name="TEMP_LABOR_HRS">'CostStructure'!$B$8</definedName>
    <definedName name="TOTAL_LABOR_COST">'CostStructure'!$B$9</definedName>
    <definedName name="BLENDED_RATE">'CostStructure'!$B$10</definedName>
    <definedName name="TOTAL_FERT_COST">'CostStructure'!$B$14</definedName>
    <definedName name="TOTAL_REVENUE">'CostStructure'!$B$15</definedName>
    <definedName name="PROFIT">'CostStructure'!$B$21</definedName>
    <definedName name="ENUM_OPT_QT">'Enumeration'!$S$2</definedName>
    <definedName name="ENUM_OPT_QC">'Enumeration'!$S$3</definedName>
    <definedName name="ENUM_OPT_QM">'Enumeration'!$S$4</definedName>
    <definedName name="ENUM_MAXPROFIT">'Enumeration'!$S$1</definedName>
    <definedName name="Q_TOM">'Optimization'!$B$4</definedName>
    <definedName name="Q_CAR">'Optimization'!$B$5</definedName>
    <definedName name="Q_MES">'Optimization'!$B$6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"/>
    <numFmt numFmtId="165" formatCode="0.000000"/>
    <numFmt numFmtId="166" formatCode="0.0000%"/>
    <numFmt numFmtId="167" formatCode="#,##0.0000"/>
    <numFmt numFmtId="168" formatCode="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E22"/>
  <sheetData>
    <row r="1">
      <c r="A1" s="1" t="inlineStr">
        <is>
          <t xml:space="preserve">Marginal analysis - Inputs (named contract). Every value is entered once here; everything downstream references these names.</t>
        </is>
      </c>
    </row>
    <row r="3">
      <c r="A3" s="1" t="inlineStr">
        <is>
          <t xml:space="preserve">Name</t>
        </is>
      </c>
      <c r="B3" s="1" t="inlineStr">
        <is>
          <t xml:space="preserve">Value</t>
        </is>
      </c>
      <c r="C3" s="1" t="inlineStr">
        <is>
          <t xml:space="preserve">Unit</t>
        </is>
      </c>
      <c r="D3" s="1" t="inlineStr">
        <is>
          <t xml:space="preserve">Source</t>
        </is>
      </c>
    </row>
    <row r="4">
      <c r="A4" s="0" t="inlineStr">
        <is>
          <t xml:space="preserve">SEASON_WEEKS</t>
        </is>
      </c>
      <c r="B4" s="6">
        <v>36</v>
      </c>
      <c r="C4" s="0" t="inlineStr">
        <is>
          <t xml:space="preserve">weeks</t>
        </is>
      </c>
      <c r="D4" s="0" t="inlineStr">
        <is>
          <t xml:space="preserve">Case scenario</t>
        </is>
      </c>
    </row>
    <row r="5">
      <c r="A5" s="0" t="inlineStr">
        <is>
          <t xml:space="preserve">TOTAL_BEDS</t>
        </is>
      </c>
      <c r="B5" s="6">
        <v>64</v>
      </c>
      <c r="C5" s="0" t="inlineStr">
        <is>
          <t xml:space="preserve">beds (16 x 4 plots)</t>
        </is>
      </c>
      <c r="D5" s="0" t="inlineStr">
        <is>
          <t xml:space="preserve">Case scenario</t>
        </is>
      </c>
    </row>
    <row r="6">
      <c r="A6" s="0" t="inlineStr">
        <is>
          <t xml:space="preserve">FIXED_COSTS</t>
        </is>
      </c>
      <c r="B6" s="2">
        <v>20000</v>
      </c>
      <c r="C6" s="0" t="inlineStr">
        <is>
          <t xml:space="preserve">USD per season</t>
        </is>
      </c>
      <c r="D6" s="0" t="inlineStr">
        <is>
          <t xml:space="preserve">Case scenario</t>
        </is>
      </c>
    </row>
    <row r="7">
      <c r="A7" s="0" t="inlineStr">
        <is>
          <t xml:space="preserve">FARMER_HRS</t>
        </is>
      </c>
      <c r="B7" s="5">
        <v>720</v>
      </c>
      <c r="C7" s="0" t="inlineStr">
        <is>
          <t xml:space="preserve">field hours per season</t>
        </is>
      </c>
      <c r="D7" s="0" t="inlineStr">
        <is>
          <t xml:space="preserve">Case scenario ("half her time in the field")</t>
        </is>
      </c>
    </row>
    <row r="8">
      <c r="A8" s="0" t="inlineStr">
        <is>
          <t xml:space="preserve">FARMER_WAGE</t>
        </is>
      </c>
      <c r="B8" s="2">
        <v>50000</v>
      </c>
      <c r="C8" s="0" t="inlineStr">
        <is>
          <t xml:space="preserve">USD per season</t>
        </is>
      </c>
      <c r="D8" s="0" t="inlineStr">
        <is>
          <t xml:space="preserve">Case scenario - feeds FARMER_RATE only, no other formula</t>
        </is>
      </c>
    </row>
    <row r="9">
      <c r="A9" s="0" t="inlineStr">
        <is>
          <t xml:space="preserve">FARMER_RATE</t>
        </is>
      </c>
      <c r="B9" s="3">
        <f>(FARMER_WAGE/2)/FARMER_HRS</f>
        <v>34.722222222222221</v>
      </c>
      <c r="C9" s="0" t="inlineStr">
        <is>
          <t xml:space="preserve">USD per field hour</t>
        </is>
      </c>
      <c r="D9" s="0" t="inlineStr">
        <is>
          <t xml:space="preserve">Derived (exact quotient); displays 34.72</t>
        </is>
      </c>
    </row>
    <row r="10">
      <c r="A10" s="0" t="inlineStr">
        <is>
          <t xml:space="preserve">TEMP_WORKER_WAGE</t>
        </is>
      </c>
      <c r="B10" s="2">
        <v>25000</v>
      </c>
      <c r="C10" s="0" t="inlineStr">
        <is>
          <t xml:space="preserve">USD per worker per season</t>
        </is>
      </c>
      <c r="D10" s="0" t="inlineStr">
        <is>
          <t xml:space="preserve">Case scenario - feeds TEMP_WORKER_RATE and the hours ceiling only</t>
        </is>
      </c>
    </row>
    <row r="11">
      <c r="A11" s="0" t="inlineStr">
        <is>
          <t xml:space="preserve">TEMP_WORKER_HRS</t>
        </is>
      </c>
      <c r="B11" s="5">
        <v>1440</v>
      </c>
      <c r="C11" s="0" t="inlineStr">
        <is>
          <t xml:space="preserve">hours per worker per season</t>
        </is>
      </c>
      <c r="D11" s="0" t="inlineStr">
        <is>
          <t xml:space="preserve">Case scenario</t>
        </is>
      </c>
    </row>
    <row r="12">
      <c r="A12" s="0" t="inlineStr">
        <is>
          <t xml:space="preserve">TEMP_WORKER_RATE</t>
        </is>
      </c>
      <c r="B12" s="3">
        <f>TEMP_WORKER_WAGE/TEMP_WORKER_HRS</f>
        <v>17.361111111111111</v>
      </c>
      <c r="C12" s="0" t="inlineStr">
        <is>
          <t xml:space="preserve">USD per hour</t>
        </is>
      </c>
      <c r="D12" s="0" t="inlineStr">
        <is>
          <t xml:space="preserve">Derived (exact quotient); displays 17.36</t>
        </is>
      </c>
    </row>
    <row r="13">
      <c r="A13" s="0" t="inlineStr">
        <is>
          <t xml:space="preserve">TEMP_WORKER_MAX</t>
        </is>
      </c>
      <c r="B13" s="6">
        <v>4</v>
      </c>
      <c r="C13" s="0" t="inlineStr">
        <is>
          <t xml:space="preserve">workers</t>
        </is>
      </c>
      <c r="D13" s="0" t="inlineStr">
        <is>
          <t xml:space="preserve">Case scenario</t>
        </is>
      </c>
    </row>
    <row r="14">
      <c r="A14" s="0" t="inlineStr">
        <is>
          <t xml:space="preserve">LABOR_HRS_CAP</t>
        </is>
      </c>
      <c r="B14" s="5">
        <f>FARMER_HRS+TEMP_WORKER_MAX*TEMP_WORKER_HRS</f>
        <v>6480</v>
      </c>
      <c r="C14" s="0" t="inlineStr">
        <is>
          <t xml:space="preserve">hours per season</t>
        </is>
      </c>
      <c r="D14" s="0" t="inlineStr">
        <is>
          <t xml:space="preserve">Derived</t>
        </is>
      </c>
    </row>
    <row r="16">
      <c r="A16" s="1" t="inlineStr">
        <is>
          <t xml:space="preserve">Per-crop economics (crop table). DIM_PCT is a decimal fraction in its own cell.</t>
        </is>
      </c>
    </row>
    <row r="17">
      <c r="A17" s="1" t="inlineStr">
        <is>
          <t xml:space="preserve">Name</t>
        </is>
      </c>
      <c r="B17" s="1" t="inlineStr">
        <is>
          <t xml:space="preserve">TOM</t>
        </is>
      </c>
      <c r="C17" s="1" t="inlineStr">
        <is>
          <t xml:space="preserve">CAR</t>
        </is>
      </c>
      <c r="D17" s="1" t="inlineStr">
        <is>
          <t xml:space="preserve">MES</t>
        </is>
      </c>
      <c r="E17" s="1" t="inlineStr">
        <is>
          <t xml:space="preserve">Unit</t>
        </is>
      </c>
    </row>
    <row r="18">
      <c r="A18" s="0" t="inlineStr">
        <is>
          <t xml:space="preserve">DIM_PCT</t>
        </is>
      </c>
      <c r="B18" s="4">
        <v>0.1</v>
      </c>
      <c r="C18" s="4">
        <v>0.025</v>
      </c>
      <c r="D18" s="4">
        <v>0.0125</v>
      </c>
      <c r="E18" s="0" t="inlineStr">
        <is>
          <t xml:space="preserve">per bed (decimal fraction)</t>
        </is>
      </c>
    </row>
    <row r="19">
      <c r="A19" s="0" t="inlineStr">
        <is>
          <t xml:space="preserve">FERT_BED</t>
        </is>
      </c>
      <c r="B19" s="2">
        <v>880</v>
      </c>
      <c r="C19" s="2">
        <v>440</v>
      </c>
      <c r="D19" s="2">
        <v>880</v>
      </c>
      <c r="E19" s="0" t="inlineStr">
        <is>
          <t xml:space="preserve">USD per bed</t>
        </is>
      </c>
    </row>
    <row r="20">
      <c r="A20" s="0" t="inlineStr">
        <is>
          <t xml:space="preserve">LABOR_HRS_WK</t>
        </is>
      </c>
      <c r="B20" s="5">
        <v>2.5</v>
      </c>
      <c r="C20" s="5">
        <f>5/6</f>
        <v>0.83333333333333337</v>
      </c>
      <c r="D20" s="5">
        <v>1.25</v>
      </c>
      <c r="E20" s="0" t="inlineStr">
        <is>
          <t xml:space="preserve">hours per week per bed (CAR held as 5/6, exact, per the Stage 2 published check figures)</t>
        </is>
      </c>
    </row>
    <row r="21">
      <c r="A21" s="0" t="inlineStr">
        <is>
          <t xml:space="preserve">PRICE</t>
        </is>
      </c>
      <c r="B21" s="2">
        <v>8800</v>
      </c>
      <c r="C21" s="2">
        <v>2094</v>
      </c>
      <c r="D21" s="2">
        <v>2700</v>
      </c>
      <c r="E21" s="0" t="inlineStr">
        <is>
          <t xml:space="preserve">USD per bed</t>
        </is>
      </c>
    </row>
    <row r="22">
      <c r="A22" s="0" t="inlineStr">
        <is>
          <t xml:space="preserve">MAX_BEDS</t>
        </is>
      </c>
      <c r="B22" s="6">
        <v>20</v>
      </c>
      <c r="C22" s="6">
        <v>20</v>
      </c>
      <c r="D22" s="6">
        <v>30</v>
      </c>
      <c r="E22" s="0" t="inlineStr">
        <is>
          <t xml:space="preserve">beds</t>
        </is>
      </c>
    </row>
  </sheetData>
</worksheet>
</file>

<file path=xl/worksheets/sheet2.xml><?xml version="1.0" encoding="utf-8"?>
<worksheet xmlns="http://schemas.openxmlformats.org/spreadsheetml/2006/main">
  <dimension ref="A1:D83"/>
  <sheetData>
    <row r="1">
      <c r="A1" s="1" t="inlineStr">
        <is>
          <t xml:space="preserve">Crop economics - REVENUE, FERT_COST, LABOR_HRS as a function of the crop's own bed count q. Column A (q) is a region grid index: integers 0..MAX_BEDS(c).</t>
        </is>
      </c>
    </row>
    <row r="3">
      <c r="A3" s="1" t="inlineStr">
        <is>
          <t xml:space="preserve">TOMATOES</t>
        </is>
      </c>
    </row>
    <row r="4">
      <c r="A4" s="1" t="inlineStr">
        <is>
          <t xml:space="preserve">q</t>
        </is>
      </c>
      <c r="B4" s="1" t="inlineStr">
        <is>
          <t xml:space="preserve">REVENUE(TOM,q)</t>
        </is>
      </c>
      <c r="C4" s="1" t="inlineStr">
        <is>
          <t xml:space="preserve">FERT_COST(TOM,q)</t>
        </is>
      </c>
      <c r="D4" s="1" t="inlineStr">
        <is>
          <t xml:space="preserve">LABOR_HRS(TOM,q)</t>
        </is>
      </c>
    </row>
    <row r="5">
      <c r="A5" s="6">
        <v>0</v>
      </c>
      <c r="B5" s="2">
        <f>A5*PRICE_TOM</f>
        <v>0</v>
      </c>
      <c r="C5" s="2">
        <f>A5*FERT_BED_TOM</f>
        <v>0</v>
      </c>
      <c r="D5" s="5">
        <f>IF(A5=0,0,A5*LABOR_HRS_WK_TOM*SEASON_WEEKS*(1+DIM_PCT_TOM)^A5)</f>
        <v>0</v>
      </c>
    </row>
    <row r="6">
      <c r="A6" s="6">
        <v>1</v>
      </c>
      <c r="B6" s="2">
        <f>A6*PRICE_TOM</f>
        <v>8800</v>
      </c>
      <c r="C6" s="2">
        <f>A6*FERT_BED_TOM</f>
        <v>880</v>
      </c>
      <c r="D6" s="5">
        <f>IF(A6=0,0,A6*LABOR_HRS_WK_TOM*SEASON_WEEKS*(1+DIM_PCT_TOM)^A6)</f>
        <v>99.000000000000014</v>
      </c>
    </row>
    <row r="7">
      <c r="A7" s="6">
        <v>2</v>
      </c>
      <c r="B7" s="2">
        <f>A7*PRICE_TOM</f>
        <v>17600</v>
      </c>
      <c r="C7" s="2">
        <f>A7*FERT_BED_TOM</f>
        <v>1760</v>
      </c>
      <c r="D7" s="5">
        <f>IF(A7=0,0,A7*LABOR_HRS_WK_TOM*SEASON_WEEKS*(1+DIM_PCT_TOM)^A7)</f>
        <v>217.80000000000004</v>
      </c>
    </row>
    <row r="8">
      <c r="A8" s="6">
        <v>3</v>
      </c>
      <c r="B8" s="2">
        <f>A8*PRICE_TOM</f>
        <v>26400</v>
      </c>
      <c r="C8" s="2">
        <f>A8*FERT_BED_TOM</f>
        <v>2640</v>
      </c>
      <c r="D8" s="5">
        <f>IF(A8=0,0,A8*LABOR_HRS_WK_TOM*SEASON_WEEKS*(1+DIM_PCT_TOM)^A8)</f>
        <v>359.37000000000012</v>
      </c>
    </row>
    <row r="9">
      <c r="A9" s="6">
        <v>4</v>
      </c>
      <c r="B9" s="2">
        <f>A9*PRICE_TOM</f>
        <v>35200</v>
      </c>
      <c r="C9" s="2">
        <f>A9*FERT_BED_TOM</f>
        <v>3520</v>
      </c>
      <c r="D9" s="5">
        <f>IF(A9=0,0,A9*LABOR_HRS_WK_TOM*SEASON_WEEKS*(1+DIM_PCT_TOM)^A9)</f>
        <v>527.07600000000014</v>
      </c>
    </row>
    <row r="10">
      <c r="A10" s="6">
        <v>5</v>
      </c>
      <c r="B10" s="2">
        <f>A10*PRICE_TOM</f>
        <v>44000</v>
      </c>
      <c r="C10" s="2">
        <f>A10*FERT_BED_TOM</f>
        <v>4400</v>
      </c>
      <c r="D10" s="5">
        <f>IF(A10=0,0,A10*LABOR_HRS_WK_TOM*SEASON_WEEKS*(1+DIM_PCT_TOM)^A10)</f>
        <v>724.72950000000026</v>
      </c>
    </row>
    <row r="11">
      <c r="A11" s="6">
        <v>6</v>
      </c>
      <c r="B11" s="2">
        <f>A11*PRICE_TOM</f>
        <v>52800</v>
      </c>
      <c r="C11" s="2">
        <f>A11*FERT_BED_TOM</f>
        <v>5280</v>
      </c>
      <c r="D11" s="5">
        <f>IF(A11=0,0,A11*LABOR_HRS_WK_TOM*SEASON_WEEKS*(1+DIM_PCT_TOM)^A11)</f>
        <v>956.64294000000041</v>
      </c>
    </row>
    <row r="12">
      <c r="A12" s="6">
        <v>7</v>
      </c>
      <c r="B12" s="2">
        <f>A12*PRICE_TOM</f>
        <v>61600</v>
      </c>
      <c r="C12" s="2">
        <f>A12*FERT_BED_TOM</f>
        <v>6160</v>
      </c>
      <c r="D12" s="5">
        <f>IF(A12=0,0,A12*LABOR_HRS_WK_TOM*SEASON_WEEKS*(1+DIM_PCT_TOM)^A12)</f>
        <v>1227.6917730000007</v>
      </c>
    </row>
    <row r="13">
      <c r="A13" s="6">
        <v>8</v>
      </c>
      <c r="B13" s="2">
        <f>A13*PRICE_TOM</f>
        <v>70400</v>
      </c>
      <c r="C13" s="2">
        <f>A13*FERT_BED_TOM</f>
        <v>7040</v>
      </c>
      <c r="D13" s="5">
        <f>IF(A13=0,0,A13*LABOR_HRS_WK_TOM*SEASON_WEEKS*(1+DIM_PCT_TOM)^A13)</f>
        <v>1543.3839432000011</v>
      </c>
    </row>
    <row r="14">
      <c r="A14" s="6">
        <v>9</v>
      </c>
      <c r="B14" s="2">
        <f>A14*PRICE_TOM</f>
        <v>79200</v>
      </c>
      <c r="C14" s="2">
        <f>A14*FERT_BED_TOM</f>
        <v>7920</v>
      </c>
      <c r="D14" s="5">
        <f>IF(A14=0,0,A14*LABOR_HRS_WK_TOM*SEASON_WEEKS*(1+DIM_PCT_TOM)^A14)</f>
        <v>1909.9376297100016</v>
      </c>
    </row>
    <row r="15">
      <c r="A15" s="6">
        <v>10</v>
      </c>
      <c r="B15" s="2">
        <f>A15*PRICE_TOM</f>
        <v>88000</v>
      </c>
      <c r="C15" s="2">
        <f>A15*FERT_BED_TOM</f>
        <v>8800</v>
      </c>
      <c r="D15" s="5">
        <f>IF(A15=0,0,A15*LABOR_HRS_WK_TOM*SEASON_WEEKS*(1+DIM_PCT_TOM)^A15)</f>
        <v>2334.3682140900019</v>
      </c>
    </row>
    <row r="16">
      <c r="A16" s="6">
        <v>11</v>
      </c>
      <c r="B16" s="2">
        <f>A16*PRICE_TOM</f>
        <v>96800</v>
      </c>
      <c r="C16" s="2">
        <f>A16*FERT_BED_TOM</f>
        <v>9680</v>
      </c>
      <c r="D16" s="5">
        <f>IF(A16=0,0,A16*LABOR_HRS_WK_TOM*SEASON_WEEKS*(1+DIM_PCT_TOM)^A16)</f>
        <v>2824.5855390489023</v>
      </c>
    </row>
    <row r="17">
      <c r="A17" s="6">
        <v>12</v>
      </c>
      <c r="B17" s="2">
        <f>A17*PRICE_TOM</f>
        <v>105600</v>
      </c>
      <c r="C17" s="2">
        <f>A17*FERT_BED_TOM</f>
        <v>10560</v>
      </c>
      <c r="D17" s="5">
        <f>IF(A17=0,0,A17*LABOR_HRS_WK_TOM*SEASON_WEEKS*(1+DIM_PCT_TOM)^A17)</f>
        <v>3389.5026468586834</v>
      </c>
    </row>
    <row r="18">
      <c r="A18" s="6">
        <v>13</v>
      </c>
      <c r="B18" s="2">
        <f>A18*PRICE_TOM</f>
        <v>114400</v>
      </c>
      <c r="C18" s="2">
        <f>A18*FERT_BED_TOM</f>
        <v>11440</v>
      </c>
      <c r="D18" s="5">
        <f>IF(A18=0,0,A18*LABOR_HRS_WK_TOM*SEASON_WEEKS*(1+DIM_PCT_TOM)^A18)</f>
        <v>4039.1573208399313</v>
      </c>
    </row>
    <row r="19">
      <c r="A19" s="6">
        <v>14</v>
      </c>
      <c r="B19" s="2">
        <f>A19*PRICE_TOM</f>
        <v>123200</v>
      </c>
      <c r="C19" s="2">
        <f>A19*FERT_BED_TOM</f>
        <v>12320</v>
      </c>
      <c r="D19" s="5">
        <f>IF(A19=0,0,A19*LABOR_HRS_WK_TOM*SEASON_WEEKS*(1+DIM_PCT_TOM)^A19)</f>
        <v>4784.8479031488423</v>
      </c>
    </row>
    <row r="20">
      <c r="A20" s="6">
        <v>15</v>
      </c>
      <c r="B20" s="2">
        <f>A20*PRICE_TOM</f>
        <v>132000</v>
      </c>
      <c r="C20" s="2">
        <f>A20*FERT_BED_TOM</f>
        <v>13200</v>
      </c>
      <c r="D20" s="5">
        <f>IF(A20=0,0,A20*LABOR_HRS_WK_TOM*SEASON_WEEKS*(1+DIM_PCT_TOM)^A20)</f>
        <v>5639.285028711136</v>
      </c>
    </row>
    <row r="21">
      <c r="A21" s="6">
        <v>16</v>
      </c>
      <c r="B21" s="2">
        <f>A21*PRICE_TOM</f>
        <v>140800</v>
      </c>
      <c r="C21" s="2">
        <f>A21*FERT_BED_TOM</f>
        <v>14080</v>
      </c>
      <c r="D21" s="5">
        <f>IF(A21=0,0,A21*LABOR_HRS_WK_TOM*SEASON_WEEKS*(1+DIM_PCT_TOM)^A21)</f>
        <v>6616.7611003544</v>
      </c>
    </row>
    <row r="22">
      <c r="A22" s="6">
        <v>17</v>
      </c>
      <c r="B22" s="2">
        <f>A22*PRICE_TOM</f>
        <v>149600</v>
      </c>
      <c r="C22" s="2">
        <f>A22*FERT_BED_TOM</f>
        <v>14960</v>
      </c>
      <c r="D22" s="5">
        <f>IF(A22=0,0,A22*LABOR_HRS_WK_TOM*SEASON_WEEKS*(1+DIM_PCT_TOM)^A22)</f>
        <v>7733.339536039206</v>
      </c>
    </row>
    <row r="23">
      <c r="A23" s="6">
        <v>18</v>
      </c>
      <c r="B23" s="2">
        <f>A23*PRICE_TOM</f>
        <v>158400</v>
      </c>
      <c r="C23" s="2">
        <f>A23*FERT_BED_TOM</f>
        <v>15840</v>
      </c>
      <c r="D23" s="5">
        <f>IF(A23=0,0,A23*LABOR_HRS_WK_TOM*SEASON_WEEKS*(1+DIM_PCT_TOM)^A23)</f>
        <v>9007.0660478574282</v>
      </c>
    </row>
    <row r="24">
      <c r="A24" s="6">
        <v>19</v>
      </c>
      <c r="B24" s="2">
        <f>A24*PRICE_TOM</f>
        <v>167200</v>
      </c>
      <c r="C24" s="2">
        <f>A24*FERT_BED_TOM</f>
        <v>16720</v>
      </c>
      <c r="D24" s="5">
        <f>IF(A24=0,0,A24*LABOR_HRS_WK_TOM*SEASON_WEEKS*(1+DIM_PCT_TOM)^A24)</f>
        <v>10458.204466678904</v>
      </c>
    </row>
    <row r="25">
      <c r="A25" s="6">
        <v>20</v>
      </c>
      <c r="B25" s="2">
        <f>A25*PRICE_TOM</f>
        <v>176000</v>
      </c>
      <c r="C25" s="2">
        <f>A25*FERT_BED_TOM</f>
        <v>17600</v>
      </c>
      <c r="D25" s="5">
        <f>IF(A25=0,0,A25*LABOR_HRS_WK_TOM*SEASON_WEEKS*(1+DIM_PCT_TOM)^A25)</f>
        <v>12109.4999087861</v>
      </c>
    </row>
    <row r="27">
      <c r="A27" s="1" t="inlineStr">
        <is>
          <t xml:space="preserve">CARROTS</t>
        </is>
      </c>
    </row>
    <row r="28">
      <c r="A28" s="1" t="inlineStr">
        <is>
          <t xml:space="preserve">q</t>
        </is>
      </c>
      <c r="B28" s="1" t="inlineStr">
        <is>
          <t xml:space="preserve">REVENUE(CAR,q)</t>
        </is>
      </c>
      <c r="C28" s="1" t="inlineStr">
        <is>
          <t xml:space="preserve">FERT_COST(CAR,q)</t>
        </is>
      </c>
      <c r="D28" s="1" t="inlineStr">
        <is>
          <t xml:space="preserve">LABOR_HRS(CAR,q)</t>
        </is>
      </c>
    </row>
    <row r="29">
      <c r="A29" s="6">
        <v>0</v>
      </c>
      <c r="B29" s="2">
        <f>A29*PRICE_CAR</f>
        <v>0</v>
      </c>
      <c r="C29" s="2">
        <f>A29*FERT_BED_CAR</f>
        <v>0</v>
      </c>
      <c r="D29" s="5">
        <f>IF(A29=0,0,A29*LABOR_HRS_WK_CAR*SEASON_WEEKS*(1+DIM_PCT_CAR)^A29)</f>
        <v>0</v>
      </c>
    </row>
    <row r="30">
      <c r="A30" s="6">
        <v>1</v>
      </c>
      <c r="B30" s="2">
        <f>A30*PRICE_CAR</f>
        <v>2094</v>
      </c>
      <c r="C30" s="2">
        <f>A30*FERT_BED_CAR</f>
        <v>440</v>
      </c>
      <c r="D30" s="5">
        <f>IF(A30=0,0,A30*LABOR_HRS_WK_CAR*SEASON_WEEKS*(1+DIM_PCT_CAR)^A30)</f>
        <v>30.749999999999996</v>
      </c>
    </row>
    <row r="31">
      <c r="A31" s="6">
        <v>2</v>
      </c>
      <c r="B31" s="2">
        <f>A31*PRICE_CAR</f>
        <v>4188</v>
      </c>
      <c r="C31" s="2">
        <f>A31*FERT_BED_CAR</f>
        <v>880</v>
      </c>
      <c r="D31" s="5">
        <f>IF(A31=0,0,A31*LABOR_HRS_WK_CAR*SEASON_WEEKS*(1+DIM_PCT_CAR)^A31)</f>
        <v>63.037499999999994</v>
      </c>
    </row>
    <row r="32">
      <c r="A32" s="6">
        <v>3</v>
      </c>
      <c r="B32" s="2">
        <f>A32*PRICE_CAR</f>
        <v>6282</v>
      </c>
      <c r="C32" s="2">
        <f>A32*FERT_BED_CAR</f>
        <v>1320</v>
      </c>
      <c r="D32" s="5">
        <f>IF(A32=0,0,A32*LABOR_HRS_WK_CAR*SEASON_WEEKS*(1+DIM_PCT_CAR)^A32)</f>
        <v>96.920156249999962</v>
      </c>
    </row>
    <row r="33">
      <c r="A33" s="6">
        <v>4</v>
      </c>
      <c r="B33" s="2">
        <f>A33*PRICE_CAR</f>
        <v>8376</v>
      </c>
      <c r="C33" s="2">
        <f>A33*FERT_BED_CAR</f>
        <v>1760</v>
      </c>
      <c r="D33" s="5">
        <f>IF(A33=0,0,A33*LABOR_HRS_WK_CAR*SEASON_WEEKS*(1+DIM_PCT_CAR)^A33)</f>
        <v>132.45754687499993</v>
      </c>
    </row>
    <row r="34">
      <c r="A34" s="6">
        <v>5</v>
      </c>
      <c r="B34" s="2">
        <f>A34*PRICE_CAR</f>
        <v>10470</v>
      </c>
      <c r="C34" s="2">
        <f>A34*FERT_BED_CAR</f>
        <v>2200</v>
      </c>
      <c r="D34" s="5">
        <f>IF(A34=0,0,A34*LABOR_HRS_WK_CAR*SEASON_WEEKS*(1+DIM_PCT_CAR)^A34)</f>
        <v>169.71123193359367</v>
      </c>
    </row>
    <row r="35">
      <c r="A35" s="6">
        <v>6</v>
      </c>
      <c r="B35" s="2">
        <f>A35*PRICE_CAR</f>
        <v>12564</v>
      </c>
      <c r="C35" s="2">
        <f>A35*FERT_BED_CAR</f>
        <v>2640</v>
      </c>
      <c r="D35" s="5">
        <f>IF(A35=0,0,A35*LABOR_HRS_WK_CAR*SEASON_WEEKS*(1+DIM_PCT_CAR)^A35)</f>
        <v>208.7448152783202</v>
      </c>
    </row>
    <row r="36">
      <c r="A36" s="6">
        <v>7</v>
      </c>
      <c r="B36" s="2">
        <f>A36*PRICE_CAR</f>
        <v>14658</v>
      </c>
      <c r="C36" s="2">
        <f>A36*FERT_BED_CAR</f>
        <v>3080</v>
      </c>
      <c r="D36" s="5">
        <f>IF(A36=0,0,A36*LABOR_HRS_WK_CAR*SEASON_WEEKS*(1+DIM_PCT_CAR)^A36)</f>
        <v>249.62400827032462</v>
      </c>
    </row>
    <row r="37">
      <c r="A37" s="6">
        <v>8</v>
      </c>
      <c r="B37" s="2">
        <f>A37*PRICE_CAR</f>
        <v>16752</v>
      </c>
      <c r="C37" s="2">
        <f>A37*FERT_BED_CAR</f>
        <v>3520</v>
      </c>
      <c r="D37" s="5">
        <f>IF(A37=0,0,A37*LABOR_HRS_WK_CAR*SEASON_WEEKS*(1+DIM_PCT_CAR)^A37)</f>
        <v>292.41669540238013</v>
      </c>
    </row>
    <row r="38">
      <c r="A38" s="6">
        <v>9</v>
      </c>
      <c r="B38" s="2">
        <f>A38*PRICE_CAR</f>
        <v>18846</v>
      </c>
      <c r="C38" s="2">
        <f>A38*FERT_BED_CAR</f>
        <v>3960</v>
      </c>
      <c r="D38" s="5">
        <f>IF(A38=0,0,A38*LABOR_HRS_WK_CAR*SEASON_WEEKS*(1+DIM_PCT_CAR)^A38)</f>
        <v>337.19300188586959</v>
      </c>
    </row>
    <row r="39">
      <c r="A39" s="6">
        <v>10</v>
      </c>
      <c r="B39" s="2">
        <f>A39*PRICE_CAR</f>
        <v>20940</v>
      </c>
      <c r="C39" s="2">
        <f>A39*FERT_BED_CAR</f>
        <v>4400</v>
      </c>
      <c r="D39" s="5">
        <f>IF(A39=0,0,A39*LABOR_HRS_WK_CAR*SEASON_WEEKS*(1+DIM_PCT_CAR)^A39)</f>
        <v>384.025363258907</v>
      </c>
    </row>
    <row r="40">
      <c r="A40" s="6">
        <v>11</v>
      </c>
      <c r="B40" s="2">
        <f>A40*PRICE_CAR</f>
        <v>23034</v>
      </c>
      <c r="C40" s="2">
        <f>A40*FERT_BED_CAR</f>
        <v>4840</v>
      </c>
      <c r="D40" s="5">
        <f>IF(A40=0,0,A40*LABOR_HRS_WK_CAR*SEASON_WEEKS*(1+DIM_PCT_CAR)^A40)</f>
        <v>432.98859707441773</v>
      </c>
    </row>
    <row r="41">
      <c r="A41" s="6">
        <v>12</v>
      </c>
      <c r="B41" s="2">
        <f>A41*PRICE_CAR</f>
        <v>25128</v>
      </c>
      <c r="C41" s="2">
        <f>A41*FERT_BED_CAR</f>
        <v>5280</v>
      </c>
      <c r="D41" s="5">
        <f>IF(A41=0,0,A41*LABOR_HRS_WK_CAR*SEASON_WEEKS*(1+DIM_PCT_CAR)^A41)</f>
        <v>484.15997672866695</v>
      </c>
    </row>
    <row r="42">
      <c r="A42" s="6">
        <v>13</v>
      </c>
      <c r="B42" s="2">
        <f>A42*PRICE_CAR</f>
        <v>27222</v>
      </c>
      <c r="C42" s="2">
        <f>A42*FERT_BED_CAR</f>
        <v>5720</v>
      </c>
      <c r="D42" s="5">
        <f>IF(A42=0,0,A42*LABOR_HRS_WK_CAR*SEASON_WEEKS*(1+DIM_PCT_CAR)^A42)</f>
        <v>537.6193074924571</v>
      </c>
    </row>
    <row r="43">
      <c r="A43" s="6">
        <v>14</v>
      </c>
      <c r="B43" s="2">
        <f>A43*PRICE_CAR</f>
        <v>29316</v>
      </c>
      <c r="C43" s="2">
        <f>A43*FERT_BED_CAR</f>
        <v>6160</v>
      </c>
      <c r="D43" s="5">
        <f>IF(A43=0,0,A43*LABOR_HRS_WK_CAR*SEASON_WEEKS*(1+DIM_PCT_CAR)^A43)</f>
        <v>593.44900480898161</v>
      </c>
    </row>
    <row r="44">
      <c r="A44" s="6">
        <v>15</v>
      </c>
      <c r="B44" s="2">
        <f>A44*PRICE_CAR</f>
        <v>31410</v>
      </c>
      <c r="C44" s="2">
        <f>A44*FERT_BED_CAR</f>
        <v>6600</v>
      </c>
      <c r="D44" s="5">
        <f>IF(A44=0,0,A44*LABOR_HRS_WK_CAR*SEASON_WEEKS*(1+DIM_PCT_CAR)^A44)</f>
        <v>651.73417492414933</v>
      </c>
    </row>
    <row r="45">
      <c r="A45" s="6">
        <v>16</v>
      </c>
      <c r="B45" s="2">
        <f>A45*PRICE_CAR</f>
        <v>33504</v>
      </c>
      <c r="C45" s="2">
        <f>A45*FERT_BED_CAR</f>
        <v>7040</v>
      </c>
      <c r="D45" s="5">
        <f>IF(A45=0,0,A45*LABOR_HRS_WK_CAR*SEASON_WEEKS*(1+DIM_PCT_CAR)^A45)</f>
        <v>712.56269791706984</v>
      </c>
    </row>
    <row r="46">
      <c r="A46" s="6">
        <v>17</v>
      </c>
      <c r="B46" s="2">
        <f>A46*PRICE_CAR</f>
        <v>35598</v>
      </c>
      <c r="C46" s="2">
        <f>A46*FERT_BED_CAR</f>
        <v>7480</v>
      </c>
      <c r="D46" s="5">
        <f>IF(A46=0,0,A46*LABOR_HRS_WK_CAR*SEASON_WEEKS*(1+DIM_PCT_CAR)^A46)</f>
        <v>776.02531320030891</v>
      </c>
    </row>
    <row r="47">
      <c r="A47" s="6">
        <v>18</v>
      </c>
      <c r="B47" s="2">
        <f>A47*PRICE_CAR</f>
        <v>37692</v>
      </c>
      <c r="C47" s="2">
        <f>A47*FERT_BED_CAR</f>
        <v>7920</v>
      </c>
      <c r="D47" s="5">
        <f>IF(A47=0,0,A47*LABOR_HRS_WK_CAR*SEASON_WEEKS*(1+DIM_PCT_CAR)^A47)</f>
        <v>842.21570756151152</v>
      </c>
    </row>
    <row r="48">
      <c r="A48" s="6">
        <v>19</v>
      </c>
      <c r="B48" s="2">
        <f>A48*PRICE_CAR</f>
        <v>39786</v>
      </c>
      <c r="C48" s="2">
        <f>A48*FERT_BED_CAR</f>
        <v>8360</v>
      </c>
      <c r="D48" s="5">
        <f>IF(A48=0,0,A48*LABOR_HRS_WK_CAR*SEASON_WEEKS*(1+DIM_PCT_CAR)^A48)</f>
        <v>911.23060582002415</v>
      </c>
    </row>
    <row r="49">
      <c r="A49" s="6">
        <v>20</v>
      </c>
      <c r="B49" s="2">
        <f>A49*PRICE_CAR</f>
        <v>41880</v>
      </c>
      <c r="C49" s="2">
        <f>A49*FERT_BED_CAR</f>
        <v>8800</v>
      </c>
      <c r="D49" s="5">
        <f>IF(A49=0,0,A49*LABOR_HRS_WK_CAR*SEASON_WEEKS*(1+DIM_PCT_CAR)^A49)</f>
        <v>983.16986417423652</v>
      </c>
    </row>
    <row r="51">
      <c r="A51" s="1" t="inlineStr">
        <is>
          <t xml:space="preserve">MESCLUN</t>
        </is>
      </c>
    </row>
    <row r="52">
      <c r="A52" s="1" t="inlineStr">
        <is>
          <t xml:space="preserve">q</t>
        </is>
      </c>
      <c r="B52" s="1" t="inlineStr">
        <is>
          <t xml:space="preserve">REVENUE(MES,q)</t>
        </is>
      </c>
      <c r="C52" s="1" t="inlineStr">
        <is>
          <t xml:space="preserve">FERT_COST(MES,q)</t>
        </is>
      </c>
      <c r="D52" s="1" t="inlineStr">
        <is>
          <t xml:space="preserve">LABOR_HRS(MES,q)</t>
        </is>
      </c>
    </row>
    <row r="53">
      <c r="A53" s="6">
        <v>0</v>
      </c>
      <c r="B53" s="2">
        <f>A53*PRICE_MES</f>
        <v>0</v>
      </c>
      <c r="C53" s="2">
        <f>A53*FERT_BED_MES</f>
        <v>0</v>
      </c>
      <c r="D53" s="5">
        <f>IF(A53=0,0,A53*LABOR_HRS_WK_MES*SEASON_WEEKS*(1+DIM_PCT_MES)^A53)</f>
        <v>0</v>
      </c>
    </row>
    <row r="54">
      <c r="A54" s="6">
        <v>1</v>
      </c>
      <c r="B54" s="2">
        <f>A54*PRICE_MES</f>
        <v>2700</v>
      </c>
      <c r="C54" s="2">
        <f>A54*FERT_BED_MES</f>
        <v>880</v>
      </c>
      <c r="D54" s="5">
        <f>IF(A54=0,0,A54*LABOR_HRS_WK_MES*SEASON_WEEKS*(1+DIM_PCT_MES)^A54)</f>
        <v>45.5625</v>
      </c>
    </row>
    <row r="55">
      <c r="A55" s="6">
        <v>2</v>
      </c>
      <c r="B55" s="2">
        <f>A55*PRICE_MES</f>
        <v>5400</v>
      </c>
      <c r="C55" s="2">
        <f>A55*FERT_BED_MES</f>
        <v>1760</v>
      </c>
      <c r="D55" s="5">
        <f>IF(A55=0,0,A55*LABOR_HRS_WK_MES*SEASON_WEEKS*(1+DIM_PCT_MES)^A55)</f>
        <v>92.2640625</v>
      </c>
    </row>
    <row r="56">
      <c r="A56" s="6">
        <v>3</v>
      </c>
      <c r="B56" s="2">
        <f>A56*PRICE_MES</f>
        <v>8100</v>
      </c>
      <c r="C56" s="2">
        <f>A56*FERT_BED_MES</f>
        <v>2640</v>
      </c>
      <c r="D56" s="5">
        <f>IF(A56=0,0,A56*LABOR_HRS_WK_MES*SEASON_WEEKS*(1+DIM_PCT_MES)^A56)</f>
        <v>140.12604492187498</v>
      </c>
    </row>
    <row r="57">
      <c r="A57" s="6">
        <v>4</v>
      </c>
      <c r="B57" s="2">
        <f>A57*PRICE_MES</f>
        <v>10800</v>
      </c>
      <c r="C57" s="2">
        <f>A57*FERT_BED_MES</f>
        <v>3520</v>
      </c>
      <c r="D57" s="5">
        <f>IF(A57=0,0,A57*LABOR_HRS_WK_MES*SEASON_WEEKS*(1+DIM_PCT_MES)^A57)</f>
        <v>189.17016064453119</v>
      </c>
    </row>
    <row r="58">
      <c r="A58" s="6">
        <v>5</v>
      </c>
      <c r="B58" s="2">
        <f>A58*PRICE_MES</f>
        <v>13500</v>
      </c>
      <c r="C58" s="2">
        <f>A58*FERT_BED_MES</f>
        <v>4400</v>
      </c>
      <c r="D58" s="5">
        <f>IF(A58=0,0,A58*LABOR_HRS_WK_MES*SEASON_WEEKS*(1+DIM_PCT_MES)^A58)</f>
        <v>239.41848456573481</v>
      </c>
    </row>
    <row r="59">
      <c r="A59" s="6">
        <v>6</v>
      </c>
      <c r="B59" s="2">
        <f>A59*PRICE_MES</f>
        <v>16200</v>
      </c>
      <c r="C59" s="2">
        <f>A59*FERT_BED_MES</f>
        <v>5280</v>
      </c>
      <c r="D59" s="5">
        <f>IF(A59=0,0,A59*LABOR_HRS_WK_MES*SEASON_WEEKS*(1+DIM_PCT_MES)^A59)</f>
        <v>290.89345874736773</v>
      </c>
    </row>
    <row r="60">
      <c r="A60" s="6">
        <v>7</v>
      </c>
      <c r="B60" s="2">
        <f>A60*PRICE_MES</f>
        <v>18900</v>
      </c>
      <c r="C60" s="2">
        <f>A60*FERT_BED_MES</f>
        <v>6160</v>
      </c>
      <c r="D60" s="5">
        <f>IF(A60=0,0,A60*LABOR_HRS_WK_MES*SEASON_WEEKS*(1+DIM_PCT_MES)^A60)</f>
        <v>343.61789814532818</v>
      </c>
    </row>
    <row r="61">
      <c r="A61" s="6">
        <v>8</v>
      </c>
      <c r="B61" s="2">
        <f>A61*PRICE_MES</f>
        <v>21600</v>
      </c>
      <c r="C61" s="2">
        <f>A61*FERT_BED_MES</f>
        <v>7040</v>
      </c>
      <c r="D61" s="5">
        <f>IF(A61=0,0,A61*LABOR_HRS_WK_MES*SEASON_WEEKS*(1+DIM_PCT_MES)^A61)</f>
        <v>397.61499642530833</v>
      </c>
    </row>
    <row r="62">
      <c r="A62" s="6">
        <v>9</v>
      </c>
      <c r="B62" s="2">
        <f>A62*PRICE_MES</f>
        <v>24300</v>
      </c>
      <c r="C62" s="2">
        <f>A62*FERT_BED_MES</f>
        <v>7920</v>
      </c>
      <c r="D62" s="5">
        <f>IF(A62=0,0,A62*LABOR_HRS_WK_MES*SEASON_WEEKS*(1+DIM_PCT_MES)^A62)</f>
        <v>452.90833186570273</v>
      </c>
    </row>
    <row r="63">
      <c r="A63" s="6">
        <v>10</v>
      </c>
      <c r="B63" s="2">
        <f>A63*PRICE_MES</f>
        <v>27000</v>
      </c>
      <c r="C63" s="2">
        <f>A63*FERT_BED_MES</f>
        <v>8800</v>
      </c>
      <c r="D63" s="5">
        <f>IF(A63=0,0,A63*LABOR_HRS_WK_MES*SEASON_WEEKS*(1+DIM_PCT_MES)^A63)</f>
        <v>509.52187334891551</v>
      </c>
    </row>
    <row r="64">
      <c r="A64" s="6">
        <v>11</v>
      </c>
      <c r="B64" s="2">
        <f>A64*PRICE_MES</f>
        <v>29700</v>
      </c>
      <c r="C64" s="2">
        <f>A64*FERT_BED_MES</f>
        <v>9680</v>
      </c>
      <c r="D64" s="5">
        <f>IF(A64=0,0,A64*LABOR_HRS_WK_MES*SEASON_WEEKS*(1+DIM_PCT_MES)^A64)</f>
        <v>567.47998644235463</v>
      </c>
    </row>
    <row r="65">
      <c r="A65" s="6">
        <v>12</v>
      </c>
      <c r="B65" s="2">
        <f>A65*PRICE_MES</f>
        <v>32400</v>
      </c>
      <c r="C65" s="2">
        <f>A65*FERT_BED_MES</f>
        <v>10560</v>
      </c>
      <c r="D65" s="5">
        <f>IF(A65=0,0,A65*LABOR_HRS_WK_MES*SEASON_WEEKS*(1+DIM_PCT_MES)^A65)</f>
        <v>626.807439570419</v>
      </c>
    </row>
    <row r="66">
      <c r="A66" s="6">
        <v>13</v>
      </c>
      <c r="B66" s="2">
        <f>A66*PRICE_MES</f>
        <v>35100</v>
      </c>
      <c r="C66" s="2">
        <f>A66*FERT_BED_MES</f>
        <v>11440</v>
      </c>
      <c r="D66" s="5">
        <f>IF(A66=0,0,A66*LABOR_HRS_WK_MES*SEASON_WEEKS*(1+DIM_PCT_MES)^A66)</f>
        <v>687.52941027880331</v>
      </c>
    </row>
    <row r="67">
      <c r="A67" s="6">
        <v>14</v>
      </c>
      <c r="B67" s="2">
        <f>A67*PRICE_MES</f>
        <v>37800</v>
      </c>
      <c r="C67" s="2">
        <f>A67*FERT_BED_MES</f>
        <v>12320</v>
      </c>
      <c r="D67" s="5">
        <f>IF(A67=0,0,A67*LABOR_HRS_WK_MES*SEASON_WEEKS*(1+DIM_PCT_MES)^A67)</f>
        <v>749.67149159246435</v>
      </c>
    </row>
    <row r="68">
      <c r="A68" s="6">
        <v>15</v>
      </c>
      <c r="B68" s="2">
        <f>A68*PRICE_MES</f>
        <v>40500</v>
      </c>
      <c r="C68" s="2">
        <f>A68*FERT_BED_MES</f>
        <v>13200</v>
      </c>
      <c r="D68" s="5">
        <f>IF(A68=0,0,A68*LABOR_HRS_WK_MES*SEASON_WEEKS*(1+DIM_PCT_MES)^A68)</f>
        <v>813.25969846861074</v>
      </c>
    </row>
    <row r="69">
      <c r="A69" s="6">
        <v>16</v>
      </c>
      <c r="B69" s="2">
        <f>A69*PRICE_MES</f>
        <v>43200</v>
      </c>
      <c r="C69" s="2">
        <f>A69*FERT_BED_MES</f>
        <v>14080</v>
      </c>
      <c r="D69" s="5">
        <f>IF(A69=0,0,A69*LABOR_HRS_WK_MES*SEASON_WEEKS*(1+DIM_PCT_MES)^A69)</f>
        <v>878.32047434609967</v>
      </c>
    </row>
    <row r="70">
      <c r="A70" s="6">
        <v>17</v>
      </c>
      <c r="B70" s="2">
        <f>A70*PRICE_MES</f>
        <v>45900</v>
      </c>
      <c r="C70" s="2">
        <f>A70*FERT_BED_MES</f>
        <v>14960</v>
      </c>
      <c r="D70" s="5">
        <f>IF(A70=0,0,A70*LABOR_HRS_WK_MES*SEASON_WEEKS*(1+DIM_PCT_MES)^A70)</f>
        <v>944.88069779263992</v>
      </c>
    </row>
    <row r="71">
      <c r="A71" s="6">
        <v>18</v>
      </c>
      <c r="B71" s="2">
        <f>A71*PRICE_MES</f>
        <v>48600</v>
      </c>
      <c r="C71" s="2">
        <f>A71*FERT_BED_MES</f>
        <v>15840</v>
      </c>
      <c r="D71" s="5">
        <f>IF(A71=0,0,A71*LABOR_HRS_WK_MES*SEASON_WEEKS*(1+DIM_PCT_MES)^A71)</f>
        <v>1012.9676892512272</v>
      </c>
    </row>
    <row r="72">
      <c r="A72" s="6">
        <v>19</v>
      </c>
      <c r="B72" s="2">
        <f>A72*PRICE_MES</f>
        <v>51300</v>
      </c>
      <c r="C72" s="2">
        <f>A72*FERT_BED_MES</f>
        <v>16720</v>
      </c>
      <c r="D72" s="5">
        <f>IF(A72=0,0,A72*LABOR_HRS_WK_MES*SEASON_WEEKS*(1+DIM_PCT_MES)^A72)</f>
        <v>1082.6092178872491</v>
      </c>
    </row>
    <row r="73">
      <c r="A73" s="6">
        <v>20</v>
      </c>
      <c r="B73" s="2">
        <f>A73*PRICE_MES</f>
        <v>54000</v>
      </c>
      <c r="C73" s="2">
        <f>A73*FERT_BED_MES</f>
        <v>17600</v>
      </c>
      <c r="D73" s="5">
        <f>IF(A73=0,0,A73*LABOR_HRS_WK_MES*SEASON_WEEKS*(1+DIM_PCT_MES)^A73)</f>
        <v>1153.8335085377259</v>
      </c>
    </row>
    <row r="74">
      <c r="A74" s="6">
        <v>21</v>
      </c>
      <c r="B74" s="2">
        <f>A74*PRICE_MES</f>
        <v>56700</v>
      </c>
      <c r="C74" s="2">
        <f>A74*FERT_BED_MES</f>
        <v>18480</v>
      </c>
      <c r="D74" s="5">
        <f>IF(A74=0,0,A74*LABOR_HRS_WK_MES*SEASON_WEEKS*(1+DIM_PCT_MES)^A74)</f>
        <v>1226.6692487641699</v>
      </c>
    </row>
    <row r="75">
      <c r="A75" s="6">
        <v>22</v>
      </c>
      <c r="B75" s="2">
        <f>A75*PRICE_MES</f>
        <v>59400</v>
      </c>
      <c r="C75" s="2">
        <f>A75*FERT_BED_MES</f>
        <v>19360</v>
      </c>
      <c r="D75" s="5">
        <f>IF(A75=0,0,A75*LABOR_HRS_WK_MES*SEASON_WEEKS*(1+DIM_PCT_MES)^A75)</f>
        <v>1301.1455960105659</v>
      </c>
    </row>
    <row r="76">
      <c r="A76" s="6">
        <v>23</v>
      </c>
      <c r="B76" s="2">
        <f>A76*PRICE_MES</f>
        <v>62100</v>
      </c>
      <c r="C76" s="2">
        <f>A76*FERT_BED_MES</f>
        <v>20240</v>
      </c>
      <c r="D76" s="5">
        <f>IF(A76=0,0,A76*LABOR_HRS_WK_MES*SEASON_WEEKS*(1+DIM_PCT_MES)^A76)</f>
        <v>1377.2921848680023</v>
      </c>
    </row>
    <row r="77">
      <c r="A77" s="6">
        <v>24</v>
      </c>
      <c r="B77" s="2">
        <f>A77*PRICE_MES</f>
        <v>64800</v>
      </c>
      <c r="C77" s="2">
        <f>A77*FERT_BED_MES</f>
        <v>21120</v>
      </c>
      <c r="D77" s="5">
        <f>IF(A77=0,0,A77*LABOR_HRS_WK_MES*SEASON_WEEKS*(1+DIM_PCT_MES)^A77)</f>
        <v>1455.139134447498</v>
      </c>
    </row>
    <row r="78">
      <c r="A78" s="6">
        <v>25</v>
      </c>
      <c r="B78" s="2">
        <f>A78*PRICE_MES</f>
        <v>67500</v>
      </c>
      <c r="C78" s="2">
        <f>A78*FERT_BED_MES</f>
        <v>22000</v>
      </c>
      <c r="D78" s="5">
        <f>IF(A78=0,0,A78*LABOR_HRS_WK_MES*SEASON_WEEKS*(1+DIM_PCT_MES)^A78)</f>
        <v>1534.7170558625955</v>
      </c>
    </row>
    <row r="79">
      <c r="A79" s="6">
        <v>26</v>
      </c>
      <c r="B79" s="2">
        <f>A79*PRICE_MES</f>
        <v>70200</v>
      </c>
      <c r="C79" s="2">
        <f>A79*FERT_BED_MES</f>
        <v>22880</v>
      </c>
      <c r="D79" s="5">
        <f>IF(A79=0,0,A79*LABOR_HRS_WK_MES*SEASON_WEEKS*(1+DIM_PCT_MES)^A79)</f>
        <v>1616.0570598233128</v>
      </c>
    </row>
    <row r="80">
      <c r="A80" s="6">
        <v>27</v>
      </c>
      <c r="B80" s="2">
        <f>A80*PRICE_MES</f>
        <v>72900</v>
      </c>
      <c r="C80" s="2">
        <f>A80*FERT_BED_MES</f>
        <v>23760</v>
      </c>
      <c r="D80" s="5">
        <f>IF(A80=0,0,A80*LABOR_HRS_WK_MES*SEASON_WEEKS*(1+DIM_PCT_MES)^A80)</f>
        <v>1699.19076434307</v>
      </c>
    </row>
    <row r="81">
      <c r="A81" s="6">
        <v>28</v>
      </c>
      <c r="B81" s="2">
        <f>A81*PRICE_MES</f>
        <v>75600</v>
      </c>
      <c r="C81" s="2">
        <f>A81*FERT_BED_MES</f>
        <v>24640</v>
      </c>
      <c r="D81" s="5">
        <f>IF(A81=0,0,A81*LABOR_HRS_WK_MES*SEASON_WEEKS*(1+DIM_PCT_MES)^A81)</f>
        <v>1784.1503025602233</v>
      </c>
    </row>
    <row r="82">
      <c r="A82" s="6">
        <v>29</v>
      </c>
      <c r="B82" s="2">
        <f>A82*PRICE_MES</f>
        <v>78300</v>
      </c>
      <c r="C82" s="2">
        <f>A82*FERT_BED_MES</f>
        <v>25520</v>
      </c>
      <c r="D82" s="5">
        <f>IF(A82=0,0,A82*LABOR_HRS_WK_MES*SEASON_WEEKS*(1+DIM_PCT_MES)^A82)</f>
        <v>1870.9683306758766</v>
      </c>
    </row>
    <row r="83">
      <c r="A83" s="6">
        <v>30</v>
      </c>
      <c r="B83" s="2">
        <f>A83*PRICE_MES</f>
        <v>81000</v>
      </c>
      <c r="C83" s="2">
        <f>A83*FERT_BED_MES</f>
        <v>26400</v>
      </c>
      <c r="D83" s="5">
        <f>IF(A83=0,0,A83*LABOR_HRS_WK_MES*SEASON_WEEKS*(1+DIM_PCT_MES)^A83)</f>
        <v>1959.6780360096466</v>
      </c>
    </row>
  </sheetData>
</worksheet>
</file>

<file path=xl/worksheets/sheet3.xml><?xml version="1.0" encoding="utf-8"?>
<worksheet xmlns="http://schemas.openxmlformats.org/spreadsheetml/2006/main">
  <dimension ref="A1:M103"/>
  <sheetData>
    <row r="1">
      <c r="A1" s="1" t="inlineStr">
        <is>
          <t xml:space="preserve">Standalone marginal-cost schedules. Each crop as if it were the only crop: full FARMER_HRS available, beds free to MAX_BEDS(c). Uses the farmer/temp split (LABOR_COST_SA), NOT the blended rate. Column A (q) is a region grid index; the q=0 row carries the structural zero TVC(c,0)=0 and the reported schedule is q=1..MAX_BEDS(c).</t>
        </is>
      </c>
    </row>
    <row r="3">
      <c r="A3" s="1" t="inlineStr">
        <is>
          <t xml:space="preserve">TOMATOES</t>
        </is>
      </c>
    </row>
    <row r="4">
      <c r="A4" s="1" t="inlineStr">
        <is>
          <t xml:space="preserve">q</t>
        </is>
      </c>
      <c r="B4" s="1" t="inlineStr">
        <is>
          <t xml:space="preserve">LABOR_HRS</t>
        </is>
      </c>
      <c r="C4" s="1" t="inlineStr">
        <is>
          <t xml:space="preserve">FARMER_HRS_USED</t>
        </is>
      </c>
      <c r="D4" s="1" t="inlineStr">
        <is>
          <t xml:space="preserve">TEMP_HRS_USED</t>
        </is>
      </c>
      <c r="E4" s="1" t="inlineStr">
        <is>
          <t xml:space="preserve">LABOR_COST_SA</t>
        </is>
      </c>
      <c r="F4" s="1" t="inlineStr">
        <is>
          <t xml:space="preserve">FERT_COST</t>
        </is>
      </c>
      <c r="G4" s="1" t="inlineStr">
        <is>
          <t xml:space="preserve">TVC</t>
        </is>
      </c>
      <c r="H4" s="1" t="inlineStr">
        <is>
          <t xml:space="preserve">MARG_COST</t>
        </is>
      </c>
      <c r="I4" s="1" t="inlineStr">
        <is>
          <t xml:space="preserve">PRICE</t>
        </is>
      </c>
      <c r="J4" s="1" t="inlineStr">
        <is>
          <t xml:space="preserve">MARG_REVENUE</t>
        </is>
      </c>
      <c r="K4" s="1" t="inlineStr">
        <is>
          <t xml:space="preserve">SA_PROFIT</t>
        </is>
      </c>
      <c r="L4" s="1" t="inlineStr">
        <is>
          <t xml:space="preserve">q if MC&gt;=PRICE</t>
        </is>
      </c>
      <c r="M4" s="1" t="inlineStr">
        <is>
          <t xml:space="preserve">DIP</t>
        </is>
      </c>
    </row>
    <row r="5">
      <c r="A5" s="6">
        <v>0</v>
      </c>
      <c r="B5" s="5">
        <f>IF(A5=0,0,A5*LABOR_HRS_WK_TOM*SEASON_WEEKS*(1+DIM_PCT_TOM)^A5)</f>
        <v>0</v>
      </c>
      <c r="C5" s="5">
        <f>MIN(B5,FARMER_HRS)</f>
        <v>0</v>
      </c>
      <c r="D5" s="5">
        <f>MAX(0,B5-FARMER_HRS)</f>
        <v>0</v>
      </c>
      <c r="E5" s="2">
        <f>C5*FARMER_RATE+D5*TEMP_WORKER_RATE</f>
        <v>0</v>
      </c>
      <c r="F5" s="2">
        <f>A5*FERT_BED_TOM</f>
        <v>0</v>
      </c>
      <c r="G5" s="2">
        <f>F5+E5</f>
        <v>0</v>
      </c>
      <c r="I5" s="2">
        <f>PRICE_TOM</f>
        <v>8800</v>
      </c>
      <c r="J5" s="2">
        <f>PRICE_TOM</f>
        <v>8800</v>
      </c>
      <c r="K5" s="2">
        <f>A5*PRICE_TOM-G5</f>
        <v>0</v>
      </c>
    </row>
    <row r="6">
      <c r="A6" s="6">
        <v>1</v>
      </c>
      <c r="B6" s="5">
        <f>IF(A6=0,0,A6*LABOR_HRS_WK_TOM*SEASON_WEEKS*(1+DIM_PCT_TOM)^A6)</f>
        <v>99.000000000000014</v>
      </c>
      <c r="C6" s="5">
        <f>MIN(B6,FARMER_HRS)</f>
        <v>99.000000000000014</v>
      </c>
      <c r="D6" s="5">
        <f>MAX(0,B6-FARMER_HRS)</f>
        <v>0</v>
      </c>
      <c r="E6" s="2">
        <f>C6*FARMER_RATE+D6*TEMP_WORKER_RATE</f>
        <v>3437.5000000000005</v>
      </c>
      <c r="F6" s="2">
        <f>A6*FERT_BED_TOM</f>
        <v>880</v>
      </c>
      <c r="G6" s="2">
        <f>F6+E6</f>
        <v>4317.5</v>
      </c>
      <c r="H6" s="2">
        <f>G6-G5</f>
        <v>4317.5</v>
      </c>
      <c r="I6" s="2">
        <f>PRICE_TOM</f>
        <v>8800</v>
      </c>
      <c r="J6" s="2">
        <f>PRICE_TOM</f>
        <v>8800</v>
      </c>
      <c r="K6" s="2">
        <f>A6*PRICE_TOM-G6</f>
        <v>4482.5</v>
      </c>
      <c r="L6" s="0">
        <f>IF(H6&gt;=PRICE_TOM,A6,"")</f>
      </c>
    </row>
    <row r="7">
      <c r="A7" s="6">
        <v>2</v>
      </c>
      <c r="B7" s="5">
        <f>IF(A7=0,0,A7*LABOR_HRS_WK_TOM*SEASON_WEEKS*(1+DIM_PCT_TOM)^A7)</f>
        <v>217.80000000000004</v>
      </c>
      <c r="C7" s="5">
        <f>MIN(B7,FARMER_HRS)</f>
        <v>217.80000000000004</v>
      </c>
      <c r="D7" s="5">
        <f>MAX(0,B7-FARMER_HRS)</f>
        <v>0</v>
      </c>
      <c r="E7" s="2">
        <f>C7*FARMER_RATE+D7*TEMP_WORKER_RATE</f>
        <v>7562.5000000000009</v>
      </c>
      <c r="F7" s="2">
        <f>A7*FERT_BED_TOM</f>
        <v>1760</v>
      </c>
      <c r="G7" s="2">
        <f>F7+E7</f>
        <v>9322.5</v>
      </c>
      <c r="H7" s="2">
        <f>G7-G6</f>
        <v>5005</v>
      </c>
      <c r="I7" s="2">
        <f>PRICE_TOM</f>
        <v>8800</v>
      </c>
      <c r="J7" s="2">
        <f>PRICE_TOM</f>
        <v>8800</v>
      </c>
      <c r="K7" s="2">
        <f>A7*PRICE_TOM-G7</f>
        <v>8277.5</v>
      </c>
      <c r="L7" s="0">
        <f>IF(H7&gt;=PRICE_TOM,A7,"")</f>
      </c>
      <c r="M7" s="0">
        <f>IF(H7&lt;H6,"DIP","")</f>
      </c>
    </row>
    <row r="8">
      <c r="A8" s="6">
        <v>3</v>
      </c>
      <c r="B8" s="5">
        <f>IF(A8=0,0,A8*LABOR_HRS_WK_TOM*SEASON_WEEKS*(1+DIM_PCT_TOM)^A8)</f>
        <v>359.37000000000012</v>
      </c>
      <c r="C8" s="5">
        <f>MIN(B8,FARMER_HRS)</f>
        <v>359.37000000000012</v>
      </c>
      <c r="D8" s="5">
        <f>MAX(0,B8-FARMER_HRS)</f>
        <v>0</v>
      </c>
      <c r="E8" s="2">
        <f>C8*FARMER_RATE+D8*TEMP_WORKER_RATE</f>
        <v>12478.125000000004</v>
      </c>
      <c r="F8" s="2">
        <f>A8*FERT_BED_TOM</f>
        <v>2640</v>
      </c>
      <c r="G8" s="2">
        <f>F8+E8</f>
        <v>15118.125000000004</v>
      </c>
      <c r="H8" s="2">
        <f>G8-G7</f>
        <v>5795.6250000000036</v>
      </c>
      <c r="I8" s="2">
        <f>PRICE_TOM</f>
        <v>8800</v>
      </c>
      <c r="J8" s="2">
        <f>PRICE_TOM</f>
        <v>8800</v>
      </c>
      <c r="K8" s="2">
        <f>A8*PRICE_TOM-G8</f>
        <v>11281.874999999996</v>
      </c>
      <c r="L8" s="0">
        <f>IF(H8&gt;=PRICE_TOM,A8,"")</f>
      </c>
      <c r="M8" s="0">
        <f>IF(H8&lt;H7,"DIP","")</f>
      </c>
    </row>
    <row r="9">
      <c r="A9" s="6">
        <v>4</v>
      </c>
      <c r="B9" s="5">
        <f>IF(A9=0,0,A9*LABOR_HRS_WK_TOM*SEASON_WEEKS*(1+DIM_PCT_TOM)^A9)</f>
        <v>527.07600000000014</v>
      </c>
      <c r="C9" s="5">
        <f>MIN(B9,FARMER_HRS)</f>
        <v>527.07600000000014</v>
      </c>
      <c r="D9" s="5">
        <f>MAX(0,B9-FARMER_HRS)</f>
        <v>0</v>
      </c>
      <c r="E9" s="2">
        <f>C9*FARMER_RATE+D9*TEMP_WORKER_RATE</f>
        <v>18301.250000000004</v>
      </c>
      <c r="F9" s="2">
        <f>A9*FERT_BED_TOM</f>
        <v>3520</v>
      </c>
      <c r="G9" s="2">
        <f>F9+E9</f>
        <v>21821.250000000004</v>
      </c>
      <c r="H9" s="2">
        <f>G9-G8</f>
        <v>6703.125</v>
      </c>
      <c r="I9" s="2">
        <f>PRICE_TOM</f>
        <v>8800</v>
      </c>
      <c r="J9" s="2">
        <f>PRICE_TOM</f>
        <v>8800</v>
      </c>
      <c r="K9" s="2">
        <f>A9*PRICE_TOM-G9</f>
        <v>13378.749999999996</v>
      </c>
      <c r="L9" s="0">
        <f>IF(H9&gt;=PRICE_TOM,A9,"")</f>
      </c>
      <c r="M9" s="0">
        <f>IF(H9&lt;H8,"DIP","")</f>
      </c>
    </row>
    <row r="10">
      <c r="A10" s="6">
        <v>5</v>
      </c>
      <c r="B10" s="5">
        <f>IF(A10=0,0,A10*LABOR_HRS_WK_TOM*SEASON_WEEKS*(1+DIM_PCT_TOM)^A10)</f>
        <v>724.72950000000026</v>
      </c>
      <c r="C10" s="5">
        <f>MIN(B10,FARMER_HRS)</f>
        <v>720</v>
      </c>
      <c r="D10" s="5">
        <f>MAX(0,B10-FARMER_HRS)</f>
        <v>4.7295000000002574</v>
      </c>
      <c r="E10" s="2">
        <f>C10*FARMER_RATE+D10*TEMP_WORKER_RATE</f>
        <v>25082.109375000004</v>
      </c>
      <c r="F10" s="2">
        <f>A10*FERT_BED_TOM</f>
        <v>4400</v>
      </c>
      <c r="G10" s="2">
        <f>F10+E10</f>
        <v>29482.109375000004</v>
      </c>
      <c r="H10" s="2">
        <f>G10-G9</f>
        <v>7660.859375</v>
      </c>
      <c r="I10" s="2">
        <f>PRICE_TOM</f>
        <v>8800</v>
      </c>
      <c r="J10" s="2">
        <f>PRICE_TOM</f>
        <v>8800</v>
      </c>
      <c r="K10" s="2">
        <f>A10*PRICE_TOM-G10</f>
        <v>14517.890624999996</v>
      </c>
      <c r="L10" s="0">
        <f>IF(H10&gt;=PRICE_TOM,A10,"")</f>
      </c>
      <c r="M10" s="0">
        <f>IF(H10&lt;H9,"DIP","")</f>
      </c>
    </row>
    <row r="11">
      <c r="A11" s="6">
        <v>6</v>
      </c>
      <c r="B11" s="5">
        <f>IF(A11=0,0,A11*LABOR_HRS_WK_TOM*SEASON_WEEKS*(1+DIM_PCT_TOM)^A11)</f>
        <v>956.64294000000041</v>
      </c>
      <c r="C11" s="5">
        <f>MIN(B11,FARMER_HRS)</f>
        <v>720</v>
      </c>
      <c r="D11" s="5">
        <f>MAX(0,B11-FARMER_HRS)</f>
        <v>236.64294000000041</v>
      </c>
      <c r="E11" s="2">
        <f>C11*FARMER_RATE+D11*TEMP_WORKER_RATE</f>
        <v>29108.384375000009</v>
      </c>
      <c r="F11" s="2">
        <f>A11*FERT_BED_TOM</f>
        <v>5280</v>
      </c>
      <c r="G11" s="2">
        <f>F11+E11</f>
        <v>34388.384375000009</v>
      </c>
      <c r="H11" s="2">
        <f>G11-G10</f>
        <v>4906.2750000000051</v>
      </c>
      <c r="I11" s="2">
        <f>PRICE_TOM</f>
        <v>8800</v>
      </c>
      <c r="J11" s="2">
        <f>PRICE_TOM</f>
        <v>8800</v>
      </c>
      <c r="K11" s="2">
        <f>A11*PRICE_TOM-G11</f>
        <v>18411.615624999991</v>
      </c>
      <c r="L11" s="0">
        <f>IF(H11&gt;=PRICE_TOM,A11,"")</f>
      </c>
      <c r="M11" s="0" t="str">
        <f>IF(H11&lt;H10,"DIP","")</f>
        <v>DIP</v>
      </c>
    </row>
    <row r="12">
      <c r="A12" s="6">
        <v>7</v>
      </c>
      <c r="B12" s="5">
        <f>IF(A12=0,0,A12*LABOR_HRS_WK_TOM*SEASON_WEEKS*(1+DIM_PCT_TOM)^A12)</f>
        <v>1227.6917730000007</v>
      </c>
      <c r="C12" s="5">
        <f>MIN(B12,FARMER_HRS)</f>
        <v>720</v>
      </c>
      <c r="D12" s="5">
        <f>MAX(0,B12-FARMER_HRS)</f>
        <v>507.69177300000069</v>
      </c>
      <c r="E12" s="2">
        <f>C12*FARMER_RATE+D12*TEMP_WORKER_RATE</f>
        <v>33814.09328125001</v>
      </c>
      <c r="F12" s="2">
        <f>A12*FERT_BED_TOM</f>
        <v>6160</v>
      </c>
      <c r="G12" s="2">
        <f>F12+E12</f>
        <v>39974.09328125001</v>
      </c>
      <c r="H12" s="2">
        <f>G12-G11</f>
        <v>5585.7089062500017</v>
      </c>
      <c r="I12" s="2">
        <f>PRICE_TOM</f>
        <v>8800</v>
      </c>
      <c r="J12" s="2">
        <f>PRICE_TOM</f>
        <v>8800</v>
      </c>
      <c r="K12" s="2">
        <f>A12*PRICE_TOM-G12</f>
        <v>21625.90671874999</v>
      </c>
      <c r="L12" s="0">
        <f>IF(H12&gt;=PRICE_TOM,A12,"")</f>
      </c>
      <c r="M12" s="0">
        <f>IF(H12&lt;H11,"DIP","")</f>
      </c>
    </row>
    <row r="13">
      <c r="A13" s="6">
        <v>8</v>
      </c>
      <c r="B13" s="5">
        <f>IF(A13=0,0,A13*LABOR_HRS_WK_TOM*SEASON_WEEKS*(1+DIM_PCT_TOM)^A13)</f>
        <v>1543.3839432000011</v>
      </c>
      <c r="C13" s="5">
        <f>MIN(B13,FARMER_HRS)</f>
        <v>720</v>
      </c>
      <c r="D13" s="5">
        <f>MAX(0,B13-FARMER_HRS)</f>
        <v>823.38394320000111</v>
      </c>
      <c r="E13" s="2">
        <f>C13*FARMER_RATE+D13*TEMP_WORKER_RATE</f>
        <v>39294.860125000021</v>
      </c>
      <c r="F13" s="2">
        <f>A13*FERT_BED_TOM</f>
        <v>7040</v>
      </c>
      <c r="G13" s="2">
        <f>F13+E13</f>
        <v>46334.860125000021</v>
      </c>
      <c r="H13" s="2">
        <f>G13-G12</f>
        <v>6360.7668437500106</v>
      </c>
      <c r="I13" s="2">
        <f>PRICE_TOM</f>
        <v>8800</v>
      </c>
      <c r="J13" s="2">
        <f>PRICE_TOM</f>
        <v>8800</v>
      </c>
      <c r="K13" s="2">
        <f>A13*PRICE_TOM-G13</f>
        <v>24065.139874999979</v>
      </c>
      <c r="L13" s="0">
        <f>IF(H13&gt;=PRICE_TOM,A13,"")</f>
      </c>
      <c r="M13" s="0">
        <f>IF(H13&lt;H12,"DIP","")</f>
      </c>
    </row>
    <row r="14">
      <c r="A14" s="6">
        <v>9</v>
      </c>
      <c r="B14" s="5">
        <f>IF(A14=0,0,A14*LABOR_HRS_WK_TOM*SEASON_WEEKS*(1+DIM_PCT_TOM)^A14)</f>
        <v>1909.9376297100016</v>
      </c>
      <c r="C14" s="5">
        <f>MIN(B14,FARMER_HRS)</f>
        <v>720</v>
      </c>
      <c r="D14" s="5">
        <f>MAX(0,B14-FARMER_HRS)</f>
        <v>1189.9376297100016</v>
      </c>
      <c r="E14" s="2">
        <f>C14*FARMER_RATE+D14*TEMP_WORKER_RATE</f>
        <v>45658.639404687528</v>
      </c>
      <c r="F14" s="2">
        <f>A14*FERT_BED_TOM</f>
        <v>7920</v>
      </c>
      <c r="G14" s="2">
        <f>F14+E14</f>
        <v>53578.639404687528</v>
      </c>
      <c r="H14" s="2">
        <f>G14-G13</f>
        <v>7243.7792796875074</v>
      </c>
      <c r="I14" s="2">
        <f>PRICE_TOM</f>
        <v>8800</v>
      </c>
      <c r="J14" s="2">
        <f>PRICE_TOM</f>
        <v>8800</v>
      </c>
      <c r="K14" s="2">
        <f>A14*PRICE_TOM-G14</f>
        <v>25621.360595312472</v>
      </c>
      <c r="L14" s="0">
        <f>IF(H14&gt;=PRICE_TOM,A14,"")</f>
      </c>
      <c r="M14" s="0">
        <f>IF(H14&lt;H13,"DIP","")</f>
      </c>
    </row>
    <row r="15">
      <c r="A15" s="6">
        <v>10</v>
      </c>
      <c r="B15" s="5">
        <f>IF(A15=0,0,A15*LABOR_HRS_WK_TOM*SEASON_WEEKS*(1+DIM_PCT_TOM)^A15)</f>
        <v>2334.3682140900019</v>
      </c>
      <c r="C15" s="5">
        <f>MIN(B15,FARMER_HRS)</f>
        <v>720</v>
      </c>
      <c r="D15" s="5">
        <f>MAX(0,B15-FARMER_HRS)</f>
        <v>1614.3682140900019</v>
      </c>
      <c r="E15" s="2">
        <f>C15*FARMER_RATE+D15*TEMP_WORKER_RATE</f>
        <v>53027.225939062533</v>
      </c>
      <c r="F15" s="2">
        <f>A15*FERT_BED_TOM</f>
        <v>8800</v>
      </c>
      <c r="G15" s="2">
        <f>F15+E15</f>
        <v>61827.225939062533</v>
      </c>
      <c r="H15" s="2">
        <f>G15-G14</f>
        <v>8248.5865343750047</v>
      </c>
      <c r="I15" s="2">
        <f>PRICE_TOM</f>
        <v>8800</v>
      </c>
      <c r="J15" s="2">
        <f>PRICE_TOM</f>
        <v>8800</v>
      </c>
      <c r="K15" s="2">
        <f>A15*PRICE_TOM-G15</f>
        <v>26172.774060937467</v>
      </c>
      <c r="L15" s="0">
        <f>IF(H15&gt;=PRICE_TOM,A15,"")</f>
      </c>
      <c r="M15" s="0">
        <f>IF(H15&lt;H14,"DIP","")</f>
      </c>
    </row>
    <row r="16">
      <c r="A16" s="6">
        <v>11</v>
      </c>
      <c r="B16" s="5">
        <f>IF(A16=0,0,A16*LABOR_HRS_WK_TOM*SEASON_WEEKS*(1+DIM_PCT_TOM)^A16)</f>
        <v>2824.5855390489023</v>
      </c>
      <c r="C16" s="5">
        <f>MIN(B16,FARMER_HRS)</f>
        <v>720</v>
      </c>
      <c r="D16" s="5">
        <f>MAX(0,B16-FARMER_HRS)</f>
        <v>2104.5855390489023</v>
      </c>
      <c r="E16" s="2">
        <f>C16*FARMER_RATE+D16*TEMP_WORKER_RATE</f>
        <v>61537.943386265666</v>
      </c>
      <c r="F16" s="2">
        <f>A16*FERT_BED_TOM</f>
        <v>9680</v>
      </c>
      <c r="G16" s="2">
        <f>F16+E16</f>
        <v>71217.943386265659</v>
      </c>
      <c r="H16" s="2">
        <f>G16-G15</f>
        <v>9390.7174472031256</v>
      </c>
      <c r="I16" s="2">
        <f>PRICE_TOM</f>
        <v>8800</v>
      </c>
      <c r="J16" s="2">
        <f>PRICE_TOM</f>
        <v>8800</v>
      </c>
      <c r="K16" s="2">
        <f>A16*PRICE_TOM-G16</f>
        <v>25582.056613734341</v>
      </c>
      <c r="L16" s="6">
        <f>IF(H16&gt;=PRICE_TOM,A16,"")</f>
        <v>11</v>
      </c>
      <c r="M16" s="0">
        <f>IF(H16&lt;H15,"DIP","")</f>
      </c>
    </row>
    <row r="17">
      <c r="A17" s="6">
        <v>12</v>
      </c>
      <c r="B17" s="5">
        <f>IF(A17=0,0,A17*LABOR_HRS_WK_TOM*SEASON_WEEKS*(1+DIM_PCT_TOM)^A17)</f>
        <v>3389.5026468586834</v>
      </c>
      <c r="C17" s="5">
        <f>MIN(B17,FARMER_HRS)</f>
        <v>720</v>
      </c>
      <c r="D17" s="5">
        <f>MAX(0,B17-FARMER_HRS)</f>
        <v>2669.5026468586834</v>
      </c>
      <c r="E17" s="2">
        <f>C17*FARMER_RATE+D17*TEMP_WORKER_RATE</f>
        <v>71345.532063518811</v>
      </c>
      <c r="F17" s="2">
        <f>A17*FERT_BED_TOM</f>
        <v>10560</v>
      </c>
      <c r="G17" s="2">
        <f>F17+E17</f>
        <v>81905.532063518811</v>
      </c>
      <c r="H17" s="2">
        <f>G17-G16</f>
        <v>10687.588677253152</v>
      </c>
      <c r="I17" s="2">
        <f>PRICE_TOM</f>
        <v>8800</v>
      </c>
      <c r="J17" s="2">
        <f>PRICE_TOM</f>
        <v>8800</v>
      </c>
      <c r="K17" s="2">
        <f>A17*PRICE_TOM-G17</f>
        <v>23694.467936481189</v>
      </c>
      <c r="L17" s="6">
        <f>IF(H17&gt;=PRICE_TOM,A17,"")</f>
        <v>12</v>
      </c>
      <c r="M17" s="0">
        <f>IF(H17&lt;H16,"DIP","")</f>
      </c>
    </row>
    <row r="18">
      <c r="A18" s="6">
        <v>13</v>
      </c>
      <c r="B18" s="5">
        <f>IF(A18=0,0,A18*LABOR_HRS_WK_TOM*SEASON_WEEKS*(1+DIM_PCT_TOM)^A18)</f>
        <v>4039.1573208399313</v>
      </c>
      <c r="C18" s="5">
        <f>MIN(B18,FARMER_HRS)</f>
        <v>720</v>
      </c>
      <c r="D18" s="5">
        <f>MAX(0,B18-FARMER_HRS)</f>
        <v>3319.1573208399313</v>
      </c>
      <c r="E18" s="2">
        <f>C18*FARMER_RATE+D18*TEMP_WORKER_RATE</f>
        <v>82624.259042359918</v>
      </c>
      <c r="F18" s="2">
        <f>A18*FERT_BED_TOM</f>
        <v>11440</v>
      </c>
      <c r="G18" s="2">
        <f>F18+E18</f>
        <v>94064.259042359918</v>
      </c>
      <c r="H18" s="2">
        <f>G18-G17</f>
        <v>12158.726978841107</v>
      </c>
      <c r="I18" s="2">
        <f>PRICE_TOM</f>
        <v>8800</v>
      </c>
      <c r="J18" s="2">
        <f>PRICE_TOM</f>
        <v>8800</v>
      </c>
      <c r="K18" s="2">
        <f>A18*PRICE_TOM-G18</f>
        <v>20335.740957640082</v>
      </c>
      <c r="L18" s="6">
        <f>IF(H18&gt;=PRICE_TOM,A18,"")</f>
        <v>13</v>
      </c>
      <c r="M18" s="0">
        <f>IF(H18&lt;H17,"DIP","")</f>
      </c>
    </row>
    <row r="19">
      <c r="A19" s="6">
        <v>14</v>
      </c>
      <c r="B19" s="5">
        <f>IF(A19=0,0,A19*LABOR_HRS_WK_TOM*SEASON_WEEKS*(1+DIM_PCT_TOM)^A19)</f>
        <v>4784.8479031488423</v>
      </c>
      <c r="C19" s="5">
        <f>MIN(B19,FARMER_HRS)</f>
        <v>720</v>
      </c>
      <c r="D19" s="5">
        <f>MAX(0,B19-FARMER_HRS)</f>
        <v>4064.8479031488423</v>
      </c>
      <c r="E19" s="2">
        <f>C19*FARMER_RATE+D19*TEMP_WORKER_RATE</f>
        <v>95570.27609633407</v>
      </c>
      <c r="F19" s="2">
        <f>A19*FERT_BED_TOM</f>
        <v>12320</v>
      </c>
      <c r="G19" s="2">
        <f>F19+E19</f>
        <v>107890.27609633407</v>
      </c>
      <c r="H19" s="2">
        <f>G19-G18</f>
        <v>13826.017053974152</v>
      </c>
      <c r="I19" s="2">
        <f>PRICE_TOM</f>
        <v>8800</v>
      </c>
      <c r="J19" s="2">
        <f>PRICE_TOM</f>
        <v>8800</v>
      </c>
      <c r="K19" s="2">
        <f>A19*PRICE_TOM-G19</f>
        <v>15309.72390366593</v>
      </c>
      <c r="L19" s="6">
        <f>IF(H19&gt;=PRICE_TOM,A19,"")</f>
        <v>14</v>
      </c>
      <c r="M19" s="0">
        <f>IF(H19&lt;H18,"DIP","")</f>
      </c>
    </row>
    <row r="20">
      <c r="A20" s="6">
        <v>15</v>
      </c>
      <c r="B20" s="5">
        <f>IF(A20=0,0,A20*LABOR_HRS_WK_TOM*SEASON_WEEKS*(1+DIM_PCT_TOM)^A20)</f>
        <v>5639.285028711136</v>
      </c>
      <c r="C20" s="5">
        <f>MIN(B20,FARMER_HRS)</f>
        <v>720</v>
      </c>
      <c r="D20" s="5">
        <f>MAX(0,B20-FARMER_HRS)</f>
        <v>4919.285028711136</v>
      </c>
      <c r="E20" s="2">
        <f>C20*FARMER_RATE+D20*TEMP_WORKER_RATE</f>
        <v>110404.25397067945</v>
      </c>
      <c r="F20" s="2">
        <f>A20*FERT_BED_TOM</f>
        <v>13200</v>
      </c>
      <c r="G20" s="2">
        <f>F20+E20</f>
        <v>123604.25397067945</v>
      </c>
      <c r="H20" s="2">
        <f>G20-G19</f>
        <v>15713.977874345379</v>
      </c>
      <c r="I20" s="2">
        <f>PRICE_TOM</f>
        <v>8800</v>
      </c>
      <c r="J20" s="2">
        <f>PRICE_TOM</f>
        <v>8800</v>
      </c>
      <c r="K20" s="2">
        <f>A20*PRICE_TOM-G20</f>
        <v>8395.7460293205513</v>
      </c>
      <c r="L20" s="6">
        <f>IF(H20&gt;=PRICE_TOM,A20,"")</f>
        <v>15</v>
      </c>
      <c r="M20" s="0">
        <f>IF(H20&lt;H19,"DIP","")</f>
      </c>
    </row>
    <row r="21">
      <c r="A21" s="6">
        <v>16</v>
      </c>
      <c r="B21" s="5">
        <f>IF(A21=0,0,A21*LABOR_HRS_WK_TOM*SEASON_WEEKS*(1+DIM_PCT_TOM)^A21)</f>
        <v>6616.7611003544</v>
      </c>
      <c r="C21" s="5">
        <f>MIN(B21,FARMER_HRS)</f>
        <v>720</v>
      </c>
      <c r="D21" s="5">
        <f>MAX(0,B21-FARMER_HRS)</f>
        <v>5896.7611003544</v>
      </c>
      <c r="E21" s="2">
        <f>C21*FARMER_RATE+D21*TEMP_WORKER_RATE</f>
        <v>127374.32465893055</v>
      </c>
      <c r="F21" s="2">
        <f>A21*FERT_BED_TOM</f>
        <v>14080</v>
      </c>
      <c r="G21" s="2">
        <f>F21+E21</f>
        <v>141454.32465893053</v>
      </c>
      <c r="H21" s="2">
        <f>G21-G20</f>
        <v>17850.070688251086</v>
      </c>
      <c r="I21" s="2">
        <f>PRICE_TOM</f>
        <v>8800</v>
      </c>
      <c r="J21" s="2">
        <f>PRICE_TOM</f>
        <v>8800</v>
      </c>
      <c r="K21" s="2">
        <f>A21*PRICE_TOM-G21</f>
        <v>-654.3246589305345</v>
      </c>
      <c r="L21" s="6">
        <f>IF(H21&gt;=PRICE_TOM,A21,"")</f>
        <v>16</v>
      </c>
      <c r="M21" s="0">
        <f>IF(H21&lt;H20,"DIP","")</f>
      </c>
    </row>
    <row r="22">
      <c r="A22" s="6">
        <v>17</v>
      </c>
      <c r="B22" s="5">
        <f>IF(A22=0,0,A22*LABOR_HRS_WK_TOM*SEASON_WEEKS*(1+DIM_PCT_TOM)^A22)</f>
        <v>7733.339536039206</v>
      </c>
      <c r="C22" s="5">
        <f>MIN(B22,FARMER_HRS)</f>
        <v>720</v>
      </c>
      <c r="D22" s="5">
        <f>MAX(0,B22-FARMER_HRS)</f>
        <v>7013.339536039206</v>
      </c>
      <c r="E22" s="2">
        <f>C22*FARMER_RATE+D22*TEMP_WORKER_RATE</f>
        <v>146759.3669451251</v>
      </c>
      <c r="F22" s="2">
        <f>A22*FERT_BED_TOM</f>
        <v>14960</v>
      </c>
      <c r="G22" s="2">
        <f>F22+E22</f>
        <v>161719.3669451251</v>
      </c>
      <c r="H22" s="2">
        <f>G22-G21</f>
        <v>20265.04228619457</v>
      </c>
      <c r="I22" s="2">
        <f>PRICE_TOM</f>
        <v>8800</v>
      </c>
      <c r="J22" s="2">
        <f>PRICE_TOM</f>
        <v>8800</v>
      </c>
      <c r="K22" s="2">
        <f>A22*PRICE_TOM-G22</f>
        <v>-12119.366945125104</v>
      </c>
      <c r="L22" s="6">
        <f>IF(H22&gt;=PRICE_TOM,A22,"")</f>
        <v>17</v>
      </c>
      <c r="M22" s="0">
        <f>IF(H22&lt;H21,"DIP","")</f>
      </c>
    </row>
    <row r="23">
      <c r="A23" s="6">
        <v>18</v>
      </c>
      <c r="B23" s="5">
        <f>IF(A23=0,0,A23*LABOR_HRS_WK_TOM*SEASON_WEEKS*(1+DIM_PCT_TOM)^A23)</f>
        <v>9007.0660478574282</v>
      </c>
      <c r="C23" s="5">
        <f>MIN(B23,FARMER_HRS)</f>
        <v>720</v>
      </c>
      <c r="D23" s="5">
        <f>MAX(0,B23-FARMER_HRS)</f>
        <v>8287.0660478574282</v>
      </c>
      <c r="E23" s="2">
        <f>C23*FARMER_RATE+D23*TEMP_WORKER_RATE</f>
        <v>168872.67444196923</v>
      </c>
      <c r="F23" s="2">
        <f>A23*FERT_BED_TOM</f>
        <v>15840</v>
      </c>
      <c r="G23" s="2">
        <f>F23+E23</f>
        <v>184712.67444196923</v>
      </c>
      <c r="H23" s="2">
        <f>G23-G22</f>
        <v>22993.307496844121</v>
      </c>
      <c r="I23" s="2">
        <f>PRICE_TOM</f>
        <v>8800</v>
      </c>
      <c r="J23" s="2">
        <f>PRICE_TOM</f>
        <v>8800</v>
      </c>
      <c r="K23" s="2">
        <f>A23*PRICE_TOM-G23</f>
        <v>-26312.674441969226</v>
      </c>
      <c r="L23" s="6">
        <f>IF(H23&gt;=PRICE_TOM,A23,"")</f>
        <v>18</v>
      </c>
      <c r="M23" s="0">
        <f>IF(H23&lt;H22,"DIP","")</f>
      </c>
    </row>
    <row r="24">
      <c r="A24" s="6">
        <v>19</v>
      </c>
      <c r="B24" s="5">
        <f>IF(A24=0,0,A24*LABOR_HRS_WK_TOM*SEASON_WEEKS*(1+DIM_PCT_TOM)^A24)</f>
        <v>10458.204466678904</v>
      </c>
      <c r="C24" s="5">
        <f>MIN(B24,FARMER_HRS)</f>
        <v>720</v>
      </c>
      <c r="D24" s="5">
        <f>MAX(0,B24-FARMER_HRS)</f>
        <v>9738.2044666789043</v>
      </c>
      <c r="E24" s="2">
        <f>C24*FARMER_RATE+D24*TEMP_WORKER_RATE</f>
        <v>194066.04976873097</v>
      </c>
      <c r="F24" s="2">
        <f>A24*FERT_BED_TOM</f>
        <v>16720</v>
      </c>
      <c r="G24" s="2">
        <f>F24+E24</f>
        <v>210786.04976873097</v>
      </c>
      <c r="H24" s="2">
        <f>G24-G23</f>
        <v>26073.375326761743</v>
      </c>
      <c r="I24" s="2">
        <f>PRICE_TOM</f>
        <v>8800</v>
      </c>
      <c r="J24" s="2">
        <f>PRICE_TOM</f>
        <v>8800</v>
      </c>
      <c r="K24" s="2">
        <f>A24*PRICE_TOM-G24</f>
        <v>-43586.049768730969</v>
      </c>
      <c r="L24" s="6">
        <f>IF(H24&gt;=PRICE_TOM,A24,"")</f>
        <v>19</v>
      </c>
      <c r="M24" s="0">
        <f>IF(H24&lt;H23,"DIP","")</f>
      </c>
    </row>
    <row r="25">
      <c r="A25" s="6">
        <v>20</v>
      </c>
      <c r="B25" s="5">
        <f>IF(A25=0,0,A25*LABOR_HRS_WK_TOM*SEASON_WEEKS*(1+DIM_PCT_TOM)^A25)</f>
        <v>12109.4999087861</v>
      </c>
      <c r="C25" s="5">
        <f>MIN(B25,FARMER_HRS)</f>
        <v>720</v>
      </c>
      <c r="D25" s="5">
        <f>MAX(0,B25-FARMER_HRS)</f>
        <v>11389.4999087861</v>
      </c>
      <c r="E25" s="2">
        <f>C25*FARMER_RATE+D25*TEMP_WORKER_RATE</f>
        <v>222734.37341642534</v>
      </c>
      <c r="F25" s="2">
        <f>A25*FERT_BED_TOM</f>
        <v>17600</v>
      </c>
      <c r="G25" s="2">
        <f>F25+E25</f>
        <v>240334.37341642534</v>
      </c>
      <c r="H25" s="2">
        <f>G25-G24</f>
        <v>29548.323647694371</v>
      </c>
      <c r="I25" s="2">
        <f>PRICE_TOM</f>
        <v>8800</v>
      </c>
      <c r="J25" s="2">
        <f>PRICE_TOM</f>
        <v>8800</v>
      </c>
      <c r="K25" s="2">
        <f>A25*PRICE_TOM-G25</f>
        <v>-64334.37341642534</v>
      </c>
      <c r="L25" s="6">
        <f>IF(H25&gt;=PRICE_TOM,A25,"")</f>
        <v>20</v>
      </c>
      <c r="M25" s="0">
        <f>IF(H25&lt;H24,"DIP","")</f>
      </c>
    </row>
    <row r="27">
      <c r="A27" s="1" t="inlineStr">
        <is>
          <t xml:space="preserve">XING(TOM)</t>
        </is>
      </c>
      <c r="B27" s="6">
        <f>INDEX(A5:A25,MATCH(MAX(K5:K25),K5:K25,0))</f>
        <v>10</v>
      </c>
    </row>
    <row r="28">
      <c r="A28" s="1" t="inlineStr">
        <is>
          <t xml:space="preserve">XING_FIRST(TOM)</t>
        </is>
      </c>
      <c r="B28" s="6">
        <f>IF(COUNT(L5:L25)=0,"none below cap",MIN(L5:L25))</f>
        <v>11</v>
      </c>
    </row>
    <row r="29">
      <c r="A29" s="1" t="inlineStr">
        <is>
          <t xml:space="preserve">dip in TOM schedule?</t>
        </is>
      </c>
      <c r="B29" s="0" t="str">
        <f>IF(COUNTIF(M5:M25,"DIP")&gt;0,"yes - non-monotonic","no")</f>
        <v>yes - non-monotonic</v>
      </c>
    </row>
    <row r="34">
      <c r="A34" s="1" t="inlineStr">
        <is>
          <t xml:space="preserve">CARROTS</t>
        </is>
      </c>
    </row>
    <row r="35">
      <c r="A35" s="1" t="inlineStr">
        <is>
          <t xml:space="preserve">q</t>
        </is>
      </c>
      <c r="B35" s="1" t="inlineStr">
        <is>
          <t xml:space="preserve">LABOR_HRS</t>
        </is>
      </c>
      <c r="C35" s="1" t="inlineStr">
        <is>
          <t xml:space="preserve">FARMER_HRS_USED</t>
        </is>
      </c>
      <c r="D35" s="1" t="inlineStr">
        <is>
          <t xml:space="preserve">TEMP_HRS_USED</t>
        </is>
      </c>
      <c r="E35" s="1" t="inlineStr">
        <is>
          <t xml:space="preserve">LABOR_COST_SA</t>
        </is>
      </c>
      <c r="F35" s="1" t="inlineStr">
        <is>
          <t xml:space="preserve">FERT_COST</t>
        </is>
      </c>
      <c r="G35" s="1" t="inlineStr">
        <is>
          <t xml:space="preserve">TVC</t>
        </is>
      </c>
      <c r="H35" s="1" t="inlineStr">
        <is>
          <t xml:space="preserve">MARG_COST</t>
        </is>
      </c>
      <c r="I35" s="1" t="inlineStr">
        <is>
          <t xml:space="preserve">PRICE</t>
        </is>
      </c>
      <c r="J35" s="1" t="inlineStr">
        <is>
          <t xml:space="preserve">MARG_REVENUE</t>
        </is>
      </c>
      <c r="K35" s="1" t="inlineStr">
        <is>
          <t xml:space="preserve">SA_PROFIT</t>
        </is>
      </c>
      <c r="L35" s="1" t="inlineStr">
        <is>
          <t xml:space="preserve">q if MC&gt;=PRICE</t>
        </is>
      </c>
      <c r="M35" s="1" t="inlineStr">
        <is>
          <t xml:space="preserve">DIP</t>
        </is>
      </c>
    </row>
    <row r="36">
      <c r="A36" s="6">
        <v>0</v>
      </c>
      <c r="B36" s="5">
        <f>IF(A36=0,0,A36*LABOR_HRS_WK_CAR*SEASON_WEEKS*(1+DIM_PCT_CAR)^A36)</f>
        <v>0</v>
      </c>
      <c r="C36" s="5">
        <f>MIN(B36,FARMER_HRS)</f>
        <v>0</v>
      </c>
      <c r="D36" s="5">
        <f>MAX(0,B36-FARMER_HRS)</f>
        <v>0</v>
      </c>
      <c r="E36" s="2">
        <f>C36*FARMER_RATE+D36*TEMP_WORKER_RATE</f>
        <v>0</v>
      </c>
      <c r="F36" s="2">
        <f>A36*FERT_BED_CAR</f>
        <v>0</v>
      </c>
      <c r="G36" s="2">
        <f>F36+E36</f>
        <v>0</v>
      </c>
      <c r="I36" s="2">
        <f>PRICE_CAR</f>
        <v>2094</v>
      </c>
      <c r="J36" s="2">
        <f>PRICE_CAR</f>
        <v>2094</v>
      </c>
      <c r="K36" s="2">
        <f>A36*PRICE_CAR-G36</f>
        <v>0</v>
      </c>
    </row>
    <row r="37">
      <c r="A37" s="6">
        <v>1</v>
      </c>
      <c r="B37" s="5">
        <f>IF(A37=0,0,A37*LABOR_HRS_WK_CAR*SEASON_WEEKS*(1+DIM_PCT_CAR)^A37)</f>
        <v>30.749999999999996</v>
      </c>
      <c r="C37" s="5">
        <f>MIN(B37,FARMER_HRS)</f>
        <v>30.749999999999996</v>
      </c>
      <c r="D37" s="5">
        <f>MAX(0,B37-FARMER_HRS)</f>
        <v>0</v>
      </c>
      <c r="E37" s="2">
        <f>C37*FARMER_RATE+D37*TEMP_WORKER_RATE</f>
        <v>1067.7083333333333</v>
      </c>
      <c r="F37" s="2">
        <f>A37*FERT_BED_CAR</f>
        <v>440</v>
      </c>
      <c r="G37" s="2">
        <f>F37+E37</f>
        <v>1507.7083333333333</v>
      </c>
      <c r="H37" s="2">
        <f>G37-G36</f>
        <v>1507.7083333333333</v>
      </c>
      <c r="I37" s="2">
        <f>PRICE_CAR</f>
        <v>2094</v>
      </c>
      <c r="J37" s="2">
        <f>PRICE_CAR</f>
        <v>2094</v>
      </c>
      <c r="K37" s="2">
        <f>A37*PRICE_CAR-G37</f>
        <v>586.29166666666674</v>
      </c>
      <c r="L37" s="0">
        <f>IF(H37&gt;=PRICE_CAR,A37,"")</f>
      </c>
    </row>
    <row r="38">
      <c r="A38" s="6">
        <v>2</v>
      </c>
      <c r="B38" s="5">
        <f>IF(A38=0,0,A38*LABOR_HRS_WK_CAR*SEASON_WEEKS*(1+DIM_PCT_CAR)^A38)</f>
        <v>63.037499999999994</v>
      </c>
      <c r="C38" s="5">
        <f>MIN(B38,FARMER_HRS)</f>
        <v>63.037499999999994</v>
      </c>
      <c r="D38" s="5">
        <f>MAX(0,B38-FARMER_HRS)</f>
        <v>0</v>
      </c>
      <c r="E38" s="2">
        <f>C38*FARMER_RATE+D38*TEMP_WORKER_RATE</f>
        <v>2188.802083333333</v>
      </c>
      <c r="F38" s="2">
        <f>A38*FERT_BED_CAR</f>
        <v>880</v>
      </c>
      <c r="G38" s="2">
        <f>F38+E38</f>
        <v>3068.802083333333</v>
      </c>
      <c r="H38" s="2">
        <f>G38-G37</f>
        <v>1561.0937499999998</v>
      </c>
      <c r="I38" s="2">
        <f>PRICE_CAR</f>
        <v>2094</v>
      </c>
      <c r="J38" s="2">
        <f>PRICE_CAR</f>
        <v>2094</v>
      </c>
      <c r="K38" s="2">
        <f>A38*PRICE_CAR-G38</f>
        <v>1119.197916666667</v>
      </c>
      <c r="L38" s="0">
        <f>IF(H38&gt;=PRICE_CAR,A38,"")</f>
      </c>
      <c r="M38" s="0">
        <f>IF(H38&lt;H37,"DIP","")</f>
      </c>
    </row>
    <row r="39">
      <c r="A39" s="6">
        <v>3</v>
      </c>
      <c r="B39" s="5">
        <f>IF(A39=0,0,A39*LABOR_HRS_WK_CAR*SEASON_WEEKS*(1+DIM_PCT_CAR)^A39)</f>
        <v>96.920156249999962</v>
      </c>
      <c r="C39" s="5">
        <f>MIN(B39,FARMER_HRS)</f>
        <v>96.920156249999962</v>
      </c>
      <c r="D39" s="5">
        <f>MAX(0,B39-FARMER_HRS)</f>
        <v>0</v>
      </c>
      <c r="E39" s="2">
        <f>C39*FARMER_RATE+D39*TEMP_WORKER_RATE</f>
        <v>3365.2832031249986</v>
      </c>
      <c r="F39" s="2">
        <f>A39*FERT_BED_CAR</f>
        <v>1320</v>
      </c>
      <c r="G39" s="2">
        <f>F39+E39</f>
        <v>4685.2832031249982</v>
      </c>
      <c r="H39" s="2">
        <f>G39-G38</f>
        <v>1616.4811197916652</v>
      </c>
      <c r="I39" s="2">
        <f>PRICE_CAR</f>
        <v>2094</v>
      </c>
      <c r="J39" s="2">
        <f>PRICE_CAR</f>
        <v>2094</v>
      </c>
      <c r="K39" s="2">
        <f>A39*PRICE_CAR-G39</f>
        <v>1596.7167968750018</v>
      </c>
      <c r="L39" s="0">
        <f>IF(H39&gt;=PRICE_CAR,A39,"")</f>
      </c>
      <c r="M39" s="0">
        <f>IF(H39&lt;H38,"DIP","")</f>
      </c>
    </row>
    <row r="40">
      <c r="A40" s="6">
        <v>4</v>
      </c>
      <c r="B40" s="5">
        <f>IF(A40=0,0,A40*LABOR_HRS_WK_CAR*SEASON_WEEKS*(1+DIM_PCT_CAR)^A40)</f>
        <v>132.45754687499993</v>
      </c>
      <c r="C40" s="5">
        <f>MIN(B40,FARMER_HRS)</f>
        <v>132.45754687499993</v>
      </c>
      <c r="D40" s="5">
        <f>MAX(0,B40-FARMER_HRS)</f>
        <v>0</v>
      </c>
      <c r="E40" s="2">
        <f>C40*FARMER_RATE+D40*TEMP_WORKER_RATE</f>
        <v>4599.2203776041642</v>
      </c>
      <c r="F40" s="2">
        <f>A40*FERT_BED_CAR</f>
        <v>1760</v>
      </c>
      <c r="G40" s="2">
        <f>F40+E40</f>
        <v>6359.2203776041642</v>
      </c>
      <c r="H40" s="2">
        <f>G40-G39</f>
        <v>1673.9371744791661</v>
      </c>
      <c r="I40" s="2">
        <f>PRICE_CAR</f>
        <v>2094</v>
      </c>
      <c r="J40" s="2">
        <f>PRICE_CAR</f>
        <v>2094</v>
      </c>
      <c r="K40" s="2">
        <f>A40*PRICE_CAR-G40</f>
        <v>2016.7796223958358</v>
      </c>
      <c r="L40" s="0">
        <f>IF(H40&gt;=PRICE_CAR,A40,"")</f>
      </c>
      <c r="M40" s="0">
        <f>IF(H40&lt;H39,"DIP","")</f>
      </c>
    </row>
    <row r="41">
      <c r="A41" s="6">
        <v>5</v>
      </c>
      <c r="B41" s="5">
        <f>IF(A41=0,0,A41*LABOR_HRS_WK_CAR*SEASON_WEEKS*(1+DIM_PCT_CAR)^A41)</f>
        <v>169.71123193359367</v>
      </c>
      <c r="C41" s="5">
        <f>MIN(B41,FARMER_HRS)</f>
        <v>169.71123193359367</v>
      </c>
      <c r="D41" s="5">
        <f>MAX(0,B41-FARMER_HRS)</f>
        <v>0</v>
      </c>
      <c r="E41" s="2">
        <f>C41*FARMER_RATE+D41*TEMP_WORKER_RATE</f>
        <v>5892.7511088053352</v>
      </c>
      <c r="F41" s="2">
        <f>A41*FERT_BED_CAR</f>
        <v>2200</v>
      </c>
      <c r="G41" s="2">
        <f>F41+E41</f>
        <v>8092.7511088053352</v>
      </c>
      <c r="H41" s="2">
        <f>G41-G40</f>
        <v>1733.530731201171</v>
      </c>
      <c r="I41" s="2">
        <f>PRICE_CAR</f>
        <v>2094</v>
      </c>
      <c r="J41" s="2">
        <f>PRICE_CAR</f>
        <v>2094</v>
      </c>
      <c r="K41" s="2">
        <f>A41*PRICE_CAR-G41</f>
        <v>2377.2488911946648</v>
      </c>
      <c r="L41" s="0">
        <f>IF(H41&gt;=PRICE_CAR,A41,"")</f>
      </c>
      <c r="M41" s="0">
        <f>IF(H41&lt;H40,"DIP","")</f>
      </c>
    </row>
    <row r="42">
      <c r="A42" s="6">
        <v>6</v>
      </c>
      <c r="B42" s="5">
        <f>IF(A42=0,0,A42*LABOR_HRS_WK_CAR*SEASON_WEEKS*(1+DIM_PCT_CAR)^A42)</f>
        <v>208.7448152783202</v>
      </c>
      <c r="C42" s="5">
        <f>MIN(B42,FARMER_HRS)</f>
        <v>208.7448152783202</v>
      </c>
      <c r="D42" s="5">
        <f>MAX(0,B42-FARMER_HRS)</f>
        <v>0</v>
      </c>
      <c r="E42" s="2">
        <f>C42*FARMER_RATE+D42*TEMP_WORKER_RATE</f>
        <v>7248.0838638305622</v>
      </c>
      <c r="F42" s="2">
        <f>A42*FERT_BED_CAR</f>
        <v>2640</v>
      </c>
      <c r="G42" s="2">
        <f>F42+E42</f>
        <v>9888.0838638305613</v>
      </c>
      <c r="H42" s="2">
        <f>G42-G41</f>
        <v>1795.3327550252261</v>
      </c>
      <c r="I42" s="2">
        <f>PRICE_CAR</f>
        <v>2094</v>
      </c>
      <c r="J42" s="2">
        <f>PRICE_CAR</f>
        <v>2094</v>
      </c>
      <c r="K42" s="2">
        <f>A42*PRICE_CAR-G42</f>
        <v>2675.9161361694387</v>
      </c>
      <c r="L42" s="0">
        <f>IF(H42&gt;=PRICE_CAR,A42,"")</f>
      </c>
      <c r="M42" s="0">
        <f>IF(H42&lt;H41,"DIP","")</f>
      </c>
    </row>
    <row r="43">
      <c r="A43" s="6">
        <v>7</v>
      </c>
      <c r="B43" s="5">
        <f>IF(A43=0,0,A43*LABOR_HRS_WK_CAR*SEASON_WEEKS*(1+DIM_PCT_CAR)^A43)</f>
        <v>249.62400827032462</v>
      </c>
      <c r="C43" s="5">
        <f>MIN(B43,FARMER_HRS)</f>
        <v>249.62400827032462</v>
      </c>
      <c r="D43" s="5">
        <f>MAX(0,B43-FARMER_HRS)</f>
        <v>0</v>
      </c>
      <c r="E43" s="2">
        <f>C43*FARMER_RATE+D43*TEMP_WORKER_RATE</f>
        <v>8667.50028716405</v>
      </c>
      <c r="F43" s="2">
        <f>A43*FERT_BED_CAR</f>
        <v>3080</v>
      </c>
      <c r="G43" s="2">
        <f>F43+E43</f>
        <v>11747.50028716405</v>
      </c>
      <c r="H43" s="2">
        <f>G43-G42</f>
        <v>1859.4164233334886</v>
      </c>
      <c r="I43" s="2">
        <f>PRICE_CAR</f>
        <v>2094</v>
      </c>
      <c r="J43" s="2">
        <f>PRICE_CAR</f>
        <v>2094</v>
      </c>
      <c r="K43" s="2">
        <f>A43*PRICE_CAR-G43</f>
        <v>2910.49971283595</v>
      </c>
      <c r="L43" s="0">
        <f>IF(H43&gt;=PRICE_CAR,A43,"")</f>
      </c>
      <c r="M43" s="0">
        <f>IF(H43&lt;H42,"DIP","")</f>
      </c>
    </row>
    <row r="44">
      <c r="A44" s="6">
        <v>8</v>
      </c>
      <c r="B44" s="5">
        <f>IF(A44=0,0,A44*LABOR_HRS_WK_CAR*SEASON_WEEKS*(1+DIM_PCT_CAR)^A44)</f>
        <v>292.41669540238013</v>
      </c>
      <c r="C44" s="5">
        <f>MIN(B44,FARMER_HRS)</f>
        <v>292.41669540238013</v>
      </c>
      <c r="D44" s="5">
        <f>MAX(0,B44-FARMER_HRS)</f>
        <v>0</v>
      </c>
      <c r="E44" s="2">
        <f>C44*FARMER_RATE+D44*TEMP_WORKER_RATE</f>
        <v>10153.357479249309</v>
      </c>
      <c r="F44" s="2">
        <f>A44*FERT_BED_CAR</f>
        <v>3520</v>
      </c>
      <c r="G44" s="2">
        <f>F44+E44</f>
        <v>13673.357479249309</v>
      </c>
      <c r="H44" s="2">
        <f>G44-G43</f>
        <v>1925.8571920852592</v>
      </c>
      <c r="I44" s="2">
        <f>PRICE_CAR</f>
        <v>2094</v>
      </c>
      <c r="J44" s="2">
        <f>PRICE_CAR</f>
        <v>2094</v>
      </c>
      <c r="K44" s="2">
        <f>A44*PRICE_CAR-G44</f>
        <v>3078.6425207506909</v>
      </c>
      <c r="L44" s="0">
        <f>IF(H44&gt;=PRICE_CAR,A44,"")</f>
      </c>
      <c r="M44" s="0">
        <f>IF(H44&lt;H43,"DIP","")</f>
      </c>
    </row>
    <row r="45">
      <c r="A45" s="6">
        <v>9</v>
      </c>
      <c r="B45" s="5">
        <f>IF(A45=0,0,A45*LABOR_HRS_WK_CAR*SEASON_WEEKS*(1+DIM_PCT_CAR)^A45)</f>
        <v>337.19300188586959</v>
      </c>
      <c r="C45" s="5">
        <f>MIN(B45,FARMER_HRS)</f>
        <v>337.19300188586959</v>
      </c>
      <c r="D45" s="5">
        <f>MAX(0,B45-FARMER_HRS)</f>
        <v>0</v>
      </c>
      <c r="E45" s="2">
        <f>C45*FARMER_RATE+D45*TEMP_WORKER_RATE</f>
        <v>11708.09034325936</v>
      </c>
      <c r="F45" s="2">
        <f>A45*FERT_BED_CAR</f>
        <v>3960</v>
      </c>
      <c r="G45" s="2">
        <f>F45+E45</f>
        <v>15668.09034325936</v>
      </c>
      <c r="H45" s="2">
        <f>G45-G44</f>
        <v>1994.7328640100513</v>
      </c>
      <c r="I45" s="2">
        <f>PRICE_CAR</f>
        <v>2094</v>
      </c>
      <c r="J45" s="2">
        <f>PRICE_CAR</f>
        <v>2094</v>
      </c>
      <c r="K45" s="2">
        <f>A45*PRICE_CAR-G45</f>
        <v>3177.9096567406395</v>
      </c>
      <c r="L45" s="0">
        <f>IF(H45&gt;=PRICE_CAR,A45,"")</f>
      </c>
      <c r="M45" s="0">
        <f>IF(H45&lt;H44,"DIP","")</f>
      </c>
    </row>
    <row r="46">
      <c r="A46" s="6">
        <v>10</v>
      </c>
      <c r="B46" s="5">
        <f>IF(A46=0,0,A46*LABOR_HRS_WK_CAR*SEASON_WEEKS*(1+DIM_PCT_CAR)^A46)</f>
        <v>384.025363258907</v>
      </c>
      <c r="C46" s="5">
        <f>MIN(B46,FARMER_HRS)</f>
        <v>384.025363258907</v>
      </c>
      <c r="D46" s="5">
        <f>MAX(0,B46-FARMER_HRS)</f>
        <v>0</v>
      </c>
      <c r="E46" s="2">
        <f>C46*FARMER_RATE+D46*TEMP_WORKER_RATE</f>
        <v>13334.214002045383</v>
      </c>
      <c r="F46" s="2">
        <f>A46*FERT_BED_CAR</f>
        <v>4400</v>
      </c>
      <c r="G46" s="2">
        <f>F46+E46</f>
        <v>17734.214002045381</v>
      </c>
      <c r="H46" s="2">
        <f>G46-G45</f>
        <v>2066.1236587860203</v>
      </c>
      <c r="I46" s="2">
        <f>PRICE_CAR</f>
        <v>2094</v>
      </c>
      <c r="J46" s="2">
        <f>PRICE_CAR</f>
        <v>2094</v>
      </c>
      <c r="K46" s="2">
        <f>A46*PRICE_CAR-G46</f>
        <v>3205.7859979546192</v>
      </c>
      <c r="L46" s="0">
        <f>IF(H46&gt;=PRICE_CAR,A46,"")</f>
      </c>
      <c r="M46" s="0">
        <f>IF(H46&lt;H45,"DIP","")</f>
      </c>
    </row>
    <row r="47">
      <c r="A47" s="6">
        <v>11</v>
      </c>
      <c r="B47" s="5">
        <f>IF(A47=0,0,A47*LABOR_HRS_WK_CAR*SEASON_WEEKS*(1+DIM_PCT_CAR)^A47)</f>
        <v>432.98859707441773</v>
      </c>
      <c r="C47" s="5">
        <f>MIN(B47,FARMER_HRS)</f>
        <v>432.98859707441773</v>
      </c>
      <c r="D47" s="5">
        <f>MAX(0,B47-FARMER_HRS)</f>
        <v>0</v>
      </c>
      <c r="E47" s="2">
        <f>C47*FARMER_RATE+D47*TEMP_WORKER_RATE</f>
        <v>15034.32628730617</v>
      </c>
      <c r="F47" s="2">
        <f>A47*FERT_BED_CAR</f>
        <v>4840</v>
      </c>
      <c r="G47" s="2">
        <f>F47+E47</f>
        <v>19874.326287306169</v>
      </c>
      <c r="H47" s="2">
        <f>G47-G46</f>
        <v>2140.1122852607878</v>
      </c>
      <c r="I47" s="2">
        <f>PRICE_CAR</f>
        <v>2094</v>
      </c>
      <c r="J47" s="2">
        <f>PRICE_CAR</f>
        <v>2094</v>
      </c>
      <c r="K47" s="2">
        <f>A47*PRICE_CAR-G47</f>
        <v>3159.6737126938315</v>
      </c>
      <c r="L47" s="6">
        <f>IF(H47&gt;=PRICE_CAR,A47,"")</f>
        <v>11</v>
      </c>
      <c r="M47" s="0">
        <f>IF(H47&lt;H46,"DIP","")</f>
      </c>
    </row>
    <row r="48">
      <c r="A48" s="6">
        <v>12</v>
      </c>
      <c r="B48" s="5">
        <f>IF(A48=0,0,A48*LABOR_HRS_WK_CAR*SEASON_WEEKS*(1+DIM_PCT_CAR)^A48)</f>
        <v>484.15997672866695</v>
      </c>
      <c r="C48" s="5">
        <f>MIN(B48,FARMER_HRS)</f>
        <v>484.15997672866695</v>
      </c>
      <c r="D48" s="5">
        <f>MAX(0,B48-FARMER_HRS)</f>
        <v>0</v>
      </c>
      <c r="E48" s="2">
        <f>C48*FARMER_RATE+D48*TEMP_WORKER_RATE</f>
        <v>16811.110303078713</v>
      </c>
      <c r="F48" s="2">
        <f>A48*FERT_BED_CAR</f>
        <v>5280</v>
      </c>
      <c r="G48" s="2">
        <f>F48+E48</f>
        <v>22091.110303078713</v>
      </c>
      <c r="H48" s="2">
        <f>G48-G47</f>
        <v>2216.7840157725441</v>
      </c>
      <c r="I48" s="2">
        <f>PRICE_CAR</f>
        <v>2094</v>
      </c>
      <c r="J48" s="2">
        <f>PRICE_CAR</f>
        <v>2094</v>
      </c>
      <c r="K48" s="2">
        <f>A48*PRICE_CAR-G48</f>
        <v>3036.8896969212874</v>
      </c>
      <c r="L48" s="6">
        <f>IF(H48&gt;=PRICE_CAR,A48,"")</f>
        <v>12</v>
      </c>
      <c r="M48" s="0">
        <f>IF(H48&lt;H47,"DIP","")</f>
      </c>
    </row>
    <row r="49">
      <c r="A49" s="6">
        <v>13</v>
      </c>
      <c r="B49" s="5">
        <f>IF(A49=0,0,A49*LABOR_HRS_WK_CAR*SEASON_WEEKS*(1+DIM_PCT_CAR)^A49)</f>
        <v>537.6193074924571</v>
      </c>
      <c r="C49" s="5">
        <f>MIN(B49,FARMER_HRS)</f>
        <v>537.6193074924571</v>
      </c>
      <c r="D49" s="5">
        <f>MAX(0,B49-FARMER_HRS)</f>
        <v>0</v>
      </c>
      <c r="E49" s="2">
        <f>C49*FARMER_RATE+D49*TEMP_WORKER_RATE</f>
        <v>18667.337065710315</v>
      </c>
      <c r="F49" s="2">
        <f>A49*FERT_BED_CAR</f>
        <v>5720</v>
      </c>
      <c r="G49" s="2">
        <f>F49+E49</f>
        <v>24387.337065710315</v>
      </c>
      <c r="H49" s="2">
        <f>G49-G48</f>
        <v>2296.2267626316025</v>
      </c>
      <c r="I49" s="2">
        <f>PRICE_CAR</f>
        <v>2094</v>
      </c>
      <c r="J49" s="2">
        <f>PRICE_CAR</f>
        <v>2094</v>
      </c>
      <c r="K49" s="2">
        <f>A49*PRICE_CAR-G49</f>
        <v>2834.6629342896849</v>
      </c>
      <c r="L49" s="6">
        <f>IF(H49&gt;=PRICE_CAR,A49,"")</f>
        <v>13</v>
      </c>
      <c r="M49" s="0">
        <f>IF(H49&lt;H48,"DIP","")</f>
      </c>
    </row>
    <row r="50">
      <c r="A50" s="6">
        <v>14</v>
      </c>
      <c r="B50" s="5">
        <f>IF(A50=0,0,A50*LABOR_HRS_WK_CAR*SEASON_WEEKS*(1+DIM_PCT_CAR)^A50)</f>
        <v>593.44900480898161</v>
      </c>
      <c r="C50" s="5">
        <f>MIN(B50,FARMER_HRS)</f>
        <v>593.44900480898161</v>
      </c>
      <c r="D50" s="5">
        <f>MAX(0,B50-FARMER_HRS)</f>
        <v>0</v>
      </c>
      <c r="E50" s="2">
        <f>C50*FARMER_RATE+D50*TEMP_WORKER_RATE</f>
        <v>20605.868222534082</v>
      </c>
      <c r="F50" s="2">
        <f>A50*FERT_BED_CAR</f>
        <v>6160</v>
      </c>
      <c r="G50" s="2">
        <f>F50+E50</f>
        <v>26765.868222534082</v>
      </c>
      <c r="H50" s="2">
        <f>G50-G49</f>
        <v>2378.5311568237667</v>
      </c>
      <c r="I50" s="2">
        <f>PRICE_CAR</f>
        <v>2094</v>
      </c>
      <c r="J50" s="2">
        <f>PRICE_CAR</f>
        <v>2094</v>
      </c>
      <c r="K50" s="2">
        <f>A50*PRICE_CAR-G50</f>
        <v>2550.1317774659183</v>
      </c>
      <c r="L50" s="6">
        <f>IF(H50&gt;=PRICE_CAR,A50,"")</f>
        <v>14</v>
      </c>
      <c r="M50" s="0">
        <f>IF(H50&lt;H49,"DIP","")</f>
      </c>
    </row>
    <row r="51">
      <c r="A51" s="6">
        <v>15</v>
      </c>
      <c r="B51" s="5">
        <f>IF(A51=0,0,A51*LABOR_HRS_WK_CAR*SEASON_WEEKS*(1+DIM_PCT_CAR)^A51)</f>
        <v>651.73417492414933</v>
      </c>
      <c r="C51" s="5">
        <f>MIN(B51,FARMER_HRS)</f>
        <v>651.73417492414933</v>
      </c>
      <c r="D51" s="5">
        <f>MAX(0,B51-FARMER_HRS)</f>
        <v>0</v>
      </c>
      <c r="E51" s="2">
        <f>C51*FARMER_RATE+D51*TEMP_WORKER_RATE</f>
        <v>22629.658851532964</v>
      </c>
      <c r="F51" s="2">
        <f>A51*FERT_BED_CAR</f>
        <v>6600</v>
      </c>
      <c r="G51" s="2">
        <f>F51+E51</f>
        <v>29229.658851532964</v>
      </c>
      <c r="H51" s="2">
        <f>G51-G50</f>
        <v>2463.7906289988823</v>
      </c>
      <c r="I51" s="2">
        <f>PRICE_CAR</f>
        <v>2094</v>
      </c>
      <c r="J51" s="2">
        <f>PRICE_CAR</f>
        <v>2094</v>
      </c>
      <c r="K51" s="2">
        <f>A51*PRICE_CAR-G51</f>
        <v>2180.341148467036</v>
      </c>
      <c r="L51" s="6">
        <f>IF(H51&gt;=PRICE_CAR,A51,"")</f>
        <v>15</v>
      </c>
      <c r="M51" s="0">
        <f>IF(H51&lt;H50,"DIP","")</f>
      </c>
    </row>
    <row r="52">
      <c r="A52" s="6">
        <v>16</v>
      </c>
      <c r="B52" s="5">
        <f>IF(A52=0,0,A52*LABOR_HRS_WK_CAR*SEASON_WEEKS*(1+DIM_PCT_CAR)^A52)</f>
        <v>712.56269791706984</v>
      </c>
      <c r="C52" s="5">
        <f>MIN(B52,FARMER_HRS)</f>
        <v>712.56269791706984</v>
      </c>
      <c r="D52" s="5">
        <f>MAX(0,B52-FARMER_HRS)</f>
        <v>0</v>
      </c>
      <c r="E52" s="2">
        <f>C52*FARMER_RATE+D52*TEMP_WORKER_RATE</f>
        <v>24741.760344342703</v>
      </c>
      <c r="F52" s="2">
        <f>A52*FERT_BED_CAR</f>
        <v>7040</v>
      </c>
      <c r="G52" s="2">
        <f>F52+E52</f>
        <v>31781.760344342703</v>
      </c>
      <c r="H52" s="2">
        <f>G52-G51</f>
        <v>2552.1014928097393</v>
      </c>
      <c r="I52" s="2">
        <f>PRICE_CAR</f>
        <v>2094</v>
      </c>
      <c r="J52" s="2">
        <f>PRICE_CAR</f>
        <v>2094</v>
      </c>
      <c r="K52" s="2">
        <f>A52*PRICE_CAR-G52</f>
        <v>1722.2396556572967</v>
      </c>
      <c r="L52" s="6">
        <f>IF(H52&gt;=PRICE_CAR,A52,"")</f>
        <v>16</v>
      </c>
      <c r="M52" s="0">
        <f>IF(H52&lt;H51,"DIP","")</f>
      </c>
    </row>
    <row r="53">
      <c r="A53" s="6">
        <v>17</v>
      </c>
      <c r="B53" s="5">
        <f>IF(A53=0,0,A53*LABOR_HRS_WK_CAR*SEASON_WEEKS*(1+DIM_PCT_CAR)^A53)</f>
        <v>776.02531320030891</v>
      </c>
      <c r="C53" s="5">
        <f>MIN(B53,FARMER_HRS)</f>
        <v>720</v>
      </c>
      <c r="D53" s="5">
        <f>MAX(0,B53-FARMER_HRS)</f>
        <v>56.025313200308915</v>
      </c>
      <c r="E53" s="2">
        <f>C53*FARMER_RATE+D53*TEMP_WORKER_RATE</f>
        <v>25972.661687505362</v>
      </c>
      <c r="F53" s="2">
        <f>A53*FERT_BED_CAR</f>
        <v>7480</v>
      </c>
      <c r="G53" s="2">
        <f>F53+E53</f>
        <v>33452.661687505359</v>
      </c>
      <c r="H53" s="2">
        <f>G53-G52</f>
        <v>1670.9013431626554</v>
      </c>
      <c r="I53" s="2">
        <f>PRICE_CAR</f>
        <v>2094</v>
      </c>
      <c r="J53" s="2">
        <f>PRICE_CAR</f>
        <v>2094</v>
      </c>
      <c r="K53" s="2">
        <f>A53*PRICE_CAR-G53</f>
        <v>2145.3383124946413</v>
      </c>
      <c r="L53" s="0">
        <f>IF(H53&gt;=PRICE_CAR,A53,"")</f>
      </c>
      <c r="M53" s="0" t="str">
        <f>IF(H53&lt;H52,"DIP","")</f>
        <v>DIP</v>
      </c>
    </row>
    <row r="54">
      <c r="A54" s="6">
        <v>18</v>
      </c>
      <c r="B54" s="5">
        <f>IF(A54=0,0,A54*LABOR_HRS_WK_CAR*SEASON_WEEKS*(1+DIM_PCT_CAR)^A54)</f>
        <v>842.21570756151152</v>
      </c>
      <c r="C54" s="5">
        <f>MIN(B54,FARMER_HRS)</f>
        <v>720</v>
      </c>
      <c r="D54" s="5">
        <f>MAX(0,B54-FARMER_HRS)</f>
        <v>122.21570756151152</v>
      </c>
      <c r="E54" s="2">
        <f>C54*FARMER_RATE+D54*TEMP_WORKER_RATE</f>
        <v>27121.800478498462</v>
      </c>
      <c r="F54" s="2">
        <f>A54*FERT_BED_CAR</f>
        <v>7920</v>
      </c>
      <c r="G54" s="2">
        <f>F54+E54</f>
        <v>35041.800478498466</v>
      </c>
      <c r="H54" s="2">
        <f>G54-G53</f>
        <v>1589.1387909931072</v>
      </c>
      <c r="I54" s="2">
        <f>PRICE_CAR</f>
        <v>2094</v>
      </c>
      <c r="J54" s="2">
        <f>PRICE_CAR</f>
        <v>2094</v>
      </c>
      <c r="K54" s="2">
        <f>A54*PRICE_CAR-G54</f>
        <v>2650.199521501534</v>
      </c>
      <c r="L54" s="0">
        <f>IF(H54&gt;=PRICE_CAR,A54,"")</f>
      </c>
      <c r="M54" s="0" t="str">
        <f>IF(H54&lt;H53,"DIP","")</f>
        <v>DIP</v>
      </c>
    </row>
    <row r="55">
      <c r="A55" s="6">
        <v>19</v>
      </c>
      <c r="B55" s="5">
        <f>IF(A55=0,0,A55*LABOR_HRS_WK_CAR*SEASON_WEEKS*(1+DIM_PCT_CAR)^A55)</f>
        <v>911.23060582002415</v>
      </c>
      <c r="C55" s="5">
        <f>MIN(B55,FARMER_HRS)</f>
        <v>720</v>
      </c>
      <c r="D55" s="5">
        <f>MAX(0,B55-FARMER_HRS)</f>
        <v>191.23060582002415</v>
      </c>
      <c r="E55" s="2">
        <f>C55*FARMER_RATE+D55*TEMP_WORKER_RATE</f>
        <v>28319.975795486531</v>
      </c>
      <c r="F55" s="2">
        <f>A55*FERT_BED_CAR</f>
        <v>8360</v>
      </c>
      <c r="G55" s="2">
        <f>F55+E55</f>
        <v>36679.975795486534</v>
      </c>
      <c r="H55" s="2">
        <f>G55-G54</f>
        <v>1638.1753169880685</v>
      </c>
      <c r="I55" s="2">
        <f>PRICE_CAR</f>
        <v>2094</v>
      </c>
      <c r="J55" s="2">
        <f>PRICE_CAR</f>
        <v>2094</v>
      </c>
      <c r="K55" s="2">
        <f>A55*PRICE_CAR-G55</f>
        <v>3106.0242045134655</v>
      </c>
      <c r="L55" s="0">
        <f>IF(H55&gt;=PRICE_CAR,A55,"")</f>
      </c>
      <c r="M55" s="0">
        <f>IF(H55&lt;H54,"DIP","")</f>
      </c>
    </row>
    <row r="56">
      <c r="A56" s="6">
        <v>20</v>
      </c>
      <c r="B56" s="5">
        <f>IF(A56=0,0,A56*LABOR_HRS_WK_CAR*SEASON_WEEKS*(1+DIM_PCT_CAR)^A56)</f>
        <v>983.16986417423652</v>
      </c>
      <c r="C56" s="5">
        <f>MIN(B56,FARMER_HRS)</f>
        <v>720</v>
      </c>
      <c r="D56" s="5">
        <f>MAX(0,B56-FARMER_HRS)</f>
        <v>263.16986417423652</v>
      </c>
      <c r="E56" s="2">
        <f>C56*FARMER_RATE+D56*TEMP_WORKER_RATE</f>
        <v>29568.921253024939</v>
      </c>
      <c r="F56" s="2">
        <f>A56*FERT_BED_CAR</f>
        <v>8800</v>
      </c>
      <c r="G56" s="2">
        <f>F56+E56</f>
        <v>38368.921253024935</v>
      </c>
      <c r="H56" s="2">
        <f>G56-G55</f>
        <v>1688.9454575384007</v>
      </c>
      <c r="I56" s="2">
        <f>PRICE_CAR</f>
        <v>2094</v>
      </c>
      <c r="J56" s="2">
        <f>PRICE_CAR</f>
        <v>2094</v>
      </c>
      <c r="K56" s="2">
        <f>A56*PRICE_CAR-G56</f>
        <v>3511.0787469750649</v>
      </c>
      <c r="L56" s="0">
        <f>IF(H56&gt;=PRICE_CAR,A56,"")</f>
      </c>
      <c r="M56" s="0">
        <f>IF(H56&lt;H55,"DIP","")</f>
      </c>
    </row>
    <row r="58">
      <c r="A58" s="1" t="inlineStr">
        <is>
          <t xml:space="preserve">XING(CAR)</t>
        </is>
      </c>
      <c r="B58" s="6">
        <f>INDEX(A36:A56,MATCH(MAX(K36:K56),K36:K56,0))</f>
        <v>20</v>
      </c>
    </row>
    <row r="59">
      <c r="A59" s="1" t="inlineStr">
        <is>
          <t xml:space="preserve">XING_FIRST(CAR)</t>
        </is>
      </c>
      <c r="B59" s="6">
        <f>IF(COUNT(L36:L56)=0,"none below cap",MIN(L36:L56))</f>
        <v>11</v>
      </c>
    </row>
    <row r="60">
      <c r="A60" s="1" t="inlineStr">
        <is>
          <t xml:space="preserve">dip in CAR schedule?</t>
        </is>
      </c>
      <c r="B60" s="0" t="str">
        <f>IF(COUNTIF(M36:M56,"DIP")&gt;0,"yes - non-monotonic","no")</f>
        <v>yes - non-monotonic</v>
      </c>
    </row>
    <row r="67">
      <c r="A67" s="1" t="inlineStr">
        <is>
          <t xml:space="preserve">MESCLUN</t>
        </is>
      </c>
    </row>
    <row r="68">
      <c r="A68" s="1" t="inlineStr">
        <is>
          <t xml:space="preserve">q</t>
        </is>
      </c>
      <c r="B68" s="1" t="inlineStr">
        <is>
          <t xml:space="preserve">LABOR_HRS</t>
        </is>
      </c>
      <c r="C68" s="1" t="inlineStr">
        <is>
          <t xml:space="preserve">FARMER_HRS_USED</t>
        </is>
      </c>
      <c r="D68" s="1" t="inlineStr">
        <is>
          <t xml:space="preserve">TEMP_HRS_USED</t>
        </is>
      </c>
      <c r="E68" s="1" t="inlineStr">
        <is>
          <t xml:space="preserve">LABOR_COST_SA</t>
        </is>
      </c>
      <c r="F68" s="1" t="inlineStr">
        <is>
          <t xml:space="preserve">FERT_COST</t>
        </is>
      </c>
      <c r="G68" s="1" t="inlineStr">
        <is>
          <t xml:space="preserve">TVC</t>
        </is>
      </c>
      <c r="H68" s="1" t="inlineStr">
        <is>
          <t xml:space="preserve">MARG_COST</t>
        </is>
      </c>
      <c r="I68" s="1" t="inlineStr">
        <is>
          <t xml:space="preserve">PRICE</t>
        </is>
      </c>
      <c r="J68" s="1" t="inlineStr">
        <is>
          <t xml:space="preserve">MARG_REVENUE</t>
        </is>
      </c>
      <c r="K68" s="1" t="inlineStr">
        <is>
          <t xml:space="preserve">SA_PROFIT</t>
        </is>
      </c>
      <c r="L68" s="1" t="inlineStr">
        <is>
          <t xml:space="preserve">q if MC&gt;=PRICE</t>
        </is>
      </c>
      <c r="M68" s="1" t="inlineStr">
        <is>
          <t xml:space="preserve">DIP</t>
        </is>
      </c>
    </row>
    <row r="69">
      <c r="A69" s="6">
        <v>0</v>
      </c>
      <c r="B69" s="5">
        <f>IF(A69=0,0,A69*LABOR_HRS_WK_MES*SEASON_WEEKS*(1+DIM_PCT_MES)^A69)</f>
        <v>0</v>
      </c>
      <c r="C69" s="5">
        <f>MIN(B69,FARMER_HRS)</f>
        <v>0</v>
      </c>
      <c r="D69" s="5">
        <f>MAX(0,B69-FARMER_HRS)</f>
        <v>0</v>
      </c>
      <c r="E69" s="2">
        <f>C69*FARMER_RATE+D69*TEMP_WORKER_RATE</f>
        <v>0</v>
      </c>
      <c r="F69" s="2">
        <f>A69*FERT_BED_MES</f>
        <v>0</v>
      </c>
      <c r="G69" s="2">
        <f>F69+E69</f>
        <v>0</v>
      </c>
      <c r="I69" s="2">
        <f>PRICE_MES</f>
        <v>2700</v>
      </c>
      <c r="J69" s="2">
        <f>PRICE_MES</f>
        <v>2700</v>
      </c>
      <c r="K69" s="2">
        <f>A69*PRICE_MES-G69</f>
        <v>0</v>
      </c>
    </row>
    <row r="70">
      <c r="A70" s="6">
        <v>1</v>
      </c>
      <c r="B70" s="5">
        <f>IF(A70=0,0,A70*LABOR_HRS_WK_MES*SEASON_WEEKS*(1+DIM_PCT_MES)^A70)</f>
        <v>45.5625</v>
      </c>
      <c r="C70" s="5">
        <f>MIN(B70,FARMER_HRS)</f>
        <v>45.5625</v>
      </c>
      <c r="D70" s="5">
        <f>MAX(0,B70-FARMER_HRS)</f>
        <v>0</v>
      </c>
      <c r="E70" s="2">
        <f>C70*FARMER_RATE+D70*TEMP_WORKER_RATE</f>
        <v>1582.03125</v>
      </c>
      <c r="F70" s="2">
        <f>A70*FERT_BED_MES</f>
        <v>880</v>
      </c>
      <c r="G70" s="2">
        <f>F70+E70</f>
        <v>2462.03125</v>
      </c>
      <c r="H70" s="2">
        <f>G70-G69</f>
        <v>2462.03125</v>
      </c>
      <c r="I70" s="2">
        <f>PRICE_MES</f>
        <v>2700</v>
      </c>
      <c r="J70" s="2">
        <f>PRICE_MES</f>
        <v>2700</v>
      </c>
      <c r="K70" s="2">
        <f>A70*PRICE_MES-G70</f>
        <v>237.96875</v>
      </c>
      <c r="L70" s="0">
        <f>IF(H70&gt;=PRICE_MES,A70,"")</f>
      </c>
    </row>
    <row r="71">
      <c r="A71" s="6">
        <v>2</v>
      </c>
      <c r="B71" s="5">
        <f>IF(A71=0,0,A71*LABOR_HRS_WK_MES*SEASON_WEEKS*(1+DIM_PCT_MES)^A71)</f>
        <v>92.2640625</v>
      </c>
      <c r="C71" s="5">
        <f>MIN(B71,FARMER_HRS)</f>
        <v>92.2640625</v>
      </c>
      <c r="D71" s="5">
        <f>MAX(0,B71-FARMER_HRS)</f>
        <v>0</v>
      </c>
      <c r="E71" s="2">
        <f>C71*FARMER_RATE+D71*TEMP_WORKER_RATE</f>
        <v>3203.6132812499995</v>
      </c>
      <c r="F71" s="2">
        <f>A71*FERT_BED_MES</f>
        <v>1760</v>
      </c>
      <c r="G71" s="2">
        <f>F71+E71</f>
        <v>4963.61328125</v>
      </c>
      <c r="H71" s="2">
        <f>G71-G70</f>
        <v>2501.58203125</v>
      </c>
      <c r="I71" s="2">
        <f>PRICE_MES</f>
        <v>2700</v>
      </c>
      <c r="J71" s="2">
        <f>PRICE_MES</f>
        <v>2700</v>
      </c>
      <c r="K71" s="2">
        <f>A71*PRICE_MES-G71</f>
        <v>436.38671875</v>
      </c>
      <c r="L71" s="0">
        <f>IF(H71&gt;=PRICE_MES,A71,"")</f>
      </c>
      <c r="M71" s="0">
        <f>IF(H71&lt;H70,"DIP","")</f>
      </c>
    </row>
    <row r="72">
      <c r="A72" s="6">
        <v>3</v>
      </c>
      <c r="B72" s="5">
        <f>IF(A72=0,0,A72*LABOR_HRS_WK_MES*SEASON_WEEKS*(1+DIM_PCT_MES)^A72)</f>
        <v>140.12604492187498</v>
      </c>
      <c r="C72" s="5">
        <f>MIN(B72,FARMER_HRS)</f>
        <v>140.12604492187498</v>
      </c>
      <c r="D72" s="5">
        <f>MAX(0,B72-FARMER_HRS)</f>
        <v>0</v>
      </c>
      <c r="E72" s="2">
        <f>C72*FARMER_RATE+D72*TEMP_WORKER_RATE</f>
        <v>4865.4876708984366</v>
      </c>
      <c r="F72" s="2">
        <f>A72*FERT_BED_MES</f>
        <v>2640</v>
      </c>
      <c r="G72" s="2">
        <f>F72+E72</f>
        <v>7505.4876708984366</v>
      </c>
      <c r="H72" s="2">
        <f>G72-G71</f>
        <v>2541.8743896484366</v>
      </c>
      <c r="I72" s="2">
        <f>PRICE_MES</f>
        <v>2700</v>
      </c>
      <c r="J72" s="2">
        <f>PRICE_MES</f>
        <v>2700</v>
      </c>
      <c r="K72" s="2">
        <f>A72*PRICE_MES-G72</f>
        <v>594.51232910156341</v>
      </c>
      <c r="L72" s="0">
        <f>IF(H72&gt;=PRICE_MES,A72,"")</f>
      </c>
      <c r="M72" s="0">
        <f>IF(H72&lt;H71,"DIP","")</f>
      </c>
    </row>
    <row r="73">
      <c r="A73" s="6">
        <v>4</v>
      </c>
      <c r="B73" s="5">
        <f>IF(A73=0,0,A73*LABOR_HRS_WK_MES*SEASON_WEEKS*(1+DIM_PCT_MES)^A73)</f>
        <v>189.17016064453119</v>
      </c>
      <c r="C73" s="5">
        <f>MIN(B73,FARMER_HRS)</f>
        <v>189.17016064453119</v>
      </c>
      <c r="D73" s="5">
        <f>MAX(0,B73-FARMER_HRS)</f>
        <v>0</v>
      </c>
      <c r="E73" s="2">
        <f>C73*FARMER_RATE+D73*TEMP_WORKER_RATE</f>
        <v>6568.4083557128888</v>
      </c>
      <c r="F73" s="2">
        <f>A73*FERT_BED_MES</f>
        <v>3520</v>
      </c>
      <c r="G73" s="2">
        <f>F73+E73</f>
        <v>10088.408355712889</v>
      </c>
      <c r="H73" s="2">
        <f>G73-G72</f>
        <v>2582.9206848144522</v>
      </c>
      <c r="I73" s="2">
        <f>PRICE_MES</f>
        <v>2700</v>
      </c>
      <c r="J73" s="2">
        <f>PRICE_MES</f>
        <v>2700</v>
      </c>
      <c r="K73" s="2">
        <f>A73*PRICE_MES-G73</f>
        <v>711.59164428711119</v>
      </c>
      <c r="L73" s="0">
        <f>IF(H73&gt;=PRICE_MES,A73,"")</f>
      </c>
      <c r="M73" s="0">
        <f>IF(H73&lt;H72,"DIP","")</f>
      </c>
    </row>
    <row r="74">
      <c r="A74" s="6">
        <v>5</v>
      </c>
      <c r="B74" s="5">
        <f>IF(A74=0,0,A74*LABOR_HRS_WK_MES*SEASON_WEEKS*(1+DIM_PCT_MES)^A74)</f>
        <v>239.41848456573481</v>
      </c>
      <c r="C74" s="5">
        <f>MIN(B74,FARMER_HRS)</f>
        <v>239.41848456573481</v>
      </c>
      <c r="D74" s="5">
        <f>MAX(0,B74-FARMER_HRS)</f>
        <v>0</v>
      </c>
      <c r="E74" s="2">
        <f>C74*FARMER_RATE+D74*TEMP_WORKER_RATE</f>
        <v>8313.1418251991254</v>
      </c>
      <c r="F74" s="2">
        <f>A74*FERT_BED_MES</f>
        <v>4400</v>
      </c>
      <c r="G74" s="2">
        <f>F74+E74</f>
        <v>12713.141825199125</v>
      </c>
      <c r="H74" s="2">
        <f>G74-G73</f>
        <v>2624.7334694862366</v>
      </c>
      <c r="I74" s="2">
        <f>PRICE_MES</f>
        <v>2700</v>
      </c>
      <c r="J74" s="2">
        <f>PRICE_MES</f>
        <v>2700</v>
      </c>
      <c r="K74" s="2">
        <f>A74*PRICE_MES-G74</f>
        <v>786.85817480087462</v>
      </c>
      <c r="L74" s="0">
        <f>IF(H74&gt;=PRICE_MES,A74,"")</f>
      </c>
      <c r="M74" s="0">
        <f>IF(H74&lt;H73,"DIP","")</f>
      </c>
    </row>
    <row r="75">
      <c r="A75" s="6">
        <v>6</v>
      </c>
      <c r="B75" s="5">
        <f>IF(A75=0,0,A75*LABOR_HRS_WK_MES*SEASON_WEEKS*(1+DIM_PCT_MES)^A75)</f>
        <v>290.89345874736773</v>
      </c>
      <c r="C75" s="5">
        <f>MIN(B75,FARMER_HRS)</f>
        <v>290.89345874736773</v>
      </c>
      <c r="D75" s="5">
        <f>MAX(0,B75-FARMER_HRS)</f>
        <v>0</v>
      </c>
      <c r="E75" s="2">
        <f>C75*FARMER_RATE+D75*TEMP_WORKER_RATE</f>
        <v>10100.467317616934</v>
      </c>
      <c r="F75" s="2">
        <f>A75*FERT_BED_MES</f>
        <v>5280</v>
      </c>
      <c r="G75" s="2">
        <f>F75+E75</f>
        <v>15380.467317616934</v>
      </c>
      <c r="H75" s="2">
        <f>G75-G74</f>
        <v>2667.3254924178091</v>
      </c>
      <c r="I75" s="2">
        <f>PRICE_MES</f>
        <v>2700</v>
      </c>
      <c r="J75" s="2">
        <f>PRICE_MES</f>
        <v>2700</v>
      </c>
      <c r="K75" s="2">
        <f>A75*PRICE_MES-G75</f>
        <v>819.53268238306555</v>
      </c>
      <c r="L75" s="0">
        <f>IF(H75&gt;=PRICE_MES,A75,"")</f>
      </c>
      <c r="M75" s="0">
        <f>IF(H75&lt;H74,"DIP","")</f>
      </c>
    </row>
    <row r="76">
      <c r="A76" s="6">
        <v>7</v>
      </c>
      <c r="B76" s="5">
        <f>IF(A76=0,0,A76*LABOR_HRS_WK_MES*SEASON_WEEKS*(1+DIM_PCT_MES)^A76)</f>
        <v>343.61789814532818</v>
      </c>
      <c r="C76" s="5">
        <f>MIN(B76,FARMER_HRS)</f>
        <v>343.61789814532818</v>
      </c>
      <c r="D76" s="5">
        <f>MAX(0,B76-FARMER_HRS)</f>
        <v>0</v>
      </c>
      <c r="E76" s="2">
        <f>C76*FARMER_RATE+D76*TEMP_WORKER_RATE</f>
        <v>11931.177018935006</v>
      </c>
      <c r="F76" s="2">
        <f>A76*FERT_BED_MES</f>
        <v>6160</v>
      </c>
      <c r="G76" s="2">
        <f>F76+E76</f>
        <v>18091.177018935006</v>
      </c>
      <c r="H76" s="2">
        <f>G76-G75</f>
        <v>2710.7097013180719</v>
      </c>
      <c r="I76" s="2">
        <f>PRICE_MES</f>
        <v>2700</v>
      </c>
      <c r="J76" s="2">
        <f>PRICE_MES</f>
        <v>2700</v>
      </c>
      <c r="K76" s="2">
        <f>A76*PRICE_MES-G76</f>
        <v>808.82298106499366</v>
      </c>
      <c r="L76" s="6">
        <f>IF(H76&gt;=PRICE_MES,A76,"")</f>
        <v>7</v>
      </c>
      <c r="M76" s="0">
        <f>IF(H76&lt;H75,"DIP","")</f>
      </c>
    </row>
    <row r="77">
      <c r="A77" s="6">
        <v>8</v>
      </c>
      <c r="B77" s="5">
        <f>IF(A77=0,0,A77*LABOR_HRS_WK_MES*SEASON_WEEKS*(1+DIM_PCT_MES)^A77)</f>
        <v>397.61499642530833</v>
      </c>
      <c r="C77" s="5">
        <f>MIN(B77,FARMER_HRS)</f>
        <v>397.61499642530833</v>
      </c>
      <c r="D77" s="5">
        <f>MAX(0,B77-FARMER_HRS)</f>
        <v>0</v>
      </c>
      <c r="E77" s="2">
        <f>C77*FARMER_RATE+D77*TEMP_WORKER_RATE</f>
        <v>13806.076264767649</v>
      </c>
      <c r="F77" s="2">
        <f>A77*FERT_BED_MES</f>
        <v>7040</v>
      </c>
      <c r="G77" s="2">
        <f>F77+E77</f>
        <v>20846.076264767649</v>
      </c>
      <c r="H77" s="2">
        <f>G77-G76</f>
        <v>2754.8992458326429</v>
      </c>
      <c r="I77" s="2">
        <f>PRICE_MES</f>
        <v>2700</v>
      </c>
      <c r="J77" s="2">
        <f>PRICE_MES</f>
        <v>2700</v>
      </c>
      <c r="K77" s="2">
        <f>A77*PRICE_MES-G77</f>
        <v>753.92373523235074</v>
      </c>
      <c r="L77" s="6">
        <f>IF(H77&gt;=PRICE_MES,A77,"")</f>
        <v>8</v>
      </c>
      <c r="M77" s="0">
        <f>IF(H77&lt;H76,"DIP","")</f>
      </c>
    </row>
    <row r="78">
      <c r="A78" s="6">
        <v>9</v>
      </c>
      <c r="B78" s="5">
        <f>IF(A78=0,0,A78*LABOR_HRS_WK_MES*SEASON_WEEKS*(1+DIM_PCT_MES)^A78)</f>
        <v>452.90833186570273</v>
      </c>
      <c r="C78" s="5">
        <f>MIN(B78,FARMER_HRS)</f>
        <v>452.90833186570273</v>
      </c>
      <c r="D78" s="5">
        <f>MAX(0,B78-FARMER_HRS)</f>
        <v>0</v>
      </c>
      <c r="E78" s="2">
        <f>C78*FARMER_RATE+D78*TEMP_WORKER_RATE</f>
        <v>15725.9837453369</v>
      </c>
      <c r="F78" s="2">
        <f>A78*FERT_BED_MES</f>
        <v>7920</v>
      </c>
      <c r="G78" s="2">
        <f>F78+E78</f>
        <v>23645.9837453369</v>
      </c>
      <c r="H78" s="2">
        <f>G78-G77</f>
        <v>2799.9074805692508</v>
      </c>
      <c r="I78" s="2">
        <f>PRICE_MES</f>
        <v>2700</v>
      </c>
      <c r="J78" s="2">
        <f>PRICE_MES</f>
        <v>2700</v>
      </c>
      <c r="K78" s="2">
        <f>A78*PRICE_MES-G78</f>
        <v>654.0162546631</v>
      </c>
      <c r="L78" s="6">
        <f>IF(H78&gt;=PRICE_MES,A78,"")</f>
        <v>9</v>
      </c>
      <c r="M78" s="0">
        <f>IF(H78&lt;H77,"DIP","")</f>
      </c>
    </row>
    <row r="79">
      <c r="A79" s="6">
        <v>10</v>
      </c>
      <c r="B79" s="5">
        <f>IF(A79=0,0,A79*LABOR_HRS_WK_MES*SEASON_WEEKS*(1+DIM_PCT_MES)^A79)</f>
        <v>509.52187334891551</v>
      </c>
      <c r="C79" s="5">
        <f>MIN(B79,FARMER_HRS)</f>
        <v>509.52187334891551</v>
      </c>
      <c r="D79" s="5">
        <f>MAX(0,B79-FARMER_HRS)</f>
        <v>0</v>
      </c>
      <c r="E79" s="2">
        <f>C79*FARMER_RATE+D79*TEMP_WORKER_RATE</f>
        <v>17691.73171350401</v>
      </c>
      <c r="F79" s="2">
        <f>A79*FERT_BED_MES</f>
        <v>8800</v>
      </c>
      <c r="G79" s="2">
        <f>F79+E79</f>
        <v>26491.73171350401</v>
      </c>
      <c r="H79" s="2">
        <f>G79-G78</f>
        <v>2845.7479681671102</v>
      </c>
      <c r="I79" s="2">
        <f>PRICE_MES</f>
        <v>2700</v>
      </c>
      <c r="J79" s="2">
        <f>PRICE_MES</f>
        <v>2700</v>
      </c>
      <c r="K79" s="2">
        <f>A79*PRICE_MES-G79</f>
        <v>508.26828649598974</v>
      </c>
      <c r="L79" s="6">
        <f>IF(H79&gt;=PRICE_MES,A79,"")</f>
        <v>10</v>
      </c>
      <c r="M79" s="0">
        <f>IF(H79&lt;H78,"DIP","")</f>
      </c>
    </row>
    <row r="80">
      <c r="A80" s="6">
        <v>11</v>
      </c>
      <c r="B80" s="5">
        <f>IF(A80=0,0,A80*LABOR_HRS_WK_MES*SEASON_WEEKS*(1+DIM_PCT_MES)^A80)</f>
        <v>567.47998644235463</v>
      </c>
      <c r="C80" s="5">
        <f>MIN(B80,FARMER_HRS)</f>
        <v>567.47998644235463</v>
      </c>
      <c r="D80" s="5">
        <f>MAX(0,B80-FARMER_HRS)</f>
        <v>0</v>
      </c>
      <c r="E80" s="2">
        <f>C80*FARMER_RATE+D80*TEMP_WORKER_RATE</f>
        <v>19704.166195915092</v>
      </c>
      <c r="F80" s="2">
        <f>A80*FERT_BED_MES</f>
        <v>9680</v>
      </c>
      <c r="G80" s="2">
        <f>F80+E80</f>
        <v>29384.166195915092</v>
      </c>
      <c r="H80" s="2">
        <f>G80-G79</f>
        <v>2892.4344824110813</v>
      </c>
      <c r="I80" s="2">
        <f>PRICE_MES</f>
        <v>2700</v>
      </c>
      <c r="J80" s="2">
        <f>PRICE_MES</f>
        <v>2700</v>
      </c>
      <c r="K80" s="2">
        <f>A80*PRICE_MES-G80</f>
        <v>315.83380408490848</v>
      </c>
      <c r="L80" s="6">
        <f>IF(H80&gt;=PRICE_MES,A80,"")</f>
        <v>11</v>
      </c>
      <c r="M80" s="0">
        <f>IF(H80&lt;H79,"DIP","")</f>
      </c>
    </row>
    <row r="81">
      <c r="A81" s="6">
        <v>12</v>
      </c>
      <c r="B81" s="5">
        <f>IF(A81=0,0,A81*LABOR_HRS_WK_MES*SEASON_WEEKS*(1+DIM_PCT_MES)^A81)</f>
        <v>626.807439570419</v>
      </c>
      <c r="C81" s="5">
        <f>MIN(B81,FARMER_HRS)</f>
        <v>626.807439570419</v>
      </c>
      <c r="D81" s="5">
        <f>MAX(0,B81-FARMER_HRS)</f>
        <v>0</v>
      </c>
      <c r="E81" s="2">
        <f>C81*FARMER_RATE+D81*TEMP_WORKER_RATE</f>
        <v>21764.147207306214</v>
      </c>
      <c r="F81" s="2">
        <f>A81*FERT_BED_MES</f>
        <v>10560</v>
      </c>
      <c r="G81" s="2">
        <f>F81+E81</f>
        <v>32324.147207306214</v>
      </c>
      <c r="H81" s="2">
        <f>G81-G80</f>
        <v>2939.9810113911226</v>
      </c>
      <c r="I81" s="2">
        <f>PRICE_MES</f>
        <v>2700</v>
      </c>
      <c r="J81" s="2">
        <f>PRICE_MES</f>
        <v>2700</v>
      </c>
      <c r="K81" s="2">
        <f>A81*PRICE_MES-G81</f>
        <v>75.852792693785887</v>
      </c>
      <c r="L81" s="6">
        <f>IF(H81&gt;=PRICE_MES,A81,"")</f>
        <v>12</v>
      </c>
      <c r="M81" s="0">
        <f>IF(H81&lt;H80,"DIP","")</f>
      </c>
    </row>
    <row r="82">
      <c r="A82" s="6">
        <v>13</v>
      </c>
      <c r="B82" s="5">
        <f>IF(A82=0,0,A82*LABOR_HRS_WK_MES*SEASON_WEEKS*(1+DIM_PCT_MES)^A82)</f>
        <v>687.52941027880331</v>
      </c>
      <c r="C82" s="5">
        <f>MIN(B82,FARMER_HRS)</f>
        <v>687.52941027880331</v>
      </c>
      <c r="D82" s="5">
        <f>MAX(0,B82-FARMER_HRS)</f>
        <v>0</v>
      </c>
      <c r="E82" s="2">
        <f>C82*FARMER_RATE+D82*TEMP_WORKER_RATE</f>
        <v>23872.548968014</v>
      </c>
      <c r="F82" s="2">
        <f>A82*FERT_BED_MES</f>
        <v>11440</v>
      </c>
      <c r="G82" s="2">
        <f>F82+E82</f>
        <v>35312.548968014</v>
      </c>
      <c r="H82" s="2">
        <f>G82-G81</f>
        <v>2988.4017607077876</v>
      </c>
      <c r="I82" s="2">
        <f>PRICE_MES</f>
        <v>2700</v>
      </c>
      <c r="J82" s="2">
        <f>PRICE_MES</f>
        <v>2700</v>
      </c>
      <c r="K82" s="2">
        <f>A82*PRICE_MES-G82</f>
        <v>-212.54896801400173</v>
      </c>
      <c r="L82" s="6">
        <f>IF(H82&gt;=PRICE_MES,A82,"")</f>
        <v>13</v>
      </c>
      <c r="M82" s="0">
        <f>IF(H82&lt;H81,"DIP","")</f>
      </c>
    </row>
    <row r="83">
      <c r="A83" s="6">
        <v>14</v>
      </c>
      <c r="B83" s="5">
        <f>IF(A83=0,0,A83*LABOR_HRS_WK_MES*SEASON_WEEKS*(1+DIM_PCT_MES)^A83)</f>
        <v>749.67149159246435</v>
      </c>
      <c r="C83" s="5">
        <f>MIN(B83,FARMER_HRS)</f>
        <v>720</v>
      </c>
      <c r="D83" s="5">
        <f>MAX(0,B83-FARMER_HRS)</f>
        <v>29.671491592464349</v>
      </c>
      <c r="E83" s="2">
        <f>C83*FARMER_RATE+D83*TEMP_WORKER_RATE</f>
        <v>25515.130062369171</v>
      </c>
      <c r="F83" s="2">
        <f>A83*FERT_BED_MES</f>
        <v>12320</v>
      </c>
      <c r="G83" s="2">
        <f>F83+E83</f>
        <v>37835.130062369171</v>
      </c>
      <c r="H83" s="2">
        <f>G83-G82</f>
        <v>2522.5810943551696</v>
      </c>
      <c r="I83" s="2">
        <f>PRICE_MES</f>
        <v>2700</v>
      </c>
      <c r="J83" s="2">
        <f>PRICE_MES</f>
        <v>2700</v>
      </c>
      <c r="K83" s="2">
        <f>A83*PRICE_MES-G83</f>
        <v>-35.130062369171355</v>
      </c>
      <c r="L83" s="0">
        <f>IF(H83&gt;=PRICE_MES,A83,"")</f>
      </c>
      <c r="M83" s="0" t="str">
        <f>IF(H83&lt;H82,"DIP","")</f>
        <v>DIP</v>
      </c>
    </row>
    <row r="84">
      <c r="A84" s="6">
        <v>15</v>
      </c>
      <c r="B84" s="5">
        <f>IF(A84=0,0,A84*LABOR_HRS_WK_MES*SEASON_WEEKS*(1+DIM_PCT_MES)^A84)</f>
        <v>813.25969846861074</v>
      </c>
      <c r="C84" s="5">
        <f>MIN(B84,FARMER_HRS)</f>
        <v>720</v>
      </c>
      <c r="D84" s="5">
        <f>MAX(0,B84-FARMER_HRS)</f>
        <v>93.259698468610736</v>
      </c>
      <c r="E84" s="2">
        <f>C84*FARMER_RATE+D84*TEMP_WORKER_RATE</f>
        <v>26619.091987302269</v>
      </c>
      <c r="F84" s="2">
        <f>A84*FERT_BED_MES</f>
        <v>13200</v>
      </c>
      <c r="G84" s="2">
        <f>F84+E84</f>
        <v>39819.091987302265</v>
      </c>
      <c r="H84" s="2">
        <f>G84-G83</f>
        <v>1983.9619249330935</v>
      </c>
      <c r="I84" s="2">
        <f>PRICE_MES</f>
        <v>2700</v>
      </c>
      <c r="J84" s="2">
        <f>PRICE_MES</f>
        <v>2700</v>
      </c>
      <c r="K84" s="2">
        <f>A84*PRICE_MES-G84</f>
        <v>680.9080126977351</v>
      </c>
      <c r="L84" s="0">
        <f>IF(H84&gt;=PRICE_MES,A84,"")</f>
      </c>
      <c r="M84" s="0" t="str">
        <f>IF(H84&lt;H83,"DIP","")</f>
        <v>DIP</v>
      </c>
    </row>
    <row r="85">
      <c r="A85" s="6">
        <v>16</v>
      </c>
      <c r="B85" s="5">
        <f>IF(A85=0,0,A85*LABOR_HRS_WK_MES*SEASON_WEEKS*(1+DIM_PCT_MES)^A85)</f>
        <v>878.32047434609967</v>
      </c>
      <c r="C85" s="5">
        <f>MIN(B85,FARMER_HRS)</f>
        <v>720</v>
      </c>
      <c r="D85" s="5">
        <f>MAX(0,B85-FARMER_HRS)</f>
        <v>158.32047434609967</v>
      </c>
      <c r="E85" s="2">
        <f>C85*FARMER_RATE+D85*TEMP_WORKER_RATE</f>
        <v>27748.619346286454</v>
      </c>
      <c r="F85" s="2">
        <f>A85*FERT_BED_MES</f>
        <v>14080</v>
      </c>
      <c r="G85" s="2">
        <f>F85+E85</f>
        <v>41828.619346286454</v>
      </c>
      <c r="H85" s="2">
        <f>G85-G84</f>
        <v>2009.527358984189</v>
      </c>
      <c r="I85" s="2">
        <f>PRICE_MES</f>
        <v>2700</v>
      </c>
      <c r="J85" s="2">
        <f>PRICE_MES</f>
        <v>2700</v>
      </c>
      <c r="K85" s="2">
        <f>A85*PRICE_MES-G85</f>
        <v>1371.3806537135461</v>
      </c>
      <c r="L85" s="0">
        <f>IF(H85&gt;=PRICE_MES,A85,"")</f>
      </c>
      <c r="M85" s="0">
        <f>IF(H85&lt;H84,"DIP","")</f>
      </c>
    </row>
    <row r="86">
      <c r="A86" s="6">
        <v>17</v>
      </c>
      <c r="B86" s="5">
        <f>IF(A86=0,0,A86*LABOR_HRS_WK_MES*SEASON_WEEKS*(1+DIM_PCT_MES)^A86)</f>
        <v>944.88069779263992</v>
      </c>
      <c r="C86" s="5">
        <f>MIN(B86,FARMER_HRS)</f>
        <v>720</v>
      </c>
      <c r="D86" s="5">
        <f>MAX(0,B86-FARMER_HRS)</f>
        <v>224.88069779263992</v>
      </c>
      <c r="E86" s="2">
        <f>C86*FARMER_RATE+D86*TEMP_WORKER_RATE</f>
        <v>28904.17878112222</v>
      </c>
      <c r="F86" s="2">
        <f>A86*FERT_BED_MES</f>
        <v>14960</v>
      </c>
      <c r="G86" s="2">
        <f>F86+E86</f>
        <v>43864.178781122217</v>
      </c>
      <c r="H86" s="2">
        <f>G86-G85</f>
        <v>2035.5594348357627</v>
      </c>
      <c r="I86" s="2">
        <f>PRICE_MES</f>
        <v>2700</v>
      </c>
      <c r="J86" s="2">
        <f>PRICE_MES</f>
        <v>2700</v>
      </c>
      <c r="K86" s="2">
        <f>A86*PRICE_MES-G86</f>
        <v>2035.8212188777834</v>
      </c>
      <c r="L86" s="0">
        <f>IF(H86&gt;=PRICE_MES,A86,"")</f>
      </c>
      <c r="M86" s="0">
        <f>IF(H86&lt;H85,"DIP","")</f>
      </c>
    </row>
    <row r="87">
      <c r="A87" s="6">
        <v>18</v>
      </c>
      <c r="B87" s="5">
        <f>IF(A87=0,0,A87*LABOR_HRS_WK_MES*SEASON_WEEKS*(1+DIM_PCT_MES)^A87)</f>
        <v>1012.9676892512272</v>
      </c>
      <c r="C87" s="5">
        <f>MIN(B87,FARMER_HRS)</f>
        <v>720</v>
      </c>
      <c r="D87" s="5">
        <f>MAX(0,B87-FARMER_HRS)</f>
        <v>292.96768925122717</v>
      </c>
      <c r="E87" s="2">
        <f>C87*FARMER_RATE+D87*TEMP_WORKER_RATE</f>
        <v>30086.244605056028</v>
      </c>
      <c r="F87" s="2">
        <f>A87*FERT_BED_MES</f>
        <v>15840</v>
      </c>
      <c r="G87" s="2">
        <f>F87+E87</f>
        <v>45926.244605056025</v>
      </c>
      <c r="H87" s="2">
        <f>G87-G86</f>
        <v>2062.0658239338081</v>
      </c>
      <c r="I87" s="2">
        <f>PRICE_MES</f>
        <v>2700</v>
      </c>
      <c r="J87" s="2">
        <f>PRICE_MES</f>
        <v>2700</v>
      </c>
      <c r="K87" s="2">
        <f>A87*PRICE_MES-G87</f>
        <v>2673.7553949439753</v>
      </c>
      <c r="L87" s="0">
        <f>IF(H87&gt;=PRICE_MES,A87,"")</f>
      </c>
      <c r="M87" s="0">
        <f>IF(H87&lt;H86,"DIP","")</f>
      </c>
    </row>
    <row r="88">
      <c r="A88" s="6">
        <v>19</v>
      </c>
      <c r="B88" s="5">
        <f>IF(A88=0,0,A88*LABOR_HRS_WK_MES*SEASON_WEEKS*(1+DIM_PCT_MES)^A88)</f>
        <v>1082.6092178872491</v>
      </c>
      <c r="C88" s="5">
        <f>MIN(B88,FARMER_HRS)</f>
        <v>720</v>
      </c>
      <c r="D88" s="5">
        <f>MAX(0,B88-FARMER_HRS)</f>
        <v>362.60921788724909</v>
      </c>
      <c r="E88" s="2">
        <f>C88*FARMER_RATE+D88*TEMP_WORKER_RATE</f>
        <v>31295.29892165363</v>
      </c>
      <c r="F88" s="2">
        <f>A88*FERT_BED_MES</f>
        <v>16720</v>
      </c>
      <c r="G88" s="2">
        <f>F88+E88</f>
        <v>48015.29892165363</v>
      </c>
      <c r="H88" s="2">
        <f>G88-G87</f>
        <v>2089.0543165976051</v>
      </c>
      <c r="I88" s="2">
        <f>PRICE_MES</f>
        <v>2700</v>
      </c>
      <c r="J88" s="2">
        <f>PRICE_MES</f>
        <v>2700</v>
      </c>
      <c r="K88" s="2">
        <f>A88*PRICE_MES-G88</f>
        <v>3284.70107834637</v>
      </c>
      <c r="L88" s="0">
        <f>IF(H88&gt;=PRICE_MES,A88,"")</f>
      </c>
      <c r="M88" s="0">
        <f>IF(H88&lt;H87,"DIP","")</f>
      </c>
    </row>
    <row r="89">
      <c r="A89" s="6">
        <v>20</v>
      </c>
      <c r="B89" s="5">
        <f>IF(A89=0,0,A89*LABOR_HRS_WK_MES*SEASON_WEEKS*(1+DIM_PCT_MES)^A89)</f>
        <v>1153.8335085377259</v>
      </c>
      <c r="C89" s="5">
        <f>MIN(B89,FARMER_HRS)</f>
        <v>720</v>
      </c>
      <c r="D89" s="5">
        <f>MAX(0,B89-FARMER_HRS)</f>
        <v>433.83350853772595</v>
      </c>
      <c r="E89" s="2">
        <f>C89*FARMER_RATE+D89*TEMP_WORKER_RATE</f>
        <v>32531.831745446631</v>
      </c>
      <c r="F89" s="2">
        <f>A89*FERT_BED_MES</f>
        <v>17600</v>
      </c>
      <c r="G89" s="2">
        <f>F89+E89</f>
        <v>50131.831745446631</v>
      </c>
      <c r="H89" s="2">
        <f>G89-G88</f>
        <v>2116.5328237930007</v>
      </c>
      <c r="I89" s="2">
        <f>PRICE_MES</f>
        <v>2700</v>
      </c>
      <c r="J89" s="2">
        <f>PRICE_MES</f>
        <v>2700</v>
      </c>
      <c r="K89" s="2">
        <f>A89*PRICE_MES-G89</f>
        <v>3868.1682545533695</v>
      </c>
      <c r="L89" s="0">
        <f>IF(H89&gt;=PRICE_MES,A89,"")</f>
      </c>
      <c r="M89" s="0">
        <f>IF(H89&lt;H88,"DIP","")</f>
      </c>
    </row>
    <row r="90">
      <c r="A90" s="6">
        <v>21</v>
      </c>
      <c r="B90" s="5">
        <f>IF(A90=0,0,A90*LABOR_HRS_WK_MES*SEASON_WEEKS*(1+DIM_PCT_MES)^A90)</f>
        <v>1226.6692487641699</v>
      </c>
      <c r="C90" s="5">
        <f>MIN(B90,FARMER_HRS)</f>
        <v>720</v>
      </c>
      <c r="D90" s="5">
        <f>MAX(0,B90-FARMER_HRS)</f>
        <v>506.66924876416988</v>
      </c>
      <c r="E90" s="2">
        <f>C90*FARMER_RATE+D90*TEMP_WORKER_RATE</f>
        <v>33796.341124377948</v>
      </c>
      <c r="F90" s="2">
        <f>A90*FERT_BED_MES</f>
        <v>18480</v>
      </c>
      <c r="G90" s="2">
        <f>F90+E90</f>
        <v>52276.341124377948</v>
      </c>
      <c r="H90" s="2">
        <f>G90-G89</f>
        <v>2144.5093789313178</v>
      </c>
      <c r="I90" s="2">
        <f>PRICE_MES</f>
        <v>2700</v>
      </c>
      <c r="J90" s="2">
        <f>PRICE_MES</f>
        <v>2700</v>
      </c>
      <c r="K90" s="2">
        <f>A90*PRICE_MES-G90</f>
        <v>4423.6588756220517</v>
      </c>
      <c r="L90" s="0">
        <f>IF(H90&gt;=PRICE_MES,A90,"")</f>
      </c>
      <c r="M90" s="0">
        <f>IF(H90&lt;H89,"DIP","")</f>
      </c>
    </row>
    <row r="91">
      <c r="A91" s="6">
        <v>22</v>
      </c>
      <c r="B91" s="5">
        <f>IF(A91=0,0,A91*LABOR_HRS_WK_MES*SEASON_WEEKS*(1+DIM_PCT_MES)^A91)</f>
        <v>1301.1455960105659</v>
      </c>
      <c r="C91" s="5">
        <f>MIN(B91,FARMER_HRS)</f>
        <v>720</v>
      </c>
      <c r="D91" s="5">
        <f>MAX(0,B91-FARMER_HRS)</f>
        <v>581.1455960105659</v>
      </c>
      <c r="E91" s="2">
        <f>C91*FARMER_RATE+D91*TEMP_WORKER_RATE</f>
        <v>35089.333264072324</v>
      </c>
      <c r="F91" s="2">
        <f>A91*FERT_BED_MES</f>
        <v>19360</v>
      </c>
      <c r="G91" s="2">
        <f>F91+E91</f>
        <v>54449.333264072324</v>
      </c>
      <c r="H91" s="2">
        <f>G91-G90</f>
        <v>2172.9921396943755</v>
      </c>
      <c r="I91" s="2">
        <f>PRICE_MES</f>
        <v>2700</v>
      </c>
      <c r="J91" s="2">
        <f>PRICE_MES</f>
        <v>2700</v>
      </c>
      <c r="K91" s="2">
        <f>A91*PRICE_MES-G91</f>
        <v>4950.6667359276762</v>
      </c>
      <c r="L91" s="0">
        <f>IF(H91&gt;=PRICE_MES,A91,"")</f>
      </c>
      <c r="M91" s="0">
        <f>IF(H91&lt;H90,"DIP","")</f>
      </c>
    </row>
    <row r="92">
      <c r="A92" s="6">
        <v>23</v>
      </c>
      <c r="B92" s="5">
        <f>IF(A92=0,0,A92*LABOR_HRS_WK_MES*SEASON_WEEKS*(1+DIM_PCT_MES)^A92)</f>
        <v>1377.2921848680023</v>
      </c>
      <c r="C92" s="5">
        <f>MIN(B92,FARMER_HRS)</f>
        <v>720</v>
      </c>
      <c r="D92" s="5">
        <f>MAX(0,B92-FARMER_HRS)</f>
        <v>657.29218486800232</v>
      </c>
      <c r="E92" s="2">
        <f>C92*FARMER_RATE+D92*TEMP_WORKER_RATE</f>
        <v>36411.32265395837</v>
      </c>
      <c r="F92" s="2">
        <f>A92*FERT_BED_MES</f>
        <v>20240</v>
      </c>
      <c r="G92" s="2">
        <f>F92+E92</f>
        <v>56651.32265395837</v>
      </c>
      <c r="H92" s="2">
        <f>G92-G91</f>
        <v>2201.9893898860464</v>
      </c>
      <c r="I92" s="2">
        <f>PRICE_MES</f>
        <v>2700</v>
      </c>
      <c r="J92" s="2">
        <f>PRICE_MES</f>
        <v>2700</v>
      </c>
      <c r="K92" s="2">
        <f>A92*PRICE_MES-G92</f>
        <v>5448.67734604163</v>
      </c>
      <c r="L92" s="0">
        <f>IF(H92&gt;=PRICE_MES,A92,"")</f>
      </c>
      <c r="M92" s="0">
        <f>IF(H92&lt;H91,"DIP","")</f>
      </c>
    </row>
    <row r="93">
      <c r="A93" s="6">
        <v>24</v>
      </c>
      <c r="B93" s="5">
        <f>IF(A93=0,0,A93*LABOR_HRS_WK_MES*SEASON_WEEKS*(1+DIM_PCT_MES)^A93)</f>
        <v>1455.139134447498</v>
      </c>
      <c r="C93" s="5">
        <f>MIN(B93,FARMER_HRS)</f>
        <v>720</v>
      </c>
      <c r="D93" s="5">
        <f>MAX(0,B93-FARMER_HRS)</f>
        <v>735.139134447498</v>
      </c>
      <c r="E93" s="2">
        <f>C93*FARMER_RATE+D93*TEMP_WORKER_RATE</f>
        <v>37762.83219526906</v>
      </c>
      <c r="F93" s="2">
        <f>A93*FERT_BED_MES</f>
        <v>21120</v>
      </c>
      <c r="G93" s="2">
        <f>F93+E93</f>
        <v>58882.83219526906</v>
      </c>
      <c r="H93" s="2">
        <f>G93-G92</f>
        <v>2231.50954131069</v>
      </c>
      <c r="I93" s="2">
        <f>PRICE_MES</f>
        <v>2700</v>
      </c>
      <c r="J93" s="2">
        <f>PRICE_MES</f>
        <v>2700</v>
      </c>
      <c r="K93" s="2">
        <f>A93*PRICE_MES-G93</f>
        <v>5917.16780473094</v>
      </c>
      <c r="L93" s="0">
        <f>IF(H93&gt;=PRICE_MES,A93,"")</f>
      </c>
      <c r="M93" s="0">
        <f>IF(H93&lt;H92,"DIP","")</f>
      </c>
    </row>
    <row r="94">
      <c r="A94" s="6">
        <v>25</v>
      </c>
      <c r="B94" s="5">
        <f>IF(A94=0,0,A94*LABOR_HRS_WK_MES*SEASON_WEEKS*(1+DIM_PCT_MES)^A94)</f>
        <v>1534.7170558625955</v>
      </c>
      <c r="C94" s="5">
        <f>MIN(B94,FARMER_HRS)</f>
        <v>720</v>
      </c>
      <c r="D94" s="5">
        <f>MAX(0,B94-FARMER_HRS)</f>
        <v>814.71705586259554</v>
      </c>
      <c r="E94" s="2">
        <f>C94*FARMER_RATE+D94*TEMP_WORKER_RATE</f>
        <v>39144.393330947838</v>
      </c>
      <c r="F94" s="2">
        <f>A94*FERT_BED_MES</f>
        <v>22000</v>
      </c>
      <c r="G94" s="2">
        <f>F94+E94</f>
        <v>61144.393330947838</v>
      </c>
      <c r="H94" s="2">
        <f>G94-G93</f>
        <v>2261.5611356787776</v>
      </c>
      <c r="I94" s="2">
        <f>PRICE_MES</f>
        <v>2700</v>
      </c>
      <c r="J94" s="2">
        <f>PRICE_MES</f>
        <v>2700</v>
      </c>
      <c r="K94" s="2">
        <f>A94*PRICE_MES-G94</f>
        <v>6355.606669052162</v>
      </c>
      <c r="L94" s="0">
        <f>IF(H94&gt;=PRICE_MES,A94,"")</f>
      </c>
      <c r="M94" s="0">
        <f>IF(H94&lt;H93,"DIP","")</f>
      </c>
    </row>
    <row r="95">
      <c r="A95" s="6">
        <v>26</v>
      </c>
      <c r="B95" s="5">
        <f>IF(A95=0,0,A95*LABOR_HRS_WK_MES*SEASON_WEEKS*(1+DIM_PCT_MES)^A95)</f>
        <v>1616.0570598233128</v>
      </c>
      <c r="C95" s="5">
        <f>MIN(B95,FARMER_HRS)</f>
        <v>720</v>
      </c>
      <c r="D95" s="5">
        <f>MAX(0,B95-FARMER_HRS)</f>
        <v>896.05705982331278</v>
      </c>
      <c r="E95" s="2">
        <f>C95*FARMER_RATE+D95*TEMP_WORKER_RATE</f>
        <v>40556.546177488068</v>
      </c>
      <c r="F95" s="2">
        <f>A95*FERT_BED_MES</f>
        <v>22880</v>
      </c>
      <c r="G95" s="2">
        <f>F95+E95</f>
        <v>63436.546177488068</v>
      </c>
      <c r="H95" s="2">
        <f>G95-G94</f>
        <v>2292.15284654023</v>
      </c>
      <c r="I95" s="2">
        <f>PRICE_MES</f>
        <v>2700</v>
      </c>
      <c r="J95" s="2">
        <f>PRICE_MES</f>
        <v>2700</v>
      </c>
      <c r="K95" s="2">
        <f>A95*PRICE_MES-G95</f>
        <v>6763.4538225119322</v>
      </c>
      <c r="L95" s="0">
        <f>IF(H95&gt;=PRICE_MES,A95,"")</f>
      </c>
      <c r="M95" s="0">
        <f>IF(H95&lt;H94,"DIP","")</f>
      </c>
    </row>
    <row r="96">
      <c r="A96" s="6">
        <v>27</v>
      </c>
      <c r="B96" s="5">
        <f>IF(A96=0,0,A96*LABOR_HRS_WK_MES*SEASON_WEEKS*(1+DIM_PCT_MES)^A96)</f>
        <v>1699.19076434307</v>
      </c>
      <c r="C96" s="5">
        <f>MIN(B96,FARMER_HRS)</f>
        <v>720</v>
      </c>
      <c r="D96" s="5">
        <f>MAX(0,B96-FARMER_HRS)</f>
        <v>979.19076434307</v>
      </c>
      <c r="E96" s="2">
        <f>C96*FARMER_RATE+D96*TEMP_WORKER_RATE</f>
        <v>41999.83965873385</v>
      </c>
      <c r="F96" s="2">
        <f>A96*FERT_BED_MES</f>
        <v>23760</v>
      </c>
      <c r="G96" s="2">
        <f>F96+E96</f>
        <v>65759.83965873385</v>
      </c>
      <c r="H96" s="2">
        <f>G96-G95</f>
        <v>2323.2934812457825</v>
      </c>
      <c r="I96" s="2">
        <f>PRICE_MES</f>
        <v>2700</v>
      </c>
      <c r="J96" s="2">
        <f>PRICE_MES</f>
        <v>2700</v>
      </c>
      <c r="K96" s="2">
        <f>A96*PRICE_MES-G96</f>
        <v>7140.16034126615</v>
      </c>
      <c r="L96" s="0">
        <f>IF(H96&gt;=PRICE_MES,A96,"")</f>
      </c>
      <c r="M96" s="0">
        <f>IF(H96&lt;H95,"DIP","")</f>
      </c>
    </row>
    <row r="97">
      <c r="A97" s="6">
        <v>28</v>
      </c>
      <c r="B97" s="5">
        <f>IF(A97=0,0,A97*LABOR_HRS_WK_MES*SEASON_WEEKS*(1+DIM_PCT_MES)^A97)</f>
        <v>1784.1503025602233</v>
      </c>
      <c r="C97" s="5">
        <f>MIN(B97,FARMER_HRS)</f>
        <v>720</v>
      </c>
      <c r="D97" s="5">
        <f>MAX(0,B97-FARMER_HRS)</f>
        <v>1064.1503025602233</v>
      </c>
      <c r="E97" s="2">
        <f>C97*FARMER_RATE+D97*TEMP_WORKER_RATE</f>
        <v>43474.831641670542</v>
      </c>
      <c r="F97" s="2">
        <f>A97*FERT_BED_MES</f>
        <v>24640</v>
      </c>
      <c r="G97" s="2">
        <f>F97+E97</f>
        <v>68114.831641670549</v>
      </c>
      <c r="H97" s="2">
        <f>G97-G96</f>
        <v>2354.9919829366991</v>
      </c>
      <c r="I97" s="2">
        <f>PRICE_MES</f>
        <v>2700</v>
      </c>
      <c r="J97" s="2">
        <f>PRICE_MES</f>
        <v>2700</v>
      </c>
      <c r="K97" s="2">
        <f>A97*PRICE_MES-G97</f>
        <v>7485.1683583294507</v>
      </c>
      <c r="L97" s="0">
        <f>IF(H97&gt;=PRICE_MES,A97,"")</f>
      </c>
      <c r="M97" s="0">
        <f>IF(H97&lt;H96,"DIP","")</f>
      </c>
    </row>
    <row r="98">
      <c r="A98" s="6">
        <v>29</v>
      </c>
      <c r="B98" s="5">
        <f>IF(A98=0,0,A98*LABOR_HRS_WK_MES*SEASON_WEEKS*(1+DIM_PCT_MES)^A98)</f>
        <v>1870.9683306758766</v>
      </c>
      <c r="C98" s="5">
        <f>MIN(B98,FARMER_HRS)</f>
        <v>720</v>
      </c>
      <c r="D98" s="5">
        <f>MAX(0,B98-FARMER_HRS)</f>
        <v>1150.9683306758766</v>
      </c>
      <c r="E98" s="2">
        <f>C98*FARMER_RATE+D98*TEMP_WORKER_RATE</f>
        <v>44982.089074233969</v>
      </c>
      <c r="F98" s="2">
        <f>A98*FERT_BED_MES</f>
        <v>25520</v>
      </c>
      <c r="G98" s="2">
        <f>F98+E98</f>
        <v>70502.089074233969</v>
      </c>
      <c r="H98" s="2">
        <f>G98-G97</f>
        <v>2387.2574325634196</v>
      </c>
      <c r="I98" s="2">
        <f>PRICE_MES</f>
        <v>2700</v>
      </c>
      <c r="J98" s="2">
        <f>PRICE_MES</f>
        <v>2700</v>
      </c>
      <c r="K98" s="2">
        <f>A98*PRICE_MES-G98</f>
        <v>7797.9109257660311</v>
      </c>
      <c r="L98" s="0">
        <f>IF(H98&gt;=PRICE_MES,A98,"")</f>
      </c>
      <c r="M98" s="0">
        <f>IF(H98&lt;H97,"DIP","")</f>
      </c>
    </row>
    <row r="99">
      <c r="A99" s="6">
        <v>30</v>
      </c>
      <c r="B99" s="5">
        <f>IF(A99=0,0,A99*LABOR_HRS_WK_MES*SEASON_WEEKS*(1+DIM_PCT_MES)^A99)</f>
        <v>1959.6780360096466</v>
      </c>
      <c r="C99" s="5">
        <f>MIN(B99,FARMER_HRS)</f>
        <v>720</v>
      </c>
      <c r="D99" s="5">
        <f>MAX(0,B99-FARMER_HRS)</f>
        <v>1239.6780360096466</v>
      </c>
      <c r="E99" s="2">
        <f>C99*FARMER_RATE+D99*TEMP_WORKER_RATE</f>
        <v>46522.188125167479</v>
      </c>
      <c r="F99" s="2">
        <f>A99*FERT_BED_MES</f>
        <v>26400</v>
      </c>
      <c r="G99" s="2">
        <f>F99+E99</f>
        <v>72922.188125167479</v>
      </c>
      <c r="H99" s="2">
        <f>G99-G98</f>
        <v>2420.0990509335097</v>
      </c>
      <c r="I99" s="2">
        <f>PRICE_MES</f>
        <v>2700</v>
      </c>
      <c r="J99" s="2">
        <f>PRICE_MES</f>
        <v>2700</v>
      </c>
      <c r="K99" s="2">
        <f>A99*PRICE_MES-G99</f>
        <v>8077.8118748325214</v>
      </c>
      <c r="L99" s="0">
        <f>IF(H99&gt;=PRICE_MES,A99,"")</f>
      </c>
      <c r="M99" s="0">
        <f>IF(H99&lt;H98,"DIP","")</f>
      </c>
    </row>
    <row r="101">
      <c r="A101" s="1" t="inlineStr">
        <is>
          <t xml:space="preserve">XING(MES)</t>
        </is>
      </c>
      <c r="B101" s="6">
        <f>INDEX(A69:A99,MATCH(MAX(K69:K99),K69:K99,0))</f>
        <v>30</v>
      </c>
    </row>
    <row r="102">
      <c r="A102" s="1" t="inlineStr">
        <is>
          <t xml:space="preserve">XING_FIRST(MES)</t>
        </is>
      </c>
      <c r="B102" s="6">
        <f>IF(COUNT(L69:L99)=0,"none below cap",MIN(L69:L99))</f>
        <v>7</v>
      </c>
    </row>
    <row r="103">
      <c r="A103" s="1" t="inlineStr">
        <is>
          <t xml:space="preserve">dip in MES schedule?</t>
        </is>
      </c>
      <c r="B103" s="0" t="str">
        <f>IF(COUNTIF(M69:M99,"DIP")&gt;0,"yes - non-monotonic","no")</f>
        <v>yes - non-monotonic</v>
      </c>
    </row>
  </sheetData>
</worksheet>
</file>

<file path=xl/worksheets/sheet4.xml><?xml version="1.0" encoding="utf-8"?>
<worksheet xmlns="http://schemas.openxmlformats.org/spreadsheetml/2006/main">
  <dimension ref="A1:B25"/>
  <sheetData>
    <row r="1">
      <c r="A1" s="1" t="inlineStr">
        <is>
          <t xml:space="preserve">Cost structure at the current allocation (q(TOM), q(CAR), q(MES) on the Optimization sheet).</t>
        </is>
      </c>
    </row>
    <row r="3">
      <c r="A3" s="0" t="inlineStr">
        <is>
          <t xml:space="preserve">LABOR_HRS(TOM, q(TOM))</t>
        </is>
      </c>
      <c r="B3" s="5">
        <f>IF(Q_TOM=0,0,Q_TOM*LABOR_HRS_WK_TOM*SEASON_WEEKS*(1+DIM_PCT_TOM)^Q_TOM)</f>
        <v>2334.3682140900019</v>
      </c>
    </row>
    <row r="4">
      <c r="A4" s="0" t="inlineStr">
        <is>
          <t xml:space="preserve">LABOR_HRS(CAR, q(CAR))</t>
        </is>
      </c>
      <c r="B4" s="5">
        <f>IF(Q_CAR=0,0,Q_CAR*LABOR_HRS_WK_CAR*SEASON_WEEKS*(1+DIM_PCT_CAR)^Q_CAR)</f>
        <v>983.16986417423652</v>
      </c>
    </row>
    <row r="5">
      <c r="A5" s="0" t="inlineStr">
        <is>
          <t xml:space="preserve">LABOR_HRS(MES, q(MES))</t>
        </is>
      </c>
      <c r="B5" s="5">
        <f>IF(Q_MES=0,0,Q_MES*LABOR_HRS_WK_MES*SEASON_WEEKS*(1+DIM_PCT_MES)^Q_MES)</f>
        <v>1959.6780360096466</v>
      </c>
    </row>
    <row r="6">
      <c r="A6" s="0" t="inlineStr">
        <is>
          <t xml:space="preserve">TOTAL_LABOR_HRS</t>
        </is>
      </c>
      <c r="B6" s="5">
        <f>B3+B4+B5</f>
        <v>5277.2161142738851</v>
      </c>
    </row>
    <row r="7">
      <c r="A7" s="0" t="inlineStr">
        <is>
          <t xml:space="preserve">FARMER_HRS_USED</t>
        </is>
      </c>
      <c r="B7" s="5">
        <f>MIN(TOTAL_LABOR_HRS,FARMER_HRS)</f>
        <v>720</v>
      </c>
    </row>
    <row r="8">
      <c r="A8" s="0" t="inlineStr">
        <is>
          <t xml:space="preserve">TEMP_LABOR_HRS</t>
        </is>
      </c>
      <c r="B8" s="5">
        <f>MAX(0,TOTAL_LABOR_HRS-FARMER_HRS)</f>
        <v>4557.2161142738851</v>
      </c>
    </row>
    <row r="9">
      <c r="A9" s="0" t="inlineStr">
        <is>
          <t xml:space="preserve">TOTAL_LABOR_COST</t>
        </is>
      </c>
      <c r="B9" s="2">
        <f>FARMER_HRS_USED*FARMER_RATE+TEMP_LABOR_HRS*TEMP_WORKER_RATE</f>
        <v>104118.33531725495</v>
      </c>
    </row>
    <row r="10">
      <c r="A10" s="0" t="inlineStr">
        <is>
          <t xml:space="preserve">BLENDED_RATE</t>
        </is>
      </c>
      <c r="B10" s="3">
        <f>IF(TOTAL_LABOR_HRS=0,0,TOTAL_LABOR_COST/TOTAL_LABOR_HRS)</f>
        <v>19.729784239010847</v>
      </c>
    </row>
    <row r="11">
      <c r="A11" s="0" t="inlineStr">
        <is>
          <t xml:space="preserve">ALLOC_LABOR_COST(TOM)</t>
        </is>
      </c>
      <c r="B11" s="2">
        <f>B3*BLENDED_RATE</f>
        <v>46056.581198400818</v>
      </c>
    </row>
    <row r="12">
      <c r="A12" s="0" t="inlineStr">
        <is>
          <t xml:space="preserve">ALLOC_LABOR_COST(CAR)</t>
        </is>
      </c>
      <c r="B12" s="2">
        <f>B4*BLENDED_RATE</f>
        <v>19397.729290455289</v>
      </c>
    </row>
    <row r="13">
      <c r="A13" s="0" t="inlineStr">
        <is>
          <t xml:space="preserve">ALLOC_LABOR_COST(MES)</t>
        </is>
      </c>
      <c r="B13" s="2">
        <f>B5*BLENDED_RATE</f>
        <v>38664.024828398855</v>
      </c>
    </row>
    <row r="14">
      <c r="A14" s="0" t="inlineStr">
        <is>
          <t xml:space="preserve">TOTAL_FERT_COST</t>
        </is>
      </c>
      <c r="B14" s="2">
        <f>Q_TOM*FERT_BED_TOM+Q_CAR*FERT_BED_CAR+Q_MES*FERT_BED_MES</f>
        <v>44000</v>
      </c>
    </row>
    <row r="15">
      <c r="A15" s="0" t="inlineStr">
        <is>
          <t xml:space="preserve">TOTAL_REVENUE</t>
        </is>
      </c>
      <c r="B15" s="2">
        <f>Q_TOM*PRICE_TOM+Q_CAR*PRICE_CAR+Q_MES*PRICE_MES</f>
        <v>210880</v>
      </c>
    </row>
    <row r="16">
      <c r="A16" s="0" t="inlineStr">
        <is>
          <t xml:space="preserve">MARGIN(TOM)</t>
        </is>
      </c>
      <c r="B16" s="2">
        <f>Q_TOM*PRICE_TOM-Q_TOM*FERT_BED_TOM-B11</f>
        <v>33143.418801599182</v>
      </c>
    </row>
    <row r="17">
      <c r="A17" s="0" t="inlineStr">
        <is>
          <t xml:space="preserve">MARGIN(CAR)</t>
        </is>
      </c>
      <c r="B17" s="2">
        <f>Q_CAR*PRICE_CAR-Q_CAR*FERT_BED_CAR-B12</f>
        <v>13682.270709544711</v>
      </c>
    </row>
    <row r="18">
      <c r="A18" s="0" t="inlineStr">
        <is>
          <t xml:space="preserve">MARGIN(MES)</t>
        </is>
      </c>
      <c r="B18" s="2">
        <f>Q_MES*PRICE_MES-Q_MES*FERT_BED_MES-B13</f>
        <v>15935.975171601145</v>
      </c>
    </row>
    <row r="19">
      <c r="A19" s="0" t="inlineStr">
        <is>
          <t xml:space="preserve">FIXED_COSTS</t>
        </is>
      </c>
      <c r="B19" s="2">
        <f>FIXED_COSTS</f>
        <v>20000</v>
      </c>
    </row>
    <row r="20">
      <c r="A20" s="0" t="inlineStr">
        <is>
          <t xml:space="preserve">TOTAL_COST</t>
        </is>
      </c>
      <c r="B20" s="2">
        <f>TOTAL_FERT_COST+TOTAL_LABOR_COST+FIXED_COSTS</f>
        <v>168118.33531725494</v>
      </c>
    </row>
    <row r="21">
      <c r="A21" s="0" t="inlineStr">
        <is>
          <t xml:space="preserve">PROFIT</t>
        </is>
      </c>
      <c r="B21" s="2">
        <f>TOTAL_REVENUE-TOTAL_FERT_COST-TOTAL_LABOR_COST-FIXED_COSTS</f>
        <v>42761.664682745046</v>
      </c>
    </row>
    <row r="22">
      <c r="A22" s="0" t="inlineStr">
        <is>
          <t xml:space="preserve">implied temp-worker count (TEMP_LABOR_HRS / TEMP_WORKER_HRS)</t>
        </is>
      </c>
      <c r="B22" s="3">
        <f>TEMP_LABOR_HRS/TEMP_WORKER_HRS</f>
        <v>3.164733412690198</v>
      </c>
    </row>
    <row r="24">
      <c r="A24" s="0" t="inlineStr">
        <is>
          <t xml:space="preserve">tie-out  SUM(ALLOC_LABOR_COST) - TOTAL_LABOR_COST</t>
        </is>
      </c>
      <c r="B24" s="3">
        <f>B11+B12+B13-TOTAL_LABOR_COST</f>
        <v>0.0000000000145519152283669</v>
      </c>
    </row>
    <row r="25">
      <c r="A25" s="0" t="inlineStr">
        <is>
          <t xml:space="preserve">tie-out  SUM(MARGIN) - (PROFIT + FIXED_COSTS)</t>
        </is>
      </c>
      <c r="B25" s="3">
        <f>B16+B17+B18-(PROFIT+FIXED_COSTS)</f>
        <v>0</v>
      </c>
    </row>
  </sheetData>
</worksheet>
</file>

<file path=xl/worksheets/sheet5.xml><?xml version="1.0" encoding="utf-8"?>
<worksheet xmlns="http://schemas.openxmlformats.org/spreadsheetml/2006/main">
  <dimension ref="A1:S13674"/>
  <sheetData>
    <row r="1">
      <c r="A1" s="1" t="inlineStr">
        <is>
          <t xml:space="preserve">Every integer (q(TOM),q(CAR),q(MES)) with 0&lt;=q(c)&lt;=MAX_BEDS(c): 21 x 21 x 31 = 13,671 combos. Columns A-C are region grid indices. "feasible" applies the 64-bed total and the temp-hour ceiling; per-crop caps are enforced by the enumerated ranges.</t>
        </is>
      </c>
      <c r="R1" s="1" t="inlineStr">
        <is>
          <t xml:space="preserve">MAXPROFIT</t>
        </is>
      </c>
      <c r="S1" s="2">
        <f>MAX(P4:P13674)</f>
        <v>42761.664682745046</v>
      </c>
    </row>
    <row r="2">
      <c r="R2" s="1" t="inlineStr">
        <is>
          <t xml:space="preserve">opt q(TOM)</t>
        </is>
      </c>
      <c r="S2" s="6">
        <f>INDEX(A4:A13674,MATCH(S1,P4:P13674,0))</f>
        <v>10</v>
      </c>
    </row>
    <row r="3">
      <c r="A3" s="1" t="inlineStr">
        <is>
          <t xml:space="preserve">q(TOM)</t>
        </is>
      </c>
      <c r="B3" s="1" t="inlineStr">
        <is>
          <t xml:space="preserve">q(CAR)</t>
        </is>
      </c>
      <c r="C3" s="1" t="inlineStr">
        <is>
          <t xml:space="preserve">q(MES)</t>
        </is>
      </c>
      <c r="D3" s="1" t="inlineStr">
        <is>
          <t xml:space="preserve">beds</t>
        </is>
      </c>
      <c r="E3" s="1" t="inlineStr">
        <is>
          <t xml:space="preserve">hrs(TOM)</t>
        </is>
      </c>
      <c r="F3" s="1" t="inlineStr">
        <is>
          <t xml:space="preserve">hrs(CAR)</t>
        </is>
      </c>
      <c r="G3" s="1" t="inlineStr">
        <is>
          <t xml:space="preserve">hrs(MES)</t>
        </is>
      </c>
      <c r="H3" s="1" t="inlineStr">
        <is>
          <t xml:space="preserve">total hrs</t>
        </is>
      </c>
      <c r="I3" s="1" t="inlineStr">
        <is>
          <t xml:space="preserve">farmer hrs</t>
        </is>
      </c>
      <c r="J3" s="1" t="inlineStr">
        <is>
          <t xml:space="preserve">temp hrs</t>
        </is>
      </c>
      <c r="K3" s="1" t="inlineStr">
        <is>
          <t xml:space="preserve">labor cost</t>
        </is>
      </c>
      <c r="L3" s="1" t="inlineStr">
        <is>
          <t xml:space="preserve">revenue</t>
        </is>
      </c>
      <c r="M3" s="1" t="inlineStr">
        <is>
          <t xml:space="preserve">fert cost</t>
        </is>
      </c>
      <c r="N3" s="1" t="inlineStr">
        <is>
          <t xml:space="preserve">feasible</t>
        </is>
      </c>
      <c r="O3" s="1" t="inlineStr">
        <is>
          <t xml:space="preserve">profit</t>
        </is>
      </c>
      <c r="P3" s="1" t="inlineStr">
        <is>
          <t xml:space="preserve">feasible profit</t>
        </is>
      </c>
      <c r="R3" s="1" t="inlineStr">
        <is>
          <t xml:space="preserve">opt q(CAR)</t>
        </is>
      </c>
      <c r="S3" s="6">
        <f>INDEX(B4:B13674,MATCH(S1,P4:P13674,0))</f>
        <v>20</v>
      </c>
    </row>
    <row r="4">
      <c r="A4" s="6">
        <v>0</v>
      </c>
      <c r="B4" s="6">
        <v>0</v>
      </c>
      <c r="C4" s="6">
        <v>0</v>
      </c>
      <c r="D4" s="6">
        <f>A4+B4+C4</f>
        <v>0</v>
      </c>
      <c r="E4" s="5">
        <f>IF(A4=0,0,A4*LABOR_HRS_WK_TOM*SEASON_WEEKS*(1+DIM_PCT_TOM)^A4)</f>
        <v>0</v>
      </c>
      <c r="F4" s="5">
        <f>IF(B4=0,0,B4*LABOR_HRS_WK_CAR*SEASON_WEEKS*(1+DIM_PCT_CAR)^B4)</f>
        <v>0</v>
      </c>
      <c r="G4" s="5">
        <f>IF(C4=0,0,C4*LABOR_HRS_WK_MES*SEASON_WEEKS*(1+DIM_PCT_MES)^C4)</f>
        <v>0</v>
      </c>
      <c r="H4" s="5">
        <f>E4+F4+G4</f>
        <v>0</v>
      </c>
      <c r="I4" s="5">
        <f>MIN(H4,FARMER_HRS)</f>
        <v>0</v>
      </c>
      <c r="J4" s="5">
        <f>MAX(0,H4-FARMER_HRS)</f>
        <v>0</v>
      </c>
      <c r="K4" s="2">
        <f>I4*FARMER_RATE+J4*TEMP_WORKER_RATE</f>
        <v>0</v>
      </c>
      <c r="L4" s="2">
        <f>A4*PRICE_TOM+B4*PRICE_CAR+C4*PRICE_MES</f>
        <v>0</v>
      </c>
      <c r="M4" s="2">
        <f>A4*FERT_BED_TOM+B4*FERT_BED_CAR+C4*FERT_BED_MES</f>
        <v>0</v>
      </c>
      <c r="N4" s="6">
        <f>IF(AND(D4&lt;=TOTAL_BEDS,J4&lt;=TEMP_WORKER_MAX*TEMP_WORKER_HRS),1,0)</f>
        <v>1</v>
      </c>
      <c r="O4" s="2">
        <f>L4-M4-K4-FIXED_COSTS</f>
        <v>-20000</v>
      </c>
      <c r="P4" s="2">
        <f>IF(N4=1,O4,"")</f>
        <v>-20000</v>
      </c>
      <c r="R4" s="1" t="inlineStr">
        <is>
          <t xml:space="preserve">opt q(MES)</t>
        </is>
      </c>
      <c r="S4" s="6">
        <f>INDEX(C4:C13674,MATCH(S1,P4:P13674,0))</f>
        <v>30</v>
      </c>
    </row>
    <row r="5">
      <c r="A5" s="6">
        <v>0</v>
      </c>
      <c r="B5" s="6">
        <v>0</v>
      </c>
      <c r="C5" s="6">
        <v>1</v>
      </c>
      <c r="D5" s="6">
        <f>A5+B5+C5</f>
        <v>1</v>
      </c>
      <c r="E5" s="5">
        <f>IF(A5=0,0,A5*LABOR_HRS_WK_TOM*SEASON_WEEKS*(1+DIM_PCT_TOM)^A5)</f>
        <v>0</v>
      </c>
      <c r="F5" s="5">
        <f>IF(B5=0,0,B5*LABOR_HRS_WK_CAR*SEASON_WEEKS*(1+DIM_PCT_CAR)^B5)</f>
        <v>0</v>
      </c>
      <c r="G5" s="5">
        <f>IF(C5=0,0,C5*LABOR_HRS_WK_MES*SEASON_WEEKS*(1+DIM_PCT_MES)^C5)</f>
        <v>45.5625</v>
      </c>
      <c r="H5" s="5">
        <f>E5+F5+G5</f>
        <v>45.5625</v>
      </c>
      <c r="I5" s="5">
        <f>MIN(H5,FARMER_HRS)</f>
        <v>45.5625</v>
      </c>
      <c r="J5" s="5">
        <f>MAX(0,H5-FARMER_HRS)</f>
        <v>0</v>
      </c>
      <c r="K5" s="2">
        <f>I5*FARMER_RATE+J5*TEMP_WORKER_RATE</f>
        <v>1582.03125</v>
      </c>
      <c r="L5" s="2">
        <f>A5*PRICE_TOM+B5*PRICE_CAR+C5*PRICE_MES</f>
        <v>2700</v>
      </c>
      <c r="M5" s="2">
        <f>A5*FERT_BED_TOM+B5*FERT_BED_CAR+C5*FERT_BED_MES</f>
        <v>880</v>
      </c>
      <c r="N5" s="6">
        <f>IF(AND(D5&lt;=TOTAL_BEDS,J5&lt;=TEMP_WORKER_MAX*TEMP_WORKER_HRS),1,0)</f>
        <v>1</v>
      </c>
      <c r="O5" s="2">
        <f>L5-M5-K5-FIXED_COSTS</f>
        <v>-19762.03125</v>
      </c>
      <c r="P5" s="2">
        <f>IF(N5=1,O5,"")</f>
        <v>-19762.03125</v>
      </c>
      <c r="R5" s="1" t="inlineStr">
        <is>
          <t xml:space="preserve">feasible combos</t>
        </is>
      </c>
      <c r="S5" s="6">
        <f>SUM(N4:N13674)</f>
        <v>9726</v>
      </c>
    </row>
    <row r="6">
      <c r="A6" s="6">
        <v>0</v>
      </c>
      <c r="B6" s="6">
        <v>0</v>
      </c>
      <c r="C6" s="6">
        <v>2</v>
      </c>
      <c r="D6" s="6">
        <f>A6+B6+C6</f>
        <v>2</v>
      </c>
      <c r="E6" s="5">
        <f>IF(A6=0,0,A6*LABOR_HRS_WK_TOM*SEASON_WEEKS*(1+DIM_PCT_TOM)^A6)</f>
        <v>0</v>
      </c>
      <c r="F6" s="5">
        <f>IF(B6=0,0,B6*LABOR_HRS_WK_CAR*SEASON_WEEKS*(1+DIM_PCT_CAR)^B6)</f>
        <v>0</v>
      </c>
      <c r="G6" s="5">
        <f>IF(C6=0,0,C6*LABOR_HRS_WK_MES*SEASON_WEEKS*(1+DIM_PCT_MES)^C6)</f>
        <v>92.2640625</v>
      </c>
      <c r="H6" s="5">
        <f>E6+F6+G6</f>
        <v>92.2640625</v>
      </c>
      <c r="I6" s="5">
        <f>MIN(H6,FARMER_HRS)</f>
        <v>92.2640625</v>
      </c>
      <c r="J6" s="5">
        <f>MAX(0,H6-FARMER_HRS)</f>
        <v>0</v>
      </c>
      <c r="K6" s="2">
        <f>I6*FARMER_RATE+J6*TEMP_WORKER_RATE</f>
        <v>3203.6132812499995</v>
      </c>
      <c r="L6" s="2">
        <f>A6*PRICE_TOM+B6*PRICE_CAR+C6*PRICE_MES</f>
        <v>5400</v>
      </c>
      <c r="M6" s="2">
        <f>A6*FERT_BED_TOM+B6*FERT_BED_CAR+C6*FERT_BED_MES</f>
        <v>1760</v>
      </c>
      <c r="N6" s="6">
        <f>IF(AND(D6&lt;=TOTAL_BEDS,J6&lt;=TEMP_WORKER_MAX*TEMP_WORKER_HRS),1,0)</f>
        <v>1</v>
      </c>
      <c r="O6" s="2">
        <f>L6-M6-K6-FIXED_COSTS</f>
        <v>-19563.61328125</v>
      </c>
      <c r="P6" s="2">
        <f>IF(N6=1,O6,"")</f>
        <v>-19563.61328125</v>
      </c>
      <c r="R6" s="1" t="inlineStr">
        <is>
          <t xml:space="preserve">combos enumerated</t>
        </is>
      </c>
      <c r="S6" s="6">
        <f>COUNT(O4:O13674)</f>
        <v>13671</v>
      </c>
    </row>
    <row r="7">
      <c r="A7" s="6">
        <v>0</v>
      </c>
      <c r="B7" s="6">
        <v>0</v>
      </c>
      <c r="C7" s="6">
        <v>3</v>
      </c>
      <c r="D7" s="6">
        <f>A7+B7+C7</f>
        <v>3</v>
      </c>
      <c r="E7" s="5">
        <f>IF(A7=0,0,A7*LABOR_HRS_WK_TOM*SEASON_WEEKS*(1+DIM_PCT_TOM)^A7)</f>
        <v>0</v>
      </c>
      <c r="F7" s="5">
        <f>IF(B7=0,0,B7*LABOR_HRS_WK_CAR*SEASON_WEEKS*(1+DIM_PCT_CAR)^B7)</f>
        <v>0</v>
      </c>
      <c r="G7" s="5">
        <f>IF(C7=0,0,C7*LABOR_HRS_WK_MES*SEASON_WEEKS*(1+DIM_PCT_MES)^C7)</f>
        <v>140.12604492187498</v>
      </c>
      <c r="H7" s="5">
        <f>E7+F7+G7</f>
        <v>140.12604492187498</v>
      </c>
      <c r="I7" s="5">
        <f>MIN(H7,FARMER_HRS)</f>
        <v>140.12604492187498</v>
      </c>
      <c r="J7" s="5">
        <f>MAX(0,H7-FARMER_HRS)</f>
        <v>0</v>
      </c>
      <c r="K7" s="2">
        <f>I7*FARMER_RATE+J7*TEMP_WORKER_RATE</f>
        <v>4865.4876708984366</v>
      </c>
      <c r="L7" s="2">
        <f>A7*PRICE_TOM+B7*PRICE_CAR+C7*PRICE_MES</f>
        <v>8100</v>
      </c>
      <c r="M7" s="2">
        <f>A7*FERT_BED_TOM+B7*FERT_BED_CAR+C7*FERT_BED_MES</f>
        <v>2640</v>
      </c>
      <c r="N7" s="6">
        <f>IF(AND(D7&lt;=TOTAL_BEDS,J7&lt;=TEMP_WORKER_MAX*TEMP_WORKER_HRS),1,0)</f>
        <v>1</v>
      </c>
      <c r="O7" s="2">
        <f>L7-M7-K7-FIXED_COSTS</f>
        <v>-19405.487670898438</v>
      </c>
      <c r="P7" s="2">
        <f>IF(N7=1,O7,"")</f>
        <v>-19405.487670898438</v>
      </c>
      <c r="R7" s="1" t="inlineStr">
        <is>
          <t xml:space="preserve">beds used at opt</t>
        </is>
      </c>
      <c r="S7" s="6">
        <f>S2+S3+S4</f>
        <v>60</v>
      </c>
    </row>
    <row r="8">
      <c r="A8" s="6">
        <v>0</v>
      </c>
      <c r="B8" s="6">
        <v>0</v>
      </c>
      <c r="C8" s="6">
        <v>4</v>
      </c>
      <c r="D8" s="6">
        <f>A8+B8+C8</f>
        <v>4</v>
      </c>
      <c r="E8" s="5">
        <f>IF(A8=0,0,A8*LABOR_HRS_WK_TOM*SEASON_WEEKS*(1+DIM_PCT_TOM)^A8)</f>
        <v>0</v>
      </c>
      <c r="F8" s="5">
        <f>IF(B8=0,0,B8*LABOR_HRS_WK_CAR*SEASON_WEEKS*(1+DIM_PCT_CAR)^B8)</f>
        <v>0</v>
      </c>
      <c r="G8" s="5">
        <f>IF(C8=0,0,C8*LABOR_HRS_WK_MES*SEASON_WEEKS*(1+DIM_PCT_MES)^C8)</f>
        <v>189.17016064453119</v>
      </c>
      <c r="H8" s="5">
        <f>E8+F8+G8</f>
        <v>189.17016064453119</v>
      </c>
      <c r="I8" s="5">
        <f>MIN(H8,FARMER_HRS)</f>
        <v>189.17016064453119</v>
      </c>
      <c r="J8" s="5">
        <f>MAX(0,H8-FARMER_HRS)</f>
        <v>0</v>
      </c>
      <c r="K8" s="2">
        <f>I8*FARMER_RATE+J8*TEMP_WORKER_RATE</f>
        <v>6568.4083557128888</v>
      </c>
      <c r="L8" s="2">
        <f>A8*PRICE_TOM+B8*PRICE_CAR+C8*PRICE_MES</f>
        <v>10800</v>
      </c>
      <c r="M8" s="2">
        <f>A8*FERT_BED_TOM+B8*FERT_BED_CAR+C8*FERT_BED_MES</f>
        <v>3520</v>
      </c>
      <c r="N8" s="6">
        <f>IF(AND(D8&lt;=TOTAL_BEDS,J8&lt;=TEMP_WORKER_MAX*TEMP_WORKER_HRS),1,0)</f>
        <v>1</v>
      </c>
      <c r="O8" s="2">
        <f>L8-M8-K8-FIXED_COSTS</f>
        <v>-19288.408355712891</v>
      </c>
      <c r="P8" s="2">
        <f>IF(N8=1,O8,"")</f>
        <v>-19288.408355712891</v>
      </c>
    </row>
    <row r="9">
      <c r="A9" s="6">
        <v>0</v>
      </c>
      <c r="B9" s="6">
        <v>0</v>
      </c>
      <c r="C9" s="6">
        <v>5</v>
      </c>
      <c r="D9" s="6">
        <f>A9+B9+C9</f>
        <v>5</v>
      </c>
      <c r="E9" s="5">
        <f>IF(A9=0,0,A9*LABOR_HRS_WK_TOM*SEASON_WEEKS*(1+DIM_PCT_TOM)^A9)</f>
        <v>0</v>
      </c>
      <c r="F9" s="5">
        <f>IF(B9=0,0,B9*LABOR_HRS_WK_CAR*SEASON_WEEKS*(1+DIM_PCT_CAR)^B9)</f>
        <v>0</v>
      </c>
      <c r="G9" s="5">
        <f>IF(C9=0,0,C9*LABOR_HRS_WK_MES*SEASON_WEEKS*(1+DIM_PCT_MES)^C9)</f>
        <v>239.41848456573481</v>
      </c>
      <c r="H9" s="5">
        <f>E9+F9+G9</f>
        <v>239.41848456573481</v>
      </c>
      <c r="I9" s="5">
        <f>MIN(H9,FARMER_HRS)</f>
        <v>239.41848456573481</v>
      </c>
      <c r="J9" s="5">
        <f>MAX(0,H9-FARMER_HRS)</f>
        <v>0</v>
      </c>
      <c r="K9" s="2">
        <f>I9*FARMER_RATE+J9*TEMP_WORKER_RATE</f>
        <v>8313.1418251991254</v>
      </c>
      <c r="L9" s="2">
        <f>A9*PRICE_TOM+B9*PRICE_CAR+C9*PRICE_MES</f>
        <v>13500</v>
      </c>
      <c r="M9" s="2">
        <f>A9*FERT_BED_TOM+B9*FERT_BED_CAR+C9*FERT_BED_MES</f>
        <v>4400</v>
      </c>
      <c r="N9" s="6">
        <f>IF(AND(D9&lt;=TOTAL_BEDS,J9&lt;=TEMP_WORKER_MAX*TEMP_WORKER_HRS),1,0)</f>
        <v>1</v>
      </c>
      <c r="O9" s="2">
        <f>L9-M9-K9-FIXED_COSTS</f>
        <v>-19213.141825199127</v>
      </c>
      <c r="P9" s="2">
        <f>IF(N9=1,O9,"")</f>
        <v>-19213.141825199127</v>
      </c>
    </row>
    <row r="10">
      <c r="A10" s="6">
        <v>0</v>
      </c>
      <c r="B10" s="6">
        <v>0</v>
      </c>
      <c r="C10" s="6">
        <v>6</v>
      </c>
      <c r="D10" s="6">
        <f>A10+B10+C10</f>
        <v>6</v>
      </c>
      <c r="E10" s="5">
        <f>IF(A10=0,0,A10*LABOR_HRS_WK_TOM*SEASON_WEEKS*(1+DIM_PCT_TOM)^A10)</f>
        <v>0</v>
      </c>
      <c r="F10" s="5">
        <f>IF(B10=0,0,B10*LABOR_HRS_WK_CAR*SEASON_WEEKS*(1+DIM_PCT_CAR)^B10)</f>
        <v>0</v>
      </c>
      <c r="G10" s="5">
        <f>IF(C10=0,0,C10*LABOR_HRS_WK_MES*SEASON_WEEKS*(1+DIM_PCT_MES)^C10)</f>
        <v>290.89345874736773</v>
      </c>
      <c r="H10" s="5">
        <f>E10+F10+G10</f>
        <v>290.89345874736773</v>
      </c>
      <c r="I10" s="5">
        <f>MIN(H10,FARMER_HRS)</f>
        <v>290.89345874736773</v>
      </c>
      <c r="J10" s="5">
        <f>MAX(0,H10-FARMER_HRS)</f>
        <v>0</v>
      </c>
      <c r="K10" s="2">
        <f>I10*FARMER_RATE+J10*TEMP_WORKER_RATE</f>
        <v>10100.467317616934</v>
      </c>
      <c r="L10" s="2">
        <f>A10*PRICE_TOM+B10*PRICE_CAR+C10*PRICE_MES</f>
        <v>16200</v>
      </c>
      <c r="M10" s="2">
        <f>A10*FERT_BED_TOM+B10*FERT_BED_CAR+C10*FERT_BED_MES</f>
        <v>5280</v>
      </c>
      <c r="N10" s="6">
        <f>IF(AND(D10&lt;=TOTAL_BEDS,J10&lt;=TEMP_WORKER_MAX*TEMP_WORKER_HRS),1,0)</f>
        <v>1</v>
      </c>
      <c r="O10" s="2">
        <f>L10-M10-K10-FIXED_COSTS</f>
        <v>-19180.467317616934</v>
      </c>
      <c r="P10" s="2">
        <f>IF(N10=1,O10,"")</f>
        <v>-19180.467317616934</v>
      </c>
    </row>
    <row r="11">
      <c r="A11" s="6">
        <v>0</v>
      </c>
      <c r="B11" s="6">
        <v>0</v>
      </c>
      <c r="C11" s="6">
        <v>7</v>
      </c>
      <c r="D11" s="6">
        <f>A11+B11+C11</f>
        <v>7</v>
      </c>
      <c r="E11" s="5">
        <f>IF(A11=0,0,A11*LABOR_HRS_WK_TOM*SEASON_WEEKS*(1+DIM_PCT_TOM)^A11)</f>
        <v>0</v>
      </c>
      <c r="F11" s="5">
        <f>IF(B11=0,0,B11*LABOR_HRS_WK_CAR*SEASON_WEEKS*(1+DIM_PCT_CAR)^B11)</f>
        <v>0</v>
      </c>
      <c r="G11" s="5">
        <f>IF(C11=0,0,C11*LABOR_HRS_WK_MES*SEASON_WEEKS*(1+DIM_PCT_MES)^C11)</f>
        <v>343.61789814532818</v>
      </c>
      <c r="H11" s="5">
        <f>E11+F11+G11</f>
        <v>343.61789814532818</v>
      </c>
      <c r="I11" s="5">
        <f>MIN(H11,FARMER_HRS)</f>
        <v>343.61789814532818</v>
      </c>
      <c r="J11" s="5">
        <f>MAX(0,H11-FARMER_HRS)</f>
        <v>0</v>
      </c>
      <c r="K11" s="2">
        <f>I11*FARMER_RATE+J11*TEMP_WORKER_RATE</f>
        <v>11931.177018935006</v>
      </c>
      <c r="L11" s="2">
        <f>A11*PRICE_TOM+B11*PRICE_CAR+C11*PRICE_MES</f>
        <v>18900</v>
      </c>
      <c r="M11" s="2">
        <f>A11*FERT_BED_TOM+B11*FERT_BED_CAR+C11*FERT_BED_MES</f>
        <v>6160</v>
      </c>
      <c r="N11" s="6">
        <f>IF(AND(D11&lt;=TOTAL_BEDS,J11&lt;=TEMP_WORKER_MAX*TEMP_WORKER_HRS),1,0)</f>
        <v>1</v>
      </c>
      <c r="O11" s="2">
        <f>L11-M11-K11-FIXED_COSTS</f>
        <v>-19191.177018935006</v>
      </c>
      <c r="P11" s="2">
        <f>IF(N11=1,O11,"")</f>
        <v>-19191.177018935006</v>
      </c>
    </row>
    <row r="12">
      <c r="A12" s="6">
        <v>0</v>
      </c>
      <c r="B12" s="6">
        <v>0</v>
      </c>
      <c r="C12" s="6">
        <v>8</v>
      </c>
      <c r="D12" s="6">
        <f>A12+B12+C12</f>
        <v>8</v>
      </c>
      <c r="E12" s="5">
        <f>IF(A12=0,0,A12*LABOR_HRS_WK_TOM*SEASON_WEEKS*(1+DIM_PCT_TOM)^A12)</f>
        <v>0</v>
      </c>
      <c r="F12" s="5">
        <f>IF(B12=0,0,B12*LABOR_HRS_WK_CAR*SEASON_WEEKS*(1+DIM_PCT_CAR)^B12)</f>
        <v>0</v>
      </c>
      <c r="G12" s="5">
        <f>IF(C12=0,0,C12*LABOR_HRS_WK_MES*SEASON_WEEKS*(1+DIM_PCT_MES)^C12)</f>
        <v>397.61499642530833</v>
      </c>
      <c r="H12" s="5">
        <f>E12+F12+G12</f>
        <v>397.61499642530833</v>
      </c>
      <c r="I12" s="5">
        <f>MIN(H12,FARMER_HRS)</f>
        <v>397.61499642530833</v>
      </c>
      <c r="J12" s="5">
        <f>MAX(0,H12-FARMER_HRS)</f>
        <v>0</v>
      </c>
      <c r="K12" s="2">
        <f>I12*FARMER_RATE+J12*TEMP_WORKER_RATE</f>
        <v>13806.076264767649</v>
      </c>
      <c r="L12" s="2">
        <f>A12*PRICE_TOM+B12*PRICE_CAR+C12*PRICE_MES</f>
        <v>21600</v>
      </c>
      <c r="M12" s="2">
        <f>A12*FERT_BED_TOM+B12*FERT_BED_CAR+C12*FERT_BED_MES</f>
        <v>7040</v>
      </c>
      <c r="N12" s="6">
        <f>IF(AND(D12&lt;=TOTAL_BEDS,J12&lt;=TEMP_WORKER_MAX*TEMP_WORKER_HRS),1,0)</f>
        <v>1</v>
      </c>
      <c r="O12" s="2">
        <f>L12-M12-K12-FIXED_COSTS</f>
        <v>-19246.076264767649</v>
      </c>
      <c r="P12" s="2">
        <f>IF(N12=1,O12,"")</f>
        <v>-19246.076264767649</v>
      </c>
    </row>
    <row r="13">
      <c r="A13" s="6">
        <v>0</v>
      </c>
      <c r="B13" s="6">
        <v>0</v>
      </c>
      <c r="C13" s="6">
        <v>9</v>
      </c>
      <c r="D13" s="6">
        <f>A13+B13+C13</f>
        <v>9</v>
      </c>
      <c r="E13" s="5">
        <f>IF(A13=0,0,A13*LABOR_HRS_WK_TOM*SEASON_WEEKS*(1+DIM_PCT_TOM)^A13)</f>
        <v>0</v>
      </c>
      <c r="F13" s="5">
        <f>IF(B13=0,0,B13*LABOR_HRS_WK_CAR*SEASON_WEEKS*(1+DIM_PCT_CAR)^B13)</f>
        <v>0</v>
      </c>
      <c r="G13" s="5">
        <f>IF(C13=0,0,C13*LABOR_HRS_WK_MES*SEASON_WEEKS*(1+DIM_PCT_MES)^C13)</f>
        <v>452.90833186570273</v>
      </c>
      <c r="H13" s="5">
        <f>E13+F13+G13</f>
        <v>452.90833186570273</v>
      </c>
      <c r="I13" s="5">
        <f>MIN(H13,FARMER_HRS)</f>
        <v>452.90833186570273</v>
      </c>
      <c r="J13" s="5">
        <f>MAX(0,H13-FARMER_HRS)</f>
        <v>0</v>
      </c>
      <c r="K13" s="2">
        <f>I13*FARMER_RATE+J13*TEMP_WORKER_RATE</f>
        <v>15725.9837453369</v>
      </c>
      <c r="L13" s="2">
        <f>A13*PRICE_TOM+B13*PRICE_CAR+C13*PRICE_MES</f>
        <v>24300</v>
      </c>
      <c r="M13" s="2">
        <f>A13*FERT_BED_TOM+B13*FERT_BED_CAR+C13*FERT_BED_MES</f>
        <v>7920</v>
      </c>
      <c r="N13" s="6">
        <f>IF(AND(D13&lt;=TOTAL_BEDS,J13&lt;=TEMP_WORKER_MAX*TEMP_WORKER_HRS),1,0)</f>
        <v>1</v>
      </c>
      <c r="O13" s="2">
        <f>L13-M13-K13-FIXED_COSTS</f>
        <v>-19345.9837453369</v>
      </c>
      <c r="P13" s="2">
        <f>IF(N13=1,O13,"")</f>
        <v>-19345.9837453369</v>
      </c>
    </row>
    <row r="14">
      <c r="A14" s="6">
        <v>0</v>
      </c>
      <c r="B14" s="6">
        <v>0</v>
      </c>
      <c r="C14" s="6">
        <v>10</v>
      </c>
      <c r="D14" s="6">
        <f>A14+B14+C14</f>
        <v>10</v>
      </c>
      <c r="E14" s="5">
        <f>IF(A14=0,0,A14*LABOR_HRS_WK_TOM*SEASON_WEEKS*(1+DIM_PCT_TOM)^A14)</f>
        <v>0</v>
      </c>
      <c r="F14" s="5">
        <f>IF(B14=0,0,B14*LABOR_HRS_WK_CAR*SEASON_WEEKS*(1+DIM_PCT_CAR)^B14)</f>
        <v>0</v>
      </c>
      <c r="G14" s="5">
        <f>IF(C14=0,0,C14*LABOR_HRS_WK_MES*SEASON_WEEKS*(1+DIM_PCT_MES)^C14)</f>
        <v>509.52187334891551</v>
      </c>
      <c r="H14" s="5">
        <f>E14+F14+G14</f>
        <v>509.52187334891551</v>
      </c>
      <c r="I14" s="5">
        <f>MIN(H14,FARMER_HRS)</f>
        <v>509.52187334891551</v>
      </c>
      <c r="J14" s="5">
        <f>MAX(0,H14-FARMER_HRS)</f>
        <v>0</v>
      </c>
      <c r="K14" s="2">
        <f>I14*FARMER_RATE+J14*TEMP_WORKER_RATE</f>
        <v>17691.73171350401</v>
      </c>
      <c r="L14" s="2">
        <f>A14*PRICE_TOM+B14*PRICE_CAR+C14*PRICE_MES</f>
        <v>27000</v>
      </c>
      <c r="M14" s="2">
        <f>A14*FERT_BED_TOM+B14*FERT_BED_CAR+C14*FERT_BED_MES</f>
        <v>8800</v>
      </c>
      <c r="N14" s="6">
        <f>IF(AND(D14&lt;=TOTAL_BEDS,J14&lt;=TEMP_WORKER_MAX*TEMP_WORKER_HRS),1,0)</f>
        <v>1</v>
      </c>
      <c r="O14" s="2">
        <f>L14-M14-K14-FIXED_COSTS</f>
        <v>-19491.73171350401</v>
      </c>
      <c r="P14" s="2">
        <f>IF(N14=1,O14,"")</f>
        <v>-19491.73171350401</v>
      </c>
    </row>
    <row r="15">
      <c r="A15" s="6">
        <v>0</v>
      </c>
      <c r="B15" s="6">
        <v>0</v>
      </c>
      <c r="C15" s="6">
        <v>11</v>
      </c>
      <c r="D15" s="6">
        <f>A15+B15+C15</f>
        <v>11</v>
      </c>
      <c r="E15" s="5">
        <f>IF(A15=0,0,A15*LABOR_HRS_WK_TOM*SEASON_WEEKS*(1+DIM_PCT_TOM)^A15)</f>
        <v>0</v>
      </c>
      <c r="F15" s="5">
        <f>IF(B15=0,0,B15*LABOR_HRS_WK_CAR*SEASON_WEEKS*(1+DIM_PCT_CAR)^B15)</f>
        <v>0</v>
      </c>
      <c r="G15" s="5">
        <f>IF(C15=0,0,C15*LABOR_HRS_WK_MES*SEASON_WEEKS*(1+DIM_PCT_MES)^C15)</f>
        <v>567.47998644235463</v>
      </c>
      <c r="H15" s="5">
        <f>E15+F15+G15</f>
        <v>567.47998644235463</v>
      </c>
      <c r="I15" s="5">
        <f>MIN(H15,FARMER_HRS)</f>
        <v>567.47998644235463</v>
      </c>
      <c r="J15" s="5">
        <f>MAX(0,H15-FARMER_HRS)</f>
        <v>0</v>
      </c>
      <c r="K15" s="2">
        <f>I15*FARMER_RATE+J15*TEMP_WORKER_RATE</f>
        <v>19704.166195915092</v>
      </c>
      <c r="L15" s="2">
        <f>A15*PRICE_TOM+B15*PRICE_CAR+C15*PRICE_MES</f>
        <v>29700</v>
      </c>
      <c r="M15" s="2">
        <f>A15*FERT_BED_TOM+B15*FERT_BED_CAR+C15*FERT_BED_MES</f>
        <v>9680</v>
      </c>
      <c r="N15" s="6">
        <f>IF(AND(D15&lt;=TOTAL_BEDS,J15&lt;=TEMP_WORKER_MAX*TEMP_WORKER_HRS),1,0)</f>
        <v>1</v>
      </c>
      <c r="O15" s="2">
        <f>L15-M15-K15-FIXED_COSTS</f>
        <v>-19684.166195915092</v>
      </c>
      <c r="P15" s="2">
        <f>IF(N15=1,O15,"")</f>
        <v>-19684.166195915092</v>
      </c>
    </row>
    <row r="16">
      <c r="A16" s="6">
        <v>0</v>
      </c>
      <c r="B16" s="6">
        <v>0</v>
      </c>
      <c r="C16" s="6">
        <v>12</v>
      </c>
      <c r="D16" s="6">
        <f>A16+B16+C16</f>
        <v>12</v>
      </c>
      <c r="E16" s="5">
        <f>IF(A16=0,0,A16*LABOR_HRS_WK_TOM*SEASON_WEEKS*(1+DIM_PCT_TOM)^A16)</f>
        <v>0</v>
      </c>
      <c r="F16" s="5">
        <f>IF(B16=0,0,B16*LABOR_HRS_WK_CAR*SEASON_WEEKS*(1+DIM_PCT_CAR)^B16)</f>
        <v>0</v>
      </c>
      <c r="G16" s="5">
        <f>IF(C16=0,0,C16*LABOR_HRS_WK_MES*SEASON_WEEKS*(1+DIM_PCT_MES)^C16)</f>
        <v>626.807439570419</v>
      </c>
      <c r="H16" s="5">
        <f>E16+F16+G16</f>
        <v>626.807439570419</v>
      </c>
      <c r="I16" s="5">
        <f>MIN(H16,FARMER_HRS)</f>
        <v>626.807439570419</v>
      </c>
      <c r="J16" s="5">
        <f>MAX(0,H16-FARMER_HRS)</f>
        <v>0</v>
      </c>
      <c r="K16" s="2">
        <f>I16*FARMER_RATE+J16*TEMP_WORKER_RATE</f>
        <v>21764.147207306214</v>
      </c>
      <c r="L16" s="2">
        <f>A16*PRICE_TOM+B16*PRICE_CAR+C16*PRICE_MES</f>
        <v>32400</v>
      </c>
      <c r="M16" s="2">
        <f>A16*FERT_BED_TOM+B16*FERT_BED_CAR+C16*FERT_BED_MES</f>
        <v>10560</v>
      </c>
      <c r="N16" s="6">
        <f>IF(AND(D16&lt;=TOTAL_BEDS,J16&lt;=TEMP_WORKER_MAX*TEMP_WORKER_HRS),1,0)</f>
        <v>1</v>
      </c>
      <c r="O16" s="2">
        <f>L16-M16-K16-FIXED_COSTS</f>
        <v>-19924.147207306214</v>
      </c>
      <c r="P16" s="2">
        <f>IF(N16=1,O16,"")</f>
        <v>-19924.147207306214</v>
      </c>
    </row>
    <row r="17">
      <c r="A17" s="6">
        <v>0</v>
      </c>
      <c r="B17" s="6">
        <v>0</v>
      </c>
      <c r="C17" s="6">
        <v>13</v>
      </c>
      <c r="D17" s="6">
        <f>A17+B17+C17</f>
        <v>13</v>
      </c>
      <c r="E17" s="5">
        <f>IF(A17=0,0,A17*LABOR_HRS_WK_TOM*SEASON_WEEKS*(1+DIM_PCT_TOM)^A17)</f>
        <v>0</v>
      </c>
      <c r="F17" s="5">
        <f>IF(B17=0,0,B17*LABOR_HRS_WK_CAR*SEASON_WEEKS*(1+DIM_PCT_CAR)^B17)</f>
        <v>0</v>
      </c>
      <c r="G17" s="5">
        <f>IF(C17=0,0,C17*LABOR_HRS_WK_MES*SEASON_WEEKS*(1+DIM_PCT_MES)^C17)</f>
        <v>687.52941027880331</v>
      </c>
      <c r="H17" s="5">
        <f>E17+F17+G17</f>
        <v>687.52941027880331</v>
      </c>
      <c r="I17" s="5">
        <f>MIN(H17,FARMER_HRS)</f>
        <v>687.52941027880331</v>
      </c>
      <c r="J17" s="5">
        <f>MAX(0,H17-FARMER_HRS)</f>
        <v>0</v>
      </c>
      <c r="K17" s="2">
        <f>I17*FARMER_RATE+J17*TEMP_WORKER_RATE</f>
        <v>23872.548968014</v>
      </c>
      <c r="L17" s="2">
        <f>A17*PRICE_TOM+B17*PRICE_CAR+C17*PRICE_MES</f>
        <v>35100</v>
      </c>
      <c r="M17" s="2">
        <f>A17*FERT_BED_TOM+B17*FERT_BED_CAR+C17*FERT_BED_MES</f>
        <v>11440</v>
      </c>
      <c r="N17" s="6">
        <f>IF(AND(D17&lt;=TOTAL_BEDS,J17&lt;=TEMP_WORKER_MAX*TEMP_WORKER_HRS),1,0)</f>
        <v>1</v>
      </c>
      <c r="O17" s="2">
        <f>L17-M17-K17-FIXED_COSTS</f>
        <v>-20212.548968014</v>
      </c>
      <c r="P17" s="2">
        <f>IF(N17=1,O17,"")</f>
        <v>-20212.548968014</v>
      </c>
    </row>
    <row r="18">
      <c r="A18" s="6">
        <v>0</v>
      </c>
      <c r="B18" s="6">
        <v>0</v>
      </c>
      <c r="C18" s="6">
        <v>14</v>
      </c>
      <c r="D18" s="6">
        <f>A18+B18+C18</f>
        <v>14</v>
      </c>
      <c r="E18" s="5">
        <f>IF(A18=0,0,A18*LABOR_HRS_WK_TOM*SEASON_WEEKS*(1+DIM_PCT_TOM)^A18)</f>
        <v>0</v>
      </c>
      <c r="F18" s="5">
        <f>IF(B18=0,0,B18*LABOR_HRS_WK_CAR*SEASON_WEEKS*(1+DIM_PCT_CAR)^B18)</f>
        <v>0</v>
      </c>
      <c r="G18" s="5">
        <f>IF(C18=0,0,C18*LABOR_HRS_WK_MES*SEASON_WEEKS*(1+DIM_PCT_MES)^C18)</f>
        <v>749.67149159246435</v>
      </c>
      <c r="H18" s="5">
        <f>E18+F18+G18</f>
        <v>749.67149159246435</v>
      </c>
      <c r="I18" s="5">
        <f>MIN(H18,FARMER_HRS)</f>
        <v>720</v>
      </c>
      <c r="J18" s="5">
        <f>MAX(0,H18-FARMER_HRS)</f>
        <v>29.671491592464349</v>
      </c>
      <c r="K18" s="2">
        <f>I18*FARMER_RATE+J18*TEMP_WORKER_RATE</f>
        <v>25515.130062369171</v>
      </c>
      <c r="L18" s="2">
        <f>A18*PRICE_TOM+B18*PRICE_CAR+C18*PRICE_MES</f>
        <v>37800</v>
      </c>
      <c r="M18" s="2">
        <f>A18*FERT_BED_TOM+B18*FERT_BED_CAR+C18*FERT_BED_MES</f>
        <v>12320</v>
      </c>
      <c r="N18" s="6">
        <f>IF(AND(D18&lt;=TOTAL_BEDS,J18&lt;=TEMP_WORKER_MAX*TEMP_WORKER_HRS),1,0)</f>
        <v>1</v>
      </c>
      <c r="O18" s="2">
        <f>L18-M18-K18-FIXED_COSTS</f>
        <v>-20035.130062369171</v>
      </c>
      <c r="P18" s="2">
        <f>IF(N18=1,O18,"")</f>
        <v>-20035.130062369171</v>
      </c>
    </row>
    <row r="19">
      <c r="A19" s="6">
        <v>0</v>
      </c>
      <c r="B19" s="6">
        <v>0</v>
      </c>
      <c r="C19" s="6">
        <v>15</v>
      </c>
      <c r="D19" s="6">
        <f>A19+B19+C19</f>
        <v>15</v>
      </c>
      <c r="E19" s="5">
        <f>IF(A19=0,0,A19*LABOR_HRS_WK_TOM*SEASON_WEEKS*(1+DIM_PCT_TOM)^A19)</f>
        <v>0</v>
      </c>
      <c r="F19" s="5">
        <f>IF(B19=0,0,B19*LABOR_HRS_WK_CAR*SEASON_WEEKS*(1+DIM_PCT_CAR)^B19)</f>
        <v>0</v>
      </c>
      <c r="G19" s="5">
        <f>IF(C19=0,0,C19*LABOR_HRS_WK_MES*SEASON_WEEKS*(1+DIM_PCT_MES)^C19)</f>
        <v>813.25969846861074</v>
      </c>
      <c r="H19" s="5">
        <f>E19+F19+G19</f>
        <v>813.25969846861074</v>
      </c>
      <c r="I19" s="5">
        <f>MIN(H19,FARMER_HRS)</f>
        <v>720</v>
      </c>
      <c r="J19" s="5">
        <f>MAX(0,H19-FARMER_HRS)</f>
        <v>93.259698468610736</v>
      </c>
      <c r="K19" s="2">
        <f>I19*FARMER_RATE+J19*TEMP_WORKER_RATE</f>
        <v>26619.091987302269</v>
      </c>
      <c r="L19" s="2">
        <f>A19*PRICE_TOM+B19*PRICE_CAR+C19*PRICE_MES</f>
        <v>40500</v>
      </c>
      <c r="M19" s="2">
        <f>A19*FERT_BED_TOM+B19*FERT_BED_CAR+C19*FERT_BED_MES</f>
        <v>13200</v>
      </c>
      <c r="N19" s="6">
        <f>IF(AND(D19&lt;=TOTAL_BEDS,J19&lt;=TEMP_WORKER_MAX*TEMP_WORKER_HRS),1,0)</f>
        <v>1</v>
      </c>
      <c r="O19" s="2">
        <f>L19-M19-K19-FIXED_COSTS</f>
        <v>-19319.091987302269</v>
      </c>
      <c r="P19" s="2">
        <f>IF(N19=1,O19,"")</f>
        <v>-19319.091987302269</v>
      </c>
    </row>
    <row r="20">
      <c r="A20" s="6">
        <v>0</v>
      </c>
      <c r="B20" s="6">
        <v>0</v>
      </c>
      <c r="C20" s="6">
        <v>16</v>
      </c>
      <c r="D20" s="6">
        <f>A20+B20+C20</f>
        <v>16</v>
      </c>
      <c r="E20" s="5">
        <f>IF(A20=0,0,A20*LABOR_HRS_WK_TOM*SEASON_WEEKS*(1+DIM_PCT_TOM)^A20)</f>
        <v>0</v>
      </c>
      <c r="F20" s="5">
        <f>IF(B20=0,0,B20*LABOR_HRS_WK_CAR*SEASON_WEEKS*(1+DIM_PCT_CAR)^B20)</f>
        <v>0</v>
      </c>
      <c r="G20" s="5">
        <f>IF(C20=0,0,C20*LABOR_HRS_WK_MES*SEASON_WEEKS*(1+DIM_PCT_MES)^C20)</f>
        <v>878.32047434609967</v>
      </c>
      <c r="H20" s="5">
        <f>E20+F20+G20</f>
        <v>878.32047434609967</v>
      </c>
      <c r="I20" s="5">
        <f>MIN(H20,FARMER_HRS)</f>
        <v>720</v>
      </c>
      <c r="J20" s="5">
        <f>MAX(0,H20-FARMER_HRS)</f>
        <v>158.32047434609967</v>
      </c>
      <c r="K20" s="2">
        <f>I20*FARMER_RATE+J20*TEMP_WORKER_RATE</f>
        <v>27748.619346286454</v>
      </c>
      <c r="L20" s="2">
        <f>A20*PRICE_TOM+B20*PRICE_CAR+C20*PRICE_MES</f>
        <v>43200</v>
      </c>
      <c r="M20" s="2">
        <f>A20*FERT_BED_TOM+B20*FERT_BED_CAR+C20*FERT_BED_MES</f>
        <v>14080</v>
      </c>
      <c r="N20" s="6">
        <f>IF(AND(D20&lt;=TOTAL_BEDS,J20&lt;=TEMP_WORKER_MAX*TEMP_WORKER_HRS),1,0)</f>
        <v>1</v>
      </c>
      <c r="O20" s="2">
        <f>L20-M20-K20-FIXED_COSTS</f>
        <v>-18628.619346286454</v>
      </c>
      <c r="P20" s="2">
        <f>IF(N20=1,O20,"")</f>
        <v>-18628.619346286454</v>
      </c>
    </row>
    <row r="21">
      <c r="A21" s="6">
        <v>0</v>
      </c>
      <c r="B21" s="6">
        <v>0</v>
      </c>
      <c r="C21" s="6">
        <v>17</v>
      </c>
      <c r="D21" s="6">
        <f>A21+B21+C21</f>
        <v>17</v>
      </c>
      <c r="E21" s="5">
        <f>IF(A21=0,0,A21*LABOR_HRS_WK_TOM*SEASON_WEEKS*(1+DIM_PCT_TOM)^A21)</f>
        <v>0</v>
      </c>
      <c r="F21" s="5">
        <f>IF(B21=0,0,B21*LABOR_HRS_WK_CAR*SEASON_WEEKS*(1+DIM_PCT_CAR)^B21)</f>
        <v>0</v>
      </c>
      <c r="G21" s="5">
        <f>IF(C21=0,0,C21*LABOR_HRS_WK_MES*SEASON_WEEKS*(1+DIM_PCT_MES)^C21)</f>
        <v>944.88069779263992</v>
      </c>
      <c r="H21" s="5">
        <f>E21+F21+G21</f>
        <v>944.88069779263992</v>
      </c>
      <c r="I21" s="5">
        <f>MIN(H21,FARMER_HRS)</f>
        <v>720</v>
      </c>
      <c r="J21" s="5">
        <f>MAX(0,H21-FARMER_HRS)</f>
        <v>224.88069779263992</v>
      </c>
      <c r="K21" s="2">
        <f>I21*FARMER_RATE+J21*TEMP_WORKER_RATE</f>
        <v>28904.17878112222</v>
      </c>
      <c r="L21" s="2">
        <f>A21*PRICE_TOM+B21*PRICE_CAR+C21*PRICE_MES</f>
        <v>45900</v>
      </c>
      <c r="M21" s="2">
        <f>A21*FERT_BED_TOM+B21*FERT_BED_CAR+C21*FERT_BED_MES</f>
        <v>14960</v>
      </c>
      <c r="N21" s="6">
        <f>IF(AND(D21&lt;=TOTAL_BEDS,J21&lt;=TEMP_WORKER_MAX*TEMP_WORKER_HRS),1,0)</f>
        <v>1</v>
      </c>
      <c r="O21" s="2">
        <f>L21-M21-K21-FIXED_COSTS</f>
        <v>-17964.17878112222</v>
      </c>
      <c r="P21" s="2">
        <f>IF(N21=1,O21,"")</f>
        <v>-17964.17878112222</v>
      </c>
    </row>
    <row r="22">
      <c r="A22" s="6">
        <v>0</v>
      </c>
      <c r="B22" s="6">
        <v>0</v>
      </c>
      <c r="C22" s="6">
        <v>18</v>
      </c>
      <c r="D22" s="6">
        <f>A22+B22+C22</f>
        <v>18</v>
      </c>
      <c r="E22" s="5">
        <f>IF(A22=0,0,A22*LABOR_HRS_WK_TOM*SEASON_WEEKS*(1+DIM_PCT_TOM)^A22)</f>
        <v>0</v>
      </c>
      <c r="F22" s="5">
        <f>IF(B22=0,0,B22*LABOR_HRS_WK_CAR*SEASON_WEEKS*(1+DIM_PCT_CAR)^B22)</f>
        <v>0</v>
      </c>
      <c r="G22" s="5">
        <f>IF(C22=0,0,C22*LABOR_HRS_WK_MES*SEASON_WEEKS*(1+DIM_PCT_MES)^C22)</f>
        <v>1012.9676892512272</v>
      </c>
      <c r="H22" s="5">
        <f>E22+F22+G22</f>
        <v>1012.9676892512272</v>
      </c>
      <c r="I22" s="5">
        <f>MIN(H22,FARMER_HRS)</f>
        <v>720</v>
      </c>
      <c r="J22" s="5">
        <f>MAX(0,H22-FARMER_HRS)</f>
        <v>292.96768925122717</v>
      </c>
      <c r="K22" s="2">
        <f>I22*FARMER_RATE+J22*TEMP_WORKER_RATE</f>
        <v>30086.244605056028</v>
      </c>
      <c r="L22" s="2">
        <f>A22*PRICE_TOM+B22*PRICE_CAR+C22*PRICE_MES</f>
        <v>48600</v>
      </c>
      <c r="M22" s="2">
        <f>A22*FERT_BED_TOM+B22*FERT_BED_CAR+C22*FERT_BED_MES</f>
        <v>15840</v>
      </c>
      <c r="N22" s="6">
        <f>IF(AND(D22&lt;=TOTAL_BEDS,J22&lt;=TEMP_WORKER_MAX*TEMP_WORKER_HRS),1,0)</f>
        <v>1</v>
      </c>
      <c r="O22" s="2">
        <f>L22-M22-K22-FIXED_COSTS</f>
        <v>-17326.244605056028</v>
      </c>
      <c r="P22" s="2">
        <f>IF(N22=1,O22,"")</f>
        <v>-17326.244605056028</v>
      </c>
    </row>
    <row r="23">
      <c r="A23" s="6">
        <v>0</v>
      </c>
      <c r="B23" s="6">
        <v>0</v>
      </c>
      <c r="C23" s="6">
        <v>19</v>
      </c>
      <c r="D23" s="6">
        <f>A23+B23+C23</f>
        <v>19</v>
      </c>
      <c r="E23" s="5">
        <f>IF(A23=0,0,A23*LABOR_HRS_WK_TOM*SEASON_WEEKS*(1+DIM_PCT_TOM)^A23)</f>
        <v>0</v>
      </c>
      <c r="F23" s="5">
        <f>IF(B23=0,0,B23*LABOR_HRS_WK_CAR*SEASON_WEEKS*(1+DIM_PCT_CAR)^B23)</f>
        <v>0</v>
      </c>
      <c r="G23" s="5">
        <f>IF(C23=0,0,C23*LABOR_HRS_WK_MES*SEASON_WEEKS*(1+DIM_PCT_MES)^C23)</f>
        <v>1082.6092178872491</v>
      </c>
      <c r="H23" s="5">
        <f>E23+F23+G23</f>
        <v>1082.6092178872491</v>
      </c>
      <c r="I23" s="5">
        <f>MIN(H23,FARMER_HRS)</f>
        <v>720</v>
      </c>
      <c r="J23" s="5">
        <f>MAX(0,H23-FARMER_HRS)</f>
        <v>362.60921788724909</v>
      </c>
      <c r="K23" s="2">
        <f>I23*FARMER_RATE+J23*TEMP_WORKER_RATE</f>
        <v>31295.29892165363</v>
      </c>
      <c r="L23" s="2">
        <f>A23*PRICE_TOM+B23*PRICE_CAR+C23*PRICE_MES</f>
        <v>51300</v>
      </c>
      <c r="M23" s="2">
        <f>A23*FERT_BED_TOM+B23*FERT_BED_CAR+C23*FERT_BED_MES</f>
        <v>16720</v>
      </c>
      <c r="N23" s="6">
        <f>IF(AND(D23&lt;=TOTAL_BEDS,J23&lt;=TEMP_WORKER_MAX*TEMP_WORKER_HRS),1,0)</f>
        <v>1</v>
      </c>
      <c r="O23" s="2">
        <f>L23-M23-K23-FIXED_COSTS</f>
        <v>-16715.29892165363</v>
      </c>
      <c r="P23" s="2">
        <f>IF(N23=1,O23,"")</f>
        <v>-16715.29892165363</v>
      </c>
    </row>
    <row r="24">
      <c r="A24" s="6">
        <v>0</v>
      </c>
      <c r="B24" s="6">
        <v>0</v>
      </c>
      <c r="C24" s="6">
        <v>20</v>
      </c>
      <c r="D24" s="6">
        <f>A24+B24+C24</f>
        <v>20</v>
      </c>
      <c r="E24" s="5">
        <f>IF(A24=0,0,A24*LABOR_HRS_WK_TOM*SEASON_WEEKS*(1+DIM_PCT_TOM)^A24)</f>
        <v>0</v>
      </c>
      <c r="F24" s="5">
        <f>IF(B24=0,0,B24*LABOR_HRS_WK_CAR*SEASON_WEEKS*(1+DIM_PCT_CAR)^B24)</f>
        <v>0</v>
      </c>
      <c r="G24" s="5">
        <f>IF(C24=0,0,C24*LABOR_HRS_WK_MES*SEASON_WEEKS*(1+DIM_PCT_MES)^C24)</f>
        <v>1153.8335085377259</v>
      </c>
      <c r="H24" s="5">
        <f>E24+F24+G24</f>
        <v>1153.8335085377259</v>
      </c>
      <c r="I24" s="5">
        <f>MIN(H24,FARMER_HRS)</f>
        <v>720</v>
      </c>
      <c r="J24" s="5">
        <f>MAX(0,H24-FARMER_HRS)</f>
        <v>433.83350853772595</v>
      </c>
      <c r="K24" s="2">
        <f>I24*FARMER_RATE+J24*TEMP_WORKER_RATE</f>
        <v>32531.831745446631</v>
      </c>
      <c r="L24" s="2">
        <f>A24*PRICE_TOM+B24*PRICE_CAR+C24*PRICE_MES</f>
        <v>54000</v>
      </c>
      <c r="M24" s="2">
        <f>A24*FERT_BED_TOM+B24*FERT_BED_CAR+C24*FERT_BED_MES</f>
        <v>17600</v>
      </c>
      <c r="N24" s="6">
        <f>IF(AND(D24&lt;=TOTAL_BEDS,J24&lt;=TEMP_WORKER_MAX*TEMP_WORKER_HRS),1,0)</f>
        <v>1</v>
      </c>
      <c r="O24" s="2">
        <f>L24-M24-K24-FIXED_COSTS</f>
        <v>-16131.831745446631</v>
      </c>
      <c r="P24" s="2">
        <f>IF(N24=1,O24,"")</f>
        <v>-16131.831745446631</v>
      </c>
    </row>
    <row r="25">
      <c r="A25" s="6">
        <v>0</v>
      </c>
      <c r="B25" s="6">
        <v>0</v>
      </c>
      <c r="C25" s="6">
        <v>21</v>
      </c>
      <c r="D25" s="6">
        <f>A25+B25+C25</f>
        <v>21</v>
      </c>
      <c r="E25" s="5">
        <f>IF(A25=0,0,A25*LABOR_HRS_WK_TOM*SEASON_WEEKS*(1+DIM_PCT_TOM)^A25)</f>
        <v>0</v>
      </c>
      <c r="F25" s="5">
        <f>IF(B25=0,0,B25*LABOR_HRS_WK_CAR*SEASON_WEEKS*(1+DIM_PCT_CAR)^B25)</f>
        <v>0</v>
      </c>
      <c r="G25" s="5">
        <f>IF(C25=0,0,C25*LABOR_HRS_WK_MES*SEASON_WEEKS*(1+DIM_PCT_MES)^C25)</f>
        <v>1226.6692487641699</v>
      </c>
      <c r="H25" s="5">
        <f>E25+F25+G25</f>
        <v>1226.6692487641699</v>
      </c>
      <c r="I25" s="5">
        <f>MIN(H25,FARMER_HRS)</f>
        <v>720</v>
      </c>
      <c r="J25" s="5">
        <f>MAX(0,H25-FARMER_HRS)</f>
        <v>506.66924876416988</v>
      </c>
      <c r="K25" s="2">
        <f>I25*FARMER_RATE+J25*TEMP_WORKER_RATE</f>
        <v>33796.341124377948</v>
      </c>
      <c r="L25" s="2">
        <f>A25*PRICE_TOM+B25*PRICE_CAR+C25*PRICE_MES</f>
        <v>56700</v>
      </c>
      <c r="M25" s="2">
        <f>A25*FERT_BED_TOM+B25*FERT_BED_CAR+C25*FERT_BED_MES</f>
        <v>18480</v>
      </c>
      <c r="N25" s="6">
        <f>IF(AND(D25&lt;=TOTAL_BEDS,J25&lt;=TEMP_WORKER_MAX*TEMP_WORKER_HRS),1,0)</f>
        <v>1</v>
      </c>
      <c r="O25" s="2">
        <f>L25-M25-K25-FIXED_COSTS</f>
        <v>-15576.341124377948</v>
      </c>
      <c r="P25" s="2">
        <f>IF(N25=1,O25,"")</f>
        <v>-15576.341124377948</v>
      </c>
    </row>
    <row r="26">
      <c r="A26" s="6">
        <v>0</v>
      </c>
      <c r="B26" s="6">
        <v>0</v>
      </c>
      <c r="C26" s="6">
        <v>22</v>
      </c>
      <c r="D26" s="6">
        <f>A26+B26+C26</f>
        <v>22</v>
      </c>
      <c r="E26" s="5">
        <f>IF(A26=0,0,A26*LABOR_HRS_WK_TOM*SEASON_WEEKS*(1+DIM_PCT_TOM)^A26)</f>
        <v>0</v>
      </c>
      <c r="F26" s="5">
        <f>IF(B26=0,0,B26*LABOR_HRS_WK_CAR*SEASON_WEEKS*(1+DIM_PCT_CAR)^B26)</f>
        <v>0</v>
      </c>
      <c r="G26" s="5">
        <f>IF(C26=0,0,C26*LABOR_HRS_WK_MES*SEASON_WEEKS*(1+DIM_PCT_MES)^C26)</f>
        <v>1301.1455960105659</v>
      </c>
      <c r="H26" s="5">
        <f>E26+F26+G26</f>
        <v>1301.1455960105659</v>
      </c>
      <c r="I26" s="5">
        <f>MIN(H26,FARMER_HRS)</f>
        <v>720</v>
      </c>
      <c r="J26" s="5">
        <f>MAX(0,H26-FARMER_HRS)</f>
        <v>581.1455960105659</v>
      </c>
      <c r="K26" s="2">
        <f>I26*FARMER_RATE+J26*TEMP_WORKER_RATE</f>
        <v>35089.333264072324</v>
      </c>
      <c r="L26" s="2">
        <f>A26*PRICE_TOM+B26*PRICE_CAR+C26*PRICE_MES</f>
        <v>59400</v>
      </c>
      <c r="M26" s="2">
        <f>A26*FERT_BED_TOM+B26*FERT_BED_CAR+C26*FERT_BED_MES</f>
        <v>19360</v>
      </c>
      <c r="N26" s="6">
        <f>IF(AND(D26&lt;=TOTAL_BEDS,J26&lt;=TEMP_WORKER_MAX*TEMP_WORKER_HRS),1,0)</f>
        <v>1</v>
      </c>
      <c r="O26" s="2">
        <f>L26-M26-K26-FIXED_COSTS</f>
        <v>-15049.333264072324</v>
      </c>
      <c r="P26" s="2">
        <f>IF(N26=1,O26,"")</f>
        <v>-15049.333264072324</v>
      </c>
    </row>
    <row r="27">
      <c r="A27" s="6">
        <v>0</v>
      </c>
      <c r="B27" s="6">
        <v>0</v>
      </c>
      <c r="C27" s="6">
        <v>23</v>
      </c>
      <c r="D27" s="6">
        <f>A27+B27+C27</f>
        <v>23</v>
      </c>
      <c r="E27" s="5">
        <f>IF(A27=0,0,A27*LABOR_HRS_WK_TOM*SEASON_WEEKS*(1+DIM_PCT_TOM)^A27)</f>
        <v>0</v>
      </c>
      <c r="F27" s="5">
        <f>IF(B27=0,0,B27*LABOR_HRS_WK_CAR*SEASON_WEEKS*(1+DIM_PCT_CAR)^B27)</f>
        <v>0</v>
      </c>
      <c r="G27" s="5">
        <f>IF(C27=0,0,C27*LABOR_HRS_WK_MES*SEASON_WEEKS*(1+DIM_PCT_MES)^C27)</f>
        <v>1377.2921848680023</v>
      </c>
      <c r="H27" s="5">
        <f>E27+F27+G27</f>
        <v>1377.2921848680023</v>
      </c>
      <c r="I27" s="5">
        <f>MIN(H27,FARMER_HRS)</f>
        <v>720</v>
      </c>
      <c r="J27" s="5">
        <f>MAX(0,H27-FARMER_HRS)</f>
        <v>657.29218486800232</v>
      </c>
      <c r="K27" s="2">
        <f>I27*FARMER_RATE+J27*TEMP_WORKER_RATE</f>
        <v>36411.32265395837</v>
      </c>
      <c r="L27" s="2">
        <f>A27*PRICE_TOM+B27*PRICE_CAR+C27*PRICE_MES</f>
        <v>62100</v>
      </c>
      <c r="M27" s="2">
        <f>A27*FERT_BED_TOM+B27*FERT_BED_CAR+C27*FERT_BED_MES</f>
        <v>20240</v>
      </c>
      <c r="N27" s="6">
        <f>IF(AND(D27&lt;=TOTAL_BEDS,J27&lt;=TEMP_WORKER_MAX*TEMP_WORKER_HRS),1,0)</f>
        <v>1</v>
      </c>
      <c r="O27" s="2">
        <f>L27-M27-K27-FIXED_COSTS</f>
        <v>-14551.32265395837</v>
      </c>
      <c r="P27" s="2">
        <f>IF(N27=1,O27,"")</f>
        <v>-14551.32265395837</v>
      </c>
    </row>
    <row r="28">
      <c r="A28" s="6">
        <v>0</v>
      </c>
      <c r="B28" s="6">
        <v>0</v>
      </c>
      <c r="C28" s="6">
        <v>24</v>
      </c>
      <c r="D28" s="6">
        <f>A28+B28+C28</f>
        <v>24</v>
      </c>
      <c r="E28" s="5">
        <f>IF(A28=0,0,A28*LABOR_HRS_WK_TOM*SEASON_WEEKS*(1+DIM_PCT_TOM)^A28)</f>
        <v>0</v>
      </c>
      <c r="F28" s="5">
        <f>IF(B28=0,0,B28*LABOR_HRS_WK_CAR*SEASON_WEEKS*(1+DIM_PCT_CAR)^B28)</f>
        <v>0</v>
      </c>
      <c r="G28" s="5">
        <f>IF(C28=0,0,C28*LABOR_HRS_WK_MES*SEASON_WEEKS*(1+DIM_PCT_MES)^C28)</f>
        <v>1455.139134447498</v>
      </c>
      <c r="H28" s="5">
        <f>E28+F28+G28</f>
        <v>1455.139134447498</v>
      </c>
      <c r="I28" s="5">
        <f>MIN(H28,FARMER_HRS)</f>
        <v>720</v>
      </c>
      <c r="J28" s="5">
        <f>MAX(0,H28-FARMER_HRS)</f>
        <v>735.139134447498</v>
      </c>
      <c r="K28" s="2">
        <f>I28*FARMER_RATE+J28*TEMP_WORKER_RATE</f>
        <v>37762.83219526906</v>
      </c>
      <c r="L28" s="2">
        <f>A28*PRICE_TOM+B28*PRICE_CAR+C28*PRICE_MES</f>
        <v>64800</v>
      </c>
      <c r="M28" s="2">
        <f>A28*FERT_BED_TOM+B28*FERT_BED_CAR+C28*FERT_BED_MES</f>
        <v>21120</v>
      </c>
      <c r="N28" s="6">
        <f>IF(AND(D28&lt;=TOTAL_BEDS,J28&lt;=TEMP_WORKER_MAX*TEMP_WORKER_HRS),1,0)</f>
        <v>1</v>
      </c>
      <c r="O28" s="2">
        <f>L28-M28-K28-FIXED_COSTS</f>
        <v>-14082.83219526906</v>
      </c>
      <c r="P28" s="2">
        <f>IF(N28=1,O28,"")</f>
        <v>-14082.83219526906</v>
      </c>
    </row>
    <row r="29">
      <c r="A29" s="6">
        <v>0</v>
      </c>
      <c r="B29" s="6">
        <v>0</v>
      </c>
      <c r="C29" s="6">
        <v>25</v>
      </c>
      <c r="D29" s="6">
        <f>A29+B29+C29</f>
        <v>25</v>
      </c>
      <c r="E29" s="5">
        <f>IF(A29=0,0,A29*LABOR_HRS_WK_TOM*SEASON_WEEKS*(1+DIM_PCT_TOM)^A29)</f>
        <v>0</v>
      </c>
      <c r="F29" s="5">
        <f>IF(B29=0,0,B29*LABOR_HRS_WK_CAR*SEASON_WEEKS*(1+DIM_PCT_CAR)^B29)</f>
        <v>0</v>
      </c>
      <c r="G29" s="5">
        <f>IF(C29=0,0,C29*LABOR_HRS_WK_MES*SEASON_WEEKS*(1+DIM_PCT_MES)^C29)</f>
        <v>1534.7170558625955</v>
      </c>
      <c r="H29" s="5">
        <f>E29+F29+G29</f>
        <v>1534.7170558625955</v>
      </c>
      <c r="I29" s="5">
        <f>MIN(H29,FARMER_HRS)</f>
        <v>720</v>
      </c>
      <c r="J29" s="5">
        <f>MAX(0,H29-FARMER_HRS)</f>
        <v>814.71705586259554</v>
      </c>
      <c r="K29" s="2">
        <f>I29*FARMER_RATE+J29*TEMP_WORKER_RATE</f>
        <v>39144.393330947838</v>
      </c>
      <c r="L29" s="2">
        <f>A29*PRICE_TOM+B29*PRICE_CAR+C29*PRICE_MES</f>
        <v>67500</v>
      </c>
      <c r="M29" s="2">
        <f>A29*FERT_BED_TOM+B29*FERT_BED_CAR+C29*FERT_BED_MES</f>
        <v>22000</v>
      </c>
      <c r="N29" s="6">
        <f>IF(AND(D29&lt;=TOTAL_BEDS,J29&lt;=TEMP_WORKER_MAX*TEMP_WORKER_HRS),1,0)</f>
        <v>1</v>
      </c>
      <c r="O29" s="2">
        <f>L29-M29-K29-FIXED_COSTS</f>
        <v>-13644.393330947838</v>
      </c>
      <c r="P29" s="2">
        <f>IF(N29=1,O29,"")</f>
        <v>-13644.393330947838</v>
      </c>
    </row>
    <row r="30">
      <c r="A30" s="6">
        <v>0</v>
      </c>
      <c r="B30" s="6">
        <v>0</v>
      </c>
      <c r="C30" s="6">
        <v>26</v>
      </c>
      <c r="D30" s="6">
        <f>A30+B30+C30</f>
        <v>26</v>
      </c>
      <c r="E30" s="5">
        <f>IF(A30=0,0,A30*LABOR_HRS_WK_TOM*SEASON_WEEKS*(1+DIM_PCT_TOM)^A30)</f>
        <v>0</v>
      </c>
      <c r="F30" s="5">
        <f>IF(B30=0,0,B30*LABOR_HRS_WK_CAR*SEASON_WEEKS*(1+DIM_PCT_CAR)^B30)</f>
        <v>0</v>
      </c>
      <c r="G30" s="5">
        <f>IF(C30=0,0,C30*LABOR_HRS_WK_MES*SEASON_WEEKS*(1+DIM_PCT_MES)^C30)</f>
        <v>1616.0570598233128</v>
      </c>
      <c r="H30" s="5">
        <f>E30+F30+G30</f>
        <v>1616.0570598233128</v>
      </c>
      <c r="I30" s="5">
        <f>MIN(H30,FARMER_HRS)</f>
        <v>720</v>
      </c>
      <c r="J30" s="5">
        <f>MAX(0,H30-FARMER_HRS)</f>
        <v>896.05705982331278</v>
      </c>
      <c r="K30" s="2">
        <f>I30*FARMER_RATE+J30*TEMP_WORKER_RATE</f>
        <v>40556.546177488068</v>
      </c>
      <c r="L30" s="2">
        <f>A30*PRICE_TOM+B30*PRICE_CAR+C30*PRICE_MES</f>
        <v>70200</v>
      </c>
      <c r="M30" s="2">
        <f>A30*FERT_BED_TOM+B30*FERT_BED_CAR+C30*FERT_BED_MES</f>
        <v>22880</v>
      </c>
      <c r="N30" s="6">
        <f>IF(AND(D30&lt;=TOTAL_BEDS,J30&lt;=TEMP_WORKER_MAX*TEMP_WORKER_HRS),1,0)</f>
        <v>1</v>
      </c>
      <c r="O30" s="2">
        <f>L30-M30-K30-FIXED_COSTS</f>
        <v>-13236.546177488068</v>
      </c>
      <c r="P30" s="2">
        <f>IF(N30=1,O30,"")</f>
        <v>-13236.546177488068</v>
      </c>
    </row>
    <row r="31">
      <c r="A31" s="6">
        <v>0</v>
      </c>
      <c r="B31" s="6">
        <v>0</v>
      </c>
      <c r="C31" s="6">
        <v>27</v>
      </c>
      <c r="D31" s="6">
        <f>A31+B31+C31</f>
        <v>27</v>
      </c>
      <c r="E31" s="5">
        <f>IF(A31=0,0,A31*LABOR_HRS_WK_TOM*SEASON_WEEKS*(1+DIM_PCT_TOM)^A31)</f>
        <v>0</v>
      </c>
      <c r="F31" s="5">
        <f>IF(B31=0,0,B31*LABOR_HRS_WK_CAR*SEASON_WEEKS*(1+DIM_PCT_CAR)^B31)</f>
        <v>0</v>
      </c>
      <c r="G31" s="5">
        <f>IF(C31=0,0,C31*LABOR_HRS_WK_MES*SEASON_WEEKS*(1+DIM_PCT_MES)^C31)</f>
        <v>1699.19076434307</v>
      </c>
      <c r="H31" s="5">
        <f>E31+F31+G31</f>
        <v>1699.19076434307</v>
      </c>
      <c r="I31" s="5">
        <f>MIN(H31,FARMER_HRS)</f>
        <v>720</v>
      </c>
      <c r="J31" s="5">
        <f>MAX(0,H31-FARMER_HRS)</f>
        <v>979.19076434307</v>
      </c>
      <c r="K31" s="2">
        <f>I31*FARMER_RATE+J31*TEMP_WORKER_RATE</f>
        <v>41999.83965873385</v>
      </c>
      <c r="L31" s="2">
        <f>A31*PRICE_TOM+B31*PRICE_CAR+C31*PRICE_MES</f>
        <v>72900</v>
      </c>
      <c r="M31" s="2">
        <f>A31*FERT_BED_TOM+B31*FERT_BED_CAR+C31*FERT_BED_MES</f>
        <v>23760</v>
      </c>
      <c r="N31" s="6">
        <f>IF(AND(D31&lt;=TOTAL_BEDS,J31&lt;=TEMP_WORKER_MAX*TEMP_WORKER_HRS),1,0)</f>
        <v>1</v>
      </c>
      <c r="O31" s="2">
        <f>L31-M31-K31-FIXED_COSTS</f>
        <v>-12859.83965873385</v>
      </c>
      <c r="P31" s="2">
        <f>IF(N31=1,O31,"")</f>
        <v>-12859.83965873385</v>
      </c>
    </row>
    <row r="32">
      <c r="A32" s="6">
        <v>0</v>
      </c>
      <c r="B32" s="6">
        <v>0</v>
      </c>
      <c r="C32" s="6">
        <v>28</v>
      </c>
      <c r="D32" s="6">
        <f>A32+B32+C32</f>
        <v>28</v>
      </c>
      <c r="E32" s="5">
        <f>IF(A32=0,0,A32*LABOR_HRS_WK_TOM*SEASON_WEEKS*(1+DIM_PCT_TOM)^A32)</f>
        <v>0</v>
      </c>
      <c r="F32" s="5">
        <f>IF(B32=0,0,B32*LABOR_HRS_WK_CAR*SEASON_WEEKS*(1+DIM_PCT_CAR)^B32)</f>
        <v>0</v>
      </c>
      <c r="G32" s="5">
        <f>IF(C32=0,0,C32*LABOR_HRS_WK_MES*SEASON_WEEKS*(1+DIM_PCT_MES)^C32)</f>
        <v>1784.1503025602233</v>
      </c>
      <c r="H32" s="5">
        <f>E32+F32+G32</f>
        <v>1784.1503025602233</v>
      </c>
      <c r="I32" s="5">
        <f>MIN(H32,FARMER_HRS)</f>
        <v>720</v>
      </c>
      <c r="J32" s="5">
        <f>MAX(0,H32-FARMER_HRS)</f>
        <v>1064.1503025602233</v>
      </c>
      <c r="K32" s="2">
        <f>I32*FARMER_RATE+J32*TEMP_WORKER_RATE</f>
        <v>43474.831641670542</v>
      </c>
      <c r="L32" s="2">
        <f>A32*PRICE_TOM+B32*PRICE_CAR+C32*PRICE_MES</f>
        <v>75600</v>
      </c>
      <c r="M32" s="2">
        <f>A32*FERT_BED_TOM+B32*FERT_BED_CAR+C32*FERT_BED_MES</f>
        <v>24640</v>
      </c>
      <c r="N32" s="6">
        <f>IF(AND(D32&lt;=TOTAL_BEDS,J32&lt;=TEMP_WORKER_MAX*TEMP_WORKER_HRS),1,0)</f>
        <v>1</v>
      </c>
      <c r="O32" s="2">
        <f>L32-M32-K32-FIXED_COSTS</f>
        <v>-12514.831641670542</v>
      </c>
      <c r="P32" s="2">
        <f>IF(N32=1,O32,"")</f>
        <v>-12514.831641670542</v>
      </c>
    </row>
    <row r="33">
      <c r="A33" s="6">
        <v>0</v>
      </c>
      <c r="B33" s="6">
        <v>0</v>
      </c>
      <c r="C33" s="6">
        <v>29</v>
      </c>
      <c r="D33" s="6">
        <f>A33+B33+C33</f>
        <v>29</v>
      </c>
      <c r="E33" s="5">
        <f>IF(A33=0,0,A33*LABOR_HRS_WK_TOM*SEASON_WEEKS*(1+DIM_PCT_TOM)^A33)</f>
        <v>0</v>
      </c>
      <c r="F33" s="5">
        <f>IF(B33=0,0,B33*LABOR_HRS_WK_CAR*SEASON_WEEKS*(1+DIM_PCT_CAR)^B33)</f>
        <v>0</v>
      </c>
      <c r="G33" s="5">
        <f>IF(C33=0,0,C33*LABOR_HRS_WK_MES*SEASON_WEEKS*(1+DIM_PCT_MES)^C33)</f>
        <v>1870.9683306758766</v>
      </c>
      <c r="H33" s="5">
        <f>E33+F33+G33</f>
        <v>1870.9683306758766</v>
      </c>
      <c r="I33" s="5">
        <f>MIN(H33,FARMER_HRS)</f>
        <v>720</v>
      </c>
      <c r="J33" s="5">
        <f>MAX(0,H33-FARMER_HRS)</f>
        <v>1150.9683306758766</v>
      </c>
      <c r="K33" s="2">
        <f>I33*FARMER_RATE+J33*TEMP_WORKER_RATE</f>
        <v>44982.089074233969</v>
      </c>
      <c r="L33" s="2">
        <f>A33*PRICE_TOM+B33*PRICE_CAR+C33*PRICE_MES</f>
        <v>78300</v>
      </c>
      <c r="M33" s="2">
        <f>A33*FERT_BED_TOM+B33*FERT_BED_CAR+C33*FERT_BED_MES</f>
        <v>25520</v>
      </c>
      <c r="N33" s="6">
        <f>IF(AND(D33&lt;=TOTAL_BEDS,J33&lt;=TEMP_WORKER_MAX*TEMP_WORKER_HRS),1,0)</f>
        <v>1</v>
      </c>
      <c r="O33" s="2">
        <f>L33-M33-K33-FIXED_COSTS</f>
        <v>-12202.089074233969</v>
      </c>
      <c r="P33" s="2">
        <f>IF(N33=1,O33,"")</f>
        <v>-12202.089074233969</v>
      </c>
    </row>
    <row r="34">
      <c r="A34" s="6">
        <v>0</v>
      </c>
      <c r="B34" s="6">
        <v>0</v>
      </c>
      <c r="C34" s="6">
        <v>30</v>
      </c>
      <c r="D34" s="6">
        <f>A34+B34+C34</f>
        <v>30</v>
      </c>
      <c r="E34" s="5">
        <f>IF(A34=0,0,A34*LABOR_HRS_WK_TOM*SEASON_WEEKS*(1+DIM_PCT_TOM)^A34)</f>
        <v>0</v>
      </c>
      <c r="F34" s="5">
        <f>IF(B34=0,0,B34*LABOR_HRS_WK_CAR*SEASON_WEEKS*(1+DIM_PCT_CAR)^B34)</f>
        <v>0</v>
      </c>
      <c r="G34" s="5">
        <f>IF(C34=0,0,C34*LABOR_HRS_WK_MES*SEASON_WEEKS*(1+DIM_PCT_MES)^C34)</f>
        <v>1959.6780360096466</v>
      </c>
      <c r="H34" s="5">
        <f>E34+F34+G34</f>
        <v>1959.6780360096466</v>
      </c>
      <c r="I34" s="5">
        <f>MIN(H34,FARMER_HRS)</f>
        <v>720</v>
      </c>
      <c r="J34" s="5">
        <f>MAX(0,H34-FARMER_HRS)</f>
        <v>1239.6780360096466</v>
      </c>
      <c r="K34" s="2">
        <f>I34*FARMER_RATE+J34*TEMP_WORKER_RATE</f>
        <v>46522.188125167479</v>
      </c>
      <c r="L34" s="2">
        <f>A34*PRICE_TOM+B34*PRICE_CAR+C34*PRICE_MES</f>
        <v>81000</v>
      </c>
      <c r="M34" s="2">
        <f>A34*FERT_BED_TOM+B34*FERT_BED_CAR+C34*FERT_BED_MES</f>
        <v>26400</v>
      </c>
      <c r="N34" s="6">
        <f>IF(AND(D34&lt;=TOTAL_BEDS,J34&lt;=TEMP_WORKER_MAX*TEMP_WORKER_HRS),1,0)</f>
        <v>1</v>
      </c>
      <c r="O34" s="2">
        <f>L34-M34-K34-FIXED_COSTS</f>
        <v>-11922.188125167479</v>
      </c>
      <c r="P34" s="2">
        <f>IF(N34=1,O34,"")</f>
        <v>-11922.188125167479</v>
      </c>
    </row>
    <row r="35">
      <c r="A35" s="6">
        <v>0</v>
      </c>
      <c r="B35" s="6">
        <v>1</v>
      </c>
      <c r="C35" s="6">
        <v>0</v>
      </c>
      <c r="D35" s="6">
        <f>A35+B35+C35</f>
        <v>1</v>
      </c>
      <c r="E35" s="5">
        <f>IF(A35=0,0,A35*LABOR_HRS_WK_TOM*SEASON_WEEKS*(1+DIM_PCT_TOM)^A35)</f>
        <v>0</v>
      </c>
      <c r="F35" s="5">
        <f>IF(B35=0,0,B35*LABOR_HRS_WK_CAR*SEASON_WEEKS*(1+DIM_PCT_CAR)^B35)</f>
        <v>30.749999999999996</v>
      </c>
      <c r="G35" s="5">
        <f>IF(C35=0,0,C35*LABOR_HRS_WK_MES*SEASON_WEEKS*(1+DIM_PCT_MES)^C35)</f>
        <v>0</v>
      </c>
      <c r="H35" s="5">
        <f>E35+F35+G35</f>
        <v>30.749999999999996</v>
      </c>
      <c r="I35" s="5">
        <f>MIN(H35,FARMER_HRS)</f>
        <v>30.749999999999996</v>
      </c>
      <c r="J35" s="5">
        <f>MAX(0,H35-FARMER_HRS)</f>
        <v>0</v>
      </c>
      <c r="K35" s="2">
        <f>I35*FARMER_RATE+J35*TEMP_WORKER_RATE</f>
        <v>1067.7083333333333</v>
      </c>
      <c r="L35" s="2">
        <f>A35*PRICE_TOM+B35*PRICE_CAR+C35*PRICE_MES</f>
        <v>2094</v>
      </c>
      <c r="M35" s="2">
        <f>A35*FERT_BED_TOM+B35*FERT_BED_CAR+C35*FERT_BED_MES</f>
        <v>440</v>
      </c>
      <c r="N35" s="6">
        <f>IF(AND(D35&lt;=TOTAL_BEDS,J35&lt;=TEMP_WORKER_MAX*TEMP_WORKER_HRS),1,0)</f>
        <v>1</v>
      </c>
      <c r="O35" s="2">
        <f>L35-M35-K35-FIXED_COSTS</f>
        <v>-19413.708333333332</v>
      </c>
      <c r="P35" s="2">
        <f>IF(N35=1,O35,"")</f>
        <v>-19413.708333333332</v>
      </c>
    </row>
    <row r="36">
      <c r="A36" s="6">
        <v>0</v>
      </c>
      <c r="B36" s="6">
        <v>1</v>
      </c>
      <c r="C36" s="6">
        <v>1</v>
      </c>
      <c r="D36" s="6">
        <f>A36+B36+C36</f>
        <v>2</v>
      </c>
      <c r="E36" s="5">
        <f>IF(A36=0,0,A36*LABOR_HRS_WK_TOM*SEASON_WEEKS*(1+DIM_PCT_TOM)^A36)</f>
        <v>0</v>
      </c>
      <c r="F36" s="5">
        <f>IF(B36=0,0,B36*LABOR_HRS_WK_CAR*SEASON_WEEKS*(1+DIM_PCT_CAR)^B36)</f>
        <v>30.749999999999996</v>
      </c>
      <c r="G36" s="5">
        <f>IF(C36=0,0,C36*LABOR_HRS_WK_MES*SEASON_WEEKS*(1+DIM_PCT_MES)^C36)</f>
        <v>45.5625</v>
      </c>
      <c r="H36" s="5">
        <f>E36+F36+G36</f>
        <v>76.3125</v>
      </c>
      <c r="I36" s="5">
        <f>MIN(H36,FARMER_HRS)</f>
        <v>76.3125</v>
      </c>
      <c r="J36" s="5">
        <f>MAX(0,H36-FARMER_HRS)</f>
        <v>0</v>
      </c>
      <c r="K36" s="2">
        <f>I36*FARMER_RATE+J36*TEMP_WORKER_RATE</f>
        <v>2649.7395833333335</v>
      </c>
      <c r="L36" s="2">
        <f>A36*PRICE_TOM+B36*PRICE_CAR+C36*PRICE_MES</f>
        <v>4794</v>
      </c>
      <c r="M36" s="2">
        <f>A36*FERT_BED_TOM+B36*FERT_BED_CAR+C36*FERT_BED_MES</f>
        <v>1320</v>
      </c>
      <c r="N36" s="6">
        <f>IF(AND(D36&lt;=TOTAL_BEDS,J36&lt;=TEMP_WORKER_MAX*TEMP_WORKER_HRS),1,0)</f>
        <v>1</v>
      </c>
      <c r="O36" s="2">
        <f>L36-M36-K36-FIXED_COSTS</f>
        <v>-19175.739583333332</v>
      </c>
      <c r="P36" s="2">
        <f>IF(N36=1,O36,"")</f>
        <v>-19175.739583333332</v>
      </c>
    </row>
    <row r="37">
      <c r="A37" s="6">
        <v>0</v>
      </c>
      <c r="B37" s="6">
        <v>1</v>
      </c>
      <c r="C37" s="6">
        <v>2</v>
      </c>
      <c r="D37" s="6">
        <f>A37+B37+C37</f>
        <v>3</v>
      </c>
      <c r="E37" s="5">
        <f>IF(A37=0,0,A37*LABOR_HRS_WK_TOM*SEASON_WEEKS*(1+DIM_PCT_TOM)^A37)</f>
        <v>0</v>
      </c>
      <c r="F37" s="5">
        <f>IF(B37=0,0,B37*LABOR_HRS_WK_CAR*SEASON_WEEKS*(1+DIM_PCT_CAR)^B37)</f>
        <v>30.749999999999996</v>
      </c>
      <c r="G37" s="5">
        <f>IF(C37=0,0,C37*LABOR_HRS_WK_MES*SEASON_WEEKS*(1+DIM_PCT_MES)^C37)</f>
        <v>92.2640625</v>
      </c>
      <c r="H37" s="5">
        <f>E37+F37+G37</f>
        <v>123.0140625</v>
      </c>
      <c r="I37" s="5">
        <f>MIN(H37,FARMER_HRS)</f>
        <v>123.0140625</v>
      </c>
      <c r="J37" s="5">
        <f>MAX(0,H37-FARMER_HRS)</f>
        <v>0</v>
      </c>
      <c r="K37" s="2">
        <f>I37*FARMER_RATE+J37*TEMP_WORKER_RATE</f>
        <v>4271.321614583333</v>
      </c>
      <c r="L37" s="2">
        <f>A37*PRICE_TOM+B37*PRICE_CAR+C37*PRICE_MES</f>
        <v>7494</v>
      </c>
      <c r="M37" s="2">
        <f>A37*FERT_BED_TOM+B37*FERT_BED_CAR+C37*FERT_BED_MES</f>
        <v>2200</v>
      </c>
      <c r="N37" s="6">
        <f>IF(AND(D37&lt;=TOTAL_BEDS,J37&lt;=TEMP_WORKER_MAX*TEMP_WORKER_HRS),1,0)</f>
        <v>1</v>
      </c>
      <c r="O37" s="2">
        <f>L37-M37-K37-FIXED_COSTS</f>
        <v>-18977.321614583332</v>
      </c>
      <c r="P37" s="2">
        <f>IF(N37=1,O37,"")</f>
        <v>-18977.321614583332</v>
      </c>
    </row>
    <row r="38">
      <c r="A38" s="6">
        <v>0</v>
      </c>
      <c r="B38" s="6">
        <v>1</v>
      </c>
      <c r="C38" s="6">
        <v>3</v>
      </c>
      <c r="D38" s="6">
        <f>A38+B38+C38</f>
        <v>4</v>
      </c>
      <c r="E38" s="5">
        <f>IF(A38=0,0,A38*LABOR_HRS_WK_TOM*SEASON_WEEKS*(1+DIM_PCT_TOM)^A38)</f>
        <v>0</v>
      </c>
      <c r="F38" s="5">
        <f>IF(B38=0,0,B38*LABOR_HRS_WK_CAR*SEASON_WEEKS*(1+DIM_PCT_CAR)^B38)</f>
        <v>30.749999999999996</v>
      </c>
      <c r="G38" s="5">
        <f>IF(C38=0,0,C38*LABOR_HRS_WK_MES*SEASON_WEEKS*(1+DIM_PCT_MES)^C38)</f>
        <v>140.12604492187498</v>
      </c>
      <c r="H38" s="5">
        <f>E38+F38+G38</f>
        <v>170.87604492187498</v>
      </c>
      <c r="I38" s="5">
        <f>MIN(H38,FARMER_HRS)</f>
        <v>170.87604492187498</v>
      </c>
      <c r="J38" s="5">
        <f>MAX(0,H38-FARMER_HRS)</f>
        <v>0</v>
      </c>
      <c r="K38" s="2">
        <f>I38*FARMER_RATE+J38*TEMP_WORKER_RATE</f>
        <v>5933.19600423177</v>
      </c>
      <c r="L38" s="2">
        <f>A38*PRICE_TOM+B38*PRICE_CAR+C38*PRICE_MES</f>
        <v>10194</v>
      </c>
      <c r="M38" s="2">
        <f>A38*FERT_BED_TOM+B38*FERT_BED_CAR+C38*FERT_BED_MES</f>
        <v>3080</v>
      </c>
      <c r="N38" s="6">
        <f>IF(AND(D38&lt;=TOTAL_BEDS,J38&lt;=TEMP_WORKER_MAX*TEMP_WORKER_HRS),1,0)</f>
        <v>1</v>
      </c>
      <c r="O38" s="2">
        <f>L38-M38-K38-FIXED_COSTS</f>
        <v>-18819.19600423177</v>
      </c>
      <c r="P38" s="2">
        <f>IF(N38=1,O38,"")</f>
        <v>-18819.19600423177</v>
      </c>
    </row>
    <row r="39">
      <c r="A39" s="6">
        <v>0</v>
      </c>
      <c r="B39" s="6">
        <v>1</v>
      </c>
      <c r="C39" s="6">
        <v>4</v>
      </c>
      <c r="D39" s="6">
        <f>A39+B39+C39</f>
        <v>5</v>
      </c>
      <c r="E39" s="5">
        <f>IF(A39=0,0,A39*LABOR_HRS_WK_TOM*SEASON_WEEKS*(1+DIM_PCT_TOM)^A39)</f>
        <v>0</v>
      </c>
      <c r="F39" s="5">
        <f>IF(B39=0,0,B39*LABOR_HRS_WK_CAR*SEASON_WEEKS*(1+DIM_PCT_CAR)^B39)</f>
        <v>30.749999999999996</v>
      </c>
      <c r="G39" s="5">
        <f>IF(C39=0,0,C39*LABOR_HRS_WK_MES*SEASON_WEEKS*(1+DIM_PCT_MES)^C39)</f>
        <v>189.17016064453119</v>
      </c>
      <c r="H39" s="5">
        <f>E39+F39+G39</f>
        <v>219.92016064453119</v>
      </c>
      <c r="I39" s="5">
        <f>MIN(H39,FARMER_HRS)</f>
        <v>219.92016064453119</v>
      </c>
      <c r="J39" s="5">
        <f>MAX(0,H39-FARMER_HRS)</f>
        <v>0</v>
      </c>
      <c r="K39" s="2">
        <f>I39*FARMER_RATE+J39*TEMP_WORKER_RATE</f>
        <v>7636.1166890462218</v>
      </c>
      <c r="L39" s="2">
        <f>A39*PRICE_TOM+B39*PRICE_CAR+C39*PRICE_MES</f>
        <v>12894</v>
      </c>
      <c r="M39" s="2">
        <f>A39*FERT_BED_TOM+B39*FERT_BED_CAR+C39*FERT_BED_MES</f>
        <v>3960</v>
      </c>
      <c r="N39" s="6">
        <f>IF(AND(D39&lt;=TOTAL_BEDS,J39&lt;=TEMP_WORKER_MAX*TEMP_WORKER_HRS),1,0)</f>
        <v>1</v>
      </c>
      <c r="O39" s="2">
        <f>L39-M39-K39-FIXED_COSTS</f>
        <v>-18702.116689046223</v>
      </c>
      <c r="P39" s="2">
        <f>IF(N39=1,O39,"")</f>
        <v>-18702.116689046223</v>
      </c>
    </row>
    <row r="40">
      <c r="A40" s="6">
        <v>0</v>
      </c>
      <c r="B40" s="6">
        <v>1</v>
      </c>
      <c r="C40" s="6">
        <v>5</v>
      </c>
      <c r="D40" s="6">
        <f>A40+B40+C40</f>
        <v>6</v>
      </c>
      <c r="E40" s="5">
        <f>IF(A40=0,0,A40*LABOR_HRS_WK_TOM*SEASON_WEEKS*(1+DIM_PCT_TOM)^A40)</f>
        <v>0</v>
      </c>
      <c r="F40" s="5">
        <f>IF(B40=0,0,B40*LABOR_HRS_WK_CAR*SEASON_WEEKS*(1+DIM_PCT_CAR)^B40)</f>
        <v>30.749999999999996</v>
      </c>
      <c r="G40" s="5">
        <f>IF(C40=0,0,C40*LABOR_HRS_WK_MES*SEASON_WEEKS*(1+DIM_PCT_MES)^C40)</f>
        <v>239.41848456573481</v>
      </c>
      <c r="H40" s="5">
        <f>E40+F40+G40</f>
        <v>270.16848456573479</v>
      </c>
      <c r="I40" s="5">
        <f>MIN(H40,FARMER_HRS)</f>
        <v>270.16848456573479</v>
      </c>
      <c r="J40" s="5">
        <f>MAX(0,H40-FARMER_HRS)</f>
        <v>0</v>
      </c>
      <c r="K40" s="2">
        <f>I40*FARMER_RATE+J40*TEMP_WORKER_RATE</f>
        <v>9380.8501585324575</v>
      </c>
      <c r="L40" s="2">
        <f>A40*PRICE_TOM+B40*PRICE_CAR+C40*PRICE_MES</f>
        <v>15594</v>
      </c>
      <c r="M40" s="2">
        <f>A40*FERT_BED_TOM+B40*FERT_BED_CAR+C40*FERT_BED_MES</f>
        <v>4840</v>
      </c>
      <c r="N40" s="6">
        <f>IF(AND(D40&lt;=TOTAL_BEDS,J40&lt;=TEMP_WORKER_MAX*TEMP_WORKER_HRS),1,0)</f>
        <v>1</v>
      </c>
      <c r="O40" s="2">
        <f>L40-M40-K40-FIXED_COSTS</f>
        <v>-18626.850158532456</v>
      </c>
      <c r="P40" s="2">
        <f>IF(N40=1,O40,"")</f>
        <v>-18626.850158532456</v>
      </c>
    </row>
    <row r="41">
      <c r="A41" s="6">
        <v>0</v>
      </c>
      <c r="B41" s="6">
        <v>1</v>
      </c>
      <c r="C41" s="6">
        <v>6</v>
      </c>
      <c r="D41" s="6">
        <f>A41+B41+C41</f>
        <v>7</v>
      </c>
      <c r="E41" s="5">
        <f>IF(A41=0,0,A41*LABOR_HRS_WK_TOM*SEASON_WEEKS*(1+DIM_PCT_TOM)^A41)</f>
        <v>0</v>
      </c>
      <c r="F41" s="5">
        <f>IF(B41=0,0,B41*LABOR_HRS_WK_CAR*SEASON_WEEKS*(1+DIM_PCT_CAR)^B41)</f>
        <v>30.749999999999996</v>
      </c>
      <c r="G41" s="5">
        <f>IF(C41=0,0,C41*LABOR_HRS_WK_MES*SEASON_WEEKS*(1+DIM_PCT_MES)^C41)</f>
        <v>290.89345874736773</v>
      </c>
      <c r="H41" s="5">
        <f>E41+F41+G41</f>
        <v>321.64345874736773</v>
      </c>
      <c r="I41" s="5">
        <f>MIN(H41,FARMER_HRS)</f>
        <v>321.64345874736773</v>
      </c>
      <c r="J41" s="5">
        <f>MAX(0,H41-FARMER_HRS)</f>
        <v>0</v>
      </c>
      <c r="K41" s="2">
        <f>I41*FARMER_RATE+J41*TEMP_WORKER_RATE</f>
        <v>11168.175650950268</v>
      </c>
      <c r="L41" s="2">
        <f>A41*PRICE_TOM+B41*PRICE_CAR+C41*PRICE_MES</f>
        <v>18294</v>
      </c>
      <c r="M41" s="2">
        <f>A41*FERT_BED_TOM+B41*FERT_BED_CAR+C41*FERT_BED_MES</f>
        <v>5720</v>
      </c>
      <c r="N41" s="6">
        <f>IF(AND(D41&lt;=TOTAL_BEDS,J41&lt;=TEMP_WORKER_MAX*TEMP_WORKER_HRS),1,0)</f>
        <v>1</v>
      </c>
      <c r="O41" s="2">
        <f>L41-M41-K41-FIXED_COSTS</f>
        <v>-18594.175650950267</v>
      </c>
      <c r="P41" s="2">
        <f>IF(N41=1,O41,"")</f>
        <v>-18594.175650950267</v>
      </c>
    </row>
    <row r="42">
      <c r="A42" s="6">
        <v>0</v>
      </c>
      <c r="B42" s="6">
        <v>1</v>
      </c>
      <c r="C42" s="6">
        <v>7</v>
      </c>
      <c r="D42" s="6">
        <f>A42+B42+C42</f>
        <v>8</v>
      </c>
      <c r="E42" s="5">
        <f>IF(A42=0,0,A42*LABOR_HRS_WK_TOM*SEASON_WEEKS*(1+DIM_PCT_TOM)^A42)</f>
        <v>0</v>
      </c>
      <c r="F42" s="5">
        <f>IF(B42=0,0,B42*LABOR_HRS_WK_CAR*SEASON_WEEKS*(1+DIM_PCT_CAR)^B42)</f>
        <v>30.749999999999996</v>
      </c>
      <c r="G42" s="5">
        <f>IF(C42=0,0,C42*LABOR_HRS_WK_MES*SEASON_WEEKS*(1+DIM_PCT_MES)^C42)</f>
        <v>343.61789814532818</v>
      </c>
      <c r="H42" s="5">
        <f>E42+F42+G42</f>
        <v>374.36789814532818</v>
      </c>
      <c r="I42" s="5">
        <f>MIN(H42,FARMER_HRS)</f>
        <v>374.36789814532818</v>
      </c>
      <c r="J42" s="5">
        <f>MAX(0,H42-FARMER_HRS)</f>
        <v>0</v>
      </c>
      <c r="K42" s="2">
        <f>I42*FARMER_RATE+J42*TEMP_WORKER_RATE</f>
        <v>12998.88535226834</v>
      </c>
      <c r="L42" s="2">
        <f>A42*PRICE_TOM+B42*PRICE_CAR+C42*PRICE_MES</f>
        <v>20994</v>
      </c>
      <c r="M42" s="2">
        <f>A42*FERT_BED_TOM+B42*FERT_BED_CAR+C42*FERT_BED_MES</f>
        <v>6600</v>
      </c>
      <c r="N42" s="6">
        <f>IF(AND(D42&lt;=TOTAL_BEDS,J42&lt;=TEMP_WORKER_MAX*TEMP_WORKER_HRS),1,0)</f>
        <v>1</v>
      </c>
      <c r="O42" s="2">
        <f>L42-M42-K42-FIXED_COSTS</f>
        <v>-18604.885352268342</v>
      </c>
      <c r="P42" s="2">
        <f>IF(N42=1,O42,"")</f>
        <v>-18604.885352268342</v>
      </c>
    </row>
    <row r="43">
      <c r="A43" s="6">
        <v>0</v>
      </c>
      <c r="B43" s="6">
        <v>1</v>
      </c>
      <c r="C43" s="6">
        <v>8</v>
      </c>
      <c r="D43" s="6">
        <f>A43+B43+C43</f>
        <v>9</v>
      </c>
      <c r="E43" s="5">
        <f>IF(A43=0,0,A43*LABOR_HRS_WK_TOM*SEASON_WEEKS*(1+DIM_PCT_TOM)^A43)</f>
        <v>0</v>
      </c>
      <c r="F43" s="5">
        <f>IF(B43=0,0,B43*LABOR_HRS_WK_CAR*SEASON_WEEKS*(1+DIM_PCT_CAR)^B43)</f>
        <v>30.749999999999996</v>
      </c>
      <c r="G43" s="5">
        <f>IF(C43=0,0,C43*LABOR_HRS_WK_MES*SEASON_WEEKS*(1+DIM_PCT_MES)^C43)</f>
        <v>397.61499642530833</v>
      </c>
      <c r="H43" s="5">
        <f>E43+F43+G43</f>
        <v>428.36499642530833</v>
      </c>
      <c r="I43" s="5">
        <f>MIN(H43,FARMER_HRS)</f>
        <v>428.36499642530833</v>
      </c>
      <c r="J43" s="5">
        <f>MAX(0,H43-FARMER_HRS)</f>
        <v>0</v>
      </c>
      <c r="K43" s="2">
        <f>I43*FARMER_RATE+J43*TEMP_WORKER_RATE</f>
        <v>14873.784598100983</v>
      </c>
      <c r="L43" s="2">
        <f>A43*PRICE_TOM+B43*PRICE_CAR+C43*PRICE_MES</f>
        <v>23694</v>
      </c>
      <c r="M43" s="2">
        <f>A43*FERT_BED_TOM+B43*FERT_BED_CAR+C43*FERT_BED_MES</f>
        <v>7480</v>
      </c>
      <c r="N43" s="6">
        <f>IF(AND(D43&lt;=TOTAL_BEDS,J43&lt;=TEMP_WORKER_MAX*TEMP_WORKER_HRS),1,0)</f>
        <v>1</v>
      </c>
      <c r="O43" s="2">
        <f>L43-M43-K43-FIXED_COSTS</f>
        <v>-18659.784598100981</v>
      </c>
      <c r="P43" s="2">
        <f>IF(N43=1,O43,"")</f>
        <v>-18659.784598100981</v>
      </c>
    </row>
    <row r="44">
      <c r="A44" s="6">
        <v>0</v>
      </c>
      <c r="B44" s="6">
        <v>1</v>
      </c>
      <c r="C44" s="6">
        <v>9</v>
      </c>
      <c r="D44" s="6">
        <f>A44+B44+C44</f>
        <v>10</v>
      </c>
      <c r="E44" s="5">
        <f>IF(A44=0,0,A44*LABOR_HRS_WK_TOM*SEASON_WEEKS*(1+DIM_PCT_TOM)^A44)</f>
        <v>0</v>
      </c>
      <c r="F44" s="5">
        <f>IF(B44=0,0,B44*LABOR_HRS_WK_CAR*SEASON_WEEKS*(1+DIM_PCT_CAR)^B44)</f>
        <v>30.749999999999996</v>
      </c>
      <c r="G44" s="5">
        <f>IF(C44=0,0,C44*LABOR_HRS_WK_MES*SEASON_WEEKS*(1+DIM_PCT_MES)^C44)</f>
        <v>452.90833186570273</v>
      </c>
      <c r="H44" s="5">
        <f>E44+F44+G44</f>
        <v>483.65833186570273</v>
      </c>
      <c r="I44" s="5">
        <f>MIN(H44,FARMER_HRS)</f>
        <v>483.65833186570273</v>
      </c>
      <c r="J44" s="5">
        <f>MAX(0,H44-FARMER_HRS)</f>
        <v>0</v>
      </c>
      <c r="K44" s="2">
        <f>I44*FARMER_RATE+J44*TEMP_WORKER_RATE</f>
        <v>16793.692078670232</v>
      </c>
      <c r="L44" s="2">
        <f>A44*PRICE_TOM+B44*PRICE_CAR+C44*PRICE_MES</f>
        <v>26394</v>
      </c>
      <c r="M44" s="2">
        <f>A44*FERT_BED_TOM+B44*FERT_BED_CAR+C44*FERT_BED_MES</f>
        <v>8360</v>
      </c>
      <c r="N44" s="6">
        <f>IF(AND(D44&lt;=TOTAL_BEDS,J44&lt;=TEMP_WORKER_MAX*TEMP_WORKER_HRS),1,0)</f>
        <v>1</v>
      </c>
      <c r="O44" s="2">
        <f>L44-M44-K44-FIXED_COSTS</f>
        <v>-18759.692078670232</v>
      </c>
      <c r="P44" s="2">
        <f>IF(N44=1,O44,"")</f>
        <v>-18759.692078670232</v>
      </c>
    </row>
    <row r="45">
      <c r="A45" s="6">
        <v>0</v>
      </c>
      <c r="B45" s="6">
        <v>1</v>
      </c>
      <c r="C45" s="6">
        <v>10</v>
      </c>
      <c r="D45" s="6">
        <f>A45+B45+C45</f>
        <v>11</v>
      </c>
      <c r="E45" s="5">
        <f>IF(A45=0,0,A45*LABOR_HRS_WK_TOM*SEASON_WEEKS*(1+DIM_PCT_TOM)^A45)</f>
        <v>0</v>
      </c>
      <c r="F45" s="5">
        <f>IF(B45=0,0,B45*LABOR_HRS_WK_CAR*SEASON_WEEKS*(1+DIM_PCT_CAR)^B45)</f>
        <v>30.749999999999996</v>
      </c>
      <c r="G45" s="5">
        <f>IF(C45=0,0,C45*LABOR_HRS_WK_MES*SEASON_WEEKS*(1+DIM_PCT_MES)^C45)</f>
        <v>509.52187334891551</v>
      </c>
      <c r="H45" s="5">
        <f>E45+F45+G45</f>
        <v>540.27187334891551</v>
      </c>
      <c r="I45" s="5">
        <f>MIN(H45,FARMER_HRS)</f>
        <v>540.27187334891551</v>
      </c>
      <c r="J45" s="5">
        <f>MAX(0,H45-FARMER_HRS)</f>
        <v>0</v>
      </c>
      <c r="K45" s="2">
        <f>I45*FARMER_RATE+J45*TEMP_WORKER_RATE</f>
        <v>18759.440046837342</v>
      </c>
      <c r="L45" s="2">
        <f>A45*PRICE_TOM+B45*PRICE_CAR+C45*PRICE_MES</f>
        <v>29094</v>
      </c>
      <c r="M45" s="2">
        <f>A45*FERT_BED_TOM+B45*FERT_BED_CAR+C45*FERT_BED_MES</f>
        <v>9240</v>
      </c>
      <c r="N45" s="6">
        <f>IF(AND(D45&lt;=TOTAL_BEDS,J45&lt;=TEMP_WORKER_MAX*TEMP_WORKER_HRS),1,0)</f>
        <v>1</v>
      </c>
      <c r="O45" s="2">
        <f>L45-M45-K45-FIXED_COSTS</f>
        <v>-18905.440046837342</v>
      </c>
      <c r="P45" s="2">
        <f>IF(N45=1,O45,"")</f>
        <v>-18905.440046837342</v>
      </c>
    </row>
    <row r="46">
      <c r="A46" s="6">
        <v>0</v>
      </c>
      <c r="B46" s="6">
        <v>1</v>
      </c>
      <c r="C46" s="6">
        <v>11</v>
      </c>
      <c r="D46" s="6">
        <f>A46+B46+C46</f>
        <v>12</v>
      </c>
      <c r="E46" s="5">
        <f>IF(A46=0,0,A46*LABOR_HRS_WK_TOM*SEASON_WEEKS*(1+DIM_PCT_TOM)^A46)</f>
        <v>0</v>
      </c>
      <c r="F46" s="5">
        <f>IF(B46=0,0,B46*LABOR_HRS_WK_CAR*SEASON_WEEKS*(1+DIM_PCT_CAR)^B46)</f>
        <v>30.749999999999996</v>
      </c>
      <c r="G46" s="5">
        <f>IF(C46=0,0,C46*LABOR_HRS_WK_MES*SEASON_WEEKS*(1+DIM_PCT_MES)^C46)</f>
        <v>567.47998644235463</v>
      </c>
      <c r="H46" s="5">
        <f>E46+F46+G46</f>
        <v>598.22998644235463</v>
      </c>
      <c r="I46" s="5">
        <f>MIN(H46,FARMER_HRS)</f>
        <v>598.22998644235463</v>
      </c>
      <c r="J46" s="5">
        <f>MAX(0,H46-FARMER_HRS)</f>
        <v>0</v>
      </c>
      <c r="K46" s="2">
        <f>I46*FARMER_RATE+J46*TEMP_WORKER_RATE</f>
        <v>20771.874529248424</v>
      </c>
      <c r="L46" s="2">
        <f>A46*PRICE_TOM+B46*PRICE_CAR+C46*PRICE_MES</f>
        <v>31794</v>
      </c>
      <c r="M46" s="2">
        <f>A46*FERT_BED_TOM+B46*FERT_BED_CAR+C46*FERT_BED_MES</f>
        <v>10120</v>
      </c>
      <c r="N46" s="6">
        <f>IF(AND(D46&lt;=TOTAL_BEDS,J46&lt;=TEMP_WORKER_MAX*TEMP_WORKER_HRS),1,0)</f>
        <v>1</v>
      </c>
      <c r="O46" s="2">
        <f>L46-M46-K46-FIXED_COSTS</f>
        <v>-19097.874529248424</v>
      </c>
      <c r="P46" s="2">
        <f>IF(N46=1,O46,"")</f>
        <v>-19097.874529248424</v>
      </c>
    </row>
    <row r="47">
      <c r="A47" s="6">
        <v>0</v>
      </c>
      <c r="B47" s="6">
        <v>1</v>
      </c>
      <c r="C47" s="6">
        <v>12</v>
      </c>
      <c r="D47" s="6">
        <f>A47+B47+C47</f>
        <v>13</v>
      </c>
      <c r="E47" s="5">
        <f>IF(A47=0,0,A47*LABOR_HRS_WK_TOM*SEASON_WEEKS*(1+DIM_PCT_TOM)^A47)</f>
        <v>0</v>
      </c>
      <c r="F47" s="5">
        <f>IF(B47=0,0,B47*LABOR_HRS_WK_CAR*SEASON_WEEKS*(1+DIM_PCT_CAR)^B47)</f>
        <v>30.749999999999996</v>
      </c>
      <c r="G47" s="5">
        <f>IF(C47=0,0,C47*LABOR_HRS_WK_MES*SEASON_WEEKS*(1+DIM_PCT_MES)^C47)</f>
        <v>626.807439570419</v>
      </c>
      <c r="H47" s="5">
        <f>E47+F47+G47</f>
        <v>657.557439570419</v>
      </c>
      <c r="I47" s="5">
        <f>MIN(H47,FARMER_HRS)</f>
        <v>657.557439570419</v>
      </c>
      <c r="J47" s="5">
        <f>MAX(0,H47-FARMER_HRS)</f>
        <v>0</v>
      </c>
      <c r="K47" s="2">
        <f>I47*FARMER_RATE+J47*TEMP_WORKER_RATE</f>
        <v>22831.855540639546</v>
      </c>
      <c r="L47" s="2">
        <f>A47*PRICE_TOM+B47*PRICE_CAR+C47*PRICE_MES</f>
        <v>34494</v>
      </c>
      <c r="M47" s="2">
        <f>A47*FERT_BED_TOM+B47*FERT_BED_CAR+C47*FERT_BED_MES</f>
        <v>11000</v>
      </c>
      <c r="N47" s="6">
        <f>IF(AND(D47&lt;=TOTAL_BEDS,J47&lt;=TEMP_WORKER_MAX*TEMP_WORKER_HRS),1,0)</f>
        <v>1</v>
      </c>
      <c r="O47" s="2">
        <f>L47-M47-K47-FIXED_COSTS</f>
        <v>-19337.855540639546</v>
      </c>
      <c r="P47" s="2">
        <f>IF(N47=1,O47,"")</f>
        <v>-19337.855540639546</v>
      </c>
    </row>
    <row r="48">
      <c r="A48" s="6">
        <v>0</v>
      </c>
      <c r="B48" s="6">
        <v>1</v>
      </c>
      <c r="C48" s="6">
        <v>13</v>
      </c>
      <c r="D48" s="6">
        <f>A48+B48+C48</f>
        <v>14</v>
      </c>
      <c r="E48" s="5">
        <f>IF(A48=0,0,A48*LABOR_HRS_WK_TOM*SEASON_WEEKS*(1+DIM_PCT_TOM)^A48)</f>
        <v>0</v>
      </c>
      <c r="F48" s="5">
        <f>IF(B48=0,0,B48*LABOR_HRS_WK_CAR*SEASON_WEEKS*(1+DIM_PCT_CAR)^B48)</f>
        <v>30.749999999999996</v>
      </c>
      <c r="G48" s="5">
        <f>IF(C48=0,0,C48*LABOR_HRS_WK_MES*SEASON_WEEKS*(1+DIM_PCT_MES)^C48)</f>
        <v>687.52941027880331</v>
      </c>
      <c r="H48" s="5">
        <f>E48+F48+G48</f>
        <v>718.27941027880331</v>
      </c>
      <c r="I48" s="5">
        <f>MIN(H48,FARMER_HRS)</f>
        <v>718.27941027880331</v>
      </c>
      <c r="J48" s="5">
        <f>MAX(0,H48-FARMER_HRS)</f>
        <v>0</v>
      </c>
      <c r="K48" s="2">
        <f>I48*FARMER_RATE+J48*TEMP_WORKER_RATE</f>
        <v>24940.257301347337</v>
      </c>
      <c r="L48" s="2">
        <f>A48*PRICE_TOM+B48*PRICE_CAR+C48*PRICE_MES</f>
        <v>37194</v>
      </c>
      <c r="M48" s="2">
        <f>A48*FERT_BED_TOM+B48*FERT_BED_CAR+C48*FERT_BED_MES</f>
        <v>11880</v>
      </c>
      <c r="N48" s="6">
        <f>IF(AND(D48&lt;=TOTAL_BEDS,J48&lt;=TEMP_WORKER_MAX*TEMP_WORKER_HRS),1,0)</f>
        <v>1</v>
      </c>
      <c r="O48" s="2">
        <f>L48-M48-K48-FIXED_COSTS</f>
        <v>-19626.257301347337</v>
      </c>
      <c r="P48" s="2">
        <f>IF(N48=1,O48,"")</f>
        <v>-19626.257301347337</v>
      </c>
    </row>
    <row r="49">
      <c r="A49" s="6">
        <v>0</v>
      </c>
      <c r="B49" s="6">
        <v>1</v>
      </c>
      <c r="C49" s="6">
        <v>14</v>
      </c>
      <c r="D49" s="6">
        <f>A49+B49+C49</f>
        <v>15</v>
      </c>
      <c r="E49" s="5">
        <f>IF(A49=0,0,A49*LABOR_HRS_WK_TOM*SEASON_WEEKS*(1+DIM_PCT_TOM)^A49)</f>
        <v>0</v>
      </c>
      <c r="F49" s="5">
        <f>IF(B49=0,0,B49*LABOR_HRS_WK_CAR*SEASON_WEEKS*(1+DIM_PCT_CAR)^B49)</f>
        <v>30.749999999999996</v>
      </c>
      <c r="G49" s="5">
        <f>IF(C49=0,0,C49*LABOR_HRS_WK_MES*SEASON_WEEKS*(1+DIM_PCT_MES)^C49)</f>
        <v>749.67149159246435</v>
      </c>
      <c r="H49" s="5">
        <f>E49+F49+G49</f>
        <v>780.42149159246435</v>
      </c>
      <c r="I49" s="5">
        <f>MIN(H49,FARMER_HRS)</f>
        <v>720</v>
      </c>
      <c r="J49" s="5">
        <f>MAX(0,H49-FARMER_HRS)</f>
        <v>60.421491592464349</v>
      </c>
      <c r="K49" s="2">
        <f>I49*FARMER_RATE+J49*TEMP_WORKER_RATE</f>
        <v>26048.984229035839</v>
      </c>
      <c r="L49" s="2">
        <f>A49*PRICE_TOM+B49*PRICE_CAR+C49*PRICE_MES</f>
        <v>39894</v>
      </c>
      <c r="M49" s="2">
        <f>A49*FERT_BED_TOM+B49*FERT_BED_CAR+C49*FERT_BED_MES</f>
        <v>12760</v>
      </c>
      <c r="N49" s="6">
        <f>IF(AND(D49&lt;=TOTAL_BEDS,J49&lt;=TEMP_WORKER_MAX*TEMP_WORKER_HRS),1,0)</f>
        <v>1</v>
      </c>
      <c r="O49" s="2">
        <f>L49-M49-K49-FIXED_COSTS</f>
        <v>-18914.984229035839</v>
      </c>
      <c r="P49" s="2">
        <f>IF(N49=1,O49,"")</f>
        <v>-18914.984229035839</v>
      </c>
    </row>
    <row r="50">
      <c r="A50" s="6">
        <v>0</v>
      </c>
      <c r="B50" s="6">
        <v>1</v>
      </c>
      <c r="C50" s="6">
        <v>15</v>
      </c>
      <c r="D50" s="6">
        <f>A50+B50+C50</f>
        <v>16</v>
      </c>
      <c r="E50" s="5">
        <f>IF(A50=0,0,A50*LABOR_HRS_WK_TOM*SEASON_WEEKS*(1+DIM_PCT_TOM)^A50)</f>
        <v>0</v>
      </c>
      <c r="F50" s="5">
        <f>IF(B50=0,0,B50*LABOR_HRS_WK_CAR*SEASON_WEEKS*(1+DIM_PCT_CAR)^B50)</f>
        <v>30.749999999999996</v>
      </c>
      <c r="G50" s="5">
        <f>IF(C50=0,0,C50*LABOR_HRS_WK_MES*SEASON_WEEKS*(1+DIM_PCT_MES)^C50)</f>
        <v>813.25969846861074</v>
      </c>
      <c r="H50" s="5">
        <f>E50+F50+G50</f>
        <v>844.00969846861074</v>
      </c>
      <c r="I50" s="5">
        <f>MIN(H50,FARMER_HRS)</f>
        <v>720</v>
      </c>
      <c r="J50" s="5">
        <f>MAX(0,H50-FARMER_HRS)</f>
        <v>124.00969846861074</v>
      </c>
      <c r="K50" s="2">
        <f>I50*FARMER_RATE+J50*TEMP_WORKER_RATE</f>
        <v>27152.946153968936</v>
      </c>
      <c r="L50" s="2">
        <f>A50*PRICE_TOM+B50*PRICE_CAR+C50*PRICE_MES</f>
        <v>42594</v>
      </c>
      <c r="M50" s="2">
        <f>A50*FERT_BED_TOM+B50*FERT_BED_CAR+C50*FERT_BED_MES</f>
        <v>13640</v>
      </c>
      <c r="N50" s="6">
        <f>IF(AND(D50&lt;=TOTAL_BEDS,J50&lt;=TEMP_WORKER_MAX*TEMP_WORKER_HRS),1,0)</f>
        <v>1</v>
      </c>
      <c r="O50" s="2">
        <f>L50-M50-K50-FIXED_COSTS</f>
        <v>-18198.946153968936</v>
      </c>
      <c r="P50" s="2">
        <f>IF(N50=1,O50,"")</f>
        <v>-18198.946153968936</v>
      </c>
    </row>
    <row r="51">
      <c r="A51" s="6">
        <v>0</v>
      </c>
      <c r="B51" s="6">
        <v>1</v>
      </c>
      <c r="C51" s="6">
        <v>16</v>
      </c>
      <c r="D51" s="6">
        <f>A51+B51+C51</f>
        <v>17</v>
      </c>
      <c r="E51" s="5">
        <f>IF(A51=0,0,A51*LABOR_HRS_WK_TOM*SEASON_WEEKS*(1+DIM_PCT_TOM)^A51)</f>
        <v>0</v>
      </c>
      <c r="F51" s="5">
        <f>IF(B51=0,0,B51*LABOR_HRS_WK_CAR*SEASON_WEEKS*(1+DIM_PCT_CAR)^B51)</f>
        <v>30.749999999999996</v>
      </c>
      <c r="G51" s="5">
        <f>IF(C51=0,0,C51*LABOR_HRS_WK_MES*SEASON_WEEKS*(1+DIM_PCT_MES)^C51)</f>
        <v>878.32047434609967</v>
      </c>
      <c r="H51" s="5">
        <f>E51+F51+G51</f>
        <v>909.07047434609967</v>
      </c>
      <c r="I51" s="5">
        <f>MIN(H51,FARMER_HRS)</f>
        <v>720</v>
      </c>
      <c r="J51" s="5">
        <f>MAX(0,H51-FARMER_HRS)</f>
        <v>189.07047434609967</v>
      </c>
      <c r="K51" s="2">
        <f>I51*FARMER_RATE+J51*TEMP_WORKER_RATE</f>
        <v>28282.473512953118</v>
      </c>
      <c r="L51" s="2">
        <f>A51*PRICE_TOM+B51*PRICE_CAR+C51*PRICE_MES</f>
        <v>45294</v>
      </c>
      <c r="M51" s="2">
        <f>A51*FERT_BED_TOM+B51*FERT_BED_CAR+C51*FERT_BED_MES</f>
        <v>14520</v>
      </c>
      <c r="N51" s="6">
        <f>IF(AND(D51&lt;=TOTAL_BEDS,J51&lt;=TEMP_WORKER_MAX*TEMP_WORKER_HRS),1,0)</f>
        <v>1</v>
      </c>
      <c r="O51" s="2">
        <f>L51-M51-K51-FIXED_COSTS</f>
        <v>-17508.473512953118</v>
      </c>
      <c r="P51" s="2">
        <f>IF(N51=1,O51,"")</f>
        <v>-17508.473512953118</v>
      </c>
    </row>
    <row r="52">
      <c r="A52" s="6">
        <v>0</v>
      </c>
      <c r="B52" s="6">
        <v>1</v>
      </c>
      <c r="C52" s="6">
        <v>17</v>
      </c>
      <c r="D52" s="6">
        <f>A52+B52+C52</f>
        <v>18</v>
      </c>
      <c r="E52" s="5">
        <f>IF(A52=0,0,A52*LABOR_HRS_WK_TOM*SEASON_WEEKS*(1+DIM_PCT_TOM)^A52)</f>
        <v>0</v>
      </c>
      <c r="F52" s="5">
        <f>IF(B52=0,0,B52*LABOR_HRS_WK_CAR*SEASON_WEEKS*(1+DIM_PCT_CAR)^B52)</f>
        <v>30.749999999999996</v>
      </c>
      <c r="G52" s="5">
        <f>IF(C52=0,0,C52*LABOR_HRS_WK_MES*SEASON_WEEKS*(1+DIM_PCT_MES)^C52)</f>
        <v>944.88069779263992</v>
      </c>
      <c r="H52" s="5">
        <f>E52+F52+G52</f>
        <v>975.63069779263992</v>
      </c>
      <c r="I52" s="5">
        <f>MIN(H52,FARMER_HRS)</f>
        <v>720</v>
      </c>
      <c r="J52" s="5">
        <f>MAX(0,H52-FARMER_HRS)</f>
        <v>255.63069779263992</v>
      </c>
      <c r="K52" s="2">
        <f>I52*FARMER_RATE+J52*TEMP_WORKER_RATE</f>
        <v>29438.032947788888</v>
      </c>
      <c r="L52" s="2">
        <f>A52*PRICE_TOM+B52*PRICE_CAR+C52*PRICE_MES</f>
        <v>47994</v>
      </c>
      <c r="M52" s="2">
        <f>A52*FERT_BED_TOM+B52*FERT_BED_CAR+C52*FERT_BED_MES</f>
        <v>15400</v>
      </c>
      <c r="N52" s="6">
        <f>IF(AND(D52&lt;=TOTAL_BEDS,J52&lt;=TEMP_WORKER_MAX*TEMP_WORKER_HRS),1,0)</f>
        <v>1</v>
      </c>
      <c r="O52" s="2">
        <f>L52-M52-K52-FIXED_COSTS</f>
        <v>-16844.032947788888</v>
      </c>
      <c r="P52" s="2">
        <f>IF(N52=1,O52,"")</f>
        <v>-16844.032947788888</v>
      </c>
    </row>
    <row r="53">
      <c r="A53" s="6">
        <v>0</v>
      </c>
      <c r="B53" s="6">
        <v>1</v>
      </c>
      <c r="C53" s="6">
        <v>18</v>
      </c>
      <c r="D53" s="6">
        <f>A53+B53+C53</f>
        <v>19</v>
      </c>
      <c r="E53" s="5">
        <f>IF(A53=0,0,A53*LABOR_HRS_WK_TOM*SEASON_WEEKS*(1+DIM_PCT_TOM)^A53)</f>
        <v>0</v>
      </c>
      <c r="F53" s="5">
        <f>IF(B53=0,0,B53*LABOR_HRS_WK_CAR*SEASON_WEEKS*(1+DIM_PCT_CAR)^B53)</f>
        <v>30.749999999999996</v>
      </c>
      <c r="G53" s="5">
        <f>IF(C53=0,0,C53*LABOR_HRS_WK_MES*SEASON_WEEKS*(1+DIM_PCT_MES)^C53)</f>
        <v>1012.9676892512272</v>
      </c>
      <c r="H53" s="5">
        <f>E53+F53+G53</f>
        <v>1043.7176892512271</v>
      </c>
      <c r="I53" s="5">
        <f>MIN(H53,FARMER_HRS)</f>
        <v>720</v>
      </c>
      <c r="J53" s="5">
        <f>MAX(0,H53-FARMER_HRS)</f>
        <v>323.71768925122706</v>
      </c>
      <c r="K53" s="2">
        <f>I53*FARMER_RATE+J53*TEMP_WORKER_RATE</f>
        <v>30620.098771722693</v>
      </c>
      <c r="L53" s="2">
        <f>A53*PRICE_TOM+B53*PRICE_CAR+C53*PRICE_MES</f>
        <v>50694</v>
      </c>
      <c r="M53" s="2">
        <f>A53*FERT_BED_TOM+B53*FERT_BED_CAR+C53*FERT_BED_MES</f>
        <v>16280</v>
      </c>
      <c r="N53" s="6">
        <f>IF(AND(D53&lt;=TOTAL_BEDS,J53&lt;=TEMP_WORKER_MAX*TEMP_WORKER_HRS),1,0)</f>
        <v>1</v>
      </c>
      <c r="O53" s="2">
        <f>L53-M53-K53-FIXED_COSTS</f>
        <v>-16206.098771722693</v>
      </c>
      <c r="P53" s="2">
        <f>IF(N53=1,O53,"")</f>
        <v>-16206.098771722693</v>
      </c>
    </row>
    <row r="54">
      <c r="A54" s="6">
        <v>0</v>
      </c>
      <c r="B54" s="6">
        <v>1</v>
      </c>
      <c r="C54" s="6">
        <v>19</v>
      </c>
      <c r="D54" s="6">
        <f>A54+B54+C54</f>
        <v>20</v>
      </c>
      <c r="E54" s="5">
        <f>IF(A54=0,0,A54*LABOR_HRS_WK_TOM*SEASON_WEEKS*(1+DIM_PCT_TOM)^A54)</f>
        <v>0</v>
      </c>
      <c r="F54" s="5">
        <f>IF(B54=0,0,B54*LABOR_HRS_WK_CAR*SEASON_WEEKS*(1+DIM_PCT_CAR)^B54)</f>
        <v>30.749999999999996</v>
      </c>
      <c r="G54" s="5">
        <f>IF(C54=0,0,C54*LABOR_HRS_WK_MES*SEASON_WEEKS*(1+DIM_PCT_MES)^C54)</f>
        <v>1082.6092178872491</v>
      </c>
      <c r="H54" s="5">
        <f>E54+F54+G54</f>
        <v>1113.3592178872491</v>
      </c>
      <c r="I54" s="5">
        <f>MIN(H54,FARMER_HRS)</f>
        <v>720</v>
      </c>
      <c r="J54" s="5">
        <f>MAX(0,H54-FARMER_HRS)</f>
        <v>393.35921788724909</v>
      </c>
      <c r="K54" s="2">
        <f>I54*FARMER_RATE+J54*TEMP_WORKER_RATE</f>
        <v>31829.153088320298</v>
      </c>
      <c r="L54" s="2">
        <f>A54*PRICE_TOM+B54*PRICE_CAR+C54*PRICE_MES</f>
        <v>53394</v>
      </c>
      <c r="M54" s="2">
        <f>A54*FERT_BED_TOM+B54*FERT_BED_CAR+C54*FERT_BED_MES</f>
        <v>17160</v>
      </c>
      <c r="N54" s="6">
        <f>IF(AND(D54&lt;=TOTAL_BEDS,J54&lt;=TEMP_WORKER_MAX*TEMP_WORKER_HRS),1,0)</f>
        <v>1</v>
      </c>
      <c r="O54" s="2">
        <f>L54-M54-K54-FIXED_COSTS</f>
        <v>-15595.153088320298</v>
      </c>
      <c r="P54" s="2">
        <f>IF(N54=1,O54,"")</f>
        <v>-15595.153088320298</v>
      </c>
    </row>
    <row r="55">
      <c r="A55" s="6">
        <v>0</v>
      </c>
      <c r="B55" s="6">
        <v>1</v>
      </c>
      <c r="C55" s="6">
        <v>20</v>
      </c>
      <c r="D55" s="6">
        <f>A55+B55+C55</f>
        <v>21</v>
      </c>
      <c r="E55" s="5">
        <f>IF(A55=0,0,A55*LABOR_HRS_WK_TOM*SEASON_WEEKS*(1+DIM_PCT_TOM)^A55)</f>
        <v>0</v>
      </c>
      <c r="F55" s="5">
        <f>IF(B55=0,0,B55*LABOR_HRS_WK_CAR*SEASON_WEEKS*(1+DIM_PCT_CAR)^B55)</f>
        <v>30.749999999999996</v>
      </c>
      <c r="G55" s="5">
        <f>IF(C55=0,0,C55*LABOR_HRS_WK_MES*SEASON_WEEKS*(1+DIM_PCT_MES)^C55)</f>
        <v>1153.8335085377259</v>
      </c>
      <c r="H55" s="5">
        <f>E55+F55+G55</f>
        <v>1184.5835085377259</v>
      </c>
      <c r="I55" s="5">
        <f>MIN(H55,FARMER_HRS)</f>
        <v>720</v>
      </c>
      <c r="J55" s="5">
        <f>MAX(0,H55-FARMER_HRS)</f>
        <v>464.58350853772595</v>
      </c>
      <c r="K55" s="2">
        <f>I55*FARMER_RATE+J55*TEMP_WORKER_RATE</f>
        <v>33065.685912113295</v>
      </c>
      <c r="L55" s="2">
        <f>A55*PRICE_TOM+B55*PRICE_CAR+C55*PRICE_MES</f>
        <v>56094</v>
      </c>
      <c r="M55" s="2">
        <f>A55*FERT_BED_TOM+B55*FERT_BED_CAR+C55*FERT_BED_MES</f>
        <v>18040</v>
      </c>
      <c r="N55" s="6">
        <f>IF(AND(D55&lt;=TOTAL_BEDS,J55&lt;=TEMP_WORKER_MAX*TEMP_WORKER_HRS),1,0)</f>
        <v>1</v>
      </c>
      <c r="O55" s="2">
        <f>L55-M55-K55-FIXED_COSTS</f>
        <v>-15011.685912113295</v>
      </c>
      <c r="P55" s="2">
        <f>IF(N55=1,O55,"")</f>
        <v>-15011.685912113295</v>
      </c>
    </row>
    <row r="56">
      <c r="A56" s="6">
        <v>0</v>
      </c>
      <c r="B56" s="6">
        <v>1</v>
      </c>
      <c r="C56" s="6">
        <v>21</v>
      </c>
      <c r="D56" s="6">
        <f>A56+B56+C56</f>
        <v>22</v>
      </c>
      <c r="E56" s="5">
        <f>IF(A56=0,0,A56*LABOR_HRS_WK_TOM*SEASON_WEEKS*(1+DIM_PCT_TOM)^A56)</f>
        <v>0</v>
      </c>
      <c r="F56" s="5">
        <f>IF(B56=0,0,B56*LABOR_HRS_WK_CAR*SEASON_WEEKS*(1+DIM_PCT_CAR)^B56)</f>
        <v>30.749999999999996</v>
      </c>
      <c r="G56" s="5">
        <f>IF(C56=0,0,C56*LABOR_HRS_WK_MES*SEASON_WEEKS*(1+DIM_PCT_MES)^C56)</f>
        <v>1226.6692487641699</v>
      </c>
      <c r="H56" s="5">
        <f>E56+F56+G56</f>
        <v>1257.4192487641699</v>
      </c>
      <c r="I56" s="5">
        <f>MIN(H56,FARMER_HRS)</f>
        <v>720</v>
      </c>
      <c r="J56" s="5">
        <f>MAX(0,H56-FARMER_HRS)</f>
        <v>537.41924876416988</v>
      </c>
      <c r="K56" s="2">
        <f>I56*FARMER_RATE+J56*TEMP_WORKER_RATE</f>
        <v>34330.195291044613</v>
      </c>
      <c r="L56" s="2">
        <f>A56*PRICE_TOM+B56*PRICE_CAR+C56*PRICE_MES</f>
        <v>58794</v>
      </c>
      <c r="M56" s="2">
        <f>A56*FERT_BED_TOM+B56*FERT_BED_CAR+C56*FERT_BED_MES</f>
        <v>18920</v>
      </c>
      <c r="N56" s="6">
        <f>IF(AND(D56&lt;=TOTAL_BEDS,J56&lt;=TEMP_WORKER_MAX*TEMP_WORKER_HRS),1,0)</f>
        <v>1</v>
      </c>
      <c r="O56" s="2">
        <f>L56-M56-K56-FIXED_COSTS</f>
        <v>-14456.195291044613</v>
      </c>
      <c r="P56" s="2">
        <f>IF(N56=1,O56,"")</f>
        <v>-14456.195291044613</v>
      </c>
    </row>
    <row r="57">
      <c r="A57" s="6">
        <v>0</v>
      </c>
      <c r="B57" s="6">
        <v>1</v>
      </c>
      <c r="C57" s="6">
        <v>22</v>
      </c>
      <c r="D57" s="6">
        <f>A57+B57+C57</f>
        <v>23</v>
      </c>
      <c r="E57" s="5">
        <f>IF(A57=0,0,A57*LABOR_HRS_WK_TOM*SEASON_WEEKS*(1+DIM_PCT_TOM)^A57)</f>
        <v>0</v>
      </c>
      <c r="F57" s="5">
        <f>IF(B57=0,0,B57*LABOR_HRS_WK_CAR*SEASON_WEEKS*(1+DIM_PCT_CAR)^B57)</f>
        <v>30.749999999999996</v>
      </c>
      <c r="G57" s="5">
        <f>IF(C57=0,0,C57*LABOR_HRS_WK_MES*SEASON_WEEKS*(1+DIM_PCT_MES)^C57)</f>
        <v>1301.1455960105659</v>
      </c>
      <c r="H57" s="5">
        <f>E57+F57+G57</f>
        <v>1331.8955960105659</v>
      </c>
      <c r="I57" s="5">
        <f>MIN(H57,FARMER_HRS)</f>
        <v>720</v>
      </c>
      <c r="J57" s="5">
        <f>MAX(0,H57-FARMER_HRS)</f>
        <v>611.8955960105659</v>
      </c>
      <c r="K57" s="2">
        <f>I57*FARMER_RATE+J57*TEMP_WORKER_RATE</f>
        <v>35623.187430738995</v>
      </c>
      <c r="L57" s="2">
        <f>A57*PRICE_TOM+B57*PRICE_CAR+C57*PRICE_MES</f>
        <v>61494</v>
      </c>
      <c r="M57" s="2">
        <f>A57*FERT_BED_TOM+B57*FERT_BED_CAR+C57*FERT_BED_MES</f>
        <v>19800</v>
      </c>
      <c r="N57" s="6">
        <f>IF(AND(D57&lt;=TOTAL_BEDS,J57&lt;=TEMP_WORKER_MAX*TEMP_WORKER_HRS),1,0)</f>
        <v>1</v>
      </c>
      <c r="O57" s="2">
        <f>L57-M57-K57-FIXED_COSTS</f>
        <v>-13929.187430738995</v>
      </c>
      <c r="P57" s="2">
        <f>IF(N57=1,O57,"")</f>
        <v>-13929.187430738995</v>
      </c>
    </row>
    <row r="58">
      <c r="A58" s="6">
        <v>0</v>
      </c>
      <c r="B58" s="6">
        <v>1</v>
      </c>
      <c r="C58" s="6">
        <v>23</v>
      </c>
      <c r="D58" s="6">
        <f>A58+B58+C58</f>
        <v>24</v>
      </c>
      <c r="E58" s="5">
        <f>IF(A58=0,0,A58*LABOR_HRS_WK_TOM*SEASON_WEEKS*(1+DIM_PCT_TOM)^A58)</f>
        <v>0</v>
      </c>
      <c r="F58" s="5">
        <f>IF(B58=0,0,B58*LABOR_HRS_WK_CAR*SEASON_WEEKS*(1+DIM_PCT_CAR)^B58)</f>
        <v>30.749999999999996</v>
      </c>
      <c r="G58" s="5">
        <f>IF(C58=0,0,C58*LABOR_HRS_WK_MES*SEASON_WEEKS*(1+DIM_PCT_MES)^C58)</f>
        <v>1377.2921848680023</v>
      </c>
      <c r="H58" s="5">
        <f>E58+F58+G58</f>
        <v>1408.0421848680023</v>
      </c>
      <c r="I58" s="5">
        <f>MIN(H58,FARMER_HRS)</f>
        <v>720</v>
      </c>
      <c r="J58" s="5">
        <f>MAX(0,H58-FARMER_HRS)</f>
        <v>688.04218486800232</v>
      </c>
      <c r="K58" s="2">
        <f>I58*FARMER_RATE+J58*TEMP_WORKER_RATE</f>
        <v>36945.176820625042</v>
      </c>
      <c r="L58" s="2">
        <f>A58*PRICE_TOM+B58*PRICE_CAR+C58*PRICE_MES</f>
        <v>64194</v>
      </c>
      <c r="M58" s="2">
        <f>A58*FERT_BED_TOM+B58*FERT_BED_CAR+C58*FERT_BED_MES</f>
        <v>20680</v>
      </c>
      <c r="N58" s="6">
        <f>IF(AND(D58&lt;=TOTAL_BEDS,J58&lt;=TEMP_WORKER_MAX*TEMP_WORKER_HRS),1,0)</f>
        <v>1</v>
      </c>
      <c r="O58" s="2">
        <f>L58-M58-K58-FIXED_COSTS</f>
        <v>-13431.176820625042</v>
      </c>
      <c r="P58" s="2">
        <f>IF(N58=1,O58,"")</f>
        <v>-13431.176820625042</v>
      </c>
    </row>
    <row r="59">
      <c r="A59" s="6">
        <v>0</v>
      </c>
      <c r="B59" s="6">
        <v>1</v>
      </c>
      <c r="C59" s="6">
        <v>24</v>
      </c>
      <c r="D59" s="6">
        <f>A59+B59+C59</f>
        <v>25</v>
      </c>
      <c r="E59" s="5">
        <f>IF(A59=0,0,A59*LABOR_HRS_WK_TOM*SEASON_WEEKS*(1+DIM_PCT_TOM)^A59)</f>
        <v>0</v>
      </c>
      <c r="F59" s="5">
        <f>IF(B59=0,0,B59*LABOR_HRS_WK_CAR*SEASON_WEEKS*(1+DIM_PCT_CAR)^B59)</f>
        <v>30.749999999999996</v>
      </c>
      <c r="G59" s="5">
        <f>IF(C59=0,0,C59*LABOR_HRS_WK_MES*SEASON_WEEKS*(1+DIM_PCT_MES)^C59)</f>
        <v>1455.139134447498</v>
      </c>
      <c r="H59" s="5">
        <f>E59+F59+G59</f>
        <v>1485.889134447498</v>
      </c>
      <c r="I59" s="5">
        <f>MIN(H59,FARMER_HRS)</f>
        <v>720</v>
      </c>
      <c r="J59" s="5">
        <f>MAX(0,H59-FARMER_HRS)</f>
        <v>765.889134447498</v>
      </c>
      <c r="K59" s="2">
        <f>I59*FARMER_RATE+J59*TEMP_WORKER_RATE</f>
        <v>38296.686361935732</v>
      </c>
      <c r="L59" s="2">
        <f>A59*PRICE_TOM+B59*PRICE_CAR+C59*PRICE_MES</f>
        <v>66894</v>
      </c>
      <c r="M59" s="2">
        <f>A59*FERT_BED_TOM+B59*FERT_BED_CAR+C59*FERT_BED_MES</f>
        <v>21560</v>
      </c>
      <c r="N59" s="6">
        <f>IF(AND(D59&lt;=TOTAL_BEDS,J59&lt;=TEMP_WORKER_MAX*TEMP_WORKER_HRS),1,0)</f>
        <v>1</v>
      </c>
      <c r="O59" s="2">
        <f>L59-M59-K59-FIXED_COSTS</f>
        <v>-12962.686361935732</v>
      </c>
      <c r="P59" s="2">
        <f>IF(N59=1,O59,"")</f>
        <v>-12962.686361935732</v>
      </c>
    </row>
    <row r="60">
      <c r="A60" s="6">
        <v>0</v>
      </c>
      <c r="B60" s="6">
        <v>1</v>
      </c>
      <c r="C60" s="6">
        <v>25</v>
      </c>
      <c r="D60" s="6">
        <f>A60+B60+C60</f>
        <v>26</v>
      </c>
      <c r="E60" s="5">
        <f>IF(A60=0,0,A60*LABOR_HRS_WK_TOM*SEASON_WEEKS*(1+DIM_PCT_TOM)^A60)</f>
        <v>0</v>
      </c>
      <c r="F60" s="5">
        <f>IF(B60=0,0,B60*LABOR_HRS_WK_CAR*SEASON_WEEKS*(1+DIM_PCT_CAR)^B60)</f>
        <v>30.749999999999996</v>
      </c>
      <c r="G60" s="5">
        <f>IF(C60=0,0,C60*LABOR_HRS_WK_MES*SEASON_WEEKS*(1+DIM_PCT_MES)^C60)</f>
        <v>1534.7170558625955</v>
      </c>
      <c r="H60" s="5">
        <f>E60+F60+G60</f>
        <v>1565.4670558625955</v>
      </c>
      <c r="I60" s="5">
        <f>MIN(H60,FARMER_HRS)</f>
        <v>720</v>
      </c>
      <c r="J60" s="5">
        <f>MAX(0,H60-FARMER_HRS)</f>
        <v>845.46705586259554</v>
      </c>
      <c r="K60" s="2">
        <f>I60*FARMER_RATE+J60*TEMP_WORKER_RATE</f>
        <v>39678.2474976145</v>
      </c>
      <c r="L60" s="2">
        <f>A60*PRICE_TOM+B60*PRICE_CAR+C60*PRICE_MES</f>
        <v>69594</v>
      </c>
      <c r="M60" s="2">
        <f>A60*FERT_BED_TOM+B60*FERT_BED_CAR+C60*FERT_BED_MES</f>
        <v>22440</v>
      </c>
      <c r="N60" s="6">
        <f>IF(AND(D60&lt;=TOTAL_BEDS,J60&lt;=TEMP_WORKER_MAX*TEMP_WORKER_HRS),1,0)</f>
        <v>1</v>
      </c>
      <c r="O60" s="2">
        <f>L60-M60-K60-FIXED_COSTS</f>
        <v>-12524.247497614502</v>
      </c>
      <c r="P60" s="2">
        <f>IF(N60=1,O60,"")</f>
        <v>-12524.247497614502</v>
      </c>
    </row>
    <row r="61">
      <c r="A61" s="6">
        <v>0</v>
      </c>
      <c r="B61" s="6">
        <v>1</v>
      </c>
      <c r="C61" s="6">
        <v>26</v>
      </c>
      <c r="D61" s="6">
        <f>A61+B61+C61</f>
        <v>27</v>
      </c>
      <c r="E61" s="5">
        <f>IF(A61=0,0,A61*LABOR_HRS_WK_TOM*SEASON_WEEKS*(1+DIM_PCT_TOM)^A61)</f>
        <v>0</v>
      </c>
      <c r="F61" s="5">
        <f>IF(B61=0,0,B61*LABOR_HRS_WK_CAR*SEASON_WEEKS*(1+DIM_PCT_CAR)^B61)</f>
        <v>30.749999999999996</v>
      </c>
      <c r="G61" s="5">
        <f>IF(C61=0,0,C61*LABOR_HRS_WK_MES*SEASON_WEEKS*(1+DIM_PCT_MES)^C61)</f>
        <v>1616.0570598233128</v>
      </c>
      <c r="H61" s="5">
        <f>E61+F61+G61</f>
        <v>1646.8070598233128</v>
      </c>
      <c r="I61" s="5">
        <f>MIN(H61,FARMER_HRS)</f>
        <v>720</v>
      </c>
      <c r="J61" s="5">
        <f>MAX(0,H61-FARMER_HRS)</f>
        <v>926.80705982331278</v>
      </c>
      <c r="K61" s="2">
        <f>I61*FARMER_RATE+J61*TEMP_WORKER_RATE</f>
        <v>41090.400344154739</v>
      </c>
      <c r="L61" s="2">
        <f>A61*PRICE_TOM+B61*PRICE_CAR+C61*PRICE_MES</f>
        <v>72294</v>
      </c>
      <c r="M61" s="2">
        <f>A61*FERT_BED_TOM+B61*FERT_BED_CAR+C61*FERT_BED_MES</f>
        <v>23320</v>
      </c>
      <c r="N61" s="6">
        <f>IF(AND(D61&lt;=TOTAL_BEDS,J61&lt;=TEMP_WORKER_MAX*TEMP_WORKER_HRS),1,0)</f>
        <v>1</v>
      </c>
      <c r="O61" s="2">
        <f>L61-M61-K61-FIXED_COSTS</f>
        <v>-12116.400344154739</v>
      </c>
      <c r="P61" s="2">
        <f>IF(N61=1,O61,"")</f>
        <v>-12116.400344154739</v>
      </c>
    </row>
    <row r="62">
      <c r="A62" s="6">
        <v>0</v>
      </c>
      <c r="B62" s="6">
        <v>1</v>
      </c>
      <c r="C62" s="6">
        <v>27</v>
      </c>
      <c r="D62" s="6">
        <f>A62+B62+C62</f>
        <v>28</v>
      </c>
      <c r="E62" s="5">
        <f>IF(A62=0,0,A62*LABOR_HRS_WK_TOM*SEASON_WEEKS*(1+DIM_PCT_TOM)^A62)</f>
        <v>0</v>
      </c>
      <c r="F62" s="5">
        <f>IF(B62=0,0,B62*LABOR_HRS_WK_CAR*SEASON_WEEKS*(1+DIM_PCT_CAR)^B62)</f>
        <v>30.749999999999996</v>
      </c>
      <c r="G62" s="5">
        <f>IF(C62=0,0,C62*LABOR_HRS_WK_MES*SEASON_WEEKS*(1+DIM_PCT_MES)^C62)</f>
        <v>1699.19076434307</v>
      </c>
      <c r="H62" s="5">
        <f>E62+F62+G62</f>
        <v>1729.94076434307</v>
      </c>
      <c r="I62" s="5">
        <f>MIN(H62,FARMER_HRS)</f>
        <v>720</v>
      </c>
      <c r="J62" s="5">
        <f>MAX(0,H62-FARMER_HRS)</f>
        <v>1009.94076434307</v>
      </c>
      <c r="K62" s="2">
        <f>I62*FARMER_RATE+J62*TEMP_WORKER_RATE</f>
        <v>42533.693825400522</v>
      </c>
      <c r="L62" s="2">
        <f>A62*PRICE_TOM+B62*PRICE_CAR+C62*PRICE_MES</f>
        <v>74994</v>
      </c>
      <c r="M62" s="2">
        <f>A62*FERT_BED_TOM+B62*FERT_BED_CAR+C62*FERT_BED_MES</f>
        <v>24200</v>
      </c>
      <c r="N62" s="6">
        <f>IF(AND(D62&lt;=TOTAL_BEDS,J62&lt;=TEMP_WORKER_MAX*TEMP_WORKER_HRS),1,0)</f>
        <v>1</v>
      </c>
      <c r="O62" s="2">
        <f>L62-M62-K62-FIXED_COSTS</f>
        <v>-11739.693825400522</v>
      </c>
      <c r="P62" s="2">
        <f>IF(N62=1,O62,"")</f>
        <v>-11739.693825400522</v>
      </c>
    </row>
    <row r="63">
      <c r="A63" s="6">
        <v>0</v>
      </c>
      <c r="B63" s="6">
        <v>1</v>
      </c>
      <c r="C63" s="6">
        <v>28</v>
      </c>
      <c r="D63" s="6">
        <f>A63+B63+C63</f>
        <v>29</v>
      </c>
      <c r="E63" s="5">
        <f>IF(A63=0,0,A63*LABOR_HRS_WK_TOM*SEASON_WEEKS*(1+DIM_PCT_TOM)^A63)</f>
        <v>0</v>
      </c>
      <c r="F63" s="5">
        <f>IF(B63=0,0,B63*LABOR_HRS_WK_CAR*SEASON_WEEKS*(1+DIM_PCT_CAR)^B63)</f>
        <v>30.749999999999996</v>
      </c>
      <c r="G63" s="5">
        <f>IF(C63=0,0,C63*LABOR_HRS_WK_MES*SEASON_WEEKS*(1+DIM_PCT_MES)^C63)</f>
        <v>1784.1503025602233</v>
      </c>
      <c r="H63" s="5">
        <f>E63+F63+G63</f>
        <v>1814.9003025602233</v>
      </c>
      <c r="I63" s="5">
        <f>MIN(H63,FARMER_HRS)</f>
        <v>720</v>
      </c>
      <c r="J63" s="5">
        <f>MAX(0,H63-FARMER_HRS)</f>
        <v>1094.9003025602233</v>
      </c>
      <c r="K63" s="2">
        <f>I63*FARMER_RATE+J63*TEMP_WORKER_RATE</f>
        <v>44008.685808337206</v>
      </c>
      <c r="L63" s="2">
        <f>A63*PRICE_TOM+B63*PRICE_CAR+C63*PRICE_MES</f>
        <v>77694</v>
      </c>
      <c r="M63" s="2">
        <f>A63*FERT_BED_TOM+B63*FERT_BED_CAR+C63*FERT_BED_MES</f>
        <v>25080</v>
      </c>
      <c r="N63" s="6">
        <f>IF(AND(D63&lt;=TOTAL_BEDS,J63&lt;=TEMP_WORKER_MAX*TEMP_WORKER_HRS),1,0)</f>
        <v>1</v>
      </c>
      <c r="O63" s="2">
        <f>L63-M63-K63-FIXED_COSTS</f>
        <v>-11394.685808337206</v>
      </c>
      <c r="P63" s="2">
        <f>IF(N63=1,O63,"")</f>
        <v>-11394.685808337206</v>
      </c>
    </row>
    <row r="64">
      <c r="A64" s="6">
        <v>0</v>
      </c>
      <c r="B64" s="6">
        <v>1</v>
      </c>
      <c r="C64" s="6">
        <v>29</v>
      </c>
      <c r="D64" s="6">
        <f>A64+B64+C64</f>
        <v>30</v>
      </c>
      <c r="E64" s="5">
        <f>IF(A64=0,0,A64*LABOR_HRS_WK_TOM*SEASON_WEEKS*(1+DIM_PCT_TOM)^A64)</f>
        <v>0</v>
      </c>
      <c r="F64" s="5">
        <f>IF(B64=0,0,B64*LABOR_HRS_WK_CAR*SEASON_WEEKS*(1+DIM_PCT_CAR)^B64)</f>
        <v>30.749999999999996</v>
      </c>
      <c r="G64" s="5">
        <f>IF(C64=0,0,C64*LABOR_HRS_WK_MES*SEASON_WEEKS*(1+DIM_PCT_MES)^C64)</f>
        <v>1870.9683306758766</v>
      </c>
      <c r="H64" s="5">
        <f>E64+F64+G64</f>
        <v>1901.7183306758766</v>
      </c>
      <c r="I64" s="5">
        <f>MIN(H64,FARMER_HRS)</f>
        <v>720</v>
      </c>
      <c r="J64" s="5">
        <f>MAX(0,H64-FARMER_HRS)</f>
        <v>1181.7183306758766</v>
      </c>
      <c r="K64" s="2">
        <f>I64*FARMER_RATE+J64*TEMP_WORKER_RATE</f>
        <v>45515.943240900633</v>
      </c>
      <c r="L64" s="2">
        <f>A64*PRICE_TOM+B64*PRICE_CAR+C64*PRICE_MES</f>
        <v>80394</v>
      </c>
      <c r="M64" s="2">
        <f>A64*FERT_BED_TOM+B64*FERT_BED_CAR+C64*FERT_BED_MES</f>
        <v>25960</v>
      </c>
      <c r="N64" s="6">
        <f>IF(AND(D64&lt;=TOTAL_BEDS,J64&lt;=TEMP_WORKER_MAX*TEMP_WORKER_HRS),1,0)</f>
        <v>1</v>
      </c>
      <c r="O64" s="2">
        <f>L64-M64-K64-FIXED_COSTS</f>
        <v>-11081.943240900633</v>
      </c>
      <c r="P64" s="2">
        <f>IF(N64=1,O64,"")</f>
        <v>-11081.943240900633</v>
      </c>
    </row>
    <row r="65">
      <c r="A65" s="6">
        <v>0</v>
      </c>
      <c r="B65" s="6">
        <v>1</v>
      </c>
      <c r="C65" s="6">
        <v>30</v>
      </c>
      <c r="D65" s="6">
        <f>A65+B65+C65</f>
        <v>31</v>
      </c>
      <c r="E65" s="5">
        <f>IF(A65=0,0,A65*LABOR_HRS_WK_TOM*SEASON_WEEKS*(1+DIM_PCT_TOM)^A65)</f>
        <v>0</v>
      </c>
      <c r="F65" s="5">
        <f>IF(B65=0,0,B65*LABOR_HRS_WK_CAR*SEASON_WEEKS*(1+DIM_PCT_CAR)^B65)</f>
        <v>30.749999999999996</v>
      </c>
      <c r="G65" s="5">
        <f>IF(C65=0,0,C65*LABOR_HRS_WK_MES*SEASON_WEEKS*(1+DIM_PCT_MES)^C65)</f>
        <v>1959.6780360096466</v>
      </c>
      <c r="H65" s="5">
        <f>E65+F65+G65</f>
        <v>1990.4280360096466</v>
      </c>
      <c r="I65" s="5">
        <f>MIN(H65,FARMER_HRS)</f>
        <v>720</v>
      </c>
      <c r="J65" s="5">
        <f>MAX(0,H65-FARMER_HRS)</f>
        <v>1270.4280360096466</v>
      </c>
      <c r="K65" s="2">
        <f>I65*FARMER_RATE+J65*TEMP_WORKER_RATE</f>
        <v>47056.042291834143</v>
      </c>
      <c r="L65" s="2">
        <f>A65*PRICE_TOM+B65*PRICE_CAR+C65*PRICE_MES</f>
        <v>83094</v>
      </c>
      <c r="M65" s="2">
        <f>A65*FERT_BED_TOM+B65*FERT_BED_CAR+C65*FERT_BED_MES</f>
        <v>26840</v>
      </c>
      <c r="N65" s="6">
        <f>IF(AND(D65&lt;=TOTAL_BEDS,J65&lt;=TEMP_WORKER_MAX*TEMP_WORKER_HRS),1,0)</f>
        <v>1</v>
      </c>
      <c r="O65" s="2">
        <f>L65-M65-K65-FIXED_COSTS</f>
        <v>-10802.042291834143</v>
      </c>
      <c r="P65" s="2">
        <f>IF(N65=1,O65,"")</f>
        <v>-10802.042291834143</v>
      </c>
    </row>
    <row r="66">
      <c r="A66" s="6">
        <v>0</v>
      </c>
      <c r="B66" s="6">
        <v>2</v>
      </c>
      <c r="C66" s="6">
        <v>0</v>
      </c>
      <c r="D66" s="6">
        <f>A66+B66+C66</f>
        <v>2</v>
      </c>
      <c r="E66" s="5">
        <f>IF(A66=0,0,A66*LABOR_HRS_WK_TOM*SEASON_WEEKS*(1+DIM_PCT_TOM)^A66)</f>
        <v>0</v>
      </c>
      <c r="F66" s="5">
        <f>IF(B66=0,0,B66*LABOR_HRS_WK_CAR*SEASON_WEEKS*(1+DIM_PCT_CAR)^B66)</f>
        <v>63.037499999999994</v>
      </c>
      <c r="G66" s="5">
        <f>IF(C66=0,0,C66*LABOR_HRS_WK_MES*SEASON_WEEKS*(1+DIM_PCT_MES)^C66)</f>
        <v>0</v>
      </c>
      <c r="H66" s="5">
        <f>E66+F66+G66</f>
        <v>63.037499999999994</v>
      </c>
      <c r="I66" s="5">
        <f>MIN(H66,FARMER_HRS)</f>
        <v>63.037499999999994</v>
      </c>
      <c r="J66" s="5">
        <f>MAX(0,H66-FARMER_HRS)</f>
        <v>0</v>
      </c>
      <c r="K66" s="2">
        <f>I66*FARMER_RATE+J66*TEMP_WORKER_RATE</f>
        <v>2188.802083333333</v>
      </c>
      <c r="L66" s="2">
        <f>A66*PRICE_TOM+B66*PRICE_CAR+C66*PRICE_MES</f>
        <v>4188</v>
      </c>
      <c r="M66" s="2">
        <f>A66*FERT_BED_TOM+B66*FERT_BED_CAR+C66*FERT_BED_MES</f>
        <v>880</v>
      </c>
      <c r="N66" s="6">
        <f>IF(AND(D66&lt;=TOTAL_BEDS,J66&lt;=TEMP_WORKER_MAX*TEMP_WORKER_HRS),1,0)</f>
        <v>1</v>
      </c>
      <c r="O66" s="2">
        <f>L66-M66-K66-FIXED_COSTS</f>
        <v>-18880.802083333332</v>
      </c>
      <c r="P66" s="2">
        <f>IF(N66=1,O66,"")</f>
        <v>-18880.802083333332</v>
      </c>
    </row>
    <row r="67">
      <c r="A67" s="6">
        <v>0</v>
      </c>
      <c r="B67" s="6">
        <v>2</v>
      </c>
      <c r="C67" s="6">
        <v>1</v>
      </c>
      <c r="D67" s="6">
        <f>A67+B67+C67</f>
        <v>3</v>
      </c>
      <c r="E67" s="5">
        <f>IF(A67=0,0,A67*LABOR_HRS_WK_TOM*SEASON_WEEKS*(1+DIM_PCT_TOM)^A67)</f>
        <v>0</v>
      </c>
      <c r="F67" s="5">
        <f>IF(B67=0,0,B67*LABOR_HRS_WK_CAR*SEASON_WEEKS*(1+DIM_PCT_CAR)^B67)</f>
        <v>63.037499999999994</v>
      </c>
      <c r="G67" s="5">
        <f>IF(C67=0,0,C67*LABOR_HRS_WK_MES*SEASON_WEEKS*(1+DIM_PCT_MES)^C67)</f>
        <v>45.5625</v>
      </c>
      <c r="H67" s="5">
        <f>E67+F67+G67</f>
        <v>108.6</v>
      </c>
      <c r="I67" s="5">
        <f>MIN(H67,FARMER_HRS)</f>
        <v>108.6</v>
      </c>
      <c r="J67" s="5">
        <f>MAX(0,H67-FARMER_HRS)</f>
        <v>0</v>
      </c>
      <c r="K67" s="2">
        <f>I67*FARMER_RATE+J67*TEMP_WORKER_RATE</f>
        <v>3770.833333333333</v>
      </c>
      <c r="L67" s="2">
        <f>A67*PRICE_TOM+B67*PRICE_CAR+C67*PRICE_MES</f>
        <v>6888</v>
      </c>
      <c r="M67" s="2">
        <f>A67*FERT_BED_TOM+B67*FERT_BED_CAR+C67*FERT_BED_MES</f>
        <v>1760</v>
      </c>
      <c r="N67" s="6">
        <f>IF(AND(D67&lt;=TOTAL_BEDS,J67&lt;=TEMP_WORKER_MAX*TEMP_WORKER_HRS),1,0)</f>
        <v>1</v>
      </c>
      <c r="O67" s="2">
        <f>L67-M67-K67-FIXED_COSTS</f>
        <v>-18642.833333333332</v>
      </c>
      <c r="P67" s="2">
        <f>IF(N67=1,O67,"")</f>
        <v>-18642.833333333332</v>
      </c>
    </row>
    <row r="68">
      <c r="A68" s="6">
        <v>0</v>
      </c>
      <c r="B68" s="6">
        <v>2</v>
      </c>
      <c r="C68" s="6">
        <v>2</v>
      </c>
      <c r="D68" s="6">
        <f>A68+B68+C68</f>
        <v>4</v>
      </c>
      <c r="E68" s="5">
        <f>IF(A68=0,0,A68*LABOR_HRS_WK_TOM*SEASON_WEEKS*(1+DIM_PCT_TOM)^A68)</f>
        <v>0</v>
      </c>
      <c r="F68" s="5">
        <f>IF(B68=0,0,B68*LABOR_HRS_WK_CAR*SEASON_WEEKS*(1+DIM_PCT_CAR)^B68)</f>
        <v>63.037499999999994</v>
      </c>
      <c r="G68" s="5">
        <f>IF(C68=0,0,C68*LABOR_HRS_WK_MES*SEASON_WEEKS*(1+DIM_PCT_MES)^C68)</f>
        <v>92.2640625</v>
      </c>
      <c r="H68" s="5">
        <f>E68+F68+G68</f>
        <v>155.3015625</v>
      </c>
      <c r="I68" s="5">
        <f>MIN(H68,FARMER_HRS)</f>
        <v>155.3015625</v>
      </c>
      <c r="J68" s="5">
        <f>MAX(0,H68-FARMER_HRS)</f>
        <v>0</v>
      </c>
      <c r="K68" s="2">
        <f>I68*FARMER_RATE+J68*TEMP_WORKER_RATE</f>
        <v>5392.415364583333</v>
      </c>
      <c r="L68" s="2">
        <f>A68*PRICE_TOM+B68*PRICE_CAR+C68*PRICE_MES</f>
        <v>9588</v>
      </c>
      <c r="M68" s="2">
        <f>A68*FERT_BED_TOM+B68*FERT_BED_CAR+C68*FERT_BED_MES</f>
        <v>2640</v>
      </c>
      <c r="N68" s="6">
        <f>IF(AND(D68&lt;=TOTAL_BEDS,J68&lt;=TEMP_WORKER_MAX*TEMP_WORKER_HRS),1,0)</f>
        <v>1</v>
      </c>
      <c r="O68" s="2">
        <f>L68-M68-K68-FIXED_COSTS</f>
        <v>-18444.415364583332</v>
      </c>
      <c r="P68" s="2">
        <f>IF(N68=1,O68,"")</f>
        <v>-18444.415364583332</v>
      </c>
    </row>
    <row r="69">
      <c r="A69" s="6">
        <v>0</v>
      </c>
      <c r="B69" s="6">
        <v>2</v>
      </c>
      <c r="C69" s="6">
        <v>3</v>
      </c>
      <c r="D69" s="6">
        <f>A69+B69+C69</f>
        <v>5</v>
      </c>
      <c r="E69" s="5">
        <f>IF(A69=0,0,A69*LABOR_HRS_WK_TOM*SEASON_WEEKS*(1+DIM_PCT_TOM)^A69)</f>
        <v>0</v>
      </c>
      <c r="F69" s="5">
        <f>IF(B69=0,0,B69*LABOR_HRS_WK_CAR*SEASON_WEEKS*(1+DIM_PCT_CAR)^B69)</f>
        <v>63.037499999999994</v>
      </c>
      <c r="G69" s="5">
        <f>IF(C69=0,0,C69*LABOR_HRS_WK_MES*SEASON_WEEKS*(1+DIM_PCT_MES)^C69)</f>
        <v>140.12604492187498</v>
      </c>
      <c r="H69" s="5">
        <f>E69+F69+G69</f>
        <v>203.16354492187497</v>
      </c>
      <c r="I69" s="5">
        <f>MIN(H69,FARMER_HRS)</f>
        <v>203.16354492187497</v>
      </c>
      <c r="J69" s="5">
        <f>MAX(0,H69-FARMER_HRS)</f>
        <v>0</v>
      </c>
      <c r="K69" s="2">
        <f>I69*FARMER_RATE+J69*TEMP_WORKER_RATE</f>
        <v>7054.28975423177</v>
      </c>
      <c r="L69" s="2">
        <f>A69*PRICE_TOM+B69*PRICE_CAR+C69*PRICE_MES</f>
        <v>12288</v>
      </c>
      <c r="M69" s="2">
        <f>A69*FERT_BED_TOM+B69*FERT_BED_CAR+C69*FERT_BED_MES</f>
        <v>3520</v>
      </c>
      <c r="N69" s="6">
        <f>IF(AND(D69&lt;=TOTAL_BEDS,J69&lt;=TEMP_WORKER_MAX*TEMP_WORKER_HRS),1,0)</f>
        <v>1</v>
      </c>
      <c r="O69" s="2">
        <f>L69-M69-K69-FIXED_COSTS</f>
        <v>-18286.28975423177</v>
      </c>
      <c r="P69" s="2">
        <f>IF(N69=1,O69,"")</f>
        <v>-18286.28975423177</v>
      </c>
    </row>
    <row r="70">
      <c r="A70" s="6">
        <v>0</v>
      </c>
      <c r="B70" s="6">
        <v>2</v>
      </c>
      <c r="C70" s="6">
        <v>4</v>
      </c>
      <c r="D70" s="6">
        <f>A70+B70+C70</f>
        <v>6</v>
      </c>
      <c r="E70" s="5">
        <f>IF(A70=0,0,A70*LABOR_HRS_WK_TOM*SEASON_WEEKS*(1+DIM_PCT_TOM)^A70)</f>
        <v>0</v>
      </c>
      <c r="F70" s="5">
        <f>IF(B70=0,0,B70*LABOR_HRS_WK_CAR*SEASON_WEEKS*(1+DIM_PCT_CAR)^B70)</f>
        <v>63.037499999999994</v>
      </c>
      <c r="G70" s="5">
        <f>IF(C70=0,0,C70*LABOR_HRS_WK_MES*SEASON_WEEKS*(1+DIM_PCT_MES)^C70)</f>
        <v>189.17016064453119</v>
      </c>
      <c r="H70" s="5">
        <f>E70+F70+G70</f>
        <v>252.20766064453119</v>
      </c>
      <c r="I70" s="5">
        <f>MIN(H70,FARMER_HRS)</f>
        <v>252.20766064453119</v>
      </c>
      <c r="J70" s="5">
        <f>MAX(0,H70-FARMER_HRS)</f>
        <v>0</v>
      </c>
      <c r="K70" s="2">
        <f>I70*FARMER_RATE+J70*TEMP_WORKER_RATE</f>
        <v>8757.2104390462209</v>
      </c>
      <c r="L70" s="2">
        <f>A70*PRICE_TOM+B70*PRICE_CAR+C70*PRICE_MES</f>
        <v>14988</v>
      </c>
      <c r="M70" s="2">
        <f>A70*FERT_BED_TOM+B70*FERT_BED_CAR+C70*FERT_BED_MES</f>
        <v>4400</v>
      </c>
      <c r="N70" s="6">
        <f>IF(AND(D70&lt;=TOTAL_BEDS,J70&lt;=TEMP_WORKER_MAX*TEMP_WORKER_HRS),1,0)</f>
        <v>1</v>
      </c>
      <c r="O70" s="2">
        <f>L70-M70-K70-FIXED_COSTS</f>
        <v>-18169.210439046219</v>
      </c>
      <c r="P70" s="2">
        <f>IF(N70=1,O70,"")</f>
        <v>-18169.210439046219</v>
      </c>
    </row>
    <row r="71">
      <c r="A71" s="6">
        <v>0</v>
      </c>
      <c r="B71" s="6">
        <v>2</v>
      </c>
      <c r="C71" s="6">
        <v>5</v>
      </c>
      <c r="D71" s="6">
        <f>A71+B71+C71</f>
        <v>7</v>
      </c>
      <c r="E71" s="5">
        <f>IF(A71=0,0,A71*LABOR_HRS_WK_TOM*SEASON_WEEKS*(1+DIM_PCT_TOM)^A71)</f>
        <v>0</v>
      </c>
      <c r="F71" s="5">
        <f>IF(B71=0,0,B71*LABOR_HRS_WK_CAR*SEASON_WEEKS*(1+DIM_PCT_CAR)^B71)</f>
        <v>63.037499999999994</v>
      </c>
      <c r="G71" s="5">
        <f>IF(C71=0,0,C71*LABOR_HRS_WK_MES*SEASON_WEEKS*(1+DIM_PCT_MES)^C71)</f>
        <v>239.41848456573481</v>
      </c>
      <c r="H71" s="5">
        <f>E71+F71+G71</f>
        <v>302.45598456573481</v>
      </c>
      <c r="I71" s="5">
        <f>MIN(H71,FARMER_HRS)</f>
        <v>302.45598456573481</v>
      </c>
      <c r="J71" s="5">
        <f>MAX(0,H71-FARMER_HRS)</f>
        <v>0</v>
      </c>
      <c r="K71" s="2">
        <f>I71*FARMER_RATE+J71*TEMP_WORKER_RATE</f>
        <v>10501.943908532459</v>
      </c>
      <c r="L71" s="2">
        <f>A71*PRICE_TOM+B71*PRICE_CAR+C71*PRICE_MES</f>
        <v>17688</v>
      </c>
      <c r="M71" s="2">
        <f>A71*FERT_BED_TOM+B71*FERT_BED_CAR+C71*FERT_BED_MES</f>
        <v>5280</v>
      </c>
      <c r="N71" s="6">
        <f>IF(AND(D71&lt;=TOTAL_BEDS,J71&lt;=TEMP_WORKER_MAX*TEMP_WORKER_HRS),1,0)</f>
        <v>1</v>
      </c>
      <c r="O71" s="2">
        <f>L71-M71-K71-FIXED_COSTS</f>
        <v>-18093.943908532459</v>
      </c>
      <c r="P71" s="2">
        <f>IF(N71=1,O71,"")</f>
        <v>-18093.943908532459</v>
      </c>
    </row>
    <row r="72">
      <c r="A72" s="6">
        <v>0</v>
      </c>
      <c r="B72" s="6">
        <v>2</v>
      </c>
      <c r="C72" s="6">
        <v>6</v>
      </c>
      <c r="D72" s="6">
        <f>A72+B72+C72</f>
        <v>8</v>
      </c>
      <c r="E72" s="5">
        <f>IF(A72=0,0,A72*LABOR_HRS_WK_TOM*SEASON_WEEKS*(1+DIM_PCT_TOM)^A72)</f>
        <v>0</v>
      </c>
      <c r="F72" s="5">
        <f>IF(B72=0,0,B72*LABOR_HRS_WK_CAR*SEASON_WEEKS*(1+DIM_PCT_CAR)^B72)</f>
        <v>63.037499999999994</v>
      </c>
      <c r="G72" s="5">
        <f>IF(C72=0,0,C72*LABOR_HRS_WK_MES*SEASON_WEEKS*(1+DIM_PCT_MES)^C72)</f>
        <v>290.89345874736773</v>
      </c>
      <c r="H72" s="5">
        <f>E72+F72+G72</f>
        <v>353.93095874736775</v>
      </c>
      <c r="I72" s="5">
        <f>MIN(H72,FARMER_HRS)</f>
        <v>353.93095874736775</v>
      </c>
      <c r="J72" s="5">
        <f>MAX(0,H72-FARMER_HRS)</f>
        <v>0</v>
      </c>
      <c r="K72" s="2">
        <f>I72*FARMER_RATE+J72*TEMP_WORKER_RATE</f>
        <v>12289.269400950268</v>
      </c>
      <c r="L72" s="2">
        <f>A72*PRICE_TOM+B72*PRICE_CAR+C72*PRICE_MES</f>
        <v>20388</v>
      </c>
      <c r="M72" s="2">
        <f>A72*FERT_BED_TOM+B72*FERT_BED_CAR+C72*FERT_BED_MES</f>
        <v>6160</v>
      </c>
      <c r="N72" s="6">
        <f>IF(AND(D72&lt;=TOTAL_BEDS,J72&lt;=TEMP_WORKER_MAX*TEMP_WORKER_HRS),1,0)</f>
        <v>1</v>
      </c>
      <c r="O72" s="2">
        <f>L72-M72-K72-FIXED_COSTS</f>
        <v>-18061.269400950267</v>
      </c>
      <c r="P72" s="2">
        <f>IF(N72=1,O72,"")</f>
        <v>-18061.269400950267</v>
      </c>
    </row>
    <row r="73">
      <c r="A73" s="6">
        <v>0</v>
      </c>
      <c r="B73" s="6">
        <v>2</v>
      </c>
      <c r="C73" s="6">
        <v>7</v>
      </c>
      <c r="D73" s="6">
        <f>A73+B73+C73</f>
        <v>9</v>
      </c>
      <c r="E73" s="5">
        <f>IF(A73=0,0,A73*LABOR_HRS_WK_TOM*SEASON_WEEKS*(1+DIM_PCT_TOM)^A73)</f>
        <v>0</v>
      </c>
      <c r="F73" s="5">
        <f>IF(B73=0,0,B73*LABOR_HRS_WK_CAR*SEASON_WEEKS*(1+DIM_PCT_CAR)^B73)</f>
        <v>63.037499999999994</v>
      </c>
      <c r="G73" s="5">
        <f>IF(C73=0,0,C73*LABOR_HRS_WK_MES*SEASON_WEEKS*(1+DIM_PCT_MES)^C73)</f>
        <v>343.61789814532818</v>
      </c>
      <c r="H73" s="5">
        <f>E73+F73+G73</f>
        <v>406.65539814532815</v>
      </c>
      <c r="I73" s="5">
        <f>MIN(H73,FARMER_HRS)</f>
        <v>406.65539814532815</v>
      </c>
      <c r="J73" s="5">
        <f>MAX(0,H73-FARMER_HRS)</f>
        <v>0</v>
      </c>
      <c r="K73" s="2">
        <f>I73*FARMER_RATE+J73*TEMP_WORKER_RATE</f>
        <v>14119.979102268338</v>
      </c>
      <c r="L73" s="2">
        <f>A73*PRICE_TOM+B73*PRICE_CAR+C73*PRICE_MES</f>
        <v>23088</v>
      </c>
      <c r="M73" s="2">
        <f>A73*FERT_BED_TOM+B73*FERT_BED_CAR+C73*FERT_BED_MES</f>
        <v>7040</v>
      </c>
      <c r="N73" s="6">
        <f>IF(AND(D73&lt;=TOTAL_BEDS,J73&lt;=TEMP_WORKER_MAX*TEMP_WORKER_HRS),1,0)</f>
        <v>1</v>
      </c>
      <c r="O73" s="2">
        <f>L73-M73-K73-FIXED_COSTS</f>
        <v>-18071.979102268338</v>
      </c>
      <c r="P73" s="2">
        <f>IF(N73=1,O73,"")</f>
        <v>-18071.979102268338</v>
      </c>
    </row>
    <row r="74">
      <c r="A74" s="6">
        <v>0</v>
      </c>
      <c r="B74" s="6">
        <v>2</v>
      </c>
      <c r="C74" s="6">
        <v>8</v>
      </c>
      <c r="D74" s="6">
        <f>A74+B74+C74</f>
        <v>10</v>
      </c>
      <c r="E74" s="5">
        <f>IF(A74=0,0,A74*LABOR_HRS_WK_TOM*SEASON_WEEKS*(1+DIM_PCT_TOM)^A74)</f>
        <v>0</v>
      </c>
      <c r="F74" s="5">
        <f>IF(B74=0,0,B74*LABOR_HRS_WK_CAR*SEASON_WEEKS*(1+DIM_PCT_CAR)^B74)</f>
        <v>63.037499999999994</v>
      </c>
      <c r="G74" s="5">
        <f>IF(C74=0,0,C74*LABOR_HRS_WK_MES*SEASON_WEEKS*(1+DIM_PCT_MES)^C74)</f>
        <v>397.61499642530833</v>
      </c>
      <c r="H74" s="5">
        <f>E74+F74+G74</f>
        <v>460.6524964253083</v>
      </c>
      <c r="I74" s="5">
        <f>MIN(H74,FARMER_HRS)</f>
        <v>460.6524964253083</v>
      </c>
      <c r="J74" s="5">
        <f>MAX(0,H74-FARMER_HRS)</f>
        <v>0</v>
      </c>
      <c r="K74" s="2">
        <f>I74*FARMER_RATE+J74*TEMP_WORKER_RATE</f>
        <v>15994.878348100981</v>
      </c>
      <c r="L74" s="2">
        <f>A74*PRICE_TOM+B74*PRICE_CAR+C74*PRICE_MES</f>
        <v>25788</v>
      </c>
      <c r="M74" s="2">
        <f>A74*FERT_BED_TOM+B74*FERT_BED_CAR+C74*FERT_BED_MES</f>
        <v>7920</v>
      </c>
      <c r="N74" s="6">
        <f>IF(AND(D74&lt;=TOTAL_BEDS,J74&lt;=TEMP_WORKER_MAX*TEMP_WORKER_HRS),1,0)</f>
        <v>1</v>
      </c>
      <c r="O74" s="2">
        <f>L74-M74-K74-FIXED_COSTS</f>
        <v>-18126.878348100981</v>
      </c>
      <c r="P74" s="2">
        <f>IF(N74=1,O74,"")</f>
        <v>-18126.878348100981</v>
      </c>
    </row>
    <row r="75">
      <c r="A75" s="6">
        <v>0</v>
      </c>
      <c r="B75" s="6">
        <v>2</v>
      </c>
      <c r="C75" s="6">
        <v>9</v>
      </c>
      <c r="D75" s="6">
        <f>A75+B75+C75</f>
        <v>11</v>
      </c>
      <c r="E75" s="5">
        <f>IF(A75=0,0,A75*LABOR_HRS_WK_TOM*SEASON_WEEKS*(1+DIM_PCT_TOM)^A75)</f>
        <v>0</v>
      </c>
      <c r="F75" s="5">
        <f>IF(B75=0,0,B75*LABOR_HRS_WK_CAR*SEASON_WEEKS*(1+DIM_PCT_CAR)^B75)</f>
        <v>63.037499999999994</v>
      </c>
      <c r="G75" s="5">
        <f>IF(C75=0,0,C75*LABOR_HRS_WK_MES*SEASON_WEEKS*(1+DIM_PCT_MES)^C75)</f>
        <v>452.90833186570273</v>
      </c>
      <c r="H75" s="5">
        <f>E75+F75+G75</f>
        <v>515.94583186570276</v>
      </c>
      <c r="I75" s="5">
        <f>MIN(H75,FARMER_HRS)</f>
        <v>515.94583186570276</v>
      </c>
      <c r="J75" s="5">
        <f>MAX(0,H75-FARMER_HRS)</f>
        <v>0</v>
      </c>
      <c r="K75" s="2">
        <f>I75*FARMER_RATE+J75*TEMP_WORKER_RATE</f>
        <v>17914.785828670236</v>
      </c>
      <c r="L75" s="2">
        <f>A75*PRICE_TOM+B75*PRICE_CAR+C75*PRICE_MES</f>
        <v>28488</v>
      </c>
      <c r="M75" s="2">
        <f>A75*FERT_BED_TOM+B75*FERT_BED_CAR+C75*FERT_BED_MES</f>
        <v>8800</v>
      </c>
      <c r="N75" s="6">
        <f>IF(AND(D75&lt;=TOTAL_BEDS,J75&lt;=TEMP_WORKER_MAX*TEMP_WORKER_HRS),1,0)</f>
        <v>1</v>
      </c>
      <c r="O75" s="2">
        <f>L75-M75-K75-FIXED_COSTS</f>
        <v>-18226.785828670236</v>
      </c>
      <c r="P75" s="2">
        <f>IF(N75=1,O75,"")</f>
        <v>-18226.785828670236</v>
      </c>
    </row>
    <row r="76">
      <c r="A76" s="6">
        <v>0</v>
      </c>
      <c r="B76" s="6">
        <v>2</v>
      </c>
      <c r="C76" s="6">
        <v>10</v>
      </c>
      <c r="D76" s="6">
        <f>A76+B76+C76</f>
        <v>12</v>
      </c>
      <c r="E76" s="5">
        <f>IF(A76=0,0,A76*LABOR_HRS_WK_TOM*SEASON_WEEKS*(1+DIM_PCT_TOM)^A76)</f>
        <v>0</v>
      </c>
      <c r="F76" s="5">
        <f>IF(B76=0,0,B76*LABOR_HRS_WK_CAR*SEASON_WEEKS*(1+DIM_PCT_CAR)^B76)</f>
        <v>63.037499999999994</v>
      </c>
      <c r="G76" s="5">
        <f>IF(C76=0,0,C76*LABOR_HRS_WK_MES*SEASON_WEEKS*(1+DIM_PCT_MES)^C76)</f>
        <v>509.52187334891551</v>
      </c>
      <c r="H76" s="5">
        <f>E76+F76+G76</f>
        <v>572.55937334891553</v>
      </c>
      <c r="I76" s="5">
        <f>MIN(H76,FARMER_HRS)</f>
        <v>572.55937334891553</v>
      </c>
      <c r="J76" s="5">
        <f>MAX(0,H76-FARMER_HRS)</f>
        <v>0</v>
      </c>
      <c r="K76" s="2">
        <f>I76*FARMER_RATE+J76*TEMP_WORKER_RATE</f>
        <v>19880.533796837346</v>
      </c>
      <c r="L76" s="2">
        <f>A76*PRICE_TOM+B76*PRICE_CAR+C76*PRICE_MES</f>
        <v>31188</v>
      </c>
      <c r="M76" s="2">
        <f>A76*FERT_BED_TOM+B76*FERT_BED_CAR+C76*FERT_BED_MES</f>
        <v>9680</v>
      </c>
      <c r="N76" s="6">
        <f>IF(AND(D76&lt;=TOTAL_BEDS,J76&lt;=TEMP_WORKER_MAX*TEMP_WORKER_HRS),1,0)</f>
        <v>1</v>
      </c>
      <c r="O76" s="2">
        <f>L76-M76-K76-FIXED_COSTS</f>
        <v>-18372.533796837346</v>
      </c>
      <c r="P76" s="2">
        <f>IF(N76=1,O76,"")</f>
        <v>-18372.533796837346</v>
      </c>
    </row>
    <row r="77">
      <c r="A77" s="6">
        <v>0</v>
      </c>
      <c r="B77" s="6">
        <v>2</v>
      </c>
      <c r="C77" s="6">
        <v>11</v>
      </c>
      <c r="D77" s="6">
        <f>A77+B77+C77</f>
        <v>13</v>
      </c>
      <c r="E77" s="5">
        <f>IF(A77=0,0,A77*LABOR_HRS_WK_TOM*SEASON_WEEKS*(1+DIM_PCT_TOM)^A77)</f>
        <v>0</v>
      </c>
      <c r="F77" s="5">
        <f>IF(B77=0,0,B77*LABOR_HRS_WK_CAR*SEASON_WEEKS*(1+DIM_PCT_CAR)^B77)</f>
        <v>63.037499999999994</v>
      </c>
      <c r="G77" s="5">
        <f>IF(C77=0,0,C77*LABOR_HRS_WK_MES*SEASON_WEEKS*(1+DIM_PCT_MES)^C77)</f>
        <v>567.47998644235463</v>
      </c>
      <c r="H77" s="5">
        <f>E77+F77+G77</f>
        <v>630.51748644235465</v>
      </c>
      <c r="I77" s="5">
        <f>MIN(H77,FARMER_HRS)</f>
        <v>630.51748644235465</v>
      </c>
      <c r="J77" s="5">
        <f>MAX(0,H77-FARMER_HRS)</f>
        <v>0</v>
      </c>
      <c r="K77" s="2">
        <f>I77*FARMER_RATE+J77*TEMP_WORKER_RATE</f>
        <v>21892.968279248424</v>
      </c>
      <c r="L77" s="2">
        <f>A77*PRICE_TOM+B77*PRICE_CAR+C77*PRICE_MES</f>
        <v>33888</v>
      </c>
      <c r="M77" s="2">
        <f>A77*FERT_BED_TOM+B77*FERT_BED_CAR+C77*FERT_BED_MES</f>
        <v>10560</v>
      </c>
      <c r="N77" s="6">
        <f>IF(AND(D77&lt;=TOTAL_BEDS,J77&lt;=TEMP_WORKER_MAX*TEMP_WORKER_HRS),1,0)</f>
        <v>1</v>
      </c>
      <c r="O77" s="2">
        <f>L77-M77-K77-FIXED_COSTS</f>
        <v>-18564.968279248424</v>
      </c>
      <c r="P77" s="2">
        <f>IF(N77=1,O77,"")</f>
        <v>-18564.968279248424</v>
      </c>
    </row>
    <row r="78">
      <c r="A78" s="6">
        <v>0</v>
      </c>
      <c r="B78" s="6">
        <v>2</v>
      </c>
      <c r="C78" s="6">
        <v>12</v>
      </c>
      <c r="D78" s="6">
        <f>A78+B78+C78</f>
        <v>14</v>
      </c>
      <c r="E78" s="5">
        <f>IF(A78=0,0,A78*LABOR_HRS_WK_TOM*SEASON_WEEKS*(1+DIM_PCT_TOM)^A78)</f>
        <v>0</v>
      </c>
      <c r="F78" s="5">
        <f>IF(B78=0,0,B78*LABOR_HRS_WK_CAR*SEASON_WEEKS*(1+DIM_PCT_CAR)^B78)</f>
        <v>63.037499999999994</v>
      </c>
      <c r="G78" s="5">
        <f>IF(C78=0,0,C78*LABOR_HRS_WK_MES*SEASON_WEEKS*(1+DIM_PCT_MES)^C78)</f>
        <v>626.807439570419</v>
      </c>
      <c r="H78" s="5">
        <f>E78+F78+G78</f>
        <v>689.844939570419</v>
      </c>
      <c r="I78" s="5">
        <f>MIN(H78,FARMER_HRS)</f>
        <v>689.844939570419</v>
      </c>
      <c r="J78" s="5">
        <f>MAX(0,H78-FARMER_HRS)</f>
        <v>0</v>
      </c>
      <c r="K78" s="2">
        <f>I78*FARMER_RATE+J78*TEMP_WORKER_RATE</f>
        <v>23952.94929063955</v>
      </c>
      <c r="L78" s="2">
        <f>A78*PRICE_TOM+B78*PRICE_CAR+C78*PRICE_MES</f>
        <v>36588</v>
      </c>
      <c r="M78" s="2">
        <f>A78*FERT_BED_TOM+B78*FERT_BED_CAR+C78*FERT_BED_MES</f>
        <v>11440</v>
      </c>
      <c r="N78" s="6">
        <f>IF(AND(D78&lt;=TOTAL_BEDS,J78&lt;=TEMP_WORKER_MAX*TEMP_WORKER_HRS),1,0)</f>
        <v>1</v>
      </c>
      <c r="O78" s="2">
        <f>L78-M78-K78-FIXED_COSTS</f>
        <v>-18804.94929063955</v>
      </c>
      <c r="P78" s="2">
        <f>IF(N78=1,O78,"")</f>
        <v>-18804.94929063955</v>
      </c>
    </row>
    <row r="79">
      <c r="A79" s="6">
        <v>0</v>
      </c>
      <c r="B79" s="6">
        <v>2</v>
      </c>
      <c r="C79" s="6">
        <v>13</v>
      </c>
      <c r="D79" s="6">
        <f>A79+B79+C79</f>
        <v>15</v>
      </c>
      <c r="E79" s="5">
        <f>IF(A79=0,0,A79*LABOR_HRS_WK_TOM*SEASON_WEEKS*(1+DIM_PCT_TOM)^A79)</f>
        <v>0</v>
      </c>
      <c r="F79" s="5">
        <f>IF(B79=0,0,B79*LABOR_HRS_WK_CAR*SEASON_WEEKS*(1+DIM_PCT_CAR)^B79)</f>
        <v>63.037499999999994</v>
      </c>
      <c r="G79" s="5">
        <f>IF(C79=0,0,C79*LABOR_HRS_WK_MES*SEASON_WEEKS*(1+DIM_PCT_MES)^C79)</f>
        <v>687.52941027880331</v>
      </c>
      <c r="H79" s="5">
        <f>E79+F79+G79</f>
        <v>750.56691027880333</v>
      </c>
      <c r="I79" s="5">
        <f>MIN(H79,FARMER_HRS)</f>
        <v>720</v>
      </c>
      <c r="J79" s="5">
        <f>MAX(0,H79-FARMER_HRS)</f>
        <v>30.566910278803334</v>
      </c>
      <c r="K79" s="2">
        <f>I79*FARMER_RATE+J79*TEMP_WORKER_RATE</f>
        <v>25530.675525673669</v>
      </c>
      <c r="L79" s="2">
        <f>A79*PRICE_TOM+B79*PRICE_CAR+C79*PRICE_MES</f>
        <v>39288</v>
      </c>
      <c r="M79" s="2">
        <f>A79*FERT_BED_TOM+B79*FERT_BED_CAR+C79*FERT_BED_MES</f>
        <v>12320</v>
      </c>
      <c r="N79" s="6">
        <f>IF(AND(D79&lt;=TOTAL_BEDS,J79&lt;=TEMP_WORKER_MAX*TEMP_WORKER_HRS),1,0)</f>
        <v>1</v>
      </c>
      <c r="O79" s="2">
        <f>L79-M79-K79-FIXED_COSTS</f>
        <v>-18562.675525673669</v>
      </c>
      <c r="P79" s="2">
        <f>IF(N79=1,O79,"")</f>
        <v>-18562.675525673669</v>
      </c>
    </row>
    <row r="80">
      <c r="A80" s="6">
        <v>0</v>
      </c>
      <c r="B80" s="6">
        <v>2</v>
      </c>
      <c r="C80" s="6">
        <v>14</v>
      </c>
      <c r="D80" s="6">
        <f>A80+B80+C80</f>
        <v>16</v>
      </c>
      <c r="E80" s="5">
        <f>IF(A80=0,0,A80*LABOR_HRS_WK_TOM*SEASON_WEEKS*(1+DIM_PCT_TOM)^A80)</f>
        <v>0</v>
      </c>
      <c r="F80" s="5">
        <f>IF(B80=0,0,B80*LABOR_HRS_WK_CAR*SEASON_WEEKS*(1+DIM_PCT_CAR)^B80)</f>
        <v>63.037499999999994</v>
      </c>
      <c r="G80" s="5">
        <f>IF(C80=0,0,C80*LABOR_HRS_WK_MES*SEASON_WEEKS*(1+DIM_PCT_MES)^C80)</f>
        <v>749.67149159246435</v>
      </c>
      <c r="H80" s="5">
        <f>E80+F80+G80</f>
        <v>812.70899159246437</v>
      </c>
      <c r="I80" s="5">
        <f>MIN(H80,FARMER_HRS)</f>
        <v>720</v>
      </c>
      <c r="J80" s="5">
        <f>MAX(0,H80-FARMER_HRS)</f>
        <v>92.708991592464372</v>
      </c>
      <c r="K80" s="2">
        <f>I80*FARMER_RATE+J80*TEMP_WORKER_RATE</f>
        <v>26609.531104035839</v>
      </c>
      <c r="L80" s="2">
        <f>A80*PRICE_TOM+B80*PRICE_CAR+C80*PRICE_MES</f>
        <v>41988</v>
      </c>
      <c r="M80" s="2">
        <f>A80*FERT_BED_TOM+B80*FERT_BED_CAR+C80*FERT_BED_MES</f>
        <v>13200</v>
      </c>
      <c r="N80" s="6">
        <f>IF(AND(D80&lt;=TOTAL_BEDS,J80&lt;=TEMP_WORKER_MAX*TEMP_WORKER_HRS),1,0)</f>
        <v>1</v>
      </c>
      <c r="O80" s="2">
        <f>L80-M80-K80-FIXED_COSTS</f>
        <v>-17821.531104035839</v>
      </c>
      <c r="P80" s="2">
        <f>IF(N80=1,O80,"")</f>
        <v>-17821.531104035839</v>
      </c>
    </row>
    <row r="81">
      <c r="A81" s="6">
        <v>0</v>
      </c>
      <c r="B81" s="6">
        <v>2</v>
      </c>
      <c r="C81" s="6">
        <v>15</v>
      </c>
      <c r="D81" s="6">
        <f>A81+B81+C81</f>
        <v>17</v>
      </c>
      <c r="E81" s="5">
        <f>IF(A81=0,0,A81*LABOR_HRS_WK_TOM*SEASON_WEEKS*(1+DIM_PCT_TOM)^A81)</f>
        <v>0</v>
      </c>
      <c r="F81" s="5">
        <f>IF(B81=0,0,B81*LABOR_HRS_WK_CAR*SEASON_WEEKS*(1+DIM_PCT_CAR)^B81)</f>
        <v>63.037499999999994</v>
      </c>
      <c r="G81" s="5">
        <f>IF(C81=0,0,C81*LABOR_HRS_WK_MES*SEASON_WEEKS*(1+DIM_PCT_MES)^C81)</f>
        <v>813.25969846861074</v>
      </c>
      <c r="H81" s="5">
        <f>E81+F81+G81</f>
        <v>876.29719846861076</v>
      </c>
      <c r="I81" s="5">
        <f>MIN(H81,FARMER_HRS)</f>
        <v>720</v>
      </c>
      <c r="J81" s="5">
        <f>MAX(0,H81-FARMER_HRS)</f>
        <v>156.29719846861076</v>
      </c>
      <c r="K81" s="2">
        <f>I81*FARMER_RATE+J81*TEMP_WORKER_RATE</f>
        <v>27713.493028968936</v>
      </c>
      <c r="L81" s="2">
        <f>A81*PRICE_TOM+B81*PRICE_CAR+C81*PRICE_MES</f>
        <v>44688</v>
      </c>
      <c r="M81" s="2">
        <f>A81*FERT_BED_TOM+B81*FERT_BED_CAR+C81*FERT_BED_MES</f>
        <v>14080</v>
      </c>
      <c r="N81" s="6">
        <f>IF(AND(D81&lt;=TOTAL_BEDS,J81&lt;=TEMP_WORKER_MAX*TEMP_WORKER_HRS),1,0)</f>
        <v>1</v>
      </c>
      <c r="O81" s="2">
        <f>L81-M81-K81-FIXED_COSTS</f>
        <v>-17105.493028968936</v>
      </c>
      <c r="P81" s="2">
        <f>IF(N81=1,O81,"")</f>
        <v>-17105.493028968936</v>
      </c>
    </row>
    <row r="82">
      <c r="A82" s="6">
        <v>0</v>
      </c>
      <c r="B82" s="6">
        <v>2</v>
      </c>
      <c r="C82" s="6">
        <v>16</v>
      </c>
      <c r="D82" s="6">
        <f>A82+B82+C82</f>
        <v>18</v>
      </c>
      <c r="E82" s="5">
        <f>IF(A82=0,0,A82*LABOR_HRS_WK_TOM*SEASON_WEEKS*(1+DIM_PCT_TOM)^A82)</f>
        <v>0</v>
      </c>
      <c r="F82" s="5">
        <f>IF(B82=0,0,B82*LABOR_HRS_WK_CAR*SEASON_WEEKS*(1+DIM_PCT_CAR)^B82)</f>
        <v>63.037499999999994</v>
      </c>
      <c r="G82" s="5">
        <f>IF(C82=0,0,C82*LABOR_HRS_WK_MES*SEASON_WEEKS*(1+DIM_PCT_MES)^C82)</f>
        <v>878.32047434609967</v>
      </c>
      <c r="H82" s="5">
        <f>E82+F82+G82</f>
        <v>941.3579743460997</v>
      </c>
      <c r="I82" s="5">
        <f>MIN(H82,FARMER_HRS)</f>
        <v>720</v>
      </c>
      <c r="J82" s="5">
        <f>MAX(0,H82-FARMER_HRS)</f>
        <v>221.3579743460997</v>
      </c>
      <c r="K82" s="2">
        <f>I82*FARMER_RATE+J82*TEMP_WORKER_RATE</f>
        <v>28843.020387953118</v>
      </c>
      <c r="L82" s="2">
        <f>A82*PRICE_TOM+B82*PRICE_CAR+C82*PRICE_MES</f>
        <v>47388</v>
      </c>
      <c r="M82" s="2">
        <f>A82*FERT_BED_TOM+B82*FERT_BED_CAR+C82*FERT_BED_MES</f>
        <v>14960</v>
      </c>
      <c r="N82" s="6">
        <f>IF(AND(D82&lt;=TOTAL_BEDS,J82&lt;=TEMP_WORKER_MAX*TEMP_WORKER_HRS),1,0)</f>
        <v>1</v>
      </c>
      <c r="O82" s="2">
        <f>L82-M82-K82-FIXED_COSTS</f>
        <v>-16415.020387953118</v>
      </c>
      <c r="P82" s="2">
        <f>IF(N82=1,O82,"")</f>
        <v>-16415.020387953118</v>
      </c>
    </row>
    <row r="83">
      <c r="A83" s="6">
        <v>0</v>
      </c>
      <c r="B83" s="6">
        <v>2</v>
      </c>
      <c r="C83" s="6">
        <v>17</v>
      </c>
      <c r="D83" s="6">
        <f>A83+B83+C83</f>
        <v>19</v>
      </c>
      <c r="E83" s="5">
        <f>IF(A83=0,0,A83*LABOR_HRS_WK_TOM*SEASON_WEEKS*(1+DIM_PCT_TOM)^A83)</f>
        <v>0</v>
      </c>
      <c r="F83" s="5">
        <f>IF(B83=0,0,B83*LABOR_HRS_WK_CAR*SEASON_WEEKS*(1+DIM_PCT_CAR)^B83)</f>
        <v>63.037499999999994</v>
      </c>
      <c r="G83" s="5">
        <f>IF(C83=0,0,C83*LABOR_HRS_WK_MES*SEASON_WEEKS*(1+DIM_PCT_MES)^C83)</f>
        <v>944.88069779263992</v>
      </c>
      <c r="H83" s="5">
        <f>E83+F83+G83</f>
        <v>1007.91819779264</v>
      </c>
      <c r="I83" s="5">
        <f>MIN(H83,FARMER_HRS)</f>
        <v>720</v>
      </c>
      <c r="J83" s="5">
        <f>MAX(0,H83-FARMER_HRS)</f>
        <v>287.91819779263994</v>
      </c>
      <c r="K83" s="2">
        <f>I83*FARMER_RATE+J83*TEMP_WORKER_RATE</f>
        <v>29998.579822788888</v>
      </c>
      <c r="L83" s="2">
        <f>A83*PRICE_TOM+B83*PRICE_CAR+C83*PRICE_MES</f>
        <v>50088</v>
      </c>
      <c r="M83" s="2">
        <f>A83*FERT_BED_TOM+B83*FERT_BED_CAR+C83*FERT_BED_MES</f>
        <v>15840</v>
      </c>
      <c r="N83" s="6">
        <f>IF(AND(D83&lt;=TOTAL_BEDS,J83&lt;=TEMP_WORKER_MAX*TEMP_WORKER_HRS),1,0)</f>
        <v>1</v>
      </c>
      <c r="O83" s="2">
        <f>L83-M83-K83-FIXED_COSTS</f>
        <v>-15750.579822788888</v>
      </c>
      <c r="P83" s="2">
        <f>IF(N83=1,O83,"")</f>
        <v>-15750.579822788888</v>
      </c>
    </row>
    <row r="84">
      <c r="A84" s="6">
        <v>0</v>
      </c>
      <c r="B84" s="6">
        <v>2</v>
      </c>
      <c r="C84" s="6">
        <v>18</v>
      </c>
      <c r="D84" s="6">
        <f>A84+B84+C84</f>
        <v>20</v>
      </c>
      <c r="E84" s="5">
        <f>IF(A84=0,0,A84*LABOR_HRS_WK_TOM*SEASON_WEEKS*(1+DIM_PCT_TOM)^A84)</f>
        <v>0</v>
      </c>
      <c r="F84" s="5">
        <f>IF(B84=0,0,B84*LABOR_HRS_WK_CAR*SEASON_WEEKS*(1+DIM_PCT_CAR)^B84)</f>
        <v>63.037499999999994</v>
      </c>
      <c r="G84" s="5">
        <f>IF(C84=0,0,C84*LABOR_HRS_WK_MES*SEASON_WEEKS*(1+DIM_PCT_MES)^C84)</f>
        <v>1012.9676892512272</v>
      </c>
      <c r="H84" s="5">
        <f>E84+F84+G84</f>
        <v>1076.0051892512272</v>
      </c>
      <c r="I84" s="5">
        <f>MIN(H84,FARMER_HRS)</f>
        <v>720</v>
      </c>
      <c r="J84" s="5">
        <f>MAX(0,H84-FARMER_HRS)</f>
        <v>356.00518925122719</v>
      </c>
      <c r="K84" s="2">
        <f>I84*FARMER_RATE+J84*TEMP_WORKER_RATE</f>
        <v>31180.645646722696</v>
      </c>
      <c r="L84" s="2">
        <f>A84*PRICE_TOM+B84*PRICE_CAR+C84*PRICE_MES</f>
        <v>52788</v>
      </c>
      <c r="M84" s="2">
        <f>A84*FERT_BED_TOM+B84*FERT_BED_CAR+C84*FERT_BED_MES</f>
        <v>16720</v>
      </c>
      <c r="N84" s="6">
        <f>IF(AND(D84&lt;=TOTAL_BEDS,J84&lt;=TEMP_WORKER_MAX*TEMP_WORKER_HRS),1,0)</f>
        <v>1</v>
      </c>
      <c r="O84" s="2">
        <f>L84-M84-K84-FIXED_COSTS</f>
        <v>-15112.645646722696</v>
      </c>
      <c r="P84" s="2">
        <f>IF(N84=1,O84,"")</f>
        <v>-15112.645646722696</v>
      </c>
    </row>
    <row r="85">
      <c r="A85" s="6">
        <v>0</v>
      </c>
      <c r="B85" s="6">
        <v>2</v>
      </c>
      <c r="C85" s="6">
        <v>19</v>
      </c>
      <c r="D85" s="6">
        <f>A85+B85+C85</f>
        <v>21</v>
      </c>
      <c r="E85" s="5">
        <f>IF(A85=0,0,A85*LABOR_HRS_WK_TOM*SEASON_WEEKS*(1+DIM_PCT_TOM)^A85)</f>
        <v>0</v>
      </c>
      <c r="F85" s="5">
        <f>IF(B85=0,0,B85*LABOR_HRS_WK_CAR*SEASON_WEEKS*(1+DIM_PCT_CAR)^B85)</f>
        <v>63.037499999999994</v>
      </c>
      <c r="G85" s="5">
        <f>IF(C85=0,0,C85*LABOR_HRS_WK_MES*SEASON_WEEKS*(1+DIM_PCT_MES)^C85)</f>
        <v>1082.6092178872491</v>
      </c>
      <c r="H85" s="5">
        <f>E85+F85+G85</f>
        <v>1145.646717887249</v>
      </c>
      <c r="I85" s="5">
        <f>MIN(H85,FARMER_HRS)</f>
        <v>720</v>
      </c>
      <c r="J85" s="5">
        <f>MAX(0,H85-FARMER_HRS)</f>
        <v>425.646717887249</v>
      </c>
      <c r="K85" s="2">
        <f>I85*FARMER_RATE+J85*TEMP_WORKER_RATE</f>
        <v>32389.699963320294</v>
      </c>
      <c r="L85" s="2">
        <f>A85*PRICE_TOM+B85*PRICE_CAR+C85*PRICE_MES</f>
        <v>55488</v>
      </c>
      <c r="M85" s="2">
        <f>A85*FERT_BED_TOM+B85*FERT_BED_CAR+C85*FERT_BED_MES</f>
        <v>17600</v>
      </c>
      <c r="N85" s="6">
        <f>IF(AND(D85&lt;=TOTAL_BEDS,J85&lt;=TEMP_WORKER_MAX*TEMP_WORKER_HRS),1,0)</f>
        <v>1</v>
      </c>
      <c r="O85" s="2">
        <f>L85-M85-K85-FIXED_COSTS</f>
        <v>-14501.699963320294</v>
      </c>
      <c r="P85" s="2">
        <f>IF(N85=1,O85,"")</f>
        <v>-14501.699963320294</v>
      </c>
    </row>
    <row r="86">
      <c r="A86" s="6">
        <v>0</v>
      </c>
      <c r="B86" s="6">
        <v>2</v>
      </c>
      <c r="C86" s="6">
        <v>20</v>
      </c>
      <c r="D86" s="6">
        <f>A86+B86+C86</f>
        <v>22</v>
      </c>
      <c r="E86" s="5">
        <f>IF(A86=0,0,A86*LABOR_HRS_WK_TOM*SEASON_WEEKS*(1+DIM_PCT_TOM)^A86)</f>
        <v>0</v>
      </c>
      <c r="F86" s="5">
        <f>IF(B86=0,0,B86*LABOR_HRS_WK_CAR*SEASON_WEEKS*(1+DIM_PCT_CAR)^B86)</f>
        <v>63.037499999999994</v>
      </c>
      <c r="G86" s="5">
        <f>IF(C86=0,0,C86*LABOR_HRS_WK_MES*SEASON_WEEKS*(1+DIM_PCT_MES)^C86)</f>
        <v>1153.8335085377259</v>
      </c>
      <c r="H86" s="5">
        <f>E86+F86+G86</f>
        <v>1216.8710085377259</v>
      </c>
      <c r="I86" s="5">
        <f>MIN(H86,FARMER_HRS)</f>
        <v>720</v>
      </c>
      <c r="J86" s="5">
        <f>MAX(0,H86-FARMER_HRS)</f>
        <v>496.87100853772586</v>
      </c>
      <c r="K86" s="2">
        <f>I86*FARMER_RATE+J86*TEMP_WORKER_RATE</f>
        <v>33626.232787113295</v>
      </c>
      <c r="L86" s="2">
        <f>A86*PRICE_TOM+B86*PRICE_CAR+C86*PRICE_MES</f>
        <v>58188</v>
      </c>
      <c r="M86" s="2">
        <f>A86*FERT_BED_TOM+B86*FERT_BED_CAR+C86*FERT_BED_MES</f>
        <v>18480</v>
      </c>
      <c r="N86" s="6">
        <f>IF(AND(D86&lt;=TOTAL_BEDS,J86&lt;=TEMP_WORKER_MAX*TEMP_WORKER_HRS),1,0)</f>
        <v>1</v>
      </c>
      <c r="O86" s="2">
        <f>L86-M86-K86-FIXED_COSTS</f>
        <v>-13918.232787113295</v>
      </c>
      <c r="P86" s="2">
        <f>IF(N86=1,O86,"")</f>
        <v>-13918.232787113295</v>
      </c>
    </row>
    <row r="87">
      <c r="A87" s="6">
        <v>0</v>
      </c>
      <c r="B87" s="6">
        <v>2</v>
      </c>
      <c r="C87" s="6">
        <v>21</v>
      </c>
      <c r="D87" s="6">
        <f>A87+B87+C87</f>
        <v>23</v>
      </c>
      <c r="E87" s="5">
        <f>IF(A87=0,0,A87*LABOR_HRS_WK_TOM*SEASON_WEEKS*(1+DIM_PCT_TOM)^A87)</f>
        <v>0</v>
      </c>
      <c r="F87" s="5">
        <f>IF(B87=0,0,B87*LABOR_HRS_WK_CAR*SEASON_WEEKS*(1+DIM_PCT_CAR)^B87)</f>
        <v>63.037499999999994</v>
      </c>
      <c r="G87" s="5">
        <f>IF(C87=0,0,C87*LABOR_HRS_WK_MES*SEASON_WEEKS*(1+DIM_PCT_MES)^C87)</f>
        <v>1226.6692487641699</v>
      </c>
      <c r="H87" s="5">
        <f>E87+F87+G87</f>
        <v>1289.7067487641698</v>
      </c>
      <c r="I87" s="5">
        <f>MIN(H87,FARMER_HRS)</f>
        <v>720</v>
      </c>
      <c r="J87" s="5">
        <f>MAX(0,H87-FARMER_HRS)</f>
        <v>569.70674876416979</v>
      </c>
      <c r="K87" s="2">
        <f>I87*FARMER_RATE+J87*TEMP_WORKER_RATE</f>
        <v>34890.742166044613</v>
      </c>
      <c r="L87" s="2">
        <f>A87*PRICE_TOM+B87*PRICE_CAR+C87*PRICE_MES</f>
        <v>60888</v>
      </c>
      <c r="M87" s="2">
        <f>A87*FERT_BED_TOM+B87*FERT_BED_CAR+C87*FERT_BED_MES</f>
        <v>19360</v>
      </c>
      <c r="N87" s="6">
        <f>IF(AND(D87&lt;=TOTAL_BEDS,J87&lt;=TEMP_WORKER_MAX*TEMP_WORKER_HRS),1,0)</f>
        <v>1</v>
      </c>
      <c r="O87" s="2">
        <f>L87-M87-K87-FIXED_COSTS</f>
        <v>-13362.742166044613</v>
      </c>
      <c r="P87" s="2">
        <f>IF(N87=1,O87,"")</f>
        <v>-13362.742166044613</v>
      </c>
    </row>
    <row r="88">
      <c r="A88" s="6">
        <v>0</v>
      </c>
      <c r="B88" s="6">
        <v>2</v>
      </c>
      <c r="C88" s="6">
        <v>22</v>
      </c>
      <c r="D88" s="6">
        <f>A88+B88+C88</f>
        <v>24</v>
      </c>
      <c r="E88" s="5">
        <f>IF(A88=0,0,A88*LABOR_HRS_WK_TOM*SEASON_WEEKS*(1+DIM_PCT_TOM)^A88)</f>
        <v>0</v>
      </c>
      <c r="F88" s="5">
        <f>IF(B88=0,0,B88*LABOR_HRS_WK_CAR*SEASON_WEEKS*(1+DIM_PCT_CAR)^B88)</f>
        <v>63.037499999999994</v>
      </c>
      <c r="G88" s="5">
        <f>IF(C88=0,0,C88*LABOR_HRS_WK_MES*SEASON_WEEKS*(1+DIM_PCT_MES)^C88)</f>
        <v>1301.1455960105659</v>
      </c>
      <c r="H88" s="5">
        <f>E88+F88+G88</f>
        <v>1364.1830960105658</v>
      </c>
      <c r="I88" s="5">
        <f>MIN(H88,FARMER_HRS)</f>
        <v>720</v>
      </c>
      <c r="J88" s="5">
        <f>MAX(0,H88-FARMER_HRS)</f>
        <v>644.18309601056581</v>
      </c>
      <c r="K88" s="2">
        <f>I88*FARMER_RATE+J88*TEMP_WORKER_RATE</f>
        <v>36183.734305738988</v>
      </c>
      <c r="L88" s="2">
        <f>A88*PRICE_TOM+B88*PRICE_CAR+C88*PRICE_MES</f>
        <v>63588</v>
      </c>
      <c r="M88" s="2">
        <f>A88*FERT_BED_TOM+B88*FERT_BED_CAR+C88*FERT_BED_MES</f>
        <v>20240</v>
      </c>
      <c r="N88" s="6">
        <f>IF(AND(D88&lt;=TOTAL_BEDS,J88&lt;=TEMP_WORKER_MAX*TEMP_WORKER_HRS),1,0)</f>
        <v>1</v>
      </c>
      <c r="O88" s="2">
        <f>L88-M88-K88-FIXED_COSTS</f>
        <v>-12835.734305738988</v>
      </c>
      <c r="P88" s="2">
        <f>IF(N88=1,O88,"")</f>
        <v>-12835.734305738988</v>
      </c>
    </row>
    <row r="89">
      <c r="A89" s="6">
        <v>0</v>
      </c>
      <c r="B89" s="6">
        <v>2</v>
      </c>
      <c r="C89" s="6">
        <v>23</v>
      </c>
      <c r="D89" s="6">
        <f>A89+B89+C89</f>
        <v>25</v>
      </c>
      <c r="E89" s="5">
        <f>IF(A89=0,0,A89*LABOR_HRS_WK_TOM*SEASON_WEEKS*(1+DIM_PCT_TOM)^A89)</f>
        <v>0</v>
      </c>
      <c r="F89" s="5">
        <f>IF(B89=0,0,B89*LABOR_HRS_WK_CAR*SEASON_WEEKS*(1+DIM_PCT_CAR)^B89)</f>
        <v>63.037499999999994</v>
      </c>
      <c r="G89" s="5">
        <f>IF(C89=0,0,C89*LABOR_HRS_WK_MES*SEASON_WEEKS*(1+DIM_PCT_MES)^C89)</f>
        <v>1377.2921848680023</v>
      </c>
      <c r="H89" s="5">
        <f>E89+F89+G89</f>
        <v>1440.3296848680022</v>
      </c>
      <c r="I89" s="5">
        <f>MIN(H89,FARMER_HRS)</f>
        <v>720</v>
      </c>
      <c r="J89" s="5">
        <f>MAX(0,H89-FARMER_HRS)</f>
        <v>720.32968486800223</v>
      </c>
      <c r="K89" s="2">
        <f>I89*FARMER_RATE+J89*TEMP_WORKER_RATE</f>
        <v>37505.723695625042</v>
      </c>
      <c r="L89" s="2">
        <f>A89*PRICE_TOM+B89*PRICE_CAR+C89*PRICE_MES</f>
        <v>66288</v>
      </c>
      <c r="M89" s="2">
        <f>A89*FERT_BED_TOM+B89*FERT_BED_CAR+C89*FERT_BED_MES</f>
        <v>21120</v>
      </c>
      <c r="N89" s="6">
        <f>IF(AND(D89&lt;=TOTAL_BEDS,J89&lt;=TEMP_WORKER_MAX*TEMP_WORKER_HRS),1,0)</f>
        <v>1</v>
      </c>
      <c r="O89" s="2">
        <f>L89-M89-K89-FIXED_COSTS</f>
        <v>-12337.723695625042</v>
      </c>
      <c r="P89" s="2">
        <f>IF(N89=1,O89,"")</f>
        <v>-12337.723695625042</v>
      </c>
    </row>
    <row r="90">
      <c r="A90" s="6">
        <v>0</v>
      </c>
      <c r="B90" s="6">
        <v>2</v>
      </c>
      <c r="C90" s="6">
        <v>24</v>
      </c>
      <c r="D90" s="6">
        <f>A90+B90+C90</f>
        <v>26</v>
      </c>
      <c r="E90" s="5">
        <f>IF(A90=0,0,A90*LABOR_HRS_WK_TOM*SEASON_WEEKS*(1+DIM_PCT_TOM)^A90)</f>
        <v>0</v>
      </c>
      <c r="F90" s="5">
        <f>IF(B90=0,0,B90*LABOR_HRS_WK_CAR*SEASON_WEEKS*(1+DIM_PCT_CAR)^B90)</f>
        <v>63.037499999999994</v>
      </c>
      <c r="G90" s="5">
        <f>IF(C90=0,0,C90*LABOR_HRS_WK_MES*SEASON_WEEKS*(1+DIM_PCT_MES)^C90)</f>
        <v>1455.139134447498</v>
      </c>
      <c r="H90" s="5">
        <f>E90+F90+G90</f>
        <v>1518.1766344474979</v>
      </c>
      <c r="I90" s="5">
        <f>MIN(H90,FARMER_HRS)</f>
        <v>720</v>
      </c>
      <c r="J90" s="5">
        <f>MAX(0,H90-FARMER_HRS)</f>
        <v>798.17663444749792</v>
      </c>
      <c r="K90" s="2">
        <f>I90*FARMER_RATE+J90*TEMP_WORKER_RATE</f>
        <v>38857.233236935732</v>
      </c>
      <c r="L90" s="2">
        <f>A90*PRICE_TOM+B90*PRICE_CAR+C90*PRICE_MES</f>
        <v>68988</v>
      </c>
      <c r="M90" s="2">
        <f>A90*FERT_BED_TOM+B90*FERT_BED_CAR+C90*FERT_BED_MES</f>
        <v>22000</v>
      </c>
      <c r="N90" s="6">
        <f>IF(AND(D90&lt;=TOTAL_BEDS,J90&lt;=TEMP_WORKER_MAX*TEMP_WORKER_HRS),1,0)</f>
        <v>1</v>
      </c>
      <c r="O90" s="2">
        <f>L90-M90-K90-FIXED_COSTS</f>
        <v>-11869.233236935732</v>
      </c>
      <c r="P90" s="2">
        <f>IF(N90=1,O90,"")</f>
        <v>-11869.233236935732</v>
      </c>
    </row>
    <row r="91">
      <c r="A91" s="6">
        <v>0</v>
      </c>
      <c r="B91" s="6">
        <v>2</v>
      </c>
      <c r="C91" s="6">
        <v>25</v>
      </c>
      <c r="D91" s="6">
        <f>A91+B91+C91</f>
        <v>27</v>
      </c>
      <c r="E91" s="5">
        <f>IF(A91=0,0,A91*LABOR_HRS_WK_TOM*SEASON_WEEKS*(1+DIM_PCT_TOM)^A91)</f>
        <v>0</v>
      </c>
      <c r="F91" s="5">
        <f>IF(B91=0,0,B91*LABOR_HRS_WK_CAR*SEASON_WEEKS*(1+DIM_PCT_CAR)^B91)</f>
        <v>63.037499999999994</v>
      </c>
      <c r="G91" s="5">
        <f>IF(C91=0,0,C91*LABOR_HRS_WK_MES*SEASON_WEEKS*(1+DIM_PCT_MES)^C91)</f>
        <v>1534.7170558625955</v>
      </c>
      <c r="H91" s="5">
        <f>E91+F91+G91</f>
        <v>1597.7545558625955</v>
      </c>
      <c r="I91" s="5">
        <f>MIN(H91,FARMER_HRS)</f>
        <v>720</v>
      </c>
      <c r="J91" s="5">
        <f>MAX(0,H91-FARMER_HRS)</f>
        <v>877.75455586259545</v>
      </c>
      <c r="K91" s="2">
        <f>I91*FARMER_RATE+J91*TEMP_WORKER_RATE</f>
        <v>40238.7943726145</v>
      </c>
      <c r="L91" s="2">
        <f>A91*PRICE_TOM+B91*PRICE_CAR+C91*PRICE_MES</f>
        <v>71688</v>
      </c>
      <c r="M91" s="2">
        <f>A91*FERT_BED_TOM+B91*FERT_BED_CAR+C91*FERT_BED_MES</f>
        <v>22880</v>
      </c>
      <c r="N91" s="6">
        <f>IF(AND(D91&lt;=TOTAL_BEDS,J91&lt;=TEMP_WORKER_MAX*TEMP_WORKER_HRS),1,0)</f>
        <v>1</v>
      </c>
      <c r="O91" s="2">
        <f>L91-M91-K91-FIXED_COSTS</f>
        <v>-11430.794372614502</v>
      </c>
      <c r="P91" s="2">
        <f>IF(N91=1,O91,"")</f>
        <v>-11430.794372614502</v>
      </c>
    </row>
    <row r="92">
      <c r="A92" s="6">
        <v>0</v>
      </c>
      <c r="B92" s="6">
        <v>2</v>
      </c>
      <c r="C92" s="6">
        <v>26</v>
      </c>
      <c r="D92" s="6">
        <f>A92+B92+C92</f>
        <v>28</v>
      </c>
      <c r="E92" s="5">
        <f>IF(A92=0,0,A92*LABOR_HRS_WK_TOM*SEASON_WEEKS*(1+DIM_PCT_TOM)^A92)</f>
        <v>0</v>
      </c>
      <c r="F92" s="5">
        <f>IF(B92=0,0,B92*LABOR_HRS_WK_CAR*SEASON_WEEKS*(1+DIM_PCT_CAR)^B92)</f>
        <v>63.037499999999994</v>
      </c>
      <c r="G92" s="5">
        <f>IF(C92=0,0,C92*LABOR_HRS_WK_MES*SEASON_WEEKS*(1+DIM_PCT_MES)^C92)</f>
        <v>1616.0570598233128</v>
      </c>
      <c r="H92" s="5">
        <f>E92+F92+G92</f>
        <v>1679.0945598233127</v>
      </c>
      <c r="I92" s="5">
        <f>MIN(H92,FARMER_HRS)</f>
        <v>720</v>
      </c>
      <c r="J92" s="5">
        <f>MAX(0,H92-FARMER_HRS)</f>
        <v>959.09455982331269</v>
      </c>
      <c r="K92" s="2">
        <f>I92*FARMER_RATE+J92*TEMP_WORKER_RATE</f>
        <v>41650.947219154739</v>
      </c>
      <c r="L92" s="2">
        <f>A92*PRICE_TOM+B92*PRICE_CAR+C92*PRICE_MES</f>
        <v>74388</v>
      </c>
      <c r="M92" s="2">
        <f>A92*FERT_BED_TOM+B92*FERT_BED_CAR+C92*FERT_BED_MES</f>
        <v>23760</v>
      </c>
      <c r="N92" s="6">
        <f>IF(AND(D92&lt;=TOTAL_BEDS,J92&lt;=TEMP_WORKER_MAX*TEMP_WORKER_HRS),1,0)</f>
        <v>1</v>
      </c>
      <c r="O92" s="2">
        <f>L92-M92-K92-FIXED_COSTS</f>
        <v>-11022.947219154739</v>
      </c>
      <c r="P92" s="2">
        <f>IF(N92=1,O92,"")</f>
        <v>-11022.947219154739</v>
      </c>
    </row>
    <row r="93">
      <c r="A93" s="6">
        <v>0</v>
      </c>
      <c r="B93" s="6">
        <v>2</v>
      </c>
      <c r="C93" s="6">
        <v>27</v>
      </c>
      <c r="D93" s="6">
        <f>A93+B93+C93</f>
        <v>29</v>
      </c>
      <c r="E93" s="5">
        <f>IF(A93=0,0,A93*LABOR_HRS_WK_TOM*SEASON_WEEKS*(1+DIM_PCT_TOM)^A93)</f>
        <v>0</v>
      </c>
      <c r="F93" s="5">
        <f>IF(B93=0,0,B93*LABOR_HRS_WK_CAR*SEASON_WEEKS*(1+DIM_PCT_CAR)^B93)</f>
        <v>63.037499999999994</v>
      </c>
      <c r="G93" s="5">
        <f>IF(C93=0,0,C93*LABOR_HRS_WK_MES*SEASON_WEEKS*(1+DIM_PCT_MES)^C93)</f>
        <v>1699.19076434307</v>
      </c>
      <c r="H93" s="5">
        <f>E93+F93+G93</f>
        <v>1762.22826434307</v>
      </c>
      <c r="I93" s="5">
        <f>MIN(H93,FARMER_HRS)</f>
        <v>720</v>
      </c>
      <c r="J93" s="5">
        <f>MAX(0,H93-FARMER_HRS)</f>
        <v>1042.22826434307</v>
      </c>
      <c r="K93" s="2">
        <f>I93*FARMER_RATE+J93*TEMP_WORKER_RATE</f>
        <v>43094.240700400522</v>
      </c>
      <c r="L93" s="2">
        <f>A93*PRICE_TOM+B93*PRICE_CAR+C93*PRICE_MES</f>
        <v>77088</v>
      </c>
      <c r="M93" s="2">
        <f>A93*FERT_BED_TOM+B93*FERT_BED_CAR+C93*FERT_BED_MES</f>
        <v>24640</v>
      </c>
      <c r="N93" s="6">
        <f>IF(AND(D93&lt;=TOTAL_BEDS,J93&lt;=TEMP_WORKER_MAX*TEMP_WORKER_HRS),1,0)</f>
        <v>1</v>
      </c>
      <c r="O93" s="2">
        <f>L93-M93-K93-FIXED_COSTS</f>
        <v>-10646.240700400522</v>
      </c>
      <c r="P93" s="2">
        <f>IF(N93=1,O93,"")</f>
        <v>-10646.240700400522</v>
      </c>
    </row>
    <row r="94">
      <c r="A94" s="6">
        <v>0</v>
      </c>
      <c r="B94" s="6">
        <v>2</v>
      </c>
      <c r="C94" s="6">
        <v>28</v>
      </c>
      <c r="D94" s="6">
        <f>A94+B94+C94</f>
        <v>30</v>
      </c>
      <c r="E94" s="5">
        <f>IF(A94=0,0,A94*LABOR_HRS_WK_TOM*SEASON_WEEKS*(1+DIM_PCT_TOM)^A94)</f>
        <v>0</v>
      </c>
      <c r="F94" s="5">
        <f>IF(B94=0,0,B94*LABOR_HRS_WK_CAR*SEASON_WEEKS*(1+DIM_PCT_CAR)^B94)</f>
        <v>63.037499999999994</v>
      </c>
      <c r="G94" s="5">
        <f>IF(C94=0,0,C94*LABOR_HRS_WK_MES*SEASON_WEEKS*(1+DIM_PCT_MES)^C94)</f>
        <v>1784.1503025602233</v>
      </c>
      <c r="H94" s="5">
        <f>E94+F94+G94</f>
        <v>1847.1878025602232</v>
      </c>
      <c r="I94" s="5">
        <f>MIN(H94,FARMER_HRS)</f>
        <v>720</v>
      </c>
      <c r="J94" s="5">
        <f>MAX(0,H94-FARMER_HRS)</f>
        <v>1127.1878025602232</v>
      </c>
      <c r="K94" s="2">
        <f>I94*FARMER_RATE+J94*TEMP_WORKER_RATE</f>
        <v>44569.232683337206</v>
      </c>
      <c r="L94" s="2">
        <f>A94*PRICE_TOM+B94*PRICE_CAR+C94*PRICE_MES</f>
        <v>79788</v>
      </c>
      <c r="M94" s="2">
        <f>A94*FERT_BED_TOM+B94*FERT_BED_CAR+C94*FERT_BED_MES</f>
        <v>25520</v>
      </c>
      <c r="N94" s="6">
        <f>IF(AND(D94&lt;=TOTAL_BEDS,J94&lt;=TEMP_WORKER_MAX*TEMP_WORKER_HRS),1,0)</f>
        <v>1</v>
      </c>
      <c r="O94" s="2">
        <f>L94-M94-K94-FIXED_COSTS</f>
        <v>-10301.232683337206</v>
      </c>
      <c r="P94" s="2">
        <f>IF(N94=1,O94,"")</f>
        <v>-10301.232683337206</v>
      </c>
    </row>
    <row r="95">
      <c r="A95" s="6">
        <v>0</v>
      </c>
      <c r="B95" s="6">
        <v>2</v>
      </c>
      <c r="C95" s="6">
        <v>29</v>
      </c>
      <c r="D95" s="6">
        <f>A95+B95+C95</f>
        <v>31</v>
      </c>
      <c r="E95" s="5">
        <f>IF(A95=0,0,A95*LABOR_HRS_WK_TOM*SEASON_WEEKS*(1+DIM_PCT_TOM)^A95)</f>
        <v>0</v>
      </c>
      <c r="F95" s="5">
        <f>IF(B95=0,0,B95*LABOR_HRS_WK_CAR*SEASON_WEEKS*(1+DIM_PCT_CAR)^B95)</f>
        <v>63.037499999999994</v>
      </c>
      <c r="G95" s="5">
        <f>IF(C95=0,0,C95*LABOR_HRS_WK_MES*SEASON_WEEKS*(1+DIM_PCT_MES)^C95)</f>
        <v>1870.9683306758766</v>
      </c>
      <c r="H95" s="5">
        <f>E95+F95+G95</f>
        <v>1934.0058306758765</v>
      </c>
      <c r="I95" s="5">
        <f>MIN(H95,FARMER_HRS)</f>
        <v>720</v>
      </c>
      <c r="J95" s="5">
        <f>MAX(0,H95-FARMER_HRS)</f>
        <v>1214.0058306758765</v>
      </c>
      <c r="K95" s="2">
        <f>I95*FARMER_RATE+J95*TEMP_WORKER_RATE</f>
        <v>46076.490115900633</v>
      </c>
      <c r="L95" s="2">
        <f>A95*PRICE_TOM+B95*PRICE_CAR+C95*PRICE_MES</f>
        <v>82488</v>
      </c>
      <c r="M95" s="2">
        <f>A95*FERT_BED_TOM+B95*FERT_BED_CAR+C95*FERT_BED_MES</f>
        <v>26400</v>
      </c>
      <c r="N95" s="6">
        <f>IF(AND(D95&lt;=TOTAL_BEDS,J95&lt;=TEMP_WORKER_MAX*TEMP_WORKER_HRS),1,0)</f>
        <v>1</v>
      </c>
      <c r="O95" s="2">
        <f>L95-M95-K95-FIXED_COSTS</f>
        <v>-9988.4901159006331</v>
      </c>
      <c r="P95" s="2">
        <f>IF(N95=1,O95,"")</f>
        <v>-9988.4901159006331</v>
      </c>
    </row>
    <row r="96">
      <c r="A96" s="6">
        <v>0</v>
      </c>
      <c r="B96" s="6">
        <v>2</v>
      </c>
      <c r="C96" s="6">
        <v>30</v>
      </c>
      <c r="D96" s="6">
        <f>A96+B96+C96</f>
        <v>32</v>
      </c>
      <c r="E96" s="5">
        <f>IF(A96=0,0,A96*LABOR_HRS_WK_TOM*SEASON_WEEKS*(1+DIM_PCT_TOM)^A96)</f>
        <v>0</v>
      </c>
      <c r="F96" s="5">
        <f>IF(B96=0,0,B96*LABOR_HRS_WK_CAR*SEASON_WEEKS*(1+DIM_PCT_CAR)^B96)</f>
        <v>63.037499999999994</v>
      </c>
      <c r="G96" s="5">
        <f>IF(C96=0,0,C96*LABOR_HRS_WK_MES*SEASON_WEEKS*(1+DIM_PCT_MES)^C96)</f>
        <v>1959.6780360096466</v>
      </c>
      <c r="H96" s="5">
        <f>E96+F96+G96</f>
        <v>2022.7155360096465</v>
      </c>
      <c r="I96" s="5">
        <f>MIN(H96,FARMER_HRS)</f>
        <v>720</v>
      </c>
      <c r="J96" s="5">
        <f>MAX(0,H96-FARMER_HRS)</f>
        <v>1302.7155360096465</v>
      </c>
      <c r="K96" s="2">
        <f>I96*FARMER_RATE+J96*TEMP_WORKER_RATE</f>
        <v>47616.589166834136</v>
      </c>
      <c r="L96" s="2">
        <f>A96*PRICE_TOM+B96*PRICE_CAR+C96*PRICE_MES</f>
        <v>85188</v>
      </c>
      <c r="M96" s="2">
        <f>A96*FERT_BED_TOM+B96*FERT_BED_CAR+C96*FERT_BED_MES</f>
        <v>27280</v>
      </c>
      <c r="N96" s="6">
        <f>IF(AND(D96&lt;=TOTAL_BEDS,J96&lt;=TEMP_WORKER_MAX*TEMP_WORKER_HRS),1,0)</f>
        <v>1</v>
      </c>
      <c r="O96" s="2">
        <f>L96-M96-K96-FIXED_COSTS</f>
        <v>-9708.5891668341355</v>
      </c>
      <c r="P96" s="2">
        <f>IF(N96=1,O96,"")</f>
        <v>-9708.5891668341355</v>
      </c>
    </row>
    <row r="97">
      <c r="A97" s="6">
        <v>0</v>
      </c>
      <c r="B97" s="6">
        <v>3</v>
      </c>
      <c r="C97" s="6">
        <v>0</v>
      </c>
      <c r="D97" s="6">
        <f>A97+B97+C97</f>
        <v>3</v>
      </c>
      <c r="E97" s="5">
        <f>IF(A97=0,0,A97*LABOR_HRS_WK_TOM*SEASON_WEEKS*(1+DIM_PCT_TOM)^A97)</f>
        <v>0</v>
      </c>
      <c r="F97" s="5">
        <f>IF(B97=0,0,B97*LABOR_HRS_WK_CAR*SEASON_WEEKS*(1+DIM_PCT_CAR)^B97)</f>
        <v>96.920156249999962</v>
      </c>
      <c r="G97" s="5">
        <f>IF(C97=0,0,C97*LABOR_HRS_WK_MES*SEASON_WEEKS*(1+DIM_PCT_MES)^C97)</f>
        <v>0</v>
      </c>
      <c r="H97" s="5">
        <f>E97+F97+G97</f>
        <v>96.920156249999962</v>
      </c>
      <c r="I97" s="5">
        <f>MIN(H97,FARMER_HRS)</f>
        <v>96.920156249999962</v>
      </c>
      <c r="J97" s="5">
        <f>MAX(0,H97-FARMER_HRS)</f>
        <v>0</v>
      </c>
      <c r="K97" s="2">
        <f>I97*FARMER_RATE+J97*TEMP_WORKER_RATE</f>
        <v>3365.2832031249986</v>
      </c>
      <c r="L97" s="2">
        <f>A97*PRICE_TOM+B97*PRICE_CAR+C97*PRICE_MES</f>
        <v>6282</v>
      </c>
      <c r="M97" s="2">
        <f>A97*FERT_BED_TOM+B97*FERT_BED_CAR+C97*FERT_BED_MES</f>
        <v>1320</v>
      </c>
      <c r="N97" s="6">
        <f>IF(AND(D97&lt;=TOTAL_BEDS,J97&lt;=TEMP_WORKER_MAX*TEMP_WORKER_HRS),1,0)</f>
        <v>1</v>
      </c>
      <c r="O97" s="2">
        <f>L97-M97-K97-FIXED_COSTS</f>
        <v>-18403.283203125</v>
      </c>
      <c r="P97" s="2">
        <f>IF(N97=1,O97,"")</f>
        <v>-18403.283203125</v>
      </c>
    </row>
    <row r="98">
      <c r="A98" s="6">
        <v>0</v>
      </c>
      <c r="B98" s="6">
        <v>3</v>
      </c>
      <c r="C98" s="6">
        <v>1</v>
      </c>
      <c r="D98" s="6">
        <f>A98+B98+C98</f>
        <v>4</v>
      </c>
      <c r="E98" s="5">
        <f>IF(A98=0,0,A98*LABOR_HRS_WK_TOM*SEASON_WEEKS*(1+DIM_PCT_TOM)^A98)</f>
        <v>0</v>
      </c>
      <c r="F98" s="5">
        <f>IF(B98=0,0,B98*LABOR_HRS_WK_CAR*SEASON_WEEKS*(1+DIM_PCT_CAR)^B98)</f>
        <v>96.920156249999962</v>
      </c>
      <c r="G98" s="5">
        <f>IF(C98=0,0,C98*LABOR_HRS_WK_MES*SEASON_WEEKS*(1+DIM_PCT_MES)^C98)</f>
        <v>45.5625</v>
      </c>
      <c r="H98" s="5">
        <f>E98+F98+G98</f>
        <v>142.48265624999996</v>
      </c>
      <c r="I98" s="5">
        <f>MIN(H98,FARMER_HRS)</f>
        <v>142.48265624999996</v>
      </c>
      <c r="J98" s="5">
        <f>MAX(0,H98-FARMER_HRS)</f>
        <v>0</v>
      </c>
      <c r="K98" s="2">
        <f>I98*FARMER_RATE+J98*TEMP_WORKER_RATE</f>
        <v>4947.3144531249982</v>
      </c>
      <c r="L98" s="2">
        <f>A98*PRICE_TOM+B98*PRICE_CAR+C98*PRICE_MES</f>
        <v>8982</v>
      </c>
      <c r="M98" s="2">
        <f>A98*FERT_BED_TOM+B98*FERT_BED_CAR+C98*FERT_BED_MES</f>
        <v>2200</v>
      </c>
      <c r="N98" s="6">
        <f>IF(AND(D98&lt;=TOTAL_BEDS,J98&lt;=TEMP_WORKER_MAX*TEMP_WORKER_HRS),1,0)</f>
        <v>1</v>
      </c>
      <c r="O98" s="2">
        <f>L98-M98-K98-FIXED_COSTS</f>
        <v>-18165.314453125</v>
      </c>
      <c r="P98" s="2">
        <f>IF(N98=1,O98,"")</f>
        <v>-18165.314453125</v>
      </c>
    </row>
    <row r="99">
      <c r="A99" s="6">
        <v>0</v>
      </c>
      <c r="B99" s="6">
        <v>3</v>
      </c>
      <c r="C99" s="6">
        <v>2</v>
      </c>
      <c r="D99" s="6">
        <f>A99+B99+C99</f>
        <v>5</v>
      </c>
      <c r="E99" s="5">
        <f>IF(A99=0,0,A99*LABOR_HRS_WK_TOM*SEASON_WEEKS*(1+DIM_PCT_TOM)^A99)</f>
        <v>0</v>
      </c>
      <c r="F99" s="5">
        <f>IF(B99=0,0,B99*LABOR_HRS_WK_CAR*SEASON_WEEKS*(1+DIM_PCT_CAR)^B99)</f>
        <v>96.920156249999962</v>
      </c>
      <c r="G99" s="5">
        <f>IF(C99=0,0,C99*LABOR_HRS_WK_MES*SEASON_WEEKS*(1+DIM_PCT_MES)^C99)</f>
        <v>92.2640625</v>
      </c>
      <c r="H99" s="5">
        <f>E99+F99+G99</f>
        <v>189.18421874999996</v>
      </c>
      <c r="I99" s="5">
        <f>MIN(H99,FARMER_HRS)</f>
        <v>189.18421874999996</v>
      </c>
      <c r="J99" s="5">
        <f>MAX(0,H99-FARMER_HRS)</f>
        <v>0</v>
      </c>
      <c r="K99" s="2">
        <f>I99*FARMER_RATE+J99*TEMP_WORKER_RATE</f>
        <v>6568.8964843749982</v>
      </c>
      <c r="L99" s="2">
        <f>A99*PRICE_TOM+B99*PRICE_CAR+C99*PRICE_MES</f>
        <v>11682</v>
      </c>
      <c r="M99" s="2">
        <f>A99*FERT_BED_TOM+B99*FERT_BED_CAR+C99*FERT_BED_MES</f>
        <v>3080</v>
      </c>
      <c r="N99" s="6">
        <f>IF(AND(D99&lt;=TOTAL_BEDS,J99&lt;=TEMP_WORKER_MAX*TEMP_WORKER_HRS),1,0)</f>
        <v>1</v>
      </c>
      <c r="O99" s="2">
        <f>L99-M99-K99-FIXED_COSTS</f>
        <v>-17966.896484375</v>
      </c>
      <c r="P99" s="2">
        <f>IF(N99=1,O99,"")</f>
        <v>-17966.896484375</v>
      </c>
    </row>
    <row r="100">
      <c r="A100" s="6">
        <v>0</v>
      </c>
      <c r="B100" s="6">
        <v>3</v>
      </c>
      <c r="C100" s="6">
        <v>3</v>
      </c>
      <c r="D100" s="6">
        <f>A100+B100+C100</f>
        <v>6</v>
      </c>
      <c r="E100" s="5">
        <f>IF(A100=0,0,A100*LABOR_HRS_WK_TOM*SEASON_WEEKS*(1+DIM_PCT_TOM)^A100)</f>
        <v>0</v>
      </c>
      <c r="F100" s="5">
        <f>IF(B100=0,0,B100*LABOR_HRS_WK_CAR*SEASON_WEEKS*(1+DIM_PCT_CAR)^B100)</f>
        <v>96.920156249999962</v>
      </c>
      <c r="G100" s="5">
        <f>IF(C100=0,0,C100*LABOR_HRS_WK_MES*SEASON_WEEKS*(1+DIM_PCT_MES)^C100)</f>
        <v>140.12604492187498</v>
      </c>
      <c r="H100" s="5">
        <f>E100+F100+G100</f>
        <v>237.04620117187494</v>
      </c>
      <c r="I100" s="5">
        <f>MIN(H100,FARMER_HRS)</f>
        <v>237.04620117187494</v>
      </c>
      <c r="J100" s="5">
        <f>MAX(0,H100-FARMER_HRS)</f>
        <v>0</v>
      </c>
      <c r="K100" s="2">
        <f>I100*FARMER_RATE+J100*TEMP_WORKER_RATE</f>
        <v>8230.7708740234357</v>
      </c>
      <c r="L100" s="2">
        <f>A100*PRICE_TOM+B100*PRICE_CAR+C100*PRICE_MES</f>
        <v>14382</v>
      </c>
      <c r="M100" s="2">
        <f>A100*FERT_BED_TOM+B100*FERT_BED_CAR+C100*FERT_BED_MES</f>
        <v>3960</v>
      </c>
      <c r="N100" s="6">
        <f>IF(AND(D100&lt;=TOTAL_BEDS,J100&lt;=TEMP_WORKER_MAX*TEMP_WORKER_HRS),1,0)</f>
        <v>1</v>
      </c>
      <c r="O100" s="2">
        <f>L100-M100-K100-FIXED_COSTS</f>
        <v>-17808.770874023438</v>
      </c>
      <c r="P100" s="2">
        <f>IF(N100=1,O100,"")</f>
        <v>-17808.770874023438</v>
      </c>
    </row>
    <row r="101">
      <c r="A101" s="6">
        <v>0</v>
      </c>
      <c r="B101" s="6">
        <v>3</v>
      </c>
      <c r="C101" s="6">
        <v>4</v>
      </c>
      <c r="D101" s="6">
        <f>A101+B101+C101</f>
        <v>7</v>
      </c>
      <c r="E101" s="5">
        <f>IF(A101=0,0,A101*LABOR_HRS_WK_TOM*SEASON_WEEKS*(1+DIM_PCT_TOM)^A101)</f>
        <v>0</v>
      </c>
      <c r="F101" s="5">
        <f>IF(B101=0,0,B101*LABOR_HRS_WK_CAR*SEASON_WEEKS*(1+DIM_PCT_CAR)^B101)</f>
        <v>96.920156249999962</v>
      </c>
      <c r="G101" s="5">
        <f>IF(C101=0,0,C101*LABOR_HRS_WK_MES*SEASON_WEEKS*(1+DIM_PCT_MES)^C101)</f>
        <v>189.17016064453119</v>
      </c>
      <c r="H101" s="5">
        <f>E101+F101+G101</f>
        <v>286.09031689453116</v>
      </c>
      <c r="I101" s="5">
        <f>MIN(H101,FARMER_HRS)</f>
        <v>286.09031689453116</v>
      </c>
      <c r="J101" s="5">
        <f>MAX(0,H101-FARMER_HRS)</f>
        <v>0</v>
      </c>
      <c r="K101" s="2">
        <f>I101*FARMER_RATE+J101*TEMP_WORKER_RATE</f>
        <v>9933.691558837887</v>
      </c>
      <c r="L101" s="2">
        <f>A101*PRICE_TOM+B101*PRICE_CAR+C101*PRICE_MES</f>
        <v>17082</v>
      </c>
      <c r="M101" s="2">
        <f>A101*FERT_BED_TOM+B101*FERT_BED_CAR+C101*FERT_BED_MES</f>
        <v>4840</v>
      </c>
      <c r="N101" s="6">
        <f>IF(AND(D101&lt;=TOTAL_BEDS,J101&lt;=TEMP_WORKER_MAX*TEMP_WORKER_HRS),1,0)</f>
        <v>1</v>
      </c>
      <c r="O101" s="2">
        <f>L101-M101-K101-FIXED_COSTS</f>
        <v>-17691.691558837887</v>
      </c>
      <c r="P101" s="2">
        <f>IF(N101=1,O101,"")</f>
        <v>-17691.691558837887</v>
      </c>
    </row>
    <row r="102">
      <c r="A102" s="6">
        <v>0</v>
      </c>
      <c r="B102" s="6">
        <v>3</v>
      </c>
      <c r="C102" s="6">
        <v>5</v>
      </c>
      <c r="D102" s="6">
        <f>A102+B102+C102</f>
        <v>8</v>
      </c>
      <c r="E102" s="5">
        <f>IF(A102=0,0,A102*LABOR_HRS_WK_TOM*SEASON_WEEKS*(1+DIM_PCT_TOM)^A102)</f>
        <v>0</v>
      </c>
      <c r="F102" s="5">
        <f>IF(B102=0,0,B102*LABOR_HRS_WK_CAR*SEASON_WEEKS*(1+DIM_PCT_CAR)^B102)</f>
        <v>96.920156249999962</v>
      </c>
      <c r="G102" s="5">
        <f>IF(C102=0,0,C102*LABOR_HRS_WK_MES*SEASON_WEEKS*(1+DIM_PCT_MES)^C102)</f>
        <v>239.41848456573481</v>
      </c>
      <c r="H102" s="5">
        <f>E102+F102+G102</f>
        <v>336.33864081573478</v>
      </c>
      <c r="I102" s="5">
        <f>MIN(H102,FARMER_HRS)</f>
        <v>336.33864081573478</v>
      </c>
      <c r="J102" s="5">
        <f>MAX(0,H102-FARMER_HRS)</f>
        <v>0</v>
      </c>
      <c r="K102" s="2">
        <f>I102*FARMER_RATE+J102*TEMP_WORKER_RATE</f>
        <v>11678.425028324124</v>
      </c>
      <c r="L102" s="2">
        <f>A102*PRICE_TOM+B102*PRICE_CAR+C102*PRICE_MES</f>
        <v>19782</v>
      </c>
      <c r="M102" s="2">
        <f>A102*FERT_BED_TOM+B102*FERT_BED_CAR+C102*FERT_BED_MES</f>
        <v>5720</v>
      </c>
      <c r="N102" s="6">
        <f>IF(AND(D102&lt;=TOTAL_BEDS,J102&lt;=TEMP_WORKER_MAX*TEMP_WORKER_HRS),1,0)</f>
        <v>1</v>
      </c>
      <c r="O102" s="2">
        <f>L102-M102-K102-FIXED_COSTS</f>
        <v>-17616.425028324124</v>
      </c>
      <c r="P102" s="2">
        <f>IF(N102=1,O102,"")</f>
        <v>-17616.425028324124</v>
      </c>
    </row>
    <row r="103">
      <c r="A103" s="6">
        <v>0</v>
      </c>
      <c r="B103" s="6">
        <v>3</v>
      </c>
      <c r="C103" s="6">
        <v>6</v>
      </c>
      <c r="D103" s="6">
        <f>A103+B103+C103</f>
        <v>9</v>
      </c>
      <c r="E103" s="5">
        <f>IF(A103=0,0,A103*LABOR_HRS_WK_TOM*SEASON_WEEKS*(1+DIM_PCT_TOM)^A103)</f>
        <v>0</v>
      </c>
      <c r="F103" s="5">
        <f>IF(B103=0,0,B103*LABOR_HRS_WK_CAR*SEASON_WEEKS*(1+DIM_PCT_CAR)^B103)</f>
        <v>96.920156249999962</v>
      </c>
      <c r="G103" s="5">
        <f>IF(C103=0,0,C103*LABOR_HRS_WK_MES*SEASON_WEEKS*(1+DIM_PCT_MES)^C103)</f>
        <v>290.89345874736773</v>
      </c>
      <c r="H103" s="5">
        <f>E103+F103+G103</f>
        <v>387.81361499736772</v>
      </c>
      <c r="I103" s="5">
        <f>MIN(H103,FARMER_HRS)</f>
        <v>387.81361499736772</v>
      </c>
      <c r="J103" s="5">
        <f>MAX(0,H103-FARMER_HRS)</f>
        <v>0</v>
      </c>
      <c r="K103" s="2">
        <f>I103*FARMER_RATE+J103*TEMP_WORKER_RATE</f>
        <v>13465.750520741934</v>
      </c>
      <c r="L103" s="2">
        <f>A103*PRICE_TOM+B103*PRICE_CAR+C103*PRICE_MES</f>
        <v>22482</v>
      </c>
      <c r="M103" s="2">
        <f>A103*FERT_BED_TOM+B103*FERT_BED_CAR+C103*FERT_BED_MES</f>
        <v>6600</v>
      </c>
      <c r="N103" s="6">
        <f>IF(AND(D103&lt;=TOTAL_BEDS,J103&lt;=TEMP_WORKER_MAX*TEMP_WORKER_HRS),1,0)</f>
        <v>1</v>
      </c>
      <c r="O103" s="2">
        <f>L103-M103-K103-FIXED_COSTS</f>
        <v>-17583.750520741934</v>
      </c>
      <c r="P103" s="2">
        <f>IF(N103=1,O103,"")</f>
        <v>-17583.750520741934</v>
      </c>
    </row>
    <row r="104">
      <c r="A104" s="6">
        <v>0</v>
      </c>
      <c r="B104" s="6">
        <v>3</v>
      </c>
      <c r="C104" s="6">
        <v>7</v>
      </c>
      <c r="D104" s="6">
        <f>A104+B104+C104</f>
        <v>10</v>
      </c>
      <c r="E104" s="5">
        <f>IF(A104=0,0,A104*LABOR_HRS_WK_TOM*SEASON_WEEKS*(1+DIM_PCT_TOM)^A104)</f>
        <v>0</v>
      </c>
      <c r="F104" s="5">
        <f>IF(B104=0,0,B104*LABOR_HRS_WK_CAR*SEASON_WEEKS*(1+DIM_PCT_CAR)^B104)</f>
        <v>96.920156249999962</v>
      </c>
      <c r="G104" s="5">
        <f>IF(C104=0,0,C104*LABOR_HRS_WK_MES*SEASON_WEEKS*(1+DIM_PCT_MES)^C104)</f>
        <v>343.61789814532818</v>
      </c>
      <c r="H104" s="5">
        <f>E104+F104+G104</f>
        <v>440.53805439532812</v>
      </c>
      <c r="I104" s="5">
        <f>MIN(H104,FARMER_HRS)</f>
        <v>440.53805439532812</v>
      </c>
      <c r="J104" s="5">
        <f>MAX(0,H104-FARMER_HRS)</f>
        <v>0</v>
      </c>
      <c r="K104" s="2">
        <f>I104*FARMER_RATE+J104*TEMP_WORKER_RATE</f>
        <v>15296.460222060005</v>
      </c>
      <c r="L104" s="2">
        <f>A104*PRICE_TOM+B104*PRICE_CAR+C104*PRICE_MES</f>
        <v>25182</v>
      </c>
      <c r="M104" s="2">
        <f>A104*FERT_BED_TOM+B104*FERT_BED_CAR+C104*FERT_BED_MES</f>
        <v>7480</v>
      </c>
      <c r="N104" s="6">
        <f>IF(AND(D104&lt;=TOTAL_BEDS,J104&lt;=TEMP_WORKER_MAX*TEMP_WORKER_HRS),1,0)</f>
        <v>1</v>
      </c>
      <c r="O104" s="2">
        <f>L104-M104-K104-FIXED_COSTS</f>
        <v>-17594.460222060006</v>
      </c>
      <c r="P104" s="2">
        <f>IF(N104=1,O104,"")</f>
        <v>-17594.460222060006</v>
      </c>
    </row>
    <row r="105">
      <c r="A105" s="6">
        <v>0</v>
      </c>
      <c r="B105" s="6">
        <v>3</v>
      </c>
      <c r="C105" s="6">
        <v>8</v>
      </c>
      <c r="D105" s="6">
        <f>A105+B105+C105</f>
        <v>11</v>
      </c>
      <c r="E105" s="5">
        <f>IF(A105=0,0,A105*LABOR_HRS_WK_TOM*SEASON_WEEKS*(1+DIM_PCT_TOM)^A105)</f>
        <v>0</v>
      </c>
      <c r="F105" s="5">
        <f>IF(B105=0,0,B105*LABOR_HRS_WK_CAR*SEASON_WEEKS*(1+DIM_PCT_CAR)^B105)</f>
        <v>96.920156249999962</v>
      </c>
      <c r="G105" s="5">
        <f>IF(C105=0,0,C105*LABOR_HRS_WK_MES*SEASON_WEEKS*(1+DIM_PCT_MES)^C105)</f>
        <v>397.61499642530833</v>
      </c>
      <c r="H105" s="5">
        <f>E105+F105+G105</f>
        <v>494.53515267530827</v>
      </c>
      <c r="I105" s="5">
        <f>MIN(H105,FARMER_HRS)</f>
        <v>494.53515267530827</v>
      </c>
      <c r="J105" s="5">
        <f>MAX(0,H105-FARMER_HRS)</f>
        <v>0</v>
      </c>
      <c r="K105" s="2">
        <f>I105*FARMER_RATE+J105*TEMP_WORKER_RATE</f>
        <v>17171.359467892649</v>
      </c>
      <c r="L105" s="2">
        <f>A105*PRICE_TOM+B105*PRICE_CAR+C105*PRICE_MES</f>
        <v>27882</v>
      </c>
      <c r="M105" s="2">
        <f>A105*FERT_BED_TOM+B105*FERT_BED_CAR+C105*FERT_BED_MES</f>
        <v>8360</v>
      </c>
      <c r="N105" s="6">
        <f>IF(AND(D105&lt;=TOTAL_BEDS,J105&lt;=TEMP_WORKER_MAX*TEMP_WORKER_HRS),1,0)</f>
        <v>1</v>
      </c>
      <c r="O105" s="2">
        <f>L105-M105-K105-FIXED_COSTS</f>
        <v>-17649.359467892649</v>
      </c>
      <c r="P105" s="2">
        <f>IF(N105=1,O105,"")</f>
        <v>-17649.359467892649</v>
      </c>
    </row>
    <row r="106">
      <c r="A106" s="6">
        <v>0</v>
      </c>
      <c r="B106" s="6">
        <v>3</v>
      </c>
      <c r="C106" s="6">
        <v>9</v>
      </c>
      <c r="D106" s="6">
        <f>A106+B106+C106</f>
        <v>12</v>
      </c>
      <c r="E106" s="5">
        <f>IF(A106=0,0,A106*LABOR_HRS_WK_TOM*SEASON_WEEKS*(1+DIM_PCT_TOM)^A106)</f>
        <v>0</v>
      </c>
      <c r="F106" s="5">
        <f>IF(B106=0,0,B106*LABOR_HRS_WK_CAR*SEASON_WEEKS*(1+DIM_PCT_CAR)^B106)</f>
        <v>96.920156249999962</v>
      </c>
      <c r="G106" s="5">
        <f>IF(C106=0,0,C106*LABOR_HRS_WK_MES*SEASON_WEEKS*(1+DIM_PCT_MES)^C106)</f>
        <v>452.90833186570273</v>
      </c>
      <c r="H106" s="5">
        <f>E106+F106+G106</f>
        <v>549.82848811570273</v>
      </c>
      <c r="I106" s="5">
        <f>MIN(H106,FARMER_HRS)</f>
        <v>549.82848811570273</v>
      </c>
      <c r="J106" s="5">
        <f>MAX(0,H106-FARMER_HRS)</f>
        <v>0</v>
      </c>
      <c r="K106" s="2">
        <f>I106*FARMER_RATE+J106*TEMP_WORKER_RATE</f>
        <v>19091.2669484619</v>
      </c>
      <c r="L106" s="2">
        <f>A106*PRICE_TOM+B106*PRICE_CAR+C106*PRICE_MES</f>
        <v>30582</v>
      </c>
      <c r="M106" s="2">
        <f>A106*FERT_BED_TOM+B106*FERT_BED_CAR+C106*FERT_BED_MES</f>
        <v>9240</v>
      </c>
      <c r="N106" s="6">
        <f>IF(AND(D106&lt;=TOTAL_BEDS,J106&lt;=TEMP_WORKER_MAX*TEMP_WORKER_HRS),1,0)</f>
        <v>1</v>
      </c>
      <c r="O106" s="2">
        <f>L106-M106-K106-FIXED_COSTS</f>
        <v>-17749.2669484619</v>
      </c>
      <c r="P106" s="2">
        <f>IF(N106=1,O106,"")</f>
        <v>-17749.2669484619</v>
      </c>
    </row>
    <row r="107">
      <c r="A107" s="6">
        <v>0</v>
      </c>
      <c r="B107" s="6">
        <v>3</v>
      </c>
      <c r="C107" s="6">
        <v>10</v>
      </c>
      <c r="D107" s="6">
        <f>A107+B107+C107</f>
        <v>13</v>
      </c>
      <c r="E107" s="5">
        <f>IF(A107=0,0,A107*LABOR_HRS_WK_TOM*SEASON_WEEKS*(1+DIM_PCT_TOM)^A107)</f>
        <v>0</v>
      </c>
      <c r="F107" s="5">
        <f>IF(B107=0,0,B107*LABOR_HRS_WK_CAR*SEASON_WEEKS*(1+DIM_PCT_CAR)^B107)</f>
        <v>96.920156249999962</v>
      </c>
      <c r="G107" s="5">
        <f>IF(C107=0,0,C107*LABOR_HRS_WK_MES*SEASON_WEEKS*(1+DIM_PCT_MES)^C107)</f>
        <v>509.52187334891551</v>
      </c>
      <c r="H107" s="5">
        <f>E107+F107+G107</f>
        <v>606.4420295989155</v>
      </c>
      <c r="I107" s="5">
        <f>MIN(H107,FARMER_HRS)</f>
        <v>606.4420295989155</v>
      </c>
      <c r="J107" s="5">
        <f>MAX(0,H107-FARMER_HRS)</f>
        <v>0</v>
      </c>
      <c r="K107" s="2">
        <f>I107*FARMER_RATE+J107*TEMP_WORKER_RATE</f>
        <v>21057.01491662901</v>
      </c>
      <c r="L107" s="2">
        <f>A107*PRICE_TOM+B107*PRICE_CAR+C107*PRICE_MES</f>
        <v>33282</v>
      </c>
      <c r="M107" s="2">
        <f>A107*FERT_BED_TOM+B107*FERT_BED_CAR+C107*FERT_BED_MES</f>
        <v>10120</v>
      </c>
      <c r="N107" s="6">
        <f>IF(AND(D107&lt;=TOTAL_BEDS,J107&lt;=TEMP_WORKER_MAX*TEMP_WORKER_HRS),1,0)</f>
        <v>1</v>
      </c>
      <c r="O107" s="2">
        <f>L107-M107-K107-FIXED_COSTS</f>
        <v>-17895.01491662901</v>
      </c>
      <c r="P107" s="2">
        <f>IF(N107=1,O107,"")</f>
        <v>-17895.01491662901</v>
      </c>
    </row>
    <row r="108">
      <c r="A108" s="6">
        <v>0</v>
      </c>
      <c r="B108" s="6">
        <v>3</v>
      </c>
      <c r="C108" s="6">
        <v>11</v>
      </c>
      <c r="D108" s="6">
        <f>A108+B108+C108</f>
        <v>14</v>
      </c>
      <c r="E108" s="5">
        <f>IF(A108=0,0,A108*LABOR_HRS_WK_TOM*SEASON_WEEKS*(1+DIM_PCT_TOM)^A108)</f>
        <v>0</v>
      </c>
      <c r="F108" s="5">
        <f>IF(B108=0,0,B108*LABOR_HRS_WK_CAR*SEASON_WEEKS*(1+DIM_PCT_CAR)^B108)</f>
        <v>96.920156249999962</v>
      </c>
      <c r="G108" s="5">
        <f>IF(C108=0,0,C108*LABOR_HRS_WK_MES*SEASON_WEEKS*(1+DIM_PCT_MES)^C108)</f>
        <v>567.47998644235463</v>
      </c>
      <c r="H108" s="5">
        <f>E108+F108+G108</f>
        <v>664.40014269235462</v>
      </c>
      <c r="I108" s="5">
        <f>MIN(H108,FARMER_HRS)</f>
        <v>664.40014269235462</v>
      </c>
      <c r="J108" s="5">
        <f>MAX(0,H108-FARMER_HRS)</f>
        <v>0</v>
      </c>
      <c r="K108" s="2">
        <f>I108*FARMER_RATE+J108*TEMP_WORKER_RATE</f>
        <v>23069.449399040092</v>
      </c>
      <c r="L108" s="2">
        <f>A108*PRICE_TOM+B108*PRICE_CAR+C108*PRICE_MES</f>
        <v>35982</v>
      </c>
      <c r="M108" s="2">
        <f>A108*FERT_BED_TOM+B108*FERT_BED_CAR+C108*FERT_BED_MES</f>
        <v>11000</v>
      </c>
      <c r="N108" s="6">
        <f>IF(AND(D108&lt;=TOTAL_BEDS,J108&lt;=TEMP_WORKER_MAX*TEMP_WORKER_HRS),1,0)</f>
        <v>1</v>
      </c>
      <c r="O108" s="2">
        <f>L108-M108-K108-FIXED_COSTS</f>
        <v>-18087.449399040092</v>
      </c>
      <c r="P108" s="2">
        <f>IF(N108=1,O108,"")</f>
        <v>-18087.449399040092</v>
      </c>
    </row>
    <row r="109">
      <c r="A109" s="6">
        <v>0</v>
      </c>
      <c r="B109" s="6">
        <v>3</v>
      </c>
      <c r="C109" s="6">
        <v>12</v>
      </c>
      <c r="D109" s="6">
        <f>A109+B109+C109</f>
        <v>15</v>
      </c>
      <c r="E109" s="5">
        <f>IF(A109=0,0,A109*LABOR_HRS_WK_TOM*SEASON_WEEKS*(1+DIM_PCT_TOM)^A109)</f>
        <v>0</v>
      </c>
      <c r="F109" s="5">
        <f>IF(B109=0,0,B109*LABOR_HRS_WK_CAR*SEASON_WEEKS*(1+DIM_PCT_CAR)^B109)</f>
        <v>96.920156249999962</v>
      </c>
      <c r="G109" s="5">
        <f>IF(C109=0,0,C109*LABOR_HRS_WK_MES*SEASON_WEEKS*(1+DIM_PCT_MES)^C109)</f>
        <v>626.807439570419</v>
      </c>
      <c r="H109" s="5">
        <f>E109+F109+G109</f>
        <v>723.727595820419</v>
      </c>
      <c r="I109" s="5">
        <f>MIN(H109,FARMER_HRS)</f>
        <v>720</v>
      </c>
      <c r="J109" s="5">
        <f>MAX(0,H109-FARMER_HRS)</f>
        <v>3.7275958204189692</v>
      </c>
      <c r="K109" s="2">
        <f>I109*FARMER_RATE+J109*TEMP_WORKER_RATE</f>
        <v>25064.715205215609</v>
      </c>
      <c r="L109" s="2">
        <f>A109*PRICE_TOM+B109*PRICE_CAR+C109*PRICE_MES</f>
        <v>38682</v>
      </c>
      <c r="M109" s="2">
        <f>A109*FERT_BED_TOM+B109*FERT_BED_CAR+C109*FERT_BED_MES</f>
        <v>11880</v>
      </c>
      <c r="N109" s="6">
        <f>IF(AND(D109&lt;=TOTAL_BEDS,J109&lt;=TEMP_WORKER_MAX*TEMP_WORKER_HRS),1,0)</f>
        <v>1</v>
      </c>
      <c r="O109" s="2">
        <f>L109-M109-K109-FIXED_COSTS</f>
        <v>-18262.715205215609</v>
      </c>
      <c r="P109" s="2">
        <f>IF(N109=1,O109,"")</f>
        <v>-18262.715205215609</v>
      </c>
    </row>
    <row r="110">
      <c r="A110" s="6">
        <v>0</v>
      </c>
      <c r="B110" s="6">
        <v>3</v>
      </c>
      <c r="C110" s="6">
        <v>13</v>
      </c>
      <c r="D110" s="6">
        <f>A110+B110+C110</f>
        <v>16</v>
      </c>
      <c r="E110" s="5">
        <f>IF(A110=0,0,A110*LABOR_HRS_WK_TOM*SEASON_WEEKS*(1+DIM_PCT_TOM)^A110)</f>
        <v>0</v>
      </c>
      <c r="F110" s="5">
        <f>IF(B110=0,0,B110*LABOR_HRS_WK_CAR*SEASON_WEEKS*(1+DIM_PCT_CAR)^B110)</f>
        <v>96.920156249999962</v>
      </c>
      <c r="G110" s="5">
        <f>IF(C110=0,0,C110*LABOR_HRS_WK_MES*SEASON_WEEKS*(1+DIM_PCT_MES)^C110)</f>
        <v>687.52941027880331</v>
      </c>
      <c r="H110" s="5">
        <f>E110+F110+G110</f>
        <v>784.4495665288033</v>
      </c>
      <c r="I110" s="5">
        <f>MIN(H110,FARMER_HRS)</f>
        <v>720</v>
      </c>
      <c r="J110" s="5">
        <f>MAX(0,H110-FARMER_HRS)</f>
        <v>64.4495665288033</v>
      </c>
      <c r="K110" s="2">
        <f>I110*FARMER_RATE+J110*TEMP_WORKER_RATE</f>
        <v>26118.9160855695</v>
      </c>
      <c r="L110" s="2">
        <f>A110*PRICE_TOM+B110*PRICE_CAR+C110*PRICE_MES</f>
        <v>41382</v>
      </c>
      <c r="M110" s="2">
        <f>A110*FERT_BED_TOM+B110*FERT_BED_CAR+C110*FERT_BED_MES</f>
        <v>12760</v>
      </c>
      <c r="N110" s="6">
        <f>IF(AND(D110&lt;=TOTAL_BEDS,J110&lt;=TEMP_WORKER_MAX*TEMP_WORKER_HRS),1,0)</f>
        <v>1</v>
      </c>
      <c r="O110" s="2">
        <f>L110-M110-K110-FIXED_COSTS</f>
        <v>-17496.9160855695</v>
      </c>
      <c r="P110" s="2">
        <f>IF(N110=1,O110,"")</f>
        <v>-17496.9160855695</v>
      </c>
    </row>
    <row r="111">
      <c r="A111" s="6">
        <v>0</v>
      </c>
      <c r="B111" s="6">
        <v>3</v>
      </c>
      <c r="C111" s="6">
        <v>14</v>
      </c>
      <c r="D111" s="6">
        <f>A111+B111+C111</f>
        <v>17</v>
      </c>
      <c r="E111" s="5">
        <f>IF(A111=0,0,A111*LABOR_HRS_WK_TOM*SEASON_WEEKS*(1+DIM_PCT_TOM)^A111)</f>
        <v>0</v>
      </c>
      <c r="F111" s="5">
        <f>IF(B111=0,0,B111*LABOR_HRS_WK_CAR*SEASON_WEEKS*(1+DIM_PCT_CAR)^B111)</f>
        <v>96.920156249999962</v>
      </c>
      <c r="G111" s="5">
        <f>IF(C111=0,0,C111*LABOR_HRS_WK_MES*SEASON_WEEKS*(1+DIM_PCT_MES)^C111)</f>
        <v>749.67149159246435</v>
      </c>
      <c r="H111" s="5">
        <f>E111+F111+G111</f>
        <v>846.59164784246434</v>
      </c>
      <c r="I111" s="5">
        <f>MIN(H111,FARMER_HRS)</f>
        <v>720</v>
      </c>
      <c r="J111" s="5">
        <f>MAX(0,H111-FARMER_HRS)</f>
        <v>126.59164784246434</v>
      </c>
      <c r="K111" s="2">
        <f>I111*FARMER_RATE+J111*TEMP_WORKER_RATE</f>
        <v>27197.771663931671</v>
      </c>
      <c r="L111" s="2">
        <f>A111*PRICE_TOM+B111*PRICE_CAR+C111*PRICE_MES</f>
        <v>44082</v>
      </c>
      <c r="M111" s="2">
        <f>A111*FERT_BED_TOM+B111*FERT_BED_CAR+C111*FERT_BED_MES</f>
        <v>13640</v>
      </c>
      <c r="N111" s="6">
        <f>IF(AND(D111&lt;=TOTAL_BEDS,J111&lt;=TEMP_WORKER_MAX*TEMP_WORKER_HRS),1,0)</f>
        <v>1</v>
      </c>
      <c r="O111" s="2">
        <f>L111-M111-K111-FIXED_COSTS</f>
        <v>-16755.771663931671</v>
      </c>
      <c r="P111" s="2">
        <f>IF(N111=1,O111,"")</f>
        <v>-16755.771663931671</v>
      </c>
    </row>
    <row r="112">
      <c r="A112" s="6">
        <v>0</v>
      </c>
      <c r="B112" s="6">
        <v>3</v>
      </c>
      <c r="C112" s="6">
        <v>15</v>
      </c>
      <c r="D112" s="6">
        <f>A112+B112+C112</f>
        <v>18</v>
      </c>
      <c r="E112" s="5">
        <f>IF(A112=0,0,A112*LABOR_HRS_WK_TOM*SEASON_WEEKS*(1+DIM_PCT_TOM)^A112)</f>
        <v>0</v>
      </c>
      <c r="F112" s="5">
        <f>IF(B112=0,0,B112*LABOR_HRS_WK_CAR*SEASON_WEEKS*(1+DIM_PCT_CAR)^B112)</f>
        <v>96.920156249999962</v>
      </c>
      <c r="G112" s="5">
        <f>IF(C112=0,0,C112*LABOR_HRS_WK_MES*SEASON_WEEKS*(1+DIM_PCT_MES)^C112)</f>
        <v>813.25969846861074</v>
      </c>
      <c r="H112" s="5">
        <f>E112+F112+G112</f>
        <v>910.17985471861073</v>
      </c>
      <c r="I112" s="5">
        <f>MIN(H112,FARMER_HRS)</f>
        <v>720</v>
      </c>
      <c r="J112" s="5">
        <f>MAX(0,H112-FARMER_HRS)</f>
        <v>190.17985471861073</v>
      </c>
      <c r="K112" s="2">
        <f>I112*FARMER_RATE+J112*TEMP_WORKER_RATE</f>
        <v>28301.733588864769</v>
      </c>
      <c r="L112" s="2">
        <f>A112*PRICE_TOM+B112*PRICE_CAR+C112*PRICE_MES</f>
        <v>46782</v>
      </c>
      <c r="M112" s="2">
        <f>A112*FERT_BED_TOM+B112*FERT_BED_CAR+C112*FERT_BED_MES</f>
        <v>14520</v>
      </c>
      <c r="N112" s="6">
        <f>IF(AND(D112&lt;=TOTAL_BEDS,J112&lt;=TEMP_WORKER_MAX*TEMP_WORKER_HRS),1,0)</f>
        <v>1</v>
      </c>
      <c r="O112" s="2">
        <f>L112-M112-K112-FIXED_COSTS</f>
        <v>-16039.733588864769</v>
      </c>
      <c r="P112" s="2">
        <f>IF(N112=1,O112,"")</f>
        <v>-16039.733588864769</v>
      </c>
    </row>
    <row r="113">
      <c r="A113" s="6">
        <v>0</v>
      </c>
      <c r="B113" s="6">
        <v>3</v>
      </c>
      <c r="C113" s="6">
        <v>16</v>
      </c>
      <c r="D113" s="6">
        <f>A113+B113+C113</f>
        <v>19</v>
      </c>
      <c r="E113" s="5">
        <f>IF(A113=0,0,A113*LABOR_HRS_WK_TOM*SEASON_WEEKS*(1+DIM_PCT_TOM)^A113)</f>
        <v>0</v>
      </c>
      <c r="F113" s="5">
        <f>IF(B113=0,0,B113*LABOR_HRS_WK_CAR*SEASON_WEEKS*(1+DIM_PCT_CAR)^B113)</f>
        <v>96.920156249999962</v>
      </c>
      <c r="G113" s="5">
        <f>IF(C113=0,0,C113*LABOR_HRS_WK_MES*SEASON_WEEKS*(1+DIM_PCT_MES)^C113)</f>
        <v>878.32047434609967</v>
      </c>
      <c r="H113" s="5">
        <f>E113+F113+G113</f>
        <v>975.24063059609966</v>
      </c>
      <c r="I113" s="5">
        <f>MIN(H113,FARMER_HRS)</f>
        <v>720</v>
      </c>
      <c r="J113" s="5">
        <f>MAX(0,H113-FARMER_HRS)</f>
        <v>255.24063059609966</v>
      </c>
      <c r="K113" s="2">
        <f>I113*FARMER_RATE+J113*TEMP_WORKER_RATE</f>
        <v>29431.260947848954</v>
      </c>
      <c r="L113" s="2">
        <f>A113*PRICE_TOM+B113*PRICE_CAR+C113*PRICE_MES</f>
        <v>49482</v>
      </c>
      <c r="M113" s="2">
        <f>A113*FERT_BED_TOM+B113*FERT_BED_CAR+C113*FERT_BED_MES</f>
        <v>15400</v>
      </c>
      <c r="N113" s="6">
        <f>IF(AND(D113&lt;=TOTAL_BEDS,J113&lt;=TEMP_WORKER_MAX*TEMP_WORKER_HRS),1,0)</f>
        <v>1</v>
      </c>
      <c r="O113" s="2">
        <f>L113-M113-K113-FIXED_COSTS</f>
        <v>-15349.260947848954</v>
      </c>
      <c r="P113" s="2">
        <f>IF(N113=1,O113,"")</f>
        <v>-15349.260947848954</v>
      </c>
    </row>
    <row r="114">
      <c r="A114" s="6">
        <v>0</v>
      </c>
      <c r="B114" s="6">
        <v>3</v>
      </c>
      <c r="C114" s="6">
        <v>17</v>
      </c>
      <c r="D114" s="6">
        <f>A114+B114+C114</f>
        <v>20</v>
      </c>
      <c r="E114" s="5">
        <f>IF(A114=0,0,A114*LABOR_HRS_WK_TOM*SEASON_WEEKS*(1+DIM_PCT_TOM)^A114)</f>
        <v>0</v>
      </c>
      <c r="F114" s="5">
        <f>IF(B114=0,0,B114*LABOR_HRS_WK_CAR*SEASON_WEEKS*(1+DIM_PCT_CAR)^B114)</f>
        <v>96.920156249999962</v>
      </c>
      <c r="G114" s="5">
        <f>IF(C114=0,0,C114*LABOR_HRS_WK_MES*SEASON_WEEKS*(1+DIM_PCT_MES)^C114)</f>
        <v>944.88069779263992</v>
      </c>
      <c r="H114" s="5">
        <f>E114+F114+G114</f>
        <v>1041.80085404264</v>
      </c>
      <c r="I114" s="5">
        <f>MIN(H114,FARMER_HRS)</f>
        <v>720</v>
      </c>
      <c r="J114" s="5">
        <f>MAX(0,H114-FARMER_HRS)</f>
        <v>321.80085404263991</v>
      </c>
      <c r="K114" s="2">
        <f>I114*FARMER_RATE+J114*TEMP_WORKER_RATE</f>
        <v>30586.82038268472</v>
      </c>
      <c r="L114" s="2">
        <f>A114*PRICE_TOM+B114*PRICE_CAR+C114*PRICE_MES</f>
        <v>52182</v>
      </c>
      <c r="M114" s="2">
        <f>A114*FERT_BED_TOM+B114*FERT_BED_CAR+C114*FERT_BED_MES</f>
        <v>16280</v>
      </c>
      <c r="N114" s="6">
        <f>IF(AND(D114&lt;=TOTAL_BEDS,J114&lt;=TEMP_WORKER_MAX*TEMP_WORKER_HRS),1,0)</f>
        <v>1</v>
      </c>
      <c r="O114" s="2">
        <f>L114-M114-K114-FIXED_COSTS</f>
        <v>-14684.82038268472</v>
      </c>
      <c r="P114" s="2">
        <f>IF(N114=1,O114,"")</f>
        <v>-14684.82038268472</v>
      </c>
    </row>
    <row r="115">
      <c r="A115" s="6">
        <v>0</v>
      </c>
      <c r="B115" s="6">
        <v>3</v>
      </c>
      <c r="C115" s="6">
        <v>18</v>
      </c>
      <c r="D115" s="6">
        <f>A115+B115+C115</f>
        <v>21</v>
      </c>
      <c r="E115" s="5">
        <f>IF(A115=0,0,A115*LABOR_HRS_WK_TOM*SEASON_WEEKS*(1+DIM_PCT_TOM)^A115)</f>
        <v>0</v>
      </c>
      <c r="F115" s="5">
        <f>IF(B115=0,0,B115*LABOR_HRS_WK_CAR*SEASON_WEEKS*(1+DIM_PCT_CAR)^B115)</f>
        <v>96.920156249999962</v>
      </c>
      <c r="G115" s="5">
        <f>IF(C115=0,0,C115*LABOR_HRS_WK_MES*SEASON_WEEKS*(1+DIM_PCT_MES)^C115)</f>
        <v>1012.9676892512272</v>
      </c>
      <c r="H115" s="5">
        <f>E115+F115+G115</f>
        <v>1109.887845501227</v>
      </c>
      <c r="I115" s="5">
        <f>MIN(H115,FARMER_HRS)</f>
        <v>720</v>
      </c>
      <c r="J115" s="5">
        <f>MAX(0,H115-FARMER_HRS)</f>
        <v>389.88784550122705</v>
      </c>
      <c r="K115" s="2">
        <f>I115*FARMER_RATE+J115*TEMP_WORKER_RATE</f>
        <v>31768.886206618525</v>
      </c>
      <c r="L115" s="2">
        <f>A115*PRICE_TOM+B115*PRICE_CAR+C115*PRICE_MES</f>
        <v>54882</v>
      </c>
      <c r="M115" s="2">
        <f>A115*FERT_BED_TOM+B115*FERT_BED_CAR+C115*FERT_BED_MES</f>
        <v>17160</v>
      </c>
      <c r="N115" s="6">
        <f>IF(AND(D115&lt;=TOTAL_BEDS,J115&lt;=TEMP_WORKER_MAX*TEMP_WORKER_HRS),1,0)</f>
        <v>1</v>
      </c>
      <c r="O115" s="2">
        <f>L115-M115-K115-FIXED_COSTS</f>
        <v>-14046.886206618525</v>
      </c>
      <c r="P115" s="2">
        <f>IF(N115=1,O115,"")</f>
        <v>-14046.886206618525</v>
      </c>
    </row>
    <row r="116">
      <c r="A116" s="6">
        <v>0</v>
      </c>
      <c r="B116" s="6">
        <v>3</v>
      </c>
      <c r="C116" s="6">
        <v>19</v>
      </c>
      <c r="D116" s="6">
        <f>A116+B116+C116</f>
        <v>22</v>
      </c>
      <c r="E116" s="5">
        <f>IF(A116=0,0,A116*LABOR_HRS_WK_TOM*SEASON_WEEKS*(1+DIM_PCT_TOM)^A116)</f>
        <v>0</v>
      </c>
      <c r="F116" s="5">
        <f>IF(B116=0,0,B116*LABOR_HRS_WK_CAR*SEASON_WEEKS*(1+DIM_PCT_CAR)^B116)</f>
        <v>96.920156249999962</v>
      </c>
      <c r="G116" s="5">
        <f>IF(C116=0,0,C116*LABOR_HRS_WK_MES*SEASON_WEEKS*(1+DIM_PCT_MES)^C116)</f>
        <v>1082.6092178872491</v>
      </c>
      <c r="H116" s="5">
        <f>E116+F116+G116</f>
        <v>1179.5293741372491</v>
      </c>
      <c r="I116" s="5">
        <f>MIN(H116,FARMER_HRS)</f>
        <v>720</v>
      </c>
      <c r="J116" s="5">
        <f>MAX(0,H116-FARMER_HRS)</f>
        <v>459.52937413724908</v>
      </c>
      <c r="K116" s="2">
        <f>I116*FARMER_RATE+J116*TEMP_WORKER_RATE</f>
        <v>32977.94052321613</v>
      </c>
      <c r="L116" s="2">
        <f>A116*PRICE_TOM+B116*PRICE_CAR+C116*PRICE_MES</f>
        <v>57582</v>
      </c>
      <c r="M116" s="2">
        <f>A116*FERT_BED_TOM+B116*FERT_BED_CAR+C116*FERT_BED_MES</f>
        <v>18040</v>
      </c>
      <c r="N116" s="6">
        <f>IF(AND(D116&lt;=TOTAL_BEDS,J116&lt;=TEMP_WORKER_MAX*TEMP_WORKER_HRS),1,0)</f>
        <v>1</v>
      </c>
      <c r="O116" s="2">
        <f>L116-M116-K116-FIXED_COSTS</f>
        <v>-13435.94052321613</v>
      </c>
      <c r="P116" s="2">
        <f>IF(N116=1,O116,"")</f>
        <v>-13435.94052321613</v>
      </c>
    </row>
    <row r="117">
      <c r="A117" s="6">
        <v>0</v>
      </c>
      <c r="B117" s="6">
        <v>3</v>
      </c>
      <c r="C117" s="6">
        <v>20</v>
      </c>
      <c r="D117" s="6">
        <f>A117+B117+C117</f>
        <v>23</v>
      </c>
      <c r="E117" s="5">
        <f>IF(A117=0,0,A117*LABOR_HRS_WK_TOM*SEASON_WEEKS*(1+DIM_PCT_TOM)^A117)</f>
        <v>0</v>
      </c>
      <c r="F117" s="5">
        <f>IF(B117=0,0,B117*LABOR_HRS_WK_CAR*SEASON_WEEKS*(1+DIM_PCT_CAR)^B117)</f>
        <v>96.920156249999962</v>
      </c>
      <c r="G117" s="5">
        <f>IF(C117=0,0,C117*LABOR_HRS_WK_MES*SEASON_WEEKS*(1+DIM_PCT_MES)^C117)</f>
        <v>1153.8335085377259</v>
      </c>
      <c r="H117" s="5">
        <f>E117+F117+G117</f>
        <v>1250.7536647877259</v>
      </c>
      <c r="I117" s="5">
        <f>MIN(H117,FARMER_HRS)</f>
        <v>720</v>
      </c>
      <c r="J117" s="5">
        <f>MAX(0,H117-FARMER_HRS)</f>
        <v>530.75366478772594</v>
      </c>
      <c r="K117" s="2">
        <f>I117*FARMER_RATE+J117*TEMP_WORKER_RATE</f>
        <v>34214.473347009131</v>
      </c>
      <c r="L117" s="2">
        <f>A117*PRICE_TOM+B117*PRICE_CAR+C117*PRICE_MES</f>
        <v>60282</v>
      </c>
      <c r="M117" s="2">
        <f>A117*FERT_BED_TOM+B117*FERT_BED_CAR+C117*FERT_BED_MES</f>
        <v>18920</v>
      </c>
      <c r="N117" s="6">
        <f>IF(AND(D117&lt;=TOTAL_BEDS,J117&lt;=TEMP_WORKER_MAX*TEMP_WORKER_HRS),1,0)</f>
        <v>1</v>
      </c>
      <c r="O117" s="2">
        <f>L117-M117-K117-FIXED_COSTS</f>
        <v>-12852.473347009131</v>
      </c>
      <c r="P117" s="2">
        <f>IF(N117=1,O117,"")</f>
        <v>-12852.473347009131</v>
      </c>
    </row>
    <row r="118">
      <c r="A118" s="6">
        <v>0</v>
      </c>
      <c r="B118" s="6">
        <v>3</v>
      </c>
      <c r="C118" s="6">
        <v>21</v>
      </c>
      <c r="D118" s="6">
        <f>A118+B118+C118</f>
        <v>24</v>
      </c>
      <c r="E118" s="5">
        <f>IF(A118=0,0,A118*LABOR_HRS_WK_TOM*SEASON_WEEKS*(1+DIM_PCT_TOM)^A118)</f>
        <v>0</v>
      </c>
      <c r="F118" s="5">
        <f>IF(B118=0,0,B118*LABOR_HRS_WK_CAR*SEASON_WEEKS*(1+DIM_PCT_CAR)^B118)</f>
        <v>96.920156249999962</v>
      </c>
      <c r="G118" s="5">
        <f>IF(C118=0,0,C118*LABOR_HRS_WK_MES*SEASON_WEEKS*(1+DIM_PCT_MES)^C118)</f>
        <v>1226.6692487641699</v>
      </c>
      <c r="H118" s="5">
        <f>E118+F118+G118</f>
        <v>1323.5894050141699</v>
      </c>
      <c r="I118" s="5">
        <f>MIN(H118,FARMER_HRS)</f>
        <v>720</v>
      </c>
      <c r="J118" s="5">
        <f>MAX(0,H118-FARMER_HRS)</f>
        <v>603.58940501416987</v>
      </c>
      <c r="K118" s="2">
        <f>I118*FARMER_RATE+J118*TEMP_WORKER_RATE</f>
        <v>35478.982725940448</v>
      </c>
      <c r="L118" s="2">
        <f>A118*PRICE_TOM+B118*PRICE_CAR+C118*PRICE_MES</f>
        <v>62982</v>
      </c>
      <c r="M118" s="2">
        <f>A118*FERT_BED_TOM+B118*FERT_BED_CAR+C118*FERT_BED_MES</f>
        <v>19800</v>
      </c>
      <c r="N118" s="6">
        <f>IF(AND(D118&lt;=TOTAL_BEDS,J118&lt;=TEMP_WORKER_MAX*TEMP_WORKER_HRS),1,0)</f>
        <v>1</v>
      </c>
      <c r="O118" s="2">
        <f>L118-M118-K118-FIXED_COSTS</f>
        <v>-12296.982725940448</v>
      </c>
      <c r="P118" s="2">
        <f>IF(N118=1,O118,"")</f>
        <v>-12296.982725940448</v>
      </c>
    </row>
    <row r="119">
      <c r="A119" s="6">
        <v>0</v>
      </c>
      <c r="B119" s="6">
        <v>3</v>
      </c>
      <c r="C119" s="6">
        <v>22</v>
      </c>
      <c r="D119" s="6">
        <f>A119+B119+C119</f>
        <v>25</v>
      </c>
      <c r="E119" s="5">
        <f>IF(A119=0,0,A119*LABOR_HRS_WK_TOM*SEASON_WEEKS*(1+DIM_PCT_TOM)^A119)</f>
        <v>0</v>
      </c>
      <c r="F119" s="5">
        <f>IF(B119=0,0,B119*LABOR_HRS_WK_CAR*SEASON_WEEKS*(1+DIM_PCT_CAR)^B119)</f>
        <v>96.920156249999962</v>
      </c>
      <c r="G119" s="5">
        <f>IF(C119=0,0,C119*LABOR_HRS_WK_MES*SEASON_WEEKS*(1+DIM_PCT_MES)^C119)</f>
        <v>1301.1455960105659</v>
      </c>
      <c r="H119" s="5">
        <f>E119+F119+G119</f>
        <v>1398.0657522605659</v>
      </c>
      <c r="I119" s="5">
        <f>MIN(H119,FARMER_HRS)</f>
        <v>720</v>
      </c>
      <c r="J119" s="5">
        <f>MAX(0,H119-FARMER_HRS)</f>
        <v>678.06575226056589</v>
      </c>
      <c r="K119" s="2">
        <f>I119*FARMER_RATE+J119*TEMP_WORKER_RATE</f>
        <v>36771.974865634824</v>
      </c>
      <c r="L119" s="2">
        <f>A119*PRICE_TOM+B119*PRICE_CAR+C119*PRICE_MES</f>
        <v>65682</v>
      </c>
      <c r="M119" s="2">
        <f>A119*FERT_BED_TOM+B119*FERT_BED_CAR+C119*FERT_BED_MES</f>
        <v>20680</v>
      </c>
      <c r="N119" s="6">
        <f>IF(AND(D119&lt;=TOTAL_BEDS,J119&lt;=TEMP_WORKER_MAX*TEMP_WORKER_HRS),1,0)</f>
        <v>1</v>
      </c>
      <c r="O119" s="2">
        <f>L119-M119-K119-FIXED_COSTS</f>
        <v>-11769.974865634824</v>
      </c>
      <c r="P119" s="2">
        <f>IF(N119=1,O119,"")</f>
        <v>-11769.974865634824</v>
      </c>
    </row>
    <row r="120">
      <c r="A120" s="6">
        <v>0</v>
      </c>
      <c r="B120" s="6">
        <v>3</v>
      </c>
      <c r="C120" s="6">
        <v>23</v>
      </c>
      <c r="D120" s="6">
        <f>A120+B120+C120</f>
        <v>26</v>
      </c>
      <c r="E120" s="5">
        <f>IF(A120=0,0,A120*LABOR_HRS_WK_TOM*SEASON_WEEKS*(1+DIM_PCT_TOM)^A120)</f>
        <v>0</v>
      </c>
      <c r="F120" s="5">
        <f>IF(B120=0,0,B120*LABOR_HRS_WK_CAR*SEASON_WEEKS*(1+DIM_PCT_CAR)^B120)</f>
        <v>96.920156249999962</v>
      </c>
      <c r="G120" s="5">
        <f>IF(C120=0,0,C120*LABOR_HRS_WK_MES*SEASON_WEEKS*(1+DIM_PCT_MES)^C120)</f>
        <v>1377.2921848680023</v>
      </c>
      <c r="H120" s="5">
        <f>E120+F120+G120</f>
        <v>1474.2123411180023</v>
      </c>
      <c r="I120" s="5">
        <f>MIN(H120,FARMER_HRS)</f>
        <v>720</v>
      </c>
      <c r="J120" s="5">
        <f>MAX(0,H120-FARMER_HRS)</f>
        <v>754.21234111800231</v>
      </c>
      <c r="K120" s="2">
        <f>I120*FARMER_RATE+J120*TEMP_WORKER_RATE</f>
        <v>38093.96425552087</v>
      </c>
      <c r="L120" s="2">
        <f>A120*PRICE_TOM+B120*PRICE_CAR+C120*PRICE_MES</f>
        <v>68382</v>
      </c>
      <c r="M120" s="2">
        <f>A120*FERT_BED_TOM+B120*FERT_BED_CAR+C120*FERT_BED_MES</f>
        <v>21560</v>
      </c>
      <c r="N120" s="6">
        <f>IF(AND(D120&lt;=TOTAL_BEDS,J120&lt;=TEMP_WORKER_MAX*TEMP_WORKER_HRS),1,0)</f>
        <v>1</v>
      </c>
      <c r="O120" s="2">
        <f>L120-M120-K120-FIXED_COSTS</f>
        <v>-11271.96425552087</v>
      </c>
      <c r="P120" s="2">
        <f>IF(N120=1,O120,"")</f>
        <v>-11271.96425552087</v>
      </c>
    </row>
    <row r="121">
      <c r="A121" s="6">
        <v>0</v>
      </c>
      <c r="B121" s="6">
        <v>3</v>
      </c>
      <c r="C121" s="6">
        <v>24</v>
      </c>
      <c r="D121" s="6">
        <f>A121+B121+C121</f>
        <v>27</v>
      </c>
      <c r="E121" s="5">
        <f>IF(A121=0,0,A121*LABOR_HRS_WK_TOM*SEASON_WEEKS*(1+DIM_PCT_TOM)^A121)</f>
        <v>0</v>
      </c>
      <c r="F121" s="5">
        <f>IF(B121=0,0,B121*LABOR_HRS_WK_CAR*SEASON_WEEKS*(1+DIM_PCT_CAR)^B121)</f>
        <v>96.920156249999962</v>
      </c>
      <c r="G121" s="5">
        <f>IF(C121=0,0,C121*LABOR_HRS_WK_MES*SEASON_WEEKS*(1+DIM_PCT_MES)^C121)</f>
        <v>1455.139134447498</v>
      </c>
      <c r="H121" s="5">
        <f>E121+F121+G121</f>
        <v>1552.059290697498</v>
      </c>
      <c r="I121" s="5">
        <f>MIN(H121,FARMER_HRS)</f>
        <v>720</v>
      </c>
      <c r="J121" s="5">
        <f>MAX(0,H121-FARMER_HRS)</f>
        <v>832.059290697498</v>
      </c>
      <c r="K121" s="2">
        <f>I121*FARMER_RATE+J121*TEMP_WORKER_RATE</f>
        <v>39445.47379683156</v>
      </c>
      <c r="L121" s="2">
        <f>A121*PRICE_TOM+B121*PRICE_CAR+C121*PRICE_MES</f>
        <v>71082</v>
      </c>
      <c r="M121" s="2">
        <f>A121*FERT_BED_TOM+B121*FERT_BED_CAR+C121*FERT_BED_MES</f>
        <v>22440</v>
      </c>
      <c r="N121" s="6">
        <f>IF(AND(D121&lt;=TOTAL_BEDS,J121&lt;=TEMP_WORKER_MAX*TEMP_WORKER_HRS),1,0)</f>
        <v>1</v>
      </c>
      <c r="O121" s="2">
        <f>L121-M121-K121-FIXED_COSTS</f>
        <v>-10803.47379683156</v>
      </c>
      <c r="P121" s="2">
        <f>IF(N121=1,O121,"")</f>
        <v>-10803.47379683156</v>
      </c>
    </row>
    <row r="122">
      <c r="A122" s="6">
        <v>0</v>
      </c>
      <c r="B122" s="6">
        <v>3</v>
      </c>
      <c r="C122" s="6">
        <v>25</v>
      </c>
      <c r="D122" s="6">
        <f>A122+B122+C122</f>
        <v>28</v>
      </c>
      <c r="E122" s="5">
        <f>IF(A122=0,0,A122*LABOR_HRS_WK_TOM*SEASON_WEEKS*(1+DIM_PCT_TOM)^A122)</f>
        <v>0</v>
      </c>
      <c r="F122" s="5">
        <f>IF(B122=0,0,B122*LABOR_HRS_WK_CAR*SEASON_WEEKS*(1+DIM_PCT_CAR)^B122)</f>
        <v>96.920156249999962</v>
      </c>
      <c r="G122" s="5">
        <f>IF(C122=0,0,C122*LABOR_HRS_WK_MES*SEASON_WEEKS*(1+DIM_PCT_MES)^C122)</f>
        <v>1534.7170558625955</v>
      </c>
      <c r="H122" s="5">
        <f>E122+F122+G122</f>
        <v>1631.6372121125955</v>
      </c>
      <c r="I122" s="5">
        <f>MIN(H122,FARMER_HRS)</f>
        <v>720</v>
      </c>
      <c r="J122" s="5">
        <f>MAX(0,H122-FARMER_HRS)</f>
        <v>911.63721211259553</v>
      </c>
      <c r="K122" s="2">
        <f>I122*FARMER_RATE+J122*TEMP_WORKER_RATE</f>
        <v>40827.034932510338</v>
      </c>
      <c r="L122" s="2">
        <f>A122*PRICE_TOM+B122*PRICE_CAR+C122*PRICE_MES</f>
        <v>73782</v>
      </c>
      <c r="M122" s="2">
        <f>A122*FERT_BED_TOM+B122*FERT_BED_CAR+C122*FERT_BED_MES</f>
        <v>23320</v>
      </c>
      <c r="N122" s="6">
        <f>IF(AND(D122&lt;=TOTAL_BEDS,J122&lt;=TEMP_WORKER_MAX*TEMP_WORKER_HRS),1,0)</f>
        <v>1</v>
      </c>
      <c r="O122" s="2">
        <f>L122-M122-K122-FIXED_COSTS</f>
        <v>-10365.034932510338</v>
      </c>
      <c r="P122" s="2">
        <f>IF(N122=1,O122,"")</f>
        <v>-10365.034932510338</v>
      </c>
    </row>
    <row r="123">
      <c r="A123" s="6">
        <v>0</v>
      </c>
      <c r="B123" s="6">
        <v>3</v>
      </c>
      <c r="C123" s="6">
        <v>26</v>
      </c>
      <c r="D123" s="6">
        <f>A123+B123+C123</f>
        <v>29</v>
      </c>
      <c r="E123" s="5">
        <f>IF(A123=0,0,A123*LABOR_HRS_WK_TOM*SEASON_WEEKS*(1+DIM_PCT_TOM)^A123)</f>
        <v>0</v>
      </c>
      <c r="F123" s="5">
        <f>IF(B123=0,0,B123*LABOR_HRS_WK_CAR*SEASON_WEEKS*(1+DIM_PCT_CAR)^B123)</f>
        <v>96.920156249999962</v>
      </c>
      <c r="G123" s="5">
        <f>IF(C123=0,0,C123*LABOR_HRS_WK_MES*SEASON_WEEKS*(1+DIM_PCT_MES)^C123)</f>
        <v>1616.0570598233128</v>
      </c>
      <c r="H123" s="5">
        <f>E123+F123+G123</f>
        <v>1712.9772160733128</v>
      </c>
      <c r="I123" s="5">
        <f>MIN(H123,FARMER_HRS)</f>
        <v>720</v>
      </c>
      <c r="J123" s="5">
        <f>MAX(0,H123-FARMER_HRS)</f>
        <v>992.97721607331277</v>
      </c>
      <c r="K123" s="2">
        <f>I123*FARMER_RATE+J123*TEMP_WORKER_RATE</f>
        <v>42239.187779050568</v>
      </c>
      <c r="L123" s="2">
        <f>A123*PRICE_TOM+B123*PRICE_CAR+C123*PRICE_MES</f>
        <v>76482</v>
      </c>
      <c r="M123" s="2">
        <f>A123*FERT_BED_TOM+B123*FERT_BED_CAR+C123*FERT_BED_MES</f>
        <v>24200</v>
      </c>
      <c r="N123" s="6">
        <f>IF(AND(D123&lt;=TOTAL_BEDS,J123&lt;=TEMP_WORKER_MAX*TEMP_WORKER_HRS),1,0)</f>
        <v>1</v>
      </c>
      <c r="O123" s="2">
        <f>L123-M123-K123-FIXED_COSTS</f>
        <v>-9957.1877790505678</v>
      </c>
      <c r="P123" s="2">
        <f>IF(N123=1,O123,"")</f>
        <v>-9957.1877790505678</v>
      </c>
    </row>
    <row r="124">
      <c r="A124" s="6">
        <v>0</v>
      </c>
      <c r="B124" s="6">
        <v>3</v>
      </c>
      <c r="C124" s="6">
        <v>27</v>
      </c>
      <c r="D124" s="6">
        <f>A124+B124+C124</f>
        <v>30</v>
      </c>
      <c r="E124" s="5">
        <f>IF(A124=0,0,A124*LABOR_HRS_WK_TOM*SEASON_WEEKS*(1+DIM_PCT_TOM)^A124)</f>
        <v>0</v>
      </c>
      <c r="F124" s="5">
        <f>IF(B124=0,0,B124*LABOR_HRS_WK_CAR*SEASON_WEEKS*(1+DIM_PCT_CAR)^B124)</f>
        <v>96.920156249999962</v>
      </c>
      <c r="G124" s="5">
        <f>IF(C124=0,0,C124*LABOR_HRS_WK_MES*SEASON_WEEKS*(1+DIM_PCT_MES)^C124)</f>
        <v>1699.19076434307</v>
      </c>
      <c r="H124" s="5">
        <f>E124+F124+G124</f>
        <v>1796.11092059307</v>
      </c>
      <c r="I124" s="5">
        <f>MIN(H124,FARMER_HRS)</f>
        <v>720</v>
      </c>
      <c r="J124" s="5">
        <f>MAX(0,H124-FARMER_HRS)</f>
        <v>1076.11092059307</v>
      </c>
      <c r="K124" s="2">
        <f>I124*FARMER_RATE+J124*TEMP_WORKER_RATE</f>
        <v>43682.48126029635</v>
      </c>
      <c r="L124" s="2">
        <f>A124*PRICE_TOM+B124*PRICE_CAR+C124*PRICE_MES</f>
        <v>79182</v>
      </c>
      <c r="M124" s="2">
        <f>A124*FERT_BED_TOM+B124*FERT_BED_CAR+C124*FERT_BED_MES</f>
        <v>25080</v>
      </c>
      <c r="N124" s="6">
        <f>IF(AND(D124&lt;=TOTAL_BEDS,J124&lt;=TEMP_WORKER_MAX*TEMP_WORKER_HRS),1,0)</f>
        <v>1</v>
      </c>
      <c r="O124" s="2">
        <f>L124-M124-K124-FIXED_COSTS</f>
        <v>-9580.48126029635</v>
      </c>
      <c r="P124" s="2">
        <f>IF(N124=1,O124,"")</f>
        <v>-9580.48126029635</v>
      </c>
    </row>
    <row r="125">
      <c r="A125" s="6">
        <v>0</v>
      </c>
      <c r="B125" s="6">
        <v>3</v>
      </c>
      <c r="C125" s="6">
        <v>28</v>
      </c>
      <c r="D125" s="6">
        <f>A125+B125+C125</f>
        <v>31</v>
      </c>
      <c r="E125" s="5">
        <f>IF(A125=0,0,A125*LABOR_HRS_WK_TOM*SEASON_WEEKS*(1+DIM_PCT_TOM)^A125)</f>
        <v>0</v>
      </c>
      <c r="F125" s="5">
        <f>IF(B125=0,0,B125*LABOR_HRS_WK_CAR*SEASON_WEEKS*(1+DIM_PCT_CAR)^B125)</f>
        <v>96.920156249999962</v>
      </c>
      <c r="G125" s="5">
        <f>IF(C125=0,0,C125*LABOR_HRS_WK_MES*SEASON_WEEKS*(1+DIM_PCT_MES)^C125)</f>
        <v>1784.1503025602233</v>
      </c>
      <c r="H125" s="5">
        <f>E125+F125+G125</f>
        <v>1881.0704588102233</v>
      </c>
      <c r="I125" s="5">
        <f>MIN(H125,FARMER_HRS)</f>
        <v>720</v>
      </c>
      <c r="J125" s="5">
        <f>MAX(0,H125-FARMER_HRS)</f>
        <v>1161.0704588102233</v>
      </c>
      <c r="K125" s="2">
        <f>I125*FARMER_RATE+J125*TEMP_WORKER_RATE</f>
        <v>45157.473243233042</v>
      </c>
      <c r="L125" s="2">
        <f>A125*PRICE_TOM+B125*PRICE_CAR+C125*PRICE_MES</f>
        <v>81882</v>
      </c>
      <c r="M125" s="2">
        <f>A125*FERT_BED_TOM+B125*FERT_BED_CAR+C125*FERT_BED_MES</f>
        <v>25960</v>
      </c>
      <c r="N125" s="6">
        <f>IF(AND(D125&lt;=TOTAL_BEDS,J125&lt;=TEMP_WORKER_MAX*TEMP_WORKER_HRS),1,0)</f>
        <v>1</v>
      </c>
      <c r="O125" s="2">
        <f>L125-M125-K125-FIXED_COSTS</f>
        <v>-9235.473243233042</v>
      </c>
      <c r="P125" s="2">
        <f>IF(N125=1,O125,"")</f>
        <v>-9235.473243233042</v>
      </c>
    </row>
    <row r="126">
      <c r="A126" s="6">
        <v>0</v>
      </c>
      <c r="B126" s="6">
        <v>3</v>
      </c>
      <c r="C126" s="6">
        <v>29</v>
      </c>
      <c r="D126" s="6">
        <f>A126+B126+C126</f>
        <v>32</v>
      </c>
      <c r="E126" s="5">
        <f>IF(A126=0,0,A126*LABOR_HRS_WK_TOM*SEASON_WEEKS*(1+DIM_PCT_TOM)^A126)</f>
        <v>0</v>
      </c>
      <c r="F126" s="5">
        <f>IF(B126=0,0,B126*LABOR_HRS_WK_CAR*SEASON_WEEKS*(1+DIM_PCT_CAR)^B126)</f>
        <v>96.920156249999962</v>
      </c>
      <c r="G126" s="5">
        <f>IF(C126=0,0,C126*LABOR_HRS_WK_MES*SEASON_WEEKS*(1+DIM_PCT_MES)^C126)</f>
        <v>1870.9683306758766</v>
      </c>
      <c r="H126" s="5">
        <f>E126+F126+G126</f>
        <v>1967.8884869258766</v>
      </c>
      <c r="I126" s="5">
        <f>MIN(H126,FARMER_HRS)</f>
        <v>720</v>
      </c>
      <c r="J126" s="5">
        <f>MAX(0,H126-FARMER_HRS)</f>
        <v>1247.8884869258766</v>
      </c>
      <c r="K126" s="2">
        <f>I126*FARMER_RATE+J126*TEMP_WORKER_RATE</f>
        <v>46664.730675796469</v>
      </c>
      <c r="L126" s="2">
        <f>A126*PRICE_TOM+B126*PRICE_CAR+C126*PRICE_MES</f>
        <v>84582</v>
      </c>
      <c r="M126" s="2">
        <f>A126*FERT_BED_TOM+B126*FERT_BED_CAR+C126*FERT_BED_MES</f>
        <v>26840</v>
      </c>
      <c r="N126" s="6">
        <f>IF(AND(D126&lt;=TOTAL_BEDS,J126&lt;=TEMP_WORKER_MAX*TEMP_WORKER_HRS),1,0)</f>
        <v>1</v>
      </c>
      <c r="O126" s="2">
        <f>L126-M126-K126-FIXED_COSTS</f>
        <v>-8922.7306757964689</v>
      </c>
      <c r="P126" s="2">
        <f>IF(N126=1,O126,"")</f>
        <v>-8922.7306757964689</v>
      </c>
    </row>
    <row r="127">
      <c r="A127" s="6">
        <v>0</v>
      </c>
      <c r="B127" s="6">
        <v>3</v>
      </c>
      <c r="C127" s="6">
        <v>30</v>
      </c>
      <c r="D127" s="6">
        <f>A127+B127+C127</f>
        <v>33</v>
      </c>
      <c r="E127" s="5">
        <f>IF(A127=0,0,A127*LABOR_HRS_WK_TOM*SEASON_WEEKS*(1+DIM_PCT_TOM)^A127)</f>
        <v>0</v>
      </c>
      <c r="F127" s="5">
        <f>IF(B127=0,0,B127*LABOR_HRS_WK_CAR*SEASON_WEEKS*(1+DIM_PCT_CAR)^B127)</f>
        <v>96.920156249999962</v>
      </c>
      <c r="G127" s="5">
        <f>IF(C127=0,0,C127*LABOR_HRS_WK_MES*SEASON_WEEKS*(1+DIM_PCT_MES)^C127)</f>
        <v>1959.6780360096466</v>
      </c>
      <c r="H127" s="5">
        <f>E127+F127+G127</f>
        <v>2056.5981922596466</v>
      </c>
      <c r="I127" s="5">
        <f>MIN(H127,FARMER_HRS)</f>
        <v>720</v>
      </c>
      <c r="J127" s="5">
        <f>MAX(0,H127-FARMER_HRS)</f>
        <v>1336.5981922596466</v>
      </c>
      <c r="K127" s="2">
        <f>I127*FARMER_RATE+J127*TEMP_WORKER_RATE</f>
        <v>48204.829726729979</v>
      </c>
      <c r="L127" s="2">
        <f>A127*PRICE_TOM+B127*PRICE_CAR+C127*PRICE_MES</f>
        <v>87282</v>
      </c>
      <c r="M127" s="2">
        <f>A127*FERT_BED_TOM+B127*FERT_BED_CAR+C127*FERT_BED_MES</f>
        <v>27720</v>
      </c>
      <c r="N127" s="6">
        <f>IF(AND(D127&lt;=TOTAL_BEDS,J127&lt;=TEMP_WORKER_MAX*TEMP_WORKER_HRS),1,0)</f>
        <v>1</v>
      </c>
      <c r="O127" s="2">
        <f>L127-M127-K127-FIXED_COSTS</f>
        <v>-8642.8297267299786</v>
      </c>
      <c r="P127" s="2">
        <f>IF(N127=1,O127,"")</f>
        <v>-8642.8297267299786</v>
      </c>
    </row>
    <row r="128">
      <c r="A128" s="6">
        <v>0</v>
      </c>
      <c r="B128" s="6">
        <v>4</v>
      </c>
      <c r="C128" s="6">
        <v>0</v>
      </c>
      <c r="D128" s="6">
        <f>A128+B128+C128</f>
        <v>4</v>
      </c>
      <c r="E128" s="5">
        <f>IF(A128=0,0,A128*LABOR_HRS_WK_TOM*SEASON_WEEKS*(1+DIM_PCT_TOM)^A128)</f>
        <v>0</v>
      </c>
      <c r="F128" s="5">
        <f>IF(B128=0,0,B128*LABOR_HRS_WK_CAR*SEASON_WEEKS*(1+DIM_PCT_CAR)^B128)</f>
        <v>132.45754687499993</v>
      </c>
      <c r="G128" s="5">
        <f>IF(C128=0,0,C128*LABOR_HRS_WK_MES*SEASON_WEEKS*(1+DIM_PCT_MES)^C128)</f>
        <v>0</v>
      </c>
      <c r="H128" s="5">
        <f>E128+F128+G128</f>
        <v>132.45754687499993</v>
      </c>
      <c r="I128" s="5">
        <f>MIN(H128,FARMER_HRS)</f>
        <v>132.45754687499993</v>
      </c>
      <c r="J128" s="5">
        <f>MAX(0,H128-FARMER_HRS)</f>
        <v>0</v>
      </c>
      <c r="K128" s="2">
        <f>I128*FARMER_RATE+J128*TEMP_WORKER_RATE</f>
        <v>4599.2203776041642</v>
      </c>
      <c r="L128" s="2">
        <f>A128*PRICE_TOM+B128*PRICE_CAR+C128*PRICE_MES</f>
        <v>8376</v>
      </c>
      <c r="M128" s="2">
        <f>A128*FERT_BED_TOM+B128*FERT_BED_CAR+C128*FERT_BED_MES</f>
        <v>1760</v>
      </c>
      <c r="N128" s="6">
        <f>IF(AND(D128&lt;=TOTAL_BEDS,J128&lt;=TEMP_WORKER_MAX*TEMP_WORKER_HRS),1,0)</f>
        <v>1</v>
      </c>
      <c r="O128" s="2">
        <f>L128-M128-K128-FIXED_COSTS</f>
        <v>-17983.220377604164</v>
      </c>
      <c r="P128" s="2">
        <f>IF(N128=1,O128,"")</f>
        <v>-17983.220377604164</v>
      </c>
    </row>
    <row r="129">
      <c r="A129" s="6">
        <v>0</v>
      </c>
      <c r="B129" s="6">
        <v>4</v>
      </c>
      <c r="C129" s="6">
        <v>1</v>
      </c>
      <c r="D129" s="6">
        <f>A129+B129+C129</f>
        <v>5</v>
      </c>
      <c r="E129" s="5">
        <f>IF(A129=0,0,A129*LABOR_HRS_WK_TOM*SEASON_WEEKS*(1+DIM_PCT_TOM)^A129)</f>
        <v>0</v>
      </c>
      <c r="F129" s="5">
        <f>IF(B129=0,0,B129*LABOR_HRS_WK_CAR*SEASON_WEEKS*(1+DIM_PCT_CAR)^B129)</f>
        <v>132.45754687499993</v>
      </c>
      <c r="G129" s="5">
        <f>IF(C129=0,0,C129*LABOR_HRS_WK_MES*SEASON_WEEKS*(1+DIM_PCT_MES)^C129)</f>
        <v>45.5625</v>
      </c>
      <c r="H129" s="5">
        <f>E129+F129+G129</f>
        <v>178.02004687499993</v>
      </c>
      <c r="I129" s="5">
        <f>MIN(H129,FARMER_HRS)</f>
        <v>178.02004687499993</v>
      </c>
      <c r="J129" s="5">
        <f>MAX(0,H129-FARMER_HRS)</f>
        <v>0</v>
      </c>
      <c r="K129" s="2">
        <f>I129*FARMER_RATE+J129*TEMP_WORKER_RATE</f>
        <v>6181.2516276041642</v>
      </c>
      <c r="L129" s="2">
        <f>A129*PRICE_TOM+B129*PRICE_CAR+C129*PRICE_MES</f>
        <v>11076</v>
      </c>
      <c r="M129" s="2">
        <f>A129*FERT_BED_TOM+B129*FERT_BED_CAR+C129*FERT_BED_MES</f>
        <v>2640</v>
      </c>
      <c r="N129" s="6">
        <f>IF(AND(D129&lt;=TOTAL_BEDS,J129&lt;=TEMP_WORKER_MAX*TEMP_WORKER_HRS),1,0)</f>
        <v>1</v>
      </c>
      <c r="O129" s="2">
        <f>L129-M129-K129-FIXED_COSTS</f>
        <v>-17745.251627604164</v>
      </c>
      <c r="P129" s="2">
        <f>IF(N129=1,O129,"")</f>
        <v>-17745.251627604164</v>
      </c>
    </row>
    <row r="130">
      <c r="A130" s="6">
        <v>0</v>
      </c>
      <c r="B130" s="6">
        <v>4</v>
      </c>
      <c r="C130" s="6">
        <v>2</v>
      </c>
      <c r="D130" s="6">
        <f>A130+B130+C130</f>
        <v>6</v>
      </c>
      <c r="E130" s="5">
        <f>IF(A130=0,0,A130*LABOR_HRS_WK_TOM*SEASON_WEEKS*(1+DIM_PCT_TOM)^A130)</f>
        <v>0</v>
      </c>
      <c r="F130" s="5">
        <f>IF(B130=0,0,B130*LABOR_HRS_WK_CAR*SEASON_WEEKS*(1+DIM_PCT_CAR)^B130)</f>
        <v>132.45754687499993</v>
      </c>
      <c r="G130" s="5">
        <f>IF(C130=0,0,C130*LABOR_HRS_WK_MES*SEASON_WEEKS*(1+DIM_PCT_MES)^C130)</f>
        <v>92.2640625</v>
      </c>
      <c r="H130" s="5">
        <f>E130+F130+G130</f>
        <v>224.72160937499993</v>
      </c>
      <c r="I130" s="5">
        <f>MIN(H130,FARMER_HRS)</f>
        <v>224.72160937499993</v>
      </c>
      <c r="J130" s="5">
        <f>MAX(0,H130-FARMER_HRS)</f>
        <v>0</v>
      </c>
      <c r="K130" s="2">
        <f>I130*FARMER_RATE+J130*TEMP_WORKER_RATE</f>
        <v>7802.8336588541642</v>
      </c>
      <c r="L130" s="2">
        <f>A130*PRICE_TOM+B130*PRICE_CAR+C130*PRICE_MES</f>
        <v>13776</v>
      </c>
      <c r="M130" s="2">
        <f>A130*FERT_BED_TOM+B130*FERT_BED_CAR+C130*FERT_BED_MES</f>
        <v>3520</v>
      </c>
      <c r="N130" s="6">
        <f>IF(AND(D130&lt;=TOTAL_BEDS,J130&lt;=TEMP_WORKER_MAX*TEMP_WORKER_HRS),1,0)</f>
        <v>1</v>
      </c>
      <c r="O130" s="2">
        <f>L130-M130-K130-FIXED_COSTS</f>
        <v>-17546.833658854164</v>
      </c>
      <c r="P130" s="2">
        <f>IF(N130=1,O130,"")</f>
        <v>-17546.833658854164</v>
      </c>
    </row>
    <row r="131">
      <c r="A131" s="6">
        <v>0</v>
      </c>
      <c r="B131" s="6">
        <v>4</v>
      </c>
      <c r="C131" s="6">
        <v>3</v>
      </c>
      <c r="D131" s="6">
        <f>A131+B131+C131</f>
        <v>7</v>
      </c>
      <c r="E131" s="5">
        <f>IF(A131=0,0,A131*LABOR_HRS_WK_TOM*SEASON_WEEKS*(1+DIM_PCT_TOM)^A131)</f>
        <v>0</v>
      </c>
      <c r="F131" s="5">
        <f>IF(B131=0,0,B131*LABOR_HRS_WK_CAR*SEASON_WEEKS*(1+DIM_PCT_CAR)^B131)</f>
        <v>132.45754687499993</v>
      </c>
      <c r="G131" s="5">
        <f>IF(C131=0,0,C131*LABOR_HRS_WK_MES*SEASON_WEEKS*(1+DIM_PCT_MES)^C131)</f>
        <v>140.12604492187498</v>
      </c>
      <c r="H131" s="5">
        <f>E131+F131+G131</f>
        <v>272.58359179687488</v>
      </c>
      <c r="I131" s="5">
        <f>MIN(H131,FARMER_HRS)</f>
        <v>272.58359179687488</v>
      </c>
      <c r="J131" s="5">
        <f>MAX(0,H131-FARMER_HRS)</f>
        <v>0</v>
      </c>
      <c r="K131" s="2">
        <f>I131*FARMER_RATE+J131*TEMP_WORKER_RATE</f>
        <v>9464.7080485026</v>
      </c>
      <c r="L131" s="2">
        <f>A131*PRICE_TOM+B131*PRICE_CAR+C131*PRICE_MES</f>
        <v>16476</v>
      </c>
      <c r="M131" s="2">
        <f>A131*FERT_BED_TOM+B131*FERT_BED_CAR+C131*FERT_BED_MES</f>
        <v>4400</v>
      </c>
      <c r="N131" s="6">
        <f>IF(AND(D131&lt;=TOTAL_BEDS,J131&lt;=TEMP_WORKER_MAX*TEMP_WORKER_HRS),1,0)</f>
        <v>1</v>
      </c>
      <c r="O131" s="2">
        <f>L131-M131-K131-FIXED_COSTS</f>
        <v>-17388.7080485026</v>
      </c>
      <c r="P131" s="2">
        <f>IF(N131=1,O131,"")</f>
        <v>-17388.7080485026</v>
      </c>
    </row>
    <row r="132">
      <c r="A132" s="6">
        <v>0</v>
      </c>
      <c r="B132" s="6">
        <v>4</v>
      </c>
      <c r="C132" s="6">
        <v>4</v>
      </c>
      <c r="D132" s="6">
        <f>A132+B132+C132</f>
        <v>8</v>
      </c>
      <c r="E132" s="5">
        <f>IF(A132=0,0,A132*LABOR_HRS_WK_TOM*SEASON_WEEKS*(1+DIM_PCT_TOM)^A132)</f>
        <v>0</v>
      </c>
      <c r="F132" s="5">
        <f>IF(B132=0,0,B132*LABOR_HRS_WK_CAR*SEASON_WEEKS*(1+DIM_PCT_CAR)^B132)</f>
        <v>132.45754687499993</v>
      </c>
      <c r="G132" s="5">
        <f>IF(C132=0,0,C132*LABOR_HRS_WK_MES*SEASON_WEEKS*(1+DIM_PCT_MES)^C132)</f>
        <v>189.17016064453119</v>
      </c>
      <c r="H132" s="5">
        <f>E132+F132+G132</f>
        <v>321.6277075195311</v>
      </c>
      <c r="I132" s="5">
        <f>MIN(H132,FARMER_HRS)</f>
        <v>321.6277075195311</v>
      </c>
      <c r="J132" s="5">
        <f>MAX(0,H132-FARMER_HRS)</f>
        <v>0</v>
      </c>
      <c r="K132" s="2">
        <f>I132*FARMER_RATE+J132*TEMP_WORKER_RATE</f>
        <v>11167.628733317051</v>
      </c>
      <c r="L132" s="2">
        <f>A132*PRICE_TOM+B132*PRICE_CAR+C132*PRICE_MES</f>
        <v>19176</v>
      </c>
      <c r="M132" s="2">
        <f>A132*FERT_BED_TOM+B132*FERT_BED_CAR+C132*FERT_BED_MES</f>
        <v>5280</v>
      </c>
      <c r="N132" s="6">
        <f>IF(AND(D132&lt;=TOTAL_BEDS,J132&lt;=TEMP_WORKER_MAX*TEMP_WORKER_HRS),1,0)</f>
        <v>1</v>
      </c>
      <c r="O132" s="2">
        <f>L132-M132-K132-FIXED_COSTS</f>
        <v>-17271.628733317051</v>
      </c>
      <c r="P132" s="2">
        <f>IF(N132=1,O132,"")</f>
        <v>-17271.628733317051</v>
      </c>
    </row>
    <row r="133">
      <c r="A133" s="6">
        <v>0</v>
      </c>
      <c r="B133" s="6">
        <v>4</v>
      </c>
      <c r="C133" s="6">
        <v>5</v>
      </c>
      <c r="D133" s="6">
        <f>A133+B133+C133</f>
        <v>9</v>
      </c>
      <c r="E133" s="5">
        <f>IF(A133=0,0,A133*LABOR_HRS_WK_TOM*SEASON_WEEKS*(1+DIM_PCT_TOM)^A133)</f>
        <v>0</v>
      </c>
      <c r="F133" s="5">
        <f>IF(B133=0,0,B133*LABOR_HRS_WK_CAR*SEASON_WEEKS*(1+DIM_PCT_CAR)^B133)</f>
        <v>132.45754687499993</v>
      </c>
      <c r="G133" s="5">
        <f>IF(C133=0,0,C133*LABOR_HRS_WK_MES*SEASON_WEEKS*(1+DIM_PCT_MES)^C133)</f>
        <v>239.41848456573481</v>
      </c>
      <c r="H133" s="5">
        <f>E133+F133+G133</f>
        <v>371.87603144073478</v>
      </c>
      <c r="I133" s="5">
        <f>MIN(H133,FARMER_HRS)</f>
        <v>371.87603144073478</v>
      </c>
      <c r="J133" s="5">
        <f>MAX(0,H133-FARMER_HRS)</f>
        <v>0</v>
      </c>
      <c r="K133" s="2">
        <f>I133*FARMER_RATE+J133*TEMP_WORKER_RATE</f>
        <v>12912.362202803291</v>
      </c>
      <c r="L133" s="2">
        <f>A133*PRICE_TOM+B133*PRICE_CAR+C133*PRICE_MES</f>
        <v>21876</v>
      </c>
      <c r="M133" s="2">
        <f>A133*FERT_BED_TOM+B133*FERT_BED_CAR+C133*FERT_BED_MES</f>
        <v>6160</v>
      </c>
      <c r="N133" s="6">
        <f>IF(AND(D133&lt;=TOTAL_BEDS,J133&lt;=TEMP_WORKER_MAX*TEMP_WORKER_HRS),1,0)</f>
        <v>1</v>
      </c>
      <c r="O133" s="2">
        <f>L133-M133-K133-FIXED_COSTS</f>
        <v>-17196.362202803291</v>
      </c>
      <c r="P133" s="2">
        <f>IF(N133=1,O133,"")</f>
        <v>-17196.362202803291</v>
      </c>
    </row>
    <row r="134">
      <c r="A134" s="6">
        <v>0</v>
      </c>
      <c r="B134" s="6">
        <v>4</v>
      </c>
      <c r="C134" s="6">
        <v>6</v>
      </c>
      <c r="D134" s="6">
        <f>A134+B134+C134</f>
        <v>10</v>
      </c>
      <c r="E134" s="5">
        <f>IF(A134=0,0,A134*LABOR_HRS_WK_TOM*SEASON_WEEKS*(1+DIM_PCT_TOM)^A134)</f>
        <v>0</v>
      </c>
      <c r="F134" s="5">
        <f>IF(B134=0,0,B134*LABOR_HRS_WK_CAR*SEASON_WEEKS*(1+DIM_PCT_CAR)^B134)</f>
        <v>132.45754687499993</v>
      </c>
      <c r="G134" s="5">
        <f>IF(C134=0,0,C134*LABOR_HRS_WK_MES*SEASON_WEEKS*(1+DIM_PCT_MES)^C134)</f>
        <v>290.89345874736773</v>
      </c>
      <c r="H134" s="5">
        <f>E134+F134+G134</f>
        <v>423.35100562236767</v>
      </c>
      <c r="I134" s="5">
        <f>MIN(H134,FARMER_HRS)</f>
        <v>423.35100562236767</v>
      </c>
      <c r="J134" s="5">
        <f>MAX(0,H134-FARMER_HRS)</f>
        <v>0</v>
      </c>
      <c r="K134" s="2">
        <f>I134*FARMER_RATE+J134*TEMP_WORKER_RATE</f>
        <v>14699.687695221099</v>
      </c>
      <c r="L134" s="2">
        <f>A134*PRICE_TOM+B134*PRICE_CAR+C134*PRICE_MES</f>
        <v>24576</v>
      </c>
      <c r="M134" s="2">
        <f>A134*FERT_BED_TOM+B134*FERT_BED_CAR+C134*FERT_BED_MES</f>
        <v>7040</v>
      </c>
      <c r="N134" s="6">
        <f>IF(AND(D134&lt;=TOTAL_BEDS,J134&lt;=TEMP_WORKER_MAX*TEMP_WORKER_HRS),1,0)</f>
        <v>1</v>
      </c>
      <c r="O134" s="2">
        <f>L134-M134-K134-FIXED_COSTS</f>
        <v>-17163.6876952211</v>
      </c>
      <c r="P134" s="2">
        <f>IF(N134=1,O134,"")</f>
        <v>-17163.6876952211</v>
      </c>
    </row>
    <row r="135">
      <c r="A135" s="6">
        <v>0</v>
      </c>
      <c r="B135" s="6">
        <v>4</v>
      </c>
      <c r="C135" s="6">
        <v>7</v>
      </c>
      <c r="D135" s="6">
        <f>A135+B135+C135</f>
        <v>11</v>
      </c>
      <c r="E135" s="5">
        <f>IF(A135=0,0,A135*LABOR_HRS_WK_TOM*SEASON_WEEKS*(1+DIM_PCT_TOM)^A135)</f>
        <v>0</v>
      </c>
      <c r="F135" s="5">
        <f>IF(B135=0,0,B135*LABOR_HRS_WK_CAR*SEASON_WEEKS*(1+DIM_PCT_CAR)^B135)</f>
        <v>132.45754687499993</v>
      </c>
      <c r="G135" s="5">
        <f>IF(C135=0,0,C135*LABOR_HRS_WK_MES*SEASON_WEEKS*(1+DIM_PCT_MES)^C135)</f>
        <v>343.61789814532818</v>
      </c>
      <c r="H135" s="5">
        <f>E135+F135+G135</f>
        <v>476.07544502032812</v>
      </c>
      <c r="I135" s="5">
        <f>MIN(H135,FARMER_HRS)</f>
        <v>476.07544502032812</v>
      </c>
      <c r="J135" s="5">
        <f>MAX(0,H135-FARMER_HRS)</f>
        <v>0</v>
      </c>
      <c r="K135" s="2">
        <f>I135*FARMER_RATE+J135*TEMP_WORKER_RATE</f>
        <v>16530.397396539171</v>
      </c>
      <c r="L135" s="2">
        <f>A135*PRICE_TOM+B135*PRICE_CAR+C135*PRICE_MES</f>
        <v>27276</v>
      </c>
      <c r="M135" s="2">
        <f>A135*FERT_BED_TOM+B135*FERT_BED_CAR+C135*FERT_BED_MES</f>
        <v>7920</v>
      </c>
      <c r="N135" s="6">
        <f>IF(AND(D135&lt;=TOTAL_BEDS,J135&lt;=TEMP_WORKER_MAX*TEMP_WORKER_HRS),1,0)</f>
        <v>1</v>
      </c>
      <c r="O135" s="2">
        <f>L135-M135-K135-FIXED_COSTS</f>
        <v>-17174.397396539171</v>
      </c>
      <c r="P135" s="2">
        <f>IF(N135=1,O135,"")</f>
        <v>-17174.397396539171</v>
      </c>
    </row>
    <row r="136">
      <c r="A136" s="6">
        <v>0</v>
      </c>
      <c r="B136" s="6">
        <v>4</v>
      </c>
      <c r="C136" s="6">
        <v>8</v>
      </c>
      <c r="D136" s="6">
        <f>A136+B136+C136</f>
        <v>12</v>
      </c>
      <c r="E136" s="5">
        <f>IF(A136=0,0,A136*LABOR_HRS_WK_TOM*SEASON_WEEKS*(1+DIM_PCT_TOM)^A136)</f>
        <v>0</v>
      </c>
      <c r="F136" s="5">
        <f>IF(B136=0,0,B136*LABOR_HRS_WK_CAR*SEASON_WEEKS*(1+DIM_PCT_CAR)^B136)</f>
        <v>132.45754687499993</v>
      </c>
      <c r="G136" s="5">
        <f>IF(C136=0,0,C136*LABOR_HRS_WK_MES*SEASON_WEEKS*(1+DIM_PCT_MES)^C136)</f>
        <v>397.61499642530833</v>
      </c>
      <c r="H136" s="5">
        <f>E136+F136+G136</f>
        <v>530.07254330030833</v>
      </c>
      <c r="I136" s="5">
        <f>MIN(H136,FARMER_HRS)</f>
        <v>530.07254330030833</v>
      </c>
      <c r="J136" s="5">
        <f>MAX(0,H136-FARMER_HRS)</f>
        <v>0</v>
      </c>
      <c r="K136" s="2">
        <f>I136*FARMER_RATE+J136*TEMP_WORKER_RATE</f>
        <v>18405.296642371817</v>
      </c>
      <c r="L136" s="2">
        <f>A136*PRICE_TOM+B136*PRICE_CAR+C136*PRICE_MES</f>
        <v>29976</v>
      </c>
      <c r="M136" s="2">
        <f>A136*FERT_BED_TOM+B136*FERT_BED_CAR+C136*FERT_BED_MES</f>
        <v>8800</v>
      </c>
      <c r="N136" s="6">
        <f>IF(AND(D136&lt;=TOTAL_BEDS,J136&lt;=TEMP_WORKER_MAX*TEMP_WORKER_HRS),1,0)</f>
        <v>1</v>
      </c>
      <c r="O136" s="2">
        <f>L136-M136-K136-FIXED_COSTS</f>
        <v>-17229.296642371817</v>
      </c>
      <c r="P136" s="2">
        <f>IF(N136=1,O136,"")</f>
        <v>-17229.296642371817</v>
      </c>
    </row>
    <row r="137">
      <c r="A137" s="6">
        <v>0</v>
      </c>
      <c r="B137" s="6">
        <v>4</v>
      </c>
      <c r="C137" s="6">
        <v>9</v>
      </c>
      <c r="D137" s="6">
        <f>A137+B137+C137</f>
        <v>13</v>
      </c>
      <c r="E137" s="5">
        <f>IF(A137=0,0,A137*LABOR_HRS_WK_TOM*SEASON_WEEKS*(1+DIM_PCT_TOM)^A137)</f>
        <v>0</v>
      </c>
      <c r="F137" s="5">
        <f>IF(B137=0,0,B137*LABOR_HRS_WK_CAR*SEASON_WEEKS*(1+DIM_PCT_CAR)^B137)</f>
        <v>132.45754687499993</v>
      </c>
      <c r="G137" s="5">
        <f>IF(C137=0,0,C137*LABOR_HRS_WK_MES*SEASON_WEEKS*(1+DIM_PCT_MES)^C137)</f>
        <v>452.90833186570273</v>
      </c>
      <c r="H137" s="5">
        <f>E137+F137+G137</f>
        <v>585.36587874070267</v>
      </c>
      <c r="I137" s="5">
        <f>MIN(H137,FARMER_HRS)</f>
        <v>585.36587874070267</v>
      </c>
      <c r="J137" s="5">
        <f>MAX(0,H137-FARMER_HRS)</f>
        <v>0</v>
      </c>
      <c r="K137" s="2">
        <f>I137*FARMER_RATE+J137*TEMP_WORKER_RATE</f>
        <v>20325.204122941064</v>
      </c>
      <c r="L137" s="2">
        <f>A137*PRICE_TOM+B137*PRICE_CAR+C137*PRICE_MES</f>
        <v>32676</v>
      </c>
      <c r="M137" s="2">
        <f>A137*FERT_BED_TOM+B137*FERT_BED_CAR+C137*FERT_BED_MES</f>
        <v>9680</v>
      </c>
      <c r="N137" s="6">
        <f>IF(AND(D137&lt;=TOTAL_BEDS,J137&lt;=TEMP_WORKER_MAX*TEMP_WORKER_HRS),1,0)</f>
        <v>1</v>
      </c>
      <c r="O137" s="2">
        <f>L137-M137-K137-FIXED_COSTS</f>
        <v>-17329.204122941064</v>
      </c>
      <c r="P137" s="2">
        <f>IF(N137=1,O137,"")</f>
        <v>-17329.204122941064</v>
      </c>
    </row>
    <row r="138">
      <c r="A138" s="6">
        <v>0</v>
      </c>
      <c r="B138" s="6">
        <v>4</v>
      </c>
      <c r="C138" s="6">
        <v>10</v>
      </c>
      <c r="D138" s="6">
        <f>A138+B138+C138</f>
        <v>14</v>
      </c>
      <c r="E138" s="5">
        <f>IF(A138=0,0,A138*LABOR_HRS_WK_TOM*SEASON_WEEKS*(1+DIM_PCT_TOM)^A138)</f>
        <v>0</v>
      </c>
      <c r="F138" s="5">
        <f>IF(B138=0,0,B138*LABOR_HRS_WK_CAR*SEASON_WEEKS*(1+DIM_PCT_CAR)^B138)</f>
        <v>132.45754687499993</v>
      </c>
      <c r="G138" s="5">
        <f>IF(C138=0,0,C138*LABOR_HRS_WK_MES*SEASON_WEEKS*(1+DIM_PCT_MES)^C138)</f>
        <v>509.52187334891551</v>
      </c>
      <c r="H138" s="5">
        <f>E138+F138+G138</f>
        <v>641.97942022391544</v>
      </c>
      <c r="I138" s="5">
        <f>MIN(H138,FARMER_HRS)</f>
        <v>641.97942022391544</v>
      </c>
      <c r="J138" s="5">
        <f>MAX(0,H138-FARMER_HRS)</f>
        <v>0</v>
      </c>
      <c r="K138" s="2">
        <f>I138*FARMER_RATE+J138*TEMP_WORKER_RATE</f>
        <v>22290.952091108174</v>
      </c>
      <c r="L138" s="2">
        <f>A138*PRICE_TOM+B138*PRICE_CAR+C138*PRICE_MES</f>
        <v>35376</v>
      </c>
      <c r="M138" s="2">
        <f>A138*FERT_BED_TOM+B138*FERT_BED_CAR+C138*FERT_BED_MES</f>
        <v>10560</v>
      </c>
      <c r="N138" s="6">
        <f>IF(AND(D138&lt;=TOTAL_BEDS,J138&lt;=TEMP_WORKER_MAX*TEMP_WORKER_HRS),1,0)</f>
        <v>1</v>
      </c>
      <c r="O138" s="2">
        <f>L138-M138-K138-FIXED_COSTS</f>
        <v>-17474.952091108174</v>
      </c>
      <c r="P138" s="2">
        <f>IF(N138=1,O138,"")</f>
        <v>-17474.952091108174</v>
      </c>
    </row>
    <row r="139">
      <c r="A139" s="6">
        <v>0</v>
      </c>
      <c r="B139" s="6">
        <v>4</v>
      </c>
      <c r="C139" s="6">
        <v>11</v>
      </c>
      <c r="D139" s="6">
        <f>A139+B139+C139</f>
        <v>15</v>
      </c>
      <c r="E139" s="5">
        <f>IF(A139=0,0,A139*LABOR_HRS_WK_TOM*SEASON_WEEKS*(1+DIM_PCT_TOM)^A139)</f>
        <v>0</v>
      </c>
      <c r="F139" s="5">
        <f>IF(B139=0,0,B139*LABOR_HRS_WK_CAR*SEASON_WEEKS*(1+DIM_PCT_CAR)^B139)</f>
        <v>132.45754687499993</v>
      </c>
      <c r="G139" s="5">
        <f>IF(C139=0,0,C139*LABOR_HRS_WK_MES*SEASON_WEEKS*(1+DIM_PCT_MES)^C139)</f>
        <v>567.47998644235463</v>
      </c>
      <c r="H139" s="5">
        <f>E139+F139+G139</f>
        <v>699.93753331735456</v>
      </c>
      <c r="I139" s="5">
        <f>MIN(H139,FARMER_HRS)</f>
        <v>699.93753331735456</v>
      </c>
      <c r="J139" s="5">
        <f>MAX(0,H139-FARMER_HRS)</f>
        <v>0</v>
      </c>
      <c r="K139" s="2">
        <f>I139*FARMER_RATE+J139*TEMP_WORKER_RATE</f>
        <v>24303.386573519256</v>
      </c>
      <c r="L139" s="2">
        <f>A139*PRICE_TOM+B139*PRICE_CAR+C139*PRICE_MES</f>
        <v>38076</v>
      </c>
      <c r="M139" s="2">
        <f>A139*FERT_BED_TOM+B139*FERT_BED_CAR+C139*FERT_BED_MES</f>
        <v>11440</v>
      </c>
      <c r="N139" s="6">
        <f>IF(AND(D139&lt;=TOTAL_BEDS,J139&lt;=TEMP_WORKER_MAX*TEMP_WORKER_HRS),1,0)</f>
        <v>1</v>
      </c>
      <c r="O139" s="2">
        <f>L139-M139-K139-FIXED_COSTS</f>
        <v>-17667.386573519256</v>
      </c>
      <c r="P139" s="2">
        <f>IF(N139=1,O139,"")</f>
        <v>-17667.386573519256</v>
      </c>
    </row>
    <row r="140">
      <c r="A140" s="6">
        <v>0</v>
      </c>
      <c r="B140" s="6">
        <v>4</v>
      </c>
      <c r="C140" s="6">
        <v>12</v>
      </c>
      <c r="D140" s="6">
        <f>A140+B140+C140</f>
        <v>16</v>
      </c>
      <c r="E140" s="5">
        <f>IF(A140=0,0,A140*LABOR_HRS_WK_TOM*SEASON_WEEKS*(1+DIM_PCT_TOM)^A140)</f>
        <v>0</v>
      </c>
      <c r="F140" s="5">
        <f>IF(B140=0,0,B140*LABOR_HRS_WK_CAR*SEASON_WEEKS*(1+DIM_PCT_CAR)^B140)</f>
        <v>132.45754687499993</v>
      </c>
      <c r="G140" s="5">
        <f>IF(C140=0,0,C140*LABOR_HRS_WK_MES*SEASON_WEEKS*(1+DIM_PCT_MES)^C140)</f>
        <v>626.807439570419</v>
      </c>
      <c r="H140" s="5">
        <f>E140+F140+G140</f>
        <v>759.26498644541891</v>
      </c>
      <c r="I140" s="5">
        <f>MIN(H140,FARMER_HRS)</f>
        <v>720</v>
      </c>
      <c r="J140" s="5">
        <f>MAX(0,H140-FARMER_HRS)</f>
        <v>39.264986445418913</v>
      </c>
      <c r="K140" s="2">
        <f>I140*FARMER_RATE+J140*TEMP_WORKER_RATE</f>
        <v>25681.683792455191</v>
      </c>
      <c r="L140" s="2">
        <f>A140*PRICE_TOM+B140*PRICE_CAR+C140*PRICE_MES</f>
        <v>40776</v>
      </c>
      <c r="M140" s="2">
        <f>A140*FERT_BED_TOM+B140*FERT_BED_CAR+C140*FERT_BED_MES</f>
        <v>12320</v>
      </c>
      <c r="N140" s="6">
        <f>IF(AND(D140&lt;=TOTAL_BEDS,J140&lt;=TEMP_WORKER_MAX*TEMP_WORKER_HRS),1,0)</f>
        <v>1</v>
      </c>
      <c r="O140" s="2">
        <f>L140-M140-K140-FIXED_COSTS</f>
        <v>-17225.683792455191</v>
      </c>
      <c r="P140" s="2">
        <f>IF(N140=1,O140,"")</f>
        <v>-17225.683792455191</v>
      </c>
    </row>
    <row r="141">
      <c r="A141" s="6">
        <v>0</v>
      </c>
      <c r="B141" s="6">
        <v>4</v>
      </c>
      <c r="C141" s="6">
        <v>13</v>
      </c>
      <c r="D141" s="6">
        <f>A141+B141+C141</f>
        <v>17</v>
      </c>
      <c r="E141" s="5">
        <f>IF(A141=0,0,A141*LABOR_HRS_WK_TOM*SEASON_WEEKS*(1+DIM_PCT_TOM)^A141)</f>
        <v>0</v>
      </c>
      <c r="F141" s="5">
        <f>IF(B141=0,0,B141*LABOR_HRS_WK_CAR*SEASON_WEEKS*(1+DIM_PCT_CAR)^B141)</f>
        <v>132.45754687499993</v>
      </c>
      <c r="G141" s="5">
        <f>IF(C141=0,0,C141*LABOR_HRS_WK_MES*SEASON_WEEKS*(1+DIM_PCT_MES)^C141)</f>
        <v>687.52941027880331</v>
      </c>
      <c r="H141" s="5">
        <f>E141+F141+G141</f>
        <v>819.98695715380325</v>
      </c>
      <c r="I141" s="5">
        <f>MIN(H141,FARMER_HRS)</f>
        <v>720</v>
      </c>
      <c r="J141" s="5">
        <f>MAX(0,H141-FARMER_HRS)</f>
        <v>99.986957153803246</v>
      </c>
      <c r="K141" s="2">
        <f>I141*FARMER_RATE+J141*TEMP_WORKER_RATE</f>
        <v>26735.884672809083</v>
      </c>
      <c r="L141" s="2">
        <f>A141*PRICE_TOM+B141*PRICE_CAR+C141*PRICE_MES</f>
        <v>43476</v>
      </c>
      <c r="M141" s="2">
        <f>A141*FERT_BED_TOM+B141*FERT_BED_CAR+C141*FERT_BED_MES</f>
        <v>13200</v>
      </c>
      <c r="N141" s="6">
        <f>IF(AND(D141&lt;=TOTAL_BEDS,J141&lt;=TEMP_WORKER_MAX*TEMP_WORKER_HRS),1,0)</f>
        <v>1</v>
      </c>
      <c r="O141" s="2">
        <f>L141-M141-K141-FIXED_COSTS</f>
        <v>-16459.884672809083</v>
      </c>
      <c r="P141" s="2">
        <f>IF(N141=1,O141,"")</f>
        <v>-16459.884672809083</v>
      </c>
    </row>
    <row r="142">
      <c r="A142" s="6">
        <v>0</v>
      </c>
      <c r="B142" s="6">
        <v>4</v>
      </c>
      <c r="C142" s="6">
        <v>14</v>
      </c>
      <c r="D142" s="6">
        <f>A142+B142+C142</f>
        <v>18</v>
      </c>
      <c r="E142" s="5">
        <f>IF(A142=0,0,A142*LABOR_HRS_WK_TOM*SEASON_WEEKS*(1+DIM_PCT_TOM)^A142)</f>
        <v>0</v>
      </c>
      <c r="F142" s="5">
        <f>IF(B142=0,0,B142*LABOR_HRS_WK_CAR*SEASON_WEEKS*(1+DIM_PCT_CAR)^B142)</f>
        <v>132.45754687499993</v>
      </c>
      <c r="G142" s="5">
        <f>IF(C142=0,0,C142*LABOR_HRS_WK_MES*SEASON_WEEKS*(1+DIM_PCT_MES)^C142)</f>
        <v>749.67149159246435</v>
      </c>
      <c r="H142" s="5">
        <f>E142+F142+G142</f>
        <v>882.12903846746428</v>
      </c>
      <c r="I142" s="5">
        <f>MIN(H142,FARMER_HRS)</f>
        <v>720</v>
      </c>
      <c r="J142" s="5">
        <f>MAX(0,H142-FARMER_HRS)</f>
        <v>162.12903846746428</v>
      </c>
      <c r="K142" s="2">
        <f>I142*FARMER_RATE+J142*TEMP_WORKER_RATE</f>
        <v>27814.740251171253</v>
      </c>
      <c r="L142" s="2">
        <f>A142*PRICE_TOM+B142*PRICE_CAR+C142*PRICE_MES</f>
        <v>46176</v>
      </c>
      <c r="M142" s="2">
        <f>A142*FERT_BED_TOM+B142*FERT_BED_CAR+C142*FERT_BED_MES</f>
        <v>14080</v>
      </c>
      <c r="N142" s="6">
        <f>IF(AND(D142&lt;=TOTAL_BEDS,J142&lt;=TEMP_WORKER_MAX*TEMP_WORKER_HRS),1,0)</f>
        <v>1</v>
      </c>
      <c r="O142" s="2">
        <f>L142-M142-K142-FIXED_COSTS</f>
        <v>-15718.740251171253</v>
      </c>
      <c r="P142" s="2">
        <f>IF(N142=1,O142,"")</f>
        <v>-15718.740251171253</v>
      </c>
    </row>
    <row r="143">
      <c r="A143" s="6">
        <v>0</v>
      </c>
      <c r="B143" s="6">
        <v>4</v>
      </c>
      <c r="C143" s="6">
        <v>15</v>
      </c>
      <c r="D143" s="6">
        <f>A143+B143+C143</f>
        <v>19</v>
      </c>
      <c r="E143" s="5">
        <f>IF(A143=0,0,A143*LABOR_HRS_WK_TOM*SEASON_WEEKS*(1+DIM_PCT_TOM)^A143)</f>
        <v>0</v>
      </c>
      <c r="F143" s="5">
        <f>IF(B143=0,0,B143*LABOR_HRS_WK_CAR*SEASON_WEEKS*(1+DIM_PCT_CAR)^B143)</f>
        <v>132.45754687499993</v>
      </c>
      <c r="G143" s="5">
        <f>IF(C143=0,0,C143*LABOR_HRS_WK_MES*SEASON_WEEKS*(1+DIM_PCT_MES)^C143)</f>
        <v>813.25969846861074</v>
      </c>
      <c r="H143" s="5">
        <f>E143+F143+G143</f>
        <v>945.71724534361067</v>
      </c>
      <c r="I143" s="5">
        <f>MIN(H143,FARMER_HRS)</f>
        <v>720</v>
      </c>
      <c r="J143" s="5">
        <f>MAX(0,H143-FARMER_HRS)</f>
        <v>225.71724534361067</v>
      </c>
      <c r="K143" s="2">
        <f>I143*FARMER_RATE+J143*TEMP_WORKER_RATE</f>
        <v>28918.702176104351</v>
      </c>
      <c r="L143" s="2">
        <f>A143*PRICE_TOM+B143*PRICE_CAR+C143*PRICE_MES</f>
        <v>48876</v>
      </c>
      <c r="M143" s="2">
        <f>A143*FERT_BED_TOM+B143*FERT_BED_CAR+C143*FERT_BED_MES</f>
        <v>14960</v>
      </c>
      <c r="N143" s="6">
        <f>IF(AND(D143&lt;=TOTAL_BEDS,J143&lt;=TEMP_WORKER_MAX*TEMP_WORKER_HRS),1,0)</f>
        <v>1</v>
      </c>
      <c r="O143" s="2">
        <f>L143-M143-K143-FIXED_COSTS</f>
        <v>-15002.702176104351</v>
      </c>
      <c r="P143" s="2">
        <f>IF(N143=1,O143,"")</f>
        <v>-15002.702176104351</v>
      </c>
    </row>
    <row r="144">
      <c r="A144" s="6">
        <v>0</v>
      </c>
      <c r="B144" s="6">
        <v>4</v>
      </c>
      <c r="C144" s="6">
        <v>16</v>
      </c>
      <c r="D144" s="6">
        <f>A144+B144+C144</f>
        <v>20</v>
      </c>
      <c r="E144" s="5">
        <f>IF(A144=0,0,A144*LABOR_HRS_WK_TOM*SEASON_WEEKS*(1+DIM_PCT_TOM)^A144)</f>
        <v>0</v>
      </c>
      <c r="F144" s="5">
        <f>IF(B144=0,0,B144*LABOR_HRS_WK_CAR*SEASON_WEEKS*(1+DIM_PCT_CAR)^B144)</f>
        <v>132.45754687499993</v>
      </c>
      <c r="G144" s="5">
        <f>IF(C144=0,0,C144*LABOR_HRS_WK_MES*SEASON_WEEKS*(1+DIM_PCT_MES)^C144)</f>
        <v>878.32047434609967</v>
      </c>
      <c r="H144" s="5">
        <f>E144+F144+G144</f>
        <v>1010.7780212210996</v>
      </c>
      <c r="I144" s="5">
        <f>MIN(H144,FARMER_HRS)</f>
        <v>720</v>
      </c>
      <c r="J144" s="5">
        <f>MAX(0,H144-FARMER_HRS)</f>
        <v>290.77802122109961</v>
      </c>
      <c r="K144" s="2">
        <f>I144*FARMER_RATE+J144*TEMP_WORKER_RATE</f>
        <v>30048.229535088536</v>
      </c>
      <c r="L144" s="2">
        <f>A144*PRICE_TOM+B144*PRICE_CAR+C144*PRICE_MES</f>
        <v>51576</v>
      </c>
      <c r="M144" s="2">
        <f>A144*FERT_BED_TOM+B144*FERT_BED_CAR+C144*FERT_BED_MES</f>
        <v>15840</v>
      </c>
      <c r="N144" s="6">
        <f>IF(AND(D144&lt;=TOTAL_BEDS,J144&lt;=TEMP_WORKER_MAX*TEMP_WORKER_HRS),1,0)</f>
        <v>1</v>
      </c>
      <c r="O144" s="2">
        <f>L144-M144-K144-FIXED_COSTS</f>
        <v>-14312.229535088536</v>
      </c>
      <c r="P144" s="2">
        <f>IF(N144=1,O144,"")</f>
        <v>-14312.229535088536</v>
      </c>
    </row>
    <row r="145">
      <c r="A145" s="6">
        <v>0</v>
      </c>
      <c r="B145" s="6">
        <v>4</v>
      </c>
      <c r="C145" s="6">
        <v>17</v>
      </c>
      <c r="D145" s="6">
        <f>A145+B145+C145</f>
        <v>21</v>
      </c>
      <c r="E145" s="5">
        <f>IF(A145=0,0,A145*LABOR_HRS_WK_TOM*SEASON_WEEKS*(1+DIM_PCT_TOM)^A145)</f>
        <v>0</v>
      </c>
      <c r="F145" s="5">
        <f>IF(B145=0,0,B145*LABOR_HRS_WK_CAR*SEASON_WEEKS*(1+DIM_PCT_CAR)^B145)</f>
        <v>132.45754687499993</v>
      </c>
      <c r="G145" s="5">
        <f>IF(C145=0,0,C145*LABOR_HRS_WK_MES*SEASON_WEEKS*(1+DIM_PCT_MES)^C145)</f>
        <v>944.88069779263992</v>
      </c>
      <c r="H145" s="5">
        <f>E145+F145+G145</f>
        <v>1077.3382446676399</v>
      </c>
      <c r="I145" s="5">
        <f>MIN(H145,FARMER_HRS)</f>
        <v>720</v>
      </c>
      <c r="J145" s="5">
        <f>MAX(0,H145-FARMER_HRS)</f>
        <v>357.33824466763986</v>
      </c>
      <c r="K145" s="2">
        <f>I145*FARMER_RATE+J145*TEMP_WORKER_RATE</f>
        <v>31203.788969924302</v>
      </c>
      <c r="L145" s="2">
        <f>A145*PRICE_TOM+B145*PRICE_CAR+C145*PRICE_MES</f>
        <v>54276</v>
      </c>
      <c r="M145" s="2">
        <f>A145*FERT_BED_TOM+B145*FERT_BED_CAR+C145*FERT_BED_MES</f>
        <v>16720</v>
      </c>
      <c r="N145" s="6">
        <f>IF(AND(D145&lt;=TOTAL_BEDS,J145&lt;=TEMP_WORKER_MAX*TEMP_WORKER_HRS),1,0)</f>
        <v>1</v>
      </c>
      <c r="O145" s="2">
        <f>L145-M145-K145-FIXED_COSTS</f>
        <v>-13647.788969924302</v>
      </c>
      <c r="P145" s="2">
        <f>IF(N145=1,O145,"")</f>
        <v>-13647.788969924302</v>
      </c>
    </row>
    <row r="146">
      <c r="A146" s="6">
        <v>0</v>
      </c>
      <c r="B146" s="6">
        <v>4</v>
      </c>
      <c r="C146" s="6">
        <v>18</v>
      </c>
      <c r="D146" s="6">
        <f>A146+B146+C146</f>
        <v>22</v>
      </c>
      <c r="E146" s="5">
        <f>IF(A146=0,0,A146*LABOR_HRS_WK_TOM*SEASON_WEEKS*(1+DIM_PCT_TOM)^A146)</f>
        <v>0</v>
      </c>
      <c r="F146" s="5">
        <f>IF(B146=0,0,B146*LABOR_HRS_WK_CAR*SEASON_WEEKS*(1+DIM_PCT_CAR)^B146)</f>
        <v>132.45754687499993</v>
      </c>
      <c r="G146" s="5">
        <f>IF(C146=0,0,C146*LABOR_HRS_WK_MES*SEASON_WEEKS*(1+DIM_PCT_MES)^C146)</f>
        <v>1012.9676892512272</v>
      </c>
      <c r="H146" s="5">
        <f>E146+F146+G146</f>
        <v>1145.425236126227</v>
      </c>
      <c r="I146" s="5">
        <f>MIN(H146,FARMER_HRS)</f>
        <v>720</v>
      </c>
      <c r="J146" s="5">
        <f>MAX(0,H146-FARMER_HRS)</f>
        <v>425.425236126227</v>
      </c>
      <c r="K146" s="2">
        <f>I146*FARMER_RATE+J146*TEMP_WORKER_RATE</f>
        <v>32385.854793858107</v>
      </c>
      <c r="L146" s="2">
        <f>A146*PRICE_TOM+B146*PRICE_CAR+C146*PRICE_MES</f>
        <v>56976</v>
      </c>
      <c r="M146" s="2">
        <f>A146*FERT_BED_TOM+B146*FERT_BED_CAR+C146*FERT_BED_MES</f>
        <v>17600</v>
      </c>
      <c r="N146" s="6">
        <f>IF(AND(D146&lt;=TOTAL_BEDS,J146&lt;=TEMP_WORKER_MAX*TEMP_WORKER_HRS),1,0)</f>
        <v>1</v>
      </c>
      <c r="O146" s="2">
        <f>L146-M146-K146-FIXED_COSTS</f>
        <v>-13009.854793858107</v>
      </c>
      <c r="P146" s="2">
        <f>IF(N146=1,O146,"")</f>
        <v>-13009.854793858107</v>
      </c>
    </row>
    <row r="147">
      <c r="A147" s="6">
        <v>0</v>
      </c>
      <c r="B147" s="6">
        <v>4</v>
      </c>
      <c r="C147" s="6">
        <v>19</v>
      </c>
      <c r="D147" s="6">
        <f>A147+B147+C147</f>
        <v>23</v>
      </c>
      <c r="E147" s="5">
        <f>IF(A147=0,0,A147*LABOR_HRS_WK_TOM*SEASON_WEEKS*(1+DIM_PCT_TOM)^A147)</f>
        <v>0</v>
      </c>
      <c r="F147" s="5">
        <f>IF(B147=0,0,B147*LABOR_HRS_WK_CAR*SEASON_WEEKS*(1+DIM_PCT_CAR)^B147)</f>
        <v>132.45754687499993</v>
      </c>
      <c r="G147" s="5">
        <f>IF(C147=0,0,C147*LABOR_HRS_WK_MES*SEASON_WEEKS*(1+DIM_PCT_MES)^C147)</f>
        <v>1082.6092178872491</v>
      </c>
      <c r="H147" s="5">
        <f>E147+F147+G147</f>
        <v>1215.066764762249</v>
      </c>
      <c r="I147" s="5">
        <f>MIN(H147,FARMER_HRS)</f>
        <v>720</v>
      </c>
      <c r="J147" s="5">
        <f>MAX(0,H147-FARMER_HRS)</f>
        <v>495.066764762249</v>
      </c>
      <c r="K147" s="2">
        <f>I147*FARMER_RATE+J147*TEMP_WORKER_RATE</f>
        <v>33594.909110455716</v>
      </c>
      <c r="L147" s="2">
        <f>A147*PRICE_TOM+B147*PRICE_CAR+C147*PRICE_MES</f>
        <v>59676</v>
      </c>
      <c r="M147" s="2">
        <f>A147*FERT_BED_TOM+B147*FERT_BED_CAR+C147*FERT_BED_MES</f>
        <v>18480</v>
      </c>
      <c r="N147" s="6">
        <f>IF(AND(D147&lt;=TOTAL_BEDS,J147&lt;=TEMP_WORKER_MAX*TEMP_WORKER_HRS),1,0)</f>
        <v>1</v>
      </c>
      <c r="O147" s="2">
        <f>L147-M147-K147-FIXED_COSTS</f>
        <v>-12398.909110455716</v>
      </c>
      <c r="P147" s="2">
        <f>IF(N147=1,O147,"")</f>
        <v>-12398.909110455716</v>
      </c>
    </row>
    <row r="148">
      <c r="A148" s="6">
        <v>0</v>
      </c>
      <c r="B148" s="6">
        <v>4</v>
      </c>
      <c r="C148" s="6">
        <v>20</v>
      </c>
      <c r="D148" s="6">
        <f>A148+B148+C148</f>
        <v>24</v>
      </c>
      <c r="E148" s="5">
        <f>IF(A148=0,0,A148*LABOR_HRS_WK_TOM*SEASON_WEEKS*(1+DIM_PCT_TOM)^A148)</f>
        <v>0</v>
      </c>
      <c r="F148" s="5">
        <f>IF(B148=0,0,B148*LABOR_HRS_WK_CAR*SEASON_WEEKS*(1+DIM_PCT_CAR)^B148)</f>
        <v>132.45754687499993</v>
      </c>
      <c r="G148" s="5">
        <f>IF(C148=0,0,C148*LABOR_HRS_WK_MES*SEASON_WEEKS*(1+DIM_PCT_MES)^C148)</f>
        <v>1153.8335085377259</v>
      </c>
      <c r="H148" s="5">
        <f>E148+F148+G148</f>
        <v>1286.2910554127259</v>
      </c>
      <c r="I148" s="5">
        <f>MIN(H148,FARMER_HRS)</f>
        <v>720</v>
      </c>
      <c r="J148" s="5">
        <f>MAX(0,H148-FARMER_HRS)</f>
        <v>566.29105541272588</v>
      </c>
      <c r="K148" s="2">
        <f>I148*FARMER_RATE+J148*TEMP_WORKER_RATE</f>
        <v>34831.441934248709</v>
      </c>
      <c r="L148" s="2">
        <f>A148*PRICE_TOM+B148*PRICE_CAR+C148*PRICE_MES</f>
        <v>62376</v>
      </c>
      <c r="M148" s="2">
        <f>A148*FERT_BED_TOM+B148*FERT_BED_CAR+C148*FERT_BED_MES</f>
        <v>19360</v>
      </c>
      <c r="N148" s="6">
        <f>IF(AND(D148&lt;=TOTAL_BEDS,J148&lt;=TEMP_WORKER_MAX*TEMP_WORKER_HRS),1,0)</f>
        <v>1</v>
      </c>
      <c r="O148" s="2">
        <f>L148-M148-K148-FIXED_COSTS</f>
        <v>-11815.441934248709</v>
      </c>
      <c r="P148" s="2">
        <f>IF(N148=1,O148,"")</f>
        <v>-11815.441934248709</v>
      </c>
    </row>
    <row r="149">
      <c r="A149" s="6">
        <v>0</v>
      </c>
      <c r="B149" s="6">
        <v>4</v>
      </c>
      <c r="C149" s="6">
        <v>21</v>
      </c>
      <c r="D149" s="6">
        <f>A149+B149+C149</f>
        <v>25</v>
      </c>
      <c r="E149" s="5">
        <f>IF(A149=0,0,A149*LABOR_HRS_WK_TOM*SEASON_WEEKS*(1+DIM_PCT_TOM)^A149)</f>
        <v>0</v>
      </c>
      <c r="F149" s="5">
        <f>IF(B149=0,0,B149*LABOR_HRS_WK_CAR*SEASON_WEEKS*(1+DIM_PCT_CAR)^B149)</f>
        <v>132.45754687499993</v>
      </c>
      <c r="G149" s="5">
        <f>IF(C149=0,0,C149*LABOR_HRS_WK_MES*SEASON_WEEKS*(1+DIM_PCT_MES)^C149)</f>
        <v>1226.6692487641699</v>
      </c>
      <c r="H149" s="5">
        <f>E149+F149+G149</f>
        <v>1359.1267956391698</v>
      </c>
      <c r="I149" s="5">
        <f>MIN(H149,FARMER_HRS)</f>
        <v>720</v>
      </c>
      <c r="J149" s="5">
        <f>MAX(0,H149-FARMER_HRS)</f>
        <v>639.12679563916981</v>
      </c>
      <c r="K149" s="2">
        <f>I149*FARMER_RATE+J149*TEMP_WORKER_RATE</f>
        <v>36095.951313180034</v>
      </c>
      <c r="L149" s="2">
        <f>A149*PRICE_TOM+B149*PRICE_CAR+C149*PRICE_MES</f>
        <v>65076</v>
      </c>
      <c r="M149" s="2">
        <f>A149*FERT_BED_TOM+B149*FERT_BED_CAR+C149*FERT_BED_MES</f>
        <v>20240</v>
      </c>
      <c r="N149" s="6">
        <f>IF(AND(D149&lt;=TOTAL_BEDS,J149&lt;=TEMP_WORKER_MAX*TEMP_WORKER_HRS),1,0)</f>
        <v>1</v>
      </c>
      <c r="O149" s="2">
        <f>L149-M149-K149-FIXED_COSTS</f>
        <v>-11259.951313180034</v>
      </c>
      <c r="P149" s="2">
        <f>IF(N149=1,O149,"")</f>
        <v>-11259.951313180034</v>
      </c>
    </row>
    <row r="150">
      <c r="A150" s="6">
        <v>0</v>
      </c>
      <c r="B150" s="6">
        <v>4</v>
      </c>
      <c r="C150" s="6">
        <v>22</v>
      </c>
      <c r="D150" s="6">
        <f>A150+B150+C150</f>
        <v>26</v>
      </c>
      <c r="E150" s="5">
        <f>IF(A150=0,0,A150*LABOR_HRS_WK_TOM*SEASON_WEEKS*(1+DIM_PCT_TOM)^A150)</f>
        <v>0</v>
      </c>
      <c r="F150" s="5">
        <f>IF(B150=0,0,B150*LABOR_HRS_WK_CAR*SEASON_WEEKS*(1+DIM_PCT_CAR)^B150)</f>
        <v>132.45754687499993</v>
      </c>
      <c r="G150" s="5">
        <f>IF(C150=0,0,C150*LABOR_HRS_WK_MES*SEASON_WEEKS*(1+DIM_PCT_MES)^C150)</f>
        <v>1301.1455960105659</v>
      </c>
      <c r="H150" s="5">
        <f>E150+F150+G150</f>
        <v>1433.6031428855658</v>
      </c>
      <c r="I150" s="5">
        <f>MIN(H150,FARMER_HRS)</f>
        <v>720</v>
      </c>
      <c r="J150" s="5">
        <f>MAX(0,H150-FARMER_HRS)</f>
        <v>713.60314288556583</v>
      </c>
      <c r="K150" s="2">
        <f>I150*FARMER_RATE+J150*TEMP_WORKER_RATE</f>
        <v>37388.9434528744</v>
      </c>
      <c r="L150" s="2">
        <f>A150*PRICE_TOM+B150*PRICE_CAR+C150*PRICE_MES</f>
        <v>67776</v>
      </c>
      <c r="M150" s="2">
        <f>A150*FERT_BED_TOM+B150*FERT_BED_CAR+C150*FERT_BED_MES</f>
        <v>21120</v>
      </c>
      <c r="N150" s="6">
        <f>IF(AND(D150&lt;=TOTAL_BEDS,J150&lt;=TEMP_WORKER_MAX*TEMP_WORKER_HRS),1,0)</f>
        <v>1</v>
      </c>
      <c r="O150" s="2">
        <f>L150-M150-K150-FIXED_COSTS</f>
        <v>-10732.943452874402</v>
      </c>
      <c r="P150" s="2">
        <f>IF(N150=1,O150,"")</f>
        <v>-10732.943452874402</v>
      </c>
    </row>
    <row r="151">
      <c r="A151" s="6">
        <v>0</v>
      </c>
      <c r="B151" s="6">
        <v>4</v>
      </c>
      <c r="C151" s="6">
        <v>23</v>
      </c>
      <c r="D151" s="6">
        <f>A151+B151+C151</f>
        <v>27</v>
      </c>
      <c r="E151" s="5">
        <f>IF(A151=0,0,A151*LABOR_HRS_WK_TOM*SEASON_WEEKS*(1+DIM_PCT_TOM)^A151)</f>
        <v>0</v>
      </c>
      <c r="F151" s="5">
        <f>IF(B151=0,0,B151*LABOR_HRS_WK_CAR*SEASON_WEEKS*(1+DIM_PCT_CAR)^B151)</f>
        <v>132.45754687499993</v>
      </c>
      <c r="G151" s="5">
        <f>IF(C151=0,0,C151*LABOR_HRS_WK_MES*SEASON_WEEKS*(1+DIM_PCT_MES)^C151)</f>
        <v>1377.2921848680023</v>
      </c>
      <c r="H151" s="5">
        <f>E151+F151+G151</f>
        <v>1509.7497317430023</v>
      </c>
      <c r="I151" s="5">
        <f>MIN(H151,FARMER_HRS)</f>
        <v>720</v>
      </c>
      <c r="J151" s="5">
        <f>MAX(0,H151-FARMER_HRS)</f>
        <v>789.74973174300226</v>
      </c>
      <c r="K151" s="2">
        <f>I151*FARMER_RATE+J151*TEMP_WORKER_RATE</f>
        <v>38710.932842760456</v>
      </c>
      <c r="L151" s="2">
        <f>A151*PRICE_TOM+B151*PRICE_CAR+C151*PRICE_MES</f>
        <v>70476</v>
      </c>
      <c r="M151" s="2">
        <f>A151*FERT_BED_TOM+B151*FERT_BED_CAR+C151*FERT_BED_MES</f>
        <v>22000</v>
      </c>
      <c r="N151" s="6">
        <f>IF(AND(D151&lt;=TOTAL_BEDS,J151&lt;=TEMP_WORKER_MAX*TEMP_WORKER_HRS),1,0)</f>
        <v>1</v>
      </c>
      <c r="O151" s="2">
        <f>L151-M151-K151-FIXED_COSTS</f>
        <v>-10234.932842760456</v>
      </c>
      <c r="P151" s="2">
        <f>IF(N151=1,O151,"")</f>
        <v>-10234.932842760456</v>
      </c>
    </row>
    <row r="152">
      <c r="A152" s="6">
        <v>0</v>
      </c>
      <c r="B152" s="6">
        <v>4</v>
      </c>
      <c r="C152" s="6">
        <v>24</v>
      </c>
      <c r="D152" s="6">
        <f>A152+B152+C152</f>
        <v>28</v>
      </c>
      <c r="E152" s="5">
        <f>IF(A152=0,0,A152*LABOR_HRS_WK_TOM*SEASON_WEEKS*(1+DIM_PCT_TOM)^A152)</f>
        <v>0</v>
      </c>
      <c r="F152" s="5">
        <f>IF(B152=0,0,B152*LABOR_HRS_WK_CAR*SEASON_WEEKS*(1+DIM_PCT_CAR)^B152)</f>
        <v>132.45754687499993</v>
      </c>
      <c r="G152" s="5">
        <f>IF(C152=0,0,C152*LABOR_HRS_WK_MES*SEASON_WEEKS*(1+DIM_PCT_MES)^C152)</f>
        <v>1455.139134447498</v>
      </c>
      <c r="H152" s="5">
        <f>E152+F152+G152</f>
        <v>1587.5966813224979</v>
      </c>
      <c r="I152" s="5">
        <f>MIN(H152,FARMER_HRS)</f>
        <v>720</v>
      </c>
      <c r="J152" s="5">
        <f>MAX(0,H152-FARMER_HRS)</f>
        <v>867.596681322498</v>
      </c>
      <c r="K152" s="2">
        <f>I152*FARMER_RATE+J152*TEMP_WORKER_RATE</f>
        <v>40062.442384071146</v>
      </c>
      <c r="L152" s="2">
        <f>A152*PRICE_TOM+B152*PRICE_CAR+C152*PRICE_MES</f>
        <v>73176</v>
      </c>
      <c r="M152" s="2">
        <f>A152*FERT_BED_TOM+B152*FERT_BED_CAR+C152*FERT_BED_MES</f>
        <v>22880</v>
      </c>
      <c r="N152" s="6">
        <f>IF(AND(D152&lt;=TOTAL_BEDS,J152&lt;=TEMP_WORKER_MAX*TEMP_WORKER_HRS),1,0)</f>
        <v>1</v>
      </c>
      <c r="O152" s="2">
        <f>L152-M152-K152-FIXED_COSTS</f>
        <v>-9766.4423840711461</v>
      </c>
      <c r="P152" s="2">
        <f>IF(N152=1,O152,"")</f>
        <v>-9766.4423840711461</v>
      </c>
    </row>
    <row r="153">
      <c r="A153" s="6">
        <v>0</v>
      </c>
      <c r="B153" s="6">
        <v>4</v>
      </c>
      <c r="C153" s="6">
        <v>25</v>
      </c>
      <c r="D153" s="6">
        <f>A153+B153+C153</f>
        <v>29</v>
      </c>
      <c r="E153" s="5">
        <f>IF(A153=0,0,A153*LABOR_HRS_WK_TOM*SEASON_WEEKS*(1+DIM_PCT_TOM)^A153)</f>
        <v>0</v>
      </c>
      <c r="F153" s="5">
        <f>IF(B153=0,0,B153*LABOR_HRS_WK_CAR*SEASON_WEEKS*(1+DIM_PCT_CAR)^B153)</f>
        <v>132.45754687499993</v>
      </c>
      <c r="G153" s="5">
        <f>IF(C153=0,0,C153*LABOR_HRS_WK_MES*SEASON_WEEKS*(1+DIM_PCT_MES)^C153)</f>
        <v>1534.7170558625955</v>
      </c>
      <c r="H153" s="5">
        <f>E153+F153+G153</f>
        <v>1667.1746027375955</v>
      </c>
      <c r="I153" s="5">
        <f>MIN(H153,FARMER_HRS)</f>
        <v>720</v>
      </c>
      <c r="J153" s="5">
        <f>MAX(0,H153-FARMER_HRS)</f>
        <v>947.17460273759548</v>
      </c>
      <c r="K153" s="2">
        <f>I153*FARMER_RATE+J153*TEMP_WORKER_RATE</f>
        <v>41444.003519749924</v>
      </c>
      <c r="L153" s="2">
        <f>A153*PRICE_TOM+B153*PRICE_CAR+C153*PRICE_MES</f>
        <v>75876</v>
      </c>
      <c r="M153" s="2">
        <f>A153*FERT_BED_TOM+B153*FERT_BED_CAR+C153*FERT_BED_MES</f>
        <v>23760</v>
      </c>
      <c r="N153" s="6">
        <f>IF(AND(D153&lt;=TOTAL_BEDS,J153&lt;=TEMP_WORKER_MAX*TEMP_WORKER_HRS),1,0)</f>
        <v>1</v>
      </c>
      <c r="O153" s="2">
        <f>L153-M153-K153-FIXED_COSTS</f>
        <v>-9328.0035197499237</v>
      </c>
      <c r="P153" s="2">
        <f>IF(N153=1,O153,"")</f>
        <v>-9328.0035197499237</v>
      </c>
    </row>
    <row r="154">
      <c r="A154" s="6">
        <v>0</v>
      </c>
      <c r="B154" s="6">
        <v>4</v>
      </c>
      <c r="C154" s="6">
        <v>26</v>
      </c>
      <c r="D154" s="6">
        <f>A154+B154+C154</f>
        <v>30</v>
      </c>
      <c r="E154" s="5">
        <f>IF(A154=0,0,A154*LABOR_HRS_WK_TOM*SEASON_WEEKS*(1+DIM_PCT_TOM)^A154)</f>
        <v>0</v>
      </c>
      <c r="F154" s="5">
        <f>IF(B154=0,0,B154*LABOR_HRS_WK_CAR*SEASON_WEEKS*(1+DIM_PCT_CAR)^B154)</f>
        <v>132.45754687499993</v>
      </c>
      <c r="G154" s="5">
        <f>IF(C154=0,0,C154*LABOR_HRS_WK_MES*SEASON_WEEKS*(1+DIM_PCT_MES)^C154)</f>
        <v>1616.0570598233128</v>
      </c>
      <c r="H154" s="5">
        <f>E154+F154+G154</f>
        <v>1748.5146066983127</v>
      </c>
      <c r="I154" s="5">
        <f>MIN(H154,FARMER_HRS)</f>
        <v>720</v>
      </c>
      <c r="J154" s="5">
        <f>MAX(0,H154-FARMER_HRS)</f>
        <v>1028.5146066983127</v>
      </c>
      <c r="K154" s="2">
        <f>I154*FARMER_RATE+J154*TEMP_WORKER_RATE</f>
        <v>42856.156366290146</v>
      </c>
      <c r="L154" s="2">
        <f>A154*PRICE_TOM+B154*PRICE_CAR+C154*PRICE_MES</f>
        <v>78576</v>
      </c>
      <c r="M154" s="2">
        <f>A154*FERT_BED_TOM+B154*FERT_BED_CAR+C154*FERT_BED_MES</f>
        <v>24640</v>
      </c>
      <c r="N154" s="6">
        <f>IF(AND(D154&lt;=TOTAL_BEDS,J154&lt;=TEMP_WORKER_MAX*TEMP_WORKER_HRS),1,0)</f>
        <v>1</v>
      </c>
      <c r="O154" s="2">
        <f>L154-M154-K154-FIXED_COSTS</f>
        <v>-8920.1563662901463</v>
      </c>
      <c r="P154" s="2">
        <f>IF(N154=1,O154,"")</f>
        <v>-8920.1563662901463</v>
      </c>
    </row>
    <row r="155">
      <c r="A155" s="6">
        <v>0</v>
      </c>
      <c r="B155" s="6">
        <v>4</v>
      </c>
      <c r="C155" s="6">
        <v>27</v>
      </c>
      <c r="D155" s="6">
        <f>A155+B155+C155</f>
        <v>31</v>
      </c>
      <c r="E155" s="5">
        <f>IF(A155=0,0,A155*LABOR_HRS_WK_TOM*SEASON_WEEKS*(1+DIM_PCT_TOM)^A155)</f>
        <v>0</v>
      </c>
      <c r="F155" s="5">
        <f>IF(B155=0,0,B155*LABOR_HRS_WK_CAR*SEASON_WEEKS*(1+DIM_PCT_CAR)^B155)</f>
        <v>132.45754687499993</v>
      </c>
      <c r="G155" s="5">
        <f>IF(C155=0,0,C155*LABOR_HRS_WK_MES*SEASON_WEEKS*(1+DIM_PCT_MES)^C155)</f>
        <v>1699.19076434307</v>
      </c>
      <c r="H155" s="5">
        <f>E155+F155+G155</f>
        <v>1831.64831121807</v>
      </c>
      <c r="I155" s="5">
        <f>MIN(H155,FARMER_HRS)</f>
        <v>720</v>
      </c>
      <c r="J155" s="5">
        <f>MAX(0,H155-FARMER_HRS)</f>
        <v>1111.64831121807</v>
      </c>
      <c r="K155" s="2">
        <f>I155*FARMER_RATE+J155*TEMP_WORKER_RATE</f>
        <v>44299.449847535936</v>
      </c>
      <c r="L155" s="2">
        <f>A155*PRICE_TOM+B155*PRICE_CAR+C155*PRICE_MES</f>
        <v>81276</v>
      </c>
      <c r="M155" s="2">
        <f>A155*FERT_BED_TOM+B155*FERT_BED_CAR+C155*FERT_BED_MES</f>
        <v>25520</v>
      </c>
      <c r="N155" s="6">
        <f>IF(AND(D155&lt;=TOTAL_BEDS,J155&lt;=TEMP_WORKER_MAX*TEMP_WORKER_HRS),1,0)</f>
        <v>1</v>
      </c>
      <c r="O155" s="2">
        <f>L155-M155-K155-FIXED_COSTS</f>
        <v>-8543.449847535936</v>
      </c>
      <c r="P155" s="2">
        <f>IF(N155=1,O155,"")</f>
        <v>-8543.449847535936</v>
      </c>
    </row>
    <row r="156">
      <c r="A156" s="6">
        <v>0</v>
      </c>
      <c r="B156" s="6">
        <v>4</v>
      </c>
      <c r="C156" s="6">
        <v>28</v>
      </c>
      <c r="D156" s="6">
        <f>A156+B156+C156</f>
        <v>32</v>
      </c>
      <c r="E156" s="5">
        <f>IF(A156=0,0,A156*LABOR_HRS_WK_TOM*SEASON_WEEKS*(1+DIM_PCT_TOM)^A156)</f>
        <v>0</v>
      </c>
      <c r="F156" s="5">
        <f>IF(B156=0,0,B156*LABOR_HRS_WK_CAR*SEASON_WEEKS*(1+DIM_PCT_CAR)^B156)</f>
        <v>132.45754687499993</v>
      </c>
      <c r="G156" s="5">
        <f>IF(C156=0,0,C156*LABOR_HRS_WK_MES*SEASON_WEEKS*(1+DIM_PCT_MES)^C156)</f>
        <v>1784.1503025602233</v>
      </c>
      <c r="H156" s="5">
        <f>E156+F156+G156</f>
        <v>1916.6078494352232</v>
      </c>
      <c r="I156" s="5">
        <f>MIN(H156,FARMER_HRS)</f>
        <v>720</v>
      </c>
      <c r="J156" s="5">
        <f>MAX(0,H156-FARMER_HRS)</f>
        <v>1196.6078494352232</v>
      </c>
      <c r="K156" s="2">
        <f>I156*FARMER_RATE+J156*TEMP_WORKER_RATE</f>
        <v>45774.441830472628</v>
      </c>
      <c r="L156" s="2">
        <f>A156*PRICE_TOM+B156*PRICE_CAR+C156*PRICE_MES</f>
        <v>83976</v>
      </c>
      <c r="M156" s="2">
        <f>A156*FERT_BED_TOM+B156*FERT_BED_CAR+C156*FERT_BED_MES</f>
        <v>26400</v>
      </c>
      <c r="N156" s="6">
        <f>IF(AND(D156&lt;=TOTAL_BEDS,J156&lt;=TEMP_WORKER_MAX*TEMP_WORKER_HRS),1,0)</f>
        <v>1</v>
      </c>
      <c r="O156" s="2">
        <f>L156-M156-K156-FIXED_COSTS</f>
        <v>-8198.4418304726278</v>
      </c>
      <c r="P156" s="2">
        <f>IF(N156=1,O156,"")</f>
        <v>-8198.4418304726278</v>
      </c>
    </row>
    <row r="157">
      <c r="A157" s="6">
        <v>0</v>
      </c>
      <c r="B157" s="6">
        <v>4</v>
      </c>
      <c r="C157" s="6">
        <v>29</v>
      </c>
      <c r="D157" s="6">
        <f>A157+B157+C157</f>
        <v>33</v>
      </c>
      <c r="E157" s="5">
        <f>IF(A157=0,0,A157*LABOR_HRS_WK_TOM*SEASON_WEEKS*(1+DIM_PCT_TOM)^A157)</f>
        <v>0</v>
      </c>
      <c r="F157" s="5">
        <f>IF(B157=0,0,B157*LABOR_HRS_WK_CAR*SEASON_WEEKS*(1+DIM_PCT_CAR)^B157)</f>
        <v>132.45754687499993</v>
      </c>
      <c r="G157" s="5">
        <f>IF(C157=0,0,C157*LABOR_HRS_WK_MES*SEASON_WEEKS*(1+DIM_PCT_MES)^C157)</f>
        <v>1870.9683306758766</v>
      </c>
      <c r="H157" s="5">
        <f>E157+F157+G157</f>
        <v>2003.4258775508765</v>
      </c>
      <c r="I157" s="5">
        <f>MIN(H157,FARMER_HRS)</f>
        <v>720</v>
      </c>
      <c r="J157" s="5">
        <f>MAX(0,H157-FARMER_HRS)</f>
        <v>1283.4258775508765</v>
      </c>
      <c r="K157" s="2">
        <f>I157*FARMER_RATE+J157*TEMP_WORKER_RATE</f>
        <v>47281.699263036047</v>
      </c>
      <c r="L157" s="2">
        <f>A157*PRICE_TOM+B157*PRICE_CAR+C157*PRICE_MES</f>
        <v>86676</v>
      </c>
      <c r="M157" s="2">
        <f>A157*FERT_BED_TOM+B157*FERT_BED_CAR+C157*FERT_BED_MES</f>
        <v>27280</v>
      </c>
      <c r="N157" s="6">
        <f>IF(AND(D157&lt;=TOTAL_BEDS,J157&lt;=TEMP_WORKER_MAX*TEMP_WORKER_HRS),1,0)</f>
        <v>1</v>
      </c>
      <c r="O157" s="2">
        <f>L157-M157-K157-FIXED_COSTS</f>
        <v>-7885.6992630360473</v>
      </c>
      <c r="P157" s="2">
        <f>IF(N157=1,O157,"")</f>
        <v>-7885.6992630360473</v>
      </c>
    </row>
    <row r="158">
      <c r="A158" s="6">
        <v>0</v>
      </c>
      <c r="B158" s="6">
        <v>4</v>
      </c>
      <c r="C158" s="6">
        <v>30</v>
      </c>
      <c r="D158" s="6">
        <f>A158+B158+C158</f>
        <v>34</v>
      </c>
      <c r="E158" s="5">
        <f>IF(A158=0,0,A158*LABOR_HRS_WK_TOM*SEASON_WEEKS*(1+DIM_PCT_TOM)^A158)</f>
        <v>0</v>
      </c>
      <c r="F158" s="5">
        <f>IF(B158=0,0,B158*LABOR_HRS_WK_CAR*SEASON_WEEKS*(1+DIM_PCT_CAR)^B158)</f>
        <v>132.45754687499993</v>
      </c>
      <c r="G158" s="5">
        <f>IF(C158=0,0,C158*LABOR_HRS_WK_MES*SEASON_WEEKS*(1+DIM_PCT_MES)^C158)</f>
        <v>1959.6780360096466</v>
      </c>
      <c r="H158" s="5">
        <f>E158+F158+G158</f>
        <v>2092.1355828846463</v>
      </c>
      <c r="I158" s="5">
        <f>MIN(H158,FARMER_HRS)</f>
        <v>720</v>
      </c>
      <c r="J158" s="5">
        <f>MAX(0,H158-FARMER_HRS)</f>
        <v>1372.1355828846463</v>
      </c>
      <c r="K158" s="2">
        <f>I158*FARMER_RATE+J158*TEMP_WORKER_RATE</f>
        <v>48821.798313969557</v>
      </c>
      <c r="L158" s="2">
        <f>A158*PRICE_TOM+B158*PRICE_CAR+C158*PRICE_MES</f>
        <v>89376</v>
      </c>
      <c r="M158" s="2">
        <f>A158*FERT_BED_TOM+B158*FERT_BED_CAR+C158*FERT_BED_MES</f>
        <v>28160</v>
      </c>
      <c r="N158" s="6">
        <f>IF(AND(D158&lt;=TOTAL_BEDS,J158&lt;=TEMP_WORKER_MAX*TEMP_WORKER_HRS),1,0)</f>
        <v>1</v>
      </c>
      <c r="O158" s="2">
        <f>L158-M158-K158-FIXED_COSTS</f>
        <v>-7605.7983139695571</v>
      </c>
      <c r="P158" s="2">
        <f>IF(N158=1,O158,"")</f>
        <v>-7605.7983139695571</v>
      </c>
    </row>
    <row r="159">
      <c r="A159" s="6">
        <v>0</v>
      </c>
      <c r="B159" s="6">
        <v>5</v>
      </c>
      <c r="C159" s="6">
        <v>0</v>
      </c>
      <c r="D159" s="6">
        <f>A159+B159+C159</f>
        <v>5</v>
      </c>
      <c r="E159" s="5">
        <f>IF(A159=0,0,A159*LABOR_HRS_WK_TOM*SEASON_WEEKS*(1+DIM_PCT_TOM)^A159)</f>
        <v>0</v>
      </c>
      <c r="F159" s="5">
        <f>IF(B159=0,0,B159*LABOR_HRS_WK_CAR*SEASON_WEEKS*(1+DIM_PCT_CAR)^B159)</f>
        <v>169.71123193359367</v>
      </c>
      <c r="G159" s="5">
        <f>IF(C159=0,0,C159*LABOR_HRS_WK_MES*SEASON_WEEKS*(1+DIM_PCT_MES)^C159)</f>
        <v>0</v>
      </c>
      <c r="H159" s="5">
        <f>E159+F159+G159</f>
        <v>169.71123193359367</v>
      </c>
      <c r="I159" s="5">
        <f>MIN(H159,FARMER_HRS)</f>
        <v>169.71123193359367</v>
      </c>
      <c r="J159" s="5">
        <f>MAX(0,H159-FARMER_HRS)</f>
        <v>0</v>
      </c>
      <c r="K159" s="2">
        <f>I159*FARMER_RATE+J159*TEMP_WORKER_RATE</f>
        <v>5892.7511088053352</v>
      </c>
      <c r="L159" s="2">
        <f>A159*PRICE_TOM+B159*PRICE_CAR+C159*PRICE_MES</f>
        <v>10470</v>
      </c>
      <c r="M159" s="2">
        <f>A159*FERT_BED_TOM+B159*FERT_BED_CAR+C159*FERT_BED_MES</f>
        <v>2200</v>
      </c>
      <c r="N159" s="6">
        <f>IF(AND(D159&lt;=TOTAL_BEDS,J159&lt;=TEMP_WORKER_MAX*TEMP_WORKER_HRS),1,0)</f>
        <v>1</v>
      </c>
      <c r="O159" s="2">
        <f>L159-M159-K159-FIXED_COSTS</f>
        <v>-17622.751108805336</v>
      </c>
      <c r="P159" s="2">
        <f>IF(N159=1,O159,"")</f>
        <v>-17622.751108805336</v>
      </c>
    </row>
    <row r="160">
      <c r="A160" s="6">
        <v>0</v>
      </c>
      <c r="B160" s="6">
        <v>5</v>
      </c>
      <c r="C160" s="6">
        <v>1</v>
      </c>
      <c r="D160" s="6">
        <f>A160+B160+C160</f>
        <v>6</v>
      </c>
      <c r="E160" s="5">
        <f>IF(A160=0,0,A160*LABOR_HRS_WK_TOM*SEASON_WEEKS*(1+DIM_PCT_TOM)^A160)</f>
        <v>0</v>
      </c>
      <c r="F160" s="5">
        <f>IF(B160=0,0,B160*LABOR_HRS_WK_CAR*SEASON_WEEKS*(1+DIM_PCT_CAR)^B160)</f>
        <v>169.71123193359367</v>
      </c>
      <c r="G160" s="5">
        <f>IF(C160=0,0,C160*LABOR_HRS_WK_MES*SEASON_WEEKS*(1+DIM_PCT_MES)^C160)</f>
        <v>45.5625</v>
      </c>
      <c r="H160" s="5">
        <f>E160+F160+G160</f>
        <v>215.27373193359367</v>
      </c>
      <c r="I160" s="5">
        <f>MIN(H160,FARMER_HRS)</f>
        <v>215.27373193359367</v>
      </c>
      <c r="J160" s="5">
        <f>MAX(0,H160-FARMER_HRS)</f>
        <v>0</v>
      </c>
      <c r="K160" s="2">
        <f>I160*FARMER_RATE+J160*TEMP_WORKER_RATE</f>
        <v>7474.7823588053352</v>
      </c>
      <c r="L160" s="2">
        <f>A160*PRICE_TOM+B160*PRICE_CAR+C160*PRICE_MES</f>
        <v>13170</v>
      </c>
      <c r="M160" s="2">
        <f>A160*FERT_BED_TOM+B160*FERT_BED_CAR+C160*FERT_BED_MES</f>
        <v>3080</v>
      </c>
      <c r="N160" s="6">
        <f>IF(AND(D160&lt;=TOTAL_BEDS,J160&lt;=TEMP_WORKER_MAX*TEMP_WORKER_HRS),1,0)</f>
        <v>1</v>
      </c>
      <c r="O160" s="2">
        <f>L160-M160-K160-FIXED_COSTS</f>
        <v>-17384.782358805336</v>
      </c>
      <c r="P160" s="2">
        <f>IF(N160=1,O160,"")</f>
        <v>-17384.782358805336</v>
      </c>
    </row>
    <row r="161">
      <c r="A161" s="6">
        <v>0</v>
      </c>
      <c r="B161" s="6">
        <v>5</v>
      </c>
      <c r="C161" s="6">
        <v>2</v>
      </c>
      <c r="D161" s="6">
        <f>A161+B161+C161</f>
        <v>7</v>
      </c>
      <c r="E161" s="5">
        <f>IF(A161=0,0,A161*LABOR_HRS_WK_TOM*SEASON_WEEKS*(1+DIM_PCT_TOM)^A161)</f>
        <v>0</v>
      </c>
      <c r="F161" s="5">
        <f>IF(B161=0,0,B161*LABOR_HRS_WK_CAR*SEASON_WEEKS*(1+DIM_PCT_CAR)^B161)</f>
        <v>169.71123193359367</v>
      </c>
      <c r="G161" s="5">
        <f>IF(C161=0,0,C161*LABOR_HRS_WK_MES*SEASON_WEEKS*(1+DIM_PCT_MES)^C161)</f>
        <v>92.2640625</v>
      </c>
      <c r="H161" s="5">
        <f>E161+F161+G161</f>
        <v>261.97529443359366</v>
      </c>
      <c r="I161" s="5">
        <f>MIN(H161,FARMER_HRS)</f>
        <v>261.97529443359366</v>
      </c>
      <c r="J161" s="5">
        <f>MAX(0,H161-FARMER_HRS)</f>
        <v>0</v>
      </c>
      <c r="K161" s="2">
        <f>I161*FARMER_RATE+J161*TEMP_WORKER_RATE</f>
        <v>9096.3643900553361</v>
      </c>
      <c r="L161" s="2">
        <f>A161*PRICE_TOM+B161*PRICE_CAR+C161*PRICE_MES</f>
        <v>15870</v>
      </c>
      <c r="M161" s="2">
        <f>A161*FERT_BED_TOM+B161*FERT_BED_CAR+C161*FERT_BED_MES</f>
        <v>3960</v>
      </c>
      <c r="N161" s="6">
        <f>IF(AND(D161&lt;=TOTAL_BEDS,J161&lt;=TEMP_WORKER_MAX*TEMP_WORKER_HRS),1,0)</f>
        <v>1</v>
      </c>
      <c r="O161" s="2">
        <f>L161-M161-K161-FIXED_COSTS</f>
        <v>-17186.364390055336</v>
      </c>
      <c r="P161" s="2">
        <f>IF(N161=1,O161,"")</f>
        <v>-17186.364390055336</v>
      </c>
    </row>
    <row r="162">
      <c r="A162" s="6">
        <v>0</v>
      </c>
      <c r="B162" s="6">
        <v>5</v>
      </c>
      <c r="C162" s="6">
        <v>3</v>
      </c>
      <c r="D162" s="6">
        <f>A162+B162+C162</f>
        <v>8</v>
      </c>
      <c r="E162" s="5">
        <f>IF(A162=0,0,A162*LABOR_HRS_WK_TOM*SEASON_WEEKS*(1+DIM_PCT_TOM)^A162)</f>
        <v>0</v>
      </c>
      <c r="F162" s="5">
        <f>IF(B162=0,0,B162*LABOR_HRS_WK_CAR*SEASON_WEEKS*(1+DIM_PCT_CAR)^B162)</f>
        <v>169.71123193359367</v>
      </c>
      <c r="G162" s="5">
        <f>IF(C162=0,0,C162*LABOR_HRS_WK_MES*SEASON_WEEKS*(1+DIM_PCT_MES)^C162)</f>
        <v>140.12604492187498</v>
      </c>
      <c r="H162" s="5">
        <f>E162+F162+G162</f>
        <v>309.83727685546864</v>
      </c>
      <c r="I162" s="5">
        <f>MIN(H162,FARMER_HRS)</f>
        <v>309.83727685546864</v>
      </c>
      <c r="J162" s="5">
        <f>MAX(0,H162-FARMER_HRS)</f>
        <v>0</v>
      </c>
      <c r="K162" s="2">
        <f>I162*FARMER_RATE+J162*TEMP_WORKER_RATE</f>
        <v>10758.238779703772</v>
      </c>
      <c r="L162" s="2">
        <f>A162*PRICE_TOM+B162*PRICE_CAR+C162*PRICE_MES</f>
        <v>18570</v>
      </c>
      <c r="M162" s="2">
        <f>A162*FERT_BED_TOM+B162*FERT_BED_CAR+C162*FERT_BED_MES</f>
        <v>4840</v>
      </c>
      <c r="N162" s="6">
        <f>IF(AND(D162&lt;=TOTAL_BEDS,J162&lt;=TEMP_WORKER_MAX*TEMP_WORKER_HRS),1,0)</f>
        <v>1</v>
      </c>
      <c r="O162" s="2">
        <f>L162-M162-K162-FIXED_COSTS</f>
        <v>-17028.238779703774</v>
      </c>
      <c r="P162" s="2">
        <f>IF(N162=1,O162,"")</f>
        <v>-17028.238779703774</v>
      </c>
    </row>
    <row r="163">
      <c r="A163" s="6">
        <v>0</v>
      </c>
      <c r="B163" s="6">
        <v>5</v>
      </c>
      <c r="C163" s="6">
        <v>4</v>
      </c>
      <c r="D163" s="6">
        <f>A163+B163+C163</f>
        <v>9</v>
      </c>
      <c r="E163" s="5">
        <f>IF(A163=0,0,A163*LABOR_HRS_WK_TOM*SEASON_WEEKS*(1+DIM_PCT_TOM)^A163)</f>
        <v>0</v>
      </c>
      <c r="F163" s="5">
        <f>IF(B163=0,0,B163*LABOR_HRS_WK_CAR*SEASON_WEEKS*(1+DIM_PCT_CAR)^B163)</f>
        <v>169.71123193359367</v>
      </c>
      <c r="G163" s="5">
        <f>IF(C163=0,0,C163*LABOR_HRS_WK_MES*SEASON_WEEKS*(1+DIM_PCT_MES)^C163)</f>
        <v>189.17016064453119</v>
      </c>
      <c r="H163" s="5">
        <f>E163+F163+G163</f>
        <v>358.88139257812486</v>
      </c>
      <c r="I163" s="5">
        <f>MIN(H163,FARMER_HRS)</f>
        <v>358.88139257812486</v>
      </c>
      <c r="J163" s="5">
        <f>MAX(0,H163-FARMER_HRS)</f>
        <v>0</v>
      </c>
      <c r="K163" s="2">
        <f>I163*FARMER_RATE+J163*TEMP_WORKER_RATE</f>
        <v>12461.159464518225</v>
      </c>
      <c r="L163" s="2">
        <f>A163*PRICE_TOM+B163*PRICE_CAR+C163*PRICE_MES</f>
        <v>21270</v>
      </c>
      <c r="M163" s="2">
        <f>A163*FERT_BED_TOM+B163*FERT_BED_CAR+C163*FERT_BED_MES</f>
        <v>5720</v>
      </c>
      <c r="N163" s="6">
        <f>IF(AND(D163&lt;=TOTAL_BEDS,J163&lt;=TEMP_WORKER_MAX*TEMP_WORKER_HRS),1,0)</f>
        <v>1</v>
      </c>
      <c r="O163" s="2">
        <f>L163-M163-K163-FIXED_COSTS</f>
        <v>-16911.159464518227</v>
      </c>
      <c r="P163" s="2">
        <f>IF(N163=1,O163,"")</f>
        <v>-16911.159464518227</v>
      </c>
    </row>
    <row r="164">
      <c r="A164" s="6">
        <v>0</v>
      </c>
      <c r="B164" s="6">
        <v>5</v>
      </c>
      <c r="C164" s="6">
        <v>5</v>
      </c>
      <c r="D164" s="6">
        <f>A164+B164+C164</f>
        <v>10</v>
      </c>
      <c r="E164" s="5">
        <f>IF(A164=0,0,A164*LABOR_HRS_WK_TOM*SEASON_WEEKS*(1+DIM_PCT_TOM)^A164)</f>
        <v>0</v>
      </c>
      <c r="F164" s="5">
        <f>IF(B164=0,0,B164*LABOR_HRS_WK_CAR*SEASON_WEEKS*(1+DIM_PCT_CAR)^B164)</f>
        <v>169.71123193359367</v>
      </c>
      <c r="G164" s="5">
        <f>IF(C164=0,0,C164*LABOR_HRS_WK_MES*SEASON_WEEKS*(1+DIM_PCT_MES)^C164)</f>
        <v>239.41848456573481</v>
      </c>
      <c r="H164" s="5">
        <f>E164+F164+G164</f>
        <v>409.12971649932848</v>
      </c>
      <c r="I164" s="5">
        <f>MIN(H164,FARMER_HRS)</f>
        <v>409.12971649932848</v>
      </c>
      <c r="J164" s="5">
        <f>MAX(0,H164-FARMER_HRS)</f>
        <v>0</v>
      </c>
      <c r="K164" s="2">
        <f>I164*FARMER_RATE+J164*TEMP_WORKER_RATE</f>
        <v>14205.892934004461</v>
      </c>
      <c r="L164" s="2">
        <f>A164*PRICE_TOM+B164*PRICE_CAR+C164*PRICE_MES</f>
        <v>23970</v>
      </c>
      <c r="M164" s="2">
        <f>A164*FERT_BED_TOM+B164*FERT_BED_CAR+C164*FERT_BED_MES</f>
        <v>6600</v>
      </c>
      <c r="N164" s="6">
        <f>IF(AND(D164&lt;=TOTAL_BEDS,J164&lt;=TEMP_WORKER_MAX*TEMP_WORKER_HRS),1,0)</f>
        <v>1</v>
      </c>
      <c r="O164" s="2">
        <f>L164-M164-K164-FIXED_COSTS</f>
        <v>-16835.892934004463</v>
      </c>
      <c r="P164" s="2">
        <f>IF(N164=1,O164,"")</f>
        <v>-16835.892934004463</v>
      </c>
    </row>
    <row r="165">
      <c r="A165" s="6">
        <v>0</v>
      </c>
      <c r="B165" s="6">
        <v>5</v>
      </c>
      <c r="C165" s="6">
        <v>6</v>
      </c>
      <c r="D165" s="6">
        <f>A165+B165+C165</f>
        <v>11</v>
      </c>
      <c r="E165" s="5">
        <f>IF(A165=0,0,A165*LABOR_HRS_WK_TOM*SEASON_WEEKS*(1+DIM_PCT_TOM)^A165)</f>
        <v>0</v>
      </c>
      <c r="F165" s="5">
        <f>IF(B165=0,0,B165*LABOR_HRS_WK_CAR*SEASON_WEEKS*(1+DIM_PCT_CAR)^B165)</f>
        <v>169.71123193359367</v>
      </c>
      <c r="G165" s="5">
        <f>IF(C165=0,0,C165*LABOR_HRS_WK_MES*SEASON_WEEKS*(1+DIM_PCT_MES)^C165)</f>
        <v>290.89345874736773</v>
      </c>
      <c r="H165" s="5">
        <f>E165+F165+G165</f>
        <v>460.60469068096143</v>
      </c>
      <c r="I165" s="5">
        <f>MIN(H165,FARMER_HRS)</f>
        <v>460.60469068096143</v>
      </c>
      <c r="J165" s="5">
        <f>MAX(0,H165-FARMER_HRS)</f>
        <v>0</v>
      </c>
      <c r="K165" s="2">
        <f>I165*FARMER_RATE+J165*TEMP_WORKER_RATE</f>
        <v>15993.218426422271</v>
      </c>
      <c r="L165" s="2">
        <f>A165*PRICE_TOM+B165*PRICE_CAR+C165*PRICE_MES</f>
        <v>26670</v>
      </c>
      <c r="M165" s="2">
        <f>A165*FERT_BED_TOM+B165*FERT_BED_CAR+C165*FERT_BED_MES</f>
        <v>7480</v>
      </c>
      <c r="N165" s="6">
        <f>IF(AND(D165&lt;=TOTAL_BEDS,J165&lt;=TEMP_WORKER_MAX*TEMP_WORKER_HRS),1,0)</f>
        <v>1</v>
      </c>
      <c r="O165" s="2">
        <f>L165-M165-K165-FIXED_COSTS</f>
        <v>-16803.218426422271</v>
      </c>
      <c r="P165" s="2">
        <f>IF(N165=1,O165,"")</f>
        <v>-16803.218426422271</v>
      </c>
    </row>
    <row r="166">
      <c r="A166" s="6">
        <v>0</v>
      </c>
      <c r="B166" s="6">
        <v>5</v>
      </c>
      <c r="C166" s="6">
        <v>7</v>
      </c>
      <c r="D166" s="6">
        <f>A166+B166+C166</f>
        <v>12</v>
      </c>
      <c r="E166" s="5">
        <f>IF(A166=0,0,A166*LABOR_HRS_WK_TOM*SEASON_WEEKS*(1+DIM_PCT_TOM)^A166)</f>
        <v>0</v>
      </c>
      <c r="F166" s="5">
        <f>IF(B166=0,0,B166*LABOR_HRS_WK_CAR*SEASON_WEEKS*(1+DIM_PCT_CAR)^B166)</f>
        <v>169.71123193359367</v>
      </c>
      <c r="G166" s="5">
        <f>IF(C166=0,0,C166*LABOR_HRS_WK_MES*SEASON_WEEKS*(1+DIM_PCT_MES)^C166)</f>
        <v>343.61789814532818</v>
      </c>
      <c r="H166" s="5">
        <f>E166+F166+G166</f>
        <v>513.32913007892182</v>
      </c>
      <c r="I166" s="5">
        <f>MIN(H166,FARMER_HRS)</f>
        <v>513.32913007892182</v>
      </c>
      <c r="J166" s="5">
        <f>MAX(0,H166-FARMER_HRS)</f>
        <v>0</v>
      </c>
      <c r="K166" s="2">
        <f>I166*FARMER_RATE+J166*TEMP_WORKER_RATE</f>
        <v>17823.928127740339</v>
      </c>
      <c r="L166" s="2">
        <f>A166*PRICE_TOM+B166*PRICE_CAR+C166*PRICE_MES</f>
        <v>29370</v>
      </c>
      <c r="M166" s="2">
        <f>A166*FERT_BED_TOM+B166*FERT_BED_CAR+C166*FERT_BED_MES</f>
        <v>8360</v>
      </c>
      <c r="N166" s="6">
        <f>IF(AND(D166&lt;=TOTAL_BEDS,J166&lt;=TEMP_WORKER_MAX*TEMP_WORKER_HRS),1,0)</f>
        <v>1</v>
      </c>
      <c r="O166" s="2">
        <f>L166-M166-K166-FIXED_COSTS</f>
        <v>-16813.928127740339</v>
      </c>
      <c r="P166" s="2">
        <f>IF(N166=1,O166,"")</f>
        <v>-16813.928127740339</v>
      </c>
    </row>
    <row r="167">
      <c r="A167" s="6">
        <v>0</v>
      </c>
      <c r="B167" s="6">
        <v>5</v>
      </c>
      <c r="C167" s="6">
        <v>8</v>
      </c>
      <c r="D167" s="6">
        <f>A167+B167+C167</f>
        <v>13</v>
      </c>
      <c r="E167" s="5">
        <f>IF(A167=0,0,A167*LABOR_HRS_WK_TOM*SEASON_WEEKS*(1+DIM_PCT_TOM)^A167)</f>
        <v>0</v>
      </c>
      <c r="F167" s="5">
        <f>IF(B167=0,0,B167*LABOR_HRS_WK_CAR*SEASON_WEEKS*(1+DIM_PCT_CAR)^B167)</f>
        <v>169.71123193359367</v>
      </c>
      <c r="G167" s="5">
        <f>IF(C167=0,0,C167*LABOR_HRS_WK_MES*SEASON_WEEKS*(1+DIM_PCT_MES)^C167)</f>
        <v>397.61499642530833</v>
      </c>
      <c r="H167" s="5">
        <f>E167+F167+G167</f>
        <v>567.326228358902</v>
      </c>
      <c r="I167" s="5">
        <f>MIN(H167,FARMER_HRS)</f>
        <v>567.326228358902</v>
      </c>
      <c r="J167" s="5">
        <f>MAX(0,H167-FARMER_HRS)</f>
        <v>0</v>
      </c>
      <c r="K167" s="2">
        <f>I167*FARMER_RATE+J167*TEMP_WORKER_RATE</f>
        <v>19698.827373572985</v>
      </c>
      <c r="L167" s="2">
        <f>A167*PRICE_TOM+B167*PRICE_CAR+C167*PRICE_MES</f>
        <v>32070</v>
      </c>
      <c r="M167" s="2">
        <f>A167*FERT_BED_TOM+B167*FERT_BED_CAR+C167*FERT_BED_MES</f>
        <v>9240</v>
      </c>
      <c r="N167" s="6">
        <f>IF(AND(D167&lt;=TOTAL_BEDS,J167&lt;=TEMP_WORKER_MAX*TEMP_WORKER_HRS),1,0)</f>
        <v>1</v>
      </c>
      <c r="O167" s="2">
        <f>L167-M167-K167-FIXED_COSTS</f>
        <v>-16868.827373572985</v>
      </c>
      <c r="P167" s="2">
        <f>IF(N167=1,O167,"")</f>
        <v>-16868.827373572985</v>
      </c>
    </row>
    <row r="168">
      <c r="A168" s="6">
        <v>0</v>
      </c>
      <c r="B168" s="6">
        <v>5</v>
      </c>
      <c r="C168" s="6">
        <v>9</v>
      </c>
      <c r="D168" s="6">
        <f>A168+B168+C168</f>
        <v>14</v>
      </c>
      <c r="E168" s="5">
        <f>IF(A168=0,0,A168*LABOR_HRS_WK_TOM*SEASON_WEEKS*(1+DIM_PCT_TOM)^A168)</f>
        <v>0</v>
      </c>
      <c r="F168" s="5">
        <f>IF(B168=0,0,B168*LABOR_HRS_WK_CAR*SEASON_WEEKS*(1+DIM_PCT_CAR)^B168)</f>
        <v>169.71123193359367</v>
      </c>
      <c r="G168" s="5">
        <f>IF(C168=0,0,C168*LABOR_HRS_WK_MES*SEASON_WEEKS*(1+DIM_PCT_MES)^C168)</f>
        <v>452.90833186570273</v>
      </c>
      <c r="H168" s="5">
        <f>E168+F168+G168</f>
        <v>622.61956379929643</v>
      </c>
      <c r="I168" s="5">
        <f>MIN(H168,FARMER_HRS)</f>
        <v>622.61956379929643</v>
      </c>
      <c r="J168" s="5">
        <f>MAX(0,H168-FARMER_HRS)</f>
        <v>0</v>
      </c>
      <c r="K168" s="2">
        <f>I168*FARMER_RATE+J168*TEMP_WORKER_RATE</f>
        <v>21618.734854142236</v>
      </c>
      <c r="L168" s="2">
        <f>A168*PRICE_TOM+B168*PRICE_CAR+C168*PRICE_MES</f>
        <v>34770</v>
      </c>
      <c r="M168" s="2">
        <f>A168*FERT_BED_TOM+B168*FERT_BED_CAR+C168*FERT_BED_MES</f>
        <v>10120</v>
      </c>
      <c r="N168" s="6">
        <f>IF(AND(D168&lt;=TOTAL_BEDS,J168&lt;=TEMP_WORKER_MAX*TEMP_WORKER_HRS),1,0)</f>
        <v>1</v>
      </c>
      <c r="O168" s="2">
        <f>L168-M168-K168-FIXED_COSTS</f>
        <v>-16968.734854142236</v>
      </c>
      <c r="P168" s="2">
        <f>IF(N168=1,O168,"")</f>
        <v>-16968.734854142236</v>
      </c>
    </row>
    <row r="169">
      <c r="A169" s="6">
        <v>0</v>
      </c>
      <c r="B169" s="6">
        <v>5</v>
      </c>
      <c r="C169" s="6">
        <v>10</v>
      </c>
      <c r="D169" s="6">
        <f>A169+B169+C169</f>
        <v>15</v>
      </c>
      <c r="E169" s="5">
        <f>IF(A169=0,0,A169*LABOR_HRS_WK_TOM*SEASON_WEEKS*(1+DIM_PCT_TOM)^A169)</f>
        <v>0</v>
      </c>
      <c r="F169" s="5">
        <f>IF(B169=0,0,B169*LABOR_HRS_WK_CAR*SEASON_WEEKS*(1+DIM_PCT_CAR)^B169)</f>
        <v>169.71123193359367</v>
      </c>
      <c r="G169" s="5">
        <f>IF(C169=0,0,C169*LABOR_HRS_WK_MES*SEASON_WEEKS*(1+DIM_PCT_MES)^C169)</f>
        <v>509.52187334891551</v>
      </c>
      <c r="H169" s="5">
        <f>E169+F169+G169</f>
        <v>679.2331052825092</v>
      </c>
      <c r="I169" s="5">
        <f>MIN(H169,FARMER_HRS)</f>
        <v>679.2331052825092</v>
      </c>
      <c r="J169" s="5">
        <f>MAX(0,H169-FARMER_HRS)</f>
        <v>0</v>
      </c>
      <c r="K169" s="2">
        <f>I169*FARMER_RATE+J169*TEMP_WORKER_RATE</f>
        <v>23584.482822309346</v>
      </c>
      <c r="L169" s="2">
        <f>A169*PRICE_TOM+B169*PRICE_CAR+C169*PRICE_MES</f>
        <v>37470</v>
      </c>
      <c r="M169" s="2">
        <f>A169*FERT_BED_TOM+B169*FERT_BED_CAR+C169*FERT_BED_MES</f>
        <v>11000</v>
      </c>
      <c r="N169" s="6">
        <f>IF(AND(D169&lt;=TOTAL_BEDS,J169&lt;=TEMP_WORKER_MAX*TEMP_WORKER_HRS),1,0)</f>
        <v>1</v>
      </c>
      <c r="O169" s="2">
        <f>L169-M169-K169-FIXED_COSTS</f>
        <v>-17114.482822309346</v>
      </c>
      <c r="P169" s="2">
        <f>IF(N169=1,O169,"")</f>
        <v>-17114.482822309346</v>
      </c>
    </row>
    <row r="170">
      <c r="A170" s="6">
        <v>0</v>
      </c>
      <c r="B170" s="6">
        <v>5</v>
      </c>
      <c r="C170" s="6">
        <v>11</v>
      </c>
      <c r="D170" s="6">
        <f>A170+B170+C170</f>
        <v>16</v>
      </c>
      <c r="E170" s="5">
        <f>IF(A170=0,0,A170*LABOR_HRS_WK_TOM*SEASON_WEEKS*(1+DIM_PCT_TOM)^A170)</f>
        <v>0</v>
      </c>
      <c r="F170" s="5">
        <f>IF(B170=0,0,B170*LABOR_HRS_WK_CAR*SEASON_WEEKS*(1+DIM_PCT_CAR)^B170)</f>
        <v>169.71123193359367</v>
      </c>
      <c r="G170" s="5">
        <f>IF(C170=0,0,C170*LABOR_HRS_WK_MES*SEASON_WEEKS*(1+DIM_PCT_MES)^C170)</f>
        <v>567.47998644235463</v>
      </c>
      <c r="H170" s="5">
        <f>E170+F170+G170</f>
        <v>737.19121837594832</v>
      </c>
      <c r="I170" s="5">
        <f>MIN(H170,FARMER_HRS)</f>
        <v>720</v>
      </c>
      <c r="J170" s="5">
        <f>MAX(0,H170-FARMER_HRS)</f>
        <v>17.191218375948324</v>
      </c>
      <c r="K170" s="2">
        <f>I170*FARMER_RATE+J170*TEMP_WORKER_RATE</f>
        <v>25298.458652360216</v>
      </c>
      <c r="L170" s="2">
        <f>A170*PRICE_TOM+B170*PRICE_CAR+C170*PRICE_MES</f>
        <v>40170</v>
      </c>
      <c r="M170" s="2">
        <f>A170*FERT_BED_TOM+B170*FERT_BED_CAR+C170*FERT_BED_MES</f>
        <v>11880</v>
      </c>
      <c r="N170" s="6">
        <f>IF(AND(D170&lt;=TOTAL_BEDS,J170&lt;=TEMP_WORKER_MAX*TEMP_WORKER_HRS),1,0)</f>
        <v>1</v>
      </c>
      <c r="O170" s="2">
        <f>L170-M170-K170-FIXED_COSTS</f>
        <v>-17008.458652360216</v>
      </c>
      <c r="P170" s="2">
        <f>IF(N170=1,O170,"")</f>
        <v>-17008.458652360216</v>
      </c>
    </row>
    <row r="171">
      <c r="A171" s="6">
        <v>0</v>
      </c>
      <c r="B171" s="6">
        <v>5</v>
      </c>
      <c r="C171" s="6">
        <v>12</v>
      </c>
      <c r="D171" s="6">
        <f>A171+B171+C171</f>
        <v>17</v>
      </c>
      <c r="E171" s="5">
        <f>IF(A171=0,0,A171*LABOR_HRS_WK_TOM*SEASON_WEEKS*(1+DIM_PCT_TOM)^A171)</f>
        <v>0</v>
      </c>
      <c r="F171" s="5">
        <f>IF(B171=0,0,B171*LABOR_HRS_WK_CAR*SEASON_WEEKS*(1+DIM_PCT_CAR)^B171)</f>
        <v>169.71123193359367</v>
      </c>
      <c r="G171" s="5">
        <f>IF(C171=0,0,C171*LABOR_HRS_WK_MES*SEASON_WEEKS*(1+DIM_PCT_MES)^C171)</f>
        <v>626.807439570419</v>
      </c>
      <c r="H171" s="5">
        <f>E171+F171+G171</f>
        <v>796.51867150401267</v>
      </c>
      <c r="I171" s="5">
        <f>MIN(H171,FARMER_HRS)</f>
        <v>720</v>
      </c>
      <c r="J171" s="5">
        <f>MAX(0,H171-FARMER_HRS)</f>
        <v>76.518671504012673</v>
      </c>
      <c r="K171" s="2">
        <f>I171*FARMER_RATE+J171*TEMP_WORKER_RATE</f>
        <v>26328.449158055777</v>
      </c>
      <c r="L171" s="2">
        <f>A171*PRICE_TOM+B171*PRICE_CAR+C171*PRICE_MES</f>
        <v>42870</v>
      </c>
      <c r="M171" s="2">
        <f>A171*FERT_BED_TOM+B171*FERT_BED_CAR+C171*FERT_BED_MES</f>
        <v>12760</v>
      </c>
      <c r="N171" s="6">
        <f>IF(AND(D171&lt;=TOTAL_BEDS,J171&lt;=TEMP_WORKER_MAX*TEMP_WORKER_HRS),1,0)</f>
        <v>1</v>
      </c>
      <c r="O171" s="2">
        <f>L171-M171-K171-FIXED_COSTS</f>
        <v>-16218.449158055777</v>
      </c>
      <c r="P171" s="2">
        <f>IF(N171=1,O171,"")</f>
        <v>-16218.449158055777</v>
      </c>
    </row>
    <row r="172">
      <c r="A172" s="6">
        <v>0</v>
      </c>
      <c r="B172" s="6">
        <v>5</v>
      </c>
      <c r="C172" s="6">
        <v>13</v>
      </c>
      <c r="D172" s="6">
        <f>A172+B172+C172</f>
        <v>18</v>
      </c>
      <c r="E172" s="5">
        <f>IF(A172=0,0,A172*LABOR_HRS_WK_TOM*SEASON_WEEKS*(1+DIM_PCT_TOM)^A172)</f>
        <v>0</v>
      </c>
      <c r="F172" s="5">
        <f>IF(B172=0,0,B172*LABOR_HRS_WK_CAR*SEASON_WEEKS*(1+DIM_PCT_CAR)^B172)</f>
        <v>169.71123193359367</v>
      </c>
      <c r="G172" s="5">
        <f>IF(C172=0,0,C172*LABOR_HRS_WK_MES*SEASON_WEEKS*(1+DIM_PCT_MES)^C172)</f>
        <v>687.52941027880331</v>
      </c>
      <c r="H172" s="5">
        <f>E172+F172+G172</f>
        <v>857.240642212397</v>
      </c>
      <c r="I172" s="5">
        <f>MIN(H172,FARMER_HRS)</f>
        <v>720</v>
      </c>
      <c r="J172" s="5">
        <f>MAX(0,H172-FARMER_HRS)</f>
        <v>137.240642212397</v>
      </c>
      <c r="K172" s="2">
        <f>I172*FARMER_RATE+J172*TEMP_WORKER_RATE</f>
        <v>27382.650038409669</v>
      </c>
      <c r="L172" s="2">
        <f>A172*PRICE_TOM+B172*PRICE_CAR+C172*PRICE_MES</f>
        <v>45570</v>
      </c>
      <c r="M172" s="2">
        <f>A172*FERT_BED_TOM+B172*FERT_BED_CAR+C172*FERT_BED_MES</f>
        <v>13640</v>
      </c>
      <c r="N172" s="6">
        <f>IF(AND(D172&lt;=TOTAL_BEDS,J172&lt;=TEMP_WORKER_MAX*TEMP_WORKER_HRS),1,0)</f>
        <v>1</v>
      </c>
      <c r="O172" s="2">
        <f>L172-M172-K172-FIXED_COSTS</f>
        <v>-15452.650038409669</v>
      </c>
      <c r="P172" s="2">
        <f>IF(N172=1,O172,"")</f>
        <v>-15452.650038409669</v>
      </c>
    </row>
    <row r="173">
      <c r="A173" s="6">
        <v>0</v>
      </c>
      <c r="B173" s="6">
        <v>5</v>
      </c>
      <c r="C173" s="6">
        <v>14</v>
      </c>
      <c r="D173" s="6">
        <f>A173+B173+C173</f>
        <v>19</v>
      </c>
      <c r="E173" s="5">
        <f>IF(A173=0,0,A173*LABOR_HRS_WK_TOM*SEASON_WEEKS*(1+DIM_PCT_TOM)^A173)</f>
        <v>0</v>
      </c>
      <c r="F173" s="5">
        <f>IF(B173=0,0,B173*LABOR_HRS_WK_CAR*SEASON_WEEKS*(1+DIM_PCT_CAR)^B173)</f>
        <v>169.71123193359367</v>
      </c>
      <c r="G173" s="5">
        <f>IF(C173=0,0,C173*LABOR_HRS_WK_MES*SEASON_WEEKS*(1+DIM_PCT_MES)^C173)</f>
        <v>749.67149159246435</v>
      </c>
      <c r="H173" s="5">
        <f>E173+F173+G173</f>
        <v>919.382723526058</v>
      </c>
      <c r="I173" s="5">
        <f>MIN(H173,FARMER_HRS)</f>
        <v>720</v>
      </c>
      <c r="J173" s="5">
        <f>MAX(0,H173-FARMER_HRS)</f>
        <v>199.38272352605804</v>
      </c>
      <c r="K173" s="2">
        <f>I173*FARMER_RATE+J173*TEMP_WORKER_RATE</f>
        <v>28461.505616771839</v>
      </c>
      <c r="L173" s="2">
        <f>A173*PRICE_TOM+B173*PRICE_CAR+C173*PRICE_MES</f>
        <v>48270</v>
      </c>
      <c r="M173" s="2">
        <f>A173*FERT_BED_TOM+B173*FERT_BED_CAR+C173*FERT_BED_MES</f>
        <v>14520</v>
      </c>
      <c r="N173" s="6">
        <f>IF(AND(D173&lt;=TOTAL_BEDS,J173&lt;=TEMP_WORKER_MAX*TEMP_WORKER_HRS),1,0)</f>
        <v>1</v>
      </c>
      <c r="O173" s="2">
        <f>L173-M173-K173-FIXED_COSTS</f>
        <v>-14711.505616771839</v>
      </c>
      <c r="P173" s="2">
        <f>IF(N173=1,O173,"")</f>
        <v>-14711.505616771839</v>
      </c>
    </row>
    <row r="174">
      <c r="A174" s="6">
        <v>0</v>
      </c>
      <c r="B174" s="6">
        <v>5</v>
      </c>
      <c r="C174" s="6">
        <v>15</v>
      </c>
      <c r="D174" s="6">
        <f>A174+B174+C174</f>
        <v>20</v>
      </c>
      <c r="E174" s="5">
        <f>IF(A174=0,0,A174*LABOR_HRS_WK_TOM*SEASON_WEEKS*(1+DIM_PCT_TOM)^A174)</f>
        <v>0</v>
      </c>
      <c r="F174" s="5">
        <f>IF(B174=0,0,B174*LABOR_HRS_WK_CAR*SEASON_WEEKS*(1+DIM_PCT_CAR)^B174)</f>
        <v>169.71123193359367</v>
      </c>
      <c r="G174" s="5">
        <f>IF(C174=0,0,C174*LABOR_HRS_WK_MES*SEASON_WEEKS*(1+DIM_PCT_MES)^C174)</f>
        <v>813.25969846861074</v>
      </c>
      <c r="H174" s="5">
        <f>E174+F174+G174</f>
        <v>982.97093040220443</v>
      </c>
      <c r="I174" s="5">
        <f>MIN(H174,FARMER_HRS)</f>
        <v>720</v>
      </c>
      <c r="J174" s="5">
        <f>MAX(0,H174-FARMER_HRS)</f>
        <v>262.97093040220443</v>
      </c>
      <c r="K174" s="2">
        <f>I174*FARMER_RATE+J174*TEMP_WORKER_RATE</f>
        <v>29565.467541704937</v>
      </c>
      <c r="L174" s="2">
        <f>A174*PRICE_TOM+B174*PRICE_CAR+C174*PRICE_MES</f>
        <v>50970</v>
      </c>
      <c r="M174" s="2">
        <f>A174*FERT_BED_TOM+B174*FERT_BED_CAR+C174*FERT_BED_MES</f>
        <v>15400</v>
      </c>
      <c r="N174" s="6">
        <f>IF(AND(D174&lt;=TOTAL_BEDS,J174&lt;=TEMP_WORKER_MAX*TEMP_WORKER_HRS),1,0)</f>
        <v>1</v>
      </c>
      <c r="O174" s="2">
        <f>L174-M174-K174-FIXED_COSTS</f>
        <v>-13995.467541704937</v>
      </c>
      <c r="P174" s="2">
        <f>IF(N174=1,O174,"")</f>
        <v>-13995.467541704937</v>
      </c>
    </row>
    <row r="175">
      <c r="A175" s="6">
        <v>0</v>
      </c>
      <c r="B175" s="6">
        <v>5</v>
      </c>
      <c r="C175" s="6">
        <v>16</v>
      </c>
      <c r="D175" s="6">
        <f>A175+B175+C175</f>
        <v>21</v>
      </c>
      <c r="E175" s="5">
        <f>IF(A175=0,0,A175*LABOR_HRS_WK_TOM*SEASON_WEEKS*(1+DIM_PCT_TOM)^A175)</f>
        <v>0</v>
      </c>
      <c r="F175" s="5">
        <f>IF(B175=0,0,B175*LABOR_HRS_WK_CAR*SEASON_WEEKS*(1+DIM_PCT_CAR)^B175)</f>
        <v>169.71123193359367</v>
      </c>
      <c r="G175" s="5">
        <f>IF(C175=0,0,C175*LABOR_HRS_WK_MES*SEASON_WEEKS*(1+DIM_PCT_MES)^C175)</f>
        <v>878.32047434609967</v>
      </c>
      <c r="H175" s="5">
        <f>E175+F175+G175</f>
        <v>1048.0317062796933</v>
      </c>
      <c r="I175" s="5">
        <f>MIN(H175,FARMER_HRS)</f>
        <v>720</v>
      </c>
      <c r="J175" s="5">
        <f>MAX(0,H175-FARMER_HRS)</f>
        <v>328.03170627969325</v>
      </c>
      <c r="K175" s="2">
        <f>I175*FARMER_RATE+J175*TEMP_WORKER_RATE</f>
        <v>30694.994900689118</v>
      </c>
      <c r="L175" s="2">
        <f>A175*PRICE_TOM+B175*PRICE_CAR+C175*PRICE_MES</f>
        <v>53670</v>
      </c>
      <c r="M175" s="2">
        <f>A175*FERT_BED_TOM+B175*FERT_BED_CAR+C175*FERT_BED_MES</f>
        <v>16280</v>
      </c>
      <c r="N175" s="6">
        <f>IF(AND(D175&lt;=TOTAL_BEDS,J175&lt;=TEMP_WORKER_MAX*TEMP_WORKER_HRS),1,0)</f>
        <v>1</v>
      </c>
      <c r="O175" s="2">
        <f>L175-M175-K175-FIXED_COSTS</f>
        <v>-13304.994900689118</v>
      </c>
      <c r="P175" s="2">
        <f>IF(N175=1,O175,"")</f>
        <v>-13304.994900689118</v>
      </c>
    </row>
    <row r="176">
      <c r="A176" s="6">
        <v>0</v>
      </c>
      <c r="B176" s="6">
        <v>5</v>
      </c>
      <c r="C176" s="6">
        <v>17</v>
      </c>
      <c r="D176" s="6">
        <f>A176+B176+C176</f>
        <v>22</v>
      </c>
      <c r="E176" s="5">
        <f>IF(A176=0,0,A176*LABOR_HRS_WK_TOM*SEASON_WEEKS*(1+DIM_PCT_TOM)^A176)</f>
        <v>0</v>
      </c>
      <c r="F176" s="5">
        <f>IF(B176=0,0,B176*LABOR_HRS_WK_CAR*SEASON_WEEKS*(1+DIM_PCT_CAR)^B176)</f>
        <v>169.71123193359367</v>
      </c>
      <c r="G176" s="5">
        <f>IF(C176=0,0,C176*LABOR_HRS_WK_MES*SEASON_WEEKS*(1+DIM_PCT_MES)^C176)</f>
        <v>944.88069779263992</v>
      </c>
      <c r="H176" s="5">
        <f>E176+F176+G176</f>
        <v>1114.5919297262335</v>
      </c>
      <c r="I176" s="5">
        <f>MIN(H176,FARMER_HRS)</f>
        <v>720</v>
      </c>
      <c r="J176" s="5">
        <f>MAX(0,H176-FARMER_HRS)</f>
        <v>394.5919297262335</v>
      </c>
      <c r="K176" s="2">
        <f>I176*FARMER_RATE+J176*TEMP_WORKER_RATE</f>
        <v>31850.554335524888</v>
      </c>
      <c r="L176" s="2">
        <f>A176*PRICE_TOM+B176*PRICE_CAR+C176*PRICE_MES</f>
        <v>56370</v>
      </c>
      <c r="M176" s="2">
        <f>A176*FERT_BED_TOM+B176*FERT_BED_CAR+C176*FERT_BED_MES</f>
        <v>17160</v>
      </c>
      <c r="N176" s="6">
        <f>IF(AND(D176&lt;=TOTAL_BEDS,J176&lt;=TEMP_WORKER_MAX*TEMP_WORKER_HRS),1,0)</f>
        <v>1</v>
      </c>
      <c r="O176" s="2">
        <f>L176-M176-K176-FIXED_COSTS</f>
        <v>-12640.554335524888</v>
      </c>
      <c r="P176" s="2">
        <f>IF(N176=1,O176,"")</f>
        <v>-12640.554335524888</v>
      </c>
    </row>
    <row r="177">
      <c r="A177" s="6">
        <v>0</v>
      </c>
      <c r="B177" s="6">
        <v>5</v>
      </c>
      <c r="C177" s="6">
        <v>18</v>
      </c>
      <c r="D177" s="6">
        <f>A177+B177+C177</f>
        <v>23</v>
      </c>
      <c r="E177" s="5">
        <f>IF(A177=0,0,A177*LABOR_HRS_WK_TOM*SEASON_WEEKS*(1+DIM_PCT_TOM)^A177)</f>
        <v>0</v>
      </c>
      <c r="F177" s="5">
        <f>IF(B177=0,0,B177*LABOR_HRS_WK_CAR*SEASON_WEEKS*(1+DIM_PCT_CAR)^B177)</f>
        <v>169.71123193359367</v>
      </c>
      <c r="G177" s="5">
        <f>IF(C177=0,0,C177*LABOR_HRS_WK_MES*SEASON_WEEKS*(1+DIM_PCT_MES)^C177)</f>
        <v>1012.9676892512272</v>
      </c>
      <c r="H177" s="5">
        <f>E177+F177+G177</f>
        <v>1182.6789211848209</v>
      </c>
      <c r="I177" s="5">
        <f>MIN(H177,FARMER_HRS)</f>
        <v>720</v>
      </c>
      <c r="J177" s="5">
        <f>MAX(0,H177-FARMER_HRS)</f>
        <v>462.67892118482087</v>
      </c>
      <c r="K177" s="2">
        <f>I177*FARMER_RATE+J177*TEMP_WORKER_RATE</f>
        <v>33032.6201594587</v>
      </c>
      <c r="L177" s="2">
        <f>A177*PRICE_TOM+B177*PRICE_CAR+C177*PRICE_MES</f>
        <v>59070</v>
      </c>
      <c r="M177" s="2">
        <f>A177*FERT_BED_TOM+B177*FERT_BED_CAR+C177*FERT_BED_MES</f>
        <v>18040</v>
      </c>
      <c r="N177" s="6">
        <f>IF(AND(D177&lt;=TOTAL_BEDS,J177&lt;=TEMP_WORKER_MAX*TEMP_WORKER_HRS),1,0)</f>
        <v>1</v>
      </c>
      <c r="O177" s="2">
        <f>L177-M177-K177-FIXED_COSTS</f>
        <v>-12002.620159458696</v>
      </c>
      <c r="P177" s="2">
        <f>IF(N177=1,O177,"")</f>
        <v>-12002.620159458696</v>
      </c>
    </row>
    <row r="178">
      <c r="A178" s="6">
        <v>0</v>
      </c>
      <c r="B178" s="6">
        <v>5</v>
      </c>
      <c r="C178" s="6">
        <v>19</v>
      </c>
      <c r="D178" s="6">
        <f>A178+B178+C178</f>
        <v>24</v>
      </c>
      <c r="E178" s="5">
        <f>IF(A178=0,0,A178*LABOR_HRS_WK_TOM*SEASON_WEEKS*(1+DIM_PCT_TOM)^A178)</f>
        <v>0</v>
      </c>
      <c r="F178" s="5">
        <f>IF(B178=0,0,B178*LABOR_HRS_WK_CAR*SEASON_WEEKS*(1+DIM_PCT_CAR)^B178)</f>
        <v>169.71123193359367</v>
      </c>
      <c r="G178" s="5">
        <f>IF(C178=0,0,C178*LABOR_HRS_WK_MES*SEASON_WEEKS*(1+DIM_PCT_MES)^C178)</f>
        <v>1082.6092178872491</v>
      </c>
      <c r="H178" s="5">
        <f>E178+F178+G178</f>
        <v>1252.3204498208427</v>
      </c>
      <c r="I178" s="5">
        <f>MIN(H178,FARMER_HRS)</f>
        <v>720</v>
      </c>
      <c r="J178" s="5">
        <f>MAX(0,H178-FARMER_HRS)</f>
        <v>532.32044982084267</v>
      </c>
      <c r="K178" s="2">
        <f>I178*FARMER_RATE+J178*TEMP_WORKER_RATE</f>
        <v>34241.674476056294</v>
      </c>
      <c r="L178" s="2">
        <f>A178*PRICE_TOM+B178*PRICE_CAR+C178*PRICE_MES</f>
        <v>61770</v>
      </c>
      <c r="M178" s="2">
        <f>A178*FERT_BED_TOM+B178*FERT_BED_CAR+C178*FERT_BED_MES</f>
        <v>18920</v>
      </c>
      <c r="N178" s="6">
        <f>IF(AND(D178&lt;=TOTAL_BEDS,J178&lt;=TEMP_WORKER_MAX*TEMP_WORKER_HRS),1,0)</f>
        <v>1</v>
      </c>
      <c r="O178" s="2">
        <f>L178-M178-K178-FIXED_COSTS</f>
        <v>-11391.674476056294</v>
      </c>
      <c r="P178" s="2">
        <f>IF(N178=1,O178,"")</f>
        <v>-11391.674476056294</v>
      </c>
    </row>
    <row r="179">
      <c r="A179" s="6">
        <v>0</v>
      </c>
      <c r="B179" s="6">
        <v>5</v>
      </c>
      <c r="C179" s="6">
        <v>20</v>
      </c>
      <c r="D179" s="6">
        <f>A179+B179+C179</f>
        <v>25</v>
      </c>
      <c r="E179" s="5">
        <f>IF(A179=0,0,A179*LABOR_HRS_WK_TOM*SEASON_WEEKS*(1+DIM_PCT_TOM)^A179)</f>
        <v>0</v>
      </c>
      <c r="F179" s="5">
        <f>IF(B179=0,0,B179*LABOR_HRS_WK_CAR*SEASON_WEEKS*(1+DIM_PCT_CAR)^B179)</f>
        <v>169.71123193359367</v>
      </c>
      <c r="G179" s="5">
        <f>IF(C179=0,0,C179*LABOR_HRS_WK_MES*SEASON_WEEKS*(1+DIM_PCT_MES)^C179)</f>
        <v>1153.8335085377259</v>
      </c>
      <c r="H179" s="5">
        <f>E179+F179+G179</f>
        <v>1323.5447404713195</v>
      </c>
      <c r="I179" s="5">
        <f>MIN(H179,FARMER_HRS)</f>
        <v>720</v>
      </c>
      <c r="J179" s="5">
        <f>MAX(0,H179-FARMER_HRS)</f>
        <v>603.54474047131953</v>
      </c>
      <c r="K179" s="2">
        <f>I179*FARMER_RATE+J179*TEMP_WORKER_RATE</f>
        <v>35478.207299849295</v>
      </c>
      <c r="L179" s="2">
        <f>A179*PRICE_TOM+B179*PRICE_CAR+C179*PRICE_MES</f>
        <v>64470</v>
      </c>
      <c r="M179" s="2">
        <f>A179*FERT_BED_TOM+B179*FERT_BED_CAR+C179*FERT_BED_MES</f>
        <v>19800</v>
      </c>
      <c r="N179" s="6">
        <f>IF(AND(D179&lt;=TOTAL_BEDS,J179&lt;=TEMP_WORKER_MAX*TEMP_WORKER_HRS),1,0)</f>
        <v>1</v>
      </c>
      <c r="O179" s="2">
        <f>L179-M179-K179-FIXED_COSTS</f>
        <v>-10808.207299849295</v>
      </c>
      <c r="P179" s="2">
        <f>IF(N179=1,O179,"")</f>
        <v>-10808.207299849295</v>
      </c>
    </row>
    <row r="180">
      <c r="A180" s="6">
        <v>0</v>
      </c>
      <c r="B180" s="6">
        <v>5</v>
      </c>
      <c r="C180" s="6">
        <v>21</v>
      </c>
      <c r="D180" s="6">
        <f>A180+B180+C180</f>
        <v>26</v>
      </c>
      <c r="E180" s="5">
        <f>IF(A180=0,0,A180*LABOR_HRS_WK_TOM*SEASON_WEEKS*(1+DIM_PCT_TOM)^A180)</f>
        <v>0</v>
      </c>
      <c r="F180" s="5">
        <f>IF(B180=0,0,B180*LABOR_HRS_WK_CAR*SEASON_WEEKS*(1+DIM_PCT_CAR)^B180)</f>
        <v>169.71123193359367</v>
      </c>
      <c r="G180" s="5">
        <f>IF(C180=0,0,C180*LABOR_HRS_WK_MES*SEASON_WEEKS*(1+DIM_PCT_MES)^C180)</f>
        <v>1226.6692487641699</v>
      </c>
      <c r="H180" s="5">
        <f>E180+F180+G180</f>
        <v>1396.3804806977635</v>
      </c>
      <c r="I180" s="5">
        <f>MIN(H180,FARMER_HRS)</f>
        <v>720</v>
      </c>
      <c r="J180" s="5">
        <f>MAX(0,H180-FARMER_HRS)</f>
        <v>676.38048069776346</v>
      </c>
      <c r="K180" s="2">
        <f>I180*FARMER_RATE+J180*TEMP_WORKER_RATE</f>
        <v>36742.716678780613</v>
      </c>
      <c r="L180" s="2">
        <f>A180*PRICE_TOM+B180*PRICE_CAR+C180*PRICE_MES</f>
        <v>67170</v>
      </c>
      <c r="M180" s="2">
        <f>A180*FERT_BED_TOM+B180*FERT_BED_CAR+C180*FERT_BED_MES</f>
        <v>20680</v>
      </c>
      <c r="N180" s="6">
        <f>IF(AND(D180&lt;=TOTAL_BEDS,J180&lt;=TEMP_WORKER_MAX*TEMP_WORKER_HRS),1,0)</f>
        <v>1</v>
      </c>
      <c r="O180" s="2">
        <f>L180-M180-K180-FIXED_COSTS</f>
        <v>-10252.716678780613</v>
      </c>
      <c r="P180" s="2">
        <f>IF(N180=1,O180,"")</f>
        <v>-10252.716678780613</v>
      </c>
    </row>
    <row r="181">
      <c r="A181" s="6">
        <v>0</v>
      </c>
      <c r="B181" s="6">
        <v>5</v>
      </c>
      <c r="C181" s="6">
        <v>22</v>
      </c>
      <c r="D181" s="6">
        <f>A181+B181+C181</f>
        <v>27</v>
      </c>
      <c r="E181" s="5">
        <f>IF(A181=0,0,A181*LABOR_HRS_WK_TOM*SEASON_WEEKS*(1+DIM_PCT_TOM)^A181)</f>
        <v>0</v>
      </c>
      <c r="F181" s="5">
        <f>IF(B181=0,0,B181*LABOR_HRS_WK_CAR*SEASON_WEEKS*(1+DIM_PCT_CAR)^B181)</f>
        <v>169.71123193359367</v>
      </c>
      <c r="G181" s="5">
        <f>IF(C181=0,0,C181*LABOR_HRS_WK_MES*SEASON_WEEKS*(1+DIM_PCT_MES)^C181)</f>
        <v>1301.1455960105659</v>
      </c>
      <c r="H181" s="5">
        <f>E181+F181+G181</f>
        <v>1470.8568279441595</v>
      </c>
      <c r="I181" s="5">
        <f>MIN(H181,FARMER_HRS)</f>
        <v>720</v>
      </c>
      <c r="J181" s="5">
        <f>MAX(0,H181-FARMER_HRS)</f>
        <v>750.85682794415948</v>
      </c>
      <c r="K181" s="2">
        <f>I181*FARMER_RATE+J181*TEMP_WORKER_RATE</f>
        <v>38035.708818474988</v>
      </c>
      <c r="L181" s="2">
        <f>A181*PRICE_TOM+B181*PRICE_CAR+C181*PRICE_MES</f>
        <v>69870</v>
      </c>
      <c r="M181" s="2">
        <f>A181*FERT_BED_TOM+B181*FERT_BED_CAR+C181*FERT_BED_MES</f>
        <v>21560</v>
      </c>
      <c r="N181" s="6">
        <f>IF(AND(D181&lt;=TOTAL_BEDS,J181&lt;=TEMP_WORKER_MAX*TEMP_WORKER_HRS),1,0)</f>
        <v>1</v>
      </c>
      <c r="O181" s="2">
        <f>L181-M181-K181-FIXED_COSTS</f>
        <v>-9725.7088184749882</v>
      </c>
      <c r="P181" s="2">
        <f>IF(N181=1,O181,"")</f>
        <v>-9725.7088184749882</v>
      </c>
    </row>
    <row r="182">
      <c r="A182" s="6">
        <v>0</v>
      </c>
      <c r="B182" s="6">
        <v>5</v>
      </c>
      <c r="C182" s="6">
        <v>23</v>
      </c>
      <c r="D182" s="6">
        <f>A182+B182+C182</f>
        <v>28</v>
      </c>
      <c r="E182" s="5">
        <f>IF(A182=0,0,A182*LABOR_HRS_WK_TOM*SEASON_WEEKS*(1+DIM_PCT_TOM)^A182)</f>
        <v>0</v>
      </c>
      <c r="F182" s="5">
        <f>IF(B182=0,0,B182*LABOR_HRS_WK_CAR*SEASON_WEEKS*(1+DIM_PCT_CAR)^B182)</f>
        <v>169.71123193359367</v>
      </c>
      <c r="G182" s="5">
        <f>IF(C182=0,0,C182*LABOR_HRS_WK_MES*SEASON_WEEKS*(1+DIM_PCT_MES)^C182)</f>
        <v>1377.2921848680023</v>
      </c>
      <c r="H182" s="5">
        <f>E182+F182+G182</f>
        <v>1547.0034168015959</v>
      </c>
      <c r="I182" s="5">
        <f>MIN(H182,FARMER_HRS)</f>
        <v>720</v>
      </c>
      <c r="J182" s="5">
        <f>MAX(0,H182-FARMER_HRS)</f>
        <v>827.0034168015959</v>
      </c>
      <c r="K182" s="2">
        <f>I182*FARMER_RATE+J182*TEMP_WORKER_RATE</f>
        <v>39357.698208361042</v>
      </c>
      <c r="L182" s="2">
        <f>A182*PRICE_TOM+B182*PRICE_CAR+C182*PRICE_MES</f>
        <v>72570</v>
      </c>
      <c r="M182" s="2">
        <f>A182*FERT_BED_TOM+B182*FERT_BED_CAR+C182*FERT_BED_MES</f>
        <v>22440</v>
      </c>
      <c r="N182" s="6">
        <f>IF(AND(D182&lt;=TOTAL_BEDS,J182&lt;=TEMP_WORKER_MAX*TEMP_WORKER_HRS),1,0)</f>
        <v>1</v>
      </c>
      <c r="O182" s="2">
        <f>L182-M182-K182-FIXED_COSTS</f>
        <v>-9227.6982083610419</v>
      </c>
      <c r="P182" s="2">
        <f>IF(N182=1,O182,"")</f>
        <v>-9227.6982083610419</v>
      </c>
    </row>
    <row r="183">
      <c r="A183" s="6">
        <v>0</v>
      </c>
      <c r="B183" s="6">
        <v>5</v>
      </c>
      <c r="C183" s="6">
        <v>24</v>
      </c>
      <c r="D183" s="6">
        <f>A183+B183+C183</f>
        <v>29</v>
      </c>
      <c r="E183" s="5">
        <f>IF(A183=0,0,A183*LABOR_HRS_WK_TOM*SEASON_WEEKS*(1+DIM_PCT_TOM)^A183)</f>
        <v>0</v>
      </c>
      <c r="F183" s="5">
        <f>IF(B183=0,0,B183*LABOR_HRS_WK_CAR*SEASON_WEEKS*(1+DIM_PCT_CAR)^B183)</f>
        <v>169.71123193359367</v>
      </c>
      <c r="G183" s="5">
        <f>IF(C183=0,0,C183*LABOR_HRS_WK_MES*SEASON_WEEKS*(1+DIM_PCT_MES)^C183)</f>
        <v>1455.139134447498</v>
      </c>
      <c r="H183" s="5">
        <f>E183+F183+G183</f>
        <v>1624.8503663810916</v>
      </c>
      <c r="I183" s="5">
        <f>MIN(H183,FARMER_HRS)</f>
        <v>720</v>
      </c>
      <c r="J183" s="5">
        <f>MAX(0,H183-FARMER_HRS)</f>
        <v>904.85036638109159</v>
      </c>
      <c r="K183" s="2">
        <f>I183*FARMER_RATE+J183*TEMP_WORKER_RATE</f>
        <v>40709.207749671725</v>
      </c>
      <c r="L183" s="2">
        <f>A183*PRICE_TOM+B183*PRICE_CAR+C183*PRICE_MES</f>
        <v>75270</v>
      </c>
      <c r="M183" s="2">
        <f>A183*FERT_BED_TOM+B183*FERT_BED_CAR+C183*FERT_BED_MES</f>
        <v>23320</v>
      </c>
      <c r="N183" s="6">
        <f>IF(AND(D183&lt;=TOTAL_BEDS,J183&lt;=TEMP_WORKER_MAX*TEMP_WORKER_HRS),1,0)</f>
        <v>1</v>
      </c>
      <c r="O183" s="2">
        <f>L183-M183-K183-FIXED_COSTS</f>
        <v>-8759.2077496717247</v>
      </c>
      <c r="P183" s="2">
        <f>IF(N183=1,O183,"")</f>
        <v>-8759.2077496717247</v>
      </c>
    </row>
    <row r="184">
      <c r="A184" s="6">
        <v>0</v>
      </c>
      <c r="B184" s="6">
        <v>5</v>
      </c>
      <c r="C184" s="6">
        <v>25</v>
      </c>
      <c r="D184" s="6">
        <f>A184+B184+C184</f>
        <v>30</v>
      </c>
      <c r="E184" s="5">
        <f>IF(A184=0,0,A184*LABOR_HRS_WK_TOM*SEASON_WEEKS*(1+DIM_PCT_TOM)^A184)</f>
        <v>0</v>
      </c>
      <c r="F184" s="5">
        <f>IF(B184=0,0,B184*LABOR_HRS_WK_CAR*SEASON_WEEKS*(1+DIM_PCT_CAR)^B184)</f>
        <v>169.71123193359367</v>
      </c>
      <c r="G184" s="5">
        <f>IF(C184=0,0,C184*LABOR_HRS_WK_MES*SEASON_WEEKS*(1+DIM_PCT_MES)^C184)</f>
        <v>1534.7170558625955</v>
      </c>
      <c r="H184" s="5">
        <f>E184+F184+G184</f>
        <v>1704.4282877961891</v>
      </c>
      <c r="I184" s="5">
        <f>MIN(H184,FARMER_HRS)</f>
        <v>720</v>
      </c>
      <c r="J184" s="5">
        <f>MAX(0,H184-FARMER_HRS)</f>
        <v>984.42828779618912</v>
      </c>
      <c r="K184" s="2">
        <f>I184*FARMER_RATE+J184*TEMP_WORKER_RATE</f>
        <v>42090.76888535051</v>
      </c>
      <c r="L184" s="2">
        <f>A184*PRICE_TOM+B184*PRICE_CAR+C184*PRICE_MES</f>
        <v>77970</v>
      </c>
      <c r="M184" s="2">
        <f>A184*FERT_BED_TOM+B184*FERT_BED_CAR+C184*FERT_BED_MES</f>
        <v>24200</v>
      </c>
      <c r="N184" s="6">
        <f>IF(AND(D184&lt;=TOTAL_BEDS,J184&lt;=TEMP_WORKER_MAX*TEMP_WORKER_HRS),1,0)</f>
        <v>1</v>
      </c>
      <c r="O184" s="2">
        <f>L184-M184-K184-FIXED_COSTS</f>
        <v>-8320.76888535051</v>
      </c>
      <c r="P184" s="2">
        <f>IF(N184=1,O184,"")</f>
        <v>-8320.76888535051</v>
      </c>
    </row>
    <row r="185">
      <c r="A185" s="6">
        <v>0</v>
      </c>
      <c r="B185" s="6">
        <v>5</v>
      </c>
      <c r="C185" s="6">
        <v>26</v>
      </c>
      <c r="D185" s="6">
        <f>A185+B185+C185</f>
        <v>31</v>
      </c>
      <c r="E185" s="5">
        <f>IF(A185=0,0,A185*LABOR_HRS_WK_TOM*SEASON_WEEKS*(1+DIM_PCT_TOM)^A185)</f>
        <v>0</v>
      </c>
      <c r="F185" s="5">
        <f>IF(B185=0,0,B185*LABOR_HRS_WK_CAR*SEASON_WEEKS*(1+DIM_PCT_CAR)^B185)</f>
        <v>169.71123193359367</v>
      </c>
      <c r="G185" s="5">
        <f>IF(C185=0,0,C185*LABOR_HRS_WK_MES*SEASON_WEEKS*(1+DIM_PCT_MES)^C185)</f>
        <v>1616.0570598233128</v>
      </c>
      <c r="H185" s="5">
        <f>E185+F185+G185</f>
        <v>1785.7682917569064</v>
      </c>
      <c r="I185" s="5">
        <f>MIN(H185,FARMER_HRS)</f>
        <v>720</v>
      </c>
      <c r="J185" s="5">
        <f>MAX(0,H185-FARMER_HRS)</f>
        <v>1065.7682917569064</v>
      </c>
      <c r="K185" s="2">
        <f>I185*FARMER_RATE+J185*TEMP_WORKER_RATE</f>
        <v>43502.921731890732</v>
      </c>
      <c r="L185" s="2">
        <f>A185*PRICE_TOM+B185*PRICE_CAR+C185*PRICE_MES</f>
        <v>80670</v>
      </c>
      <c r="M185" s="2">
        <f>A185*FERT_BED_TOM+B185*FERT_BED_CAR+C185*FERT_BED_MES</f>
        <v>25080</v>
      </c>
      <c r="N185" s="6">
        <f>IF(AND(D185&lt;=TOTAL_BEDS,J185&lt;=TEMP_WORKER_MAX*TEMP_WORKER_HRS),1,0)</f>
        <v>1</v>
      </c>
      <c r="O185" s="2">
        <f>L185-M185-K185-FIXED_COSTS</f>
        <v>-7912.9217318907322</v>
      </c>
      <c r="P185" s="2">
        <f>IF(N185=1,O185,"")</f>
        <v>-7912.9217318907322</v>
      </c>
    </row>
    <row r="186">
      <c r="A186" s="6">
        <v>0</v>
      </c>
      <c r="B186" s="6">
        <v>5</v>
      </c>
      <c r="C186" s="6">
        <v>27</v>
      </c>
      <c r="D186" s="6">
        <f>A186+B186+C186</f>
        <v>32</v>
      </c>
      <c r="E186" s="5">
        <f>IF(A186=0,0,A186*LABOR_HRS_WK_TOM*SEASON_WEEKS*(1+DIM_PCT_TOM)^A186)</f>
        <v>0</v>
      </c>
      <c r="F186" s="5">
        <f>IF(B186=0,0,B186*LABOR_HRS_WK_CAR*SEASON_WEEKS*(1+DIM_PCT_CAR)^B186)</f>
        <v>169.71123193359367</v>
      </c>
      <c r="G186" s="5">
        <f>IF(C186=0,0,C186*LABOR_HRS_WK_MES*SEASON_WEEKS*(1+DIM_PCT_MES)^C186)</f>
        <v>1699.19076434307</v>
      </c>
      <c r="H186" s="5">
        <f>E186+F186+G186</f>
        <v>1868.9019962766636</v>
      </c>
      <c r="I186" s="5">
        <f>MIN(H186,FARMER_HRS)</f>
        <v>720</v>
      </c>
      <c r="J186" s="5">
        <f>MAX(0,H186-FARMER_HRS)</f>
        <v>1148.9019962766636</v>
      </c>
      <c r="K186" s="2">
        <f>I186*FARMER_RATE+J186*TEMP_WORKER_RATE</f>
        <v>44946.215213136515</v>
      </c>
      <c r="L186" s="2">
        <f>A186*PRICE_TOM+B186*PRICE_CAR+C186*PRICE_MES</f>
        <v>83370</v>
      </c>
      <c r="M186" s="2">
        <f>A186*FERT_BED_TOM+B186*FERT_BED_CAR+C186*FERT_BED_MES</f>
        <v>25960</v>
      </c>
      <c r="N186" s="6">
        <f>IF(AND(D186&lt;=TOTAL_BEDS,J186&lt;=TEMP_WORKER_MAX*TEMP_WORKER_HRS),1,0)</f>
        <v>1</v>
      </c>
      <c r="O186" s="2">
        <f>L186-M186-K186-FIXED_COSTS</f>
        <v>-7536.2152131365146</v>
      </c>
      <c r="P186" s="2">
        <f>IF(N186=1,O186,"")</f>
        <v>-7536.2152131365146</v>
      </c>
    </row>
    <row r="187">
      <c r="A187" s="6">
        <v>0</v>
      </c>
      <c r="B187" s="6">
        <v>5</v>
      </c>
      <c r="C187" s="6">
        <v>28</v>
      </c>
      <c r="D187" s="6">
        <f>A187+B187+C187</f>
        <v>33</v>
      </c>
      <c r="E187" s="5">
        <f>IF(A187=0,0,A187*LABOR_HRS_WK_TOM*SEASON_WEEKS*(1+DIM_PCT_TOM)^A187)</f>
        <v>0</v>
      </c>
      <c r="F187" s="5">
        <f>IF(B187=0,0,B187*LABOR_HRS_WK_CAR*SEASON_WEEKS*(1+DIM_PCT_CAR)^B187)</f>
        <v>169.71123193359367</v>
      </c>
      <c r="G187" s="5">
        <f>IF(C187=0,0,C187*LABOR_HRS_WK_MES*SEASON_WEEKS*(1+DIM_PCT_MES)^C187)</f>
        <v>1784.1503025602233</v>
      </c>
      <c r="H187" s="5">
        <f>E187+F187+G187</f>
        <v>1953.8615344938169</v>
      </c>
      <c r="I187" s="5">
        <f>MIN(H187,FARMER_HRS)</f>
        <v>720</v>
      </c>
      <c r="J187" s="5">
        <f>MAX(0,H187-FARMER_HRS)</f>
        <v>1233.8615344938169</v>
      </c>
      <c r="K187" s="2">
        <f>I187*FARMER_RATE+J187*TEMP_WORKER_RATE</f>
        <v>46421.207196073214</v>
      </c>
      <c r="L187" s="2">
        <f>A187*PRICE_TOM+B187*PRICE_CAR+C187*PRICE_MES</f>
        <v>86070</v>
      </c>
      <c r="M187" s="2">
        <f>A187*FERT_BED_TOM+B187*FERT_BED_CAR+C187*FERT_BED_MES</f>
        <v>26840</v>
      </c>
      <c r="N187" s="6">
        <f>IF(AND(D187&lt;=TOTAL_BEDS,J187&lt;=TEMP_WORKER_MAX*TEMP_WORKER_HRS),1,0)</f>
        <v>1</v>
      </c>
      <c r="O187" s="2">
        <f>L187-M187-K187-FIXED_COSTS</f>
        <v>-7191.2071960732137</v>
      </c>
      <c r="P187" s="2">
        <f>IF(N187=1,O187,"")</f>
        <v>-7191.2071960732137</v>
      </c>
    </row>
    <row r="188">
      <c r="A188" s="6">
        <v>0</v>
      </c>
      <c r="B188" s="6">
        <v>5</v>
      </c>
      <c r="C188" s="6">
        <v>29</v>
      </c>
      <c r="D188" s="6">
        <f>A188+B188+C188</f>
        <v>34</v>
      </c>
      <c r="E188" s="5">
        <f>IF(A188=0,0,A188*LABOR_HRS_WK_TOM*SEASON_WEEKS*(1+DIM_PCT_TOM)^A188)</f>
        <v>0</v>
      </c>
      <c r="F188" s="5">
        <f>IF(B188=0,0,B188*LABOR_HRS_WK_CAR*SEASON_WEEKS*(1+DIM_PCT_CAR)^B188)</f>
        <v>169.71123193359367</v>
      </c>
      <c r="G188" s="5">
        <f>IF(C188=0,0,C188*LABOR_HRS_WK_MES*SEASON_WEEKS*(1+DIM_PCT_MES)^C188)</f>
        <v>1870.9683306758766</v>
      </c>
      <c r="H188" s="5">
        <f>E188+F188+G188</f>
        <v>2040.6795626094702</v>
      </c>
      <c r="I188" s="5">
        <f>MIN(H188,FARMER_HRS)</f>
        <v>720</v>
      </c>
      <c r="J188" s="5">
        <f>MAX(0,H188-FARMER_HRS)</f>
        <v>1320.6795626094702</v>
      </c>
      <c r="K188" s="2">
        <f>I188*FARMER_RATE+J188*TEMP_WORKER_RATE</f>
        <v>47928.464628636633</v>
      </c>
      <c r="L188" s="2">
        <f>A188*PRICE_TOM+B188*PRICE_CAR+C188*PRICE_MES</f>
        <v>88770</v>
      </c>
      <c r="M188" s="2">
        <f>A188*FERT_BED_TOM+B188*FERT_BED_CAR+C188*FERT_BED_MES</f>
        <v>27720</v>
      </c>
      <c r="N188" s="6">
        <f>IF(AND(D188&lt;=TOTAL_BEDS,J188&lt;=TEMP_WORKER_MAX*TEMP_WORKER_HRS),1,0)</f>
        <v>1</v>
      </c>
      <c r="O188" s="2">
        <f>L188-M188-K188-FIXED_COSTS</f>
        <v>-6878.4646286366333</v>
      </c>
      <c r="P188" s="2">
        <f>IF(N188=1,O188,"")</f>
        <v>-6878.4646286366333</v>
      </c>
    </row>
    <row r="189">
      <c r="A189" s="6">
        <v>0</v>
      </c>
      <c r="B189" s="6">
        <v>5</v>
      </c>
      <c r="C189" s="6">
        <v>30</v>
      </c>
      <c r="D189" s="6">
        <f>A189+B189+C189</f>
        <v>35</v>
      </c>
      <c r="E189" s="5">
        <f>IF(A189=0,0,A189*LABOR_HRS_WK_TOM*SEASON_WEEKS*(1+DIM_PCT_TOM)^A189)</f>
        <v>0</v>
      </c>
      <c r="F189" s="5">
        <f>IF(B189=0,0,B189*LABOR_HRS_WK_CAR*SEASON_WEEKS*(1+DIM_PCT_CAR)^B189)</f>
        <v>169.71123193359367</v>
      </c>
      <c r="G189" s="5">
        <f>IF(C189=0,0,C189*LABOR_HRS_WK_MES*SEASON_WEEKS*(1+DIM_PCT_MES)^C189)</f>
        <v>1959.6780360096466</v>
      </c>
      <c r="H189" s="5">
        <f>E189+F189+G189</f>
        <v>2129.38926794324</v>
      </c>
      <c r="I189" s="5">
        <f>MIN(H189,FARMER_HRS)</f>
        <v>720</v>
      </c>
      <c r="J189" s="5">
        <f>MAX(0,H189-FARMER_HRS)</f>
        <v>1409.3892679432402</v>
      </c>
      <c r="K189" s="2">
        <f>I189*FARMER_RATE+J189*TEMP_WORKER_RATE</f>
        <v>49468.563679570143</v>
      </c>
      <c r="L189" s="2">
        <f>A189*PRICE_TOM+B189*PRICE_CAR+C189*PRICE_MES</f>
        <v>91470</v>
      </c>
      <c r="M189" s="2">
        <f>A189*FERT_BED_TOM+B189*FERT_BED_CAR+C189*FERT_BED_MES</f>
        <v>28600</v>
      </c>
      <c r="N189" s="6">
        <f>IF(AND(D189&lt;=TOTAL_BEDS,J189&lt;=TEMP_WORKER_MAX*TEMP_WORKER_HRS),1,0)</f>
        <v>1</v>
      </c>
      <c r="O189" s="2">
        <f>L189-M189-K189-FIXED_COSTS</f>
        <v>-6598.563679570143</v>
      </c>
      <c r="P189" s="2">
        <f>IF(N189=1,O189,"")</f>
        <v>-6598.563679570143</v>
      </c>
    </row>
    <row r="190">
      <c r="A190" s="6">
        <v>0</v>
      </c>
      <c r="B190" s="6">
        <v>6</v>
      </c>
      <c r="C190" s="6">
        <v>0</v>
      </c>
      <c r="D190" s="6">
        <f>A190+B190+C190</f>
        <v>6</v>
      </c>
      <c r="E190" s="5">
        <f>IF(A190=0,0,A190*LABOR_HRS_WK_TOM*SEASON_WEEKS*(1+DIM_PCT_TOM)^A190)</f>
        <v>0</v>
      </c>
      <c r="F190" s="5">
        <f>IF(B190=0,0,B190*LABOR_HRS_WK_CAR*SEASON_WEEKS*(1+DIM_PCT_CAR)^B190)</f>
        <v>208.7448152783202</v>
      </c>
      <c r="G190" s="5">
        <f>IF(C190=0,0,C190*LABOR_HRS_WK_MES*SEASON_WEEKS*(1+DIM_PCT_MES)^C190)</f>
        <v>0</v>
      </c>
      <c r="H190" s="5">
        <f>E190+F190+G190</f>
        <v>208.7448152783202</v>
      </c>
      <c r="I190" s="5">
        <f>MIN(H190,FARMER_HRS)</f>
        <v>208.7448152783202</v>
      </c>
      <c r="J190" s="5">
        <f>MAX(0,H190-FARMER_HRS)</f>
        <v>0</v>
      </c>
      <c r="K190" s="2">
        <f>I190*FARMER_RATE+J190*TEMP_WORKER_RATE</f>
        <v>7248.0838638305622</v>
      </c>
      <c r="L190" s="2">
        <f>A190*PRICE_TOM+B190*PRICE_CAR+C190*PRICE_MES</f>
        <v>12564</v>
      </c>
      <c r="M190" s="2">
        <f>A190*FERT_BED_TOM+B190*FERT_BED_CAR+C190*FERT_BED_MES</f>
        <v>2640</v>
      </c>
      <c r="N190" s="6">
        <f>IF(AND(D190&lt;=TOTAL_BEDS,J190&lt;=TEMP_WORKER_MAX*TEMP_WORKER_HRS),1,0)</f>
        <v>1</v>
      </c>
      <c r="O190" s="2">
        <f>L190-M190-K190-FIXED_COSTS</f>
        <v>-17324.083863830561</v>
      </c>
      <c r="P190" s="2">
        <f>IF(N190=1,O190,"")</f>
        <v>-17324.083863830561</v>
      </c>
    </row>
    <row r="191">
      <c r="A191" s="6">
        <v>0</v>
      </c>
      <c r="B191" s="6">
        <v>6</v>
      </c>
      <c r="C191" s="6">
        <v>1</v>
      </c>
      <c r="D191" s="6">
        <f>A191+B191+C191</f>
        <v>7</v>
      </c>
      <c r="E191" s="5">
        <f>IF(A191=0,0,A191*LABOR_HRS_WK_TOM*SEASON_WEEKS*(1+DIM_PCT_TOM)^A191)</f>
        <v>0</v>
      </c>
      <c r="F191" s="5">
        <f>IF(B191=0,0,B191*LABOR_HRS_WK_CAR*SEASON_WEEKS*(1+DIM_PCT_CAR)^B191)</f>
        <v>208.7448152783202</v>
      </c>
      <c r="G191" s="5">
        <f>IF(C191=0,0,C191*LABOR_HRS_WK_MES*SEASON_WEEKS*(1+DIM_PCT_MES)^C191)</f>
        <v>45.5625</v>
      </c>
      <c r="H191" s="5">
        <f>E191+F191+G191</f>
        <v>254.3073152783202</v>
      </c>
      <c r="I191" s="5">
        <f>MIN(H191,FARMER_HRS)</f>
        <v>254.3073152783202</v>
      </c>
      <c r="J191" s="5">
        <f>MAX(0,H191-FARMER_HRS)</f>
        <v>0</v>
      </c>
      <c r="K191" s="2">
        <f>I191*FARMER_RATE+J191*TEMP_WORKER_RATE</f>
        <v>8830.1151138305631</v>
      </c>
      <c r="L191" s="2">
        <f>A191*PRICE_TOM+B191*PRICE_CAR+C191*PRICE_MES</f>
        <v>15264</v>
      </c>
      <c r="M191" s="2">
        <f>A191*FERT_BED_TOM+B191*FERT_BED_CAR+C191*FERT_BED_MES</f>
        <v>3520</v>
      </c>
      <c r="N191" s="6">
        <f>IF(AND(D191&lt;=TOTAL_BEDS,J191&lt;=TEMP_WORKER_MAX*TEMP_WORKER_HRS),1,0)</f>
        <v>1</v>
      </c>
      <c r="O191" s="2">
        <f>L191-M191-K191-FIXED_COSTS</f>
        <v>-17086.115113830565</v>
      </c>
      <c r="P191" s="2">
        <f>IF(N191=1,O191,"")</f>
        <v>-17086.115113830565</v>
      </c>
    </row>
    <row r="192">
      <c r="A192" s="6">
        <v>0</v>
      </c>
      <c r="B192" s="6">
        <v>6</v>
      </c>
      <c r="C192" s="6">
        <v>2</v>
      </c>
      <c r="D192" s="6">
        <f>A192+B192+C192</f>
        <v>8</v>
      </c>
      <c r="E192" s="5">
        <f>IF(A192=0,0,A192*LABOR_HRS_WK_TOM*SEASON_WEEKS*(1+DIM_PCT_TOM)^A192)</f>
        <v>0</v>
      </c>
      <c r="F192" s="5">
        <f>IF(B192=0,0,B192*LABOR_HRS_WK_CAR*SEASON_WEEKS*(1+DIM_PCT_CAR)^B192)</f>
        <v>208.7448152783202</v>
      </c>
      <c r="G192" s="5">
        <f>IF(C192=0,0,C192*LABOR_HRS_WK_MES*SEASON_WEEKS*(1+DIM_PCT_MES)^C192)</f>
        <v>92.2640625</v>
      </c>
      <c r="H192" s="5">
        <f>E192+F192+G192</f>
        <v>301.0088777783202</v>
      </c>
      <c r="I192" s="5">
        <f>MIN(H192,FARMER_HRS)</f>
        <v>301.0088777783202</v>
      </c>
      <c r="J192" s="5">
        <f>MAX(0,H192-FARMER_HRS)</f>
        <v>0</v>
      </c>
      <c r="K192" s="2">
        <f>I192*FARMER_RATE+J192*TEMP_WORKER_RATE</f>
        <v>10451.697145080561</v>
      </c>
      <c r="L192" s="2">
        <f>A192*PRICE_TOM+B192*PRICE_CAR+C192*PRICE_MES</f>
        <v>17964</v>
      </c>
      <c r="M192" s="2">
        <f>A192*FERT_BED_TOM+B192*FERT_BED_CAR+C192*FERT_BED_MES</f>
        <v>4400</v>
      </c>
      <c r="N192" s="6">
        <f>IF(AND(D192&lt;=TOTAL_BEDS,J192&lt;=TEMP_WORKER_MAX*TEMP_WORKER_HRS),1,0)</f>
        <v>1</v>
      </c>
      <c r="O192" s="2">
        <f>L192-M192-K192-FIXED_COSTS</f>
        <v>-16887.697145080561</v>
      </c>
      <c r="P192" s="2">
        <f>IF(N192=1,O192,"")</f>
        <v>-16887.697145080561</v>
      </c>
    </row>
    <row r="193">
      <c r="A193" s="6">
        <v>0</v>
      </c>
      <c r="B193" s="6">
        <v>6</v>
      </c>
      <c r="C193" s="6">
        <v>3</v>
      </c>
      <c r="D193" s="6">
        <f>A193+B193+C193</f>
        <v>9</v>
      </c>
      <c r="E193" s="5">
        <f>IF(A193=0,0,A193*LABOR_HRS_WK_TOM*SEASON_WEEKS*(1+DIM_PCT_TOM)^A193)</f>
        <v>0</v>
      </c>
      <c r="F193" s="5">
        <f>IF(B193=0,0,B193*LABOR_HRS_WK_CAR*SEASON_WEEKS*(1+DIM_PCT_CAR)^B193)</f>
        <v>208.7448152783202</v>
      </c>
      <c r="G193" s="5">
        <f>IF(C193=0,0,C193*LABOR_HRS_WK_MES*SEASON_WEEKS*(1+DIM_PCT_MES)^C193)</f>
        <v>140.12604492187498</v>
      </c>
      <c r="H193" s="5">
        <f>E193+F193+G193</f>
        <v>348.87086020019518</v>
      </c>
      <c r="I193" s="5">
        <f>MIN(H193,FARMER_HRS)</f>
        <v>348.87086020019518</v>
      </c>
      <c r="J193" s="5">
        <f>MAX(0,H193-FARMER_HRS)</f>
        <v>0</v>
      </c>
      <c r="K193" s="2">
        <f>I193*FARMER_RATE+J193*TEMP_WORKER_RATE</f>
        <v>12113.571534728999</v>
      </c>
      <c r="L193" s="2">
        <f>A193*PRICE_TOM+B193*PRICE_CAR+C193*PRICE_MES</f>
        <v>20664</v>
      </c>
      <c r="M193" s="2">
        <f>A193*FERT_BED_TOM+B193*FERT_BED_CAR+C193*FERT_BED_MES</f>
        <v>5280</v>
      </c>
      <c r="N193" s="6">
        <f>IF(AND(D193&lt;=TOTAL_BEDS,J193&lt;=TEMP_WORKER_MAX*TEMP_WORKER_HRS),1,0)</f>
        <v>1</v>
      </c>
      <c r="O193" s="2">
        <f>L193-M193-K193-FIXED_COSTS</f>
        <v>-16729.571534729</v>
      </c>
      <c r="P193" s="2">
        <f>IF(N193=1,O193,"")</f>
        <v>-16729.571534729</v>
      </c>
    </row>
    <row r="194">
      <c r="A194" s="6">
        <v>0</v>
      </c>
      <c r="B194" s="6">
        <v>6</v>
      </c>
      <c r="C194" s="6">
        <v>4</v>
      </c>
      <c r="D194" s="6">
        <f>A194+B194+C194</f>
        <v>10</v>
      </c>
      <c r="E194" s="5">
        <f>IF(A194=0,0,A194*LABOR_HRS_WK_TOM*SEASON_WEEKS*(1+DIM_PCT_TOM)^A194)</f>
        <v>0</v>
      </c>
      <c r="F194" s="5">
        <f>IF(B194=0,0,B194*LABOR_HRS_WK_CAR*SEASON_WEEKS*(1+DIM_PCT_CAR)^B194)</f>
        <v>208.7448152783202</v>
      </c>
      <c r="G194" s="5">
        <f>IF(C194=0,0,C194*LABOR_HRS_WK_MES*SEASON_WEEKS*(1+DIM_PCT_MES)^C194)</f>
        <v>189.17016064453119</v>
      </c>
      <c r="H194" s="5">
        <f>E194+F194+G194</f>
        <v>397.9149759228514</v>
      </c>
      <c r="I194" s="5">
        <f>MIN(H194,FARMER_HRS)</f>
        <v>397.9149759228514</v>
      </c>
      <c r="J194" s="5">
        <f>MAX(0,H194-FARMER_HRS)</f>
        <v>0</v>
      </c>
      <c r="K194" s="2">
        <f>I194*FARMER_RATE+J194*TEMP_WORKER_RATE</f>
        <v>13816.49221954345</v>
      </c>
      <c r="L194" s="2">
        <f>A194*PRICE_TOM+B194*PRICE_CAR+C194*PRICE_MES</f>
        <v>23364</v>
      </c>
      <c r="M194" s="2">
        <f>A194*FERT_BED_TOM+B194*FERT_BED_CAR+C194*FERT_BED_MES</f>
        <v>6160</v>
      </c>
      <c r="N194" s="6">
        <f>IF(AND(D194&lt;=TOTAL_BEDS,J194&lt;=TEMP_WORKER_MAX*TEMP_WORKER_HRS),1,0)</f>
        <v>1</v>
      </c>
      <c r="O194" s="2">
        <f>L194-M194-K194-FIXED_COSTS</f>
        <v>-16612.492219543448</v>
      </c>
      <c r="P194" s="2">
        <f>IF(N194=1,O194,"")</f>
        <v>-16612.492219543448</v>
      </c>
    </row>
    <row r="195">
      <c r="A195" s="6">
        <v>0</v>
      </c>
      <c r="B195" s="6">
        <v>6</v>
      </c>
      <c r="C195" s="6">
        <v>5</v>
      </c>
      <c r="D195" s="6">
        <f>A195+B195+C195</f>
        <v>11</v>
      </c>
      <c r="E195" s="5">
        <f>IF(A195=0,0,A195*LABOR_HRS_WK_TOM*SEASON_WEEKS*(1+DIM_PCT_TOM)^A195)</f>
        <v>0</v>
      </c>
      <c r="F195" s="5">
        <f>IF(B195=0,0,B195*LABOR_HRS_WK_CAR*SEASON_WEEKS*(1+DIM_PCT_CAR)^B195)</f>
        <v>208.7448152783202</v>
      </c>
      <c r="G195" s="5">
        <f>IF(C195=0,0,C195*LABOR_HRS_WK_MES*SEASON_WEEKS*(1+DIM_PCT_MES)^C195)</f>
        <v>239.41848456573481</v>
      </c>
      <c r="H195" s="5">
        <f>E195+F195+G195</f>
        <v>448.163299844055</v>
      </c>
      <c r="I195" s="5">
        <f>MIN(H195,FARMER_HRS)</f>
        <v>448.163299844055</v>
      </c>
      <c r="J195" s="5">
        <f>MAX(0,H195-FARMER_HRS)</f>
        <v>0</v>
      </c>
      <c r="K195" s="2">
        <f>I195*FARMER_RATE+J195*TEMP_WORKER_RATE</f>
        <v>15561.225689029689</v>
      </c>
      <c r="L195" s="2">
        <f>A195*PRICE_TOM+B195*PRICE_CAR+C195*PRICE_MES</f>
        <v>26064</v>
      </c>
      <c r="M195" s="2">
        <f>A195*FERT_BED_TOM+B195*FERT_BED_CAR+C195*FERT_BED_MES</f>
        <v>7040</v>
      </c>
      <c r="N195" s="6">
        <f>IF(AND(D195&lt;=TOTAL_BEDS,J195&lt;=TEMP_WORKER_MAX*TEMP_WORKER_HRS),1,0)</f>
        <v>1</v>
      </c>
      <c r="O195" s="2">
        <f>L195-M195-K195-FIXED_COSTS</f>
        <v>-16537.225689029689</v>
      </c>
      <c r="P195" s="2">
        <f>IF(N195=1,O195,"")</f>
        <v>-16537.225689029689</v>
      </c>
    </row>
    <row r="196">
      <c r="A196" s="6">
        <v>0</v>
      </c>
      <c r="B196" s="6">
        <v>6</v>
      </c>
      <c r="C196" s="6">
        <v>6</v>
      </c>
      <c r="D196" s="6">
        <f>A196+B196+C196</f>
        <v>12</v>
      </c>
      <c r="E196" s="5">
        <f>IF(A196=0,0,A196*LABOR_HRS_WK_TOM*SEASON_WEEKS*(1+DIM_PCT_TOM)^A196)</f>
        <v>0</v>
      </c>
      <c r="F196" s="5">
        <f>IF(B196=0,0,B196*LABOR_HRS_WK_CAR*SEASON_WEEKS*(1+DIM_PCT_CAR)^B196)</f>
        <v>208.7448152783202</v>
      </c>
      <c r="G196" s="5">
        <f>IF(C196=0,0,C196*LABOR_HRS_WK_MES*SEASON_WEEKS*(1+DIM_PCT_MES)^C196)</f>
        <v>290.89345874736773</v>
      </c>
      <c r="H196" s="5">
        <f>E196+F196+G196</f>
        <v>499.63827402568791</v>
      </c>
      <c r="I196" s="5">
        <f>MIN(H196,FARMER_HRS)</f>
        <v>499.63827402568791</v>
      </c>
      <c r="J196" s="5">
        <f>MAX(0,H196-FARMER_HRS)</f>
        <v>0</v>
      </c>
      <c r="K196" s="2">
        <f>I196*FARMER_RATE+J196*TEMP_WORKER_RATE</f>
        <v>17348.551181447496</v>
      </c>
      <c r="L196" s="2">
        <f>A196*PRICE_TOM+B196*PRICE_CAR+C196*PRICE_MES</f>
        <v>28764</v>
      </c>
      <c r="M196" s="2">
        <f>A196*FERT_BED_TOM+B196*FERT_BED_CAR+C196*FERT_BED_MES</f>
        <v>7920</v>
      </c>
      <c r="N196" s="6">
        <f>IF(AND(D196&lt;=TOTAL_BEDS,J196&lt;=TEMP_WORKER_MAX*TEMP_WORKER_HRS),1,0)</f>
        <v>1</v>
      </c>
      <c r="O196" s="2">
        <f>L196-M196-K196-FIXED_COSTS</f>
        <v>-16504.551181447496</v>
      </c>
      <c r="P196" s="2">
        <f>IF(N196=1,O196,"")</f>
        <v>-16504.551181447496</v>
      </c>
    </row>
    <row r="197">
      <c r="A197" s="6">
        <v>0</v>
      </c>
      <c r="B197" s="6">
        <v>6</v>
      </c>
      <c r="C197" s="6">
        <v>7</v>
      </c>
      <c r="D197" s="6">
        <f>A197+B197+C197</f>
        <v>13</v>
      </c>
      <c r="E197" s="5">
        <f>IF(A197=0,0,A197*LABOR_HRS_WK_TOM*SEASON_WEEKS*(1+DIM_PCT_TOM)^A197)</f>
        <v>0</v>
      </c>
      <c r="F197" s="5">
        <f>IF(B197=0,0,B197*LABOR_HRS_WK_CAR*SEASON_WEEKS*(1+DIM_PCT_CAR)^B197)</f>
        <v>208.7448152783202</v>
      </c>
      <c r="G197" s="5">
        <f>IF(C197=0,0,C197*LABOR_HRS_WK_MES*SEASON_WEEKS*(1+DIM_PCT_MES)^C197)</f>
        <v>343.61789814532818</v>
      </c>
      <c r="H197" s="5">
        <f>E197+F197+G197</f>
        <v>552.36271342364842</v>
      </c>
      <c r="I197" s="5">
        <f>MIN(H197,FARMER_HRS)</f>
        <v>552.36271342364842</v>
      </c>
      <c r="J197" s="5">
        <f>MAX(0,H197-FARMER_HRS)</f>
        <v>0</v>
      </c>
      <c r="K197" s="2">
        <f>I197*FARMER_RATE+J197*TEMP_WORKER_RATE</f>
        <v>19179.260882765571</v>
      </c>
      <c r="L197" s="2">
        <f>A197*PRICE_TOM+B197*PRICE_CAR+C197*PRICE_MES</f>
        <v>31464</v>
      </c>
      <c r="M197" s="2">
        <f>A197*FERT_BED_TOM+B197*FERT_BED_CAR+C197*FERT_BED_MES</f>
        <v>8800</v>
      </c>
      <c r="N197" s="6">
        <f>IF(AND(D197&lt;=TOTAL_BEDS,J197&lt;=TEMP_WORKER_MAX*TEMP_WORKER_HRS),1,0)</f>
        <v>1</v>
      </c>
      <c r="O197" s="2">
        <f>L197-M197-K197-FIXED_COSTS</f>
        <v>-16515.260882765571</v>
      </c>
      <c r="P197" s="2">
        <f>IF(N197=1,O197,"")</f>
        <v>-16515.260882765571</v>
      </c>
    </row>
    <row r="198">
      <c r="A198" s="6">
        <v>0</v>
      </c>
      <c r="B198" s="6">
        <v>6</v>
      </c>
      <c r="C198" s="6">
        <v>8</v>
      </c>
      <c r="D198" s="6">
        <f>A198+B198+C198</f>
        <v>14</v>
      </c>
      <c r="E198" s="5">
        <f>IF(A198=0,0,A198*LABOR_HRS_WK_TOM*SEASON_WEEKS*(1+DIM_PCT_TOM)^A198)</f>
        <v>0</v>
      </c>
      <c r="F198" s="5">
        <f>IF(B198=0,0,B198*LABOR_HRS_WK_CAR*SEASON_WEEKS*(1+DIM_PCT_CAR)^B198)</f>
        <v>208.7448152783202</v>
      </c>
      <c r="G198" s="5">
        <f>IF(C198=0,0,C198*LABOR_HRS_WK_MES*SEASON_WEEKS*(1+DIM_PCT_MES)^C198)</f>
        <v>397.61499642530833</v>
      </c>
      <c r="H198" s="5">
        <f>E198+F198+G198</f>
        <v>606.35981170362857</v>
      </c>
      <c r="I198" s="5">
        <f>MIN(H198,FARMER_HRS)</f>
        <v>606.35981170362857</v>
      </c>
      <c r="J198" s="5">
        <f>MAX(0,H198-FARMER_HRS)</f>
        <v>0</v>
      </c>
      <c r="K198" s="2">
        <f>I198*FARMER_RATE+J198*TEMP_WORKER_RATE</f>
        <v>21054.160128598214</v>
      </c>
      <c r="L198" s="2">
        <f>A198*PRICE_TOM+B198*PRICE_CAR+C198*PRICE_MES</f>
        <v>34164</v>
      </c>
      <c r="M198" s="2">
        <f>A198*FERT_BED_TOM+B198*FERT_BED_CAR+C198*FERT_BED_MES</f>
        <v>9680</v>
      </c>
      <c r="N198" s="6">
        <f>IF(AND(D198&lt;=TOTAL_BEDS,J198&lt;=TEMP_WORKER_MAX*TEMP_WORKER_HRS),1,0)</f>
        <v>1</v>
      </c>
      <c r="O198" s="2">
        <f>L198-M198-K198-FIXED_COSTS</f>
        <v>-16570.160128598214</v>
      </c>
      <c r="P198" s="2">
        <f>IF(N198=1,O198,"")</f>
        <v>-16570.160128598214</v>
      </c>
    </row>
    <row r="199">
      <c r="A199" s="6">
        <v>0</v>
      </c>
      <c r="B199" s="6">
        <v>6</v>
      </c>
      <c r="C199" s="6">
        <v>9</v>
      </c>
      <c r="D199" s="6">
        <f>A199+B199+C199</f>
        <v>15</v>
      </c>
      <c r="E199" s="5">
        <f>IF(A199=0,0,A199*LABOR_HRS_WK_TOM*SEASON_WEEKS*(1+DIM_PCT_TOM)^A199)</f>
        <v>0</v>
      </c>
      <c r="F199" s="5">
        <f>IF(B199=0,0,B199*LABOR_HRS_WK_CAR*SEASON_WEEKS*(1+DIM_PCT_CAR)^B199)</f>
        <v>208.7448152783202</v>
      </c>
      <c r="G199" s="5">
        <f>IF(C199=0,0,C199*LABOR_HRS_WK_MES*SEASON_WEEKS*(1+DIM_PCT_MES)^C199)</f>
        <v>452.90833186570273</v>
      </c>
      <c r="H199" s="5">
        <f>E199+F199+G199</f>
        <v>661.65314714402291</v>
      </c>
      <c r="I199" s="5">
        <f>MIN(H199,FARMER_HRS)</f>
        <v>661.65314714402291</v>
      </c>
      <c r="J199" s="5">
        <f>MAX(0,H199-FARMER_HRS)</f>
        <v>0</v>
      </c>
      <c r="K199" s="2">
        <f>I199*FARMER_RATE+J199*TEMP_WORKER_RATE</f>
        <v>22974.067609167461</v>
      </c>
      <c r="L199" s="2">
        <f>A199*PRICE_TOM+B199*PRICE_CAR+C199*PRICE_MES</f>
        <v>36864</v>
      </c>
      <c r="M199" s="2">
        <f>A199*FERT_BED_TOM+B199*FERT_BED_CAR+C199*FERT_BED_MES</f>
        <v>10560</v>
      </c>
      <c r="N199" s="6">
        <f>IF(AND(D199&lt;=TOTAL_BEDS,J199&lt;=TEMP_WORKER_MAX*TEMP_WORKER_HRS),1,0)</f>
        <v>1</v>
      </c>
      <c r="O199" s="2">
        <f>L199-M199-K199-FIXED_COSTS</f>
        <v>-16670.067609167461</v>
      </c>
      <c r="P199" s="2">
        <f>IF(N199=1,O199,"")</f>
        <v>-16670.067609167461</v>
      </c>
    </row>
    <row r="200">
      <c r="A200" s="6">
        <v>0</v>
      </c>
      <c r="B200" s="6">
        <v>6</v>
      </c>
      <c r="C200" s="6">
        <v>10</v>
      </c>
      <c r="D200" s="6">
        <f>A200+B200+C200</f>
        <v>16</v>
      </c>
      <c r="E200" s="5">
        <f>IF(A200=0,0,A200*LABOR_HRS_WK_TOM*SEASON_WEEKS*(1+DIM_PCT_TOM)^A200)</f>
        <v>0</v>
      </c>
      <c r="F200" s="5">
        <f>IF(B200=0,0,B200*LABOR_HRS_WK_CAR*SEASON_WEEKS*(1+DIM_PCT_CAR)^B200)</f>
        <v>208.7448152783202</v>
      </c>
      <c r="G200" s="5">
        <f>IF(C200=0,0,C200*LABOR_HRS_WK_MES*SEASON_WEEKS*(1+DIM_PCT_MES)^C200)</f>
        <v>509.52187334891551</v>
      </c>
      <c r="H200" s="5">
        <f>E200+F200+G200</f>
        <v>718.26668862723568</v>
      </c>
      <c r="I200" s="5">
        <f>MIN(H200,FARMER_HRS)</f>
        <v>718.26668862723568</v>
      </c>
      <c r="J200" s="5">
        <f>MAX(0,H200-FARMER_HRS)</f>
        <v>0</v>
      </c>
      <c r="K200" s="2">
        <f>I200*FARMER_RATE+J200*TEMP_WORKER_RATE</f>
        <v>24939.815577334572</v>
      </c>
      <c r="L200" s="2">
        <f>A200*PRICE_TOM+B200*PRICE_CAR+C200*PRICE_MES</f>
        <v>39564</v>
      </c>
      <c r="M200" s="2">
        <f>A200*FERT_BED_TOM+B200*FERT_BED_CAR+C200*FERT_BED_MES</f>
        <v>11440</v>
      </c>
      <c r="N200" s="6">
        <f>IF(AND(D200&lt;=TOTAL_BEDS,J200&lt;=TEMP_WORKER_MAX*TEMP_WORKER_HRS),1,0)</f>
        <v>1</v>
      </c>
      <c r="O200" s="2">
        <f>L200-M200-K200-FIXED_COSTS</f>
        <v>-16815.815577334572</v>
      </c>
      <c r="P200" s="2">
        <f>IF(N200=1,O200,"")</f>
        <v>-16815.815577334572</v>
      </c>
    </row>
    <row r="201">
      <c r="A201" s="6">
        <v>0</v>
      </c>
      <c r="B201" s="6">
        <v>6</v>
      </c>
      <c r="C201" s="6">
        <v>11</v>
      </c>
      <c r="D201" s="6">
        <f>A201+B201+C201</f>
        <v>17</v>
      </c>
      <c r="E201" s="5">
        <f>IF(A201=0,0,A201*LABOR_HRS_WK_TOM*SEASON_WEEKS*(1+DIM_PCT_TOM)^A201)</f>
        <v>0</v>
      </c>
      <c r="F201" s="5">
        <f>IF(B201=0,0,B201*LABOR_HRS_WK_CAR*SEASON_WEEKS*(1+DIM_PCT_CAR)^B201)</f>
        <v>208.7448152783202</v>
      </c>
      <c r="G201" s="5">
        <f>IF(C201=0,0,C201*LABOR_HRS_WK_MES*SEASON_WEEKS*(1+DIM_PCT_MES)^C201)</f>
        <v>567.47998644235463</v>
      </c>
      <c r="H201" s="5">
        <f>E201+F201+G201</f>
        <v>776.2248017206748</v>
      </c>
      <c r="I201" s="5">
        <f>MIN(H201,FARMER_HRS)</f>
        <v>720</v>
      </c>
      <c r="J201" s="5">
        <f>MAX(0,H201-FARMER_HRS)</f>
        <v>56.224801720674805</v>
      </c>
      <c r="K201" s="2">
        <f>I201*FARMER_RATE+J201*TEMP_WORKER_RATE</f>
        <v>25976.125029872826</v>
      </c>
      <c r="L201" s="2">
        <f>A201*PRICE_TOM+B201*PRICE_CAR+C201*PRICE_MES</f>
        <v>42264</v>
      </c>
      <c r="M201" s="2">
        <f>A201*FERT_BED_TOM+B201*FERT_BED_CAR+C201*FERT_BED_MES</f>
        <v>12320</v>
      </c>
      <c r="N201" s="6">
        <f>IF(AND(D201&lt;=TOTAL_BEDS,J201&lt;=TEMP_WORKER_MAX*TEMP_WORKER_HRS),1,0)</f>
        <v>1</v>
      </c>
      <c r="O201" s="2">
        <f>L201-M201-K201-FIXED_COSTS</f>
        <v>-16032.125029872826</v>
      </c>
      <c r="P201" s="2">
        <f>IF(N201=1,O201,"")</f>
        <v>-16032.125029872826</v>
      </c>
    </row>
    <row r="202">
      <c r="A202" s="6">
        <v>0</v>
      </c>
      <c r="B202" s="6">
        <v>6</v>
      </c>
      <c r="C202" s="6">
        <v>12</v>
      </c>
      <c r="D202" s="6">
        <f>A202+B202+C202</f>
        <v>18</v>
      </c>
      <c r="E202" s="5">
        <f>IF(A202=0,0,A202*LABOR_HRS_WK_TOM*SEASON_WEEKS*(1+DIM_PCT_TOM)^A202)</f>
        <v>0</v>
      </c>
      <c r="F202" s="5">
        <f>IF(B202=0,0,B202*LABOR_HRS_WK_CAR*SEASON_WEEKS*(1+DIM_PCT_CAR)^B202)</f>
        <v>208.7448152783202</v>
      </c>
      <c r="G202" s="5">
        <f>IF(C202=0,0,C202*LABOR_HRS_WK_MES*SEASON_WEEKS*(1+DIM_PCT_MES)^C202)</f>
        <v>626.807439570419</v>
      </c>
      <c r="H202" s="5">
        <f>E202+F202+G202</f>
        <v>835.55225484873915</v>
      </c>
      <c r="I202" s="5">
        <f>MIN(H202,FARMER_HRS)</f>
        <v>720</v>
      </c>
      <c r="J202" s="5">
        <f>MAX(0,H202-FARMER_HRS)</f>
        <v>115.55225484873915</v>
      </c>
      <c r="K202" s="2">
        <f>I202*FARMER_RATE+J202*TEMP_WORKER_RATE</f>
        <v>27006.115535568388</v>
      </c>
      <c r="L202" s="2">
        <f>A202*PRICE_TOM+B202*PRICE_CAR+C202*PRICE_MES</f>
        <v>44964</v>
      </c>
      <c r="M202" s="2">
        <f>A202*FERT_BED_TOM+B202*FERT_BED_CAR+C202*FERT_BED_MES</f>
        <v>13200</v>
      </c>
      <c r="N202" s="6">
        <f>IF(AND(D202&lt;=TOTAL_BEDS,J202&lt;=TEMP_WORKER_MAX*TEMP_WORKER_HRS),1,0)</f>
        <v>1</v>
      </c>
      <c r="O202" s="2">
        <f>L202-M202-K202-FIXED_COSTS</f>
        <v>-15242.115535568388</v>
      </c>
      <c r="P202" s="2">
        <f>IF(N202=1,O202,"")</f>
        <v>-15242.115535568388</v>
      </c>
    </row>
    <row r="203">
      <c r="A203" s="6">
        <v>0</v>
      </c>
      <c r="B203" s="6">
        <v>6</v>
      </c>
      <c r="C203" s="6">
        <v>13</v>
      </c>
      <c r="D203" s="6">
        <f>A203+B203+C203</f>
        <v>19</v>
      </c>
      <c r="E203" s="5">
        <f>IF(A203=0,0,A203*LABOR_HRS_WK_TOM*SEASON_WEEKS*(1+DIM_PCT_TOM)^A203)</f>
        <v>0</v>
      </c>
      <c r="F203" s="5">
        <f>IF(B203=0,0,B203*LABOR_HRS_WK_CAR*SEASON_WEEKS*(1+DIM_PCT_CAR)^B203)</f>
        <v>208.7448152783202</v>
      </c>
      <c r="G203" s="5">
        <f>IF(C203=0,0,C203*LABOR_HRS_WK_MES*SEASON_WEEKS*(1+DIM_PCT_MES)^C203)</f>
        <v>687.52941027880331</v>
      </c>
      <c r="H203" s="5">
        <f>E203+F203+G203</f>
        <v>896.27422555712349</v>
      </c>
      <c r="I203" s="5">
        <f>MIN(H203,FARMER_HRS)</f>
        <v>720</v>
      </c>
      <c r="J203" s="5">
        <f>MAX(0,H203-FARMER_HRS)</f>
        <v>176.27422555712349</v>
      </c>
      <c r="K203" s="2">
        <f>I203*FARMER_RATE+J203*TEMP_WORKER_RATE</f>
        <v>28060.316415922283</v>
      </c>
      <c r="L203" s="2">
        <f>A203*PRICE_TOM+B203*PRICE_CAR+C203*PRICE_MES</f>
        <v>47664</v>
      </c>
      <c r="M203" s="2">
        <f>A203*FERT_BED_TOM+B203*FERT_BED_CAR+C203*FERT_BED_MES</f>
        <v>14080</v>
      </c>
      <c r="N203" s="6">
        <f>IF(AND(D203&lt;=TOTAL_BEDS,J203&lt;=TEMP_WORKER_MAX*TEMP_WORKER_HRS),1,0)</f>
        <v>1</v>
      </c>
      <c r="O203" s="2">
        <f>L203-M203-K203-FIXED_COSTS</f>
        <v>-14476.316415922283</v>
      </c>
      <c r="P203" s="2">
        <f>IF(N203=1,O203,"")</f>
        <v>-14476.316415922283</v>
      </c>
    </row>
    <row r="204">
      <c r="A204" s="6">
        <v>0</v>
      </c>
      <c r="B204" s="6">
        <v>6</v>
      </c>
      <c r="C204" s="6">
        <v>14</v>
      </c>
      <c r="D204" s="6">
        <f>A204+B204+C204</f>
        <v>20</v>
      </c>
      <c r="E204" s="5">
        <f>IF(A204=0,0,A204*LABOR_HRS_WK_TOM*SEASON_WEEKS*(1+DIM_PCT_TOM)^A204)</f>
        <v>0</v>
      </c>
      <c r="F204" s="5">
        <f>IF(B204=0,0,B204*LABOR_HRS_WK_CAR*SEASON_WEEKS*(1+DIM_PCT_CAR)^B204)</f>
        <v>208.7448152783202</v>
      </c>
      <c r="G204" s="5">
        <f>IF(C204=0,0,C204*LABOR_HRS_WK_MES*SEASON_WEEKS*(1+DIM_PCT_MES)^C204)</f>
        <v>749.67149159246435</v>
      </c>
      <c r="H204" s="5">
        <f>E204+F204+G204</f>
        <v>958.41630687078452</v>
      </c>
      <c r="I204" s="5">
        <f>MIN(H204,FARMER_HRS)</f>
        <v>720</v>
      </c>
      <c r="J204" s="5">
        <f>MAX(0,H204-FARMER_HRS)</f>
        <v>238.41630687078452</v>
      </c>
      <c r="K204" s="2">
        <f>I204*FARMER_RATE+J204*TEMP_WORKER_RATE</f>
        <v>29139.171994284454</v>
      </c>
      <c r="L204" s="2">
        <f>A204*PRICE_TOM+B204*PRICE_CAR+C204*PRICE_MES</f>
        <v>50364</v>
      </c>
      <c r="M204" s="2">
        <f>A204*FERT_BED_TOM+B204*FERT_BED_CAR+C204*FERT_BED_MES</f>
        <v>14960</v>
      </c>
      <c r="N204" s="6">
        <f>IF(AND(D204&lt;=TOTAL_BEDS,J204&lt;=TEMP_WORKER_MAX*TEMP_WORKER_HRS),1,0)</f>
        <v>1</v>
      </c>
      <c r="O204" s="2">
        <f>L204-M204-K204-FIXED_COSTS</f>
        <v>-13735.171994284454</v>
      </c>
      <c r="P204" s="2">
        <f>IF(N204=1,O204,"")</f>
        <v>-13735.171994284454</v>
      </c>
    </row>
    <row r="205">
      <c r="A205" s="6">
        <v>0</v>
      </c>
      <c r="B205" s="6">
        <v>6</v>
      </c>
      <c r="C205" s="6">
        <v>15</v>
      </c>
      <c r="D205" s="6">
        <f>A205+B205+C205</f>
        <v>21</v>
      </c>
      <c r="E205" s="5">
        <f>IF(A205=0,0,A205*LABOR_HRS_WK_TOM*SEASON_WEEKS*(1+DIM_PCT_TOM)^A205)</f>
        <v>0</v>
      </c>
      <c r="F205" s="5">
        <f>IF(B205=0,0,B205*LABOR_HRS_WK_CAR*SEASON_WEEKS*(1+DIM_PCT_CAR)^B205)</f>
        <v>208.7448152783202</v>
      </c>
      <c r="G205" s="5">
        <f>IF(C205=0,0,C205*LABOR_HRS_WK_MES*SEASON_WEEKS*(1+DIM_PCT_MES)^C205)</f>
        <v>813.25969846861074</v>
      </c>
      <c r="H205" s="5">
        <f>E205+F205+G205</f>
        <v>1022.0045137469309</v>
      </c>
      <c r="I205" s="5">
        <f>MIN(H205,FARMER_HRS)</f>
        <v>720</v>
      </c>
      <c r="J205" s="5">
        <f>MAX(0,H205-FARMER_HRS)</f>
        <v>302.00451374693091</v>
      </c>
      <c r="K205" s="2">
        <f>I205*FARMER_RATE+J205*TEMP_WORKER_RATE</f>
        <v>30243.133919217551</v>
      </c>
      <c r="L205" s="2">
        <f>A205*PRICE_TOM+B205*PRICE_CAR+C205*PRICE_MES</f>
        <v>53064</v>
      </c>
      <c r="M205" s="2">
        <f>A205*FERT_BED_TOM+B205*FERT_BED_CAR+C205*FERT_BED_MES</f>
        <v>15840</v>
      </c>
      <c r="N205" s="6">
        <f>IF(AND(D205&lt;=TOTAL_BEDS,J205&lt;=TEMP_WORKER_MAX*TEMP_WORKER_HRS),1,0)</f>
        <v>1</v>
      </c>
      <c r="O205" s="2">
        <f>L205-M205-K205-FIXED_COSTS</f>
        <v>-13019.133919217551</v>
      </c>
      <c r="P205" s="2">
        <f>IF(N205=1,O205,"")</f>
        <v>-13019.133919217551</v>
      </c>
    </row>
    <row r="206">
      <c r="A206" s="6">
        <v>0</v>
      </c>
      <c r="B206" s="6">
        <v>6</v>
      </c>
      <c r="C206" s="6">
        <v>16</v>
      </c>
      <c r="D206" s="6">
        <f>A206+B206+C206</f>
        <v>22</v>
      </c>
      <c r="E206" s="5">
        <f>IF(A206=0,0,A206*LABOR_HRS_WK_TOM*SEASON_WEEKS*(1+DIM_PCT_TOM)^A206)</f>
        <v>0</v>
      </c>
      <c r="F206" s="5">
        <f>IF(B206=0,0,B206*LABOR_HRS_WK_CAR*SEASON_WEEKS*(1+DIM_PCT_CAR)^B206)</f>
        <v>208.7448152783202</v>
      </c>
      <c r="G206" s="5">
        <f>IF(C206=0,0,C206*LABOR_HRS_WK_MES*SEASON_WEEKS*(1+DIM_PCT_MES)^C206)</f>
        <v>878.32047434609967</v>
      </c>
      <c r="H206" s="5">
        <f>E206+F206+G206</f>
        <v>1087.0652896244198</v>
      </c>
      <c r="I206" s="5">
        <f>MIN(H206,FARMER_HRS)</f>
        <v>720</v>
      </c>
      <c r="J206" s="5">
        <f>MAX(0,H206-FARMER_HRS)</f>
        <v>367.06528962441985</v>
      </c>
      <c r="K206" s="2">
        <f>I206*FARMER_RATE+J206*TEMP_WORKER_RATE</f>
        <v>31372.661278201733</v>
      </c>
      <c r="L206" s="2">
        <f>A206*PRICE_TOM+B206*PRICE_CAR+C206*PRICE_MES</f>
        <v>55764</v>
      </c>
      <c r="M206" s="2">
        <f>A206*FERT_BED_TOM+B206*FERT_BED_CAR+C206*FERT_BED_MES</f>
        <v>16720</v>
      </c>
      <c r="N206" s="6">
        <f>IF(AND(D206&lt;=TOTAL_BEDS,J206&lt;=TEMP_WORKER_MAX*TEMP_WORKER_HRS),1,0)</f>
        <v>1</v>
      </c>
      <c r="O206" s="2">
        <f>L206-M206-K206-FIXED_COSTS</f>
        <v>-12328.661278201733</v>
      </c>
      <c r="P206" s="2">
        <f>IF(N206=1,O206,"")</f>
        <v>-12328.661278201733</v>
      </c>
    </row>
    <row r="207">
      <c r="A207" s="6">
        <v>0</v>
      </c>
      <c r="B207" s="6">
        <v>6</v>
      </c>
      <c r="C207" s="6">
        <v>17</v>
      </c>
      <c r="D207" s="6">
        <f>A207+B207+C207</f>
        <v>23</v>
      </c>
      <c r="E207" s="5">
        <f>IF(A207=0,0,A207*LABOR_HRS_WK_TOM*SEASON_WEEKS*(1+DIM_PCT_TOM)^A207)</f>
        <v>0</v>
      </c>
      <c r="F207" s="5">
        <f>IF(B207=0,0,B207*LABOR_HRS_WK_CAR*SEASON_WEEKS*(1+DIM_PCT_CAR)^B207)</f>
        <v>208.7448152783202</v>
      </c>
      <c r="G207" s="5">
        <f>IF(C207=0,0,C207*LABOR_HRS_WK_MES*SEASON_WEEKS*(1+DIM_PCT_MES)^C207)</f>
        <v>944.88069779263992</v>
      </c>
      <c r="H207" s="5">
        <f>E207+F207+G207</f>
        <v>1153.62551307096</v>
      </c>
      <c r="I207" s="5">
        <f>MIN(H207,FARMER_HRS)</f>
        <v>720</v>
      </c>
      <c r="J207" s="5">
        <f>MAX(0,H207-FARMER_HRS)</f>
        <v>433.6255130709601</v>
      </c>
      <c r="K207" s="2">
        <f>I207*FARMER_RATE+J207*TEMP_WORKER_RATE</f>
        <v>32528.220713037503</v>
      </c>
      <c r="L207" s="2">
        <f>A207*PRICE_TOM+B207*PRICE_CAR+C207*PRICE_MES</f>
        <v>58464</v>
      </c>
      <c r="M207" s="2">
        <f>A207*FERT_BED_TOM+B207*FERT_BED_CAR+C207*FERT_BED_MES</f>
        <v>17600</v>
      </c>
      <c r="N207" s="6">
        <f>IF(AND(D207&lt;=TOTAL_BEDS,J207&lt;=TEMP_WORKER_MAX*TEMP_WORKER_HRS),1,0)</f>
        <v>1</v>
      </c>
      <c r="O207" s="2">
        <f>L207-M207-K207-FIXED_COSTS</f>
        <v>-11664.220713037503</v>
      </c>
      <c r="P207" s="2">
        <f>IF(N207=1,O207,"")</f>
        <v>-11664.220713037503</v>
      </c>
    </row>
    <row r="208">
      <c r="A208" s="6">
        <v>0</v>
      </c>
      <c r="B208" s="6">
        <v>6</v>
      </c>
      <c r="C208" s="6">
        <v>18</v>
      </c>
      <c r="D208" s="6">
        <f>A208+B208+C208</f>
        <v>24</v>
      </c>
      <c r="E208" s="5">
        <f>IF(A208=0,0,A208*LABOR_HRS_WK_TOM*SEASON_WEEKS*(1+DIM_PCT_TOM)^A208)</f>
        <v>0</v>
      </c>
      <c r="F208" s="5">
        <f>IF(B208=0,0,B208*LABOR_HRS_WK_CAR*SEASON_WEEKS*(1+DIM_PCT_CAR)^B208)</f>
        <v>208.7448152783202</v>
      </c>
      <c r="G208" s="5">
        <f>IF(C208=0,0,C208*LABOR_HRS_WK_MES*SEASON_WEEKS*(1+DIM_PCT_MES)^C208)</f>
        <v>1012.9676892512272</v>
      </c>
      <c r="H208" s="5">
        <f>E208+F208+G208</f>
        <v>1221.7125045295475</v>
      </c>
      <c r="I208" s="5">
        <f>MIN(H208,FARMER_HRS)</f>
        <v>720</v>
      </c>
      <c r="J208" s="5">
        <f>MAX(0,H208-FARMER_HRS)</f>
        <v>501.71250452954746</v>
      </c>
      <c r="K208" s="2">
        <f>I208*FARMER_RATE+J208*TEMP_WORKER_RATE</f>
        <v>33710.286536971311</v>
      </c>
      <c r="L208" s="2">
        <f>A208*PRICE_TOM+B208*PRICE_CAR+C208*PRICE_MES</f>
        <v>61164</v>
      </c>
      <c r="M208" s="2">
        <f>A208*FERT_BED_TOM+B208*FERT_BED_CAR+C208*FERT_BED_MES</f>
        <v>18480</v>
      </c>
      <c r="N208" s="6">
        <f>IF(AND(D208&lt;=TOTAL_BEDS,J208&lt;=TEMP_WORKER_MAX*TEMP_WORKER_HRS),1,0)</f>
        <v>1</v>
      </c>
      <c r="O208" s="2">
        <f>L208-M208-K208-FIXED_COSTS</f>
        <v>-11026.286536971311</v>
      </c>
      <c r="P208" s="2">
        <f>IF(N208=1,O208,"")</f>
        <v>-11026.286536971311</v>
      </c>
    </row>
    <row r="209">
      <c r="A209" s="6">
        <v>0</v>
      </c>
      <c r="B209" s="6">
        <v>6</v>
      </c>
      <c r="C209" s="6">
        <v>19</v>
      </c>
      <c r="D209" s="6">
        <f>A209+B209+C209</f>
        <v>25</v>
      </c>
      <c r="E209" s="5">
        <f>IF(A209=0,0,A209*LABOR_HRS_WK_TOM*SEASON_WEEKS*(1+DIM_PCT_TOM)^A209)</f>
        <v>0</v>
      </c>
      <c r="F209" s="5">
        <f>IF(B209=0,0,B209*LABOR_HRS_WK_CAR*SEASON_WEEKS*(1+DIM_PCT_CAR)^B209)</f>
        <v>208.7448152783202</v>
      </c>
      <c r="G209" s="5">
        <f>IF(C209=0,0,C209*LABOR_HRS_WK_MES*SEASON_WEEKS*(1+DIM_PCT_MES)^C209)</f>
        <v>1082.6092178872491</v>
      </c>
      <c r="H209" s="5">
        <f>E209+F209+G209</f>
        <v>1291.3540331655693</v>
      </c>
      <c r="I209" s="5">
        <f>MIN(H209,FARMER_HRS)</f>
        <v>720</v>
      </c>
      <c r="J209" s="5">
        <f>MAX(0,H209-FARMER_HRS)</f>
        <v>571.35403316556926</v>
      </c>
      <c r="K209" s="2">
        <f>I209*FARMER_RATE+J209*TEMP_WORKER_RATE</f>
        <v>34919.340853568909</v>
      </c>
      <c r="L209" s="2">
        <f>A209*PRICE_TOM+B209*PRICE_CAR+C209*PRICE_MES</f>
        <v>63864</v>
      </c>
      <c r="M209" s="2">
        <f>A209*FERT_BED_TOM+B209*FERT_BED_CAR+C209*FERT_BED_MES</f>
        <v>19360</v>
      </c>
      <c r="N209" s="6">
        <f>IF(AND(D209&lt;=TOTAL_BEDS,J209&lt;=TEMP_WORKER_MAX*TEMP_WORKER_HRS),1,0)</f>
        <v>1</v>
      </c>
      <c r="O209" s="2">
        <f>L209-M209-K209-FIXED_COSTS</f>
        <v>-10415.340853568909</v>
      </c>
      <c r="P209" s="2">
        <f>IF(N209=1,O209,"")</f>
        <v>-10415.340853568909</v>
      </c>
    </row>
    <row r="210">
      <c r="A210" s="6">
        <v>0</v>
      </c>
      <c r="B210" s="6">
        <v>6</v>
      </c>
      <c r="C210" s="6">
        <v>20</v>
      </c>
      <c r="D210" s="6">
        <f>A210+B210+C210</f>
        <v>26</v>
      </c>
      <c r="E210" s="5">
        <f>IF(A210=0,0,A210*LABOR_HRS_WK_TOM*SEASON_WEEKS*(1+DIM_PCT_TOM)^A210)</f>
        <v>0</v>
      </c>
      <c r="F210" s="5">
        <f>IF(B210=0,0,B210*LABOR_HRS_WK_CAR*SEASON_WEEKS*(1+DIM_PCT_CAR)^B210)</f>
        <v>208.7448152783202</v>
      </c>
      <c r="G210" s="5">
        <f>IF(C210=0,0,C210*LABOR_HRS_WK_MES*SEASON_WEEKS*(1+DIM_PCT_MES)^C210)</f>
        <v>1153.8335085377259</v>
      </c>
      <c r="H210" s="5">
        <f>E210+F210+G210</f>
        <v>1362.5783238160461</v>
      </c>
      <c r="I210" s="5">
        <f>MIN(H210,FARMER_HRS)</f>
        <v>720</v>
      </c>
      <c r="J210" s="5">
        <f>MAX(0,H210-FARMER_HRS)</f>
        <v>642.57832381604612</v>
      </c>
      <c r="K210" s="2">
        <f>I210*FARMER_RATE+J210*TEMP_WORKER_RATE</f>
        <v>36155.873677361909</v>
      </c>
      <c r="L210" s="2">
        <f>A210*PRICE_TOM+B210*PRICE_CAR+C210*PRICE_MES</f>
        <v>66564</v>
      </c>
      <c r="M210" s="2">
        <f>A210*FERT_BED_TOM+B210*FERT_BED_CAR+C210*FERT_BED_MES</f>
        <v>20240</v>
      </c>
      <c r="N210" s="6">
        <f>IF(AND(D210&lt;=TOTAL_BEDS,J210&lt;=TEMP_WORKER_MAX*TEMP_WORKER_HRS),1,0)</f>
        <v>1</v>
      </c>
      <c r="O210" s="2">
        <f>L210-M210-K210-FIXED_COSTS</f>
        <v>-9831.87367736191</v>
      </c>
      <c r="P210" s="2">
        <f>IF(N210=1,O210,"")</f>
        <v>-9831.87367736191</v>
      </c>
    </row>
    <row r="211">
      <c r="A211" s="6">
        <v>0</v>
      </c>
      <c r="B211" s="6">
        <v>6</v>
      </c>
      <c r="C211" s="6">
        <v>21</v>
      </c>
      <c r="D211" s="6">
        <f>A211+B211+C211</f>
        <v>27</v>
      </c>
      <c r="E211" s="5">
        <f>IF(A211=0,0,A211*LABOR_HRS_WK_TOM*SEASON_WEEKS*(1+DIM_PCT_TOM)^A211)</f>
        <v>0</v>
      </c>
      <c r="F211" s="5">
        <f>IF(B211=0,0,B211*LABOR_HRS_WK_CAR*SEASON_WEEKS*(1+DIM_PCT_CAR)^B211)</f>
        <v>208.7448152783202</v>
      </c>
      <c r="G211" s="5">
        <f>IF(C211=0,0,C211*LABOR_HRS_WK_MES*SEASON_WEEKS*(1+DIM_PCT_MES)^C211)</f>
        <v>1226.6692487641699</v>
      </c>
      <c r="H211" s="5">
        <f>E211+F211+G211</f>
        <v>1435.41406404249</v>
      </c>
      <c r="I211" s="5">
        <f>MIN(H211,FARMER_HRS)</f>
        <v>720</v>
      </c>
      <c r="J211" s="5">
        <f>MAX(0,H211-FARMER_HRS)</f>
        <v>715.41406404249</v>
      </c>
      <c r="K211" s="2">
        <f>I211*FARMER_RATE+J211*TEMP_WORKER_RATE</f>
        <v>37420.383056293227</v>
      </c>
      <c r="L211" s="2">
        <f>A211*PRICE_TOM+B211*PRICE_CAR+C211*PRICE_MES</f>
        <v>69264</v>
      </c>
      <c r="M211" s="2">
        <f>A211*FERT_BED_TOM+B211*FERT_BED_CAR+C211*FERT_BED_MES</f>
        <v>21120</v>
      </c>
      <c r="N211" s="6">
        <f>IF(AND(D211&lt;=TOTAL_BEDS,J211&lt;=TEMP_WORKER_MAX*TEMP_WORKER_HRS),1,0)</f>
        <v>1</v>
      </c>
      <c r="O211" s="2">
        <f>L211-M211-K211-FIXED_COSTS</f>
        <v>-9276.3830562932271</v>
      </c>
      <c r="P211" s="2">
        <f>IF(N211=1,O211,"")</f>
        <v>-9276.3830562932271</v>
      </c>
    </row>
    <row r="212">
      <c r="A212" s="6">
        <v>0</v>
      </c>
      <c r="B212" s="6">
        <v>6</v>
      </c>
      <c r="C212" s="6">
        <v>22</v>
      </c>
      <c r="D212" s="6">
        <f>A212+B212+C212</f>
        <v>28</v>
      </c>
      <c r="E212" s="5">
        <f>IF(A212=0,0,A212*LABOR_HRS_WK_TOM*SEASON_WEEKS*(1+DIM_PCT_TOM)^A212)</f>
        <v>0</v>
      </c>
      <c r="F212" s="5">
        <f>IF(B212=0,0,B212*LABOR_HRS_WK_CAR*SEASON_WEEKS*(1+DIM_PCT_CAR)^B212)</f>
        <v>208.7448152783202</v>
      </c>
      <c r="G212" s="5">
        <f>IF(C212=0,0,C212*LABOR_HRS_WK_MES*SEASON_WEEKS*(1+DIM_PCT_MES)^C212)</f>
        <v>1301.1455960105659</v>
      </c>
      <c r="H212" s="5">
        <f>E212+F212+G212</f>
        <v>1509.8904112888861</v>
      </c>
      <c r="I212" s="5">
        <f>MIN(H212,FARMER_HRS)</f>
        <v>720</v>
      </c>
      <c r="J212" s="5">
        <f>MAX(0,H212-FARMER_HRS)</f>
        <v>789.89041128888607</v>
      </c>
      <c r="K212" s="2">
        <f>I212*FARMER_RATE+J212*TEMP_WORKER_RATE</f>
        <v>38713.3751959876</v>
      </c>
      <c r="L212" s="2">
        <f>A212*PRICE_TOM+B212*PRICE_CAR+C212*PRICE_MES</f>
        <v>71964</v>
      </c>
      <c r="M212" s="2">
        <f>A212*FERT_BED_TOM+B212*FERT_BED_CAR+C212*FERT_BED_MES</f>
        <v>22000</v>
      </c>
      <c r="N212" s="6">
        <f>IF(AND(D212&lt;=TOTAL_BEDS,J212&lt;=TEMP_WORKER_MAX*TEMP_WORKER_HRS),1,0)</f>
        <v>1</v>
      </c>
      <c r="O212" s="2">
        <f>L212-M212-K212-FIXED_COSTS</f>
        <v>-8749.3751959876026</v>
      </c>
      <c r="P212" s="2">
        <f>IF(N212=1,O212,"")</f>
        <v>-8749.3751959876026</v>
      </c>
    </row>
    <row r="213">
      <c r="A213" s="6">
        <v>0</v>
      </c>
      <c r="B213" s="6">
        <v>6</v>
      </c>
      <c r="C213" s="6">
        <v>23</v>
      </c>
      <c r="D213" s="6">
        <f>A213+B213+C213</f>
        <v>29</v>
      </c>
      <c r="E213" s="5">
        <f>IF(A213=0,0,A213*LABOR_HRS_WK_TOM*SEASON_WEEKS*(1+DIM_PCT_TOM)^A213)</f>
        <v>0</v>
      </c>
      <c r="F213" s="5">
        <f>IF(B213=0,0,B213*LABOR_HRS_WK_CAR*SEASON_WEEKS*(1+DIM_PCT_CAR)^B213)</f>
        <v>208.7448152783202</v>
      </c>
      <c r="G213" s="5">
        <f>IF(C213=0,0,C213*LABOR_HRS_WK_MES*SEASON_WEEKS*(1+DIM_PCT_MES)^C213)</f>
        <v>1377.2921848680023</v>
      </c>
      <c r="H213" s="5">
        <f>E213+F213+G213</f>
        <v>1586.0370001463225</v>
      </c>
      <c r="I213" s="5">
        <f>MIN(H213,FARMER_HRS)</f>
        <v>720</v>
      </c>
      <c r="J213" s="5">
        <f>MAX(0,H213-FARMER_HRS)</f>
        <v>866.0370001463225</v>
      </c>
      <c r="K213" s="2">
        <f>I213*FARMER_RATE+J213*TEMP_WORKER_RATE</f>
        <v>40035.364585873656</v>
      </c>
      <c r="L213" s="2">
        <f>A213*PRICE_TOM+B213*PRICE_CAR+C213*PRICE_MES</f>
        <v>74664</v>
      </c>
      <c r="M213" s="2">
        <f>A213*FERT_BED_TOM+B213*FERT_BED_CAR+C213*FERT_BED_MES</f>
        <v>22880</v>
      </c>
      <c r="N213" s="6">
        <f>IF(AND(D213&lt;=TOTAL_BEDS,J213&lt;=TEMP_WORKER_MAX*TEMP_WORKER_HRS),1,0)</f>
        <v>1</v>
      </c>
      <c r="O213" s="2">
        <f>L213-M213-K213-FIXED_COSTS</f>
        <v>-8251.3645858736563</v>
      </c>
      <c r="P213" s="2">
        <f>IF(N213=1,O213,"")</f>
        <v>-8251.3645858736563</v>
      </c>
    </row>
    <row r="214">
      <c r="A214" s="6">
        <v>0</v>
      </c>
      <c r="B214" s="6">
        <v>6</v>
      </c>
      <c r="C214" s="6">
        <v>24</v>
      </c>
      <c r="D214" s="6">
        <f>A214+B214+C214</f>
        <v>30</v>
      </c>
      <c r="E214" s="5">
        <f>IF(A214=0,0,A214*LABOR_HRS_WK_TOM*SEASON_WEEKS*(1+DIM_PCT_TOM)^A214)</f>
        <v>0</v>
      </c>
      <c r="F214" s="5">
        <f>IF(B214=0,0,B214*LABOR_HRS_WK_CAR*SEASON_WEEKS*(1+DIM_PCT_CAR)^B214)</f>
        <v>208.7448152783202</v>
      </c>
      <c r="G214" s="5">
        <f>IF(C214=0,0,C214*LABOR_HRS_WK_MES*SEASON_WEEKS*(1+DIM_PCT_MES)^C214)</f>
        <v>1455.139134447498</v>
      </c>
      <c r="H214" s="5">
        <f>E214+F214+G214</f>
        <v>1663.8839497258182</v>
      </c>
      <c r="I214" s="5">
        <f>MIN(H214,FARMER_HRS)</f>
        <v>720</v>
      </c>
      <c r="J214" s="5">
        <f>MAX(0,H214-FARMER_HRS)</f>
        <v>943.88394972581818</v>
      </c>
      <c r="K214" s="2">
        <f>I214*FARMER_RATE+J214*TEMP_WORKER_RATE</f>
        <v>41386.874127184346</v>
      </c>
      <c r="L214" s="2">
        <f>A214*PRICE_TOM+B214*PRICE_CAR+C214*PRICE_MES</f>
        <v>77364</v>
      </c>
      <c r="M214" s="2">
        <f>A214*FERT_BED_TOM+B214*FERT_BED_CAR+C214*FERT_BED_MES</f>
        <v>23760</v>
      </c>
      <c r="N214" s="6">
        <f>IF(AND(D214&lt;=TOTAL_BEDS,J214&lt;=TEMP_WORKER_MAX*TEMP_WORKER_HRS),1,0)</f>
        <v>1</v>
      </c>
      <c r="O214" s="2">
        <f>L214-M214-K214-FIXED_COSTS</f>
        <v>-7782.8741271843464</v>
      </c>
      <c r="P214" s="2">
        <f>IF(N214=1,O214,"")</f>
        <v>-7782.8741271843464</v>
      </c>
    </row>
    <row r="215">
      <c r="A215" s="6">
        <v>0</v>
      </c>
      <c r="B215" s="6">
        <v>6</v>
      </c>
      <c r="C215" s="6">
        <v>25</v>
      </c>
      <c r="D215" s="6">
        <f>A215+B215+C215</f>
        <v>31</v>
      </c>
      <c r="E215" s="5">
        <f>IF(A215=0,0,A215*LABOR_HRS_WK_TOM*SEASON_WEEKS*(1+DIM_PCT_TOM)^A215)</f>
        <v>0</v>
      </c>
      <c r="F215" s="5">
        <f>IF(B215=0,0,B215*LABOR_HRS_WK_CAR*SEASON_WEEKS*(1+DIM_PCT_CAR)^B215)</f>
        <v>208.7448152783202</v>
      </c>
      <c r="G215" s="5">
        <f>IF(C215=0,0,C215*LABOR_HRS_WK_MES*SEASON_WEEKS*(1+DIM_PCT_MES)^C215)</f>
        <v>1534.7170558625955</v>
      </c>
      <c r="H215" s="5">
        <f>E215+F215+G215</f>
        <v>1743.4618711409157</v>
      </c>
      <c r="I215" s="5">
        <f>MIN(H215,FARMER_HRS)</f>
        <v>720</v>
      </c>
      <c r="J215" s="5">
        <f>MAX(0,H215-FARMER_HRS)</f>
        <v>1023.4618711409157</v>
      </c>
      <c r="K215" s="2">
        <f>I215*FARMER_RATE+J215*TEMP_WORKER_RATE</f>
        <v>42768.435262863117</v>
      </c>
      <c r="L215" s="2">
        <f>A215*PRICE_TOM+B215*PRICE_CAR+C215*PRICE_MES</f>
        <v>80064</v>
      </c>
      <c r="M215" s="2">
        <f>A215*FERT_BED_TOM+B215*FERT_BED_CAR+C215*FERT_BED_MES</f>
        <v>24640</v>
      </c>
      <c r="N215" s="6">
        <f>IF(AND(D215&lt;=TOTAL_BEDS,J215&lt;=TEMP_WORKER_MAX*TEMP_WORKER_HRS),1,0)</f>
        <v>1</v>
      </c>
      <c r="O215" s="2">
        <f>L215-M215-K215-FIXED_COSTS</f>
        <v>-7344.4352628631168</v>
      </c>
      <c r="P215" s="2">
        <f>IF(N215=1,O215,"")</f>
        <v>-7344.4352628631168</v>
      </c>
    </row>
    <row r="216">
      <c r="A216" s="6">
        <v>0</v>
      </c>
      <c r="B216" s="6">
        <v>6</v>
      </c>
      <c r="C216" s="6">
        <v>26</v>
      </c>
      <c r="D216" s="6">
        <f>A216+B216+C216</f>
        <v>32</v>
      </c>
      <c r="E216" s="5">
        <f>IF(A216=0,0,A216*LABOR_HRS_WK_TOM*SEASON_WEEKS*(1+DIM_PCT_TOM)^A216)</f>
        <v>0</v>
      </c>
      <c r="F216" s="5">
        <f>IF(B216=0,0,B216*LABOR_HRS_WK_CAR*SEASON_WEEKS*(1+DIM_PCT_CAR)^B216)</f>
        <v>208.7448152783202</v>
      </c>
      <c r="G216" s="5">
        <f>IF(C216=0,0,C216*LABOR_HRS_WK_MES*SEASON_WEEKS*(1+DIM_PCT_MES)^C216)</f>
        <v>1616.0570598233128</v>
      </c>
      <c r="H216" s="5">
        <f>E216+F216+G216</f>
        <v>1824.801875101633</v>
      </c>
      <c r="I216" s="5">
        <f>MIN(H216,FARMER_HRS)</f>
        <v>720</v>
      </c>
      <c r="J216" s="5">
        <f>MAX(0,H216-FARMER_HRS)</f>
        <v>1104.801875101633</v>
      </c>
      <c r="K216" s="2">
        <f>I216*FARMER_RATE+J216*TEMP_WORKER_RATE</f>
        <v>44180.588109403354</v>
      </c>
      <c r="L216" s="2">
        <f>A216*PRICE_TOM+B216*PRICE_CAR+C216*PRICE_MES</f>
        <v>82764</v>
      </c>
      <c r="M216" s="2">
        <f>A216*FERT_BED_TOM+B216*FERT_BED_CAR+C216*FERT_BED_MES</f>
        <v>25520</v>
      </c>
      <c r="N216" s="6">
        <f>IF(AND(D216&lt;=TOTAL_BEDS,J216&lt;=TEMP_WORKER_MAX*TEMP_WORKER_HRS),1,0)</f>
        <v>1</v>
      </c>
      <c r="O216" s="2">
        <f>L216-M216-K216-FIXED_COSTS</f>
        <v>-6936.5881094033539</v>
      </c>
      <c r="P216" s="2">
        <f>IF(N216=1,O216,"")</f>
        <v>-6936.5881094033539</v>
      </c>
    </row>
    <row r="217">
      <c r="A217" s="6">
        <v>0</v>
      </c>
      <c r="B217" s="6">
        <v>6</v>
      </c>
      <c r="C217" s="6">
        <v>27</v>
      </c>
      <c r="D217" s="6">
        <f>A217+B217+C217</f>
        <v>33</v>
      </c>
      <c r="E217" s="5">
        <f>IF(A217=0,0,A217*LABOR_HRS_WK_TOM*SEASON_WEEKS*(1+DIM_PCT_TOM)^A217)</f>
        <v>0</v>
      </c>
      <c r="F217" s="5">
        <f>IF(B217=0,0,B217*LABOR_HRS_WK_CAR*SEASON_WEEKS*(1+DIM_PCT_CAR)^B217)</f>
        <v>208.7448152783202</v>
      </c>
      <c r="G217" s="5">
        <f>IF(C217=0,0,C217*LABOR_HRS_WK_MES*SEASON_WEEKS*(1+DIM_PCT_MES)^C217)</f>
        <v>1699.19076434307</v>
      </c>
      <c r="H217" s="5">
        <f>E217+F217+G217</f>
        <v>1907.9355796213902</v>
      </c>
      <c r="I217" s="5">
        <f>MIN(H217,FARMER_HRS)</f>
        <v>720</v>
      </c>
      <c r="J217" s="5">
        <f>MAX(0,H217-FARMER_HRS)</f>
        <v>1187.9355796213902</v>
      </c>
      <c r="K217" s="2">
        <f>I217*FARMER_RATE+J217*TEMP_WORKER_RATE</f>
        <v>45623.881590649136</v>
      </c>
      <c r="L217" s="2">
        <f>A217*PRICE_TOM+B217*PRICE_CAR+C217*PRICE_MES</f>
        <v>85464</v>
      </c>
      <c r="M217" s="2">
        <f>A217*FERT_BED_TOM+B217*FERT_BED_CAR+C217*FERT_BED_MES</f>
        <v>26400</v>
      </c>
      <c r="N217" s="6">
        <f>IF(AND(D217&lt;=TOTAL_BEDS,J217&lt;=TEMP_WORKER_MAX*TEMP_WORKER_HRS),1,0)</f>
        <v>1</v>
      </c>
      <c r="O217" s="2">
        <f>L217-M217-K217-FIXED_COSTS</f>
        <v>-6559.8815906491363</v>
      </c>
      <c r="P217" s="2">
        <f>IF(N217=1,O217,"")</f>
        <v>-6559.8815906491363</v>
      </c>
    </row>
    <row r="218">
      <c r="A218" s="6">
        <v>0</v>
      </c>
      <c r="B218" s="6">
        <v>6</v>
      </c>
      <c r="C218" s="6">
        <v>28</v>
      </c>
      <c r="D218" s="6">
        <f>A218+B218+C218</f>
        <v>34</v>
      </c>
      <c r="E218" s="5">
        <f>IF(A218=0,0,A218*LABOR_HRS_WK_TOM*SEASON_WEEKS*(1+DIM_PCT_TOM)^A218)</f>
        <v>0</v>
      </c>
      <c r="F218" s="5">
        <f>IF(B218=0,0,B218*LABOR_HRS_WK_CAR*SEASON_WEEKS*(1+DIM_PCT_CAR)^B218)</f>
        <v>208.7448152783202</v>
      </c>
      <c r="G218" s="5">
        <f>IF(C218=0,0,C218*LABOR_HRS_WK_MES*SEASON_WEEKS*(1+DIM_PCT_MES)^C218)</f>
        <v>1784.1503025602233</v>
      </c>
      <c r="H218" s="5">
        <f>E218+F218+G218</f>
        <v>1992.8951178385435</v>
      </c>
      <c r="I218" s="5">
        <f>MIN(H218,FARMER_HRS)</f>
        <v>720</v>
      </c>
      <c r="J218" s="5">
        <f>MAX(0,H218-FARMER_HRS)</f>
        <v>1272.8951178385435</v>
      </c>
      <c r="K218" s="2">
        <f>I218*FARMER_RATE+J218*TEMP_WORKER_RATE</f>
        <v>47098.873573585821</v>
      </c>
      <c r="L218" s="2">
        <f>A218*PRICE_TOM+B218*PRICE_CAR+C218*PRICE_MES</f>
        <v>88164</v>
      </c>
      <c r="M218" s="2">
        <f>A218*FERT_BED_TOM+B218*FERT_BED_CAR+C218*FERT_BED_MES</f>
        <v>27280</v>
      </c>
      <c r="N218" s="6">
        <f>IF(AND(D218&lt;=TOTAL_BEDS,J218&lt;=TEMP_WORKER_MAX*TEMP_WORKER_HRS),1,0)</f>
        <v>1</v>
      </c>
      <c r="O218" s="2">
        <f>L218-M218-K218-FIXED_COSTS</f>
        <v>-6214.8735735858208</v>
      </c>
      <c r="P218" s="2">
        <f>IF(N218=1,O218,"")</f>
        <v>-6214.8735735858208</v>
      </c>
    </row>
    <row r="219">
      <c r="A219" s="6">
        <v>0</v>
      </c>
      <c r="B219" s="6">
        <v>6</v>
      </c>
      <c r="C219" s="6">
        <v>29</v>
      </c>
      <c r="D219" s="6">
        <f>A219+B219+C219</f>
        <v>35</v>
      </c>
      <c r="E219" s="5">
        <f>IF(A219=0,0,A219*LABOR_HRS_WK_TOM*SEASON_WEEKS*(1+DIM_PCT_TOM)^A219)</f>
        <v>0</v>
      </c>
      <c r="F219" s="5">
        <f>IF(B219=0,0,B219*LABOR_HRS_WK_CAR*SEASON_WEEKS*(1+DIM_PCT_CAR)^B219)</f>
        <v>208.7448152783202</v>
      </c>
      <c r="G219" s="5">
        <f>IF(C219=0,0,C219*LABOR_HRS_WK_MES*SEASON_WEEKS*(1+DIM_PCT_MES)^C219)</f>
        <v>1870.9683306758766</v>
      </c>
      <c r="H219" s="5">
        <f>E219+F219+G219</f>
        <v>2079.713145954197</v>
      </c>
      <c r="I219" s="5">
        <f>MIN(H219,FARMER_HRS)</f>
        <v>720</v>
      </c>
      <c r="J219" s="5">
        <f>MAX(0,H219-FARMER_HRS)</f>
        <v>1359.713145954197</v>
      </c>
      <c r="K219" s="2">
        <f>I219*FARMER_RATE+J219*TEMP_WORKER_RATE</f>
        <v>48606.131006149255</v>
      </c>
      <c r="L219" s="2">
        <f>A219*PRICE_TOM+B219*PRICE_CAR+C219*PRICE_MES</f>
        <v>90864</v>
      </c>
      <c r="M219" s="2">
        <f>A219*FERT_BED_TOM+B219*FERT_BED_CAR+C219*FERT_BED_MES</f>
        <v>28160</v>
      </c>
      <c r="N219" s="6">
        <f>IF(AND(D219&lt;=TOTAL_BEDS,J219&lt;=TEMP_WORKER_MAX*TEMP_WORKER_HRS),1,0)</f>
        <v>1</v>
      </c>
      <c r="O219" s="2">
        <f>L219-M219-K219-FIXED_COSTS</f>
        <v>-5902.131006149255</v>
      </c>
      <c r="P219" s="2">
        <f>IF(N219=1,O219,"")</f>
        <v>-5902.131006149255</v>
      </c>
    </row>
    <row r="220">
      <c r="A220" s="6">
        <v>0</v>
      </c>
      <c r="B220" s="6">
        <v>6</v>
      </c>
      <c r="C220" s="6">
        <v>30</v>
      </c>
      <c r="D220" s="6">
        <f>A220+B220+C220</f>
        <v>36</v>
      </c>
      <c r="E220" s="5">
        <f>IF(A220=0,0,A220*LABOR_HRS_WK_TOM*SEASON_WEEKS*(1+DIM_PCT_TOM)^A220)</f>
        <v>0</v>
      </c>
      <c r="F220" s="5">
        <f>IF(B220=0,0,B220*LABOR_HRS_WK_CAR*SEASON_WEEKS*(1+DIM_PCT_CAR)^B220)</f>
        <v>208.7448152783202</v>
      </c>
      <c r="G220" s="5">
        <f>IF(C220=0,0,C220*LABOR_HRS_WK_MES*SEASON_WEEKS*(1+DIM_PCT_MES)^C220)</f>
        <v>1959.6780360096466</v>
      </c>
      <c r="H220" s="5">
        <f>E220+F220+G220</f>
        <v>2168.4228512879668</v>
      </c>
      <c r="I220" s="5">
        <f>MIN(H220,FARMER_HRS)</f>
        <v>720</v>
      </c>
      <c r="J220" s="5">
        <f>MAX(0,H220-FARMER_HRS)</f>
        <v>1448.4228512879668</v>
      </c>
      <c r="K220" s="2">
        <f>I220*FARMER_RATE+J220*TEMP_WORKER_RATE</f>
        <v>50146.23005708275</v>
      </c>
      <c r="L220" s="2">
        <f>A220*PRICE_TOM+B220*PRICE_CAR+C220*PRICE_MES</f>
        <v>93564</v>
      </c>
      <c r="M220" s="2">
        <f>A220*FERT_BED_TOM+B220*FERT_BED_CAR+C220*FERT_BED_MES</f>
        <v>29040</v>
      </c>
      <c r="N220" s="6">
        <f>IF(AND(D220&lt;=TOTAL_BEDS,J220&lt;=TEMP_WORKER_MAX*TEMP_WORKER_HRS),1,0)</f>
        <v>1</v>
      </c>
      <c r="O220" s="2">
        <f>L220-M220-K220-FIXED_COSTS</f>
        <v>-5622.23005708275</v>
      </c>
      <c r="P220" s="2">
        <f>IF(N220=1,O220,"")</f>
        <v>-5622.23005708275</v>
      </c>
    </row>
    <row r="221">
      <c r="A221" s="6">
        <v>0</v>
      </c>
      <c r="B221" s="6">
        <v>7</v>
      </c>
      <c r="C221" s="6">
        <v>0</v>
      </c>
      <c r="D221" s="6">
        <f>A221+B221+C221</f>
        <v>7</v>
      </c>
      <c r="E221" s="5">
        <f>IF(A221=0,0,A221*LABOR_HRS_WK_TOM*SEASON_WEEKS*(1+DIM_PCT_TOM)^A221)</f>
        <v>0</v>
      </c>
      <c r="F221" s="5">
        <f>IF(B221=0,0,B221*LABOR_HRS_WK_CAR*SEASON_WEEKS*(1+DIM_PCT_CAR)^B221)</f>
        <v>249.62400827032462</v>
      </c>
      <c r="G221" s="5">
        <f>IF(C221=0,0,C221*LABOR_HRS_WK_MES*SEASON_WEEKS*(1+DIM_PCT_MES)^C221)</f>
        <v>0</v>
      </c>
      <c r="H221" s="5">
        <f>E221+F221+G221</f>
        <v>249.62400827032462</v>
      </c>
      <c r="I221" s="5">
        <f>MIN(H221,FARMER_HRS)</f>
        <v>249.62400827032462</v>
      </c>
      <c r="J221" s="5">
        <f>MAX(0,H221-FARMER_HRS)</f>
        <v>0</v>
      </c>
      <c r="K221" s="2">
        <f>I221*FARMER_RATE+J221*TEMP_WORKER_RATE</f>
        <v>8667.50028716405</v>
      </c>
      <c r="L221" s="2">
        <f>A221*PRICE_TOM+B221*PRICE_CAR+C221*PRICE_MES</f>
        <v>14658</v>
      </c>
      <c r="M221" s="2">
        <f>A221*FERT_BED_TOM+B221*FERT_BED_CAR+C221*FERT_BED_MES</f>
        <v>3080</v>
      </c>
      <c r="N221" s="6">
        <f>IF(AND(D221&lt;=TOTAL_BEDS,J221&lt;=TEMP_WORKER_MAX*TEMP_WORKER_HRS),1,0)</f>
        <v>1</v>
      </c>
      <c r="O221" s="2">
        <f>L221-M221-K221-FIXED_COSTS</f>
        <v>-17089.50028716405</v>
      </c>
      <c r="P221" s="2">
        <f>IF(N221=1,O221,"")</f>
        <v>-17089.50028716405</v>
      </c>
    </row>
    <row r="222">
      <c r="A222" s="6">
        <v>0</v>
      </c>
      <c r="B222" s="6">
        <v>7</v>
      </c>
      <c r="C222" s="6">
        <v>1</v>
      </c>
      <c r="D222" s="6">
        <f>A222+B222+C222</f>
        <v>8</v>
      </c>
      <c r="E222" s="5">
        <f>IF(A222=0,0,A222*LABOR_HRS_WK_TOM*SEASON_WEEKS*(1+DIM_PCT_TOM)^A222)</f>
        <v>0</v>
      </c>
      <c r="F222" s="5">
        <f>IF(B222=0,0,B222*LABOR_HRS_WK_CAR*SEASON_WEEKS*(1+DIM_PCT_CAR)^B222)</f>
        <v>249.62400827032462</v>
      </c>
      <c r="G222" s="5">
        <f>IF(C222=0,0,C222*LABOR_HRS_WK_MES*SEASON_WEEKS*(1+DIM_PCT_MES)^C222)</f>
        <v>45.5625</v>
      </c>
      <c r="H222" s="5">
        <f>E222+F222+G222</f>
        <v>295.18650827032462</v>
      </c>
      <c r="I222" s="5">
        <f>MIN(H222,FARMER_HRS)</f>
        <v>295.18650827032462</v>
      </c>
      <c r="J222" s="5">
        <f>MAX(0,H222-FARMER_HRS)</f>
        <v>0</v>
      </c>
      <c r="K222" s="2">
        <f>I222*FARMER_RATE+J222*TEMP_WORKER_RATE</f>
        <v>10249.53153716405</v>
      </c>
      <c r="L222" s="2">
        <f>A222*PRICE_TOM+B222*PRICE_CAR+C222*PRICE_MES</f>
        <v>17358</v>
      </c>
      <c r="M222" s="2">
        <f>A222*FERT_BED_TOM+B222*FERT_BED_CAR+C222*FERT_BED_MES</f>
        <v>3960</v>
      </c>
      <c r="N222" s="6">
        <f>IF(AND(D222&lt;=TOTAL_BEDS,J222&lt;=TEMP_WORKER_MAX*TEMP_WORKER_HRS),1,0)</f>
        <v>1</v>
      </c>
      <c r="O222" s="2">
        <f>L222-M222-K222-FIXED_COSTS</f>
        <v>-16851.53153716405</v>
      </c>
      <c r="P222" s="2">
        <f>IF(N222=1,O222,"")</f>
        <v>-16851.53153716405</v>
      </c>
    </row>
    <row r="223">
      <c r="A223" s="6">
        <v>0</v>
      </c>
      <c r="B223" s="6">
        <v>7</v>
      </c>
      <c r="C223" s="6">
        <v>2</v>
      </c>
      <c r="D223" s="6">
        <f>A223+B223+C223</f>
        <v>9</v>
      </c>
      <c r="E223" s="5">
        <f>IF(A223=0,0,A223*LABOR_HRS_WK_TOM*SEASON_WEEKS*(1+DIM_PCT_TOM)^A223)</f>
        <v>0</v>
      </c>
      <c r="F223" s="5">
        <f>IF(B223=0,0,B223*LABOR_HRS_WK_CAR*SEASON_WEEKS*(1+DIM_PCT_CAR)^B223)</f>
        <v>249.62400827032462</v>
      </c>
      <c r="G223" s="5">
        <f>IF(C223=0,0,C223*LABOR_HRS_WK_MES*SEASON_WEEKS*(1+DIM_PCT_MES)^C223)</f>
        <v>92.2640625</v>
      </c>
      <c r="H223" s="5">
        <f>E223+F223+G223</f>
        <v>341.88807077032459</v>
      </c>
      <c r="I223" s="5">
        <f>MIN(H223,FARMER_HRS)</f>
        <v>341.88807077032459</v>
      </c>
      <c r="J223" s="5">
        <f>MAX(0,H223-FARMER_HRS)</f>
        <v>0</v>
      </c>
      <c r="K223" s="2">
        <f>I223*FARMER_RATE+J223*TEMP_WORKER_RATE</f>
        <v>11871.113568414048</v>
      </c>
      <c r="L223" s="2">
        <f>A223*PRICE_TOM+B223*PRICE_CAR+C223*PRICE_MES</f>
        <v>20058</v>
      </c>
      <c r="M223" s="2">
        <f>A223*FERT_BED_TOM+B223*FERT_BED_CAR+C223*FERT_BED_MES</f>
        <v>4840</v>
      </c>
      <c r="N223" s="6">
        <f>IF(AND(D223&lt;=TOTAL_BEDS,J223&lt;=TEMP_WORKER_MAX*TEMP_WORKER_HRS),1,0)</f>
        <v>1</v>
      </c>
      <c r="O223" s="2">
        <f>L223-M223-K223-FIXED_COSTS</f>
        <v>-16653.113568414046</v>
      </c>
      <c r="P223" s="2">
        <f>IF(N223=1,O223,"")</f>
        <v>-16653.113568414046</v>
      </c>
    </row>
    <row r="224">
      <c r="A224" s="6">
        <v>0</v>
      </c>
      <c r="B224" s="6">
        <v>7</v>
      </c>
      <c r="C224" s="6">
        <v>3</v>
      </c>
      <c r="D224" s="6">
        <f>A224+B224+C224</f>
        <v>10</v>
      </c>
      <c r="E224" s="5">
        <f>IF(A224=0,0,A224*LABOR_HRS_WK_TOM*SEASON_WEEKS*(1+DIM_PCT_TOM)^A224)</f>
        <v>0</v>
      </c>
      <c r="F224" s="5">
        <f>IF(B224=0,0,B224*LABOR_HRS_WK_CAR*SEASON_WEEKS*(1+DIM_PCT_CAR)^B224)</f>
        <v>249.62400827032462</v>
      </c>
      <c r="G224" s="5">
        <f>IF(C224=0,0,C224*LABOR_HRS_WK_MES*SEASON_WEEKS*(1+DIM_PCT_MES)^C224)</f>
        <v>140.12604492187498</v>
      </c>
      <c r="H224" s="5">
        <f>E224+F224+G224</f>
        <v>389.75005319219963</v>
      </c>
      <c r="I224" s="5">
        <f>MIN(H224,FARMER_HRS)</f>
        <v>389.75005319219963</v>
      </c>
      <c r="J224" s="5">
        <f>MAX(0,H224-FARMER_HRS)</f>
        <v>0</v>
      </c>
      <c r="K224" s="2">
        <f>I224*FARMER_RATE+J224*TEMP_WORKER_RATE</f>
        <v>13532.987958062487</v>
      </c>
      <c r="L224" s="2">
        <f>A224*PRICE_TOM+B224*PRICE_CAR+C224*PRICE_MES</f>
        <v>22758</v>
      </c>
      <c r="M224" s="2">
        <f>A224*FERT_BED_TOM+B224*FERT_BED_CAR+C224*FERT_BED_MES</f>
        <v>5720</v>
      </c>
      <c r="N224" s="6">
        <f>IF(AND(D224&lt;=TOTAL_BEDS,J224&lt;=TEMP_WORKER_MAX*TEMP_WORKER_HRS),1,0)</f>
        <v>1</v>
      </c>
      <c r="O224" s="2">
        <f>L224-M224-K224-FIXED_COSTS</f>
        <v>-16494.987958062487</v>
      </c>
      <c r="P224" s="2">
        <f>IF(N224=1,O224,"")</f>
        <v>-16494.987958062487</v>
      </c>
    </row>
    <row r="225">
      <c r="A225" s="6">
        <v>0</v>
      </c>
      <c r="B225" s="6">
        <v>7</v>
      </c>
      <c r="C225" s="6">
        <v>4</v>
      </c>
      <c r="D225" s="6">
        <f>A225+B225+C225</f>
        <v>11</v>
      </c>
      <c r="E225" s="5">
        <f>IF(A225=0,0,A225*LABOR_HRS_WK_TOM*SEASON_WEEKS*(1+DIM_PCT_TOM)^A225)</f>
        <v>0</v>
      </c>
      <c r="F225" s="5">
        <f>IF(B225=0,0,B225*LABOR_HRS_WK_CAR*SEASON_WEEKS*(1+DIM_PCT_CAR)^B225)</f>
        <v>249.62400827032462</v>
      </c>
      <c r="G225" s="5">
        <f>IF(C225=0,0,C225*LABOR_HRS_WK_MES*SEASON_WEEKS*(1+DIM_PCT_MES)^C225)</f>
        <v>189.17016064453119</v>
      </c>
      <c r="H225" s="5">
        <f>E225+F225+G225</f>
        <v>438.79416891485585</v>
      </c>
      <c r="I225" s="5">
        <f>MIN(H225,FARMER_HRS)</f>
        <v>438.79416891485585</v>
      </c>
      <c r="J225" s="5">
        <f>MAX(0,H225-FARMER_HRS)</f>
        <v>0</v>
      </c>
      <c r="K225" s="2">
        <f>I225*FARMER_RATE+J225*TEMP_WORKER_RATE</f>
        <v>15235.908642876939</v>
      </c>
      <c r="L225" s="2">
        <f>A225*PRICE_TOM+B225*PRICE_CAR+C225*PRICE_MES</f>
        <v>25458</v>
      </c>
      <c r="M225" s="2">
        <f>A225*FERT_BED_TOM+B225*FERT_BED_CAR+C225*FERT_BED_MES</f>
        <v>6600</v>
      </c>
      <c r="N225" s="6">
        <f>IF(AND(D225&lt;=TOTAL_BEDS,J225&lt;=TEMP_WORKER_MAX*TEMP_WORKER_HRS),1,0)</f>
        <v>1</v>
      </c>
      <c r="O225" s="2">
        <f>L225-M225-K225-FIXED_COSTS</f>
        <v>-16377.908642876939</v>
      </c>
      <c r="P225" s="2">
        <f>IF(N225=1,O225,"")</f>
        <v>-16377.908642876939</v>
      </c>
    </row>
    <row r="226">
      <c r="A226" s="6">
        <v>0</v>
      </c>
      <c r="B226" s="6">
        <v>7</v>
      </c>
      <c r="C226" s="6">
        <v>5</v>
      </c>
      <c r="D226" s="6">
        <f>A226+B226+C226</f>
        <v>12</v>
      </c>
      <c r="E226" s="5">
        <f>IF(A226=0,0,A226*LABOR_HRS_WK_TOM*SEASON_WEEKS*(1+DIM_PCT_TOM)^A226)</f>
        <v>0</v>
      </c>
      <c r="F226" s="5">
        <f>IF(B226=0,0,B226*LABOR_HRS_WK_CAR*SEASON_WEEKS*(1+DIM_PCT_CAR)^B226)</f>
        <v>249.62400827032462</v>
      </c>
      <c r="G226" s="5">
        <f>IF(C226=0,0,C226*LABOR_HRS_WK_MES*SEASON_WEEKS*(1+DIM_PCT_MES)^C226)</f>
        <v>239.41848456573481</v>
      </c>
      <c r="H226" s="5">
        <f>E226+F226+G226</f>
        <v>489.04249283605941</v>
      </c>
      <c r="I226" s="5">
        <f>MIN(H226,FARMER_HRS)</f>
        <v>489.04249283605941</v>
      </c>
      <c r="J226" s="5">
        <f>MAX(0,H226-FARMER_HRS)</f>
        <v>0</v>
      </c>
      <c r="K226" s="2">
        <f>I226*FARMER_RATE+J226*TEMP_WORKER_RATE</f>
        <v>16980.642112363174</v>
      </c>
      <c r="L226" s="2">
        <f>A226*PRICE_TOM+B226*PRICE_CAR+C226*PRICE_MES</f>
        <v>28158</v>
      </c>
      <c r="M226" s="2">
        <f>A226*FERT_BED_TOM+B226*FERT_BED_CAR+C226*FERT_BED_MES</f>
        <v>7480</v>
      </c>
      <c r="N226" s="6">
        <f>IF(AND(D226&lt;=TOTAL_BEDS,J226&lt;=TEMP_WORKER_MAX*TEMP_WORKER_HRS),1,0)</f>
        <v>1</v>
      </c>
      <c r="O226" s="2">
        <f>L226-M226-K226-FIXED_COSTS</f>
        <v>-16302.642112363174</v>
      </c>
      <c r="P226" s="2">
        <f>IF(N226=1,O226,"")</f>
        <v>-16302.642112363174</v>
      </c>
    </row>
    <row r="227">
      <c r="A227" s="6">
        <v>0</v>
      </c>
      <c r="B227" s="6">
        <v>7</v>
      </c>
      <c r="C227" s="6">
        <v>6</v>
      </c>
      <c r="D227" s="6">
        <f>A227+B227+C227</f>
        <v>13</v>
      </c>
      <c r="E227" s="5">
        <f>IF(A227=0,0,A227*LABOR_HRS_WK_TOM*SEASON_WEEKS*(1+DIM_PCT_TOM)^A227)</f>
        <v>0</v>
      </c>
      <c r="F227" s="5">
        <f>IF(B227=0,0,B227*LABOR_HRS_WK_CAR*SEASON_WEEKS*(1+DIM_PCT_CAR)^B227)</f>
        <v>249.62400827032462</v>
      </c>
      <c r="G227" s="5">
        <f>IF(C227=0,0,C227*LABOR_HRS_WK_MES*SEASON_WEEKS*(1+DIM_PCT_MES)^C227)</f>
        <v>290.89345874736773</v>
      </c>
      <c r="H227" s="5">
        <f>E227+F227+G227</f>
        <v>540.5174670176923</v>
      </c>
      <c r="I227" s="5">
        <f>MIN(H227,FARMER_HRS)</f>
        <v>540.5174670176923</v>
      </c>
      <c r="J227" s="5">
        <f>MAX(0,H227-FARMER_HRS)</f>
        <v>0</v>
      </c>
      <c r="K227" s="2">
        <f>I227*FARMER_RATE+J227*TEMP_WORKER_RATE</f>
        <v>18767.967604780981</v>
      </c>
      <c r="L227" s="2">
        <f>A227*PRICE_TOM+B227*PRICE_CAR+C227*PRICE_MES</f>
        <v>30858</v>
      </c>
      <c r="M227" s="2">
        <f>A227*FERT_BED_TOM+B227*FERT_BED_CAR+C227*FERT_BED_MES</f>
        <v>8360</v>
      </c>
      <c r="N227" s="6">
        <f>IF(AND(D227&lt;=TOTAL_BEDS,J227&lt;=TEMP_WORKER_MAX*TEMP_WORKER_HRS),1,0)</f>
        <v>1</v>
      </c>
      <c r="O227" s="2">
        <f>L227-M227-K227-FIXED_COSTS</f>
        <v>-16269.967604780981</v>
      </c>
      <c r="P227" s="2">
        <f>IF(N227=1,O227,"")</f>
        <v>-16269.967604780981</v>
      </c>
    </row>
    <row r="228">
      <c r="A228" s="6">
        <v>0</v>
      </c>
      <c r="B228" s="6">
        <v>7</v>
      </c>
      <c r="C228" s="6">
        <v>7</v>
      </c>
      <c r="D228" s="6">
        <f>A228+B228+C228</f>
        <v>14</v>
      </c>
      <c r="E228" s="5">
        <f>IF(A228=0,0,A228*LABOR_HRS_WK_TOM*SEASON_WEEKS*(1+DIM_PCT_TOM)^A228)</f>
        <v>0</v>
      </c>
      <c r="F228" s="5">
        <f>IF(B228=0,0,B228*LABOR_HRS_WK_CAR*SEASON_WEEKS*(1+DIM_PCT_CAR)^B228)</f>
        <v>249.62400827032462</v>
      </c>
      <c r="G228" s="5">
        <f>IF(C228=0,0,C228*LABOR_HRS_WK_MES*SEASON_WEEKS*(1+DIM_PCT_MES)^C228)</f>
        <v>343.61789814532818</v>
      </c>
      <c r="H228" s="5">
        <f>E228+F228+G228</f>
        <v>593.24190641565281</v>
      </c>
      <c r="I228" s="5">
        <f>MIN(H228,FARMER_HRS)</f>
        <v>593.24190641565281</v>
      </c>
      <c r="J228" s="5">
        <f>MAX(0,H228-FARMER_HRS)</f>
        <v>0</v>
      </c>
      <c r="K228" s="2">
        <f>I228*FARMER_RATE+J228*TEMP_WORKER_RATE</f>
        <v>20598.677306099056</v>
      </c>
      <c r="L228" s="2">
        <f>A228*PRICE_TOM+B228*PRICE_CAR+C228*PRICE_MES</f>
        <v>33558</v>
      </c>
      <c r="M228" s="2">
        <f>A228*FERT_BED_TOM+B228*FERT_BED_CAR+C228*FERT_BED_MES</f>
        <v>9240</v>
      </c>
      <c r="N228" s="6">
        <f>IF(AND(D228&lt;=TOTAL_BEDS,J228&lt;=TEMP_WORKER_MAX*TEMP_WORKER_HRS),1,0)</f>
        <v>1</v>
      </c>
      <c r="O228" s="2">
        <f>L228-M228-K228-FIXED_COSTS</f>
        <v>-16280.677306099056</v>
      </c>
      <c r="P228" s="2">
        <f>IF(N228=1,O228,"")</f>
        <v>-16280.677306099056</v>
      </c>
    </row>
    <row r="229">
      <c r="A229" s="6">
        <v>0</v>
      </c>
      <c r="B229" s="6">
        <v>7</v>
      </c>
      <c r="C229" s="6">
        <v>8</v>
      </c>
      <c r="D229" s="6">
        <f>A229+B229+C229</f>
        <v>15</v>
      </c>
      <c r="E229" s="5">
        <f>IF(A229=0,0,A229*LABOR_HRS_WK_TOM*SEASON_WEEKS*(1+DIM_PCT_TOM)^A229)</f>
        <v>0</v>
      </c>
      <c r="F229" s="5">
        <f>IF(B229=0,0,B229*LABOR_HRS_WK_CAR*SEASON_WEEKS*(1+DIM_PCT_CAR)^B229)</f>
        <v>249.62400827032462</v>
      </c>
      <c r="G229" s="5">
        <f>IF(C229=0,0,C229*LABOR_HRS_WK_MES*SEASON_WEEKS*(1+DIM_PCT_MES)^C229)</f>
        <v>397.61499642530833</v>
      </c>
      <c r="H229" s="5">
        <f>E229+F229+G229</f>
        <v>647.239004695633</v>
      </c>
      <c r="I229" s="5">
        <f>MIN(H229,FARMER_HRS)</f>
        <v>647.239004695633</v>
      </c>
      <c r="J229" s="5">
        <f>MAX(0,H229-FARMER_HRS)</f>
        <v>0</v>
      </c>
      <c r="K229" s="2">
        <f>I229*FARMER_RATE+J229*TEMP_WORKER_RATE</f>
        <v>22473.5765519317</v>
      </c>
      <c r="L229" s="2">
        <f>A229*PRICE_TOM+B229*PRICE_CAR+C229*PRICE_MES</f>
        <v>36258</v>
      </c>
      <c r="M229" s="2">
        <f>A229*FERT_BED_TOM+B229*FERT_BED_CAR+C229*FERT_BED_MES</f>
        <v>10120</v>
      </c>
      <c r="N229" s="6">
        <f>IF(AND(D229&lt;=TOTAL_BEDS,J229&lt;=TEMP_WORKER_MAX*TEMP_WORKER_HRS),1,0)</f>
        <v>1</v>
      </c>
      <c r="O229" s="2">
        <f>L229-M229-K229-FIXED_COSTS</f>
        <v>-16335.5765519317</v>
      </c>
      <c r="P229" s="2">
        <f>IF(N229=1,O229,"")</f>
        <v>-16335.5765519317</v>
      </c>
    </row>
    <row r="230">
      <c r="A230" s="6">
        <v>0</v>
      </c>
      <c r="B230" s="6">
        <v>7</v>
      </c>
      <c r="C230" s="6">
        <v>9</v>
      </c>
      <c r="D230" s="6">
        <f>A230+B230+C230</f>
        <v>16</v>
      </c>
      <c r="E230" s="5">
        <f>IF(A230=0,0,A230*LABOR_HRS_WK_TOM*SEASON_WEEKS*(1+DIM_PCT_TOM)^A230)</f>
        <v>0</v>
      </c>
      <c r="F230" s="5">
        <f>IF(B230=0,0,B230*LABOR_HRS_WK_CAR*SEASON_WEEKS*(1+DIM_PCT_CAR)^B230)</f>
        <v>249.62400827032462</v>
      </c>
      <c r="G230" s="5">
        <f>IF(C230=0,0,C230*LABOR_HRS_WK_MES*SEASON_WEEKS*(1+DIM_PCT_MES)^C230)</f>
        <v>452.90833186570273</v>
      </c>
      <c r="H230" s="5">
        <f>E230+F230+G230</f>
        <v>702.53234013602741</v>
      </c>
      <c r="I230" s="5">
        <f>MIN(H230,FARMER_HRS)</f>
        <v>702.53234013602741</v>
      </c>
      <c r="J230" s="5">
        <f>MAX(0,H230-FARMER_HRS)</f>
        <v>0</v>
      </c>
      <c r="K230" s="2">
        <f>I230*FARMER_RATE+J230*TEMP_WORKER_RATE</f>
        <v>24393.48403250095</v>
      </c>
      <c r="L230" s="2">
        <f>A230*PRICE_TOM+B230*PRICE_CAR+C230*PRICE_MES</f>
        <v>38958</v>
      </c>
      <c r="M230" s="2">
        <f>A230*FERT_BED_TOM+B230*FERT_BED_CAR+C230*FERT_BED_MES</f>
        <v>11000</v>
      </c>
      <c r="N230" s="6">
        <f>IF(AND(D230&lt;=TOTAL_BEDS,J230&lt;=TEMP_WORKER_MAX*TEMP_WORKER_HRS),1,0)</f>
        <v>1</v>
      </c>
      <c r="O230" s="2">
        <f>L230-M230-K230-FIXED_COSTS</f>
        <v>-16435.48403250095</v>
      </c>
      <c r="P230" s="2">
        <f>IF(N230=1,O230,"")</f>
        <v>-16435.48403250095</v>
      </c>
    </row>
    <row r="231">
      <c r="A231" s="6">
        <v>0</v>
      </c>
      <c r="B231" s="6">
        <v>7</v>
      </c>
      <c r="C231" s="6">
        <v>10</v>
      </c>
      <c r="D231" s="6">
        <f>A231+B231+C231</f>
        <v>17</v>
      </c>
      <c r="E231" s="5">
        <f>IF(A231=0,0,A231*LABOR_HRS_WK_TOM*SEASON_WEEKS*(1+DIM_PCT_TOM)^A231)</f>
        <v>0</v>
      </c>
      <c r="F231" s="5">
        <f>IF(B231=0,0,B231*LABOR_HRS_WK_CAR*SEASON_WEEKS*(1+DIM_PCT_CAR)^B231)</f>
        <v>249.62400827032462</v>
      </c>
      <c r="G231" s="5">
        <f>IF(C231=0,0,C231*LABOR_HRS_WK_MES*SEASON_WEEKS*(1+DIM_PCT_MES)^C231)</f>
        <v>509.52187334891551</v>
      </c>
      <c r="H231" s="5">
        <f>E231+F231+G231</f>
        <v>759.14588161924007</v>
      </c>
      <c r="I231" s="5">
        <f>MIN(H231,FARMER_HRS)</f>
        <v>720</v>
      </c>
      <c r="J231" s="5">
        <f>MAX(0,H231-FARMER_HRS)</f>
        <v>39.145881619240072</v>
      </c>
      <c r="K231" s="2">
        <f>I231*FARMER_RATE+J231*TEMP_WORKER_RATE</f>
        <v>25679.61600033403</v>
      </c>
      <c r="L231" s="2">
        <f>A231*PRICE_TOM+B231*PRICE_CAR+C231*PRICE_MES</f>
        <v>41658</v>
      </c>
      <c r="M231" s="2">
        <f>A231*FERT_BED_TOM+B231*FERT_BED_CAR+C231*FERT_BED_MES</f>
        <v>11880</v>
      </c>
      <c r="N231" s="6">
        <f>IF(AND(D231&lt;=TOTAL_BEDS,J231&lt;=TEMP_WORKER_MAX*TEMP_WORKER_HRS),1,0)</f>
        <v>1</v>
      </c>
      <c r="O231" s="2">
        <f>L231-M231-K231-FIXED_COSTS</f>
        <v>-15901.61600033403</v>
      </c>
      <c r="P231" s="2">
        <f>IF(N231=1,O231,"")</f>
        <v>-15901.61600033403</v>
      </c>
    </row>
    <row r="232">
      <c r="A232" s="6">
        <v>0</v>
      </c>
      <c r="B232" s="6">
        <v>7</v>
      </c>
      <c r="C232" s="6">
        <v>11</v>
      </c>
      <c r="D232" s="6">
        <f>A232+B232+C232</f>
        <v>18</v>
      </c>
      <c r="E232" s="5">
        <f>IF(A232=0,0,A232*LABOR_HRS_WK_TOM*SEASON_WEEKS*(1+DIM_PCT_TOM)^A232)</f>
        <v>0</v>
      </c>
      <c r="F232" s="5">
        <f>IF(B232=0,0,B232*LABOR_HRS_WK_CAR*SEASON_WEEKS*(1+DIM_PCT_CAR)^B232)</f>
        <v>249.62400827032462</v>
      </c>
      <c r="G232" s="5">
        <f>IF(C232=0,0,C232*LABOR_HRS_WK_MES*SEASON_WEEKS*(1+DIM_PCT_MES)^C232)</f>
        <v>567.47998644235463</v>
      </c>
      <c r="H232" s="5">
        <f>E232+F232+G232</f>
        <v>817.1039947126792</v>
      </c>
      <c r="I232" s="5">
        <f>MIN(H232,FARMER_HRS)</f>
        <v>720</v>
      </c>
      <c r="J232" s="5">
        <f>MAX(0,H232-FARMER_HRS)</f>
        <v>97.1039947126792</v>
      </c>
      <c r="K232" s="2">
        <f>I232*FARMER_RATE+J232*TEMP_WORKER_RATE</f>
        <v>26685.833241539571</v>
      </c>
      <c r="L232" s="2">
        <f>A232*PRICE_TOM+B232*PRICE_CAR+C232*PRICE_MES</f>
        <v>44358</v>
      </c>
      <c r="M232" s="2">
        <f>A232*FERT_BED_TOM+B232*FERT_BED_CAR+C232*FERT_BED_MES</f>
        <v>12760</v>
      </c>
      <c r="N232" s="6">
        <f>IF(AND(D232&lt;=TOTAL_BEDS,J232&lt;=TEMP_WORKER_MAX*TEMP_WORKER_HRS),1,0)</f>
        <v>1</v>
      </c>
      <c r="O232" s="2">
        <f>L232-M232-K232-FIXED_COSTS</f>
        <v>-15087.833241539571</v>
      </c>
      <c r="P232" s="2">
        <f>IF(N232=1,O232,"")</f>
        <v>-15087.833241539571</v>
      </c>
    </row>
    <row r="233">
      <c r="A233" s="6">
        <v>0</v>
      </c>
      <c r="B233" s="6">
        <v>7</v>
      </c>
      <c r="C233" s="6">
        <v>12</v>
      </c>
      <c r="D233" s="6">
        <f>A233+B233+C233</f>
        <v>19</v>
      </c>
      <c r="E233" s="5">
        <f>IF(A233=0,0,A233*LABOR_HRS_WK_TOM*SEASON_WEEKS*(1+DIM_PCT_TOM)^A233)</f>
        <v>0</v>
      </c>
      <c r="F233" s="5">
        <f>IF(B233=0,0,B233*LABOR_HRS_WK_CAR*SEASON_WEEKS*(1+DIM_PCT_CAR)^B233)</f>
        <v>249.62400827032462</v>
      </c>
      <c r="G233" s="5">
        <f>IF(C233=0,0,C233*LABOR_HRS_WK_MES*SEASON_WEEKS*(1+DIM_PCT_MES)^C233)</f>
        <v>626.807439570419</v>
      </c>
      <c r="H233" s="5">
        <f>E233+F233+G233</f>
        <v>876.43144784074366</v>
      </c>
      <c r="I233" s="5">
        <f>MIN(H233,FARMER_HRS)</f>
        <v>720</v>
      </c>
      <c r="J233" s="5">
        <f>MAX(0,H233-FARMER_HRS)</f>
        <v>156.43144784074366</v>
      </c>
      <c r="K233" s="2">
        <f>I233*FARMER_RATE+J233*TEMP_WORKER_RATE</f>
        <v>27715.823747235132</v>
      </c>
      <c r="L233" s="2">
        <f>A233*PRICE_TOM+B233*PRICE_CAR+C233*PRICE_MES</f>
        <v>47058</v>
      </c>
      <c r="M233" s="2">
        <f>A233*FERT_BED_TOM+B233*FERT_BED_CAR+C233*FERT_BED_MES</f>
        <v>13640</v>
      </c>
      <c r="N233" s="6">
        <f>IF(AND(D233&lt;=TOTAL_BEDS,J233&lt;=TEMP_WORKER_MAX*TEMP_WORKER_HRS),1,0)</f>
        <v>1</v>
      </c>
      <c r="O233" s="2">
        <f>L233-M233-K233-FIXED_COSTS</f>
        <v>-14297.823747235132</v>
      </c>
      <c r="P233" s="2">
        <f>IF(N233=1,O233,"")</f>
        <v>-14297.823747235132</v>
      </c>
    </row>
    <row r="234">
      <c r="A234" s="6">
        <v>0</v>
      </c>
      <c r="B234" s="6">
        <v>7</v>
      </c>
      <c r="C234" s="6">
        <v>13</v>
      </c>
      <c r="D234" s="6">
        <f>A234+B234+C234</f>
        <v>20</v>
      </c>
      <c r="E234" s="5">
        <f>IF(A234=0,0,A234*LABOR_HRS_WK_TOM*SEASON_WEEKS*(1+DIM_PCT_TOM)^A234)</f>
        <v>0</v>
      </c>
      <c r="F234" s="5">
        <f>IF(B234=0,0,B234*LABOR_HRS_WK_CAR*SEASON_WEEKS*(1+DIM_PCT_CAR)^B234)</f>
        <v>249.62400827032462</v>
      </c>
      <c r="G234" s="5">
        <f>IF(C234=0,0,C234*LABOR_HRS_WK_MES*SEASON_WEEKS*(1+DIM_PCT_MES)^C234)</f>
        <v>687.52941027880331</v>
      </c>
      <c r="H234" s="5">
        <f>E234+F234+G234</f>
        <v>937.153418549128</v>
      </c>
      <c r="I234" s="5">
        <f>MIN(H234,FARMER_HRS)</f>
        <v>720</v>
      </c>
      <c r="J234" s="5">
        <f>MAX(0,H234-FARMER_HRS)</f>
        <v>217.153418549128</v>
      </c>
      <c r="K234" s="2">
        <f>I234*FARMER_RATE+J234*TEMP_WORKER_RATE</f>
        <v>28770.024627589028</v>
      </c>
      <c r="L234" s="2">
        <f>A234*PRICE_TOM+B234*PRICE_CAR+C234*PRICE_MES</f>
        <v>49758</v>
      </c>
      <c r="M234" s="2">
        <f>A234*FERT_BED_TOM+B234*FERT_BED_CAR+C234*FERT_BED_MES</f>
        <v>14520</v>
      </c>
      <c r="N234" s="6">
        <f>IF(AND(D234&lt;=TOTAL_BEDS,J234&lt;=TEMP_WORKER_MAX*TEMP_WORKER_HRS),1,0)</f>
        <v>1</v>
      </c>
      <c r="O234" s="2">
        <f>L234-M234-K234-FIXED_COSTS</f>
        <v>-13532.024627589028</v>
      </c>
      <c r="P234" s="2">
        <f>IF(N234=1,O234,"")</f>
        <v>-13532.024627589028</v>
      </c>
    </row>
    <row r="235">
      <c r="A235" s="6">
        <v>0</v>
      </c>
      <c r="B235" s="6">
        <v>7</v>
      </c>
      <c r="C235" s="6">
        <v>14</v>
      </c>
      <c r="D235" s="6">
        <f>A235+B235+C235</f>
        <v>21</v>
      </c>
      <c r="E235" s="5">
        <f>IF(A235=0,0,A235*LABOR_HRS_WK_TOM*SEASON_WEEKS*(1+DIM_PCT_TOM)^A235)</f>
        <v>0</v>
      </c>
      <c r="F235" s="5">
        <f>IF(B235=0,0,B235*LABOR_HRS_WK_CAR*SEASON_WEEKS*(1+DIM_PCT_CAR)^B235)</f>
        <v>249.62400827032462</v>
      </c>
      <c r="G235" s="5">
        <f>IF(C235=0,0,C235*LABOR_HRS_WK_MES*SEASON_WEEKS*(1+DIM_PCT_MES)^C235)</f>
        <v>749.67149159246435</v>
      </c>
      <c r="H235" s="5">
        <f>E235+F235+G235</f>
        <v>999.295499862789</v>
      </c>
      <c r="I235" s="5">
        <f>MIN(H235,FARMER_HRS)</f>
        <v>720</v>
      </c>
      <c r="J235" s="5">
        <f>MAX(0,H235-FARMER_HRS)</f>
        <v>279.29549986278903</v>
      </c>
      <c r="K235" s="2">
        <f>I235*FARMER_RATE+J235*TEMP_WORKER_RATE</f>
        <v>29848.880205951198</v>
      </c>
      <c r="L235" s="2">
        <f>A235*PRICE_TOM+B235*PRICE_CAR+C235*PRICE_MES</f>
        <v>52458</v>
      </c>
      <c r="M235" s="2">
        <f>A235*FERT_BED_TOM+B235*FERT_BED_CAR+C235*FERT_BED_MES</f>
        <v>15400</v>
      </c>
      <c r="N235" s="6">
        <f>IF(AND(D235&lt;=TOTAL_BEDS,J235&lt;=TEMP_WORKER_MAX*TEMP_WORKER_HRS),1,0)</f>
        <v>1</v>
      </c>
      <c r="O235" s="2">
        <f>L235-M235-K235-FIXED_COSTS</f>
        <v>-12790.880205951198</v>
      </c>
      <c r="P235" s="2">
        <f>IF(N235=1,O235,"")</f>
        <v>-12790.880205951198</v>
      </c>
    </row>
    <row r="236">
      <c r="A236" s="6">
        <v>0</v>
      </c>
      <c r="B236" s="6">
        <v>7</v>
      </c>
      <c r="C236" s="6">
        <v>15</v>
      </c>
      <c r="D236" s="6">
        <f>A236+B236+C236</f>
        <v>22</v>
      </c>
      <c r="E236" s="5">
        <f>IF(A236=0,0,A236*LABOR_HRS_WK_TOM*SEASON_WEEKS*(1+DIM_PCT_TOM)^A236)</f>
        <v>0</v>
      </c>
      <c r="F236" s="5">
        <f>IF(B236=0,0,B236*LABOR_HRS_WK_CAR*SEASON_WEEKS*(1+DIM_PCT_CAR)^B236)</f>
        <v>249.62400827032462</v>
      </c>
      <c r="G236" s="5">
        <f>IF(C236=0,0,C236*LABOR_HRS_WK_MES*SEASON_WEEKS*(1+DIM_PCT_MES)^C236)</f>
        <v>813.25969846861074</v>
      </c>
      <c r="H236" s="5">
        <f>E236+F236+G236</f>
        <v>1062.8837067389354</v>
      </c>
      <c r="I236" s="5">
        <f>MIN(H236,FARMER_HRS)</f>
        <v>720</v>
      </c>
      <c r="J236" s="5">
        <f>MAX(0,H236-FARMER_HRS)</f>
        <v>342.88370673893542</v>
      </c>
      <c r="K236" s="2">
        <f>I236*FARMER_RATE+J236*TEMP_WORKER_RATE</f>
        <v>30952.842130884295</v>
      </c>
      <c r="L236" s="2">
        <f>A236*PRICE_TOM+B236*PRICE_CAR+C236*PRICE_MES</f>
        <v>55158</v>
      </c>
      <c r="M236" s="2">
        <f>A236*FERT_BED_TOM+B236*FERT_BED_CAR+C236*FERT_BED_MES</f>
        <v>16280</v>
      </c>
      <c r="N236" s="6">
        <f>IF(AND(D236&lt;=TOTAL_BEDS,J236&lt;=TEMP_WORKER_MAX*TEMP_WORKER_HRS),1,0)</f>
        <v>1</v>
      </c>
      <c r="O236" s="2">
        <f>L236-M236-K236-FIXED_COSTS</f>
        <v>-12074.842130884295</v>
      </c>
      <c r="P236" s="2">
        <f>IF(N236=1,O236,"")</f>
        <v>-12074.842130884295</v>
      </c>
    </row>
    <row r="237">
      <c r="A237" s="6">
        <v>0</v>
      </c>
      <c r="B237" s="6">
        <v>7</v>
      </c>
      <c r="C237" s="6">
        <v>16</v>
      </c>
      <c r="D237" s="6">
        <f>A237+B237+C237</f>
        <v>23</v>
      </c>
      <c r="E237" s="5">
        <f>IF(A237=0,0,A237*LABOR_HRS_WK_TOM*SEASON_WEEKS*(1+DIM_PCT_TOM)^A237)</f>
        <v>0</v>
      </c>
      <c r="F237" s="5">
        <f>IF(B237=0,0,B237*LABOR_HRS_WK_CAR*SEASON_WEEKS*(1+DIM_PCT_CAR)^B237)</f>
        <v>249.62400827032462</v>
      </c>
      <c r="G237" s="5">
        <f>IF(C237=0,0,C237*LABOR_HRS_WK_MES*SEASON_WEEKS*(1+DIM_PCT_MES)^C237)</f>
        <v>878.32047434609967</v>
      </c>
      <c r="H237" s="5">
        <f>E237+F237+G237</f>
        <v>1127.9444826164242</v>
      </c>
      <c r="I237" s="5">
        <f>MIN(H237,FARMER_HRS)</f>
        <v>720</v>
      </c>
      <c r="J237" s="5">
        <f>MAX(0,H237-FARMER_HRS)</f>
        <v>407.94448261642424</v>
      </c>
      <c r="K237" s="2">
        <f>I237*FARMER_RATE+J237*TEMP_WORKER_RATE</f>
        <v>32082.369489868477</v>
      </c>
      <c r="L237" s="2">
        <f>A237*PRICE_TOM+B237*PRICE_CAR+C237*PRICE_MES</f>
        <v>57858</v>
      </c>
      <c r="M237" s="2">
        <f>A237*FERT_BED_TOM+B237*FERT_BED_CAR+C237*FERT_BED_MES</f>
        <v>17160</v>
      </c>
      <c r="N237" s="6">
        <f>IF(AND(D237&lt;=TOTAL_BEDS,J237&lt;=TEMP_WORKER_MAX*TEMP_WORKER_HRS),1,0)</f>
        <v>1</v>
      </c>
      <c r="O237" s="2">
        <f>L237-M237-K237-FIXED_COSTS</f>
        <v>-11384.369489868477</v>
      </c>
      <c r="P237" s="2">
        <f>IF(N237=1,O237,"")</f>
        <v>-11384.369489868477</v>
      </c>
    </row>
    <row r="238">
      <c r="A238" s="6">
        <v>0</v>
      </c>
      <c r="B238" s="6">
        <v>7</v>
      </c>
      <c r="C238" s="6">
        <v>17</v>
      </c>
      <c r="D238" s="6">
        <f>A238+B238+C238</f>
        <v>24</v>
      </c>
      <c r="E238" s="5">
        <f>IF(A238=0,0,A238*LABOR_HRS_WK_TOM*SEASON_WEEKS*(1+DIM_PCT_TOM)^A238)</f>
        <v>0</v>
      </c>
      <c r="F238" s="5">
        <f>IF(B238=0,0,B238*LABOR_HRS_WK_CAR*SEASON_WEEKS*(1+DIM_PCT_CAR)^B238)</f>
        <v>249.62400827032462</v>
      </c>
      <c r="G238" s="5">
        <f>IF(C238=0,0,C238*LABOR_HRS_WK_MES*SEASON_WEEKS*(1+DIM_PCT_MES)^C238)</f>
        <v>944.88069779263992</v>
      </c>
      <c r="H238" s="5">
        <f>E238+F238+G238</f>
        <v>1194.5047060629645</v>
      </c>
      <c r="I238" s="5">
        <f>MIN(H238,FARMER_HRS)</f>
        <v>720</v>
      </c>
      <c r="J238" s="5">
        <f>MAX(0,H238-FARMER_HRS)</f>
        <v>474.50470606296449</v>
      </c>
      <c r="K238" s="2">
        <f>I238*FARMER_RATE+J238*TEMP_WORKER_RATE</f>
        <v>33237.928924704247</v>
      </c>
      <c r="L238" s="2">
        <f>A238*PRICE_TOM+B238*PRICE_CAR+C238*PRICE_MES</f>
        <v>60558</v>
      </c>
      <c r="M238" s="2">
        <f>A238*FERT_BED_TOM+B238*FERT_BED_CAR+C238*FERT_BED_MES</f>
        <v>18040</v>
      </c>
      <c r="N238" s="6">
        <f>IF(AND(D238&lt;=TOTAL_BEDS,J238&lt;=TEMP_WORKER_MAX*TEMP_WORKER_HRS),1,0)</f>
        <v>1</v>
      </c>
      <c r="O238" s="2">
        <f>L238-M238-K238-FIXED_COSTS</f>
        <v>-10719.928924704247</v>
      </c>
      <c r="P238" s="2">
        <f>IF(N238=1,O238,"")</f>
        <v>-10719.928924704247</v>
      </c>
    </row>
    <row r="239">
      <c r="A239" s="6">
        <v>0</v>
      </c>
      <c r="B239" s="6">
        <v>7</v>
      </c>
      <c r="C239" s="6">
        <v>18</v>
      </c>
      <c r="D239" s="6">
        <f>A239+B239+C239</f>
        <v>25</v>
      </c>
      <c r="E239" s="5">
        <f>IF(A239=0,0,A239*LABOR_HRS_WK_TOM*SEASON_WEEKS*(1+DIM_PCT_TOM)^A239)</f>
        <v>0</v>
      </c>
      <c r="F239" s="5">
        <f>IF(B239=0,0,B239*LABOR_HRS_WK_CAR*SEASON_WEEKS*(1+DIM_PCT_CAR)^B239)</f>
        <v>249.62400827032462</v>
      </c>
      <c r="G239" s="5">
        <f>IF(C239=0,0,C239*LABOR_HRS_WK_MES*SEASON_WEEKS*(1+DIM_PCT_MES)^C239)</f>
        <v>1012.9676892512272</v>
      </c>
      <c r="H239" s="5">
        <f>E239+F239+G239</f>
        <v>1262.5916975215519</v>
      </c>
      <c r="I239" s="5">
        <f>MIN(H239,FARMER_HRS)</f>
        <v>720</v>
      </c>
      <c r="J239" s="5">
        <f>MAX(0,H239-FARMER_HRS)</f>
        <v>542.59169752155185</v>
      </c>
      <c r="K239" s="2">
        <f>I239*FARMER_RATE+J239*TEMP_WORKER_RATE</f>
        <v>34419.994748638055</v>
      </c>
      <c r="L239" s="2">
        <f>A239*PRICE_TOM+B239*PRICE_CAR+C239*PRICE_MES</f>
        <v>63258</v>
      </c>
      <c r="M239" s="2">
        <f>A239*FERT_BED_TOM+B239*FERT_BED_CAR+C239*FERT_BED_MES</f>
        <v>18920</v>
      </c>
      <c r="N239" s="6">
        <f>IF(AND(D239&lt;=TOTAL_BEDS,J239&lt;=TEMP_WORKER_MAX*TEMP_WORKER_HRS),1,0)</f>
        <v>1</v>
      </c>
      <c r="O239" s="2">
        <f>L239-M239-K239-FIXED_COSTS</f>
        <v>-10081.994748638055</v>
      </c>
      <c r="P239" s="2">
        <f>IF(N239=1,O239,"")</f>
        <v>-10081.994748638055</v>
      </c>
    </row>
    <row r="240">
      <c r="A240" s="6">
        <v>0</v>
      </c>
      <c r="B240" s="6">
        <v>7</v>
      </c>
      <c r="C240" s="6">
        <v>19</v>
      </c>
      <c r="D240" s="6">
        <f>A240+B240+C240</f>
        <v>26</v>
      </c>
      <c r="E240" s="5">
        <f>IF(A240=0,0,A240*LABOR_HRS_WK_TOM*SEASON_WEEKS*(1+DIM_PCT_TOM)^A240)</f>
        <v>0</v>
      </c>
      <c r="F240" s="5">
        <f>IF(B240=0,0,B240*LABOR_HRS_WK_CAR*SEASON_WEEKS*(1+DIM_PCT_CAR)^B240)</f>
        <v>249.62400827032462</v>
      </c>
      <c r="G240" s="5">
        <f>IF(C240=0,0,C240*LABOR_HRS_WK_MES*SEASON_WEEKS*(1+DIM_PCT_MES)^C240)</f>
        <v>1082.6092178872491</v>
      </c>
      <c r="H240" s="5">
        <f>E240+F240+G240</f>
        <v>1332.2332261575737</v>
      </c>
      <c r="I240" s="5">
        <f>MIN(H240,FARMER_HRS)</f>
        <v>720</v>
      </c>
      <c r="J240" s="5">
        <f>MAX(0,H240-FARMER_HRS)</f>
        <v>612.23322615757365</v>
      </c>
      <c r="K240" s="2">
        <f>I240*FARMER_RATE+J240*TEMP_WORKER_RATE</f>
        <v>35629.049065235653</v>
      </c>
      <c r="L240" s="2">
        <f>A240*PRICE_TOM+B240*PRICE_CAR+C240*PRICE_MES</f>
        <v>65958</v>
      </c>
      <c r="M240" s="2">
        <f>A240*FERT_BED_TOM+B240*FERT_BED_CAR+C240*FERT_BED_MES</f>
        <v>19800</v>
      </c>
      <c r="N240" s="6">
        <f>IF(AND(D240&lt;=TOTAL_BEDS,J240&lt;=TEMP_WORKER_MAX*TEMP_WORKER_HRS),1,0)</f>
        <v>1</v>
      </c>
      <c r="O240" s="2">
        <f>L240-M240-K240-FIXED_COSTS</f>
        <v>-9471.049065235653</v>
      </c>
      <c r="P240" s="2">
        <f>IF(N240=1,O240,"")</f>
        <v>-9471.049065235653</v>
      </c>
    </row>
    <row r="241">
      <c r="A241" s="6">
        <v>0</v>
      </c>
      <c r="B241" s="6">
        <v>7</v>
      </c>
      <c r="C241" s="6">
        <v>20</v>
      </c>
      <c r="D241" s="6">
        <f>A241+B241+C241</f>
        <v>27</v>
      </c>
      <c r="E241" s="5">
        <f>IF(A241=0,0,A241*LABOR_HRS_WK_TOM*SEASON_WEEKS*(1+DIM_PCT_TOM)^A241)</f>
        <v>0</v>
      </c>
      <c r="F241" s="5">
        <f>IF(B241=0,0,B241*LABOR_HRS_WK_CAR*SEASON_WEEKS*(1+DIM_PCT_CAR)^B241)</f>
        <v>249.62400827032462</v>
      </c>
      <c r="G241" s="5">
        <f>IF(C241=0,0,C241*LABOR_HRS_WK_MES*SEASON_WEEKS*(1+DIM_PCT_MES)^C241)</f>
        <v>1153.8335085377259</v>
      </c>
      <c r="H241" s="5">
        <f>E241+F241+G241</f>
        <v>1403.4575168080505</v>
      </c>
      <c r="I241" s="5">
        <f>MIN(H241,FARMER_HRS)</f>
        <v>720</v>
      </c>
      <c r="J241" s="5">
        <f>MAX(0,H241-FARMER_HRS)</f>
        <v>683.45751680805051</v>
      </c>
      <c r="K241" s="2">
        <f>I241*FARMER_RATE+J241*TEMP_WORKER_RATE</f>
        <v>36865.581889028654</v>
      </c>
      <c r="L241" s="2">
        <f>A241*PRICE_TOM+B241*PRICE_CAR+C241*PRICE_MES</f>
        <v>68658</v>
      </c>
      <c r="M241" s="2">
        <f>A241*FERT_BED_TOM+B241*FERT_BED_CAR+C241*FERT_BED_MES</f>
        <v>20680</v>
      </c>
      <c r="N241" s="6">
        <f>IF(AND(D241&lt;=TOTAL_BEDS,J241&lt;=TEMP_WORKER_MAX*TEMP_WORKER_HRS),1,0)</f>
        <v>1</v>
      </c>
      <c r="O241" s="2">
        <f>L241-M241-K241-FIXED_COSTS</f>
        <v>-8887.5818890286537</v>
      </c>
      <c r="P241" s="2">
        <f>IF(N241=1,O241,"")</f>
        <v>-8887.5818890286537</v>
      </c>
    </row>
    <row r="242">
      <c r="A242" s="6">
        <v>0</v>
      </c>
      <c r="B242" s="6">
        <v>7</v>
      </c>
      <c r="C242" s="6">
        <v>21</v>
      </c>
      <c r="D242" s="6">
        <f>A242+B242+C242</f>
        <v>28</v>
      </c>
      <c r="E242" s="5">
        <f>IF(A242=0,0,A242*LABOR_HRS_WK_TOM*SEASON_WEEKS*(1+DIM_PCT_TOM)^A242)</f>
        <v>0</v>
      </c>
      <c r="F242" s="5">
        <f>IF(B242=0,0,B242*LABOR_HRS_WK_CAR*SEASON_WEEKS*(1+DIM_PCT_CAR)^B242)</f>
        <v>249.62400827032462</v>
      </c>
      <c r="G242" s="5">
        <f>IF(C242=0,0,C242*LABOR_HRS_WK_MES*SEASON_WEEKS*(1+DIM_PCT_MES)^C242)</f>
        <v>1226.6692487641699</v>
      </c>
      <c r="H242" s="5">
        <f>E242+F242+G242</f>
        <v>1476.2932570344944</v>
      </c>
      <c r="I242" s="5">
        <f>MIN(H242,FARMER_HRS)</f>
        <v>720</v>
      </c>
      <c r="J242" s="5">
        <f>MAX(0,H242-FARMER_HRS)</f>
        <v>756.29325703449445</v>
      </c>
      <c r="K242" s="2">
        <f>I242*FARMER_RATE+J242*TEMP_WORKER_RATE</f>
        <v>38130.091267959971</v>
      </c>
      <c r="L242" s="2">
        <f>A242*PRICE_TOM+B242*PRICE_CAR+C242*PRICE_MES</f>
        <v>71358</v>
      </c>
      <c r="M242" s="2">
        <f>A242*FERT_BED_TOM+B242*FERT_BED_CAR+C242*FERT_BED_MES</f>
        <v>21560</v>
      </c>
      <c r="N242" s="6">
        <f>IF(AND(D242&lt;=TOTAL_BEDS,J242&lt;=TEMP_WORKER_MAX*TEMP_WORKER_HRS),1,0)</f>
        <v>1</v>
      </c>
      <c r="O242" s="2">
        <f>L242-M242-K242-FIXED_COSTS</f>
        <v>-8332.0912679599714</v>
      </c>
      <c r="P242" s="2">
        <f>IF(N242=1,O242,"")</f>
        <v>-8332.0912679599714</v>
      </c>
    </row>
    <row r="243">
      <c r="A243" s="6">
        <v>0</v>
      </c>
      <c r="B243" s="6">
        <v>7</v>
      </c>
      <c r="C243" s="6">
        <v>22</v>
      </c>
      <c r="D243" s="6">
        <f>A243+B243+C243</f>
        <v>29</v>
      </c>
      <c r="E243" s="5">
        <f>IF(A243=0,0,A243*LABOR_HRS_WK_TOM*SEASON_WEEKS*(1+DIM_PCT_TOM)^A243)</f>
        <v>0</v>
      </c>
      <c r="F243" s="5">
        <f>IF(B243=0,0,B243*LABOR_HRS_WK_CAR*SEASON_WEEKS*(1+DIM_PCT_CAR)^B243)</f>
        <v>249.62400827032462</v>
      </c>
      <c r="G243" s="5">
        <f>IF(C243=0,0,C243*LABOR_HRS_WK_MES*SEASON_WEEKS*(1+DIM_PCT_MES)^C243)</f>
        <v>1301.1455960105659</v>
      </c>
      <c r="H243" s="5">
        <f>E243+F243+G243</f>
        <v>1550.7696042808905</v>
      </c>
      <c r="I243" s="5">
        <f>MIN(H243,FARMER_HRS)</f>
        <v>720</v>
      </c>
      <c r="J243" s="5">
        <f>MAX(0,H243-FARMER_HRS)</f>
        <v>830.76960428089046</v>
      </c>
      <c r="K243" s="2">
        <f>I243*FARMER_RATE+J243*TEMP_WORKER_RATE</f>
        <v>39423.083407654347</v>
      </c>
      <c r="L243" s="2">
        <f>A243*PRICE_TOM+B243*PRICE_CAR+C243*PRICE_MES</f>
        <v>74058</v>
      </c>
      <c r="M243" s="2">
        <f>A243*FERT_BED_TOM+B243*FERT_BED_CAR+C243*FERT_BED_MES</f>
        <v>22440</v>
      </c>
      <c r="N243" s="6">
        <f>IF(AND(D243&lt;=TOTAL_BEDS,J243&lt;=TEMP_WORKER_MAX*TEMP_WORKER_HRS),1,0)</f>
        <v>1</v>
      </c>
      <c r="O243" s="2">
        <f>L243-M243-K243-FIXED_COSTS</f>
        <v>-7805.083407654347</v>
      </c>
      <c r="P243" s="2">
        <f>IF(N243=1,O243,"")</f>
        <v>-7805.083407654347</v>
      </c>
    </row>
    <row r="244">
      <c r="A244" s="6">
        <v>0</v>
      </c>
      <c r="B244" s="6">
        <v>7</v>
      </c>
      <c r="C244" s="6">
        <v>23</v>
      </c>
      <c r="D244" s="6">
        <f>A244+B244+C244</f>
        <v>30</v>
      </c>
      <c r="E244" s="5">
        <f>IF(A244=0,0,A244*LABOR_HRS_WK_TOM*SEASON_WEEKS*(1+DIM_PCT_TOM)^A244)</f>
        <v>0</v>
      </c>
      <c r="F244" s="5">
        <f>IF(B244=0,0,B244*LABOR_HRS_WK_CAR*SEASON_WEEKS*(1+DIM_PCT_CAR)^B244)</f>
        <v>249.62400827032462</v>
      </c>
      <c r="G244" s="5">
        <f>IF(C244=0,0,C244*LABOR_HRS_WK_MES*SEASON_WEEKS*(1+DIM_PCT_MES)^C244)</f>
        <v>1377.2921848680023</v>
      </c>
      <c r="H244" s="5">
        <f>E244+F244+G244</f>
        <v>1626.9161931383269</v>
      </c>
      <c r="I244" s="5">
        <f>MIN(H244,FARMER_HRS)</f>
        <v>720</v>
      </c>
      <c r="J244" s="5">
        <f>MAX(0,H244-FARMER_HRS)</f>
        <v>906.91619313832689</v>
      </c>
      <c r="K244" s="2">
        <f>I244*FARMER_RATE+J244*TEMP_WORKER_RATE</f>
        <v>40745.0727975404</v>
      </c>
      <c r="L244" s="2">
        <f>A244*PRICE_TOM+B244*PRICE_CAR+C244*PRICE_MES</f>
        <v>76758</v>
      </c>
      <c r="M244" s="2">
        <f>A244*FERT_BED_TOM+B244*FERT_BED_CAR+C244*FERT_BED_MES</f>
        <v>23320</v>
      </c>
      <c r="N244" s="6">
        <f>IF(AND(D244&lt;=TOTAL_BEDS,J244&lt;=TEMP_WORKER_MAX*TEMP_WORKER_HRS),1,0)</f>
        <v>1</v>
      </c>
      <c r="O244" s="2">
        <f>L244-M244-K244-FIXED_COSTS</f>
        <v>-7307.0727975404006</v>
      </c>
      <c r="P244" s="2">
        <f>IF(N244=1,O244,"")</f>
        <v>-7307.0727975404006</v>
      </c>
    </row>
    <row r="245">
      <c r="A245" s="6">
        <v>0</v>
      </c>
      <c r="B245" s="6">
        <v>7</v>
      </c>
      <c r="C245" s="6">
        <v>24</v>
      </c>
      <c r="D245" s="6">
        <f>A245+B245+C245</f>
        <v>31</v>
      </c>
      <c r="E245" s="5">
        <f>IF(A245=0,0,A245*LABOR_HRS_WK_TOM*SEASON_WEEKS*(1+DIM_PCT_TOM)^A245)</f>
        <v>0</v>
      </c>
      <c r="F245" s="5">
        <f>IF(B245=0,0,B245*LABOR_HRS_WK_CAR*SEASON_WEEKS*(1+DIM_PCT_CAR)^B245)</f>
        <v>249.62400827032462</v>
      </c>
      <c r="G245" s="5">
        <f>IF(C245=0,0,C245*LABOR_HRS_WK_MES*SEASON_WEEKS*(1+DIM_PCT_MES)^C245)</f>
        <v>1455.139134447498</v>
      </c>
      <c r="H245" s="5">
        <f>E245+F245+G245</f>
        <v>1704.7631427178226</v>
      </c>
      <c r="I245" s="5">
        <f>MIN(H245,FARMER_HRS)</f>
        <v>720</v>
      </c>
      <c r="J245" s="5">
        <f>MAX(0,H245-FARMER_HRS)</f>
        <v>984.76314271782257</v>
      </c>
      <c r="K245" s="2">
        <f>I245*FARMER_RATE+J245*TEMP_WORKER_RATE</f>
        <v>42096.582338851091</v>
      </c>
      <c r="L245" s="2">
        <f>A245*PRICE_TOM+B245*PRICE_CAR+C245*PRICE_MES</f>
        <v>79458</v>
      </c>
      <c r="M245" s="2">
        <f>A245*FERT_BED_TOM+B245*FERT_BED_CAR+C245*FERT_BED_MES</f>
        <v>24200</v>
      </c>
      <c r="N245" s="6">
        <f>IF(AND(D245&lt;=TOTAL_BEDS,J245&lt;=TEMP_WORKER_MAX*TEMP_WORKER_HRS),1,0)</f>
        <v>1</v>
      </c>
      <c r="O245" s="2">
        <f>L245-M245-K245-FIXED_COSTS</f>
        <v>-6838.5823388510908</v>
      </c>
      <c r="P245" s="2">
        <f>IF(N245=1,O245,"")</f>
        <v>-6838.5823388510908</v>
      </c>
    </row>
    <row r="246">
      <c r="A246" s="6">
        <v>0</v>
      </c>
      <c r="B246" s="6">
        <v>7</v>
      </c>
      <c r="C246" s="6">
        <v>25</v>
      </c>
      <c r="D246" s="6">
        <f>A246+B246+C246</f>
        <v>32</v>
      </c>
      <c r="E246" s="5">
        <f>IF(A246=0,0,A246*LABOR_HRS_WK_TOM*SEASON_WEEKS*(1+DIM_PCT_TOM)^A246)</f>
        <v>0</v>
      </c>
      <c r="F246" s="5">
        <f>IF(B246=0,0,B246*LABOR_HRS_WK_CAR*SEASON_WEEKS*(1+DIM_PCT_CAR)^B246)</f>
        <v>249.62400827032462</v>
      </c>
      <c r="G246" s="5">
        <f>IF(C246=0,0,C246*LABOR_HRS_WK_MES*SEASON_WEEKS*(1+DIM_PCT_MES)^C246)</f>
        <v>1534.7170558625955</v>
      </c>
      <c r="H246" s="5">
        <f>E246+F246+G246</f>
        <v>1784.34106413292</v>
      </c>
      <c r="I246" s="5">
        <f>MIN(H246,FARMER_HRS)</f>
        <v>720</v>
      </c>
      <c r="J246" s="5">
        <f>MAX(0,H246-FARMER_HRS)</f>
        <v>1064.34106413292</v>
      </c>
      <c r="K246" s="2">
        <f>I246*FARMER_RATE+J246*TEMP_WORKER_RATE</f>
        <v>43478.143474529861</v>
      </c>
      <c r="L246" s="2">
        <f>A246*PRICE_TOM+B246*PRICE_CAR+C246*PRICE_MES</f>
        <v>82158</v>
      </c>
      <c r="M246" s="2">
        <f>A246*FERT_BED_TOM+B246*FERT_BED_CAR+C246*FERT_BED_MES</f>
        <v>25080</v>
      </c>
      <c r="N246" s="6">
        <f>IF(AND(D246&lt;=TOTAL_BEDS,J246&lt;=TEMP_WORKER_MAX*TEMP_WORKER_HRS),1,0)</f>
        <v>1</v>
      </c>
      <c r="O246" s="2">
        <f>L246-M246-K246-FIXED_COSTS</f>
        <v>-6400.1434745298611</v>
      </c>
      <c r="P246" s="2">
        <f>IF(N246=1,O246,"")</f>
        <v>-6400.1434745298611</v>
      </c>
    </row>
    <row r="247">
      <c r="A247" s="6">
        <v>0</v>
      </c>
      <c r="B247" s="6">
        <v>7</v>
      </c>
      <c r="C247" s="6">
        <v>26</v>
      </c>
      <c r="D247" s="6">
        <f>A247+B247+C247</f>
        <v>33</v>
      </c>
      <c r="E247" s="5">
        <f>IF(A247=0,0,A247*LABOR_HRS_WK_TOM*SEASON_WEEKS*(1+DIM_PCT_TOM)^A247)</f>
        <v>0</v>
      </c>
      <c r="F247" s="5">
        <f>IF(B247=0,0,B247*LABOR_HRS_WK_CAR*SEASON_WEEKS*(1+DIM_PCT_CAR)^B247)</f>
        <v>249.62400827032462</v>
      </c>
      <c r="G247" s="5">
        <f>IF(C247=0,0,C247*LABOR_HRS_WK_MES*SEASON_WEEKS*(1+DIM_PCT_MES)^C247)</f>
        <v>1616.0570598233128</v>
      </c>
      <c r="H247" s="5">
        <f>E247+F247+G247</f>
        <v>1865.6810680936374</v>
      </c>
      <c r="I247" s="5">
        <f>MIN(H247,FARMER_HRS)</f>
        <v>720</v>
      </c>
      <c r="J247" s="5">
        <f>MAX(0,H247-FARMER_HRS)</f>
        <v>1145.6810680936374</v>
      </c>
      <c r="K247" s="2">
        <f>I247*FARMER_RATE+J247*TEMP_WORKER_RATE</f>
        <v>44890.296321070091</v>
      </c>
      <c r="L247" s="2">
        <f>A247*PRICE_TOM+B247*PRICE_CAR+C247*PRICE_MES</f>
        <v>84858</v>
      </c>
      <c r="M247" s="2">
        <f>A247*FERT_BED_TOM+B247*FERT_BED_CAR+C247*FERT_BED_MES</f>
        <v>25960</v>
      </c>
      <c r="N247" s="6">
        <f>IF(AND(D247&lt;=TOTAL_BEDS,J247&lt;=TEMP_WORKER_MAX*TEMP_WORKER_HRS),1,0)</f>
        <v>1</v>
      </c>
      <c r="O247" s="2">
        <f>L247-M247-K247-FIXED_COSTS</f>
        <v>-5992.2963210700909</v>
      </c>
      <c r="P247" s="2">
        <f>IF(N247=1,O247,"")</f>
        <v>-5992.2963210700909</v>
      </c>
    </row>
    <row r="248">
      <c r="A248" s="6">
        <v>0</v>
      </c>
      <c r="B248" s="6">
        <v>7</v>
      </c>
      <c r="C248" s="6">
        <v>27</v>
      </c>
      <c r="D248" s="6">
        <f>A248+B248+C248</f>
        <v>34</v>
      </c>
      <c r="E248" s="5">
        <f>IF(A248=0,0,A248*LABOR_HRS_WK_TOM*SEASON_WEEKS*(1+DIM_PCT_TOM)^A248)</f>
        <v>0</v>
      </c>
      <c r="F248" s="5">
        <f>IF(B248=0,0,B248*LABOR_HRS_WK_CAR*SEASON_WEEKS*(1+DIM_PCT_CAR)^B248)</f>
        <v>249.62400827032462</v>
      </c>
      <c r="G248" s="5">
        <f>IF(C248=0,0,C248*LABOR_HRS_WK_MES*SEASON_WEEKS*(1+DIM_PCT_MES)^C248)</f>
        <v>1699.19076434307</v>
      </c>
      <c r="H248" s="5">
        <f>E248+F248+G248</f>
        <v>1948.8147726133946</v>
      </c>
      <c r="I248" s="5">
        <f>MIN(H248,FARMER_HRS)</f>
        <v>720</v>
      </c>
      <c r="J248" s="5">
        <f>MAX(0,H248-FARMER_HRS)</f>
        <v>1228.8147726133946</v>
      </c>
      <c r="K248" s="2">
        <f>I248*FARMER_RATE+J248*TEMP_WORKER_RATE</f>
        <v>46333.589802315881</v>
      </c>
      <c r="L248" s="2">
        <f>A248*PRICE_TOM+B248*PRICE_CAR+C248*PRICE_MES</f>
        <v>87558</v>
      </c>
      <c r="M248" s="2">
        <f>A248*FERT_BED_TOM+B248*FERT_BED_CAR+C248*FERT_BED_MES</f>
        <v>26840</v>
      </c>
      <c r="N248" s="6">
        <f>IF(AND(D248&lt;=TOTAL_BEDS,J248&lt;=TEMP_WORKER_MAX*TEMP_WORKER_HRS),1,0)</f>
        <v>1</v>
      </c>
      <c r="O248" s="2">
        <f>L248-M248-K248-FIXED_COSTS</f>
        <v>-5615.5898023158807</v>
      </c>
      <c r="P248" s="2">
        <f>IF(N248=1,O248,"")</f>
        <v>-5615.5898023158807</v>
      </c>
    </row>
    <row r="249">
      <c r="A249" s="6">
        <v>0</v>
      </c>
      <c r="B249" s="6">
        <v>7</v>
      </c>
      <c r="C249" s="6">
        <v>28</v>
      </c>
      <c r="D249" s="6">
        <f>A249+B249+C249</f>
        <v>35</v>
      </c>
      <c r="E249" s="5">
        <f>IF(A249=0,0,A249*LABOR_HRS_WK_TOM*SEASON_WEEKS*(1+DIM_PCT_TOM)^A249)</f>
        <v>0</v>
      </c>
      <c r="F249" s="5">
        <f>IF(B249=0,0,B249*LABOR_HRS_WK_CAR*SEASON_WEEKS*(1+DIM_PCT_CAR)^B249)</f>
        <v>249.62400827032462</v>
      </c>
      <c r="G249" s="5">
        <f>IF(C249=0,0,C249*LABOR_HRS_WK_MES*SEASON_WEEKS*(1+DIM_PCT_MES)^C249)</f>
        <v>1784.1503025602233</v>
      </c>
      <c r="H249" s="5">
        <f>E249+F249+G249</f>
        <v>2033.7743108305478</v>
      </c>
      <c r="I249" s="5">
        <f>MIN(H249,FARMER_HRS)</f>
        <v>720</v>
      </c>
      <c r="J249" s="5">
        <f>MAX(0,H249-FARMER_HRS)</f>
        <v>1313.7743108305478</v>
      </c>
      <c r="K249" s="2">
        <f>I249*FARMER_RATE+J249*TEMP_WORKER_RATE</f>
        <v>47808.581785252565</v>
      </c>
      <c r="L249" s="2">
        <f>A249*PRICE_TOM+B249*PRICE_CAR+C249*PRICE_MES</f>
        <v>90258</v>
      </c>
      <c r="M249" s="2">
        <f>A249*FERT_BED_TOM+B249*FERT_BED_CAR+C249*FERT_BED_MES</f>
        <v>27720</v>
      </c>
      <c r="N249" s="6">
        <f>IF(AND(D249&lt;=TOTAL_BEDS,J249&lt;=TEMP_WORKER_MAX*TEMP_WORKER_HRS),1,0)</f>
        <v>1</v>
      </c>
      <c r="O249" s="2">
        <f>L249-M249-K249-FIXED_COSTS</f>
        <v>-5270.5817852525652</v>
      </c>
      <c r="P249" s="2">
        <f>IF(N249=1,O249,"")</f>
        <v>-5270.5817852525652</v>
      </c>
    </row>
    <row r="250">
      <c r="A250" s="6">
        <v>0</v>
      </c>
      <c r="B250" s="6">
        <v>7</v>
      </c>
      <c r="C250" s="6">
        <v>29</v>
      </c>
      <c r="D250" s="6">
        <f>A250+B250+C250</f>
        <v>36</v>
      </c>
      <c r="E250" s="5">
        <f>IF(A250=0,0,A250*LABOR_HRS_WK_TOM*SEASON_WEEKS*(1+DIM_PCT_TOM)^A250)</f>
        <v>0</v>
      </c>
      <c r="F250" s="5">
        <f>IF(B250=0,0,B250*LABOR_HRS_WK_CAR*SEASON_WEEKS*(1+DIM_PCT_CAR)^B250)</f>
        <v>249.62400827032462</v>
      </c>
      <c r="G250" s="5">
        <f>IF(C250=0,0,C250*LABOR_HRS_WK_MES*SEASON_WEEKS*(1+DIM_PCT_MES)^C250)</f>
        <v>1870.9683306758766</v>
      </c>
      <c r="H250" s="5">
        <f>E250+F250+G250</f>
        <v>2120.5923389462014</v>
      </c>
      <c r="I250" s="5">
        <f>MIN(H250,FARMER_HRS)</f>
        <v>720</v>
      </c>
      <c r="J250" s="5">
        <f>MAX(0,H250-FARMER_HRS)</f>
        <v>1400.5923389462014</v>
      </c>
      <c r="K250" s="2">
        <f>I250*FARMER_RATE+J250*TEMP_WORKER_RATE</f>
        <v>49315.839217816</v>
      </c>
      <c r="L250" s="2">
        <f>A250*PRICE_TOM+B250*PRICE_CAR+C250*PRICE_MES</f>
        <v>92958</v>
      </c>
      <c r="M250" s="2">
        <f>A250*FERT_BED_TOM+B250*FERT_BED_CAR+C250*FERT_BED_MES</f>
        <v>28600</v>
      </c>
      <c r="N250" s="6">
        <f>IF(AND(D250&lt;=TOTAL_BEDS,J250&lt;=TEMP_WORKER_MAX*TEMP_WORKER_HRS),1,0)</f>
        <v>1</v>
      </c>
      <c r="O250" s="2">
        <f>L250-M250-K250-FIXED_COSTS</f>
        <v>-4957.8392178159993</v>
      </c>
      <c r="P250" s="2">
        <f>IF(N250=1,O250,"")</f>
        <v>-4957.8392178159993</v>
      </c>
    </row>
    <row r="251">
      <c r="A251" s="6">
        <v>0</v>
      </c>
      <c r="B251" s="6">
        <v>7</v>
      </c>
      <c r="C251" s="6">
        <v>30</v>
      </c>
      <c r="D251" s="6">
        <f>A251+B251+C251</f>
        <v>37</v>
      </c>
      <c r="E251" s="5">
        <f>IF(A251=0,0,A251*LABOR_HRS_WK_TOM*SEASON_WEEKS*(1+DIM_PCT_TOM)^A251)</f>
        <v>0</v>
      </c>
      <c r="F251" s="5">
        <f>IF(B251=0,0,B251*LABOR_HRS_WK_CAR*SEASON_WEEKS*(1+DIM_PCT_CAR)^B251)</f>
        <v>249.62400827032462</v>
      </c>
      <c r="G251" s="5">
        <f>IF(C251=0,0,C251*LABOR_HRS_WK_MES*SEASON_WEEKS*(1+DIM_PCT_MES)^C251)</f>
        <v>1959.6780360096466</v>
      </c>
      <c r="H251" s="5">
        <f>E251+F251+G251</f>
        <v>2209.3020442799711</v>
      </c>
      <c r="I251" s="5">
        <f>MIN(H251,FARMER_HRS)</f>
        <v>720</v>
      </c>
      <c r="J251" s="5">
        <f>MAX(0,H251-FARMER_HRS)</f>
        <v>1489.3020442799711</v>
      </c>
      <c r="K251" s="2">
        <f>I251*FARMER_RATE+J251*TEMP_WORKER_RATE</f>
        <v>50855.938268749494</v>
      </c>
      <c r="L251" s="2">
        <f>A251*PRICE_TOM+B251*PRICE_CAR+C251*PRICE_MES</f>
        <v>95658</v>
      </c>
      <c r="M251" s="2">
        <f>A251*FERT_BED_TOM+B251*FERT_BED_CAR+C251*FERT_BED_MES</f>
        <v>29480</v>
      </c>
      <c r="N251" s="6">
        <f>IF(AND(D251&lt;=TOTAL_BEDS,J251&lt;=TEMP_WORKER_MAX*TEMP_WORKER_HRS),1,0)</f>
        <v>1</v>
      </c>
      <c r="O251" s="2">
        <f>L251-M251-K251-FIXED_COSTS</f>
        <v>-4677.9382687494945</v>
      </c>
      <c r="P251" s="2">
        <f>IF(N251=1,O251,"")</f>
        <v>-4677.9382687494945</v>
      </c>
    </row>
    <row r="252">
      <c r="A252" s="6">
        <v>0</v>
      </c>
      <c r="B252" s="6">
        <v>8</v>
      </c>
      <c r="C252" s="6">
        <v>0</v>
      </c>
      <c r="D252" s="6">
        <f>A252+B252+C252</f>
        <v>8</v>
      </c>
      <c r="E252" s="5">
        <f>IF(A252=0,0,A252*LABOR_HRS_WK_TOM*SEASON_WEEKS*(1+DIM_PCT_TOM)^A252)</f>
        <v>0</v>
      </c>
      <c r="F252" s="5">
        <f>IF(B252=0,0,B252*LABOR_HRS_WK_CAR*SEASON_WEEKS*(1+DIM_PCT_CAR)^B252)</f>
        <v>292.41669540238013</v>
      </c>
      <c r="G252" s="5">
        <f>IF(C252=0,0,C252*LABOR_HRS_WK_MES*SEASON_WEEKS*(1+DIM_PCT_MES)^C252)</f>
        <v>0</v>
      </c>
      <c r="H252" s="5">
        <f>E252+F252+G252</f>
        <v>292.41669540238013</v>
      </c>
      <c r="I252" s="5">
        <f>MIN(H252,FARMER_HRS)</f>
        <v>292.41669540238013</v>
      </c>
      <c r="J252" s="5">
        <f>MAX(0,H252-FARMER_HRS)</f>
        <v>0</v>
      </c>
      <c r="K252" s="2">
        <f>I252*FARMER_RATE+J252*TEMP_WORKER_RATE</f>
        <v>10153.357479249309</v>
      </c>
      <c r="L252" s="2">
        <f>A252*PRICE_TOM+B252*PRICE_CAR+C252*PRICE_MES</f>
        <v>16752</v>
      </c>
      <c r="M252" s="2">
        <f>A252*FERT_BED_TOM+B252*FERT_BED_CAR+C252*FERT_BED_MES</f>
        <v>3520</v>
      </c>
      <c r="N252" s="6">
        <f>IF(AND(D252&lt;=TOTAL_BEDS,J252&lt;=TEMP_WORKER_MAX*TEMP_WORKER_HRS),1,0)</f>
        <v>1</v>
      </c>
      <c r="O252" s="2">
        <f>L252-M252-K252-FIXED_COSTS</f>
        <v>-16921.357479249309</v>
      </c>
      <c r="P252" s="2">
        <f>IF(N252=1,O252,"")</f>
        <v>-16921.357479249309</v>
      </c>
    </row>
    <row r="253">
      <c r="A253" s="6">
        <v>0</v>
      </c>
      <c r="B253" s="6">
        <v>8</v>
      </c>
      <c r="C253" s="6">
        <v>1</v>
      </c>
      <c r="D253" s="6">
        <f>A253+B253+C253</f>
        <v>9</v>
      </c>
      <c r="E253" s="5">
        <f>IF(A253=0,0,A253*LABOR_HRS_WK_TOM*SEASON_WEEKS*(1+DIM_PCT_TOM)^A253)</f>
        <v>0</v>
      </c>
      <c r="F253" s="5">
        <f>IF(B253=0,0,B253*LABOR_HRS_WK_CAR*SEASON_WEEKS*(1+DIM_PCT_CAR)^B253)</f>
        <v>292.41669540238013</v>
      </c>
      <c r="G253" s="5">
        <f>IF(C253=0,0,C253*LABOR_HRS_WK_MES*SEASON_WEEKS*(1+DIM_PCT_MES)^C253)</f>
        <v>45.5625</v>
      </c>
      <c r="H253" s="5">
        <f>E253+F253+G253</f>
        <v>337.97919540238013</v>
      </c>
      <c r="I253" s="5">
        <f>MIN(H253,FARMER_HRS)</f>
        <v>337.97919540238013</v>
      </c>
      <c r="J253" s="5">
        <f>MAX(0,H253-FARMER_HRS)</f>
        <v>0</v>
      </c>
      <c r="K253" s="2">
        <f>I253*FARMER_RATE+J253*TEMP_WORKER_RATE</f>
        <v>11735.388729249309</v>
      </c>
      <c r="L253" s="2">
        <f>A253*PRICE_TOM+B253*PRICE_CAR+C253*PRICE_MES</f>
        <v>19452</v>
      </c>
      <c r="M253" s="2">
        <f>A253*FERT_BED_TOM+B253*FERT_BED_CAR+C253*FERT_BED_MES</f>
        <v>4400</v>
      </c>
      <c r="N253" s="6">
        <f>IF(AND(D253&lt;=TOTAL_BEDS,J253&lt;=TEMP_WORKER_MAX*TEMP_WORKER_HRS),1,0)</f>
        <v>1</v>
      </c>
      <c r="O253" s="2">
        <f>L253-M253-K253-FIXED_COSTS</f>
        <v>-16683.388729249309</v>
      </c>
      <c r="P253" s="2">
        <f>IF(N253=1,O253,"")</f>
        <v>-16683.388729249309</v>
      </c>
    </row>
    <row r="254">
      <c r="A254" s="6">
        <v>0</v>
      </c>
      <c r="B254" s="6">
        <v>8</v>
      </c>
      <c r="C254" s="6">
        <v>2</v>
      </c>
      <c r="D254" s="6">
        <f>A254+B254+C254</f>
        <v>10</v>
      </c>
      <c r="E254" s="5">
        <f>IF(A254=0,0,A254*LABOR_HRS_WK_TOM*SEASON_WEEKS*(1+DIM_PCT_TOM)^A254)</f>
        <v>0</v>
      </c>
      <c r="F254" s="5">
        <f>IF(B254=0,0,B254*LABOR_HRS_WK_CAR*SEASON_WEEKS*(1+DIM_PCT_CAR)^B254)</f>
        <v>292.41669540238013</v>
      </c>
      <c r="G254" s="5">
        <f>IF(C254=0,0,C254*LABOR_HRS_WK_MES*SEASON_WEEKS*(1+DIM_PCT_MES)^C254)</f>
        <v>92.2640625</v>
      </c>
      <c r="H254" s="5">
        <f>E254+F254+G254</f>
        <v>384.68075790238015</v>
      </c>
      <c r="I254" s="5">
        <f>MIN(H254,FARMER_HRS)</f>
        <v>384.68075790238015</v>
      </c>
      <c r="J254" s="5">
        <f>MAX(0,H254-FARMER_HRS)</f>
        <v>0</v>
      </c>
      <c r="K254" s="2">
        <f>I254*FARMER_RATE+J254*TEMP_WORKER_RATE</f>
        <v>13356.970760499311</v>
      </c>
      <c r="L254" s="2">
        <f>A254*PRICE_TOM+B254*PRICE_CAR+C254*PRICE_MES</f>
        <v>22152</v>
      </c>
      <c r="M254" s="2">
        <f>A254*FERT_BED_TOM+B254*FERT_BED_CAR+C254*FERT_BED_MES</f>
        <v>5280</v>
      </c>
      <c r="N254" s="6">
        <f>IF(AND(D254&lt;=TOTAL_BEDS,J254&lt;=TEMP_WORKER_MAX*TEMP_WORKER_HRS),1,0)</f>
        <v>1</v>
      </c>
      <c r="O254" s="2">
        <f>L254-M254-K254-FIXED_COSTS</f>
        <v>-16484.970760499309</v>
      </c>
      <c r="P254" s="2">
        <f>IF(N254=1,O254,"")</f>
        <v>-16484.970760499309</v>
      </c>
    </row>
    <row r="255">
      <c r="A255" s="6">
        <v>0</v>
      </c>
      <c r="B255" s="6">
        <v>8</v>
      </c>
      <c r="C255" s="6">
        <v>3</v>
      </c>
      <c r="D255" s="6">
        <f>A255+B255+C255</f>
        <v>11</v>
      </c>
      <c r="E255" s="5">
        <f>IF(A255=0,0,A255*LABOR_HRS_WK_TOM*SEASON_WEEKS*(1+DIM_PCT_TOM)^A255)</f>
        <v>0</v>
      </c>
      <c r="F255" s="5">
        <f>IF(B255=0,0,B255*LABOR_HRS_WK_CAR*SEASON_WEEKS*(1+DIM_PCT_CAR)^B255)</f>
        <v>292.41669540238013</v>
      </c>
      <c r="G255" s="5">
        <f>IF(C255=0,0,C255*LABOR_HRS_WK_MES*SEASON_WEEKS*(1+DIM_PCT_MES)^C255)</f>
        <v>140.12604492187498</v>
      </c>
      <c r="H255" s="5">
        <f>E255+F255+G255</f>
        <v>432.54274032425508</v>
      </c>
      <c r="I255" s="5">
        <f>MIN(H255,FARMER_HRS)</f>
        <v>432.54274032425508</v>
      </c>
      <c r="J255" s="5">
        <f>MAX(0,H255-FARMER_HRS)</f>
        <v>0</v>
      </c>
      <c r="K255" s="2">
        <f>I255*FARMER_RATE+J255*TEMP_WORKER_RATE</f>
        <v>15018.845150147745</v>
      </c>
      <c r="L255" s="2">
        <f>A255*PRICE_TOM+B255*PRICE_CAR+C255*PRICE_MES</f>
        <v>24852</v>
      </c>
      <c r="M255" s="2">
        <f>A255*FERT_BED_TOM+B255*FERT_BED_CAR+C255*FERT_BED_MES</f>
        <v>6160</v>
      </c>
      <c r="N255" s="6">
        <f>IF(AND(D255&lt;=TOTAL_BEDS,J255&lt;=TEMP_WORKER_MAX*TEMP_WORKER_HRS),1,0)</f>
        <v>1</v>
      </c>
      <c r="O255" s="2">
        <f>L255-M255-K255-FIXED_COSTS</f>
        <v>-16326.845150147745</v>
      </c>
      <c r="P255" s="2">
        <f>IF(N255=1,O255,"")</f>
        <v>-16326.845150147745</v>
      </c>
    </row>
    <row r="256">
      <c r="A256" s="6">
        <v>0</v>
      </c>
      <c r="B256" s="6">
        <v>8</v>
      </c>
      <c r="C256" s="6">
        <v>4</v>
      </c>
      <c r="D256" s="6">
        <f>A256+B256+C256</f>
        <v>12</v>
      </c>
      <c r="E256" s="5">
        <f>IF(A256=0,0,A256*LABOR_HRS_WK_TOM*SEASON_WEEKS*(1+DIM_PCT_TOM)^A256)</f>
        <v>0</v>
      </c>
      <c r="F256" s="5">
        <f>IF(B256=0,0,B256*LABOR_HRS_WK_CAR*SEASON_WEEKS*(1+DIM_PCT_CAR)^B256)</f>
        <v>292.41669540238013</v>
      </c>
      <c r="G256" s="5">
        <f>IF(C256=0,0,C256*LABOR_HRS_WK_MES*SEASON_WEEKS*(1+DIM_PCT_MES)^C256)</f>
        <v>189.17016064453119</v>
      </c>
      <c r="H256" s="5">
        <f>E256+F256+G256</f>
        <v>481.58685604691129</v>
      </c>
      <c r="I256" s="5">
        <f>MIN(H256,FARMER_HRS)</f>
        <v>481.58685604691129</v>
      </c>
      <c r="J256" s="5">
        <f>MAX(0,H256-FARMER_HRS)</f>
        <v>0</v>
      </c>
      <c r="K256" s="2">
        <f>I256*FARMER_RATE+J256*TEMP_WORKER_RATE</f>
        <v>16721.765834962196</v>
      </c>
      <c r="L256" s="2">
        <f>A256*PRICE_TOM+B256*PRICE_CAR+C256*PRICE_MES</f>
        <v>27552</v>
      </c>
      <c r="M256" s="2">
        <f>A256*FERT_BED_TOM+B256*FERT_BED_CAR+C256*FERT_BED_MES</f>
        <v>7040</v>
      </c>
      <c r="N256" s="6">
        <f>IF(AND(D256&lt;=TOTAL_BEDS,J256&lt;=TEMP_WORKER_MAX*TEMP_WORKER_HRS),1,0)</f>
        <v>1</v>
      </c>
      <c r="O256" s="2">
        <f>L256-M256-K256-FIXED_COSTS</f>
        <v>-16209.765834962196</v>
      </c>
      <c r="P256" s="2">
        <f>IF(N256=1,O256,"")</f>
        <v>-16209.765834962196</v>
      </c>
    </row>
    <row r="257">
      <c r="A257" s="6">
        <v>0</v>
      </c>
      <c r="B257" s="6">
        <v>8</v>
      </c>
      <c r="C257" s="6">
        <v>5</v>
      </c>
      <c r="D257" s="6">
        <f>A257+B257+C257</f>
        <v>13</v>
      </c>
      <c r="E257" s="5">
        <f>IF(A257=0,0,A257*LABOR_HRS_WK_TOM*SEASON_WEEKS*(1+DIM_PCT_TOM)^A257)</f>
        <v>0</v>
      </c>
      <c r="F257" s="5">
        <f>IF(B257=0,0,B257*LABOR_HRS_WK_CAR*SEASON_WEEKS*(1+DIM_PCT_CAR)^B257)</f>
        <v>292.41669540238013</v>
      </c>
      <c r="G257" s="5">
        <f>IF(C257=0,0,C257*LABOR_HRS_WK_MES*SEASON_WEEKS*(1+DIM_PCT_MES)^C257)</f>
        <v>239.41848456573481</v>
      </c>
      <c r="H257" s="5">
        <f>E257+F257+G257</f>
        <v>531.835179968115</v>
      </c>
      <c r="I257" s="5">
        <f>MIN(H257,FARMER_HRS)</f>
        <v>531.835179968115</v>
      </c>
      <c r="J257" s="5">
        <f>MAX(0,H257-FARMER_HRS)</f>
        <v>0</v>
      </c>
      <c r="K257" s="2">
        <f>I257*FARMER_RATE+J257*TEMP_WORKER_RATE</f>
        <v>18466.499304448436</v>
      </c>
      <c r="L257" s="2">
        <f>A257*PRICE_TOM+B257*PRICE_CAR+C257*PRICE_MES</f>
        <v>30252</v>
      </c>
      <c r="M257" s="2">
        <f>A257*FERT_BED_TOM+B257*FERT_BED_CAR+C257*FERT_BED_MES</f>
        <v>7920</v>
      </c>
      <c r="N257" s="6">
        <f>IF(AND(D257&lt;=TOTAL_BEDS,J257&lt;=TEMP_WORKER_MAX*TEMP_WORKER_HRS),1,0)</f>
        <v>1</v>
      </c>
      <c r="O257" s="2">
        <f>L257-M257-K257-FIXED_COSTS</f>
        <v>-16134.499304448436</v>
      </c>
      <c r="P257" s="2">
        <f>IF(N257=1,O257,"")</f>
        <v>-16134.499304448436</v>
      </c>
    </row>
    <row r="258">
      <c r="A258" s="6">
        <v>0</v>
      </c>
      <c r="B258" s="6">
        <v>8</v>
      </c>
      <c r="C258" s="6">
        <v>6</v>
      </c>
      <c r="D258" s="6">
        <f>A258+B258+C258</f>
        <v>14</v>
      </c>
      <c r="E258" s="5">
        <f>IF(A258=0,0,A258*LABOR_HRS_WK_TOM*SEASON_WEEKS*(1+DIM_PCT_TOM)^A258)</f>
        <v>0</v>
      </c>
      <c r="F258" s="5">
        <f>IF(B258=0,0,B258*LABOR_HRS_WK_CAR*SEASON_WEEKS*(1+DIM_PCT_CAR)^B258)</f>
        <v>292.41669540238013</v>
      </c>
      <c r="G258" s="5">
        <f>IF(C258=0,0,C258*LABOR_HRS_WK_MES*SEASON_WEEKS*(1+DIM_PCT_MES)^C258)</f>
        <v>290.89345874736773</v>
      </c>
      <c r="H258" s="5">
        <f>E258+F258+G258</f>
        <v>583.31015414974786</v>
      </c>
      <c r="I258" s="5">
        <f>MIN(H258,FARMER_HRS)</f>
        <v>583.31015414974786</v>
      </c>
      <c r="J258" s="5">
        <f>MAX(0,H258-FARMER_HRS)</f>
        <v>0</v>
      </c>
      <c r="K258" s="2">
        <f>I258*FARMER_RATE+J258*TEMP_WORKER_RATE</f>
        <v>20253.824796866244</v>
      </c>
      <c r="L258" s="2">
        <f>A258*PRICE_TOM+B258*PRICE_CAR+C258*PRICE_MES</f>
        <v>32952</v>
      </c>
      <c r="M258" s="2">
        <f>A258*FERT_BED_TOM+B258*FERT_BED_CAR+C258*FERT_BED_MES</f>
        <v>8800</v>
      </c>
      <c r="N258" s="6">
        <f>IF(AND(D258&lt;=TOTAL_BEDS,J258&lt;=TEMP_WORKER_MAX*TEMP_WORKER_HRS),1,0)</f>
        <v>1</v>
      </c>
      <c r="O258" s="2">
        <f>L258-M258-K258-FIXED_COSTS</f>
        <v>-16101.824796866244</v>
      </c>
      <c r="P258" s="2">
        <f>IF(N258=1,O258,"")</f>
        <v>-16101.824796866244</v>
      </c>
    </row>
    <row r="259">
      <c r="A259" s="6">
        <v>0</v>
      </c>
      <c r="B259" s="6">
        <v>8</v>
      </c>
      <c r="C259" s="6">
        <v>7</v>
      </c>
      <c r="D259" s="6">
        <f>A259+B259+C259</f>
        <v>15</v>
      </c>
      <c r="E259" s="5">
        <f>IF(A259=0,0,A259*LABOR_HRS_WK_TOM*SEASON_WEEKS*(1+DIM_PCT_TOM)^A259)</f>
        <v>0</v>
      </c>
      <c r="F259" s="5">
        <f>IF(B259=0,0,B259*LABOR_HRS_WK_CAR*SEASON_WEEKS*(1+DIM_PCT_CAR)^B259)</f>
        <v>292.41669540238013</v>
      </c>
      <c r="G259" s="5">
        <f>IF(C259=0,0,C259*LABOR_HRS_WK_MES*SEASON_WEEKS*(1+DIM_PCT_MES)^C259)</f>
        <v>343.61789814532818</v>
      </c>
      <c r="H259" s="5">
        <f>E259+F259+G259</f>
        <v>636.03459354770825</v>
      </c>
      <c r="I259" s="5">
        <f>MIN(H259,FARMER_HRS)</f>
        <v>636.03459354770825</v>
      </c>
      <c r="J259" s="5">
        <f>MAX(0,H259-FARMER_HRS)</f>
        <v>0</v>
      </c>
      <c r="K259" s="2">
        <f>I259*FARMER_RATE+J259*TEMP_WORKER_RATE</f>
        <v>22084.534498184315</v>
      </c>
      <c r="L259" s="2">
        <f>A259*PRICE_TOM+B259*PRICE_CAR+C259*PRICE_MES</f>
        <v>35652</v>
      </c>
      <c r="M259" s="2">
        <f>A259*FERT_BED_TOM+B259*FERT_BED_CAR+C259*FERT_BED_MES</f>
        <v>9680</v>
      </c>
      <c r="N259" s="6">
        <f>IF(AND(D259&lt;=TOTAL_BEDS,J259&lt;=TEMP_WORKER_MAX*TEMP_WORKER_HRS),1,0)</f>
        <v>1</v>
      </c>
      <c r="O259" s="2">
        <f>L259-M259-K259-FIXED_COSTS</f>
        <v>-16112.534498184315</v>
      </c>
      <c r="P259" s="2">
        <f>IF(N259=1,O259,"")</f>
        <v>-16112.534498184315</v>
      </c>
    </row>
    <row r="260">
      <c r="A260" s="6">
        <v>0</v>
      </c>
      <c r="B260" s="6">
        <v>8</v>
      </c>
      <c r="C260" s="6">
        <v>8</v>
      </c>
      <c r="D260" s="6">
        <f>A260+B260+C260</f>
        <v>16</v>
      </c>
      <c r="E260" s="5">
        <f>IF(A260=0,0,A260*LABOR_HRS_WK_TOM*SEASON_WEEKS*(1+DIM_PCT_TOM)^A260)</f>
        <v>0</v>
      </c>
      <c r="F260" s="5">
        <f>IF(B260=0,0,B260*LABOR_HRS_WK_CAR*SEASON_WEEKS*(1+DIM_PCT_CAR)^B260)</f>
        <v>292.41669540238013</v>
      </c>
      <c r="G260" s="5">
        <f>IF(C260=0,0,C260*LABOR_HRS_WK_MES*SEASON_WEEKS*(1+DIM_PCT_MES)^C260)</f>
        <v>397.61499642530833</v>
      </c>
      <c r="H260" s="5">
        <f>E260+F260+G260</f>
        <v>690.03169182768852</v>
      </c>
      <c r="I260" s="5">
        <f>MIN(H260,FARMER_HRS)</f>
        <v>690.03169182768852</v>
      </c>
      <c r="J260" s="5">
        <f>MAX(0,H260-FARMER_HRS)</f>
        <v>0</v>
      </c>
      <c r="K260" s="2">
        <f>I260*FARMER_RATE+J260*TEMP_WORKER_RATE</f>
        <v>23959.433744016962</v>
      </c>
      <c r="L260" s="2">
        <f>A260*PRICE_TOM+B260*PRICE_CAR+C260*PRICE_MES</f>
        <v>38352</v>
      </c>
      <c r="M260" s="2">
        <f>A260*FERT_BED_TOM+B260*FERT_BED_CAR+C260*FERT_BED_MES</f>
        <v>10560</v>
      </c>
      <c r="N260" s="6">
        <f>IF(AND(D260&lt;=TOTAL_BEDS,J260&lt;=TEMP_WORKER_MAX*TEMP_WORKER_HRS),1,0)</f>
        <v>1</v>
      </c>
      <c r="O260" s="2">
        <f>L260-M260-K260-FIXED_COSTS</f>
        <v>-16167.433744016962</v>
      </c>
      <c r="P260" s="2">
        <f>IF(N260=1,O260,"")</f>
        <v>-16167.433744016962</v>
      </c>
    </row>
    <row r="261">
      <c r="A261" s="6">
        <v>0</v>
      </c>
      <c r="B261" s="6">
        <v>8</v>
      </c>
      <c r="C261" s="6">
        <v>9</v>
      </c>
      <c r="D261" s="6">
        <f>A261+B261+C261</f>
        <v>17</v>
      </c>
      <c r="E261" s="5">
        <f>IF(A261=0,0,A261*LABOR_HRS_WK_TOM*SEASON_WEEKS*(1+DIM_PCT_TOM)^A261)</f>
        <v>0</v>
      </c>
      <c r="F261" s="5">
        <f>IF(B261=0,0,B261*LABOR_HRS_WK_CAR*SEASON_WEEKS*(1+DIM_PCT_CAR)^B261)</f>
        <v>292.41669540238013</v>
      </c>
      <c r="G261" s="5">
        <f>IF(C261=0,0,C261*LABOR_HRS_WK_MES*SEASON_WEEKS*(1+DIM_PCT_MES)^C261)</f>
        <v>452.90833186570273</v>
      </c>
      <c r="H261" s="5">
        <f>E261+F261+G261</f>
        <v>745.32502726808286</v>
      </c>
      <c r="I261" s="5">
        <f>MIN(H261,FARMER_HRS)</f>
        <v>720</v>
      </c>
      <c r="J261" s="5">
        <f>MAX(0,H261-FARMER_HRS)</f>
        <v>25.325027268082863</v>
      </c>
      <c r="K261" s="2">
        <f>I261*FARMER_RATE+J261*TEMP_WORKER_RATE</f>
        <v>25439.670612293106</v>
      </c>
      <c r="L261" s="2">
        <f>A261*PRICE_TOM+B261*PRICE_CAR+C261*PRICE_MES</f>
        <v>41052</v>
      </c>
      <c r="M261" s="2">
        <f>A261*FERT_BED_TOM+B261*FERT_BED_CAR+C261*FERT_BED_MES</f>
        <v>11440</v>
      </c>
      <c r="N261" s="6">
        <f>IF(AND(D261&lt;=TOTAL_BEDS,J261&lt;=TEMP_WORKER_MAX*TEMP_WORKER_HRS),1,0)</f>
        <v>1</v>
      </c>
      <c r="O261" s="2">
        <f>L261-M261-K261-FIXED_COSTS</f>
        <v>-15827.670612293106</v>
      </c>
      <c r="P261" s="2">
        <f>IF(N261=1,O261,"")</f>
        <v>-15827.670612293106</v>
      </c>
    </row>
    <row r="262">
      <c r="A262" s="6">
        <v>0</v>
      </c>
      <c r="B262" s="6">
        <v>8</v>
      </c>
      <c r="C262" s="6">
        <v>10</v>
      </c>
      <c r="D262" s="6">
        <f>A262+B262+C262</f>
        <v>18</v>
      </c>
      <c r="E262" s="5">
        <f>IF(A262=0,0,A262*LABOR_HRS_WK_TOM*SEASON_WEEKS*(1+DIM_PCT_TOM)^A262)</f>
        <v>0</v>
      </c>
      <c r="F262" s="5">
        <f>IF(B262=0,0,B262*LABOR_HRS_WK_CAR*SEASON_WEEKS*(1+DIM_PCT_CAR)^B262)</f>
        <v>292.41669540238013</v>
      </c>
      <c r="G262" s="5">
        <f>IF(C262=0,0,C262*LABOR_HRS_WK_MES*SEASON_WEEKS*(1+DIM_PCT_MES)^C262)</f>
        <v>509.52187334891551</v>
      </c>
      <c r="H262" s="5">
        <f>E262+F262+G262</f>
        <v>801.93856875129563</v>
      </c>
      <c r="I262" s="5">
        <f>MIN(H262,FARMER_HRS)</f>
        <v>720</v>
      </c>
      <c r="J262" s="5">
        <f>MAX(0,H262-FARMER_HRS)</f>
        <v>81.938568751295634</v>
      </c>
      <c r="K262" s="2">
        <f>I262*FARMER_RATE+J262*TEMP_WORKER_RATE</f>
        <v>26422.544596376662</v>
      </c>
      <c r="L262" s="2">
        <f>A262*PRICE_TOM+B262*PRICE_CAR+C262*PRICE_MES</f>
        <v>43752</v>
      </c>
      <c r="M262" s="2">
        <f>A262*FERT_BED_TOM+B262*FERT_BED_CAR+C262*FERT_BED_MES</f>
        <v>12320</v>
      </c>
      <c r="N262" s="6">
        <f>IF(AND(D262&lt;=TOTAL_BEDS,J262&lt;=TEMP_WORKER_MAX*TEMP_WORKER_HRS),1,0)</f>
        <v>1</v>
      </c>
      <c r="O262" s="2">
        <f>L262-M262-K262-FIXED_COSTS</f>
        <v>-14990.544596376662</v>
      </c>
      <c r="P262" s="2">
        <f>IF(N262=1,O262,"")</f>
        <v>-14990.544596376662</v>
      </c>
    </row>
    <row r="263">
      <c r="A263" s="6">
        <v>0</v>
      </c>
      <c r="B263" s="6">
        <v>8</v>
      </c>
      <c r="C263" s="6">
        <v>11</v>
      </c>
      <c r="D263" s="6">
        <f>A263+B263+C263</f>
        <v>19</v>
      </c>
      <c r="E263" s="5">
        <f>IF(A263=0,0,A263*LABOR_HRS_WK_TOM*SEASON_WEEKS*(1+DIM_PCT_TOM)^A263)</f>
        <v>0</v>
      </c>
      <c r="F263" s="5">
        <f>IF(B263=0,0,B263*LABOR_HRS_WK_CAR*SEASON_WEEKS*(1+DIM_PCT_CAR)^B263)</f>
        <v>292.41669540238013</v>
      </c>
      <c r="G263" s="5">
        <f>IF(C263=0,0,C263*LABOR_HRS_WK_MES*SEASON_WEEKS*(1+DIM_PCT_MES)^C263)</f>
        <v>567.47998644235463</v>
      </c>
      <c r="H263" s="5">
        <f>E263+F263+G263</f>
        <v>859.89668184473476</v>
      </c>
      <c r="I263" s="5">
        <f>MIN(H263,FARMER_HRS)</f>
        <v>720</v>
      </c>
      <c r="J263" s="5">
        <f>MAX(0,H263-FARMER_HRS)</f>
        <v>139.89668184473476</v>
      </c>
      <c r="K263" s="2">
        <f>I263*FARMER_RATE+J263*TEMP_WORKER_RATE</f>
        <v>27428.761837582202</v>
      </c>
      <c r="L263" s="2">
        <f>A263*PRICE_TOM+B263*PRICE_CAR+C263*PRICE_MES</f>
        <v>46452</v>
      </c>
      <c r="M263" s="2">
        <f>A263*FERT_BED_TOM+B263*FERT_BED_CAR+C263*FERT_BED_MES</f>
        <v>13200</v>
      </c>
      <c r="N263" s="6">
        <f>IF(AND(D263&lt;=TOTAL_BEDS,J263&lt;=TEMP_WORKER_MAX*TEMP_WORKER_HRS),1,0)</f>
        <v>1</v>
      </c>
      <c r="O263" s="2">
        <f>L263-M263-K263-FIXED_COSTS</f>
        <v>-14176.761837582202</v>
      </c>
      <c r="P263" s="2">
        <f>IF(N263=1,O263,"")</f>
        <v>-14176.761837582202</v>
      </c>
    </row>
    <row r="264">
      <c r="A264" s="6">
        <v>0</v>
      </c>
      <c r="B264" s="6">
        <v>8</v>
      </c>
      <c r="C264" s="6">
        <v>12</v>
      </c>
      <c r="D264" s="6">
        <f>A264+B264+C264</f>
        <v>20</v>
      </c>
      <c r="E264" s="5">
        <f>IF(A264=0,0,A264*LABOR_HRS_WK_TOM*SEASON_WEEKS*(1+DIM_PCT_TOM)^A264)</f>
        <v>0</v>
      </c>
      <c r="F264" s="5">
        <f>IF(B264=0,0,B264*LABOR_HRS_WK_CAR*SEASON_WEEKS*(1+DIM_PCT_CAR)^B264)</f>
        <v>292.41669540238013</v>
      </c>
      <c r="G264" s="5">
        <f>IF(C264=0,0,C264*LABOR_HRS_WK_MES*SEASON_WEEKS*(1+DIM_PCT_MES)^C264)</f>
        <v>626.807439570419</v>
      </c>
      <c r="H264" s="5">
        <f>E264+F264+G264</f>
        <v>919.22413497279911</v>
      </c>
      <c r="I264" s="5">
        <f>MIN(H264,FARMER_HRS)</f>
        <v>720</v>
      </c>
      <c r="J264" s="5">
        <f>MAX(0,H264-FARMER_HRS)</f>
        <v>199.22413497279911</v>
      </c>
      <c r="K264" s="2">
        <f>I264*FARMER_RATE+J264*TEMP_WORKER_RATE</f>
        <v>28458.752343277763</v>
      </c>
      <c r="L264" s="2">
        <f>A264*PRICE_TOM+B264*PRICE_CAR+C264*PRICE_MES</f>
        <v>49152</v>
      </c>
      <c r="M264" s="2">
        <f>A264*FERT_BED_TOM+B264*FERT_BED_CAR+C264*FERT_BED_MES</f>
        <v>14080</v>
      </c>
      <c r="N264" s="6">
        <f>IF(AND(D264&lt;=TOTAL_BEDS,J264&lt;=TEMP_WORKER_MAX*TEMP_WORKER_HRS),1,0)</f>
        <v>1</v>
      </c>
      <c r="O264" s="2">
        <f>L264-M264-K264-FIXED_COSTS</f>
        <v>-13386.752343277763</v>
      </c>
      <c r="P264" s="2">
        <f>IF(N264=1,O264,"")</f>
        <v>-13386.752343277763</v>
      </c>
    </row>
    <row r="265">
      <c r="A265" s="6">
        <v>0</v>
      </c>
      <c r="B265" s="6">
        <v>8</v>
      </c>
      <c r="C265" s="6">
        <v>13</v>
      </c>
      <c r="D265" s="6">
        <f>A265+B265+C265</f>
        <v>21</v>
      </c>
      <c r="E265" s="5">
        <f>IF(A265=0,0,A265*LABOR_HRS_WK_TOM*SEASON_WEEKS*(1+DIM_PCT_TOM)^A265)</f>
        <v>0</v>
      </c>
      <c r="F265" s="5">
        <f>IF(B265=0,0,B265*LABOR_HRS_WK_CAR*SEASON_WEEKS*(1+DIM_PCT_CAR)^B265)</f>
        <v>292.41669540238013</v>
      </c>
      <c r="G265" s="5">
        <f>IF(C265=0,0,C265*LABOR_HRS_WK_MES*SEASON_WEEKS*(1+DIM_PCT_MES)^C265)</f>
        <v>687.52941027880331</v>
      </c>
      <c r="H265" s="5">
        <f>E265+F265+G265</f>
        <v>979.94610568118344</v>
      </c>
      <c r="I265" s="5">
        <f>MIN(H265,FARMER_HRS)</f>
        <v>720</v>
      </c>
      <c r="J265" s="5">
        <f>MAX(0,H265-FARMER_HRS)</f>
        <v>259.94610568118344</v>
      </c>
      <c r="K265" s="2">
        <f>I265*FARMER_RATE+J265*TEMP_WORKER_RATE</f>
        <v>29512.953223631659</v>
      </c>
      <c r="L265" s="2">
        <f>A265*PRICE_TOM+B265*PRICE_CAR+C265*PRICE_MES</f>
        <v>51852</v>
      </c>
      <c r="M265" s="2">
        <f>A265*FERT_BED_TOM+B265*FERT_BED_CAR+C265*FERT_BED_MES</f>
        <v>14960</v>
      </c>
      <c r="N265" s="6">
        <f>IF(AND(D265&lt;=TOTAL_BEDS,J265&lt;=TEMP_WORKER_MAX*TEMP_WORKER_HRS),1,0)</f>
        <v>1</v>
      </c>
      <c r="O265" s="2">
        <f>L265-M265-K265-FIXED_COSTS</f>
        <v>-12620.953223631659</v>
      </c>
      <c r="P265" s="2">
        <f>IF(N265=1,O265,"")</f>
        <v>-12620.953223631659</v>
      </c>
    </row>
    <row r="266">
      <c r="A266" s="6">
        <v>0</v>
      </c>
      <c r="B266" s="6">
        <v>8</v>
      </c>
      <c r="C266" s="6">
        <v>14</v>
      </c>
      <c r="D266" s="6">
        <f>A266+B266+C266</f>
        <v>22</v>
      </c>
      <c r="E266" s="5">
        <f>IF(A266=0,0,A266*LABOR_HRS_WK_TOM*SEASON_WEEKS*(1+DIM_PCT_TOM)^A266)</f>
        <v>0</v>
      </c>
      <c r="F266" s="5">
        <f>IF(B266=0,0,B266*LABOR_HRS_WK_CAR*SEASON_WEEKS*(1+DIM_PCT_CAR)^B266)</f>
        <v>292.41669540238013</v>
      </c>
      <c r="G266" s="5">
        <f>IF(C266=0,0,C266*LABOR_HRS_WK_MES*SEASON_WEEKS*(1+DIM_PCT_MES)^C266)</f>
        <v>749.67149159246435</v>
      </c>
      <c r="H266" s="5">
        <f>E266+F266+G266</f>
        <v>1042.0881869948444</v>
      </c>
      <c r="I266" s="5">
        <f>MIN(H266,FARMER_HRS)</f>
        <v>720</v>
      </c>
      <c r="J266" s="5">
        <f>MAX(0,H266-FARMER_HRS)</f>
        <v>322.08818699484436</v>
      </c>
      <c r="K266" s="2">
        <f>I266*FARMER_RATE+J266*TEMP_WORKER_RATE</f>
        <v>30591.808801993826</v>
      </c>
      <c r="L266" s="2">
        <f>A266*PRICE_TOM+B266*PRICE_CAR+C266*PRICE_MES</f>
        <v>54552</v>
      </c>
      <c r="M266" s="2">
        <f>A266*FERT_BED_TOM+B266*FERT_BED_CAR+C266*FERT_BED_MES</f>
        <v>15840</v>
      </c>
      <c r="N266" s="6">
        <f>IF(AND(D266&lt;=TOTAL_BEDS,J266&lt;=TEMP_WORKER_MAX*TEMP_WORKER_HRS),1,0)</f>
        <v>1</v>
      </c>
      <c r="O266" s="2">
        <f>L266-M266-K266-FIXED_COSTS</f>
        <v>-11879.808801993826</v>
      </c>
      <c r="P266" s="2">
        <f>IF(N266=1,O266,"")</f>
        <v>-11879.808801993826</v>
      </c>
    </row>
    <row r="267">
      <c r="A267" s="6">
        <v>0</v>
      </c>
      <c r="B267" s="6">
        <v>8</v>
      </c>
      <c r="C267" s="6">
        <v>15</v>
      </c>
      <c r="D267" s="6">
        <f>A267+B267+C267</f>
        <v>23</v>
      </c>
      <c r="E267" s="5">
        <f>IF(A267=0,0,A267*LABOR_HRS_WK_TOM*SEASON_WEEKS*(1+DIM_PCT_TOM)^A267)</f>
        <v>0</v>
      </c>
      <c r="F267" s="5">
        <f>IF(B267=0,0,B267*LABOR_HRS_WK_CAR*SEASON_WEEKS*(1+DIM_PCT_CAR)^B267)</f>
        <v>292.41669540238013</v>
      </c>
      <c r="G267" s="5">
        <f>IF(C267=0,0,C267*LABOR_HRS_WK_MES*SEASON_WEEKS*(1+DIM_PCT_MES)^C267)</f>
        <v>813.25969846861074</v>
      </c>
      <c r="H267" s="5">
        <f>E267+F267+G267</f>
        <v>1105.676393870991</v>
      </c>
      <c r="I267" s="5">
        <f>MIN(H267,FARMER_HRS)</f>
        <v>720</v>
      </c>
      <c r="J267" s="5">
        <f>MAX(0,H267-FARMER_HRS)</f>
        <v>385.676393870991</v>
      </c>
      <c r="K267" s="2">
        <f>I267*FARMER_RATE+J267*TEMP_WORKER_RATE</f>
        <v>31695.770726926927</v>
      </c>
      <c r="L267" s="2">
        <f>A267*PRICE_TOM+B267*PRICE_CAR+C267*PRICE_MES</f>
        <v>57252</v>
      </c>
      <c r="M267" s="2">
        <f>A267*FERT_BED_TOM+B267*FERT_BED_CAR+C267*FERT_BED_MES</f>
        <v>16720</v>
      </c>
      <c r="N267" s="6">
        <f>IF(AND(D267&lt;=TOTAL_BEDS,J267&lt;=TEMP_WORKER_MAX*TEMP_WORKER_HRS),1,0)</f>
        <v>1</v>
      </c>
      <c r="O267" s="2">
        <f>L267-M267-K267-FIXED_COSTS</f>
        <v>-11163.770726926927</v>
      </c>
      <c r="P267" s="2">
        <f>IF(N267=1,O267,"")</f>
        <v>-11163.770726926927</v>
      </c>
    </row>
    <row r="268">
      <c r="A268" s="6">
        <v>0</v>
      </c>
      <c r="B268" s="6">
        <v>8</v>
      </c>
      <c r="C268" s="6">
        <v>16</v>
      </c>
      <c r="D268" s="6">
        <f>A268+B268+C268</f>
        <v>24</v>
      </c>
      <c r="E268" s="5">
        <f>IF(A268=0,0,A268*LABOR_HRS_WK_TOM*SEASON_WEEKS*(1+DIM_PCT_TOM)^A268)</f>
        <v>0</v>
      </c>
      <c r="F268" s="5">
        <f>IF(B268=0,0,B268*LABOR_HRS_WK_CAR*SEASON_WEEKS*(1+DIM_PCT_CAR)^B268)</f>
        <v>292.41669540238013</v>
      </c>
      <c r="G268" s="5">
        <f>IF(C268=0,0,C268*LABOR_HRS_WK_MES*SEASON_WEEKS*(1+DIM_PCT_MES)^C268)</f>
        <v>878.32047434609967</v>
      </c>
      <c r="H268" s="5">
        <f>E268+F268+G268</f>
        <v>1170.7371697484798</v>
      </c>
      <c r="I268" s="5">
        <f>MIN(H268,FARMER_HRS)</f>
        <v>720</v>
      </c>
      <c r="J268" s="5">
        <f>MAX(0,H268-FARMER_HRS)</f>
        <v>450.7371697484798</v>
      </c>
      <c r="K268" s="2">
        <f>I268*FARMER_RATE+J268*TEMP_WORKER_RATE</f>
        <v>32825.298085911105</v>
      </c>
      <c r="L268" s="2">
        <f>A268*PRICE_TOM+B268*PRICE_CAR+C268*PRICE_MES</f>
        <v>59952</v>
      </c>
      <c r="M268" s="2">
        <f>A268*FERT_BED_TOM+B268*FERT_BED_CAR+C268*FERT_BED_MES</f>
        <v>17600</v>
      </c>
      <c r="N268" s="6">
        <f>IF(AND(D268&lt;=TOTAL_BEDS,J268&lt;=TEMP_WORKER_MAX*TEMP_WORKER_HRS),1,0)</f>
        <v>1</v>
      </c>
      <c r="O268" s="2">
        <f>L268-M268-K268-FIXED_COSTS</f>
        <v>-10473.298085911105</v>
      </c>
      <c r="P268" s="2">
        <f>IF(N268=1,O268,"")</f>
        <v>-10473.298085911105</v>
      </c>
    </row>
    <row r="269">
      <c r="A269" s="6">
        <v>0</v>
      </c>
      <c r="B269" s="6">
        <v>8</v>
      </c>
      <c r="C269" s="6">
        <v>17</v>
      </c>
      <c r="D269" s="6">
        <f>A269+B269+C269</f>
        <v>25</v>
      </c>
      <c r="E269" s="5">
        <f>IF(A269=0,0,A269*LABOR_HRS_WK_TOM*SEASON_WEEKS*(1+DIM_PCT_TOM)^A269)</f>
        <v>0</v>
      </c>
      <c r="F269" s="5">
        <f>IF(B269=0,0,B269*LABOR_HRS_WK_CAR*SEASON_WEEKS*(1+DIM_PCT_CAR)^B269)</f>
        <v>292.41669540238013</v>
      </c>
      <c r="G269" s="5">
        <f>IF(C269=0,0,C269*LABOR_HRS_WK_MES*SEASON_WEEKS*(1+DIM_PCT_MES)^C269)</f>
        <v>944.88069779263992</v>
      </c>
      <c r="H269" s="5">
        <f>E269+F269+G269</f>
        <v>1237.29739319502</v>
      </c>
      <c r="I269" s="5">
        <f>MIN(H269,FARMER_HRS)</f>
        <v>720</v>
      </c>
      <c r="J269" s="5">
        <f>MAX(0,H269-FARMER_HRS)</f>
        <v>517.29739319502</v>
      </c>
      <c r="K269" s="2">
        <f>I269*FARMER_RATE+J269*TEMP_WORKER_RATE</f>
        <v>33980.857520746875</v>
      </c>
      <c r="L269" s="2">
        <f>A269*PRICE_TOM+B269*PRICE_CAR+C269*PRICE_MES</f>
        <v>62652</v>
      </c>
      <c r="M269" s="2">
        <f>A269*FERT_BED_TOM+B269*FERT_BED_CAR+C269*FERT_BED_MES</f>
        <v>18480</v>
      </c>
      <c r="N269" s="6">
        <f>IF(AND(D269&lt;=TOTAL_BEDS,J269&lt;=TEMP_WORKER_MAX*TEMP_WORKER_HRS),1,0)</f>
        <v>1</v>
      </c>
      <c r="O269" s="2">
        <f>L269-M269-K269-FIXED_COSTS</f>
        <v>-9808.8575207468748</v>
      </c>
      <c r="P269" s="2">
        <f>IF(N269=1,O269,"")</f>
        <v>-9808.8575207468748</v>
      </c>
    </row>
    <row r="270">
      <c r="A270" s="6">
        <v>0</v>
      </c>
      <c r="B270" s="6">
        <v>8</v>
      </c>
      <c r="C270" s="6">
        <v>18</v>
      </c>
      <c r="D270" s="6">
        <f>A270+B270+C270</f>
        <v>26</v>
      </c>
      <c r="E270" s="5">
        <f>IF(A270=0,0,A270*LABOR_HRS_WK_TOM*SEASON_WEEKS*(1+DIM_PCT_TOM)^A270)</f>
        <v>0</v>
      </c>
      <c r="F270" s="5">
        <f>IF(B270=0,0,B270*LABOR_HRS_WK_CAR*SEASON_WEEKS*(1+DIM_PCT_CAR)^B270)</f>
        <v>292.41669540238013</v>
      </c>
      <c r="G270" s="5">
        <f>IF(C270=0,0,C270*LABOR_HRS_WK_MES*SEASON_WEEKS*(1+DIM_PCT_MES)^C270)</f>
        <v>1012.9676892512272</v>
      </c>
      <c r="H270" s="5">
        <f>E270+F270+G270</f>
        <v>1305.3843846536074</v>
      </c>
      <c r="I270" s="5">
        <f>MIN(H270,FARMER_HRS)</f>
        <v>720</v>
      </c>
      <c r="J270" s="5">
        <f>MAX(0,H270-FARMER_HRS)</f>
        <v>585.38438465360741</v>
      </c>
      <c r="K270" s="2">
        <f>I270*FARMER_RATE+J270*TEMP_WORKER_RATE</f>
        <v>35162.923344680683</v>
      </c>
      <c r="L270" s="2">
        <f>A270*PRICE_TOM+B270*PRICE_CAR+C270*PRICE_MES</f>
        <v>65352</v>
      </c>
      <c r="M270" s="2">
        <f>A270*FERT_BED_TOM+B270*FERT_BED_CAR+C270*FERT_BED_MES</f>
        <v>19360</v>
      </c>
      <c r="N270" s="6">
        <f>IF(AND(D270&lt;=TOTAL_BEDS,J270&lt;=TEMP_WORKER_MAX*TEMP_WORKER_HRS),1,0)</f>
        <v>1</v>
      </c>
      <c r="O270" s="2">
        <f>L270-M270-K270-FIXED_COSTS</f>
        <v>-9170.9233446806829</v>
      </c>
      <c r="P270" s="2">
        <f>IF(N270=1,O270,"")</f>
        <v>-9170.9233446806829</v>
      </c>
    </row>
    <row r="271">
      <c r="A271" s="6">
        <v>0</v>
      </c>
      <c r="B271" s="6">
        <v>8</v>
      </c>
      <c r="C271" s="6">
        <v>19</v>
      </c>
      <c r="D271" s="6">
        <f>A271+B271+C271</f>
        <v>27</v>
      </c>
      <c r="E271" s="5">
        <f>IF(A271=0,0,A271*LABOR_HRS_WK_TOM*SEASON_WEEKS*(1+DIM_PCT_TOM)^A271)</f>
        <v>0</v>
      </c>
      <c r="F271" s="5">
        <f>IF(B271=0,0,B271*LABOR_HRS_WK_CAR*SEASON_WEEKS*(1+DIM_PCT_CAR)^B271)</f>
        <v>292.41669540238013</v>
      </c>
      <c r="G271" s="5">
        <f>IF(C271=0,0,C271*LABOR_HRS_WK_MES*SEASON_WEEKS*(1+DIM_PCT_MES)^C271)</f>
        <v>1082.6092178872491</v>
      </c>
      <c r="H271" s="5">
        <f>E271+F271+G271</f>
        <v>1375.0259132896292</v>
      </c>
      <c r="I271" s="5">
        <f>MIN(H271,FARMER_HRS)</f>
        <v>720</v>
      </c>
      <c r="J271" s="5">
        <f>MAX(0,H271-FARMER_HRS)</f>
        <v>655.02591328962922</v>
      </c>
      <c r="K271" s="2">
        <f>I271*FARMER_RATE+J271*TEMP_WORKER_RATE</f>
        <v>36371.977661278288</v>
      </c>
      <c r="L271" s="2">
        <f>A271*PRICE_TOM+B271*PRICE_CAR+C271*PRICE_MES</f>
        <v>68052</v>
      </c>
      <c r="M271" s="2">
        <f>A271*FERT_BED_TOM+B271*FERT_BED_CAR+C271*FERT_BED_MES</f>
        <v>20240</v>
      </c>
      <c r="N271" s="6">
        <f>IF(AND(D271&lt;=TOTAL_BEDS,J271&lt;=TEMP_WORKER_MAX*TEMP_WORKER_HRS),1,0)</f>
        <v>1</v>
      </c>
      <c r="O271" s="2">
        <f>L271-M271-K271-FIXED_COSTS</f>
        <v>-8559.977661278288</v>
      </c>
      <c r="P271" s="2">
        <f>IF(N271=1,O271,"")</f>
        <v>-8559.977661278288</v>
      </c>
    </row>
    <row r="272">
      <c r="A272" s="6">
        <v>0</v>
      </c>
      <c r="B272" s="6">
        <v>8</v>
      </c>
      <c r="C272" s="6">
        <v>20</v>
      </c>
      <c r="D272" s="6">
        <f>A272+B272+C272</f>
        <v>28</v>
      </c>
      <c r="E272" s="5">
        <f>IF(A272=0,0,A272*LABOR_HRS_WK_TOM*SEASON_WEEKS*(1+DIM_PCT_TOM)^A272)</f>
        <v>0</v>
      </c>
      <c r="F272" s="5">
        <f>IF(B272=0,0,B272*LABOR_HRS_WK_CAR*SEASON_WEEKS*(1+DIM_PCT_CAR)^B272)</f>
        <v>292.41669540238013</v>
      </c>
      <c r="G272" s="5">
        <f>IF(C272=0,0,C272*LABOR_HRS_WK_MES*SEASON_WEEKS*(1+DIM_PCT_MES)^C272)</f>
        <v>1153.8335085377259</v>
      </c>
      <c r="H272" s="5">
        <f>E272+F272+G272</f>
        <v>1446.2502039401061</v>
      </c>
      <c r="I272" s="5">
        <f>MIN(H272,FARMER_HRS)</f>
        <v>720</v>
      </c>
      <c r="J272" s="5">
        <f>MAX(0,H272-FARMER_HRS)</f>
        <v>726.25020394010608</v>
      </c>
      <c r="K272" s="2">
        <f>I272*FARMER_RATE+J272*TEMP_WORKER_RATE</f>
        <v>37608.510485071281</v>
      </c>
      <c r="L272" s="2">
        <f>A272*PRICE_TOM+B272*PRICE_CAR+C272*PRICE_MES</f>
        <v>70752</v>
      </c>
      <c r="M272" s="2">
        <f>A272*FERT_BED_TOM+B272*FERT_BED_CAR+C272*FERT_BED_MES</f>
        <v>21120</v>
      </c>
      <c r="N272" s="6">
        <f>IF(AND(D272&lt;=TOTAL_BEDS,J272&lt;=TEMP_WORKER_MAX*TEMP_WORKER_HRS),1,0)</f>
        <v>1</v>
      </c>
      <c r="O272" s="2">
        <f>L272-M272-K272-FIXED_COSTS</f>
        <v>-7976.5104850712814</v>
      </c>
      <c r="P272" s="2">
        <f>IF(N272=1,O272,"")</f>
        <v>-7976.5104850712814</v>
      </c>
    </row>
    <row r="273">
      <c r="A273" s="6">
        <v>0</v>
      </c>
      <c r="B273" s="6">
        <v>8</v>
      </c>
      <c r="C273" s="6">
        <v>21</v>
      </c>
      <c r="D273" s="6">
        <f>A273+B273+C273</f>
        <v>29</v>
      </c>
      <c r="E273" s="5">
        <f>IF(A273=0,0,A273*LABOR_HRS_WK_TOM*SEASON_WEEKS*(1+DIM_PCT_TOM)^A273)</f>
        <v>0</v>
      </c>
      <c r="F273" s="5">
        <f>IF(B273=0,0,B273*LABOR_HRS_WK_CAR*SEASON_WEEKS*(1+DIM_PCT_CAR)^B273)</f>
        <v>292.41669540238013</v>
      </c>
      <c r="G273" s="5">
        <f>IF(C273=0,0,C273*LABOR_HRS_WK_MES*SEASON_WEEKS*(1+DIM_PCT_MES)^C273)</f>
        <v>1226.6692487641699</v>
      </c>
      <c r="H273" s="5">
        <f>E273+F273+G273</f>
        <v>1519.08594416655</v>
      </c>
      <c r="I273" s="5">
        <f>MIN(H273,FARMER_HRS)</f>
        <v>720</v>
      </c>
      <c r="J273" s="5">
        <f>MAX(0,H273-FARMER_HRS)</f>
        <v>799.08594416655</v>
      </c>
      <c r="K273" s="2">
        <f>I273*FARMER_RATE+J273*TEMP_WORKER_RATE</f>
        <v>38873.019864002606</v>
      </c>
      <c r="L273" s="2">
        <f>A273*PRICE_TOM+B273*PRICE_CAR+C273*PRICE_MES</f>
        <v>73452</v>
      </c>
      <c r="M273" s="2">
        <f>A273*FERT_BED_TOM+B273*FERT_BED_CAR+C273*FERT_BED_MES</f>
        <v>22000</v>
      </c>
      <c r="N273" s="6">
        <f>IF(AND(D273&lt;=TOTAL_BEDS,J273&lt;=TEMP_WORKER_MAX*TEMP_WORKER_HRS),1,0)</f>
        <v>1</v>
      </c>
      <c r="O273" s="2">
        <f>L273-M273-K273-FIXED_COSTS</f>
        <v>-7421.0198640026065</v>
      </c>
      <c r="P273" s="2">
        <f>IF(N273=1,O273,"")</f>
        <v>-7421.0198640026065</v>
      </c>
    </row>
    <row r="274">
      <c r="A274" s="6">
        <v>0</v>
      </c>
      <c r="B274" s="6">
        <v>8</v>
      </c>
      <c r="C274" s="6">
        <v>22</v>
      </c>
      <c r="D274" s="6">
        <f>A274+B274+C274</f>
        <v>30</v>
      </c>
      <c r="E274" s="5">
        <f>IF(A274=0,0,A274*LABOR_HRS_WK_TOM*SEASON_WEEKS*(1+DIM_PCT_TOM)^A274)</f>
        <v>0</v>
      </c>
      <c r="F274" s="5">
        <f>IF(B274=0,0,B274*LABOR_HRS_WK_CAR*SEASON_WEEKS*(1+DIM_PCT_CAR)^B274)</f>
        <v>292.41669540238013</v>
      </c>
      <c r="G274" s="5">
        <f>IF(C274=0,0,C274*LABOR_HRS_WK_MES*SEASON_WEEKS*(1+DIM_PCT_MES)^C274)</f>
        <v>1301.1455960105659</v>
      </c>
      <c r="H274" s="5">
        <f>E274+F274+G274</f>
        <v>1593.562291412946</v>
      </c>
      <c r="I274" s="5">
        <f>MIN(H274,FARMER_HRS)</f>
        <v>720</v>
      </c>
      <c r="J274" s="5">
        <f>MAX(0,H274-FARMER_HRS)</f>
        <v>873.562291412946</v>
      </c>
      <c r="K274" s="2">
        <f>I274*FARMER_RATE+J274*TEMP_WORKER_RATE</f>
        <v>40166.012003696975</v>
      </c>
      <c r="L274" s="2">
        <f>A274*PRICE_TOM+B274*PRICE_CAR+C274*PRICE_MES</f>
        <v>76152</v>
      </c>
      <c r="M274" s="2">
        <f>A274*FERT_BED_TOM+B274*FERT_BED_CAR+C274*FERT_BED_MES</f>
        <v>22880</v>
      </c>
      <c r="N274" s="6">
        <f>IF(AND(D274&lt;=TOTAL_BEDS,J274&lt;=TEMP_WORKER_MAX*TEMP_WORKER_HRS),1,0)</f>
        <v>1</v>
      </c>
      <c r="O274" s="2">
        <f>L274-M274-K274-FIXED_COSTS</f>
        <v>-6894.0120036969747</v>
      </c>
      <c r="P274" s="2">
        <f>IF(N274=1,O274,"")</f>
        <v>-6894.0120036969747</v>
      </c>
    </row>
    <row r="275">
      <c r="A275" s="6">
        <v>0</v>
      </c>
      <c r="B275" s="6">
        <v>8</v>
      </c>
      <c r="C275" s="6">
        <v>23</v>
      </c>
      <c r="D275" s="6">
        <f>A275+B275+C275</f>
        <v>31</v>
      </c>
      <c r="E275" s="5">
        <f>IF(A275=0,0,A275*LABOR_HRS_WK_TOM*SEASON_WEEKS*(1+DIM_PCT_TOM)^A275)</f>
        <v>0</v>
      </c>
      <c r="F275" s="5">
        <f>IF(B275=0,0,B275*LABOR_HRS_WK_CAR*SEASON_WEEKS*(1+DIM_PCT_CAR)^B275)</f>
        <v>292.41669540238013</v>
      </c>
      <c r="G275" s="5">
        <f>IF(C275=0,0,C275*LABOR_HRS_WK_MES*SEASON_WEEKS*(1+DIM_PCT_MES)^C275)</f>
        <v>1377.2921848680023</v>
      </c>
      <c r="H275" s="5">
        <f>E275+F275+G275</f>
        <v>1669.7088802703825</v>
      </c>
      <c r="I275" s="5">
        <f>MIN(H275,FARMER_HRS)</f>
        <v>720</v>
      </c>
      <c r="J275" s="5">
        <f>MAX(0,H275-FARMER_HRS)</f>
        <v>949.70888027038245</v>
      </c>
      <c r="K275" s="2">
        <f>I275*FARMER_RATE+J275*TEMP_WORKER_RATE</f>
        <v>41488.001393583028</v>
      </c>
      <c r="L275" s="2">
        <f>A275*PRICE_TOM+B275*PRICE_CAR+C275*PRICE_MES</f>
        <v>78852</v>
      </c>
      <c r="M275" s="2">
        <f>A275*FERT_BED_TOM+B275*FERT_BED_CAR+C275*FERT_BED_MES</f>
        <v>23760</v>
      </c>
      <c r="N275" s="6">
        <f>IF(AND(D275&lt;=TOTAL_BEDS,J275&lt;=TEMP_WORKER_MAX*TEMP_WORKER_HRS),1,0)</f>
        <v>1</v>
      </c>
      <c r="O275" s="2">
        <f>L275-M275-K275-FIXED_COSTS</f>
        <v>-6396.0013935830284</v>
      </c>
      <c r="P275" s="2">
        <f>IF(N275=1,O275,"")</f>
        <v>-6396.0013935830284</v>
      </c>
    </row>
    <row r="276">
      <c r="A276" s="6">
        <v>0</v>
      </c>
      <c r="B276" s="6">
        <v>8</v>
      </c>
      <c r="C276" s="6">
        <v>24</v>
      </c>
      <c r="D276" s="6">
        <f>A276+B276+C276</f>
        <v>32</v>
      </c>
      <c r="E276" s="5">
        <f>IF(A276=0,0,A276*LABOR_HRS_WK_TOM*SEASON_WEEKS*(1+DIM_PCT_TOM)^A276)</f>
        <v>0</v>
      </c>
      <c r="F276" s="5">
        <f>IF(B276=0,0,B276*LABOR_HRS_WK_CAR*SEASON_WEEKS*(1+DIM_PCT_CAR)^B276)</f>
        <v>292.41669540238013</v>
      </c>
      <c r="G276" s="5">
        <f>IF(C276=0,0,C276*LABOR_HRS_WK_MES*SEASON_WEEKS*(1+DIM_PCT_MES)^C276)</f>
        <v>1455.139134447498</v>
      </c>
      <c r="H276" s="5">
        <f>E276+F276+G276</f>
        <v>1747.5558298498781</v>
      </c>
      <c r="I276" s="5">
        <f>MIN(H276,FARMER_HRS)</f>
        <v>720</v>
      </c>
      <c r="J276" s="5">
        <f>MAX(0,H276-FARMER_HRS)</f>
        <v>1027.5558298498781</v>
      </c>
      <c r="K276" s="2">
        <f>I276*FARMER_RATE+J276*TEMP_WORKER_RATE</f>
        <v>42839.510934893719</v>
      </c>
      <c r="L276" s="2">
        <f>A276*PRICE_TOM+B276*PRICE_CAR+C276*PRICE_MES</f>
        <v>81552</v>
      </c>
      <c r="M276" s="2">
        <f>A276*FERT_BED_TOM+B276*FERT_BED_CAR+C276*FERT_BED_MES</f>
        <v>24640</v>
      </c>
      <c r="N276" s="6">
        <f>IF(AND(D276&lt;=TOTAL_BEDS,J276&lt;=TEMP_WORKER_MAX*TEMP_WORKER_HRS),1,0)</f>
        <v>1</v>
      </c>
      <c r="O276" s="2">
        <f>L276-M276-K276-FIXED_COSTS</f>
        <v>-5927.5109348937185</v>
      </c>
      <c r="P276" s="2">
        <f>IF(N276=1,O276,"")</f>
        <v>-5927.5109348937185</v>
      </c>
    </row>
    <row r="277">
      <c r="A277" s="6">
        <v>0</v>
      </c>
      <c r="B277" s="6">
        <v>8</v>
      </c>
      <c r="C277" s="6">
        <v>25</v>
      </c>
      <c r="D277" s="6">
        <f>A277+B277+C277</f>
        <v>33</v>
      </c>
      <c r="E277" s="5">
        <f>IF(A277=0,0,A277*LABOR_HRS_WK_TOM*SEASON_WEEKS*(1+DIM_PCT_TOM)^A277)</f>
        <v>0</v>
      </c>
      <c r="F277" s="5">
        <f>IF(B277=0,0,B277*LABOR_HRS_WK_CAR*SEASON_WEEKS*(1+DIM_PCT_CAR)^B277)</f>
        <v>292.41669540238013</v>
      </c>
      <c r="G277" s="5">
        <f>IF(C277=0,0,C277*LABOR_HRS_WK_MES*SEASON_WEEKS*(1+DIM_PCT_MES)^C277)</f>
        <v>1534.7170558625955</v>
      </c>
      <c r="H277" s="5">
        <f>E277+F277+G277</f>
        <v>1827.1337512649757</v>
      </c>
      <c r="I277" s="5">
        <f>MIN(H277,FARMER_HRS)</f>
        <v>720</v>
      </c>
      <c r="J277" s="5">
        <f>MAX(0,H277-FARMER_HRS)</f>
        <v>1107.1337512649757</v>
      </c>
      <c r="K277" s="2">
        <f>I277*FARMER_RATE+J277*TEMP_WORKER_RATE</f>
        <v>44221.072070572496</v>
      </c>
      <c r="L277" s="2">
        <f>A277*PRICE_TOM+B277*PRICE_CAR+C277*PRICE_MES</f>
        <v>84252</v>
      </c>
      <c r="M277" s="2">
        <f>A277*FERT_BED_TOM+B277*FERT_BED_CAR+C277*FERT_BED_MES</f>
        <v>25520</v>
      </c>
      <c r="N277" s="6">
        <f>IF(AND(D277&lt;=TOTAL_BEDS,J277&lt;=TEMP_WORKER_MAX*TEMP_WORKER_HRS),1,0)</f>
        <v>1</v>
      </c>
      <c r="O277" s="2">
        <f>L277-M277-K277-FIXED_COSTS</f>
        <v>-5489.0720705724962</v>
      </c>
      <c r="P277" s="2">
        <f>IF(N277=1,O277,"")</f>
        <v>-5489.0720705724962</v>
      </c>
    </row>
    <row r="278">
      <c r="A278" s="6">
        <v>0</v>
      </c>
      <c r="B278" s="6">
        <v>8</v>
      </c>
      <c r="C278" s="6">
        <v>26</v>
      </c>
      <c r="D278" s="6">
        <f>A278+B278+C278</f>
        <v>34</v>
      </c>
      <c r="E278" s="5">
        <f>IF(A278=0,0,A278*LABOR_HRS_WK_TOM*SEASON_WEEKS*(1+DIM_PCT_TOM)^A278)</f>
        <v>0</v>
      </c>
      <c r="F278" s="5">
        <f>IF(B278=0,0,B278*LABOR_HRS_WK_CAR*SEASON_WEEKS*(1+DIM_PCT_CAR)^B278)</f>
        <v>292.41669540238013</v>
      </c>
      <c r="G278" s="5">
        <f>IF(C278=0,0,C278*LABOR_HRS_WK_MES*SEASON_WEEKS*(1+DIM_PCT_MES)^C278)</f>
        <v>1616.0570598233128</v>
      </c>
      <c r="H278" s="5">
        <f>E278+F278+G278</f>
        <v>1908.4737552256929</v>
      </c>
      <c r="I278" s="5">
        <f>MIN(H278,FARMER_HRS)</f>
        <v>720</v>
      </c>
      <c r="J278" s="5">
        <f>MAX(0,H278-FARMER_HRS)</f>
        <v>1188.4737552256929</v>
      </c>
      <c r="K278" s="2">
        <f>I278*FARMER_RATE+J278*TEMP_WORKER_RATE</f>
        <v>45633.224917112719</v>
      </c>
      <c r="L278" s="2">
        <f>A278*PRICE_TOM+B278*PRICE_CAR+C278*PRICE_MES</f>
        <v>86952</v>
      </c>
      <c r="M278" s="2">
        <f>A278*FERT_BED_TOM+B278*FERT_BED_CAR+C278*FERT_BED_MES</f>
        <v>26400</v>
      </c>
      <c r="N278" s="6">
        <f>IF(AND(D278&lt;=TOTAL_BEDS,J278&lt;=TEMP_WORKER_MAX*TEMP_WORKER_HRS),1,0)</f>
        <v>1</v>
      </c>
      <c r="O278" s="2">
        <f>L278-M278-K278-FIXED_COSTS</f>
        <v>-5081.2249171127187</v>
      </c>
      <c r="P278" s="2">
        <f>IF(N278=1,O278,"")</f>
        <v>-5081.2249171127187</v>
      </c>
    </row>
    <row r="279">
      <c r="A279" s="6">
        <v>0</v>
      </c>
      <c r="B279" s="6">
        <v>8</v>
      </c>
      <c r="C279" s="6">
        <v>27</v>
      </c>
      <c r="D279" s="6">
        <f>A279+B279+C279</f>
        <v>35</v>
      </c>
      <c r="E279" s="5">
        <f>IF(A279=0,0,A279*LABOR_HRS_WK_TOM*SEASON_WEEKS*(1+DIM_PCT_TOM)^A279)</f>
        <v>0</v>
      </c>
      <c r="F279" s="5">
        <f>IF(B279=0,0,B279*LABOR_HRS_WK_CAR*SEASON_WEEKS*(1+DIM_PCT_CAR)^B279)</f>
        <v>292.41669540238013</v>
      </c>
      <c r="G279" s="5">
        <f>IF(C279=0,0,C279*LABOR_HRS_WK_MES*SEASON_WEEKS*(1+DIM_PCT_MES)^C279)</f>
        <v>1699.19076434307</v>
      </c>
      <c r="H279" s="5">
        <f>E279+F279+G279</f>
        <v>1991.6074597454501</v>
      </c>
      <c r="I279" s="5">
        <f>MIN(H279,FARMER_HRS)</f>
        <v>720</v>
      </c>
      <c r="J279" s="5">
        <f>MAX(0,H279-FARMER_HRS)</f>
        <v>1271.6074597454501</v>
      </c>
      <c r="K279" s="2">
        <f>I279*FARMER_RATE+J279*TEMP_WORKER_RATE</f>
        <v>47076.518398358508</v>
      </c>
      <c r="L279" s="2">
        <f>A279*PRICE_TOM+B279*PRICE_CAR+C279*PRICE_MES</f>
        <v>89652</v>
      </c>
      <c r="M279" s="2">
        <f>A279*FERT_BED_TOM+B279*FERT_BED_CAR+C279*FERT_BED_MES</f>
        <v>27280</v>
      </c>
      <c r="N279" s="6">
        <f>IF(AND(D279&lt;=TOTAL_BEDS,J279&lt;=TEMP_WORKER_MAX*TEMP_WORKER_HRS),1,0)</f>
        <v>1</v>
      </c>
      <c r="O279" s="2">
        <f>L279-M279-K279-FIXED_COSTS</f>
        <v>-4704.5183983585084</v>
      </c>
      <c r="P279" s="2">
        <f>IF(N279=1,O279,"")</f>
        <v>-4704.5183983585084</v>
      </c>
    </row>
    <row r="280">
      <c r="A280" s="6">
        <v>0</v>
      </c>
      <c r="B280" s="6">
        <v>8</v>
      </c>
      <c r="C280" s="6">
        <v>28</v>
      </c>
      <c r="D280" s="6">
        <f>A280+B280+C280</f>
        <v>36</v>
      </c>
      <c r="E280" s="5">
        <f>IF(A280=0,0,A280*LABOR_HRS_WK_TOM*SEASON_WEEKS*(1+DIM_PCT_TOM)^A280)</f>
        <v>0</v>
      </c>
      <c r="F280" s="5">
        <f>IF(B280=0,0,B280*LABOR_HRS_WK_CAR*SEASON_WEEKS*(1+DIM_PCT_CAR)^B280)</f>
        <v>292.41669540238013</v>
      </c>
      <c r="G280" s="5">
        <f>IF(C280=0,0,C280*LABOR_HRS_WK_MES*SEASON_WEEKS*(1+DIM_PCT_MES)^C280)</f>
        <v>1784.1503025602233</v>
      </c>
      <c r="H280" s="5">
        <f>E280+F280+G280</f>
        <v>2076.5669979626036</v>
      </c>
      <c r="I280" s="5">
        <f>MIN(H280,FARMER_HRS)</f>
        <v>720</v>
      </c>
      <c r="J280" s="5">
        <f>MAX(0,H280-FARMER_HRS)</f>
        <v>1356.5669979626036</v>
      </c>
      <c r="K280" s="2">
        <f>I280*FARMER_RATE+J280*TEMP_WORKER_RATE</f>
        <v>48551.5103812952</v>
      </c>
      <c r="L280" s="2">
        <f>A280*PRICE_TOM+B280*PRICE_CAR+C280*PRICE_MES</f>
        <v>92352</v>
      </c>
      <c r="M280" s="2">
        <f>A280*FERT_BED_TOM+B280*FERT_BED_CAR+C280*FERT_BED_MES</f>
        <v>28160</v>
      </c>
      <c r="N280" s="6">
        <f>IF(AND(D280&lt;=TOTAL_BEDS,J280&lt;=TEMP_WORKER_MAX*TEMP_WORKER_HRS),1,0)</f>
        <v>1</v>
      </c>
      <c r="O280" s="2">
        <f>L280-M280-K280-FIXED_COSTS</f>
        <v>-4359.5103812952</v>
      </c>
      <c r="P280" s="2">
        <f>IF(N280=1,O280,"")</f>
        <v>-4359.5103812952</v>
      </c>
    </row>
    <row r="281">
      <c r="A281" s="6">
        <v>0</v>
      </c>
      <c r="B281" s="6">
        <v>8</v>
      </c>
      <c r="C281" s="6">
        <v>29</v>
      </c>
      <c r="D281" s="6">
        <f>A281+B281+C281</f>
        <v>37</v>
      </c>
      <c r="E281" s="5">
        <f>IF(A281=0,0,A281*LABOR_HRS_WK_TOM*SEASON_WEEKS*(1+DIM_PCT_TOM)^A281)</f>
        <v>0</v>
      </c>
      <c r="F281" s="5">
        <f>IF(B281=0,0,B281*LABOR_HRS_WK_CAR*SEASON_WEEKS*(1+DIM_PCT_CAR)^B281)</f>
        <v>292.41669540238013</v>
      </c>
      <c r="G281" s="5">
        <f>IF(C281=0,0,C281*LABOR_HRS_WK_MES*SEASON_WEEKS*(1+DIM_PCT_MES)^C281)</f>
        <v>1870.9683306758766</v>
      </c>
      <c r="H281" s="5">
        <f>E281+F281+G281</f>
        <v>2163.3850260782565</v>
      </c>
      <c r="I281" s="5">
        <f>MIN(H281,FARMER_HRS)</f>
        <v>720</v>
      </c>
      <c r="J281" s="5">
        <f>MAX(0,H281-FARMER_HRS)</f>
        <v>1443.3850260782565</v>
      </c>
      <c r="K281" s="2">
        <f>I281*FARMER_RATE+J281*TEMP_WORKER_RATE</f>
        <v>50058.76781385862</v>
      </c>
      <c r="L281" s="2">
        <f>A281*PRICE_TOM+B281*PRICE_CAR+C281*PRICE_MES</f>
        <v>95052</v>
      </c>
      <c r="M281" s="2">
        <f>A281*FERT_BED_TOM+B281*FERT_BED_CAR+C281*FERT_BED_MES</f>
        <v>29040</v>
      </c>
      <c r="N281" s="6">
        <f>IF(AND(D281&lt;=TOTAL_BEDS,J281&lt;=TEMP_WORKER_MAX*TEMP_WORKER_HRS),1,0)</f>
        <v>1</v>
      </c>
      <c r="O281" s="2">
        <f>L281-M281-K281-FIXED_COSTS</f>
        <v>-4046.76781385862</v>
      </c>
      <c r="P281" s="2">
        <f>IF(N281=1,O281,"")</f>
        <v>-4046.76781385862</v>
      </c>
    </row>
    <row r="282">
      <c r="A282" s="6">
        <v>0</v>
      </c>
      <c r="B282" s="6">
        <v>8</v>
      </c>
      <c r="C282" s="6">
        <v>30</v>
      </c>
      <c r="D282" s="6">
        <f>A282+B282+C282</f>
        <v>38</v>
      </c>
      <c r="E282" s="5">
        <f>IF(A282=0,0,A282*LABOR_HRS_WK_TOM*SEASON_WEEKS*(1+DIM_PCT_TOM)^A282)</f>
        <v>0</v>
      </c>
      <c r="F282" s="5">
        <f>IF(B282=0,0,B282*LABOR_HRS_WK_CAR*SEASON_WEEKS*(1+DIM_PCT_CAR)^B282)</f>
        <v>292.41669540238013</v>
      </c>
      <c r="G282" s="5">
        <f>IF(C282=0,0,C282*LABOR_HRS_WK_MES*SEASON_WEEKS*(1+DIM_PCT_MES)^C282)</f>
        <v>1959.6780360096466</v>
      </c>
      <c r="H282" s="5">
        <f>E282+F282+G282</f>
        <v>2252.0947314120267</v>
      </c>
      <c r="I282" s="5">
        <f>MIN(H282,FARMER_HRS)</f>
        <v>720</v>
      </c>
      <c r="J282" s="5">
        <f>MAX(0,H282-FARMER_HRS)</f>
        <v>1532.0947314120267</v>
      </c>
      <c r="K282" s="2">
        <f>I282*FARMER_RATE+J282*TEMP_WORKER_RATE</f>
        <v>51598.866864792129</v>
      </c>
      <c r="L282" s="2">
        <f>A282*PRICE_TOM+B282*PRICE_CAR+C282*PRICE_MES</f>
        <v>97752</v>
      </c>
      <c r="M282" s="2">
        <f>A282*FERT_BED_TOM+B282*FERT_BED_CAR+C282*FERT_BED_MES</f>
        <v>29920</v>
      </c>
      <c r="N282" s="6">
        <f>IF(AND(D282&lt;=TOTAL_BEDS,J282&lt;=TEMP_WORKER_MAX*TEMP_WORKER_HRS),1,0)</f>
        <v>1</v>
      </c>
      <c r="O282" s="2">
        <f>L282-M282-K282-FIXED_COSTS</f>
        <v>-3766.8668647921295</v>
      </c>
      <c r="P282" s="2">
        <f>IF(N282=1,O282,"")</f>
        <v>-3766.8668647921295</v>
      </c>
    </row>
    <row r="283">
      <c r="A283" s="6">
        <v>0</v>
      </c>
      <c r="B283" s="6">
        <v>9</v>
      </c>
      <c r="C283" s="6">
        <v>0</v>
      </c>
      <c r="D283" s="6">
        <f>A283+B283+C283</f>
        <v>9</v>
      </c>
      <c r="E283" s="5">
        <f>IF(A283=0,0,A283*LABOR_HRS_WK_TOM*SEASON_WEEKS*(1+DIM_PCT_TOM)^A283)</f>
        <v>0</v>
      </c>
      <c r="F283" s="5">
        <f>IF(B283=0,0,B283*LABOR_HRS_WK_CAR*SEASON_WEEKS*(1+DIM_PCT_CAR)^B283)</f>
        <v>337.19300188586959</v>
      </c>
      <c r="G283" s="5">
        <f>IF(C283=0,0,C283*LABOR_HRS_WK_MES*SEASON_WEEKS*(1+DIM_PCT_MES)^C283)</f>
        <v>0</v>
      </c>
      <c r="H283" s="5">
        <f>E283+F283+G283</f>
        <v>337.19300188586959</v>
      </c>
      <c r="I283" s="5">
        <f>MIN(H283,FARMER_HRS)</f>
        <v>337.19300188586959</v>
      </c>
      <c r="J283" s="5">
        <f>MAX(0,H283-FARMER_HRS)</f>
        <v>0</v>
      </c>
      <c r="K283" s="2">
        <f>I283*FARMER_RATE+J283*TEMP_WORKER_RATE</f>
        <v>11708.09034325936</v>
      </c>
      <c r="L283" s="2">
        <f>A283*PRICE_TOM+B283*PRICE_CAR+C283*PRICE_MES</f>
        <v>18846</v>
      </c>
      <c r="M283" s="2">
        <f>A283*FERT_BED_TOM+B283*FERT_BED_CAR+C283*FERT_BED_MES</f>
        <v>3960</v>
      </c>
      <c r="N283" s="6">
        <f>IF(AND(D283&lt;=TOTAL_BEDS,J283&lt;=TEMP_WORKER_MAX*TEMP_WORKER_HRS),1,0)</f>
        <v>1</v>
      </c>
      <c r="O283" s="2">
        <f>L283-M283-K283-FIXED_COSTS</f>
        <v>-16822.090343259362</v>
      </c>
      <c r="P283" s="2">
        <f>IF(N283=1,O283,"")</f>
        <v>-16822.090343259362</v>
      </c>
    </row>
    <row r="284">
      <c r="A284" s="6">
        <v>0</v>
      </c>
      <c r="B284" s="6">
        <v>9</v>
      </c>
      <c r="C284" s="6">
        <v>1</v>
      </c>
      <c r="D284" s="6">
        <f>A284+B284+C284</f>
        <v>10</v>
      </c>
      <c r="E284" s="5">
        <f>IF(A284=0,0,A284*LABOR_HRS_WK_TOM*SEASON_WEEKS*(1+DIM_PCT_TOM)^A284)</f>
        <v>0</v>
      </c>
      <c r="F284" s="5">
        <f>IF(B284=0,0,B284*LABOR_HRS_WK_CAR*SEASON_WEEKS*(1+DIM_PCT_CAR)^B284)</f>
        <v>337.19300188586959</v>
      </c>
      <c r="G284" s="5">
        <f>IF(C284=0,0,C284*LABOR_HRS_WK_MES*SEASON_WEEKS*(1+DIM_PCT_MES)^C284)</f>
        <v>45.5625</v>
      </c>
      <c r="H284" s="5">
        <f>E284+F284+G284</f>
        <v>382.75550188586959</v>
      </c>
      <c r="I284" s="5">
        <f>MIN(H284,FARMER_HRS)</f>
        <v>382.75550188586959</v>
      </c>
      <c r="J284" s="5">
        <f>MAX(0,H284-FARMER_HRS)</f>
        <v>0</v>
      </c>
      <c r="K284" s="2">
        <f>I284*FARMER_RATE+J284*TEMP_WORKER_RATE</f>
        <v>13290.12159325936</v>
      </c>
      <c r="L284" s="2">
        <f>A284*PRICE_TOM+B284*PRICE_CAR+C284*PRICE_MES</f>
        <v>21546</v>
      </c>
      <c r="M284" s="2">
        <f>A284*FERT_BED_TOM+B284*FERT_BED_CAR+C284*FERT_BED_MES</f>
        <v>4840</v>
      </c>
      <c r="N284" s="6">
        <f>IF(AND(D284&lt;=TOTAL_BEDS,J284&lt;=TEMP_WORKER_MAX*TEMP_WORKER_HRS),1,0)</f>
        <v>1</v>
      </c>
      <c r="O284" s="2">
        <f>L284-M284-K284-FIXED_COSTS</f>
        <v>-16584.121593259362</v>
      </c>
      <c r="P284" s="2">
        <f>IF(N284=1,O284,"")</f>
        <v>-16584.121593259362</v>
      </c>
    </row>
    <row r="285">
      <c r="A285" s="6">
        <v>0</v>
      </c>
      <c r="B285" s="6">
        <v>9</v>
      </c>
      <c r="C285" s="6">
        <v>2</v>
      </c>
      <c r="D285" s="6">
        <f>A285+B285+C285</f>
        <v>11</v>
      </c>
      <c r="E285" s="5">
        <f>IF(A285=0,0,A285*LABOR_HRS_WK_TOM*SEASON_WEEKS*(1+DIM_PCT_TOM)^A285)</f>
        <v>0</v>
      </c>
      <c r="F285" s="5">
        <f>IF(B285=0,0,B285*LABOR_HRS_WK_CAR*SEASON_WEEKS*(1+DIM_PCT_CAR)^B285)</f>
        <v>337.19300188586959</v>
      </c>
      <c r="G285" s="5">
        <f>IF(C285=0,0,C285*LABOR_HRS_WK_MES*SEASON_WEEKS*(1+DIM_PCT_MES)^C285)</f>
        <v>92.2640625</v>
      </c>
      <c r="H285" s="5">
        <f>E285+F285+G285</f>
        <v>429.45706438586956</v>
      </c>
      <c r="I285" s="5">
        <f>MIN(H285,FARMER_HRS)</f>
        <v>429.45706438586956</v>
      </c>
      <c r="J285" s="5">
        <f>MAX(0,H285-FARMER_HRS)</f>
        <v>0</v>
      </c>
      <c r="K285" s="2">
        <f>I285*FARMER_RATE+J285*TEMP_WORKER_RATE</f>
        <v>14911.703624509359</v>
      </c>
      <c r="L285" s="2">
        <f>A285*PRICE_TOM+B285*PRICE_CAR+C285*PRICE_MES</f>
        <v>24246</v>
      </c>
      <c r="M285" s="2">
        <f>A285*FERT_BED_TOM+B285*FERT_BED_CAR+C285*FERT_BED_MES</f>
        <v>5720</v>
      </c>
      <c r="N285" s="6">
        <f>IF(AND(D285&lt;=TOTAL_BEDS,J285&lt;=TEMP_WORKER_MAX*TEMP_WORKER_HRS),1,0)</f>
        <v>1</v>
      </c>
      <c r="O285" s="2">
        <f>L285-M285-K285-FIXED_COSTS</f>
        <v>-16385.703624509359</v>
      </c>
      <c r="P285" s="2">
        <f>IF(N285=1,O285,"")</f>
        <v>-16385.703624509359</v>
      </c>
    </row>
    <row r="286">
      <c r="A286" s="6">
        <v>0</v>
      </c>
      <c r="B286" s="6">
        <v>9</v>
      </c>
      <c r="C286" s="6">
        <v>3</v>
      </c>
      <c r="D286" s="6">
        <f>A286+B286+C286</f>
        <v>12</v>
      </c>
      <c r="E286" s="5">
        <f>IF(A286=0,0,A286*LABOR_HRS_WK_TOM*SEASON_WEEKS*(1+DIM_PCT_TOM)^A286)</f>
        <v>0</v>
      </c>
      <c r="F286" s="5">
        <f>IF(B286=0,0,B286*LABOR_HRS_WK_CAR*SEASON_WEEKS*(1+DIM_PCT_CAR)^B286)</f>
        <v>337.19300188586959</v>
      </c>
      <c r="G286" s="5">
        <f>IF(C286=0,0,C286*LABOR_HRS_WK_MES*SEASON_WEEKS*(1+DIM_PCT_MES)^C286)</f>
        <v>140.12604492187498</v>
      </c>
      <c r="H286" s="5">
        <f>E286+F286+G286</f>
        <v>477.3190468077446</v>
      </c>
      <c r="I286" s="5">
        <f>MIN(H286,FARMER_HRS)</f>
        <v>477.3190468077446</v>
      </c>
      <c r="J286" s="5">
        <f>MAX(0,H286-FARMER_HRS)</f>
        <v>0</v>
      </c>
      <c r="K286" s="2">
        <f>I286*FARMER_RATE+J286*TEMP_WORKER_RATE</f>
        <v>16573.5780141578</v>
      </c>
      <c r="L286" s="2">
        <f>A286*PRICE_TOM+B286*PRICE_CAR+C286*PRICE_MES</f>
        <v>26946</v>
      </c>
      <c r="M286" s="2">
        <f>A286*FERT_BED_TOM+B286*FERT_BED_CAR+C286*FERT_BED_MES</f>
        <v>6600</v>
      </c>
      <c r="N286" s="6">
        <f>IF(AND(D286&lt;=TOTAL_BEDS,J286&lt;=TEMP_WORKER_MAX*TEMP_WORKER_HRS),1,0)</f>
        <v>1</v>
      </c>
      <c r="O286" s="2">
        <f>L286-M286-K286-FIXED_COSTS</f>
        <v>-16227.5780141578</v>
      </c>
      <c r="P286" s="2">
        <f>IF(N286=1,O286,"")</f>
        <v>-16227.5780141578</v>
      </c>
    </row>
    <row r="287">
      <c r="A287" s="6">
        <v>0</v>
      </c>
      <c r="B287" s="6">
        <v>9</v>
      </c>
      <c r="C287" s="6">
        <v>4</v>
      </c>
      <c r="D287" s="6">
        <f>A287+B287+C287</f>
        <v>13</v>
      </c>
      <c r="E287" s="5">
        <f>IF(A287=0,0,A287*LABOR_HRS_WK_TOM*SEASON_WEEKS*(1+DIM_PCT_TOM)^A287)</f>
        <v>0</v>
      </c>
      <c r="F287" s="5">
        <f>IF(B287=0,0,B287*LABOR_HRS_WK_CAR*SEASON_WEEKS*(1+DIM_PCT_CAR)^B287)</f>
        <v>337.19300188586959</v>
      </c>
      <c r="G287" s="5">
        <f>IF(C287=0,0,C287*LABOR_HRS_WK_MES*SEASON_WEEKS*(1+DIM_PCT_MES)^C287)</f>
        <v>189.17016064453119</v>
      </c>
      <c r="H287" s="5">
        <f>E287+F287+G287</f>
        <v>526.36316253040081</v>
      </c>
      <c r="I287" s="5">
        <f>MIN(H287,FARMER_HRS)</f>
        <v>526.36316253040081</v>
      </c>
      <c r="J287" s="5">
        <f>MAX(0,H287-FARMER_HRS)</f>
        <v>0</v>
      </c>
      <c r="K287" s="2">
        <f>I287*FARMER_RATE+J287*TEMP_WORKER_RATE</f>
        <v>18276.498698972249</v>
      </c>
      <c r="L287" s="2">
        <f>A287*PRICE_TOM+B287*PRICE_CAR+C287*PRICE_MES</f>
        <v>29646</v>
      </c>
      <c r="M287" s="2">
        <f>A287*FERT_BED_TOM+B287*FERT_BED_CAR+C287*FERT_BED_MES</f>
        <v>7480</v>
      </c>
      <c r="N287" s="6">
        <f>IF(AND(D287&lt;=TOTAL_BEDS,J287&lt;=TEMP_WORKER_MAX*TEMP_WORKER_HRS),1,0)</f>
        <v>1</v>
      </c>
      <c r="O287" s="2">
        <f>L287-M287-K287-FIXED_COSTS</f>
        <v>-16110.498698972249</v>
      </c>
      <c r="P287" s="2">
        <f>IF(N287=1,O287,"")</f>
        <v>-16110.498698972249</v>
      </c>
    </row>
    <row r="288">
      <c r="A288" s="6">
        <v>0</v>
      </c>
      <c r="B288" s="6">
        <v>9</v>
      </c>
      <c r="C288" s="6">
        <v>5</v>
      </c>
      <c r="D288" s="6">
        <f>A288+B288+C288</f>
        <v>14</v>
      </c>
      <c r="E288" s="5">
        <f>IF(A288=0,0,A288*LABOR_HRS_WK_TOM*SEASON_WEEKS*(1+DIM_PCT_TOM)^A288)</f>
        <v>0</v>
      </c>
      <c r="F288" s="5">
        <f>IF(B288=0,0,B288*LABOR_HRS_WK_CAR*SEASON_WEEKS*(1+DIM_PCT_CAR)^B288)</f>
        <v>337.19300188586959</v>
      </c>
      <c r="G288" s="5">
        <f>IF(C288=0,0,C288*LABOR_HRS_WK_MES*SEASON_WEEKS*(1+DIM_PCT_MES)^C288)</f>
        <v>239.41848456573481</v>
      </c>
      <c r="H288" s="5">
        <f>E288+F288+G288</f>
        <v>576.61148645160438</v>
      </c>
      <c r="I288" s="5">
        <f>MIN(H288,FARMER_HRS)</f>
        <v>576.61148645160438</v>
      </c>
      <c r="J288" s="5">
        <f>MAX(0,H288-FARMER_HRS)</f>
        <v>0</v>
      </c>
      <c r="K288" s="2">
        <f>I288*FARMER_RATE+J288*TEMP_WORKER_RATE</f>
        <v>20021.232168458486</v>
      </c>
      <c r="L288" s="2">
        <f>A288*PRICE_TOM+B288*PRICE_CAR+C288*PRICE_MES</f>
        <v>32346</v>
      </c>
      <c r="M288" s="2">
        <f>A288*FERT_BED_TOM+B288*FERT_BED_CAR+C288*FERT_BED_MES</f>
        <v>8360</v>
      </c>
      <c r="N288" s="6">
        <f>IF(AND(D288&lt;=TOTAL_BEDS,J288&lt;=TEMP_WORKER_MAX*TEMP_WORKER_HRS),1,0)</f>
        <v>1</v>
      </c>
      <c r="O288" s="2">
        <f>L288-M288-K288-FIXED_COSTS</f>
        <v>-16035.232168458486</v>
      </c>
      <c r="P288" s="2">
        <f>IF(N288=1,O288,"")</f>
        <v>-16035.232168458486</v>
      </c>
    </row>
    <row r="289">
      <c r="A289" s="6">
        <v>0</v>
      </c>
      <c r="B289" s="6">
        <v>9</v>
      </c>
      <c r="C289" s="6">
        <v>6</v>
      </c>
      <c r="D289" s="6">
        <f>A289+B289+C289</f>
        <v>15</v>
      </c>
      <c r="E289" s="5">
        <f>IF(A289=0,0,A289*LABOR_HRS_WK_TOM*SEASON_WEEKS*(1+DIM_PCT_TOM)^A289)</f>
        <v>0</v>
      </c>
      <c r="F289" s="5">
        <f>IF(B289=0,0,B289*LABOR_HRS_WK_CAR*SEASON_WEEKS*(1+DIM_PCT_CAR)^B289)</f>
        <v>337.19300188586959</v>
      </c>
      <c r="G289" s="5">
        <f>IF(C289=0,0,C289*LABOR_HRS_WK_MES*SEASON_WEEKS*(1+DIM_PCT_MES)^C289)</f>
        <v>290.89345874736773</v>
      </c>
      <c r="H289" s="5">
        <f>E289+F289+G289</f>
        <v>628.08646063323727</v>
      </c>
      <c r="I289" s="5">
        <f>MIN(H289,FARMER_HRS)</f>
        <v>628.08646063323727</v>
      </c>
      <c r="J289" s="5">
        <f>MAX(0,H289-FARMER_HRS)</f>
        <v>0</v>
      </c>
      <c r="K289" s="2">
        <f>I289*FARMER_RATE+J289*TEMP_WORKER_RATE</f>
        <v>21808.557660876293</v>
      </c>
      <c r="L289" s="2">
        <f>A289*PRICE_TOM+B289*PRICE_CAR+C289*PRICE_MES</f>
        <v>35046</v>
      </c>
      <c r="M289" s="2">
        <f>A289*FERT_BED_TOM+B289*FERT_BED_CAR+C289*FERT_BED_MES</f>
        <v>9240</v>
      </c>
      <c r="N289" s="6">
        <f>IF(AND(D289&lt;=TOTAL_BEDS,J289&lt;=TEMP_WORKER_MAX*TEMP_WORKER_HRS),1,0)</f>
        <v>1</v>
      </c>
      <c r="O289" s="2">
        <f>L289-M289-K289-FIXED_COSTS</f>
        <v>-16002.557660876293</v>
      </c>
      <c r="P289" s="2">
        <f>IF(N289=1,O289,"")</f>
        <v>-16002.557660876293</v>
      </c>
    </row>
    <row r="290">
      <c r="A290" s="6">
        <v>0</v>
      </c>
      <c r="B290" s="6">
        <v>9</v>
      </c>
      <c r="C290" s="6">
        <v>7</v>
      </c>
      <c r="D290" s="6">
        <f>A290+B290+C290</f>
        <v>16</v>
      </c>
      <c r="E290" s="5">
        <f>IF(A290=0,0,A290*LABOR_HRS_WK_TOM*SEASON_WEEKS*(1+DIM_PCT_TOM)^A290)</f>
        <v>0</v>
      </c>
      <c r="F290" s="5">
        <f>IF(B290=0,0,B290*LABOR_HRS_WK_CAR*SEASON_WEEKS*(1+DIM_PCT_CAR)^B290)</f>
        <v>337.19300188586959</v>
      </c>
      <c r="G290" s="5">
        <f>IF(C290=0,0,C290*LABOR_HRS_WK_MES*SEASON_WEEKS*(1+DIM_PCT_MES)^C290)</f>
        <v>343.61789814532818</v>
      </c>
      <c r="H290" s="5">
        <f>E290+F290+G290</f>
        <v>680.81090003119778</v>
      </c>
      <c r="I290" s="5">
        <f>MIN(H290,FARMER_HRS)</f>
        <v>680.81090003119778</v>
      </c>
      <c r="J290" s="5">
        <f>MAX(0,H290-FARMER_HRS)</f>
        <v>0</v>
      </c>
      <c r="K290" s="2">
        <f>I290*FARMER_RATE+J290*TEMP_WORKER_RATE</f>
        <v>23639.267362194365</v>
      </c>
      <c r="L290" s="2">
        <f>A290*PRICE_TOM+B290*PRICE_CAR+C290*PRICE_MES</f>
        <v>37746</v>
      </c>
      <c r="M290" s="2">
        <f>A290*FERT_BED_TOM+B290*FERT_BED_CAR+C290*FERT_BED_MES</f>
        <v>10120</v>
      </c>
      <c r="N290" s="6">
        <f>IF(AND(D290&lt;=TOTAL_BEDS,J290&lt;=TEMP_WORKER_MAX*TEMP_WORKER_HRS),1,0)</f>
        <v>1</v>
      </c>
      <c r="O290" s="2">
        <f>L290-M290-K290-FIXED_COSTS</f>
        <v>-16013.267362194365</v>
      </c>
      <c r="P290" s="2">
        <f>IF(N290=1,O290,"")</f>
        <v>-16013.267362194365</v>
      </c>
    </row>
    <row r="291">
      <c r="A291" s="6">
        <v>0</v>
      </c>
      <c r="B291" s="6">
        <v>9</v>
      </c>
      <c r="C291" s="6">
        <v>8</v>
      </c>
      <c r="D291" s="6">
        <f>A291+B291+C291</f>
        <v>17</v>
      </c>
      <c r="E291" s="5">
        <f>IF(A291=0,0,A291*LABOR_HRS_WK_TOM*SEASON_WEEKS*(1+DIM_PCT_TOM)^A291)</f>
        <v>0</v>
      </c>
      <c r="F291" s="5">
        <f>IF(B291=0,0,B291*LABOR_HRS_WK_CAR*SEASON_WEEKS*(1+DIM_PCT_CAR)^B291)</f>
        <v>337.19300188586959</v>
      </c>
      <c r="G291" s="5">
        <f>IF(C291=0,0,C291*LABOR_HRS_WK_MES*SEASON_WEEKS*(1+DIM_PCT_MES)^C291)</f>
        <v>397.61499642530833</v>
      </c>
      <c r="H291" s="5">
        <f>E291+F291+G291</f>
        <v>734.80799831117793</v>
      </c>
      <c r="I291" s="5">
        <f>MIN(H291,FARMER_HRS)</f>
        <v>720</v>
      </c>
      <c r="J291" s="5">
        <f>MAX(0,H291-FARMER_HRS)</f>
        <v>14.807998311177926</v>
      </c>
      <c r="K291" s="2">
        <f>I291*FARMER_RATE+J291*TEMP_WORKER_RATE</f>
        <v>25257.083304013504</v>
      </c>
      <c r="L291" s="2">
        <f>A291*PRICE_TOM+B291*PRICE_CAR+C291*PRICE_MES</f>
        <v>40446</v>
      </c>
      <c r="M291" s="2">
        <f>A291*FERT_BED_TOM+B291*FERT_BED_CAR+C291*FERT_BED_MES</f>
        <v>11000</v>
      </c>
      <c r="N291" s="6">
        <f>IF(AND(D291&lt;=TOTAL_BEDS,J291&lt;=TEMP_WORKER_MAX*TEMP_WORKER_HRS),1,0)</f>
        <v>1</v>
      </c>
      <c r="O291" s="2">
        <f>L291-M291-K291-FIXED_COSTS</f>
        <v>-15811.083304013504</v>
      </c>
      <c r="P291" s="2">
        <f>IF(N291=1,O291,"")</f>
        <v>-15811.083304013504</v>
      </c>
    </row>
    <row r="292">
      <c r="A292" s="6">
        <v>0</v>
      </c>
      <c r="B292" s="6">
        <v>9</v>
      </c>
      <c r="C292" s="6">
        <v>9</v>
      </c>
      <c r="D292" s="6">
        <f>A292+B292+C292</f>
        <v>18</v>
      </c>
      <c r="E292" s="5">
        <f>IF(A292=0,0,A292*LABOR_HRS_WK_TOM*SEASON_WEEKS*(1+DIM_PCT_TOM)^A292)</f>
        <v>0</v>
      </c>
      <c r="F292" s="5">
        <f>IF(B292=0,0,B292*LABOR_HRS_WK_CAR*SEASON_WEEKS*(1+DIM_PCT_CAR)^B292)</f>
        <v>337.19300188586959</v>
      </c>
      <c r="G292" s="5">
        <f>IF(C292=0,0,C292*LABOR_HRS_WK_MES*SEASON_WEEKS*(1+DIM_PCT_MES)^C292)</f>
        <v>452.90833186570273</v>
      </c>
      <c r="H292" s="5">
        <f>E292+F292+G292</f>
        <v>790.10133375157238</v>
      </c>
      <c r="I292" s="5">
        <f>MIN(H292,FARMER_HRS)</f>
        <v>720</v>
      </c>
      <c r="J292" s="5">
        <f>MAX(0,H292-FARMER_HRS)</f>
        <v>70.101333751572383</v>
      </c>
      <c r="K292" s="2">
        <f>I292*FARMER_RATE+J292*TEMP_WORKER_RATE</f>
        <v>26217.037044298133</v>
      </c>
      <c r="L292" s="2">
        <f>A292*PRICE_TOM+B292*PRICE_CAR+C292*PRICE_MES</f>
        <v>43146</v>
      </c>
      <c r="M292" s="2">
        <f>A292*FERT_BED_TOM+B292*FERT_BED_CAR+C292*FERT_BED_MES</f>
        <v>11880</v>
      </c>
      <c r="N292" s="6">
        <f>IF(AND(D292&lt;=TOTAL_BEDS,J292&lt;=TEMP_WORKER_MAX*TEMP_WORKER_HRS),1,0)</f>
        <v>1</v>
      </c>
      <c r="O292" s="2">
        <f>L292-M292-K292-FIXED_COSTS</f>
        <v>-14951.037044298133</v>
      </c>
      <c r="P292" s="2">
        <f>IF(N292=1,O292,"")</f>
        <v>-14951.037044298133</v>
      </c>
    </row>
    <row r="293">
      <c r="A293" s="6">
        <v>0</v>
      </c>
      <c r="B293" s="6">
        <v>9</v>
      </c>
      <c r="C293" s="6">
        <v>10</v>
      </c>
      <c r="D293" s="6">
        <f>A293+B293+C293</f>
        <v>19</v>
      </c>
      <c r="E293" s="5">
        <f>IF(A293=0,0,A293*LABOR_HRS_WK_TOM*SEASON_WEEKS*(1+DIM_PCT_TOM)^A293)</f>
        <v>0</v>
      </c>
      <c r="F293" s="5">
        <f>IF(B293=0,0,B293*LABOR_HRS_WK_CAR*SEASON_WEEKS*(1+DIM_PCT_CAR)^B293)</f>
        <v>337.19300188586959</v>
      </c>
      <c r="G293" s="5">
        <f>IF(C293=0,0,C293*LABOR_HRS_WK_MES*SEASON_WEEKS*(1+DIM_PCT_MES)^C293)</f>
        <v>509.52187334891551</v>
      </c>
      <c r="H293" s="5">
        <f>E293+F293+G293</f>
        <v>846.714875234785</v>
      </c>
      <c r="I293" s="5">
        <f>MIN(H293,FARMER_HRS)</f>
        <v>720</v>
      </c>
      <c r="J293" s="5">
        <f>MAX(0,H293-FARMER_HRS)</f>
        <v>126.71487523478504</v>
      </c>
      <c r="K293" s="2">
        <f>I293*FARMER_RATE+J293*TEMP_WORKER_RATE</f>
        <v>27199.911028381684</v>
      </c>
      <c r="L293" s="2">
        <f>A293*PRICE_TOM+B293*PRICE_CAR+C293*PRICE_MES</f>
        <v>45846</v>
      </c>
      <c r="M293" s="2">
        <f>A293*FERT_BED_TOM+B293*FERT_BED_CAR+C293*FERT_BED_MES</f>
        <v>12760</v>
      </c>
      <c r="N293" s="6">
        <f>IF(AND(D293&lt;=TOTAL_BEDS,J293&lt;=TEMP_WORKER_MAX*TEMP_WORKER_HRS),1,0)</f>
        <v>1</v>
      </c>
      <c r="O293" s="2">
        <f>L293-M293-K293-FIXED_COSTS</f>
        <v>-14113.911028381684</v>
      </c>
      <c r="P293" s="2">
        <f>IF(N293=1,O293,"")</f>
        <v>-14113.911028381684</v>
      </c>
    </row>
    <row r="294">
      <c r="A294" s="6">
        <v>0</v>
      </c>
      <c r="B294" s="6">
        <v>9</v>
      </c>
      <c r="C294" s="6">
        <v>11</v>
      </c>
      <c r="D294" s="6">
        <f>A294+B294+C294</f>
        <v>20</v>
      </c>
      <c r="E294" s="5">
        <f>IF(A294=0,0,A294*LABOR_HRS_WK_TOM*SEASON_WEEKS*(1+DIM_PCT_TOM)^A294)</f>
        <v>0</v>
      </c>
      <c r="F294" s="5">
        <f>IF(B294=0,0,B294*LABOR_HRS_WK_CAR*SEASON_WEEKS*(1+DIM_PCT_CAR)^B294)</f>
        <v>337.19300188586959</v>
      </c>
      <c r="G294" s="5">
        <f>IF(C294=0,0,C294*LABOR_HRS_WK_MES*SEASON_WEEKS*(1+DIM_PCT_MES)^C294)</f>
        <v>567.47998644235463</v>
      </c>
      <c r="H294" s="5">
        <f>E294+F294+G294</f>
        <v>904.67298832822416</v>
      </c>
      <c r="I294" s="5">
        <f>MIN(H294,FARMER_HRS)</f>
        <v>720</v>
      </c>
      <c r="J294" s="5">
        <f>MAX(0,H294-FARMER_HRS)</f>
        <v>184.67298832822416</v>
      </c>
      <c r="K294" s="2">
        <f>I294*FARMER_RATE+J294*TEMP_WORKER_RATE</f>
        <v>28206.128269587225</v>
      </c>
      <c r="L294" s="2">
        <f>A294*PRICE_TOM+B294*PRICE_CAR+C294*PRICE_MES</f>
        <v>48546</v>
      </c>
      <c r="M294" s="2">
        <f>A294*FERT_BED_TOM+B294*FERT_BED_CAR+C294*FERT_BED_MES</f>
        <v>13640</v>
      </c>
      <c r="N294" s="6">
        <f>IF(AND(D294&lt;=TOTAL_BEDS,J294&lt;=TEMP_WORKER_MAX*TEMP_WORKER_HRS),1,0)</f>
        <v>1</v>
      </c>
      <c r="O294" s="2">
        <f>L294-M294-K294-FIXED_COSTS</f>
        <v>-13300.128269587225</v>
      </c>
      <c r="P294" s="2">
        <f>IF(N294=1,O294,"")</f>
        <v>-13300.128269587225</v>
      </c>
    </row>
    <row r="295">
      <c r="A295" s="6">
        <v>0</v>
      </c>
      <c r="B295" s="6">
        <v>9</v>
      </c>
      <c r="C295" s="6">
        <v>12</v>
      </c>
      <c r="D295" s="6">
        <f>A295+B295+C295</f>
        <v>21</v>
      </c>
      <c r="E295" s="5">
        <f>IF(A295=0,0,A295*LABOR_HRS_WK_TOM*SEASON_WEEKS*(1+DIM_PCT_TOM)^A295)</f>
        <v>0</v>
      </c>
      <c r="F295" s="5">
        <f>IF(B295=0,0,B295*LABOR_HRS_WK_CAR*SEASON_WEEKS*(1+DIM_PCT_CAR)^B295)</f>
        <v>337.19300188586959</v>
      </c>
      <c r="G295" s="5">
        <f>IF(C295=0,0,C295*LABOR_HRS_WK_MES*SEASON_WEEKS*(1+DIM_PCT_MES)^C295)</f>
        <v>626.807439570419</v>
      </c>
      <c r="H295" s="5">
        <f>E295+F295+G295</f>
        <v>964.00044145628863</v>
      </c>
      <c r="I295" s="5">
        <f>MIN(H295,FARMER_HRS)</f>
        <v>720</v>
      </c>
      <c r="J295" s="5">
        <f>MAX(0,H295-FARMER_HRS)</f>
        <v>244.00044145628863</v>
      </c>
      <c r="K295" s="2">
        <f>I295*FARMER_RATE+J295*TEMP_WORKER_RATE</f>
        <v>29236.11877528279</v>
      </c>
      <c r="L295" s="2">
        <f>A295*PRICE_TOM+B295*PRICE_CAR+C295*PRICE_MES</f>
        <v>51246</v>
      </c>
      <c r="M295" s="2">
        <f>A295*FERT_BED_TOM+B295*FERT_BED_CAR+C295*FERT_BED_MES</f>
        <v>14520</v>
      </c>
      <c r="N295" s="6">
        <f>IF(AND(D295&lt;=TOTAL_BEDS,J295&lt;=TEMP_WORKER_MAX*TEMP_WORKER_HRS),1,0)</f>
        <v>1</v>
      </c>
      <c r="O295" s="2">
        <f>L295-M295-K295-FIXED_COSTS</f>
        <v>-12510.11877528279</v>
      </c>
      <c r="P295" s="2">
        <f>IF(N295=1,O295,"")</f>
        <v>-12510.11877528279</v>
      </c>
    </row>
    <row r="296">
      <c r="A296" s="6">
        <v>0</v>
      </c>
      <c r="B296" s="6">
        <v>9</v>
      </c>
      <c r="C296" s="6">
        <v>13</v>
      </c>
      <c r="D296" s="6">
        <f>A296+B296+C296</f>
        <v>22</v>
      </c>
      <c r="E296" s="5">
        <f>IF(A296=0,0,A296*LABOR_HRS_WK_TOM*SEASON_WEEKS*(1+DIM_PCT_TOM)^A296)</f>
        <v>0</v>
      </c>
      <c r="F296" s="5">
        <f>IF(B296=0,0,B296*LABOR_HRS_WK_CAR*SEASON_WEEKS*(1+DIM_PCT_CAR)^B296)</f>
        <v>337.19300188586959</v>
      </c>
      <c r="G296" s="5">
        <f>IF(C296=0,0,C296*LABOR_HRS_WK_MES*SEASON_WEEKS*(1+DIM_PCT_MES)^C296)</f>
        <v>687.52941027880331</v>
      </c>
      <c r="H296" s="5">
        <f>E296+F296+G296</f>
        <v>1024.722412164673</v>
      </c>
      <c r="I296" s="5">
        <f>MIN(H296,FARMER_HRS)</f>
        <v>720</v>
      </c>
      <c r="J296" s="5">
        <f>MAX(0,H296-FARMER_HRS)</f>
        <v>304.72241216467296</v>
      </c>
      <c r="K296" s="2">
        <f>I296*FARMER_RATE+J296*TEMP_WORKER_RATE</f>
        <v>30290.319655636682</v>
      </c>
      <c r="L296" s="2">
        <f>A296*PRICE_TOM+B296*PRICE_CAR+C296*PRICE_MES</f>
        <v>53946</v>
      </c>
      <c r="M296" s="2">
        <f>A296*FERT_BED_TOM+B296*FERT_BED_CAR+C296*FERT_BED_MES</f>
        <v>15400</v>
      </c>
      <c r="N296" s="6">
        <f>IF(AND(D296&lt;=TOTAL_BEDS,J296&lt;=TEMP_WORKER_MAX*TEMP_WORKER_HRS),1,0)</f>
        <v>1</v>
      </c>
      <c r="O296" s="2">
        <f>L296-M296-K296-FIXED_COSTS</f>
        <v>-11744.319655636682</v>
      </c>
      <c r="P296" s="2">
        <f>IF(N296=1,O296,"")</f>
        <v>-11744.319655636682</v>
      </c>
    </row>
    <row r="297">
      <c r="A297" s="6">
        <v>0</v>
      </c>
      <c r="B297" s="6">
        <v>9</v>
      </c>
      <c r="C297" s="6">
        <v>14</v>
      </c>
      <c r="D297" s="6">
        <f>A297+B297+C297</f>
        <v>23</v>
      </c>
      <c r="E297" s="5">
        <f>IF(A297=0,0,A297*LABOR_HRS_WK_TOM*SEASON_WEEKS*(1+DIM_PCT_TOM)^A297)</f>
        <v>0</v>
      </c>
      <c r="F297" s="5">
        <f>IF(B297=0,0,B297*LABOR_HRS_WK_CAR*SEASON_WEEKS*(1+DIM_PCT_CAR)^B297)</f>
        <v>337.19300188586959</v>
      </c>
      <c r="G297" s="5">
        <f>IF(C297=0,0,C297*LABOR_HRS_WK_MES*SEASON_WEEKS*(1+DIM_PCT_MES)^C297)</f>
        <v>749.67149159246435</v>
      </c>
      <c r="H297" s="5">
        <f>E297+F297+G297</f>
        <v>1086.864493478334</v>
      </c>
      <c r="I297" s="5">
        <f>MIN(H297,FARMER_HRS)</f>
        <v>720</v>
      </c>
      <c r="J297" s="5">
        <f>MAX(0,H297-FARMER_HRS)</f>
        <v>366.864493478334</v>
      </c>
      <c r="K297" s="2">
        <f>I297*FARMER_RATE+J297*TEMP_WORKER_RATE</f>
        <v>31369.175233998852</v>
      </c>
      <c r="L297" s="2">
        <f>A297*PRICE_TOM+B297*PRICE_CAR+C297*PRICE_MES</f>
        <v>56646</v>
      </c>
      <c r="M297" s="2">
        <f>A297*FERT_BED_TOM+B297*FERT_BED_CAR+C297*FERT_BED_MES</f>
        <v>16280</v>
      </c>
      <c r="N297" s="6">
        <f>IF(AND(D297&lt;=TOTAL_BEDS,J297&lt;=TEMP_WORKER_MAX*TEMP_WORKER_HRS),1,0)</f>
        <v>1</v>
      </c>
      <c r="O297" s="2">
        <f>L297-M297-K297-FIXED_COSTS</f>
        <v>-11003.175233998852</v>
      </c>
      <c r="P297" s="2">
        <f>IF(N297=1,O297,"")</f>
        <v>-11003.175233998852</v>
      </c>
    </row>
    <row r="298">
      <c r="A298" s="6">
        <v>0</v>
      </c>
      <c r="B298" s="6">
        <v>9</v>
      </c>
      <c r="C298" s="6">
        <v>15</v>
      </c>
      <c r="D298" s="6">
        <f>A298+B298+C298</f>
        <v>24</v>
      </c>
      <c r="E298" s="5">
        <f>IF(A298=0,0,A298*LABOR_HRS_WK_TOM*SEASON_WEEKS*(1+DIM_PCT_TOM)^A298)</f>
        <v>0</v>
      </c>
      <c r="F298" s="5">
        <f>IF(B298=0,0,B298*LABOR_HRS_WK_CAR*SEASON_WEEKS*(1+DIM_PCT_CAR)^B298)</f>
        <v>337.19300188586959</v>
      </c>
      <c r="G298" s="5">
        <f>IF(C298=0,0,C298*LABOR_HRS_WK_MES*SEASON_WEEKS*(1+DIM_PCT_MES)^C298)</f>
        <v>813.25969846861074</v>
      </c>
      <c r="H298" s="5">
        <f>E298+F298+G298</f>
        <v>1150.4527003544804</v>
      </c>
      <c r="I298" s="5">
        <f>MIN(H298,FARMER_HRS)</f>
        <v>720</v>
      </c>
      <c r="J298" s="5">
        <f>MAX(0,H298-FARMER_HRS)</f>
        <v>430.45270035448038</v>
      </c>
      <c r="K298" s="2">
        <f>I298*FARMER_RATE+J298*TEMP_WORKER_RATE</f>
        <v>32473.13715893195</v>
      </c>
      <c r="L298" s="2">
        <f>A298*PRICE_TOM+B298*PRICE_CAR+C298*PRICE_MES</f>
        <v>59346</v>
      </c>
      <c r="M298" s="2">
        <f>A298*FERT_BED_TOM+B298*FERT_BED_CAR+C298*FERT_BED_MES</f>
        <v>17160</v>
      </c>
      <c r="N298" s="6">
        <f>IF(AND(D298&lt;=TOTAL_BEDS,J298&lt;=TEMP_WORKER_MAX*TEMP_WORKER_HRS),1,0)</f>
        <v>1</v>
      </c>
      <c r="O298" s="2">
        <f>L298-M298-K298-FIXED_COSTS</f>
        <v>-10287.13715893195</v>
      </c>
      <c r="P298" s="2">
        <f>IF(N298=1,O298,"")</f>
        <v>-10287.13715893195</v>
      </c>
    </row>
    <row r="299">
      <c r="A299" s="6">
        <v>0</v>
      </c>
      <c r="B299" s="6">
        <v>9</v>
      </c>
      <c r="C299" s="6">
        <v>16</v>
      </c>
      <c r="D299" s="6">
        <f>A299+B299+C299</f>
        <v>25</v>
      </c>
      <c r="E299" s="5">
        <f>IF(A299=0,0,A299*LABOR_HRS_WK_TOM*SEASON_WEEKS*(1+DIM_PCT_TOM)^A299)</f>
        <v>0</v>
      </c>
      <c r="F299" s="5">
        <f>IF(B299=0,0,B299*LABOR_HRS_WK_CAR*SEASON_WEEKS*(1+DIM_PCT_CAR)^B299)</f>
        <v>337.19300188586959</v>
      </c>
      <c r="G299" s="5">
        <f>IF(C299=0,0,C299*LABOR_HRS_WK_MES*SEASON_WEEKS*(1+DIM_PCT_MES)^C299)</f>
        <v>878.32047434609967</v>
      </c>
      <c r="H299" s="5">
        <f>E299+F299+G299</f>
        <v>1215.5134762319692</v>
      </c>
      <c r="I299" s="5">
        <f>MIN(H299,FARMER_HRS)</f>
        <v>720</v>
      </c>
      <c r="J299" s="5">
        <f>MAX(0,H299-FARMER_HRS)</f>
        <v>495.51347623196921</v>
      </c>
      <c r="K299" s="2">
        <f>I299*FARMER_RATE+J299*TEMP_WORKER_RATE</f>
        <v>33602.664517916128</v>
      </c>
      <c r="L299" s="2">
        <f>A299*PRICE_TOM+B299*PRICE_CAR+C299*PRICE_MES</f>
        <v>62046</v>
      </c>
      <c r="M299" s="2">
        <f>A299*FERT_BED_TOM+B299*FERT_BED_CAR+C299*FERT_BED_MES</f>
        <v>18040</v>
      </c>
      <c r="N299" s="6">
        <f>IF(AND(D299&lt;=TOTAL_BEDS,J299&lt;=TEMP_WORKER_MAX*TEMP_WORKER_HRS),1,0)</f>
        <v>1</v>
      </c>
      <c r="O299" s="2">
        <f>L299-M299-K299-FIXED_COSTS</f>
        <v>-9596.6645179161278</v>
      </c>
      <c r="P299" s="2">
        <f>IF(N299=1,O299,"")</f>
        <v>-9596.6645179161278</v>
      </c>
    </row>
    <row r="300">
      <c r="A300" s="6">
        <v>0</v>
      </c>
      <c r="B300" s="6">
        <v>9</v>
      </c>
      <c r="C300" s="6">
        <v>17</v>
      </c>
      <c r="D300" s="6">
        <f>A300+B300+C300</f>
        <v>26</v>
      </c>
      <c r="E300" s="5">
        <f>IF(A300=0,0,A300*LABOR_HRS_WK_TOM*SEASON_WEEKS*(1+DIM_PCT_TOM)^A300)</f>
        <v>0</v>
      </c>
      <c r="F300" s="5">
        <f>IF(B300=0,0,B300*LABOR_HRS_WK_CAR*SEASON_WEEKS*(1+DIM_PCT_CAR)^B300)</f>
        <v>337.19300188586959</v>
      </c>
      <c r="G300" s="5">
        <f>IF(C300=0,0,C300*LABOR_HRS_WK_MES*SEASON_WEEKS*(1+DIM_PCT_MES)^C300)</f>
        <v>944.88069779263992</v>
      </c>
      <c r="H300" s="5">
        <f>E300+F300+G300</f>
        <v>1282.0736996785095</v>
      </c>
      <c r="I300" s="5">
        <f>MIN(H300,FARMER_HRS)</f>
        <v>720</v>
      </c>
      <c r="J300" s="5">
        <f>MAX(0,H300-FARMER_HRS)</f>
        <v>562.07369967850946</v>
      </c>
      <c r="K300" s="2">
        <f>I300*FARMER_RATE+J300*TEMP_WORKER_RATE</f>
        <v>34758.2239527519</v>
      </c>
      <c r="L300" s="2">
        <f>A300*PRICE_TOM+B300*PRICE_CAR+C300*PRICE_MES</f>
        <v>64746</v>
      </c>
      <c r="M300" s="2">
        <f>A300*FERT_BED_TOM+B300*FERT_BED_CAR+C300*FERT_BED_MES</f>
        <v>18920</v>
      </c>
      <c r="N300" s="6">
        <f>IF(AND(D300&lt;=TOTAL_BEDS,J300&lt;=TEMP_WORKER_MAX*TEMP_WORKER_HRS),1,0)</f>
        <v>1</v>
      </c>
      <c r="O300" s="2">
        <f>L300-M300-K300-FIXED_COSTS</f>
        <v>-8932.2239527518977</v>
      </c>
      <c r="P300" s="2">
        <f>IF(N300=1,O300,"")</f>
        <v>-8932.2239527518977</v>
      </c>
    </row>
    <row r="301">
      <c r="A301" s="6">
        <v>0</v>
      </c>
      <c r="B301" s="6">
        <v>9</v>
      </c>
      <c r="C301" s="6">
        <v>18</v>
      </c>
      <c r="D301" s="6">
        <f>A301+B301+C301</f>
        <v>27</v>
      </c>
      <c r="E301" s="5">
        <f>IF(A301=0,0,A301*LABOR_HRS_WK_TOM*SEASON_WEEKS*(1+DIM_PCT_TOM)^A301)</f>
        <v>0</v>
      </c>
      <c r="F301" s="5">
        <f>IF(B301=0,0,B301*LABOR_HRS_WK_CAR*SEASON_WEEKS*(1+DIM_PCT_CAR)^B301)</f>
        <v>337.19300188586959</v>
      </c>
      <c r="G301" s="5">
        <f>IF(C301=0,0,C301*LABOR_HRS_WK_MES*SEASON_WEEKS*(1+DIM_PCT_MES)^C301)</f>
        <v>1012.9676892512272</v>
      </c>
      <c r="H301" s="5">
        <f>E301+F301+G301</f>
        <v>1350.1606911370968</v>
      </c>
      <c r="I301" s="5">
        <f>MIN(H301,FARMER_HRS)</f>
        <v>720</v>
      </c>
      <c r="J301" s="5">
        <f>MAX(0,H301-FARMER_HRS)</f>
        <v>630.16069113709682</v>
      </c>
      <c r="K301" s="2">
        <f>I301*FARMER_RATE+J301*TEMP_WORKER_RATE</f>
        <v>35940.289776685706</v>
      </c>
      <c r="L301" s="2">
        <f>A301*PRICE_TOM+B301*PRICE_CAR+C301*PRICE_MES</f>
        <v>67446</v>
      </c>
      <c r="M301" s="2">
        <f>A301*FERT_BED_TOM+B301*FERT_BED_CAR+C301*FERT_BED_MES</f>
        <v>19800</v>
      </c>
      <c r="N301" s="6">
        <f>IF(AND(D301&lt;=TOTAL_BEDS,J301&lt;=TEMP_WORKER_MAX*TEMP_WORKER_HRS),1,0)</f>
        <v>1</v>
      </c>
      <c r="O301" s="2">
        <f>L301-M301-K301-FIXED_COSTS</f>
        <v>-8294.2897766857059</v>
      </c>
      <c r="P301" s="2">
        <f>IF(N301=1,O301,"")</f>
        <v>-8294.2897766857059</v>
      </c>
    </row>
    <row r="302">
      <c r="A302" s="6">
        <v>0</v>
      </c>
      <c r="B302" s="6">
        <v>9</v>
      </c>
      <c r="C302" s="6">
        <v>19</v>
      </c>
      <c r="D302" s="6">
        <f>A302+B302+C302</f>
        <v>28</v>
      </c>
      <c r="E302" s="5">
        <f>IF(A302=0,0,A302*LABOR_HRS_WK_TOM*SEASON_WEEKS*(1+DIM_PCT_TOM)^A302)</f>
        <v>0</v>
      </c>
      <c r="F302" s="5">
        <f>IF(B302=0,0,B302*LABOR_HRS_WK_CAR*SEASON_WEEKS*(1+DIM_PCT_CAR)^B302)</f>
        <v>337.19300188586959</v>
      </c>
      <c r="G302" s="5">
        <f>IF(C302=0,0,C302*LABOR_HRS_WK_MES*SEASON_WEEKS*(1+DIM_PCT_MES)^C302)</f>
        <v>1082.6092178872491</v>
      </c>
      <c r="H302" s="5">
        <f>E302+F302+G302</f>
        <v>1419.8022197731186</v>
      </c>
      <c r="I302" s="5">
        <f>MIN(H302,FARMER_HRS)</f>
        <v>720</v>
      </c>
      <c r="J302" s="5">
        <f>MAX(0,H302-FARMER_HRS)</f>
        <v>699.80221977311862</v>
      </c>
      <c r="K302" s="2">
        <f>I302*FARMER_RATE+J302*TEMP_WORKER_RATE</f>
        <v>37149.344093283311</v>
      </c>
      <c r="L302" s="2">
        <f>A302*PRICE_TOM+B302*PRICE_CAR+C302*PRICE_MES</f>
        <v>70146</v>
      </c>
      <c r="M302" s="2">
        <f>A302*FERT_BED_TOM+B302*FERT_BED_CAR+C302*FERT_BED_MES</f>
        <v>20680</v>
      </c>
      <c r="N302" s="6">
        <f>IF(AND(D302&lt;=TOTAL_BEDS,J302&lt;=TEMP_WORKER_MAX*TEMP_WORKER_HRS),1,0)</f>
        <v>1</v>
      </c>
      <c r="O302" s="2">
        <f>L302-M302-K302-FIXED_COSTS</f>
        <v>-7683.3440932833109</v>
      </c>
      <c r="P302" s="2">
        <f>IF(N302=1,O302,"")</f>
        <v>-7683.3440932833109</v>
      </c>
    </row>
    <row r="303">
      <c r="A303" s="6">
        <v>0</v>
      </c>
      <c r="B303" s="6">
        <v>9</v>
      </c>
      <c r="C303" s="6">
        <v>20</v>
      </c>
      <c r="D303" s="6">
        <f>A303+B303+C303</f>
        <v>29</v>
      </c>
      <c r="E303" s="5">
        <f>IF(A303=0,0,A303*LABOR_HRS_WK_TOM*SEASON_WEEKS*(1+DIM_PCT_TOM)^A303)</f>
        <v>0</v>
      </c>
      <c r="F303" s="5">
        <f>IF(B303=0,0,B303*LABOR_HRS_WK_CAR*SEASON_WEEKS*(1+DIM_PCT_CAR)^B303)</f>
        <v>337.19300188586959</v>
      </c>
      <c r="G303" s="5">
        <f>IF(C303=0,0,C303*LABOR_HRS_WK_MES*SEASON_WEEKS*(1+DIM_PCT_MES)^C303)</f>
        <v>1153.8335085377259</v>
      </c>
      <c r="H303" s="5">
        <f>E303+F303+G303</f>
        <v>1491.0265104235955</v>
      </c>
      <c r="I303" s="5">
        <f>MIN(H303,FARMER_HRS)</f>
        <v>720</v>
      </c>
      <c r="J303" s="5">
        <f>MAX(0,H303-FARMER_HRS)</f>
        <v>771.02651042359548</v>
      </c>
      <c r="K303" s="2">
        <f>I303*FARMER_RATE+J303*TEMP_WORKER_RATE</f>
        <v>38385.876917076312</v>
      </c>
      <c r="L303" s="2">
        <f>A303*PRICE_TOM+B303*PRICE_CAR+C303*PRICE_MES</f>
        <v>72846</v>
      </c>
      <c r="M303" s="2">
        <f>A303*FERT_BED_TOM+B303*FERT_BED_CAR+C303*FERT_BED_MES</f>
        <v>21560</v>
      </c>
      <c r="N303" s="6">
        <f>IF(AND(D303&lt;=TOTAL_BEDS,J303&lt;=TEMP_WORKER_MAX*TEMP_WORKER_HRS),1,0)</f>
        <v>1</v>
      </c>
      <c r="O303" s="2">
        <f>L303-M303-K303-FIXED_COSTS</f>
        <v>-7099.8769170763117</v>
      </c>
      <c r="P303" s="2">
        <f>IF(N303=1,O303,"")</f>
        <v>-7099.8769170763117</v>
      </c>
    </row>
    <row r="304">
      <c r="A304" s="6">
        <v>0</v>
      </c>
      <c r="B304" s="6">
        <v>9</v>
      </c>
      <c r="C304" s="6">
        <v>21</v>
      </c>
      <c r="D304" s="6">
        <f>A304+B304+C304</f>
        <v>30</v>
      </c>
      <c r="E304" s="5">
        <f>IF(A304=0,0,A304*LABOR_HRS_WK_TOM*SEASON_WEEKS*(1+DIM_PCT_TOM)^A304)</f>
        <v>0</v>
      </c>
      <c r="F304" s="5">
        <f>IF(B304=0,0,B304*LABOR_HRS_WK_CAR*SEASON_WEEKS*(1+DIM_PCT_CAR)^B304)</f>
        <v>337.19300188586959</v>
      </c>
      <c r="G304" s="5">
        <f>IF(C304=0,0,C304*LABOR_HRS_WK_MES*SEASON_WEEKS*(1+DIM_PCT_MES)^C304)</f>
        <v>1226.6692487641699</v>
      </c>
      <c r="H304" s="5">
        <f>E304+F304+G304</f>
        <v>1563.8622506500394</v>
      </c>
      <c r="I304" s="5">
        <f>MIN(H304,FARMER_HRS)</f>
        <v>720</v>
      </c>
      <c r="J304" s="5">
        <f>MAX(0,H304-FARMER_HRS)</f>
        <v>843.86225065003941</v>
      </c>
      <c r="K304" s="2">
        <f>I304*FARMER_RATE+J304*TEMP_WORKER_RATE</f>
        <v>39650.386296007629</v>
      </c>
      <c r="L304" s="2">
        <f>A304*PRICE_TOM+B304*PRICE_CAR+C304*PRICE_MES</f>
        <v>75546</v>
      </c>
      <c r="M304" s="2">
        <f>A304*FERT_BED_TOM+B304*FERT_BED_CAR+C304*FERT_BED_MES</f>
        <v>22440</v>
      </c>
      <c r="N304" s="6">
        <f>IF(AND(D304&lt;=TOTAL_BEDS,J304&lt;=TEMP_WORKER_MAX*TEMP_WORKER_HRS),1,0)</f>
        <v>1</v>
      </c>
      <c r="O304" s="2">
        <f>L304-M304-K304-FIXED_COSTS</f>
        <v>-6544.3862960076294</v>
      </c>
      <c r="P304" s="2">
        <f>IF(N304=1,O304,"")</f>
        <v>-6544.3862960076294</v>
      </c>
    </row>
    <row r="305">
      <c r="A305" s="6">
        <v>0</v>
      </c>
      <c r="B305" s="6">
        <v>9</v>
      </c>
      <c r="C305" s="6">
        <v>22</v>
      </c>
      <c r="D305" s="6">
        <f>A305+B305+C305</f>
        <v>31</v>
      </c>
      <c r="E305" s="5">
        <f>IF(A305=0,0,A305*LABOR_HRS_WK_TOM*SEASON_WEEKS*(1+DIM_PCT_TOM)^A305)</f>
        <v>0</v>
      </c>
      <c r="F305" s="5">
        <f>IF(B305=0,0,B305*LABOR_HRS_WK_CAR*SEASON_WEEKS*(1+DIM_PCT_CAR)^B305)</f>
        <v>337.19300188586959</v>
      </c>
      <c r="G305" s="5">
        <f>IF(C305=0,0,C305*LABOR_HRS_WK_MES*SEASON_WEEKS*(1+DIM_PCT_MES)^C305)</f>
        <v>1301.1455960105659</v>
      </c>
      <c r="H305" s="5">
        <f>E305+F305+G305</f>
        <v>1638.3385978964354</v>
      </c>
      <c r="I305" s="5">
        <f>MIN(H305,FARMER_HRS)</f>
        <v>720</v>
      </c>
      <c r="J305" s="5">
        <f>MAX(0,H305-FARMER_HRS)</f>
        <v>918.33859789643543</v>
      </c>
      <c r="K305" s="2">
        <f>I305*FARMER_RATE+J305*TEMP_WORKER_RATE</f>
        <v>40943.378435702005</v>
      </c>
      <c r="L305" s="2">
        <f>A305*PRICE_TOM+B305*PRICE_CAR+C305*PRICE_MES</f>
        <v>78246</v>
      </c>
      <c r="M305" s="2">
        <f>A305*FERT_BED_TOM+B305*FERT_BED_CAR+C305*FERT_BED_MES</f>
        <v>23320</v>
      </c>
      <c r="N305" s="6">
        <f>IF(AND(D305&lt;=TOTAL_BEDS,J305&lt;=TEMP_WORKER_MAX*TEMP_WORKER_HRS),1,0)</f>
        <v>1</v>
      </c>
      <c r="O305" s="2">
        <f>L305-M305-K305-FIXED_COSTS</f>
        <v>-6017.3784357020049</v>
      </c>
      <c r="P305" s="2">
        <f>IF(N305=1,O305,"")</f>
        <v>-6017.3784357020049</v>
      </c>
    </row>
    <row r="306">
      <c r="A306" s="6">
        <v>0</v>
      </c>
      <c r="B306" s="6">
        <v>9</v>
      </c>
      <c r="C306" s="6">
        <v>23</v>
      </c>
      <c r="D306" s="6">
        <f>A306+B306+C306</f>
        <v>32</v>
      </c>
      <c r="E306" s="5">
        <f>IF(A306=0,0,A306*LABOR_HRS_WK_TOM*SEASON_WEEKS*(1+DIM_PCT_TOM)^A306)</f>
        <v>0</v>
      </c>
      <c r="F306" s="5">
        <f>IF(B306=0,0,B306*LABOR_HRS_WK_CAR*SEASON_WEEKS*(1+DIM_PCT_CAR)^B306)</f>
        <v>337.19300188586959</v>
      </c>
      <c r="G306" s="5">
        <f>IF(C306=0,0,C306*LABOR_HRS_WK_MES*SEASON_WEEKS*(1+DIM_PCT_MES)^C306)</f>
        <v>1377.2921848680023</v>
      </c>
      <c r="H306" s="5">
        <f>E306+F306+G306</f>
        <v>1714.4851867538719</v>
      </c>
      <c r="I306" s="5">
        <f>MIN(H306,FARMER_HRS)</f>
        <v>720</v>
      </c>
      <c r="J306" s="5">
        <f>MAX(0,H306-FARMER_HRS)</f>
        <v>994.48518675387186</v>
      </c>
      <c r="K306" s="2">
        <f>I306*FARMER_RATE+J306*TEMP_WORKER_RATE</f>
        <v>42265.367825588051</v>
      </c>
      <c r="L306" s="2">
        <f>A306*PRICE_TOM+B306*PRICE_CAR+C306*PRICE_MES</f>
        <v>80946</v>
      </c>
      <c r="M306" s="2">
        <f>A306*FERT_BED_TOM+B306*FERT_BED_CAR+C306*FERT_BED_MES</f>
        <v>24200</v>
      </c>
      <c r="N306" s="6">
        <f>IF(AND(D306&lt;=TOTAL_BEDS,J306&lt;=TEMP_WORKER_MAX*TEMP_WORKER_HRS),1,0)</f>
        <v>1</v>
      </c>
      <c r="O306" s="2">
        <f>L306-M306-K306-FIXED_COSTS</f>
        <v>-5519.3678255880513</v>
      </c>
      <c r="P306" s="2">
        <f>IF(N306=1,O306,"")</f>
        <v>-5519.3678255880513</v>
      </c>
    </row>
    <row r="307">
      <c r="A307" s="6">
        <v>0</v>
      </c>
      <c r="B307" s="6">
        <v>9</v>
      </c>
      <c r="C307" s="6">
        <v>24</v>
      </c>
      <c r="D307" s="6">
        <f>A307+B307+C307</f>
        <v>33</v>
      </c>
      <c r="E307" s="5">
        <f>IF(A307=0,0,A307*LABOR_HRS_WK_TOM*SEASON_WEEKS*(1+DIM_PCT_TOM)^A307)</f>
        <v>0</v>
      </c>
      <c r="F307" s="5">
        <f>IF(B307=0,0,B307*LABOR_HRS_WK_CAR*SEASON_WEEKS*(1+DIM_PCT_CAR)^B307)</f>
        <v>337.19300188586959</v>
      </c>
      <c r="G307" s="5">
        <f>IF(C307=0,0,C307*LABOR_HRS_WK_MES*SEASON_WEEKS*(1+DIM_PCT_MES)^C307)</f>
        <v>1455.139134447498</v>
      </c>
      <c r="H307" s="5">
        <f>E307+F307+G307</f>
        <v>1792.3321363333675</v>
      </c>
      <c r="I307" s="5">
        <f>MIN(H307,FARMER_HRS)</f>
        <v>720</v>
      </c>
      <c r="J307" s="5">
        <f>MAX(0,H307-FARMER_HRS)</f>
        <v>1072.3321363333675</v>
      </c>
      <c r="K307" s="2">
        <f>I307*FARMER_RATE+J307*TEMP_WORKER_RATE</f>
        <v>43616.877366898741</v>
      </c>
      <c r="L307" s="2">
        <f>A307*PRICE_TOM+B307*PRICE_CAR+C307*PRICE_MES</f>
        <v>83646</v>
      </c>
      <c r="M307" s="2">
        <f>A307*FERT_BED_TOM+B307*FERT_BED_CAR+C307*FERT_BED_MES</f>
        <v>25080</v>
      </c>
      <c r="N307" s="6">
        <f>IF(AND(D307&lt;=TOTAL_BEDS,J307&lt;=TEMP_WORKER_MAX*TEMP_WORKER_HRS),1,0)</f>
        <v>1</v>
      </c>
      <c r="O307" s="2">
        <f>L307-M307-K307-FIXED_COSTS</f>
        <v>-5050.8773668987415</v>
      </c>
      <c r="P307" s="2">
        <f>IF(N307=1,O307,"")</f>
        <v>-5050.8773668987415</v>
      </c>
    </row>
    <row r="308">
      <c r="A308" s="6">
        <v>0</v>
      </c>
      <c r="B308" s="6">
        <v>9</v>
      </c>
      <c r="C308" s="6">
        <v>25</v>
      </c>
      <c r="D308" s="6">
        <f>A308+B308+C308</f>
        <v>34</v>
      </c>
      <c r="E308" s="5">
        <f>IF(A308=0,0,A308*LABOR_HRS_WK_TOM*SEASON_WEEKS*(1+DIM_PCT_TOM)^A308)</f>
        <v>0</v>
      </c>
      <c r="F308" s="5">
        <f>IF(B308=0,0,B308*LABOR_HRS_WK_CAR*SEASON_WEEKS*(1+DIM_PCT_CAR)^B308)</f>
        <v>337.19300188586959</v>
      </c>
      <c r="G308" s="5">
        <f>IF(C308=0,0,C308*LABOR_HRS_WK_MES*SEASON_WEEKS*(1+DIM_PCT_MES)^C308)</f>
        <v>1534.7170558625955</v>
      </c>
      <c r="H308" s="5">
        <f>E308+F308+G308</f>
        <v>1871.9100577484651</v>
      </c>
      <c r="I308" s="5">
        <f>MIN(H308,FARMER_HRS)</f>
        <v>720</v>
      </c>
      <c r="J308" s="5">
        <f>MAX(0,H308-FARMER_HRS)</f>
        <v>1151.9100577484651</v>
      </c>
      <c r="K308" s="2">
        <f>I308*FARMER_RATE+J308*TEMP_WORKER_RATE</f>
        <v>44998.438502577519</v>
      </c>
      <c r="L308" s="2">
        <f>A308*PRICE_TOM+B308*PRICE_CAR+C308*PRICE_MES</f>
        <v>86346</v>
      </c>
      <c r="M308" s="2">
        <f>A308*FERT_BED_TOM+B308*FERT_BED_CAR+C308*FERT_BED_MES</f>
        <v>25960</v>
      </c>
      <c r="N308" s="6">
        <f>IF(AND(D308&lt;=TOTAL_BEDS,J308&lt;=TEMP_WORKER_MAX*TEMP_WORKER_HRS),1,0)</f>
        <v>1</v>
      </c>
      <c r="O308" s="2">
        <f>L308-M308-K308-FIXED_COSTS</f>
        <v>-4612.4385025775191</v>
      </c>
      <c r="P308" s="2">
        <f>IF(N308=1,O308,"")</f>
        <v>-4612.4385025775191</v>
      </c>
    </row>
    <row r="309">
      <c r="A309" s="6">
        <v>0</v>
      </c>
      <c r="B309" s="6">
        <v>9</v>
      </c>
      <c r="C309" s="6">
        <v>26</v>
      </c>
      <c r="D309" s="6">
        <f>A309+B309+C309</f>
        <v>35</v>
      </c>
      <c r="E309" s="5">
        <f>IF(A309=0,0,A309*LABOR_HRS_WK_TOM*SEASON_WEEKS*(1+DIM_PCT_TOM)^A309)</f>
        <v>0</v>
      </c>
      <c r="F309" s="5">
        <f>IF(B309=0,0,B309*LABOR_HRS_WK_CAR*SEASON_WEEKS*(1+DIM_PCT_CAR)^B309)</f>
        <v>337.19300188586959</v>
      </c>
      <c r="G309" s="5">
        <f>IF(C309=0,0,C309*LABOR_HRS_WK_MES*SEASON_WEEKS*(1+DIM_PCT_MES)^C309)</f>
        <v>1616.0570598233128</v>
      </c>
      <c r="H309" s="5">
        <f>E309+F309+G309</f>
        <v>1953.2500617091823</v>
      </c>
      <c r="I309" s="5">
        <f>MIN(H309,FARMER_HRS)</f>
        <v>720</v>
      </c>
      <c r="J309" s="5">
        <f>MAX(0,H309-FARMER_HRS)</f>
        <v>1233.2500617091823</v>
      </c>
      <c r="K309" s="2">
        <f>I309*FARMER_RATE+J309*TEMP_WORKER_RATE</f>
        <v>46410.591349117749</v>
      </c>
      <c r="L309" s="2">
        <f>A309*PRICE_TOM+B309*PRICE_CAR+C309*PRICE_MES</f>
        <v>89046</v>
      </c>
      <c r="M309" s="2">
        <f>A309*FERT_BED_TOM+B309*FERT_BED_CAR+C309*FERT_BED_MES</f>
        <v>26840</v>
      </c>
      <c r="N309" s="6">
        <f>IF(AND(D309&lt;=TOTAL_BEDS,J309&lt;=TEMP_WORKER_MAX*TEMP_WORKER_HRS),1,0)</f>
        <v>1</v>
      </c>
      <c r="O309" s="2">
        <f>L309-M309-K309-FIXED_COSTS</f>
        <v>-4204.5913491177489</v>
      </c>
      <c r="P309" s="2">
        <f>IF(N309=1,O309,"")</f>
        <v>-4204.5913491177489</v>
      </c>
    </row>
    <row r="310">
      <c r="A310" s="6">
        <v>0</v>
      </c>
      <c r="B310" s="6">
        <v>9</v>
      </c>
      <c r="C310" s="6">
        <v>27</v>
      </c>
      <c r="D310" s="6">
        <f>A310+B310+C310</f>
        <v>36</v>
      </c>
      <c r="E310" s="5">
        <f>IF(A310=0,0,A310*LABOR_HRS_WK_TOM*SEASON_WEEKS*(1+DIM_PCT_TOM)^A310)</f>
        <v>0</v>
      </c>
      <c r="F310" s="5">
        <f>IF(B310=0,0,B310*LABOR_HRS_WK_CAR*SEASON_WEEKS*(1+DIM_PCT_CAR)^B310)</f>
        <v>337.19300188586959</v>
      </c>
      <c r="G310" s="5">
        <f>IF(C310=0,0,C310*LABOR_HRS_WK_MES*SEASON_WEEKS*(1+DIM_PCT_MES)^C310)</f>
        <v>1699.19076434307</v>
      </c>
      <c r="H310" s="5">
        <f>E310+F310+G310</f>
        <v>2036.3837662289395</v>
      </c>
      <c r="I310" s="5">
        <f>MIN(H310,FARMER_HRS)</f>
        <v>720</v>
      </c>
      <c r="J310" s="5">
        <f>MAX(0,H310-FARMER_HRS)</f>
        <v>1316.3837662289395</v>
      </c>
      <c r="K310" s="2">
        <f>I310*FARMER_RATE+J310*TEMP_WORKER_RATE</f>
        <v>47853.884830363531</v>
      </c>
      <c r="L310" s="2">
        <f>A310*PRICE_TOM+B310*PRICE_CAR+C310*PRICE_MES</f>
        <v>91746</v>
      </c>
      <c r="M310" s="2">
        <f>A310*FERT_BED_TOM+B310*FERT_BED_CAR+C310*FERT_BED_MES</f>
        <v>27720</v>
      </c>
      <c r="N310" s="6">
        <f>IF(AND(D310&lt;=TOTAL_BEDS,J310&lt;=TEMP_WORKER_MAX*TEMP_WORKER_HRS),1,0)</f>
        <v>1</v>
      </c>
      <c r="O310" s="2">
        <f>L310-M310-K310-FIXED_COSTS</f>
        <v>-3827.8848303635314</v>
      </c>
      <c r="P310" s="2">
        <f>IF(N310=1,O310,"")</f>
        <v>-3827.8848303635314</v>
      </c>
    </row>
    <row r="311">
      <c r="A311" s="6">
        <v>0</v>
      </c>
      <c r="B311" s="6">
        <v>9</v>
      </c>
      <c r="C311" s="6">
        <v>28</v>
      </c>
      <c r="D311" s="6">
        <f>A311+B311+C311</f>
        <v>37</v>
      </c>
      <c r="E311" s="5">
        <f>IF(A311=0,0,A311*LABOR_HRS_WK_TOM*SEASON_WEEKS*(1+DIM_PCT_TOM)^A311)</f>
        <v>0</v>
      </c>
      <c r="F311" s="5">
        <f>IF(B311=0,0,B311*LABOR_HRS_WK_CAR*SEASON_WEEKS*(1+DIM_PCT_CAR)^B311)</f>
        <v>337.19300188586959</v>
      </c>
      <c r="G311" s="5">
        <f>IF(C311=0,0,C311*LABOR_HRS_WK_MES*SEASON_WEEKS*(1+DIM_PCT_MES)^C311)</f>
        <v>1784.1503025602233</v>
      </c>
      <c r="H311" s="5">
        <f>E311+F311+G311</f>
        <v>2121.343304446093</v>
      </c>
      <c r="I311" s="5">
        <f>MIN(H311,FARMER_HRS)</f>
        <v>720</v>
      </c>
      <c r="J311" s="5">
        <f>MAX(0,H311-FARMER_HRS)</f>
        <v>1401.343304446093</v>
      </c>
      <c r="K311" s="2">
        <f>I311*FARMER_RATE+J311*TEMP_WORKER_RATE</f>
        <v>49328.87681330023</v>
      </c>
      <c r="L311" s="2">
        <f>A311*PRICE_TOM+B311*PRICE_CAR+C311*PRICE_MES</f>
        <v>94446</v>
      </c>
      <c r="M311" s="2">
        <f>A311*FERT_BED_TOM+B311*FERT_BED_CAR+C311*FERT_BED_MES</f>
        <v>28600</v>
      </c>
      <c r="N311" s="6">
        <f>IF(AND(D311&lt;=TOTAL_BEDS,J311&lt;=TEMP_WORKER_MAX*TEMP_WORKER_HRS),1,0)</f>
        <v>1</v>
      </c>
      <c r="O311" s="2">
        <f>L311-M311-K311-FIXED_COSTS</f>
        <v>-3482.8768133002304</v>
      </c>
      <c r="P311" s="2">
        <f>IF(N311=1,O311,"")</f>
        <v>-3482.8768133002304</v>
      </c>
    </row>
    <row r="312">
      <c r="A312" s="6">
        <v>0</v>
      </c>
      <c r="B312" s="6">
        <v>9</v>
      </c>
      <c r="C312" s="6">
        <v>29</v>
      </c>
      <c r="D312" s="6">
        <f>A312+B312+C312</f>
        <v>38</v>
      </c>
      <c r="E312" s="5">
        <f>IF(A312=0,0,A312*LABOR_HRS_WK_TOM*SEASON_WEEKS*(1+DIM_PCT_TOM)^A312)</f>
        <v>0</v>
      </c>
      <c r="F312" s="5">
        <f>IF(B312=0,0,B312*LABOR_HRS_WK_CAR*SEASON_WEEKS*(1+DIM_PCT_CAR)^B312)</f>
        <v>337.19300188586959</v>
      </c>
      <c r="G312" s="5">
        <f>IF(C312=0,0,C312*LABOR_HRS_WK_MES*SEASON_WEEKS*(1+DIM_PCT_MES)^C312)</f>
        <v>1870.9683306758766</v>
      </c>
      <c r="H312" s="5">
        <f>E312+F312+G312</f>
        <v>2208.1613325617463</v>
      </c>
      <c r="I312" s="5">
        <f>MIN(H312,FARMER_HRS)</f>
        <v>720</v>
      </c>
      <c r="J312" s="5">
        <f>MAX(0,H312-FARMER_HRS)</f>
        <v>1488.1613325617463</v>
      </c>
      <c r="K312" s="2">
        <f>I312*FARMER_RATE+J312*TEMP_WORKER_RATE</f>
        <v>50836.13424586365</v>
      </c>
      <c r="L312" s="2">
        <f>A312*PRICE_TOM+B312*PRICE_CAR+C312*PRICE_MES</f>
        <v>97146</v>
      </c>
      <c r="M312" s="2">
        <f>A312*FERT_BED_TOM+B312*FERT_BED_CAR+C312*FERT_BED_MES</f>
        <v>29480</v>
      </c>
      <c r="N312" s="6">
        <f>IF(AND(D312&lt;=TOTAL_BEDS,J312&lt;=TEMP_WORKER_MAX*TEMP_WORKER_HRS),1,0)</f>
        <v>1</v>
      </c>
      <c r="O312" s="2">
        <f>L312-M312-K312-FIXED_COSTS</f>
        <v>-3170.13424586365</v>
      </c>
      <c r="P312" s="2">
        <f>IF(N312=1,O312,"")</f>
        <v>-3170.13424586365</v>
      </c>
    </row>
    <row r="313">
      <c r="A313" s="6">
        <v>0</v>
      </c>
      <c r="B313" s="6">
        <v>9</v>
      </c>
      <c r="C313" s="6">
        <v>30</v>
      </c>
      <c r="D313" s="6">
        <f>A313+B313+C313</f>
        <v>39</v>
      </c>
      <c r="E313" s="5">
        <f>IF(A313=0,0,A313*LABOR_HRS_WK_TOM*SEASON_WEEKS*(1+DIM_PCT_TOM)^A313)</f>
        <v>0</v>
      </c>
      <c r="F313" s="5">
        <f>IF(B313=0,0,B313*LABOR_HRS_WK_CAR*SEASON_WEEKS*(1+DIM_PCT_CAR)^B313)</f>
        <v>337.19300188586959</v>
      </c>
      <c r="G313" s="5">
        <f>IF(C313=0,0,C313*LABOR_HRS_WK_MES*SEASON_WEEKS*(1+DIM_PCT_MES)^C313)</f>
        <v>1959.6780360096466</v>
      </c>
      <c r="H313" s="5">
        <f>E313+F313+G313</f>
        <v>2296.8710378955161</v>
      </c>
      <c r="I313" s="5">
        <f>MIN(H313,FARMER_HRS)</f>
        <v>720</v>
      </c>
      <c r="J313" s="5">
        <f>MAX(0,H313-FARMER_HRS)</f>
        <v>1576.8710378955161</v>
      </c>
      <c r="K313" s="2">
        <f>I313*FARMER_RATE+J313*TEMP_WORKER_RATE</f>
        <v>52376.233296797152</v>
      </c>
      <c r="L313" s="2">
        <f>A313*PRICE_TOM+B313*PRICE_CAR+C313*PRICE_MES</f>
        <v>99846</v>
      </c>
      <c r="M313" s="2">
        <f>A313*FERT_BED_TOM+B313*FERT_BED_CAR+C313*FERT_BED_MES</f>
        <v>30360</v>
      </c>
      <c r="N313" s="6">
        <f>IF(AND(D313&lt;=TOTAL_BEDS,J313&lt;=TEMP_WORKER_MAX*TEMP_WORKER_HRS),1,0)</f>
        <v>1</v>
      </c>
      <c r="O313" s="2">
        <f>L313-M313-K313-FIXED_COSTS</f>
        <v>-2890.2332967971524</v>
      </c>
      <c r="P313" s="2">
        <f>IF(N313=1,O313,"")</f>
        <v>-2890.2332967971524</v>
      </c>
    </row>
    <row r="314">
      <c r="A314" s="6">
        <v>0</v>
      </c>
      <c r="B314" s="6">
        <v>10</v>
      </c>
      <c r="C314" s="6">
        <v>0</v>
      </c>
      <c r="D314" s="6">
        <f>A314+B314+C314</f>
        <v>10</v>
      </c>
      <c r="E314" s="5">
        <f>IF(A314=0,0,A314*LABOR_HRS_WK_TOM*SEASON_WEEKS*(1+DIM_PCT_TOM)^A314)</f>
        <v>0</v>
      </c>
      <c r="F314" s="5">
        <f>IF(B314=0,0,B314*LABOR_HRS_WK_CAR*SEASON_WEEKS*(1+DIM_PCT_CAR)^B314)</f>
        <v>384.025363258907</v>
      </c>
      <c r="G314" s="5">
        <f>IF(C314=0,0,C314*LABOR_HRS_WK_MES*SEASON_WEEKS*(1+DIM_PCT_MES)^C314)</f>
        <v>0</v>
      </c>
      <c r="H314" s="5">
        <f>E314+F314+G314</f>
        <v>384.025363258907</v>
      </c>
      <c r="I314" s="5">
        <f>MIN(H314,FARMER_HRS)</f>
        <v>384.025363258907</v>
      </c>
      <c r="J314" s="5">
        <f>MAX(0,H314-FARMER_HRS)</f>
        <v>0</v>
      </c>
      <c r="K314" s="2">
        <f>I314*FARMER_RATE+J314*TEMP_WORKER_RATE</f>
        <v>13334.214002045383</v>
      </c>
      <c r="L314" s="2">
        <f>A314*PRICE_TOM+B314*PRICE_CAR+C314*PRICE_MES</f>
        <v>20940</v>
      </c>
      <c r="M314" s="2">
        <f>A314*FERT_BED_TOM+B314*FERT_BED_CAR+C314*FERT_BED_MES</f>
        <v>4400</v>
      </c>
      <c r="N314" s="6">
        <f>IF(AND(D314&lt;=TOTAL_BEDS,J314&lt;=TEMP_WORKER_MAX*TEMP_WORKER_HRS),1,0)</f>
        <v>1</v>
      </c>
      <c r="O314" s="2">
        <f>L314-M314-K314-FIXED_COSTS</f>
        <v>-16794.214002045381</v>
      </c>
      <c r="P314" s="2">
        <f>IF(N314=1,O314,"")</f>
        <v>-16794.214002045381</v>
      </c>
    </row>
    <row r="315">
      <c r="A315" s="6">
        <v>0</v>
      </c>
      <c r="B315" s="6">
        <v>10</v>
      </c>
      <c r="C315" s="6">
        <v>1</v>
      </c>
      <c r="D315" s="6">
        <f>A315+B315+C315</f>
        <v>11</v>
      </c>
      <c r="E315" s="5">
        <f>IF(A315=0,0,A315*LABOR_HRS_WK_TOM*SEASON_WEEKS*(1+DIM_PCT_TOM)^A315)</f>
        <v>0</v>
      </c>
      <c r="F315" s="5">
        <f>IF(B315=0,0,B315*LABOR_HRS_WK_CAR*SEASON_WEEKS*(1+DIM_PCT_CAR)^B315)</f>
        <v>384.025363258907</v>
      </c>
      <c r="G315" s="5">
        <f>IF(C315=0,0,C315*LABOR_HRS_WK_MES*SEASON_WEEKS*(1+DIM_PCT_MES)^C315)</f>
        <v>45.5625</v>
      </c>
      <c r="H315" s="5">
        <f>E315+F315+G315</f>
        <v>429.587863258907</v>
      </c>
      <c r="I315" s="5">
        <f>MIN(H315,FARMER_HRS)</f>
        <v>429.587863258907</v>
      </c>
      <c r="J315" s="5">
        <f>MAX(0,H315-FARMER_HRS)</f>
        <v>0</v>
      </c>
      <c r="K315" s="2">
        <f>I315*FARMER_RATE+J315*TEMP_WORKER_RATE</f>
        <v>14916.245252045383</v>
      </c>
      <c r="L315" s="2">
        <f>A315*PRICE_TOM+B315*PRICE_CAR+C315*PRICE_MES</f>
        <v>23640</v>
      </c>
      <c r="M315" s="2">
        <f>A315*FERT_BED_TOM+B315*FERT_BED_CAR+C315*FERT_BED_MES</f>
        <v>5280</v>
      </c>
      <c r="N315" s="6">
        <f>IF(AND(D315&lt;=TOTAL_BEDS,J315&lt;=TEMP_WORKER_MAX*TEMP_WORKER_HRS),1,0)</f>
        <v>1</v>
      </c>
      <c r="O315" s="2">
        <f>L315-M315-K315-FIXED_COSTS</f>
        <v>-16556.245252045381</v>
      </c>
      <c r="P315" s="2">
        <f>IF(N315=1,O315,"")</f>
        <v>-16556.245252045381</v>
      </c>
    </row>
    <row r="316">
      <c r="A316" s="6">
        <v>0</v>
      </c>
      <c r="B316" s="6">
        <v>10</v>
      </c>
      <c r="C316" s="6">
        <v>2</v>
      </c>
      <c r="D316" s="6">
        <f>A316+B316+C316</f>
        <v>12</v>
      </c>
      <c r="E316" s="5">
        <f>IF(A316=0,0,A316*LABOR_HRS_WK_TOM*SEASON_WEEKS*(1+DIM_PCT_TOM)^A316)</f>
        <v>0</v>
      </c>
      <c r="F316" s="5">
        <f>IF(B316=0,0,B316*LABOR_HRS_WK_CAR*SEASON_WEEKS*(1+DIM_PCT_CAR)^B316)</f>
        <v>384.025363258907</v>
      </c>
      <c r="G316" s="5">
        <f>IF(C316=0,0,C316*LABOR_HRS_WK_MES*SEASON_WEEKS*(1+DIM_PCT_MES)^C316)</f>
        <v>92.2640625</v>
      </c>
      <c r="H316" s="5">
        <f>E316+F316+G316</f>
        <v>476.289425758907</v>
      </c>
      <c r="I316" s="5">
        <f>MIN(H316,FARMER_HRS)</f>
        <v>476.289425758907</v>
      </c>
      <c r="J316" s="5">
        <f>MAX(0,H316-FARMER_HRS)</f>
        <v>0</v>
      </c>
      <c r="K316" s="2">
        <f>I316*FARMER_RATE+J316*TEMP_WORKER_RATE</f>
        <v>16537.827283295381</v>
      </c>
      <c r="L316" s="2">
        <f>A316*PRICE_TOM+B316*PRICE_CAR+C316*PRICE_MES</f>
        <v>26340</v>
      </c>
      <c r="M316" s="2">
        <f>A316*FERT_BED_TOM+B316*FERT_BED_CAR+C316*FERT_BED_MES</f>
        <v>6160</v>
      </c>
      <c r="N316" s="6">
        <f>IF(AND(D316&lt;=TOTAL_BEDS,J316&lt;=TEMP_WORKER_MAX*TEMP_WORKER_HRS),1,0)</f>
        <v>1</v>
      </c>
      <c r="O316" s="2">
        <f>L316-M316-K316-FIXED_COSTS</f>
        <v>-16357.827283295381</v>
      </c>
      <c r="P316" s="2">
        <f>IF(N316=1,O316,"")</f>
        <v>-16357.827283295381</v>
      </c>
    </row>
    <row r="317">
      <c r="A317" s="6">
        <v>0</v>
      </c>
      <c r="B317" s="6">
        <v>10</v>
      </c>
      <c r="C317" s="6">
        <v>3</v>
      </c>
      <c r="D317" s="6">
        <f>A317+B317+C317</f>
        <v>13</v>
      </c>
      <c r="E317" s="5">
        <f>IF(A317=0,0,A317*LABOR_HRS_WK_TOM*SEASON_WEEKS*(1+DIM_PCT_TOM)^A317)</f>
        <v>0</v>
      </c>
      <c r="F317" s="5">
        <f>IF(B317=0,0,B317*LABOR_HRS_WK_CAR*SEASON_WEEKS*(1+DIM_PCT_CAR)^B317)</f>
        <v>384.025363258907</v>
      </c>
      <c r="G317" s="5">
        <f>IF(C317=0,0,C317*LABOR_HRS_WK_MES*SEASON_WEEKS*(1+DIM_PCT_MES)^C317)</f>
        <v>140.12604492187498</v>
      </c>
      <c r="H317" s="5">
        <f>E317+F317+G317</f>
        <v>524.151408180782</v>
      </c>
      <c r="I317" s="5">
        <f>MIN(H317,FARMER_HRS)</f>
        <v>524.151408180782</v>
      </c>
      <c r="J317" s="5">
        <f>MAX(0,H317-FARMER_HRS)</f>
        <v>0</v>
      </c>
      <c r="K317" s="2">
        <f>I317*FARMER_RATE+J317*TEMP_WORKER_RATE</f>
        <v>18199.701672943818</v>
      </c>
      <c r="L317" s="2">
        <f>A317*PRICE_TOM+B317*PRICE_CAR+C317*PRICE_MES</f>
        <v>29040</v>
      </c>
      <c r="M317" s="2">
        <f>A317*FERT_BED_TOM+B317*FERT_BED_CAR+C317*FERT_BED_MES</f>
        <v>7040</v>
      </c>
      <c r="N317" s="6">
        <f>IF(AND(D317&lt;=TOTAL_BEDS,J317&lt;=TEMP_WORKER_MAX*TEMP_WORKER_HRS),1,0)</f>
        <v>1</v>
      </c>
      <c r="O317" s="2">
        <f>L317-M317-K317-FIXED_COSTS</f>
        <v>-16199.701672943818</v>
      </c>
      <c r="P317" s="2">
        <f>IF(N317=1,O317,"")</f>
        <v>-16199.701672943818</v>
      </c>
    </row>
    <row r="318">
      <c r="A318" s="6">
        <v>0</v>
      </c>
      <c r="B318" s="6">
        <v>10</v>
      </c>
      <c r="C318" s="6">
        <v>4</v>
      </c>
      <c r="D318" s="6">
        <f>A318+B318+C318</f>
        <v>14</v>
      </c>
      <c r="E318" s="5">
        <f>IF(A318=0,0,A318*LABOR_HRS_WK_TOM*SEASON_WEEKS*(1+DIM_PCT_TOM)^A318)</f>
        <v>0</v>
      </c>
      <c r="F318" s="5">
        <f>IF(B318=0,0,B318*LABOR_HRS_WK_CAR*SEASON_WEEKS*(1+DIM_PCT_CAR)^B318)</f>
        <v>384.025363258907</v>
      </c>
      <c r="G318" s="5">
        <f>IF(C318=0,0,C318*LABOR_HRS_WK_MES*SEASON_WEEKS*(1+DIM_PCT_MES)^C318)</f>
        <v>189.17016064453119</v>
      </c>
      <c r="H318" s="5">
        <f>E318+F318+G318</f>
        <v>573.19552390343824</v>
      </c>
      <c r="I318" s="5">
        <f>MIN(H318,FARMER_HRS)</f>
        <v>573.19552390343824</v>
      </c>
      <c r="J318" s="5">
        <f>MAX(0,H318-FARMER_HRS)</f>
        <v>0</v>
      </c>
      <c r="K318" s="2">
        <f>I318*FARMER_RATE+J318*TEMP_WORKER_RATE</f>
        <v>19902.622357758271</v>
      </c>
      <c r="L318" s="2">
        <f>A318*PRICE_TOM+B318*PRICE_CAR+C318*PRICE_MES</f>
        <v>31740</v>
      </c>
      <c r="M318" s="2">
        <f>A318*FERT_BED_TOM+B318*FERT_BED_CAR+C318*FERT_BED_MES</f>
        <v>7920</v>
      </c>
      <c r="N318" s="6">
        <f>IF(AND(D318&lt;=TOTAL_BEDS,J318&lt;=TEMP_WORKER_MAX*TEMP_WORKER_HRS),1,0)</f>
        <v>1</v>
      </c>
      <c r="O318" s="2">
        <f>L318-M318-K318-FIXED_COSTS</f>
        <v>-16082.622357758271</v>
      </c>
      <c r="P318" s="2">
        <f>IF(N318=1,O318,"")</f>
        <v>-16082.622357758271</v>
      </c>
    </row>
    <row r="319">
      <c r="A319" s="6">
        <v>0</v>
      </c>
      <c r="B319" s="6">
        <v>10</v>
      </c>
      <c r="C319" s="6">
        <v>5</v>
      </c>
      <c r="D319" s="6">
        <f>A319+B319+C319</f>
        <v>15</v>
      </c>
      <c r="E319" s="5">
        <f>IF(A319=0,0,A319*LABOR_HRS_WK_TOM*SEASON_WEEKS*(1+DIM_PCT_TOM)^A319)</f>
        <v>0</v>
      </c>
      <c r="F319" s="5">
        <f>IF(B319=0,0,B319*LABOR_HRS_WK_CAR*SEASON_WEEKS*(1+DIM_PCT_CAR)^B319)</f>
        <v>384.025363258907</v>
      </c>
      <c r="G319" s="5">
        <f>IF(C319=0,0,C319*LABOR_HRS_WK_MES*SEASON_WEEKS*(1+DIM_PCT_MES)^C319)</f>
        <v>239.41848456573481</v>
      </c>
      <c r="H319" s="5">
        <f>E319+F319+G319</f>
        <v>623.44384782464181</v>
      </c>
      <c r="I319" s="5">
        <f>MIN(H319,FARMER_HRS)</f>
        <v>623.44384782464181</v>
      </c>
      <c r="J319" s="5">
        <f>MAX(0,H319-FARMER_HRS)</f>
        <v>0</v>
      </c>
      <c r="K319" s="2">
        <f>I319*FARMER_RATE+J319*TEMP_WORKER_RATE</f>
        <v>21647.355827244508</v>
      </c>
      <c r="L319" s="2">
        <f>A319*PRICE_TOM+B319*PRICE_CAR+C319*PRICE_MES</f>
        <v>34440</v>
      </c>
      <c r="M319" s="2">
        <f>A319*FERT_BED_TOM+B319*FERT_BED_CAR+C319*FERT_BED_MES</f>
        <v>8800</v>
      </c>
      <c r="N319" s="6">
        <f>IF(AND(D319&lt;=TOTAL_BEDS,J319&lt;=TEMP_WORKER_MAX*TEMP_WORKER_HRS),1,0)</f>
        <v>1</v>
      </c>
      <c r="O319" s="2">
        <f>L319-M319-K319-FIXED_COSTS</f>
        <v>-16007.355827244508</v>
      </c>
      <c r="P319" s="2">
        <f>IF(N319=1,O319,"")</f>
        <v>-16007.355827244508</v>
      </c>
    </row>
    <row r="320">
      <c r="A320" s="6">
        <v>0</v>
      </c>
      <c r="B320" s="6">
        <v>10</v>
      </c>
      <c r="C320" s="6">
        <v>6</v>
      </c>
      <c r="D320" s="6">
        <f>A320+B320+C320</f>
        <v>16</v>
      </c>
      <c r="E320" s="5">
        <f>IF(A320=0,0,A320*LABOR_HRS_WK_TOM*SEASON_WEEKS*(1+DIM_PCT_TOM)^A320)</f>
        <v>0</v>
      </c>
      <c r="F320" s="5">
        <f>IF(B320=0,0,B320*LABOR_HRS_WK_CAR*SEASON_WEEKS*(1+DIM_PCT_CAR)^B320)</f>
        <v>384.025363258907</v>
      </c>
      <c r="G320" s="5">
        <f>IF(C320=0,0,C320*LABOR_HRS_WK_MES*SEASON_WEEKS*(1+DIM_PCT_MES)^C320)</f>
        <v>290.89345874736773</v>
      </c>
      <c r="H320" s="5">
        <f>E320+F320+G320</f>
        <v>674.9188220062747</v>
      </c>
      <c r="I320" s="5">
        <f>MIN(H320,FARMER_HRS)</f>
        <v>674.9188220062747</v>
      </c>
      <c r="J320" s="5">
        <f>MAX(0,H320-FARMER_HRS)</f>
        <v>0</v>
      </c>
      <c r="K320" s="2">
        <f>I320*FARMER_RATE+J320*TEMP_WORKER_RATE</f>
        <v>23434.681319662315</v>
      </c>
      <c r="L320" s="2">
        <f>A320*PRICE_TOM+B320*PRICE_CAR+C320*PRICE_MES</f>
        <v>37140</v>
      </c>
      <c r="M320" s="2">
        <f>A320*FERT_BED_TOM+B320*FERT_BED_CAR+C320*FERT_BED_MES</f>
        <v>9680</v>
      </c>
      <c r="N320" s="6">
        <f>IF(AND(D320&lt;=TOTAL_BEDS,J320&lt;=TEMP_WORKER_MAX*TEMP_WORKER_HRS),1,0)</f>
        <v>1</v>
      </c>
      <c r="O320" s="2">
        <f>L320-M320-K320-FIXED_COSTS</f>
        <v>-15974.681319662315</v>
      </c>
      <c r="P320" s="2">
        <f>IF(N320=1,O320,"")</f>
        <v>-15974.681319662315</v>
      </c>
    </row>
    <row r="321">
      <c r="A321" s="6">
        <v>0</v>
      </c>
      <c r="B321" s="6">
        <v>10</v>
      </c>
      <c r="C321" s="6">
        <v>7</v>
      </c>
      <c r="D321" s="6">
        <f>A321+B321+C321</f>
        <v>17</v>
      </c>
      <c r="E321" s="5">
        <f>IF(A321=0,0,A321*LABOR_HRS_WK_TOM*SEASON_WEEKS*(1+DIM_PCT_TOM)^A321)</f>
        <v>0</v>
      </c>
      <c r="F321" s="5">
        <f>IF(B321=0,0,B321*LABOR_HRS_WK_CAR*SEASON_WEEKS*(1+DIM_PCT_CAR)^B321)</f>
        <v>384.025363258907</v>
      </c>
      <c r="G321" s="5">
        <f>IF(C321=0,0,C321*LABOR_HRS_WK_MES*SEASON_WEEKS*(1+DIM_PCT_MES)^C321)</f>
        <v>343.61789814532818</v>
      </c>
      <c r="H321" s="5">
        <f>E321+F321+G321</f>
        <v>727.6432614042352</v>
      </c>
      <c r="I321" s="5">
        <f>MIN(H321,FARMER_HRS)</f>
        <v>720</v>
      </c>
      <c r="J321" s="5">
        <f>MAX(0,H321-FARMER_HRS)</f>
        <v>7.6432614042352043</v>
      </c>
      <c r="K321" s="2">
        <f>I321*FARMER_RATE+J321*TEMP_WORKER_RATE</f>
        <v>25132.695510490194</v>
      </c>
      <c r="L321" s="2">
        <f>A321*PRICE_TOM+B321*PRICE_CAR+C321*PRICE_MES</f>
        <v>39840</v>
      </c>
      <c r="M321" s="2">
        <f>A321*FERT_BED_TOM+B321*FERT_BED_CAR+C321*FERT_BED_MES</f>
        <v>10560</v>
      </c>
      <c r="N321" s="6">
        <f>IF(AND(D321&lt;=TOTAL_BEDS,J321&lt;=TEMP_WORKER_MAX*TEMP_WORKER_HRS),1,0)</f>
        <v>1</v>
      </c>
      <c r="O321" s="2">
        <f>L321-M321-K321-FIXED_COSTS</f>
        <v>-15852.695510490194</v>
      </c>
      <c r="P321" s="2">
        <f>IF(N321=1,O321,"")</f>
        <v>-15852.695510490194</v>
      </c>
    </row>
    <row r="322">
      <c r="A322" s="6">
        <v>0</v>
      </c>
      <c r="B322" s="6">
        <v>10</v>
      </c>
      <c r="C322" s="6">
        <v>8</v>
      </c>
      <c r="D322" s="6">
        <f>A322+B322+C322</f>
        <v>18</v>
      </c>
      <c r="E322" s="5">
        <f>IF(A322=0,0,A322*LABOR_HRS_WK_TOM*SEASON_WEEKS*(1+DIM_PCT_TOM)^A322)</f>
        <v>0</v>
      </c>
      <c r="F322" s="5">
        <f>IF(B322=0,0,B322*LABOR_HRS_WK_CAR*SEASON_WEEKS*(1+DIM_PCT_CAR)^B322)</f>
        <v>384.025363258907</v>
      </c>
      <c r="G322" s="5">
        <f>IF(C322=0,0,C322*LABOR_HRS_WK_MES*SEASON_WEEKS*(1+DIM_PCT_MES)^C322)</f>
        <v>397.61499642530833</v>
      </c>
      <c r="H322" s="5">
        <f>E322+F322+G322</f>
        <v>781.64035968421535</v>
      </c>
      <c r="I322" s="5">
        <f>MIN(H322,FARMER_HRS)</f>
        <v>720</v>
      </c>
      <c r="J322" s="5">
        <f>MAX(0,H322-FARMER_HRS)</f>
        <v>61.640359684215355</v>
      </c>
      <c r="K322" s="2">
        <f>I322*FARMER_RATE+J322*TEMP_WORKER_RATE</f>
        <v>26070.145133406517</v>
      </c>
      <c r="L322" s="2">
        <f>A322*PRICE_TOM+B322*PRICE_CAR+C322*PRICE_MES</f>
        <v>42540</v>
      </c>
      <c r="M322" s="2">
        <f>A322*FERT_BED_TOM+B322*FERT_BED_CAR+C322*FERT_BED_MES</f>
        <v>11440</v>
      </c>
      <c r="N322" s="6">
        <f>IF(AND(D322&lt;=TOTAL_BEDS,J322&lt;=TEMP_WORKER_MAX*TEMP_WORKER_HRS),1,0)</f>
        <v>1</v>
      </c>
      <c r="O322" s="2">
        <f>L322-M322-K322-FIXED_COSTS</f>
        <v>-14970.145133406517</v>
      </c>
      <c r="P322" s="2">
        <f>IF(N322=1,O322,"")</f>
        <v>-14970.145133406517</v>
      </c>
    </row>
    <row r="323">
      <c r="A323" s="6">
        <v>0</v>
      </c>
      <c r="B323" s="6">
        <v>10</v>
      </c>
      <c r="C323" s="6">
        <v>9</v>
      </c>
      <c r="D323" s="6">
        <f>A323+B323+C323</f>
        <v>19</v>
      </c>
      <c r="E323" s="5">
        <f>IF(A323=0,0,A323*LABOR_HRS_WK_TOM*SEASON_WEEKS*(1+DIM_PCT_TOM)^A323)</f>
        <v>0</v>
      </c>
      <c r="F323" s="5">
        <f>IF(B323=0,0,B323*LABOR_HRS_WK_CAR*SEASON_WEEKS*(1+DIM_PCT_CAR)^B323)</f>
        <v>384.025363258907</v>
      </c>
      <c r="G323" s="5">
        <f>IF(C323=0,0,C323*LABOR_HRS_WK_MES*SEASON_WEEKS*(1+DIM_PCT_MES)^C323)</f>
        <v>452.90833186570273</v>
      </c>
      <c r="H323" s="5">
        <f>E323+F323+G323</f>
        <v>836.93369512460981</v>
      </c>
      <c r="I323" s="5">
        <f>MIN(H323,FARMER_HRS)</f>
        <v>720</v>
      </c>
      <c r="J323" s="5">
        <f>MAX(0,H323-FARMER_HRS)</f>
        <v>116.93369512460981</v>
      </c>
      <c r="K323" s="2">
        <f>I323*FARMER_RATE+J323*TEMP_WORKER_RATE</f>
        <v>27030.098873691142</v>
      </c>
      <c r="L323" s="2">
        <f>A323*PRICE_TOM+B323*PRICE_CAR+C323*PRICE_MES</f>
        <v>45240</v>
      </c>
      <c r="M323" s="2">
        <f>A323*FERT_BED_TOM+B323*FERT_BED_CAR+C323*FERT_BED_MES</f>
        <v>12320</v>
      </c>
      <c r="N323" s="6">
        <f>IF(AND(D323&lt;=TOTAL_BEDS,J323&lt;=TEMP_WORKER_MAX*TEMP_WORKER_HRS),1,0)</f>
        <v>1</v>
      </c>
      <c r="O323" s="2">
        <f>L323-M323-K323-FIXED_COSTS</f>
        <v>-14110.098873691142</v>
      </c>
      <c r="P323" s="2">
        <f>IF(N323=1,O323,"")</f>
        <v>-14110.098873691142</v>
      </c>
    </row>
    <row r="324">
      <c r="A324" s="6">
        <v>0</v>
      </c>
      <c r="B324" s="6">
        <v>10</v>
      </c>
      <c r="C324" s="6">
        <v>10</v>
      </c>
      <c r="D324" s="6">
        <f>A324+B324+C324</f>
        <v>20</v>
      </c>
      <c r="E324" s="5">
        <f>IF(A324=0,0,A324*LABOR_HRS_WK_TOM*SEASON_WEEKS*(1+DIM_PCT_TOM)^A324)</f>
        <v>0</v>
      </c>
      <c r="F324" s="5">
        <f>IF(B324=0,0,B324*LABOR_HRS_WK_CAR*SEASON_WEEKS*(1+DIM_PCT_CAR)^B324)</f>
        <v>384.025363258907</v>
      </c>
      <c r="G324" s="5">
        <f>IF(C324=0,0,C324*LABOR_HRS_WK_MES*SEASON_WEEKS*(1+DIM_PCT_MES)^C324)</f>
        <v>509.52187334891551</v>
      </c>
      <c r="H324" s="5">
        <f>E324+F324+G324</f>
        <v>893.54723660782247</v>
      </c>
      <c r="I324" s="5">
        <f>MIN(H324,FARMER_HRS)</f>
        <v>720</v>
      </c>
      <c r="J324" s="5">
        <f>MAX(0,H324-FARMER_HRS)</f>
        <v>173.54723660782247</v>
      </c>
      <c r="K324" s="2">
        <f>I324*FARMER_RATE+J324*TEMP_WORKER_RATE</f>
        <v>28012.972857774694</v>
      </c>
      <c r="L324" s="2">
        <f>A324*PRICE_TOM+B324*PRICE_CAR+C324*PRICE_MES</f>
        <v>47940</v>
      </c>
      <c r="M324" s="2">
        <f>A324*FERT_BED_TOM+B324*FERT_BED_CAR+C324*FERT_BED_MES</f>
        <v>13200</v>
      </c>
      <c r="N324" s="6">
        <f>IF(AND(D324&lt;=TOTAL_BEDS,J324&lt;=TEMP_WORKER_MAX*TEMP_WORKER_HRS),1,0)</f>
        <v>1</v>
      </c>
      <c r="O324" s="2">
        <f>L324-M324-K324-FIXED_COSTS</f>
        <v>-13272.972857774694</v>
      </c>
      <c r="P324" s="2">
        <f>IF(N324=1,O324,"")</f>
        <v>-13272.972857774694</v>
      </c>
    </row>
    <row r="325">
      <c r="A325" s="6">
        <v>0</v>
      </c>
      <c r="B325" s="6">
        <v>10</v>
      </c>
      <c r="C325" s="6">
        <v>11</v>
      </c>
      <c r="D325" s="6">
        <f>A325+B325+C325</f>
        <v>21</v>
      </c>
      <c r="E325" s="5">
        <f>IF(A325=0,0,A325*LABOR_HRS_WK_TOM*SEASON_WEEKS*(1+DIM_PCT_TOM)^A325)</f>
        <v>0</v>
      </c>
      <c r="F325" s="5">
        <f>IF(B325=0,0,B325*LABOR_HRS_WK_CAR*SEASON_WEEKS*(1+DIM_PCT_CAR)^B325)</f>
        <v>384.025363258907</v>
      </c>
      <c r="G325" s="5">
        <f>IF(C325=0,0,C325*LABOR_HRS_WK_MES*SEASON_WEEKS*(1+DIM_PCT_MES)^C325)</f>
        <v>567.47998644235463</v>
      </c>
      <c r="H325" s="5">
        <f>E325+F325+G325</f>
        <v>951.50534970126159</v>
      </c>
      <c r="I325" s="5">
        <f>MIN(H325,FARMER_HRS)</f>
        <v>720</v>
      </c>
      <c r="J325" s="5">
        <f>MAX(0,H325-FARMER_HRS)</f>
        <v>231.50534970126159</v>
      </c>
      <c r="K325" s="2">
        <f>I325*FARMER_RATE+J325*TEMP_WORKER_RATE</f>
        <v>29019.190098980234</v>
      </c>
      <c r="L325" s="2">
        <f>A325*PRICE_TOM+B325*PRICE_CAR+C325*PRICE_MES</f>
        <v>50640</v>
      </c>
      <c r="M325" s="2">
        <f>A325*FERT_BED_TOM+B325*FERT_BED_CAR+C325*FERT_BED_MES</f>
        <v>14080</v>
      </c>
      <c r="N325" s="6">
        <f>IF(AND(D325&lt;=TOTAL_BEDS,J325&lt;=TEMP_WORKER_MAX*TEMP_WORKER_HRS),1,0)</f>
        <v>1</v>
      </c>
      <c r="O325" s="2">
        <f>L325-M325-K325-FIXED_COSTS</f>
        <v>-12459.190098980234</v>
      </c>
      <c r="P325" s="2">
        <f>IF(N325=1,O325,"")</f>
        <v>-12459.190098980234</v>
      </c>
    </row>
    <row r="326">
      <c r="A326" s="6">
        <v>0</v>
      </c>
      <c r="B326" s="6">
        <v>10</v>
      </c>
      <c r="C326" s="6">
        <v>12</v>
      </c>
      <c r="D326" s="6">
        <f>A326+B326+C326</f>
        <v>22</v>
      </c>
      <c r="E326" s="5">
        <f>IF(A326=0,0,A326*LABOR_HRS_WK_TOM*SEASON_WEEKS*(1+DIM_PCT_TOM)^A326)</f>
        <v>0</v>
      </c>
      <c r="F326" s="5">
        <f>IF(B326=0,0,B326*LABOR_HRS_WK_CAR*SEASON_WEEKS*(1+DIM_PCT_CAR)^B326)</f>
        <v>384.025363258907</v>
      </c>
      <c r="G326" s="5">
        <f>IF(C326=0,0,C326*LABOR_HRS_WK_MES*SEASON_WEEKS*(1+DIM_PCT_MES)^C326)</f>
        <v>626.807439570419</v>
      </c>
      <c r="H326" s="5">
        <f>E326+F326+G326</f>
        <v>1010.8328028293261</v>
      </c>
      <c r="I326" s="5">
        <f>MIN(H326,FARMER_HRS)</f>
        <v>720</v>
      </c>
      <c r="J326" s="5">
        <f>MAX(0,H326-FARMER_HRS)</f>
        <v>290.83280282932606</v>
      </c>
      <c r="K326" s="2">
        <f>I326*FARMER_RATE+J326*TEMP_WORKER_RATE</f>
        <v>30049.1806046758</v>
      </c>
      <c r="L326" s="2">
        <f>A326*PRICE_TOM+B326*PRICE_CAR+C326*PRICE_MES</f>
        <v>53340</v>
      </c>
      <c r="M326" s="2">
        <f>A326*FERT_BED_TOM+B326*FERT_BED_CAR+C326*FERT_BED_MES</f>
        <v>14960</v>
      </c>
      <c r="N326" s="6">
        <f>IF(AND(D326&lt;=TOTAL_BEDS,J326&lt;=TEMP_WORKER_MAX*TEMP_WORKER_HRS),1,0)</f>
        <v>1</v>
      </c>
      <c r="O326" s="2">
        <f>L326-M326-K326-FIXED_COSTS</f>
        <v>-11669.1806046758</v>
      </c>
      <c r="P326" s="2">
        <f>IF(N326=1,O326,"")</f>
        <v>-11669.1806046758</v>
      </c>
    </row>
    <row r="327">
      <c r="A327" s="6">
        <v>0</v>
      </c>
      <c r="B327" s="6">
        <v>10</v>
      </c>
      <c r="C327" s="6">
        <v>13</v>
      </c>
      <c r="D327" s="6">
        <f>A327+B327+C327</f>
        <v>23</v>
      </c>
      <c r="E327" s="5">
        <f>IF(A327=0,0,A327*LABOR_HRS_WK_TOM*SEASON_WEEKS*(1+DIM_PCT_TOM)^A327)</f>
        <v>0</v>
      </c>
      <c r="F327" s="5">
        <f>IF(B327=0,0,B327*LABOR_HRS_WK_CAR*SEASON_WEEKS*(1+DIM_PCT_CAR)^B327)</f>
        <v>384.025363258907</v>
      </c>
      <c r="G327" s="5">
        <f>IF(C327=0,0,C327*LABOR_HRS_WK_MES*SEASON_WEEKS*(1+DIM_PCT_MES)^C327)</f>
        <v>687.52941027880331</v>
      </c>
      <c r="H327" s="5">
        <f>E327+F327+G327</f>
        <v>1071.5547735377104</v>
      </c>
      <c r="I327" s="5">
        <f>MIN(H327,FARMER_HRS)</f>
        <v>720</v>
      </c>
      <c r="J327" s="5">
        <f>MAX(0,H327-FARMER_HRS)</f>
        <v>351.55477353771039</v>
      </c>
      <c r="K327" s="2">
        <f>I327*FARMER_RATE+J327*TEMP_WORKER_RATE</f>
        <v>31103.381485029695</v>
      </c>
      <c r="L327" s="2">
        <f>A327*PRICE_TOM+B327*PRICE_CAR+C327*PRICE_MES</f>
        <v>56040</v>
      </c>
      <c r="M327" s="2">
        <f>A327*FERT_BED_TOM+B327*FERT_BED_CAR+C327*FERT_BED_MES</f>
        <v>15840</v>
      </c>
      <c r="N327" s="6">
        <f>IF(AND(D327&lt;=TOTAL_BEDS,J327&lt;=TEMP_WORKER_MAX*TEMP_WORKER_HRS),1,0)</f>
        <v>1</v>
      </c>
      <c r="O327" s="2">
        <f>L327-M327-K327-FIXED_COSTS</f>
        <v>-10903.381485029695</v>
      </c>
      <c r="P327" s="2">
        <f>IF(N327=1,O327,"")</f>
        <v>-10903.381485029695</v>
      </c>
    </row>
    <row r="328">
      <c r="A328" s="6">
        <v>0</v>
      </c>
      <c r="B328" s="6">
        <v>10</v>
      </c>
      <c r="C328" s="6">
        <v>14</v>
      </c>
      <c r="D328" s="6">
        <f>A328+B328+C328</f>
        <v>24</v>
      </c>
      <c r="E328" s="5">
        <f>IF(A328=0,0,A328*LABOR_HRS_WK_TOM*SEASON_WEEKS*(1+DIM_PCT_TOM)^A328)</f>
        <v>0</v>
      </c>
      <c r="F328" s="5">
        <f>IF(B328=0,0,B328*LABOR_HRS_WK_CAR*SEASON_WEEKS*(1+DIM_PCT_CAR)^B328)</f>
        <v>384.025363258907</v>
      </c>
      <c r="G328" s="5">
        <f>IF(C328=0,0,C328*LABOR_HRS_WK_MES*SEASON_WEEKS*(1+DIM_PCT_MES)^C328)</f>
        <v>749.67149159246435</v>
      </c>
      <c r="H328" s="5">
        <f>E328+F328+G328</f>
        <v>1133.6968548513714</v>
      </c>
      <c r="I328" s="5">
        <f>MIN(H328,FARMER_HRS)</f>
        <v>720</v>
      </c>
      <c r="J328" s="5">
        <f>MAX(0,H328-FARMER_HRS)</f>
        <v>413.69685485137143</v>
      </c>
      <c r="K328" s="2">
        <f>I328*FARMER_RATE+J328*TEMP_WORKER_RATE</f>
        <v>32182.237063391865</v>
      </c>
      <c r="L328" s="2">
        <f>A328*PRICE_TOM+B328*PRICE_CAR+C328*PRICE_MES</f>
        <v>58740</v>
      </c>
      <c r="M328" s="2">
        <f>A328*FERT_BED_TOM+B328*FERT_BED_CAR+C328*FERT_BED_MES</f>
        <v>16720</v>
      </c>
      <c r="N328" s="6">
        <f>IF(AND(D328&lt;=TOTAL_BEDS,J328&lt;=TEMP_WORKER_MAX*TEMP_WORKER_HRS),1,0)</f>
        <v>1</v>
      </c>
      <c r="O328" s="2">
        <f>L328-M328-K328-FIXED_COSTS</f>
        <v>-10162.237063391865</v>
      </c>
      <c r="P328" s="2">
        <f>IF(N328=1,O328,"")</f>
        <v>-10162.237063391865</v>
      </c>
    </row>
    <row r="329">
      <c r="A329" s="6">
        <v>0</v>
      </c>
      <c r="B329" s="6">
        <v>10</v>
      </c>
      <c r="C329" s="6">
        <v>15</v>
      </c>
      <c r="D329" s="6">
        <f>A329+B329+C329</f>
        <v>25</v>
      </c>
      <c r="E329" s="5">
        <f>IF(A329=0,0,A329*LABOR_HRS_WK_TOM*SEASON_WEEKS*(1+DIM_PCT_TOM)^A329)</f>
        <v>0</v>
      </c>
      <c r="F329" s="5">
        <f>IF(B329=0,0,B329*LABOR_HRS_WK_CAR*SEASON_WEEKS*(1+DIM_PCT_CAR)^B329)</f>
        <v>384.025363258907</v>
      </c>
      <c r="G329" s="5">
        <f>IF(C329=0,0,C329*LABOR_HRS_WK_MES*SEASON_WEEKS*(1+DIM_PCT_MES)^C329)</f>
        <v>813.25969846861074</v>
      </c>
      <c r="H329" s="5">
        <f>E329+F329+G329</f>
        <v>1197.2850617275178</v>
      </c>
      <c r="I329" s="5">
        <f>MIN(H329,FARMER_HRS)</f>
        <v>720</v>
      </c>
      <c r="J329" s="5">
        <f>MAX(0,H329-FARMER_HRS)</f>
        <v>477.28506172751781</v>
      </c>
      <c r="K329" s="2">
        <f>I329*FARMER_RATE+J329*TEMP_WORKER_RATE</f>
        <v>33286.198988324963</v>
      </c>
      <c r="L329" s="2">
        <f>A329*PRICE_TOM+B329*PRICE_CAR+C329*PRICE_MES</f>
        <v>61440</v>
      </c>
      <c r="M329" s="2">
        <f>A329*FERT_BED_TOM+B329*FERT_BED_CAR+C329*FERT_BED_MES</f>
        <v>17600</v>
      </c>
      <c r="N329" s="6">
        <f>IF(AND(D329&lt;=TOTAL_BEDS,J329&lt;=TEMP_WORKER_MAX*TEMP_WORKER_HRS),1,0)</f>
        <v>1</v>
      </c>
      <c r="O329" s="2">
        <f>L329-M329-K329-FIXED_COSTS</f>
        <v>-9446.1989883249626</v>
      </c>
      <c r="P329" s="2">
        <f>IF(N329=1,O329,"")</f>
        <v>-9446.1989883249626</v>
      </c>
    </row>
    <row r="330">
      <c r="A330" s="6">
        <v>0</v>
      </c>
      <c r="B330" s="6">
        <v>10</v>
      </c>
      <c r="C330" s="6">
        <v>16</v>
      </c>
      <c r="D330" s="6">
        <f>A330+B330+C330</f>
        <v>26</v>
      </c>
      <c r="E330" s="5">
        <f>IF(A330=0,0,A330*LABOR_HRS_WK_TOM*SEASON_WEEKS*(1+DIM_PCT_TOM)^A330)</f>
        <v>0</v>
      </c>
      <c r="F330" s="5">
        <f>IF(B330=0,0,B330*LABOR_HRS_WK_CAR*SEASON_WEEKS*(1+DIM_PCT_CAR)^B330)</f>
        <v>384.025363258907</v>
      </c>
      <c r="G330" s="5">
        <f>IF(C330=0,0,C330*LABOR_HRS_WK_MES*SEASON_WEEKS*(1+DIM_PCT_MES)^C330)</f>
        <v>878.32047434609967</v>
      </c>
      <c r="H330" s="5">
        <f>E330+F330+G330</f>
        <v>1262.3458376050066</v>
      </c>
      <c r="I330" s="5">
        <f>MIN(H330,FARMER_HRS)</f>
        <v>720</v>
      </c>
      <c r="J330" s="5">
        <f>MAX(0,H330-FARMER_HRS)</f>
        <v>542.34583760500664</v>
      </c>
      <c r="K330" s="2">
        <f>I330*FARMER_RATE+J330*TEMP_WORKER_RATE</f>
        <v>34415.726347309144</v>
      </c>
      <c r="L330" s="2">
        <f>A330*PRICE_TOM+B330*PRICE_CAR+C330*PRICE_MES</f>
        <v>64140</v>
      </c>
      <c r="M330" s="2">
        <f>A330*FERT_BED_TOM+B330*FERT_BED_CAR+C330*FERT_BED_MES</f>
        <v>18480</v>
      </c>
      <c r="N330" s="6">
        <f>IF(AND(D330&lt;=TOTAL_BEDS,J330&lt;=TEMP_WORKER_MAX*TEMP_WORKER_HRS),1,0)</f>
        <v>1</v>
      </c>
      <c r="O330" s="2">
        <f>L330-M330-K330-FIXED_COSTS</f>
        <v>-8755.7263473091443</v>
      </c>
      <c r="P330" s="2">
        <f>IF(N330=1,O330,"")</f>
        <v>-8755.7263473091443</v>
      </c>
    </row>
    <row r="331">
      <c r="A331" s="6">
        <v>0</v>
      </c>
      <c r="B331" s="6">
        <v>10</v>
      </c>
      <c r="C331" s="6">
        <v>17</v>
      </c>
      <c r="D331" s="6">
        <f>A331+B331+C331</f>
        <v>27</v>
      </c>
      <c r="E331" s="5">
        <f>IF(A331=0,0,A331*LABOR_HRS_WK_TOM*SEASON_WEEKS*(1+DIM_PCT_TOM)^A331)</f>
        <v>0</v>
      </c>
      <c r="F331" s="5">
        <f>IF(B331=0,0,B331*LABOR_HRS_WK_CAR*SEASON_WEEKS*(1+DIM_PCT_CAR)^B331)</f>
        <v>384.025363258907</v>
      </c>
      <c r="G331" s="5">
        <f>IF(C331=0,0,C331*LABOR_HRS_WK_MES*SEASON_WEEKS*(1+DIM_PCT_MES)^C331)</f>
        <v>944.88069779263992</v>
      </c>
      <c r="H331" s="5">
        <f>E331+F331+G331</f>
        <v>1328.9060610515469</v>
      </c>
      <c r="I331" s="5">
        <f>MIN(H331,FARMER_HRS)</f>
        <v>720</v>
      </c>
      <c r="J331" s="5">
        <f>MAX(0,H331-FARMER_HRS)</f>
        <v>608.90606105154689</v>
      </c>
      <c r="K331" s="2">
        <f>I331*FARMER_RATE+J331*TEMP_WORKER_RATE</f>
        <v>35571.285782144914</v>
      </c>
      <c r="L331" s="2">
        <f>A331*PRICE_TOM+B331*PRICE_CAR+C331*PRICE_MES</f>
        <v>66840</v>
      </c>
      <c r="M331" s="2">
        <f>A331*FERT_BED_TOM+B331*FERT_BED_CAR+C331*FERT_BED_MES</f>
        <v>19360</v>
      </c>
      <c r="N331" s="6">
        <f>IF(AND(D331&lt;=TOTAL_BEDS,J331&lt;=TEMP_WORKER_MAX*TEMP_WORKER_HRS),1,0)</f>
        <v>1</v>
      </c>
      <c r="O331" s="2">
        <f>L331-M331-K331-FIXED_COSTS</f>
        <v>-8091.2857821449143</v>
      </c>
      <c r="P331" s="2">
        <f>IF(N331=1,O331,"")</f>
        <v>-8091.2857821449143</v>
      </c>
    </row>
    <row r="332">
      <c r="A332" s="6">
        <v>0</v>
      </c>
      <c r="B332" s="6">
        <v>10</v>
      </c>
      <c r="C332" s="6">
        <v>18</v>
      </c>
      <c r="D332" s="6">
        <f>A332+B332+C332</f>
        <v>28</v>
      </c>
      <c r="E332" s="5">
        <f>IF(A332=0,0,A332*LABOR_HRS_WK_TOM*SEASON_WEEKS*(1+DIM_PCT_TOM)^A332)</f>
        <v>0</v>
      </c>
      <c r="F332" s="5">
        <f>IF(B332=0,0,B332*LABOR_HRS_WK_CAR*SEASON_WEEKS*(1+DIM_PCT_CAR)^B332)</f>
        <v>384.025363258907</v>
      </c>
      <c r="G332" s="5">
        <f>IF(C332=0,0,C332*LABOR_HRS_WK_MES*SEASON_WEEKS*(1+DIM_PCT_MES)^C332)</f>
        <v>1012.9676892512272</v>
      </c>
      <c r="H332" s="5">
        <f>E332+F332+G332</f>
        <v>1396.9930525101342</v>
      </c>
      <c r="I332" s="5">
        <f>MIN(H332,FARMER_HRS)</f>
        <v>720</v>
      </c>
      <c r="J332" s="5">
        <f>MAX(0,H332-FARMER_HRS)</f>
        <v>676.99305251013425</v>
      </c>
      <c r="K332" s="2">
        <f>I332*FARMER_RATE+J332*TEMP_WORKER_RATE</f>
        <v>36753.351606078722</v>
      </c>
      <c r="L332" s="2">
        <f>A332*PRICE_TOM+B332*PRICE_CAR+C332*PRICE_MES</f>
        <v>69540</v>
      </c>
      <c r="M332" s="2">
        <f>A332*FERT_BED_TOM+B332*FERT_BED_CAR+C332*FERT_BED_MES</f>
        <v>20240</v>
      </c>
      <c r="N332" s="6">
        <f>IF(AND(D332&lt;=TOTAL_BEDS,J332&lt;=TEMP_WORKER_MAX*TEMP_WORKER_HRS),1,0)</f>
        <v>1</v>
      </c>
      <c r="O332" s="2">
        <f>L332-M332-K332-FIXED_COSTS</f>
        <v>-7453.3516060787224</v>
      </c>
      <c r="P332" s="2">
        <f>IF(N332=1,O332,"")</f>
        <v>-7453.3516060787224</v>
      </c>
    </row>
    <row r="333">
      <c r="A333" s="6">
        <v>0</v>
      </c>
      <c r="B333" s="6">
        <v>10</v>
      </c>
      <c r="C333" s="6">
        <v>19</v>
      </c>
      <c r="D333" s="6">
        <f>A333+B333+C333</f>
        <v>29</v>
      </c>
      <c r="E333" s="5">
        <f>IF(A333=0,0,A333*LABOR_HRS_WK_TOM*SEASON_WEEKS*(1+DIM_PCT_TOM)^A333)</f>
        <v>0</v>
      </c>
      <c r="F333" s="5">
        <f>IF(B333=0,0,B333*LABOR_HRS_WK_CAR*SEASON_WEEKS*(1+DIM_PCT_CAR)^B333)</f>
        <v>384.025363258907</v>
      </c>
      <c r="G333" s="5">
        <f>IF(C333=0,0,C333*LABOR_HRS_WK_MES*SEASON_WEEKS*(1+DIM_PCT_MES)^C333)</f>
        <v>1082.6092178872491</v>
      </c>
      <c r="H333" s="5">
        <f>E333+F333+G333</f>
        <v>1466.6345811461561</v>
      </c>
      <c r="I333" s="5">
        <f>MIN(H333,FARMER_HRS)</f>
        <v>720</v>
      </c>
      <c r="J333" s="5">
        <f>MAX(0,H333-FARMER_HRS)</f>
        <v>746.634581146156</v>
      </c>
      <c r="K333" s="2">
        <f>I333*FARMER_RATE+J333*TEMP_WORKER_RATE</f>
        <v>37962.40592267632</v>
      </c>
      <c r="L333" s="2">
        <f>A333*PRICE_TOM+B333*PRICE_CAR+C333*PRICE_MES</f>
        <v>72240</v>
      </c>
      <c r="M333" s="2">
        <f>A333*FERT_BED_TOM+B333*FERT_BED_CAR+C333*FERT_BED_MES</f>
        <v>21120</v>
      </c>
      <c r="N333" s="6">
        <f>IF(AND(D333&lt;=TOTAL_BEDS,J333&lt;=TEMP_WORKER_MAX*TEMP_WORKER_HRS),1,0)</f>
        <v>1</v>
      </c>
      <c r="O333" s="2">
        <f>L333-M333-K333-FIXED_COSTS</f>
        <v>-6842.40592267632</v>
      </c>
      <c r="P333" s="2">
        <f>IF(N333=1,O333,"")</f>
        <v>-6842.40592267632</v>
      </c>
    </row>
    <row r="334">
      <c r="A334" s="6">
        <v>0</v>
      </c>
      <c r="B334" s="6">
        <v>10</v>
      </c>
      <c r="C334" s="6">
        <v>20</v>
      </c>
      <c r="D334" s="6">
        <f>A334+B334+C334</f>
        <v>30</v>
      </c>
      <c r="E334" s="5">
        <f>IF(A334=0,0,A334*LABOR_HRS_WK_TOM*SEASON_WEEKS*(1+DIM_PCT_TOM)^A334)</f>
        <v>0</v>
      </c>
      <c r="F334" s="5">
        <f>IF(B334=0,0,B334*LABOR_HRS_WK_CAR*SEASON_WEEKS*(1+DIM_PCT_CAR)^B334)</f>
        <v>384.025363258907</v>
      </c>
      <c r="G334" s="5">
        <f>IF(C334=0,0,C334*LABOR_HRS_WK_MES*SEASON_WEEKS*(1+DIM_PCT_MES)^C334)</f>
        <v>1153.8335085377259</v>
      </c>
      <c r="H334" s="5">
        <f>E334+F334+G334</f>
        <v>1537.8588717966329</v>
      </c>
      <c r="I334" s="5">
        <f>MIN(H334,FARMER_HRS)</f>
        <v>720</v>
      </c>
      <c r="J334" s="5">
        <f>MAX(0,H334-FARMER_HRS)</f>
        <v>817.85887179663291</v>
      </c>
      <c r="K334" s="2">
        <f>I334*FARMER_RATE+J334*TEMP_WORKER_RATE</f>
        <v>39198.938746469321</v>
      </c>
      <c r="L334" s="2">
        <f>A334*PRICE_TOM+B334*PRICE_CAR+C334*PRICE_MES</f>
        <v>74940</v>
      </c>
      <c r="M334" s="2">
        <f>A334*FERT_BED_TOM+B334*FERT_BED_CAR+C334*FERT_BED_MES</f>
        <v>22000</v>
      </c>
      <c r="N334" s="6">
        <f>IF(AND(D334&lt;=TOTAL_BEDS,J334&lt;=TEMP_WORKER_MAX*TEMP_WORKER_HRS),1,0)</f>
        <v>1</v>
      </c>
      <c r="O334" s="2">
        <f>L334-M334-K334-FIXED_COSTS</f>
        <v>-6258.9387464693209</v>
      </c>
      <c r="P334" s="2">
        <f>IF(N334=1,O334,"")</f>
        <v>-6258.9387464693209</v>
      </c>
    </row>
    <row r="335">
      <c r="A335" s="6">
        <v>0</v>
      </c>
      <c r="B335" s="6">
        <v>10</v>
      </c>
      <c r="C335" s="6">
        <v>21</v>
      </c>
      <c r="D335" s="6">
        <f>A335+B335+C335</f>
        <v>31</v>
      </c>
      <c r="E335" s="5">
        <f>IF(A335=0,0,A335*LABOR_HRS_WK_TOM*SEASON_WEEKS*(1+DIM_PCT_TOM)^A335)</f>
        <v>0</v>
      </c>
      <c r="F335" s="5">
        <f>IF(B335=0,0,B335*LABOR_HRS_WK_CAR*SEASON_WEEKS*(1+DIM_PCT_CAR)^B335)</f>
        <v>384.025363258907</v>
      </c>
      <c r="G335" s="5">
        <f>IF(C335=0,0,C335*LABOR_HRS_WK_MES*SEASON_WEEKS*(1+DIM_PCT_MES)^C335)</f>
        <v>1226.6692487641699</v>
      </c>
      <c r="H335" s="5">
        <f>E335+F335+G335</f>
        <v>1610.6946120230768</v>
      </c>
      <c r="I335" s="5">
        <f>MIN(H335,FARMER_HRS)</f>
        <v>720</v>
      </c>
      <c r="J335" s="5">
        <f>MAX(0,H335-FARMER_HRS)</f>
        <v>890.69461202307684</v>
      </c>
      <c r="K335" s="2">
        <f>I335*FARMER_RATE+J335*TEMP_WORKER_RATE</f>
        <v>40463.448125400639</v>
      </c>
      <c r="L335" s="2">
        <f>A335*PRICE_TOM+B335*PRICE_CAR+C335*PRICE_MES</f>
        <v>77640</v>
      </c>
      <c r="M335" s="2">
        <f>A335*FERT_BED_TOM+B335*FERT_BED_CAR+C335*FERT_BED_MES</f>
        <v>22880</v>
      </c>
      <c r="N335" s="6">
        <f>IF(AND(D335&lt;=TOTAL_BEDS,J335&lt;=TEMP_WORKER_MAX*TEMP_WORKER_HRS),1,0)</f>
        <v>1</v>
      </c>
      <c r="O335" s="2">
        <f>L335-M335-K335-FIXED_COSTS</f>
        <v>-5703.4481254006387</v>
      </c>
      <c r="P335" s="2">
        <f>IF(N335=1,O335,"")</f>
        <v>-5703.4481254006387</v>
      </c>
    </row>
    <row r="336">
      <c r="A336" s="6">
        <v>0</v>
      </c>
      <c r="B336" s="6">
        <v>10</v>
      </c>
      <c r="C336" s="6">
        <v>22</v>
      </c>
      <c r="D336" s="6">
        <f>A336+B336+C336</f>
        <v>32</v>
      </c>
      <c r="E336" s="5">
        <f>IF(A336=0,0,A336*LABOR_HRS_WK_TOM*SEASON_WEEKS*(1+DIM_PCT_TOM)^A336)</f>
        <v>0</v>
      </c>
      <c r="F336" s="5">
        <f>IF(B336=0,0,B336*LABOR_HRS_WK_CAR*SEASON_WEEKS*(1+DIM_PCT_CAR)^B336)</f>
        <v>384.025363258907</v>
      </c>
      <c r="G336" s="5">
        <f>IF(C336=0,0,C336*LABOR_HRS_WK_MES*SEASON_WEEKS*(1+DIM_PCT_MES)^C336)</f>
        <v>1301.1455960105659</v>
      </c>
      <c r="H336" s="5">
        <f>E336+F336+G336</f>
        <v>1685.1709592694729</v>
      </c>
      <c r="I336" s="5">
        <f>MIN(H336,FARMER_HRS)</f>
        <v>720</v>
      </c>
      <c r="J336" s="5">
        <f>MAX(0,H336-FARMER_HRS)</f>
        <v>965.17095926947286</v>
      </c>
      <c r="K336" s="2">
        <f>I336*FARMER_RATE+J336*TEMP_WORKER_RATE</f>
        <v>41756.440265095014</v>
      </c>
      <c r="L336" s="2">
        <f>A336*PRICE_TOM+B336*PRICE_CAR+C336*PRICE_MES</f>
        <v>80340</v>
      </c>
      <c r="M336" s="2">
        <f>A336*FERT_BED_TOM+B336*FERT_BED_CAR+C336*FERT_BED_MES</f>
        <v>23760</v>
      </c>
      <c r="N336" s="6">
        <f>IF(AND(D336&lt;=TOTAL_BEDS,J336&lt;=TEMP_WORKER_MAX*TEMP_WORKER_HRS),1,0)</f>
        <v>1</v>
      </c>
      <c r="O336" s="2">
        <f>L336-M336-K336-FIXED_COSTS</f>
        <v>-5176.4402650950142</v>
      </c>
      <c r="P336" s="2">
        <f>IF(N336=1,O336,"")</f>
        <v>-5176.4402650950142</v>
      </c>
    </row>
    <row r="337">
      <c r="A337" s="6">
        <v>0</v>
      </c>
      <c r="B337" s="6">
        <v>10</v>
      </c>
      <c r="C337" s="6">
        <v>23</v>
      </c>
      <c r="D337" s="6">
        <f>A337+B337+C337</f>
        <v>33</v>
      </c>
      <c r="E337" s="5">
        <f>IF(A337=0,0,A337*LABOR_HRS_WK_TOM*SEASON_WEEKS*(1+DIM_PCT_TOM)^A337)</f>
        <v>0</v>
      </c>
      <c r="F337" s="5">
        <f>IF(B337=0,0,B337*LABOR_HRS_WK_CAR*SEASON_WEEKS*(1+DIM_PCT_CAR)^B337)</f>
        <v>384.025363258907</v>
      </c>
      <c r="G337" s="5">
        <f>IF(C337=0,0,C337*LABOR_HRS_WK_MES*SEASON_WEEKS*(1+DIM_PCT_MES)^C337)</f>
        <v>1377.2921848680023</v>
      </c>
      <c r="H337" s="5">
        <f>E337+F337+G337</f>
        <v>1761.3175481269093</v>
      </c>
      <c r="I337" s="5">
        <f>MIN(H337,FARMER_HRS)</f>
        <v>720</v>
      </c>
      <c r="J337" s="5">
        <f>MAX(0,H337-FARMER_HRS)</f>
        <v>1041.3175481269093</v>
      </c>
      <c r="K337" s="2">
        <f>I337*FARMER_RATE+J337*TEMP_WORKER_RATE</f>
        <v>43078.429654981068</v>
      </c>
      <c r="L337" s="2">
        <f>A337*PRICE_TOM+B337*PRICE_CAR+C337*PRICE_MES</f>
        <v>83040</v>
      </c>
      <c r="M337" s="2">
        <f>A337*FERT_BED_TOM+B337*FERT_BED_CAR+C337*FERT_BED_MES</f>
        <v>24640</v>
      </c>
      <c r="N337" s="6">
        <f>IF(AND(D337&lt;=TOTAL_BEDS,J337&lt;=TEMP_WORKER_MAX*TEMP_WORKER_HRS),1,0)</f>
        <v>1</v>
      </c>
      <c r="O337" s="2">
        <f>L337-M337-K337-FIXED_COSTS</f>
        <v>-4678.4296549810679</v>
      </c>
      <c r="P337" s="2">
        <f>IF(N337=1,O337,"")</f>
        <v>-4678.4296549810679</v>
      </c>
    </row>
    <row r="338">
      <c r="A338" s="6">
        <v>0</v>
      </c>
      <c r="B338" s="6">
        <v>10</v>
      </c>
      <c r="C338" s="6">
        <v>24</v>
      </c>
      <c r="D338" s="6">
        <f>A338+B338+C338</f>
        <v>34</v>
      </c>
      <c r="E338" s="5">
        <f>IF(A338=0,0,A338*LABOR_HRS_WK_TOM*SEASON_WEEKS*(1+DIM_PCT_TOM)^A338)</f>
        <v>0</v>
      </c>
      <c r="F338" s="5">
        <f>IF(B338=0,0,B338*LABOR_HRS_WK_CAR*SEASON_WEEKS*(1+DIM_PCT_CAR)^B338)</f>
        <v>384.025363258907</v>
      </c>
      <c r="G338" s="5">
        <f>IF(C338=0,0,C338*LABOR_HRS_WK_MES*SEASON_WEEKS*(1+DIM_PCT_MES)^C338)</f>
        <v>1455.139134447498</v>
      </c>
      <c r="H338" s="5">
        <f>E338+F338+G338</f>
        <v>1839.164497706405</v>
      </c>
      <c r="I338" s="5">
        <f>MIN(H338,FARMER_HRS)</f>
        <v>720</v>
      </c>
      <c r="J338" s="5">
        <f>MAX(0,H338-FARMER_HRS)</f>
        <v>1119.164497706405</v>
      </c>
      <c r="K338" s="2">
        <f>I338*FARMER_RATE+J338*TEMP_WORKER_RATE</f>
        <v>44429.939196291758</v>
      </c>
      <c r="L338" s="2">
        <f>A338*PRICE_TOM+B338*PRICE_CAR+C338*PRICE_MES</f>
        <v>85740</v>
      </c>
      <c r="M338" s="2">
        <f>A338*FERT_BED_TOM+B338*FERT_BED_CAR+C338*FERT_BED_MES</f>
        <v>25520</v>
      </c>
      <c r="N338" s="6">
        <f>IF(AND(D338&lt;=TOTAL_BEDS,J338&lt;=TEMP_WORKER_MAX*TEMP_WORKER_HRS),1,0)</f>
        <v>1</v>
      </c>
      <c r="O338" s="2">
        <f>L338-M338-K338-FIXED_COSTS</f>
        <v>-4209.939196291758</v>
      </c>
      <c r="P338" s="2">
        <f>IF(N338=1,O338,"")</f>
        <v>-4209.939196291758</v>
      </c>
    </row>
    <row r="339">
      <c r="A339" s="6">
        <v>0</v>
      </c>
      <c r="B339" s="6">
        <v>10</v>
      </c>
      <c r="C339" s="6">
        <v>25</v>
      </c>
      <c r="D339" s="6">
        <f>A339+B339+C339</f>
        <v>35</v>
      </c>
      <c r="E339" s="5">
        <f>IF(A339=0,0,A339*LABOR_HRS_WK_TOM*SEASON_WEEKS*(1+DIM_PCT_TOM)^A339)</f>
        <v>0</v>
      </c>
      <c r="F339" s="5">
        <f>IF(B339=0,0,B339*LABOR_HRS_WK_CAR*SEASON_WEEKS*(1+DIM_PCT_CAR)^B339)</f>
        <v>384.025363258907</v>
      </c>
      <c r="G339" s="5">
        <f>IF(C339=0,0,C339*LABOR_HRS_WK_MES*SEASON_WEEKS*(1+DIM_PCT_MES)^C339)</f>
        <v>1534.7170558625955</v>
      </c>
      <c r="H339" s="5">
        <f>E339+F339+G339</f>
        <v>1918.7424191215025</v>
      </c>
      <c r="I339" s="5">
        <f>MIN(H339,FARMER_HRS)</f>
        <v>720</v>
      </c>
      <c r="J339" s="5">
        <f>MAX(0,H339-FARMER_HRS)</f>
        <v>1198.7424191215025</v>
      </c>
      <c r="K339" s="2">
        <f>I339*FARMER_RATE+J339*TEMP_WORKER_RATE</f>
        <v>45811.500331970528</v>
      </c>
      <c r="L339" s="2">
        <f>A339*PRICE_TOM+B339*PRICE_CAR+C339*PRICE_MES</f>
        <v>88440</v>
      </c>
      <c r="M339" s="2">
        <f>A339*FERT_BED_TOM+B339*FERT_BED_CAR+C339*FERT_BED_MES</f>
        <v>26400</v>
      </c>
      <c r="N339" s="6">
        <f>IF(AND(D339&lt;=TOTAL_BEDS,J339&lt;=TEMP_WORKER_MAX*TEMP_WORKER_HRS),1,0)</f>
        <v>1</v>
      </c>
      <c r="O339" s="2">
        <f>L339-M339-K339-FIXED_COSTS</f>
        <v>-3771.5003319705284</v>
      </c>
      <c r="P339" s="2">
        <f>IF(N339=1,O339,"")</f>
        <v>-3771.5003319705284</v>
      </c>
    </row>
    <row r="340">
      <c r="A340" s="6">
        <v>0</v>
      </c>
      <c r="B340" s="6">
        <v>10</v>
      </c>
      <c r="C340" s="6">
        <v>26</v>
      </c>
      <c r="D340" s="6">
        <f>A340+B340+C340</f>
        <v>36</v>
      </c>
      <c r="E340" s="5">
        <f>IF(A340=0,0,A340*LABOR_HRS_WK_TOM*SEASON_WEEKS*(1+DIM_PCT_TOM)^A340)</f>
        <v>0</v>
      </c>
      <c r="F340" s="5">
        <f>IF(B340=0,0,B340*LABOR_HRS_WK_CAR*SEASON_WEEKS*(1+DIM_PCT_CAR)^B340)</f>
        <v>384.025363258907</v>
      </c>
      <c r="G340" s="5">
        <f>IF(C340=0,0,C340*LABOR_HRS_WK_MES*SEASON_WEEKS*(1+DIM_PCT_MES)^C340)</f>
        <v>1616.0570598233128</v>
      </c>
      <c r="H340" s="5">
        <f>E340+F340+G340</f>
        <v>2000.0824230822197</v>
      </c>
      <c r="I340" s="5">
        <f>MIN(H340,FARMER_HRS)</f>
        <v>720</v>
      </c>
      <c r="J340" s="5">
        <f>MAX(0,H340-FARMER_HRS)</f>
        <v>1280.0824230822197</v>
      </c>
      <c r="K340" s="2">
        <f>I340*FARMER_RATE+J340*TEMP_WORKER_RATE</f>
        <v>47223.653178510758</v>
      </c>
      <c r="L340" s="2">
        <f>A340*PRICE_TOM+B340*PRICE_CAR+C340*PRICE_MES</f>
        <v>91140</v>
      </c>
      <c r="M340" s="2">
        <f>A340*FERT_BED_TOM+B340*FERT_BED_CAR+C340*FERT_BED_MES</f>
        <v>27280</v>
      </c>
      <c r="N340" s="6">
        <f>IF(AND(D340&lt;=TOTAL_BEDS,J340&lt;=TEMP_WORKER_MAX*TEMP_WORKER_HRS),1,0)</f>
        <v>1</v>
      </c>
      <c r="O340" s="2">
        <f>L340-M340-K340-FIXED_COSTS</f>
        <v>-3363.6531785107582</v>
      </c>
      <c r="P340" s="2">
        <f>IF(N340=1,O340,"")</f>
        <v>-3363.6531785107582</v>
      </c>
    </row>
    <row r="341">
      <c r="A341" s="6">
        <v>0</v>
      </c>
      <c r="B341" s="6">
        <v>10</v>
      </c>
      <c r="C341" s="6">
        <v>27</v>
      </c>
      <c r="D341" s="6">
        <f>A341+B341+C341</f>
        <v>37</v>
      </c>
      <c r="E341" s="5">
        <f>IF(A341=0,0,A341*LABOR_HRS_WK_TOM*SEASON_WEEKS*(1+DIM_PCT_TOM)^A341)</f>
        <v>0</v>
      </c>
      <c r="F341" s="5">
        <f>IF(B341=0,0,B341*LABOR_HRS_WK_CAR*SEASON_WEEKS*(1+DIM_PCT_CAR)^B341)</f>
        <v>384.025363258907</v>
      </c>
      <c r="G341" s="5">
        <f>IF(C341=0,0,C341*LABOR_HRS_WK_MES*SEASON_WEEKS*(1+DIM_PCT_MES)^C341)</f>
        <v>1699.19076434307</v>
      </c>
      <c r="H341" s="5">
        <f>E341+F341+G341</f>
        <v>2083.216127601977</v>
      </c>
      <c r="I341" s="5">
        <f>MIN(H341,FARMER_HRS)</f>
        <v>720</v>
      </c>
      <c r="J341" s="5">
        <f>MAX(0,H341-FARMER_HRS)</f>
        <v>1363.216127601977</v>
      </c>
      <c r="K341" s="2">
        <f>I341*FARMER_RATE+J341*TEMP_WORKER_RATE</f>
        <v>48666.946659756548</v>
      </c>
      <c r="L341" s="2">
        <f>A341*PRICE_TOM+B341*PRICE_CAR+C341*PRICE_MES</f>
        <v>93840</v>
      </c>
      <c r="M341" s="2">
        <f>A341*FERT_BED_TOM+B341*FERT_BED_CAR+C341*FERT_BED_MES</f>
        <v>28160</v>
      </c>
      <c r="N341" s="6">
        <f>IF(AND(D341&lt;=TOTAL_BEDS,J341&lt;=TEMP_WORKER_MAX*TEMP_WORKER_HRS),1,0)</f>
        <v>1</v>
      </c>
      <c r="O341" s="2">
        <f>L341-M341-K341-FIXED_COSTS</f>
        <v>-2986.9466597565479</v>
      </c>
      <c r="P341" s="2">
        <f>IF(N341=1,O341,"")</f>
        <v>-2986.9466597565479</v>
      </c>
    </row>
    <row r="342">
      <c r="A342" s="6">
        <v>0</v>
      </c>
      <c r="B342" s="6">
        <v>10</v>
      </c>
      <c r="C342" s="6">
        <v>28</v>
      </c>
      <c r="D342" s="6">
        <f>A342+B342+C342</f>
        <v>38</v>
      </c>
      <c r="E342" s="5">
        <f>IF(A342=0,0,A342*LABOR_HRS_WK_TOM*SEASON_WEEKS*(1+DIM_PCT_TOM)^A342)</f>
        <v>0</v>
      </c>
      <c r="F342" s="5">
        <f>IF(B342=0,0,B342*LABOR_HRS_WK_CAR*SEASON_WEEKS*(1+DIM_PCT_CAR)^B342)</f>
        <v>384.025363258907</v>
      </c>
      <c r="G342" s="5">
        <f>IF(C342=0,0,C342*LABOR_HRS_WK_MES*SEASON_WEEKS*(1+DIM_PCT_MES)^C342)</f>
        <v>1784.1503025602233</v>
      </c>
      <c r="H342" s="5">
        <f>E342+F342+G342</f>
        <v>2168.1756658191302</v>
      </c>
      <c r="I342" s="5">
        <f>MIN(H342,FARMER_HRS)</f>
        <v>720</v>
      </c>
      <c r="J342" s="5">
        <f>MAX(0,H342-FARMER_HRS)</f>
        <v>1448.1756658191302</v>
      </c>
      <c r="K342" s="2">
        <f>I342*FARMER_RATE+J342*TEMP_WORKER_RATE</f>
        <v>50141.938642693232</v>
      </c>
      <c r="L342" s="2">
        <f>A342*PRICE_TOM+B342*PRICE_CAR+C342*PRICE_MES</f>
        <v>96540</v>
      </c>
      <c r="M342" s="2">
        <f>A342*FERT_BED_TOM+B342*FERT_BED_CAR+C342*FERT_BED_MES</f>
        <v>29040</v>
      </c>
      <c r="N342" s="6">
        <f>IF(AND(D342&lt;=TOTAL_BEDS,J342&lt;=TEMP_WORKER_MAX*TEMP_WORKER_HRS),1,0)</f>
        <v>1</v>
      </c>
      <c r="O342" s="2">
        <f>L342-M342-K342-FIXED_COSTS</f>
        <v>-2641.9386426932324</v>
      </c>
      <c r="P342" s="2">
        <f>IF(N342=1,O342,"")</f>
        <v>-2641.9386426932324</v>
      </c>
    </row>
    <row r="343">
      <c r="A343" s="6">
        <v>0</v>
      </c>
      <c r="B343" s="6">
        <v>10</v>
      </c>
      <c r="C343" s="6">
        <v>29</v>
      </c>
      <c r="D343" s="6">
        <f>A343+B343+C343</f>
        <v>39</v>
      </c>
      <c r="E343" s="5">
        <f>IF(A343=0,0,A343*LABOR_HRS_WK_TOM*SEASON_WEEKS*(1+DIM_PCT_TOM)^A343)</f>
        <v>0</v>
      </c>
      <c r="F343" s="5">
        <f>IF(B343=0,0,B343*LABOR_HRS_WK_CAR*SEASON_WEEKS*(1+DIM_PCT_CAR)^B343)</f>
        <v>384.025363258907</v>
      </c>
      <c r="G343" s="5">
        <f>IF(C343=0,0,C343*LABOR_HRS_WK_MES*SEASON_WEEKS*(1+DIM_PCT_MES)^C343)</f>
        <v>1870.9683306758766</v>
      </c>
      <c r="H343" s="5">
        <f>E343+F343+G343</f>
        <v>2254.9936939347836</v>
      </c>
      <c r="I343" s="5">
        <f>MIN(H343,FARMER_HRS)</f>
        <v>720</v>
      </c>
      <c r="J343" s="5">
        <f>MAX(0,H343-FARMER_HRS)</f>
        <v>1534.9936939347836</v>
      </c>
      <c r="K343" s="2">
        <f>I343*FARMER_RATE+J343*TEMP_WORKER_RATE</f>
        <v>51649.196075256659</v>
      </c>
      <c r="L343" s="2">
        <f>A343*PRICE_TOM+B343*PRICE_CAR+C343*PRICE_MES</f>
        <v>99240</v>
      </c>
      <c r="M343" s="2">
        <f>A343*FERT_BED_TOM+B343*FERT_BED_CAR+C343*FERT_BED_MES</f>
        <v>29920</v>
      </c>
      <c r="N343" s="6">
        <f>IF(AND(D343&lt;=TOTAL_BEDS,J343&lt;=TEMP_WORKER_MAX*TEMP_WORKER_HRS),1,0)</f>
        <v>1</v>
      </c>
      <c r="O343" s="2">
        <f>L343-M343-K343-FIXED_COSTS</f>
        <v>-2329.1960752566592</v>
      </c>
      <c r="P343" s="2">
        <f>IF(N343=1,O343,"")</f>
        <v>-2329.1960752566592</v>
      </c>
    </row>
    <row r="344">
      <c r="A344" s="6">
        <v>0</v>
      </c>
      <c r="B344" s="6">
        <v>10</v>
      </c>
      <c r="C344" s="6">
        <v>30</v>
      </c>
      <c r="D344" s="6">
        <f>A344+B344+C344</f>
        <v>40</v>
      </c>
      <c r="E344" s="5">
        <f>IF(A344=0,0,A344*LABOR_HRS_WK_TOM*SEASON_WEEKS*(1+DIM_PCT_TOM)^A344)</f>
        <v>0</v>
      </c>
      <c r="F344" s="5">
        <f>IF(B344=0,0,B344*LABOR_HRS_WK_CAR*SEASON_WEEKS*(1+DIM_PCT_CAR)^B344)</f>
        <v>384.025363258907</v>
      </c>
      <c r="G344" s="5">
        <f>IF(C344=0,0,C344*LABOR_HRS_WK_MES*SEASON_WEEKS*(1+DIM_PCT_MES)^C344)</f>
        <v>1959.6780360096466</v>
      </c>
      <c r="H344" s="5">
        <f>E344+F344+G344</f>
        <v>2343.7033992685538</v>
      </c>
      <c r="I344" s="5">
        <f>MIN(H344,FARMER_HRS)</f>
        <v>720</v>
      </c>
      <c r="J344" s="5">
        <f>MAX(0,H344-FARMER_HRS)</f>
        <v>1623.7033992685538</v>
      </c>
      <c r="K344" s="2">
        <f>I344*FARMER_RATE+J344*TEMP_WORKER_RATE</f>
        <v>53189.295126190169</v>
      </c>
      <c r="L344" s="2">
        <f>A344*PRICE_TOM+B344*PRICE_CAR+C344*PRICE_MES</f>
        <v>101940</v>
      </c>
      <c r="M344" s="2">
        <f>A344*FERT_BED_TOM+B344*FERT_BED_CAR+C344*FERT_BED_MES</f>
        <v>30800</v>
      </c>
      <c r="N344" s="6">
        <f>IF(AND(D344&lt;=TOTAL_BEDS,J344&lt;=TEMP_WORKER_MAX*TEMP_WORKER_HRS),1,0)</f>
        <v>1</v>
      </c>
      <c r="O344" s="2">
        <f>L344-M344-K344-FIXED_COSTS</f>
        <v>-2049.295126190169</v>
      </c>
      <c r="P344" s="2">
        <f>IF(N344=1,O344,"")</f>
        <v>-2049.295126190169</v>
      </c>
    </row>
    <row r="345">
      <c r="A345" s="6">
        <v>0</v>
      </c>
      <c r="B345" s="6">
        <v>11</v>
      </c>
      <c r="C345" s="6">
        <v>0</v>
      </c>
      <c r="D345" s="6">
        <f>A345+B345+C345</f>
        <v>11</v>
      </c>
      <c r="E345" s="5">
        <f>IF(A345=0,0,A345*LABOR_HRS_WK_TOM*SEASON_WEEKS*(1+DIM_PCT_TOM)^A345)</f>
        <v>0</v>
      </c>
      <c r="F345" s="5">
        <f>IF(B345=0,0,B345*LABOR_HRS_WK_CAR*SEASON_WEEKS*(1+DIM_PCT_CAR)^B345)</f>
        <v>432.98859707441773</v>
      </c>
      <c r="G345" s="5">
        <f>IF(C345=0,0,C345*LABOR_HRS_WK_MES*SEASON_WEEKS*(1+DIM_PCT_MES)^C345)</f>
        <v>0</v>
      </c>
      <c r="H345" s="5">
        <f>E345+F345+G345</f>
        <v>432.98859707441773</v>
      </c>
      <c r="I345" s="5">
        <f>MIN(H345,FARMER_HRS)</f>
        <v>432.98859707441773</v>
      </c>
      <c r="J345" s="5">
        <f>MAX(0,H345-FARMER_HRS)</f>
        <v>0</v>
      </c>
      <c r="K345" s="2">
        <f>I345*FARMER_RATE+J345*TEMP_WORKER_RATE</f>
        <v>15034.32628730617</v>
      </c>
      <c r="L345" s="2">
        <f>A345*PRICE_TOM+B345*PRICE_CAR+C345*PRICE_MES</f>
        <v>23034</v>
      </c>
      <c r="M345" s="2">
        <f>A345*FERT_BED_TOM+B345*FERT_BED_CAR+C345*FERT_BED_MES</f>
        <v>4840</v>
      </c>
      <c r="N345" s="6">
        <f>IF(AND(D345&lt;=TOTAL_BEDS,J345&lt;=TEMP_WORKER_MAX*TEMP_WORKER_HRS),1,0)</f>
        <v>1</v>
      </c>
      <c r="O345" s="2">
        <f>L345-M345-K345-FIXED_COSTS</f>
        <v>-16840.326287306169</v>
      </c>
      <c r="P345" s="2">
        <f>IF(N345=1,O345,"")</f>
        <v>-16840.326287306169</v>
      </c>
    </row>
    <row r="346">
      <c r="A346" s="6">
        <v>0</v>
      </c>
      <c r="B346" s="6">
        <v>11</v>
      </c>
      <c r="C346" s="6">
        <v>1</v>
      </c>
      <c r="D346" s="6">
        <f>A346+B346+C346</f>
        <v>12</v>
      </c>
      <c r="E346" s="5">
        <f>IF(A346=0,0,A346*LABOR_HRS_WK_TOM*SEASON_WEEKS*(1+DIM_PCT_TOM)^A346)</f>
        <v>0</v>
      </c>
      <c r="F346" s="5">
        <f>IF(B346=0,0,B346*LABOR_HRS_WK_CAR*SEASON_WEEKS*(1+DIM_PCT_CAR)^B346)</f>
        <v>432.98859707441773</v>
      </c>
      <c r="G346" s="5">
        <f>IF(C346=0,0,C346*LABOR_HRS_WK_MES*SEASON_WEEKS*(1+DIM_PCT_MES)^C346)</f>
        <v>45.5625</v>
      </c>
      <c r="H346" s="5">
        <f>E346+F346+G346</f>
        <v>478.55109707441773</v>
      </c>
      <c r="I346" s="5">
        <f>MIN(H346,FARMER_HRS)</f>
        <v>478.55109707441773</v>
      </c>
      <c r="J346" s="5">
        <f>MAX(0,H346-FARMER_HRS)</f>
        <v>0</v>
      </c>
      <c r="K346" s="2">
        <f>I346*FARMER_RATE+J346*TEMP_WORKER_RATE</f>
        <v>16616.357537306172</v>
      </c>
      <c r="L346" s="2">
        <f>A346*PRICE_TOM+B346*PRICE_CAR+C346*PRICE_MES</f>
        <v>25734</v>
      </c>
      <c r="M346" s="2">
        <f>A346*FERT_BED_TOM+B346*FERT_BED_CAR+C346*FERT_BED_MES</f>
        <v>5720</v>
      </c>
      <c r="N346" s="6">
        <f>IF(AND(D346&lt;=TOTAL_BEDS,J346&lt;=TEMP_WORKER_MAX*TEMP_WORKER_HRS),1,0)</f>
        <v>1</v>
      </c>
      <c r="O346" s="2">
        <f>L346-M346-K346-FIXED_COSTS</f>
        <v>-16602.357537306172</v>
      </c>
      <c r="P346" s="2">
        <f>IF(N346=1,O346,"")</f>
        <v>-16602.357537306172</v>
      </c>
    </row>
    <row r="347">
      <c r="A347" s="6">
        <v>0</v>
      </c>
      <c r="B347" s="6">
        <v>11</v>
      </c>
      <c r="C347" s="6">
        <v>2</v>
      </c>
      <c r="D347" s="6">
        <f>A347+B347+C347</f>
        <v>13</v>
      </c>
      <c r="E347" s="5">
        <f>IF(A347=0,0,A347*LABOR_HRS_WK_TOM*SEASON_WEEKS*(1+DIM_PCT_TOM)^A347)</f>
        <v>0</v>
      </c>
      <c r="F347" s="5">
        <f>IF(B347=0,0,B347*LABOR_HRS_WK_CAR*SEASON_WEEKS*(1+DIM_PCT_CAR)^B347)</f>
        <v>432.98859707441773</v>
      </c>
      <c r="G347" s="5">
        <f>IF(C347=0,0,C347*LABOR_HRS_WK_MES*SEASON_WEEKS*(1+DIM_PCT_MES)^C347)</f>
        <v>92.2640625</v>
      </c>
      <c r="H347" s="5">
        <f>E347+F347+G347</f>
        <v>525.25265957441775</v>
      </c>
      <c r="I347" s="5">
        <f>MIN(H347,FARMER_HRS)</f>
        <v>525.25265957441775</v>
      </c>
      <c r="J347" s="5">
        <f>MAX(0,H347-FARMER_HRS)</f>
        <v>0</v>
      </c>
      <c r="K347" s="2">
        <f>I347*FARMER_RATE+J347*TEMP_WORKER_RATE</f>
        <v>18237.939568556172</v>
      </c>
      <c r="L347" s="2">
        <f>A347*PRICE_TOM+B347*PRICE_CAR+C347*PRICE_MES</f>
        <v>28434</v>
      </c>
      <c r="M347" s="2">
        <f>A347*FERT_BED_TOM+B347*FERT_BED_CAR+C347*FERT_BED_MES</f>
        <v>6600</v>
      </c>
      <c r="N347" s="6">
        <f>IF(AND(D347&lt;=TOTAL_BEDS,J347&lt;=TEMP_WORKER_MAX*TEMP_WORKER_HRS),1,0)</f>
        <v>1</v>
      </c>
      <c r="O347" s="2">
        <f>L347-M347-K347-FIXED_COSTS</f>
        <v>-16403.939568556172</v>
      </c>
      <c r="P347" s="2">
        <f>IF(N347=1,O347,"")</f>
        <v>-16403.939568556172</v>
      </c>
    </row>
    <row r="348">
      <c r="A348" s="6">
        <v>0</v>
      </c>
      <c r="B348" s="6">
        <v>11</v>
      </c>
      <c r="C348" s="6">
        <v>3</v>
      </c>
      <c r="D348" s="6">
        <f>A348+B348+C348</f>
        <v>14</v>
      </c>
      <c r="E348" s="5">
        <f>IF(A348=0,0,A348*LABOR_HRS_WK_TOM*SEASON_WEEKS*(1+DIM_PCT_TOM)^A348)</f>
        <v>0</v>
      </c>
      <c r="F348" s="5">
        <f>IF(B348=0,0,B348*LABOR_HRS_WK_CAR*SEASON_WEEKS*(1+DIM_PCT_CAR)^B348)</f>
        <v>432.98859707441773</v>
      </c>
      <c r="G348" s="5">
        <f>IF(C348=0,0,C348*LABOR_HRS_WK_MES*SEASON_WEEKS*(1+DIM_PCT_MES)^C348)</f>
        <v>140.12604492187498</v>
      </c>
      <c r="H348" s="5">
        <f>E348+F348+G348</f>
        <v>573.11464199629268</v>
      </c>
      <c r="I348" s="5">
        <f>MIN(H348,FARMER_HRS)</f>
        <v>573.11464199629268</v>
      </c>
      <c r="J348" s="5">
        <f>MAX(0,H348-FARMER_HRS)</f>
        <v>0</v>
      </c>
      <c r="K348" s="2">
        <f>I348*FARMER_RATE+J348*TEMP_WORKER_RATE</f>
        <v>19899.813958204606</v>
      </c>
      <c r="L348" s="2">
        <f>A348*PRICE_TOM+B348*PRICE_CAR+C348*PRICE_MES</f>
        <v>31134</v>
      </c>
      <c r="M348" s="2">
        <f>A348*FERT_BED_TOM+B348*FERT_BED_CAR+C348*FERT_BED_MES</f>
        <v>7480</v>
      </c>
      <c r="N348" s="6">
        <f>IF(AND(D348&lt;=TOTAL_BEDS,J348&lt;=TEMP_WORKER_MAX*TEMP_WORKER_HRS),1,0)</f>
        <v>1</v>
      </c>
      <c r="O348" s="2">
        <f>L348-M348-K348-FIXED_COSTS</f>
        <v>-16245.813958204606</v>
      </c>
      <c r="P348" s="2">
        <f>IF(N348=1,O348,"")</f>
        <v>-16245.813958204606</v>
      </c>
    </row>
    <row r="349">
      <c r="A349" s="6">
        <v>0</v>
      </c>
      <c r="B349" s="6">
        <v>11</v>
      </c>
      <c r="C349" s="6">
        <v>4</v>
      </c>
      <c r="D349" s="6">
        <f>A349+B349+C349</f>
        <v>15</v>
      </c>
      <c r="E349" s="5">
        <f>IF(A349=0,0,A349*LABOR_HRS_WK_TOM*SEASON_WEEKS*(1+DIM_PCT_TOM)^A349)</f>
        <v>0</v>
      </c>
      <c r="F349" s="5">
        <f>IF(B349=0,0,B349*LABOR_HRS_WK_CAR*SEASON_WEEKS*(1+DIM_PCT_CAR)^B349)</f>
        <v>432.98859707441773</v>
      </c>
      <c r="G349" s="5">
        <f>IF(C349=0,0,C349*LABOR_HRS_WK_MES*SEASON_WEEKS*(1+DIM_PCT_MES)^C349)</f>
        <v>189.17016064453119</v>
      </c>
      <c r="H349" s="5">
        <f>E349+F349+G349</f>
        <v>622.15875771894889</v>
      </c>
      <c r="I349" s="5">
        <f>MIN(H349,FARMER_HRS)</f>
        <v>622.15875771894889</v>
      </c>
      <c r="J349" s="5">
        <f>MAX(0,H349-FARMER_HRS)</f>
        <v>0</v>
      </c>
      <c r="K349" s="2">
        <f>I349*FARMER_RATE+J349*TEMP_WORKER_RATE</f>
        <v>21602.734643019059</v>
      </c>
      <c r="L349" s="2">
        <f>A349*PRICE_TOM+B349*PRICE_CAR+C349*PRICE_MES</f>
        <v>33834</v>
      </c>
      <c r="M349" s="2">
        <f>A349*FERT_BED_TOM+B349*FERT_BED_CAR+C349*FERT_BED_MES</f>
        <v>8360</v>
      </c>
      <c r="N349" s="6">
        <f>IF(AND(D349&lt;=TOTAL_BEDS,J349&lt;=TEMP_WORKER_MAX*TEMP_WORKER_HRS),1,0)</f>
        <v>1</v>
      </c>
      <c r="O349" s="2">
        <f>L349-M349-K349-FIXED_COSTS</f>
        <v>-16128.734643019059</v>
      </c>
      <c r="P349" s="2">
        <f>IF(N349=1,O349,"")</f>
        <v>-16128.734643019059</v>
      </c>
    </row>
    <row r="350">
      <c r="A350" s="6">
        <v>0</v>
      </c>
      <c r="B350" s="6">
        <v>11</v>
      </c>
      <c r="C350" s="6">
        <v>5</v>
      </c>
      <c r="D350" s="6">
        <f>A350+B350+C350</f>
        <v>16</v>
      </c>
      <c r="E350" s="5">
        <f>IF(A350=0,0,A350*LABOR_HRS_WK_TOM*SEASON_WEEKS*(1+DIM_PCT_TOM)^A350)</f>
        <v>0</v>
      </c>
      <c r="F350" s="5">
        <f>IF(B350=0,0,B350*LABOR_HRS_WK_CAR*SEASON_WEEKS*(1+DIM_PCT_CAR)^B350)</f>
        <v>432.98859707441773</v>
      </c>
      <c r="G350" s="5">
        <f>IF(C350=0,0,C350*LABOR_HRS_WK_MES*SEASON_WEEKS*(1+DIM_PCT_MES)^C350)</f>
        <v>239.41848456573481</v>
      </c>
      <c r="H350" s="5">
        <f>E350+F350+G350</f>
        <v>672.40708164015257</v>
      </c>
      <c r="I350" s="5">
        <f>MIN(H350,FARMER_HRS)</f>
        <v>672.40708164015257</v>
      </c>
      <c r="J350" s="5">
        <f>MAX(0,H350-FARMER_HRS)</f>
        <v>0</v>
      </c>
      <c r="K350" s="2">
        <f>I350*FARMER_RATE+J350*TEMP_WORKER_RATE</f>
        <v>23347.468112505296</v>
      </c>
      <c r="L350" s="2">
        <f>A350*PRICE_TOM+B350*PRICE_CAR+C350*PRICE_MES</f>
        <v>36534</v>
      </c>
      <c r="M350" s="2">
        <f>A350*FERT_BED_TOM+B350*FERT_BED_CAR+C350*FERT_BED_MES</f>
        <v>9240</v>
      </c>
      <c r="N350" s="6">
        <f>IF(AND(D350&lt;=TOTAL_BEDS,J350&lt;=TEMP_WORKER_MAX*TEMP_WORKER_HRS),1,0)</f>
        <v>1</v>
      </c>
      <c r="O350" s="2">
        <f>L350-M350-K350-FIXED_COSTS</f>
        <v>-16053.468112505296</v>
      </c>
      <c r="P350" s="2">
        <f>IF(N350=1,O350,"")</f>
        <v>-16053.468112505296</v>
      </c>
    </row>
    <row r="351">
      <c r="A351" s="6">
        <v>0</v>
      </c>
      <c r="B351" s="6">
        <v>11</v>
      </c>
      <c r="C351" s="6">
        <v>6</v>
      </c>
      <c r="D351" s="6">
        <f>A351+B351+C351</f>
        <v>17</v>
      </c>
      <c r="E351" s="5">
        <f>IF(A351=0,0,A351*LABOR_HRS_WK_TOM*SEASON_WEEKS*(1+DIM_PCT_TOM)^A351)</f>
        <v>0</v>
      </c>
      <c r="F351" s="5">
        <f>IF(B351=0,0,B351*LABOR_HRS_WK_CAR*SEASON_WEEKS*(1+DIM_PCT_CAR)^B351)</f>
        <v>432.98859707441773</v>
      </c>
      <c r="G351" s="5">
        <f>IF(C351=0,0,C351*LABOR_HRS_WK_MES*SEASON_WEEKS*(1+DIM_PCT_MES)^C351)</f>
        <v>290.89345874736773</v>
      </c>
      <c r="H351" s="5">
        <f>E351+F351+G351</f>
        <v>723.88205582178546</v>
      </c>
      <c r="I351" s="5">
        <f>MIN(H351,FARMER_HRS)</f>
        <v>720</v>
      </c>
      <c r="J351" s="5">
        <f>MAX(0,H351-FARMER_HRS)</f>
        <v>3.8820558217854568</v>
      </c>
      <c r="K351" s="2">
        <f>I351*FARMER_RATE+J351*TEMP_WORKER_RATE</f>
        <v>25067.396802461553</v>
      </c>
      <c r="L351" s="2">
        <f>A351*PRICE_TOM+B351*PRICE_CAR+C351*PRICE_MES</f>
        <v>39234</v>
      </c>
      <c r="M351" s="2">
        <f>A351*FERT_BED_TOM+B351*FERT_BED_CAR+C351*FERT_BED_MES</f>
        <v>10120</v>
      </c>
      <c r="N351" s="6">
        <f>IF(AND(D351&lt;=TOTAL_BEDS,J351&lt;=TEMP_WORKER_MAX*TEMP_WORKER_HRS),1,0)</f>
        <v>1</v>
      </c>
      <c r="O351" s="2">
        <f>L351-M351-K351-FIXED_COSTS</f>
        <v>-15953.396802461553</v>
      </c>
      <c r="P351" s="2">
        <f>IF(N351=1,O351,"")</f>
        <v>-15953.396802461553</v>
      </c>
    </row>
    <row r="352">
      <c r="A352" s="6">
        <v>0</v>
      </c>
      <c r="B352" s="6">
        <v>11</v>
      </c>
      <c r="C352" s="6">
        <v>7</v>
      </c>
      <c r="D352" s="6">
        <f>A352+B352+C352</f>
        <v>18</v>
      </c>
      <c r="E352" s="5">
        <f>IF(A352=0,0,A352*LABOR_HRS_WK_TOM*SEASON_WEEKS*(1+DIM_PCT_TOM)^A352)</f>
        <v>0</v>
      </c>
      <c r="F352" s="5">
        <f>IF(B352=0,0,B352*LABOR_HRS_WK_CAR*SEASON_WEEKS*(1+DIM_PCT_CAR)^B352)</f>
        <v>432.98859707441773</v>
      </c>
      <c r="G352" s="5">
        <f>IF(C352=0,0,C352*LABOR_HRS_WK_MES*SEASON_WEEKS*(1+DIM_PCT_MES)^C352)</f>
        <v>343.61789814532818</v>
      </c>
      <c r="H352" s="5">
        <f>E352+F352+G352</f>
        <v>776.606495219746</v>
      </c>
      <c r="I352" s="5">
        <f>MIN(H352,FARMER_HRS)</f>
        <v>720</v>
      </c>
      <c r="J352" s="5">
        <f>MAX(0,H352-FARMER_HRS)</f>
        <v>56.606495219745966</v>
      </c>
      <c r="K352" s="2">
        <f>I352*FARMER_RATE+J352*TEMP_WORKER_RATE</f>
        <v>25982.751653120591</v>
      </c>
      <c r="L352" s="2">
        <f>A352*PRICE_TOM+B352*PRICE_CAR+C352*PRICE_MES</f>
        <v>41934</v>
      </c>
      <c r="M352" s="2">
        <f>A352*FERT_BED_TOM+B352*FERT_BED_CAR+C352*FERT_BED_MES</f>
        <v>11000</v>
      </c>
      <c r="N352" s="6">
        <f>IF(AND(D352&lt;=TOTAL_BEDS,J352&lt;=TEMP_WORKER_MAX*TEMP_WORKER_HRS),1,0)</f>
        <v>1</v>
      </c>
      <c r="O352" s="2">
        <f>L352-M352-K352-FIXED_COSTS</f>
        <v>-15048.751653120591</v>
      </c>
      <c r="P352" s="2">
        <f>IF(N352=1,O352,"")</f>
        <v>-15048.751653120591</v>
      </c>
    </row>
    <row r="353">
      <c r="A353" s="6">
        <v>0</v>
      </c>
      <c r="B353" s="6">
        <v>11</v>
      </c>
      <c r="C353" s="6">
        <v>8</v>
      </c>
      <c r="D353" s="6">
        <f>A353+B353+C353</f>
        <v>19</v>
      </c>
      <c r="E353" s="5">
        <f>IF(A353=0,0,A353*LABOR_HRS_WK_TOM*SEASON_WEEKS*(1+DIM_PCT_TOM)^A353)</f>
        <v>0</v>
      </c>
      <c r="F353" s="5">
        <f>IF(B353=0,0,B353*LABOR_HRS_WK_CAR*SEASON_WEEKS*(1+DIM_PCT_CAR)^B353)</f>
        <v>432.98859707441773</v>
      </c>
      <c r="G353" s="5">
        <f>IF(C353=0,0,C353*LABOR_HRS_WK_MES*SEASON_WEEKS*(1+DIM_PCT_MES)^C353)</f>
        <v>397.61499642530833</v>
      </c>
      <c r="H353" s="5">
        <f>E353+F353+G353</f>
        <v>830.603593499726</v>
      </c>
      <c r="I353" s="5">
        <f>MIN(H353,FARMER_HRS)</f>
        <v>720</v>
      </c>
      <c r="J353" s="5">
        <f>MAX(0,H353-FARMER_HRS)</f>
        <v>110.603593499726</v>
      </c>
      <c r="K353" s="2">
        <f>I353*FARMER_RATE+J353*TEMP_WORKER_RATE</f>
        <v>26920.201276036911</v>
      </c>
      <c r="L353" s="2">
        <f>A353*PRICE_TOM+B353*PRICE_CAR+C353*PRICE_MES</f>
        <v>44634</v>
      </c>
      <c r="M353" s="2">
        <f>A353*FERT_BED_TOM+B353*FERT_BED_CAR+C353*FERT_BED_MES</f>
        <v>11880</v>
      </c>
      <c r="N353" s="6">
        <f>IF(AND(D353&lt;=TOTAL_BEDS,J353&lt;=TEMP_WORKER_MAX*TEMP_WORKER_HRS),1,0)</f>
        <v>1</v>
      </c>
      <c r="O353" s="2">
        <f>L353-M353-K353-FIXED_COSTS</f>
        <v>-14166.201276036911</v>
      </c>
      <c r="P353" s="2">
        <f>IF(N353=1,O353,"")</f>
        <v>-14166.201276036911</v>
      </c>
    </row>
    <row r="354">
      <c r="A354" s="6">
        <v>0</v>
      </c>
      <c r="B354" s="6">
        <v>11</v>
      </c>
      <c r="C354" s="6">
        <v>9</v>
      </c>
      <c r="D354" s="6">
        <f>A354+B354+C354</f>
        <v>20</v>
      </c>
      <c r="E354" s="5">
        <f>IF(A354=0,0,A354*LABOR_HRS_WK_TOM*SEASON_WEEKS*(1+DIM_PCT_TOM)^A354)</f>
        <v>0</v>
      </c>
      <c r="F354" s="5">
        <f>IF(B354=0,0,B354*LABOR_HRS_WK_CAR*SEASON_WEEKS*(1+DIM_PCT_CAR)^B354)</f>
        <v>432.98859707441773</v>
      </c>
      <c r="G354" s="5">
        <f>IF(C354=0,0,C354*LABOR_HRS_WK_MES*SEASON_WEEKS*(1+DIM_PCT_MES)^C354)</f>
        <v>452.90833186570273</v>
      </c>
      <c r="H354" s="5">
        <f>E354+F354+G354</f>
        <v>885.89692894012046</v>
      </c>
      <c r="I354" s="5">
        <f>MIN(H354,FARMER_HRS)</f>
        <v>720</v>
      </c>
      <c r="J354" s="5">
        <f>MAX(0,H354-FARMER_HRS)</f>
        <v>165.89692894012046</v>
      </c>
      <c r="K354" s="2">
        <f>I354*FARMER_RATE+J354*TEMP_WORKER_RATE</f>
        <v>27880.155016321536</v>
      </c>
      <c r="L354" s="2">
        <f>A354*PRICE_TOM+B354*PRICE_CAR+C354*PRICE_MES</f>
        <v>47334</v>
      </c>
      <c r="M354" s="2">
        <f>A354*FERT_BED_TOM+B354*FERT_BED_CAR+C354*FERT_BED_MES</f>
        <v>12760</v>
      </c>
      <c r="N354" s="6">
        <f>IF(AND(D354&lt;=TOTAL_BEDS,J354&lt;=TEMP_WORKER_MAX*TEMP_WORKER_HRS),1,0)</f>
        <v>1</v>
      </c>
      <c r="O354" s="2">
        <f>L354-M354-K354-FIXED_COSTS</f>
        <v>-13306.155016321536</v>
      </c>
      <c r="P354" s="2">
        <f>IF(N354=1,O354,"")</f>
        <v>-13306.155016321536</v>
      </c>
    </row>
    <row r="355">
      <c r="A355" s="6">
        <v>0</v>
      </c>
      <c r="B355" s="6">
        <v>11</v>
      </c>
      <c r="C355" s="6">
        <v>10</v>
      </c>
      <c r="D355" s="6">
        <f>A355+B355+C355</f>
        <v>21</v>
      </c>
      <c r="E355" s="5">
        <f>IF(A355=0,0,A355*LABOR_HRS_WK_TOM*SEASON_WEEKS*(1+DIM_PCT_TOM)^A355)</f>
        <v>0</v>
      </c>
      <c r="F355" s="5">
        <f>IF(B355=0,0,B355*LABOR_HRS_WK_CAR*SEASON_WEEKS*(1+DIM_PCT_CAR)^B355)</f>
        <v>432.98859707441773</v>
      </c>
      <c r="G355" s="5">
        <f>IF(C355=0,0,C355*LABOR_HRS_WK_MES*SEASON_WEEKS*(1+DIM_PCT_MES)^C355)</f>
        <v>509.52187334891551</v>
      </c>
      <c r="H355" s="5">
        <f>E355+F355+G355</f>
        <v>942.51047042333323</v>
      </c>
      <c r="I355" s="5">
        <f>MIN(H355,FARMER_HRS)</f>
        <v>720</v>
      </c>
      <c r="J355" s="5">
        <f>MAX(0,H355-FARMER_HRS)</f>
        <v>222.51047042333323</v>
      </c>
      <c r="K355" s="2">
        <f>I355*FARMER_RATE+J355*TEMP_WORKER_RATE</f>
        <v>28863.029000405091</v>
      </c>
      <c r="L355" s="2">
        <f>A355*PRICE_TOM+B355*PRICE_CAR+C355*PRICE_MES</f>
        <v>50034</v>
      </c>
      <c r="M355" s="2">
        <f>A355*FERT_BED_TOM+B355*FERT_BED_CAR+C355*FERT_BED_MES</f>
        <v>13640</v>
      </c>
      <c r="N355" s="6">
        <f>IF(AND(D355&lt;=TOTAL_BEDS,J355&lt;=TEMP_WORKER_MAX*TEMP_WORKER_HRS),1,0)</f>
        <v>1</v>
      </c>
      <c r="O355" s="2">
        <f>L355-M355-K355-FIXED_COSTS</f>
        <v>-12469.029000405091</v>
      </c>
      <c r="P355" s="2">
        <f>IF(N355=1,O355,"")</f>
        <v>-12469.029000405091</v>
      </c>
    </row>
    <row r="356">
      <c r="A356" s="6">
        <v>0</v>
      </c>
      <c r="B356" s="6">
        <v>11</v>
      </c>
      <c r="C356" s="6">
        <v>11</v>
      </c>
      <c r="D356" s="6">
        <f>A356+B356+C356</f>
        <v>22</v>
      </c>
      <c r="E356" s="5">
        <f>IF(A356=0,0,A356*LABOR_HRS_WK_TOM*SEASON_WEEKS*(1+DIM_PCT_TOM)^A356)</f>
        <v>0</v>
      </c>
      <c r="F356" s="5">
        <f>IF(B356=0,0,B356*LABOR_HRS_WK_CAR*SEASON_WEEKS*(1+DIM_PCT_CAR)^B356)</f>
        <v>432.98859707441773</v>
      </c>
      <c r="G356" s="5">
        <f>IF(C356=0,0,C356*LABOR_HRS_WK_MES*SEASON_WEEKS*(1+DIM_PCT_MES)^C356)</f>
        <v>567.47998644235463</v>
      </c>
      <c r="H356" s="5">
        <f>E356+F356+G356</f>
        <v>1000.4685835167724</v>
      </c>
      <c r="I356" s="5">
        <f>MIN(H356,FARMER_HRS)</f>
        <v>720</v>
      </c>
      <c r="J356" s="5">
        <f>MAX(0,H356-FARMER_HRS)</f>
        <v>280.46858351677236</v>
      </c>
      <c r="K356" s="2">
        <f>I356*FARMER_RATE+J356*TEMP_WORKER_RATE</f>
        <v>29869.246241610632</v>
      </c>
      <c r="L356" s="2">
        <f>A356*PRICE_TOM+B356*PRICE_CAR+C356*PRICE_MES</f>
        <v>52734</v>
      </c>
      <c r="M356" s="2">
        <f>A356*FERT_BED_TOM+B356*FERT_BED_CAR+C356*FERT_BED_MES</f>
        <v>14520</v>
      </c>
      <c r="N356" s="6">
        <f>IF(AND(D356&lt;=TOTAL_BEDS,J356&lt;=TEMP_WORKER_MAX*TEMP_WORKER_HRS),1,0)</f>
        <v>1</v>
      </c>
      <c r="O356" s="2">
        <f>L356-M356-K356-FIXED_COSTS</f>
        <v>-11655.246241610632</v>
      </c>
      <c r="P356" s="2">
        <f>IF(N356=1,O356,"")</f>
        <v>-11655.246241610632</v>
      </c>
    </row>
    <row r="357">
      <c r="A357" s="6">
        <v>0</v>
      </c>
      <c r="B357" s="6">
        <v>11</v>
      </c>
      <c r="C357" s="6">
        <v>12</v>
      </c>
      <c r="D357" s="6">
        <f>A357+B357+C357</f>
        <v>23</v>
      </c>
      <c r="E357" s="5">
        <f>IF(A357=0,0,A357*LABOR_HRS_WK_TOM*SEASON_WEEKS*(1+DIM_PCT_TOM)^A357)</f>
        <v>0</v>
      </c>
      <c r="F357" s="5">
        <f>IF(B357=0,0,B357*LABOR_HRS_WK_CAR*SEASON_WEEKS*(1+DIM_PCT_CAR)^B357)</f>
        <v>432.98859707441773</v>
      </c>
      <c r="G357" s="5">
        <f>IF(C357=0,0,C357*LABOR_HRS_WK_MES*SEASON_WEEKS*(1+DIM_PCT_MES)^C357)</f>
        <v>626.807439570419</v>
      </c>
      <c r="H357" s="5">
        <f>E357+F357+G357</f>
        <v>1059.7960366448367</v>
      </c>
      <c r="I357" s="5">
        <f>MIN(H357,FARMER_HRS)</f>
        <v>720</v>
      </c>
      <c r="J357" s="5">
        <f>MAX(0,H357-FARMER_HRS)</f>
        <v>339.7960366448367</v>
      </c>
      <c r="K357" s="2">
        <f>I357*FARMER_RATE+J357*TEMP_WORKER_RATE</f>
        <v>30899.236747306193</v>
      </c>
      <c r="L357" s="2">
        <f>A357*PRICE_TOM+B357*PRICE_CAR+C357*PRICE_MES</f>
        <v>55434</v>
      </c>
      <c r="M357" s="2">
        <f>A357*FERT_BED_TOM+B357*FERT_BED_CAR+C357*FERT_BED_MES</f>
        <v>15400</v>
      </c>
      <c r="N357" s="6">
        <f>IF(AND(D357&lt;=TOTAL_BEDS,J357&lt;=TEMP_WORKER_MAX*TEMP_WORKER_HRS),1,0)</f>
        <v>1</v>
      </c>
      <c r="O357" s="2">
        <f>L357-M357-K357-FIXED_COSTS</f>
        <v>-10865.236747306193</v>
      </c>
      <c r="P357" s="2">
        <f>IF(N357=1,O357,"")</f>
        <v>-10865.236747306193</v>
      </c>
    </row>
    <row r="358">
      <c r="A358" s="6">
        <v>0</v>
      </c>
      <c r="B358" s="6">
        <v>11</v>
      </c>
      <c r="C358" s="6">
        <v>13</v>
      </c>
      <c r="D358" s="6">
        <f>A358+B358+C358</f>
        <v>24</v>
      </c>
      <c r="E358" s="5">
        <f>IF(A358=0,0,A358*LABOR_HRS_WK_TOM*SEASON_WEEKS*(1+DIM_PCT_TOM)^A358)</f>
        <v>0</v>
      </c>
      <c r="F358" s="5">
        <f>IF(B358=0,0,B358*LABOR_HRS_WK_CAR*SEASON_WEEKS*(1+DIM_PCT_CAR)^B358)</f>
        <v>432.98859707441773</v>
      </c>
      <c r="G358" s="5">
        <f>IF(C358=0,0,C358*LABOR_HRS_WK_MES*SEASON_WEEKS*(1+DIM_PCT_MES)^C358)</f>
        <v>687.52941027880331</v>
      </c>
      <c r="H358" s="5">
        <f>E358+F358+G358</f>
        <v>1120.518007353221</v>
      </c>
      <c r="I358" s="5">
        <f>MIN(H358,FARMER_HRS)</f>
        <v>720</v>
      </c>
      <c r="J358" s="5">
        <f>MAX(0,H358-FARMER_HRS)</f>
        <v>400.51800735322104</v>
      </c>
      <c r="K358" s="2">
        <f>I358*FARMER_RATE+J358*TEMP_WORKER_RATE</f>
        <v>31953.437627660089</v>
      </c>
      <c r="L358" s="2">
        <f>A358*PRICE_TOM+B358*PRICE_CAR+C358*PRICE_MES</f>
        <v>58134</v>
      </c>
      <c r="M358" s="2">
        <f>A358*FERT_BED_TOM+B358*FERT_BED_CAR+C358*FERT_BED_MES</f>
        <v>16280</v>
      </c>
      <c r="N358" s="6">
        <f>IF(AND(D358&lt;=TOTAL_BEDS,J358&lt;=TEMP_WORKER_MAX*TEMP_WORKER_HRS),1,0)</f>
        <v>1</v>
      </c>
      <c r="O358" s="2">
        <f>L358-M358-K358-FIXED_COSTS</f>
        <v>-10099.437627660089</v>
      </c>
      <c r="P358" s="2">
        <f>IF(N358=1,O358,"")</f>
        <v>-10099.437627660089</v>
      </c>
    </row>
    <row r="359">
      <c r="A359" s="6">
        <v>0</v>
      </c>
      <c r="B359" s="6">
        <v>11</v>
      </c>
      <c r="C359" s="6">
        <v>14</v>
      </c>
      <c r="D359" s="6">
        <f>A359+B359+C359</f>
        <v>25</v>
      </c>
      <c r="E359" s="5">
        <f>IF(A359=0,0,A359*LABOR_HRS_WK_TOM*SEASON_WEEKS*(1+DIM_PCT_TOM)^A359)</f>
        <v>0</v>
      </c>
      <c r="F359" s="5">
        <f>IF(B359=0,0,B359*LABOR_HRS_WK_CAR*SEASON_WEEKS*(1+DIM_PCT_CAR)^B359)</f>
        <v>432.98859707441773</v>
      </c>
      <c r="G359" s="5">
        <f>IF(C359=0,0,C359*LABOR_HRS_WK_MES*SEASON_WEEKS*(1+DIM_PCT_MES)^C359)</f>
        <v>749.67149159246435</v>
      </c>
      <c r="H359" s="5">
        <f>E359+F359+G359</f>
        <v>1182.6600886668821</v>
      </c>
      <c r="I359" s="5">
        <f>MIN(H359,FARMER_HRS)</f>
        <v>720</v>
      </c>
      <c r="J359" s="5">
        <f>MAX(0,H359-FARMER_HRS)</f>
        <v>462.66008866688207</v>
      </c>
      <c r="K359" s="2">
        <f>I359*FARMER_RATE+J359*TEMP_WORKER_RATE</f>
        <v>33032.293206022259</v>
      </c>
      <c r="L359" s="2">
        <f>A359*PRICE_TOM+B359*PRICE_CAR+C359*PRICE_MES</f>
        <v>60834</v>
      </c>
      <c r="M359" s="2">
        <f>A359*FERT_BED_TOM+B359*FERT_BED_CAR+C359*FERT_BED_MES</f>
        <v>17160</v>
      </c>
      <c r="N359" s="6">
        <f>IF(AND(D359&lt;=TOTAL_BEDS,J359&lt;=TEMP_WORKER_MAX*TEMP_WORKER_HRS),1,0)</f>
        <v>1</v>
      </c>
      <c r="O359" s="2">
        <f>L359-M359-K359-FIXED_COSTS</f>
        <v>-9358.29320602226</v>
      </c>
      <c r="P359" s="2">
        <f>IF(N359=1,O359,"")</f>
        <v>-9358.29320602226</v>
      </c>
    </row>
    <row r="360">
      <c r="A360" s="6">
        <v>0</v>
      </c>
      <c r="B360" s="6">
        <v>11</v>
      </c>
      <c r="C360" s="6">
        <v>15</v>
      </c>
      <c r="D360" s="6">
        <f>A360+B360+C360</f>
        <v>26</v>
      </c>
      <c r="E360" s="5">
        <f>IF(A360=0,0,A360*LABOR_HRS_WK_TOM*SEASON_WEEKS*(1+DIM_PCT_TOM)^A360)</f>
        <v>0</v>
      </c>
      <c r="F360" s="5">
        <f>IF(B360=0,0,B360*LABOR_HRS_WK_CAR*SEASON_WEEKS*(1+DIM_PCT_CAR)^B360)</f>
        <v>432.98859707441773</v>
      </c>
      <c r="G360" s="5">
        <f>IF(C360=0,0,C360*LABOR_HRS_WK_MES*SEASON_WEEKS*(1+DIM_PCT_MES)^C360)</f>
        <v>813.25969846861074</v>
      </c>
      <c r="H360" s="5">
        <f>E360+F360+G360</f>
        <v>1246.2482955430285</v>
      </c>
      <c r="I360" s="5">
        <f>MIN(H360,FARMER_HRS)</f>
        <v>720</v>
      </c>
      <c r="J360" s="5">
        <f>MAX(0,H360-FARMER_HRS)</f>
        <v>526.24829554302846</v>
      </c>
      <c r="K360" s="2">
        <f>I360*FARMER_RATE+J360*TEMP_WORKER_RATE</f>
        <v>34136.255130955353</v>
      </c>
      <c r="L360" s="2">
        <f>A360*PRICE_TOM+B360*PRICE_CAR+C360*PRICE_MES</f>
        <v>63534</v>
      </c>
      <c r="M360" s="2">
        <f>A360*FERT_BED_TOM+B360*FERT_BED_CAR+C360*FERT_BED_MES</f>
        <v>18040</v>
      </c>
      <c r="N360" s="6">
        <f>IF(AND(D360&lt;=TOTAL_BEDS,J360&lt;=TEMP_WORKER_MAX*TEMP_WORKER_HRS),1,0)</f>
        <v>1</v>
      </c>
      <c r="O360" s="2">
        <f>L360-M360-K360-FIXED_COSTS</f>
        <v>-8642.2551309553528</v>
      </c>
      <c r="P360" s="2">
        <f>IF(N360=1,O360,"")</f>
        <v>-8642.2551309553528</v>
      </c>
    </row>
    <row r="361">
      <c r="A361" s="6">
        <v>0</v>
      </c>
      <c r="B361" s="6">
        <v>11</v>
      </c>
      <c r="C361" s="6">
        <v>16</v>
      </c>
      <c r="D361" s="6">
        <f>A361+B361+C361</f>
        <v>27</v>
      </c>
      <c r="E361" s="5">
        <f>IF(A361=0,0,A361*LABOR_HRS_WK_TOM*SEASON_WEEKS*(1+DIM_PCT_TOM)^A361)</f>
        <v>0</v>
      </c>
      <c r="F361" s="5">
        <f>IF(B361=0,0,B361*LABOR_HRS_WK_CAR*SEASON_WEEKS*(1+DIM_PCT_CAR)^B361)</f>
        <v>432.98859707441773</v>
      </c>
      <c r="G361" s="5">
        <f>IF(C361=0,0,C361*LABOR_HRS_WK_MES*SEASON_WEEKS*(1+DIM_PCT_MES)^C361)</f>
        <v>878.32047434609967</v>
      </c>
      <c r="H361" s="5">
        <f>E361+F361+G361</f>
        <v>1311.3090714205173</v>
      </c>
      <c r="I361" s="5">
        <f>MIN(H361,FARMER_HRS)</f>
        <v>720</v>
      </c>
      <c r="J361" s="5">
        <f>MAX(0,H361-FARMER_HRS)</f>
        <v>591.30907142051728</v>
      </c>
      <c r="K361" s="2">
        <f>I361*FARMER_RATE+J361*TEMP_WORKER_RATE</f>
        <v>35265.782489939535</v>
      </c>
      <c r="L361" s="2">
        <f>A361*PRICE_TOM+B361*PRICE_CAR+C361*PRICE_MES</f>
        <v>66234</v>
      </c>
      <c r="M361" s="2">
        <f>A361*FERT_BED_TOM+B361*FERT_BED_CAR+C361*FERT_BED_MES</f>
        <v>18920</v>
      </c>
      <c r="N361" s="6">
        <f>IF(AND(D361&lt;=TOTAL_BEDS,J361&lt;=TEMP_WORKER_MAX*TEMP_WORKER_HRS),1,0)</f>
        <v>1</v>
      </c>
      <c r="O361" s="2">
        <f>L361-M361-K361-FIXED_COSTS</f>
        <v>-7951.7824899395346</v>
      </c>
      <c r="P361" s="2">
        <f>IF(N361=1,O361,"")</f>
        <v>-7951.7824899395346</v>
      </c>
    </row>
    <row r="362">
      <c r="A362" s="6">
        <v>0</v>
      </c>
      <c r="B362" s="6">
        <v>11</v>
      </c>
      <c r="C362" s="6">
        <v>17</v>
      </c>
      <c r="D362" s="6">
        <f>A362+B362+C362</f>
        <v>28</v>
      </c>
      <c r="E362" s="5">
        <f>IF(A362=0,0,A362*LABOR_HRS_WK_TOM*SEASON_WEEKS*(1+DIM_PCT_TOM)^A362)</f>
        <v>0</v>
      </c>
      <c r="F362" s="5">
        <f>IF(B362=0,0,B362*LABOR_HRS_WK_CAR*SEASON_WEEKS*(1+DIM_PCT_CAR)^B362)</f>
        <v>432.98859707441773</v>
      </c>
      <c r="G362" s="5">
        <f>IF(C362=0,0,C362*LABOR_HRS_WK_MES*SEASON_WEEKS*(1+DIM_PCT_MES)^C362)</f>
        <v>944.88069779263992</v>
      </c>
      <c r="H362" s="5">
        <f>E362+F362+G362</f>
        <v>1377.8692948670578</v>
      </c>
      <c r="I362" s="5">
        <f>MIN(H362,FARMER_HRS)</f>
        <v>720</v>
      </c>
      <c r="J362" s="5">
        <f>MAX(0,H362-FARMER_HRS)</f>
        <v>657.86929486705776</v>
      </c>
      <c r="K362" s="2">
        <f>I362*FARMER_RATE+J362*TEMP_WORKER_RATE</f>
        <v>36421.341924775305</v>
      </c>
      <c r="L362" s="2">
        <f>A362*PRICE_TOM+B362*PRICE_CAR+C362*PRICE_MES</f>
        <v>68934</v>
      </c>
      <c r="M362" s="2">
        <f>A362*FERT_BED_TOM+B362*FERT_BED_CAR+C362*FERT_BED_MES</f>
        <v>19800</v>
      </c>
      <c r="N362" s="6">
        <f>IF(AND(D362&lt;=TOTAL_BEDS,J362&lt;=TEMP_WORKER_MAX*TEMP_WORKER_HRS),1,0)</f>
        <v>1</v>
      </c>
      <c r="O362" s="2">
        <f>L362-M362-K362-FIXED_COSTS</f>
        <v>-7287.3419247753045</v>
      </c>
      <c r="P362" s="2">
        <f>IF(N362=1,O362,"")</f>
        <v>-7287.3419247753045</v>
      </c>
    </row>
    <row r="363">
      <c r="A363" s="6">
        <v>0</v>
      </c>
      <c r="B363" s="6">
        <v>11</v>
      </c>
      <c r="C363" s="6">
        <v>18</v>
      </c>
      <c r="D363" s="6">
        <f>A363+B363+C363</f>
        <v>29</v>
      </c>
      <c r="E363" s="5">
        <f>IF(A363=0,0,A363*LABOR_HRS_WK_TOM*SEASON_WEEKS*(1+DIM_PCT_TOM)^A363)</f>
        <v>0</v>
      </c>
      <c r="F363" s="5">
        <f>IF(B363=0,0,B363*LABOR_HRS_WK_CAR*SEASON_WEEKS*(1+DIM_PCT_CAR)^B363)</f>
        <v>432.98859707441773</v>
      </c>
      <c r="G363" s="5">
        <f>IF(C363=0,0,C363*LABOR_HRS_WK_MES*SEASON_WEEKS*(1+DIM_PCT_MES)^C363)</f>
        <v>1012.9676892512272</v>
      </c>
      <c r="H363" s="5">
        <f>E363+F363+G363</f>
        <v>1445.9562863256449</v>
      </c>
      <c r="I363" s="5">
        <f>MIN(H363,FARMER_HRS)</f>
        <v>720</v>
      </c>
      <c r="J363" s="5">
        <f>MAX(0,H363-FARMER_HRS)</f>
        <v>725.9562863256449</v>
      </c>
      <c r="K363" s="2">
        <f>I363*FARMER_RATE+J363*TEMP_WORKER_RATE</f>
        <v>37603.407748709113</v>
      </c>
      <c r="L363" s="2">
        <f>A363*PRICE_TOM+B363*PRICE_CAR+C363*PRICE_MES</f>
        <v>71634</v>
      </c>
      <c r="M363" s="2">
        <f>A363*FERT_BED_TOM+B363*FERT_BED_CAR+C363*FERT_BED_MES</f>
        <v>20680</v>
      </c>
      <c r="N363" s="6">
        <f>IF(AND(D363&lt;=TOTAL_BEDS,J363&lt;=TEMP_WORKER_MAX*TEMP_WORKER_HRS),1,0)</f>
        <v>1</v>
      </c>
      <c r="O363" s="2">
        <f>L363-M363-K363-FIXED_COSTS</f>
        <v>-6649.4077487091126</v>
      </c>
      <c r="P363" s="2">
        <f>IF(N363=1,O363,"")</f>
        <v>-6649.4077487091126</v>
      </c>
    </row>
    <row r="364">
      <c r="A364" s="6">
        <v>0</v>
      </c>
      <c r="B364" s="6">
        <v>11</v>
      </c>
      <c r="C364" s="6">
        <v>19</v>
      </c>
      <c r="D364" s="6">
        <f>A364+B364+C364</f>
        <v>30</v>
      </c>
      <c r="E364" s="5">
        <f>IF(A364=0,0,A364*LABOR_HRS_WK_TOM*SEASON_WEEKS*(1+DIM_PCT_TOM)^A364)</f>
        <v>0</v>
      </c>
      <c r="F364" s="5">
        <f>IF(B364=0,0,B364*LABOR_HRS_WK_CAR*SEASON_WEEKS*(1+DIM_PCT_CAR)^B364)</f>
        <v>432.98859707441773</v>
      </c>
      <c r="G364" s="5">
        <f>IF(C364=0,0,C364*LABOR_HRS_WK_MES*SEASON_WEEKS*(1+DIM_PCT_MES)^C364)</f>
        <v>1082.6092178872491</v>
      </c>
      <c r="H364" s="5">
        <f>E364+F364+G364</f>
        <v>1515.5978149616667</v>
      </c>
      <c r="I364" s="5">
        <f>MIN(H364,FARMER_HRS)</f>
        <v>720</v>
      </c>
      <c r="J364" s="5">
        <f>MAX(0,H364-FARMER_HRS)</f>
        <v>795.5978149616667</v>
      </c>
      <c r="K364" s="2">
        <f>I364*FARMER_RATE+J364*TEMP_WORKER_RATE</f>
        <v>38812.46206530671</v>
      </c>
      <c r="L364" s="2">
        <f>A364*PRICE_TOM+B364*PRICE_CAR+C364*PRICE_MES</f>
        <v>74334</v>
      </c>
      <c r="M364" s="2">
        <f>A364*FERT_BED_TOM+B364*FERT_BED_CAR+C364*FERT_BED_MES</f>
        <v>21560</v>
      </c>
      <c r="N364" s="6">
        <f>IF(AND(D364&lt;=TOTAL_BEDS,J364&lt;=TEMP_WORKER_MAX*TEMP_WORKER_HRS),1,0)</f>
        <v>1</v>
      </c>
      <c r="O364" s="2">
        <f>L364-M364-K364-FIXED_COSTS</f>
        <v>-6038.46206530671</v>
      </c>
      <c r="P364" s="2">
        <f>IF(N364=1,O364,"")</f>
        <v>-6038.46206530671</v>
      </c>
    </row>
    <row r="365">
      <c r="A365" s="6">
        <v>0</v>
      </c>
      <c r="B365" s="6">
        <v>11</v>
      </c>
      <c r="C365" s="6">
        <v>20</v>
      </c>
      <c r="D365" s="6">
        <f>A365+B365+C365</f>
        <v>31</v>
      </c>
      <c r="E365" s="5">
        <f>IF(A365=0,0,A365*LABOR_HRS_WK_TOM*SEASON_WEEKS*(1+DIM_PCT_TOM)^A365)</f>
        <v>0</v>
      </c>
      <c r="F365" s="5">
        <f>IF(B365=0,0,B365*LABOR_HRS_WK_CAR*SEASON_WEEKS*(1+DIM_PCT_CAR)^B365)</f>
        <v>432.98859707441773</v>
      </c>
      <c r="G365" s="5">
        <f>IF(C365=0,0,C365*LABOR_HRS_WK_MES*SEASON_WEEKS*(1+DIM_PCT_MES)^C365)</f>
        <v>1153.8335085377259</v>
      </c>
      <c r="H365" s="5">
        <f>E365+F365+G365</f>
        <v>1586.8221056121438</v>
      </c>
      <c r="I365" s="5">
        <f>MIN(H365,FARMER_HRS)</f>
        <v>720</v>
      </c>
      <c r="J365" s="5">
        <f>MAX(0,H365-FARMER_HRS)</f>
        <v>866.82210561214379</v>
      </c>
      <c r="K365" s="2">
        <f>I365*FARMER_RATE+J365*TEMP_WORKER_RATE</f>
        <v>40048.994889099718</v>
      </c>
      <c r="L365" s="2">
        <f>A365*PRICE_TOM+B365*PRICE_CAR+C365*PRICE_MES</f>
        <v>77034</v>
      </c>
      <c r="M365" s="2">
        <f>A365*FERT_BED_TOM+B365*FERT_BED_CAR+C365*FERT_BED_MES</f>
        <v>22440</v>
      </c>
      <c r="N365" s="6">
        <f>IF(AND(D365&lt;=TOTAL_BEDS,J365&lt;=TEMP_WORKER_MAX*TEMP_WORKER_HRS),1,0)</f>
        <v>1</v>
      </c>
      <c r="O365" s="2">
        <f>L365-M365-K365-FIXED_COSTS</f>
        <v>-5454.9948890997184</v>
      </c>
      <c r="P365" s="2">
        <f>IF(N365=1,O365,"")</f>
        <v>-5454.9948890997184</v>
      </c>
    </row>
    <row r="366">
      <c r="A366" s="6">
        <v>0</v>
      </c>
      <c r="B366" s="6">
        <v>11</v>
      </c>
      <c r="C366" s="6">
        <v>21</v>
      </c>
      <c r="D366" s="6">
        <f>A366+B366+C366</f>
        <v>32</v>
      </c>
      <c r="E366" s="5">
        <f>IF(A366=0,0,A366*LABOR_HRS_WK_TOM*SEASON_WEEKS*(1+DIM_PCT_TOM)^A366)</f>
        <v>0</v>
      </c>
      <c r="F366" s="5">
        <f>IF(B366=0,0,B366*LABOR_HRS_WK_CAR*SEASON_WEEKS*(1+DIM_PCT_CAR)^B366)</f>
        <v>432.98859707441773</v>
      </c>
      <c r="G366" s="5">
        <f>IF(C366=0,0,C366*LABOR_HRS_WK_MES*SEASON_WEEKS*(1+DIM_PCT_MES)^C366)</f>
        <v>1226.6692487641699</v>
      </c>
      <c r="H366" s="5">
        <f>E366+F366+G366</f>
        <v>1659.6578458385875</v>
      </c>
      <c r="I366" s="5">
        <f>MIN(H366,FARMER_HRS)</f>
        <v>720</v>
      </c>
      <c r="J366" s="5">
        <f>MAX(0,H366-FARMER_HRS)</f>
        <v>939.65784583858749</v>
      </c>
      <c r="K366" s="2">
        <f>I366*FARMER_RATE+J366*TEMP_WORKER_RATE</f>
        <v>41313.504268031029</v>
      </c>
      <c r="L366" s="2">
        <f>A366*PRICE_TOM+B366*PRICE_CAR+C366*PRICE_MES</f>
        <v>79734</v>
      </c>
      <c r="M366" s="2">
        <f>A366*FERT_BED_TOM+B366*FERT_BED_CAR+C366*FERT_BED_MES</f>
        <v>23320</v>
      </c>
      <c r="N366" s="6">
        <f>IF(AND(D366&lt;=TOTAL_BEDS,J366&lt;=TEMP_WORKER_MAX*TEMP_WORKER_HRS),1,0)</f>
        <v>1</v>
      </c>
      <c r="O366" s="2">
        <f>L366-M366-K366-FIXED_COSTS</f>
        <v>-4899.5042680310289</v>
      </c>
      <c r="P366" s="2">
        <f>IF(N366=1,O366,"")</f>
        <v>-4899.5042680310289</v>
      </c>
    </row>
    <row r="367">
      <c r="A367" s="6">
        <v>0</v>
      </c>
      <c r="B367" s="6">
        <v>11</v>
      </c>
      <c r="C367" s="6">
        <v>22</v>
      </c>
      <c r="D367" s="6">
        <f>A367+B367+C367</f>
        <v>33</v>
      </c>
      <c r="E367" s="5">
        <f>IF(A367=0,0,A367*LABOR_HRS_WK_TOM*SEASON_WEEKS*(1+DIM_PCT_TOM)^A367)</f>
        <v>0</v>
      </c>
      <c r="F367" s="5">
        <f>IF(B367=0,0,B367*LABOR_HRS_WK_CAR*SEASON_WEEKS*(1+DIM_PCT_CAR)^B367)</f>
        <v>432.98859707441773</v>
      </c>
      <c r="G367" s="5">
        <f>IF(C367=0,0,C367*LABOR_HRS_WK_MES*SEASON_WEEKS*(1+DIM_PCT_MES)^C367)</f>
        <v>1301.1455960105659</v>
      </c>
      <c r="H367" s="5">
        <f>E367+F367+G367</f>
        <v>1734.1341930849835</v>
      </c>
      <c r="I367" s="5">
        <f>MIN(H367,FARMER_HRS)</f>
        <v>720</v>
      </c>
      <c r="J367" s="5">
        <f>MAX(0,H367-FARMER_HRS)</f>
        <v>1014.1341930849835</v>
      </c>
      <c r="K367" s="2">
        <f>I367*FARMER_RATE+J367*TEMP_WORKER_RATE</f>
        <v>42606.496407725412</v>
      </c>
      <c r="L367" s="2">
        <f>A367*PRICE_TOM+B367*PRICE_CAR+C367*PRICE_MES</f>
        <v>82434</v>
      </c>
      <c r="M367" s="2">
        <f>A367*FERT_BED_TOM+B367*FERT_BED_CAR+C367*FERT_BED_MES</f>
        <v>24200</v>
      </c>
      <c r="N367" s="6">
        <f>IF(AND(D367&lt;=TOTAL_BEDS,J367&lt;=TEMP_WORKER_MAX*TEMP_WORKER_HRS),1,0)</f>
        <v>1</v>
      </c>
      <c r="O367" s="2">
        <f>L367-M367-K367-FIXED_COSTS</f>
        <v>-4372.4964077254117</v>
      </c>
      <c r="P367" s="2">
        <f>IF(N367=1,O367,"")</f>
        <v>-4372.4964077254117</v>
      </c>
    </row>
    <row r="368">
      <c r="A368" s="6">
        <v>0</v>
      </c>
      <c r="B368" s="6">
        <v>11</v>
      </c>
      <c r="C368" s="6">
        <v>23</v>
      </c>
      <c r="D368" s="6">
        <f>A368+B368+C368</f>
        <v>34</v>
      </c>
      <c r="E368" s="5">
        <f>IF(A368=0,0,A368*LABOR_HRS_WK_TOM*SEASON_WEEKS*(1+DIM_PCT_TOM)^A368)</f>
        <v>0</v>
      </c>
      <c r="F368" s="5">
        <f>IF(B368=0,0,B368*LABOR_HRS_WK_CAR*SEASON_WEEKS*(1+DIM_PCT_CAR)^B368)</f>
        <v>432.98859707441773</v>
      </c>
      <c r="G368" s="5">
        <f>IF(C368=0,0,C368*LABOR_HRS_WK_MES*SEASON_WEEKS*(1+DIM_PCT_MES)^C368)</f>
        <v>1377.2921848680023</v>
      </c>
      <c r="H368" s="5">
        <f>E368+F368+G368</f>
        <v>1810.2807819424202</v>
      </c>
      <c r="I368" s="5">
        <f>MIN(H368,FARMER_HRS)</f>
        <v>720</v>
      </c>
      <c r="J368" s="5">
        <f>MAX(0,H368-FARMER_HRS)</f>
        <v>1090.2807819424202</v>
      </c>
      <c r="K368" s="2">
        <f>I368*FARMER_RATE+J368*TEMP_WORKER_RATE</f>
        <v>43928.485797611458</v>
      </c>
      <c r="L368" s="2">
        <f>A368*PRICE_TOM+B368*PRICE_CAR+C368*PRICE_MES</f>
        <v>85134</v>
      </c>
      <c r="M368" s="2">
        <f>A368*FERT_BED_TOM+B368*FERT_BED_CAR+C368*FERT_BED_MES</f>
        <v>25080</v>
      </c>
      <c r="N368" s="6">
        <f>IF(AND(D368&lt;=TOTAL_BEDS,J368&lt;=TEMP_WORKER_MAX*TEMP_WORKER_HRS),1,0)</f>
        <v>1</v>
      </c>
      <c r="O368" s="2">
        <f>L368-M368-K368-FIXED_COSTS</f>
        <v>-3874.4857976114581</v>
      </c>
      <c r="P368" s="2">
        <f>IF(N368=1,O368,"")</f>
        <v>-3874.4857976114581</v>
      </c>
    </row>
    <row r="369">
      <c r="A369" s="6">
        <v>0</v>
      </c>
      <c r="B369" s="6">
        <v>11</v>
      </c>
      <c r="C369" s="6">
        <v>24</v>
      </c>
      <c r="D369" s="6">
        <f>A369+B369+C369</f>
        <v>35</v>
      </c>
      <c r="E369" s="5">
        <f>IF(A369=0,0,A369*LABOR_HRS_WK_TOM*SEASON_WEEKS*(1+DIM_PCT_TOM)^A369)</f>
        <v>0</v>
      </c>
      <c r="F369" s="5">
        <f>IF(B369=0,0,B369*LABOR_HRS_WK_CAR*SEASON_WEEKS*(1+DIM_PCT_CAR)^B369)</f>
        <v>432.98859707441773</v>
      </c>
      <c r="G369" s="5">
        <f>IF(C369=0,0,C369*LABOR_HRS_WK_MES*SEASON_WEEKS*(1+DIM_PCT_MES)^C369)</f>
        <v>1455.139134447498</v>
      </c>
      <c r="H369" s="5">
        <f>E369+F369+G369</f>
        <v>1888.1277315219158</v>
      </c>
      <c r="I369" s="5">
        <f>MIN(H369,FARMER_HRS)</f>
        <v>720</v>
      </c>
      <c r="J369" s="5">
        <f>MAX(0,H369-FARMER_HRS)</f>
        <v>1168.1277315219158</v>
      </c>
      <c r="K369" s="2">
        <f>I369*FARMER_RATE+J369*TEMP_WORKER_RATE</f>
        <v>45279.995338922148</v>
      </c>
      <c r="L369" s="2">
        <f>A369*PRICE_TOM+B369*PRICE_CAR+C369*PRICE_MES</f>
        <v>87834</v>
      </c>
      <c r="M369" s="2">
        <f>A369*FERT_BED_TOM+B369*FERT_BED_CAR+C369*FERT_BED_MES</f>
        <v>25960</v>
      </c>
      <c r="N369" s="6">
        <f>IF(AND(D369&lt;=TOTAL_BEDS,J369&lt;=TEMP_WORKER_MAX*TEMP_WORKER_HRS),1,0)</f>
        <v>1</v>
      </c>
      <c r="O369" s="2">
        <f>L369-M369-K369-FIXED_COSTS</f>
        <v>-3405.9953389221482</v>
      </c>
      <c r="P369" s="2">
        <f>IF(N369=1,O369,"")</f>
        <v>-3405.9953389221482</v>
      </c>
    </row>
    <row r="370">
      <c r="A370" s="6">
        <v>0</v>
      </c>
      <c r="B370" s="6">
        <v>11</v>
      </c>
      <c r="C370" s="6">
        <v>25</v>
      </c>
      <c r="D370" s="6">
        <f>A370+B370+C370</f>
        <v>36</v>
      </c>
      <c r="E370" s="5">
        <f>IF(A370=0,0,A370*LABOR_HRS_WK_TOM*SEASON_WEEKS*(1+DIM_PCT_TOM)^A370)</f>
        <v>0</v>
      </c>
      <c r="F370" s="5">
        <f>IF(B370=0,0,B370*LABOR_HRS_WK_CAR*SEASON_WEEKS*(1+DIM_PCT_CAR)^B370)</f>
        <v>432.98859707441773</v>
      </c>
      <c r="G370" s="5">
        <f>IF(C370=0,0,C370*LABOR_HRS_WK_MES*SEASON_WEEKS*(1+DIM_PCT_MES)^C370)</f>
        <v>1534.7170558625955</v>
      </c>
      <c r="H370" s="5">
        <f>E370+F370+G370</f>
        <v>1967.7056529370134</v>
      </c>
      <c r="I370" s="5">
        <f>MIN(H370,FARMER_HRS)</f>
        <v>720</v>
      </c>
      <c r="J370" s="5">
        <f>MAX(0,H370-FARMER_HRS)</f>
        <v>1247.7056529370134</v>
      </c>
      <c r="K370" s="2">
        <f>I370*FARMER_RATE+J370*TEMP_WORKER_RATE</f>
        <v>46661.556474600926</v>
      </c>
      <c r="L370" s="2">
        <f>A370*PRICE_TOM+B370*PRICE_CAR+C370*PRICE_MES</f>
        <v>90534</v>
      </c>
      <c r="M370" s="2">
        <f>A370*FERT_BED_TOM+B370*FERT_BED_CAR+C370*FERT_BED_MES</f>
        <v>26840</v>
      </c>
      <c r="N370" s="6">
        <f>IF(AND(D370&lt;=TOTAL_BEDS,J370&lt;=TEMP_WORKER_MAX*TEMP_WORKER_HRS),1,0)</f>
        <v>1</v>
      </c>
      <c r="O370" s="2">
        <f>L370-M370-K370-FIXED_COSTS</f>
        <v>-2967.5564746009259</v>
      </c>
      <c r="P370" s="2">
        <f>IF(N370=1,O370,"")</f>
        <v>-2967.5564746009259</v>
      </c>
    </row>
    <row r="371">
      <c r="A371" s="6">
        <v>0</v>
      </c>
      <c r="B371" s="6">
        <v>11</v>
      </c>
      <c r="C371" s="6">
        <v>26</v>
      </c>
      <c r="D371" s="6">
        <f>A371+B371+C371</f>
        <v>37</v>
      </c>
      <c r="E371" s="5">
        <f>IF(A371=0,0,A371*LABOR_HRS_WK_TOM*SEASON_WEEKS*(1+DIM_PCT_TOM)^A371)</f>
        <v>0</v>
      </c>
      <c r="F371" s="5">
        <f>IF(B371=0,0,B371*LABOR_HRS_WK_CAR*SEASON_WEEKS*(1+DIM_PCT_CAR)^B371)</f>
        <v>432.98859707441773</v>
      </c>
      <c r="G371" s="5">
        <f>IF(C371=0,0,C371*LABOR_HRS_WK_MES*SEASON_WEEKS*(1+DIM_PCT_MES)^C371)</f>
        <v>1616.0570598233128</v>
      </c>
      <c r="H371" s="5">
        <f>E371+F371+G371</f>
        <v>2049.0456568977306</v>
      </c>
      <c r="I371" s="5">
        <f>MIN(H371,FARMER_HRS)</f>
        <v>720</v>
      </c>
      <c r="J371" s="5">
        <f>MAX(0,H371-FARMER_HRS)</f>
        <v>1329.0456568977306</v>
      </c>
      <c r="K371" s="2">
        <f>I371*FARMER_RATE+J371*TEMP_WORKER_RATE</f>
        <v>48073.709321141156</v>
      </c>
      <c r="L371" s="2">
        <f>A371*PRICE_TOM+B371*PRICE_CAR+C371*PRICE_MES</f>
        <v>93234</v>
      </c>
      <c r="M371" s="2">
        <f>A371*FERT_BED_TOM+B371*FERT_BED_CAR+C371*FERT_BED_MES</f>
        <v>27720</v>
      </c>
      <c r="N371" s="6">
        <f>IF(AND(D371&lt;=TOTAL_BEDS,J371&lt;=TEMP_WORKER_MAX*TEMP_WORKER_HRS),1,0)</f>
        <v>1</v>
      </c>
      <c r="O371" s="2">
        <f>L371-M371-K371-FIXED_COSTS</f>
        <v>-2559.7093211411557</v>
      </c>
      <c r="P371" s="2">
        <f>IF(N371=1,O371,"")</f>
        <v>-2559.7093211411557</v>
      </c>
    </row>
    <row r="372">
      <c r="A372" s="6">
        <v>0</v>
      </c>
      <c r="B372" s="6">
        <v>11</v>
      </c>
      <c r="C372" s="6">
        <v>27</v>
      </c>
      <c r="D372" s="6">
        <f>A372+B372+C372</f>
        <v>38</v>
      </c>
      <c r="E372" s="5">
        <f>IF(A372=0,0,A372*LABOR_HRS_WK_TOM*SEASON_WEEKS*(1+DIM_PCT_TOM)^A372)</f>
        <v>0</v>
      </c>
      <c r="F372" s="5">
        <f>IF(B372=0,0,B372*LABOR_HRS_WK_CAR*SEASON_WEEKS*(1+DIM_PCT_CAR)^B372)</f>
        <v>432.98859707441773</v>
      </c>
      <c r="G372" s="5">
        <f>IF(C372=0,0,C372*LABOR_HRS_WK_MES*SEASON_WEEKS*(1+DIM_PCT_MES)^C372)</f>
        <v>1699.19076434307</v>
      </c>
      <c r="H372" s="5">
        <f>E372+F372+G372</f>
        <v>2132.1793614174876</v>
      </c>
      <c r="I372" s="5">
        <f>MIN(H372,FARMER_HRS)</f>
        <v>720</v>
      </c>
      <c r="J372" s="5">
        <f>MAX(0,H372-FARMER_HRS)</f>
        <v>1412.1793614174876</v>
      </c>
      <c r="K372" s="2">
        <f>I372*FARMER_RATE+J372*TEMP_WORKER_RATE</f>
        <v>49517.002802386938</v>
      </c>
      <c r="L372" s="2">
        <f>A372*PRICE_TOM+B372*PRICE_CAR+C372*PRICE_MES</f>
        <v>95934</v>
      </c>
      <c r="M372" s="2">
        <f>A372*FERT_BED_TOM+B372*FERT_BED_CAR+C372*FERT_BED_MES</f>
        <v>28600</v>
      </c>
      <c r="N372" s="6">
        <f>IF(AND(D372&lt;=TOTAL_BEDS,J372&lt;=TEMP_WORKER_MAX*TEMP_WORKER_HRS),1,0)</f>
        <v>1</v>
      </c>
      <c r="O372" s="2">
        <f>L372-M372-K372-FIXED_COSTS</f>
        <v>-2183.0028023869381</v>
      </c>
      <c r="P372" s="2">
        <f>IF(N372=1,O372,"")</f>
        <v>-2183.0028023869381</v>
      </c>
    </row>
    <row r="373">
      <c r="A373" s="6">
        <v>0</v>
      </c>
      <c r="B373" s="6">
        <v>11</v>
      </c>
      <c r="C373" s="6">
        <v>28</v>
      </c>
      <c r="D373" s="6">
        <f>A373+B373+C373</f>
        <v>39</v>
      </c>
      <c r="E373" s="5">
        <f>IF(A373=0,0,A373*LABOR_HRS_WK_TOM*SEASON_WEEKS*(1+DIM_PCT_TOM)^A373)</f>
        <v>0</v>
      </c>
      <c r="F373" s="5">
        <f>IF(B373=0,0,B373*LABOR_HRS_WK_CAR*SEASON_WEEKS*(1+DIM_PCT_CAR)^B373)</f>
        <v>432.98859707441773</v>
      </c>
      <c r="G373" s="5">
        <f>IF(C373=0,0,C373*LABOR_HRS_WK_MES*SEASON_WEEKS*(1+DIM_PCT_MES)^C373)</f>
        <v>1784.1503025602233</v>
      </c>
      <c r="H373" s="5">
        <f>E373+F373+G373</f>
        <v>2217.1388996346409</v>
      </c>
      <c r="I373" s="5">
        <f>MIN(H373,FARMER_HRS)</f>
        <v>720</v>
      </c>
      <c r="J373" s="5">
        <f>MAX(0,H373-FARMER_HRS)</f>
        <v>1497.1388996346409</v>
      </c>
      <c r="K373" s="2">
        <f>I373*FARMER_RATE+J373*TEMP_WORKER_RATE</f>
        <v>50991.994785323623</v>
      </c>
      <c r="L373" s="2">
        <f>A373*PRICE_TOM+B373*PRICE_CAR+C373*PRICE_MES</f>
        <v>98634</v>
      </c>
      <c r="M373" s="2">
        <f>A373*FERT_BED_TOM+B373*FERT_BED_CAR+C373*FERT_BED_MES</f>
        <v>29480</v>
      </c>
      <c r="N373" s="6">
        <f>IF(AND(D373&lt;=TOTAL_BEDS,J373&lt;=TEMP_WORKER_MAX*TEMP_WORKER_HRS),1,0)</f>
        <v>1</v>
      </c>
      <c r="O373" s="2">
        <f>L373-M373-K373-FIXED_COSTS</f>
        <v>-1837.9947853236226</v>
      </c>
      <c r="P373" s="2">
        <f>IF(N373=1,O373,"")</f>
        <v>-1837.9947853236226</v>
      </c>
    </row>
    <row r="374">
      <c r="A374" s="6">
        <v>0</v>
      </c>
      <c r="B374" s="6">
        <v>11</v>
      </c>
      <c r="C374" s="6">
        <v>29</v>
      </c>
      <c r="D374" s="6">
        <f>A374+B374+C374</f>
        <v>40</v>
      </c>
      <c r="E374" s="5">
        <f>IF(A374=0,0,A374*LABOR_HRS_WK_TOM*SEASON_WEEKS*(1+DIM_PCT_TOM)^A374)</f>
        <v>0</v>
      </c>
      <c r="F374" s="5">
        <f>IF(B374=0,0,B374*LABOR_HRS_WK_CAR*SEASON_WEEKS*(1+DIM_PCT_CAR)^B374)</f>
        <v>432.98859707441773</v>
      </c>
      <c r="G374" s="5">
        <f>IF(C374=0,0,C374*LABOR_HRS_WK_MES*SEASON_WEEKS*(1+DIM_PCT_MES)^C374)</f>
        <v>1870.9683306758766</v>
      </c>
      <c r="H374" s="5">
        <f>E374+F374+G374</f>
        <v>2303.9569277502942</v>
      </c>
      <c r="I374" s="5">
        <f>MIN(H374,FARMER_HRS)</f>
        <v>720</v>
      </c>
      <c r="J374" s="5">
        <f>MAX(0,H374-FARMER_HRS)</f>
        <v>1583.9569277502942</v>
      </c>
      <c r="K374" s="2">
        <f>I374*FARMER_RATE+J374*TEMP_WORKER_RATE</f>
        <v>52499.252217887057</v>
      </c>
      <c r="L374" s="2">
        <f>A374*PRICE_TOM+B374*PRICE_CAR+C374*PRICE_MES</f>
        <v>101334</v>
      </c>
      <c r="M374" s="2">
        <f>A374*FERT_BED_TOM+B374*FERT_BED_CAR+C374*FERT_BED_MES</f>
        <v>30360</v>
      </c>
      <c r="N374" s="6">
        <f>IF(AND(D374&lt;=TOTAL_BEDS,J374&lt;=TEMP_WORKER_MAX*TEMP_WORKER_HRS),1,0)</f>
        <v>1</v>
      </c>
      <c r="O374" s="2">
        <f>L374-M374-K374-FIXED_COSTS</f>
        <v>-1525.2522178870568</v>
      </c>
      <c r="P374" s="2">
        <f>IF(N374=1,O374,"")</f>
        <v>-1525.2522178870568</v>
      </c>
    </row>
    <row r="375">
      <c r="A375" s="6">
        <v>0</v>
      </c>
      <c r="B375" s="6">
        <v>11</v>
      </c>
      <c r="C375" s="6">
        <v>30</v>
      </c>
      <c r="D375" s="6">
        <f>A375+B375+C375</f>
        <v>41</v>
      </c>
      <c r="E375" s="5">
        <f>IF(A375=0,0,A375*LABOR_HRS_WK_TOM*SEASON_WEEKS*(1+DIM_PCT_TOM)^A375)</f>
        <v>0</v>
      </c>
      <c r="F375" s="5">
        <f>IF(B375=0,0,B375*LABOR_HRS_WK_CAR*SEASON_WEEKS*(1+DIM_PCT_CAR)^B375)</f>
        <v>432.98859707441773</v>
      </c>
      <c r="G375" s="5">
        <f>IF(C375=0,0,C375*LABOR_HRS_WK_MES*SEASON_WEEKS*(1+DIM_PCT_MES)^C375)</f>
        <v>1959.6780360096466</v>
      </c>
      <c r="H375" s="5">
        <f>E375+F375+G375</f>
        <v>2392.6666330840644</v>
      </c>
      <c r="I375" s="5">
        <f>MIN(H375,FARMER_HRS)</f>
        <v>720</v>
      </c>
      <c r="J375" s="5">
        <f>MAX(0,H375-FARMER_HRS)</f>
        <v>1672.6666330840644</v>
      </c>
      <c r="K375" s="2">
        <f>I375*FARMER_RATE+J375*TEMP_WORKER_RATE</f>
        <v>54039.351268820566</v>
      </c>
      <c r="L375" s="2">
        <f>A375*PRICE_TOM+B375*PRICE_CAR+C375*PRICE_MES</f>
        <v>104034</v>
      </c>
      <c r="M375" s="2">
        <f>A375*FERT_BED_TOM+B375*FERT_BED_CAR+C375*FERT_BED_MES</f>
        <v>31240</v>
      </c>
      <c r="N375" s="6">
        <f>IF(AND(D375&lt;=TOTAL_BEDS,J375&lt;=TEMP_WORKER_MAX*TEMP_WORKER_HRS),1,0)</f>
        <v>1</v>
      </c>
      <c r="O375" s="2">
        <f>L375-M375-K375-FIXED_COSTS</f>
        <v>-1245.3512688205665</v>
      </c>
      <c r="P375" s="2">
        <f>IF(N375=1,O375,"")</f>
        <v>-1245.3512688205665</v>
      </c>
    </row>
    <row r="376">
      <c r="A376" s="6">
        <v>0</v>
      </c>
      <c r="B376" s="6">
        <v>12</v>
      </c>
      <c r="C376" s="6">
        <v>0</v>
      </c>
      <c r="D376" s="6">
        <f>A376+B376+C376</f>
        <v>12</v>
      </c>
      <c r="E376" s="5">
        <f>IF(A376=0,0,A376*LABOR_HRS_WK_TOM*SEASON_WEEKS*(1+DIM_PCT_TOM)^A376)</f>
        <v>0</v>
      </c>
      <c r="F376" s="5">
        <f>IF(B376=0,0,B376*LABOR_HRS_WK_CAR*SEASON_WEEKS*(1+DIM_PCT_CAR)^B376)</f>
        <v>484.15997672866695</v>
      </c>
      <c r="G376" s="5">
        <f>IF(C376=0,0,C376*LABOR_HRS_WK_MES*SEASON_WEEKS*(1+DIM_PCT_MES)^C376)</f>
        <v>0</v>
      </c>
      <c r="H376" s="5">
        <f>E376+F376+G376</f>
        <v>484.15997672866695</v>
      </c>
      <c r="I376" s="5">
        <f>MIN(H376,FARMER_HRS)</f>
        <v>484.15997672866695</v>
      </c>
      <c r="J376" s="5">
        <f>MAX(0,H376-FARMER_HRS)</f>
        <v>0</v>
      </c>
      <c r="K376" s="2">
        <f>I376*FARMER_RATE+J376*TEMP_WORKER_RATE</f>
        <v>16811.110303078713</v>
      </c>
      <c r="L376" s="2">
        <f>A376*PRICE_TOM+B376*PRICE_CAR+C376*PRICE_MES</f>
        <v>25128</v>
      </c>
      <c r="M376" s="2">
        <f>A376*FERT_BED_TOM+B376*FERT_BED_CAR+C376*FERT_BED_MES</f>
        <v>5280</v>
      </c>
      <c r="N376" s="6">
        <f>IF(AND(D376&lt;=TOTAL_BEDS,J376&lt;=TEMP_WORKER_MAX*TEMP_WORKER_HRS),1,0)</f>
        <v>1</v>
      </c>
      <c r="O376" s="2">
        <f>L376-M376-K376-FIXED_COSTS</f>
        <v>-16963.110303078713</v>
      </c>
      <c r="P376" s="2">
        <f>IF(N376=1,O376,"")</f>
        <v>-16963.110303078713</v>
      </c>
    </row>
    <row r="377">
      <c r="A377" s="6">
        <v>0</v>
      </c>
      <c r="B377" s="6">
        <v>12</v>
      </c>
      <c r="C377" s="6">
        <v>1</v>
      </c>
      <c r="D377" s="6">
        <f>A377+B377+C377</f>
        <v>13</v>
      </c>
      <c r="E377" s="5">
        <f>IF(A377=0,0,A377*LABOR_HRS_WK_TOM*SEASON_WEEKS*(1+DIM_PCT_TOM)^A377)</f>
        <v>0</v>
      </c>
      <c r="F377" s="5">
        <f>IF(B377=0,0,B377*LABOR_HRS_WK_CAR*SEASON_WEEKS*(1+DIM_PCT_CAR)^B377)</f>
        <v>484.15997672866695</v>
      </c>
      <c r="G377" s="5">
        <f>IF(C377=0,0,C377*LABOR_HRS_WK_MES*SEASON_WEEKS*(1+DIM_PCT_MES)^C377)</f>
        <v>45.5625</v>
      </c>
      <c r="H377" s="5">
        <f>E377+F377+G377</f>
        <v>529.722476728667</v>
      </c>
      <c r="I377" s="5">
        <f>MIN(H377,FARMER_HRS)</f>
        <v>529.722476728667</v>
      </c>
      <c r="J377" s="5">
        <f>MAX(0,H377-FARMER_HRS)</f>
        <v>0</v>
      </c>
      <c r="K377" s="2">
        <f>I377*FARMER_RATE+J377*TEMP_WORKER_RATE</f>
        <v>18393.141553078713</v>
      </c>
      <c r="L377" s="2">
        <f>A377*PRICE_TOM+B377*PRICE_CAR+C377*PRICE_MES</f>
        <v>27828</v>
      </c>
      <c r="M377" s="2">
        <f>A377*FERT_BED_TOM+B377*FERT_BED_CAR+C377*FERT_BED_MES</f>
        <v>6160</v>
      </c>
      <c r="N377" s="6">
        <f>IF(AND(D377&lt;=TOTAL_BEDS,J377&lt;=TEMP_WORKER_MAX*TEMP_WORKER_HRS),1,0)</f>
        <v>1</v>
      </c>
      <c r="O377" s="2">
        <f>L377-M377-K377-FIXED_COSTS</f>
        <v>-16725.141553078713</v>
      </c>
      <c r="P377" s="2">
        <f>IF(N377=1,O377,"")</f>
        <v>-16725.141553078713</v>
      </c>
    </row>
    <row r="378">
      <c r="A378" s="6">
        <v>0</v>
      </c>
      <c r="B378" s="6">
        <v>12</v>
      </c>
      <c r="C378" s="6">
        <v>2</v>
      </c>
      <c r="D378" s="6">
        <f>A378+B378+C378</f>
        <v>14</v>
      </c>
      <c r="E378" s="5">
        <f>IF(A378=0,0,A378*LABOR_HRS_WK_TOM*SEASON_WEEKS*(1+DIM_PCT_TOM)^A378)</f>
        <v>0</v>
      </c>
      <c r="F378" s="5">
        <f>IF(B378=0,0,B378*LABOR_HRS_WK_CAR*SEASON_WEEKS*(1+DIM_PCT_CAR)^B378)</f>
        <v>484.15997672866695</v>
      </c>
      <c r="G378" s="5">
        <f>IF(C378=0,0,C378*LABOR_HRS_WK_MES*SEASON_WEEKS*(1+DIM_PCT_MES)^C378)</f>
        <v>92.2640625</v>
      </c>
      <c r="H378" s="5">
        <f>E378+F378+G378</f>
        <v>576.424039228667</v>
      </c>
      <c r="I378" s="5">
        <f>MIN(H378,FARMER_HRS)</f>
        <v>576.424039228667</v>
      </c>
      <c r="J378" s="5">
        <f>MAX(0,H378-FARMER_HRS)</f>
        <v>0</v>
      </c>
      <c r="K378" s="2">
        <f>I378*FARMER_RATE+J378*TEMP_WORKER_RATE</f>
        <v>20014.723584328713</v>
      </c>
      <c r="L378" s="2">
        <f>A378*PRICE_TOM+B378*PRICE_CAR+C378*PRICE_MES</f>
        <v>30528</v>
      </c>
      <c r="M378" s="2">
        <f>A378*FERT_BED_TOM+B378*FERT_BED_CAR+C378*FERT_BED_MES</f>
        <v>7040</v>
      </c>
      <c r="N378" s="6">
        <f>IF(AND(D378&lt;=TOTAL_BEDS,J378&lt;=TEMP_WORKER_MAX*TEMP_WORKER_HRS),1,0)</f>
        <v>1</v>
      </c>
      <c r="O378" s="2">
        <f>L378-M378-K378-FIXED_COSTS</f>
        <v>-16526.723584328713</v>
      </c>
      <c r="P378" s="2">
        <f>IF(N378=1,O378,"")</f>
        <v>-16526.723584328713</v>
      </c>
    </row>
    <row r="379">
      <c r="A379" s="6">
        <v>0</v>
      </c>
      <c r="B379" s="6">
        <v>12</v>
      </c>
      <c r="C379" s="6">
        <v>3</v>
      </c>
      <c r="D379" s="6">
        <f>A379+B379+C379</f>
        <v>15</v>
      </c>
      <c r="E379" s="5">
        <f>IF(A379=0,0,A379*LABOR_HRS_WK_TOM*SEASON_WEEKS*(1+DIM_PCT_TOM)^A379)</f>
        <v>0</v>
      </c>
      <c r="F379" s="5">
        <f>IF(B379=0,0,B379*LABOR_HRS_WK_CAR*SEASON_WEEKS*(1+DIM_PCT_CAR)^B379)</f>
        <v>484.15997672866695</v>
      </c>
      <c r="G379" s="5">
        <f>IF(C379=0,0,C379*LABOR_HRS_WK_MES*SEASON_WEEKS*(1+DIM_PCT_MES)^C379)</f>
        <v>140.12604492187498</v>
      </c>
      <c r="H379" s="5">
        <f>E379+F379+G379</f>
        <v>624.2860216505419</v>
      </c>
      <c r="I379" s="5">
        <f>MIN(H379,FARMER_HRS)</f>
        <v>624.2860216505419</v>
      </c>
      <c r="J379" s="5">
        <f>MAX(0,H379-FARMER_HRS)</f>
        <v>0</v>
      </c>
      <c r="K379" s="2">
        <f>I379*FARMER_RATE+J379*TEMP_WORKER_RATE</f>
        <v>21676.59797397715</v>
      </c>
      <c r="L379" s="2">
        <f>A379*PRICE_TOM+B379*PRICE_CAR+C379*PRICE_MES</f>
        <v>33228</v>
      </c>
      <c r="M379" s="2">
        <f>A379*FERT_BED_TOM+B379*FERT_BED_CAR+C379*FERT_BED_MES</f>
        <v>7920</v>
      </c>
      <c r="N379" s="6">
        <f>IF(AND(D379&lt;=TOTAL_BEDS,J379&lt;=TEMP_WORKER_MAX*TEMP_WORKER_HRS),1,0)</f>
        <v>1</v>
      </c>
      <c r="O379" s="2">
        <f>L379-M379-K379-FIXED_COSTS</f>
        <v>-16368.59797397715</v>
      </c>
      <c r="P379" s="2">
        <f>IF(N379=1,O379,"")</f>
        <v>-16368.59797397715</v>
      </c>
    </row>
    <row r="380">
      <c r="A380" s="6">
        <v>0</v>
      </c>
      <c r="B380" s="6">
        <v>12</v>
      </c>
      <c r="C380" s="6">
        <v>4</v>
      </c>
      <c r="D380" s="6">
        <f>A380+B380+C380</f>
        <v>16</v>
      </c>
      <c r="E380" s="5">
        <f>IF(A380=0,0,A380*LABOR_HRS_WK_TOM*SEASON_WEEKS*(1+DIM_PCT_TOM)^A380)</f>
        <v>0</v>
      </c>
      <c r="F380" s="5">
        <f>IF(B380=0,0,B380*LABOR_HRS_WK_CAR*SEASON_WEEKS*(1+DIM_PCT_CAR)^B380)</f>
        <v>484.15997672866695</v>
      </c>
      <c r="G380" s="5">
        <f>IF(C380=0,0,C380*LABOR_HRS_WK_MES*SEASON_WEEKS*(1+DIM_PCT_MES)^C380)</f>
        <v>189.17016064453119</v>
      </c>
      <c r="H380" s="5">
        <f>E380+F380+G380</f>
        <v>673.33013737319811</v>
      </c>
      <c r="I380" s="5">
        <f>MIN(H380,FARMER_HRS)</f>
        <v>673.33013737319811</v>
      </c>
      <c r="J380" s="5">
        <f>MAX(0,H380-FARMER_HRS)</f>
        <v>0</v>
      </c>
      <c r="K380" s="2">
        <f>I380*FARMER_RATE+J380*TEMP_WORKER_RATE</f>
        <v>23379.5186587916</v>
      </c>
      <c r="L380" s="2">
        <f>A380*PRICE_TOM+B380*PRICE_CAR+C380*PRICE_MES</f>
        <v>35928</v>
      </c>
      <c r="M380" s="2">
        <f>A380*FERT_BED_TOM+B380*FERT_BED_CAR+C380*FERT_BED_MES</f>
        <v>8800</v>
      </c>
      <c r="N380" s="6">
        <f>IF(AND(D380&lt;=TOTAL_BEDS,J380&lt;=TEMP_WORKER_MAX*TEMP_WORKER_HRS),1,0)</f>
        <v>1</v>
      </c>
      <c r="O380" s="2">
        <f>L380-M380-K380-FIXED_COSTS</f>
        <v>-16251.5186587916</v>
      </c>
      <c r="P380" s="2">
        <f>IF(N380=1,O380,"")</f>
        <v>-16251.5186587916</v>
      </c>
    </row>
    <row r="381">
      <c r="A381" s="6">
        <v>0</v>
      </c>
      <c r="B381" s="6">
        <v>12</v>
      </c>
      <c r="C381" s="6">
        <v>5</v>
      </c>
      <c r="D381" s="6">
        <f>A381+B381+C381</f>
        <v>17</v>
      </c>
      <c r="E381" s="5">
        <f>IF(A381=0,0,A381*LABOR_HRS_WK_TOM*SEASON_WEEKS*(1+DIM_PCT_TOM)^A381)</f>
        <v>0</v>
      </c>
      <c r="F381" s="5">
        <f>IF(B381=0,0,B381*LABOR_HRS_WK_CAR*SEASON_WEEKS*(1+DIM_PCT_CAR)^B381)</f>
        <v>484.15997672866695</v>
      </c>
      <c r="G381" s="5">
        <f>IF(C381=0,0,C381*LABOR_HRS_WK_MES*SEASON_WEEKS*(1+DIM_PCT_MES)^C381)</f>
        <v>239.41848456573481</v>
      </c>
      <c r="H381" s="5">
        <f>E381+F381+G381</f>
        <v>723.57846129440179</v>
      </c>
      <c r="I381" s="5">
        <f>MIN(H381,FARMER_HRS)</f>
        <v>720</v>
      </c>
      <c r="J381" s="5">
        <f>MAX(0,H381-FARMER_HRS)</f>
        <v>3.5784612944017908</v>
      </c>
      <c r="K381" s="2">
        <f>I381*FARMER_RATE+J381*TEMP_WORKER_RATE</f>
        <v>25062.12606413892</v>
      </c>
      <c r="L381" s="2">
        <f>A381*PRICE_TOM+B381*PRICE_CAR+C381*PRICE_MES</f>
        <v>38628</v>
      </c>
      <c r="M381" s="2">
        <f>A381*FERT_BED_TOM+B381*FERT_BED_CAR+C381*FERT_BED_MES</f>
        <v>9680</v>
      </c>
      <c r="N381" s="6">
        <f>IF(AND(D381&lt;=TOTAL_BEDS,J381&lt;=TEMP_WORKER_MAX*TEMP_WORKER_HRS),1,0)</f>
        <v>1</v>
      </c>
      <c r="O381" s="2">
        <f>L381-M381-K381-FIXED_COSTS</f>
        <v>-16114.12606413892</v>
      </c>
      <c r="P381" s="2">
        <f>IF(N381=1,O381,"")</f>
        <v>-16114.12606413892</v>
      </c>
    </row>
    <row r="382">
      <c r="A382" s="6">
        <v>0</v>
      </c>
      <c r="B382" s="6">
        <v>12</v>
      </c>
      <c r="C382" s="6">
        <v>6</v>
      </c>
      <c r="D382" s="6">
        <f>A382+B382+C382</f>
        <v>18</v>
      </c>
      <c r="E382" s="5">
        <f>IF(A382=0,0,A382*LABOR_HRS_WK_TOM*SEASON_WEEKS*(1+DIM_PCT_TOM)^A382)</f>
        <v>0</v>
      </c>
      <c r="F382" s="5">
        <f>IF(B382=0,0,B382*LABOR_HRS_WK_CAR*SEASON_WEEKS*(1+DIM_PCT_CAR)^B382)</f>
        <v>484.15997672866695</v>
      </c>
      <c r="G382" s="5">
        <f>IF(C382=0,0,C382*LABOR_HRS_WK_MES*SEASON_WEEKS*(1+DIM_PCT_MES)^C382)</f>
        <v>290.89345874736773</v>
      </c>
      <c r="H382" s="5">
        <f>E382+F382+G382</f>
        <v>775.05343547603468</v>
      </c>
      <c r="I382" s="5">
        <f>MIN(H382,FARMER_HRS)</f>
        <v>720</v>
      </c>
      <c r="J382" s="5">
        <f>MAX(0,H382-FARMER_HRS)</f>
        <v>55.053435476034679</v>
      </c>
      <c r="K382" s="2">
        <f>I382*FARMER_RATE+J382*TEMP_WORKER_RATE</f>
        <v>25955.788810347825</v>
      </c>
      <c r="L382" s="2">
        <f>A382*PRICE_TOM+B382*PRICE_CAR+C382*PRICE_MES</f>
        <v>41328</v>
      </c>
      <c r="M382" s="2">
        <f>A382*FERT_BED_TOM+B382*FERT_BED_CAR+C382*FERT_BED_MES</f>
        <v>10560</v>
      </c>
      <c r="N382" s="6">
        <f>IF(AND(D382&lt;=TOTAL_BEDS,J382&lt;=TEMP_WORKER_MAX*TEMP_WORKER_HRS),1,0)</f>
        <v>1</v>
      </c>
      <c r="O382" s="2">
        <f>L382-M382-K382-FIXED_COSTS</f>
        <v>-15187.788810347825</v>
      </c>
      <c r="P382" s="2">
        <f>IF(N382=1,O382,"")</f>
        <v>-15187.788810347825</v>
      </c>
    </row>
    <row r="383">
      <c r="A383" s="6">
        <v>0</v>
      </c>
      <c r="B383" s="6">
        <v>12</v>
      </c>
      <c r="C383" s="6">
        <v>7</v>
      </c>
      <c r="D383" s="6">
        <f>A383+B383+C383</f>
        <v>19</v>
      </c>
      <c r="E383" s="5">
        <f>IF(A383=0,0,A383*LABOR_HRS_WK_TOM*SEASON_WEEKS*(1+DIM_PCT_TOM)^A383)</f>
        <v>0</v>
      </c>
      <c r="F383" s="5">
        <f>IF(B383=0,0,B383*LABOR_HRS_WK_CAR*SEASON_WEEKS*(1+DIM_PCT_CAR)^B383)</f>
        <v>484.15997672866695</v>
      </c>
      <c r="G383" s="5">
        <f>IF(C383=0,0,C383*LABOR_HRS_WK_MES*SEASON_WEEKS*(1+DIM_PCT_MES)^C383)</f>
        <v>343.61789814532818</v>
      </c>
      <c r="H383" s="5">
        <f>E383+F383+G383</f>
        <v>827.77787487399519</v>
      </c>
      <c r="I383" s="5">
        <f>MIN(H383,FARMER_HRS)</f>
        <v>720</v>
      </c>
      <c r="J383" s="5">
        <f>MAX(0,H383-FARMER_HRS)</f>
        <v>107.77787487399519</v>
      </c>
      <c r="K383" s="2">
        <f>I383*FARMER_RATE+J383*TEMP_WORKER_RATE</f>
        <v>26871.143661006859</v>
      </c>
      <c r="L383" s="2">
        <f>A383*PRICE_TOM+B383*PRICE_CAR+C383*PRICE_MES</f>
        <v>44028</v>
      </c>
      <c r="M383" s="2">
        <f>A383*FERT_BED_TOM+B383*FERT_BED_CAR+C383*FERT_BED_MES</f>
        <v>11440</v>
      </c>
      <c r="N383" s="6">
        <f>IF(AND(D383&lt;=TOTAL_BEDS,J383&lt;=TEMP_WORKER_MAX*TEMP_WORKER_HRS),1,0)</f>
        <v>1</v>
      </c>
      <c r="O383" s="2">
        <f>L383-M383-K383-FIXED_COSTS</f>
        <v>-14283.143661006859</v>
      </c>
      <c r="P383" s="2">
        <f>IF(N383=1,O383,"")</f>
        <v>-14283.143661006859</v>
      </c>
    </row>
    <row r="384">
      <c r="A384" s="6">
        <v>0</v>
      </c>
      <c r="B384" s="6">
        <v>12</v>
      </c>
      <c r="C384" s="6">
        <v>8</v>
      </c>
      <c r="D384" s="6">
        <f>A384+B384+C384</f>
        <v>20</v>
      </c>
      <c r="E384" s="5">
        <f>IF(A384=0,0,A384*LABOR_HRS_WK_TOM*SEASON_WEEKS*(1+DIM_PCT_TOM)^A384)</f>
        <v>0</v>
      </c>
      <c r="F384" s="5">
        <f>IF(B384=0,0,B384*LABOR_HRS_WK_CAR*SEASON_WEEKS*(1+DIM_PCT_CAR)^B384)</f>
        <v>484.15997672866695</v>
      </c>
      <c r="G384" s="5">
        <f>IF(C384=0,0,C384*LABOR_HRS_WK_MES*SEASON_WEEKS*(1+DIM_PCT_MES)^C384)</f>
        <v>397.61499642530833</v>
      </c>
      <c r="H384" s="5">
        <f>E384+F384+G384</f>
        <v>881.77497315397522</v>
      </c>
      <c r="I384" s="5">
        <f>MIN(H384,FARMER_HRS)</f>
        <v>720</v>
      </c>
      <c r="J384" s="5">
        <f>MAX(0,H384-FARMER_HRS)</f>
        <v>161.77497315397522</v>
      </c>
      <c r="K384" s="2">
        <f>I384*FARMER_RATE+J384*TEMP_WORKER_RATE</f>
        <v>27808.593283923183</v>
      </c>
      <c r="L384" s="2">
        <f>A384*PRICE_TOM+B384*PRICE_CAR+C384*PRICE_MES</f>
        <v>46728</v>
      </c>
      <c r="M384" s="2">
        <f>A384*FERT_BED_TOM+B384*FERT_BED_CAR+C384*FERT_BED_MES</f>
        <v>12320</v>
      </c>
      <c r="N384" s="6">
        <f>IF(AND(D384&lt;=TOTAL_BEDS,J384&lt;=TEMP_WORKER_MAX*TEMP_WORKER_HRS),1,0)</f>
        <v>1</v>
      </c>
      <c r="O384" s="2">
        <f>L384-M384-K384-FIXED_COSTS</f>
        <v>-13400.593283923183</v>
      </c>
      <c r="P384" s="2">
        <f>IF(N384=1,O384,"")</f>
        <v>-13400.593283923183</v>
      </c>
    </row>
    <row r="385">
      <c r="A385" s="6">
        <v>0</v>
      </c>
      <c r="B385" s="6">
        <v>12</v>
      </c>
      <c r="C385" s="6">
        <v>9</v>
      </c>
      <c r="D385" s="6">
        <f>A385+B385+C385</f>
        <v>21</v>
      </c>
      <c r="E385" s="5">
        <f>IF(A385=0,0,A385*LABOR_HRS_WK_TOM*SEASON_WEEKS*(1+DIM_PCT_TOM)^A385)</f>
        <v>0</v>
      </c>
      <c r="F385" s="5">
        <f>IF(B385=0,0,B385*LABOR_HRS_WK_CAR*SEASON_WEEKS*(1+DIM_PCT_CAR)^B385)</f>
        <v>484.15997672866695</v>
      </c>
      <c r="G385" s="5">
        <f>IF(C385=0,0,C385*LABOR_HRS_WK_MES*SEASON_WEEKS*(1+DIM_PCT_MES)^C385)</f>
        <v>452.90833186570273</v>
      </c>
      <c r="H385" s="5">
        <f>E385+F385+G385</f>
        <v>937.06830859436968</v>
      </c>
      <c r="I385" s="5">
        <f>MIN(H385,FARMER_HRS)</f>
        <v>720</v>
      </c>
      <c r="J385" s="5">
        <f>MAX(0,H385-FARMER_HRS)</f>
        <v>217.06830859436968</v>
      </c>
      <c r="K385" s="2">
        <f>I385*FARMER_RATE+J385*TEMP_WORKER_RATE</f>
        <v>28768.547024207808</v>
      </c>
      <c r="L385" s="2">
        <f>A385*PRICE_TOM+B385*PRICE_CAR+C385*PRICE_MES</f>
        <v>49428</v>
      </c>
      <c r="M385" s="2">
        <f>A385*FERT_BED_TOM+B385*FERT_BED_CAR+C385*FERT_BED_MES</f>
        <v>13200</v>
      </c>
      <c r="N385" s="6">
        <f>IF(AND(D385&lt;=TOTAL_BEDS,J385&lt;=TEMP_WORKER_MAX*TEMP_WORKER_HRS),1,0)</f>
        <v>1</v>
      </c>
      <c r="O385" s="2">
        <f>L385-M385-K385-FIXED_COSTS</f>
        <v>-12540.547024207808</v>
      </c>
      <c r="P385" s="2">
        <f>IF(N385=1,O385,"")</f>
        <v>-12540.547024207808</v>
      </c>
    </row>
    <row r="386">
      <c r="A386" s="6">
        <v>0</v>
      </c>
      <c r="B386" s="6">
        <v>12</v>
      </c>
      <c r="C386" s="6">
        <v>10</v>
      </c>
      <c r="D386" s="6">
        <f>A386+B386+C386</f>
        <v>22</v>
      </c>
      <c r="E386" s="5">
        <f>IF(A386=0,0,A386*LABOR_HRS_WK_TOM*SEASON_WEEKS*(1+DIM_PCT_TOM)^A386)</f>
        <v>0</v>
      </c>
      <c r="F386" s="5">
        <f>IF(B386=0,0,B386*LABOR_HRS_WK_CAR*SEASON_WEEKS*(1+DIM_PCT_CAR)^B386)</f>
        <v>484.15997672866695</v>
      </c>
      <c r="G386" s="5">
        <f>IF(C386=0,0,C386*LABOR_HRS_WK_MES*SEASON_WEEKS*(1+DIM_PCT_MES)^C386)</f>
        <v>509.52187334891551</v>
      </c>
      <c r="H386" s="5">
        <f>E386+F386+G386</f>
        <v>993.68185007758245</v>
      </c>
      <c r="I386" s="5">
        <f>MIN(H386,FARMER_HRS)</f>
        <v>720</v>
      </c>
      <c r="J386" s="5">
        <f>MAX(0,H386-FARMER_HRS)</f>
        <v>273.68185007758245</v>
      </c>
      <c r="K386" s="2">
        <f>I386*FARMER_RATE+J386*TEMP_WORKER_RATE</f>
        <v>29751.421008291363</v>
      </c>
      <c r="L386" s="2">
        <f>A386*PRICE_TOM+B386*PRICE_CAR+C386*PRICE_MES</f>
        <v>52128</v>
      </c>
      <c r="M386" s="2">
        <f>A386*FERT_BED_TOM+B386*FERT_BED_CAR+C386*FERT_BED_MES</f>
        <v>14080</v>
      </c>
      <c r="N386" s="6">
        <f>IF(AND(D386&lt;=TOTAL_BEDS,J386&lt;=TEMP_WORKER_MAX*TEMP_WORKER_HRS),1,0)</f>
        <v>1</v>
      </c>
      <c r="O386" s="2">
        <f>L386-M386-K386-FIXED_COSTS</f>
        <v>-11703.421008291363</v>
      </c>
      <c r="P386" s="2">
        <f>IF(N386=1,O386,"")</f>
        <v>-11703.421008291363</v>
      </c>
    </row>
    <row r="387">
      <c r="A387" s="6">
        <v>0</v>
      </c>
      <c r="B387" s="6">
        <v>12</v>
      </c>
      <c r="C387" s="6">
        <v>11</v>
      </c>
      <c r="D387" s="6">
        <f>A387+B387+C387</f>
        <v>23</v>
      </c>
      <c r="E387" s="5">
        <f>IF(A387=0,0,A387*LABOR_HRS_WK_TOM*SEASON_WEEKS*(1+DIM_PCT_TOM)^A387)</f>
        <v>0</v>
      </c>
      <c r="F387" s="5">
        <f>IF(B387=0,0,B387*LABOR_HRS_WK_CAR*SEASON_WEEKS*(1+DIM_PCT_CAR)^B387)</f>
        <v>484.15997672866695</v>
      </c>
      <c r="G387" s="5">
        <f>IF(C387=0,0,C387*LABOR_HRS_WK_MES*SEASON_WEEKS*(1+DIM_PCT_MES)^C387)</f>
        <v>567.47998644235463</v>
      </c>
      <c r="H387" s="5">
        <f>E387+F387+G387</f>
        <v>1051.6399631710215</v>
      </c>
      <c r="I387" s="5">
        <f>MIN(H387,FARMER_HRS)</f>
        <v>720</v>
      </c>
      <c r="J387" s="5">
        <f>MAX(0,H387-FARMER_HRS)</f>
        <v>331.63996317102146</v>
      </c>
      <c r="K387" s="2">
        <f>I387*FARMER_RATE+J387*TEMP_WORKER_RATE</f>
        <v>30757.6382494969</v>
      </c>
      <c r="L387" s="2">
        <f>A387*PRICE_TOM+B387*PRICE_CAR+C387*PRICE_MES</f>
        <v>54828</v>
      </c>
      <c r="M387" s="2">
        <f>A387*FERT_BED_TOM+B387*FERT_BED_CAR+C387*FERT_BED_MES</f>
        <v>14960</v>
      </c>
      <c r="N387" s="6">
        <f>IF(AND(D387&lt;=TOTAL_BEDS,J387&lt;=TEMP_WORKER_MAX*TEMP_WORKER_HRS),1,0)</f>
        <v>1</v>
      </c>
      <c r="O387" s="2">
        <f>L387-M387-K387-FIXED_COSTS</f>
        <v>-10889.6382494969</v>
      </c>
      <c r="P387" s="2">
        <f>IF(N387=1,O387,"")</f>
        <v>-10889.6382494969</v>
      </c>
    </row>
    <row r="388">
      <c r="A388" s="6">
        <v>0</v>
      </c>
      <c r="B388" s="6">
        <v>12</v>
      </c>
      <c r="C388" s="6">
        <v>12</v>
      </c>
      <c r="D388" s="6">
        <f>A388+B388+C388</f>
        <v>24</v>
      </c>
      <c r="E388" s="5">
        <f>IF(A388=0,0,A388*LABOR_HRS_WK_TOM*SEASON_WEEKS*(1+DIM_PCT_TOM)^A388)</f>
        <v>0</v>
      </c>
      <c r="F388" s="5">
        <f>IF(B388=0,0,B388*LABOR_HRS_WK_CAR*SEASON_WEEKS*(1+DIM_PCT_CAR)^B388)</f>
        <v>484.15997672866695</v>
      </c>
      <c r="G388" s="5">
        <f>IF(C388=0,0,C388*LABOR_HRS_WK_MES*SEASON_WEEKS*(1+DIM_PCT_MES)^C388)</f>
        <v>626.807439570419</v>
      </c>
      <c r="H388" s="5">
        <f>E388+F388+G388</f>
        <v>1110.9674162990859</v>
      </c>
      <c r="I388" s="5">
        <f>MIN(H388,FARMER_HRS)</f>
        <v>720</v>
      </c>
      <c r="J388" s="5">
        <f>MAX(0,H388-FARMER_HRS)</f>
        <v>390.96741629908593</v>
      </c>
      <c r="K388" s="2">
        <f>I388*FARMER_RATE+J388*TEMP_WORKER_RATE</f>
        <v>31787.628755192465</v>
      </c>
      <c r="L388" s="2">
        <f>A388*PRICE_TOM+B388*PRICE_CAR+C388*PRICE_MES</f>
        <v>57528</v>
      </c>
      <c r="M388" s="2">
        <f>A388*FERT_BED_TOM+B388*FERT_BED_CAR+C388*FERT_BED_MES</f>
        <v>15840</v>
      </c>
      <c r="N388" s="6">
        <f>IF(AND(D388&lt;=TOTAL_BEDS,J388&lt;=TEMP_WORKER_MAX*TEMP_WORKER_HRS),1,0)</f>
        <v>1</v>
      </c>
      <c r="O388" s="2">
        <f>L388-M388-K388-FIXED_COSTS</f>
        <v>-10099.628755192465</v>
      </c>
      <c r="P388" s="2">
        <f>IF(N388=1,O388,"")</f>
        <v>-10099.628755192465</v>
      </c>
    </row>
    <row r="389">
      <c r="A389" s="6">
        <v>0</v>
      </c>
      <c r="B389" s="6">
        <v>12</v>
      </c>
      <c r="C389" s="6">
        <v>13</v>
      </c>
      <c r="D389" s="6">
        <f>A389+B389+C389</f>
        <v>25</v>
      </c>
      <c r="E389" s="5">
        <f>IF(A389=0,0,A389*LABOR_HRS_WK_TOM*SEASON_WEEKS*(1+DIM_PCT_TOM)^A389)</f>
        <v>0</v>
      </c>
      <c r="F389" s="5">
        <f>IF(B389=0,0,B389*LABOR_HRS_WK_CAR*SEASON_WEEKS*(1+DIM_PCT_CAR)^B389)</f>
        <v>484.15997672866695</v>
      </c>
      <c r="G389" s="5">
        <f>IF(C389=0,0,C389*LABOR_HRS_WK_MES*SEASON_WEEKS*(1+DIM_PCT_MES)^C389)</f>
        <v>687.52941027880331</v>
      </c>
      <c r="H389" s="5">
        <f>E389+F389+G389</f>
        <v>1171.6893870074703</v>
      </c>
      <c r="I389" s="5">
        <f>MIN(H389,FARMER_HRS)</f>
        <v>720</v>
      </c>
      <c r="J389" s="5">
        <f>MAX(0,H389-FARMER_HRS)</f>
        <v>451.68938700747026</v>
      </c>
      <c r="K389" s="2">
        <f>I389*FARMER_RATE+J389*TEMP_WORKER_RATE</f>
        <v>32841.829635546361</v>
      </c>
      <c r="L389" s="2">
        <f>A389*PRICE_TOM+B389*PRICE_CAR+C389*PRICE_MES</f>
        <v>60228</v>
      </c>
      <c r="M389" s="2">
        <f>A389*FERT_BED_TOM+B389*FERT_BED_CAR+C389*FERT_BED_MES</f>
        <v>16720</v>
      </c>
      <c r="N389" s="6">
        <f>IF(AND(D389&lt;=TOTAL_BEDS,J389&lt;=TEMP_WORKER_MAX*TEMP_WORKER_HRS),1,0)</f>
        <v>1</v>
      </c>
      <c r="O389" s="2">
        <f>L389-M389-K389-FIXED_COSTS</f>
        <v>-9333.82963554636</v>
      </c>
      <c r="P389" s="2">
        <f>IF(N389=1,O389,"")</f>
        <v>-9333.82963554636</v>
      </c>
    </row>
    <row r="390">
      <c r="A390" s="6">
        <v>0</v>
      </c>
      <c r="B390" s="6">
        <v>12</v>
      </c>
      <c r="C390" s="6">
        <v>14</v>
      </c>
      <c r="D390" s="6">
        <f>A390+B390+C390</f>
        <v>26</v>
      </c>
      <c r="E390" s="5">
        <f>IF(A390=0,0,A390*LABOR_HRS_WK_TOM*SEASON_WEEKS*(1+DIM_PCT_TOM)^A390)</f>
        <v>0</v>
      </c>
      <c r="F390" s="5">
        <f>IF(B390=0,0,B390*LABOR_HRS_WK_CAR*SEASON_WEEKS*(1+DIM_PCT_CAR)^B390)</f>
        <v>484.15997672866695</v>
      </c>
      <c r="G390" s="5">
        <f>IF(C390=0,0,C390*LABOR_HRS_WK_MES*SEASON_WEEKS*(1+DIM_PCT_MES)^C390)</f>
        <v>749.67149159246435</v>
      </c>
      <c r="H390" s="5">
        <f>E390+F390+G390</f>
        <v>1233.8314683211313</v>
      </c>
      <c r="I390" s="5">
        <f>MIN(H390,FARMER_HRS)</f>
        <v>720</v>
      </c>
      <c r="J390" s="5">
        <f>MAX(0,H390-FARMER_HRS)</f>
        <v>513.8314683211313</v>
      </c>
      <c r="K390" s="2">
        <f>I390*FARMER_RATE+J390*TEMP_WORKER_RATE</f>
        <v>33920.685213908531</v>
      </c>
      <c r="L390" s="2">
        <f>A390*PRICE_TOM+B390*PRICE_CAR+C390*PRICE_MES</f>
        <v>62928</v>
      </c>
      <c r="M390" s="2">
        <f>A390*FERT_BED_TOM+B390*FERT_BED_CAR+C390*FERT_BED_MES</f>
        <v>17600</v>
      </c>
      <c r="N390" s="6">
        <f>IF(AND(D390&lt;=TOTAL_BEDS,J390&lt;=TEMP_WORKER_MAX*TEMP_WORKER_HRS),1,0)</f>
        <v>1</v>
      </c>
      <c r="O390" s="2">
        <f>L390-M390-K390-FIXED_COSTS</f>
        <v>-8592.6852139085313</v>
      </c>
      <c r="P390" s="2">
        <f>IF(N390=1,O390,"")</f>
        <v>-8592.6852139085313</v>
      </c>
    </row>
    <row r="391">
      <c r="A391" s="6">
        <v>0</v>
      </c>
      <c r="B391" s="6">
        <v>12</v>
      </c>
      <c r="C391" s="6">
        <v>15</v>
      </c>
      <c r="D391" s="6">
        <f>A391+B391+C391</f>
        <v>27</v>
      </c>
      <c r="E391" s="5">
        <f>IF(A391=0,0,A391*LABOR_HRS_WK_TOM*SEASON_WEEKS*(1+DIM_PCT_TOM)^A391)</f>
        <v>0</v>
      </c>
      <c r="F391" s="5">
        <f>IF(B391=0,0,B391*LABOR_HRS_WK_CAR*SEASON_WEEKS*(1+DIM_PCT_CAR)^B391)</f>
        <v>484.15997672866695</v>
      </c>
      <c r="G391" s="5">
        <f>IF(C391=0,0,C391*LABOR_HRS_WK_MES*SEASON_WEEKS*(1+DIM_PCT_MES)^C391)</f>
        <v>813.25969846861074</v>
      </c>
      <c r="H391" s="5">
        <f>E391+F391+G391</f>
        <v>1297.4196751972777</v>
      </c>
      <c r="I391" s="5">
        <f>MIN(H391,FARMER_HRS)</f>
        <v>720</v>
      </c>
      <c r="J391" s="5">
        <f>MAX(0,H391-FARMER_HRS)</f>
        <v>577.41967519727768</v>
      </c>
      <c r="K391" s="2">
        <f>I391*FARMER_RATE+J391*TEMP_WORKER_RATE</f>
        <v>35024.647138841625</v>
      </c>
      <c r="L391" s="2">
        <f>A391*PRICE_TOM+B391*PRICE_CAR+C391*PRICE_MES</f>
        <v>65628</v>
      </c>
      <c r="M391" s="2">
        <f>A391*FERT_BED_TOM+B391*FERT_BED_CAR+C391*FERT_BED_MES</f>
        <v>18480</v>
      </c>
      <c r="N391" s="6">
        <f>IF(AND(D391&lt;=TOTAL_BEDS,J391&lt;=TEMP_WORKER_MAX*TEMP_WORKER_HRS),1,0)</f>
        <v>1</v>
      </c>
      <c r="O391" s="2">
        <f>L391-M391-K391-FIXED_COSTS</f>
        <v>-7876.6471388416248</v>
      </c>
      <c r="P391" s="2">
        <f>IF(N391=1,O391,"")</f>
        <v>-7876.6471388416248</v>
      </c>
    </row>
    <row r="392">
      <c r="A392" s="6">
        <v>0</v>
      </c>
      <c r="B392" s="6">
        <v>12</v>
      </c>
      <c r="C392" s="6">
        <v>16</v>
      </c>
      <c r="D392" s="6">
        <f>A392+B392+C392</f>
        <v>28</v>
      </c>
      <c r="E392" s="5">
        <f>IF(A392=0,0,A392*LABOR_HRS_WK_TOM*SEASON_WEEKS*(1+DIM_PCT_TOM)^A392)</f>
        <v>0</v>
      </c>
      <c r="F392" s="5">
        <f>IF(B392=0,0,B392*LABOR_HRS_WK_CAR*SEASON_WEEKS*(1+DIM_PCT_CAR)^B392)</f>
        <v>484.15997672866695</v>
      </c>
      <c r="G392" s="5">
        <f>IF(C392=0,0,C392*LABOR_HRS_WK_MES*SEASON_WEEKS*(1+DIM_PCT_MES)^C392)</f>
        <v>878.32047434609967</v>
      </c>
      <c r="H392" s="5">
        <f>E392+F392+G392</f>
        <v>1362.4804510747667</v>
      </c>
      <c r="I392" s="5">
        <f>MIN(H392,FARMER_HRS)</f>
        <v>720</v>
      </c>
      <c r="J392" s="5">
        <f>MAX(0,H392-FARMER_HRS)</f>
        <v>642.48045107476673</v>
      </c>
      <c r="K392" s="2">
        <f>I392*FARMER_RATE+J392*TEMP_WORKER_RATE</f>
        <v>36154.174497825807</v>
      </c>
      <c r="L392" s="2">
        <f>A392*PRICE_TOM+B392*PRICE_CAR+C392*PRICE_MES</f>
        <v>68328</v>
      </c>
      <c r="M392" s="2">
        <f>A392*FERT_BED_TOM+B392*FERT_BED_CAR+C392*FERT_BED_MES</f>
        <v>19360</v>
      </c>
      <c r="N392" s="6">
        <f>IF(AND(D392&lt;=TOTAL_BEDS,J392&lt;=TEMP_WORKER_MAX*TEMP_WORKER_HRS),1,0)</f>
        <v>1</v>
      </c>
      <c r="O392" s="2">
        <f>L392-M392-K392-FIXED_COSTS</f>
        <v>-7186.1744978258066</v>
      </c>
      <c r="P392" s="2">
        <f>IF(N392=1,O392,"")</f>
        <v>-7186.1744978258066</v>
      </c>
    </row>
    <row r="393">
      <c r="A393" s="6">
        <v>0</v>
      </c>
      <c r="B393" s="6">
        <v>12</v>
      </c>
      <c r="C393" s="6">
        <v>17</v>
      </c>
      <c r="D393" s="6">
        <f>A393+B393+C393</f>
        <v>29</v>
      </c>
      <c r="E393" s="5">
        <f>IF(A393=0,0,A393*LABOR_HRS_WK_TOM*SEASON_WEEKS*(1+DIM_PCT_TOM)^A393)</f>
        <v>0</v>
      </c>
      <c r="F393" s="5">
        <f>IF(B393=0,0,B393*LABOR_HRS_WK_CAR*SEASON_WEEKS*(1+DIM_PCT_CAR)^B393)</f>
        <v>484.15997672866695</v>
      </c>
      <c r="G393" s="5">
        <f>IF(C393=0,0,C393*LABOR_HRS_WK_MES*SEASON_WEEKS*(1+DIM_PCT_MES)^C393)</f>
        <v>944.88069779263992</v>
      </c>
      <c r="H393" s="5">
        <f>E393+F393+G393</f>
        <v>1429.0406745213068</v>
      </c>
      <c r="I393" s="5">
        <f>MIN(H393,FARMER_HRS)</f>
        <v>720</v>
      </c>
      <c r="J393" s="5">
        <f>MAX(0,H393-FARMER_HRS)</f>
        <v>709.04067452130676</v>
      </c>
      <c r="K393" s="2">
        <f>I393*FARMER_RATE+J393*TEMP_WORKER_RATE</f>
        <v>37309.733932661577</v>
      </c>
      <c r="L393" s="2">
        <f>A393*PRICE_TOM+B393*PRICE_CAR+C393*PRICE_MES</f>
        <v>71028</v>
      </c>
      <c r="M393" s="2">
        <f>A393*FERT_BED_TOM+B393*FERT_BED_CAR+C393*FERT_BED_MES</f>
        <v>20240</v>
      </c>
      <c r="N393" s="6">
        <f>IF(AND(D393&lt;=TOTAL_BEDS,J393&lt;=TEMP_WORKER_MAX*TEMP_WORKER_HRS),1,0)</f>
        <v>1</v>
      </c>
      <c r="O393" s="2">
        <f>L393-M393-K393-FIXED_COSTS</f>
        <v>-6521.7339326615765</v>
      </c>
      <c r="P393" s="2">
        <f>IF(N393=1,O393,"")</f>
        <v>-6521.7339326615765</v>
      </c>
    </row>
    <row r="394">
      <c r="A394" s="6">
        <v>0</v>
      </c>
      <c r="B394" s="6">
        <v>12</v>
      </c>
      <c r="C394" s="6">
        <v>18</v>
      </c>
      <c r="D394" s="6">
        <f>A394+B394+C394</f>
        <v>30</v>
      </c>
      <c r="E394" s="5">
        <f>IF(A394=0,0,A394*LABOR_HRS_WK_TOM*SEASON_WEEKS*(1+DIM_PCT_TOM)^A394)</f>
        <v>0</v>
      </c>
      <c r="F394" s="5">
        <f>IF(B394=0,0,B394*LABOR_HRS_WK_CAR*SEASON_WEEKS*(1+DIM_PCT_CAR)^B394)</f>
        <v>484.15997672866695</v>
      </c>
      <c r="G394" s="5">
        <f>IF(C394=0,0,C394*LABOR_HRS_WK_MES*SEASON_WEEKS*(1+DIM_PCT_MES)^C394)</f>
        <v>1012.9676892512272</v>
      </c>
      <c r="H394" s="5">
        <f>E394+F394+G394</f>
        <v>1497.1276659798941</v>
      </c>
      <c r="I394" s="5">
        <f>MIN(H394,FARMER_HRS)</f>
        <v>720</v>
      </c>
      <c r="J394" s="5">
        <f>MAX(0,H394-FARMER_HRS)</f>
        <v>777.12766597989412</v>
      </c>
      <c r="K394" s="2">
        <f>I394*FARMER_RATE+J394*TEMP_WORKER_RATE</f>
        <v>38491.799756595385</v>
      </c>
      <c r="L394" s="2">
        <f>A394*PRICE_TOM+B394*PRICE_CAR+C394*PRICE_MES</f>
        <v>73728</v>
      </c>
      <c r="M394" s="2">
        <f>A394*FERT_BED_TOM+B394*FERT_BED_CAR+C394*FERT_BED_MES</f>
        <v>21120</v>
      </c>
      <c r="N394" s="6">
        <f>IF(AND(D394&lt;=TOTAL_BEDS,J394&lt;=TEMP_WORKER_MAX*TEMP_WORKER_HRS),1,0)</f>
        <v>1</v>
      </c>
      <c r="O394" s="2">
        <f>L394-M394-K394-FIXED_COSTS</f>
        <v>-5883.7997565953847</v>
      </c>
      <c r="P394" s="2">
        <f>IF(N394=1,O394,"")</f>
        <v>-5883.7997565953847</v>
      </c>
    </row>
    <row r="395">
      <c r="A395" s="6">
        <v>0</v>
      </c>
      <c r="B395" s="6">
        <v>12</v>
      </c>
      <c r="C395" s="6">
        <v>19</v>
      </c>
      <c r="D395" s="6">
        <f>A395+B395+C395</f>
        <v>31</v>
      </c>
      <c r="E395" s="5">
        <f>IF(A395=0,0,A395*LABOR_HRS_WK_TOM*SEASON_WEEKS*(1+DIM_PCT_TOM)^A395)</f>
        <v>0</v>
      </c>
      <c r="F395" s="5">
        <f>IF(B395=0,0,B395*LABOR_HRS_WK_CAR*SEASON_WEEKS*(1+DIM_PCT_CAR)^B395)</f>
        <v>484.15997672866695</v>
      </c>
      <c r="G395" s="5">
        <f>IF(C395=0,0,C395*LABOR_HRS_WK_MES*SEASON_WEEKS*(1+DIM_PCT_MES)^C395)</f>
        <v>1082.6092178872491</v>
      </c>
      <c r="H395" s="5">
        <f>E395+F395+G395</f>
        <v>1566.7691946159161</v>
      </c>
      <c r="I395" s="5">
        <f>MIN(H395,FARMER_HRS)</f>
        <v>720</v>
      </c>
      <c r="J395" s="5">
        <f>MAX(0,H395-FARMER_HRS)</f>
        <v>846.76919461591615</v>
      </c>
      <c r="K395" s="2">
        <f>I395*FARMER_RATE+J395*TEMP_WORKER_RATE</f>
        <v>39700.85407319299</v>
      </c>
      <c r="L395" s="2">
        <f>A395*PRICE_TOM+B395*PRICE_CAR+C395*PRICE_MES</f>
        <v>76428</v>
      </c>
      <c r="M395" s="2">
        <f>A395*FERT_BED_TOM+B395*FERT_BED_CAR+C395*FERT_BED_MES</f>
        <v>22000</v>
      </c>
      <c r="N395" s="6">
        <f>IF(AND(D395&lt;=TOTAL_BEDS,J395&lt;=TEMP_WORKER_MAX*TEMP_WORKER_HRS),1,0)</f>
        <v>1</v>
      </c>
      <c r="O395" s="2">
        <f>L395-M395-K395-FIXED_COSTS</f>
        <v>-5272.85407319299</v>
      </c>
      <c r="P395" s="2">
        <f>IF(N395=1,O395,"")</f>
        <v>-5272.85407319299</v>
      </c>
    </row>
    <row r="396">
      <c r="A396" s="6">
        <v>0</v>
      </c>
      <c r="B396" s="6">
        <v>12</v>
      </c>
      <c r="C396" s="6">
        <v>20</v>
      </c>
      <c r="D396" s="6">
        <f>A396+B396+C396</f>
        <v>32</v>
      </c>
      <c r="E396" s="5">
        <f>IF(A396=0,0,A396*LABOR_HRS_WK_TOM*SEASON_WEEKS*(1+DIM_PCT_TOM)^A396)</f>
        <v>0</v>
      </c>
      <c r="F396" s="5">
        <f>IF(B396=0,0,B396*LABOR_HRS_WK_CAR*SEASON_WEEKS*(1+DIM_PCT_CAR)^B396)</f>
        <v>484.15997672866695</v>
      </c>
      <c r="G396" s="5">
        <f>IF(C396=0,0,C396*LABOR_HRS_WK_MES*SEASON_WEEKS*(1+DIM_PCT_MES)^C396)</f>
        <v>1153.8335085377259</v>
      </c>
      <c r="H396" s="5">
        <f>E396+F396+G396</f>
        <v>1637.9934852663928</v>
      </c>
      <c r="I396" s="5">
        <f>MIN(H396,FARMER_HRS)</f>
        <v>720</v>
      </c>
      <c r="J396" s="5">
        <f>MAX(0,H396-FARMER_HRS)</f>
        <v>917.99348526639278</v>
      </c>
      <c r="K396" s="2">
        <f>I396*FARMER_RATE+J396*TEMP_WORKER_RATE</f>
        <v>40937.386896985983</v>
      </c>
      <c r="L396" s="2">
        <f>A396*PRICE_TOM+B396*PRICE_CAR+C396*PRICE_MES</f>
        <v>79128</v>
      </c>
      <c r="M396" s="2">
        <f>A396*FERT_BED_TOM+B396*FERT_BED_CAR+C396*FERT_BED_MES</f>
        <v>22880</v>
      </c>
      <c r="N396" s="6">
        <f>IF(AND(D396&lt;=TOTAL_BEDS,J396&lt;=TEMP_WORKER_MAX*TEMP_WORKER_HRS),1,0)</f>
        <v>1</v>
      </c>
      <c r="O396" s="2">
        <f>L396-M396-K396-FIXED_COSTS</f>
        <v>-4689.3868969859832</v>
      </c>
      <c r="P396" s="2">
        <f>IF(N396=1,O396,"")</f>
        <v>-4689.3868969859832</v>
      </c>
    </row>
    <row r="397">
      <c r="A397" s="6">
        <v>0</v>
      </c>
      <c r="B397" s="6">
        <v>12</v>
      </c>
      <c r="C397" s="6">
        <v>21</v>
      </c>
      <c r="D397" s="6">
        <f>A397+B397+C397</f>
        <v>33</v>
      </c>
      <c r="E397" s="5">
        <f>IF(A397=0,0,A397*LABOR_HRS_WK_TOM*SEASON_WEEKS*(1+DIM_PCT_TOM)^A397)</f>
        <v>0</v>
      </c>
      <c r="F397" s="5">
        <f>IF(B397=0,0,B397*LABOR_HRS_WK_CAR*SEASON_WEEKS*(1+DIM_PCT_CAR)^B397)</f>
        <v>484.15997672866695</v>
      </c>
      <c r="G397" s="5">
        <f>IF(C397=0,0,C397*LABOR_HRS_WK_MES*SEASON_WEEKS*(1+DIM_PCT_MES)^C397)</f>
        <v>1226.6692487641699</v>
      </c>
      <c r="H397" s="5">
        <f>E397+F397+G397</f>
        <v>1710.8292254928369</v>
      </c>
      <c r="I397" s="5">
        <f>MIN(H397,FARMER_HRS)</f>
        <v>720</v>
      </c>
      <c r="J397" s="5">
        <f>MAX(0,H397-FARMER_HRS)</f>
        <v>990.82922549283694</v>
      </c>
      <c r="K397" s="2">
        <f>I397*FARMER_RATE+J397*TEMP_WORKER_RATE</f>
        <v>42201.896275917308</v>
      </c>
      <c r="L397" s="2">
        <f>A397*PRICE_TOM+B397*PRICE_CAR+C397*PRICE_MES</f>
        <v>81828</v>
      </c>
      <c r="M397" s="2">
        <f>A397*FERT_BED_TOM+B397*FERT_BED_CAR+C397*FERT_BED_MES</f>
        <v>23760</v>
      </c>
      <c r="N397" s="6">
        <f>IF(AND(D397&lt;=TOTAL_BEDS,J397&lt;=TEMP_WORKER_MAX*TEMP_WORKER_HRS),1,0)</f>
        <v>1</v>
      </c>
      <c r="O397" s="2">
        <f>L397-M397-K397-FIXED_COSTS</f>
        <v>-4133.8962759173082</v>
      </c>
      <c r="P397" s="2">
        <f>IF(N397=1,O397,"")</f>
        <v>-4133.8962759173082</v>
      </c>
    </row>
    <row r="398">
      <c r="A398" s="6">
        <v>0</v>
      </c>
      <c r="B398" s="6">
        <v>12</v>
      </c>
      <c r="C398" s="6">
        <v>22</v>
      </c>
      <c r="D398" s="6">
        <f>A398+B398+C398</f>
        <v>34</v>
      </c>
      <c r="E398" s="5">
        <f>IF(A398=0,0,A398*LABOR_HRS_WK_TOM*SEASON_WEEKS*(1+DIM_PCT_TOM)^A398)</f>
        <v>0</v>
      </c>
      <c r="F398" s="5">
        <f>IF(B398=0,0,B398*LABOR_HRS_WK_CAR*SEASON_WEEKS*(1+DIM_PCT_CAR)^B398)</f>
        <v>484.15997672866695</v>
      </c>
      <c r="G398" s="5">
        <f>IF(C398=0,0,C398*LABOR_HRS_WK_MES*SEASON_WEEKS*(1+DIM_PCT_MES)^C398)</f>
        <v>1301.1455960105659</v>
      </c>
      <c r="H398" s="5">
        <f>E398+F398+G398</f>
        <v>1785.305572739233</v>
      </c>
      <c r="I398" s="5">
        <f>MIN(H398,FARMER_HRS)</f>
        <v>720</v>
      </c>
      <c r="J398" s="5">
        <f>MAX(0,H398-FARMER_HRS)</f>
        <v>1065.305572739233</v>
      </c>
      <c r="K398" s="2">
        <f>I398*FARMER_RATE+J398*TEMP_WORKER_RATE</f>
        <v>43494.888415611684</v>
      </c>
      <c r="L398" s="2">
        <f>A398*PRICE_TOM+B398*PRICE_CAR+C398*PRICE_MES</f>
        <v>84528</v>
      </c>
      <c r="M398" s="2">
        <f>A398*FERT_BED_TOM+B398*FERT_BED_CAR+C398*FERT_BED_MES</f>
        <v>24640</v>
      </c>
      <c r="N398" s="6">
        <f>IF(AND(D398&lt;=TOTAL_BEDS,J398&lt;=TEMP_WORKER_MAX*TEMP_WORKER_HRS),1,0)</f>
        <v>1</v>
      </c>
      <c r="O398" s="2">
        <f>L398-M398-K398-FIXED_COSTS</f>
        <v>-3606.8884156116837</v>
      </c>
      <c r="P398" s="2">
        <f>IF(N398=1,O398,"")</f>
        <v>-3606.8884156116837</v>
      </c>
    </row>
    <row r="399">
      <c r="A399" s="6">
        <v>0</v>
      </c>
      <c r="B399" s="6">
        <v>12</v>
      </c>
      <c r="C399" s="6">
        <v>23</v>
      </c>
      <c r="D399" s="6">
        <f>A399+B399+C399</f>
        <v>35</v>
      </c>
      <c r="E399" s="5">
        <f>IF(A399=0,0,A399*LABOR_HRS_WK_TOM*SEASON_WEEKS*(1+DIM_PCT_TOM)^A399)</f>
        <v>0</v>
      </c>
      <c r="F399" s="5">
        <f>IF(B399=0,0,B399*LABOR_HRS_WK_CAR*SEASON_WEEKS*(1+DIM_PCT_CAR)^B399)</f>
        <v>484.15997672866695</v>
      </c>
      <c r="G399" s="5">
        <f>IF(C399=0,0,C399*LABOR_HRS_WK_MES*SEASON_WEEKS*(1+DIM_PCT_MES)^C399)</f>
        <v>1377.2921848680023</v>
      </c>
      <c r="H399" s="5">
        <f>E399+F399+G399</f>
        <v>1861.4521615966692</v>
      </c>
      <c r="I399" s="5">
        <f>MIN(H399,FARMER_HRS)</f>
        <v>720</v>
      </c>
      <c r="J399" s="5">
        <f>MAX(0,H399-FARMER_HRS)</f>
        <v>1141.4521615966692</v>
      </c>
      <c r="K399" s="2">
        <f>I399*FARMER_RATE+J399*TEMP_WORKER_RATE</f>
        <v>44816.87780549773</v>
      </c>
      <c r="L399" s="2">
        <f>A399*PRICE_TOM+B399*PRICE_CAR+C399*PRICE_MES</f>
        <v>87228</v>
      </c>
      <c r="M399" s="2">
        <f>A399*FERT_BED_TOM+B399*FERT_BED_CAR+C399*FERT_BED_MES</f>
        <v>25520</v>
      </c>
      <c r="N399" s="6">
        <f>IF(AND(D399&lt;=TOTAL_BEDS,J399&lt;=TEMP_WORKER_MAX*TEMP_WORKER_HRS),1,0)</f>
        <v>1</v>
      </c>
      <c r="O399" s="2">
        <f>L399-M399-K399-FIXED_COSTS</f>
        <v>-3108.87780549773</v>
      </c>
      <c r="P399" s="2">
        <f>IF(N399=1,O399,"")</f>
        <v>-3108.87780549773</v>
      </c>
    </row>
    <row r="400">
      <c r="A400" s="6">
        <v>0</v>
      </c>
      <c r="B400" s="6">
        <v>12</v>
      </c>
      <c r="C400" s="6">
        <v>24</v>
      </c>
      <c r="D400" s="6">
        <f>A400+B400+C400</f>
        <v>36</v>
      </c>
      <c r="E400" s="5">
        <f>IF(A400=0,0,A400*LABOR_HRS_WK_TOM*SEASON_WEEKS*(1+DIM_PCT_TOM)^A400)</f>
        <v>0</v>
      </c>
      <c r="F400" s="5">
        <f>IF(B400=0,0,B400*LABOR_HRS_WK_CAR*SEASON_WEEKS*(1+DIM_PCT_CAR)^B400)</f>
        <v>484.15997672866695</v>
      </c>
      <c r="G400" s="5">
        <f>IF(C400=0,0,C400*LABOR_HRS_WK_MES*SEASON_WEEKS*(1+DIM_PCT_MES)^C400)</f>
        <v>1455.139134447498</v>
      </c>
      <c r="H400" s="5">
        <f>E400+F400+G400</f>
        <v>1939.2991111761648</v>
      </c>
      <c r="I400" s="5">
        <f>MIN(H400,FARMER_HRS)</f>
        <v>720</v>
      </c>
      <c r="J400" s="5">
        <f>MAX(0,H400-FARMER_HRS)</f>
        <v>1219.2991111761648</v>
      </c>
      <c r="K400" s="2">
        <f>I400*FARMER_RATE+J400*TEMP_WORKER_RATE</f>
        <v>46168.38734680842</v>
      </c>
      <c r="L400" s="2">
        <f>A400*PRICE_TOM+B400*PRICE_CAR+C400*PRICE_MES</f>
        <v>89928</v>
      </c>
      <c r="M400" s="2">
        <f>A400*FERT_BED_TOM+B400*FERT_BED_CAR+C400*FERT_BED_MES</f>
        <v>26400</v>
      </c>
      <c r="N400" s="6">
        <f>IF(AND(D400&lt;=TOTAL_BEDS,J400&lt;=TEMP_WORKER_MAX*TEMP_WORKER_HRS),1,0)</f>
        <v>1</v>
      </c>
      <c r="O400" s="2">
        <f>L400-M400-K400-FIXED_COSTS</f>
        <v>-2640.3873468084203</v>
      </c>
      <c r="P400" s="2">
        <f>IF(N400=1,O400,"")</f>
        <v>-2640.3873468084203</v>
      </c>
    </row>
    <row r="401">
      <c r="A401" s="6">
        <v>0</v>
      </c>
      <c r="B401" s="6">
        <v>12</v>
      </c>
      <c r="C401" s="6">
        <v>25</v>
      </c>
      <c r="D401" s="6">
        <f>A401+B401+C401</f>
        <v>37</v>
      </c>
      <c r="E401" s="5">
        <f>IF(A401=0,0,A401*LABOR_HRS_WK_TOM*SEASON_WEEKS*(1+DIM_PCT_TOM)^A401)</f>
        <v>0</v>
      </c>
      <c r="F401" s="5">
        <f>IF(B401=0,0,B401*LABOR_HRS_WK_CAR*SEASON_WEEKS*(1+DIM_PCT_CAR)^B401)</f>
        <v>484.15997672866695</v>
      </c>
      <c r="G401" s="5">
        <f>IF(C401=0,0,C401*LABOR_HRS_WK_MES*SEASON_WEEKS*(1+DIM_PCT_MES)^C401)</f>
        <v>1534.7170558625955</v>
      </c>
      <c r="H401" s="5">
        <f>E401+F401+G401</f>
        <v>2018.8770325912624</v>
      </c>
      <c r="I401" s="5">
        <f>MIN(H401,FARMER_HRS)</f>
        <v>720</v>
      </c>
      <c r="J401" s="5">
        <f>MAX(0,H401-FARMER_HRS)</f>
        <v>1298.8770325912624</v>
      </c>
      <c r="K401" s="2">
        <f>I401*FARMER_RATE+J401*TEMP_WORKER_RATE</f>
        <v>47549.948482487191</v>
      </c>
      <c r="L401" s="2">
        <f>A401*PRICE_TOM+B401*PRICE_CAR+C401*PRICE_MES</f>
        <v>92628</v>
      </c>
      <c r="M401" s="2">
        <f>A401*FERT_BED_TOM+B401*FERT_BED_CAR+C401*FERT_BED_MES</f>
        <v>27280</v>
      </c>
      <c r="N401" s="6">
        <f>IF(AND(D401&lt;=TOTAL_BEDS,J401&lt;=TEMP_WORKER_MAX*TEMP_WORKER_HRS),1,0)</f>
        <v>1</v>
      </c>
      <c r="O401" s="2">
        <f>L401-M401-K401-FIXED_COSTS</f>
        <v>-2201.9484824871906</v>
      </c>
      <c r="P401" s="2">
        <f>IF(N401=1,O401,"")</f>
        <v>-2201.9484824871906</v>
      </c>
    </row>
    <row r="402">
      <c r="A402" s="6">
        <v>0</v>
      </c>
      <c r="B402" s="6">
        <v>12</v>
      </c>
      <c r="C402" s="6">
        <v>26</v>
      </c>
      <c r="D402" s="6">
        <f>A402+B402+C402</f>
        <v>38</v>
      </c>
      <c r="E402" s="5">
        <f>IF(A402=0,0,A402*LABOR_HRS_WK_TOM*SEASON_WEEKS*(1+DIM_PCT_TOM)^A402)</f>
        <v>0</v>
      </c>
      <c r="F402" s="5">
        <f>IF(B402=0,0,B402*LABOR_HRS_WK_CAR*SEASON_WEEKS*(1+DIM_PCT_CAR)^B402)</f>
        <v>484.15997672866695</v>
      </c>
      <c r="G402" s="5">
        <f>IF(C402=0,0,C402*LABOR_HRS_WK_MES*SEASON_WEEKS*(1+DIM_PCT_MES)^C402)</f>
        <v>1616.0570598233128</v>
      </c>
      <c r="H402" s="5">
        <f>E402+F402+G402</f>
        <v>2100.2170365519796</v>
      </c>
      <c r="I402" s="5">
        <f>MIN(H402,FARMER_HRS)</f>
        <v>720</v>
      </c>
      <c r="J402" s="5">
        <f>MAX(0,H402-FARMER_HRS)</f>
        <v>1380.2170365519796</v>
      </c>
      <c r="K402" s="2">
        <f>I402*FARMER_RATE+J402*TEMP_WORKER_RATE</f>
        <v>48962.101329027428</v>
      </c>
      <c r="L402" s="2">
        <f>A402*PRICE_TOM+B402*PRICE_CAR+C402*PRICE_MES</f>
        <v>95328</v>
      </c>
      <c r="M402" s="2">
        <f>A402*FERT_BED_TOM+B402*FERT_BED_CAR+C402*FERT_BED_MES</f>
        <v>28160</v>
      </c>
      <c r="N402" s="6">
        <f>IF(AND(D402&lt;=TOTAL_BEDS,J402&lt;=TEMP_WORKER_MAX*TEMP_WORKER_HRS),1,0)</f>
        <v>1</v>
      </c>
      <c r="O402" s="2">
        <f>L402-M402-K402-FIXED_COSTS</f>
        <v>-1794.1013290274277</v>
      </c>
      <c r="P402" s="2">
        <f>IF(N402=1,O402,"")</f>
        <v>-1794.1013290274277</v>
      </c>
    </row>
    <row r="403">
      <c r="A403" s="6">
        <v>0</v>
      </c>
      <c r="B403" s="6">
        <v>12</v>
      </c>
      <c r="C403" s="6">
        <v>27</v>
      </c>
      <c r="D403" s="6">
        <f>A403+B403+C403</f>
        <v>39</v>
      </c>
      <c r="E403" s="5">
        <f>IF(A403=0,0,A403*LABOR_HRS_WK_TOM*SEASON_WEEKS*(1+DIM_PCT_TOM)^A403)</f>
        <v>0</v>
      </c>
      <c r="F403" s="5">
        <f>IF(B403=0,0,B403*LABOR_HRS_WK_CAR*SEASON_WEEKS*(1+DIM_PCT_CAR)^B403)</f>
        <v>484.15997672866695</v>
      </c>
      <c r="G403" s="5">
        <f>IF(C403=0,0,C403*LABOR_HRS_WK_MES*SEASON_WEEKS*(1+DIM_PCT_MES)^C403)</f>
        <v>1699.19076434307</v>
      </c>
      <c r="H403" s="5">
        <f>E403+F403+G403</f>
        <v>2183.350741071737</v>
      </c>
      <c r="I403" s="5">
        <f>MIN(H403,FARMER_HRS)</f>
        <v>720</v>
      </c>
      <c r="J403" s="5">
        <f>MAX(0,H403-FARMER_HRS)</f>
        <v>1463.350741071737</v>
      </c>
      <c r="K403" s="2">
        <f>I403*FARMER_RATE+J403*TEMP_WORKER_RATE</f>
        <v>50405.39481027321</v>
      </c>
      <c r="L403" s="2">
        <f>A403*PRICE_TOM+B403*PRICE_CAR+C403*PRICE_MES</f>
        <v>98028</v>
      </c>
      <c r="M403" s="2">
        <f>A403*FERT_BED_TOM+B403*FERT_BED_CAR+C403*FERT_BED_MES</f>
        <v>29040</v>
      </c>
      <c r="N403" s="6">
        <f>IF(AND(D403&lt;=TOTAL_BEDS,J403&lt;=TEMP_WORKER_MAX*TEMP_WORKER_HRS),1,0)</f>
        <v>1</v>
      </c>
      <c r="O403" s="2">
        <f>L403-M403-K403-FIXED_COSTS</f>
        <v>-1417.3948102732102</v>
      </c>
      <c r="P403" s="2">
        <f>IF(N403=1,O403,"")</f>
        <v>-1417.3948102732102</v>
      </c>
    </row>
    <row r="404">
      <c r="A404" s="6">
        <v>0</v>
      </c>
      <c r="B404" s="6">
        <v>12</v>
      </c>
      <c r="C404" s="6">
        <v>28</v>
      </c>
      <c r="D404" s="6">
        <f>A404+B404+C404</f>
        <v>40</v>
      </c>
      <c r="E404" s="5">
        <f>IF(A404=0,0,A404*LABOR_HRS_WK_TOM*SEASON_WEEKS*(1+DIM_PCT_TOM)^A404)</f>
        <v>0</v>
      </c>
      <c r="F404" s="5">
        <f>IF(B404=0,0,B404*LABOR_HRS_WK_CAR*SEASON_WEEKS*(1+DIM_PCT_CAR)^B404)</f>
        <v>484.15997672866695</v>
      </c>
      <c r="G404" s="5">
        <f>IF(C404=0,0,C404*LABOR_HRS_WK_MES*SEASON_WEEKS*(1+DIM_PCT_MES)^C404)</f>
        <v>1784.1503025602233</v>
      </c>
      <c r="H404" s="5">
        <f>E404+F404+G404</f>
        <v>2268.3102792888903</v>
      </c>
      <c r="I404" s="5">
        <f>MIN(H404,FARMER_HRS)</f>
        <v>720</v>
      </c>
      <c r="J404" s="5">
        <f>MAX(0,H404-FARMER_HRS)</f>
        <v>1548.3102792888903</v>
      </c>
      <c r="K404" s="2">
        <f>I404*FARMER_RATE+J404*TEMP_WORKER_RATE</f>
        <v>51880.3867932099</v>
      </c>
      <c r="L404" s="2">
        <f>A404*PRICE_TOM+B404*PRICE_CAR+C404*PRICE_MES</f>
        <v>100728</v>
      </c>
      <c r="M404" s="2">
        <f>A404*FERT_BED_TOM+B404*FERT_BED_CAR+C404*FERT_BED_MES</f>
        <v>29920</v>
      </c>
      <c r="N404" s="6">
        <f>IF(AND(D404&lt;=TOTAL_BEDS,J404&lt;=TEMP_WORKER_MAX*TEMP_WORKER_HRS),1,0)</f>
        <v>1</v>
      </c>
      <c r="O404" s="2">
        <f>L404-M404-K404-FIXED_COSTS</f>
        <v>-1072.386793209902</v>
      </c>
      <c r="P404" s="2">
        <f>IF(N404=1,O404,"")</f>
        <v>-1072.386793209902</v>
      </c>
    </row>
    <row r="405">
      <c r="A405" s="6">
        <v>0</v>
      </c>
      <c r="B405" s="6">
        <v>12</v>
      </c>
      <c r="C405" s="6">
        <v>29</v>
      </c>
      <c r="D405" s="6">
        <f>A405+B405+C405</f>
        <v>41</v>
      </c>
      <c r="E405" s="5">
        <f>IF(A405=0,0,A405*LABOR_HRS_WK_TOM*SEASON_WEEKS*(1+DIM_PCT_TOM)^A405)</f>
        <v>0</v>
      </c>
      <c r="F405" s="5">
        <f>IF(B405=0,0,B405*LABOR_HRS_WK_CAR*SEASON_WEEKS*(1+DIM_PCT_CAR)^B405)</f>
        <v>484.15997672866695</v>
      </c>
      <c r="G405" s="5">
        <f>IF(C405=0,0,C405*LABOR_HRS_WK_MES*SEASON_WEEKS*(1+DIM_PCT_MES)^C405)</f>
        <v>1870.9683306758766</v>
      </c>
      <c r="H405" s="5">
        <f>E405+F405+G405</f>
        <v>2355.1283074045436</v>
      </c>
      <c r="I405" s="5">
        <f>MIN(H405,FARMER_HRS)</f>
        <v>720</v>
      </c>
      <c r="J405" s="5">
        <f>MAX(0,H405-FARMER_HRS)</f>
        <v>1635.1283074045436</v>
      </c>
      <c r="K405" s="2">
        <f>I405*FARMER_RATE+J405*TEMP_WORKER_RATE</f>
        <v>53387.644225773329</v>
      </c>
      <c r="L405" s="2">
        <f>A405*PRICE_TOM+B405*PRICE_CAR+C405*PRICE_MES</f>
        <v>103428</v>
      </c>
      <c r="M405" s="2">
        <f>A405*FERT_BED_TOM+B405*FERT_BED_CAR+C405*FERT_BED_MES</f>
        <v>30800</v>
      </c>
      <c r="N405" s="6">
        <f>IF(AND(D405&lt;=TOTAL_BEDS,J405&lt;=TEMP_WORKER_MAX*TEMP_WORKER_HRS),1,0)</f>
        <v>1</v>
      </c>
      <c r="O405" s="2">
        <f>L405-M405-K405-FIXED_COSTS</f>
        <v>-759.6442257733288</v>
      </c>
      <c r="P405" s="2">
        <f>IF(N405=1,O405,"")</f>
        <v>-759.6442257733288</v>
      </c>
    </row>
    <row r="406">
      <c r="A406" s="6">
        <v>0</v>
      </c>
      <c r="B406" s="6">
        <v>12</v>
      </c>
      <c r="C406" s="6">
        <v>30</v>
      </c>
      <c r="D406" s="6">
        <f>A406+B406+C406</f>
        <v>42</v>
      </c>
      <c r="E406" s="5">
        <f>IF(A406=0,0,A406*LABOR_HRS_WK_TOM*SEASON_WEEKS*(1+DIM_PCT_TOM)^A406)</f>
        <v>0</v>
      </c>
      <c r="F406" s="5">
        <f>IF(B406=0,0,B406*LABOR_HRS_WK_CAR*SEASON_WEEKS*(1+DIM_PCT_CAR)^B406)</f>
        <v>484.15997672866695</v>
      </c>
      <c r="G406" s="5">
        <f>IF(C406=0,0,C406*LABOR_HRS_WK_MES*SEASON_WEEKS*(1+DIM_PCT_MES)^C406)</f>
        <v>1959.6780360096466</v>
      </c>
      <c r="H406" s="5">
        <f>E406+F406+G406</f>
        <v>2443.8380127383134</v>
      </c>
      <c r="I406" s="5">
        <f>MIN(H406,FARMER_HRS)</f>
        <v>720</v>
      </c>
      <c r="J406" s="5">
        <f>MAX(0,H406-FARMER_HRS)</f>
        <v>1723.8380127383134</v>
      </c>
      <c r="K406" s="2">
        <f>I406*FARMER_RATE+J406*TEMP_WORKER_RATE</f>
        <v>54927.743276706824</v>
      </c>
      <c r="L406" s="2">
        <f>A406*PRICE_TOM+B406*PRICE_CAR+C406*PRICE_MES</f>
        <v>106128</v>
      </c>
      <c r="M406" s="2">
        <f>A406*FERT_BED_TOM+B406*FERT_BED_CAR+C406*FERT_BED_MES</f>
        <v>31680</v>
      </c>
      <c r="N406" s="6">
        <f>IF(AND(D406&lt;=TOTAL_BEDS,J406&lt;=TEMP_WORKER_MAX*TEMP_WORKER_HRS),1,0)</f>
        <v>1</v>
      </c>
      <c r="O406" s="2">
        <f>L406-M406-K406-FIXED_COSTS</f>
        <v>-479.74327670682396</v>
      </c>
      <c r="P406" s="2">
        <f>IF(N406=1,O406,"")</f>
        <v>-479.74327670682396</v>
      </c>
    </row>
    <row r="407">
      <c r="A407" s="6">
        <v>0</v>
      </c>
      <c r="B407" s="6">
        <v>13</v>
      </c>
      <c r="C407" s="6">
        <v>0</v>
      </c>
      <c r="D407" s="6">
        <f>A407+B407+C407</f>
        <v>13</v>
      </c>
      <c r="E407" s="5">
        <f>IF(A407=0,0,A407*LABOR_HRS_WK_TOM*SEASON_WEEKS*(1+DIM_PCT_TOM)^A407)</f>
        <v>0</v>
      </c>
      <c r="F407" s="5">
        <f>IF(B407=0,0,B407*LABOR_HRS_WK_CAR*SEASON_WEEKS*(1+DIM_PCT_CAR)^B407)</f>
        <v>537.6193074924571</v>
      </c>
      <c r="G407" s="5">
        <f>IF(C407=0,0,C407*LABOR_HRS_WK_MES*SEASON_WEEKS*(1+DIM_PCT_MES)^C407)</f>
        <v>0</v>
      </c>
      <c r="H407" s="5">
        <f>E407+F407+G407</f>
        <v>537.6193074924571</v>
      </c>
      <c r="I407" s="5">
        <f>MIN(H407,FARMER_HRS)</f>
        <v>537.6193074924571</v>
      </c>
      <c r="J407" s="5">
        <f>MAX(0,H407-FARMER_HRS)</f>
        <v>0</v>
      </c>
      <c r="K407" s="2">
        <f>I407*FARMER_RATE+J407*TEMP_WORKER_RATE</f>
        <v>18667.337065710315</v>
      </c>
      <c r="L407" s="2">
        <f>A407*PRICE_TOM+B407*PRICE_CAR+C407*PRICE_MES</f>
        <v>27222</v>
      </c>
      <c r="M407" s="2">
        <f>A407*FERT_BED_TOM+B407*FERT_BED_CAR+C407*FERT_BED_MES</f>
        <v>5720</v>
      </c>
      <c r="N407" s="6">
        <f>IF(AND(D407&lt;=TOTAL_BEDS,J407&lt;=TEMP_WORKER_MAX*TEMP_WORKER_HRS),1,0)</f>
        <v>1</v>
      </c>
      <c r="O407" s="2">
        <f>L407-M407-K407-FIXED_COSTS</f>
        <v>-17165.337065710315</v>
      </c>
      <c r="P407" s="2">
        <f>IF(N407=1,O407,"")</f>
        <v>-17165.337065710315</v>
      </c>
    </row>
    <row r="408">
      <c r="A408" s="6">
        <v>0</v>
      </c>
      <c r="B408" s="6">
        <v>13</v>
      </c>
      <c r="C408" s="6">
        <v>1</v>
      </c>
      <c r="D408" s="6">
        <f>A408+B408+C408</f>
        <v>14</v>
      </c>
      <c r="E408" s="5">
        <f>IF(A408=0,0,A408*LABOR_HRS_WK_TOM*SEASON_WEEKS*(1+DIM_PCT_TOM)^A408)</f>
        <v>0</v>
      </c>
      <c r="F408" s="5">
        <f>IF(B408=0,0,B408*LABOR_HRS_WK_CAR*SEASON_WEEKS*(1+DIM_PCT_CAR)^B408)</f>
        <v>537.6193074924571</v>
      </c>
      <c r="G408" s="5">
        <f>IF(C408=0,0,C408*LABOR_HRS_WK_MES*SEASON_WEEKS*(1+DIM_PCT_MES)^C408)</f>
        <v>45.5625</v>
      </c>
      <c r="H408" s="5">
        <f>E408+F408+G408</f>
        <v>583.1818074924571</v>
      </c>
      <c r="I408" s="5">
        <f>MIN(H408,FARMER_HRS)</f>
        <v>583.1818074924571</v>
      </c>
      <c r="J408" s="5">
        <f>MAX(0,H408-FARMER_HRS)</f>
        <v>0</v>
      </c>
      <c r="K408" s="2">
        <f>I408*FARMER_RATE+J408*TEMP_WORKER_RATE</f>
        <v>20249.368315710315</v>
      </c>
      <c r="L408" s="2">
        <f>A408*PRICE_TOM+B408*PRICE_CAR+C408*PRICE_MES</f>
        <v>29922</v>
      </c>
      <c r="M408" s="2">
        <f>A408*FERT_BED_TOM+B408*FERT_BED_CAR+C408*FERT_BED_MES</f>
        <v>6600</v>
      </c>
      <c r="N408" s="6">
        <f>IF(AND(D408&lt;=TOTAL_BEDS,J408&lt;=TEMP_WORKER_MAX*TEMP_WORKER_HRS),1,0)</f>
        <v>1</v>
      </c>
      <c r="O408" s="2">
        <f>L408-M408-K408-FIXED_COSTS</f>
        <v>-16927.368315710315</v>
      </c>
      <c r="P408" s="2">
        <f>IF(N408=1,O408,"")</f>
        <v>-16927.368315710315</v>
      </c>
    </row>
    <row r="409">
      <c r="A409" s="6">
        <v>0</v>
      </c>
      <c r="B409" s="6">
        <v>13</v>
      </c>
      <c r="C409" s="6">
        <v>2</v>
      </c>
      <c r="D409" s="6">
        <f>A409+B409+C409</f>
        <v>15</v>
      </c>
      <c r="E409" s="5">
        <f>IF(A409=0,0,A409*LABOR_HRS_WK_TOM*SEASON_WEEKS*(1+DIM_PCT_TOM)^A409)</f>
        <v>0</v>
      </c>
      <c r="F409" s="5">
        <f>IF(B409=0,0,B409*LABOR_HRS_WK_CAR*SEASON_WEEKS*(1+DIM_PCT_CAR)^B409)</f>
        <v>537.6193074924571</v>
      </c>
      <c r="G409" s="5">
        <f>IF(C409=0,0,C409*LABOR_HRS_WK_MES*SEASON_WEEKS*(1+DIM_PCT_MES)^C409)</f>
        <v>92.2640625</v>
      </c>
      <c r="H409" s="5">
        <f>E409+F409+G409</f>
        <v>629.88336999245712</v>
      </c>
      <c r="I409" s="5">
        <f>MIN(H409,FARMER_HRS)</f>
        <v>629.88336999245712</v>
      </c>
      <c r="J409" s="5">
        <f>MAX(0,H409-FARMER_HRS)</f>
        <v>0</v>
      </c>
      <c r="K409" s="2">
        <f>I409*FARMER_RATE+J409*TEMP_WORKER_RATE</f>
        <v>21870.950346960315</v>
      </c>
      <c r="L409" s="2">
        <f>A409*PRICE_TOM+B409*PRICE_CAR+C409*PRICE_MES</f>
        <v>32622</v>
      </c>
      <c r="M409" s="2">
        <f>A409*FERT_BED_TOM+B409*FERT_BED_CAR+C409*FERT_BED_MES</f>
        <v>7480</v>
      </c>
      <c r="N409" s="6">
        <f>IF(AND(D409&lt;=TOTAL_BEDS,J409&lt;=TEMP_WORKER_MAX*TEMP_WORKER_HRS),1,0)</f>
        <v>1</v>
      </c>
      <c r="O409" s="2">
        <f>L409-M409-K409-FIXED_COSTS</f>
        <v>-16728.950346960315</v>
      </c>
      <c r="P409" s="2">
        <f>IF(N409=1,O409,"")</f>
        <v>-16728.950346960315</v>
      </c>
    </row>
    <row r="410">
      <c r="A410" s="6">
        <v>0</v>
      </c>
      <c r="B410" s="6">
        <v>13</v>
      </c>
      <c r="C410" s="6">
        <v>3</v>
      </c>
      <c r="D410" s="6">
        <f>A410+B410+C410</f>
        <v>16</v>
      </c>
      <c r="E410" s="5">
        <f>IF(A410=0,0,A410*LABOR_HRS_WK_TOM*SEASON_WEEKS*(1+DIM_PCT_TOM)^A410)</f>
        <v>0</v>
      </c>
      <c r="F410" s="5">
        <f>IF(B410=0,0,B410*LABOR_HRS_WK_CAR*SEASON_WEEKS*(1+DIM_PCT_CAR)^B410)</f>
        <v>537.6193074924571</v>
      </c>
      <c r="G410" s="5">
        <f>IF(C410=0,0,C410*LABOR_HRS_WK_MES*SEASON_WEEKS*(1+DIM_PCT_MES)^C410)</f>
        <v>140.12604492187498</v>
      </c>
      <c r="H410" s="5">
        <f>E410+F410+G410</f>
        <v>677.745352414332</v>
      </c>
      <c r="I410" s="5">
        <f>MIN(H410,FARMER_HRS)</f>
        <v>677.745352414332</v>
      </c>
      <c r="J410" s="5">
        <f>MAX(0,H410-FARMER_HRS)</f>
        <v>0</v>
      </c>
      <c r="K410" s="2">
        <f>I410*FARMER_RATE+J410*TEMP_WORKER_RATE</f>
        <v>23532.824736608753</v>
      </c>
      <c r="L410" s="2">
        <f>A410*PRICE_TOM+B410*PRICE_CAR+C410*PRICE_MES</f>
        <v>35322</v>
      </c>
      <c r="M410" s="2">
        <f>A410*FERT_BED_TOM+B410*FERT_BED_CAR+C410*FERT_BED_MES</f>
        <v>8360</v>
      </c>
      <c r="N410" s="6">
        <f>IF(AND(D410&lt;=TOTAL_BEDS,J410&lt;=TEMP_WORKER_MAX*TEMP_WORKER_HRS),1,0)</f>
        <v>1</v>
      </c>
      <c r="O410" s="2">
        <f>L410-M410-K410-FIXED_COSTS</f>
        <v>-16570.824736608753</v>
      </c>
      <c r="P410" s="2">
        <f>IF(N410=1,O410,"")</f>
        <v>-16570.824736608753</v>
      </c>
    </row>
    <row r="411">
      <c r="A411" s="6">
        <v>0</v>
      </c>
      <c r="B411" s="6">
        <v>13</v>
      </c>
      <c r="C411" s="6">
        <v>4</v>
      </c>
      <c r="D411" s="6">
        <f>A411+B411+C411</f>
        <v>17</v>
      </c>
      <c r="E411" s="5">
        <f>IF(A411=0,0,A411*LABOR_HRS_WK_TOM*SEASON_WEEKS*(1+DIM_PCT_TOM)^A411)</f>
        <v>0</v>
      </c>
      <c r="F411" s="5">
        <f>IF(B411=0,0,B411*LABOR_HRS_WK_CAR*SEASON_WEEKS*(1+DIM_PCT_CAR)^B411)</f>
        <v>537.6193074924571</v>
      </c>
      <c r="G411" s="5">
        <f>IF(C411=0,0,C411*LABOR_HRS_WK_MES*SEASON_WEEKS*(1+DIM_PCT_MES)^C411)</f>
        <v>189.17016064453119</v>
      </c>
      <c r="H411" s="5">
        <f>E411+F411+G411</f>
        <v>726.78946813698826</v>
      </c>
      <c r="I411" s="5">
        <f>MIN(H411,FARMER_HRS)</f>
        <v>720</v>
      </c>
      <c r="J411" s="5">
        <f>MAX(0,H411-FARMER_HRS)</f>
        <v>6.7894681369882619</v>
      </c>
      <c r="K411" s="2">
        <f>I411*FARMER_RATE+J411*TEMP_WORKER_RATE</f>
        <v>25117.872710711603</v>
      </c>
      <c r="L411" s="2">
        <f>A411*PRICE_TOM+B411*PRICE_CAR+C411*PRICE_MES</f>
        <v>38022</v>
      </c>
      <c r="M411" s="2">
        <f>A411*FERT_BED_TOM+B411*FERT_BED_CAR+C411*FERT_BED_MES</f>
        <v>9240</v>
      </c>
      <c r="N411" s="6">
        <f>IF(AND(D411&lt;=TOTAL_BEDS,J411&lt;=TEMP_WORKER_MAX*TEMP_WORKER_HRS),1,0)</f>
        <v>1</v>
      </c>
      <c r="O411" s="2">
        <f>L411-M411-K411-FIXED_COSTS</f>
        <v>-16335.872710711603</v>
      </c>
      <c r="P411" s="2">
        <f>IF(N411=1,O411,"")</f>
        <v>-16335.872710711603</v>
      </c>
    </row>
    <row r="412">
      <c r="A412" s="6">
        <v>0</v>
      </c>
      <c r="B412" s="6">
        <v>13</v>
      </c>
      <c r="C412" s="6">
        <v>5</v>
      </c>
      <c r="D412" s="6">
        <f>A412+B412+C412</f>
        <v>18</v>
      </c>
      <c r="E412" s="5">
        <f>IF(A412=0,0,A412*LABOR_HRS_WK_TOM*SEASON_WEEKS*(1+DIM_PCT_TOM)^A412)</f>
        <v>0</v>
      </c>
      <c r="F412" s="5">
        <f>IF(B412=0,0,B412*LABOR_HRS_WK_CAR*SEASON_WEEKS*(1+DIM_PCT_CAR)^B412)</f>
        <v>537.6193074924571</v>
      </c>
      <c r="G412" s="5">
        <f>IF(C412=0,0,C412*LABOR_HRS_WK_MES*SEASON_WEEKS*(1+DIM_PCT_MES)^C412)</f>
        <v>239.41848456573481</v>
      </c>
      <c r="H412" s="5">
        <f>E412+F412+G412</f>
        <v>777.03779205819194</v>
      </c>
      <c r="I412" s="5">
        <f>MIN(H412,FARMER_HRS)</f>
        <v>720</v>
      </c>
      <c r="J412" s="5">
        <f>MAX(0,H412-FARMER_HRS)</f>
        <v>57.03779205819194</v>
      </c>
      <c r="K412" s="2">
        <f>I412*FARMER_RATE+J412*TEMP_WORKER_RATE</f>
        <v>25990.239445454721</v>
      </c>
      <c r="L412" s="2">
        <f>A412*PRICE_TOM+B412*PRICE_CAR+C412*PRICE_MES</f>
        <v>40722</v>
      </c>
      <c r="M412" s="2">
        <f>A412*FERT_BED_TOM+B412*FERT_BED_CAR+C412*FERT_BED_MES</f>
        <v>10120</v>
      </c>
      <c r="N412" s="6">
        <f>IF(AND(D412&lt;=TOTAL_BEDS,J412&lt;=TEMP_WORKER_MAX*TEMP_WORKER_HRS),1,0)</f>
        <v>1</v>
      </c>
      <c r="O412" s="2">
        <f>L412-M412-K412-FIXED_COSTS</f>
        <v>-15388.239445454721</v>
      </c>
      <c r="P412" s="2">
        <f>IF(N412=1,O412,"")</f>
        <v>-15388.239445454721</v>
      </c>
    </row>
    <row r="413">
      <c r="A413" s="6">
        <v>0</v>
      </c>
      <c r="B413" s="6">
        <v>13</v>
      </c>
      <c r="C413" s="6">
        <v>6</v>
      </c>
      <c r="D413" s="6">
        <f>A413+B413+C413</f>
        <v>19</v>
      </c>
      <c r="E413" s="5">
        <f>IF(A413=0,0,A413*LABOR_HRS_WK_TOM*SEASON_WEEKS*(1+DIM_PCT_TOM)^A413)</f>
        <v>0</v>
      </c>
      <c r="F413" s="5">
        <f>IF(B413=0,0,B413*LABOR_HRS_WK_CAR*SEASON_WEEKS*(1+DIM_PCT_CAR)^B413)</f>
        <v>537.6193074924571</v>
      </c>
      <c r="G413" s="5">
        <f>IF(C413=0,0,C413*LABOR_HRS_WK_MES*SEASON_WEEKS*(1+DIM_PCT_MES)^C413)</f>
        <v>290.89345874736773</v>
      </c>
      <c r="H413" s="5">
        <f>E413+F413+G413</f>
        <v>828.51276623982483</v>
      </c>
      <c r="I413" s="5">
        <f>MIN(H413,FARMER_HRS)</f>
        <v>720</v>
      </c>
      <c r="J413" s="5">
        <f>MAX(0,H413-FARMER_HRS)</f>
        <v>108.51276623982483</v>
      </c>
      <c r="K413" s="2">
        <f>I413*FARMER_RATE+J413*TEMP_WORKER_RATE</f>
        <v>26883.902191663627</v>
      </c>
      <c r="L413" s="2">
        <f>A413*PRICE_TOM+B413*PRICE_CAR+C413*PRICE_MES</f>
        <v>43422</v>
      </c>
      <c r="M413" s="2">
        <f>A413*FERT_BED_TOM+B413*FERT_BED_CAR+C413*FERT_BED_MES</f>
        <v>11000</v>
      </c>
      <c r="N413" s="6">
        <f>IF(AND(D413&lt;=TOTAL_BEDS,J413&lt;=TEMP_WORKER_MAX*TEMP_WORKER_HRS),1,0)</f>
        <v>1</v>
      </c>
      <c r="O413" s="2">
        <f>L413-M413-K413-FIXED_COSTS</f>
        <v>-14461.902191663627</v>
      </c>
      <c r="P413" s="2">
        <f>IF(N413=1,O413,"")</f>
        <v>-14461.902191663627</v>
      </c>
    </row>
    <row r="414">
      <c r="A414" s="6">
        <v>0</v>
      </c>
      <c r="B414" s="6">
        <v>13</v>
      </c>
      <c r="C414" s="6">
        <v>7</v>
      </c>
      <c r="D414" s="6">
        <f>A414+B414+C414</f>
        <v>20</v>
      </c>
      <c r="E414" s="5">
        <f>IF(A414=0,0,A414*LABOR_HRS_WK_TOM*SEASON_WEEKS*(1+DIM_PCT_TOM)^A414)</f>
        <v>0</v>
      </c>
      <c r="F414" s="5">
        <f>IF(B414=0,0,B414*LABOR_HRS_WK_CAR*SEASON_WEEKS*(1+DIM_PCT_CAR)^B414)</f>
        <v>537.6193074924571</v>
      </c>
      <c r="G414" s="5">
        <f>IF(C414=0,0,C414*LABOR_HRS_WK_MES*SEASON_WEEKS*(1+DIM_PCT_MES)^C414)</f>
        <v>343.61789814532818</v>
      </c>
      <c r="H414" s="5">
        <f>E414+F414+G414</f>
        <v>881.23720563778534</v>
      </c>
      <c r="I414" s="5">
        <f>MIN(H414,FARMER_HRS)</f>
        <v>720</v>
      </c>
      <c r="J414" s="5">
        <f>MAX(0,H414-FARMER_HRS)</f>
        <v>161.23720563778534</v>
      </c>
      <c r="K414" s="2">
        <f>I414*FARMER_RATE+J414*TEMP_WORKER_RATE</f>
        <v>27799.257042322661</v>
      </c>
      <c r="L414" s="2">
        <f>A414*PRICE_TOM+B414*PRICE_CAR+C414*PRICE_MES</f>
        <v>46122</v>
      </c>
      <c r="M414" s="2">
        <f>A414*FERT_BED_TOM+B414*FERT_BED_CAR+C414*FERT_BED_MES</f>
        <v>11880</v>
      </c>
      <c r="N414" s="6">
        <f>IF(AND(D414&lt;=TOTAL_BEDS,J414&lt;=TEMP_WORKER_MAX*TEMP_WORKER_HRS),1,0)</f>
        <v>1</v>
      </c>
      <c r="O414" s="2">
        <f>L414-M414-K414-FIXED_COSTS</f>
        <v>-13557.257042322661</v>
      </c>
      <c r="P414" s="2">
        <f>IF(N414=1,O414,"")</f>
        <v>-13557.257042322661</v>
      </c>
    </row>
    <row r="415">
      <c r="A415" s="6">
        <v>0</v>
      </c>
      <c r="B415" s="6">
        <v>13</v>
      </c>
      <c r="C415" s="6">
        <v>8</v>
      </c>
      <c r="D415" s="6">
        <f>A415+B415+C415</f>
        <v>21</v>
      </c>
      <c r="E415" s="5">
        <f>IF(A415=0,0,A415*LABOR_HRS_WK_TOM*SEASON_WEEKS*(1+DIM_PCT_TOM)^A415)</f>
        <v>0</v>
      </c>
      <c r="F415" s="5">
        <f>IF(B415=0,0,B415*LABOR_HRS_WK_CAR*SEASON_WEEKS*(1+DIM_PCT_CAR)^B415)</f>
        <v>537.6193074924571</v>
      </c>
      <c r="G415" s="5">
        <f>IF(C415=0,0,C415*LABOR_HRS_WK_MES*SEASON_WEEKS*(1+DIM_PCT_MES)^C415)</f>
        <v>397.61499642530833</v>
      </c>
      <c r="H415" s="5">
        <f>E415+F415+G415</f>
        <v>935.23430391776537</v>
      </c>
      <c r="I415" s="5">
        <f>MIN(H415,FARMER_HRS)</f>
        <v>720</v>
      </c>
      <c r="J415" s="5">
        <f>MAX(0,H415-FARMER_HRS)</f>
        <v>215.23430391776537</v>
      </c>
      <c r="K415" s="2">
        <f>I415*FARMER_RATE+J415*TEMP_WORKER_RATE</f>
        <v>28736.706665238984</v>
      </c>
      <c r="L415" s="2">
        <f>A415*PRICE_TOM+B415*PRICE_CAR+C415*PRICE_MES</f>
        <v>48822</v>
      </c>
      <c r="M415" s="2">
        <f>A415*FERT_BED_TOM+B415*FERT_BED_CAR+C415*FERT_BED_MES</f>
        <v>12760</v>
      </c>
      <c r="N415" s="6">
        <f>IF(AND(D415&lt;=TOTAL_BEDS,J415&lt;=TEMP_WORKER_MAX*TEMP_WORKER_HRS),1,0)</f>
        <v>1</v>
      </c>
      <c r="O415" s="2">
        <f>L415-M415-K415-FIXED_COSTS</f>
        <v>-12674.706665238984</v>
      </c>
      <c r="P415" s="2">
        <f>IF(N415=1,O415,"")</f>
        <v>-12674.706665238984</v>
      </c>
    </row>
    <row r="416">
      <c r="A416" s="6">
        <v>0</v>
      </c>
      <c r="B416" s="6">
        <v>13</v>
      </c>
      <c r="C416" s="6">
        <v>9</v>
      </c>
      <c r="D416" s="6">
        <f>A416+B416+C416</f>
        <v>22</v>
      </c>
      <c r="E416" s="5">
        <f>IF(A416=0,0,A416*LABOR_HRS_WK_TOM*SEASON_WEEKS*(1+DIM_PCT_TOM)^A416)</f>
        <v>0</v>
      </c>
      <c r="F416" s="5">
        <f>IF(B416=0,0,B416*LABOR_HRS_WK_CAR*SEASON_WEEKS*(1+DIM_PCT_CAR)^B416)</f>
        <v>537.6193074924571</v>
      </c>
      <c r="G416" s="5">
        <f>IF(C416=0,0,C416*LABOR_HRS_WK_MES*SEASON_WEEKS*(1+DIM_PCT_MES)^C416)</f>
        <v>452.90833186570273</v>
      </c>
      <c r="H416" s="5">
        <f>E416+F416+G416</f>
        <v>990.52763935815983</v>
      </c>
      <c r="I416" s="5">
        <f>MIN(H416,FARMER_HRS)</f>
        <v>720</v>
      </c>
      <c r="J416" s="5">
        <f>MAX(0,H416-FARMER_HRS)</f>
        <v>270.52763935815983</v>
      </c>
      <c r="K416" s="2">
        <f>I416*FARMER_RATE+J416*TEMP_WORKER_RATE</f>
        <v>29696.660405523609</v>
      </c>
      <c r="L416" s="2">
        <f>A416*PRICE_TOM+B416*PRICE_CAR+C416*PRICE_MES</f>
        <v>51522</v>
      </c>
      <c r="M416" s="2">
        <f>A416*FERT_BED_TOM+B416*FERT_BED_CAR+C416*FERT_BED_MES</f>
        <v>13640</v>
      </c>
      <c r="N416" s="6">
        <f>IF(AND(D416&lt;=TOTAL_BEDS,J416&lt;=TEMP_WORKER_MAX*TEMP_WORKER_HRS),1,0)</f>
        <v>1</v>
      </c>
      <c r="O416" s="2">
        <f>L416-M416-K416-FIXED_COSTS</f>
        <v>-11814.660405523609</v>
      </c>
      <c r="P416" s="2">
        <f>IF(N416=1,O416,"")</f>
        <v>-11814.660405523609</v>
      </c>
    </row>
    <row r="417">
      <c r="A417" s="6">
        <v>0</v>
      </c>
      <c r="B417" s="6">
        <v>13</v>
      </c>
      <c r="C417" s="6">
        <v>10</v>
      </c>
      <c r="D417" s="6">
        <f>A417+B417+C417</f>
        <v>23</v>
      </c>
      <c r="E417" s="5">
        <f>IF(A417=0,0,A417*LABOR_HRS_WK_TOM*SEASON_WEEKS*(1+DIM_PCT_TOM)^A417)</f>
        <v>0</v>
      </c>
      <c r="F417" s="5">
        <f>IF(B417=0,0,B417*LABOR_HRS_WK_CAR*SEASON_WEEKS*(1+DIM_PCT_CAR)^B417)</f>
        <v>537.6193074924571</v>
      </c>
      <c r="G417" s="5">
        <f>IF(C417=0,0,C417*LABOR_HRS_WK_MES*SEASON_WEEKS*(1+DIM_PCT_MES)^C417)</f>
        <v>509.52187334891551</v>
      </c>
      <c r="H417" s="5">
        <f>E417+F417+G417</f>
        <v>1047.1411808413727</v>
      </c>
      <c r="I417" s="5">
        <f>MIN(H417,FARMER_HRS)</f>
        <v>720</v>
      </c>
      <c r="J417" s="5">
        <f>MAX(0,H417-FARMER_HRS)</f>
        <v>327.14118084137272</v>
      </c>
      <c r="K417" s="2">
        <f>I417*FARMER_RATE+J417*TEMP_WORKER_RATE</f>
        <v>30679.534389607164</v>
      </c>
      <c r="L417" s="2">
        <f>A417*PRICE_TOM+B417*PRICE_CAR+C417*PRICE_MES</f>
        <v>54222</v>
      </c>
      <c r="M417" s="2">
        <f>A417*FERT_BED_TOM+B417*FERT_BED_CAR+C417*FERT_BED_MES</f>
        <v>14520</v>
      </c>
      <c r="N417" s="6">
        <f>IF(AND(D417&lt;=TOTAL_BEDS,J417&lt;=TEMP_WORKER_MAX*TEMP_WORKER_HRS),1,0)</f>
        <v>1</v>
      </c>
      <c r="O417" s="2">
        <f>L417-M417-K417-FIXED_COSTS</f>
        <v>-10977.534389607164</v>
      </c>
      <c r="P417" s="2">
        <f>IF(N417=1,O417,"")</f>
        <v>-10977.534389607164</v>
      </c>
    </row>
    <row r="418">
      <c r="A418" s="6">
        <v>0</v>
      </c>
      <c r="B418" s="6">
        <v>13</v>
      </c>
      <c r="C418" s="6">
        <v>11</v>
      </c>
      <c r="D418" s="6">
        <f>A418+B418+C418</f>
        <v>24</v>
      </c>
      <c r="E418" s="5">
        <f>IF(A418=0,0,A418*LABOR_HRS_WK_TOM*SEASON_WEEKS*(1+DIM_PCT_TOM)^A418)</f>
        <v>0</v>
      </c>
      <c r="F418" s="5">
        <f>IF(B418=0,0,B418*LABOR_HRS_WK_CAR*SEASON_WEEKS*(1+DIM_PCT_CAR)^B418)</f>
        <v>537.6193074924571</v>
      </c>
      <c r="G418" s="5">
        <f>IF(C418=0,0,C418*LABOR_HRS_WK_MES*SEASON_WEEKS*(1+DIM_PCT_MES)^C418)</f>
        <v>567.47998644235463</v>
      </c>
      <c r="H418" s="5">
        <f>E418+F418+G418</f>
        <v>1105.0992939348116</v>
      </c>
      <c r="I418" s="5">
        <f>MIN(H418,FARMER_HRS)</f>
        <v>720</v>
      </c>
      <c r="J418" s="5">
        <f>MAX(0,H418-FARMER_HRS)</f>
        <v>385.09929393481161</v>
      </c>
      <c r="K418" s="2">
        <f>I418*FARMER_RATE+J418*TEMP_WORKER_RATE</f>
        <v>31685.7516308127</v>
      </c>
      <c r="L418" s="2">
        <f>A418*PRICE_TOM+B418*PRICE_CAR+C418*PRICE_MES</f>
        <v>56922</v>
      </c>
      <c r="M418" s="2">
        <f>A418*FERT_BED_TOM+B418*FERT_BED_CAR+C418*FERT_BED_MES</f>
        <v>15400</v>
      </c>
      <c r="N418" s="6">
        <f>IF(AND(D418&lt;=TOTAL_BEDS,J418&lt;=TEMP_WORKER_MAX*TEMP_WORKER_HRS),1,0)</f>
        <v>1</v>
      </c>
      <c r="O418" s="2">
        <f>L418-M418-K418-FIXED_COSTS</f>
        <v>-10163.751630812701</v>
      </c>
      <c r="P418" s="2">
        <f>IF(N418=1,O418,"")</f>
        <v>-10163.751630812701</v>
      </c>
    </row>
    <row r="419">
      <c r="A419" s="6">
        <v>0</v>
      </c>
      <c r="B419" s="6">
        <v>13</v>
      </c>
      <c r="C419" s="6">
        <v>12</v>
      </c>
      <c r="D419" s="6">
        <f>A419+B419+C419</f>
        <v>25</v>
      </c>
      <c r="E419" s="5">
        <f>IF(A419=0,0,A419*LABOR_HRS_WK_TOM*SEASON_WEEKS*(1+DIM_PCT_TOM)^A419)</f>
        <v>0</v>
      </c>
      <c r="F419" s="5">
        <f>IF(B419=0,0,B419*LABOR_HRS_WK_CAR*SEASON_WEEKS*(1+DIM_PCT_CAR)^B419)</f>
        <v>537.6193074924571</v>
      </c>
      <c r="G419" s="5">
        <f>IF(C419=0,0,C419*LABOR_HRS_WK_MES*SEASON_WEEKS*(1+DIM_PCT_MES)^C419)</f>
        <v>626.807439570419</v>
      </c>
      <c r="H419" s="5">
        <f>E419+F419+G419</f>
        <v>1164.4267470628761</v>
      </c>
      <c r="I419" s="5">
        <f>MIN(H419,FARMER_HRS)</f>
        <v>720</v>
      </c>
      <c r="J419" s="5">
        <f>MAX(0,H419-FARMER_HRS)</f>
        <v>444.42674706287607</v>
      </c>
      <c r="K419" s="2">
        <f>I419*FARMER_RATE+J419*TEMP_WORKER_RATE</f>
        <v>32715.742136508263</v>
      </c>
      <c r="L419" s="2">
        <f>A419*PRICE_TOM+B419*PRICE_CAR+C419*PRICE_MES</f>
        <v>59622</v>
      </c>
      <c r="M419" s="2">
        <f>A419*FERT_BED_TOM+B419*FERT_BED_CAR+C419*FERT_BED_MES</f>
        <v>16280</v>
      </c>
      <c r="N419" s="6">
        <f>IF(AND(D419&lt;=TOTAL_BEDS,J419&lt;=TEMP_WORKER_MAX*TEMP_WORKER_HRS),1,0)</f>
        <v>1</v>
      </c>
      <c r="O419" s="2">
        <f>L419-M419-K419-FIXED_COSTS</f>
        <v>-9373.7421365082628</v>
      </c>
      <c r="P419" s="2">
        <f>IF(N419=1,O419,"")</f>
        <v>-9373.7421365082628</v>
      </c>
    </row>
    <row r="420">
      <c r="A420" s="6">
        <v>0</v>
      </c>
      <c r="B420" s="6">
        <v>13</v>
      </c>
      <c r="C420" s="6">
        <v>13</v>
      </c>
      <c r="D420" s="6">
        <f>A420+B420+C420</f>
        <v>26</v>
      </c>
      <c r="E420" s="5">
        <f>IF(A420=0,0,A420*LABOR_HRS_WK_TOM*SEASON_WEEKS*(1+DIM_PCT_TOM)^A420)</f>
        <v>0</v>
      </c>
      <c r="F420" s="5">
        <f>IF(B420=0,0,B420*LABOR_HRS_WK_CAR*SEASON_WEEKS*(1+DIM_PCT_CAR)^B420)</f>
        <v>537.6193074924571</v>
      </c>
      <c r="G420" s="5">
        <f>IF(C420=0,0,C420*LABOR_HRS_WK_MES*SEASON_WEEKS*(1+DIM_PCT_MES)^C420)</f>
        <v>687.52941027880331</v>
      </c>
      <c r="H420" s="5">
        <f>E420+F420+G420</f>
        <v>1225.1487177712604</v>
      </c>
      <c r="I420" s="5">
        <f>MIN(H420,FARMER_HRS)</f>
        <v>720</v>
      </c>
      <c r="J420" s="5">
        <f>MAX(0,H420-FARMER_HRS)</f>
        <v>505.14871777126041</v>
      </c>
      <c r="K420" s="2">
        <f>I420*FARMER_RATE+J420*TEMP_WORKER_RATE</f>
        <v>33769.943016862162</v>
      </c>
      <c r="L420" s="2">
        <f>A420*PRICE_TOM+B420*PRICE_CAR+C420*PRICE_MES</f>
        <v>62322</v>
      </c>
      <c r="M420" s="2">
        <f>A420*FERT_BED_TOM+B420*FERT_BED_CAR+C420*FERT_BED_MES</f>
        <v>17160</v>
      </c>
      <c r="N420" s="6">
        <f>IF(AND(D420&lt;=TOTAL_BEDS,J420&lt;=TEMP_WORKER_MAX*TEMP_WORKER_HRS),1,0)</f>
        <v>1</v>
      </c>
      <c r="O420" s="2">
        <f>L420-M420-K420-FIXED_COSTS</f>
        <v>-8607.943016862162</v>
      </c>
      <c r="P420" s="2">
        <f>IF(N420=1,O420,"")</f>
        <v>-8607.943016862162</v>
      </c>
    </row>
    <row r="421">
      <c r="A421" s="6">
        <v>0</v>
      </c>
      <c r="B421" s="6">
        <v>13</v>
      </c>
      <c r="C421" s="6">
        <v>14</v>
      </c>
      <c r="D421" s="6">
        <f>A421+B421+C421</f>
        <v>27</v>
      </c>
      <c r="E421" s="5">
        <f>IF(A421=0,0,A421*LABOR_HRS_WK_TOM*SEASON_WEEKS*(1+DIM_PCT_TOM)^A421)</f>
        <v>0</v>
      </c>
      <c r="F421" s="5">
        <f>IF(B421=0,0,B421*LABOR_HRS_WK_CAR*SEASON_WEEKS*(1+DIM_PCT_CAR)^B421)</f>
        <v>537.6193074924571</v>
      </c>
      <c r="G421" s="5">
        <f>IF(C421=0,0,C421*LABOR_HRS_WK_MES*SEASON_WEEKS*(1+DIM_PCT_MES)^C421)</f>
        <v>749.67149159246435</v>
      </c>
      <c r="H421" s="5">
        <f>E421+F421+G421</f>
        <v>1287.2907990849214</v>
      </c>
      <c r="I421" s="5">
        <f>MIN(H421,FARMER_HRS)</f>
        <v>720</v>
      </c>
      <c r="J421" s="5">
        <f>MAX(0,H421-FARMER_HRS)</f>
        <v>567.29079908492145</v>
      </c>
      <c r="K421" s="2">
        <f>I421*FARMER_RATE+J421*TEMP_WORKER_RATE</f>
        <v>34848.798595224333</v>
      </c>
      <c r="L421" s="2">
        <f>A421*PRICE_TOM+B421*PRICE_CAR+C421*PRICE_MES</f>
        <v>65022</v>
      </c>
      <c r="M421" s="2">
        <f>A421*FERT_BED_TOM+B421*FERT_BED_CAR+C421*FERT_BED_MES</f>
        <v>18040</v>
      </c>
      <c r="N421" s="6">
        <f>IF(AND(D421&lt;=TOTAL_BEDS,J421&lt;=TEMP_WORKER_MAX*TEMP_WORKER_HRS),1,0)</f>
        <v>1</v>
      </c>
      <c r="O421" s="2">
        <f>L421-M421-K421-FIXED_COSTS</f>
        <v>-7866.7985952243325</v>
      </c>
      <c r="P421" s="2">
        <f>IF(N421=1,O421,"")</f>
        <v>-7866.7985952243325</v>
      </c>
    </row>
    <row r="422">
      <c r="A422" s="6">
        <v>0</v>
      </c>
      <c r="B422" s="6">
        <v>13</v>
      </c>
      <c r="C422" s="6">
        <v>15</v>
      </c>
      <c r="D422" s="6">
        <f>A422+B422+C422</f>
        <v>28</v>
      </c>
      <c r="E422" s="5">
        <f>IF(A422=0,0,A422*LABOR_HRS_WK_TOM*SEASON_WEEKS*(1+DIM_PCT_TOM)^A422)</f>
        <v>0</v>
      </c>
      <c r="F422" s="5">
        <f>IF(B422=0,0,B422*LABOR_HRS_WK_CAR*SEASON_WEEKS*(1+DIM_PCT_CAR)^B422)</f>
        <v>537.6193074924571</v>
      </c>
      <c r="G422" s="5">
        <f>IF(C422=0,0,C422*LABOR_HRS_WK_MES*SEASON_WEEKS*(1+DIM_PCT_MES)^C422)</f>
        <v>813.25969846861074</v>
      </c>
      <c r="H422" s="5">
        <f>E422+F422+G422</f>
        <v>1350.8790059610678</v>
      </c>
      <c r="I422" s="5">
        <f>MIN(H422,FARMER_HRS)</f>
        <v>720</v>
      </c>
      <c r="J422" s="5">
        <f>MAX(0,H422-FARMER_HRS)</f>
        <v>630.87900596106783</v>
      </c>
      <c r="K422" s="2">
        <f>I422*FARMER_RATE+J422*TEMP_WORKER_RATE</f>
        <v>35952.760520157426</v>
      </c>
      <c r="L422" s="2">
        <f>A422*PRICE_TOM+B422*PRICE_CAR+C422*PRICE_MES</f>
        <v>67722</v>
      </c>
      <c r="M422" s="2">
        <f>A422*FERT_BED_TOM+B422*FERT_BED_CAR+C422*FERT_BED_MES</f>
        <v>18920</v>
      </c>
      <c r="N422" s="6">
        <f>IF(AND(D422&lt;=TOTAL_BEDS,J422&lt;=TEMP_WORKER_MAX*TEMP_WORKER_HRS),1,0)</f>
        <v>1</v>
      </c>
      <c r="O422" s="2">
        <f>L422-M422-K422-FIXED_COSTS</f>
        <v>-7150.7605201574261</v>
      </c>
      <c r="P422" s="2">
        <f>IF(N422=1,O422,"")</f>
        <v>-7150.7605201574261</v>
      </c>
    </row>
    <row r="423">
      <c r="A423" s="6">
        <v>0</v>
      </c>
      <c r="B423" s="6">
        <v>13</v>
      </c>
      <c r="C423" s="6">
        <v>16</v>
      </c>
      <c r="D423" s="6">
        <f>A423+B423+C423</f>
        <v>29</v>
      </c>
      <c r="E423" s="5">
        <f>IF(A423=0,0,A423*LABOR_HRS_WK_TOM*SEASON_WEEKS*(1+DIM_PCT_TOM)^A423)</f>
        <v>0</v>
      </c>
      <c r="F423" s="5">
        <f>IF(B423=0,0,B423*LABOR_HRS_WK_CAR*SEASON_WEEKS*(1+DIM_PCT_CAR)^B423)</f>
        <v>537.6193074924571</v>
      </c>
      <c r="G423" s="5">
        <f>IF(C423=0,0,C423*LABOR_HRS_WK_MES*SEASON_WEEKS*(1+DIM_PCT_MES)^C423)</f>
        <v>878.32047434609967</v>
      </c>
      <c r="H423" s="5">
        <f>E423+F423+G423</f>
        <v>1415.9397818385569</v>
      </c>
      <c r="I423" s="5">
        <f>MIN(H423,FARMER_HRS)</f>
        <v>720</v>
      </c>
      <c r="J423" s="5">
        <f>MAX(0,H423-FARMER_HRS)</f>
        <v>695.93978183855688</v>
      </c>
      <c r="K423" s="2">
        <f>I423*FARMER_RATE+J423*TEMP_WORKER_RATE</f>
        <v>37082.287879141615</v>
      </c>
      <c r="L423" s="2">
        <f>A423*PRICE_TOM+B423*PRICE_CAR+C423*PRICE_MES</f>
        <v>70422</v>
      </c>
      <c r="M423" s="2">
        <f>A423*FERT_BED_TOM+B423*FERT_BED_CAR+C423*FERT_BED_MES</f>
        <v>19800</v>
      </c>
      <c r="N423" s="6">
        <f>IF(AND(D423&lt;=TOTAL_BEDS,J423&lt;=TEMP_WORKER_MAX*TEMP_WORKER_HRS),1,0)</f>
        <v>1</v>
      </c>
      <c r="O423" s="2">
        <f>L423-M423-K423-FIXED_COSTS</f>
        <v>-6460.2878791416151</v>
      </c>
      <c r="P423" s="2">
        <f>IF(N423=1,O423,"")</f>
        <v>-6460.2878791416151</v>
      </c>
    </row>
    <row r="424">
      <c r="A424" s="6">
        <v>0</v>
      </c>
      <c r="B424" s="6">
        <v>13</v>
      </c>
      <c r="C424" s="6">
        <v>17</v>
      </c>
      <c r="D424" s="6">
        <f>A424+B424+C424</f>
        <v>30</v>
      </c>
      <c r="E424" s="5">
        <f>IF(A424=0,0,A424*LABOR_HRS_WK_TOM*SEASON_WEEKS*(1+DIM_PCT_TOM)^A424)</f>
        <v>0</v>
      </c>
      <c r="F424" s="5">
        <f>IF(B424=0,0,B424*LABOR_HRS_WK_CAR*SEASON_WEEKS*(1+DIM_PCT_CAR)^B424)</f>
        <v>537.6193074924571</v>
      </c>
      <c r="G424" s="5">
        <f>IF(C424=0,0,C424*LABOR_HRS_WK_MES*SEASON_WEEKS*(1+DIM_PCT_MES)^C424)</f>
        <v>944.88069779263992</v>
      </c>
      <c r="H424" s="5">
        <f>E424+F424+G424</f>
        <v>1482.5000052850969</v>
      </c>
      <c r="I424" s="5">
        <f>MIN(H424,FARMER_HRS)</f>
        <v>720</v>
      </c>
      <c r="J424" s="5">
        <f>MAX(0,H424-FARMER_HRS)</f>
        <v>762.5000052850969</v>
      </c>
      <c r="K424" s="2">
        <f>I424*FARMER_RATE+J424*TEMP_WORKER_RATE</f>
        <v>38237.847313977378</v>
      </c>
      <c r="L424" s="2">
        <f>A424*PRICE_TOM+B424*PRICE_CAR+C424*PRICE_MES</f>
        <v>73122</v>
      </c>
      <c r="M424" s="2">
        <f>A424*FERT_BED_TOM+B424*FERT_BED_CAR+C424*FERT_BED_MES</f>
        <v>20680</v>
      </c>
      <c r="N424" s="6">
        <f>IF(AND(D424&lt;=TOTAL_BEDS,J424&lt;=TEMP_WORKER_MAX*TEMP_WORKER_HRS),1,0)</f>
        <v>1</v>
      </c>
      <c r="O424" s="2">
        <f>L424-M424-K424-FIXED_COSTS</f>
        <v>-5795.8473139773778</v>
      </c>
      <c r="P424" s="2">
        <f>IF(N424=1,O424,"")</f>
        <v>-5795.8473139773778</v>
      </c>
    </row>
    <row r="425">
      <c r="A425" s="6">
        <v>0</v>
      </c>
      <c r="B425" s="6">
        <v>13</v>
      </c>
      <c r="C425" s="6">
        <v>18</v>
      </c>
      <c r="D425" s="6">
        <f>A425+B425+C425</f>
        <v>31</v>
      </c>
      <c r="E425" s="5">
        <f>IF(A425=0,0,A425*LABOR_HRS_WK_TOM*SEASON_WEEKS*(1+DIM_PCT_TOM)^A425)</f>
        <v>0</v>
      </c>
      <c r="F425" s="5">
        <f>IF(B425=0,0,B425*LABOR_HRS_WK_CAR*SEASON_WEEKS*(1+DIM_PCT_CAR)^B425)</f>
        <v>537.6193074924571</v>
      </c>
      <c r="G425" s="5">
        <f>IF(C425=0,0,C425*LABOR_HRS_WK_MES*SEASON_WEEKS*(1+DIM_PCT_MES)^C425)</f>
        <v>1012.9676892512272</v>
      </c>
      <c r="H425" s="5">
        <f>E425+F425+G425</f>
        <v>1550.5869967436843</v>
      </c>
      <c r="I425" s="5">
        <f>MIN(H425,FARMER_HRS)</f>
        <v>720</v>
      </c>
      <c r="J425" s="5">
        <f>MAX(0,H425-FARMER_HRS)</f>
        <v>830.58699674368427</v>
      </c>
      <c r="K425" s="2">
        <f>I425*FARMER_RATE+J425*TEMP_WORKER_RATE</f>
        <v>39419.913137911186</v>
      </c>
      <c r="L425" s="2">
        <f>A425*PRICE_TOM+B425*PRICE_CAR+C425*PRICE_MES</f>
        <v>75822</v>
      </c>
      <c r="M425" s="2">
        <f>A425*FERT_BED_TOM+B425*FERT_BED_CAR+C425*FERT_BED_MES</f>
        <v>21560</v>
      </c>
      <c r="N425" s="6">
        <f>IF(AND(D425&lt;=TOTAL_BEDS,J425&lt;=TEMP_WORKER_MAX*TEMP_WORKER_HRS),1,0)</f>
        <v>1</v>
      </c>
      <c r="O425" s="2">
        <f>L425-M425-K425-FIXED_COSTS</f>
        <v>-5157.9131379111859</v>
      </c>
      <c r="P425" s="2">
        <f>IF(N425=1,O425,"")</f>
        <v>-5157.9131379111859</v>
      </c>
    </row>
    <row r="426">
      <c r="A426" s="6">
        <v>0</v>
      </c>
      <c r="B426" s="6">
        <v>13</v>
      </c>
      <c r="C426" s="6">
        <v>19</v>
      </c>
      <c r="D426" s="6">
        <f>A426+B426+C426</f>
        <v>32</v>
      </c>
      <c r="E426" s="5">
        <f>IF(A426=0,0,A426*LABOR_HRS_WK_TOM*SEASON_WEEKS*(1+DIM_PCT_TOM)^A426)</f>
        <v>0</v>
      </c>
      <c r="F426" s="5">
        <f>IF(B426=0,0,B426*LABOR_HRS_WK_CAR*SEASON_WEEKS*(1+DIM_PCT_CAR)^B426)</f>
        <v>537.6193074924571</v>
      </c>
      <c r="G426" s="5">
        <f>IF(C426=0,0,C426*LABOR_HRS_WK_MES*SEASON_WEEKS*(1+DIM_PCT_MES)^C426)</f>
        <v>1082.6092178872491</v>
      </c>
      <c r="H426" s="5">
        <f>E426+F426+G426</f>
        <v>1620.2285253797063</v>
      </c>
      <c r="I426" s="5">
        <f>MIN(H426,FARMER_HRS)</f>
        <v>720</v>
      </c>
      <c r="J426" s="5">
        <f>MAX(0,H426-FARMER_HRS)</f>
        <v>900.2285253797063</v>
      </c>
      <c r="K426" s="2">
        <f>I426*FARMER_RATE+J426*TEMP_WORKER_RATE</f>
        <v>40628.967454508791</v>
      </c>
      <c r="L426" s="2">
        <f>A426*PRICE_TOM+B426*PRICE_CAR+C426*PRICE_MES</f>
        <v>78522</v>
      </c>
      <c r="M426" s="2">
        <f>A426*FERT_BED_TOM+B426*FERT_BED_CAR+C426*FERT_BED_MES</f>
        <v>22440</v>
      </c>
      <c r="N426" s="6">
        <f>IF(AND(D426&lt;=TOTAL_BEDS,J426&lt;=TEMP_WORKER_MAX*TEMP_WORKER_HRS),1,0)</f>
        <v>1</v>
      </c>
      <c r="O426" s="2">
        <f>L426-M426-K426-FIXED_COSTS</f>
        <v>-4546.967454508791</v>
      </c>
      <c r="P426" s="2">
        <f>IF(N426=1,O426,"")</f>
        <v>-4546.967454508791</v>
      </c>
    </row>
    <row r="427">
      <c r="A427" s="6">
        <v>0</v>
      </c>
      <c r="B427" s="6">
        <v>13</v>
      </c>
      <c r="C427" s="6">
        <v>20</v>
      </c>
      <c r="D427" s="6">
        <f>A427+B427+C427</f>
        <v>33</v>
      </c>
      <c r="E427" s="5">
        <f>IF(A427=0,0,A427*LABOR_HRS_WK_TOM*SEASON_WEEKS*(1+DIM_PCT_TOM)^A427)</f>
        <v>0</v>
      </c>
      <c r="F427" s="5">
        <f>IF(B427=0,0,B427*LABOR_HRS_WK_CAR*SEASON_WEEKS*(1+DIM_PCT_CAR)^B427)</f>
        <v>537.6193074924571</v>
      </c>
      <c r="G427" s="5">
        <f>IF(C427=0,0,C427*LABOR_HRS_WK_MES*SEASON_WEEKS*(1+DIM_PCT_MES)^C427)</f>
        <v>1153.8335085377259</v>
      </c>
      <c r="H427" s="5">
        <f>E427+F427+G427</f>
        <v>1691.4528160301829</v>
      </c>
      <c r="I427" s="5">
        <f>MIN(H427,FARMER_HRS)</f>
        <v>720</v>
      </c>
      <c r="J427" s="5">
        <f>MAX(0,H427-FARMER_HRS)</f>
        <v>971.45281603018293</v>
      </c>
      <c r="K427" s="2">
        <f>I427*FARMER_RATE+J427*TEMP_WORKER_RATE</f>
        <v>41865.500278301784</v>
      </c>
      <c r="L427" s="2">
        <f>A427*PRICE_TOM+B427*PRICE_CAR+C427*PRICE_MES</f>
        <v>81222</v>
      </c>
      <c r="M427" s="2">
        <f>A427*FERT_BED_TOM+B427*FERT_BED_CAR+C427*FERT_BED_MES</f>
        <v>23320</v>
      </c>
      <c r="N427" s="6">
        <f>IF(AND(D427&lt;=TOTAL_BEDS,J427&lt;=TEMP_WORKER_MAX*TEMP_WORKER_HRS),1,0)</f>
        <v>1</v>
      </c>
      <c r="O427" s="2">
        <f>L427-M427-K427-FIXED_COSTS</f>
        <v>-3963.5002783017844</v>
      </c>
      <c r="P427" s="2">
        <f>IF(N427=1,O427,"")</f>
        <v>-3963.5002783017844</v>
      </c>
    </row>
    <row r="428">
      <c r="A428" s="6">
        <v>0</v>
      </c>
      <c r="B428" s="6">
        <v>13</v>
      </c>
      <c r="C428" s="6">
        <v>21</v>
      </c>
      <c r="D428" s="6">
        <f>A428+B428+C428</f>
        <v>34</v>
      </c>
      <c r="E428" s="5">
        <f>IF(A428=0,0,A428*LABOR_HRS_WK_TOM*SEASON_WEEKS*(1+DIM_PCT_TOM)^A428)</f>
        <v>0</v>
      </c>
      <c r="F428" s="5">
        <f>IF(B428=0,0,B428*LABOR_HRS_WK_CAR*SEASON_WEEKS*(1+DIM_PCT_CAR)^B428)</f>
        <v>537.6193074924571</v>
      </c>
      <c r="G428" s="5">
        <f>IF(C428=0,0,C428*LABOR_HRS_WK_MES*SEASON_WEEKS*(1+DIM_PCT_MES)^C428)</f>
        <v>1226.6692487641699</v>
      </c>
      <c r="H428" s="5">
        <f>E428+F428+G428</f>
        <v>1764.2885562566271</v>
      </c>
      <c r="I428" s="5">
        <f>MIN(H428,FARMER_HRS)</f>
        <v>720</v>
      </c>
      <c r="J428" s="5">
        <f>MAX(0,H428-FARMER_HRS)</f>
        <v>1044.2885562566271</v>
      </c>
      <c r="K428" s="2">
        <f>I428*FARMER_RATE+J428*TEMP_WORKER_RATE</f>
        <v>43130.009657233109</v>
      </c>
      <c r="L428" s="2">
        <f>A428*PRICE_TOM+B428*PRICE_CAR+C428*PRICE_MES</f>
        <v>83922</v>
      </c>
      <c r="M428" s="2">
        <f>A428*FERT_BED_TOM+B428*FERT_BED_CAR+C428*FERT_BED_MES</f>
        <v>24200</v>
      </c>
      <c r="N428" s="6">
        <f>IF(AND(D428&lt;=TOTAL_BEDS,J428&lt;=TEMP_WORKER_MAX*TEMP_WORKER_HRS),1,0)</f>
        <v>1</v>
      </c>
      <c r="O428" s="2">
        <f>L428-M428-K428-FIXED_COSTS</f>
        <v>-3408.0096572331095</v>
      </c>
      <c r="P428" s="2">
        <f>IF(N428=1,O428,"")</f>
        <v>-3408.0096572331095</v>
      </c>
    </row>
    <row r="429">
      <c r="A429" s="6">
        <v>0</v>
      </c>
      <c r="B429" s="6">
        <v>13</v>
      </c>
      <c r="C429" s="6">
        <v>22</v>
      </c>
      <c r="D429" s="6">
        <f>A429+B429+C429</f>
        <v>35</v>
      </c>
      <c r="E429" s="5">
        <f>IF(A429=0,0,A429*LABOR_HRS_WK_TOM*SEASON_WEEKS*(1+DIM_PCT_TOM)^A429)</f>
        <v>0</v>
      </c>
      <c r="F429" s="5">
        <f>IF(B429=0,0,B429*LABOR_HRS_WK_CAR*SEASON_WEEKS*(1+DIM_PCT_CAR)^B429)</f>
        <v>537.6193074924571</v>
      </c>
      <c r="G429" s="5">
        <f>IF(C429=0,0,C429*LABOR_HRS_WK_MES*SEASON_WEEKS*(1+DIM_PCT_MES)^C429)</f>
        <v>1301.1455960105659</v>
      </c>
      <c r="H429" s="5">
        <f>E429+F429+G429</f>
        <v>1838.7649035030231</v>
      </c>
      <c r="I429" s="5">
        <f>MIN(H429,FARMER_HRS)</f>
        <v>720</v>
      </c>
      <c r="J429" s="5">
        <f>MAX(0,H429-FARMER_HRS)</f>
        <v>1118.7649035030231</v>
      </c>
      <c r="K429" s="2">
        <f>I429*FARMER_RATE+J429*TEMP_WORKER_RATE</f>
        <v>44423.001796927485</v>
      </c>
      <c r="L429" s="2">
        <f>A429*PRICE_TOM+B429*PRICE_CAR+C429*PRICE_MES</f>
        <v>86622</v>
      </c>
      <c r="M429" s="2">
        <f>A429*FERT_BED_TOM+B429*FERT_BED_CAR+C429*FERT_BED_MES</f>
        <v>25080</v>
      </c>
      <c r="N429" s="6">
        <f>IF(AND(D429&lt;=TOTAL_BEDS,J429&lt;=TEMP_WORKER_MAX*TEMP_WORKER_HRS),1,0)</f>
        <v>1</v>
      </c>
      <c r="O429" s="2">
        <f>L429-M429-K429-FIXED_COSTS</f>
        <v>-2881.001796927485</v>
      </c>
      <c r="P429" s="2">
        <f>IF(N429=1,O429,"")</f>
        <v>-2881.001796927485</v>
      </c>
    </row>
    <row r="430">
      <c r="A430" s="6">
        <v>0</v>
      </c>
      <c r="B430" s="6">
        <v>13</v>
      </c>
      <c r="C430" s="6">
        <v>23</v>
      </c>
      <c r="D430" s="6">
        <f>A430+B430+C430</f>
        <v>36</v>
      </c>
      <c r="E430" s="5">
        <f>IF(A430=0,0,A430*LABOR_HRS_WK_TOM*SEASON_WEEKS*(1+DIM_PCT_TOM)^A430)</f>
        <v>0</v>
      </c>
      <c r="F430" s="5">
        <f>IF(B430=0,0,B430*LABOR_HRS_WK_CAR*SEASON_WEEKS*(1+DIM_PCT_CAR)^B430)</f>
        <v>537.6193074924571</v>
      </c>
      <c r="G430" s="5">
        <f>IF(C430=0,0,C430*LABOR_HRS_WK_MES*SEASON_WEEKS*(1+DIM_PCT_MES)^C430)</f>
        <v>1377.2921848680023</v>
      </c>
      <c r="H430" s="5">
        <f>E430+F430+G430</f>
        <v>1914.9114923604593</v>
      </c>
      <c r="I430" s="5">
        <f>MIN(H430,FARMER_HRS)</f>
        <v>720</v>
      </c>
      <c r="J430" s="5">
        <f>MAX(0,H430-FARMER_HRS)</f>
        <v>1194.9114923604593</v>
      </c>
      <c r="K430" s="2">
        <f>I430*FARMER_RATE+J430*TEMP_WORKER_RATE</f>
        <v>45744.991186813524</v>
      </c>
      <c r="L430" s="2">
        <f>A430*PRICE_TOM+B430*PRICE_CAR+C430*PRICE_MES</f>
        <v>89322</v>
      </c>
      <c r="M430" s="2">
        <f>A430*FERT_BED_TOM+B430*FERT_BED_CAR+C430*FERT_BED_MES</f>
        <v>25960</v>
      </c>
      <c r="N430" s="6">
        <f>IF(AND(D430&lt;=TOTAL_BEDS,J430&lt;=TEMP_WORKER_MAX*TEMP_WORKER_HRS),1,0)</f>
        <v>1</v>
      </c>
      <c r="O430" s="2">
        <f>L430-M430-K430-FIXED_COSTS</f>
        <v>-2382.9911868135241</v>
      </c>
      <c r="P430" s="2">
        <f>IF(N430=1,O430,"")</f>
        <v>-2382.9911868135241</v>
      </c>
    </row>
    <row r="431">
      <c r="A431" s="6">
        <v>0</v>
      </c>
      <c r="B431" s="6">
        <v>13</v>
      </c>
      <c r="C431" s="6">
        <v>24</v>
      </c>
      <c r="D431" s="6">
        <f>A431+B431+C431</f>
        <v>37</v>
      </c>
      <c r="E431" s="5">
        <f>IF(A431=0,0,A431*LABOR_HRS_WK_TOM*SEASON_WEEKS*(1+DIM_PCT_TOM)^A431)</f>
        <v>0</v>
      </c>
      <c r="F431" s="5">
        <f>IF(B431=0,0,B431*LABOR_HRS_WK_CAR*SEASON_WEEKS*(1+DIM_PCT_CAR)^B431)</f>
        <v>537.6193074924571</v>
      </c>
      <c r="G431" s="5">
        <f>IF(C431=0,0,C431*LABOR_HRS_WK_MES*SEASON_WEEKS*(1+DIM_PCT_MES)^C431)</f>
        <v>1455.139134447498</v>
      </c>
      <c r="H431" s="5">
        <f>E431+F431+G431</f>
        <v>1992.758441939955</v>
      </c>
      <c r="I431" s="5">
        <f>MIN(H431,FARMER_HRS)</f>
        <v>720</v>
      </c>
      <c r="J431" s="5">
        <f>MAX(0,H431-FARMER_HRS)</f>
        <v>1272.758441939955</v>
      </c>
      <c r="K431" s="2">
        <f>I431*FARMER_RATE+J431*TEMP_WORKER_RATE</f>
        <v>47096.500728124214</v>
      </c>
      <c r="L431" s="2">
        <f>A431*PRICE_TOM+B431*PRICE_CAR+C431*PRICE_MES</f>
        <v>92022</v>
      </c>
      <c r="M431" s="2">
        <f>A431*FERT_BED_TOM+B431*FERT_BED_CAR+C431*FERT_BED_MES</f>
        <v>26840</v>
      </c>
      <c r="N431" s="6">
        <f>IF(AND(D431&lt;=TOTAL_BEDS,J431&lt;=TEMP_WORKER_MAX*TEMP_WORKER_HRS),1,0)</f>
        <v>1</v>
      </c>
      <c r="O431" s="2">
        <f>L431-M431-K431-FIXED_COSTS</f>
        <v>-1914.5007281242142</v>
      </c>
      <c r="P431" s="2">
        <f>IF(N431=1,O431,"")</f>
        <v>-1914.5007281242142</v>
      </c>
    </row>
    <row r="432">
      <c r="A432" s="6">
        <v>0</v>
      </c>
      <c r="B432" s="6">
        <v>13</v>
      </c>
      <c r="C432" s="6">
        <v>25</v>
      </c>
      <c r="D432" s="6">
        <f>A432+B432+C432</f>
        <v>38</v>
      </c>
      <c r="E432" s="5">
        <f>IF(A432=0,0,A432*LABOR_HRS_WK_TOM*SEASON_WEEKS*(1+DIM_PCT_TOM)^A432)</f>
        <v>0</v>
      </c>
      <c r="F432" s="5">
        <f>IF(B432=0,0,B432*LABOR_HRS_WK_CAR*SEASON_WEEKS*(1+DIM_PCT_CAR)^B432)</f>
        <v>537.6193074924571</v>
      </c>
      <c r="G432" s="5">
        <f>IF(C432=0,0,C432*LABOR_HRS_WK_MES*SEASON_WEEKS*(1+DIM_PCT_MES)^C432)</f>
        <v>1534.7170558625955</v>
      </c>
      <c r="H432" s="5">
        <f>E432+F432+G432</f>
        <v>2072.3363633550525</v>
      </c>
      <c r="I432" s="5">
        <f>MIN(H432,FARMER_HRS)</f>
        <v>720</v>
      </c>
      <c r="J432" s="5">
        <f>MAX(0,H432-FARMER_HRS)</f>
        <v>1352.3363633550525</v>
      </c>
      <c r="K432" s="2">
        <f>I432*FARMER_RATE+J432*TEMP_WORKER_RATE</f>
        <v>48478.061863803</v>
      </c>
      <c r="L432" s="2">
        <f>A432*PRICE_TOM+B432*PRICE_CAR+C432*PRICE_MES</f>
        <v>94722</v>
      </c>
      <c r="M432" s="2">
        <f>A432*FERT_BED_TOM+B432*FERT_BED_CAR+C432*FERT_BED_MES</f>
        <v>27720</v>
      </c>
      <c r="N432" s="6">
        <f>IF(AND(D432&lt;=TOTAL_BEDS,J432&lt;=TEMP_WORKER_MAX*TEMP_WORKER_HRS),1,0)</f>
        <v>1</v>
      </c>
      <c r="O432" s="2">
        <f>L432-M432-K432-FIXED_COSTS</f>
        <v>-1476.0618638029991</v>
      </c>
      <c r="P432" s="2">
        <f>IF(N432=1,O432,"")</f>
        <v>-1476.0618638029991</v>
      </c>
    </row>
    <row r="433">
      <c r="A433" s="6">
        <v>0</v>
      </c>
      <c r="B433" s="6">
        <v>13</v>
      </c>
      <c r="C433" s="6">
        <v>26</v>
      </c>
      <c r="D433" s="6">
        <f>A433+B433+C433</f>
        <v>39</v>
      </c>
      <c r="E433" s="5">
        <f>IF(A433=0,0,A433*LABOR_HRS_WK_TOM*SEASON_WEEKS*(1+DIM_PCT_TOM)^A433)</f>
        <v>0</v>
      </c>
      <c r="F433" s="5">
        <f>IF(B433=0,0,B433*LABOR_HRS_WK_CAR*SEASON_WEEKS*(1+DIM_PCT_CAR)^B433)</f>
        <v>537.6193074924571</v>
      </c>
      <c r="G433" s="5">
        <f>IF(C433=0,0,C433*LABOR_HRS_WK_MES*SEASON_WEEKS*(1+DIM_PCT_MES)^C433)</f>
        <v>1616.0570598233128</v>
      </c>
      <c r="H433" s="5">
        <f>E433+F433+G433</f>
        <v>2153.6763673157698</v>
      </c>
      <c r="I433" s="5">
        <f>MIN(H433,FARMER_HRS)</f>
        <v>720</v>
      </c>
      <c r="J433" s="5">
        <f>MAX(0,H433-FARMER_HRS)</f>
        <v>1433.6763673157698</v>
      </c>
      <c r="K433" s="2">
        <f>I433*FARMER_RATE+J433*TEMP_WORKER_RATE</f>
        <v>49890.214710343222</v>
      </c>
      <c r="L433" s="2">
        <f>A433*PRICE_TOM+B433*PRICE_CAR+C433*PRICE_MES</f>
        <v>97422</v>
      </c>
      <c r="M433" s="2">
        <f>A433*FERT_BED_TOM+B433*FERT_BED_CAR+C433*FERT_BED_MES</f>
        <v>28600</v>
      </c>
      <c r="N433" s="6">
        <f>IF(AND(D433&lt;=TOTAL_BEDS,J433&lt;=TEMP_WORKER_MAX*TEMP_WORKER_HRS),1,0)</f>
        <v>1</v>
      </c>
      <c r="O433" s="2">
        <f>L433-M433-K433-FIXED_COSTS</f>
        <v>-1068.2147103432217</v>
      </c>
      <c r="P433" s="2">
        <f>IF(N433=1,O433,"")</f>
        <v>-1068.2147103432217</v>
      </c>
    </row>
    <row r="434">
      <c r="A434" s="6">
        <v>0</v>
      </c>
      <c r="B434" s="6">
        <v>13</v>
      </c>
      <c r="C434" s="6">
        <v>27</v>
      </c>
      <c r="D434" s="6">
        <f>A434+B434+C434</f>
        <v>40</v>
      </c>
      <c r="E434" s="5">
        <f>IF(A434=0,0,A434*LABOR_HRS_WK_TOM*SEASON_WEEKS*(1+DIM_PCT_TOM)^A434)</f>
        <v>0</v>
      </c>
      <c r="F434" s="5">
        <f>IF(B434=0,0,B434*LABOR_HRS_WK_CAR*SEASON_WEEKS*(1+DIM_PCT_CAR)^B434)</f>
        <v>537.6193074924571</v>
      </c>
      <c r="G434" s="5">
        <f>IF(C434=0,0,C434*LABOR_HRS_WK_MES*SEASON_WEEKS*(1+DIM_PCT_MES)^C434)</f>
        <v>1699.19076434307</v>
      </c>
      <c r="H434" s="5">
        <f>E434+F434+G434</f>
        <v>2236.8100718355272</v>
      </c>
      <c r="I434" s="5">
        <f>MIN(H434,FARMER_HRS)</f>
        <v>720</v>
      </c>
      <c r="J434" s="5">
        <f>MAX(0,H434-FARMER_HRS)</f>
        <v>1516.8100718355272</v>
      </c>
      <c r="K434" s="2">
        <f>I434*FARMER_RATE+J434*TEMP_WORKER_RATE</f>
        <v>51333.508191589019</v>
      </c>
      <c r="L434" s="2">
        <f>A434*PRICE_TOM+B434*PRICE_CAR+C434*PRICE_MES</f>
        <v>100122</v>
      </c>
      <c r="M434" s="2">
        <f>A434*FERT_BED_TOM+B434*FERT_BED_CAR+C434*FERT_BED_MES</f>
        <v>29480</v>
      </c>
      <c r="N434" s="6">
        <f>IF(AND(D434&lt;=TOTAL_BEDS,J434&lt;=TEMP_WORKER_MAX*TEMP_WORKER_HRS),1,0)</f>
        <v>1</v>
      </c>
      <c r="O434" s="2">
        <f>L434-M434-K434-FIXED_COSTS</f>
        <v>-691.50819158901868</v>
      </c>
      <c r="P434" s="2">
        <f>IF(N434=1,O434,"")</f>
        <v>-691.50819158901868</v>
      </c>
    </row>
    <row r="435">
      <c r="A435" s="6">
        <v>0</v>
      </c>
      <c r="B435" s="6">
        <v>13</v>
      </c>
      <c r="C435" s="6">
        <v>28</v>
      </c>
      <c r="D435" s="6">
        <f>A435+B435+C435</f>
        <v>41</v>
      </c>
      <c r="E435" s="5">
        <f>IF(A435=0,0,A435*LABOR_HRS_WK_TOM*SEASON_WEEKS*(1+DIM_PCT_TOM)^A435)</f>
        <v>0</v>
      </c>
      <c r="F435" s="5">
        <f>IF(B435=0,0,B435*LABOR_HRS_WK_CAR*SEASON_WEEKS*(1+DIM_PCT_CAR)^B435)</f>
        <v>537.6193074924571</v>
      </c>
      <c r="G435" s="5">
        <f>IF(C435=0,0,C435*LABOR_HRS_WK_MES*SEASON_WEEKS*(1+DIM_PCT_MES)^C435)</f>
        <v>1784.1503025602233</v>
      </c>
      <c r="H435" s="5">
        <f>E435+F435+G435</f>
        <v>2321.7696100526805</v>
      </c>
      <c r="I435" s="5">
        <f>MIN(H435,FARMER_HRS)</f>
        <v>720</v>
      </c>
      <c r="J435" s="5">
        <f>MAX(0,H435-FARMER_HRS)</f>
        <v>1601.7696100526805</v>
      </c>
      <c r="K435" s="2">
        <f>I435*FARMER_RATE+J435*TEMP_WORKER_RATE</f>
        <v>52808.5001745257</v>
      </c>
      <c r="L435" s="2">
        <f>A435*PRICE_TOM+B435*PRICE_CAR+C435*PRICE_MES</f>
        <v>102822</v>
      </c>
      <c r="M435" s="2">
        <f>A435*FERT_BED_TOM+B435*FERT_BED_CAR+C435*FERT_BED_MES</f>
        <v>30360</v>
      </c>
      <c r="N435" s="6">
        <f>IF(AND(D435&lt;=TOTAL_BEDS,J435&lt;=TEMP_WORKER_MAX*TEMP_WORKER_HRS),1,0)</f>
        <v>1</v>
      </c>
      <c r="O435" s="2">
        <f>L435-M435-K435-FIXED_COSTS</f>
        <v>-346.50017452570319</v>
      </c>
      <c r="P435" s="2">
        <f>IF(N435=1,O435,"")</f>
        <v>-346.50017452570319</v>
      </c>
    </row>
    <row r="436">
      <c r="A436" s="6">
        <v>0</v>
      </c>
      <c r="B436" s="6">
        <v>13</v>
      </c>
      <c r="C436" s="6">
        <v>29</v>
      </c>
      <c r="D436" s="6">
        <f>A436+B436+C436</f>
        <v>42</v>
      </c>
      <c r="E436" s="5">
        <f>IF(A436=0,0,A436*LABOR_HRS_WK_TOM*SEASON_WEEKS*(1+DIM_PCT_TOM)^A436)</f>
        <v>0</v>
      </c>
      <c r="F436" s="5">
        <f>IF(B436=0,0,B436*LABOR_HRS_WK_CAR*SEASON_WEEKS*(1+DIM_PCT_CAR)^B436)</f>
        <v>537.6193074924571</v>
      </c>
      <c r="G436" s="5">
        <f>IF(C436=0,0,C436*LABOR_HRS_WK_MES*SEASON_WEEKS*(1+DIM_PCT_MES)^C436)</f>
        <v>1870.9683306758766</v>
      </c>
      <c r="H436" s="5">
        <f>E436+F436+G436</f>
        <v>2408.5876381683338</v>
      </c>
      <c r="I436" s="5">
        <f>MIN(H436,FARMER_HRS)</f>
        <v>720</v>
      </c>
      <c r="J436" s="5">
        <f>MAX(0,H436-FARMER_HRS)</f>
        <v>1688.5876381683338</v>
      </c>
      <c r="K436" s="2">
        <f>I436*FARMER_RATE+J436*TEMP_WORKER_RATE</f>
        <v>54315.757607089123</v>
      </c>
      <c r="L436" s="2">
        <f>A436*PRICE_TOM+B436*PRICE_CAR+C436*PRICE_MES</f>
        <v>105522</v>
      </c>
      <c r="M436" s="2">
        <f>A436*FERT_BED_TOM+B436*FERT_BED_CAR+C436*FERT_BED_MES</f>
        <v>31240</v>
      </c>
      <c r="N436" s="6">
        <f>IF(AND(D436&lt;=TOTAL_BEDS,J436&lt;=TEMP_WORKER_MAX*TEMP_WORKER_HRS),1,0)</f>
        <v>1</v>
      </c>
      <c r="O436" s="2">
        <f>L436-M436-K436-FIXED_COSTS</f>
        <v>-33.757607089122757</v>
      </c>
      <c r="P436" s="2">
        <f>IF(N436=1,O436,"")</f>
        <v>-33.757607089122757</v>
      </c>
    </row>
    <row r="437">
      <c r="A437" s="6">
        <v>0</v>
      </c>
      <c r="B437" s="6">
        <v>13</v>
      </c>
      <c r="C437" s="6">
        <v>30</v>
      </c>
      <c r="D437" s="6">
        <f>A437+B437+C437</f>
        <v>43</v>
      </c>
      <c r="E437" s="5">
        <f>IF(A437=0,0,A437*LABOR_HRS_WK_TOM*SEASON_WEEKS*(1+DIM_PCT_TOM)^A437)</f>
        <v>0</v>
      </c>
      <c r="F437" s="5">
        <f>IF(B437=0,0,B437*LABOR_HRS_WK_CAR*SEASON_WEEKS*(1+DIM_PCT_CAR)^B437)</f>
        <v>537.6193074924571</v>
      </c>
      <c r="G437" s="5">
        <f>IF(C437=0,0,C437*LABOR_HRS_WK_MES*SEASON_WEEKS*(1+DIM_PCT_MES)^C437)</f>
        <v>1959.6780360096466</v>
      </c>
      <c r="H437" s="5">
        <f>E437+F437+G437</f>
        <v>2497.2973435021036</v>
      </c>
      <c r="I437" s="5">
        <f>MIN(H437,FARMER_HRS)</f>
        <v>720</v>
      </c>
      <c r="J437" s="5">
        <f>MAX(0,H437-FARMER_HRS)</f>
        <v>1777.2973435021036</v>
      </c>
      <c r="K437" s="2">
        <f>I437*FARMER_RATE+J437*TEMP_WORKER_RATE</f>
        <v>55855.856658022632</v>
      </c>
      <c r="L437" s="2">
        <f>A437*PRICE_TOM+B437*PRICE_CAR+C437*PRICE_MES</f>
        <v>108222</v>
      </c>
      <c r="M437" s="2">
        <f>A437*FERT_BED_TOM+B437*FERT_BED_CAR+C437*FERT_BED_MES</f>
        <v>32120</v>
      </c>
      <c r="N437" s="6">
        <f>IF(AND(D437&lt;=TOTAL_BEDS,J437&lt;=TEMP_WORKER_MAX*TEMP_WORKER_HRS),1,0)</f>
        <v>1</v>
      </c>
      <c r="O437" s="2">
        <f>L437-M437-K437-FIXED_COSTS</f>
        <v>246.14334197736753</v>
      </c>
      <c r="P437" s="2">
        <f>IF(N437=1,O437,"")</f>
        <v>246.14334197736753</v>
      </c>
    </row>
    <row r="438">
      <c r="A438" s="6">
        <v>0</v>
      </c>
      <c r="B438" s="6">
        <v>14</v>
      </c>
      <c r="C438" s="6">
        <v>0</v>
      </c>
      <c r="D438" s="6">
        <f>A438+B438+C438</f>
        <v>14</v>
      </c>
      <c r="E438" s="5">
        <f>IF(A438=0,0,A438*LABOR_HRS_WK_TOM*SEASON_WEEKS*(1+DIM_PCT_TOM)^A438)</f>
        <v>0</v>
      </c>
      <c r="F438" s="5">
        <f>IF(B438=0,0,B438*LABOR_HRS_WK_CAR*SEASON_WEEKS*(1+DIM_PCT_CAR)^B438)</f>
        <v>593.44900480898161</v>
      </c>
      <c r="G438" s="5">
        <f>IF(C438=0,0,C438*LABOR_HRS_WK_MES*SEASON_WEEKS*(1+DIM_PCT_MES)^C438)</f>
        <v>0</v>
      </c>
      <c r="H438" s="5">
        <f>E438+F438+G438</f>
        <v>593.44900480898161</v>
      </c>
      <c r="I438" s="5">
        <f>MIN(H438,FARMER_HRS)</f>
        <v>593.44900480898161</v>
      </c>
      <c r="J438" s="5">
        <f>MAX(0,H438-FARMER_HRS)</f>
        <v>0</v>
      </c>
      <c r="K438" s="2">
        <f>I438*FARMER_RATE+J438*TEMP_WORKER_RATE</f>
        <v>20605.868222534082</v>
      </c>
      <c r="L438" s="2">
        <f>A438*PRICE_TOM+B438*PRICE_CAR+C438*PRICE_MES</f>
        <v>29316</v>
      </c>
      <c r="M438" s="2">
        <f>A438*FERT_BED_TOM+B438*FERT_BED_CAR+C438*FERT_BED_MES</f>
        <v>6160</v>
      </c>
      <c r="N438" s="6">
        <f>IF(AND(D438&lt;=TOTAL_BEDS,J438&lt;=TEMP_WORKER_MAX*TEMP_WORKER_HRS),1,0)</f>
        <v>1</v>
      </c>
      <c r="O438" s="2">
        <f>L438-M438-K438-FIXED_COSTS</f>
        <v>-17449.868222534082</v>
      </c>
      <c r="P438" s="2">
        <f>IF(N438=1,O438,"")</f>
        <v>-17449.868222534082</v>
      </c>
    </row>
    <row r="439">
      <c r="A439" s="6">
        <v>0</v>
      </c>
      <c r="B439" s="6">
        <v>14</v>
      </c>
      <c r="C439" s="6">
        <v>1</v>
      </c>
      <c r="D439" s="6">
        <f>A439+B439+C439</f>
        <v>15</v>
      </c>
      <c r="E439" s="5">
        <f>IF(A439=0,0,A439*LABOR_HRS_WK_TOM*SEASON_WEEKS*(1+DIM_PCT_TOM)^A439)</f>
        <v>0</v>
      </c>
      <c r="F439" s="5">
        <f>IF(B439=0,0,B439*LABOR_HRS_WK_CAR*SEASON_WEEKS*(1+DIM_PCT_CAR)^B439)</f>
        <v>593.44900480898161</v>
      </c>
      <c r="G439" s="5">
        <f>IF(C439=0,0,C439*LABOR_HRS_WK_MES*SEASON_WEEKS*(1+DIM_PCT_MES)^C439)</f>
        <v>45.5625</v>
      </c>
      <c r="H439" s="5">
        <f>E439+F439+G439</f>
        <v>639.01150480898161</v>
      </c>
      <c r="I439" s="5">
        <f>MIN(H439,FARMER_HRS)</f>
        <v>639.01150480898161</v>
      </c>
      <c r="J439" s="5">
        <f>MAX(0,H439-FARMER_HRS)</f>
        <v>0</v>
      </c>
      <c r="K439" s="2">
        <f>I439*FARMER_RATE+J439*TEMP_WORKER_RATE</f>
        <v>22187.899472534082</v>
      </c>
      <c r="L439" s="2">
        <f>A439*PRICE_TOM+B439*PRICE_CAR+C439*PRICE_MES</f>
        <v>32016</v>
      </c>
      <c r="M439" s="2">
        <f>A439*FERT_BED_TOM+B439*FERT_BED_CAR+C439*FERT_BED_MES</f>
        <v>7040</v>
      </c>
      <c r="N439" s="6">
        <f>IF(AND(D439&lt;=TOTAL_BEDS,J439&lt;=TEMP_WORKER_MAX*TEMP_WORKER_HRS),1,0)</f>
        <v>1</v>
      </c>
      <c r="O439" s="2">
        <f>L439-M439-K439-FIXED_COSTS</f>
        <v>-17211.899472534082</v>
      </c>
      <c r="P439" s="2">
        <f>IF(N439=1,O439,"")</f>
        <v>-17211.899472534082</v>
      </c>
    </row>
    <row r="440">
      <c r="A440" s="6">
        <v>0</v>
      </c>
      <c r="B440" s="6">
        <v>14</v>
      </c>
      <c r="C440" s="6">
        <v>2</v>
      </c>
      <c r="D440" s="6">
        <f>A440+B440+C440</f>
        <v>16</v>
      </c>
      <c r="E440" s="5">
        <f>IF(A440=0,0,A440*LABOR_HRS_WK_TOM*SEASON_WEEKS*(1+DIM_PCT_TOM)^A440)</f>
        <v>0</v>
      </c>
      <c r="F440" s="5">
        <f>IF(B440=0,0,B440*LABOR_HRS_WK_CAR*SEASON_WEEKS*(1+DIM_PCT_CAR)^B440)</f>
        <v>593.44900480898161</v>
      </c>
      <c r="G440" s="5">
        <f>IF(C440=0,0,C440*LABOR_HRS_WK_MES*SEASON_WEEKS*(1+DIM_PCT_MES)^C440)</f>
        <v>92.2640625</v>
      </c>
      <c r="H440" s="5">
        <f>E440+F440+G440</f>
        <v>685.71306730898164</v>
      </c>
      <c r="I440" s="5">
        <f>MIN(H440,FARMER_HRS)</f>
        <v>685.71306730898164</v>
      </c>
      <c r="J440" s="5">
        <f>MAX(0,H440-FARMER_HRS)</f>
        <v>0</v>
      </c>
      <c r="K440" s="2">
        <f>I440*FARMER_RATE+J440*TEMP_WORKER_RATE</f>
        <v>23809.481503784085</v>
      </c>
      <c r="L440" s="2">
        <f>A440*PRICE_TOM+B440*PRICE_CAR+C440*PRICE_MES</f>
        <v>34716</v>
      </c>
      <c r="M440" s="2">
        <f>A440*FERT_BED_TOM+B440*FERT_BED_CAR+C440*FERT_BED_MES</f>
        <v>7920</v>
      </c>
      <c r="N440" s="6">
        <f>IF(AND(D440&lt;=TOTAL_BEDS,J440&lt;=TEMP_WORKER_MAX*TEMP_WORKER_HRS),1,0)</f>
        <v>1</v>
      </c>
      <c r="O440" s="2">
        <f>L440-M440-K440-FIXED_COSTS</f>
        <v>-17013.481503784085</v>
      </c>
      <c r="P440" s="2">
        <f>IF(N440=1,O440,"")</f>
        <v>-17013.481503784085</v>
      </c>
    </row>
    <row r="441">
      <c r="A441" s="6">
        <v>0</v>
      </c>
      <c r="B441" s="6">
        <v>14</v>
      </c>
      <c r="C441" s="6">
        <v>3</v>
      </c>
      <c r="D441" s="6">
        <f>A441+B441+C441</f>
        <v>17</v>
      </c>
      <c r="E441" s="5">
        <f>IF(A441=0,0,A441*LABOR_HRS_WK_TOM*SEASON_WEEKS*(1+DIM_PCT_TOM)^A441)</f>
        <v>0</v>
      </c>
      <c r="F441" s="5">
        <f>IF(B441=0,0,B441*LABOR_HRS_WK_CAR*SEASON_WEEKS*(1+DIM_PCT_CAR)^B441)</f>
        <v>593.44900480898161</v>
      </c>
      <c r="G441" s="5">
        <f>IF(C441=0,0,C441*LABOR_HRS_WK_MES*SEASON_WEEKS*(1+DIM_PCT_MES)^C441)</f>
        <v>140.12604492187498</v>
      </c>
      <c r="H441" s="5">
        <f>E441+F441+G441</f>
        <v>733.57504973085656</v>
      </c>
      <c r="I441" s="5">
        <f>MIN(H441,FARMER_HRS)</f>
        <v>720</v>
      </c>
      <c r="J441" s="5">
        <f>MAX(0,H441-FARMER_HRS)</f>
        <v>13.575049730856563</v>
      </c>
      <c r="K441" s="2">
        <f>I441*FARMER_RATE+J441*TEMP_WORKER_RATE</f>
        <v>25235.67794671626</v>
      </c>
      <c r="L441" s="2">
        <f>A441*PRICE_TOM+B441*PRICE_CAR+C441*PRICE_MES</f>
        <v>37416</v>
      </c>
      <c r="M441" s="2">
        <f>A441*FERT_BED_TOM+B441*FERT_BED_CAR+C441*FERT_BED_MES</f>
        <v>8800</v>
      </c>
      <c r="N441" s="6">
        <f>IF(AND(D441&lt;=TOTAL_BEDS,J441&lt;=TEMP_WORKER_MAX*TEMP_WORKER_HRS),1,0)</f>
        <v>1</v>
      </c>
      <c r="O441" s="2">
        <f>L441-M441-K441-FIXED_COSTS</f>
        <v>-16619.67794671626</v>
      </c>
      <c r="P441" s="2">
        <f>IF(N441=1,O441,"")</f>
        <v>-16619.67794671626</v>
      </c>
    </row>
    <row r="442">
      <c r="A442" s="6">
        <v>0</v>
      </c>
      <c r="B442" s="6">
        <v>14</v>
      </c>
      <c r="C442" s="6">
        <v>4</v>
      </c>
      <c r="D442" s="6">
        <f>A442+B442+C442</f>
        <v>18</v>
      </c>
      <c r="E442" s="5">
        <f>IF(A442=0,0,A442*LABOR_HRS_WK_TOM*SEASON_WEEKS*(1+DIM_PCT_TOM)^A442)</f>
        <v>0</v>
      </c>
      <c r="F442" s="5">
        <f>IF(B442=0,0,B442*LABOR_HRS_WK_CAR*SEASON_WEEKS*(1+DIM_PCT_CAR)^B442)</f>
        <v>593.44900480898161</v>
      </c>
      <c r="G442" s="5">
        <f>IF(C442=0,0,C442*LABOR_HRS_WK_MES*SEASON_WEEKS*(1+DIM_PCT_MES)^C442)</f>
        <v>189.17016064453119</v>
      </c>
      <c r="H442" s="5">
        <f>E442+F442+G442</f>
        <v>782.61916545351278</v>
      </c>
      <c r="I442" s="5">
        <f>MIN(H442,FARMER_HRS)</f>
        <v>720</v>
      </c>
      <c r="J442" s="5">
        <f>MAX(0,H442-FARMER_HRS)</f>
        <v>62.619165453512778</v>
      </c>
      <c r="K442" s="2">
        <f>I442*FARMER_RATE+J442*TEMP_WORKER_RATE</f>
        <v>26087.138289123486</v>
      </c>
      <c r="L442" s="2">
        <f>A442*PRICE_TOM+B442*PRICE_CAR+C442*PRICE_MES</f>
        <v>40116</v>
      </c>
      <c r="M442" s="2">
        <f>A442*FERT_BED_TOM+B442*FERT_BED_CAR+C442*FERT_BED_MES</f>
        <v>9680</v>
      </c>
      <c r="N442" s="6">
        <f>IF(AND(D442&lt;=TOTAL_BEDS,J442&lt;=TEMP_WORKER_MAX*TEMP_WORKER_HRS),1,0)</f>
        <v>1</v>
      </c>
      <c r="O442" s="2">
        <f>L442-M442-K442-FIXED_COSTS</f>
        <v>-15651.138289123486</v>
      </c>
      <c r="P442" s="2">
        <f>IF(N442=1,O442,"")</f>
        <v>-15651.138289123486</v>
      </c>
    </row>
    <row r="443">
      <c r="A443" s="6">
        <v>0</v>
      </c>
      <c r="B443" s="6">
        <v>14</v>
      </c>
      <c r="C443" s="6">
        <v>5</v>
      </c>
      <c r="D443" s="6">
        <f>A443+B443+C443</f>
        <v>19</v>
      </c>
      <c r="E443" s="5">
        <f>IF(A443=0,0,A443*LABOR_HRS_WK_TOM*SEASON_WEEKS*(1+DIM_PCT_TOM)^A443)</f>
        <v>0</v>
      </c>
      <c r="F443" s="5">
        <f>IF(B443=0,0,B443*LABOR_HRS_WK_CAR*SEASON_WEEKS*(1+DIM_PCT_CAR)^B443)</f>
        <v>593.44900480898161</v>
      </c>
      <c r="G443" s="5">
        <f>IF(C443=0,0,C443*LABOR_HRS_WK_MES*SEASON_WEEKS*(1+DIM_PCT_MES)^C443)</f>
        <v>239.41848456573481</v>
      </c>
      <c r="H443" s="5">
        <f>E443+F443+G443</f>
        <v>832.86748937471646</v>
      </c>
      <c r="I443" s="5">
        <f>MIN(H443,FARMER_HRS)</f>
        <v>720</v>
      </c>
      <c r="J443" s="5">
        <f>MAX(0,H443-FARMER_HRS)</f>
        <v>112.86748937471646</v>
      </c>
      <c r="K443" s="2">
        <f>I443*FARMER_RATE+J443*TEMP_WORKER_RATE</f>
        <v>26959.505023866604</v>
      </c>
      <c r="L443" s="2">
        <f>A443*PRICE_TOM+B443*PRICE_CAR+C443*PRICE_MES</f>
        <v>42816</v>
      </c>
      <c r="M443" s="2">
        <f>A443*FERT_BED_TOM+B443*FERT_BED_CAR+C443*FERT_BED_MES</f>
        <v>10560</v>
      </c>
      <c r="N443" s="6">
        <f>IF(AND(D443&lt;=TOTAL_BEDS,J443&lt;=TEMP_WORKER_MAX*TEMP_WORKER_HRS),1,0)</f>
        <v>1</v>
      </c>
      <c r="O443" s="2">
        <f>L443-M443-K443-FIXED_COSTS</f>
        <v>-14703.505023866604</v>
      </c>
      <c r="P443" s="2">
        <f>IF(N443=1,O443,"")</f>
        <v>-14703.505023866604</v>
      </c>
    </row>
    <row r="444">
      <c r="A444" s="6">
        <v>0</v>
      </c>
      <c r="B444" s="6">
        <v>14</v>
      </c>
      <c r="C444" s="6">
        <v>6</v>
      </c>
      <c r="D444" s="6">
        <f>A444+B444+C444</f>
        <v>20</v>
      </c>
      <c r="E444" s="5">
        <f>IF(A444=0,0,A444*LABOR_HRS_WK_TOM*SEASON_WEEKS*(1+DIM_PCT_TOM)^A444)</f>
        <v>0</v>
      </c>
      <c r="F444" s="5">
        <f>IF(B444=0,0,B444*LABOR_HRS_WK_CAR*SEASON_WEEKS*(1+DIM_PCT_CAR)^B444)</f>
        <v>593.44900480898161</v>
      </c>
      <c r="G444" s="5">
        <f>IF(C444=0,0,C444*LABOR_HRS_WK_MES*SEASON_WEEKS*(1+DIM_PCT_MES)^C444)</f>
        <v>290.89345874736773</v>
      </c>
      <c r="H444" s="5">
        <f>E444+F444+G444</f>
        <v>884.34246355634934</v>
      </c>
      <c r="I444" s="5">
        <f>MIN(H444,FARMER_HRS)</f>
        <v>720</v>
      </c>
      <c r="J444" s="5">
        <f>MAX(0,H444-FARMER_HRS)</f>
        <v>164.34246355634934</v>
      </c>
      <c r="K444" s="2">
        <f>I444*FARMER_RATE+J444*TEMP_WORKER_RATE</f>
        <v>27853.16777007551</v>
      </c>
      <c r="L444" s="2">
        <f>A444*PRICE_TOM+B444*PRICE_CAR+C444*PRICE_MES</f>
        <v>45516</v>
      </c>
      <c r="M444" s="2">
        <f>A444*FERT_BED_TOM+B444*FERT_BED_CAR+C444*FERT_BED_MES</f>
        <v>11440</v>
      </c>
      <c r="N444" s="6">
        <f>IF(AND(D444&lt;=TOTAL_BEDS,J444&lt;=TEMP_WORKER_MAX*TEMP_WORKER_HRS),1,0)</f>
        <v>1</v>
      </c>
      <c r="O444" s="2">
        <f>L444-M444-K444-FIXED_COSTS</f>
        <v>-13777.16777007551</v>
      </c>
      <c r="P444" s="2">
        <f>IF(N444=1,O444,"")</f>
        <v>-13777.16777007551</v>
      </c>
    </row>
    <row r="445">
      <c r="A445" s="6">
        <v>0</v>
      </c>
      <c r="B445" s="6">
        <v>14</v>
      </c>
      <c r="C445" s="6">
        <v>7</v>
      </c>
      <c r="D445" s="6">
        <f>A445+B445+C445</f>
        <v>21</v>
      </c>
      <c r="E445" s="5">
        <f>IF(A445=0,0,A445*LABOR_HRS_WK_TOM*SEASON_WEEKS*(1+DIM_PCT_TOM)^A445)</f>
        <v>0</v>
      </c>
      <c r="F445" s="5">
        <f>IF(B445=0,0,B445*LABOR_HRS_WK_CAR*SEASON_WEEKS*(1+DIM_PCT_CAR)^B445)</f>
        <v>593.44900480898161</v>
      </c>
      <c r="G445" s="5">
        <f>IF(C445=0,0,C445*LABOR_HRS_WK_MES*SEASON_WEEKS*(1+DIM_PCT_MES)^C445)</f>
        <v>343.61789814532818</v>
      </c>
      <c r="H445" s="5">
        <f>E445+F445+G445</f>
        <v>937.06690295430985</v>
      </c>
      <c r="I445" s="5">
        <f>MIN(H445,FARMER_HRS)</f>
        <v>720</v>
      </c>
      <c r="J445" s="5">
        <f>MAX(0,H445-FARMER_HRS)</f>
        <v>217.06690295430985</v>
      </c>
      <c r="K445" s="2">
        <f>I445*FARMER_RATE+J445*TEMP_WORKER_RATE</f>
        <v>28768.522620734548</v>
      </c>
      <c r="L445" s="2">
        <f>A445*PRICE_TOM+B445*PRICE_CAR+C445*PRICE_MES</f>
        <v>48216</v>
      </c>
      <c r="M445" s="2">
        <f>A445*FERT_BED_TOM+B445*FERT_BED_CAR+C445*FERT_BED_MES</f>
        <v>12320</v>
      </c>
      <c r="N445" s="6">
        <f>IF(AND(D445&lt;=TOTAL_BEDS,J445&lt;=TEMP_WORKER_MAX*TEMP_WORKER_HRS),1,0)</f>
        <v>1</v>
      </c>
      <c r="O445" s="2">
        <f>L445-M445-K445-FIXED_COSTS</f>
        <v>-12872.522620734548</v>
      </c>
      <c r="P445" s="2">
        <f>IF(N445=1,O445,"")</f>
        <v>-12872.522620734548</v>
      </c>
    </row>
    <row r="446">
      <c r="A446" s="6">
        <v>0</v>
      </c>
      <c r="B446" s="6">
        <v>14</v>
      </c>
      <c r="C446" s="6">
        <v>8</v>
      </c>
      <c r="D446" s="6">
        <f>A446+B446+C446</f>
        <v>22</v>
      </c>
      <c r="E446" s="5">
        <f>IF(A446=0,0,A446*LABOR_HRS_WK_TOM*SEASON_WEEKS*(1+DIM_PCT_TOM)^A446)</f>
        <v>0</v>
      </c>
      <c r="F446" s="5">
        <f>IF(B446=0,0,B446*LABOR_HRS_WK_CAR*SEASON_WEEKS*(1+DIM_PCT_CAR)^B446)</f>
        <v>593.44900480898161</v>
      </c>
      <c r="G446" s="5">
        <f>IF(C446=0,0,C446*LABOR_HRS_WK_MES*SEASON_WEEKS*(1+DIM_PCT_MES)^C446)</f>
        <v>397.61499642530833</v>
      </c>
      <c r="H446" s="5">
        <f>E446+F446+G446</f>
        <v>991.06400123428989</v>
      </c>
      <c r="I446" s="5">
        <f>MIN(H446,FARMER_HRS)</f>
        <v>720</v>
      </c>
      <c r="J446" s="5">
        <f>MAX(0,H446-FARMER_HRS)</f>
        <v>271.06400123428989</v>
      </c>
      <c r="K446" s="2">
        <f>I446*FARMER_RATE+J446*TEMP_WORKER_RATE</f>
        <v>29705.972243650867</v>
      </c>
      <c r="L446" s="2">
        <f>A446*PRICE_TOM+B446*PRICE_CAR+C446*PRICE_MES</f>
        <v>50916</v>
      </c>
      <c r="M446" s="2">
        <f>A446*FERT_BED_TOM+B446*FERT_BED_CAR+C446*FERT_BED_MES</f>
        <v>13200</v>
      </c>
      <c r="N446" s="6">
        <f>IF(AND(D446&lt;=TOTAL_BEDS,J446&lt;=TEMP_WORKER_MAX*TEMP_WORKER_HRS),1,0)</f>
        <v>1</v>
      </c>
      <c r="O446" s="2">
        <f>L446-M446-K446-FIXED_COSTS</f>
        <v>-11989.972243650867</v>
      </c>
      <c r="P446" s="2">
        <f>IF(N446=1,O446,"")</f>
        <v>-11989.972243650867</v>
      </c>
    </row>
    <row r="447">
      <c r="A447" s="6">
        <v>0</v>
      </c>
      <c r="B447" s="6">
        <v>14</v>
      </c>
      <c r="C447" s="6">
        <v>9</v>
      </c>
      <c r="D447" s="6">
        <f>A447+B447+C447</f>
        <v>23</v>
      </c>
      <c r="E447" s="5">
        <f>IF(A447=0,0,A447*LABOR_HRS_WK_TOM*SEASON_WEEKS*(1+DIM_PCT_TOM)^A447)</f>
        <v>0</v>
      </c>
      <c r="F447" s="5">
        <f>IF(B447=0,0,B447*LABOR_HRS_WK_CAR*SEASON_WEEKS*(1+DIM_PCT_CAR)^B447)</f>
        <v>593.44900480898161</v>
      </c>
      <c r="G447" s="5">
        <f>IF(C447=0,0,C447*LABOR_HRS_WK_MES*SEASON_WEEKS*(1+DIM_PCT_MES)^C447)</f>
        <v>452.90833186570273</v>
      </c>
      <c r="H447" s="5">
        <f>E447+F447+G447</f>
        <v>1046.3573366746843</v>
      </c>
      <c r="I447" s="5">
        <f>MIN(H447,FARMER_HRS)</f>
        <v>720</v>
      </c>
      <c r="J447" s="5">
        <f>MAX(0,H447-FARMER_HRS)</f>
        <v>326.35733667468435</v>
      </c>
      <c r="K447" s="2">
        <f>I447*FARMER_RATE+J447*TEMP_WORKER_RATE</f>
        <v>30665.925983935493</v>
      </c>
      <c r="L447" s="2">
        <f>A447*PRICE_TOM+B447*PRICE_CAR+C447*PRICE_MES</f>
        <v>53616</v>
      </c>
      <c r="M447" s="2">
        <f>A447*FERT_BED_TOM+B447*FERT_BED_CAR+C447*FERT_BED_MES</f>
        <v>14080</v>
      </c>
      <c r="N447" s="6">
        <f>IF(AND(D447&lt;=TOTAL_BEDS,J447&lt;=TEMP_WORKER_MAX*TEMP_WORKER_HRS),1,0)</f>
        <v>1</v>
      </c>
      <c r="O447" s="2">
        <f>L447-M447-K447-FIXED_COSTS</f>
        <v>-11129.925983935493</v>
      </c>
      <c r="P447" s="2">
        <f>IF(N447=1,O447,"")</f>
        <v>-11129.925983935493</v>
      </c>
    </row>
    <row r="448">
      <c r="A448" s="6">
        <v>0</v>
      </c>
      <c r="B448" s="6">
        <v>14</v>
      </c>
      <c r="C448" s="6">
        <v>10</v>
      </c>
      <c r="D448" s="6">
        <f>A448+B448+C448</f>
        <v>24</v>
      </c>
      <c r="E448" s="5">
        <f>IF(A448=0,0,A448*LABOR_HRS_WK_TOM*SEASON_WEEKS*(1+DIM_PCT_TOM)^A448)</f>
        <v>0</v>
      </c>
      <c r="F448" s="5">
        <f>IF(B448=0,0,B448*LABOR_HRS_WK_CAR*SEASON_WEEKS*(1+DIM_PCT_CAR)^B448)</f>
        <v>593.44900480898161</v>
      </c>
      <c r="G448" s="5">
        <f>IF(C448=0,0,C448*LABOR_HRS_WK_MES*SEASON_WEEKS*(1+DIM_PCT_MES)^C448)</f>
        <v>509.52187334891551</v>
      </c>
      <c r="H448" s="5">
        <f>E448+F448+G448</f>
        <v>1102.970878157897</v>
      </c>
      <c r="I448" s="5">
        <f>MIN(H448,FARMER_HRS)</f>
        <v>720</v>
      </c>
      <c r="J448" s="5">
        <f>MAX(0,H448-FARMER_HRS)</f>
        <v>382.970878157897</v>
      </c>
      <c r="K448" s="2">
        <f>I448*FARMER_RATE+J448*TEMP_WORKER_RATE</f>
        <v>31648.799968019044</v>
      </c>
      <c r="L448" s="2">
        <f>A448*PRICE_TOM+B448*PRICE_CAR+C448*PRICE_MES</f>
        <v>56316</v>
      </c>
      <c r="M448" s="2">
        <f>A448*FERT_BED_TOM+B448*FERT_BED_CAR+C448*FERT_BED_MES</f>
        <v>14960</v>
      </c>
      <c r="N448" s="6">
        <f>IF(AND(D448&lt;=TOTAL_BEDS,J448&lt;=TEMP_WORKER_MAX*TEMP_WORKER_HRS),1,0)</f>
        <v>1</v>
      </c>
      <c r="O448" s="2">
        <f>L448-M448-K448-FIXED_COSTS</f>
        <v>-10292.799968019044</v>
      </c>
      <c r="P448" s="2">
        <f>IF(N448=1,O448,"")</f>
        <v>-10292.799968019044</v>
      </c>
    </row>
    <row r="449">
      <c r="A449" s="6">
        <v>0</v>
      </c>
      <c r="B449" s="6">
        <v>14</v>
      </c>
      <c r="C449" s="6">
        <v>11</v>
      </c>
      <c r="D449" s="6">
        <f>A449+B449+C449</f>
        <v>25</v>
      </c>
      <c r="E449" s="5">
        <f>IF(A449=0,0,A449*LABOR_HRS_WK_TOM*SEASON_WEEKS*(1+DIM_PCT_TOM)^A449)</f>
        <v>0</v>
      </c>
      <c r="F449" s="5">
        <f>IF(B449=0,0,B449*LABOR_HRS_WK_CAR*SEASON_WEEKS*(1+DIM_PCT_CAR)^B449)</f>
        <v>593.44900480898161</v>
      </c>
      <c r="G449" s="5">
        <f>IF(C449=0,0,C449*LABOR_HRS_WK_MES*SEASON_WEEKS*(1+DIM_PCT_MES)^C449)</f>
        <v>567.47998644235463</v>
      </c>
      <c r="H449" s="5">
        <f>E449+F449+G449</f>
        <v>1160.9289912513364</v>
      </c>
      <c r="I449" s="5">
        <f>MIN(H449,FARMER_HRS)</f>
        <v>720</v>
      </c>
      <c r="J449" s="5">
        <f>MAX(0,H449-FARMER_HRS)</f>
        <v>440.92899125133636</v>
      </c>
      <c r="K449" s="2">
        <f>I449*FARMER_RATE+J449*TEMP_WORKER_RATE</f>
        <v>32655.017209224588</v>
      </c>
      <c r="L449" s="2">
        <f>A449*PRICE_TOM+B449*PRICE_CAR+C449*PRICE_MES</f>
        <v>59016</v>
      </c>
      <c r="M449" s="2">
        <f>A449*FERT_BED_TOM+B449*FERT_BED_CAR+C449*FERT_BED_MES</f>
        <v>15840</v>
      </c>
      <c r="N449" s="6">
        <f>IF(AND(D449&lt;=TOTAL_BEDS,J449&lt;=TEMP_WORKER_MAX*TEMP_WORKER_HRS),1,0)</f>
        <v>1</v>
      </c>
      <c r="O449" s="2">
        <f>L449-M449-K449-FIXED_COSTS</f>
        <v>-9479.0172092245884</v>
      </c>
      <c r="P449" s="2">
        <f>IF(N449=1,O449,"")</f>
        <v>-9479.0172092245884</v>
      </c>
    </row>
    <row r="450">
      <c r="A450" s="6">
        <v>0</v>
      </c>
      <c r="B450" s="6">
        <v>14</v>
      </c>
      <c r="C450" s="6">
        <v>12</v>
      </c>
      <c r="D450" s="6">
        <f>A450+B450+C450</f>
        <v>26</v>
      </c>
      <c r="E450" s="5">
        <f>IF(A450=0,0,A450*LABOR_HRS_WK_TOM*SEASON_WEEKS*(1+DIM_PCT_TOM)^A450)</f>
        <v>0</v>
      </c>
      <c r="F450" s="5">
        <f>IF(B450=0,0,B450*LABOR_HRS_WK_CAR*SEASON_WEEKS*(1+DIM_PCT_CAR)^B450)</f>
        <v>593.44900480898161</v>
      </c>
      <c r="G450" s="5">
        <f>IF(C450=0,0,C450*LABOR_HRS_WK_MES*SEASON_WEEKS*(1+DIM_PCT_MES)^C450)</f>
        <v>626.807439570419</v>
      </c>
      <c r="H450" s="5">
        <f>E450+F450+G450</f>
        <v>1220.2564443794006</v>
      </c>
      <c r="I450" s="5">
        <f>MIN(H450,FARMER_HRS)</f>
        <v>720</v>
      </c>
      <c r="J450" s="5">
        <f>MAX(0,H450-FARMER_HRS)</f>
        <v>500.25644437940059</v>
      </c>
      <c r="K450" s="2">
        <f>I450*FARMER_RATE+J450*TEMP_WORKER_RATE</f>
        <v>33685.007714920153</v>
      </c>
      <c r="L450" s="2">
        <f>A450*PRICE_TOM+B450*PRICE_CAR+C450*PRICE_MES</f>
        <v>61716</v>
      </c>
      <c r="M450" s="2">
        <f>A450*FERT_BED_TOM+B450*FERT_BED_CAR+C450*FERT_BED_MES</f>
        <v>16720</v>
      </c>
      <c r="N450" s="6">
        <f>IF(AND(D450&lt;=TOTAL_BEDS,J450&lt;=TEMP_WORKER_MAX*TEMP_WORKER_HRS),1,0)</f>
        <v>1</v>
      </c>
      <c r="O450" s="2">
        <f>L450-M450-K450-FIXED_COSTS</f>
        <v>-8689.0077149201534</v>
      </c>
      <c r="P450" s="2">
        <f>IF(N450=1,O450,"")</f>
        <v>-8689.0077149201534</v>
      </c>
    </row>
    <row r="451">
      <c r="A451" s="6">
        <v>0</v>
      </c>
      <c r="B451" s="6">
        <v>14</v>
      </c>
      <c r="C451" s="6">
        <v>13</v>
      </c>
      <c r="D451" s="6">
        <f>A451+B451+C451</f>
        <v>27</v>
      </c>
      <c r="E451" s="5">
        <f>IF(A451=0,0,A451*LABOR_HRS_WK_TOM*SEASON_WEEKS*(1+DIM_PCT_TOM)^A451)</f>
        <v>0</v>
      </c>
      <c r="F451" s="5">
        <f>IF(B451=0,0,B451*LABOR_HRS_WK_CAR*SEASON_WEEKS*(1+DIM_PCT_CAR)^B451)</f>
        <v>593.44900480898161</v>
      </c>
      <c r="G451" s="5">
        <f>IF(C451=0,0,C451*LABOR_HRS_WK_MES*SEASON_WEEKS*(1+DIM_PCT_MES)^C451)</f>
        <v>687.52941027880331</v>
      </c>
      <c r="H451" s="5">
        <f>E451+F451+G451</f>
        <v>1280.9784150877849</v>
      </c>
      <c r="I451" s="5">
        <f>MIN(H451,FARMER_HRS)</f>
        <v>720</v>
      </c>
      <c r="J451" s="5">
        <f>MAX(0,H451-FARMER_HRS)</f>
        <v>560.97841508778492</v>
      </c>
      <c r="K451" s="2">
        <f>I451*FARMER_RATE+J451*TEMP_WORKER_RATE</f>
        <v>34739.208595274045</v>
      </c>
      <c r="L451" s="2">
        <f>A451*PRICE_TOM+B451*PRICE_CAR+C451*PRICE_MES</f>
        <v>64416</v>
      </c>
      <c r="M451" s="2">
        <f>A451*FERT_BED_TOM+B451*FERT_BED_CAR+C451*FERT_BED_MES</f>
        <v>17600</v>
      </c>
      <c r="N451" s="6">
        <f>IF(AND(D451&lt;=TOTAL_BEDS,J451&lt;=TEMP_WORKER_MAX*TEMP_WORKER_HRS),1,0)</f>
        <v>1</v>
      </c>
      <c r="O451" s="2">
        <f>L451-M451-K451-FIXED_COSTS</f>
        <v>-7923.2085952740454</v>
      </c>
      <c r="P451" s="2">
        <f>IF(N451=1,O451,"")</f>
        <v>-7923.2085952740454</v>
      </c>
    </row>
    <row r="452">
      <c r="A452" s="6">
        <v>0</v>
      </c>
      <c r="B452" s="6">
        <v>14</v>
      </c>
      <c r="C452" s="6">
        <v>14</v>
      </c>
      <c r="D452" s="6">
        <f>A452+B452+C452</f>
        <v>28</v>
      </c>
      <c r="E452" s="5">
        <f>IF(A452=0,0,A452*LABOR_HRS_WK_TOM*SEASON_WEEKS*(1+DIM_PCT_TOM)^A452)</f>
        <v>0</v>
      </c>
      <c r="F452" s="5">
        <f>IF(B452=0,0,B452*LABOR_HRS_WK_CAR*SEASON_WEEKS*(1+DIM_PCT_CAR)^B452)</f>
        <v>593.44900480898161</v>
      </c>
      <c r="G452" s="5">
        <f>IF(C452=0,0,C452*LABOR_HRS_WK_MES*SEASON_WEEKS*(1+DIM_PCT_MES)^C452)</f>
        <v>749.67149159246435</v>
      </c>
      <c r="H452" s="5">
        <f>E452+F452+G452</f>
        <v>1343.120496401446</v>
      </c>
      <c r="I452" s="5">
        <f>MIN(H452,FARMER_HRS)</f>
        <v>720</v>
      </c>
      <c r="J452" s="5">
        <f>MAX(0,H452-FARMER_HRS)</f>
        <v>623.120496401446</v>
      </c>
      <c r="K452" s="2">
        <f>I452*FARMER_RATE+J452*TEMP_WORKER_RATE</f>
        <v>35818.064173636216</v>
      </c>
      <c r="L452" s="2">
        <f>A452*PRICE_TOM+B452*PRICE_CAR+C452*PRICE_MES</f>
        <v>67116</v>
      </c>
      <c r="M452" s="2">
        <f>A452*FERT_BED_TOM+B452*FERT_BED_CAR+C452*FERT_BED_MES</f>
        <v>18480</v>
      </c>
      <c r="N452" s="6">
        <f>IF(AND(D452&lt;=TOTAL_BEDS,J452&lt;=TEMP_WORKER_MAX*TEMP_WORKER_HRS),1,0)</f>
        <v>1</v>
      </c>
      <c r="O452" s="2">
        <f>L452-M452-K452-FIXED_COSTS</f>
        <v>-7182.0641736362159</v>
      </c>
      <c r="P452" s="2">
        <f>IF(N452=1,O452,"")</f>
        <v>-7182.0641736362159</v>
      </c>
    </row>
    <row r="453">
      <c r="A453" s="6">
        <v>0</v>
      </c>
      <c r="B453" s="6">
        <v>14</v>
      </c>
      <c r="C453" s="6">
        <v>15</v>
      </c>
      <c r="D453" s="6">
        <f>A453+B453+C453</f>
        <v>29</v>
      </c>
      <c r="E453" s="5">
        <f>IF(A453=0,0,A453*LABOR_HRS_WK_TOM*SEASON_WEEKS*(1+DIM_PCT_TOM)^A453)</f>
        <v>0</v>
      </c>
      <c r="F453" s="5">
        <f>IF(B453=0,0,B453*LABOR_HRS_WK_CAR*SEASON_WEEKS*(1+DIM_PCT_CAR)^B453)</f>
        <v>593.44900480898161</v>
      </c>
      <c r="G453" s="5">
        <f>IF(C453=0,0,C453*LABOR_HRS_WK_MES*SEASON_WEEKS*(1+DIM_PCT_MES)^C453)</f>
        <v>813.25969846861074</v>
      </c>
      <c r="H453" s="5">
        <f>E453+F453+G453</f>
        <v>1406.7087032775923</v>
      </c>
      <c r="I453" s="5">
        <f>MIN(H453,FARMER_HRS)</f>
        <v>720</v>
      </c>
      <c r="J453" s="5">
        <f>MAX(0,H453-FARMER_HRS)</f>
        <v>686.70870327759235</v>
      </c>
      <c r="K453" s="2">
        <f>I453*FARMER_RATE+J453*TEMP_WORKER_RATE</f>
        <v>36922.026098569309</v>
      </c>
      <c r="L453" s="2">
        <f>A453*PRICE_TOM+B453*PRICE_CAR+C453*PRICE_MES</f>
        <v>69816</v>
      </c>
      <c r="M453" s="2">
        <f>A453*FERT_BED_TOM+B453*FERT_BED_CAR+C453*FERT_BED_MES</f>
        <v>19360</v>
      </c>
      <c r="N453" s="6">
        <f>IF(AND(D453&lt;=TOTAL_BEDS,J453&lt;=TEMP_WORKER_MAX*TEMP_WORKER_HRS),1,0)</f>
        <v>1</v>
      </c>
      <c r="O453" s="2">
        <f>L453-M453-K453-FIXED_COSTS</f>
        <v>-6466.0260985693094</v>
      </c>
      <c r="P453" s="2">
        <f>IF(N453=1,O453,"")</f>
        <v>-6466.0260985693094</v>
      </c>
    </row>
    <row r="454">
      <c r="A454" s="6">
        <v>0</v>
      </c>
      <c r="B454" s="6">
        <v>14</v>
      </c>
      <c r="C454" s="6">
        <v>16</v>
      </c>
      <c r="D454" s="6">
        <f>A454+B454+C454</f>
        <v>30</v>
      </c>
      <c r="E454" s="5">
        <f>IF(A454=0,0,A454*LABOR_HRS_WK_TOM*SEASON_WEEKS*(1+DIM_PCT_TOM)^A454)</f>
        <v>0</v>
      </c>
      <c r="F454" s="5">
        <f>IF(B454=0,0,B454*LABOR_HRS_WK_CAR*SEASON_WEEKS*(1+DIM_PCT_CAR)^B454)</f>
        <v>593.44900480898161</v>
      </c>
      <c r="G454" s="5">
        <f>IF(C454=0,0,C454*LABOR_HRS_WK_MES*SEASON_WEEKS*(1+DIM_PCT_MES)^C454)</f>
        <v>878.32047434609967</v>
      </c>
      <c r="H454" s="5">
        <f>E454+F454+G454</f>
        <v>1471.7694791550812</v>
      </c>
      <c r="I454" s="5">
        <f>MIN(H454,FARMER_HRS)</f>
        <v>720</v>
      </c>
      <c r="J454" s="5">
        <f>MAX(0,H454-FARMER_HRS)</f>
        <v>751.76947915508117</v>
      </c>
      <c r="K454" s="2">
        <f>I454*FARMER_RATE+J454*TEMP_WORKER_RATE</f>
        <v>38051.553457553491</v>
      </c>
      <c r="L454" s="2">
        <f>A454*PRICE_TOM+B454*PRICE_CAR+C454*PRICE_MES</f>
        <v>72516</v>
      </c>
      <c r="M454" s="2">
        <f>A454*FERT_BED_TOM+B454*FERT_BED_CAR+C454*FERT_BED_MES</f>
        <v>20240</v>
      </c>
      <c r="N454" s="6">
        <f>IF(AND(D454&lt;=TOTAL_BEDS,J454&lt;=TEMP_WORKER_MAX*TEMP_WORKER_HRS),1,0)</f>
        <v>1</v>
      </c>
      <c r="O454" s="2">
        <f>L454-M454-K454-FIXED_COSTS</f>
        <v>-5775.5534575534912</v>
      </c>
      <c r="P454" s="2">
        <f>IF(N454=1,O454,"")</f>
        <v>-5775.5534575534912</v>
      </c>
    </row>
    <row r="455">
      <c r="A455" s="6">
        <v>0</v>
      </c>
      <c r="B455" s="6">
        <v>14</v>
      </c>
      <c r="C455" s="6">
        <v>17</v>
      </c>
      <c r="D455" s="6">
        <f>A455+B455+C455</f>
        <v>31</v>
      </c>
      <c r="E455" s="5">
        <f>IF(A455=0,0,A455*LABOR_HRS_WK_TOM*SEASON_WEEKS*(1+DIM_PCT_TOM)^A455)</f>
        <v>0</v>
      </c>
      <c r="F455" s="5">
        <f>IF(B455=0,0,B455*LABOR_HRS_WK_CAR*SEASON_WEEKS*(1+DIM_PCT_CAR)^B455)</f>
        <v>593.44900480898161</v>
      </c>
      <c r="G455" s="5">
        <f>IF(C455=0,0,C455*LABOR_HRS_WK_MES*SEASON_WEEKS*(1+DIM_PCT_MES)^C455)</f>
        <v>944.88069779263992</v>
      </c>
      <c r="H455" s="5">
        <f>E455+F455+G455</f>
        <v>1538.3297026016216</v>
      </c>
      <c r="I455" s="5">
        <f>MIN(H455,FARMER_HRS)</f>
        <v>720</v>
      </c>
      <c r="J455" s="5">
        <f>MAX(0,H455-FARMER_HRS)</f>
        <v>818.32970260162165</v>
      </c>
      <c r="K455" s="2">
        <f>I455*FARMER_RATE+J455*TEMP_WORKER_RATE</f>
        <v>39207.112892389268</v>
      </c>
      <c r="L455" s="2">
        <f>A455*PRICE_TOM+B455*PRICE_CAR+C455*PRICE_MES</f>
        <v>75216</v>
      </c>
      <c r="M455" s="2">
        <f>A455*FERT_BED_TOM+B455*FERT_BED_CAR+C455*FERT_BED_MES</f>
        <v>21120</v>
      </c>
      <c r="N455" s="6">
        <f>IF(AND(D455&lt;=TOTAL_BEDS,J455&lt;=TEMP_WORKER_MAX*TEMP_WORKER_HRS),1,0)</f>
        <v>1</v>
      </c>
      <c r="O455" s="2">
        <f>L455-M455-K455-FIXED_COSTS</f>
        <v>-5111.1128923892684</v>
      </c>
      <c r="P455" s="2">
        <f>IF(N455=1,O455,"")</f>
        <v>-5111.1128923892684</v>
      </c>
    </row>
    <row r="456">
      <c r="A456" s="6">
        <v>0</v>
      </c>
      <c r="B456" s="6">
        <v>14</v>
      </c>
      <c r="C456" s="6">
        <v>18</v>
      </c>
      <c r="D456" s="6">
        <f>A456+B456+C456</f>
        <v>32</v>
      </c>
      <c r="E456" s="5">
        <f>IF(A456=0,0,A456*LABOR_HRS_WK_TOM*SEASON_WEEKS*(1+DIM_PCT_TOM)^A456)</f>
        <v>0</v>
      </c>
      <c r="F456" s="5">
        <f>IF(B456=0,0,B456*LABOR_HRS_WK_CAR*SEASON_WEEKS*(1+DIM_PCT_CAR)^B456)</f>
        <v>593.44900480898161</v>
      </c>
      <c r="G456" s="5">
        <f>IF(C456=0,0,C456*LABOR_HRS_WK_MES*SEASON_WEEKS*(1+DIM_PCT_MES)^C456)</f>
        <v>1012.9676892512272</v>
      </c>
      <c r="H456" s="5">
        <f>E456+F456+G456</f>
        <v>1606.4166940602088</v>
      </c>
      <c r="I456" s="5">
        <f>MIN(H456,FARMER_HRS)</f>
        <v>720</v>
      </c>
      <c r="J456" s="5">
        <f>MAX(0,H456-FARMER_HRS)</f>
        <v>886.41669406020878</v>
      </c>
      <c r="K456" s="2">
        <f>I456*FARMER_RATE+J456*TEMP_WORKER_RATE</f>
        <v>40389.178716323069</v>
      </c>
      <c r="L456" s="2">
        <f>A456*PRICE_TOM+B456*PRICE_CAR+C456*PRICE_MES</f>
        <v>77916</v>
      </c>
      <c r="M456" s="2">
        <f>A456*FERT_BED_TOM+B456*FERT_BED_CAR+C456*FERT_BED_MES</f>
        <v>22000</v>
      </c>
      <c r="N456" s="6">
        <f>IF(AND(D456&lt;=TOTAL_BEDS,J456&lt;=TEMP_WORKER_MAX*TEMP_WORKER_HRS),1,0)</f>
        <v>1</v>
      </c>
      <c r="O456" s="2">
        <f>L456-M456-K456-FIXED_COSTS</f>
        <v>-4473.1787163230692</v>
      </c>
      <c r="P456" s="2">
        <f>IF(N456=1,O456,"")</f>
        <v>-4473.1787163230692</v>
      </c>
    </row>
    <row r="457">
      <c r="A457" s="6">
        <v>0</v>
      </c>
      <c r="B457" s="6">
        <v>14</v>
      </c>
      <c r="C457" s="6">
        <v>19</v>
      </c>
      <c r="D457" s="6">
        <f>A457+B457+C457</f>
        <v>33</v>
      </c>
      <c r="E457" s="5">
        <f>IF(A457=0,0,A457*LABOR_HRS_WK_TOM*SEASON_WEEKS*(1+DIM_PCT_TOM)^A457)</f>
        <v>0</v>
      </c>
      <c r="F457" s="5">
        <f>IF(B457=0,0,B457*LABOR_HRS_WK_CAR*SEASON_WEEKS*(1+DIM_PCT_CAR)^B457)</f>
        <v>593.44900480898161</v>
      </c>
      <c r="G457" s="5">
        <f>IF(C457=0,0,C457*LABOR_HRS_WK_MES*SEASON_WEEKS*(1+DIM_PCT_MES)^C457)</f>
        <v>1082.6092178872491</v>
      </c>
      <c r="H457" s="5">
        <f>E457+F457+G457</f>
        <v>1676.0582226962306</v>
      </c>
      <c r="I457" s="5">
        <f>MIN(H457,FARMER_HRS)</f>
        <v>720</v>
      </c>
      <c r="J457" s="5">
        <f>MAX(0,H457-FARMER_HRS)</f>
        <v>956.05822269623059</v>
      </c>
      <c r="K457" s="2">
        <f>I457*FARMER_RATE+J457*TEMP_WORKER_RATE</f>
        <v>41598.233032920674</v>
      </c>
      <c r="L457" s="2">
        <f>A457*PRICE_TOM+B457*PRICE_CAR+C457*PRICE_MES</f>
        <v>80616</v>
      </c>
      <c r="M457" s="2">
        <f>A457*FERT_BED_TOM+B457*FERT_BED_CAR+C457*FERT_BED_MES</f>
        <v>22880</v>
      </c>
      <c r="N457" s="6">
        <f>IF(AND(D457&lt;=TOTAL_BEDS,J457&lt;=TEMP_WORKER_MAX*TEMP_WORKER_HRS),1,0)</f>
        <v>1</v>
      </c>
      <c r="O457" s="2">
        <f>L457-M457-K457-FIXED_COSTS</f>
        <v>-3862.2330329206743</v>
      </c>
      <c r="P457" s="2">
        <f>IF(N457=1,O457,"")</f>
        <v>-3862.2330329206743</v>
      </c>
    </row>
    <row r="458">
      <c r="A458" s="6">
        <v>0</v>
      </c>
      <c r="B458" s="6">
        <v>14</v>
      </c>
      <c r="C458" s="6">
        <v>20</v>
      </c>
      <c r="D458" s="6">
        <f>A458+B458+C458</f>
        <v>34</v>
      </c>
      <c r="E458" s="5">
        <f>IF(A458=0,0,A458*LABOR_HRS_WK_TOM*SEASON_WEEKS*(1+DIM_PCT_TOM)^A458)</f>
        <v>0</v>
      </c>
      <c r="F458" s="5">
        <f>IF(B458=0,0,B458*LABOR_HRS_WK_CAR*SEASON_WEEKS*(1+DIM_PCT_CAR)^B458)</f>
        <v>593.44900480898161</v>
      </c>
      <c r="G458" s="5">
        <f>IF(C458=0,0,C458*LABOR_HRS_WK_MES*SEASON_WEEKS*(1+DIM_PCT_MES)^C458)</f>
        <v>1153.8335085377259</v>
      </c>
      <c r="H458" s="5">
        <f>E458+F458+G458</f>
        <v>1747.2825133467077</v>
      </c>
      <c r="I458" s="5">
        <f>MIN(H458,FARMER_HRS)</f>
        <v>720</v>
      </c>
      <c r="J458" s="5">
        <f>MAX(0,H458-FARMER_HRS)</f>
        <v>1027.2825133467077</v>
      </c>
      <c r="K458" s="2">
        <f>I458*FARMER_RATE+J458*TEMP_WORKER_RATE</f>
        <v>42834.765856713675</v>
      </c>
      <c r="L458" s="2">
        <f>A458*PRICE_TOM+B458*PRICE_CAR+C458*PRICE_MES</f>
        <v>83316</v>
      </c>
      <c r="M458" s="2">
        <f>A458*FERT_BED_TOM+B458*FERT_BED_CAR+C458*FERT_BED_MES</f>
        <v>23760</v>
      </c>
      <c r="N458" s="6">
        <f>IF(AND(D458&lt;=TOTAL_BEDS,J458&lt;=TEMP_WORKER_MAX*TEMP_WORKER_HRS),1,0)</f>
        <v>1</v>
      </c>
      <c r="O458" s="2">
        <f>L458-M458-K458-FIXED_COSTS</f>
        <v>-3278.765856713675</v>
      </c>
      <c r="P458" s="2">
        <f>IF(N458=1,O458,"")</f>
        <v>-3278.765856713675</v>
      </c>
    </row>
    <row r="459">
      <c r="A459" s="6">
        <v>0</v>
      </c>
      <c r="B459" s="6">
        <v>14</v>
      </c>
      <c r="C459" s="6">
        <v>21</v>
      </c>
      <c r="D459" s="6">
        <f>A459+B459+C459</f>
        <v>35</v>
      </c>
      <c r="E459" s="5">
        <f>IF(A459=0,0,A459*LABOR_HRS_WK_TOM*SEASON_WEEKS*(1+DIM_PCT_TOM)^A459)</f>
        <v>0</v>
      </c>
      <c r="F459" s="5">
        <f>IF(B459=0,0,B459*LABOR_HRS_WK_CAR*SEASON_WEEKS*(1+DIM_PCT_CAR)^B459)</f>
        <v>593.44900480898161</v>
      </c>
      <c r="G459" s="5">
        <f>IF(C459=0,0,C459*LABOR_HRS_WK_MES*SEASON_WEEKS*(1+DIM_PCT_MES)^C459)</f>
        <v>1226.6692487641699</v>
      </c>
      <c r="H459" s="5">
        <f>E459+F459+G459</f>
        <v>1820.1182535731514</v>
      </c>
      <c r="I459" s="5">
        <f>MIN(H459,FARMER_HRS)</f>
        <v>720</v>
      </c>
      <c r="J459" s="5">
        <f>MAX(0,H459-FARMER_HRS)</f>
        <v>1100.1182535731514</v>
      </c>
      <c r="K459" s="2">
        <f>I459*FARMER_RATE+J459*TEMP_WORKER_RATE</f>
        <v>44099.275235644993</v>
      </c>
      <c r="L459" s="2">
        <f>A459*PRICE_TOM+B459*PRICE_CAR+C459*PRICE_MES</f>
        <v>86016</v>
      </c>
      <c r="M459" s="2">
        <f>A459*FERT_BED_TOM+B459*FERT_BED_CAR+C459*FERT_BED_MES</f>
        <v>24640</v>
      </c>
      <c r="N459" s="6">
        <f>IF(AND(D459&lt;=TOTAL_BEDS,J459&lt;=TEMP_WORKER_MAX*TEMP_WORKER_HRS),1,0)</f>
        <v>1</v>
      </c>
      <c r="O459" s="2">
        <f>L459-M459-K459-FIXED_COSTS</f>
        <v>-2723.2752356449928</v>
      </c>
      <c r="P459" s="2">
        <f>IF(N459=1,O459,"")</f>
        <v>-2723.2752356449928</v>
      </c>
    </row>
    <row r="460">
      <c r="A460" s="6">
        <v>0</v>
      </c>
      <c r="B460" s="6">
        <v>14</v>
      </c>
      <c r="C460" s="6">
        <v>22</v>
      </c>
      <c r="D460" s="6">
        <f>A460+B460+C460</f>
        <v>36</v>
      </c>
      <c r="E460" s="5">
        <f>IF(A460=0,0,A460*LABOR_HRS_WK_TOM*SEASON_WEEKS*(1+DIM_PCT_TOM)^A460)</f>
        <v>0</v>
      </c>
      <c r="F460" s="5">
        <f>IF(B460=0,0,B460*LABOR_HRS_WK_CAR*SEASON_WEEKS*(1+DIM_PCT_CAR)^B460)</f>
        <v>593.44900480898161</v>
      </c>
      <c r="G460" s="5">
        <f>IF(C460=0,0,C460*LABOR_HRS_WK_MES*SEASON_WEEKS*(1+DIM_PCT_MES)^C460)</f>
        <v>1301.1455960105659</v>
      </c>
      <c r="H460" s="5">
        <f>E460+F460+G460</f>
        <v>1894.5946008195474</v>
      </c>
      <c r="I460" s="5">
        <f>MIN(H460,FARMER_HRS)</f>
        <v>720</v>
      </c>
      <c r="J460" s="5">
        <f>MAX(0,H460-FARMER_HRS)</f>
        <v>1174.5946008195474</v>
      </c>
      <c r="K460" s="2">
        <f>I460*FARMER_RATE+J460*TEMP_WORKER_RATE</f>
        <v>45392.267375339361</v>
      </c>
      <c r="L460" s="2">
        <f>A460*PRICE_TOM+B460*PRICE_CAR+C460*PRICE_MES</f>
        <v>88716</v>
      </c>
      <c r="M460" s="2">
        <f>A460*FERT_BED_TOM+B460*FERT_BED_CAR+C460*FERT_BED_MES</f>
        <v>25520</v>
      </c>
      <c r="N460" s="6">
        <f>IF(AND(D460&lt;=TOTAL_BEDS,J460&lt;=TEMP_WORKER_MAX*TEMP_WORKER_HRS),1,0)</f>
        <v>1</v>
      </c>
      <c r="O460" s="2">
        <f>L460-M460-K460-FIXED_COSTS</f>
        <v>-2196.267375339361</v>
      </c>
      <c r="P460" s="2">
        <f>IF(N460=1,O460,"")</f>
        <v>-2196.267375339361</v>
      </c>
    </row>
    <row r="461">
      <c r="A461" s="6">
        <v>0</v>
      </c>
      <c r="B461" s="6">
        <v>14</v>
      </c>
      <c r="C461" s="6">
        <v>23</v>
      </c>
      <c r="D461" s="6">
        <f>A461+B461+C461</f>
        <v>37</v>
      </c>
      <c r="E461" s="5">
        <f>IF(A461=0,0,A461*LABOR_HRS_WK_TOM*SEASON_WEEKS*(1+DIM_PCT_TOM)^A461)</f>
        <v>0</v>
      </c>
      <c r="F461" s="5">
        <f>IF(B461=0,0,B461*LABOR_HRS_WK_CAR*SEASON_WEEKS*(1+DIM_PCT_CAR)^B461)</f>
        <v>593.44900480898161</v>
      </c>
      <c r="G461" s="5">
        <f>IF(C461=0,0,C461*LABOR_HRS_WK_MES*SEASON_WEEKS*(1+DIM_PCT_MES)^C461)</f>
        <v>1377.2921848680023</v>
      </c>
      <c r="H461" s="5">
        <f>E461+F461+G461</f>
        <v>1970.741189676984</v>
      </c>
      <c r="I461" s="5">
        <f>MIN(H461,FARMER_HRS)</f>
        <v>720</v>
      </c>
      <c r="J461" s="5">
        <f>MAX(0,H461-FARMER_HRS)</f>
        <v>1250.741189676984</v>
      </c>
      <c r="K461" s="2">
        <f>I461*FARMER_RATE+J461*TEMP_WORKER_RATE</f>
        <v>46714.256765225422</v>
      </c>
      <c r="L461" s="2">
        <f>A461*PRICE_TOM+B461*PRICE_CAR+C461*PRICE_MES</f>
        <v>91416</v>
      </c>
      <c r="M461" s="2">
        <f>A461*FERT_BED_TOM+B461*FERT_BED_CAR+C461*FERT_BED_MES</f>
        <v>26400</v>
      </c>
      <c r="N461" s="6">
        <f>IF(AND(D461&lt;=TOTAL_BEDS,J461&lt;=TEMP_WORKER_MAX*TEMP_WORKER_HRS),1,0)</f>
        <v>1</v>
      </c>
      <c r="O461" s="2">
        <f>L461-M461-K461-FIXED_COSTS</f>
        <v>-1698.256765225422</v>
      </c>
      <c r="P461" s="2">
        <f>IF(N461=1,O461,"")</f>
        <v>-1698.256765225422</v>
      </c>
    </row>
    <row r="462">
      <c r="A462" s="6">
        <v>0</v>
      </c>
      <c r="B462" s="6">
        <v>14</v>
      </c>
      <c r="C462" s="6">
        <v>24</v>
      </c>
      <c r="D462" s="6">
        <f>A462+B462+C462</f>
        <v>38</v>
      </c>
      <c r="E462" s="5">
        <f>IF(A462=0,0,A462*LABOR_HRS_WK_TOM*SEASON_WEEKS*(1+DIM_PCT_TOM)^A462)</f>
        <v>0</v>
      </c>
      <c r="F462" s="5">
        <f>IF(B462=0,0,B462*LABOR_HRS_WK_CAR*SEASON_WEEKS*(1+DIM_PCT_CAR)^B462)</f>
        <v>593.44900480898161</v>
      </c>
      <c r="G462" s="5">
        <f>IF(C462=0,0,C462*LABOR_HRS_WK_MES*SEASON_WEEKS*(1+DIM_PCT_MES)^C462)</f>
        <v>1455.139134447498</v>
      </c>
      <c r="H462" s="5">
        <f>E462+F462+G462</f>
        <v>2048.5881392564797</v>
      </c>
      <c r="I462" s="5">
        <f>MIN(H462,FARMER_HRS)</f>
        <v>720</v>
      </c>
      <c r="J462" s="5">
        <f>MAX(0,H462-FARMER_HRS)</f>
        <v>1328.5881392564797</v>
      </c>
      <c r="K462" s="2">
        <f>I462*FARMER_RATE+J462*TEMP_WORKER_RATE</f>
        <v>48065.766306536105</v>
      </c>
      <c r="L462" s="2">
        <f>A462*PRICE_TOM+B462*PRICE_CAR+C462*PRICE_MES</f>
        <v>94116</v>
      </c>
      <c r="M462" s="2">
        <f>A462*FERT_BED_TOM+B462*FERT_BED_CAR+C462*FERT_BED_MES</f>
        <v>27280</v>
      </c>
      <c r="N462" s="6">
        <f>IF(AND(D462&lt;=TOTAL_BEDS,J462&lt;=TEMP_WORKER_MAX*TEMP_WORKER_HRS),1,0)</f>
        <v>1</v>
      </c>
      <c r="O462" s="2">
        <f>L462-M462-K462-FIXED_COSTS</f>
        <v>-1229.7663065361048</v>
      </c>
      <c r="P462" s="2">
        <f>IF(N462=1,O462,"")</f>
        <v>-1229.7663065361048</v>
      </c>
    </row>
    <row r="463">
      <c r="A463" s="6">
        <v>0</v>
      </c>
      <c r="B463" s="6">
        <v>14</v>
      </c>
      <c r="C463" s="6">
        <v>25</v>
      </c>
      <c r="D463" s="6">
        <f>A463+B463+C463</f>
        <v>39</v>
      </c>
      <c r="E463" s="5">
        <f>IF(A463=0,0,A463*LABOR_HRS_WK_TOM*SEASON_WEEKS*(1+DIM_PCT_TOM)^A463)</f>
        <v>0</v>
      </c>
      <c r="F463" s="5">
        <f>IF(B463=0,0,B463*LABOR_HRS_WK_CAR*SEASON_WEEKS*(1+DIM_PCT_CAR)^B463)</f>
        <v>593.44900480898161</v>
      </c>
      <c r="G463" s="5">
        <f>IF(C463=0,0,C463*LABOR_HRS_WK_MES*SEASON_WEEKS*(1+DIM_PCT_MES)^C463)</f>
        <v>1534.7170558625955</v>
      </c>
      <c r="H463" s="5">
        <f>E463+F463+G463</f>
        <v>2128.1660606715773</v>
      </c>
      <c r="I463" s="5">
        <f>MIN(H463,FARMER_HRS)</f>
        <v>720</v>
      </c>
      <c r="J463" s="5">
        <f>MAX(0,H463-FARMER_HRS)</f>
        <v>1408.1660606715773</v>
      </c>
      <c r="K463" s="2">
        <f>I463*FARMER_RATE+J463*TEMP_WORKER_RATE</f>
        <v>49447.327442214882</v>
      </c>
      <c r="L463" s="2">
        <f>A463*PRICE_TOM+B463*PRICE_CAR+C463*PRICE_MES</f>
        <v>96816</v>
      </c>
      <c r="M463" s="2">
        <f>A463*FERT_BED_TOM+B463*FERT_BED_CAR+C463*FERT_BED_MES</f>
        <v>28160</v>
      </c>
      <c r="N463" s="6">
        <f>IF(AND(D463&lt;=TOTAL_BEDS,J463&lt;=TEMP_WORKER_MAX*TEMP_WORKER_HRS),1,0)</f>
        <v>1</v>
      </c>
      <c r="O463" s="2">
        <f>L463-M463-K463-FIXED_COSTS</f>
        <v>-791.32744221488247</v>
      </c>
      <c r="P463" s="2">
        <f>IF(N463=1,O463,"")</f>
        <v>-791.32744221488247</v>
      </c>
    </row>
    <row r="464">
      <c r="A464" s="6">
        <v>0</v>
      </c>
      <c r="B464" s="6">
        <v>14</v>
      </c>
      <c r="C464" s="6">
        <v>26</v>
      </c>
      <c r="D464" s="6">
        <f>A464+B464+C464</f>
        <v>40</v>
      </c>
      <c r="E464" s="5">
        <f>IF(A464=0,0,A464*LABOR_HRS_WK_TOM*SEASON_WEEKS*(1+DIM_PCT_TOM)^A464)</f>
        <v>0</v>
      </c>
      <c r="F464" s="5">
        <f>IF(B464=0,0,B464*LABOR_HRS_WK_CAR*SEASON_WEEKS*(1+DIM_PCT_CAR)^B464)</f>
        <v>593.44900480898161</v>
      </c>
      <c r="G464" s="5">
        <f>IF(C464=0,0,C464*LABOR_HRS_WK_MES*SEASON_WEEKS*(1+DIM_PCT_MES)^C464)</f>
        <v>1616.0570598233128</v>
      </c>
      <c r="H464" s="5">
        <f>E464+F464+G464</f>
        <v>2209.5060646322945</v>
      </c>
      <c r="I464" s="5">
        <f>MIN(H464,FARMER_HRS)</f>
        <v>720</v>
      </c>
      <c r="J464" s="5">
        <f>MAX(0,H464-FARMER_HRS)</f>
        <v>1489.5060646322945</v>
      </c>
      <c r="K464" s="2">
        <f>I464*FARMER_RATE+J464*TEMP_WORKER_RATE</f>
        <v>50859.480288755112</v>
      </c>
      <c r="L464" s="2">
        <f>A464*PRICE_TOM+B464*PRICE_CAR+C464*PRICE_MES</f>
        <v>99516</v>
      </c>
      <c r="M464" s="2">
        <f>A464*FERT_BED_TOM+B464*FERT_BED_CAR+C464*FERT_BED_MES</f>
        <v>29040</v>
      </c>
      <c r="N464" s="6">
        <f>IF(AND(D464&lt;=TOTAL_BEDS,J464&lt;=TEMP_WORKER_MAX*TEMP_WORKER_HRS),1,0)</f>
        <v>1</v>
      </c>
      <c r="O464" s="2">
        <f>L464-M464-K464-FIXED_COSTS</f>
        <v>-383.48028875511227</v>
      </c>
      <c r="P464" s="2">
        <f>IF(N464=1,O464,"")</f>
        <v>-383.48028875511227</v>
      </c>
    </row>
    <row r="465">
      <c r="A465" s="6">
        <v>0</v>
      </c>
      <c r="B465" s="6">
        <v>14</v>
      </c>
      <c r="C465" s="6">
        <v>27</v>
      </c>
      <c r="D465" s="6">
        <f>A465+B465+C465</f>
        <v>41</v>
      </c>
      <c r="E465" s="5">
        <f>IF(A465=0,0,A465*LABOR_HRS_WK_TOM*SEASON_WEEKS*(1+DIM_PCT_TOM)^A465)</f>
        <v>0</v>
      </c>
      <c r="F465" s="5">
        <f>IF(B465=0,0,B465*LABOR_HRS_WK_CAR*SEASON_WEEKS*(1+DIM_PCT_CAR)^B465)</f>
        <v>593.44900480898161</v>
      </c>
      <c r="G465" s="5">
        <f>IF(C465=0,0,C465*LABOR_HRS_WK_MES*SEASON_WEEKS*(1+DIM_PCT_MES)^C465)</f>
        <v>1699.19076434307</v>
      </c>
      <c r="H465" s="5">
        <f>E465+F465+G465</f>
        <v>2292.6397691520515</v>
      </c>
      <c r="I465" s="5">
        <f>MIN(H465,FARMER_HRS)</f>
        <v>720</v>
      </c>
      <c r="J465" s="5">
        <f>MAX(0,H465-FARMER_HRS)</f>
        <v>1572.6397691520515</v>
      </c>
      <c r="K465" s="2">
        <f>I465*FARMER_RATE+J465*TEMP_WORKER_RATE</f>
        <v>52302.773770000895</v>
      </c>
      <c r="L465" s="2">
        <f>A465*PRICE_TOM+B465*PRICE_CAR+C465*PRICE_MES</f>
        <v>102216</v>
      </c>
      <c r="M465" s="2">
        <f>A465*FERT_BED_TOM+B465*FERT_BED_CAR+C465*FERT_BED_MES</f>
        <v>29920</v>
      </c>
      <c r="N465" s="6">
        <f>IF(AND(D465&lt;=TOTAL_BEDS,J465&lt;=TEMP_WORKER_MAX*TEMP_WORKER_HRS),1,0)</f>
        <v>1</v>
      </c>
      <c r="O465" s="2">
        <f>L465-M465-K465-FIXED_COSTS</f>
        <v>-6.7737700008947286</v>
      </c>
      <c r="P465" s="2">
        <f>IF(N465=1,O465,"")</f>
        <v>-6.7737700008947286</v>
      </c>
    </row>
    <row r="466">
      <c r="A466" s="6">
        <v>0</v>
      </c>
      <c r="B466" s="6">
        <v>14</v>
      </c>
      <c r="C466" s="6">
        <v>28</v>
      </c>
      <c r="D466" s="6">
        <f>A466+B466+C466</f>
        <v>42</v>
      </c>
      <c r="E466" s="5">
        <f>IF(A466=0,0,A466*LABOR_HRS_WK_TOM*SEASON_WEEKS*(1+DIM_PCT_TOM)^A466)</f>
        <v>0</v>
      </c>
      <c r="F466" s="5">
        <f>IF(B466=0,0,B466*LABOR_HRS_WK_CAR*SEASON_WEEKS*(1+DIM_PCT_CAR)^B466)</f>
        <v>593.44900480898161</v>
      </c>
      <c r="G466" s="5">
        <f>IF(C466=0,0,C466*LABOR_HRS_WK_MES*SEASON_WEEKS*(1+DIM_PCT_MES)^C466)</f>
        <v>1784.1503025602233</v>
      </c>
      <c r="H466" s="5">
        <f>E466+F466+G466</f>
        <v>2377.5993073692048</v>
      </c>
      <c r="I466" s="5">
        <f>MIN(H466,FARMER_HRS)</f>
        <v>720</v>
      </c>
      <c r="J466" s="5">
        <f>MAX(0,H466-FARMER_HRS)</f>
        <v>1657.5993073692048</v>
      </c>
      <c r="K466" s="2">
        <f>I466*FARMER_RATE+J466*TEMP_WORKER_RATE</f>
        <v>53777.765752937587</v>
      </c>
      <c r="L466" s="2">
        <f>A466*PRICE_TOM+B466*PRICE_CAR+C466*PRICE_MES</f>
        <v>104916</v>
      </c>
      <c r="M466" s="2">
        <f>A466*FERT_BED_TOM+B466*FERT_BED_CAR+C466*FERT_BED_MES</f>
        <v>30800</v>
      </c>
      <c r="N466" s="6">
        <f>IF(AND(D466&lt;=TOTAL_BEDS,J466&lt;=TEMP_WORKER_MAX*TEMP_WORKER_HRS),1,0)</f>
        <v>1</v>
      </c>
      <c r="O466" s="2">
        <f>L466-M466-K466-FIXED_COSTS</f>
        <v>338.23424706241349</v>
      </c>
      <c r="P466" s="2">
        <f>IF(N466=1,O466,"")</f>
        <v>338.23424706241349</v>
      </c>
    </row>
    <row r="467">
      <c r="A467" s="6">
        <v>0</v>
      </c>
      <c r="B467" s="6">
        <v>14</v>
      </c>
      <c r="C467" s="6">
        <v>29</v>
      </c>
      <c r="D467" s="6">
        <f>A467+B467+C467</f>
        <v>43</v>
      </c>
      <c r="E467" s="5">
        <f>IF(A467=0,0,A467*LABOR_HRS_WK_TOM*SEASON_WEEKS*(1+DIM_PCT_TOM)^A467)</f>
        <v>0</v>
      </c>
      <c r="F467" s="5">
        <f>IF(B467=0,0,B467*LABOR_HRS_WK_CAR*SEASON_WEEKS*(1+DIM_PCT_CAR)^B467)</f>
        <v>593.44900480898161</v>
      </c>
      <c r="G467" s="5">
        <f>IF(C467=0,0,C467*LABOR_HRS_WK_MES*SEASON_WEEKS*(1+DIM_PCT_MES)^C467)</f>
        <v>1870.9683306758766</v>
      </c>
      <c r="H467" s="5">
        <f>E467+F467+G467</f>
        <v>2464.4173354848581</v>
      </c>
      <c r="I467" s="5">
        <f>MIN(H467,FARMER_HRS)</f>
        <v>720</v>
      </c>
      <c r="J467" s="5">
        <f>MAX(0,H467-FARMER_HRS)</f>
        <v>1744.4173354848581</v>
      </c>
      <c r="K467" s="2">
        <f>I467*FARMER_RATE+J467*TEMP_WORKER_RATE</f>
        <v>55285.023185501006</v>
      </c>
      <c r="L467" s="2">
        <f>A467*PRICE_TOM+B467*PRICE_CAR+C467*PRICE_MES</f>
        <v>107616</v>
      </c>
      <c r="M467" s="2">
        <f>A467*FERT_BED_TOM+B467*FERT_BED_CAR+C467*FERT_BED_MES</f>
        <v>31680</v>
      </c>
      <c r="N467" s="6">
        <f>IF(AND(D467&lt;=TOTAL_BEDS,J467&lt;=TEMP_WORKER_MAX*TEMP_WORKER_HRS),1,0)</f>
        <v>1</v>
      </c>
      <c r="O467" s="2">
        <f>L467-M467-K467-FIXED_COSTS</f>
        <v>650.97681449899392</v>
      </c>
      <c r="P467" s="2">
        <f>IF(N467=1,O467,"")</f>
        <v>650.97681449899392</v>
      </c>
    </row>
    <row r="468">
      <c r="A468" s="6">
        <v>0</v>
      </c>
      <c r="B468" s="6">
        <v>14</v>
      </c>
      <c r="C468" s="6">
        <v>30</v>
      </c>
      <c r="D468" s="6">
        <f>A468+B468+C468</f>
        <v>44</v>
      </c>
      <c r="E468" s="5">
        <f>IF(A468=0,0,A468*LABOR_HRS_WK_TOM*SEASON_WEEKS*(1+DIM_PCT_TOM)^A468)</f>
        <v>0</v>
      </c>
      <c r="F468" s="5">
        <f>IF(B468=0,0,B468*LABOR_HRS_WK_CAR*SEASON_WEEKS*(1+DIM_PCT_CAR)^B468)</f>
        <v>593.44900480898161</v>
      </c>
      <c r="G468" s="5">
        <f>IF(C468=0,0,C468*LABOR_HRS_WK_MES*SEASON_WEEKS*(1+DIM_PCT_MES)^C468)</f>
        <v>1959.6780360096466</v>
      </c>
      <c r="H468" s="5">
        <f>E468+F468+G468</f>
        <v>2553.1270408186283</v>
      </c>
      <c r="I468" s="5">
        <f>MIN(H468,FARMER_HRS)</f>
        <v>720</v>
      </c>
      <c r="J468" s="5">
        <f>MAX(0,H468-FARMER_HRS)</f>
        <v>1833.1270408186283</v>
      </c>
      <c r="K468" s="2">
        <f>I468*FARMER_RATE+J468*TEMP_WORKER_RATE</f>
        <v>56825.122236434516</v>
      </c>
      <c r="L468" s="2">
        <f>A468*PRICE_TOM+B468*PRICE_CAR+C468*PRICE_MES</f>
        <v>110316</v>
      </c>
      <c r="M468" s="2">
        <f>A468*FERT_BED_TOM+B468*FERT_BED_CAR+C468*FERT_BED_MES</f>
        <v>32560</v>
      </c>
      <c r="N468" s="6">
        <f>IF(AND(D468&lt;=TOTAL_BEDS,J468&lt;=TEMP_WORKER_MAX*TEMP_WORKER_HRS),1,0)</f>
        <v>1</v>
      </c>
      <c r="O468" s="2">
        <f>L468-M468-K468-FIXED_COSTS</f>
        <v>930.8777635654842</v>
      </c>
      <c r="P468" s="2">
        <f>IF(N468=1,O468,"")</f>
        <v>930.8777635654842</v>
      </c>
    </row>
    <row r="469">
      <c r="A469" s="6">
        <v>0</v>
      </c>
      <c r="B469" s="6">
        <v>15</v>
      </c>
      <c r="C469" s="6">
        <v>0</v>
      </c>
      <c r="D469" s="6">
        <f>A469+B469+C469</f>
        <v>15</v>
      </c>
      <c r="E469" s="5">
        <f>IF(A469=0,0,A469*LABOR_HRS_WK_TOM*SEASON_WEEKS*(1+DIM_PCT_TOM)^A469)</f>
        <v>0</v>
      </c>
      <c r="F469" s="5">
        <f>IF(B469=0,0,B469*LABOR_HRS_WK_CAR*SEASON_WEEKS*(1+DIM_PCT_CAR)^B469)</f>
        <v>651.73417492414933</v>
      </c>
      <c r="G469" s="5">
        <f>IF(C469=0,0,C469*LABOR_HRS_WK_MES*SEASON_WEEKS*(1+DIM_PCT_MES)^C469)</f>
        <v>0</v>
      </c>
      <c r="H469" s="5">
        <f>E469+F469+G469</f>
        <v>651.73417492414933</v>
      </c>
      <c r="I469" s="5">
        <f>MIN(H469,FARMER_HRS)</f>
        <v>651.73417492414933</v>
      </c>
      <c r="J469" s="5">
        <f>MAX(0,H469-FARMER_HRS)</f>
        <v>0</v>
      </c>
      <c r="K469" s="2">
        <f>I469*FARMER_RATE+J469*TEMP_WORKER_RATE</f>
        <v>22629.658851532964</v>
      </c>
      <c r="L469" s="2">
        <f>A469*PRICE_TOM+B469*PRICE_CAR+C469*PRICE_MES</f>
        <v>31410</v>
      </c>
      <c r="M469" s="2">
        <f>A469*FERT_BED_TOM+B469*FERT_BED_CAR+C469*FERT_BED_MES</f>
        <v>6600</v>
      </c>
      <c r="N469" s="6">
        <f>IF(AND(D469&lt;=TOTAL_BEDS,J469&lt;=TEMP_WORKER_MAX*TEMP_WORKER_HRS),1,0)</f>
        <v>1</v>
      </c>
      <c r="O469" s="2">
        <f>L469-M469-K469-FIXED_COSTS</f>
        <v>-17819.658851532964</v>
      </c>
      <c r="P469" s="2">
        <f>IF(N469=1,O469,"")</f>
        <v>-17819.658851532964</v>
      </c>
    </row>
    <row r="470">
      <c r="A470" s="6">
        <v>0</v>
      </c>
      <c r="B470" s="6">
        <v>15</v>
      </c>
      <c r="C470" s="6">
        <v>1</v>
      </c>
      <c r="D470" s="6">
        <f>A470+B470+C470</f>
        <v>16</v>
      </c>
      <c r="E470" s="5">
        <f>IF(A470=0,0,A470*LABOR_HRS_WK_TOM*SEASON_WEEKS*(1+DIM_PCT_TOM)^A470)</f>
        <v>0</v>
      </c>
      <c r="F470" s="5">
        <f>IF(B470=0,0,B470*LABOR_HRS_WK_CAR*SEASON_WEEKS*(1+DIM_PCT_CAR)^B470)</f>
        <v>651.73417492414933</v>
      </c>
      <c r="G470" s="5">
        <f>IF(C470=0,0,C470*LABOR_HRS_WK_MES*SEASON_WEEKS*(1+DIM_PCT_MES)^C470)</f>
        <v>45.5625</v>
      </c>
      <c r="H470" s="5">
        <f>E470+F470+G470</f>
        <v>697.29667492414933</v>
      </c>
      <c r="I470" s="5">
        <f>MIN(H470,FARMER_HRS)</f>
        <v>697.29667492414933</v>
      </c>
      <c r="J470" s="5">
        <f>MAX(0,H470-FARMER_HRS)</f>
        <v>0</v>
      </c>
      <c r="K470" s="2">
        <f>I470*FARMER_RATE+J470*TEMP_WORKER_RATE</f>
        <v>24211.690101532964</v>
      </c>
      <c r="L470" s="2">
        <f>A470*PRICE_TOM+B470*PRICE_CAR+C470*PRICE_MES</f>
        <v>34110</v>
      </c>
      <c r="M470" s="2">
        <f>A470*FERT_BED_TOM+B470*FERT_BED_CAR+C470*FERT_BED_MES</f>
        <v>7480</v>
      </c>
      <c r="N470" s="6">
        <f>IF(AND(D470&lt;=TOTAL_BEDS,J470&lt;=TEMP_WORKER_MAX*TEMP_WORKER_HRS),1,0)</f>
        <v>1</v>
      </c>
      <c r="O470" s="2">
        <f>L470-M470-K470-FIXED_COSTS</f>
        <v>-17581.690101532964</v>
      </c>
      <c r="P470" s="2">
        <f>IF(N470=1,O470,"")</f>
        <v>-17581.690101532964</v>
      </c>
    </row>
    <row r="471">
      <c r="A471" s="6">
        <v>0</v>
      </c>
      <c r="B471" s="6">
        <v>15</v>
      </c>
      <c r="C471" s="6">
        <v>2</v>
      </c>
      <c r="D471" s="6">
        <f>A471+B471+C471</f>
        <v>17</v>
      </c>
      <c r="E471" s="5">
        <f>IF(A471=0,0,A471*LABOR_HRS_WK_TOM*SEASON_WEEKS*(1+DIM_PCT_TOM)^A471)</f>
        <v>0</v>
      </c>
      <c r="F471" s="5">
        <f>IF(B471=0,0,B471*LABOR_HRS_WK_CAR*SEASON_WEEKS*(1+DIM_PCT_CAR)^B471)</f>
        <v>651.73417492414933</v>
      </c>
      <c r="G471" s="5">
        <f>IF(C471=0,0,C471*LABOR_HRS_WK_MES*SEASON_WEEKS*(1+DIM_PCT_MES)^C471)</f>
        <v>92.2640625</v>
      </c>
      <c r="H471" s="5">
        <f>E471+F471+G471</f>
        <v>743.99823742414935</v>
      </c>
      <c r="I471" s="5">
        <f>MIN(H471,FARMER_HRS)</f>
        <v>720</v>
      </c>
      <c r="J471" s="5">
        <f>MAX(0,H471-FARMER_HRS)</f>
        <v>23.998237424149352</v>
      </c>
      <c r="K471" s="2">
        <f>I471*FARMER_RATE+J471*TEMP_WORKER_RATE</f>
        <v>25416.636066391482</v>
      </c>
      <c r="L471" s="2">
        <f>A471*PRICE_TOM+B471*PRICE_CAR+C471*PRICE_MES</f>
        <v>36810</v>
      </c>
      <c r="M471" s="2">
        <f>A471*FERT_BED_TOM+B471*FERT_BED_CAR+C471*FERT_BED_MES</f>
        <v>8360</v>
      </c>
      <c r="N471" s="6">
        <f>IF(AND(D471&lt;=TOTAL_BEDS,J471&lt;=TEMP_WORKER_MAX*TEMP_WORKER_HRS),1,0)</f>
        <v>1</v>
      </c>
      <c r="O471" s="2">
        <f>L471-M471-K471-FIXED_COSTS</f>
        <v>-16966.636066391482</v>
      </c>
      <c r="P471" s="2">
        <f>IF(N471=1,O471,"")</f>
        <v>-16966.636066391482</v>
      </c>
    </row>
    <row r="472">
      <c r="A472" s="6">
        <v>0</v>
      </c>
      <c r="B472" s="6">
        <v>15</v>
      </c>
      <c r="C472" s="6">
        <v>3</v>
      </c>
      <c r="D472" s="6">
        <f>A472+B472+C472</f>
        <v>18</v>
      </c>
      <c r="E472" s="5">
        <f>IF(A472=0,0,A472*LABOR_HRS_WK_TOM*SEASON_WEEKS*(1+DIM_PCT_TOM)^A472)</f>
        <v>0</v>
      </c>
      <c r="F472" s="5">
        <f>IF(B472=0,0,B472*LABOR_HRS_WK_CAR*SEASON_WEEKS*(1+DIM_PCT_CAR)^B472)</f>
        <v>651.73417492414933</v>
      </c>
      <c r="G472" s="5">
        <f>IF(C472=0,0,C472*LABOR_HRS_WK_MES*SEASON_WEEKS*(1+DIM_PCT_MES)^C472)</f>
        <v>140.12604492187498</v>
      </c>
      <c r="H472" s="5">
        <f>E472+F472+G472</f>
        <v>791.86021984602428</v>
      </c>
      <c r="I472" s="5">
        <f>MIN(H472,FARMER_HRS)</f>
        <v>720</v>
      </c>
      <c r="J472" s="5">
        <f>MAX(0,H472-FARMER_HRS)</f>
        <v>71.860219846024279</v>
      </c>
      <c r="K472" s="2">
        <f>I472*FARMER_RATE+J472*TEMP_WORKER_RATE</f>
        <v>26247.5732612157</v>
      </c>
      <c r="L472" s="2">
        <f>A472*PRICE_TOM+B472*PRICE_CAR+C472*PRICE_MES</f>
        <v>39510</v>
      </c>
      <c r="M472" s="2">
        <f>A472*FERT_BED_TOM+B472*FERT_BED_CAR+C472*FERT_BED_MES</f>
        <v>9240</v>
      </c>
      <c r="N472" s="6">
        <f>IF(AND(D472&lt;=TOTAL_BEDS,J472&lt;=TEMP_WORKER_MAX*TEMP_WORKER_HRS),1,0)</f>
        <v>1</v>
      </c>
      <c r="O472" s="2">
        <f>L472-M472-K472-FIXED_COSTS</f>
        <v>-15977.5732612157</v>
      </c>
      <c r="P472" s="2">
        <f>IF(N472=1,O472,"")</f>
        <v>-15977.5732612157</v>
      </c>
    </row>
    <row r="473">
      <c r="A473" s="6">
        <v>0</v>
      </c>
      <c r="B473" s="6">
        <v>15</v>
      </c>
      <c r="C473" s="6">
        <v>4</v>
      </c>
      <c r="D473" s="6">
        <f>A473+B473+C473</f>
        <v>19</v>
      </c>
      <c r="E473" s="5">
        <f>IF(A473=0,0,A473*LABOR_HRS_WK_TOM*SEASON_WEEKS*(1+DIM_PCT_TOM)^A473)</f>
        <v>0</v>
      </c>
      <c r="F473" s="5">
        <f>IF(B473=0,0,B473*LABOR_HRS_WK_CAR*SEASON_WEEKS*(1+DIM_PCT_CAR)^B473)</f>
        <v>651.73417492414933</v>
      </c>
      <c r="G473" s="5">
        <f>IF(C473=0,0,C473*LABOR_HRS_WK_MES*SEASON_WEEKS*(1+DIM_PCT_MES)^C473)</f>
        <v>189.17016064453119</v>
      </c>
      <c r="H473" s="5">
        <f>E473+F473+G473</f>
        <v>840.90433556868049</v>
      </c>
      <c r="I473" s="5">
        <f>MIN(H473,FARMER_HRS)</f>
        <v>720</v>
      </c>
      <c r="J473" s="5">
        <f>MAX(0,H473-FARMER_HRS)</f>
        <v>120.90433556868049</v>
      </c>
      <c r="K473" s="2">
        <f>I473*FARMER_RATE+J473*TEMP_WORKER_RATE</f>
        <v>27099.033603622924</v>
      </c>
      <c r="L473" s="2">
        <f>A473*PRICE_TOM+B473*PRICE_CAR+C473*PRICE_MES</f>
        <v>42210</v>
      </c>
      <c r="M473" s="2">
        <f>A473*FERT_BED_TOM+B473*FERT_BED_CAR+C473*FERT_BED_MES</f>
        <v>10120</v>
      </c>
      <c r="N473" s="6">
        <f>IF(AND(D473&lt;=TOTAL_BEDS,J473&lt;=TEMP_WORKER_MAX*TEMP_WORKER_HRS),1,0)</f>
        <v>1</v>
      </c>
      <c r="O473" s="2">
        <f>L473-M473-K473-FIXED_COSTS</f>
        <v>-15009.033603622924</v>
      </c>
      <c r="P473" s="2">
        <f>IF(N473=1,O473,"")</f>
        <v>-15009.033603622924</v>
      </c>
    </row>
    <row r="474">
      <c r="A474" s="6">
        <v>0</v>
      </c>
      <c r="B474" s="6">
        <v>15</v>
      </c>
      <c r="C474" s="6">
        <v>5</v>
      </c>
      <c r="D474" s="6">
        <f>A474+B474+C474</f>
        <v>20</v>
      </c>
      <c r="E474" s="5">
        <f>IF(A474=0,0,A474*LABOR_HRS_WK_TOM*SEASON_WEEKS*(1+DIM_PCT_TOM)^A474)</f>
        <v>0</v>
      </c>
      <c r="F474" s="5">
        <f>IF(B474=0,0,B474*LABOR_HRS_WK_CAR*SEASON_WEEKS*(1+DIM_PCT_CAR)^B474)</f>
        <v>651.73417492414933</v>
      </c>
      <c r="G474" s="5">
        <f>IF(C474=0,0,C474*LABOR_HRS_WK_MES*SEASON_WEEKS*(1+DIM_PCT_MES)^C474)</f>
        <v>239.41848456573481</v>
      </c>
      <c r="H474" s="5">
        <f>E474+F474+G474</f>
        <v>891.15265948988417</v>
      </c>
      <c r="I474" s="5">
        <f>MIN(H474,FARMER_HRS)</f>
        <v>720</v>
      </c>
      <c r="J474" s="5">
        <f>MAX(0,H474-FARMER_HRS)</f>
        <v>171.15265948988417</v>
      </c>
      <c r="K474" s="2">
        <f>I474*FARMER_RATE+J474*TEMP_WORKER_RATE</f>
        <v>27971.400338366046</v>
      </c>
      <c r="L474" s="2">
        <f>A474*PRICE_TOM+B474*PRICE_CAR+C474*PRICE_MES</f>
        <v>44910</v>
      </c>
      <c r="M474" s="2">
        <f>A474*FERT_BED_TOM+B474*FERT_BED_CAR+C474*FERT_BED_MES</f>
        <v>11000</v>
      </c>
      <c r="N474" s="6">
        <f>IF(AND(D474&lt;=TOTAL_BEDS,J474&lt;=TEMP_WORKER_MAX*TEMP_WORKER_HRS),1,0)</f>
        <v>1</v>
      </c>
      <c r="O474" s="2">
        <f>L474-M474-K474-FIXED_COSTS</f>
        <v>-14061.400338366046</v>
      </c>
      <c r="P474" s="2">
        <f>IF(N474=1,O474,"")</f>
        <v>-14061.400338366046</v>
      </c>
    </row>
    <row r="475">
      <c r="A475" s="6">
        <v>0</v>
      </c>
      <c r="B475" s="6">
        <v>15</v>
      </c>
      <c r="C475" s="6">
        <v>6</v>
      </c>
      <c r="D475" s="6">
        <f>A475+B475+C475</f>
        <v>21</v>
      </c>
      <c r="E475" s="5">
        <f>IF(A475=0,0,A475*LABOR_HRS_WK_TOM*SEASON_WEEKS*(1+DIM_PCT_TOM)^A475)</f>
        <v>0</v>
      </c>
      <c r="F475" s="5">
        <f>IF(B475=0,0,B475*LABOR_HRS_WK_CAR*SEASON_WEEKS*(1+DIM_PCT_CAR)^B475)</f>
        <v>651.73417492414933</v>
      </c>
      <c r="G475" s="5">
        <f>IF(C475=0,0,C475*LABOR_HRS_WK_MES*SEASON_WEEKS*(1+DIM_PCT_MES)^C475)</f>
        <v>290.89345874736773</v>
      </c>
      <c r="H475" s="5">
        <f>E475+F475+G475</f>
        <v>942.62763367151706</v>
      </c>
      <c r="I475" s="5">
        <f>MIN(H475,FARMER_HRS)</f>
        <v>720</v>
      </c>
      <c r="J475" s="5">
        <f>MAX(0,H475-FARMER_HRS)</f>
        <v>222.62763367151706</v>
      </c>
      <c r="K475" s="2">
        <f>I475*FARMER_RATE+J475*TEMP_WORKER_RATE</f>
        <v>28865.063084574947</v>
      </c>
      <c r="L475" s="2">
        <f>A475*PRICE_TOM+B475*PRICE_CAR+C475*PRICE_MES</f>
        <v>47610</v>
      </c>
      <c r="M475" s="2">
        <f>A475*FERT_BED_TOM+B475*FERT_BED_CAR+C475*FERT_BED_MES</f>
        <v>11880</v>
      </c>
      <c r="N475" s="6">
        <f>IF(AND(D475&lt;=TOTAL_BEDS,J475&lt;=TEMP_WORKER_MAX*TEMP_WORKER_HRS),1,0)</f>
        <v>1</v>
      </c>
      <c r="O475" s="2">
        <f>L475-M475-K475-FIXED_COSTS</f>
        <v>-13135.063084574947</v>
      </c>
      <c r="P475" s="2">
        <f>IF(N475=1,O475,"")</f>
        <v>-13135.063084574947</v>
      </c>
    </row>
    <row r="476">
      <c r="A476" s="6">
        <v>0</v>
      </c>
      <c r="B476" s="6">
        <v>15</v>
      </c>
      <c r="C476" s="6">
        <v>7</v>
      </c>
      <c r="D476" s="6">
        <f>A476+B476+C476</f>
        <v>22</v>
      </c>
      <c r="E476" s="5">
        <f>IF(A476=0,0,A476*LABOR_HRS_WK_TOM*SEASON_WEEKS*(1+DIM_PCT_TOM)^A476)</f>
        <v>0</v>
      </c>
      <c r="F476" s="5">
        <f>IF(B476=0,0,B476*LABOR_HRS_WK_CAR*SEASON_WEEKS*(1+DIM_PCT_CAR)^B476)</f>
        <v>651.73417492414933</v>
      </c>
      <c r="G476" s="5">
        <f>IF(C476=0,0,C476*LABOR_HRS_WK_MES*SEASON_WEEKS*(1+DIM_PCT_MES)^C476)</f>
        <v>343.61789814532818</v>
      </c>
      <c r="H476" s="5">
        <f>E476+F476+G476</f>
        <v>995.35207306947746</v>
      </c>
      <c r="I476" s="5">
        <f>MIN(H476,FARMER_HRS)</f>
        <v>720</v>
      </c>
      <c r="J476" s="5">
        <f>MAX(0,H476-FARMER_HRS)</f>
        <v>275.35207306947746</v>
      </c>
      <c r="K476" s="2">
        <f>I476*FARMER_RATE+J476*TEMP_WORKER_RATE</f>
        <v>29780.417935233985</v>
      </c>
      <c r="L476" s="2">
        <f>A476*PRICE_TOM+B476*PRICE_CAR+C476*PRICE_MES</f>
        <v>50310</v>
      </c>
      <c r="M476" s="2">
        <f>A476*FERT_BED_TOM+B476*FERT_BED_CAR+C476*FERT_BED_MES</f>
        <v>12760</v>
      </c>
      <c r="N476" s="6">
        <f>IF(AND(D476&lt;=TOTAL_BEDS,J476&lt;=TEMP_WORKER_MAX*TEMP_WORKER_HRS),1,0)</f>
        <v>1</v>
      </c>
      <c r="O476" s="2">
        <f>L476-M476-K476-FIXED_COSTS</f>
        <v>-12230.417935233985</v>
      </c>
      <c r="P476" s="2">
        <f>IF(N476=1,O476,"")</f>
        <v>-12230.417935233985</v>
      </c>
    </row>
    <row r="477">
      <c r="A477" s="6">
        <v>0</v>
      </c>
      <c r="B477" s="6">
        <v>15</v>
      </c>
      <c r="C477" s="6">
        <v>8</v>
      </c>
      <c r="D477" s="6">
        <f>A477+B477+C477</f>
        <v>23</v>
      </c>
      <c r="E477" s="5">
        <f>IF(A477=0,0,A477*LABOR_HRS_WK_TOM*SEASON_WEEKS*(1+DIM_PCT_TOM)^A477)</f>
        <v>0</v>
      </c>
      <c r="F477" s="5">
        <f>IF(B477=0,0,B477*LABOR_HRS_WK_CAR*SEASON_WEEKS*(1+DIM_PCT_CAR)^B477)</f>
        <v>651.73417492414933</v>
      </c>
      <c r="G477" s="5">
        <f>IF(C477=0,0,C477*LABOR_HRS_WK_MES*SEASON_WEEKS*(1+DIM_PCT_MES)^C477)</f>
        <v>397.61499642530833</v>
      </c>
      <c r="H477" s="5">
        <f>E477+F477+G477</f>
        <v>1049.3491713494577</v>
      </c>
      <c r="I477" s="5">
        <f>MIN(H477,FARMER_HRS)</f>
        <v>720</v>
      </c>
      <c r="J477" s="5">
        <f>MAX(0,H477-FARMER_HRS)</f>
        <v>329.34917134945772</v>
      </c>
      <c r="K477" s="2">
        <f>I477*FARMER_RATE+J477*TEMP_WORKER_RATE</f>
        <v>30717.867558150308</v>
      </c>
      <c r="L477" s="2">
        <f>A477*PRICE_TOM+B477*PRICE_CAR+C477*PRICE_MES</f>
        <v>53010</v>
      </c>
      <c r="M477" s="2">
        <f>A477*FERT_BED_TOM+B477*FERT_BED_CAR+C477*FERT_BED_MES</f>
        <v>13640</v>
      </c>
      <c r="N477" s="6">
        <f>IF(AND(D477&lt;=TOTAL_BEDS,J477&lt;=TEMP_WORKER_MAX*TEMP_WORKER_HRS),1,0)</f>
        <v>1</v>
      </c>
      <c r="O477" s="2">
        <f>L477-M477-K477-FIXED_COSTS</f>
        <v>-11347.867558150308</v>
      </c>
      <c r="P477" s="2">
        <f>IF(N477=1,O477,"")</f>
        <v>-11347.867558150308</v>
      </c>
    </row>
    <row r="478">
      <c r="A478" s="6">
        <v>0</v>
      </c>
      <c r="B478" s="6">
        <v>15</v>
      </c>
      <c r="C478" s="6">
        <v>9</v>
      </c>
      <c r="D478" s="6">
        <f>A478+B478+C478</f>
        <v>24</v>
      </c>
      <c r="E478" s="5">
        <f>IF(A478=0,0,A478*LABOR_HRS_WK_TOM*SEASON_WEEKS*(1+DIM_PCT_TOM)^A478)</f>
        <v>0</v>
      </c>
      <c r="F478" s="5">
        <f>IF(B478=0,0,B478*LABOR_HRS_WK_CAR*SEASON_WEEKS*(1+DIM_PCT_CAR)^B478)</f>
        <v>651.73417492414933</v>
      </c>
      <c r="G478" s="5">
        <f>IF(C478=0,0,C478*LABOR_HRS_WK_MES*SEASON_WEEKS*(1+DIM_PCT_MES)^C478)</f>
        <v>452.90833186570273</v>
      </c>
      <c r="H478" s="5">
        <f>E478+F478+G478</f>
        <v>1104.6425067898522</v>
      </c>
      <c r="I478" s="5">
        <f>MIN(H478,FARMER_HRS)</f>
        <v>720</v>
      </c>
      <c r="J478" s="5">
        <f>MAX(0,H478-FARMER_HRS)</f>
        <v>384.64250678985218</v>
      </c>
      <c r="K478" s="2">
        <f>I478*FARMER_RATE+J478*TEMP_WORKER_RATE</f>
        <v>31677.821298434934</v>
      </c>
      <c r="L478" s="2">
        <f>A478*PRICE_TOM+B478*PRICE_CAR+C478*PRICE_MES</f>
        <v>55710</v>
      </c>
      <c r="M478" s="2">
        <f>A478*FERT_BED_TOM+B478*FERT_BED_CAR+C478*FERT_BED_MES</f>
        <v>14520</v>
      </c>
      <c r="N478" s="6">
        <f>IF(AND(D478&lt;=TOTAL_BEDS,J478&lt;=TEMP_WORKER_MAX*TEMP_WORKER_HRS),1,0)</f>
        <v>1</v>
      </c>
      <c r="O478" s="2">
        <f>L478-M478-K478-FIXED_COSTS</f>
        <v>-10487.821298434934</v>
      </c>
      <c r="P478" s="2">
        <f>IF(N478=1,O478,"")</f>
        <v>-10487.821298434934</v>
      </c>
    </row>
    <row r="479">
      <c r="A479" s="6">
        <v>0</v>
      </c>
      <c r="B479" s="6">
        <v>15</v>
      </c>
      <c r="C479" s="6">
        <v>10</v>
      </c>
      <c r="D479" s="6">
        <f>A479+B479+C479</f>
        <v>25</v>
      </c>
      <c r="E479" s="5">
        <f>IF(A479=0,0,A479*LABOR_HRS_WK_TOM*SEASON_WEEKS*(1+DIM_PCT_TOM)^A479)</f>
        <v>0</v>
      </c>
      <c r="F479" s="5">
        <f>IF(B479=0,0,B479*LABOR_HRS_WK_CAR*SEASON_WEEKS*(1+DIM_PCT_CAR)^B479)</f>
        <v>651.73417492414933</v>
      </c>
      <c r="G479" s="5">
        <f>IF(C479=0,0,C479*LABOR_HRS_WK_MES*SEASON_WEEKS*(1+DIM_PCT_MES)^C479)</f>
        <v>509.52187334891551</v>
      </c>
      <c r="H479" s="5">
        <f>E479+F479+G479</f>
        <v>1161.2560482730648</v>
      </c>
      <c r="I479" s="5">
        <f>MIN(H479,FARMER_HRS)</f>
        <v>720</v>
      </c>
      <c r="J479" s="5">
        <f>MAX(0,H479-FARMER_HRS)</f>
        <v>441.25604827306483</v>
      </c>
      <c r="K479" s="2">
        <f>I479*FARMER_RATE+J479*TEMP_WORKER_RATE</f>
        <v>32660.695282518485</v>
      </c>
      <c r="L479" s="2">
        <f>A479*PRICE_TOM+B479*PRICE_CAR+C479*PRICE_MES</f>
        <v>58410</v>
      </c>
      <c r="M479" s="2">
        <f>A479*FERT_BED_TOM+B479*FERT_BED_CAR+C479*FERT_BED_MES</f>
        <v>15400</v>
      </c>
      <c r="N479" s="6">
        <f>IF(AND(D479&lt;=TOTAL_BEDS,J479&lt;=TEMP_WORKER_MAX*TEMP_WORKER_HRS),1,0)</f>
        <v>1</v>
      </c>
      <c r="O479" s="2">
        <f>L479-M479-K479-FIXED_COSTS</f>
        <v>-9650.6952825184853</v>
      </c>
      <c r="P479" s="2">
        <f>IF(N479=1,O479,"")</f>
        <v>-9650.6952825184853</v>
      </c>
    </row>
    <row r="480">
      <c r="A480" s="6">
        <v>0</v>
      </c>
      <c r="B480" s="6">
        <v>15</v>
      </c>
      <c r="C480" s="6">
        <v>11</v>
      </c>
      <c r="D480" s="6">
        <f>A480+B480+C480</f>
        <v>26</v>
      </c>
      <c r="E480" s="5">
        <f>IF(A480=0,0,A480*LABOR_HRS_WK_TOM*SEASON_WEEKS*(1+DIM_PCT_TOM)^A480)</f>
        <v>0</v>
      </c>
      <c r="F480" s="5">
        <f>IF(B480=0,0,B480*LABOR_HRS_WK_CAR*SEASON_WEEKS*(1+DIM_PCT_CAR)^B480)</f>
        <v>651.73417492414933</v>
      </c>
      <c r="G480" s="5">
        <f>IF(C480=0,0,C480*LABOR_HRS_WK_MES*SEASON_WEEKS*(1+DIM_PCT_MES)^C480)</f>
        <v>567.47998644235463</v>
      </c>
      <c r="H480" s="5">
        <f>E480+F480+G480</f>
        <v>1219.214161366504</v>
      </c>
      <c r="I480" s="5">
        <f>MIN(H480,FARMER_HRS)</f>
        <v>720</v>
      </c>
      <c r="J480" s="5">
        <f>MAX(0,H480-FARMER_HRS)</f>
        <v>499.21416136650396</v>
      </c>
      <c r="K480" s="2">
        <f>I480*FARMER_RATE+J480*TEMP_WORKER_RATE</f>
        <v>33666.912523724022</v>
      </c>
      <c r="L480" s="2">
        <f>A480*PRICE_TOM+B480*PRICE_CAR+C480*PRICE_MES</f>
        <v>61110</v>
      </c>
      <c r="M480" s="2">
        <f>A480*FERT_BED_TOM+B480*FERT_BED_CAR+C480*FERT_BED_MES</f>
        <v>16280</v>
      </c>
      <c r="N480" s="6">
        <f>IF(AND(D480&lt;=TOTAL_BEDS,J480&lt;=TEMP_WORKER_MAX*TEMP_WORKER_HRS),1,0)</f>
        <v>1</v>
      </c>
      <c r="O480" s="2">
        <f>L480-M480-K480-FIXED_COSTS</f>
        <v>-8836.9125237240223</v>
      </c>
      <c r="P480" s="2">
        <f>IF(N480=1,O480,"")</f>
        <v>-8836.9125237240223</v>
      </c>
    </row>
    <row r="481">
      <c r="A481" s="6">
        <v>0</v>
      </c>
      <c r="B481" s="6">
        <v>15</v>
      </c>
      <c r="C481" s="6">
        <v>12</v>
      </c>
      <c r="D481" s="6">
        <f>A481+B481+C481</f>
        <v>27</v>
      </c>
      <c r="E481" s="5">
        <f>IF(A481=0,0,A481*LABOR_HRS_WK_TOM*SEASON_WEEKS*(1+DIM_PCT_TOM)^A481)</f>
        <v>0</v>
      </c>
      <c r="F481" s="5">
        <f>IF(B481=0,0,B481*LABOR_HRS_WK_CAR*SEASON_WEEKS*(1+DIM_PCT_CAR)^B481)</f>
        <v>651.73417492414933</v>
      </c>
      <c r="G481" s="5">
        <f>IF(C481=0,0,C481*LABOR_HRS_WK_MES*SEASON_WEEKS*(1+DIM_PCT_MES)^C481)</f>
        <v>626.807439570419</v>
      </c>
      <c r="H481" s="5">
        <f>E481+F481+G481</f>
        <v>1278.5416144945684</v>
      </c>
      <c r="I481" s="5">
        <f>MIN(H481,FARMER_HRS)</f>
        <v>720</v>
      </c>
      <c r="J481" s="5">
        <f>MAX(0,H481-FARMER_HRS)</f>
        <v>558.54161449456842</v>
      </c>
      <c r="K481" s="2">
        <f>I481*FARMER_RATE+J481*TEMP_WORKER_RATE</f>
        <v>34696.903029419591</v>
      </c>
      <c r="L481" s="2">
        <f>A481*PRICE_TOM+B481*PRICE_CAR+C481*PRICE_MES</f>
        <v>63810</v>
      </c>
      <c r="M481" s="2">
        <f>A481*FERT_BED_TOM+B481*FERT_BED_CAR+C481*FERT_BED_MES</f>
        <v>17160</v>
      </c>
      <c r="N481" s="6">
        <f>IF(AND(D481&lt;=TOTAL_BEDS,J481&lt;=TEMP_WORKER_MAX*TEMP_WORKER_HRS),1,0)</f>
        <v>1</v>
      </c>
      <c r="O481" s="2">
        <f>L481-M481-K481-FIXED_COSTS</f>
        <v>-8046.9030294195909</v>
      </c>
      <c r="P481" s="2">
        <f>IF(N481=1,O481,"")</f>
        <v>-8046.9030294195909</v>
      </c>
    </row>
    <row r="482">
      <c r="A482" s="6">
        <v>0</v>
      </c>
      <c r="B482" s="6">
        <v>15</v>
      </c>
      <c r="C482" s="6">
        <v>13</v>
      </c>
      <c r="D482" s="6">
        <f>A482+B482+C482</f>
        <v>28</v>
      </c>
      <c r="E482" s="5">
        <f>IF(A482=0,0,A482*LABOR_HRS_WK_TOM*SEASON_WEEKS*(1+DIM_PCT_TOM)^A482)</f>
        <v>0</v>
      </c>
      <c r="F482" s="5">
        <f>IF(B482=0,0,B482*LABOR_HRS_WK_CAR*SEASON_WEEKS*(1+DIM_PCT_CAR)^B482)</f>
        <v>651.73417492414933</v>
      </c>
      <c r="G482" s="5">
        <f>IF(C482=0,0,C482*LABOR_HRS_WK_MES*SEASON_WEEKS*(1+DIM_PCT_MES)^C482)</f>
        <v>687.52941027880331</v>
      </c>
      <c r="H482" s="5">
        <f>E482+F482+G482</f>
        <v>1339.2635852029525</v>
      </c>
      <c r="I482" s="5">
        <f>MIN(H482,FARMER_HRS)</f>
        <v>720</v>
      </c>
      <c r="J482" s="5">
        <f>MAX(0,H482-FARMER_HRS)</f>
        <v>619.26358520295253</v>
      </c>
      <c r="K482" s="2">
        <f>I482*FARMER_RATE+J482*TEMP_WORKER_RATE</f>
        <v>35751.103909773483</v>
      </c>
      <c r="L482" s="2">
        <f>A482*PRICE_TOM+B482*PRICE_CAR+C482*PRICE_MES</f>
        <v>66510</v>
      </c>
      <c r="M482" s="2">
        <f>A482*FERT_BED_TOM+B482*FERT_BED_CAR+C482*FERT_BED_MES</f>
        <v>18040</v>
      </c>
      <c r="N482" s="6">
        <f>IF(AND(D482&lt;=TOTAL_BEDS,J482&lt;=TEMP_WORKER_MAX*TEMP_WORKER_HRS),1,0)</f>
        <v>1</v>
      </c>
      <c r="O482" s="2">
        <f>L482-M482-K482-FIXED_COSTS</f>
        <v>-7281.1039097734829</v>
      </c>
      <c r="P482" s="2">
        <f>IF(N482=1,O482,"")</f>
        <v>-7281.1039097734829</v>
      </c>
    </row>
    <row r="483">
      <c r="A483" s="6">
        <v>0</v>
      </c>
      <c r="B483" s="6">
        <v>15</v>
      </c>
      <c r="C483" s="6">
        <v>14</v>
      </c>
      <c r="D483" s="6">
        <f>A483+B483+C483</f>
        <v>29</v>
      </c>
      <c r="E483" s="5">
        <f>IF(A483=0,0,A483*LABOR_HRS_WK_TOM*SEASON_WEEKS*(1+DIM_PCT_TOM)^A483)</f>
        <v>0</v>
      </c>
      <c r="F483" s="5">
        <f>IF(B483=0,0,B483*LABOR_HRS_WK_CAR*SEASON_WEEKS*(1+DIM_PCT_CAR)^B483)</f>
        <v>651.73417492414933</v>
      </c>
      <c r="G483" s="5">
        <f>IF(C483=0,0,C483*LABOR_HRS_WK_MES*SEASON_WEEKS*(1+DIM_PCT_MES)^C483)</f>
        <v>749.67149159246435</v>
      </c>
      <c r="H483" s="5">
        <f>E483+F483+G483</f>
        <v>1401.4056665166136</v>
      </c>
      <c r="I483" s="5">
        <f>MIN(H483,FARMER_HRS)</f>
        <v>720</v>
      </c>
      <c r="J483" s="5">
        <f>MAX(0,H483-FARMER_HRS)</f>
        <v>681.40566651661356</v>
      </c>
      <c r="K483" s="2">
        <f>I483*FARMER_RATE+J483*TEMP_WORKER_RATE</f>
        <v>36829.959488135653</v>
      </c>
      <c r="L483" s="2">
        <f>A483*PRICE_TOM+B483*PRICE_CAR+C483*PRICE_MES</f>
        <v>69210</v>
      </c>
      <c r="M483" s="2">
        <f>A483*FERT_BED_TOM+B483*FERT_BED_CAR+C483*FERT_BED_MES</f>
        <v>18920</v>
      </c>
      <c r="N483" s="6">
        <f>IF(AND(D483&lt;=TOTAL_BEDS,J483&lt;=TEMP_WORKER_MAX*TEMP_WORKER_HRS),1,0)</f>
        <v>1</v>
      </c>
      <c r="O483" s="2">
        <f>L483-M483-K483-FIXED_COSTS</f>
        <v>-6539.9594881356534</v>
      </c>
      <c r="P483" s="2">
        <f>IF(N483=1,O483,"")</f>
        <v>-6539.9594881356534</v>
      </c>
    </row>
    <row r="484">
      <c r="A484" s="6">
        <v>0</v>
      </c>
      <c r="B484" s="6">
        <v>15</v>
      </c>
      <c r="C484" s="6">
        <v>15</v>
      </c>
      <c r="D484" s="6">
        <f>A484+B484+C484</f>
        <v>30</v>
      </c>
      <c r="E484" s="5">
        <f>IF(A484=0,0,A484*LABOR_HRS_WK_TOM*SEASON_WEEKS*(1+DIM_PCT_TOM)^A484)</f>
        <v>0</v>
      </c>
      <c r="F484" s="5">
        <f>IF(B484=0,0,B484*LABOR_HRS_WK_CAR*SEASON_WEEKS*(1+DIM_PCT_CAR)^B484)</f>
        <v>651.73417492414933</v>
      </c>
      <c r="G484" s="5">
        <f>IF(C484=0,0,C484*LABOR_HRS_WK_MES*SEASON_WEEKS*(1+DIM_PCT_MES)^C484)</f>
        <v>813.25969846861074</v>
      </c>
      <c r="H484" s="5">
        <f>E484+F484+G484</f>
        <v>1464.9938733927602</v>
      </c>
      <c r="I484" s="5">
        <f>MIN(H484,FARMER_HRS)</f>
        <v>720</v>
      </c>
      <c r="J484" s="5">
        <f>MAX(0,H484-FARMER_HRS)</f>
        <v>744.99387339276018</v>
      </c>
      <c r="K484" s="2">
        <f>I484*FARMER_RATE+J484*TEMP_WORKER_RATE</f>
        <v>37933.921413068754</v>
      </c>
      <c r="L484" s="2">
        <f>A484*PRICE_TOM+B484*PRICE_CAR+C484*PRICE_MES</f>
        <v>71910</v>
      </c>
      <c r="M484" s="2">
        <f>A484*FERT_BED_TOM+B484*FERT_BED_CAR+C484*FERT_BED_MES</f>
        <v>19800</v>
      </c>
      <c r="N484" s="6">
        <f>IF(AND(D484&lt;=TOTAL_BEDS,J484&lt;=TEMP_WORKER_MAX*TEMP_WORKER_HRS),1,0)</f>
        <v>1</v>
      </c>
      <c r="O484" s="2">
        <f>L484-M484-K484-FIXED_COSTS</f>
        <v>-5823.9214130687542</v>
      </c>
      <c r="P484" s="2">
        <f>IF(N484=1,O484,"")</f>
        <v>-5823.9214130687542</v>
      </c>
    </row>
    <row r="485">
      <c r="A485" s="6">
        <v>0</v>
      </c>
      <c r="B485" s="6">
        <v>15</v>
      </c>
      <c r="C485" s="6">
        <v>16</v>
      </c>
      <c r="D485" s="6">
        <f>A485+B485+C485</f>
        <v>31</v>
      </c>
      <c r="E485" s="5">
        <f>IF(A485=0,0,A485*LABOR_HRS_WK_TOM*SEASON_WEEKS*(1+DIM_PCT_TOM)^A485)</f>
        <v>0</v>
      </c>
      <c r="F485" s="5">
        <f>IF(B485=0,0,B485*LABOR_HRS_WK_CAR*SEASON_WEEKS*(1+DIM_PCT_CAR)^B485)</f>
        <v>651.73417492414933</v>
      </c>
      <c r="G485" s="5">
        <f>IF(C485=0,0,C485*LABOR_HRS_WK_MES*SEASON_WEEKS*(1+DIM_PCT_MES)^C485)</f>
        <v>878.32047434609967</v>
      </c>
      <c r="H485" s="5">
        <f>E485+F485+G485</f>
        <v>1530.054649270249</v>
      </c>
      <c r="I485" s="5">
        <f>MIN(H485,FARMER_HRS)</f>
        <v>720</v>
      </c>
      <c r="J485" s="5">
        <f>MAX(0,H485-FARMER_HRS)</f>
        <v>810.054649270249</v>
      </c>
      <c r="K485" s="2">
        <f>I485*FARMER_RATE+J485*TEMP_WORKER_RATE</f>
        <v>39063.448772052936</v>
      </c>
      <c r="L485" s="2">
        <f>A485*PRICE_TOM+B485*PRICE_CAR+C485*PRICE_MES</f>
        <v>74610</v>
      </c>
      <c r="M485" s="2">
        <f>A485*FERT_BED_TOM+B485*FERT_BED_CAR+C485*FERT_BED_MES</f>
        <v>20680</v>
      </c>
      <c r="N485" s="6">
        <f>IF(AND(D485&lt;=TOTAL_BEDS,J485&lt;=TEMP_WORKER_MAX*TEMP_WORKER_HRS),1,0)</f>
        <v>1</v>
      </c>
      <c r="O485" s="2">
        <f>L485-M485-K485-FIXED_COSTS</f>
        <v>-5133.448772052936</v>
      </c>
      <c r="P485" s="2">
        <f>IF(N485=1,O485,"")</f>
        <v>-5133.448772052936</v>
      </c>
    </row>
    <row r="486">
      <c r="A486" s="6">
        <v>0</v>
      </c>
      <c r="B486" s="6">
        <v>15</v>
      </c>
      <c r="C486" s="6">
        <v>17</v>
      </c>
      <c r="D486" s="6">
        <f>A486+B486+C486</f>
        <v>32</v>
      </c>
      <c r="E486" s="5">
        <f>IF(A486=0,0,A486*LABOR_HRS_WK_TOM*SEASON_WEEKS*(1+DIM_PCT_TOM)^A486)</f>
        <v>0</v>
      </c>
      <c r="F486" s="5">
        <f>IF(B486=0,0,B486*LABOR_HRS_WK_CAR*SEASON_WEEKS*(1+DIM_PCT_CAR)^B486)</f>
        <v>651.73417492414933</v>
      </c>
      <c r="G486" s="5">
        <f>IF(C486=0,0,C486*LABOR_HRS_WK_MES*SEASON_WEEKS*(1+DIM_PCT_MES)^C486)</f>
        <v>944.88069779263992</v>
      </c>
      <c r="H486" s="5">
        <f>E486+F486+G486</f>
        <v>1596.6148727167893</v>
      </c>
      <c r="I486" s="5">
        <f>MIN(H486,FARMER_HRS)</f>
        <v>720</v>
      </c>
      <c r="J486" s="5">
        <f>MAX(0,H486-FARMER_HRS)</f>
        <v>876.61487271678925</v>
      </c>
      <c r="K486" s="2">
        <f>I486*FARMER_RATE+J486*TEMP_WORKER_RATE</f>
        <v>40219.0082068887</v>
      </c>
      <c r="L486" s="2">
        <f>A486*PRICE_TOM+B486*PRICE_CAR+C486*PRICE_MES</f>
        <v>77310</v>
      </c>
      <c r="M486" s="2">
        <f>A486*FERT_BED_TOM+B486*FERT_BED_CAR+C486*FERT_BED_MES</f>
        <v>21560</v>
      </c>
      <c r="N486" s="6">
        <f>IF(AND(D486&lt;=TOTAL_BEDS,J486&lt;=TEMP_WORKER_MAX*TEMP_WORKER_HRS),1,0)</f>
        <v>1</v>
      </c>
      <c r="O486" s="2">
        <f>L486-M486-K486-FIXED_COSTS</f>
        <v>-4469.0082068886986</v>
      </c>
      <c r="P486" s="2">
        <f>IF(N486=1,O486,"")</f>
        <v>-4469.0082068886986</v>
      </c>
    </row>
    <row r="487">
      <c r="A487" s="6">
        <v>0</v>
      </c>
      <c r="B487" s="6">
        <v>15</v>
      </c>
      <c r="C487" s="6">
        <v>18</v>
      </c>
      <c r="D487" s="6">
        <f>A487+B487+C487</f>
        <v>33</v>
      </c>
      <c r="E487" s="5">
        <f>IF(A487=0,0,A487*LABOR_HRS_WK_TOM*SEASON_WEEKS*(1+DIM_PCT_TOM)^A487)</f>
        <v>0</v>
      </c>
      <c r="F487" s="5">
        <f>IF(B487=0,0,B487*LABOR_HRS_WK_CAR*SEASON_WEEKS*(1+DIM_PCT_CAR)^B487)</f>
        <v>651.73417492414933</v>
      </c>
      <c r="G487" s="5">
        <f>IF(C487=0,0,C487*LABOR_HRS_WK_MES*SEASON_WEEKS*(1+DIM_PCT_MES)^C487)</f>
        <v>1012.9676892512272</v>
      </c>
      <c r="H487" s="5">
        <f>E487+F487+G487</f>
        <v>1664.7018641753766</v>
      </c>
      <c r="I487" s="5">
        <f>MIN(H487,FARMER_HRS)</f>
        <v>720</v>
      </c>
      <c r="J487" s="5">
        <f>MAX(0,H487-FARMER_HRS)</f>
        <v>944.70186417537661</v>
      </c>
      <c r="K487" s="2">
        <f>I487*FARMER_RATE+J487*TEMP_WORKER_RATE</f>
        <v>41401.074030822507</v>
      </c>
      <c r="L487" s="2">
        <f>A487*PRICE_TOM+B487*PRICE_CAR+C487*PRICE_MES</f>
        <v>80010</v>
      </c>
      <c r="M487" s="2">
        <f>A487*FERT_BED_TOM+B487*FERT_BED_CAR+C487*FERT_BED_MES</f>
        <v>22440</v>
      </c>
      <c r="N487" s="6">
        <f>IF(AND(D487&lt;=TOTAL_BEDS,J487&lt;=TEMP_WORKER_MAX*TEMP_WORKER_HRS),1,0)</f>
        <v>1</v>
      </c>
      <c r="O487" s="2">
        <f>L487-M487-K487-FIXED_COSTS</f>
        <v>-3831.0740308225068</v>
      </c>
      <c r="P487" s="2">
        <f>IF(N487=1,O487,"")</f>
        <v>-3831.0740308225068</v>
      </c>
    </row>
    <row r="488">
      <c r="A488" s="6">
        <v>0</v>
      </c>
      <c r="B488" s="6">
        <v>15</v>
      </c>
      <c r="C488" s="6">
        <v>19</v>
      </c>
      <c r="D488" s="6">
        <f>A488+B488+C488</f>
        <v>34</v>
      </c>
      <c r="E488" s="5">
        <f>IF(A488=0,0,A488*LABOR_HRS_WK_TOM*SEASON_WEEKS*(1+DIM_PCT_TOM)^A488)</f>
        <v>0</v>
      </c>
      <c r="F488" s="5">
        <f>IF(B488=0,0,B488*LABOR_HRS_WK_CAR*SEASON_WEEKS*(1+DIM_PCT_CAR)^B488)</f>
        <v>651.73417492414933</v>
      </c>
      <c r="G488" s="5">
        <f>IF(C488=0,0,C488*LABOR_HRS_WK_MES*SEASON_WEEKS*(1+DIM_PCT_MES)^C488)</f>
        <v>1082.6092178872491</v>
      </c>
      <c r="H488" s="5">
        <f>E488+F488+G488</f>
        <v>1734.3433928113984</v>
      </c>
      <c r="I488" s="5">
        <f>MIN(H488,FARMER_HRS)</f>
        <v>720</v>
      </c>
      <c r="J488" s="5">
        <f>MAX(0,H488-FARMER_HRS)</f>
        <v>1014.3433928113984</v>
      </c>
      <c r="K488" s="2">
        <f>I488*FARMER_RATE+J488*TEMP_WORKER_RATE</f>
        <v>42610.128347420112</v>
      </c>
      <c r="L488" s="2">
        <f>A488*PRICE_TOM+B488*PRICE_CAR+C488*PRICE_MES</f>
        <v>82710</v>
      </c>
      <c r="M488" s="2">
        <f>A488*FERT_BED_TOM+B488*FERT_BED_CAR+C488*FERT_BED_MES</f>
        <v>23320</v>
      </c>
      <c r="N488" s="6">
        <f>IF(AND(D488&lt;=TOTAL_BEDS,J488&lt;=TEMP_WORKER_MAX*TEMP_WORKER_HRS),1,0)</f>
        <v>1</v>
      </c>
      <c r="O488" s="2">
        <f>L488-M488-K488-FIXED_COSTS</f>
        <v>-3220.1283474201118</v>
      </c>
      <c r="P488" s="2">
        <f>IF(N488=1,O488,"")</f>
        <v>-3220.1283474201118</v>
      </c>
    </row>
    <row r="489">
      <c r="A489" s="6">
        <v>0</v>
      </c>
      <c r="B489" s="6">
        <v>15</v>
      </c>
      <c r="C489" s="6">
        <v>20</v>
      </c>
      <c r="D489" s="6">
        <f>A489+B489+C489</f>
        <v>35</v>
      </c>
      <c r="E489" s="5">
        <f>IF(A489=0,0,A489*LABOR_HRS_WK_TOM*SEASON_WEEKS*(1+DIM_PCT_TOM)^A489)</f>
        <v>0</v>
      </c>
      <c r="F489" s="5">
        <f>IF(B489=0,0,B489*LABOR_HRS_WK_CAR*SEASON_WEEKS*(1+DIM_PCT_CAR)^B489)</f>
        <v>651.73417492414933</v>
      </c>
      <c r="G489" s="5">
        <f>IF(C489=0,0,C489*LABOR_HRS_WK_MES*SEASON_WEEKS*(1+DIM_PCT_MES)^C489)</f>
        <v>1153.8335085377259</v>
      </c>
      <c r="H489" s="5">
        <f>E489+F489+G489</f>
        <v>1805.5676834618753</v>
      </c>
      <c r="I489" s="5">
        <f>MIN(H489,FARMER_HRS)</f>
        <v>720</v>
      </c>
      <c r="J489" s="5">
        <f>MAX(0,H489-FARMER_HRS)</f>
        <v>1085.5676834618753</v>
      </c>
      <c r="K489" s="2">
        <f>I489*FARMER_RATE+J489*TEMP_WORKER_RATE</f>
        <v>43846.661171213113</v>
      </c>
      <c r="L489" s="2">
        <f>A489*PRICE_TOM+B489*PRICE_CAR+C489*PRICE_MES</f>
        <v>85410</v>
      </c>
      <c r="M489" s="2">
        <f>A489*FERT_BED_TOM+B489*FERT_BED_CAR+C489*FERT_BED_MES</f>
        <v>24200</v>
      </c>
      <c r="N489" s="6">
        <f>IF(AND(D489&lt;=TOTAL_BEDS,J489&lt;=TEMP_WORKER_MAX*TEMP_WORKER_HRS),1,0)</f>
        <v>1</v>
      </c>
      <c r="O489" s="2">
        <f>L489-M489-K489-FIXED_COSTS</f>
        <v>-2636.6611712131125</v>
      </c>
      <c r="P489" s="2">
        <f>IF(N489=1,O489,"")</f>
        <v>-2636.6611712131125</v>
      </c>
    </row>
    <row r="490">
      <c r="A490" s="6">
        <v>0</v>
      </c>
      <c r="B490" s="6">
        <v>15</v>
      </c>
      <c r="C490" s="6">
        <v>21</v>
      </c>
      <c r="D490" s="6">
        <f>A490+B490+C490</f>
        <v>36</v>
      </c>
      <c r="E490" s="5">
        <f>IF(A490=0,0,A490*LABOR_HRS_WK_TOM*SEASON_WEEKS*(1+DIM_PCT_TOM)^A490)</f>
        <v>0</v>
      </c>
      <c r="F490" s="5">
        <f>IF(B490=0,0,B490*LABOR_HRS_WK_CAR*SEASON_WEEKS*(1+DIM_PCT_CAR)^B490)</f>
        <v>651.73417492414933</v>
      </c>
      <c r="G490" s="5">
        <f>IF(C490=0,0,C490*LABOR_HRS_WK_MES*SEASON_WEEKS*(1+DIM_PCT_MES)^C490)</f>
        <v>1226.6692487641699</v>
      </c>
      <c r="H490" s="5">
        <f>E490+F490+G490</f>
        <v>1878.4034236883192</v>
      </c>
      <c r="I490" s="5">
        <f>MIN(H490,FARMER_HRS)</f>
        <v>720</v>
      </c>
      <c r="J490" s="5">
        <f>MAX(0,H490-FARMER_HRS)</f>
        <v>1158.4034236883192</v>
      </c>
      <c r="K490" s="2">
        <f>I490*FARMER_RATE+J490*TEMP_WORKER_RATE</f>
        <v>45111.17055014443</v>
      </c>
      <c r="L490" s="2">
        <f>A490*PRICE_TOM+B490*PRICE_CAR+C490*PRICE_MES</f>
        <v>88110</v>
      </c>
      <c r="M490" s="2">
        <f>A490*FERT_BED_TOM+B490*FERT_BED_CAR+C490*FERT_BED_MES</f>
        <v>25080</v>
      </c>
      <c r="N490" s="6">
        <f>IF(AND(D490&lt;=TOTAL_BEDS,J490&lt;=TEMP_WORKER_MAX*TEMP_WORKER_HRS),1,0)</f>
        <v>1</v>
      </c>
      <c r="O490" s="2">
        <f>L490-M490-K490-FIXED_COSTS</f>
        <v>-2081.1705501444303</v>
      </c>
      <c r="P490" s="2">
        <f>IF(N490=1,O490,"")</f>
        <v>-2081.1705501444303</v>
      </c>
    </row>
    <row r="491">
      <c r="A491" s="6">
        <v>0</v>
      </c>
      <c r="B491" s="6">
        <v>15</v>
      </c>
      <c r="C491" s="6">
        <v>22</v>
      </c>
      <c r="D491" s="6">
        <f>A491+B491+C491</f>
        <v>37</v>
      </c>
      <c r="E491" s="5">
        <f>IF(A491=0,0,A491*LABOR_HRS_WK_TOM*SEASON_WEEKS*(1+DIM_PCT_TOM)^A491)</f>
        <v>0</v>
      </c>
      <c r="F491" s="5">
        <f>IF(B491=0,0,B491*LABOR_HRS_WK_CAR*SEASON_WEEKS*(1+DIM_PCT_CAR)^B491)</f>
        <v>651.73417492414933</v>
      </c>
      <c r="G491" s="5">
        <f>IF(C491=0,0,C491*LABOR_HRS_WK_MES*SEASON_WEEKS*(1+DIM_PCT_MES)^C491)</f>
        <v>1301.1455960105659</v>
      </c>
      <c r="H491" s="5">
        <f>E491+F491+G491</f>
        <v>1952.8797709347152</v>
      </c>
      <c r="I491" s="5">
        <f>MIN(H491,FARMER_HRS)</f>
        <v>720</v>
      </c>
      <c r="J491" s="5">
        <f>MAX(0,H491-FARMER_HRS)</f>
        <v>1232.8797709347152</v>
      </c>
      <c r="K491" s="2">
        <f>I491*FARMER_RATE+J491*TEMP_WORKER_RATE</f>
        <v>46404.162689838806</v>
      </c>
      <c r="L491" s="2">
        <f>A491*PRICE_TOM+B491*PRICE_CAR+C491*PRICE_MES</f>
        <v>90810</v>
      </c>
      <c r="M491" s="2">
        <f>A491*FERT_BED_TOM+B491*FERT_BED_CAR+C491*FERT_BED_MES</f>
        <v>25960</v>
      </c>
      <c r="N491" s="6">
        <f>IF(AND(D491&lt;=TOTAL_BEDS,J491&lt;=TEMP_WORKER_MAX*TEMP_WORKER_HRS),1,0)</f>
        <v>1</v>
      </c>
      <c r="O491" s="2">
        <f>L491-M491-K491-FIXED_COSTS</f>
        <v>-1554.1626898388058</v>
      </c>
      <c r="P491" s="2">
        <f>IF(N491=1,O491,"")</f>
        <v>-1554.1626898388058</v>
      </c>
    </row>
    <row r="492">
      <c r="A492" s="6">
        <v>0</v>
      </c>
      <c r="B492" s="6">
        <v>15</v>
      </c>
      <c r="C492" s="6">
        <v>23</v>
      </c>
      <c r="D492" s="6">
        <f>A492+B492+C492</f>
        <v>38</v>
      </c>
      <c r="E492" s="5">
        <f>IF(A492=0,0,A492*LABOR_HRS_WK_TOM*SEASON_WEEKS*(1+DIM_PCT_TOM)^A492)</f>
        <v>0</v>
      </c>
      <c r="F492" s="5">
        <f>IF(B492=0,0,B492*LABOR_HRS_WK_CAR*SEASON_WEEKS*(1+DIM_PCT_CAR)^B492)</f>
        <v>651.73417492414933</v>
      </c>
      <c r="G492" s="5">
        <f>IF(C492=0,0,C492*LABOR_HRS_WK_MES*SEASON_WEEKS*(1+DIM_PCT_MES)^C492)</f>
        <v>1377.2921848680023</v>
      </c>
      <c r="H492" s="5">
        <f>E492+F492+G492</f>
        <v>2029.0263597921517</v>
      </c>
      <c r="I492" s="5">
        <f>MIN(H492,FARMER_HRS)</f>
        <v>720</v>
      </c>
      <c r="J492" s="5">
        <f>MAX(0,H492-FARMER_HRS)</f>
        <v>1309.0263597921517</v>
      </c>
      <c r="K492" s="2">
        <f>I492*FARMER_RATE+J492*TEMP_WORKER_RATE</f>
        <v>47726.152079724852</v>
      </c>
      <c r="L492" s="2">
        <f>A492*PRICE_TOM+B492*PRICE_CAR+C492*PRICE_MES</f>
        <v>93510</v>
      </c>
      <c r="M492" s="2">
        <f>A492*FERT_BED_TOM+B492*FERT_BED_CAR+C492*FERT_BED_MES</f>
        <v>26840</v>
      </c>
      <c r="N492" s="6">
        <f>IF(AND(D492&lt;=TOTAL_BEDS,J492&lt;=TEMP_WORKER_MAX*TEMP_WORKER_HRS),1,0)</f>
        <v>1</v>
      </c>
      <c r="O492" s="2">
        <f>L492-M492-K492-FIXED_COSTS</f>
        <v>-1056.1520797248522</v>
      </c>
      <c r="P492" s="2">
        <f>IF(N492=1,O492,"")</f>
        <v>-1056.1520797248522</v>
      </c>
    </row>
    <row r="493">
      <c r="A493" s="6">
        <v>0</v>
      </c>
      <c r="B493" s="6">
        <v>15</v>
      </c>
      <c r="C493" s="6">
        <v>24</v>
      </c>
      <c r="D493" s="6">
        <f>A493+B493+C493</f>
        <v>39</v>
      </c>
      <c r="E493" s="5">
        <f>IF(A493=0,0,A493*LABOR_HRS_WK_TOM*SEASON_WEEKS*(1+DIM_PCT_TOM)^A493)</f>
        <v>0</v>
      </c>
      <c r="F493" s="5">
        <f>IF(B493=0,0,B493*LABOR_HRS_WK_CAR*SEASON_WEEKS*(1+DIM_PCT_CAR)^B493)</f>
        <v>651.73417492414933</v>
      </c>
      <c r="G493" s="5">
        <f>IF(C493=0,0,C493*LABOR_HRS_WK_MES*SEASON_WEEKS*(1+DIM_PCT_MES)^C493)</f>
        <v>1455.139134447498</v>
      </c>
      <c r="H493" s="5">
        <f>E493+F493+G493</f>
        <v>2106.8733093716473</v>
      </c>
      <c r="I493" s="5">
        <f>MIN(H493,FARMER_HRS)</f>
        <v>720</v>
      </c>
      <c r="J493" s="5">
        <f>MAX(0,H493-FARMER_HRS)</f>
        <v>1386.8733093716473</v>
      </c>
      <c r="K493" s="2">
        <f>I493*FARMER_RATE+J493*TEMP_WORKER_RATE</f>
        <v>49077.661621035542</v>
      </c>
      <c r="L493" s="2">
        <f>A493*PRICE_TOM+B493*PRICE_CAR+C493*PRICE_MES</f>
        <v>96210</v>
      </c>
      <c r="M493" s="2">
        <f>A493*FERT_BED_TOM+B493*FERT_BED_CAR+C493*FERT_BED_MES</f>
        <v>27720</v>
      </c>
      <c r="N493" s="6">
        <f>IF(AND(D493&lt;=TOTAL_BEDS,J493&lt;=TEMP_WORKER_MAX*TEMP_WORKER_HRS),1,0)</f>
        <v>1</v>
      </c>
      <c r="O493" s="2">
        <f>L493-M493-K493-FIXED_COSTS</f>
        <v>-587.66162103554234</v>
      </c>
      <c r="P493" s="2">
        <f>IF(N493=1,O493,"")</f>
        <v>-587.66162103554234</v>
      </c>
    </row>
    <row r="494">
      <c r="A494" s="6">
        <v>0</v>
      </c>
      <c r="B494" s="6">
        <v>15</v>
      </c>
      <c r="C494" s="6">
        <v>25</v>
      </c>
      <c r="D494" s="6">
        <f>A494+B494+C494</f>
        <v>40</v>
      </c>
      <c r="E494" s="5">
        <f>IF(A494=0,0,A494*LABOR_HRS_WK_TOM*SEASON_WEEKS*(1+DIM_PCT_TOM)^A494)</f>
        <v>0</v>
      </c>
      <c r="F494" s="5">
        <f>IF(B494=0,0,B494*LABOR_HRS_WK_CAR*SEASON_WEEKS*(1+DIM_PCT_CAR)^B494)</f>
        <v>651.73417492414933</v>
      </c>
      <c r="G494" s="5">
        <f>IF(C494=0,0,C494*LABOR_HRS_WK_MES*SEASON_WEEKS*(1+DIM_PCT_MES)^C494)</f>
        <v>1534.7170558625955</v>
      </c>
      <c r="H494" s="5">
        <f>E494+F494+G494</f>
        <v>2186.4512307867449</v>
      </c>
      <c r="I494" s="5">
        <f>MIN(H494,FARMER_HRS)</f>
        <v>720</v>
      </c>
      <c r="J494" s="5">
        <f>MAX(0,H494-FARMER_HRS)</f>
        <v>1466.4512307867449</v>
      </c>
      <c r="K494" s="2">
        <f>I494*FARMER_RATE+J494*TEMP_WORKER_RATE</f>
        <v>50459.22275671432</v>
      </c>
      <c r="L494" s="2">
        <f>A494*PRICE_TOM+B494*PRICE_CAR+C494*PRICE_MES</f>
        <v>98910</v>
      </c>
      <c r="M494" s="2">
        <f>A494*FERT_BED_TOM+B494*FERT_BED_CAR+C494*FERT_BED_MES</f>
        <v>28600</v>
      </c>
      <c r="N494" s="6">
        <f>IF(AND(D494&lt;=TOTAL_BEDS,J494&lt;=TEMP_WORKER_MAX*TEMP_WORKER_HRS),1,0)</f>
        <v>1</v>
      </c>
      <c r="O494" s="2">
        <f>L494-M494-K494-FIXED_COSTS</f>
        <v>-149.22275671431998</v>
      </c>
      <c r="P494" s="2">
        <f>IF(N494=1,O494,"")</f>
        <v>-149.22275671431998</v>
      </c>
    </row>
    <row r="495">
      <c r="A495" s="6">
        <v>0</v>
      </c>
      <c r="B495" s="6">
        <v>15</v>
      </c>
      <c r="C495" s="6">
        <v>26</v>
      </c>
      <c r="D495" s="6">
        <f>A495+B495+C495</f>
        <v>41</v>
      </c>
      <c r="E495" s="5">
        <f>IF(A495=0,0,A495*LABOR_HRS_WK_TOM*SEASON_WEEKS*(1+DIM_PCT_TOM)^A495)</f>
        <v>0</v>
      </c>
      <c r="F495" s="5">
        <f>IF(B495=0,0,B495*LABOR_HRS_WK_CAR*SEASON_WEEKS*(1+DIM_PCT_CAR)^B495)</f>
        <v>651.73417492414933</v>
      </c>
      <c r="G495" s="5">
        <f>IF(C495=0,0,C495*LABOR_HRS_WK_MES*SEASON_WEEKS*(1+DIM_PCT_MES)^C495)</f>
        <v>1616.0570598233128</v>
      </c>
      <c r="H495" s="5">
        <f>E495+F495+G495</f>
        <v>2267.7912347474621</v>
      </c>
      <c r="I495" s="5">
        <f>MIN(H495,FARMER_HRS)</f>
        <v>720</v>
      </c>
      <c r="J495" s="5">
        <f>MAX(0,H495-FARMER_HRS)</f>
        <v>1547.7912347474621</v>
      </c>
      <c r="K495" s="2">
        <f>I495*FARMER_RATE+J495*TEMP_WORKER_RATE</f>
        <v>51871.37560325455</v>
      </c>
      <c r="L495" s="2">
        <f>A495*PRICE_TOM+B495*PRICE_CAR+C495*PRICE_MES</f>
        <v>101610</v>
      </c>
      <c r="M495" s="2">
        <f>A495*FERT_BED_TOM+B495*FERT_BED_CAR+C495*FERT_BED_MES</f>
        <v>29480</v>
      </c>
      <c r="N495" s="6">
        <f>IF(AND(D495&lt;=TOTAL_BEDS,J495&lt;=TEMP_WORKER_MAX*TEMP_WORKER_HRS),1,0)</f>
        <v>1</v>
      </c>
      <c r="O495" s="2">
        <f>L495-M495-K495-FIXED_COSTS</f>
        <v>258.62439674545021</v>
      </c>
      <c r="P495" s="2">
        <f>IF(N495=1,O495,"")</f>
        <v>258.62439674545021</v>
      </c>
    </row>
    <row r="496">
      <c r="A496" s="6">
        <v>0</v>
      </c>
      <c r="B496" s="6">
        <v>15</v>
      </c>
      <c r="C496" s="6">
        <v>27</v>
      </c>
      <c r="D496" s="6">
        <f>A496+B496+C496</f>
        <v>42</v>
      </c>
      <c r="E496" s="5">
        <f>IF(A496=0,0,A496*LABOR_HRS_WK_TOM*SEASON_WEEKS*(1+DIM_PCT_TOM)^A496)</f>
        <v>0</v>
      </c>
      <c r="F496" s="5">
        <f>IF(B496=0,0,B496*LABOR_HRS_WK_CAR*SEASON_WEEKS*(1+DIM_PCT_CAR)^B496)</f>
        <v>651.73417492414933</v>
      </c>
      <c r="G496" s="5">
        <f>IF(C496=0,0,C496*LABOR_HRS_WK_MES*SEASON_WEEKS*(1+DIM_PCT_MES)^C496)</f>
        <v>1699.19076434307</v>
      </c>
      <c r="H496" s="5">
        <f>E496+F496+G496</f>
        <v>2350.9249392672191</v>
      </c>
      <c r="I496" s="5">
        <f>MIN(H496,FARMER_HRS)</f>
        <v>720</v>
      </c>
      <c r="J496" s="5">
        <f>MAX(0,H496-FARMER_HRS)</f>
        <v>1630.9249392672191</v>
      </c>
      <c r="K496" s="2">
        <f>I496*FARMER_RATE+J496*TEMP_WORKER_RATE</f>
        <v>53314.669084500332</v>
      </c>
      <c r="L496" s="2">
        <f>A496*PRICE_TOM+B496*PRICE_CAR+C496*PRICE_MES</f>
        <v>104310</v>
      </c>
      <c r="M496" s="2">
        <f>A496*FERT_BED_TOM+B496*FERT_BED_CAR+C496*FERT_BED_MES</f>
        <v>30360</v>
      </c>
      <c r="N496" s="6">
        <f>IF(AND(D496&lt;=TOTAL_BEDS,J496&lt;=TEMP_WORKER_MAX*TEMP_WORKER_HRS),1,0)</f>
        <v>1</v>
      </c>
      <c r="O496" s="2">
        <f>L496-M496-K496-FIXED_COSTS</f>
        <v>635.33091549966775</v>
      </c>
      <c r="P496" s="2">
        <f>IF(N496=1,O496,"")</f>
        <v>635.33091549966775</v>
      </c>
    </row>
    <row r="497">
      <c r="A497" s="6">
        <v>0</v>
      </c>
      <c r="B497" s="6">
        <v>15</v>
      </c>
      <c r="C497" s="6">
        <v>28</v>
      </c>
      <c r="D497" s="6">
        <f>A497+B497+C497</f>
        <v>43</v>
      </c>
      <c r="E497" s="5">
        <f>IF(A497=0,0,A497*LABOR_HRS_WK_TOM*SEASON_WEEKS*(1+DIM_PCT_TOM)^A497)</f>
        <v>0</v>
      </c>
      <c r="F497" s="5">
        <f>IF(B497=0,0,B497*LABOR_HRS_WK_CAR*SEASON_WEEKS*(1+DIM_PCT_CAR)^B497)</f>
        <v>651.73417492414933</v>
      </c>
      <c r="G497" s="5">
        <f>IF(C497=0,0,C497*LABOR_HRS_WK_MES*SEASON_WEEKS*(1+DIM_PCT_MES)^C497)</f>
        <v>1784.1503025602233</v>
      </c>
      <c r="H497" s="5">
        <f>E497+F497+G497</f>
        <v>2435.8844774843728</v>
      </c>
      <c r="I497" s="5">
        <f>MIN(H497,FARMER_HRS)</f>
        <v>720</v>
      </c>
      <c r="J497" s="5">
        <f>MAX(0,H497-FARMER_HRS)</f>
        <v>1715.8844774843728</v>
      </c>
      <c r="K497" s="2">
        <f>I497*FARMER_RATE+J497*TEMP_WORKER_RATE</f>
        <v>54789.661067437031</v>
      </c>
      <c r="L497" s="2">
        <f>A497*PRICE_TOM+B497*PRICE_CAR+C497*PRICE_MES</f>
        <v>107010</v>
      </c>
      <c r="M497" s="2">
        <f>A497*FERT_BED_TOM+B497*FERT_BED_CAR+C497*FERT_BED_MES</f>
        <v>31240</v>
      </c>
      <c r="N497" s="6">
        <f>IF(AND(D497&lt;=TOTAL_BEDS,J497&lt;=TEMP_WORKER_MAX*TEMP_WORKER_HRS),1,0)</f>
        <v>1</v>
      </c>
      <c r="O497" s="2">
        <f>L497-M497-K497-FIXED_COSTS</f>
        <v>980.33893256296869</v>
      </c>
      <c r="P497" s="2">
        <f>IF(N497=1,O497,"")</f>
        <v>980.33893256296869</v>
      </c>
    </row>
    <row r="498">
      <c r="A498" s="6">
        <v>0</v>
      </c>
      <c r="B498" s="6">
        <v>15</v>
      </c>
      <c r="C498" s="6">
        <v>29</v>
      </c>
      <c r="D498" s="6">
        <f>A498+B498+C498</f>
        <v>44</v>
      </c>
      <c r="E498" s="5">
        <f>IF(A498=0,0,A498*LABOR_HRS_WK_TOM*SEASON_WEEKS*(1+DIM_PCT_TOM)^A498)</f>
        <v>0</v>
      </c>
      <c r="F498" s="5">
        <f>IF(B498=0,0,B498*LABOR_HRS_WK_CAR*SEASON_WEEKS*(1+DIM_PCT_CAR)^B498)</f>
        <v>651.73417492414933</v>
      </c>
      <c r="G498" s="5">
        <f>IF(C498=0,0,C498*LABOR_HRS_WK_MES*SEASON_WEEKS*(1+DIM_PCT_MES)^C498)</f>
        <v>1870.9683306758766</v>
      </c>
      <c r="H498" s="5">
        <f>E498+F498+G498</f>
        <v>2522.7025056000257</v>
      </c>
      <c r="I498" s="5">
        <f>MIN(H498,FARMER_HRS)</f>
        <v>720</v>
      </c>
      <c r="J498" s="5">
        <f>MAX(0,H498-FARMER_HRS)</f>
        <v>1802.7025056000257</v>
      </c>
      <c r="K498" s="2">
        <f>I498*FARMER_RATE+J498*TEMP_WORKER_RATE</f>
        <v>56296.918500000444</v>
      </c>
      <c r="L498" s="2">
        <f>A498*PRICE_TOM+B498*PRICE_CAR+C498*PRICE_MES</f>
        <v>109710</v>
      </c>
      <c r="M498" s="2">
        <f>A498*FERT_BED_TOM+B498*FERT_BED_CAR+C498*FERT_BED_MES</f>
        <v>32120</v>
      </c>
      <c r="N498" s="6">
        <f>IF(AND(D498&lt;=TOTAL_BEDS,J498&lt;=TEMP_WORKER_MAX*TEMP_WORKER_HRS),1,0)</f>
        <v>1</v>
      </c>
      <c r="O498" s="2">
        <f>L498-M498-K498-FIXED_COSTS</f>
        <v>1293.0814999995564</v>
      </c>
      <c r="P498" s="2">
        <f>IF(N498=1,O498,"")</f>
        <v>1293.0814999995564</v>
      </c>
    </row>
    <row r="499">
      <c r="A499" s="6">
        <v>0</v>
      </c>
      <c r="B499" s="6">
        <v>15</v>
      </c>
      <c r="C499" s="6">
        <v>30</v>
      </c>
      <c r="D499" s="6">
        <f>A499+B499+C499</f>
        <v>45</v>
      </c>
      <c r="E499" s="5">
        <f>IF(A499=0,0,A499*LABOR_HRS_WK_TOM*SEASON_WEEKS*(1+DIM_PCT_TOM)^A499)</f>
        <v>0</v>
      </c>
      <c r="F499" s="5">
        <f>IF(B499=0,0,B499*LABOR_HRS_WK_CAR*SEASON_WEEKS*(1+DIM_PCT_CAR)^B499)</f>
        <v>651.73417492414933</v>
      </c>
      <c r="G499" s="5">
        <f>IF(C499=0,0,C499*LABOR_HRS_WK_MES*SEASON_WEEKS*(1+DIM_PCT_MES)^C499)</f>
        <v>1959.6780360096466</v>
      </c>
      <c r="H499" s="5">
        <f>E499+F499+G499</f>
        <v>2611.4122109337959</v>
      </c>
      <c r="I499" s="5">
        <f>MIN(H499,FARMER_HRS)</f>
        <v>720</v>
      </c>
      <c r="J499" s="5">
        <f>MAX(0,H499-FARMER_HRS)</f>
        <v>1891.4122109337959</v>
      </c>
      <c r="K499" s="2">
        <f>I499*FARMER_RATE+J499*TEMP_WORKER_RATE</f>
        <v>57837.017550933953</v>
      </c>
      <c r="L499" s="2">
        <f>A499*PRICE_TOM+B499*PRICE_CAR+C499*PRICE_MES</f>
        <v>112410</v>
      </c>
      <c r="M499" s="2">
        <f>A499*FERT_BED_TOM+B499*FERT_BED_CAR+C499*FERT_BED_MES</f>
        <v>33000</v>
      </c>
      <c r="N499" s="6">
        <f>IF(AND(D499&lt;=TOTAL_BEDS,J499&lt;=TEMP_WORKER_MAX*TEMP_WORKER_HRS),1,0)</f>
        <v>1</v>
      </c>
      <c r="O499" s="2">
        <f>L499-M499-K499-FIXED_COSTS</f>
        <v>1572.9824490660467</v>
      </c>
      <c r="P499" s="2">
        <f>IF(N499=1,O499,"")</f>
        <v>1572.9824490660467</v>
      </c>
    </row>
    <row r="500">
      <c r="A500" s="6">
        <v>0</v>
      </c>
      <c r="B500" s="6">
        <v>16</v>
      </c>
      <c r="C500" s="6">
        <v>0</v>
      </c>
      <c r="D500" s="6">
        <f>A500+B500+C500</f>
        <v>16</v>
      </c>
      <c r="E500" s="5">
        <f>IF(A500=0,0,A500*LABOR_HRS_WK_TOM*SEASON_WEEKS*(1+DIM_PCT_TOM)^A500)</f>
        <v>0</v>
      </c>
      <c r="F500" s="5">
        <f>IF(B500=0,0,B500*LABOR_HRS_WK_CAR*SEASON_WEEKS*(1+DIM_PCT_CAR)^B500)</f>
        <v>712.56269791706984</v>
      </c>
      <c r="G500" s="5">
        <f>IF(C500=0,0,C500*LABOR_HRS_WK_MES*SEASON_WEEKS*(1+DIM_PCT_MES)^C500)</f>
        <v>0</v>
      </c>
      <c r="H500" s="5">
        <f>E500+F500+G500</f>
        <v>712.56269791706984</v>
      </c>
      <c r="I500" s="5">
        <f>MIN(H500,FARMER_HRS)</f>
        <v>712.56269791706984</v>
      </c>
      <c r="J500" s="5">
        <f>MAX(0,H500-FARMER_HRS)</f>
        <v>0</v>
      </c>
      <c r="K500" s="2">
        <f>I500*FARMER_RATE+J500*TEMP_WORKER_RATE</f>
        <v>24741.760344342703</v>
      </c>
      <c r="L500" s="2">
        <f>A500*PRICE_TOM+B500*PRICE_CAR+C500*PRICE_MES</f>
        <v>33504</v>
      </c>
      <c r="M500" s="2">
        <f>A500*FERT_BED_TOM+B500*FERT_BED_CAR+C500*FERT_BED_MES</f>
        <v>7040</v>
      </c>
      <c r="N500" s="6">
        <f>IF(AND(D500&lt;=TOTAL_BEDS,J500&lt;=TEMP_WORKER_MAX*TEMP_WORKER_HRS),1,0)</f>
        <v>1</v>
      </c>
      <c r="O500" s="2">
        <f>L500-M500-K500-FIXED_COSTS</f>
        <v>-18277.760344342703</v>
      </c>
      <c r="P500" s="2">
        <f>IF(N500=1,O500,"")</f>
        <v>-18277.760344342703</v>
      </c>
    </row>
    <row r="501">
      <c r="A501" s="6">
        <v>0</v>
      </c>
      <c r="B501" s="6">
        <v>16</v>
      </c>
      <c r="C501" s="6">
        <v>1</v>
      </c>
      <c r="D501" s="6">
        <f>A501+B501+C501</f>
        <v>17</v>
      </c>
      <c r="E501" s="5">
        <f>IF(A501=0,0,A501*LABOR_HRS_WK_TOM*SEASON_WEEKS*(1+DIM_PCT_TOM)^A501)</f>
        <v>0</v>
      </c>
      <c r="F501" s="5">
        <f>IF(B501=0,0,B501*LABOR_HRS_WK_CAR*SEASON_WEEKS*(1+DIM_PCT_CAR)^B501)</f>
        <v>712.56269791706984</v>
      </c>
      <c r="G501" s="5">
        <f>IF(C501=0,0,C501*LABOR_HRS_WK_MES*SEASON_WEEKS*(1+DIM_PCT_MES)^C501)</f>
        <v>45.5625</v>
      </c>
      <c r="H501" s="5">
        <f>E501+F501+G501</f>
        <v>758.12519791706984</v>
      </c>
      <c r="I501" s="5">
        <f>MIN(H501,FARMER_HRS)</f>
        <v>720</v>
      </c>
      <c r="J501" s="5">
        <f>MAX(0,H501-FARMER_HRS)</f>
        <v>38.125197917069841</v>
      </c>
      <c r="K501" s="2">
        <f>I501*FARMER_RATE+J501*TEMP_WORKER_RATE</f>
        <v>25661.89579717135</v>
      </c>
      <c r="L501" s="2">
        <f>A501*PRICE_TOM+B501*PRICE_CAR+C501*PRICE_MES</f>
        <v>36204</v>
      </c>
      <c r="M501" s="2">
        <f>A501*FERT_BED_TOM+B501*FERT_BED_CAR+C501*FERT_BED_MES</f>
        <v>7920</v>
      </c>
      <c r="N501" s="6">
        <f>IF(AND(D501&lt;=TOTAL_BEDS,J501&lt;=TEMP_WORKER_MAX*TEMP_WORKER_HRS),1,0)</f>
        <v>1</v>
      </c>
      <c r="O501" s="2">
        <f>L501-M501-K501-FIXED_COSTS</f>
        <v>-17377.89579717135</v>
      </c>
      <c r="P501" s="2">
        <f>IF(N501=1,O501,"")</f>
        <v>-17377.89579717135</v>
      </c>
    </row>
    <row r="502">
      <c r="A502" s="6">
        <v>0</v>
      </c>
      <c r="B502" s="6">
        <v>16</v>
      </c>
      <c r="C502" s="6">
        <v>2</v>
      </c>
      <c r="D502" s="6">
        <f>A502+B502+C502</f>
        <v>18</v>
      </c>
      <c r="E502" s="5">
        <f>IF(A502=0,0,A502*LABOR_HRS_WK_TOM*SEASON_WEEKS*(1+DIM_PCT_TOM)^A502)</f>
        <v>0</v>
      </c>
      <c r="F502" s="5">
        <f>IF(B502=0,0,B502*LABOR_HRS_WK_CAR*SEASON_WEEKS*(1+DIM_PCT_CAR)^B502)</f>
        <v>712.56269791706984</v>
      </c>
      <c r="G502" s="5">
        <f>IF(C502=0,0,C502*LABOR_HRS_WK_MES*SEASON_WEEKS*(1+DIM_PCT_MES)^C502)</f>
        <v>92.2640625</v>
      </c>
      <c r="H502" s="5">
        <f>E502+F502+G502</f>
        <v>804.82676041706986</v>
      </c>
      <c r="I502" s="5">
        <f>MIN(H502,FARMER_HRS)</f>
        <v>720</v>
      </c>
      <c r="J502" s="5">
        <f>MAX(0,H502-FARMER_HRS)</f>
        <v>84.826760417069863</v>
      </c>
      <c r="K502" s="2">
        <f>I502*FARMER_RATE+J502*TEMP_WORKER_RATE</f>
        <v>26472.686812796353</v>
      </c>
      <c r="L502" s="2">
        <f>A502*PRICE_TOM+B502*PRICE_CAR+C502*PRICE_MES</f>
        <v>38904</v>
      </c>
      <c r="M502" s="2">
        <f>A502*FERT_BED_TOM+B502*FERT_BED_CAR+C502*FERT_BED_MES</f>
        <v>8800</v>
      </c>
      <c r="N502" s="6">
        <f>IF(AND(D502&lt;=TOTAL_BEDS,J502&lt;=TEMP_WORKER_MAX*TEMP_WORKER_HRS),1,0)</f>
        <v>1</v>
      </c>
      <c r="O502" s="2">
        <f>L502-M502-K502-FIXED_COSTS</f>
        <v>-16368.686812796353</v>
      </c>
      <c r="P502" s="2">
        <f>IF(N502=1,O502,"")</f>
        <v>-16368.686812796353</v>
      </c>
    </row>
    <row r="503">
      <c r="A503" s="6">
        <v>0</v>
      </c>
      <c r="B503" s="6">
        <v>16</v>
      </c>
      <c r="C503" s="6">
        <v>3</v>
      </c>
      <c r="D503" s="6">
        <f>A503+B503+C503</f>
        <v>19</v>
      </c>
      <c r="E503" s="5">
        <f>IF(A503=0,0,A503*LABOR_HRS_WK_TOM*SEASON_WEEKS*(1+DIM_PCT_TOM)^A503)</f>
        <v>0</v>
      </c>
      <c r="F503" s="5">
        <f>IF(B503=0,0,B503*LABOR_HRS_WK_CAR*SEASON_WEEKS*(1+DIM_PCT_CAR)^B503)</f>
        <v>712.56269791706984</v>
      </c>
      <c r="G503" s="5">
        <f>IF(C503=0,0,C503*LABOR_HRS_WK_MES*SEASON_WEEKS*(1+DIM_PCT_MES)^C503)</f>
        <v>140.12604492187498</v>
      </c>
      <c r="H503" s="5">
        <f>E503+F503+G503</f>
        <v>852.68874283894479</v>
      </c>
      <c r="I503" s="5">
        <f>MIN(H503,FARMER_HRS)</f>
        <v>720</v>
      </c>
      <c r="J503" s="5">
        <f>MAX(0,H503-FARMER_HRS)</f>
        <v>132.68874283894479</v>
      </c>
      <c r="K503" s="2">
        <f>I503*FARMER_RATE+J503*TEMP_WORKER_RATE</f>
        <v>27303.624007620569</v>
      </c>
      <c r="L503" s="2">
        <f>A503*PRICE_TOM+B503*PRICE_CAR+C503*PRICE_MES</f>
        <v>41604</v>
      </c>
      <c r="M503" s="2">
        <f>A503*FERT_BED_TOM+B503*FERT_BED_CAR+C503*FERT_BED_MES</f>
        <v>9680</v>
      </c>
      <c r="N503" s="6">
        <f>IF(AND(D503&lt;=TOTAL_BEDS,J503&lt;=TEMP_WORKER_MAX*TEMP_WORKER_HRS),1,0)</f>
        <v>1</v>
      </c>
      <c r="O503" s="2">
        <f>L503-M503-K503-FIXED_COSTS</f>
        <v>-15379.624007620569</v>
      </c>
      <c r="P503" s="2">
        <f>IF(N503=1,O503,"")</f>
        <v>-15379.624007620569</v>
      </c>
    </row>
    <row r="504">
      <c r="A504" s="6">
        <v>0</v>
      </c>
      <c r="B504" s="6">
        <v>16</v>
      </c>
      <c r="C504" s="6">
        <v>4</v>
      </c>
      <c r="D504" s="6">
        <f>A504+B504+C504</f>
        <v>20</v>
      </c>
      <c r="E504" s="5">
        <f>IF(A504=0,0,A504*LABOR_HRS_WK_TOM*SEASON_WEEKS*(1+DIM_PCT_TOM)^A504)</f>
        <v>0</v>
      </c>
      <c r="F504" s="5">
        <f>IF(B504=0,0,B504*LABOR_HRS_WK_CAR*SEASON_WEEKS*(1+DIM_PCT_CAR)^B504)</f>
        <v>712.56269791706984</v>
      </c>
      <c r="G504" s="5">
        <f>IF(C504=0,0,C504*LABOR_HRS_WK_MES*SEASON_WEEKS*(1+DIM_PCT_MES)^C504)</f>
        <v>189.17016064453119</v>
      </c>
      <c r="H504" s="5">
        <f>E504+F504+G504</f>
        <v>901.732858561601</v>
      </c>
      <c r="I504" s="5">
        <f>MIN(H504,FARMER_HRS)</f>
        <v>720</v>
      </c>
      <c r="J504" s="5">
        <f>MAX(0,H504-FARMER_HRS)</f>
        <v>181.732858561601</v>
      </c>
      <c r="K504" s="2">
        <f>I504*FARMER_RATE+J504*TEMP_WORKER_RATE</f>
        <v>28155.084350027795</v>
      </c>
      <c r="L504" s="2">
        <f>A504*PRICE_TOM+B504*PRICE_CAR+C504*PRICE_MES</f>
        <v>44304</v>
      </c>
      <c r="M504" s="2">
        <f>A504*FERT_BED_TOM+B504*FERT_BED_CAR+C504*FERT_BED_MES</f>
        <v>10560</v>
      </c>
      <c r="N504" s="6">
        <f>IF(AND(D504&lt;=TOTAL_BEDS,J504&lt;=TEMP_WORKER_MAX*TEMP_WORKER_HRS),1,0)</f>
        <v>1</v>
      </c>
      <c r="O504" s="2">
        <f>L504-M504-K504-FIXED_COSTS</f>
        <v>-14411.084350027795</v>
      </c>
      <c r="P504" s="2">
        <f>IF(N504=1,O504,"")</f>
        <v>-14411.084350027795</v>
      </c>
    </row>
    <row r="505">
      <c r="A505" s="6">
        <v>0</v>
      </c>
      <c r="B505" s="6">
        <v>16</v>
      </c>
      <c r="C505" s="6">
        <v>5</v>
      </c>
      <c r="D505" s="6">
        <f>A505+B505+C505</f>
        <v>21</v>
      </c>
      <c r="E505" s="5">
        <f>IF(A505=0,0,A505*LABOR_HRS_WK_TOM*SEASON_WEEKS*(1+DIM_PCT_TOM)^A505)</f>
        <v>0</v>
      </c>
      <c r="F505" s="5">
        <f>IF(B505=0,0,B505*LABOR_HRS_WK_CAR*SEASON_WEEKS*(1+DIM_PCT_CAR)^B505)</f>
        <v>712.56269791706984</v>
      </c>
      <c r="G505" s="5">
        <f>IF(C505=0,0,C505*LABOR_HRS_WK_MES*SEASON_WEEKS*(1+DIM_PCT_MES)^C505)</f>
        <v>239.41848456573481</v>
      </c>
      <c r="H505" s="5">
        <f>E505+F505+G505</f>
        <v>951.98118248280468</v>
      </c>
      <c r="I505" s="5">
        <f>MIN(H505,FARMER_HRS)</f>
        <v>720</v>
      </c>
      <c r="J505" s="5">
        <f>MAX(0,H505-FARMER_HRS)</f>
        <v>231.98118248280468</v>
      </c>
      <c r="K505" s="2">
        <f>I505*FARMER_RATE+J505*TEMP_WORKER_RATE</f>
        <v>29027.451084770913</v>
      </c>
      <c r="L505" s="2">
        <f>A505*PRICE_TOM+B505*PRICE_CAR+C505*PRICE_MES</f>
        <v>47004</v>
      </c>
      <c r="M505" s="2">
        <f>A505*FERT_BED_TOM+B505*FERT_BED_CAR+C505*FERT_BED_MES</f>
        <v>11440</v>
      </c>
      <c r="N505" s="6">
        <f>IF(AND(D505&lt;=TOTAL_BEDS,J505&lt;=TEMP_WORKER_MAX*TEMP_WORKER_HRS),1,0)</f>
        <v>1</v>
      </c>
      <c r="O505" s="2">
        <f>L505-M505-K505-FIXED_COSTS</f>
        <v>-13463.451084770913</v>
      </c>
      <c r="P505" s="2">
        <f>IF(N505=1,O505,"")</f>
        <v>-13463.451084770913</v>
      </c>
    </row>
    <row r="506">
      <c r="A506" s="6">
        <v>0</v>
      </c>
      <c r="B506" s="6">
        <v>16</v>
      </c>
      <c r="C506" s="6">
        <v>6</v>
      </c>
      <c r="D506" s="6">
        <f>A506+B506+C506</f>
        <v>22</v>
      </c>
      <c r="E506" s="5">
        <f>IF(A506=0,0,A506*LABOR_HRS_WK_TOM*SEASON_WEEKS*(1+DIM_PCT_TOM)^A506)</f>
        <v>0</v>
      </c>
      <c r="F506" s="5">
        <f>IF(B506=0,0,B506*LABOR_HRS_WK_CAR*SEASON_WEEKS*(1+DIM_PCT_CAR)^B506)</f>
        <v>712.56269791706984</v>
      </c>
      <c r="G506" s="5">
        <f>IF(C506=0,0,C506*LABOR_HRS_WK_MES*SEASON_WEEKS*(1+DIM_PCT_MES)^C506)</f>
        <v>290.89345874736773</v>
      </c>
      <c r="H506" s="5">
        <f>E506+F506+G506</f>
        <v>1003.4561566644376</v>
      </c>
      <c r="I506" s="5">
        <f>MIN(H506,FARMER_HRS)</f>
        <v>720</v>
      </c>
      <c r="J506" s="5">
        <f>MAX(0,H506-FARMER_HRS)</f>
        <v>283.45615666443757</v>
      </c>
      <c r="K506" s="2">
        <f>I506*FARMER_RATE+J506*TEMP_WORKER_RATE</f>
        <v>29921.113830979819</v>
      </c>
      <c r="L506" s="2">
        <f>A506*PRICE_TOM+B506*PRICE_CAR+C506*PRICE_MES</f>
        <v>49704</v>
      </c>
      <c r="M506" s="2">
        <f>A506*FERT_BED_TOM+B506*FERT_BED_CAR+C506*FERT_BED_MES</f>
        <v>12320</v>
      </c>
      <c r="N506" s="6">
        <f>IF(AND(D506&lt;=TOTAL_BEDS,J506&lt;=TEMP_WORKER_MAX*TEMP_WORKER_HRS),1,0)</f>
        <v>1</v>
      </c>
      <c r="O506" s="2">
        <f>L506-M506-K506-FIXED_COSTS</f>
        <v>-12537.113830979819</v>
      </c>
      <c r="P506" s="2">
        <f>IF(N506=1,O506,"")</f>
        <v>-12537.113830979819</v>
      </c>
    </row>
    <row r="507">
      <c r="A507" s="6">
        <v>0</v>
      </c>
      <c r="B507" s="6">
        <v>16</v>
      </c>
      <c r="C507" s="6">
        <v>7</v>
      </c>
      <c r="D507" s="6">
        <f>A507+B507+C507</f>
        <v>23</v>
      </c>
      <c r="E507" s="5">
        <f>IF(A507=0,0,A507*LABOR_HRS_WK_TOM*SEASON_WEEKS*(1+DIM_PCT_TOM)^A507)</f>
        <v>0</v>
      </c>
      <c r="F507" s="5">
        <f>IF(B507=0,0,B507*LABOR_HRS_WK_CAR*SEASON_WEEKS*(1+DIM_PCT_CAR)^B507)</f>
        <v>712.56269791706984</v>
      </c>
      <c r="G507" s="5">
        <f>IF(C507=0,0,C507*LABOR_HRS_WK_MES*SEASON_WEEKS*(1+DIM_PCT_MES)^C507)</f>
        <v>343.61789814532818</v>
      </c>
      <c r="H507" s="5">
        <f>E507+F507+G507</f>
        <v>1056.1805960623981</v>
      </c>
      <c r="I507" s="5">
        <f>MIN(H507,FARMER_HRS)</f>
        <v>720</v>
      </c>
      <c r="J507" s="5">
        <f>MAX(0,H507-FARMER_HRS)</f>
        <v>336.18059606239808</v>
      </c>
      <c r="K507" s="2">
        <f>I507*FARMER_RATE+J507*TEMP_WORKER_RATE</f>
        <v>30836.468681638857</v>
      </c>
      <c r="L507" s="2">
        <f>A507*PRICE_TOM+B507*PRICE_CAR+C507*PRICE_MES</f>
        <v>52404</v>
      </c>
      <c r="M507" s="2">
        <f>A507*FERT_BED_TOM+B507*FERT_BED_CAR+C507*FERT_BED_MES</f>
        <v>13200</v>
      </c>
      <c r="N507" s="6">
        <f>IF(AND(D507&lt;=TOTAL_BEDS,J507&lt;=TEMP_WORKER_MAX*TEMP_WORKER_HRS),1,0)</f>
        <v>1</v>
      </c>
      <c r="O507" s="2">
        <f>L507-M507-K507-FIXED_COSTS</f>
        <v>-11632.468681638857</v>
      </c>
      <c r="P507" s="2">
        <f>IF(N507=1,O507,"")</f>
        <v>-11632.468681638857</v>
      </c>
    </row>
    <row r="508">
      <c r="A508" s="6">
        <v>0</v>
      </c>
      <c r="B508" s="6">
        <v>16</v>
      </c>
      <c r="C508" s="6">
        <v>8</v>
      </c>
      <c r="D508" s="6">
        <f>A508+B508+C508</f>
        <v>24</v>
      </c>
      <c r="E508" s="5">
        <f>IF(A508=0,0,A508*LABOR_HRS_WK_TOM*SEASON_WEEKS*(1+DIM_PCT_TOM)^A508)</f>
        <v>0</v>
      </c>
      <c r="F508" s="5">
        <f>IF(B508=0,0,B508*LABOR_HRS_WK_CAR*SEASON_WEEKS*(1+DIM_PCT_CAR)^B508)</f>
        <v>712.56269791706984</v>
      </c>
      <c r="G508" s="5">
        <f>IF(C508=0,0,C508*LABOR_HRS_WK_MES*SEASON_WEEKS*(1+DIM_PCT_MES)^C508)</f>
        <v>397.61499642530833</v>
      </c>
      <c r="H508" s="5">
        <f>E508+F508+G508</f>
        <v>1110.1776943423781</v>
      </c>
      <c r="I508" s="5">
        <f>MIN(H508,FARMER_HRS)</f>
        <v>720</v>
      </c>
      <c r="J508" s="5">
        <f>MAX(0,H508-FARMER_HRS)</f>
        <v>390.17769434237812</v>
      </c>
      <c r="K508" s="2">
        <f>I508*FARMER_RATE+J508*TEMP_WORKER_RATE</f>
        <v>31773.918304555176</v>
      </c>
      <c r="L508" s="2">
        <f>A508*PRICE_TOM+B508*PRICE_CAR+C508*PRICE_MES</f>
        <v>55104</v>
      </c>
      <c r="M508" s="2">
        <f>A508*FERT_BED_TOM+B508*FERT_BED_CAR+C508*FERT_BED_MES</f>
        <v>14080</v>
      </c>
      <c r="N508" s="6">
        <f>IF(AND(D508&lt;=TOTAL_BEDS,J508&lt;=TEMP_WORKER_MAX*TEMP_WORKER_HRS),1,0)</f>
        <v>1</v>
      </c>
      <c r="O508" s="2">
        <f>L508-M508-K508-FIXED_COSTS</f>
        <v>-10749.918304555176</v>
      </c>
      <c r="P508" s="2">
        <f>IF(N508=1,O508,"")</f>
        <v>-10749.918304555176</v>
      </c>
    </row>
    <row r="509">
      <c r="A509" s="6">
        <v>0</v>
      </c>
      <c r="B509" s="6">
        <v>16</v>
      </c>
      <c r="C509" s="6">
        <v>9</v>
      </c>
      <c r="D509" s="6">
        <f>A509+B509+C509</f>
        <v>25</v>
      </c>
      <c r="E509" s="5">
        <f>IF(A509=0,0,A509*LABOR_HRS_WK_TOM*SEASON_WEEKS*(1+DIM_PCT_TOM)^A509)</f>
        <v>0</v>
      </c>
      <c r="F509" s="5">
        <f>IF(B509=0,0,B509*LABOR_HRS_WK_CAR*SEASON_WEEKS*(1+DIM_PCT_CAR)^B509)</f>
        <v>712.56269791706984</v>
      </c>
      <c r="G509" s="5">
        <f>IF(C509=0,0,C509*LABOR_HRS_WK_MES*SEASON_WEEKS*(1+DIM_PCT_MES)^C509)</f>
        <v>452.90833186570273</v>
      </c>
      <c r="H509" s="5">
        <f>E509+F509+G509</f>
        <v>1165.4710297827726</v>
      </c>
      <c r="I509" s="5">
        <f>MIN(H509,FARMER_HRS)</f>
        <v>720</v>
      </c>
      <c r="J509" s="5">
        <f>MAX(0,H509-FARMER_HRS)</f>
        <v>445.47102978277258</v>
      </c>
      <c r="K509" s="2">
        <f>I509*FARMER_RATE+J509*TEMP_WORKER_RATE</f>
        <v>32733.8720448398</v>
      </c>
      <c r="L509" s="2">
        <f>A509*PRICE_TOM+B509*PRICE_CAR+C509*PRICE_MES</f>
        <v>57804</v>
      </c>
      <c r="M509" s="2">
        <f>A509*FERT_BED_TOM+B509*FERT_BED_CAR+C509*FERT_BED_MES</f>
        <v>14960</v>
      </c>
      <c r="N509" s="6">
        <f>IF(AND(D509&lt;=TOTAL_BEDS,J509&lt;=TEMP_WORKER_MAX*TEMP_WORKER_HRS),1,0)</f>
        <v>1</v>
      </c>
      <c r="O509" s="2">
        <f>L509-M509-K509-FIXED_COSTS</f>
        <v>-9889.8720448398017</v>
      </c>
      <c r="P509" s="2">
        <f>IF(N509=1,O509,"")</f>
        <v>-9889.8720448398017</v>
      </c>
    </row>
    <row r="510">
      <c r="A510" s="6">
        <v>0</v>
      </c>
      <c r="B510" s="6">
        <v>16</v>
      </c>
      <c r="C510" s="6">
        <v>10</v>
      </c>
      <c r="D510" s="6">
        <f>A510+B510+C510</f>
        <v>26</v>
      </c>
      <c r="E510" s="5">
        <f>IF(A510=0,0,A510*LABOR_HRS_WK_TOM*SEASON_WEEKS*(1+DIM_PCT_TOM)^A510)</f>
        <v>0</v>
      </c>
      <c r="F510" s="5">
        <f>IF(B510=0,0,B510*LABOR_HRS_WK_CAR*SEASON_WEEKS*(1+DIM_PCT_CAR)^B510)</f>
        <v>712.56269791706984</v>
      </c>
      <c r="G510" s="5">
        <f>IF(C510=0,0,C510*LABOR_HRS_WK_MES*SEASON_WEEKS*(1+DIM_PCT_MES)^C510)</f>
        <v>509.52187334891551</v>
      </c>
      <c r="H510" s="5">
        <f>E510+F510+G510</f>
        <v>1222.0845712659852</v>
      </c>
      <c r="I510" s="5">
        <f>MIN(H510,FARMER_HRS)</f>
        <v>720</v>
      </c>
      <c r="J510" s="5">
        <f>MAX(0,H510-FARMER_HRS)</f>
        <v>502.08457126598523</v>
      </c>
      <c r="K510" s="2">
        <f>I510*FARMER_RATE+J510*TEMP_WORKER_RATE</f>
        <v>33716.746028923357</v>
      </c>
      <c r="L510" s="2">
        <f>A510*PRICE_TOM+B510*PRICE_CAR+C510*PRICE_MES</f>
        <v>60504</v>
      </c>
      <c r="M510" s="2">
        <f>A510*FERT_BED_TOM+B510*FERT_BED_CAR+C510*FERT_BED_MES</f>
        <v>15840</v>
      </c>
      <c r="N510" s="6">
        <f>IF(AND(D510&lt;=TOTAL_BEDS,J510&lt;=TEMP_WORKER_MAX*TEMP_WORKER_HRS),1,0)</f>
        <v>1</v>
      </c>
      <c r="O510" s="2">
        <f>L510-M510-K510-FIXED_COSTS</f>
        <v>-9052.7460289233568</v>
      </c>
      <c r="P510" s="2">
        <f>IF(N510=1,O510,"")</f>
        <v>-9052.7460289233568</v>
      </c>
    </row>
    <row r="511">
      <c r="A511" s="6">
        <v>0</v>
      </c>
      <c r="B511" s="6">
        <v>16</v>
      </c>
      <c r="C511" s="6">
        <v>11</v>
      </c>
      <c r="D511" s="6">
        <f>A511+B511+C511</f>
        <v>27</v>
      </c>
      <c r="E511" s="5">
        <f>IF(A511=0,0,A511*LABOR_HRS_WK_TOM*SEASON_WEEKS*(1+DIM_PCT_TOM)^A511)</f>
        <v>0</v>
      </c>
      <c r="F511" s="5">
        <f>IF(B511=0,0,B511*LABOR_HRS_WK_CAR*SEASON_WEEKS*(1+DIM_PCT_CAR)^B511)</f>
        <v>712.56269791706984</v>
      </c>
      <c r="G511" s="5">
        <f>IF(C511=0,0,C511*LABOR_HRS_WK_MES*SEASON_WEEKS*(1+DIM_PCT_MES)^C511)</f>
        <v>567.47998644235463</v>
      </c>
      <c r="H511" s="5">
        <f>E511+F511+G511</f>
        <v>1280.0426843594246</v>
      </c>
      <c r="I511" s="5">
        <f>MIN(H511,FARMER_HRS)</f>
        <v>720</v>
      </c>
      <c r="J511" s="5">
        <f>MAX(0,H511-FARMER_HRS)</f>
        <v>560.04268435942458</v>
      </c>
      <c r="K511" s="2">
        <f>I511*FARMER_RATE+J511*TEMP_WORKER_RATE</f>
        <v>34722.9632701289</v>
      </c>
      <c r="L511" s="2">
        <f>A511*PRICE_TOM+B511*PRICE_CAR+C511*PRICE_MES</f>
        <v>63204</v>
      </c>
      <c r="M511" s="2">
        <f>A511*FERT_BED_TOM+B511*FERT_BED_CAR+C511*FERT_BED_MES</f>
        <v>16720</v>
      </c>
      <c r="N511" s="6">
        <f>IF(AND(D511&lt;=TOTAL_BEDS,J511&lt;=TEMP_WORKER_MAX*TEMP_WORKER_HRS),1,0)</f>
        <v>1</v>
      </c>
      <c r="O511" s="2">
        <f>L511-M511-K511-FIXED_COSTS</f>
        <v>-8238.9632701289011</v>
      </c>
      <c r="P511" s="2">
        <f>IF(N511=1,O511,"")</f>
        <v>-8238.9632701289011</v>
      </c>
    </row>
    <row r="512">
      <c r="A512" s="6">
        <v>0</v>
      </c>
      <c r="B512" s="6">
        <v>16</v>
      </c>
      <c r="C512" s="6">
        <v>12</v>
      </c>
      <c r="D512" s="6">
        <f>A512+B512+C512</f>
        <v>28</v>
      </c>
      <c r="E512" s="5">
        <f>IF(A512=0,0,A512*LABOR_HRS_WK_TOM*SEASON_WEEKS*(1+DIM_PCT_TOM)^A512)</f>
        <v>0</v>
      </c>
      <c r="F512" s="5">
        <f>IF(B512=0,0,B512*LABOR_HRS_WK_CAR*SEASON_WEEKS*(1+DIM_PCT_CAR)^B512)</f>
        <v>712.56269791706984</v>
      </c>
      <c r="G512" s="5">
        <f>IF(C512=0,0,C512*LABOR_HRS_WK_MES*SEASON_WEEKS*(1+DIM_PCT_MES)^C512)</f>
        <v>626.807439570419</v>
      </c>
      <c r="H512" s="5">
        <f>E512+F512+G512</f>
        <v>1339.3701374874888</v>
      </c>
      <c r="I512" s="5">
        <f>MIN(H512,FARMER_HRS)</f>
        <v>720</v>
      </c>
      <c r="J512" s="5">
        <f>MAX(0,H512-FARMER_HRS)</f>
        <v>619.37013748748882</v>
      </c>
      <c r="K512" s="2">
        <f>I512*FARMER_RATE+J512*TEMP_WORKER_RATE</f>
        <v>35752.953775824455</v>
      </c>
      <c r="L512" s="2">
        <f>A512*PRICE_TOM+B512*PRICE_CAR+C512*PRICE_MES</f>
        <v>65904</v>
      </c>
      <c r="M512" s="2">
        <f>A512*FERT_BED_TOM+B512*FERT_BED_CAR+C512*FERT_BED_MES</f>
        <v>17600</v>
      </c>
      <c r="N512" s="6">
        <f>IF(AND(D512&lt;=TOTAL_BEDS,J512&lt;=TEMP_WORKER_MAX*TEMP_WORKER_HRS),1,0)</f>
        <v>1</v>
      </c>
      <c r="O512" s="2">
        <f>L512-M512-K512-FIXED_COSTS</f>
        <v>-7448.9537758244551</v>
      </c>
      <c r="P512" s="2">
        <f>IF(N512=1,O512,"")</f>
        <v>-7448.9537758244551</v>
      </c>
    </row>
    <row r="513">
      <c r="A513" s="6">
        <v>0</v>
      </c>
      <c r="B513" s="6">
        <v>16</v>
      </c>
      <c r="C513" s="6">
        <v>13</v>
      </c>
      <c r="D513" s="6">
        <f>A513+B513+C513</f>
        <v>29</v>
      </c>
      <c r="E513" s="5">
        <f>IF(A513=0,0,A513*LABOR_HRS_WK_TOM*SEASON_WEEKS*(1+DIM_PCT_TOM)^A513)</f>
        <v>0</v>
      </c>
      <c r="F513" s="5">
        <f>IF(B513=0,0,B513*LABOR_HRS_WK_CAR*SEASON_WEEKS*(1+DIM_PCT_CAR)^B513)</f>
        <v>712.56269791706984</v>
      </c>
      <c r="G513" s="5">
        <f>IF(C513=0,0,C513*LABOR_HRS_WK_MES*SEASON_WEEKS*(1+DIM_PCT_MES)^C513)</f>
        <v>687.52941027880331</v>
      </c>
      <c r="H513" s="5">
        <f>E513+F513+G513</f>
        <v>1400.0921081958732</v>
      </c>
      <c r="I513" s="5">
        <f>MIN(H513,FARMER_HRS)</f>
        <v>720</v>
      </c>
      <c r="J513" s="5">
        <f>MAX(0,H513-FARMER_HRS)</f>
        <v>680.09210819587315</v>
      </c>
      <c r="K513" s="2">
        <f>I513*FARMER_RATE+J513*TEMP_WORKER_RATE</f>
        <v>36807.154656178354</v>
      </c>
      <c r="L513" s="2">
        <f>A513*PRICE_TOM+B513*PRICE_CAR+C513*PRICE_MES</f>
        <v>68604</v>
      </c>
      <c r="M513" s="2">
        <f>A513*FERT_BED_TOM+B513*FERT_BED_CAR+C513*FERT_BED_MES</f>
        <v>18480</v>
      </c>
      <c r="N513" s="6">
        <f>IF(AND(D513&lt;=TOTAL_BEDS,J513&lt;=TEMP_WORKER_MAX*TEMP_WORKER_HRS),1,0)</f>
        <v>1</v>
      </c>
      <c r="O513" s="2">
        <f>L513-M513-K513-FIXED_COSTS</f>
        <v>-6683.1546561783543</v>
      </c>
      <c r="P513" s="2">
        <f>IF(N513=1,O513,"")</f>
        <v>-6683.1546561783543</v>
      </c>
    </row>
    <row r="514">
      <c r="A514" s="6">
        <v>0</v>
      </c>
      <c r="B514" s="6">
        <v>16</v>
      </c>
      <c r="C514" s="6">
        <v>14</v>
      </c>
      <c r="D514" s="6">
        <f>A514+B514+C514</f>
        <v>30</v>
      </c>
      <c r="E514" s="5">
        <f>IF(A514=0,0,A514*LABOR_HRS_WK_TOM*SEASON_WEEKS*(1+DIM_PCT_TOM)^A514)</f>
        <v>0</v>
      </c>
      <c r="F514" s="5">
        <f>IF(B514=0,0,B514*LABOR_HRS_WK_CAR*SEASON_WEEKS*(1+DIM_PCT_CAR)^B514)</f>
        <v>712.56269791706984</v>
      </c>
      <c r="G514" s="5">
        <f>IF(C514=0,0,C514*LABOR_HRS_WK_MES*SEASON_WEEKS*(1+DIM_PCT_MES)^C514)</f>
        <v>749.67149159246435</v>
      </c>
      <c r="H514" s="5">
        <f>E514+F514+G514</f>
        <v>1462.2341895095342</v>
      </c>
      <c r="I514" s="5">
        <f>MIN(H514,FARMER_HRS)</f>
        <v>720</v>
      </c>
      <c r="J514" s="5">
        <f>MAX(0,H514-FARMER_HRS)</f>
        <v>742.23418950953419</v>
      </c>
      <c r="K514" s="2">
        <f>I514*FARMER_RATE+J514*TEMP_WORKER_RATE</f>
        <v>37886.010234540525</v>
      </c>
      <c r="L514" s="2">
        <f>A514*PRICE_TOM+B514*PRICE_CAR+C514*PRICE_MES</f>
        <v>71304</v>
      </c>
      <c r="M514" s="2">
        <f>A514*FERT_BED_TOM+B514*FERT_BED_CAR+C514*FERT_BED_MES</f>
        <v>19360</v>
      </c>
      <c r="N514" s="6">
        <f>IF(AND(D514&lt;=TOTAL_BEDS,J514&lt;=TEMP_WORKER_MAX*TEMP_WORKER_HRS),1,0)</f>
        <v>1</v>
      </c>
      <c r="O514" s="2">
        <f>L514-M514-K514-FIXED_COSTS</f>
        <v>-5942.0102345405248</v>
      </c>
      <c r="P514" s="2">
        <f>IF(N514=1,O514,"")</f>
        <v>-5942.0102345405248</v>
      </c>
    </row>
    <row r="515">
      <c r="A515" s="6">
        <v>0</v>
      </c>
      <c r="B515" s="6">
        <v>16</v>
      </c>
      <c r="C515" s="6">
        <v>15</v>
      </c>
      <c r="D515" s="6">
        <f>A515+B515+C515</f>
        <v>31</v>
      </c>
      <c r="E515" s="5">
        <f>IF(A515=0,0,A515*LABOR_HRS_WK_TOM*SEASON_WEEKS*(1+DIM_PCT_TOM)^A515)</f>
        <v>0</v>
      </c>
      <c r="F515" s="5">
        <f>IF(B515=0,0,B515*LABOR_HRS_WK_CAR*SEASON_WEEKS*(1+DIM_PCT_CAR)^B515)</f>
        <v>712.56269791706984</v>
      </c>
      <c r="G515" s="5">
        <f>IF(C515=0,0,C515*LABOR_HRS_WK_MES*SEASON_WEEKS*(1+DIM_PCT_MES)^C515)</f>
        <v>813.25969846861074</v>
      </c>
      <c r="H515" s="5">
        <f>E515+F515+G515</f>
        <v>1525.8223963856806</v>
      </c>
      <c r="I515" s="5">
        <f>MIN(H515,FARMER_HRS)</f>
        <v>720</v>
      </c>
      <c r="J515" s="5">
        <f>MAX(0,H515-FARMER_HRS)</f>
        <v>805.82239638568058</v>
      </c>
      <c r="K515" s="2">
        <f>I515*FARMER_RATE+J515*TEMP_WORKER_RATE</f>
        <v>38989.972159473618</v>
      </c>
      <c r="L515" s="2">
        <f>A515*PRICE_TOM+B515*PRICE_CAR+C515*PRICE_MES</f>
        <v>74004</v>
      </c>
      <c r="M515" s="2">
        <f>A515*FERT_BED_TOM+B515*FERT_BED_CAR+C515*FERT_BED_MES</f>
        <v>20240</v>
      </c>
      <c r="N515" s="6">
        <f>IF(AND(D515&lt;=TOTAL_BEDS,J515&lt;=TEMP_WORKER_MAX*TEMP_WORKER_HRS),1,0)</f>
        <v>1</v>
      </c>
      <c r="O515" s="2">
        <f>L515-M515-K515-FIXED_COSTS</f>
        <v>-5225.9721594736184</v>
      </c>
      <c r="P515" s="2">
        <f>IF(N515=1,O515,"")</f>
        <v>-5225.9721594736184</v>
      </c>
    </row>
    <row r="516">
      <c r="A516" s="6">
        <v>0</v>
      </c>
      <c r="B516" s="6">
        <v>16</v>
      </c>
      <c r="C516" s="6">
        <v>16</v>
      </c>
      <c r="D516" s="6">
        <f>A516+B516+C516</f>
        <v>32</v>
      </c>
      <c r="E516" s="5">
        <f>IF(A516=0,0,A516*LABOR_HRS_WK_TOM*SEASON_WEEKS*(1+DIM_PCT_TOM)^A516)</f>
        <v>0</v>
      </c>
      <c r="F516" s="5">
        <f>IF(B516=0,0,B516*LABOR_HRS_WK_CAR*SEASON_WEEKS*(1+DIM_PCT_CAR)^B516)</f>
        <v>712.56269791706984</v>
      </c>
      <c r="G516" s="5">
        <f>IF(C516=0,0,C516*LABOR_HRS_WK_MES*SEASON_WEEKS*(1+DIM_PCT_MES)^C516)</f>
        <v>878.32047434609967</v>
      </c>
      <c r="H516" s="5">
        <f>E516+F516+G516</f>
        <v>1590.8831722631694</v>
      </c>
      <c r="I516" s="5">
        <f>MIN(H516,FARMER_HRS)</f>
        <v>720</v>
      </c>
      <c r="J516" s="5">
        <f>MAX(0,H516-FARMER_HRS)</f>
        <v>870.8831722631694</v>
      </c>
      <c r="K516" s="2">
        <f>I516*FARMER_RATE+J516*TEMP_WORKER_RATE</f>
        <v>40119.4995184578</v>
      </c>
      <c r="L516" s="2">
        <f>A516*PRICE_TOM+B516*PRICE_CAR+C516*PRICE_MES</f>
        <v>76704</v>
      </c>
      <c r="M516" s="2">
        <f>A516*FERT_BED_TOM+B516*FERT_BED_CAR+C516*FERT_BED_MES</f>
        <v>21120</v>
      </c>
      <c r="N516" s="6">
        <f>IF(AND(D516&lt;=TOTAL_BEDS,J516&lt;=TEMP_WORKER_MAX*TEMP_WORKER_HRS),1,0)</f>
        <v>1</v>
      </c>
      <c r="O516" s="2">
        <f>L516-M516-K516-FIXED_COSTS</f>
        <v>-4535.4995184578</v>
      </c>
      <c r="P516" s="2">
        <f>IF(N516=1,O516,"")</f>
        <v>-4535.4995184578</v>
      </c>
    </row>
    <row r="517">
      <c r="A517" s="6">
        <v>0</v>
      </c>
      <c r="B517" s="6">
        <v>16</v>
      </c>
      <c r="C517" s="6">
        <v>17</v>
      </c>
      <c r="D517" s="6">
        <f>A517+B517+C517</f>
        <v>33</v>
      </c>
      <c r="E517" s="5">
        <f>IF(A517=0,0,A517*LABOR_HRS_WK_TOM*SEASON_WEEKS*(1+DIM_PCT_TOM)^A517)</f>
        <v>0</v>
      </c>
      <c r="F517" s="5">
        <f>IF(B517=0,0,B517*LABOR_HRS_WK_CAR*SEASON_WEEKS*(1+DIM_PCT_CAR)^B517)</f>
        <v>712.56269791706984</v>
      </c>
      <c r="G517" s="5">
        <f>IF(C517=0,0,C517*LABOR_HRS_WK_MES*SEASON_WEEKS*(1+DIM_PCT_MES)^C517)</f>
        <v>944.88069779263992</v>
      </c>
      <c r="H517" s="5">
        <f>E517+F517+G517</f>
        <v>1657.4433957097099</v>
      </c>
      <c r="I517" s="5">
        <f>MIN(H517,FARMER_HRS)</f>
        <v>720</v>
      </c>
      <c r="J517" s="5">
        <f>MAX(0,H517-FARMER_HRS)</f>
        <v>937.44339570970988</v>
      </c>
      <c r="K517" s="2">
        <f>I517*FARMER_RATE+J517*TEMP_WORKER_RATE</f>
        <v>41275.05895329357</v>
      </c>
      <c r="L517" s="2">
        <f>A517*PRICE_TOM+B517*PRICE_CAR+C517*PRICE_MES</f>
        <v>79404</v>
      </c>
      <c r="M517" s="2">
        <f>A517*FERT_BED_TOM+B517*FERT_BED_CAR+C517*FERT_BED_MES</f>
        <v>22000</v>
      </c>
      <c r="N517" s="6">
        <f>IF(AND(D517&lt;=TOTAL_BEDS,J517&lt;=TEMP_WORKER_MAX*TEMP_WORKER_HRS),1,0)</f>
        <v>1</v>
      </c>
      <c r="O517" s="2">
        <f>L517-M517-K517-FIXED_COSTS</f>
        <v>-3871.05895329357</v>
      </c>
      <c r="P517" s="2">
        <f>IF(N517=1,O517,"")</f>
        <v>-3871.05895329357</v>
      </c>
    </row>
    <row r="518">
      <c r="A518" s="6">
        <v>0</v>
      </c>
      <c r="B518" s="6">
        <v>16</v>
      </c>
      <c r="C518" s="6">
        <v>18</v>
      </c>
      <c r="D518" s="6">
        <f>A518+B518+C518</f>
        <v>34</v>
      </c>
      <c r="E518" s="5">
        <f>IF(A518=0,0,A518*LABOR_HRS_WK_TOM*SEASON_WEEKS*(1+DIM_PCT_TOM)^A518)</f>
        <v>0</v>
      </c>
      <c r="F518" s="5">
        <f>IF(B518=0,0,B518*LABOR_HRS_WK_CAR*SEASON_WEEKS*(1+DIM_PCT_CAR)^B518)</f>
        <v>712.56269791706984</v>
      </c>
      <c r="G518" s="5">
        <f>IF(C518=0,0,C518*LABOR_HRS_WK_MES*SEASON_WEEKS*(1+DIM_PCT_MES)^C518)</f>
        <v>1012.9676892512272</v>
      </c>
      <c r="H518" s="5">
        <f>E518+F518+G518</f>
        <v>1725.530387168297</v>
      </c>
      <c r="I518" s="5">
        <f>MIN(H518,FARMER_HRS)</f>
        <v>720</v>
      </c>
      <c r="J518" s="5">
        <f>MAX(0,H518-FARMER_HRS)</f>
        <v>1005.530387168297</v>
      </c>
      <c r="K518" s="2">
        <f>I518*FARMER_RATE+J518*TEMP_WORKER_RATE</f>
        <v>42457.124777227378</v>
      </c>
      <c r="L518" s="2">
        <f>A518*PRICE_TOM+B518*PRICE_CAR+C518*PRICE_MES</f>
        <v>82104</v>
      </c>
      <c r="M518" s="2">
        <f>A518*FERT_BED_TOM+B518*FERT_BED_CAR+C518*FERT_BED_MES</f>
        <v>22880</v>
      </c>
      <c r="N518" s="6">
        <f>IF(AND(D518&lt;=TOTAL_BEDS,J518&lt;=TEMP_WORKER_MAX*TEMP_WORKER_HRS),1,0)</f>
        <v>1</v>
      </c>
      <c r="O518" s="2">
        <f>L518-M518-K518-FIXED_COSTS</f>
        <v>-3233.1247772273782</v>
      </c>
      <c r="P518" s="2">
        <f>IF(N518=1,O518,"")</f>
        <v>-3233.1247772273782</v>
      </c>
    </row>
    <row r="519">
      <c r="A519" s="6">
        <v>0</v>
      </c>
      <c r="B519" s="6">
        <v>16</v>
      </c>
      <c r="C519" s="6">
        <v>19</v>
      </c>
      <c r="D519" s="6">
        <f>A519+B519+C519</f>
        <v>35</v>
      </c>
      <c r="E519" s="5">
        <f>IF(A519=0,0,A519*LABOR_HRS_WK_TOM*SEASON_WEEKS*(1+DIM_PCT_TOM)^A519)</f>
        <v>0</v>
      </c>
      <c r="F519" s="5">
        <f>IF(B519=0,0,B519*LABOR_HRS_WK_CAR*SEASON_WEEKS*(1+DIM_PCT_CAR)^B519)</f>
        <v>712.56269791706984</v>
      </c>
      <c r="G519" s="5">
        <f>IF(C519=0,0,C519*LABOR_HRS_WK_MES*SEASON_WEEKS*(1+DIM_PCT_MES)^C519)</f>
        <v>1082.6092178872491</v>
      </c>
      <c r="H519" s="5">
        <f>E519+F519+G519</f>
        <v>1795.1719158043188</v>
      </c>
      <c r="I519" s="5">
        <f>MIN(H519,FARMER_HRS)</f>
        <v>720</v>
      </c>
      <c r="J519" s="5">
        <f>MAX(0,H519-FARMER_HRS)</f>
        <v>1075.1719158043188</v>
      </c>
      <c r="K519" s="2">
        <f>I519*FARMER_RATE+J519*TEMP_WORKER_RATE</f>
        <v>43666.179093824976</v>
      </c>
      <c r="L519" s="2">
        <f>A519*PRICE_TOM+B519*PRICE_CAR+C519*PRICE_MES</f>
        <v>84804</v>
      </c>
      <c r="M519" s="2">
        <f>A519*FERT_BED_TOM+B519*FERT_BED_CAR+C519*FERT_BED_MES</f>
        <v>23760</v>
      </c>
      <c r="N519" s="6">
        <f>IF(AND(D519&lt;=TOTAL_BEDS,J519&lt;=TEMP_WORKER_MAX*TEMP_WORKER_HRS),1,0)</f>
        <v>1</v>
      </c>
      <c r="O519" s="2">
        <f>L519-M519-K519-FIXED_COSTS</f>
        <v>-2622.179093824976</v>
      </c>
      <c r="P519" s="2">
        <f>IF(N519=1,O519,"")</f>
        <v>-2622.179093824976</v>
      </c>
    </row>
    <row r="520">
      <c r="A520" s="6">
        <v>0</v>
      </c>
      <c r="B520" s="6">
        <v>16</v>
      </c>
      <c r="C520" s="6">
        <v>20</v>
      </c>
      <c r="D520" s="6">
        <f>A520+B520+C520</f>
        <v>36</v>
      </c>
      <c r="E520" s="5">
        <f>IF(A520=0,0,A520*LABOR_HRS_WK_TOM*SEASON_WEEKS*(1+DIM_PCT_TOM)^A520)</f>
        <v>0</v>
      </c>
      <c r="F520" s="5">
        <f>IF(B520=0,0,B520*LABOR_HRS_WK_CAR*SEASON_WEEKS*(1+DIM_PCT_CAR)^B520)</f>
        <v>712.56269791706984</v>
      </c>
      <c r="G520" s="5">
        <f>IF(C520=0,0,C520*LABOR_HRS_WK_MES*SEASON_WEEKS*(1+DIM_PCT_MES)^C520)</f>
        <v>1153.8335085377259</v>
      </c>
      <c r="H520" s="5">
        <f>E520+F520+G520</f>
        <v>1866.3962064547959</v>
      </c>
      <c r="I520" s="5">
        <f>MIN(H520,FARMER_HRS)</f>
        <v>720</v>
      </c>
      <c r="J520" s="5">
        <f>MAX(0,H520-FARMER_HRS)</f>
        <v>1146.3962064547959</v>
      </c>
      <c r="K520" s="2">
        <f>I520*FARMER_RATE+J520*TEMP_WORKER_RATE</f>
        <v>44902.711917617984</v>
      </c>
      <c r="L520" s="2">
        <f>A520*PRICE_TOM+B520*PRICE_CAR+C520*PRICE_MES</f>
        <v>87504</v>
      </c>
      <c r="M520" s="2">
        <f>A520*FERT_BED_TOM+B520*FERT_BED_CAR+C520*FERT_BED_MES</f>
        <v>24640</v>
      </c>
      <c r="N520" s="6">
        <f>IF(AND(D520&lt;=TOTAL_BEDS,J520&lt;=TEMP_WORKER_MAX*TEMP_WORKER_HRS),1,0)</f>
        <v>1</v>
      </c>
      <c r="O520" s="2">
        <f>L520-M520-K520-FIXED_COSTS</f>
        <v>-2038.711917617984</v>
      </c>
      <c r="P520" s="2">
        <f>IF(N520=1,O520,"")</f>
        <v>-2038.711917617984</v>
      </c>
    </row>
    <row r="521">
      <c r="A521" s="6">
        <v>0</v>
      </c>
      <c r="B521" s="6">
        <v>16</v>
      </c>
      <c r="C521" s="6">
        <v>21</v>
      </c>
      <c r="D521" s="6">
        <f>A521+B521+C521</f>
        <v>37</v>
      </c>
      <c r="E521" s="5">
        <f>IF(A521=0,0,A521*LABOR_HRS_WK_TOM*SEASON_WEEKS*(1+DIM_PCT_TOM)^A521)</f>
        <v>0</v>
      </c>
      <c r="F521" s="5">
        <f>IF(B521=0,0,B521*LABOR_HRS_WK_CAR*SEASON_WEEKS*(1+DIM_PCT_CAR)^B521)</f>
        <v>712.56269791706984</v>
      </c>
      <c r="G521" s="5">
        <f>IF(C521=0,0,C521*LABOR_HRS_WK_MES*SEASON_WEEKS*(1+DIM_PCT_MES)^C521)</f>
        <v>1226.6692487641699</v>
      </c>
      <c r="H521" s="5">
        <f>E521+F521+G521</f>
        <v>1939.2319466812396</v>
      </c>
      <c r="I521" s="5">
        <f>MIN(H521,FARMER_HRS)</f>
        <v>720</v>
      </c>
      <c r="J521" s="5">
        <f>MAX(0,H521-FARMER_HRS)</f>
        <v>1219.2319466812396</v>
      </c>
      <c r="K521" s="2">
        <f>I521*FARMER_RATE+J521*TEMP_WORKER_RATE</f>
        <v>46167.221296549294</v>
      </c>
      <c r="L521" s="2">
        <f>A521*PRICE_TOM+B521*PRICE_CAR+C521*PRICE_MES</f>
        <v>90204</v>
      </c>
      <c r="M521" s="2">
        <f>A521*FERT_BED_TOM+B521*FERT_BED_CAR+C521*FERT_BED_MES</f>
        <v>25520</v>
      </c>
      <c r="N521" s="6">
        <f>IF(AND(D521&lt;=TOTAL_BEDS,J521&lt;=TEMP_WORKER_MAX*TEMP_WORKER_HRS),1,0)</f>
        <v>1</v>
      </c>
      <c r="O521" s="2">
        <f>L521-M521-K521-FIXED_COSTS</f>
        <v>-1483.2212965492945</v>
      </c>
      <c r="P521" s="2">
        <f>IF(N521=1,O521,"")</f>
        <v>-1483.2212965492945</v>
      </c>
    </row>
    <row r="522">
      <c r="A522" s="6">
        <v>0</v>
      </c>
      <c r="B522" s="6">
        <v>16</v>
      </c>
      <c r="C522" s="6">
        <v>22</v>
      </c>
      <c r="D522" s="6">
        <f>A522+B522+C522</f>
        <v>38</v>
      </c>
      <c r="E522" s="5">
        <f>IF(A522=0,0,A522*LABOR_HRS_WK_TOM*SEASON_WEEKS*(1+DIM_PCT_TOM)^A522)</f>
        <v>0</v>
      </c>
      <c r="F522" s="5">
        <f>IF(B522=0,0,B522*LABOR_HRS_WK_CAR*SEASON_WEEKS*(1+DIM_PCT_CAR)^B522)</f>
        <v>712.56269791706984</v>
      </c>
      <c r="G522" s="5">
        <f>IF(C522=0,0,C522*LABOR_HRS_WK_MES*SEASON_WEEKS*(1+DIM_PCT_MES)^C522)</f>
        <v>1301.1455960105659</v>
      </c>
      <c r="H522" s="5">
        <f>E522+F522+G522</f>
        <v>2013.7082939276356</v>
      </c>
      <c r="I522" s="5">
        <f>MIN(H522,FARMER_HRS)</f>
        <v>720</v>
      </c>
      <c r="J522" s="5">
        <f>MAX(0,H522-FARMER_HRS)</f>
        <v>1293.7082939276356</v>
      </c>
      <c r="K522" s="2">
        <f>I522*FARMER_RATE+J522*TEMP_WORKER_RATE</f>
        <v>47460.213436243677</v>
      </c>
      <c r="L522" s="2">
        <f>A522*PRICE_TOM+B522*PRICE_CAR+C522*PRICE_MES</f>
        <v>92904</v>
      </c>
      <c r="M522" s="2">
        <f>A522*FERT_BED_TOM+B522*FERT_BED_CAR+C522*FERT_BED_MES</f>
        <v>26400</v>
      </c>
      <c r="N522" s="6">
        <f>IF(AND(D522&lt;=TOTAL_BEDS,J522&lt;=TEMP_WORKER_MAX*TEMP_WORKER_HRS),1,0)</f>
        <v>1</v>
      </c>
      <c r="O522" s="2">
        <f>L522-M522-K522-FIXED_COSTS</f>
        <v>-956.21343624367728</v>
      </c>
      <c r="P522" s="2">
        <f>IF(N522=1,O522,"")</f>
        <v>-956.21343624367728</v>
      </c>
    </row>
    <row r="523">
      <c r="A523" s="6">
        <v>0</v>
      </c>
      <c r="B523" s="6">
        <v>16</v>
      </c>
      <c r="C523" s="6">
        <v>23</v>
      </c>
      <c r="D523" s="6">
        <f>A523+B523+C523</f>
        <v>39</v>
      </c>
      <c r="E523" s="5">
        <f>IF(A523=0,0,A523*LABOR_HRS_WK_TOM*SEASON_WEEKS*(1+DIM_PCT_TOM)^A523)</f>
        <v>0</v>
      </c>
      <c r="F523" s="5">
        <f>IF(B523=0,0,B523*LABOR_HRS_WK_CAR*SEASON_WEEKS*(1+DIM_PCT_CAR)^B523)</f>
        <v>712.56269791706984</v>
      </c>
      <c r="G523" s="5">
        <f>IF(C523=0,0,C523*LABOR_HRS_WK_MES*SEASON_WEEKS*(1+DIM_PCT_MES)^C523)</f>
        <v>1377.2921848680023</v>
      </c>
      <c r="H523" s="5">
        <f>E523+F523+G523</f>
        <v>2089.8548827850723</v>
      </c>
      <c r="I523" s="5">
        <f>MIN(H523,FARMER_HRS)</f>
        <v>720</v>
      </c>
      <c r="J523" s="5">
        <f>MAX(0,H523-FARMER_HRS)</f>
        <v>1369.8548827850723</v>
      </c>
      <c r="K523" s="2">
        <f>I523*FARMER_RATE+J523*TEMP_WORKER_RATE</f>
        <v>48782.202826129724</v>
      </c>
      <c r="L523" s="2">
        <f>A523*PRICE_TOM+B523*PRICE_CAR+C523*PRICE_MES</f>
        <v>95604</v>
      </c>
      <c r="M523" s="2">
        <f>A523*FERT_BED_TOM+B523*FERT_BED_CAR+C523*FERT_BED_MES</f>
        <v>27280</v>
      </c>
      <c r="N523" s="6">
        <f>IF(AND(D523&lt;=TOTAL_BEDS,J523&lt;=TEMP_WORKER_MAX*TEMP_WORKER_HRS),1,0)</f>
        <v>1</v>
      </c>
      <c r="O523" s="2">
        <f>L523-M523-K523-FIXED_COSTS</f>
        <v>-458.20282612972369</v>
      </c>
      <c r="P523" s="2">
        <f>IF(N523=1,O523,"")</f>
        <v>-458.20282612972369</v>
      </c>
    </row>
    <row r="524">
      <c r="A524" s="6">
        <v>0</v>
      </c>
      <c r="B524" s="6">
        <v>16</v>
      </c>
      <c r="C524" s="6">
        <v>24</v>
      </c>
      <c r="D524" s="6">
        <f>A524+B524+C524</f>
        <v>40</v>
      </c>
      <c r="E524" s="5">
        <f>IF(A524=0,0,A524*LABOR_HRS_WK_TOM*SEASON_WEEKS*(1+DIM_PCT_TOM)^A524)</f>
        <v>0</v>
      </c>
      <c r="F524" s="5">
        <f>IF(B524=0,0,B524*LABOR_HRS_WK_CAR*SEASON_WEEKS*(1+DIM_PCT_CAR)^B524)</f>
        <v>712.56269791706984</v>
      </c>
      <c r="G524" s="5">
        <f>IF(C524=0,0,C524*LABOR_HRS_WK_MES*SEASON_WEEKS*(1+DIM_PCT_MES)^C524)</f>
        <v>1455.139134447498</v>
      </c>
      <c r="H524" s="5">
        <f>E524+F524+G524</f>
        <v>2167.701832364568</v>
      </c>
      <c r="I524" s="5">
        <f>MIN(H524,FARMER_HRS)</f>
        <v>720</v>
      </c>
      <c r="J524" s="5">
        <f>MAX(0,H524-FARMER_HRS)</f>
        <v>1447.701832364568</v>
      </c>
      <c r="K524" s="2">
        <f>I524*FARMER_RATE+J524*TEMP_WORKER_RATE</f>
        <v>50133.712367440414</v>
      </c>
      <c r="L524" s="2">
        <f>A524*PRICE_TOM+B524*PRICE_CAR+C524*PRICE_MES</f>
        <v>98304</v>
      </c>
      <c r="M524" s="2">
        <f>A524*FERT_BED_TOM+B524*FERT_BED_CAR+C524*FERT_BED_MES</f>
        <v>28160</v>
      </c>
      <c r="N524" s="6">
        <f>IF(AND(D524&lt;=TOTAL_BEDS,J524&lt;=TEMP_WORKER_MAX*TEMP_WORKER_HRS),1,0)</f>
        <v>1</v>
      </c>
      <c r="O524" s="2">
        <f>L524-M524-K524-FIXED_COSTS</f>
        <v>10.2876325595862</v>
      </c>
      <c r="P524" s="2">
        <f>IF(N524=1,O524,"")</f>
        <v>10.2876325595862</v>
      </c>
    </row>
    <row r="525">
      <c r="A525" s="6">
        <v>0</v>
      </c>
      <c r="B525" s="6">
        <v>16</v>
      </c>
      <c r="C525" s="6">
        <v>25</v>
      </c>
      <c r="D525" s="6">
        <f>A525+B525+C525</f>
        <v>41</v>
      </c>
      <c r="E525" s="5">
        <f>IF(A525=0,0,A525*LABOR_HRS_WK_TOM*SEASON_WEEKS*(1+DIM_PCT_TOM)^A525)</f>
        <v>0</v>
      </c>
      <c r="F525" s="5">
        <f>IF(B525=0,0,B525*LABOR_HRS_WK_CAR*SEASON_WEEKS*(1+DIM_PCT_CAR)^B525)</f>
        <v>712.56269791706984</v>
      </c>
      <c r="G525" s="5">
        <f>IF(C525=0,0,C525*LABOR_HRS_WK_MES*SEASON_WEEKS*(1+DIM_PCT_MES)^C525)</f>
        <v>1534.7170558625955</v>
      </c>
      <c r="H525" s="5">
        <f>E525+F525+G525</f>
        <v>2247.2797537796655</v>
      </c>
      <c r="I525" s="5">
        <f>MIN(H525,FARMER_HRS)</f>
        <v>720</v>
      </c>
      <c r="J525" s="5">
        <f>MAX(0,H525-FARMER_HRS)</f>
        <v>1527.2797537796655</v>
      </c>
      <c r="K525" s="2">
        <f>I525*FARMER_RATE+J525*TEMP_WORKER_RATE</f>
        <v>51515.273503119191</v>
      </c>
      <c r="L525" s="2">
        <f>A525*PRICE_TOM+B525*PRICE_CAR+C525*PRICE_MES</f>
        <v>101004</v>
      </c>
      <c r="M525" s="2">
        <f>A525*FERT_BED_TOM+B525*FERT_BED_CAR+C525*FERT_BED_MES</f>
        <v>29040</v>
      </c>
      <c r="N525" s="6">
        <f>IF(AND(D525&lt;=TOTAL_BEDS,J525&lt;=TEMP_WORKER_MAX*TEMP_WORKER_HRS),1,0)</f>
        <v>1</v>
      </c>
      <c r="O525" s="2">
        <f>L525-M525-K525-FIXED_COSTS</f>
        <v>448.72649688080855</v>
      </c>
      <c r="P525" s="2">
        <f>IF(N525=1,O525,"")</f>
        <v>448.72649688080855</v>
      </c>
    </row>
    <row r="526">
      <c r="A526" s="6">
        <v>0</v>
      </c>
      <c r="B526" s="6">
        <v>16</v>
      </c>
      <c r="C526" s="6">
        <v>26</v>
      </c>
      <c r="D526" s="6">
        <f>A526+B526+C526</f>
        <v>42</v>
      </c>
      <c r="E526" s="5">
        <f>IF(A526=0,0,A526*LABOR_HRS_WK_TOM*SEASON_WEEKS*(1+DIM_PCT_TOM)^A526)</f>
        <v>0</v>
      </c>
      <c r="F526" s="5">
        <f>IF(B526=0,0,B526*LABOR_HRS_WK_CAR*SEASON_WEEKS*(1+DIM_PCT_CAR)^B526)</f>
        <v>712.56269791706984</v>
      </c>
      <c r="G526" s="5">
        <f>IF(C526=0,0,C526*LABOR_HRS_WK_MES*SEASON_WEEKS*(1+DIM_PCT_MES)^C526)</f>
        <v>1616.0570598233128</v>
      </c>
      <c r="H526" s="5">
        <f>E526+F526+G526</f>
        <v>2328.6197577403827</v>
      </c>
      <c r="I526" s="5">
        <f>MIN(H526,FARMER_HRS)</f>
        <v>720</v>
      </c>
      <c r="J526" s="5">
        <f>MAX(0,H526-FARMER_HRS)</f>
        <v>1608.6197577403827</v>
      </c>
      <c r="K526" s="2">
        <f>I526*FARMER_RATE+J526*TEMP_WORKER_RATE</f>
        <v>52927.426349659421</v>
      </c>
      <c r="L526" s="2">
        <f>A526*PRICE_TOM+B526*PRICE_CAR+C526*PRICE_MES</f>
        <v>103704</v>
      </c>
      <c r="M526" s="2">
        <f>A526*FERT_BED_TOM+B526*FERT_BED_CAR+C526*FERT_BED_MES</f>
        <v>29920</v>
      </c>
      <c r="N526" s="6">
        <f>IF(AND(D526&lt;=TOTAL_BEDS,J526&lt;=TEMP_WORKER_MAX*TEMP_WORKER_HRS),1,0)</f>
        <v>1</v>
      </c>
      <c r="O526" s="2">
        <f>L526-M526-K526-FIXED_COSTS</f>
        <v>856.57365034057875</v>
      </c>
      <c r="P526" s="2">
        <f>IF(N526=1,O526,"")</f>
        <v>856.57365034057875</v>
      </c>
    </row>
    <row r="527">
      <c r="A527" s="6">
        <v>0</v>
      </c>
      <c r="B527" s="6">
        <v>16</v>
      </c>
      <c r="C527" s="6">
        <v>27</v>
      </c>
      <c r="D527" s="6">
        <f>A527+B527+C527</f>
        <v>43</v>
      </c>
      <c r="E527" s="5">
        <f>IF(A527=0,0,A527*LABOR_HRS_WK_TOM*SEASON_WEEKS*(1+DIM_PCT_TOM)^A527)</f>
        <v>0</v>
      </c>
      <c r="F527" s="5">
        <f>IF(B527=0,0,B527*LABOR_HRS_WK_CAR*SEASON_WEEKS*(1+DIM_PCT_CAR)^B527)</f>
        <v>712.56269791706984</v>
      </c>
      <c r="G527" s="5">
        <f>IF(C527=0,0,C527*LABOR_HRS_WK_MES*SEASON_WEEKS*(1+DIM_PCT_MES)^C527)</f>
        <v>1699.19076434307</v>
      </c>
      <c r="H527" s="5">
        <f>E527+F527+G527</f>
        <v>2411.7534622601397</v>
      </c>
      <c r="I527" s="5">
        <f>MIN(H527,FARMER_HRS)</f>
        <v>720</v>
      </c>
      <c r="J527" s="5">
        <f>MAX(0,H527-FARMER_HRS)</f>
        <v>1691.7534622601397</v>
      </c>
      <c r="K527" s="2">
        <f>I527*FARMER_RATE+J527*TEMP_WORKER_RATE</f>
        <v>54370.719830905204</v>
      </c>
      <c r="L527" s="2">
        <f>A527*PRICE_TOM+B527*PRICE_CAR+C527*PRICE_MES</f>
        <v>106404</v>
      </c>
      <c r="M527" s="2">
        <f>A527*FERT_BED_TOM+B527*FERT_BED_CAR+C527*FERT_BED_MES</f>
        <v>30800</v>
      </c>
      <c r="N527" s="6">
        <f>IF(AND(D527&lt;=TOTAL_BEDS,J527&lt;=TEMP_WORKER_MAX*TEMP_WORKER_HRS),1,0)</f>
        <v>1</v>
      </c>
      <c r="O527" s="2">
        <f>L527-M527-K527-FIXED_COSTS</f>
        <v>1233.2801690947963</v>
      </c>
      <c r="P527" s="2">
        <f>IF(N527=1,O527,"")</f>
        <v>1233.2801690947963</v>
      </c>
    </row>
    <row r="528">
      <c r="A528" s="6">
        <v>0</v>
      </c>
      <c r="B528" s="6">
        <v>16</v>
      </c>
      <c r="C528" s="6">
        <v>28</v>
      </c>
      <c r="D528" s="6">
        <f>A528+B528+C528</f>
        <v>44</v>
      </c>
      <c r="E528" s="5">
        <f>IF(A528=0,0,A528*LABOR_HRS_WK_TOM*SEASON_WEEKS*(1+DIM_PCT_TOM)^A528)</f>
        <v>0</v>
      </c>
      <c r="F528" s="5">
        <f>IF(B528=0,0,B528*LABOR_HRS_WK_CAR*SEASON_WEEKS*(1+DIM_PCT_CAR)^B528)</f>
        <v>712.56269791706984</v>
      </c>
      <c r="G528" s="5">
        <f>IF(C528=0,0,C528*LABOR_HRS_WK_MES*SEASON_WEEKS*(1+DIM_PCT_MES)^C528)</f>
        <v>1784.1503025602233</v>
      </c>
      <c r="H528" s="5">
        <f>E528+F528+G528</f>
        <v>2496.713000477293</v>
      </c>
      <c r="I528" s="5">
        <f>MIN(H528,FARMER_HRS)</f>
        <v>720</v>
      </c>
      <c r="J528" s="5">
        <f>MAX(0,H528-FARMER_HRS)</f>
        <v>1776.713000477293</v>
      </c>
      <c r="K528" s="2">
        <f>I528*FARMER_RATE+J528*TEMP_WORKER_RATE</f>
        <v>55845.711813841888</v>
      </c>
      <c r="L528" s="2">
        <f>A528*PRICE_TOM+B528*PRICE_CAR+C528*PRICE_MES</f>
        <v>109104</v>
      </c>
      <c r="M528" s="2">
        <f>A528*FERT_BED_TOM+B528*FERT_BED_CAR+C528*FERT_BED_MES</f>
        <v>31680</v>
      </c>
      <c r="N528" s="6">
        <f>IF(AND(D528&lt;=TOTAL_BEDS,J528&lt;=TEMP_WORKER_MAX*TEMP_WORKER_HRS),1,0)</f>
        <v>1</v>
      </c>
      <c r="O528" s="2">
        <f>L528-M528-K528-FIXED_COSTS</f>
        <v>1578.2881861581118</v>
      </c>
      <c r="P528" s="2">
        <f>IF(N528=1,O528,"")</f>
        <v>1578.2881861581118</v>
      </c>
    </row>
    <row r="529">
      <c r="A529" s="6">
        <v>0</v>
      </c>
      <c r="B529" s="6">
        <v>16</v>
      </c>
      <c r="C529" s="6">
        <v>29</v>
      </c>
      <c r="D529" s="6">
        <f>A529+B529+C529</f>
        <v>45</v>
      </c>
      <c r="E529" s="5">
        <f>IF(A529=0,0,A529*LABOR_HRS_WK_TOM*SEASON_WEEKS*(1+DIM_PCT_TOM)^A529)</f>
        <v>0</v>
      </c>
      <c r="F529" s="5">
        <f>IF(B529=0,0,B529*LABOR_HRS_WK_CAR*SEASON_WEEKS*(1+DIM_PCT_CAR)^B529)</f>
        <v>712.56269791706984</v>
      </c>
      <c r="G529" s="5">
        <f>IF(C529=0,0,C529*LABOR_HRS_WK_MES*SEASON_WEEKS*(1+DIM_PCT_MES)^C529)</f>
        <v>1870.9683306758766</v>
      </c>
      <c r="H529" s="5">
        <f>E529+F529+G529</f>
        <v>2583.5310285929463</v>
      </c>
      <c r="I529" s="5">
        <f>MIN(H529,FARMER_HRS)</f>
        <v>720</v>
      </c>
      <c r="J529" s="5">
        <f>MAX(0,H529-FARMER_HRS)</f>
        <v>1863.5310285929463</v>
      </c>
      <c r="K529" s="2">
        <f>I529*FARMER_RATE+J529*TEMP_WORKER_RATE</f>
        <v>57352.969246405322</v>
      </c>
      <c r="L529" s="2">
        <f>A529*PRICE_TOM+B529*PRICE_CAR+C529*PRICE_MES</f>
        <v>111804</v>
      </c>
      <c r="M529" s="2">
        <f>A529*FERT_BED_TOM+B529*FERT_BED_CAR+C529*FERT_BED_MES</f>
        <v>32560</v>
      </c>
      <c r="N529" s="6">
        <f>IF(AND(D529&lt;=TOTAL_BEDS,J529&lt;=TEMP_WORKER_MAX*TEMP_WORKER_HRS),1,0)</f>
        <v>1</v>
      </c>
      <c r="O529" s="2">
        <f>L529-M529-K529-FIXED_COSTS</f>
        <v>1891.0307535946777</v>
      </c>
      <c r="P529" s="2">
        <f>IF(N529=1,O529,"")</f>
        <v>1891.0307535946777</v>
      </c>
    </row>
    <row r="530">
      <c r="A530" s="6">
        <v>0</v>
      </c>
      <c r="B530" s="6">
        <v>16</v>
      </c>
      <c r="C530" s="6">
        <v>30</v>
      </c>
      <c r="D530" s="6">
        <f>A530+B530+C530</f>
        <v>46</v>
      </c>
      <c r="E530" s="5">
        <f>IF(A530=0,0,A530*LABOR_HRS_WK_TOM*SEASON_WEEKS*(1+DIM_PCT_TOM)^A530)</f>
        <v>0</v>
      </c>
      <c r="F530" s="5">
        <f>IF(B530=0,0,B530*LABOR_HRS_WK_CAR*SEASON_WEEKS*(1+DIM_PCT_CAR)^B530)</f>
        <v>712.56269791706984</v>
      </c>
      <c r="G530" s="5">
        <f>IF(C530=0,0,C530*LABOR_HRS_WK_MES*SEASON_WEEKS*(1+DIM_PCT_MES)^C530)</f>
        <v>1959.6780360096466</v>
      </c>
      <c r="H530" s="5">
        <f>E530+F530+G530</f>
        <v>2672.2407339267165</v>
      </c>
      <c r="I530" s="5">
        <f>MIN(H530,FARMER_HRS)</f>
        <v>720</v>
      </c>
      <c r="J530" s="5">
        <f>MAX(0,H530-FARMER_HRS)</f>
        <v>1952.2407339267165</v>
      </c>
      <c r="K530" s="2">
        <f>I530*FARMER_RATE+J530*TEMP_WORKER_RATE</f>
        <v>58893.068297338825</v>
      </c>
      <c r="L530" s="2">
        <f>A530*PRICE_TOM+B530*PRICE_CAR+C530*PRICE_MES</f>
        <v>114504</v>
      </c>
      <c r="M530" s="2">
        <f>A530*FERT_BED_TOM+B530*FERT_BED_CAR+C530*FERT_BED_MES</f>
        <v>33440</v>
      </c>
      <c r="N530" s="6">
        <f>IF(AND(D530&lt;=TOTAL_BEDS,J530&lt;=TEMP_WORKER_MAX*TEMP_WORKER_HRS),1,0)</f>
        <v>1</v>
      </c>
      <c r="O530" s="2">
        <f>L530-M530-K530-FIXED_COSTS</f>
        <v>2170.9317026611752</v>
      </c>
      <c r="P530" s="2">
        <f>IF(N530=1,O530,"")</f>
        <v>2170.9317026611752</v>
      </c>
    </row>
    <row r="531">
      <c r="A531" s="6">
        <v>0</v>
      </c>
      <c r="B531" s="6">
        <v>17</v>
      </c>
      <c r="C531" s="6">
        <v>0</v>
      </c>
      <c r="D531" s="6">
        <f>A531+B531+C531</f>
        <v>17</v>
      </c>
      <c r="E531" s="5">
        <f>IF(A531=0,0,A531*LABOR_HRS_WK_TOM*SEASON_WEEKS*(1+DIM_PCT_TOM)^A531)</f>
        <v>0</v>
      </c>
      <c r="F531" s="5">
        <f>IF(B531=0,0,B531*LABOR_HRS_WK_CAR*SEASON_WEEKS*(1+DIM_PCT_CAR)^B531)</f>
        <v>776.02531320030891</v>
      </c>
      <c r="G531" s="5">
        <f>IF(C531=0,0,C531*LABOR_HRS_WK_MES*SEASON_WEEKS*(1+DIM_PCT_MES)^C531)</f>
        <v>0</v>
      </c>
      <c r="H531" s="5">
        <f>E531+F531+G531</f>
        <v>776.02531320030891</v>
      </c>
      <c r="I531" s="5">
        <f>MIN(H531,FARMER_HRS)</f>
        <v>720</v>
      </c>
      <c r="J531" s="5">
        <f>MAX(0,H531-FARMER_HRS)</f>
        <v>56.025313200308915</v>
      </c>
      <c r="K531" s="2">
        <f>I531*FARMER_RATE+J531*TEMP_WORKER_RATE</f>
        <v>25972.661687505362</v>
      </c>
      <c r="L531" s="2">
        <f>A531*PRICE_TOM+B531*PRICE_CAR+C531*PRICE_MES</f>
        <v>35598</v>
      </c>
      <c r="M531" s="2">
        <f>A531*FERT_BED_TOM+B531*FERT_BED_CAR+C531*FERT_BED_MES</f>
        <v>7480</v>
      </c>
      <c r="N531" s="6">
        <f>IF(AND(D531&lt;=TOTAL_BEDS,J531&lt;=TEMP_WORKER_MAX*TEMP_WORKER_HRS),1,0)</f>
        <v>1</v>
      </c>
      <c r="O531" s="2">
        <f>L531-M531-K531-FIXED_COSTS</f>
        <v>-17854.661687505362</v>
      </c>
      <c r="P531" s="2">
        <f>IF(N531=1,O531,"")</f>
        <v>-17854.661687505362</v>
      </c>
    </row>
    <row r="532">
      <c r="A532" s="6">
        <v>0</v>
      </c>
      <c r="B532" s="6">
        <v>17</v>
      </c>
      <c r="C532" s="6">
        <v>1</v>
      </c>
      <c r="D532" s="6">
        <f>A532+B532+C532</f>
        <v>18</v>
      </c>
      <c r="E532" s="5">
        <f>IF(A532=0,0,A532*LABOR_HRS_WK_TOM*SEASON_WEEKS*(1+DIM_PCT_TOM)^A532)</f>
        <v>0</v>
      </c>
      <c r="F532" s="5">
        <f>IF(B532=0,0,B532*LABOR_HRS_WK_CAR*SEASON_WEEKS*(1+DIM_PCT_CAR)^B532)</f>
        <v>776.02531320030891</v>
      </c>
      <c r="G532" s="5">
        <f>IF(C532=0,0,C532*LABOR_HRS_WK_MES*SEASON_WEEKS*(1+DIM_PCT_MES)^C532)</f>
        <v>45.5625</v>
      </c>
      <c r="H532" s="5">
        <f>E532+F532+G532</f>
        <v>821.58781320030891</v>
      </c>
      <c r="I532" s="5">
        <f>MIN(H532,FARMER_HRS)</f>
        <v>720</v>
      </c>
      <c r="J532" s="5">
        <f>MAX(0,H532-FARMER_HRS)</f>
        <v>101.58781320030891</v>
      </c>
      <c r="K532" s="2">
        <f>I532*FARMER_RATE+J532*TEMP_WORKER_RATE</f>
        <v>26763.677312505362</v>
      </c>
      <c r="L532" s="2">
        <f>A532*PRICE_TOM+B532*PRICE_CAR+C532*PRICE_MES</f>
        <v>38298</v>
      </c>
      <c r="M532" s="2">
        <f>A532*FERT_BED_TOM+B532*FERT_BED_CAR+C532*FERT_BED_MES</f>
        <v>8360</v>
      </c>
      <c r="N532" s="6">
        <f>IF(AND(D532&lt;=TOTAL_BEDS,J532&lt;=TEMP_WORKER_MAX*TEMP_WORKER_HRS),1,0)</f>
        <v>1</v>
      </c>
      <c r="O532" s="2">
        <f>L532-M532-K532-FIXED_COSTS</f>
        <v>-16825.677312505362</v>
      </c>
      <c r="P532" s="2">
        <f>IF(N532=1,O532,"")</f>
        <v>-16825.677312505362</v>
      </c>
    </row>
    <row r="533">
      <c r="A533" s="6">
        <v>0</v>
      </c>
      <c r="B533" s="6">
        <v>17</v>
      </c>
      <c r="C533" s="6">
        <v>2</v>
      </c>
      <c r="D533" s="6">
        <f>A533+B533+C533</f>
        <v>19</v>
      </c>
      <c r="E533" s="5">
        <f>IF(A533=0,0,A533*LABOR_HRS_WK_TOM*SEASON_WEEKS*(1+DIM_PCT_TOM)^A533)</f>
        <v>0</v>
      </c>
      <c r="F533" s="5">
        <f>IF(B533=0,0,B533*LABOR_HRS_WK_CAR*SEASON_WEEKS*(1+DIM_PCT_CAR)^B533)</f>
        <v>776.02531320030891</v>
      </c>
      <c r="G533" s="5">
        <f>IF(C533=0,0,C533*LABOR_HRS_WK_MES*SEASON_WEEKS*(1+DIM_PCT_MES)^C533)</f>
        <v>92.2640625</v>
      </c>
      <c r="H533" s="5">
        <f>E533+F533+G533</f>
        <v>868.28937570030894</v>
      </c>
      <c r="I533" s="5">
        <f>MIN(H533,FARMER_HRS)</f>
        <v>720</v>
      </c>
      <c r="J533" s="5">
        <f>MAX(0,H533-FARMER_HRS)</f>
        <v>148.28937570030894</v>
      </c>
      <c r="K533" s="2">
        <f>I533*FARMER_RATE+J533*TEMP_WORKER_RATE</f>
        <v>27574.468328130362</v>
      </c>
      <c r="L533" s="2">
        <f>A533*PRICE_TOM+B533*PRICE_CAR+C533*PRICE_MES</f>
        <v>40998</v>
      </c>
      <c r="M533" s="2">
        <f>A533*FERT_BED_TOM+B533*FERT_BED_CAR+C533*FERT_BED_MES</f>
        <v>9240</v>
      </c>
      <c r="N533" s="6">
        <f>IF(AND(D533&lt;=TOTAL_BEDS,J533&lt;=TEMP_WORKER_MAX*TEMP_WORKER_HRS),1,0)</f>
        <v>1</v>
      </c>
      <c r="O533" s="2">
        <f>L533-M533-K533-FIXED_COSTS</f>
        <v>-15816.468328130362</v>
      </c>
      <c r="P533" s="2">
        <f>IF(N533=1,O533,"")</f>
        <v>-15816.468328130362</v>
      </c>
    </row>
    <row r="534">
      <c r="A534" s="6">
        <v>0</v>
      </c>
      <c r="B534" s="6">
        <v>17</v>
      </c>
      <c r="C534" s="6">
        <v>3</v>
      </c>
      <c r="D534" s="6">
        <f>A534+B534+C534</f>
        <v>20</v>
      </c>
      <c r="E534" s="5">
        <f>IF(A534=0,0,A534*LABOR_HRS_WK_TOM*SEASON_WEEKS*(1+DIM_PCT_TOM)^A534)</f>
        <v>0</v>
      </c>
      <c r="F534" s="5">
        <f>IF(B534=0,0,B534*LABOR_HRS_WK_CAR*SEASON_WEEKS*(1+DIM_PCT_CAR)^B534)</f>
        <v>776.02531320030891</v>
      </c>
      <c r="G534" s="5">
        <f>IF(C534=0,0,C534*LABOR_HRS_WK_MES*SEASON_WEEKS*(1+DIM_PCT_MES)^C534)</f>
        <v>140.12604492187498</v>
      </c>
      <c r="H534" s="5">
        <f>E534+F534+G534</f>
        <v>916.15135812218386</v>
      </c>
      <c r="I534" s="5">
        <f>MIN(H534,FARMER_HRS)</f>
        <v>720</v>
      </c>
      <c r="J534" s="5">
        <f>MAX(0,H534-FARMER_HRS)</f>
        <v>196.15135812218386</v>
      </c>
      <c r="K534" s="2">
        <f>I534*FARMER_RATE+J534*TEMP_WORKER_RATE</f>
        <v>28405.405522954581</v>
      </c>
      <c r="L534" s="2">
        <f>A534*PRICE_TOM+B534*PRICE_CAR+C534*PRICE_MES</f>
        <v>43698</v>
      </c>
      <c r="M534" s="2">
        <f>A534*FERT_BED_TOM+B534*FERT_BED_CAR+C534*FERT_BED_MES</f>
        <v>10120</v>
      </c>
      <c r="N534" s="6">
        <f>IF(AND(D534&lt;=TOTAL_BEDS,J534&lt;=TEMP_WORKER_MAX*TEMP_WORKER_HRS),1,0)</f>
        <v>1</v>
      </c>
      <c r="O534" s="2">
        <f>L534-M534-K534-FIXED_COSTS</f>
        <v>-14827.405522954581</v>
      </c>
      <c r="P534" s="2">
        <f>IF(N534=1,O534,"")</f>
        <v>-14827.405522954581</v>
      </c>
    </row>
    <row r="535">
      <c r="A535" s="6">
        <v>0</v>
      </c>
      <c r="B535" s="6">
        <v>17</v>
      </c>
      <c r="C535" s="6">
        <v>4</v>
      </c>
      <c r="D535" s="6">
        <f>A535+B535+C535</f>
        <v>21</v>
      </c>
      <c r="E535" s="5">
        <f>IF(A535=0,0,A535*LABOR_HRS_WK_TOM*SEASON_WEEKS*(1+DIM_PCT_TOM)^A535)</f>
        <v>0</v>
      </c>
      <c r="F535" s="5">
        <f>IF(B535=0,0,B535*LABOR_HRS_WK_CAR*SEASON_WEEKS*(1+DIM_PCT_CAR)^B535)</f>
        <v>776.02531320030891</v>
      </c>
      <c r="G535" s="5">
        <f>IF(C535=0,0,C535*LABOR_HRS_WK_MES*SEASON_WEEKS*(1+DIM_PCT_MES)^C535)</f>
        <v>189.17016064453119</v>
      </c>
      <c r="H535" s="5">
        <f>E535+F535+G535</f>
        <v>965.19547384484008</v>
      </c>
      <c r="I535" s="5">
        <f>MIN(H535,FARMER_HRS)</f>
        <v>720</v>
      </c>
      <c r="J535" s="5">
        <f>MAX(0,H535-FARMER_HRS)</f>
        <v>245.19547384484008</v>
      </c>
      <c r="K535" s="2">
        <f>I535*FARMER_RATE+J535*TEMP_WORKER_RATE</f>
        <v>29256.865865361808</v>
      </c>
      <c r="L535" s="2">
        <f>A535*PRICE_TOM+B535*PRICE_CAR+C535*PRICE_MES</f>
        <v>46398</v>
      </c>
      <c r="M535" s="2">
        <f>A535*FERT_BED_TOM+B535*FERT_BED_CAR+C535*FERT_BED_MES</f>
        <v>11000</v>
      </c>
      <c r="N535" s="6">
        <f>IF(AND(D535&lt;=TOTAL_BEDS,J535&lt;=TEMP_WORKER_MAX*TEMP_WORKER_HRS),1,0)</f>
        <v>1</v>
      </c>
      <c r="O535" s="2">
        <f>L535-M535-K535-FIXED_COSTS</f>
        <v>-13858.865865361808</v>
      </c>
      <c r="P535" s="2">
        <f>IF(N535=1,O535,"")</f>
        <v>-13858.865865361808</v>
      </c>
    </row>
    <row r="536">
      <c r="A536" s="6">
        <v>0</v>
      </c>
      <c r="B536" s="6">
        <v>17</v>
      </c>
      <c r="C536" s="6">
        <v>5</v>
      </c>
      <c r="D536" s="6">
        <f>A536+B536+C536</f>
        <v>22</v>
      </c>
      <c r="E536" s="5">
        <f>IF(A536=0,0,A536*LABOR_HRS_WK_TOM*SEASON_WEEKS*(1+DIM_PCT_TOM)^A536)</f>
        <v>0</v>
      </c>
      <c r="F536" s="5">
        <f>IF(B536=0,0,B536*LABOR_HRS_WK_CAR*SEASON_WEEKS*(1+DIM_PCT_CAR)^B536)</f>
        <v>776.02531320030891</v>
      </c>
      <c r="G536" s="5">
        <f>IF(C536=0,0,C536*LABOR_HRS_WK_MES*SEASON_WEEKS*(1+DIM_PCT_MES)^C536)</f>
        <v>239.41848456573481</v>
      </c>
      <c r="H536" s="5">
        <f>E536+F536+G536</f>
        <v>1015.4437977660438</v>
      </c>
      <c r="I536" s="5">
        <f>MIN(H536,FARMER_HRS)</f>
        <v>720</v>
      </c>
      <c r="J536" s="5">
        <f>MAX(0,H536-FARMER_HRS)</f>
        <v>295.44379776604376</v>
      </c>
      <c r="K536" s="2">
        <f>I536*FARMER_RATE+J536*TEMP_WORKER_RATE</f>
        <v>30129.232600104926</v>
      </c>
      <c r="L536" s="2">
        <f>A536*PRICE_TOM+B536*PRICE_CAR+C536*PRICE_MES</f>
        <v>49098</v>
      </c>
      <c r="M536" s="2">
        <f>A536*FERT_BED_TOM+B536*FERT_BED_CAR+C536*FERT_BED_MES</f>
        <v>11880</v>
      </c>
      <c r="N536" s="6">
        <f>IF(AND(D536&lt;=TOTAL_BEDS,J536&lt;=TEMP_WORKER_MAX*TEMP_WORKER_HRS),1,0)</f>
        <v>1</v>
      </c>
      <c r="O536" s="2">
        <f>L536-M536-K536-FIXED_COSTS</f>
        <v>-12911.232600104926</v>
      </c>
      <c r="P536" s="2">
        <f>IF(N536=1,O536,"")</f>
        <v>-12911.232600104926</v>
      </c>
    </row>
    <row r="537">
      <c r="A537" s="6">
        <v>0</v>
      </c>
      <c r="B537" s="6">
        <v>17</v>
      </c>
      <c r="C537" s="6">
        <v>6</v>
      </c>
      <c r="D537" s="6">
        <f>A537+B537+C537</f>
        <v>23</v>
      </c>
      <c r="E537" s="5">
        <f>IF(A537=0,0,A537*LABOR_HRS_WK_TOM*SEASON_WEEKS*(1+DIM_PCT_TOM)^A537)</f>
        <v>0</v>
      </c>
      <c r="F537" s="5">
        <f>IF(B537=0,0,B537*LABOR_HRS_WK_CAR*SEASON_WEEKS*(1+DIM_PCT_CAR)^B537)</f>
        <v>776.02531320030891</v>
      </c>
      <c r="G537" s="5">
        <f>IF(C537=0,0,C537*LABOR_HRS_WK_MES*SEASON_WEEKS*(1+DIM_PCT_MES)^C537)</f>
        <v>290.89345874736773</v>
      </c>
      <c r="H537" s="5">
        <f>E537+F537+G537</f>
        <v>1066.9187719476768</v>
      </c>
      <c r="I537" s="5">
        <f>MIN(H537,FARMER_HRS)</f>
        <v>720</v>
      </c>
      <c r="J537" s="5">
        <f>MAX(0,H537-FARMER_HRS)</f>
        <v>346.91877194767676</v>
      </c>
      <c r="K537" s="2">
        <f>I537*FARMER_RATE+J537*TEMP_WORKER_RATE</f>
        <v>31022.895346313831</v>
      </c>
      <c r="L537" s="2">
        <f>A537*PRICE_TOM+B537*PRICE_CAR+C537*PRICE_MES</f>
        <v>51798</v>
      </c>
      <c r="M537" s="2">
        <f>A537*FERT_BED_TOM+B537*FERT_BED_CAR+C537*FERT_BED_MES</f>
        <v>12760</v>
      </c>
      <c r="N537" s="6">
        <f>IF(AND(D537&lt;=TOTAL_BEDS,J537&lt;=TEMP_WORKER_MAX*TEMP_WORKER_HRS),1,0)</f>
        <v>1</v>
      </c>
      <c r="O537" s="2">
        <f>L537-M537-K537-FIXED_COSTS</f>
        <v>-11984.895346313831</v>
      </c>
      <c r="P537" s="2">
        <f>IF(N537=1,O537,"")</f>
        <v>-11984.895346313831</v>
      </c>
    </row>
    <row r="538">
      <c r="A538" s="6">
        <v>0</v>
      </c>
      <c r="B538" s="6">
        <v>17</v>
      </c>
      <c r="C538" s="6">
        <v>7</v>
      </c>
      <c r="D538" s="6">
        <f>A538+B538+C538</f>
        <v>24</v>
      </c>
      <c r="E538" s="5">
        <f>IF(A538=0,0,A538*LABOR_HRS_WK_TOM*SEASON_WEEKS*(1+DIM_PCT_TOM)^A538)</f>
        <v>0</v>
      </c>
      <c r="F538" s="5">
        <f>IF(B538=0,0,B538*LABOR_HRS_WK_CAR*SEASON_WEEKS*(1+DIM_PCT_CAR)^B538)</f>
        <v>776.02531320030891</v>
      </c>
      <c r="G538" s="5">
        <f>IF(C538=0,0,C538*LABOR_HRS_WK_MES*SEASON_WEEKS*(1+DIM_PCT_MES)^C538)</f>
        <v>343.61789814532818</v>
      </c>
      <c r="H538" s="5">
        <f>E538+F538+G538</f>
        <v>1119.6432113456372</v>
      </c>
      <c r="I538" s="5">
        <f>MIN(H538,FARMER_HRS)</f>
        <v>720</v>
      </c>
      <c r="J538" s="5">
        <f>MAX(0,H538-FARMER_HRS)</f>
        <v>399.64321134563716</v>
      </c>
      <c r="K538" s="2">
        <f>I538*FARMER_RATE+J538*TEMP_WORKER_RATE</f>
        <v>31938.250196972869</v>
      </c>
      <c r="L538" s="2">
        <f>A538*PRICE_TOM+B538*PRICE_CAR+C538*PRICE_MES</f>
        <v>54498</v>
      </c>
      <c r="M538" s="2">
        <f>A538*FERT_BED_TOM+B538*FERT_BED_CAR+C538*FERT_BED_MES</f>
        <v>13640</v>
      </c>
      <c r="N538" s="6">
        <f>IF(AND(D538&lt;=TOTAL_BEDS,J538&lt;=TEMP_WORKER_MAX*TEMP_WORKER_HRS),1,0)</f>
        <v>1</v>
      </c>
      <c r="O538" s="2">
        <f>L538-M538-K538-FIXED_COSTS</f>
        <v>-11080.250196972869</v>
      </c>
      <c r="P538" s="2">
        <f>IF(N538=1,O538,"")</f>
        <v>-11080.250196972869</v>
      </c>
    </row>
    <row r="539">
      <c r="A539" s="6">
        <v>0</v>
      </c>
      <c r="B539" s="6">
        <v>17</v>
      </c>
      <c r="C539" s="6">
        <v>8</v>
      </c>
      <c r="D539" s="6">
        <f>A539+B539+C539</f>
        <v>25</v>
      </c>
      <c r="E539" s="5">
        <f>IF(A539=0,0,A539*LABOR_HRS_WK_TOM*SEASON_WEEKS*(1+DIM_PCT_TOM)^A539)</f>
        <v>0</v>
      </c>
      <c r="F539" s="5">
        <f>IF(B539=0,0,B539*LABOR_HRS_WK_CAR*SEASON_WEEKS*(1+DIM_PCT_CAR)^B539)</f>
        <v>776.02531320030891</v>
      </c>
      <c r="G539" s="5">
        <f>IF(C539=0,0,C539*LABOR_HRS_WK_MES*SEASON_WEEKS*(1+DIM_PCT_MES)^C539)</f>
        <v>397.61499642530833</v>
      </c>
      <c r="H539" s="5">
        <f>E539+F539+G539</f>
        <v>1173.6403096256172</v>
      </c>
      <c r="I539" s="5">
        <f>MIN(H539,FARMER_HRS)</f>
        <v>720</v>
      </c>
      <c r="J539" s="5">
        <f>MAX(0,H539-FARMER_HRS)</f>
        <v>453.64030962561719</v>
      </c>
      <c r="K539" s="2">
        <f>I539*FARMER_RATE+J539*TEMP_WORKER_RATE</f>
        <v>32875.699819889189</v>
      </c>
      <c r="L539" s="2">
        <f>A539*PRICE_TOM+B539*PRICE_CAR+C539*PRICE_MES</f>
        <v>57198</v>
      </c>
      <c r="M539" s="2">
        <f>A539*FERT_BED_TOM+B539*FERT_BED_CAR+C539*FERT_BED_MES</f>
        <v>14520</v>
      </c>
      <c r="N539" s="6">
        <f>IF(AND(D539&lt;=TOTAL_BEDS,J539&lt;=TEMP_WORKER_MAX*TEMP_WORKER_HRS),1,0)</f>
        <v>1</v>
      </c>
      <c r="O539" s="2">
        <f>L539-M539-K539-FIXED_COSTS</f>
        <v>-10197.699819889189</v>
      </c>
      <c r="P539" s="2">
        <f>IF(N539=1,O539,"")</f>
        <v>-10197.699819889189</v>
      </c>
    </row>
    <row r="540">
      <c r="A540" s="6">
        <v>0</v>
      </c>
      <c r="B540" s="6">
        <v>17</v>
      </c>
      <c r="C540" s="6">
        <v>9</v>
      </c>
      <c r="D540" s="6">
        <f>A540+B540+C540</f>
        <v>26</v>
      </c>
      <c r="E540" s="5">
        <f>IF(A540=0,0,A540*LABOR_HRS_WK_TOM*SEASON_WEEKS*(1+DIM_PCT_TOM)^A540)</f>
        <v>0</v>
      </c>
      <c r="F540" s="5">
        <f>IF(B540=0,0,B540*LABOR_HRS_WK_CAR*SEASON_WEEKS*(1+DIM_PCT_CAR)^B540)</f>
        <v>776.02531320030891</v>
      </c>
      <c r="G540" s="5">
        <f>IF(C540=0,0,C540*LABOR_HRS_WK_MES*SEASON_WEEKS*(1+DIM_PCT_MES)^C540)</f>
        <v>452.90833186570273</v>
      </c>
      <c r="H540" s="5">
        <f>E540+F540+G540</f>
        <v>1228.9336450660116</v>
      </c>
      <c r="I540" s="5">
        <f>MIN(H540,FARMER_HRS)</f>
        <v>720</v>
      </c>
      <c r="J540" s="5">
        <f>MAX(0,H540-FARMER_HRS)</f>
        <v>508.93364506601165</v>
      </c>
      <c r="K540" s="2">
        <f>I540*FARMER_RATE+J540*TEMP_WORKER_RATE</f>
        <v>33835.653560173814</v>
      </c>
      <c r="L540" s="2">
        <f>A540*PRICE_TOM+B540*PRICE_CAR+C540*PRICE_MES</f>
        <v>59898</v>
      </c>
      <c r="M540" s="2">
        <f>A540*FERT_BED_TOM+B540*FERT_BED_CAR+C540*FERT_BED_MES</f>
        <v>15400</v>
      </c>
      <c r="N540" s="6">
        <f>IF(AND(D540&lt;=TOTAL_BEDS,J540&lt;=TEMP_WORKER_MAX*TEMP_WORKER_HRS),1,0)</f>
        <v>1</v>
      </c>
      <c r="O540" s="2">
        <f>L540-M540-K540-FIXED_COSTS</f>
        <v>-9337.6535601738142</v>
      </c>
      <c r="P540" s="2">
        <f>IF(N540=1,O540,"")</f>
        <v>-9337.6535601738142</v>
      </c>
    </row>
    <row r="541">
      <c r="A541" s="6">
        <v>0</v>
      </c>
      <c r="B541" s="6">
        <v>17</v>
      </c>
      <c r="C541" s="6">
        <v>10</v>
      </c>
      <c r="D541" s="6">
        <f>A541+B541+C541</f>
        <v>27</v>
      </c>
      <c r="E541" s="5">
        <f>IF(A541=0,0,A541*LABOR_HRS_WK_TOM*SEASON_WEEKS*(1+DIM_PCT_TOM)^A541)</f>
        <v>0</v>
      </c>
      <c r="F541" s="5">
        <f>IF(B541=0,0,B541*LABOR_HRS_WK_CAR*SEASON_WEEKS*(1+DIM_PCT_CAR)^B541)</f>
        <v>776.02531320030891</v>
      </c>
      <c r="G541" s="5">
        <f>IF(C541=0,0,C541*LABOR_HRS_WK_MES*SEASON_WEEKS*(1+DIM_PCT_MES)^C541)</f>
        <v>509.52187334891551</v>
      </c>
      <c r="H541" s="5">
        <f>E541+F541+G541</f>
        <v>1285.5471865492245</v>
      </c>
      <c r="I541" s="5">
        <f>MIN(H541,FARMER_HRS)</f>
        <v>720</v>
      </c>
      <c r="J541" s="5">
        <f>MAX(0,H541-FARMER_HRS)</f>
        <v>565.54718654922453</v>
      </c>
      <c r="K541" s="2">
        <f>I541*FARMER_RATE+J541*TEMP_WORKER_RATE</f>
        <v>34818.527544257369</v>
      </c>
      <c r="L541" s="2">
        <f>A541*PRICE_TOM+B541*PRICE_CAR+C541*PRICE_MES</f>
        <v>62598</v>
      </c>
      <c r="M541" s="2">
        <f>A541*FERT_BED_TOM+B541*FERT_BED_CAR+C541*FERT_BED_MES</f>
        <v>16280</v>
      </c>
      <c r="N541" s="6">
        <f>IF(AND(D541&lt;=TOTAL_BEDS,J541&lt;=TEMP_WORKER_MAX*TEMP_WORKER_HRS),1,0)</f>
        <v>1</v>
      </c>
      <c r="O541" s="2">
        <f>L541-M541-K541-FIXED_COSTS</f>
        <v>-8500.52754425737</v>
      </c>
      <c r="P541" s="2">
        <f>IF(N541=1,O541,"")</f>
        <v>-8500.52754425737</v>
      </c>
    </row>
    <row r="542">
      <c r="A542" s="6">
        <v>0</v>
      </c>
      <c r="B542" s="6">
        <v>17</v>
      </c>
      <c r="C542" s="6">
        <v>11</v>
      </c>
      <c r="D542" s="6">
        <f>A542+B542+C542</f>
        <v>28</v>
      </c>
      <c r="E542" s="5">
        <f>IF(A542=0,0,A542*LABOR_HRS_WK_TOM*SEASON_WEEKS*(1+DIM_PCT_TOM)^A542)</f>
        <v>0</v>
      </c>
      <c r="F542" s="5">
        <f>IF(B542=0,0,B542*LABOR_HRS_WK_CAR*SEASON_WEEKS*(1+DIM_PCT_CAR)^B542)</f>
        <v>776.02531320030891</v>
      </c>
      <c r="G542" s="5">
        <f>IF(C542=0,0,C542*LABOR_HRS_WK_MES*SEASON_WEEKS*(1+DIM_PCT_MES)^C542)</f>
        <v>567.47998644235463</v>
      </c>
      <c r="H542" s="5">
        <f>E542+F542+G542</f>
        <v>1343.5052996426634</v>
      </c>
      <c r="I542" s="5">
        <f>MIN(H542,FARMER_HRS)</f>
        <v>720</v>
      </c>
      <c r="J542" s="5">
        <f>MAX(0,H542-FARMER_HRS)</f>
        <v>623.50529964266343</v>
      </c>
      <c r="K542" s="2">
        <f>I542*FARMER_RATE+J542*TEMP_WORKER_RATE</f>
        <v>35824.744785462906</v>
      </c>
      <c r="L542" s="2">
        <f>A542*PRICE_TOM+B542*PRICE_CAR+C542*PRICE_MES</f>
        <v>65298</v>
      </c>
      <c r="M542" s="2">
        <f>A542*FERT_BED_TOM+B542*FERT_BED_CAR+C542*FERT_BED_MES</f>
        <v>17160</v>
      </c>
      <c r="N542" s="6">
        <f>IF(AND(D542&lt;=TOTAL_BEDS,J542&lt;=TEMP_WORKER_MAX*TEMP_WORKER_HRS),1,0)</f>
        <v>1</v>
      </c>
      <c r="O542" s="2">
        <f>L542-M542-K542-FIXED_COSTS</f>
        <v>-7686.7447854629063</v>
      </c>
      <c r="P542" s="2">
        <f>IF(N542=1,O542,"")</f>
        <v>-7686.7447854629063</v>
      </c>
    </row>
    <row r="543">
      <c r="A543" s="6">
        <v>0</v>
      </c>
      <c r="B543" s="6">
        <v>17</v>
      </c>
      <c r="C543" s="6">
        <v>12</v>
      </c>
      <c r="D543" s="6">
        <f>A543+B543+C543</f>
        <v>29</v>
      </c>
      <c r="E543" s="5">
        <f>IF(A543=0,0,A543*LABOR_HRS_WK_TOM*SEASON_WEEKS*(1+DIM_PCT_TOM)^A543)</f>
        <v>0</v>
      </c>
      <c r="F543" s="5">
        <f>IF(B543=0,0,B543*LABOR_HRS_WK_CAR*SEASON_WEEKS*(1+DIM_PCT_CAR)^B543)</f>
        <v>776.02531320030891</v>
      </c>
      <c r="G543" s="5">
        <f>IF(C543=0,0,C543*LABOR_HRS_WK_MES*SEASON_WEEKS*(1+DIM_PCT_MES)^C543)</f>
        <v>626.807439570419</v>
      </c>
      <c r="H543" s="5">
        <f>E543+F543+G543</f>
        <v>1402.8327527707279</v>
      </c>
      <c r="I543" s="5">
        <f>MIN(H543,FARMER_HRS)</f>
        <v>720</v>
      </c>
      <c r="J543" s="5">
        <f>MAX(0,H543-FARMER_HRS)</f>
        <v>682.83275277072789</v>
      </c>
      <c r="K543" s="2">
        <f>I543*FARMER_RATE+J543*TEMP_WORKER_RATE</f>
        <v>36854.735291158468</v>
      </c>
      <c r="L543" s="2">
        <f>A543*PRICE_TOM+B543*PRICE_CAR+C543*PRICE_MES</f>
        <v>67998</v>
      </c>
      <c r="M543" s="2">
        <f>A543*FERT_BED_TOM+B543*FERT_BED_CAR+C543*FERT_BED_MES</f>
        <v>18040</v>
      </c>
      <c r="N543" s="6">
        <f>IF(AND(D543&lt;=TOTAL_BEDS,J543&lt;=TEMP_WORKER_MAX*TEMP_WORKER_HRS),1,0)</f>
        <v>1</v>
      </c>
      <c r="O543" s="2">
        <f>L543-M543-K543-FIXED_COSTS</f>
        <v>-6896.7352911584676</v>
      </c>
      <c r="P543" s="2">
        <f>IF(N543=1,O543,"")</f>
        <v>-6896.7352911584676</v>
      </c>
    </row>
    <row r="544">
      <c r="A544" s="6">
        <v>0</v>
      </c>
      <c r="B544" s="6">
        <v>17</v>
      </c>
      <c r="C544" s="6">
        <v>13</v>
      </c>
      <c r="D544" s="6">
        <f>A544+B544+C544</f>
        <v>30</v>
      </c>
      <c r="E544" s="5">
        <f>IF(A544=0,0,A544*LABOR_HRS_WK_TOM*SEASON_WEEKS*(1+DIM_PCT_TOM)^A544)</f>
        <v>0</v>
      </c>
      <c r="F544" s="5">
        <f>IF(B544=0,0,B544*LABOR_HRS_WK_CAR*SEASON_WEEKS*(1+DIM_PCT_CAR)^B544)</f>
        <v>776.02531320030891</v>
      </c>
      <c r="G544" s="5">
        <f>IF(C544=0,0,C544*LABOR_HRS_WK_MES*SEASON_WEEKS*(1+DIM_PCT_MES)^C544)</f>
        <v>687.52941027880331</v>
      </c>
      <c r="H544" s="5">
        <f>E544+F544+G544</f>
        <v>1463.5547234791122</v>
      </c>
      <c r="I544" s="5">
        <f>MIN(H544,FARMER_HRS)</f>
        <v>720</v>
      </c>
      <c r="J544" s="5">
        <f>MAX(0,H544-FARMER_HRS)</f>
        <v>743.55472347911223</v>
      </c>
      <c r="K544" s="2">
        <f>I544*FARMER_RATE+J544*TEMP_WORKER_RATE</f>
        <v>37908.936171512367</v>
      </c>
      <c r="L544" s="2">
        <f>A544*PRICE_TOM+B544*PRICE_CAR+C544*PRICE_MES</f>
        <v>70698</v>
      </c>
      <c r="M544" s="2">
        <f>A544*FERT_BED_TOM+B544*FERT_BED_CAR+C544*FERT_BED_MES</f>
        <v>18920</v>
      </c>
      <c r="N544" s="6">
        <f>IF(AND(D544&lt;=TOTAL_BEDS,J544&lt;=TEMP_WORKER_MAX*TEMP_WORKER_HRS),1,0)</f>
        <v>1</v>
      </c>
      <c r="O544" s="2">
        <f>L544-M544-K544-FIXED_COSTS</f>
        <v>-6130.9361715123669</v>
      </c>
      <c r="P544" s="2">
        <f>IF(N544=1,O544,"")</f>
        <v>-6130.9361715123669</v>
      </c>
    </row>
    <row r="545">
      <c r="A545" s="6">
        <v>0</v>
      </c>
      <c r="B545" s="6">
        <v>17</v>
      </c>
      <c r="C545" s="6">
        <v>14</v>
      </c>
      <c r="D545" s="6">
        <f>A545+B545+C545</f>
        <v>31</v>
      </c>
      <c r="E545" s="5">
        <f>IF(A545=0,0,A545*LABOR_HRS_WK_TOM*SEASON_WEEKS*(1+DIM_PCT_TOM)^A545)</f>
        <v>0</v>
      </c>
      <c r="F545" s="5">
        <f>IF(B545=0,0,B545*LABOR_HRS_WK_CAR*SEASON_WEEKS*(1+DIM_PCT_CAR)^B545)</f>
        <v>776.02531320030891</v>
      </c>
      <c r="G545" s="5">
        <f>IF(C545=0,0,C545*LABOR_HRS_WK_MES*SEASON_WEEKS*(1+DIM_PCT_MES)^C545)</f>
        <v>749.67149159246435</v>
      </c>
      <c r="H545" s="5">
        <f>E545+F545+G545</f>
        <v>1525.6968047927733</v>
      </c>
      <c r="I545" s="5">
        <f>MIN(H545,FARMER_HRS)</f>
        <v>720</v>
      </c>
      <c r="J545" s="5">
        <f>MAX(0,H545-FARMER_HRS)</f>
        <v>805.69680479277326</v>
      </c>
      <c r="K545" s="2">
        <f>I545*FARMER_RATE+J545*TEMP_WORKER_RATE</f>
        <v>38987.791749874537</v>
      </c>
      <c r="L545" s="2">
        <f>A545*PRICE_TOM+B545*PRICE_CAR+C545*PRICE_MES</f>
        <v>73398</v>
      </c>
      <c r="M545" s="2">
        <f>A545*FERT_BED_TOM+B545*FERT_BED_CAR+C545*FERT_BED_MES</f>
        <v>19800</v>
      </c>
      <c r="N545" s="6">
        <f>IF(AND(D545&lt;=TOTAL_BEDS,J545&lt;=TEMP_WORKER_MAX*TEMP_WORKER_HRS),1,0)</f>
        <v>1</v>
      </c>
      <c r="O545" s="2">
        <f>L545-M545-K545-FIXED_COSTS</f>
        <v>-5389.7917498745373</v>
      </c>
      <c r="P545" s="2">
        <f>IF(N545=1,O545,"")</f>
        <v>-5389.7917498745373</v>
      </c>
    </row>
    <row r="546">
      <c r="A546" s="6">
        <v>0</v>
      </c>
      <c r="B546" s="6">
        <v>17</v>
      </c>
      <c r="C546" s="6">
        <v>15</v>
      </c>
      <c r="D546" s="6">
        <f>A546+B546+C546</f>
        <v>32</v>
      </c>
      <c r="E546" s="5">
        <f>IF(A546=0,0,A546*LABOR_HRS_WK_TOM*SEASON_WEEKS*(1+DIM_PCT_TOM)^A546)</f>
        <v>0</v>
      </c>
      <c r="F546" s="5">
        <f>IF(B546=0,0,B546*LABOR_HRS_WK_CAR*SEASON_WEEKS*(1+DIM_PCT_CAR)^B546)</f>
        <v>776.02531320030891</v>
      </c>
      <c r="G546" s="5">
        <f>IF(C546=0,0,C546*LABOR_HRS_WK_MES*SEASON_WEEKS*(1+DIM_PCT_MES)^C546)</f>
        <v>813.25969846861074</v>
      </c>
      <c r="H546" s="5">
        <f>E546+F546+G546</f>
        <v>1589.2850116689197</v>
      </c>
      <c r="I546" s="5">
        <f>MIN(H546,FARMER_HRS)</f>
        <v>720</v>
      </c>
      <c r="J546" s="5">
        <f>MAX(0,H546-FARMER_HRS)</f>
        <v>869.28501166891965</v>
      </c>
      <c r="K546" s="2">
        <f>I546*FARMER_RATE+J546*TEMP_WORKER_RATE</f>
        <v>40091.753674807631</v>
      </c>
      <c r="L546" s="2">
        <f>A546*PRICE_TOM+B546*PRICE_CAR+C546*PRICE_MES</f>
        <v>76098</v>
      </c>
      <c r="M546" s="2">
        <f>A546*FERT_BED_TOM+B546*FERT_BED_CAR+C546*FERT_BED_MES</f>
        <v>20680</v>
      </c>
      <c r="N546" s="6">
        <f>IF(AND(D546&lt;=TOTAL_BEDS,J546&lt;=TEMP_WORKER_MAX*TEMP_WORKER_HRS),1,0)</f>
        <v>1</v>
      </c>
      <c r="O546" s="2">
        <f>L546-M546-K546-FIXED_COSTS</f>
        <v>-4673.7536748076309</v>
      </c>
      <c r="P546" s="2">
        <f>IF(N546=1,O546,"")</f>
        <v>-4673.7536748076309</v>
      </c>
    </row>
    <row r="547">
      <c r="A547" s="6">
        <v>0</v>
      </c>
      <c r="B547" s="6">
        <v>17</v>
      </c>
      <c r="C547" s="6">
        <v>16</v>
      </c>
      <c r="D547" s="6">
        <f>A547+B547+C547</f>
        <v>33</v>
      </c>
      <c r="E547" s="5">
        <f>IF(A547=0,0,A547*LABOR_HRS_WK_TOM*SEASON_WEEKS*(1+DIM_PCT_TOM)^A547)</f>
        <v>0</v>
      </c>
      <c r="F547" s="5">
        <f>IF(B547=0,0,B547*LABOR_HRS_WK_CAR*SEASON_WEEKS*(1+DIM_PCT_CAR)^B547)</f>
        <v>776.02531320030891</v>
      </c>
      <c r="G547" s="5">
        <f>IF(C547=0,0,C547*LABOR_HRS_WK_MES*SEASON_WEEKS*(1+DIM_PCT_MES)^C547)</f>
        <v>878.32047434609967</v>
      </c>
      <c r="H547" s="5">
        <f>E547+F547+G547</f>
        <v>1654.3457875464087</v>
      </c>
      <c r="I547" s="5">
        <f>MIN(H547,FARMER_HRS)</f>
        <v>720</v>
      </c>
      <c r="J547" s="5">
        <f>MAX(0,H547-FARMER_HRS)</f>
        <v>934.3457875464087</v>
      </c>
      <c r="K547" s="2">
        <f>I547*FARMER_RATE+J547*TEMP_WORKER_RATE</f>
        <v>41221.28103379182</v>
      </c>
      <c r="L547" s="2">
        <f>A547*PRICE_TOM+B547*PRICE_CAR+C547*PRICE_MES</f>
        <v>78798</v>
      </c>
      <c r="M547" s="2">
        <f>A547*FERT_BED_TOM+B547*FERT_BED_CAR+C547*FERT_BED_MES</f>
        <v>21560</v>
      </c>
      <c r="N547" s="6">
        <f>IF(AND(D547&lt;=TOTAL_BEDS,J547&lt;=TEMP_WORKER_MAX*TEMP_WORKER_HRS),1,0)</f>
        <v>1</v>
      </c>
      <c r="O547" s="2">
        <f>L547-M547-K547-FIXED_COSTS</f>
        <v>-3983.28103379182</v>
      </c>
      <c r="P547" s="2">
        <f>IF(N547=1,O547,"")</f>
        <v>-3983.28103379182</v>
      </c>
    </row>
    <row r="548">
      <c r="A548" s="6">
        <v>0</v>
      </c>
      <c r="B548" s="6">
        <v>17</v>
      </c>
      <c r="C548" s="6">
        <v>17</v>
      </c>
      <c r="D548" s="6">
        <f>A548+B548+C548</f>
        <v>34</v>
      </c>
      <c r="E548" s="5">
        <f>IF(A548=0,0,A548*LABOR_HRS_WK_TOM*SEASON_WEEKS*(1+DIM_PCT_TOM)^A548)</f>
        <v>0</v>
      </c>
      <c r="F548" s="5">
        <f>IF(B548=0,0,B548*LABOR_HRS_WK_CAR*SEASON_WEEKS*(1+DIM_PCT_CAR)^B548)</f>
        <v>776.02531320030891</v>
      </c>
      <c r="G548" s="5">
        <f>IF(C548=0,0,C548*LABOR_HRS_WK_MES*SEASON_WEEKS*(1+DIM_PCT_MES)^C548)</f>
        <v>944.88069779263992</v>
      </c>
      <c r="H548" s="5">
        <f>E548+F548+G548</f>
        <v>1720.9060109929487</v>
      </c>
      <c r="I548" s="5">
        <f>MIN(H548,FARMER_HRS)</f>
        <v>720</v>
      </c>
      <c r="J548" s="5">
        <f>MAX(0,H548-FARMER_HRS)</f>
        <v>1000.9060109929487</v>
      </c>
      <c r="K548" s="2">
        <f>I548*FARMER_RATE+J548*TEMP_WORKER_RATE</f>
        <v>42376.840468627583</v>
      </c>
      <c r="L548" s="2">
        <f>A548*PRICE_TOM+B548*PRICE_CAR+C548*PRICE_MES</f>
        <v>81498</v>
      </c>
      <c r="M548" s="2">
        <f>A548*FERT_BED_TOM+B548*FERT_BED_CAR+C548*FERT_BED_MES</f>
        <v>22440</v>
      </c>
      <c r="N548" s="6">
        <f>IF(AND(D548&lt;=TOTAL_BEDS,J548&lt;=TEMP_WORKER_MAX*TEMP_WORKER_HRS),1,0)</f>
        <v>1</v>
      </c>
      <c r="O548" s="2">
        <f>L548-M548-K548-FIXED_COSTS</f>
        <v>-3318.8404686275826</v>
      </c>
      <c r="P548" s="2">
        <f>IF(N548=1,O548,"")</f>
        <v>-3318.8404686275826</v>
      </c>
    </row>
    <row r="549">
      <c r="A549" s="6">
        <v>0</v>
      </c>
      <c r="B549" s="6">
        <v>17</v>
      </c>
      <c r="C549" s="6">
        <v>18</v>
      </c>
      <c r="D549" s="6">
        <f>A549+B549+C549</f>
        <v>35</v>
      </c>
      <c r="E549" s="5">
        <f>IF(A549=0,0,A549*LABOR_HRS_WK_TOM*SEASON_WEEKS*(1+DIM_PCT_TOM)^A549)</f>
        <v>0</v>
      </c>
      <c r="F549" s="5">
        <f>IF(B549=0,0,B549*LABOR_HRS_WK_CAR*SEASON_WEEKS*(1+DIM_PCT_CAR)^B549)</f>
        <v>776.02531320030891</v>
      </c>
      <c r="G549" s="5">
        <f>IF(C549=0,0,C549*LABOR_HRS_WK_MES*SEASON_WEEKS*(1+DIM_PCT_MES)^C549)</f>
        <v>1012.9676892512272</v>
      </c>
      <c r="H549" s="5">
        <f>E549+F549+G549</f>
        <v>1788.9930024515361</v>
      </c>
      <c r="I549" s="5">
        <f>MIN(H549,FARMER_HRS)</f>
        <v>720</v>
      </c>
      <c r="J549" s="5">
        <f>MAX(0,H549-FARMER_HRS)</f>
        <v>1068.9930024515361</v>
      </c>
      <c r="K549" s="2">
        <f>I549*FARMER_RATE+J549*TEMP_WORKER_RATE</f>
        <v>43558.906292561391</v>
      </c>
      <c r="L549" s="2">
        <f>A549*PRICE_TOM+B549*PRICE_CAR+C549*PRICE_MES</f>
        <v>84198</v>
      </c>
      <c r="M549" s="2">
        <f>A549*FERT_BED_TOM+B549*FERT_BED_CAR+C549*FERT_BED_MES</f>
        <v>23320</v>
      </c>
      <c r="N549" s="6">
        <f>IF(AND(D549&lt;=TOTAL_BEDS,J549&lt;=TEMP_WORKER_MAX*TEMP_WORKER_HRS),1,0)</f>
        <v>1</v>
      </c>
      <c r="O549" s="2">
        <f>L549-M549-K549-FIXED_COSTS</f>
        <v>-2680.9062925613907</v>
      </c>
      <c r="P549" s="2">
        <f>IF(N549=1,O549,"")</f>
        <v>-2680.9062925613907</v>
      </c>
    </row>
    <row r="550">
      <c r="A550" s="6">
        <v>0</v>
      </c>
      <c r="B550" s="6">
        <v>17</v>
      </c>
      <c r="C550" s="6">
        <v>19</v>
      </c>
      <c r="D550" s="6">
        <f>A550+B550+C550</f>
        <v>36</v>
      </c>
      <c r="E550" s="5">
        <f>IF(A550=0,0,A550*LABOR_HRS_WK_TOM*SEASON_WEEKS*(1+DIM_PCT_TOM)^A550)</f>
        <v>0</v>
      </c>
      <c r="F550" s="5">
        <f>IF(B550=0,0,B550*LABOR_HRS_WK_CAR*SEASON_WEEKS*(1+DIM_PCT_CAR)^B550)</f>
        <v>776.02531320030891</v>
      </c>
      <c r="G550" s="5">
        <f>IF(C550=0,0,C550*LABOR_HRS_WK_MES*SEASON_WEEKS*(1+DIM_PCT_MES)^C550)</f>
        <v>1082.6092178872491</v>
      </c>
      <c r="H550" s="5">
        <f>E550+F550+G550</f>
        <v>1858.6345310875581</v>
      </c>
      <c r="I550" s="5">
        <f>MIN(H550,FARMER_HRS)</f>
        <v>720</v>
      </c>
      <c r="J550" s="5">
        <f>MAX(0,H550-FARMER_HRS)</f>
        <v>1138.6345310875581</v>
      </c>
      <c r="K550" s="2">
        <f>I550*FARMER_RATE+J550*TEMP_WORKER_RATE</f>
        <v>44767.960609158996</v>
      </c>
      <c r="L550" s="2">
        <f>A550*PRICE_TOM+B550*PRICE_CAR+C550*PRICE_MES</f>
        <v>86898</v>
      </c>
      <c r="M550" s="2">
        <f>A550*FERT_BED_TOM+B550*FERT_BED_CAR+C550*FERT_BED_MES</f>
        <v>24200</v>
      </c>
      <c r="N550" s="6">
        <f>IF(AND(D550&lt;=TOTAL_BEDS,J550&lt;=TEMP_WORKER_MAX*TEMP_WORKER_HRS),1,0)</f>
        <v>1</v>
      </c>
      <c r="O550" s="2">
        <f>L550-M550-K550-FIXED_COSTS</f>
        <v>-2069.9606091589958</v>
      </c>
      <c r="P550" s="2">
        <f>IF(N550=1,O550,"")</f>
        <v>-2069.9606091589958</v>
      </c>
    </row>
    <row r="551">
      <c r="A551" s="6">
        <v>0</v>
      </c>
      <c r="B551" s="6">
        <v>17</v>
      </c>
      <c r="C551" s="6">
        <v>20</v>
      </c>
      <c r="D551" s="6">
        <f>A551+B551+C551</f>
        <v>37</v>
      </c>
      <c r="E551" s="5">
        <f>IF(A551=0,0,A551*LABOR_HRS_WK_TOM*SEASON_WEEKS*(1+DIM_PCT_TOM)^A551)</f>
        <v>0</v>
      </c>
      <c r="F551" s="5">
        <f>IF(B551=0,0,B551*LABOR_HRS_WK_CAR*SEASON_WEEKS*(1+DIM_PCT_CAR)^B551)</f>
        <v>776.02531320030891</v>
      </c>
      <c r="G551" s="5">
        <f>IF(C551=0,0,C551*LABOR_HRS_WK_MES*SEASON_WEEKS*(1+DIM_PCT_MES)^C551)</f>
        <v>1153.8335085377259</v>
      </c>
      <c r="H551" s="5">
        <f>E551+F551+G551</f>
        <v>1929.8588217380347</v>
      </c>
      <c r="I551" s="5">
        <f>MIN(H551,FARMER_HRS)</f>
        <v>720</v>
      </c>
      <c r="J551" s="5">
        <f>MAX(0,H551-FARMER_HRS)</f>
        <v>1209.8588217380347</v>
      </c>
      <c r="K551" s="2">
        <f>I551*FARMER_RATE+J551*TEMP_WORKER_RATE</f>
        <v>46004.493432951989</v>
      </c>
      <c r="L551" s="2">
        <f>A551*PRICE_TOM+B551*PRICE_CAR+C551*PRICE_MES</f>
        <v>89598</v>
      </c>
      <c r="M551" s="2">
        <f>A551*FERT_BED_TOM+B551*FERT_BED_CAR+C551*FERT_BED_MES</f>
        <v>25080</v>
      </c>
      <c r="N551" s="6">
        <f>IF(AND(D551&lt;=TOTAL_BEDS,J551&lt;=TEMP_WORKER_MAX*TEMP_WORKER_HRS),1,0)</f>
        <v>1</v>
      </c>
      <c r="O551" s="2">
        <f>L551-M551-K551-FIXED_COSTS</f>
        <v>-1486.4934329519892</v>
      </c>
      <c r="P551" s="2">
        <f>IF(N551=1,O551,"")</f>
        <v>-1486.4934329519892</v>
      </c>
    </row>
    <row r="552">
      <c r="A552" s="6">
        <v>0</v>
      </c>
      <c r="B552" s="6">
        <v>17</v>
      </c>
      <c r="C552" s="6">
        <v>21</v>
      </c>
      <c r="D552" s="6">
        <f>A552+B552+C552</f>
        <v>38</v>
      </c>
      <c r="E552" s="5">
        <f>IF(A552=0,0,A552*LABOR_HRS_WK_TOM*SEASON_WEEKS*(1+DIM_PCT_TOM)^A552)</f>
        <v>0</v>
      </c>
      <c r="F552" s="5">
        <f>IF(B552=0,0,B552*LABOR_HRS_WK_CAR*SEASON_WEEKS*(1+DIM_PCT_CAR)^B552)</f>
        <v>776.02531320030891</v>
      </c>
      <c r="G552" s="5">
        <f>IF(C552=0,0,C552*LABOR_HRS_WK_MES*SEASON_WEEKS*(1+DIM_PCT_MES)^C552)</f>
        <v>1226.6692487641699</v>
      </c>
      <c r="H552" s="5">
        <f>E552+F552+G552</f>
        <v>2002.6945619644789</v>
      </c>
      <c r="I552" s="5">
        <f>MIN(H552,FARMER_HRS)</f>
        <v>720</v>
      </c>
      <c r="J552" s="5">
        <f>MAX(0,H552-FARMER_HRS)</f>
        <v>1282.6945619644789</v>
      </c>
      <c r="K552" s="2">
        <f>I552*FARMER_RATE+J552*TEMP_WORKER_RATE</f>
        <v>47269.002811883314</v>
      </c>
      <c r="L552" s="2">
        <f>A552*PRICE_TOM+B552*PRICE_CAR+C552*PRICE_MES</f>
        <v>92298</v>
      </c>
      <c r="M552" s="2">
        <f>A552*FERT_BED_TOM+B552*FERT_BED_CAR+C552*FERT_BED_MES</f>
        <v>25960</v>
      </c>
      <c r="N552" s="6">
        <f>IF(AND(D552&lt;=TOTAL_BEDS,J552&lt;=TEMP_WORKER_MAX*TEMP_WORKER_HRS),1,0)</f>
        <v>1</v>
      </c>
      <c r="O552" s="2">
        <f>L552-M552-K552-FIXED_COSTS</f>
        <v>-931.00281188331428</v>
      </c>
      <c r="P552" s="2">
        <f>IF(N552=1,O552,"")</f>
        <v>-931.00281188331428</v>
      </c>
    </row>
    <row r="553">
      <c r="A553" s="6">
        <v>0</v>
      </c>
      <c r="B553" s="6">
        <v>17</v>
      </c>
      <c r="C553" s="6">
        <v>22</v>
      </c>
      <c r="D553" s="6">
        <f>A553+B553+C553</f>
        <v>39</v>
      </c>
      <c r="E553" s="5">
        <f>IF(A553=0,0,A553*LABOR_HRS_WK_TOM*SEASON_WEEKS*(1+DIM_PCT_TOM)^A553)</f>
        <v>0</v>
      </c>
      <c r="F553" s="5">
        <f>IF(B553=0,0,B553*LABOR_HRS_WK_CAR*SEASON_WEEKS*(1+DIM_PCT_CAR)^B553)</f>
        <v>776.02531320030891</v>
      </c>
      <c r="G553" s="5">
        <f>IF(C553=0,0,C553*LABOR_HRS_WK_MES*SEASON_WEEKS*(1+DIM_PCT_MES)^C553)</f>
        <v>1301.1455960105659</v>
      </c>
      <c r="H553" s="5">
        <f>E553+F553+G553</f>
        <v>2077.1709092108749</v>
      </c>
      <c r="I553" s="5">
        <f>MIN(H553,FARMER_HRS)</f>
        <v>720</v>
      </c>
      <c r="J553" s="5">
        <f>MAX(0,H553-FARMER_HRS)</f>
        <v>1357.1709092108749</v>
      </c>
      <c r="K553" s="2">
        <f>I553*FARMER_RATE+J553*TEMP_WORKER_RATE</f>
        <v>48561.99495157769</v>
      </c>
      <c r="L553" s="2">
        <f>A553*PRICE_TOM+B553*PRICE_CAR+C553*PRICE_MES</f>
        <v>94998</v>
      </c>
      <c r="M553" s="2">
        <f>A553*FERT_BED_TOM+B553*FERT_BED_CAR+C553*FERT_BED_MES</f>
        <v>26840</v>
      </c>
      <c r="N553" s="6">
        <f>IF(AND(D553&lt;=TOTAL_BEDS,J553&lt;=TEMP_WORKER_MAX*TEMP_WORKER_HRS),1,0)</f>
        <v>1</v>
      </c>
      <c r="O553" s="2">
        <f>L553-M553-K553-FIXED_COSTS</f>
        <v>-403.99495157768979</v>
      </c>
      <c r="P553" s="2">
        <f>IF(N553=1,O553,"")</f>
        <v>-403.99495157768979</v>
      </c>
    </row>
    <row r="554">
      <c r="A554" s="6">
        <v>0</v>
      </c>
      <c r="B554" s="6">
        <v>17</v>
      </c>
      <c r="C554" s="6">
        <v>23</v>
      </c>
      <c r="D554" s="6">
        <f>A554+B554+C554</f>
        <v>40</v>
      </c>
      <c r="E554" s="5">
        <f>IF(A554=0,0,A554*LABOR_HRS_WK_TOM*SEASON_WEEKS*(1+DIM_PCT_TOM)^A554)</f>
        <v>0</v>
      </c>
      <c r="F554" s="5">
        <f>IF(B554=0,0,B554*LABOR_HRS_WK_CAR*SEASON_WEEKS*(1+DIM_PCT_CAR)^B554)</f>
        <v>776.02531320030891</v>
      </c>
      <c r="G554" s="5">
        <f>IF(C554=0,0,C554*LABOR_HRS_WK_MES*SEASON_WEEKS*(1+DIM_PCT_MES)^C554)</f>
        <v>1377.2921848680023</v>
      </c>
      <c r="H554" s="5">
        <f>E554+F554+G554</f>
        <v>2153.3174980683111</v>
      </c>
      <c r="I554" s="5">
        <f>MIN(H554,FARMER_HRS)</f>
        <v>720</v>
      </c>
      <c r="J554" s="5">
        <f>MAX(0,H554-FARMER_HRS)</f>
        <v>1433.3174980683111</v>
      </c>
      <c r="K554" s="2">
        <f>I554*FARMER_RATE+J554*TEMP_WORKER_RATE</f>
        <v>49883.984341463729</v>
      </c>
      <c r="L554" s="2">
        <f>A554*PRICE_TOM+B554*PRICE_CAR+C554*PRICE_MES</f>
        <v>97698</v>
      </c>
      <c r="M554" s="2">
        <f>A554*FERT_BED_TOM+B554*FERT_BED_CAR+C554*FERT_BED_MES</f>
        <v>27720</v>
      </c>
      <c r="N554" s="6">
        <f>IF(AND(D554&lt;=TOTAL_BEDS,J554&lt;=TEMP_WORKER_MAX*TEMP_WORKER_HRS),1,0)</f>
        <v>1</v>
      </c>
      <c r="O554" s="2">
        <f>L554-M554-K554-FIXED_COSTS</f>
        <v>94.015658536271076</v>
      </c>
      <c r="P554" s="2">
        <f>IF(N554=1,O554,"")</f>
        <v>94.015658536271076</v>
      </c>
    </row>
    <row r="555">
      <c r="A555" s="6">
        <v>0</v>
      </c>
      <c r="B555" s="6">
        <v>17</v>
      </c>
      <c r="C555" s="6">
        <v>24</v>
      </c>
      <c r="D555" s="6">
        <f>A555+B555+C555</f>
        <v>41</v>
      </c>
      <c r="E555" s="5">
        <f>IF(A555=0,0,A555*LABOR_HRS_WK_TOM*SEASON_WEEKS*(1+DIM_PCT_TOM)^A555)</f>
        <v>0</v>
      </c>
      <c r="F555" s="5">
        <f>IF(B555=0,0,B555*LABOR_HRS_WK_CAR*SEASON_WEEKS*(1+DIM_PCT_CAR)^B555)</f>
        <v>776.02531320030891</v>
      </c>
      <c r="G555" s="5">
        <f>IF(C555=0,0,C555*LABOR_HRS_WK_MES*SEASON_WEEKS*(1+DIM_PCT_MES)^C555)</f>
        <v>1455.139134447498</v>
      </c>
      <c r="H555" s="5">
        <f>E555+F555+G555</f>
        <v>2231.1644476478068</v>
      </c>
      <c r="I555" s="5">
        <f>MIN(H555,FARMER_HRS)</f>
        <v>720</v>
      </c>
      <c r="J555" s="5">
        <f>MAX(0,H555-FARMER_HRS)</f>
        <v>1511.1644476478068</v>
      </c>
      <c r="K555" s="2">
        <f>I555*FARMER_RATE+J555*TEMP_WORKER_RATE</f>
        <v>51235.493882774419</v>
      </c>
      <c r="L555" s="2">
        <f>A555*PRICE_TOM+B555*PRICE_CAR+C555*PRICE_MES</f>
        <v>100398</v>
      </c>
      <c r="M555" s="2">
        <f>A555*FERT_BED_TOM+B555*FERT_BED_CAR+C555*FERT_BED_MES</f>
        <v>28600</v>
      </c>
      <c r="N555" s="6">
        <f>IF(AND(D555&lt;=TOTAL_BEDS,J555&lt;=TEMP_WORKER_MAX*TEMP_WORKER_HRS),1,0)</f>
        <v>1</v>
      </c>
      <c r="O555" s="2">
        <f>L555-M555-K555-FIXED_COSTS</f>
        <v>562.506117225581</v>
      </c>
      <c r="P555" s="2">
        <f>IF(N555=1,O555,"")</f>
        <v>562.506117225581</v>
      </c>
    </row>
    <row r="556">
      <c r="A556" s="6">
        <v>0</v>
      </c>
      <c r="B556" s="6">
        <v>17</v>
      </c>
      <c r="C556" s="6">
        <v>25</v>
      </c>
      <c r="D556" s="6">
        <f>A556+B556+C556</f>
        <v>42</v>
      </c>
      <c r="E556" s="5">
        <f>IF(A556=0,0,A556*LABOR_HRS_WK_TOM*SEASON_WEEKS*(1+DIM_PCT_TOM)^A556)</f>
        <v>0</v>
      </c>
      <c r="F556" s="5">
        <f>IF(B556=0,0,B556*LABOR_HRS_WK_CAR*SEASON_WEEKS*(1+DIM_PCT_CAR)^B556)</f>
        <v>776.02531320030891</v>
      </c>
      <c r="G556" s="5">
        <f>IF(C556=0,0,C556*LABOR_HRS_WK_MES*SEASON_WEEKS*(1+DIM_PCT_MES)^C556)</f>
        <v>1534.7170558625955</v>
      </c>
      <c r="H556" s="5">
        <f>E556+F556+G556</f>
        <v>2310.7423690629043</v>
      </c>
      <c r="I556" s="5">
        <f>MIN(H556,FARMER_HRS)</f>
        <v>720</v>
      </c>
      <c r="J556" s="5">
        <f>MAX(0,H556-FARMER_HRS)</f>
        <v>1590.7423690629043</v>
      </c>
      <c r="K556" s="2">
        <f>I556*FARMER_RATE+J556*TEMP_WORKER_RATE</f>
        <v>52617.055018453204</v>
      </c>
      <c r="L556" s="2">
        <f>A556*PRICE_TOM+B556*PRICE_CAR+C556*PRICE_MES</f>
        <v>103098</v>
      </c>
      <c r="M556" s="2">
        <f>A556*FERT_BED_TOM+B556*FERT_BED_CAR+C556*FERT_BED_MES</f>
        <v>29480</v>
      </c>
      <c r="N556" s="6">
        <f>IF(AND(D556&lt;=TOTAL_BEDS,J556&lt;=TEMP_WORKER_MAX*TEMP_WORKER_HRS),1,0)</f>
        <v>1</v>
      </c>
      <c r="O556" s="2">
        <f>L556-M556-K556-FIXED_COSTS</f>
        <v>1000.944981546796</v>
      </c>
      <c r="P556" s="2">
        <f>IF(N556=1,O556,"")</f>
        <v>1000.944981546796</v>
      </c>
    </row>
    <row r="557">
      <c r="A557" s="6">
        <v>0</v>
      </c>
      <c r="B557" s="6">
        <v>17</v>
      </c>
      <c r="C557" s="6">
        <v>26</v>
      </c>
      <c r="D557" s="6">
        <f>A557+B557+C557</f>
        <v>43</v>
      </c>
      <c r="E557" s="5">
        <f>IF(A557=0,0,A557*LABOR_HRS_WK_TOM*SEASON_WEEKS*(1+DIM_PCT_TOM)^A557)</f>
        <v>0</v>
      </c>
      <c r="F557" s="5">
        <f>IF(B557=0,0,B557*LABOR_HRS_WK_CAR*SEASON_WEEKS*(1+DIM_PCT_CAR)^B557)</f>
        <v>776.02531320030891</v>
      </c>
      <c r="G557" s="5">
        <f>IF(C557=0,0,C557*LABOR_HRS_WK_MES*SEASON_WEEKS*(1+DIM_PCT_MES)^C557)</f>
        <v>1616.0570598233128</v>
      </c>
      <c r="H557" s="5">
        <f>E557+F557+G557</f>
        <v>2392.0823730236216</v>
      </c>
      <c r="I557" s="5">
        <f>MIN(H557,FARMER_HRS)</f>
        <v>720</v>
      </c>
      <c r="J557" s="5">
        <f>MAX(0,H557-FARMER_HRS)</f>
        <v>1672.0823730236216</v>
      </c>
      <c r="K557" s="2">
        <f>I557*FARMER_RATE+J557*TEMP_WORKER_RATE</f>
        <v>54029.207864993426</v>
      </c>
      <c r="L557" s="2">
        <f>A557*PRICE_TOM+B557*PRICE_CAR+C557*PRICE_MES</f>
        <v>105798</v>
      </c>
      <c r="M557" s="2">
        <f>A557*FERT_BED_TOM+B557*FERT_BED_CAR+C557*FERT_BED_MES</f>
        <v>30360</v>
      </c>
      <c r="N557" s="6">
        <f>IF(AND(D557&lt;=TOTAL_BEDS,J557&lt;=TEMP_WORKER_MAX*TEMP_WORKER_HRS),1,0)</f>
        <v>1</v>
      </c>
      <c r="O557" s="2">
        <f>L557-M557-K557-FIXED_COSTS</f>
        <v>1408.7921350065735</v>
      </c>
      <c r="P557" s="2">
        <f>IF(N557=1,O557,"")</f>
        <v>1408.7921350065735</v>
      </c>
    </row>
    <row r="558">
      <c r="A558" s="6">
        <v>0</v>
      </c>
      <c r="B558" s="6">
        <v>17</v>
      </c>
      <c r="C558" s="6">
        <v>27</v>
      </c>
      <c r="D558" s="6">
        <f>A558+B558+C558</f>
        <v>44</v>
      </c>
      <c r="E558" s="5">
        <f>IF(A558=0,0,A558*LABOR_HRS_WK_TOM*SEASON_WEEKS*(1+DIM_PCT_TOM)^A558)</f>
        <v>0</v>
      </c>
      <c r="F558" s="5">
        <f>IF(B558=0,0,B558*LABOR_HRS_WK_CAR*SEASON_WEEKS*(1+DIM_PCT_CAR)^B558)</f>
        <v>776.02531320030891</v>
      </c>
      <c r="G558" s="5">
        <f>IF(C558=0,0,C558*LABOR_HRS_WK_MES*SEASON_WEEKS*(1+DIM_PCT_MES)^C558)</f>
        <v>1699.19076434307</v>
      </c>
      <c r="H558" s="5">
        <f>E558+F558+G558</f>
        <v>2475.216077543379</v>
      </c>
      <c r="I558" s="5">
        <f>MIN(H558,FARMER_HRS)</f>
        <v>720</v>
      </c>
      <c r="J558" s="5">
        <f>MAX(0,H558-FARMER_HRS)</f>
        <v>1755.216077543379</v>
      </c>
      <c r="K558" s="2">
        <f>I558*FARMER_RATE+J558*TEMP_WORKER_RATE</f>
        <v>55472.501346239223</v>
      </c>
      <c r="L558" s="2">
        <f>A558*PRICE_TOM+B558*PRICE_CAR+C558*PRICE_MES</f>
        <v>108498</v>
      </c>
      <c r="M558" s="2">
        <f>A558*FERT_BED_TOM+B558*FERT_BED_CAR+C558*FERT_BED_MES</f>
        <v>31240</v>
      </c>
      <c r="N558" s="6">
        <f>IF(AND(D558&lt;=TOTAL_BEDS,J558&lt;=TEMP_WORKER_MAX*TEMP_WORKER_HRS),1,0)</f>
        <v>1</v>
      </c>
      <c r="O558" s="2">
        <f>L558-M558-K558-FIXED_COSTS</f>
        <v>1785.4986537607765</v>
      </c>
      <c r="P558" s="2">
        <f>IF(N558=1,O558,"")</f>
        <v>1785.4986537607765</v>
      </c>
    </row>
    <row r="559">
      <c r="A559" s="6">
        <v>0</v>
      </c>
      <c r="B559" s="6">
        <v>17</v>
      </c>
      <c r="C559" s="6">
        <v>28</v>
      </c>
      <c r="D559" s="6">
        <f>A559+B559+C559</f>
        <v>45</v>
      </c>
      <c r="E559" s="5">
        <f>IF(A559=0,0,A559*LABOR_HRS_WK_TOM*SEASON_WEEKS*(1+DIM_PCT_TOM)^A559)</f>
        <v>0</v>
      </c>
      <c r="F559" s="5">
        <f>IF(B559=0,0,B559*LABOR_HRS_WK_CAR*SEASON_WEEKS*(1+DIM_PCT_CAR)^B559)</f>
        <v>776.02531320030891</v>
      </c>
      <c r="G559" s="5">
        <f>IF(C559=0,0,C559*LABOR_HRS_WK_MES*SEASON_WEEKS*(1+DIM_PCT_MES)^C559)</f>
        <v>1784.1503025602233</v>
      </c>
      <c r="H559" s="5">
        <f>E559+F559+G559</f>
        <v>2560.1756157605323</v>
      </c>
      <c r="I559" s="5">
        <f>MIN(H559,FARMER_HRS)</f>
        <v>720</v>
      </c>
      <c r="J559" s="5">
        <f>MAX(0,H559-FARMER_HRS)</f>
        <v>1840.1756157605323</v>
      </c>
      <c r="K559" s="2">
        <f>I559*FARMER_RATE+J559*TEMP_WORKER_RATE</f>
        <v>56947.493329175908</v>
      </c>
      <c r="L559" s="2">
        <f>A559*PRICE_TOM+B559*PRICE_CAR+C559*PRICE_MES</f>
        <v>111198</v>
      </c>
      <c r="M559" s="2">
        <f>A559*FERT_BED_TOM+B559*FERT_BED_CAR+C559*FERT_BED_MES</f>
        <v>32120</v>
      </c>
      <c r="N559" s="6">
        <f>IF(AND(D559&lt;=TOTAL_BEDS,J559&lt;=TEMP_WORKER_MAX*TEMP_WORKER_HRS),1,0)</f>
        <v>1</v>
      </c>
      <c r="O559" s="2">
        <f>L559-M559-K559-FIXED_COSTS</f>
        <v>2130.506670824092</v>
      </c>
      <c r="P559" s="2">
        <f>IF(N559=1,O559,"")</f>
        <v>2130.506670824092</v>
      </c>
    </row>
    <row r="560">
      <c r="A560" s="6">
        <v>0</v>
      </c>
      <c r="B560" s="6">
        <v>17</v>
      </c>
      <c r="C560" s="6">
        <v>29</v>
      </c>
      <c r="D560" s="6">
        <f>A560+B560+C560</f>
        <v>46</v>
      </c>
      <c r="E560" s="5">
        <f>IF(A560=0,0,A560*LABOR_HRS_WK_TOM*SEASON_WEEKS*(1+DIM_PCT_TOM)^A560)</f>
        <v>0</v>
      </c>
      <c r="F560" s="5">
        <f>IF(B560=0,0,B560*LABOR_HRS_WK_CAR*SEASON_WEEKS*(1+DIM_PCT_CAR)^B560)</f>
        <v>776.02531320030891</v>
      </c>
      <c r="G560" s="5">
        <f>IF(C560=0,0,C560*LABOR_HRS_WK_MES*SEASON_WEEKS*(1+DIM_PCT_MES)^C560)</f>
        <v>1870.9683306758766</v>
      </c>
      <c r="H560" s="5">
        <f>E560+F560+G560</f>
        <v>2646.9936438761856</v>
      </c>
      <c r="I560" s="5">
        <f>MIN(H560,FARMER_HRS)</f>
        <v>720</v>
      </c>
      <c r="J560" s="5">
        <f>MAX(0,H560-FARMER_HRS)</f>
        <v>1926.9936438761856</v>
      </c>
      <c r="K560" s="2">
        <f>I560*FARMER_RATE+J560*TEMP_WORKER_RATE</f>
        <v>58454.750761739335</v>
      </c>
      <c r="L560" s="2">
        <f>A560*PRICE_TOM+B560*PRICE_CAR+C560*PRICE_MES</f>
        <v>113898</v>
      </c>
      <c r="M560" s="2">
        <f>A560*FERT_BED_TOM+B560*FERT_BED_CAR+C560*FERT_BED_MES</f>
        <v>33000</v>
      </c>
      <c r="N560" s="6">
        <f>IF(AND(D560&lt;=TOTAL_BEDS,J560&lt;=TEMP_WORKER_MAX*TEMP_WORKER_HRS),1,0)</f>
        <v>1</v>
      </c>
      <c r="O560" s="2">
        <f>L560-M560-K560-FIXED_COSTS</f>
        <v>2443.2492382606652</v>
      </c>
      <c r="P560" s="2">
        <f>IF(N560=1,O560,"")</f>
        <v>2443.2492382606652</v>
      </c>
    </row>
    <row r="561">
      <c r="A561" s="6">
        <v>0</v>
      </c>
      <c r="B561" s="6">
        <v>17</v>
      </c>
      <c r="C561" s="6">
        <v>30</v>
      </c>
      <c r="D561" s="6">
        <f>A561+B561+C561</f>
        <v>47</v>
      </c>
      <c r="E561" s="5">
        <f>IF(A561=0,0,A561*LABOR_HRS_WK_TOM*SEASON_WEEKS*(1+DIM_PCT_TOM)^A561)</f>
        <v>0</v>
      </c>
      <c r="F561" s="5">
        <f>IF(B561=0,0,B561*LABOR_HRS_WK_CAR*SEASON_WEEKS*(1+DIM_PCT_CAR)^B561)</f>
        <v>776.02531320030891</v>
      </c>
      <c r="G561" s="5">
        <f>IF(C561=0,0,C561*LABOR_HRS_WK_MES*SEASON_WEEKS*(1+DIM_PCT_MES)^C561)</f>
        <v>1959.6780360096466</v>
      </c>
      <c r="H561" s="5">
        <f>E561+F561+G561</f>
        <v>2735.7033492099554</v>
      </c>
      <c r="I561" s="5">
        <f>MIN(H561,FARMER_HRS)</f>
        <v>720</v>
      </c>
      <c r="J561" s="5">
        <f>MAX(0,H561-FARMER_HRS)</f>
        <v>2015.7033492099554</v>
      </c>
      <c r="K561" s="2">
        <f>I561*FARMER_RATE+J561*TEMP_WORKER_RATE</f>
        <v>59994.849812672837</v>
      </c>
      <c r="L561" s="2">
        <f>A561*PRICE_TOM+B561*PRICE_CAR+C561*PRICE_MES</f>
        <v>116598</v>
      </c>
      <c r="M561" s="2">
        <f>A561*FERT_BED_TOM+B561*FERT_BED_CAR+C561*FERT_BED_MES</f>
        <v>33880</v>
      </c>
      <c r="N561" s="6">
        <f>IF(AND(D561&lt;=TOTAL_BEDS,J561&lt;=TEMP_WORKER_MAX*TEMP_WORKER_HRS),1,0)</f>
        <v>1</v>
      </c>
      <c r="O561" s="2">
        <f>L561-M561-K561-FIXED_COSTS</f>
        <v>2723.1501873271627</v>
      </c>
      <c r="P561" s="2">
        <f>IF(N561=1,O561,"")</f>
        <v>2723.1501873271627</v>
      </c>
    </row>
    <row r="562">
      <c r="A562" s="6">
        <v>0</v>
      </c>
      <c r="B562" s="6">
        <v>18</v>
      </c>
      <c r="C562" s="6">
        <v>0</v>
      </c>
      <c r="D562" s="6">
        <f>A562+B562+C562</f>
        <v>18</v>
      </c>
      <c r="E562" s="5">
        <f>IF(A562=0,0,A562*LABOR_HRS_WK_TOM*SEASON_WEEKS*(1+DIM_PCT_TOM)^A562)</f>
        <v>0</v>
      </c>
      <c r="F562" s="5">
        <f>IF(B562=0,0,B562*LABOR_HRS_WK_CAR*SEASON_WEEKS*(1+DIM_PCT_CAR)^B562)</f>
        <v>842.21570756151152</v>
      </c>
      <c r="G562" s="5">
        <f>IF(C562=0,0,C562*LABOR_HRS_WK_MES*SEASON_WEEKS*(1+DIM_PCT_MES)^C562)</f>
        <v>0</v>
      </c>
      <c r="H562" s="5">
        <f>E562+F562+G562</f>
        <v>842.21570756151152</v>
      </c>
      <c r="I562" s="5">
        <f>MIN(H562,FARMER_HRS)</f>
        <v>720</v>
      </c>
      <c r="J562" s="5">
        <f>MAX(0,H562-FARMER_HRS)</f>
        <v>122.21570756151152</v>
      </c>
      <c r="K562" s="2">
        <f>I562*FARMER_RATE+J562*TEMP_WORKER_RATE</f>
        <v>27121.800478498462</v>
      </c>
      <c r="L562" s="2">
        <f>A562*PRICE_TOM+B562*PRICE_CAR+C562*PRICE_MES</f>
        <v>37692</v>
      </c>
      <c r="M562" s="2">
        <f>A562*FERT_BED_TOM+B562*FERT_BED_CAR+C562*FERT_BED_MES</f>
        <v>7920</v>
      </c>
      <c r="N562" s="6">
        <f>IF(AND(D562&lt;=TOTAL_BEDS,J562&lt;=TEMP_WORKER_MAX*TEMP_WORKER_HRS),1,0)</f>
        <v>1</v>
      </c>
      <c r="O562" s="2">
        <f>L562-M562-K562-FIXED_COSTS</f>
        <v>-17349.800478498462</v>
      </c>
      <c r="P562" s="2">
        <f>IF(N562=1,O562,"")</f>
        <v>-17349.800478498462</v>
      </c>
    </row>
    <row r="563">
      <c r="A563" s="6">
        <v>0</v>
      </c>
      <c r="B563" s="6">
        <v>18</v>
      </c>
      <c r="C563" s="6">
        <v>1</v>
      </c>
      <c r="D563" s="6">
        <f>A563+B563+C563</f>
        <v>19</v>
      </c>
      <c r="E563" s="5">
        <f>IF(A563=0,0,A563*LABOR_HRS_WK_TOM*SEASON_WEEKS*(1+DIM_PCT_TOM)^A563)</f>
        <v>0</v>
      </c>
      <c r="F563" s="5">
        <f>IF(B563=0,0,B563*LABOR_HRS_WK_CAR*SEASON_WEEKS*(1+DIM_PCT_CAR)^B563)</f>
        <v>842.21570756151152</v>
      </c>
      <c r="G563" s="5">
        <f>IF(C563=0,0,C563*LABOR_HRS_WK_MES*SEASON_WEEKS*(1+DIM_PCT_MES)^C563)</f>
        <v>45.5625</v>
      </c>
      <c r="H563" s="5">
        <f>E563+F563+G563</f>
        <v>887.77820756151152</v>
      </c>
      <c r="I563" s="5">
        <f>MIN(H563,FARMER_HRS)</f>
        <v>720</v>
      </c>
      <c r="J563" s="5">
        <f>MAX(0,H563-FARMER_HRS)</f>
        <v>167.77820756151152</v>
      </c>
      <c r="K563" s="2">
        <f>I563*FARMER_RATE+J563*TEMP_WORKER_RATE</f>
        <v>27912.816103498462</v>
      </c>
      <c r="L563" s="2">
        <f>A563*PRICE_TOM+B563*PRICE_CAR+C563*PRICE_MES</f>
        <v>40392</v>
      </c>
      <c r="M563" s="2">
        <f>A563*FERT_BED_TOM+B563*FERT_BED_CAR+C563*FERT_BED_MES</f>
        <v>8800</v>
      </c>
      <c r="N563" s="6">
        <f>IF(AND(D563&lt;=TOTAL_BEDS,J563&lt;=TEMP_WORKER_MAX*TEMP_WORKER_HRS),1,0)</f>
        <v>1</v>
      </c>
      <c r="O563" s="2">
        <f>L563-M563-K563-FIXED_COSTS</f>
        <v>-16320.816103498462</v>
      </c>
      <c r="P563" s="2">
        <f>IF(N563=1,O563,"")</f>
        <v>-16320.816103498462</v>
      </c>
    </row>
    <row r="564">
      <c r="A564" s="6">
        <v>0</v>
      </c>
      <c r="B564" s="6">
        <v>18</v>
      </c>
      <c r="C564" s="6">
        <v>2</v>
      </c>
      <c r="D564" s="6">
        <f>A564+B564+C564</f>
        <v>20</v>
      </c>
      <c r="E564" s="5">
        <f>IF(A564=0,0,A564*LABOR_HRS_WK_TOM*SEASON_WEEKS*(1+DIM_PCT_TOM)^A564)</f>
        <v>0</v>
      </c>
      <c r="F564" s="5">
        <f>IF(B564=0,0,B564*LABOR_HRS_WK_CAR*SEASON_WEEKS*(1+DIM_PCT_CAR)^B564)</f>
        <v>842.21570756151152</v>
      </c>
      <c r="G564" s="5">
        <f>IF(C564=0,0,C564*LABOR_HRS_WK_MES*SEASON_WEEKS*(1+DIM_PCT_MES)^C564)</f>
        <v>92.2640625</v>
      </c>
      <c r="H564" s="5">
        <f>E564+F564+G564</f>
        <v>934.47977006151154</v>
      </c>
      <c r="I564" s="5">
        <f>MIN(H564,FARMER_HRS)</f>
        <v>720</v>
      </c>
      <c r="J564" s="5">
        <f>MAX(0,H564-FARMER_HRS)</f>
        <v>214.47977006151154</v>
      </c>
      <c r="K564" s="2">
        <f>I564*FARMER_RATE+J564*TEMP_WORKER_RATE</f>
        <v>28723.607119123466</v>
      </c>
      <c r="L564" s="2">
        <f>A564*PRICE_TOM+B564*PRICE_CAR+C564*PRICE_MES</f>
        <v>43092</v>
      </c>
      <c r="M564" s="2">
        <f>A564*FERT_BED_TOM+B564*FERT_BED_CAR+C564*FERT_BED_MES</f>
        <v>9680</v>
      </c>
      <c r="N564" s="6">
        <f>IF(AND(D564&lt;=TOTAL_BEDS,J564&lt;=TEMP_WORKER_MAX*TEMP_WORKER_HRS),1,0)</f>
        <v>1</v>
      </c>
      <c r="O564" s="2">
        <f>L564-M564-K564-FIXED_COSTS</f>
        <v>-15311.607119123466</v>
      </c>
      <c r="P564" s="2">
        <f>IF(N564=1,O564,"")</f>
        <v>-15311.607119123466</v>
      </c>
    </row>
    <row r="565">
      <c r="A565" s="6">
        <v>0</v>
      </c>
      <c r="B565" s="6">
        <v>18</v>
      </c>
      <c r="C565" s="6">
        <v>3</v>
      </c>
      <c r="D565" s="6">
        <f>A565+B565+C565</f>
        <v>21</v>
      </c>
      <c r="E565" s="5">
        <f>IF(A565=0,0,A565*LABOR_HRS_WK_TOM*SEASON_WEEKS*(1+DIM_PCT_TOM)^A565)</f>
        <v>0</v>
      </c>
      <c r="F565" s="5">
        <f>IF(B565=0,0,B565*LABOR_HRS_WK_CAR*SEASON_WEEKS*(1+DIM_PCT_CAR)^B565)</f>
        <v>842.21570756151152</v>
      </c>
      <c r="G565" s="5">
        <f>IF(C565=0,0,C565*LABOR_HRS_WK_MES*SEASON_WEEKS*(1+DIM_PCT_MES)^C565)</f>
        <v>140.12604492187498</v>
      </c>
      <c r="H565" s="5">
        <f>E565+F565+G565</f>
        <v>982.34175248338647</v>
      </c>
      <c r="I565" s="5">
        <f>MIN(H565,FARMER_HRS)</f>
        <v>720</v>
      </c>
      <c r="J565" s="5">
        <f>MAX(0,H565-FARMER_HRS)</f>
        <v>262.34175248338647</v>
      </c>
      <c r="K565" s="2">
        <f>I565*FARMER_RATE+J565*TEMP_WORKER_RATE</f>
        <v>29554.544313947681</v>
      </c>
      <c r="L565" s="2">
        <f>A565*PRICE_TOM+B565*PRICE_CAR+C565*PRICE_MES</f>
        <v>45792</v>
      </c>
      <c r="M565" s="2">
        <f>A565*FERT_BED_TOM+B565*FERT_BED_CAR+C565*FERT_BED_MES</f>
        <v>10560</v>
      </c>
      <c r="N565" s="6">
        <f>IF(AND(D565&lt;=TOTAL_BEDS,J565&lt;=TEMP_WORKER_MAX*TEMP_WORKER_HRS),1,0)</f>
        <v>1</v>
      </c>
      <c r="O565" s="2">
        <f>L565-M565-K565-FIXED_COSTS</f>
        <v>-14322.544313947681</v>
      </c>
      <c r="P565" s="2">
        <f>IF(N565=1,O565,"")</f>
        <v>-14322.544313947681</v>
      </c>
    </row>
    <row r="566">
      <c r="A566" s="6">
        <v>0</v>
      </c>
      <c r="B566" s="6">
        <v>18</v>
      </c>
      <c r="C566" s="6">
        <v>4</v>
      </c>
      <c r="D566" s="6">
        <f>A566+B566+C566</f>
        <v>22</v>
      </c>
      <c r="E566" s="5">
        <f>IF(A566=0,0,A566*LABOR_HRS_WK_TOM*SEASON_WEEKS*(1+DIM_PCT_TOM)^A566)</f>
        <v>0</v>
      </c>
      <c r="F566" s="5">
        <f>IF(B566=0,0,B566*LABOR_HRS_WK_CAR*SEASON_WEEKS*(1+DIM_PCT_CAR)^B566)</f>
        <v>842.21570756151152</v>
      </c>
      <c r="G566" s="5">
        <f>IF(C566=0,0,C566*LABOR_HRS_WK_MES*SEASON_WEEKS*(1+DIM_PCT_MES)^C566)</f>
        <v>189.17016064453119</v>
      </c>
      <c r="H566" s="5">
        <f>E566+F566+G566</f>
        <v>1031.3858682060427</v>
      </c>
      <c r="I566" s="5">
        <f>MIN(H566,FARMER_HRS)</f>
        <v>720</v>
      </c>
      <c r="J566" s="5">
        <f>MAX(0,H566-FARMER_HRS)</f>
        <v>311.38586820604269</v>
      </c>
      <c r="K566" s="2">
        <f>I566*FARMER_RATE+J566*TEMP_WORKER_RATE</f>
        <v>30406.004656354908</v>
      </c>
      <c r="L566" s="2">
        <f>A566*PRICE_TOM+B566*PRICE_CAR+C566*PRICE_MES</f>
        <v>48492</v>
      </c>
      <c r="M566" s="2">
        <f>A566*FERT_BED_TOM+B566*FERT_BED_CAR+C566*FERT_BED_MES</f>
        <v>11440</v>
      </c>
      <c r="N566" s="6">
        <f>IF(AND(D566&lt;=TOTAL_BEDS,J566&lt;=TEMP_WORKER_MAX*TEMP_WORKER_HRS),1,0)</f>
        <v>1</v>
      </c>
      <c r="O566" s="2">
        <f>L566-M566-K566-FIXED_COSTS</f>
        <v>-13354.004656354908</v>
      </c>
      <c r="P566" s="2">
        <f>IF(N566=1,O566,"")</f>
        <v>-13354.004656354908</v>
      </c>
    </row>
    <row r="567">
      <c r="A567" s="6">
        <v>0</v>
      </c>
      <c r="B567" s="6">
        <v>18</v>
      </c>
      <c r="C567" s="6">
        <v>5</v>
      </c>
      <c r="D567" s="6">
        <f>A567+B567+C567</f>
        <v>23</v>
      </c>
      <c r="E567" s="5">
        <f>IF(A567=0,0,A567*LABOR_HRS_WK_TOM*SEASON_WEEKS*(1+DIM_PCT_TOM)^A567)</f>
        <v>0</v>
      </c>
      <c r="F567" s="5">
        <f>IF(B567=0,0,B567*LABOR_HRS_WK_CAR*SEASON_WEEKS*(1+DIM_PCT_CAR)^B567)</f>
        <v>842.21570756151152</v>
      </c>
      <c r="G567" s="5">
        <f>IF(C567=0,0,C567*LABOR_HRS_WK_MES*SEASON_WEEKS*(1+DIM_PCT_MES)^C567)</f>
        <v>239.41848456573481</v>
      </c>
      <c r="H567" s="5">
        <f>E567+F567+G567</f>
        <v>1081.6341921272463</v>
      </c>
      <c r="I567" s="5">
        <f>MIN(H567,FARMER_HRS)</f>
        <v>720</v>
      </c>
      <c r="J567" s="5">
        <f>MAX(0,H567-FARMER_HRS)</f>
        <v>361.63419212724625</v>
      </c>
      <c r="K567" s="2">
        <f>I567*FARMER_RATE+J567*TEMP_WORKER_RATE</f>
        <v>31278.371391098026</v>
      </c>
      <c r="L567" s="2">
        <f>A567*PRICE_TOM+B567*PRICE_CAR+C567*PRICE_MES</f>
        <v>51192</v>
      </c>
      <c r="M567" s="2">
        <f>A567*FERT_BED_TOM+B567*FERT_BED_CAR+C567*FERT_BED_MES</f>
        <v>12320</v>
      </c>
      <c r="N567" s="6">
        <f>IF(AND(D567&lt;=TOTAL_BEDS,J567&lt;=TEMP_WORKER_MAX*TEMP_WORKER_HRS),1,0)</f>
        <v>1</v>
      </c>
      <c r="O567" s="2">
        <f>L567-M567-K567-FIXED_COSTS</f>
        <v>-12406.371391098026</v>
      </c>
      <c r="P567" s="2">
        <f>IF(N567=1,O567,"")</f>
        <v>-12406.371391098026</v>
      </c>
    </row>
    <row r="568">
      <c r="A568" s="6">
        <v>0</v>
      </c>
      <c r="B568" s="6">
        <v>18</v>
      </c>
      <c r="C568" s="6">
        <v>6</v>
      </c>
      <c r="D568" s="6">
        <f>A568+B568+C568</f>
        <v>24</v>
      </c>
      <c r="E568" s="5">
        <f>IF(A568=0,0,A568*LABOR_HRS_WK_TOM*SEASON_WEEKS*(1+DIM_PCT_TOM)^A568)</f>
        <v>0</v>
      </c>
      <c r="F568" s="5">
        <f>IF(B568=0,0,B568*LABOR_HRS_WK_CAR*SEASON_WEEKS*(1+DIM_PCT_CAR)^B568)</f>
        <v>842.21570756151152</v>
      </c>
      <c r="G568" s="5">
        <f>IF(C568=0,0,C568*LABOR_HRS_WK_MES*SEASON_WEEKS*(1+DIM_PCT_MES)^C568)</f>
        <v>290.89345874736773</v>
      </c>
      <c r="H568" s="5">
        <f>E568+F568+G568</f>
        <v>1133.1091663088791</v>
      </c>
      <c r="I568" s="5">
        <f>MIN(H568,FARMER_HRS)</f>
        <v>720</v>
      </c>
      <c r="J568" s="5">
        <f>MAX(0,H568-FARMER_HRS)</f>
        <v>413.10916630887914</v>
      </c>
      <c r="K568" s="2">
        <f>I568*FARMER_RATE+J568*TEMP_WORKER_RATE</f>
        <v>32172.034137306931</v>
      </c>
      <c r="L568" s="2">
        <f>A568*PRICE_TOM+B568*PRICE_CAR+C568*PRICE_MES</f>
        <v>53892</v>
      </c>
      <c r="M568" s="2">
        <f>A568*FERT_BED_TOM+B568*FERT_BED_CAR+C568*FERT_BED_MES</f>
        <v>13200</v>
      </c>
      <c r="N568" s="6">
        <f>IF(AND(D568&lt;=TOTAL_BEDS,J568&lt;=TEMP_WORKER_MAX*TEMP_WORKER_HRS),1,0)</f>
        <v>1</v>
      </c>
      <c r="O568" s="2">
        <f>L568-M568-K568-FIXED_COSTS</f>
        <v>-11480.034137306931</v>
      </c>
      <c r="P568" s="2">
        <f>IF(N568=1,O568,"")</f>
        <v>-11480.034137306931</v>
      </c>
    </row>
    <row r="569">
      <c r="A569" s="6">
        <v>0</v>
      </c>
      <c r="B569" s="6">
        <v>18</v>
      </c>
      <c r="C569" s="6">
        <v>7</v>
      </c>
      <c r="D569" s="6">
        <f>A569+B569+C569</f>
        <v>25</v>
      </c>
      <c r="E569" s="5">
        <f>IF(A569=0,0,A569*LABOR_HRS_WK_TOM*SEASON_WEEKS*(1+DIM_PCT_TOM)^A569)</f>
        <v>0</v>
      </c>
      <c r="F569" s="5">
        <f>IF(B569=0,0,B569*LABOR_HRS_WK_CAR*SEASON_WEEKS*(1+DIM_PCT_CAR)^B569)</f>
        <v>842.21570756151152</v>
      </c>
      <c r="G569" s="5">
        <f>IF(C569=0,0,C569*LABOR_HRS_WK_MES*SEASON_WEEKS*(1+DIM_PCT_MES)^C569)</f>
        <v>343.61789814532818</v>
      </c>
      <c r="H569" s="5">
        <f>E569+F569+G569</f>
        <v>1185.8336057068398</v>
      </c>
      <c r="I569" s="5">
        <f>MIN(H569,FARMER_HRS)</f>
        <v>720</v>
      </c>
      <c r="J569" s="5">
        <f>MAX(0,H569-FARMER_HRS)</f>
        <v>465.83360570683976</v>
      </c>
      <c r="K569" s="2">
        <f>I569*FARMER_RATE+J569*TEMP_WORKER_RATE</f>
        <v>33087.388987965969</v>
      </c>
      <c r="L569" s="2">
        <f>A569*PRICE_TOM+B569*PRICE_CAR+C569*PRICE_MES</f>
        <v>56592</v>
      </c>
      <c r="M569" s="2">
        <f>A569*FERT_BED_TOM+B569*FERT_BED_CAR+C569*FERT_BED_MES</f>
        <v>14080</v>
      </c>
      <c r="N569" s="6">
        <f>IF(AND(D569&lt;=TOTAL_BEDS,J569&lt;=TEMP_WORKER_MAX*TEMP_WORKER_HRS),1,0)</f>
        <v>1</v>
      </c>
      <c r="O569" s="2">
        <f>L569-M569-K569-FIXED_COSTS</f>
        <v>-10575.388987965969</v>
      </c>
      <c r="P569" s="2">
        <f>IF(N569=1,O569,"")</f>
        <v>-10575.388987965969</v>
      </c>
    </row>
    <row r="570">
      <c r="A570" s="6">
        <v>0</v>
      </c>
      <c r="B570" s="6">
        <v>18</v>
      </c>
      <c r="C570" s="6">
        <v>8</v>
      </c>
      <c r="D570" s="6">
        <f>A570+B570+C570</f>
        <v>26</v>
      </c>
      <c r="E570" s="5">
        <f>IF(A570=0,0,A570*LABOR_HRS_WK_TOM*SEASON_WEEKS*(1+DIM_PCT_TOM)^A570)</f>
        <v>0</v>
      </c>
      <c r="F570" s="5">
        <f>IF(B570=0,0,B570*LABOR_HRS_WK_CAR*SEASON_WEEKS*(1+DIM_PCT_CAR)^B570)</f>
        <v>842.21570756151152</v>
      </c>
      <c r="G570" s="5">
        <f>IF(C570=0,0,C570*LABOR_HRS_WK_MES*SEASON_WEEKS*(1+DIM_PCT_MES)^C570)</f>
        <v>397.61499642530833</v>
      </c>
      <c r="H570" s="5">
        <f>E570+F570+G570</f>
        <v>1239.8307039868198</v>
      </c>
      <c r="I570" s="5">
        <f>MIN(H570,FARMER_HRS)</f>
        <v>720</v>
      </c>
      <c r="J570" s="5">
        <f>MAX(0,H570-FARMER_HRS)</f>
        <v>519.8307039868198</v>
      </c>
      <c r="K570" s="2">
        <f>I570*FARMER_RATE+J570*TEMP_WORKER_RATE</f>
        <v>34024.838610882289</v>
      </c>
      <c r="L570" s="2">
        <f>A570*PRICE_TOM+B570*PRICE_CAR+C570*PRICE_MES</f>
        <v>59292</v>
      </c>
      <c r="M570" s="2">
        <f>A570*FERT_BED_TOM+B570*FERT_BED_CAR+C570*FERT_BED_MES</f>
        <v>14960</v>
      </c>
      <c r="N570" s="6">
        <f>IF(AND(D570&lt;=TOTAL_BEDS,J570&lt;=TEMP_WORKER_MAX*TEMP_WORKER_HRS),1,0)</f>
        <v>1</v>
      </c>
      <c r="O570" s="2">
        <f>L570-M570-K570-FIXED_COSTS</f>
        <v>-9692.8386108822888</v>
      </c>
      <c r="P570" s="2">
        <f>IF(N570=1,O570,"")</f>
        <v>-9692.8386108822888</v>
      </c>
    </row>
    <row r="571">
      <c r="A571" s="6">
        <v>0</v>
      </c>
      <c r="B571" s="6">
        <v>18</v>
      </c>
      <c r="C571" s="6">
        <v>9</v>
      </c>
      <c r="D571" s="6">
        <f>A571+B571+C571</f>
        <v>27</v>
      </c>
      <c r="E571" s="5">
        <f>IF(A571=0,0,A571*LABOR_HRS_WK_TOM*SEASON_WEEKS*(1+DIM_PCT_TOM)^A571)</f>
        <v>0</v>
      </c>
      <c r="F571" s="5">
        <f>IF(B571=0,0,B571*LABOR_HRS_WK_CAR*SEASON_WEEKS*(1+DIM_PCT_CAR)^B571)</f>
        <v>842.21570756151152</v>
      </c>
      <c r="G571" s="5">
        <f>IF(C571=0,0,C571*LABOR_HRS_WK_MES*SEASON_WEEKS*(1+DIM_PCT_MES)^C571)</f>
        <v>452.90833186570273</v>
      </c>
      <c r="H571" s="5">
        <f>E571+F571+G571</f>
        <v>1295.1240394272143</v>
      </c>
      <c r="I571" s="5">
        <f>MIN(H571,FARMER_HRS)</f>
        <v>720</v>
      </c>
      <c r="J571" s="5">
        <f>MAX(0,H571-FARMER_HRS)</f>
        <v>575.12403942721426</v>
      </c>
      <c r="K571" s="2">
        <f>I571*FARMER_RATE+J571*TEMP_WORKER_RATE</f>
        <v>34984.792351166914</v>
      </c>
      <c r="L571" s="2">
        <f>A571*PRICE_TOM+B571*PRICE_CAR+C571*PRICE_MES</f>
        <v>61992</v>
      </c>
      <c r="M571" s="2">
        <f>A571*FERT_BED_TOM+B571*FERT_BED_CAR+C571*FERT_BED_MES</f>
        <v>15840</v>
      </c>
      <c r="N571" s="6">
        <f>IF(AND(D571&lt;=TOTAL_BEDS,J571&lt;=TEMP_WORKER_MAX*TEMP_WORKER_HRS),1,0)</f>
        <v>1</v>
      </c>
      <c r="O571" s="2">
        <f>L571-M571-K571-FIXED_COSTS</f>
        <v>-8832.7923511669142</v>
      </c>
      <c r="P571" s="2">
        <f>IF(N571=1,O571,"")</f>
        <v>-8832.7923511669142</v>
      </c>
    </row>
    <row r="572">
      <c r="A572" s="6">
        <v>0</v>
      </c>
      <c r="B572" s="6">
        <v>18</v>
      </c>
      <c r="C572" s="6">
        <v>10</v>
      </c>
      <c r="D572" s="6">
        <f>A572+B572+C572</f>
        <v>28</v>
      </c>
      <c r="E572" s="5">
        <f>IF(A572=0,0,A572*LABOR_HRS_WK_TOM*SEASON_WEEKS*(1+DIM_PCT_TOM)^A572)</f>
        <v>0</v>
      </c>
      <c r="F572" s="5">
        <f>IF(B572=0,0,B572*LABOR_HRS_WK_CAR*SEASON_WEEKS*(1+DIM_PCT_CAR)^B572)</f>
        <v>842.21570756151152</v>
      </c>
      <c r="G572" s="5">
        <f>IF(C572=0,0,C572*LABOR_HRS_WK_MES*SEASON_WEEKS*(1+DIM_PCT_MES)^C572)</f>
        <v>509.52187334891551</v>
      </c>
      <c r="H572" s="5">
        <f>E572+F572+G572</f>
        <v>1351.7375809104269</v>
      </c>
      <c r="I572" s="5">
        <f>MIN(H572,FARMER_HRS)</f>
        <v>720</v>
      </c>
      <c r="J572" s="5">
        <f>MAX(0,H572-FARMER_HRS)</f>
        <v>631.73758091042691</v>
      </c>
      <c r="K572" s="2">
        <f>I572*FARMER_RATE+J572*TEMP_WORKER_RATE</f>
        <v>35967.666335250469</v>
      </c>
      <c r="L572" s="2">
        <f>A572*PRICE_TOM+B572*PRICE_CAR+C572*PRICE_MES</f>
        <v>64692</v>
      </c>
      <c r="M572" s="2">
        <f>A572*FERT_BED_TOM+B572*FERT_BED_CAR+C572*FERT_BED_MES</f>
        <v>16720</v>
      </c>
      <c r="N572" s="6">
        <f>IF(AND(D572&lt;=TOTAL_BEDS,J572&lt;=TEMP_WORKER_MAX*TEMP_WORKER_HRS),1,0)</f>
        <v>1</v>
      </c>
      <c r="O572" s="2">
        <f>L572-M572-K572-FIXED_COSTS</f>
        <v>-7995.6663352504693</v>
      </c>
      <c r="P572" s="2">
        <f>IF(N572=1,O572,"")</f>
        <v>-7995.6663352504693</v>
      </c>
    </row>
    <row r="573">
      <c r="A573" s="6">
        <v>0</v>
      </c>
      <c r="B573" s="6">
        <v>18</v>
      </c>
      <c r="C573" s="6">
        <v>11</v>
      </c>
      <c r="D573" s="6">
        <f>A573+B573+C573</f>
        <v>29</v>
      </c>
      <c r="E573" s="5">
        <f>IF(A573=0,0,A573*LABOR_HRS_WK_TOM*SEASON_WEEKS*(1+DIM_PCT_TOM)^A573)</f>
        <v>0</v>
      </c>
      <c r="F573" s="5">
        <f>IF(B573=0,0,B573*LABOR_HRS_WK_CAR*SEASON_WEEKS*(1+DIM_PCT_CAR)^B573)</f>
        <v>842.21570756151152</v>
      </c>
      <c r="G573" s="5">
        <f>IF(C573=0,0,C573*LABOR_HRS_WK_MES*SEASON_WEEKS*(1+DIM_PCT_MES)^C573)</f>
        <v>567.47998644235463</v>
      </c>
      <c r="H573" s="5">
        <f>E573+F573+G573</f>
        <v>1409.6956940038663</v>
      </c>
      <c r="I573" s="5">
        <f>MIN(H573,FARMER_HRS)</f>
        <v>720</v>
      </c>
      <c r="J573" s="5">
        <f>MAX(0,H573-FARMER_HRS)</f>
        <v>689.69569400386627</v>
      </c>
      <c r="K573" s="2">
        <f>I573*FARMER_RATE+J573*TEMP_WORKER_RATE</f>
        <v>36973.883576456014</v>
      </c>
      <c r="L573" s="2">
        <f>A573*PRICE_TOM+B573*PRICE_CAR+C573*PRICE_MES</f>
        <v>67392</v>
      </c>
      <c r="M573" s="2">
        <f>A573*FERT_BED_TOM+B573*FERT_BED_CAR+C573*FERT_BED_MES</f>
        <v>17600</v>
      </c>
      <c r="N573" s="6">
        <f>IF(AND(D573&lt;=TOTAL_BEDS,J573&lt;=TEMP_WORKER_MAX*TEMP_WORKER_HRS),1,0)</f>
        <v>1</v>
      </c>
      <c r="O573" s="2">
        <f>L573-M573-K573-FIXED_COSTS</f>
        <v>-7181.8835764560135</v>
      </c>
      <c r="P573" s="2">
        <f>IF(N573=1,O573,"")</f>
        <v>-7181.8835764560135</v>
      </c>
    </row>
    <row r="574">
      <c r="A574" s="6">
        <v>0</v>
      </c>
      <c r="B574" s="6">
        <v>18</v>
      </c>
      <c r="C574" s="6">
        <v>12</v>
      </c>
      <c r="D574" s="6">
        <f>A574+B574+C574</f>
        <v>30</v>
      </c>
      <c r="E574" s="5">
        <f>IF(A574=0,0,A574*LABOR_HRS_WK_TOM*SEASON_WEEKS*(1+DIM_PCT_TOM)^A574)</f>
        <v>0</v>
      </c>
      <c r="F574" s="5">
        <f>IF(B574=0,0,B574*LABOR_HRS_WK_CAR*SEASON_WEEKS*(1+DIM_PCT_CAR)^B574)</f>
        <v>842.21570756151152</v>
      </c>
      <c r="G574" s="5">
        <f>IF(C574=0,0,C574*LABOR_HRS_WK_MES*SEASON_WEEKS*(1+DIM_PCT_MES)^C574)</f>
        <v>626.807439570419</v>
      </c>
      <c r="H574" s="5">
        <f>E574+F574+G574</f>
        <v>1469.0231471319305</v>
      </c>
      <c r="I574" s="5">
        <f>MIN(H574,FARMER_HRS)</f>
        <v>720</v>
      </c>
      <c r="J574" s="5">
        <f>MAX(0,H574-FARMER_HRS)</f>
        <v>749.0231471319305</v>
      </c>
      <c r="K574" s="2">
        <f>I574*FARMER_RATE+J574*TEMP_WORKER_RATE</f>
        <v>38003.874082151568</v>
      </c>
      <c r="L574" s="2">
        <f>A574*PRICE_TOM+B574*PRICE_CAR+C574*PRICE_MES</f>
        <v>70092</v>
      </c>
      <c r="M574" s="2">
        <f>A574*FERT_BED_TOM+B574*FERT_BED_CAR+C574*FERT_BED_MES</f>
        <v>18480</v>
      </c>
      <c r="N574" s="6">
        <f>IF(AND(D574&lt;=TOTAL_BEDS,J574&lt;=TEMP_WORKER_MAX*TEMP_WORKER_HRS),1,0)</f>
        <v>1</v>
      </c>
      <c r="O574" s="2">
        <f>L574-M574-K574-FIXED_COSTS</f>
        <v>-6391.8740821515676</v>
      </c>
      <c r="P574" s="2">
        <f>IF(N574=1,O574,"")</f>
        <v>-6391.8740821515676</v>
      </c>
    </row>
    <row r="575">
      <c r="A575" s="6">
        <v>0</v>
      </c>
      <c r="B575" s="6">
        <v>18</v>
      </c>
      <c r="C575" s="6">
        <v>13</v>
      </c>
      <c r="D575" s="6">
        <f>A575+B575+C575</f>
        <v>31</v>
      </c>
      <c r="E575" s="5">
        <f>IF(A575=0,0,A575*LABOR_HRS_WK_TOM*SEASON_WEEKS*(1+DIM_PCT_TOM)^A575)</f>
        <v>0</v>
      </c>
      <c r="F575" s="5">
        <f>IF(B575=0,0,B575*LABOR_HRS_WK_CAR*SEASON_WEEKS*(1+DIM_PCT_CAR)^B575)</f>
        <v>842.21570756151152</v>
      </c>
      <c r="G575" s="5">
        <f>IF(C575=0,0,C575*LABOR_HRS_WK_MES*SEASON_WEEKS*(1+DIM_PCT_MES)^C575)</f>
        <v>687.52941027880331</v>
      </c>
      <c r="H575" s="5">
        <f>E575+F575+G575</f>
        <v>1529.7451178403148</v>
      </c>
      <c r="I575" s="5">
        <f>MIN(H575,FARMER_HRS)</f>
        <v>720</v>
      </c>
      <c r="J575" s="5">
        <f>MAX(0,H575-FARMER_HRS)</f>
        <v>809.74511784031483</v>
      </c>
      <c r="K575" s="2">
        <f>I575*FARMER_RATE+J575*TEMP_WORKER_RATE</f>
        <v>39058.074962505467</v>
      </c>
      <c r="L575" s="2">
        <f>A575*PRICE_TOM+B575*PRICE_CAR+C575*PRICE_MES</f>
        <v>72792</v>
      </c>
      <c r="M575" s="2">
        <f>A575*FERT_BED_TOM+B575*FERT_BED_CAR+C575*FERT_BED_MES</f>
        <v>19360</v>
      </c>
      <c r="N575" s="6">
        <f>IF(AND(D575&lt;=TOTAL_BEDS,J575&lt;=TEMP_WORKER_MAX*TEMP_WORKER_HRS),1,0)</f>
        <v>1</v>
      </c>
      <c r="O575" s="2">
        <f>L575-M575-K575-FIXED_COSTS</f>
        <v>-5626.0749625054668</v>
      </c>
      <c r="P575" s="2">
        <f>IF(N575=1,O575,"")</f>
        <v>-5626.0749625054668</v>
      </c>
    </row>
    <row r="576">
      <c r="A576" s="6">
        <v>0</v>
      </c>
      <c r="B576" s="6">
        <v>18</v>
      </c>
      <c r="C576" s="6">
        <v>14</v>
      </c>
      <c r="D576" s="6">
        <f>A576+B576+C576</f>
        <v>32</v>
      </c>
      <c r="E576" s="5">
        <f>IF(A576=0,0,A576*LABOR_HRS_WK_TOM*SEASON_WEEKS*(1+DIM_PCT_TOM)^A576)</f>
        <v>0</v>
      </c>
      <c r="F576" s="5">
        <f>IF(B576=0,0,B576*LABOR_HRS_WK_CAR*SEASON_WEEKS*(1+DIM_PCT_CAR)^B576)</f>
        <v>842.21570756151152</v>
      </c>
      <c r="G576" s="5">
        <f>IF(C576=0,0,C576*LABOR_HRS_WK_MES*SEASON_WEEKS*(1+DIM_PCT_MES)^C576)</f>
        <v>749.67149159246435</v>
      </c>
      <c r="H576" s="5">
        <f>E576+F576+G576</f>
        <v>1591.8871991539759</v>
      </c>
      <c r="I576" s="5">
        <f>MIN(H576,FARMER_HRS)</f>
        <v>720</v>
      </c>
      <c r="J576" s="5">
        <f>MAX(0,H576-FARMER_HRS)</f>
        <v>871.88719915397587</v>
      </c>
      <c r="K576" s="2">
        <f>I576*FARMER_RATE+J576*TEMP_WORKER_RATE</f>
        <v>40136.930540867637</v>
      </c>
      <c r="L576" s="2">
        <f>A576*PRICE_TOM+B576*PRICE_CAR+C576*PRICE_MES</f>
        <v>75492</v>
      </c>
      <c r="M576" s="2">
        <f>A576*FERT_BED_TOM+B576*FERT_BED_CAR+C576*FERT_BED_MES</f>
        <v>20240</v>
      </c>
      <c r="N576" s="6">
        <f>IF(AND(D576&lt;=TOTAL_BEDS,J576&lt;=TEMP_WORKER_MAX*TEMP_WORKER_HRS),1,0)</f>
        <v>1</v>
      </c>
      <c r="O576" s="2">
        <f>L576-M576-K576-FIXED_COSTS</f>
        <v>-4884.9305408676373</v>
      </c>
      <c r="P576" s="2">
        <f>IF(N576=1,O576,"")</f>
        <v>-4884.9305408676373</v>
      </c>
    </row>
    <row r="577">
      <c r="A577" s="6">
        <v>0</v>
      </c>
      <c r="B577" s="6">
        <v>18</v>
      </c>
      <c r="C577" s="6">
        <v>15</v>
      </c>
      <c r="D577" s="6">
        <f>A577+B577+C577</f>
        <v>33</v>
      </c>
      <c r="E577" s="5">
        <f>IF(A577=0,0,A577*LABOR_HRS_WK_TOM*SEASON_WEEKS*(1+DIM_PCT_TOM)^A577)</f>
        <v>0</v>
      </c>
      <c r="F577" s="5">
        <f>IF(B577=0,0,B577*LABOR_HRS_WK_CAR*SEASON_WEEKS*(1+DIM_PCT_CAR)^B577)</f>
        <v>842.21570756151152</v>
      </c>
      <c r="G577" s="5">
        <f>IF(C577=0,0,C577*LABOR_HRS_WK_MES*SEASON_WEEKS*(1+DIM_PCT_MES)^C577)</f>
        <v>813.25969846861074</v>
      </c>
      <c r="H577" s="5">
        <f>E577+F577+G577</f>
        <v>1655.4754060301223</v>
      </c>
      <c r="I577" s="5">
        <f>MIN(H577,FARMER_HRS)</f>
        <v>720</v>
      </c>
      <c r="J577" s="5">
        <f>MAX(0,H577-FARMER_HRS)</f>
        <v>935.47540603012226</v>
      </c>
      <c r="K577" s="2">
        <f>I577*FARMER_RATE+J577*TEMP_WORKER_RATE</f>
        <v>41240.892465800731</v>
      </c>
      <c r="L577" s="2">
        <f>A577*PRICE_TOM+B577*PRICE_CAR+C577*PRICE_MES</f>
        <v>78192</v>
      </c>
      <c r="M577" s="2">
        <f>A577*FERT_BED_TOM+B577*FERT_BED_CAR+C577*FERT_BED_MES</f>
        <v>21120</v>
      </c>
      <c r="N577" s="6">
        <f>IF(AND(D577&lt;=TOTAL_BEDS,J577&lt;=TEMP_WORKER_MAX*TEMP_WORKER_HRS),1,0)</f>
        <v>1</v>
      </c>
      <c r="O577" s="2">
        <f>L577-M577-K577-FIXED_COSTS</f>
        <v>-4168.8924658007309</v>
      </c>
      <c r="P577" s="2">
        <f>IF(N577=1,O577,"")</f>
        <v>-4168.8924658007309</v>
      </c>
    </row>
    <row r="578">
      <c r="A578" s="6">
        <v>0</v>
      </c>
      <c r="B578" s="6">
        <v>18</v>
      </c>
      <c r="C578" s="6">
        <v>16</v>
      </c>
      <c r="D578" s="6">
        <f>A578+B578+C578</f>
        <v>34</v>
      </c>
      <c r="E578" s="5">
        <f>IF(A578=0,0,A578*LABOR_HRS_WK_TOM*SEASON_WEEKS*(1+DIM_PCT_TOM)^A578)</f>
        <v>0</v>
      </c>
      <c r="F578" s="5">
        <f>IF(B578=0,0,B578*LABOR_HRS_WK_CAR*SEASON_WEEKS*(1+DIM_PCT_CAR)^B578)</f>
        <v>842.21570756151152</v>
      </c>
      <c r="G578" s="5">
        <f>IF(C578=0,0,C578*LABOR_HRS_WK_MES*SEASON_WEEKS*(1+DIM_PCT_MES)^C578)</f>
        <v>878.32047434609967</v>
      </c>
      <c r="H578" s="5">
        <f>E578+F578+G578</f>
        <v>1720.5361819076111</v>
      </c>
      <c r="I578" s="5">
        <f>MIN(H578,FARMER_HRS)</f>
        <v>720</v>
      </c>
      <c r="J578" s="5">
        <f>MAX(0,H578-FARMER_HRS)</f>
        <v>1000.5361819076111</v>
      </c>
      <c r="K578" s="2">
        <f>I578*FARMER_RATE+J578*TEMP_WORKER_RATE</f>
        <v>42370.419824784913</v>
      </c>
      <c r="L578" s="2">
        <f>A578*PRICE_TOM+B578*PRICE_CAR+C578*PRICE_MES</f>
        <v>80892</v>
      </c>
      <c r="M578" s="2">
        <f>A578*FERT_BED_TOM+B578*FERT_BED_CAR+C578*FERT_BED_MES</f>
        <v>22000</v>
      </c>
      <c r="N578" s="6">
        <f>IF(AND(D578&lt;=TOTAL_BEDS,J578&lt;=TEMP_WORKER_MAX*TEMP_WORKER_HRS),1,0)</f>
        <v>1</v>
      </c>
      <c r="O578" s="2">
        <f>L578-M578-K578-FIXED_COSTS</f>
        <v>-3478.4198247849126</v>
      </c>
      <c r="P578" s="2">
        <f>IF(N578=1,O578,"")</f>
        <v>-3478.4198247849126</v>
      </c>
    </row>
    <row r="579">
      <c r="A579" s="6">
        <v>0</v>
      </c>
      <c r="B579" s="6">
        <v>18</v>
      </c>
      <c r="C579" s="6">
        <v>17</v>
      </c>
      <c r="D579" s="6">
        <f>A579+B579+C579</f>
        <v>35</v>
      </c>
      <c r="E579" s="5">
        <f>IF(A579=0,0,A579*LABOR_HRS_WK_TOM*SEASON_WEEKS*(1+DIM_PCT_TOM)^A579)</f>
        <v>0</v>
      </c>
      <c r="F579" s="5">
        <f>IF(B579=0,0,B579*LABOR_HRS_WK_CAR*SEASON_WEEKS*(1+DIM_PCT_CAR)^B579)</f>
        <v>842.21570756151152</v>
      </c>
      <c r="G579" s="5">
        <f>IF(C579=0,0,C579*LABOR_HRS_WK_MES*SEASON_WEEKS*(1+DIM_PCT_MES)^C579)</f>
        <v>944.88069779263992</v>
      </c>
      <c r="H579" s="5">
        <f>E579+F579+G579</f>
        <v>1787.0964053541516</v>
      </c>
      <c r="I579" s="5">
        <f>MIN(H579,FARMER_HRS)</f>
        <v>720</v>
      </c>
      <c r="J579" s="5">
        <f>MAX(0,H579-FARMER_HRS)</f>
        <v>1067.0964053541516</v>
      </c>
      <c r="K579" s="2">
        <f>I579*FARMER_RATE+J579*TEMP_WORKER_RATE</f>
        <v>43525.979259620683</v>
      </c>
      <c r="L579" s="2">
        <f>A579*PRICE_TOM+B579*PRICE_CAR+C579*PRICE_MES</f>
        <v>83592</v>
      </c>
      <c r="M579" s="2">
        <f>A579*FERT_BED_TOM+B579*FERT_BED_CAR+C579*FERT_BED_MES</f>
        <v>22880</v>
      </c>
      <c r="N579" s="6">
        <f>IF(AND(D579&lt;=TOTAL_BEDS,J579&lt;=TEMP_WORKER_MAX*TEMP_WORKER_HRS),1,0)</f>
        <v>1</v>
      </c>
      <c r="O579" s="2">
        <f>L579-M579-K579-FIXED_COSTS</f>
        <v>-2813.9792596206826</v>
      </c>
      <c r="P579" s="2">
        <f>IF(N579=1,O579,"")</f>
        <v>-2813.9792596206826</v>
      </c>
    </row>
    <row r="580">
      <c r="A580" s="6">
        <v>0</v>
      </c>
      <c r="B580" s="6">
        <v>18</v>
      </c>
      <c r="C580" s="6">
        <v>18</v>
      </c>
      <c r="D580" s="6">
        <f>A580+B580+C580</f>
        <v>36</v>
      </c>
      <c r="E580" s="5">
        <f>IF(A580=0,0,A580*LABOR_HRS_WK_TOM*SEASON_WEEKS*(1+DIM_PCT_TOM)^A580)</f>
        <v>0</v>
      </c>
      <c r="F580" s="5">
        <f>IF(B580=0,0,B580*LABOR_HRS_WK_CAR*SEASON_WEEKS*(1+DIM_PCT_CAR)^B580)</f>
        <v>842.21570756151152</v>
      </c>
      <c r="G580" s="5">
        <f>IF(C580=0,0,C580*LABOR_HRS_WK_MES*SEASON_WEEKS*(1+DIM_PCT_MES)^C580)</f>
        <v>1012.9676892512272</v>
      </c>
      <c r="H580" s="5">
        <f>E580+F580+G580</f>
        <v>1855.1833968127387</v>
      </c>
      <c r="I580" s="5">
        <f>MIN(H580,FARMER_HRS)</f>
        <v>720</v>
      </c>
      <c r="J580" s="5">
        <f>MAX(0,H580-FARMER_HRS)</f>
        <v>1135.1833968127387</v>
      </c>
      <c r="K580" s="2">
        <f>I580*FARMER_RATE+J580*TEMP_WORKER_RATE</f>
        <v>44708.045083554491</v>
      </c>
      <c r="L580" s="2">
        <f>A580*PRICE_TOM+B580*PRICE_CAR+C580*PRICE_MES</f>
        <v>86292</v>
      </c>
      <c r="M580" s="2">
        <f>A580*FERT_BED_TOM+B580*FERT_BED_CAR+C580*FERT_BED_MES</f>
        <v>23760</v>
      </c>
      <c r="N580" s="6">
        <f>IF(AND(D580&lt;=TOTAL_BEDS,J580&lt;=TEMP_WORKER_MAX*TEMP_WORKER_HRS),1,0)</f>
        <v>1</v>
      </c>
      <c r="O580" s="2">
        <f>L580-M580-K580-FIXED_COSTS</f>
        <v>-2176.0450835544907</v>
      </c>
      <c r="P580" s="2">
        <f>IF(N580=1,O580,"")</f>
        <v>-2176.0450835544907</v>
      </c>
    </row>
    <row r="581">
      <c r="A581" s="6">
        <v>0</v>
      </c>
      <c r="B581" s="6">
        <v>18</v>
      </c>
      <c r="C581" s="6">
        <v>19</v>
      </c>
      <c r="D581" s="6">
        <f>A581+B581+C581</f>
        <v>37</v>
      </c>
      <c r="E581" s="5">
        <f>IF(A581=0,0,A581*LABOR_HRS_WK_TOM*SEASON_WEEKS*(1+DIM_PCT_TOM)^A581)</f>
        <v>0</v>
      </c>
      <c r="F581" s="5">
        <f>IF(B581=0,0,B581*LABOR_HRS_WK_CAR*SEASON_WEEKS*(1+DIM_PCT_CAR)^B581)</f>
        <v>842.21570756151152</v>
      </c>
      <c r="G581" s="5">
        <f>IF(C581=0,0,C581*LABOR_HRS_WK_MES*SEASON_WEEKS*(1+DIM_PCT_MES)^C581)</f>
        <v>1082.6092178872491</v>
      </c>
      <c r="H581" s="5">
        <f>E581+F581+G581</f>
        <v>1924.8249254487605</v>
      </c>
      <c r="I581" s="5">
        <f>MIN(H581,FARMER_HRS)</f>
        <v>720</v>
      </c>
      <c r="J581" s="5">
        <f>MAX(0,H581-FARMER_HRS)</f>
        <v>1204.8249254487605</v>
      </c>
      <c r="K581" s="2">
        <f>I581*FARMER_RATE+J581*TEMP_WORKER_RATE</f>
        <v>45917.099400152088</v>
      </c>
      <c r="L581" s="2">
        <f>A581*PRICE_TOM+B581*PRICE_CAR+C581*PRICE_MES</f>
        <v>88992</v>
      </c>
      <c r="M581" s="2">
        <f>A581*FERT_BED_TOM+B581*FERT_BED_CAR+C581*FERT_BED_MES</f>
        <v>24640</v>
      </c>
      <c r="N581" s="6">
        <f>IF(AND(D581&lt;=TOTAL_BEDS,J581&lt;=TEMP_WORKER_MAX*TEMP_WORKER_HRS),1,0)</f>
        <v>1</v>
      </c>
      <c r="O581" s="2">
        <f>L581-M581-K581-FIXED_COSTS</f>
        <v>-1565.0994001520885</v>
      </c>
      <c r="P581" s="2">
        <f>IF(N581=1,O581,"")</f>
        <v>-1565.0994001520885</v>
      </c>
    </row>
    <row r="582">
      <c r="A582" s="6">
        <v>0</v>
      </c>
      <c r="B582" s="6">
        <v>18</v>
      </c>
      <c r="C582" s="6">
        <v>20</v>
      </c>
      <c r="D582" s="6">
        <f>A582+B582+C582</f>
        <v>38</v>
      </c>
      <c r="E582" s="5">
        <f>IF(A582=0,0,A582*LABOR_HRS_WK_TOM*SEASON_WEEKS*(1+DIM_PCT_TOM)^A582)</f>
        <v>0</v>
      </c>
      <c r="F582" s="5">
        <f>IF(B582=0,0,B582*LABOR_HRS_WK_CAR*SEASON_WEEKS*(1+DIM_PCT_CAR)^B582)</f>
        <v>842.21570756151152</v>
      </c>
      <c r="G582" s="5">
        <f>IF(C582=0,0,C582*LABOR_HRS_WK_MES*SEASON_WEEKS*(1+DIM_PCT_MES)^C582)</f>
        <v>1153.8335085377259</v>
      </c>
      <c r="H582" s="5">
        <f>E582+F582+G582</f>
        <v>1996.0492160992376</v>
      </c>
      <c r="I582" s="5">
        <f>MIN(H582,FARMER_HRS)</f>
        <v>720</v>
      </c>
      <c r="J582" s="5">
        <f>MAX(0,H582-FARMER_HRS)</f>
        <v>1276.0492160992376</v>
      </c>
      <c r="K582" s="2">
        <f>I582*FARMER_RATE+J582*TEMP_WORKER_RATE</f>
        <v>47153.6322239451</v>
      </c>
      <c r="L582" s="2">
        <f>A582*PRICE_TOM+B582*PRICE_CAR+C582*PRICE_MES</f>
        <v>91692</v>
      </c>
      <c r="M582" s="2">
        <f>A582*FERT_BED_TOM+B582*FERT_BED_CAR+C582*FERT_BED_MES</f>
        <v>25520</v>
      </c>
      <c r="N582" s="6">
        <f>IF(AND(D582&lt;=TOTAL_BEDS,J582&lt;=TEMP_WORKER_MAX*TEMP_WORKER_HRS),1,0)</f>
        <v>1</v>
      </c>
      <c r="O582" s="2">
        <f>L582-M582-K582-FIXED_COSTS</f>
        <v>-981.63222394509648</v>
      </c>
      <c r="P582" s="2">
        <f>IF(N582=1,O582,"")</f>
        <v>-981.63222394509648</v>
      </c>
    </row>
    <row r="583">
      <c r="A583" s="6">
        <v>0</v>
      </c>
      <c r="B583" s="6">
        <v>18</v>
      </c>
      <c r="C583" s="6">
        <v>21</v>
      </c>
      <c r="D583" s="6">
        <f>A583+B583+C583</f>
        <v>39</v>
      </c>
      <c r="E583" s="5">
        <f>IF(A583=0,0,A583*LABOR_HRS_WK_TOM*SEASON_WEEKS*(1+DIM_PCT_TOM)^A583)</f>
        <v>0</v>
      </c>
      <c r="F583" s="5">
        <f>IF(B583=0,0,B583*LABOR_HRS_WK_CAR*SEASON_WEEKS*(1+DIM_PCT_CAR)^B583)</f>
        <v>842.21570756151152</v>
      </c>
      <c r="G583" s="5">
        <f>IF(C583=0,0,C583*LABOR_HRS_WK_MES*SEASON_WEEKS*(1+DIM_PCT_MES)^C583)</f>
        <v>1226.6692487641699</v>
      </c>
      <c r="H583" s="5">
        <f>E583+F583+G583</f>
        <v>2068.8849563256813</v>
      </c>
      <c r="I583" s="5">
        <f>MIN(H583,FARMER_HRS)</f>
        <v>720</v>
      </c>
      <c r="J583" s="5">
        <f>MAX(0,H583-FARMER_HRS)</f>
        <v>1348.8849563256813</v>
      </c>
      <c r="K583" s="2">
        <f>I583*FARMER_RATE+J583*TEMP_WORKER_RATE</f>
        <v>48418.141602876407</v>
      </c>
      <c r="L583" s="2">
        <f>A583*PRICE_TOM+B583*PRICE_CAR+C583*PRICE_MES</f>
        <v>94392</v>
      </c>
      <c r="M583" s="2">
        <f>A583*FERT_BED_TOM+B583*FERT_BED_CAR+C583*FERT_BED_MES</f>
        <v>26400</v>
      </c>
      <c r="N583" s="6">
        <f>IF(AND(D583&lt;=TOTAL_BEDS,J583&lt;=TEMP_WORKER_MAX*TEMP_WORKER_HRS),1,0)</f>
        <v>1</v>
      </c>
      <c r="O583" s="2">
        <f>L583-M583-K583-FIXED_COSTS</f>
        <v>-426.141602876407</v>
      </c>
      <c r="P583" s="2">
        <f>IF(N583=1,O583,"")</f>
        <v>-426.141602876407</v>
      </c>
    </row>
    <row r="584">
      <c r="A584" s="6">
        <v>0</v>
      </c>
      <c r="B584" s="6">
        <v>18</v>
      </c>
      <c r="C584" s="6">
        <v>22</v>
      </c>
      <c r="D584" s="6">
        <f>A584+B584+C584</f>
        <v>40</v>
      </c>
      <c r="E584" s="5">
        <f>IF(A584=0,0,A584*LABOR_HRS_WK_TOM*SEASON_WEEKS*(1+DIM_PCT_TOM)^A584)</f>
        <v>0</v>
      </c>
      <c r="F584" s="5">
        <f>IF(B584=0,0,B584*LABOR_HRS_WK_CAR*SEASON_WEEKS*(1+DIM_PCT_CAR)^B584)</f>
        <v>842.21570756151152</v>
      </c>
      <c r="G584" s="5">
        <f>IF(C584=0,0,C584*LABOR_HRS_WK_MES*SEASON_WEEKS*(1+DIM_PCT_MES)^C584)</f>
        <v>1301.1455960105659</v>
      </c>
      <c r="H584" s="5">
        <f>E584+F584+G584</f>
        <v>2143.3613035720773</v>
      </c>
      <c r="I584" s="5">
        <f>MIN(H584,FARMER_HRS)</f>
        <v>720</v>
      </c>
      <c r="J584" s="5">
        <f>MAX(0,H584-FARMER_HRS)</f>
        <v>1423.3613035720773</v>
      </c>
      <c r="K584" s="2">
        <f>I584*FARMER_RATE+J584*TEMP_WORKER_RATE</f>
        <v>49711.13374257079</v>
      </c>
      <c r="L584" s="2">
        <f>A584*PRICE_TOM+B584*PRICE_CAR+C584*PRICE_MES</f>
        <v>97092</v>
      </c>
      <c r="M584" s="2">
        <f>A584*FERT_BED_TOM+B584*FERT_BED_CAR+C584*FERT_BED_MES</f>
        <v>27280</v>
      </c>
      <c r="N584" s="6">
        <f>IF(AND(D584&lt;=TOTAL_BEDS,J584&lt;=TEMP_WORKER_MAX*TEMP_WORKER_HRS),1,0)</f>
        <v>1</v>
      </c>
      <c r="O584" s="2">
        <f>L584-M584-K584-FIXED_COSTS</f>
        <v>100.86625742921024</v>
      </c>
      <c r="P584" s="2">
        <f>IF(N584=1,O584,"")</f>
        <v>100.86625742921024</v>
      </c>
    </row>
    <row r="585">
      <c r="A585" s="6">
        <v>0</v>
      </c>
      <c r="B585" s="6">
        <v>18</v>
      </c>
      <c r="C585" s="6">
        <v>23</v>
      </c>
      <c r="D585" s="6">
        <f>A585+B585+C585</f>
        <v>41</v>
      </c>
      <c r="E585" s="5">
        <f>IF(A585=0,0,A585*LABOR_HRS_WK_TOM*SEASON_WEEKS*(1+DIM_PCT_TOM)^A585)</f>
        <v>0</v>
      </c>
      <c r="F585" s="5">
        <f>IF(B585=0,0,B585*LABOR_HRS_WK_CAR*SEASON_WEEKS*(1+DIM_PCT_CAR)^B585)</f>
        <v>842.21570756151152</v>
      </c>
      <c r="G585" s="5">
        <f>IF(C585=0,0,C585*LABOR_HRS_WK_MES*SEASON_WEEKS*(1+DIM_PCT_MES)^C585)</f>
        <v>1377.2921848680023</v>
      </c>
      <c r="H585" s="5">
        <f>E585+F585+G585</f>
        <v>2219.507892429514</v>
      </c>
      <c r="I585" s="5">
        <f>MIN(H585,FARMER_HRS)</f>
        <v>720</v>
      </c>
      <c r="J585" s="5">
        <f>MAX(0,H585-FARMER_HRS)</f>
        <v>1499.507892429514</v>
      </c>
      <c r="K585" s="2">
        <f>I585*FARMER_RATE+J585*TEMP_WORKER_RATE</f>
        <v>51033.123132456836</v>
      </c>
      <c r="L585" s="2">
        <f>A585*PRICE_TOM+B585*PRICE_CAR+C585*PRICE_MES</f>
        <v>99792</v>
      </c>
      <c r="M585" s="2">
        <f>A585*FERT_BED_TOM+B585*FERT_BED_CAR+C585*FERT_BED_MES</f>
        <v>28160</v>
      </c>
      <c r="N585" s="6">
        <f>IF(AND(D585&lt;=TOTAL_BEDS,J585&lt;=TEMP_WORKER_MAX*TEMP_WORKER_HRS),1,0)</f>
        <v>1</v>
      </c>
      <c r="O585" s="2">
        <f>L585-M585-K585-FIXED_COSTS</f>
        <v>598.87686754316383</v>
      </c>
      <c r="P585" s="2">
        <f>IF(N585=1,O585,"")</f>
        <v>598.87686754316383</v>
      </c>
    </row>
    <row r="586">
      <c r="A586" s="6">
        <v>0</v>
      </c>
      <c r="B586" s="6">
        <v>18</v>
      </c>
      <c r="C586" s="6">
        <v>24</v>
      </c>
      <c r="D586" s="6">
        <f>A586+B586+C586</f>
        <v>42</v>
      </c>
      <c r="E586" s="5">
        <f>IF(A586=0,0,A586*LABOR_HRS_WK_TOM*SEASON_WEEKS*(1+DIM_PCT_TOM)^A586)</f>
        <v>0</v>
      </c>
      <c r="F586" s="5">
        <f>IF(B586=0,0,B586*LABOR_HRS_WK_CAR*SEASON_WEEKS*(1+DIM_PCT_CAR)^B586)</f>
        <v>842.21570756151152</v>
      </c>
      <c r="G586" s="5">
        <f>IF(C586=0,0,C586*LABOR_HRS_WK_MES*SEASON_WEEKS*(1+DIM_PCT_MES)^C586)</f>
        <v>1455.139134447498</v>
      </c>
      <c r="H586" s="5">
        <f>E586+F586+G586</f>
        <v>2297.3548420090096</v>
      </c>
      <c r="I586" s="5">
        <f>MIN(H586,FARMER_HRS)</f>
        <v>720</v>
      </c>
      <c r="J586" s="5">
        <f>MAX(0,H586-FARMER_HRS)</f>
        <v>1577.3548420090096</v>
      </c>
      <c r="K586" s="2">
        <f>I586*FARMER_RATE+J586*TEMP_WORKER_RATE</f>
        <v>52384.632673767526</v>
      </c>
      <c r="L586" s="2">
        <f>A586*PRICE_TOM+B586*PRICE_CAR+C586*PRICE_MES</f>
        <v>102492</v>
      </c>
      <c r="M586" s="2">
        <f>A586*FERT_BED_TOM+B586*FERT_BED_CAR+C586*FERT_BED_MES</f>
        <v>29040</v>
      </c>
      <c r="N586" s="6">
        <f>IF(AND(D586&lt;=TOTAL_BEDS,J586&lt;=TEMP_WORKER_MAX*TEMP_WORKER_HRS),1,0)</f>
        <v>1</v>
      </c>
      <c r="O586" s="2">
        <f>L586-M586-K586-FIXED_COSTS</f>
        <v>1067.3673262324737</v>
      </c>
      <c r="P586" s="2">
        <f>IF(N586=1,O586,"")</f>
        <v>1067.3673262324737</v>
      </c>
    </row>
    <row r="587">
      <c r="A587" s="6">
        <v>0</v>
      </c>
      <c r="B587" s="6">
        <v>18</v>
      </c>
      <c r="C587" s="6">
        <v>25</v>
      </c>
      <c r="D587" s="6">
        <f>A587+B587+C587</f>
        <v>43</v>
      </c>
      <c r="E587" s="5">
        <f>IF(A587=0,0,A587*LABOR_HRS_WK_TOM*SEASON_WEEKS*(1+DIM_PCT_TOM)^A587)</f>
        <v>0</v>
      </c>
      <c r="F587" s="5">
        <f>IF(B587=0,0,B587*LABOR_HRS_WK_CAR*SEASON_WEEKS*(1+DIM_PCT_CAR)^B587)</f>
        <v>842.21570756151152</v>
      </c>
      <c r="G587" s="5">
        <f>IF(C587=0,0,C587*LABOR_HRS_WK_MES*SEASON_WEEKS*(1+DIM_PCT_MES)^C587)</f>
        <v>1534.7170558625955</v>
      </c>
      <c r="H587" s="5">
        <f>E587+F587+G587</f>
        <v>2376.9327634241072</v>
      </c>
      <c r="I587" s="5">
        <f>MIN(H587,FARMER_HRS)</f>
        <v>720</v>
      </c>
      <c r="J587" s="5">
        <f>MAX(0,H587-FARMER_HRS)</f>
        <v>1656.9327634241072</v>
      </c>
      <c r="K587" s="2">
        <f>I587*FARMER_RATE+J587*TEMP_WORKER_RATE</f>
        <v>53766.193809446304</v>
      </c>
      <c r="L587" s="2">
        <f>A587*PRICE_TOM+B587*PRICE_CAR+C587*PRICE_MES</f>
        <v>105192</v>
      </c>
      <c r="M587" s="2">
        <f>A587*FERT_BED_TOM+B587*FERT_BED_CAR+C587*FERT_BED_MES</f>
        <v>29920</v>
      </c>
      <c r="N587" s="6">
        <f>IF(AND(D587&lt;=TOTAL_BEDS,J587&lt;=TEMP_WORKER_MAX*TEMP_WORKER_HRS),1,0)</f>
        <v>1</v>
      </c>
      <c r="O587" s="2">
        <f>L587-M587-K587-FIXED_COSTS</f>
        <v>1505.8061905536961</v>
      </c>
      <c r="P587" s="2">
        <f>IF(N587=1,O587,"")</f>
        <v>1505.8061905536961</v>
      </c>
    </row>
    <row r="588">
      <c r="A588" s="6">
        <v>0</v>
      </c>
      <c r="B588" s="6">
        <v>18</v>
      </c>
      <c r="C588" s="6">
        <v>26</v>
      </c>
      <c r="D588" s="6">
        <f>A588+B588+C588</f>
        <v>44</v>
      </c>
      <c r="E588" s="5">
        <f>IF(A588=0,0,A588*LABOR_HRS_WK_TOM*SEASON_WEEKS*(1+DIM_PCT_TOM)^A588)</f>
        <v>0</v>
      </c>
      <c r="F588" s="5">
        <f>IF(B588=0,0,B588*LABOR_HRS_WK_CAR*SEASON_WEEKS*(1+DIM_PCT_CAR)^B588)</f>
        <v>842.21570756151152</v>
      </c>
      <c r="G588" s="5">
        <f>IF(C588=0,0,C588*LABOR_HRS_WK_MES*SEASON_WEEKS*(1+DIM_PCT_MES)^C588)</f>
        <v>1616.0570598233128</v>
      </c>
      <c r="H588" s="5">
        <f>E588+F588+G588</f>
        <v>2458.2727673848244</v>
      </c>
      <c r="I588" s="5">
        <f>MIN(H588,FARMER_HRS)</f>
        <v>720</v>
      </c>
      <c r="J588" s="5">
        <f>MAX(0,H588-FARMER_HRS)</f>
        <v>1738.2727673848244</v>
      </c>
      <c r="K588" s="2">
        <f>I588*FARMER_RATE+J588*TEMP_WORKER_RATE</f>
        <v>55178.346655986534</v>
      </c>
      <c r="L588" s="2">
        <f>A588*PRICE_TOM+B588*PRICE_CAR+C588*PRICE_MES</f>
        <v>107892</v>
      </c>
      <c r="M588" s="2">
        <f>A588*FERT_BED_TOM+B588*FERT_BED_CAR+C588*FERT_BED_MES</f>
        <v>30800</v>
      </c>
      <c r="N588" s="6">
        <f>IF(AND(D588&lt;=TOTAL_BEDS,J588&lt;=TEMP_WORKER_MAX*TEMP_WORKER_HRS),1,0)</f>
        <v>1</v>
      </c>
      <c r="O588" s="2">
        <f>L588-M588-K588-FIXED_COSTS</f>
        <v>1913.6533440134663</v>
      </c>
      <c r="P588" s="2">
        <f>IF(N588=1,O588,"")</f>
        <v>1913.6533440134663</v>
      </c>
    </row>
    <row r="589">
      <c r="A589" s="6">
        <v>0</v>
      </c>
      <c r="B589" s="6">
        <v>18</v>
      </c>
      <c r="C589" s="6">
        <v>27</v>
      </c>
      <c r="D589" s="6">
        <f>A589+B589+C589</f>
        <v>45</v>
      </c>
      <c r="E589" s="5">
        <f>IF(A589=0,0,A589*LABOR_HRS_WK_TOM*SEASON_WEEKS*(1+DIM_PCT_TOM)^A589)</f>
        <v>0</v>
      </c>
      <c r="F589" s="5">
        <f>IF(B589=0,0,B589*LABOR_HRS_WK_CAR*SEASON_WEEKS*(1+DIM_PCT_CAR)^B589)</f>
        <v>842.21570756151152</v>
      </c>
      <c r="G589" s="5">
        <f>IF(C589=0,0,C589*LABOR_HRS_WK_MES*SEASON_WEEKS*(1+DIM_PCT_MES)^C589)</f>
        <v>1699.19076434307</v>
      </c>
      <c r="H589" s="5">
        <f>E589+F589+G589</f>
        <v>2541.4064719045814</v>
      </c>
      <c r="I589" s="5">
        <f>MIN(H589,FARMER_HRS)</f>
        <v>720</v>
      </c>
      <c r="J589" s="5">
        <f>MAX(0,H589-FARMER_HRS)</f>
        <v>1821.4064719045814</v>
      </c>
      <c r="K589" s="2">
        <f>I589*FARMER_RATE+J589*TEMP_WORKER_RATE</f>
        <v>56621.640137232316</v>
      </c>
      <c r="L589" s="2">
        <f>A589*PRICE_TOM+B589*PRICE_CAR+C589*PRICE_MES</f>
        <v>110592</v>
      </c>
      <c r="M589" s="2">
        <f>A589*FERT_BED_TOM+B589*FERT_BED_CAR+C589*FERT_BED_MES</f>
        <v>31680</v>
      </c>
      <c r="N589" s="6">
        <f>IF(AND(D589&lt;=TOTAL_BEDS,J589&lt;=TEMP_WORKER_MAX*TEMP_WORKER_HRS),1,0)</f>
        <v>1</v>
      </c>
      <c r="O589" s="2">
        <f>L589-M589-K589-FIXED_COSTS</f>
        <v>2290.3598627676838</v>
      </c>
      <c r="P589" s="2">
        <f>IF(N589=1,O589,"")</f>
        <v>2290.3598627676838</v>
      </c>
    </row>
    <row r="590">
      <c r="A590" s="6">
        <v>0</v>
      </c>
      <c r="B590" s="6">
        <v>18</v>
      </c>
      <c r="C590" s="6">
        <v>28</v>
      </c>
      <c r="D590" s="6">
        <f>A590+B590+C590</f>
        <v>46</v>
      </c>
      <c r="E590" s="5">
        <f>IF(A590=0,0,A590*LABOR_HRS_WK_TOM*SEASON_WEEKS*(1+DIM_PCT_TOM)^A590)</f>
        <v>0</v>
      </c>
      <c r="F590" s="5">
        <f>IF(B590=0,0,B590*LABOR_HRS_WK_CAR*SEASON_WEEKS*(1+DIM_PCT_CAR)^B590)</f>
        <v>842.21570756151152</v>
      </c>
      <c r="G590" s="5">
        <f>IF(C590=0,0,C590*LABOR_HRS_WK_MES*SEASON_WEEKS*(1+DIM_PCT_MES)^C590)</f>
        <v>1784.1503025602233</v>
      </c>
      <c r="H590" s="5">
        <f>E590+F590+G590</f>
        <v>2626.3660101217347</v>
      </c>
      <c r="I590" s="5">
        <f>MIN(H590,FARMER_HRS)</f>
        <v>720</v>
      </c>
      <c r="J590" s="5">
        <f>MAX(0,H590-FARMER_HRS)</f>
        <v>1906.3660101217347</v>
      </c>
      <c r="K590" s="2">
        <f>I590*FARMER_RATE+J590*TEMP_WORKER_RATE</f>
        <v>58096.632120169</v>
      </c>
      <c r="L590" s="2">
        <f>A590*PRICE_TOM+B590*PRICE_CAR+C590*PRICE_MES</f>
        <v>113292</v>
      </c>
      <c r="M590" s="2">
        <f>A590*FERT_BED_TOM+B590*FERT_BED_CAR+C590*FERT_BED_MES</f>
        <v>32560</v>
      </c>
      <c r="N590" s="6">
        <f>IF(AND(D590&lt;=TOTAL_BEDS,J590&lt;=TEMP_WORKER_MAX*TEMP_WORKER_HRS),1,0)</f>
        <v>1</v>
      </c>
      <c r="O590" s="2">
        <f>L590-M590-K590-FIXED_COSTS</f>
        <v>2635.3678798309993</v>
      </c>
      <c r="P590" s="2">
        <f>IF(N590=1,O590,"")</f>
        <v>2635.3678798309993</v>
      </c>
    </row>
    <row r="591">
      <c r="A591" s="6">
        <v>0</v>
      </c>
      <c r="B591" s="6">
        <v>18</v>
      </c>
      <c r="C591" s="6">
        <v>29</v>
      </c>
      <c r="D591" s="6">
        <f>A591+B591+C591</f>
        <v>47</v>
      </c>
      <c r="E591" s="5">
        <f>IF(A591=0,0,A591*LABOR_HRS_WK_TOM*SEASON_WEEKS*(1+DIM_PCT_TOM)^A591)</f>
        <v>0</v>
      </c>
      <c r="F591" s="5">
        <f>IF(B591=0,0,B591*LABOR_HRS_WK_CAR*SEASON_WEEKS*(1+DIM_PCT_CAR)^B591)</f>
        <v>842.21570756151152</v>
      </c>
      <c r="G591" s="5">
        <f>IF(C591=0,0,C591*LABOR_HRS_WK_MES*SEASON_WEEKS*(1+DIM_PCT_MES)^C591)</f>
        <v>1870.9683306758766</v>
      </c>
      <c r="H591" s="5">
        <f>E591+F591+G591</f>
        <v>2713.184038237388</v>
      </c>
      <c r="I591" s="5">
        <f>MIN(H591,FARMER_HRS)</f>
        <v>720</v>
      </c>
      <c r="J591" s="5">
        <f>MAX(0,H591-FARMER_HRS)</f>
        <v>1993.184038237388</v>
      </c>
      <c r="K591" s="2">
        <f>I591*FARMER_RATE+J591*TEMP_WORKER_RATE</f>
        <v>59603.889552732428</v>
      </c>
      <c r="L591" s="2">
        <f>A591*PRICE_TOM+B591*PRICE_CAR+C591*PRICE_MES</f>
        <v>115992</v>
      </c>
      <c r="M591" s="2">
        <f>A591*FERT_BED_TOM+B591*FERT_BED_CAR+C591*FERT_BED_MES</f>
        <v>33440</v>
      </c>
      <c r="N591" s="6">
        <f>IF(AND(D591&lt;=TOTAL_BEDS,J591&lt;=TEMP_WORKER_MAX*TEMP_WORKER_HRS),1,0)</f>
        <v>1</v>
      </c>
      <c r="O591" s="2">
        <f>L591-M591-K591-FIXED_COSTS</f>
        <v>2948.1104472675725</v>
      </c>
      <c r="P591" s="2">
        <f>IF(N591=1,O591,"")</f>
        <v>2948.1104472675725</v>
      </c>
    </row>
    <row r="592">
      <c r="A592" s="6">
        <v>0</v>
      </c>
      <c r="B592" s="6">
        <v>18</v>
      </c>
      <c r="C592" s="6">
        <v>30</v>
      </c>
      <c r="D592" s="6">
        <f>A592+B592+C592</f>
        <v>48</v>
      </c>
      <c r="E592" s="5">
        <f>IF(A592=0,0,A592*LABOR_HRS_WK_TOM*SEASON_WEEKS*(1+DIM_PCT_TOM)^A592)</f>
        <v>0</v>
      </c>
      <c r="F592" s="5">
        <f>IF(B592=0,0,B592*LABOR_HRS_WK_CAR*SEASON_WEEKS*(1+DIM_PCT_CAR)^B592)</f>
        <v>842.21570756151152</v>
      </c>
      <c r="G592" s="5">
        <f>IF(C592=0,0,C592*LABOR_HRS_WK_MES*SEASON_WEEKS*(1+DIM_PCT_MES)^C592)</f>
        <v>1959.6780360096466</v>
      </c>
      <c r="H592" s="5">
        <f>E592+F592+G592</f>
        <v>2801.8937435711582</v>
      </c>
      <c r="I592" s="5">
        <f>MIN(H592,FARMER_HRS)</f>
        <v>720</v>
      </c>
      <c r="J592" s="5">
        <f>MAX(0,H592-FARMER_HRS)</f>
        <v>2081.8937435711582</v>
      </c>
      <c r="K592" s="2">
        <f>I592*FARMER_RATE+J592*TEMP_WORKER_RATE</f>
        <v>61143.988603665937</v>
      </c>
      <c r="L592" s="2">
        <f>A592*PRICE_TOM+B592*PRICE_CAR+C592*PRICE_MES</f>
        <v>118692</v>
      </c>
      <c r="M592" s="2">
        <f>A592*FERT_BED_TOM+B592*FERT_BED_CAR+C592*FERT_BED_MES</f>
        <v>34320</v>
      </c>
      <c r="N592" s="6">
        <f>IF(AND(D592&lt;=TOTAL_BEDS,J592&lt;=TEMP_WORKER_MAX*TEMP_WORKER_HRS),1,0)</f>
        <v>1</v>
      </c>
      <c r="O592" s="2">
        <f>L592-M592-K592-FIXED_COSTS</f>
        <v>3228.0113963340627</v>
      </c>
      <c r="P592" s="2">
        <f>IF(N592=1,O592,"")</f>
        <v>3228.0113963340627</v>
      </c>
    </row>
    <row r="593">
      <c r="A593" s="6">
        <v>0</v>
      </c>
      <c r="B593" s="6">
        <v>19</v>
      </c>
      <c r="C593" s="6">
        <v>0</v>
      </c>
      <c r="D593" s="6">
        <f>A593+B593+C593</f>
        <v>19</v>
      </c>
      <c r="E593" s="5">
        <f>IF(A593=0,0,A593*LABOR_HRS_WK_TOM*SEASON_WEEKS*(1+DIM_PCT_TOM)^A593)</f>
        <v>0</v>
      </c>
      <c r="F593" s="5">
        <f>IF(B593=0,0,B593*LABOR_HRS_WK_CAR*SEASON_WEEKS*(1+DIM_PCT_CAR)^B593)</f>
        <v>911.23060582002415</v>
      </c>
      <c r="G593" s="5">
        <f>IF(C593=0,0,C593*LABOR_HRS_WK_MES*SEASON_WEEKS*(1+DIM_PCT_MES)^C593)</f>
        <v>0</v>
      </c>
      <c r="H593" s="5">
        <f>E593+F593+G593</f>
        <v>911.23060582002415</v>
      </c>
      <c r="I593" s="5">
        <f>MIN(H593,FARMER_HRS)</f>
        <v>720</v>
      </c>
      <c r="J593" s="5">
        <f>MAX(0,H593-FARMER_HRS)</f>
        <v>191.23060582002415</v>
      </c>
      <c r="K593" s="2">
        <f>I593*FARMER_RATE+J593*TEMP_WORKER_RATE</f>
        <v>28319.975795486531</v>
      </c>
      <c r="L593" s="2">
        <f>A593*PRICE_TOM+B593*PRICE_CAR+C593*PRICE_MES</f>
        <v>39786</v>
      </c>
      <c r="M593" s="2">
        <f>A593*FERT_BED_TOM+B593*FERT_BED_CAR+C593*FERT_BED_MES</f>
        <v>8360</v>
      </c>
      <c r="N593" s="6">
        <f>IF(AND(D593&lt;=TOTAL_BEDS,J593&lt;=TEMP_WORKER_MAX*TEMP_WORKER_HRS),1,0)</f>
        <v>1</v>
      </c>
      <c r="O593" s="2">
        <f>L593-M593-K593-FIXED_COSTS</f>
        <v>-16893.975795486531</v>
      </c>
      <c r="P593" s="2">
        <f>IF(N593=1,O593,"")</f>
        <v>-16893.975795486531</v>
      </c>
    </row>
    <row r="594">
      <c r="A594" s="6">
        <v>0</v>
      </c>
      <c r="B594" s="6">
        <v>19</v>
      </c>
      <c r="C594" s="6">
        <v>1</v>
      </c>
      <c r="D594" s="6">
        <f>A594+B594+C594</f>
        <v>20</v>
      </c>
      <c r="E594" s="5">
        <f>IF(A594=0,0,A594*LABOR_HRS_WK_TOM*SEASON_WEEKS*(1+DIM_PCT_TOM)^A594)</f>
        <v>0</v>
      </c>
      <c r="F594" s="5">
        <f>IF(B594=0,0,B594*LABOR_HRS_WK_CAR*SEASON_WEEKS*(1+DIM_PCT_CAR)^B594)</f>
        <v>911.23060582002415</v>
      </c>
      <c r="G594" s="5">
        <f>IF(C594=0,0,C594*LABOR_HRS_WK_MES*SEASON_WEEKS*(1+DIM_PCT_MES)^C594)</f>
        <v>45.5625</v>
      </c>
      <c r="H594" s="5">
        <f>E594+F594+G594</f>
        <v>956.79310582002415</v>
      </c>
      <c r="I594" s="5">
        <f>MIN(H594,FARMER_HRS)</f>
        <v>720</v>
      </c>
      <c r="J594" s="5">
        <f>MAX(0,H594-FARMER_HRS)</f>
        <v>236.79310582002415</v>
      </c>
      <c r="K594" s="2">
        <f>I594*FARMER_RATE+J594*TEMP_WORKER_RATE</f>
        <v>29110.991420486531</v>
      </c>
      <c r="L594" s="2">
        <f>A594*PRICE_TOM+B594*PRICE_CAR+C594*PRICE_MES</f>
        <v>42486</v>
      </c>
      <c r="M594" s="2">
        <f>A594*FERT_BED_TOM+B594*FERT_BED_CAR+C594*FERT_BED_MES</f>
        <v>9240</v>
      </c>
      <c r="N594" s="6">
        <f>IF(AND(D594&lt;=TOTAL_BEDS,J594&lt;=TEMP_WORKER_MAX*TEMP_WORKER_HRS),1,0)</f>
        <v>1</v>
      </c>
      <c r="O594" s="2">
        <f>L594-M594-K594-FIXED_COSTS</f>
        <v>-15864.991420486531</v>
      </c>
      <c r="P594" s="2">
        <f>IF(N594=1,O594,"")</f>
        <v>-15864.991420486531</v>
      </c>
    </row>
    <row r="595">
      <c r="A595" s="6">
        <v>0</v>
      </c>
      <c r="B595" s="6">
        <v>19</v>
      </c>
      <c r="C595" s="6">
        <v>2</v>
      </c>
      <c r="D595" s="6">
        <f>A595+B595+C595</f>
        <v>21</v>
      </c>
      <c r="E595" s="5">
        <f>IF(A595=0,0,A595*LABOR_HRS_WK_TOM*SEASON_WEEKS*(1+DIM_PCT_TOM)^A595)</f>
        <v>0</v>
      </c>
      <c r="F595" s="5">
        <f>IF(B595=0,0,B595*LABOR_HRS_WK_CAR*SEASON_WEEKS*(1+DIM_PCT_CAR)^B595)</f>
        <v>911.23060582002415</v>
      </c>
      <c r="G595" s="5">
        <f>IF(C595=0,0,C595*LABOR_HRS_WK_MES*SEASON_WEEKS*(1+DIM_PCT_MES)^C595)</f>
        <v>92.2640625</v>
      </c>
      <c r="H595" s="5">
        <f>E595+F595+G595</f>
        <v>1003.4946683200242</v>
      </c>
      <c r="I595" s="5">
        <f>MIN(H595,FARMER_HRS)</f>
        <v>720</v>
      </c>
      <c r="J595" s="5">
        <f>MAX(0,H595-FARMER_HRS)</f>
        <v>283.49466832002418</v>
      </c>
      <c r="K595" s="2">
        <f>I595*FARMER_RATE+J595*TEMP_WORKER_RATE</f>
        <v>29921.782436111531</v>
      </c>
      <c r="L595" s="2">
        <f>A595*PRICE_TOM+B595*PRICE_CAR+C595*PRICE_MES</f>
        <v>45186</v>
      </c>
      <c r="M595" s="2">
        <f>A595*FERT_BED_TOM+B595*FERT_BED_CAR+C595*FERT_BED_MES</f>
        <v>10120</v>
      </c>
      <c r="N595" s="6">
        <f>IF(AND(D595&lt;=TOTAL_BEDS,J595&lt;=TEMP_WORKER_MAX*TEMP_WORKER_HRS),1,0)</f>
        <v>1</v>
      </c>
      <c r="O595" s="2">
        <f>L595-M595-K595-FIXED_COSTS</f>
        <v>-14855.782436111531</v>
      </c>
      <c r="P595" s="2">
        <f>IF(N595=1,O595,"")</f>
        <v>-14855.782436111531</v>
      </c>
    </row>
    <row r="596">
      <c r="A596" s="6">
        <v>0</v>
      </c>
      <c r="B596" s="6">
        <v>19</v>
      </c>
      <c r="C596" s="6">
        <v>3</v>
      </c>
      <c r="D596" s="6">
        <f>A596+B596+C596</f>
        <v>22</v>
      </c>
      <c r="E596" s="5">
        <f>IF(A596=0,0,A596*LABOR_HRS_WK_TOM*SEASON_WEEKS*(1+DIM_PCT_TOM)^A596)</f>
        <v>0</v>
      </c>
      <c r="F596" s="5">
        <f>IF(B596=0,0,B596*LABOR_HRS_WK_CAR*SEASON_WEEKS*(1+DIM_PCT_CAR)^B596)</f>
        <v>911.23060582002415</v>
      </c>
      <c r="G596" s="5">
        <f>IF(C596=0,0,C596*LABOR_HRS_WK_MES*SEASON_WEEKS*(1+DIM_PCT_MES)^C596)</f>
        <v>140.12604492187498</v>
      </c>
      <c r="H596" s="5">
        <f>E596+F596+G596</f>
        <v>1051.3566507418991</v>
      </c>
      <c r="I596" s="5">
        <f>MIN(H596,FARMER_HRS)</f>
        <v>720</v>
      </c>
      <c r="J596" s="5">
        <f>MAX(0,H596-FARMER_HRS)</f>
        <v>331.3566507418991</v>
      </c>
      <c r="K596" s="2">
        <f>I596*FARMER_RATE+J596*TEMP_WORKER_RATE</f>
        <v>30752.719630935746</v>
      </c>
      <c r="L596" s="2">
        <f>A596*PRICE_TOM+B596*PRICE_CAR+C596*PRICE_MES</f>
        <v>47886</v>
      </c>
      <c r="M596" s="2">
        <f>A596*FERT_BED_TOM+B596*FERT_BED_CAR+C596*FERT_BED_MES</f>
        <v>11000</v>
      </c>
      <c r="N596" s="6">
        <f>IF(AND(D596&lt;=TOTAL_BEDS,J596&lt;=TEMP_WORKER_MAX*TEMP_WORKER_HRS),1,0)</f>
        <v>1</v>
      </c>
      <c r="O596" s="2">
        <f>L596-M596-K596-FIXED_COSTS</f>
        <v>-13866.719630935746</v>
      </c>
      <c r="P596" s="2">
        <f>IF(N596=1,O596,"")</f>
        <v>-13866.719630935746</v>
      </c>
    </row>
    <row r="597">
      <c r="A597" s="6">
        <v>0</v>
      </c>
      <c r="B597" s="6">
        <v>19</v>
      </c>
      <c r="C597" s="6">
        <v>4</v>
      </c>
      <c r="D597" s="6">
        <f>A597+B597+C597</f>
        <v>23</v>
      </c>
      <c r="E597" s="5">
        <f>IF(A597=0,0,A597*LABOR_HRS_WK_TOM*SEASON_WEEKS*(1+DIM_PCT_TOM)^A597)</f>
        <v>0</v>
      </c>
      <c r="F597" s="5">
        <f>IF(B597=0,0,B597*LABOR_HRS_WK_CAR*SEASON_WEEKS*(1+DIM_PCT_CAR)^B597)</f>
        <v>911.23060582002415</v>
      </c>
      <c r="G597" s="5">
        <f>IF(C597=0,0,C597*LABOR_HRS_WK_MES*SEASON_WEEKS*(1+DIM_PCT_MES)^C597)</f>
        <v>189.17016064453119</v>
      </c>
      <c r="H597" s="5">
        <f>E597+F597+G597</f>
        <v>1100.4007664645553</v>
      </c>
      <c r="I597" s="5">
        <f>MIN(H597,FARMER_HRS)</f>
        <v>720</v>
      </c>
      <c r="J597" s="5">
        <f>MAX(0,H597-FARMER_HRS)</f>
        <v>380.40076646455532</v>
      </c>
      <c r="K597" s="2">
        <f>I597*FARMER_RATE+J597*TEMP_WORKER_RATE</f>
        <v>31604.179973342973</v>
      </c>
      <c r="L597" s="2">
        <f>A597*PRICE_TOM+B597*PRICE_CAR+C597*PRICE_MES</f>
        <v>50586</v>
      </c>
      <c r="M597" s="2">
        <f>A597*FERT_BED_TOM+B597*FERT_BED_CAR+C597*FERT_BED_MES</f>
        <v>11880</v>
      </c>
      <c r="N597" s="6">
        <f>IF(AND(D597&lt;=TOTAL_BEDS,J597&lt;=TEMP_WORKER_MAX*TEMP_WORKER_HRS),1,0)</f>
        <v>1</v>
      </c>
      <c r="O597" s="2">
        <f>L597-M597-K597-FIXED_COSTS</f>
        <v>-12898.179973342973</v>
      </c>
      <c r="P597" s="2">
        <f>IF(N597=1,O597,"")</f>
        <v>-12898.179973342973</v>
      </c>
    </row>
    <row r="598">
      <c r="A598" s="6">
        <v>0</v>
      </c>
      <c r="B598" s="6">
        <v>19</v>
      </c>
      <c r="C598" s="6">
        <v>5</v>
      </c>
      <c r="D598" s="6">
        <f>A598+B598+C598</f>
        <v>24</v>
      </c>
      <c r="E598" s="5">
        <f>IF(A598=0,0,A598*LABOR_HRS_WK_TOM*SEASON_WEEKS*(1+DIM_PCT_TOM)^A598)</f>
        <v>0</v>
      </c>
      <c r="F598" s="5">
        <f>IF(B598=0,0,B598*LABOR_HRS_WK_CAR*SEASON_WEEKS*(1+DIM_PCT_CAR)^B598)</f>
        <v>911.23060582002415</v>
      </c>
      <c r="G598" s="5">
        <f>IF(C598=0,0,C598*LABOR_HRS_WK_MES*SEASON_WEEKS*(1+DIM_PCT_MES)^C598)</f>
        <v>239.41848456573481</v>
      </c>
      <c r="H598" s="5">
        <f>E598+F598+G598</f>
        <v>1150.6490903857589</v>
      </c>
      <c r="I598" s="5">
        <f>MIN(H598,FARMER_HRS)</f>
        <v>720</v>
      </c>
      <c r="J598" s="5">
        <f>MAX(0,H598-FARMER_HRS)</f>
        <v>430.64909038575888</v>
      </c>
      <c r="K598" s="2">
        <f>I598*FARMER_RATE+J598*TEMP_WORKER_RATE</f>
        <v>32476.546708086091</v>
      </c>
      <c r="L598" s="2">
        <f>A598*PRICE_TOM+B598*PRICE_CAR+C598*PRICE_MES</f>
        <v>53286</v>
      </c>
      <c r="M598" s="2">
        <f>A598*FERT_BED_TOM+B598*FERT_BED_CAR+C598*FERT_BED_MES</f>
        <v>12760</v>
      </c>
      <c r="N598" s="6">
        <f>IF(AND(D598&lt;=TOTAL_BEDS,J598&lt;=TEMP_WORKER_MAX*TEMP_WORKER_HRS),1,0)</f>
        <v>1</v>
      </c>
      <c r="O598" s="2">
        <f>L598-M598-K598-FIXED_COSTS</f>
        <v>-11950.546708086091</v>
      </c>
      <c r="P598" s="2">
        <f>IF(N598=1,O598,"")</f>
        <v>-11950.546708086091</v>
      </c>
    </row>
    <row r="599">
      <c r="A599" s="6">
        <v>0</v>
      </c>
      <c r="B599" s="6">
        <v>19</v>
      </c>
      <c r="C599" s="6">
        <v>6</v>
      </c>
      <c r="D599" s="6">
        <f>A599+B599+C599</f>
        <v>25</v>
      </c>
      <c r="E599" s="5">
        <f>IF(A599=0,0,A599*LABOR_HRS_WK_TOM*SEASON_WEEKS*(1+DIM_PCT_TOM)^A599)</f>
        <v>0</v>
      </c>
      <c r="F599" s="5">
        <f>IF(B599=0,0,B599*LABOR_HRS_WK_CAR*SEASON_WEEKS*(1+DIM_PCT_CAR)^B599)</f>
        <v>911.23060582002415</v>
      </c>
      <c r="G599" s="5">
        <f>IF(C599=0,0,C599*LABOR_HRS_WK_MES*SEASON_WEEKS*(1+DIM_PCT_MES)^C599)</f>
        <v>290.89345874736773</v>
      </c>
      <c r="H599" s="5">
        <f>E599+F599+G599</f>
        <v>1202.124064567392</v>
      </c>
      <c r="I599" s="5">
        <f>MIN(H599,FARMER_HRS)</f>
        <v>720</v>
      </c>
      <c r="J599" s="5">
        <f>MAX(0,H599-FARMER_HRS)</f>
        <v>482.124064567392</v>
      </c>
      <c r="K599" s="2">
        <f>I599*FARMER_RATE+J599*TEMP_WORKER_RATE</f>
        <v>33370.209454295</v>
      </c>
      <c r="L599" s="2">
        <f>A599*PRICE_TOM+B599*PRICE_CAR+C599*PRICE_MES</f>
        <v>55986</v>
      </c>
      <c r="M599" s="2">
        <f>A599*FERT_BED_TOM+B599*FERT_BED_CAR+C599*FERT_BED_MES</f>
        <v>13640</v>
      </c>
      <c r="N599" s="6">
        <f>IF(AND(D599&lt;=TOTAL_BEDS,J599&lt;=TEMP_WORKER_MAX*TEMP_WORKER_HRS),1,0)</f>
        <v>1</v>
      </c>
      <c r="O599" s="2">
        <f>L599-M599-K599-FIXED_COSTS</f>
        <v>-11024.209454295</v>
      </c>
      <c r="P599" s="2">
        <f>IF(N599=1,O599,"")</f>
        <v>-11024.209454295</v>
      </c>
    </row>
    <row r="600">
      <c r="A600" s="6">
        <v>0</v>
      </c>
      <c r="B600" s="6">
        <v>19</v>
      </c>
      <c r="C600" s="6">
        <v>7</v>
      </c>
      <c r="D600" s="6">
        <f>A600+B600+C600</f>
        <v>26</v>
      </c>
      <c r="E600" s="5">
        <f>IF(A600=0,0,A600*LABOR_HRS_WK_TOM*SEASON_WEEKS*(1+DIM_PCT_TOM)^A600)</f>
        <v>0</v>
      </c>
      <c r="F600" s="5">
        <f>IF(B600=0,0,B600*LABOR_HRS_WK_CAR*SEASON_WEEKS*(1+DIM_PCT_CAR)^B600)</f>
        <v>911.23060582002415</v>
      </c>
      <c r="G600" s="5">
        <f>IF(C600=0,0,C600*LABOR_HRS_WK_MES*SEASON_WEEKS*(1+DIM_PCT_MES)^C600)</f>
        <v>343.61789814532818</v>
      </c>
      <c r="H600" s="5">
        <f>E600+F600+G600</f>
        <v>1254.8485039653524</v>
      </c>
      <c r="I600" s="5">
        <f>MIN(H600,FARMER_HRS)</f>
        <v>720</v>
      </c>
      <c r="J600" s="5">
        <f>MAX(0,H600-FARMER_HRS)</f>
        <v>534.84850396535239</v>
      </c>
      <c r="K600" s="2">
        <f>I600*FARMER_RATE+J600*TEMP_WORKER_RATE</f>
        <v>34285.564304954038</v>
      </c>
      <c r="L600" s="2">
        <f>A600*PRICE_TOM+B600*PRICE_CAR+C600*PRICE_MES</f>
        <v>58686</v>
      </c>
      <c r="M600" s="2">
        <f>A600*FERT_BED_TOM+B600*FERT_BED_CAR+C600*FERT_BED_MES</f>
        <v>14520</v>
      </c>
      <c r="N600" s="6">
        <f>IF(AND(D600&lt;=TOTAL_BEDS,J600&lt;=TEMP_WORKER_MAX*TEMP_WORKER_HRS),1,0)</f>
        <v>1</v>
      </c>
      <c r="O600" s="2">
        <f>L600-M600-K600-FIXED_COSTS</f>
        <v>-10119.564304954038</v>
      </c>
      <c r="P600" s="2">
        <f>IF(N600=1,O600,"")</f>
        <v>-10119.564304954038</v>
      </c>
    </row>
    <row r="601">
      <c r="A601" s="6">
        <v>0</v>
      </c>
      <c r="B601" s="6">
        <v>19</v>
      </c>
      <c r="C601" s="6">
        <v>8</v>
      </c>
      <c r="D601" s="6">
        <f>A601+B601+C601</f>
        <v>27</v>
      </c>
      <c r="E601" s="5">
        <f>IF(A601=0,0,A601*LABOR_HRS_WK_TOM*SEASON_WEEKS*(1+DIM_PCT_TOM)^A601)</f>
        <v>0</v>
      </c>
      <c r="F601" s="5">
        <f>IF(B601=0,0,B601*LABOR_HRS_WK_CAR*SEASON_WEEKS*(1+DIM_PCT_CAR)^B601)</f>
        <v>911.23060582002415</v>
      </c>
      <c r="G601" s="5">
        <f>IF(C601=0,0,C601*LABOR_HRS_WK_MES*SEASON_WEEKS*(1+DIM_PCT_MES)^C601)</f>
        <v>397.61499642530833</v>
      </c>
      <c r="H601" s="5">
        <f>E601+F601+G601</f>
        <v>1308.8456022453324</v>
      </c>
      <c r="I601" s="5">
        <f>MIN(H601,FARMER_HRS)</f>
        <v>720</v>
      </c>
      <c r="J601" s="5">
        <f>MAX(0,H601-FARMER_HRS)</f>
        <v>588.84560224533243</v>
      </c>
      <c r="K601" s="2">
        <f>I601*FARMER_RATE+J601*TEMP_WORKER_RATE</f>
        <v>35223.013927870357</v>
      </c>
      <c r="L601" s="2">
        <f>A601*PRICE_TOM+B601*PRICE_CAR+C601*PRICE_MES</f>
        <v>61386</v>
      </c>
      <c r="M601" s="2">
        <f>A601*FERT_BED_TOM+B601*FERT_BED_CAR+C601*FERT_BED_MES</f>
        <v>15400</v>
      </c>
      <c r="N601" s="6">
        <f>IF(AND(D601&lt;=TOTAL_BEDS,J601&lt;=TEMP_WORKER_MAX*TEMP_WORKER_HRS),1,0)</f>
        <v>1</v>
      </c>
      <c r="O601" s="2">
        <f>L601-M601-K601-FIXED_COSTS</f>
        <v>-9237.0139278703573</v>
      </c>
      <c r="P601" s="2">
        <f>IF(N601=1,O601,"")</f>
        <v>-9237.0139278703573</v>
      </c>
    </row>
    <row r="602">
      <c r="A602" s="6">
        <v>0</v>
      </c>
      <c r="B602" s="6">
        <v>19</v>
      </c>
      <c r="C602" s="6">
        <v>9</v>
      </c>
      <c r="D602" s="6">
        <f>A602+B602+C602</f>
        <v>28</v>
      </c>
      <c r="E602" s="5">
        <f>IF(A602=0,0,A602*LABOR_HRS_WK_TOM*SEASON_WEEKS*(1+DIM_PCT_TOM)^A602)</f>
        <v>0</v>
      </c>
      <c r="F602" s="5">
        <f>IF(B602=0,0,B602*LABOR_HRS_WK_CAR*SEASON_WEEKS*(1+DIM_PCT_CAR)^B602)</f>
        <v>911.23060582002415</v>
      </c>
      <c r="G602" s="5">
        <f>IF(C602=0,0,C602*LABOR_HRS_WK_MES*SEASON_WEEKS*(1+DIM_PCT_MES)^C602)</f>
        <v>452.90833186570273</v>
      </c>
      <c r="H602" s="5">
        <f>E602+F602+G602</f>
        <v>1364.1389376857269</v>
      </c>
      <c r="I602" s="5">
        <f>MIN(H602,FARMER_HRS)</f>
        <v>720</v>
      </c>
      <c r="J602" s="5">
        <f>MAX(0,H602-FARMER_HRS)</f>
        <v>644.13893768572689</v>
      </c>
      <c r="K602" s="2">
        <f>I602*FARMER_RATE+J602*TEMP_WORKER_RATE</f>
        <v>36182.967668154983</v>
      </c>
      <c r="L602" s="2">
        <f>A602*PRICE_TOM+B602*PRICE_CAR+C602*PRICE_MES</f>
        <v>64086</v>
      </c>
      <c r="M602" s="2">
        <f>A602*FERT_BED_TOM+B602*FERT_BED_CAR+C602*FERT_BED_MES</f>
        <v>16280</v>
      </c>
      <c r="N602" s="6">
        <f>IF(AND(D602&lt;=TOTAL_BEDS,J602&lt;=TEMP_WORKER_MAX*TEMP_WORKER_HRS),1,0)</f>
        <v>1</v>
      </c>
      <c r="O602" s="2">
        <f>L602-M602-K602-FIXED_COSTS</f>
        <v>-8376.9676681549827</v>
      </c>
      <c r="P602" s="2">
        <f>IF(N602=1,O602,"")</f>
        <v>-8376.9676681549827</v>
      </c>
    </row>
    <row r="603">
      <c r="A603" s="6">
        <v>0</v>
      </c>
      <c r="B603" s="6">
        <v>19</v>
      </c>
      <c r="C603" s="6">
        <v>10</v>
      </c>
      <c r="D603" s="6">
        <f>A603+B603+C603</f>
        <v>29</v>
      </c>
      <c r="E603" s="5">
        <f>IF(A603=0,0,A603*LABOR_HRS_WK_TOM*SEASON_WEEKS*(1+DIM_PCT_TOM)^A603)</f>
        <v>0</v>
      </c>
      <c r="F603" s="5">
        <f>IF(B603=0,0,B603*LABOR_HRS_WK_CAR*SEASON_WEEKS*(1+DIM_PCT_CAR)^B603)</f>
        <v>911.23060582002415</v>
      </c>
      <c r="G603" s="5">
        <f>IF(C603=0,0,C603*LABOR_HRS_WK_MES*SEASON_WEEKS*(1+DIM_PCT_MES)^C603)</f>
        <v>509.52187334891551</v>
      </c>
      <c r="H603" s="5">
        <f>E603+F603+G603</f>
        <v>1420.7524791689398</v>
      </c>
      <c r="I603" s="5">
        <f>MIN(H603,FARMER_HRS)</f>
        <v>720</v>
      </c>
      <c r="J603" s="5">
        <f>MAX(0,H603-FARMER_HRS)</f>
        <v>700.75247916893977</v>
      </c>
      <c r="K603" s="2">
        <f>I603*FARMER_RATE+J603*TEMP_WORKER_RATE</f>
        <v>37165.841652238538</v>
      </c>
      <c r="L603" s="2">
        <f>A603*PRICE_TOM+B603*PRICE_CAR+C603*PRICE_MES</f>
        <v>66786</v>
      </c>
      <c r="M603" s="2">
        <f>A603*FERT_BED_TOM+B603*FERT_BED_CAR+C603*FERT_BED_MES</f>
        <v>17160</v>
      </c>
      <c r="N603" s="6">
        <f>IF(AND(D603&lt;=TOTAL_BEDS,J603&lt;=TEMP_WORKER_MAX*TEMP_WORKER_HRS),1,0)</f>
        <v>1</v>
      </c>
      <c r="O603" s="2">
        <f>L603-M603-K603-FIXED_COSTS</f>
        <v>-7539.8416522385378</v>
      </c>
      <c r="P603" s="2">
        <f>IF(N603=1,O603,"")</f>
        <v>-7539.8416522385378</v>
      </c>
    </row>
    <row r="604">
      <c r="A604" s="6">
        <v>0</v>
      </c>
      <c r="B604" s="6">
        <v>19</v>
      </c>
      <c r="C604" s="6">
        <v>11</v>
      </c>
      <c r="D604" s="6">
        <f>A604+B604+C604</f>
        <v>30</v>
      </c>
      <c r="E604" s="5">
        <f>IF(A604=0,0,A604*LABOR_HRS_WK_TOM*SEASON_WEEKS*(1+DIM_PCT_TOM)^A604)</f>
        <v>0</v>
      </c>
      <c r="F604" s="5">
        <f>IF(B604=0,0,B604*LABOR_HRS_WK_CAR*SEASON_WEEKS*(1+DIM_PCT_CAR)^B604)</f>
        <v>911.23060582002415</v>
      </c>
      <c r="G604" s="5">
        <f>IF(C604=0,0,C604*LABOR_HRS_WK_MES*SEASON_WEEKS*(1+DIM_PCT_MES)^C604)</f>
        <v>567.47998644235463</v>
      </c>
      <c r="H604" s="5">
        <f>E604+F604+G604</f>
        <v>1478.7105922623787</v>
      </c>
      <c r="I604" s="5">
        <f>MIN(H604,FARMER_HRS)</f>
        <v>720</v>
      </c>
      <c r="J604" s="5">
        <f>MAX(0,H604-FARMER_HRS)</f>
        <v>758.71059226237867</v>
      </c>
      <c r="K604" s="2">
        <f>I604*FARMER_RATE+J604*TEMP_WORKER_RATE</f>
        <v>38172.058893444075</v>
      </c>
      <c r="L604" s="2">
        <f>A604*PRICE_TOM+B604*PRICE_CAR+C604*PRICE_MES</f>
        <v>69486</v>
      </c>
      <c r="M604" s="2">
        <f>A604*FERT_BED_TOM+B604*FERT_BED_CAR+C604*FERT_BED_MES</f>
        <v>18040</v>
      </c>
      <c r="N604" s="6">
        <f>IF(AND(D604&lt;=TOTAL_BEDS,J604&lt;=TEMP_WORKER_MAX*TEMP_WORKER_HRS),1,0)</f>
        <v>1</v>
      </c>
      <c r="O604" s="2">
        <f>L604-M604-K604-FIXED_COSTS</f>
        <v>-6726.0588934440748</v>
      </c>
      <c r="P604" s="2">
        <f>IF(N604=1,O604,"")</f>
        <v>-6726.0588934440748</v>
      </c>
    </row>
    <row r="605">
      <c r="A605" s="6">
        <v>0</v>
      </c>
      <c r="B605" s="6">
        <v>19</v>
      </c>
      <c r="C605" s="6">
        <v>12</v>
      </c>
      <c r="D605" s="6">
        <f>A605+B605+C605</f>
        <v>31</v>
      </c>
      <c r="E605" s="5">
        <f>IF(A605=0,0,A605*LABOR_HRS_WK_TOM*SEASON_WEEKS*(1+DIM_PCT_TOM)^A605)</f>
        <v>0</v>
      </c>
      <c r="F605" s="5">
        <f>IF(B605=0,0,B605*LABOR_HRS_WK_CAR*SEASON_WEEKS*(1+DIM_PCT_CAR)^B605)</f>
        <v>911.23060582002415</v>
      </c>
      <c r="G605" s="5">
        <f>IF(C605=0,0,C605*LABOR_HRS_WK_MES*SEASON_WEEKS*(1+DIM_PCT_MES)^C605)</f>
        <v>626.807439570419</v>
      </c>
      <c r="H605" s="5">
        <f>E605+F605+G605</f>
        <v>1538.0380453904431</v>
      </c>
      <c r="I605" s="5">
        <f>MIN(H605,FARMER_HRS)</f>
        <v>720</v>
      </c>
      <c r="J605" s="5">
        <f>MAX(0,H605-FARMER_HRS)</f>
        <v>818.03804539044313</v>
      </c>
      <c r="K605" s="2">
        <f>I605*FARMER_RATE+J605*TEMP_WORKER_RATE</f>
        <v>39202.049399139636</v>
      </c>
      <c r="L605" s="2">
        <f>A605*PRICE_TOM+B605*PRICE_CAR+C605*PRICE_MES</f>
        <v>72186</v>
      </c>
      <c r="M605" s="2">
        <f>A605*FERT_BED_TOM+B605*FERT_BED_CAR+C605*FERT_BED_MES</f>
        <v>18920</v>
      </c>
      <c r="N605" s="6">
        <f>IF(AND(D605&lt;=TOTAL_BEDS,J605&lt;=TEMP_WORKER_MAX*TEMP_WORKER_HRS),1,0)</f>
        <v>1</v>
      </c>
      <c r="O605" s="2">
        <f>L605-M605-K605-FIXED_COSTS</f>
        <v>-5936.0493991396361</v>
      </c>
      <c r="P605" s="2">
        <f>IF(N605=1,O605,"")</f>
        <v>-5936.0493991396361</v>
      </c>
    </row>
    <row r="606">
      <c r="A606" s="6">
        <v>0</v>
      </c>
      <c r="B606" s="6">
        <v>19</v>
      </c>
      <c r="C606" s="6">
        <v>13</v>
      </c>
      <c r="D606" s="6">
        <f>A606+B606+C606</f>
        <v>32</v>
      </c>
      <c r="E606" s="5">
        <f>IF(A606=0,0,A606*LABOR_HRS_WK_TOM*SEASON_WEEKS*(1+DIM_PCT_TOM)^A606)</f>
        <v>0</v>
      </c>
      <c r="F606" s="5">
        <f>IF(B606=0,0,B606*LABOR_HRS_WK_CAR*SEASON_WEEKS*(1+DIM_PCT_CAR)^B606)</f>
        <v>911.23060582002415</v>
      </c>
      <c r="G606" s="5">
        <f>IF(C606=0,0,C606*LABOR_HRS_WK_MES*SEASON_WEEKS*(1+DIM_PCT_MES)^C606)</f>
        <v>687.52941027880331</v>
      </c>
      <c r="H606" s="5">
        <f>E606+F606+G606</f>
        <v>1598.7600160988275</v>
      </c>
      <c r="I606" s="5">
        <f>MIN(H606,FARMER_HRS)</f>
        <v>720</v>
      </c>
      <c r="J606" s="5">
        <f>MAX(0,H606-FARMER_HRS)</f>
        <v>878.76001609882746</v>
      </c>
      <c r="K606" s="2">
        <f>I606*FARMER_RATE+J606*TEMP_WORKER_RATE</f>
        <v>40256.250279493528</v>
      </c>
      <c r="L606" s="2">
        <f>A606*PRICE_TOM+B606*PRICE_CAR+C606*PRICE_MES</f>
        <v>74886</v>
      </c>
      <c r="M606" s="2">
        <f>A606*FERT_BED_TOM+B606*FERT_BED_CAR+C606*FERT_BED_MES</f>
        <v>19800</v>
      </c>
      <c r="N606" s="6">
        <f>IF(AND(D606&lt;=TOTAL_BEDS,J606&lt;=TEMP_WORKER_MAX*TEMP_WORKER_HRS),1,0)</f>
        <v>1</v>
      </c>
      <c r="O606" s="2">
        <f>L606-M606-K606-FIXED_COSTS</f>
        <v>-5170.2502794935281</v>
      </c>
      <c r="P606" s="2">
        <f>IF(N606=1,O606,"")</f>
        <v>-5170.2502794935281</v>
      </c>
    </row>
    <row r="607">
      <c r="A607" s="6">
        <v>0</v>
      </c>
      <c r="B607" s="6">
        <v>19</v>
      </c>
      <c r="C607" s="6">
        <v>14</v>
      </c>
      <c r="D607" s="6">
        <f>A607+B607+C607</f>
        <v>33</v>
      </c>
      <c r="E607" s="5">
        <f>IF(A607=0,0,A607*LABOR_HRS_WK_TOM*SEASON_WEEKS*(1+DIM_PCT_TOM)^A607)</f>
        <v>0</v>
      </c>
      <c r="F607" s="5">
        <f>IF(B607=0,0,B607*LABOR_HRS_WK_CAR*SEASON_WEEKS*(1+DIM_PCT_CAR)^B607)</f>
        <v>911.23060582002415</v>
      </c>
      <c r="G607" s="5">
        <f>IF(C607=0,0,C607*LABOR_HRS_WK_MES*SEASON_WEEKS*(1+DIM_PCT_MES)^C607)</f>
        <v>749.67149159246435</v>
      </c>
      <c r="H607" s="5">
        <f>E607+F607+G607</f>
        <v>1660.9020974124885</v>
      </c>
      <c r="I607" s="5">
        <f>MIN(H607,FARMER_HRS)</f>
        <v>720</v>
      </c>
      <c r="J607" s="5">
        <f>MAX(0,H607-FARMER_HRS)</f>
        <v>940.9020974124885</v>
      </c>
      <c r="K607" s="2">
        <f>I607*FARMER_RATE+J607*TEMP_WORKER_RATE</f>
        <v>41335.1058578557</v>
      </c>
      <c r="L607" s="2">
        <f>A607*PRICE_TOM+B607*PRICE_CAR+C607*PRICE_MES</f>
        <v>77586</v>
      </c>
      <c r="M607" s="2">
        <f>A607*FERT_BED_TOM+B607*FERT_BED_CAR+C607*FERT_BED_MES</f>
        <v>20680</v>
      </c>
      <c r="N607" s="6">
        <f>IF(AND(D607&lt;=TOTAL_BEDS,J607&lt;=TEMP_WORKER_MAX*TEMP_WORKER_HRS),1,0)</f>
        <v>1</v>
      </c>
      <c r="O607" s="2">
        <f>L607-M607-K607-FIXED_COSTS</f>
        <v>-4429.1058578556986</v>
      </c>
      <c r="P607" s="2">
        <f>IF(N607=1,O607,"")</f>
        <v>-4429.1058578556986</v>
      </c>
    </row>
    <row r="608">
      <c r="A608" s="6">
        <v>0</v>
      </c>
      <c r="B608" s="6">
        <v>19</v>
      </c>
      <c r="C608" s="6">
        <v>15</v>
      </c>
      <c r="D608" s="6">
        <f>A608+B608+C608</f>
        <v>34</v>
      </c>
      <c r="E608" s="5">
        <f>IF(A608=0,0,A608*LABOR_HRS_WK_TOM*SEASON_WEEKS*(1+DIM_PCT_TOM)^A608)</f>
        <v>0</v>
      </c>
      <c r="F608" s="5">
        <f>IF(B608=0,0,B608*LABOR_HRS_WK_CAR*SEASON_WEEKS*(1+DIM_PCT_CAR)^B608)</f>
        <v>911.23060582002415</v>
      </c>
      <c r="G608" s="5">
        <f>IF(C608=0,0,C608*LABOR_HRS_WK_MES*SEASON_WEEKS*(1+DIM_PCT_MES)^C608)</f>
        <v>813.25969846861074</v>
      </c>
      <c r="H608" s="5">
        <f>E608+F608+G608</f>
        <v>1724.4903042886349</v>
      </c>
      <c r="I608" s="5">
        <f>MIN(H608,FARMER_HRS)</f>
        <v>720</v>
      </c>
      <c r="J608" s="5">
        <f>MAX(0,H608-FARMER_HRS)</f>
        <v>1004.4903042886349</v>
      </c>
      <c r="K608" s="2">
        <f>I608*FARMER_RATE+J608*TEMP_WORKER_RATE</f>
        <v>42439.0677827888</v>
      </c>
      <c r="L608" s="2">
        <f>A608*PRICE_TOM+B608*PRICE_CAR+C608*PRICE_MES</f>
        <v>80286</v>
      </c>
      <c r="M608" s="2">
        <f>A608*FERT_BED_TOM+B608*FERT_BED_CAR+C608*FERT_BED_MES</f>
        <v>21560</v>
      </c>
      <c r="N608" s="6">
        <f>IF(AND(D608&lt;=TOTAL_BEDS,J608&lt;=TEMP_WORKER_MAX*TEMP_WORKER_HRS),1,0)</f>
        <v>1</v>
      </c>
      <c r="O608" s="2">
        <f>L608-M608-K608-FIXED_COSTS</f>
        <v>-3713.0677827887994</v>
      </c>
      <c r="P608" s="2">
        <f>IF(N608=1,O608,"")</f>
        <v>-3713.0677827887994</v>
      </c>
    </row>
    <row r="609">
      <c r="A609" s="6">
        <v>0</v>
      </c>
      <c r="B609" s="6">
        <v>19</v>
      </c>
      <c r="C609" s="6">
        <v>16</v>
      </c>
      <c r="D609" s="6">
        <f>A609+B609+C609</f>
        <v>35</v>
      </c>
      <c r="E609" s="5">
        <f>IF(A609=0,0,A609*LABOR_HRS_WK_TOM*SEASON_WEEKS*(1+DIM_PCT_TOM)^A609)</f>
        <v>0</v>
      </c>
      <c r="F609" s="5">
        <f>IF(B609=0,0,B609*LABOR_HRS_WK_CAR*SEASON_WEEKS*(1+DIM_PCT_CAR)^B609)</f>
        <v>911.23060582002415</v>
      </c>
      <c r="G609" s="5">
        <f>IF(C609=0,0,C609*LABOR_HRS_WK_MES*SEASON_WEEKS*(1+DIM_PCT_MES)^C609)</f>
        <v>878.32047434609967</v>
      </c>
      <c r="H609" s="5">
        <f>E609+F609+G609</f>
        <v>1789.5510801661239</v>
      </c>
      <c r="I609" s="5">
        <f>MIN(H609,FARMER_HRS)</f>
        <v>720</v>
      </c>
      <c r="J609" s="5">
        <f>MAX(0,H609-FARMER_HRS)</f>
        <v>1069.5510801661239</v>
      </c>
      <c r="K609" s="2">
        <f>I609*FARMER_RATE+J609*TEMP_WORKER_RATE</f>
        <v>43568.595141772981</v>
      </c>
      <c r="L609" s="2">
        <f>A609*PRICE_TOM+B609*PRICE_CAR+C609*PRICE_MES</f>
        <v>82986</v>
      </c>
      <c r="M609" s="2">
        <f>A609*FERT_BED_TOM+B609*FERT_BED_CAR+C609*FERT_BED_MES</f>
        <v>22440</v>
      </c>
      <c r="N609" s="6">
        <f>IF(AND(D609&lt;=TOTAL_BEDS,J609&lt;=TEMP_WORKER_MAX*TEMP_WORKER_HRS),1,0)</f>
        <v>1</v>
      </c>
      <c r="O609" s="2">
        <f>L609-M609-K609-FIXED_COSTS</f>
        <v>-3022.5951417729812</v>
      </c>
      <c r="P609" s="2">
        <f>IF(N609=1,O609,"")</f>
        <v>-3022.5951417729812</v>
      </c>
    </row>
    <row r="610">
      <c r="A610" s="6">
        <v>0</v>
      </c>
      <c r="B610" s="6">
        <v>19</v>
      </c>
      <c r="C610" s="6">
        <v>17</v>
      </c>
      <c r="D610" s="6">
        <f>A610+B610+C610</f>
        <v>36</v>
      </c>
      <c r="E610" s="5">
        <f>IF(A610=0,0,A610*LABOR_HRS_WK_TOM*SEASON_WEEKS*(1+DIM_PCT_TOM)^A610)</f>
        <v>0</v>
      </c>
      <c r="F610" s="5">
        <f>IF(B610=0,0,B610*LABOR_HRS_WK_CAR*SEASON_WEEKS*(1+DIM_PCT_CAR)^B610)</f>
        <v>911.23060582002415</v>
      </c>
      <c r="G610" s="5">
        <f>IF(C610=0,0,C610*LABOR_HRS_WK_MES*SEASON_WEEKS*(1+DIM_PCT_MES)^C610)</f>
        <v>944.88069779263992</v>
      </c>
      <c r="H610" s="5">
        <f>E610+F610+G610</f>
        <v>1856.111303612664</v>
      </c>
      <c r="I610" s="5">
        <f>MIN(H610,FARMER_HRS)</f>
        <v>720</v>
      </c>
      <c r="J610" s="5">
        <f>MAX(0,H610-FARMER_HRS)</f>
        <v>1136.111303612664</v>
      </c>
      <c r="K610" s="2">
        <f>I610*FARMER_RATE+J610*TEMP_WORKER_RATE</f>
        <v>44724.154576608751</v>
      </c>
      <c r="L610" s="2">
        <f>A610*PRICE_TOM+B610*PRICE_CAR+C610*PRICE_MES</f>
        <v>85686</v>
      </c>
      <c r="M610" s="2">
        <f>A610*FERT_BED_TOM+B610*FERT_BED_CAR+C610*FERT_BED_MES</f>
        <v>23320</v>
      </c>
      <c r="N610" s="6">
        <f>IF(AND(D610&lt;=TOTAL_BEDS,J610&lt;=TEMP_WORKER_MAX*TEMP_WORKER_HRS),1,0)</f>
        <v>1</v>
      </c>
      <c r="O610" s="2">
        <f>L610-M610-K610-FIXED_COSTS</f>
        <v>-2358.1545766087511</v>
      </c>
      <c r="P610" s="2">
        <f>IF(N610=1,O610,"")</f>
        <v>-2358.1545766087511</v>
      </c>
    </row>
    <row r="611">
      <c r="A611" s="6">
        <v>0</v>
      </c>
      <c r="B611" s="6">
        <v>19</v>
      </c>
      <c r="C611" s="6">
        <v>18</v>
      </c>
      <c r="D611" s="6">
        <f>A611+B611+C611</f>
        <v>37</v>
      </c>
      <c r="E611" s="5">
        <f>IF(A611=0,0,A611*LABOR_HRS_WK_TOM*SEASON_WEEKS*(1+DIM_PCT_TOM)^A611)</f>
        <v>0</v>
      </c>
      <c r="F611" s="5">
        <f>IF(B611=0,0,B611*LABOR_HRS_WK_CAR*SEASON_WEEKS*(1+DIM_PCT_CAR)^B611)</f>
        <v>911.23060582002415</v>
      </c>
      <c r="G611" s="5">
        <f>IF(C611=0,0,C611*LABOR_HRS_WK_MES*SEASON_WEEKS*(1+DIM_PCT_MES)^C611)</f>
        <v>1012.9676892512272</v>
      </c>
      <c r="H611" s="5">
        <f>E611+F611+G611</f>
        <v>1924.1982950712513</v>
      </c>
      <c r="I611" s="5">
        <f>MIN(H611,FARMER_HRS)</f>
        <v>720</v>
      </c>
      <c r="J611" s="5">
        <f>MAX(0,H611-FARMER_HRS)</f>
        <v>1204.1982950712513</v>
      </c>
      <c r="K611" s="2">
        <f>I611*FARMER_RATE+J611*TEMP_WORKER_RATE</f>
        <v>45906.220400542559</v>
      </c>
      <c r="L611" s="2">
        <f>A611*PRICE_TOM+B611*PRICE_CAR+C611*PRICE_MES</f>
        <v>88386</v>
      </c>
      <c r="M611" s="2">
        <f>A611*FERT_BED_TOM+B611*FERT_BED_CAR+C611*FERT_BED_MES</f>
        <v>24200</v>
      </c>
      <c r="N611" s="6">
        <f>IF(AND(D611&lt;=TOTAL_BEDS,J611&lt;=TEMP_WORKER_MAX*TEMP_WORKER_HRS),1,0)</f>
        <v>1</v>
      </c>
      <c r="O611" s="2">
        <f>L611-M611-K611-FIXED_COSTS</f>
        <v>-1720.2204005425592</v>
      </c>
      <c r="P611" s="2">
        <f>IF(N611=1,O611,"")</f>
        <v>-1720.2204005425592</v>
      </c>
    </row>
    <row r="612">
      <c r="A612" s="6">
        <v>0</v>
      </c>
      <c r="B612" s="6">
        <v>19</v>
      </c>
      <c r="C612" s="6">
        <v>19</v>
      </c>
      <c r="D612" s="6">
        <f>A612+B612+C612</f>
        <v>38</v>
      </c>
      <c r="E612" s="5">
        <f>IF(A612=0,0,A612*LABOR_HRS_WK_TOM*SEASON_WEEKS*(1+DIM_PCT_TOM)^A612)</f>
        <v>0</v>
      </c>
      <c r="F612" s="5">
        <f>IF(B612=0,0,B612*LABOR_HRS_WK_CAR*SEASON_WEEKS*(1+DIM_PCT_CAR)^B612)</f>
        <v>911.23060582002415</v>
      </c>
      <c r="G612" s="5">
        <f>IF(C612=0,0,C612*LABOR_HRS_WK_MES*SEASON_WEEKS*(1+DIM_PCT_MES)^C612)</f>
        <v>1082.6092178872491</v>
      </c>
      <c r="H612" s="5">
        <f>E612+F612+G612</f>
        <v>1993.8398237072734</v>
      </c>
      <c r="I612" s="5">
        <f>MIN(H612,FARMER_HRS)</f>
        <v>720</v>
      </c>
      <c r="J612" s="5">
        <f>MAX(0,H612-FARMER_HRS)</f>
        <v>1273.8398237072734</v>
      </c>
      <c r="K612" s="2">
        <f>I612*FARMER_RATE+J612*TEMP_WORKER_RATE</f>
        <v>47115.274717140157</v>
      </c>
      <c r="L612" s="2">
        <f>A612*PRICE_TOM+B612*PRICE_CAR+C612*PRICE_MES</f>
        <v>91086</v>
      </c>
      <c r="M612" s="2">
        <f>A612*FERT_BED_TOM+B612*FERT_BED_CAR+C612*FERT_BED_MES</f>
        <v>25080</v>
      </c>
      <c r="N612" s="6">
        <f>IF(AND(D612&lt;=TOTAL_BEDS,J612&lt;=TEMP_WORKER_MAX*TEMP_WORKER_HRS),1,0)</f>
        <v>1</v>
      </c>
      <c r="O612" s="2">
        <f>L612-M612-K612-FIXED_COSTS</f>
        <v>-1109.274717140157</v>
      </c>
      <c r="P612" s="2">
        <f>IF(N612=1,O612,"")</f>
        <v>-1109.274717140157</v>
      </c>
    </row>
    <row r="613">
      <c r="A613" s="6">
        <v>0</v>
      </c>
      <c r="B613" s="6">
        <v>19</v>
      </c>
      <c r="C613" s="6">
        <v>20</v>
      </c>
      <c r="D613" s="6">
        <f>A613+B613+C613</f>
        <v>39</v>
      </c>
      <c r="E613" s="5">
        <f>IF(A613=0,0,A613*LABOR_HRS_WK_TOM*SEASON_WEEKS*(1+DIM_PCT_TOM)^A613)</f>
        <v>0</v>
      </c>
      <c r="F613" s="5">
        <f>IF(B613=0,0,B613*LABOR_HRS_WK_CAR*SEASON_WEEKS*(1+DIM_PCT_CAR)^B613)</f>
        <v>911.23060582002415</v>
      </c>
      <c r="G613" s="5">
        <f>IF(C613=0,0,C613*LABOR_HRS_WK_MES*SEASON_WEEKS*(1+DIM_PCT_MES)^C613)</f>
        <v>1153.8335085377259</v>
      </c>
      <c r="H613" s="5">
        <f>E613+F613+G613</f>
        <v>2065.06411435775</v>
      </c>
      <c r="I613" s="5">
        <f>MIN(H613,FARMER_HRS)</f>
        <v>720</v>
      </c>
      <c r="J613" s="5">
        <f>MAX(0,H613-FARMER_HRS)</f>
        <v>1345.06411435775</v>
      </c>
      <c r="K613" s="2">
        <f>I613*FARMER_RATE+J613*TEMP_WORKER_RATE</f>
        <v>48351.807540933158</v>
      </c>
      <c r="L613" s="2">
        <f>A613*PRICE_TOM+B613*PRICE_CAR+C613*PRICE_MES</f>
        <v>93786</v>
      </c>
      <c r="M613" s="2">
        <f>A613*FERT_BED_TOM+B613*FERT_BED_CAR+C613*FERT_BED_MES</f>
        <v>25960</v>
      </c>
      <c r="N613" s="6">
        <f>IF(AND(D613&lt;=TOTAL_BEDS,J613&lt;=TEMP_WORKER_MAX*TEMP_WORKER_HRS),1,0)</f>
        <v>1</v>
      </c>
      <c r="O613" s="2">
        <f>L613-M613-K613-FIXED_COSTS</f>
        <v>-525.80754093315772</v>
      </c>
      <c r="P613" s="2">
        <f>IF(N613=1,O613,"")</f>
        <v>-525.80754093315772</v>
      </c>
    </row>
    <row r="614">
      <c r="A614" s="6">
        <v>0</v>
      </c>
      <c r="B614" s="6">
        <v>19</v>
      </c>
      <c r="C614" s="6">
        <v>21</v>
      </c>
      <c r="D614" s="6">
        <f>A614+B614+C614</f>
        <v>40</v>
      </c>
      <c r="E614" s="5">
        <f>IF(A614=0,0,A614*LABOR_HRS_WK_TOM*SEASON_WEEKS*(1+DIM_PCT_TOM)^A614)</f>
        <v>0</v>
      </c>
      <c r="F614" s="5">
        <f>IF(B614=0,0,B614*LABOR_HRS_WK_CAR*SEASON_WEEKS*(1+DIM_PCT_CAR)^B614)</f>
        <v>911.23060582002415</v>
      </c>
      <c r="G614" s="5">
        <f>IF(C614=0,0,C614*LABOR_HRS_WK_MES*SEASON_WEEKS*(1+DIM_PCT_MES)^C614)</f>
        <v>1226.6692487641699</v>
      </c>
      <c r="H614" s="5">
        <f>E614+F614+G614</f>
        <v>2137.8998545841941</v>
      </c>
      <c r="I614" s="5">
        <f>MIN(H614,FARMER_HRS)</f>
        <v>720</v>
      </c>
      <c r="J614" s="5">
        <f>MAX(0,H614-FARMER_HRS)</f>
        <v>1417.8998545841941</v>
      </c>
      <c r="K614" s="2">
        <f>I614*FARMER_RATE+J614*TEMP_WORKER_RATE</f>
        <v>49616.316919864483</v>
      </c>
      <c r="L614" s="2">
        <f>A614*PRICE_TOM+B614*PRICE_CAR+C614*PRICE_MES</f>
        <v>96486</v>
      </c>
      <c r="M614" s="2">
        <f>A614*FERT_BED_TOM+B614*FERT_BED_CAR+C614*FERT_BED_MES</f>
        <v>26840</v>
      </c>
      <c r="N614" s="6">
        <f>IF(AND(D614&lt;=TOTAL_BEDS,J614&lt;=TEMP_WORKER_MAX*TEMP_WORKER_HRS),1,0)</f>
        <v>1</v>
      </c>
      <c r="O614" s="2">
        <f>L614-M614-K614-FIXED_COSTS</f>
        <v>29.68308013551723</v>
      </c>
      <c r="P614" s="2">
        <f>IF(N614=1,O614,"")</f>
        <v>29.68308013551723</v>
      </c>
    </row>
    <row r="615">
      <c r="A615" s="6">
        <v>0</v>
      </c>
      <c r="B615" s="6">
        <v>19</v>
      </c>
      <c r="C615" s="6">
        <v>22</v>
      </c>
      <c r="D615" s="6">
        <f>A615+B615+C615</f>
        <v>41</v>
      </c>
      <c r="E615" s="5">
        <f>IF(A615=0,0,A615*LABOR_HRS_WK_TOM*SEASON_WEEKS*(1+DIM_PCT_TOM)^A615)</f>
        <v>0</v>
      </c>
      <c r="F615" s="5">
        <f>IF(B615=0,0,B615*LABOR_HRS_WK_CAR*SEASON_WEEKS*(1+DIM_PCT_CAR)^B615)</f>
        <v>911.23060582002415</v>
      </c>
      <c r="G615" s="5">
        <f>IF(C615=0,0,C615*LABOR_HRS_WK_MES*SEASON_WEEKS*(1+DIM_PCT_MES)^C615)</f>
        <v>1301.1455960105659</v>
      </c>
      <c r="H615" s="5">
        <f>E615+F615+G615</f>
        <v>2212.37620183059</v>
      </c>
      <c r="I615" s="5">
        <f>MIN(H615,FARMER_HRS)</f>
        <v>720</v>
      </c>
      <c r="J615" s="5">
        <f>MAX(0,H615-FARMER_HRS)</f>
        <v>1492.3762018305902</v>
      </c>
      <c r="K615" s="2">
        <f>I615*FARMER_RATE+J615*TEMP_WORKER_RATE</f>
        <v>50909.309059558858</v>
      </c>
      <c r="L615" s="2">
        <f>A615*PRICE_TOM+B615*PRICE_CAR+C615*PRICE_MES</f>
        <v>99186</v>
      </c>
      <c r="M615" s="2">
        <f>A615*FERT_BED_TOM+B615*FERT_BED_CAR+C615*FERT_BED_MES</f>
        <v>27720</v>
      </c>
      <c r="N615" s="6">
        <f>IF(AND(D615&lt;=TOTAL_BEDS,J615&lt;=TEMP_WORKER_MAX*TEMP_WORKER_HRS),1,0)</f>
        <v>1</v>
      </c>
      <c r="O615" s="2">
        <f>L615-M615-K615-FIXED_COSTS</f>
        <v>556.69094044114172</v>
      </c>
      <c r="P615" s="2">
        <f>IF(N615=1,O615,"")</f>
        <v>556.69094044114172</v>
      </c>
    </row>
    <row r="616">
      <c r="A616" s="6">
        <v>0</v>
      </c>
      <c r="B616" s="6">
        <v>19</v>
      </c>
      <c r="C616" s="6">
        <v>23</v>
      </c>
      <c r="D616" s="6">
        <f>A616+B616+C616</f>
        <v>42</v>
      </c>
      <c r="E616" s="5">
        <f>IF(A616=0,0,A616*LABOR_HRS_WK_TOM*SEASON_WEEKS*(1+DIM_PCT_TOM)^A616)</f>
        <v>0</v>
      </c>
      <c r="F616" s="5">
        <f>IF(B616=0,0,B616*LABOR_HRS_WK_CAR*SEASON_WEEKS*(1+DIM_PCT_CAR)^B616)</f>
        <v>911.23060582002415</v>
      </c>
      <c r="G616" s="5">
        <f>IF(C616=0,0,C616*LABOR_HRS_WK_MES*SEASON_WEEKS*(1+DIM_PCT_MES)^C616)</f>
        <v>1377.2921848680023</v>
      </c>
      <c r="H616" s="5">
        <f>E616+F616+G616</f>
        <v>2288.5227906880264</v>
      </c>
      <c r="I616" s="5">
        <f>MIN(H616,FARMER_HRS)</f>
        <v>720</v>
      </c>
      <c r="J616" s="5">
        <f>MAX(0,H616-FARMER_HRS)</f>
        <v>1568.5227906880264</v>
      </c>
      <c r="K616" s="2">
        <f>I616*FARMER_RATE+J616*TEMP_WORKER_RATE</f>
        <v>52231.298449444905</v>
      </c>
      <c r="L616" s="2">
        <f>A616*PRICE_TOM+B616*PRICE_CAR+C616*PRICE_MES</f>
        <v>101886</v>
      </c>
      <c r="M616" s="2">
        <f>A616*FERT_BED_TOM+B616*FERT_BED_CAR+C616*FERT_BED_MES</f>
        <v>28600</v>
      </c>
      <c r="N616" s="6">
        <f>IF(AND(D616&lt;=TOTAL_BEDS,J616&lt;=TEMP_WORKER_MAX*TEMP_WORKER_HRS),1,0)</f>
        <v>1</v>
      </c>
      <c r="O616" s="2">
        <f>L616-M616-K616-FIXED_COSTS</f>
        <v>1054.7015505550953</v>
      </c>
      <c r="P616" s="2">
        <f>IF(N616=1,O616,"")</f>
        <v>1054.7015505550953</v>
      </c>
    </row>
    <row r="617">
      <c r="A617" s="6">
        <v>0</v>
      </c>
      <c r="B617" s="6">
        <v>19</v>
      </c>
      <c r="C617" s="6">
        <v>24</v>
      </c>
      <c r="D617" s="6">
        <f>A617+B617+C617</f>
        <v>43</v>
      </c>
      <c r="E617" s="5">
        <f>IF(A617=0,0,A617*LABOR_HRS_WK_TOM*SEASON_WEEKS*(1+DIM_PCT_TOM)^A617)</f>
        <v>0</v>
      </c>
      <c r="F617" s="5">
        <f>IF(B617=0,0,B617*LABOR_HRS_WK_CAR*SEASON_WEEKS*(1+DIM_PCT_CAR)^B617)</f>
        <v>911.23060582002415</v>
      </c>
      <c r="G617" s="5">
        <f>IF(C617=0,0,C617*LABOR_HRS_WK_MES*SEASON_WEEKS*(1+DIM_PCT_MES)^C617)</f>
        <v>1455.139134447498</v>
      </c>
      <c r="H617" s="5">
        <f>E617+F617+G617</f>
        <v>2366.369740267522</v>
      </c>
      <c r="I617" s="5">
        <f>MIN(H617,FARMER_HRS)</f>
        <v>720</v>
      </c>
      <c r="J617" s="5">
        <f>MAX(0,H617-FARMER_HRS)</f>
        <v>1646.369740267522</v>
      </c>
      <c r="K617" s="2">
        <f>I617*FARMER_RATE+J617*TEMP_WORKER_RATE</f>
        <v>53582.807990755595</v>
      </c>
      <c r="L617" s="2">
        <f>A617*PRICE_TOM+B617*PRICE_CAR+C617*PRICE_MES</f>
        <v>104586</v>
      </c>
      <c r="M617" s="2">
        <f>A617*FERT_BED_TOM+B617*FERT_BED_CAR+C617*FERT_BED_MES</f>
        <v>29480</v>
      </c>
      <c r="N617" s="6">
        <f>IF(AND(D617&lt;=TOTAL_BEDS,J617&lt;=TEMP_WORKER_MAX*TEMP_WORKER_HRS),1,0)</f>
        <v>1</v>
      </c>
      <c r="O617" s="2">
        <f>L617-M617-K617-FIXED_COSTS</f>
        <v>1523.1920092444052</v>
      </c>
      <c r="P617" s="2">
        <f>IF(N617=1,O617,"")</f>
        <v>1523.1920092444052</v>
      </c>
    </row>
    <row r="618">
      <c r="A618" s="6">
        <v>0</v>
      </c>
      <c r="B618" s="6">
        <v>19</v>
      </c>
      <c r="C618" s="6">
        <v>25</v>
      </c>
      <c r="D618" s="6">
        <f>A618+B618+C618</f>
        <v>44</v>
      </c>
      <c r="E618" s="5">
        <f>IF(A618=0,0,A618*LABOR_HRS_WK_TOM*SEASON_WEEKS*(1+DIM_PCT_TOM)^A618)</f>
        <v>0</v>
      </c>
      <c r="F618" s="5">
        <f>IF(B618=0,0,B618*LABOR_HRS_WK_CAR*SEASON_WEEKS*(1+DIM_PCT_CAR)^B618)</f>
        <v>911.23060582002415</v>
      </c>
      <c r="G618" s="5">
        <f>IF(C618=0,0,C618*LABOR_HRS_WK_MES*SEASON_WEEKS*(1+DIM_PCT_MES)^C618)</f>
        <v>1534.7170558625955</v>
      </c>
      <c r="H618" s="5">
        <f>E618+F618+G618</f>
        <v>2445.9476616826196</v>
      </c>
      <c r="I618" s="5">
        <f>MIN(H618,FARMER_HRS)</f>
        <v>720</v>
      </c>
      <c r="J618" s="5">
        <f>MAX(0,H618-FARMER_HRS)</f>
        <v>1725.9476616826196</v>
      </c>
      <c r="K618" s="2">
        <f>I618*FARMER_RATE+J618*TEMP_WORKER_RATE</f>
        <v>54964.369126434365</v>
      </c>
      <c r="L618" s="2">
        <f>A618*PRICE_TOM+B618*PRICE_CAR+C618*PRICE_MES</f>
        <v>107286</v>
      </c>
      <c r="M618" s="2">
        <f>A618*FERT_BED_TOM+B618*FERT_BED_CAR+C618*FERT_BED_MES</f>
        <v>30360</v>
      </c>
      <c r="N618" s="6">
        <f>IF(AND(D618&lt;=TOTAL_BEDS,J618&lt;=TEMP_WORKER_MAX*TEMP_WORKER_HRS),1,0)</f>
        <v>1</v>
      </c>
      <c r="O618" s="2">
        <f>L618-M618-K618-FIXED_COSTS</f>
        <v>1961.6308735656348</v>
      </c>
      <c r="P618" s="2">
        <f>IF(N618=1,O618,"")</f>
        <v>1961.6308735656348</v>
      </c>
    </row>
    <row r="619">
      <c r="A619" s="6">
        <v>0</v>
      </c>
      <c r="B619" s="6">
        <v>19</v>
      </c>
      <c r="C619" s="6">
        <v>26</v>
      </c>
      <c r="D619" s="6">
        <f>A619+B619+C619</f>
        <v>45</v>
      </c>
      <c r="E619" s="5">
        <f>IF(A619=0,0,A619*LABOR_HRS_WK_TOM*SEASON_WEEKS*(1+DIM_PCT_TOM)^A619)</f>
        <v>0</v>
      </c>
      <c r="F619" s="5">
        <f>IF(B619=0,0,B619*LABOR_HRS_WK_CAR*SEASON_WEEKS*(1+DIM_PCT_CAR)^B619)</f>
        <v>911.23060582002415</v>
      </c>
      <c r="G619" s="5">
        <f>IF(C619=0,0,C619*LABOR_HRS_WK_MES*SEASON_WEEKS*(1+DIM_PCT_MES)^C619)</f>
        <v>1616.0570598233128</v>
      </c>
      <c r="H619" s="5">
        <f>E619+F619+G619</f>
        <v>2527.2876656433368</v>
      </c>
      <c r="I619" s="5">
        <f>MIN(H619,FARMER_HRS)</f>
        <v>720</v>
      </c>
      <c r="J619" s="5">
        <f>MAX(0,H619-FARMER_HRS)</f>
        <v>1807.2876656433368</v>
      </c>
      <c r="K619" s="2">
        <f>I619*FARMER_RATE+J619*TEMP_WORKER_RATE</f>
        <v>56376.5219729746</v>
      </c>
      <c r="L619" s="2">
        <f>A619*PRICE_TOM+B619*PRICE_CAR+C619*PRICE_MES</f>
        <v>109986</v>
      </c>
      <c r="M619" s="2">
        <f>A619*FERT_BED_TOM+B619*FERT_BED_CAR+C619*FERT_BED_MES</f>
        <v>31240</v>
      </c>
      <c r="N619" s="6">
        <f>IF(AND(D619&lt;=TOTAL_BEDS,J619&lt;=TEMP_WORKER_MAX*TEMP_WORKER_HRS),1,0)</f>
        <v>1</v>
      </c>
      <c r="O619" s="2">
        <f>L619-M619-K619-FIXED_COSTS</f>
        <v>2369.4780270253978</v>
      </c>
      <c r="P619" s="2">
        <f>IF(N619=1,O619,"")</f>
        <v>2369.4780270253978</v>
      </c>
    </row>
    <row r="620">
      <c r="A620" s="6">
        <v>0</v>
      </c>
      <c r="B620" s="6">
        <v>19</v>
      </c>
      <c r="C620" s="6">
        <v>27</v>
      </c>
      <c r="D620" s="6">
        <f>A620+B620+C620</f>
        <v>46</v>
      </c>
      <c r="E620" s="5">
        <f>IF(A620=0,0,A620*LABOR_HRS_WK_TOM*SEASON_WEEKS*(1+DIM_PCT_TOM)^A620)</f>
        <v>0</v>
      </c>
      <c r="F620" s="5">
        <f>IF(B620=0,0,B620*LABOR_HRS_WK_CAR*SEASON_WEEKS*(1+DIM_PCT_CAR)^B620)</f>
        <v>911.23060582002415</v>
      </c>
      <c r="G620" s="5">
        <f>IF(C620=0,0,C620*LABOR_HRS_WK_MES*SEASON_WEEKS*(1+DIM_PCT_MES)^C620)</f>
        <v>1699.19076434307</v>
      </c>
      <c r="H620" s="5">
        <f>E620+F620+G620</f>
        <v>2610.4213701630943</v>
      </c>
      <c r="I620" s="5">
        <f>MIN(H620,FARMER_HRS)</f>
        <v>720</v>
      </c>
      <c r="J620" s="5">
        <f>MAX(0,H620-FARMER_HRS)</f>
        <v>1890.4213701630943</v>
      </c>
      <c r="K620" s="2">
        <f>I620*FARMER_RATE+J620*TEMP_WORKER_RATE</f>
        <v>57819.815454220385</v>
      </c>
      <c r="L620" s="2">
        <f>A620*PRICE_TOM+B620*PRICE_CAR+C620*PRICE_MES</f>
        <v>112686</v>
      </c>
      <c r="M620" s="2">
        <f>A620*FERT_BED_TOM+B620*FERT_BED_CAR+C620*FERT_BED_MES</f>
        <v>32120</v>
      </c>
      <c r="N620" s="6">
        <f>IF(AND(D620&lt;=TOTAL_BEDS,J620&lt;=TEMP_WORKER_MAX*TEMP_WORKER_HRS),1,0)</f>
        <v>1</v>
      </c>
      <c r="O620" s="2">
        <f>L620-M620-K620-FIXED_COSTS</f>
        <v>2746.1845457796153</v>
      </c>
      <c r="P620" s="2">
        <f>IF(N620=1,O620,"")</f>
        <v>2746.1845457796153</v>
      </c>
    </row>
    <row r="621">
      <c r="A621" s="6">
        <v>0</v>
      </c>
      <c r="B621" s="6">
        <v>19</v>
      </c>
      <c r="C621" s="6">
        <v>28</v>
      </c>
      <c r="D621" s="6">
        <f>A621+B621+C621</f>
        <v>47</v>
      </c>
      <c r="E621" s="5">
        <f>IF(A621=0,0,A621*LABOR_HRS_WK_TOM*SEASON_WEEKS*(1+DIM_PCT_TOM)^A621)</f>
        <v>0</v>
      </c>
      <c r="F621" s="5">
        <f>IF(B621=0,0,B621*LABOR_HRS_WK_CAR*SEASON_WEEKS*(1+DIM_PCT_CAR)^B621)</f>
        <v>911.23060582002415</v>
      </c>
      <c r="G621" s="5">
        <f>IF(C621=0,0,C621*LABOR_HRS_WK_MES*SEASON_WEEKS*(1+DIM_PCT_MES)^C621)</f>
        <v>1784.1503025602233</v>
      </c>
      <c r="H621" s="5">
        <f>E621+F621+G621</f>
        <v>2695.3809083802475</v>
      </c>
      <c r="I621" s="5">
        <f>MIN(H621,FARMER_HRS)</f>
        <v>720</v>
      </c>
      <c r="J621" s="5">
        <f>MAX(0,H621-FARMER_HRS)</f>
        <v>1975.3809083802475</v>
      </c>
      <c r="K621" s="2">
        <f>I621*FARMER_RATE+J621*TEMP_WORKER_RATE</f>
        <v>59294.807437157076</v>
      </c>
      <c r="L621" s="2">
        <f>A621*PRICE_TOM+B621*PRICE_CAR+C621*PRICE_MES</f>
        <v>115386</v>
      </c>
      <c r="M621" s="2">
        <f>A621*FERT_BED_TOM+B621*FERT_BED_CAR+C621*FERT_BED_MES</f>
        <v>33000</v>
      </c>
      <c r="N621" s="6">
        <f>IF(AND(D621&lt;=TOTAL_BEDS,J621&lt;=TEMP_WORKER_MAX*TEMP_WORKER_HRS),1,0)</f>
        <v>1</v>
      </c>
      <c r="O621" s="2">
        <f>L621-M621-K621-FIXED_COSTS</f>
        <v>3091.1925628429235</v>
      </c>
      <c r="P621" s="2">
        <f>IF(N621=1,O621,"")</f>
        <v>3091.1925628429235</v>
      </c>
    </row>
    <row r="622">
      <c r="A622" s="6">
        <v>0</v>
      </c>
      <c r="B622" s="6">
        <v>19</v>
      </c>
      <c r="C622" s="6">
        <v>29</v>
      </c>
      <c r="D622" s="6">
        <f>A622+B622+C622</f>
        <v>48</v>
      </c>
      <c r="E622" s="5">
        <f>IF(A622=0,0,A622*LABOR_HRS_WK_TOM*SEASON_WEEKS*(1+DIM_PCT_TOM)^A622)</f>
        <v>0</v>
      </c>
      <c r="F622" s="5">
        <f>IF(B622=0,0,B622*LABOR_HRS_WK_CAR*SEASON_WEEKS*(1+DIM_PCT_CAR)^B622)</f>
        <v>911.23060582002415</v>
      </c>
      <c r="G622" s="5">
        <f>IF(C622=0,0,C622*LABOR_HRS_WK_MES*SEASON_WEEKS*(1+DIM_PCT_MES)^C622)</f>
        <v>1870.9683306758766</v>
      </c>
      <c r="H622" s="5">
        <f>E622+F622+G622</f>
        <v>2782.1989364959009</v>
      </c>
      <c r="I622" s="5">
        <f>MIN(H622,FARMER_HRS)</f>
        <v>720</v>
      </c>
      <c r="J622" s="5">
        <f>MAX(0,H622-FARMER_HRS)</f>
        <v>2062.1989364959009</v>
      </c>
      <c r="K622" s="2">
        <f>I622*FARMER_RATE+J622*TEMP_WORKER_RATE</f>
        <v>60802.0648697205</v>
      </c>
      <c r="L622" s="2">
        <f>A622*PRICE_TOM+B622*PRICE_CAR+C622*PRICE_MES</f>
        <v>118086</v>
      </c>
      <c r="M622" s="2">
        <f>A622*FERT_BED_TOM+B622*FERT_BED_CAR+C622*FERT_BED_MES</f>
        <v>33880</v>
      </c>
      <c r="N622" s="6">
        <f>IF(AND(D622&lt;=TOTAL_BEDS,J622&lt;=TEMP_WORKER_MAX*TEMP_WORKER_HRS),1,0)</f>
        <v>1</v>
      </c>
      <c r="O622" s="2">
        <f>L622-M622-K622-FIXED_COSTS</f>
        <v>3403.9351302794967</v>
      </c>
      <c r="P622" s="2">
        <f>IF(N622=1,O622,"")</f>
        <v>3403.9351302794967</v>
      </c>
    </row>
    <row r="623">
      <c r="A623" s="6">
        <v>0</v>
      </c>
      <c r="B623" s="6">
        <v>19</v>
      </c>
      <c r="C623" s="6">
        <v>30</v>
      </c>
      <c r="D623" s="6">
        <f>A623+B623+C623</f>
        <v>49</v>
      </c>
      <c r="E623" s="5">
        <f>IF(A623=0,0,A623*LABOR_HRS_WK_TOM*SEASON_WEEKS*(1+DIM_PCT_TOM)^A623)</f>
        <v>0</v>
      </c>
      <c r="F623" s="5">
        <f>IF(B623=0,0,B623*LABOR_HRS_WK_CAR*SEASON_WEEKS*(1+DIM_PCT_CAR)^B623)</f>
        <v>911.23060582002415</v>
      </c>
      <c r="G623" s="5">
        <f>IF(C623=0,0,C623*LABOR_HRS_WK_MES*SEASON_WEEKS*(1+DIM_PCT_MES)^C623)</f>
        <v>1959.6780360096466</v>
      </c>
      <c r="H623" s="5">
        <f>E623+F623+G623</f>
        <v>2870.9086418296706</v>
      </c>
      <c r="I623" s="5">
        <f>MIN(H623,FARMER_HRS)</f>
        <v>720</v>
      </c>
      <c r="J623" s="5">
        <f>MAX(0,H623-FARMER_HRS)</f>
        <v>2150.9086418296706</v>
      </c>
      <c r="K623" s="2">
        <f>I623*FARMER_RATE+J623*TEMP_WORKER_RATE</f>
        <v>62342.163920654006</v>
      </c>
      <c r="L623" s="2">
        <f>A623*PRICE_TOM+B623*PRICE_CAR+C623*PRICE_MES</f>
        <v>120786</v>
      </c>
      <c r="M623" s="2">
        <f>A623*FERT_BED_TOM+B623*FERT_BED_CAR+C623*FERT_BED_MES</f>
        <v>34760</v>
      </c>
      <c r="N623" s="6">
        <f>IF(AND(D623&lt;=TOTAL_BEDS,J623&lt;=TEMP_WORKER_MAX*TEMP_WORKER_HRS),1,0)</f>
        <v>1</v>
      </c>
      <c r="O623" s="2">
        <f>L623-M623-K623-FIXED_COSTS</f>
        <v>3683.8360793459942</v>
      </c>
      <c r="P623" s="2">
        <f>IF(N623=1,O623,"")</f>
        <v>3683.8360793459942</v>
      </c>
    </row>
    <row r="624">
      <c r="A624" s="6">
        <v>0</v>
      </c>
      <c r="B624" s="6">
        <v>20</v>
      </c>
      <c r="C624" s="6">
        <v>0</v>
      </c>
      <c r="D624" s="6">
        <f>A624+B624+C624</f>
        <v>20</v>
      </c>
      <c r="E624" s="5">
        <f>IF(A624=0,0,A624*LABOR_HRS_WK_TOM*SEASON_WEEKS*(1+DIM_PCT_TOM)^A624)</f>
        <v>0</v>
      </c>
      <c r="F624" s="5">
        <f>IF(B624=0,0,B624*LABOR_HRS_WK_CAR*SEASON_WEEKS*(1+DIM_PCT_CAR)^B624)</f>
        <v>983.16986417423652</v>
      </c>
      <c r="G624" s="5">
        <f>IF(C624=0,0,C624*LABOR_HRS_WK_MES*SEASON_WEEKS*(1+DIM_PCT_MES)^C624)</f>
        <v>0</v>
      </c>
      <c r="H624" s="5">
        <f>E624+F624+G624</f>
        <v>983.16986417423652</v>
      </c>
      <c r="I624" s="5">
        <f>MIN(H624,FARMER_HRS)</f>
        <v>720</v>
      </c>
      <c r="J624" s="5">
        <f>MAX(0,H624-FARMER_HRS)</f>
        <v>263.16986417423652</v>
      </c>
      <c r="K624" s="2">
        <f>I624*FARMER_RATE+J624*TEMP_WORKER_RATE</f>
        <v>29568.921253024939</v>
      </c>
      <c r="L624" s="2">
        <f>A624*PRICE_TOM+B624*PRICE_CAR+C624*PRICE_MES</f>
        <v>41880</v>
      </c>
      <c r="M624" s="2">
        <f>A624*FERT_BED_TOM+B624*FERT_BED_CAR+C624*FERT_BED_MES</f>
        <v>8800</v>
      </c>
      <c r="N624" s="6">
        <f>IF(AND(D624&lt;=TOTAL_BEDS,J624&lt;=TEMP_WORKER_MAX*TEMP_WORKER_HRS),1,0)</f>
        <v>1</v>
      </c>
      <c r="O624" s="2">
        <f>L624-M624-K624-FIXED_COSTS</f>
        <v>-16488.921253024939</v>
      </c>
      <c r="P624" s="2">
        <f>IF(N624=1,O624,"")</f>
        <v>-16488.921253024939</v>
      </c>
    </row>
    <row r="625">
      <c r="A625" s="6">
        <v>0</v>
      </c>
      <c r="B625" s="6">
        <v>20</v>
      </c>
      <c r="C625" s="6">
        <v>1</v>
      </c>
      <c r="D625" s="6">
        <f>A625+B625+C625</f>
        <v>21</v>
      </c>
      <c r="E625" s="5">
        <f>IF(A625=0,0,A625*LABOR_HRS_WK_TOM*SEASON_WEEKS*(1+DIM_PCT_TOM)^A625)</f>
        <v>0</v>
      </c>
      <c r="F625" s="5">
        <f>IF(B625=0,0,B625*LABOR_HRS_WK_CAR*SEASON_WEEKS*(1+DIM_PCT_CAR)^B625)</f>
        <v>983.16986417423652</v>
      </c>
      <c r="G625" s="5">
        <f>IF(C625=0,0,C625*LABOR_HRS_WK_MES*SEASON_WEEKS*(1+DIM_PCT_MES)^C625)</f>
        <v>45.5625</v>
      </c>
      <c r="H625" s="5">
        <f>E625+F625+G625</f>
        <v>1028.7323641742364</v>
      </c>
      <c r="I625" s="5">
        <f>MIN(H625,FARMER_HRS)</f>
        <v>720</v>
      </c>
      <c r="J625" s="5">
        <f>MAX(0,H625-FARMER_HRS)</f>
        <v>308.73236417423641</v>
      </c>
      <c r="K625" s="2">
        <f>I625*FARMER_RATE+J625*TEMP_WORKER_RATE</f>
        <v>30359.936878024939</v>
      </c>
      <c r="L625" s="2">
        <f>A625*PRICE_TOM+B625*PRICE_CAR+C625*PRICE_MES</f>
        <v>44580</v>
      </c>
      <c r="M625" s="2">
        <f>A625*FERT_BED_TOM+B625*FERT_BED_CAR+C625*FERT_BED_MES</f>
        <v>9680</v>
      </c>
      <c r="N625" s="6">
        <f>IF(AND(D625&lt;=TOTAL_BEDS,J625&lt;=TEMP_WORKER_MAX*TEMP_WORKER_HRS),1,0)</f>
        <v>1</v>
      </c>
      <c r="O625" s="2">
        <f>L625-M625-K625-FIXED_COSTS</f>
        <v>-15459.936878024939</v>
      </c>
      <c r="P625" s="2">
        <f>IF(N625=1,O625,"")</f>
        <v>-15459.936878024939</v>
      </c>
    </row>
    <row r="626">
      <c r="A626" s="6">
        <v>0</v>
      </c>
      <c r="B626" s="6">
        <v>20</v>
      </c>
      <c r="C626" s="6">
        <v>2</v>
      </c>
      <c r="D626" s="6">
        <f>A626+B626+C626</f>
        <v>22</v>
      </c>
      <c r="E626" s="5">
        <f>IF(A626=0,0,A626*LABOR_HRS_WK_TOM*SEASON_WEEKS*(1+DIM_PCT_TOM)^A626)</f>
        <v>0</v>
      </c>
      <c r="F626" s="5">
        <f>IF(B626=0,0,B626*LABOR_HRS_WK_CAR*SEASON_WEEKS*(1+DIM_PCT_CAR)^B626)</f>
        <v>983.16986417423652</v>
      </c>
      <c r="G626" s="5">
        <f>IF(C626=0,0,C626*LABOR_HRS_WK_MES*SEASON_WEEKS*(1+DIM_PCT_MES)^C626)</f>
        <v>92.2640625</v>
      </c>
      <c r="H626" s="5">
        <f>E626+F626+G626</f>
        <v>1075.4339266742365</v>
      </c>
      <c r="I626" s="5">
        <f>MIN(H626,FARMER_HRS)</f>
        <v>720</v>
      </c>
      <c r="J626" s="5">
        <f>MAX(0,H626-FARMER_HRS)</f>
        <v>355.43392667423655</v>
      </c>
      <c r="K626" s="2">
        <f>I626*FARMER_RATE+J626*TEMP_WORKER_RATE</f>
        <v>31170.727893649939</v>
      </c>
      <c r="L626" s="2">
        <f>A626*PRICE_TOM+B626*PRICE_CAR+C626*PRICE_MES</f>
        <v>47280</v>
      </c>
      <c r="M626" s="2">
        <f>A626*FERT_BED_TOM+B626*FERT_BED_CAR+C626*FERT_BED_MES</f>
        <v>10560</v>
      </c>
      <c r="N626" s="6">
        <f>IF(AND(D626&lt;=TOTAL_BEDS,J626&lt;=TEMP_WORKER_MAX*TEMP_WORKER_HRS),1,0)</f>
        <v>1</v>
      </c>
      <c r="O626" s="2">
        <f>L626-M626-K626-FIXED_COSTS</f>
        <v>-14450.727893649939</v>
      </c>
      <c r="P626" s="2">
        <f>IF(N626=1,O626,"")</f>
        <v>-14450.727893649939</v>
      </c>
    </row>
    <row r="627">
      <c r="A627" s="6">
        <v>0</v>
      </c>
      <c r="B627" s="6">
        <v>20</v>
      </c>
      <c r="C627" s="6">
        <v>3</v>
      </c>
      <c r="D627" s="6">
        <f>A627+B627+C627</f>
        <v>23</v>
      </c>
      <c r="E627" s="5">
        <f>IF(A627=0,0,A627*LABOR_HRS_WK_TOM*SEASON_WEEKS*(1+DIM_PCT_TOM)^A627)</f>
        <v>0</v>
      </c>
      <c r="F627" s="5">
        <f>IF(B627=0,0,B627*LABOR_HRS_WK_CAR*SEASON_WEEKS*(1+DIM_PCT_CAR)^B627)</f>
        <v>983.16986417423652</v>
      </c>
      <c r="G627" s="5">
        <f>IF(C627=0,0,C627*LABOR_HRS_WK_MES*SEASON_WEEKS*(1+DIM_PCT_MES)^C627)</f>
        <v>140.12604492187498</v>
      </c>
      <c r="H627" s="5">
        <f>E627+F627+G627</f>
        <v>1123.2959090961115</v>
      </c>
      <c r="I627" s="5">
        <f>MIN(H627,FARMER_HRS)</f>
        <v>720</v>
      </c>
      <c r="J627" s="5">
        <f>MAX(0,H627-FARMER_HRS)</f>
        <v>403.29590909611147</v>
      </c>
      <c r="K627" s="2">
        <f>I627*FARMER_RATE+J627*TEMP_WORKER_RATE</f>
        <v>32001.665088474158</v>
      </c>
      <c r="L627" s="2">
        <f>A627*PRICE_TOM+B627*PRICE_CAR+C627*PRICE_MES</f>
        <v>49980</v>
      </c>
      <c r="M627" s="2">
        <f>A627*FERT_BED_TOM+B627*FERT_BED_CAR+C627*FERT_BED_MES</f>
        <v>11440</v>
      </c>
      <c r="N627" s="6">
        <f>IF(AND(D627&lt;=TOTAL_BEDS,J627&lt;=TEMP_WORKER_MAX*TEMP_WORKER_HRS),1,0)</f>
        <v>1</v>
      </c>
      <c r="O627" s="2">
        <f>L627-M627-K627-FIXED_COSTS</f>
        <v>-13461.665088474158</v>
      </c>
      <c r="P627" s="2">
        <f>IF(N627=1,O627,"")</f>
        <v>-13461.665088474158</v>
      </c>
    </row>
    <row r="628">
      <c r="A628" s="6">
        <v>0</v>
      </c>
      <c r="B628" s="6">
        <v>20</v>
      </c>
      <c r="C628" s="6">
        <v>4</v>
      </c>
      <c r="D628" s="6">
        <f>A628+B628+C628</f>
        <v>24</v>
      </c>
      <c r="E628" s="5">
        <f>IF(A628=0,0,A628*LABOR_HRS_WK_TOM*SEASON_WEEKS*(1+DIM_PCT_TOM)^A628)</f>
        <v>0</v>
      </c>
      <c r="F628" s="5">
        <f>IF(B628=0,0,B628*LABOR_HRS_WK_CAR*SEASON_WEEKS*(1+DIM_PCT_CAR)^B628)</f>
        <v>983.16986417423652</v>
      </c>
      <c r="G628" s="5">
        <f>IF(C628=0,0,C628*LABOR_HRS_WK_MES*SEASON_WEEKS*(1+DIM_PCT_MES)^C628)</f>
        <v>189.17016064453119</v>
      </c>
      <c r="H628" s="5">
        <f>E628+F628+G628</f>
        <v>1172.3400248187677</v>
      </c>
      <c r="I628" s="5">
        <f>MIN(H628,FARMER_HRS)</f>
        <v>720</v>
      </c>
      <c r="J628" s="5">
        <f>MAX(0,H628-FARMER_HRS)</f>
        <v>452.34002481876769</v>
      </c>
      <c r="K628" s="2">
        <f>I628*FARMER_RATE+J628*TEMP_WORKER_RATE</f>
        <v>32853.12543088138</v>
      </c>
      <c r="L628" s="2">
        <f>A628*PRICE_TOM+B628*PRICE_CAR+C628*PRICE_MES</f>
        <v>52680</v>
      </c>
      <c r="M628" s="2">
        <f>A628*FERT_BED_TOM+B628*FERT_BED_CAR+C628*FERT_BED_MES</f>
        <v>12320</v>
      </c>
      <c r="N628" s="6">
        <f>IF(AND(D628&lt;=TOTAL_BEDS,J628&lt;=TEMP_WORKER_MAX*TEMP_WORKER_HRS),1,0)</f>
        <v>1</v>
      </c>
      <c r="O628" s="2">
        <f>L628-M628-K628-FIXED_COSTS</f>
        <v>-12493.12543088138</v>
      </c>
      <c r="P628" s="2">
        <f>IF(N628=1,O628,"")</f>
        <v>-12493.12543088138</v>
      </c>
    </row>
    <row r="629">
      <c r="A629" s="6">
        <v>0</v>
      </c>
      <c r="B629" s="6">
        <v>20</v>
      </c>
      <c r="C629" s="6">
        <v>5</v>
      </c>
      <c r="D629" s="6">
        <f>A629+B629+C629</f>
        <v>25</v>
      </c>
      <c r="E629" s="5">
        <f>IF(A629=0,0,A629*LABOR_HRS_WK_TOM*SEASON_WEEKS*(1+DIM_PCT_TOM)^A629)</f>
        <v>0</v>
      </c>
      <c r="F629" s="5">
        <f>IF(B629=0,0,B629*LABOR_HRS_WK_CAR*SEASON_WEEKS*(1+DIM_PCT_CAR)^B629)</f>
        <v>983.16986417423652</v>
      </c>
      <c r="G629" s="5">
        <f>IF(C629=0,0,C629*LABOR_HRS_WK_MES*SEASON_WEEKS*(1+DIM_PCT_MES)^C629)</f>
        <v>239.41848456573481</v>
      </c>
      <c r="H629" s="5">
        <f>E629+F629+G629</f>
        <v>1222.5883487399713</v>
      </c>
      <c r="I629" s="5">
        <f>MIN(H629,FARMER_HRS)</f>
        <v>720</v>
      </c>
      <c r="J629" s="5">
        <f>MAX(0,H629-FARMER_HRS)</f>
        <v>502.58834873997125</v>
      </c>
      <c r="K629" s="2">
        <f>I629*FARMER_RATE+J629*TEMP_WORKER_RATE</f>
        <v>33725.4921656245</v>
      </c>
      <c r="L629" s="2">
        <f>A629*PRICE_TOM+B629*PRICE_CAR+C629*PRICE_MES</f>
        <v>55380</v>
      </c>
      <c r="M629" s="2">
        <f>A629*FERT_BED_TOM+B629*FERT_BED_CAR+C629*FERT_BED_MES</f>
        <v>13200</v>
      </c>
      <c r="N629" s="6">
        <f>IF(AND(D629&lt;=TOTAL_BEDS,J629&lt;=TEMP_WORKER_MAX*TEMP_WORKER_HRS),1,0)</f>
        <v>1</v>
      </c>
      <c r="O629" s="2">
        <f>L629-M629-K629-FIXED_COSTS</f>
        <v>-11545.492165624499</v>
      </c>
      <c r="P629" s="2">
        <f>IF(N629=1,O629,"")</f>
        <v>-11545.492165624499</v>
      </c>
    </row>
    <row r="630">
      <c r="A630" s="6">
        <v>0</v>
      </c>
      <c r="B630" s="6">
        <v>20</v>
      </c>
      <c r="C630" s="6">
        <v>6</v>
      </c>
      <c r="D630" s="6">
        <f>A630+B630+C630</f>
        <v>26</v>
      </c>
      <c r="E630" s="5">
        <f>IF(A630=0,0,A630*LABOR_HRS_WK_TOM*SEASON_WEEKS*(1+DIM_PCT_TOM)^A630)</f>
        <v>0</v>
      </c>
      <c r="F630" s="5">
        <f>IF(B630=0,0,B630*LABOR_HRS_WK_CAR*SEASON_WEEKS*(1+DIM_PCT_CAR)^B630)</f>
        <v>983.16986417423652</v>
      </c>
      <c r="G630" s="5">
        <f>IF(C630=0,0,C630*LABOR_HRS_WK_MES*SEASON_WEEKS*(1+DIM_PCT_MES)^C630)</f>
        <v>290.89345874736773</v>
      </c>
      <c r="H630" s="5">
        <f>E630+F630+G630</f>
        <v>1274.0633229216041</v>
      </c>
      <c r="I630" s="5">
        <f>MIN(H630,FARMER_HRS)</f>
        <v>720</v>
      </c>
      <c r="J630" s="5">
        <f>MAX(0,H630-FARMER_HRS)</f>
        <v>554.06332292160414</v>
      </c>
      <c r="K630" s="2">
        <f>I630*FARMER_RATE+J630*TEMP_WORKER_RATE</f>
        <v>34619.154911833408</v>
      </c>
      <c r="L630" s="2">
        <f>A630*PRICE_TOM+B630*PRICE_CAR+C630*PRICE_MES</f>
        <v>58080</v>
      </c>
      <c r="M630" s="2">
        <f>A630*FERT_BED_TOM+B630*FERT_BED_CAR+C630*FERT_BED_MES</f>
        <v>14080</v>
      </c>
      <c r="N630" s="6">
        <f>IF(AND(D630&lt;=TOTAL_BEDS,J630&lt;=TEMP_WORKER_MAX*TEMP_WORKER_HRS),1,0)</f>
        <v>1</v>
      </c>
      <c r="O630" s="2">
        <f>L630-M630-K630-FIXED_COSTS</f>
        <v>-10619.154911833408</v>
      </c>
      <c r="P630" s="2">
        <f>IF(N630=1,O630,"")</f>
        <v>-10619.154911833408</v>
      </c>
    </row>
    <row r="631">
      <c r="A631" s="6">
        <v>0</v>
      </c>
      <c r="B631" s="6">
        <v>20</v>
      </c>
      <c r="C631" s="6">
        <v>7</v>
      </c>
      <c r="D631" s="6">
        <f>A631+B631+C631</f>
        <v>27</v>
      </c>
      <c r="E631" s="5">
        <f>IF(A631=0,0,A631*LABOR_HRS_WK_TOM*SEASON_WEEKS*(1+DIM_PCT_TOM)^A631)</f>
        <v>0</v>
      </c>
      <c r="F631" s="5">
        <f>IF(B631=0,0,B631*LABOR_HRS_WK_CAR*SEASON_WEEKS*(1+DIM_PCT_CAR)^B631)</f>
        <v>983.16986417423652</v>
      </c>
      <c r="G631" s="5">
        <f>IF(C631=0,0,C631*LABOR_HRS_WK_MES*SEASON_WEEKS*(1+DIM_PCT_MES)^C631)</f>
        <v>343.61789814532818</v>
      </c>
      <c r="H631" s="5">
        <f>E631+F631+G631</f>
        <v>1326.7877623195648</v>
      </c>
      <c r="I631" s="5">
        <f>MIN(H631,FARMER_HRS)</f>
        <v>720</v>
      </c>
      <c r="J631" s="5">
        <f>MAX(0,H631-FARMER_HRS)</f>
        <v>606.78776231956476</v>
      </c>
      <c r="K631" s="2">
        <f>I631*FARMER_RATE+J631*TEMP_WORKER_RATE</f>
        <v>35534.509762492446</v>
      </c>
      <c r="L631" s="2">
        <f>A631*PRICE_TOM+B631*PRICE_CAR+C631*PRICE_MES</f>
        <v>60780</v>
      </c>
      <c r="M631" s="2">
        <f>A631*FERT_BED_TOM+B631*FERT_BED_CAR+C631*FERT_BED_MES</f>
        <v>14960</v>
      </c>
      <c r="N631" s="6">
        <f>IF(AND(D631&lt;=TOTAL_BEDS,J631&lt;=TEMP_WORKER_MAX*TEMP_WORKER_HRS),1,0)</f>
        <v>1</v>
      </c>
      <c r="O631" s="2">
        <f>L631-M631-K631-FIXED_COSTS</f>
        <v>-9714.5097624924456</v>
      </c>
      <c r="P631" s="2">
        <f>IF(N631=1,O631,"")</f>
        <v>-9714.5097624924456</v>
      </c>
    </row>
    <row r="632">
      <c r="A632" s="6">
        <v>0</v>
      </c>
      <c r="B632" s="6">
        <v>20</v>
      </c>
      <c r="C632" s="6">
        <v>8</v>
      </c>
      <c r="D632" s="6">
        <f>A632+B632+C632</f>
        <v>28</v>
      </c>
      <c r="E632" s="5">
        <f>IF(A632=0,0,A632*LABOR_HRS_WK_TOM*SEASON_WEEKS*(1+DIM_PCT_TOM)^A632)</f>
        <v>0</v>
      </c>
      <c r="F632" s="5">
        <f>IF(B632=0,0,B632*LABOR_HRS_WK_CAR*SEASON_WEEKS*(1+DIM_PCT_CAR)^B632)</f>
        <v>983.16986417423652</v>
      </c>
      <c r="G632" s="5">
        <f>IF(C632=0,0,C632*LABOR_HRS_WK_MES*SEASON_WEEKS*(1+DIM_PCT_MES)^C632)</f>
        <v>397.61499642530833</v>
      </c>
      <c r="H632" s="5">
        <f>E632+F632+G632</f>
        <v>1380.7848605995448</v>
      </c>
      <c r="I632" s="5">
        <f>MIN(H632,FARMER_HRS)</f>
        <v>720</v>
      </c>
      <c r="J632" s="5">
        <f>MAX(0,H632-FARMER_HRS)</f>
        <v>660.7848605995448</v>
      </c>
      <c r="K632" s="2">
        <f>I632*FARMER_RATE+J632*TEMP_WORKER_RATE</f>
        <v>36471.959385408765</v>
      </c>
      <c r="L632" s="2">
        <f>A632*PRICE_TOM+B632*PRICE_CAR+C632*PRICE_MES</f>
        <v>63480</v>
      </c>
      <c r="M632" s="2">
        <f>A632*FERT_BED_TOM+B632*FERT_BED_CAR+C632*FERT_BED_MES</f>
        <v>15840</v>
      </c>
      <c r="N632" s="6">
        <f>IF(AND(D632&lt;=TOTAL_BEDS,J632&lt;=TEMP_WORKER_MAX*TEMP_WORKER_HRS),1,0)</f>
        <v>1</v>
      </c>
      <c r="O632" s="2">
        <f>L632-M632-K632-FIXED_COSTS</f>
        <v>-8831.9593854087652</v>
      </c>
      <c r="P632" s="2">
        <f>IF(N632=1,O632,"")</f>
        <v>-8831.9593854087652</v>
      </c>
    </row>
    <row r="633">
      <c r="A633" s="6">
        <v>0</v>
      </c>
      <c r="B633" s="6">
        <v>20</v>
      </c>
      <c r="C633" s="6">
        <v>9</v>
      </c>
      <c r="D633" s="6">
        <f>A633+B633+C633</f>
        <v>29</v>
      </c>
      <c r="E633" s="5">
        <f>IF(A633=0,0,A633*LABOR_HRS_WK_TOM*SEASON_WEEKS*(1+DIM_PCT_TOM)^A633)</f>
        <v>0</v>
      </c>
      <c r="F633" s="5">
        <f>IF(B633=0,0,B633*LABOR_HRS_WK_CAR*SEASON_WEEKS*(1+DIM_PCT_CAR)^B633)</f>
        <v>983.16986417423652</v>
      </c>
      <c r="G633" s="5">
        <f>IF(C633=0,0,C633*LABOR_HRS_WK_MES*SEASON_WEEKS*(1+DIM_PCT_MES)^C633)</f>
        <v>452.90833186570273</v>
      </c>
      <c r="H633" s="5">
        <f>E633+F633+G633</f>
        <v>1436.0781960399393</v>
      </c>
      <c r="I633" s="5">
        <f>MIN(H633,FARMER_HRS)</f>
        <v>720</v>
      </c>
      <c r="J633" s="5">
        <f>MAX(0,H633-FARMER_HRS)</f>
        <v>716.07819603993926</v>
      </c>
      <c r="K633" s="2">
        <f>I633*FARMER_RATE+J633*TEMP_WORKER_RATE</f>
        <v>37431.913125693391</v>
      </c>
      <c r="L633" s="2">
        <f>A633*PRICE_TOM+B633*PRICE_CAR+C633*PRICE_MES</f>
        <v>66180</v>
      </c>
      <c r="M633" s="2">
        <f>A633*FERT_BED_TOM+B633*FERT_BED_CAR+C633*FERT_BED_MES</f>
        <v>16720</v>
      </c>
      <c r="N633" s="6">
        <f>IF(AND(D633&lt;=TOTAL_BEDS,J633&lt;=TEMP_WORKER_MAX*TEMP_WORKER_HRS),1,0)</f>
        <v>1</v>
      </c>
      <c r="O633" s="2">
        <f>L633-M633-K633-FIXED_COSTS</f>
        <v>-7971.9131256933906</v>
      </c>
      <c r="P633" s="2">
        <f>IF(N633=1,O633,"")</f>
        <v>-7971.9131256933906</v>
      </c>
    </row>
    <row r="634">
      <c r="A634" s="6">
        <v>0</v>
      </c>
      <c r="B634" s="6">
        <v>20</v>
      </c>
      <c r="C634" s="6">
        <v>10</v>
      </c>
      <c r="D634" s="6">
        <f>A634+B634+C634</f>
        <v>30</v>
      </c>
      <c r="E634" s="5">
        <f>IF(A634=0,0,A634*LABOR_HRS_WK_TOM*SEASON_WEEKS*(1+DIM_PCT_TOM)^A634)</f>
        <v>0</v>
      </c>
      <c r="F634" s="5">
        <f>IF(B634=0,0,B634*LABOR_HRS_WK_CAR*SEASON_WEEKS*(1+DIM_PCT_CAR)^B634)</f>
        <v>983.16986417423652</v>
      </c>
      <c r="G634" s="5">
        <f>IF(C634=0,0,C634*LABOR_HRS_WK_MES*SEASON_WEEKS*(1+DIM_PCT_MES)^C634)</f>
        <v>509.52187334891551</v>
      </c>
      <c r="H634" s="5">
        <f>E634+F634+G634</f>
        <v>1492.6917375231519</v>
      </c>
      <c r="I634" s="5">
        <f>MIN(H634,FARMER_HRS)</f>
        <v>720</v>
      </c>
      <c r="J634" s="5">
        <f>MAX(0,H634-FARMER_HRS)</f>
        <v>772.69173752315191</v>
      </c>
      <c r="K634" s="2">
        <f>I634*FARMER_RATE+J634*TEMP_WORKER_RATE</f>
        <v>38414.787109776938</v>
      </c>
      <c r="L634" s="2">
        <f>A634*PRICE_TOM+B634*PRICE_CAR+C634*PRICE_MES</f>
        <v>68880</v>
      </c>
      <c r="M634" s="2">
        <f>A634*FERT_BED_TOM+B634*FERT_BED_CAR+C634*FERT_BED_MES</f>
        <v>17600</v>
      </c>
      <c r="N634" s="6">
        <f>IF(AND(D634&lt;=TOTAL_BEDS,J634&lt;=TEMP_WORKER_MAX*TEMP_WORKER_HRS),1,0)</f>
        <v>1</v>
      </c>
      <c r="O634" s="2">
        <f>L634-M634-K634-FIXED_COSTS</f>
        <v>-7134.7871097769385</v>
      </c>
      <c r="P634" s="2">
        <f>IF(N634=1,O634,"")</f>
        <v>-7134.7871097769385</v>
      </c>
    </row>
    <row r="635">
      <c r="A635" s="6">
        <v>0</v>
      </c>
      <c r="B635" s="6">
        <v>20</v>
      </c>
      <c r="C635" s="6">
        <v>11</v>
      </c>
      <c r="D635" s="6">
        <f>A635+B635+C635</f>
        <v>31</v>
      </c>
      <c r="E635" s="5">
        <f>IF(A635=0,0,A635*LABOR_HRS_WK_TOM*SEASON_WEEKS*(1+DIM_PCT_TOM)^A635)</f>
        <v>0</v>
      </c>
      <c r="F635" s="5">
        <f>IF(B635=0,0,B635*LABOR_HRS_WK_CAR*SEASON_WEEKS*(1+DIM_PCT_CAR)^B635)</f>
        <v>983.16986417423652</v>
      </c>
      <c r="G635" s="5">
        <f>IF(C635=0,0,C635*LABOR_HRS_WK_MES*SEASON_WEEKS*(1+DIM_PCT_MES)^C635)</f>
        <v>567.47998644235463</v>
      </c>
      <c r="H635" s="5">
        <f>E635+F635+G635</f>
        <v>1550.6498506165913</v>
      </c>
      <c r="I635" s="5">
        <f>MIN(H635,FARMER_HRS)</f>
        <v>720</v>
      </c>
      <c r="J635" s="5">
        <f>MAX(0,H635-FARMER_HRS)</f>
        <v>830.64985061659127</v>
      </c>
      <c r="K635" s="2">
        <f>I635*FARMER_RATE+J635*TEMP_WORKER_RATE</f>
        <v>39421.00435098249</v>
      </c>
      <c r="L635" s="2">
        <f>A635*PRICE_TOM+B635*PRICE_CAR+C635*PRICE_MES</f>
        <v>71580</v>
      </c>
      <c r="M635" s="2">
        <f>A635*FERT_BED_TOM+B635*FERT_BED_CAR+C635*FERT_BED_MES</f>
        <v>18480</v>
      </c>
      <c r="N635" s="6">
        <f>IF(AND(D635&lt;=TOTAL_BEDS,J635&lt;=TEMP_WORKER_MAX*TEMP_WORKER_HRS),1,0)</f>
        <v>1</v>
      </c>
      <c r="O635" s="2">
        <f>L635-M635-K635-FIXED_COSTS</f>
        <v>-6321.00435098249</v>
      </c>
      <c r="P635" s="2">
        <f>IF(N635=1,O635,"")</f>
        <v>-6321.00435098249</v>
      </c>
    </row>
    <row r="636">
      <c r="A636" s="6">
        <v>0</v>
      </c>
      <c r="B636" s="6">
        <v>20</v>
      </c>
      <c r="C636" s="6">
        <v>12</v>
      </c>
      <c r="D636" s="6">
        <f>A636+B636+C636</f>
        <v>32</v>
      </c>
      <c r="E636" s="5">
        <f>IF(A636=0,0,A636*LABOR_HRS_WK_TOM*SEASON_WEEKS*(1+DIM_PCT_TOM)^A636)</f>
        <v>0</v>
      </c>
      <c r="F636" s="5">
        <f>IF(B636=0,0,B636*LABOR_HRS_WK_CAR*SEASON_WEEKS*(1+DIM_PCT_CAR)^B636)</f>
        <v>983.16986417423652</v>
      </c>
      <c r="G636" s="5">
        <f>IF(C636=0,0,C636*LABOR_HRS_WK_MES*SEASON_WEEKS*(1+DIM_PCT_MES)^C636)</f>
        <v>626.807439570419</v>
      </c>
      <c r="H636" s="5">
        <f>E636+F636+G636</f>
        <v>1609.9773037446555</v>
      </c>
      <c r="I636" s="5">
        <f>MIN(H636,FARMER_HRS)</f>
        <v>720</v>
      </c>
      <c r="J636" s="5">
        <f>MAX(0,H636-FARMER_HRS)</f>
        <v>889.9773037446555</v>
      </c>
      <c r="K636" s="2">
        <f>I636*FARMER_RATE+J636*TEMP_WORKER_RATE</f>
        <v>40450.994856678044</v>
      </c>
      <c r="L636" s="2">
        <f>A636*PRICE_TOM+B636*PRICE_CAR+C636*PRICE_MES</f>
        <v>74280</v>
      </c>
      <c r="M636" s="2">
        <f>A636*FERT_BED_TOM+B636*FERT_BED_CAR+C636*FERT_BED_MES</f>
        <v>19360</v>
      </c>
      <c r="N636" s="6">
        <f>IF(AND(D636&lt;=TOTAL_BEDS,J636&lt;=TEMP_WORKER_MAX*TEMP_WORKER_HRS),1,0)</f>
        <v>1</v>
      </c>
      <c r="O636" s="2">
        <f>L636-M636-K636-FIXED_COSTS</f>
        <v>-5530.994856678044</v>
      </c>
      <c r="P636" s="2">
        <f>IF(N636=1,O636,"")</f>
        <v>-5530.994856678044</v>
      </c>
    </row>
    <row r="637">
      <c r="A637" s="6">
        <v>0</v>
      </c>
      <c r="B637" s="6">
        <v>20</v>
      </c>
      <c r="C637" s="6">
        <v>13</v>
      </c>
      <c r="D637" s="6">
        <f>A637+B637+C637</f>
        <v>33</v>
      </c>
      <c r="E637" s="5">
        <f>IF(A637=0,0,A637*LABOR_HRS_WK_TOM*SEASON_WEEKS*(1+DIM_PCT_TOM)^A637)</f>
        <v>0</v>
      </c>
      <c r="F637" s="5">
        <f>IF(B637=0,0,B637*LABOR_HRS_WK_CAR*SEASON_WEEKS*(1+DIM_PCT_CAR)^B637)</f>
        <v>983.16986417423652</v>
      </c>
      <c r="G637" s="5">
        <f>IF(C637=0,0,C637*LABOR_HRS_WK_MES*SEASON_WEEKS*(1+DIM_PCT_MES)^C637)</f>
        <v>687.52941027880331</v>
      </c>
      <c r="H637" s="5">
        <f>E637+F637+G637</f>
        <v>1670.6992744530398</v>
      </c>
      <c r="I637" s="5">
        <f>MIN(H637,FARMER_HRS)</f>
        <v>720</v>
      </c>
      <c r="J637" s="5">
        <f>MAX(0,H637-FARMER_HRS)</f>
        <v>950.69927445303983</v>
      </c>
      <c r="K637" s="2">
        <f>I637*FARMER_RATE+J637*TEMP_WORKER_RATE</f>
        <v>41505.195737031943</v>
      </c>
      <c r="L637" s="2">
        <f>A637*PRICE_TOM+B637*PRICE_CAR+C637*PRICE_MES</f>
        <v>76980</v>
      </c>
      <c r="M637" s="2">
        <f>A637*FERT_BED_TOM+B637*FERT_BED_CAR+C637*FERT_BED_MES</f>
        <v>20240</v>
      </c>
      <c r="N637" s="6">
        <f>IF(AND(D637&lt;=TOTAL_BEDS,J637&lt;=TEMP_WORKER_MAX*TEMP_WORKER_HRS),1,0)</f>
        <v>1</v>
      </c>
      <c r="O637" s="2">
        <f>L637-M637-K637-FIXED_COSTS</f>
        <v>-4765.1957370319433</v>
      </c>
      <c r="P637" s="2">
        <f>IF(N637=1,O637,"")</f>
        <v>-4765.1957370319433</v>
      </c>
    </row>
    <row r="638">
      <c r="A638" s="6">
        <v>0</v>
      </c>
      <c r="B638" s="6">
        <v>20</v>
      </c>
      <c r="C638" s="6">
        <v>14</v>
      </c>
      <c r="D638" s="6">
        <f>A638+B638+C638</f>
        <v>34</v>
      </c>
      <c r="E638" s="5">
        <f>IF(A638=0,0,A638*LABOR_HRS_WK_TOM*SEASON_WEEKS*(1+DIM_PCT_TOM)^A638)</f>
        <v>0</v>
      </c>
      <c r="F638" s="5">
        <f>IF(B638=0,0,B638*LABOR_HRS_WK_CAR*SEASON_WEEKS*(1+DIM_PCT_CAR)^B638)</f>
        <v>983.16986417423652</v>
      </c>
      <c r="G638" s="5">
        <f>IF(C638=0,0,C638*LABOR_HRS_WK_MES*SEASON_WEEKS*(1+DIM_PCT_MES)^C638)</f>
        <v>749.67149159246435</v>
      </c>
      <c r="H638" s="5">
        <f>E638+F638+G638</f>
        <v>1732.8413557667009</v>
      </c>
      <c r="I638" s="5">
        <f>MIN(H638,FARMER_HRS)</f>
        <v>720</v>
      </c>
      <c r="J638" s="5">
        <f>MAX(0,H638-FARMER_HRS)</f>
        <v>1012.8413557667009</v>
      </c>
      <c r="K638" s="2">
        <f>I638*FARMER_RATE+J638*TEMP_WORKER_RATE</f>
        <v>42584.051315394114</v>
      </c>
      <c r="L638" s="2">
        <f>A638*PRICE_TOM+B638*PRICE_CAR+C638*PRICE_MES</f>
        <v>79680</v>
      </c>
      <c r="M638" s="2">
        <f>A638*FERT_BED_TOM+B638*FERT_BED_CAR+C638*FERT_BED_MES</f>
        <v>21120</v>
      </c>
      <c r="N638" s="6">
        <f>IF(AND(D638&lt;=TOTAL_BEDS,J638&lt;=TEMP_WORKER_MAX*TEMP_WORKER_HRS),1,0)</f>
        <v>1</v>
      </c>
      <c r="O638" s="2">
        <f>L638-M638-K638-FIXED_COSTS</f>
        <v>-4024.0513153941138</v>
      </c>
      <c r="P638" s="2">
        <f>IF(N638=1,O638,"")</f>
        <v>-4024.0513153941138</v>
      </c>
    </row>
    <row r="639">
      <c r="A639" s="6">
        <v>0</v>
      </c>
      <c r="B639" s="6">
        <v>20</v>
      </c>
      <c r="C639" s="6">
        <v>15</v>
      </c>
      <c r="D639" s="6">
        <f>A639+B639+C639</f>
        <v>35</v>
      </c>
      <c r="E639" s="5">
        <f>IF(A639=0,0,A639*LABOR_HRS_WK_TOM*SEASON_WEEKS*(1+DIM_PCT_TOM)^A639)</f>
        <v>0</v>
      </c>
      <c r="F639" s="5">
        <f>IF(B639=0,0,B639*LABOR_HRS_WK_CAR*SEASON_WEEKS*(1+DIM_PCT_CAR)^B639)</f>
        <v>983.16986417423652</v>
      </c>
      <c r="G639" s="5">
        <f>IF(C639=0,0,C639*LABOR_HRS_WK_MES*SEASON_WEEKS*(1+DIM_PCT_MES)^C639)</f>
        <v>813.25969846861074</v>
      </c>
      <c r="H639" s="5">
        <f>E639+F639+G639</f>
        <v>1796.4295626428473</v>
      </c>
      <c r="I639" s="5">
        <f>MIN(H639,FARMER_HRS)</f>
        <v>720</v>
      </c>
      <c r="J639" s="5">
        <f>MAX(0,H639-FARMER_HRS)</f>
        <v>1076.4295626428473</v>
      </c>
      <c r="K639" s="2">
        <f>I639*FARMER_RATE+J639*TEMP_WORKER_RATE</f>
        <v>43688.013240327207</v>
      </c>
      <c r="L639" s="2">
        <f>A639*PRICE_TOM+B639*PRICE_CAR+C639*PRICE_MES</f>
        <v>82380</v>
      </c>
      <c r="M639" s="2">
        <f>A639*FERT_BED_TOM+B639*FERT_BED_CAR+C639*FERT_BED_MES</f>
        <v>22000</v>
      </c>
      <c r="N639" s="6">
        <f>IF(AND(D639&lt;=TOTAL_BEDS,J639&lt;=TEMP_WORKER_MAX*TEMP_WORKER_HRS),1,0)</f>
        <v>1</v>
      </c>
      <c r="O639" s="2">
        <f>L639-M639-K639-FIXED_COSTS</f>
        <v>-3308.0132403272073</v>
      </c>
      <c r="P639" s="2">
        <f>IF(N639=1,O639,"")</f>
        <v>-3308.0132403272073</v>
      </c>
    </row>
    <row r="640">
      <c r="A640" s="6">
        <v>0</v>
      </c>
      <c r="B640" s="6">
        <v>20</v>
      </c>
      <c r="C640" s="6">
        <v>16</v>
      </c>
      <c r="D640" s="6">
        <f>A640+B640+C640</f>
        <v>36</v>
      </c>
      <c r="E640" s="5">
        <f>IF(A640=0,0,A640*LABOR_HRS_WK_TOM*SEASON_WEEKS*(1+DIM_PCT_TOM)^A640)</f>
        <v>0</v>
      </c>
      <c r="F640" s="5">
        <f>IF(B640=0,0,B640*LABOR_HRS_WK_CAR*SEASON_WEEKS*(1+DIM_PCT_CAR)^B640)</f>
        <v>983.16986417423652</v>
      </c>
      <c r="G640" s="5">
        <f>IF(C640=0,0,C640*LABOR_HRS_WK_MES*SEASON_WEEKS*(1+DIM_PCT_MES)^C640)</f>
        <v>878.32047434609967</v>
      </c>
      <c r="H640" s="5">
        <f>E640+F640+G640</f>
        <v>1861.4903385203361</v>
      </c>
      <c r="I640" s="5">
        <f>MIN(H640,FARMER_HRS)</f>
        <v>720</v>
      </c>
      <c r="J640" s="5">
        <f>MAX(0,H640-FARMER_HRS)</f>
        <v>1141.4903385203361</v>
      </c>
      <c r="K640" s="2">
        <f>I640*FARMER_RATE+J640*TEMP_WORKER_RATE</f>
        <v>44817.540599311389</v>
      </c>
      <c r="L640" s="2">
        <f>A640*PRICE_TOM+B640*PRICE_CAR+C640*PRICE_MES</f>
        <v>85080</v>
      </c>
      <c r="M640" s="2">
        <f>A640*FERT_BED_TOM+B640*FERT_BED_CAR+C640*FERT_BED_MES</f>
        <v>22880</v>
      </c>
      <c r="N640" s="6">
        <f>IF(AND(D640&lt;=TOTAL_BEDS,J640&lt;=TEMP_WORKER_MAX*TEMP_WORKER_HRS),1,0)</f>
        <v>1</v>
      </c>
      <c r="O640" s="2">
        <f>L640-M640-K640-FIXED_COSTS</f>
        <v>-2617.5405993113891</v>
      </c>
      <c r="P640" s="2">
        <f>IF(N640=1,O640,"")</f>
        <v>-2617.5405993113891</v>
      </c>
    </row>
    <row r="641">
      <c r="A641" s="6">
        <v>0</v>
      </c>
      <c r="B641" s="6">
        <v>20</v>
      </c>
      <c r="C641" s="6">
        <v>17</v>
      </c>
      <c r="D641" s="6">
        <f>A641+B641+C641</f>
        <v>37</v>
      </c>
      <c r="E641" s="5">
        <f>IF(A641=0,0,A641*LABOR_HRS_WK_TOM*SEASON_WEEKS*(1+DIM_PCT_TOM)^A641)</f>
        <v>0</v>
      </c>
      <c r="F641" s="5">
        <f>IF(B641=0,0,B641*LABOR_HRS_WK_CAR*SEASON_WEEKS*(1+DIM_PCT_CAR)^B641)</f>
        <v>983.16986417423652</v>
      </c>
      <c r="G641" s="5">
        <f>IF(C641=0,0,C641*LABOR_HRS_WK_MES*SEASON_WEEKS*(1+DIM_PCT_MES)^C641)</f>
        <v>944.88069779263992</v>
      </c>
      <c r="H641" s="5">
        <f>E641+F641+G641</f>
        <v>1928.0505619668766</v>
      </c>
      <c r="I641" s="5">
        <f>MIN(H641,FARMER_HRS)</f>
        <v>720</v>
      </c>
      <c r="J641" s="5">
        <f>MAX(0,H641-FARMER_HRS)</f>
        <v>1208.0505619668766</v>
      </c>
      <c r="K641" s="2">
        <f>I641*FARMER_RATE+J641*TEMP_WORKER_RATE</f>
        <v>45973.100034147166</v>
      </c>
      <c r="L641" s="2">
        <f>A641*PRICE_TOM+B641*PRICE_CAR+C641*PRICE_MES</f>
        <v>87780</v>
      </c>
      <c r="M641" s="2">
        <f>A641*FERT_BED_TOM+B641*FERT_BED_CAR+C641*FERT_BED_MES</f>
        <v>23760</v>
      </c>
      <c r="N641" s="6">
        <f>IF(AND(D641&lt;=TOTAL_BEDS,J641&lt;=TEMP_WORKER_MAX*TEMP_WORKER_HRS),1,0)</f>
        <v>1</v>
      </c>
      <c r="O641" s="2">
        <f>L641-M641-K641-FIXED_COSTS</f>
        <v>-1953.1000341471663</v>
      </c>
      <c r="P641" s="2">
        <f>IF(N641=1,O641,"")</f>
        <v>-1953.1000341471663</v>
      </c>
    </row>
    <row r="642">
      <c r="A642" s="6">
        <v>0</v>
      </c>
      <c r="B642" s="6">
        <v>20</v>
      </c>
      <c r="C642" s="6">
        <v>18</v>
      </c>
      <c r="D642" s="6">
        <f>A642+B642+C642</f>
        <v>38</v>
      </c>
      <c r="E642" s="5">
        <f>IF(A642=0,0,A642*LABOR_HRS_WK_TOM*SEASON_WEEKS*(1+DIM_PCT_TOM)^A642)</f>
        <v>0</v>
      </c>
      <c r="F642" s="5">
        <f>IF(B642=0,0,B642*LABOR_HRS_WK_CAR*SEASON_WEEKS*(1+DIM_PCT_CAR)^B642)</f>
        <v>983.16986417423652</v>
      </c>
      <c r="G642" s="5">
        <f>IF(C642=0,0,C642*LABOR_HRS_WK_MES*SEASON_WEEKS*(1+DIM_PCT_MES)^C642)</f>
        <v>1012.9676892512272</v>
      </c>
      <c r="H642" s="5">
        <f>E642+F642+G642</f>
        <v>1996.1375534254637</v>
      </c>
      <c r="I642" s="5">
        <f>MIN(H642,FARMER_HRS)</f>
        <v>720</v>
      </c>
      <c r="J642" s="5">
        <f>MAX(0,H642-FARMER_HRS)</f>
        <v>1276.1375534254637</v>
      </c>
      <c r="K642" s="2">
        <f>I642*FARMER_RATE+J642*TEMP_WORKER_RATE</f>
        <v>47155.165858080967</v>
      </c>
      <c r="L642" s="2">
        <f>A642*PRICE_TOM+B642*PRICE_CAR+C642*PRICE_MES</f>
        <v>90480</v>
      </c>
      <c r="M642" s="2">
        <f>A642*FERT_BED_TOM+B642*FERT_BED_CAR+C642*FERT_BED_MES</f>
        <v>24640</v>
      </c>
      <c r="N642" s="6">
        <f>IF(AND(D642&lt;=TOTAL_BEDS,J642&lt;=TEMP_WORKER_MAX*TEMP_WORKER_HRS),1,0)</f>
        <v>1</v>
      </c>
      <c r="O642" s="2">
        <f>L642-M642-K642-FIXED_COSTS</f>
        <v>-1315.1658580809672</v>
      </c>
      <c r="P642" s="2">
        <f>IF(N642=1,O642,"")</f>
        <v>-1315.1658580809672</v>
      </c>
    </row>
    <row r="643">
      <c r="A643" s="6">
        <v>0</v>
      </c>
      <c r="B643" s="6">
        <v>20</v>
      </c>
      <c r="C643" s="6">
        <v>19</v>
      </c>
      <c r="D643" s="6">
        <f>A643+B643+C643</f>
        <v>39</v>
      </c>
      <c r="E643" s="5">
        <f>IF(A643=0,0,A643*LABOR_HRS_WK_TOM*SEASON_WEEKS*(1+DIM_PCT_TOM)^A643)</f>
        <v>0</v>
      </c>
      <c r="F643" s="5">
        <f>IF(B643=0,0,B643*LABOR_HRS_WK_CAR*SEASON_WEEKS*(1+DIM_PCT_CAR)^B643)</f>
        <v>983.16986417423652</v>
      </c>
      <c r="G643" s="5">
        <f>IF(C643=0,0,C643*LABOR_HRS_WK_MES*SEASON_WEEKS*(1+DIM_PCT_MES)^C643)</f>
        <v>1082.6092178872491</v>
      </c>
      <c r="H643" s="5">
        <f>E643+F643+G643</f>
        <v>2065.7790820614855</v>
      </c>
      <c r="I643" s="5">
        <f>MIN(H643,FARMER_HRS)</f>
        <v>720</v>
      </c>
      <c r="J643" s="5">
        <f>MAX(0,H643-FARMER_HRS)</f>
        <v>1345.7790820614855</v>
      </c>
      <c r="K643" s="2">
        <f>I643*FARMER_RATE+J643*TEMP_WORKER_RATE</f>
        <v>48364.220174678572</v>
      </c>
      <c r="L643" s="2">
        <f>A643*PRICE_TOM+B643*PRICE_CAR+C643*PRICE_MES</f>
        <v>93180</v>
      </c>
      <c r="M643" s="2">
        <f>A643*FERT_BED_TOM+B643*FERT_BED_CAR+C643*FERT_BED_MES</f>
        <v>25520</v>
      </c>
      <c r="N643" s="6">
        <f>IF(AND(D643&lt;=TOTAL_BEDS,J643&lt;=TEMP_WORKER_MAX*TEMP_WORKER_HRS),1,0)</f>
        <v>1</v>
      </c>
      <c r="O643" s="2">
        <f>L643-M643-K643-FIXED_COSTS</f>
        <v>-704.22017467857222</v>
      </c>
      <c r="P643" s="2">
        <f>IF(N643=1,O643,"")</f>
        <v>-704.22017467857222</v>
      </c>
    </row>
    <row r="644">
      <c r="A644" s="6">
        <v>0</v>
      </c>
      <c r="B644" s="6">
        <v>20</v>
      </c>
      <c r="C644" s="6">
        <v>20</v>
      </c>
      <c r="D644" s="6">
        <f>A644+B644+C644</f>
        <v>40</v>
      </c>
      <c r="E644" s="5">
        <f>IF(A644=0,0,A644*LABOR_HRS_WK_TOM*SEASON_WEEKS*(1+DIM_PCT_TOM)^A644)</f>
        <v>0</v>
      </c>
      <c r="F644" s="5">
        <f>IF(B644=0,0,B644*LABOR_HRS_WK_CAR*SEASON_WEEKS*(1+DIM_PCT_CAR)^B644)</f>
        <v>983.16986417423652</v>
      </c>
      <c r="G644" s="5">
        <f>IF(C644=0,0,C644*LABOR_HRS_WK_MES*SEASON_WEEKS*(1+DIM_PCT_MES)^C644)</f>
        <v>1153.8335085377259</v>
      </c>
      <c r="H644" s="5">
        <f>E644+F644+G644</f>
        <v>2137.0033727119626</v>
      </c>
      <c r="I644" s="5">
        <f>MIN(H644,FARMER_HRS)</f>
        <v>720</v>
      </c>
      <c r="J644" s="5">
        <f>MAX(0,H644-FARMER_HRS)</f>
        <v>1417.0033727119626</v>
      </c>
      <c r="K644" s="2">
        <f>I644*FARMER_RATE+J644*TEMP_WORKER_RATE</f>
        <v>49600.752998471573</v>
      </c>
      <c r="L644" s="2">
        <f>A644*PRICE_TOM+B644*PRICE_CAR+C644*PRICE_MES</f>
        <v>95880</v>
      </c>
      <c r="M644" s="2">
        <f>A644*FERT_BED_TOM+B644*FERT_BED_CAR+C644*FERT_BED_MES</f>
        <v>26400</v>
      </c>
      <c r="N644" s="6">
        <f>IF(AND(D644&lt;=TOTAL_BEDS,J644&lt;=TEMP_WORKER_MAX*TEMP_WORKER_HRS),1,0)</f>
        <v>1</v>
      </c>
      <c r="O644" s="2">
        <f>L644-M644-K644-FIXED_COSTS</f>
        <v>-120.75299847157294</v>
      </c>
      <c r="P644" s="2">
        <f>IF(N644=1,O644,"")</f>
        <v>-120.75299847157294</v>
      </c>
    </row>
    <row r="645">
      <c r="A645" s="6">
        <v>0</v>
      </c>
      <c r="B645" s="6">
        <v>20</v>
      </c>
      <c r="C645" s="6">
        <v>21</v>
      </c>
      <c r="D645" s="6">
        <f>A645+B645+C645</f>
        <v>41</v>
      </c>
      <c r="E645" s="5">
        <f>IF(A645=0,0,A645*LABOR_HRS_WK_TOM*SEASON_WEEKS*(1+DIM_PCT_TOM)^A645)</f>
        <v>0</v>
      </c>
      <c r="F645" s="5">
        <f>IF(B645=0,0,B645*LABOR_HRS_WK_CAR*SEASON_WEEKS*(1+DIM_PCT_CAR)^B645)</f>
        <v>983.16986417423652</v>
      </c>
      <c r="G645" s="5">
        <f>IF(C645=0,0,C645*LABOR_HRS_WK_MES*SEASON_WEEKS*(1+DIM_PCT_MES)^C645)</f>
        <v>1226.6692487641699</v>
      </c>
      <c r="H645" s="5">
        <f>E645+F645+G645</f>
        <v>2209.8391129384063</v>
      </c>
      <c r="I645" s="5">
        <f>MIN(H645,FARMER_HRS)</f>
        <v>720</v>
      </c>
      <c r="J645" s="5">
        <f>MAX(0,H645-FARMER_HRS)</f>
        <v>1489.8391129384063</v>
      </c>
      <c r="K645" s="2">
        <f>I645*FARMER_RATE+J645*TEMP_WORKER_RATE</f>
        <v>50865.262377402891</v>
      </c>
      <c r="L645" s="2">
        <f>A645*PRICE_TOM+B645*PRICE_CAR+C645*PRICE_MES</f>
        <v>98580</v>
      </c>
      <c r="M645" s="2">
        <f>A645*FERT_BED_TOM+B645*FERT_BED_CAR+C645*FERT_BED_MES</f>
        <v>27280</v>
      </c>
      <c r="N645" s="6">
        <f>IF(AND(D645&lt;=TOTAL_BEDS,J645&lt;=TEMP_WORKER_MAX*TEMP_WORKER_HRS),1,0)</f>
        <v>1</v>
      </c>
      <c r="O645" s="2">
        <f>L645-M645-K645-FIXED_COSTS</f>
        <v>434.73762259710929</v>
      </c>
      <c r="P645" s="2">
        <f>IF(N645=1,O645,"")</f>
        <v>434.73762259710929</v>
      </c>
    </row>
    <row r="646">
      <c r="A646" s="6">
        <v>0</v>
      </c>
      <c r="B646" s="6">
        <v>20</v>
      </c>
      <c r="C646" s="6">
        <v>22</v>
      </c>
      <c r="D646" s="6">
        <f>A646+B646+C646</f>
        <v>42</v>
      </c>
      <c r="E646" s="5">
        <f>IF(A646=0,0,A646*LABOR_HRS_WK_TOM*SEASON_WEEKS*(1+DIM_PCT_TOM)^A646)</f>
        <v>0</v>
      </c>
      <c r="F646" s="5">
        <f>IF(B646=0,0,B646*LABOR_HRS_WK_CAR*SEASON_WEEKS*(1+DIM_PCT_CAR)^B646)</f>
        <v>983.16986417423652</v>
      </c>
      <c r="G646" s="5">
        <f>IF(C646=0,0,C646*LABOR_HRS_WK_MES*SEASON_WEEKS*(1+DIM_PCT_MES)^C646)</f>
        <v>1301.1455960105659</v>
      </c>
      <c r="H646" s="5">
        <f>E646+F646+G646</f>
        <v>2284.3154601848023</v>
      </c>
      <c r="I646" s="5">
        <f>MIN(H646,FARMER_HRS)</f>
        <v>720</v>
      </c>
      <c r="J646" s="5">
        <f>MAX(0,H646-FARMER_HRS)</f>
        <v>1564.3154601848023</v>
      </c>
      <c r="K646" s="2">
        <f>I646*FARMER_RATE+J646*TEMP_WORKER_RATE</f>
        <v>52158.254517097259</v>
      </c>
      <c r="L646" s="2">
        <f>A646*PRICE_TOM+B646*PRICE_CAR+C646*PRICE_MES</f>
        <v>101280</v>
      </c>
      <c r="M646" s="2">
        <f>A646*FERT_BED_TOM+B646*FERT_BED_CAR+C646*FERT_BED_MES</f>
        <v>28160</v>
      </c>
      <c r="N646" s="6">
        <f>IF(AND(D646&lt;=TOTAL_BEDS,J646&lt;=TEMP_WORKER_MAX*TEMP_WORKER_HRS),1,0)</f>
        <v>1</v>
      </c>
      <c r="O646" s="2">
        <f>L646-M646-K646-FIXED_COSTS</f>
        <v>961.74548290274106</v>
      </c>
      <c r="P646" s="2">
        <f>IF(N646=1,O646,"")</f>
        <v>961.74548290274106</v>
      </c>
    </row>
    <row r="647">
      <c r="A647" s="6">
        <v>0</v>
      </c>
      <c r="B647" s="6">
        <v>20</v>
      </c>
      <c r="C647" s="6">
        <v>23</v>
      </c>
      <c r="D647" s="6">
        <f>A647+B647+C647</f>
        <v>43</v>
      </c>
      <c r="E647" s="5">
        <f>IF(A647=0,0,A647*LABOR_HRS_WK_TOM*SEASON_WEEKS*(1+DIM_PCT_TOM)^A647)</f>
        <v>0</v>
      </c>
      <c r="F647" s="5">
        <f>IF(B647=0,0,B647*LABOR_HRS_WK_CAR*SEASON_WEEKS*(1+DIM_PCT_CAR)^B647)</f>
        <v>983.16986417423652</v>
      </c>
      <c r="G647" s="5">
        <f>IF(C647=0,0,C647*LABOR_HRS_WK_MES*SEASON_WEEKS*(1+DIM_PCT_MES)^C647)</f>
        <v>1377.2921848680023</v>
      </c>
      <c r="H647" s="5">
        <f>E647+F647+G647</f>
        <v>2360.462049042239</v>
      </c>
      <c r="I647" s="5">
        <f>MIN(H647,FARMER_HRS)</f>
        <v>720</v>
      </c>
      <c r="J647" s="5">
        <f>MAX(0,H647-FARMER_HRS)</f>
        <v>1640.462049042239</v>
      </c>
      <c r="K647" s="2">
        <f>I647*FARMER_RATE+J647*TEMP_WORKER_RATE</f>
        <v>53480.24390698332</v>
      </c>
      <c r="L647" s="2">
        <f>A647*PRICE_TOM+B647*PRICE_CAR+C647*PRICE_MES</f>
        <v>103980</v>
      </c>
      <c r="M647" s="2">
        <f>A647*FERT_BED_TOM+B647*FERT_BED_CAR+C647*FERT_BED_MES</f>
        <v>29040</v>
      </c>
      <c r="N647" s="6">
        <f>IF(AND(D647&lt;=TOTAL_BEDS,J647&lt;=TEMP_WORKER_MAX*TEMP_WORKER_HRS),1,0)</f>
        <v>1</v>
      </c>
      <c r="O647" s="2">
        <f>L647-M647-K647-FIXED_COSTS</f>
        <v>1459.75609301668</v>
      </c>
      <c r="P647" s="2">
        <f>IF(N647=1,O647,"")</f>
        <v>1459.75609301668</v>
      </c>
    </row>
    <row r="648">
      <c r="A648" s="6">
        <v>0</v>
      </c>
      <c r="B648" s="6">
        <v>20</v>
      </c>
      <c r="C648" s="6">
        <v>24</v>
      </c>
      <c r="D648" s="6">
        <f>A648+B648+C648</f>
        <v>44</v>
      </c>
      <c r="E648" s="5">
        <f>IF(A648=0,0,A648*LABOR_HRS_WK_TOM*SEASON_WEEKS*(1+DIM_PCT_TOM)^A648)</f>
        <v>0</v>
      </c>
      <c r="F648" s="5">
        <f>IF(B648=0,0,B648*LABOR_HRS_WK_CAR*SEASON_WEEKS*(1+DIM_PCT_CAR)^B648)</f>
        <v>983.16986417423652</v>
      </c>
      <c r="G648" s="5">
        <f>IF(C648=0,0,C648*LABOR_HRS_WK_MES*SEASON_WEEKS*(1+DIM_PCT_MES)^C648)</f>
        <v>1455.139134447498</v>
      </c>
      <c r="H648" s="5">
        <f>E648+F648+G648</f>
        <v>2438.3089986217346</v>
      </c>
      <c r="I648" s="5">
        <f>MIN(H648,FARMER_HRS)</f>
        <v>720</v>
      </c>
      <c r="J648" s="5">
        <f>MAX(0,H648-FARMER_HRS)</f>
        <v>1718.3089986217346</v>
      </c>
      <c r="K648" s="2">
        <f>I648*FARMER_RATE+J648*TEMP_WORKER_RATE</f>
        <v>54831.753448294</v>
      </c>
      <c r="L648" s="2">
        <f>A648*PRICE_TOM+B648*PRICE_CAR+C648*PRICE_MES</f>
        <v>106680</v>
      </c>
      <c r="M648" s="2">
        <f>A648*FERT_BED_TOM+B648*FERT_BED_CAR+C648*FERT_BED_MES</f>
        <v>29920</v>
      </c>
      <c r="N648" s="6">
        <f>IF(AND(D648&lt;=TOTAL_BEDS,J648&lt;=TEMP_WORKER_MAX*TEMP_WORKER_HRS),1,0)</f>
        <v>1</v>
      </c>
      <c r="O648" s="2">
        <f>L648-M648-K648-FIXED_COSTS</f>
        <v>1928.2465517059973</v>
      </c>
      <c r="P648" s="2">
        <f>IF(N648=1,O648,"")</f>
        <v>1928.2465517059973</v>
      </c>
    </row>
    <row r="649">
      <c r="A649" s="6">
        <v>0</v>
      </c>
      <c r="B649" s="6">
        <v>20</v>
      </c>
      <c r="C649" s="6">
        <v>25</v>
      </c>
      <c r="D649" s="6">
        <f>A649+B649+C649</f>
        <v>45</v>
      </c>
      <c r="E649" s="5">
        <f>IF(A649=0,0,A649*LABOR_HRS_WK_TOM*SEASON_WEEKS*(1+DIM_PCT_TOM)^A649)</f>
        <v>0</v>
      </c>
      <c r="F649" s="5">
        <f>IF(B649=0,0,B649*LABOR_HRS_WK_CAR*SEASON_WEEKS*(1+DIM_PCT_CAR)^B649)</f>
        <v>983.16986417423652</v>
      </c>
      <c r="G649" s="5">
        <f>IF(C649=0,0,C649*LABOR_HRS_WK_MES*SEASON_WEEKS*(1+DIM_PCT_MES)^C649)</f>
        <v>1534.7170558625955</v>
      </c>
      <c r="H649" s="5">
        <f>E649+F649+G649</f>
        <v>2517.8869200368322</v>
      </c>
      <c r="I649" s="5">
        <f>MIN(H649,FARMER_HRS)</f>
        <v>720</v>
      </c>
      <c r="J649" s="5">
        <f>MAX(0,H649-FARMER_HRS)</f>
        <v>1797.8869200368322</v>
      </c>
      <c r="K649" s="2">
        <f>I649*FARMER_RATE+J649*TEMP_WORKER_RATE</f>
        <v>56213.31458397278</v>
      </c>
      <c r="L649" s="2">
        <f>A649*PRICE_TOM+B649*PRICE_CAR+C649*PRICE_MES</f>
        <v>109380</v>
      </c>
      <c r="M649" s="2">
        <f>A649*FERT_BED_TOM+B649*FERT_BED_CAR+C649*FERT_BED_MES</f>
        <v>30800</v>
      </c>
      <c r="N649" s="6">
        <f>IF(AND(D649&lt;=TOTAL_BEDS,J649&lt;=TEMP_WORKER_MAX*TEMP_WORKER_HRS),1,0)</f>
        <v>1</v>
      </c>
      <c r="O649" s="2">
        <f>L649-M649-K649-FIXED_COSTS</f>
        <v>2366.6854160272196</v>
      </c>
      <c r="P649" s="2">
        <f>IF(N649=1,O649,"")</f>
        <v>2366.6854160272196</v>
      </c>
    </row>
    <row r="650">
      <c r="A650" s="6">
        <v>0</v>
      </c>
      <c r="B650" s="6">
        <v>20</v>
      </c>
      <c r="C650" s="6">
        <v>26</v>
      </c>
      <c r="D650" s="6">
        <f>A650+B650+C650</f>
        <v>46</v>
      </c>
      <c r="E650" s="5">
        <f>IF(A650=0,0,A650*LABOR_HRS_WK_TOM*SEASON_WEEKS*(1+DIM_PCT_TOM)^A650)</f>
        <v>0</v>
      </c>
      <c r="F650" s="5">
        <f>IF(B650=0,0,B650*LABOR_HRS_WK_CAR*SEASON_WEEKS*(1+DIM_PCT_CAR)^B650)</f>
        <v>983.16986417423652</v>
      </c>
      <c r="G650" s="5">
        <f>IF(C650=0,0,C650*LABOR_HRS_WK_MES*SEASON_WEEKS*(1+DIM_PCT_MES)^C650)</f>
        <v>1616.0570598233128</v>
      </c>
      <c r="H650" s="5">
        <f>E650+F650+G650</f>
        <v>2599.2269239975494</v>
      </c>
      <c r="I650" s="5">
        <f>MIN(H650,FARMER_HRS)</f>
        <v>720</v>
      </c>
      <c r="J650" s="5">
        <f>MAX(0,H650-FARMER_HRS)</f>
        <v>1879.2269239975494</v>
      </c>
      <c r="K650" s="2">
        <f>I650*FARMER_RATE+J650*TEMP_WORKER_RATE</f>
        <v>57625.46743051301</v>
      </c>
      <c r="L650" s="2">
        <f>A650*PRICE_TOM+B650*PRICE_CAR+C650*PRICE_MES</f>
        <v>112080</v>
      </c>
      <c r="M650" s="2">
        <f>A650*FERT_BED_TOM+B650*FERT_BED_CAR+C650*FERT_BED_MES</f>
        <v>31680</v>
      </c>
      <c r="N650" s="6">
        <f>IF(AND(D650&lt;=TOTAL_BEDS,J650&lt;=TEMP_WORKER_MAX*TEMP_WORKER_HRS),1,0)</f>
        <v>1</v>
      </c>
      <c r="O650" s="2">
        <f>L650-M650-K650-FIXED_COSTS</f>
        <v>2774.53256948699</v>
      </c>
      <c r="P650" s="2">
        <f>IF(N650=1,O650,"")</f>
        <v>2774.53256948699</v>
      </c>
    </row>
    <row r="651">
      <c r="A651" s="6">
        <v>0</v>
      </c>
      <c r="B651" s="6">
        <v>20</v>
      </c>
      <c r="C651" s="6">
        <v>27</v>
      </c>
      <c r="D651" s="6">
        <f>A651+B651+C651</f>
        <v>47</v>
      </c>
      <c r="E651" s="5">
        <f>IF(A651=0,0,A651*LABOR_HRS_WK_TOM*SEASON_WEEKS*(1+DIM_PCT_TOM)^A651)</f>
        <v>0</v>
      </c>
      <c r="F651" s="5">
        <f>IF(B651=0,0,B651*LABOR_HRS_WK_CAR*SEASON_WEEKS*(1+DIM_PCT_CAR)^B651)</f>
        <v>983.16986417423652</v>
      </c>
      <c r="G651" s="5">
        <f>IF(C651=0,0,C651*LABOR_HRS_WK_MES*SEASON_WEEKS*(1+DIM_PCT_MES)^C651)</f>
        <v>1699.19076434307</v>
      </c>
      <c r="H651" s="5">
        <f>E651+F651+G651</f>
        <v>2682.3606285173064</v>
      </c>
      <c r="I651" s="5">
        <f>MIN(H651,FARMER_HRS)</f>
        <v>720</v>
      </c>
      <c r="J651" s="5">
        <f>MAX(0,H651-FARMER_HRS)</f>
        <v>1962.3606285173064</v>
      </c>
      <c r="K651" s="2">
        <f>I651*FARMER_RATE+J651*TEMP_WORKER_RATE</f>
        <v>59068.760911758793</v>
      </c>
      <c r="L651" s="2">
        <f>A651*PRICE_TOM+B651*PRICE_CAR+C651*PRICE_MES</f>
        <v>114780</v>
      </c>
      <c r="M651" s="2">
        <f>A651*FERT_BED_TOM+B651*FERT_BED_CAR+C651*FERT_BED_MES</f>
        <v>32560</v>
      </c>
      <c r="N651" s="6">
        <f>IF(AND(D651&lt;=TOTAL_BEDS,J651&lt;=TEMP_WORKER_MAX*TEMP_WORKER_HRS),1,0)</f>
        <v>1</v>
      </c>
      <c r="O651" s="2">
        <f>L651-M651-K651-FIXED_COSTS</f>
        <v>3151.2390882412074</v>
      </c>
      <c r="P651" s="2">
        <f>IF(N651=1,O651,"")</f>
        <v>3151.2390882412074</v>
      </c>
    </row>
    <row r="652">
      <c r="A652" s="6">
        <v>0</v>
      </c>
      <c r="B652" s="6">
        <v>20</v>
      </c>
      <c r="C652" s="6">
        <v>28</v>
      </c>
      <c r="D652" s="6">
        <f>A652+B652+C652</f>
        <v>48</v>
      </c>
      <c r="E652" s="5">
        <f>IF(A652=0,0,A652*LABOR_HRS_WK_TOM*SEASON_WEEKS*(1+DIM_PCT_TOM)^A652)</f>
        <v>0</v>
      </c>
      <c r="F652" s="5">
        <f>IF(B652=0,0,B652*LABOR_HRS_WK_CAR*SEASON_WEEKS*(1+DIM_PCT_CAR)^B652)</f>
        <v>983.16986417423652</v>
      </c>
      <c r="G652" s="5">
        <f>IF(C652=0,0,C652*LABOR_HRS_WK_MES*SEASON_WEEKS*(1+DIM_PCT_MES)^C652)</f>
        <v>1784.1503025602233</v>
      </c>
      <c r="H652" s="5">
        <f>E652+F652+G652</f>
        <v>2767.3201667344597</v>
      </c>
      <c r="I652" s="5">
        <f>MIN(H652,FARMER_HRS)</f>
        <v>720</v>
      </c>
      <c r="J652" s="5">
        <f>MAX(0,H652-FARMER_HRS)</f>
        <v>2047.3201667344597</v>
      </c>
      <c r="K652" s="2">
        <f>I652*FARMER_RATE+J652*TEMP_WORKER_RATE</f>
        <v>60543.752894695477</v>
      </c>
      <c r="L652" s="2">
        <f>A652*PRICE_TOM+B652*PRICE_CAR+C652*PRICE_MES</f>
        <v>117480</v>
      </c>
      <c r="M652" s="2">
        <f>A652*FERT_BED_TOM+B652*FERT_BED_CAR+C652*FERT_BED_MES</f>
        <v>33440</v>
      </c>
      <c r="N652" s="6">
        <f>IF(AND(D652&lt;=TOTAL_BEDS,J652&lt;=TEMP_WORKER_MAX*TEMP_WORKER_HRS),1,0)</f>
        <v>1</v>
      </c>
      <c r="O652" s="2">
        <f>L652-M652-K652-FIXED_COSTS</f>
        <v>3496.2471053045228</v>
      </c>
      <c r="P652" s="2">
        <f>IF(N652=1,O652,"")</f>
        <v>3496.2471053045228</v>
      </c>
    </row>
    <row r="653">
      <c r="A653" s="6">
        <v>0</v>
      </c>
      <c r="B653" s="6">
        <v>20</v>
      </c>
      <c r="C653" s="6">
        <v>29</v>
      </c>
      <c r="D653" s="6">
        <f>A653+B653+C653</f>
        <v>49</v>
      </c>
      <c r="E653" s="5">
        <f>IF(A653=0,0,A653*LABOR_HRS_WK_TOM*SEASON_WEEKS*(1+DIM_PCT_TOM)^A653)</f>
        <v>0</v>
      </c>
      <c r="F653" s="5">
        <f>IF(B653=0,0,B653*LABOR_HRS_WK_CAR*SEASON_WEEKS*(1+DIM_PCT_CAR)^B653)</f>
        <v>983.16986417423652</v>
      </c>
      <c r="G653" s="5">
        <f>IF(C653=0,0,C653*LABOR_HRS_WK_MES*SEASON_WEEKS*(1+DIM_PCT_MES)^C653)</f>
        <v>1870.9683306758766</v>
      </c>
      <c r="H653" s="5">
        <f>E653+F653+G653</f>
        <v>2854.138194850113</v>
      </c>
      <c r="I653" s="5">
        <f>MIN(H653,FARMER_HRS)</f>
        <v>720</v>
      </c>
      <c r="J653" s="5">
        <f>MAX(0,H653-FARMER_HRS)</f>
        <v>2134.138194850113</v>
      </c>
      <c r="K653" s="2">
        <f>I653*FARMER_RATE+J653*TEMP_WORKER_RATE</f>
        <v>62051.010327258904</v>
      </c>
      <c r="L653" s="2">
        <f>A653*PRICE_TOM+B653*PRICE_CAR+C653*PRICE_MES</f>
        <v>120180</v>
      </c>
      <c r="M653" s="2">
        <f>A653*FERT_BED_TOM+B653*FERT_BED_CAR+C653*FERT_BED_MES</f>
        <v>34320</v>
      </c>
      <c r="N653" s="6">
        <f>IF(AND(D653&lt;=TOTAL_BEDS,J653&lt;=TEMP_WORKER_MAX*TEMP_WORKER_HRS),1,0)</f>
        <v>1</v>
      </c>
      <c r="O653" s="2">
        <f>L653-M653-K653-FIXED_COSTS</f>
        <v>3808.989672741096</v>
      </c>
      <c r="P653" s="2">
        <f>IF(N653=1,O653,"")</f>
        <v>3808.989672741096</v>
      </c>
    </row>
    <row r="654">
      <c r="A654" s="6">
        <v>0</v>
      </c>
      <c r="B654" s="6">
        <v>20</v>
      </c>
      <c r="C654" s="6">
        <v>30</v>
      </c>
      <c r="D654" s="6">
        <f>A654+B654+C654</f>
        <v>50</v>
      </c>
      <c r="E654" s="5">
        <f>IF(A654=0,0,A654*LABOR_HRS_WK_TOM*SEASON_WEEKS*(1+DIM_PCT_TOM)^A654)</f>
        <v>0</v>
      </c>
      <c r="F654" s="5">
        <f>IF(B654=0,0,B654*LABOR_HRS_WK_CAR*SEASON_WEEKS*(1+DIM_PCT_CAR)^B654)</f>
        <v>983.16986417423652</v>
      </c>
      <c r="G654" s="5">
        <f>IF(C654=0,0,C654*LABOR_HRS_WK_MES*SEASON_WEEKS*(1+DIM_PCT_MES)^C654)</f>
        <v>1959.6780360096466</v>
      </c>
      <c r="H654" s="5">
        <f>E654+F654+G654</f>
        <v>2942.8479001838832</v>
      </c>
      <c r="I654" s="5">
        <f>MIN(H654,FARMER_HRS)</f>
        <v>720</v>
      </c>
      <c r="J654" s="5">
        <f>MAX(0,H654-FARMER_HRS)</f>
        <v>2222.8479001838832</v>
      </c>
      <c r="K654" s="2">
        <f>I654*FARMER_RATE+J654*TEMP_WORKER_RATE</f>
        <v>63591.109378192414</v>
      </c>
      <c r="L654" s="2">
        <f>A654*PRICE_TOM+B654*PRICE_CAR+C654*PRICE_MES</f>
        <v>122880</v>
      </c>
      <c r="M654" s="2">
        <f>A654*FERT_BED_TOM+B654*FERT_BED_CAR+C654*FERT_BED_MES</f>
        <v>35200</v>
      </c>
      <c r="N654" s="6">
        <f>IF(AND(D654&lt;=TOTAL_BEDS,J654&lt;=TEMP_WORKER_MAX*TEMP_WORKER_HRS),1,0)</f>
        <v>1</v>
      </c>
      <c r="O654" s="2">
        <f>L654-M654-K654-FIXED_COSTS</f>
        <v>4088.8906218075863</v>
      </c>
      <c r="P654" s="2">
        <f>IF(N654=1,O654,"")</f>
        <v>4088.8906218075863</v>
      </c>
    </row>
    <row r="655">
      <c r="A655" s="6">
        <v>1</v>
      </c>
      <c r="B655" s="6">
        <v>0</v>
      </c>
      <c r="C655" s="6">
        <v>0</v>
      </c>
      <c r="D655" s="6">
        <f>A655+B655+C655</f>
        <v>1</v>
      </c>
      <c r="E655" s="5">
        <f>IF(A655=0,0,A655*LABOR_HRS_WK_TOM*SEASON_WEEKS*(1+DIM_PCT_TOM)^A655)</f>
        <v>99.000000000000014</v>
      </c>
      <c r="F655" s="5">
        <f>IF(B655=0,0,B655*LABOR_HRS_WK_CAR*SEASON_WEEKS*(1+DIM_PCT_CAR)^B655)</f>
        <v>0</v>
      </c>
      <c r="G655" s="5">
        <f>IF(C655=0,0,C655*LABOR_HRS_WK_MES*SEASON_WEEKS*(1+DIM_PCT_MES)^C655)</f>
        <v>0</v>
      </c>
      <c r="H655" s="5">
        <f>E655+F655+G655</f>
        <v>99.000000000000014</v>
      </c>
      <c r="I655" s="5">
        <f>MIN(H655,FARMER_HRS)</f>
        <v>99.000000000000014</v>
      </c>
      <c r="J655" s="5">
        <f>MAX(0,H655-FARMER_HRS)</f>
        <v>0</v>
      </c>
      <c r="K655" s="2">
        <f>I655*FARMER_RATE+J655*TEMP_WORKER_RATE</f>
        <v>3437.5000000000005</v>
      </c>
      <c r="L655" s="2">
        <f>A655*PRICE_TOM+B655*PRICE_CAR+C655*PRICE_MES</f>
        <v>8800</v>
      </c>
      <c r="M655" s="2">
        <f>A655*FERT_BED_TOM+B655*FERT_BED_CAR+C655*FERT_BED_MES</f>
        <v>880</v>
      </c>
      <c r="N655" s="6">
        <f>IF(AND(D655&lt;=TOTAL_BEDS,J655&lt;=TEMP_WORKER_MAX*TEMP_WORKER_HRS),1,0)</f>
        <v>1</v>
      </c>
      <c r="O655" s="2">
        <f>L655-M655-K655-FIXED_COSTS</f>
        <v>-15517.5</v>
      </c>
      <c r="P655" s="2">
        <f>IF(N655=1,O655,"")</f>
        <v>-15517.5</v>
      </c>
    </row>
    <row r="656">
      <c r="A656" s="6">
        <v>1</v>
      </c>
      <c r="B656" s="6">
        <v>0</v>
      </c>
      <c r="C656" s="6">
        <v>1</v>
      </c>
      <c r="D656" s="6">
        <f>A656+B656+C656</f>
        <v>2</v>
      </c>
      <c r="E656" s="5">
        <f>IF(A656=0,0,A656*LABOR_HRS_WK_TOM*SEASON_WEEKS*(1+DIM_PCT_TOM)^A656)</f>
        <v>99.000000000000014</v>
      </c>
      <c r="F656" s="5">
        <f>IF(B656=0,0,B656*LABOR_HRS_WK_CAR*SEASON_WEEKS*(1+DIM_PCT_CAR)^B656)</f>
        <v>0</v>
      </c>
      <c r="G656" s="5">
        <f>IF(C656=0,0,C656*LABOR_HRS_WK_MES*SEASON_WEEKS*(1+DIM_PCT_MES)^C656)</f>
        <v>45.5625</v>
      </c>
      <c r="H656" s="5">
        <f>E656+F656+G656</f>
        <v>144.5625</v>
      </c>
      <c r="I656" s="5">
        <f>MIN(H656,FARMER_HRS)</f>
        <v>144.5625</v>
      </c>
      <c r="J656" s="5">
        <f>MAX(0,H656-FARMER_HRS)</f>
        <v>0</v>
      </c>
      <c r="K656" s="2">
        <f>I656*FARMER_RATE+J656*TEMP_WORKER_RATE</f>
        <v>5019.53125</v>
      </c>
      <c r="L656" s="2">
        <f>A656*PRICE_TOM+B656*PRICE_CAR+C656*PRICE_MES</f>
        <v>11500</v>
      </c>
      <c r="M656" s="2">
        <f>A656*FERT_BED_TOM+B656*FERT_BED_CAR+C656*FERT_BED_MES</f>
        <v>1760</v>
      </c>
      <c r="N656" s="6">
        <f>IF(AND(D656&lt;=TOTAL_BEDS,J656&lt;=TEMP_WORKER_MAX*TEMP_WORKER_HRS),1,0)</f>
        <v>1</v>
      </c>
      <c r="O656" s="2">
        <f>L656-M656-K656-FIXED_COSTS</f>
        <v>-15279.53125</v>
      </c>
      <c r="P656" s="2">
        <f>IF(N656=1,O656,"")</f>
        <v>-15279.53125</v>
      </c>
    </row>
    <row r="657">
      <c r="A657" s="6">
        <v>1</v>
      </c>
      <c r="B657" s="6">
        <v>0</v>
      </c>
      <c r="C657" s="6">
        <v>2</v>
      </c>
      <c r="D657" s="6">
        <f>A657+B657+C657</f>
        <v>3</v>
      </c>
      <c r="E657" s="5">
        <f>IF(A657=0,0,A657*LABOR_HRS_WK_TOM*SEASON_WEEKS*(1+DIM_PCT_TOM)^A657)</f>
        <v>99.000000000000014</v>
      </c>
      <c r="F657" s="5">
        <f>IF(B657=0,0,B657*LABOR_HRS_WK_CAR*SEASON_WEEKS*(1+DIM_PCT_CAR)^B657)</f>
        <v>0</v>
      </c>
      <c r="G657" s="5">
        <f>IF(C657=0,0,C657*LABOR_HRS_WK_MES*SEASON_WEEKS*(1+DIM_PCT_MES)^C657)</f>
        <v>92.2640625</v>
      </c>
      <c r="H657" s="5">
        <f>E657+F657+G657</f>
        <v>191.26406250000002</v>
      </c>
      <c r="I657" s="5">
        <f>MIN(H657,FARMER_HRS)</f>
        <v>191.26406250000002</v>
      </c>
      <c r="J657" s="5">
        <f>MAX(0,H657-FARMER_HRS)</f>
        <v>0</v>
      </c>
      <c r="K657" s="2">
        <f>I657*FARMER_RATE+J657*TEMP_WORKER_RATE</f>
        <v>6641.1132812500009</v>
      </c>
      <c r="L657" s="2">
        <f>A657*PRICE_TOM+B657*PRICE_CAR+C657*PRICE_MES</f>
        <v>14200</v>
      </c>
      <c r="M657" s="2">
        <f>A657*FERT_BED_TOM+B657*FERT_BED_CAR+C657*FERT_BED_MES</f>
        <v>2640</v>
      </c>
      <c r="N657" s="6">
        <f>IF(AND(D657&lt;=TOTAL_BEDS,J657&lt;=TEMP_WORKER_MAX*TEMP_WORKER_HRS),1,0)</f>
        <v>1</v>
      </c>
      <c r="O657" s="2">
        <f>L657-M657-K657-FIXED_COSTS</f>
        <v>-15081.11328125</v>
      </c>
      <c r="P657" s="2">
        <f>IF(N657=1,O657,"")</f>
        <v>-15081.11328125</v>
      </c>
    </row>
    <row r="658">
      <c r="A658" s="6">
        <v>1</v>
      </c>
      <c r="B658" s="6">
        <v>0</v>
      </c>
      <c r="C658" s="6">
        <v>3</v>
      </c>
      <c r="D658" s="6">
        <f>A658+B658+C658</f>
        <v>4</v>
      </c>
      <c r="E658" s="5">
        <f>IF(A658=0,0,A658*LABOR_HRS_WK_TOM*SEASON_WEEKS*(1+DIM_PCT_TOM)^A658)</f>
        <v>99.000000000000014</v>
      </c>
      <c r="F658" s="5">
        <f>IF(B658=0,0,B658*LABOR_HRS_WK_CAR*SEASON_WEEKS*(1+DIM_PCT_CAR)^B658)</f>
        <v>0</v>
      </c>
      <c r="G658" s="5">
        <f>IF(C658=0,0,C658*LABOR_HRS_WK_MES*SEASON_WEEKS*(1+DIM_PCT_MES)^C658)</f>
        <v>140.12604492187498</v>
      </c>
      <c r="H658" s="5">
        <f>E658+F658+G658</f>
        <v>239.126044921875</v>
      </c>
      <c r="I658" s="5">
        <f>MIN(H658,FARMER_HRS)</f>
        <v>239.126044921875</v>
      </c>
      <c r="J658" s="5">
        <f>MAX(0,H658-FARMER_HRS)</f>
        <v>0</v>
      </c>
      <c r="K658" s="2">
        <f>I658*FARMER_RATE+J658*TEMP_WORKER_RATE</f>
        <v>8302.9876708984375</v>
      </c>
      <c r="L658" s="2">
        <f>A658*PRICE_TOM+B658*PRICE_CAR+C658*PRICE_MES</f>
        <v>16900</v>
      </c>
      <c r="M658" s="2">
        <f>A658*FERT_BED_TOM+B658*FERT_BED_CAR+C658*FERT_BED_MES</f>
        <v>3520</v>
      </c>
      <c r="N658" s="6">
        <f>IF(AND(D658&lt;=TOTAL_BEDS,J658&lt;=TEMP_WORKER_MAX*TEMP_WORKER_HRS),1,0)</f>
        <v>1</v>
      </c>
      <c r="O658" s="2">
        <f>L658-M658-K658-FIXED_COSTS</f>
        <v>-14922.987670898438</v>
      </c>
      <c r="P658" s="2">
        <f>IF(N658=1,O658,"")</f>
        <v>-14922.987670898438</v>
      </c>
    </row>
    <row r="659">
      <c r="A659" s="6">
        <v>1</v>
      </c>
      <c r="B659" s="6">
        <v>0</v>
      </c>
      <c r="C659" s="6">
        <v>4</v>
      </c>
      <c r="D659" s="6">
        <f>A659+B659+C659</f>
        <v>5</v>
      </c>
      <c r="E659" s="5">
        <f>IF(A659=0,0,A659*LABOR_HRS_WK_TOM*SEASON_WEEKS*(1+DIM_PCT_TOM)^A659)</f>
        <v>99.000000000000014</v>
      </c>
      <c r="F659" s="5">
        <f>IF(B659=0,0,B659*LABOR_HRS_WK_CAR*SEASON_WEEKS*(1+DIM_PCT_CAR)^B659)</f>
        <v>0</v>
      </c>
      <c r="G659" s="5">
        <f>IF(C659=0,0,C659*LABOR_HRS_WK_MES*SEASON_WEEKS*(1+DIM_PCT_MES)^C659)</f>
        <v>189.17016064453119</v>
      </c>
      <c r="H659" s="5">
        <f>E659+F659+G659</f>
        <v>288.17016064453122</v>
      </c>
      <c r="I659" s="5">
        <f>MIN(H659,FARMER_HRS)</f>
        <v>288.17016064453122</v>
      </c>
      <c r="J659" s="5">
        <f>MAX(0,H659-FARMER_HRS)</f>
        <v>0</v>
      </c>
      <c r="K659" s="2">
        <f>I659*FARMER_RATE+J659*TEMP_WORKER_RATE</f>
        <v>10005.908355712889</v>
      </c>
      <c r="L659" s="2">
        <f>A659*PRICE_TOM+B659*PRICE_CAR+C659*PRICE_MES</f>
        <v>19600</v>
      </c>
      <c r="M659" s="2">
        <f>A659*FERT_BED_TOM+B659*FERT_BED_CAR+C659*FERT_BED_MES</f>
        <v>4400</v>
      </c>
      <c r="N659" s="6">
        <f>IF(AND(D659&lt;=TOTAL_BEDS,J659&lt;=TEMP_WORKER_MAX*TEMP_WORKER_HRS),1,0)</f>
        <v>1</v>
      </c>
      <c r="O659" s="2">
        <f>L659-M659-K659-FIXED_COSTS</f>
        <v>-14805.908355712889</v>
      </c>
      <c r="P659" s="2">
        <f>IF(N659=1,O659,"")</f>
        <v>-14805.908355712889</v>
      </c>
    </row>
    <row r="660">
      <c r="A660" s="6">
        <v>1</v>
      </c>
      <c r="B660" s="6">
        <v>0</v>
      </c>
      <c r="C660" s="6">
        <v>5</v>
      </c>
      <c r="D660" s="6">
        <f>A660+B660+C660</f>
        <v>6</v>
      </c>
      <c r="E660" s="5">
        <f>IF(A660=0,0,A660*LABOR_HRS_WK_TOM*SEASON_WEEKS*(1+DIM_PCT_TOM)^A660)</f>
        <v>99.000000000000014</v>
      </c>
      <c r="F660" s="5">
        <f>IF(B660=0,0,B660*LABOR_HRS_WK_CAR*SEASON_WEEKS*(1+DIM_PCT_CAR)^B660)</f>
        <v>0</v>
      </c>
      <c r="G660" s="5">
        <f>IF(C660=0,0,C660*LABOR_HRS_WK_MES*SEASON_WEEKS*(1+DIM_PCT_MES)^C660)</f>
        <v>239.41848456573481</v>
      </c>
      <c r="H660" s="5">
        <f>E660+F660+G660</f>
        <v>338.41848456573484</v>
      </c>
      <c r="I660" s="5">
        <f>MIN(H660,FARMER_HRS)</f>
        <v>338.41848456573484</v>
      </c>
      <c r="J660" s="5">
        <f>MAX(0,H660-FARMER_HRS)</f>
        <v>0</v>
      </c>
      <c r="K660" s="2">
        <f>I660*FARMER_RATE+J660*TEMP_WORKER_RATE</f>
        <v>11750.641825199125</v>
      </c>
      <c r="L660" s="2">
        <f>A660*PRICE_TOM+B660*PRICE_CAR+C660*PRICE_MES</f>
        <v>22300</v>
      </c>
      <c r="M660" s="2">
        <f>A660*FERT_BED_TOM+B660*FERT_BED_CAR+C660*FERT_BED_MES</f>
        <v>5280</v>
      </c>
      <c r="N660" s="6">
        <f>IF(AND(D660&lt;=TOTAL_BEDS,J660&lt;=TEMP_WORKER_MAX*TEMP_WORKER_HRS),1,0)</f>
        <v>1</v>
      </c>
      <c r="O660" s="2">
        <f>L660-M660-K660-FIXED_COSTS</f>
        <v>-14730.641825199125</v>
      </c>
      <c r="P660" s="2">
        <f>IF(N660=1,O660,"")</f>
        <v>-14730.641825199125</v>
      </c>
    </row>
    <row r="661">
      <c r="A661" s="6">
        <v>1</v>
      </c>
      <c r="B661" s="6">
        <v>0</v>
      </c>
      <c r="C661" s="6">
        <v>6</v>
      </c>
      <c r="D661" s="6">
        <f>A661+B661+C661</f>
        <v>7</v>
      </c>
      <c r="E661" s="5">
        <f>IF(A661=0,0,A661*LABOR_HRS_WK_TOM*SEASON_WEEKS*(1+DIM_PCT_TOM)^A661)</f>
        <v>99.000000000000014</v>
      </c>
      <c r="F661" s="5">
        <f>IF(B661=0,0,B661*LABOR_HRS_WK_CAR*SEASON_WEEKS*(1+DIM_PCT_CAR)^B661)</f>
        <v>0</v>
      </c>
      <c r="G661" s="5">
        <f>IF(C661=0,0,C661*LABOR_HRS_WK_MES*SEASON_WEEKS*(1+DIM_PCT_MES)^C661)</f>
        <v>290.89345874736773</v>
      </c>
      <c r="H661" s="5">
        <f>E661+F661+G661</f>
        <v>389.89345874736773</v>
      </c>
      <c r="I661" s="5">
        <f>MIN(H661,FARMER_HRS)</f>
        <v>389.89345874736773</v>
      </c>
      <c r="J661" s="5">
        <f>MAX(0,H661-FARMER_HRS)</f>
        <v>0</v>
      </c>
      <c r="K661" s="2">
        <f>I661*FARMER_RATE+J661*TEMP_WORKER_RATE</f>
        <v>13537.967317616934</v>
      </c>
      <c r="L661" s="2">
        <f>A661*PRICE_TOM+B661*PRICE_CAR+C661*PRICE_MES</f>
        <v>25000</v>
      </c>
      <c r="M661" s="2">
        <f>A661*FERT_BED_TOM+B661*FERT_BED_CAR+C661*FERT_BED_MES</f>
        <v>6160</v>
      </c>
      <c r="N661" s="6">
        <f>IF(AND(D661&lt;=TOTAL_BEDS,J661&lt;=TEMP_WORKER_MAX*TEMP_WORKER_HRS),1,0)</f>
        <v>1</v>
      </c>
      <c r="O661" s="2">
        <f>L661-M661-K661-FIXED_COSTS</f>
        <v>-14697.967317616934</v>
      </c>
      <c r="P661" s="2">
        <f>IF(N661=1,O661,"")</f>
        <v>-14697.967317616934</v>
      </c>
    </row>
    <row r="662">
      <c r="A662" s="6">
        <v>1</v>
      </c>
      <c r="B662" s="6">
        <v>0</v>
      </c>
      <c r="C662" s="6">
        <v>7</v>
      </c>
      <c r="D662" s="6">
        <f>A662+B662+C662</f>
        <v>8</v>
      </c>
      <c r="E662" s="5">
        <f>IF(A662=0,0,A662*LABOR_HRS_WK_TOM*SEASON_WEEKS*(1+DIM_PCT_TOM)^A662)</f>
        <v>99.000000000000014</v>
      </c>
      <c r="F662" s="5">
        <f>IF(B662=0,0,B662*LABOR_HRS_WK_CAR*SEASON_WEEKS*(1+DIM_PCT_CAR)^B662)</f>
        <v>0</v>
      </c>
      <c r="G662" s="5">
        <f>IF(C662=0,0,C662*LABOR_HRS_WK_MES*SEASON_WEEKS*(1+DIM_PCT_MES)^C662)</f>
        <v>343.61789814532818</v>
      </c>
      <c r="H662" s="5">
        <f>E662+F662+G662</f>
        <v>442.61789814532818</v>
      </c>
      <c r="I662" s="5">
        <f>MIN(H662,FARMER_HRS)</f>
        <v>442.61789814532818</v>
      </c>
      <c r="J662" s="5">
        <f>MAX(0,H662-FARMER_HRS)</f>
        <v>0</v>
      </c>
      <c r="K662" s="2">
        <f>I662*FARMER_RATE+J662*TEMP_WORKER_RATE</f>
        <v>15368.677018935006</v>
      </c>
      <c r="L662" s="2">
        <f>A662*PRICE_TOM+B662*PRICE_CAR+C662*PRICE_MES</f>
        <v>27700</v>
      </c>
      <c r="M662" s="2">
        <f>A662*FERT_BED_TOM+B662*FERT_BED_CAR+C662*FERT_BED_MES</f>
        <v>7040</v>
      </c>
      <c r="N662" s="6">
        <f>IF(AND(D662&lt;=TOTAL_BEDS,J662&lt;=TEMP_WORKER_MAX*TEMP_WORKER_HRS),1,0)</f>
        <v>1</v>
      </c>
      <c r="O662" s="2">
        <f>L662-M662-K662-FIXED_COSTS</f>
        <v>-14708.677018935006</v>
      </c>
      <c r="P662" s="2">
        <f>IF(N662=1,O662,"")</f>
        <v>-14708.677018935006</v>
      </c>
    </row>
    <row r="663">
      <c r="A663" s="6">
        <v>1</v>
      </c>
      <c r="B663" s="6">
        <v>0</v>
      </c>
      <c r="C663" s="6">
        <v>8</v>
      </c>
      <c r="D663" s="6">
        <f>A663+B663+C663</f>
        <v>9</v>
      </c>
      <c r="E663" s="5">
        <f>IF(A663=0,0,A663*LABOR_HRS_WK_TOM*SEASON_WEEKS*(1+DIM_PCT_TOM)^A663)</f>
        <v>99.000000000000014</v>
      </c>
      <c r="F663" s="5">
        <f>IF(B663=0,0,B663*LABOR_HRS_WK_CAR*SEASON_WEEKS*(1+DIM_PCT_CAR)^B663)</f>
        <v>0</v>
      </c>
      <c r="G663" s="5">
        <f>IF(C663=0,0,C663*LABOR_HRS_WK_MES*SEASON_WEEKS*(1+DIM_PCT_MES)^C663)</f>
        <v>397.61499642530833</v>
      </c>
      <c r="H663" s="5">
        <f>E663+F663+G663</f>
        <v>496.61499642530833</v>
      </c>
      <c r="I663" s="5">
        <f>MIN(H663,FARMER_HRS)</f>
        <v>496.61499642530833</v>
      </c>
      <c r="J663" s="5">
        <f>MAX(0,H663-FARMER_HRS)</f>
        <v>0</v>
      </c>
      <c r="K663" s="2">
        <f>I663*FARMER_RATE+J663*TEMP_WORKER_RATE</f>
        <v>17243.576264767649</v>
      </c>
      <c r="L663" s="2">
        <f>A663*PRICE_TOM+B663*PRICE_CAR+C663*PRICE_MES</f>
        <v>30400</v>
      </c>
      <c r="M663" s="2">
        <f>A663*FERT_BED_TOM+B663*FERT_BED_CAR+C663*FERT_BED_MES</f>
        <v>7920</v>
      </c>
      <c r="N663" s="6">
        <f>IF(AND(D663&lt;=TOTAL_BEDS,J663&lt;=TEMP_WORKER_MAX*TEMP_WORKER_HRS),1,0)</f>
        <v>1</v>
      </c>
      <c r="O663" s="2">
        <f>L663-M663-K663-FIXED_COSTS</f>
        <v>-14763.576264767649</v>
      </c>
      <c r="P663" s="2">
        <f>IF(N663=1,O663,"")</f>
        <v>-14763.576264767649</v>
      </c>
    </row>
    <row r="664">
      <c r="A664" s="6">
        <v>1</v>
      </c>
      <c r="B664" s="6">
        <v>0</v>
      </c>
      <c r="C664" s="6">
        <v>9</v>
      </c>
      <c r="D664" s="6">
        <f>A664+B664+C664</f>
        <v>10</v>
      </c>
      <c r="E664" s="5">
        <f>IF(A664=0,0,A664*LABOR_HRS_WK_TOM*SEASON_WEEKS*(1+DIM_PCT_TOM)^A664)</f>
        <v>99.000000000000014</v>
      </c>
      <c r="F664" s="5">
        <f>IF(B664=0,0,B664*LABOR_HRS_WK_CAR*SEASON_WEEKS*(1+DIM_PCT_CAR)^B664)</f>
        <v>0</v>
      </c>
      <c r="G664" s="5">
        <f>IF(C664=0,0,C664*LABOR_HRS_WK_MES*SEASON_WEEKS*(1+DIM_PCT_MES)^C664)</f>
        <v>452.90833186570273</v>
      </c>
      <c r="H664" s="5">
        <f>E664+F664+G664</f>
        <v>551.90833186570273</v>
      </c>
      <c r="I664" s="5">
        <f>MIN(H664,FARMER_HRS)</f>
        <v>551.90833186570273</v>
      </c>
      <c r="J664" s="5">
        <f>MAX(0,H664-FARMER_HRS)</f>
        <v>0</v>
      </c>
      <c r="K664" s="2">
        <f>I664*FARMER_RATE+J664*TEMP_WORKER_RATE</f>
        <v>19163.4837453369</v>
      </c>
      <c r="L664" s="2">
        <f>A664*PRICE_TOM+B664*PRICE_CAR+C664*PRICE_MES</f>
        <v>33100</v>
      </c>
      <c r="M664" s="2">
        <f>A664*FERT_BED_TOM+B664*FERT_BED_CAR+C664*FERT_BED_MES</f>
        <v>8800</v>
      </c>
      <c r="N664" s="6">
        <f>IF(AND(D664&lt;=TOTAL_BEDS,J664&lt;=TEMP_WORKER_MAX*TEMP_WORKER_HRS),1,0)</f>
        <v>1</v>
      </c>
      <c r="O664" s="2">
        <f>L664-M664-K664-FIXED_COSTS</f>
        <v>-14863.4837453369</v>
      </c>
      <c r="P664" s="2">
        <f>IF(N664=1,O664,"")</f>
        <v>-14863.4837453369</v>
      </c>
    </row>
    <row r="665">
      <c r="A665" s="6">
        <v>1</v>
      </c>
      <c r="B665" s="6">
        <v>0</v>
      </c>
      <c r="C665" s="6">
        <v>10</v>
      </c>
      <c r="D665" s="6">
        <f>A665+B665+C665</f>
        <v>11</v>
      </c>
      <c r="E665" s="5">
        <f>IF(A665=0,0,A665*LABOR_HRS_WK_TOM*SEASON_WEEKS*(1+DIM_PCT_TOM)^A665)</f>
        <v>99.000000000000014</v>
      </c>
      <c r="F665" s="5">
        <f>IF(B665=0,0,B665*LABOR_HRS_WK_CAR*SEASON_WEEKS*(1+DIM_PCT_CAR)^B665)</f>
        <v>0</v>
      </c>
      <c r="G665" s="5">
        <f>IF(C665=0,0,C665*LABOR_HRS_WK_MES*SEASON_WEEKS*(1+DIM_PCT_MES)^C665)</f>
        <v>509.52187334891551</v>
      </c>
      <c r="H665" s="5">
        <f>E665+F665+G665</f>
        <v>608.52187334891551</v>
      </c>
      <c r="I665" s="5">
        <f>MIN(H665,FARMER_HRS)</f>
        <v>608.52187334891551</v>
      </c>
      <c r="J665" s="5">
        <f>MAX(0,H665-FARMER_HRS)</f>
        <v>0</v>
      </c>
      <c r="K665" s="2">
        <f>I665*FARMER_RATE+J665*TEMP_WORKER_RATE</f>
        <v>21129.23171350401</v>
      </c>
      <c r="L665" s="2">
        <f>A665*PRICE_TOM+B665*PRICE_CAR+C665*PRICE_MES</f>
        <v>35800</v>
      </c>
      <c r="M665" s="2">
        <f>A665*FERT_BED_TOM+B665*FERT_BED_CAR+C665*FERT_BED_MES</f>
        <v>9680</v>
      </c>
      <c r="N665" s="6">
        <f>IF(AND(D665&lt;=TOTAL_BEDS,J665&lt;=TEMP_WORKER_MAX*TEMP_WORKER_HRS),1,0)</f>
        <v>1</v>
      </c>
      <c r="O665" s="2">
        <f>L665-M665-K665-FIXED_COSTS</f>
        <v>-15009.23171350401</v>
      </c>
      <c r="P665" s="2">
        <f>IF(N665=1,O665,"")</f>
        <v>-15009.23171350401</v>
      </c>
    </row>
    <row r="666">
      <c r="A666" s="6">
        <v>1</v>
      </c>
      <c r="B666" s="6">
        <v>0</v>
      </c>
      <c r="C666" s="6">
        <v>11</v>
      </c>
      <c r="D666" s="6">
        <f>A666+B666+C666</f>
        <v>12</v>
      </c>
      <c r="E666" s="5">
        <f>IF(A666=0,0,A666*LABOR_HRS_WK_TOM*SEASON_WEEKS*(1+DIM_PCT_TOM)^A666)</f>
        <v>99.000000000000014</v>
      </c>
      <c r="F666" s="5">
        <f>IF(B666=0,0,B666*LABOR_HRS_WK_CAR*SEASON_WEEKS*(1+DIM_PCT_CAR)^B666)</f>
        <v>0</v>
      </c>
      <c r="G666" s="5">
        <f>IF(C666=0,0,C666*LABOR_HRS_WK_MES*SEASON_WEEKS*(1+DIM_PCT_MES)^C666)</f>
        <v>567.47998644235463</v>
      </c>
      <c r="H666" s="5">
        <f>E666+F666+G666</f>
        <v>666.47998644235463</v>
      </c>
      <c r="I666" s="5">
        <f>MIN(H666,FARMER_HRS)</f>
        <v>666.47998644235463</v>
      </c>
      <c r="J666" s="5">
        <f>MAX(0,H666-FARMER_HRS)</f>
        <v>0</v>
      </c>
      <c r="K666" s="2">
        <f>I666*FARMER_RATE+J666*TEMP_WORKER_RATE</f>
        <v>23141.666195915092</v>
      </c>
      <c r="L666" s="2">
        <f>A666*PRICE_TOM+B666*PRICE_CAR+C666*PRICE_MES</f>
        <v>38500</v>
      </c>
      <c r="M666" s="2">
        <f>A666*FERT_BED_TOM+B666*FERT_BED_CAR+C666*FERT_BED_MES</f>
        <v>10560</v>
      </c>
      <c r="N666" s="6">
        <f>IF(AND(D666&lt;=TOTAL_BEDS,J666&lt;=TEMP_WORKER_MAX*TEMP_WORKER_HRS),1,0)</f>
        <v>1</v>
      </c>
      <c r="O666" s="2">
        <f>L666-M666-K666-FIXED_COSTS</f>
        <v>-15201.666195915092</v>
      </c>
      <c r="P666" s="2">
        <f>IF(N666=1,O666,"")</f>
        <v>-15201.666195915092</v>
      </c>
    </row>
    <row r="667">
      <c r="A667" s="6">
        <v>1</v>
      </c>
      <c r="B667" s="6">
        <v>0</v>
      </c>
      <c r="C667" s="6">
        <v>12</v>
      </c>
      <c r="D667" s="6">
        <f>A667+B667+C667</f>
        <v>13</v>
      </c>
      <c r="E667" s="5">
        <f>IF(A667=0,0,A667*LABOR_HRS_WK_TOM*SEASON_WEEKS*(1+DIM_PCT_TOM)^A667)</f>
        <v>99.000000000000014</v>
      </c>
      <c r="F667" s="5">
        <f>IF(B667=0,0,B667*LABOR_HRS_WK_CAR*SEASON_WEEKS*(1+DIM_PCT_CAR)^B667)</f>
        <v>0</v>
      </c>
      <c r="G667" s="5">
        <f>IF(C667=0,0,C667*LABOR_HRS_WK_MES*SEASON_WEEKS*(1+DIM_PCT_MES)^C667)</f>
        <v>626.807439570419</v>
      </c>
      <c r="H667" s="5">
        <f>E667+F667+G667</f>
        <v>725.807439570419</v>
      </c>
      <c r="I667" s="5">
        <f>MIN(H667,FARMER_HRS)</f>
        <v>720</v>
      </c>
      <c r="J667" s="5">
        <f>MAX(0,H667-FARMER_HRS)</f>
        <v>5.8074395704189783</v>
      </c>
      <c r="K667" s="2">
        <f>I667*FARMER_RATE+J667*TEMP_WORKER_RATE</f>
        <v>25100.823603653109</v>
      </c>
      <c r="L667" s="2">
        <f>A667*PRICE_TOM+B667*PRICE_CAR+C667*PRICE_MES</f>
        <v>41200</v>
      </c>
      <c r="M667" s="2">
        <f>A667*FERT_BED_TOM+B667*FERT_BED_CAR+C667*FERT_BED_MES</f>
        <v>11440</v>
      </c>
      <c r="N667" s="6">
        <f>IF(AND(D667&lt;=TOTAL_BEDS,J667&lt;=TEMP_WORKER_MAX*TEMP_WORKER_HRS),1,0)</f>
        <v>1</v>
      </c>
      <c r="O667" s="2">
        <f>L667-M667-K667-FIXED_COSTS</f>
        <v>-15340.823603653109</v>
      </c>
      <c r="P667" s="2">
        <f>IF(N667=1,O667,"")</f>
        <v>-15340.823603653109</v>
      </c>
    </row>
    <row r="668">
      <c r="A668" s="6">
        <v>1</v>
      </c>
      <c r="B668" s="6">
        <v>0</v>
      </c>
      <c r="C668" s="6">
        <v>13</v>
      </c>
      <c r="D668" s="6">
        <f>A668+B668+C668</f>
        <v>14</v>
      </c>
      <c r="E668" s="5">
        <f>IF(A668=0,0,A668*LABOR_HRS_WK_TOM*SEASON_WEEKS*(1+DIM_PCT_TOM)^A668)</f>
        <v>99.000000000000014</v>
      </c>
      <c r="F668" s="5">
        <f>IF(B668=0,0,B668*LABOR_HRS_WK_CAR*SEASON_WEEKS*(1+DIM_PCT_CAR)^B668)</f>
        <v>0</v>
      </c>
      <c r="G668" s="5">
        <f>IF(C668=0,0,C668*LABOR_HRS_WK_MES*SEASON_WEEKS*(1+DIM_PCT_MES)^C668)</f>
        <v>687.52941027880331</v>
      </c>
      <c r="H668" s="5">
        <f>E668+F668+G668</f>
        <v>786.52941027880331</v>
      </c>
      <c r="I668" s="5">
        <f>MIN(H668,FARMER_HRS)</f>
        <v>720</v>
      </c>
      <c r="J668" s="5">
        <f>MAX(0,H668-FARMER_HRS)</f>
        <v>66.529410278803311</v>
      </c>
      <c r="K668" s="2">
        <f>I668*FARMER_RATE+J668*TEMP_WORKER_RATE</f>
        <v>26155.024484007</v>
      </c>
      <c r="L668" s="2">
        <f>A668*PRICE_TOM+B668*PRICE_CAR+C668*PRICE_MES</f>
        <v>43900</v>
      </c>
      <c r="M668" s="2">
        <f>A668*FERT_BED_TOM+B668*FERT_BED_CAR+C668*FERT_BED_MES</f>
        <v>12320</v>
      </c>
      <c r="N668" s="6">
        <f>IF(AND(D668&lt;=TOTAL_BEDS,J668&lt;=TEMP_WORKER_MAX*TEMP_WORKER_HRS),1,0)</f>
        <v>1</v>
      </c>
      <c r="O668" s="2">
        <f>L668-M668-K668-FIXED_COSTS</f>
        <v>-14575.024484007</v>
      </c>
      <c r="P668" s="2">
        <f>IF(N668=1,O668,"")</f>
        <v>-14575.024484007</v>
      </c>
    </row>
    <row r="669">
      <c r="A669" s="6">
        <v>1</v>
      </c>
      <c r="B669" s="6">
        <v>0</v>
      </c>
      <c r="C669" s="6">
        <v>14</v>
      </c>
      <c r="D669" s="6">
        <f>A669+B669+C669</f>
        <v>15</v>
      </c>
      <c r="E669" s="5">
        <f>IF(A669=0,0,A669*LABOR_HRS_WK_TOM*SEASON_WEEKS*(1+DIM_PCT_TOM)^A669)</f>
        <v>99.000000000000014</v>
      </c>
      <c r="F669" s="5">
        <f>IF(B669=0,0,B669*LABOR_HRS_WK_CAR*SEASON_WEEKS*(1+DIM_PCT_CAR)^B669)</f>
        <v>0</v>
      </c>
      <c r="G669" s="5">
        <f>IF(C669=0,0,C669*LABOR_HRS_WK_MES*SEASON_WEEKS*(1+DIM_PCT_MES)^C669)</f>
        <v>749.67149159246435</v>
      </c>
      <c r="H669" s="5">
        <f>E669+F669+G669</f>
        <v>848.67149159246435</v>
      </c>
      <c r="I669" s="5">
        <f>MIN(H669,FARMER_HRS)</f>
        <v>720</v>
      </c>
      <c r="J669" s="5">
        <f>MAX(0,H669-FARMER_HRS)</f>
        <v>128.67149159246435</v>
      </c>
      <c r="K669" s="2">
        <f>I669*FARMER_RATE+J669*TEMP_WORKER_RATE</f>
        <v>27233.880062369171</v>
      </c>
      <c r="L669" s="2">
        <f>A669*PRICE_TOM+B669*PRICE_CAR+C669*PRICE_MES</f>
        <v>46600</v>
      </c>
      <c r="M669" s="2">
        <f>A669*FERT_BED_TOM+B669*FERT_BED_CAR+C669*FERT_BED_MES</f>
        <v>13200</v>
      </c>
      <c r="N669" s="6">
        <f>IF(AND(D669&lt;=TOTAL_BEDS,J669&lt;=TEMP_WORKER_MAX*TEMP_WORKER_HRS),1,0)</f>
        <v>1</v>
      </c>
      <c r="O669" s="2">
        <f>L669-M669-K669-FIXED_COSTS</f>
        <v>-13833.880062369171</v>
      </c>
      <c r="P669" s="2">
        <f>IF(N669=1,O669,"")</f>
        <v>-13833.880062369171</v>
      </c>
    </row>
    <row r="670">
      <c r="A670" s="6">
        <v>1</v>
      </c>
      <c r="B670" s="6">
        <v>0</v>
      </c>
      <c r="C670" s="6">
        <v>15</v>
      </c>
      <c r="D670" s="6">
        <f>A670+B670+C670</f>
        <v>16</v>
      </c>
      <c r="E670" s="5">
        <f>IF(A670=0,0,A670*LABOR_HRS_WK_TOM*SEASON_WEEKS*(1+DIM_PCT_TOM)^A670)</f>
        <v>99.000000000000014</v>
      </c>
      <c r="F670" s="5">
        <f>IF(B670=0,0,B670*LABOR_HRS_WK_CAR*SEASON_WEEKS*(1+DIM_PCT_CAR)^B670)</f>
        <v>0</v>
      </c>
      <c r="G670" s="5">
        <f>IF(C670=0,0,C670*LABOR_HRS_WK_MES*SEASON_WEEKS*(1+DIM_PCT_MES)^C670)</f>
        <v>813.25969846861074</v>
      </c>
      <c r="H670" s="5">
        <f>E670+F670+G670</f>
        <v>912.25969846861074</v>
      </c>
      <c r="I670" s="5">
        <f>MIN(H670,FARMER_HRS)</f>
        <v>720</v>
      </c>
      <c r="J670" s="5">
        <f>MAX(0,H670-FARMER_HRS)</f>
        <v>192.25969846861074</v>
      </c>
      <c r="K670" s="2">
        <f>I670*FARMER_RATE+J670*TEMP_WORKER_RATE</f>
        <v>28337.841987302269</v>
      </c>
      <c r="L670" s="2">
        <f>A670*PRICE_TOM+B670*PRICE_CAR+C670*PRICE_MES</f>
        <v>49300</v>
      </c>
      <c r="M670" s="2">
        <f>A670*FERT_BED_TOM+B670*FERT_BED_CAR+C670*FERT_BED_MES</f>
        <v>14080</v>
      </c>
      <c r="N670" s="6">
        <f>IF(AND(D670&lt;=TOTAL_BEDS,J670&lt;=TEMP_WORKER_MAX*TEMP_WORKER_HRS),1,0)</f>
        <v>1</v>
      </c>
      <c r="O670" s="2">
        <f>L670-M670-K670-FIXED_COSTS</f>
        <v>-13117.841987302269</v>
      </c>
      <c r="P670" s="2">
        <f>IF(N670=1,O670,"")</f>
        <v>-13117.841987302269</v>
      </c>
    </row>
    <row r="671">
      <c r="A671" s="6">
        <v>1</v>
      </c>
      <c r="B671" s="6">
        <v>0</v>
      </c>
      <c r="C671" s="6">
        <v>16</v>
      </c>
      <c r="D671" s="6">
        <f>A671+B671+C671</f>
        <v>17</v>
      </c>
      <c r="E671" s="5">
        <f>IF(A671=0,0,A671*LABOR_HRS_WK_TOM*SEASON_WEEKS*(1+DIM_PCT_TOM)^A671)</f>
        <v>99.000000000000014</v>
      </c>
      <c r="F671" s="5">
        <f>IF(B671=0,0,B671*LABOR_HRS_WK_CAR*SEASON_WEEKS*(1+DIM_PCT_CAR)^B671)</f>
        <v>0</v>
      </c>
      <c r="G671" s="5">
        <f>IF(C671=0,0,C671*LABOR_HRS_WK_MES*SEASON_WEEKS*(1+DIM_PCT_MES)^C671)</f>
        <v>878.32047434609967</v>
      </c>
      <c r="H671" s="5">
        <f>E671+F671+G671</f>
        <v>977.32047434609967</v>
      </c>
      <c r="I671" s="5">
        <f>MIN(H671,FARMER_HRS)</f>
        <v>720</v>
      </c>
      <c r="J671" s="5">
        <f>MAX(0,H671-FARMER_HRS)</f>
        <v>257.32047434609967</v>
      </c>
      <c r="K671" s="2">
        <f>I671*FARMER_RATE+J671*TEMP_WORKER_RATE</f>
        <v>29467.369346286454</v>
      </c>
      <c r="L671" s="2">
        <f>A671*PRICE_TOM+B671*PRICE_CAR+C671*PRICE_MES</f>
        <v>52000</v>
      </c>
      <c r="M671" s="2">
        <f>A671*FERT_BED_TOM+B671*FERT_BED_CAR+C671*FERT_BED_MES</f>
        <v>14960</v>
      </c>
      <c r="N671" s="6">
        <f>IF(AND(D671&lt;=TOTAL_BEDS,J671&lt;=TEMP_WORKER_MAX*TEMP_WORKER_HRS),1,0)</f>
        <v>1</v>
      </c>
      <c r="O671" s="2">
        <f>L671-M671-K671-FIXED_COSTS</f>
        <v>-12427.369346286454</v>
      </c>
      <c r="P671" s="2">
        <f>IF(N671=1,O671,"")</f>
        <v>-12427.369346286454</v>
      </c>
    </row>
    <row r="672">
      <c r="A672" s="6">
        <v>1</v>
      </c>
      <c r="B672" s="6">
        <v>0</v>
      </c>
      <c r="C672" s="6">
        <v>17</v>
      </c>
      <c r="D672" s="6">
        <f>A672+B672+C672</f>
        <v>18</v>
      </c>
      <c r="E672" s="5">
        <f>IF(A672=0,0,A672*LABOR_HRS_WK_TOM*SEASON_WEEKS*(1+DIM_PCT_TOM)^A672)</f>
        <v>99.000000000000014</v>
      </c>
      <c r="F672" s="5">
        <f>IF(B672=0,0,B672*LABOR_HRS_WK_CAR*SEASON_WEEKS*(1+DIM_PCT_CAR)^B672)</f>
        <v>0</v>
      </c>
      <c r="G672" s="5">
        <f>IF(C672=0,0,C672*LABOR_HRS_WK_MES*SEASON_WEEKS*(1+DIM_PCT_MES)^C672)</f>
        <v>944.88069779263992</v>
      </c>
      <c r="H672" s="5">
        <f>E672+F672+G672</f>
        <v>1043.88069779264</v>
      </c>
      <c r="I672" s="5">
        <f>MIN(H672,FARMER_HRS)</f>
        <v>720</v>
      </c>
      <c r="J672" s="5">
        <f>MAX(0,H672-FARMER_HRS)</f>
        <v>323.88069779263992</v>
      </c>
      <c r="K672" s="2">
        <f>I672*FARMER_RATE+J672*TEMP_WORKER_RATE</f>
        <v>30622.92878112222</v>
      </c>
      <c r="L672" s="2">
        <f>A672*PRICE_TOM+B672*PRICE_CAR+C672*PRICE_MES</f>
        <v>54700</v>
      </c>
      <c r="M672" s="2">
        <f>A672*FERT_BED_TOM+B672*FERT_BED_CAR+C672*FERT_BED_MES</f>
        <v>15840</v>
      </c>
      <c r="N672" s="6">
        <f>IF(AND(D672&lt;=TOTAL_BEDS,J672&lt;=TEMP_WORKER_MAX*TEMP_WORKER_HRS),1,0)</f>
        <v>1</v>
      </c>
      <c r="O672" s="2">
        <f>L672-M672-K672-FIXED_COSTS</f>
        <v>-11762.92878112222</v>
      </c>
      <c r="P672" s="2">
        <f>IF(N672=1,O672,"")</f>
        <v>-11762.92878112222</v>
      </c>
    </row>
    <row r="673">
      <c r="A673" s="6">
        <v>1</v>
      </c>
      <c r="B673" s="6">
        <v>0</v>
      </c>
      <c r="C673" s="6">
        <v>18</v>
      </c>
      <c r="D673" s="6">
        <f>A673+B673+C673</f>
        <v>19</v>
      </c>
      <c r="E673" s="5">
        <f>IF(A673=0,0,A673*LABOR_HRS_WK_TOM*SEASON_WEEKS*(1+DIM_PCT_TOM)^A673)</f>
        <v>99.000000000000014</v>
      </c>
      <c r="F673" s="5">
        <f>IF(B673=0,0,B673*LABOR_HRS_WK_CAR*SEASON_WEEKS*(1+DIM_PCT_CAR)^B673)</f>
        <v>0</v>
      </c>
      <c r="G673" s="5">
        <f>IF(C673=0,0,C673*LABOR_HRS_WK_MES*SEASON_WEEKS*(1+DIM_PCT_MES)^C673)</f>
        <v>1012.9676892512272</v>
      </c>
      <c r="H673" s="5">
        <f>E673+F673+G673</f>
        <v>1111.9676892512273</v>
      </c>
      <c r="I673" s="5">
        <f>MIN(H673,FARMER_HRS)</f>
        <v>720</v>
      </c>
      <c r="J673" s="5">
        <f>MAX(0,H673-FARMER_HRS)</f>
        <v>391.96768925122728</v>
      </c>
      <c r="K673" s="2">
        <f>I673*FARMER_RATE+J673*TEMP_WORKER_RATE</f>
        <v>31804.994605056028</v>
      </c>
      <c r="L673" s="2">
        <f>A673*PRICE_TOM+B673*PRICE_CAR+C673*PRICE_MES</f>
        <v>57400</v>
      </c>
      <c r="M673" s="2">
        <f>A673*FERT_BED_TOM+B673*FERT_BED_CAR+C673*FERT_BED_MES</f>
        <v>16720</v>
      </c>
      <c r="N673" s="6">
        <f>IF(AND(D673&lt;=TOTAL_BEDS,J673&lt;=TEMP_WORKER_MAX*TEMP_WORKER_HRS),1,0)</f>
        <v>1</v>
      </c>
      <c r="O673" s="2">
        <f>L673-M673-K673-FIXED_COSTS</f>
        <v>-11124.994605056028</v>
      </c>
      <c r="P673" s="2">
        <f>IF(N673=1,O673,"")</f>
        <v>-11124.994605056028</v>
      </c>
    </row>
    <row r="674">
      <c r="A674" s="6">
        <v>1</v>
      </c>
      <c r="B674" s="6">
        <v>0</v>
      </c>
      <c r="C674" s="6">
        <v>19</v>
      </c>
      <c r="D674" s="6">
        <f>A674+B674+C674</f>
        <v>20</v>
      </c>
      <c r="E674" s="5">
        <f>IF(A674=0,0,A674*LABOR_HRS_WK_TOM*SEASON_WEEKS*(1+DIM_PCT_TOM)^A674)</f>
        <v>99.000000000000014</v>
      </c>
      <c r="F674" s="5">
        <f>IF(B674=0,0,B674*LABOR_HRS_WK_CAR*SEASON_WEEKS*(1+DIM_PCT_CAR)^B674)</f>
        <v>0</v>
      </c>
      <c r="G674" s="5">
        <f>IF(C674=0,0,C674*LABOR_HRS_WK_MES*SEASON_WEEKS*(1+DIM_PCT_MES)^C674)</f>
        <v>1082.6092178872491</v>
      </c>
      <c r="H674" s="5">
        <f>E674+F674+G674</f>
        <v>1181.6092178872491</v>
      </c>
      <c r="I674" s="5">
        <f>MIN(H674,FARMER_HRS)</f>
        <v>720</v>
      </c>
      <c r="J674" s="5">
        <f>MAX(0,H674-FARMER_HRS)</f>
        <v>461.60921788724909</v>
      </c>
      <c r="K674" s="2">
        <f>I674*FARMER_RATE+J674*TEMP_WORKER_RATE</f>
        <v>33014.04892165363</v>
      </c>
      <c r="L674" s="2">
        <f>A674*PRICE_TOM+B674*PRICE_CAR+C674*PRICE_MES</f>
        <v>60100</v>
      </c>
      <c r="M674" s="2">
        <f>A674*FERT_BED_TOM+B674*FERT_BED_CAR+C674*FERT_BED_MES</f>
        <v>17600</v>
      </c>
      <c r="N674" s="6">
        <f>IF(AND(D674&lt;=TOTAL_BEDS,J674&lt;=TEMP_WORKER_MAX*TEMP_WORKER_HRS),1,0)</f>
        <v>1</v>
      </c>
      <c r="O674" s="2">
        <f>L674-M674-K674-FIXED_COSTS</f>
        <v>-10514.04892165363</v>
      </c>
      <c r="P674" s="2">
        <f>IF(N674=1,O674,"")</f>
        <v>-10514.04892165363</v>
      </c>
    </row>
    <row r="675">
      <c r="A675" s="6">
        <v>1</v>
      </c>
      <c r="B675" s="6">
        <v>0</v>
      </c>
      <c r="C675" s="6">
        <v>20</v>
      </c>
      <c r="D675" s="6">
        <f>A675+B675+C675</f>
        <v>21</v>
      </c>
      <c r="E675" s="5">
        <f>IF(A675=0,0,A675*LABOR_HRS_WK_TOM*SEASON_WEEKS*(1+DIM_PCT_TOM)^A675)</f>
        <v>99.000000000000014</v>
      </c>
      <c r="F675" s="5">
        <f>IF(B675=0,0,B675*LABOR_HRS_WK_CAR*SEASON_WEEKS*(1+DIM_PCT_CAR)^B675)</f>
        <v>0</v>
      </c>
      <c r="G675" s="5">
        <f>IF(C675=0,0,C675*LABOR_HRS_WK_MES*SEASON_WEEKS*(1+DIM_PCT_MES)^C675)</f>
        <v>1153.8335085377259</v>
      </c>
      <c r="H675" s="5">
        <f>E675+F675+G675</f>
        <v>1252.8335085377259</v>
      </c>
      <c r="I675" s="5">
        <f>MIN(H675,FARMER_HRS)</f>
        <v>720</v>
      </c>
      <c r="J675" s="5">
        <f>MAX(0,H675-FARMER_HRS)</f>
        <v>532.833508537726</v>
      </c>
      <c r="K675" s="2">
        <f>I675*FARMER_RATE+J675*TEMP_WORKER_RATE</f>
        <v>34250.581745446631</v>
      </c>
      <c r="L675" s="2">
        <f>A675*PRICE_TOM+B675*PRICE_CAR+C675*PRICE_MES</f>
        <v>62800</v>
      </c>
      <c r="M675" s="2">
        <f>A675*FERT_BED_TOM+B675*FERT_BED_CAR+C675*FERT_BED_MES</f>
        <v>18480</v>
      </c>
      <c r="N675" s="6">
        <f>IF(AND(D675&lt;=TOTAL_BEDS,J675&lt;=TEMP_WORKER_MAX*TEMP_WORKER_HRS),1,0)</f>
        <v>1</v>
      </c>
      <c r="O675" s="2">
        <f>L675-M675-K675-FIXED_COSTS</f>
        <v>-9930.58174544663</v>
      </c>
      <c r="P675" s="2">
        <f>IF(N675=1,O675,"")</f>
        <v>-9930.58174544663</v>
      </c>
    </row>
    <row r="676">
      <c r="A676" s="6">
        <v>1</v>
      </c>
      <c r="B676" s="6">
        <v>0</v>
      </c>
      <c r="C676" s="6">
        <v>21</v>
      </c>
      <c r="D676" s="6">
        <f>A676+B676+C676</f>
        <v>22</v>
      </c>
      <c r="E676" s="5">
        <f>IF(A676=0,0,A676*LABOR_HRS_WK_TOM*SEASON_WEEKS*(1+DIM_PCT_TOM)^A676)</f>
        <v>99.000000000000014</v>
      </c>
      <c r="F676" s="5">
        <f>IF(B676=0,0,B676*LABOR_HRS_WK_CAR*SEASON_WEEKS*(1+DIM_PCT_CAR)^B676)</f>
        <v>0</v>
      </c>
      <c r="G676" s="5">
        <f>IF(C676=0,0,C676*LABOR_HRS_WK_MES*SEASON_WEEKS*(1+DIM_PCT_MES)^C676)</f>
        <v>1226.6692487641699</v>
      </c>
      <c r="H676" s="5">
        <f>E676+F676+G676</f>
        <v>1325.6692487641699</v>
      </c>
      <c r="I676" s="5">
        <f>MIN(H676,FARMER_HRS)</f>
        <v>720</v>
      </c>
      <c r="J676" s="5">
        <f>MAX(0,H676-FARMER_HRS)</f>
        <v>605.66924876416988</v>
      </c>
      <c r="K676" s="2">
        <f>I676*FARMER_RATE+J676*TEMP_WORKER_RATE</f>
        <v>35515.091124377948</v>
      </c>
      <c r="L676" s="2">
        <f>A676*PRICE_TOM+B676*PRICE_CAR+C676*PRICE_MES</f>
        <v>65500</v>
      </c>
      <c r="M676" s="2">
        <f>A676*FERT_BED_TOM+B676*FERT_BED_CAR+C676*FERT_BED_MES</f>
        <v>19360</v>
      </c>
      <c r="N676" s="6">
        <f>IF(AND(D676&lt;=TOTAL_BEDS,J676&lt;=TEMP_WORKER_MAX*TEMP_WORKER_HRS),1,0)</f>
        <v>1</v>
      </c>
      <c r="O676" s="2">
        <f>L676-M676-K676-FIXED_COSTS</f>
        <v>-9375.0911243779483</v>
      </c>
      <c r="P676" s="2">
        <f>IF(N676=1,O676,"")</f>
        <v>-9375.0911243779483</v>
      </c>
    </row>
    <row r="677">
      <c r="A677" s="6">
        <v>1</v>
      </c>
      <c r="B677" s="6">
        <v>0</v>
      </c>
      <c r="C677" s="6">
        <v>22</v>
      </c>
      <c r="D677" s="6">
        <f>A677+B677+C677</f>
        <v>23</v>
      </c>
      <c r="E677" s="5">
        <f>IF(A677=0,0,A677*LABOR_HRS_WK_TOM*SEASON_WEEKS*(1+DIM_PCT_TOM)^A677)</f>
        <v>99.000000000000014</v>
      </c>
      <c r="F677" s="5">
        <f>IF(B677=0,0,B677*LABOR_HRS_WK_CAR*SEASON_WEEKS*(1+DIM_PCT_CAR)^B677)</f>
        <v>0</v>
      </c>
      <c r="G677" s="5">
        <f>IF(C677=0,0,C677*LABOR_HRS_WK_MES*SEASON_WEEKS*(1+DIM_PCT_MES)^C677)</f>
        <v>1301.1455960105659</v>
      </c>
      <c r="H677" s="5">
        <f>E677+F677+G677</f>
        <v>1400.1455960105659</v>
      </c>
      <c r="I677" s="5">
        <f>MIN(H677,FARMER_HRS)</f>
        <v>720</v>
      </c>
      <c r="J677" s="5">
        <f>MAX(0,H677-FARMER_HRS)</f>
        <v>680.1455960105659</v>
      </c>
      <c r="K677" s="2">
        <f>I677*FARMER_RATE+J677*TEMP_WORKER_RATE</f>
        <v>36808.083264072324</v>
      </c>
      <c r="L677" s="2">
        <f>A677*PRICE_TOM+B677*PRICE_CAR+C677*PRICE_MES</f>
        <v>68200</v>
      </c>
      <c r="M677" s="2">
        <f>A677*FERT_BED_TOM+B677*FERT_BED_CAR+C677*FERT_BED_MES</f>
        <v>20240</v>
      </c>
      <c r="N677" s="6">
        <f>IF(AND(D677&lt;=TOTAL_BEDS,J677&lt;=TEMP_WORKER_MAX*TEMP_WORKER_HRS),1,0)</f>
        <v>1</v>
      </c>
      <c r="O677" s="2">
        <f>L677-M677-K677-FIXED_COSTS</f>
        <v>-8848.0832640723238</v>
      </c>
      <c r="P677" s="2">
        <f>IF(N677=1,O677,"")</f>
        <v>-8848.0832640723238</v>
      </c>
    </row>
    <row r="678">
      <c r="A678" s="6">
        <v>1</v>
      </c>
      <c r="B678" s="6">
        <v>0</v>
      </c>
      <c r="C678" s="6">
        <v>23</v>
      </c>
      <c r="D678" s="6">
        <f>A678+B678+C678</f>
        <v>24</v>
      </c>
      <c r="E678" s="5">
        <f>IF(A678=0,0,A678*LABOR_HRS_WK_TOM*SEASON_WEEKS*(1+DIM_PCT_TOM)^A678)</f>
        <v>99.000000000000014</v>
      </c>
      <c r="F678" s="5">
        <f>IF(B678=0,0,B678*LABOR_HRS_WK_CAR*SEASON_WEEKS*(1+DIM_PCT_CAR)^B678)</f>
        <v>0</v>
      </c>
      <c r="G678" s="5">
        <f>IF(C678=0,0,C678*LABOR_HRS_WK_MES*SEASON_WEEKS*(1+DIM_PCT_MES)^C678)</f>
        <v>1377.2921848680023</v>
      </c>
      <c r="H678" s="5">
        <f>E678+F678+G678</f>
        <v>1476.2921848680023</v>
      </c>
      <c r="I678" s="5">
        <f>MIN(H678,FARMER_HRS)</f>
        <v>720</v>
      </c>
      <c r="J678" s="5">
        <f>MAX(0,H678-FARMER_HRS)</f>
        <v>756.29218486800232</v>
      </c>
      <c r="K678" s="2">
        <f>I678*FARMER_RATE+J678*TEMP_WORKER_RATE</f>
        <v>38130.07265395837</v>
      </c>
      <c r="L678" s="2">
        <f>A678*PRICE_TOM+B678*PRICE_CAR+C678*PRICE_MES</f>
        <v>70900</v>
      </c>
      <c r="M678" s="2">
        <f>A678*FERT_BED_TOM+B678*FERT_BED_CAR+C678*FERT_BED_MES</f>
        <v>21120</v>
      </c>
      <c r="N678" s="6">
        <f>IF(AND(D678&lt;=TOTAL_BEDS,J678&lt;=TEMP_WORKER_MAX*TEMP_WORKER_HRS),1,0)</f>
        <v>1</v>
      </c>
      <c r="O678" s="2">
        <f>L678-M678-K678-FIXED_COSTS</f>
        <v>-8350.07265395837</v>
      </c>
      <c r="P678" s="2">
        <f>IF(N678=1,O678,"")</f>
        <v>-8350.07265395837</v>
      </c>
    </row>
    <row r="679">
      <c r="A679" s="6">
        <v>1</v>
      </c>
      <c r="B679" s="6">
        <v>0</v>
      </c>
      <c r="C679" s="6">
        <v>24</v>
      </c>
      <c r="D679" s="6">
        <f>A679+B679+C679</f>
        <v>25</v>
      </c>
      <c r="E679" s="5">
        <f>IF(A679=0,0,A679*LABOR_HRS_WK_TOM*SEASON_WEEKS*(1+DIM_PCT_TOM)^A679)</f>
        <v>99.000000000000014</v>
      </c>
      <c r="F679" s="5">
        <f>IF(B679=0,0,B679*LABOR_HRS_WK_CAR*SEASON_WEEKS*(1+DIM_PCT_CAR)^B679)</f>
        <v>0</v>
      </c>
      <c r="G679" s="5">
        <f>IF(C679=0,0,C679*LABOR_HRS_WK_MES*SEASON_WEEKS*(1+DIM_PCT_MES)^C679)</f>
        <v>1455.139134447498</v>
      </c>
      <c r="H679" s="5">
        <f>E679+F679+G679</f>
        <v>1554.139134447498</v>
      </c>
      <c r="I679" s="5">
        <f>MIN(H679,FARMER_HRS)</f>
        <v>720</v>
      </c>
      <c r="J679" s="5">
        <f>MAX(0,H679-FARMER_HRS)</f>
        <v>834.139134447498</v>
      </c>
      <c r="K679" s="2">
        <f>I679*FARMER_RATE+J679*TEMP_WORKER_RATE</f>
        <v>39481.58219526906</v>
      </c>
      <c r="L679" s="2">
        <f>A679*PRICE_TOM+B679*PRICE_CAR+C679*PRICE_MES</f>
        <v>73600</v>
      </c>
      <c r="M679" s="2">
        <f>A679*FERT_BED_TOM+B679*FERT_BED_CAR+C679*FERT_BED_MES</f>
        <v>22000</v>
      </c>
      <c r="N679" s="6">
        <f>IF(AND(D679&lt;=TOTAL_BEDS,J679&lt;=TEMP_WORKER_MAX*TEMP_WORKER_HRS),1,0)</f>
        <v>1</v>
      </c>
      <c r="O679" s="2">
        <f>L679-M679-K679-FIXED_COSTS</f>
        <v>-7881.58219526906</v>
      </c>
      <c r="P679" s="2">
        <f>IF(N679=1,O679,"")</f>
        <v>-7881.58219526906</v>
      </c>
    </row>
    <row r="680">
      <c r="A680" s="6">
        <v>1</v>
      </c>
      <c r="B680" s="6">
        <v>0</v>
      </c>
      <c r="C680" s="6">
        <v>25</v>
      </c>
      <c r="D680" s="6">
        <f>A680+B680+C680</f>
        <v>26</v>
      </c>
      <c r="E680" s="5">
        <f>IF(A680=0,0,A680*LABOR_HRS_WK_TOM*SEASON_WEEKS*(1+DIM_PCT_TOM)^A680)</f>
        <v>99.000000000000014</v>
      </c>
      <c r="F680" s="5">
        <f>IF(B680=0,0,B680*LABOR_HRS_WK_CAR*SEASON_WEEKS*(1+DIM_PCT_CAR)^B680)</f>
        <v>0</v>
      </c>
      <c r="G680" s="5">
        <f>IF(C680=0,0,C680*LABOR_HRS_WK_MES*SEASON_WEEKS*(1+DIM_PCT_MES)^C680)</f>
        <v>1534.7170558625955</v>
      </c>
      <c r="H680" s="5">
        <f>E680+F680+G680</f>
        <v>1633.7170558625955</v>
      </c>
      <c r="I680" s="5">
        <f>MIN(H680,FARMER_HRS)</f>
        <v>720</v>
      </c>
      <c r="J680" s="5">
        <f>MAX(0,H680-FARMER_HRS)</f>
        <v>913.71705586259554</v>
      </c>
      <c r="K680" s="2">
        <f>I680*FARMER_RATE+J680*TEMP_WORKER_RATE</f>
        <v>40863.143330947838</v>
      </c>
      <c r="L680" s="2">
        <f>A680*PRICE_TOM+B680*PRICE_CAR+C680*PRICE_MES</f>
        <v>76300</v>
      </c>
      <c r="M680" s="2">
        <f>A680*FERT_BED_TOM+B680*FERT_BED_CAR+C680*FERT_BED_MES</f>
        <v>22880</v>
      </c>
      <c r="N680" s="6">
        <f>IF(AND(D680&lt;=TOTAL_BEDS,J680&lt;=TEMP_WORKER_MAX*TEMP_WORKER_HRS),1,0)</f>
        <v>1</v>
      </c>
      <c r="O680" s="2">
        <f>L680-M680-K680-FIXED_COSTS</f>
        <v>-7443.143330947838</v>
      </c>
      <c r="P680" s="2">
        <f>IF(N680=1,O680,"")</f>
        <v>-7443.143330947838</v>
      </c>
    </row>
    <row r="681">
      <c r="A681" s="6">
        <v>1</v>
      </c>
      <c r="B681" s="6">
        <v>0</v>
      </c>
      <c r="C681" s="6">
        <v>26</v>
      </c>
      <c r="D681" s="6">
        <f>A681+B681+C681</f>
        <v>27</v>
      </c>
      <c r="E681" s="5">
        <f>IF(A681=0,0,A681*LABOR_HRS_WK_TOM*SEASON_WEEKS*(1+DIM_PCT_TOM)^A681)</f>
        <v>99.000000000000014</v>
      </c>
      <c r="F681" s="5">
        <f>IF(B681=0,0,B681*LABOR_HRS_WK_CAR*SEASON_WEEKS*(1+DIM_PCT_CAR)^B681)</f>
        <v>0</v>
      </c>
      <c r="G681" s="5">
        <f>IF(C681=0,0,C681*LABOR_HRS_WK_MES*SEASON_WEEKS*(1+DIM_PCT_MES)^C681)</f>
        <v>1616.0570598233128</v>
      </c>
      <c r="H681" s="5">
        <f>E681+F681+G681</f>
        <v>1715.0570598233128</v>
      </c>
      <c r="I681" s="5">
        <f>MIN(H681,FARMER_HRS)</f>
        <v>720</v>
      </c>
      <c r="J681" s="5">
        <f>MAX(0,H681-FARMER_HRS)</f>
        <v>995.05705982331278</v>
      </c>
      <c r="K681" s="2">
        <f>I681*FARMER_RATE+J681*TEMP_WORKER_RATE</f>
        <v>42275.296177488068</v>
      </c>
      <c r="L681" s="2">
        <f>A681*PRICE_TOM+B681*PRICE_CAR+C681*PRICE_MES</f>
        <v>79000</v>
      </c>
      <c r="M681" s="2">
        <f>A681*FERT_BED_TOM+B681*FERT_BED_CAR+C681*FERT_BED_MES</f>
        <v>23760</v>
      </c>
      <c r="N681" s="6">
        <f>IF(AND(D681&lt;=TOTAL_BEDS,J681&lt;=TEMP_WORKER_MAX*TEMP_WORKER_HRS),1,0)</f>
        <v>1</v>
      </c>
      <c r="O681" s="2">
        <f>L681-M681-K681-FIXED_COSTS</f>
        <v>-7035.2961774880678</v>
      </c>
      <c r="P681" s="2">
        <f>IF(N681=1,O681,"")</f>
        <v>-7035.2961774880678</v>
      </c>
    </row>
    <row r="682">
      <c r="A682" s="6">
        <v>1</v>
      </c>
      <c r="B682" s="6">
        <v>0</v>
      </c>
      <c r="C682" s="6">
        <v>27</v>
      </c>
      <c r="D682" s="6">
        <f>A682+B682+C682</f>
        <v>28</v>
      </c>
      <c r="E682" s="5">
        <f>IF(A682=0,0,A682*LABOR_HRS_WK_TOM*SEASON_WEEKS*(1+DIM_PCT_TOM)^A682)</f>
        <v>99.000000000000014</v>
      </c>
      <c r="F682" s="5">
        <f>IF(B682=0,0,B682*LABOR_HRS_WK_CAR*SEASON_WEEKS*(1+DIM_PCT_CAR)^B682)</f>
        <v>0</v>
      </c>
      <c r="G682" s="5">
        <f>IF(C682=0,0,C682*LABOR_HRS_WK_MES*SEASON_WEEKS*(1+DIM_PCT_MES)^C682)</f>
        <v>1699.19076434307</v>
      </c>
      <c r="H682" s="5">
        <f>E682+F682+G682</f>
        <v>1798.19076434307</v>
      </c>
      <c r="I682" s="5">
        <f>MIN(H682,FARMER_HRS)</f>
        <v>720</v>
      </c>
      <c r="J682" s="5">
        <f>MAX(0,H682-FARMER_HRS)</f>
        <v>1078.19076434307</v>
      </c>
      <c r="K682" s="2">
        <f>I682*FARMER_RATE+J682*TEMP_WORKER_RATE</f>
        <v>43718.58965873385</v>
      </c>
      <c r="L682" s="2">
        <f>A682*PRICE_TOM+B682*PRICE_CAR+C682*PRICE_MES</f>
        <v>81700</v>
      </c>
      <c r="M682" s="2">
        <f>A682*FERT_BED_TOM+B682*FERT_BED_CAR+C682*FERT_BED_MES</f>
        <v>24640</v>
      </c>
      <c r="N682" s="6">
        <f>IF(AND(D682&lt;=TOTAL_BEDS,J682&lt;=TEMP_WORKER_MAX*TEMP_WORKER_HRS),1,0)</f>
        <v>1</v>
      </c>
      <c r="O682" s="2">
        <f>L682-M682-K682-FIXED_COSTS</f>
        <v>-6658.58965873385</v>
      </c>
      <c r="P682" s="2">
        <f>IF(N682=1,O682,"")</f>
        <v>-6658.58965873385</v>
      </c>
    </row>
    <row r="683">
      <c r="A683" s="6">
        <v>1</v>
      </c>
      <c r="B683" s="6">
        <v>0</v>
      </c>
      <c r="C683" s="6">
        <v>28</v>
      </c>
      <c r="D683" s="6">
        <f>A683+B683+C683</f>
        <v>29</v>
      </c>
      <c r="E683" s="5">
        <f>IF(A683=0,0,A683*LABOR_HRS_WK_TOM*SEASON_WEEKS*(1+DIM_PCT_TOM)^A683)</f>
        <v>99.000000000000014</v>
      </c>
      <c r="F683" s="5">
        <f>IF(B683=0,0,B683*LABOR_HRS_WK_CAR*SEASON_WEEKS*(1+DIM_PCT_CAR)^B683)</f>
        <v>0</v>
      </c>
      <c r="G683" s="5">
        <f>IF(C683=0,0,C683*LABOR_HRS_WK_MES*SEASON_WEEKS*(1+DIM_PCT_MES)^C683)</f>
        <v>1784.1503025602233</v>
      </c>
      <c r="H683" s="5">
        <f>E683+F683+G683</f>
        <v>1883.1503025602233</v>
      </c>
      <c r="I683" s="5">
        <f>MIN(H683,FARMER_HRS)</f>
        <v>720</v>
      </c>
      <c r="J683" s="5">
        <f>MAX(0,H683-FARMER_HRS)</f>
        <v>1163.1503025602233</v>
      </c>
      <c r="K683" s="2">
        <f>I683*FARMER_RATE+J683*TEMP_WORKER_RATE</f>
        <v>45193.581641670542</v>
      </c>
      <c r="L683" s="2">
        <f>A683*PRICE_TOM+B683*PRICE_CAR+C683*PRICE_MES</f>
        <v>84400</v>
      </c>
      <c r="M683" s="2">
        <f>A683*FERT_BED_TOM+B683*FERT_BED_CAR+C683*FERT_BED_MES</f>
        <v>25520</v>
      </c>
      <c r="N683" s="6">
        <f>IF(AND(D683&lt;=TOTAL_BEDS,J683&lt;=TEMP_WORKER_MAX*TEMP_WORKER_HRS),1,0)</f>
        <v>1</v>
      </c>
      <c r="O683" s="2">
        <f>L683-M683-K683-FIXED_COSTS</f>
        <v>-6313.581641670542</v>
      </c>
      <c r="P683" s="2">
        <f>IF(N683=1,O683,"")</f>
        <v>-6313.581641670542</v>
      </c>
    </row>
    <row r="684">
      <c r="A684" s="6">
        <v>1</v>
      </c>
      <c r="B684" s="6">
        <v>0</v>
      </c>
      <c r="C684" s="6">
        <v>29</v>
      </c>
      <c r="D684" s="6">
        <f>A684+B684+C684</f>
        <v>30</v>
      </c>
      <c r="E684" s="5">
        <f>IF(A684=0,0,A684*LABOR_HRS_WK_TOM*SEASON_WEEKS*(1+DIM_PCT_TOM)^A684)</f>
        <v>99.000000000000014</v>
      </c>
      <c r="F684" s="5">
        <f>IF(B684=0,0,B684*LABOR_HRS_WK_CAR*SEASON_WEEKS*(1+DIM_PCT_CAR)^B684)</f>
        <v>0</v>
      </c>
      <c r="G684" s="5">
        <f>IF(C684=0,0,C684*LABOR_HRS_WK_MES*SEASON_WEEKS*(1+DIM_PCT_MES)^C684)</f>
        <v>1870.9683306758766</v>
      </c>
      <c r="H684" s="5">
        <f>E684+F684+G684</f>
        <v>1969.9683306758766</v>
      </c>
      <c r="I684" s="5">
        <f>MIN(H684,FARMER_HRS)</f>
        <v>720</v>
      </c>
      <c r="J684" s="5">
        <f>MAX(0,H684-FARMER_HRS)</f>
        <v>1249.9683306758766</v>
      </c>
      <c r="K684" s="2">
        <f>I684*FARMER_RATE+J684*TEMP_WORKER_RATE</f>
        <v>46700.839074233969</v>
      </c>
      <c r="L684" s="2">
        <f>A684*PRICE_TOM+B684*PRICE_CAR+C684*PRICE_MES</f>
        <v>87100</v>
      </c>
      <c r="M684" s="2">
        <f>A684*FERT_BED_TOM+B684*FERT_BED_CAR+C684*FERT_BED_MES</f>
        <v>26400</v>
      </c>
      <c r="N684" s="6">
        <f>IF(AND(D684&lt;=TOTAL_BEDS,J684&lt;=TEMP_WORKER_MAX*TEMP_WORKER_HRS),1,0)</f>
        <v>1</v>
      </c>
      <c r="O684" s="2">
        <f>L684-M684-K684-FIXED_COSTS</f>
        <v>-6000.8390742339689</v>
      </c>
      <c r="P684" s="2">
        <f>IF(N684=1,O684,"")</f>
        <v>-6000.8390742339689</v>
      </c>
    </row>
    <row r="685">
      <c r="A685" s="6">
        <v>1</v>
      </c>
      <c r="B685" s="6">
        <v>0</v>
      </c>
      <c r="C685" s="6">
        <v>30</v>
      </c>
      <c r="D685" s="6">
        <f>A685+B685+C685</f>
        <v>31</v>
      </c>
      <c r="E685" s="5">
        <f>IF(A685=0,0,A685*LABOR_HRS_WK_TOM*SEASON_WEEKS*(1+DIM_PCT_TOM)^A685)</f>
        <v>99.000000000000014</v>
      </c>
      <c r="F685" s="5">
        <f>IF(B685=0,0,B685*LABOR_HRS_WK_CAR*SEASON_WEEKS*(1+DIM_PCT_CAR)^B685)</f>
        <v>0</v>
      </c>
      <c r="G685" s="5">
        <f>IF(C685=0,0,C685*LABOR_HRS_WK_MES*SEASON_WEEKS*(1+DIM_PCT_MES)^C685)</f>
        <v>1959.6780360096466</v>
      </c>
      <c r="H685" s="5">
        <f>E685+F685+G685</f>
        <v>2058.6780360096468</v>
      </c>
      <c r="I685" s="5">
        <f>MIN(H685,FARMER_HRS)</f>
        <v>720</v>
      </c>
      <c r="J685" s="5">
        <f>MAX(0,H685-FARMER_HRS)</f>
        <v>1338.6780360096468</v>
      </c>
      <c r="K685" s="2">
        <f>I685*FARMER_RATE+J685*TEMP_WORKER_RATE</f>
        <v>48240.938125167479</v>
      </c>
      <c r="L685" s="2">
        <f>A685*PRICE_TOM+B685*PRICE_CAR+C685*PRICE_MES</f>
        <v>89800</v>
      </c>
      <c r="M685" s="2">
        <f>A685*FERT_BED_TOM+B685*FERT_BED_CAR+C685*FERT_BED_MES</f>
        <v>27280</v>
      </c>
      <c r="N685" s="6">
        <f>IF(AND(D685&lt;=TOTAL_BEDS,J685&lt;=TEMP_WORKER_MAX*TEMP_WORKER_HRS),1,0)</f>
        <v>1</v>
      </c>
      <c r="O685" s="2">
        <f>L685-M685-K685-FIXED_COSTS</f>
        <v>-5720.9381251674786</v>
      </c>
      <c r="P685" s="2">
        <f>IF(N685=1,O685,"")</f>
        <v>-5720.9381251674786</v>
      </c>
    </row>
    <row r="686">
      <c r="A686" s="6">
        <v>1</v>
      </c>
      <c r="B686" s="6">
        <v>1</v>
      </c>
      <c r="C686" s="6">
        <v>0</v>
      </c>
      <c r="D686" s="6">
        <f>A686+B686+C686</f>
        <v>2</v>
      </c>
      <c r="E686" s="5">
        <f>IF(A686=0,0,A686*LABOR_HRS_WK_TOM*SEASON_WEEKS*(1+DIM_PCT_TOM)^A686)</f>
        <v>99.000000000000014</v>
      </c>
      <c r="F686" s="5">
        <f>IF(B686=0,0,B686*LABOR_HRS_WK_CAR*SEASON_WEEKS*(1+DIM_PCT_CAR)^B686)</f>
        <v>30.749999999999996</v>
      </c>
      <c r="G686" s="5">
        <f>IF(C686=0,0,C686*LABOR_HRS_WK_MES*SEASON_WEEKS*(1+DIM_PCT_MES)^C686)</f>
        <v>0</v>
      </c>
      <c r="H686" s="5">
        <f>E686+F686+G686</f>
        <v>129.75</v>
      </c>
      <c r="I686" s="5">
        <f>MIN(H686,FARMER_HRS)</f>
        <v>129.75</v>
      </c>
      <c r="J686" s="5">
        <f>MAX(0,H686-FARMER_HRS)</f>
        <v>0</v>
      </c>
      <c r="K686" s="2">
        <f>I686*FARMER_RATE+J686*TEMP_WORKER_RATE</f>
        <v>4505.208333333333</v>
      </c>
      <c r="L686" s="2">
        <f>A686*PRICE_TOM+B686*PRICE_CAR+C686*PRICE_MES</f>
        <v>10894</v>
      </c>
      <c r="M686" s="2">
        <f>A686*FERT_BED_TOM+B686*FERT_BED_CAR+C686*FERT_BED_MES</f>
        <v>1320</v>
      </c>
      <c r="N686" s="6">
        <f>IF(AND(D686&lt;=TOTAL_BEDS,J686&lt;=TEMP_WORKER_MAX*TEMP_WORKER_HRS),1,0)</f>
        <v>1</v>
      </c>
      <c r="O686" s="2">
        <f>L686-M686-K686-FIXED_COSTS</f>
        <v>-14931.208333333332</v>
      </c>
      <c r="P686" s="2">
        <f>IF(N686=1,O686,"")</f>
        <v>-14931.208333333332</v>
      </c>
    </row>
    <row r="687">
      <c r="A687" s="6">
        <v>1</v>
      </c>
      <c r="B687" s="6">
        <v>1</v>
      </c>
      <c r="C687" s="6">
        <v>1</v>
      </c>
      <c r="D687" s="6">
        <f>A687+B687+C687</f>
        <v>3</v>
      </c>
      <c r="E687" s="5">
        <f>IF(A687=0,0,A687*LABOR_HRS_WK_TOM*SEASON_WEEKS*(1+DIM_PCT_TOM)^A687)</f>
        <v>99.000000000000014</v>
      </c>
      <c r="F687" s="5">
        <f>IF(B687=0,0,B687*LABOR_HRS_WK_CAR*SEASON_WEEKS*(1+DIM_PCT_CAR)^B687)</f>
        <v>30.749999999999996</v>
      </c>
      <c r="G687" s="5">
        <f>IF(C687=0,0,C687*LABOR_HRS_WK_MES*SEASON_WEEKS*(1+DIM_PCT_MES)^C687)</f>
        <v>45.5625</v>
      </c>
      <c r="H687" s="5">
        <f>E687+F687+G687</f>
        <v>175.3125</v>
      </c>
      <c r="I687" s="5">
        <f>MIN(H687,FARMER_HRS)</f>
        <v>175.3125</v>
      </c>
      <c r="J687" s="5">
        <f>MAX(0,H687-FARMER_HRS)</f>
        <v>0</v>
      </c>
      <c r="K687" s="2">
        <f>I687*FARMER_RATE+J687*TEMP_WORKER_RATE</f>
        <v>6087.239583333333</v>
      </c>
      <c r="L687" s="2">
        <f>A687*PRICE_TOM+B687*PRICE_CAR+C687*PRICE_MES</f>
        <v>13594</v>
      </c>
      <c r="M687" s="2">
        <f>A687*FERT_BED_TOM+B687*FERT_BED_CAR+C687*FERT_BED_MES</f>
        <v>2200</v>
      </c>
      <c r="N687" s="6">
        <f>IF(AND(D687&lt;=TOTAL_BEDS,J687&lt;=TEMP_WORKER_MAX*TEMP_WORKER_HRS),1,0)</f>
        <v>1</v>
      </c>
      <c r="O687" s="2">
        <f>L687-M687-K687-FIXED_COSTS</f>
        <v>-14693.239583333332</v>
      </c>
      <c r="P687" s="2">
        <f>IF(N687=1,O687,"")</f>
        <v>-14693.239583333332</v>
      </c>
    </row>
    <row r="688">
      <c r="A688" s="6">
        <v>1</v>
      </c>
      <c r="B688" s="6">
        <v>1</v>
      </c>
      <c r="C688" s="6">
        <v>2</v>
      </c>
      <c r="D688" s="6">
        <f>A688+B688+C688</f>
        <v>4</v>
      </c>
      <c r="E688" s="5">
        <f>IF(A688=0,0,A688*LABOR_HRS_WK_TOM*SEASON_WEEKS*(1+DIM_PCT_TOM)^A688)</f>
        <v>99.000000000000014</v>
      </c>
      <c r="F688" s="5">
        <f>IF(B688=0,0,B688*LABOR_HRS_WK_CAR*SEASON_WEEKS*(1+DIM_PCT_CAR)^B688)</f>
        <v>30.749999999999996</v>
      </c>
      <c r="G688" s="5">
        <f>IF(C688=0,0,C688*LABOR_HRS_WK_MES*SEASON_WEEKS*(1+DIM_PCT_MES)^C688)</f>
        <v>92.2640625</v>
      </c>
      <c r="H688" s="5">
        <f>E688+F688+G688</f>
        <v>222.0140625</v>
      </c>
      <c r="I688" s="5">
        <f>MIN(H688,FARMER_HRS)</f>
        <v>222.0140625</v>
      </c>
      <c r="J688" s="5">
        <f>MAX(0,H688-FARMER_HRS)</f>
        <v>0</v>
      </c>
      <c r="K688" s="2">
        <f>I688*FARMER_RATE+J688*TEMP_WORKER_RATE</f>
        <v>7708.821614583333</v>
      </c>
      <c r="L688" s="2">
        <f>A688*PRICE_TOM+B688*PRICE_CAR+C688*PRICE_MES</f>
        <v>16294</v>
      </c>
      <c r="M688" s="2">
        <f>A688*FERT_BED_TOM+B688*FERT_BED_CAR+C688*FERT_BED_MES</f>
        <v>3080</v>
      </c>
      <c r="N688" s="6">
        <f>IF(AND(D688&lt;=TOTAL_BEDS,J688&lt;=TEMP_WORKER_MAX*TEMP_WORKER_HRS),1,0)</f>
        <v>1</v>
      </c>
      <c r="O688" s="2">
        <f>L688-M688-K688-FIXED_COSTS</f>
        <v>-14494.821614583332</v>
      </c>
      <c r="P688" s="2">
        <f>IF(N688=1,O688,"")</f>
        <v>-14494.821614583332</v>
      </c>
    </row>
    <row r="689">
      <c r="A689" s="6">
        <v>1</v>
      </c>
      <c r="B689" s="6">
        <v>1</v>
      </c>
      <c r="C689" s="6">
        <v>3</v>
      </c>
      <c r="D689" s="6">
        <f>A689+B689+C689</f>
        <v>5</v>
      </c>
      <c r="E689" s="5">
        <f>IF(A689=0,0,A689*LABOR_HRS_WK_TOM*SEASON_WEEKS*(1+DIM_PCT_TOM)^A689)</f>
        <v>99.000000000000014</v>
      </c>
      <c r="F689" s="5">
        <f>IF(B689=0,0,B689*LABOR_HRS_WK_CAR*SEASON_WEEKS*(1+DIM_PCT_CAR)^B689)</f>
        <v>30.749999999999996</v>
      </c>
      <c r="G689" s="5">
        <f>IF(C689=0,0,C689*LABOR_HRS_WK_MES*SEASON_WEEKS*(1+DIM_PCT_MES)^C689)</f>
        <v>140.12604492187498</v>
      </c>
      <c r="H689" s="5">
        <f>E689+F689+G689</f>
        <v>269.87604492187495</v>
      </c>
      <c r="I689" s="5">
        <f>MIN(H689,FARMER_HRS)</f>
        <v>269.87604492187495</v>
      </c>
      <c r="J689" s="5">
        <f>MAX(0,H689-FARMER_HRS)</f>
        <v>0</v>
      </c>
      <c r="K689" s="2">
        <f>I689*FARMER_RATE+J689*TEMP_WORKER_RATE</f>
        <v>9370.69600423177</v>
      </c>
      <c r="L689" s="2">
        <f>A689*PRICE_TOM+B689*PRICE_CAR+C689*PRICE_MES</f>
        <v>18994</v>
      </c>
      <c r="M689" s="2">
        <f>A689*FERT_BED_TOM+B689*FERT_BED_CAR+C689*FERT_BED_MES</f>
        <v>3960</v>
      </c>
      <c r="N689" s="6">
        <f>IF(AND(D689&lt;=TOTAL_BEDS,J689&lt;=TEMP_WORKER_MAX*TEMP_WORKER_HRS),1,0)</f>
        <v>1</v>
      </c>
      <c r="O689" s="2">
        <f>L689-M689-K689-FIXED_COSTS</f>
        <v>-14336.69600423177</v>
      </c>
      <c r="P689" s="2">
        <f>IF(N689=1,O689,"")</f>
        <v>-14336.69600423177</v>
      </c>
    </row>
    <row r="690">
      <c r="A690" s="6">
        <v>1</v>
      </c>
      <c r="B690" s="6">
        <v>1</v>
      </c>
      <c r="C690" s="6">
        <v>4</v>
      </c>
      <c r="D690" s="6">
        <f>A690+B690+C690</f>
        <v>6</v>
      </c>
      <c r="E690" s="5">
        <f>IF(A690=0,0,A690*LABOR_HRS_WK_TOM*SEASON_WEEKS*(1+DIM_PCT_TOM)^A690)</f>
        <v>99.000000000000014</v>
      </c>
      <c r="F690" s="5">
        <f>IF(B690=0,0,B690*LABOR_HRS_WK_CAR*SEASON_WEEKS*(1+DIM_PCT_CAR)^B690)</f>
        <v>30.749999999999996</v>
      </c>
      <c r="G690" s="5">
        <f>IF(C690=0,0,C690*LABOR_HRS_WK_MES*SEASON_WEEKS*(1+DIM_PCT_MES)^C690)</f>
        <v>189.17016064453119</v>
      </c>
      <c r="H690" s="5">
        <f>E690+F690+G690</f>
        <v>318.92016064453117</v>
      </c>
      <c r="I690" s="5">
        <f>MIN(H690,FARMER_HRS)</f>
        <v>318.92016064453117</v>
      </c>
      <c r="J690" s="5">
        <f>MAX(0,H690-FARMER_HRS)</f>
        <v>0</v>
      </c>
      <c r="K690" s="2">
        <f>I690*FARMER_RATE+J690*TEMP_WORKER_RATE</f>
        <v>11073.616689046221</v>
      </c>
      <c r="L690" s="2">
        <f>A690*PRICE_TOM+B690*PRICE_CAR+C690*PRICE_MES</f>
        <v>21694</v>
      </c>
      <c r="M690" s="2">
        <f>A690*FERT_BED_TOM+B690*FERT_BED_CAR+C690*FERT_BED_MES</f>
        <v>4840</v>
      </c>
      <c r="N690" s="6">
        <f>IF(AND(D690&lt;=TOTAL_BEDS,J690&lt;=TEMP_WORKER_MAX*TEMP_WORKER_HRS),1,0)</f>
        <v>1</v>
      </c>
      <c r="O690" s="2">
        <f>L690-M690-K690-FIXED_COSTS</f>
        <v>-14219.616689046221</v>
      </c>
      <c r="P690" s="2">
        <f>IF(N690=1,O690,"")</f>
        <v>-14219.616689046221</v>
      </c>
    </row>
    <row r="691">
      <c r="A691" s="6">
        <v>1</v>
      </c>
      <c r="B691" s="6">
        <v>1</v>
      </c>
      <c r="C691" s="6">
        <v>5</v>
      </c>
      <c r="D691" s="6">
        <f>A691+B691+C691</f>
        <v>7</v>
      </c>
      <c r="E691" s="5">
        <f>IF(A691=0,0,A691*LABOR_HRS_WK_TOM*SEASON_WEEKS*(1+DIM_PCT_TOM)^A691)</f>
        <v>99.000000000000014</v>
      </c>
      <c r="F691" s="5">
        <f>IF(B691=0,0,B691*LABOR_HRS_WK_CAR*SEASON_WEEKS*(1+DIM_PCT_CAR)^B691)</f>
        <v>30.749999999999996</v>
      </c>
      <c r="G691" s="5">
        <f>IF(C691=0,0,C691*LABOR_HRS_WK_MES*SEASON_WEEKS*(1+DIM_PCT_MES)^C691)</f>
        <v>239.41848456573481</v>
      </c>
      <c r="H691" s="5">
        <f>E691+F691+G691</f>
        <v>369.16848456573484</v>
      </c>
      <c r="I691" s="5">
        <f>MIN(H691,FARMER_HRS)</f>
        <v>369.16848456573484</v>
      </c>
      <c r="J691" s="5">
        <f>MAX(0,H691-FARMER_HRS)</f>
        <v>0</v>
      </c>
      <c r="K691" s="2">
        <f>I691*FARMER_RATE+J691*TEMP_WORKER_RATE</f>
        <v>12818.350158532459</v>
      </c>
      <c r="L691" s="2">
        <f>A691*PRICE_TOM+B691*PRICE_CAR+C691*PRICE_MES</f>
        <v>24394</v>
      </c>
      <c r="M691" s="2">
        <f>A691*FERT_BED_TOM+B691*FERT_BED_CAR+C691*FERT_BED_MES</f>
        <v>5720</v>
      </c>
      <c r="N691" s="6">
        <f>IF(AND(D691&lt;=TOTAL_BEDS,J691&lt;=TEMP_WORKER_MAX*TEMP_WORKER_HRS),1,0)</f>
        <v>1</v>
      </c>
      <c r="O691" s="2">
        <f>L691-M691-K691-FIXED_COSTS</f>
        <v>-14144.350158532459</v>
      </c>
      <c r="P691" s="2">
        <f>IF(N691=1,O691,"")</f>
        <v>-14144.350158532459</v>
      </c>
    </row>
    <row r="692">
      <c r="A692" s="6">
        <v>1</v>
      </c>
      <c r="B692" s="6">
        <v>1</v>
      </c>
      <c r="C692" s="6">
        <v>6</v>
      </c>
      <c r="D692" s="6">
        <f>A692+B692+C692</f>
        <v>8</v>
      </c>
      <c r="E692" s="5">
        <f>IF(A692=0,0,A692*LABOR_HRS_WK_TOM*SEASON_WEEKS*(1+DIM_PCT_TOM)^A692)</f>
        <v>99.000000000000014</v>
      </c>
      <c r="F692" s="5">
        <f>IF(B692=0,0,B692*LABOR_HRS_WK_CAR*SEASON_WEEKS*(1+DIM_PCT_CAR)^B692)</f>
        <v>30.749999999999996</v>
      </c>
      <c r="G692" s="5">
        <f>IF(C692=0,0,C692*LABOR_HRS_WK_MES*SEASON_WEEKS*(1+DIM_PCT_MES)^C692)</f>
        <v>290.89345874736773</v>
      </c>
      <c r="H692" s="5">
        <f>E692+F692+G692</f>
        <v>420.64345874736773</v>
      </c>
      <c r="I692" s="5">
        <f>MIN(H692,FARMER_HRS)</f>
        <v>420.64345874736773</v>
      </c>
      <c r="J692" s="5">
        <f>MAX(0,H692-FARMER_HRS)</f>
        <v>0</v>
      </c>
      <c r="K692" s="2">
        <f>I692*FARMER_RATE+J692*TEMP_WORKER_RATE</f>
        <v>14605.675650950268</v>
      </c>
      <c r="L692" s="2">
        <f>A692*PRICE_TOM+B692*PRICE_CAR+C692*PRICE_MES</f>
        <v>27094</v>
      </c>
      <c r="M692" s="2">
        <f>A692*FERT_BED_TOM+B692*FERT_BED_CAR+C692*FERT_BED_MES</f>
        <v>6600</v>
      </c>
      <c r="N692" s="6">
        <f>IF(AND(D692&lt;=TOTAL_BEDS,J692&lt;=TEMP_WORKER_MAX*TEMP_WORKER_HRS),1,0)</f>
        <v>1</v>
      </c>
      <c r="O692" s="2">
        <f>L692-M692-K692-FIXED_COSTS</f>
        <v>-14111.675650950268</v>
      </c>
      <c r="P692" s="2">
        <f>IF(N692=1,O692,"")</f>
        <v>-14111.675650950268</v>
      </c>
    </row>
    <row r="693">
      <c r="A693" s="6">
        <v>1</v>
      </c>
      <c r="B693" s="6">
        <v>1</v>
      </c>
      <c r="C693" s="6">
        <v>7</v>
      </c>
      <c r="D693" s="6">
        <f>A693+B693+C693</f>
        <v>9</v>
      </c>
      <c r="E693" s="5">
        <f>IF(A693=0,0,A693*LABOR_HRS_WK_TOM*SEASON_WEEKS*(1+DIM_PCT_TOM)^A693)</f>
        <v>99.000000000000014</v>
      </c>
      <c r="F693" s="5">
        <f>IF(B693=0,0,B693*LABOR_HRS_WK_CAR*SEASON_WEEKS*(1+DIM_PCT_CAR)^B693)</f>
        <v>30.749999999999996</v>
      </c>
      <c r="G693" s="5">
        <f>IF(C693=0,0,C693*LABOR_HRS_WK_MES*SEASON_WEEKS*(1+DIM_PCT_MES)^C693)</f>
        <v>343.61789814532818</v>
      </c>
      <c r="H693" s="5">
        <f>E693+F693+G693</f>
        <v>473.36789814532818</v>
      </c>
      <c r="I693" s="5">
        <f>MIN(H693,FARMER_HRS)</f>
        <v>473.36789814532818</v>
      </c>
      <c r="J693" s="5">
        <f>MAX(0,H693-FARMER_HRS)</f>
        <v>0</v>
      </c>
      <c r="K693" s="2">
        <f>I693*FARMER_RATE+J693*TEMP_WORKER_RATE</f>
        <v>16436.385352268338</v>
      </c>
      <c r="L693" s="2">
        <f>A693*PRICE_TOM+B693*PRICE_CAR+C693*PRICE_MES</f>
        <v>29794</v>
      </c>
      <c r="M693" s="2">
        <f>A693*FERT_BED_TOM+B693*FERT_BED_CAR+C693*FERT_BED_MES</f>
        <v>7480</v>
      </c>
      <c r="N693" s="6">
        <f>IF(AND(D693&lt;=TOTAL_BEDS,J693&lt;=TEMP_WORKER_MAX*TEMP_WORKER_HRS),1,0)</f>
        <v>1</v>
      </c>
      <c r="O693" s="2">
        <f>L693-M693-K693-FIXED_COSTS</f>
        <v>-14122.385352268338</v>
      </c>
      <c r="P693" s="2">
        <f>IF(N693=1,O693,"")</f>
        <v>-14122.385352268338</v>
      </c>
    </row>
    <row r="694">
      <c r="A694" s="6">
        <v>1</v>
      </c>
      <c r="B694" s="6">
        <v>1</v>
      </c>
      <c r="C694" s="6">
        <v>8</v>
      </c>
      <c r="D694" s="6">
        <f>A694+B694+C694</f>
        <v>10</v>
      </c>
      <c r="E694" s="5">
        <f>IF(A694=0,0,A694*LABOR_HRS_WK_TOM*SEASON_WEEKS*(1+DIM_PCT_TOM)^A694)</f>
        <v>99.000000000000014</v>
      </c>
      <c r="F694" s="5">
        <f>IF(B694=0,0,B694*LABOR_HRS_WK_CAR*SEASON_WEEKS*(1+DIM_PCT_CAR)^B694)</f>
        <v>30.749999999999996</v>
      </c>
      <c r="G694" s="5">
        <f>IF(C694=0,0,C694*LABOR_HRS_WK_MES*SEASON_WEEKS*(1+DIM_PCT_MES)^C694)</f>
        <v>397.61499642530833</v>
      </c>
      <c r="H694" s="5">
        <f>E694+F694+G694</f>
        <v>527.36499642530839</v>
      </c>
      <c r="I694" s="5">
        <f>MIN(H694,FARMER_HRS)</f>
        <v>527.36499642530839</v>
      </c>
      <c r="J694" s="5">
        <f>MAX(0,H694-FARMER_HRS)</f>
        <v>0</v>
      </c>
      <c r="K694" s="2">
        <f>I694*FARMER_RATE+J694*TEMP_WORKER_RATE</f>
        <v>18311.284598100985</v>
      </c>
      <c r="L694" s="2">
        <f>A694*PRICE_TOM+B694*PRICE_CAR+C694*PRICE_MES</f>
        <v>32494</v>
      </c>
      <c r="M694" s="2">
        <f>A694*FERT_BED_TOM+B694*FERT_BED_CAR+C694*FERT_BED_MES</f>
        <v>8360</v>
      </c>
      <c r="N694" s="6">
        <f>IF(AND(D694&lt;=TOTAL_BEDS,J694&lt;=TEMP_WORKER_MAX*TEMP_WORKER_HRS),1,0)</f>
        <v>1</v>
      </c>
      <c r="O694" s="2">
        <f>L694-M694-K694-FIXED_COSTS</f>
        <v>-14177.284598100985</v>
      </c>
      <c r="P694" s="2">
        <f>IF(N694=1,O694,"")</f>
        <v>-14177.284598100985</v>
      </c>
    </row>
    <row r="695">
      <c r="A695" s="6">
        <v>1</v>
      </c>
      <c r="B695" s="6">
        <v>1</v>
      </c>
      <c r="C695" s="6">
        <v>9</v>
      </c>
      <c r="D695" s="6">
        <f>A695+B695+C695</f>
        <v>11</v>
      </c>
      <c r="E695" s="5">
        <f>IF(A695=0,0,A695*LABOR_HRS_WK_TOM*SEASON_WEEKS*(1+DIM_PCT_TOM)^A695)</f>
        <v>99.000000000000014</v>
      </c>
      <c r="F695" s="5">
        <f>IF(B695=0,0,B695*LABOR_HRS_WK_CAR*SEASON_WEEKS*(1+DIM_PCT_CAR)^B695)</f>
        <v>30.749999999999996</v>
      </c>
      <c r="G695" s="5">
        <f>IF(C695=0,0,C695*LABOR_HRS_WK_MES*SEASON_WEEKS*(1+DIM_PCT_MES)^C695)</f>
        <v>452.90833186570273</v>
      </c>
      <c r="H695" s="5">
        <f>E695+F695+G695</f>
        <v>582.65833186570273</v>
      </c>
      <c r="I695" s="5">
        <f>MIN(H695,FARMER_HRS)</f>
        <v>582.65833186570273</v>
      </c>
      <c r="J695" s="5">
        <f>MAX(0,H695-FARMER_HRS)</f>
        <v>0</v>
      </c>
      <c r="K695" s="2">
        <f>I695*FARMER_RATE+J695*TEMP_WORKER_RATE</f>
        <v>20231.192078670232</v>
      </c>
      <c r="L695" s="2">
        <f>A695*PRICE_TOM+B695*PRICE_CAR+C695*PRICE_MES</f>
        <v>35194</v>
      </c>
      <c r="M695" s="2">
        <f>A695*FERT_BED_TOM+B695*FERT_BED_CAR+C695*FERT_BED_MES</f>
        <v>9240</v>
      </c>
      <c r="N695" s="6">
        <f>IF(AND(D695&lt;=TOTAL_BEDS,J695&lt;=TEMP_WORKER_MAX*TEMP_WORKER_HRS),1,0)</f>
        <v>1</v>
      </c>
      <c r="O695" s="2">
        <f>L695-M695-K695-FIXED_COSTS</f>
        <v>-14277.192078670232</v>
      </c>
      <c r="P695" s="2">
        <f>IF(N695=1,O695,"")</f>
        <v>-14277.192078670232</v>
      </c>
    </row>
    <row r="696">
      <c r="A696" s="6">
        <v>1</v>
      </c>
      <c r="B696" s="6">
        <v>1</v>
      </c>
      <c r="C696" s="6">
        <v>10</v>
      </c>
      <c r="D696" s="6">
        <f>A696+B696+C696</f>
        <v>12</v>
      </c>
      <c r="E696" s="5">
        <f>IF(A696=0,0,A696*LABOR_HRS_WK_TOM*SEASON_WEEKS*(1+DIM_PCT_TOM)^A696)</f>
        <v>99.000000000000014</v>
      </c>
      <c r="F696" s="5">
        <f>IF(B696=0,0,B696*LABOR_HRS_WK_CAR*SEASON_WEEKS*(1+DIM_PCT_CAR)^B696)</f>
        <v>30.749999999999996</v>
      </c>
      <c r="G696" s="5">
        <f>IF(C696=0,0,C696*LABOR_HRS_WK_MES*SEASON_WEEKS*(1+DIM_PCT_MES)^C696)</f>
        <v>509.52187334891551</v>
      </c>
      <c r="H696" s="5">
        <f>E696+F696+G696</f>
        <v>639.27187334891551</v>
      </c>
      <c r="I696" s="5">
        <f>MIN(H696,FARMER_HRS)</f>
        <v>639.27187334891551</v>
      </c>
      <c r="J696" s="5">
        <f>MAX(0,H696-FARMER_HRS)</f>
        <v>0</v>
      </c>
      <c r="K696" s="2">
        <f>I696*FARMER_RATE+J696*TEMP_WORKER_RATE</f>
        <v>22196.940046837342</v>
      </c>
      <c r="L696" s="2">
        <f>A696*PRICE_TOM+B696*PRICE_CAR+C696*PRICE_MES</f>
        <v>37894</v>
      </c>
      <c r="M696" s="2">
        <f>A696*FERT_BED_TOM+B696*FERT_BED_CAR+C696*FERT_BED_MES</f>
        <v>10120</v>
      </c>
      <c r="N696" s="6">
        <f>IF(AND(D696&lt;=TOTAL_BEDS,J696&lt;=TEMP_WORKER_MAX*TEMP_WORKER_HRS),1,0)</f>
        <v>1</v>
      </c>
      <c r="O696" s="2">
        <f>L696-M696-K696-FIXED_COSTS</f>
        <v>-14422.940046837342</v>
      </c>
      <c r="P696" s="2">
        <f>IF(N696=1,O696,"")</f>
        <v>-14422.940046837342</v>
      </c>
    </row>
    <row r="697">
      <c r="A697" s="6">
        <v>1</v>
      </c>
      <c r="B697" s="6">
        <v>1</v>
      </c>
      <c r="C697" s="6">
        <v>11</v>
      </c>
      <c r="D697" s="6">
        <f>A697+B697+C697</f>
        <v>13</v>
      </c>
      <c r="E697" s="5">
        <f>IF(A697=0,0,A697*LABOR_HRS_WK_TOM*SEASON_WEEKS*(1+DIM_PCT_TOM)^A697)</f>
        <v>99.000000000000014</v>
      </c>
      <c r="F697" s="5">
        <f>IF(B697=0,0,B697*LABOR_HRS_WK_CAR*SEASON_WEEKS*(1+DIM_PCT_CAR)^B697)</f>
        <v>30.749999999999996</v>
      </c>
      <c r="G697" s="5">
        <f>IF(C697=0,0,C697*LABOR_HRS_WK_MES*SEASON_WEEKS*(1+DIM_PCT_MES)^C697)</f>
        <v>567.47998644235463</v>
      </c>
      <c r="H697" s="5">
        <f>E697+F697+G697</f>
        <v>697.22998644235463</v>
      </c>
      <c r="I697" s="5">
        <f>MIN(H697,FARMER_HRS)</f>
        <v>697.22998644235463</v>
      </c>
      <c r="J697" s="5">
        <f>MAX(0,H697-FARMER_HRS)</f>
        <v>0</v>
      </c>
      <c r="K697" s="2">
        <f>I697*FARMER_RATE+J697*TEMP_WORKER_RATE</f>
        <v>24209.374529248424</v>
      </c>
      <c r="L697" s="2">
        <f>A697*PRICE_TOM+B697*PRICE_CAR+C697*PRICE_MES</f>
        <v>40594</v>
      </c>
      <c r="M697" s="2">
        <f>A697*FERT_BED_TOM+B697*FERT_BED_CAR+C697*FERT_BED_MES</f>
        <v>11000</v>
      </c>
      <c r="N697" s="6">
        <f>IF(AND(D697&lt;=TOTAL_BEDS,J697&lt;=TEMP_WORKER_MAX*TEMP_WORKER_HRS),1,0)</f>
        <v>1</v>
      </c>
      <c r="O697" s="2">
        <f>L697-M697-K697-FIXED_COSTS</f>
        <v>-14615.374529248424</v>
      </c>
      <c r="P697" s="2">
        <f>IF(N697=1,O697,"")</f>
        <v>-14615.374529248424</v>
      </c>
    </row>
    <row r="698">
      <c r="A698" s="6">
        <v>1</v>
      </c>
      <c r="B698" s="6">
        <v>1</v>
      </c>
      <c r="C698" s="6">
        <v>12</v>
      </c>
      <c r="D698" s="6">
        <f>A698+B698+C698</f>
        <v>14</v>
      </c>
      <c r="E698" s="5">
        <f>IF(A698=0,0,A698*LABOR_HRS_WK_TOM*SEASON_WEEKS*(1+DIM_PCT_TOM)^A698)</f>
        <v>99.000000000000014</v>
      </c>
      <c r="F698" s="5">
        <f>IF(B698=0,0,B698*LABOR_HRS_WK_CAR*SEASON_WEEKS*(1+DIM_PCT_CAR)^B698)</f>
        <v>30.749999999999996</v>
      </c>
      <c r="G698" s="5">
        <f>IF(C698=0,0,C698*LABOR_HRS_WK_MES*SEASON_WEEKS*(1+DIM_PCT_MES)^C698)</f>
        <v>626.807439570419</v>
      </c>
      <c r="H698" s="5">
        <f>E698+F698+G698</f>
        <v>756.557439570419</v>
      </c>
      <c r="I698" s="5">
        <f>MIN(H698,FARMER_HRS)</f>
        <v>720</v>
      </c>
      <c r="J698" s="5">
        <f>MAX(0,H698-FARMER_HRS)</f>
        <v>36.557439570418978</v>
      </c>
      <c r="K698" s="2">
        <f>I698*FARMER_RATE+J698*TEMP_WORKER_RATE</f>
        <v>25634.677770319773</v>
      </c>
      <c r="L698" s="2">
        <f>A698*PRICE_TOM+B698*PRICE_CAR+C698*PRICE_MES</f>
        <v>43294</v>
      </c>
      <c r="M698" s="2">
        <f>A698*FERT_BED_TOM+B698*FERT_BED_CAR+C698*FERT_BED_MES</f>
        <v>11880</v>
      </c>
      <c r="N698" s="6">
        <f>IF(AND(D698&lt;=TOTAL_BEDS,J698&lt;=TEMP_WORKER_MAX*TEMP_WORKER_HRS),1,0)</f>
        <v>1</v>
      </c>
      <c r="O698" s="2">
        <f>L698-M698-K698-FIXED_COSTS</f>
        <v>-14220.677770319773</v>
      </c>
      <c r="P698" s="2">
        <f>IF(N698=1,O698,"")</f>
        <v>-14220.677770319773</v>
      </c>
    </row>
    <row r="699">
      <c r="A699" s="6">
        <v>1</v>
      </c>
      <c r="B699" s="6">
        <v>1</v>
      </c>
      <c r="C699" s="6">
        <v>13</v>
      </c>
      <c r="D699" s="6">
        <f>A699+B699+C699</f>
        <v>15</v>
      </c>
      <c r="E699" s="5">
        <f>IF(A699=0,0,A699*LABOR_HRS_WK_TOM*SEASON_WEEKS*(1+DIM_PCT_TOM)^A699)</f>
        <v>99.000000000000014</v>
      </c>
      <c r="F699" s="5">
        <f>IF(B699=0,0,B699*LABOR_HRS_WK_CAR*SEASON_WEEKS*(1+DIM_PCT_CAR)^B699)</f>
        <v>30.749999999999996</v>
      </c>
      <c r="G699" s="5">
        <f>IF(C699=0,0,C699*LABOR_HRS_WK_MES*SEASON_WEEKS*(1+DIM_PCT_MES)^C699)</f>
        <v>687.52941027880331</v>
      </c>
      <c r="H699" s="5">
        <f>E699+F699+G699</f>
        <v>817.27941027880331</v>
      </c>
      <c r="I699" s="5">
        <f>MIN(H699,FARMER_HRS)</f>
        <v>720</v>
      </c>
      <c r="J699" s="5">
        <f>MAX(0,H699-FARMER_HRS)</f>
        <v>97.279410278803311</v>
      </c>
      <c r="K699" s="2">
        <f>I699*FARMER_RATE+J699*TEMP_WORKER_RATE</f>
        <v>26688.878650673669</v>
      </c>
      <c r="L699" s="2">
        <f>A699*PRICE_TOM+B699*PRICE_CAR+C699*PRICE_MES</f>
        <v>45994</v>
      </c>
      <c r="M699" s="2">
        <f>A699*FERT_BED_TOM+B699*FERT_BED_CAR+C699*FERT_BED_MES</f>
        <v>12760</v>
      </c>
      <c r="N699" s="6">
        <f>IF(AND(D699&lt;=TOTAL_BEDS,J699&lt;=TEMP_WORKER_MAX*TEMP_WORKER_HRS),1,0)</f>
        <v>1</v>
      </c>
      <c r="O699" s="2">
        <f>L699-M699-K699-FIXED_COSTS</f>
        <v>-13454.878650673669</v>
      </c>
      <c r="P699" s="2">
        <f>IF(N699=1,O699,"")</f>
        <v>-13454.878650673669</v>
      </c>
    </row>
    <row r="700">
      <c r="A700" s="6">
        <v>1</v>
      </c>
      <c r="B700" s="6">
        <v>1</v>
      </c>
      <c r="C700" s="6">
        <v>14</v>
      </c>
      <c r="D700" s="6">
        <f>A700+B700+C700</f>
        <v>16</v>
      </c>
      <c r="E700" s="5">
        <f>IF(A700=0,0,A700*LABOR_HRS_WK_TOM*SEASON_WEEKS*(1+DIM_PCT_TOM)^A700)</f>
        <v>99.000000000000014</v>
      </c>
      <c r="F700" s="5">
        <f>IF(B700=0,0,B700*LABOR_HRS_WK_CAR*SEASON_WEEKS*(1+DIM_PCT_CAR)^B700)</f>
        <v>30.749999999999996</v>
      </c>
      <c r="G700" s="5">
        <f>IF(C700=0,0,C700*LABOR_HRS_WK_MES*SEASON_WEEKS*(1+DIM_PCT_MES)^C700)</f>
        <v>749.67149159246435</v>
      </c>
      <c r="H700" s="5">
        <f>E700+F700+G700</f>
        <v>879.42149159246435</v>
      </c>
      <c r="I700" s="5">
        <f>MIN(H700,FARMER_HRS)</f>
        <v>720</v>
      </c>
      <c r="J700" s="5">
        <f>MAX(0,H700-FARMER_HRS)</f>
        <v>159.42149159246435</v>
      </c>
      <c r="K700" s="2">
        <f>I700*FARMER_RATE+J700*TEMP_WORKER_RATE</f>
        <v>27767.734229035839</v>
      </c>
      <c r="L700" s="2">
        <f>A700*PRICE_TOM+B700*PRICE_CAR+C700*PRICE_MES</f>
        <v>48694</v>
      </c>
      <c r="M700" s="2">
        <f>A700*FERT_BED_TOM+B700*FERT_BED_CAR+C700*FERT_BED_MES</f>
        <v>13640</v>
      </c>
      <c r="N700" s="6">
        <f>IF(AND(D700&lt;=TOTAL_BEDS,J700&lt;=TEMP_WORKER_MAX*TEMP_WORKER_HRS),1,0)</f>
        <v>1</v>
      </c>
      <c r="O700" s="2">
        <f>L700-M700-K700-FIXED_COSTS</f>
        <v>-12713.734229035839</v>
      </c>
      <c r="P700" s="2">
        <f>IF(N700=1,O700,"")</f>
        <v>-12713.734229035839</v>
      </c>
    </row>
    <row r="701">
      <c r="A701" s="6">
        <v>1</v>
      </c>
      <c r="B701" s="6">
        <v>1</v>
      </c>
      <c r="C701" s="6">
        <v>15</v>
      </c>
      <c r="D701" s="6">
        <f>A701+B701+C701</f>
        <v>17</v>
      </c>
      <c r="E701" s="5">
        <f>IF(A701=0,0,A701*LABOR_HRS_WK_TOM*SEASON_WEEKS*(1+DIM_PCT_TOM)^A701)</f>
        <v>99.000000000000014</v>
      </c>
      <c r="F701" s="5">
        <f>IF(B701=0,0,B701*LABOR_HRS_WK_CAR*SEASON_WEEKS*(1+DIM_PCT_CAR)^B701)</f>
        <v>30.749999999999996</v>
      </c>
      <c r="G701" s="5">
        <f>IF(C701=0,0,C701*LABOR_HRS_WK_MES*SEASON_WEEKS*(1+DIM_PCT_MES)^C701)</f>
        <v>813.25969846861074</v>
      </c>
      <c r="H701" s="5">
        <f>E701+F701+G701</f>
        <v>943.00969846861074</v>
      </c>
      <c r="I701" s="5">
        <f>MIN(H701,FARMER_HRS)</f>
        <v>720</v>
      </c>
      <c r="J701" s="5">
        <f>MAX(0,H701-FARMER_HRS)</f>
        <v>223.00969846861074</v>
      </c>
      <c r="K701" s="2">
        <f>I701*FARMER_RATE+J701*TEMP_WORKER_RATE</f>
        <v>28871.696153968936</v>
      </c>
      <c r="L701" s="2">
        <f>A701*PRICE_TOM+B701*PRICE_CAR+C701*PRICE_MES</f>
        <v>51394</v>
      </c>
      <c r="M701" s="2">
        <f>A701*FERT_BED_TOM+B701*FERT_BED_CAR+C701*FERT_BED_MES</f>
        <v>14520</v>
      </c>
      <c r="N701" s="6">
        <f>IF(AND(D701&lt;=TOTAL_BEDS,J701&lt;=TEMP_WORKER_MAX*TEMP_WORKER_HRS),1,0)</f>
        <v>1</v>
      </c>
      <c r="O701" s="2">
        <f>L701-M701-K701-FIXED_COSTS</f>
        <v>-11997.696153968936</v>
      </c>
      <c r="P701" s="2">
        <f>IF(N701=1,O701,"")</f>
        <v>-11997.696153968936</v>
      </c>
    </row>
    <row r="702">
      <c r="A702" s="6">
        <v>1</v>
      </c>
      <c r="B702" s="6">
        <v>1</v>
      </c>
      <c r="C702" s="6">
        <v>16</v>
      </c>
      <c r="D702" s="6">
        <f>A702+B702+C702</f>
        <v>18</v>
      </c>
      <c r="E702" s="5">
        <f>IF(A702=0,0,A702*LABOR_HRS_WK_TOM*SEASON_WEEKS*(1+DIM_PCT_TOM)^A702)</f>
        <v>99.000000000000014</v>
      </c>
      <c r="F702" s="5">
        <f>IF(B702=0,0,B702*LABOR_HRS_WK_CAR*SEASON_WEEKS*(1+DIM_PCT_CAR)^B702)</f>
        <v>30.749999999999996</v>
      </c>
      <c r="G702" s="5">
        <f>IF(C702=0,0,C702*LABOR_HRS_WK_MES*SEASON_WEEKS*(1+DIM_PCT_MES)^C702)</f>
        <v>878.32047434609967</v>
      </c>
      <c r="H702" s="5">
        <f>E702+F702+G702</f>
        <v>1008.0704743460997</v>
      </c>
      <c r="I702" s="5">
        <f>MIN(H702,FARMER_HRS)</f>
        <v>720</v>
      </c>
      <c r="J702" s="5">
        <f>MAX(0,H702-FARMER_HRS)</f>
        <v>288.07047434609967</v>
      </c>
      <c r="K702" s="2">
        <f>I702*FARMER_RATE+J702*TEMP_WORKER_RATE</f>
        <v>30001.223512953118</v>
      </c>
      <c r="L702" s="2">
        <f>A702*PRICE_TOM+B702*PRICE_CAR+C702*PRICE_MES</f>
        <v>54094</v>
      </c>
      <c r="M702" s="2">
        <f>A702*FERT_BED_TOM+B702*FERT_BED_CAR+C702*FERT_BED_MES</f>
        <v>15400</v>
      </c>
      <c r="N702" s="6">
        <f>IF(AND(D702&lt;=TOTAL_BEDS,J702&lt;=TEMP_WORKER_MAX*TEMP_WORKER_HRS),1,0)</f>
        <v>1</v>
      </c>
      <c r="O702" s="2">
        <f>L702-M702-K702-FIXED_COSTS</f>
        <v>-11307.223512953118</v>
      </c>
      <c r="P702" s="2">
        <f>IF(N702=1,O702,"")</f>
        <v>-11307.223512953118</v>
      </c>
    </row>
    <row r="703">
      <c r="A703" s="6">
        <v>1</v>
      </c>
      <c r="B703" s="6">
        <v>1</v>
      </c>
      <c r="C703" s="6">
        <v>17</v>
      </c>
      <c r="D703" s="6">
        <f>A703+B703+C703</f>
        <v>19</v>
      </c>
      <c r="E703" s="5">
        <f>IF(A703=0,0,A703*LABOR_HRS_WK_TOM*SEASON_WEEKS*(1+DIM_PCT_TOM)^A703)</f>
        <v>99.000000000000014</v>
      </c>
      <c r="F703" s="5">
        <f>IF(B703=0,0,B703*LABOR_HRS_WK_CAR*SEASON_WEEKS*(1+DIM_PCT_CAR)^B703)</f>
        <v>30.749999999999996</v>
      </c>
      <c r="G703" s="5">
        <f>IF(C703=0,0,C703*LABOR_HRS_WK_MES*SEASON_WEEKS*(1+DIM_PCT_MES)^C703)</f>
        <v>944.88069779263992</v>
      </c>
      <c r="H703" s="5">
        <f>E703+F703+G703</f>
        <v>1074.63069779264</v>
      </c>
      <c r="I703" s="5">
        <f>MIN(H703,FARMER_HRS)</f>
        <v>720</v>
      </c>
      <c r="J703" s="5">
        <f>MAX(0,H703-FARMER_HRS)</f>
        <v>354.63069779263992</v>
      </c>
      <c r="K703" s="2">
        <f>I703*FARMER_RATE+J703*TEMP_WORKER_RATE</f>
        <v>31156.782947788888</v>
      </c>
      <c r="L703" s="2">
        <f>A703*PRICE_TOM+B703*PRICE_CAR+C703*PRICE_MES</f>
        <v>56794</v>
      </c>
      <c r="M703" s="2">
        <f>A703*FERT_BED_TOM+B703*FERT_BED_CAR+C703*FERT_BED_MES</f>
        <v>16280</v>
      </c>
      <c r="N703" s="6">
        <f>IF(AND(D703&lt;=TOTAL_BEDS,J703&lt;=TEMP_WORKER_MAX*TEMP_WORKER_HRS),1,0)</f>
        <v>1</v>
      </c>
      <c r="O703" s="2">
        <f>L703-M703-K703-FIXED_COSTS</f>
        <v>-10642.782947788888</v>
      </c>
      <c r="P703" s="2">
        <f>IF(N703=1,O703,"")</f>
        <v>-10642.782947788888</v>
      </c>
    </row>
    <row r="704">
      <c r="A704" s="6">
        <v>1</v>
      </c>
      <c r="B704" s="6">
        <v>1</v>
      </c>
      <c r="C704" s="6">
        <v>18</v>
      </c>
      <c r="D704" s="6">
        <f>A704+B704+C704</f>
        <v>20</v>
      </c>
      <c r="E704" s="5">
        <f>IF(A704=0,0,A704*LABOR_HRS_WK_TOM*SEASON_WEEKS*(1+DIM_PCT_TOM)^A704)</f>
        <v>99.000000000000014</v>
      </c>
      <c r="F704" s="5">
        <f>IF(B704=0,0,B704*LABOR_HRS_WK_CAR*SEASON_WEEKS*(1+DIM_PCT_CAR)^B704)</f>
        <v>30.749999999999996</v>
      </c>
      <c r="G704" s="5">
        <f>IF(C704=0,0,C704*LABOR_HRS_WK_MES*SEASON_WEEKS*(1+DIM_PCT_MES)^C704)</f>
        <v>1012.9676892512272</v>
      </c>
      <c r="H704" s="5">
        <f>E704+F704+G704</f>
        <v>1142.7176892512271</v>
      </c>
      <c r="I704" s="5">
        <f>MIN(H704,FARMER_HRS)</f>
        <v>720</v>
      </c>
      <c r="J704" s="5">
        <f>MAX(0,H704-FARMER_HRS)</f>
        <v>422.71768925122706</v>
      </c>
      <c r="K704" s="2">
        <f>I704*FARMER_RATE+J704*TEMP_WORKER_RATE</f>
        <v>32338.848771722693</v>
      </c>
      <c r="L704" s="2">
        <f>A704*PRICE_TOM+B704*PRICE_CAR+C704*PRICE_MES</f>
        <v>59494</v>
      </c>
      <c r="M704" s="2">
        <f>A704*FERT_BED_TOM+B704*FERT_BED_CAR+C704*FERT_BED_MES</f>
        <v>17160</v>
      </c>
      <c r="N704" s="6">
        <f>IF(AND(D704&lt;=TOTAL_BEDS,J704&lt;=TEMP_WORKER_MAX*TEMP_WORKER_HRS),1,0)</f>
        <v>1</v>
      </c>
      <c r="O704" s="2">
        <f>L704-M704-K704-FIXED_COSTS</f>
        <v>-10004.848771722693</v>
      </c>
      <c r="P704" s="2">
        <f>IF(N704=1,O704,"")</f>
        <v>-10004.848771722693</v>
      </c>
    </row>
    <row r="705">
      <c r="A705" s="6">
        <v>1</v>
      </c>
      <c r="B705" s="6">
        <v>1</v>
      </c>
      <c r="C705" s="6">
        <v>19</v>
      </c>
      <c r="D705" s="6">
        <f>A705+B705+C705</f>
        <v>21</v>
      </c>
      <c r="E705" s="5">
        <f>IF(A705=0,0,A705*LABOR_HRS_WK_TOM*SEASON_WEEKS*(1+DIM_PCT_TOM)^A705)</f>
        <v>99.000000000000014</v>
      </c>
      <c r="F705" s="5">
        <f>IF(B705=0,0,B705*LABOR_HRS_WK_CAR*SEASON_WEEKS*(1+DIM_PCT_CAR)^B705)</f>
        <v>30.749999999999996</v>
      </c>
      <c r="G705" s="5">
        <f>IF(C705=0,0,C705*LABOR_HRS_WK_MES*SEASON_WEEKS*(1+DIM_PCT_MES)^C705)</f>
        <v>1082.6092178872491</v>
      </c>
      <c r="H705" s="5">
        <f>E705+F705+G705</f>
        <v>1212.3592178872491</v>
      </c>
      <c r="I705" s="5">
        <f>MIN(H705,FARMER_HRS)</f>
        <v>720</v>
      </c>
      <c r="J705" s="5">
        <f>MAX(0,H705-FARMER_HRS)</f>
        <v>492.35921788724909</v>
      </c>
      <c r="K705" s="2">
        <f>I705*FARMER_RATE+J705*TEMP_WORKER_RATE</f>
        <v>33547.903088320294</v>
      </c>
      <c r="L705" s="2">
        <f>A705*PRICE_TOM+B705*PRICE_CAR+C705*PRICE_MES</f>
        <v>62194</v>
      </c>
      <c r="M705" s="2">
        <f>A705*FERT_BED_TOM+B705*FERT_BED_CAR+C705*FERT_BED_MES</f>
        <v>18040</v>
      </c>
      <c r="N705" s="6">
        <f>IF(AND(D705&lt;=TOTAL_BEDS,J705&lt;=TEMP_WORKER_MAX*TEMP_WORKER_HRS),1,0)</f>
        <v>1</v>
      </c>
      <c r="O705" s="2">
        <f>L705-M705-K705-FIXED_COSTS</f>
        <v>-9393.903088320294</v>
      </c>
      <c r="P705" s="2">
        <f>IF(N705=1,O705,"")</f>
        <v>-9393.903088320294</v>
      </c>
    </row>
    <row r="706">
      <c r="A706" s="6">
        <v>1</v>
      </c>
      <c r="B706" s="6">
        <v>1</v>
      </c>
      <c r="C706" s="6">
        <v>20</v>
      </c>
      <c r="D706" s="6">
        <f>A706+B706+C706</f>
        <v>22</v>
      </c>
      <c r="E706" s="5">
        <f>IF(A706=0,0,A706*LABOR_HRS_WK_TOM*SEASON_WEEKS*(1+DIM_PCT_TOM)^A706)</f>
        <v>99.000000000000014</v>
      </c>
      <c r="F706" s="5">
        <f>IF(B706=0,0,B706*LABOR_HRS_WK_CAR*SEASON_WEEKS*(1+DIM_PCT_CAR)^B706)</f>
        <v>30.749999999999996</v>
      </c>
      <c r="G706" s="5">
        <f>IF(C706=0,0,C706*LABOR_HRS_WK_MES*SEASON_WEEKS*(1+DIM_PCT_MES)^C706)</f>
        <v>1153.8335085377259</v>
      </c>
      <c r="H706" s="5">
        <f>E706+F706+G706</f>
        <v>1283.5835085377259</v>
      </c>
      <c r="I706" s="5">
        <f>MIN(H706,FARMER_HRS)</f>
        <v>720</v>
      </c>
      <c r="J706" s="5">
        <f>MAX(0,H706-FARMER_HRS)</f>
        <v>563.583508537726</v>
      </c>
      <c r="K706" s="2">
        <f>I706*FARMER_RATE+J706*TEMP_WORKER_RATE</f>
        <v>34784.435912113295</v>
      </c>
      <c r="L706" s="2">
        <f>A706*PRICE_TOM+B706*PRICE_CAR+C706*PRICE_MES</f>
        <v>64894</v>
      </c>
      <c r="M706" s="2">
        <f>A706*FERT_BED_TOM+B706*FERT_BED_CAR+C706*FERT_BED_MES</f>
        <v>18920</v>
      </c>
      <c r="N706" s="6">
        <f>IF(AND(D706&lt;=TOTAL_BEDS,J706&lt;=TEMP_WORKER_MAX*TEMP_WORKER_HRS),1,0)</f>
        <v>1</v>
      </c>
      <c r="O706" s="2">
        <f>L706-M706-K706-FIXED_COSTS</f>
        <v>-8810.4359121132948</v>
      </c>
      <c r="P706" s="2">
        <f>IF(N706=1,O706,"")</f>
        <v>-8810.4359121132948</v>
      </c>
    </row>
    <row r="707">
      <c r="A707" s="6">
        <v>1</v>
      </c>
      <c r="B707" s="6">
        <v>1</v>
      </c>
      <c r="C707" s="6">
        <v>21</v>
      </c>
      <c r="D707" s="6">
        <f>A707+B707+C707</f>
        <v>23</v>
      </c>
      <c r="E707" s="5">
        <f>IF(A707=0,0,A707*LABOR_HRS_WK_TOM*SEASON_WEEKS*(1+DIM_PCT_TOM)^A707)</f>
        <v>99.000000000000014</v>
      </c>
      <c r="F707" s="5">
        <f>IF(B707=0,0,B707*LABOR_HRS_WK_CAR*SEASON_WEEKS*(1+DIM_PCT_CAR)^B707)</f>
        <v>30.749999999999996</v>
      </c>
      <c r="G707" s="5">
        <f>IF(C707=0,0,C707*LABOR_HRS_WK_MES*SEASON_WEEKS*(1+DIM_PCT_MES)^C707)</f>
        <v>1226.6692487641699</v>
      </c>
      <c r="H707" s="5">
        <f>E707+F707+G707</f>
        <v>1356.4192487641699</v>
      </c>
      <c r="I707" s="5">
        <f>MIN(H707,FARMER_HRS)</f>
        <v>720</v>
      </c>
      <c r="J707" s="5">
        <f>MAX(0,H707-FARMER_HRS)</f>
        <v>636.41924876416988</v>
      </c>
      <c r="K707" s="2">
        <f>I707*FARMER_RATE+J707*TEMP_WORKER_RATE</f>
        <v>36048.945291044613</v>
      </c>
      <c r="L707" s="2">
        <f>A707*PRICE_TOM+B707*PRICE_CAR+C707*PRICE_MES</f>
        <v>67594</v>
      </c>
      <c r="M707" s="2">
        <f>A707*FERT_BED_TOM+B707*FERT_BED_CAR+C707*FERT_BED_MES</f>
        <v>19800</v>
      </c>
      <c r="N707" s="6">
        <f>IF(AND(D707&lt;=TOTAL_BEDS,J707&lt;=TEMP_WORKER_MAX*TEMP_WORKER_HRS),1,0)</f>
        <v>1</v>
      </c>
      <c r="O707" s="2">
        <f>L707-M707-K707-FIXED_COSTS</f>
        <v>-8254.9452910446125</v>
      </c>
      <c r="P707" s="2">
        <f>IF(N707=1,O707,"")</f>
        <v>-8254.9452910446125</v>
      </c>
    </row>
    <row r="708">
      <c r="A708" s="6">
        <v>1</v>
      </c>
      <c r="B708" s="6">
        <v>1</v>
      </c>
      <c r="C708" s="6">
        <v>22</v>
      </c>
      <c r="D708" s="6">
        <f>A708+B708+C708</f>
        <v>24</v>
      </c>
      <c r="E708" s="5">
        <f>IF(A708=0,0,A708*LABOR_HRS_WK_TOM*SEASON_WEEKS*(1+DIM_PCT_TOM)^A708)</f>
        <v>99.000000000000014</v>
      </c>
      <c r="F708" s="5">
        <f>IF(B708=0,0,B708*LABOR_HRS_WK_CAR*SEASON_WEEKS*(1+DIM_PCT_CAR)^B708)</f>
        <v>30.749999999999996</v>
      </c>
      <c r="G708" s="5">
        <f>IF(C708=0,0,C708*LABOR_HRS_WK_MES*SEASON_WEEKS*(1+DIM_PCT_MES)^C708)</f>
        <v>1301.1455960105659</v>
      </c>
      <c r="H708" s="5">
        <f>E708+F708+G708</f>
        <v>1430.8955960105659</v>
      </c>
      <c r="I708" s="5">
        <f>MIN(H708,FARMER_HRS)</f>
        <v>720</v>
      </c>
      <c r="J708" s="5">
        <f>MAX(0,H708-FARMER_HRS)</f>
        <v>710.8955960105659</v>
      </c>
      <c r="K708" s="2">
        <f>I708*FARMER_RATE+J708*TEMP_WORKER_RATE</f>
        <v>37341.937430738995</v>
      </c>
      <c r="L708" s="2">
        <f>A708*PRICE_TOM+B708*PRICE_CAR+C708*PRICE_MES</f>
        <v>70294</v>
      </c>
      <c r="M708" s="2">
        <f>A708*FERT_BED_TOM+B708*FERT_BED_CAR+C708*FERT_BED_MES</f>
        <v>20680</v>
      </c>
      <c r="N708" s="6">
        <f>IF(AND(D708&lt;=TOTAL_BEDS,J708&lt;=TEMP_WORKER_MAX*TEMP_WORKER_HRS),1,0)</f>
        <v>1</v>
      </c>
      <c r="O708" s="2">
        <f>L708-M708-K708-FIXED_COSTS</f>
        <v>-7727.9374307389953</v>
      </c>
      <c r="P708" s="2">
        <f>IF(N708=1,O708,"")</f>
        <v>-7727.9374307389953</v>
      </c>
    </row>
    <row r="709">
      <c r="A709" s="6">
        <v>1</v>
      </c>
      <c r="B709" s="6">
        <v>1</v>
      </c>
      <c r="C709" s="6">
        <v>23</v>
      </c>
      <c r="D709" s="6">
        <f>A709+B709+C709</f>
        <v>25</v>
      </c>
      <c r="E709" s="5">
        <f>IF(A709=0,0,A709*LABOR_HRS_WK_TOM*SEASON_WEEKS*(1+DIM_PCT_TOM)^A709)</f>
        <v>99.000000000000014</v>
      </c>
      <c r="F709" s="5">
        <f>IF(B709=0,0,B709*LABOR_HRS_WK_CAR*SEASON_WEEKS*(1+DIM_PCT_CAR)^B709)</f>
        <v>30.749999999999996</v>
      </c>
      <c r="G709" s="5">
        <f>IF(C709=0,0,C709*LABOR_HRS_WK_MES*SEASON_WEEKS*(1+DIM_PCT_MES)^C709)</f>
        <v>1377.2921848680023</v>
      </c>
      <c r="H709" s="5">
        <f>E709+F709+G709</f>
        <v>1507.0421848680023</v>
      </c>
      <c r="I709" s="5">
        <f>MIN(H709,FARMER_HRS)</f>
        <v>720</v>
      </c>
      <c r="J709" s="5">
        <f>MAX(0,H709-FARMER_HRS)</f>
        <v>787.04218486800232</v>
      </c>
      <c r="K709" s="2">
        <f>I709*FARMER_RATE+J709*TEMP_WORKER_RATE</f>
        <v>38663.926820625042</v>
      </c>
      <c r="L709" s="2">
        <f>A709*PRICE_TOM+B709*PRICE_CAR+C709*PRICE_MES</f>
        <v>72994</v>
      </c>
      <c r="M709" s="2">
        <f>A709*FERT_BED_TOM+B709*FERT_BED_CAR+C709*FERT_BED_MES</f>
        <v>21560</v>
      </c>
      <c r="N709" s="6">
        <f>IF(AND(D709&lt;=TOTAL_BEDS,J709&lt;=TEMP_WORKER_MAX*TEMP_WORKER_HRS),1,0)</f>
        <v>1</v>
      </c>
      <c r="O709" s="2">
        <f>L709-M709-K709-FIXED_COSTS</f>
        <v>-7229.9268206250417</v>
      </c>
      <c r="P709" s="2">
        <f>IF(N709=1,O709,"")</f>
        <v>-7229.9268206250417</v>
      </c>
    </row>
    <row r="710">
      <c r="A710" s="6">
        <v>1</v>
      </c>
      <c r="B710" s="6">
        <v>1</v>
      </c>
      <c r="C710" s="6">
        <v>24</v>
      </c>
      <c r="D710" s="6">
        <f>A710+B710+C710</f>
        <v>26</v>
      </c>
      <c r="E710" s="5">
        <f>IF(A710=0,0,A710*LABOR_HRS_WK_TOM*SEASON_WEEKS*(1+DIM_PCT_TOM)^A710)</f>
        <v>99.000000000000014</v>
      </c>
      <c r="F710" s="5">
        <f>IF(B710=0,0,B710*LABOR_HRS_WK_CAR*SEASON_WEEKS*(1+DIM_PCT_CAR)^B710)</f>
        <v>30.749999999999996</v>
      </c>
      <c r="G710" s="5">
        <f>IF(C710=0,0,C710*LABOR_HRS_WK_MES*SEASON_WEEKS*(1+DIM_PCT_MES)^C710)</f>
        <v>1455.139134447498</v>
      </c>
      <c r="H710" s="5">
        <f>E710+F710+G710</f>
        <v>1584.889134447498</v>
      </c>
      <c r="I710" s="5">
        <f>MIN(H710,FARMER_HRS)</f>
        <v>720</v>
      </c>
      <c r="J710" s="5">
        <f>MAX(0,H710-FARMER_HRS)</f>
        <v>864.889134447498</v>
      </c>
      <c r="K710" s="2">
        <f>I710*FARMER_RATE+J710*TEMP_WORKER_RATE</f>
        <v>40015.436361935732</v>
      </c>
      <c r="L710" s="2">
        <f>A710*PRICE_TOM+B710*PRICE_CAR+C710*PRICE_MES</f>
        <v>75694</v>
      </c>
      <c r="M710" s="2">
        <f>A710*FERT_BED_TOM+B710*FERT_BED_CAR+C710*FERT_BED_MES</f>
        <v>22440</v>
      </c>
      <c r="N710" s="6">
        <f>IF(AND(D710&lt;=TOTAL_BEDS,J710&lt;=TEMP_WORKER_MAX*TEMP_WORKER_HRS),1,0)</f>
        <v>1</v>
      </c>
      <c r="O710" s="2">
        <f>L710-M710-K710-FIXED_COSTS</f>
        <v>-6761.4363619357318</v>
      </c>
      <c r="P710" s="2">
        <f>IF(N710=1,O710,"")</f>
        <v>-6761.4363619357318</v>
      </c>
    </row>
    <row r="711">
      <c r="A711" s="6">
        <v>1</v>
      </c>
      <c r="B711" s="6">
        <v>1</v>
      </c>
      <c r="C711" s="6">
        <v>25</v>
      </c>
      <c r="D711" s="6">
        <f>A711+B711+C711</f>
        <v>27</v>
      </c>
      <c r="E711" s="5">
        <f>IF(A711=0,0,A711*LABOR_HRS_WK_TOM*SEASON_WEEKS*(1+DIM_PCT_TOM)^A711)</f>
        <v>99.000000000000014</v>
      </c>
      <c r="F711" s="5">
        <f>IF(B711=0,0,B711*LABOR_HRS_WK_CAR*SEASON_WEEKS*(1+DIM_PCT_CAR)^B711)</f>
        <v>30.749999999999996</v>
      </c>
      <c r="G711" s="5">
        <f>IF(C711=0,0,C711*LABOR_HRS_WK_MES*SEASON_WEEKS*(1+DIM_PCT_MES)^C711)</f>
        <v>1534.7170558625955</v>
      </c>
      <c r="H711" s="5">
        <f>E711+F711+G711</f>
        <v>1664.4670558625955</v>
      </c>
      <c r="I711" s="5">
        <f>MIN(H711,FARMER_HRS)</f>
        <v>720</v>
      </c>
      <c r="J711" s="5">
        <f>MAX(0,H711-FARMER_HRS)</f>
        <v>944.46705586259554</v>
      </c>
      <c r="K711" s="2">
        <f>I711*FARMER_RATE+J711*TEMP_WORKER_RATE</f>
        <v>41396.9974976145</v>
      </c>
      <c r="L711" s="2">
        <f>A711*PRICE_TOM+B711*PRICE_CAR+C711*PRICE_MES</f>
        <v>78394</v>
      </c>
      <c r="M711" s="2">
        <f>A711*FERT_BED_TOM+B711*FERT_BED_CAR+C711*FERT_BED_MES</f>
        <v>23320</v>
      </c>
      <c r="N711" s="6">
        <f>IF(AND(D711&lt;=TOTAL_BEDS,J711&lt;=TEMP_WORKER_MAX*TEMP_WORKER_HRS),1,0)</f>
        <v>1</v>
      </c>
      <c r="O711" s="2">
        <f>L711-M711-K711-FIXED_COSTS</f>
        <v>-6322.9974976145022</v>
      </c>
      <c r="P711" s="2">
        <f>IF(N711=1,O711,"")</f>
        <v>-6322.9974976145022</v>
      </c>
    </row>
    <row r="712">
      <c r="A712" s="6">
        <v>1</v>
      </c>
      <c r="B712" s="6">
        <v>1</v>
      </c>
      <c r="C712" s="6">
        <v>26</v>
      </c>
      <c r="D712" s="6">
        <f>A712+B712+C712</f>
        <v>28</v>
      </c>
      <c r="E712" s="5">
        <f>IF(A712=0,0,A712*LABOR_HRS_WK_TOM*SEASON_WEEKS*(1+DIM_PCT_TOM)^A712)</f>
        <v>99.000000000000014</v>
      </c>
      <c r="F712" s="5">
        <f>IF(B712=0,0,B712*LABOR_HRS_WK_CAR*SEASON_WEEKS*(1+DIM_PCT_CAR)^B712)</f>
        <v>30.749999999999996</v>
      </c>
      <c r="G712" s="5">
        <f>IF(C712=0,0,C712*LABOR_HRS_WK_MES*SEASON_WEEKS*(1+DIM_PCT_MES)^C712)</f>
        <v>1616.0570598233128</v>
      </c>
      <c r="H712" s="5">
        <f>E712+F712+G712</f>
        <v>1745.8070598233128</v>
      </c>
      <c r="I712" s="5">
        <f>MIN(H712,FARMER_HRS)</f>
        <v>720</v>
      </c>
      <c r="J712" s="5">
        <f>MAX(0,H712-FARMER_HRS)</f>
        <v>1025.8070598233128</v>
      </c>
      <c r="K712" s="2">
        <f>I712*FARMER_RATE+J712*TEMP_WORKER_RATE</f>
        <v>42809.150344154739</v>
      </c>
      <c r="L712" s="2">
        <f>A712*PRICE_TOM+B712*PRICE_CAR+C712*PRICE_MES</f>
        <v>81094</v>
      </c>
      <c r="M712" s="2">
        <f>A712*FERT_BED_TOM+B712*FERT_BED_CAR+C712*FERT_BED_MES</f>
        <v>24200</v>
      </c>
      <c r="N712" s="6">
        <f>IF(AND(D712&lt;=TOTAL_BEDS,J712&lt;=TEMP_WORKER_MAX*TEMP_WORKER_HRS),1,0)</f>
        <v>1</v>
      </c>
      <c r="O712" s="2">
        <f>L712-M712-K712-FIXED_COSTS</f>
        <v>-5915.1503441547393</v>
      </c>
      <c r="P712" s="2">
        <f>IF(N712=1,O712,"")</f>
        <v>-5915.1503441547393</v>
      </c>
    </row>
    <row r="713">
      <c r="A713" s="6">
        <v>1</v>
      </c>
      <c r="B713" s="6">
        <v>1</v>
      </c>
      <c r="C713" s="6">
        <v>27</v>
      </c>
      <c r="D713" s="6">
        <f>A713+B713+C713</f>
        <v>29</v>
      </c>
      <c r="E713" s="5">
        <f>IF(A713=0,0,A713*LABOR_HRS_WK_TOM*SEASON_WEEKS*(1+DIM_PCT_TOM)^A713)</f>
        <v>99.000000000000014</v>
      </c>
      <c r="F713" s="5">
        <f>IF(B713=0,0,B713*LABOR_HRS_WK_CAR*SEASON_WEEKS*(1+DIM_PCT_CAR)^B713)</f>
        <v>30.749999999999996</v>
      </c>
      <c r="G713" s="5">
        <f>IF(C713=0,0,C713*LABOR_HRS_WK_MES*SEASON_WEEKS*(1+DIM_PCT_MES)^C713)</f>
        <v>1699.19076434307</v>
      </c>
      <c r="H713" s="5">
        <f>E713+F713+G713</f>
        <v>1828.94076434307</v>
      </c>
      <c r="I713" s="5">
        <f>MIN(H713,FARMER_HRS)</f>
        <v>720</v>
      </c>
      <c r="J713" s="5">
        <f>MAX(0,H713-FARMER_HRS)</f>
        <v>1108.94076434307</v>
      </c>
      <c r="K713" s="2">
        <f>I713*FARMER_RATE+J713*TEMP_WORKER_RATE</f>
        <v>44252.443825400522</v>
      </c>
      <c r="L713" s="2">
        <f>A713*PRICE_TOM+B713*PRICE_CAR+C713*PRICE_MES</f>
        <v>83794</v>
      </c>
      <c r="M713" s="2">
        <f>A713*FERT_BED_TOM+B713*FERT_BED_CAR+C713*FERT_BED_MES</f>
        <v>25080</v>
      </c>
      <c r="N713" s="6">
        <f>IF(AND(D713&lt;=TOTAL_BEDS,J713&lt;=TEMP_WORKER_MAX*TEMP_WORKER_HRS),1,0)</f>
        <v>1</v>
      </c>
      <c r="O713" s="2">
        <f>L713-M713-K713-FIXED_COSTS</f>
        <v>-5538.4438254005217</v>
      </c>
      <c r="P713" s="2">
        <f>IF(N713=1,O713,"")</f>
        <v>-5538.4438254005217</v>
      </c>
    </row>
    <row r="714">
      <c r="A714" s="6">
        <v>1</v>
      </c>
      <c r="B714" s="6">
        <v>1</v>
      </c>
      <c r="C714" s="6">
        <v>28</v>
      </c>
      <c r="D714" s="6">
        <f>A714+B714+C714</f>
        <v>30</v>
      </c>
      <c r="E714" s="5">
        <f>IF(A714=0,0,A714*LABOR_HRS_WK_TOM*SEASON_WEEKS*(1+DIM_PCT_TOM)^A714)</f>
        <v>99.000000000000014</v>
      </c>
      <c r="F714" s="5">
        <f>IF(B714=0,0,B714*LABOR_HRS_WK_CAR*SEASON_WEEKS*(1+DIM_PCT_CAR)^B714)</f>
        <v>30.749999999999996</v>
      </c>
      <c r="G714" s="5">
        <f>IF(C714=0,0,C714*LABOR_HRS_WK_MES*SEASON_WEEKS*(1+DIM_PCT_MES)^C714)</f>
        <v>1784.1503025602233</v>
      </c>
      <c r="H714" s="5">
        <f>E714+F714+G714</f>
        <v>1913.9003025602233</v>
      </c>
      <c r="I714" s="5">
        <f>MIN(H714,FARMER_HRS)</f>
        <v>720</v>
      </c>
      <c r="J714" s="5">
        <f>MAX(0,H714-FARMER_HRS)</f>
        <v>1193.9003025602233</v>
      </c>
      <c r="K714" s="2">
        <f>I714*FARMER_RATE+J714*TEMP_WORKER_RATE</f>
        <v>45727.435808337206</v>
      </c>
      <c r="L714" s="2">
        <f>A714*PRICE_TOM+B714*PRICE_CAR+C714*PRICE_MES</f>
        <v>86494</v>
      </c>
      <c r="M714" s="2">
        <f>A714*FERT_BED_TOM+B714*FERT_BED_CAR+C714*FERT_BED_MES</f>
        <v>25960</v>
      </c>
      <c r="N714" s="6">
        <f>IF(AND(D714&lt;=TOTAL_BEDS,J714&lt;=TEMP_WORKER_MAX*TEMP_WORKER_HRS),1,0)</f>
        <v>1</v>
      </c>
      <c r="O714" s="2">
        <f>L714-M714-K714-FIXED_COSTS</f>
        <v>-5193.4358083372063</v>
      </c>
      <c r="P714" s="2">
        <f>IF(N714=1,O714,"")</f>
        <v>-5193.4358083372063</v>
      </c>
    </row>
    <row r="715">
      <c r="A715" s="6">
        <v>1</v>
      </c>
      <c r="B715" s="6">
        <v>1</v>
      </c>
      <c r="C715" s="6">
        <v>29</v>
      </c>
      <c r="D715" s="6">
        <f>A715+B715+C715</f>
        <v>31</v>
      </c>
      <c r="E715" s="5">
        <f>IF(A715=0,0,A715*LABOR_HRS_WK_TOM*SEASON_WEEKS*(1+DIM_PCT_TOM)^A715)</f>
        <v>99.000000000000014</v>
      </c>
      <c r="F715" s="5">
        <f>IF(B715=0,0,B715*LABOR_HRS_WK_CAR*SEASON_WEEKS*(1+DIM_PCT_CAR)^B715)</f>
        <v>30.749999999999996</v>
      </c>
      <c r="G715" s="5">
        <f>IF(C715=0,0,C715*LABOR_HRS_WK_MES*SEASON_WEEKS*(1+DIM_PCT_MES)^C715)</f>
        <v>1870.9683306758766</v>
      </c>
      <c r="H715" s="5">
        <f>E715+F715+G715</f>
        <v>2000.7183306758766</v>
      </c>
      <c r="I715" s="5">
        <f>MIN(H715,FARMER_HRS)</f>
        <v>720</v>
      </c>
      <c r="J715" s="5">
        <f>MAX(0,H715-FARMER_HRS)</f>
        <v>1280.7183306758766</v>
      </c>
      <c r="K715" s="2">
        <f>I715*FARMER_RATE+J715*TEMP_WORKER_RATE</f>
        <v>47234.693240900633</v>
      </c>
      <c r="L715" s="2">
        <f>A715*PRICE_TOM+B715*PRICE_CAR+C715*PRICE_MES</f>
        <v>89194</v>
      </c>
      <c r="M715" s="2">
        <f>A715*FERT_BED_TOM+B715*FERT_BED_CAR+C715*FERT_BED_MES</f>
        <v>26840</v>
      </c>
      <c r="N715" s="6">
        <f>IF(AND(D715&lt;=TOTAL_BEDS,J715&lt;=TEMP_WORKER_MAX*TEMP_WORKER_HRS),1,0)</f>
        <v>1</v>
      </c>
      <c r="O715" s="2">
        <f>L715-M715-K715-FIXED_COSTS</f>
        <v>-4880.6932409006331</v>
      </c>
      <c r="P715" s="2">
        <f>IF(N715=1,O715,"")</f>
        <v>-4880.6932409006331</v>
      </c>
    </row>
    <row r="716">
      <c r="A716" s="6">
        <v>1</v>
      </c>
      <c r="B716" s="6">
        <v>1</v>
      </c>
      <c r="C716" s="6">
        <v>30</v>
      </c>
      <c r="D716" s="6">
        <f>A716+B716+C716</f>
        <v>32</v>
      </c>
      <c r="E716" s="5">
        <f>IF(A716=0,0,A716*LABOR_HRS_WK_TOM*SEASON_WEEKS*(1+DIM_PCT_TOM)^A716)</f>
        <v>99.000000000000014</v>
      </c>
      <c r="F716" s="5">
        <f>IF(B716=0,0,B716*LABOR_HRS_WK_CAR*SEASON_WEEKS*(1+DIM_PCT_CAR)^B716)</f>
        <v>30.749999999999996</v>
      </c>
      <c r="G716" s="5">
        <f>IF(C716=0,0,C716*LABOR_HRS_WK_MES*SEASON_WEEKS*(1+DIM_PCT_MES)^C716)</f>
        <v>1959.6780360096466</v>
      </c>
      <c r="H716" s="5">
        <f>E716+F716+G716</f>
        <v>2089.4280360096463</v>
      </c>
      <c r="I716" s="5">
        <f>MIN(H716,FARMER_HRS)</f>
        <v>720</v>
      </c>
      <c r="J716" s="5">
        <f>MAX(0,H716-FARMER_HRS)</f>
        <v>1369.4280360096463</v>
      </c>
      <c r="K716" s="2">
        <f>I716*FARMER_RATE+J716*TEMP_WORKER_RATE</f>
        <v>48774.792291834136</v>
      </c>
      <c r="L716" s="2">
        <f>A716*PRICE_TOM+B716*PRICE_CAR+C716*PRICE_MES</f>
        <v>91894</v>
      </c>
      <c r="M716" s="2">
        <f>A716*FERT_BED_TOM+B716*FERT_BED_CAR+C716*FERT_BED_MES</f>
        <v>27720</v>
      </c>
      <c r="N716" s="6">
        <f>IF(AND(D716&lt;=TOTAL_BEDS,J716&lt;=TEMP_WORKER_MAX*TEMP_WORKER_HRS),1,0)</f>
        <v>1</v>
      </c>
      <c r="O716" s="2">
        <f>L716-M716-K716-FIXED_COSTS</f>
        <v>-4600.7922918341355</v>
      </c>
      <c r="P716" s="2">
        <f>IF(N716=1,O716,"")</f>
        <v>-4600.7922918341355</v>
      </c>
    </row>
    <row r="717">
      <c r="A717" s="6">
        <v>1</v>
      </c>
      <c r="B717" s="6">
        <v>2</v>
      </c>
      <c r="C717" s="6">
        <v>0</v>
      </c>
      <c r="D717" s="6">
        <f>A717+B717+C717</f>
        <v>3</v>
      </c>
      <c r="E717" s="5">
        <f>IF(A717=0,0,A717*LABOR_HRS_WK_TOM*SEASON_WEEKS*(1+DIM_PCT_TOM)^A717)</f>
        <v>99.000000000000014</v>
      </c>
      <c r="F717" s="5">
        <f>IF(B717=0,0,B717*LABOR_HRS_WK_CAR*SEASON_WEEKS*(1+DIM_PCT_CAR)^B717)</f>
        <v>63.037499999999994</v>
      </c>
      <c r="G717" s="5">
        <f>IF(C717=0,0,C717*LABOR_HRS_WK_MES*SEASON_WEEKS*(1+DIM_PCT_MES)^C717)</f>
        <v>0</v>
      </c>
      <c r="H717" s="5">
        <f>E717+F717+G717</f>
        <v>162.03750000000002</v>
      </c>
      <c r="I717" s="5">
        <f>MIN(H717,FARMER_HRS)</f>
        <v>162.03750000000002</v>
      </c>
      <c r="J717" s="5">
        <f>MAX(0,H717-FARMER_HRS)</f>
        <v>0</v>
      </c>
      <c r="K717" s="2">
        <f>I717*FARMER_RATE+J717*TEMP_WORKER_RATE</f>
        <v>5626.3020833333339</v>
      </c>
      <c r="L717" s="2">
        <f>A717*PRICE_TOM+B717*PRICE_CAR+C717*PRICE_MES</f>
        <v>12988</v>
      </c>
      <c r="M717" s="2">
        <f>A717*FERT_BED_TOM+B717*FERT_BED_CAR+C717*FERT_BED_MES</f>
        <v>1760</v>
      </c>
      <c r="N717" s="6">
        <f>IF(AND(D717&lt;=TOTAL_BEDS,J717&lt;=TEMP_WORKER_MAX*TEMP_WORKER_HRS),1,0)</f>
        <v>1</v>
      </c>
      <c r="O717" s="2">
        <f>L717-M717-K717-FIXED_COSTS</f>
        <v>-14398.302083333334</v>
      </c>
      <c r="P717" s="2">
        <f>IF(N717=1,O717,"")</f>
        <v>-14398.302083333334</v>
      </c>
    </row>
    <row r="718">
      <c r="A718" s="6">
        <v>1</v>
      </c>
      <c r="B718" s="6">
        <v>2</v>
      </c>
      <c r="C718" s="6">
        <v>1</v>
      </c>
      <c r="D718" s="6">
        <f>A718+B718+C718</f>
        <v>4</v>
      </c>
      <c r="E718" s="5">
        <f>IF(A718=0,0,A718*LABOR_HRS_WK_TOM*SEASON_WEEKS*(1+DIM_PCT_TOM)^A718)</f>
        <v>99.000000000000014</v>
      </c>
      <c r="F718" s="5">
        <f>IF(B718=0,0,B718*LABOR_HRS_WK_CAR*SEASON_WEEKS*(1+DIM_PCT_CAR)^B718)</f>
        <v>63.037499999999994</v>
      </c>
      <c r="G718" s="5">
        <f>IF(C718=0,0,C718*LABOR_HRS_WK_MES*SEASON_WEEKS*(1+DIM_PCT_MES)^C718)</f>
        <v>45.5625</v>
      </c>
      <c r="H718" s="5">
        <f>E718+F718+G718</f>
        <v>207.60000000000002</v>
      </c>
      <c r="I718" s="5">
        <f>MIN(H718,FARMER_HRS)</f>
        <v>207.60000000000002</v>
      </c>
      <c r="J718" s="5">
        <f>MAX(0,H718-FARMER_HRS)</f>
        <v>0</v>
      </c>
      <c r="K718" s="2">
        <f>I718*FARMER_RATE+J718*TEMP_WORKER_RATE</f>
        <v>7208.3333333333339</v>
      </c>
      <c r="L718" s="2">
        <f>A718*PRICE_TOM+B718*PRICE_CAR+C718*PRICE_MES</f>
        <v>15688</v>
      </c>
      <c r="M718" s="2">
        <f>A718*FERT_BED_TOM+B718*FERT_BED_CAR+C718*FERT_BED_MES</f>
        <v>2640</v>
      </c>
      <c r="N718" s="6">
        <f>IF(AND(D718&lt;=TOTAL_BEDS,J718&lt;=TEMP_WORKER_MAX*TEMP_WORKER_HRS),1,0)</f>
        <v>1</v>
      </c>
      <c r="O718" s="2">
        <f>L718-M718-K718-FIXED_COSTS</f>
        <v>-14160.333333333334</v>
      </c>
      <c r="P718" s="2">
        <f>IF(N718=1,O718,"")</f>
        <v>-14160.333333333334</v>
      </c>
    </row>
    <row r="719">
      <c r="A719" s="6">
        <v>1</v>
      </c>
      <c r="B719" s="6">
        <v>2</v>
      </c>
      <c r="C719" s="6">
        <v>2</v>
      </c>
      <c r="D719" s="6">
        <f>A719+B719+C719</f>
        <v>5</v>
      </c>
      <c r="E719" s="5">
        <f>IF(A719=0,0,A719*LABOR_HRS_WK_TOM*SEASON_WEEKS*(1+DIM_PCT_TOM)^A719)</f>
        <v>99.000000000000014</v>
      </c>
      <c r="F719" s="5">
        <f>IF(B719=0,0,B719*LABOR_HRS_WK_CAR*SEASON_WEEKS*(1+DIM_PCT_CAR)^B719)</f>
        <v>63.037499999999994</v>
      </c>
      <c r="G719" s="5">
        <f>IF(C719=0,0,C719*LABOR_HRS_WK_MES*SEASON_WEEKS*(1+DIM_PCT_MES)^C719)</f>
        <v>92.2640625</v>
      </c>
      <c r="H719" s="5">
        <f>E719+F719+G719</f>
        <v>254.30156250000002</v>
      </c>
      <c r="I719" s="5">
        <f>MIN(H719,FARMER_HRS)</f>
        <v>254.30156250000002</v>
      </c>
      <c r="J719" s="5">
        <f>MAX(0,H719-FARMER_HRS)</f>
        <v>0</v>
      </c>
      <c r="K719" s="2">
        <f>I719*FARMER_RATE+J719*TEMP_WORKER_RATE</f>
        <v>8829.9153645833339</v>
      </c>
      <c r="L719" s="2">
        <f>A719*PRICE_TOM+B719*PRICE_CAR+C719*PRICE_MES</f>
        <v>18388</v>
      </c>
      <c r="M719" s="2">
        <f>A719*FERT_BED_TOM+B719*FERT_BED_CAR+C719*FERT_BED_MES</f>
        <v>3520</v>
      </c>
      <c r="N719" s="6">
        <f>IF(AND(D719&lt;=TOTAL_BEDS,J719&lt;=TEMP_WORKER_MAX*TEMP_WORKER_HRS),1,0)</f>
        <v>1</v>
      </c>
      <c r="O719" s="2">
        <f>L719-M719-K719-FIXED_COSTS</f>
        <v>-13961.915364583334</v>
      </c>
      <c r="P719" s="2">
        <f>IF(N719=1,O719,"")</f>
        <v>-13961.915364583334</v>
      </c>
    </row>
    <row r="720">
      <c r="A720" s="6">
        <v>1</v>
      </c>
      <c r="B720" s="6">
        <v>2</v>
      </c>
      <c r="C720" s="6">
        <v>3</v>
      </c>
      <c r="D720" s="6">
        <f>A720+B720+C720</f>
        <v>6</v>
      </c>
      <c r="E720" s="5">
        <f>IF(A720=0,0,A720*LABOR_HRS_WK_TOM*SEASON_WEEKS*(1+DIM_PCT_TOM)^A720)</f>
        <v>99.000000000000014</v>
      </c>
      <c r="F720" s="5">
        <f>IF(B720=0,0,B720*LABOR_HRS_WK_CAR*SEASON_WEEKS*(1+DIM_PCT_CAR)^B720)</f>
        <v>63.037499999999994</v>
      </c>
      <c r="G720" s="5">
        <f>IF(C720=0,0,C720*LABOR_HRS_WK_MES*SEASON_WEEKS*(1+DIM_PCT_MES)^C720)</f>
        <v>140.12604492187498</v>
      </c>
      <c r="H720" s="5">
        <f>E720+F720+G720</f>
        <v>302.163544921875</v>
      </c>
      <c r="I720" s="5">
        <f>MIN(H720,FARMER_HRS)</f>
        <v>302.163544921875</v>
      </c>
      <c r="J720" s="5">
        <f>MAX(0,H720-FARMER_HRS)</f>
        <v>0</v>
      </c>
      <c r="K720" s="2">
        <f>I720*FARMER_RATE+J720*TEMP_WORKER_RATE</f>
        <v>10491.78975423177</v>
      </c>
      <c r="L720" s="2">
        <f>A720*PRICE_TOM+B720*PRICE_CAR+C720*PRICE_MES</f>
        <v>21088</v>
      </c>
      <c r="M720" s="2">
        <f>A720*FERT_BED_TOM+B720*FERT_BED_CAR+C720*FERT_BED_MES</f>
        <v>4400</v>
      </c>
      <c r="N720" s="6">
        <f>IF(AND(D720&lt;=TOTAL_BEDS,J720&lt;=TEMP_WORKER_MAX*TEMP_WORKER_HRS),1,0)</f>
        <v>1</v>
      </c>
      <c r="O720" s="2">
        <f>L720-M720-K720-FIXED_COSTS</f>
        <v>-13803.78975423177</v>
      </c>
      <c r="P720" s="2">
        <f>IF(N720=1,O720,"")</f>
        <v>-13803.78975423177</v>
      </c>
    </row>
    <row r="721">
      <c r="A721" s="6">
        <v>1</v>
      </c>
      <c r="B721" s="6">
        <v>2</v>
      </c>
      <c r="C721" s="6">
        <v>4</v>
      </c>
      <c r="D721" s="6">
        <f>A721+B721+C721</f>
        <v>7</v>
      </c>
      <c r="E721" s="5">
        <f>IF(A721=0,0,A721*LABOR_HRS_WK_TOM*SEASON_WEEKS*(1+DIM_PCT_TOM)^A721)</f>
        <v>99.000000000000014</v>
      </c>
      <c r="F721" s="5">
        <f>IF(B721=0,0,B721*LABOR_HRS_WK_CAR*SEASON_WEEKS*(1+DIM_PCT_CAR)^B721)</f>
        <v>63.037499999999994</v>
      </c>
      <c r="G721" s="5">
        <f>IF(C721=0,0,C721*LABOR_HRS_WK_MES*SEASON_WEEKS*(1+DIM_PCT_MES)^C721)</f>
        <v>189.17016064453119</v>
      </c>
      <c r="H721" s="5">
        <f>E721+F721+G721</f>
        <v>351.20766064453119</v>
      </c>
      <c r="I721" s="5">
        <f>MIN(H721,FARMER_HRS)</f>
        <v>351.20766064453119</v>
      </c>
      <c r="J721" s="5">
        <f>MAX(0,H721-FARMER_HRS)</f>
        <v>0</v>
      </c>
      <c r="K721" s="2">
        <f>I721*FARMER_RATE+J721*TEMP_WORKER_RATE</f>
        <v>12194.710439046221</v>
      </c>
      <c r="L721" s="2">
        <f>A721*PRICE_TOM+B721*PRICE_CAR+C721*PRICE_MES</f>
        <v>23788</v>
      </c>
      <c r="M721" s="2">
        <f>A721*FERT_BED_TOM+B721*FERT_BED_CAR+C721*FERT_BED_MES</f>
        <v>5280</v>
      </c>
      <c r="N721" s="6">
        <f>IF(AND(D721&lt;=TOTAL_BEDS,J721&lt;=TEMP_WORKER_MAX*TEMP_WORKER_HRS),1,0)</f>
        <v>1</v>
      </c>
      <c r="O721" s="2">
        <f>L721-M721-K721-FIXED_COSTS</f>
        <v>-13686.710439046221</v>
      </c>
      <c r="P721" s="2">
        <f>IF(N721=1,O721,"")</f>
        <v>-13686.710439046221</v>
      </c>
    </row>
    <row r="722">
      <c r="A722" s="6">
        <v>1</v>
      </c>
      <c r="B722" s="6">
        <v>2</v>
      </c>
      <c r="C722" s="6">
        <v>5</v>
      </c>
      <c r="D722" s="6">
        <f>A722+B722+C722</f>
        <v>8</v>
      </c>
      <c r="E722" s="5">
        <f>IF(A722=0,0,A722*LABOR_HRS_WK_TOM*SEASON_WEEKS*(1+DIM_PCT_TOM)^A722)</f>
        <v>99.000000000000014</v>
      </c>
      <c r="F722" s="5">
        <f>IF(B722=0,0,B722*LABOR_HRS_WK_CAR*SEASON_WEEKS*(1+DIM_PCT_CAR)^B722)</f>
        <v>63.037499999999994</v>
      </c>
      <c r="G722" s="5">
        <f>IF(C722=0,0,C722*LABOR_HRS_WK_MES*SEASON_WEEKS*(1+DIM_PCT_MES)^C722)</f>
        <v>239.41848456573481</v>
      </c>
      <c r="H722" s="5">
        <f>E722+F722+G722</f>
        <v>401.45598456573487</v>
      </c>
      <c r="I722" s="5">
        <f>MIN(H722,FARMER_HRS)</f>
        <v>401.45598456573487</v>
      </c>
      <c r="J722" s="5">
        <f>MAX(0,H722-FARMER_HRS)</f>
        <v>0</v>
      </c>
      <c r="K722" s="2">
        <f>I722*FARMER_RATE+J722*TEMP_WORKER_RATE</f>
        <v>13939.443908532461</v>
      </c>
      <c r="L722" s="2">
        <f>A722*PRICE_TOM+B722*PRICE_CAR+C722*PRICE_MES</f>
        <v>26488</v>
      </c>
      <c r="M722" s="2">
        <f>A722*FERT_BED_TOM+B722*FERT_BED_CAR+C722*FERT_BED_MES</f>
        <v>6160</v>
      </c>
      <c r="N722" s="6">
        <f>IF(AND(D722&lt;=TOTAL_BEDS,J722&lt;=TEMP_WORKER_MAX*TEMP_WORKER_HRS),1,0)</f>
        <v>1</v>
      </c>
      <c r="O722" s="2">
        <f>L722-M722-K722-FIXED_COSTS</f>
        <v>-13611.443908532461</v>
      </c>
      <c r="P722" s="2">
        <f>IF(N722=1,O722,"")</f>
        <v>-13611.443908532461</v>
      </c>
    </row>
    <row r="723">
      <c r="A723" s="6">
        <v>1</v>
      </c>
      <c r="B723" s="6">
        <v>2</v>
      </c>
      <c r="C723" s="6">
        <v>6</v>
      </c>
      <c r="D723" s="6">
        <f>A723+B723+C723</f>
        <v>9</v>
      </c>
      <c r="E723" s="5">
        <f>IF(A723=0,0,A723*LABOR_HRS_WK_TOM*SEASON_WEEKS*(1+DIM_PCT_TOM)^A723)</f>
        <v>99.000000000000014</v>
      </c>
      <c r="F723" s="5">
        <f>IF(B723=0,0,B723*LABOR_HRS_WK_CAR*SEASON_WEEKS*(1+DIM_PCT_CAR)^B723)</f>
        <v>63.037499999999994</v>
      </c>
      <c r="G723" s="5">
        <f>IF(C723=0,0,C723*LABOR_HRS_WK_MES*SEASON_WEEKS*(1+DIM_PCT_MES)^C723)</f>
        <v>290.89345874736773</v>
      </c>
      <c r="H723" s="5">
        <f>E723+F723+G723</f>
        <v>452.93095874736775</v>
      </c>
      <c r="I723" s="5">
        <f>MIN(H723,FARMER_HRS)</f>
        <v>452.93095874736775</v>
      </c>
      <c r="J723" s="5">
        <f>MAX(0,H723-FARMER_HRS)</f>
        <v>0</v>
      </c>
      <c r="K723" s="2">
        <f>I723*FARMER_RATE+J723*TEMP_WORKER_RATE</f>
        <v>15726.769400950268</v>
      </c>
      <c r="L723" s="2">
        <f>A723*PRICE_TOM+B723*PRICE_CAR+C723*PRICE_MES</f>
        <v>29188</v>
      </c>
      <c r="M723" s="2">
        <f>A723*FERT_BED_TOM+B723*FERT_BED_CAR+C723*FERT_BED_MES</f>
        <v>7040</v>
      </c>
      <c r="N723" s="6">
        <f>IF(AND(D723&lt;=TOTAL_BEDS,J723&lt;=TEMP_WORKER_MAX*TEMP_WORKER_HRS),1,0)</f>
        <v>1</v>
      </c>
      <c r="O723" s="2">
        <f>L723-M723-K723-FIXED_COSTS</f>
        <v>-13578.769400950268</v>
      </c>
      <c r="P723" s="2">
        <f>IF(N723=1,O723,"")</f>
        <v>-13578.769400950268</v>
      </c>
    </row>
    <row r="724">
      <c r="A724" s="6">
        <v>1</v>
      </c>
      <c r="B724" s="6">
        <v>2</v>
      </c>
      <c r="C724" s="6">
        <v>7</v>
      </c>
      <c r="D724" s="6">
        <f>A724+B724+C724</f>
        <v>10</v>
      </c>
      <c r="E724" s="5">
        <f>IF(A724=0,0,A724*LABOR_HRS_WK_TOM*SEASON_WEEKS*(1+DIM_PCT_TOM)^A724)</f>
        <v>99.000000000000014</v>
      </c>
      <c r="F724" s="5">
        <f>IF(B724=0,0,B724*LABOR_HRS_WK_CAR*SEASON_WEEKS*(1+DIM_PCT_CAR)^B724)</f>
        <v>63.037499999999994</v>
      </c>
      <c r="G724" s="5">
        <f>IF(C724=0,0,C724*LABOR_HRS_WK_MES*SEASON_WEEKS*(1+DIM_PCT_MES)^C724)</f>
        <v>343.61789814532818</v>
      </c>
      <c r="H724" s="5">
        <f>E724+F724+G724</f>
        <v>505.65539814532821</v>
      </c>
      <c r="I724" s="5">
        <f>MIN(H724,FARMER_HRS)</f>
        <v>505.65539814532821</v>
      </c>
      <c r="J724" s="5">
        <f>MAX(0,H724-FARMER_HRS)</f>
        <v>0</v>
      </c>
      <c r="K724" s="2">
        <f>I724*FARMER_RATE+J724*TEMP_WORKER_RATE</f>
        <v>17557.479102268338</v>
      </c>
      <c r="L724" s="2">
        <f>A724*PRICE_TOM+B724*PRICE_CAR+C724*PRICE_MES</f>
        <v>31888</v>
      </c>
      <c r="M724" s="2">
        <f>A724*FERT_BED_TOM+B724*FERT_BED_CAR+C724*FERT_BED_MES</f>
        <v>7920</v>
      </c>
      <c r="N724" s="6">
        <f>IF(AND(D724&lt;=TOTAL_BEDS,J724&lt;=TEMP_WORKER_MAX*TEMP_WORKER_HRS),1,0)</f>
        <v>1</v>
      </c>
      <c r="O724" s="2">
        <f>L724-M724-K724-FIXED_COSTS</f>
        <v>-13589.479102268338</v>
      </c>
      <c r="P724" s="2">
        <f>IF(N724=1,O724,"")</f>
        <v>-13589.479102268338</v>
      </c>
    </row>
    <row r="725">
      <c r="A725" s="6">
        <v>1</v>
      </c>
      <c r="B725" s="6">
        <v>2</v>
      </c>
      <c r="C725" s="6">
        <v>8</v>
      </c>
      <c r="D725" s="6">
        <f>A725+B725+C725</f>
        <v>11</v>
      </c>
      <c r="E725" s="5">
        <f>IF(A725=0,0,A725*LABOR_HRS_WK_TOM*SEASON_WEEKS*(1+DIM_PCT_TOM)^A725)</f>
        <v>99.000000000000014</v>
      </c>
      <c r="F725" s="5">
        <f>IF(B725=0,0,B725*LABOR_HRS_WK_CAR*SEASON_WEEKS*(1+DIM_PCT_CAR)^B725)</f>
        <v>63.037499999999994</v>
      </c>
      <c r="G725" s="5">
        <f>IF(C725=0,0,C725*LABOR_HRS_WK_MES*SEASON_WEEKS*(1+DIM_PCT_MES)^C725)</f>
        <v>397.61499642530833</v>
      </c>
      <c r="H725" s="5">
        <f>E725+F725+G725</f>
        <v>559.6524964253083</v>
      </c>
      <c r="I725" s="5">
        <f>MIN(H725,FARMER_HRS)</f>
        <v>559.6524964253083</v>
      </c>
      <c r="J725" s="5">
        <f>MAX(0,H725-FARMER_HRS)</f>
        <v>0</v>
      </c>
      <c r="K725" s="2">
        <f>I725*FARMER_RATE+J725*TEMP_WORKER_RATE</f>
        <v>19432.378348100981</v>
      </c>
      <c r="L725" s="2">
        <f>A725*PRICE_TOM+B725*PRICE_CAR+C725*PRICE_MES</f>
        <v>34588</v>
      </c>
      <c r="M725" s="2">
        <f>A725*FERT_BED_TOM+B725*FERT_BED_CAR+C725*FERT_BED_MES</f>
        <v>8800</v>
      </c>
      <c r="N725" s="6">
        <f>IF(AND(D725&lt;=TOTAL_BEDS,J725&lt;=TEMP_WORKER_MAX*TEMP_WORKER_HRS),1,0)</f>
        <v>1</v>
      </c>
      <c r="O725" s="2">
        <f>L725-M725-K725-FIXED_COSTS</f>
        <v>-13644.378348100981</v>
      </c>
      <c r="P725" s="2">
        <f>IF(N725=1,O725,"")</f>
        <v>-13644.378348100981</v>
      </c>
    </row>
    <row r="726">
      <c r="A726" s="6">
        <v>1</v>
      </c>
      <c r="B726" s="6">
        <v>2</v>
      </c>
      <c r="C726" s="6">
        <v>9</v>
      </c>
      <c r="D726" s="6">
        <f>A726+B726+C726</f>
        <v>12</v>
      </c>
      <c r="E726" s="5">
        <f>IF(A726=0,0,A726*LABOR_HRS_WK_TOM*SEASON_WEEKS*(1+DIM_PCT_TOM)^A726)</f>
        <v>99.000000000000014</v>
      </c>
      <c r="F726" s="5">
        <f>IF(B726=0,0,B726*LABOR_HRS_WK_CAR*SEASON_WEEKS*(1+DIM_PCT_CAR)^B726)</f>
        <v>63.037499999999994</v>
      </c>
      <c r="G726" s="5">
        <f>IF(C726=0,0,C726*LABOR_HRS_WK_MES*SEASON_WEEKS*(1+DIM_PCT_MES)^C726)</f>
        <v>452.90833186570273</v>
      </c>
      <c r="H726" s="5">
        <f>E726+F726+G726</f>
        <v>614.94583186570276</v>
      </c>
      <c r="I726" s="5">
        <f>MIN(H726,FARMER_HRS)</f>
        <v>614.94583186570276</v>
      </c>
      <c r="J726" s="5">
        <f>MAX(0,H726-FARMER_HRS)</f>
        <v>0</v>
      </c>
      <c r="K726" s="2">
        <f>I726*FARMER_RATE+J726*TEMP_WORKER_RATE</f>
        <v>21352.285828670236</v>
      </c>
      <c r="L726" s="2">
        <f>A726*PRICE_TOM+B726*PRICE_CAR+C726*PRICE_MES</f>
        <v>37288</v>
      </c>
      <c r="M726" s="2">
        <f>A726*FERT_BED_TOM+B726*FERT_BED_CAR+C726*FERT_BED_MES</f>
        <v>9680</v>
      </c>
      <c r="N726" s="6">
        <f>IF(AND(D726&lt;=TOTAL_BEDS,J726&lt;=TEMP_WORKER_MAX*TEMP_WORKER_HRS),1,0)</f>
        <v>1</v>
      </c>
      <c r="O726" s="2">
        <f>L726-M726-K726-FIXED_COSTS</f>
        <v>-13744.285828670236</v>
      </c>
      <c r="P726" s="2">
        <f>IF(N726=1,O726,"")</f>
        <v>-13744.285828670236</v>
      </c>
    </row>
    <row r="727">
      <c r="A727" s="6">
        <v>1</v>
      </c>
      <c r="B727" s="6">
        <v>2</v>
      </c>
      <c r="C727" s="6">
        <v>10</v>
      </c>
      <c r="D727" s="6">
        <f>A727+B727+C727</f>
        <v>13</v>
      </c>
      <c r="E727" s="5">
        <f>IF(A727=0,0,A727*LABOR_HRS_WK_TOM*SEASON_WEEKS*(1+DIM_PCT_TOM)^A727)</f>
        <v>99.000000000000014</v>
      </c>
      <c r="F727" s="5">
        <f>IF(B727=0,0,B727*LABOR_HRS_WK_CAR*SEASON_WEEKS*(1+DIM_PCT_CAR)^B727)</f>
        <v>63.037499999999994</v>
      </c>
      <c r="G727" s="5">
        <f>IF(C727=0,0,C727*LABOR_HRS_WK_MES*SEASON_WEEKS*(1+DIM_PCT_MES)^C727)</f>
        <v>509.52187334891551</v>
      </c>
      <c r="H727" s="5">
        <f>E727+F727+G727</f>
        <v>671.55937334891553</v>
      </c>
      <c r="I727" s="5">
        <f>MIN(H727,FARMER_HRS)</f>
        <v>671.55937334891553</v>
      </c>
      <c r="J727" s="5">
        <f>MAX(0,H727-FARMER_HRS)</f>
        <v>0</v>
      </c>
      <c r="K727" s="2">
        <f>I727*FARMER_RATE+J727*TEMP_WORKER_RATE</f>
        <v>23318.033796837346</v>
      </c>
      <c r="L727" s="2">
        <f>A727*PRICE_TOM+B727*PRICE_CAR+C727*PRICE_MES</f>
        <v>39988</v>
      </c>
      <c r="M727" s="2">
        <f>A727*FERT_BED_TOM+B727*FERT_BED_CAR+C727*FERT_BED_MES</f>
        <v>10560</v>
      </c>
      <c r="N727" s="6">
        <f>IF(AND(D727&lt;=TOTAL_BEDS,J727&lt;=TEMP_WORKER_MAX*TEMP_WORKER_HRS),1,0)</f>
        <v>1</v>
      </c>
      <c r="O727" s="2">
        <f>L727-M727-K727-FIXED_COSTS</f>
        <v>-13890.033796837346</v>
      </c>
      <c r="P727" s="2">
        <f>IF(N727=1,O727,"")</f>
        <v>-13890.033796837346</v>
      </c>
    </row>
    <row r="728">
      <c r="A728" s="6">
        <v>1</v>
      </c>
      <c r="B728" s="6">
        <v>2</v>
      </c>
      <c r="C728" s="6">
        <v>11</v>
      </c>
      <c r="D728" s="6">
        <f>A728+B728+C728</f>
        <v>14</v>
      </c>
      <c r="E728" s="5">
        <f>IF(A728=0,0,A728*LABOR_HRS_WK_TOM*SEASON_WEEKS*(1+DIM_PCT_TOM)^A728)</f>
        <v>99.000000000000014</v>
      </c>
      <c r="F728" s="5">
        <f>IF(B728=0,0,B728*LABOR_HRS_WK_CAR*SEASON_WEEKS*(1+DIM_PCT_CAR)^B728)</f>
        <v>63.037499999999994</v>
      </c>
      <c r="G728" s="5">
        <f>IF(C728=0,0,C728*LABOR_HRS_WK_MES*SEASON_WEEKS*(1+DIM_PCT_MES)^C728)</f>
        <v>567.47998644235463</v>
      </c>
      <c r="H728" s="5">
        <f>E728+F728+G728</f>
        <v>729.51748644235465</v>
      </c>
      <c r="I728" s="5">
        <f>MIN(H728,FARMER_HRS)</f>
        <v>720</v>
      </c>
      <c r="J728" s="5">
        <f>MAX(0,H728-FARMER_HRS)</f>
        <v>9.5174864423546524</v>
      </c>
      <c r="K728" s="2">
        <f>I728*FARMER_RATE+J728*TEMP_WORKER_RATE</f>
        <v>25165.234139624212</v>
      </c>
      <c r="L728" s="2">
        <f>A728*PRICE_TOM+B728*PRICE_CAR+C728*PRICE_MES</f>
        <v>42688</v>
      </c>
      <c r="M728" s="2">
        <f>A728*FERT_BED_TOM+B728*FERT_BED_CAR+C728*FERT_BED_MES</f>
        <v>11440</v>
      </c>
      <c r="N728" s="6">
        <f>IF(AND(D728&lt;=TOTAL_BEDS,J728&lt;=TEMP_WORKER_MAX*TEMP_WORKER_HRS),1,0)</f>
        <v>1</v>
      </c>
      <c r="O728" s="2">
        <f>L728-M728-K728-FIXED_COSTS</f>
        <v>-13917.234139624212</v>
      </c>
      <c r="P728" s="2">
        <f>IF(N728=1,O728,"")</f>
        <v>-13917.234139624212</v>
      </c>
    </row>
    <row r="729">
      <c r="A729" s="6">
        <v>1</v>
      </c>
      <c r="B729" s="6">
        <v>2</v>
      </c>
      <c r="C729" s="6">
        <v>12</v>
      </c>
      <c r="D729" s="6">
        <f>A729+B729+C729</f>
        <v>15</v>
      </c>
      <c r="E729" s="5">
        <f>IF(A729=0,0,A729*LABOR_HRS_WK_TOM*SEASON_WEEKS*(1+DIM_PCT_TOM)^A729)</f>
        <v>99.000000000000014</v>
      </c>
      <c r="F729" s="5">
        <f>IF(B729=0,0,B729*LABOR_HRS_WK_CAR*SEASON_WEEKS*(1+DIM_PCT_CAR)^B729)</f>
        <v>63.037499999999994</v>
      </c>
      <c r="G729" s="5">
        <f>IF(C729=0,0,C729*LABOR_HRS_WK_MES*SEASON_WEEKS*(1+DIM_PCT_MES)^C729)</f>
        <v>626.807439570419</v>
      </c>
      <c r="H729" s="5">
        <f>E729+F729+G729</f>
        <v>788.844939570419</v>
      </c>
      <c r="I729" s="5">
        <f>MIN(H729,FARMER_HRS)</f>
        <v>720</v>
      </c>
      <c r="J729" s="5">
        <f>MAX(0,H729-FARMER_HRS)</f>
        <v>68.844939570419</v>
      </c>
      <c r="K729" s="2">
        <f>I729*FARMER_RATE+J729*TEMP_WORKER_RATE</f>
        <v>26195.224645319773</v>
      </c>
      <c r="L729" s="2">
        <f>A729*PRICE_TOM+B729*PRICE_CAR+C729*PRICE_MES</f>
        <v>45388</v>
      </c>
      <c r="M729" s="2">
        <f>A729*FERT_BED_TOM+B729*FERT_BED_CAR+C729*FERT_BED_MES</f>
        <v>12320</v>
      </c>
      <c r="N729" s="6">
        <f>IF(AND(D729&lt;=TOTAL_BEDS,J729&lt;=TEMP_WORKER_MAX*TEMP_WORKER_HRS),1,0)</f>
        <v>1</v>
      </c>
      <c r="O729" s="2">
        <f>L729-M729-K729-FIXED_COSTS</f>
        <v>-13127.224645319773</v>
      </c>
      <c r="P729" s="2">
        <f>IF(N729=1,O729,"")</f>
        <v>-13127.224645319773</v>
      </c>
    </row>
    <row r="730">
      <c r="A730" s="6">
        <v>1</v>
      </c>
      <c r="B730" s="6">
        <v>2</v>
      </c>
      <c r="C730" s="6">
        <v>13</v>
      </c>
      <c r="D730" s="6">
        <f>A730+B730+C730</f>
        <v>16</v>
      </c>
      <c r="E730" s="5">
        <f>IF(A730=0,0,A730*LABOR_HRS_WK_TOM*SEASON_WEEKS*(1+DIM_PCT_TOM)^A730)</f>
        <v>99.000000000000014</v>
      </c>
      <c r="F730" s="5">
        <f>IF(B730=0,0,B730*LABOR_HRS_WK_CAR*SEASON_WEEKS*(1+DIM_PCT_CAR)^B730)</f>
        <v>63.037499999999994</v>
      </c>
      <c r="G730" s="5">
        <f>IF(C730=0,0,C730*LABOR_HRS_WK_MES*SEASON_WEEKS*(1+DIM_PCT_MES)^C730)</f>
        <v>687.52941027880331</v>
      </c>
      <c r="H730" s="5">
        <f>E730+F730+G730</f>
        <v>849.56691027880333</v>
      </c>
      <c r="I730" s="5">
        <f>MIN(H730,FARMER_HRS)</f>
        <v>720</v>
      </c>
      <c r="J730" s="5">
        <f>MAX(0,H730-FARMER_HRS)</f>
        <v>129.56691027880333</v>
      </c>
      <c r="K730" s="2">
        <f>I730*FARMER_RATE+J730*TEMP_WORKER_RATE</f>
        <v>27249.425525673669</v>
      </c>
      <c r="L730" s="2">
        <f>A730*PRICE_TOM+B730*PRICE_CAR+C730*PRICE_MES</f>
        <v>48088</v>
      </c>
      <c r="M730" s="2">
        <f>A730*FERT_BED_TOM+B730*FERT_BED_CAR+C730*FERT_BED_MES</f>
        <v>13200</v>
      </c>
      <c r="N730" s="6">
        <f>IF(AND(D730&lt;=TOTAL_BEDS,J730&lt;=TEMP_WORKER_MAX*TEMP_WORKER_HRS),1,0)</f>
        <v>1</v>
      </c>
      <c r="O730" s="2">
        <f>L730-M730-K730-FIXED_COSTS</f>
        <v>-12361.425525673669</v>
      </c>
      <c r="P730" s="2">
        <f>IF(N730=1,O730,"")</f>
        <v>-12361.425525673669</v>
      </c>
    </row>
    <row r="731">
      <c r="A731" s="6">
        <v>1</v>
      </c>
      <c r="B731" s="6">
        <v>2</v>
      </c>
      <c r="C731" s="6">
        <v>14</v>
      </c>
      <c r="D731" s="6">
        <f>A731+B731+C731</f>
        <v>17</v>
      </c>
      <c r="E731" s="5">
        <f>IF(A731=0,0,A731*LABOR_HRS_WK_TOM*SEASON_WEEKS*(1+DIM_PCT_TOM)^A731)</f>
        <v>99.000000000000014</v>
      </c>
      <c r="F731" s="5">
        <f>IF(B731=0,0,B731*LABOR_HRS_WK_CAR*SEASON_WEEKS*(1+DIM_PCT_CAR)^B731)</f>
        <v>63.037499999999994</v>
      </c>
      <c r="G731" s="5">
        <f>IF(C731=0,0,C731*LABOR_HRS_WK_MES*SEASON_WEEKS*(1+DIM_PCT_MES)^C731)</f>
        <v>749.67149159246435</v>
      </c>
      <c r="H731" s="5">
        <f>E731+F731+G731</f>
        <v>911.70899159246437</v>
      </c>
      <c r="I731" s="5">
        <f>MIN(H731,FARMER_HRS)</f>
        <v>720</v>
      </c>
      <c r="J731" s="5">
        <f>MAX(0,H731-FARMER_HRS)</f>
        <v>191.70899159246437</v>
      </c>
      <c r="K731" s="2">
        <f>I731*FARMER_RATE+J731*TEMP_WORKER_RATE</f>
        <v>28328.281104035839</v>
      </c>
      <c r="L731" s="2">
        <f>A731*PRICE_TOM+B731*PRICE_CAR+C731*PRICE_MES</f>
        <v>50788</v>
      </c>
      <c r="M731" s="2">
        <f>A731*FERT_BED_TOM+B731*FERT_BED_CAR+C731*FERT_BED_MES</f>
        <v>14080</v>
      </c>
      <c r="N731" s="6">
        <f>IF(AND(D731&lt;=TOTAL_BEDS,J731&lt;=TEMP_WORKER_MAX*TEMP_WORKER_HRS),1,0)</f>
        <v>1</v>
      </c>
      <c r="O731" s="2">
        <f>L731-M731-K731-FIXED_COSTS</f>
        <v>-11620.281104035839</v>
      </c>
      <c r="P731" s="2">
        <f>IF(N731=1,O731,"")</f>
        <v>-11620.281104035839</v>
      </c>
    </row>
    <row r="732">
      <c r="A732" s="6">
        <v>1</v>
      </c>
      <c r="B732" s="6">
        <v>2</v>
      </c>
      <c r="C732" s="6">
        <v>15</v>
      </c>
      <c r="D732" s="6">
        <f>A732+B732+C732</f>
        <v>18</v>
      </c>
      <c r="E732" s="5">
        <f>IF(A732=0,0,A732*LABOR_HRS_WK_TOM*SEASON_WEEKS*(1+DIM_PCT_TOM)^A732)</f>
        <v>99.000000000000014</v>
      </c>
      <c r="F732" s="5">
        <f>IF(B732=0,0,B732*LABOR_HRS_WK_CAR*SEASON_WEEKS*(1+DIM_PCT_CAR)^B732)</f>
        <v>63.037499999999994</v>
      </c>
      <c r="G732" s="5">
        <f>IF(C732=0,0,C732*LABOR_HRS_WK_MES*SEASON_WEEKS*(1+DIM_PCT_MES)^C732)</f>
        <v>813.25969846861074</v>
      </c>
      <c r="H732" s="5">
        <f>E732+F732+G732</f>
        <v>975.29719846861076</v>
      </c>
      <c r="I732" s="5">
        <f>MIN(H732,FARMER_HRS)</f>
        <v>720</v>
      </c>
      <c r="J732" s="5">
        <f>MAX(0,H732-FARMER_HRS)</f>
        <v>255.29719846861076</v>
      </c>
      <c r="K732" s="2">
        <f>I732*FARMER_RATE+J732*TEMP_WORKER_RATE</f>
        <v>29432.243028968936</v>
      </c>
      <c r="L732" s="2">
        <f>A732*PRICE_TOM+B732*PRICE_CAR+C732*PRICE_MES</f>
        <v>53488</v>
      </c>
      <c r="M732" s="2">
        <f>A732*FERT_BED_TOM+B732*FERT_BED_CAR+C732*FERT_BED_MES</f>
        <v>14960</v>
      </c>
      <c r="N732" s="6">
        <f>IF(AND(D732&lt;=TOTAL_BEDS,J732&lt;=TEMP_WORKER_MAX*TEMP_WORKER_HRS),1,0)</f>
        <v>1</v>
      </c>
      <c r="O732" s="2">
        <f>L732-M732-K732-FIXED_COSTS</f>
        <v>-10904.243028968936</v>
      </c>
      <c r="P732" s="2">
        <f>IF(N732=1,O732,"")</f>
        <v>-10904.243028968936</v>
      </c>
    </row>
    <row r="733">
      <c r="A733" s="6">
        <v>1</v>
      </c>
      <c r="B733" s="6">
        <v>2</v>
      </c>
      <c r="C733" s="6">
        <v>16</v>
      </c>
      <c r="D733" s="6">
        <f>A733+B733+C733</f>
        <v>19</v>
      </c>
      <c r="E733" s="5">
        <f>IF(A733=0,0,A733*LABOR_HRS_WK_TOM*SEASON_WEEKS*(1+DIM_PCT_TOM)^A733)</f>
        <v>99.000000000000014</v>
      </c>
      <c r="F733" s="5">
        <f>IF(B733=0,0,B733*LABOR_HRS_WK_CAR*SEASON_WEEKS*(1+DIM_PCT_CAR)^B733)</f>
        <v>63.037499999999994</v>
      </c>
      <c r="G733" s="5">
        <f>IF(C733=0,0,C733*LABOR_HRS_WK_MES*SEASON_WEEKS*(1+DIM_PCT_MES)^C733)</f>
        <v>878.32047434609967</v>
      </c>
      <c r="H733" s="5">
        <f>E733+F733+G733</f>
        <v>1040.3579743460996</v>
      </c>
      <c r="I733" s="5">
        <f>MIN(H733,FARMER_HRS)</f>
        <v>720</v>
      </c>
      <c r="J733" s="5">
        <f>MAX(0,H733-FARMER_HRS)</f>
        <v>320.35797434609958</v>
      </c>
      <c r="K733" s="2">
        <f>I733*FARMER_RATE+J733*TEMP_WORKER_RATE</f>
        <v>30561.770387953118</v>
      </c>
      <c r="L733" s="2">
        <f>A733*PRICE_TOM+B733*PRICE_CAR+C733*PRICE_MES</f>
        <v>56188</v>
      </c>
      <c r="M733" s="2">
        <f>A733*FERT_BED_TOM+B733*FERT_BED_CAR+C733*FERT_BED_MES</f>
        <v>15840</v>
      </c>
      <c r="N733" s="6">
        <f>IF(AND(D733&lt;=TOTAL_BEDS,J733&lt;=TEMP_WORKER_MAX*TEMP_WORKER_HRS),1,0)</f>
        <v>1</v>
      </c>
      <c r="O733" s="2">
        <f>L733-M733-K733-FIXED_COSTS</f>
        <v>-10213.770387953118</v>
      </c>
      <c r="P733" s="2">
        <f>IF(N733=1,O733,"")</f>
        <v>-10213.770387953118</v>
      </c>
    </row>
    <row r="734">
      <c r="A734" s="6">
        <v>1</v>
      </c>
      <c r="B734" s="6">
        <v>2</v>
      </c>
      <c r="C734" s="6">
        <v>17</v>
      </c>
      <c r="D734" s="6">
        <f>A734+B734+C734</f>
        <v>20</v>
      </c>
      <c r="E734" s="5">
        <f>IF(A734=0,0,A734*LABOR_HRS_WK_TOM*SEASON_WEEKS*(1+DIM_PCT_TOM)^A734)</f>
        <v>99.000000000000014</v>
      </c>
      <c r="F734" s="5">
        <f>IF(B734=0,0,B734*LABOR_HRS_WK_CAR*SEASON_WEEKS*(1+DIM_PCT_CAR)^B734)</f>
        <v>63.037499999999994</v>
      </c>
      <c r="G734" s="5">
        <f>IF(C734=0,0,C734*LABOR_HRS_WK_MES*SEASON_WEEKS*(1+DIM_PCT_MES)^C734)</f>
        <v>944.88069779263992</v>
      </c>
      <c r="H734" s="5">
        <f>E734+F734+G734</f>
        <v>1106.91819779264</v>
      </c>
      <c r="I734" s="5">
        <f>MIN(H734,FARMER_HRS)</f>
        <v>720</v>
      </c>
      <c r="J734" s="5">
        <f>MAX(0,H734-FARMER_HRS)</f>
        <v>386.91819779264006</v>
      </c>
      <c r="K734" s="2">
        <f>I734*FARMER_RATE+J734*TEMP_WORKER_RATE</f>
        <v>31717.329822788888</v>
      </c>
      <c r="L734" s="2">
        <f>A734*PRICE_TOM+B734*PRICE_CAR+C734*PRICE_MES</f>
        <v>58888</v>
      </c>
      <c r="M734" s="2">
        <f>A734*FERT_BED_TOM+B734*FERT_BED_CAR+C734*FERT_BED_MES</f>
        <v>16720</v>
      </c>
      <c r="N734" s="6">
        <f>IF(AND(D734&lt;=TOTAL_BEDS,J734&lt;=TEMP_WORKER_MAX*TEMP_WORKER_HRS),1,0)</f>
        <v>1</v>
      </c>
      <c r="O734" s="2">
        <f>L734-M734-K734-FIXED_COSTS</f>
        <v>-9549.3298227888881</v>
      </c>
      <c r="P734" s="2">
        <f>IF(N734=1,O734,"")</f>
        <v>-9549.3298227888881</v>
      </c>
    </row>
    <row r="735">
      <c r="A735" s="6">
        <v>1</v>
      </c>
      <c r="B735" s="6">
        <v>2</v>
      </c>
      <c r="C735" s="6">
        <v>18</v>
      </c>
      <c r="D735" s="6">
        <f>A735+B735+C735</f>
        <v>21</v>
      </c>
      <c r="E735" s="5">
        <f>IF(A735=0,0,A735*LABOR_HRS_WK_TOM*SEASON_WEEKS*(1+DIM_PCT_TOM)^A735)</f>
        <v>99.000000000000014</v>
      </c>
      <c r="F735" s="5">
        <f>IF(B735=0,0,B735*LABOR_HRS_WK_CAR*SEASON_WEEKS*(1+DIM_PCT_CAR)^B735)</f>
        <v>63.037499999999994</v>
      </c>
      <c r="G735" s="5">
        <f>IF(C735=0,0,C735*LABOR_HRS_WK_MES*SEASON_WEEKS*(1+DIM_PCT_MES)^C735)</f>
        <v>1012.9676892512272</v>
      </c>
      <c r="H735" s="5">
        <f>E735+F735+G735</f>
        <v>1175.0051892512272</v>
      </c>
      <c r="I735" s="5">
        <f>MIN(H735,FARMER_HRS)</f>
        <v>720</v>
      </c>
      <c r="J735" s="5">
        <f>MAX(0,H735-FARMER_HRS)</f>
        <v>455.00518925122719</v>
      </c>
      <c r="K735" s="2">
        <f>I735*FARMER_RATE+J735*TEMP_WORKER_RATE</f>
        <v>32899.395646722696</v>
      </c>
      <c r="L735" s="2">
        <f>A735*PRICE_TOM+B735*PRICE_CAR+C735*PRICE_MES</f>
        <v>61588</v>
      </c>
      <c r="M735" s="2">
        <f>A735*FERT_BED_TOM+B735*FERT_BED_CAR+C735*FERT_BED_MES</f>
        <v>17600</v>
      </c>
      <c r="N735" s="6">
        <f>IF(AND(D735&lt;=TOTAL_BEDS,J735&lt;=TEMP_WORKER_MAX*TEMP_WORKER_HRS),1,0)</f>
        <v>1</v>
      </c>
      <c r="O735" s="2">
        <f>L735-M735-K735-FIXED_COSTS</f>
        <v>-8911.3956467226963</v>
      </c>
      <c r="P735" s="2">
        <f>IF(N735=1,O735,"")</f>
        <v>-8911.3956467226963</v>
      </c>
    </row>
    <row r="736">
      <c r="A736" s="6">
        <v>1</v>
      </c>
      <c r="B736" s="6">
        <v>2</v>
      </c>
      <c r="C736" s="6">
        <v>19</v>
      </c>
      <c r="D736" s="6">
        <f>A736+B736+C736</f>
        <v>22</v>
      </c>
      <c r="E736" s="5">
        <f>IF(A736=0,0,A736*LABOR_HRS_WK_TOM*SEASON_WEEKS*(1+DIM_PCT_TOM)^A736)</f>
        <v>99.000000000000014</v>
      </c>
      <c r="F736" s="5">
        <f>IF(B736=0,0,B736*LABOR_HRS_WK_CAR*SEASON_WEEKS*(1+DIM_PCT_CAR)^B736)</f>
        <v>63.037499999999994</v>
      </c>
      <c r="G736" s="5">
        <f>IF(C736=0,0,C736*LABOR_HRS_WK_MES*SEASON_WEEKS*(1+DIM_PCT_MES)^C736)</f>
        <v>1082.6092178872491</v>
      </c>
      <c r="H736" s="5">
        <f>E736+F736+G736</f>
        <v>1244.646717887249</v>
      </c>
      <c r="I736" s="5">
        <f>MIN(H736,FARMER_HRS)</f>
        <v>720</v>
      </c>
      <c r="J736" s="5">
        <f>MAX(0,H736-FARMER_HRS)</f>
        <v>524.646717887249</v>
      </c>
      <c r="K736" s="2">
        <f>I736*FARMER_RATE+J736*TEMP_WORKER_RATE</f>
        <v>34108.449963320294</v>
      </c>
      <c r="L736" s="2">
        <f>A736*PRICE_TOM+B736*PRICE_CAR+C736*PRICE_MES</f>
        <v>64288</v>
      </c>
      <c r="M736" s="2">
        <f>A736*FERT_BED_TOM+B736*FERT_BED_CAR+C736*FERT_BED_MES</f>
        <v>18480</v>
      </c>
      <c r="N736" s="6">
        <f>IF(AND(D736&lt;=TOTAL_BEDS,J736&lt;=TEMP_WORKER_MAX*TEMP_WORKER_HRS),1,0)</f>
        <v>1</v>
      </c>
      <c r="O736" s="2">
        <f>L736-M736-K736-FIXED_COSTS</f>
        <v>-8300.449963320294</v>
      </c>
      <c r="P736" s="2">
        <f>IF(N736=1,O736,"")</f>
        <v>-8300.449963320294</v>
      </c>
    </row>
    <row r="737">
      <c r="A737" s="6">
        <v>1</v>
      </c>
      <c r="B737" s="6">
        <v>2</v>
      </c>
      <c r="C737" s="6">
        <v>20</v>
      </c>
      <c r="D737" s="6">
        <f>A737+B737+C737</f>
        <v>23</v>
      </c>
      <c r="E737" s="5">
        <f>IF(A737=0,0,A737*LABOR_HRS_WK_TOM*SEASON_WEEKS*(1+DIM_PCT_TOM)^A737)</f>
        <v>99.000000000000014</v>
      </c>
      <c r="F737" s="5">
        <f>IF(B737=0,0,B737*LABOR_HRS_WK_CAR*SEASON_WEEKS*(1+DIM_PCT_CAR)^B737)</f>
        <v>63.037499999999994</v>
      </c>
      <c r="G737" s="5">
        <f>IF(C737=0,0,C737*LABOR_HRS_WK_MES*SEASON_WEEKS*(1+DIM_PCT_MES)^C737)</f>
        <v>1153.8335085377259</v>
      </c>
      <c r="H737" s="5">
        <f>E737+F737+G737</f>
        <v>1315.8710085377261</v>
      </c>
      <c r="I737" s="5">
        <f>MIN(H737,FARMER_HRS)</f>
        <v>720</v>
      </c>
      <c r="J737" s="5">
        <f>MAX(0,H737-FARMER_HRS)</f>
        <v>595.87100853772608</v>
      </c>
      <c r="K737" s="2">
        <f>I737*FARMER_RATE+J737*TEMP_WORKER_RATE</f>
        <v>35344.9827871133</v>
      </c>
      <c r="L737" s="2">
        <f>A737*PRICE_TOM+B737*PRICE_CAR+C737*PRICE_MES</f>
        <v>66988</v>
      </c>
      <c r="M737" s="2">
        <f>A737*FERT_BED_TOM+B737*FERT_BED_CAR+C737*FERT_BED_MES</f>
        <v>19360</v>
      </c>
      <c r="N737" s="6">
        <f>IF(AND(D737&lt;=TOTAL_BEDS,J737&lt;=TEMP_WORKER_MAX*TEMP_WORKER_HRS),1,0)</f>
        <v>1</v>
      </c>
      <c r="O737" s="2">
        <f>L737-M737-K737-FIXED_COSTS</f>
        <v>-7716.982787113302</v>
      </c>
      <c r="P737" s="2">
        <f>IF(N737=1,O737,"")</f>
        <v>-7716.982787113302</v>
      </c>
    </row>
    <row r="738">
      <c r="A738" s="6">
        <v>1</v>
      </c>
      <c r="B738" s="6">
        <v>2</v>
      </c>
      <c r="C738" s="6">
        <v>21</v>
      </c>
      <c r="D738" s="6">
        <f>A738+B738+C738</f>
        <v>24</v>
      </c>
      <c r="E738" s="5">
        <f>IF(A738=0,0,A738*LABOR_HRS_WK_TOM*SEASON_WEEKS*(1+DIM_PCT_TOM)^A738)</f>
        <v>99.000000000000014</v>
      </c>
      <c r="F738" s="5">
        <f>IF(B738=0,0,B738*LABOR_HRS_WK_CAR*SEASON_WEEKS*(1+DIM_PCT_CAR)^B738)</f>
        <v>63.037499999999994</v>
      </c>
      <c r="G738" s="5">
        <f>IF(C738=0,0,C738*LABOR_HRS_WK_MES*SEASON_WEEKS*(1+DIM_PCT_MES)^C738)</f>
        <v>1226.6692487641699</v>
      </c>
      <c r="H738" s="5">
        <f>E738+F738+G738</f>
        <v>1388.7067487641698</v>
      </c>
      <c r="I738" s="5">
        <f>MIN(H738,FARMER_HRS)</f>
        <v>720</v>
      </c>
      <c r="J738" s="5">
        <f>MAX(0,H738-FARMER_HRS)</f>
        <v>668.70674876416979</v>
      </c>
      <c r="K738" s="2">
        <f>I738*FARMER_RATE+J738*TEMP_WORKER_RATE</f>
        <v>36609.492166044613</v>
      </c>
      <c r="L738" s="2">
        <f>A738*PRICE_TOM+B738*PRICE_CAR+C738*PRICE_MES</f>
        <v>69688</v>
      </c>
      <c r="M738" s="2">
        <f>A738*FERT_BED_TOM+B738*FERT_BED_CAR+C738*FERT_BED_MES</f>
        <v>20240</v>
      </c>
      <c r="N738" s="6">
        <f>IF(AND(D738&lt;=TOTAL_BEDS,J738&lt;=TEMP_WORKER_MAX*TEMP_WORKER_HRS),1,0)</f>
        <v>1</v>
      </c>
      <c r="O738" s="2">
        <f>L738-M738-K738-FIXED_COSTS</f>
        <v>-7161.4921660446125</v>
      </c>
      <c r="P738" s="2">
        <f>IF(N738=1,O738,"")</f>
        <v>-7161.4921660446125</v>
      </c>
    </row>
    <row r="739">
      <c r="A739" s="6">
        <v>1</v>
      </c>
      <c r="B739" s="6">
        <v>2</v>
      </c>
      <c r="C739" s="6">
        <v>22</v>
      </c>
      <c r="D739" s="6">
        <f>A739+B739+C739</f>
        <v>25</v>
      </c>
      <c r="E739" s="5">
        <f>IF(A739=0,0,A739*LABOR_HRS_WK_TOM*SEASON_WEEKS*(1+DIM_PCT_TOM)^A739)</f>
        <v>99.000000000000014</v>
      </c>
      <c r="F739" s="5">
        <f>IF(B739=0,0,B739*LABOR_HRS_WK_CAR*SEASON_WEEKS*(1+DIM_PCT_CAR)^B739)</f>
        <v>63.037499999999994</v>
      </c>
      <c r="G739" s="5">
        <f>IF(C739=0,0,C739*LABOR_HRS_WK_MES*SEASON_WEEKS*(1+DIM_PCT_MES)^C739)</f>
        <v>1301.1455960105659</v>
      </c>
      <c r="H739" s="5">
        <f>E739+F739+G739</f>
        <v>1463.1830960105658</v>
      </c>
      <c r="I739" s="5">
        <f>MIN(H739,FARMER_HRS)</f>
        <v>720</v>
      </c>
      <c r="J739" s="5">
        <f>MAX(0,H739-FARMER_HRS)</f>
        <v>743.18309601056581</v>
      </c>
      <c r="K739" s="2">
        <f>I739*FARMER_RATE+J739*TEMP_WORKER_RATE</f>
        <v>37902.484305738988</v>
      </c>
      <c r="L739" s="2">
        <f>A739*PRICE_TOM+B739*PRICE_CAR+C739*PRICE_MES</f>
        <v>72388</v>
      </c>
      <c r="M739" s="2">
        <f>A739*FERT_BED_TOM+B739*FERT_BED_CAR+C739*FERT_BED_MES</f>
        <v>21120</v>
      </c>
      <c r="N739" s="6">
        <f>IF(AND(D739&lt;=TOTAL_BEDS,J739&lt;=TEMP_WORKER_MAX*TEMP_WORKER_HRS),1,0)</f>
        <v>1</v>
      </c>
      <c r="O739" s="2">
        <f>L739-M739-K739-FIXED_COSTS</f>
        <v>-6634.484305738988</v>
      </c>
      <c r="P739" s="2">
        <f>IF(N739=1,O739,"")</f>
        <v>-6634.484305738988</v>
      </c>
    </row>
    <row r="740">
      <c r="A740" s="6">
        <v>1</v>
      </c>
      <c r="B740" s="6">
        <v>2</v>
      </c>
      <c r="C740" s="6">
        <v>23</v>
      </c>
      <c r="D740" s="6">
        <f>A740+B740+C740</f>
        <v>26</v>
      </c>
      <c r="E740" s="5">
        <f>IF(A740=0,0,A740*LABOR_HRS_WK_TOM*SEASON_WEEKS*(1+DIM_PCT_TOM)^A740)</f>
        <v>99.000000000000014</v>
      </c>
      <c r="F740" s="5">
        <f>IF(B740=0,0,B740*LABOR_HRS_WK_CAR*SEASON_WEEKS*(1+DIM_PCT_CAR)^B740)</f>
        <v>63.037499999999994</v>
      </c>
      <c r="G740" s="5">
        <f>IF(C740=0,0,C740*LABOR_HRS_WK_MES*SEASON_WEEKS*(1+DIM_PCT_MES)^C740)</f>
        <v>1377.2921848680023</v>
      </c>
      <c r="H740" s="5">
        <f>E740+F740+G740</f>
        <v>1539.3296848680025</v>
      </c>
      <c r="I740" s="5">
        <f>MIN(H740,FARMER_HRS)</f>
        <v>720</v>
      </c>
      <c r="J740" s="5">
        <f>MAX(0,H740-FARMER_HRS)</f>
        <v>819.32968486800246</v>
      </c>
      <c r="K740" s="2">
        <f>I740*FARMER_RATE+J740*TEMP_WORKER_RATE</f>
        <v>39224.473695625042</v>
      </c>
      <c r="L740" s="2">
        <f>A740*PRICE_TOM+B740*PRICE_CAR+C740*PRICE_MES</f>
        <v>75088</v>
      </c>
      <c r="M740" s="2">
        <f>A740*FERT_BED_TOM+B740*FERT_BED_CAR+C740*FERT_BED_MES</f>
        <v>22000</v>
      </c>
      <c r="N740" s="6">
        <f>IF(AND(D740&lt;=TOTAL_BEDS,J740&lt;=TEMP_WORKER_MAX*TEMP_WORKER_HRS),1,0)</f>
        <v>1</v>
      </c>
      <c r="O740" s="2">
        <f>L740-M740-K740-FIXED_COSTS</f>
        <v>-6136.4736956250417</v>
      </c>
      <c r="P740" s="2">
        <f>IF(N740=1,O740,"")</f>
        <v>-6136.4736956250417</v>
      </c>
    </row>
    <row r="741">
      <c r="A741" s="6">
        <v>1</v>
      </c>
      <c r="B741" s="6">
        <v>2</v>
      </c>
      <c r="C741" s="6">
        <v>24</v>
      </c>
      <c r="D741" s="6">
        <f>A741+B741+C741</f>
        <v>27</v>
      </c>
      <c r="E741" s="5">
        <f>IF(A741=0,0,A741*LABOR_HRS_WK_TOM*SEASON_WEEKS*(1+DIM_PCT_TOM)^A741)</f>
        <v>99.000000000000014</v>
      </c>
      <c r="F741" s="5">
        <f>IF(B741=0,0,B741*LABOR_HRS_WK_CAR*SEASON_WEEKS*(1+DIM_PCT_CAR)^B741)</f>
        <v>63.037499999999994</v>
      </c>
      <c r="G741" s="5">
        <f>IF(C741=0,0,C741*LABOR_HRS_WK_MES*SEASON_WEEKS*(1+DIM_PCT_MES)^C741)</f>
        <v>1455.139134447498</v>
      </c>
      <c r="H741" s="5">
        <f>E741+F741+G741</f>
        <v>1617.1766344474981</v>
      </c>
      <c r="I741" s="5">
        <f>MIN(H741,FARMER_HRS)</f>
        <v>720</v>
      </c>
      <c r="J741" s="5">
        <f>MAX(0,H741-FARMER_HRS)</f>
        <v>897.17663444749815</v>
      </c>
      <c r="K741" s="2">
        <f>I741*FARMER_RATE+J741*TEMP_WORKER_RATE</f>
        <v>40575.983236935732</v>
      </c>
      <c r="L741" s="2">
        <f>A741*PRICE_TOM+B741*PRICE_CAR+C741*PRICE_MES</f>
        <v>77788</v>
      </c>
      <c r="M741" s="2">
        <f>A741*FERT_BED_TOM+B741*FERT_BED_CAR+C741*FERT_BED_MES</f>
        <v>22880</v>
      </c>
      <c r="N741" s="6">
        <f>IF(AND(D741&lt;=TOTAL_BEDS,J741&lt;=TEMP_WORKER_MAX*TEMP_WORKER_HRS),1,0)</f>
        <v>1</v>
      </c>
      <c r="O741" s="2">
        <f>L741-M741-K741-FIXED_COSTS</f>
        <v>-5667.9832369357318</v>
      </c>
      <c r="P741" s="2">
        <f>IF(N741=1,O741,"")</f>
        <v>-5667.9832369357318</v>
      </c>
    </row>
    <row r="742">
      <c r="A742" s="6">
        <v>1</v>
      </c>
      <c r="B742" s="6">
        <v>2</v>
      </c>
      <c r="C742" s="6">
        <v>25</v>
      </c>
      <c r="D742" s="6">
        <f>A742+B742+C742</f>
        <v>28</v>
      </c>
      <c r="E742" s="5">
        <f>IF(A742=0,0,A742*LABOR_HRS_WK_TOM*SEASON_WEEKS*(1+DIM_PCT_TOM)^A742)</f>
        <v>99.000000000000014</v>
      </c>
      <c r="F742" s="5">
        <f>IF(B742=0,0,B742*LABOR_HRS_WK_CAR*SEASON_WEEKS*(1+DIM_PCT_CAR)^B742)</f>
        <v>63.037499999999994</v>
      </c>
      <c r="G742" s="5">
        <f>IF(C742=0,0,C742*LABOR_HRS_WK_MES*SEASON_WEEKS*(1+DIM_PCT_MES)^C742)</f>
        <v>1534.7170558625955</v>
      </c>
      <c r="H742" s="5">
        <f>E742+F742+G742</f>
        <v>1696.7545558625957</v>
      </c>
      <c r="I742" s="5">
        <f>MIN(H742,FARMER_HRS)</f>
        <v>720</v>
      </c>
      <c r="J742" s="5">
        <f>MAX(0,H742-FARMER_HRS)</f>
        <v>976.75455586259568</v>
      </c>
      <c r="K742" s="2">
        <f>I742*FARMER_RATE+J742*TEMP_WORKER_RATE</f>
        <v>41957.544372614509</v>
      </c>
      <c r="L742" s="2">
        <f>A742*PRICE_TOM+B742*PRICE_CAR+C742*PRICE_MES</f>
        <v>80488</v>
      </c>
      <c r="M742" s="2">
        <f>A742*FERT_BED_TOM+B742*FERT_BED_CAR+C742*FERT_BED_MES</f>
        <v>23760</v>
      </c>
      <c r="N742" s="6">
        <f>IF(AND(D742&lt;=TOTAL_BEDS,J742&lt;=TEMP_WORKER_MAX*TEMP_WORKER_HRS),1,0)</f>
        <v>1</v>
      </c>
      <c r="O742" s="2">
        <f>L742-M742-K742-FIXED_COSTS</f>
        <v>-5229.5443726145095</v>
      </c>
      <c r="P742" s="2">
        <f>IF(N742=1,O742,"")</f>
        <v>-5229.5443726145095</v>
      </c>
    </row>
    <row r="743">
      <c r="A743" s="6">
        <v>1</v>
      </c>
      <c r="B743" s="6">
        <v>2</v>
      </c>
      <c r="C743" s="6">
        <v>26</v>
      </c>
      <c r="D743" s="6">
        <f>A743+B743+C743</f>
        <v>29</v>
      </c>
      <c r="E743" s="5">
        <f>IF(A743=0,0,A743*LABOR_HRS_WK_TOM*SEASON_WEEKS*(1+DIM_PCT_TOM)^A743)</f>
        <v>99.000000000000014</v>
      </c>
      <c r="F743" s="5">
        <f>IF(B743=0,0,B743*LABOR_HRS_WK_CAR*SEASON_WEEKS*(1+DIM_PCT_CAR)^B743)</f>
        <v>63.037499999999994</v>
      </c>
      <c r="G743" s="5">
        <f>IF(C743=0,0,C743*LABOR_HRS_WK_MES*SEASON_WEEKS*(1+DIM_PCT_MES)^C743)</f>
        <v>1616.0570598233128</v>
      </c>
      <c r="H743" s="5">
        <f>E743+F743+G743</f>
        <v>1778.0945598233129</v>
      </c>
      <c r="I743" s="5">
        <f>MIN(H743,FARMER_HRS)</f>
        <v>720</v>
      </c>
      <c r="J743" s="5">
        <f>MAX(0,H743-FARMER_HRS)</f>
        <v>1058.0945598233129</v>
      </c>
      <c r="K743" s="2">
        <f>I743*FARMER_RATE+J743*TEMP_WORKER_RATE</f>
        <v>43369.697219154739</v>
      </c>
      <c r="L743" s="2">
        <f>A743*PRICE_TOM+B743*PRICE_CAR+C743*PRICE_MES</f>
        <v>83188</v>
      </c>
      <c r="M743" s="2">
        <f>A743*FERT_BED_TOM+B743*FERT_BED_CAR+C743*FERT_BED_MES</f>
        <v>24640</v>
      </c>
      <c r="N743" s="6">
        <f>IF(AND(D743&lt;=TOTAL_BEDS,J743&lt;=TEMP_WORKER_MAX*TEMP_WORKER_HRS),1,0)</f>
        <v>1</v>
      </c>
      <c r="O743" s="2">
        <f>L743-M743-K743-FIXED_COSTS</f>
        <v>-4821.6972191547393</v>
      </c>
      <c r="P743" s="2">
        <f>IF(N743=1,O743,"")</f>
        <v>-4821.6972191547393</v>
      </c>
    </row>
    <row r="744">
      <c r="A744" s="6">
        <v>1</v>
      </c>
      <c r="B744" s="6">
        <v>2</v>
      </c>
      <c r="C744" s="6">
        <v>27</v>
      </c>
      <c r="D744" s="6">
        <f>A744+B744+C744</f>
        <v>30</v>
      </c>
      <c r="E744" s="5">
        <f>IF(A744=0,0,A744*LABOR_HRS_WK_TOM*SEASON_WEEKS*(1+DIM_PCT_TOM)^A744)</f>
        <v>99.000000000000014</v>
      </c>
      <c r="F744" s="5">
        <f>IF(B744=0,0,B744*LABOR_HRS_WK_CAR*SEASON_WEEKS*(1+DIM_PCT_CAR)^B744)</f>
        <v>63.037499999999994</v>
      </c>
      <c r="G744" s="5">
        <f>IF(C744=0,0,C744*LABOR_HRS_WK_MES*SEASON_WEEKS*(1+DIM_PCT_MES)^C744)</f>
        <v>1699.19076434307</v>
      </c>
      <c r="H744" s="5">
        <f>E744+F744+G744</f>
        <v>1861.22826434307</v>
      </c>
      <c r="I744" s="5">
        <f>MIN(H744,FARMER_HRS)</f>
        <v>720</v>
      </c>
      <c r="J744" s="5">
        <f>MAX(0,H744-FARMER_HRS)</f>
        <v>1141.22826434307</v>
      </c>
      <c r="K744" s="2">
        <f>I744*FARMER_RATE+J744*TEMP_WORKER_RATE</f>
        <v>44812.990700400522</v>
      </c>
      <c r="L744" s="2">
        <f>A744*PRICE_TOM+B744*PRICE_CAR+C744*PRICE_MES</f>
        <v>85888</v>
      </c>
      <c r="M744" s="2">
        <f>A744*FERT_BED_TOM+B744*FERT_BED_CAR+C744*FERT_BED_MES</f>
        <v>25520</v>
      </c>
      <c r="N744" s="6">
        <f>IF(AND(D744&lt;=TOTAL_BEDS,J744&lt;=TEMP_WORKER_MAX*TEMP_WORKER_HRS),1,0)</f>
        <v>1</v>
      </c>
      <c r="O744" s="2">
        <f>L744-M744-K744-FIXED_COSTS</f>
        <v>-4444.9907004005217</v>
      </c>
      <c r="P744" s="2">
        <f>IF(N744=1,O744,"")</f>
        <v>-4444.9907004005217</v>
      </c>
    </row>
    <row r="745">
      <c r="A745" s="6">
        <v>1</v>
      </c>
      <c r="B745" s="6">
        <v>2</v>
      </c>
      <c r="C745" s="6">
        <v>28</v>
      </c>
      <c r="D745" s="6">
        <f>A745+B745+C745</f>
        <v>31</v>
      </c>
      <c r="E745" s="5">
        <f>IF(A745=0,0,A745*LABOR_HRS_WK_TOM*SEASON_WEEKS*(1+DIM_PCT_TOM)^A745)</f>
        <v>99.000000000000014</v>
      </c>
      <c r="F745" s="5">
        <f>IF(B745=0,0,B745*LABOR_HRS_WK_CAR*SEASON_WEEKS*(1+DIM_PCT_CAR)^B745)</f>
        <v>63.037499999999994</v>
      </c>
      <c r="G745" s="5">
        <f>IF(C745=0,0,C745*LABOR_HRS_WK_MES*SEASON_WEEKS*(1+DIM_PCT_MES)^C745)</f>
        <v>1784.1503025602233</v>
      </c>
      <c r="H745" s="5">
        <f>E745+F745+G745</f>
        <v>1946.1878025602232</v>
      </c>
      <c r="I745" s="5">
        <f>MIN(H745,FARMER_HRS)</f>
        <v>720</v>
      </c>
      <c r="J745" s="5">
        <f>MAX(0,H745-FARMER_HRS)</f>
        <v>1226.1878025602232</v>
      </c>
      <c r="K745" s="2">
        <f>I745*FARMER_RATE+J745*TEMP_WORKER_RATE</f>
        <v>46287.982683337206</v>
      </c>
      <c r="L745" s="2">
        <f>A745*PRICE_TOM+B745*PRICE_CAR+C745*PRICE_MES</f>
        <v>88588</v>
      </c>
      <c r="M745" s="2">
        <f>A745*FERT_BED_TOM+B745*FERT_BED_CAR+C745*FERT_BED_MES</f>
        <v>26400</v>
      </c>
      <c r="N745" s="6">
        <f>IF(AND(D745&lt;=TOTAL_BEDS,J745&lt;=TEMP_WORKER_MAX*TEMP_WORKER_HRS),1,0)</f>
        <v>1</v>
      </c>
      <c r="O745" s="2">
        <f>L745-M745-K745-FIXED_COSTS</f>
        <v>-4099.9826833372063</v>
      </c>
      <c r="P745" s="2">
        <f>IF(N745=1,O745,"")</f>
        <v>-4099.9826833372063</v>
      </c>
    </row>
    <row r="746">
      <c r="A746" s="6">
        <v>1</v>
      </c>
      <c r="B746" s="6">
        <v>2</v>
      </c>
      <c r="C746" s="6">
        <v>29</v>
      </c>
      <c r="D746" s="6">
        <f>A746+B746+C746</f>
        <v>32</v>
      </c>
      <c r="E746" s="5">
        <f>IF(A746=0,0,A746*LABOR_HRS_WK_TOM*SEASON_WEEKS*(1+DIM_PCT_TOM)^A746)</f>
        <v>99.000000000000014</v>
      </c>
      <c r="F746" s="5">
        <f>IF(B746=0,0,B746*LABOR_HRS_WK_CAR*SEASON_WEEKS*(1+DIM_PCT_CAR)^B746)</f>
        <v>63.037499999999994</v>
      </c>
      <c r="G746" s="5">
        <f>IF(C746=0,0,C746*LABOR_HRS_WK_MES*SEASON_WEEKS*(1+DIM_PCT_MES)^C746)</f>
        <v>1870.9683306758766</v>
      </c>
      <c r="H746" s="5">
        <f>E746+F746+G746</f>
        <v>2033.0058306758765</v>
      </c>
      <c r="I746" s="5">
        <f>MIN(H746,FARMER_HRS)</f>
        <v>720</v>
      </c>
      <c r="J746" s="5">
        <f>MAX(0,H746-FARMER_HRS)</f>
        <v>1313.0058306758765</v>
      </c>
      <c r="K746" s="2">
        <f>I746*FARMER_RATE+J746*TEMP_WORKER_RATE</f>
        <v>47795.240115900633</v>
      </c>
      <c r="L746" s="2">
        <f>A746*PRICE_TOM+B746*PRICE_CAR+C746*PRICE_MES</f>
        <v>91288</v>
      </c>
      <c r="M746" s="2">
        <f>A746*FERT_BED_TOM+B746*FERT_BED_CAR+C746*FERT_BED_MES</f>
        <v>27280</v>
      </c>
      <c r="N746" s="6">
        <f>IF(AND(D746&lt;=TOTAL_BEDS,J746&lt;=TEMP_WORKER_MAX*TEMP_WORKER_HRS),1,0)</f>
        <v>1</v>
      </c>
      <c r="O746" s="2">
        <f>L746-M746-K746-FIXED_COSTS</f>
        <v>-3787.2401159006331</v>
      </c>
      <c r="P746" s="2">
        <f>IF(N746=1,O746,"")</f>
        <v>-3787.2401159006331</v>
      </c>
    </row>
    <row r="747">
      <c r="A747" s="6">
        <v>1</v>
      </c>
      <c r="B747" s="6">
        <v>2</v>
      </c>
      <c r="C747" s="6">
        <v>30</v>
      </c>
      <c r="D747" s="6">
        <f>A747+B747+C747</f>
        <v>33</v>
      </c>
      <c r="E747" s="5">
        <f>IF(A747=0,0,A747*LABOR_HRS_WK_TOM*SEASON_WEEKS*(1+DIM_PCT_TOM)^A747)</f>
        <v>99.000000000000014</v>
      </c>
      <c r="F747" s="5">
        <f>IF(B747=0,0,B747*LABOR_HRS_WK_CAR*SEASON_WEEKS*(1+DIM_PCT_CAR)^B747)</f>
        <v>63.037499999999994</v>
      </c>
      <c r="G747" s="5">
        <f>IF(C747=0,0,C747*LABOR_HRS_WK_MES*SEASON_WEEKS*(1+DIM_PCT_MES)^C747)</f>
        <v>1959.6780360096466</v>
      </c>
      <c r="H747" s="5">
        <f>E747+F747+G747</f>
        <v>2121.7155360096467</v>
      </c>
      <c r="I747" s="5">
        <f>MIN(H747,FARMER_HRS)</f>
        <v>720</v>
      </c>
      <c r="J747" s="5">
        <f>MAX(0,H747-FARMER_HRS)</f>
        <v>1401.7155360096467</v>
      </c>
      <c r="K747" s="2">
        <f>I747*FARMER_RATE+J747*TEMP_WORKER_RATE</f>
        <v>49335.339166834143</v>
      </c>
      <c r="L747" s="2">
        <f>A747*PRICE_TOM+B747*PRICE_CAR+C747*PRICE_MES</f>
        <v>93988</v>
      </c>
      <c r="M747" s="2">
        <f>A747*FERT_BED_TOM+B747*FERT_BED_CAR+C747*FERT_BED_MES</f>
        <v>28160</v>
      </c>
      <c r="N747" s="6">
        <f>IF(AND(D747&lt;=TOTAL_BEDS,J747&lt;=TEMP_WORKER_MAX*TEMP_WORKER_HRS),1,0)</f>
        <v>1</v>
      </c>
      <c r="O747" s="2">
        <f>L747-M747-K747-FIXED_COSTS</f>
        <v>-3507.3391668341428</v>
      </c>
      <c r="P747" s="2">
        <f>IF(N747=1,O747,"")</f>
        <v>-3507.3391668341428</v>
      </c>
    </row>
    <row r="748">
      <c r="A748" s="6">
        <v>1</v>
      </c>
      <c r="B748" s="6">
        <v>3</v>
      </c>
      <c r="C748" s="6">
        <v>0</v>
      </c>
      <c r="D748" s="6">
        <f>A748+B748+C748</f>
        <v>4</v>
      </c>
      <c r="E748" s="5">
        <f>IF(A748=0,0,A748*LABOR_HRS_WK_TOM*SEASON_WEEKS*(1+DIM_PCT_TOM)^A748)</f>
        <v>99.000000000000014</v>
      </c>
      <c r="F748" s="5">
        <f>IF(B748=0,0,B748*LABOR_HRS_WK_CAR*SEASON_WEEKS*(1+DIM_PCT_CAR)^B748)</f>
        <v>96.920156249999962</v>
      </c>
      <c r="G748" s="5">
        <f>IF(C748=0,0,C748*LABOR_HRS_WK_MES*SEASON_WEEKS*(1+DIM_PCT_MES)^C748)</f>
        <v>0</v>
      </c>
      <c r="H748" s="5">
        <f>E748+F748+G748</f>
        <v>195.92015625</v>
      </c>
      <c r="I748" s="5">
        <f>MIN(H748,FARMER_HRS)</f>
        <v>195.92015625</v>
      </c>
      <c r="J748" s="5">
        <f>MAX(0,H748-FARMER_HRS)</f>
        <v>0</v>
      </c>
      <c r="K748" s="2">
        <f>I748*FARMER_RATE+J748*TEMP_WORKER_RATE</f>
        <v>6802.7832031249991</v>
      </c>
      <c r="L748" s="2">
        <f>A748*PRICE_TOM+B748*PRICE_CAR+C748*PRICE_MES</f>
        <v>15082</v>
      </c>
      <c r="M748" s="2">
        <f>A748*FERT_BED_TOM+B748*FERT_BED_CAR+C748*FERT_BED_MES</f>
        <v>2200</v>
      </c>
      <c r="N748" s="6">
        <f>IF(AND(D748&lt;=TOTAL_BEDS,J748&lt;=TEMP_WORKER_MAX*TEMP_WORKER_HRS),1,0)</f>
        <v>1</v>
      </c>
      <c r="O748" s="2">
        <f>L748-M748-K748-FIXED_COSTS</f>
        <v>-13920.783203125</v>
      </c>
      <c r="P748" s="2">
        <f>IF(N748=1,O748,"")</f>
        <v>-13920.783203125</v>
      </c>
    </row>
    <row r="749">
      <c r="A749" s="6">
        <v>1</v>
      </c>
      <c r="B749" s="6">
        <v>3</v>
      </c>
      <c r="C749" s="6">
        <v>1</v>
      </c>
      <c r="D749" s="6">
        <f>A749+B749+C749</f>
        <v>5</v>
      </c>
      <c r="E749" s="5">
        <f>IF(A749=0,0,A749*LABOR_HRS_WK_TOM*SEASON_WEEKS*(1+DIM_PCT_TOM)^A749)</f>
        <v>99.000000000000014</v>
      </c>
      <c r="F749" s="5">
        <f>IF(B749=0,0,B749*LABOR_HRS_WK_CAR*SEASON_WEEKS*(1+DIM_PCT_CAR)^B749)</f>
        <v>96.920156249999962</v>
      </c>
      <c r="G749" s="5">
        <f>IF(C749=0,0,C749*LABOR_HRS_WK_MES*SEASON_WEEKS*(1+DIM_PCT_MES)^C749)</f>
        <v>45.5625</v>
      </c>
      <c r="H749" s="5">
        <f>E749+F749+G749</f>
        <v>241.48265625</v>
      </c>
      <c r="I749" s="5">
        <f>MIN(H749,FARMER_HRS)</f>
        <v>241.48265625</v>
      </c>
      <c r="J749" s="5">
        <f>MAX(0,H749-FARMER_HRS)</f>
        <v>0</v>
      </c>
      <c r="K749" s="2">
        <f>I749*FARMER_RATE+J749*TEMP_WORKER_RATE</f>
        <v>8384.814453125</v>
      </c>
      <c r="L749" s="2">
        <f>A749*PRICE_TOM+B749*PRICE_CAR+C749*PRICE_MES</f>
        <v>17782</v>
      </c>
      <c r="M749" s="2">
        <f>A749*FERT_BED_TOM+B749*FERT_BED_CAR+C749*FERT_BED_MES</f>
        <v>3080</v>
      </c>
      <c r="N749" s="6">
        <f>IF(AND(D749&lt;=TOTAL_BEDS,J749&lt;=TEMP_WORKER_MAX*TEMP_WORKER_HRS),1,0)</f>
        <v>1</v>
      </c>
      <c r="O749" s="2">
        <f>L749-M749-K749-FIXED_COSTS</f>
        <v>-13682.814453125</v>
      </c>
      <c r="P749" s="2">
        <f>IF(N749=1,O749,"")</f>
        <v>-13682.814453125</v>
      </c>
    </row>
    <row r="750">
      <c r="A750" s="6">
        <v>1</v>
      </c>
      <c r="B750" s="6">
        <v>3</v>
      </c>
      <c r="C750" s="6">
        <v>2</v>
      </c>
      <c r="D750" s="6">
        <f>A750+B750+C750</f>
        <v>6</v>
      </c>
      <c r="E750" s="5">
        <f>IF(A750=0,0,A750*LABOR_HRS_WK_TOM*SEASON_WEEKS*(1+DIM_PCT_TOM)^A750)</f>
        <v>99.000000000000014</v>
      </c>
      <c r="F750" s="5">
        <f>IF(B750=0,0,B750*LABOR_HRS_WK_CAR*SEASON_WEEKS*(1+DIM_PCT_CAR)^B750)</f>
        <v>96.920156249999962</v>
      </c>
      <c r="G750" s="5">
        <f>IF(C750=0,0,C750*LABOR_HRS_WK_MES*SEASON_WEEKS*(1+DIM_PCT_MES)^C750)</f>
        <v>92.2640625</v>
      </c>
      <c r="H750" s="5">
        <f>E750+F750+G750</f>
        <v>288.18421875</v>
      </c>
      <c r="I750" s="5">
        <f>MIN(H750,FARMER_HRS)</f>
        <v>288.18421875</v>
      </c>
      <c r="J750" s="5">
        <f>MAX(0,H750-FARMER_HRS)</f>
        <v>0</v>
      </c>
      <c r="K750" s="2">
        <f>I750*FARMER_RATE+J750*TEMP_WORKER_RATE</f>
        <v>10006.396484375</v>
      </c>
      <c r="L750" s="2">
        <f>A750*PRICE_TOM+B750*PRICE_CAR+C750*PRICE_MES</f>
        <v>20482</v>
      </c>
      <c r="M750" s="2">
        <f>A750*FERT_BED_TOM+B750*FERT_BED_CAR+C750*FERT_BED_MES</f>
        <v>3960</v>
      </c>
      <c r="N750" s="6">
        <f>IF(AND(D750&lt;=TOTAL_BEDS,J750&lt;=TEMP_WORKER_MAX*TEMP_WORKER_HRS),1,0)</f>
        <v>1</v>
      </c>
      <c r="O750" s="2">
        <f>L750-M750-K750-FIXED_COSTS</f>
        <v>-13484.396484375</v>
      </c>
      <c r="P750" s="2">
        <f>IF(N750=1,O750,"")</f>
        <v>-13484.396484375</v>
      </c>
    </row>
    <row r="751">
      <c r="A751" s="6">
        <v>1</v>
      </c>
      <c r="B751" s="6">
        <v>3</v>
      </c>
      <c r="C751" s="6">
        <v>3</v>
      </c>
      <c r="D751" s="6">
        <f>A751+B751+C751</f>
        <v>7</v>
      </c>
      <c r="E751" s="5">
        <f>IF(A751=0,0,A751*LABOR_HRS_WK_TOM*SEASON_WEEKS*(1+DIM_PCT_TOM)^A751)</f>
        <v>99.000000000000014</v>
      </c>
      <c r="F751" s="5">
        <f>IF(B751=0,0,B751*LABOR_HRS_WK_CAR*SEASON_WEEKS*(1+DIM_PCT_CAR)^B751)</f>
        <v>96.920156249999962</v>
      </c>
      <c r="G751" s="5">
        <f>IF(C751=0,0,C751*LABOR_HRS_WK_MES*SEASON_WEEKS*(1+DIM_PCT_MES)^C751)</f>
        <v>140.12604492187498</v>
      </c>
      <c r="H751" s="5">
        <f>E751+F751+G751</f>
        <v>336.04620117187494</v>
      </c>
      <c r="I751" s="5">
        <f>MIN(H751,FARMER_HRS)</f>
        <v>336.04620117187494</v>
      </c>
      <c r="J751" s="5">
        <f>MAX(0,H751-FARMER_HRS)</f>
        <v>0</v>
      </c>
      <c r="K751" s="2">
        <f>I751*FARMER_RATE+J751*TEMP_WORKER_RATE</f>
        <v>11668.270874023436</v>
      </c>
      <c r="L751" s="2">
        <f>A751*PRICE_TOM+B751*PRICE_CAR+C751*PRICE_MES</f>
        <v>23182</v>
      </c>
      <c r="M751" s="2">
        <f>A751*FERT_BED_TOM+B751*FERT_BED_CAR+C751*FERT_BED_MES</f>
        <v>4840</v>
      </c>
      <c r="N751" s="6">
        <f>IF(AND(D751&lt;=TOTAL_BEDS,J751&lt;=TEMP_WORKER_MAX*TEMP_WORKER_HRS),1,0)</f>
        <v>1</v>
      </c>
      <c r="O751" s="2">
        <f>L751-M751-K751-FIXED_COSTS</f>
        <v>-13326.270874023436</v>
      </c>
      <c r="P751" s="2">
        <f>IF(N751=1,O751,"")</f>
        <v>-13326.270874023436</v>
      </c>
    </row>
    <row r="752">
      <c r="A752" s="6">
        <v>1</v>
      </c>
      <c r="B752" s="6">
        <v>3</v>
      </c>
      <c r="C752" s="6">
        <v>4</v>
      </c>
      <c r="D752" s="6">
        <f>A752+B752+C752</f>
        <v>8</v>
      </c>
      <c r="E752" s="5">
        <f>IF(A752=0,0,A752*LABOR_HRS_WK_TOM*SEASON_WEEKS*(1+DIM_PCT_TOM)^A752)</f>
        <v>99.000000000000014</v>
      </c>
      <c r="F752" s="5">
        <f>IF(B752=0,0,B752*LABOR_HRS_WK_CAR*SEASON_WEEKS*(1+DIM_PCT_CAR)^B752)</f>
        <v>96.920156249999962</v>
      </c>
      <c r="G752" s="5">
        <f>IF(C752=0,0,C752*LABOR_HRS_WK_MES*SEASON_WEEKS*(1+DIM_PCT_MES)^C752)</f>
        <v>189.17016064453119</v>
      </c>
      <c r="H752" s="5">
        <f>E752+F752+G752</f>
        <v>385.09031689453116</v>
      </c>
      <c r="I752" s="5">
        <f>MIN(H752,FARMER_HRS)</f>
        <v>385.09031689453116</v>
      </c>
      <c r="J752" s="5">
        <f>MAX(0,H752-FARMER_HRS)</f>
        <v>0</v>
      </c>
      <c r="K752" s="2">
        <f>I752*FARMER_RATE+J752*TEMP_WORKER_RATE</f>
        <v>13371.191558837887</v>
      </c>
      <c r="L752" s="2">
        <f>A752*PRICE_TOM+B752*PRICE_CAR+C752*PRICE_MES</f>
        <v>25882</v>
      </c>
      <c r="M752" s="2">
        <f>A752*FERT_BED_TOM+B752*FERT_BED_CAR+C752*FERT_BED_MES</f>
        <v>5720</v>
      </c>
      <c r="N752" s="6">
        <f>IF(AND(D752&lt;=TOTAL_BEDS,J752&lt;=TEMP_WORKER_MAX*TEMP_WORKER_HRS),1,0)</f>
        <v>1</v>
      </c>
      <c r="O752" s="2">
        <f>L752-M752-K752-FIXED_COSTS</f>
        <v>-13209.191558837887</v>
      </c>
      <c r="P752" s="2">
        <f>IF(N752=1,O752,"")</f>
        <v>-13209.191558837887</v>
      </c>
    </row>
    <row r="753">
      <c r="A753" s="6">
        <v>1</v>
      </c>
      <c r="B753" s="6">
        <v>3</v>
      </c>
      <c r="C753" s="6">
        <v>5</v>
      </c>
      <c r="D753" s="6">
        <f>A753+B753+C753</f>
        <v>9</v>
      </c>
      <c r="E753" s="5">
        <f>IF(A753=0,0,A753*LABOR_HRS_WK_TOM*SEASON_WEEKS*(1+DIM_PCT_TOM)^A753)</f>
        <v>99.000000000000014</v>
      </c>
      <c r="F753" s="5">
        <f>IF(B753=0,0,B753*LABOR_HRS_WK_CAR*SEASON_WEEKS*(1+DIM_PCT_CAR)^B753)</f>
        <v>96.920156249999962</v>
      </c>
      <c r="G753" s="5">
        <f>IF(C753=0,0,C753*LABOR_HRS_WK_MES*SEASON_WEEKS*(1+DIM_PCT_MES)^C753)</f>
        <v>239.41848456573481</v>
      </c>
      <c r="H753" s="5">
        <f>E753+F753+G753</f>
        <v>435.33864081573483</v>
      </c>
      <c r="I753" s="5">
        <f>MIN(H753,FARMER_HRS)</f>
        <v>435.33864081573483</v>
      </c>
      <c r="J753" s="5">
        <f>MAX(0,H753-FARMER_HRS)</f>
        <v>0</v>
      </c>
      <c r="K753" s="2">
        <f>I753*FARMER_RATE+J753*TEMP_WORKER_RATE</f>
        <v>15115.925028324125</v>
      </c>
      <c r="L753" s="2">
        <f>A753*PRICE_TOM+B753*PRICE_CAR+C753*PRICE_MES</f>
        <v>28582</v>
      </c>
      <c r="M753" s="2">
        <f>A753*FERT_BED_TOM+B753*FERT_BED_CAR+C753*FERT_BED_MES</f>
        <v>6600</v>
      </c>
      <c r="N753" s="6">
        <f>IF(AND(D753&lt;=TOTAL_BEDS,J753&lt;=TEMP_WORKER_MAX*TEMP_WORKER_HRS),1,0)</f>
        <v>1</v>
      </c>
      <c r="O753" s="2">
        <f>L753-M753-K753-FIXED_COSTS</f>
        <v>-13133.925028324125</v>
      </c>
      <c r="P753" s="2">
        <f>IF(N753=1,O753,"")</f>
        <v>-13133.925028324125</v>
      </c>
    </row>
    <row r="754">
      <c r="A754" s="6">
        <v>1</v>
      </c>
      <c r="B754" s="6">
        <v>3</v>
      </c>
      <c r="C754" s="6">
        <v>6</v>
      </c>
      <c r="D754" s="6">
        <f>A754+B754+C754</f>
        <v>10</v>
      </c>
      <c r="E754" s="5">
        <f>IF(A754=0,0,A754*LABOR_HRS_WK_TOM*SEASON_WEEKS*(1+DIM_PCT_TOM)^A754)</f>
        <v>99.000000000000014</v>
      </c>
      <c r="F754" s="5">
        <f>IF(B754=0,0,B754*LABOR_HRS_WK_CAR*SEASON_WEEKS*(1+DIM_PCT_CAR)^B754)</f>
        <v>96.920156249999962</v>
      </c>
      <c r="G754" s="5">
        <f>IF(C754=0,0,C754*LABOR_HRS_WK_MES*SEASON_WEEKS*(1+DIM_PCT_MES)^C754)</f>
        <v>290.89345874736773</v>
      </c>
      <c r="H754" s="5">
        <f>E754+F754+G754</f>
        <v>486.81361499736772</v>
      </c>
      <c r="I754" s="5">
        <f>MIN(H754,FARMER_HRS)</f>
        <v>486.81361499736772</v>
      </c>
      <c r="J754" s="5">
        <f>MAX(0,H754-FARMER_HRS)</f>
        <v>0</v>
      </c>
      <c r="K754" s="2">
        <f>I754*FARMER_RATE+J754*TEMP_WORKER_RATE</f>
        <v>16903.250520741934</v>
      </c>
      <c r="L754" s="2">
        <f>A754*PRICE_TOM+B754*PRICE_CAR+C754*PRICE_MES</f>
        <v>31282</v>
      </c>
      <c r="M754" s="2">
        <f>A754*FERT_BED_TOM+B754*FERT_BED_CAR+C754*FERT_BED_MES</f>
        <v>7480</v>
      </c>
      <c r="N754" s="6">
        <f>IF(AND(D754&lt;=TOTAL_BEDS,J754&lt;=TEMP_WORKER_MAX*TEMP_WORKER_HRS),1,0)</f>
        <v>1</v>
      </c>
      <c r="O754" s="2">
        <f>L754-M754-K754-FIXED_COSTS</f>
        <v>-13101.250520741934</v>
      </c>
      <c r="P754" s="2">
        <f>IF(N754=1,O754,"")</f>
        <v>-13101.250520741934</v>
      </c>
    </row>
    <row r="755">
      <c r="A755" s="6">
        <v>1</v>
      </c>
      <c r="B755" s="6">
        <v>3</v>
      </c>
      <c r="C755" s="6">
        <v>7</v>
      </c>
      <c r="D755" s="6">
        <f>A755+B755+C755</f>
        <v>11</v>
      </c>
      <c r="E755" s="5">
        <f>IF(A755=0,0,A755*LABOR_HRS_WK_TOM*SEASON_WEEKS*(1+DIM_PCT_TOM)^A755)</f>
        <v>99.000000000000014</v>
      </c>
      <c r="F755" s="5">
        <f>IF(B755=0,0,B755*LABOR_HRS_WK_CAR*SEASON_WEEKS*(1+DIM_PCT_CAR)^B755)</f>
        <v>96.920156249999962</v>
      </c>
      <c r="G755" s="5">
        <f>IF(C755=0,0,C755*LABOR_HRS_WK_MES*SEASON_WEEKS*(1+DIM_PCT_MES)^C755)</f>
        <v>343.61789814532818</v>
      </c>
      <c r="H755" s="5">
        <f>E755+F755+G755</f>
        <v>539.53805439532812</v>
      </c>
      <c r="I755" s="5">
        <f>MIN(H755,FARMER_HRS)</f>
        <v>539.53805439532812</v>
      </c>
      <c r="J755" s="5">
        <f>MAX(0,H755-FARMER_HRS)</f>
        <v>0</v>
      </c>
      <c r="K755" s="2">
        <f>I755*FARMER_RATE+J755*TEMP_WORKER_RATE</f>
        <v>18733.960222060003</v>
      </c>
      <c r="L755" s="2">
        <f>A755*PRICE_TOM+B755*PRICE_CAR+C755*PRICE_MES</f>
        <v>33982</v>
      </c>
      <c r="M755" s="2">
        <f>A755*FERT_BED_TOM+B755*FERT_BED_CAR+C755*FERT_BED_MES</f>
        <v>8360</v>
      </c>
      <c r="N755" s="6">
        <f>IF(AND(D755&lt;=TOTAL_BEDS,J755&lt;=TEMP_WORKER_MAX*TEMP_WORKER_HRS),1,0)</f>
        <v>1</v>
      </c>
      <c r="O755" s="2">
        <f>L755-M755-K755-FIXED_COSTS</f>
        <v>-13111.960222060003</v>
      </c>
      <c r="P755" s="2">
        <f>IF(N755=1,O755,"")</f>
        <v>-13111.960222060003</v>
      </c>
    </row>
    <row r="756">
      <c r="A756" s="6">
        <v>1</v>
      </c>
      <c r="B756" s="6">
        <v>3</v>
      </c>
      <c r="C756" s="6">
        <v>8</v>
      </c>
      <c r="D756" s="6">
        <f>A756+B756+C756</f>
        <v>12</v>
      </c>
      <c r="E756" s="5">
        <f>IF(A756=0,0,A756*LABOR_HRS_WK_TOM*SEASON_WEEKS*(1+DIM_PCT_TOM)^A756)</f>
        <v>99.000000000000014</v>
      </c>
      <c r="F756" s="5">
        <f>IF(B756=0,0,B756*LABOR_HRS_WK_CAR*SEASON_WEEKS*(1+DIM_PCT_CAR)^B756)</f>
        <v>96.920156249999962</v>
      </c>
      <c r="G756" s="5">
        <f>IF(C756=0,0,C756*LABOR_HRS_WK_MES*SEASON_WEEKS*(1+DIM_PCT_MES)^C756)</f>
        <v>397.61499642530833</v>
      </c>
      <c r="H756" s="5">
        <f>E756+F756+G756</f>
        <v>593.53515267530838</v>
      </c>
      <c r="I756" s="5">
        <f>MIN(H756,FARMER_HRS)</f>
        <v>593.53515267530838</v>
      </c>
      <c r="J756" s="5">
        <f>MAX(0,H756-FARMER_HRS)</f>
        <v>0</v>
      </c>
      <c r="K756" s="2">
        <f>I756*FARMER_RATE+J756*TEMP_WORKER_RATE</f>
        <v>20608.859467892653</v>
      </c>
      <c r="L756" s="2">
        <f>A756*PRICE_TOM+B756*PRICE_CAR+C756*PRICE_MES</f>
        <v>36682</v>
      </c>
      <c r="M756" s="2">
        <f>A756*FERT_BED_TOM+B756*FERT_BED_CAR+C756*FERT_BED_MES</f>
        <v>9240</v>
      </c>
      <c r="N756" s="6">
        <f>IF(AND(D756&lt;=TOTAL_BEDS,J756&lt;=TEMP_WORKER_MAX*TEMP_WORKER_HRS),1,0)</f>
        <v>1</v>
      </c>
      <c r="O756" s="2">
        <f>L756-M756-K756-FIXED_COSTS</f>
        <v>-13166.859467892653</v>
      </c>
      <c r="P756" s="2">
        <f>IF(N756=1,O756,"")</f>
        <v>-13166.859467892653</v>
      </c>
    </row>
    <row r="757">
      <c r="A757" s="6">
        <v>1</v>
      </c>
      <c r="B757" s="6">
        <v>3</v>
      </c>
      <c r="C757" s="6">
        <v>9</v>
      </c>
      <c r="D757" s="6">
        <f>A757+B757+C757</f>
        <v>13</v>
      </c>
      <c r="E757" s="5">
        <f>IF(A757=0,0,A757*LABOR_HRS_WK_TOM*SEASON_WEEKS*(1+DIM_PCT_TOM)^A757)</f>
        <v>99.000000000000014</v>
      </c>
      <c r="F757" s="5">
        <f>IF(B757=0,0,B757*LABOR_HRS_WK_CAR*SEASON_WEEKS*(1+DIM_PCT_CAR)^B757)</f>
        <v>96.920156249999962</v>
      </c>
      <c r="G757" s="5">
        <f>IF(C757=0,0,C757*LABOR_HRS_WK_MES*SEASON_WEEKS*(1+DIM_PCT_MES)^C757)</f>
        <v>452.90833186570273</v>
      </c>
      <c r="H757" s="5">
        <f>E757+F757+G757</f>
        <v>648.82848811570273</v>
      </c>
      <c r="I757" s="5">
        <f>MIN(H757,FARMER_HRS)</f>
        <v>648.82848811570273</v>
      </c>
      <c r="J757" s="5">
        <f>MAX(0,H757-FARMER_HRS)</f>
        <v>0</v>
      </c>
      <c r="K757" s="2">
        <f>I757*FARMER_RATE+J757*TEMP_WORKER_RATE</f>
        <v>22528.7669484619</v>
      </c>
      <c r="L757" s="2">
        <f>A757*PRICE_TOM+B757*PRICE_CAR+C757*PRICE_MES</f>
        <v>39382</v>
      </c>
      <c r="M757" s="2">
        <f>A757*FERT_BED_TOM+B757*FERT_BED_CAR+C757*FERT_BED_MES</f>
        <v>10120</v>
      </c>
      <c r="N757" s="6">
        <f>IF(AND(D757&lt;=TOTAL_BEDS,J757&lt;=TEMP_WORKER_MAX*TEMP_WORKER_HRS),1,0)</f>
        <v>1</v>
      </c>
      <c r="O757" s="2">
        <f>L757-M757-K757-FIXED_COSTS</f>
        <v>-13266.7669484619</v>
      </c>
      <c r="P757" s="2">
        <f>IF(N757=1,O757,"")</f>
        <v>-13266.7669484619</v>
      </c>
    </row>
    <row r="758">
      <c r="A758" s="6">
        <v>1</v>
      </c>
      <c r="B758" s="6">
        <v>3</v>
      </c>
      <c r="C758" s="6">
        <v>10</v>
      </c>
      <c r="D758" s="6">
        <f>A758+B758+C758</f>
        <v>14</v>
      </c>
      <c r="E758" s="5">
        <f>IF(A758=0,0,A758*LABOR_HRS_WK_TOM*SEASON_WEEKS*(1+DIM_PCT_TOM)^A758)</f>
        <v>99.000000000000014</v>
      </c>
      <c r="F758" s="5">
        <f>IF(B758=0,0,B758*LABOR_HRS_WK_CAR*SEASON_WEEKS*(1+DIM_PCT_CAR)^B758)</f>
        <v>96.920156249999962</v>
      </c>
      <c r="G758" s="5">
        <f>IF(C758=0,0,C758*LABOR_HRS_WK_MES*SEASON_WEEKS*(1+DIM_PCT_MES)^C758)</f>
        <v>509.52187334891551</v>
      </c>
      <c r="H758" s="5">
        <f>E758+F758+G758</f>
        <v>705.4420295989155</v>
      </c>
      <c r="I758" s="5">
        <f>MIN(H758,FARMER_HRS)</f>
        <v>705.4420295989155</v>
      </c>
      <c r="J758" s="5">
        <f>MAX(0,H758-FARMER_HRS)</f>
        <v>0</v>
      </c>
      <c r="K758" s="2">
        <f>I758*FARMER_RATE+J758*TEMP_WORKER_RATE</f>
        <v>24494.51491662901</v>
      </c>
      <c r="L758" s="2">
        <f>A758*PRICE_TOM+B758*PRICE_CAR+C758*PRICE_MES</f>
        <v>42082</v>
      </c>
      <c r="M758" s="2">
        <f>A758*FERT_BED_TOM+B758*FERT_BED_CAR+C758*FERT_BED_MES</f>
        <v>11000</v>
      </c>
      <c r="N758" s="6">
        <f>IF(AND(D758&lt;=TOTAL_BEDS,J758&lt;=TEMP_WORKER_MAX*TEMP_WORKER_HRS),1,0)</f>
        <v>1</v>
      </c>
      <c r="O758" s="2">
        <f>L758-M758-K758-FIXED_COSTS</f>
        <v>-13412.51491662901</v>
      </c>
      <c r="P758" s="2">
        <f>IF(N758=1,O758,"")</f>
        <v>-13412.51491662901</v>
      </c>
    </row>
    <row r="759">
      <c r="A759" s="6">
        <v>1</v>
      </c>
      <c r="B759" s="6">
        <v>3</v>
      </c>
      <c r="C759" s="6">
        <v>11</v>
      </c>
      <c r="D759" s="6">
        <f>A759+B759+C759</f>
        <v>15</v>
      </c>
      <c r="E759" s="5">
        <f>IF(A759=0,0,A759*LABOR_HRS_WK_TOM*SEASON_WEEKS*(1+DIM_PCT_TOM)^A759)</f>
        <v>99.000000000000014</v>
      </c>
      <c r="F759" s="5">
        <f>IF(B759=0,0,B759*LABOR_HRS_WK_CAR*SEASON_WEEKS*(1+DIM_PCT_CAR)^B759)</f>
        <v>96.920156249999962</v>
      </c>
      <c r="G759" s="5">
        <f>IF(C759=0,0,C759*LABOR_HRS_WK_MES*SEASON_WEEKS*(1+DIM_PCT_MES)^C759)</f>
        <v>567.47998644235463</v>
      </c>
      <c r="H759" s="5">
        <f>E759+F759+G759</f>
        <v>763.40014269235462</v>
      </c>
      <c r="I759" s="5">
        <f>MIN(H759,FARMER_HRS)</f>
        <v>720</v>
      </c>
      <c r="J759" s="5">
        <f>MAX(0,H759-FARMER_HRS)</f>
        <v>43.400142692354621</v>
      </c>
      <c r="K759" s="2">
        <f>I759*FARMER_RATE+J759*TEMP_WORKER_RATE</f>
        <v>25753.474699520044</v>
      </c>
      <c r="L759" s="2">
        <f>A759*PRICE_TOM+B759*PRICE_CAR+C759*PRICE_MES</f>
        <v>44782</v>
      </c>
      <c r="M759" s="2">
        <f>A759*FERT_BED_TOM+B759*FERT_BED_CAR+C759*FERT_BED_MES</f>
        <v>11880</v>
      </c>
      <c r="N759" s="6">
        <f>IF(AND(D759&lt;=TOTAL_BEDS,J759&lt;=TEMP_WORKER_MAX*TEMP_WORKER_HRS),1,0)</f>
        <v>1</v>
      </c>
      <c r="O759" s="2">
        <f>L759-M759-K759-FIXED_COSTS</f>
        <v>-12851.474699520044</v>
      </c>
      <c r="P759" s="2">
        <f>IF(N759=1,O759,"")</f>
        <v>-12851.474699520044</v>
      </c>
    </row>
    <row r="760">
      <c r="A760" s="6">
        <v>1</v>
      </c>
      <c r="B760" s="6">
        <v>3</v>
      </c>
      <c r="C760" s="6">
        <v>12</v>
      </c>
      <c r="D760" s="6">
        <f>A760+B760+C760</f>
        <v>16</v>
      </c>
      <c r="E760" s="5">
        <f>IF(A760=0,0,A760*LABOR_HRS_WK_TOM*SEASON_WEEKS*(1+DIM_PCT_TOM)^A760)</f>
        <v>99.000000000000014</v>
      </c>
      <c r="F760" s="5">
        <f>IF(B760=0,0,B760*LABOR_HRS_WK_CAR*SEASON_WEEKS*(1+DIM_PCT_CAR)^B760)</f>
        <v>96.920156249999962</v>
      </c>
      <c r="G760" s="5">
        <f>IF(C760=0,0,C760*LABOR_HRS_WK_MES*SEASON_WEEKS*(1+DIM_PCT_MES)^C760)</f>
        <v>626.807439570419</v>
      </c>
      <c r="H760" s="5">
        <f>E760+F760+G760</f>
        <v>822.727595820419</v>
      </c>
      <c r="I760" s="5">
        <f>MIN(H760,FARMER_HRS)</f>
        <v>720</v>
      </c>
      <c r="J760" s="5">
        <f>MAX(0,H760-FARMER_HRS)</f>
        <v>102.72759582041897</v>
      </c>
      <c r="K760" s="2">
        <f>I760*FARMER_RATE+J760*TEMP_WORKER_RATE</f>
        <v>26783.465205215609</v>
      </c>
      <c r="L760" s="2">
        <f>A760*PRICE_TOM+B760*PRICE_CAR+C760*PRICE_MES</f>
        <v>47482</v>
      </c>
      <c r="M760" s="2">
        <f>A760*FERT_BED_TOM+B760*FERT_BED_CAR+C760*FERT_BED_MES</f>
        <v>12760</v>
      </c>
      <c r="N760" s="6">
        <f>IF(AND(D760&lt;=TOTAL_BEDS,J760&lt;=TEMP_WORKER_MAX*TEMP_WORKER_HRS),1,0)</f>
        <v>1</v>
      </c>
      <c r="O760" s="2">
        <f>L760-M760-K760-FIXED_COSTS</f>
        <v>-12061.465205215609</v>
      </c>
      <c r="P760" s="2">
        <f>IF(N760=1,O760,"")</f>
        <v>-12061.465205215609</v>
      </c>
    </row>
    <row r="761">
      <c r="A761" s="6">
        <v>1</v>
      </c>
      <c r="B761" s="6">
        <v>3</v>
      </c>
      <c r="C761" s="6">
        <v>13</v>
      </c>
      <c r="D761" s="6">
        <f>A761+B761+C761</f>
        <v>17</v>
      </c>
      <c r="E761" s="5">
        <f>IF(A761=0,0,A761*LABOR_HRS_WK_TOM*SEASON_WEEKS*(1+DIM_PCT_TOM)^A761)</f>
        <v>99.000000000000014</v>
      </c>
      <c r="F761" s="5">
        <f>IF(B761=0,0,B761*LABOR_HRS_WK_CAR*SEASON_WEEKS*(1+DIM_PCT_CAR)^B761)</f>
        <v>96.920156249999962</v>
      </c>
      <c r="G761" s="5">
        <f>IF(C761=0,0,C761*LABOR_HRS_WK_MES*SEASON_WEEKS*(1+DIM_PCT_MES)^C761)</f>
        <v>687.52941027880331</v>
      </c>
      <c r="H761" s="5">
        <f>E761+F761+G761</f>
        <v>883.4495665288033</v>
      </c>
      <c r="I761" s="5">
        <f>MIN(H761,FARMER_HRS)</f>
        <v>720</v>
      </c>
      <c r="J761" s="5">
        <f>MAX(0,H761-FARMER_HRS)</f>
        <v>163.4495665288033</v>
      </c>
      <c r="K761" s="2">
        <f>I761*FARMER_RATE+J761*TEMP_WORKER_RATE</f>
        <v>27837.6660855695</v>
      </c>
      <c r="L761" s="2">
        <f>A761*PRICE_TOM+B761*PRICE_CAR+C761*PRICE_MES</f>
        <v>50182</v>
      </c>
      <c r="M761" s="2">
        <f>A761*FERT_BED_TOM+B761*FERT_BED_CAR+C761*FERT_BED_MES</f>
        <v>13640</v>
      </c>
      <c r="N761" s="6">
        <f>IF(AND(D761&lt;=TOTAL_BEDS,J761&lt;=TEMP_WORKER_MAX*TEMP_WORKER_HRS),1,0)</f>
        <v>1</v>
      </c>
      <c r="O761" s="2">
        <f>L761-M761-K761-FIXED_COSTS</f>
        <v>-11295.6660855695</v>
      </c>
      <c r="P761" s="2">
        <f>IF(N761=1,O761,"")</f>
        <v>-11295.6660855695</v>
      </c>
    </row>
    <row r="762">
      <c r="A762" s="6">
        <v>1</v>
      </c>
      <c r="B762" s="6">
        <v>3</v>
      </c>
      <c r="C762" s="6">
        <v>14</v>
      </c>
      <c r="D762" s="6">
        <f>A762+B762+C762</f>
        <v>18</v>
      </c>
      <c r="E762" s="5">
        <f>IF(A762=0,0,A762*LABOR_HRS_WK_TOM*SEASON_WEEKS*(1+DIM_PCT_TOM)^A762)</f>
        <v>99.000000000000014</v>
      </c>
      <c r="F762" s="5">
        <f>IF(B762=0,0,B762*LABOR_HRS_WK_CAR*SEASON_WEEKS*(1+DIM_PCT_CAR)^B762)</f>
        <v>96.920156249999962</v>
      </c>
      <c r="G762" s="5">
        <f>IF(C762=0,0,C762*LABOR_HRS_WK_MES*SEASON_WEEKS*(1+DIM_PCT_MES)^C762)</f>
        <v>749.67149159246435</v>
      </c>
      <c r="H762" s="5">
        <f>E762+F762+G762</f>
        <v>945.59164784246434</v>
      </c>
      <c r="I762" s="5">
        <f>MIN(H762,FARMER_HRS)</f>
        <v>720</v>
      </c>
      <c r="J762" s="5">
        <f>MAX(0,H762-FARMER_HRS)</f>
        <v>225.59164784246434</v>
      </c>
      <c r="K762" s="2">
        <f>I762*FARMER_RATE+J762*TEMP_WORKER_RATE</f>
        <v>28916.521663931671</v>
      </c>
      <c r="L762" s="2">
        <f>A762*PRICE_TOM+B762*PRICE_CAR+C762*PRICE_MES</f>
        <v>52882</v>
      </c>
      <c r="M762" s="2">
        <f>A762*FERT_BED_TOM+B762*FERT_BED_CAR+C762*FERT_BED_MES</f>
        <v>14520</v>
      </c>
      <c r="N762" s="6">
        <f>IF(AND(D762&lt;=TOTAL_BEDS,J762&lt;=TEMP_WORKER_MAX*TEMP_WORKER_HRS),1,0)</f>
        <v>1</v>
      </c>
      <c r="O762" s="2">
        <f>L762-M762-K762-FIXED_COSTS</f>
        <v>-10554.521663931671</v>
      </c>
      <c r="P762" s="2">
        <f>IF(N762=1,O762,"")</f>
        <v>-10554.521663931671</v>
      </c>
    </row>
    <row r="763">
      <c r="A763" s="6">
        <v>1</v>
      </c>
      <c r="B763" s="6">
        <v>3</v>
      </c>
      <c r="C763" s="6">
        <v>15</v>
      </c>
      <c r="D763" s="6">
        <f>A763+B763+C763</f>
        <v>19</v>
      </c>
      <c r="E763" s="5">
        <f>IF(A763=0,0,A763*LABOR_HRS_WK_TOM*SEASON_WEEKS*(1+DIM_PCT_TOM)^A763)</f>
        <v>99.000000000000014</v>
      </c>
      <c r="F763" s="5">
        <f>IF(B763=0,0,B763*LABOR_HRS_WK_CAR*SEASON_WEEKS*(1+DIM_PCT_CAR)^B763)</f>
        <v>96.920156249999962</v>
      </c>
      <c r="G763" s="5">
        <f>IF(C763=0,0,C763*LABOR_HRS_WK_MES*SEASON_WEEKS*(1+DIM_PCT_MES)^C763)</f>
        <v>813.25969846861074</v>
      </c>
      <c r="H763" s="5">
        <f>E763+F763+G763</f>
        <v>1009.1798547186107</v>
      </c>
      <c r="I763" s="5">
        <f>MIN(H763,FARMER_HRS)</f>
        <v>720</v>
      </c>
      <c r="J763" s="5">
        <f>MAX(0,H763-FARMER_HRS)</f>
        <v>289.17985471861073</v>
      </c>
      <c r="K763" s="2">
        <f>I763*FARMER_RATE+J763*TEMP_WORKER_RATE</f>
        <v>30020.483588864769</v>
      </c>
      <c r="L763" s="2">
        <f>A763*PRICE_TOM+B763*PRICE_CAR+C763*PRICE_MES</f>
        <v>55582</v>
      </c>
      <c r="M763" s="2">
        <f>A763*FERT_BED_TOM+B763*FERT_BED_CAR+C763*FERT_BED_MES</f>
        <v>15400</v>
      </c>
      <c r="N763" s="6">
        <f>IF(AND(D763&lt;=TOTAL_BEDS,J763&lt;=TEMP_WORKER_MAX*TEMP_WORKER_HRS),1,0)</f>
        <v>1</v>
      </c>
      <c r="O763" s="2">
        <f>L763-M763-K763-FIXED_COSTS</f>
        <v>-9838.4835888647685</v>
      </c>
      <c r="P763" s="2">
        <f>IF(N763=1,O763,"")</f>
        <v>-9838.4835888647685</v>
      </c>
    </row>
    <row r="764">
      <c r="A764" s="6">
        <v>1</v>
      </c>
      <c r="B764" s="6">
        <v>3</v>
      </c>
      <c r="C764" s="6">
        <v>16</v>
      </c>
      <c r="D764" s="6">
        <f>A764+B764+C764</f>
        <v>20</v>
      </c>
      <c r="E764" s="5">
        <f>IF(A764=0,0,A764*LABOR_HRS_WK_TOM*SEASON_WEEKS*(1+DIM_PCT_TOM)^A764)</f>
        <v>99.000000000000014</v>
      </c>
      <c r="F764" s="5">
        <f>IF(B764=0,0,B764*LABOR_HRS_WK_CAR*SEASON_WEEKS*(1+DIM_PCT_CAR)^B764)</f>
        <v>96.920156249999962</v>
      </c>
      <c r="G764" s="5">
        <f>IF(C764=0,0,C764*LABOR_HRS_WK_MES*SEASON_WEEKS*(1+DIM_PCT_MES)^C764)</f>
        <v>878.32047434609967</v>
      </c>
      <c r="H764" s="5">
        <f>E764+F764+G764</f>
        <v>1074.2406305960997</v>
      </c>
      <c r="I764" s="5">
        <f>MIN(H764,FARMER_HRS)</f>
        <v>720</v>
      </c>
      <c r="J764" s="5">
        <f>MAX(0,H764-FARMER_HRS)</f>
        <v>354.24063059609966</v>
      </c>
      <c r="K764" s="2">
        <f>I764*FARMER_RATE+J764*TEMP_WORKER_RATE</f>
        <v>31150.010947848954</v>
      </c>
      <c r="L764" s="2">
        <f>A764*PRICE_TOM+B764*PRICE_CAR+C764*PRICE_MES</f>
        <v>58282</v>
      </c>
      <c r="M764" s="2">
        <f>A764*FERT_BED_TOM+B764*FERT_BED_CAR+C764*FERT_BED_MES</f>
        <v>16280</v>
      </c>
      <c r="N764" s="6">
        <f>IF(AND(D764&lt;=TOTAL_BEDS,J764&lt;=TEMP_WORKER_MAX*TEMP_WORKER_HRS),1,0)</f>
        <v>1</v>
      </c>
      <c r="O764" s="2">
        <f>L764-M764-K764-FIXED_COSTS</f>
        <v>-9148.0109478489539</v>
      </c>
      <c r="P764" s="2">
        <f>IF(N764=1,O764,"")</f>
        <v>-9148.0109478489539</v>
      </c>
    </row>
    <row r="765">
      <c r="A765" s="6">
        <v>1</v>
      </c>
      <c r="B765" s="6">
        <v>3</v>
      </c>
      <c r="C765" s="6">
        <v>17</v>
      </c>
      <c r="D765" s="6">
        <f>A765+B765+C765</f>
        <v>21</v>
      </c>
      <c r="E765" s="5">
        <f>IF(A765=0,0,A765*LABOR_HRS_WK_TOM*SEASON_WEEKS*(1+DIM_PCT_TOM)^A765)</f>
        <v>99.000000000000014</v>
      </c>
      <c r="F765" s="5">
        <f>IF(B765=0,0,B765*LABOR_HRS_WK_CAR*SEASON_WEEKS*(1+DIM_PCT_CAR)^B765)</f>
        <v>96.920156249999962</v>
      </c>
      <c r="G765" s="5">
        <f>IF(C765=0,0,C765*LABOR_HRS_WK_MES*SEASON_WEEKS*(1+DIM_PCT_MES)^C765)</f>
        <v>944.88069779263992</v>
      </c>
      <c r="H765" s="5">
        <f>E765+F765+G765</f>
        <v>1140.80085404264</v>
      </c>
      <c r="I765" s="5">
        <f>MIN(H765,FARMER_HRS)</f>
        <v>720</v>
      </c>
      <c r="J765" s="5">
        <f>MAX(0,H765-FARMER_HRS)</f>
        <v>420.80085404263991</v>
      </c>
      <c r="K765" s="2">
        <f>I765*FARMER_RATE+J765*TEMP_WORKER_RATE</f>
        <v>32305.57038268472</v>
      </c>
      <c r="L765" s="2">
        <f>A765*PRICE_TOM+B765*PRICE_CAR+C765*PRICE_MES</f>
        <v>60982</v>
      </c>
      <c r="M765" s="2">
        <f>A765*FERT_BED_TOM+B765*FERT_BED_CAR+C765*FERT_BED_MES</f>
        <v>17160</v>
      </c>
      <c r="N765" s="6">
        <f>IF(AND(D765&lt;=TOTAL_BEDS,J765&lt;=TEMP_WORKER_MAX*TEMP_WORKER_HRS),1,0)</f>
        <v>1</v>
      </c>
      <c r="O765" s="2">
        <f>L765-M765-K765-FIXED_COSTS</f>
        <v>-8483.57038268472</v>
      </c>
      <c r="P765" s="2">
        <f>IF(N765=1,O765,"")</f>
        <v>-8483.57038268472</v>
      </c>
    </row>
    <row r="766">
      <c r="A766" s="6">
        <v>1</v>
      </c>
      <c r="B766" s="6">
        <v>3</v>
      </c>
      <c r="C766" s="6">
        <v>18</v>
      </c>
      <c r="D766" s="6">
        <f>A766+B766+C766</f>
        <v>22</v>
      </c>
      <c r="E766" s="5">
        <f>IF(A766=0,0,A766*LABOR_HRS_WK_TOM*SEASON_WEEKS*(1+DIM_PCT_TOM)^A766)</f>
        <v>99.000000000000014</v>
      </c>
      <c r="F766" s="5">
        <f>IF(B766=0,0,B766*LABOR_HRS_WK_CAR*SEASON_WEEKS*(1+DIM_PCT_CAR)^B766)</f>
        <v>96.920156249999962</v>
      </c>
      <c r="G766" s="5">
        <f>IF(C766=0,0,C766*LABOR_HRS_WK_MES*SEASON_WEEKS*(1+DIM_PCT_MES)^C766)</f>
        <v>1012.9676892512272</v>
      </c>
      <c r="H766" s="5">
        <f>E766+F766+G766</f>
        <v>1208.8878455012273</v>
      </c>
      <c r="I766" s="5">
        <f>MIN(H766,FARMER_HRS)</f>
        <v>720</v>
      </c>
      <c r="J766" s="5">
        <f>MAX(0,H766-FARMER_HRS)</f>
        <v>488.88784550122728</v>
      </c>
      <c r="K766" s="2">
        <f>I766*FARMER_RATE+J766*TEMP_WORKER_RATE</f>
        <v>33487.636206618525</v>
      </c>
      <c r="L766" s="2">
        <f>A766*PRICE_TOM+B766*PRICE_CAR+C766*PRICE_MES</f>
        <v>63682</v>
      </c>
      <c r="M766" s="2">
        <f>A766*FERT_BED_TOM+B766*FERT_BED_CAR+C766*FERT_BED_MES</f>
        <v>18040</v>
      </c>
      <c r="N766" s="6">
        <f>IF(AND(D766&lt;=TOTAL_BEDS,J766&lt;=TEMP_WORKER_MAX*TEMP_WORKER_HRS),1,0)</f>
        <v>1</v>
      </c>
      <c r="O766" s="2">
        <f>L766-M766-K766-FIXED_COSTS</f>
        <v>-7845.6362066185247</v>
      </c>
      <c r="P766" s="2">
        <f>IF(N766=1,O766,"")</f>
        <v>-7845.6362066185247</v>
      </c>
    </row>
    <row r="767">
      <c r="A767" s="6">
        <v>1</v>
      </c>
      <c r="B767" s="6">
        <v>3</v>
      </c>
      <c r="C767" s="6">
        <v>19</v>
      </c>
      <c r="D767" s="6">
        <f>A767+B767+C767</f>
        <v>23</v>
      </c>
      <c r="E767" s="5">
        <f>IF(A767=0,0,A767*LABOR_HRS_WK_TOM*SEASON_WEEKS*(1+DIM_PCT_TOM)^A767)</f>
        <v>99.000000000000014</v>
      </c>
      <c r="F767" s="5">
        <f>IF(B767=0,0,B767*LABOR_HRS_WK_CAR*SEASON_WEEKS*(1+DIM_PCT_CAR)^B767)</f>
        <v>96.920156249999962</v>
      </c>
      <c r="G767" s="5">
        <f>IF(C767=0,0,C767*LABOR_HRS_WK_MES*SEASON_WEEKS*(1+DIM_PCT_MES)^C767)</f>
        <v>1082.6092178872491</v>
      </c>
      <c r="H767" s="5">
        <f>E767+F767+G767</f>
        <v>1278.5293741372491</v>
      </c>
      <c r="I767" s="5">
        <f>MIN(H767,FARMER_HRS)</f>
        <v>720</v>
      </c>
      <c r="J767" s="5">
        <f>MAX(0,H767-FARMER_HRS)</f>
        <v>558.52937413724908</v>
      </c>
      <c r="K767" s="2">
        <f>I767*FARMER_RATE+J767*TEMP_WORKER_RATE</f>
        <v>34696.69052321613</v>
      </c>
      <c r="L767" s="2">
        <f>A767*PRICE_TOM+B767*PRICE_CAR+C767*PRICE_MES</f>
        <v>66382</v>
      </c>
      <c r="M767" s="2">
        <f>A767*FERT_BED_TOM+B767*FERT_BED_CAR+C767*FERT_BED_MES</f>
        <v>18920</v>
      </c>
      <c r="N767" s="6">
        <f>IF(AND(D767&lt;=TOTAL_BEDS,J767&lt;=TEMP_WORKER_MAX*TEMP_WORKER_HRS),1,0)</f>
        <v>1</v>
      </c>
      <c r="O767" s="2">
        <f>L767-M767-K767-FIXED_COSTS</f>
        <v>-7234.69052321613</v>
      </c>
      <c r="P767" s="2">
        <f>IF(N767=1,O767,"")</f>
        <v>-7234.69052321613</v>
      </c>
    </row>
    <row r="768">
      <c r="A768" s="6">
        <v>1</v>
      </c>
      <c r="B768" s="6">
        <v>3</v>
      </c>
      <c r="C768" s="6">
        <v>20</v>
      </c>
      <c r="D768" s="6">
        <f>A768+B768+C768</f>
        <v>24</v>
      </c>
      <c r="E768" s="5">
        <f>IF(A768=0,0,A768*LABOR_HRS_WK_TOM*SEASON_WEEKS*(1+DIM_PCT_TOM)^A768)</f>
        <v>99.000000000000014</v>
      </c>
      <c r="F768" s="5">
        <f>IF(B768=0,0,B768*LABOR_HRS_WK_CAR*SEASON_WEEKS*(1+DIM_PCT_CAR)^B768)</f>
        <v>96.920156249999962</v>
      </c>
      <c r="G768" s="5">
        <f>IF(C768=0,0,C768*LABOR_HRS_WK_MES*SEASON_WEEKS*(1+DIM_PCT_MES)^C768)</f>
        <v>1153.8335085377259</v>
      </c>
      <c r="H768" s="5">
        <f>E768+F768+G768</f>
        <v>1349.7536647877259</v>
      </c>
      <c r="I768" s="5">
        <f>MIN(H768,FARMER_HRS)</f>
        <v>720</v>
      </c>
      <c r="J768" s="5">
        <f>MAX(0,H768-FARMER_HRS)</f>
        <v>629.75366478772594</v>
      </c>
      <c r="K768" s="2">
        <f>I768*FARMER_RATE+J768*TEMP_WORKER_RATE</f>
        <v>35933.223347009131</v>
      </c>
      <c r="L768" s="2">
        <f>A768*PRICE_TOM+B768*PRICE_CAR+C768*PRICE_MES</f>
        <v>69082</v>
      </c>
      <c r="M768" s="2">
        <f>A768*FERT_BED_TOM+B768*FERT_BED_CAR+C768*FERT_BED_MES</f>
        <v>19800</v>
      </c>
      <c r="N768" s="6">
        <f>IF(AND(D768&lt;=TOTAL_BEDS,J768&lt;=TEMP_WORKER_MAX*TEMP_WORKER_HRS),1,0)</f>
        <v>1</v>
      </c>
      <c r="O768" s="2">
        <f>L768-M768-K768-FIXED_COSTS</f>
        <v>-6651.2233470091305</v>
      </c>
      <c r="P768" s="2">
        <f>IF(N768=1,O768,"")</f>
        <v>-6651.2233470091305</v>
      </c>
    </row>
    <row r="769">
      <c r="A769" s="6">
        <v>1</v>
      </c>
      <c r="B769" s="6">
        <v>3</v>
      </c>
      <c r="C769" s="6">
        <v>21</v>
      </c>
      <c r="D769" s="6">
        <f>A769+B769+C769</f>
        <v>25</v>
      </c>
      <c r="E769" s="5">
        <f>IF(A769=0,0,A769*LABOR_HRS_WK_TOM*SEASON_WEEKS*(1+DIM_PCT_TOM)^A769)</f>
        <v>99.000000000000014</v>
      </c>
      <c r="F769" s="5">
        <f>IF(B769=0,0,B769*LABOR_HRS_WK_CAR*SEASON_WEEKS*(1+DIM_PCT_CAR)^B769)</f>
        <v>96.920156249999962</v>
      </c>
      <c r="G769" s="5">
        <f>IF(C769=0,0,C769*LABOR_HRS_WK_MES*SEASON_WEEKS*(1+DIM_PCT_MES)^C769)</f>
        <v>1226.6692487641699</v>
      </c>
      <c r="H769" s="5">
        <f>E769+F769+G769</f>
        <v>1422.5894050141699</v>
      </c>
      <c r="I769" s="5">
        <f>MIN(H769,FARMER_HRS)</f>
        <v>720</v>
      </c>
      <c r="J769" s="5">
        <f>MAX(0,H769-FARMER_HRS)</f>
        <v>702.58940501416987</v>
      </c>
      <c r="K769" s="2">
        <f>I769*FARMER_RATE+J769*TEMP_WORKER_RATE</f>
        <v>37197.732725940448</v>
      </c>
      <c r="L769" s="2">
        <f>A769*PRICE_TOM+B769*PRICE_CAR+C769*PRICE_MES</f>
        <v>71782</v>
      </c>
      <c r="M769" s="2">
        <f>A769*FERT_BED_TOM+B769*FERT_BED_CAR+C769*FERT_BED_MES</f>
        <v>20680</v>
      </c>
      <c r="N769" s="6">
        <f>IF(AND(D769&lt;=TOTAL_BEDS,J769&lt;=TEMP_WORKER_MAX*TEMP_WORKER_HRS),1,0)</f>
        <v>1</v>
      </c>
      <c r="O769" s="2">
        <f>L769-M769-K769-FIXED_COSTS</f>
        <v>-6095.7327259404483</v>
      </c>
      <c r="P769" s="2">
        <f>IF(N769=1,O769,"")</f>
        <v>-6095.7327259404483</v>
      </c>
    </row>
    <row r="770">
      <c r="A770" s="6">
        <v>1</v>
      </c>
      <c r="B770" s="6">
        <v>3</v>
      </c>
      <c r="C770" s="6">
        <v>22</v>
      </c>
      <c r="D770" s="6">
        <f>A770+B770+C770</f>
        <v>26</v>
      </c>
      <c r="E770" s="5">
        <f>IF(A770=0,0,A770*LABOR_HRS_WK_TOM*SEASON_WEEKS*(1+DIM_PCT_TOM)^A770)</f>
        <v>99.000000000000014</v>
      </c>
      <c r="F770" s="5">
        <f>IF(B770=0,0,B770*LABOR_HRS_WK_CAR*SEASON_WEEKS*(1+DIM_PCT_CAR)^B770)</f>
        <v>96.920156249999962</v>
      </c>
      <c r="G770" s="5">
        <f>IF(C770=0,0,C770*LABOR_HRS_WK_MES*SEASON_WEEKS*(1+DIM_PCT_MES)^C770)</f>
        <v>1301.1455960105659</v>
      </c>
      <c r="H770" s="5">
        <f>E770+F770+G770</f>
        <v>1497.0657522605659</v>
      </c>
      <c r="I770" s="5">
        <f>MIN(H770,FARMER_HRS)</f>
        <v>720</v>
      </c>
      <c r="J770" s="5">
        <f>MAX(0,H770-FARMER_HRS)</f>
        <v>777.06575226056589</v>
      </c>
      <c r="K770" s="2">
        <f>I770*FARMER_RATE+J770*TEMP_WORKER_RATE</f>
        <v>38490.724865634824</v>
      </c>
      <c r="L770" s="2">
        <f>A770*PRICE_TOM+B770*PRICE_CAR+C770*PRICE_MES</f>
        <v>74482</v>
      </c>
      <c r="M770" s="2">
        <f>A770*FERT_BED_TOM+B770*FERT_BED_CAR+C770*FERT_BED_MES</f>
        <v>21560</v>
      </c>
      <c r="N770" s="6">
        <f>IF(AND(D770&lt;=TOTAL_BEDS,J770&lt;=TEMP_WORKER_MAX*TEMP_WORKER_HRS),1,0)</f>
        <v>1</v>
      </c>
      <c r="O770" s="2">
        <f>L770-M770-K770-FIXED_COSTS</f>
        <v>-5568.7248656348238</v>
      </c>
      <c r="P770" s="2">
        <f>IF(N770=1,O770,"")</f>
        <v>-5568.7248656348238</v>
      </c>
    </row>
    <row r="771">
      <c r="A771" s="6">
        <v>1</v>
      </c>
      <c r="B771" s="6">
        <v>3</v>
      </c>
      <c r="C771" s="6">
        <v>23</v>
      </c>
      <c r="D771" s="6">
        <f>A771+B771+C771</f>
        <v>27</v>
      </c>
      <c r="E771" s="5">
        <f>IF(A771=0,0,A771*LABOR_HRS_WK_TOM*SEASON_WEEKS*(1+DIM_PCT_TOM)^A771)</f>
        <v>99.000000000000014</v>
      </c>
      <c r="F771" s="5">
        <f>IF(B771=0,0,B771*LABOR_HRS_WK_CAR*SEASON_WEEKS*(1+DIM_PCT_CAR)^B771)</f>
        <v>96.920156249999962</v>
      </c>
      <c r="G771" s="5">
        <f>IF(C771=0,0,C771*LABOR_HRS_WK_MES*SEASON_WEEKS*(1+DIM_PCT_MES)^C771)</f>
        <v>1377.2921848680023</v>
      </c>
      <c r="H771" s="5">
        <f>E771+F771+G771</f>
        <v>1573.2123411180023</v>
      </c>
      <c r="I771" s="5">
        <f>MIN(H771,FARMER_HRS)</f>
        <v>720</v>
      </c>
      <c r="J771" s="5">
        <f>MAX(0,H771-FARMER_HRS)</f>
        <v>853.21234111800231</v>
      </c>
      <c r="K771" s="2">
        <f>I771*FARMER_RATE+J771*TEMP_WORKER_RATE</f>
        <v>39812.71425552087</v>
      </c>
      <c r="L771" s="2">
        <f>A771*PRICE_TOM+B771*PRICE_CAR+C771*PRICE_MES</f>
        <v>77182</v>
      </c>
      <c r="M771" s="2">
        <f>A771*FERT_BED_TOM+B771*FERT_BED_CAR+C771*FERT_BED_MES</f>
        <v>22440</v>
      </c>
      <c r="N771" s="6">
        <f>IF(AND(D771&lt;=TOTAL_BEDS,J771&lt;=TEMP_WORKER_MAX*TEMP_WORKER_HRS),1,0)</f>
        <v>1</v>
      </c>
      <c r="O771" s="2">
        <f>L771-M771-K771-FIXED_COSTS</f>
        <v>-5070.71425552087</v>
      </c>
      <c r="P771" s="2">
        <f>IF(N771=1,O771,"")</f>
        <v>-5070.71425552087</v>
      </c>
    </row>
    <row r="772">
      <c r="A772" s="6">
        <v>1</v>
      </c>
      <c r="B772" s="6">
        <v>3</v>
      </c>
      <c r="C772" s="6">
        <v>24</v>
      </c>
      <c r="D772" s="6">
        <f>A772+B772+C772</f>
        <v>28</v>
      </c>
      <c r="E772" s="5">
        <f>IF(A772=0,0,A772*LABOR_HRS_WK_TOM*SEASON_WEEKS*(1+DIM_PCT_TOM)^A772)</f>
        <v>99.000000000000014</v>
      </c>
      <c r="F772" s="5">
        <f>IF(B772=0,0,B772*LABOR_HRS_WK_CAR*SEASON_WEEKS*(1+DIM_PCT_CAR)^B772)</f>
        <v>96.920156249999962</v>
      </c>
      <c r="G772" s="5">
        <f>IF(C772=0,0,C772*LABOR_HRS_WK_MES*SEASON_WEEKS*(1+DIM_PCT_MES)^C772)</f>
        <v>1455.139134447498</v>
      </c>
      <c r="H772" s="5">
        <f>E772+F772+G772</f>
        <v>1651.059290697498</v>
      </c>
      <c r="I772" s="5">
        <f>MIN(H772,FARMER_HRS)</f>
        <v>720</v>
      </c>
      <c r="J772" s="5">
        <f>MAX(0,H772-FARMER_HRS)</f>
        <v>931.059290697498</v>
      </c>
      <c r="K772" s="2">
        <f>I772*FARMER_RATE+J772*TEMP_WORKER_RATE</f>
        <v>41164.22379683156</v>
      </c>
      <c r="L772" s="2">
        <f>A772*PRICE_TOM+B772*PRICE_CAR+C772*PRICE_MES</f>
        <v>79882</v>
      </c>
      <c r="M772" s="2">
        <f>A772*FERT_BED_TOM+B772*FERT_BED_CAR+C772*FERT_BED_MES</f>
        <v>23320</v>
      </c>
      <c r="N772" s="6">
        <f>IF(AND(D772&lt;=TOTAL_BEDS,J772&lt;=TEMP_WORKER_MAX*TEMP_WORKER_HRS),1,0)</f>
        <v>1</v>
      </c>
      <c r="O772" s="2">
        <f>L772-M772-K772-FIXED_COSTS</f>
        <v>-4602.22379683156</v>
      </c>
      <c r="P772" s="2">
        <f>IF(N772=1,O772,"")</f>
        <v>-4602.22379683156</v>
      </c>
    </row>
    <row r="773">
      <c r="A773" s="6">
        <v>1</v>
      </c>
      <c r="B773" s="6">
        <v>3</v>
      </c>
      <c r="C773" s="6">
        <v>25</v>
      </c>
      <c r="D773" s="6">
        <f>A773+B773+C773</f>
        <v>29</v>
      </c>
      <c r="E773" s="5">
        <f>IF(A773=0,0,A773*LABOR_HRS_WK_TOM*SEASON_WEEKS*(1+DIM_PCT_TOM)^A773)</f>
        <v>99.000000000000014</v>
      </c>
      <c r="F773" s="5">
        <f>IF(B773=0,0,B773*LABOR_HRS_WK_CAR*SEASON_WEEKS*(1+DIM_PCT_CAR)^B773)</f>
        <v>96.920156249999962</v>
      </c>
      <c r="G773" s="5">
        <f>IF(C773=0,0,C773*LABOR_HRS_WK_MES*SEASON_WEEKS*(1+DIM_PCT_MES)^C773)</f>
        <v>1534.7170558625955</v>
      </c>
      <c r="H773" s="5">
        <f>E773+F773+G773</f>
        <v>1730.6372121125955</v>
      </c>
      <c r="I773" s="5">
        <f>MIN(H773,FARMER_HRS)</f>
        <v>720</v>
      </c>
      <c r="J773" s="5">
        <f>MAX(0,H773-FARMER_HRS)</f>
        <v>1010.6372121125955</v>
      </c>
      <c r="K773" s="2">
        <f>I773*FARMER_RATE+J773*TEMP_WORKER_RATE</f>
        <v>42545.784932510338</v>
      </c>
      <c r="L773" s="2">
        <f>A773*PRICE_TOM+B773*PRICE_CAR+C773*PRICE_MES</f>
        <v>82582</v>
      </c>
      <c r="M773" s="2">
        <f>A773*FERT_BED_TOM+B773*FERT_BED_CAR+C773*FERT_BED_MES</f>
        <v>24200</v>
      </c>
      <c r="N773" s="6">
        <f>IF(AND(D773&lt;=TOTAL_BEDS,J773&lt;=TEMP_WORKER_MAX*TEMP_WORKER_HRS),1,0)</f>
        <v>1</v>
      </c>
      <c r="O773" s="2">
        <f>L773-M773-K773-FIXED_COSTS</f>
        <v>-4163.784932510338</v>
      </c>
      <c r="P773" s="2">
        <f>IF(N773=1,O773,"")</f>
        <v>-4163.784932510338</v>
      </c>
    </row>
    <row r="774">
      <c r="A774" s="6">
        <v>1</v>
      </c>
      <c r="B774" s="6">
        <v>3</v>
      </c>
      <c r="C774" s="6">
        <v>26</v>
      </c>
      <c r="D774" s="6">
        <f>A774+B774+C774</f>
        <v>30</v>
      </c>
      <c r="E774" s="5">
        <f>IF(A774=0,0,A774*LABOR_HRS_WK_TOM*SEASON_WEEKS*(1+DIM_PCT_TOM)^A774)</f>
        <v>99.000000000000014</v>
      </c>
      <c r="F774" s="5">
        <f>IF(B774=0,0,B774*LABOR_HRS_WK_CAR*SEASON_WEEKS*(1+DIM_PCT_CAR)^B774)</f>
        <v>96.920156249999962</v>
      </c>
      <c r="G774" s="5">
        <f>IF(C774=0,0,C774*LABOR_HRS_WK_MES*SEASON_WEEKS*(1+DIM_PCT_MES)^C774)</f>
        <v>1616.0570598233128</v>
      </c>
      <c r="H774" s="5">
        <f>E774+F774+G774</f>
        <v>1811.9772160733128</v>
      </c>
      <c r="I774" s="5">
        <f>MIN(H774,FARMER_HRS)</f>
        <v>720</v>
      </c>
      <c r="J774" s="5">
        <f>MAX(0,H774-FARMER_HRS)</f>
        <v>1091.9772160733128</v>
      </c>
      <c r="K774" s="2">
        <f>I774*FARMER_RATE+J774*TEMP_WORKER_RATE</f>
        <v>43957.937779050568</v>
      </c>
      <c r="L774" s="2">
        <f>A774*PRICE_TOM+B774*PRICE_CAR+C774*PRICE_MES</f>
        <v>85282</v>
      </c>
      <c r="M774" s="2">
        <f>A774*FERT_BED_TOM+B774*FERT_BED_CAR+C774*FERT_BED_MES</f>
        <v>25080</v>
      </c>
      <c r="N774" s="6">
        <f>IF(AND(D774&lt;=TOTAL_BEDS,J774&lt;=TEMP_WORKER_MAX*TEMP_WORKER_HRS),1,0)</f>
        <v>1</v>
      </c>
      <c r="O774" s="2">
        <f>L774-M774-K774-FIXED_COSTS</f>
        <v>-3755.9377790505678</v>
      </c>
      <c r="P774" s="2">
        <f>IF(N774=1,O774,"")</f>
        <v>-3755.9377790505678</v>
      </c>
    </row>
    <row r="775">
      <c r="A775" s="6">
        <v>1</v>
      </c>
      <c r="B775" s="6">
        <v>3</v>
      </c>
      <c r="C775" s="6">
        <v>27</v>
      </c>
      <c r="D775" s="6">
        <f>A775+B775+C775</f>
        <v>31</v>
      </c>
      <c r="E775" s="5">
        <f>IF(A775=0,0,A775*LABOR_HRS_WK_TOM*SEASON_WEEKS*(1+DIM_PCT_TOM)^A775)</f>
        <v>99.000000000000014</v>
      </c>
      <c r="F775" s="5">
        <f>IF(B775=0,0,B775*LABOR_HRS_WK_CAR*SEASON_WEEKS*(1+DIM_PCT_CAR)^B775)</f>
        <v>96.920156249999962</v>
      </c>
      <c r="G775" s="5">
        <f>IF(C775=0,0,C775*LABOR_HRS_WK_MES*SEASON_WEEKS*(1+DIM_PCT_MES)^C775)</f>
        <v>1699.19076434307</v>
      </c>
      <c r="H775" s="5">
        <f>E775+F775+G775</f>
        <v>1895.11092059307</v>
      </c>
      <c r="I775" s="5">
        <f>MIN(H775,FARMER_HRS)</f>
        <v>720</v>
      </c>
      <c r="J775" s="5">
        <f>MAX(0,H775-FARMER_HRS)</f>
        <v>1175.11092059307</v>
      </c>
      <c r="K775" s="2">
        <f>I775*FARMER_RATE+J775*TEMP_WORKER_RATE</f>
        <v>45401.23126029635</v>
      </c>
      <c r="L775" s="2">
        <f>A775*PRICE_TOM+B775*PRICE_CAR+C775*PRICE_MES</f>
        <v>87982</v>
      </c>
      <c r="M775" s="2">
        <f>A775*FERT_BED_TOM+B775*FERT_BED_CAR+C775*FERT_BED_MES</f>
        <v>25960</v>
      </c>
      <c r="N775" s="6">
        <f>IF(AND(D775&lt;=TOTAL_BEDS,J775&lt;=TEMP_WORKER_MAX*TEMP_WORKER_HRS),1,0)</f>
        <v>1</v>
      </c>
      <c r="O775" s="2">
        <f>L775-M775-K775-FIXED_COSTS</f>
        <v>-3379.2312602963502</v>
      </c>
      <c r="P775" s="2">
        <f>IF(N775=1,O775,"")</f>
        <v>-3379.2312602963502</v>
      </c>
    </row>
    <row r="776">
      <c r="A776" s="6">
        <v>1</v>
      </c>
      <c r="B776" s="6">
        <v>3</v>
      </c>
      <c r="C776" s="6">
        <v>28</v>
      </c>
      <c r="D776" s="6">
        <f>A776+B776+C776</f>
        <v>32</v>
      </c>
      <c r="E776" s="5">
        <f>IF(A776=0,0,A776*LABOR_HRS_WK_TOM*SEASON_WEEKS*(1+DIM_PCT_TOM)^A776)</f>
        <v>99.000000000000014</v>
      </c>
      <c r="F776" s="5">
        <f>IF(B776=0,0,B776*LABOR_HRS_WK_CAR*SEASON_WEEKS*(1+DIM_PCT_CAR)^B776)</f>
        <v>96.920156249999962</v>
      </c>
      <c r="G776" s="5">
        <f>IF(C776=0,0,C776*LABOR_HRS_WK_MES*SEASON_WEEKS*(1+DIM_PCT_MES)^C776)</f>
        <v>1784.1503025602233</v>
      </c>
      <c r="H776" s="5">
        <f>E776+F776+G776</f>
        <v>1980.0704588102233</v>
      </c>
      <c r="I776" s="5">
        <f>MIN(H776,FARMER_HRS)</f>
        <v>720</v>
      </c>
      <c r="J776" s="5">
        <f>MAX(0,H776-FARMER_HRS)</f>
        <v>1260.0704588102233</v>
      </c>
      <c r="K776" s="2">
        <f>I776*FARMER_RATE+J776*TEMP_WORKER_RATE</f>
        <v>46876.223243233042</v>
      </c>
      <c r="L776" s="2">
        <f>A776*PRICE_TOM+B776*PRICE_CAR+C776*PRICE_MES</f>
        <v>90682</v>
      </c>
      <c r="M776" s="2">
        <f>A776*FERT_BED_TOM+B776*FERT_BED_CAR+C776*FERT_BED_MES</f>
        <v>26840</v>
      </c>
      <c r="N776" s="6">
        <f>IF(AND(D776&lt;=TOTAL_BEDS,J776&lt;=TEMP_WORKER_MAX*TEMP_WORKER_HRS),1,0)</f>
        <v>1</v>
      </c>
      <c r="O776" s="2">
        <f>L776-M776-K776-FIXED_COSTS</f>
        <v>-3034.223243233042</v>
      </c>
      <c r="P776" s="2">
        <f>IF(N776=1,O776,"")</f>
        <v>-3034.223243233042</v>
      </c>
    </row>
    <row r="777">
      <c r="A777" s="6">
        <v>1</v>
      </c>
      <c r="B777" s="6">
        <v>3</v>
      </c>
      <c r="C777" s="6">
        <v>29</v>
      </c>
      <c r="D777" s="6">
        <f>A777+B777+C777</f>
        <v>33</v>
      </c>
      <c r="E777" s="5">
        <f>IF(A777=0,0,A777*LABOR_HRS_WK_TOM*SEASON_WEEKS*(1+DIM_PCT_TOM)^A777)</f>
        <v>99.000000000000014</v>
      </c>
      <c r="F777" s="5">
        <f>IF(B777=0,0,B777*LABOR_HRS_WK_CAR*SEASON_WEEKS*(1+DIM_PCT_CAR)^B777)</f>
        <v>96.920156249999962</v>
      </c>
      <c r="G777" s="5">
        <f>IF(C777=0,0,C777*LABOR_HRS_WK_MES*SEASON_WEEKS*(1+DIM_PCT_MES)^C777)</f>
        <v>1870.9683306758766</v>
      </c>
      <c r="H777" s="5">
        <f>E777+F777+G777</f>
        <v>2066.8884869258764</v>
      </c>
      <c r="I777" s="5">
        <f>MIN(H777,FARMER_HRS)</f>
        <v>720</v>
      </c>
      <c r="J777" s="5">
        <f>MAX(0,H777-FARMER_HRS)</f>
        <v>1346.8884869258764</v>
      </c>
      <c r="K777" s="2">
        <f>I777*FARMER_RATE+J777*TEMP_WORKER_RATE</f>
        <v>48383.480675796469</v>
      </c>
      <c r="L777" s="2">
        <f>A777*PRICE_TOM+B777*PRICE_CAR+C777*PRICE_MES</f>
        <v>93382</v>
      </c>
      <c r="M777" s="2">
        <f>A777*FERT_BED_TOM+B777*FERT_BED_CAR+C777*FERT_BED_MES</f>
        <v>27720</v>
      </c>
      <c r="N777" s="6">
        <f>IF(AND(D777&lt;=TOTAL_BEDS,J777&lt;=TEMP_WORKER_MAX*TEMP_WORKER_HRS),1,0)</f>
        <v>1</v>
      </c>
      <c r="O777" s="2">
        <f>L777-M777-K777-FIXED_COSTS</f>
        <v>-2721.4806757964689</v>
      </c>
      <c r="P777" s="2">
        <f>IF(N777=1,O777,"")</f>
        <v>-2721.4806757964689</v>
      </c>
    </row>
    <row r="778">
      <c r="A778" s="6">
        <v>1</v>
      </c>
      <c r="B778" s="6">
        <v>3</v>
      </c>
      <c r="C778" s="6">
        <v>30</v>
      </c>
      <c r="D778" s="6">
        <f>A778+B778+C778</f>
        <v>34</v>
      </c>
      <c r="E778" s="5">
        <f>IF(A778=0,0,A778*LABOR_HRS_WK_TOM*SEASON_WEEKS*(1+DIM_PCT_TOM)^A778)</f>
        <v>99.000000000000014</v>
      </c>
      <c r="F778" s="5">
        <f>IF(B778=0,0,B778*LABOR_HRS_WK_CAR*SEASON_WEEKS*(1+DIM_PCT_CAR)^B778)</f>
        <v>96.920156249999962</v>
      </c>
      <c r="G778" s="5">
        <f>IF(C778=0,0,C778*LABOR_HRS_WK_MES*SEASON_WEEKS*(1+DIM_PCT_MES)^C778)</f>
        <v>1959.6780360096466</v>
      </c>
      <c r="H778" s="5">
        <f>E778+F778+G778</f>
        <v>2155.5981922596466</v>
      </c>
      <c r="I778" s="5">
        <f>MIN(H778,FARMER_HRS)</f>
        <v>720</v>
      </c>
      <c r="J778" s="5">
        <f>MAX(0,H778-FARMER_HRS)</f>
        <v>1435.5981922596466</v>
      </c>
      <c r="K778" s="2">
        <f>I778*FARMER_RATE+J778*TEMP_WORKER_RATE</f>
        <v>49923.579726729979</v>
      </c>
      <c r="L778" s="2">
        <f>A778*PRICE_TOM+B778*PRICE_CAR+C778*PRICE_MES</f>
        <v>96082</v>
      </c>
      <c r="M778" s="2">
        <f>A778*FERT_BED_TOM+B778*FERT_BED_CAR+C778*FERT_BED_MES</f>
        <v>28600</v>
      </c>
      <c r="N778" s="6">
        <f>IF(AND(D778&lt;=TOTAL_BEDS,J778&lt;=TEMP_WORKER_MAX*TEMP_WORKER_HRS),1,0)</f>
        <v>1</v>
      </c>
      <c r="O778" s="2">
        <f>L778-M778-K778-FIXED_COSTS</f>
        <v>-2441.5797267299786</v>
      </c>
      <c r="P778" s="2">
        <f>IF(N778=1,O778,"")</f>
        <v>-2441.5797267299786</v>
      </c>
    </row>
    <row r="779">
      <c r="A779" s="6">
        <v>1</v>
      </c>
      <c r="B779" s="6">
        <v>4</v>
      </c>
      <c r="C779" s="6">
        <v>0</v>
      </c>
      <c r="D779" s="6">
        <f>A779+B779+C779</f>
        <v>5</v>
      </c>
      <c r="E779" s="5">
        <f>IF(A779=0,0,A779*LABOR_HRS_WK_TOM*SEASON_WEEKS*(1+DIM_PCT_TOM)^A779)</f>
        <v>99.000000000000014</v>
      </c>
      <c r="F779" s="5">
        <f>IF(B779=0,0,B779*LABOR_HRS_WK_CAR*SEASON_WEEKS*(1+DIM_PCT_CAR)^B779)</f>
        <v>132.45754687499993</v>
      </c>
      <c r="G779" s="5">
        <f>IF(C779=0,0,C779*LABOR_HRS_WK_MES*SEASON_WEEKS*(1+DIM_PCT_MES)^C779)</f>
        <v>0</v>
      </c>
      <c r="H779" s="5">
        <f>E779+F779+G779</f>
        <v>231.45754687499993</v>
      </c>
      <c r="I779" s="5">
        <f>MIN(H779,FARMER_HRS)</f>
        <v>231.45754687499993</v>
      </c>
      <c r="J779" s="5">
        <f>MAX(0,H779-FARMER_HRS)</f>
        <v>0</v>
      </c>
      <c r="K779" s="2">
        <f>I779*FARMER_RATE+J779*TEMP_WORKER_RATE</f>
        <v>8036.7203776041642</v>
      </c>
      <c r="L779" s="2">
        <f>A779*PRICE_TOM+B779*PRICE_CAR+C779*PRICE_MES</f>
        <v>17176</v>
      </c>
      <c r="M779" s="2">
        <f>A779*FERT_BED_TOM+B779*FERT_BED_CAR+C779*FERT_BED_MES</f>
        <v>2640</v>
      </c>
      <c r="N779" s="6">
        <f>IF(AND(D779&lt;=TOTAL_BEDS,J779&lt;=TEMP_WORKER_MAX*TEMP_WORKER_HRS),1,0)</f>
        <v>1</v>
      </c>
      <c r="O779" s="2">
        <f>L779-M779-K779-FIXED_COSTS</f>
        <v>-13500.720377604164</v>
      </c>
      <c r="P779" s="2">
        <f>IF(N779=1,O779,"")</f>
        <v>-13500.720377604164</v>
      </c>
    </row>
    <row r="780">
      <c r="A780" s="6">
        <v>1</v>
      </c>
      <c r="B780" s="6">
        <v>4</v>
      </c>
      <c r="C780" s="6">
        <v>1</v>
      </c>
      <c r="D780" s="6">
        <f>A780+B780+C780</f>
        <v>6</v>
      </c>
      <c r="E780" s="5">
        <f>IF(A780=0,0,A780*LABOR_HRS_WK_TOM*SEASON_WEEKS*(1+DIM_PCT_TOM)^A780)</f>
        <v>99.000000000000014</v>
      </c>
      <c r="F780" s="5">
        <f>IF(B780=0,0,B780*LABOR_HRS_WK_CAR*SEASON_WEEKS*(1+DIM_PCT_CAR)^B780)</f>
        <v>132.45754687499993</v>
      </c>
      <c r="G780" s="5">
        <f>IF(C780=0,0,C780*LABOR_HRS_WK_MES*SEASON_WEEKS*(1+DIM_PCT_MES)^C780)</f>
        <v>45.5625</v>
      </c>
      <c r="H780" s="5">
        <f>E780+F780+G780</f>
        <v>277.02004687499993</v>
      </c>
      <c r="I780" s="5">
        <f>MIN(H780,FARMER_HRS)</f>
        <v>277.02004687499993</v>
      </c>
      <c r="J780" s="5">
        <f>MAX(0,H780-FARMER_HRS)</f>
        <v>0</v>
      </c>
      <c r="K780" s="2">
        <f>I780*FARMER_RATE+J780*TEMP_WORKER_RATE</f>
        <v>9618.7516276041642</v>
      </c>
      <c r="L780" s="2">
        <f>A780*PRICE_TOM+B780*PRICE_CAR+C780*PRICE_MES</f>
        <v>19876</v>
      </c>
      <c r="M780" s="2">
        <f>A780*FERT_BED_TOM+B780*FERT_BED_CAR+C780*FERT_BED_MES</f>
        <v>3520</v>
      </c>
      <c r="N780" s="6">
        <f>IF(AND(D780&lt;=TOTAL_BEDS,J780&lt;=TEMP_WORKER_MAX*TEMP_WORKER_HRS),1,0)</f>
        <v>1</v>
      </c>
      <c r="O780" s="2">
        <f>L780-M780-K780-FIXED_COSTS</f>
        <v>-13262.751627604164</v>
      </c>
      <c r="P780" s="2">
        <f>IF(N780=1,O780,"")</f>
        <v>-13262.751627604164</v>
      </c>
    </row>
    <row r="781">
      <c r="A781" s="6">
        <v>1</v>
      </c>
      <c r="B781" s="6">
        <v>4</v>
      </c>
      <c r="C781" s="6">
        <v>2</v>
      </c>
      <c r="D781" s="6">
        <f>A781+B781+C781</f>
        <v>7</v>
      </c>
      <c r="E781" s="5">
        <f>IF(A781=0,0,A781*LABOR_HRS_WK_TOM*SEASON_WEEKS*(1+DIM_PCT_TOM)^A781)</f>
        <v>99.000000000000014</v>
      </c>
      <c r="F781" s="5">
        <f>IF(B781=0,0,B781*LABOR_HRS_WK_CAR*SEASON_WEEKS*(1+DIM_PCT_CAR)^B781)</f>
        <v>132.45754687499993</v>
      </c>
      <c r="G781" s="5">
        <f>IF(C781=0,0,C781*LABOR_HRS_WK_MES*SEASON_WEEKS*(1+DIM_PCT_MES)^C781)</f>
        <v>92.2640625</v>
      </c>
      <c r="H781" s="5">
        <f>E781+F781+G781</f>
        <v>323.72160937499996</v>
      </c>
      <c r="I781" s="5">
        <f>MIN(H781,FARMER_HRS)</f>
        <v>323.72160937499996</v>
      </c>
      <c r="J781" s="5">
        <f>MAX(0,H781-FARMER_HRS)</f>
        <v>0</v>
      </c>
      <c r="K781" s="2">
        <f>I781*FARMER_RATE+J781*TEMP_WORKER_RATE</f>
        <v>11240.333658854164</v>
      </c>
      <c r="L781" s="2">
        <f>A781*PRICE_TOM+B781*PRICE_CAR+C781*PRICE_MES</f>
        <v>22576</v>
      </c>
      <c r="M781" s="2">
        <f>A781*FERT_BED_TOM+B781*FERT_BED_CAR+C781*FERT_BED_MES</f>
        <v>4400</v>
      </c>
      <c r="N781" s="6">
        <f>IF(AND(D781&lt;=TOTAL_BEDS,J781&lt;=TEMP_WORKER_MAX*TEMP_WORKER_HRS),1,0)</f>
        <v>1</v>
      </c>
      <c r="O781" s="2">
        <f>L781-M781-K781-FIXED_COSTS</f>
        <v>-13064.333658854164</v>
      </c>
      <c r="P781" s="2">
        <f>IF(N781=1,O781,"")</f>
        <v>-13064.333658854164</v>
      </c>
    </row>
    <row r="782">
      <c r="A782" s="6">
        <v>1</v>
      </c>
      <c r="B782" s="6">
        <v>4</v>
      </c>
      <c r="C782" s="6">
        <v>3</v>
      </c>
      <c r="D782" s="6">
        <f>A782+B782+C782</f>
        <v>8</v>
      </c>
      <c r="E782" s="5">
        <f>IF(A782=0,0,A782*LABOR_HRS_WK_TOM*SEASON_WEEKS*(1+DIM_PCT_TOM)^A782)</f>
        <v>99.000000000000014</v>
      </c>
      <c r="F782" s="5">
        <f>IF(B782=0,0,B782*LABOR_HRS_WK_CAR*SEASON_WEEKS*(1+DIM_PCT_CAR)^B782)</f>
        <v>132.45754687499993</v>
      </c>
      <c r="G782" s="5">
        <f>IF(C782=0,0,C782*LABOR_HRS_WK_MES*SEASON_WEEKS*(1+DIM_PCT_MES)^C782)</f>
        <v>140.12604492187498</v>
      </c>
      <c r="H782" s="5">
        <f>E782+F782+G782</f>
        <v>371.58359179687488</v>
      </c>
      <c r="I782" s="5">
        <f>MIN(H782,FARMER_HRS)</f>
        <v>371.58359179687488</v>
      </c>
      <c r="J782" s="5">
        <f>MAX(0,H782-FARMER_HRS)</f>
        <v>0</v>
      </c>
      <c r="K782" s="2">
        <f>I782*FARMER_RATE+J782*TEMP_WORKER_RATE</f>
        <v>12902.2080485026</v>
      </c>
      <c r="L782" s="2">
        <f>A782*PRICE_TOM+B782*PRICE_CAR+C782*PRICE_MES</f>
        <v>25276</v>
      </c>
      <c r="M782" s="2">
        <f>A782*FERT_BED_TOM+B782*FERT_BED_CAR+C782*FERT_BED_MES</f>
        <v>5280</v>
      </c>
      <c r="N782" s="6">
        <f>IF(AND(D782&lt;=TOTAL_BEDS,J782&lt;=TEMP_WORKER_MAX*TEMP_WORKER_HRS),1,0)</f>
        <v>1</v>
      </c>
      <c r="O782" s="2">
        <f>L782-M782-K782-FIXED_COSTS</f>
        <v>-12906.2080485026</v>
      </c>
      <c r="P782" s="2">
        <f>IF(N782=1,O782,"")</f>
        <v>-12906.2080485026</v>
      </c>
    </row>
    <row r="783">
      <c r="A783" s="6">
        <v>1</v>
      </c>
      <c r="B783" s="6">
        <v>4</v>
      </c>
      <c r="C783" s="6">
        <v>4</v>
      </c>
      <c r="D783" s="6">
        <f>A783+B783+C783</f>
        <v>9</v>
      </c>
      <c r="E783" s="5">
        <f>IF(A783=0,0,A783*LABOR_HRS_WK_TOM*SEASON_WEEKS*(1+DIM_PCT_TOM)^A783)</f>
        <v>99.000000000000014</v>
      </c>
      <c r="F783" s="5">
        <f>IF(B783=0,0,B783*LABOR_HRS_WK_CAR*SEASON_WEEKS*(1+DIM_PCT_CAR)^B783)</f>
        <v>132.45754687499993</v>
      </c>
      <c r="G783" s="5">
        <f>IF(C783=0,0,C783*LABOR_HRS_WK_MES*SEASON_WEEKS*(1+DIM_PCT_MES)^C783)</f>
        <v>189.17016064453119</v>
      </c>
      <c r="H783" s="5">
        <f>E783+F783+G783</f>
        <v>420.6277075195311</v>
      </c>
      <c r="I783" s="5">
        <f>MIN(H783,FARMER_HRS)</f>
        <v>420.6277075195311</v>
      </c>
      <c r="J783" s="5">
        <f>MAX(0,H783-FARMER_HRS)</f>
        <v>0</v>
      </c>
      <c r="K783" s="2">
        <f>I783*FARMER_RATE+J783*TEMP_WORKER_RATE</f>
        <v>14605.128733317051</v>
      </c>
      <c r="L783" s="2">
        <f>A783*PRICE_TOM+B783*PRICE_CAR+C783*PRICE_MES</f>
        <v>27976</v>
      </c>
      <c r="M783" s="2">
        <f>A783*FERT_BED_TOM+B783*FERT_BED_CAR+C783*FERT_BED_MES</f>
        <v>6160</v>
      </c>
      <c r="N783" s="6">
        <f>IF(AND(D783&lt;=TOTAL_BEDS,J783&lt;=TEMP_WORKER_MAX*TEMP_WORKER_HRS),1,0)</f>
        <v>1</v>
      </c>
      <c r="O783" s="2">
        <f>L783-M783-K783-FIXED_COSTS</f>
        <v>-12789.128733317051</v>
      </c>
      <c r="P783" s="2">
        <f>IF(N783=1,O783,"")</f>
        <v>-12789.128733317051</v>
      </c>
    </row>
    <row r="784">
      <c r="A784" s="6">
        <v>1</v>
      </c>
      <c r="B784" s="6">
        <v>4</v>
      </c>
      <c r="C784" s="6">
        <v>5</v>
      </c>
      <c r="D784" s="6">
        <f>A784+B784+C784</f>
        <v>10</v>
      </c>
      <c r="E784" s="5">
        <f>IF(A784=0,0,A784*LABOR_HRS_WK_TOM*SEASON_WEEKS*(1+DIM_PCT_TOM)^A784)</f>
        <v>99.000000000000014</v>
      </c>
      <c r="F784" s="5">
        <f>IF(B784=0,0,B784*LABOR_HRS_WK_CAR*SEASON_WEEKS*(1+DIM_PCT_CAR)^B784)</f>
        <v>132.45754687499993</v>
      </c>
      <c r="G784" s="5">
        <f>IF(C784=0,0,C784*LABOR_HRS_WK_MES*SEASON_WEEKS*(1+DIM_PCT_MES)^C784)</f>
        <v>239.41848456573481</v>
      </c>
      <c r="H784" s="5">
        <f>E784+F784+G784</f>
        <v>470.87603144073478</v>
      </c>
      <c r="I784" s="5">
        <f>MIN(H784,FARMER_HRS)</f>
        <v>470.87603144073478</v>
      </c>
      <c r="J784" s="5">
        <f>MAX(0,H784-FARMER_HRS)</f>
        <v>0</v>
      </c>
      <c r="K784" s="2">
        <f>I784*FARMER_RATE+J784*TEMP_WORKER_RATE</f>
        <v>16349.86220280329</v>
      </c>
      <c r="L784" s="2">
        <f>A784*PRICE_TOM+B784*PRICE_CAR+C784*PRICE_MES</f>
        <v>30676</v>
      </c>
      <c r="M784" s="2">
        <f>A784*FERT_BED_TOM+B784*FERT_BED_CAR+C784*FERT_BED_MES</f>
        <v>7040</v>
      </c>
      <c r="N784" s="6">
        <f>IF(AND(D784&lt;=TOTAL_BEDS,J784&lt;=TEMP_WORKER_MAX*TEMP_WORKER_HRS),1,0)</f>
        <v>1</v>
      </c>
      <c r="O784" s="2">
        <f>L784-M784-K784-FIXED_COSTS</f>
        <v>-12713.86220280329</v>
      </c>
      <c r="P784" s="2">
        <f>IF(N784=1,O784,"")</f>
        <v>-12713.86220280329</v>
      </c>
    </row>
    <row r="785">
      <c r="A785" s="6">
        <v>1</v>
      </c>
      <c r="B785" s="6">
        <v>4</v>
      </c>
      <c r="C785" s="6">
        <v>6</v>
      </c>
      <c r="D785" s="6">
        <f>A785+B785+C785</f>
        <v>11</v>
      </c>
      <c r="E785" s="5">
        <f>IF(A785=0,0,A785*LABOR_HRS_WK_TOM*SEASON_WEEKS*(1+DIM_PCT_TOM)^A785)</f>
        <v>99.000000000000014</v>
      </c>
      <c r="F785" s="5">
        <f>IF(B785=0,0,B785*LABOR_HRS_WK_CAR*SEASON_WEEKS*(1+DIM_PCT_CAR)^B785)</f>
        <v>132.45754687499993</v>
      </c>
      <c r="G785" s="5">
        <f>IF(C785=0,0,C785*LABOR_HRS_WK_MES*SEASON_WEEKS*(1+DIM_PCT_MES)^C785)</f>
        <v>290.89345874736773</v>
      </c>
      <c r="H785" s="5">
        <f>E785+F785+G785</f>
        <v>522.35100562236767</v>
      </c>
      <c r="I785" s="5">
        <f>MIN(H785,FARMER_HRS)</f>
        <v>522.35100562236767</v>
      </c>
      <c r="J785" s="5">
        <f>MAX(0,H785-FARMER_HRS)</f>
        <v>0</v>
      </c>
      <c r="K785" s="2">
        <f>I785*FARMER_RATE+J785*TEMP_WORKER_RATE</f>
        <v>18137.1876952211</v>
      </c>
      <c r="L785" s="2">
        <f>A785*PRICE_TOM+B785*PRICE_CAR+C785*PRICE_MES</f>
        <v>33376</v>
      </c>
      <c r="M785" s="2">
        <f>A785*FERT_BED_TOM+B785*FERT_BED_CAR+C785*FERT_BED_MES</f>
        <v>7920</v>
      </c>
      <c r="N785" s="6">
        <f>IF(AND(D785&lt;=TOTAL_BEDS,J785&lt;=TEMP_WORKER_MAX*TEMP_WORKER_HRS),1,0)</f>
        <v>1</v>
      </c>
      <c r="O785" s="2">
        <f>L785-M785-K785-FIXED_COSTS</f>
        <v>-12681.187695221099</v>
      </c>
      <c r="P785" s="2">
        <f>IF(N785=1,O785,"")</f>
        <v>-12681.187695221099</v>
      </c>
    </row>
    <row r="786">
      <c r="A786" s="6">
        <v>1</v>
      </c>
      <c r="B786" s="6">
        <v>4</v>
      </c>
      <c r="C786" s="6">
        <v>7</v>
      </c>
      <c r="D786" s="6">
        <f>A786+B786+C786</f>
        <v>12</v>
      </c>
      <c r="E786" s="5">
        <f>IF(A786=0,0,A786*LABOR_HRS_WK_TOM*SEASON_WEEKS*(1+DIM_PCT_TOM)^A786)</f>
        <v>99.000000000000014</v>
      </c>
      <c r="F786" s="5">
        <f>IF(B786=0,0,B786*LABOR_HRS_WK_CAR*SEASON_WEEKS*(1+DIM_PCT_CAR)^B786)</f>
        <v>132.45754687499993</v>
      </c>
      <c r="G786" s="5">
        <f>IF(C786=0,0,C786*LABOR_HRS_WK_MES*SEASON_WEEKS*(1+DIM_PCT_MES)^C786)</f>
        <v>343.61789814532818</v>
      </c>
      <c r="H786" s="5">
        <f>E786+F786+G786</f>
        <v>575.07544502032806</v>
      </c>
      <c r="I786" s="5">
        <f>MIN(H786,FARMER_HRS)</f>
        <v>575.07544502032806</v>
      </c>
      <c r="J786" s="5">
        <f>MAX(0,H786-FARMER_HRS)</f>
        <v>0</v>
      </c>
      <c r="K786" s="2">
        <f>I786*FARMER_RATE+J786*TEMP_WORKER_RATE</f>
        <v>19967.897396539167</v>
      </c>
      <c r="L786" s="2">
        <f>A786*PRICE_TOM+B786*PRICE_CAR+C786*PRICE_MES</f>
        <v>36076</v>
      </c>
      <c r="M786" s="2">
        <f>A786*FERT_BED_TOM+B786*FERT_BED_CAR+C786*FERT_BED_MES</f>
        <v>8800</v>
      </c>
      <c r="N786" s="6">
        <f>IF(AND(D786&lt;=TOTAL_BEDS,J786&lt;=TEMP_WORKER_MAX*TEMP_WORKER_HRS),1,0)</f>
        <v>1</v>
      </c>
      <c r="O786" s="2">
        <f>L786-M786-K786-FIXED_COSTS</f>
        <v>-12691.897396539167</v>
      </c>
      <c r="P786" s="2">
        <f>IF(N786=1,O786,"")</f>
        <v>-12691.897396539167</v>
      </c>
    </row>
    <row r="787">
      <c r="A787" s="6">
        <v>1</v>
      </c>
      <c r="B787" s="6">
        <v>4</v>
      </c>
      <c r="C787" s="6">
        <v>8</v>
      </c>
      <c r="D787" s="6">
        <f>A787+B787+C787</f>
        <v>13</v>
      </c>
      <c r="E787" s="5">
        <f>IF(A787=0,0,A787*LABOR_HRS_WK_TOM*SEASON_WEEKS*(1+DIM_PCT_TOM)^A787)</f>
        <v>99.000000000000014</v>
      </c>
      <c r="F787" s="5">
        <f>IF(B787=0,0,B787*LABOR_HRS_WK_CAR*SEASON_WEEKS*(1+DIM_PCT_CAR)^B787)</f>
        <v>132.45754687499993</v>
      </c>
      <c r="G787" s="5">
        <f>IF(C787=0,0,C787*LABOR_HRS_WK_MES*SEASON_WEEKS*(1+DIM_PCT_MES)^C787)</f>
        <v>397.61499642530833</v>
      </c>
      <c r="H787" s="5">
        <f>E787+F787+G787</f>
        <v>629.07254330030833</v>
      </c>
      <c r="I787" s="5">
        <f>MIN(H787,FARMER_HRS)</f>
        <v>629.07254330030833</v>
      </c>
      <c r="J787" s="5">
        <f>MAX(0,H787-FARMER_HRS)</f>
        <v>0</v>
      </c>
      <c r="K787" s="2">
        <f>I787*FARMER_RATE+J787*TEMP_WORKER_RATE</f>
        <v>21842.796642371817</v>
      </c>
      <c r="L787" s="2">
        <f>A787*PRICE_TOM+B787*PRICE_CAR+C787*PRICE_MES</f>
        <v>38776</v>
      </c>
      <c r="M787" s="2">
        <f>A787*FERT_BED_TOM+B787*FERT_BED_CAR+C787*FERT_BED_MES</f>
        <v>9680</v>
      </c>
      <c r="N787" s="6">
        <f>IF(AND(D787&lt;=TOTAL_BEDS,J787&lt;=TEMP_WORKER_MAX*TEMP_WORKER_HRS),1,0)</f>
        <v>1</v>
      </c>
      <c r="O787" s="2">
        <f>L787-M787-K787-FIXED_COSTS</f>
        <v>-12746.796642371817</v>
      </c>
      <c r="P787" s="2">
        <f>IF(N787=1,O787,"")</f>
        <v>-12746.796642371817</v>
      </c>
    </row>
    <row r="788">
      <c r="A788" s="6">
        <v>1</v>
      </c>
      <c r="B788" s="6">
        <v>4</v>
      </c>
      <c r="C788" s="6">
        <v>9</v>
      </c>
      <c r="D788" s="6">
        <f>A788+B788+C788</f>
        <v>14</v>
      </c>
      <c r="E788" s="5">
        <f>IF(A788=0,0,A788*LABOR_HRS_WK_TOM*SEASON_WEEKS*(1+DIM_PCT_TOM)^A788)</f>
        <v>99.000000000000014</v>
      </c>
      <c r="F788" s="5">
        <f>IF(B788=0,0,B788*LABOR_HRS_WK_CAR*SEASON_WEEKS*(1+DIM_PCT_CAR)^B788)</f>
        <v>132.45754687499993</v>
      </c>
      <c r="G788" s="5">
        <f>IF(C788=0,0,C788*LABOR_HRS_WK_MES*SEASON_WEEKS*(1+DIM_PCT_MES)^C788)</f>
        <v>452.90833186570273</v>
      </c>
      <c r="H788" s="5">
        <f>E788+F788+G788</f>
        <v>684.36587874070267</v>
      </c>
      <c r="I788" s="5">
        <f>MIN(H788,FARMER_HRS)</f>
        <v>684.36587874070267</v>
      </c>
      <c r="J788" s="5">
        <f>MAX(0,H788-FARMER_HRS)</f>
        <v>0</v>
      </c>
      <c r="K788" s="2">
        <f>I788*FARMER_RATE+J788*TEMP_WORKER_RATE</f>
        <v>23762.704122941064</v>
      </c>
      <c r="L788" s="2">
        <f>A788*PRICE_TOM+B788*PRICE_CAR+C788*PRICE_MES</f>
        <v>41476</v>
      </c>
      <c r="M788" s="2">
        <f>A788*FERT_BED_TOM+B788*FERT_BED_CAR+C788*FERT_BED_MES</f>
        <v>10560</v>
      </c>
      <c r="N788" s="6">
        <f>IF(AND(D788&lt;=TOTAL_BEDS,J788&lt;=TEMP_WORKER_MAX*TEMP_WORKER_HRS),1,0)</f>
        <v>1</v>
      </c>
      <c r="O788" s="2">
        <f>L788-M788-K788-FIXED_COSTS</f>
        <v>-12846.704122941064</v>
      </c>
      <c r="P788" s="2">
        <f>IF(N788=1,O788,"")</f>
        <v>-12846.704122941064</v>
      </c>
    </row>
    <row r="789">
      <c r="A789" s="6">
        <v>1</v>
      </c>
      <c r="B789" s="6">
        <v>4</v>
      </c>
      <c r="C789" s="6">
        <v>10</v>
      </c>
      <c r="D789" s="6">
        <f>A789+B789+C789</f>
        <v>15</v>
      </c>
      <c r="E789" s="5">
        <f>IF(A789=0,0,A789*LABOR_HRS_WK_TOM*SEASON_WEEKS*(1+DIM_PCT_TOM)^A789)</f>
        <v>99.000000000000014</v>
      </c>
      <c r="F789" s="5">
        <f>IF(B789=0,0,B789*LABOR_HRS_WK_CAR*SEASON_WEEKS*(1+DIM_PCT_CAR)^B789)</f>
        <v>132.45754687499993</v>
      </c>
      <c r="G789" s="5">
        <f>IF(C789=0,0,C789*LABOR_HRS_WK_MES*SEASON_WEEKS*(1+DIM_PCT_MES)^C789)</f>
        <v>509.52187334891551</v>
      </c>
      <c r="H789" s="5">
        <f>E789+F789+G789</f>
        <v>740.97942022391544</v>
      </c>
      <c r="I789" s="5">
        <f>MIN(H789,FARMER_HRS)</f>
        <v>720</v>
      </c>
      <c r="J789" s="5">
        <f>MAX(0,H789-FARMER_HRS)</f>
        <v>20.97942022391544</v>
      </c>
      <c r="K789" s="2">
        <f>I789*FARMER_RATE+J789*TEMP_WORKER_RATE</f>
        <v>25364.226045554089</v>
      </c>
      <c r="L789" s="2">
        <f>A789*PRICE_TOM+B789*PRICE_CAR+C789*PRICE_MES</f>
        <v>44176</v>
      </c>
      <c r="M789" s="2">
        <f>A789*FERT_BED_TOM+B789*FERT_BED_CAR+C789*FERT_BED_MES</f>
        <v>11440</v>
      </c>
      <c r="N789" s="6">
        <f>IF(AND(D789&lt;=TOTAL_BEDS,J789&lt;=TEMP_WORKER_MAX*TEMP_WORKER_HRS),1,0)</f>
        <v>1</v>
      </c>
      <c r="O789" s="2">
        <f>L789-M789-K789-FIXED_COSTS</f>
        <v>-12628.226045554089</v>
      </c>
      <c r="P789" s="2">
        <f>IF(N789=1,O789,"")</f>
        <v>-12628.226045554089</v>
      </c>
    </row>
    <row r="790">
      <c r="A790" s="6">
        <v>1</v>
      </c>
      <c r="B790" s="6">
        <v>4</v>
      </c>
      <c r="C790" s="6">
        <v>11</v>
      </c>
      <c r="D790" s="6">
        <f>A790+B790+C790</f>
        <v>16</v>
      </c>
      <c r="E790" s="5">
        <f>IF(A790=0,0,A790*LABOR_HRS_WK_TOM*SEASON_WEEKS*(1+DIM_PCT_TOM)^A790)</f>
        <v>99.000000000000014</v>
      </c>
      <c r="F790" s="5">
        <f>IF(B790=0,0,B790*LABOR_HRS_WK_CAR*SEASON_WEEKS*(1+DIM_PCT_CAR)^B790)</f>
        <v>132.45754687499993</v>
      </c>
      <c r="G790" s="5">
        <f>IF(C790=0,0,C790*LABOR_HRS_WK_MES*SEASON_WEEKS*(1+DIM_PCT_MES)^C790)</f>
        <v>567.47998644235463</v>
      </c>
      <c r="H790" s="5">
        <f>E790+F790+G790</f>
        <v>798.93753331735456</v>
      </c>
      <c r="I790" s="5">
        <f>MIN(H790,FARMER_HRS)</f>
        <v>720</v>
      </c>
      <c r="J790" s="5">
        <f>MAX(0,H790-FARMER_HRS)</f>
        <v>78.937533317354564</v>
      </c>
      <c r="K790" s="2">
        <f>I790*FARMER_RATE+J790*TEMP_WORKER_RATE</f>
        <v>26370.443286759626</v>
      </c>
      <c r="L790" s="2">
        <f>A790*PRICE_TOM+B790*PRICE_CAR+C790*PRICE_MES</f>
        <v>46876</v>
      </c>
      <c r="M790" s="2">
        <f>A790*FERT_BED_TOM+B790*FERT_BED_CAR+C790*FERT_BED_MES</f>
        <v>12320</v>
      </c>
      <c r="N790" s="6">
        <f>IF(AND(D790&lt;=TOTAL_BEDS,J790&lt;=TEMP_WORKER_MAX*TEMP_WORKER_HRS),1,0)</f>
        <v>1</v>
      </c>
      <c r="O790" s="2">
        <f>L790-M790-K790-FIXED_COSTS</f>
        <v>-11814.443286759626</v>
      </c>
      <c r="P790" s="2">
        <f>IF(N790=1,O790,"")</f>
        <v>-11814.443286759626</v>
      </c>
    </row>
    <row r="791">
      <c r="A791" s="6">
        <v>1</v>
      </c>
      <c r="B791" s="6">
        <v>4</v>
      </c>
      <c r="C791" s="6">
        <v>12</v>
      </c>
      <c r="D791" s="6">
        <f>A791+B791+C791</f>
        <v>17</v>
      </c>
      <c r="E791" s="5">
        <f>IF(A791=0,0,A791*LABOR_HRS_WK_TOM*SEASON_WEEKS*(1+DIM_PCT_TOM)^A791)</f>
        <v>99.000000000000014</v>
      </c>
      <c r="F791" s="5">
        <f>IF(B791=0,0,B791*LABOR_HRS_WK_CAR*SEASON_WEEKS*(1+DIM_PCT_CAR)^B791)</f>
        <v>132.45754687499993</v>
      </c>
      <c r="G791" s="5">
        <f>IF(C791=0,0,C791*LABOR_HRS_WK_MES*SEASON_WEEKS*(1+DIM_PCT_MES)^C791)</f>
        <v>626.807439570419</v>
      </c>
      <c r="H791" s="5">
        <f>E791+F791+G791</f>
        <v>858.26498644541891</v>
      </c>
      <c r="I791" s="5">
        <f>MIN(H791,FARMER_HRS)</f>
        <v>720</v>
      </c>
      <c r="J791" s="5">
        <f>MAX(0,H791-FARMER_HRS)</f>
        <v>138.26498644541891</v>
      </c>
      <c r="K791" s="2">
        <f>I791*FARMER_RATE+J791*TEMP_WORKER_RATE</f>
        <v>27400.433792455187</v>
      </c>
      <c r="L791" s="2">
        <f>A791*PRICE_TOM+B791*PRICE_CAR+C791*PRICE_MES</f>
        <v>49576</v>
      </c>
      <c r="M791" s="2">
        <f>A791*FERT_BED_TOM+B791*FERT_BED_CAR+C791*FERT_BED_MES</f>
        <v>13200</v>
      </c>
      <c r="N791" s="6">
        <f>IF(AND(D791&lt;=TOTAL_BEDS,J791&lt;=TEMP_WORKER_MAX*TEMP_WORKER_HRS),1,0)</f>
        <v>1</v>
      </c>
      <c r="O791" s="2">
        <f>L791-M791-K791-FIXED_COSTS</f>
        <v>-11024.433792455187</v>
      </c>
      <c r="P791" s="2">
        <f>IF(N791=1,O791,"")</f>
        <v>-11024.433792455187</v>
      </c>
    </row>
    <row r="792">
      <c r="A792" s="6">
        <v>1</v>
      </c>
      <c r="B792" s="6">
        <v>4</v>
      </c>
      <c r="C792" s="6">
        <v>13</v>
      </c>
      <c r="D792" s="6">
        <f>A792+B792+C792</f>
        <v>18</v>
      </c>
      <c r="E792" s="5">
        <f>IF(A792=0,0,A792*LABOR_HRS_WK_TOM*SEASON_WEEKS*(1+DIM_PCT_TOM)^A792)</f>
        <v>99.000000000000014</v>
      </c>
      <c r="F792" s="5">
        <f>IF(B792=0,0,B792*LABOR_HRS_WK_CAR*SEASON_WEEKS*(1+DIM_PCT_CAR)^B792)</f>
        <v>132.45754687499993</v>
      </c>
      <c r="G792" s="5">
        <f>IF(C792=0,0,C792*LABOR_HRS_WK_MES*SEASON_WEEKS*(1+DIM_PCT_MES)^C792)</f>
        <v>687.52941027880331</v>
      </c>
      <c r="H792" s="5">
        <f>E792+F792+G792</f>
        <v>918.98695715380325</v>
      </c>
      <c r="I792" s="5">
        <f>MIN(H792,FARMER_HRS)</f>
        <v>720</v>
      </c>
      <c r="J792" s="5">
        <f>MAX(0,H792-FARMER_HRS)</f>
        <v>198.98695715380325</v>
      </c>
      <c r="K792" s="2">
        <f>I792*FARMER_RATE+J792*TEMP_WORKER_RATE</f>
        <v>28454.634672809083</v>
      </c>
      <c r="L792" s="2">
        <f>A792*PRICE_TOM+B792*PRICE_CAR+C792*PRICE_MES</f>
        <v>52276</v>
      </c>
      <c r="M792" s="2">
        <f>A792*FERT_BED_TOM+B792*FERT_BED_CAR+C792*FERT_BED_MES</f>
        <v>14080</v>
      </c>
      <c r="N792" s="6">
        <f>IF(AND(D792&lt;=TOTAL_BEDS,J792&lt;=TEMP_WORKER_MAX*TEMP_WORKER_HRS),1,0)</f>
        <v>1</v>
      </c>
      <c r="O792" s="2">
        <f>L792-M792-K792-FIXED_COSTS</f>
        <v>-10258.634672809083</v>
      </c>
      <c r="P792" s="2">
        <f>IF(N792=1,O792,"")</f>
        <v>-10258.634672809083</v>
      </c>
    </row>
    <row r="793">
      <c r="A793" s="6">
        <v>1</v>
      </c>
      <c r="B793" s="6">
        <v>4</v>
      </c>
      <c r="C793" s="6">
        <v>14</v>
      </c>
      <c r="D793" s="6">
        <f>A793+B793+C793</f>
        <v>19</v>
      </c>
      <c r="E793" s="5">
        <f>IF(A793=0,0,A793*LABOR_HRS_WK_TOM*SEASON_WEEKS*(1+DIM_PCT_TOM)^A793)</f>
        <v>99.000000000000014</v>
      </c>
      <c r="F793" s="5">
        <f>IF(B793=0,0,B793*LABOR_HRS_WK_CAR*SEASON_WEEKS*(1+DIM_PCT_CAR)^B793)</f>
        <v>132.45754687499993</v>
      </c>
      <c r="G793" s="5">
        <f>IF(C793=0,0,C793*LABOR_HRS_WK_MES*SEASON_WEEKS*(1+DIM_PCT_MES)^C793)</f>
        <v>749.67149159246435</v>
      </c>
      <c r="H793" s="5">
        <f>E793+F793+G793</f>
        <v>981.12903846746428</v>
      </c>
      <c r="I793" s="5">
        <f>MIN(H793,FARMER_HRS)</f>
        <v>720</v>
      </c>
      <c r="J793" s="5">
        <f>MAX(0,H793-FARMER_HRS)</f>
        <v>261.12903846746428</v>
      </c>
      <c r="K793" s="2">
        <f>I793*FARMER_RATE+J793*TEMP_WORKER_RATE</f>
        <v>29533.490251171253</v>
      </c>
      <c r="L793" s="2">
        <f>A793*PRICE_TOM+B793*PRICE_CAR+C793*PRICE_MES</f>
        <v>54976</v>
      </c>
      <c r="M793" s="2">
        <f>A793*FERT_BED_TOM+B793*FERT_BED_CAR+C793*FERT_BED_MES</f>
        <v>14960</v>
      </c>
      <c r="N793" s="6">
        <f>IF(AND(D793&lt;=TOTAL_BEDS,J793&lt;=TEMP_WORKER_MAX*TEMP_WORKER_HRS),1,0)</f>
        <v>1</v>
      </c>
      <c r="O793" s="2">
        <f>L793-M793-K793-FIXED_COSTS</f>
        <v>-9517.4902511712535</v>
      </c>
      <c r="P793" s="2">
        <f>IF(N793=1,O793,"")</f>
        <v>-9517.4902511712535</v>
      </c>
    </row>
    <row r="794">
      <c r="A794" s="6">
        <v>1</v>
      </c>
      <c r="B794" s="6">
        <v>4</v>
      </c>
      <c r="C794" s="6">
        <v>15</v>
      </c>
      <c r="D794" s="6">
        <f>A794+B794+C794</f>
        <v>20</v>
      </c>
      <c r="E794" s="5">
        <f>IF(A794=0,0,A794*LABOR_HRS_WK_TOM*SEASON_WEEKS*(1+DIM_PCT_TOM)^A794)</f>
        <v>99.000000000000014</v>
      </c>
      <c r="F794" s="5">
        <f>IF(B794=0,0,B794*LABOR_HRS_WK_CAR*SEASON_WEEKS*(1+DIM_PCT_CAR)^B794)</f>
        <v>132.45754687499993</v>
      </c>
      <c r="G794" s="5">
        <f>IF(C794=0,0,C794*LABOR_HRS_WK_MES*SEASON_WEEKS*(1+DIM_PCT_MES)^C794)</f>
        <v>813.25969846861074</v>
      </c>
      <c r="H794" s="5">
        <f>E794+F794+G794</f>
        <v>1044.7172453436106</v>
      </c>
      <c r="I794" s="5">
        <f>MIN(H794,FARMER_HRS)</f>
        <v>720</v>
      </c>
      <c r="J794" s="5">
        <f>MAX(0,H794-FARMER_HRS)</f>
        <v>324.71724534361056</v>
      </c>
      <c r="K794" s="2">
        <f>I794*FARMER_RATE+J794*TEMP_WORKER_RATE</f>
        <v>30637.452176104351</v>
      </c>
      <c r="L794" s="2">
        <f>A794*PRICE_TOM+B794*PRICE_CAR+C794*PRICE_MES</f>
        <v>57676</v>
      </c>
      <c r="M794" s="2">
        <f>A794*FERT_BED_TOM+B794*FERT_BED_CAR+C794*FERT_BED_MES</f>
        <v>15840</v>
      </c>
      <c r="N794" s="6">
        <f>IF(AND(D794&lt;=TOTAL_BEDS,J794&lt;=TEMP_WORKER_MAX*TEMP_WORKER_HRS),1,0)</f>
        <v>1</v>
      </c>
      <c r="O794" s="2">
        <f>L794-M794-K794-FIXED_COSTS</f>
        <v>-8801.45217610435</v>
      </c>
      <c r="P794" s="2">
        <f>IF(N794=1,O794,"")</f>
        <v>-8801.45217610435</v>
      </c>
    </row>
    <row r="795">
      <c r="A795" s="6">
        <v>1</v>
      </c>
      <c r="B795" s="6">
        <v>4</v>
      </c>
      <c r="C795" s="6">
        <v>16</v>
      </c>
      <c r="D795" s="6">
        <f>A795+B795+C795</f>
        <v>21</v>
      </c>
      <c r="E795" s="5">
        <f>IF(A795=0,0,A795*LABOR_HRS_WK_TOM*SEASON_WEEKS*(1+DIM_PCT_TOM)^A795)</f>
        <v>99.000000000000014</v>
      </c>
      <c r="F795" s="5">
        <f>IF(B795=0,0,B795*LABOR_HRS_WK_CAR*SEASON_WEEKS*(1+DIM_PCT_CAR)^B795)</f>
        <v>132.45754687499993</v>
      </c>
      <c r="G795" s="5">
        <f>IF(C795=0,0,C795*LABOR_HRS_WK_MES*SEASON_WEEKS*(1+DIM_PCT_MES)^C795)</f>
        <v>878.32047434609967</v>
      </c>
      <c r="H795" s="5">
        <f>E795+F795+G795</f>
        <v>1109.7780212210996</v>
      </c>
      <c r="I795" s="5">
        <f>MIN(H795,FARMER_HRS)</f>
        <v>720</v>
      </c>
      <c r="J795" s="5">
        <f>MAX(0,H795-FARMER_HRS)</f>
        <v>389.77802122109961</v>
      </c>
      <c r="K795" s="2">
        <f>I795*FARMER_RATE+J795*TEMP_WORKER_RATE</f>
        <v>31766.979535088532</v>
      </c>
      <c r="L795" s="2">
        <f>A795*PRICE_TOM+B795*PRICE_CAR+C795*PRICE_MES</f>
        <v>60376</v>
      </c>
      <c r="M795" s="2">
        <f>A795*FERT_BED_TOM+B795*FERT_BED_CAR+C795*FERT_BED_MES</f>
        <v>16720</v>
      </c>
      <c r="N795" s="6">
        <f>IF(AND(D795&lt;=TOTAL_BEDS,J795&lt;=TEMP_WORKER_MAX*TEMP_WORKER_HRS),1,0)</f>
        <v>1</v>
      </c>
      <c r="O795" s="2">
        <f>L795-M795-K795-FIXED_COSTS</f>
        <v>-8110.9795350885324</v>
      </c>
      <c r="P795" s="2">
        <f>IF(N795=1,O795,"")</f>
        <v>-8110.9795350885324</v>
      </c>
    </row>
    <row r="796">
      <c r="A796" s="6">
        <v>1</v>
      </c>
      <c r="B796" s="6">
        <v>4</v>
      </c>
      <c r="C796" s="6">
        <v>17</v>
      </c>
      <c r="D796" s="6">
        <f>A796+B796+C796</f>
        <v>22</v>
      </c>
      <c r="E796" s="5">
        <f>IF(A796=0,0,A796*LABOR_HRS_WK_TOM*SEASON_WEEKS*(1+DIM_PCT_TOM)^A796)</f>
        <v>99.000000000000014</v>
      </c>
      <c r="F796" s="5">
        <f>IF(B796=0,0,B796*LABOR_HRS_WK_CAR*SEASON_WEEKS*(1+DIM_PCT_CAR)^B796)</f>
        <v>132.45754687499993</v>
      </c>
      <c r="G796" s="5">
        <f>IF(C796=0,0,C796*LABOR_HRS_WK_MES*SEASON_WEEKS*(1+DIM_PCT_MES)^C796)</f>
        <v>944.88069779263992</v>
      </c>
      <c r="H796" s="5">
        <f>E796+F796+G796</f>
        <v>1176.3382446676399</v>
      </c>
      <c r="I796" s="5">
        <f>MIN(H796,FARMER_HRS)</f>
        <v>720</v>
      </c>
      <c r="J796" s="5">
        <f>MAX(0,H796-FARMER_HRS)</f>
        <v>456.33824466763986</v>
      </c>
      <c r="K796" s="2">
        <f>I796*FARMER_RATE+J796*TEMP_WORKER_RATE</f>
        <v>32922.5389699243</v>
      </c>
      <c r="L796" s="2">
        <f>A796*PRICE_TOM+B796*PRICE_CAR+C796*PRICE_MES</f>
        <v>63076</v>
      </c>
      <c r="M796" s="2">
        <f>A796*FERT_BED_TOM+B796*FERT_BED_CAR+C796*FERT_BED_MES</f>
        <v>17600</v>
      </c>
      <c r="N796" s="6">
        <f>IF(AND(D796&lt;=TOTAL_BEDS,J796&lt;=TEMP_WORKER_MAX*TEMP_WORKER_HRS),1,0)</f>
        <v>1</v>
      </c>
      <c r="O796" s="2">
        <f>L796-M796-K796-FIXED_COSTS</f>
        <v>-7446.5389699243024</v>
      </c>
      <c r="P796" s="2">
        <f>IF(N796=1,O796,"")</f>
        <v>-7446.5389699243024</v>
      </c>
    </row>
    <row r="797">
      <c r="A797" s="6">
        <v>1</v>
      </c>
      <c r="B797" s="6">
        <v>4</v>
      </c>
      <c r="C797" s="6">
        <v>18</v>
      </c>
      <c r="D797" s="6">
        <f>A797+B797+C797</f>
        <v>23</v>
      </c>
      <c r="E797" s="5">
        <f>IF(A797=0,0,A797*LABOR_HRS_WK_TOM*SEASON_WEEKS*(1+DIM_PCT_TOM)^A797)</f>
        <v>99.000000000000014</v>
      </c>
      <c r="F797" s="5">
        <f>IF(B797=0,0,B797*LABOR_HRS_WK_CAR*SEASON_WEEKS*(1+DIM_PCT_CAR)^B797)</f>
        <v>132.45754687499993</v>
      </c>
      <c r="G797" s="5">
        <f>IF(C797=0,0,C797*LABOR_HRS_WK_MES*SEASON_WEEKS*(1+DIM_PCT_MES)^C797)</f>
        <v>1012.9676892512272</v>
      </c>
      <c r="H797" s="5">
        <f>E797+F797+G797</f>
        <v>1244.425236126227</v>
      </c>
      <c r="I797" s="5">
        <f>MIN(H797,FARMER_HRS)</f>
        <v>720</v>
      </c>
      <c r="J797" s="5">
        <f>MAX(0,H797-FARMER_HRS)</f>
        <v>524.425236126227</v>
      </c>
      <c r="K797" s="2">
        <f>I797*FARMER_RATE+J797*TEMP_WORKER_RATE</f>
        <v>34104.6047938581</v>
      </c>
      <c r="L797" s="2">
        <f>A797*PRICE_TOM+B797*PRICE_CAR+C797*PRICE_MES</f>
        <v>65776</v>
      </c>
      <c r="M797" s="2">
        <f>A797*FERT_BED_TOM+B797*FERT_BED_CAR+C797*FERT_BED_MES</f>
        <v>18480</v>
      </c>
      <c r="N797" s="6">
        <f>IF(AND(D797&lt;=TOTAL_BEDS,J797&lt;=TEMP_WORKER_MAX*TEMP_WORKER_HRS),1,0)</f>
        <v>1</v>
      </c>
      <c r="O797" s="2">
        <f>L797-M797-K797-FIXED_COSTS</f>
        <v>-6808.6047938581032</v>
      </c>
      <c r="P797" s="2">
        <f>IF(N797=1,O797,"")</f>
        <v>-6808.6047938581032</v>
      </c>
    </row>
    <row r="798">
      <c r="A798" s="6">
        <v>1</v>
      </c>
      <c r="B798" s="6">
        <v>4</v>
      </c>
      <c r="C798" s="6">
        <v>19</v>
      </c>
      <c r="D798" s="6">
        <f>A798+B798+C798</f>
        <v>24</v>
      </c>
      <c r="E798" s="5">
        <f>IF(A798=0,0,A798*LABOR_HRS_WK_TOM*SEASON_WEEKS*(1+DIM_PCT_TOM)^A798)</f>
        <v>99.000000000000014</v>
      </c>
      <c r="F798" s="5">
        <f>IF(B798=0,0,B798*LABOR_HRS_WK_CAR*SEASON_WEEKS*(1+DIM_PCT_CAR)^B798)</f>
        <v>132.45754687499993</v>
      </c>
      <c r="G798" s="5">
        <f>IF(C798=0,0,C798*LABOR_HRS_WK_MES*SEASON_WEEKS*(1+DIM_PCT_MES)^C798)</f>
        <v>1082.6092178872491</v>
      </c>
      <c r="H798" s="5">
        <f>E798+F798+G798</f>
        <v>1314.066764762249</v>
      </c>
      <c r="I798" s="5">
        <f>MIN(H798,FARMER_HRS)</f>
        <v>720</v>
      </c>
      <c r="J798" s="5">
        <f>MAX(0,H798-FARMER_HRS)</f>
        <v>594.066764762249</v>
      </c>
      <c r="K798" s="2">
        <f>I798*FARMER_RATE+J798*TEMP_WORKER_RATE</f>
        <v>35313.659110455716</v>
      </c>
      <c r="L798" s="2">
        <f>A798*PRICE_TOM+B798*PRICE_CAR+C798*PRICE_MES</f>
        <v>68476</v>
      </c>
      <c r="M798" s="2">
        <f>A798*FERT_BED_TOM+B798*FERT_BED_CAR+C798*FERT_BED_MES</f>
        <v>19360</v>
      </c>
      <c r="N798" s="6">
        <f>IF(AND(D798&lt;=TOTAL_BEDS,J798&lt;=TEMP_WORKER_MAX*TEMP_WORKER_HRS),1,0)</f>
        <v>1</v>
      </c>
      <c r="O798" s="2">
        <f>L798-M798-K798-FIXED_COSTS</f>
        <v>-6197.6591104557156</v>
      </c>
      <c r="P798" s="2">
        <f>IF(N798=1,O798,"")</f>
        <v>-6197.6591104557156</v>
      </c>
    </row>
    <row r="799">
      <c r="A799" s="6">
        <v>1</v>
      </c>
      <c r="B799" s="6">
        <v>4</v>
      </c>
      <c r="C799" s="6">
        <v>20</v>
      </c>
      <c r="D799" s="6">
        <f>A799+B799+C799</f>
        <v>25</v>
      </c>
      <c r="E799" s="5">
        <f>IF(A799=0,0,A799*LABOR_HRS_WK_TOM*SEASON_WEEKS*(1+DIM_PCT_TOM)^A799)</f>
        <v>99.000000000000014</v>
      </c>
      <c r="F799" s="5">
        <f>IF(B799=0,0,B799*LABOR_HRS_WK_CAR*SEASON_WEEKS*(1+DIM_PCT_CAR)^B799)</f>
        <v>132.45754687499993</v>
      </c>
      <c r="G799" s="5">
        <f>IF(C799=0,0,C799*LABOR_HRS_WK_MES*SEASON_WEEKS*(1+DIM_PCT_MES)^C799)</f>
        <v>1153.8335085377259</v>
      </c>
      <c r="H799" s="5">
        <f>E799+F799+G799</f>
        <v>1385.2910554127259</v>
      </c>
      <c r="I799" s="5">
        <f>MIN(H799,FARMER_HRS)</f>
        <v>720</v>
      </c>
      <c r="J799" s="5">
        <f>MAX(0,H799-FARMER_HRS)</f>
        <v>665.29105541272588</v>
      </c>
      <c r="K799" s="2">
        <f>I799*FARMER_RATE+J799*TEMP_WORKER_RATE</f>
        <v>36550.191934248709</v>
      </c>
      <c r="L799" s="2">
        <f>A799*PRICE_TOM+B799*PRICE_CAR+C799*PRICE_MES</f>
        <v>71176</v>
      </c>
      <c r="M799" s="2">
        <f>A799*FERT_BED_TOM+B799*FERT_BED_CAR+C799*FERT_BED_MES</f>
        <v>20240</v>
      </c>
      <c r="N799" s="6">
        <f>IF(AND(D799&lt;=TOTAL_BEDS,J799&lt;=TEMP_WORKER_MAX*TEMP_WORKER_HRS),1,0)</f>
        <v>1</v>
      </c>
      <c r="O799" s="2">
        <f>L799-M799-K799-FIXED_COSTS</f>
        <v>-5614.191934248709</v>
      </c>
      <c r="P799" s="2">
        <f>IF(N799=1,O799,"")</f>
        <v>-5614.191934248709</v>
      </c>
    </row>
    <row r="800">
      <c r="A800" s="6">
        <v>1</v>
      </c>
      <c r="B800" s="6">
        <v>4</v>
      </c>
      <c r="C800" s="6">
        <v>21</v>
      </c>
      <c r="D800" s="6">
        <f>A800+B800+C800</f>
        <v>26</v>
      </c>
      <c r="E800" s="5">
        <f>IF(A800=0,0,A800*LABOR_HRS_WK_TOM*SEASON_WEEKS*(1+DIM_PCT_TOM)^A800)</f>
        <v>99.000000000000014</v>
      </c>
      <c r="F800" s="5">
        <f>IF(B800=0,0,B800*LABOR_HRS_WK_CAR*SEASON_WEEKS*(1+DIM_PCT_CAR)^B800)</f>
        <v>132.45754687499993</v>
      </c>
      <c r="G800" s="5">
        <f>IF(C800=0,0,C800*LABOR_HRS_WK_MES*SEASON_WEEKS*(1+DIM_PCT_MES)^C800)</f>
        <v>1226.6692487641699</v>
      </c>
      <c r="H800" s="5">
        <f>E800+F800+G800</f>
        <v>1458.1267956391698</v>
      </c>
      <c r="I800" s="5">
        <f>MIN(H800,FARMER_HRS)</f>
        <v>720</v>
      </c>
      <c r="J800" s="5">
        <f>MAX(0,H800-FARMER_HRS)</f>
        <v>738.12679563916981</v>
      </c>
      <c r="K800" s="2">
        <f>I800*FARMER_RATE+J800*TEMP_WORKER_RATE</f>
        <v>37814.701313180034</v>
      </c>
      <c r="L800" s="2">
        <f>A800*PRICE_TOM+B800*PRICE_CAR+C800*PRICE_MES</f>
        <v>73876</v>
      </c>
      <c r="M800" s="2">
        <f>A800*FERT_BED_TOM+B800*FERT_BED_CAR+C800*FERT_BED_MES</f>
        <v>21120</v>
      </c>
      <c r="N800" s="6">
        <f>IF(AND(D800&lt;=TOTAL_BEDS,J800&lt;=TEMP_WORKER_MAX*TEMP_WORKER_HRS),1,0)</f>
        <v>1</v>
      </c>
      <c r="O800" s="2">
        <f>L800-M800-K800-FIXED_COSTS</f>
        <v>-5058.701313180034</v>
      </c>
      <c r="P800" s="2">
        <f>IF(N800=1,O800,"")</f>
        <v>-5058.701313180034</v>
      </c>
    </row>
    <row r="801">
      <c r="A801" s="6">
        <v>1</v>
      </c>
      <c r="B801" s="6">
        <v>4</v>
      </c>
      <c r="C801" s="6">
        <v>22</v>
      </c>
      <c r="D801" s="6">
        <f>A801+B801+C801</f>
        <v>27</v>
      </c>
      <c r="E801" s="5">
        <f>IF(A801=0,0,A801*LABOR_HRS_WK_TOM*SEASON_WEEKS*(1+DIM_PCT_TOM)^A801)</f>
        <v>99.000000000000014</v>
      </c>
      <c r="F801" s="5">
        <f>IF(B801=0,0,B801*LABOR_HRS_WK_CAR*SEASON_WEEKS*(1+DIM_PCT_CAR)^B801)</f>
        <v>132.45754687499993</v>
      </c>
      <c r="G801" s="5">
        <f>IF(C801=0,0,C801*LABOR_HRS_WK_MES*SEASON_WEEKS*(1+DIM_PCT_MES)^C801)</f>
        <v>1301.1455960105659</v>
      </c>
      <c r="H801" s="5">
        <f>E801+F801+G801</f>
        <v>1532.6031428855658</v>
      </c>
      <c r="I801" s="5">
        <f>MIN(H801,FARMER_HRS)</f>
        <v>720</v>
      </c>
      <c r="J801" s="5">
        <f>MAX(0,H801-FARMER_HRS)</f>
        <v>812.60314288556583</v>
      </c>
      <c r="K801" s="2">
        <f>I801*FARMER_RATE+J801*TEMP_WORKER_RATE</f>
        <v>39107.6934528744</v>
      </c>
      <c r="L801" s="2">
        <f>A801*PRICE_TOM+B801*PRICE_CAR+C801*PRICE_MES</f>
        <v>76576</v>
      </c>
      <c r="M801" s="2">
        <f>A801*FERT_BED_TOM+B801*FERT_BED_CAR+C801*FERT_BED_MES</f>
        <v>22000</v>
      </c>
      <c r="N801" s="6">
        <f>IF(AND(D801&lt;=TOTAL_BEDS,J801&lt;=TEMP_WORKER_MAX*TEMP_WORKER_HRS),1,0)</f>
        <v>1</v>
      </c>
      <c r="O801" s="2">
        <f>L801-M801-K801-FIXED_COSTS</f>
        <v>-4531.6934528744023</v>
      </c>
      <c r="P801" s="2">
        <f>IF(N801=1,O801,"")</f>
        <v>-4531.6934528744023</v>
      </c>
    </row>
    <row r="802">
      <c r="A802" s="6">
        <v>1</v>
      </c>
      <c r="B802" s="6">
        <v>4</v>
      </c>
      <c r="C802" s="6">
        <v>23</v>
      </c>
      <c r="D802" s="6">
        <f>A802+B802+C802</f>
        <v>28</v>
      </c>
      <c r="E802" s="5">
        <f>IF(A802=0,0,A802*LABOR_HRS_WK_TOM*SEASON_WEEKS*(1+DIM_PCT_TOM)^A802)</f>
        <v>99.000000000000014</v>
      </c>
      <c r="F802" s="5">
        <f>IF(B802=0,0,B802*LABOR_HRS_WK_CAR*SEASON_WEEKS*(1+DIM_PCT_CAR)^B802)</f>
        <v>132.45754687499993</v>
      </c>
      <c r="G802" s="5">
        <f>IF(C802=0,0,C802*LABOR_HRS_WK_MES*SEASON_WEEKS*(1+DIM_PCT_MES)^C802)</f>
        <v>1377.2921848680023</v>
      </c>
      <c r="H802" s="5">
        <f>E802+F802+G802</f>
        <v>1608.7497317430023</v>
      </c>
      <c r="I802" s="5">
        <f>MIN(H802,FARMER_HRS)</f>
        <v>720</v>
      </c>
      <c r="J802" s="5">
        <f>MAX(0,H802-FARMER_HRS)</f>
        <v>888.74973174300226</v>
      </c>
      <c r="K802" s="2">
        <f>I802*FARMER_RATE+J802*TEMP_WORKER_RATE</f>
        <v>40429.682842760456</v>
      </c>
      <c r="L802" s="2">
        <f>A802*PRICE_TOM+B802*PRICE_CAR+C802*PRICE_MES</f>
        <v>79276</v>
      </c>
      <c r="M802" s="2">
        <f>A802*FERT_BED_TOM+B802*FERT_BED_CAR+C802*FERT_BED_MES</f>
        <v>22880</v>
      </c>
      <c r="N802" s="6">
        <f>IF(AND(D802&lt;=TOTAL_BEDS,J802&lt;=TEMP_WORKER_MAX*TEMP_WORKER_HRS),1,0)</f>
        <v>1</v>
      </c>
      <c r="O802" s="2">
        <f>L802-M802-K802-FIXED_COSTS</f>
        <v>-4033.682842760456</v>
      </c>
      <c r="P802" s="2">
        <f>IF(N802=1,O802,"")</f>
        <v>-4033.682842760456</v>
      </c>
    </row>
    <row r="803">
      <c r="A803" s="6">
        <v>1</v>
      </c>
      <c r="B803" s="6">
        <v>4</v>
      </c>
      <c r="C803" s="6">
        <v>24</v>
      </c>
      <c r="D803" s="6">
        <f>A803+B803+C803</f>
        <v>29</v>
      </c>
      <c r="E803" s="5">
        <f>IF(A803=0,0,A803*LABOR_HRS_WK_TOM*SEASON_WEEKS*(1+DIM_PCT_TOM)^A803)</f>
        <v>99.000000000000014</v>
      </c>
      <c r="F803" s="5">
        <f>IF(B803=0,0,B803*LABOR_HRS_WK_CAR*SEASON_WEEKS*(1+DIM_PCT_CAR)^B803)</f>
        <v>132.45754687499993</v>
      </c>
      <c r="G803" s="5">
        <f>IF(C803=0,0,C803*LABOR_HRS_WK_MES*SEASON_WEEKS*(1+DIM_PCT_MES)^C803)</f>
        <v>1455.139134447498</v>
      </c>
      <c r="H803" s="5">
        <f>E803+F803+G803</f>
        <v>1686.5966813224979</v>
      </c>
      <c r="I803" s="5">
        <f>MIN(H803,FARMER_HRS)</f>
        <v>720</v>
      </c>
      <c r="J803" s="5">
        <f>MAX(0,H803-FARMER_HRS)</f>
        <v>966.59668132249794</v>
      </c>
      <c r="K803" s="2">
        <f>I803*FARMER_RATE+J803*TEMP_WORKER_RATE</f>
        <v>41781.192384071146</v>
      </c>
      <c r="L803" s="2">
        <f>A803*PRICE_TOM+B803*PRICE_CAR+C803*PRICE_MES</f>
        <v>81976</v>
      </c>
      <c r="M803" s="2">
        <f>A803*FERT_BED_TOM+B803*FERT_BED_CAR+C803*FERT_BED_MES</f>
        <v>23760</v>
      </c>
      <c r="N803" s="6">
        <f>IF(AND(D803&lt;=TOTAL_BEDS,J803&lt;=TEMP_WORKER_MAX*TEMP_WORKER_HRS),1,0)</f>
        <v>1</v>
      </c>
      <c r="O803" s="2">
        <f>L803-M803-K803-FIXED_COSTS</f>
        <v>-3565.1923840711461</v>
      </c>
      <c r="P803" s="2">
        <f>IF(N803=1,O803,"")</f>
        <v>-3565.1923840711461</v>
      </c>
    </row>
    <row r="804">
      <c r="A804" s="6">
        <v>1</v>
      </c>
      <c r="B804" s="6">
        <v>4</v>
      </c>
      <c r="C804" s="6">
        <v>25</v>
      </c>
      <c r="D804" s="6">
        <f>A804+B804+C804</f>
        <v>30</v>
      </c>
      <c r="E804" s="5">
        <f>IF(A804=0,0,A804*LABOR_HRS_WK_TOM*SEASON_WEEKS*(1+DIM_PCT_TOM)^A804)</f>
        <v>99.000000000000014</v>
      </c>
      <c r="F804" s="5">
        <f>IF(B804=0,0,B804*LABOR_HRS_WK_CAR*SEASON_WEEKS*(1+DIM_PCT_CAR)^B804)</f>
        <v>132.45754687499993</v>
      </c>
      <c r="G804" s="5">
        <f>IF(C804=0,0,C804*LABOR_HRS_WK_MES*SEASON_WEEKS*(1+DIM_PCT_MES)^C804)</f>
        <v>1534.7170558625955</v>
      </c>
      <c r="H804" s="5">
        <f>E804+F804+G804</f>
        <v>1766.1746027375955</v>
      </c>
      <c r="I804" s="5">
        <f>MIN(H804,FARMER_HRS)</f>
        <v>720</v>
      </c>
      <c r="J804" s="5">
        <f>MAX(0,H804-FARMER_HRS)</f>
        <v>1046.1746027375955</v>
      </c>
      <c r="K804" s="2">
        <f>I804*FARMER_RATE+J804*TEMP_WORKER_RATE</f>
        <v>43162.753519749924</v>
      </c>
      <c r="L804" s="2">
        <f>A804*PRICE_TOM+B804*PRICE_CAR+C804*PRICE_MES</f>
        <v>84676</v>
      </c>
      <c r="M804" s="2">
        <f>A804*FERT_BED_TOM+B804*FERT_BED_CAR+C804*FERT_BED_MES</f>
        <v>24640</v>
      </c>
      <c r="N804" s="6">
        <f>IF(AND(D804&lt;=TOTAL_BEDS,J804&lt;=TEMP_WORKER_MAX*TEMP_WORKER_HRS),1,0)</f>
        <v>1</v>
      </c>
      <c r="O804" s="2">
        <f>L804-M804-K804-FIXED_COSTS</f>
        <v>-3126.7535197499237</v>
      </c>
      <c r="P804" s="2">
        <f>IF(N804=1,O804,"")</f>
        <v>-3126.7535197499237</v>
      </c>
    </row>
    <row r="805">
      <c r="A805" s="6">
        <v>1</v>
      </c>
      <c r="B805" s="6">
        <v>4</v>
      </c>
      <c r="C805" s="6">
        <v>26</v>
      </c>
      <c r="D805" s="6">
        <f>A805+B805+C805</f>
        <v>31</v>
      </c>
      <c r="E805" s="5">
        <f>IF(A805=0,0,A805*LABOR_HRS_WK_TOM*SEASON_WEEKS*(1+DIM_PCT_TOM)^A805)</f>
        <v>99.000000000000014</v>
      </c>
      <c r="F805" s="5">
        <f>IF(B805=0,0,B805*LABOR_HRS_WK_CAR*SEASON_WEEKS*(1+DIM_PCT_CAR)^B805)</f>
        <v>132.45754687499993</v>
      </c>
      <c r="G805" s="5">
        <f>IF(C805=0,0,C805*LABOR_HRS_WK_MES*SEASON_WEEKS*(1+DIM_PCT_MES)^C805)</f>
        <v>1616.0570598233128</v>
      </c>
      <c r="H805" s="5">
        <f>E805+F805+G805</f>
        <v>1847.5146066983127</v>
      </c>
      <c r="I805" s="5">
        <f>MIN(H805,FARMER_HRS)</f>
        <v>720</v>
      </c>
      <c r="J805" s="5">
        <f>MAX(0,H805-FARMER_HRS)</f>
        <v>1127.5146066983127</v>
      </c>
      <c r="K805" s="2">
        <f>I805*FARMER_RATE+J805*TEMP_WORKER_RATE</f>
        <v>44574.906366290146</v>
      </c>
      <c r="L805" s="2">
        <f>A805*PRICE_TOM+B805*PRICE_CAR+C805*PRICE_MES</f>
        <v>87376</v>
      </c>
      <c r="M805" s="2">
        <f>A805*FERT_BED_TOM+B805*FERT_BED_CAR+C805*FERT_BED_MES</f>
        <v>25520</v>
      </c>
      <c r="N805" s="6">
        <f>IF(AND(D805&lt;=TOTAL_BEDS,J805&lt;=TEMP_WORKER_MAX*TEMP_WORKER_HRS),1,0)</f>
        <v>1</v>
      </c>
      <c r="O805" s="2">
        <f>L805-M805-K805-FIXED_COSTS</f>
        <v>-2718.9063662901463</v>
      </c>
      <c r="P805" s="2">
        <f>IF(N805=1,O805,"")</f>
        <v>-2718.9063662901463</v>
      </c>
    </row>
    <row r="806">
      <c r="A806" s="6">
        <v>1</v>
      </c>
      <c r="B806" s="6">
        <v>4</v>
      </c>
      <c r="C806" s="6">
        <v>27</v>
      </c>
      <c r="D806" s="6">
        <f>A806+B806+C806</f>
        <v>32</v>
      </c>
      <c r="E806" s="5">
        <f>IF(A806=0,0,A806*LABOR_HRS_WK_TOM*SEASON_WEEKS*(1+DIM_PCT_TOM)^A806)</f>
        <v>99.000000000000014</v>
      </c>
      <c r="F806" s="5">
        <f>IF(B806=0,0,B806*LABOR_HRS_WK_CAR*SEASON_WEEKS*(1+DIM_PCT_CAR)^B806)</f>
        <v>132.45754687499993</v>
      </c>
      <c r="G806" s="5">
        <f>IF(C806=0,0,C806*LABOR_HRS_WK_MES*SEASON_WEEKS*(1+DIM_PCT_MES)^C806)</f>
        <v>1699.19076434307</v>
      </c>
      <c r="H806" s="5">
        <f>E806+F806+G806</f>
        <v>1930.64831121807</v>
      </c>
      <c r="I806" s="5">
        <f>MIN(H806,FARMER_HRS)</f>
        <v>720</v>
      </c>
      <c r="J806" s="5">
        <f>MAX(0,H806-FARMER_HRS)</f>
        <v>1210.64831121807</v>
      </c>
      <c r="K806" s="2">
        <f>I806*FARMER_RATE+J806*TEMP_WORKER_RATE</f>
        <v>46018.199847535936</v>
      </c>
      <c r="L806" s="2">
        <f>A806*PRICE_TOM+B806*PRICE_CAR+C806*PRICE_MES</f>
        <v>90076</v>
      </c>
      <c r="M806" s="2">
        <f>A806*FERT_BED_TOM+B806*FERT_BED_CAR+C806*FERT_BED_MES</f>
        <v>26400</v>
      </c>
      <c r="N806" s="6">
        <f>IF(AND(D806&lt;=TOTAL_BEDS,J806&lt;=TEMP_WORKER_MAX*TEMP_WORKER_HRS),1,0)</f>
        <v>1</v>
      </c>
      <c r="O806" s="2">
        <f>L806-M806-K806-FIXED_COSTS</f>
        <v>-2342.199847535936</v>
      </c>
      <c r="P806" s="2">
        <f>IF(N806=1,O806,"")</f>
        <v>-2342.199847535936</v>
      </c>
    </row>
    <row r="807">
      <c r="A807" s="6">
        <v>1</v>
      </c>
      <c r="B807" s="6">
        <v>4</v>
      </c>
      <c r="C807" s="6">
        <v>28</v>
      </c>
      <c r="D807" s="6">
        <f>A807+B807+C807</f>
        <v>33</v>
      </c>
      <c r="E807" s="5">
        <f>IF(A807=0,0,A807*LABOR_HRS_WK_TOM*SEASON_WEEKS*(1+DIM_PCT_TOM)^A807)</f>
        <v>99.000000000000014</v>
      </c>
      <c r="F807" s="5">
        <f>IF(B807=0,0,B807*LABOR_HRS_WK_CAR*SEASON_WEEKS*(1+DIM_PCT_CAR)^B807)</f>
        <v>132.45754687499993</v>
      </c>
      <c r="G807" s="5">
        <f>IF(C807=0,0,C807*LABOR_HRS_WK_MES*SEASON_WEEKS*(1+DIM_PCT_MES)^C807)</f>
        <v>1784.1503025602233</v>
      </c>
      <c r="H807" s="5">
        <f>E807+F807+G807</f>
        <v>2015.6078494352232</v>
      </c>
      <c r="I807" s="5">
        <f>MIN(H807,FARMER_HRS)</f>
        <v>720</v>
      </c>
      <c r="J807" s="5">
        <f>MAX(0,H807-FARMER_HRS)</f>
        <v>1295.6078494352232</v>
      </c>
      <c r="K807" s="2">
        <f>I807*FARMER_RATE+J807*TEMP_WORKER_RATE</f>
        <v>47493.191830472628</v>
      </c>
      <c r="L807" s="2">
        <f>A807*PRICE_TOM+B807*PRICE_CAR+C807*PRICE_MES</f>
        <v>92776</v>
      </c>
      <c r="M807" s="2">
        <f>A807*FERT_BED_TOM+B807*FERT_BED_CAR+C807*FERT_BED_MES</f>
        <v>27280</v>
      </c>
      <c r="N807" s="6">
        <f>IF(AND(D807&lt;=TOTAL_BEDS,J807&lt;=TEMP_WORKER_MAX*TEMP_WORKER_HRS),1,0)</f>
        <v>1</v>
      </c>
      <c r="O807" s="2">
        <f>L807-M807-K807-FIXED_COSTS</f>
        <v>-1997.1918304726278</v>
      </c>
      <c r="P807" s="2">
        <f>IF(N807=1,O807,"")</f>
        <v>-1997.1918304726278</v>
      </c>
    </row>
    <row r="808">
      <c r="A808" s="6">
        <v>1</v>
      </c>
      <c r="B808" s="6">
        <v>4</v>
      </c>
      <c r="C808" s="6">
        <v>29</v>
      </c>
      <c r="D808" s="6">
        <f>A808+B808+C808</f>
        <v>34</v>
      </c>
      <c r="E808" s="5">
        <f>IF(A808=0,0,A808*LABOR_HRS_WK_TOM*SEASON_WEEKS*(1+DIM_PCT_TOM)^A808)</f>
        <v>99.000000000000014</v>
      </c>
      <c r="F808" s="5">
        <f>IF(B808=0,0,B808*LABOR_HRS_WK_CAR*SEASON_WEEKS*(1+DIM_PCT_CAR)^B808)</f>
        <v>132.45754687499993</v>
      </c>
      <c r="G808" s="5">
        <f>IF(C808=0,0,C808*LABOR_HRS_WK_MES*SEASON_WEEKS*(1+DIM_PCT_MES)^C808)</f>
        <v>1870.9683306758766</v>
      </c>
      <c r="H808" s="5">
        <f>E808+F808+G808</f>
        <v>2102.4258775508765</v>
      </c>
      <c r="I808" s="5">
        <f>MIN(H808,FARMER_HRS)</f>
        <v>720</v>
      </c>
      <c r="J808" s="5">
        <f>MAX(0,H808-FARMER_HRS)</f>
        <v>1382.4258775508765</v>
      </c>
      <c r="K808" s="2">
        <f>I808*FARMER_RATE+J808*TEMP_WORKER_RATE</f>
        <v>49000.449263036047</v>
      </c>
      <c r="L808" s="2">
        <f>A808*PRICE_TOM+B808*PRICE_CAR+C808*PRICE_MES</f>
        <v>95476</v>
      </c>
      <c r="M808" s="2">
        <f>A808*FERT_BED_TOM+B808*FERT_BED_CAR+C808*FERT_BED_MES</f>
        <v>28160</v>
      </c>
      <c r="N808" s="6">
        <f>IF(AND(D808&lt;=TOTAL_BEDS,J808&lt;=TEMP_WORKER_MAX*TEMP_WORKER_HRS),1,0)</f>
        <v>1</v>
      </c>
      <c r="O808" s="2">
        <f>L808-M808-K808-FIXED_COSTS</f>
        <v>-1684.4492630360473</v>
      </c>
      <c r="P808" s="2">
        <f>IF(N808=1,O808,"")</f>
        <v>-1684.4492630360473</v>
      </c>
    </row>
    <row r="809">
      <c r="A809" s="6">
        <v>1</v>
      </c>
      <c r="B809" s="6">
        <v>4</v>
      </c>
      <c r="C809" s="6">
        <v>30</v>
      </c>
      <c r="D809" s="6">
        <f>A809+B809+C809</f>
        <v>35</v>
      </c>
      <c r="E809" s="5">
        <f>IF(A809=0,0,A809*LABOR_HRS_WK_TOM*SEASON_WEEKS*(1+DIM_PCT_TOM)^A809)</f>
        <v>99.000000000000014</v>
      </c>
      <c r="F809" s="5">
        <f>IF(B809=0,0,B809*LABOR_HRS_WK_CAR*SEASON_WEEKS*(1+DIM_PCT_CAR)^B809)</f>
        <v>132.45754687499993</v>
      </c>
      <c r="G809" s="5">
        <f>IF(C809=0,0,C809*LABOR_HRS_WK_MES*SEASON_WEEKS*(1+DIM_PCT_MES)^C809)</f>
        <v>1959.6780360096466</v>
      </c>
      <c r="H809" s="5">
        <f>E809+F809+G809</f>
        <v>2191.1355828846463</v>
      </c>
      <c r="I809" s="5">
        <f>MIN(H809,FARMER_HRS)</f>
        <v>720</v>
      </c>
      <c r="J809" s="5">
        <f>MAX(0,H809-FARMER_HRS)</f>
        <v>1471.1355828846463</v>
      </c>
      <c r="K809" s="2">
        <f>I809*FARMER_RATE+J809*TEMP_WORKER_RATE</f>
        <v>50540.548313969557</v>
      </c>
      <c r="L809" s="2">
        <f>A809*PRICE_TOM+B809*PRICE_CAR+C809*PRICE_MES</f>
        <v>98176</v>
      </c>
      <c r="M809" s="2">
        <f>A809*FERT_BED_TOM+B809*FERT_BED_CAR+C809*FERT_BED_MES</f>
        <v>29040</v>
      </c>
      <c r="N809" s="6">
        <f>IF(AND(D809&lt;=TOTAL_BEDS,J809&lt;=TEMP_WORKER_MAX*TEMP_WORKER_HRS),1,0)</f>
        <v>1</v>
      </c>
      <c r="O809" s="2">
        <f>L809-M809-K809-FIXED_COSTS</f>
        <v>-1404.5483139695571</v>
      </c>
      <c r="P809" s="2">
        <f>IF(N809=1,O809,"")</f>
        <v>-1404.5483139695571</v>
      </c>
    </row>
    <row r="810">
      <c r="A810" s="6">
        <v>1</v>
      </c>
      <c r="B810" s="6">
        <v>5</v>
      </c>
      <c r="C810" s="6">
        <v>0</v>
      </c>
      <c r="D810" s="6">
        <f>A810+B810+C810</f>
        <v>6</v>
      </c>
      <c r="E810" s="5">
        <f>IF(A810=0,0,A810*LABOR_HRS_WK_TOM*SEASON_WEEKS*(1+DIM_PCT_TOM)^A810)</f>
        <v>99.000000000000014</v>
      </c>
      <c r="F810" s="5">
        <f>IF(B810=0,0,B810*LABOR_HRS_WK_CAR*SEASON_WEEKS*(1+DIM_PCT_CAR)^B810)</f>
        <v>169.71123193359367</v>
      </c>
      <c r="G810" s="5">
        <f>IF(C810=0,0,C810*LABOR_HRS_WK_MES*SEASON_WEEKS*(1+DIM_PCT_MES)^C810)</f>
        <v>0</v>
      </c>
      <c r="H810" s="5">
        <f>E810+F810+G810</f>
        <v>268.71123193359369</v>
      </c>
      <c r="I810" s="5">
        <f>MIN(H810,FARMER_HRS)</f>
        <v>268.71123193359369</v>
      </c>
      <c r="J810" s="5">
        <f>MAX(0,H810-FARMER_HRS)</f>
        <v>0</v>
      </c>
      <c r="K810" s="2">
        <f>I810*FARMER_RATE+J810*TEMP_WORKER_RATE</f>
        <v>9330.2511088053361</v>
      </c>
      <c r="L810" s="2">
        <f>A810*PRICE_TOM+B810*PRICE_CAR+C810*PRICE_MES</f>
        <v>19270</v>
      </c>
      <c r="M810" s="2">
        <f>A810*FERT_BED_TOM+B810*FERT_BED_CAR+C810*FERT_BED_MES</f>
        <v>3080</v>
      </c>
      <c r="N810" s="6">
        <f>IF(AND(D810&lt;=TOTAL_BEDS,J810&lt;=TEMP_WORKER_MAX*TEMP_WORKER_HRS),1,0)</f>
        <v>1</v>
      </c>
      <c r="O810" s="2">
        <f>L810-M810-K810-FIXED_COSTS</f>
        <v>-13140.251108805336</v>
      </c>
      <c r="P810" s="2">
        <f>IF(N810=1,O810,"")</f>
        <v>-13140.251108805336</v>
      </c>
    </row>
    <row r="811">
      <c r="A811" s="6">
        <v>1</v>
      </c>
      <c r="B811" s="6">
        <v>5</v>
      </c>
      <c r="C811" s="6">
        <v>1</v>
      </c>
      <c r="D811" s="6">
        <f>A811+B811+C811</f>
        <v>7</v>
      </c>
      <c r="E811" s="5">
        <f>IF(A811=0,0,A811*LABOR_HRS_WK_TOM*SEASON_WEEKS*(1+DIM_PCT_TOM)^A811)</f>
        <v>99.000000000000014</v>
      </c>
      <c r="F811" s="5">
        <f>IF(B811=0,0,B811*LABOR_HRS_WK_CAR*SEASON_WEEKS*(1+DIM_PCT_CAR)^B811)</f>
        <v>169.71123193359367</v>
      </c>
      <c r="G811" s="5">
        <f>IF(C811=0,0,C811*LABOR_HRS_WK_MES*SEASON_WEEKS*(1+DIM_PCT_MES)^C811)</f>
        <v>45.5625</v>
      </c>
      <c r="H811" s="5">
        <f>E811+F811+G811</f>
        <v>314.27373193359369</v>
      </c>
      <c r="I811" s="5">
        <f>MIN(H811,FARMER_HRS)</f>
        <v>314.27373193359369</v>
      </c>
      <c r="J811" s="5">
        <f>MAX(0,H811-FARMER_HRS)</f>
        <v>0</v>
      </c>
      <c r="K811" s="2">
        <f>I811*FARMER_RATE+J811*TEMP_WORKER_RATE</f>
        <v>10912.282358805336</v>
      </c>
      <c r="L811" s="2">
        <f>A811*PRICE_TOM+B811*PRICE_CAR+C811*PRICE_MES</f>
        <v>21970</v>
      </c>
      <c r="M811" s="2">
        <f>A811*FERT_BED_TOM+B811*FERT_BED_CAR+C811*FERT_BED_MES</f>
        <v>3960</v>
      </c>
      <c r="N811" s="6">
        <f>IF(AND(D811&lt;=TOTAL_BEDS,J811&lt;=TEMP_WORKER_MAX*TEMP_WORKER_HRS),1,0)</f>
        <v>1</v>
      </c>
      <c r="O811" s="2">
        <f>L811-M811-K811-FIXED_COSTS</f>
        <v>-12902.282358805336</v>
      </c>
      <c r="P811" s="2">
        <f>IF(N811=1,O811,"")</f>
        <v>-12902.282358805336</v>
      </c>
    </row>
    <row r="812">
      <c r="A812" s="6">
        <v>1</v>
      </c>
      <c r="B812" s="6">
        <v>5</v>
      </c>
      <c r="C812" s="6">
        <v>2</v>
      </c>
      <c r="D812" s="6">
        <f>A812+B812+C812</f>
        <v>8</v>
      </c>
      <c r="E812" s="5">
        <f>IF(A812=0,0,A812*LABOR_HRS_WK_TOM*SEASON_WEEKS*(1+DIM_PCT_TOM)^A812)</f>
        <v>99.000000000000014</v>
      </c>
      <c r="F812" s="5">
        <f>IF(B812=0,0,B812*LABOR_HRS_WK_CAR*SEASON_WEEKS*(1+DIM_PCT_CAR)^B812)</f>
        <v>169.71123193359367</v>
      </c>
      <c r="G812" s="5">
        <f>IF(C812=0,0,C812*LABOR_HRS_WK_MES*SEASON_WEEKS*(1+DIM_PCT_MES)^C812)</f>
        <v>92.2640625</v>
      </c>
      <c r="H812" s="5">
        <f>E812+F812+G812</f>
        <v>360.97529443359372</v>
      </c>
      <c r="I812" s="5">
        <f>MIN(H812,FARMER_HRS)</f>
        <v>360.97529443359372</v>
      </c>
      <c r="J812" s="5">
        <f>MAX(0,H812-FARMER_HRS)</f>
        <v>0</v>
      </c>
      <c r="K812" s="2">
        <f>I812*FARMER_RATE+J812*TEMP_WORKER_RATE</f>
        <v>12533.864390055338</v>
      </c>
      <c r="L812" s="2">
        <f>A812*PRICE_TOM+B812*PRICE_CAR+C812*PRICE_MES</f>
        <v>24670</v>
      </c>
      <c r="M812" s="2">
        <f>A812*FERT_BED_TOM+B812*FERT_BED_CAR+C812*FERT_BED_MES</f>
        <v>4840</v>
      </c>
      <c r="N812" s="6">
        <f>IF(AND(D812&lt;=TOTAL_BEDS,J812&lt;=TEMP_WORKER_MAX*TEMP_WORKER_HRS),1,0)</f>
        <v>1</v>
      </c>
      <c r="O812" s="2">
        <f>L812-M812-K812-FIXED_COSTS</f>
        <v>-12703.864390055338</v>
      </c>
      <c r="P812" s="2">
        <f>IF(N812=1,O812,"")</f>
        <v>-12703.864390055338</v>
      </c>
    </row>
    <row r="813">
      <c r="A813" s="6">
        <v>1</v>
      </c>
      <c r="B813" s="6">
        <v>5</v>
      </c>
      <c r="C813" s="6">
        <v>3</v>
      </c>
      <c r="D813" s="6">
        <f>A813+B813+C813</f>
        <v>9</v>
      </c>
      <c r="E813" s="5">
        <f>IF(A813=0,0,A813*LABOR_HRS_WK_TOM*SEASON_WEEKS*(1+DIM_PCT_TOM)^A813)</f>
        <v>99.000000000000014</v>
      </c>
      <c r="F813" s="5">
        <f>IF(B813=0,0,B813*LABOR_HRS_WK_CAR*SEASON_WEEKS*(1+DIM_PCT_CAR)^B813)</f>
        <v>169.71123193359367</v>
      </c>
      <c r="G813" s="5">
        <f>IF(C813=0,0,C813*LABOR_HRS_WK_MES*SEASON_WEEKS*(1+DIM_PCT_MES)^C813)</f>
        <v>140.12604492187498</v>
      </c>
      <c r="H813" s="5">
        <f>E813+F813+G813</f>
        <v>408.83727685546864</v>
      </c>
      <c r="I813" s="5">
        <f>MIN(H813,FARMER_HRS)</f>
        <v>408.83727685546864</v>
      </c>
      <c r="J813" s="5">
        <f>MAX(0,H813-FARMER_HRS)</f>
        <v>0</v>
      </c>
      <c r="K813" s="2">
        <f>I813*FARMER_RATE+J813*TEMP_WORKER_RATE</f>
        <v>14195.738779703772</v>
      </c>
      <c r="L813" s="2">
        <f>A813*PRICE_TOM+B813*PRICE_CAR+C813*PRICE_MES</f>
        <v>27370</v>
      </c>
      <c r="M813" s="2">
        <f>A813*FERT_BED_TOM+B813*FERT_BED_CAR+C813*FERT_BED_MES</f>
        <v>5720</v>
      </c>
      <c r="N813" s="6">
        <f>IF(AND(D813&lt;=TOTAL_BEDS,J813&lt;=TEMP_WORKER_MAX*TEMP_WORKER_HRS),1,0)</f>
        <v>1</v>
      </c>
      <c r="O813" s="2">
        <f>L813-M813-K813-FIXED_COSTS</f>
        <v>-12545.738779703772</v>
      </c>
      <c r="P813" s="2">
        <f>IF(N813=1,O813,"")</f>
        <v>-12545.738779703772</v>
      </c>
    </row>
    <row r="814">
      <c r="A814" s="6">
        <v>1</v>
      </c>
      <c r="B814" s="6">
        <v>5</v>
      </c>
      <c r="C814" s="6">
        <v>4</v>
      </c>
      <c r="D814" s="6">
        <f>A814+B814+C814</f>
        <v>10</v>
      </c>
      <c r="E814" s="5">
        <f>IF(A814=0,0,A814*LABOR_HRS_WK_TOM*SEASON_WEEKS*(1+DIM_PCT_TOM)^A814)</f>
        <v>99.000000000000014</v>
      </c>
      <c r="F814" s="5">
        <f>IF(B814=0,0,B814*LABOR_HRS_WK_CAR*SEASON_WEEKS*(1+DIM_PCT_CAR)^B814)</f>
        <v>169.71123193359367</v>
      </c>
      <c r="G814" s="5">
        <f>IF(C814=0,0,C814*LABOR_HRS_WK_MES*SEASON_WEEKS*(1+DIM_PCT_MES)^C814)</f>
        <v>189.17016064453119</v>
      </c>
      <c r="H814" s="5">
        <f>E814+F814+G814</f>
        <v>457.88139257812486</v>
      </c>
      <c r="I814" s="5">
        <f>MIN(H814,FARMER_HRS)</f>
        <v>457.88139257812486</v>
      </c>
      <c r="J814" s="5">
        <f>MAX(0,H814-FARMER_HRS)</f>
        <v>0</v>
      </c>
      <c r="K814" s="2">
        <f>I814*FARMER_RATE+J814*TEMP_WORKER_RATE</f>
        <v>15898.659464518223</v>
      </c>
      <c r="L814" s="2">
        <f>A814*PRICE_TOM+B814*PRICE_CAR+C814*PRICE_MES</f>
        <v>30070</v>
      </c>
      <c r="M814" s="2">
        <f>A814*FERT_BED_TOM+B814*FERT_BED_CAR+C814*FERT_BED_MES</f>
        <v>6600</v>
      </c>
      <c r="N814" s="6">
        <f>IF(AND(D814&lt;=TOTAL_BEDS,J814&lt;=TEMP_WORKER_MAX*TEMP_WORKER_HRS),1,0)</f>
        <v>1</v>
      </c>
      <c r="O814" s="2">
        <f>L814-M814-K814-FIXED_COSTS</f>
        <v>-12428.659464518223</v>
      </c>
      <c r="P814" s="2">
        <f>IF(N814=1,O814,"")</f>
        <v>-12428.659464518223</v>
      </c>
    </row>
    <row r="815">
      <c r="A815" s="6">
        <v>1</v>
      </c>
      <c r="B815" s="6">
        <v>5</v>
      </c>
      <c r="C815" s="6">
        <v>5</v>
      </c>
      <c r="D815" s="6">
        <f>A815+B815+C815</f>
        <v>11</v>
      </c>
      <c r="E815" s="5">
        <f>IF(A815=0,0,A815*LABOR_HRS_WK_TOM*SEASON_WEEKS*(1+DIM_PCT_TOM)^A815)</f>
        <v>99.000000000000014</v>
      </c>
      <c r="F815" s="5">
        <f>IF(B815=0,0,B815*LABOR_HRS_WK_CAR*SEASON_WEEKS*(1+DIM_PCT_CAR)^B815)</f>
        <v>169.71123193359367</v>
      </c>
      <c r="G815" s="5">
        <f>IF(C815=0,0,C815*LABOR_HRS_WK_MES*SEASON_WEEKS*(1+DIM_PCT_MES)^C815)</f>
        <v>239.41848456573481</v>
      </c>
      <c r="H815" s="5">
        <f>E815+F815+G815</f>
        <v>508.12971649932854</v>
      </c>
      <c r="I815" s="5">
        <f>MIN(H815,FARMER_HRS)</f>
        <v>508.12971649932854</v>
      </c>
      <c r="J815" s="5">
        <f>MAX(0,H815-FARMER_HRS)</f>
        <v>0</v>
      </c>
      <c r="K815" s="2">
        <f>I815*FARMER_RATE+J815*TEMP_WORKER_RATE</f>
        <v>17643.392934004463</v>
      </c>
      <c r="L815" s="2">
        <f>A815*PRICE_TOM+B815*PRICE_CAR+C815*PRICE_MES</f>
        <v>32770</v>
      </c>
      <c r="M815" s="2">
        <f>A815*FERT_BED_TOM+B815*FERT_BED_CAR+C815*FERT_BED_MES</f>
        <v>7480</v>
      </c>
      <c r="N815" s="6">
        <f>IF(AND(D815&lt;=TOTAL_BEDS,J815&lt;=TEMP_WORKER_MAX*TEMP_WORKER_HRS),1,0)</f>
        <v>1</v>
      </c>
      <c r="O815" s="2">
        <f>L815-M815-K815-FIXED_COSTS</f>
        <v>-12353.392934004463</v>
      </c>
      <c r="P815" s="2">
        <f>IF(N815=1,O815,"")</f>
        <v>-12353.392934004463</v>
      </c>
    </row>
    <row r="816">
      <c r="A816" s="6">
        <v>1</v>
      </c>
      <c r="B816" s="6">
        <v>5</v>
      </c>
      <c r="C816" s="6">
        <v>6</v>
      </c>
      <c r="D816" s="6">
        <f>A816+B816+C816</f>
        <v>12</v>
      </c>
      <c r="E816" s="5">
        <f>IF(A816=0,0,A816*LABOR_HRS_WK_TOM*SEASON_WEEKS*(1+DIM_PCT_TOM)^A816)</f>
        <v>99.000000000000014</v>
      </c>
      <c r="F816" s="5">
        <f>IF(B816=0,0,B816*LABOR_HRS_WK_CAR*SEASON_WEEKS*(1+DIM_PCT_CAR)^B816)</f>
        <v>169.71123193359367</v>
      </c>
      <c r="G816" s="5">
        <f>IF(C816=0,0,C816*LABOR_HRS_WK_MES*SEASON_WEEKS*(1+DIM_PCT_MES)^C816)</f>
        <v>290.89345874736773</v>
      </c>
      <c r="H816" s="5">
        <f>E816+F816+G816</f>
        <v>559.60469068096143</v>
      </c>
      <c r="I816" s="5">
        <f>MIN(H816,FARMER_HRS)</f>
        <v>559.60469068096143</v>
      </c>
      <c r="J816" s="5">
        <f>MAX(0,H816-FARMER_HRS)</f>
        <v>0</v>
      </c>
      <c r="K816" s="2">
        <f>I816*FARMER_RATE+J816*TEMP_WORKER_RATE</f>
        <v>19430.718426422271</v>
      </c>
      <c r="L816" s="2">
        <f>A816*PRICE_TOM+B816*PRICE_CAR+C816*PRICE_MES</f>
        <v>35470</v>
      </c>
      <c r="M816" s="2">
        <f>A816*FERT_BED_TOM+B816*FERT_BED_CAR+C816*FERT_BED_MES</f>
        <v>8360</v>
      </c>
      <c r="N816" s="6">
        <f>IF(AND(D816&lt;=TOTAL_BEDS,J816&lt;=TEMP_WORKER_MAX*TEMP_WORKER_HRS),1,0)</f>
        <v>1</v>
      </c>
      <c r="O816" s="2">
        <f>L816-M816-K816-FIXED_COSTS</f>
        <v>-12320.718426422271</v>
      </c>
      <c r="P816" s="2">
        <f>IF(N816=1,O816,"")</f>
        <v>-12320.718426422271</v>
      </c>
    </row>
    <row r="817">
      <c r="A817" s="6">
        <v>1</v>
      </c>
      <c r="B817" s="6">
        <v>5</v>
      </c>
      <c r="C817" s="6">
        <v>7</v>
      </c>
      <c r="D817" s="6">
        <f>A817+B817+C817</f>
        <v>13</v>
      </c>
      <c r="E817" s="5">
        <f>IF(A817=0,0,A817*LABOR_HRS_WK_TOM*SEASON_WEEKS*(1+DIM_PCT_TOM)^A817)</f>
        <v>99.000000000000014</v>
      </c>
      <c r="F817" s="5">
        <f>IF(B817=0,0,B817*LABOR_HRS_WK_CAR*SEASON_WEEKS*(1+DIM_PCT_CAR)^B817)</f>
        <v>169.71123193359367</v>
      </c>
      <c r="G817" s="5">
        <f>IF(C817=0,0,C817*LABOR_HRS_WK_MES*SEASON_WEEKS*(1+DIM_PCT_MES)^C817)</f>
        <v>343.61789814532818</v>
      </c>
      <c r="H817" s="5">
        <f>E817+F817+G817</f>
        <v>612.32913007892193</v>
      </c>
      <c r="I817" s="5">
        <f>MIN(H817,FARMER_HRS)</f>
        <v>612.32913007892193</v>
      </c>
      <c r="J817" s="5">
        <f>MAX(0,H817-FARMER_HRS)</f>
        <v>0</v>
      </c>
      <c r="K817" s="2">
        <f>I817*FARMER_RATE+J817*TEMP_WORKER_RATE</f>
        <v>21261.428127740346</v>
      </c>
      <c r="L817" s="2">
        <f>A817*PRICE_TOM+B817*PRICE_CAR+C817*PRICE_MES</f>
        <v>38170</v>
      </c>
      <c r="M817" s="2">
        <f>A817*FERT_BED_TOM+B817*FERT_BED_CAR+C817*FERT_BED_MES</f>
        <v>9240</v>
      </c>
      <c r="N817" s="6">
        <f>IF(AND(D817&lt;=TOTAL_BEDS,J817&lt;=TEMP_WORKER_MAX*TEMP_WORKER_HRS),1,0)</f>
        <v>1</v>
      </c>
      <c r="O817" s="2">
        <f>L817-M817-K817-FIXED_COSTS</f>
        <v>-12331.428127740346</v>
      </c>
      <c r="P817" s="2">
        <f>IF(N817=1,O817,"")</f>
        <v>-12331.428127740346</v>
      </c>
    </row>
    <row r="818">
      <c r="A818" s="6">
        <v>1</v>
      </c>
      <c r="B818" s="6">
        <v>5</v>
      </c>
      <c r="C818" s="6">
        <v>8</v>
      </c>
      <c r="D818" s="6">
        <f>A818+B818+C818</f>
        <v>14</v>
      </c>
      <c r="E818" s="5">
        <f>IF(A818=0,0,A818*LABOR_HRS_WK_TOM*SEASON_WEEKS*(1+DIM_PCT_TOM)^A818)</f>
        <v>99.000000000000014</v>
      </c>
      <c r="F818" s="5">
        <f>IF(B818=0,0,B818*LABOR_HRS_WK_CAR*SEASON_WEEKS*(1+DIM_PCT_CAR)^B818)</f>
        <v>169.71123193359367</v>
      </c>
      <c r="G818" s="5">
        <f>IF(C818=0,0,C818*LABOR_HRS_WK_MES*SEASON_WEEKS*(1+DIM_PCT_MES)^C818)</f>
        <v>397.61499642530833</v>
      </c>
      <c r="H818" s="5">
        <f>E818+F818+G818</f>
        <v>666.326228358902</v>
      </c>
      <c r="I818" s="5">
        <f>MIN(H818,FARMER_HRS)</f>
        <v>666.326228358902</v>
      </c>
      <c r="J818" s="5">
        <f>MAX(0,H818-FARMER_HRS)</f>
        <v>0</v>
      </c>
      <c r="K818" s="2">
        <f>I818*FARMER_RATE+J818*TEMP_WORKER_RATE</f>
        <v>23136.327373572985</v>
      </c>
      <c r="L818" s="2">
        <f>A818*PRICE_TOM+B818*PRICE_CAR+C818*PRICE_MES</f>
        <v>40870</v>
      </c>
      <c r="M818" s="2">
        <f>A818*FERT_BED_TOM+B818*FERT_BED_CAR+C818*FERT_BED_MES</f>
        <v>10120</v>
      </c>
      <c r="N818" s="6">
        <f>IF(AND(D818&lt;=TOTAL_BEDS,J818&lt;=TEMP_WORKER_MAX*TEMP_WORKER_HRS),1,0)</f>
        <v>1</v>
      </c>
      <c r="O818" s="2">
        <f>L818-M818-K818-FIXED_COSTS</f>
        <v>-12386.327373572985</v>
      </c>
      <c r="P818" s="2">
        <f>IF(N818=1,O818,"")</f>
        <v>-12386.327373572985</v>
      </c>
    </row>
    <row r="819">
      <c r="A819" s="6">
        <v>1</v>
      </c>
      <c r="B819" s="6">
        <v>5</v>
      </c>
      <c r="C819" s="6">
        <v>9</v>
      </c>
      <c r="D819" s="6">
        <f>A819+B819+C819</f>
        <v>15</v>
      </c>
      <c r="E819" s="5">
        <f>IF(A819=0,0,A819*LABOR_HRS_WK_TOM*SEASON_WEEKS*(1+DIM_PCT_TOM)^A819)</f>
        <v>99.000000000000014</v>
      </c>
      <c r="F819" s="5">
        <f>IF(B819=0,0,B819*LABOR_HRS_WK_CAR*SEASON_WEEKS*(1+DIM_PCT_CAR)^B819)</f>
        <v>169.71123193359367</v>
      </c>
      <c r="G819" s="5">
        <f>IF(C819=0,0,C819*LABOR_HRS_WK_MES*SEASON_WEEKS*(1+DIM_PCT_MES)^C819)</f>
        <v>452.90833186570273</v>
      </c>
      <c r="H819" s="5">
        <f>E819+F819+G819</f>
        <v>721.61956379929643</v>
      </c>
      <c r="I819" s="5">
        <f>MIN(H819,FARMER_HRS)</f>
        <v>720</v>
      </c>
      <c r="J819" s="5">
        <f>MAX(0,H819-FARMER_HRS)</f>
        <v>1.6195637992964294</v>
      </c>
      <c r="K819" s="2">
        <f>I819*FARMER_RATE+J819*TEMP_WORKER_RATE</f>
        <v>25028.11742707112</v>
      </c>
      <c r="L819" s="2">
        <f>A819*PRICE_TOM+B819*PRICE_CAR+C819*PRICE_MES</f>
        <v>43570</v>
      </c>
      <c r="M819" s="2">
        <f>A819*FERT_BED_TOM+B819*FERT_BED_CAR+C819*FERT_BED_MES</f>
        <v>11000</v>
      </c>
      <c r="N819" s="6">
        <f>IF(AND(D819&lt;=TOTAL_BEDS,J819&lt;=TEMP_WORKER_MAX*TEMP_WORKER_HRS),1,0)</f>
        <v>1</v>
      </c>
      <c r="O819" s="2">
        <f>L819-M819-K819-FIXED_COSTS</f>
        <v>-12458.11742707112</v>
      </c>
      <c r="P819" s="2">
        <f>IF(N819=1,O819,"")</f>
        <v>-12458.11742707112</v>
      </c>
    </row>
    <row r="820">
      <c r="A820" s="6">
        <v>1</v>
      </c>
      <c r="B820" s="6">
        <v>5</v>
      </c>
      <c r="C820" s="6">
        <v>10</v>
      </c>
      <c r="D820" s="6">
        <f>A820+B820+C820</f>
        <v>16</v>
      </c>
      <c r="E820" s="5">
        <f>IF(A820=0,0,A820*LABOR_HRS_WK_TOM*SEASON_WEEKS*(1+DIM_PCT_TOM)^A820)</f>
        <v>99.000000000000014</v>
      </c>
      <c r="F820" s="5">
        <f>IF(B820=0,0,B820*LABOR_HRS_WK_CAR*SEASON_WEEKS*(1+DIM_PCT_CAR)^B820)</f>
        <v>169.71123193359367</v>
      </c>
      <c r="G820" s="5">
        <f>IF(C820=0,0,C820*LABOR_HRS_WK_MES*SEASON_WEEKS*(1+DIM_PCT_MES)^C820)</f>
        <v>509.52187334891551</v>
      </c>
      <c r="H820" s="5">
        <f>E820+F820+G820</f>
        <v>778.2331052825092</v>
      </c>
      <c r="I820" s="5">
        <f>MIN(H820,FARMER_HRS)</f>
        <v>720</v>
      </c>
      <c r="J820" s="5">
        <f>MAX(0,H820-FARMER_HRS)</f>
        <v>58.2331052825092</v>
      </c>
      <c r="K820" s="2">
        <f>I820*FARMER_RATE+J820*TEMP_WORKER_RATE</f>
        <v>26010.991411154675</v>
      </c>
      <c r="L820" s="2">
        <f>A820*PRICE_TOM+B820*PRICE_CAR+C820*PRICE_MES</f>
        <v>46270</v>
      </c>
      <c r="M820" s="2">
        <f>A820*FERT_BED_TOM+B820*FERT_BED_CAR+C820*FERT_BED_MES</f>
        <v>11880</v>
      </c>
      <c r="N820" s="6">
        <f>IF(AND(D820&lt;=TOTAL_BEDS,J820&lt;=TEMP_WORKER_MAX*TEMP_WORKER_HRS),1,0)</f>
        <v>1</v>
      </c>
      <c r="O820" s="2">
        <f>L820-M820-K820-FIXED_COSTS</f>
        <v>-11620.991411154675</v>
      </c>
      <c r="P820" s="2">
        <f>IF(N820=1,O820,"")</f>
        <v>-11620.991411154675</v>
      </c>
    </row>
    <row r="821">
      <c r="A821" s="6">
        <v>1</v>
      </c>
      <c r="B821" s="6">
        <v>5</v>
      </c>
      <c r="C821" s="6">
        <v>11</v>
      </c>
      <c r="D821" s="6">
        <f>A821+B821+C821</f>
        <v>17</v>
      </c>
      <c r="E821" s="5">
        <f>IF(A821=0,0,A821*LABOR_HRS_WK_TOM*SEASON_WEEKS*(1+DIM_PCT_TOM)^A821)</f>
        <v>99.000000000000014</v>
      </c>
      <c r="F821" s="5">
        <f>IF(B821=0,0,B821*LABOR_HRS_WK_CAR*SEASON_WEEKS*(1+DIM_PCT_CAR)^B821)</f>
        <v>169.71123193359367</v>
      </c>
      <c r="G821" s="5">
        <f>IF(C821=0,0,C821*LABOR_HRS_WK_MES*SEASON_WEEKS*(1+DIM_PCT_MES)^C821)</f>
        <v>567.47998644235463</v>
      </c>
      <c r="H821" s="5">
        <f>E821+F821+G821</f>
        <v>836.19121837594832</v>
      </c>
      <c r="I821" s="5">
        <f>MIN(H821,FARMER_HRS)</f>
        <v>720</v>
      </c>
      <c r="J821" s="5">
        <f>MAX(0,H821-FARMER_HRS)</f>
        <v>116.19121837594832</v>
      </c>
      <c r="K821" s="2">
        <f>I821*FARMER_RATE+J821*TEMP_WORKER_RATE</f>
        <v>27017.208652360212</v>
      </c>
      <c r="L821" s="2">
        <f>A821*PRICE_TOM+B821*PRICE_CAR+C821*PRICE_MES</f>
        <v>48970</v>
      </c>
      <c r="M821" s="2">
        <f>A821*FERT_BED_TOM+B821*FERT_BED_CAR+C821*FERT_BED_MES</f>
        <v>12760</v>
      </c>
      <c r="N821" s="6">
        <f>IF(AND(D821&lt;=TOTAL_BEDS,J821&lt;=TEMP_WORKER_MAX*TEMP_WORKER_HRS),1,0)</f>
        <v>1</v>
      </c>
      <c r="O821" s="2">
        <f>L821-M821-K821-FIXED_COSTS</f>
        <v>-10807.208652360212</v>
      </c>
      <c r="P821" s="2">
        <f>IF(N821=1,O821,"")</f>
        <v>-10807.208652360212</v>
      </c>
    </row>
    <row r="822">
      <c r="A822" s="6">
        <v>1</v>
      </c>
      <c r="B822" s="6">
        <v>5</v>
      </c>
      <c r="C822" s="6">
        <v>12</v>
      </c>
      <c r="D822" s="6">
        <f>A822+B822+C822</f>
        <v>18</v>
      </c>
      <c r="E822" s="5">
        <f>IF(A822=0,0,A822*LABOR_HRS_WK_TOM*SEASON_WEEKS*(1+DIM_PCT_TOM)^A822)</f>
        <v>99.000000000000014</v>
      </c>
      <c r="F822" s="5">
        <f>IF(B822=0,0,B822*LABOR_HRS_WK_CAR*SEASON_WEEKS*(1+DIM_PCT_CAR)^B822)</f>
        <v>169.71123193359367</v>
      </c>
      <c r="G822" s="5">
        <f>IF(C822=0,0,C822*LABOR_HRS_WK_MES*SEASON_WEEKS*(1+DIM_PCT_MES)^C822)</f>
        <v>626.807439570419</v>
      </c>
      <c r="H822" s="5">
        <f>E822+F822+G822</f>
        <v>895.51867150401267</v>
      </c>
      <c r="I822" s="5">
        <f>MIN(H822,FARMER_HRS)</f>
        <v>720</v>
      </c>
      <c r="J822" s="5">
        <f>MAX(0,H822-FARMER_HRS)</f>
        <v>175.51867150401267</v>
      </c>
      <c r="K822" s="2">
        <f>I822*FARMER_RATE+J822*TEMP_WORKER_RATE</f>
        <v>28047.199158055777</v>
      </c>
      <c r="L822" s="2">
        <f>A822*PRICE_TOM+B822*PRICE_CAR+C822*PRICE_MES</f>
        <v>51670</v>
      </c>
      <c r="M822" s="2">
        <f>A822*FERT_BED_TOM+B822*FERT_BED_CAR+C822*FERT_BED_MES</f>
        <v>13640</v>
      </c>
      <c r="N822" s="6">
        <f>IF(AND(D822&lt;=TOTAL_BEDS,J822&lt;=TEMP_WORKER_MAX*TEMP_WORKER_HRS),1,0)</f>
        <v>1</v>
      </c>
      <c r="O822" s="2">
        <f>L822-M822-K822-FIXED_COSTS</f>
        <v>-10017.199158055777</v>
      </c>
      <c r="P822" s="2">
        <f>IF(N822=1,O822,"")</f>
        <v>-10017.199158055777</v>
      </c>
    </row>
    <row r="823">
      <c r="A823" s="6">
        <v>1</v>
      </c>
      <c r="B823" s="6">
        <v>5</v>
      </c>
      <c r="C823" s="6">
        <v>13</v>
      </c>
      <c r="D823" s="6">
        <f>A823+B823+C823</f>
        <v>19</v>
      </c>
      <c r="E823" s="5">
        <f>IF(A823=0,0,A823*LABOR_HRS_WK_TOM*SEASON_WEEKS*(1+DIM_PCT_TOM)^A823)</f>
        <v>99.000000000000014</v>
      </c>
      <c r="F823" s="5">
        <f>IF(B823=0,0,B823*LABOR_HRS_WK_CAR*SEASON_WEEKS*(1+DIM_PCT_CAR)^B823)</f>
        <v>169.71123193359367</v>
      </c>
      <c r="G823" s="5">
        <f>IF(C823=0,0,C823*LABOR_HRS_WK_MES*SEASON_WEEKS*(1+DIM_PCT_MES)^C823)</f>
        <v>687.52941027880331</v>
      </c>
      <c r="H823" s="5">
        <f>E823+F823+G823</f>
        <v>956.240642212397</v>
      </c>
      <c r="I823" s="5">
        <f>MIN(H823,FARMER_HRS)</f>
        <v>720</v>
      </c>
      <c r="J823" s="5">
        <f>MAX(0,H823-FARMER_HRS)</f>
        <v>236.240642212397</v>
      </c>
      <c r="K823" s="2">
        <f>I823*FARMER_RATE+J823*TEMP_WORKER_RATE</f>
        <v>29101.400038409669</v>
      </c>
      <c r="L823" s="2">
        <f>A823*PRICE_TOM+B823*PRICE_CAR+C823*PRICE_MES</f>
        <v>54370</v>
      </c>
      <c r="M823" s="2">
        <f>A823*FERT_BED_TOM+B823*FERT_BED_CAR+C823*FERT_BED_MES</f>
        <v>14520</v>
      </c>
      <c r="N823" s="6">
        <f>IF(AND(D823&lt;=TOTAL_BEDS,J823&lt;=TEMP_WORKER_MAX*TEMP_WORKER_HRS),1,0)</f>
        <v>1</v>
      </c>
      <c r="O823" s="2">
        <f>L823-M823-K823-FIXED_COSTS</f>
        <v>-9251.4000384096689</v>
      </c>
      <c r="P823" s="2">
        <f>IF(N823=1,O823,"")</f>
        <v>-9251.4000384096689</v>
      </c>
    </row>
    <row r="824">
      <c r="A824" s="6">
        <v>1</v>
      </c>
      <c r="B824" s="6">
        <v>5</v>
      </c>
      <c r="C824" s="6">
        <v>14</v>
      </c>
      <c r="D824" s="6">
        <f>A824+B824+C824</f>
        <v>20</v>
      </c>
      <c r="E824" s="5">
        <f>IF(A824=0,0,A824*LABOR_HRS_WK_TOM*SEASON_WEEKS*(1+DIM_PCT_TOM)^A824)</f>
        <v>99.000000000000014</v>
      </c>
      <c r="F824" s="5">
        <f>IF(B824=0,0,B824*LABOR_HRS_WK_CAR*SEASON_WEEKS*(1+DIM_PCT_CAR)^B824)</f>
        <v>169.71123193359367</v>
      </c>
      <c r="G824" s="5">
        <f>IF(C824=0,0,C824*LABOR_HRS_WK_MES*SEASON_WEEKS*(1+DIM_PCT_MES)^C824)</f>
        <v>749.67149159246435</v>
      </c>
      <c r="H824" s="5">
        <f>E824+F824+G824</f>
        <v>1018.382723526058</v>
      </c>
      <c r="I824" s="5">
        <f>MIN(H824,FARMER_HRS)</f>
        <v>720</v>
      </c>
      <c r="J824" s="5">
        <f>MAX(0,H824-FARMER_HRS)</f>
        <v>298.38272352605804</v>
      </c>
      <c r="K824" s="2">
        <f>I824*FARMER_RATE+J824*TEMP_WORKER_RATE</f>
        <v>30180.255616771843</v>
      </c>
      <c r="L824" s="2">
        <f>A824*PRICE_TOM+B824*PRICE_CAR+C824*PRICE_MES</f>
        <v>57070</v>
      </c>
      <c r="M824" s="2">
        <f>A824*FERT_BED_TOM+B824*FERT_BED_CAR+C824*FERT_BED_MES</f>
        <v>15400</v>
      </c>
      <c r="N824" s="6">
        <f>IF(AND(D824&lt;=TOTAL_BEDS,J824&lt;=TEMP_WORKER_MAX*TEMP_WORKER_HRS),1,0)</f>
        <v>1</v>
      </c>
      <c r="O824" s="2">
        <f>L824-M824-K824-FIXED_COSTS</f>
        <v>-8510.2556167718431</v>
      </c>
      <c r="P824" s="2">
        <f>IF(N824=1,O824,"")</f>
        <v>-8510.2556167718431</v>
      </c>
    </row>
    <row r="825">
      <c r="A825" s="6">
        <v>1</v>
      </c>
      <c r="B825" s="6">
        <v>5</v>
      </c>
      <c r="C825" s="6">
        <v>15</v>
      </c>
      <c r="D825" s="6">
        <f>A825+B825+C825</f>
        <v>21</v>
      </c>
      <c r="E825" s="5">
        <f>IF(A825=0,0,A825*LABOR_HRS_WK_TOM*SEASON_WEEKS*(1+DIM_PCT_TOM)^A825)</f>
        <v>99.000000000000014</v>
      </c>
      <c r="F825" s="5">
        <f>IF(B825=0,0,B825*LABOR_HRS_WK_CAR*SEASON_WEEKS*(1+DIM_PCT_CAR)^B825)</f>
        <v>169.71123193359367</v>
      </c>
      <c r="G825" s="5">
        <f>IF(C825=0,0,C825*LABOR_HRS_WK_MES*SEASON_WEEKS*(1+DIM_PCT_MES)^C825)</f>
        <v>813.25969846861074</v>
      </c>
      <c r="H825" s="5">
        <f>E825+F825+G825</f>
        <v>1081.9709304022044</v>
      </c>
      <c r="I825" s="5">
        <f>MIN(H825,FARMER_HRS)</f>
        <v>720</v>
      </c>
      <c r="J825" s="5">
        <f>MAX(0,H825-FARMER_HRS)</f>
        <v>361.97093040220443</v>
      </c>
      <c r="K825" s="2">
        <f>I825*FARMER_RATE+J825*TEMP_WORKER_RATE</f>
        <v>31284.217541704937</v>
      </c>
      <c r="L825" s="2">
        <f>A825*PRICE_TOM+B825*PRICE_CAR+C825*PRICE_MES</f>
        <v>59770</v>
      </c>
      <c r="M825" s="2">
        <f>A825*FERT_BED_TOM+B825*FERT_BED_CAR+C825*FERT_BED_MES</f>
        <v>16280</v>
      </c>
      <c r="N825" s="6">
        <f>IF(AND(D825&lt;=TOTAL_BEDS,J825&lt;=TEMP_WORKER_MAX*TEMP_WORKER_HRS),1,0)</f>
        <v>1</v>
      </c>
      <c r="O825" s="2">
        <f>L825-M825-K825-FIXED_COSTS</f>
        <v>-7794.2175417049366</v>
      </c>
      <c r="P825" s="2">
        <f>IF(N825=1,O825,"")</f>
        <v>-7794.2175417049366</v>
      </c>
    </row>
    <row r="826">
      <c r="A826" s="6">
        <v>1</v>
      </c>
      <c r="B826" s="6">
        <v>5</v>
      </c>
      <c r="C826" s="6">
        <v>16</v>
      </c>
      <c r="D826" s="6">
        <f>A826+B826+C826</f>
        <v>22</v>
      </c>
      <c r="E826" s="5">
        <f>IF(A826=0,0,A826*LABOR_HRS_WK_TOM*SEASON_WEEKS*(1+DIM_PCT_TOM)^A826)</f>
        <v>99.000000000000014</v>
      </c>
      <c r="F826" s="5">
        <f>IF(B826=0,0,B826*LABOR_HRS_WK_CAR*SEASON_WEEKS*(1+DIM_PCT_CAR)^B826)</f>
        <v>169.71123193359367</v>
      </c>
      <c r="G826" s="5">
        <f>IF(C826=0,0,C826*LABOR_HRS_WK_MES*SEASON_WEEKS*(1+DIM_PCT_MES)^C826)</f>
        <v>878.32047434609967</v>
      </c>
      <c r="H826" s="5">
        <f>E826+F826+G826</f>
        <v>1147.0317062796935</v>
      </c>
      <c r="I826" s="5">
        <f>MIN(H826,FARMER_HRS)</f>
        <v>720</v>
      </c>
      <c r="J826" s="5">
        <f>MAX(0,H826-FARMER_HRS)</f>
        <v>427.03170627969348</v>
      </c>
      <c r="K826" s="2">
        <f>I826*FARMER_RATE+J826*TEMP_WORKER_RATE</f>
        <v>32413.744900689122</v>
      </c>
      <c r="L826" s="2">
        <f>A826*PRICE_TOM+B826*PRICE_CAR+C826*PRICE_MES</f>
        <v>62470</v>
      </c>
      <c r="M826" s="2">
        <f>A826*FERT_BED_TOM+B826*FERT_BED_CAR+C826*FERT_BED_MES</f>
        <v>17160</v>
      </c>
      <c r="N826" s="6">
        <f>IF(AND(D826&lt;=TOTAL_BEDS,J826&lt;=TEMP_WORKER_MAX*TEMP_WORKER_HRS),1,0)</f>
        <v>1</v>
      </c>
      <c r="O826" s="2">
        <f>L826-M826-K826-FIXED_COSTS</f>
        <v>-7103.744900689122</v>
      </c>
      <c r="P826" s="2">
        <f>IF(N826=1,O826,"")</f>
        <v>-7103.744900689122</v>
      </c>
    </row>
    <row r="827">
      <c r="A827" s="6">
        <v>1</v>
      </c>
      <c r="B827" s="6">
        <v>5</v>
      </c>
      <c r="C827" s="6">
        <v>17</v>
      </c>
      <c r="D827" s="6">
        <f>A827+B827+C827</f>
        <v>23</v>
      </c>
      <c r="E827" s="5">
        <f>IF(A827=0,0,A827*LABOR_HRS_WK_TOM*SEASON_WEEKS*(1+DIM_PCT_TOM)^A827)</f>
        <v>99.000000000000014</v>
      </c>
      <c r="F827" s="5">
        <f>IF(B827=0,0,B827*LABOR_HRS_WK_CAR*SEASON_WEEKS*(1+DIM_PCT_CAR)^B827)</f>
        <v>169.71123193359367</v>
      </c>
      <c r="G827" s="5">
        <f>IF(C827=0,0,C827*LABOR_HRS_WK_MES*SEASON_WEEKS*(1+DIM_PCT_MES)^C827)</f>
        <v>944.88069779263992</v>
      </c>
      <c r="H827" s="5">
        <f>E827+F827+G827</f>
        <v>1213.5919297262335</v>
      </c>
      <c r="I827" s="5">
        <f>MIN(H827,FARMER_HRS)</f>
        <v>720</v>
      </c>
      <c r="J827" s="5">
        <f>MAX(0,H827-FARMER_HRS)</f>
        <v>493.5919297262335</v>
      </c>
      <c r="K827" s="2">
        <f>I827*FARMER_RATE+J827*TEMP_WORKER_RATE</f>
        <v>33569.304335524888</v>
      </c>
      <c r="L827" s="2">
        <f>A827*PRICE_TOM+B827*PRICE_CAR+C827*PRICE_MES</f>
        <v>65170</v>
      </c>
      <c r="M827" s="2">
        <f>A827*FERT_BED_TOM+B827*FERT_BED_CAR+C827*FERT_BED_MES</f>
        <v>18040</v>
      </c>
      <c r="N827" s="6">
        <f>IF(AND(D827&lt;=TOTAL_BEDS,J827&lt;=TEMP_WORKER_MAX*TEMP_WORKER_HRS),1,0)</f>
        <v>1</v>
      </c>
      <c r="O827" s="2">
        <f>L827-M827-K827-FIXED_COSTS</f>
        <v>-6439.3043355248883</v>
      </c>
      <c r="P827" s="2">
        <f>IF(N827=1,O827,"")</f>
        <v>-6439.3043355248883</v>
      </c>
    </row>
    <row r="828">
      <c r="A828" s="6">
        <v>1</v>
      </c>
      <c r="B828" s="6">
        <v>5</v>
      </c>
      <c r="C828" s="6">
        <v>18</v>
      </c>
      <c r="D828" s="6">
        <f>A828+B828+C828</f>
        <v>24</v>
      </c>
      <c r="E828" s="5">
        <f>IF(A828=0,0,A828*LABOR_HRS_WK_TOM*SEASON_WEEKS*(1+DIM_PCT_TOM)^A828)</f>
        <v>99.000000000000014</v>
      </c>
      <c r="F828" s="5">
        <f>IF(B828=0,0,B828*LABOR_HRS_WK_CAR*SEASON_WEEKS*(1+DIM_PCT_CAR)^B828)</f>
        <v>169.71123193359367</v>
      </c>
      <c r="G828" s="5">
        <f>IF(C828=0,0,C828*LABOR_HRS_WK_MES*SEASON_WEEKS*(1+DIM_PCT_MES)^C828)</f>
        <v>1012.9676892512272</v>
      </c>
      <c r="H828" s="5">
        <f>E828+F828+G828</f>
        <v>1281.6789211848209</v>
      </c>
      <c r="I828" s="5">
        <f>MIN(H828,FARMER_HRS)</f>
        <v>720</v>
      </c>
      <c r="J828" s="5">
        <f>MAX(0,H828-FARMER_HRS)</f>
        <v>561.67892118482087</v>
      </c>
      <c r="K828" s="2">
        <f>I828*FARMER_RATE+J828*TEMP_WORKER_RATE</f>
        <v>34751.3701594587</v>
      </c>
      <c r="L828" s="2">
        <f>A828*PRICE_TOM+B828*PRICE_CAR+C828*PRICE_MES</f>
        <v>67870</v>
      </c>
      <c r="M828" s="2">
        <f>A828*FERT_BED_TOM+B828*FERT_BED_CAR+C828*FERT_BED_MES</f>
        <v>18920</v>
      </c>
      <c r="N828" s="6">
        <f>IF(AND(D828&lt;=TOTAL_BEDS,J828&lt;=TEMP_WORKER_MAX*TEMP_WORKER_HRS),1,0)</f>
        <v>1</v>
      </c>
      <c r="O828" s="2">
        <f>L828-M828-K828-FIXED_COSTS</f>
        <v>-5801.3701594586964</v>
      </c>
      <c r="P828" s="2">
        <f>IF(N828=1,O828,"")</f>
        <v>-5801.3701594586964</v>
      </c>
    </row>
    <row r="829">
      <c r="A829" s="6">
        <v>1</v>
      </c>
      <c r="B829" s="6">
        <v>5</v>
      </c>
      <c r="C829" s="6">
        <v>19</v>
      </c>
      <c r="D829" s="6">
        <f>A829+B829+C829</f>
        <v>25</v>
      </c>
      <c r="E829" s="5">
        <f>IF(A829=0,0,A829*LABOR_HRS_WK_TOM*SEASON_WEEKS*(1+DIM_PCT_TOM)^A829)</f>
        <v>99.000000000000014</v>
      </c>
      <c r="F829" s="5">
        <f>IF(B829=0,0,B829*LABOR_HRS_WK_CAR*SEASON_WEEKS*(1+DIM_PCT_CAR)^B829)</f>
        <v>169.71123193359367</v>
      </c>
      <c r="G829" s="5">
        <f>IF(C829=0,0,C829*LABOR_HRS_WK_MES*SEASON_WEEKS*(1+DIM_PCT_MES)^C829)</f>
        <v>1082.6092178872491</v>
      </c>
      <c r="H829" s="5">
        <f>E829+F829+G829</f>
        <v>1351.3204498208429</v>
      </c>
      <c r="I829" s="5">
        <f>MIN(H829,FARMER_HRS)</f>
        <v>720</v>
      </c>
      <c r="J829" s="5">
        <f>MAX(0,H829-FARMER_HRS)</f>
        <v>631.3204498208429</v>
      </c>
      <c r="K829" s="2">
        <f>I829*FARMER_RATE+J829*TEMP_WORKER_RATE</f>
        <v>35960.4244760563</v>
      </c>
      <c r="L829" s="2">
        <f>A829*PRICE_TOM+B829*PRICE_CAR+C829*PRICE_MES</f>
        <v>70570</v>
      </c>
      <c r="M829" s="2">
        <f>A829*FERT_BED_TOM+B829*FERT_BED_CAR+C829*FERT_BED_MES</f>
        <v>19800</v>
      </c>
      <c r="N829" s="6">
        <f>IF(AND(D829&lt;=TOTAL_BEDS,J829&lt;=TEMP_WORKER_MAX*TEMP_WORKER_HRS),1,0)</f>
        <v>1</v>
      </c>
      <c r="O829" s="2">
        <f>L829-M829-K829-FIXED_COSTS</f>
        <v>-5190.4244760563015</v>
      </c>
      <c r="P829" s="2">
        <f>IF(N829=1,O829,"")</f>
        <v>-5190.4244760563015</v>
      </c>
    </row>
    <row r="830">
      <c r="A830" s="6">
        <v>1</v>
      </c>
      <c r="B830" s="6">
        <v>5</v>
      </c>
      <c r="C830" s="6">
        <v>20</v>
      </c>
      <c r="D830" s="6">
        <f>A830+B830+C830</f>
        <v>26</v>
      </c>
      <c r="E830" s="5">
        <f>IF(A830=0,0,A830*LABOR_HRS_WK_TOM*SEASON_WEEKS*(1+DIM_PCT_TOM)^A830)</f>
        <v>99.000000000000014</v>
      </c>
      <c r="F830" s="5">
        <f>IF(B830=0,0,B830*LABOR_HRS_WK_CAR*SEASON_WEEKS*(1+DIM_PCT_CAR)^B830)</f>
        <v>169.71123193359367</v>
      </c>
      <c r="G830" s="5">
        <f>IF(C830=0,0,C830*LABOR_HRS_WK_MES*SEASON_WEEKS*(1+DIM_PCT_MES)^C830)</f>
        <v>1153.8335085377259</v>
      </c>
      <c r="H830" s="5">
        <f>E830+F830+G830</f>
        <v>1422.5447404713195</v>
      </c>
      <c r="I830" s="5">
        <f>MIN(H830,FARMER_HRS)</f>
        <v>720</v>
      </c>
      <c r="J830" s="5">
        <f>MAX(0,H830-FARMER_HRS)</f>
        <v>702.54474047131953</v>
      </c>
      <c r="K830" s="2">
        <f>I830*FARMER_RATE+J830*TEMP_WORKER_RATE</f>
        <v>37196.957299849295</v>
      </c>
      <c r="L830" s="2">
        <f>A830*PRICE_TOM+B830*PRICE_CAR+C830*PRICE_MES</f>
        <v>73270</v>
      </c>
      <c r="M830" s="2">
        <f>A830*FERT_BED_TOM+B830*FERT_BED_CAR+C830*FERT_BED_MES</f>
        <v>20680</v>
      </c>
      <c r="N830" s="6">
        <f>IF(AND(D830&lt;=TOTAL_BEDS,J830&lt;=TEMP_WORKER_MAX*TEMP_WORKER_HRS),1,0)</f>
        <v>1</v>
      </c>
      <c r="O830" s="2">
        <f>L830-M830-K830-FIXED_COSTS</f>
        <v>-4606.9572998492949</v>
      </c>
      <c r="P830" s="2">
        <f>IF(N830=1,O830,"")</f>
        <v>-4606.9572998492949</v>
      </c>
    </row>
    <row r="831">
      <c r="A831" s="6">
        <v>1</v>
      </c>
      <c r="B831" s="6">
        <v>5</v>
      </c>
      <c r="C831" s="6">
        <v>21</v>
      </c>
      <c r="D831" s="6">
        <f>A831+B831+C831</f>
        <v>27</v>
      </c>
      <c r="E831" s="5">
        <f>IF(A831=0,0,A831*LABOR_HRS_WK_TOM*SEASON_WEEKS*(1+DIM_PCT_TOM)^A831)</f>
        <v>99.000000000000014</v>
      </c>
      <c r="F831" s="5">
        <f>IF(B831=0,0,B831*LABOR_HRS_WK_CAR*SEASON_WEEKS*(1+DIM_PCT_CAR)^B831)</f>
        <v>169.71123193359367</v>
      </c>
      <c r="G831" s="5">
        <f>IF(C831=0,0,C831*LABOR_HRS_WK_MES*SEASON_WEEKS*(1+DIM_PCT_MES)^C831)</f>
        <v>1226.6692487641699</v>
      </c>
      <c r="H831" s="5">
        <f>E831+F831+G831</f>
        <v>1495.3804806977637</v>
      </c>
      <c r="I831" s="5">
        <f>MIN(H831,FARMER_HRS)</f>
        <v>720</v>
      </c>
      <c r="J831" s="5">
        <f>MAX(0,H831-FARMER_HRS)</f>
        <v>775.38048069776369</v>
      </c>
      <c r="K831" s="2">
        <f>I831*FARMER_RATE+J831*TEMP_WORKER_RATE</f>
        <v>38461.46667878062</v>
      </c>
      <c r="L831" s="2">
        <f>A831*PRICE_TOM+B831*PRICE_CAR+C831*PRICE_MES</f>
        <v>75970</v>
      </c>
      <c r="M831" s="2">
        <f>A831*FERT_BED_TOM+B831*FERT_BED_CAR+C831*FERT_BED_MES</f>
        <v>21560</v>
      </c>
      <c r="N831" s="6">
        <f>IF(AND(D831&lt;=TOTAL_BEDS,J831&lt;=TEMP_WORKER_MAX*TEMP_WORKER_HRS),1,0)</f>
        <v>1</v>
      </c>
      <c r="O831" s="2">
        <f>L831-M831-K831-FIXED_COSTS</f>
        <v>-4051.46667878062</v>
      </c>
      <c r="P831" s="2">
        <f>IF(N831=1,O831,"")</f>
        <v>-4051.46667878062</v>
      </c>
    </row>
    <row r="832">
      <c r="A832" s="6">
        <v>1</v>
      </c>
      <c r="B832" s="6">
        <v>5</v>
      </c>
      <c r="C832" s="6">
        <v>22</v>
      </c>
      <c r="D832" s="6">
        <f>A832+B832+C832</f>
        <v>28</v>
      </c>
      <c r="E832" s="5">
        <f>IF(A832=0,0,A832*LABOR_HRS_WK_TOM*SEASON_WEEKS*(1+DIM_PCT_TOM)^A832)</f>
        <v>99.000000000000014</v>
      </c>
      <c r="F832" s="5">
        <f>IF(B832=0,0,B832*LABOR_HRS_WK_CAR*SEASON_WEEKS*(1+DIM_PCT_CAR)^B832)</f>
        <v>169.71123193359367</v>
      </c>
      <c r="G832" s="5">
        <f>IF(C832=0,0,C832*LABOR_HRS_WK_MES*SEASON_WEEKS*(1+DIM_PCT_MES)^C832)</f>
        <v>1301.1455960105659</v>
      </c>
      <c r="H832" s="5">
        <f>E832+F832+G832</f>
        <v>1569.8568279441597</v>
      </c>
      <c r="I832" s="5">
        <f>MIN(H832,FARMER_HRS)</f>
        <v>720</v>
      </c>
      <c r="J832" s="5">
        <f>MAX(0,H832-FARMER_HRS)</f>
        <v>849.8568279441597</v>
      </c>
      <c r="K832" s="2">
        <f>I832*FARMER_RATE+J832*TEMP_WORKER_RATE</f>
        <v>39754.458818474995</v>
      </c>
      <c r="L832" s="2">
        <f>A832*PRICE_TOM+B832*PRICE_CAR+C832*PRICE_MES</f>
        <v>78670</v>
      </c>
      <c r="M832" s="2">
        <f>A832*FERT_BED_TOM+B832*FERT_BED_CAR+C832*FERT_BED_MES</f>
        <v>22440</v>
      </c>
      <c r="N832" s="6">
        <f>IF(AND(D832&lt;=TOTAL_BEDS,J832&lt;=TEMP_WORKER_MAX*TEMP_WORKER_HRS),1,0)</f>
        <v>1</v>
      </c>
      <c r="O832" s="2">
        <f>L832-M832-K832-FIXED_COSTS</f>
        <v>-3524.4588184749955</v>
      </c>
      <c r="P832" s="2">
        <f>IF(N832=1,O832,"")</f>
        <v>-3524.4588184749955</v>
      </c>
    </row>
    <row r="833">
      <c r="A833" s="6">
        <v>1</v>
      </c>
      <c r="B833" s="6">
        <v>5</v>
      </c>
      <c r="C833" s="6">
        <v>23</v>
      </c>
      <c r="D833" s="6">
        <f>A833+B833+C833</f>
        <v>29</v>
      </c>
      <c r="E833" s="5">
        <f>IF(A833=0,0,A833*LABOR_HRS_WK_TOM*SEASON_WEEKS*(1+DIM_PCT_TOM)^A833)</f>
        <v>99.000000000000014</v>
      </c>
      <c r="F833" s="5">
        <f>IF(B833=0,0,B833*LABOR_HRS_WK_CAR*SEASON_WEEKS*(1+DIM_PCT_CAR)^B833)</f>
        <v>169.71123193359367</v>
      </c>
      <c r="G833" s="5">
        <f>IF(C833=0,0,C833*LABOR_HRS_WK_MES*SEASON_WEEKS*(1+DIM_PCT_MES)^C833)</f>
        <v>1377.2921848680023</v>
      </c>
      <c r="H833" s="5">
        <f>E833+F833+G833</f>
        <v>1646.0034168015959</v>
      </c>
      <c r="I833" s="5">
        <f>MIN(H833,FARMER_HRS)</f>
        <v>720</v>
      </c>
      <c r="J833" s="5">
        <f>MAX(0,H833-FARMER_HRS)</f>
        <v>926.0034168015959</v>
      </c>
      <c r="K833" s="2">
        <f>I833*FARMER_RATE+J833*TEMP_WORKER_RATE</f>
        <v>41076.448208361042</v>
      </c>
      <c r="L833" s="2">
        <f>A833*PRICE_TOM+B833*PRICE_CAR+C833*PRICE_MES</f>
        <v>81370</v>
      </c>
      <c r="M833" s="2">
        <f>A833*FERT_BED_TOM+B833*FERT_BED_CAR+C833*FERT_BED_MES</f>
        <v>23320</v>
      </c>
      <c r="N833" s="6">
        <f>IF(AND(D833&lt;=TOTAL_BEDS,J833&lt;=TEMP_WORKER_MAX*TEMP_WORKER_HRS),1,0)</f>
        <v>1</v>
      </c>
      <c r="O833" s="2">
        <f>L833-M833-K833-FIXED_COSTS</f>
        <v>-3026.4482083610419</v>
      </c>
      <c r="P833" s="2">
        <f>IF(N833=1,O833,"")</f>
        <v>-3026.4482083610419</v>
      </c>
    </row>
    <row r="834">
      <c r="A834" s="6">
        <v>1</v>
      </c>
      <c r="B834" s="6">
        <v>5</v>
      </c>
      <c r="C834" s="6">
        <v>24</v>
      </c>
      <c r="D834" s="6">
        <f>A834+B834+C834</f>
        <v>30</v>
      </c>
      <c r="E834" s="5">
        <f>IF(A834=0,0,A834*LABOR_HRS_WK_TOM*SEASON_WEEKS*(1+DIM_PCT_TOM)^A834)</f>
        <v>99.000000000000014</v>
      </c>
      <c r="F834" s="5">
        <f>IF(B834=0,0,B834*LABOR_HRS_WK_CAR*SEASON_WEEKS*(1+DIM_PCT_CAR)^B834)</f>
        <v>169.71123193359367</v>
      </c>
      <c r="G834" s="5">
        <f>IF(C834=0,0,C834*LABOR_HRS_WK_MES*SEASON_WEEKS*(1+DIM_PCT_MES)^C834)</f>
        <v>1455.139134447498</v>
      </c>
      <c r="H834" s="5">
        <f>E834+F834+G834</f>
        <v>1723.8503663810916</v>
      </c>
      <c r="I834" s="5">
        <f>MIN(H834,FARMER_HRS)</f>
        <v>720</v>
      </c>
      <c r="J834" s="5">
        <f>MAX(0,H834-FARMER_HRS)</f>
        <v>1003.8503663810916</v>
      </c>
      <c r="K834" s="2">
        <f>I834*FARMER_RATE+J834*TEMP_WORKER_RATE</f>
        <v>42427.957749671725</v>
      </c>
      <c r="L834" s="2">
        <f>A834*PRICE_TOM+B834*PRICE_CAR+C834*PRICE_MES</f>
        <v>84070</v>
      </c>
      <c r="M834" s="2">
        <f>A834*FERT_BED_TOM+B834*FERT_BED_CAR+C834*FERT_BED_MES</f>
        <v>24200</v>
      </c>
      <c r="N834" s="6">
        <f>IF(AND(D834&lt;=TOTAL_BEDS,J834&lt;=TEMP_WORKER_MAX*TEMP_WORKER_HRS),1,0)</f>
        <v>1</v>
      </c>
      <c r="O834" s="2">
        <f>L834-M834-K834-FIXED_COSTS</f>
        <v>-2557.9577496717247</v>
      </c>
      <c r="P834" s="2">
        <f>IF(N834=1,O834,"")</f>
        <v>-2557.9577496717247</v>
      </c>
    </row>
    <row r="835">
      <c r="A835" s="6">
        <v>1</v>
      </c>
      <c r="B835" s="6">
        <v>5</v>
      </c>
      <c r="C835" s="6">
        <v>25</v>
      </c>
      <c r="D835" s="6">
        <f>A835+B835+C835</f>
        <v>31</v>
      </c>
      <c r="E835" s="5">
        <f>IF(A835=0,0,A835*LABOR_HRS_WK_TOM*SEASON_WEEKS*(1+DIM_PCT_TOM)^A835)</f>
        <v>99.000000000000014</v>
      </c>
      <c r="F835" s="5">
        <f>IF(B835=0,0,B835*LABOR_HRS_WK_CAR*SEASON_WEEKS*(1+DIM_PCT_CAR)^B835)</f>
        <v>169.71123193359367</v>
      </c>
      <c r="G835" s="5">
        <f>IF(C835=0,0,C835*LABOR_HRS_WK_MES*SEASON_WEEKS*(1+DIM_PCT_MES)^C835)</f>
        <v>1534.7170558625955</v>
      </c>
      <c r="H835" s="5">
        <f>E835+F835+G835</f>
        <v>1803.4282877961891</v>
      </c>
      <c r="I835" s="5">
        <f>MIN(H835,FARMER_HRS)</f>
        <v>720</v>
      </c>
      <c r="J835" s="5">
        <f>MAX(0,H835-FARMER_HRS)</f>
        <v>1083.4282877961891</v>
      </c>
      <c r="K835" s="2">
        <f>I835*FARMER_RATE+J835*TEMP_WORKER_RATE</f>
        <v>43809.51888535051</v>
      </c>
      <c r="L835" s="2">
        <f>A835*PRICE_TOM+B835*PRICE_CAR+C835*PRICE_MES</f>
        <v>86770</v>
      </c>
      <c r="M835" s="2">
        <f>A835*FERT_BED_TOM+B835*FERT_BED_CAR+C835*FERT_BED_MES</f>
        <v>25080</v>
      </c>
      <c r="N835" s="6">
        <f>IF(AND(D835&lt;=TOTAL_BEDS,J835&lt;=TEMP_WORKER_MAX*TEMP_WORKER_HRS),1,0)</f>
        <v>1</v>
      </c>
      <c r="O835" s="2">
        <f>L835-M835-K835-FIXED_COSTS</f>
        <v>-2119.5188853505097</v>
      </c>
      <c r="P835" s="2">
        <f>IF(N835=1,O835,"")</f>
        <v>-2119.5188853505097</v>
      </c>
    </row>
    <row r="836">
      <c r="A836" s="6">
        <v>1</v>
      </c>
      <c r="B836" s="6">
        <v>5</v>
      </c>
      <c r="C836" s="6">
        <v>26</v>
      </c>
      <c r="D836" s="6">
        <f>A836+B836+C836</f>
        <v>32</v>
      </c>
      <c r="E836" s="5">
        <f>IF(A836=0,0,A836*LABOR_HRS_WK_TOM*SEASON_WEEKS*(1+DIM_PCT_TOM)^A836)</f>
        <v>99.000000000000014</v>
      </c>
      <c r="F836" s="5">
        <f>IF(B836=0,0,B836*LABOR_HRS_WK_CAR*SEASON_WEEKS*(1+DIM_PCT_CAR)^B836)</f>
        <v>169.71123193359367</v>
      </c>
      <c r="G836" s="5">
        <f>IF(C836=0,0,C836*LABOR_HRS_WK_MES*SEASON_WEEKS*(1+DIM_PCT_MES)^C836)</f>
        <v>1616.0570598233128</v>
      </c>
      <c r="H836" s="5">
        <f>E836+F836+G836</f>
        <v>1884.7682917569064</v>
      </c>
      <c r="I836" s="5">
        <f>MIN(H836,FARMER_HRS)</f>
        <v>720</v>
      </c>
      <c r="J836" s="5">
        <f>MAX(0,H836-FARMER_HRS)</f>
        <v>1164.7682917569064</v>
      </c>
      <c r="K836" s="2">
        <f>I836*FARMER_RATE+J836*TEMP_WORKER_RATE</f>
        <v>45221.671731890732</v>
      </c>
      <c r="L836" s="2">
        <f>A836*PRICE_TOM+B836*PRICE_CAR+C836*PRICE_MES</f>
        <v>89470</v>
      </c>
      <c r="M836" s="2">
        <f>A836*FERT_BED_TOM+B836*FERT_BED_CAR+C836*FERT_BED_MES</f>
        <v>25960</v>
      </c>
      <c r="N836" s="6">
        <f>IF(AND(D836&lt;=TOTAL_BEDS,J836&lt;=TEMP_WORKER_MAX*TEMP_WORKER_HRS),1,0)</f>
        <v>1</v>
      </c>
      <c r="O836" s="2">
        <f>L836-M836-K836-FIXED_COSTS</f>
        <v>-1711.6717318907322</v>
      </c>
      <c r="P836" s="2">
        <f>IF(N836=1,O836,"")</f>
        <v>-1711.6717318907322</v>
      </c>
    </row>
    <row r="837">
      <c r="A837" s="6">
        <v>1</v>
      </c>
      <c r="B837" s="6">
        <v>5</v>
      </c>
      <c r="C837" s="6">
        <v>27</v>
      </c>
      <c r="D837" s="6">
        <f>A837+B837+C837</f>
        <v>33</v>
      </c>
      <c r="E837" s="5">
        <f>IF(A837=0,0,A837*LABOR_HRS_WK_TOM*SEASON_WEEKS*(1+DIM_PCT_TOM)^A837)</f>
        <v>99.000000000000014</v>
      </c>
      <c r="F837" s="5">
        <f>IF(B837=0,0,B837*LABOR_HRS_WK_CAR*SEASON_WEEKS*(1+DIM_PCT_CAR)^B837)</f>
        <v>169.71123193359367</v>
      </c>
      <c r="G837" s="5">
        <f>IF(C837=0,0,C837*LABOR_HRS_WK_MES*SEASON_WEEKS*(1+DIM_PCT_MES)^C837)</f>
        <v>1699.19076434307</v>
      </c>
      <c r="H837" s="5">
        <f>E837+F837+G837</f>
        <v>1967.9019962766638</v>
      </c>
      <c r="I837" s="5">
        <f>MIN(H837,FARMER_HRS)</f>
        <v>720</v>
      </c>
      <c r="J837" s="5">
        <f>MAX(0,H837-FARMER_HRS)</f>
        <v>1247.9019962766638</v>
      </c>
      <c r="K837" s="2">
        <f>I837*FARMER_RATE+J837*TEMP_WORKER_RATE</f>
        <v>46664.965213136522</v>
      </c>
      <c r="L837" s="2">
        <f>A837*PRICE_TOM+B837*PRICE_CAR+C837*PRICE_MES</f>
        <v>92170</v>
      </c>
      <c r="M837" s="2">
        <f>A837*FERT_BED_TOM+B837*FERT_BED_CAR+C837*FERT_BED_MES</f>
        <v>26840</v>
      </c>
      <c r="N837" s="6">
        <f>IF(AND(D837&lt;=TOTAL_BEDS,J837&lt;=TEMP_WORKER_MAX*TEMP_WORKER_HRS),1,0)</f>
        <v>1</v>
      </c>
      <c r="O837" s="2">
        <f>L837-M837-K837-FIXED_COSTS</f>
        <v>-1334.9652131365219</v>
      </c>
      <c r="P837" s="2">
        <f>IF(N837=1,O837,"")</f>
        <v>-1334.9652131365219</v>
      </c>
    </row>
    <row r="838">
      <c r="A838" s="6">
        <v>1</v>
      </c>
      <c r="B838" s="6">
        <v>5</v>
      </c>
      <c r="C838" s="6">
        <v>28</v>
      </c>
      <c r="D838" s="6">
        <f>A838+B838+C838</f>
        <v>34</v>
      </c>
      <c r="E838" s="5">
        <f>IF(A838=0,0,A838*LABOR_HRS_WK_TOM*SEASON_WEEKS*(1+DIM_PCT_TOM)^A838)</f>
        <v>99.000000000000014</v>
      </c>
      <c r="F838" s="5">
        <f>IF(B838=0,0,B838*LABOR_HRS_WK_CAR*SEASON_WEEKS*(1+DIM_PCT_CAR)^B838)</f>
        <v>169.71123193359367</v>
      </c>
      <c r="G838" s="5">
        <f>IF(C838=0,0,C838*LABOR_HRS_WK_MES*SEASON_WEEKS*(1+DIM_PCT_MES)^C838)</f>
        <v>1784.1503025602233</v>
      </c>
      <c r="H838" s="5">
        <f>E838+F838+G838</f>
        <v>2052.8615344938171</v>
      </c>
      <c r="I838" s="5">
        <f>MIN(H838,FARMER_HRS)</f>
        <v>720</v>
      </c>
      <c r="J838" s="5">
        <f>MAX(0,H838-FARMER_HRS)</f>
        <v>1332.8615344938171</v>
      </c>
      <c r="K838" s="2">
        <f>I838*FARMER_RATE+J838*TEMP_WORKER_RATE</f>
        <v>48139.957196073214</v>
      </c>
      <c r="L838" s="2">
        <f>A838*PRICE_TOM+B838*PRICE_CAR+C838*PRICE_MES</f>
        <v>94870</v>
      </c>
      <c r="M838" s="2">
        <f>A838*FERT_BED_TOM+B838*FERT_BED_CAR+C838*FERT_BED_MES</f>
        <v>27720</v>
      </c>
      <c r="N838" s="6">
        <f>IF(AND(D838&lt;=TOTAL_BEDS,J838&lt;=TEMP_WORKER_MAX*TEMP_WORKER_HRS),1,0)</f>
        <v>1</v>
      </c>
      <c r="O838" s="2">
        <f>L838-M838-K838-FIXED_COSTS</f>
        <v>-989.95719607321371</v>
      </c>
      <c r="P838" s="2">
        <f>IF(N838=1,O838,"")</f>
        <v>-989.95719607321371</v>
      </c>
    </row>
    <row r="839">
      <c r="A839" s="6">
        <v>1</v>
      </c>
      <c r="B839" s="6">
        <v>5</v>
      </c>
      <c r="C839" s="6">
        <v>29</v>
      </c>
      <c r="D839" s="6">
        <f>A839+B839+C839</f>
        <v>35</v>
      </c>
      <c r="E839" s="5">
        <f>IF(A839=0,0,A839*LABOR_HRS_WK_TOM*SEASON_WEEKS*(1+DIM_PCT_TOM)^A839)</f>
        <v>99.000000000000014</v>
      </c>
      <c r="F839" s="5">
        <f>IF(B839=0,0,B839*LABOR_HRS_WK_CAR*SEASON_WEEKS*(1+DIM_PCT_CAR)^B839)</f>
        <v>169.71123193359367</v>
      </c>
      <c r="G839" s="5">
        <f>IF(C839=0,0,C839*LABOR_HRS_WK_MES*SEASON_WEEKS*(1+DIM_PCT_MES)^C839)</f>
        <v>1870.9683306758766</v>
      </c>
      <c r="H839" s="5">
        <f>E839+F839+G839</f>
        <v>2139.6795626094704</v>
      </c>
      <c r="I839" s="5">
        <f>MIN(H839,FARMER_HRS)</f>
        <v>720</v>
      </c>
      <c r="J839" s="5">
        <f>MAX(0,H839-FARMER_HRS)</f>
        <v>1419.6795626094704</v>
      </c>
      <c r="K839" s="2">
        <f>I839*FARMER_RATE+J839*TEMP_WORKER_RATE</f>
        <v>49647.214628636633</v>
      </c>
      <c r="L839" s="2">
        <f>A839*PRICE_TOM+B839*PRICE_CAR+C839*PRICE_MES</f>
        <v>97570</v>
      </c>
      <c r="M839" s="2">
        <f>A839*FERT_BED_TOM+B839*FERT_BED_CAR+C839*FERT_BED_MES</f>
        <v>28600</v>
      </c>
      <c r="N839" s="6">
        <f>IF(AND(D839&lt;=TOTAL_BEDS,J839&lt;=TEMP_WORKER_MAX*TEMP_WORKER_HRS),1,0)</f>
        <v>1</v>
      </c>
      <c r="O839" s="2">
        <f>L839-M839-K839-FIXED_COSTS</f>
        <v>-677.21462863663328</v>
      </c>
      <c r="P839" s="2">
        <f>IF(N839=1,O839,"")</f>
        <v>-677.21462863663328</v>
      </c>
    </row>
    <row r="840">
      <c r="A840" s="6">
        <v>1</v>
      </c>
      <c r="B840" s="6">
        <v>5</v>
      </c>
      <c r="C840" s="6">
        <v>30</v>
      </c>
      <c r="D840" s="6">
        <f>A840+B840+C840</f>
        <v>36</v>
      </c>
      <c r="E840" s="5">
        <f>IF(A840=0,0,A840*LABOR_HRS_WK_TOM*SEASON_WEEKS*(1+DIM_PCT_TOM)^A840)</f>
        <v>99.000000000000014</v>
      </c>
      <c r="F840" s="5">
        <f>IF(B840=0,0,B840*LABOR_HRS_WK_CAR*SEASON_WEEKS*(1+DIM_PCT_CAR)^B840)</f>
        <v>169.71123193359367</v>
      </c>
      <c r="G840" s="5">
        <f>IF(C840=0,0,C840*LABOR_HRS_WK_MES*SEASON_WEEKS*(1+DIM_PCT_MES)^C840)</f>
        <v>1959.6780360096466</v>
      </c>
      <c r="H840" s="5">
        <f>E840+F840+G840</f>
        <v>2228.38926794324</v>
      </c>
      <c r="I840" s="5">
        <f>MIN(H840,FARMER_HRS)</f>
        <v>720</v>
      </c>
      <c r="J840" s="5">
        <f>MAX(0,H840-FARMER_HRS)</f>
        <v>1508.3892679432402</v>
      </c>
      <c r="K840" s="2">
        <f>I840*FARMER_RATE+J840*TEMP_WORKER_RATE</f>
        <v>51187.313679570143</v>
      </c>
      <c r="L840" s="2">
        <f>A840*PRICE_TOM+B840*PRICE_CAR+C840*PRICE_MES</f>
        <v>100270</v>
      </c>
      <c r="M840" s="2">
        <f>A840*FERT_BED_TOM+B840*FERT_BED_CAR+C840*FERT_BED_MES</f>
        <v>29480</v>
      </c>
      <c r="N840" s="6">
        <f>IF(AND(D840&lt;=TOTAL_BEDS,J840&lt;=TEMP_WORKER_MAX*TEMP_WORKER_HRS),1,0)</f>
        <v>1</v>
      </c>
      <c r="O840" s="2">
        <f>L840-M840-K840-FIXED_COSTS</f>
        <v>-397.313679570143</v>
      </c>
      <c r="P840" s="2">
        <f>IF(N840=1,O840,"")</f>
        <v>-397.313679570143</v>
      </c>
    </row>
    <row r="841">
      <c r="A841" s="6">
        <v>1</v>
      </c>
      <c r="B841" s="6">
        <v>6</v>
      </c>
      <c r="C841" s="6">
        <v>0</v>
      </c>
      <c r="D841" s="6">
        <f>A841+B841+C841</f>
        <v>7</v>
      </c>
      <c r="E841" s="5">
        <f>IF(A841=0,0,A841*LABOR_HRS_WK_TOM*SEASON_WEEKS*(1+DIM_PCT_TOM)^A841)</f>
        <v>99.000000000000014</v>
      </c>
      <c r="F841" s="5">
        <f>IF(B841=0,0,B841*LABOR_HRS_WK_CAR*SEASON_WEEKS*(1+DIM_PCT_CAR)^B841)</f>
        <v>208.7448152783202</v>
      </c>
      <c r="G841" s="5">
        <f>IF(C841=0,0,C841*LABOR_HRS_WK_MES*SEASON_WEEKS*(1+DIM_PCT_MES)^C841)</f>
        <v>0</v>
      </c>
      <c r="H841" s="5">
        <f>E841+F841+G841</f>
        <v>307.74481527832023</v>
      </c>
      <c r="I841" s="5">
        <f>MIN(H841,FARMER_HRS)</f>
        <v>307.74481527832023</v>
      </c>
      <c r="J841" s="5">
        <f>MAX(0,H841-FARMER_HRS)</f>
        <v>0</v>
      </c>
      <c r="K841" s="2">
        <f>I841*FARMER_RATE+J841*TEMP_WORKER_RATE</f>
        <v>10685.583863830563</v>
      </c>
      <c r="L841" s="2">
        <f>A841*PRICE_TOM+B841*PRICE_CAR+C841*PRICE_MES</f>
        <v>21364</v>
      </c>
      <c r="M841" s="2">
        <f>A841*FERT_BED_TOM+B841*FERT_BED_CAR+C841*FERT_BED_MES</f>
        <v>3520</v>
      </c>
      <c r="N841" s="6">
        <f>IF(AND(D841&lt;=TOTAL_BEDS,J841&lt;=TEMP_WORKER_MAX*TEMP_WORKER_HRS),1,0)</f>
        <v>1</v>
      </c>
      <c r="O841" s="2">
        <f>L841-M841-K841-FIXED_COSTS</f>
        <v>-12841.583863830563</v>
      </c>
      <c r="P841" s="2">
        <f>IF(N841=1,O841,"")</f>
        <v>-12841.583863830563</v>
      </c>
    </row>
    <row r="842">
      <c r="A842" s="6">
        <v>1</v>
      </c>
      <c r="B842" s="6">
        <v>6</v>
      </c>
      <c r="C842" s="6">
        <v>1</v>
      </c>
      <c r="D842" s="6">
        <f>A842+B842+C842</f>
        <v>8</v>
      </c>
      <c r="E842" s="5">
        <f>IF(A842=0,0,A842*LABOR_HRS_WK_TOM*SEASON_WEEKS*(1+DIM_PCT_TOM)^A842)</f>
        <v>99.000000000000014</v>
      </c>
      <c r="F842" s="5">
        <f>IF(B842=0,0,B842*LABOR_HRS_WK_CAR*SEASON_WEEKS*(1+DIM_PCT_CAR)^B842)</f>
        <v>208.7448152783202</v>
      </c>
      <c r="G842" s="5">
        <f>IF(C842=0,0,C842*LABOR_HRS_WK_MES*SEASON_WEEKS*(1+DIM_PCT_MES)^C842)</f>
        <v>45.5625</v>
      </c>
      <c r="H842" s="5">
        <f>E842+F842+G842</f>
        <v>353.30731527832023</v>
      </c>
      <c r="I842" s="5">
        <f>MIN(H842,FARMER_HRS)</f>
        <v>353.30731527832023</v>
      </c>
      <c r="J842" s="5">
        <f>MAX(0,H842-FARMER_HRS)</f>
        <v>0</v>
      </c>
      <c r="K842" s="2">
        <f>I842*FARMER_RATE+J842*TEMP_WORKER_RATE</f>
        <v>12267.615113830563</v>
      </c>
      <c r="L842" s="2">
        <f>A842*PRICE_TOM+B842*PRICE_CAR+C842*PRICE_MES</f>
        <v>24064</v>
      </c>
      <c r="M842" s="2">
        <f>A842*FERT_BED_TOM+B842*FERT_BED_CAR+C842*FERT_BED_MES</f>
        <v>4400</v>
      </c>
      <c r="N842" s="6">
        <f>IF(AND(D842&lt;=TOTAL_BEDS,J842&lt;=TEMP_WORKER_MAX*TEMP_WORKER_HRS),1,0)</f>
        <v>1</v>
      </c>
      <c r="O842" s="2">
        <f>L842-M842-K842-FIXED_COSTS</f>
        <v>-12603.615113830563</v>
      </c>
      <c r="P842" s="2">
        <f>IF(N842=1,O842,"")</f>
        <v>-12603.615113830563</v>
      </c>
    </row>
    <row r="843">
      <c r="A843" s="6">
        <v>1</v>
      </c>
      <c r="B843" s="6">
        <v>6</v>
      </c>
      <c r="C843" s="6">
        <v>2</v>
      </c>
      <c r="D843" s="6">
        <f>A843+B843+C843</f>
        <v>9</v>
      </c>
      <c r="E843" s="5">
        <f>IF(A843=0,0,A843*LABOR_HRS_WK_TOM*SEASON_WEEKS*(1+DIM_PCT_TOM)^A843)</f>
        <v>99.000000000000014</v>
      </c>
      <c r="F843" s="5">
        <f>IF(B843=0,0,B843*LABOR_HRS_WK_CAR*SEASON_WEEKS*(1+DIM_PCT_CAR)^B843)</f>
        <v>208.7448152783202</v>
      </c>
      <c r="G843" s="5">
        <f>IF(C843=0,0,C843*LABOR_HRS_WK_MES*SEASON_WEEKS*(1+DIM_PCT_MES)^C843)</f>
        <v>92.2640625</v>
      </c>
      <c r="H843" s="5">
        <f>E843+F843+G843</f>
        <v>400.0088777783202</v>
      </c>
      <c r="I843" s="5">
        <f>MIN(H843,FARMER_HRS)</f>
        <v>400.0088777783202</v>
      </c>
      <c r="J843" s="5">
        <f>MAX(0,H843-FARMER_HRS)</f>
        <v>0</v>
      </c>
      <c r="K843" s="2">
        <f>I843*FARMER_RATE+J843*TEMP_WORKER_RATE</f>
        <v>13889.197145080561</v>
      </c>
      <c r="L843" s="2">
        <f>A843*PRICE_TOM+B843*PRICE_CAR+C843*PRICE_MES</f>
        <v>26764</v>
      </c>
      <c r="M843" s="2">
        <f>A843*FERT_BED_TOM+B843*FERT_BED_CAR+C843*FERT_BED_MES</f>
        <v>5280</v>
      </c>
      <c r="N843" s="6">
        <f>IF(AND(D843&lt;=TOTAL_BEDS,J843&lt;=TEMP_WORKER_MAX*TEMP_WORKER_HRS),1,0)</f>
        <v>1</v>
      </c>
      <c r="O843" s="2">
        <f>L843-M843-K843-FIXED_COSTS</f>
        <v>-12405.197145080561</v>
      </c>
      <c r="P843" s="2">
        <f>IF(N843=1,O843,"")</f>
        <v>-12405.197145080561</v>
      </c>
    </row>
    <row r="844">
      <c r="A844" s="6">
        <v>1</v>
      </c>
      <c r="B844" s="6">
        <v>6</v>
      </c>
      <c r="C844" s="6">
        <v>3</v>
      </c>
      <c r="D844" s="6">
        <f>A844+B844+C844</f>
        <v>10</v>
      </c>
      <c r="E844" s="5">
        <f>IF(A844=0,0,A844*LABOR_HRS_WK_TOM*SEASON_WEEKS*(1+DIM_PCT_TOM)^A844)</f>
        <v>99.000000000000014</v>
      </c>
      <c r="F844" s="5">
        <f>IF(B844=0,0,B844*LABOR_HRS_WK_CAR*SEASON_WEEKS*(1+DIM_PCT_CAR)^B844)</f>
        <v>208.7448152783202</v>
      </c>
      <c r="G844" s="5">
        <f>IF(C844=0,0,C844*LABOR_HRS_WK_MES*SEASON_WEEKS*(1+DIM_PCT_MES)^C844)</f>
        <v>140.12604492187498</v>
      </c>
      <c r="H844" s="5">
        <f>E844+F844+G844</f>
        <v>447.87086020019524</v>
      </c>
      <c r="I844" s="5">
        <f>MIN(H844,FARMER_HRS)</f>
        <v>447.87086020019524</v>
      </c>
      <c r="J844" s="5">
        <f>MAX(0,H844-FARMER_HRS)</f>
        <v>0</v>
      </c>
      <c r="K844" s="2">
        <f>I844*FARMER_RATE+J844*TEMP_WORKER_RATE</f>
        <v>15551.071534729</v>
      </c>
      <c r="L844" s="2">
        <f>A844*PRICE_TOM+B844*PRICE_CAR+C844*PRICE_MES</f>
        <v>29464</v>
      </c>
      <c r="M844" s="2">
        <f>A844*FERT_BED_TOM+B844*FERT_BED_CAR+C844*FERT_BED_MES</f>
        <v>6160</v>
      </c>
      <c r="N844" s="6">
        <f>IF(AND(D844&lt;=TOTAL_BEDS,J844&lt;=TEMP_WORKER_MAX*TEMP_WORKER_HRS),1,0)</f>
        <v>1</v>
      </c>
      <c r="O844" s="2">
        <f>L844-M844-K844-FIXED_COSTS</f>
        <v>-12247.071534729</v>
      </c>
      <c r="P844" s="2">
        <f>IF(N844=1,O844,"")</f>
        <v>-12247.071534729</v>
      </c>
    </row>
    <row r="845">
      <c r="A845" s="6">
        <v>1</v>
      </c>
      <c r="B845" s="6">
        <v>6</v>
      </c>
      <c r="C845" s="6">
        <v>4</v>
      </c>
      <c r="D845" s="6">
        <f>A845+B845+C845</f>
        <v>11</v>
      </c>
      <c r="E845" s="5">
        <f>IF(A845=0,0,A845*LABOR_HRS_WK_TOM*SEASON_WEEKS*(1+DIM_PCT_TOM)^A845)</f>
        <v>99.000000000000014</v>
      </c>
      <c r="F845" s="5">
        <f>IF(B845=0,0,B845*LABOR_HRS_WK_CAR*SEASON_WEEKS*(1+DIM_PCT_CAR)^B845)</f>
        <v>208.7448152783202</v>
      </c>
      <c r="G845" s="5">
        <f>IF(C845=0,0,C845*LABOR_HRS_WK_MES*SEASON_WEEKS*(1+DIM_PCT_MES)^C845)</f>
        <v>189.17016064453119</v>
      </c>
      <c r="H845" s="5">
        <f>E845+F845+G845</f>
        <v>496.91497592285145</v>
      </c>
      <c r="I845" s="5">
        <f>MIN(H845,FARMER_HRS)</f>
        <v>496.91497592285145</v>
      </c>
      <c r="J845" s="5">
        <f>MAX(0,H845-FARMER_HRS)</f>
        <v>0</v>
      </c>
      <c r="K845" s="2">
        <f>I845*FARMER_RATE+J845*TEMP_WORKER_RATE</f>
        <v>17253.992219543452</v>
      </c>
      <c r="L845" s="2">
        <f>A845*PRICE_TOM+B845*PRICE_CAR+C845*PRICE_MES</f>
        <v>32164</v>
      </c>
      <c r="M845" s="2">
        <f>A845*FERT_BED_TOM+B845*FERT_BED_CAR+C845*FERT_BED_MES</f>
        <v>7040</v>
      </c>
      <c r="N845" s="6">
        <f>IF(AND(D845&lt;=TOTAL_BEDS,J845&lt;=TEMP_WORKER_MAX*TEMP_WORKER_HRS),1,0)</f>
        <v>1</v>
      </c>
      <c r="O845" s="2">
        <f>L845-M845-K845-FIXED_COSTS</f>
        <v>-12129.992219543452</v>
      </c>
      <c r="P845" s="2">
        <f>IF(N845=1,O845,"")</f>
        <v>-12129.992219543452</v>
      </c>
    </row>
    <row r="846">
      <c r="A846" s="6">
        <v>1</v>
      </c>
      <c r="B846" s="6">
        <v>6</v>
      </c>
      <c r="C846" s="6">
        <v>5</v>
      </c>
      <c r="D846" s="6">
        <f>A846+B846+C846</f>
        <v>12</v>
      </c>
      <c r="E846" s="5">
        <f>IF(A846=0,0,A846*LABOR_HRS_WK_TOM*SEASON_WEEKS*(1+DIM_PCT_TOM)^A846)</f>
        <v>99.000000000000014</v>
      </c>
      <c r="F846" s="5">
        <f>IF(B846=0,0,B846*LABOR_HRS_WK_CAR*SEASON_WEEKS*(1+DIM_PCT_CAR)^B846)</f>
        <v>208.7448152783202</v>
      </c>
      <c r="G846" s="5">
        <f>IF(C846=0,0,C846*LABOR_HRS_WK_MES*SEASON_WEEKS*(1+DIM_PCT_MES)^C846)</f>
        <v>239.41848456573481</v>
      </c>
      <c r="H846" s="5">
        <f>E846+F846+G846</f>
        <v>547.163299844055</v>
      </c>
      <c r="I846" s="5">
        <f>MIN(H846,FARMER_HRS)</f>
        <v>547.163299844055</v>
      </c>
      <c r="J846" s="5">
        <f>MAX(0,H846-FARMER_HRS)</f>
        <v>0</v>
      </c>
      <c r="K846" s="2">
        <f>I846*FARMER_RATE+J846*TEMP_WORKER_RATE</f>
        <v>18998.725689029689</v>
      </c>
      <c r="L846" s="2">
        <f>A846*PRICE_TOM+B846*PRICE_CAR+C846*PRICE_MES</f>
        <v>34864</v>
      </c>
      <c r="M846" s="2">
        <f>A846*FERT_BED_TOM+B846*FERT_BED_CAR+C846*FERT_BED_MES</f>
        <v>7920</v>
      </c>
      <c r="N846" s="6">
        <f>IF(AND(D846&lt;=TOTAL_BEDS,J846&lt;=TEMP_WORKER_MAX*TEMP_WORKER_HRS),1,0)</f>
        <v>1</v>
      </c>
      <c r="O846" s="2">
        <f>L846-M846-K846-FIXED_COSTS</f>
        <v>-12054.725689029689</v>
      </c>
      <c r="P846" s="2">
        <f>IF(N846=1,O846,"")</f>
        <v>-12054.725689029689</v>
      </c>
    </row>
    <row r="847">
      <c r="A847" s="6">
        <v>1</v>
      </c>
      <c r="B847" s="6">
        <v>6</v>
      </c>
      <c r="C847" s="6">
        <v>6</v>
      </c>
      <c r="D847" s="6">
        <f>A847+B847+C847</f>
        <v>13</v>
      </c>
      <c r="E847" s="5">
        <f>IF(A847=0,0,A847*LABOR_HRS_WK_TOM*SEASON_WEEKS*(1+DIM_PCT_TOM)^A847)</f>
        <v>99.000000000000014</v>
      </c>
      <c r="F847" s="5">
        <f>IF(B847=0,0,B847*LABOR_HRS_WK_CAR*SEASON_WEEKS*(1+DIM_PCT_CAR)^B847)</f>
        <v>208.7448152783202</v>
      </c>
      <c r="G847" s="5">
        <f>IF(C847=0,0,C847*LABOR_HRS_WK_MES*SEASON_WEEKS*(1+DIM_PCT_MES)^C847)</f>
        <v>290.89345874736773</v>
      </c>
      <c r="H847" s="5">
        <f>E847+F847+G847</f>
        <v>598.63827402568791</v>
      </c>
      <c r="I847" s="5">
        <f>MIN(H847,FARMER_HRS)</f>
        <v>598.63827402568791</v>
      </c>
      <c r="J847" s="5">
        <f>MAX(0,H847-FARMER_HRS)</f>
        <v>0</v>
      </c>
      <c r="K847" s="2">
        <f>I847*FARMER_RATE+J847*TEMP_WORKER_RATE</f>
        <v>20786.051181447496</v>
      </c>
      <c r="L847" s="2">
        <f>A847*PRICE_TOM+B847*PRICE_CAR+C847*PRICE_MES</f>
        <v>37564</v>
      </c>
      <c r="M847" s="2">
        <f>A847*FERT_BED_TOM+B847*FERT_BED_CAR+C847*FERT_BED_MES</f>
        <v>8800</v>
      </c>
      <c r="N847" s="6">
        <f>IF(AND(D847&lt;=TOTAL_BEDS,J847&lt;=TEMP_WORKER_MAX*TEMP_WORKER_HRS),1,0)</f>
        <v>1</v>
      </c>
      <c r="O847" s="2">
        <f>L847-M847-K847-FIXED_COSTS</f>
        <v>-12022.051181447496</v>
      </c>
      <c r="P847" s="2">
        <f>IF(N847=1,O847,"")</f>
        <v>-12022.051181447496</v>
      </c>
    </row>
    <row r="848">
      <c r="A848" s="6">
        <v>1</v>
      </c>
      <c r="B848" s="6">
        <v>6</v>
      </c>
      <c r="C848" s="6">
        <v>7</v>
      </c>
      <c r="D848" s="6">
        <f>A848+B848+C848</f>
        <v>14</v>
      </c>
      <c r="E848" s="5">
        <f>IF(A848=0,0,A848*LABOR_HRS_WK_TOM*SEASON_WEEKS*(1+DIM_PCT_TOM)^A848)</f>
        <v>99.000000000000014</v>
      </c>
      <c r="F848" s="5">
        <f>IF(B848=0,0,B848*LABOR_HRS_WK_CAR*SEASON_WEEKS*(1+DIM_PCT_CAR)^B848)</f>
        <v>208.7448152783202</v>
      </c>
      <c r="G848" s="5">
        <f>IF(C848=0,0,C848*LABOR_HRS_WK_MES*SEASON_WEEKS*(1+DIM_PCT_MES)^C848)</f>
        <v>343.61789814532818</v>
      </c>
      <c r="H848" s="5">
        <f>E848+F848+G848</f>
        <v>651.36271342364842</v>
      </c>
      <c r="I848" s="5">
        <f>MIN(H848,FARMER_HRS)</f>
        <v>651.36271342364842</v>
      </c>
      <c r="J848" s="5">
        <f>MAX(0,H848-FARMER_HRS)</f>
        <v>0</v>
      </c>
      <c r="K848" s="2">
        <f>I848*FARMER_RATE+J848*TEMP_WORKER_RATE</f>
        <v>22616.760882765568</v>
      </c>
      <c r="L848" s="2">
        <f>A848*PRICE_TOM+B848*PRICE_CAR+C848*PRICE_MES</f>
        <v>40264</v>
      </c>
      <c r="M848" s="2">
        <f>A848*FERT_BED_TOM+B848*FERT_BED_CAR+C848*FERT_BED_MES</f>
        <v>9680</v>
      </c>
      <c r="N848" s="6">
        <f>IF(AND(D848&lt;=TOTAL_BEDS,J848&lt;=TEMP_WORKER_MAX*TEMP_WORKER_HRS),1,0)</f>
        <v>1</v>
      </c>
      <c r="O848" s="2">
        <f>L848-M848-K848-FIXED_COSTS</f>
        <v>-12032.760882765568</v>
      </c>
      <c r="P848" s="2">
        <f>IF(N848=1,O848,"")</f>
        <v>-12032.760882765568</v>
      </c>
    </row>
    <row r="849">
      <c r="A849" s="6">
        <v>1</v>
      </c>
      <c r="B849" s="6">
        <v>6</v>
      </c>
      <c r="C849" s="6">
        <v>8</v>
      </c>
      <c r="D849" s="6">
        <f>A849+B849+C849</f>
        <v>15</v>
      </c>
      <c r="E849" s="5">
        <f>IF(A849=0,0,A849*LABOR_HRS_WK_TOM*SEASON_WEEKS*(1+DIM_PCT_TOM)^A849)</f>
        <v>99.000000000000014</v>
      </c>
      <c r="F849" s="5">
        <f>IF(B849=0,0,B849*LABOR_HRS_WK_CAR*SEASON_WEEKS*(1+DIM_PCT_CAR)^B849)</f>
        <v>208.7448152783202</v>
      </c>
      <c r="G849" s="5">
        <f>IF(C849=0,0,C849*LABOR_HRS_WK_MES*SEASON_WEEKS*(1+DIM_PCT_MES)^C849)</f>
        <v>397.61499642530833</v>
      </c>
      <c r="H849" s="5">
        <f>E849+F849+G849</f>
        <v>705.35981170362857</v>
      </c>
      <c r="I849" s="5">
        <f>MIN(H849,FARMER_HRS)</f>
        <v>705.35981170362857</v>
      </c>
      <c r="J849" s="5">
        <f>MAX(0,H849-FARMER_HRS)</f>
        <v>0</v>
      </c>
      <c r="K849" s="2">
        <f>I849*FARMER_RATE+J849*TEMP_WORKER_RATE</f>
        <v>24491.660128598214</v>
      </c>
      <c r="L849" s="2">
        <f>A849*PRICE_TOM+B849*PRICE_CAR+C849*PRICE_MES</f>
        <v>42964</v>
      </c>
      <c r="M849" s="2">
        <f>A849*FERT_BED_TOM+B849*FERT_BED_CAR+C849*FERT_BED_MES</f>
        <v>10560</v>
      </c>
      <c r="N849" s="6">
        <f>IF(AND(D849&lt;=TOTAL_BEDS,J849&lt;=TEMP_WORKER_MAX*TEMP_WORKER_HRS),1,0)</f>
        <v>1</v>
      </c>
      <c r="O849" s="2">
        <f>L849-M849-K849-FIXED_COSTS</f>
        <v>-12087.660128598214</v>
      </c>
      <c r="P849" s="2">
        <f>IF(N849=1,O849,"")</f>
        <v>-12087.660128598214</v>
      </c>
    </row>
    <row r="850">
      <c r="A850" s="6">
        <v>1</v>
      </c>
      <c r="B850" s="6">
        <v>6</v>
      </c>
      <c r="C850" s="6">
        <v>9</v>
      </c>
      <c r="D850" s="6">
        <f>A850+B850+C850</f>
        <v>16</v>
      </c>
      <c r="E850" s="5">
        <f>IF(A850=0,0,A850*LABOR_HRS_WK_TOM*SEASON_WEEKS*(1+DIM_PCT_TOM)^A850)</f>
        <v>99.000000000000014</v>
      </c>
      <c r="F850" s="5">
        <f>IF(B850=0,0,B850*LABOR_HRS_WK_CAR*SEASON_WEEKS*(1+DIM_PCT_CAR)^B850)</f>
        <v>208.7448152783202</v>
      </c>
      <c r="G850" s="5">
        <f>IF(C850=0,0,C850*LABOR_HRS_WK_MES*SEASON_WEEKS*(1+DIM_PCT_MES)^C850)</f>
        <v>452.90833186570273</v>
      </c>
      <c r="H850" s="5">
        <f>E850+F850+G850</f>
        <v>760.653147144023</v>
      </c>
      <c r="I850" s="5">
        <f>MIN(H850,FARMER_HRS)</f>
        <v>720</v>
      </c>
      <c r="J850" s="5">
        <f>MAX(0,H850-FARMER_HRS)</f>
        <v>40.653147144023023</v>
      </c>
      <c r="K850" s="2">
        <f>I850*FARMER_RATE+J850*TEMP_WORKER_RATE</f>
        <v>25705.783804583734</v>
      </c>
      <c r="L850" s="2">
        <f>A850*PRICE_TOM+B850*PRICE_CAR+C850*PRICE_MES</f>
        <v>45664</v>
      </c>
      <c r="M850" s="2">
        <f>A850*FERT_BED_TOM+B850*FERT_BED_CAR+C850*FERT_BED_MES</f>
        <v>11440</v>
      </c>
      <c r="N850" s="6">
        <f>IF(AND(D850&lt;=TOTAL_BEDS,J850&lt;=TEMP_WORKER_MAX*TEMP_WORKER_HRS),1,0)</f>
        <v>1</v>
      </c>
      <c r="O850" s="2">
        <f>L850-M850-K850-FIXED_COSTS</f>
        <v>-11481.783804583734</v>
      </c>
      <c r="P850" s="2">
        <f>IF(N850=1,O850,"")</f>
        <v>-11481.783804583734</v>
      </c>
    </row>
    <row r="851">
      <c r="A851" s="6">
        <v>1</v>
      </c>
      <c r="B851" s="6">
        <v>6</v>
      </c>
      <c r="C851" s="6">
        <v>10</v>
      </c>
      <c r="D851" s="6">
        <f>A851+B851+C851</f>
        <v>17</v>
      </c>
      <c r="E851" s="5">
        <f>IF(A851=0,0,A851*LABOR_HRS_WK_TOM*SEASON_WEEKS*(1+DIM_PCT_TOM)^A851)</f>
        <v>99.000000000000014</v>
      </c>
      <c r="F851" s="5">
        <f>IF(B851=0,0,B851*LABOR_HRS_WK_CAR*SEASON_WEEKS*(1+DIM_PCT_CAR)^B851)</f>
        <v>208.7448152783202</v>
      </c>
      <c r="G851" s="5">
        <f>IF(C851=0,0,C851*LABOR_HRS_WK_MES*SEASON_WEEKS*(1+DIM_PCT_MES)^C851)</f>
        <v>509.52187334891551</v>
      </c>
      <c r="H851" s="5">
        <f>E851+F851+G851</f>
        <v>817.26668862723568</v>
      </c>
      <c r="I851" s="5">
        <f>MIN(H851,FARMER_HRS)</f>
        <v>720</v>
      </c>
      <c r="J851" s="5">
        <f>MAX(0,H851-FARMER_HRS)</f>
        <v>97.266688627235681</v>
      </c>
      <c r="K851" s="2">
        <f>I851*FARMER_RATE+J851*TEMP_WORKER_RATE</f>
        <v>26688.657788667286</v>
      </c>
      <c r="L851" s="2">
        <f>A851*PRICE_TOM+B851*PRICE_CAR+C851*PRICE_MES</f>
        <v>48364</v>
      </c>
      <c r="M851" s="2">
        <f>A851*FERT_BED_TOM+B851*FERT_BED_CAR+C851*FERT_BED_MES</f>
        <v>12320</v>
      </c>
      <c r="N851" s="6">
        <f>IF(AND(D851&lt;=TOTAL_BEDS,J851&lt;=TEMP_WORKER_MAX*TEMP_WORKER_HRS),1,0)</f>
        <v>1</v>
      </c>
      <c r="O851" s="2">
        <f>L851-M851-K851-FIXED_COSTS</f>
        <v>-10644.657788667286</v>
      </c>
      <c r="P851" s="2">
        <f>IF(N851=1,O851,"")</f>
        <v>-10644.657788667286</v>
      </c>
    </row>
    <row r="852">
      <c r="A852" s="6">
        <v>1</v>
      </c>
      <c r="B852" s="6">
        <v>6</v>
      </c>
      <c r="C852" s="6">
        <v>11</v>
      </c>
      <c r="D852" s="6">
        <f>A852+B852+C852</f>
        <v>18</v>
      </c>
      <c r="E852" s="5">
        <f>IF(A852=0,0,A852*LABOR_HRS_WK_TOM*SEASON_WEEKS*(1+DIM_PCT_TOM)^A852)</f>
        <v>99.000000000000014</v>
      </c>
      <c r="F852" s="5">
        <f>IF(B852=0,0,B852*LABOR_HRS_WK_CAR*SEASON_WEEKS*(1+DIM_PCT_CAR)^B852)</f>
        <v>208.7448152783202</v>
      </c>
      <c r="G852" s="5">
        <f>IF(C852=0,0,C852*LABOR_HRS_WK_MES*SEASON_WEEKS*(1+DIM_PCT_MES)^C852)</f>
        <v>567.47998644235463</v>
      </c>
      <c r="H852" s="5">
        <f>E852+F852+G852</f>
        <v>875.2248017206748</v>
      </c>
      <c r="I852" s="5">
        <f>MIN(H852,FARMER_HRS)</f>
        <v>720</v>
      </c>
      <c r="J852" s="5">
        <f>MAX(0,H852-FARMER_HRS)</f>
        <v>155.2248017206748</v>
      </c>
      <c r="K852" s="2">
        <f>I852*FARMER_RATE+J852*TEMP_WORKER_RATE</f>
        <v>27694.875029872826</v>
      </c>
      <c r="L852" s="2">
        <f>A852*PRICE_TOM+B852*PRICE_CAR+C852*PRICE_MES</f>
        <v>51064</v>
      </c>
      <c r="M852" s="2">
        <f>A852*FERT_BED_TOM+B852*FERT_BED_CAR+C852*FERT_BED_MES</f>
        <v>13200</v>
      </c>
      <c r="N852" s="6">
        <f>IF(AND(D852&lt;=TOTAL_BEDS,J852&lt;=TEMP_WORKER_MAX*TEMP_WORKER_HRS),1,0)</f>
        <v>1</v>
      </c>
      <c r="O852" s="2">
        <f>L852-M852-K852-FIXED_COSTS</f>
        <v>-9830.8750298728264</v>
      </c>
      <c r="P852" s="2">
        <f>IF(N852=1,O852,"")</f>
        <v>-9830.8750298728264</v>
      </c>
    </row>
    <row r="853">
      <c r="A853" s="6">
        <v>1</v>
      </c>
      <c r="B853" s="6">
        <v>6</v>
      </c>
      <c r="C853" s="6">
        <v>12</v>
      </c>
      <c r="D853" s="6">
        <f>A853+B853+C853</f>
        <v>19</v>
      </c>
      <c r="E853" s="5">
        <f>IF(A853=0,0,A853*LABOR_HRS_WK_TOM*SEASON_WEEKS*(1+DIM_PCT_TOM)^A853)</f>
        <v>99.000000000000014</v>
      </c>
      <c r="F853" s="5">
        <f>IF(B853=0,0,B853*LABOR_HRS_WK_CAR*SEASON_WEEKS*(1+DIM_PCT_CAR)^B853)</f>
        <v>208.7448152783202</v>
      </c>
      <c r="G853" s="5">
        <f>IF(C853=0,0,C853*LABOR_HRS_WK_MES*SEASON_WEEKS*(1+DIM_PCT_MES)^C853)</f>
        <v>626.807439570419</v>
      </c>
      <c r="H853" s="5">
        <f>E853+F853+G853</f>
        <v>934.55225484873927</v>
      </c>
      <c r="I853" s="5">
        <f>MIN(H853,FARMER_HRS)</f>
        <v>720</v>
      </c>
      <c r="J853" s="5">
        <f>MAX(0,H853-FARMER_HRS)</f>
        <v>214.55225484873927</v>
      </c>
      <c r="K853" s="2">
        <f>I853*FARMER_RATE+J853*TEMP_WORKER_RATE</f>
        <v>28724.865535568391</v>
      </c>
      <c r="L853" s="2">
        <f>A853*PRICE_TOM+B853*PRICE_CAR+C853*PRICE_MES</f>
        <v>53764</v>
      </c>
      <c r="M853" s="2">
        <f>A853*FERT_BED_TOM+B853*FERT_BED_CAR+C853*FERT_BED_MES</f>
        <v>14080</v>
      </c>
      <c r="N853" s="6">
        <f>IF(AND(D853&lt;=TOTAL_BEDS,J853&lt;=TEMP_WORKER_MAX*TEMP_WORKER_HRS),1,0)</f>
        <v>1</v>
      </c>
      <c r="O853" s="2">
        <f>L853-M853-K853-FIXED_COSTS</f>
        <v>-9040.8655355683914</v>
      </c>
      <c r="P853" s="2">
        <f>IF(N853=1,O853,"")</f>
        <v>-9040.8655355683914</v>
      </c>
    </row>
    <row r="854">
      <c r="A854" s="6">
        <v>1</v>
      </c>
      <c r="B854" s="6">
        <v>6</v>
      </c>
      <c r="C854" s="6">
        <v>13</v>
      </c>
      <c r="D854" s="6">
        <f>A854+B854+C854</f>
        <v>20</v>
      </c>
      <c r="E854" s="5">
        <f>IF(A854=0,0,A854*LABOR_HRS_WK_TOM*SEASON_WEEKS*(1+DIM_PCT_TOM)^A854)</f>
        <v>99.000000000000014</v>
      </c>
      <c r="F854" s="5">
        <f>IF(B854=0,0,B854*LABOR_HRS_WK_CAR*SEASON_WEEKS*(1+DIM_PCT_CAR)^B854)</f>
        <v>208.7448152783202</v>
      </c>
      <c r="G854" s="5">
        <f>IF(C854=0,0,C854*LABOR_HRS_WK_MES*SEASON_WEEKS*(1+DIM_PCT_MES)^C854)</f>
        <v>687.52941027880331</v>
      </c>
      <c r="H854" s="5">
        <f>E854+F854+G854</f>
        <v>995.2742255571236</v>
      </c>
      <c r="I854" s="5">
        <f>MIN(H854,FARMER_HRS)</f>
        <v>720</v>
      </c>
      <c r="J854" s="5">
        <f>MAX(0,H854-FARMER_HRS)</f>
        <v>275.2742255571236</v>
      </c>
      <c r="K854" s="2">
        <f>I854*FARMER_RATE+J854*TEMP_WORKER_RATE</f>
        <v>29779.066415922283</v>
      </c>
      <c r="L854" s="2">
        <f>A854*PRICE_TOM+B854*PRICE_CAR+C854*PRICE_MES</f>
        <v>56464</v>
      </c>
      <c r="M854" s="2">
        <f>A854*FERT_BED_TOM+B854*FERT_BED_CAR+C854*FERT_BED_MES</f>
        <v>14960</v>
      </c>
      <c r="N854" s="6">
        <f>IF(AND(D854&lt;=TOTAL_BEDS,J854&lt;=TEMP_WORKER_MAX*TEMP_WORKER_HRS),1,0)</f>
        <v>1</v>
      </c>
      <c r="O854" s="2">
        <f>L854-M854-K854-FIXED_COSTS</f>
        <v>-8275.0664159222833</v>
      </c>
      <c r="P854" s="2">
        <f>IF(N854=1,O854,"")</f>
        <v>-8275.0664159222833</v>
      </c>
    </row>
    <row r="855">
      <c r="A855" s="6">
        <v>1</v>
      </c>
      <c r="B855" s="6">
        <v>6</v>
      </c>
      <c r="C855" s="6">
        <v>14</v>
      </c>
      <c r="D855" s="6">
        <f>A855+B855+C855</f>
        <v>21</v>
      </c>
      <c r="E855" s="5">
        <f>IF(A855=0,0,A855*LABOR_HRS_WK_TOM*SEASON_WEEKS*(1+DIM_PCT_TOM)^A855)</f>
        <v>99.000000000000014</v>
      </c>
      <c r="F855" s="5">
        <f>IF(B855=0,0,B855*LABOR_HRS_WK_CAR*SEASON_WEEKS*(1+DIM_PCT_CAR)^B855)</f>
        <v>208.7448152783202</v>
      </c>
      <c r="G855" s="5">
        <f>IF(C855=0,0,C855*LABOR_HRS_WK_MES*SEASON_WEEKS*(1+DIM_PCT_MES)^C855)</f>
        <v>749.67149159246435</v>
      </c>
      <c r="H855" s="5">
        <f>E855+F855+G855</f>
        <v>1057.4163068707846</v>
      </c>
      <c r="I855" s="5">
        <f>MIN(H855,FARMER_HRS)</f>
        <v>720</v>
      </c>
      <c r="J855" s="5">
        <f>MAX(0,H855-FARMER_HRS)</f>
        <v>337.41630687078464</v>
      </c>
      <c r="K855" s="2">
        <f>I855*FARMER_RATE+J855*TEMP_WORKER_RATE</f>
        <v>30857.921994284457</v>
      </c>
      <c r="L855" s="2">
        <f>A855*PRICE_TOM+B855*PRICE_CAR+C855*PRICE_MES</f>
        <v>59164</v>
      </c>
      <c r="M855" s="2">
        <f>A855*FERT_BED_TOM+B855*FERT_BED_CAR+C855*FERT_BED_MES</f>
        <v>15840</v>
      </c>
      <c r="N855" s="6">
        <f>IF(AND(D855&lt;=TOTAL_BEDS,J855&lt;=TEMP_WORKER_MAX*TEMP_WORKER_HRS),1,0)</f>
        <v>1</v>
      </c>
      <c r="O855" s="2">
        <f>L855-M855-K855-FIXED_COSTS</f>
        <v>-7533.9219942844575</v>
      </c>
      <c r="P855" s="2">
        <f>IF(N855=1,O855,"")</f>
        <v>-7533.9219942844575</v>
      </c>
    </row>
    <row r="856">
      <c r="A856" s="6">
        <v>1</v>
      </c>
      <c r="B856" s="6">
        <v>6</v>
      </c>
      <c r="C856" s="6">
        <v>15</v>
      </c>
      <c r="D856" s="6">
        <f>A856+B856+C856</f>
        <v>22</v>
      </c>
      <c r="E856" s="5">
        <f>IF(A856=0,0,A856*LABOR_HRS_WK_TOM*SEASON_WEEKS*(1+DIM_PCT_TOM)^A856)</f>
        <v>99.000000000000014</v>
      </c>
      <c r="F856" s="5">
        <f>IF(B856=0,0,B856*LABOR_HRS_WK_CAR*SEASON_WEEKS*(1+DIM_PCT_CAR)^B856)</f>
        <v>208.7448152783202</v>
      </c>
      <c r="G856" s="5">
        <f>IF(C856=0,0,C856*LABOR_HRS_WK_MES*SEASON_WEEKS*(1+DIM_PCT_MES)^C856)</f>
        <v>813.25969846861074</v>
      </c>
      <c r="H856" s="5">
        <f>E856+F856+G856</f>
        <v>1121.004513746931</v>
      </c>
      <c r="I856" s="5">
        <f>MIN(H856,FARMER_HRS)</f>
        <v>720</v>
      </c>
      <c r="J856" s="5">
        <f>MAX(0,H856-FARMER_HRS)</f>
        <v>401.004513746931</v>
      </c>
      <c r="K856" s="2">
        <f>I856*FARMER_RATE+J856*TEMP_WORKER_RATE</f>
        <v>31961.883919217551</v>
      </c>
      <c r="L856" s="2">
        <f>A856*PRICE_TOM+B856*PRICE_CAR+C856*PRICE_MES</f>
        <v>61864</v>
      </c>
      <c r="M856" s="2">
        <f>A856*FERT_BED_TOM+B856*FERT_BED_CAR+C856*FERT_BED_MES</f>
        <v>16720</v>
      </c>
      <c r="N856" s="6">
        <f>IF(AND(D856&lt;=TOTAL_BEDS,J856&lt;=TEMP_WORKER_MAX*TEMP_WORKER_HRS),1,0)</f>
        <v>1</v>
      </c>
      <c r="O856" s="2">
        <f>L856-M856-K856-FIXED_COSTS</f>
        <v>-6817.883919217551</v>
      </c>
      <c r="P856" s="2">
        <f>IF(N856=1,O856,"")</f>
        <v>-6817.883919217551</v>
      </c>
    </row>
    <row r="857">
      <c r="A857" s="6">
        <v>1</v>
      </c>
      <c r="B857" s="6">
        <v>6</v>
      </c>
      <c r="C857" s="6">
        <v>16</v>
      </c>
      <c r="D857" s="6">
        <f>A857+B857+C857</f>
        <v>23</v>
      </c>
      <c r="E857" s="5">
        <f>IF(A857=0,0,A857*LABOR_HRS_WK_TOM*SEASON_WEEKS*(1+DIM_PCT_TOM)^A857)</f>
        <v>99.000000000000014</v>
      </c>
      <c r="F857" s="5">
        <f>IF(B857=0,0,B857*LABOR_HRS_WK_CAR*SEASON_WEEKS*(1+DIM_PCT_CAR)^B857)</f>
        <v>208.7448152783202</v>
      </c>
      <c r="G857" s="5">
        <f>IF(C857=0,0,C857*LABOR_HRS_WK_MES*SEASON_WEEKS*(1+DIM_PCT_MES)^C857)</f>
        <v>878.32047434609967</v>
      </c>
      <c r="H857" s="5">
        <f>E857+F857+G857</f>
        <v>1186.0652896244198</v>
      </c>
      <c r="I857" s="5">
        <f>MIN(H857,FARMER_HRS)</f>
        <v>720</v>
      </c>
      <c r="J857" s="5">
        <f>MAX(0,H857-FARMER_HRS)</f>
        <v>466.06528962441985</v>
      </c>
      <c r="K857" s="2">
        <f>I857*FARMER_RATE+J857*TEMP_WORKER_RATE</f>
        <v>33091.411278201733</v>
      </c>
      <c r="L857" s="2">
        <f>A857*PRICE_TOM+B857*PRICE_CAR+C857*PRICE_MES</f>
        <v>64564</v>
      </c>
      <c r="M857" s="2">
        <f>A857*FERT_BED_TOM+B857*FERT_BED_CAR+C857*FERT_BED_MES</f>
        <v>17600</v>
      </c>
      <c r="N857" s="6">
        <f>IF(AND(D857&lt;=TOTAL_BEDS,J857&lt;=TEMP_WORKER_MAX*TEMP_WORKER_HRS),1,0)</f>
        <v>1</v>
      </c>
      <c r="O857" s="2">
        <f>L857-M857-K857-FIXED_COSTS</f>
        <v>-6127.4112782017328</v>
      </c>
      <c r="P857" s="2">
        <f>IF(N857=1,O857,"")</f>
        <v>-6127.4112782017328</v>
      </c>
    </row>
    <row r="858">
      <c r="A858" s="6">
        <v>1</v>
      </c>
      <c r="B858" s="6">
        <v>6</v>
      </c>
      <c r="C858" s="6">
        <v>17</v>
      </c>
      <c r="D858" s="6">
        <f>A858+B858+C858</f>
        <v>24</v>
      </c>
      <c r="E858" s="5">
        <f>IF(A858=0,0,A858*LABOR_HRS_WK_TOM*SEASON_WEEKS*(1+DIM_PCT_TOM)^A858)</f>
        <v>99.000000000000014</v>
      </c>
      <c r="F858" s="5">
        <f>IF(B858=0,0,B858*LABOR_HRS_WK_CAR*SEASON_WEEKS*(1+DIM_PCT_CAR)^B858)</f>
        <v>208.7448152783202</v>
      </c>
      <c r="G858" s="5">
        <f>IF(C858=0,0,C858*LABOR_HRS_WK_MES*SEASON_WEEKS*(1+DIM_PCT_MES)^C858)</f>
        <v>944.88069779263992</v>
      </c>
      <c r="H858" s="5">
        <f>E858+F858+G858</f>
        <v>1252.62551307096</v>
      </c>
      <c r="I858" s="5">
        <f>MIN(H858,FARMER_HRS)</f>
        <v>720</v>
      </c>
      <c r="J858" s="5">
        <f>MAX(0,H858-FARMER_HRS)</f>
        <v>532.6255130709601</v>
      </c>
      <c r="K858" s="2">
        <f>I858*FARMER_RATE+J858*TEMP_WORKER_RATE</f>
        <v>34246.9707130375</v>
      </c>
      <c r="L858" s="2">
        <f>A858*PRICE_TOM+B858*PRICE_CAR+C858*PRICE_MES</f>
        <v>67264</v>
      </c>
      <c r="M858" s="2">
        <f>A858*FERT_BED_TOM+B858*FERT_BED_CAR+C858*FERT_BED_MES</f>
        <v>18480</v>
      </c>
      <c r="N858" s="6">
        <f>IF(AND(D858&lt;=TOTAL_BEDS,J858&lt;=TEMP_WORKER_MAX*TEMP_WORKER_HRS),1,0)</f>
        <v>1</v>
      </c>
      <c r="O858" s="2">
        <f>L858-M858-K858-FIXED_COSTS</f>
        <v>-5462.9707130375027</v>
      </c>
      <c r="P858" s="2">
        <f>IF(N858=1,O858,"")</f>
        <v>-5462.9707130375027</v>
      </c>
    </row>
    <row r="859">
      <c r="A859" s="6">
        <v>1</v>
      </c>
      <c r="B859" s="6">
        <v>6</v>
      </c>
      <c r="C859" s="6">
        <v>18</v>
      </c>
      <c r="D859" s="6">
        <f>A859+B859+C859</f>
        <v>25</v>
      </c>
      <c r="E859" s="5">
        <f>IF(A859=0,0,A859*LABOR_HRS_WK_TOM*SEASON_WEEKS*(1+DIM_PCT_TOM)^A859)</f>
        <v>99.000000000000014</v>
      </c>
      <c r="F859" s="5">
        <f>IF(B859=0,0,B859*LABOR_HRS_WK_CAR*SEASON_WEEKS*(1+DIM_PCT_CAR)^B859)</f>
        <v>208.7448152783202</v>
      </c>
      <c r="G859" s="5">
        <f>IF(C859=0,0,C859*LABOR_HRS_WK_MES*SEASON_WEEKS*(1+DIM_PCT_MES)^C859)</f>
        <v>1012.9676892512272</v>
      </c>
      <c r="H859" s="5">
        <f>E859+F859+G859</f>
        <v>1320.7125045295475</v>
      </c>
      <c r="I859" s="5">
        <f>MIN(H859,FARMER_HRS)</f>
        <v>720</v>
      </c>
      <c r="J859" s="5">
        <f>MAX(0,H859-FARMER_HRS)</f>
        <v>600.71250452954746</v>
      </c>
      <c r="K859" s="2">
        <f>I859*FARMER_RATE+J859*TEMP_WORKER_RATE</f>
        <v>35429.036536971311</v>
      </c>
      <c r="L859" s="2">
        <f>A859*PRICE_TOM+B859*PRICE_CAR+C859*PRICE_MES</f>
        <v>69964</v>
      </c>
      <c r="M859" s="2">
        <f>A859*FERT_BED_TOM+B859*FERT_BED_CAR+C859*FERT_BED_MES</f>
        <v>19360</v>
      </c>
      <c r="N859" s="6">
        <f>IF(AND(D859&lt;=TOTAL_BEDS,J859&lt;=TEMP_WORKER_MAX*TEMP_WORKER_HRS),1,0)</f>
        <v>1</v>
      </c>
      <c r="O859" s="2">
        <f>L859-M859-K859-FIXED_COSTS</f>
        <v>-4825.0365369713109</v>
      </c>
      <c r="P859" s="2">
        <f>IF(N859=1,O859,"")</f>
        <v>-4825.0365369713109</v>
      </c>
    </row>
    <row r="860">
      <c r="A860" s="6">
        <v>1</v>
      </c>
      <c r="B860" s="6">
        <v>6</v>
      </c>
      <c r="C860" s="6">
        <v>19</v>
      </c>
      <c r="D860" s="6">
        <f>A860+B860+C860</f>
        <v>26</v>
      </c>
      <c r="E860" s="5">
        <f>IF(A860=0,0,A860*LABOR_HRS_WK_TOM*SEASON_WEEKS*(1+DIM_PCT_TOM)^A860)</f>
        <v>99.000000000000014</v>
      </c>
      <c r="F860" s="5">
        <f>IF(B860=0,0,B860*LABOR_HRS_WK_CAR*SEASON_WEEKS*(1+DIM_PCT_CAR)^B860)</f>
        <v>208.7448152783202</v>
      </c>
      <c r="G860" s="5">
        <f>IF(C860=0,0,C860*LABOR_HRS_WK_MES*SEASON_WEEKS*(1+DIM_PCT_MES)^C860)</f>
        <v>1082.6092178872491</v>
      </c>
      <c r="H860" s="5">
        <f>E860+F860+G860</f>
        <v>1390.3540331655693</v>
      </c>
      <c r="I860" s="5">
        <f>MIN(H860,FARMER_HRS)</f>
        <v>720</v>
      </c>
      <c r="J860" s="5">
        <f>MAX(0,H860-FARMER_HRS)</f>
        <v>670.35403316556926</v>
      </c>
      <c r="K860" s="2">
        <f>I860*FARMER_RATE+J860*TEMP_WORKER_RATE</f>
        <v>36638.090853568909</v>
      </c>
      <c r="L860" s="2">
        <f>A860*PRICE_TOM+B860*PRICE_CAR+C860*PRICE_MES</f>
        <v>72664</v>
      </c>
      <c r="M860" s="2">
        <f>A860*FERT_BED_TOM+B860*FERT_BED_CAR+C860*FERT_BED_MES</f>
        <v>20240</v>
      </c>
      <c r="N860" s="6">
        <f>IF(AND(D860&lt;=TOTAL_BEDS,J860&lt;=TEMP_WORKER_MAX*TEMP_WORKER_HRS),1,0)</f>
        <v>1</v>
      </c>
      <c r="O860" s="2">
        <f>L860-M860-K860-FIXED_COSTS</f>
        <v>-4214.0908535689086</v>
      </c>
      <c r="P860" s="2">
        <f>IF(N860=1,O860,"")</f>
        <v>-4214.0908535689086</v>
      </c>
    </row>
    <row r="861">
      <c r="A861" s="6">
        <v>1</v>
      </c>
      <c r="B861" s="6">
        <v>6</v>
      </c>
      <c r="C861" s="6">
        <v>20</v>
      </c>
      <c r="D861" s="6">
        <f>A861+B861+C861</f>
        <v>27</v>
      </c>
      <c r="E861" s="5">
        <f>IF(A861=0,0,A861*LABOR_HRS_WK_TOM*SEASON_WEEKS*(1+DIM_PCT_TOM)^A861)</f>
        <v>99.000000000000014</v>
      </c>
      <c r="F861" s="5">
        <f>IF(B861=0,0,B861*LABOR_HRS_WK_CAR*SEASON_WEEKS*(1+DIM_PCT_CAR)^B861)</f>
        <v>208.7448152783202</v>
      </c>
      <c r="G861" s="5">
        <f>IF(C861=0,0,C861*LABOR_HRS_WK_MES*SEASON_WEEKS*(1+DIM_PCT_MES)^C861)</f>
        <v>1153.8335085377259</v>
      </c>
      <c r="H861" s="5">
        <f>E861+F861+G861</f>
        <v>1461.5783238160461</v>
      </c>
      <c r="I861" s="5">
        <f>MIN(H861,FARMER_HRS)</f>
        <v>720</v>
      </c>
      <c r="J861" s="5">
        <f>MAX(0,H861-FARMER_HRS)</f>
        <v>741.57832381604612</v>
      </c>
      <c r="K861" s="2">
        <f>I861*FARMER_RATE+J861*TEMP_WORKER_RATE</f>
        <v>37874.623677361909</v>
      </c>
      <c r="L861" s="2">
        <f>A861*PRICE_TOM+B861*PRICE_CAR+C861*PRICE_MES</f>
        <v>75364</v>
      </c>
      <c r="M861" s="2">
        <f>A861*FERT_BED_TOM+B861*FERT_BED_CAR+C861*FERT_BED_MES</f>
        <v>21120</v>
      </c>
      <c r="N861" s="6">
        <f>IF(AND(D861&lt;=TOTAL_BEDS,J861&lt;=TEMP_WORKER_MAX*TEMP_WORKER_HRS),1,0)</f>
        <v>1</v>
      </c>
      <c r="O861" s="2">
        <f>L861-M861-K861-FIXED_COSTS</f>
        <v>-3630.6236773619094</v>
      </c>
      <c r="P861" s="2">
        <f>IF(N861=1,O861,"")</f>
        <v>-3630.6236773619094</v>
      </c>
    </row>
    <row r="862">
      <c r="A862" s="6">
        <v>1</v>
      </c>
      <c r="B862" s="6">
        <v>6</v>
      </c>
      <c r="C862" s="6">
        <v>21</v>
      </c>
      <c r="D862" s="6">
        <f>A862+B862+C862</f>
        <v>28</v>
      </c>
      <c r="E862" s="5">
        <f>IF(A862=0,0,A862*LABOR_HRS_WK_TOM*SEASON_WEEKS*(1+DIM_PCT_TOM)^A862)</f>
        <v>99.000000000000014</v>
      </c>
      <c r="F862" s="5">
        <f>IF(B862=0,0,B862*LABOR_HRS_WK_CAR*SEASON_WEEKS*(1+DIM_PCT_CAR)^B862)</f>
        <v>208.7448152783202</v>
      </c>
      <c r="G862" s="5">
        <f>IF(C862=0,0,C862*LABOR_HRS_WK_MES*SEASON_WEEKS*(1+DIM_PCT_MES)^C862)</f>
        <v>1226.6692487641699</v>
      </c>
      <c r="H862" s="5">
        <f>E862+F862+G862</f>
        <v>1534.41406404249</v>
      </c>
      <c r="I862" s="5">
        <f>MIN(H862,FARMER_HRS)</f>
        <v>720</v>
      </c>
      <c r="J862" s="5">
        <f>MAX(0,H862-FARMER_HRS)</f>
        <v>814.41406404249</v>
      </c>
      <c r="K862" s="2">
        <f>I862*FARMER_RATE+J862*TEMP_WORKER_RATE</f>
        <v>39139.133056293227</v>
      </c>
      <c r="L862" s="2">
        <f>A862*PRICE_TOM+B862*PRICE_CAR+C862*PRICE_MES</f>
        <v>78064</v>
      </c>
      <c r="M862" s="2">
        <f>A862*FERT_BED_TOM+B862*FERT_BED_CAR+C862*FERT_BED_MES</f>
        <v>22000</v>
      </c>
      <c r="N862" s="6">
        <f>IF(AND(D862&lt;=TOTAL_BEDS,J862&lt;=TEMP_WORKER_MAX*TEMP_WORKER_HRS),1,0)</f>
        <v>1</v>
      </c>
      <c r="O862" s="2">
        <f>L862-M862-K862-FIXED_COSTS</f>
        <v>-3075.1330562932271</v>
      </c>
      <c r="P862" s="2">
        <f>IF(N862=1,O862,"")</f>
        <v>-3075.1330562932271</v>
      </c>
    </row>
    <row r="863">
      <c r="A863" s="6">
        <v>1</v>
      </c>
      <c r="B863" s="6">
        <v>6</v>
      </c>
      <c r="C863" s="6">
        <v>22</v>
      </c>
      <c r="D863" s="6">
        <f>A863+B863+C863</f>
        <v>29</v>
      </c>
      <c r="E863" s="5">
        <f>IF(A863=0,0,A863*LABOR_HRS_WK_TOM*SEASON_WEEKS*(1+DIM_PCT_TOM)^A863)</f>
        <v>99.000000000000014</v>
      </c>
      <c r="F863" s="5">
        <f>IF(B863=0,0,B863*LABOR_HRS_WK_CAR*SEASON_WEEKS*(1+DIM_PCT_CAR)^B863)</f>
        <v>208.7448152783202</v>
      </c>
      <c r="G863" s="5">
        <f>IF(C863=0,0,C863*LABOR_HRS_WK_MES*SEASON_WEEKS*(1+DIM_PCT_MES)^C863)</f>
        <v>1301.1455960105659</v>
      </c>
      <c r="H863" s="5">
        <f>E863+F863+G863</f>
        <v>1608.8904112888861</v>
      </c>
      <c r="I863" s="5">
        <f>MIN(H863,FARMER_HRS)</f>
        <v>720</v>
      </c>
      <c r="J863" s="5">
        <f>MAX(0,H863-FARMER_HRS)</f>
        <v>888.89041128888607</v>
      </c>
      <c r="K863" s="2">
        <f>I863*FARMER_RATE+J863*TEMP_WORKER_RATE</f>
        <v>40432.1251959876</v>
      </c>
      <c r="L863" s="2">
        <f>A863*PRICE_TOM+B863*PRICE_CAR+C863*PRICE_MES</f>
        <v>80764</v>
      </c>
      <c r="M863" s="2">
        <f>A863*FERT_BED_TOM+B863*FERT_BED_CAR+C863*FERT_BED_MES</f>
        <v>22880</v>
      </c>
      <c r="N863" s="6">
        <f>IF(AND(D863&lt;=TOTAL_BEDS,J863&lt;=TEMP_WORKER_MAX*TEMP_WORKER_HRS),1,0)</f>
        <v>1</v>
      </c>
      <c r="O863" s="2">
        <f>L863-M863-K863-FIXED_COSTS</f>
        <v>-2548.1251959876026</v>
      </c>
      <c r="P863" s="2">
        <f>IF(N863=1,O863,"")</f>
        <v>-2548.1251959876026</v>
      </c>
    </row>
    <row r="864">
      <c r="A864" s="6">
        <v>1</v>
      </c>
      <c r="B864" s="6">
        <v>6</v>
      </c>
      <c r="C864" s="6">
        <v>23</v>
      </c>
      <c r="D864" s="6">
        <f>A864+B864+C864</f>
        <v>30</v>
      </c>
      <c r="E864" s="5">
        <f>IF(A864=0,0,A864*LABOR_HRS_WK_TOM*SEASON_WEEKS*(1+DIM_PCT_TOM)^A864)</f>
        <v>99.000000000000014</v>
      </c>
      <c r="F864" s="5">
        <f>IF(B864=0,0,B864*LABOR_HRS_WK_CAR*SEASON_WEEKS*(1+DIM_PCT_CAR)^B864)</f>
        <v>208.7448152783202</v>
      </c>
      <c r="G864" s="5">
        <f>IF(C864=0,0,C864*LABOR_HRS_WK_MES*SEASON_WEEKS*(1+DIM_PCT_MES)^C864)</f>
        <v>1377.2921848680023</v>
      </c>
      <c r="H864" s="5">
        <f>E864+F864+G864</f>
        <v>1685.0370001463225</v>
      </c>
      <c r="I864" s="5">
        <f>MIN(H864,FARMER_HRS)</f>
        <v>720</v>
      </c>
      <c r="J864" s="5">
        <f>MAX(0,H864-FARMER_HRS)</f>
        <v>965.0370001463225</v>
      </c>
      <c r="K864" s="2">
        <f>I864*FARMER_RATE+J864*TEMP_WORKER_RATE</f>
        <v>41754.114585873656</v>
      </c>
      <c r="L864" s="2">
        <f>A864*PRICE_TOM+B864*PRICE_CAR+C864*PRICE_MES</f>
        <v>83464</v>
      </c>
      <c r="M864" s="2">
        <f>A864*FERT_BED_TOM+B864*FERT_BED_CAR+C864*FERT_BED_MES</f>
        <v>23760</v>
      </c>
      <c r="N864" s="6">
        <f>IF(AND(D864&lt;=TOTAL_BEDS,J864&lt;=TEMP_WORKER_MAX*TEMP_WORKER_HRS),1,0)</f>
        <v>1</v>
      </c>
      <c r="O864" s="2">
        <f>L864-M864-K864-FIXED_COSTS</f>
        <v>-2050.1145858736563</v>
      </c>
      <c r="P864" s="2">
        <f>IF(N864=1,O864,"")</f>
        <v>-2050.1145858736563</v>
      </c>
    </row>
    <row r="865">
      <c r="A865" s="6">
        <v>1</v>
      </c>
      <c r="B865" s="6">
        <v>6</v>
      </c>
      <c r="C865" s="6">
        <v>24</v>
      </c>
      <c r="D865" s="6">
        <f>A865+B865+C865</f>
        <v>31</v>
      </c>
      <c r="E865" s="5">
        <f>IF(A865=0,0,A865*LABOR_HRS_WK_TOM*SEASON_WEEKS*(1+DIM_PCT_TOM)^A865)</f>
        <v>99.000000000000014</v>
      </c>
      <c r="F865" s="5">
        <f>IF(B865=0,0,B865*LABOR_HRS_WK_CAR*SEASON_WEEKS*(1+DIM_PCT_CAR)^B865)</f>
        <v>208.7448152783202</v>
      </c>
      <c r="G865" s="5">
        <f>IF(C865=0,0,C865*LABOR_HRS_WK_MES*SEASON_WEEKS*(1+DIM_PCT_MES)^C865)</f>
        <v>1455.139134447498</v>
      </c>
      <c r="H865" s="5">
        <f>E865+F865+G865</f>
        <v>1762.8839497258182</v>
      </c>
      <c r="I865" s="5">
        <f>MIN(H865,FARMER_HRS)</f>
        <v>720</v>
      </c>
      <c r="J865" s="5">
        <f>MAX(0,H865-FARMER_HRS)</f>
        <v>1042.8839497258182</v>
      </c>
      <c r="K865" s="2">
        <f>I865*FARMER_RATE+J865*TEMP_WORKER_RATE</f>
        <v>43105.624127184346</v>
      </c>
      <c r="L865" s="2">
        <f>A865*PRICE_TOM+B865*PRICE_CAR+C865*PRICE_MES</f>
        <v>86164</v>
      </c>
      <c r="M865" s="2">
        <f>A865*FERT_BED_TOM+B865*FERT_BED_CAR+C865*FERT_BED_MES</f>
        <v>24640</v>
      </c>
      <c r="N865" s="6">
        <f>IF(AND(D865&lt;=TOTAL_BEDS,J865&lt;=TEMP_WORKER_MAX*TEMP_WORKER_HRS),1,0)</f>
        <v>1</v>
      </c>
      <c r="O865" s="2">
        <f>L865-M865-K865-FIXED_COSTS</f>
        <v>-1581.6241271843464</v>
      </c>
      <c r="P865" s="2">
        <f>IF(N865=1,O865,"")</f>
        <v>-1581.6241271843464</v>
      </c>
    </row>
    <row r="866">
      <c r="A866" s="6">
        <v>1</v>
      </c>
      <c r="B866" s="6">
        <v>6</v>
      </c>
      <c r="C866" s="6">
        <v>25</v>
      </c>
      <c r="D866" s="6">
        <f>A866+B866+C866</f>
        <v>32</v>
      </c>
      <c r="E866" s="5">
        <f>IF(A866=0,0,A866*LABOR_HRS_WK_TOM*SEASON_WEEKS*(1+DIM_PCT_TOM)^A866)</f>
        <v>99.000000000000014</v>
      </c>
      <c r="F866" s="5">
        <f>IF(B866=0,0,B866*LABOR_HRS_WK_CAR*SEASON_WEEKS*(1+DIM_PCT_CAR)^B866)</f>
        <v>208.7448152783202</v>
      </c>
      <c r="G866" s="5">
        <f>IF(C866=0,0,C866*LABOR_HRS_WK_MES*SEASON_WEEKS*(1+DIM_PCT_MES)^C866)</f>
        <v>1534.7170558625955</v>
      </c>
      <c r="H866" s="5">
        <f>E866+F866+G866</f>
        <v>1842.4618711409157</v>
      </c>
      <c r="I866" s="5">
        <f>MIN(H866,FARMER_HRS)</f>
        <v>720</v>
      </c>
      <c r="J866" s="5">
        <f>MAX(0,H866-FARMER_HRS)</f>
        <v>1122.4618711409157</v>
      </c>
      <c r="K866" s="2">
        <f>I866*FARMER_RATE+J866*TEMP_WORKER_RATE</f>
        <v>44487.185262863117</v>
      </c>
      <c r="L866" s="2">
        <f>A866*PRICE_TOM+B866*PRICE_CAR+C866*PRICE_MES</f>
        <v>88864</v>
      </c>
      <c r="M866" s="2">
        <f>A866*FERT_BED_TOM+B866*FERT_BED_CAR+C866*FERT_BED_MES</f>
        <v>25520</v>
      </c>
      <c r="N866" s="6">
        <f>IF(AND(D866&lt;=TOTAL_BEDS,J866&lt;=TEMP_WORKER_MAX*TEMP_WORKER_HRS),1,0)</f>
        <v>1</v>
      </c>
      <c r="O866" s="2">
        <f>L866-M866-K866-FIXED_COSTS</f>
        <v>-1143.1852628631168</v>
      </c>
      <c r="P866" s="2">
        <f>IF(N866=1,O866,"")</f>
        <v>-1143.1852628631168</v>
      </c>
    </row>
    <row r="867">
      <c r="A867" s="6">
        <v>1</v>
      </c>
      <c r="B867" s="6">
        <v>6</v>
      </c>
      <c r="C867" s="6">
        <v>26</v>
      </c>
      <c r="D867" s="6">
        <f>A867+B867+C867</f>
        <v>33</v>
      </c>
      <c r="E867" s="5">
        <f>IF(A867=0,0,A867*LABOR_HRS_WK_TOM*SEASON_WEEKS*(1+DIM_PCT_TOM)^A867)</f>
        <v>99.000000000000014</v>
      </c>
      <c r="F867" s="5">
        <f>IF(B867=0,0,B867*LABOR_HRS_WK_CAR*SEASON_WEEKS*(1+DIM_PCT_CAR)^B867)</f>
        <v>208.7448152783202</v>
      </c>
      <c r="G867" s="5">
        <f>IF(C867=0,0,C867*LABOR_HRS_WK_MES*SEASON_WEEKS*(1+DIM_PCT_MES)^C867)</f>
        <v>1616.0570598233128</v>
      </c>
      <c r="H867" s="5">
        <f>E867+F867+G867</f>
        <v>1923.801875101633</v>
      </c>
      <c r="I867" s="5">
        <f>MIN(H867,FARMER_HRS)</f>
        <v>720</v>
      </c>
      <c r="J867" s="5">
        <f>MAX(0,H867-FARMER_HRS)</f>
        <v>1203.801875101633</v>
      </c>
      <c r="K867" s="2">
        <f>I867*FARMER_RATE+J867*TEMP_WORKER_RATE</f>
        <v>45899.338109403354</v>
      </c>
      <c r="L867" s="2">
        <f>A867*PRICE_TOM+B867*PRICE_CAR+C867*PRICE_MES</f>
        <v>91564</v>
      </c>
      <c r="M867" s="2">
        <f>A867*FERT_BED_TOM+B867*FERT_BED_CAR+C867*FERT_BED_MES</f>
        <v>26400</v>
      </c>
      <c r="N867" s="6">
        <f>IF(AND(D867&lt;=TOTAL_BEDS,J867&lt;=TEMP_WORKER_MAX*TEMP_WORKER_HRS),1,0)</f>
        <v>1</v>
      </c>
      <c r="O867" s="2">
        <f>L867-M867-K867-FIXED_COSTS</f>
        <v>-735.33810940335388</v>
      </c>
      <c r="P867" s="2">
        <f>IF(N867=1,O867,"")</f>
        <v>-735.33810940335388</v>
      </c>
    </row>
    <row r="868">
      <c r="A868" s="6">
        <v>1</v>
      </c>
      <c r="B868" s="6">
        <v>6</v>
      </c>
      <c r="C868" s="6">
        <v>27</v>
      </c>
      <c r="D868" s="6">
        <f>A868+B868+C868</f>
        <v>34</v>
      </c>
      <c r="E868" s="5">
        <f>IF(A868=0,0,A868*LABOR_HRS_WK_TOM*SEASON_WEEKS*(1+DIM_PCT_TOM)^A868)</f>
        <v>99.000000000000014</v>
      </c>
      <c r="F868" s="5">
        <f>IF(B868=0,0,B868*LABOR_HRS_WK_CAR*SEASON_WEEKS*(1+DIM_PCT_CAR)^B868)</f>
        <v>208.7448152783202</v>
      </c>
      <c r="G868" s="5">
        <f>IF(C868=0,0,C868*LABOR_HRS_WK_MES*SEASON_WEEKS*(1+DIM_PCT_MES)^C868)</f>
        <v>1699.19076434307</v>
      </c>
      <c r="H868" s="5">
        <f>E868+F868+G868</f>
        <v>2006.9355796213902</v>
      </c>
      <c r="I868" s="5">
        <f>MIN(H868,FARMER_HRS)</f>
        <v>720</v>
      </c>
      <c r="J868" s="5">
        <f>MAX(0,H868-FARMER_HRS)</f>
        <v>1286.9355796213902</v>
      </c>
      <c r="K868" s="2">
        <f>I868*FARMER_RATE+J868*TEMP_WORKER_RATE</f>
        <v>47342.631590649136</v>
      </c>
      <c r="L868" s="2">
        <f>A868*PRICE_TOM+B868*PRICE_CAR+C868*PRICE_MES</f>
        <v>94264</v>
      </c>
      <c r="M868" s="2">
        <f>A868*FERT_BED_TOM+B868*FERT_BED_CAR+C868*FERT_BED_MES</f>
        <v>27280</v>
      </c>
      <c r="N868" s="6">
        <f>IF(AND(D868&lt;=TOTAL_BEDS,J868&lt;=TEMP_WORKER_MAX*TEMP_WORKER_HRS),1,0)</f>
        <v>1</v>
      </c>
      <c r="O868" s="2">
        <f>L868-M868-K868-FIXED_COSTS</f>
        <v>-358.63159064913634</v>
      </c>
      <c r="P868" s="2">
        <f>IF(N868=1,O868,"")</f>
        <v>-358.63159064913634</v>
      </c>
    </row>
    <row r="869">
      <c r="A869" s="6">
        <v>1</v>
      </c>
      <c r="B869" s="6">
        <v>6</v>
      </c>
      <c r="C869" s="6">
        <v>28</v>
      </c>
      <c r="D869" s="6">
        <f>A869+B869+C869</f>
        <v>35</v>
      </c>
      <c r="E869" s="5">
        <f>IF(A869=0,0,A869*LABOR_HRS_WK_TOM*SEASON_WEEKS*(1+DIM_PCT_TOM)^A869)</f>
        <v>99.000000000000014</v>
      </c>
      <c r="F869" s="5">
        <f>IF(B869=0,0,B869*LABOR_HRS_WK_CAR*SEASON_WEEKS*(1+DIM_PCT_CAR)^B869)</f>
        <v>208.7448152783202</v>
      </c>
      <c r="G869" s="5">
        <f>IF(C869=0,0,C869*LABOR_HRS_WK_MES*SEASON_WEEKS*(1+DIM_PCT_MES)^C869)</f>
        <v>1784.1503025602233</v>
      </c>
      <c r="H869" s="5">
        <f>E869+F869+G869</f>
        <v>2091.8951178385437</v>
      </c>
      <c r="I869" s="5">
        <f>MIN(H869,FARMER_HRS)</f>
        <v>720</v>
      </c>
      <c r="J869" s="5">
        <f>MAX(0,H869-FARMER_HRS)</f>
        <v>1371.8951178385437</v>
      </c>
      <c r="K869" s="2">
        <f>I869*FARMER_RATE+J869*TEMP_WORKER_RATE</f>
        <v>48817.623573585828</v>
      </c>
      <c r="L869" s="2">
        <f>A869*PRICE_TOM+B869*PRICE_CAR+C869*PRICE_MES</f>
        <v>96964</v>
      </c>
      <c r="M869" s="2">
        <f>A869*FERT_BED_TOM+B869*FERT_BED_CAR+C869*FERT_BED_MES</f>
        <v>28160</v>
      </c>
      <c r="N869" s="6">
        <f>IF(AND(D869&lt;=TOTAL_BEDS,J869&lt;=TEMP_WORKER_MAX*TEMP_WORKER_HRS),1,0)</f>
        <v>1</v>
      </c>
      <c r="O869" s="2">
        <f>L869-M869-K869-FIXED_COSTS</f>
        <v>-13.623573585828126</v>
      </c>
      <c r="P869" s="2">
        <f>IF(N869=1,O869,"")</f>
        <v>-13.623573585828126</v>
      </c>
    </row>
    <row r="870">
      <c r="A870" s="6">
        <v>1</v>
      </c>
      <c r="B870" s="6">
        <v>6</v>
      </c>
      <c r="C870" s="6">
        <v>29</v>
      </c>
      <c r="D870" s="6">
        <f>A870+B870+C870</f>
        <v>36</v>
      </c>
      <c r="E870" s="5">
        <f>IF(A870=0,0,A870*LABOR_HRS_WK_TOM*SEASON_WEEKS*(1+DIM_PCT_TOM)^A870)</f>
        <v>99.000000000000014</v>
      </c>
      <c r="F870" s="5">
        <f>IF(B870=0,0,B870*LABOR_HRS_WK_CAR*SEASON_WEEKS*(1+DIM_PCT_CAR)^B870)</f>
        <v>208.7448152783202</v>
      </c>
      <c r="G870" s="5">
        <f>IF(C870=0,0,C870*LABOR_HRS_WK_MES*SEASON_WEEKS*(1+DIM_PCT_MES)^C870)</f>
        <v>1870.9683306758766</v>
      </c>
      <c r="H870" s="5">
        <f>E870+F870+G870</f>
        <v>2178.713145954197</v>
      </c>
      <c r="I870" s="5">
        <f>MIN(H870,FARMER_HRS)</f>
        <v>720</v>
      </c>
      <c r="J870" s="5">
        <f>MAX(0,H870-FARMER_HRS)</f>
        <v>1458.713145954197</v>
      </c>
      <c r="K870" s="2">
        <f>I870*FARMER_RATE+J870*TEMP_WORKER_RATE</f>
        <v>50324.881006149255</v>
      </c>
      <c r="L870" s="2">
        <f>A870*PRICE_TOM+B870*PRICE_CAR+C870*PRICE_MES</f>
        <v>99664</v>
      </c>
      <c r="M870" s="2">
        <f>A870*FERT_BED_TOM+B870*FERT_BED_CAR+C870*FERT_BED_MES</f>
        <v>29040</v>
      </c>
      <c r="N870" s="6">
        <f>IF(AND(D870&lt;=TOTAL_BEDS,J870&lt;=TEMP_WORKER_MAX*TEMP_WORKER_HRS),1,0)</f>
        <v>1</v>
      </c>
      <c r="O870" s="2">
        <f>L870-M870-K870-FIXED_COSTS</f>
        <v>299.118993850745</v>
      </c>
      <c r="P870" s="2">
        <f>IF(N870=1,O870,"")</f>
        <v>299.118993850745</v>
      </c>
    </row>
    <row r="871">
      <c r="A871" s="6">
        <v>1</v>
      </c>
      <c r="B871" s="6">
        <v>6</v>
      </c>
      <c r="C871" s="6">
        <v>30</v>
      </c>
      <c r="D871" s="6">
        <f>A871+B871+C871</f>
        <v>37</v>
      </c>
      <c r="E871" s="5">
        <f>IF(A871=0,0,A871*LABOR_HRS_WK_TOM*SEASON_WEEKS*(1+DIM_PCT_TOM)^A871)</f>
        <v>99.000000000000014</v>
      </c>
      <c r="F871" s="5">
        <f>IF(B871=0,0,B871*LABOR_HRS_WK_CAR*SEASON_WEEKS*(1+DIM_PCT_CAR)^B871)</f>
        <v>208.7448152783202</v>
      </c>
      <c r="G871" s="5">
        <f>IF(C871=0,0,C871*LABOR_HRS_WK_MES*SEASON_WEEKS*(1+DIM_PCT_MES)^C871)</f>
        <v>1959.6780360096466</v>
      </c>
      <c r="H871" s="5">
        <f>E871+F871+G871</f>
        <v>2267.4228512879668</v>
      </c>
      <c r="I871" s="5">
        <f>MIN(H871,FARMER_HRS)</f>
        <v>720</v>
      </c>
      <c r="J871" s="5">
        <f>MAX(0,H871-FARMER_HRS)</f>
        <v>1547.4228512879668</v>
      </c>
      <c r="K871" s="2">
        <f>I871*FARMER_RATE+J871*TEMP_WORKER_RATE</f>
        <v>51864.98005708275</v>
      </c>
      <c r="L871" s="2">
        <f>A871*PRICE_TOM+B871*PRICE_CAR+C871*PRICE_MES</f>
        <v>102364</v>
      </c>
      <c r="M871" s="2">
        <f>A871*FERT_BED_TOM+B871*FERT_BED_CAR+C871*FERT_BED_MES</f>
        <v>29920</v>
      </c>
      <c r="N871" s="6">
        <f>IF(AND(D871&lt;=TOTAL_BEDS,J871&lt;=TEMP_WORKER_MAX*TEMP_WORKER_HRS),1,0)</f>
        <v>1</v>
      </c>
      <c r="O871" s="2">
        <f>L871-M871-K871-FIXED_COSTS</f>
        <v>579.01994291724986</v>
      </c>
      <c r="P871" s="2">
        <f>IF(N871=1,O871,"")</f>
        <v>579.01994291724986</v>
      </c>
    </row>
    <row r="872">
      <c r="A872" s="6">
        <v>1</v>
      </c>
      <c r="B872" s="6">
        <v>7</v>
      </c>
      <c r="C872" s="6">
        <v>0</v>
      </c>
      <c r="D872" s="6">
        <f>A872+B872+C872</f>
        <v>8</v>
      </c>
      <c r="E872" s="5">
        <f>IF(A872=0,0,A872*LABOR_HRS_WK_TOM*SEASON_WEEKS*(1+DIM_PCT_TOM)^A872)</f>
        <v>99.000000000000014</v>
      </c>
      <c r="F872" s="5">
        <f>IF(B872=0,0,B872*LABOR_HRS_WK_CAR*SEASON_WEEKS*(1+DIM_PCT_CAR)^B872)</f>
        <v>249.62400827032462</v>
      </c>
      <c r="G872" s="5">
        <f>IF(C872=0,0,C872*LABOR_HRS_WK_MES*SEASON_WEEKS*(1+DIM_PCT_MES)^C872)</f>
        <v>0</v>
      </c>
      <c r="H872" s="5">
        <f>E872+F872+G872</f>
        <v>348.62400827032462</v>
      </c>
      <c r="I872" s="5">
        <f>MIN(H872,FARMER_HRS)</f>
        <v>348.62400827032462</v>
      </c>
      <c r="J872" s="5">
        <f>MAX(0,H872-FARMER_HRS)</f>
        <v>0</v>
      </c>
      <c r="K872" s="2">
        <f>I872*FARMER_RATE+J872*TEMP_WORKER_RATE</f>
        <v>12105.00028716405</v>
      </c>
      <c r="L872" s="2">
        <f>A872*PRICE_TOM+B872*PRICE_CAR+C872*PRICE_MES</f>
        <v>23458</v>
      </c>
      <c r="M872" s="2">
        <f>A872*FERT_BED_TOM+B872*FERT_BED_CAR+C872*FERT_BED_MES</f>
        <v>3960</v>
      </c>
      <c r="N872" s="6">
        <f>IF(AND(D872&lt;=TOTAL_BEDS,J872&lt;=TEMP_WORKER_MAX*TEMP_WORKER_HRS),1,0)</f>
        <v>1</v>
      </c>
      <c r="O872" s="2">
        <f>L872-M872-K872-FIXED_COSTS</f>
        <v>-12607.00028716405</v>
      </c>
      <c r="P872" s="2">
        <f>IF(N872=1,O872,"")</f>
        <v>-12607.00028716405</v>
      </c>
    </row>
    <row r="873">
      <c r="A873" s="6">
        <v>1</v>
      </c>
      <c r="B873" s="6">
        <v>7</v>
      </c>
      <c r="C873" s="6">
        <v>1</v>
      </c>
      <c r="D873" s="6">
        <f>A873+B873+C873</f>
        <v>9</v>
      </c>
      <c r="E873" s="5">
        <f>IF(A873=0,0,A873*LABOR_HRS_WK_TOM*SEASON_WEEKS*(1+DIM_PCT_TOM)^A873)</f>
        <v>99.000000000000014</v>
      </c>
      <c r="F873" s="5">
        <f>IF(B873=0,0,B873*LABOR_HRS_WK_CAR*SEASON_WEEKS*(1+DIM_PCT_CAR)^B873)</f>
        <v>249.62400827032462</v>
      </c>
      <c r="G873" s="5">
        <f>IF(C873=0,0,C873*LABOR_HRS_WK_MES*SEASON_WEEKS*(1+DIM_PCT_MES)^C873)</f>
        <v>45.5625</v>
      </c>
      <c r="H873" s="5">
        <f>E873+F873+G873</f>
        <v>394.18650827032462</v>
      </c>
      <c r="I873" s="5">
        <f>MIN(H873,FARMER_HRS)</f>
        <v>394.18650827032462</v>
      </c>
      <c r="J873" s="5">
        <f>MAX(0,H873-FARMER_HRS)</f>
        <v>0</v>
      </c>
      <c r="K873" s="2">
        <f>I873*FARMER_RATE+J873*TEMP_WORKER_RATE</f>
        <v>13687.03153716405</v>
      </c>
      <c r="L873" s="2">
        <f>A873*PRICE_TOM+B873*PRICE_CAR+C873*PRICE_MES</f>
        <v>26158</v>
      </c>
      <c r="M873" s="2">
        <f>A873*FERT_BED_TOM+B873*FERT_BED_CAR+C873*FERT_BED_MES</f>
        <v>4840</v>
      </c>
      <c r="N873" s="6">
        <f>IF(AND(D873&lt;=TOTAL_BEDS,J873&lt;=TEMP_WORKER_MAX*TEMP_WORKER_HRS),1,0)</f>
        <v>1</v>
      </c>
      <c r="O873" s="2">
        <f>L873-M873-K873-FIXED_COSTS</f>
        <v>-12369.03153716405</v>
      </c>
      <c r="P873" s="2">
        <f>IF(N873=1,O873,"")</f>
        <v>-12369.03153716405</v>
      </c>
    </row>
    <row r="874">
      <c r="A874" s="6">
        <v>1</v>
      </c>
      <c r="B874" s="6">
        <v>7</v>
      </c>
      <c r="C874" s="6">
        <v>2</v>
      </c>
      <c r="D874" s="6">
        <f>A874+B874+C874</f>
        <v>10</v>
      </c>
      <c r="E874" s="5">
        <f>IF(A874=0,0,A874*LABOR_HRS_WK_TOM*SEASON_WEEKS*(1+DIM_PCT_TOM)^A874)</f>
        <v>99.000000000000014</v>
      </c>
      <c r="F874" s="5">
        <f>IF(B874=0,0,B874*LABOR_HRS_WK_CAR*SEASON_WEEKS*(1+DIM_PCT_CAR)^B874)</f>
        <v>249.62400827032462</v>
      </c>
      <c r="G874" s="5">
        <f>IF(C874=0,0,C874*LABOR_HRS_WK_MES*SEASON_WEEKS*(1+DIM_PCT_MES)^C874)</f>
        <v>92.2640625</v>
      </c>
      <c r="H874" s="5">
        <f>E874+F874+G874</f>
        <v>440.88807077032459</v>
      </c>
      <c r="I874" s="5">
        <f>MIN(H874,FARMER_HRS)</f>
        <v>440.88807077032459</v>
      </c>
      <c r="J874" s="5">
        <f>MAX(0,H874-FARMER_HRS)</f>
        <v>0</v>
      </c>
      <c r="K874" s="2">
        <f>I874*FARMER_RATE+J874*TEMP_WORKER_RATE</f>
        <v>15308.613568414048</v>
      </c>
      <c r="L874" s="2">
        <f>A874*PRICE_TOM+B874*PRICE_CAR+C874*PRICE_MES</f>
        <v>28858</v>
      </c>
      <c r="M874" s="2">
        <f>A874*FERT_BED_TOM+B874*FERT_BED_CAR+C874*FERT_BED_MES</f>
        <v>5720</v>
      </c>
      <c r="N874" s="6">
        <f>IF(AND(D874&lt;=TOTAL_BEDS,J874&lt;=TEMP_WORKER_MAX*TEMP_WORKER_HRS),1,0)</f>
        <v>1</v>
      </c>
      <c r="O874" s="2">
        <f>L874-M874-K874-FIXED_COSTS</f>
        <v>-12170.613568414048</v>
      </c>
      <c r="P874" s="2">
        <f>IF(N874=1,O874,"")</f>
        <v>-12170.613568414048</v>
      </c>
    </row>
    <row r="875">
      <c r="A875" s="6">
        <v>1</v>
      </c>
      <c r="B875" s="6">
        <v>7</v>
      </c>
      <c r="C875" s="6">
        <v>3</v>
      </c>
      <c r="D875" s="6">
        <f>A875+B875+C875</f>
        <v>11</v>
      </c>
      <c r="E875" s="5">
        <f>IF(A875=0,0,A875*LABOR_HRS_WK_TOM*SEASON_WEEKS*(1+DIM_PCT_TOM)^A875)</f>
        <v>99.000000000000014</v>
      </c>
      <c r="F875" s="5">
        <f>IF(B875=0,0,B875*LABOR_HRS_WK_CAR*SEASON_WEEKS*(1+DIM_PCT_CAR)^B875)</f>
        <v>249.62400827032462</v>
      </c>
      <c r="G875" s="5">
        <f>IF(C875=0,0,C875*LABOR_HRS_WK_MES*SEASON_WEEKS*(1+DIM_PCT_MES)^C875)</f>
        <v>140.12604492187498</v>
      </c>
      <c r="H875" s="5">
        <f>E875+F875+G875</f>
        <v>488.75005319219963</v>
      </c>
      <c r="I875" s="5">
        <f>MIN(H875,FARMER_HRS)</f>
        <v>488.75005319219963</v>
      </c>
      <c r="J875" s="5">
        <f>MAX(0,H875-FARMER_HRS)</f>
        <v>0</v>
      </c>
      <c r="K875" s="2">
        <f>I875*FARMER_RATE+J875*TEMP_WORKER_RATE</f>
        <v>16970.487958062487</v>
      </c>
      <c r="L875" s="2">
        <f>A875*PRICE_TOM+B875*PRICE_CAR+C875*PRICE_MES</f>
        <v>31558</v>
      </c>
      <c r="M875" s="2">
        <f>A875*FERT_BED_TOM+B875*FERT_BED_CAR+C875*FERT_BED_MES</f>
        <v>6600</v>
      </c>
      <c r="N875" s="6">
        <f>IF(AND(D875&lt;=TOTAL_BEDS,J875&lt;=TEMP_WORKER_MAX*TEMP_WORKER_HRS),1,0)</f>
        <v>1</v>
      </c>
      <c r="O875" s="2">
        <f>L875-M875-K875-FIXED_COSTS</f>
        <v>-12012.487958062487</v>
      </c>
      <c r="P875" s="2">
        <f>IF(N875=1,O875,"")</f>
        <v>-12012.487958062487</v>
      </c>
    </row>
    <row r="876">
      <c r="A876" s="6">
        <v>1</v>
      </c>
      <c r="B876" s="6">
        <v>7</v>
      </c>
      <c r="C876" s="6">
        <v>4</v>
      </c>
      <c r="D876" s="6">
        <f>A876+B876+C876</f>
        <v>12</v>
      </c>
      <c r="E876" s="5">
        <f>IF(A876=0,0,A876*LABOR_HRS_WK_TOM*SEASON_WEEKS*(1+DIM_PCT_TOM)^A876)</f>
        <v>99.000000000000014</v>
      </c>
      <c r="F876" s="5">
        <f>IF(B876=0,0,B876*LABOR_HRS_WK_CAR*SEASON_WEEKS*(1+DIM_PCT_CAR)^B876)</f>
        <v>249.62400827032462</v>
      </c>
      <c r="G876" s="5">
        <f>IF(C876=0,0,C876*LABOR_HRS_WK_MES*SEASON_WEEKS*(1+DIM_PCT_MES)^C876)</f>
        <v>189.17016064453119</v>
      </c>
      <c r="H876" s="5">
        <f>E876+F876+G876</f>
        <v>537.79416891485585</v>
      </c>
      <c r="I876" s="5">
        <f>MIN(H876,FARMER_HRS)</f>
        <v>537.79416891485585</v>
      </c>
      <c r="J876" s="5">
        <f>MAX(0,H876-FARMER_HRS)</f>
        <v>0</v>
      </c>
      <c r="K876" s="2">
        <f>I876*FARMER_RATE+J876*TEMP_WORKER_RATE</f>
        <v>18673.408642876937</v>
      </c>
      <c r="L876" s="2">
        <f>A876*PRICE_TOM+B876*PRICE_CAR+C876*PRICE_MES</f>
        <v>34258</v>
      </c>
      <c r="M876" s="2">
        <f>A876*FERT_BED_TOM+B876*FERT_BED_CAR+C876*FERT_BED_MES</f>
        <v>7480</v>
      </c>
      <c r="N876" s="6">
        <f>IF(AND(D876&lt;=TOTAL_BEDS,J876&lt;=TEMP_WORKER_MAX*TEMP_WORKER_HRS),1,0)</f>
        <v>1</v>
      </c>
      <c r="O876" s="2">
        <f>L876-M876-K876-FIXED_COSTS</f>
        <v>-11895.408642876937</v>
      </c>
      <c r="P876" s="2">
        <f>IF(N876=1,O876,"")</f>
        <v>-11895.408642876937</v>
      </c>
    </row>
    <row r="877">
      <c r="A877" s="6">
        <v>1</v>
      </c>
      <c r="B877" s="6">
        <v>7</v>
      </c>
      <c r="C877" s="6">
        <v>5</v>
      </c>
      <c r="D877" s="6">
        <f>A877+B877+C877</f>
        <v>13</v>
      </c>
      <c r="E877" s="5">
        <f>IF(A877=0,0,A877*LABOR_HRS_WK_TOM*SEASON_WEEKS*(1+DIM_PCT_TOM)^A877)</f>
        <v>99.000000000000014</v>
      </c>
      <c r="F877" s="5">
        <f>IF(B877=0,0,B877*LABOR_HRS_WK_CAR*SEASON_WEEKS*(1+DIM_PCT_CAR)^B877)</f>
        <v>249.62400827032462</v>
      </c>
      <c r="G877" s="5">
        <f>IF(C877=0,0,C877*LABOR_HRS_WK_MES*SEASON_WEEKS*(1+DIM_PCT_MES)^C877)</f>
        <v>239.41848456573481</v>
      </c>
      <c r="H877" s="5">
        <f>E877+F877+G877</f>
        <v>588.04249283605941</v>
      </c>
      <c r="I877" s="5">
        <f>MIN(H877,FARMER_HRS)</f>
        <v>588.04249283605941</v>
      </c>
      <c r="J877" s="5">
        <f>MAX(0,H877-FARMER_HRS)</f>
        <v>0</v>
      </c>
      <c r="K877" s="2">
        <f>I877*FARMER_RATE+J877*TEMP_WORKER_RATE</f>
        <v>20418.142112363174</v>
      </c>
      <c r="L877" s="2">
        <f>A877*PRICE_TOM+B877*PRICE_CAR+C877*PRICE_MES</f>
        <v>36958</v>
      </c>
      <c r="M877" s="2">
        <f>A877*FERT_BED_TOM+B877*FERT_BED_CAR+C877*FERT_BED_MES</f>
        <v>8360</v>
      </c>
      <c r="N877" s="6">
        <f>IF(AND(D877&lt;=TOTAL_BEDS,J877&lt;=TEMP_WORKER_MAX*TEMP_WORKER_HRS),1,0)</f>
        <v>1</v>
      </c>
      <c r="O877" s="2">
        <f>L877-M877-K877-FIXED_COSTS</f>
        <v>-11820.142112363174</v>
      </c>
      <c r="P877" s="2">
        <f>IF(N877=1,O877,"")</f>
        <v>-11820.142112363174</v>
      </c>
    </row>
    <row r="878">
      <c r="A878" s="6">
        <v>1</v>
      </c>
      <c r="B878" s="6">
        <v>7</v>
      </c>
      <c r="C878" s="6">
        <v>6</v>
      </c>
      <c r="D878" s="6">
        <f>A878+B878+C878</f>
        <v>14</v>
      </c>
      <c r="E878" s="5">
        <f>IF(A878=0,0,A878*LABOR_HRS_WK_TOM*SEASON_WEEKS*(1+DIM_PCT_TOM)^A878)</f>
        <v>99.000000000000014</v>
      </c>
      <c r="F878" s="5">
        <f>IF(B878=0,0,B878*LABOR_HRS_WK_CAR*SEASON_WEEKS*(1+DIM_PCT_CAR)^B878)</f>
        <v>249.62400827032462</v>
      </c>
      <c r="G878" s="5">
        <f>IF(C878=0,0,C878*LABOR_HRS_WK_MES*SEASON_WEEKS*(1+DIM_PCT_MES)^C878)</f>
        <v>290.89345874736773</v>
      </c>
      <c r="H878" s="5">
        <f>E878+F878+G878</f>
        <v>639.5174670176923</v>
      </c>
      <c r="I878" s="5">
        <f>MIN(H878,FARMER_HRS)</f>
        <v>639.5174670176923</v>
      </c>
      <c r="J878" s="5">
        <f>MAX(0,H878-FARMER_HRS)</f>
        <v>0</v>
      </c>
      <c r="K878" s="2">
        <f>I878*FARMER_RATE+J878*TEMP_WORKER_RATE</f>
        <v>22205.467604780981</v>
      </c>
      <c r="L878" s="2">
        <f>A878*PRICE_TOM+B878*PRICE_CAR+C878*PRICE_MES</f>
        <v>39658</v>
      </c>
      <c r="M878" s="2">
        <f>A878*FERT_BED_TOM+B878*FERT_BED_CAR+C878*FERT_BED_MES</f>
        <v>9240</v>
      </c>
      <c r="N878" s="6">
        <f>IF(AND(D878&lt;=TOTAL_BEDS,J878&lt;=TEMP_WORKER_MAX*TEMP_WORKER_HRS),1,0)</f>
        <v>1</v>
      </c>
      <c r="O878" s="2">
        <f>L878-M878-K878-FIXED_COSTS</f>
        <v>-11787.467604780981</v>
      </c>
      <c r="P878" s="2">
        <f>IF(N878=1,O878,"")</f>
        <v>-11787.467604780981</v>
      </c>
    </row>
    <row r="879">
      <c r="A879" s="6">
        <v>1</v>
      </c>
      <c r="B879" s="6">
        <v>7</v>
      </c>
      <c r="C879" s="6">
        <v>7</v>
      </c>
      <c r="D879" s="6">
        <f>A879+B879+C879</f>
        <v>15</v>
      </c>
      <c r="E879" s="5">
        <f>IF(A879=0,0,A879*LABOR_HRS_WK_TOM*SEASON_WEEKS*(1+DIM_PCT_TOM)^A879)</f>
        <v>99.000000000000014</v>
      </c>
      <c r="F879" s="5">
        <f>IF(B879=0,0,B879*LABOR_HRS_WK_CAR*SEASON_WEEKS*(1+DIM_PCT_CAR)^B879)</f>
        <v>249.62400827032462</v>
      </c>
      <c r="G879" s="5">
        <f>IF(C879=0,0,C879*LABOR_HRS_WK_MES*SEASON_WEEKS*(1+DIM_PCT_MES)^C879)</f>
        <v>343.61789814532818</v>
      </c>
      <c r="H879" s="5">
        <f>E879+F879+G879</f>
        <v>692.24190641565281</v>
      </c>
      <c r="I879" s="5">
        <f>MIN(H879,FARMER_HRS)</f>
        <v>692.24190641565281</v>
      </c>
      <c r="J879" s="5">
        <f>MAX(0,H879-FARMER_HRS)</f>
        <v>0</v>
      </c>
      <c r="K879" s="2">
        <f>I879*FARMER_RATE+J879*TEMP_WORKER_RATE</f>
        <v>24036.177306099056</v>
      </c>
      <c r="L879" s="2">
        <f>A879*PRICE_TOM+B879*PRICE_CAR+C879*PRICE_MES</f>
        <v>42358</v>
      </c>
      <c r="M879" s="2">
        <f>A879*FERT_BED_TOM+B879*FERT_BED_CAR+C879*FERT_BED_MES</f>
        <v>10120</v>
      </c>
      <c r="N879" s="6">
        <f>IF(AND(D879&lt;=TOTAL_BEDS,J879&lt;=TEMP_WORKER_MAX*TEMP_WORKER_HRS),1,0)</f>
        <v>1</v>
      </c>
      <c r="O879" s="2">
        <f>L879-M879-K879-FIXED_COSTS</f>
        <v>-11798.177306099056</v>
      </c>
      <c r="P879" s="2">
        <f>IF(N879=1,O879,"")</f>
        <v>-11798.177306099056</v>
      </c>
    </row>
    <row r="880">
      <c r="A880" s="6">
        <v>1</v>
      </c>
      <c r="B880" s="6">
        <v>7</v>
      </c>
      <c r="C880" s="6">
        <v>8</v>
      </c>
      <c r="D880" s="6">
        <f>A880+B880+C880</f>
        <v>16</v>
      </c>
      <c r="E880" s="5">
        <f>IF(A880=0,0,A880*LABOR_HRS_WK_TOM*SEASON_WEEKS*(1+DIM_PCT_TOM)^A880)</f>
        <v>99.000000000000014</v>
      </c>
      <c r="F880" s="5">
        <f>IF(B880=0,0,B880*LABOR_HRS_WK_CAR*SEASON_WEEKS*(1+DIM_PCT_CAR)^B880)</f>
        <v>249.62400827032462</v>
      </c>
      <c r="G880" s="5">
        <f>IF(C880=0,0,C880*LABOR_HRS_WK_MES*SEASON_WEEKS*(1+DIM_PCT_MES)^C880)</f>
        <v>397.61499642530833</v>
      </c>
      <c r="H880" s="5">
        <f>E880+F880+G880</f>
        <v>746.239004695633</v>
      </c>
      <c r="I880" s="5">
        <f>MIN(H880,FARMER_HRS)</f>
        <v>720</v>
      </c>
      <c r="J880" s="5">
        <f>MAX(0,H880-FARMER_HRS)</f>
        <v>26.239004695632957</v>
      </c>
      <c r="K880" s="2">
        <f>I880*FARMER_RATE+J880*TEMP_WORKER_RATE</f>
        <v>25455.53827596585</v>
      </c>
      <c r="L880" s="2">
        <f>A880*PRICE_TOM+B880*PRICE_CAR+C880*PRICE_MES</f>
        <v>45058</v>
      </c>
      <c r="M880" s="2">
        <f>A880*FERT_BED_TOM+B880*FERT_BED_CAR+C880*FERT_BED_MES</f>
        <v>11000</v>
      </c>
      <c r="N880" s="6">
        <f>IF(AND(D880&lt;=TOTAL_BEDS,J880&lt;=TEMP_WORKER_MAX*TEMP_WORKER_HRS),1,0)</f>
        <v>1</v>
      </c>
      <c r="O880" s="2">
        <f>L880-M880-K880-FIXED_COSTS</f>
        <v>-11397.53827596585</v>
      </c>
      <c r="P880" s="2">
        <f>IF(N880=1,O880,"")</f>
        <v>-11397.53827596585</v>
      </c>
    </row>
    <row r="881">
      <c r="A881" s="6">
        <v>1</v>
      </c>
      <c r="B881" s="6">
        <v>7</v>
      </c>
      <c r="C881" s="6">
        <v>9</v>
      </c>
      <c r="D881" s="6">
        <f>A881+B881+C881</f>
        <v>17</v>
      </c>
      <c r="E881" s="5">
        <f>IF(A881=0,0,A881*LABOR_HRS_WK_TOM*SEASON_WEEKS*(1+DIM_PCT_TOM)^A881)</f>
        <v>99.000000000000014</v>
      </c>
      <c r="F881" s="5">
        <f>IF(B881=0,0,B881*LABOR_HRS_WK_CAR*SEASON_WEEKS*(1+DIM_PCT_CAR)^B881)</f>
        <v>249.62400827032462</v>
      </c>
      <c r="G881" s="5">
        <f>IF(C881=0,0,C881*LABOR_HRS_WK_MES*SEASON_WEEKS*(1+DIM_PCT_MES)^C881)</f>
        <v>452.90833186570273</v>
      </c>
      <c r="H881" s="5">
        <f>E881+F881+G881</f>
        <v>801.53234013602741</v>
      </c>
      <c r="I881" s="5">
        <f>MIN(H881,FARMER_HRS)</f>
        <v>720</v>
      </c>
      <c r="J881" s="5">
        <f>MAX(0,H881-FARMER_HRS)</f>
        <v>81.532340136027415</v>
      </c>
      <c r="K881" s="2">
        <f>I881*FARMER_RATE+J881*TEMP_WORKER_RATE</f>
        <v>26415.492016250475</v>
      </c>
      <c r="L881" s="2">
        <f>A881*PRICE_TOM+B881*PRICE_CAR+C881*PRICE_MES</f>
        <v>47758</v>
      </c>
      <c r="M881" s="2">
        <f>A881*FERT_BED_TOM+B881*FERT_BED_CAR+C881*FERT_BED_MES</f>
        <v>11880</v>
      </c>
      <c r="N881" s="6">
        <f>IF(AND(D881&lt;=TOTAL_BEDS,J881&lt;=TEMP_WORKER_MAX*TEMP_WORKER_HRS),1,0)</f>
        <v>1</v>
      </c>
      <c r="O881" s="2">
        <f>L881-M881-K881-FIXED_COSTS</f>
        <v>-10537.492016250475</v>
      </c>
      <c r="P881" s="2">
        <f>IF(N881=1,O881,"")</f>
        <v>-10537.492016250475</v>
      </c>
    </row>
    <row r="882">
      <c r="A882" s="6">
        <v>1</v>
      </c>
      <c r="B882" s="6">
        <v>7</v>
      </c>
      <c r="C882" s="6">
        <v>10</v>
      </c>
      <c r="D882" s="6">
        <f>A882+B882+C882</f>
        <v>18</v>
      </c>
      <c r="E882" s="5">
        <f>IF(A882=0,0,A882*LABOR_HRS_WK_TOM*SEASON_WEEKS*(1+DIM_PCT_TOM)^A882)</f>
        <v>99.000000000000014</v>
      </c>
      <c r="F882" s="5">
        <f>IF(B882=0,0,B882*LABOR_HRS_WK_CAR*SEASON_WEEKS*(1+DIM_PCT_CAR)^B882)</f>
        <v>249.62400827032462</v>
      </c>
      <c r="G882" s="5">
        <f>IF(C882=0,0,C882*LABOR_HRS_WK_MES*SEASON_WEEKS*(1+DIM_PCT_MES)^C882)</f>
        <v>509.52187334891551</v>
      </c>
      <c r="H882" s="5">
        <f>E882+F882+G882</f>
        <v>858.14588161924007</v>
      </c>
      <c r="I882" s="5">
        <f>MIN(H882,FARMER_HRS)</f>
        <v>720</v>
      </c>
      <c r="J882" s="5">
        <f>MAX(0,H882-FARMER_HRS)</f>
        <v>138.14588161924007</v>
      </c>
      <c r="K882" s="2">
        <f>I882*FARMER_RATE+J882*TEMP_WORKER_RATE</f>
        <v>27398.36600033403</v>
      </c>
      <c r="L882" s="2">
        <f>A882*PRICE_TOM+B882*PRICE_CAR+C882*PRICE_MES</f>
        <v>50458</v>
      </c>
      <c r="M882" s="2">
        <f>A882*FERT_BED_TOM+B882*FERT_BED_CAR+C882*FERT_BED_MES</f>
        <v>12760</v>
      </c>
      <c r="N882" s="6">
        <f>IF(AND(D882&lt;=TOTAL_BEDS,J882&lt;=TEMP_WORKER_MAX*TEMP_WORKER_HRS),1,0)</f>
        <v>1</v>
      </c>
      <c r="O882" s="2">
        <f>L882-M882-K882-FIXED_COSTS</f>
        <v>-9700.36600033403</v>
      </c>
      <c r="P882" s="2">
        <f>IF(N882=1,O882,"")</f>
        <v>-9700.36600033403</v>
      </c>
    </row>
    <row r="883">
      <c r="A883" s="6">
        <v>1</v>
      </c>
      <c r="B883" s="6">
        <v>7</v>
      </c>
      <c r="C883" s="6">
        <v>11</v>
      </c>
      <c r="D883" s="6">
        <f>A883+B883+C883</f>
        <v>19</v>
      </c>
      <c r="E883" s="5">
        <f>IF(A883=0,0,A883*LABOR_HRS_WK_TOM*SEASON_WEEKS*(1+DIM_PCT_TOM)^A883)</f>
        <v>99.000000000000014</v>
      </c>
      <c r="F883" s="5">
        <f>IF(B883=0,0,B883*LABOR_HRS_WK_CAR*SEASON_WEEKS*(1+DIM_PCT_CAR)^B883)</f>
        <v>249.62400827032462</v>
      </c>
      <c r="G883" s="5">
        <f>IF(C883=0,0,C883*LABOR_HRS_WK_MES*SEASON_WEEKS*(1+DIM_PCT_MES)^C883)</f>
        <v>567.47998644235463</v>
      </c>
      <c r="H883" s="5">
        <f>E883+F883+G883</f>
        <v>916.1039947126792</v>
      </c>
      <c r="I883" s="5">
        <f>MIN(H883,FARMER_HRS)</f>
        <v>720</v>
      </c>
      <c r="J883" s="5">
        <f>MAX(0,H883-FARMER_HRS)</f>
        <v>196.1039947126792</v>
      </c>
      <c r="K883" s="2">
        <f>I883*FARMER_RATE+J883*TEMP_WORKER_RATE</f>
        <v>28404.583241539571</v>
      </c>
      <c r="L883" s="2">
        <f>A883*PRICE_TOM+B883*PRICE_CAR+C883*PRICE_MES</f>
        <v>53158</v>
      </c>
      <c r="M883" s="2">
        <f>A883*FERT_BED_TOM+B883*FERT_BED_CAR+C883*FERT_BED_MES</f>
        <v>13640</v>
      </c>
      <c r="N883" s="6">
        <f>IF(AND(D883&lt;=TOTAL_BEDS,J883&lt;=TEMP_WORKER_MAX*TEMP_WORKER_HRS),1,0)</f>
        <v>1</v>
      </c>
      <c r="O883" s="2">
        <f>L883-M883-K883-FIXED_COSTS</f>
        <v>-8886.58324153957</v>
      </c>
      <c r="P883" s="2">
        <f>IF(N883=1,O883,"")</f>
        <v>-8886.58324153957</v>
      </c>
    </row>
    <row r="884">
      <c r="A884" s="6">
        <v>1</v>
      </c>
      <c r="B884" s="6">
        <v>7</v>
      </c>
      <c r="C884" s="6">
        <v>12</v>
      </c>
      <c r="D884" s="6">
        <f>A884+B884+C884</f>
        <v>20</v>
      </c>
      <c r="E884" s="5">
        <f>IF(A884=0,0,A884*LABOR_HRS_WK_TOM*SEASON_WEEKS*(1+DIM_PCT_TOM)^A884)</f>
        <v>99.000000000000014</v>
      </c>
      <c r="F884" s="5">
        <f>IF(B884=0,0,B884*LABOR_HRS_WK_CAR*SEASON_WEEKS*(1+DIM_PCT_CAR)^B884)</f>
        <v>249.62400827032462</v>
      </c>
      <c r="G884" s="5">
        <f>IF(C884=0,0,C884*LABOR_HRS_WK_MES*SEASON_WEEKS*(1+DIM_PCT_MES)^C884)</f>
        <v>626.807439570419</v>
      </c>
      <c r="H884" s="5">
        <f>E884+F884+G884</f>
        <v>975.43144784074366</v>
      </c>
      <c r="I884" s="5">
        <f>MIN(H884,FARMER_HRS)</f>
        <v>720</v>
      </c>
      <c r="J884" s="5">
        <f>MAX(0,H884-FARMER_HRS)</f>
        <v>255.43144784074366</v>
      </c>
      <c r="K884" s="2">
        <f>I884*FARMER_RATE+J884*TEMP_WORKER_RATE</f>
        <v>29434.573747235132</v>
      </c>
      <c r="L884" s="2">
        <f>A884*PRICE_TOM+B884*PRICE_CAR+C884*PRICE_MES</f>
        <v>55858</v>
      </c>
      <c r="M884" s="2">
        <f>A884*FERT_BED_TOM+B884*FERT_BED_CAR+C884*FERT_BED_MES</f>
        <v>14520</v>
      </c>
      <c r="N884" s="6">
        <f>IF(AND(D884&lt;=TOTAL_BEDS,J884&lt;=TEMP_WORKER_MAX*TEMP_WORKER_HRS),1,0)</f>
        <v>1</v>
      </c>
      <c r="O884" s="2">
        <f>L884-M884-K884-FIXED_COSTS</f>
        <v>-8096.573747235132</v>
      </c>
      <c r="P884" s="2">
        <f>IF(N884=1,O884,"")</f>
        <v>-8096.573747235132</v>
      </c>
    </row>
    <row r="885">
      <c r="A885" s="6">
        <v>1</v>
      </c>
      <c r="B885" s="6">
        <v>7</v>
      </c>
      <c r="C885" s="6">
        <v>13</v>
      </c>
      <c r="D885" s="6">
        <f>A885+B885+C885</f>
        <v>21</v>
      </c>
      <c r="E885" s="5">
        <f>IF(A885=0,0,A885*LABOR_HRS_WK_TOM*SEASON_WEEKS*(1+DIM_PCT_TOM)^A885)</f>
        <v>99.000000000000014</v>
      </c>
      <c r="F885" s="5">
        <f>IF(B885=0,0,B885*LABOR_HRS_WK_CAR*SEASON_WEEKS*(1+DIM_PCT_CAR)^B885)</f>
        <v>249.62400827032462</v>
      </c>
      <c r="G885" s="5">
        <f>IF(C885=0,0,C885*LABOR_HRS_WK_MES*SEASON_WEEKS*(1+DIM_PCT_MES)^C885)</f>
        <v>687.52941027880331</v>
      </c>
      <c r="H885" s="5">
        <f>E885+F885+G885</f>
        <v>1036.153418549128</v>
      </c>
      <c r="I885" s="5">
        <f>MIN(H885,FARMER_HRS)</f>
        <v>720</v>
      </c>
      <c r="J885" s="5">
        <f>MAX(0,H885-FARMER_HRS)</f>
        <v>316.153418549128</v>
      </c>
      <c r="K885" s="2">
        <f>I885*FARMER_RATE+J885*TEMP_WORKER_RATE</f>
        <v>30488.774627589028</v>
      </c>
      <c r="L885" s="2">
        <f>A885*PRICE_TOM+B885*PRICE_CAR+C885*PRICE_MES</f>
        <v>58558</v>
      </c>
      <c r="M885" s="2">
        <f>A885*FERT_BED_TOM+B885*FERT_BED_CAR+C885*FERT_BED_MES</f>
        <v>15400</v>
      </c>
      <c r="N885" s="6">
        <f>IF(AND(D885&lt;=TOTAL_BEDS,J885&lt;=TEMP_WORKER_MAX*TEMP_WORKER_HRS),1,0)</f>
        <v>1</v>
      </c>
      <c r="O885" s="2">
        <f>L885-M885-K885-FIXED_COSTS</f>
        <v>-7330.7746275890277</v>
      </c>
      <c r="P885" s="2">
        <f>IF(N885=1,O885,"")</f>
        <v>-7330.7746275890277</v>
      </c>
    </row>
    <row r="886">
      <c r="A886" s="6">
        <v>1</v>
      </c>
      <c r="B886" s="6">
        <v>7</v>
      </c>
      <c r="C886" s="6">
        <v>14</v>
      </c>
      <c r="D886" s="6">
        <f>A886+B886+C886</f>
        <v>22</v>
      </c>
      <c r="E886" s="5">
        <f>IF(A886=0,0,A886*LABOR_HRS_WK_TOM*SEASON_WEEKS*(1+DIM_PCT_TOM)^A886)</f>
        <v>99.000000000000014</v>
      </c>
      <c r="F886" s="5">
        <f>IF(B886=0,0,B886*LABOR_HRS_WK_CAR*SEASON_WEEKS*(1+DIM_PCT_CAR)^B886)</f>
        <v>249.62400827032462</v>
      </c>
      <c r="G886" s="5">
        <f>IF(C886=0,0,C886*LABOR_HRS_WK_MES*SEASON_WEEKS*(1+DIM_PCT_MES)^C886)</f>
        <v>749.67149159246435</v>
      </c>
      <c r="H886" s="5">
        <f>E886+F886+G886</f>
        <v>1098.295499862789</v>
      </c>
      <c r="I886" s="5">
        <f>MIN(H886,FARMER_HRS)</f>
        <v>720</v>
      </c>
      <c r="J886" s="5">
        <f>MAX(0,H886-FARMER_HRS)</f>
        <v>378.29549986278903</v>
      </c>
      <c r="K886" s="2">
        <f>I886*FARMER_RATE+J886*TEMP_WORKER_RATE</f>
        <v>31567.630205951198</v>
      </c>
      <c r="L886" s="2">
        <f>A886*PRICE_TOM+B886*PRICE_CAR+C886*PRICE_MES</f>
        <v>61258</v>
      </c>
      <c r="M886" s="2">
        <f>A886*FERT_BED_TOM+B886*FERT_BED_CAR+C886*FERT_BED_MES</f>
        <v>16280</v>
      </c>
      <c r="N886" s="6">
        <f>IF(AND(D886&lt;=TOTAL_BEDS,J886&lt;=TEMP_WORKER_MAX*TEMP_WORKER_HRS),1,0)</f>
        <v>1</v>
      </c>
      <c r="O886" s="2">
        <f>L886-M886-K886-FIXED_COSTS</f>
        <v>-6589.6302059511981</v>
      </c>
      <c r="P886" s="2">
        <f>IF(N886=1,O886,"")</f>
        <v>-6589.6302059511981</v>
      </c>
    </row>
    <row r="887">
      <c r="A887" s="6">
        <v>1</v>
      </c>
      <c r="B887" s="6">
        <v>7</v>
      </c>
      <c r="C887" s="6">
        <v>15</v>
      </c>
      <c r="D887" s="6">
        <f>A887+B887+C887</f>
        <v>23</v>
      </c>
      <c r="E887" s="5">
        <f>IF(A887=0,0,A887*LABOR_HRS_WK_TOM*SEASON_WEEKS*(1+DIM_PCT_TOM)^A887)</f>
        <v>99.000000000000014</v>
      </c>
      <c r="F887" s="5">
        <f>IF(B887=0,0,B887*LABOR_HRS_WK_CAR*SEASON_WEEKS*(1+DIM_PCT_CAR)^B887)</f>
        <v>249.62400827032462</v>
      </c>
      <c r="G887" s="5">
        <f>IF(C887=0,0,C887*LABOR_HRS_WK_MES*SEASON_WEEKS*(1+DIM_PCT_MES)^C887)</f>
        <v>813.25969846861074</v>
      </c>
      <c r="H887" s="5">
        <f>E887+F887+G887</f>
        <v>1161.8837067389354</v>
      </c>
      <c r="I887" s="5">
        <f>MIN(H887,FARMER_HRS)</f>
        <v>720</v>
      </c>
      <c r="J887" s="5">
        <f>MAX(0,H887-FARMER_HRS)</f>
        <v>441.88370673893542</v>
      </c>
      <c r="K887" s="2">
        <f>I887*FARMER_RATE+J887*TEMP_WORKER_RATE</f>
        <v>32671.592130884295</v>
      </c>
      <c r="L887" s="2">
        <f>A887*PRICE_TOM+B887*PRICE_CAR+C887*PRICE_MES</f>
        <v>63958</v>
      </c>
      <c r="M887" s="2">
        <f>A887*FERT_BED_TOM+B887*FERT_BED_CAR+C887*FERT_BED_MES</f>
        <v>17160</v>
      </c>
      <c r="N887" s="6">
        <f>IF(AND(D887&lt;=TOTAL_BEDS,J887&lt;=TEMP_WORKER_MAX*TEMP_WORKER_HRS),1,0)</f>
        <v>1</v>
      </c>
      <c r="O887" s="2">
        <f>L887-M887-K887-FIXED_COSTS</f>
        <v>-5873.5921308842953</v>
      </c>
      <c r="P887" s="2">
        <f>IF(N887=1,O887,"")</f>
        <v>-5873.5921308842953</v>
      </c>
    </row>
    <row r="888">
      <c r="A888" s="6">
        <v>1</v>
      </c>
      <c r="B888" s="6">
        <v>7</v>
      </c>
      <c r="C888" s="6">
        <v>16</v>
      </c>
      <c r="D888" s="6">
        <f>A888+B888+C888</f>
        <v>24</v>
      </c>
      <c r="E888" s="5">
        <f>IF(A888=0,0,A888*LABOR_HRS_WK_TOM*SEASON_WEEKS*(1+DIM_PCT_TOM)^A888)</f>
        <v>99.000000000000014</v>
      </c>
      <c r="F888" s="5">
        <f>IF(B888=0,0,B888*LABOR_HRS_WK_CAR*SEASON_WEEKS*(1+DIM_PCT_CAR)^B888)</f>
        <v>249.62400827032462</v>
      </c>
      <c r="G888" s="5">
        <f>IF(C888=0,0,C888*LABOR_HRS_WK_MES*SEASON_WEEKS*(1+DIM_PCT_MES)^C888)</f>
        <v>878.32047434609967</v>
      </c>
      <c r="H888" s="5">
        <f>E888+F888+G888</f>
        <v>1226.9444826164242</v>
      </c>
      <c r="I888" s="5">
        <f>MIN(H888,FARMER_HRS)</f>
        <v>720</v>
      </c>
      <c r="J888" s="5">
        <f>MAX(0,H888-FARMER_HRS)</f>
        <v>506.94448261642424</v>
      </c>
      <c r="K888" s="2">
        <f>I888*FARMER_RATE+J888*TEMP_WORKER_RATE</f>
        <v>33801.119489868477</v>
      </c>
      <c r="L888" s="2">
        <f>A888*PRICE_TOM+B888*PRICE_CAR+C888*PRICE_MES</f>
        <v>66658</v>
      </c>
      <c r="M888" s="2">
        <f>A888*FERT_BED_TOM+B888*FERT_BED_CAR+C888*FERT_BED_MES</f>
        <v>18040</v>
      </c>
      <c r="N888" s="6">
        <f>IF(AND(D888&lt;=TOTAL_BEDS,J888&lt;=TEMP_WORKER_MAX*TEMP_WORKER_HRS),1,0)</f>
        <v>1</v>
      </c>
      <c r="O888" s="2">
        <f>L888-M888-K888-FIXED_COSTS</f>
        <v>-5183.1194898684771</v>
      </c>
      <c r="P888" s="2">
        <f>IF(N888=1,O888,"")</f>
        <v>-5183.1194898684771</v>
      </c>
    </row>
    <row r="889">
      <c r="A889" s="6">
        <v>1</v>
      </c>
      <c r="B889" s="6">
        <v>7</v>
      </c>
      <c r="C889" s="6">
        <v>17</v>
      </c>
      <c r="D889" s="6">
        <f>A889+B889+C889</f>
        <v>25</v>
      </c>
      <c r="E889" s="5">
        <f>IF(A889=0,0,A889*LABOR_HRS_WK_TOM*SEASON_WEEKS*(1+DIM_PCT_TOM)^A889)</f>
        <v>99.000000000000014</v>
      </c>
      <c r="F889" s="5">
        <f>IF(B889=0,0,B889*LABOR_HRS_WK_CAR*SEASON_WEEKS*(1+DIM_PCT_CAR)^B889)</f>
        <v>249.62400827032462</v>
      </c>
      <c r="G889" s="5">
        <f>IF(C889=0,0,C889*LABOR_HRS_WK_MES*SEASON_WEEKS*(1+DIM_PCT_MES)^C889)</f>
        <v>944.88069779263992</v>
      </c>
      <c r="H889" s="5">
        <f>E889+F889+G889</f>
        <v>1293.5047060629645</v>
      </c>
      <c r="I889" s="5">
        <f>MIN(H889,FARMER_HRS)</f>
        <v>720</v>
      </c>
      <c r="J889" s="5">
        <f>MAX(0,H889-FARMER_HRS)</f>
        <v>573.50470606296449</v>
      </c>
      <c r="K889" s="2">
        <f>I889*FARMER_RATE+J889*TEMP_WORKER_RATE</f>
        <v>34956.678924704247</v>
      </c>
      <c r="L889" s="2">
        <f>A889*PRICE_TOM+B889*PRICE_CAR+C889*PRICE_MES</f>
        <v>69358</v>
      </c>
      <c r="M889" s="2">
        <f>A889*FERT_BED_TOM+B889*FERT_BED_CAR+C889*FERT_BED_MES</f>
        <v>18920</v>
      </c>
      <c r="N889" s="6">
        <f>IF(AND(D889&lt;=TOTAL_BEDS,J889&lt;=TEMP_WORKER_MAX*TEMP_WORKER_HRS),1,0)</f>
        <v>1</v>
      </c>
      <c r="O889" s="2">
        <f>L889-M889-K889-FIXED_COSTS</f>
        <v>-4518.678924704247</v>
      </c>
      <c r="P889" s="2">
        <f>IF(N889=1,O889,"")</f>
        <v>-4518.678924704247</v>
      </c>
    </row>
    <row r="890">
      <c r="A890" s="6">
        <v>1</v>
      </c>
      <c r="B890" s="6">
        <v>7</v>
      </c>
      <c r="C890" s="6">
        <v>18</v>
      </c>
      <c r="D890" s="6">
        <f>A890+B890+C890</f>
        <v>26</v>
      </c>
      <c r="E890" s="5">
        <f>IF(A890=0,0,A890*LABOR_HRS_WK_TOM*SEASON_WEEKS*(1+DIM_PCT_TOM)^A890)</f>
        <v>99.000000000000014</v>
      </c>
      <c r="F890" s="5">
        <f>IF(B890=0,0,B890*LABOR_HRS_WK_CAR*SEASON_WEEKS*(1+DIM_PCT_CAR)^B890)</f>
        <v>249.62400827032462</v>
      </c>
      <c r="G890" s="5">
        <f>IF(C890=0,0,C890*LABOR_HRS_WK_MES*SEASON_WEEKS*(1+DIM_PCT_MES)^C890)</f>
        <v>1012.9676892512272</v>
      </c>
      <c r="H890" s="5">
        <f>E890+F890+G890</f>
        <v>1361.5916975215519</v>
      </c>
      <c r="I890" s="5">
        <f>MIN(H890,FARMER_HRS)</f>
        <v>720</v>
      </c>
      <c r="J890" s="5">
        <f>MAX(0,H890-FARMER_HRS)</f>
        <v>641.59169752155185</v>
      </c>
      <c r="K890" s="2">
        <f>I890*FARMER_RATE+J890*TEMP_WORKER_RATE</f>
        <v>36138.744748638055</v>
      </c>
      <c r="L890" s="2">
        <f>A890*PRICE_TOM+B890*PRICE_CAR+C890*PRICE_MES</f>
        <v>72058</v>
      </c>
      <c r="M890" s="2">
        <f>A890*FERT_BED_TOM+B890*FERT_BED_CAR+C890*FERT_BED_MES</f>
        <v>19800</v>
      </c>
      <c r="N890" s="6">
        <f>IF(AND(D890&lt;=TOTAL_BEDS,J890&lt;=TEMP_WORKER_MAX*TEMP_WORKER_HRS),1,0)</f>
        <v>1</v>
      </c>
      <c r="O890" s="2">
        <f>L890-M890-K890-FIXED_COSTS</f>
        <v>-3880.7447486380552</v>
      </c>
      <c r="P890" s="2">
        <f>IF(N890=1,O890,"")</f>
        <v>-3880.7447486380552</v>
      </c>
    </row>
    <row r="891">
      <c r="A891" s="6">
        <v>1</v>
      </c>
      <c r="B891" s="6">
        <v>7</v>
      </c>
      <c r="C891" s="6">
        <v>19</v>
      </c>
      <c r="D891" s="6">
        <f>A891+B891+C891</f>
        <v>27</v>
      </c>
      <c r="E891" s="5">
        <f>IF(A891=0,0,A891*LABOR_HRS_WK_TOM*SEASON_WEEKS*(1+DIM_PCT_TOM)^A891)</f>
        <v>99.000000000000014</v>
      </c>
      <c r="F891" s="5">
        <f>IF(B891=0,0,B891*LABOR_HRS_WK_CAR*SEASON_WEEKS*(1+DIM_PCT_CAR)^B891)</f>
        <v>249.62400827032462</v>
      </c>
      <c r="G891" s="5">
        <f>IF(C891=0,0,C891*LABOR_HRS_WK_MES*SEASON_WEEKS*(1+DIM_PCT_MES)^C891)</f>
        <v>1082.6092178872491</v>
      </c>
      <c r="H891" s="5">
        <f>E891+F891+G891</f>
        <v>1431.2332261575737</v>
      </c>
      <c r="I891" s="5">
        <f>MIN(H891,FARMER_HRS)</f>
        <v>720</v>
      </c>
      <c r="J891" s="5">
        <f>MAX(0,H891-FARMER_HRS)</f>
        <v>711.23322615757365</v>
      </c>
      <c r="K891" s="2">
        <f>I891*FARMER_RATE+J891*TEMP_WORKER_RATE</f>
        <v>37347.799065235653</v>
      </c>
      <c r="L891" s="2">
        <f>A891*PRICE_TOM+B891*PRICE_CAR+C891*PRICE_MES</f>
        <v>74758</v>
      </c>
      <c r="M891" s="2">
        <f>A891*FERT_BED_TOM+B891*FERT_BED_CAR+C891*FERT_BED_MES</f>
        <v>20680</v>
      </c>
      <c r="N891" s="6">
        <f>IF(AND(D891&lt;=TOTAL_BEDS,J891&lt;=TEMP_WORKER_MAX*TEMP_WORKER_HRS),1,0)</f>
        <v>1</v>
      </c>
      <c r="O891" s="2">
        <f>L891-M891-K891-FIXED_COSTS</f>
        <v>-3269.799065235653</v>
      </c>
      <c r="P891" s="2">
        <f>IF(N891=1,O891,"")</f>
        <v>-3269.799065235653</v>
      </c>
    </row>
    <row r="892">
      <c r="A892" s="6">
        <v>1</v>
      </c>
      <c r="B892" s="6">
        <v>7</v>
      </c>
      <c r="C892" s="6">
        <v>20</v>
      </c>
      <c r="D892" s="6">
        <f>A892+B892+C892</f>
        <v>28</v>
      </c>
      <c r="E892" s="5">
        <f>IF(A892=0,0,A892*LABOR_HRS_WK_TOM*SEASON_WEEKS*(1+DIM_PCT_TOM)^A892)</f>
        <v>99.000000000000014</v>
      </c>
      <c r="F892" s="5">
        <f>IF(B892=0,0,B892*LABOR_HRS_WK_CAR*SEASON_WEEKS*(1+DIM_PCT_CAR)^B892)</f>
        <v>249.62400827032462</v>
      </c>
      <c r="G892" s="5">
        <f>IF(C892=0,0,C892*LABOR_HRS_WK_MES*SEASON_WEEKS*(1+DIM_PCT_MES)^C892)</f>
        <v>1153.8335085377259</v>
      </c>
      <c r="H892" s="5">
        <f>E892+F892+G892</f>
        <v>1502.4575168080505</v>
      </c>
      <c r="I892" s="5">
        <f>MIN(H892,FARMER_HRS)</f>
        <v>720</v>
      </c>
      <c r="J892" s="5">
        <f>MAX(0,H892-FARMER_HRS)</f>
        <v>782.45751680805051</v>
      </c>
      <c r="K892" s="2">
        <f>I892*FARMER_RATE+J892*TEMP_WORKER_RATE</f>
        <v>38584.331889028654</v>
      </c>
      <c r="L892" s="2">
        <f>A892*PRICE_TOM+B892*PRICE_CAR+C892*PRICE_MES</f>
        <v>77458</v>
      </c>
      <c r="M892" s="2">
        <f>A892*FERT_BED_TOM+B892*FERT_BED_CAR+C892*FERT_BED_MES</f>
        <v>21560</v>
      </c>
      <c r="N892" s="6">
        <f>IF(AND(D892&lt;=TOTAL_BEDS,J892&lt;=TEMP_WORKER_MAX*TEMP_WORKER_HRS),1,0)</f>
        <v>1</v>
      </c>
      <c r="O892" s="2">
        <f>L892-M892-K892-FIXED_COSTS</f>
        <v>-2686.3318890286537</v>
      </c>
      <c r="P892" s="2">
        <f>IF(N892=1,O892,"")</f>
        <v>-2686.3318890286537</v>
      </c>
    </row>
    <row r="893">
      <c r="A893" s="6">
        <v>1</v>
      </c>
      <c r="B893" s="6">
        <v>7</v>
      </c>
      <c r="C893" s="6">
        <v>21</v>
      </c>
      <c r="D893" s="6">
        <f>A893+B893+C893</f>
        <v>29</v>
      </c>
      <c r="E893" s="5">
        <f>IF(A893=0,0,A893*LABOR_HRS_WK_TOM*SEASON_WEEKS*(1+DIM_PCT_TOM)^A893)</f>
        <v>99.000000000000014</v>
      </c>
      <c r="F893" s="5">
        <f>IF(B893=0,0,B893*LABOR_HRS_WK_CAR*SEASON_WEEKS*(1+DIM_PCT_CAR)^B893)</f>
        <v>249.62400827032462</v>
      </c>
      <c r="G893" s="5">
        <f>IF(C893=0,0,C893*LABOR_HRS_WK_MES*SEASON_WEEKS*(1+DIM_PCT_MES)^C893)</f>
        <v>1226.6692487641699</v>
      </c>
      <c r="H893" s="5">
        <f>E893+F893+G893</f>
        <v>1575.2932570344944</v>
      </c>
      <c r="I893" s="5">
        <f>MIN(H893,FARMER_HRS)</f>
        <v>720</v>
      </c>
      <c r="J893" s="5">
        <f>MAX(0,H893-FARMER_HRS)</f>
        <v>855.29325703449445</v>
      </c>
      <c r="K893" s="2">
        <f>I893*FARMER_RATE+J893*TEMP_WORKER_RATE</f>
        <v>39848.841267959971</v>
      </c>
      <c r="L893" s="2">
        <f>A893*PRICE_TOM+B893*PRICE_CAR+C893*PRICE_MES</f>
        <v>80158</v>
      </c>
      <c r="M893" s="2">
        <f>A893*FERT_BED_TOM+B893*FERT_BED_CAR+C893*FERT_BED_MES</f>
        <v>22440</v>
      </c>
      <c r="N893" s="6">
        <f>IF(AND(D893&lt;=TOTAL_BEDS,J893&lt;=TEMP_WORKER_MAX*TEMP_WORKER_HRS),1,0)</f>
        <v>1</v>
      </c>
      <c r="O893" s="2">
        <f>L893-M893-K893-FIXED_COSTS</f>
        <v>-2130.8412679599714</v>
      </c>
      <c r="P893" s="2">
        <f>IF(N893=1,O893,"")</f>
        <v>-2130.8412679599714</v>
      </c>
    </row>
    <row r="894">
      <c r="A894" s="6">
        <v>1</v>
      </c>
      <c r="B894" s="6">
        <v>7</v>
      </c>
      <c r="C894" s="6">
        <v>22</v>
      </c>
      <c r="D894" s="6">
        <f>A894+B894+C894</f>
        <v>30</v>
      </c>
      <c r="E894" s="5">
        <f>IF(A894=0,0,A894*LABOR_HRS_WK_TOM*SEASON_WEEKS*(1+DIM_PCT_TOM)^A894)</f>
        <v>99.000000000000014</v>
      </c>
      <c r="F894" s="5">
        <f>IF(B894=0,0,B894*LABOR_HRS_WK_CAR*SEASON_WEEKS*(1+DIM_PCT_CAR)^B894)</f>
        <v>249.62400827032462</v>
      </c>
      <c r="G894" s="5">
        <f>IF(C894=0,0,C894*LABOR_HRS_WK_MES*SEASON_WEEKS*(1+DIM_PCT_MES)^C894)</f>
        <v>1301.1455960105659</v>
      </c>
      <c r="H894" s="5">
        <f>E894+F894+G894</f>
        <v>1649.7696042808905</v>
      </c>
      <c r="I894" s="5">
        <f>MIN(H894,FARMER_HRS)</f>
        <v>720</v>
      </c>
      <c r="J894" s="5">
        <f>MAX(0,H894-FARMER_HRS)</f>
        <v>929.76960428089046</v>
      </c>
      <c r="K894" s="2">
        <f>I894*FARMER_RATE+J894*TEMP_WORKER_RATE</f>
        <v>41141.833407654347</v>
      </c>
      <c r="L894" s="2">
        <f>A894*PRICE_TOM+B894*PRICE_CAR+C894*PRICE_MES</f>
        <v>82858</v>
      </c>
      <c r="M894" s="2">
        <f>A894*FERT_BED_TOM+B894*FERT_BED_CAR+C894*FERT_BED_MES</f>
        <v>23320</v>
      </c>
      <c r="N894" s="6">
        <f>IF(AND(D894&lt;=TOTAL_BEDS,J894&lt;=TEMP_WORKER_MAX*TEMP_WORKER_HRS),1,0)</f>
        <v>1</v>
      </c>
      <c r="O894" s="2">
        <f>L894-M894-K894-FIXED_COSTS</f>
        <v>-1603.833407654347</v>
      </c>
      <c r="P894" s="2">
        <f>IF(N894=1,O894,"")</f>
        <v>-1603.833407654347</v>
      </c>
    </row>
    <row r="895">
      <c r="A895" s="6">
        <v>1</v>
      </c>
      <c r="B895" s="6">
        <v>7</v>
      </c>
      <c r="C895" s="6">
        <v>23</v>
      </c>
      <c r="D895" s="6">
        <f>A895+B895+C895</f>
        <v>31</v>
      </c>
      <c r="E895" s="5">
        <f>IF(A895=0,0,A895*LABOR_HRS_WK_TOM*SEASON_WEEKS*(1+DIM_PCT_TOM)^A895)</f>
        <v>99.000000000000014</v>
      </c>
      <c r="F895" s="5">
        <f>IF(B895=0,0,B895*LABOR_HRS_WK_CAR*SEASON_WEEKS*(1+DIM_PCT_CAR)^B895)</f>
        <v>249.62400827032462</v>
      </c>
      <c r="G895" s="5">
        <f>IF(C895=0,0,C895*LABOR_HRS_WK_MES*SEASON_WEEKS*(1+DIM_PCT_MES)^C895)</f>
        <v>1377.2921848680023</v>
      </c>
      <c r="H895" s="5">
        <f>E895+F895+G895</f>
        <v>1725.9161931383269</v>
      </c>
      <c r="I895" s="5">
        <f>MIN(H895,FARMER_HRS)</f>
        <v>720</v>
      </c>
      <c r="J895" s="5">
        <f>MAX(0,H895-FARMER_HRS)</f>
        <v>1005.9161931383269</v>
      </c>
      <c r="K895" s="2">
        <f>I895*FARMER_RATE+J895*TEMP_WORKER_RATE</f>
        <v>42463.8227975404</v>
      </c>
      <c r="L895" s="2">
        <f>A895*PRICE_TOM+B895*PRICE_CAR+C895*PRICE_MES</f>
        <v>85558</v>
      </c>
      <c r="M895" s="2">
        <f>A895*FERT_BED_TOM+B895*FERT_BED_CAR+C895*FERT_BED_MES</f>
        <v>24200</v>
      </c>
      <c r="N895" s="6">
        <f>IF(AND(D895&lt;=TOTAL_BEDS,J895&lt;=TEMP_WORKER_MAX*TEMP_WORKER_HRS),1,0)</f>
        <v>1</v>
      </c>
      <c r="O895" s="2">
        <f>L895-M895-K895-FIXED_COSTS</f>
        <v>-1105.8227975404006</v>
      </c>
      <c r="P895" s="2">
        <f>IF(N895=1,O895,"")</f>
        <v>-1105.8227975404006</v>
      </c>
    </row>
    <row r="896">
      <c r="A896" s="6">
        <v>1</v>
      </c>
      <c r="B896" s="6">
        <v>7</v>
      </c>
      <c r="C896" s="6">
        <v>24</v>
      </c>
      <c r="D896" s="6">
        <f>A896+B896+C896</f>
        <v>32</v>
      </c>
      <c r="E896" s="5">
        <f>IF(A896=0,0,A896*LABOR_HRS_WK_TOM*SEASON_WEEKS*(1+DIM_PCT_TOM)^A896)</f>
        <v>99.000000000000014</v>
      </c>
      <c r="F896" s="5">
        <f>IF(B896=0,0,B896*LABOR_HRS_WK_CAR*SEASON_WEEKS*(1+DIM_PCT_CAR)^B896)</f>
        <v>249.62400827032462</v>
      </c>
      <c r="G896" s="5">
        <f>IF(C896=0,0,C896*LABOR_HRS_WK_MES*SEASON_WEEKS*(1+DIM_PCT_MES)^C896)</f>
        <v>1455.139134447498</v>
      </c>
      <c r="H896" s="5">
        <f>E896+F896+G896</f>
        <v>1803.7631427178226</v>
      </c>
      <c r="I896" s="5">
        <f>MIN(H896,FARMER_HRS)</f>
        <v>720</v>
      </c>
      <c r="J896" s="5">
        <f>MAX(0,H896-FARMER_HRS)</f>
        <v>1083.7631427178226</v>
      </c>
      <c r="K896" s="2">
        <f>I896*FARMER_RATE+J896*TEMP_WORKER_RATE</f>
        <v>43815.332338851091</v>
      </c>
      <c r="L896" s="2">
        <f>A896*PRICE_TOM+B896*PRICE_CAR+C896*PRICE_MES</f>
        <v>88258</v>
      </c>
      <c r="M896" s="2">
        <f>A896*FERT_BED_TOM+B896*FERT_BED_CAR+C896*FERT_BED_MES</f>
        <v>25080</v>
      </c>
      <c r="N896" s="6">
        <f>IF(AND(D896&lt;=TOTAL_BEDS,J896&lt;=TEMP_WORKER_MAX*TEMP_WORKER_HRS),1,0)</f>
        <v>1</v>
      </c>
      <c r="O896" s="2">
        <f>L896-M896-K896-FIXED_COSTS</f>
        <v>-637.33233885109075</v>
      </c>
      <c r="P896" s="2">
        <f>IF(N896=1,O896,"")</f>
        <v>-637.33233885109075</v>
      </c>
    </row>
    <row r="897">
      <c r="A897" s="6">
        <v>1</v>
      </c>
      <c r="B897" s="6">
        <v>7</v>
      </c>
      <c r="C897" s="6">
        <v>25</v>
      </c>
      <c r="D897" s="6">
        <f>A897+B897+C897</f>
        <v>33</v>
      </c>
      <c r="E897" s="5">
        <f>IF(A897=0,0,A897*LABOR_HRS_WK_TOM*SEASON_WEEKS*(1+DIM_PCT_TOM)^A897)</f>
        <v>99.000000000000014</v>
      </c>
      <c r="F897" s="5">
        <f>IF(B897=0,0,B897*LABOR_HRS_WK_CAR*SEASON_WEEKS*(1+DIM_PCT_CAR)^B897)</f>
        <v>249.62400827032462</v>
      </c>
      <c r="G897" s="5">
        <f>IF(C897=0,0,C897*LABOR_HRS_WK_MES*SEASON_WEEKS*(1+DIM_PCT_MES)^C897)</f>
        <v>1534.7170558625955</v>
      </c>
      <c r="H897" s="5">
        <f>E897+F897+G897</f>
        <v>1883.34106413292</v>
      </c>
      <c r="I897" s="5">
        <f>MIN(H897,FARMER_HRS)</f>
        <v>720</v>
      </c>
      <c r="J897" s="5">
        <f>MAX(0,H897-FARMER_HRS)</f>
        <v>1163.34106413292</v>
      </c>
      <c r="K897" s="2">
        <f>I897*FARMER_RATE+J897*TEMP_WORKER_RATE</f>
        <v>45196.893474529861</v>
      </c>
      <c r="L897" s="2">
        <f>A897*PRICE_TOM+B897*PRICE_CAR+C897*PRICE_MES</f>
        <v>90958</v>
      </c>
      <c r="M897" s="2">
        <f>A897*FERT_BED_TOM+B897*FERT_BED_CAR+C897*FERT_BED_MES</f>
        <v>25960</v>
      </c>
      <c r="N897" s="6">
        <f>IF(AND(D897&lt;=TOTAL_BEDS,J897&lt;=TEMP_WORKER_MAX*TEMP_WORKER_HRS),1,0)</f>
        <v>1</v>
      </c>
      <c r="O897" s="2">
        <f>L897-M897-K897-FIXED_COSTS</f>
        <v>-198.89347452986112</v>
      </c>
      <c r="P897" s="2">
        <f>IF(N897=1,O897,"")</f>
        <v>-198.89347452986112</v>
      </c>
    </row>
    <row r="898">
      <c r="A898" s="6">
        <v>1</v>
      </c>
      <c r="B898" s="6">
        <v>7</v>
      </c>
      <c r="C898" s="6">
        <v>26</v>
      </c>
      <c r="D898" s="6">
        <f>A898+B898+C898</f>
        <v>34</v>
      </c>
      <c r="E898" s="5">
        <f>IF(A898=0,0,A898*LABOR_HRS_WK_TOM*SEASON_WEEKS*(1+DIM_PCT_TOM)^A898)</f>
        <v>99.000000000000014</v>
      </c>
      <c r="F898" s="5">
        <f>IF(B898=0,0,B898*LABOR_HRS_WK_CAR*SEASON_WEEKS*(1+DIM_PCT_CAR)^B898)</f>
        <v>249.62400827032462</v>
      </c>
      <c r="G898" s="5">
        <f>IF(C898=0,0,C898*LABOR_HRS_WK_MES*SEASON_WEEKS*(1+DIM_PCT_MES)^C898)</f>
        <v>1616.0570598233128</v>
      </c>
      <c r="H898" s="5">
        <f>E898+F898+G898</f>
        <v>1964.6810680936374</v>
      </c>
      <c r="I898" s="5">
        <f>MIN(H898,FARMER_HRS)</f>
        <v>720</v>
      </c>
      <c r="J898" s="5">
        <f>MAX(0,H898-FARMER_HRS)</f>
        <v>1244.6810680936374</v>
      </c>
      <c r="K898" s="2">
        <f>I898*FARMER_RATE+J898*TEMP_WORKER_RATE</f>
        <v>46609.046321070091</v>
      </c>
      <c r="L898" s="2">
        <f>A898*PRICE_TOM+B898*PRICE_CAR+C898*PRICE_MES</f>
        <v>93658</v>
      </c>
      <c r="M898" s="2">
        <f>A898*FERT_BED_TOM+B898*FERT_BED_CAR+C898*FERT_BED_MES</f>
        <v>26840</v>
      </c>
      <c r="N898" s="6">
        <f>IF(AND(D898&lt;=TOTAL_BEDS,J898&lt;=TEMP_WORKER_MAX*TEMP_WORKER_HRS),1,0)</f>
        <v>1</v>
      </c>
      <c r="O898" s="2">
        <f>L898-M898-K898-FIXED_COSTS</f>
        <v>208.95367892990907</v>
      </c>
      <c r="P898" s="2">
        <f>IF(N898=1,O898,"")</f>
        <v>208.95367892990907</v>
      </c>
    </row>
    <row r="899">
      <c r="A899" s="6">
        <v>1</v>
      </c>
      <c r="B899" s="6">
        <v>7</v>
      </c>
      <c r="C899" s="6">
        <v>27</v>
      </c>
      <c r="D899" s="6">
        <f>A899+B899+C899</f>
        <v>35</v>
      </c>
      <c r="E899" s="5">
        <f>IF(A899=0,0,A899*LABOR_HRS_WK_TOM*SEASON_WEEKS*(1+DIM_PCT_TOM)^A899)</f>
        <v>99.000000000000014</v>
      </c>
      <c r="F899" s="5">
        <f>IF(B899=0,0,B899*LABOR_HRS_WK_CAR*SEASON_WEEKS*(1+DIM_PCT_CAR)^B899)</f>
        <v>249.62400827032462</v>
      </c>
      <c r="G899" s="5">
        <f>IF(C899=0,0,C899*LABOR_HRS_WK_MES*SEASON_WEEKS*(1+DIM_PCT_MES)^C899)</f>
        <v>1699.19076434307</v>
      </c>
      <c r="H899" s="5">
        <f>E899+F899+G899</f>
        <v>2047.8147726133946</v>
      </c>
      <c r="I899" s="5">
        <f>MIN(H899,FARMER_HRS)</f>
        <v>720</v>
      </c>
      <c r="J899" s="5">
        <f>MAX(0,H899-FARMER_HRS)</f>
        <v>1327.8147726133946</v>
      </c>
      <c r="K899" s="2">
        <f>I899*FARMER_RATE+J899*TEMP_WORKER_RATE</f>
        <v>48052.339802315881</v>
      </c>
      <c r="L899" s="2">
        <f>A899*PRICE_TOM+B899*PRICE_CAR+C899*PRICE_MES</f>
        <v>96358</v>
      </c>
      <c r="M899" s="2">
        <f>A899*FERT_BED_TOM+B899*FERT_BED_CAR+C899*FERT_BED_MES</f>
        <v>27720</v>
      </c>
      <c r="N899" s="6">
        <f>IF(AND(D899&lt;=TOTAL_BEDS,J899&lt;=TEMP_WORKER_MAX*TEMP_WORKER_HRS),1,0)</f>
        <v>1</v>
      </c>
      <c r="O899" s="2">
        <f>L899-M899-K899-FIXED_COSTS</f>
        <v>585.66019768411934</v>
      </c>
      <c r="P899" s="2">
        <f>IF(N899=1,O899,"")</f>
        <v>585.66019768411934</v>
      </c>
    </row>
    <row r="900">
      <c r="A900" s="6">
        <v>1</v>
      </c>
      <c r="B900" s="6">
        <v>7</v>
      </c>
      <c r="C900" s="6">
        <v>28</v>
      </c>
      <c r="D900" s="6">
        <f>A900+B900+C900</f>
        <v>36</v>
      </c>
      <c r="E900" s="5">
        <f>IF(A900=0,0,A900*LABOR_HRS_WK_TOM*SEASON_WEEKS*(1+DIM_PCT_TOM)^A900)</f>
        <v>99.000000000000014</v>
      </c>
      <c r="F900" s="5">
        <f>IF(B900=0,0,B900*LABOR_HRS_WK_CAR*SEASON_WEEKS*(1+DIM_PCT_CAR)^B900)</f>
        <v>249.62400827032462</v>
      </c>
      <c r="G900" s="5">
        <f>IF(C900=0,0,C900*LABOR_HRS_WK_MES*SEASON_WEEKS*(1+DIM_PCT_MES)^C900)</f>
        <v>1784.1503025602233</v>
      </c>
      <c r="H900" s="5">
        <f>E900+F900+G900</f>
        <v>2132.7743108305481</v>
      </c>
      <c r="I900" s="5">
        <f>MIN(H900,FARMER_HRS)</f>
        <v>720</v>
      </c>
      <c r="J900" s="5">
        <f>MAX(0,H900-FARMER_HRS)</f>
        <v>1412.7743108305481</v>
      </c>
      <c r="K900" s="2">
        <f>I900*FARMER_RATE+J900*TEMP_WORKER_RATE</f>
        <v>49527.331785252565</v>
      </c>
      <c r="L900" s="2">
        <f>A900*PRICE_TOM+B900*PRICE_CAR+C900*PRICE_MES</f>
        <v>99058</v>
      </c>
      <c r="M900" s="2">
        <f>A900*FERT_BED_TOM+B900*FERT_BED_CAR+C900*FERT_BED_MES</f>
        <v>28600</v>
      </c>
      <c r="N900" s="6">
        <f>IF(AND(D900&lt;=TOTAL_BEDS,J900&lt;=TEMP_WORKER_MAX*TEMP_WORKER_HRS),1,0)</f>
        <v>1</v>
      </c>
      <c r="O900" s="2">
        <f>L900-M900-K900-FIXED_COSTS</f>
        <v>930.66821474743483</v>
      </c>
      <c r="P900" s="2">
        <f>IF(N900=1,O900,"")</f>
        <v>930.66821474743483</v>
      </c>
    </row>
    <row r="901">
      <c r="A901" s="6">
        <v>1</v>
      </c>
      <c r="B901" s="6">
        <v>7</v>
      </c>
      <c r="C901" s="6">
        <v>29</v>
      </c>
      <c r="D901" s="6">
        <f>A901+B901+C901</f>
        <v>37</v>
      </c>
      <c r="E901" s="5">
        <f>IF(A901=0,0,A901*LABOR_HRS_WK_TOM*SEASON_WEEKS*(1+DIM_PCT_TOM)^A901)</f>
        <v>99.000000000000014</v>
      </c>
      <c r="F901" s="5">
        <f>IF(B901=0,0,B901*LABOR_HRS_WK_CAR*SEASON_WEEKS*(1+DIM_PCT_CAR)^B901)</f>
        <v>249.62400827032462</v>
      </c>
      <c r="G901" s="5">
        <f>IF(C901=0,0,C901*LABOR_HRS_WK_MES*SEASON_WEEKS*(1+DIM_PCT_MES)^C901)</f>
        <v>1870.9683306758766</v>
      </c>
      <c r="H901" s="5">
        <f>E901+F901+G901</f>
        <v>2219.5923389462014</v>
      </c>
      <c r="I901" s="5">
        <f>MIN(H901,FARMER_HRS)</f>
        <v>720</v>
      </c>
      <c r="J901" s="5">
        <f>MAX(0,H901-FARMER_HRS)</f>
        <v>1499.5923389462014</v>
      </c>
      <c r="K901" s="2">
        <f>I901*FARMER_RATE+J901*TEMP_WORKER_RATE</f>
        <v>51034.589217816</v>
      </c>
      <c r="L901" s="2">
        <f>A901*PRICE_TOM+B901*PRICE_CAR+C901*PRICE_MES</f>
        <v>101758</v>
      </c>
      <c r="M901" s="2">
        <f>A901*FERT_BED_TOM+B901*FERT_BED_CAR+C901*FERT_BED_MES</f>
        <v>29480</v>
      </c>
      <c r="N901" s="6">
        <f>IF(AND(D901&lt;=TOTAL_BEDS,J901&lt;=TEMP_WORKER_MAX*TEMP_WORKER_HRS),1,0)</f>
        <v>1</v>
      </c>
      <c r="O901" s="2">
        <f>L901-M901-K901-FIXED_COSTS</f>
        <v>1243.4107821840007</v>
      </c>
      <c r="P901" s="2">
        <f>IF(N901=1,O901,"")</f>
        <v>1243.4107821840007</v>
      </c>
    </row>
    <row r="902">
      <c r="A902" s="6">
        <v>1</v>
      </c>
      <c r="B902" s="6">
        <v>7</v>
      </c>
      <c r="C902" s="6">
        <v>30</v>
      </c>
      <c r="D902" s="6">
        <f>A902+B902+C902</f>
        <v>38</v>
      </c>
      <c r="E902" s="5">
        <f>IF(A902=0,0,A902*LABOR_HRS_WK_TOM*SEASON_WEEKS*(1+DIM_PCT_TOM)^A902)</f>
        <v>99.000000000000014</v>
      </c>
      <c r="F902" s="5">
        <f>IF(B902=0,0,B902*LABOR_HRS_WK_CAR*SEASON_WEEKS*(1+DIM_PCT_CAR)^B902)</f>
        <v>249.62400827032462</v>
      </c>
      <c r="G902" s="5">
        <f>IF(C902=0,0,C902*LABOR_HRS_WK_MES*SEASON_WEEKS*(1+DIM_PCT_MES)^C902)</f>
        <v>1959.6780360096466</v>
      </c>
      <c r="H902" s="5">
        <f>E902+F902+G902</f>
        <v>2308.3020442799711</v>
      </c>
      <c r="I902" s="5">
        <f>MIN(H902,FARMER_HRS)</f>
        <v>720</v>
      </c>
      <c r="J902" s="5">
        <f>MAX(0,H902-FARMER_HRS)</f>
        <v>1588.3020442799711</v>
      </c>
      <c r="K902" s="2">
        <f>I902*FARMER_RATE+J902*TEMP_WORKER_RATE</f>
        <v>52574.688268749494</v>
      </c>
      <c r="L902" s="2">
        <f>A902*PRICE_TOM+B902*PRICE_CAR+C902*PRICE_MES</f>
        <v>104458</v>
      </c>
      <c r="M902" s="2">
        <f>A902*FERT_BED_TOM+B902*FERT_BED_CAR+C902*FERT_BED_MES</f>
        <v>30360</v>
      </c>
      <c r="N902" s="6">
        <f>IF(AND(D902&lt;=TOTAL_BEDS,J902&lt;=TEMP_WORKER_MAX*TEMP_WORKER_HRS),1,0)</f>
        <v>1</v>
      </c>
      <c r="O902" s="2">
        <f>L902-M902-K902-FIXED_COSTS</f>
        <v>1523.3117312505055</v>
      </c>
      <c r="P902" s="2">
        <f>IF(N902=1,O902,"")</f>
        <v>1523.3117312505055</v>
      </c>
    </row>
    <row r="903">
      <c r="A903" s="6">
        <v>1</v>
      </c>
      <c r="B903" s="6">
        <v>8</v>
      </c>
      <c r="C903" s="6">
        <v>0</v>
      </c>
      <c r="D903" s="6">
        <f>A903+B903+C903</f>
        <v>9</v>
      </c>
      <c r="E903" s="5">
        <f>IF(A903=0,0,A903*LABOR_HRS_WK_TOM*SEASON_WEEKS*(1+DIM_PCT_TOM)^A903)</f>
        <v>99.000000000000014</v>
      </c>
      <c r="F903" s="5">
        <f>IF(B903=0,0,B903*LABOR_HRS_WK_CAR*SEASON_WEEKS*(1+DIM_PCT_CAR)^B903)</f>
        <v>292.41669540238013</v>
      </c>
      <c r="G903" s="5">
        <f>IF(C903=0,0,C903*LABOR_HRS_WK_MES*SEASON_WEEKS*(1+DIM_PCT_MES)^C903)</f>
        <v>0</v>
      </c>
      <c r="H903" s="5">
        <f>E903+F903+G903</f>
        <v>391.41669540238013</v>
      </c>
      <c r="I903" s="5">
        <f>MIN(H903,FARMER_HRS)</f>
        <v>391.41669540238013</v>
      </c>
      <c r="J903" s="5">
        <f>MAX(0,H903-FARMER_HRS)</f>
        <v>0</v>
      </c>
      <c r="K903" s="2">
        <f>I903*FARMER_RATE+J903*TEMP_WORKER_RATE</f>
        <v>13590.857479249309</v>
      </c>
      <c r="L903" s="2">
        <f>A903*PRICE_TOM+B903*PRICE_CAR+C903*PRICE_MES</f>
        <v>25552</v>
      </c>
      <c r="M903" s="2">
        <f>A903*FERT_BED_TOM+B903*FERT_BED_CAR+C903*FERT_BED_MES</f>
        <v>4400</v>
      </c>
      <c r="N903" s="6">
        <f>IF(AND(D903&lt;=TOTAL_BEDS,J903&lt;=TEMP_WORKER_MAX*TEMP_WORKER_HRS),1,0)</f>
        <v>1</v>
      </c>
      <c r="O903" s="2">
        <f>L903-M903-K903-FIXED_COSTS</f>
        <v>-12438.857479249309</v>
      </c>
      <c r="P903" s="2">
        <f>IF(N903=1,O903,"")</f>
        <v>-12438.857479249309</v>
      </c>
    </row>
    <row r="904">
      <c r="A904" s="6">
        <v>1</v>
      </c>
      <c r="B904" s="6">
        <v>8</v>
      </c>
      <c r="C904" s="6">
        <v>1</v>
      </c>
      <c r="D904" s="6">
        <f>A904+B904+C904</f>
        <v>10</v>
      </c>
      <c r="E904" s="5">
        <f>IF(A904=0,0,A904*LABOR_HRS_WK_TOM*SEASON_WEEKS*(1+DIM_PCT_TOM)^A904)</f>
        <v>99.000000000000014</v>
      </c>
      <c r="F904" s="5">
        <f>IF(B904=0,0,B904*LABOR_HRS_WK_CAR*SEASON_WEEKS*(1+DIM_PCT_CAR)^B904)</f>
        <v>292.41669540238013</v>
      </c>
      <c r="G904" s="5">
        <f>IF(C904=0,0,C904*LABOR_HRS_WK_MES*SEASON_WEEKS*(1+DIM_PCT_MES)^C904)</f>
        <v>45.5625</v>
      </c>
      <c r="H904" s="5">
        <f>E904+F904+G904</f>
        <v>436.97919540238013</v>
      </c>
      <c r="I904" s="5">
        <f>MIN(H904,FARMER_HRS)</f>
        <v>436.97919540238013</v>
      </c>
      <c r="J904" s="5">
        <f>MAX(0,H904-FARMER_HRS)</f>
        <v>0</v>
      </c>
      <c r="K904" s="2">
        <f>I904*FARMER_RATE+J904*TEMP_WORKER_RATE</f>
        <v>15172.888729249309</v>
      </c>
      <c r="L904" s="2">
        <f>A904*PRICE_TOM+B904*PRICE_CAR+C904*PRICE_MES</f>
        <v>28252</v>
      </c>
      <c r="M904" s="2">
        <f>A904*FERT_BED_TOM+B904*FERT_BED_CAR+C904*FERT_BED_MES</f>
        <v>5280</v>
      </c>
      <c r="N904" s="6">
        <f>IF(AND(D904&lt;=TOTAL_BEDS,J904&lt;=TEMP_WORKER_MAX*TEMP_WORKER_HRS),1,0)</f>
        <v>1</v>
      </c>
      <c r="O904" s="2">
        <f>L904-M904-K904-FIXED_COSTS</f>
        <v>-12200.888729249309</v>
      </c>
      <c r="P904" s="2">
        <f>IF(N904=1,O904,"")</f>
        <v>-12200.888729249309</v>
      </c>
    </row>
    <row r="905">
      <c r="A905" s="6">
        <v>1</v>
      </c>
      <c r="B905" s="6">
        <v>8</v>
      </c>
      <c r="C905" s="6">
        <v>2</v>
      </c>
      <c r="D905" s="6">
        <f>A905+B905+C905</f>
        <v>11</v>
      </c>
      <c r="E905" s="5">
        <f>IF(A905=0,0,A905*LABOR_HRS_WK_TOM*SEASON_WEEKS*(1+DIM_PCT_TOM)^A905)</f>
        <v>99.000000000000014</v>
      </c>
      <c r="F905" s="5">
        <f>IF(B905=0,0,B905*LABOR_HRS_WK_CAR*SEASON_WEEKS*(1+DIM_PCT_CAR)^B905)</f>
        <v>292.41669540238013</v>
      </c>
      <c r="G905" s="5">
        <f>IF(C905=0,0,C905*LABOR_HRS_WK_MES*SEASON_WEEKS*(1+DIM_PCT_MES)^C905)</f>
        <v>92.2640625</v>
      </c>
      <c r="H905" s="5">
        <f>E905+F905+G905</f>
        <v>483.68075790238015</v>
      </c>
      <c r="I905" s="5">
        <f>MIN(H905,FARMER_HRS)</f>
        <v>483.68075790238015</v>
      </c>
      <c r="J905" s="5">
        <f>MAX(0,H905-FARMER_HRS)</f>
        <v>0</v>
      </c>
      <c r="K905" s="2">
        <f>I905*FARMER_RATE+J905*TEMP_WORKER_RATE</f>
        <v>16794.470760499309</v>
      </c>
      <c r="L905" s="2">
        <f>A905*PRICE_TOM+B905*PRICE_CAR+C905*PRICE_MES</f>
        <v>30952</v>
      </c>
      <c r="M905" s="2">
        <f>A905*FERT_BED_TOM+B905*FERT_BED_CAR+C905*FERT_BED_MES</f>
        <v>6160</v>
      </c>
      <c r="N905" s="6">
        <f>IF(AND(D905&lt;=TOTAL_BEDS,J905&lt;=TEMP_WORKER_MAX*TEMP_WORKER_HRS),1,0)</f>
        <v>1</v>
      </c>
      <c r="O905" s="2">
        <f>L905-M905-K905-FIXED_COSTS</f>
        <v>-12002.470760499309</v>
      </c>
      <c r="P905" s="2">
        <f>IF(N905=1,O905,"")</f>
        <v>-12002.470760499309</v>
      </c>
    </row>
    <row r="906">
      <c r="A906" s="6">
        <v>1</v>
      </c>
      <c r="B906" s="6">
        <v>8</v>
      </c>
      <c r="C906" s="6">
        <v>3</v>
      </c>
      <c r="D906" s="6">
        <f>A906+B906+C906</f>
        <v>12</v>
      </c>
      <c r="E906" s="5">
        <f>IF(A906=0,0,A906*LABOR_HRS_WK_TOM*SEASON_WEEKS*(1+DIM_PCT_TOM)^A906)</f>
        <v>99.000000000000014</v>
      </c>
      <c r="F906" s="5">
        <f>IF(B906=0,0,B906*LABOR_HRS_WK_CAR*SEASON_WEEKS*(1+DIM_PCT_CAR)^B906)</f>
        <v>292.41669540238013</v>
      </c>
      <c r="G906" s="5">
        <f>IF(C906=0,0,C906*LABOR_HRS_WK_MES*SEASON_WEEKS*(1+DIM_PCT_MES)^C906)</f>
        <v>140.12604492187498</v>
      </c>
      <c r="H906" s="5">
        <f>E906+F906+G906</f>
        <v>531.54274032425508</v>
      </c>
      <c r="I906" s="5">
        <f>MIN(H906,FARMER_HRS)</f>
        <v>531.54274032425508</v>
      </c>
      <c r="J906" s="5">
        <f>MAX(0,H906-FARMER_HRS)</f>
        <v>0</v>
      </c>
      <c r="K906" s="2">
        <f>I906*FARMER_RATE+J906*TEMP_WORKER_RATE</f>
        <v>18456.345150147747</v>
      </c>
      <c r="L906" s="2">
        <f>A906*PRICE_TOM+B906*PRICE_CAR+C906*PRICE_MES</f>
        <v>33652</v>
      </c>
      <c r="M906" s="2">
        <f>A906*FERT_BED_TOM+B906*FERT_BED_CAR+C906*FERT_BED_MES</f>
        <v>7040</v>
      </c>
      <c r="N906" s="6">
        <f>IF(AND(D906&lt;=TOTAL_BEDS,J906&lt;=TEMP_WORKER_MAX*TEMP_WORKER_HRS),1,0)</f>
        <v>1</v>
      </c>
      <c r="O906" s="2">
        <f>L906-M906-K906-FIXED_COSTS</f>
        <v>-11844.345150147747</v>
      </c>
      <c r="P906" s="2">
        <f>IF(N906=1,O906,"")</f>
        <v>-11844.345150147747</v>
      </c>
    </row>
    <row r="907">
      <c r="A907" s="6">
        <v>1</v>
      </c>
      <c r="B907" s="6">
        <v>8</v>
      </c>
      <c r="C907" s="6">
        <v>4</v>
      </c>
      <c r="D907" s="6">
        <f>A907+B907+C907</f>
        <v>13</v>
      </c>
      <c r="E907" s="5">
        <f>IF(A907=0,0,A907*LABOR_HRS_WK_TOM*SEASON_WEEKS*(1+DIM_PCT_TOM)^A907)</f>
        <v>99.000000000000014</v>
      </c>
      <c r="F907" s="5">
        <f>IF(B907=0,0,B907*LABOR_HRS_WK_CAR*SEASON_WEEKS*(1+DIM_PCT_CAR)^B907)</f>
        <v>292.41669540238013</v>
      </c>
      <c r="G907" s="5">
        <f>IF(C907=0,0,C907*LABOR_HRS_WK_MES*SEASON_WEEKS*(1+DIM_PCT_MES)^C907)</f>
        <v>189.17016064453119</v>
      </c>
      <c r="H907" s="5">
        <f>E907+F907+G907</f>
        <v>580.58685604691129</v>
      </c>
      <c r="I907" s="5">
        <f>MIN(H907,FARMER_HRS)</f>
        <v>580.58685604691129</v>
      </c>
      <c r="J907" s="5">
        <f>MAX(0,H907-FARMER_HRS)</f>
        <v>0</v>
      </c>
      <c r="K907" s="2">
        <f>I907*FARMER_RATE+J907*TEMP_WORKER_RATE</f>
        <v>20159.265834962196</v>
      </c>
      <c r="L907" s="2">
        <f>A907*PRICE_TOM+B907*PRICE_CAR+C907*PRICE_MES</f>
        <v>36352</v>
      </c>
      <c r="M907" s="2">
        <f>A907*FERT_BED_TOM+B907*FERT_BED_CAR+C907*FERT_BED_MES</f>
        <v>7920</v>
      </c>
      <c r="N907" s="6">
        <f>IF(AND(D907&lt;=TOTAL_BEDS,J907&lt;=TEMP_WORKER_MAX*TEMP_WORKER_HRS),1,0)</f>
        <v>1</v>
      </c>
      <c r="O907" s="2">
        <f>L907-M907-K907-FIXED_COSTS</f>
        <v>-11727.265834962196</v>
      </c>
      <c r="P907" s="2">
        <f>IF(N907=1,O907,"")</f>
        <v>-11727.265834962196</v>
      </c>
    </row>
    <row r="908">
      <c r="A908" s="6">
        <v>1</v>
      </c>
      <c r="B908" s="6">
        <v>8</v>
      </c>
      <c r="C908" s="6">
        <v>5</v>
      </c>
      <c r="D908" s="6">
        <f>A908+B908+C908</f>
        <v>14</v>
      </c>
      <c r="E908" s="5">
        <f>IF(A908=0,0,A908*LABOR_HRS_WK_TOM*SEASON_WEEKS*(1+DIM_PCT_TOM)^A908)</f>
        <v>99.000000000000014</v>
      </c>
      <c r="F908" s="5">
        <f>IF(B908=0,0,B908*LABOR_HRS_WK_CAR*SEASON_WEEKS*(1+DIM_PCT_CAR)^B908)</f>
        <v>292.41669540238013</v>
      </c>
      <c r="G908" s="5">
        <f>IF(C908=0,0,C908*LABOR_HRS_WK_MES*SEASON_WEEKS*(1+DIM_PCT_MES)^C908)</f>
        <v>239.41848456573481</v>
      </c>
      <c r="H908" s="5">
        <f>E908+F908+G908</f>
        <v>630.835179968115</v>
      </c>
      <c r="I908" s="5">
        <f>MIN(H908,FARMER_HRS)</f>
        <v>630.835179968115</v>
      </c>
      <c r="J908" s="5">
        <f>MAX(0,H908-FARMER_HRS)</f>
        <v>0</v>
      </c>
      <c r="K908" s="2">
        <f>I908*FARMER_RATE+J908*TEMP_WORKER_RATE</f>
        <v>21903.999304448436</v>
      </c>
      <c r="L908" s="2">
        <f>A908*PRICE_TOM+B908*PRICE_CAR+C908*PRICE_MES</f>
        <v>39052</v>
      </c>
      <c r="M908" s="2">
        <f>A908*FERT_BED_TOM+B908*FERT_BED_CAR+C908*FERT_BED_MES</f>
        <v>8800</v>
      </c>
      <c r="N908" s="6">
        <f>IF(AND(D908&lt;=TOTAL_BEDS,J908&lt;=TEMP_WORKER_MAX*TEMP_WORKER_HRS),1,0)</f>
        <v>1</v>
      </c>
      <c r="O908" s="2">
        <f>L908-M908-K908-FIXED_COSTS</f>
        <v>-11651.999304448436</v>
      </c>
      <c r="P908" s="2">
        <f>IF(N908=1,O908,"")</f>
        <v>-11651.999304448436</v>
      </c>
    </row>
    <row r="909">
      <c r="A909" s="6">
        <v>1</v>
      </c>
      <c r="B909" s="6">
        <v>8</v>
      </c>
      <c r="C909" s="6">
        <v>6</v>
      </c>
      <c r="D909" s="6">
        <f>A909+B909+C909</f>
        <v>15</v>
      </c>
      <c r="E909" s="5">
        <f>IF(A909=0,0,A909*LABOR_HRS_WK_TOM*SEASON_WEEKS*(1+DIM_PCT_TOM)^A909)</f>
        <v>99.000000000000014</v>
      </c>
      <c r="F909" s="5">
        <f>IF(B909=0,0,B909*LABOR_HRS_WK_CAR*SEASON_WEEKS*(1+DIM_PCT_CAR)^B909)</f>
        <v>292.41669540238013</v>
      </c>
      <c r="G909" s="5">
        <f>IF(C909=0,0,C909*LABOR_HRS_WK_MES*SEASON_WEEKS*(1+DIM_PCT_MES)^C909)</f>
        <v>290.89345874736773</v>
      </c>
      <c r="H909" s="5">
        <f>E909+F909+G909</f>
        <v>682.31015414974786</v>
      </c>
      <c r="I909" s="5">
        <f>MIN(H909,FARMER_HRS)</f>
        <v>682.31015414974786</v>
      </c>
      <c r="J909" s="5">
        <f>MAX(0,H909-FARMER_HRS)</f>
        <v>0</v>
      </c>
      <c r="K909" s="2">
        <f>I909*FARMER_RATE+J909*TEMP_WORKER_RATE</f>
        <v>23691.324796866244</v>
      </c>
      <c r="L909" s="2">
        <f>A909*PRICE_TOM+B909*PRICE_CAR+C909*PRICE_MES</f>
        <v>41752</v>
      </c>
      <c r="M909" s="2">
        <f>A909*FERT_BED_TOM+B909*FERT_BED_CAR+C909*FERT_BED_MES</f>
        <v>9680</v>
      </c>
      <c r="N909" s="6">
        <f>IF(AND(D909&lt;=TOTAL_BEDS,J909&lt;=TEMP_WORKER_MAX*TEMP_WORKER_HRS),1,0)</f>
        <v>1</v>
      </c>
      <c r="O909" s="2">
        <f>L909-M909-K909-FIXED_COSTS</f>
        <v>-11619.324796866244</v>
      </c>
      <c r="P909" s="2">
        <f>IF(N909=1,O909,"")</f>
        <v>-11619.324796866244</v>
      </c>
    </row>
    <row r="910">
      <c r="A910" s="6">
        <v>1</v>
      </c>
      <c r="B910" s="6">
        <v>8</v>
      </c>
      <c r="C910" s="6">
        <v>7</v>
      </c>
      <c r="D910" s="6">
        <f>A910+B910+C910</f>
        <v>16</v>
      </c>
      <c r="E910" s="5">
        <f>IF(A910=0,0,A910*LABOR_HRS_WK_TOM*SEASON_WEEKS*(1+DIM_PCT_TOM)^A910)</f>
        <v>99.000000000000014</v>
      </c>
      <c r="F910" s="5">
        <f>IF(B910=0,0,B910*LABOR_HRS_WK_CAR*SEASON_WEEKS*(1+DIM_PCT_CAR)^B910)</f>
        <v>292.41669540238013</v>
      </c>
      <c r="G910" s="5">
        <f>IF(C910=0,0,C910*LABOR_HRS_WK_MES*SEASON_WEEKS*(1+DIM_PCT_MES)^C910)</f>
        <v>343.61789814532818</v>
      </c>
      <c r="H910" s="5">
        <f>E910+F910+G910</f>
        <v>735.03459354770825</v>
      </c>
      <c r="I910" s="5">
        <f>MIN(H910,FARMER_HRS)</f>
        <v>720</v>
      </c>
      <c r="J910" s="5">
        <f>MAX(0,H910-FARMER_HRS)</f>
        <v>15.034593547708255</v>
      </c>
      <c r="K910" s="2">
        <f>I910*FARMER_RATE+J910*TEMP_WORKER_RATE</f>
        <v>25261.017249092158</v>
      </c>
      <c r="L910" s="2">
        <f>A910*PRICE_TOM+B910*PRICE_CAR+C910*PRICE_MES</f>
        <v>44452</v>
      </c>
      <c r="M910" s="2">
        <f>A910*FERT_BED_TOM+B910*FERT_BED_CAR+C910*FERT_BED_MES</f>
        <v>10560</v>
      </c>
      <c r="N910" s="6">
        <f>IF(AND(D910&lt;=TOTAL_BEDS,J910&lt;=TEMP_WORKER_MAX*TEMP_WORKER_HRS),1,0)</f>
        <v>1</v>
      </c>
      <c r="O910" s="2">
        <f>L910-M910-K910-FIXED_COSTS</f>
        <v>-11369.017249092158</v>
      </c>
      <c r="P910" s="2">
        <f>IF(N910=1,O910,"")</f>
        <v>-11369.017249092158</v>
      </c>
    </row>
    <row r="911">
      <c r="A911" s="6">
        <v>1</v>
      </c>
      <c r="B911" s="6">
        <v>8</v>
      </c>
      <c r="C911" s="6">
        <v>8</v>
      </c>
      <c r="D911" s="6">
        <f>A911+B911+C911</f>
        <v>17</v>
      </c>
      <c r="E911" s="5">
        <f>IF(A911=0,0,A911*LABOR_HRS_WK_TOM*SEASON_WEEKS*(1+DIM_PCT_TOM)^A911)</f>
        <v>99.000000000000014</v>
      </c>
      <c r="F911" s="5">
        <f>IF(B911=0,0,B911*LABOR_HRS_WK_CAR*SEASON_WEEKS*(1+DIM_PCT_CAR)^B911)</f>
        <v>292.41669540238013</v>
      </c>
      <c r="G911" s="5">
        <f>IF(C911=0,0,C911*LABOR_HRS_WK_MES*SEASON_WEEKS*(1+DIM_PCT_MES)^C911)</f>
        <v>397.61499642530833</v>
      </c>
      <c r="H911" s="5">
        <f>E911+F911+G911</f>
        <v>789.03169182768852</v>
      </c>
      <c r="I911" s="5">
        <f>MIN(H911,FARMER_HRS)</f>
        <v>720</v>
      </c>
      <c r="J911" s="5">
        <f>MAX(0,H911-FARMER_HRS)</f>
        <v>69.031691827688519</v>
      </c>
      <c r="K911" s="2">
        <f>I911*FARMER_RATE+J911*TEMP_WORKER_RATE</f>
        <v>26198.466872008481</v>
      </c>
      <c r="L911" s="2">
        <f>A911*PRICE_TOM+B911*PRICE_CAR+C911*PRICE_MES</f>
        <v>47152</v>
      </c>
      <c r="M911" s="2">
        <f>A911*FERT_BED_TOM+B911*FERT_BED_CAR+C911*FERT_BED_MES</f>
        <v>11440</v>
      </c>
      <c r="N911" s="6">
        <f>IF(AND(D911&lt;=TOTAL_BEDS,J911&lt;=TEMP_WORKER_MAX*TEMP_WORKER_HRS),1,0)</f>
        <v>1</v>
      </c>
      <c r="O911" s="2">
        <f>L911-M911-K911-FIXED_COSTS</f>
        <v>-10486.466872008481</v>
      </c>
      <c r="P911" s="2">
        <f>IF(N911=1,O911,"")</f>
        <v>-10486.466872008481</v>
      </c>
    </row>
    <row r="912">
      <c r="A912" s="6">
        <v>1</v>
      </c>
      <c r="B912" s="6">
        <v>8</v>
      </c>
      <c r="C912" s="6">
        <v>9</v>
      </c>
      <c r="D912" s="6">
        <f>A912+B912+C912</f>
        <v>18</v>
      </c>
      <c r="E912" s="5">
        <f>IF(A912=0,0,A912*LABOR_HRS_WK_TOM*SEASON_WEEKS*(1+DIM_PCT_TOM)^A912)</f>
        <v>99.000000000000014</v>
      </c>
      <c r="F912" s="5">
        <f>IF(B912=0,0,B912*LABOR_HRS_WK_CAR*SEASON_WEEKS*(1+DIM_PCT_CAR)^B912)</f>
        <v>292.41669540238013</v>
      </c>
      <c r="G912" s="5">
        <f>IF(C912=0,0,C912*LABOR_HRS_WK_MES*SEASON_WEEKS*(1+DIM_PCT_MES)^C912)</f>
        <v>452.90833186570273</v>
      </c>
      <c r="H912" s="5">
        <f>E912+F912+G912</f>
        <v>844.32502726808286</v>
      </c>
      <c r="I912" s="5">
        <f>MIN(H912,FARMER_HRS)</f>
        <v>720</v>
      </c>
      <c r="J912" s="5">
        <f>MAX(0,H912-FARMER_HRS)</f>
        <v>124.32502726808286</v>
      </c>
      <c r="K912" s="2">
        <f>I912*FARMER_RATE+J912*TEMP_WORKER_RATE</f>
        <v>27158.420612293106</v>
      </c>
      <c r="L912" s="2">
        <f>A912*PRICE_TOM+B912*PRICE_CAR+C912*PRICE_MES</f>
        <v>49852</v>
      </c>
      <c r="M912" s="2">
        <f>A912*FERT_BED_TOM+B912*FERT_BED_CAR+C912*FERT_BED_MES</f>
        <v>12320</v>
      </c>
      <c r="N912" s="6">
        <f>IF(AND(D912&lt;=TOTAL_BEDS,J912&lt;=TEMP_WORKER_MAX*TEMP_WORKER_HRS),1,0)</f>
        <v>1</v>
      </c>
      <c r="O912" s="2">
        <f>L912-M912-K912-FIXED_COSTS</f>
        <v>-9626.4206122931064</v>
      </c>
      <c r="P912" s="2">
        <f>IF(N912=1,O912,"")</f>
        <v>-9626.4206122931064</v>
      </c>
    </row>
    <row r="913">
      <c r="A913" s="6">
        <v>1</v>
      </c>
      <c r="B913" s="6">
        <v>8</v>
      </c>
      <c r="C913" s="6">
        <v>10</v>
      </c>
      <c r="D913" s="6">
        <f>A913+B913+C913</f>
        <v>19</v>
      </c>
      <c r="E913" s="5">
        <f>IF(A913=0,0,A913*LABOR_HRS_WK_TOM*SEASON_WEEKS*(1+DIM_PCT_TOM)^A913)</f>
        <v>99.000000000000014</v>
      </c>
      <c r="F913" s="5">
        <f>IF(B913=0,0,B913*LABOR_HRS_WK_CAR*SEASON_WEEKS*(1+DIM_PCT_CAR)^B913)</f>
        <v>292.41669540238013</v>
      </c>
      <c r="G913" s="5">
        <f>IF(C913=0,0,C913*LABOR_HRS_WK_MES*SEASON_WEEKS*(1+DIM_PCT_MES)^C913)</f>
        <v>509.52187334891551</v>
      </c>
      <c r="H913" s="5">
        <f>E913+F913+G913</f>
        <v>900.93856875129563</v>
      </c>
      <c r="I913" s="5">
        <f>MIN(H913,FARMER_HRS)</f>
        <v>720</v>
      </c>
      <c r="J913" s="5">
        <f>MAX(0,H913-FARMER_HRS)</f>
        <v>180.93856875129563</v>
      </c>
      <c r="K913" s="2">
        <f>I913*FARMER_RATE+J913*TEMP_WORKER_RATE</f>
        <v>28141.294596376662</v>
      </c>
      <c r="L913" s="2">
        <f>A913*PRICE_TOM+B913*PRICE_CAR+C913*PRICE_MES</f>
        <v>52552</v>
      </c>
      <c r="M913" s="2">
        <f>A913*FERT_BED_TOM+B913*FERT_BED_CAR+C913*FERT_BED_MES</f>
        <v>13200</v>
      </c>
      <c r="N913" s="6">
        <f>IF(AND(D913&lt;=TOTAL_BEDS,J913&lt;=TEMP_WORKER_MAX*TEMP_WORKER_HRS),1,0)</f>
        <v>1</v>
      </c>
      <c r="O913" s="2">
        <f>L913-M913-K913-FIXED_COSTS</f>
        <v>-8789.2945963766615</v>
      </c>
      <c r="P913" s="2">
        <f>IF(N913=1,O913,"")</f>
        <v>-8789.2945963766615</v>
      </c>
    </row>
    <row r="914">
      <c r="A914" s="6">
        <v>1</v>
      </c>
      <c r="B914" s="6">
        <v>8</v>
      </c>
      <c r="C914" s="6">
        <v>11</v>
      </c>
      <c r="D914" s="6">
        <f>A914+B914+C914</f>
        <v>20</v>
      </c>
      <c r="E914" s="5">
        <f>IF(A914=0,0,A914*LABOR_HRS_WK_TOM*SEASON_WEEKS*(1+DIM_PCT_TOM)^A914)</f>
        <v>99.000000000000014</v>
      </c>
      <c r="F914" s="5">
        <f>IF(B914=0,0,B914*LABOR_HRS_WK_CAR*SEASON_WEEKS*(1+DIM_PCT_CAR)^B914)</f>
        <v>292.41669540238013</v>
      </c>
      <c r="G914" s="5">
        <f>IF(C914=0,0,C914*LABOR_HRS_WK_MES*SEASON_WEEKS*(1+DIM_PCT_MES)^C914)</f>
        <v>567.47998644235463</v>
      </c>
      <c r="H914" s="5">
        <f>E914+F914+G914</f>
        <v>958.89668184473476</v>
      </c>
      <c r="I914" s="5">
        <f>MIN(H914,FARMER_HRS)</f>
        <v>720</v>
      </c>
      <c r="J914" s="5">
        <f>MAX(0,H914-FARMER_HRS)</f>
        <v>238.89668184473476</v>
      </c>
      <c r="K914" s="2">
        <f>I914*FARMER_RATE+J914*TEMP_WORKER_RATE</f>
        <v>29147.5118375822</v>
      </c>
      <c r="L914" s="2">
        <f>A914*PRICE_TOM+B914*PRICE_CAR+C914*PRICE_MES</f>
        <v>55252</v>
      </c>
      <c r="M914" s="2">
        <f>A914*FERT_BED_TOM+B914*FERT_BED_CAR+C914*FERT_BED_MES</f>
        <v>14080</v>
      </c>
      <c r="N914" s="6">
        <f>IF(AND(D914&lt;=TOTAL_BEDS,J914&lt;=TEMP_WORKER_MAX*TEMP_WORKER_HRS),1,0)</f>
        <v>1</v>
      </c>
      <c r="O914" s="2">
        <f>L914-M914-K914-FIXED_COSTS</f>
        <v>-7975.5118375821985</v>
      </c>
      <c r="P914" s="2">
        <f>IF(N914=1,O914,"")</f>
        <v>-7975.5118375821985</v>
      </c>
    </row>
    <row r="915">
      <c r="A915" s="6">
        <v>1</v>
      </c>
      <c r="B915" s="6">
        <v>8</v>
      </c>
      <c r="C915" s="6">
        <v>12</v>
      </c>
      <c r="D915" s="6">
        <f>A915+B915+C915</f>
        <v>21</v>
      </c>
      <c r="E915" s="5">
        <f>IF(A915=0,0,A915*LABOR_HRS_WK_TOM*SEASON_WEEKS*(1+DIM_PCT_TOM)^A915)</f>
        <v>99.000000000000014</v>
      </c>
      <c r="F915" s="5">
        <f>IF(B915=0,0,B915*LABOR_HRS_WK_CAR*SEASON_WEEKS*(1+DIM_PCT_CAR)^B915)</f>
        <v>292.41669540238013</v>
      </c>
      <c r="G915" s="5">
        <f>IF(C915=0,0,C915*LABOR_HRS_WK_MES*SEASON_WEEKS*(1+DIM_PCT_MES)^C915)</f>
        <v>626.807439570419</v>
      </c>
      <c r="H915" s="5">
        <f>E915+F915+G915</f>
        <v>1018.2241349727991</v>
      </c>
      <c r="I915" s="5">
        <f>MIN(H915,FARMER_HRS)</f>
        <v>720</v>
      </c>
      <c r="J915" s="5">
        <f>MAX(0,H915-FARMER_HRS)</f>
        <v>298.22413497279911</v>
      </c>
      <c r="K915" s="2">
        <f>I915*FARMER_RATE+J915*TEMP_WORKER_RATE</f>
        <v>30177.502343277763</v>
      </c>
      <c r="L915" s="2">
        <f>A915*PRICE_TOM+B915*PRICE_CAR+C915*PRICE_MES</f>
        <v>57952</v>
      </c>
      <c r="M915" s="2">
        <f>A915*FERT_BED_TOM+B915*FERT_BED_CAR+C915*FERT_BED_MES</f>
        <v>14960</v>
      </c>
      <c r="N915" s="6">
        <f>IF(AND(D915&lt;=TOTAL_BEDS,J915&lt;=TEMP_WORKER_MAX*TEMP_WORKER_HRS),1,0)</f>
        <v>1</v>
      </c>
      <c r="O915" s="2">
        <f>L915-M915-K915-FIXED_COSTS</f>
        <v>-7185.5023432777634</v>
      </c>
      <c r="P915" s="2">
        <f>IF(N915=1,O915,"")</f>
        <v>-7185.5023432777634</v>
      </c>
    </row>
    <row r="916">
      <c r="A916" s="6">
        <v>1</v>
      </c>
      <c r="B916" s="6">
        <v>8</v>
      </c>
      <c r="C916" s="6">
        <v>13</v>
      </c>
      <c r="D916" s="6">
        <f>A916+B916+C916</f>
        <v>22</v>
      </c>
      <c r="E916" s="5">
        <f>IF(A916=0,0,A916*LABOR_HRS_WK_TOM*SEASON_WEEKS*(1+DIM_PCT_TOM)^A916)</f>
        <v>99.000000000000014</v>
      </c>
      <c r="F916" s="5">
        <f>IF(B916=0,0,B916*LABOR_HRS_WK_CAR*SEASON_WEEKS*(1+DIM_PCT_CAR)^B916)</f>
        <v>292.41669540238013</v>
      </c>
      <c r="G916" s="5">
        <f>IF(C916=0,0,C916*LABOR_HRS_WK_MES*SEASON_WEEKS*(1+DIM_PCT_MES)^C916)</f>
        <v>687.52941027880331</v>
      </c>
      <c r="H916" s="5">
        <f>E916+F916+G916</f>
        <v>1078.9461056811833</v>
      </c>
      <c r="I916" s="5">
        <f>MIN(H916,FARMER_HRS)</f>
        <v>720</v>
      </c>
      <c r="J916" s="5">
        <f>MAX(0,H916-FARMER_HRS)</f>
        <v>358.94610568118333</v>
      </c>
      <c r="K916" s="2">
        <f>I916*FARMER_RATE+J916*TEMP_WORKER_RATE</f>
        <v>31231.703223631655</v>
      </c>
      <c r="L916" s="2">
        <f>A916*PRICE_TOM+B916*PRICE_CAR+C916*PRICE_MES</f>
        <v>60652</v>
      </c>
      <c r="M916" s="2">
        <f>A916*FERT_BED_TOM+B916*FERT_BED_CAR+C916*FERT_BED_MES</f>
        <v>15840</v>
      </c>
      <c r="N916" s="6">
        <f>IF(AND(D916&lt;=TOTAL_BEDS,J916&lt;=TEMP_WORKER_MAX*TEMP_WORKER_HRS),1,0)</f>
        <v>1</v>
      </c>
      <c r="O916" s="2">
        <f>L916-M916-K916-FIXED_COSTS</f>
        <v>-6419.7032236316554</v>
      </c>
      <c r="P916" s="2">
        <f>IF(N916=1,O916,"")</f>
        <v>-6419.7032236316554</v>
      </c>
    </row>
    <row r="917">
      <c r="A917" s="6">
        <v>1</v>
      </c>
      <c r="B917" s="6">
        <v>8</v>
      </c>
      <c r="C917" s="6">
        <v>14</v>
      </c>
      <c r="D917" s="6">
        <f>A917+B917+C917</f>
        <v>23</v>
      </c>
      <c r="E917" s="5">
        <f>IF(A917=0,0,A917*LABOR_HRS_WK_TOM*SEASON_WEEKS*(1+DIM_PCT_TOM)^A917)</f>
        <v>99.000000000000014</v>
      </c>
      <c r="F917" s="5">
        <f>IF(B917=0,0,B917*LABOR_HRS_WK_CAR*SEASON_WEEKS*(1+DIM_PCT_CAR)^B917)</f>
        <v>292.41669540238013</v>
      </c>
      <c r="G917" s="5">
        <f>IF(C917=0,0,C917*LABOR_HRS_WK_MES*SEASON_WEEKS*(1+DIM_PCT_MES)^C917)</f>
        <v>749.67149159246435</v>
      </c>
      <c r="H917" s="5">
        <f>E917+F917+G917</f>
        <v>1141.0881869948444</v>
      </c>
      <c r="I917" s="5">
        <f>MIN(H917,FARMER_HRS)</f>
        <v>720</v>
      </c>
      <c r="J917" s="5">
        <f>MAX(0,H917-FARMER_HRS)</f>
        <v>421.08818699484436</v>
      </c>
      <c r="K917" s="2">
        <f>I917*FARMER_RATE+J917*TEMP_WORKER_RATE</f>
        <v>32310.558801993826</v>
      </c>
      <c r="L917" s="2">
        <f>A917*PRICE_TOM+B917*PRICE_CAR+C917*PRICE_MES</f>
        <v>63352</v>
      </c>
      <c r="M917" s="2">
        <f>A917*FERT_BED_TOM+B917*FERT_BED_CAR+C917*FERT_BED_MES</f>
        <v>16720</v>
      </c>
      <c r="N917" s="6">
        <f>IF(AND(D917&lt;=TOTAL_BEDS,J917&lt;=TEMP_WORKER_MAX*TEMP_WORKER_HRS),1,0)</f>
        <v>1</v>
      </c>
      <c r="O917" s="2">
        <f>L917-M917-K917-FIXED_COSTS</f>
        <v>-5678.5588019938259</v>
      </c>
      <c r="P917" s="2">
        <f>IF(N917=1,O917,"")</f>
        <v>-5678.5588019938259</v>
      </c>
    </row>
    <row r="918">
      <c r="A918" s="6">
        <v>1</v>
      </c>
      <c r="B918" s="6">
        <v>8</v>
      </c>
      <c r="C918" s="6">
        <v>15</v>
      </c>
      <c r="D918" s="6">
        <f>A918+B918+C918</f>
        <v>24</v>
      </c>
      <c r="E918" s="5">
        <f>IF(A918=0,0,A918*LABOR_HRS_WK_TOM*SEASON_WEEKS*(1+DIM_PCT_TOM)^A918)</f>
        <v>99.000000000000014</v>
      </c>
      <c r="F918" s="5">
        <f>IF(B918=0,0,B918*LABOR_HRS_WK_CAR*SEASON_WEEKS*(1+DIM_PCT_CAR)^B918)</f>
        <v>292.41669540238013</v>
      </c>
      <c r="G918" s="5">
        <f>IF(C918=0,0,C918*LABOR_HRS_WK_MES*SEASON_WEEKS*(1+DIM_PCT_MES)^C918)</f>
        <v>813.25969846861074</v>
      </c>
      <c r="H918" s="5">
        <f>E918+F918+G918</f>
        <v>1204.676393870991</v>
      </c>
      <c r="I918" s="5">
        <f>MIN(H918,FARMER_HRS)</f>
        <v>720</v>
      </c>
      <c r="J918" s="5">
        <f>MAX(0,H918-FARMER_HRS)</f>
        <v>484.676393870991</v>
      </c>
      <c r="K918" s="2">
        <f>I918*FARMER_RATE+J918*TEMP_WORKER_RATE</f>
        <v>33414.52072692693</v>
      </c>
      <c r="L918" s="2">
        <f>A918*PRICE_TOM+B918*PRICE_CAR+C918*PRICE_MES</f>
        <v>66052</v>
      </c>
      <c r="M918" s="2">
        <f>A918*FERT_BED_TOM+B918*FERT_BED_CAR+C918*FERT_BED_MES</f>
        <v>17600</v>
      </c>
      <c r="N918" s="6">
        <f>IF(AND(D918&lt;=TOTAL_BEDS,J918&lt;=TEMP_WORKER_MAX*TEMP_WORKER_HRS),1,0)</f>
        <v>1</v>
      </c>
      <c r="O918" s="2">
        <f>L918-M918-K918-FIXED_COSTS</f>
        <v>-4962.52072692693</v>
      </c>
      <c r="P918" s="2">
        <f>IF(N918=1,O918,"")</f>
        <v>-4962.52072692693</v>
      </c>
    </row>
    <row r="919">
      <c r="A919" s="6">
        <v>1</v>
      </c>
      <c r="B919" s="6">
        <v>8</v>
      </c>
      <c r="C919" s="6">
        <v>16</v>
      </c>
      <c r="D919" s="6">
        <f>A919+B919+C919</f>
        <v>25</v>
      </c>
      <c r="E919" s="5">
        <f>IF(A919=0,0,A919*LABOR_HRS_WK_TOM*SEASON_WEEKS*(1+DIM_PCT_TOM)^A919)</f>
        <v>99.000000000000014</v>
      </c>
      <c r="F919" s="5">
        <f>IF(B919=0,0,B919*LABOR_HRS_WK_CAR*SEASON_WEEKS*(1+DIM_PCT_CAR)^B919)</f>
        <v>292.41669540238013</v>
      </c>
      <c r="G919" s="5">
        <f>IF(C919=0,0,C919*LABOR_HRS_WK_MES*SEASON_WEEKS*(1+DIM_PCT_MES)^C919)</f>
        <v>878.32047434609967</v>
      </c>
      <c r="H919" s="5">
        <f>E919+F919+G919</f>
        <v>1269.7371697484798</v>
      </c>
      <c r="I919" s="5">
        <f>MIN(H919,FARMER_HRS)</f>
        <v>720</v>
      </c>
      <c r="J919" s="5">
        <f>MAX(0,H919-FARMER_HRS)</f>
        <v>549.7371697484798</v>
      </c>
      <c r="K919" s="2">
        <f>I919*FARMER_RATE+J919*TEMP_WORKER_RATE</f>
        <v>34544.048085911105</v>
      </c>
      <c r="L919" s="2">
        <f>A919*PRICE_TOM+B919*PRICE_CAR+C919*PRICE_MES</f>
        <v>68752</v>
      </c>
      <c r="M919" s="2">
        <f>A919*FERT_BED_TOM+B919*FERT_BED_CAR+C919*FERT_BED_MES</f>
        <v>18480</v>
      </c>
      <c r="N919" s="6">
        <f>IF(AND(D919&lt;=TOTAL_BEDS,J919&lt;=TEMP_WORKER_MAX*TEMP_WORKER_HRS),1,0)</f>
        <v>1</v>
      </c>
      <c r="O919" s="2">
        <f>L919-M919-K919-FIXED_COSTS</f>
        <v>-4272.0480859111049</v>
      </c>
      <c r="P919" s="2">
        <f>IF(N919=1,O919,"")</f>
        <v>-4272.0480859111049</v>
      </c>
    </row>
    <row r="920">
      <c r="A920" s="6">
        <v>1</v>
      </c>
      <c r="B920" s="6">
        <v>8</v>
      </c>
      <c r="C920" s="6">
        <v>17</v>
      </c>
      <c r="D920" s="6">
        <f>A920+B920+C920</f>
        <v>26</v>
      </c>
      <c r="E920" s="5">
        <f>IF(A920=0,0,A920*LABOR_HRS_WK_TOM*SEASON_WEEKS*(1+DIM_PCT_TOM)^A920)</f>
        <v>99.000000000000014</v>
      </c>
      <c r="F920" s="5">
        <f>IF(B920=0,0,B920*LABOR_HRS_WK_CAR*SEASON_WEEKS*(1+DIM_PCT_CAR)^B920)</f>
        <v>292.41669540238013</v>
      </c>
      <c r="G920" s="5">
        <f>IF(C920=0,0,C920*LABOR_HRS_WK_MES*SEASON_WEEKS*(1+DIM_PCT_MES)^C920)</f>
        <v>944.88069779263992</v>
      </c>
      <c r="H920" s="5">
        <f>E920+F920+G920</f>
        <v>1336.29739319502</v>
      </c>
      <c r="I920" s="5">
        <f>MIN(H920,FARMER_HRS)</f>
        <v>720</v>
      </c>
      <c r="J920" s="5">
        <f>MAX(0,H920-FARMER_HRS)</f>
        <v>616.29739319502</v>
      </c>
      <c r="K920" s="2">
        <f>I920*FARMER_RATE+J920*TEMP_WORKER_RATE</f>
        <v>35699.607520746875</v>
      </c>
      <c r="L920" s="2">
        <f>A920*PRICE_TOM+B920*PRICE_CAR+C920*PRICE_MES</f>
        <v>71452</v>
      </c>
      <c r="M920" s="2">
        <f>A920*FERT_BED_TOM+B920*FERT_BED_CAR+C920*FERT_BED_MES</f>
        <v>19360</v>
      </c>
      <c r="N920" s="6">
        <f>IF(AND(D920&lt;=TOTAL_BEDS,J920&lt;=TEMP_WORKER_MAX*TEMP_WORKER_HRS),1,0)</f>
        <v>1</v>
      </c>
      <c r="O920" s="2">
        <f>L920-M920-K920-FIXED_COSTS</f>
        <v>-3607.6075207468748</v>
      </c>
      <c r="P920" s="2">
        <f>IF(N920=1,O920,"")</f>
        <v>-3607.6075207468748</v>
      </c>
    </row>
    <row r="921">
      <c r="A921" s="6">
        <v>1</v>
      </c>
      <c r="B921" s="6">
        <v>8</v>
      </c>
      <c r="C921" s="6">
        <v>18</v>
      </c>
      <c r="D921" s="6">
        <f>A921+B921+C921</f>
        <v>27</v>
      </c>
      <c r="E921" s="5">
        <f>IF(A921=0,0,A921*LABOR_HRS_WK_TOM*SEASON_WEEKS*(1+DIM_PCT_TOM)^A921)</f>
        <v>99.000000000000014</v>
      </c>
      <c r="F921" s="5">
        <f>IF(B921=0,0,B921*LABOR_HRS_WK_CAR*SEASON_WEEKS*(1+DIM_PCT_CAR)^B921)</f>
        <v>292.41669540238013</v>
      </c>
      <c r="G921" s="5">
        <f>IF(C921=0,0,C921*LABOR_HRS_WK_MES*SEASON_WEEKS*(1+DIM_PCT_MES)^C921)</f>
        <v>1012.9676892512272</v>
      </c>
      <c r="H921" s="5">
        <f>E921+F921+G921</f>
        <v>1404.3843846536074</v>
      </c>
      <c r="I921" s="5">
        <f>MIN(H921,FARMER_HRS)</f>
        <v>720</v>
      </c>
      <c r="J921" s="5">
        <f>MAX(0,H921-FARMER_HRS)</f>
        <v>684.38438465360741</v>
      </c>
      <c r="K921" s="2">
        <f>I921*FARMER_RATE+J921*TEMP_WORKER_RATE</f>
        <v>36881.673344680683</v>
      </c>
      <c r="L921" s="2">
        <f>A921*PRICE_TOM+B921*PRICE_CAR+C921*PRICE_MES</f>
        <v>74152</v>
      </c>
      <c r="M921" s="2">
        <f>A921*FERT_BED_TOM+B921*FERT_BED_CAR+C921*FERT_BED_MES</f>
        <v>20240</v>
      </c>
      <c r="N921" s="6">
        <f>IF(AND(D921&lt;=TOTAL_BEDS,J921&lt;=TEMP_WORKER_MAX*TEMP_WORKER_HRS),1,0)</f>
        <v>1</v>
      </c>
      <c r="O921" s="2">
        <f>L921-M921-K921-FIXED_COSTS</f>
        <v>-2969.6733446806829</v>
      </c>
      <c r="P921" s="2">
        <f>IF(N921=1,O921,"")</f>
        <v>-2969.6733446806829</v>
      </c>
    </row>
    <row r="922">
      <c r="A922" s="6">
        <v>1</v>
      </c>
      <c r="B922" s="6">
        <v>8</v>
      </c>
      <c r="C922" s="6">
        <v>19</v>
      </c>
      <c r="D922" s="6">
        <f>A922+B922+C922</f>
        <v>28</v>
      </c>
      <c r="E922" s="5">
        <f>IF(A922=0,0,A922*LABOR_HRS_WK_TOM*SEASON_WEEKS*(1+DIM_PCT_TOM)^A922)</f>
        <v>99.000000000000014</v>
      </c>
      <c r="F922" s="5">
        <f>IF(B922=0,0,B922*LABOR_HRS_WK_CAR*SEASON_WEEKS*(1+DIM_PCT_CAR)^B922)</f>
        <v>292.41669540238013</v>
      </c>
      <c r="G922" s="5">
        <f>IF(C922=0,0,C922*LABOR_HRS_WK_MES*SEASON_WEEKS*(1+DIM_PCT_MES)^C922)</f>
        <v>1082.6092178872491</v>
      </c>
      <c r="H922" s="5">
        <f>E922+F922+G922</f>
        <v>1474.0259132896292</v>
      </c>
      <c r="I922" s="5">
        <f>MIN(H922,FARMER_HRS)</f>
        <v>720</v>
      </c>
      <c r="J922" s="5">
        <f>MAX(0,H922-FARMER_HRS)</f>
        <v>754.02591328962922</v>
      </c>
      <c r="K922" s="2">
        <f>I922*FARMER_RATE+J922*TEMP_WORKER_RATE</f>
        <v>38090.727661278288</v>
      </c>
      <c r="L922" s="2">
        <f>A922*PRICE_TOM+B922*PRICE_CAR+C922*PRICE_MES</f>
        <v>76852</v>
      </c>
      <c r="M922" s="2">
        <f>A922*FERT_BED_TOM+B922*FERT_BED_CAR+C922*FERT_BED_MES</f>
        <v>21120</v>
      </c>
      <c r="N922" s="6">
        <f>IF(AND(D922&lt;=TOTAL_BEDS,J922&lt;=TEMP_WORKER_MAX*TEMP_WORKER_HRS),1,0)</f>
        <v>1</v>
      </c>
      <c r="O922" s="2">
        <f>L922-M922-K922-FIXED_COSTS</f>
        <v>-2358.727661278288</v>
      </c>
      <c r="P922" s="2">
        <f>IF(N922=1,O922,"")</f>
        <v>-2358.727661278288</v>
      </c>
    </row>
    <row r="923">
      <c r="A923" s="6">
        <v>1</v>
      </c>
      <c r="B923" s="6">
        <v>8</v>
      </c>
      <c r="C923" s="6">
        <v>20</v>
      </c>
      <c r="D923" s="6">
        <f>A923+B923+C923</f>
        <v>29</v>
      </c>
      <c r="E923" s="5">
        <f>IF(A923=0,0,A923*LABOR_HRS_WK_TOM*SEASON_WEEKS*(1+DIM_PCT_TOM)^A923)</f>
        <v>99.000000000000014</v>
      </c>
      <c r="F923" s="5">
        <f>IF(B923=0,0,B923*LABOR_HRS_WK_CAR*SEASON_WEEKS*(1+DIM_PCT_CAR)^B923)</f>
        <v>292.41669540238013</v>
      </c>
      <c r="G923" s="5">
        <f>IF(C923=0,0,C923*LABOR_HRS_WK_MES*SEASON_WEEKS*(1+DIM_PCT_MES)^C923)</f>
        <v>1153.8335085377259</v>
      </c>
      <c r="H923" s="5">
        <f>E923+F923+G923</f>
        <v>1545.2502039401061</v>
      </c>
      <c r="I923" s="5">
        <f>MIN(H923,FARMER_HRS)</f>
        <v>720</v>
      </c>
      <c r="J923" s="5">
        <f>MAX(0,H923-FARMER_HRS)</f>
        <v>825.25020394010608</v>
      </c>
      <c r="K923" s="2">
        <f>I923*FARMER_RATE+J923*TEMP_WORKER_RATE</f>
        <v>39327.260485071281</v>
      </c>
      <c r="L923" s="2">
        <f>A923*PRICE_TOM+B923*PRICE_CAR+C923*PRICE_MES</f>
        <v>79552</v>
      </c>
      <c r="M923" s="2">
        <f>A923*FERT_BED_TOM+B923*FERT_BED_CAR+C923*FERT_BED_MES</f>
        <v>22000</v>
      </c>
      <c r="N923" s="6">
        <f>IF(AND(D923&lt;=TOTAL_BEDS,J923&lt;=TEMP_WORKER_MAX*TEMP_WORKER_HRS),1,0)</f>
        <v>1</v>
      </c>
      <c r="O923" s="2">
        <f>L923-M923-K923-FIXED_COSTS</f>
        <v>-1775.2604850712814</v>
      </c>
      <c r="P923" s="2">
        <f>IF(N923=1,O923,"")</f>
        <v>-1775.2604850712814</v>
      </c>
    </row>
    <row r="924">
      <c r="A924" s="6">
        <v>1</v>
      </c>
      <c r="B924" s="6">
        <v>8</v>
      </c>
      <c r="C924" s="6">
        <v>21</v>
      </c>
      <c r="D924" s="6">
        <f>A924+B924+C924</f>
        <v>30</v>
      </c>
      <c r="E924" s="5">
        <f>IF(A924=0,0,A924*LABOR_HRS_WK_TOM*SEASON_WEEKS*(1+DIM_PCT_TOM)^A924)</f>
        <v>99.000000000000014</v>
      </c>
      <c r="F924" s="5">
        <f>IF(B924=0,0,B924*LABOR_HRS_WK_CAR*SEASON_WEEKS*(1+DIM_PCT_CAR)^B924)</f>
        <v>292.41669540238013</v>
      </c>
      <c r="G924" s="5">
        <f>IF(C924=0,0,C924*LABOR_HRS_WK_MES*SEASON_WEEKS*(1+DIM_PCT_MES)^C924)</f>
        <v>1226.6692487641699</v>
      </c>
      <c r="H924" s="5">
        <f>E924+F924+G924</f>
        <v>1618.08594416655</v>
      </c>
      <c r="I924" s="5">
        <f>MIN(H924,FARMER_HRS)</f>
        <v>720</v>
      </c>
      <c r="J924" s="5">
        <f>MAX(0,H924-FARMER_HRS)</f>
        <v>898.08594416655</v>
      </c>
      <c r="K924" s="2">
        <f>I924*FARMER_RATE+J924*TEMP_WORKER_RATE</f>
        <v>40591.769864002606</v>
      </c>
      <c r="L924" s="2">
        <f>A924*PRICE_TOM+B924*PRICE_CAR+C924*PRICE_MES</f>
        <v>82252</v>
      </c>
      <c r="M924" s="2">
        <f>A924*FERT_BED_TOM+B924*FERT_BED_CAR+C924*FERT_BED_MES</f>
        <v>22880</v>
      </c>
      <c r="N924" s="6">
        <f>IF(AND(D924&lt;=TOTAL_BEDS,J924&lt;=TEMP_WORKER_MAX*TEMP_WORKER_HRS),1,0)</f>
        <v>1</v>
      </c>
      <c r="O924" s="2">
        <f>L924-M924-K924-FIXED_COSTS</f>
        <v>-1219.7698640026065</v>
      </c>
      <c r="P924" s="2">
        <f>IF(N924=1,O924,"")</f>
        <v>-1219.7698640026065</v>
      </c>
    </row>
    <row r="925">
      <c r="A925" s="6">
        <v>1</v>
      </c>
      <c r="B925" s="6">
        <v>8</v>
      </c>
      <c r="C925" s="6">
        <v>22</v>
      </c>
      <c r="D925" s="6">
        <f>A925+B925+C925</f>
        <v>31</v>
      </c>
      <c r="E925" s="5">
        <f>IF(A925=0,0,A925*LABOR_HRS_WK_TOM*SEASON_WEEKS*(1+DIM_PCT_TOM)^A925)</f>
        <v>99.000000000000014</v>
      </c>
      <c r="F925" s="5">
        <f>IF(B925=0,0,B925*LABOR_HRS_WK_CAR*SEASON_WEEKS*(1+DIM_PCT_CAR)^B925)</f>
        <v>292.41669540238013</v>
      </c>
      <c r="G925" s="5">
        <f>IF(C925=0,0,C925*LABOR_HRS_WK_MES*SEASON_WEEKS*(1+DIM_PCT_MES)^C925)</f>
        <v>1301.1455960105659</v>
      </c>
      <c r="H925" s="5">
        <f>E925+F925+G925</f>
        <v>1692.562291412946</v>
      </c>
      <c r="I925" s="5">
        <f>MIN(H925,FARMER_HRS)</f>
        <v>720</v>
      </c>
      <c r="J925" s="5">
        <f>MAX(0,H925-FARMER_HRS)</f>
        <v>972.562291412946</v>
      </c>
      <c r="K925" s="2">
        <f>I925*FARMER_RATE+J925*TEMP_WORKER_RATE</f>
        <v>41884.762003696975</v>
      </c>
      <c r="L925" s="2">
        <f>A925*PRICE_TOM+B925*PRICE_CAR+C925*PRICE_MES</f>
        <v>84952</v>
      </c>
      <c r="M925" s="2">
        <f>A925*FERT_BED_TOM+B925*FERT_BED_CAR+C925*FERT_BED_MES</f>
        <v>23760</v>
      </c>
      <c r="N925" s="6">
        <f>IF(AND(D925&lt;=TOTAL_BEDS,J925&lt;=TEMP_WORKER_MAX*TEMP_WORKER_HRS),1,0)</f>
        <v>1</v>
      </c>
      <c r="O925" s="2">
        <f>L925-M925-K925-FIXED_COSTS</f>
        <v>-692.76200369697472</v>
      </c>
      <c r="P925" s="2">
        <f>IF(N925=1,O925,"")</f>
        <v>-692.76200369697472</v>
      </c>
    </row>
    <row r="926">
      <c r="A926" s="6">
        <v>1</v>
      </c>
      <c r="B926" s="6">
        <v>8</v>
      </c>
      <c r="C926" s="6">
        <v>23</v>
      </c>
      <c r="D926" s="6">
        <f>A926+B926+C926</f>
        <v>32</v>
      </c>
      <c r="E926" s="5">
        <f>IF(A926=0,0,A926*LABOR_HRS_WK_TOM*SEASON_WEEKS*(1+DIM_PCT_TOM)^A926)</f>
        <v>99.000000000000014</v>
      </c>
      <c r="F926" s="5">
        <f>IF(B926=0,0,B926*LABOR_HRS_WK_CAR*SEASON_WEEKS*(1+DIM_PCT_CAR)^B926)</f>
        <v>292.41669540238013</v>
      </c>
      <c r="G926" s="5">
        <f>IF(C926=0,0,C926*LABOR_HRS_WK_MES*SEASON_WEEKS*(1+DIM_PCT_MES)^C926)</f>
        <v>1377.2921848680023</v>
      </c>
      <c r="H926" s="5">
        <f>E926+F926+G926</f>
        <v>1768.7088802703825</v>
      </c>
      <c r="I926" s="5">
        <f>MIN(H926,FARMER_HRS)</f>
        <v>720</v>
      </c>
      <c r="J926" s="5">
        <f>MAX(0,H926-FARMER_HRS)</f>
        <v>1048.7088802703825</v>
      </c>
      <c r="K926" s="2">
        <f>I926*FARMER_RATE+J926*TEMP_WORKER_RATE</f>
        <v>43206.751393583028</v>
      </c>
      <c r="L926" s="2">
        <f>A926*PRICE_TOM+B926*PRICE_CAR+C926*PRICE_MES</f>
        <v>87652</v>
      </c>
      <c r="M926" s="2">
        <f>A926*FERT_BED_TOM+B926*FERT_BED_CAR+C926*FERT_BED_MES</f>
        <v>24640</v>
      </c>
      <c r="N926" s="6">
        <f>IF(AND(D926&lt;=TOTAL_BEDS,J926&lt;=TEMP_WORKER_MAX*TEMP_WORKER_HRS),1,0)</f>
        <v>1</v>
      </c>
      <c r="O926" s="2">
        <f>L926-M926-K926-FIXED_COSTS</f>
        <v>-194.7513935830284</v>
      </c>
      <c r="P926" s="2">
        <f>IF(N926=1,O926,"")</f>
        <v>-194.7513935830284</v>
      </c>
    </row>
    <row r="927">
      <c r="A927" s="6">
        <v>1</v>
      </c>
      <c r="B927" s="6">
        <v>8</v>
      </c>
      <c r="C927" s="6">
        <v>24</v>
      </c>
      <c r="D927" s="6">
        <f>A927+B927+C927</f>
        <v>33</v>
      </c>
      <c r="E927" s="5">
        <f>IF(A927=0,0,A927*LABOR_HRS_WK_TOM*SEASON_WEEKS*(1+DIM_PCT_TOM)^A927)</f>
        <v>99.000000000000014</v>
      </c>
      <c r="F927" s="5">
        <f>IF(B927=0,0,B927*LABOR_HRS_WK_CAR*SEASON_WEEKS*(1+DIM_PCT_CAR)^B927)</f>
        <v>292.41669540238013</v>
      </c>
      <c r="G927" s="5">
        <f>IF(C927=0,0,C927*LABOR_HRS_WK_MES*SEASON_WEEKS*(1+DIM_PCT_MES)^C927)</f>
        <v>1455.139134447498</v>
      </c>
      <c r="H927" s="5">
        <f>E927+F927+G927</f>
        <v>1846.5558298498781</v>
      </c>
      <c r="I927" s="5">
        <f>MIN(H927,FARMER_HRS)</f>
        <v>720</v>
      </c>
      <c r="J927" s="5">
        <f>MAX(0,H927-FARMER_HRS)</f>
        <v>1126.5558298498781</v>
      </c>
      <c r="K927" s="2">
        <f>I927*FARMER_RATE+J927*TEMP_WORKER_RATE</f>
        <v>44558.260934893719</v>
      </c>
      <c r="L927" s="2">
        <f>A927*PRICE_TOM+B927*PRICE_CAR+C927*PRICE_MES</f>
        <v>90352</v>
      </c>
      <c r="M927" s="2">
        <f>A927*FERT_BED_TOM+B927*FERT_BED_CAR+C927*FERT_BED_MES</f>
        <v>25520</v>
      </c>
      <c r="N927" s="6">
        <f>IF(AND(D927&lt;=TOTAL_BEDS,J927&lt;=TEMP_WORKER_MAX*TEMP_WORKER_HRS),1,0)</f>
        <v>1</v>
      </c>
      <c r="O927" s="2">
        <f>L927-M927-K927-FIXED_COSTS</f>
        <v>273.73906510628149</v>
      </c>
      <c r="P927" s="2">
        <f>IF(N927=1,O927,"")</f>
        <v>273.73906510628149</v>
      </c>
    </row>
    <row r="928">
      <c r="A928" s="6">
        <v>1</v>
      </c>
      <c r="B928" s="6">
        <v>8</v>
      </c>
      <c r="C928" s="6">
        <v>25</v>
      </c>
      <c r="D928" s="6">
        <f>A928+B928+C928</f>
        <v>34</v>
      </c>
      <c r="E928" s="5">
        <f>IF(A928=0,0,A928*LABOR_HRS_WK_TOM*SEASON_WEEKS*(1+DIM_PCT_TOM)^A928)</f>
        <v>99.000000000000014</v>
      </c>
      <c r="F928" s="5">
        <f>IF(B928=0,0,B928*LABOR_HRS_WK_CAR*SEASON_WEEKS*(1+DIM_PCT_CAR)^B928)</f>
        <v>292.41669540238013</v>
      </c>
      <c r="G928" s="5">
        <f>IF(C928=0,0,C928*LABOR_HRS_WK_MES*SEASON_WEEKS*(1+DIM_PCT_MES)^C928)</f>
        <v>1534.7170558625955</v>
      </c>
      <c r="H928" s="5">
        <f>E928+F928+G928</f>
        <v>1926.1337512649757</v>
      </c>
      <c r="I928" s="5">
        <f>MIN(H928,FARMER_HRS)</f>
        <v>720</v>
      </c>
      <c r="J928" s="5">
        <f>MAX(0,H928-FARMER_HRS)</f>
        <v>1206.1337512649757</v>
      </c>
      <c r="K928" s="2">
        <f>I928*FARMER_RATE+J928*TEMP_WORKER_RATE</f>
        <v>45939.822070572496</v>
      </c>
      <c r="L928" s="2">
        <f>A928*PRICE_TOM+B928*PRICE_CAR+C928*PRICE_MES</f>
        <v>93052</v>
      </c>
      <c r="M928" s="2">
        <f>A928*FERT_BED_TOM+B928*FERT_BED_CAR+C928*FERT_BED_MES</f>
        <v>26400</v>
      </c>
      <c r="N928" s="6">
        <f>IF(AND(D928&lt;=TOTAL_BEDS,J928&lt;=TEMP_WORKER_MAX*TEMP_WORKER_HRS),1,0)</f>
        <v>1</v>
      </c>
      <c r="O928" s="2">
        <f>L928-M928-K928-FIXED_COSTS</f>
        <v>712.17792942750384</v>
      </c>
      <c r="P928" s="2">
        <f>IF(N928=1,O928,"")</f>
        <v>712.17792942750384</v>
      </c>
    </row>
    <row r="929">
      <c r="A929" s="6">
        <v>1</v>
      </c>
      <c r="B929" s="6">
        <v>8</v>
      </c>
      <c r="C929" s="6">
        <v>26</v>
      </c>
      <c r="D929" s="6">
        <f>A929+B929+C929</f>
        <v>35</v>
      </c>
      <c r="E929" s="5">
        <f>IF(A929=0,0,A929*LABOR_HRS_WK_TOM*SEASON_WEEKS*(1+DIM_PCT_TOM)^A929)</f>
        <v>99.000000000000014</v>
      </c>
      <c r="F929" s="5">
        <f>IF(B929=0,0,B929*LABOR_HRS_WK_CAR*SEASON_WEEKS*(1+DIM_PCT_CAR)^B929)</f>
        <v>292.41669540238013</v>
      </c>
      <c r="G929" s="5">
        <f>IF(C929=0,0,C929*LABOR_HRS_WK_MES*SEASON_WEEKS*(1+DIM_PCT_MES)^C929)</f>
        <v>1616.0570598233128</v>
      </c>
      <c r="H929" s="5">
        <f>E929+F929+G929</f>
        <v>2007.4737552256929</v>
      </c>
      <c r="I929" s="5">
        <f>MIN(H929,FARMER_HRS)</f>
        <v>720</v>
      </c>
      <c r="J929" s="5">
        <f>MAX(0,H929-FARMER_HRS)</f>
        <v>1287.4737552256929</v>
      </c>
      <c r="K929" s="2">
        <f>I929*FARMER_RATE+J929*TEMP_WORKER_RATE</f>
        <v>47351.974917112719</v>
      </c>
      <c r="L929" s="2">
        <f>A929*PRICE_TOM+B929*PRICE_CAR+C929*PRICE_MES</f>
        <v>95752</v>
      </c>
      <c r="M929" s="2">
        <f>A929*FERT_BED_TOM+B929*FERT_BED_CAR+C929*FERT_BED_MES</f>
        <v>27280</v>
      </c>
      <c r="N929" s="6">
        <f>IF(AND(D929&lt;=TOTAL_BEDS,J929&lt;=TEMP_WORKER_MAX*TEMP_WORKER_HRS),1,0)</f>
        <v>1</v>
      </c>
      <c r="O929" s="2">
        <f>L929-M929-K929-FIXED_COSTS</f>
        <v>1120.0250828872813</v>
      </c>
      <c r="P929" s="2">
        <f>IF(N929=1,O929,"")</f>
        <v>1120.0250828872813</v>
      </c>
    </row>
    <row r="930">
      <c r="A930" s="6">
        <v>1</v>
      </c>
      <c r="B930" s="6">
        <v>8</v>
      </c>
      <c r="C930" s="6">
        <v>27</v>
      </c>
      <c r="D930" s="6">
        <f>A930+B930+C930</f>
        <v>36</v>
      </c>
      <c r="E930" s="5">
        <f>IF(A930=0,0,A930*LABOR_HRS_WK_TOM*SEASON_WEEKS*(1+DIM_PCT_TOM)^A930)</f>
        <v>99.000000000000014</v>
      </c>
      <c r="F930" s="5">
        <f>IF(B930=0,0,B930*LABOR_HRS_WK_CAR*SEASON_WEEKS*(1+DIM_PCT_CAR)^B930)</f>
        <v>292.41669540238013</v>
      </c>
      <c r="G930" s="5">
        <f>IF(C930=0,0,C930*LABOR_HRS_WK_MES*SEASON_WEEKS*(1+DIM_PCT_MES)^C930)</f>
        <v>1699.19076434307</v>
      </c>
      <c r="H930" s="5">
        <f>E930+F930+G930</f>
        <v>2090.60745974545</v>
      </c>
      <c r="I930" s="5">
        <f>MIN(H930,FARMER_HRS)</f>
        <v>720</v>
      </c>
      <c r="J930" s="5">
        <f>MAX(0,H930-FARMER_HRS)</f>
        <v>1370.60745974545</v>
      </c>
      <c r="K930" s="2">
        <f>I930*FARMER_RATE+J930*TEMP_WORKER_RATE</f>
        <v>48795.2683983585</v>
      </c>
      <c r="L930" s="2">
        <f>A930*PRICE_TOM+B930*PRICE_CAR+C930*PRICE_MES</f>
        <v>98452</v>
      </c>
      <c r="M930" s="2">
        <f>A930*FERT_BED_TOM+B930*FERT_BED_CAR+C930*FERT_BED_MES</f>
        <v>28160</v>
      </c>
      <c r="N930" s="6">
        <f>IF(AND(D930&lt;=TOTAL_BEDS,J930&lt;=TEMP_WORKER_MAX*TEMP_WORKER_HRS),1,0)</f>
        <v>1</v>
      </c>
      <c r="O930" s="2">
        <f>L930-M930-K930-FIXED_COSTS</f>
        <v>1496.7316016414989</v>
      </c>
      <c r="P930" s="2">
        <f>IF(N930=1,O930,"")</f>
        <v>1496.7316016414989</v>
      </c>
    </row>
    <row r="931">
      <c r="A931" s="6">
        <v>1</v>
      </c>
      <c r="B931" s="6">
        <v>8</v>
      </c>
      <c r="C931" s="6">
        <v>28</v>
      </c>
      <c r="D931" s="6">
        <f>A931+B931+C931</f>
        <v>37</v>
      </c>
      <c r="E931" s="5">
        <f>IF(A931=0,0,A931*LABOR_HRS_WK_TOM*SEASON_WEEKS*(1+DIM_PCT_TOM)^A931)</f>
        <v>99.000000000000014</v>
      </c>
      <c r="F931" s="5">
        <f>IF(B931=0,0,B931*LABOR_HRS_WK_CAR*SEASON_WEEKS*(1+DIM_PCT_CAR)^B931)</f>
        <v>292.41669540238013</v>
      </c>
      <c r="G931" s="5">
        <f>IF(C931=0,0,C931*LABOR_HRS_WK_MES*SEASON_WEEKS*(1+DIM_PCT_MES)^C931)</f>
        <v>1784.1503025602233</v>
      </c>
      <c r="H931" s="5">
        <f>E931+F931+G931</f>
        <v>2175.5669979626036</v>
      </c>
      <c r="I931" s="5">
        <f>MIN(H931,FARMER_HRS)</f>
        <v>720</v>
      </c>
      <c r="J931" s="5">
        <f>MAX(0,H931-FARMER_HRS)</f>
        <v>1455.5669979626036</v>
      </c>
      <c r="K931" s="2">
        <f>I931*FARMER_RATE+J931*TEMP_WORKER_RATE</f>
        <v>50270.2603812952</v>
      </c>
      <c r="L931" s="2">
        <f>A931*PRICE_TOM+B931*PRICE_CAR+C931*PRICE_MES</f>
        <v>101152</v>
      </c>
      <c r="M931" s="2">
        <f>A931*FERT_BED_TOM+B931*FERT_BED_CAR+C931*FERT_BED_MES</f>
        <v>29040</v>
      </c>
      <c r="N931" s="6">
        <f>IF(AND(D931&lt;=TOTAL_BEDS,J931&lt;=TEMP_WORKER_MAX*TEMP_WORKER_HRS),1,0)</f>
        <v>1</v>
      </c>
      <c r="O931" s="2">
        <f>L931-M931-K931-FIXED_COSTS</f>
        <v>1841.7396187047998</v>
      </c>
      <c r="P931" s="2">
        <f>IF(N931=1,O931,"")</f>
        <v>1841.7396187047998</v>
      </c>
    </row>
    <row r="932">
      <c r="A932" s="6">
        <v>1</v>
      </c>
      <c r="B932" s="6">
        <v>8</v>
      </c>
      <c r="C932" s="6">
        <v>29</v>
      </c>
      <c r="D932" s="6">
        <f>A932+B932+C932</f>
        <v>38</v>
      </c>
      <c r="E932" s="5">
        <f>IF(A932=0,0,A932*LABOR_HRS_WK_TOM*SEASON_WEEKS*(1+DIM_PCT_TOM)^A932)</f>
        <v>99.000000000000014</v>
      </c>
      <c r="F932" s="5">
        <f>IF(B932=0,0,B932*LABOR_HRS_WK_CAR*SEASON_WEEKS*(1+DIM_PCT_CAR)^B932)</f>
        <v>292.41669540238013</v>
      </c>
      <c r="G932" s="5">
        <f>IF(C932=0,0,C932*LABOR_HRS_WK_MES*SEASON_WEEKS*(1+DIM_PCT_MES)^C932)</f>
        <v>1870.9683306758766</v>
      </c>
      <c r="H932" s="5">
        <f>E932+F932+G932</f>
        <v>2262.3850260782565</v>
      </c>
      <c r="I932" s="5">
        <f>MIN(H932,FARMER_HRS)</f>
        <v>720</v>
      </c>
      <c r="J932" s="5">
        <f>MAX(0,H932-FARMER_HRS)</f>
        <v>1542.3850260782565</v>
      </c>
      <c r="K932" s="2">
        <f>I932*FARMER_RATE+J932*TEMP_WORKER_RATE</f>
        <v>51777.51781385862</v>
      </c>
      <c r="L932" s="2">
        <f>A932*PRICE_TOM+B932*PRICE_CAR+C932*PRICE_MES</f>
        <v>103852</v>
      </c>
      <c r="M932" s="2">
        <f>A932*FERT_BED_TOM+B932*FERT_BED_CAR+C932*FERT_BED_MES</f>
        <v>29920</v>
      </c>
      <c r="N932" s="6">
        <f>IF(AND(D932&lt;=TOTAL_BEDS,J932&lt;=TEMP_WORKER_MAX*TEMP_WORKER_HRS),1,0)</f>
        <v>1</v>
      </c>
      <c r="O932" s="2">
        <f>L932-M932-K932-FIXED_COSTS</f>
        <v>2154.48218614138</v>
      </c>
      <c r="P932" s="2">
        <f>IF(N932=1,O932,"")</f>
        <v>2154.48218614138</v>
      </c>
    </row>
    <row r="933">
      <c r="A933" s="6">
        <v>1</v>
      </c>
      <c r="B933" s="6">
        <v>8</v>
      </c>
      <c r="C933" s="6">
        <v>30</v>
      </c>
      <c r="D933" s="6">
        <f>A933+B933+C933</f>
        <v>39</v>
      </c>
      <c r="E933" s="5">
        <f>IF(A933=0,0,A933*LABOR_HRS_WK_TOM*SEASON_WEEKS*(1+DIM_PCT_TOM)^A933)</f>
        <v>99.000000000000014</v>
      </c>
      <c r="F933" s="5">
        <f>IF(B933=0,0,B933*LABOR_HRS_WK_CAR*SEASON_WEEKS*(1+DIM_PCT_CAR)^B933)</f>
        <v>292.41669540238013</v>
      </c>
      <c r="G933" s="5">
        <f>IF(C933=0,0,C933*LABOR_HRS_WK_MES*SEASON_WEEKS*(1+DIM_PCT_MES)^C933)</f>
        <v>1959.6780360096466</v>
      </c>
      <c r="H933" s="5">
        <f>E933+F933+G933</f>
        <v>2351.0947314120267</v>
      </c>
      <c r="I933" s="5">
        <f>MIN(H933,FARMER_HRS)</f>
        <v>720</v>
      </c>
      <c r="J933" s="5">
        <f>MAX(0,H933-FARMER_HRS)</f>
        <v>1631.0947314120267</v>
      </c>
      <c r="K933" s="2">
        <f>I933*FARMER_RATE+J933*TEMP_WORKER_RATE</f>
        <v>53317.616864792129</v>
      </c>
      <c r="L933" s="2">
        <f>A933*PRICE_TOM+B933*PRICE_CAR+C933*PRICE_MES</f>
        <v>106552</v>
      </c>
      <c r="M933" s="2">
        <f>A933*FERT_BED_TOM+B933*FERT_BED_CAR+C933*FERT_BED_MES</f>
        <v>30800</v>
      </c>
      <c r="N933" s="6">
        <f>IF(AND(D933&lt;=TOTAL_BEDS,J933&lt;=TEMP_WORKER_MAX*TEMP_WORKER_HRS),1,0)</f>
        <v>1</v>
      </c>
      <c r="O933" s="2">
        <f>L933-M933-K933-FIXED_COSTS</f>
        <v>2434.3831352078705</v>
      </c>
      <c r="P933" s="2">
        <f>IF(N933=1,O933,"")</f>
        <v>2434.3831352078705</v>
      </c>
    </row>
    <row r="934">
      <c r="A934" s="6">
        <v>1</v>
      </c>
      <c r="B934" s="6">
        <v>9</v>
      </c>
      <c r="C934" s="6">
        <v>0</v>
      </c>
      <c r="D934" s="6">
        <f>A934+B934+C934</f>
        <v>10</v>
      </c>
      <c r="E934" s="5">
        <f>IF(A934=0,0,A934*LABOR_HRS_WK_TOM*SEASON_WEEKS*(1+DIM_PCT_TOM)^A934)</f>
        <v>99.000000000000014</v>
      </c>
      <c r="F934" s="5">
        <f>IF(B934=0,0,B934*LABOR_HRS_WK_CAR*SEASON_WEEKS*(1+DIM_PCT_CAR)^B934)</f>
        <v>337.19300188586959</v>
      </c>
      <c r="G934" s="5">
        <f>IF(C934=0,0,C934*LABOR_HRS_WK_MES*SEASON_WEEKS*(1+DIM_PCT_MES)^C934)</f>
        <v>0</v>
      </c>
      <c r="H934" s="5">
        <f>E934+F934+G934</f>
        <v>436.19300188586959</v>
      </c>
      <c r="I934" s="5">
        <f>MIN(H934,FARMER_HRS)</f>
        <v>436.19300188586959</v>
      </c>
      <c r="J934" s="5">
        <f>MAX(0,H934-FARMER_HRS)</f>
        <v>0</v>
      </c>
      <c r="K934" s="2">
        <f>I934*FARMER_RATE+J934*TEMP_WORKER_RATE</f>
        <v>15145.59034325936</v>
      </c>
      <c r="L934" s="2">
        <f>A934*PRICE_TOM+B934*PRICE_CAR+C934*PRICE_MES</f>
        <v>27646</v>
      </c>
      <c r="M934" s="2">
        <f>A934*FERT_BED_TOM+B934*FERT_BED_CAR+C934*FERT_BED_MES</f>
        <v>4840</v>
      </c>
      <c r="N934" s="6">
        <f>IF(AND(D934&lt;=TOTAL_BEDS,J934&lt;=TEMP_WORKER_MAX*TEMP_WORKER_HRS),1,0)</f>
        <v>1</v>
      </c>
      <c r="O934" s="2">
        <f>L934-M934-K934-FIXED_COSTS</f>
        <v>-12339.59034325936</v>
      </c>
      <c r="P934" s="2">
        <f>IF(N934=1,O934,"")</f>
        <v>-12339.59034325936</v>
      </c>
    </row>
    <row r="935">
      <c r="A935" s="6">
        <v>1</v>
      </c>
      <c r="B935" s="6">
        <v>9</v>
      </c>
      <c r="C935" s="6">
        <v>1</v>
      </c>
      <c r="D935" s="6">
        <f>A935+B935+C935</f>
        <v>11</v>
      </c>
      <c r="E935" s="5">
        <f>IF(A935=0,0,A935*LABOR_HRS_WK_TOM*SEASON_WEEKS*(1+DIM_PCT_TOM)^A935)</f>
        <v>99.000000000000014</v>
      </c>
      <c r="F935" s="5">
        <f>IF(B935=0,0,B935*LABOR_HRS_WK_CAR*SEASON_WEEKS*(1+DIM_PCT_CAR)^B935)</f>
        <v>337.19300188586959</v>
      </c>
      <c r="G935" s="5">
        <f>IF(C935=0,0,C935*LABOR_HRS_WK_MES*SEASON_WEEKS*(1+DIM_PCT_MES)^C935)</f>
        <v>45.5625</v>
      </c>
      <c r="H935" s="5">
        <f>E935+F935+G935</f>
        <v>481.75550188586959</v>
      </c>
      <c r="I935" s="5">
        <f>MIN(H935,FARMER_HRS)</f>
        <v>481.75550188586959</v>
      </c>
      <c r="J935" s="5">
        <f>MAX(0,H935-FARMER_HRS)</f>
        <v>0</v>
      </c>
      <c r="K935" s="2">
        <f>I935*FARMER_RATE+J935*TEMP_WORKER_RATE</f>
        <v>16727.621593259359</v>
      </c>
      <c r="L935" s="2">
        <f>A935*PRICE_TOM+B935*PRICE_CAR+C935*PRICE_MES</f>
        <v>30346</v>
      </c>
      <c r="M935" s="2">
        <f>A935*FERT_BED_TOM+B935*FERT_BED_CAR+C935*FERT_BED_MES</f>
        <v>5720</v>
      </c>
      <c r="N935" s="6">
        <f>IF(AND(D935&lt;=TOTAL_BEDS,J935&lt;=TEMP_WORKER_MAX*TEMP_WORKER_HRS),1,0)</f>
        <v>1</v>
      </c>
      <c r="O935" s="2">
        <f>L935-M935-K935-FIXED_COSTS</f>
        <v>-12101.621593259359</v>
      </c>
      <c r="P935" s="2">
        <f>IF(N935=1,O935,"")</f>
        <v>-12101.621593259359</v>
      </c>
    </row>
    <row r="936">
      <c r="A936" s="6">
        <v>1</v>
      </c>
      <c r="B936" s="6">
        <v>9</v>
      </c>
      <c r="C936" s="6">
        <v>2</v>
      </c>
      <c r="D936" s="6">
        <f>A936+B936+C936</f>
        <v>12</v>
      </c>
      <c r="E936" s="5">
        <f>IF(A936=0,0,A936*LABOR_HRS_WK_TOM*SEASON_WEEKS*(1+DIM_PCT_TOM)^A936)</f>
        <v>99.000000000000014</v>
      </c>
      <c r="F936" s="5">
        <f>IF(B936=0,0,B936*LABOR_HRS_WK_CAR*SEASON_WEEKS*(1+DIM_PCT_CAR)^B936)</f>
        <v>337.19300188586959</v>
      </c>
      <c r="G936" s="5">
        <f>IF(C936=0,0,C936*LABOR_HRS_WK_MES*SEASON_WEEKS*(1+DIM_PCT_MES)^C936)</f>
        <v>92.2640625</v>
      </c>
      <c r="H936" s="5">
        <f>E936+F936+G936</f>
        <v>528.45706438586956</v>
      </c>
      <c r="I936" s="5">
        <f>MIN(H936,FARMER_HRS)</f>
        <v>528.45706438586956</v>
      </c>
      <c r="J936" s="5">
        <f>MAX(0,H936-FARMER_HRS)</f>
        <v>0</v>
      </c>
      <c r="K936" s="2">
        <f>I936*FARMER_RATE+J936*TEMP_WORKER_RATE</f>
        <v>18349.203624509359</v>
      </c>
      <c r="L936" s="2">
        <f>A936*PRICE_TOM+B936*PRICE_CAR+C936*PRICE_MES</f>
        <v>33046</v>
      </c>
      <c r="M936" s="2">
        <f>A936*FERT_BED_TOM+B936*FERT_BED_CAR+C936*FERT_BED_MES</f>
        <v>6600</v>
      </c>
      <c r="N936" s="6">
        <f>IF(AND(D936&lt;=TOTAL_BEDS,J936&lt;=TEMP_WORKER_MAX*TEMP_WORKER_HRS),1,0)</f>
        <v>1</v>
      </c>
      <c r="O936" s="2">
        <f>L936-M936-K936-FIXED_COSTS</f>
        <v>-11903.203624509359</v>
      </c>
      <c r="P936" s="2">
        <f>IF(N936=1,O936,"")</f>
        <v>-11903.203624509359</v>
      </c>
    </row>
    <row r="937">
      <c r="A937" s="6">
        <v>1</v>
      </c>
      <c r="B937" s="6">
        <v>9</v>
      </c>
      <c r="C937" s="6">
        <v>3</v>
      </c>
      <c r="D937" s="6">
        <f>A937+B937+C937</f>
        <v>13</v>
      </c>
      <c r="E937" s="5">
        <f>IF(A937=0,0,A937*LABOR_HRS_WK_TOM*SEASON_WEEKS*(1+DIM_PCT_TOM)^A937)</f>
        <v>99.000000000000014</v>
      </c>
      <c r="F937" s="5">
        <f>IF(B937=0,0,B937*LABOR_HRS_WK_CAR*SEASON_WEEKS*(1+DIM_PCT_CAR)^B937)</f>
        <v>337.19300188586959</v>
      </c>
      <c r="G937" s="5">
        <f>IF(C937=0,0,C937*LABOR_HRS_WK_MES*SEASON_WEEKS*(1+DIM_PCT_MES)^C937)</f>
        <v>140.12604492187498</v>
      </c>
      <c r="H937" s="5">
        <f>E937+F937+G937</f>
        <v>576.3190468077446</v>
      </c>
      <c r="I937" s="5">
        <f>MIN(H937,FARMER_HRS)</f>
        <v>576.3190468077446</v>
      </c>
      <c r="J937" s="5">
        <f>MAX(0,H937-FARMER_HRS)</f>
        <v>0</v>
      </c>
      <c r="K937" s="2">
        <f>I937*FARMER_RATE+J937*TEMP_WORKER_RATE</f>
        <v>20011.0780141578</v>
      </c>
      <c r="L937" s="2">
        <f>A937*PRICE_TOM+B937*PRICE_CAR+C937*PRICE_MES</f>
        <v>35746</v>
      </c>
      <c r="M937" s="2">
        <f>A937*FERT_BED_TOM+B937*FERT_BED_CAR+C937*FERT_BED_MES</f>
        <v>7480</v>
      </c>
      <c r="N937" s="6">
        <f>IF(AND(D937&lt;=TOTAL_BEDS,J937&lt;=TEMP_WORKER_MAX*TEMP_WORKER_HRS),1,0)</f>
        <v>1</v>
      </c>
      <c r="O937" s="2">
        <f>L937-M937-K937-FIXED_COSTS</f>
        <v>-11745.0780141578</v>
      </c>
      <c r="P937" s="2">
        <f>IF(N937=1,O937,"")</f>
        <v>-11745.0780141578</v>
      </c>
    </row>
    <row r="938">
      <c r="A938" s="6">
        <v>1</v>
      </c>
      <c r="B938" s="6">
        <v>9</v>
      </c>
      <c r="C938" s="6">
        <v>4</v>
      </c>
      <c r="D938" s="6">
        <f>A938+B938+C938</f>
        <v>14</v>
      </c>
      <c r="E938" s="5">
        <f>IF(A938=0,0,A938*LABOR_HRS_WK_TOM*SEASON_WEEKS*(1+DIM_PCT_TOM)^A938)</f>
        <v>99.000000000000014</v>
      </c>
      <c r="F938" s="5">
        <f>IF(B938=0,0,B938*LABOR_HRS_WK_CAR*SEASON_WEEKS*(1+DIM_PCT_CAR)^B938)</f>
        <v>337.19300188586959</v>
      </c>
      <c r="G938" s="5">
        <f>IF(C938=0,0,C938*LABOR_HRS_WK_MES*SEASON_WEEKS*(1+DIM_PCT_MES)^C938)</f>
        <v>189.17016064453119</v>
      </c>
      <c r="H938" s="5">
        <f>E938+F938+G938</f>
        <v>625.36316253040081</v>
      </c>
      <c r="I938" s="5">
        <f>MIN(H938,FARMER_HRS)</f>
        <v>625.36316253040081</v>
      </c>
      <c r="J938" s="5">
        <f>MAX(0,H938-FARMER_HRS)</f>
        <v>0</v>
      </c>
      <c r="K938" s="2">
        <f>I938*FARMER_RATE+J938*TEMP_WORKER_RATE</f>
        <v>21713.998698972249</v>
      </c>
      <c r="L938" s="2">
        <f>A938*PRICE_TOM+B938*PRICE_CAR+C938*PRICE_MES</f>
        <v>38446</v>
      </c>
      <c r="M938" s="2">
        <f>A938*FERT_BED_TOM+B938*FERT_BED_CAR+C938*FERT_BED_MES</f>
        <v>8360</v>
      </c>
      <c r="N938" s="6">
        <f>IF(AND(D938&lt;=TOTAL_BEDS,J938&lt;=TEMP_WORKER_MAX*TEMP_WORKER_HRS),1,0)</f>
        <v>1</v>
      </c>
      <c r="O938" s="2">
        <f>L938-M938-K938-FIXED_COSTS</f>
        <v>-11627.998698972249</v>
      </c>
      <c r="P938" s="2">
        <f>IF(N938=1,O938,"")</f>
        <v>-11627.998698972249</v>
      </c>
    </row>
    <row r="939">
      <c r="A939" s="6">
        <v>1</v>
      </c>
      <c r="B939" s="6">
        <v>9</v>
      </c>
      <c r="C939" s="6">
        <v>5</v>
      </c>
      <c r="D939" s="6">
        <f>A939+B939+C939</f>
        <v>15</v>
      </c>
      <c r="E939" s="5">
        <f>IF(A939=0,0,A939*LABOR_HRS_WK_TOM*SEASON_WEEKS*(1+DIM_PCT_TOM)^A939)</f>
        <v>99.000000000000014</v>
      </c>
      <c r="F939" s="5">
        <f>IF(B939=0,0,B939*LABOR_HRS_WK_CAR*SEASON_WEEKS*(1+DIM_PCT_CAR)^B939)</f>
        <v>337.19300188586959</v>
      </c>
      <c r="G939" s="5">
        <f>IF(C939=0,0,C939*LABOR_HRS_WK_MES*SEASON_WEEKS*(1+DIM_PCT_MES)^C939)</f>
        <v>239.41848456573481</v>
      </c>
      <c r="H939" s="5">
        <f>E939+F939+G939</f>
        <v>675.61148645160438</v>
      </c>
      <c r="I939" s="5">
        <f>MIN(H939,FARMER_HRS)</f>
        <v>675.61148645160438</v>
      </c>
      <c r="J939" s="5">
        <f>MAX(0,H939-FARMER_HRS)</f>
        <v>0</v>
      </c>
      <c r="K939" s="2">
        <f>I939*FARMER_RATE+J939*TEMP_WORKER_RATE</f>
        <v>23458.732168458486</v>
      </c>
      <c r="L939" s="2">
        <f>A939*PRICE_TOM+B939*PRICE_CAR+C939*PRICE_MES</f>
        <v>41146</v>
      </c>
      <c r="M939" s="2">
        <f>A939*FERT_BED_TOM+B939*FERT_BED_CAR+C939*FERT_BED_MES</f>
        <v>9240</v>
      </c>
      <c r="N939" s="6">
        <f>IF(AND(D939&lt;=TOTAL_BEDS,J939&lt;=TEMP_WORKER_MAX*TEMP_WORKER_HRS),1,0)</f>
        <v>1</v>
      </c>
      <c r="O939" s="2">
        <f>L939-M939-K939-FIXED_COSTS</f>
        <v>-11552.732168458486</v>
      </c>
      <c r="P939" s="2">
        <f>IF(N939=1,O939,"")</f>
        <v>-11552.732168458486</v>
      </c>
    </row>
    <row r="940">
      <c r="A940" s="6">
        <v>1</v>
      </c>
      <c r="B940" s="6">
        <v>9</v>
      </c>
      <c r="C940" s="6">
        <v>6</v>
      </c>
      <c r="D940" s="6">
        <f>A940+B940+C940</f>
        <v>16</v>
      </c>
      <c r="E940" s="5">
        <f>IF(A940=0,0,A940*LABOR_HRS_WK_TOM*SEASON_WEEKS*(1+DIM_PCT_TOM)^A940)</f>
        <v>99.000000000000014</v>
      </c>
      <c r="F940" s="5">
        <f>IF(B940=0,0,B940*LABOR_HRS_WK_CAR*SEASON_WEEKS*(1+DIM_PCT_CAR)^B940)</f>
        <v>337.19300188586959</v>
      </c>
      <c r="G940" s="5">
        <f>IF(C940=0,0,C940*LABOR_HRS_WK_MES*SEASON_WEEKS*(1+DIM_PCT_MES)^C940)</f>
        <v>290.89345874736773</v>
      </c>
      <c r="H940" s="5">
        <f>E940+F940+G940</f>
        <v>727.08646063323727</v>
      </c>
      <c r="I940" s="5">
        <f>MIN(H940,FARMER_HRS)</f>
        <v>720</v>
      </c>
      <c r="J940" s="5">
        <f>MAX(0,H940-FARMER_HRS)</f>
        <v>7.0864606332372659</v>
      </c>
      <c r="K940" s="2">
        <f>I940*FARMER_RATE+J940*TEMP_WORKER_RATE</f>
        <v>25123.028830438147</v>
      </c>
      <c r="L940" s="2">
        <f>A940*PRICE_TOM+B940*PRICE_CAR+C940*PRICE_MES</f>
        <v>43846</v>
      </c>
      <c r="M940" s="2">
        <f>A940*FERT_BED_TOM+B940*FERT_BED_CAR+C940*FERT_BED_MES</f>
        <v>10120</v>
      </c>
      <c r="N940" s="6">
        <f>IF(AND(D940&lt;=TOTAL_BEDS,J940&lt;=TEMP_WORKER_MAX*TEMP_WORKER_HRS),1,0)</f>
        <v>1</v>
      </c>
      <c r="O940" s="2">
        <f>L940-M940-K940-FIXED_COSTS</f>
        <v>-11397.028830438147</v>
      </c>
      <c r="P940" s="2">
        <f>IF(N940=1,O940,"")</f>
        <v>-11397.028830438147</v>
      </c>
    </row>
    <row r="941">
      <c r="A941" s="6">
        <v>1</v>
      </c>
      <c r="B941" s="6">
        <v>9</v>
      </c>
      <c r="C941" s="6">
        <v>7</v>
      </c>
      <c r="D941" s="6">
        <f>A941+B941+C941</f>
        <v>17</v>
      </c>
      <c r="E941" s="5">
        <f>IF(A941=0,0,A941*LABOR_HRS_WK_TOM*SEASON_WEEKS*(1+DIM_PCT_TOM)^A941)</f>
        <v>99.000000000000014</v>
      </c>
      <c r="F941" s="5">
        <f>IF(B941=0,0,B941*LABOR_HRS_WK_CAR*SEASON_WEEKS*(1+DIM_PCT_CAR)^B941)</f>
        <v>337.19300188586959</v>
      </c>
      <c r="G941" s="5">
        <f>IF(C941=0,0,C941*LABOR_HRS_WK_MES*SEASON_WEEKS*(1+DIM_PCT_MES)^C941)</f>
        <v>343.61789814532818</v>
      </c>
      <c r="H941" s="5">
        <f>E941+F941+G941</f>
        <v>779.81090003119778</v>
      </c>
      <c r="I941" s="5">
        <f>MIN(H941,FARMER_HRS)</f>
        <v>720</v>
      </c>
      <c r="J941" s="5">
        <f>MAX(0,H941-FARMER_HRS)</f>
        <v>59.810900031197775</v>
      </c>
      <c r="K941" s="2">
        <f>I941*FARMER_RATE+J941*TEMP_WORKER_RATE</f>
        <v>26038.383681097184</v>
      </c>
      <c r="L941" s="2">
        <f>A941*PRICE_TOM+B941*PRICE_CAR+C941*PRICE_MES</f>
        <v>46546</v>
      </c>
      <c r="M941" s="2">
        <f>A941*FERT_BED_TOM+B941*FERT_BED_CAR+C941*FERT_BED_MES</f>
        <v>11000</v>
      </c>
      <c r="N941" s="6">
        <f>IF(AND(D941&lt;=TOTAL_BEDS,J941&lt;=TEMP_WORKER_MAX*TEMP_WORKER_HRS),1,0)</f>
        <v>1</v>
      </c>
      <c r="O941" s="2">
        <f>L941-M941-K941-FIXED_COSTS</f>
        <v>-10492.383681097184</v>
      </c>
      <c r="P941" s="2">
        <f>IF(N941=1,O941,"")</f>
        <v>-10492.383681097184</v>
      </c>
    </row>
    <row r="942">
      <c r="A942" s="6">
        <v>1</v>
      </c>
      <c r="B942" s="6">
        <v>9</v>
      </c>
      <c r="C942" s="6">
        <v>8</v>
      </c>
      <c r="D942" s="6">
        <f>A942+B942+C942</f>
        <v>18</v>
      </c>
      <c r="E942" s="5">
        <f>IF(A942=0,0,A942*LABOR_HRS_WK_TOM*SEASON_WEEKS*(1+DIM_PCT_TOM)^A942)</f>
        <v>99.000000000000014</v>
      </c>
      <c r="F942" s="5">
        <f>IF(B942=0,0,B942*LABOR_HRS_WK_CAR*SEASON_WEEKS*(1+DIM_PCT_CAR)^B942)</f>
        <v>337.19300188586959</v>
      </c>
      <c r="G942" s="5">
        <f>IF(C942=0,0,C942*LABOR_HRS_WK_MES*SEASON_WEEKS*(1+DIM_PCT_MES)^C942)</f>
        <v>397.61499642530833</v>
      </c>
      <c r="H942" s="5">
        <f>E942+F942+G942</f>
        <v>833.80799831117793</v>
      </c>
      <c r="I942" s="5">
        <f>MIN(H942,FARMER_HRS)</f>
        <v>720</v>
      </c>
      <c r="J942" s="5">
        <f>MAX(0,H942-FARMER_HRS)</f>
        <v>113.80799831117793</v>
      </c>
      <c r="K942" s="2">
        <f>I942*FARMER_RATE+J942*TEMP_WORKER_RATE</f>
        <v>26975.833304013504</v>
      </c>
      <c r="L942" s="2">
        <f>A942*PRICE_TOM+B942*PRICE_CAR+C942*PRICE_MES</f>
        <v>49246</v>
      </c>
      <c r="M942" s="2">
        <f>A942*FERT_BED_TOM+B942*FERT_BED_CAR+C942*FERT_BED_MES</f>
        <v>11880</v>
      </c>
      <c r="N942" s="6">
        <f>IF(AND(D942&lt;=TOTAL_BEDS,J942&lt;=TEMP_WORKER_MAX*TEMP_WORKER_HRS),1,0)</f>
        <v>1</v>
      </c>
      <c r="O942" s="2">
        <f>L942-M942-K942-FIXED_COSTS</f>
        <v>-9609.8333040135039</v>
      </c>
      <c r="P942" s="2">
        <f>IF(N942=1,O942,"")</f>
        <v>-9609.8333040135039</v>
      </c>
    </row>
    <row r="943">
      <c r="A943" s="6">
        <v>1</v>
      </c>
      <c r="B943" s="6">
        <v>9</v>
      </c>
      <c r="C943" s="6">
        <v>9</v>
      </c>
      <c r="D943" s="6">
        <f>A943+B943+C943</f>
        <v>19</v>
      </c>
      <c r="E943" s="5">
        <f>IF(A943=0,0,A943*LABOR_HRS_WK_TOM*SEASON_WEEKS*(1+DIM_PCT_TOM)^A943)</f>
        <v>99.000000000000014</v>
      </c>
      <c r="F943" s="5">
        <f>IF(B943=0,0,B943*LABOR_HRS_WK_CAR*SEASON_WEEKS*(1+DIM_PCT_CAR)^B943)</f>
        <v>337.19300188586959</v>
      </c>
      <c r="G943" s="5">
        <f>IF(C943=0,0,C943*LABOR_HRS_WK_MES*SEASON_WEEKS*(1+DIM_PCT_MES)^C943)</f>
        <v>452.90833186570273</v>
      </c>
      <c r="H943" s="5">
        <f>E943+F943+G943</f>
        <v>889.10133375157238</v>
      </c>
      <c r="I943" s="5">
        <f>MIN(H943,FARMER_HRS)</f>
        <v>720</v>
      </c>
      <c r="J943" s="5">
        <f>MAX(0,H943-FARMER_HRS)</f>
        <v>169.10133375157238</v>
      </c>
      <c r="K943" s="2">
        <f>I943*FARMER_RATE+J943*TEMP_WORKER_RATE</f>
        <v>27935.787044298133</v>
      </c>
      <c r="L943" s="2">
        <f>A943*PRICE_TOM+B943*PRICE_CAR+C943*PRICE_MES</f>
        <v>51946</v>
      </c>
      <c r="M943" s="2">
        <f>A943*FERT_BED_TOM+B943*FERT_BED_CAR+C943*FERT_BED_MES</f>
        <v>12760</v>
      </c>
      <c r="N943" s="6">
        <f>IF(AND(D943&lt;=TOTAL_BEDS,J943&lt;=TEMP_WORKER_MAX*TEMP_WORKER_HRS),1,0)</f>
        <v>1</v>
      </c>
      <c r="O943" s="2">
        <f>L943-M943-K943-FIXED_COSTS</f>
        <v>-8749.787044298133</v>
      </c>
      <c r="P943" s="2">
        <f>IF(N943=1,O943,"")</f>
        <v>-8749.787044298133</v>
      </c>
    </row>
    <row r="944">
      <c r="A944" s="6">
        <v>1</v>
      </c>
      <c r="B944" s="6">
        <v>9</v>
      </c>
      <c r="C944" s="6">
        <v>10</v>
      </c>
      <c r="D944" s="6">
        <f>A944+B944+C944</f>
        <v>20</v>
      </c>
      <c r="E944" s="5">
        <f>IF(A944=0,0,A944*LABOR_HRS_WK_TOM*SEASON_WEEKS*(1+DIM_PCT_TOM)^A944)</f>
        <v>99.000000000000014</v>
      </c>
      <c r="F944" s="5">
        <f>IF(B944=0,0,B944*LABOR_HRS_WK_CAR*SEASON_WEEKS*(1+DIM_PCT_CAR)^B944)</f>
        <v>337.19300188586959</v>
      </c>
      <c r="G944" s="5">
        <f>IF(C944=0,0,C944*LABOR_HRS_WK_MES*SEASON_WEEKS*(1+DIM_PCT_MES)^C944)</f>
        <v>509.52187334891551</v>
      </c>
      <c r="H944" s="5">
        <f>E944+F944+G944</f>
        <v>945.714875234785</v>
      </c>
      <c r="I944" s="5">
        <f>MIN(H944,FARMER_HRS)</f>
        <v>720</v>
      </c>
      <c r="J944" s="5">
        <f>MAX(0,H944-FARMER_HRS)</f>
        <v>225.71487523478504</v>
      </c>
      <c r="K944" s="2">
        <f>I944*FARMER_RATE+J944*TEMP_WORKER_RATE</f>
        <v>28918.661028381684</v>
      </c>
      <c r="L944" s="2">
        <f>A944*PRICE_TOM+B944*PRICE_CAR+C944*PRICE_MES</f>
        <v>54646</v>
      </c>
      <c r="M944" s="2">
        <f>A944*FERT_BED_TOM+B944*FERT_BED_CAR+C944*FERT_BED_MES</f>
        <v>13640</v>
      </c>
      <c r="N944" s="6">
        <f>IF(AND(D944&lt;=TOTAL_BEDS,J944&lt;=TEMP_WORKER_MAX*TEMP_WORKER_HRS),1,0)</f>
        <v>1</v>
      </c>
      <c r="O944" s="2">
        <f>L944-M944-K944-FIXED_COSTS</f>
        <v>-7912.6610283816844</v>
      </c>
      <c r="P944" s="2">
        <f>IF(N944=1,O944,"")</f>
        <v>-7912.6610283816844</v>
      </c>
    </row>
    <row r="945">
      <c r="A945" s="6">
        <v>1</v>
      </c>
      <c r="B945" s="6">
        <v>9</v>
      </c>
      <c r="C945" s="6">
        <v>11</v>
      </c>
      <c r="D945" s="6">
        <f>A945+B945+C945</f>
        <v>21</v>
      </c>
      <c r="E945" s="5">
        <f>IF(A945=0,0,A945*LABOR_HRS_WK_TOM*SEASON_WEEKS*(1+DIM_PCT_TOM)^A945)</f>
        <v>99.000000000000014</v>
      </c>
      <c r="F945" s="5">
        <f>IF(B945=0,0,B945*LABOR_HRS_WK_CAR*SEASON_WEEKS*(1+DIM_PCT_CAR)^B945)</f>
        <v>337.19300188586959</v>
      </c>
      <c r="G945" s="5">
        <f>IF(C945=0,0,C945*LABOR_HRS_WK_MES*SEASON_WEEKS*(1+DIM_PCT_MES)^C945)</f>
        <v>567.47998644235463</v>
      </c>
      <c r="H945" s="5">
        <f>E945+F945+G945</f>
        <v>1003.6729883282242</v>
      </c>
      <c r="I945" s="5">
        <f>MIN(H945,FARMER_HRS)</f>
        <v>720</v>
      </c>
      <c r="J945" s="5">
        <f>MAX(0,H945-FARMER_HRS)</f>
        <v>283.67298832822416</v>
      </c>
      <c r="K945" s="2">
        <f>I945*FARMER_RATE+J945*TEMP_WORKER_RATE</f>
        <v>29924.878269587225</v>
      </c>
      <c r="L945" s="2">
        <f>A945*PRICE_TOM+B945*PRICE_CAR+C945*PRICE_MES</f>
        <v>57346</v>
      </c>
      <c r="M945" s="2">
        <f>A945*FERT_BED_TOM+B945*FERT_BED_CAR+C945*FERT_BED_MES</f>
        <v>14520</v>
      </c>
      <c r="N945" s="6">
        <f>IF(AND(D945&lt;=TOTAL_BEDS,J945&lt;=TEMP_WORKER_MAX*TEMP_WORKER_HRS),1,0)</f>
        <v>1</v>
      </c>
      <c r="O945" s="2">
        <f>L945-M945-K945-FIXED_COSTS</f>
        <v>-7098.8782695872251</v>
      </c>
      <c r="P945" s="2">
        <f>IF(N945=1,O945,"")</f>
        <v>-7098.8782695872251</v>
      </c>
    </row>
    <row r="946">
      <c r="A946" s="6">
        <v>1</v>
      </c>
      <c r="B946" s="6">
        <v>9</v>
      </c>
      <c r="C946" s="6">
        <v>12</v>
      </c>
      <c r="D946" s="6">
        <f>A946+B946+C946</f>
        <v>22</v>
      </c>
      <c r="E946" s="5">
        <f>IF(A946=0,0,A946*LABOR_HRS_WK_TOM*SEASON_WEEKS*(1+DIM_PCT_TOM)^A946)</f>
        <v>99.000000000000014</v>
      </c>
      <c r="F946" s="5">
        <f>IF(B946=0,0,B946*LABOR_HRS_WK_CAR*SEASON_WEEKS*(1+DIM_PCT_CAR)^B946)</f>
        <v>337.19300188586959</v>
      </c>
      <c r="G946" s="5">
        <f>IF(C946=0,0,C946*LABOR_HRS_WK_MES*SEASON_WEEKS*(1+DIM_PCT_MES)^C946)</f>
        <v>626.807439570419</v>
      </c>
      <c r="H946" s="5">
        <f>E946+F946+G946</f>
        <v>1063.0004414562886</v>
      </c>
      <c r="I946" s="5">
        <f>MIN(H946,FARMER_HRS)</f>
        <v>720</v>
      </c>
      <c r="J946" s="5">
        <f>MAX(0,H946-FARMER_HRS)</f>
        <v>343.00044145628863</v>
      </c>
      <c r="K946" s="2">
        <f>I946*FARMER_RATE+J946*TEMP_WORKER_RATE</f>
        <v>30954.86877528279</v>
      </c>
      <c r="L946" s="2">
        <f>A946*PRICE_TOM+B946*PRICE_CAR+C946*PRICE_MES</f>
        <v>60046</v>
      </c>
      <c r="M946" s="2">
        <f>A946*FERT_BED_TOM+B946*FERT_BED_CAR+C946*FERT_BED_MES</f>
        <v>15400</v>
      </c>
      <c r="N946" s="6">
        <f>IF(AND(D946&lt;=TOTAL_BEDS,J946&lt;=TEMP_WORKER_MAX*TEMP_WORKER_HRS),1,0)</f>
        <v>1</v>
      </c>
      <c r="O946" s="2">
        <f>L946-M946-K946-FIXED_COSTS</f>
        <v>-6308.86877528279</v>
      </c>
      <c r="P946" s="2">
        <f>IF(N946=1,O946,"")</f>
        <v>-6308.86877528279</v>
      </c>
    </row>
    <row r="947">
      <c r="A947" s="6">
        <v>1</v>
      </c>
      <c r="B947" s="6">
        <v>9</v>
      </c>
      <c r="C947" s="6">
        <v>13</v>
      </c>
      <c r="D947" s="6">
        <f>A947+B947+C947</f>
        <v>23</v>
      </c>
      <c r="E947" s="5">
        <f>IF(A947=0,0,A947*LABOR_HRS_WK_TOM*SEASON_WEEKS*(1+DIM_PCT_TOM)^A947)</f>
        <v>99.000000000000014</v>
      </c>
      <c r="F947" s="5">
        <f>IF(B947=0,0,B947*LABOR_HRS_WK_CAR*SEASON_WEEKS*(1+DIM_PCT_CAR)^B947)</f>
        <v>337.19300188586959</v>
      </c>
      <c r="G947" s="5">
        <f>IF(C947=0,0,C947*LABOR_HRS_WK_MES*SEASON_WEEKS*(1+DIM_PCT_MES)^C947)</f>
        <v>687.52941027880331</v>
      </c>
      <c r="H947" s="5">
        <f>E947+F947+G947</f>
        <v>1123.722412164673</v>
      </c>
      <c r="I947" s="5">
        <f>MIN(H947,FARMER_HRS)</f>
        <v>720</v>
      </c>
      <c r="J947" s="5">
        <f>MAX(0,H947-FARMER_HRS)</f>
        <v>403.72241216467296</v>
      </c>
      <c r="K947" s="2">
        <f>I947*FARMER_RATE+J947*TEMP_WORKER_RATE</f>
        <v>32009.069655636682</v>
      </c>
      <c r="L947" s="2">
        <f>A947*PRICE_TOM+B947*PRICE_CAR+C947*PRICE_MES</f>
        <v>62746</v>
      </c>
      <c r="M947" s="2">
        <f>A947*FERT_BED_TOM+B947*FERT_BED_CAR+C947*FERT_BED_MES</f>
        <v>16280</v>
      </c>
      <c r="N947" s="6">
        <f>IF(AND(D947&lt;=TOTAL_BEDS,J947&lt;=TEMP_WORKER_MAX*TEMP_WORKER_HRS),1,0)</f>
        <v>1</v>
      </c>
      <c r="O947" s="2">
        <f>L947-M947-K947-FIXED_COSTS</f>
        <v>-5543.069655636682</v>
      </c>
      <c r="P947" s="2">
        <f>IF(N947=1,O947,"")</f>
        <v>-5543.069655636682</v>
      </c>
    </row>
    <row r="948">
      <c r="A948" s="6">
        <v>1</v>
      </c>
      <c r="B948" s="6">
        <v>9</v>
      </c>
      <c r="C948" s="6">
        <v>14</v>
      </c>
      <c r="D948" s="6">
        <f>A948+B948+C948</f>
        <v>24</v>
      </c>
      <c r="E948" s="5">
        <f>IF(A948=0,0,A948*LABOR_HRS_WK_TOM*SEASON_WEEKS*(1+DIM_PCT_TOM)^A948)</f>
        <v>99.000000000000014</v>
      </c>
      <c r="F948" s="5">
        <f>IF(B948=0,0,B948*LABOR_HRS_WK_CAR*SEASON_WEEKS*(1+DIM_PCT_CAR)^B948)</f>
        <v>337.19300188586959</v>
      </c>
      <c r="G948" s="5">
        <f>IF(C948=0,0,C948*LABOR_HRS_WK_MES*SEASON_WEEKS*(1+DIM_PCT_MES)^C948)</f>
        <v>749.67149159246435</v>
      </c>
      <c r="H948" s="5">
        <f>E948+F948+G948</f>
        <v>1185.864493478334</v>
      </c>
      <c r="I948" s="5">
        <f>MIN(H948,FARMER_HRS)</f>
        <v>720</v>
      </c>
      <c r="J948" s="5">
        <f>MAX(0,H948-FARMER_HRS)</f>
        <v>465.864493478334</v>
      </c>
      <c r="K948" s="2">
        <f>I948*FARMER_RATE+J948*TEMP_WORKER_RATE</f>
        <v>33087.925233998852</v>
      </c>
      <c r="L948" s="2">
        <f>A948*PRICE_TOM+B948*PRICE_CAR+C948*PRICE_MES</f>
        <v>65446</v>
      </c>
      <c r="M948" s="2">
        <f>A948*FERT_BED_TOM+B948*FERT_BED_CAR+C948*FERT_BED_MES</f>
        <v>17160</v>
      </c>
      <c r="N948" s="6">
        <f>IF(AND(D948&lt;=TOTAL_BEDS,J948&lt;=TEMP_WORKER_MAX*TEMP_WORKER_HRS),1,0)</f>
        <v>1</v>
      </c>
      <c r="O948" s="2">
        <f>L948-M948-K948-FIXED_COSTS</f>
        <v>-4801.9252339988525</v>
      </c>
      <c r="P948" s="2">
        <f>IF(N948=1,O948,"")</f>
        <v>-4801.9252339988525</v>
      </c>
    </row>
    <row r="949">
      <c r="A949" s="6">
        <v>1</v>
      </c>
      <c r="B949" s="6">
        <v>9</v>
      </c>
      <c r="C949" s="6">
        <v>15</v>
      </c>
      <c r="D949" s="6">
        <f>A949+B949+C949</f>
        <v>25</v>
      </c>
      <c r="E949" s="5">
        <f>IF(A949=0,0,A949*LABOR_HRS_WK_TOM*SEASON_WEEKS*(1+DIM_PCT_TOM)^A949)</f>
        <v>99.000000000000014</v>
      </c>
      <c r="F949" s="5">
        <f>IF(B949=0,0,B949*LABOR_HRS_WK_CAR*SEASON_WEEKS*(1+DIM_PCT_CAR)^B949)</f>
        <v>337.19300188586959</v>
      </c>
      <c r="G949" s="5">
        <f>IF(C949=0,0,C949*LABOR_HRS_WK_MES*SEASON_WEEKS*(1+DIM_PCT_MES)^C949)</f>
        <v>813.25969846861074</v>
      </c>
      <c r="H949" s="5">
        <f>E949+F949+G949</f>
        <v>1249.4527003544804</v>
      </c>
      <c r="I949" s="5">
        <f>MIN(H949,FARMER_HRS)</f>
        <v>720</v>
      </c>
      <c r="J949" s="5">
        <f>MAX(0,H949-FARMER_HRS)</f>
        <v>529.45270035448038</v>
      </c>
      <c r="K949" s="2">
        <f>I949*FARMER_RATE+J949*TEMP_WORKER_RATE</f>
        <v>34191.887158931953</v>
      </c>
      <c r="L949" s="2">
        <f>A949*PRICE_TOM+B949*PRICE_CAR+C949*PRICE_MES</f>
        <v>68146</v>
      </c>
      <c r="M949" s="2">
        <f>A949*FERT_BED_TOM+B949*FERT_BED_CAR+C949*FERT_BED_MES</f>
        <v>18040</v>
      </c>
      <c r="N949" s="6">
        <f>IF(AND(D949&lt;=TOTAL_BEDS,J949&lt;=TEMP_WORKER_MAX*TEMP_WORKER_HRS),1,0)</f>
        <v>1</v>
      </c>
      <c r="O949" s="2">
        <f>L949-M949-K949-FIXED_COSTS</f>
        <v>-4085.8871589319533</v>
      </c>
      <c r="P949" s="2">
        <f>IF(N949=1,O949,"")</f>
        <v>-4085.8871589319533</v>
      </c>
    </row>
    <row r="950">
      <c r="A950" s="6">
        <v>1</v>
      </c>
      <c r="B950" s="6">
        <v>9</v>
      </c>
      <c r="C950" s="6">
        <v>16</v>
      </c>
      <c r="D950" s="6">
        <f>A950+B950+C950</f>
        <v>26</v>
      </c>
      <c r="E950" s="5">
        <f>IF(A950=0,0,A950*LABOR_HRS_WK_TOM*SEASON_WEEKS*(1+DIM_PCT_TOM)^A950)</f>
        <v>99.000000000000014</v>
      </c>
      <c r="F950" s="5">
        <f>IF(B950=0,0,B950*LABOR_HRS_WK_CAR*SEASON_WEEKS*(1+DIM_PCT_CAR)^B950)</f>
        <v>337.19300188586959</v>
      </c>
      <c r="G950" s="5">
        <f>IF(C950=0,0,C950*LABOR_HRS_WK_MES*SEASON_WEEKS*(1+DIM_PCT_MES)^C950)</f>
        <v>878.32047434609967</v>
      </c>
      <c r="H950" s="5">
        <f>E950+F950+G950</f>
        <v>1314.5134762319692</v>
      </c>
      <c r="I950" s="5">
        <f>MIN(H950,FARMER_HRS)</f>
        <v>720</v>
      </c>
      <c r="J950" s="5">
        <f>MAX(0,H950-FARMER_HRS)</f>
        <v>594.51347623196921</v>
      </c>
      <c r="K950" s="2">
        <f>I950*FARMER_RATE+J950*TEMP_WORKER_RATE</f>
        <v>35321.414517916128</v>
      </c>
      <c r="L950" s="2">
        <f>A950*PRICE_TOM+B950*PRICE_CAR+C950*PRICE_MES</f>
        <v>70846</v>
      </c>
      <c r="M950" s="2">
        <f>A950*FERT_BED_TOM+B950*FERT_BED_CAR+C950*FERT_BED_MES</f>
        <v>18920</v>
      </c>
      <c r="N950" s="6">
        <f>IF(AND(D950&lt;=TOTAL_BEDS,J950&lt;=TEMP_WORKER_MAX*TEMP_WORKER_HRS),1,0)</f>
        <v>1</v>
      </c>
      <c r="O950" s="2">
        <f>L950-M950-K950-FIXED_COSTS</f>
        <v>-3395.4145179161278</v>
      </c>
      <c r="P950" s="2">
        <f>IF(N950=1,O950,"")</f>
        <v>-3395.4145179161278</v>
      </c>
    </row>
    <row r="951">
      <c r="A951" s="6">
        <v>1</v>
      </c>
      <c r="B951" s="6">
        <v>9</v>
      </c>
      <c r="C951" s="6">
        <v>17</v>
      </c>
      <c r="D951" s="6">
        <f>A951+B951+C951</f>
        <v>27</v>
      </c>
      <c r="E951" s="5">
        <f>IF(A951=0,0,A951*LABOR_HRS_WK_TOM*SEASON_WEEKS*(1+DIM_PCT_TOM)^A951)</f>
        <v>99.000000000000014</v>
      </c>
      <c r="F951" s="5">
        <f>IF(B951=0,0,B951*LABOR_HRS_WK_CAR*SEASON_WEEKS*(1+DIM_PCT_CAR)^B951)</f>
        <v>337.19300188586959</v>
      </c>
      <c r="G951" s="5">
        <f>IF(C951=0,0,C951*LABOR_HRS_WK_MES*SEASON_WEEKS*(1+DIM_PCT_MES)^C951)</f>
        <v>944.88069779263992</v>
      </c>
      <c r="H951" s="5">
        <f>E951+F951+G951</f>
        <v>1381.0736996785095</v>
      </c>
      <c r="I951" s="5">
        <f>MIN(H951,FARMER_HRS)</f>
        <v>720</v>
      </c>
      <c r="J951" s="5">
        <f>MAX(0,H951-FARMER_HRS)</f>
        <v>661.07369967850946</v>
      </c>
      <c r="K951" s="2">
        <f>I951*FARMER_RATE+J951*TEMP_WORKER_RATE</f>
        <v>36476.9739527519</v>
      </c>
      <c r="L951" s="2">
        <f>A951*PRICE_TOM+B951*PRICE_CAR+C951*PRICE_MES</f>
        <v>73546</v>
      </c>
      <c r="M951" s="2">
        <f>A951*FERT_BED_TOM+B951*FERT_BED_CAR+C951*FERT_BED_MES</f>
        <v>19800</v>
      </c>
      <c r="N951" s="6">
        <f>IF(AND(D951&lt;=TOTAL_BEDS,J951&lt;=TEMP_WORKER_MAX*TEMP_WORKER_HRS),1,0)</f>
        <v>1</v>
      </c>
      <c r="O951" s="2">
        <f>L951-M951-K951-FIXED_COSTS</f>
        <v>-2730.9739527518977</v>
      </c>
      <c r="P951" s="2">
        <f>IF(N951=1,O951,"")</f>
        <v>-2730.9739527518977</v>
      </c>
    </row>
    <row r="952">
      <c r="A952" s="6">
        <v>1</v>
      </c>
      <c r="B952" s="6">
        <v>9</v>
      </c>
      <c r="C952" s="6">
        <v>18</v>
      </c>
      <c r="D952" s="6">
        <f>A952+B952+C952</f>
        <v>28</v>
      </c>
      <c r="E952" s="5">
        <f>IF(A952=0,0,A952*LABOR_HRS_WK_TOM*SEASON_WEEKS*(1+DIM_PCT_TOM)^A952)</f>
        <v>99.000000000000014</v>
      </c>
      <c r="F952" s="5">
        <f>IF(B952=0,0,B952*LABOR_HRS_WK_CAR*SEASON_WEEKS*(1+DIM_PCT_CAR)^B952)</f>
        <v>337.19300188586959</v>
      </c>
      <c r="G952" s="5">
        <f>IF(C952=0,0,C952*LABOR_HRS_WK_MES*SEASON_WEEKS*(1+DIM_PCT_MES)^C952)</f>
        <v>1012.9676892512272</v>
      </c>
      <c r="H952" s="5">
        <f>E952+F952+G952</f>
        <v>1449.1606911370968</v>
      </c>
      <c r="I952" s="5">
        <f>MIN(H952,FARMER_HRS)</f>
        <v>720</v>
      </c>
      <c r="J952" s="5">
        <f>MAX(0,H952-FARMER_HRS)</f>
        <v>729.16069113709682</v>
      </c>
      <c r="K952" s="2">
        <f>I952*FARMER_RATE+J952*TEMP_WORKER_RATE</f>
        <v>37659.039776685706</v>
      </c>
      <c r="L952" s="2">
        <f>A952*PRICE_TOM+B952*PRICE_CAR+C952*PRICE_MES</f>
        <v>76246</v>
      </c>
      <c r="M952" s="2">
        <f>A952*FERT_BED_TOM+B952*FERT_BED_CAR+C952*FERT_BED_MES</f>
        <v>20680</v>
      </c>
      <c r="N952" s="6">
        <f>IF(AND(D952&lt;=TOTAL_BEDS,J952&lt;=TEMP_WORKER_MAX*TEMP_WORKER_HRS),1,0)</f>
        <v>1</v>
      </c>
      <c r="O952" s="2">
        <f>L952-M952-K952-FIXED_COSTS</f>
        <v>-2093.0397766857059</v>
      </c>
      <c r="P952" s="2">
        <f>IF(N952=1,O952,"")</f>
        <v>-2093.0397766857059</v>
      </c>
    </row>
    <row r="953">
      <c r="A953" s="6">
        <v>1</v>
      </c>
      <c r="B953" s="6">
        <v>9</v>
      </c>
      <c r="C953" s="6">
        <v>19</v>
      </c>
      <c r="D953" s="6">
        <f>A953+B953+C953</f>
        <v>29</v>
      </c>
      <c r="E953" s="5">
        <f>IF(A953=0,0,A953*LABOR_HRS_WK_TOM*SEASON_WEEKS*(1+DIM_PCT_TOM)^A953)</f>
        <v>99.000000000000014</v>
      </c>
      <c r="F953" s="5">
        <f>IF(B953=0,0,B953*LABOR_HRS_WK_CAR*SEASON_WEEKS*(1+DIM_PCT_CAR)^B953)</f>
        <v>337.19300188586959</v>
      </c>
      <c r="G953" s="5">
        <f>IF(C953=0,0,C953*LABOR_HRS_WK_MES*SEASON_WEEKS*(1+DIM_PCT_MES)^C953)</f>
        <v>1082.6092178872491</v>
      </c>
      <c r="H953" s="5">
        <f>E953+F953+G953</f>
        <v>1518.8022197731186</v>
      </c>
      <c r="I953" s="5">
        <f>MIN(H953,FARMER_HRS)</f>
        <v>720</v>
      </c>
      <c r="J953" s="5">
        <f>MAX(0,H953-FARMER_HRS)</f>
        <v>798.80221977311862</v>
      </c>
      <c r="K953" s="2">
        <f>I953*FARMER_RATE+J953*TEMP_WORKER_RATE</f>
        <v>38868.094093283311</v>
      </c>
      <c r="L953" s="2">
        <f>A953*PRICE_TOM+B953*PRICE_CAR+C953*PRICE_MES</f>
        <v>78946</v>
      </c>
      <c r="M953" s="2">
        <f>A953*FERT_BED_TOM+B953*FERT_BED_CAR+C953*FERT_BED_MES</f>
        <v>21560</v>
      </c>
      <c r="N953" s="6">
        <f>IF(AND(D953&lt;=TOTAL_BEDS,J953&lt;=TEMP_WORKER_MAX*TEMP_WORKER_HRS),1,0)</f>
        <v>1</v>
      </c>
      <c r="O953" s="2">
        <f>L953-M953-K953-FIXED_COSTS</f>
        <v>-1482.0940932833109</v>
      </c>
      <c r="P953" s="2">
        <f>IF(N953=1,O953,"")</f>
        <v>-1482.0940932833109</v>
      </c>
    </row>
    <row r="954">
      <c r="A954" s="6">
        <v>1</v>
      </c>
      <c r="B954" s="6">
        <v>9</v>
      </c>
      <c r="C954" s="6">
        <v>20</v>
      </c>
      <c r="D954" s="6">
        <f>A954+B954+C954</f>
        <v>30</v>
      </c>
      <c r="E954" s="5">
        <f>IF(A954=0,0,A954*LABOR_HRS_WK_TOM*SEASON_WEEKS*(1+DIM_PCT_TOM)^A954)</f>
        <v>99.000000000000014</v>
      </c>
      <c r="F954" s="5">
        <f>IF(B954=0,0,B954*LABOR_HRS_WK_CAR*SEASON_WEEKS*(1+DIM_PCT_CAR)^B954)</f>
        <v>337.19300188586959</v>
      </c>
      <c r="G954" s="5">
        <f>IF(C954=0,0,C954*LABOR_HRS_WK_MES*SEASON_WEEKS*(1+DIM_PCT_MES)^C954)</f>
        <v>1153.8335085377259</v>
      </c>
      <c r="H954" s="5">
        <f>E954+F954+G954</f>
        <v>1590.0265104235955</v>
      </c>
      <c r="I954" s="5">
        <f>MIN(H954,FARMER_HRS)</f>
        <v>720</v>
      </c>
      <c r="J954" s="5">
        <f>MAX(0,H954-FARMER_HRS)</f>
        <v>870.02651042359548</v>
      </c>
      <c r="K954" s="2">
        <f>I954*FARMER_RATE+J954*TEMP_WORKER_RATE</f>
        <v>40104.626917076312</v>
      </c>
      <c r="L954" s="2">
        <f>A954*PRICE_TOM+B954*PRICE_CAR+C954*PRICE_MES</f>
        <v>81646</v>
      </c>
      <c r="M954" s="2">
        <f>A954*FERT_BED_TOM+B954*FERT_BED_CAR+C954*FERT_BED_MES</f>
        <v>22440</v>
      </c>
      <c r="N954" s="6">
        <f>IF(AND(D954&lt;=TOTAL_BEDS,J954&lt;=TEMP_WORKER_MAX*TEMP_WORKER_HRS),1,0)</f>
        <v>1</v>
      </c>
      <c r="O954" s="2">
        <f>L954-M954-K954-FIXED_COSTS</f>
        <v>-898.62691707631166</v>
      </c>
      <c r="P954" s="2">
        <f>IF(N954=1,O954,"")</f>
        <v>-898.62691707631166</v>
      </c>
    </row>
    <row r="955">
      <c r="A955" s="6">
        <v>1</v>
      </c>
      <c r="B955" s="6">
        <v>9</v>
      </c>
      <c r="C955" s="6">
        <v>21</v>
      </c>
      <c r="D955" s="6">
        <f>A955+B955+C955</f>
        <v>31</v>
      </c>
      <c r="E955" s="5">
        <f>IF(A955=0,0,A955*LABOR_HRS_WK_TOM*SEASON_WEEKS*(1+DIM_PCT_TOM)^A955)</f>
        <v>99.000000000000014</v>
      </c>
      <c r="F955" s="5">
        <f>IF(B955=0,0,B955*LABOR_HRS_WK_CAR*SEASON_WEEKS*(1+DIM_PCT_CAR)^B955)</f>
        <v>337.19300188586959</v>
      </c>
      <c r="G955" s="5">
        <f>IF(C955=0,0,C955*LABOR_HRS_WK_MES*SEASON_WEEKS*(1+DIM_PCT_MES)^C955)</f>
        <v>1226.6692487641699</v>
      </c>
      <c r="H955" s="5">
        <f>E955+F955+G955</f>
        <v>1662.8622506500394</v>
      </c>
      <c r="I955" s="5">
        <f>MIN(H955,FARMER_HRS)</f>
        <v>720</v>
      </c>
      <c r="J955" s="5">
        <f>MAX(0,H955-FARMER_HRS)</f>
        <v>942.86225065003941</v>
      </c>
      <c r="K955" s="2">
        <f>I955*FARMER_RATE+J955*TEMP_WORKER_RATE</f>
        <v>41369.136296007629</v>
      </c>
      <c r="L955" s="2">
        <f>A955*PRICE_TOM+B955*PRICE_CAR+C955*PRICE_MES</f>
        <v>84346</v>
      </c>
      <c r="M955" s="2">
        <f>A955*FERT_BED_TOM+B955*FERT_BED_CAR+C955*FERT_BED_MES</f>
        <v>23320</v>
      </c>
      <c r="N955" s="6">
        <f>IF(AND(D955&lt;=TOTAL_BEDS,J955&lt;=TEMP_WORKER_MAX*TEMP_WORKER_HRS),1,0)</f>
        <v>1</v>
      </c>
      <c r="O955" s="2">
        <f>L955-M955-K955-FIXED_COSTS</f>
        <v>-343.13629600762943</v>
      </c>
      <c r="P955" s="2">
        <f>IF(N955=1,O955,"")</f>
        <v>-343.13629600762943</v>
      </c>
    </row>
    <row r="956">
      <c r="A956" s="6">
        <v>1</v>
      </c>
      <c r="B956" s="6">
        <v>9</v>
      </c>
      <c r="C956" s="6">
        <v>22</v>
      </c>
      <c r="D956" s="6">
        <f>A956+B956+C956</f>
        <v>32</v>
      </c>
      <c r="E956" s="5">
        <f>IF(A956=0,0,A956*LABOR_HRS_WK_TOM*SEASON_WEEKS*(1+DIM_PCT_TOM)^A956)</f>
        <v>99.000000000000014</v>
      </c>
      <c r="F956" s="5">
        <f>IF(B956=0,0,B956*LABOR_HRS_WK_CAR*SEASON_WEEKS*(1+DIM_PCT_CAR)^B956)</f>
        <v>337.19300188586959</v>
      </c>
      <c r="G956" s="5">
        <f>IF(C956=0,0,C956*LABOR_HRS_WK_MES*SEASON_WEEKS*(1+DIM_PCT_MES)^C956)</f>
        <v>1301.1455960105659</v>
      </c>
      <c r="H956" s="5">
        <f>E956+F956+G956</f>
        <v>1737.3385978964354</v>
      </c>
      <c r="I956" s="5">
        <f>MIN(H956,FARMER_HRS)</f>
        <v>720</v>
      </c>
      <c r="J956" s="5">
        <f>MAX(0,H956-FARMER_HRS)</f>
        <v>1017.3385978964354</v>
      </c>
      <c r="K956" s="2">
        <f>I956*FARMER_RATE+J956*TEMP_WORKER_RATE</f>
        <v>42662.128435702005</v>
      </c>
      <c r="L956" s="2">
        <f>A956*PRICE_TOM+B956*PRICE_CAR+C956*PRICE_MES</f>
        <v>87046</v>
      </c>
      <c r="M956" s="2">
        <f>A956*FERT_BED_TOM+B956*FERT_BED_CAR+C956*FERT_BED_MES</f>
        <v>24200</v>
      </c>
      <c r="N956" s="6">
        <f>IF(AND(D956&lt;=TOTAL_BEDS,J956&lt;=TEMP_WORKER_MAX*TEMP_WORKER_HRS),1,0)</f>
        <v>1</v>
      </c>
      <c r="O956" s="2">
        <f>L956-M956-K956-FIXED_COSTS</f>
        <v>183.87156429799506</v>
      </c>
      <c r="P956" s="2">
        <f>IF(N956=1,O956,"")</f>
        <v>183.87156429799506</v>
      </c>
    </row>
    <row r="957">
      <c r="A957" s="6">
        <v>1</v>
      </c>
      <c r="B957" s="6">
        <v>9</v>
      </c>
      <c r="C957" s="6">
        <v>23</v>
      </c>
      <c r="D957" s="6">
        <f>A957+B957+C957</f>
        <v>33</v>
      </c>
      <c r="E957" s="5">
        <f>IF(A957=0,0,A957*LABOR_HRS_WK_TOM*SEASON_WEEKS*(1+DIM_PCT_TOM)^A957)</f>
        <v>99.000000000000014</v>
      </c>
      <c r="F957" s="5">
        <f>IF(B957=0,0,B957*LABOR_HRS_WK_CAR*SEASON_WEEKS*(1+DIM_PCT_CAR)^B957)</f>
        <v>337.19300188586959</v>
      </c>
      <c r="G957" s="5">
        <f>IF(C957=0,0,C957*LABOR_HRS_WK_MES*SEASON_WEEKS*(1+DIM_PCT_MES)^C957)</f>
        <v>1377.2921848680023</v>
      </c>
      <c r="H957" s="5">
        <f>E957+F957+G957</f>
        <v>1813.4851867538719</v>
      </c>
      <c r="I957" s="5">
        <f>MIN(H957,FARMER_HRS)</f>
        <v>720</v>
      </c>
      <c r="J957" s="5">
        <f>MAX(0,H957-FARMER_HRS)</f>
        <v>1093.4851867538719</v>
      </c>
      <c r="K957" s="2">
        <f>I957*FARMER_RATE+J957*TEMP_WORKER_RATE</f>
        <v>43984.117825588051</v>
      </c>
      <c r="L957" s="2">
        <f>A957*PRICE_TOM+B957*PRICE_CAR+C957*PRICE_MES</f>
        <v>89746</v>
      </c>
      <c r="M957" s="2">
        <f>A957*FERT_BED_TOM+B957*FERT_BED_CAR+C957*FERT_BED_MES</f>
        <v>25080</v>
      </c>
      <c r="N957" s="6">
        <f>IF(AND(D957&lt;=TOTAL_BEDS,J957&lt;=TEMP_WORKER_MAX*TEMP_WORKER_HRS),1,0)</f>
        <v>1</v>
      </c>
      <c r="O957" s="2">
        <f>L957-M957-K957-FIXED_COSTS</f>
        <v>681.88217441194865</v>
      </c>
      <c r="P957" s="2">
        <f>IF(N957=1,O957,"")</f>
        <v>681.88217441194865</v>
      </c>
    </row>
    <row r="958">
      <c r="A958" s="6">
        <v>1</v>
      </c>
      <c r="B958" s="6">
        <v>9</v>
      </c>
      <c r="C958" s="6">
        <v>24</v>
      </c>
      <c r="D958" s="6">
        <f>A958+B958+C958</f>
        <v>34</v>
      </c>
      <c r="E958" s="5">
        <f>IF(A958=0,0,A958*LABOR_HRS_WK_TOM*SEASON_WEEKS*(1+DIM_PCT_TOM)^A958)</f>
        <v>99.000000000000014</v>
      </c>
      <c r="F958" s="5">
        <f>IF(B958=0,0,B958*LABOR_HRS_WK_CAR*SEASON_WEEKS*(1+DIM_PCT_CAR)^B958)</f>
        <v>337.19300188586959</v>
      </c>
      <c r="G958" s="5">
        <f>IF(C958=0,0,C958*LABOR_HRS_WK_MES*SEASON_WEEKS*(1+DIM_PCT_MES)^C958)</f>
        <v>1455.139134447498</v>
      </c>
      <c r="H958" s="5">
        <f>E958+F958+G958</f>
        <v>1891.3321363333675</v>
      </c>
      <c r="I958" s="5">
        <f>MIN(H958,FARMER_HRS)</f>
        <v>720</v>
      </c>
      <c r="J958" s="5">
        <f>MAX(0,H958-FARMER_HRS)</f>
        <v>1171.3321363333675</v>
      </c>
      <c r="K958" s="2">
        <f>I958*FARMER_RATE+J958*TEMP_WORKER_RATE</f>
        <v>45335.627366898741</v>
      </c>
      <c r="L958" s="2">
        <f>A958*PRICE_TOM+B958*PRICE_CAR+C958*PRICE_MES</f>
        <v>92446</v>
      </c>
      <c r="M958" s="2">
        <f>A958*FERT_BED_TOM+B958*FERT_BED_CAR+C958*FERT_BED_MES</f>
        <v>25960</v>
      </c>
      <c r="N958" s="6">
        <f>IF(AND(D958&lt;=TOTAL_BEDS,J958&lt;=TEMP_WORKER_MAX*TEMP_WORKER_HRS),1,0)</f>
        <v>1</v>
      </c>
      <c r="O958" s="2">
        <f>L958-M958-K958-FIXED_COSTS</f>
        <v>1150.3726331012585</v>
      </c>
      <c r="P958" s="2">
        <f>IF(N958=1,O958,"")</f>
        <v>1150.3726331012585</v>
      </c>
    </row>
    <row r="959">
      <c r="A959" s="6">
        <v>1</v>
      </c>
      <c r="B959" s="6">
        <v>9</v>
      </c>
      <c r="C959" s="6">
        <v>25</v>
      </c>
      <c r="D959" s="6">
        <f>A959+B959+C959</f>
        <v>35</v>
      </c>
      <c r="E959" s="5">
        <f>IF(A959=0,0,A959*LABOR_HRS_WK_TOM*SEASON_WEEKS*(1+DIM_PCT_TOM)^A959)</f>
        <v>99.000000000000014</v>
      </c>
      <c r="F959" s="5">
        <f>IF(B959=0,0,B959*LABOR_HRS_WK_CAR*SEASON_WEEKS*(1+DIM_PCT_CAR)^B959)</f>
        <v>337.19300188586959</v>
      </c>
      <c r="G959" s="5">
        <f>IF(C959=0,0,C959*LABOR_HRS_WK_MES*SEASON_WEEKS*(1+DIM_PCT_MES)^C959)</f>
        <v>1534.7170558625955</v>
      </c>
      <c r="H959" s="5">
        <f>E959+F959+G959</f>
        <v>1970.9100577484651</v>
      </c>
      <c r="I959" s="5">
        <f>MIN(H959,FARMER_HRS)</f>
        <v>720</v>
      </c>
      <c r="J959" s="5">
        <f>MAX(0,H959-FARMER_HRS)</f>
        <v>1250.9100577484651</v>
      </c>
      <c r="K959" s="2">
        <f>I959*FARMER_RATE+J959*TEMP_WORKER_RATE</f>
        <v>46717.188502577519</v>
      </c>
      <c r="L959" s="2">
        <f>A959*PRICE_TOM+B959*PRICE_CAR+C959*PRICE_MES</f>
        <v>95146</v>
      </c>
      <c r="M959" s="2">
        <f>A959*FERT_BED_TOM+B959*FERT_BED_CAR+C959*FERT_BED_MES</f>
        <v>26840</v>
      </c>
      <c r="N959" s="6">
        <f>IF(AND(D959&lt;=TOTAL_BEDS,J959&lt;=TEMP_WORKER_MAX*TEMP_WORKER_HRS),1,0)</f>
        <v>1</v>
      </c>
      <c r="O959" s="2">
        <f>L959-M959-K959-FIXED_COSTS</f>
        <v>1588.8114974224809</v>
      </c>
      <c r="P959" s="2">
        <f>IF(N959=1,O959,"")</f>
        <v>1588.8114974224809</v>
      </c>
    </row>
    <row r="960">
      <c r="A960" s="6">
        <v>1</v>
      </c>
      <c r="B960" s="6">
        <v>9</v>
      </c>
      <c r="C960" s="6">
        <v>26</v>
      </c>
      <c r="D960" s="6">
        <f>A960+B960+C960</f>
        <v>36</v>
      </c>
      <c r="E960" s="5">
        <f>IF(A960=0,0,A960*LABOR_HRS_WK_TOM*SEASON_WEEKS*(1+DIM_PCT_TOM)^A960)</f>
        <v>99.000000000000014</v>
      </c>
      <c r="F960" s="5">
        <f>IF(B960=0,0,B960*LABOR_HRS_WK_CAR*SEASON_WEEKS*(1+DIM_PCT_CAR)^B960)</f>
        <v>337.19300188586959</v>
      </c>
      <c r="G960" s="5">
        <f>IF(C960=0,0,C960*LABOR_HRS_WK_MES*SEASON_WEEKS*(1+DIM_PCT_MES)^C960)</f>
        <v>1616.0570598233128</v>
      </c>
      <c r="H960" s="5">
        <f>E960+F960+G960</f>
        <v>2052.2500617091823</v>
      </c>
      <c r="I960" s="5">
        <f>MIN(H960,FARMER_HRS)</f>
        <v>720</v>
      </c>
      <c r="J960" s="5">
        <f>MAX(0,H960-FARMER_HRS)</f>
        <v>1332.2500617091823</v>
      </c>
      <c r="K960" s="2">
        <f>I960*FARMER_RATE+J960*TEMP_WORKER_RATE</f>
        <v>48129.341349117749</v>
      </c>
      <c r="L960" s="2">
        <f>A960*PRICE_TOM+B960*PRICE_CAR+C960*PRICE_MES</f>
        <v>97846</v>
      </c>
      <c r="M960" s="2">
        <f>A960*FERT_BED_TOM+B960*FERT_BED_CAR+C960*FERT_BED_MES</f>
        <v>27720</v>
      </c>
      <c r="N960" s="6">
        <f>IF(AND(D960&lt;=TOTAL_BEDS,J960&lt;=TEMP_WORKER_MAX*TEMP_WORKER_HRS),1,0)</f>
        <v>1</v>
      </c>
      <c r="O960" s="2">
        <f>L960-M960-K960-FIXED_COSTS</f>
        <v>1996.6586508822511</v>
      </c>
      <c r="P960" s="2">
        <f>IF(N960=1,O960,"")</f>
        <v>1996.6586508822511</v>
      </c>
    </row>
    <row r="961">
      <c r="A961" s="6">
        <v>1</v>
      </c>
      <c r="B961" s="6">
        <v>9</v>
      </c>
      <c r="C961" s="6">
        <v>27</v>
      </c>
      <c r="D961" s="6">
        <f>A961+B961+C961</f>
        <v>37</v>
      </c>
      <c r="E961" s="5">
        <f>IF(A961=0,0,A961*LABOR_HRS_WK_TOM*SEASON_WEEKS*(1+DIM_PCT_TOM)^A961)</f>
        <v>99.000000000000014</v>
      </c>
      <c r="F961" s="5">
        <f>IF(B961=0,0,B961*LABOR_HRS_WK_CAR*SEASON_WEEKS*(1+DIM_PCT_CAR)^B961)</f>
        <v>337.19300188586959</v>
      </c>
      <c r="G961" s="5">
        <f>IF(C961=0,0,C961*LABOR_HRS_WK_MES*SEASON_WEEKS*(1+DIM_PCT_MES)^C961)</f>
        <v>1699.19076434307</v>
      </c>
      <c r="H961" s="5">
        <f>E961+F961+G961</f>
        <v>2135.3837662289397</v>
      </c>
      <c r="I961" s="5">
        <f>MIN(H961,FARMER_HRS)</f>
        <v>720</v>
      </c>
      <c r="J961" s="5">
        <f>MAX(0,H961-FARMER_HRS)</f>
        <v>1415.3837662289397</v>
      </c>
      <c r="K961" s="2">
        <f>I961*FARMER_RATE+J961*TEMP_WORKER_RATE</f>
        <v>49572.634830363531</v>
      </c>
      <c r="L961" s="2">
        <f>A961*PRICE_TOM+B961*PRICE_CAR+C961*PRICE_MES</f>
        <v>100546</v>
      </c>
      <c r="M961" s="2">
        <f>A961*FERT_BED_TOM+B961*FERT_BED_CAR+C961*FERT_BED_MES</f>
        <v>28600</v>
      </c>
      <c r="N961" s="6">
        <f>IF(AND(D961&lt;=TOTAL_BEDS,J961&lt;=TEMP_WORKER_MAX*TEMP_WORKER_HRS),1,0)</f>
        <v>1</v>
      </c>
      <c r="O961" s="2">
        <f>L961-M961-K961-FIXED_COSTS</f>
        <v>2373.3651696364686</v>
      </c>
      <c r="P961" s="2">
        <f>IF(N961=1,O961,"")</f>
        <v>2373.3651696364686</v>
      </c>
    </row>
    <row r="962">
      <c r="A962" s="6">
        <v>1</v>
      </c>
      <c r="B962" s="6">
        <v>9</v>
      </c>
      <c r="C962" s="6">
        <v>28</v>
      </c>
      <c r="D962" s="6">
        <f>A962+B962+C962</f>
        <v>38</v>
      </c>
      <c r="E962" s="5">
        <f>IF(A962=0,0,A962*LABOR_HRS_WK_TOM*SEASON_WEEKS*(1+DIM_PCT_TOM)^A962)</f>
        <v>99.000000000000014</v>
      </c>
      <c r="F962" s="5">
        <f>IF(B962=0,0,B962*LABOR_HRS_WK_CAR*SEASON_WEEKS*(1+DIM_PCT_CAR)^B962)</f>
        <v>337.19300188586959</v>
      </c>
      <c r="G962" s="5">
        <f>IF(C962=0,0,C962*LABOR_HRS_WK_MES*SEASON_WEEKS*(1+DIM_PCT_MES)^C962)</f>
        <v>1784.1503025602233</v>
      </c>
      <c r="H962" s="5">
        <f>E962+F962+G962</f>
        <v>2220.343304446093</v>
      </c>
      <c r="I962" s="5">
        <f>MIN(H962,FARMER_HRS)</f>
        <v>720</v>
      </c>
      <c r="J962" s="5">
        <f>MAX(0,H962-FARMER_HRS)</f>
        <v>1500.343304446093</v>
      </c>
      <c r="K962" s="2">
        <f>I962*FARMER_RATE+J962*TEMP_WORKER_RATE</f>
        <v>51047.62681330023</v>
      </c>
      <c r="L962" s="2">
        <f>A962*PRICE_TOM+B962*PRICE_CAR+C962*PRICE_MES</f>
        <v>103246</v>
      </c>
      <c r="M962" s="2">
        <f>A962*FERT_BED_TOM+B962*FERT_BED_CAR+C962*FERT_BED_MES</f>
        <v>29480</v>
      </c>
      <c r="N962" s="6">
        <f>IF(AND(D962&lt;=TOTAL_BEDS,J962&lt;=TEMP_WORKER_MAX*TEMP_WORKER_HRS),1,0)</f>
        <v>1</v>
      </c>
      <c r="O962" s="2">
        <f>L962-M962-K962-FIXED_COSTS</f>
        <v>2718.3731866997696</v>
      </c>
      <c r="P962" s="2">
        <f>IF(N962=1,O962,"")</f>
        <v>2718.3731866997696</v>
      </c>
    </row>
    <row r="963">
      <c r="A963" s="6">
        <v>1</v>
      </c>
      <c r="B963" s="6">
        <v>9</v>
      </c>
      <c r="C963" s="6">
        <v>29</v>
      </c>
      <c r="D963" s="6">
        <f>A963+B963+C963</f>
        <v>39</v>
      </c>
      <c r="E963" s="5">
        <f>IF(A963=0,0,A963*LABOR_HRS_WK_TOM*SEASON_WEEKS*(1+DIM_PCT_TOM)^A963)</f>
        <v>99.000000000000014</v>
      </c>
      <c r="F963" s="5">
        <f>IF(B963=0,0,B963*LABOR_HRS_WK_CAR*SEASON_WEEKS*(1+DIM_PCT_CAR)^B963)</f>
        <v>337.19300188586959</v>
      </c>
      <c r="G963" s="5">
        <f>IF(C963=0,0,C963*LABOR_HRS_WK_MES*SEASON_WEEKS*(1+DIM_PCT_MES)^C963)</f>
        <v>1870.9683306758766</v>
      </c>
      <c r="H963" s="5">
        <f>E963+F963+G963</f>
        <v>2307.1613325617463</v>
      </c>
      <c r="I963" s="5">
        <f>MIN(H963,FARMER_HRS)</f>
        <v>720</v>
      </c>
      <c r="J963" s="5">
        <f>MAX(0,H963-FARMER_HRS)</f>
        <v>1587.1613325617463</v>
      </c>
      <c r="K963" s="2">
        <f>I963*FARMER_RATE+J963*TEMP_WORKER_RATE</f>
        <v>52554.88424586365</v>
      </c>
      <c r="L963" s="2">
        <f>A963*PRICE_TOM+B963*PRICE_CAR+C963*PRICE_MES</f>
        <v>105946</v>
      </c>
      <c r="M963" s="2">
        <f>A963*FERT_BED_TOM+B963*FERT_BED_CAR+C963*FERT_BED_MES</f>
        <v>30360</v>
      </c>
      <c r="N963" s="6">
        <f>IF(AND(D963&lt;=TOTAL_BEDS,J963&lt;=TEMP_WORKER_MAX*TEMP_WORKER_HRS),1,0)</f>
        <v>1</v>
      </c>
      <c r="O963" s="2">
        <f>L963-M963-K963-FIXED_COSTS</f>
        <v>3031.11575413635</v>
      </c>
      <c r="P963" s="2">
        <f>IF(N963=1,O963,"")</f>
        <v>3031.11575413635</v>
      </c>
    </row>
    <row r="964">
      <c r="A964" s="6">
        <v>1</v>
      </c>
      <c r="B964" s="6">
        <v>9</v>
      </c>
      <c r="C964" s="6">
        <v>30</v>
      </c>
      <c r="D964" s="6">
        <f>A964+B964+C964</f>
        <v>40</v>
      </c>
      <c r="E964" s="5">
        <f>IF(A964=0,0,A964*LABOR_HRS_WK_TOM*SEASON_WEEKS*(1+DIM_PCT_TOM)^A964)</f>
        <v>99.000000000000014</v>
      </c>
      <c r="F964" s="5">
        <f>IF(B964=0,0,B964*LABOR_HRS_WK_CAR*SEASON_WEEKS*(1+DIM_PCT_CAR)^B964)</f>
        <v>337.19300188586959</v>
      </c>
      <c r="G964" s="5">
        <f>IF(C964=0,0,C964*LABOR_HRS_WK_MES*SEASON_WEEKS*(1+DIM_PCT_MES)^C964)</f>
        <v>1959.6780360096466</v>
      </c>
      <c r="H964" s="5">
        <f>E964+F964+G964</f>
        <v>2395.8710378955161</v>
      </c>
      <c r="I964" s="5">
        <f>MIN(H964,FARMER_HRS)</f>
        <v>720</v>
      </c>
      <c r="J964" s="5">
        <f>MAX(0,H964-FARMER_HRS)</f>
        <v>1675.8710378955161</v>
      </c>
      <c r="K964" s="2">
        <f>I964*FARMER_RATE+J964*TEMP_WORKER_RATE</f>
        <v>54094.983296797152</v>
      </c>
      <c r="L964" s="2">
        <f>A964*PRICE_TOM+B964*PRICE_CAR+C964*PRICE_MES</f>
        <v>108646</v>
      </c>
      <c r="M964" s="2">
        <f>A964*FERT_BED_TOM+B964*FERT_BED_CAR+C964*FERT_BED_MES</f>
        <v>31240</v>
      </c>
      <c r="N964" s="6">
        <f>IF(AND(D964&lt;=TOTAL_BEDS,J964&lt;=TEMP_WORKER_MAX*TEMP_WORKER_HRS),1,0)</f>
        <v>1</v>
      </c>
      <c r="O964" s="2">
        <f>L964-M964-K964-FIXED_COSTS</f>
        <v>3311.0167032028476</v>
      </c>
      <c r="P964" s="2">
        <f>IF(N964=1,O964,"")</f>
        <v>3311.0167032028476</v>
      </c>
    </row>
    <row r="965">
      <c r="A965" s="6">
        <v>1</v>
      </c>
      <c r="B965" s="6">
        <v>10</v>
      </c>
      <c r="C965" s="6">
        <v>0</v>
      </c>
      <c r="D965" s="6">
        <f>A965+B965+C965</f>
        <v>11</v>
      </c>
      <c r="E965" s="5">
        <f>IF(A965=0,0,A965*LABOR_HRS_WK_TOM*SEASON_WEEKS*(1+DIM_PCT_TOM)^A965)</f>
        <v>99.000000000000014</v>
      </c>
      <c r="F965" s="5">
        <f>IF(B965=0,0,B965*LABOR_HRS_WK_CAR*SEASON_WEEKS*(1+DIM_PCT_CAR)^B965)</f>
        <v>384.025363258907</v>
      </c>
      <c r="G965" s="5">
        <f>IF(C965=0,0,C965*LABOR_HRS_WK_MES*SEASON_WEEKS*(1+DIM_PCT_MES)^C965)</f>
        <v>0</v>
      </c>
      <c r="H965" s="5">
        <f>E965+F965+G965</f>
        <v>483.025363258907</v>
      </c>
      <c r="I965" s="5">
        <f>MIN(H965,FARMER_HRS)</f>
        <v>483.025363258907</v>
      </c>
      <c r="J965" s="5">
        <f>MAX(0,H965-FARMER_HRS)</f>
        <v>0</v>
      </c>
      <c r="K965" s="2">
        <f>I965*FARMER_RATE+J965*TEMP_WORKER_RATE</f>
        <v>16771.714002045381</v>
      </c>
      <c r="L965" s="2">
        <f>A965*PRICE_TOM+B965*PRICE_CAR+C965*PRICE_MES</f>
        <v>29740</v>
      </c>
      <c r="M965" s="2">
        <f>A965*FERT_BED_TOM+B965*FERT_BED_CAR+C965*FERT_BED_MES</f>
        <v>5280</v>
      </c>
      <c r="N965" s="6">
        <f>IF(AND(D965&lt;=TOTAL_BEDS,J965&lt;=TEMP_WORKER_MAX*TEMP_WORKER_HRS),1,0)</f>
        <v>1</v>
      </c>
      <c r="O965" s="2">
        <f>L965-M965-K965-FIXED_COSTS</f>
        <v>-12311.714002045381</v>
      </c>
      <c r="P965" s="2">
        <f>IF(N965=1,O965,"")</f>
        <v>-12311.714002045381</v>
      </c>
    </row>
    <row r="966">
      <c r="A966" s="6">
        <v>1</v>
      </c>
      <c r="B966" s="6">
        <v>10</v>
      </c>
      <c r="C966" s="6">
        <v>1</v>
      </c>
      <c r="D966" s="6">
        <f>A966+B966+C966</f>
        <v>12</v>
      </c>
      <c r="E966" s="5">
        <f>IF(A966=0,0,A966*LABOR_HRS_WK_TOM*SEASON_WEEKS*(1+DIM_PCT_TOM)^A966)</f>
        <v>99.000000000000014</v>
      </c>
      <c r="F966" s="5">
        <f>IF(B966=0,0,B966*LABOR_HRS_WK_CAR*SEASON_WEEKS*(1+DIM_PCT_CAR)^B966)</f>
        <v>384.025363258907</v>
      </c>
      <c r="G966" s="5">
        <f>IF(C966=0,0,C966*LABOR_HRS_WK_MES*SEASON_WEEKS*(1+DIM_PCT_MES)^C966)</f>
        <v>45.5625</v>
      </c>
      <c r="H966" s="5">
        <f>E966+F966+G966</f>
        <v>528.587863258907</v>
      </c>
      <c r="I966" s="5">
        <f>MIN(H966,FARMER_HRS)</f>
        <v>528.587863258907</v>
      </c>
      <c r="J966" s="5">
        <f>MAX(0,H966-FARMER_HRS)</f>
        <v>0</v>
      </c>
      <c r="K966" s="2">
        <f>I966*FARMER_RATE+J966*TEMP_WORKER_RATE</f>
        <v>18353.745252045381</v>
      </c>
      <c r="L966" s="2">
        <f>A966*PRICE_TOM+B966*PRICE_CAR+C966*PRICE_MES</f>
        <v>32440</v>
      </c>
      <c r="M966" s="2">
        <f>A966*FERT_BED_TOM+B966*FERT_BED_CAR+C966*FERT_BED_MES</f>
        <v>6160</v>
      </c>
      <c r="N966" s="6">
        <f>IF(AND(D966&lt;=TOTAL_BEDS,J966&lt;=TEMP_WORKER_MAX*TEMP_WORKER_HRS),1,0)</f>
        <v>1</v>
      </c>
      <c r="O966" s="2">
        <f>L966-M966-K966-FIXED_COSTS</f>
        <v>-12073.745252045381</v>
      </c>
      <c r="P966" s="2">
        <f>IF(N966=1,O966,"")</f>
        <v>-12073.745252045381</v>
      </c>
    </row>
    <row r="967">
      <c r="A967" s="6">
        <v>1</v>
      </c>
      <c r="B967" s="6">
        <v>10</v>
      </c>
      <c r="C967" s="6">
        <v>2</v>
      </c>
      <c r="D967" s="6">
        <f>A967+B967+C967</f>
        <v>13</v>
      </c>
      <c r="E967" s="5">
        <f>IF(A967=0,0,A967*LABOR_HRS_WK_TOM*SEASON_WEEKS*(1+DIM_PCT_TOM)^A967)</f>
        <v>99.000000000000014</v>
      </c>
      <c r="F967" s="5">
        <f>IF(B967=0,0,B967*LABOR_HRS_WK_CAR*SEASON_WEEKS*(1+DIM_PCT_CAR)^B967)</f>
        <v>384.025363258907</v>
      </c>
      <c r="G967" s="5">
        <f>IF(C967=0,0,C967*LABOR_HRS_WK_MES*SEASON_WEEKS*(1+DIM_PCT_MES)^C967)</f>
        <v>92.2640625</v>
      </c>
      <c r="H967" s="5">
        <f>E967+F967+G967</f>
        <v>575.289425758907</v>
      </c>
      <c r="I967" s="5">
        <f>MIN(H967,FARMER_HRS)</f>
        <v>575.289425758907</v>
      </c>
      <c r="J967" s="5">
        <f>MAX(0,H967-FARMER_HRS)</f>
        <v>0</v>
      </c>
      <c r="K967" s="2">
        <f>I967*FARMER_RATE+J967*TEMP_WORKER_RATE</f>
        <v>19975.327283295381</v>
      </c>
      <c r="L967" s="2">
        <f>A967*PRICE_TOM+B967*PRICE_CAR+C967*PRICE_MES</f>
        <v>35140</v>
      </c>
      <c r="M967" s="2">
        <f>A967*FERT_BED_TOM+B967*FERT_BED_CAR+C967*FERT_BED_MES</f>
        <v>7040</v>
      </c>
      <c r="N967" s="6">
        <f>IF(AND(D967&lt;=TOTAL_BEDS,J967&lt;=TEMP_WORKER_MAX*TEMP_WORKER_HRS),1,0)</f>
        <v>1</v>
      </c>
      <c r="O967" s="2">
        <f>L967-M967-K967-FIXED_COSTS</f>
        <v>-11875.327283295381</v>
      </c>
      <c r="P967" s="2">
        <f>IF(N967=1,O967,"")</f>
        <v>-11875.327283295381</v>
      </c>
    </row>
    <row r="968">
      <c r="A968" s="6">
        <v>1</v>
      </c>
      <c r="B968" s="6">
        <v>10</v>
      </c>
      <c r="C968" s="6">
        <v>3</v>
      </c>
      <c r="D968" s="6">
        <f>A968+B968+C968</f>
        <v>14</v>
      </c>
      <c r="E968" s="5">
        <f>IF(A968=0,0,A968*LABOR_HRS_WK_TOM*SEASON_WEEKS*(1+DIM_PCT_TOM)^A968)</f>
        <v>99.000000000000014</v>
      </c>
      <c r="F968" s="5">
        <f>IF(B968=0,0,B968*LABOR_HRS_WK_CAR*SEASON_WEEKS*(1+DIM_PCT_CAR)^B968)</f>
        <v>384.025363258907</v>
      </c>
      <c r="G968" s="5">
        <f>IF(C968=0,0,C968*LABOR_HRS_WK_MES*SEASON_WEEKS*(1+DIM_PCT_MES)^C968)</f>
        <v>140.12604492187498</v>
      </c>
      <c r="H968" s="5">
        <f>E968+F968+G968</f>
        <v>623.151408180782</v>
      </c>
      <c r="I968" s="5">
        <f>MIN(H968,FARMER_HRS)</f>
        <v>623.151408180782</v>
      </c>
      <c r="J968" s="5">
        <f>MAX(0,H968-FARMER_HRS)</f>
        <v>0</v>
      </c>
      <c r="K968" s="2">
        <f>I968*FARMER_RATE+J968*TEMP_WORKER_RATE</f>
        <v>21637.201672943818</v>
      </c>
      <c r="L968" s="2">
        <f>A968*PRICE_TOM+B968*PRICE_CAR+C968*PRICE_MES</f>
        <v>37840</v>
      </c>
      <c r="M968" s="2">
        <f>A968*FERT_BED_TOM+B968*FERT_BED_CAR+C968*FERT_BED_MES</f>
        <v>7920</v>
      </c>
      <c r="N968" s="6">
        <f>IF(AND(D968&lt;=TOTAL_BEDS,J968&lt;=TEMP_WORKER_MAX*TEMP_WORKER_HRS),1,0)</f>
        <v>1</v>
      </c>
      <c r="O968" s="2">
        <f>L968-M968-K968-FIXED_COSTS</f>
        <v>-11717.201672943818</v>
      </c>
      <c r="P968" s="2">
        <f>IF(N968=1,O968,"")</f>
        <v>-11717.201672943818</v>
      </c>
    </row>
    <row r="969">
      <c r="A969" s="6">
        <v>1</v>
      </c>
      <c r="B969" s="6">
        <v>10</v>
      </c>
      <c r="C969" s="6">
        <v>4</v>
      </c>
      <c r="D969" s="6">
        <f>A969+B969+C969</f>
        <v>15</v>
      </c>
      <c r="E969" s="5">
        <f>IF(A969=0,0,A969*LABOR_HRS_WK_TOM*SEASON_WEEKS*(1+DIM_PCT_TOM)^A969)</f>
        <v>99.000000000000014</v>
      </c>
      <c r="F969" s="5">
        <f>IF(B969=0,0,B969*LABOR_HRS_WK_CAR*SEASON_WEEKS*(1+DIM_PCT_CAR)^B969)</f>
        <v>384.025363258907</v>
      </c>
      <c r="G969" s="5">
        <f>IF(C969=0,0,C969*LABOR_HRS_WK_MES*SEASON_WEEKS*(1+DIM_PCT_MES)^C969)</f>
        <v>189.17016064453119</v>
      </c>
      <c r="H969" s="5">
        <f>E969+F969+G969</f>
        <v>672.19552390343824</v>
      </c>
      <c r="I969" s="5">
        <f>MIN(H969,FARMER_HRS)</f>
        <v>672.19552390343824</v>
      </c>
      <c r="J969" s="5">
        <f>MAX(0,H969-FARMER_HRS)</f>
        <v>0</v>
      </c>
      <c r="K969" s="2">
        <f>I969*FARMER_RATE+J969*TEMP_WORKER_RATE</f>
        <v>23340.122357758271</v>
      </c>
      <c r="L969" s="2">
        <f>A969*PRICE_TOM+B969*PRICE_CAR+C969*PRICE_MES</f>
        <v>40540</v>
      </c>
      <c r="M969" s="2">
        <f>A969*FERT_BED_TOM+B969*FERT_BED_CAR+C969*FERT_BED_MES</f>
        <v>8800</v>
      </c>
      <c r="N969" s="6">
        <f>IF(AND(D969&lt;=TOTAL_BEDS,J969&lt;=TEMP_WORKER_MAX*TEMP_WORKER_HRS),1,0)</f>
        <v>1</v>
      </c>
      <c r="O969" s="2">
        <f>L969-M969-K969-FIXED_COSTS</f>
        <v>-11600.122357758271</v>
      </c>
      <c r="P969" s="2">
        <f>IF(N969=1,O969,"")</f>
        <v>-11600.122357758271</v>
      </c>
    </row>
    <row r="970">
      <c r="A970" s="6">
        <v>1</v>
      </c>
      <c r="B970" s="6">
        <v>10</v>
      </c>
      <c r="C970" s="6">
        <v>5</v>
      </c>
      <c r="D970" s="6">
        <f>A970+B970+C970</f>
        <v>16</v>
      </c>
      <c r="E970" s="5">
        <f>IF(A970=0,0,A970*LABOR_HRS_WK_TOM*SEASON_WEEKS*(1+DIM_PCT_TOM)^A970)</f>
        <v>99.000000000000014</v>
      </c>
      <c r="F970" s="5">
        <f>IF(B970=0,0,B970*LABOR_HRS_WK_CAR*SEASON_WEEKS*(1+DIM_PCT_CAR)^B970)</f>
        <v>384.025363258907</v>
      </c>
      <c r="G970" s="5">
        <f>IF(C970=0,0,C970*LABOR_HRS_WK_MES*SEASON_WEEKS*(1+DIM_PCT_MES)^C970)</f>
        <v>239.41848456573481</v>
      </c>
      <c r="H970" s="5">
        <f>E970+F970+G970</f>
        <v>722.44384782464181</v>
      </c>
      <c r="I970" s="5">
        <f>MIN(H970,FARMER_HRS)</f>
        <v>720</v>
      </c>
      <c r="J970" s="5">
        <f>MAX(0,H970-FARMER_HRS)</f>
        <v>2.4438478246418072</v>
      </c>
      <c r="K970" s="2">
        <f>I970*FARMER_RATE+J970*TEMP_WORKER_RATE</f>
        <v>25042.427913622254</v>
      </c>
      <c r="L970" s="2">
        <f>A970*PRICE_TOM+B970*PRICE_CAR+C970*PRICE_MES</f>
        <v>43240</v>
      </c>
      <c r="M970" s="2">
        <f>A970*FERT_BED_TOM+B970*FERT_BED_CAR+C970*FERT_BED_MES</f>
        <v>9680</v>
      </c>
      <c r="N970" s="6">
        <f>IF(AND(D970&lt;=TOTAL_BEDS,J970&lt;=TEMP_WORKER_MAX*TEMP_WORKER_HRS),1,0)</f>
        <v>1</v>
      </c>
      <c r="O970" s="2">
        <f>L970-M970-K970-FIXED_COSTS</f>
        <v>-11482.427913622254</v>
      </c>
      <c r="P970" s="2">
        <f>IF(N970=1,O970,"")</f>
        <v>-11482.427913622254</v>
      </c>
    </row>
    <row r="971">
      <c r="A971" s="6">
        <v>1</v>
      </c>
      <c r="B971" s="6">
        <v>10</v>
      </c>
      <c r="C971" s="6">
        <v>6</v>
      </c>
      <c r="D971" s="6">
        <f>A971+B971+C971</f>
        <v>17</v>
      </c>
      <c r="E971" s="5">
        <f>IF(A971=0,0,A971*LABOR_HRS_WK_TOM*SEASON_WEEKS*(1+DIM_PCT_TOM)^A971)</f>
        <v>99.000000000000014</v>
      </c>
      <c r="F971" s="5">
        <f>IF(B971=0,0,B971*LABOR_HRS_WK_CAR*SEASON_WEEKS*(1+DIM_PCT_CAR)^B971)</f>
        <v>384.025363258907</v>
      </c>
      <c r="G971" s="5">
        <f>IF(C971=0,0,C971*LABOR_HRS_WK_MES*SEASON_WEEKS*(1+DIM_PCT_MES)^C971)</f>
        <v>290.89345874736773</v>
      </c>
      <c r="H971" s="5">
        <f>E971+F971+G971</f>
        <v>773.9188220062747</v>
      </c>
      <c r="I971" s="5">
        <f>MIN(H971,FARMER_HRS)</f>
        <v>720</v>
      </c>
      <c r="J971" s="5">
        <f>MAX(0,H971-FARMER_HRS)</f>
        <v>53.918822006274695</v>
      </c>
      <c r="K971" s="2">
        <f>I971*FARMER_RATE+J971*TEMP_WORKER_RATE</f>
        <v>25936.090659831159</v>
      </c>
      <c r="L971" s="2">
        <f>A971*PRICE_TOM+B971*PRICE_CAR+C971*PRICE_MES</f>
        <v>45940</v>
      </c>
      <c r="M971" s="2">
        <f>A971*FERT_BED_TOM+B971*FERT_BED_CAR+C971*FERT_BED_MES</f>
        <v>10560</v>
      </c>
      <c r="N971" s="6">
        <f>IF(AND(D971&lt;=TOTAL_BEDS,J971&lt;=TEMP_WORKER_MAX*TEMP_WORKER_HRS),1,0)</f>
        <v>1</v>
      </c>
      <c r="O971" s="2">
        <f>L971-M971-K971-FIXED_COSTS</f>
        <v>-10556.090659831159</v>
      </c>
      <c r="P971" s="2">
        <f>IF(N971=1,O971,"")</f>
        <v>-10556.090659831159</v>
      </c>
    </row>
    <row r="972">
      <c r="A972" s="6">
        <v>1</v>
      </c>
      <c r="B972" s="6">
        <v>10</v>
      </c>
      <c r="C972" s="6">
        <v>7</v>
      </c>
      <c r="D972" s="6">
        <f>A972+B972+C972</f>
        <v>18</v>
      </c>
      <c r="E972" s="5">
        <f>IF(A972=0,0,A972*LABOR_HRS_WK_TOM*SEASON_WEEKS*(1+DIM_PCT_TOM)^A972)</f>
        <v>99.000000000000014</v>
      </c>
      <c r="F972" s="5">
        <f>IF(B972=0,0,B972*LABOR_HRS_WK_CAR*SEASON_WEEKS*(1+DIM_PCT_CAR)^B972)</f>
        <v>384.025363258907</v>
      </c>
      <c r="G972" s="5">
        <f>IF(C972=0,0,C972*LABOR_HRS_WK_MES*SEASON_WEEKS*(1+DIM_PCT_MES)^C972)</f>
        <v>343.61789814532818</v>
      </c>
      <c r="H972" s="5">
        <f>E972+F972+G972</f>
        <v>826.6432614042352</v>
      </c>
      <c r="I972" s="5">
        <f>MIN(H972,FARMER_HRS)</f>
        <v>720</v>
      </c>
      <c r="J972" s="5">
        <f>MAX(0,H972-FARMER_HRS)</f>
        <v>106.6432614042352</v>
      </c>
      <c r="K972" s="2">
        <f>I972*FARMER_RATE+J972*TEMP_WORKER_RATE</f>
        <v>26851.445510490194</v>
      </c>
      <c r="L972" s="2">
        <f>A972*PRICE_TOM+B972*PRICE_CAR+C972*PRICE_MES</f>
        <v>48640</v>
      </c>
      <c r="M972" s="2">
        <f>A972*FERT_BED_TOM+B972*FERT_BED_CAR+C972*FERT_BED_MES</f>
        <v>11440</v>
      </c>
      <c r="N972" s="6">
        <f>IF(AND(D972&lt;=TOTAL_BEDS,J972&lt;=TEMP_WORKER_MAX*TEMP_WORKER_HRS),1,0)</f>
        <v>1</v>
      </c>
      <c r="O972" s="2">
        <f>L972-M972-K972-FIXED_COSTS</f>
        <v>-9651.4455104901936</v>
      </c>
      <c r="P972" s="2">
        <f>IF(N972=1,O972,"")</f>
        <v>-9651.4455104901936</v>
      </c>
    </row>
    <row r="973">
      <c r="A973" s="6">
        <v>1</v>
      </c>
      <c r="B973" s="6">
        <v>10</v>
      </c>
      <c r="C973" s="6">
        <v>8</v>
      </c>
      <c r="D973" s="6">
        <f>A973+B973+C973</f>
        <v>19</v>
      </c>
      <c r="E973" s="5">
        <f>IF(A973=0,0,A973*LABOR_HRS_WK_TOM*SEASON_WEEKS*(1+DIM_PCT_TOM)^A973)</f>
        <v>99.000000000000014</v>
      </c>
      <c r="F973" s="5">
        <f>IF(B973=0,0,B973*LABOR_HRS_WK_CAR*SEASON_WEEKS*(1+DIM_PCT_CAR)^B973)</f>
        <v>384.025363258907</v>
      </c>
      <c r="G973" s="5">
        <f>IF(C973=0,0,C973*LABOR_HRS_WK_MES*SEASON_WEEKS*(1+DIM_PCT_MES)^C973)</f>
        <v>397.61499642530833</v>
      </c>
      <c r="H973" s="5">
        <f>E973+F973+G973</f>
        <v>880.64035968421535</v>
      </c>
      <c r="I973" s="5">
        <f>MIN(H973,FARMER_HRS)</f>
        <v>720</v>
      </c>
      <c r="J973" s="5">
        <f>MAX(0,H973-FARMER_HRS)</f>
        <v>160.64035968421535</v>
      </c>
      <c r="K973" s="2">
        <f>I973*FARMER_RATE+J973*TEMP_WORKER_RATE</f>
        <v>27788.895133406517</v>
      </c>
      <c r="L973" s="2">
        <f>A973*PRICE_TOM+B973*PRICE_CAR+C973*PRICE_MES</f>
        <v>51340</v>
      </c>
      <c r="M973" s="2">
        <f>A973*FERT_BED_TOM+B973*FERT_BED_CAR+C973*FERT_BED_MES</f>
        <v>12320</v>
      </c>
      <c r="N973" s="6">
        <f>IF(AND(D973&lt;=TOTAL_BEDS,J973&lt;=TEMP_WORKER_MAX*TEMP_WORKER_HRS),1,0)</f>
        <v>1</v>
      </c>
      <c r="O973" s="2">
        <f>L973-M973-K973-FIXED_COSTS</f>
        <v>-8768.8951334065168</v>
      </c>
      <c r="P973" s="2">
        <f>IF(N973=1,O973,"")</f>
        <v>-8768.8951334065168</v>
      </c>
    </row>
    <row r="974">
      <c r="A974" s="6">
        <v>1</v>
      </c>
      <c r="B974" s="6">
        <v>10</v>
      </c>
      <c r="C974" s="6">
        <v>9</v>
      </c>
      <c r="D974" s="6">
        <f>A974+B974+C974</f>
        <v>20</v>
      </c>
      <c r="E974" s="5">
        <f>IF(A974=0,0,A974*LABOR_HRS_WK_TOM*SEASON_WEEKS*(1+DIM_PCT_TOM)^A974)</f>
        <v>99.000000000000014</v>
      </c>
      <c r="F974" s="5">
        <f>IF(B974=0,0,B974*LABOR_HRS_WK_CAR*SEASON_WEEKS*(1+DIM_PCT_CAR)^B974)</f>
        <v>384.025363258907</v>
      </c>
      <c r="G974" s="5">
        <f>IF(C974=0,0,C974*LABOR_HRS_WK_MES*SEASON_WEEKS*(1+DIM_PCT_MES)^C974)</f>
        <v>452.90833186570273</v>
      </c>
      <c r="H974" s="5">
        <f>E974+F974+G974</f>
        <v>935.93369512460981</v>
      </c>
      <c r="I974" s="5">
        <f>MIN(H974,FARMER_HRS)</f>
        <v>720</v>
      </c>
      <c r="J974" s="5">
        <f>MAX(0,H974-FARMER_HRS)</f>
        <v>215.93369512460981</v>
      </c>
      <c r="K974" s="2">
        <f>I974*FARMER_RATE+J974*TEMP_WORKER_RATE</f>
        <v>28748.848873691142</v>
      </c>
      <c r="L974" s="2">
        <f>A974*PRICE_TOM+B974*PRICE_CAR+C974*PRICE_MES</f>
        <v>54040</v>
      </c>
      <c r="M974" s="2">
        <f>A974*FERT_BED_TOM+B974*FERT_BED_CAR+C974*FERT_BED_MES</f>
        <v>13200</v>
      </c>
      <c r="N974" s="6">
        <f>IF(AND(D974&lt;=TOTAL_BEDS,J974&lt;=TEMP_WORKER_MAX*TEMP_WORKER_HRS),1,0)</f>
        <v>1</v>
      </c>
      <c r="O974" s="2">
        <f>L974-M974-K974-FIXED_COSTS</f>
        <v>-7908.8488736911422</v>
      </c>
      <c r="P974" s="2">
        <f>IF(N974=1,O974,"")</f>
        <v>-7908.8488736911422</v>
      </c>
    </row>
    <row r="975">
      <c r="A975" s="6">
        <v>1</v>
      </c>
      <c r="B975" s="6">
        <v>10</v>
      </c>
      <c r="C975" s="6">
        <v>10</v>
      </c>
      <c r="D975" s="6">
        <f>A975+B975+C975</f>
        <v>21</v>
      </c>
      <c r="E975" s="5">
        <f>IF(A975=0,0,A975*LABOR_HRS_WK_TOM*SEASON_WEEKS*(1+DIM_PCT_TOM)^A975)</f>
        <v>99.000000000000014</v>
      </c>
      <c r="F975" s="5">
        <f>IF(B975=0,0,B975*LABOR_HRS_WK_CAR*SEASON_WEEKS*(1+DIM_PCT_CAR)^B975)</f>
        <v>384.025363258907</v>
      </c>
      <c r="G975" s="5">
        <f>IF(C975=0,0,C975*LABOR_HRS_WK_MES*SEASON_WEEKS*(1+DIM_PCT_MES)^C975)</f>
        <v>509.52187334891551</v>
      </c>
      <c r="H975" s="5">
        <f>E975+F975+G975</f>
        <v>992.54723660782247</v>
      </c>
      <c r="I975" s="5">
        <f>MIN(H975,FARMER_HRS)</f>
        <v>720</v>
      </c>
      <c r="J975" s="5">
        <f>MAX(0,H975-FARMER_HRS)</f>
        <v>272.54723660782247</v>
      </c>
      <c r="K975" s="2">
        <f>I975*FARMER_RATE+J975*TEMP_WORKER_RATE</f>
        <v>29731.722857774694</v>
      </c>
      <c r="L975" s="2">
        <f>A975*PRICE_TOM+B975*PRICE_CAR+C975*PRICE_MES</f>
        <v>56740</v>
      </c>
      <c r="M975" s="2">
        <f>A975*FERT_BED_TOM+B975*FERT_BED_CAR+C975*FERT_BED_MES</f>
        <v>14080</v>
      </c>
      <c r="N975" s="6">
        <f>IF(AND(D975&lt;=TOTAL_BEDS,J975&lt;=TEMP_WORKER_MAX*TEMP_WORKER_HRS),1,0)</f>
        <v>1</v>
      </c>
      <c r="O975" s="2">
        <f>L975-M975-K975-FIXED_COSTS</f>
        <v>-7071.7228577746937</v>
      </c>
      <c r="P975" s="2">
        <f>IF(N975=1,O975,"")</f>
        <v>-7071.7228577746937</v>
      </c>
    </row>
    <row r="976">
      <c r="A976" s="6">
        <v>1</v>
      </c>
      <c r="B976" s="6">
        <v>10</v>
      </c>
      <c r="C976" s="6">
        <v>11</v>
      </c>
      <c r="D976" s="6">
        <f>A976+B976+C976</f>
        <v>22</v>
      </c>
      <c r="E976" s="5">
        <f>IF(A976=0,0,A976*LABOR_HRS_WK_TOM*SEASON_WEEKS*(1+DIM_PCT_TOM)^A976)</f>
        <v>99.000000000000014</v>
      </c>
      <c r="F976" s="5">
        <f>IF(B976=0,0,B976*LABOR_HRS_WK_CAR*SEASON_WEEKS*(1+DIM_PCT_CAR)^B976)</f>
        <v>384.025363258907</v>
      </c>
      <c r="G976" s="5">
        <f>IF(C976=0,0,C976*LABOR_HRS_WK_MES*SEASON_WEEKS*(1+DIM_PCT_MES)^C976)</f>
        <v>567.47998644235463</v>
      </c>
      <c r="H976" s="5">
        <f>E976+F976+G976</f>
        <v>1050.5053497012616</v>
      </c>
      <c r="I976" s="5">
        <f>MIN(H976,FARMER_HRS)</f>
        <v>720</v>
      </c>
      <c r="J976" s="5">
        <f>MAX(0,H976-FARMER_HRS)</f>
        <v>330.50534970126159</v>
      </c>
      <c r="K976" s="2">
        <f>I976*FARMER_RATE+J976*TEMP_WORKER_RATE</f>
        <v>30737.940098980238</v>
      </c>
      <c r="L976" s="2">
        <f>A976*PRICE_TOM+B976*PRICE_CAR+C976*PRICE_MES</f>
        <v>59440</v>
      </c>
      <c r="M976" s="2">
        <f>A976*FERT_BED_TOM+B976*FERT_BED_CAR+C976*FERT_BED_MES</f>
        <v>14960</v>
      </c>
      <c r="N976" s="6">
        <f>IF(AND(D976&lt;=TOTAL_BEDS,J976&lt;=TEMP_WORKER_MAX*TEMP_WORKER_HRS),1,0)</f>
        <v>1</v>
      </c>
      <c r="O976" s="2">
        <f>L976-M976-K976-FIXED_COSTS</f>
        <v>-6257.940098980238</v>
      </c>
      <c r="P976" s="2">
        <f>IF(N976=1,O976,"")</f>
        <v>-6257.940098980238</v>
      </c>
    </row>
    <row r="977">
      <c r="A977" s="6">
        <v>1</v>
      </c>
      <c r="B977" s="6">
        <v>10</v>
      </c>
      <c r="C977" s="6">
        <v>12</v>
      </c>
      <c r="D977" s="6">
        <f>A977+B977+C977</f>
        <v>23</v>
      </c>
      <c r="E977" s="5">
        <f>IF(A977=0,0,A977*LABOR_HRS_WK_TOM*SEASON_WEEKS*(1+DIM_PCT_TOM)^A977)</f>
        <v>99.000000000000014</v>
      </c>
      <c r="F977" s="5">
        <f>IF(B977=0,0,B977*LABOR_HRS_WK_CAR*SEASON_WEEKS*(1+DIM_PCT_CAR)^B977)</f>
        <v>384.025363258907</v>
      </c>
      <c r="G977" s="5">
        <f>IF(C977=0,0,C977*LABOR_HRS_WK_MES*SEASON_WEEKS*(1+DIM_PCT_MES)^C977)</f>
        <v>626.807439570419</v>
      </c>
      <c r="H977" s="5">
        <f>E977+F977+G977</f>
        <v>1109.8328028293261</v>
      </c>
      <c r="I977" s="5">
        <f>MIN(H977,FARMER_HRS)</f>
        <v>720</v>
      </c>
      <c r="J977" s="5">
        <f>MAX(0,H977-FARMER_HRS)</f>
        <v>389.83280282932606</v>
      </c>
      <c r="K977" s="2">
        <f>I977*FARMER_RATE+J977*TEMP_WORKER_RATE</f>
        <v>31767.9306046758</v>
      </c>
      <c r="L977" s="2">
        <f>A977*PRICE_TOM+B977*PRICE_CAR+C977*PRICE_MES</f>
        <v>62140</v>
      </c>
      <c r="M977" s="2">
        <f>A977*FERT_BED_TOM+B977*FERT_BED_CAR+C977*FERT_BED_MES</f>
        <v>15840</v>
      </c>
      <c r="N977" s="6">
        <f>IF(AND(D977&lt;=TOTAL_BEDS,J977&lt;=TEMP_WORKER_MAX*TEMP_WORKER_HRS),1,0)</f>
        <v>1</v>
      </c>
      <c r="O977" s="2">
        <f>L977-M977-K977-FIXED_COSTS</f>
        <v>-5467.9306046757993</v>
      </c>
      <c r="P977" s="2">
        <f>IF(N977=1,O977,"")</f>
        <v>-5467.9306046757993</v>
      </c>
    </row>
    <row r="978">
      <c r="A978" s="6">
        <v>1</v>
      </c>
      <c r="B978" s="6">
        <v>10</v>
      </c>
      <c r="C978" s="6">
        <v>13</v>
      </c>
      <c r="D978" s="6">
        <f>A978+B978+C978</f>
        <v>24</v>
      </c>
      <c r="E978" s="5">
        <f>IF(A978=0,0,A978*LABOR_HRS_WK_TOM*SEASON_WEEKS*(1+DIM_PCT_TOM)^A978)</f>
        <v>99.000000000000014</v>
      </c>
      <c r="F978" s="5">
        <f>IF(B978=0,0,B978*LABOR_HRS_WK_CAR*SEASON_WEEKS*(1+DIM_PCT_CAR)^B978)</f>
        <v>384.025363258907</v>
      </c>
      <c r="G978" s="5">
        <f>IF(C978=0,0,C978*LABOR_HRS_WK_MES*SEASON_WEEKS*(1+DIM_PCT_MES)^C978)</f>
        <v>687.52941027880331</v>
      </c>
      <c r="H978" s="5">
        <f>E978+F978+G978</f>
        <v>1170.5547735377104</v>
      </c>
      <c r="I978" s="5">
        <f>MIN(H978,FARMER_HRS)</f>
        <v>720</v>
      </c>
      <c r="J978" s="5">
        <f>MAX(0,H978-FARMER_HRS)</f>
        <v>450.55477353771039</v>
      </c>
      <c r="K978" s="2">
        <f>I978*FARMER_RATE+J978*TEMP_WORKER_RATE</f>
        <v>32822.131485029691</v>
      </c>
      <c r="L978" s="2">
        <f>A978*PRICE_TOM+B978*PRICE_CAR+C978*PRICE_MES</f>
        <v>64840</v>
      </c>
      <c r="M978" s="2">
        <f>A978*FERT_BED_TOM+B978*FERT_BED_CAR+C978*FERT_BED_MES</f>
        <v>16720</v>
      </c>
      <c r="N978" s="6">
        <f>IF(AND(D978&lt;=TOTAL_BEDS,J978&lt;=TEMP_WORKER_MAX*TEMP_WORKER_HRS),1,0)</f>
        <v>1</v>
      </c>
      <c r="O978" s="2">
        <f>L978-M978-K978-FIXED_COSTS</f>
        <v>-4702.1314850296912</v>
      </c>
      <c r="P978" s="2">
        <f>IF(N978=1,O978,"")</f>
        <v>-4702.1314850296912</v>
      </c>
    </row>
    <row r="979">
      <c r="A979" s="6">
        <v>1</v>
      </c>
      <c r="B979" s="6">
        <v>10</v>
      </c>
      <c r="C979" s="6">
        <v>14</v>
      </c>
      <c r="D979" s="6">
        <f>A979+B979+C979</f>
        <v>25</v>
      </c>
      <c r="E979" s="5">
        <f>IF(A979=0,0,A979*LABOR_HRS_WK_TOM*SEASON_WEEKS*(1+DIM_PCT_TOM)^A979)</f>
        <v>99.000000000000014</v>
      </c>
      <c r="F979" s="5">
        <f>IF(B979=0,0,B979*LABOR_HRS_WK_CAR*SEASON_WEEKS*(1+DIM_PCT_CAR)^B979)</f>
        <v>384.025363258907</v>
      </c>
      <c r="G979" s="5">
        <f>IF(C979=0,0,C979*LABOR_HRS_WK_MES*SEASON_WEEKS*(1+DIM_PCT_MES)^C979)</f>
        <v>749.67149159246435</v>
      </c>
      <c r="H979" s="5">
        <f>E979+F979+G979</f>
        <v>1232.6968548513714</v>
      </c>
      <c r="I979" s="5">
        <f>MIN(H979,FARMER_HRS)</f>
        <v>720</v>
      </c>
      <c r="J979" s="5">
        <f>MAX(0,H979-FARMER_HRS)</f>
        <v>512.69685485137143</v>
      </c>
      <c r="K979" s="2">
        <f>I979*FARMER_RATE+J979*TEMP_WORKER_RATE</f>
        <v>33900.987063391862</v>
      </c>
      <c r="L979" s="2">
        <f>A979*PRICE_TOM+B979*PRICE_CAR+C979*PRICE_MES</f>
        <v>67540</v>
      </c>
      <c r="M979" s="2">
        <f>A979*FERT_BED_TOM+B979*FERT_BED_CAR+C979*FERT_BED_MES</f>
        <v>17600</v>
      </c>
      <c r="N979" s="6">
        <f>IF(AND(D979&lt;=TOTAL_BEDS,J979&lt;=TEMP_WORKER_MAX*TEMP_WORKER_HRS),1,0)</f>
        <v>1</v>
      </c>
      <c r="O979" s="2">
        <f>L979-M979-K979-FIXED_COSTS</f>
        <v>-3960.9870633918617</v>
      </c>
      <c r="P979" s="2">
        <f>IF(N979=1,O979,"")</f>
        <v>-3960.9870633918617</v>
      </c>
    </row>
    <row r="980">
      <c r="A980" s="6">
        <v>1</v>
      </c>
      <c r="B980" s="6">
        <v>10</v>
      </c>
      <c r="C980" s="6">
        <v>15</v>
      </c>
      <c r="D980" s="6">
        <f>A980+B980+C980</f>
        <v>26</v>
      </c>
      <c r="E980" s="5">
        <f>IF(A980=0,0,A980*LABOR_HRS_WK_TOM*SEASON_WEEKS*(1+DIM_PCT_TOM)^A980)</f>
        <v>99.000000000000014</v>
      </c>
      <c r="F980" s="5">
        <f>IF(B980=0,0,B980*LABOR_HRS_WK_CAR*SEASON_WEEKS*(1+DIM_PCT_CAR)^B980)</f>
        <v>384.025363258907</v>
      </c>
      <c r="G980" s="5">
        <f>IF(C980=0,0,C980*LABOR_HRS_WK_MES*SEASON_WEEKS*(1+DIM_PCT_MES)^C980)</f>
        <v>813.25969846861074</v>
      </c>
      <c r="H980" s="5">
        <f>E980+F980+G980</f>
        <v>1296.2850617275178</v>
      </c>
      <c r="I980" s="5">
        <f>MIN(H980,FARMER_HRS)</f>
        <v>720</v>
      </c>
      <c r="J980" s="5">
        <f>MAX(0,H980-FARMER_HRS)</f>
        <v>576.28506172751781</v>
      </c>
      <c r="K980" s="2">
        <f>I980*FARMER_RATE+J980*TEMP_WORKER_RATE</f>
        <v>35004.948988324963</v>
      </c>
      <c r="L980" s="2">
        <f>A980*PRICE_TOM+B980*PRICE_CAR+C980*PRICE_MES</f>
        <v>70240</v>
      </c>
      <c r="M980" s="2">
        <f>A980*FERT_BED_TOM+B980*FERT_BED_CAR+C980*FERT_BED_MES</f>
        <v>18480</v>
      </c>
      <c r="N980" s="6">
        <f>IF(AND(D980&lt;=TOTAL_BEDS,J980&lt;=TEMP_WORKER_MAX*TEMP_WORKER_HRS),1,0)</f>
        <v>1</v>
      </c>
      <c r="O980" s="2">
        <f>L980-M980-K980-FIXED_COSTS</f>
        <v>-3244.9489883249626</v>
      </c>
      <c r="P980" s="2">
        <f>IF(N980=1,O980,"")</f>
        <v>-3244.9489883249626</v>
      </c>
    </row>
    <row r="981">
      <c r="A981" s="6">
        <v>1</v>
      </c>
      <c r="B981" s="6">
        <v>10</v>
      </c>
      <c r="C981" s="6">
        <v>16</v>
      </c>
      <c r="D981" s="6">
        <f>A981+B981+C981</f>
        <v>27</v>
      </c>
      <c r="E981" s="5">
        <f>IF(A981=0,0,A981*LABOR_HRS_WK_TOM*SEASON_WEEKS*(1+DIM_PCT_TOM)^A981)</f>
        <v>99.000000000000014</v>
      </c>
      <c r="F981" s="5">
        <f>IF(B981=0,0,B981*LABOR_HRS_WK_CAR*SEASON_WEEKS*(1+DIM_PCT_CAR)^B981)</f>
        <v>384.025363258907</v>
      </c>
      <c r="G981" s="5">
        <f>IF(C981=0,0,C981*LABOR_HRS_WK_MES*SEASON_WEEKS*(1+DIM_PCT_MES)^C981)</f>
        <v>878.32047434609967</v>
      </c>
      <c r="H981" s="5">
        <f>E981+F981+G981</f>
        <v>1361.3458376050066</v>
      </c>
      <c r="I981" s="5">
        <f>MIN(H981,FARMER_HRS)</f>
        <v>720</v>
      </c>
      <c r="J981" s="5">
        <f>MAX(0,H981-FARMER_HRS)</f>
        <v>641.34583760500664</v>
      </c>
      <c r="K981" s="2">
        <f>I981*FARMER_RATE+J981*TEMP_WORKER_RATE</f>
        <v>36134.476347309144</v>
      </c>
      <c r="L981" s="2">
        <f>A981*PRICE_TOM+B981*PRICE_CAR+C981*PRICE_MES</f>
        <v>72940</v>
      </c>
      <c r="M981" s="2">
        <f>A981*FERT_BED_TOM+B981*FERT_BED_CAR+C981*FERT_BED_MES</f>
        <v>19360</v>
      </c>
      <c r="N981" s="6">
        <f>IF(AND(D981&lt;=TOTAL_BEDS,J981&lt;=TEMP_WORKER_MAX*TEMP_WORKER_HRS),1,0)</f>
        <v>1</v>
      </c>
      <c r="O981" s="2">
        <f>L981-M981-K981-FIXED_COSTS</f>
        <v>-2554.4763473091443</v>
      </c>
      <c r="P981" s="2">
        <f>IF(N981=1,O981,"")</f>
        <v>-2554.4763473091443</v>
      </c>
    </row>
    <row r="982">
      <c r="A982" s="6">
        <v>1</v>
      </c>
      <c r="B982" s="6">
        <v>10</v>
      </c>
      <c r="C982" s="6">
        <v>17</v>
      </c>
      <c r="D982" s="6">
        <f>A982+B982+C982</f>
        <v>28</v>
      </c>
      <c r="E982" s="5">
        <f>IF(A982=0,0,A982*LABOR_HRS_WK_TOM*SEASON_WEEKS*(1+DIM_PCT_TOM)^A982)</f>
        <v>99.000000000000014</v>
      </c>
      <c r="F982" s="5">
        <f>IF(B982=0,0,B982*LABOR_HRS_WK_CAR*SEASON_WEEKS*(1+DIM_PCT_CAR)^B982)</f>
        <v>384.025363258907</v>
      </c>
      <c r="G982" s="5">
        <f>IF(C982=0,0,C982*LABOR_HRS_WK_MES*SEASON_WEEKS*(1+DIM_PCT_MES)^C982)</f>
        <v>944.88069779263992</v>
      </c>
      <c r="H982" s="5">
        <f>E982+F982+G982</f>
        <v>1427.9060610515469</v>
      </c>
      <c r="I982" s="5">
        <f>MIN(H982,FARMER_HRS)</f>
        <v>720</v>
      </c>
      <c r="J982" s="5">
        <f>MAX(0,H982-FARMER_HRS)</f>
        <v>707.90606105154689</v>
      </c>
      <c r="K982" s="2">
        <f>I982*FARMER_RATE+J982*TEMP_WORKER_RATE</f>
        <v>37290.035782144914</v>
      </c>
      <c r="L982" s="2">
        <f>A982*PRICE_TOM+B982*PRICE_CAR+C982*PRICE_MES</f>
        <v>75640</v>
      </c>
      <c r="M982" s="2">
        <f>A982*FERT_BED_TOM+B982*FERT_BED_CAR+C982*FERT_BED_MES</f>
        <v>20240</v>
      </c>
      <c r="N982" s="6">
        <f>IF(AND(D982&lt;=TOTAL_BEDS,J982&lt;=TEMP_WORKER_MAX*TEMP_WORKER_HRS),1,0)</f>
        <v>1</v>
      </c>
      <c r="O982" s="2">
        <f>L982-M982-K982-FIXED_COSTS</f>
        <v>-1890.0357821449143</v>
      </c>
      <c r="P982" s="2">
        <f>IF(N982=1,O982,"")</f>
        <v>-1890.0357821449143</v>
      </c>
    </row>
    <row r="983">
      <c r="A983" s="6">
        <v>1</v>
      </c>
      <c r="B983" s="6">
        <v>10</v>
      </c>
      <c r="C983" s="6">
        <v>18</v>
      </c>
      <c r="D983" s="6">
        <f>A983+B983+C983</f>
        <v>29</v>
      </c>
      <c r="E983" s="5">
        <f>IF(A983=0,0,A983*LABOR_HRS_WK_TOM*SEASON_WEEKS*(1+DIM_PCT_TOM)^A983)</f>
        <v>99.000000000000014</v>
      </c>
      <c r="F983" s="5">
        <f>IF(B983=0,0,B983*LABOR_HRS_WK_CAR*SEASON_WEEKS*(1+DIM_PCT_CAR)^B983)</f>
        <v>384.025363258907</v>
      </c>
      <c r="G983" s="5">
        <f>IF(C983=0,0,C983*LABOR_HRS_WK_MES*SEASON_WEEKS*(1+DIM_PCT_MES)^C983)</f>
        <v>1012.9676892512272</v>
      </c>
      <c r="H983" s="5">
        <f>E983+F983+G983</f>
        <v>1495.9930525101342</v>
      </c>
      <c r="I983" s="5">
        <f>MIN(H983,FARMER_HRS)</f>
        <v>720</v>
      </c>
      <c r="J983" s="5">
        <f>MAX(0,H983-FARMER_HRS)</f>
        <v>775.99305251013425</v>
      </c>
      <c r="K983" s="2">
        <f>I983*FARMER_RATE+J983*TEMP_WORKER_RATE</f>
        <v>38472.101606078722</v>
      </c>
      <c r="L983" s="2">
        <f>A983*PRICE_TOM+B983*PRICE_CAR+C983*PRICE_MES</f>
        <v>78340</v>
      </c>
      <c r="M983" s="2">
        <f>A983*FERT_BED_TOM+B983*FERT_BED_CAR+C983*FERT_BED_MES</f>
        <v>21120</v>
      </c>
      <c r="N983" s="6">
        <f>IF(AND(D983&lt;=TOTAL_BEDS,J983&lt;=TEMP_WORKER_MAX*TEMP_WORKER_HRS),1,0)</f>
        <v>1</v>
      </c>
      <c r="O983" s="2">
        <f>L983-M983-K983-FIXED_COSTS</f>
        <v>-1252.1016060787224</v>
      </c>
      <c r="P983" s="2">
        <f>IF(N983=1,O983,"")</f>
        <v>-1252.1016060787224</v>
      </c>
    </row>
    <row r="984">
      <c r="A984" s="6">
        <v>1</v>
      </c>
      <c r="B984" s="6">
        <v>10</v>
      </c>
      <c r="C984" s="6">
        <v>19</v>
      </c>
      <c r="D984" s="6">
        <f>A984+B984+C984</f>
        <v>30</v>
      </c>
      <c r="E984" s="5">
        <f>IF(A984=0,0,A984*LABOR_HRS_WK_TOM*SEASON_WEEKS*(1+DIM_PCT_TOM)^A984)</f>
        <v>99.000000000000014</v>
      </c>
      <c r="F984" s="5">
        <f>IF(B984=0,0,B984*LABOR_HRS_WK_CAR*SEASON_WEEKS*(1+DIM_PCT_CAR)^B984)</f>
        <v>384.025363258907</v>
      </c>
      <c r="G984" s="5">
        <f>IF(C984=0,0,C984*LABOR_HRS_WK_MES*SEASON_WEEKS*(1+DIM_PCT_MES)^C984)</f>
        <v>1082.6092178872491</v>
      </c>
      <c r="H984" s="5">
        <f>E984+F984+G984</f>
        <v>1565.6345811461561</v>
      </c>
      <c r="I984" s="5">
        <f>MIN(H984,FARMER_HRS)</f>
        <v>720</v>
      </c>
      <c r="J984" s="5">
        <f>MAX(0,H984-FARMER_HRS)</f>
        <v>845.634581146156</v>
      </c>
      <c r="K984" s="2">
        <f>I984*FARMER_RATE+J984*TEMP_WORKER_RATE</f>
        <v>39681.15592267632</v>
      </c>
      <c r="L984" s="2">
        <f>A984*PRICE_TOM+B984*PRICE_CAR+C984*PRICE_MES</f>
        <v>81040</v>
      </c>
      <c r="M984" s="2">
        <f>A984*FERT_BED_TOM+B984*FERT_BED_CAR+C984*FERT_BED_MES</f>
        <v>22000</v>
      </c>
      <c r="N984" s="6">
        <f>IF(AND(D984&lt;=TOTAL_BEDS,J984&lt;=TEMP_WORKER_MAX*TEMP_WORKER_HRS),1,0)</f>
        <v>1</v>
      </c>
      <c r="O984" s="2">
        <f>L984-M984-K984-FIXED_COSTS</f>
        <v>-641.15592267632019</v>
      </c>
      <c r="P984" s="2">
        <f>IF(N984=1,O984,"")</f>
        <v>-641.15592267632019</v>
      </c>
    </row>
    <row r="985">
      <c r="A985" s="6">
        <v>1</v>
      </c>
      <c r="B985" s="6">
        <v>10</v>
      </c>
      <c r="C985" s="6">
        <v>20</v>
      </c>
      <c r="D985" s="6">
        <f>A985+B985+C985</f>
        <v>31</v>
      </c>
      <c r="E985" s="5">
        <f>IF(A985=0,0,A985*LABOR_HRS_WK_TOM*SEASON_WEEKS*(1+DIM_PCT_TOM)^A985)</f>
        <v>99.000000000000014</v>
      </c>
      <c r="F985" s="5">
        <f>IF(B985=0,0,B985*LABOR_HRS_WK_CAR*SEASON_WEEKS*(1+DIM_PCT_CAR)^B985)</f>
        <v>384.025363258907</v>
      </c>
      <c r="G985" s="5">
        <f>IF(C985=0,0,C985*LABOR_HRS_WK_MES*SEASON_WEEKS*(1+DIM_PCT_MES)^C985)</f>
        <v>1153.8335085377259</v>
      </c>
      <c r="H985" s="5">
        <f>E985+F985+G985</f>
        <v>1636.8588717966329</v>
      </c>
      <c r="I985" s="5">
        <f>MIN(H985,FARMER_HRS)</f>
        <v>720</v>
      </c>
      <c r="J985" s="5">
        <f>MAX(0,H985-FARMER_HRS)</f>
        <v>916.85887179663291</v>
      </c>
      <c r="K985" s="2">
        <f>I985*FARMER_RATE+J985*TEMP_WORKER_RATE</f>
        <v>40917.688746469321</v>
      </c>
      <c r="L985" s="2">
        <f>A985*PRICE_TOM+B985*PRICE_CAR+C985*PRICE_MES</f>
        <v>83740</v>
      </c>
      <c r="M985" s="2">
        <f>A985*FERT_BED_TOM+B985*FERT_BED_CAR+C985*FERT_BED_MES</f>
        <v>22880</v>
      </c>
      <c r="N985" s="6">
        <f>IF(AND(D985&lt;=TOTAL_BEDS,J985&lt;=TEMP_WORKER_MAX*TEMP_WORKER_HRS),1,0)</f>
        <v>1</v>
      </c>
      <c r="O985" s="2">
        <f>L985-M985-K985-FIXED_COSTS</f>
        <v>-57.688746469320904</v>
      </c>
      <c r="P985" s="2">
        <f>IF(N985=1,O985,"")</f>
        <v>-57.688746469320904</v>
      </c>
    </row>
    <row r="986">
      <c r="A986" s="6">
        <v>1</v>
      </c>
      <c r="B986" s="6">
        <v>10</v>
      </c>
      <c r="C986" s="6">
        <v>21</v>
      </c>
      <c r="D986" s="6">
        <f>A986+B986+C986</f>
        <v>32</v>
      </c>
      <c r="E986" s="5">
        <f>IF(A986=0,0,A986*LABOR_HRS_WK_TOM*SEASON_WEEKS*(1+DIM_PCT_TOM)^A986)</f>
        <v>99.000000000000014</v>
      </c>
      <c r="F986" s="5">
        <f>IF(B986=0,0,B986*LABOR_HRS_WK_CAR*SEASON_WEEKS*(1+DIM_PCT_CAR)^B986)</f>
        <v>384.025363258907</v>
      </c>
      <c r="G986" s="5">
        <f>IF(C986=0,0,C986*LABOR_HRS_WK_MES*SEASON_WEEKS*(1+DIM_PCT_MES)^C986)</f>
        <v>1226.6692487641699</v>
      </c>
      <c r="H986" s="5">
        <f>E986+F986+G986</f>
        <v>1709.6946120230768</v>
      </c>
      <c r="I986" s="5">
        <f>MIN(H986,FARMER_HRS)</f>
        <v>720</v>
      </c>
      <c r="J986" s="5">
        <f>MAX(0,H986-FARMER_HRS)</f>
        <v>989.69461202307684</v>
      </c>
      <c r="K986" s="2">
        <f>I986*FARMER_RATE+J986*TEMP_WORKER_RATE</f>
        <v>42182.198125400639</v>
      </c>
      <c r="L986" s="2">
        <f>A986*PRICE_TOM+B986*PRICE_CAR+C986*PRICE_MES</f>
        <v>86440</v>
      </c>
      <c r="M986" s="2">
        <f>A986*FERT_BED_TOM+B986*FERT_BED_CAR+C986*FERT_BED_MES</f>
        <v>23760</v>
      </c>
      <c r="N986" s="6">
        <f>IF(AND(D986&lt;=TOTAL_BEDS,J986&lt;=TEMP_WORKER_MAX*TEMP_WORKER_HRS),1,0)</f>
        <v>1</v>
      </c>
      <c r="O986" s="2">
        <f>L986-M986-K986-FIXED_COSTS</f>
        <v>497.80187459936133</v>
      </c>
      <c r="P986" s="2">
        <f>IF(N986=1,O986,"")</f>
        <v>497.80187459936133</v>
      </c>
    </row>
    <row r="987">
      <c r="A987" s="6">
        <v>1</v>
      </c>
      <c r="B987" s="6">
        <v>10</v>
      </c>
      <c r="C987" s="6">
        <v>22</v>
      </c>
      <c r="D987" s="6">
        <f>A987+B987+C987</f>
        <v>33</v>
      </c>
      <c r="E987" s="5">
        <f>IF(A987=0,0,A987*LABOR_HRS_WK_TOM*SEASON_WEEKS*(1+DIM_PCT_TOM)^A987)</f>
        <v>99.000000000000014</v>
      </c>
      <c r="F987" s="5">
        <f>IF(B987=0,0,B987*LABOR_HRS_WK_CAR*SEASON_WEEKS*(1+DIM_PCT_CAR)^B987)</f>
        <v>384.025363258907</v>
      </c>
      <c r="G987" s="5">
        <f>IF(C987=0,0,C987*LABOR_HRS_WK_MES*SEASON_WEEKS*(1+DIM_PCT_MES)^C987)</f>
        <v>1301.1455960105659</v>
      </c>
      <c r="H987" s="5">
        <f>E987+F987+G987</f>
        <v>1784.1709592694729</v>
      </c>
      <c r="I987" s="5">
        <f>MIN(H987,FARMER_HRS)</f>
        <v>720</v>
      </c>
      <c r="J987" s="5">
        <f>MAX(0,H987-FARMER_HRS)</f>
        <v>1064.1709592694729</v>
      </c>
      <c r="K987" s="2">
        <f>I987*FARMER_RATE+J987*TEMP_WORKER_RATE</f>
        <v>43475.190265095014</v>
      </c>
      <c r="L987" s="2">
        <f>A987*PRICE_TOM+B987*PRICE_CAR+C987*PRICE_MES</f>
        <v>89140</v>
      </c>
      <c r="M987" s="2">
        <f>A987*FERT_BED_TOM+B987*FERT_BED_CAR+C987*FERT_BED_MES</f>
        <v>24640</v>
      </c>
      <c r="N987" s="6">
        <f>IF(AND(D987&lt;=TOTAL_BEDS,J987&lt;=TEMP_WORKER_MAX*TEMP_WORKER_HRS),1,0)</f>
        <v>1</v>
      </c>
      <c r="O987" s="2">
        <f>L987-M987-K987-FIXED_COSTS</f>
        <v>1024.8097349049858</v>
      </c>
      <c r="P987" s="2">
        <f>IF(N987=1,O987,"")</f>
        <v>1024.8097349049858</v>
      </c>
    </row>
    <row r="988">
      <c r="A988" s="6">
        <v>1</v>
      </c>
      <c r="B988" s="6">
        <v>10</v>
      </c>
      <c r="C988" s="6">
        <v>23</v>
      </c>
      <c r="D988" s="6">
        <f>A988+B988+C988</f>
        <v>34</v>
      </c>
      <c r="E988" s="5">
        <f>IF(A988=0,0,A988*LABOR_HRS_WK_TOM*SEASON_WEEKS*(1+DIM_PCT_TOM)^A988)</f>
        <v>99.000000000000014</v>
      </c>
      <c r="F988" s="5">
        <f>IF(B988=0,0,B988*LABOR_HRS_WK_CAR*SEASON_WEEKS*(1+DIM_PCT_CAR)^B988)</f>
        <v>384.025363258907</v>
      </c>
      <c r="G988" s="5">
        <f>IF(C988=0,0,C988*LABOR_HRS_WK_MES*SEASON_WEEKS*(1+DIM_PCT_MES)^C988)</f>
        <v>1377.2921848680023</v>
      </c>
      <c r="H988" s="5">
        <f>E988+F988+G988</f>
        <v>1860.3175481269093</v>
      </c>
      <c r="I988" s="5">
        <f>MIN(H988,FARMER_HRS)</f>
        <v>720</v>
      </c>
      <c r="J988" s="5">
        <f>MAX(0,H988-FARMER_HRS)</f>
        <v>1140.3175481269093</v>
      </c>
      <c r="K988" s="2">
        <f>I988*FARMER_RATE+J988*TEMP_WORKER_RATE</f>
        <v>44797.179654981068</v>
      </c>
      <c r="L988" s="2">
        <f>A988*PRICE_TOM+B988*PRICE_CAR+C988*PRICE_MES</f>
        <v>91840</v>
      </c>
      <c r="M988" s="2">
        <f>A988*FERT_BED_TOM+B988*FERT_BED_CAR+C988*FERT_BED_MES</f>
        <v>25520</v>
      </c>
      <c r="N988" s="6">
        <f>IF(AND(D988&lt;=TOTAL_BEDS,J988&lt;=TEMP_WORKER_MAX*TEMP_WORKER_HRS),1,0)</f>
        <v>1</v>
      </c>
      <c r="O988" s="2">
        <f>L988-M988-K988-FIXED_COSTS</f>
        <v>1522.8203450189321</v>
      </c>
      <c r="P988" s="2">
        <f>IF(N988=1,O988,"")</f>
        <v>1522.8203450189321</v>
      </c>
    </row>
    <row r="989">
      <c r="A989" s="6">
        <v>1</v>
      </c>
      <c r="B989" s="6">
        <v>10</v>
      </c>
      <c r="C989" s="6">
        <v>24</v>
      </c>
      <c r="D989" s="6">
        <f>A989+B989+C989</f>
        <v>35</v>
      </c>
      <c r="E989" s="5">
        <f>IF(A989=0,0,A989*LABOR_HRS_WK_TOM*SEASON_WEEKS*(1+DIM_PCT_TOM)^A989)</f>
        <v>99.000000000000014</v>
      </c>
      <c r="F989" s="5">
        <f>IF(B989=0,0,B989*LABOR_HRS_WK_CAR*SEASON_WEEKS*(1+DIM_PCT_CAR)^B989)</f>
        <v>384.025363258907</v>
      </c>
      <c r="G989" s="5">
        <f>IF(C989=0,0,C989*LABOR_HRS_WK_MES*SEASON_WEEKS*(1+DIM_PCT_MES)^C989)</f>
        <v>1455.139134447498</v>
      </c>
      <c r="H989" s="5">
        <f>E989+F989+G989</f>
        <v>1938.164497706405</v>
      </c>
      <c r="I989" s="5">
        <f>MIN(H989,FARMER_HRS)</f>
        <v>720</v>
      </c>
      <c r="J989" s="5">
        <f>MAX(0,H989-FARMER_HRS)</f>
        <v>1218.164497706405</v>
      </c>
      <c r="K989" s="2">
        <f>I989*FARMER_RATE+J989*TEMP_WORKER_RATE</f>
        <v>46148.689196291751</v>
      </c>
      <c r="L989" s="2">
        <f>A989*PRICE_TOM+B989*PRICE_CAR+C989*PRICE_MES</f>
        <v>94540</v>
      </c>
      <c r="M989" s="2">
        <f>A989*FERT_BED_TOM+B989*FERT_BED_CAR+C989*FERT_BED_MES</f>
        <v>26400</v>
      </c>
      <c r="N989" s="6">
        <f>IF(AND(D989&lt;=TOTAL_BEDS,J989&lt;=TEMP_WORKER_MAX*TEMP_WORKER_HRS),1,0)</f>
        <v>1</v>
      </c>
      <c r="O989" s="2">
        <f>L989-M989-K989-FIXED_COSTS</f>
        <v>1991.3108037082493</v>
      </c>
      <c r="P989" s="2">
        <f>IF(N989=1,O989,"")</f>
        <v>1991.3108037082493</v>
      </c>
    </row>
    <row r="990">
      <c r="A990" s="6">
        <v>1</v>
      </c>
      <c r="B990" s="6">
        <v>10</v>
      </c>
      <c r="C990" s="6">
        <v>25</v>
      </c>
      <c r="D990" s="6">
        <f>A990+B990+C990</f>
        <v>36</v>
      </c>
      <c r="E990" s="5">
        <f>IF(A990=0,0,A990*LABOR_HRS_WK_TOM*SEASON_WEEKS*(1+DIM_PCT_TOM)^A990)</f>
        <v>99.000000000000014</v>
      </c>
      <c r="F990" s="5">
        <f>IF(B990=0,0,B990*LABOR_HRS_WK_CAR*SEASON_WEEKS*(1+DIM_PCT_CAR)^B990)</f>
        <v>384.025363258907</v>
      </c>
      <c r="G990" s="5">
        <f>IF(C990=0,0,C990*LABOR_HRS_WK_MES*SEASON_WEEKS*(1+DIM_PCT_MES)^C990)</f>
        <v>1534.7170558625955</v>
      </c>
      <c r="H990" s="5">
        <f>E990+F990+G990</f>
        <v>2017.7424191215025</v>
      </c>
      <c r="I990" s="5">
        <f>MIN(H990,FARMER_HRS)</f>
        <v>720</v>
      </c>
      <c r="J990" s="5">
        <f>MAX(0,H990-FARMER_HRS)</f>
        <v>1297.7424191215025</v>
      </c>
      <c r="K990" s="2">
        <f>I990*FARMER_RATE+J990*TEMP_WORKER_RATE</f>
        <v>47530.250331970528</v>
      </c>
      <c r="L990" s="2">
        <f>A990*PRICE_TOM+B990*PRICE_CAR+C990*PRICE_MES</f>
        <v>97240</v>
      </c>
      <c r="M990" s="2">
        <f>A990*FERT_BED_TOM+B990*FERT_BED_CAR+C990*FERT_BED_MES</f>
        <v>27280</v>
      </c>
      <c r="N990" s="6">
        <f>IF(AND(D990&lt;=TOTAL_BEDS,J990&lt;=TEMP_WORKER_MAX*TEMP_WORKER_HRS),1,0)</f>
        <v>1</v>
      </c>
      <c r="O990" s="2">
        <f>L990-M990-K990-FIXED_COSTS</f>
        <v>2429.7496680294716</v>
      </c>
      <c r="P990" s="2">
        <f>IF(N990=1,O990,"")</f>
        <v>2429.7496680294716</v>
      </c>
    </row>
    <row r="991">
      <c r="A991" s="6">
        <v>1</v>
      </c>
      <c r="B991" s="6">
        <v>10</v>
      </c>
      <c r="C991" s="6">
        <v>26</v>
      </c>
      <c r="D991" s="6">
        <f>A991+B991+C991</f>
        <v>37</v>
      </c>
      <c r="E991" s="5">
        <f>IF(A991=0,0,A991*LABOR_HRS_WK_TOM*SEASON_WEEKS*(1+DIM_PCT_TOM)^A991)</f>
        <v>99.000000000000014</v>
      </c>
      <c r="F991" s="5">
        <f>IF(B991=0,0,B991*LABOR_HRS_WK_CAR*SEASON_WEEKS*(1+DIM_PCT_CAR)^B991)</f>
        <v>384.025363258907</v>
      </c>
      <c r="G991" s="5">
        <f>IF(C991=0,0,C991*LABOR_HRS_WK_MES*SEASON_WEEKS*(1+DIM_PCT_MES)^C991)</f>
        <v>1616.0570598233128</v>
      </c>
      <c r="H991" s="5">
        <f>E991+F991+G991</f>
        <v>2099.08242308222</v>
      </c>
      <c r="I991" s="5">
        <f>MIN(H991,FARMER_HRS)</f>
        <v>720</v>
      </c>
      <c r="J991" s="5">
        <f>MAX(0,H991-FARMER_HRS)</f>
        <v>1379.08242308222</v>
      </c>
      <c r="K991" s="2">
        <f>I991*FARMER_RATE+J991*TEMP_WORKER_RATE</f>
        <v>48942.403178510765</v>
      </c>
      <c r="L991" s="2">
        <f>A991*PRICE_TOM+B991*PRICE_CAR+C991*PRICE_MES</f>
        <v>99940</v>
      </c>
      <c r="M991" s="2">
        <f>A991*FERT_BED_TOM+B991*FERT_BED_CAR+C991*FERT_BED_MES</f>
        <v>28160</v>
      </c>
      <c r="N991" s="6">
        <f>IF(AND(D991&lt;=TOTAL_BEDS,J991&lt;=TEMP_WORKER_MAX*TEMP_WORKER_HRS),1,0)</f>
        <v>1</v>
      </c>
      <c r="O991" s="2">
        <f>L991-M991-K991-FIXED_COSTS</f>
        <v>2837.5968214892346</v>
      </c>
      <c r="P991" s="2">
        <f>IF(N991=1,O991,"")</f>
        <v>2837.5968214892346</v>
      </c>
    </row>
    <row r="992">
      <c r="A992" s="6">
        <v>1</v>
      </c>
      <c r="B992" s="6">
        <v>10</v>
      </c>
      <c r="C992" s="6">
        <v>27</v>
      </c>
      <c r="D992" s="6">
        <f>A992+B992+C992</f>
        <v>38</v>
      </c>
      <c r="E992" s="5">
        <f>IF(A992=0,0,A992*LABOR_HRS_WK_TOM*SEASON_WEEKS*(1+DIM_PCT_TOM)^A992)</f>
        <v>99.000000000000014</v>
      </c>
      <c r="F992" s="5">
        <f>IF(B992=0,0,B992*LABOR_HRS_WK_CAR*SEASON_WEEKS*(1+DIM_PCT_CAR)^B992)</f>
        <v>384.025363258907</v>
      </c>
      <c r="G992" s="5">
        <f>IF(C992=0,0,C992*LABOR_HRS_WK_MES*SEASON_WEEKS*(1+DIM_PCT_MES)^C992)</f>
        <v>1699.19076434307</v>
      </c>
      <c r="H992" s="5">
        <f>E992+F992+G992</f>
        <v>2182.216127601977</v>
      </c>
      <c r="I992" s="5">
        <f>MIN(H992,FARMER_HRS)</f>
        <v>720</v>
      </c>
      <c r="J992" s="5">
        <f>MAX(0,H992-FARMER_HRS)</f>
        <v>1462.216127601977</v>
      </c>
      <c r="K992" s="2">
        <f>I992*FARMER_RATE+J992*TEMP_WORKER_RATE</f>
        <v>50385.696659756548</v>
      </c>
      <c r="L992" s="2">
        <f>A992*PRICE_TOM+B992*PRICE_CAR+C992*PRICE_MES</f>
        <v>102640</v>
      </c>
      <c r="M992" s="2">
        <f>A992*FERT_BED_TOM+B992*FERT_BED_CAR+C992*FERT_BED_MES</f>
        <v>29040</v>
      </c>
      <c r="N992" s="6">
        <f>IF(AND(D992&lt;=TOTAL_BEDS,J992&lt;=TEMP_WORKER_MAX*TEMP_WORKER_HRS),1,0)</f>
        <v>1</v>
      </c>
      <c r="O992" s="2">
        <f>L992-M992-K992-FIXED_COSTS</f>
        <v>3214.3033402434521</v>
      </c>
      <c r="P992" s="2">
        <f>IF(N992=1,O992,"")</f>
        <v>3214.3033402434521</v>
      </c>
    </row>
    <row r="993">
      <c r="A993" s="6">
        <v>1</v>
      </c>
      <c r="B993" s="6">
        <v>10</v>
      </c>
      <c r="C993" s="6">
        <v>28</v>
      </c>
      <c r="D993" s="6">
        <f>A993+B993+C993</f>
        <v>39</v>
      </c>
      <c r="E993" s="5">
        <f>IF(A993=0,0,A993*LABOR_HRS_WK_TOM*SEASON_WEEKS*(1+DIM_PCT_TOM)^A993)</f>
        <v>99.000000000000014</v>
      </c>
      <c r="F993" s="5">
        <f>IF(B993=0,0,B993*LABOR_HRS_WK_CAR*SEASON_WEEKS*(1+DIM_PCT_CAR)^B993)</f>
        <v>384.025363258907</v>
      </c>
      <c r="G993" s="5">
        <f>IF(C993=0,0,C993*LABOR_HRS_WK_MES*SEASON_WEEKS*(1+DIM_PCT_MES)^C993)</f>
        <v>1784.1503025602233</v>
      </c>
      <c r="H993" s="5">
        <f>E993+F993+G993</f>
        <v>2267.1756658191302</v>
      </c>
      <c r="I993" s="5">
        <f>MIN(H993,FARMER_HRS)</f>
        <v>720</v>
      </c>
      <c r="J993" s="5">
        <f>MAX(0,H993-FARMER_HRS)</f>
        <v>1547.1756658191302</v>
      </c>
      <c r="K993" s="2">
        <f>I993*FARMER_RATE+J993*TEMP_WORKER_RATE</f>
        <v>51860.688642693232</v>
      </c>
      <c r="L993" s="2">
        <f>A993*PRICE_TOM+B993*PRICE_CAR+C993*PRICE_MES</f>
        <v>105340</v>
      </c>
      <c r="M993" s="2">
        <f>A993*FERT_BED_TOM+B993*FERT_BED_CAR+C993*FERT_BED_MES</f>
        <v>29920</v>
      </c>
      <c r="N993" s="6">
        <f>IF(AND(D993&lt;=TOTAL_BEDS,J993&lt;=TEMP_WORKER_MAX*TEMP_WORKER_HRS),1,0)</f>
        <v>1</v>
      </c>
      <c r="O993" s="2">
        <f>L993-M993-K993-FIXED_COSTS</f>
        <v>3559.3113573067676</v>
      </c>
      <c r="P993" s="2">
        <f>IF(N993=1,O993,"")</f>
        <v>3559.3113573067676</v>
      </c>
    </row>
    <row r="994">
      <c r="A994" s="6">
        <v>1</v>
      </c>
      <c r="B994" s="6">
        <v>10</v>
      </c>
      <c r="C994" s="6">
        <v>29</v>
      </c>
      <c r="D994" s="6">
        <f>A994+B994+C994</f>
        <v>40</v>
      </c>
      <c r="E994" s="5">
        <f>IF(A994=0,0,A994*LABOR_HRS_WK_TOM*SEASON_WEEKS*(1+DIM_PCT_TOM)^A994)</f>
        <v>99.000000000000014</v>
      </c>
      <c r="F994" s="5">
        <f>IF(B994=0,0,B994*LABOR_HRS_WK_CAR*SEASON_WEEKS*(1+DIM_PCT_CAR)^B994)</f>
        <v>384.025363258907</v>
      </c>
      <c r="G994" s="5">
        <f>IF(C994=0,0,C994*LABOR_HRS_WK_MES*SEASON_WEEKS*(1+DIM_PCT_MES)^C994)</f>
        <v>1870.9683306758766</v>
      </c>
      <c r="H994" s="5">
        <f>E994+F994+G994</f>
        <v>2353.9936939347836</v>
      </c>
      <c r="I994" s="5">
        <f>MIN(H994,FARMER_HRS)</f>
        <v>720</v>
      </c>
      <c r="J994" s="5">
        <f>MAX(0,H994-FARMER_HRS)</f>
        <v>1633.9936939347836</v>
      </c>
      <c r="K994" s="2">
        <f>I994*FARMER_RATE+J994*TEMP_WORKER_RATE</f>
        <v>53367.946075256659</v>
      </c>
      <c r="L994" s="2">
        <f>A994*PRICE_TOM+B994*PRICE_CAR+C994*PRICE_MES</f>
        <v>108040</v>
      </c>
      <c r="M994" s="2">
        <f>A994*FERT_BED_TOM+B994*FERT_BED_CAR+C994*FERT_BED_MES</f>
        <v>30800</v>
      </c>
      <c r="N994" s="6">
        <f>IF(AND(D994&lt;=TOTAL_BEDS,J994&lt;=TEMP_WORKER_MAX*TEMP_WORKER_HRS),1,0)</f>
        <v>1</v>
      </c>
      <c r="O994" s="2">
        <f>L994-M994-K994-FIXED_COSTS</f>
        <v>3872.0539247433408</v>
      </c>
      <c r="P994" s="2">
        <f>IF(N994=1,O994,"")</f>
        <v>3872.0539247433408</v>
      </c>
    </row>
    <row r="995">
      <c r="A995" s="6">
        <v>1</v>
      </c>
      <c r="B995" s="6">
        <v>10</v>
      </c>
      <c r="C995" s="6">
        <v>30</v>
      </c>
      <c r="D995" s="6">
        <f>A995+B995+C995</f>
        <v>41</v>
      </c>
      <c r="E995" s="5">
        <f>IF(A995=0,0,A995*LABOR_HRS_WK_TOM*SEASON_WEEKS*(1+DIM_PCT_TOM)^A995)</f>
        <v>99.000000000000014</v>
      </c>
      <c r="F995" s="5">
        <f>IF(B995=0,0,B995*LABOR_HRS_WK_CAR*SEASON_WEEKS*(1+DIM_PCT_CAR)^B995)</f>
        <v>384.025363258907</v>
      </c>
      <c r="G995" s="5">
        <f>IF(C995=0,0,C995*LABOR_HRS_WK_MES*SEASON_WEEKS*(1+DIM_PCT_MES)^C995)</f>
        <v>1959.6780360096466</v>
      </c>
      <c r="H995" s="5">
        <f>E995+F995+G995</f>
        <v>2442.7033992685538</v>
      </c>
      <c r="I995" s="5">
        <f>MIN(H995,FARMER_HRS)</f>
        <v>720</v>
      </c>
      <c r="J995" s="5">
        <f>MAX(0,H995-FARMER_HRS)</f>
        <v>1722.7033992685538</v>
      </c>
      <c r="K995" s="2">
        <f>I995*FARMER_RATE+J995*TEMP_WORKER_RATE</f>
        <v>54908.045126190169</v>
      </c>
      <c r="L995" s="2">
        <f>A995*PRICE_TOM+B995*PRICE_CAR+C995*PRICE_MES</f>
        <v>110740</v>
      </c>
      <c r="M995" s="2">
        <f>A995*FERT_BED_TOM+B995*FERT_BED_CAR+C995*FERT_BED_MES</f>
        <v>31680</v>
      </c>
      <c r="N995" s="6">
        <f>IF(AND(D995&lt;=TOTAL_BEDS,J995&lt;=TEMP_WORKER_MAX*TEMP_WORKER_HRS),1,0)</f>
        <v>1</v>
      </c>
      <c r="O995" s="2">
        <f>L995-M995-K995-FIXED_COSTS</f>
        <v>4151.954873809831</v>
      </c>
      <c r="P995" s="2">
        <f>IF(N995=1,O995,"")</f>
        <v>4151.954873809831</v>
      </c>
    </row>
    <row r="996">
      <c r="A996" s="6">
        <v>1</v>
      </c>
      <c r="B996" s="6">
        <v>11</v>
      </c>
      <c r="C996" s="6">
        <v>0</v>
      </c>
      <c r="D996" s="6">
        <f>A996+B996+C996</f>
        <v>12</v>
      </c>
      <c r="E996" s="5">
        <f>IF(A996=0,0,A996*LABOR_HRS_WK_TOM*SEASON_WEEKS*(1+DIM_PCT_TOM)^A996)</f>
        <v>99.000000000000014</v>
      </c>
      <c r="F996" s="5">
        <f>IF(B996=0,0,B996*LABOR_HRS_WK_CAR*SEASON_WEEKS*(1+DIM_PCT_CAR)^B996)</f>
        <v>432.98859707441773</v>
      </c>
      <c r="G996" s="5">
        <f>IF(C996=0,0,C996*LABOR_HRS_WK_MES*SEASON_WEEKS*(1+DIM_PCT_MES)^C996)</f>
        <v>0</v>
      </c>
      <c r="H996" s="5">
        <f>E996+F996+G996</f>
        <v>531.98859707441773</v>
      </c>
      <c r="I996" s="5">
        <f>MIN(H996,FARMER_HRS)</f>
        <v>531.98859707441773</v>
      </c>
      <c r="J996" s="5">
        <f>MAX(0,H996-FARMER_HRS)</f>
        <v>0</v>
      </c>
      <c r="K996" s="2">
        <f>I996*FARMER_RATE+J996*TEMP_WORKER_RATE</f>
        <v>18471.826287306172</v>
      </c>
      <c r="L996" s="2">
        <f>A996*PRICE_TOM+B996*PRICE_CAR+C996*PRICE_MES</f>
        <v>31834</v>
      </c>
      <c r="M996" s="2">
        <f>A996*FERT_BED_TOM+B996*FERT_BED_CAR+C996*FERT_BED_MES</f>
        <v>5720</v>
      </c>
      <c r="N996" s="6">
        <f>IF(AND(D996&lt;=TOTAL_BEDS,J996&lt;=TEMP_WORKER_MAX*TEMP_WORKER_HRS),1,0)</f>
        <v>1</v>
      </c>
      <c r="O996" s="2">
        <f>L996-M996-K996-FIXED_COSTS</f>
        <v>-12357.826287306172</v>
      </c>
      <c r="P996" s="2">
        <f>IF(N996=1,O996,"")</f>
        <v>-12357.826287306172</v>
      </c>
    </row>
    <row r="997">
      <c r="A997" s="6">
        <v>1</v>
      </c>
      <c r="B997" s="6">
        <v>11</v>
      </c>
      <c r="C997" s="6">
        <v>1</v>
      </c>
      <c r="D997" s="6">
        <f>A997+B997+C997</f>
        <v>13</v>
      </c>
      <c r="E997" s="5">
        <f>IF(A997=0,0,A997*LABOR_HRS_WK_TOM*SEASON_WEEKS*(1+DIM_PCT_TOM)^A997)</f>
        <v>99.000000000000014</v>
      </c>
      <c r="F997" s="5">
        <f>IF(B997=0,0,B997*LABOR_HRS_WK_CAR*SEASON_WEEKS*(1+DIM_PCT_CAR)^B997)</f>
        <v>432.98859707441773</v>
      </c>
      <c r="G997" s="5">
        <f>IF(C997=0,0,C997*LABOR_HRS_WK_MES*SEASON_WEEKS*(1+DIM_PCT_MES)^C997)</f>
        <v>45.5625</v>
      </c>
      <c r="H997" s="5">
        <f>E997+F997+G997</f>
        <v>577.55109707441773</v>
      </c>
      <c r="I997" s="5">
        <f>MIN(H997,FARMER_HRS)</f>
        <v>577.55109707441773</v>
      </c>
      <c r="J997" s="5">
        <f>MAX(0,H997-FARMER_HRS)</f>
        <v>0</v>
      </c>
      <c r="K997" s="2">
        <f>I997*FARMER_RATE+J997*TEMP_WORKER_RATE</f>
        <v>20053.857537306172</v>
      </c>
      <c r="L997" s="2">
        <f>A997*PRICE_TOM+B997*PRICE_CAR+C997*PRICE_MES</f>
        <v>34534</v>
      </c>
      <c r="M997" s="2">
        <f>A997*FERT_BED_TOM+B997*FERT_BED_CAR+C997*FERT_BED_MES</f>
        <v>6600</v>
      </c>
      <c r="N997" s="6">
        <f>IF(AND(D997&lt;=TOTAL_BEDS,J997&lt;=TEMP_WORKER_MAX*TEMP_WORKER_HRS),1,0)</f>
        <v>1</v>
      </c>
      <c r="O997" s="2">
        <f>L997-M997-K997-FIXED_COSTS</f>
        <v>-12119.857537306172</v>
      </c>
      <c r="P997" s="2">
        <f>IF(N997=1,O997,"")</f>
        <v>-12119.857537306172</v>
      </c>
    </row>
    <row r="998">
      <c r="A998" s="6">
        <v>1</v>
      </c>
      <c r="B998" s="6">
        <v>11</v>
      </c>
      <c r="C998" s="6">
        <v>2</v>
      </c>
      <c r="D998" s="6">
        <f>A998+B998+C998</f>
        <v>14</v>
      </c>
      <c r="E998" s="5">
        <f>IF(A998=0,0,A998*LABOR_HRS_WK_TOM*SEASON_WEEKS*(1+DIM_PCT_TOM)^A998)</f>
        <v>99.000000000000014</v>
      </c>
      <c r="F998" s="5">
        <f>IF(B998=0,0,B998*LABOR_HRS_WK_CAR*SEASON_WEEKS*(1+DIM_PCT_CAR)^B998)</f>
        <v>432.98859707441773</v>
      </c>
      <c r="G998" s="5">
        <f>IF(C998=0,0,C998*LABOR_HRS_WK_MES*SEASON_WEEKS*(1+DIM_PCT_MES)^C998)</f>
        <v>92.2640625</v>
      </c>
      <c r="H998" s="5">
        <f>E998+F998+G998</f>
        <v>624.25265957441775</v>
      </c>
      <c r="I998" s="5">
        <f>MIN(H998,FARMER_HRS)</f>
        <v>624.25265957441775</v>
      </c>
      <c r="J998" s="5">
        <f>MAX(0,H998-FARMER_HRS)</f>
        <v>0</v>
      </c>
      <c r="K998" s="2">
        <f>I998*FARMER_RATE+J998*TEMP_WORKER_RATE</f>
        <v>21675.439568556172</v>
      </c>
      <c r="L998" s="2">
        <f>A998*PRICE_TOM+B998*PRICE_CAR+C998*PRICE_MES</f>
        <v>37234</v>
      </c>
      <c r="M998" s="2">
        <f>A998*FERT_BED_TOM+B998*FERT_BED_CAR+C998*FERT_BED_MES</f>
        <v>7480</v>
      </c>
      <c r="N998" s="6">
        <f>IF(AND(D998&lt;=TOTAL_BEDS,J998&lt;=TEMP_WORKER_MAX*TEMP_WORKER_HRS),1,0)</f>
        <v>1</v>
      </c>
      <c r="O998" s="2">
        <f>L998-M998-K998-FIXED_COSTS</f>
        <v>-11921.439568556172</v>
      </c>
      <c r="P998" s="2">
        <f>IF(N998=1,O998,"")</f>
        <v>-11921.439568556172</v>
      </c>
    </row>
    <row r="999">
      <c r="A999" s="6">
        <v>1</v>
      </c>
      <c r="B999" s="6">
        <v>11</v>
      </c>
      <c r="C999" s="6">
        <v>3</v>
      </c>
      <c r="D999" s="6">
        <f>A999+B999+C999</f>
        <v>15</v>
      </c>
      <c r="E999" s="5">
        <f>IF(A999=0,0,A999*LABOR_HRS_WK_TOM*SEASON_WEEKS*(1+DIM_PCT_TOM)^A999)</f>
        <v>99.000000000000014</v>
      </c>
      <c r="F999" s="5">
        <f>IF(B999=0,0,B999*LABOR_HRS_WK_CAR*SEASON_WEEKS*(1+DIM_PCT_CAR)^B999)</f>
        <v>432.98859707441773</v>
      </c>
      <c r="G999" s="5">
        <f>IF(C999=0,0,C999*LABOR_HRS_WK_MES*SEASON_WEEKS*(1+DIM_PCT_MES)^C999)</f>
        <v>140.12604492187498</v>
      </c>
      <c r="H999" s="5">
        <f>E999+F999+G999</f>
        <v>672.11464199629268</v>
      </c>
      <c r="I999" s="5">
        <f>MIN(H999,FARMER_HRS)</f>
        <v>672.11464199629268</v>
      </c>
      <c r="J999" s="5">
        <f>MAX(0,H999-FARMER_HRS)</f>
        <v>0</v>
      </c>
      <c r="K999" s="2">
        <f>I999*FARMER_RATE+J999*TEMP_WORKER_RATE</f>
        <v>23337.313958204606</v>
      </c>
      <c r="L999" s="2">
        <f>A999*PRICE_TOM+B999*PRICE_CAR+C999*PRICE_MES</f>
        <v>39934</v>
      </c>
      <c r="M999" s="2">
        <f>A999*FERT_BED_TOM+B999*FERT_BED_CAR+C999*FERT_BED_MES</f>
        <v>8360</v>
      </c>
      <c r="N999" s="6">
        <f>IF(AND(D999&lt;=TOTAL_BEDS,J999&lt;=TEMP_WORKER_MAX*TEMP_WORKER_HRS),1,0)</f>
        <v>1</v>
      </c>
      <c r="O999" s="2">
        <f>L999-M999-K999-FIXED_COSTS</f>
        <v>-11763.313958204606</v>
      </c>
      <c r="P999" s="2">
        <f>IF(N999=1,O999,"")</f>
        <v>-11763.313958204606</v>
      </c>
    </row>
    <row r="1000">
      <c r="A1000" s="6">
        <v>1</v>
      </c>
      <c r="B1000" s="6">
        <v>11</v>
      </c>
      <c r="C1000" s="6">
        <v>4</v>
      </c>
      <c r="D1000" s="6">
        <f>A1000+B1000+C1000</f>
        <v>16</v>
      </c>
      <c r="E1000" s="5">
        <f>IF(A1000=0,0,A1000*LABOR_HRS_WK_TOM*SEASON_WEEKS*(1+DIM_PCT_TOM)^A1000)</f>
        <v>99.000000000000014</v>
      </c>
      <c r="F1000" s="5">
        <f>IF(B1000=0,0,B1000*LABOR_HRS_WK_CAR*SEASON_WEEKS*(1+DIM_PCT_CAR)^B1000)</f>
        <v>432.98859707441773</v>
      </c>
      <c r="G1000" s="5">
        <f>IF(C1000=0,0,C1000*LABOR_HRS_WK_MES*SEASON_WEEKS*(1+DIM_PCT_MES)^C1000)</f>
        <v>189.17016064453119</v>
      </c>
      <c r="H1000" s="5">
        <f>E1000+F1000+G1000</f>
        <v>721.15875771894889</v>
      </c>
      <c r="I1000" s="5">
        <f>MIN(H1000,FARMER_HRS)</f>
        <v>720</v>
      </c>
      <c r="J1000" s="5">
        <f>MAX(0,H1000-FARMER_HRS)</f>
        <v>1.1587577189488911</v>
      </c>
      <c r="K1000" s="2">
        <f>I1000*FARMER_RATE+J1000*TEMP_WORKER_RATE</f>
        <v>25020.11732150953</v>
      </c>
      <c r="L1000" s="2">
        <f>A1000*PRICE_TOM+B1000*PRICE_CAR+C1000*PRICE_MES</f>
        <v>42634</v>
      </c>
      <c r="M1000" s="2">
        <f>A1000*FERT_BED_TOM+B1000*FERT_BED_CAR+C1000*FERT_BED_MES</f>
        <v>9240</v>
      </c>
      <c r="N1000" s="6">
        <f>IF(AND(D1000&lt;=TOTAL_BEDS,J1000&lt;=TEMP_WORKER_MAX*TEMP_WORKER_HRS),1,0)</f>
        <v>1</v>
      </c>
      <c r="O1000" s="2">
        <f>L1000-M1000-K1000-FIXED_COSTS</f>
        <v>-11626.11732150953</v>
      </c>
      <c r="P1000" s="2">
        <f>IF(N1000=1,O1000,"")</f>
        <v>-11626.11732150953</v>
      </c>
    </row>
    <row r="1001">
      <c r="A1001" s="6">
        <v>1</v>
      </c>
      <c r="B1001" s="6">
        <v>11</v>
      </c>
      <c r="C1001" s="6">
        <v>5</v>
      </c>
      <c r="D1001" s="6">
        <f>A1001+B1001+C1001</f>
        <v>17</v>
      </c>
      <c r="E1001" s="5">
        <f>IF(A1001=0,0,A1001*LABOR_HRS_WK_TOM*SEASON_WEEKS*(1+DIM_PCT_TOM)^A1001)</f>
        <v>99.000000000000014</v>
      </c>
      <c r="F1001" s="5">
        <f>IF(B1001=0,0,B1001*LABOR_HRS_WK_CAR*SEASON_WEEKS*(1+DIM_PCT_CAR)^B1001)</f>
        <v>432.98859707441773</v>
      </c>
      <c r="G1001" s="5">
        <f>IF(C1001=0,0,C1001*LABOR_HRS_WK_MES*SEASON_WEEKS*(1+DIM_PCT_MES)^C1001)</f>
        <v>239.41848456573481</v>
      </c>
      <c r="H1001" s="5">
        <f>E1001+F1001+G1001</f>
        <v>771.40708164015257</v>
      </c>
      <c r="I1001" s="5">
        <f>MIN(H1001,FARMER_HRS)</f>
        <v>720</v>
      </c>
      <c r="J1001" s="5">
        <f>MAX(0,H1001-FARMER_HRS)</f>
        <v>51.407081640152569</v>
      </c>
      <c r="K1001" s="2">
        <f>I1001*FARMER_RATE+J1001*TEMP_WORKER_RATE</f>
        <v>25892.484056252648</v>
      </c>
      <c r="L1001" s="2">
        <f>A1001*PRICE_TOM+B1001*PRICE_CAR+C1001*PRICE_MES</f>
        <v>45334</v>
      </c>
      <c r="M1001" s="2">
        <f>A1001*FERT_BED_TOM+B1001*FERT_BED_CAR+C1001*FERT_BED_MES</f>
        <v>10120</v>
      </c>
      <c r="N1001" s="6">
        <f>IF(AND(D1001&lt;=TOTAL_BEDS,J1001&lt;=TEMP_WORKER_MAX*TEMP_WORKER_HRS),1,0)</f>
        <v>1</v>
      </c>
      <c r="O1001" s="2">
        <f>L1001-M1001-K1001-FIXED_COSTS</f>
        <v>-10678.484056252648</v>
      </c>
      <c r="P1001" s="2">
        <f>IF(N1001=1,O1001,"")</f>
        <v>-10678.484056252648</v>
      </c>
    </row>
    <row r="1002">
      <c r="A1002" s="6">
        <v>1</v>
      </c>
      <c r="B1002" s="6">
        <v>11</v>
      </c>
      <c r="C1002" s="6">
        <v>6</v>
      </c>
      <c r="D1002" s="6">
        <f>A1002+B1002+C1002</f>
        <v>18</v>
      </c>
      <c r="E1002" s="5">
        <f>IF(A1002=0,0,A1002*LABOR_HRS_WK_TOM*SEASON_WEEKS*(1+DIM_PCT_TOM)^A1002)</f>
        <v>99.000000000000014</v>
      </c>
      <c r="F1002" s="5">
        <f>IF(B1002=0,0,B1002*LABOR_HRS_WK_CAR*SEASON_WEEKS*(1+DIM_PCT_CAR)^B1002)</f>
        <v>432.98859707441773</v>
      </c>
      <c r="G1002" s="5">
        <f>IF(C1002=0,0,C1002*LABOR_HRS_WK_MES*SEASON_WEEKS*(1+DIM_PCT_MES)^C1002)</f>
        <v>290.89345874736773</v>
      </c>
      <c r="H1002" s="5">
        <f>E1002+F1002+G1002</f>
        <v>822.88205582178546</v>
      </c>
      <c r="I1002" s="5">
        <f>MIN(H1002,FARMER_HRS)</f>
        <v>720</v>
      </c>
      <c r="J1002" s="5">
        <f>MAX(0,H1002-FARMER_HRS)</f>
        <v>102.88205582178546</v>
      </c>
      <c r="K1002" s="2">
        <f>I1002*FARMER_RATE+J1002*TEMP_WORKER_RATE</f>
        <v>26786.146802461553</v>
      </c>
      <c r="L1002" s="2">
        <f>A1002*PRICE_TOM+B1002*PRICE_CAR+C1002*PRICE_MES</f>
        <v>48034</v>
      </c>
      <c r="M1002" s="2">
        <f>A1002*FERT_BED_TOM+B1002*FERT_BED_CAR+C1002*FERT_BED_MES</f>
        <v>11000</v>
      </c>
      <c r="N1002" s="6">
        <f>IF(AND(D1002&lt;=TOTAL_BEDS,J1002&lt;=TEMP_WORKER_MAX*TEMP_WORKER_HRS),1,0)</f>
        <v>1</v>
      </c>
      <c r="O1002" s="2">
        <f>L1002-M1002-K1002-FIXED_COSTS</f>
        <v>-9752.1468024615533</v>
      </c>
      <c r="P1002" s="2">
        <f>IF(N1002=1,O1002,"")</f>
        <v>-9752.1468024615533</v>
      </c>
    </row>
    <row r="1003">
      <c r="A1003" s="6">
        <v>1</v>
      </c>
      <c r="B1003" s="6">
        <v>11</v>
      </c>
      <c r="C1003" s="6">
        <v>7</v>
      </c>
      <c r="D1003" s="6">
        <f>A1003+B1003+C1003</f>
        <v>19</v>
      </c>
      <c r="E1003" s="5">
        <f>IF(A1003=0,0,A1003*LABOR_HRS_WK_TOM*SEASON_WEEKS*(1+DIM_PCT_TOM)^A1003)</f>
        <v>99.000000000000014</v>
      </c>
      <c r="F1003" s="5">
        <f>IF(B1003=0,0,B1003*LABOR_HRS_WK_CAR*SEASON_WEEKS*(1+DIM_PCT_CAR)^B1003)</f>
        <v>432.98859707441773</v>
      </c>
      <c r="G1003" s="5">
        <f>IF(C1003=0,0,C1003*LABOR_HRS_WK_MES*SEASON_WEEKS*(1+DIM_PCT_MES)^C1003)</f>
        <v>343.61789814532818</v>
      </c>
      <c r="H1003" s="5">
        <f>E1003+F1003+G1003</f>
        <v>875.606495219746</v>
      </c>
      <c r="I1003" s="5">
        <f>MIN(H1003,FARMER_HRS)</f>
        <v>720</v>
      </c>
      <c r="J1003" s="5">
        <f>MAX(0,H1003-FARMER_HRS)</f>
        <v>155.60649521974597</v>
      </c>
      <c r="K1003" s="2">
        <f>I1003*FARMER_RATE+J1003*TEMP_WORKER_RATE</f>
        <v>27701.501653120591</v>
      </c>
      <c r="L1003" s="2">
        <f>A1003*PRICE_TOM+B1003*PRICE_CAR+C1003*PRICE_MES</f>
        <v>50734</v>
      </c>
      <c r="M1003" s="2">
        <f>A1003*FERT_BED_TOM+B1003*FERT_BED_CAR+C1003*FERT_BED_MES</f>
        <v>11880</v>
      </c>
      <c r="N1003" s="6">
        <f>IF(AND(D1003&lt;=TOTAL_BEDS,J1003&lt;=TEMP_WORKER_MAX*TEMP_WORKER_HRS),1,0)</f>
        <v>1</v>
      </c>
      <c r="O1003" s="2">
        <f>L1003-M1003-K1003-FIXED_COSTS</f>
        <v>-8847.5016531205911</v>
      </c>
      <c r="P1003" s="2">
        <f>IF(N1003=1,O1003,"")</f>
        <v>-8847.5016531205911</v>
      </c>
    </row>
    <row r="1004">
      <c r="A1004" s="6">
        <v>1</v>
      </c>
      <c r="B1004" s="6">
        <v>11</v>
      </c>
      <c r="C1004" s="6">
        <v>8</v>
      </c>
      <c r="D1004" s="6">
        <f>A1004+B1004+C1004</f>
        <v>20</v>
      </c>
      <c r="E1004" s="5">
        <f>IF(A1004=0,0,A1004*LABOR_HRS_WK_TOM*SEASON_WEEKS*(1+DIM_PCT_TOM)^A1004)</f>
        <v>99.000000000000014</v>
      </c>
      <c r="F1004" s="5">
        <f>IF(B1004=0,0,B1004*LABOR_HRS_WK_CAR*SEASON_WEEKS*(1+DIM_PCT_CAR)^B1004)</f>
        <v>432.98859707441773</v>
      </c>
      <c r="G1004" s="5">
        <f>IF(C1004=0,0,C1004*LABOR_HRS_WK_MES*SEASON_WEEKS*(1+DIM_PCT_MES)^C1004)</f>
        <v>397.61499642530833</v>
      </c>
      <c r="H1004" s="5">
        <f>E1004+F1004+G1004</f>
        <v>929.603593499726</v>
      </c>
      <c r="I1004" s="5">
        <f>MIN(H1004,FARMER_HRS)</f>
        <v>720</v>
      </c>
      <c r="J1004" s="5">
        <f>MAX(0,H1004-FARMER_HRS)</f>
        <v>209.603593499726</v>
      </c>
      <c r="K1004" s="2">
        <f>I1004*FARMER_RATE+J1004*TEMP_WORKER_RATE</f>
        <v>28638.951276036911</v>
      </c>
      <c r="L1004" s="2">
        <f>A1004*PRICE_TOM+B1004*PRICE_CAR+C1004*PRICE_MES</f>
        <v>53434</v>
      </c>
      <c r="M1004" s="2">
        <f>A1004*FERT_BED_TOM+B1004*FERT_BED_CAR+C1004*FERT_BED_MES</f>
        <v>12760</v>
      </c>
      <c r="N1004" s="6">
        <f>IF(AND(D1004&lt;=TOTAL_BEDS,J1004&lt;=TEMP_WORKER_MAX*TEMP_WORKER_HRS),1,0)</f>
        <v>1</v>
      </c>
      <c r="O1004" s="2">
        <f>L1004-M1004-K1004-FIXED_COSTS</f>
        <v>-7964.9512760369107</v>
      </c>
      <c r="P1004" s="2">
        <f>IF(N1004=1,O1004,"")</f>
        <v>-7964.9512760369107</v>
      </c>
    </row>
    <row r="1005">
      <c r="A1005" s="6">
        <v>1</v>
      </c>
      <c r="B1005" s="6">
        <v>11</v>
      </c>
      <c r="C1005" s="6">
        <v>9</v>
      </c>
      <c r="D1005" s="6">
        <f>A1005+B1005+C1005</f>
        <v>21</v>
      </c>
      <c r="E1005" s="5">
        <f>IF(A1005=0,0,A1005*LABOR_HRS_WK_TOM*SEASON_WEEKS*(1+DIM_PCT_TOM)^A1005)</f>
        <v>99.000000000000014</v>
      </c>
      <c r="F1005" s="5">
        <f>IF(B1005=0,0,B1005*LABOR_HRS_WK_CAR*SEASON_WEEKS*(1+DIM_PCT_CAR)^B1005)</f>
        <v>432.98859707441773</v>
      </c>
      <c r="G1005" s="5">
        <f>IF(C1005=0,0,C1005*LABOR_HRS_WK_MES*SEASON_WEEKS*(1+DIM_PCT_MES)^C1005)</f>
        <v>452.90833186570273</v>
      </c>
      <c r="H1005" s="5">
        <f>E1005+F1005+G1005</f>
        <v>984.89692894012046</v>
      </c>
      <c r="I1005" s="5">
        <f>MIN(H1005,FARMER_HRS)</f>
        <v>720</v>
      </c>
      <c r="J1005" s="5">
        <f>MAX(0,H1005-FARMER_HRS)</f>
        <v>264.89692894012046</v>
      </c>
      <c r="K1005" s="2">
        <f>I1005*FARMER_RATE+J1005*TEMP_WORKER_RATE</f>
        <v>29598.905016321536</v>
      </c>
      <c r="L1005" s="2">
        <f>A1005*PRICE_TOM+B1005*PRICE_CAR+C1005*PRICE_MES</f>
        <v>56134</v>
      </c>
      <c r="M1005" s="2">
        <f>A1005*FERT_BED_TOM+B1005*FERT_BED_CAR+C1005*FERT_BED_MES</f>
        <v>13640</v>
      </c>
      <c r="N1005" s="6">
        <f>IF(AND(D1005&lt;=TOTAL_BEDS,J1005&lt;=TEMP_WORKER_MAX*TEMP_WORKER_HRS),1,0)</f>
        <v>1</v>
      </c>
      <c r="O1005" s="2">
        <f>L1005-M1005-K1005-FIXED_COSTS</f>
        <v>-7104.9050163215361</v>
      </c>
      <c r="P1005" s="2">
        <f>IF(N1005=1,O1005,"")</f>
        <v>-7104.9050163215361</v>
      </c>
    </row>
    <row r="1006">
      <c r="A1006" s="6">
        <v>1</v>
      </c>
      <c r="B1006" s="6">
        <v>11</v>
      </c>
      <c r="C1006" s="6">
        <v>10</v>
      </c>
      <c r="D1006" s="6">
        <f>A1006+B1006+C1006</f>
        <v>22</v>
      </c>
      <c r="E1006" s="5">
        <f>IF(A1006=0,0,A1006*LABOR_HRS_WK_TOM*SEASON_WEEKS*(1+DIM_PCT_TOM)^A1006)</f>
        <v>99.000000000000014</v>
      </c>
      <c r="F1006" s="5">
        <f>IF(B1006=0,0,B1006*LABOR_HRS_WK_CAR*SEASON_WEEKS*(1+DIM_PCT_CAR)^B1006)</f>
        <v>432.98859707441773</v>
      </c>
      <c r="G1006" s="5">
        <f>IF(C1006=0,0,C1006*LABOR_HRS_WK_MES*SEASON_WEEKS*(1+DIM_PCT_MES)^C1006)</f>
        <v>509.52187334891551</v>
      </c>
      <c r="H1006" s="5">
        <f>E1006+F1006+G1006</f>
        <v>1041.5104704233331</v>
      </c>
      <c r="I1006" s="5">
        <f>MIN(H1006,FARMER_HRS)</f>
        <v>720</v>
      </c>
      <c r="J1006" s="5">
        <f>MAX(0,H1006-FARMER_HRS)</f>
        <v>321.51047042333312</v>
      </c>
      <c r="K1006" s="2">
        <f>I1006*FARMER_RATE+J1006*TEMP_WORKER_RATE</f>
        <v>30581.779000405088</v>
      </c>
      <c r="L1006" s="2">
        <f>A1006*PRICE_TOM+B1006*PRICE_CAR+C1006*PRICE_MES</f>
        <v>58834</v>
      </c>
      <c r="M1006" s="2">
        <f>A1006*FERT_BED_TOM+B1006*FERT_BED_CAR+C1006*FERT_BED_MES</f>
        <v>14520</v>
      </c>
      <c r="N1006" s="6">
        <f>IF(AND(D1006&lt;=TOTAL_BEDS,J1006&lt;=TEMP_WORKER_MAX*TEMP_WORKER_HRS),1,0)</f>
        <v>1</v>
      </c>
      <c r="O1006" s="2">
        <f>L1006-M1006-K1006-FIXED_COSTS</f>
        <v>-6267.7790004050876</v>
      </c>
      <c r="P1006" s="2">
        <f>IF(N1006=1,O1006,"")</f>
        <v>-6267.7790004050876</v>
      </c>
    </row>
    <row r="1007">
      <c r="A1007" s="6">
        <v>1</v>
      </c>
      <c r="B1007" s="6">
        <v>11</v>
      </c>
      <c r="C1007" s="6">
        <v>11</v>
      </c>
      <c r="D1007" s="6">
        <f>A1007+B1007+C1007</f>
        <v>23</v>
      </c>
      <c r="E1007" s="5">
        <f>IF(A1007=0,0,A1007*LABOR_HRS_WK_TOM*SEASON_WEEKS*(1+DIM_PCT_TOM)^A1007)</f>
        <v>99.000000000000014</v>
      </c>
      <c r="F1007" s="5">
        <f>IF(B1007=0,0,B1007*LABOR_HRS_WK_CAR*SEASON_WEEKS*(1+DIM_PCT_CAR)^B1007)</f>
        <v>432.98859707441773</v>
      </c>
      <c r="G1007" s="5">
        <f>IF(C1007=0,0,C1007*LABOR_HRS_WK_MES*SEASON_WEEKS*(1+DIM_PCT_MES)^C1007)</f>
        <v>567.47998644235463</v>
      </c>
      <c r="H1007" s="5">
        <f>E1007+F1007+G1007</f>
        <v>1099.4685835167725</v>
      </c>
      <c r="I1007" s="5">
        <f>MIN(H1007,FARMER_HRS)</f>
        <v>720</v>
      </c>
      <c r="J1007" s="5">
        <f>MAX(0,H1007-FARMER_HRS)</f>
        <v>379.46858351677247</v>
      </c>
      <c r="K1007" s="2">
        <f>I1007*FARMER_RATE+J1007*TEMP_WORKER_RATE</f>
        <v>31587.996241610632</v>
      </c>
      <c r="L1007" s="2">
        <f>A1007*PRICE_TOM+B1007*PRICE_CAR+C1007*PRICE_MES</f>
        <v>61534</v>
      </c>
      <c r="M1007" s="2">
        <f>A1007*FERT_BED_TOM+B1007*FERT_BED_CAR+C1007*FERT_BED_MES</f>
        <v>15400</v>
      </c>
      <c r="N1007" s="6">
        <f>IF(AND(D1007&lt;=TOTAL_BEDS,J1007&lt;=TEMP_WORKER_MAX*TEMP_WORKER_HRS),1,0)</f>
        <v>1</v>
      </c>
      <c r="O1007" s="2">
        <f>L1007-M1007-K1007-FIXED_COSTS</f>
        <v>-5453.9962416106318</v>
      </c>
      <c r="P1007" s="2">
        <f>IF(N1007=1,O1007,"")</f>
        <v>-5453.9962416106318</v>
      </c>
    </row>
    <row r="1008">
      <c r="A1008" s="6">
        <v>1</v>
      </c>
      <c r="B1008" s="6">
        <v>11</v>
      </c>
      <c r="C1008" s="6">
        <v>12</v>
      </c>
      <c r="D1008" s="6">
        <f>A1008+B1008+C1008</f>
        <v>24</v>
      </c>
      <c r="E1008" s="5">
        <f>IF(A1008=0,0,A1008*LABOR_HRS_WK_TOM*SEASON_WEEKS*(1+DIM_PCT_TOM)^A1008)</f>
        <v>99.000000000000014</v>
      </c>
      <c r="F1008" s="5">
        <f>IF(B1008=0,0,B1008*LABOR_HRS_WK_CAR*SEASON_WEEKS*(1+DIM_PCT_CAR)^B1008)</f>
        <v>432.98859707441773</v>
      </c>
      <c r="G1008" s="5">
        <f>IF(C1008=0,0,C1008*LABOR_HRS_WK_MES*SEASON_WEEKS*(1+DIM_PCT_MES)^C1008)</f>
        <v>626.807439570419</v>
      </c>
      <c r="H1008" s="5">
        <f>E1008+F1008+G1008</f>
        <v>1158.7960366448367</v>
      </c>
      <c r="I1008" s="5">
        <f>MIN(H1008,FARMER_HRS)</f>
        <v>720</v>
      </c>
      <c r="J1008" s="5">
        <f>MAX(0,H1008-FARMER_HRS)</f>
        <v>438.7960366448367</v>
      </c>
      <c r="K1008" s="2">
        <f>I1008*FARMER_RATE+J1008*TEMP_WORKER_RATE</f>
        <v>32617.986747306193</v>
      </c>
      <c r="L1008" s="2">
        <f>A1008*PRICE_TOM+B1008*PRICE_CAR+C1008*PRICE_MES</f>
        <v>64234</v>
      </c>
      <c r="M1008" s="2">
        <f>A1008*FERT_BED_TOM+B1008*FERT_BED_CAR+C1008*FERT_BED_MES</f>
        <v>16280</v>
      </c>
      <c r="N1008" s="6">
        <f>IF(AND(D1008&lt;=TOTAL_BEDS,J1008&lt;=TEMP_WORKER_MAX*TEMP_WORKER_HRS),1,0)</f>
        <v>1</v>
      </c>
      <c r="O1008" s="2">
        <f>L1008-M1008-K1008-FIXED_COSTS</f>
        <v>-4663.9867473061931</v>
      </c>
      <c r="P1008" s="2">
        <f>IF(N1008=1,O1008,"")</f>
        <v>-4663.9867473061931</v>
      </c>
    </row>
    <row r="1009">
      <c r="A1009" s="6">
        <v>1</v>
      </c>
      <c r="B1009" s="6">
        <v>11</v>
      </c>
      <c r="C1009" s="6">
        <v>13</v>
      </c>
      <c r="D1009" s="6">
        <f>A1009+B1009+C1009</f>
        <v>25</v>
      </c>
      <c r="E1009" s="5">
        <f>IF(A1009=0,0,A1009*LABOR_HRS_WK_TOM*SEASON_WEEKS*(1+DIM_PCT_TOM)^A1009)</f>
        <v>99.000000000000014</v>
      </c>
      <c r="F1009" s="5">
        <f>IF(B1009=0,0,B1009*LABOR_HRS_WK_CAR*SEASON_WEEKS*(1+DIM_PCT_CAR)^B1009)</f>
        <v>432.98859707441773</v>
      </c>
      <c r="G1009" s="5">
        <f>IF(C1009=0,0,C1009*LABOR_HRS_WK_MES*SEASON_WEEKS*(1+DIM_PCT_MES)^C1009)</f>
        <v>687.52941027880331</v>
      </c>
      <c r="H1009" s="5">
        <f>E1009+F1009+G1009</f>
        <v>1219.518007353221</v>
      </c>
      <c r="I1009" s="5">
        <f>MIN(H1009,FARMER_HRS)</f>
        <v>720</v>
      </c>
      <c r="J1009" s="5">
        <f>MAX(0,H1009-FARMER_HRS)</f>
        <v>499.51800735322104</v>
      </c>
      <c r="K1009" s="2">
        <f>I1009*FARMER_RATE+J1009*TEMP_WORKER_RATE</f>
        <v>33672.187627660089</v>
      </c>
      <c r="L1009" s="2">
        <f>A1009*PRICE_TOM+B1009*PRICE_CAR+C1009*PRICE_MES</f>
        <v>66934</v>
      </c>
      <c r="M1009" s="2">
        <f>A1009*FERT_BED_TOM+B1009*FERT_BED_CAR+C1009*FERT_BED_MES</f>
        <v>17160</v>
      </c>
      <c r="N1009" s="6">
        <f>IF(AND(D1009&lt;=TOTAL_BEDS,J1009&lt;=TEMP_WORKER_MAX*TEMP_WORKER_HRS),1,0)</f>
        <v>1</v>
      </c>
      <c r="O1009" s="2">
        <f>L1009-M1009-K1009-FIXED_COSTS</f>
        <v>-3898.1876276600888</v>
      </c>
      <c r="P1009" s="2">
        <f>IF(N1009=1,O1009,"")</f>
        <v>-3898.1876276600888</v>
      </c>
    </row>
    <row r="1010">
      <c r="A1010" s="6">
        <v>1</v>
      </c>
      <c r="B1010" s="6">
        <v>11</v>
      </c>
      <c r="C1010" s="6">
        <v>14</v>
      </c>
      <c r="D1010" s="6">
        <f>A1010+B1010+C1010</f>
        <v>26</v>
      </c>
      <c r="E1010" s="5">
        <f>IF(A1010=0,0,A1010*LABOR_HRS_WK_TOM*SEASON_WEEKS*(1+DIM_PCT_TOM)^A1010)</f>
        <v>99.000000000000014</v>
      </c>
      <c r="F1010" s="5">
        <f>IF(B1010=0,0,B1010*LABOR_HRS_WK_CAR*SEASON_WEEKS*(1+DIM_PCT_CAR)^B1010)</f>
        <v>432.98859707441773</v>
      </c>
      <c r="G1010" s="5">
        <f>IF(C1010=0,0,C1010*LABOR_HRS_WK_MES*SEASON_WEEKS*(1+DIM_PCT_MES)^C1010)</f>
        <v>749.67149159246435</v>
      </c>
      <c r="H1010" s="5">
        <f>E1010+F1010+G1010</f>
        <v>1281.6600886668821</v>
      </c>
      <c r="I1010" s="5">
        <f>MIN(H1010,FARMER_HRS)</f>
        <v>720</v>
      </c>
      <c r="J1010" s="5">
        <f>MAX(0,H1010-FARMER_HRS)</f>
        <v>561.66008866688207</v>
      </c>
      <c r="K1010" s="2">
        <f>I1010*FARMER_RATE+J1010*TEMP_WORKER_RATE</f>
        <v>34751.043206022259</v>
      </c>
      <c r="L1010" s="2">
        <f>A1010*PRICE_TOM+B1010*PRICE_CAR+C1010*PRICE_MES</f>
        <v>69634</v>
      </c>
      <c r="M1010" s="2">
        <f>A1010*FERT_BED_TOM+B1010*FERT_BED_CAR+C1010*FERT_BED_MES</f>
        <v>18040</v>
      </c>
      <c r="N1010" s="6">
        <f>IF(AND(D1010&lt;=TOTAL_BEDS,J1010&lt;=TEMP_WORKER_MAX*TEMP_WORKER_HRS),1,0)</f>
        <v>1</v>
      </c>
      <c r="O1010" s="2">
        <f>L1010-M1010-K1010-FIXED_COSTS</f>
        <v>-3157.0432060222593</v>
      </c>
      <c r="P1010" s="2">
        <f>IF(N1010=1,O1010,"")</f>
        <v>-3157.0432060222593</v>
      </c>
    </row>
    <row r="1011">
      <c r="A1011" s="6">
        <v>1</v>
      </c>
      <c r="B1011" s="6">
        <v>11</v>
      </c>
      <c r="C1011" s="6">
        <v>15</v>
      </c>
      <c r="D1011" s="6">
        <f>A1011+B1011+C1011</f>
        <v>27</v>
      </c>
      <c r="E1011" s="5">
        <f>IF(A1011=0,0,A1011*LABOR_HRS_WK_TOM*SEASON_WEEKS*(1+DIM_PCT_TOM)^A1011)</f>
        <v>99.000000000000014</v>
      </c>
      <c r="F1011" s="5">
        <f>IF(B1011=0,0,B1011*LABOR_HRS_WK_CAR*SEASON_WEEKS*(1+DIM_PCT_CAR)^B1011)</f>
        <v>432.98859707441773</v>
      </c>
      <c r="G1011" s="5">
        <f>IF(C1011=0,0,C1011*LABOR_HRS_WK_MES*SEASON_WEEKS*(1+DIM_PCT_MES)^C1011)</f>
        <v>813.25969846861074</v>
      </c>
      <c r="H1011" s="5">
        <f>E1011+F1011+G1011</f>
        <v>1345.2482955430285</v>
      </c>
      <c r="I1011" s="5">
        <f>MIN(H1011,FARMER_HRS)</f>
        <v>720</v>
      </c>
      <c r="J1011" s="5">
        <f>MAX(0,H1011-FARMER_HRS)</f>
        <v>625.24829554302846</v>
      </c>
      <c r="K1011" s="2">
        <f>I1011*FARMER_RATE+J1011*TEMP_WORKER_RATE</f>
        <v>35855.005130955353</v>
      </c>
      <c r="L1011" s="2">
        <f>A1011*PRICE_TOM+B1011*PRICE_CAR+C1011*PRICE_MES</f>
        <v>72334</v>
      </c>
      <c r="M1011" s="2">
        <f>A1011*FERT_BED_TOM+B1011*FERT_BED_CAR+C1011*FERT_BED_MES</f>
        <v>18920</v>
      </c>
      <c r="N1011" s="6">
        <f>IF(AND(D1011&lt;=TOTAL_BEDS,J1011&lt;=TEMP_WORKER_MAX*TEMP_WORKER_HRS),1,0)</f>
        <v>1</v>
      </c>
      <c r="O1011" s="2">
        <f>L1011-M1011-K1011-FIXED_COSTS</f>
        <v>-2441.0051309553528</v>
      </c>
      <c r="P1011" s="2">
        <f>IF(N1011=1,O1011,"")</f>
        <v>-2441.0051309553528</v>
      </c>
    </row>
    <row r="1012">
      <c r="A1012" s="6">
        <v>1</v>
      </c>
      <c r="B1012" s="6">
        <v>11</v>
      </c>
      <c r="C1012" s="6">
        <v>16</v>
      </c>
      <c r="D1012" s="6">
        <f>A1012+B1012+C1012</f>
        <v>28</v>
      </c>
      <c r="E1012" s="5">
        <f>IF(A1012=0,0,A1012*LABOR_HRS_WK_TOM*SEASON_WEEKS*(1+DIM_PCT_TOM)^A1012)</f>
        <v>99.000000000000014</v>
      </c>
      <c r="F1012" s="5">
        <f>IF(B1012=0,0,B1012*LABOR_HRS_WK_CAR*SEASON_WEEKS*(1+DIM_PCT_CAR)^B1012)</f>
        <v>432.98859707441773</v>
      </c>
      <c r="G1012" s="5">
        <f>IF(C1012=0,0,C1012*LABOR_HRS_WK_MES*SEASON_WEEKS*(1+DIM_PCT_MES)^C1012)</f>
        <v>878.32047434609967</v>
      </c>
      <c r="H1012" s="5">
        <f>E1012+F1012+G1012</f>
        <v>1410.3090714205173</v>
      </c>
      <c r="I1012" s="5">
        <f>MIN(H1012,FARMER_HRS)</f>
        <v>720</v>
      </c>
      <c r="J1012" s="5">
        <f>MAX(0,H1012-FARMER_HRS)</f>
        <v>690.30907142051728</v>
      </c>
      <c r="K1012" s="2">
        <f>I1012*FARMER_RATE+J1012*TEMP_WORKER_RATE</f>
        <v>36984.532489939535</v>
      </c>
      <c r="L1012" s="2">
        <f>A1012*PRICE_TOM+B1012*PRICE_CAR+C1012*PRICE_MES</f>
        <v>75034</v>
      </c>
      <c r="M1012" s="2">
        <f>A1012*FERT_BED_TOM+B1012*FERT_BED_CAR+C1012*FERT_BED_MES</f>
        <v>19800</v>
      </c>
      <c r="N1012" s="6">
        <f>IF(AND(D1012&lt;=TOTAL_BEDS,J1012&lt;=TEMP_WORKER_MAX*TEMP_WORKER_HRS),1,0)</f>
        <v>1</v>
      </c>
      <c r="O1012" s="2">
        <f>L1012-M1012-K1012-FIXED_COSTS</f>
        <v>-1750.5324899395346</v>
      </c>
      <c r="P1012" s="2">
        <f>IF(N1012=1,O1012,"")</f>
        <v>-1750.5324899395346</v>
      </c>
    </row>
    <row r="1013">
      <c r="A1013" s="6">
        <v>1</v>
      </c>
      <c r="B1013" s="6">
        <v>11</v>
      </c>
      <c r="C1013" s="6">
        <v>17</v>
      </c>
      <c r="D1013" s="6">
        <f>A1013+B1013+C1013</f>
        <v>29</v>
      </c>
      <c r="E1013" s="5">
        <f>IF(A1013=0,0,A1013*LABOR_HRS_WK_TOM*SEASON_WEEKS*(1+DIM_PCT_TOM)^A1013)</f>
        <v>99.000000000000014</v>
      </c>
      <c r="F1013" s="5">
        <f>IF(B1013=0,0,B1013*LABOR_HRS_WK_CAR*SEASON_WEEKS*(1+DIM_PCT_CAR)^B1013)</f>
        <v>432.98859707441773</v>
      </c>
      <c r="G1013" s="5">
        <f>IF(C1013=0,0,C1013*LABOR_HRS_WK_MES*SEASON_WEEKS*(1+DIM_PCT_MES)^C1013)</f>
        <v>944.88069779263992</v>
      </c>
      <c r="H1013" s="5">
        <f>E1013+F1013+G1013</f>
        <v>1476.8692948670578</v>
      </c>
      <c r="I1013" s="5">
        <f>MIN(H1013,FARMER_HRS)</f>
        <v>720</v>
      </c>
      <c r="J1013" s="5">
        <f>MAX(0,H1013-FARMER_HRS)</f>
        <v>756.86929486705776</v>
      </c>
      <c r="K1013" s="2">
        <f>I1013*FARMER_RATE+J1013*TEMP_WORKER_RATE</f>
        <v>38140.091924775305</v>
      </c>
      <c r="L1013" s="2">
        <f>A1013*PRICE_TOM+B1013*PRICE_CAR+C1013*PRICE_MES</f>
        <v>77734</v>
      </c>
      <c r="M1013" s="2">
        <f>A1013*FERT_BED_TOM+B1013*FERT_BED_CAR+C1013*FERT_BED_MES</f>
        <v>20680</v>
      </c>
      <c r="N1013" s="6">
        <f>IF(AND(D1013&lt;=TOTAL_BEDS,J1013&lt;=TEMP_WORKER_MAX*TEMP_WORKER_HRS),1,0)</f>
        <v>1</v>
      </c>
      <c r="O1013" s="2">
        <f>L1013-M1013-K1013-FIXED_COSTS</f>
        <v>-1086.0919247753045</v>
      </c>
      <c r="P1013" s="2">
        <f>IF(N1013=1,O1013,"")</f>
        <v>-1086.0919247753045</v>
      </c>
    </row>
    <row r="1014">
      <c r="A1014" s="6">
        <v>1</v>
      </c>
      <c r="B1014" s="6">
        <v>11</v>
      </c>
      <c r="C1014" s="6">
        <v>18</v>
      </c>
      <c r="D1014" s="6">
        <f>A1014+B1014+C1014</f>
        <v>30</v>
      </c>
      <c r="E1014" s="5">
        <f>IF(A1014=0,0,A1014*LABOR_HRS_WK_TOM*SEASON_WEEKS*(1+DIM_PCT_TOM)^A1014)</f>
        <v>99.000000000000014</v>
      </c>
      <c r="F1014" s="5">
        <f>IF(B1014=0,0,B1014*LABOR_HRS_WK_CAR*SEASON_WEEKS*(1+DIM_PCT_CAR)^B1014)</f>
        <v>432.98859707441773</v>
      </c>
      <c r="G1014" s="5">
        <f>IF(C1014=0,0,C1014*LABOR_HRS_WK_MES*SEASON_WEEKS*(1+DIM_PCT_MES)^C1014)</f>
        <v>1012.9676892512272</v>
      </c>
      <c r="H1014" s="5">
        <f>E1014+F1014+G1014</f>
        <v>1544.9562863256449</v>
      </c>
      <c r="I1014" s="5">
        <f>MIN(H1014,FARMER_HRS)</f>
        <v>720</v>
      </c>
      <c r="J1014" s="5">
        <f>MAX(0,H1014-FARMER_HRS)</f>
        <v>824.9562863256449</v>
      </c>
      <c r="K1014" s="2">
        <f>I1014*FARMER_RATE+J1014*TEMP_WORKER_RATE</f>
        <v>39322.157748709113</v>
      </c>
      <c r="L1014" s="2">
        <f>A1014*PRICE_TOM+B1014*PRICE_CAR+C1014*PRICE_MES</f>
        <v>80434</v>
      </c>
      <c r="M1014" s="2">
        <f>A1014*FERT_BED_TOM+B1014*FERT_BED_CAR+C1014*FERT_BED_MES</f>
        <v>21560</v>
      </c>
      <c r="N1014" s="6">
        <f>IF(AND(D1014&lt;=TOTAL_BEDS,J1014&lt;=TEMP_WORKER_MAX*TEMP_WORKER_HRS),1,0)</f>
        <v>1</v>
      </c>
      <c r="O1014" s="2">
        <f>L1014-M1014-K1014-FIXED_COSTS</f>
        <v>-448.15774870911264</v>
      </c>
      <c r="P1014" s="2">
        <f>IF(N1014=1,O1014,"")</f>
        <v>-448.15774870911264</v>
      </c>
    </row>
    <row r="1015">
      <c r="A1015" s="6">
        <v>1</v>
      </c>
      <c r="B1015" s="6">
        <v>11</v>
      </c>
      <c r="C1015" s="6">
        <v>19</v>
      </c>
      <c r="D1015" s="6">
        <f>A1015+B1015+C1015</f>
        <v>31</v>
      </c>
      <c r="E1015" s="5">
        <f>IF(A1015=0,0,A1015*LABOR_HRS_WK_TOM*SEASON_WEEKS*(1+DIM_PCT_TOM)^A1015)</f>
        <v>99.000000000000014</v>
      </c>
      <c r="F1015" s="5">
        <f>IF(B1015=0,0,B1015*LABOR_HRS_WK_CAR*SEASON_WEEKS*(1+DIM_PCT_CAR)^B1015)</f>
        <v>432.98859707441773</v>
      </c>
      <c r="G1015" s="5">
        <f>IF(C1015=0,0,C1015*LABOR_HRS_WK_MES*SEASON_WEEKS*(1+DIM_PCT_MES)^C1015)</f>
        <v>1082.6092178872491</v>
      </c>
      <c r="H1015" s="5">
        <f>E1015+F1015+G1015</f>
        <v>1614.5978149616667</v>
      </c>
      <c r="I1015" s="5">
        <f>MIN(H1015,FARMER_HRS)</f>
        <v>720</v>
      </c>
      <c r="J1015" s="5">
        <f>MAX(0,H1015-FARMER_HRS)</f>
        <v>894.5978149616667</v>
      </c>
      <c r="K1015" s="2">
        <f>I1015*FARMER_RATE+J1015*TEMP_WORKER_RATE</f>
        <v>40531.21206530671</v>
      </c>
      <c r="L1015" s="2">
        <f>A1015*PRICE_TOM+B1015*PRICE_CAR+C1015*PRICE_MES</f>
        <v>83134</v>
      </c>
      <c r="M1015" s="2">
        <f>A1015*FERT_BED_TOM+B1015*FERT_BED_CAR+C1015*FERT_BED_MES</f>
        <v>22440</v>
      </c>
      <c r="N1015" s="6">
        <f>IF(AND(D1015&lt;=TOTAL_BEDS,J1015&lt;=TEMP_WORKER_MAX*TEMP_WORKER_HRS),1,0)</f>
        <v>1</v>
      </c>
      <c r="O1015" s="2">
        <f>L1015-M1015-K1015-FIXED_COSTS</f>
        <v>162.78793469328957</v>
      </c>
      <c r="P1015" s="2">
        <f>IF(N1015=1,O1015,"")</f>
        <v>162.78793469328957</v>
      </c>
    </row>
    <row r="1016">
      <c r="A1016" s="6">
        <v>1</v>
      </c>
      <c r="B1016" s="6">
        <v>11</v>
      </c>
      <c r="C1016" s="6">
        <v>20</v>
      </c>
      <c r="D1016" s="6">
        <f>A1016+B1016+C1016</f>
        <v>32</v>
      </c>
      <c r="E1016" s="5">
        <f>IF(A1016=0,0,A1016*LABOR_HRS_WK_TOM*SEASON_WEEKS*(1+DIM_PCT_TOM)^A1016)</f>
        <v>99.000000000000014</v>
      </c>
      <c r="F1016" s="5">
        <f>IF(B1016=0,0,B1016*LABOR_HRS_WK_CAR*SEASON_WEEKS*(1+DIM_PCT_CAR)^B1016)</f>
        <v>432.98859707441773</v>
      </c>
      <c r="G1016" s="5">
        <f>IF(C1016=0,0,C1016*LABOR_HRS_WK_MES*SEASON_WEEKS*(1+DIM_PCT_MES)^C1016)</f>
        <v>1153.8335085377259</v>
      </c>
      <c r="H1016" s="5">
        <f>E1016+F1016+G1016</f>
        <v>1685.8221056121438</v>
      </c>
      <c r="I1016" s="5">
        <f>MIN(H1016,FARMER_HRS)</f>
        <v>720</v>
      </c>
      <c r="J1016" s="5">
        <f>MAX(0,H1016-FARMER_HRS)</f>
        <v>965.82210561214379</v>
      </c>
      <c r="K1016" s="2">
        <f>I1016*FARMER_RATE+J1016*TEMP_WORKER_RATE</f>
        <v>41767.744889099718</v>
      </c>
      <c r="L1016" s="2">
        <f>A1016*PRICE_TOM+B1016*PRICE_CAR+C1016*PRICE_MES</f>
        <v>85834</v>
      </c>
      <c r="M1016" s="2">
        <f>A1016*FERT_BED_TOM+B1016*FERT_BED_CAR+C1016*FERT_BED_MES</f>
        <v>23320</v>
      </c>
      <c r="N1016" s="6">
        <f>IF(AND(D1016&lt;=TOTAL_BEDS,J1016&lt;=TEMP_WORKER_MAX*TEMP_WORKER_HRS),1,0)</f>
        <v>1</v>
      </c>
      <c r="O1016" s="2">
        <f>L1016-M1016-K1016-FIXED_COSTS</f>
        <v>746.25511090028158</v>
      </c>
      <c r="P1016" s="2">
        <f>IF(N1016=1,O1016,"")</f>
        <v>746.25511090028158</v>
      </c>
    </row>
    <row r="1017">
      <c r="A1017" s="6">
        <v>1</v>
      </c>
      <c r="B1017" s="6">
        <v>11</v>
      </c>
      <c r="C1017" s="6">
        <v>21</v>
      </c>
      <c r="D1017" s="6">
        <f>A1017+B1017+C1017</f>
        <v>33</v>
      </c>
      <c r="E1017" s="5">
        <f>IF(A1017=0,0,A1017*LABOR_HRS_WK_TOM*SEASON_WEEKS*(1+DIM_PCT_TOM)^A1017)</f>
        <v>99.000000000000014</v>
      </c>
      <c r="F1017" s="5">
        <f>IF(B1017=0,0,B1017*LABOR_HRS_WK_CAR*SEASON_WEEKS*(1+DIM_PCT_CAR)^B1017)</f>
        <v>432.98859707441773</v>
      </c>
      <c r="G1017" s="5">
        <f>IF(C1017=0,0,C1017*LABOR_HRS_WK_MES*SEASON_WEEKS*(1+DIM_PCT_MES)^C1017)</f>
        <v>1226.6692487641699</v>
      </c>
      <c r="H1017" s="5">
        <f>E1017+F1017+G1017</f>
        <v>1758.6578458385875</v>
      </c>
      <c r="I1017" s="5">
        <f>MIN(H1017,FARMER_HRS)</f>
        <v>720</v>
      </c>
      <c r="J1017" s="5">
        <f>MAX(0,H1017-FARMER_HRS)</f>
        <v>1038.6578458385875</v>
      </c>
      <c r="K1017" s="2">
        <f>I1017*FARMER_RATE+J1017*TEMP_WORKER_RATE</f>
        <v>43032.254268031029</v>
      </c>
      <c r="L1017" s="2">
        <f>A1017*PRICE_TOM+B1017*PRICE_CAR+C1017*PRICE_MES</f>
        <v>88534</v>
      </c>
      <c r="M1017" s="2">
        <f>A1017*FERT_BED_TOM+B1017*FERT_BED_CAR+C1017*FERT_BED_MES</f>
        <v>24200</v>
      </c>
      <c r="N1017" s="6">
        <f>IF(AND(D1017&lt;=TOTAL_BEDS,J1017&lt;=TEMP_WORKER_MAX*TEMP_WORKER_HRS),1,0)</f>
        <v>1</v>
      </c>
      <c r="O1017" s="2">
        <f>L1017-M1017-K1017-FIXED_COSTS</f>
        <v>1301.7457319689711</v>
      </c>
      <c r="P1017" s="2">
        <f>IF(N1017=1,O1017,"")</f>
        <v>1301.7457319689711</v>
      </c>
    </row>
    <row r="1018">
      <c r="A1018" s="6">
        <v>1</v>
      </c>
      <c r="B1018" s="6">
        <v>11</v>
      </c>
      <c r="C1018" s="6">
        <v>22</v>
      </c>
      <c r="D1018" s="6">
        <f>A1018+B1018+C1018</f>
        <v>34</v>
      </c>
      <c r="E1018" s="5">
        <f>IF(A1018=0,0,A1018*LABOR_HRS_WK_TOM*SEASON_WEEKS*(1+DIM_PCT_TOM)^A1018)</f>
        <v>99.000000000000014</v>
      </c>
      <c r="F1018" s="5">
        <f>IF(B1018=0,0,B1018*LABOR_HRS_WK_CAR*SEASON_WEEKS*(1+DIM_PCT_CAR)^B1018)</f>
        <v>432.98859707441773</v>
      </c>
      <c r="G1018" s="5">
        <f>IF(C1018=0,0,C1018*LABOR_HRS_WK_MES*SEASON_WEEKS*(1+DIM_PCT_MES)^C1018)</f>
        <v>1301.1455960105659</v>
      </c>
      <c r="H1018" s="5">
        <f>E1018+F1018+G1018</f>
        <v>1833.1341930849835</v>
      </c>
      <c r="I1018" s="5">
        <f>MIN(H1018,FARMER_HRS)</f>
        <v>720</v>
      </c>
      <c r="J1018" s="5">
        <f>MAX(0,H1018-FARMER_HRS)</f>
        <v>1113.1341930849835</v>
      </c>
      <c r="K1018" s="2">
        <f>I1018*FARMER_RATE+J1018*TEMP_WORKER_RATE</f>
        <v>44325.246407725412</v>
      </c>
      <c r="L1018" s="2">
        <f>A1018*PRICE_TOM+B1018*PRICE_CAR+C1018*PRICE_MES</f>
        <v>91234</v>
      </c>
      <c r="M1018" s="2">
        <f>A1018*FERT_BED_TOM+B1018*FERT_BED_CAR+C1018*FERT_BED_MES</f>
        <v>25080</v>
      </c>
      <c r="N1018" s="6">
        <f>IF(AND(D1018&lt;=TOTAL_BEDS,J1018&lt;=TEMP_WORKER_MAX*TEMP_WORKER_HRS),1,0)</f>
        <v>1</v>
      </c>
      <c r="O1018" s="2">
        <f>L1018-M1018-K1018-FIXED_COSTS</f>
        <v>1828.7535922745883</v>
      </c>
      <c r="P1018" s="2">
        <f>IF(N1018=1,O1018,"")</f>
        <v>1828.7535922745883</v>
      </c>
    </row>
    <row r="1019">
      <c r="A1019" s="6">
        <v>1</v>
      </c>
      <c r="B1019" s="6">
        <v>11</v>
      </c>
      <c r="C1019" s="6">
        <v>23</v>
      </c>
      <c r="D1019" s="6">
        <f>A1019+B1019+C1019</f>
        <v>35</v>
      </c>
      <c r="E1019" s="5">
        <f>IF(A1019=0,0,A1019*LABOR_HRS_WK_TOM*SEASON_WEEKS*(1+DIM_PCT_TOM)^A1019)</f>
        <v>99.000000000000014</v>
      </c>
      <c r="F1019" s="5">
        <f>IF(B1019=0,0,B1019*LABOR_HRS_WK_CAR*SEASON_WEEKS*(1+DIM_PCT_CAR)^B1019)</f>
        <v>432.98859707441773</v>
      </c>
      <c r="G1019" s="5">
        <f>IF(C1019=0,0,C1019*LABOR_HRS_WK_MES*SEASON_WEEKS*(1+DIM_PCT_MES)^C1019)</f>
        <v>1377.2921848680023</v>
      </c>
      <c r="H1019" s="5">
        <f>E1019+F1019+G1019</f>
        <v>1909.2807819424202</v>
      </c>
      <c r="I1019" s="5">
        <f>MIN(H1019,FARMER_HRS)</f>
        <v>720</v>
      </c>
      <c r="J1019" s="5">
        <f>MAX(0,H1019-FARMER_HRS)</f>
        <v>1189.2807819424202</v>
      </c>
      <c r="K1019" s="2">
        <f>I1019*FARMER_RATE+J1019*TEMP_WORKER_RATE</f>
        <v>45647.235797611458</v>
      </c>
      <c r="L1019" s="2">
        <f>A1019*PRICE_TOM+B1019*PRICE_CAR+C1019*PRICE_MES</f>
        <v>93934</v>
      </c>
      <c r="M1019" s="2">
        <f>A1019*FERT_BED_TOM+B1019*FERT_BED_CAR+C1019*FERT_BED_MES</f>
        <v>25960</v>
      </c>
      <c r="N1019" s="6">
        <f>IF(AND(D1019&lt;=TOTAL_BEDS,J1019&lt;=TEMP_WORKER_MAX*TEMP_WORKER_HRS),1,0)</f>
        <v>1</v>
      </c>
      <c r="O1019" s="2">
        <f>L1019-M1019-K1019-FIXED_COSTS</f>
        <v>2326.7642023885419</v>
      </c>
      <c r="P1019" s="2">
        <f>IF(N1019=1,O1019,"")</f>
        <v>2326.7642023885419</v>
      </c>
    </row>
    <row r="1020">
      <c r="A1020" s="6">
        <v>1</v>
      </c>
      <c r="B1020" s="6">
        <v>11</v>
      </c>
      <c r="C1020" s="6">
        <v>24</v>
      </c>
      <c r="D1020" s="6">
        <f>A1020+B1020+C1020</f>
        <v>36</v>
      </c>
      <c r="E1020" s="5">
        <f>IF(A1020=0,0,A1020*LABOR_HRS_WK_TOM*SEASON_WEEKS*(1+DIM_PCT_TOM)^A1020)</f>
        <v>99.000000000000014</v>
      </c>
      <c r="F1020" s="5">
        <f>IF(B1020=0,0,B1020*LABOR_HRS_WK_CAR*SEASON_WEEKS*(1+DIM_PCT_CAR)^B1020)</f>
        <v>432.98859707441773</v>
      </c>
      <c r="G1020" s="5">
        <f>IF(C1020=0,0,C1020*LABOR_HRS_WK_MES*SEASON_WEEKS*(1+DIM_PCT_MES)^C1020)</f>
        <v>1455.139134447498</v>
      </c>
      <c r="H1020" s="5">
        <f>E1020+F1020+G1020</f>
        <v>1987.1277315219158</v>
      </c>
      <c r="I1020" s="5">
        <f>MIN(H1020,FARMER_HRS)</f>
        <v>720</v>
      </c>
      <c r="J1020" s="5">
        <f>MAX(0,H1020-FARMER_HRS)</f>
        <v>1267.1277315219158</v>
      </c>
      <c r="K1020" s="2">
        <f>I1020*FARMER_RATE+J1020*TEMP_WORKER_RATE</f>
        <v>46998.745338922148</v>
      </c>
      <c r="L1020" s="2">
        <f>A1020*PRICE_TOM+B1020*PRICE_CAR+C1020*PRICE_MES</f>
        <v>96634</v>
      </c>
      <c r="M1020" s="2">
        <f>A1020*FERT_BED_TOM+B1020*FERT_BED_CAR+C1020*FERT_BED_MES</f>
        <v>26840</v>
      </c>
      <c r="N1020" s="6">
        <f>IF(AND(D1020&lt;=TOTAL_BEDS,J1020&lt;=TEMP_WORKER_MAX*TEMP_WORKER_HRS),1,0)</f>
        <v>1</v>
      </c>
      <c r="O1020" s="2">
        <f>L1020-M1020-K1020-FIXED_COSTS</f>
        <v>2795.2546610778518</v>
      </c>
      <c r="P1020" s="2">
        <f>IF(N1020=1,O1020,"")</f>
        <v>2795.2546610778518</v>
      </c>
    </row>
    <row r="1021">
      <c r="A1021" s="6">
        <v>1</v>
      </c>
      <c r="B1021" s="6">
        <v>11</v>
      </c>
      <c r="C1021" s="6">
        <v>25</v>
      </c>
      <c r="D1021" s="6">
        <f>A1021+B1021+C1021</f>
        <v>37</v>
      </c>
      <c r="E1021" s="5">
        <f>IF(A1021=0,0,A1021*LABOR_HRS_WK_TOM*SEASON_WEEKS*(1+DIM_PCT_TOM)^A1021)</f>
        <v>99.000000000000014</v>
      </c>
      <c r="F1021" s="5">
        <f>IF(B1021=0,0,B1021*LABOR_HRS_WK_CAR*SEASON_WEEKS*(1+DIM_PCT_CAR)^B1021)</f>
        <v>432.98859707441773</v>
      </c>
      <c r="G1021" s="5">
        <f>IF(C1021=0,0,C1021*LABOR_HRS_WK_MES*SEASON_WEEKS*(1+DIM_PCT_MES)^C1021)</f>
        <v>1534.7170558625955</v>
      </c>
      <c r="H1021" s="5">
        <f>E1021+F1021+G1021</f>
        <v>2066.7056529370134</v>
      </c>
      <c r="I1021" s="5">
        <f>MIN(H1021,FARMER_HRS)</f>
        <v>720</v>
      </c>
      <c r="J1021" s="5">
        <f>MAX(0,H1021-FARMER_HRS)</f>
        <v>1346.7056529370134</v>
      </c>
      <c r="K1021" s="2">
        <f>I1021*FARMER_RATE+J1021*TEMP_WORKER_RATE</f>
        <v>48380.306474600926</v>
      </c>
      <c r="L1021" s="2">
        <f>A1021*PRICE_TOM+B1021*PRICE_CAR+C1021*PRICE_MES</f>
        <v>99334</v>
      </c>
      <c r="M1021" s="2">
        <f>A1021*FERT_BED_TOM+B1021*FERT_BED_CAR+C1021*FERT_BED_MES</f>
        <v>27720</v>
      </c>
      <c r="N1021" s="6">
        <f>IF(AND(D1021&lt;=TOTAL_BEDS,J1021&lt;=TEMP_WORKER_MAX*TEMP_WORKER_HRS),1,0)</f>
        <v>1</v>
      </c>
      <c r="O1021" s="2">
        <f>L1021-M1021-K1021-FIXED_COSTS</f>
        <v>3233.6935253990741</v>
      </c>
      <c r="P1021" s="2">
        <f>IF(N1021=1,O1021,"")</f>
        <v>3233.6935253990741</v>
      </c>
    </row>
    <row r="1022">
      <c r="A1022" s="6">
        <v>1</v>
      </c>
      <c r="B1022" s="6">
        <v>11</v>
      </c>
      <c r="C1022" s="6">
        <v>26</v>
      </c>
      <c r="D1022" s="6">
        <f>A1022+B1022+C1022</f>
        <v>38</v>
      </c>
      <c r="E1022" s="5">
        <f>IF(A1022=0,0,A1022*LABOR_HRS_WK_TOM*SEASON_WEEKS*(1+DIM_PCT_TOM)^A1022)</f>
        <v>99.000000000000014</v>
      </c>
      <c r="F1022" s="5">
        <f>IF(B1022=0,0,B1022*LABOR_HRS_WK_CAR*SEASON_WEEKS*(1+DIM_PCT_CAR)^B1022)</f>
        <v>432.98859707441773</v>
      </c>
      <c r="G1022" s="5">
        <f>IF(C1022=0,0,C1022*LABOR_HRS_WK_MES*SEASON_WEEKS*(1+DIM_PCT_MES)^C1022)</f>
        <v>1616.0570598233128</v>
      </c>
      <c r="H1022" s="5">
        <f>E1022+F1022+G1022</f>
        <v>2148.0456568977306</v>
      </c>
      <c r="I1022" s="5">
        <f>MIN(H1022,FARMER_HRS)</f>
        <v>720</v>
      </c>
      <c r="J1022" s="5">
        <f>MAX(0,H1022-FARMER_HRS)</f>
        <v>1428.0456568977306</v>
      </c>
      <c r="K1022" s="2">
        <f>I1022*FARMER_RATE+J1022*TEMP_WORKER_RATE</f>
        <v>49792.459321141156</v>
      </c>
      <c r="L1022" s="2">
        <f>A1022*PRICE_TOM+B1022*PRICE_CAR+C1022*PRICE_MES</f>
        <v>102034</v>
      </c>
      <c r="M1022" s="2">
        <f>A1022*FERT_BED_TOM+B1022*FERT_BED_CAR+C1022*FERT_BED_MES</f>
        <v>28600</v>
      </c>
      <c r="N1022" s="6">
        <f>IF(AND(D1022&lt;=TOTAL_BEDS,J1022&lt;=TEMP_WORKER_MAX*TEMP_WORKER_HRS),1,0)</f>
        <v>1</v>
      </c>
      <c r="O1022" s="2">
        <f>L1022-M1022-K1022-FIXED_COSTS</f>
        <v>3641.5406788588443</v>
      </c>
      <c r="P1022" s="2">
        <f>IF(N1022=1,O1022,"")</f>
        <v>3641.5406788588443</v>
      </c>
    </row>
    <row r="1023">
      <c r="A1023" s="6">
        <v>1</v>
      </c>
      <c r="B1023" s="6">
        <v>11</v>
      </c>
      <c r="C1023" s="6">
        <v>27</v>
      </c>
      <c r="D1023" s="6">
        <f>A1023+B1023+C1023</f>
        <v>39</v>
      </c>
      <c r="E1023" s="5">
        <f>IF(A1023=0,0,A1023*LABOR_HRS_WK_TOM*SEASON_WEEKS*(1+DIM_PCT_TOM)^A1023)</f>
        <v>99.000000000000014</v>
      </c>
      <c r="F1023" s="5">
        <f>IF(B1023=0,0,B1023*LABOR_HRS_WK_CAR*SEASON_WEEKS*(1+DIM_PCT_CAR)^B1023)</f>
        <v>432.98859707441773</v>
      </c>
      <c r="G1023" s="5">
        <f>IF(C1023=0,0,C1023*LABOR_HRS_WK_MES*SEASON_WEEKS*(1+DIM_PCT_MES)^C1023)</f>
        <v>1699.19076434307</v>
      </c>
      <c r="H1023" s="5">
        <f>E1023+F1023+G1023</f>
        <v>2231.1793614174876</v>
      </c>
      <c r="I1023" s="5">
        <f>MIN(H1023,FARMER_HRS)</f>
        <v>720</v>
      </c>
      <c r="J1023" s="5">
        <f>MAX(0,H1023-FARMER_HRS)</f>
        <v>1511.1793614174876</v>
      </c>
      <c r="K1023" s="2">
        <f>I1023*FARMER_RATE+J1023*TEMP_WORKER_RATE</f>
        <v>51235.752802386938</v>
      </c>
      <c r="L1023" s="2">
        <f>A1023*PRICE_TOM+B1023*PRICE_CAR+C1023*PRICE_MES</f>
        <v>104734</v>
      </c>
      <c r="M1023" s="2">
        <f>A1023*FERT_BED_TOM+B1023*FERT_BED_CAR+C1023*FERT_BED_MES</f>
        <v>29480</v>
      </c>
      <c r="N1023" s="6">
        <f>IF(AND(D1023&lt;=TOTAL_BEDS,J1023&lt;=TEMP_WORKER_MAX*TEMP_WORKER_HRS),1,0)</f>
        <v>1</v>
      </c>
      <c r="O1023" s="2">
        <f>L1023-M1023-K1023-FIXED_COSTS</f>
        <v>4018.2471976130619</v>
      </c>
      <c r="P1023" s="2">
        <f>IF(N1023=1,O1023,"")</f>
        <v>4018.2471976130619</v>
      </c>
    </row>
    <row r="1024">
      <c r="A1024" s="6">
        <v>1</v>
      </c>
      <c r="B1024" s="6">
        <v>11</v>
      </c>
      <c r="C1024" s="6">
        <v>28</v>
      </c>
      <c r="D1024" s="6">
        <f>A1024+B1024+C1024</f>
        <v>40</v>
      </c>
      <c r="E1024" s="5">
        <f>IF(A1024=0,0,A1024*LABOR_HRS_WK_TOM*SEASON_WEEKS*(1+DIM_PCT_TOM)^A1024)</f>
        <v>99.000000000000014</v>
      </c>
      <c r="F1024" s="5">
        <f>IF(B1024=0,0,B1024*LABOR_HRS_WK_CAR*SEASON_WEEKS*(1+DIM_PCT_CAR)^B1024)</f>
        <v>432.98859707441773</v>
      </c>
      <c r="G1024" s="5">
        <f>IF(C1024=0,0,C1024*LABOR_HRS_WK_MES*SEASON_WEEKS*(1+DIM_PCT_MES)^C1024)</f>
        <v>1784.1503025602233</v>
      </c>
      <c r="H1024" s="5">
        <f>E1024+F1024+G1024</f>
        <v>2316.1388996346409</v>
      </c>
      <c r="I1024" s="5">
        <f>MIN(H1024,FARMER_HRS)</f>
        <v>720</v>
      </c>
      <c r="J1024" s="5">
        <f>MAX(0,H1024-FARMER_HRS)</f>
        <v>1596.1388996346409</v>
      </c>
      <c r="K1024" s="2">
        <f>I1024*FARMER_RATE+J1024*TEMP_WORKER_RATE</f>
        <v>52710.744785323623</v>
      </c>
      <c r="L1024" s="2">
        <f>A1024*PRICE_TOM+B1024*PRICE_CAR+C1024*PRICE_MES</f>
        <v>107434</v>
      </c>
      <c r="M1024" s="2">
        <f>A1024*FERT_BED_TOM+B1024*FERT_BED_CAR+C1024*FERT_BED_MES</f>
        <v>30360</v>
      </c>
      <c r="N1024" s="6">
        <f>IF(AND(D1024&lt;=TOTAL_BEDS,J1024&lt;=TEMP_WORKER_MAX*TEMP_WORKER_HRS),1,0)</f>
        <v>1</v>
      </c>
      <c r="O1024" s="2">
        <f>L1024-M1024-K1024-FIXED_COSTS</f>
        <v>4363.2552146763774</v>
      </c>
      <c r="P1024" s="2">
        <f>IF(N1024=1,O1024,"")</f>
        <v>4363.2552146763774</v>
      </c>
    </row>
    <row r="1025">
      <c r="A1025" s="6">
        <v>1</v>
      </c>
      <c r="B1025" s="6">
        <v>11</v>
      </c>
      <c r="C1025" s="6">
        <v>29</v>
      </c>
      <c r="D1025" s="6">
        <f>A1025+B1025+C1025</f>
        <v>41</v>
      </c>
      <c r="E1025" s="5">
        <f>IF(A1025=0,0,A1025*LABOR_HRS_WK_TOM*SEASON_WEEKS*(1+DIM_PCT_TOM)^A1025)</f>
        <v>99.000000000000014</v>
      </c>
      <c r="F1025" s="5">
        <f>IF(B1025=0,0,B1025*LABOR_HRS_WK_CAR*SEASON_WEEKS*(1+DIM_PCT_CAR)^B1025)</f>
        <v>432.98859707441773</v>
      </c>
      <c r="G1025" s="5">
        <f>IF(C1025=0,0,C1025*LABOR_HRS_WK_MES*SEASON_WEEKS*(1+DIM_PCT_MES)^C1025)</f>
        <v>1870.9683306758766</v>
      </c>
      <c r="H1025" s="5">
        <f>E1025+F1025+G1025</f>
        <v>2402.9569277502942</v>
      </c>
      <c r="I1025" s="5">
        <f>MIN(H1025,FARMER_HRS)</f>
        <v>720</v>
      </c>
      <c r="J1025" s="5">
        <f>MAX(0,H1025-FARMER_HRS)</f>
        <v>1682.9569277502942</v>
      </c>
      <c r="K1025" s="2">
        <f>I1025*FARMER_RATE+J1025*TEMP_WORKER_RATE</f>
        <v>54218.002217887057</v>
      </c>
      <c r="L1025" s="2">
        <f>A1025*PRICE_TOM+B1025*PRICE_CAR+C1025*PRICE_MES</f>
        <v>110134</v>
      </c>
      <c r="M1025" s="2">
        <f>A1025*FERT_BED_TOM+B1025*FERT_BED_CAR+C1025*FERT_BED_MES</f>
        <v>31240</v>
      </c>
      <c r="N1025" s="6">
        <f>IF(AND(D1025&lt;=TOTAL_BEDS,J1025&lt;=TEMP_WORKER_MAX*TEMP_WORKER_HRS),1,0)</f>
        <v>1</v>
      </c>
      <c r="O1025" s="2">
        <f>L1025-M1025-K1025-FIXED_COSTS</f>
        <v>4675.9977821129432</v>
      </c>
      <c r="P1025" s="2">
        <f>IF(N1025=1,O1025,"")</f>
        <v>4675.9977821129432</v>
      </c>
    </row>
    <row r="1026">
      <c r="A1026" s="6">
        <v>1</v>
      </c>
      <c r="B1026" s="6">
        <v>11</v>
      </c>
      <c r="C1026" s="6">
        <v>30</v>
      </c>
      <c r="D1026" s="6">
        <f>A1026+B1026+C1026</f>
        <v>42</v>
      </c>
      <c r="E1026" s="5">
        <f>IF(A1026=0,0,A1026*LABOR_HRS_WK_TOM*SEASON_WEEKS*(1+DIM_PCT_TOM)^A1026)</f>
        <v>99.000000000000014</v>
      </c>
      <c r="F1026" s="5">
        <f>IF(B1026=0,0,B1026*LABOR_HRS_WK_CAR*SEASON_WEEKS*(1+DIM_PCT_CAR)^B1026)</f>
        <v>432.98859707441773</v>
      </c>
      <c r="G1026" s="5">
        <f>IF(C1026=0,0,C1026*LABOR_HRS_WK_MES*SEASON_WEEKS*(1+DIM_PCT_MES)^C1026)</f>
        <v>1959.6780360096466</v>
      </c>
      <c r="H1026" s="5">
        <f>E1026+F1026+G1026</f>
        <v>2491.6666330840644</v>
      </c>
      <c r="I1026" s="5">
        <f>MIN(H1026,FARMER_HRS)</f>
        <v>720</v>
      </c>
      <c r="J1026" s="5">
        <f>MAX(0,H1026-FARMER_HRS)</f>
        <v>1771.6666330840644</v>
      </c>
      <c r="K1026" s="2">
        <f>I1026*FARMER_RATE+J1026*TEMP_WORKER_RATE</f>
        <v>55758.101268820566</v>
      </c>
      <c r="L1026" s="2">
        <f>A1026*PRICE_TOM+B1026*PRICE_CAR+C1026*PRICE_MES</f>
        <v>112834</v>
      </c>
      <c r="M1026" s="2">
        <f>A1026*FERT_BED_TOM+B1026*FERT_BED_CAR+C1026*FERT_BED_MES</f>
        <v>32120</v>
      </c>
      <c r="N1026" s="6">
        <f>IF(AND(D1026&lt;=TOTAL_BEDS,J1026&lt;=TEMP_WORKER_MAX*TEMP_WORKER_HRS),1,0)</f>
        <v>1</v>
      </c>
      <c r="O1026" s="2">
        <f>L1026-M1026-K1026-FIXED_COSTS</f>
        <v>4955.8987311794335</v>
      </c>
      <c r="P1026" s="2">
        <f>IF(N1026=1,O1026,"")</f>
        <v>4955.8987311794335</v>
      </c>
    </row>
    <row r="1027">
      <c r="A1027" s="6">
        <v>1</v>
      </c>
      <c r="B1027" s="6">
        <v>12</v>
      </c>
      <c r="C1027" s="6">
        <v>0</v>
      </c>
      <c r="D1027" s="6">
        <f>A1027+B1027+C1027</f>
        <v>13</v>
      </c>
      <c r="E1027" s="5">
        <f>IF(A1027=0,0,A1027*LABOR_HRS_WK_TOM*SEASON_WEEKS*(1+DIM_PCT_TOM)^A1027)</f>
        <v>99.000000000000014</v>
      </c>
      <c r="F1027" s="5">
        <f>IF(B1027=0,0,B1027*LABOR_HRS_WK_CAR*SEASON_WEEKS*(1+DIM_PCT_CAR)^B1027)</f>
        <v>484.15997672866695</v>
      </c>
      <c r="G1027" s="5">
        <f>IF(C1027=0,0,C1027*LABOR_HRS_WK_MES*SEASON_WEEKS*(1+DIM_PCT_MES)^C1027)</f>
        <v>0</v>
      </c>
      <c r="H1027" s="5">
        <f>E1027+F1027+G1027</f>
        <v>583.159976728667</v>
      </c>
      <c r="I1027" s="5">
        <f>MIN(H1027,FARMER_HRS)</f>
        <v>583.159976728667</v>
      </c>
      <c r="J1027" s="5">
        <f>MAX(0,H1027-FARMER_HRS)</f>
        <v>0</v>
      </c>
      <c r="K1027" s="2">
        <f>I1027*FARMER_RATE+J1027*TEMP_WORKER_RATE</f>
        <v>20248.610303078713</v>
      </c>
      <c r="L1027" s="2">
        <f>A1027*PRICE_TOM+B1027*PRICE_CAR+C1027*PRICE_MES</f>
        <v>33928</v>
      </c>
      <c r="M1027" s="2">
        <f>A1027*FERT_BED_TOM+B1027*FERT_BED_CAR+C1027*FERT_BED_MES</f>
        <v>6160</v>
      </c>
      <c r="N1027" s="6">
        <f>IF(AND(D1027&lt;=TOTAL_BEDS,J1027&lt;=TEMP_WORKER_MAX*TEMP_WORKER_HRS),1,0)</f>
        <v>1</v>
      </c>
      <c r="O1027" s="2">
        <f>L1027-M1027-K1027-FIXED_COSTS</f>
        <v>-12480.610303078713</v>
      </c>
      <c r="P1027" s="2">
        <f>IF(N1027=1,O1027,"")</f>
        <v>-12480.610303078713</v>
      </c>
    </row>
    <row r="1028">
      <c r="A1028" s="6">
        <v>1</v>
      </c>
      <c r="B1028" s="6">
        <v>12</v>
      </c>
      <c r="C1028" s="6">
        <v>1</v>
      </c>
      <c r="D1028" s="6">
        <f>A1028+B1028+C1028</f>
        <v>14</v>
      </c>
      <c r="E1028" s="5">
        <f>IF(A1028=0,0,A1028*LABOR_HRS_WK_TOM*SEASON_WEEKS*(1+DIM_PCT_TOM)^A1028)</f>
        <v>99.000000000000014</v>
      </c>
      <c r="F1028" s="5">
        <f>IF(B1028=0,0,B1028*LABOR_HRS_WK_CAR*SEASON_WEEKS*(1+DIM_PCT_CAR)^B1028)</f>
        <v>484.15997672866695</v>
      </c>
      <c r="G1028" s="5">
        <f>IF(C1028=0,0,C1028*LABOR_HRS_WK_MES*SEASON_WEEKS*(1+DIM_PCT_MES)^C1028)</f>
        <v>45.5625</v>
      </c>
      <c r="H1028" s="5">
        <f>E1028+F1028+G1028</f>
        <v>628.722476728667</v>
      </c>
      <c r="I1028" s="5">
        <f>MIN(H1028,FARMER_HRS)</f>
        <v>628.722476728667</v>
      </c>
      <c r="J1028" s="5">
        <f>MAX(0,H1028-FARMER_HRS)</f>
        <v>0</v>
      </c>
      <c r="K1028" s="2">
        <f>I1028*FARMER_RATE+J1028*TEMP_WORKER_RATE</f>
        <v>21830.641553078713</v>
      </c>
      <c r="L1028" s="2">
        <f>A1028*PRICE_TOM+B1028*PRICE_CAR+C1028*PRICE_MES</f>
        <v>36628</v>
      </c>
      <c r="M1028" s="2">
        <f>A1028*FERT_BED_TOM+B1028*FERT_BED_CAR+C1028*FERT_BED_MES</f>
        <v>7040</v>
      </c>
      <c r="N1028" s="6">
        <f>IF(AND(D1028&lt;=TOTAL_BEDS,J1028&lt;=TEMP_WORKER_MAX*TEMP_WORKER_HRS),1,0)</f>
        <v>1</v>
      </c>
      <c r="O1028" s="2">
        <f>L1028-M1028-K1028-FIXED_COSTS</f>
        <v>-12242.641553078713</v>
      </c>
      <c r="P1028" s="2">
        <f>IF(N1028=1,O1028,"")</f>
        <v>-12242.641553078713</v>
      </c>
    </row>
    <row r="1029">
      <c r="A1029" s="6">
        <v>1</v>
      </c>
      <c r="B1029" s="6">
        <v>12</v>
      </c>
      <c r="C1029" s="6">
        <v>2</v>
      </c>
      <c r="D1029" s="6">
        <f>A1029+B1029+C1029</f>
        <v>15</v>
      </c>
      <c r="E1029" s="5">
        <f>IF(A1029=0,0,A1029*LABOR_HRS_WK_TOM*SEASON_WEEKS*(1+DIM_PCT_TOM)^A1029)</f>
        <v>99.000000000000014</v>
      </c>
      <c r="F1029" s="5">
        <f>IF(B1029=0,0,B1029*LABOR_HRS_WK_CAR*SEASON_WEEKS*(1+DIM_PCT_CAR)^B1029)</f>
        <v>484.15997672866695</v>
      </c>
      <c r="G1029" s="5">
        <f>IF(C1029=0,0,C1029*LABOR_HRS_WK_MES*SEASON_WEEKS*(1+DIM_PCT_MES)^C1029)</f>
        <v>92.2640625</v>
      </c>
      <c r="H1029" s="5">
        <f>E1029+F1029+G1029</f>
        <v>675.424039228667</v>
      </c>
      <c r="I1029" s="5">
        <f>MIN(H1029,FARMER_HRS)</f>
        <v>675.424039228667</v>
      </c>
      <c r="J1029" s="5">
        <f>MAX(0,H1029-FARMER_HRS)</f>
        <v>0</v>
      </c>
      <c r="K1029" s="2">
        <f>I1029*FARMER_RATE+J1029*TEMP_WORKER_RATE</f>
        <v>23452.223584328713</v>
      </c>
      <c r="L1029" s="2">
        <f>A1029*PRICE_TOM+B1029*PRICE_CAR+C1029*PRICE_MES</f>
        <v>39328</v>
      </c>
      <c r="M1029" s="2">
        <f>A1029*FERT_BED_TOM+B1029*FERT_BED_CAR+C1029*FERT_BED_MES</f>
        <v>7920</v>
      </c>
      <c r="N1029" s="6">
        <f>IF(AND(D1029&lt;=TOTAL_BEDS,J1029&lt;=TEMP_WORKER_MAX*TEMP_WORKER_HRS),1,0)</f>
        <v>1</v>
      </c>
      <c r="O1029" s="2">
        <f>L1029-M1029-K1029-FIXED_COSTS</f>
        <v>-12044.223584328713</v>
      </c>
      <c r="P1029" s="2">
        <f>IF(N1029=1,O1029,"")</f>
        <v>-12044.223584328713</v>
      </c>
    </row>
    <row r="1030">
      <c r="A1030" s="6">
        <v>1</v>
      </c>
      <c r="B1030" s="6">
        <v>12</v>
      </c>
      <c r="C1030" s="6">
        <v>3</v>
      </c>
      <c r="D1030" s="6">
        <f>A1030+B1030+C1030</f>
        <v>16</v>
      </c>
      <c r="E1030" s="5">
        <f>IF(A1030=0,0,A1030*LABOR_HRS_WK_TOM*SEASON_WEEKS*(1+DIM_PCT_TOM)^A1030)</f>
        <v>99.000000000000014</v>
      </c>
      <c r="F1030" s="5">
        <f>IF(B1030=0,0,B1030*LABOR_HRS_WK_CAR*SEASON_WEEKS*(1+DIM_PCT_CAR)^B1030)</f>
        <v>484.15997672866695</v>
      </c>
      <c r="G1030" s="5">
        <f>IF(C1030=0,0,C1030*LABOR_HRS_WK_MES*SEASON_WEEKS*(1+DIM_PCT_MES)^C1030)</f>
        <v>140.12604492187498</v>
      </c>
      <c r="H1030" s="5">
        <f>E1030+F1030+G1030</f>
        <v>723.2860216505419</v>
      </c>
      <c r="I1030" s="5">
        <f>MIN(H1030,FARMER_HRS)</f>
        <v>720</v>
      </c>
      <c r="J1030" s="5">
        <f>MAX(0,H1030-FARMER_HRS)</f>
        <v>3.2860216505418975</v>
      </c>
      <c r="K1030" s="2">
        <f>I1030*FARMER_RATE+J1030*TEMP_WORKER_RATE</f>
        <v>25057.048986988575</v>
      </c>
      <c r="L1030" s="2">
        <f>A1030*PRICE_TOM+B1030*PRICE_CAR+C1030*PRICE_MES</f>
        <v>42028</v>
      </c>
      <c r="M1030" s="2">
        <f>A1030*FERT_BED_TOM+B1030*FERT_BED_CAR+C1030*FERT_BED_MES</f>
        <v>8800</v>
      </c>
      <c r="N1030" s="6">
        <f>IF(AND(D1030&lt;=TOTAL_BEDS,J1030&lt;=TEMP_WORKER_MAX*TEMP_WORKER_HRS),1,0)</f>
        <v>1</v>
      </c>
      <c r="O1030" s="2">
        <f>L1030-M1030-K1030-FIXED_COSTS</f>
        <v>-11829.048986988575</v>
      </c>
      <c r="P1030" s="2">
        <f>IF(N1030=1,O1030,"")</f>
        <v>-11829.048986988575</v>
      </c>
    </row>
    <row r="1031">
      <c r="A1031" s="6">
        <v>1</v>
      </c>
      <c r="B1031" s="6">
        <v>12</v>
      </c>
      <c r="C1031" s="6">
        <v>4</v>
      </c>
      <c r="D1031" s="6">
        <f>A1031+B1031+C1031</f>
        <v>17</v>
      </c>
      <c r="E1031" s="5">
        <f>IF(A1031=0,0,A1031*LABOR_HRS_WK_TOM*SEASON_WEEKS*(1+DIM_PCT_TOM)^A1031)</f>
        <v>99.000000000000014</v>
      </c>
      <c r="F1031" s="5">
        <f>IF(B1031=0,0,B1031*LABOR_HRS_WK_CAR*SEASON_WEEKS*(1+DIM_PCT_CAR)^B1031)</f>
        <v>484.15997672866695</v>
      </c>
      <c r="G1031" s="5">
        <f>IF(C1031=0,0,C1031*LABOR_HRS_WK_MES*SEASON_WEEKS*(1+DIM_PCT_MES)^C1031)</f>
        <v>189.17016064453119</v>
      </c>
      <c r="H1031" s="5">
        <f>E1031+F1031+G1031</f>
        <v>772.33013737319811</v>
      </c>
      <c r="I1031" s="5">
        <f>MIN(H1031,FARMER_HRS)</f>
        <v>720</v>
      </c>
      <c r="J1031" s="5">
        <f>MAX(0,H1031-FARMER_HRS)</f>
        <v>52.330137373198113</v>
      </c>
      <c r="K1031" s="2">
        <f>I1031*FARMER_RATE+J1031*TEMP_WORKER_RATE</f>
        <v>25908.5093293958</v>
      </c>
      <c r="L1031" s="2">
        <f>A1031*PRICE_TOM+B1031*PRICE_CAR+C1031*PRICE_MES</f>
        <v>44728</v>
      </c>
      <c r="M1031" s="2">
        <f>A1031*FERT_BED_TOM+B1031*FERT_BED_CAR+C1031*FERT_BED_MES</f>
        <v>9680</v>
      </c>
      <c r="N1031" s="6">
        <f>IF(AND(D1031&lt;=TOTAL_BEDS,J1031&lt;=TEMP_WORKER_MAX*TEMP_WORKER_HRS),1,0)</f>
        <v>1</v>
      </c>
      <c r="O1031" s="2">
        <f>L1031-M1031-K1031-FIXED_COSTS</f>
        <v>-10860.509329395802</v>
      </c>
      <c r="P1031" s="2">
        <f>IF(N1031=1,O1031,"")</f>
        <v>-10860.509329395802</v>
      </c>
    </row>
    <row r="1032">
      <c r="A1032" s="6">
        <v>1</v>
      </c>
      <c r="B1032" s="6">
        <v>12</v>
      </c>
      <c r="C1032" s="6">
        <v>5</v>
      </c>
      <c r="D1032" s="6">
        <f>A1032+B1032+C1032</f>
        <v>18</v>
      </c>
      <c r="E1032" s="5">
        <f>IF(A1032=0,0,A1032*LABOR_HRS_WK_TOM*SEASON_WEEKS*(1+DIM_PCT_TOM)^A1032)</f>
        <v>99.000000000000014</v>
      </c>
      <c r="F1032" s="5">
        <f>IF(B1032=0,0,B1032*LABOR_HRS_WK_CAR*SEASON_WEEKS*(1+DIM_PCT_CAR)^B1032)</f>
        <v>484.15997672866695</v>
      </c>
      <c r="G1032" s="5">
        <f>IF(C1032=0,0,C1032*LABOR_HRS_WK_MES*SEASON_WEEKS*(1+DIM_PCT_MES)^C1032)</f>
        <v>239.41848456573481</v>
      </c>
      <c r="H1032" s="5">
        <f>E1032+F1032+G1032</f>
        <v>822.57846129440179</v>
      </c>
      <c r="I1032" s="5">
        <f>MIN(H1032,FARMER_HRS)</f>
        <v>720</v>
      </c>
      <c r="J1032" s="5">
        <f>MAX(0,H1032-FARMER_HRS)</f>
        <v>102.57846129440179</v>
      </c>
      <c r="K1032" s="2">
        <f>I1032*FARMER_RATE+J1032*TEMP_WORKER_RATE</f>
        <v>26780.87606413892</v>
      </c>
      <c r="L1032" s="2">
        <f>A1032*PRICE_TOM+B1032*PRICE_CAR+C1032*PRICE_MES</f>
        <v>47428</v>
      </c>
      <c r="M1032" s="2">
        <f>A1032*FERT_BED_TOM+B1032*FERT_BED_CAR+C1032*FERT_BED_MES</f>
        <v>10560</v>
      </c>
      <c r="N1032" s="6">
        <f>IF(AND(D1032&lt;=TOTAL_BEDS,J1032&lt;=TEMP_WORKER_MAX*TEMP_WORKER_HRS),1,0)</f>
        <v>1</v>
      </c>
      <c r="O1032" s="2">
        <f>L1032-M1032-K1032-FIXED_COSTS</f>
        <v>-9912.87606413892</v>
      </c>
      <c r="P1032" s="2">
        <f>IF(N1032=1,O1032,"")</f>
        <v>-9912.87606413892</v>
      </c>
    </row>
    <row r="1033">
      <c r="A1033" s="6">
        <v>1</v>
      </c>
      <c r="B1033" s="6">
        <v>12</v>
      </c>
      <c r="C1033" s="6">
        <v>6</v>
      </c>
      <c r="D1033" s="6">
        <f>A1033+B1033+C1033</f>
        <v>19</v>
      </c>
      <c r="E1033" s="5">
        <f>IF(A1033=0,0,A1033*LABOR_HRS_WK_TOM*SEASON_WEEKS*(1+DIM_PCT_TOM)^A1033)</f>
        <v>99.000000000000014</v>
      </c>
      <c r="F1033" s="5">
        <f>IF(B1033=0,0,B1033*LABOR_HRS_WK_CAR*SEASON_WEEKS*(1+DIM_PCT_CAR)^B1033)</f>
        <v>484.15997672866695</v>
      </c>
      <c r="G1033" s="5">
        <f>IF(C1033=0,0,C1033*LABOR_HRS_WK_MES*SEASON_WEEKS*(1+DIM_PCT_MES)^C1033)</f>
        <v>290.89345874736773</v>
      </c>
      <c r="H1033" s="5">
        <f>E1033+F1033+G1033</f>
        <v>874.05343547603468</v>
      </c>
      <c r="I1033" s="5">
        <f>MIN(H1033,FARMER_HRS)</f>
        <v>720</v>
      </c>
      <c r="J1033" s="5">
        <f>MAX(0,H1033-FARMER_HRS)</f>
        <v>154.05343547603468</v>
      </c>
      <c r="K1033" s="2">
        <f>I1033*FARMER_RATE+J1033*TEMP_WORKER_RATE</f>
        <v>27674.538810347825</v>
      </c>
      <c r="L1033" s="2">
        <f>A1033*PRICE_TOM+B1033*PRICE_CAR+C1033*PRICE_MES</f>
        <v>50128</v>
      </c>
      <c r="M1033" s="2">
        <f>A1033*FERT_BED_TOM+B1033*FERT_BED_CAR+C1033*FERT_BED_MES</f>
        <v>11440</v>
      </c>
      <c r="N1033" s="6">
        <f>IF(AND(D1033&lt;=TOTAL_BEDS,J1033&lt;=TEMP_WORKER_MAX*TEMP_WORKER_HRS),1,0)</f>
        <v>1</v>
      </c>
      <c r="O1033" s="2">
        <f>L1033-M1033-K1033-FIXED_COSTS</f>
        <v>-8986.5388103478253</v>
      </c>
      <c r="P1033" s="2">
        <f>IF(N1033=1,O1033,"")</f>
        <v>-8986.5388103478253</v>
      </c>
    </row>
    <row r="1034">
      <c r="A1034" s="6">
        <v>1</v>
      </c>
      <c r="B1034" s="6">
        <v>12</v>
      </c>
      <c r="C1034" s="6">
        <v>7</v>
      </c>
      <c r="D1034" s="6">
        <f>A1034+B1034+C1034</f>
        <v>20</v>
      </c>
      <c r="E1034" s="5">
        <f>IF(A1034=0,0,A1034*LABOR_HRS_WK_TOM*SEASON_WEEKS*(1+DIM_PCT_TOM)^A1034)</f>
        <v>99.000000000000014</v>
      </c>
      <c r="F1034" s="5">
        <f>IF(B1034=0,0,B1034*LABOR_HRS_WK_CAR*SEASON_WEEKS*(1+DIM_PCT_CAR)^B1034)</f>
        <v>484.15997672866695</v>
      </c>
      <c r="G1034" s="5">
        <f>IF(C1034=0,0,C1034*LABOR_HRS_WK_MES*SEASON_WEEKS*(1+DIM_PCT_MES)^C1034)</f>
        <v>343.61789814532818</v>
      </c>
      <c r="H1034" s="5">
        <f>E1034+F1034+G1034</f>
        <v>926.77787487399519</v>
      </c>
      <c r="I1034" s="5">
        <f>MIN(H1034,FARMER_HRS)</f>
        <v>720</v>
      </c>
      <c r="J1034" s="5">
        <f>MAX(0,H1034-FARMER_HRS)</f>
        <v>206.77787487399519</v>
      </c>
      <c r="K1034" s="2">
        <f>I1034*FARMER_RATE+J1034*TEMP_WORKER_RATE</f>
        <v>28589.893661006859</v>
      </c>
      <c r="L1034" s="2">
        <f>A1034*PRICE_TOM+B1034*PRICE_CAR+C1034*PRICE_MES</f>
        <v>52828</v>
      </c>
      <c r="M1034" s="2">
        <f>A1034*FERT_BED_TOM+B1034*FERT_BED_CAR+C1034*FERT_BED_MES</f>
        <v>12320</v>
      </c>
      <c r="N1034" s="6">
        <f>IF(AND(D1034&lt;=TOTAL_BEDS,J1034&lt;=TEMP_WORKER_MAX*TEMP_WORKER_HRS),1,0)</f>
        <v>1</v>
      </c>
      <c r="O1034" s="2">
        <f>L1034-M1034-K1034-FIXED_COSTS</f>
        <v>-8081.8936610068595</v>
      </c>
      <c r="P1034" s="2">
        <f>IF(N1034=1,O1034,"")</f>
        <v>-8081.8936610068595</v>
      </c>
    </row>
    <row r="1035">
      <c r="A1035" s="6">
        <v>1</v>
      </c>
      <c r="B1035" s="6">
        <v>12</v>
      </c>
      <c r="C1035" s="6">
        <v>8</v>
      </c>
      <c r="D1035" s="6">
        <f>A1035+B1035+C1035</f>
        <v>21</v>
      </c>
      <c r="E1035" s="5">
        <f>IF(A1035=0,0,A1035*LABOR_HRS_WK_TOM*SEASON_WEEKS*(1+DIM_PCT_TOM)^A1035)</f>
        <v>99.000000000000014</v>
      </c>
      <c r="F1035" s="5">
        <f>IF(B1035=0,0,B1035*LABOR_HRS_WK_CAR*SEASON_WEEKS*(1+DIM_PCT_CAR)^B1035)</f>
        <v>484.15997672866695</v>
      </c>
      <c r="G1035" s="5">
        <f>IF(C1035=0,0,C1035*LABOR_HRS_WK_MES*SEASON_WEEKS*(1+DIM_PCT_MES)^C1035)</f>
        <v>397.61499642530833</v>
      </c>
      <c r="H1035" s="5">
        <f>E1035+F1035+G1035</f>
        <v>980.77497315397522</v>
      </c>
      <c r="I1035" s="5">
        <f>MIN(H1035,FARMER_HRS)</f>
        <v>720</v>
      </c>
      <c r="J1035" s="5">
        <f>MAX(0,H1035-FARMER_HRS)</f>
        <v>260.77497315397522</v>
      </c>
      <c r="K1035" s="2">
        <f>I1035*FARMER_RATE+J1035*TEMP_WORKER_RATE</f>
        <v>29527.343283923183</v>
      </c>
      <c r="L1035" s="2">
        <f>A1035*PRICE_TOM+B1035*PRICE_CAR+C1035*PRICE_MES</f>
        <v>55528</v>
      </c>
      <c r="M1035" s="2">
        <f>A1035*FERT_BED_TOM+B1035*FERT_BED_CAR+C1035*FERT_BED_MES</f>
        <v>13200</v>
      </c>
      <c r="N1035" s="6">
        <f>IF(AND(D1035&lt;=TOTAL_BEDS,J1035&lt;=TEMP_WORKER_MAX*TEMP_WORKER_HRS),1,0)</f>
        <v>1</v>
      </c>
      <c r="O1035" s="2">
        <f>L1035-M1035-K1035-FIXED_COSTS</f>
        <v>-7199.3432839231828</v>
      </c>
      <c r="P1035" s="2">
        <f>IF(N1035=1,O1035,"")</f>
        <v>-7199.3432839231828</v>
      </c>
    </row>
    <row r="1036">
      <c r="A1036" s="6">
        <v>1</v>
      </c>
      <c r="B1036" s="6">
        <v>12</v>
      </c>
      <c r="C1036" s="6">
        <v>9</v>
      </c>
      <c r="D1036" s="6">
        <f>A1036+B1036+C1036</f>
        <v>22</v>
      </c>
      <c r="E1036" s="5">
        <f>IF(A1036=0,0,A1036*LABOR_HRS_WK_TOM*SEASON_WEEKS*(1+DIM_PCT_TOM)^A1036)</f>
        <v>99.000000000000014</v>
      </c>
      <c r="F1036" s="5">
        <f>IF(B1036=0,0,B1036*LABOR_HRS_WK_CAR*SEASON_WEEKS*(1+DIM_PCT_CAR)^B1036)</f>
        <v>484.15997672866695</v>
      </c>
      <c r="G1036" s="5">
        <f>IF(C1036=0,0,C1036*LABOR_HRS_WK_MES*SEASON_WEEKS*(1+DIM_PCT_MES)^C1036)</f>
        <v>452.90833186570273</v>
      </c>
      <c r="H1036" s="5">
        <f>E1036+F1036+G1036</f>
        <v>1036.0683085943697</v>
      </c>
      <c r="I1036" s="5">
        <f>MIN(H1036,FARMER_HRS)</f>
        <v>720</v>
      </c>
      <c r="J1036" s="5">
        <f>MAX(0,H1036-FARMER_HRS)</f>
        <v>316.06830859436968</v>
      </c>
      <c r="K1036" s="2">
        <f>I1036*FARMER_RATE+J1036*TEMP_WORKER_RATE</f>
        <v>30487.297024207808</v>
      </c>
      <c r="L1036" s="2">
        <f>A1036*PRICE_TOM+B1036*PRICE_CAR+C1036*PRICE_MES</f>
        <v>58228</v>
      </c>
      <c r="M1036" s="2">
        <f>A1036*FERT_BED_TOM+B1036*FERT_BED_CAR+C1036*FERT_BED_MES</f>
        <v>14080</v>
      </c>
      <c r="N1036" s="6">
        <f>IF(AND(D1036&lt;=TOTAL_BEDS,J1036&lt;=TEMP_WORKER_MAX*TEMP_WORKER_HRS),1,0)</f>
        <v>1</v>
      </c>
      <c r="O1036" s="2">
        <f>L1036-M1036-K1036-FIXED_COSTS</f>
        <v>-6339.2970242078081</v>
      </c>
      <c r="P1036" s="2">
        <f>IF(N1036=1,O1036,"")</f>
        <v>-6339.2970242078081</v>
      </c>
    </row>
    <row r="1037">
      <c r="A1037" s="6">
        <v>1</v>
      </c>
      <c r="B1037" s="6">
        <v>12</v>
      </c>
      <c r="C1037" s="6">
        <v>10</v>
      </c>
      <c r="D1037" s="6">
        <f>A1037+B1037+C1037</f>
        <v>23</v>
      </c>
      <c r="E1037" s="5">
        <f>IF(A1037=0,0,A1037*LABOR_HRS_WK_TOM*SEASON_WEEKS*(1+DIM_PCT_TOM)^A1037)</f>
        <v>99.000000000000014</v>
      </c>
      <c r="F1037" s="5">
        <f>IF(B1037=0,0,B1037*LABOR_HRS_WK_CAR*SEASON_WEEKS*(1+DIM_PCT_CAR)^B1037)</f>
        <v>484.15997672866695</v>
      </c>
      <c r="G1037" s="5">
        <f>IF(C1037=0,0,C1037*LABOR_HRS_WK_MES*SEASON_WEEKS*(1+DIM_PCT_MES)^C1037)</f>
        <v>509.52187334891551</v>
      </c>
      <c r="H1037" s="5">
        <f>E1037+F1037+G1037</f>
        <v>1092.6818500775826</v>
      </c>
      <c r="I1037" s="5">
        <f>MIN(H1037,FARMER_HRS)</f>
        <v>720</v>
      </c>
      <c r="J1037" s="5">
        <f>MAX(0,H1037-FARMER_HRS)</f>
        <v>372.68185007758257</v>
      </c>
      <c r="K1037" s="2">
        <f>I1037*FARMER_RATE+J1037*TEMP_WORKER_RATE</f>
        <v>31470.171008291363</v>
      </c>
      <c r="L1037" s="2">
        <f>A1037*PRICE_TOM+B1037*PRICE_CAR+C1037*PRICE_MES</f>
        <v>60928</v>
      </c>
      <c r="M1037" s="2">
        <f>A1037*FERT_BED_TOM+B1037*FERT_BED_CAR+C1037*FERT_BED_MES</f>
        <v>14960</v>
      </c>
      <c r="N1037" s="6">
        <f>IF(AND(D1037&lt;=TOTAL_BEDS,J1037&lt;=TEMP_WORKER_MAX*TEMP_WORKER_HRS),1,0)</f>
        <v>1</v>
      </c>
      <c r="O1037" s="2">
        <f>L1037-M1037-K1037-FIXED_COSTS</f>
        <v>-5502.1710082913633</v>
      </c>
      <c r="P1037" s="2">
        <f>IF(N1037=1,O1037,"")</f>
        <v>-5502.1710082913633</v>
      </c>
    </row>
    <row r="1038">
      <c r="A1038" s="6">
        <v>1</v>
      </c>
      <c r="B1038" s="6">
        <v>12</v>
      </c>
      <c r="C1038" s="6">
        <v>11</v>
      </c>
      <c r="D1038" s="6">
        <f>A1038+B1038+C1038</f>
        <v>24</v>
      </c>
      <c r="E1038" s="5">
        <f>IF(A1038=0,0,A1038*LABOR_HRS_WK_TOM*SEASON_WEEKS*(1+DIM_PCT_TOM)^A1038)</f>
        <v>99.000000000000014</v>
      </c>
      <c r="F1038" s="5">
        <f>IF(B1038=0,0,B1038*LABOR_HRS_WK_CAR*SEASON_WEEKS*(1+DIM_PCT_CAR)^B1038)</f>
        <v>484.15997672866695</v>
      </c>
      <c r="G1038" s="5">
        <f>IF(C1038=0,0,C1038*LABOR_HRS_WK_MES*SEASON_WEEKS*(1+DIM_PCT_MES)^C1038)</f>
        <v>567.47998644235463</v>
      </c>
      <c r="H1038" s="5">
        <f>E1038+F1038+G1038</f>
        <v>1150.6399631710215</v>
      </c>
      <c r="I1038" s="5">
        <f>MIN(H1038,FARMER_HRS)</f>
        <v>720</v>
      </c>
      <c r="J1038" s="5">
        <f>MAX(0,H1038-FARMER_HRS)</f>
        <v>430.63996317102146</v>
      </c>
      <c r="K1038" s="2">
        <f>I1038*FARMER_RATE+J1038*TEMP_WORKER_RATE</f>
        <v>32476.3882494969</v>
      </c>
      <c r="L1038" s="2">
        <f>A1038*PRICE_TOM+B1038*PRICE_CAR+C1038*PRICE_MES</f>
        <v>63628</v>
      </c>
      <c r="M1038" s="2">
        <f>A1038*FERT_BED_TOM+B1038*FERT_BED_CAR+C1038*FERT_BED_MES</f>
        <v>15840</v>
      </c>
      <c r="N1038" s="6">
        <f>IF(AND(D1038&lt;=TOTAL_BEDS,J1038&lt;=TEMP_WORKER_MAX*TEMP_WORKER_HRS),1,0)</f>
        <v>1</v>
      </c>
      <c r="O1038" s="2">
        <f>L1038-M1038-K1038-FIXED_COSTS</f>
        <v>-4688.3882494969</v>
      </c>
      <c r="P1038" s="2">
        <f>IF(N1038=1,O1038,"")</f>
        <v>-4688.3882494969</v>
      </c>
    </row>
    <row r="1039">
      <c r="A1039" s="6">
        <v>1</v>
      </c>
      <c r="B1039" s="6">
        <v>12</v>
      </c>
      <c r="C1039" s="6">
        <v>12</v>
      </c>
      <c r="D1039" s="6">
        <f>A1039+B1039+C1039</f>
        <v>25</v>
      </c>
      <c r="E1039" s="5">
        <f>IF(A1039=0,0,A1039*LABOR_HRS_WK_TOM*SEASON_WEEKS*(1+DIM_PCT_TOM)^A1039)</f>
        <v>99.000000000000014</v>
      </c>
      <c r="F1039" s="5">
        <f>IF(B1039=0,0,B1039*LABOR_HRS_WK_CAR*SEASON_WEEKS*(1+DIM_PCT_CAR)^B1039)</f>
        <v>484.15997672866695</v>
      </c>
      <c r="G1039" s="5">
        <f>IF(C1039=0,0,C1039*LABOR_HRS_WK_MES*SEASON_WEEKS*(1+DIM_PCT_MES)^C1039)</f>
        <v>626.807439570419</v>
      </c>
      <c r="H1039" s="5">
        <f>E1039+F1039+G1039</f>
        <v>1209.9674162990859</v>
      </c>
      <c r="I1039" s="5">
        <f>MIN(H1039,FARMER_HRS)</f>
        <v>720</v>
      </c>
      <c r="J1039" s="5">
        <f>MAX(0,H1039-FARMER_HRS)</f>
        <v>489.96741629908593</v>
      </c>
      <c r="K1039" s="2">
        <f>I1039*FARMER_RATE+J1039*TEMP_WORKER_RATE</f>
        <v>33506.378755192462</v>
      </c>
      <c r="L1039" s="2">
        <f>A1039*PRICE_TOM+B1039*PRICE_CAR+C1039*PRICE_MES</f>
        <v>66328</v>
      </c>
      <c r="M1039" s="2">
        <f>A1039*FERT_BED_TOM+B1039*FERT_BED_CAR+C1039*FERT_BED_MES</f>
        <v>16720</v>
      </c>
      <c r="N1039" s="6">
        <f>IF(AND(D1039&lt;=TOTAL_BEDS,J1039&lt;=TEMP_WORKER_MAX*TEMP_WORKER_HRS),1,0)</f>
        <v>1</v>
      </c>
      <c r="O1039" s="2">
        <f>L1039-M1039-K1039-FIXED_COSTS</f>
        <v>-3898.3787551924615</v>
      </c>
      <c r="P1039" s="2">
        <f>IF(N1039=1,O1039,"")</f>
        <v>-3898.3787551924615</v>
      </c>
    </row>
    <row r="1040">
      <c r="A1040" s="6">
        <v>1</v>
      </c>
      <c r="B1040" s="6">
        <v>12</v>
      </c>
      <c r="C1040" s="6">
        <v>13</v>
      </c>
      <c r="D1040" s="6">
        <f>A1040+B1040+C1040</f>
        <v>26</v>
      </c>
      <c r="E1040" s="5">
        <f>IF(A1040=0,0,A1040*LABOR_HRS_WK_TOM*SEASON_WEEKS*(1+DIM_PCT_TOM)^A1040)</f>
        <v>99.000000000000014</v>
      </c>
      <c r="F1040" s="5">
        <f>IF(B1040=0,0,B1040*LABOR_HRS_WK_CAR*SEASON_WEEKS*(1+DIM_PCT_CAR)^B1040)</f>
        <v>484.15997672866695</v>
      </c>
      <c r="G1040" s="5">
        <f>IF(C1040=0,0,C1040*LABOR_HRS_WK_MES*SEASON_WEEKS*(1+DIM_PCT_MES)^C1040)</f>
        <v>687.52941027880331</v>
      </c>
      <c r="H1040" s="5">
        <f>E1040+F1040+G1040</f>
        <v>1270.6893870074703</v>
      </c>
      <c r="I1040" s="5">
        <f>MIN(H1040,FARMER_HRS)</f>
        <v>720</v>
      </c>
      <c r="J1040" s="5">
        <f>MAX(0,H1040-FARMER_HRS)</f>
        <v>550.68938700747026</v>
      </c>
      <c r="K1040" s="2">
        <f>I1040*FARMER_RATE+J1040*TEMP_WORKER_RATE</f>
        <v>34560.579635546361</v>
      </c>
      <c r="L1040" s="2">
        <f>A1040*PRICE_TOM+B1040*PRICE_CAR+C1040*PRICE_MES</f>
        <v>69028</v>
      </c>
      <c r="M1040" s="2">
        <f>A1040*FERT_BED_TOM+B1040*FERT_BED_CAR+C1040*FERT_BED_MES</f>
        <v>17600</v>
      </c>
      <c r="N1040" s="6">
        <f>IF(AND(D1040&lt;=TOTAL_BEDS,J1040&lt;=TEMP_WORKER_MAX*TEMP_WORKER_HRS),1,0)</f>
        <v>1</v>
      </c>
      <c r="O1040" s="2">
        <f>L1040-M1040-K1040-FIXED_COSTS</f>
        <v>-3132.5796355463608</v>
      </c>
      <c r="P1040" s="2">
        <f>IF(N1040=1,O1040,"")</f>
        <v>-3132.5796355463608</v>
      </c>
    </row>
    <row r="1041">
      <c r="A1041" s="6">
        <v>1</v>
      </c>
      <c r="B1041" s="6">
        <v>12</v>
      </c>
      <c r="C1041" s="6">
        <v>14</v>
      </c>
      <c r="D1041" s="6">
        <f>A1041+B1041+C1041</f>
        <v>27</v>
      </c>
      <c r="E1041" s="5">
        <f>IF(A1041=0,0,A1041*LABOR_HRS_WK_TOM*SEASON_WEEKS*(1+DIM_PCT_TOM)^A1041)</f>
        <v>99.000000000000014</v>
      </c>
      <c r="F1041" s="5">
        <f>IF(B1041=0,0,B1041*LABOR_HRS_WK_CAR*SEASON_WEEKS*(1+DIM_PCT_CAR)^B1041)</f>
        <v>484.15997672866695</v>
      </c>
      <c r="G1041" s="5">
        <f>IF(C1041=0,0,C1041*LABOR_HRS_WK_MES*SEASON_WEEKS*(1+DIM_PCT_MES)^C1041)</f>
        <v>749.67149159246435</v>
      </c>
      <c r="H1041" s="5">
        <f>E1041+F1041+G1041</f>
        <v>1332.8314683211313</v>
      </c>
      <c r="I1041" s="5">
        <f>MIN(H1041,FARMER_HRS)</f>
        <v>720</v>
      </c>
      <c r="J1041" s="5">
        <f>MAX(0,H1041-FARMER_HRS)</f>
        <v>612.8314683211313</v>
      </c>
      <c r="K1041" s="2">
        <f>I1041*FARMER_RATE+J1041*TEMP_WORKER_RATE</f>
        <v>35639.435213908531</v>
      </c>
      <c r="L1041" s="2">
        <f>A1041*PRICE_TOM+B1041*PRICE_CAR+C1041*PRICE_MES</f>
        <v>71728</v>
      </c>
      <c r="M1041" s="2">
        <f>A1041*FERT_BED_TOM+B1041*FERT_BED_CAR+C1041*FERT_BED_MES</f>
        <v>18480</v>
      </c>
      <c r="N1041" s="6">
        <f>IF(AND(D1041&lt;=TOTAL_BEDS,J1041&lt;=TEMP_WORKER_MAX*TEMP_WORKER_HRS),1,0)</f>
        <v>1</v>
      </c>
      <c r="O1041" s="2">
        <f>L1041-M1041-K1041-FIXED_COSTS</f>
        <v>-2391.4352139085313</v>
      </c>
      <c r="P1041" s="2">
        <f>IF(N1041=1,O1041,"")</f>
        <v>-2391.4352139085313</v>
      </c>
    </row>
    <row r="1042">
      <c r="A1042" s="6">
        <v>1</v>
      </c>
      <c r="B1042" s="6">
        <v>12</v>
      </c>
      <c r="C1042" s="6">
        <v>15</v>
      </c>
      <c r="D1042" s="6">
        <f>A1042+B1042+C1042</f>
        <v>28</v>
      </c>
      <c r="E1042" s="5">
        <f>IF(A1042=0,0,A1042*LABOR_HRS_WK_TOM*SEASON_WEEKS*(1+DIM_PCT_TOM)^A1042)</f>
        <v>99.000000000000014</v>
      </c>
      <c r="F1042" s="5">
        <f>IF(B1042=0,0,B1042*LABOR_HRS_WK_CAR*SEASON_WEEKS*(1+DIM_PCT_CAR)^B1042)</f>
        <v>484.15997672866695</v>
      </c>
      <c r="G1042" s="5">
        <f>IF(C1042=0,0,C1042*LABOR_HRS_WK_MES*SEASON_WEEKS*(1+DIM_PCT_MES)^C1042)</f>
        <v>813.25969846861074</v>
      </c>
      <c r="H1042" s="5">
        <f>E1042+F1042+G1042</f>
        <v>1396.4196751972777</v>
      </c>
      <c r="I1042" s="5">
        <f>MIN(H1042,FARMER_HRS)</f>
        <v>720</v>
      </c>
      <c r="J1042" s="5">
        <f>MAX(0,H1042-FARMER_HRS)</f>
        <v>676.41967519727768</v>
      </c>
      <c r="K1042" s="2">
        <f>I1042*FARMER_RATE+J1042*TEMP_WORKER_RATE</f>
        <v>36743.397138841625</v>
      </c>
      <c r="L1042" s="2">
        <f>A1042*PRICE_TOM+B1042*PRICE_CAR+C1042*PRICE_MES</f>
        <v>74428</v>
      </c>
      <c r="M1042" s="2">
        <f>A1042*FERT_BED_TOM+B1042*FERT_BED_CAR+C1042*FERT_BED_MES</f>
        <v>19360</v>
      </c>
      <c r="N1042" s="6">
        <f>IF(AND(D1042&lt;=TOTAL_BEDS,J1042&lt;=TEMP_WORKER_MAX*TEMP_WORKER_HRS),1,0)</f>
        <v>1</v>
      </c>
      <c r="O1042" s="2">
        <f>L1042-M1042-K1042-FIXED_COSTS</f>
        <v>-1675.3971388416248</v>
      </c>
      <c r="P1042" s="2">
        <f>IF(N1042=1,O1042,"")</f>
        <v>-1675.3971388416248</v>
      </c>
    </row>
    <row r="1043">
      <c r="A1043" s="6">
        <v>1</v>
      </c>
      <c r="B1043" s="6">
        <v>12</v>
      </c>
      <c r="C1043" s="6">
        <v>16</v>
      </c>
      <c r="D1043" s="6">
        <f>A1043+B1043+C1043</f>
        <v>29</v>
      </c>
      <c r="E1043" s="5">
        <f>IF(A1043=0,0,A1043*LABOR_HRS_WK_TOM*SEASON_WEEKS*(1+DIM_PCT_TOM)^A1043)</f>
        <v>99.000000000000014</v>
      </c>
      <c r="F1043" s="5">
        <f>IF(B1043=0,0,B1043*LABOR_HRS_WK_CAR*SEASON_WEEKS*(1+DIM_PCT_CAR)^B1043)</f>
        <v>484.15997672866695</v>
      </c>
      <c r="G1043" s="5">
        <f>IF(C1043=0,0,C1043*LABOR_HRS_WK_MES*SEASON_WEEKS*(1+DIM_PCT_MES)^C1043)</f>
        <v>878.32047434609967</v>
      </c>
      <c r="H1043" s="5">
        <f>E1043+F1043+G1043</f>
        <v>1461.4804510747667</v>
      </c>
      <c r="I1043" s="5">
        <f>MIN(H1043,FARMER_HRS)</f>
        <v>720</v>
      </c>
      <c r="J1043" s="5">
        <f>MAX(0,H1043-FARMER_HRS)</f>
        <v>741.48045107476673</v>
      </c>
      <c r="K1043" s="2">
        <f>I1043*FARMER_RATE+J1043*TEMP_WORKER_RATE</f>
        <v>37872.924497825807</v>
      </c>
      <c r="L1043" s="2">
        <f>A1043*PRICE_TOM+B1043*PRICE_CAR+C1043*PRICE_MES</f>
        <v>77128</v>
      </c>
      <c r="M1043" s="2">
        <f>A1043*FERT_BED_TOM+B1043*FERT_BED_CAR+C1043*FERT_BED_MES</f>
        <v>20240</v>
      </c>
      <c r="N1043" s="6">
        <f>IF(AND(D1043&lt;=TOTAL_BEDS,J1043&lt;=TEMP_WORKER_MAX*TEMP_WORKER_HRS),1,0)</f>
        <v>1</v>
      </c>
      <c r="O1043" s="2">
        <f>L1043-M1043-K1043-FIXED_COSTS</f>
        <v>-984.92449782580661</v>
      </c>
      <c r="P1043" s="2">
        <f>IF(N1043=1,O1043,"")</f>
        <v>-984.92449782580661</v>
      </c>
    </row>
    <row r="1044">
      <c r="A1044" s="6">
        <v>1</v>
      </c>
      <c r="B1044" s="6">
        <v>12</v>
      </c>
      <c r="C1044" s="6">
        <v>17</v>
      </c>
      <c r="D1044" s="6">
        <f>A1044+B1044+C1044</f>
        <v>30</v>
      </c>
      <c r="E1044" s="5">
        <f>IF(A1044=0,0,A1044*LABOR_HRS_WK_TOM*SEASON_WEEKS*(1+DIM_PCT_TOM)^A1044)</f>
        <v>99.000000000000014</v>
      </c>
      <c r="F1044" s="5">
        <f>IF(B1044=0,0,B1044*LABOR_HRS_WK_CAR*SEASON_WEEKS*(1+DIM_PCT_CAR)^B1044)</f>
        <v>484.15997672866695</v>
      </c>
      <c r="G1044" s="5">
        <f>IF(C1044=0,0,C1044*LABOR_HRS_WK_MES*SEASON_WEEKS*(1+DIM_PCT_MES)^C1044)</f>
        <v>944.88069779263992</v>
      </c>
      <c r="H1044" s="5">
        <f>E1044+F1044+G1044</f>
        <v>1528.0406745213068</v>
      </c>
      <c r="I1044" s="5">
        <f>MIN(H1044,FARMER_HRS)</f>
        <v>720</v>
      </c>
      <c r="J1044" s="5">
        <f>MAX(0,H1044-FARMER_HRS)</f>
        <v>808.04067452130676</v>
      </c>
      <c r="K1044" s="2">
        <f>I1044*FARMER_RATE+J1044*TEMP_WORKER_RATE</f>
        <v>39028.483932661577</v>
      </c>
      <c r="L1044" s="2">
        <f>A1044*PRICE_TOM+B1044*PRICE_CAR+C1044*PRICE_MES</f>
        <v>79828</v>
      </c>
      <c r="M1044" s="2">
        <f>A1044*FERT_BED_TOM+B1044*FERT_BED_CAR+C1044*FERT_BED_MES</f>
        <v>21120</v>
      </c>
      <c r="N1044" s="6">
        <f>IF(AND(D1044&lt;=TOTAL_BEDS,J1044&lt;=TEMP_WORKER_MAX*TEMP_WORKER_HRS),1,0)</f>
        <v>1</v>
      </c>
      <c r="O1044" s="2">
        <f>L1044-M1044-K1044-FIXED_COSTS</f>
        <v>-320.48393266157655</v>
      </c>
      <c r="P1044" s="2">
        <f>IF(N1044=1,O1044,"")</f>
        <v>-320.48393266157655</v>
      </c>
    </row>
    <row r="1045">
      <c r="A1045" s="6">
        <v>1</v>
      </c>
      <c r="B1045" s="6">
        <v>12</v>
      </c>
      <c r="C1045" s="6">
        <v>18</v>
      </c>
      <c r="D1045" s="6">
        <f>A1045+B1045+C1045</f>
        <v>31</v>
      </c>
      <c r="E1045" s="5">
        <f>IF(A1045=0,0,A1045*LABOR_HRS_WK_TOM*SEASON_WEEKS*(1+DIM_PCT_TOM)^A1045)</f>
        <v>99.000000000000014</v>
      </c>
      <c r="F1045" s="5">
        <f>IF(B1045=0,0,B1045*LABOR_HRS_WK_CAR*SEASON_WEEKS*(1+DIM_PCT_CAR)^B1045)</f>
        <v>484.15997672866695</v>
      </c>
      <c r="G1045" s="5">
        <f>IF(C1045=0,0,C1045*LABOR_HRS_WK_MES*SEASON_WEEKS*(1+DIM_PCT_MES)^C1045)</f>
        <v>1012.9676892512272</v>
      </c>
      <c r="H1045" s="5">
        <f>E1045+F1045+G1045</f>
        <v>1596.1276659798941</v>
      </c>
      <c r="I1045" s="5">
        <f>MIN(H1045,FARMER_HRS)</f>
        <v>720</v>
      </c>
      <c r="J1045" s="5">
        <f>MAX(0,H1045-FARMER_HRS)</f>
        <v>876.12766597989412</v>
      </c>
      <c r="K1045" s="2">
        <f>I1045*FARMER_RATE+J1045*TEMP_WORKER_RATE</f>
        <v>40210.549756595385</v>
      </c>
      <c r="L1045" s="2">
        <f>A1045*PRICE_TOM+B1045*PRICE_CAR+C1045*PRICE_MES</f>
        <v>82528</v>
      </c>
      <c r="M1045" s="2">
        <f>A1045*FERT_BED_TOM+B1045*FERT_BED_CAR+C1045*FERT_BED_MES</f>
        <v>22000</v>
      </c>
      <c r="N1045" s="6">
        <f>IF(AND(D1045&lt;=TOTAL_BEDS,J1045&lt;=TEMP_WORKER_MAX*TEMP_WORKER_HRS),1,0)</f>
        <v>1</v>
      </c>
      <c r="O1045" s="2">
        <f>L1045-M1045-K1045-FIXED_COSTS</f>
        <v>317.45024340461532</v>
      </c>
      <c r="P1045" s="2">
        <f>IF(N1045=1,O1045,"")</f>
        <v>317.45024340461532</v>
      </c>
    </row>
    <row r="1046">
      <c r="A1046" s="6">
        <v>1</v>
      </c>
      <c r="B1046" s="6">
        <v>12</v>
      </c>
      <c r="C1046" s="6">
        <v>19</v>
      </c>
      <c r="D1046" s="6">
        <f>A1046+B1046+C1046</f>
        <v>32</v>
      </c>
      <c r="E1046" s="5">
        <f>IF(A1046=0,0,A1046*LABOR_HRS_WK_TOM*SEASON_WEEKS*(1+DIM_PCT_TOM)^A1046)</f>
        <v>99.000000000000014</v>
      </c>
      <c r="F1046" s="5">
        <f>IF(B1046=0,0,B1046*LABOR_HRS_WK_CAR*SEASON_WEEKS*(1+DIM_PCT_CAR)^B1046)</f>
        <v>484.15997672866695</v>
      </c>
      <c r="G1046" s="5">
        <f>IF(C1046=0,0,C1046*LABOR_HRS_WK_MES*SEASON_WEEKS*(1+DIM_PCT_MES)^C1046)</f>
        <v>1082.6092178872491</v>
      </c>
      <c r="H1046" s="5">
        <f>E1046+F1046+G1046</f>
        <v>1665.7691946159161</v>
      </c>
      <c r="I1046" s="5">
        <f>MIN(H1046,FARMER_HRS)</f>
        <v>720</v>
      </c>
      <c r="J1046" s="5">
        <f>MAX(0,H1046-FARMER_HRS)</f>
        <v>945.76919461591615</v>
      </c>
      <c r="K1046" s="2">
        <f>I1046*FARMER_RATE+J1046*TEMP_WORKER_RATE</f>
        <v>41419.60407319299</v>
      </c>
      <c r="L1046" s="2">
        <f>A1046*PRICE_TOM+B1046*PRICE_CAR+C1046*PRICE_MES</f>
        <v>85228</v>
      </c>
      <c r="M1046" s="2">
        <f>A1046*FERT_BED_TOM+B1046*FERT_BED_CAR+C1046*FERT_BED_MES</f>
        <v>22880</v>
      </c>
      <c r="N1046" s="6">
        <f>IF(AND(D1046&lt;=TOTAL_BEDS,J1046&lt;=TEMP_WORKER_MAX*TEMP_WORKER_HRS),1,0)</f>
        <v>1</v>
      </c>
      <c r="O1046" s="2">
        <f>L1046-M1046-K1046-FIXED_COSTS</f>
        <v>928.39592680701026</v>
      </c>
      <c r="P1046" s="2">
        <f>IF(N1046=1,O1046,"")</f>
        <v>928.39592680701026</v>
      </c>
    </row>
    <row r="1047">
      <c r="A1047" s="6">
        <v>1</v>
      </c>
      <c r="B1047" s="6">
        <v>12</v>
      </c>
      <c r="C1047" s="6">
        <v>20</v>
      </c>
      <c r="D1047" s="6">
        <f>A1047+B1047+C1047</f>
        <v>33</v>
      </c>
      <c r="E1047" s="5">
        <f>IF(A1047=0,0,A1047*LABOR_HRS_WK_TOM*SEASON_WEEKS*(1+DIM_PCT_TOM)^A1047)</f>
        <v>99.000000000000014</v>
      </c>
      <c r="F1047" s="5">
        <f>IF(B1047=0,0,B1047*LABOR_HRS_WK_CAR*SEASON_WEEKS*(1+DIM_PCT_CAR)^B1047)</f>
        <v>484.15997672866695</v>
      </c>
      <c r="G1047" s="5">
        <f>IF(C1047=0,0,C1047*LABOR_HRS_WK_MES*SEASON_WEEKS*(1+DIM_PCT_MES)^C1047)</f>
        <v>1153.8335085377259</v>
      </c>
      <c r="H1047" s="5">
        <f>E1047+F1047+G1047</f>
        <v>1736.9934852663928</v>
      </c>
      <c r="I1047" s="5">
        <f>MIN(H1047,FARMER_HRS)</f>
        <v>720</v>
      </c>
      <c r="J1047" s="5">
        <f>MAX(0,H1047-FARMER_HRS)</f>
        <v>1016.9934852663928</v>
      </c>
      <c r="K1047" s="2">
        <f>I1047*FARMER_RATE+J1047*TEMP_WORKER_RATE</f>
        <v>42656.13689698599</v>
      </c>
      <c r="L1047" s="2">
        <f>A1047*PRICE_TOM+B1047*PRICE_CAR+C1047*PRICE_MES</f>
        <v>87928</v>
      </c>
      <c r="M1047" s="2">
        <f>A1047*FERT_BED_TOM+B1047*FERT_BED_CAR+C1047*FERT_BED_MES</f>
        <v>23760</v>
      </c>
      <c r="N1047" s="6">
        <f>IF(AND(D1047&lt;=TOTAL_BEDS,J1047&lt;=TEMP_WORKER_MAX*TEMP_WORKER_HRS),1,0)</f>
        <v>1</v>
      </c>
      <c r="O1047" s="2">
        <f>L1047-M1047-K1047-FIXED_COSTS</f>
        <v>1511.8631030140095</v>
      </c>
      <c r="P1047" s="2">
        <f>IF(N1047=1,O1047,"")</f>
        <v>1511.8631030140095</v>
      </c>
    </row>
    <row r="1048">
      <c r="A1048" s="6">
        <v>1</v>
      </c>
      <c r="B1048" s="6">
        <v>12</v>
      </c>
      <c r="C1048" s="6">
        <v>21</v>
      </c>
      <c r="D1048" s="6">
        <f>A1048+B1048+C1048</f>
        <v>34</v>
      </c>
      <c r="E1048" s="5">
        <f>IF(A1048=0,0,A1048*LABOR_HRS_WK_TOM*SEASON_WEEKS*(1+DIM_PCT_TOM)^A1048)</f>
        <v>99.000000000000014</v>
      </c>
      <c r="F1048" s="5">
        <f>IF(B1048=0,0,B1048*LABOR_HRS_WK_CAR*SEASON_WEEKS*(1+DIM_PCT_CAR)^B1048)</f>
        <v>484.15997672866695</v>
      </c>
      <c r="G1048" s="5">
        <f>IF(C1048=0,0,C1048*LABOR_HRS_WK_MES*SEASON_WEEKS*(1+DIM_PCT_MES)^C1048)</f>
        <v>1226.6692487641699</v>
      </c>
      <c r="H1048" s="5">
        <f>E1048+F1048+G1048</f>
        <v>1809.8292254928369</v>
      </c>
      <c r="I1048" s="5">
        <f>MIN(H1048,FARMER_HRS)</f>
        <v>720</v>
      </c>
      <c r="J1048" s="5">
        <f>MAX(0,H1048-FARMER_HRS)</f>
        <v>1089.8292254928369</v>
      </c>
      <c r="K1048" s="2">
        <f>I1048*FARMER_RATE+J1048*TEMP_WORKER_RATE</f>
        <v>43920.646275917308</v>
      </c>
      <c r="L1048" s="2">
        <f>A1048*PRICE_TOM+B1048*PRICE_CAR+C1048*PRICE_MES</f>
        <v>90628</v>
      </c>
      <c r="M1048" s="2">
        <f>A1048*FERT_BED_TOM+B1048*FERT_BED_CAR+C1048*FERT_BED_MES</f>
        <v>24640</v>
      </c>
      <c r="N1048" s="6">
        <f>IF(AND(D1048&lt;=TOTAL_BEDS,J1048&lt;=TEMP_WORKER_MAX*TEMP_WORKER_HRS),1,0)</f>
        <v>1</v>
      </c>
      <c r="O1048" s="2">
        <f>L1048-M1048-K1048-FIXED_COSTS</f>
        <v>2067.3537240826918</v>
      </c>
      <c r="P1048" s="2">
        <f>IF(N1048=1,O1048,"")</f>
        <v>2067.3537240826918</v>
      </c>
    </row>
    <row r="1049">
      <c r="A1049" s="6">
        <v>1</v>
      </c>
      <c r="B1049" s="6">
        <v>12</v>
      </c>
      <c r="C1049" s="6">
        <v>22</v>
      </c>
      <c r="D1049" s="6">
        <f>A1049+B1049+C1049</f>
        <v>35</v>
      </c>
      <c r="E1049" s="5">
        <f>IF(A1049=0,0,A1049*LABOR_HRS_WK_TOM*SEASON_WEEKS*(1+DIM_PCT_TOM)^A1049)</f>
        <v>99.000000000000014</v>
      </c>
      <c r="F1049" s="5">
        <f>IF(B1049=0,0,B1049*LABOR_HRS_WK_CAR*SEASON_WEEKS*(1+DIM_PCT_CAR)^B1049)</f>
        <v>484.15997672866695</v>
      </c>
      <c r="G1049" s="5">
        <f>IF(C1049=0,0,C1049*LABOR_HRS_WK_MES*SEASON_WEEKS*(1+DIM_PCT_MES)^C1049)</f>
        <v>1301.1455960105659</v>
      </c>
      <c r="H1049" s="5">
        <f>E1049+F1049+G1049</f>
        <v>1884.305572739233</v>
      </c>
      <c r="I1049" s="5">
        <f>MIN(H1049,FARMER_HRS)</f>
        <v>720</v>
      </c>
      <c r="J1049" s="5">
        <f>MAX(0,H1049-FARMER_HRS)</f>
        <v>1164.305572739233</v>
      </c>
      <c r="K1049" s="2">
        <f>I1049*FARMER_RATE+J1049*TEMP_WORKER_RATE</f>
        <v>45213.638415611684</v>
      </c>
      <c r="L1049" s="2">
        <f>A1049*PRICE_TOM+B1049*PRICE_CAR+C1049*PRICE_MES</f>
        <v>93328</v>
      </c>
      <c r="M1049" s="2">
        <f>A1049*FERT_BED_TOM+B1049*FERT_BED_CAR+C1049*FERT_BED_MES</f>
        <v>25520</v>
      </c>
      <c r="N1049" s="6">
        <f>IF(AND(D1049&lt;=TOTAL_BEDS,J1049&lt;=TEMP_WORKER_MAX*TEMP_WORKER_HRS),1,0)</f>
        <v>1</v>
      </c>
      <c r="O1049" s="2">
        <f>L1049-M1049-K1049-FIXED_COSTS</f>
        <v>2594.3615843883163</v>
      </c>
      <c r="P1049" s="2">
        <f>IF(N1049=1,O1049,"")</f>
        <v>2594.3615843883163</v>
      </c>
    </row>
    <row r="1050">
      <c r="A1050" s="6">
        <v>1</v>
      </c>
      <c r="B1050" s="6">
        <v>12</v>
      </c>
      <c r="C1050" s="6">
        <v>23</v>
      </c>
      <c r="D1050" s="6">
        <f>A1050+B1050+C1050</f>
        <v>36</v>
      </c>
      <c r="E1050" s="5">
        <f>IF(A1050=0,0,A1050*LABOR_HRS_WK_TOM*SEASON_WEEKS*(1+DIM_PCT_TOM)^A1050)</f>
        <v>99.000000000000014</v>
      </c>
      <c r="F1050" s="5">
        <f>IF(B1050=0,0,B1050*LABOR_HRS_WK_CAR*SEASON_WEEKS*(1+DIM_PCT_CAR)^B1050)</f>
        <v>484.15997672866695</v>
      </c>
      <c r="G1050" s="5">
        <f>IF(C1050=0,0,C1050*LABOR_HRS_WK_MES*SEASON_WEEKS*(1+DIM_PCT_MES)^C1050)</f>
        <v>1377.2921848680023</v>
      </c>
      <c r="H1050" s="5">
        <f>E1050+F1050+G1050</f>
        <v>1960.4521615966692</v>
      </c>
      <c r="I1050" s="5">
        <f>MIN(H1050,FARMER_HRS)</f>
        <v>720</v>
      </c>
      <c r="J1050" s="5">
        <f>MAX(0,H1050-FARMER_HRS)</f>
        <v>1240.4521615966692</v>
      </c>
      <c r="K1050" s="2">
        <f>I1050*FARMER_RATE+J1050*TEMP_WORKER_RATE</f>
        <v>46535.62780549773</v>
      </c>
      <c r="L1050" s="2">
        <f>A1050*PRICE_TOM+B1050*PRICE_CAR+C1050*PRICE_MES</f>
        <v>96028</v>
      </c>
      <c r="M1050" s="2">
        <f>A1050*FERT_BED_TOM+B1050*FERT_BED_CAR+C1050*FERT_BED_MES</f>
        <v>26400</v>
      </c>
      <c r="N1050" s="6">
        <f>IF(AND(D1050&lt;=TOTAL_BEDS,J1050&lt;=TEMP_WORKER_MAX*TEMP_WORKER_HRS),1,0)</f>
        <v>1</v>
      </c>
      <c r="O1050" s="2">
        <f>L1050-M1050-K1050-FIXED_COSTS</f>
        <v>3092.37219450227</v>
      </c>
      <c r="P1050" s="2">
        <f>IF(N1050=1,O1050,"")</f>
        <v>3092.37219450227</v>
      </c>
    </row>
    <row r="1051">
      <c r="A1051" s="6">
        <v>1</v>
      </c>
      <c r="B1051" s="6">
        <v>12</v>
      </c>
      <c r="C1051" s="6">
        <v>24</v>
      </c>
      <c r="D1051" s="6">
        <f>A1051+B1051+C1051</f>
        <v>37</v>
      </c>
      <c r="E1051" s="5">
        <f>IF(A1051=0,0,A1051*LABOR_HRS_WK_TOM*SEASON_WEEKS*(1+DIM_PCT_TOM)^A1051)</f>
        <v>99.000000000000014</v>
      </c>
      <c r="F1051" s="5">
        <f>IF(B1051=0,0,B1051*LABOR_HRS_WK_CAR*SEASON_WEEKS*(1+DIM_PCT_CAR)^B1051)</f>
        <v>484.15997672866695</v>
      </c>
      <c r="G1051" s="5">
        <f>IF(C1051=0,0,C1051*LABOR_HRS_WK_MES*SEASON_WEEKS*(1+DIM_PCT_MES)^C1051)</f>
        <v>1455.139134447498</v>
      </c>
      <c r="H1051" s="5">
        <f>E1051+F1051+G1051</f>
        <v>2038.2991111761648</v>
      </c>
      <c r="I1051" s="5">
        <f>MIN(H1051,FARMER_HRS)</f>
        <v>720</v>
      </c>
      <c r="J1051" s="5">
        <f>MAX(0,H1051-FARMER_HRS)</f>
        <v>1318.2991111761648</v>
      </c>
      <c r="K1051" s="2">
        <f>I1051*FARMER_RATE+J1051*TEMP_WORKER_RATE</f>
        <v>47887.13734680842</v>
      </c>
      <c r="L1051" s="2">
        <f>A1051*PRICE_TOM+B1051*PRICE_CAR+C1051*PRICE_MES</f>
        <v>98728</v>
      </c>
      <c r="M1051" s="2">
        <f>A1051*FERT_BED_TOM+B1051*FERT_BED_CAR+C1051*FERT_BED_MES</f>
        <v>27280</v>
      </c>
      <c r="N1051" s="6">
        <f>IF(AND(D1051&lt;=TOTAL_BEDS,J1051&lt;=TEMP_WORKER_MAX*TEMP_WORKER_HRS),1,0)</f>
        <v>1</v>
      </c>
      <c r="O1051" s="2">
        <f>L1051-M1051-K1051-FIXED_COSTS</f>
        <v>3560.8626531915797</v>
      </c>
      <c r="P1051" s="2">
        <f>IF(N1051=1,O1051,"")</f>
        <v>3560.8626531915797</v>
      </c>
    </row>
    <row r="1052">
      <c r="A1052" s="6">
        <v>1</v>
      </c>
      <c r="B1052" s="6">
        <v>12</v>
      </c>
      <c r="C1052" s="6">
        <v>25</v>
      </c>
      <c r="D1052" s="6">
        <f>A1052+B1052+C1052</f>
        <v>38</v>
      </c>
      <c r="E1052" s="5">
        <f>IF(A1052=0,0,A1052*LABOR_HRS_WK_TOM*SEASON_WEEKS*(1+DIM_PCT_TOM)^A1052)</f>
        <v>99.000000000000014</v>
      </c>
      <c r="F1052" s="5">
        <f>IF(B1052=0,0,B1052*LABOR_HRS_WK_CAR*SEASON_WEEKS*(1+DIM_PCT_CAR)^B1052)</f>
        <v>484.15997672866695</v>
      </c>
      <c r="G1052" s="5">
        <f>IF(C1052=0,0,C1052*LABOR_HRS_WK_MES*SEASON_WEEKS*(1+DIM_PCT_MES)^C1052)</f>
        <v>1534.7170558625955</v>
      </c>
      <c r="H1052" s="5">
        <f>E1052+F1052+G1052</f>
        <v>2117.8770325912624</v>
      </c>
      <c r="I1052" s="5">
        <f>MIN(H1052,FARMER_HRS)</f>
        <v>720</v>
      </c>
      <c r="J1052" s="5">
        <f>MAX(0,H1052-FARMER_HRS)</f>
        <v>1397.8770325912624</v>
      </c>
      <c r="K1052" s="2">
        <f>I1052*FARMER_RATE+J1052*TEMP_WORKER_RATE</f>
        <v>49268.698482487191</v>
      </c>
      <c r="L1052" s="2">
        <f>A1052*PRICE_TOM+B1052*PRICE_CAR+C1052*PRICE_MES</f>
        <v>101428</v>
      </c>
      <c r="M1052" s="2">
        <f>A1052*FERT_BED_TOM+B1052*FERT_BED_CAR+C1052*FERT_BED_MES</f>
        <v>28160</v>
      </c>
      <c r="N1052" s="6">
        <f>IF(AND(D1052&lt;=TOTAL_BEDS,J1052&lt;=TEMP_WORKER_MAX*TEMP_WORKER_HRS),1,0)</f>
        <v>1</v>
      </c>
      <c r="O1052" s="2">
        <f>L1052-M1052-K1052-FIXED_COSTS</f>
        <v>3999.3015175128094</v>
      </c>
      <c r="P1052" s="2">
        <f>IF(N1052=1,O1052,"")</f>
        <v>3999.3015175128094</v>
      </c>
    </row>
    <row r="1053">
      <c r="A1053" s="6">
        <v>1</v>
      </c>
      <c r="B1053" s="6">
        <v>12</v>
      </c>
      <c r="C1053" s="6">
        <v>26</v>
      </c>
      <c r="D1053" s="6">
        <f>A1053+B1053+C1053</f>
        <v>39</v>
      </c>
      <c r="E1053" s="5">
        <f>IF(A1053=0,0,A1053*LABOR_HRS_WK_TOM*SEASON_WEEKS*(1+DIM_PCT_TOM)^A1053)</f>
        <v>99.000000000000014</v>
      </c>
      <c r="F1053" s="5">
        <f>IF(B1053=0,0,B1053*LABOR_HRS_WK_CAR*SEASON_WEEKS*(1+DIM_PCT_CAR)^B1053)</f>
        <v>484.15997672866695</v>
      </c>
      <c r="G1053" s="5">
        <f>IF(C1053=0,0,C1053*LABOR_HRS_WK_MES*SEASON_WEEKS*(1+DIM_PCT_MES)^C1053)</f>
        <v>1616.0570598233128</v>
      </c>
      <c r="H1053" s="5">
        <f>E1053+F1053+G1053</f>
        <v>2199.2170365519796</v>
      </c>
      <c r="I1053" s="5">
        <f>MIN(H1053,FARMER_HRS)</f>
        <v>720</v>
      </c>
      <c r="J1053" s="5">
        <f>MAX(0,H1053-FARMER_HRS)</f>
        <v>1479.2170365519796</v>
      </c>
      <c r="K1053" s="2">
        <f>I1053*FARMER_RATE+J1053*TEMP_WORKER_RATE</f>
        <v>50680.851329027428</v>
      </c>
      <c r="L1053" s="2">
        <f>A1053*PRICE_TOM+B1053*PRICE_CAR+C1053*PRICE_MES</f>
        <v>104128</v>
      </c>
      <c r="M1053" s="2">
        <f>A1053*FERT_BED_TOM+B1053*FERT_BED_CAR+C1053*FERT_BED_MES</f>
        <v>29040</v>
      </c>
      <c r="N1053" s="6">
        <f>IF(AND(D1053&lt;=TOTAL_BEDS,J1053&lt;=TEMP_WORKER_MAX*TEMP_WORKER_HRS),1,0)</f>
        <v>1</v>
      </c>
      <c r="O1053" s="2">
        <f>L1053-M1053-K1053-FIXED_COSTS</f>
        <v>4407.1486709725723</v>
      </c>
      <c r="P1053" s="2">
        <f>IF(N1053=1,O1053,"")</f>
        <v>4407.1486709725723</v>
      </c>
    </row>
    <row r="1054">
      <c r="A1054" s="6">
        <v>1</v>
      </c>
      <c r="B1054" s="6">
        <v>12</v>
      </c>
      <c r="C1054" s="6">
        <v>27</v>
      </c>
      <c r="D1054" s="6">
        <f>A1054+B1054+C1054</f>
        <v>40</v>
      </c>
      <c r="E1054" s="5">
        <f>IF(A1054=0,0,A1054*LABOR_HRS_WK_TOM*SEASON_WEEKS*(1+DIM_PCT_TOM)^A1054)</f>
        <v>99.000000000000014</v>
      </c>
      <c r="F1054" s="5">
        <f>IF(B1054=0,0,B1054*LABOR_HRS_WK_CAR*SEASON_WEEKS*(1+DIM_PCT_CAR)^B1054)</f>
        <v>484.15997672866695</v>
      </c>
      <c r="G1054" s="5">
        <f>IF(C1054=0,0,C1054*LABOR_HRS_WK_MES*SEASON_WEEKS*(1+DIM_PCT_MES)^C1054)</f>
        <v>1699.19076434307</v>
      </c>
      <c r="H1054" s="5">
        <f>E1054+F1054+G1054</f>
        <v>2282.350741071737</v>
      </c>
      <c r="I1054" s="5">
        <f>MIN(H1054,FARMER_HRS)</f>
        <v>720</v>
      </c>
      <c r="J1054" s="5">
        <f>MAX(0,H1054-FARMER_HRS)</f>
        <v>1562.350741071737</v>
      </c>
      <c r="K1054" s="2">
        <f>I1054*FARMER_RATE+J1054*TEMP_WORKER_RATE</f>
        <v>52124.14481027321</v>
      </c>
      <c r="L1054" s="2">
        <f>A1054*PRICE_TOM+B1054*PRICE_CAR+C1054*PRICE_MES</f>
        <v>106828</v>
      </c>
      <c r="M1054" s="2">
        <f>A1054*FERT_BED_TOM+B1054*FERT_BED_CAR+C1054*FERT_BED_MES</f>
        <v>29920</v>
      </c>
      <c r="N1054" s="6">
        <f>IF(AND(D1054&lt;=TOTAL_BEDS,J1054&lt;=TEMP_WORKER_MAX*TEMP_WORKER_HRS),1,0)</f>
        <v>1</v>
      </c>
      <c r="O1054" s="2">
        <f>L1054-M1054-K1054-FIXED_COSTS</f>
        <v>4783.85518972679</v>
      </c>
      <c r="P1054" s="2">
        <f>IF(N1054=1,O1054,"")</f>
        <v>4783.85518972679</v>
      </c>
    </row>
    <row r="1055">
      <c r="A1055" s="6">
        <v>1</v>
      </c>
      <c r="B1055" s="6">
        <v>12</v>
      </c>
      <c r="C1055" s="6">
        <v>28</v>
      </c>
      <c r="D1055" s="6">
        <f>A1055+B1055+C1055</f>
        <v>41</v>
      </c>
      <c r="E1055" s="5">
        <f>IF(A1055=0,0,A1055*LABOR_HRS_WK_TOM*SEASON_WEEKS*(1+DIM_PCT_TOM)^A1055)</f>
        <v>99.000000000000014</v>
      </c>
      <c r="F1055" s="5">
        <f>IF(B1055=0,0,B1055*LABOR_HRS_WK_CAR*SEASON_WEEKS*(1+DIM_PCT_CAR)^B1055)</f>
        <v>484.15997672866695</v>
      </c>
      <c r="G1055" s="5">
        <f>IF(C1055=0,0,C1055*LABOR_HRS_WK_MES*SEASON_WEEKS*(1+DIM_PCT_MES)^C1055)</f>
        <v>1784.1503025602233</v>
      </c>
      <c r="H1055" s="5">
        <f>E1055+F1055+G1055</f>
        <v>2367.3102792888903</v>
      </c>
      <c r="I1055" s="5">
        <f>MIN(H1055,FARMER_HRS)</f>
        <v>720</v>
      </c>
      <c r="J1055" s="5">
        <f>MAX(0,H1055-FARMER_HRS)</f>
        <v>1647.3102792888903</v>
      </c>
      <c r="K1055" s="2">
        <f>I1055*FARMER_RATE+J1055*TEMP_WORKER_RATE</f>
        <v>53599.1367932099</v>
      </c>
      <c r="L1055" s="2">
        <f>A1055*PRICE_TOM+B1055*PRICE_CAR+C1055*PRICE_MES</f>
        <v>109528</v>
      </c>
      <c r="M1055" s="2">
        <f>A1055*FERT_BED_TOM+B1055*FERT_BED_CAR+C1055*FERT_BED_MES</f>
        <v>30800</v>
      </c>
      <c r="N1055" s="6">
        <f>IF(AND(D1055&lt;=TOTAL_BEDS,J1055&lt;=TEMP_WORKER_MAX*TEMP_WORKER_HRS),1,0)</f>
        <v>1</v>
      </c>
      <c r="O1055" s="2">
        <f>L1055-M1055-K1055-FIXED_COSTS</f>
        <v>5128.863206790098</v>
      </c>
      <c r="P1055" s="2">
        <f>IF(N1055=1,O1055,"")</f>
        <v>5128.863206790098</v>
      </c>
    </row>
    <row r="1056">
      <c r="A1056" s="6">
        <v>1</v>
      </c>
      <c r="B1056" s="6">
        <v>12</v>
      </c>
      <c r="C1056" s="6">
        <v>29</v>
      </c>
      <c r="D1056" s="6">
        <f>A1056+B1056+C1056</f>
        <v>42</v>
      </c>
      <c r="E1056" s="5">
        <f>IF(A1056=0,0,A1056*LABOR_HRS_WK_TOM*SEASON_WEEKS*(1+DIM_PCT_TOM)^A1056)</f>
        <v>99.000000000000014</v>
      </c>
      <c r="F1056" s="5">
        <f>IF(B1056=0,0,B1056*LABOR_HRS_WK_CAR*SEASON_WEEKS*(1+DIM_PCT_CAR)^B1056)</f>
        <v>484.15997672866695</v>
      </c>
      <c r="G1056" s="5">
        <f>IF(C1056=0,0,C1056*LABOR_HRS_WK_MES*SEASON_WEEKS*(1+DIM_PCT_MES)^C1056)</f>
        <v>1870.9683306758766</v>
      </c>
      <c r="H1056" s="5">
        <f>E1056+F1056+G1056</f>
        <v>2454.1283074045436</v>
      </c>
      <c r="I1056" s="5">
        <f>MIN(H1056,FARMER_HRS)</f>
        <v>720</v>
      </c>
      <c r="J1056" s="5">
        <f>MAX(0,H1056-FARMER_HRS)</f>
        <v>1734.1283074045436</v>
      </c>
      <c r="K1056" s="2">
        <f>I1056*FARMER_RATE+J1056*TEMP_WORKER_RATE</f>
        <v>55106.394225773329</v>
      </c>
      <c r="L1056" s="2">
        <f>A1056*PRICE_TOM+B1056*PRICE_CAR+C1056*PRICE_MES</f>
        <v>112228</v>
      </c>
      <c r="M1056" s="2">
        <f>A1056*FERT_BED_TOM+B1056*FERT_BED_CAR+C1056*FERT_BED_MES</f>
        <v>31680</v>
      </c>
      <c r="N1056" s="6">
        <f>IF(AND(D1056&lt;=TOTAL_BEDS,J1056&lt;=TEMP_WORKER_MAX*TEMP_WORKER_HRS),1,0)</f>
        <v>1</v>
      </c>
      <c r="O1056" s="2">
        <f>L1056-M1056-K1056-FIXED_COSTS</f>
        <v>5441.6057742266712</v>
      </c>
      <c r="P1056" s="2">
        <f>IF(N1056=1,O1056,"")</f>
        <v>5441.6057742266712</v>
      </c>
    </row>
    <row r="1057">
      <c r="A1057" s="6">
        <v>1</v>
      </c>
      <c r="B1057" s="6">
        <v>12</v>
      </c>
      <c r="C1057" s="6">
        <v>30</v>
      </c>
      <c r="D1057" s="6">
        <f>A1057+B1057+C1057</f>
        <v>43</v>
      </c>
      <c r="E1057" s="5">
        <f>IF(A1057=0,0,A1057*LABOR_HRS_WK_TOM*SEASON_WEEKS*(1+DIM_PCT_TOM)^A1057)</f>
        <v>99.000000000000014</v>
      </c>
      <c r="F1057" s="5">
        <f>IF(B1057=0,0,B1057*LABOR_HRS_WK_CAR*SEASON_WEEKS*(1+DIM_PCT_CAR)^B1057)</f>
        <v>484.15997672866695</v>
      </c>
      <c r="G1057" s="5">
        <f>IF(C1057=0,0,C1057*LABOR_HRS_WK_MES*SEASON_WEEKS*(1+DIM_PCT_MES)^C1057)</f>
        <v>1959.6780360096466</v>
      </c>
      <c r="H1057" s="5">
        <f>E1057+F1057+G1057</f>
        <v>2542.8380127383134</v>
      </c>
      <c r="I1057" s="5">
        <f>MIN(H1057,FARMER_HRS)</f>
        <v>720</v>
      </c>
      <c r="J1057" s="5">
        <f>MAX(0,H1057-FARMER_HRS)</f>
        <v>1822.8380127383134</v>
      </c>
      <c r="K1057" s="2">
        <f>I1057*FARMER_RATE+J1057*TEMP_WORKER_RATE</f>
        <v>56646.493276706824</v>
      </c>
      <c r="L1057" s="2">
        <f>A1057*PRICE_TOM+B1057*PRICE_CAR+C1057*PRICE_MES</f>
        <v>114928</v>
      </c>
      <c r="M1057" s="2">
        <f>A1057*FERT_BED_TOM+B1057*FERT_BED_CAR+C1057*FERT_BED_MES</f>
        <v>32560</v>
      </c>
      <c r="N1057" s="6">
        <f>IF(AND(D1057&lt;=TOTAL_BEDS,J1057&lt;=TEMP_WORKER_MAX*TEMP_WORKER_HRS),1,0)</f>
        <v>1</v>
      </c>
      <c r="O1057" s="2">
        <f>L1057-M1057-K1057-FIXED_COSTS</f>
        <v>5721.506723293176</v>
      </c>
      <c r="P1057" s="2">
        <f>IF(N1057=1,O1057,"")</f>
        <v>5721.506723293176</v>
      </c>
    </row>
    <row r="1058">
      <c r="A1058" s="6">
        <v>1</v>
      </c>
      <c r="B1058" s="6">
        <v>13</v>
      </c>
      <c r="C1058" s="6">
        <v>0</v>
      </c>
      <c r="D1058" s="6">
        <f>A1058+B1058+C1058</f>
        <v>14</v>
      </c>
      <c r="E1058" s="5">
        <f>IF(A1058=0,0,A1058*LABOR_HRS_WK_TOM*SEASON_WEEKS*(1+DIM_PCT_TOM)^A1058)</f>
        <v>99.000000000000014</v>
      </c>
      <c r="F1058" s="5">
        <f>IF(B1058=0,0,B1058*LABOR_HRS_WK_CAR*SEASON_WEEKS*(1+DIM_PCT_CAR)^B1058)</f>
        <v>537.6193074924571</v>
      </c>
      <c r="G1058" s="5">
        <f>IF(C1058=0,0,C1058*LABOR_HRS_WK_MES*SEASON_WEEKS*(1+DIM_PCT_MES)^C1058)</f>
        <v>0</v>
      </c>
      <c r="H1058" s="5">
        <f>E1058+F1058+G1058</f>
        <v>636.6193074924571</v>
      </c>
      <c r="I1058" s="5">
        <f>MIN(H1058,FARMER_HRS)</f>
        <v>636.6193074924571</v>
      </c>
      <c r="J1058" s="5">
        <f>MAX(0,H1058-FARMER_HRS)</f>
        <v>0</v>
      </c>
      <c r="K1058" s="2">
        <f>I1058*FARMER_RATE+J1058*TEMP_WORKER_RATE</f>
        <v>22104.837065710315</v>
      </c>
      <c r="L1058" s="2">
        <f>A1058*PRICE_TOM+B1058*PRICE_CAR+C1058*PRICE_MES</f>
        <v>36022</v>
      </c>
      <c r="M1058" s="2">
        <f>A1058*FERT_BED_TOM+B1058*FERT_BED_CAR+C1058*FERT_BED_MES</f>
        <v>6600</v>
      </c>
      <c r="N1058" s="6">
        <f>IF(AND(D1058&lt;=TOTAL_BEDS,J1058&lt;=TEMP_WORKER_MAX*TEMP_WORKER_HRS),1,0)</f>
        <v>1</v>
      </c>
      <c r="O1058" s="2">
        <f>L1058-M1058-K1058-FIXED_COSTS</f>
        <v>-12682.837065710315</v>
      </c>
      <c r="P1058" s="2">
        <f>IF(N1058=1,O1058,"")</f>
        <v>-12682.837065710315</v>
      </c>
    </row>
    <row r="1059">
      <c r="A1059" s="6">
        <v>1</v>
      </c>
      <c r="B1059" s="6">
        <v>13</v>
      </c>
      <c r="C1059" s="6">
        <v>1</v>
      </c>
      <c r="D1059" s="6">
        <f>A1059+B1059+C1059</f>
        <v>15</v>
      </c>
      <c r="E1059" s="5">
        <f>IF(A1059=0,0,A1059*LABOR_HRS_WK_TOM*SEASON_WEEKS*(1+DIM_PCT_TOM)^A1059)</f>
        <v>99.000000000000014</v>
      </c>
      <c r="F1059" s="5">
        <f>IF(B1059=0,0,B1059*LABOR_HRS_WK_CAR*SEASON_WEEKS*(1+DIM_PCT_CAR)^B1059)</f>
        <v>537.6193074924571</v>
      </c>
      <c r="G1059" s="5">
        <f>IF(C1059=0,0,C1059*LABOR_HRS_WK_MES*SEASON_WEEKS*(1+DIM_PCT_MES)^C1059)</f>
        <v>45.5625</v>
      </c>
      <c r="H1059" s="5">
        <f>E1059+F1059+G1059</f>
        <v>682.1818074924571</v>
      </c>
      <c r="I1059" s="5">
        <f>MIN(H1059,FARMER_HRS)</f>
        <v>682.1818074924571</v>
      </c>
      <c r="J1059" s="5">
        <f>MAX(0,H1059-FARMER_HRS)</f>
        <v>0</v>
      </c>
      <c r="K1059" s="2">
        <f>I1059*FARMER_RATE+J1059*TEMP_WORKER_RATE</f>
        <v>23686.868315710315</v>
      </c>
      <c r="L1059" s="2">
        <f>A1059*PRICE_TOM+B1059*PRICE_CAR+C1059*PRICE_MES</f>
        <v>38722</v>
      </c>
      <c r="M1059" s="2">
        <f>A1059*FERT_BED_TOM+B1059*FERT_BED_CAR+C1059*FERT_BED_MES</f>
        <v>7480</v>
      </c>
      <c r="N1059" s="6">
        <f>IF(AND(D1059&lt;=TOTAL_BEDS,J1059&lt;=TEMP_WORKER_MAX*TEMP_WORKER_HRS),1,0)</f>
        <v>1</v>
      </c>
      <c r="O1059" s="2">
        <f>L1059-M1059-K1059-FIXED_COSTS</f>
        <v>-12444.868315710315</v>
      </c>
      <c r="P1059" s="2">
        <f>IF(N1059=1,O1059,"")</f>
        <v>-12444.868315710315</v>
      </c>
    </row>
    <row r="1060">
      <c r="A1060" s="6">
        <v>1</v>
      </c>
      <c r="B1060" s="6">
        <v>13</v>
      </c>
      <c r="C1060" s="6">
        <v>2</v>
      </c>
      <c r="D1060" s="6">
        <f>A1060+B1060+C1060</f>
        <v>16</v>
      </c>
      <c r="E1060" s="5">
        <f>IF(A1060=0,0,A1060*LABOR_HRS_WK_TOM*SEASON_WEEKS*(1+DIM_PCT_TOM)^A1060)</f>
        <v>99.000000000000014</v>
      </c>
      <c r="F1060" s="5">
        <f>IF(B1060=0,0,B1060*LABOR_HRS_WK_CAR*SEASON_WEEKS*(1+DIM_PCT_CAR)^B1060)</f>
        <v>537.6193074924571</v>
      </c>
      <c r="G1060" s="5">
        <f>IF(C1060=0,0,C1060*LABOR_HRS_WK_MES*SEASON_WEEKS*(1+DIM_PCT_MES)^C1060)</f>
        <v>92.2640625</v>
      </c>
      <c r="H1060" s="5">
        <f>E1060+F1060+G1060</f>
        <v>728.88336999245712</v>
      </c>
      <c r="I1060" s="5">
        <f>MIN(H1060,FARMER_HRS)</f>
        <v>720</v>
      </c>
      <c r="J1060" s="5">
        <f>MAX(0,H1060-FARMER_HRS)</f>
        <v>8.88336999245712</v>
      </c>
      <c r="K1060" s="2">
        <f>I1060*FARMER_RATE+J1060*TEMP_WORKER_RATE</f>
        <v>25154.225173480158</v>
      </c>
      <c r="L1060" s="2">
        <f>A1060*PRICE_TOM+B1060*PRICE_CAR+C1060*PRICE_MES</f>
        <v>41422</v>
      </c>
      <c r="M1060" s="2">
        <f>A1060*FERT_BED_TOM+B1060*FERT_BED_CAR+C1060*FERT_BED_MES</f>
        <v>8360</v>
      </c>
      <c r="N1060" s="6">
        <f>IF(AND(D1060&lt;=TOTAL_BEDS,J1060&lt;=TEMP_WORKER_MAX*TEMP_WORKER_HRS),1,0)</f>
        <v>1</v>
      </c>
      <c r="O1060" s="2">
        <f>L1060-M1060-K1060-FIXED_COSTS</f>
        <v>-12092.225173480158</v>
      </c>
      <c r="P1060" s="2">
        <f>IF(N1060=1,O1060,"")</f>
        <v>-12092.225173480158</v>
      </c>
    </row>
    <row r="1061">
      <c r="A1061" s="6">
        <v>1</v>
      </c>
      <c r="B1061" s="6">
        <v>13</v>
      </c>
      <c r="C1061" s="6">
        <v>3</v>
      </c>
      <c r="D1061" s="6">
        <f>A1061+B1061+C1061</f>
        <v>17</v>
      </c>
      <c r="E1061" s="5">
        <f>IF(A1061=0,0,A1061*LABOR_HRS_WK_TOM*SEASON_WEEKS*(1+DIM_PCT_TOM)^A1061)</f>
        <v>99.000000000000014</v>
      </c>
      <c r="F1061" s="5">
        <f>IF(B1061=0,0,B1061*LABOR_HRS_WK_CAR*SEASON_WEEKS*(1+DIM_PCT_CAR)^B1061)</f>
        <v>537.6193074924571</v>
      </c>
      <c r="G1061" s="5">
        <f>IF(C1061=0,0,C1061*LABOR_HRS_WK_MES*SEASON_WEEKS*(1+DIM_PCT_MES)^C1061)</f>
        <v>140.12604492187498</v>
      </c>
      <c r="H1061" s="5">
        <f>E1061+F1061+G1061</f>
        <v>776.745352414332</v>
      </c>
      <c r="I1061" s="5">
        <f>MIN(H1061,FARMER_HRS)</f>
        <v>720</v>
      </c>
      <c r="J1061" s="5">
        <f>MAX(0,H1061-FARMER_HRS)</f>
        <v>56.745352414332046</v>
      </c>
      <c r="K1061" s="2">
        <f>I1061*FARMER_RATE+J1061*TEMP_WORKER_RATE</f>
        <v>25985.162368304376</v>
      </c>
      <c r="L1061" s="2">
        <f>A1061*PRICE_TOM+B1061*PRICE_CAR+C1061*PRICE_MES</f>
        <v>44122</v>
      </c>
      <c r="M1061" s="2">
        <f>A1061*FERT_BED_TOM+B1061*FERT_BED_CAR+C1061*FERT_BED_MES</f>
        <v>9240</v>
      </c>
      <c r="N1061" s="6">
        <f>IF(AND(D1061&lt;=TOTAL_BEDS,J1061&lt;=TEMP_WORKER_MAX*TEMP_WORKER_HRS),1,0)</f>
        <v>1</v>
      </c>
      <c r="O1061" s="2">
        <f>L1061-M1061-K1061-FIXED_COSTS</f>
        <v>-11103.162368304376</v>
      </c>
      <c r="P1061" s="2">
        <f>IF(N1061=1,O1061,"")</f>
        <v>-11103.162368304376</v>
      </c>
    </row>
    <row r="1062">
      <c r="A1062" s="6">
        <v>1</v>
      </c>
      <c r="B1062" s="6">
        <v>13</v>
      </c>
      <c r="C1062" s="6">
        <v>4</v>
      </c>
      <c r="D1062" s="6">
        <f>A1062+B1062+C1062</f>
        <v>18</v>
      </c>
      <c r="E1062" s="5">
        <f>IF(A1062=0,0,A1062*LABOR_HRS_WK_TOM*SEASON_WEEKS*(1+DIM_PCT_TOM)^A1062)</f>
        <v>99.000000000000014</v>
      </c>
      <c r="F1062" s="5">
        <f>IF(B1062=0,0,B1062*LABOR_HRS_WK_CAR*SEASON_WEEKS*(1+DIM_PCT_CAR)^B1062)</f>
        <v>537.6193074924571</v>
      </c>
      <c r="G1062" s="5">
        <f>IF(C1062=0,0,C1062*LABOR_HRS_WK_MES*SEASON_WEEKS*(1+DIM_PCT_MES)^C1062)</f>
        <v>189.17016064453119</v>
      </c>
      <c r="H1062" s="5">
        <f>E1062+F1062+G1062</f>
        <v>825.78946813698826</v>
      </c>
      <c r="I1062" s="5">
        <f>MIN(H1062,FARMER_HRS)</f>
        <v>720</v>
      </c>
      <c r="J1062" s="5">
        <f>MAX(0,H1062-FARMER_HRS)</f>
        <v>105.78946813698826</v>
      </c>
      <c r="K1062" s="2">
        <f>I1062*FARMER_RATE+J1062*TEMP_WORKER_RATE</f>
        <v>26836.622710711603</v>
      </c>
      <c r="L1062" s="2">
        <f>A1062*PRICE_TOM+B1062*PRICE_CAR+C1062*PRICE_MES</f>
        <v>46822</v>
      </c>
      <c r="M1062" s="2">
        <f>A1062*FERT_BED_TOM+B1062*FERT_BED_CAR+C1062*FERT_BED_MES</f>
        <v>10120</v>
      </c>
      <c r="N1062" s="6">
        <f>IF(AND(D1062&lt;=TOTAL_BEDS,J1062&lt;=TEMP_WORKER_MAX*TEMP_WORKER_HRS),1,0)</f>
        <v>1</v>
      </c>
      <c r="O1062" s="2">
        <f>L1062-M1062-K1062-FIXED_COSTS</f>
        <v>-10134.622710711603</v>
      </c>
      <c r="P1062" s="2">
        <f>IF(N1062=1,O1062,"")</f>
        <v>-10134.622710711603</v>
      </c>
    </row>
    <row r="1063">
      <c r="A1063" s="6">
        <v>1</v>
      </c>
      <c r="B1063" s="6">
        <v>13</v>
      </c>
      <c r="C1063" s="6">
        <v>5</v>
      </c>
      <c r="D1063" s="6">
        <f>A1063+B1063+C1063</f>
        <v>19</v>
      </c>
      <c r="E1063" s="5">
        <f>IF(A1063=0,0,A1063*LABOR_HRS_WK_TOM*SEASON_WEEKS*(1+DIM_PCT_TOM)^A1063)</f>
        <v>99.000000000000014</v>
      </c>
      <c r="F1063" s="5">
        <f>IF(B1063=0,0,B1063*LABOR_HRS_WK_CAR*SEASON_WEEKS*(1+DIM_PCT_CAR)^B1063)</f>
        <v>537.6193074924571</v>
      </c>
      <c r="G1063" s="5">
        <f>IF(C1063=0,0,C1063*LABOR_HRS_WK_MES*SEASON_WEEKS*(1+DIM_PCT_MES)^C1063)</f>
        <v>239.41848456573481</v>
      </c>
      <c r="H1063" s="5">
        <f>E1063+F1063+G1063</f>
        <v>876.03779205819194</v>
      </c>
      <c r="I1063" s="5">
        <f>MIN(H1063,FARMER_HRS)</f>
        <v>720</v>
      </c>
      <c r="J1063" s="5">
        <f>MAX(0,H1063-FARMER_HRS)</f>
        <v>156.03779205819194</v>
      </c>
      <c r="K1063" s="2">
        <f>I1063*FARMER_RATE+J1063*TEMP_WORKER_RATE</f>
        <v>27708.989445454721</v>
      </c>
      <c r="L1063" s="2">
        <f>A1063*PRICE_TOM+B1063*PRICE_CAR+C1063*PRICE_MES</f>
        <v>49522</v>
      </c>
      <c r="M1063" s="2">
        <f>A1063*FERT_BED_TOM+B1063*FERT_BED_CAR+C1063*FERT_BED_MES</f>
        <v>11000</v>
      </c>
      <c r="N1063" s="6">
        <f>IF(AND(D1063&lt;=TOTAL_BEDS,J1063&lt;=TEMP_WORKER_MAX*TEMP_WORKER_HRS),1,0)</f>
        <v>1</v>
      </c>
      <c r="O1063" s="2">
        <f>L1063-M1063-K1063-FIXED_COSTS</f>
        <v>-9186.9894454547211</v>
      </c>
      <c r="P1063" s="2">
        <f>IF(N1063=1,O1063,"")</f>
        <v>-9186.9894454547211</v>
      </c>
    </row>
    <row r="1064">
      <c r="A1064" s="6">
        <v>1</v>
      </c>
      <c r="B1064" s="6">
        <v>13</v>
      </c>
      <c r="C1064" s="6">
        <v>6</v>
      </c>
      <c r="D1064" s="6">
        <f>A1064+B1064+C1064</f>
        <v>20</v>
      </c>
      <c r="E1064" s="5">
        <f>IF(A1064=0,0,A1064*LABOR_HRS_WK_TOM*SEASON_WEEKS*(1+DIM_PCT_TOM)^A1064)</f>
        <v>99.000000000000014</v>
      </c>
      <c r="F1064" s="5">
        <f>IF(B1064=0,0,B1064*LABOR_HRS_WK_CAR*SEASON_WEEKS*(1+DIM_PCT_CAR)^B1064)</f>
        <v>537.6193074924571</v>
      </c>
      <c r="G1064" s="5">
        <f>IF(C1064=0,0,C1064*LABOR_HRS_WK_MES*SEASON_WEEKS*(1+DIM_PCT_MES)^C1064)</f>
        <v>290.89345874736773</v>
      </c>
      <c r="H1064" s="5">
        <f>E1064+F1064+G1064</f>
        <v>927.51276623982483</v>
      </c>
      <c r="I1064" s="5">
        <f>MIN(H1064,FARMER_HRS)</f>
        <v>720</v>
      </c>
      <c r="J1064" s="5">
        <f>MAX(0,H1064-FARMER_HRS)</f>
        <v>207.51276623982483</v>
      </c>
      <c r="K1064" s="2">
        <f>I1064*FARMER_RATE+J1064*TEMP_WORKER_RATE</f>
        <v>28602.652191663627</v>
      </c>
      <c r="L1064" s="2">
        <f>A1064*PRICE_TOM+B1064*PRICE_CAR+C1064*PRICE_MES</f>
        <v>52222</v>
      </c>
      <c r="M1064" s="2">
        <f>A1064*FERT_BED_TOM+B1064*FERT_BED_CAR+C1064*FERT_BED_MES</f>
        <v>11880</v>
      </c>
      <c r="N1064" s="6">
        <f>IF(AND(D1064&lt;=TOTAL_BEDS,J1064&lt;=TEMP_WORKER_MAX*TEMP_WORKER_HRS),1,0)</f>
        <v>1</v>
      </c>
      <c r="O1064" s="2">
        <f>L1064-M1064-K1064-FIXED_COSTS</f>
        <v>-8260.6521916636266</v>
      </c>
      <c r="P1064" s="2">
        <f>IF(N1064=1,O1064,"")</f>
        <v>-8260.6521916636266</v>
      </c>
    </row>
    <row r="1065">
      <c r="A1065" s="6">
        <v>1</v>
      </c>
      <c r="B1065" s="6">
        <v>13</v>
      </c>
      <c r="C1065" s="6">
        <v>7</v>
      </c>
      <c r="D1065" s="6">
        <f>A1065+B1065+C1065</f>
        <v>21</v>
      </c>
      <c r="E1065" s="5">
        <f>IF(A1065=0,0,A1065*LABOR_HRS_WK_TOM*SEASON_WEEKS*(1+DIM_PCT_TOM)^A1065)</f>
        <v>99.000000000000014</v>
      </c>
      <c r="F1065" s="5">
        <f>IF(B1065=0,0,B1065*LABOR_HRS_WK_CAR*SEASON_WEEKS*(1+DIM_PCT_CAR)^B1065)</f>
        <v>537.6193074924571</v>
      </c>
      <c r="G1065" s="5">
        <f>IF(C1065=0,0,C1065*LABOR_HRS_WK_MES*SEASON_WEEKS*(1+DIM_PCT_MES)^C1065)</f>
        <v>343.61789814532818</v>
      </c>
      <c r="H1065" s="5">
        <f>E1065+F1065+G1065</f>
        <v>980.23720563778534</v>
      </c>
      <c r="I1065" s="5">
        <f>MIN(H1065,FARMER_HRS)</f>
        <v>720</v>
      </c>
      <c r="J1065" s="5">
        <f>MAX(0,H1065-FARMER_HRS)</f>
        <v>260.23720563778534</v>
      </c>
      <c r="K1065" s="2">
        <f>I1065*FARMER_RATE+J1065*TEMP_WORKER_RATE</f>
        <v>29518.007042322661</v>
      </c>
      <c r="L1065" s="2">
        <f>A1065*PRICE_TOM+B1065*PRICE_CAR+C1065*PRICE_MES</f>
        <v>54922</v>
      </c>
      <c r="M1065" s="2">
        <f>A1065*FERT_BED_TOM+B1065*FERT_BED_CAR+C1065*FERT_BED_MES</f>
        <v>12760</v>
      </c>
      <c r="N1065" s="6">
        <f>IF(AND(D1065&lt;=TOTAL_BEDS,J1065&lt;=TEMP_WORKER_MAX*TEMP_WORKER_HRS),1,0)</f>
        <v>1</v>
      </c>
      <c r="O1065" s="2">
        <f>L1065-M1065-K1065-FIXED_COSTS</f>
        <v>-7356.0070423226607</v>
      </c>
      <c r="P1065" s="2">
        <f>IF(N1065=1,O1065,"")</f>
        <v>-7356.0070423226607</v>
      </c>
    </row>
    <row r="1066">
      <c r="A1066" s="6">
        <v>1</v>
      </c>
      <c r="B1066" s="6">
        <v>13</v>
      </c>
      <c r="C1066" s="6">
        <v>8</v>
      </c>
      <c r="D1066" s="6">
        <f>A1066+B1066+C1066</f>
        <v>22</v>
      </c>
      <c r="E1066" s="5">
        <f>IF(A1066=0,0,A1066*LABOR_HRS_WK_TOM*SEASON_WEEKS*(1+DIM_PCT_TOM)^A1066)</f>
        <v>99.000000000000014</v>
      </c>
      <c r="F1066" s="5">
        <f>IF(B1066=0,0,B1066*LABOR_HRS_WK_CAR*SEASON_WEEKS*(1+DIM_PCT_CAR)^B1066)</f>
        <v>537.6193074924571</v>
      </c>
      <c r="G1066" s="5">
        <f>IF(C1066=0,0,C1066*LABOR_HRS_WK_MES*SEASON_WEEKS*(1+DIM_PCT_MES)^C1066)</f>
        <v>397.61499642530833</v>
      </c>
      <c r="H1066" s="5">
        <f>E1066+F1066+G1066</f>
        <v>1034.2343039177654</v>
      </c>
      <c r="I1066" s="5">
        <f>MIN(H1066,FARMER_HRS)</f>
        <v>720</v>
      </c>
      <c r="J1066" s="5">
        <f>MAX(0,H1066-FARMER_HRS)</f>
        <v>314.23430391776537</v>
      </c>
      <c r="K1066" s="2">
        <f>I1066*FARMER_RATE+J1066*TEMP_WORKER_RATE</f>
        <v>30455.456665238984</v>
      </c>
      <c r="L1066" s="2">
        <f>A1066*PRICE_TOM+B1066*PRICE_CAR+C1066*PRICE_MES</f>
        <v>57622</v>
      </c>
      <c r="M1066" s="2">
        <f>A1066*FERT_BED_TOM+B1066*FERT_BED_CAR+C1066*FERT_BED_MES</f>
        <v>13640</v>
      </c>
      <c r="N1066" s="6">
        <f>IF(AND(D1066&lt;=TOTAL_BEDS,J1066&lt;=TEMP_WORKER_MAX*TEMP_WORKER_HRS),1,0)</f>
        <v>1</v>
      </c>
      <c r="O1066" s="2">
        <f>L1066-M1066-K1066-FIXED_COSTS</f>
        <v>-6473.456665238984</v>
      </c>
      <c r="P1066" s="2">
        <f>IF(N1066=1,O1066,"")</f>
        <v>-6473.456665238984</v>
      </c>
    </row>
    <row r="1067">
      <c r="A1067" s="6">
        <v>1</v>
      </c>
      <c r="B1067" s="6">
        <v>13</v>
      </c>
      <c r="C1067" s="6">
        <v>9</v>
      </c>
      <c r="D1067" s="6">
        <f>A1067+B1067+C1067</f>
        <v>23</v>
      </c>
      <c r="E1067" s="5">
        <f>IF(A1067=0,0,A1067*LABOR_HRS_WK_TOM*SEASON_WEEKS*(1+DIM_PCT_TOM)^A1067)</f>
        <v>99.000000000000014</v>
      </c>
      <c r="F1067" s="5">
        <f>IF(B1067=0,0,B1067*LABOR_HRS_WK_CAR*SEASON_WEEKS*(1+DIM_PCT_CAR)^B1067)</f>
        <v>537.6193074924571</v>
      </c>
      <c r="G1067" s="5">
        <f>IF(C1067=0,0,C1067*LABOR_HRS_WK_MES*SEASON_WEEKS*(1+DIM_PCT_MES)^C1067)</f>
        <v>452.90833186570273</v>
      </c>
      <c r="H1067" s="5">
        <f>E1067+F1067+G1067</f>
        <v>1089.5276393581598</v>
      </c>
      <c r="I1067" s="5">
        <f>MIN(H1067,FARMER_HRS)</f>
        <v>720</v>
      </c>
      <c r="J1067" s="5">
        <f>MAX(0,H1067-FARMER_HRS)</f>
        <v>369.52763935815983</v>
      </c>
      <c r="K1067" s="2">
        <f>I1067*FARMER_RATE+J1067*TEMP_WORKER_RATE</f>
        <v>31415.410405523609</v>
      </c>
      <c r="L1067" s="2">
        <f>A1067*PRICE_TOM+B1067*PRICE_CAR+C1067*PRICE_MES</f>
        <v>60322</v>
      </c>
      <c r="M1067" s="2">
        <f>A1067*FERT_BED_TOM+B1067*FERT_BED_CAR+C1067*FERT_BED_MES</f>
        <v>14520</v>
      </c>
      <c r="N1067" s="6">
        <f>IF(AND(D1067&lt;=TOTAL_BEDS,J1067&lt;=TEMP_WORKER_MAX*TEMP_WORKER_HRS),1,0)</f>
        <v>1</v>
      </c>
      <c r="O1067" s="2">
        <f>L1067-M1067-K1067-FIXED_COSTS</f>
        <v>-5613.4104055236094</v>
      </c>
      <c r="P1067" s="2">
        <f>IF(N1067=1,O1067,"")</f>
        <v>-5613.4104055236094</v>
      </c>
    </row>
    <row r="1068">
      <c r="A1068" s="6">
        <v>1</v>
      </c>
      <c r="B1068" s="6">
        <v>13</v>
      </c>
      <c r="C1068" s="6">
        <v>10</v>
      </c>
      <c r="D1068" s="6">
        <f>A1068+B1068+C1068</f>
        <v>24</v>
      </c>
      <c r="E1068" s="5">
        <f>IF(A1068=0,0,A1068*LABOR_HRS_WK_TOM*SEASON_WEEKS*(1+DIM_PCT_TOM)^A1068)</f>
        <v>99.000000000000014</v>
      </c>
      <c r="F1068" s="5">
        <f>IF(B1068=0,0,B1068*LABOR_HRS_WK_CAR*SEASON_WEEKS*(1+DIM_PCT_CAR)^B1068)</f>
        <v>537.6193074924571</v>
      </c>
      <c r="G1068" s="5">
        <f>IF(C1068=0,0,C1068*LABOR_HRS_WK_MES*SEASON_WEEKS*(1+DIM_PCT_MES)^C1068)</f>
        <v>509.52187334891551</v>
      </c>
      <c r="H1068" s="5">
        <f>E1068+F1068+G1068</f>
        <v>1146.1411808413727</v>
      </c>
      <c r="I1068" s="5">
        <f>MIN(H1068,FARMER_HRS)</f>
        <v>720</v>
      </c>
      <c r="J1068" s="5">
        <f>MAX(0,H1068-FARMER_HRS)</f>
        <v>426.14118084137272</v>
      </c>
      <c r="K1068" s="2">
        <f>I1068*FARMER_RATE+J1068*TEMP_WORKER_RATE</f>
        <v>32398.284389607164</v>
      </c>
      <c r="L1068" s="2">
        <f>A1068*PRICE_TOM+B1068*PRICE_CAR+C1068*PRICE_MES</f>
        <v>63022</v>
      </c>
      <c r="M1068" s="2">
        <f>A1068*FERT_BED_TOM+B1068*FERT_BED_CAR+C1068*FERT_BED_MES</f>
        <v>15400</v>
      </c>
      <c r="N1068" s="6">
        <f>IF(AND(D1068&lt;=TOTAL_BEDS,J1068&lt;=TEMP_WORKER_MAX*TEMP_WORKER_HRS),1,0)</f>
        <v>1</v>
      </c>
      <c r="O1068" s="2">
        <f>L1068-M1068-K1068-FIXED_COSTS</f>
        <v>-4776.2843896071645</v>
      </c>
      <c r="P1068" s="2">
        <f>IF(N1068=1,O1068,"")</f>
        <v>-4776.2843896071645</v>
      </c>
    </row>
    <row r="1069">
      <c r="A1069" s="6">
        <v>1</v>
      </c>
      <c r="B1069" s="6">
        <v>13</v>
      </c>
      <c r="C1069" s="6">
        <v>11</v>
      </c>
      <c r="D1069" s="6">
        <f>A1069+B1069+C1069</f>
        <v>25</v>
      </c>
      <c r="E1069" s="5">
        <f>IF(A1069=0,0,A1069*LABOR_HRS_WK_TOM*SEASON_WEEKS*(1+DIM_PCT_TOM)^A1069)</f>
        <v>99.000000000000014</v>
      </c>
      <c r="F1069" s="5">
        <f>IF(B1069=0,0,B1069*LABOR_HRS_WK_CAR*SEASON_WEEKS*(1+DIM_PCT_CAR)^B1069)</f>
        <v>537.6193074924571</v>
      </c>
      <c r="G1069" s="5">
        <f>IF(C1069=0,0,C1069*LABOR_HRS_WK_MES*SEASON_WEEKS*(1+DIM_PCT_MES)^C1069)</f>
        <v>567.47998644235463</v>
      </c>
      <c r="H1069" s="5">
        <f>E1069+F1069+G1069</f>
        <v>1204.0992939348116</v>
      </c>
      <c r="I1069" s="5">
        <f>MIN(H1069,FARMER_HRS)</f>
        <v>720</v>
      </c>
      <c r="J1069" s="5">
        <f>MAX(0,H1069-FARMER_HRS)</f>
        <v>484.09929393481161</v>
      </c>
      <c r="K1069" s="2">
        <f>I1069*FARMER_RATE+J1069*TEMP_WORKER_RATE</f>
        <v>33404.5016308127</v>
      </c>
      <c r="L1069" s="2">
        <f>A1069*PRICE_TOM+B1069*PRICE_CAR+C1069*PRICE_MES</f>
        <v>65722</v>
      </c>
      <c r="M1069" s="2">
        <f>A1069*FERT_BED_TOM+B1069*FERT_BED_CAR+C1069*FERT_BED_MES</f>
        <v>16280</v>
      </c>
      <c r="N1069" s="6">
        <f>IF(AND(D1069&lt;=TOTAL_BEDS,J1069&lt;=TEMP_WORKER_MAX*TEMP_WORKER_HRS),1,0)</f>
        <v>1</v>
      </c>
      <c r="O1069" s="2">
        <f>L1069-M1069-K1069-FIXED_COSTS</f>
        <v>-3962.5016308127015</v>
      </c>
      <c r="P1069" s="2">
        <f>IF(N1069=1,O1069,"")</f>
        <v>-3962.5016308127015</v>
      </c>
    </row>
    <row r="1070">
      <c r="A1070" s="6">
        <v>1</v>
      </c>
      <c r="B1070" s="6">
        <v>13</v>
      </c>
      <c r="C1070" s="6">
        <v>12</v>
      </c>
      <c r="D1070" s="6">
        <f>A1070+B1070+C1070</f>
        <v>26</v>
      </c>
      <c r="E1070" s="5">
        <f>IF(A1070=0,0,A1070*LABOR_HRS_WK_TOM*SEASON_WEEKS*(1+DIM_PCT_TOM)^A1070)</f>
        <v>99.000000000000014</v>
      </c>
      <c r="F1070" s="5">
        <f>IF(B1070=0,0,B1070*LABOR_HRS_WK_CAR*SEASON_WEEKS*(1+DIM_PCT_CAR)^B1070)</f>
        <v>537.6193074924571</v>
      </c>
      <c r="G1070" s="5">
        <f>IF(C1070=0,0,C1070*LABOR_HRS_WK_MES*SEASON_WEEKS*(1+DIM_PCT_MES)^C1070)</f>
        <v>626.807439570419</v>
      </c>
      <c r="H1070" s="5">
        <f>E1070+F1070+G1070</f>
        <v>1263.4267470628761</v>
      </c>
      <c r="I1070" s="5">
        <f>MIN(H1070,FARMER_HRS)</f>
        <v>720</v>
      </c>
      <c r="J1070" s="5">
        <f>MAX(0,H1070-FARMER_HRS)</f>
        <v>543.42674706287607</v>
      </c>
      <c r="K1070" s="2">
        <f>I1070*FARMER_RATE+J1070*TEMP_WORKER_RATE</f>
        <v>34434.492136508263</v>
      </c>
      <c r="L1070" s="2">
        <f>A1070*PRICE_TOM+B1070*PRICE_CAR+C1070*PRICE_MES</f>
        <v>68422</v>
      </c>
      <c r="M1070" s="2">
        <f>A1070*FERT_BED_TOM+B1070*FERT_BED_CAR+C1070*FERT_BED_MES</f>
        <v>17160</v>
      </c>
      <c r="N1070" s="6">
        <f>IF(AND(D1070&lt;=TOTAL_BEDS,J1070&lt;=TEMP_WORKER_MAX*TEMP_WORKER_HRS),1,0)</f>
        <v>1</v>
      </c>
      <c r="O1070" s="2">
        <f>L1070-M1070-K1070-FIXED_COSTS</f>
        <v>-3172.4921365082628</v>
      </c>
      <c r="P1070" s="2">
        <f>IF(N1070=1,O1070,"")</f>
        <v>-3172.4921365082628</v>
      </c>
    </row>
    <row r="1071">
      <c r="A1071" s="6">
        <v>1</v>
      </c>
      <c r="B1071" s="6">
        <v>13</v>
      </c>
      <c r="C1071" s="6">
        <v>13</v>
      </c>
      <c r="D1071" s="6">
        <f>A1071+B1071+C1071</f>
        <v>27</v>
      </c>
      <c r="E1071" s="5">
        <f>IF(A1071=0,0,A1071*LABOR_HRS_WK_TOM*SEASON_WEEKS*(1+DIM_PCT_TOM)^A1071)</f>
        <v>99.000000000000014</v>
      </c>
      <c r="F1071" s="5">
        <f>IF(B1071=0,0,B1071*LABOR_HRS_WK_CAR*SEASON_WEEKS*(1+DIM_PCT_CAR)^B1071)</f>
        <v>537.6193074924571</v>
      </c>
      <c r="G1071" s="5">
        <f>IF(C1071=0,0,C1071*LABOR_HRS_WK_MES*SEASON_WEEKS*(1+DIM_PCT_MES)^C1071)</f>
        <v>687.52941027880331</v>
      </c>
      <c r="H1071" s="5">
        <f>E1071+F1071+G1071</f>
        <v>1324.1487177712604</v>
      </c>
      <c r="I1071" s="5">
        <f>MIN(H1071,FARMER_HRS)</f>
        <v>720</v>
      </c>
      <c r="J1071" s="5">
        <f>MAX(0,H1071-FARMER_HRS)</f>
        <v>604.14871777126041</v>
      </c>
      <c r="K1071" s="2">
        <f>I1071*FARMER_RATE+J1071*TEMP_WORKER_RATE</f>
        <v>35488.693016862162</v>
      </c>
      <c r="L1071" s="2">
        <f>A1071*PRICE_TOM+B1071*PRICE_CAR+C1071*PRICE_MES</f>
        <v>71122</v>
      </c>
      <c r="M1071" s="2">
        <f>A1071*FERT_BED_TOM+B1071*FERT_BED_CAR+C1071*FERT_BED_MES</f>
        <v>18040</v>
      </c>
      <c r="N1071" s="6">
        <f>IF(AND(D1071&lt;=TOTAL_BEDS,J1071&lt;=TEMP_WORKER_MAX*TEMP_WORKER_HRS),1,0)</f>
        <v>1</v>
      </c>
      <c r="O1071" s="2">
        <f>L1071-M1071-K1071-FIXED_COSTS</f>
        <v>-2406.693016862162</v>
      </c>
      <c r="P1071" s="2">
        <f>IF(N1071=1,O1071,"")</f>
        <v>-2406.693016862162</v>
      </c>
    </row>
    <row r="1072">
      <c r="A1072" s="6">
        <v>1</v>
      </c>
      <c r="B1072" s="6">
        <v>13</v>
      </c>
      <c r="C1072" s="6">
        <v>14</v>
      </c>
      <c r="D1072" s="6">
        <f>A1072+B1072+C1072</f>
        <v>28</v>
      </c>
      <c r="E1072" s="5">
        <f>IF(A1072=0,0,A1072*LABOR_HRS_WK_TOM*SEASON_WEEKS*(1+DIM_PCT_TOM)^A1072)</f>
        <v>99.000000000000014</v>
      </c>
      <c r="F1072" s="5">
        <f>IF(B1072=0,0,B1072*LABOR_HRS_WK_CAR*SEASON_WEEKS*(1+DIM_PCT_CAR)^B1072)</f>
        <v>537.6193074924571</v>
      </c>
      <c r="G1072" s="5">
        <f>IF(C1072=0,0,C1072*LABOR_HRS_WK_MES*SEASON_WEEKS*(1+DIM_PCT_MES)^C1072)</f>
        <v>749.67149159246435</v>
      </c>
      <c r="H1072" s="5">
        <f>E1072+F1072+G1072</f>
        <v>1386.2907990849214</v>
      </c>
      <c r="I1072" s="5">
        <f>MIN(H1072,FARMER_HRS)</f>
        <v>720</v>
      </c>
      <c r="J1072" s="5">
        <f>MAX(0,H1072-FARMER_HRS)</f>
        <v>666.29079908492145</v>
      </c>
      <c r="K1072" s="2">
        <f>I1072*FARMER_RATE+J1072*TEMP_WORKER_RATE</f>
        <v>36567.548595224333</v>
      </c>
      <c r="L1072" s="2">
        <f>A1072*PRICE_TOM+B1072*PRICE_CAR+C1072*PRICE_MES</f>
        <v>73822</v>
      </c>
      <c r="M1072" s="2">
        <f>A1072*FERT_BED_TOM+B1072*FERT_BED_CAR+C1072*FERT_BED_MES</f>
        <v>18920</v>
      </c>
      <c r="N1072" s="6">
        <f>IF(AND(D1072&lt;=TOTAL_BEDS,J1072&lt;=TEMP_WORKER_MAX*TEMP_WORKER_HRS),1,0)</f>
        <v>1</v>
      </c>
      <c r="O1072" s="2">
        <f>L1072-M1072-K1072-FIXED_COSTS</f>
        <v>-1665.5485952243325</v>
      </c>
      <c r="P1072" s="2">
        <f>IF(N1072=1,O1072,"")</f>
        <v>-1665.5485952243325</v>
      </c>
    </row>
    <row r="1073">
      <c r="A1073" s="6">
        <v>1</v>
      </c>
      <c r="B1073" s="6">
        <v>13</v>
      </c>
      <c r="C1073" s="6">
        <v>15</v>
      </c>
      <c r="D1073" s="6">
        <f>A1073+B1073+C1073</f>
        <v>29</v>
      </c>
      <c r="E1073" s="5">
        <f>IF(A1073=0,0,A1073*LABOR_HRS_WK_TOM*SEASON_WEEKS*(1+DIM_PCT_TOM)^A1073)</f>
        <v>99.000000000000014</v>
      </c>
      <c r="F1073" s="5">
        <f>IF(B1073=0,0,B1073*LABOR_HRS_WK_CAR*SEASON_WEEKS*(1+DIM_PCT_CAR)^B1073)</f>
        <v>537.6193074924571</v>
      </c>
      <c r="G1073" s="5">
        <f>IF(C1073=0,0,C1073*LABOR_HRS_WK_MES*SEASON_WEEKS*(1+DIM_PCT_MES)^C1073)</f>
        <v>813.25969846861074</v>
      </c>
      <c r="H1073" s="5">
        <f>E1073+F1073+G1073</f>
        <v>1449.8790059610678</v>
      </c>
      <c r="I1073" s="5">
        <f>MIN(H1073,FARMER_HRS)</f>
        <v>720</v>
      </c>
      <c r="J1073" s="5">
        <f>MAX(0,H1073-FARMER_HRS)</f>
        <v>729.87900596106783</v>
      </c>
      <c r="K1073" s="2">
        <f>I1073*FARMER_RATE+J1073*TEMP_WORKER_RATE</f>
        <v>37671.510520157426</v>
      </c>
      <c r="L1073" s="2">
        <f>A1073*PRICE_TOM+B1073*PRICE_CAR+C1073*PRICE_MES</f>
        <v>76522</v>
      </c>
      <c r="M1073" s="2">
        <f>A1073*FERT_BED_TOM+B1073*FERT_BED_CAR+C1073*FERT_BED_MES</f>
        <v>19800</v>
      </c>
      <c r="N1073" s="6">
        <f>IF(AND(D1073&lt;=TOTAL_BEDS,J1073&lt;=TEMP_WORKER_MAX*TEMP_WORKER_HRS),1,0)</f>
        <v>1</v>
      </c>
      <c r="O1073" s="2">
        <f>L1073-M1073-K1073-FIXED_COSTS</f>
        <v>-949.51052015742607</v>
      </c>
      <c r="P1073" s="2">
        <f>IF(N1073=1,O1073,"")</f>
        <v>-949.51052015742607</v>
      </c>
    </row>
    <row r="1074">
      <c r="A1074" s="6">
        <v>1</v>
      </c>
      <c r="B1074" s="6">
        <v>13</v>
      </c>
      <c r="C1074" s="6">
        <v>16</v>
      </c>
      <c r="D1074" s="6">
        <f>A1074+B1074+C1074</f>
        <v>30</v>
      </c>
      <c r="E1074" s="5">
        <f>IF(A1074=0,0,A1074*LABOR_HRS_WK_TOM*SEASON_WEEKS*(1+DIM_PCT_TOM)^A1074)</f>
        <v>99.000000000000014</v>
      </c>
      <c r="F1074" s="5">
        <f>IF(B1074=0,0,B1074*LABOR_HRS_WK_CAR*SEASON_WEEKS*(1+DIM_PCT_CAR)^B1074)</f>
        <v>537.6193074924571</v>
      </c>
      <c r="G1074" s="5">
        <f>IF(C1074=0,0,C1074*LABOR_HRS_WK_MES*SEASON_WEEKS*(1+DIM_PCT_MES)^C1074)</f>
        <v>878.32047434609967</v>
      </c>
      <c r="H1074" s="5">
        <f>E1074+F1074+G1074</f>
        <v>1514.9397818385569</v>
      </c>
      <c r="I1074" s="5">
        <f>MIN(H1074,FARMER_HRS)</f>
        <v>720</v>
      </c>
      <c r="J1074" s="5">
        <f>MAX(0,H1074-FARMER_HRS)</f>
        <v>794.93978183855688</v>
      </c>
      <c r="K1074" s="2">
        <f>I1074*FARMER_RATE+J1074*TEMP_WORKER_RATE</f>
        <v>38801.037879141615</v>
      </c>
      <c r="L1074" s="2">
        <f>A1074*PRICE_TOM+B1074*PRICE_CAR+C1074*PRICE_MES</f>
        <v>79222</v>
      </c>
      <c r="M1074" s="2">
        <f>A1074*FERT_BED_TOM+B1074*FERT_BED_CAR+C1074*FERT_BED_MES</f>
        <v>20680</v>
      </c>
      <c r="N1074" s="6">
        <f>IF(AND(D1074&lt;=TOTAL_BEDS,J1074&lt;=TEMP_WORKER_MAX*TEMP_WORKER_HRS),1,0)</f>
        <v>1</v>
      </c>
      <c r="O1074" s="2">
        <f>L1074-M1074-K1074-FIXED_COSTS</f>
        <v>-259.03787914161512</v>
      </c>
      <c r="P1074" s="2">
        <f>IF(N1074=1,O1074,"")</f>
        <v>-259.03787914161512</v>
      </c>
    </row>
    <row r="1075">
      <c r="A1075" s="6">
        <v>1</v>
      </c>
      <c r="B1075" s="6">
        <v>13</v>
      </c>
      <c r="C1075" s="6">
        <v>17</v>
      </c>
      <c r="D1075" s="6">
        <f>A1075+B1075+C1075</f>
        <v>31</v>
      </c>
      <c r="E1075" s="5">
        <f>IF(A1075=0,0,A1075*LABOR_HRS_WK_TOM*SEASON_WEEKS*(1+DIM_PCT_TOM)^A1075)</f>
        <v>99.000000000000014</v>
      </c>
      <c r="F1075" s="5">
        <f>IF(B1075=0,0,B1075*LABOR_HRS_WK_CAR*SEASON_WEEKS*(1+DIM_PCT_CAR)^B1075)</f>
        <v>537.6193074924571</v>
      </c>
      <c r="G1075" s="5">
        <f>IF(C1075=0,0,C1075*LABOR_HRS_WK_MES*SEASON_WEEKS*(1+DIM_PCT_MES)^C1075)</f>
        <v>944.88069779263992</v>
      </c>
      <c r="H1075" s="5">
        <f>E1075+F1075+G1075</f>
        <v>1581.5000052850969</v>
      </c>
      <c r="I1075" s="5">
        <f>MIN(H1075,FARMER_HRS)</f>
        <v>720</v>
      </c>
      <c r="J1075" s="5">
        <f>MAX(0,H1075-FARMER_HRS)</f>
        <v>861.5000052850969</v>
      </c>
      <c r="K1075" s="2">
        <f>I1075*FARMER_RATE+J1075*TEMP_WORKER_RATE</f>
        <v>39956.597313977378</v>
      </c>
      <c r="L1075" s="2">
        <f>A1075*PRICE_TOM+B1075*PRICE_CAR+C1075*PRICE_MES</f>
        <v>81922</v>
      </c>
      <c r="M1075" s="2">
        <f>A1075*FERT_BED_TOM+B1075*FERT_BED_CAR+C1075*FERT_BED_MES</f>
        <v>21560</v>
      </c>
      <c r="N1075" s="6">
        <f>IF(AND(D1075&lt;=TOTAL_BEDS,J1075&lt;=TEMP_WORKER_MAX*TEMP_WORKER_HRS),1,0)</f>
        <v>1</v>
      </c>
      <c r="O1075" s="2">
        <f>L1075-M1075-K1075-FIXED_COSTS</f>
        <v>405.40268602262222</v>
      </c>
      <c r="P1075" s="2">
        <f>IF(N1075=1,O1075,"")</f>
        <v>405.40268602262222</v>
      </c>
    </row>
    <row r="1076">
      <c r="A1076" s="6">
        <v>1</v>
      </c>
      <c r="B1076" s="6">
        <v>13</v>
      </c>
      <c r="C1076" s="6">
        <v>18</v>
      </c>
      <c r="D1076" s="6">
        <f>A1076+B1076+C1076</f>
        <v>32</v>
      </c>
      <c r="E1076" s="5">
        <f>IF(A1076=0,0,A1076*LABOR_HRS_WK_TOM*SEASON_WEEKS*(1+DIM_PCT_TOM)^A1076)</f>
        <v>99.000000000000014</v>
      </c>
      <c r="F1076" s="5">
        <f>IF(B1076=0,0,B1076*LABOR_HRS_WK_CAR*SEASON_WEEKS*(1+DIM_PCT_CAR)^B1076)</f>
        <v>537.6193074924571</v>
      </c>
      <c r="G1076" s="5">
        <f>IF(C1076=0,0,C1076*LABOR_HRS_WK_MES*SEASON_WEEKS*(1+DIM_PCT_MES)^C1076)</f>
        <v>1012.9676892512272</v>
      </c>
      <c r="H1076" s="5">
        <f>E1076+F1076+G1076</f>
        <v>1649.5869967436843</v>
      </c>
      <c r="I1076" s="5">
        <f>MIN(H1076,FARMER_HRS)</f>
        <v>720</v>
      </c>
      <c r="J1076" s="5">
        <f>MAX(0,H1076-FARMER_HRS)</f>
        <v>929.58699674368427</v>
      </c>
      <c r="K1076" s="2">
        <f>I1076*FARMER_RATE+J1076*TEMP_WORKER_RATE</f>
        <v>41138.663137911186</v>
      </c>
      <c r="L1076" s="2">
        <f>A1076*PRICE_TOM+B1076*PRICE_CAR+C1076*PRICE_MES</f>
        <v>84622</v>
      </c>
      <c r="M1076" s="2">
        <f>A1076*FERT_BED_TOM+B1076*FERT_BED_CAR+C1076*FERT_BED_MES</f>
        <v>22440</v>
      </c>
      <c r="N1076" s="6">
        <f>IF(AND(D1076&lt;=TOTAL_BEDS,J1076&lt;=TEMP_WORKER_MAX*TEMP_WORKER_HRS),1,0)</f>
        <v>1</v>
      </c>
      <c r="O1076" s="2">
        <f>L1076-M1076-K1076-FIXED_COSTS</f>
        <v>1043.3368620888141</v>
      </c>
      <c r="P1076" s="2">
        <f>IF(N1076=1,O1076,"")</f>
        <v>1043.3368620888141</v>
      </c>
    </row>
    <row r="1077">
      <c r="A1077" s="6">
        <v>1</v>
      </c>
      <c r="B1077" s="6">
        <v>13</v>
      </c>
      <c r="C1077" s="6">
        <v>19</v>
      </c>
      <c r="D1077" s="6">
        <f>A1077+B1077+C1077</f>
        <v>33</v>
      </c>
      <c r="E1077" s="5">
        <f>IF(A1077=0,0,A1077*LABOR_HRS_WK_TOM*SEASON_WEEKS*(1+DIM_PCT_TOM)^A1077)</f>
        <v>99.000000000000014</v>
      </c>
      <c r="F1077" s="5">
        <f>IF(B1077=0,0,B1077*LABOR_HRS_WK_CAR*SEASON_WEEKS*(1+DIM_PCT_CAR)^B1077)</f>
        <v>537.6193074924571</v>
      </c>
      <c r="G1077" s="5">
        <f>IF(C1077=0,0,C1077*LABOR_HRS_WK_MES*SEASON_WEEKS*(1+DIM_PCT_MES)^C1077)</f>
        <v>1082.6092178872491</v>
      </c>
      <c r="H1077" s="5">
        <f>E1077+F1077+G1077</f>
        <v>1719.2285253797063</v>
      </c>
      <c r="I1077" s="5">
        <f>MIN(H1077,FARMER_HRS)</f>
        <v>720</v>
      </c>
      <c r="J1077" s="5">
        <f>MAX(0,H1077-FARMER_HRS)</f>
        <v>999.2285253797063</v>
      </c>
      <c r="K1077" s="2">
        <f>I1077*FARMER_RATE+J1077*TEMP_WORKER_RATE</f>
        <v>42347.717454508791</v>
      </c>
      <c r="L1077" s="2">
        <f>A1077*PRICE_TOM+B1077*PRICE_CAR+C1077*PRICE_MES</f>
        <v>87322</v>
      </c>
      <c r="M1077" s="2">
        <f>A1077*FERT_BED_TOM+B1077*FERT_BED_CAR+C1077*FERT_BED_MES</f>
        <v>23320</v>
      </c>
      <c r="N1077" s="6">
        <f>IF(AND(D1077&lt;=TOTAL_BEDS,J1077&lt;=TEMP_WORKER_MAX*TEMP_WORKER_HRS),1,0)</f>
        <v>1</v>
      </c>
      <c r="O1077" s="2">
        <f>L1077-M1077-K1077-FIXED_COSTS</f>
        <v>1654.282545491209</v>
      </c>
      <c r="P1077" s="2">
        <f>IF(N1077=1,O1077,"")</f>
        <v>1654.282545491209</v>
      </c>
    </row>
    <row r="1078">
      <c r="A1078" s="6">
        <v>1</v>
      </c>
      <c r="B1078" s="6">
        <v>13</v>
      </c>
      <c r="C1078" s="6">
        <v>20</v>
      </c>
      <c r="D1078" s="6">
        <f>A1078+B1078+C1078</f>
        <v>34</v>
      </c>
      <c r="E1078" s="5">
        <f>IF(A1078=0,0,A1078*LABOR_HRS_WK_TOM*SEASON_WEEKS*(1+DIM_PCT_TOM)^A1078)</f>
        <v>99.000000000000014</v>
      </c>
      <c r="F1078" s="5">
        <f>IF(B1078=0,0,B1078*LABOR_HRS_WK_CAR*SEASON_WEEKS*(1+DIM_PCT_CAR)^B1078)</f>
        <v>537.6193074924571</v>
      </c>
      <c r="G1078" s="5">
        <f>IF(C1078=0,0,C1078*LABOR_HRS_WK_MES*SEASON_WEEKS*(1+DIM_PCT_MES)^C1078)</f>
        <v>1153.8335085377259</v>
      </c>
      <c r="H1078" s="5">
        <f>E1078+F1078+G1078</f>
        <v>1790.4528160301829</v>
      </c>
      <c r="I1078" s="5">
        <f>MIN(H1078,FARMER_HRS)</f>
        <v>720</v>
      </c>
      <c r="J1078" s="5">
        <f>MAX(0,H1078-FARMER_HRS)</f>
        <v>1070.4528160301829</v>
      </c>
      <c r="K1078" s="2">
        <f>I1078*FARMER_RATE+J1078*TEMP_WORKER_RATE</f>
        <v>43584.250278301784</v>
      </c>
      <c r="L1078" s="2">
        <f>A1078*PRICE_TOM+B1078*PRICE_CAR+C1078*PRICE_MES</f>
        <v>90022</v>
      </c>
      <c r="M1078" s="2">
        <f>A1078*FERT_BED_TOM+B1078*FERT_BED_CAR+C1078*FERT_BED_MES</f>
        <v>24200</v>
      </c>
      <c r="N1078" s="6">
        <f>IF(AND(D1078&lt;=TOTAL_BEDS,J1078&lt;=TEMP_WORKER_MAX*TEMP_WORKER_HRS),1,0)</f>
        <v>1</v>
      </c>
      <c r="O1078" s="2">
        <f>L1078-M1078-K1078-FIXED_COSTS</f>
        <v>2237.7497216982156</v>
      </c>
      <c r="P1078" s="2">
        <f>IF(N1078=1,O1078,"")</f>
        <v>2237.7497216982156</v>
      </c>
    </row>
    <row r="1079">
      <c r="A1079" s="6">
        <v>1</v>
      </c>
      <c r="B1079" s="6">
        <v>13</v>
      </c>
      <c r="C1079" s="6">
        <v>21</v>
      </c>
      <c r="D1079" s="6">
        <f>A1079+B1079+C1079</f>
        <v>35</v>
      </c>
      <c r="E1079" s="5">
        <f>IF(A1079=0,0,A1079*LABOR_HRS_WK_TOM*SEASON_WEEKS*(1+DIM_PCT_TOM)^A1079)</f>
        <v>99.000000000000014</v>
      </c>
      <c r="F1079" s="5">
        <f>IF(B1079=0,0,B1079*LABOR_HRS_WK_CAR*SEASON_WEEKS*(1+DIM_PCT_CAR)^B1079)</f>
        <v>537.6193074924571</v>
      </c>
      <c r="G1079" s="5">
        <f>IF(C1079=0,0,C1079*LABOR_HRS_WK_MES*SEASON_WEEKS*(1+DIM_PCT_MES)^C1079)</f>
        <v>1226.6692487641699</v>
      </c>
      <c r="H1079" s="5">
        <f>E1079+F1079+G1079</f>
        <v>1863.2885562566271</v>
      </c>
      <c r="I1079" s="5">
        <f>MIN(H1079,FARMER_HRS)</f>
        <v>720</v>
      </c>
      <c r="J1079" s="5">
        <f>MAX(0,H1079-FARMER_HRS)</f>
        <v>1143.2885562566271</v>
      </c>
      <c r="K1079" s="2">
        <f>I1079*FARMER_RATE+J1079*TEMP_WORKER_RATE</f>
        <v>44848.759657233109</v>
      </c>
      <c r="L1079" s="2">
        <f>A1079*PRICE_TOM+B1079*PRICE_CAR+C1079*PRICE_MES</f>
        <v>92722</v>
      </c>
      <c r="M1079" s="2">
        <f>A1079*FERT_BED_TOM+B1079*FERT_BED_CAR+C1079*FERT_BED_MES</f>
        <v>25080</v>
      </c>
      <c r="N1079" s="6">
        <f>IF(AND(D1079&lt;=TOTAL_BEDS,J1079&lt;=TEMP_WORKER_MAX*TEMP_WORKER_HRS),1,0)</f>
        <v>1</v>
      </c>
      <c r="O1079" s="2">
        <f>L1079-M1079-K1079-FIXED_COSTS</f>
        <v>2793.2403427668905</v>
      </c>
      <c r="P1079" s="2">
        <f>IF(N1079=1,O1079,"")</f>
        <v>2793.2403427668905</v>
      </c>
    </row>
    <row r="1080">
      <c r="A1080" s="6">
        <v>1</v>
      </c>
      <c r="B1080" s="6">
        <v>13</v>
      </c>
      <c r="C1080" s="6">
        <v>22</v>
      </c>
      <c r="D1080" s="6">
        <f>A1080+B1080+C1080</f>
        <v>36</v>
      </c>
      <c r="E1080" s="5">
        <f>IF(A1080=0,0,A1080*LABOR_HRS_WK_TOM*SEASON_WEEKS*(1+DIM_PCT_TOM)^A1080)</f>
        <v>99.000000000000014</v>
      </c>
      <c r="F1080" s="5">
        <f>IF(B1080=0,0,B1080*LABOR_HRS_WK_CAR*SEASON_WEEKS*(1+DIM_PCT_CAR)^B1080)</f>
        <v>537.6193074924571</v>
      </c>
      <c r="G1080" s="5">
        <f>IF(C1080=0,0,C1080*LABOR_HRS_WK_MES*SEASON_WEEKS*(1+DIM_PCT_MES)^C1080)</f>
        <v>1301.1455960105659</v>
      </c>
      <c r="H1080" s="5">
        <f>E1080+F1080+G1080</f>
        <v>1937.7649035030231</v>
      </c>
      <c r="I1080" s="5">
        <f>MIN(H1080,FARMER_HRS)</f>
        <v>720</v>
      </c>
      <c r="J1080" s="5">
        <f>MAX(0,H1080-FARMER_HRS)</f>
        <v>1217.7649035030231</v>
      </c>
      <c r="K1080" s="2">
        <f>I1080*FARMER_RATE+J1080*TEMP_WORKER_RATE</f>
        <v>46141.751796927485</v>
      </c>
      <c r="L1080" s="2">
        <f>A1080*PRICE_TOM+B1080*PRICE_CAR+C1080*PRICE_MES</f>
        <v>95422</v>
      </c>
      <c r="M1080" s="2">
        <f>A1080*FERT_BED_TOM+B1080*FERT_BED_CAR+C1080*FERT_BED_MES</f>
        <v>25960</v>
      </c>
      <c r="N1080" s="6">
        <f>IF(AND(D1080&lt;=TOTAL_BEDS,J1080&lt;=TEMP_WORKER_MAX*TEMP_WORKER_HRS),1,0)</f>
        <v>1</v>
      </c>
      <c r="O1080" s="2">
        <f>L1080-M1080-K1080-FIXED_COSTS</f>
        <v>3320.248203072515</v>
      </c>
      <c r="P1080" s="2">
        <f>IF(N1080=1,O1080,"")</f>
        <v>3320.248203072515</v>
      </c>
    </row>
    <row r="1081">
      <c r="A1081" s="6">
        <v>1</v>
      </c>
      <c r="B1081" s="6">
        <v>13</v>
      </c>
      <c r="C1081" s="6">
        <v>23</v>
      </c>
      <c r="D1081" s="6">
        <f>A1081+B1081+C1081</f>
        <v>37</v>
      </c>
      <c r="E1081" s="5">
        <f>IF(A1081=0,0,A1081*LABOR_HRS_WK_TOM*SEASON_WEEKS*(1+DIM_PCT_TOM)^A1081)</f>
        <v>99.000000000000014</v>
      </c>
      <c r="F1081" s="5">
        <f>IF(B1081=0,0,B1081*LABOR_HRS_WK_CAR*SEASON_WEEKS*(1+DIM_PCT_CAR)^B1081)</f>
        <v>537.6193074924571</v>
      </c>
      <c r="G1081" s="5">
        <f>IF(C1081=0,0,C1081*LABOR_HRS_WK_MES*SEASON_WEEKS*(1+DIM_PCT_MES)^C1081)</f>
        <v>1377.2921848680023</v>
      </c>
      <c r="H1081" s="5">
        <f>E1081+F1081+G1081</f>
        <v>2013.9114923604593</v>
      </c>
      <c r="I1081" s="5">
        <f>MIN(H1081,FARMER_HRS)</f>
        <v>720</v>
      </c>
      <c r="J1081" s="5">
        <f>MAX(0,H1081-FARMER_HRS)</f>
        <v>1293.9114923604593</v>
      </c>
      <c r="K1081" s="2">
        <f>I1081*FARMER_RATE+J1081*TEMP_WORKER_RATE</f>
        <v>47463.741186813524</v>
      </c>
      <c r="L1081" s="2">
        <f>A1081*PRICE_TOM+B1081*PRICE_CAR+C1081*PRICE_MES</f>
        <v>98122</v>
      </c>
      <c r="M1081" s="2">
        <f>A1081*FERT_BED_TOM+B1081*FERT_BED_CAR+C1081*FERT_BED_MES</f>
        <v>26840</v>
      </c>
      <c r="N1081" s="6">
        <f>IF(AND(D1081&lt;=TOTAL_BEDS,J1081&lt;=TEMP_WORKER_MAX*TEMP_WORKER_HRS),1,0)</f>
        <v>1</v>
      </c>
      <c r="O1081" s="2">
        <f>L1081-M1081-K1081-FIXED_COSTS</f>
        <v>3818.2588131864759</v>
      </c>
      <c r="P1081" s="2">
        <f>IF(N1081=1,O1081,"")</f>
        <v>3818.2588131864759</v>
      </c>
    </row>
    <row r="1082">
      <c r="A1082" s="6">
        <v>1</v>
      </c>
      <c r="B1082" s="6">
        <v>13</v>
      </c>
      <c r="C1082" s="6">
        <v>24</v>
      </c>
      <c r="D1082" s="6">
        <f>A1082+B1082+C1082</f>
        <v>38</v>
      </c>
      <c r="E1082" s="5">
        <f>IF(A1082=0,0,A1082*LABOR_HRS_WK_TOM*SEASON_WEEKS*(1+DIM_PCT_TOM)^A1082)</f>
        <v>99.000000000000014</v>
      </c>
      <c r="F1082" s="5">
        <f>IF(B1082=0,0,B1082*LABOR_HRS_WK_CAR*SEASON_WEEKS*(1+DIM_PCT_CAR)^B1082)</f>
        <v>537.6193074924571</v>
      </c>
      <c r="G1082" s="5">
        <f>IF(C1082=0,0,C1082*LABOR_HRS_WK_MES*SEASON_WEEKS*(1+DIM_PCT_MES)^C1082)</f>
        <v>1455.139134447498</v>
      </c>
      <c r="H1082" s="5">
        <f>E1082+F1082+G1082</f>
        <v>2091.758441939955</v>
      </c>
      <c r="I1082" s="5">
        <f>MIN(H1082,FARMER_HRS)</f>
        <v>720</v>
      </c>
      <c r="J1082" s="5">
        <f>MAX(0,H1082-FARMER_HRS)</f>
        <v>1371.758441939955</v>
      </c>
      <c r="K1082" s="2">
        <f>I1082*FARMER_RATE+J1082*TEMP_WORKER_RATE</f>
        <v>48815.250728124214</v>
      </c>
      <c r="L1082" s="2">
        <f>A1082*PRICE_TOM+B1082*PRICE_CAR+C1082*PRICE_MES</f>
        <v>100822</v>
      </c>
      <c r="M1082" s="2">
        <f>A1082*FERT_BED_TOM+B1082*FERT_BED_CAR+C1082*FERT_BED_MES</f>
        <v>27720</v>
      </c>
      <c r="N1082" s="6">
        <f>IF(AND(D1082&lt;=TOTAL_BEDS,J1082&lt;=TEMP_WORKER_MAX*TEMP_WORKER_HRS),1,0)</f>
        <v>1</v>
      </c>
      <c r="O1082" s="2">
        <f>L1082-M1082-K1082-FIXED_COSTS</f>
        <v>4286.7492718757858</v>
      </c>
      <c r="P1082" s="2">
        <f>IF(N1082=1,O1082,"")</f>
        <v>4286.7492718757858</v>
      </c>
    </row>
    <row r="1083">
      <c r="A1083" s="6">
        <v>1</v>
      </c>
      <c r="B1083" s="6">
        <v>13</v>
      </c>
      <c r="C1083" s="6">
        <v>25</v>
      </c>
      <c r="D1083" s="6">
        <f>A1083+B1083+C1083</f>
        <v>39</v>
      </c>
      <c r="E1083" s="5">
        <f>IF(A1083=0,0,A1083*LABOR_HRS_WK_TOM*SEASON_WEEKS*(1+DIM_PCT_TOM)^A1083)</f>
        <v>99.000000000000014</v>
      </c>
      <c r="F1083" s="5">
        <f>IF(B1083=0,0,B1083*LABOR_HRS_WK_CAR*SEASON_WEEKS*(1+DIM_PCT_CAR)^B1083)</f>
        <v>537.6193074924571</v>
      </c>
      <c r="G1083" s="5">
        <f>IF(C1083=0,0,C1083*LABOR_HRS_WK_MES*SEASON_WEEKS*(1+DIM_PCT_MES)^C1083)</f>
        <v>1534.7170558625955</v>
      </c>
      <c r="H1083" s="5">
        <f>E1083+F1083+G1083</f>
        <v>2171.3363633550525</v>
      </c>
      <c r="I1083" s="5">
        <f>MIN(H1083,FARMER_HRS)</f>
        <v>720</v>
      </c>
      <c r="J1083" s="5">
        <f>MAX(0,H1083-FARMER_HRS)</f>
        <v>1451.3363633550525</v>
      </c>
      <c r="K1083" s="2">
        <f>I1083*FARMER_RATE+J1083*TEMP_WORKER_RATE</f>
        <v>50196.811863803</v>
      </c>
      <c r="L1083" s="2">
        <f>A1083*PRICE_TOM+B1083*PRICE_CAR+C1083*PRICE_MES</f>
        <v>103522</v>
      </c>
      <c r="M1083" s="2">
        <f>A1083*FERT_BED_TOM+B1083*FERT_BED_CAR+C1083*FERT_BED_MES</f>
        <v>28600</v>
      </c>
      <c r="N1083" s="6">
        <f>IF(AND(D1083&lt;=TOTAL_BEDS,J1083&lt;=TEMP_WORKER_MAX*TEMP_WORKER_HRS),1,0)</f>
        <v>1</v>
      </c>
      <c r="O1083" s="2">
        <f>L1083-M1083-K1083-FIXED_COSTS</f>
        <v>4725.1881361970009</v>
      </c>
      <c r="P1083" s="2">
        <f>IF(N1083=1,O1083,"")</f>
        <v>4725.1881361970009</v>
      </c>
    </row>
    <row r="1084">
      <c r="A1084" s="6">
        <v>1</v>
      </c>
      <c r="B1084" s="6">
        <v>13</v>
      </c>
      <c r="C1084" s="6">
        <v>26</v>
      </c>
      <c r="D1084" s="6">
        <f>A1084+B1084+C1084</f>
        <v>40</v>
      </c>
      <c r="E1084" s="5">
        <f>IF(A1084=0,0,A1084*LABOR_HRS_WK_TOM*SEASON_WEEKS*(1+DIM_PCT_TOM)^A1084)</f>
        <v>99.000000000000014</v>
      </c>
      <c r="F1084" s="5">
        <f>IF(B1084=0,0,B1084*LABOR_HRS_WK_CAR*SEASON_WEEKS*(1+DIM_PCT_CAR)^B1084)</f>
        <v>537.6193074924571</v>
      </c>
      <c r="G1084" s="5">
        <f>IF(C1084=0,0,C1084*LABOR_HRS_WK_MES*SEASON_WEEKS*(1+DIM_PCT_MES)^C1084)</f>
        <v>1616.0570598233128</v>
      </c>
      <c r="H1084" s="5">
        <f>E1084+F1084+G1084</f>
        <v>2252.6763673157698</v>
      </c>
      <c r="I1084" s="5">
        <f>MIN(H1084,FARMER_HRS)</f>
        <v>720</v>
      </c>
      <c r="J1084" s="5">
        <f>MAX(0,H1084-FARMER_HRS)</f>
        <v>1532.6763673157698</v>
      </c>
      <c r="K1084" s="2">
        <f>I1084*FARMER_RATE+J1084*TEMP_WORKER_RATE</f>
        <v>51608.964710343222</v>
      </c>
      <c r="L1084" s="2">
        <f>A1084*PRICE_TOM+B1084*PRICE_CAR+C1084*PRICE_MES</f>
        <v>106222</v>
      </c>
      <c r="M1084" s="2">
        <f>A1084*FERT_BED_TOM+B1084*FERT_BED_CAR+C1084*FERT_BED_MES</f>
        <v>29480</v>
      </c>
      <c r="N1084" s="6">
        <f>IF(AND(D1084&lt;=TOTAL_BEDS,J1084&lt;=TEMP_WORKER_MAX*TEMP_WORKER_HRS),1,0)</f>
        <v>1</v>
      </c>
      <c r="O1084" s="2">
        <f>L1084-M1084-K1084-FIXED_COSTS</f>
        <v>5133.0352896567783</v>
      </c>
      <c r="P1084" s="2">
        <f>IF(N1084=1,O1084,"")</f>
        <v>5133.0352896567783</v>
      </c>
    </row>
    <row r="1085">
      <c r="A1085" s="6">
        <v>1</v>
      </c>
      <c r="B1085" s="6">
        <v>13</v>
      </c>
      <c r="C1085" s="6">
        <v>27</v>
      </c>
      <c r="D1085" s="6">
        <f>A1085+B1085+C1085</f>
        <v>41</v>
      </c>
      <c r="E1085" s="5">
        <f>IF(A1085=0,0,A1085*LABOR_HRS_WK_TOM*SEASON_WEEKS*(1+DIM_PCT_TOM)^A1085)</f>
        <v>99.000000000000014</v>
      </c>
      <c r="F1085" s="5">
        <f>IF(B1085=0,0,B1085*LABOR_HRS_WK_CAR*SEASON_WEEKS*(1+DIM_PCT_CAR)^B1085)</f>
        <v>537.6193074924571</v>
      </c>
      <c r="G1085" s="5">
        <f>IF(C1085=0,0,C1085*LABOR_HRS_WK_MES*SEASON_WEEKS*(1+DIM_PCT_MES)^C1085)</f>
        <v>1699.19076434307</v>
      </c>
      <c r="H1085" s="5">
        <f>E1085+F1085+G1085</f>
        <v>2335.8100718355272</v>
      </c>
      <c r="I1085" s="5">
        <f>MIN(H1085,FARMER_HRS)</f>
        <v>720</v>
      </c>
      <c r="J1085" s="5">
        <f>MAX(0,H1085-FARMER_HRS)</f>
        <v>1615.8100718355272</v>
      </c>
      <c r="K1085" s="2">
        <f>I1085*FARMER_RATE+J1085*TEMP_WORKER_RATE</f>
        <v>53052.258191589011</v>
      </c>
      <c r="L1085" s="2">
        <f>A1085*PRICE_TOM+B1085*PRICE_CAR+C1085*PRICE_MES</f>
        <v>108922</v>
      </c>
      <c r="M1085" s="2">
        <f>A1085*FERT_BED_TOM+B1085*FERT_BED_CAR+C1085*FERT_BED_MES</f>
        <v>30360</v>
      </c>
      <c r="N1085" s="6">
        <f>IF(AND(D1085&lt;=TOTAL_BEDS,J1085&lt;=TEMP_WORKER_MAX*TEMP_WORKER_HRS),1,0)</f>
        <v>1</v>
      </c>
      <c r="O1085" s="2">
        <f>L1085-M1085-K1085-FIXED_COSTS</f>
        <v>5509.7418084109886</v>
      </c>
      <c r="P1085" s="2">
        <f>IF(N1085=1,O1085,"")</f>
        <v>5509.7418084109886</v>
      </c>
    </row>
    <row r="1086">
      <c r="A1086" s="6">
        <v>1</v>
      </c>
      <c r="B1086" s="6">
        <v>13</v>
      </c>
      <c r="C1086" s="6">
        <v>28</v>
      </c>
      <c r="D1086" s="6">
        <f>A1086+B1086+C1086</f>
        <v>42</v>
      </c>
      <c r="E1086" s="5">
        <f>IF(A1086=0,0,A1086*LABOR_HRS_WK_TOM*SEASON_WEEKS*(1+DIM_PCT_TOM)^A1086)</f>
        <v>99.000000000000014</v>
      </c>
      <c r="F1086" s="5">
        <f>IF(B1086=0,0,B1086*LABOR_HRS_WK_CAR*SEASON_WEEKS*(1+DIM_PCT_CAR)^B1086)</f>
        <v>537.6193074924571</v>
      </c>
      <c r="G1086" s="5">
        <f>IF(C1086=0,0,C1086*LABOR_HRS_WK_MES*SEASON_WEEKS*(1+DIM_PCT_MES)^C1086)</f>
        <v>1784.1503025602233</v>
      </c>
      <c r="H1086" s="5">
        <f>E1086+F1086+G1086</f>
        <v>2420.7696100526805</v>
      </c>
      <c r="I1086" s="5">
        <f>MIN(H1086,FARMER_HRS)</f>
        <v>720</v>
      </c>
      <c r="J1086" s="5">
        <f>MAX(0,H1086-FARMER_HRS)</f>
        <v>1700.7696100526805</v>
      </c>
      <c r="K1086" s="2">
        <f>I1086*FARMER_RATE+J1086*TEMP_WORKER_RATE</f>
        <v>54527.2501745257</v>
      </c>
      <c r="L1086" s="2">
        <f>A1086*PRICE_TOM+B1086*PRICE_CAR+C1086*PRICE_MES</f>
        <v>111622</v>
      </c>
      <c r="M1086" s="2">
        <f>A1086*FERT_BED_TOM+B1086*FERT_BED_CAR+C1086*FERT_BED_MES</f>
        <v>31240</v>
      </c>
      <c r="N1086" s="6">
        <f>IF(AND(D1086&lt;=TOTAL_BEDS,J1086&lt;=TEMP_WORKER_MAX*TEMP_WORKER_HRS),1,0)</f>
        <v>1</v>
      </c>
      <c r="O1086" s="2">
        <f>L1086-M1086-K1086-FIXED_COSTS</f>
        <v>5854.7498254742968</v>
      </c>
      <c r="P1086" s="2">
        <f>IF(N1086=1,O1086,"")</f>
        <v>5854.7498254742968</v>
      </c>
    </row>
    <row r="1087">
      <c r="A1087" s="6">
        <v>1</v>
      </c>
      <c r="B1087" s="6">
        <v>13</v>
      </c>
      <c r="C1087" s="6">
        <v>29</v>
      </c>
      <c r="D1087" s="6">
        <f>A1087+B1087+C1087</f>
        <v>43</v>
      </c>
      <c r="E1087" s="5">
        <f>IF(A1087=0,0,A1087*LABOR_HRS_WK_TOM*SEASON_WEEKS*(1+DIM_PCT_TOM)^A1087)</f>
        <v>99.000000000000014</v>
      </c>
      <c r="F1087" s="5">
        <f>IF(B1087=0,0,B1087*LABOR_HRS_WK_CAR*SEASON_WEEKS*(1+DIM_PCT_CAR)^B1087)</f>
        <v>537.6193074924571</v>
      </c>
      <c r="G1087" s="5">
        <f>IF(C1087=0,0,C1087*LABOR_HRS_WK_MES*SEASON_WEEKS*(1+DIM_PCT_MES)^C1087)</f>
        <v>1870.9683306758766</v>
      </c>
      <c r="H1087" s="5">
        <f>E1087+F1087+G1087</f>
        <v>2507.5876381683338</v>
      </c>
      <c r="I1087" s="5">
        <f>MIN(H1087,FARMER_HRS)</f>
        <v>720</v>
      </c>
      <c r="J1087" s="5">
        <f>MAX(0,H1087-FARMER_HRS)</f>
        <v>1787.5876381683338</v>
      </c>
      <c r="K1087" s="2">
        <f>I1087*FARMER_RATE+J1087*TEMP_WORKER_RATE</f>
        <v>56034.507607089123</v>
      </c>
      <c r="L1087" s="2">
        <f>A1087*PRICE_TOM+B1087*PRICE_CAR+C1087*PRICE_MES</f>
        <v>114322</v>
      </c>
      <c r="M1087" s="2">
        <f>A1087*FERT_BED_TOM+B1087*FERT_BED_CAR+C1087*FERT_BED_MES</f>
        <v>32120</v>
      </c>
      <c r="N1087" s="6">
        <f>IF(AND(D1087&lt;=TOTAL_BEDS,J1087&lt;=TEMP_WORKER_MAX*TEMP_WORKER_HRS),1,0)</f>
        <v>1</v>
      </c>
      <c r="O1087" s="2">
        <f>L1087-M1087-K1087-FIXED_COSTS</f>
        <v>6167.4923929108772</v>
      </c>
      <c r="P1087" s="2">
        <f>IF(N1087=1,O1087,"")</f>
        <v>6167.4923929108772</v>
      </c>
    </row>
    <row r="1088">
      <c r="A1088" s="6">
        <v>1</v>
      </c>
      <c r="B1088" s="6">
        <v>13</v>
      </c>
      <c r="C1088" s="6">
        <v>30</v>
      </c>
      <c r="D1088" s="6">
        <f>A1088+B1088+C1088</f>
        <v>44</v>
      </c>
      <c r="E1088" s="5">
        <f>IF(A1088=0,0,A1088*LABOR_HRS_WK_TOM*SEASON_WEEKS*(1+DIM_PCT_TOM)^A1088)</f>
        <v>99.000000000000014</v>
      </c>
      <c r="F1088" s="5">
        <f>IF(B1088=0,0,B1088*LABOR_HRS_WK_CAR*SEASON_WEEKS*(1+DIM_PCT_CAR)^B1088)</f>
        <v>537.6193074924571</v>
      </c>
      <c r="G1088" s="5">
        <f>IF(C1088=0,0,C1088*LABOR_HRS_WK_MES*SEASON_WEEKS*(1+DIM_PCT_MES)^C1088)</f>
        <v>1959.6780360096466</v>
      </c>
      <c r="H1088" s="5">
        <f>E1088+F1088+G1088</f>
        <v>2596.2973435021036</v>
      </c>
      <c r="I1088" s="5">
        <f>MIN(H1088,FARMER_HRS)</f>
        <v>720</v>
      </c>
      <c r="J1088" s="5">
        <f>MAX(0,H1088-FARMER_HRS)</f>
        <v>1876.2973435021036</v>
      </c>
      <c r="K1088" s="2">
        <f>I1088*FARMER_RATE+J1088*TEMP_WORKER_RATE</f>
        <v>57574.606658022632</v>
      </c>
      <c r="L1088" s="2">
        <f>A1088*PRICE_TOM+B1088*PRICE_CAR+C1088*PRICE_MES</f>
        <v>117022</v>
      </c>
      <c r="M1088" s="2">
        <f>A1088*FERT_BED_TOM+B1088*FERT_BED_CAR+C1088*FERT_BED_MES</f>
        <v>33000</v>
      </c>
      <c r="N1088" s="6">
        <f>IF(AND(D1088&lt;=TOTAL_BEDS,J1088&lt;=TEMP_WORKER_MAX*TEMP_WORKER_HRS),1,0)</f>
        <v>1</v>
      </c>
      <c r="O1088" s="2">
        <f>L1088-M1088-K1088-FIXED_COSTS</f>
        <v>6447.3933419773675</v>
      </c>
      <c r="P1088" s="2">
        <f>IF(N1088=1,O1088,"")</f>
        <v>6447.3933419773675</v>
      </c>
    </row>
    <row r="1089">
      <c r="A1089" s="6">
        <v>1</v>
      </c>
      <c r="B1089" s="6">
        <v>14</v>
      </c>
      <c r="C1089" s="6">
        <v>0</v>
      </c>
      <c r="D1089" s="6">
        <f>A1089+B1089+C1089</f>
        <v>15</v>
      </c>
      <c r="E1089" s="5">
        <f>IF(A1089=0,0,A1089*LABOR_HRS_WK_TOM*SEASON_WEEKS*(1+DIM_PCT_TOM)^A1089)</f>
        <v>99.000000000000014</v>
      </c>
      <c r="F1089" s="5">
        <f>IF(B1089=0,0,B1089*LABOR_HRS_WK_CAR*SEASON_WEEKS*(1+DIM_PCT_CAR)^B1089)</f>
        <v>593.44900480898161</v>
      </c>
      <c r="G1089" s="5">
        <f>IF(C1089=0,0,C1089*LABOR_HRS_WK_MES*SEASON_WEEKS*(1+DIM_PCT_MES)^C1089)</f>
        <v>0</v>
      </c>
      <c r="H1089" s="5">
        <f>E1089+F1089+G1089</f>
        <v>692.44900480898161</v>
      </c>
      <c r="I1089" s="5">
        <f>MIN(H1089,FARMER_HRS)</f>
        <v>692.44900480898161</v>
      </c>
      <c r="J1089" s="5">
        <f>MAX(0,H1089-FARMER_HRS)</f>
        <v>0</v>
      </c>
      <c r="K1089" s="2">
        <f>I1089*FARMER_RATE+J1089*TEMP_WORKER_RATE</f>
        <v>24043.368222534082</v>
      </c>
      <c r="L1089" s="2">
        <f>A1089*PRICE_TOM+B1089*PRICE_CAR+C1089*PRICE_MES</f>
        <v>38116</v>
      </c>
      <c r="M1089" s="2">
        <f>A1089*FERT_BED_TOM+B1089*FERT_BED_CAR+C1089*FERT_BED_MES</f>
        <v>7040</v>
      </c>
      <c r="N1089" s="6">
        <f>IF(AND(D1089&lt;=TOTAL_BEDS,J1089&lt;=TEMP_WORKER_MAX*TEMP_WORKER_HRS),1,0)</f>
        <v>1</v>
      </c>
      <c r="O1089" s="2">
        <f>L1089-M1089-K1089-FIXED_COSTS</f>
        <v>-12967.368222534082</v>
      </c>
      <c r="P1089" s="2">
        <f>IF(N1089=1,O1089,"")</f>
        <v>-12967.368222534082</v>
      </c>
    </row>
    <row r="1090">
      <c r="A1090" s="6">
        <v>1</v>
      </c>
      <c r="B1090" s="6">
        <v>14</v>
      </c>
      <c r="C1090" s="6">
        <v>1</v>
      </c>
      <c r="D1090" s="6">
        <f>A1090+B1090+C1090</f>
        <v>16</v>
      </c>
      <c r="E1090" s="5">
        <f>IF(A1090=0,0,A1090*LABOR_HRS_WK_TOM*SEASON_WEEKS*(1+DIM_PCT_TOM)^A1090)</f>
        <v>99.000000000000014</v>
      </c>
      <c r="F1090" s="5">
        <f>IF(B1090=0,0,B1090*LABOR_HRS_WK_CAR*SEASON_WEEKS*(1+DIM_PCT_CAR)^B1090)</f>
        <v>593.44900480898161</v>
      </c>
      <c r="G1090" s="5">
        <f>IF(C1090=0,0,C1090*LABOR_HRS_WK_MES*SEASON_WEEKS*(1+DIM_PCT_MES)^C1090)</f>
        <v>45.5625</v>
      </c>
      <c r="H1090" s="5">
        <f>E1090+F1090+G1090</f>
        <v>738.01150480898161</v>
      </c>
      <c r="I1090" s="5">
        <f>MIN(H1090,FARMER_HRS)</f>
        <v>720</v>
      </c>
      <c r="J1090" s="5">
        <f>MAX(0,H1090-FARMER_HRS)</f>
        <v>18.011504808981613</v>
      </c>
      <c r="K1090" s="2">
        <f>I1090*FARMER_RATE+J1090*TEMP_WORKER_RATE</f>
        <v>25312.699736267041</v>
      </c>
      <c r="L1090" s="2">
        <f>A1090*PRICE_TOM+B1090*PRICE_CAR+C1090*PRICE_MES</f>
        <v>40816</v>
      </c>
      <c r="M1090" s="2">
        <f>A1090*FERT_BED_TOM+B1090*FERT_BED_CAR+C1090*FERT_BED_MES</f>
        <v>7920</v>
      </c>
      <c r="N1090" s="6">
        <f>IF(AND(D1090&lt;=TOTAL_BEDS,J1090&lt;=TEMP_WORKER_MAX*TEMP_WORKER_HRS),1,0)</f>
        <v>1</v>
      </c>
      <c r="O1090" s="2">
        <f>L1090-M1090-K1090-FIXED_COSTS</f>
        <v>-12416.699736267041</v>
      </c>
      <c r="P1090" s="2">
        <f>IF(N1090=1,O1090,"")</f>
        <v>-12416.699736267041</v>
      </c>
    </row>
    <row r="1091">
      <c r="A1091" s="6">
        <v>1</v>
      </c>
      <c r="B1091" s="6">
        <v>14</v>
      </c>
      <c r="C1091" s="6">
        <v>2</v>
      </c>
      <c r="D1091" s="6">
        <f>A1091+B1091+C1091</f>
        <v>17</v>
      </c>
      <c r="E1091" s="5">
        <f>IF(A1091=0,0,A1091*LABOR_HRS_WK_TOM*SEASON_WEEKS*(1+DIM_PCT_TOM)^A1091)</f>
        <v>99.000000000000014</v>
      </c>
      <c r="F1091" s="5">
        <f>IF(B1091=0,0,B1091*LABOR_HRS_WK_CAR*SEASON_WEEKS*(1+DIM_PCT_CAR)^B1091)</f>
        <v>593.44900480898161</v>
      </c>
      <c r="G1091" s="5">
        <f>IF(C1091=0,0,C1091*LABOR_HRS_WK_MES*SEASON_WEEKS*(1+DIM_PCT_MES)^C1091)</f>
        <v>92.2640625</v>
      </c>
      <c r="H1091" s="5">
        <f>E1091+F1091+G1091</f>
        <v>784.71306730898164</v>
      </c>
      <c r="I1091" s="5">
        <f>MIN(H1091,FARMER_HRS)</f>
        <v>720</v>
      </c>
      <c r="J1091" s="5">
        <f>MAX(0,H1091-FARMER_HRS)</f>
        <v>64.713067308981636</v>
      </c>
      <c r="K1091" s="2">
        <f>I1091*FARMER_RATE+J1091*TEMP_WORKER_RATE</f>
        <v>26123.490751892041</v>
      </c>
      <c r="L1091" s="2">
        <f>A1091*PRICE_TOM+B1091*PRICE_CAR+C1091*PRICE_MES</f>
        <v>43516</v>
      </c>
      <c r="M1091" s="2">
        <f>A1091*FERT_BED_TOM+B1091*FERT_BED_CAR+C1091*FERT_BED_MES</f>
        <v>8800</v>
      </c>
      <c r="N1091" s="6">
        <f>IF(AND(D1091&lt;=TOTAL_BEDS,J1091&lt;=TEMP_WORKER_MAX*TEMP_WORKER_HRS),1,0)</f>
        <v>1</v>
      </c>
      <c r="O1091" s="2">
        <f>L1091-M1091-K1091-FIXED_COSTS</f>
        <v>-11407.490751892041</v>
      </c>
      <c r="P1091" s="2">
        <f>IF(N1091=1,O1091,"")</f>
        <v>-11407.490751892041</v>
      </c>
    </row>
    <row r="1092">
      <c r="A1092" s="6">
        <v>1</v>
      </c>
      <c r="B1092" s="6">
        <v>14</v>
      </c>
      <c r="C1092" s="6">
        <v>3</v>
      </c>
      <c r="D1092" s="6">
        <f>A1092+B1092+C1092</f>
        <v>18</v>
      </c>
      <c r="E1092" s="5">
        <f>IF(A1092=0,0,A1092*LABOR_HRS_WK_TOM*SEASON_WEEKS*(1+DIM_PCT_TOM)^A1092)</f>
        <v>99.000000000000014</v>
      </c>
      <c r="F1092" s="5">
        <f>IF(B1092=0,0,B1092*LABOR_HRS_WK_CAR*SEASON_WEEKS*(1+DIM_PCT_CAR)^B1092)</f>
        <v>593.44900480898161</v>
      </c>
      <c r="G1092" s="5">
        <f>IF(C1092=0,0,C1092*LABOR_HRS_WK_MES*SEASON_WEEKS*(1+DIM_PCT_MES)^C1092)</f>
        <v>140.12604492187498</v>
      </c>
      <c r="H1092" s="5">
        <f>E1092+F1092+G1092</f>
        <v>832.57504973085656</v>
      </c>
      <c r="I1092" s="5">
        <f>MIN(H1092,FARMER_HRS)</f>
        <v>720</v>
      </c>
      <c r="J1092" s="5">
        <f>MAX(0,H1092-FARMER_HRS)</f>
        <v>112.57504973085656</v>
      </c>
      <c r="K1092" s="2">
        <f>I1092*FARMER_RATE+J1092*TEMP_WORKER_RATE</f>
        <v>26954.42794671626</v>
      </c>
      <c r="L1092" s="2">
        <f>A1092*PRICE_TOM+B1092*PRICE_CAR+C1092*PRICE_MES</f>
        <v>46216</v>
      </c>
      <c r="M1092" s="2">
        <f>A1092*FERT_BED_TOM+B1092*FERT_BED_CAR+C1092*FERT_BED_MES</f>
        <v>9680</v>
      </c>
      <c r="N1092" s="6">
        <f>IF(AND(D1092&lt;=TOTAL_BEDS,J1092&lt;=TEMP_WORKER_MAX*TEMP_WORKER_HRS),1,0)</f>
        <v>1</v>
      </c>
      <c r="O1092" s="2">
        <f>L1092-M1092-K1092-FIXED_COSTS</f>
        <v>-10418.42794671626</v>
      </c>
      <c r="P1092" s="2">
        <f>IF(N1092=1,O1092,"")</f>
        <v>-10418.42794671626</v>
      </c>
    </row>
    <row r="1093">
      <c r="A1093" s="6">
        <v>1</v>
      </c>
      <c r="B1093" s="6">
        <v>14</v>
      </c>
      <c r="C1093" s="6">
        <v>4</v>
      </c>
      <c r="D1093" s="6">
        <f>A1093+B1093+C1093</f>
        <v>19</v>
      </c>
      <c r="E1093" s="5">
        <f>IF(A1093=0,0,A1093*LABOR_HRS_WK_TOM*SEASON_WEEKS*(1+DIM_PCT_TOM)^A1093)</f>
        <v>99.000000000000014</v>
      </c>
      <c r="F1093" s="5">
        <f>IF(B1093=0,0,B1093*LABOR_HRS_WK_CAR*SEASON_WEEKS*(1+DIM_PCT_CAR)^B1093)</f>
        <v>593.44900480898161</v>
      </c>
      <c r="G1093" s="5">
        <f>IF(C1093=0,0,C1093*LABOR_HRS_WK_MES*SEASON_WEEKS*(1+DIM_PCT_MES)^C1093)</f>
        <v>189.17016064453119</v>
      </c>
      <c r="H1093" s="5">
        <f>E1093+F1093+G1093</f>
        <v>881.61916545351278</v>
      </c>
      <c r="I1093" s="5">
        <f>MIN(H1093,FARMER_HRS)</f>
        <v>720</v>
      </c>
      <c r="J1093" s="5">
        <f>MAX(0,H1093-FARMER_HRS)</f>
        <v>161.61916545351278</v>
      </c>
      <c r="K1093" s="2">
        <f>I1093*FARMER_RATE+J1093*TEMP_WORKER_RATE</f>
        <v>27805.888289123486</v>
      </c>
      <c r="L1093" s="2">
        <f>A1093*PRICE_TOM+B1093*PRICE_CAR+C1093*PRICE_MES</f>
        <v>48916</v>
      </c>
      <c r="M1093" s="2">
        <f>A1093*FERT_BED_TOM+B1093*FERT_BED_CAR+C1093*FERT_BED_MES</f>
        <v>10560</v>
      </c>
      <c r="N1093" s="6">
        <f>IF(AND(D1093&lt;=TOTAL_BEDS,J1093&lt;=TEMP_WORKER_MAX*TEMP_WORKER_HRS),1,0)</f>
        <v>1</v>
      </c>
      <c r="O1093" s="2">
        <f>L1093-M1093-K1093-FIXED_COSTS</f>
        <v>-9449.8882891234862</v>
      </c>
      <c r="P1093" s="2">
        <f>IF(N1093=1,O1093,"")</f>
        <v>-9449.8882891234862</v>
      </c>
    </row>
    <row r="1094">
      <c r="A1094" s="6">
        <v>1</v>
      </c>
      <c r="B1094" s="6">
        <v>14</v>
      </c>
      <c r="C1094" s="6">
        <v>5</v>
      </c>
      <c r="D1094" s="6">
        <f>A1094+B1094+C1094</f>
        <v>20</v>
      </c>
      <c r="E1094" s="5">
        <f>IF(A1094=0,0,A1094*LABOR_HRS_WK_TOM*SEASON_WEEKS*(1+DIM_PCT_TOM)^A1094)</f>
        <v>99.000000000000014</v>
      </c>
      <c r="F1094" s="5">
        <f>IF(B1094=0,0,B1094*LABOR_HRS_WK_CAR*SEASON_WEEKS*(1+DIM_PCT_CAR)^B1094)</f>
        <v>593.44900480898161</v>
      </c>
      <c r="G1094" s="5">
        <f>IF(C1094=0,0,C1094*LABOR_HRS_WK_MES*SEASON_WEEKS*(1+DIM_PCT_MES)^C1094)</f>
        <v>239.41848456573481</v>
      </c>
      <c r="H1094" s="5">
        <f>E1094+F1094+G1094</f>
        <v>931.86748937471646</v>
      </c>
      <c r="I1094" s="5">
        <f>MIN(H1094,FARMER_HRS)</f>
        <v>720</v>
      </c>
      <c r="J1094" s="5">
        <f>MAX(0,H1094-FARMER_HRS)</f>
        <v>211.86748937471646</v>
      </c>
      <c r="K1094" s="2">
        <f>I1094*FARMER_RATE+J1094*TEMP_WORKER_RATE</f>
        <v>28678.255023866604</v>
      </c>
      <c r="L1094" s="2">
        <f>A1094*PRICE_TOM+B1094*PRICE_CAR+C1094*PRICE_MES</f>
        <v>51616</v>
      </c>
      <c r="M1094" s="2">
        <f>A1094*FERT_BED_TOM+B1094*FERT_BED_CAR+C1094*FERT_BED_MES</f>
        <v>11440</v>
      </c>
      <c r="N1094" s="6">
        <f>IF(AND(D1094&lt;=TOTAL_BEDS,J1094&lt;=TEMP_WORKER_MAX*TEMP_WORKER_HRS),1,0)</f>
        <v>1</v>
      </c>
      <c r="O1094" s="2">
        <f>L1094-M1094-K1094-FIXED_COSTS</f>
        <v>-8502.2550238666045</v>
      </c>
      <c r="P1094" s="2">
        <f>IF(N1094=1,O1094,"")</f>
        <v>-8502.2550238666045</v>
      </c>
    </row>
    <row r="1095">
      <c r="A1095" s="6">
        <v>1</v>
      </c>
      <c r="B1095" s="6">
        <v>14</v>
      </c>
      <c r="C1095" s="6">
        <v>6</v>
      </c>
      <c r="D1095" s="6">
        <f>A1095+B1095+C1095</f>
        <v>21</v>
      </c>
      <c r="E1095" s="5">
        <f>IF(A1095=0,0,A1095*LABOR_HRS_WK_TOM*SEASON_WEEKS*(1+DIM_PCT_TOM)^A1095)</f>
        <v>99.000000000000014</v>
      </c>
      <c r="F1095" s="5">
        <f>IF(B1095=0,0,B1095*LABOR_HRS_WK_CAR*SEASON_WEEKS*(1+DIM_PCT_CAR)^B1095)</f>
        <v>593.44900480898161</v>
      </c>
      <c r="G1095" s="5">
        <f>IF(C1095=0,0,C1095*LABOR_HRS_WK_MES*SEASON_WEEKS*(1+DIM_PCT_MES)^C1095)</f>
        <v>290.89345874736773</v>
      </c>
      <c r="H1095" s="5">
        <f>E1095+F1095+G1095</f>
        <v>983.34246355634934</v>
      </c>
      <c r="I1095" s="5">
        <f>MIN(H1095,FARMER_HRS)</f>
        <v>720</v>
      </c>
      <c r="J1095" s="5">
        <f>MAX(0,H1095-FARMER_HRS)</f>
        <v>263.34246355634934</v>
      </c>
      <c r="K1095" s="2">
        <f>I1095*FARMER_RATE+J1095*TEMP_WORKER_RATE</f>
        <v>29571.91777007551</v>
      </c>
      <c r="L1095" s="2">
        <f>A1095*PRICE_TOM+B1095*PRICE_CAR+C1095*PRICE_MES</f>
        <v>54316</v>
      </c>
      <c r="M1095" s="2">
        <f>A1095*FERT_BED_TOM+B1095*FERT_BED_CAR+C1095*FERT_BED_MES</f>
        <v>12320</v>
      </c>
      <c r="N1095" s="6">
        <f>IF(AND(D1095&lt;=TOTAL_BEDS,J1095&lt;=TEMP_WORKER_MAX*TEMP_WORKER_HRS),1,0)</f>
        <v>1</v>
      </c>
      <c r="O1095" s="2">
        <f>L1095-M1095-K1095-FIXED_COSTS</f>
        <v>-7575.91777007551</v>
      </c>
      <c r="P1095" s="2">
        <f>IF(N1095=1,O1095,"")</f>
        <v>-7575.91777007551</v>
      </c>
    </row>
    <row r="1096">
      <c r="A1096" s="6">
        <v>1</v>
      </c>
      <c r="B1096" s="6">
        <v>14</v>
      </c>
      <c r="C1096" s="6">
        <v>7</v>
      </c>
      <c r="D1096" s="6">
        <f>A1096+B1096+C1096</f>
        <v>22</v>
      </c>
      <c r="E1096" s="5">
        <f>IF(A1096=0,0,A1096*LABOR_HRS_WK_TOM*SEASON_WEEKS*(1+DIM_PCT_TOM)^A1096)</f>
        <v>99.000000000000014</v>
      </c>
      <c r="F1096" s="5">
        <f>IF(B1096=0,0,B1096*LABOR_HRS_WK_CAR*SEASON_WEEKS*(1+DIM_PCT_CAR)^B1096)</f>
        <v>593.44900480898161</v>
      </c>
      <c r="G1096" s="5">
        <f>IF(C1096=0,0,C1096*LABOR_HRS_WK_MES*SEASON_WEEKS*(1+DIM_PCT_MES)^C1096)</f>
        <v>343.61789814532818</v>
      </c>
      <c r="H1096" s="5">
        <f>E1096+F1096+G1096</f>
        <v>1036.0669029543099</v>
      </c>
      <c r="I1096" s="5">
        <f>MIN(H1096,FARMER_HRS)</f>
        <v>720</v>
      </c>
      <c r="J1096" s="5">
        <f>MAX(0,H1096-FARMER_HRS)</f>
        <v>316.06690295430985</v>
      </c>
      <c r="K1096" s="2">
        <f>I1096*FARMER_RATE+J1096*TEMP_WORKER_RATE</f>
        <v>30487.272620734548</v>
      </c>
      <c r="L1096" s="2">
        <f>A1096*PRICE_TOM+B1096*PRICE_CAR+C1096*PRICE_MES</f>
        <v>57016</v>
      </c>
      <c r="M1096" s="2">
        <f>A1096*FERT_BED_TOM+B1096*FERT_BED_CAR+C1096*FERT_BED_MES</f>
        <v>13200</v>
      </c>
      <c r="N1096" s="6">
        <f>IF(AND(D1096&lt;=TOTAL_BEDS,J1096&lt;=TEMP_WORKER_MAX*TEMP_WORKER_HRS),1,0)</f>
        <v>1</v>
      </c>
      <c r="O1096" s="2">
        <f>L1096-M1096-K1096-FIXED_COSTS</f>
        <v>-6671.2726207345477</v>
      </c>
      <c r="P1096" s="2">
        <f>IF(N1096=1,O1096,"")</f>
        <v>-6671.2726207345477</v>
      </c>
    </row>
    <row r="1097">
      <c r="A1097" s="6">
        <v>1</v>
      </c>
      <c r="B1097" s="6">
        <v>14</v>
      </c>
      <c r="C1097" s="6">
        <v>8</v>
      </c>
      <c r="D1097" s="6">
        <f>A1097+B1097+C1097</f>
        <v>23</v>
      </c>
      <c r="E1097" s="5">
        <f>IF(A1097=0,0,A1097*LABOR_HRS_WK_TOM*SEASON_WEEKS*(1+DIM_PCT_TOM)^A1097)</f>
        <v>99.000000000000014</v>
      </c>
      <c r="F1097" s="5">
        <f>IF(B1097=0,0,B1097*LABOR_HRS_WK_CAR*SEASON_WEEKS*(1+DIM_PCT_CAR)^B1097)</f>
        <v>593.44900480898161</v>
      </c>
      <c r="G1097" s="5">
        <f>IF(C1097=0,0,C1097*LABOR_HRS_WK_MES*SEASON_WEEKS*(1+DIM_PCT_MES)^C1097)</f>
        <v>397.61499642530833</v>
      </c>
      <c r="H1097" s="5">
        <f>E1097+F1097+G1097</f>
        <v>1090.06400123429</v>
      </c>
      <c r="I1097" s="5">
        <f>MIN(H1097,FARMER_HRS)</f>
        <v>720</v>
      </c>
      <c r="J1097" s="5">
        <f>MAX(0,H1097-FARMER_HRS)</f>
        <v>370.06400123428989</v>
      </c>
      <c r="K1097" s="2">
        <f>I1097*FARMER_RATE+J1097*TEMP_WORKER_RATE</f>
        <v>31424.722243650867</v>
      </c>
      <c r="L1097" s="2">
        <f>A1097*PRICE_TOM+B1097*PRICE_CAR+C1097*PRICE_MES</f>
        <v>59716</v>
      </c>
      <c r="M1097" s="2">
        <f>A1097*FERT_BED_TOM+B1097*FERT_BED_CAR+C1097*FERT_BED_MES</f>
        <v>14080</v>
      </c>
      <c r="N1097" s="6">
        <f>IF(AND(D1097&lt;=TOTAL_BEDS,J1097&lt;=TEMP_WORKER_MAX*TEMP_WORKER_HRS),1,0)</f>
        <v>1</v>
      </c>
      <c r="O1097" s="2">
        <f>L1097-M1097-K1097-FIXED_COSTS</f>
        <v>-5788.7222436508673</v>
      </c>
      <c r="P1097" s="2">
        <f>IF(N1097=1,O1097,"")</f>
        <v>-5788.7222436508673</v>
      </c>
    </row>
    <row r="1098">
      <c r="A1098" s="6">
        <v>1</v>
      </c>
      <c r="B1098" s="6">
        <v>14</v>
      </c>
      <c r="C1098" s="6">
        <v>9</v>
      </c>
      <c r="D1098" s="6">
        <f>A1098+B1098+C1098</f>
        <v>24</v>
      </c>
      <c r="E1098" s="5">
        <f>IF(A1098=0,0,A1098*LABOR_HRS_WK_TOM*SEASON_WEEKS*(1+DIM_PCT_TOM)^A1098)</f>
        <v>99.000000000000014</v>
      </c>
      <c r="F1098" s="5">
        <f>IF(B1098=0,0,B1098*LABOR_HRS_WK_CAR*SEASON_WEEKS*(1+DIM_PCT_CAR)^B1098)</f>
        <v>593.44900480898161</v>
      </c>
      <c r="G1098" s="5">
        <f>IF(C1098=0,0,C1098*LABOR_HRS_WK_MES*SEASON_WEEKS*(1+DIM_PCT_MES)^C1098)</f>
        <v>452.90833186570273</v>
      </c>
      <c r="H1098" s="5">
        <f>E1098+F1098+G1098</f>
        <v>1145.3573366746843</v>
      </c>
      <c r="I1098" s="5">
        <f>MIN(H1098,FARMER_HRS)</f>
        <v>720</v>
      </c>
      <c r="J1098" s="5">
        <f>MAX(0,H1098-FARMER_HRS)</f>
        <v>425.35733667468435</v>
      </c>
      <c r="K1098" s="2">
        <f>I1098*FARMER_RATE+J1098*TEMP_WORKER_RATE</f>
        <v>32384.675983935493</v>
      </c>
      <c r="L1098" s="2">
        <f>A1098*PRICE_TOM+B1098*PRICE_CAR+C1098*PRICE_MES</f>
        <v>62416</v>
      </c>
      <c r="M1098" s="2">
        <f>A1098*FERT_BED_TOM+B1098*FERT_BED_CAR+C1098*FERT_BED_MES</f>
        <v>14960</v>
      </c>
      <c r="N1098" s="6">
        <f>IF(AND(D1098&lt;=TOTAL_BEDS,J1098&lt;=TEMP_WORKER_MAX*TEMP_WORKER_HRS),1,0)</f>
        <v>1</v>
      </c>
      <c r="O1098" s="2">
        <f>L1098-M1098-K1098-FIXED_COSTS</f>
        <v>-4928.6759839354927</v>
      </c>
      <c r="P1098" s="2">
        <f>IF(N1098=1,O1098,"")</f>
        <v>-4928.6759839354927</v>
      </c>
    </row>
    <row r="1099">
      <c r="A1099" s="6">
        <v>1</v>
      </c>
      <c r="B1099" s="6">
        <v>14</v>
      </c>
      <c r="C1099" s="6">
        <v>10</v>
      </c>
      <c r="D1099" s="6">
        <f>A1099+B1099+C1099</f>
        <v>25</v>
      </c>
      <c r="E1099" s="5">
        <f>IF(A1099=0,0,A1099*LABOR_HRS_WK_TOM*SEASON_WEEKS*(1+DIM_PCT_TOM)^A1099)</f>
        <v>99.000000000000014</v>
      </c>
      <c r="F1099" s="5">
        <f>IF(B1099=0,0,B1099*LABOR_HRS_WK_CAR*SEASON_WEEKS*(1+DIM_PCT_CAR)^B1099)</f>
        <v>593.44900480898161</v>
      </c>
      <c r="G1099" s="5">
        <f>IF(C1099=0,0,C1099*LABOR_HRS_WK_MES*SEASON_WEEKS*(1+DIM_PCT_MES)^C1099)</f>
        <v>509.52187334891551</v>
      </c>
      <c r="H1099" s="5">
        <f>E1099+F1099+G1099</f>
        <v>1201.970878157897</v>
      </c>
      <c r="I1099" s="5">
        <f>MIN(H1099,FARMER_HRS)</f>
        <v>720</v>
      </c>
      <c r="J1099" s="5">
        <f>MAX(0,H1099-FARMER_HRS)</f>
        <v>481.970878157897</v>
      </c>
      <c r="K1099" s="2">
        <f>I1099*FARMER_RATE+J1099*TEMP_WORKER_RATE</f>
        <v>33367.549968019041</v>
      </c>
      <c r="L1099" s="2">
        <f>A1099*PRICE_TOM+B1099*PRICE_CAR+C1099*PRICE_MES</f>
        <v>65116</v>
      </c>
      <c r="M1099" s="2">
        <f>A1099*FERT_BED_TOM+B1099*FERT_BED_CAR+C1099*FERT_BED_MES</f>
        <v>15840</v>
      </c>
      <c r="N1099" s="6">
        <f>IF(AND(D1099&lt;=TOTAL_BEDS,J1099&lt;=TEMP_WORKER_MAX*TEMP_WORKER_HRS),1,0)</f>
        <v>1</v>
      </c>
      <c r="O1099" s="2">
        <f>L1099-M1099-K1099-FIXED_COSTS</f>
        <v>-4091.5499680190405</v>
      </c>
      <c r="P1099" s="2">
        <f>IF(N1099=1,O1099,"")</f>
        <v>-4091.5499680190405</v>
      </c>
    </row>
    <row r="1100">
      <c r="A1100" s="6">
        <v>1</v>
      </c>
      <c r="B1100" s="6">
        <v>14</v>
      </c>
      <c r="C1100" s="6">
        <v>11</v>
      </c>
      <c r="D1100" s="6">
        <f>A1100+B1100+C1100</f>
        <v>26</v>
      </c>
      <c r="E1100" s="5">
        <f>IF(A1100=0,0,A1100*LABOR_HRS_WK_TOM*SEASON_WEEKS*(1+DIM_PCT_TOM)^A1100)</f>
        <v>99.000000000000014</v>
      </c>
      <c r="F1100" s="5">
        <f>IF(B1100=0,0,B1100*LABOR_HRS_WK_CAR*SEASON_WEEKS*(1+DIM_PCT_CAR)^B1100)</f>
        <v>593.44900480898161</v>
      </c>
      <c r="G1100" s="5">
        <f>IF(C1100=0,0,C1100*LABOR_HRS_WK_MES*SEASON_WEEKS*(1+DIM_PCT_MES)^C1100)</f>
        <v>567.47998644235463</v>
      </c>
      <c r="H1100" s="5">
        <f>E1100+F1100+G1100</f>
        <v>1259.9289912513364</v>
      </c>
      <c r="I1100" s="5">
        <f>MIN(H1100,FARMER_HRS)</f>
        <v>720</v>
      </c>
      <c r="J1100" s="5">
        <f>MAX(0,H1100-FARMER_HRS)</f>
        <v>539.92899125133636</v>
      </c>
      <c r="K1100" s="2">
        <f>I1100*FARMER_RATE+J1100*TEMP_WORKER_RATE</f>
        <v>34373.767209224592</v>
      </c>
      <c r="L1100" s="2">
        <f>A1100*PRICE_TOM+B1100*PRICE_CAR+C1100*PRICE_MES</f>
        <v>67816</v>
      </c>
      <c r="M1100" s="2">
        <f>A1100*FERT_BED_TOM+B1100*FERT_BED_CAR+C1100*FERT_BED_MES</f>
        <v>16720</v>
      </c>
      <c r="N1100" s="6">
        <f>IF(AND(D1100&lt;=TOTAL_BEDS,J1100&lt;=TEMP_WORKER_MAX*TEMP_WORKER_HRS),1,0)</f>
        <v>1</v>
      </c>
      <c r="O1100" s="2">
        <f>L1100-M1100-K1100-FIXED_COSTS</f>
        <v>-3277.7672092245921</v>
      </c>
      <c r="P1100" s="2">
        <f>IF(N1100=1,O1100,"")</f>
        <v>-3277.7672092245921</v>
      </c>
    </row>
    <row r="1101">
      <c r="A1101" s="6">
        <v>1</v>
      </c>
      <c r="B1101" s="6">
        <v>14</v>
      </c>
      <c r="C1101" s="6">
        <v>12</v>
      </c>
      <c r="D1101" s="6">
        <f>A1101+B1101+C1101</f>
        <v>27</v>
      </c>
      <c r="E1101" s="5">
        <f>IF(A1101=0,0,A1101*LABOR_HRS_WK_TOM*SEASON_WEEKS*(1+DIM_PCT_TOM)^A1101)</f>
        <v>99.000000000000014</v>
      </c>
      <c r="F1101" s="5">
        <f>IF(B1101=0,0,B1101*LABOR_HRS_WK_CAR*SEASON_WEEKS*(1+DIM_PCT_CAR)^B1101)</f>
        <v>593.44900480898161</v>
      </c>
      <c r="G1101" s="5">
        <f>IF(C1101=0,0,C1101*LABOR_HRS_WK_MES*SEASON_WEEKS*(1+DIM_PCT_MES)^C1101)</f>
        <v>626.807439570419</v>
      </c>
      <c r="H1101" s="5">
        <f>E1101+F1101+G1101</f>
        <v>1319.2564443794006</v>
      </c>
      <c r="I1101" s="5">
        <f>MIN(H1101,FARMER_HRS)</f>
        <v>720</v>
      </c>
      <c r="J1101" s="5">
        <f>MAX(0,H1101-FARMER_HRS)</f>
        <v>599.25644437940059</v>
      </c>
      <c r="K1101" s="2">
        <f>I1101*FARMER_RATE+J1101*TEMP_WORKER_RATE</f>
        <v>35403.757714920153</v>
      </c>
      <c r="L1101" s="2">
        <f>A1101*PRICE_TOM+B1101*PRICE_CAR+C1101*PRICE_MES</f>
        <v>70516</v>
      </c>
      <c r="M1101" s="2">
        <f>A1101*FERT_BED_TOM+B1101*FERT_BED_CAR+C1101*FERT_BED_MES</f>
        <v>17600</v>
      </c>
      <c r="N1101" s="6">
        <f>IF(AND(D1101&lt;=TOTAL_BEDS,J1101&lt;=TEMP_WORKER_MAX*TEMP_WORKER_HRS),1,0)</f>
        <v>1</v>
      </c>
      <c r="O1101" s="2">
        <f>L1101-M1101-K1101-FIXED_COSTS</f>
        <v>-2487.7577149201534</v>
      </c>
      <c r="P1101" s="2">
        <f>IF(N1101=1,O1101,"")</f>
        <v>-2487.7577149201534</v>
      </c>
    </row>
    <row r="1102">
      <c r="A1102" s="6">
        <v>1</v>
      </c>
      <c r="B1102" s="6">
        <v>14</v>
      </c>
      <c r="C1102" s="6">
        <v>13</v>
      </c>
      <c r="D1102" s="6">
        <f>A1102+B1102+C1102</f>
        <v>28</v>
      </c>
      <c r="E1102" s="5">
        <f>IF(A1102=0,0,A1102*LABOR_HRS_WK_TOM*SEASON_WEEKS*(1+DIM_PCT_TOM)^A1102)</f>
        <v>99.000000000000014</v>
      </c>
      <c r="F1102" s="5">
        <f>IF(B1102=0,0,B1102*LABOR_HRS_WK_CAR*SEASON_WEEKS*(1+DIM_PCT_CAR)^B1102)</f>
        <v>593.44900480898161</v>
      </c>
      <c r="G1102" s="5">
        <f>IF(C1102=0,0,C1102*LABOR_HRS_WK_MES*SEASON_WEEKS*(1+DIM_PCT_MES)^C1102)</f>
        <v>687.52941027880331</v>
      </c>
      <c r="H1102" s="5">
        <f>E1102+F1102+G1102</f>
        <v>1379.9784150877849</v>
      </c>
      <c r="I1102" s="5">
        <f>MIN(H1102,FARMER_HRS)</f>
        <v>720</v>
      </c>
      <c r="J1102" s="5">
        <f>MAX(0,H1102-FARMER_HRS)</f>
        <v>659.97841508778492</v>
      </c>
      <c r="K1102" s="2">
        <f>I1102*FARMER_RATE+J1102*TEMP_WORKER_RATE</f>
        <v>36457.958595274045</v>
      </c>
      <c r="L1102" s="2">
        <f>A1102*PRICE_TOM+B1102*PRICE_CAR+C1102*PRICE_MES</f>
        <v>73216</v>
      </c>
      <c r="M1102" s="2">
        <f>A1102*FERT_BED_TOM+B1102*FERT_BED_CAR+C1102*FERT_BED_MES</f>
        <v>18480</v>
      </c>
      <c r="N1102" s="6">
        <f>IF(AND(D1102&lt;=TOTAL_BEDS,J1102&lt;=TEMP_WORKER_MAX*TEMP_WORKER_HRS),1,0)</f>
        <v>1</v>
      </c>
      <c r="O1102" s="2">
        <f>L1102-M1102-K1102-FIXED_COSTS</f>
        <v>-1721.9585952740454</v>
      </c>
      <c r="P1102" s="2">
        <f>IF(N1102=1,O1102,"")</f>
        <v>-1721.9585952740454</v>
      </c>
    </row>
    <row r="1103">
      <c r="A1103" s="6">
        <v>1</v>
      </c>
      <c r="B1103" s="6">
        <v>14</v>
      </c>
      <c r="C1103" s="6">
        <v>14</v>
      </c>
      <c r="D1103" s="6">
        <f>A1103+B1103+C1103</f>
        <v>29</v>
      </c>
      <c r="E1103" s="5">
        <f>IF(A1103=0,0,A1103*LABOR_HRS_WK_TOM*SEASON_WEEKS*(1+DIM_PCT_TOM)^A1103)</f>
        <v>99.000000000000014</v>
      </c>
      <c r="F1103" s="5">
        <f>IF(B1103=0,0,B1103*LABOR_HRS_WK_CAR*SEASON_WEEKS*(1+DIM_PCT_CAR)^B1103)</f>
        <v>593.44900480898161</v>
      </c>
      <c r="G1103" s="5">
        <f>IF(C1103=0,0,C1103*LABOR_HRS_WK_MES*SEASON_WEEKS*(1+DIM_PCT_MES)^C1103)</f>
        <v>749.67149159246435</v>
      </c>
      <c r="H1103" s="5">
        <f>E1103+F1103+G1103</f>
        <v>1442.120496401446</v>
      </c>
      <c r="I1103" s="5">
        <f>MIN(H1103,FARMER_HRS)</f>
        <v>720</v>
      </c>
      <c r="J1103" s="5">
        <f>MAX(0,H1103-FARMER_HRS)</f>
        <v>722.120496401446</v>
      </c>
      <c r="K1103" s="2">
        <f>I1103*FARMER_RATE+J1103*TEMP_WORKER_RATE</f>
        <v>37536.814173636216</v>
      </c>
      <c r="L1103" s="2">
        <f>A1103*PRICE_TOM+B1103*PRICE_CAR+C1103*PRICE_MES</f>
        <v>75916</v>
      </c>
      <c r="M1103" s="2">
        <f>A1103*FERT_BED_TOM+B1103*FERT_BED_CAR+C1103*FERT_BED_MES</f>
        <v>19360</v>
      </c>
      <c r="N1103" s="6">
        <f>IF(AND(D1103&lt;=TOTAL_BEDS,J1103&lt;=TEMP_WORKER_MAX*TEMP_WORKER_HRS),1,0)</f>
        <v>1</v>
      </c>
      <c r="O1103" s="2">
        <f>L1103-M1103-K1103-FIXED_COSTS</f>
        <v>-980.81417363621586</v>
      </c>
      <c r="P1103" s="2">
        <f>IF(N1103=1,O1103,"")</f>
        <v>-980.81417363621586</v>
      </c>
    </row>
    <row r="1104">
      <c r="A1104" s="6">
        <v>1</v>
      </c>
      <c r="B1104" s="6">
        <v>14</v>
      </c>
      <c r="C1104" s="6">
        <v>15</v>
      </c>
      <c r="D1104" s="6">
        <f>A1104+B1104+C1104</f>
        <v>30</v>
      </c>
      <c r="E1104" s="5">
        <f>IF(A1104=0,0,A1104*LABOR_HRS_WK_TOM*SEASON_WEEKS*(1+DIM_PCT_TOM)^A1104)</f>
        <v>99.000000000000014</v>
      </c>
      <c r="F1104" s="5">
        <f>IF(B1104=0,0,B1104*LABOR_HRS_WK_CAR*SEASON_WEEKS*(1+DIM_PCT_CAR)^B1104)</f>
        <v>593.44900480898161</v>
      </c>
      <c r="G1104" s="5">
        <f>IF(C1104=0,0,C1104*LABOR_HRS_WK_MES*SEASON_WEEKS*(1+DIM_PCT_MES)^C1104)</f>
        <v>813.25969846861074</v>
      </c>
      <c r="H1104" s="5">
        <f>E1104+F1104+G1104</f>
        <v>1505.7087032775923</v>
      </c>
      <c r="I1104" s="5">
        <f>MIN(H1104,FARMER_HRS)</f>
        <v>720</v>
      </c>
      <c r="J1104" s="5">
        <f>MAX(0,H1104-FARMER_HRS)</f>
        <v>785.70870327759235</v>
      </c>
      <c r="K1104" s="2">
        <f>I1104*FARMER_RATE+J1104*TEMP_WORKER_RATE</f>
        <v>38640.776098569309</v>
      </c>
      <c r="L1104" s="2">
        <f>A1104*PRICE_TOM+B1104*PRICE_CAR+C1104*PRICE_MES</f>
        <v>78616</v>
      </c>
      <c r="M1104" s="2">
        <f>A1104*FERT_BED_TOM+B1104*FERT_BED_CAR+C1104*FERT_BED_MES</f>
        <v>20240</v>
      </c>
      <c r="N1104" s="6">
        <f>IF(AND(D1104&lt;=TOTAL_BEDS,J1104&lt;=TEMP_WORKER_MAX*TEMP_WORKER_HRS),1,0)</f>
        <v>1</v>
      </c>
      <c r="O1104" s="2">
        <f>L1104-M1104-K1104-FIXED_COSTS</f>
        <v>-264.7760985693094</v>
      </c>
      <c r="P1104" s="2">
        <f>IF(N1104=1,O1104,"")</f>
        <v>-264.7760985693094</v>
      </c>
    </row>
    <row r="1105">
      <c r="A1105" s="6">
        <v>1</v>
      </c>
      <c r="B1105" s="6">
        <v>14</v>
      </c>
      <c r="C1105" s="6">
        <v>16</v>
      </c>
      <c r="D1105" s="6">
        <f>A1105+B1105+C1105</f>
        <v>31</v>
      </c>
      <c r="E1105" s="5">
        <f>IF(A1105=0,0,A1105*LABOR_HRS_WK_TOM*SEASON_WEEKS*(1+DIM_PCT_TOM)^A1105)</f>
        <v>99.000000000000014</v>
      </c>
      <c r="F1105" s="5">
        <f>IF(B1105=0,0,B1105*LABOR_HRS_WK_CAR*SEASON_WEEKS*(1+DIM_PCT_CAR)^B1105)</f>
        <v>593.44900480898161</v>
      </c>
      <c r="G1105" s="5">
        <f>IF(C1105=0,0,C1105*LABOR_HRS_WK_MES*SEASON_WEEKS*(1+DIM_PCT_MES)^C1105)</f>
        <v>878.32047434609967</v>
      </c>
      <c r="H1105" s="5">
        <f>E1105+F1105+G1105</f>
        <v>1570.7694791550812</v>
      </c>
      <c r="I1105" s="5">
        <f>MIN(H1105,FARMER_HRS)</f>
        <v>720</v>
      </c>
      <c r="J1105" s="5">
        <f>MAX(0,H1105-FARMER_HRS)</f>
        <v>850.76947915508117</v>
      </c>
      <c r="K1105" s="2">
        <f>I1105*FARMER_RATE+J1105*TEMP_WORKER_RATE</f>
        <v>39770.303457553491</v>
      </c>
      <c r="L1105" s="2">
        <f>A1105*PRICE_TOM+B1105*PRICE_CAR+C1105*PRICE_MES</f>
        <v>81316</v>
      </c>
      <c r="M1105" s="2">
        <f>A1105*FERT_BED_TOM+B1105*FERT_BED_CAR+C1105*FERT_BED_MES</f>
        <v>21120</v>
      </c>
      <c r="N1105" s="6">
        <f>IF(AND(D1105&lt;=TOTAL_BEDS,J1105&lt;=TEMP_WORKER_MAX*TEMP_WORKER_HRS),1,0)</f>
        <v>1</v>
      </c>
      <c r="O1105" s="2">
        <f>L1105-M1105-K1105-FIXED_COSTS</f>
        <v>425.69654244650883</v>
      </c>
      <c r="P1105" s="2">
        <f>IF(N1105=1,O1105,"")</f>
        <v>425.69654244650883</v>
      </c>
    </row>
    <row r="1106">
      <c r="A1106" s="6">
        <v>1</v>
      </c>
      <c r="B1106" s="6">
        <v>14</v>
      </c>
      <c r="C1106" s="6">
        <v>17</v>
      </c>
      <c r="D1106" s="6">
        <f>A1106+B1106+C1106</f>
        <v>32</v>
      </c>
      <c r="E1106" s="5">
        <f>IF(A1106=0,0,A1106*LABOR_HRS_WK_TOM*SEASON_WEEKS*(1+DIM_PCT_TOM)^A1106)</f>
        <v>99.000000000000014</v>
      </c>
      <c r="F1106" s="5">
        <f>IF(B1106=0,0,B1106*LABOR_HRS_WK_CAR*SEASON_WEEKS*(1+DIM_PCT_CAR)^B1106)</f>
        <v>593.44900480898161</v>
      </c>
      <c r="G1106" s="5">
        <f>IF(C1106=0,0,C1106*LABOR_HRS_WK_MES*SEASON_WEEKS*(1+DIM_PCT_MES)^C1106)</f>
        <v>944.88069779263992</v>
      </c>
      <c r="H1106" s="5">
        <f>E1106+F1106+G1106</f>
        <v>1637.3297026016216</v>
      </c>
      <c r="I1106" s="5">
        <f>MIN(H1106,FARMER_HRS)</f>
        <v>720</v>
      </c>
      <c r="J1106" s="5">
        <f>MAX(0,H1106-FARMER_HRS)</f>
        <v>917.32970260162165</v>
      </c>
      <c r="K1106" s="2">
        <f>I1106*FARMER_RATE+J1106*TEMP_WORKER_RATE</f>
        <v>40925.862892389268</v>
      </c>
      <c r="L1106" s="2">
        <f>A1106*PRICE_TOM+B1106*PRICE_CAR+C1106*PRICE_MES</f>
        <v>84016</v>
      </c>
      <c r="M1106" s="2">
        <f>A1106*FERT_BED_TOM+B1106*FERT_BED_CAR+C1106*FERT_BED_MES</f>
        <v>22000</v>
      </c>
      <c r="N1106" s="6">
        <f>IF(AND(D1106&lt;=TOTAL_BEDS,J1106&lt;=TEMP_WORKER_MAX*TEMP_WORKER_HRS),1,0)</f>
        <v>1</v>
      </c>
      <c r="O1106" s="2">
        <f>L1106-M1106-K1106-FIXED_COSTS</f>
        <v>1090.1371076107316</v>
      </c>
      <c r="P1106" s="2">
        <f>IF(N1106=1,O1106,"")</f>
        <v>1090.1371076107316</v>
      </c>
    </row>
    <row r="1107">
      <c r="A1107" s="6">
        <v>1</v>
      </c>
      <c r="B1107" s="6">
        <v>14</v>
      </c>
      <c r="C1107" s="6">
        <v>18</v>
      </c>
      <c r="D1107" s="6">
        <f>A1107+B1107+C1107</f>
        <v>33</v>
      </c>
      <c r="E1107" s="5">
        <f>IF(A1107=0,0,A1107*LABOR_HRS_WK_TOM*SEASON_WEEKS*(1+DIM_PCT_TOM)^A1107)</f>
        <v>99.000000000000014</v>
      </c>
      <c r="F1107" s="5">
        <f>IF(B1107=0,0,B1107*LABOR_HRS_WK_CAR*SEASON_WEEKS*(1+DIM_PCT_CAR)^B1107)</f>
        <v>593.44900480898161</v>
      </c>
      <c r="G1107" s="5">
        <f>IF(C1107=0,0,C1107*LABOR_HRS_WK_MES*SEASON_WEEKS*(1+DIM_PCT_MES)^C1107)</f>
        <v>1012.9676892512272</v>
      </c>
      <c r="H1107" s="5">
        <f>E1107+F1107+G1107</f>
        <v>1705.4166940602088</v>
      </c>
      <c r="I1107" s="5">
        <f>MIN(H1107,FARMER_HRS)</f>
        <v>720</v>
      </c>
      <c r="J1107" s="5">
        <f>MAX(0,H1107-FARMER_HRS)</f>
        <v>985.41669406020878</v>
      </c>
      <c r="K1107" s="2">
        <f>I1107*FARMER_RATE+J1107*TEMP_WORKER_RATE</f>
        <v>42107.928716323069</v>
      </c>
      <c r="L1107" s="2">
        <f>A1107*PRICE_TOM+B1107*PRICE_CAR+C1107*PRICE_MES</f>
        <v>86716</v>
      </c>
      <c r="M1107" s="2">
        <f>A1107*FERT_BED_TOM+B1107*FERT_BED_CAR+C1107*FERT_BED_MES</f>
        <v>22880</v>
      </c>
      <c r="N1107" s="6">
        <f>IF(AND(D1107&lt;=TOTAL_BEDS,J1107&lt;=TEMP_WORKER_MAX*TEMP_WORKER_HRS),1,0)</f>
        <v>1</v>
      </c>
      <c r="O1107" s="2">
        <f>L1107-M1107-K1107-FIXED_COSTS</f>
        <v>1728.0712836769308</v>
      </c>
      <c r="P1107" s="2">
        <f>IF(N1107=1,O1107,"")</f>
        <v>1728.0712836769308</v>
      </c>
    </row>
    <row r="1108">
      <c r="A1108" s="6">
        <v>1</v>
      </c>
      <c r="B1108" s="6">
        <v>14</v>
      </c>
      <c r="C1108" s="6">
        <v>19</v>
      </c>
      <c r="D1108" s="6">
        <f>A1108+B1108+C1108</f>
        <v>34</v>
      </c>
      <c r="E1108" s="5">
        <f>IF(A1108=0,0,A1108*LABOR_HRS_WK_TOM*SEASON_WEEKS*(1+DIM_PCT_TOM)^A1108)</f>
        <v>99.000000000000014</v>
      </c>
      <c r="F1108" s="5">
        <f>IF(B1108=0,0,B1108*LABOR_HRS_WK_CAR*SEASON_WEEKS*(1+DIM_PCT_CAR)^B1108)</f>
        <v>593.44900480898161</v>
      </c>
      <c r="G1108" s="5">
        <f>IF(C1108=0,0,C1108*LABOR_HRS_WK_MES*SEASON_WEEKS*(1+DIM_PCT_MES)^C1108)</f>
        <v>1082.6092178872491</v>
      </c>
      <c r="H1108" s="5">
        <f>E1108+F1108+G1108</f>
        <v>1775.0582226962306</v>
      </c>
      <c r="I1108" s="5">
        <f>MIN(H1108,FARMER_HRS)</f>
        <v>720</v>
      </c>
      <c r="J1108" s="5">
        <f>MAX(0,H1108-FARMER_HRS)</f>
        <v>1055.0582226962306</v>
      </c>
      <c r="K1108" s="2">
        <f>I1108*FARMER_RATE+J1108*TEMP_WORKER_RATE</f>
        <v>43316.983032920674</v>
      </c>
      <c r="L1108" s="2">
        <f>A1108*PRICE_TOM+B1108*PRICE_CAR+C1108*PRICE_MES</f>
        <v>89416</v>
      </c>
      <c r="M1108" s="2">
        <f>A1108*FERT_BED_TOM+B1108*FERT_BED_CAR+C1108*FERT_BED_MES</f>
        <v>23760</v>
      </c>
      <c r="N1108" s="6">
        <f>IF(AND(D1108&lt;=TOTAL_BEDS,J1108&lt;=TEMP_WORKER_MAX*TEMP_WORKER_HRS),1,0)</f>
        <v>1</v>
      </c>
      <c r="O1108" s="2">
        <f>L1108-M1108-K1108-FIXED_COSTS</f>
        <v>2339.0169670793257</v>
      </c>
      <c r="P1108" s="2">
        <f>IF(N1108=1,O1108,"")</f>
        <v>2339.0169670793257</v>
      </c>
    </row>
    <row r="1109">
      <c r="A1109" s="6">
        <v>1</v>
      </c>
      <c r="B1109" s="6">
        <v>14</v>
      </c>
      <c r="C1109" s="6">
        <v>20</v>
      </c>
      <c r="D1109" s="6">
        <f>A1109+B1109+C1109</f>
        <v>35</v>
      </c>
      <c r="E1109" s="5">
        <f>IF(A1109=0,0,A1109*LABOR_HRS_WK_TOM*SEASON_WEEKS*(1+DIM_PCT_TOM)^A1109)</f>
        <v>99.000000000000014</v>
      </c>
      <c r="F1109" s="5">
        <f>IF(B1109=0,0,B1109*LABOR_HRS_WK_CAR*SEASON_WEEKS*(1+DIM_PCT_CAR)^B1109)</f>
        <v>593.44900480898161</v>
      </c>
      <c r="G1109" s="5">
        <f>IF(C1109=0,0,C1109*LABOR_HRS_WK_MES*SEASON_WEEKS*(1+DIM_PCT_MES)^C1109)</f>
        <v>1153.8335085377259</v>
      </c>
      <c r="H1109" s="5">
        <f>E1109+F1109+G1109</f>
        <v>1846.2825133467077</v>
      </c>
      <c r="I1109" s="5">
        <f>MIN(H1109,FARMER_HRS)</f>
        <v>720</v>
      </c>
      <c r="J1109" s="5">
        <f>MAX(0,H1109-FARMER_HRS)</f>
        <v>1126.2825133467077</v>
      </c>
      <c r="K1109" s="2">
        <f>I1109*FARMER_RATE+J1109*TEMP_WORKER_RATE</f>
        <v>44553.515856713675</v>
      </c>
      <c r="L1109" s="2">
        <f>A1109*PRICE_TOM+B1109*PRICE_CAR+C1109*PRICE_MES</f>
        <v>92116</v>
      </c>
      <c r="M1109" s="2">
        <f>A1109*FERT_BED_TOM+B1109*FERT_BED_CAR+C1109*FERT_BED_MES</f>
        <v>24640</v>
      </c>
      <c r="N1109" s="6">
        <f>IF(AND(D1109&lt;=TOTAL_BEDS,J1109&lt;=TEMP_WORKER_MAX*TEMP_WORKER_HRS),1,0)</f>
        <v>1</v>
      </c>
      <c r="O1109" s="2">
        <f>L1109-M1109-K1109-FIXED_COSTS</f>
        <v>2922.484143286325</v>
      </c>
      <c r="P1109" s="2">
        <f>IF(N1109=1,O1109,"")</f>
        <v>2922.484143286325</v>
      </c>
    </row>
    <row r="1110">
      <c r="A1110" s="6">
        <v>1</v>
      </c>
      <c r="B1110" s="6">
        <v>14</v>
      </c>
      <c r="C1110" s="6">
        <v>21</v>
      </c>
      <c r="D1110" s="6">
        <f>A1110+B1110+C1110</f>
        <v>36</v>
      </c>
      <c r="E1110" s="5">
        <f>IF(A1110=0,0,A1110*LABOR_HRS_WK_TOM*SEASON_WEEKS*(1+DIM_PCT_TOM)^A1110)</f>
        <v>99.000000000000014</v>
      </c>
      <c r="F1110" s="5">
        <f>IF(B1110=0,0,B1110*LABOR_HRS_WK_CAR*SEASON_WEEKS*(1+DIM_PCT_CAR)^B1110)</f>
        <v>593.44900480898161</v>
      </c>
      <c r="G1110" s="5">
        <f>IF(C1110=0,0,C1110*LABOR_HRS_WK_MES*SEASON_WEEKS*(1+DIM_PCT_MES)^C1110)</f>
        <v>1226.6692487641699</v>
      </c>
      <c r="H1110" s="5">
        <f>E1110+F1110+G1110</f>
        <v>1919.1182535731514</v>
      </c>
      <c r="I1110" s="5">
        <f>MIN(H1110,FARMER_HRS)</f>
        <v>720</v>
      </c>
      <c r="J1110" s="5">
        <f>MAX(0,H1110-FARMER_HRS)</f>
        <v>1199.1182535731514</v>
      </c>
      <c r="K1110" s="2">
        <f>I1110*FARMER_RATE+J1110*TEMP_WORKER_RATE</f>
        <v>45818.025235644993</v>
      </c>
      <c r="L1110" s="2">
        <f>A1110*PRICE_TOM+B1110*PRICE_CAR+C1110*PRICE_MES</f>
        <v>94816</v>
      </c>
      <c r="M1110" s="2">
        <f>A1110*FERT_BED_TOM+B1110*FERT_BED_CAR+C1110*FERT_BED_MES</f>
        <v>25520</v>
      </c>
      <c r="N1110" s="6">
        <f>IF(AND(D1110&lt;=TOTAL_BEDS,J1110&lt;=TEMP_WORKER_MAX*TEMP_WORKER_HRS),1,0)</f>
        <v>1</v>
      </c>
      <c r="O1110" s="2">
        <f>L1110-M1110-K1110-FIXED_COSTS</f>
        <v>3477.9747643550072</v>
      </c>
      <c r="P1110" s="2">
        <f>IF(N1110=1,O1110,"")</f>
        <v>3477.9747643550072</v>
      </c>
    </row>
    <row r="1111">
      <c r="A1111" s="6">
        <v>1</v>
      </c>
      <c r="B1111" s="6">
        <v>14</v>
      </c>
      <c r="C1111" s="6">
        <v>22</v>
      </c>
      <c r="D1111" s="6">
        <f>A1111+B1111+C1111</f>
        <v>37</v>
      </c>
      <c r="E1111" s="5">
        <f>IF(A1111=0,0,A1111*LABOR_HRS_WK_TOM*SEASON_WEEKS*(1+DIM_PCT_TOM)^A1111)</f>
        <v>99.000000000000014</v>
      </c>
      <c r="F1111" s="5">
        <f>IF(B1111=0,0,B1111*LABOR_HRS_WK_CAR*SEASON_WEEKS*(1+DIM_PCT_CAR)^B1111)</f>
        <v>593.44900480898161</v>
      </c>
      <c r="G1111" s="5">
        <f>IF(C1111=0,0,C1111*LABOR_HRS_WK_MES*SEASON_WEEKS*(1+DIM_PCT_MES)^C1111)</f>
        <v>1301.1455960105659</v>
      </c>
      <c r="H1111" s="5">
        <f>E1111+F1111+G1111</f>
        <v>1993.5946008195474</v>
      </c>
      <c r="I1111" s="5">
        <f>MIN(H1111,FARMER_HRS)</f>
        <v>720</v>
      </c>
      <c r="J1111" s="5">
        <f>MAX(0,H1111-FARMER_HRS)</f>
        <v>1273.5946008195474</v>
      </c>
      <c r="K1111" s="2">
        <f>I1111*FARMER_RATE+J1111*TEMP_WORKER_RATE</f>
        <v>47111.017375339361</v>
      </c>
      <c r="L1111" s="2">
        <f>A1111*PRICE_TOM+B1111*PRICE_CAR+C1111*PRICE_MES</f>
        <v>97516</v>
      </c>
      <c r="M1111" s="2">
        <f>A1111*FERT_BED_TOM+B1111*FERT_BED_CAR+C1111*FERT_BED_MES</f>
        <v>26400</v>
      </c>
      <c r="N1111" s="6">
        <f>IF(AND(D1111&lt;=TOTAL_BEDS,J1111&lt;=TEMP_WORKER_MAX*TEMP_WORKER_HRS),1,0)</f>
        <v>1</v>
      </c>
      <c r="O1111" s="2">
        <f>L1111-M1111-K1111-FIXED_COSTS</f>
        <v>4004.982624660639</v>
      </c>
      <c r="P1111" s="2">
        <f>IF(N1111=1,O1111,"")</f>
        <v>4004.982624660639</v>
      </c>
    </row>
    <row r="1112">
      <c r="A1112" s="6">
        <v>1</v>
      </c>
      <c r="B1112" s="6">
        <v>14</v>
      </c>
      <c r="C1112" s="6">
        <v>23</v>
      </c>
      <c r="D1112" s="6">
        <f>A1112+B1112+C1112</f>
        <v>38</v>
      </c>
      <c r="E1112" s="5">
        <f>IF(A1112=0,0,A1112*LABOR_HRS_WK_TOM*SEASON_WEEKS*(1+DIM_PCT_TOM)^A1112)</f>
        <v>99.000000000000014</v>
      </c>
      <c r="F1112" s="5">
        <f>IF(B1112=0,0,B1112*LABOR_HRS_WK_CAR*SEASON_WEEKS*(1+DIM_PCT_CAR)^B1112)</f>
        <v>593.44900480898161</v>
      </c>
      <c r="G1112" s="5">
        <f>IF(C1112=0,0,C1112*LABOR_HRS_WK_MES*SEASON_WEEKS*(1+DIM_PCT_MES)^C1112)</f>
        <v>1377.2921848680023</v>
      </c>
      <c r="H1112" s="5">
        <f>E1112+F1112+G1112</f>
        <v>2069.741189676984</v>
      </c>
      <c r="I1112" s="5">
        <f>MIN(H1112,FARMER_HRS)</f>
        <v>720</v>
      </c>
      <c r="J1112" s="5">
        <f>MAX(0,H1112-FARMER_HRS)</f>
        <v>1349.741189676984</v>
      </c>
      <c r="K1112" s="2">
        <f>I1112*FARMER_RATE+J1112*TEMP_WORKER_RATE</f>
        <v>48433.006765225422</v>
      </c>
      <c r="L1112" s="2">
        <f>A1112*PRICE_TOM+B1112*PRICE_CAR+C1112*PRICE_MES</f>
        <v>100216</v>
      </c>
      <c r="M1112" s="2">
        <f>A1112*FERT_BED_TOM+B1112*FERT_BED_CAR+C1112*FERT_BED_MES</f>
        <v>27280</v>
      </c>
      <c r="N1112" s="6">
        <f>IF(AND(D1112&lt;=TOTAL_BEDS,J1112&lt;=TEMP_WORKER_MAX*TEMP_WORKER_HRS),1,0)</f>
        <v>1</v>
      </c>
      <c r="O1112" s="2">
        <f>L1112-M1112-K1112-FIXED_COSTS</f>
        <v>4502.993234774578</v>
      </c>
      <c r="P1112" s="2">
        <f>IF(N1112=1,O1112,"")</f>
        <v>4502.993234774578</v>
      </c>
    </row>
    <row r="1113">
      <c r="A1113" s="6">
        <v>1</v>
      </c>
      <c r="B1113" s="6">
        <v>14</v>
      </c>
      <c r="C1113" s="6">
        <v>24</v>
      </c>
      <c r="D1113" s="6">
        <f>A1113+B1113+C1113</f>
        <v>39</v>
      </c>
      <c r="E1113" s="5">
        <f>IF(A1113=0,0,A1113*LABOR_HRS_WK_TOM*SEASON_WEEKS*(1+DIM_PCT_TOM)^A1113)</f>
        <v>99.000000000000014</v>
      </c>
      <c r="F1113" s="5">
        <f>IF(B1113=0,0,B1113*LABOR_HRS_WK_CAR*SEASON_WEEKS*(1+DIM_PCT_CAR)^B1113)</f>
        <v>593.44900480898161</v>
      </c>
      <c r="G1113" s="5">
        <f>IF(C1113=0,0,C1113*LABOR_HRS_WK_MES*SEASON_WEEKS*(1+DIM_PCT_MES)^C1113)</f>
        <v>1455.139134447498</v>
      </c>
      <c r="H1113" s="5">
        <f>E1113+F1113+G1113</f>
        <v>2147.5881392564797</v>
      </c>
      <c r="I1113" s="5">
        <f>MIN(H1113,FARMER_HRS)</f>
        <v>720</v>
      </c>
      <c r="J1113" s="5">
        <f>MAX(0,H1113-FARMER_HRS)</f>
        <v>1427.5881392564797</v>
      </c>
      <c r="K1113" s="2">
        <f>I1113*FARMER_RATE+J1113*TEMP_WORKER_RATE</f>
        <v>49784.516306536105</v>
      </c>
      <c r="L1113" s="2">
        <f>A1113*PRICE_TOM+B1113*PRICE_CAR+C1113*PRICE_MES</f>
        <v>102916</v>
      </c>
      <c r="M1113" s="2">
        <f>A1113*FERT_BED_TOM+B1113*FERT_BED_CAR+C1113*FERT_BED_MES</f>
        <v>28160</v>
      </c>
      <c r="N1113" s="6">
        <f>IF(AND(D1113&lt;=TOTAL_BEDS,J1113&lt;=TEMP_WORKER_MAX*TEMP_WORKER_HRS),1,0)</f>
        <v>1</v>
      </c>
      <c r="O1113" s="2">
        <f>L1113-M1113-K1113-FIXED_COSTS</f>
        <v>4971.4836934638952</v>
      </c>
      <c r="P1113" s="2">
        <f>IF(N1113=1,O1113,"")</f>
        <v>4971.4836934638952</v>
      </c>
    </row>
    <row r="1114">
      <c r="A1114" s="6">
        <v>1</v>
      </c>
      <c r="B1114" s="6">
        <v>14</v>
      </c>
      <c r="C1114" s="6">
        <v>25</v>
      </c>
      <c r="D1114" s="6">
        <f>A1114+B1114+C1114</f>
        <v>40</v>
      </c>
      <c r="E1114" s="5">
        <f>IF(A1114=0,0,A1114*LABOR_HRS_WK_TOM*SEASON_WEEKS*(1+DIM_PCT_TOM)^A1114)</f>
        <v>99.000000000000014</v>
      </c>
      <c r="F1114" s="5">
        <f>IF(B1114=0,0,B1114*LABOR_HRS_WK_CAR*SEASON_WEEKS*(1+DIM_PCT_CAR)^B1114)</f>
        <v>593.44900480898161</v>
      </c>
      <c r="G1114" s="5">
        <f>IF(C1114=0,0,C1114*LABOR_HRS_WK_MES*SEASON_WEEKS*(1+DIM_PCT_MES)^C1114)</f>
        <v>1534.7170558625955</v>
      </c>
      <c r="H1114" s="5">
        <f>E1114+F1114+G1114</f>
        <v>2227.1660606715773</v>
      </c>
      <c r="I1114" s="5">
        <f>MIN(H1114,FARMER_HRS)</f>
        <v>720</v>
      </c>
      <c r="J1114" s="5">
        <f>MAX(0,H1114-FARMER_HRS)</f>
        <v>1507.1660606715773</v>
      </c>
      <c r="K1114" s="2">
        <f>I1114*FARMER_RATE+J1114*TEMP_WORKER_RATE</f>
        <v>51166.077442214882</v>
      </c>
      <c r="L1114" s="2">
        <f>A1114*PRICE_TOM+B1114*PRICE_CAR+C1114*PRICE_MES</f>
        <v>105616</v>
      </c>
      <c r="M1114" s="2">
        <f>A1114*FERT_BED_TOM+B1114*FERT_BED_CAR+C1114*FERT_BED_MES</f>
        <v>29040</v>
      </c>
      <c r="N1114" s="6">
        <f>IF(AND(D1114&lt;=TOTAL_BEDS,J1114&lt;=TEMP_WORKER_MAX*TEMP_WORKER_HRS),1,0)</f>
        <v>1</v>
      </c>
      <c r="O1114" s="2">
        <f>L1114-M1114-K1114-FIXED_COSTS</f>
        <v>5409.9225577851175</v>
      </c>
      <c r="P1114" s="2">
        <f>IF(N1114=1,O1114,"")</f>
        <v>5409.9225577851175</v>
      </c>
    </row>
    <row r="1115">
      <c r="A1115" s="6">
        <v>1</v>
      </c>
      <c r="B1115" s="6">
        <v>14</v>
      </c>
      <c r="C1115" s="6">
        <v>26</v>
      </c>
      <c r="D1115" s="6">
        <f>A1115+B1115+C1115</f>
        <v>41</v>
      </c>
      <c r="E1115" s="5">
        <f>IF(A1115=0,0,A1115*LABOR_HRS_WK_TOM*SEASON_WEEKS*(1+DIM_PCT_TOM)^A1115)</f>
        <v>99.000000000000014</v>
      </c>
      <c r="F1115" s="5">
        <f>IF(B1115=0,0,B1115*LABOR_HRS_WK_CAR*SEASON_WEEKS*(1+DIM_PCT_CAR)^B1115)</f>
        <v>593.44900480898161</v>
      </c>
      <c r="G1115" s="5">
        <f>IF(C1115=0,0,C1115*LABOR_HRS_WK_MES*SEASON_WEEKS*(1+DIM_PCT_MES)^C1115)</f>
        <v>1616.0570598233128</v>
      </c>
      <c r="H1115" s="5">
        <f>E1115+F1115+G1115</f>
        <v>2308.5060646322945</v>
      </c>
      <c r="I1115" s="5">
        <f>MIN(H1115,FARMER_HRS)</f>
        <v>720</v>
      </c>
      <c r="J1115" s="5">
        <f>MAX(0,H1115-FARMER_HRS)</f>
        <v>1588.5060646322945</v>
      </c>
      <c r="K1115" s="2">
        <f>I1115*FARMER_RATE+J1115*TEMP_WORKER_RATE</f>
        <v>52578.230288755112</v>
      </c>
      <c r="L1115" s="2">
        <f>A1115*PRICE_TOM+B1115*PRICE_CAR+C1115*PRICE_MES</f>
        <v>108316</v>
      </c>
      <c r="M1115" s="2">
        <f>A1115*FERT_BED_TOM+B1115*FERT_BED_CAR+C1115*FERT_BED_MES</f>
        <v>29920</v>
      </c>
      <c r="N1115" s="6">
        <f>IF(AND(D1115&lt;=TOTAL_BEDS,J1115&lt;=TEMP_WORKER_MAX*TEMP_WORKER_HRS),1,0)</f>
        <v>1</v>
      </c>
      <c r="O1115" s="2">
        <f>L1115-M1115-K1115-FIXED_COSTS</f>
        <v>5817.7697112448877</v>
      </c>
      <c r="P1115" s="2">
        <f>IF(N1115=1,O1115,"")</f>
        <v>5817.7697112448877</v>
      </c>
    </row>
    <row r="1116">
      <c r="A1116" s="6">
        <v>1</v>
      </c>
      <c r="B1116" s="6">
        <v>14</v>
      </c>
      <c r="C1116" s="6">
        <v>27</v>
      </c>
      <c r="D1116" s="6">
        <f>A1116+B1116+C1116</f>
        <v>42</v>
      </c>
      <c r="E1116" s="5">
        <f>IF(A1116=0,0,A1116*LABOR_HRS_WK_TOM*SEASON_WEEKS*(1+DIM_PCT_TOM)^A1116)</f>
        <v>99.000000000000014</v>
      </c>
      <c r="F1116" s="5">
        <f>IF(B1116=0,0,B1116*LABOR_HRS_WK_CAR*SEASON_WEEKS*(1+DIM_PCT_CAR)^B1116)</f>
        <v>593.44900480898161</v>
      </c>
      <c r="G1116" s="5">
        <f>IF(C1116=0,0,C1116*LABOR_HRS_WK_MES*SEASON_WEEKS*(1+DIM_PCT_MES)^C1116)</f>
        <v>1699.19076434307</v>
      </c>
      <c r="H1116" s="5">
        <f>E1116+F1116+G1116</f>
        <v>2391.6397691520515</v>
      </c>
      <c r="I1116" s="5">
        <f>MIN(H1116,FARMER_HRS)</f>
        <v>720</v>
      </c>
      <c r="J1116" s="5">
        <f>MAX(0,H1116-FARMER_HRS)</f>
        <v>1671.6397691520515</v>
      </c>
      <c r="K1116" s="2">
        <f>I1116*FARMER_RATE+J1116*TEMP_WORKER_RATE</f>
        <v>54021.523770000895</v>
      </c>
      <c r="L1116" s="2">
        <f>A1116*PRICE_TOM+B1116*PRICE_CAR+C1116*PRICE_MES</f>
        <v>111016</v>
      </c>
      <c r="M1116" s="2">
        <f>A1116*FERT_BED_TOM+B1116*FERT_BED_CAR+C1116*FERT_BED_MES</f>
        <v>30800</v>
      </c>
      <c r="N1116" s="6">
        <f>IF(AND(D1116&lt;=TOTAL_BEDS,J1116&lt;=TEMP_WORKER_MAX*TEMP_WORKER_HRS),1,0)</f>
        <v>1</v>
      </c>
      <c r="O1116" s="2">
        <f>L1116-M1116-K1116-FIXED_COSTS</f>
        <v>6194.4762299991053</v>
      </c>
      <c r="P1116" s="2">
        <f>IF(N1116=1,O1116,"")</f>
        <v>6194.4762299991053</v>
      </c>
    </row>
    <row r="1117">
      <c r="A1117" s="6">
        <v>1</v>
      </c>
      <c r="B1117" s="6">
        <v>14</v>
      </c>
      <c r="C1117" s="6">
        <v>28</v>
      </c>
      <c r="D1117" s="6">
        <f>A1117+B1117+C1117</f>
        <v>43</v>
      </c>
      <c r="E1117" s="5">
        <f>IF(A1117=0,0,A1117*LABOR_HRS_WK_TOM*SEASON_WEEKS*(1+DIM_PCT_TOM)^A1117)</f>
        <v>99.000000000000014</v>
      </c>
      <c r="F1117" s="5">
        <f>IF(B1117=0,0,B1117*LABOR_HRS_WK_CAR*SEASON_WEEKS*(1+DIM_PCT_CAR)^B1117)</f>
        <v>593.44900480898161</v>
      </c>
      <c r="G1117" s="5">
        <f>IF(C1117=0,0,C1117*LABOR_HRS_WK_MES*SEASON_WEEKS*(1+DIM_PCT_MES)^C1117)</f>
        <v>1784.1503025602233</v>
      </c>
      <c r="H1117" s="5">
        <f>E1117+F1117+G1117</f>
        <v>2476.5993073692048</v>
      </c>
      <c r="I1117" s="5">
        <f>MIN(H1117,FARMER_HRS)</f>
        <v>720</v>
      </c>
      <c r="J1117" s="5">
        <f>MAX(0,H1117-FARMER_HRS)</f>
        <v>1756.5993073692048</v>
      </c>
      <c r="K1117" s="2">
        <f>I1117*FARMER_RATE+J1117*TEMP_WORKER_RATE</f>
        <v>55496.515752937587</v>
      </c>
      <c r="L1117" s="2">
        <f>A1117*PRICE_TOM+B1117*PRICE_CAR+C1117*PRICE_MES</f>
        <v>113716</v>
      </c>
      <c r="M1117" s="2">
        <f>A1117*FERT_BED_TOM+B1117*FERT_BED_CAR+C1117*FERT_BED_MES</f>
        <v>31680</v>
      </c>
      <c r="N1117" s="6">
        <f>IF(AND(D1117&lt;=TOTAL_BEDS,J1117&lt;=TEMP_WORKER_MAX*TEMP_WORKER_HRS),1,0)</f>
        <v>1</v>
      </c>
      <c r="O1117" s="2">
        <f>L1117-M1117-K1117-FIXED_COSTS</f>
        <v>6539.4842470624135</v>
      </c>
      <c r="P1117" s="2">
        <f>IF(N1117=1,O1117,"")</f>
        <v>6539.4842470624135</v>
      </c>
    </row>
    <row r="1118">
      <c r="A1118" s="6">
        <v>1</v>
      </c>
      <c r="B1118" s="6">
        <v>14</v>
      </c>
      <c r="C1118" s="6">
        <v>29</v>
      </c>
      <c r="D1118" s="6">
        <f>A1118+B1118+C1118</f>
        <v>44</v>
      </c>
      <c r="E1118" s="5">
        <f>IF(A1118=0,0,A1118*LABOR_HRS_WK_TOM*SEASON_WEEKS*(1+DIM_PCT_TOM)^A1118)</f>
        <v>99.000000000000014</v>
      </c>
      <c r="F1118" s="5">
        <f>IF(B1118=0,0,B1118*LABOR_HRS_WK_CAR*SEASON_WEEKS*(1+DIM_PCT_CAR)^B1118)</f>
        <v>593.44900480898161</v>
      </c>
      <c r="G1118" s="5">
        <f>IF(C1118=0,0,C1118*LABOR_HRS_WK_MES*SEASON_WEEKS*(1+DIM_PCT_MES)^C1118)</f>
        <v>1870.9683306758766</v>
      </c>
      <c r="H1118" s="5">
        <f>E1118+F1118+G1118</f>
        <v>2563.4173354848581</v>
      </c>
      <c r="I1118" s="5">
        <f>MIN(H1118,FARMER_HRS)</f>
        <v>720</v>
      </c>
      <c r="J1118" s="5">
        <f>MAX(0,H1118-FARMER_HRS)</f>
        <v>1843.4173354848581</v>
      </c>
      <c r="K1118" s="2">
        <f>I1118*FARMER_RATE+J1118*TEMP_WORKER_RATE</f>
        <v>57003.773185501006</v>
      </c>
      <c r="L1118" s="2">
        <f>A1118*PRICE_TOM+B1118*PRICE_CAR+C1118*PRICE_MES</f>
        <v>116416</v>
      </c>
      <c r="M1118" s="2">
        <f>A1118*FERT_BED_TOM+B1118*FERT_BED_CAR+C1118*FERT_BED_MES</f>
        <v>32560</v>
      </c>
      <c r="N1118" s="6">
        <f>IF(AND(D1118&lt;=TOTAL_BEDS,J1118&lt;=TEMP_WORKER_MAX*TEMP_WORKER_HRS),1,0)</f>
        <v>1</v>
      </c>
      <c r="O1118" s="2">
        <f>L1118-M1118-K1118-FIXED_COSTS</f>
        <v>6852.2268144989939</v>
      </c>
      <c r="P1118" s="2">
        <f>IF(N1118=1,O1118,"")</f>
        <v>6852.2268144989939</v>
      </c>
    </row>
    <row r="1119">
      <c r="A1119" s="6">
        <v>1</v>
      </c>
      <c r="B1119" s="6">
        <v>14</v>
      </c>
      <c r="C1119" s="6">
        <v>30</v>
      </c>
      <c r="D1119" s="6">
        <f>A1119+B1119+C1119</f>
        <v>45</v>
      </c>
      <c r="E1119" s="5">
        <f>IF(A1119=0,0,A1119*LABOR_HRS_WK_TOM*SEASON_WEEKS*(1+DIM_PCT_TOM)^A1119)</f>
        <v>99.000000000000014</v>
      </c>
      <c r="F1119" s="5">
        <f>IF(B1119=0,0,B1119*LABOR_HRS_WK_CAR*SEASON_WEEKS*(1+DIM_PCT_CAR)^B1119)</f>
        <v>593.44900480898161</v>
      </c>
      <c r="G1119" s="5">
        <f>IF(C1119=0,0,C1119*LABOR_HRS_WK_MES*SEASON_WEEKS*(1+DIM_PCT_MES)^C1119)</f>
        <v>1959.6780360096466</v>
      </c>
      <c r="H1119" s="5">
        <f>E1119+F1119+G1119</f>
        <v>2652.1270408186283</v>
      </c>
      <c r="I1119" s="5">
        <f>MIN(H1119,FARMER_HRS)</f>
        <v>720</v>
      </c>
      <c r="J1119" s="5">
        <f>MAX(0,H1119-FARMER_HRS)</f>
        <v>1932.1270408186283</v>
      </c>
      <c r="K1119" s="2">
        <f>I1119*FARMER_RATE+J1119*TEMP_WORKER_RATE</f>
        <v>58543.872236434516</v>
      </c>
      <c r="L1119" s="2">
        <f>A1119*PRICE_TOM+B1119*PRICE_CAR+C1119*PRICE_MES</f>
        <v>119116</v>
      </c>
      <c r="M1119" s="2">
        <f>A1119*FERT_BED_TOM+B1119*FERT_BED_CAR+C1119*FERT_BED_MES</f>
        <v>33440</v>
      </c>
      <c r="N1119" s="6">
        <f>IF(AND(D1119&lt;=TOTAL_BEDS,J1119&lt;=TEMP_WORKER_MAX*TEMP_WORKER_HRS),1,0)</f>
        <v>1</v>
      </c>
      <c r="O1119" s="2">
        <f>L1119-M1119-K1119-FIXED_COSTS</f>
        <v>7132.1277635654842</v>
      </c>
      <c r="P1119" s="2">
        <f>IF(N1119=1,O1119,"")</f>
        <v>7132.1277635654842</v>
      </c>
    </row>
    <row r="1120">
      <c r="A1120" s="6">
        <v>1</v>
      </c>
      <c r="B1120" s="6">
        <v>15</v>
      </c>
      <c r="C1120" s="6">
        <v>0</v>
      </c>
      <c r="D1120" s="6">
        <f>A1120+B1120+C1120</f>
        <v>16</v>
      </c>
      <c r="E1120" s="5">
        <f>IF(A1120=0,0,A1120*LABOR_HRS_WK_TOM*SEASON_WEEKS*(1+DIM_PCT_TOM)^A1120)</f>
        <v>99.000000000000014</v>
      </c>
      <c r="F1120" s="5">
        <f>IF(B1120=0,0,B1120*LABOR_HRS_WK_CAR*SEASON_WEEKS*(1+DIM_PCT_CAR)^B1120)</f>
        <v>651.73417492414933</v>
      </c>
      <c r="G1120" s="5">
        <f>IF(C1120=0,0,C1120*LABOR_HRS_WK_MES*SEASON_WEEKS*(1+DIM_PCT_MES)^C1120)</f>
        <v>0</v>
      </c>
      <c r="H1120" s="5">
        <f>E1120+F1120+G1120</f>
        <v>750.73417492414933</v>
      </c>
      <c r="I1120" s="5">
        <f>MIN(H1120,FARMER_HRS)</f>
        <v>720</v>
      </c>
      <c r="J1120" s="5">
        <f>MAX(0,H1120-FARMER_HRS)</f>
        <v>30.734174924149329</v>
      </c>
      <c r="K1120" s="2">
        <f>I1120*FARMER_RATE+J1120*TEMP_WORKER_RATE</f>
        <v>25533.579425766482</v>
      </c>
      <c r="L1120" s="2">
        <f>A1120*PRICE_TOM+B1120*PRICE_CAR+C1120*PRICE_MES</f>
        <v>40210</v>
      </c>
      <c r="M1120" s="2">
        <f>A1120*FERT_BED_TOM+B1120*FERT_BED_CAR+C1120*FERT_BED_MES</f>
        <v>7480</v>
      </c>
      <c r="N1120" s="6">
        <f>IF(AND(D1120&lt;=TOTAL_BEDS,J1120&lt;=TEMP_WORKER_MAX*TEMP_WORKER_HRS),1,0)</f>
        <v>1</v>
      </c>
      <c r="O1120" s="2">
        <f>L1120-M1120-K1120-FIXED_COSTS</f>
        <v>-12803.579425766482</v>
      </c>
      <c r="P1120" s="2">
        <f>IF(N1120=1,O1120,"")</f>
        <v>-12803.579425766482</v>
      </c>
    </row>
    <row r="1121">
      <c r="A1121" s="6">
        <v>1</v>
      </c>
      <c r="B1121" s="6">
        <v>15</v>
      </c>
      <c r="C1121" s="6">
        <v>1</v>
      </c>
      <c r="D1121" s="6">
        <f>A1121+B1121+C1121</f>
        <v>17</v>
      </c>
      <c r="E1121" s="5">
        <f>IF(A1121=0,0,A1121*LABOR_HRS_WK_TOM*SEASON_WEEKS*(1+DIM_PCT_TOM)^A1121)</f>
        <v>99.000000000000014</v>
      </c>
      <c r="F1121" s="5">
        <f>IF(B1121=0,0,B1121*LABOR_HRS_WK_CAR*SEASON_WEEKS*(1+DIM_PCT_CAR)^B1121)</f>
        <v>651.73417492414933</v>
      </c>
      <c r="G1121" s="5">
        <f>IF(C1121=0,0,C1121*LABOR_HRS_WK_MES*SEASON_WEEKS*(1+DIM_PCT_MES)^C1121)</f>
        <v>45.5625</v>
      </c>
      <c r="H1121" s="5">
        <f>E1121+F1121+G1121</f>
        <v>796.29667492414933</v>
      </c>
      <c r="I1121" s="5">
        <f>MIN(H1121,FARMER_HRS)</f>
        <v>720</v>
      </c>
      <c r="J1121" s="5">
        <f>MAX(0,H1121-FARMER_HRS)</f>
        <v>76.296674924149329</v>
      </c>
      <c r="K1121" s="2">
        <f>I1121*FARMER_RATE+J1121*TEMP_WORKER_RATE</f>
        <v>26324.595050766482</v>
      </c>
      <c r="L1121" s="2">
        <f>A1121*PRICE_TOM+B1121*PRICE_CAR+C1121*PRICE_MES</f>
        <v>42910</v>
      </c>
      <c r="M1121" s="2">
        <f>A1121*FERT_BED_TOM+B1121*FERT_BED_CAR+C1121*FERT_BED_MES</f>
        <v>8360</v>
      </c>
      <c r="N1121" s="6">
        <f>IF(AND(D1121&lt;=TOTAL_BEDS,J1121&lt;=TEMP_WORKER_MAX*TEMP_WORKER_HRS),1,0)</f>
        <v>1</v>
      </c>
      <c r="O1121" s="2">
        <f>L1121-M1121-K1121-FIXED_COSTS</f>
        <v>-11774.595050766482</v>
      </c>
      <c r="P1121" s="2">
        <f>IF(N1121=1,O1121,"")</f>
        <v>-11774.595050766482</v>
      </c>
    </row>
    <row r="1122">
      <c r="A1122" s="6">
        <v>1</v>
      </c>
      <c r="B1122" s="6">
        <v>15</v>
      </c>
      <c r="C1122" s="6">
        <v>2</v>
      </c>
      <c r="D1122" s="6">
        <f>A1122+B1122+C1122</f>
        <v>18</v>
      </c>
      <c r="E1122" s="5">
        <f>IF(A1122=0,0,A1122*LABOR_HRS_WK_TOM*SEASON_WEEKS*(1+DIM_PCT_TOM)^A1122)</f>
        <v>99.000000000000014</v>
      </c>
      <c r="F1122" s="5">
        <f>IF(B1122=0,0,B1122*LABOR_HRS_WK_CAR*SEASON_WEEKS*(1+DIM_PCT_CAR)^B1122)</f>
        <v>651.73417492414933</v>
      </c>
      <c r="G1122" s="5">
        <f>IF(C1122=0,0,C1122*LABOR_HRS_WK_MES*SEASON_WEEKS*(1+DIM_PCT_MES)^C1122)</f>
        <v>92.2640625</v>
      </c>
      <c r="H1122" s="5">
        <f>E1122+F1122+G1122</f>
        <v>842.99823742414935</v>
      </c>
      <c r="I1122" s="5">
        <f>MIN(H1122,FARMER_HRS)</f>
        <v>720</v>
      </c>
      <c r="J1122" s="5">
        <f>MAX(0,H1122-FARMER_HRS)</f>
        <v>122.99823742414935</v>
      </c>
      <c r="K1122" s="2">
        <f>I1122*FARMER_RATE+J1122*TEMP_WORKER_RATE</f>
        <v>27135.386066391482</v>
      </c>
      <c r="L1122" s="2">
        <f>A1122*PRICE_TOM+B1122*PRICE_CAR+C1122*PRICE_MES</f>
        <v>45610</v>
      </c>
      <c r="M1122" s="2">
        <f>A1122*FERT_BED_TOM+B1122*FERT_BED_CAR+C1122*FERT_BED_MES</f>
        <v>9240</v>
      </c>
      <c r="N1122" s="6">
        <f>IF(AND(D1122&lt;=TOTAL_BEDS,J1122&lt;=TEMP_WORKER_MAX*TEMP_WORKER_HRS),1,0)</f>
        <v>1</v>
      </c>
      <c r="O1122" s="2">
        <f>L1122-M1122-K1122-FIXED_COSTS</f>
        <v>-10765.386066391482</v>
      </c>
      <c r="P1122" s="2">
        <f>IF(N1122=1,O1122,"")</f>
        <v>-10765.386066391482</v>
      </c>
    </row>
    <row r="1123">
      <c r="A1123" s="6">
        <v>1</v>
      </c>
      <c r="B1123" s="6">
        <v>15</v>
      </c>
      <c r="C1123" s="6">
        <v>3</v>
      </c>
      <c r="D1123" s="6">
        <f>A1123+B1123+C1123</f>
        <v>19</v>
      </c>
      <c r="E1123" s="5">
        <f>IF(A1123=0,0,A1123*LABOR_HRS_WK_TOM*SEASON_WEEKS*(1+DIM_PCT_TOM)^A1123)</f>
        <v>99.000000000000014</v>
      </c>
      <c r="F1123" s="5">
        <f>IF(B1123=0,0,B1123*LABOR_HRS_WK_CAR*SEASON_WEEKS*(1+DIM_PCT_CAR)^B1123)</f>
        <v>651.73417492414933</v>
      </c>
      <c r="G1123" s="5">
        <f>IF(C1123=0,0,C1123*LABOR_HRS_WK_MES*SEASON_WEEKS*(1+DIM_PCT_MES)^C1123)</f>
        <v>140.12604492187498</v>
      </c>
      <c r="H1123" s="5">
        <f>E1123+F1123+G1123</f>
        <v>890.86021984602428</v>
      </c>
      <c r="I1123" s="5">
        <f>MIN(H1123,FARMER_HRS)</f>
        <v>720</v>
      </c>
      <c r="J1123" s="5">
        <f>MAX(0,H1123-FARMER_HRS)</f>
        <v>170.86021984602428</v>
      </c>
      <c r="K1123" s="2">
        <f>I1123*FARMER_RATE+J1123*TEMP_WORKER_RATE</f>
        <v>27966.3232612157</v>
      </c>
      <c r="L1123" s="2">
        <f>A1123*PRICE_TOM+B1123*PRICE_CAR+C1123*PRICE_MES</f>
        <v>48310</v>
      </c>
      <c r="M1123" s="2">
        <f>A1123*FERT_BED_TOM+B1123*FERT_BED_CAR+C1123*FERT_BED_MES</f>
        <v>10120</v>
      </c>
      <c r="N1123" s="6">
        <f>IF(AND(D1123&lt;=TOTAL_BEDS,J1123&lt;=TEMP_WORKER_MAX*TEMP_WORKER_HRS),1,0)</f>
        <v>1</v>
      </c>
      <c r="O1123" s="2">
        <f>L1123-M1123-K1123-FIXED_COSTS</f>
        <v>-9776.3232612157</v>
      </c>
      <c r="P1123" s="2">
        <f>IF(N1123=1,O1123,"")</f>
        <v>-9776.3232612157</v>
      </c>
    </row>
    <row r="1124">
      <c r="A1124" s="6">
        <v>1</v>
      </c>
      <c r="B1124" s="6">
        <v>15</v>
      </c>
      <c r="C1124" s="6">
        <v>4</v>
      </c>
      <c r="D1124" s="6">
        <f>A1124+B1124+C1124</f>
        <v>20</v>
      </c>
      <c r="E1124" s="5">
        <f>IF(A1124=0,0,A1124*LABOR_HRS_WK_TOM*SEASON_WEEKS*(1+DIM_PCT_TOM)^A1124)</f>
        <v>99.000000000000014</v>
      </c>
      <c r="F1124" s="5">
        <f>IF(B1124=0,0,B1124*LABOR_HRS_WK_CAR*SEASON_WEEKS*(1+DIM_PCT_CAR)^B1124)</f>
        <v>651.73417492414933</v>
      </c>
      <c r="G1124" s="5">
        <f>IF(C1124=0,0,C1124*LABOR_HRS_WK_MES*SEASON_WEEKS*(1+DIM_PCT_MES)^C1124)</f>
        <v>189.17016064453119</v>
      </c>
      <c r="H1124" s="5">
        <f>E1124+F1124+G1124</f>
        <v>939.90433556868049</v>
      </c>
      <c r="I1124" s="5">
        <f>MIN(H1124,FARMER_HRS)</f>
        <v>720</v>
      </c>
      <c r="J1124" s="5">
        <f>MAX(0,H1124-FARMER_HRS)</f>
        <v>219.90433556868049</v>
      </c>
      <c r="K1124" s="2">
        <f>I1124*FARMER_RATE+J1124*TEMP_WORKER_RATE</f>
        <v>28817.783603622924</v>
      </c>
      <c r="L1124" s="2">
        <f>A1124*PRICE_TOM+B1124*PRICE_CAR+C1124*PRICE_MES</f>
        <v>51010</v>
      </c>
      <c r="M1124" s="2">
        <f>A1124*FERT_BED_TOM+B1124*FERT_BED_CAR+C1124*FERT_BED_MES</f>
        <v>11000</v>
      </c>
      <c r="N1124" s="6">
        <f>IF(AND(D1124&lt;=TOTAL_BEDS,J1124&lt;=TEMP_WORKER_MAX*TEMP_WORKER_HRS),1,0)</f>
        <v>1</v>
      </c>
      <c r="O1124" s="2">
        <f>L1124-M1124-K1124-FIXED_COSTS</f>
        <v>-8807.7836036229237</v>
      </c>
      <c r="P1124" s="2">
        <f>IF(N1124=1,O1124,"")</f>
        <v>-8807.7836036229237</v>
      </c>
    </row>
    <row r="1125">
      <c r="A1125" s="6">
        <v>1</v>
      </c>
      <c r="B1125" s="6">
        <v>15</v>
      </c>
      <c r="C1125" s="6">
        <v>5</v>
      </c>
      <c r="D1125" s="6">
        <f>A1125+B1125+C1125</f>
        <v>21</v>
      </c>
      <c r="E1125" s="5">
        <f>IF(A1125=0,0,A1125*LABOR_HRS_WK_TOM*SEASON_WEEKS*(1+DIM_PCT_TOM)^A1125)</f>
        <v>99.000000000000014</v>
      </c>
      <c r="F1125" s="5">
        <f>IF(B1125=0,0,B1125*LABOR_HRS_WK_CAR*SEASON_WEEKS*(1+DIM_PCT_CAR)^B1125)</f>
        <v>651.73417492414933</v>
      </c>
      <c r="G1125" s="5">
        <f>IF(C1125=0,0,C1125*LABOR_HRS_WK_MES*SEASON_WEEKS*(1+DIM_PCT_MES)^C1125)</f>
        <v>239.41848456573481</v>
      </c>
      <c r="H1125" s="5">
        <f>E1125+F1125+G1125</f>
        <v>990.15265948988417</v>
      </c>
      <c r="I1125" s="5">
        <f>MIN(H1125,FARMER_HRS)</f>
        <v>720</v>
      </c>
      <c r="J1125" s="5">
        <f>MAX(0,H1125-FARMER_HRS)</f>
        <v>270.15265948988417</v>
      </c>
      <c r="K1125" s="2">
        <f>I1125*FARMER_RATE+J1125*TEMP_WORKER_RATE</f>
        <v>29690.150338366046</v>
      </c>
      <c r="L1125" s="2">
        <f>A1125*PRICE_TOM+B1125*PRICE_CAR+C1125*PRICE_MES</f>
        <v>53710</v>
      </c>
      <c r="M1125" s="2">
        <f>A1125*FERT_BED_TOM+B1125*FERT_BED_CAR+C1125*FERT_BED_MES</f>
        <v>11880</v>
      </c>
      <c r="N1125" s="6">
        <f>IF(AND(D1125&lt;=TOTAL_BEDS,J1125&lt;=TEMP_WORKER_MAX*TEMP_WORKER_HRS),1,0)</f>
        <v>1</v>
      </c>
      <c r="O1125" s="2">
        <f>L1125-M1125-K1125-FIXED_COSTS</f>
        <v>-7860.1503383660456</v>
      </c>
      <c r="P1125" s="2">
        <f>IF(N1125=1,O1125,"")</f>
        <v>-7860.1503383660456</v>
      </c>
    </row>
    <row r="1126">
      <c r="A1126" s="6">
        <v>1</v>
      </c>
      <c r="B1126" s="6">
        <v>15</v>
      </c>
      <c r="C1126" s="6">
        <v>6</v>
      </c>
      <c r="D1126" s="6">
        <f>A1126+B1126+C1126</f>
        <v>22</v>
      </c>
      <c r="E1126" s="5">
        <f>IF(A1126=0,0,A1126*LABOR_HRS_WK_TOM*SEASON_WEEKS*(1+DIM_PCT_TOM)^A1126)</f>
        <v>99.000000000000014</v>
      </c>
      <c r="F1126" s="5">
        <f>IF(B1126=0,0,B1126*LABOR_HRS_WK_CAR*SEASON_WEEKS*(1+DIM_PCT_CAR)^B1126)</f>
        <v>651.73417492414933</v>
      </c>
      <c r="G1126" s="5">
        <f>IF(C1126=0,0,C1126*LABOR_HRS_WK_MES*SEASON_WEEKS*(1+DIM_PCT_MES)^C1126)</f>
        <v>290.89345874736773</v>
      </c>
      <c r="H1126" s="5">
        <f>E1126+F1126+G1126</f>
        <v>1041.6276336715171</v>
      </c>
      <c r="I1126" s="5">
        <f>MIN(H1126,FARMER_HRS)</f>
        <v>720</v>
      </c>
      <c r="J1126" s="5">
        <f>MAX(0,H1126-FARMER_HRS)</f>
        <v>321.62763367151706</v>
      </c>
      <c r="K1126" s="2">
        <f>I1126*FARMER_RATE+J1126*TEMP_WORKER_RATE</f>
        <v>30583.813084574947</v>
      </c>
      <c r="L1126" s="2">
        <f>A1126*PRICE_TOM+B1126*PRICE_CAR+C1126*PRICE_MES</f>
        <v>56410</v>
      </c>
      <c r="M1126" s="2">
        <f>A1126*FERT_BED_TOM+B1126*FERT_BED_CAR+C1126*FERT_BED_MES</f>
        <v>12760</v>
      </c>
      <c r="N1126" s="6">
        <f>IF(AND(D1126&lt;=TOTAL_BEDS,J1126&lt;=TEMP_WORKER_MAX*TEMP_WORKER_HRS),1,0)</f>
        <v>1</v>
      </c>
      <c r="O1126" s="2">
        <f>L1126-M1126-K1126-FIXED_COSTS</f>
        <v>-6933.8130845749474</v>
      </c>
      <c r="P1126" s="2">
        <f>IF(N1126=1,O1126,"")</f>
        <v>-6933.8130845749474</v>
      </c>
    </row>
    <row r="1127">
      <c r="A1127" s="6">
        <v>1</v>
      </c>
      <c r="B1127" s="6">
        <v>15</v>
      </c>
      <c r="C1127" s="6">
        <v>7</v>
      </c>
      <c r="D1127" s="6">
        <f>A1127+B1127+C1127</f>
        <v>23</v>
      </c>
      <c r="E1127" s="5">
        <f>IF(A1127=0,0,A1127*LABOR_HRS_WK_TOM*SEASON_WEEKS*(1+DIM_PCT_TOM)^A1127)</f>
        <v>99.000000000000014</v>
      </c>
      <c r="F1127" s="5">
        <f>IF(B1127=0,0,B1127*LABOR_HRS_WK_CAR*SEASON_WEEKS*(1+DIM_PCT_CAR)^B1127)</f>
        <v>651.73417492414933</v>
      </c>
      <c r="G1127" s="5">
        <f>IF(C1127=0,0,C1127*LABOR_HRS_WK_MES*SEASON_WEEKS*(1+DIM_PCT_MES)^C1127)</f>
        <v>343.61789814532818</v>
      </c>
      <c r="H1127" s="5">
        <f>E1127+F1127+G1127</f>
        <v>1094.3520730694775</v>
      </c>
      <c r="I1127" s="5">
        <f>MIN(H1127,FARMER_HRS)</f>
        <v>720</v>
      </c>
      <c r="J1127" s="5">
        <f>MAX(0,H1127-FARMER_HRS)</f>
        <v>374.35207306947746</v>
      </c>
      <c r="K1127" s="2">
        <f>I1127*FARMER_RATE+J1127*TEMP_WORKER_RATE</f>
        <v>31499.167935233985</v>
      </c>
      <c r="L1127" s="2">
        <f>A1127*PRICE_TOM+B1127*PRICE_CAR+C1127*PRICE_MES</f>
        <v>59110</v>
      </c>
      <c r="M1127" s="2">
        <f>A1127*FERT_BED_TOM+B1127*FERT_BED_CAR+C1127*FERT_BED_MES</f>
        <v>13640</v>
      </c>
      <c r="N1127" s="6">
        <f>IF(AND(D1127&lt;=TOTAL_BEDS,J1127&lt;=TEMP_WORKER_MAX*TEMP_WORKER_HRS),1,0)</f>
        <v>1</v>
      </c>
      <c r="O1127" s="2">
        <f>L1127-M1127-K1127-FIXED_COSTS</f>
        <v>-6029.1679352339852</v>
      </c>
      <c r="P1127" s="2">
        <f>IF(N1127=1,O1127,"")</f>
        <v>-6029.1679352339852</v>
      </c>
    </row>
    <row r="1128">
      <c r="A1128" s="6">
        <v>1</v>
      </c>
      <c r="B1128" s="6">
        <v>15</v>
      </c>
      <c r="C1128" s="6">
        <v>8</v>
      </c>
      <c r="D1128" s="6">
        <f>A1128+B1128+C1128</f>
        <v>24</v>
      </c>
      <c r="E1128" s="5">
        <f>IF(A1128=0,0,A1128*LABOR_HRS_WK_TOM*SEASON_WEEKS*(1+DIM_PCT_TOM)^A1128)</f>
        <v>99.000000000000014</v>
      </c>
      <c r="F1128" s="5">
        <f>IF(B1128=0,0,B1128*LABOR_HRS_WK_CAR*SEASON_WEEKS*(1+DIM_PCT_CAR)^B1128)</f>
        <v>651.73417492414933</v>
      </c>
      <c r="G1128" s="5">
        <f>IF(C1128=0,0,C1128*LABOR_HRS_WK_MES*SEASON_WEEKS*(1+DIM_PCT_MES)^C1128)</f>
        <v>397.61499642530833</v>
      </c>
      <c r="H1128" s="5">
        <f>E1128+F1128+G1128</f>
        <v>1148.3491713494577</v>
      </c>
      <c r="I1128" s="5">
        <f>MIN(H1128,FARMER_HRS)</f>
        <v>720</v>
      </c>
      <c r="J1128" s="5">
        <f>MAX(0,H1128-FARMER_HRS)</f>
        <v>428.34917134945772</v>
      </c>
      <c r="K1128" s="2">
        <f>I1128*FARMER_RATE+J1128*TEMP_WORKER_RATE</f>
        <v>32436.617558150308</v>
      </c>
      <c r="L1128" s="2">
        <f>A1128*PRICE_TOM+B1128*PRICE_CAR+C1128*PRICE_MES</f>
        <v>61810</v>
      </c>
      <c r="M1128" s="2">
        <f>A1128*FERT_BED_TOM+B1128*FERT_BED_CAR+C1128*FERT_BED_MES</f>
        <v>14520</v>
      </c>
      <c r="N1128" s="6">
        <f>IF(AND(D1128&lt;=TOTAL_BEDS,J1128&lt;=TEMP_WORKER_MAX*TEMP_WORKER_HRS),1,0)</f>
        <v>1</v>
      </c>
      <c r="O1128" s="2">
        <f>L1128-M1128-K1128-FIXED_COSTS</f>
        <v>-5146.6175581503085</v>
      </c>
      <c r="P1128" s="2">
        <f>IF(N1128=1,O1128,"")</f>
        <v>-5146.6175581503085</v>
      </c>
    </row>
    <row r="1129">
      <c r="A1129" s="6">
        <v>1</v>
      </c>
      <c r="B1129" s="6">
        <v>15</v>
      </c>
      <c r="C1129" s="6">
        <v>9</v>
      </c>
      <c r="D1129" s="6">
        <f>A1129+B1129+C1129</f>
        <v>25</v>
      </c>
      <c r="E1129" s="5">
        <f>IF(A1129=0,0,A1129*LABOR_HRS_WK_TOM*SEASON_WEEKS*(1+DIM_PCT_TOM)^A1129)</f>
        <v>99.000000000000014</v>
      </c>
      <c r="F1129" s="5">
        <f>IF(B1129=0,0,B1129*LABOR_HRS_WK_CAR*SEASON_WEEKS*(1+DIM_PCT_CAR)^B1129)</f>
        <v>651.73417492414933</v>
      </c>
      <c r="G1129" s="5">
        <f>IF(C1129=0,0,C1129*LABOR_HRS_WK_MES*SEASON_WEEKS*(1+DIM_PCT_MES)^C1129)</f>
        <v>452.90833186570273</v>
      </c>
      <c r="H1129" s="5">
        <f>E1129+F1129+G1129</f>
        <v>1203.6425067898522</v>
      </c>
      <c r="I1129" s="5">
        <f>MIN(H1129,FARMER_HRS)</f>
        <v>720</v>
      </c>
      <c r="J1129" s="5">
        <f>MAX(0,H1129-FARMER_HRS)</f>
        <v>483.64250678985218</v>
      </c>
      <c r="K1129" s="2">
        <f>I1129*FARMER_RATE+J1129*TEMP_WORKER_RATE</f>
        <v>33396.571298434937</v>
      </c>
      <c r="L1129" s="2">
        <f>A1129*PRICE_TOM+B1129*PRICE_CAR+C1129*PRICE_MES</f>
        <v>64510</v>
      </c>
      <c r="M1129" s="2">
        <f>A1129*FERT_BED_TOM+B1129*FERT_BED_CAR+C1129*FERT_BED_MES</f>
        <v>15400</v>
      </c>
      <c r="N1129" s="6">
        <f>IF(AND(D1129&lt;=TOTAL_BEDS,J1129&lt;=TEMP_WORKER_MAX*TEMP_WORKER_HRS),1,0)</f>
        <v>1</v>
      </c>
      <c r="O1129" s="2">
        <f>L1129-M1129-K1129-FIXED_COSTS</f>
        <v>-4286.5712984349375</v>
      </c>
      <c r="P1129" s="2">
        <f>IF(N1129=1,O1129,"")</f>
        <v>-4286.5712984349375</v>
      </c>
    </row>
    <row r="1130">
      <c r="A1130" s="6">
        <v>1</v>
      </c>
      <c r="B1130" s="6">
        <v>15</v>
      </c>
      <c r="C1130" s="6">
        <v>10</v>
      </c>
      <c r="D1130" s="6">
        <f>A1130+B1130+C1130</f>
        <v>26</v>
      </c>
      <c r="E1130" s="5">
        <f>IF(A1130=0,0,A1130*LABOR_HRS_WK_TOM*SEASON_WEEKS*(1+DIM_PCT_TOM)^A1130)</f>
        <v>99.000000000000014</v>
      </c>
      <c r="F1130" s="5">
        <f>IF(B1130=0,0,B1130*LABOR_HRS_WK_CAR*SEASON_WEEKS*(1+DIM_PCT_CAR)^B1130)</f>
        <v>651.73417492414933</v>
      </c>
      <c r="G1130" s="5">
        <f>IF(C1130=0,0,C1130*LABOR_HRS_WK_MES*SEASON_WEEKS*(1+DIM_PCT_MES)^C1130)</f>
        <v>509.52187334891551</v>
      </c>
      <c r="H1130" s="5">
        <f>E1130+F1130+G1130</f>
        <v>1260.2560482730648</v>
      </c>
      <c r="I1130" s="5">
        <f>MIN(H1130,FARMER_HRS)</f>
        <v>720</v>
      </c>
      <c r="J1130" s="5">
        <f>MAX(0,H1130-FARMER_HRS)</f>
        <v>540.25604827306483</v>
      </c>
      <c r="K1130" s="2">
        <f>I1130*FARMER_RATE+J1130*TEMP_WORKER_RATE</f>
        <v>34379.445282518485</v>
      </c>
      <c r="L1130" s="2">
        <f>A1130*PRICE_TOM+B1130*PRICE_CAR+C1130*PRICE_MES</f>
        <v>67210</v>
      </c>
      <c r="M1130" s="2">
        <f>A1130*FERT_BED_TOM+B1130*FERT_BED_CAR+C1130*FERT_BED_MES</f>
        <v>16280</v>
      </c>
      <c r="N1130" s="6">
        <f>IF(AND(D1130&lt;=TOTAL_BEDS,J1130&lt;=TEMP_WORKER_MAX*TEMP_WORKER_HRS),1,0)</f>
        <v>1</v>
      </c>
      <c r="O1130" s="2">
        <f>L1130-M1130-K1130-FIXED_COSTS</f>
        <v>-3449.4452825184853</v>
      </c>
      <c r="P1130" s="2">
        <f>IF(N1130=1,O1130,"")</f>
        <v>-3449.4452825184853</v>
      </c>
    </row>
    <row r="1131">
      <c r="A1131" s="6">
        <v>1</v>
      </c>
      <c r="B1131" s="6">
        <v>15</v>
      </c>
      <c r="C1131" s="6">
        <v>11</v>
      </c>
      <c r="D1131" s="6">
        <f>A1131+B1131+C1131</f>
        <v>27</v>
      </c>
      <c r="E1131" s="5">
        <f>IF(A1131=0,0,A1131*LABOR_HRS_WK_TOM*SEASON_WEEKS*(1+DIM_PCT_TOM)^A1131)</f>
        <v>99.000000000000014</v>
      </c>
      <c r="F1131" s="5">
        <f>IF(B1131=0,0,B1131*LABOR_HRS_WK_CAR*SEASON_WEEKS*(1+DIM_PCT_CAR)^B1131)</f>
        <v>651.73417492414933</v>
      </c>
      <c r="G1131" s="5">
        <f>IF(C1131=0,0,C1131*LABOR_HRS_WK_MES*SEASON_WEEKS*(1+DIM_PCT_MES)^C1131)</f>
        <v>567.47998644235463</v>
      </c>
      <c r="H1131" s="5">
        <f>E1131+F1131+G1131</f>
        <v>1318.214161366504</v>
      </c>
      <c r="I1131" s="5">
        <f>MIN(H1131,FARMER_HRS)</f>
        <v>720</v>
      </c>
      <c r="J1131" s="5">
        <f>MAX(0,H1131-FARMER_HRS)</f>
        <v>598.214161366504</v>
      </c>
      <c r="K1131" s="2">
        <f>I1131*FARMER_RATE+J1131*TEMP_WORKER_RATE</f>
        <v>35385.662523724022</v>
      </c>
      <c r="L1131" s="2">
        <f>A1131*PRICE_TOM+B1131*PRICE_CAR+C1131*PRICE_MES</f>
        <v>69910</v>
      </c>
      <c r="M1131" s="2">
        <f>A1131*FERT_BED_TOM+B1131*FERT_BED_CAR+C1131*FERT_BED_MES</f>
        <v>17160</v>
      </c>
      <c r="N1131" s="6">
        <f>IF(AND(D1131&lt;=TOTAL_BEDS,J1131&lt;=TEMP_WORKER_MAX*TEMP_WORKER_HRS),1,0)</f>
        <v>1</v>
      </c>
      <c r="O1131" s="2">
        <f>L1131-M1131-K1131-FIXED_COSTS</f>
        <v>-2635.6625237240223</v>
      </c>
      <c r="P1131" s="2">
        <f>IF(N1131=1,O1131,"")</f>
        <v>-2635.6625237240223</v>
      </c>
    </row>
    <row r="1132">
      <c r="A1132" s="6">
        <v>1</v>
      </c>
      <c r="B1132" s="6">
        <v>15</v>
      </c>
      <c r="C1132" s="6">
        <v>12</v>
      </c>
      <c r="D1132" s="6">
        <f>A1132+B1132+C1132</f>
        <v>28</v>
      </c>
      <c r="E1132" s="5">
        <f>IF(A1132=0,0,A1132*LABOR_HRS_WK_TOM*SEASON_WEEKS*(1+DIM_PCT_TOM)^A1132)</f>
        <v>99.000000000000014</v>
      </c>
      <c r="F1132" s="5">
        <f>IF(B1132=0,0,B1132*LABOR_HRS_WK_CAR*SEASON_WEEKS*(1+DIM_PCT_CAR)^B1132)</f>
        <v>651.73417492414933</v>
      </c>
      <c r="G1132" s="5">
        <f>IF(C1132=0,0,C1132*LABOR_HRS_WK_MES*SEASON_WEEKS*(1+DIM_PCT_MES)^C1132)</f>
        <v>626.807439570419</v>
      </c>
      <c r="H1132" s="5">
        <f>E1132+F1132+G1132</f>
        <v>1377.5416144945684</v>
      </c>
      <c r="I1132" s="5">
        <f>MIN(H1132,FARMER_HRS)</f>
        <v>720</v>
      </c>
      <c r="J1132" s="5">
        <f>MAX(0,H1132-FARMER_HRS)</f>
        <v>657.54161449456842</v>
      </c>
      <c r="K1132" s="2">
        <f>I1132*FARMER_RATE+J1132*TEMP_WORKER_RATE</f>
        <v>36415.653029419591</v>
      </c>
      <c r="L1132" s="2">
        <f>A1132*PRICE_TOM+B1132*PRICE_CAR+C1132*PRICE_MES</f>
        <v>72610</v>
      </c>
      <c r="M1132" s="2">
        <f>A1132*FERT_BED_TOM+B1132*FERT_BED_CAR+C1132*FERT_BED_MES</f>
        <v>18040</v>
      </c>
      <c r="N1132" s="6">
        <f>IF(AND(D1132&lt;=TOTAL_BEDS,J1132&lt;=TEMP_WORKER_MAX*TEMP_WORKER_HRS),1,0)</f>
        <v>1</v>
      </c>
      <c r="O1132" s="2">
        <f>L1132-M1132-K1132-FIXED_COSTS</f>
        <v>-1845.6530294195909</v>
      </c>
      <c r="P1132" s="2">
        <f>IF(N1132=1,O1132,"")</f>
        <v>-1845.6530294195909</v>
      </c>
    </row>
    <row r="1133">
      <c r="A1133" s="6">
        <v>1</v>
      </c>
      <c r="B1133" s="6">
        <v>15</v>
      </c>
      <c r="C1133" s="6">
        <v>13</v>
      </c>
      <c r="D1133" s="6">
        <f>A1133+B1133+C1133</f>
        <v>29</v>
      </c>
      <c r="E1133" s="5">
        <f>IF(A1133=0,0,A1133*LABOR_HRS_WK_TOM*SEASON_WEEKS*(1+DIM_PCT_TOM)^A1133)</f>
        <v>99.000000000000014</v>
      </c>
      <c r="F1133" s="5">
        <f>IF(B1133=0,0,B1133*LABOR_HRS_WK_CAR*SEASON_WEEKS*(1+DIM_PCT_CAR)^B1133)</f>
        <v>651.73417492414933</v>
      </c>
      <c r="G1133" s="5">
        <f>IF(C1133=0,0,C1133*LABOR_HRS_WK_MES*SEASON_WEEKS*(1+DIM_PCT_MES)^C1133)</f>
        <v>687.52941027880331</v>
      </c>
      <c r="H1133" s="5">
        <f>E1133+F1133+G1133</f>
        <v>1438.2635852029525</v>
      </c>
      <c r="I1133" s="5">
        <f>MIN(H1133,FARMER_HRS)</f>
        <v>720</v>
      </c>
      <c r="J1133" s="5">
        <f>MAX(0,H1133-FARMER_HRS)</f>
        <v>718.26358520295253</v>
      </c>
      <c r="K1133" s="2">
        <f>I1133*FARMER_RATE+J1133*TEMP_WORKER_RATE</f>
        <v>37469.853909773483</v>
      </c>
      <c r="L1133" s="2">
        <f>A1133*PRICE_TOM+B1133*PRICE_CAR+C1133*PRICE_MES</f>
        <v>75310</v>
      </c>
      <c r="M1133" s="2">
        <f>A1133*FERT_BED_TOM+B1133*FERT_BED_CAR+C1133*FERT_BED_MES</f>
        <v>18920</v>
      </c>
      <c r="N1133" s="6">
        <f>IF(AND(D1133&lt;=TOTAL_BEDS,J1133&lt;=TEMP_WORKER_MAX*TEMP_WORKER_HRS),1,0)</f>
        <v>1</v>
      </c>
      <c r="O1133" s="2">
        <f>L1133-M1133-K1133-FIXED_COSTS</f>
        <v>-1079.8539097734829</v>
      </c>
      <c r="P1133" s="2">
        <f>IF(N1133=1,O1133,"")</f>
        <v>-1079.8539097734829</v>
      </c>
    </row>
    <row r="1134">
      <c r="A1134" s="6">
        <v>1</v>
      </c>
      <c r="B1134" s="6">
        <v>15</v>
      </c>
      <c r="C1134" s="6">
        <v>14</v>
      </c>
      <c r="D1134" s="6">
        <f>A1134+B1134+C1134</f>
        <v>30</v>
      </c>
      <c r="E1134" s="5">
        <f>IF(A1134=0,0,A1134*LABOR_HRS_WK_TOM*SEASON_WEEKS*(1+DIM_PCT_TOM)^A1134)</f>
        <v>99.000000000000014</v>
      </c>
      <c r="F1134" s="5">
        <f>IF(B1134=0,0,B1134*LABOR_HRS_WK_CAR*SEASON_WEEKS*(1+DIM_PCT_CAR)^B1134)</f>
        <v>651.73417492414933</v>
      </c>
      <c r="G1134" s="5">
        <f>IF(C1134=0,0,C1134*LABOR_HRS_WK_MES*SEASON_WEEKS*(1+DIM_PCT_MES)^C1134)</f>
        <v>749.67149159246435</v>
      </c>
      <c r="H1134" s="5">
        <f>E1134+F1134+G1134</f>
        <v>1500.4056665166136</v>
      </c>
      <c r="I1134" s="5">
        <f>MIN(H1134,FARMER_HRS)</f>
        <v>720</v>
      </c>
      <c r="J1134" s="5">
        <f>MAX(0,H1134-FARMER_HRS)</f>
        <v>780.40566651661356</v>
      </c>
      <c r="K1134" s="2">
        <f>I1134*FARMER_RATE+J1134*TEMP_WORKER_RATE</f>
        <v>38548.709488135653</v>
      </c>
      <c r="L1134" s="2">
        <f>A1134*PRICE_TOM+B1134*PRICE_CAR+C1134*PRICE_MES</f>
        <v>78010</v>
      </c>
      <c r="M1134" s="2">
        <f>A1134*FERT_BED_TOM+B1134*FERT_BED_CAR+C1134*FERT_BED_MES</f>
        <v>19800</v>
      </c>
      <c r="N1134" s="6">
        <f>IF(AND(D1134&lt;=TOTAL_BEDS,J1134&lt;=TEMP_WORKER_MAX*TEMP_WORKER_HRS),1,0)</f>
        <v>1</v>
      </c>
      <c r="O1134" s="2">
        <f>L1134-M1134-K1134-FIXED_COSTS</f>
        <v>-338.70948813565337</v>
      </c>
      <c r="P1134" s="2">
        <f>IF(N1134=1,O1134,"")</f>
        <v>-338.70948813565337</v>
      </c>
    </row>
    <row r="1135">
      <c r="A1135" s="6">
        <v>1</v>
      </c>
      <c r="B1135" s="6">
        <v>15</v>
      </c>
      <c r="C1135" s="6">
        <v>15</v>
      </c>
      <c r="D1135" s="6">
        <f>A1135+B1135+C1135</f>
        <v>31</v>
      </c>
      <c r="E1135" s="5">
        <f>IF(A1135=0,0,A1135*LABOR_HRS_WK_TOM*SEASON_WEEKS*(1+DIM_PCT_TOM)^A1135)</f>
        <v>99.000000000000014</v>
      </c>
      <c r="F1135" s="5">
        <f>IF(B1135=0,0,B1135*LABOR_HRS_WK_CAR*SEASON_WEEKS*(1+DIM_PCT_CAR)^B1135)</f>
        <v>651.73417492414933</v>
      </c>
      <c r="G1135" s="5">
        <f>IF(C1135=0,0,C1135*LABOR_HRS_WK_MES*SEASON_WEEKS*(1+DIM_PCT_MES)^C1135)</f>
        <v>813.25969846861074</v>
      </c>
      <c r="H1135" s="5">
        <f>E1135+F1135+G1135</f>
        <v>1563.9938733927602</v>
      </c>
      <c r="I1135" s="5">
        <f>MIN(H1135,FARMER_HRS)</f>
        <v>720</v>
      </c>
      <c r="J1135" s="5">
        <f>MAX(0,H1135-FARMER_HRS)</f>
        <v>843.99387339276018</v>
      </c>
      <c r="K1135" s="2">
        <f>I1135*FARMER_RATE+J1135*TEMP_WORKER_RATE</f>
        <v>39652.671413068754</v>
      </c>
      <c r="L1135" s="2">
        <f>A1135*PRICE_TOM+B1135*PRICE_CAR+C1135*PRICE_MES</f>
        <v>80710</v>
      </c>
      <c r="M1135" s="2">
        <f>A1135*FERT_BED_TOM+B1135*FERT_BED_CAR+C1135*FERT_BED_MES</f>
        <v>20680</v>
      </c>
      <c r="N1135" s="6">
        <f>IF(AND(D1135&lt;=TOTAL_BEDS,J1135&lt;=TEMP_WORKER_MAX*TEMP_WORKER_HRS),1,0)</f>
        <v>1</v>
      </c>
      <c r="O1135" s="2">
        <f>L1135-M1135-K1135-FIXED_COSTS</f>
        <v>377.32858693124581</v>
      </c>
      <c r="P1135" s="2">
        <f>IF(N1135=1,O1135,"")</f>
        <v>377.32858693124581</v>
      </c>
    </row>
    <row r="1136">
      <c r="A1136" s="6">
        <v>1</v>
      </c>
      <c r="B1136" s="6">
        <v>15</v>
      </c>
      <c r="C1136" s="6">
        <v>16</v>
      </c>
      <c r="D1136" s="6">
        <f>A1136+B1136+C1136</f>
        <v>32</v>
      </c>
      <c r="E1136" s="5">
        <f>IF(A1136=0,0,A1136*LABOR_HRS_WK_TOM*SEASON_WEEKS*(1+DIM_PCT_TOM)^A1136)</f>
        <v>99.000000000000014</v>
      </c>
      <c r="F1136" s="5">
        <f>IF(B1136=0,0,B1136*LABOR_HRS_WK_CAR*SEASON_WEEKS*(1+DIM_PCT_CAR)^B1136)</f>
        <v>651.73417492414933</v>
      </c>
      <c r="G1136" s="5">
        <f>IF(C1136=0,0,C1136*LABOR_HRS_WK_MES*SEASON_WEEKS*(1+DIM_PCT_MES)^C1136)</f>
        <v>878.32047434609967</v>
      </c>
      <c r="H1136" s="5">
        <f>E1136+F1136+G1136</f>
        <v>1629.054649270249</v>
      </c>
      <c r="I1136" s="5">
        <f>MIN(H1136,FARMER_HRS)</f>
        <v>720</v>
      </c>
      <c r="J1136" s="5">
        <f>MAX(0,H1136-FARMER_HRS)</f>
        <v>909.054649270249</v>
      </c>
      <c r="K1136" s="2">
        <f>I1136*FARMER_RATE+J1136*TEMP_WORKER_RATE</f>
        <v>40782.198772052936</v>
      </c>
      <c r="L1136" s="2">
        <f>A1136*PRICE_TOM+B1136*PRICE_CAR+C1136*PRICE_MES</f>
        <v>83410</v>
      </c>
      <c r="M1136" s="2">
        <f>A1136*FERT_BED_TOM+B1136*FERT_BED_CAR+C1136*FERT_BED_MES</f>
        <v>21560</v>
      </c>
      <c r="N1136" s="6">
        <f>IF(AND(D1136&lt;=TOTAL_BEDS,J1136&lt;=TEMP_WORKER_MAX*TEMP_WORKER_HRS),1,0)</f>
        <v>1</v>
      </c>
      <c r="O1136" s="2">
        <f>L1136-M1136-K1136-FIXED_COSTS</f>
        <v>1067.801227947064</v>
      </c>
      <c r="P1136" s="2">
        <f>IF(N1136=1,O1136,"")</f>
        <v>1067.801227947064</v>
      </c>
    </row>
    <row r="1137">
      <c r="A1137" s="6">
        <v>1</v>
      </c>
      <c r="B1137" s="6">
        <v>15</v>
      </c>
      <c r="C1137" s="6">
        <v>17</v>
      </c>
      <c r="D1137" s="6">
        <f>A1137+B1137+C1137</f>
        <v>33</v>
      </c>
      <c r="E1137" s="5">
        <f>IF(A1137=0,0,A1137*LABOR_HRS_WK_TOM*SEASON_WEEKS*(1+DIM_PCT_TOM)^A1137)</f>
        <v>99.000000000000014</v>
      </c>
      <c r="F1137" s="5">
        <f>IF(B1137=0,0,B1137*LABOR_HRS_WK_CAR*SEASON_WEEKS*(1+DIM_PCT_CAR)^B1137)</f>
        <v>651.73417492414933</v>
      </c>
      <c r="G1137" s="5">
        <f>IF(C1137=0,0,C1137*LABOR_HRS_WK_MES*SEASON_WEEKS*(1+DIM_PCT_MES)^C1137)</f>
        <v>944.88069779263992</v>
      </c>
      <c r="H1137" s="5">
        <f>E1137+F1137+G1137</f>
        <v>1695.6148727167893</v>
      </c>
      <c r="I1137" s="5">
        <f>MIN(H1137,FARMER_HRS)</f>
        <v>720</v>
      </c>
      <c r="J1137" s="5">
        <f>MAX(0,H1137-FARMER_HRS)</f>
        <v>975.61487271678925</v>
      </c>
      <c r="K1137" s="2">
        <f>I1137*FARMER_RATE+J1137*TEMP_WORKER_RATE</f>
        <v>41937.7582068887</v>
      </c>
      <c r="L1137" s="2">
        <f>A1137*PRICE_TOM+B1137*PRICE_CAR+C1137*PRICE_MES</f>
        <v>86110</v>
      </c>
      <c r="M1137" s="2">
        <f>A1137*FERT_BED_TOM+B1137*FERT_BED_CAR+C1137*FERT_BED_MES</f>
        <v>22440</v>
      </c>
      <c r="N1137" s="6">
        <f>IF(AND(D1137&lt;=TOTAL_BEDS,J1137&lt;=TEMP_WORKER_MAX*TEMP_WORKER_HRS),1,0)</f>
        <v>1</v>
      </c>
      <c r="O1137" s="2">
        <f>L1137-M1137-K1137-FIXED_COSTS</f>
        <v>1732.2417931113014</v>
      </c>
      <c r="P1137" s="2">
        <f>IF(N1137=1,O1137,"")</f>
        <v>1732.2417931113014</v>
      </c>
    </row>
    <row r="1138">
      <c r="A1138" s="6">
        <v>1</v>
      </c>
      <c r="B1138" s="6">
        <v>15</v>
      </c>
      <c r="C1138" s="6">
        <v>18</v>
      </c>
      <c r="D1138" s="6">
        <f>A1138+B1138+C1138</f>
        <v>34</v>
      </c>
      <c r="E1138" s="5">
        <f>IF(A1138=0,0,A1138*LABOR_HRS_WK_TOM*SEASON_WEEKS*(1+DIM_PCT_TOM)^A1138)</f>
        <v>99.000000000000014</v>
      </c>
      <c r="F1138" s="5">
        <f>IF(B1138=0,0,B1138*LABOR_HRS_WK_CAR*SEASON_WEEKS*(1+DIM_PCT_CAR)^B1138)</f>
        <v>651.73417492414933</v>
      </c>
      <c r="G1138" s="5">
        <f>IF(C1138=0,0,C1138*LABOR_HRS_WK_MES*SEASON_WEEKS*(1+DIM_PCT_MES)^C1138)</f>
        <v>1012.9676892512272</v>
      </c>
      <c r="H1138" s="5">
        <f>E1138+F1138+G1138</f>
        <v>1763.7018641753766</v>
      </c>
      <c r="I1138" s="5">
        <f>MIN(H1138,FARMER_HRS)</f>
        <v>720</v>
      </c>
      <c r="J1138" s="5">
        <f>MAX(0,H1138-FARMER_HRS)</f>
        <v>1043.7018641753766</v>
      </c>
      <c r="K1138" s="2">
        <f>I1138*FARMER_RATE+J1138*TEMP_WORKER_RATE</f>
        <v>43119.824030822507</v>
      </c>
      <c r="L1138" s="2">
        <f>A1138*PRICE_TOM+B1138*PRICE_CAR+C1138*PRICE_MES</f>
        <v>88810</v>
      </c>
      <c r="M1138" s="2">
        <f>A1138*FERT_BED_TOM+B1138*FERT_BED_CAR+C1138*FERT_BED_MES</f>
        <v>23320</v>
      </c>
      <c r="N1138" s="6">
        <f>IF(AND(D1138&lt;=TOTAL_BEDS,J1138&lt;=TEMP_WORKER_MAX*TEMP_WORKER_HRS),1,0)</f>
        <v>1</v>
      </c>
      <c r="O1138" s="2">
        <f>L1138-M1138-K1138-FIXED_COSTS</f>
        <v>2370.1759691774932</v>
      </c>
      <c r="P1138" s="2">
        <f>IF(N1138=1,O1138,"")</f>
        <v>2370.1759691774932</v>
      </c>
    </row>
    <row r="1139">
      <c r="A1139" s="6">
        <v>1</v>
      </c>
      <c r="B1139" s="6">
        <v>15</v>
      </c>
      <c r="C1139" s="6">
        <v>19</v>
      </c>
      <c r="D1139" s="6">
        <f>A1139+B1139+C1139</f>
        <v>35</v>
      </c>
      <c r="E1139" s="5">
        <f>IF(A1139=0,0,A1139*LABOR_HRS_WK_TOM*SEASON_WEEKS*(1+DIM_PCT_TOM)^A1139)</f>
        <v>99.000000000000014</v>
      </c>
      <c r="F1139" s="5">
        <f>IF(B1139=0,0,B1139*LABOR_HRS_WK_CAR*SEASON_WEEKS*(1+DIM_PCT_CAR)^B1139)</f>
        <v>651.73417492414933</v>
      </c>
      <c r="G1139" s="5">
        <f>IF(C1139=0,0,C1139*LABOR_HRS_WK_MES*SEASON_WEEKS*(1+DIM_PCT_MES)^C1139)</f>
        <v>1082.6092178872491</v>
      </c>
      <c r="H1139" s="5">
        <f>E1139+F1139+G1139</f>
        <v>1833.3433928113984</v>
      </c>
      <c r="I1139" s="5">
        <f>MIN(H1139,FARMER_HRS)</f>
        <v>720</v>
      </c>
      <c r="J1139" s="5">
        <f>MAX(0,H1139-FARMER_HRS)</f>
        <v>1113.3433928113984</v>
      </c>
      <c r="K1139" s="2">
        <f>I1139*FARMER_RATE+J1139*TEMP_WORKER_RATE</f>
        <v>44328.878347420112</v>
      </c>
      <c r="L1139" s="2">
        <f>A1139*PRICE_TOM+B1139*PRICE_CAR+C1139*PRICE_MES</f>
        <v>91510</v>
      </c>
      <c r="M1139" s="2">
        <f>A1139*FERT_BED_TOM+B1139*FERT_BED_CAR+C1139*FERT_BED_MES</f>
        <v>24200</v>
      </c>
      <c r="N1139" s="6">
        <f>IF(AND(D1139&lt;=TOTAL_BEDS,J1139&lt;=TEMP_WORKER_MAX*TEMP_WORKER_HRS),1,0)</f>
        <v>1</v>
      </c>
      <c r="O1139" s="2">
        <f>L1139-M1139-K1139-FIXED_COSTS</f>
        <v>2981.1216525798882</v>
      </c>
      <c r="P1139" s="2">
        <f>IF(N1139=1,O1139,"")</f>
        <v>2981.1216525798882</v>
      </c>
    </row>
    <row r="1140">
      <c r="A1140" s="6">
        <v>1</v>
      </c>
      <c r="B1140" s="6">
        <v>15</v>
      </c>
      <c r="C1140" s="6">
        <v>20</v>
      </c>
      <c r="D1140" s="6">
        <f>A1140+B1140+C1140</f>
        <v>36</v>
      </c>
      <c r="E1140" s="5">
        <f>IF(A1140=0,0,A1140*LABOR_HRS_WK_TOM*SEASON_WEEKS*(1+DIM_PCT_TOM)^A1140)</f>
        <v>99.000000000000014</v>
      </c>
      <c r="F1140" s="5">
        <f>IF(B1140=0,0,B1140*LABOR_HRS_WK_CAR*SEASON_WEEKS*(1+DIM_PCT_CAR)^B1140)</f>
        <v>651.73417492414933</v>
      </c>
      <c r="G1140" s="5">
        <f>IF(C1140=0,0,C1140*LABOR_HRS_WK_MES*SEASON_WEEKS*(1+DIM_PCT_MES)^C1140)</f>
        <v>1153.8335085377259</v>
      </c>
      <c r="H1140" s="5">
        <f>E1140+F1140+G1140</f>
        <v>1904.5676834618753</v>
      </c>
      <c r="I1140" s="5">
        <f>MIN(H1140,FARMER_HRS)</f>
        <v>720</v>
      </c>
      <c r="J1140" s="5">
        <f>MAX(0,H1140-FARMER_HRS)</f>
        <v>1184.5676834618753</v>
      </c>
      <c r="K1140" s="2">
        <f>I1140*FARMER_RATE+J1140*TEMP_WORKER_RATE</f>
        <v>45565.411171213113</v>
      </c>
      <c r="L1140" s="2">
        <f>A1140*PRICE_TOM+B1140*PRICE_CAR+C1140*PRICE_MES</f>
        <v>94210</v>
      </c>
      <c r="M1140" s="2">
        <f>A1140*FERT_BED_TOM+B1140*FERT_BED_CAR+C1140*FERT_BED_MES</f>
        <v>25080</v>
      </c>
      <c r="N1140" s="6">
        <f>IF(AND(D1140&lt;=TOTAL_BEDS,J1140&lt;=TEMP_WORKER_MAX*TEMP_WORKER_HRS),1,0)</f>
        <v>1</v>
      </c>
      <c r="O1140" s="2">
        <f>L1140-M1140-K1140-FIXED_COSTS</f>
        <v>3564.5888287868875</v>
      </c>
      <c r="P1140" s="2">
        <f>IF(N1140=1,O1140,"")</f>
        <v>3564.5888287868875</v>
      </c>
    </row>
    <row r="1141">
      <c r="A1141" s="6">
        <v>1</v>
      </c>
      <c r="B1141" s="6">
        <v>15</v>
      </c>
      <c r="C1141" s="6">
        <v>21</v>
      </c>
      <c r="D1141" s="6">
        <f>A1141+B1141+C1141</f>
        <v>37</v>
      </c>
      <c r="E1141" s="5">
        <f>IF(A1141=0,0,A1141*LABOR_HRS_WK_TOM*SEASON_WEEKS*(1+DIM_PCT_TOM)^A1141)</f>
        <v>99.000000000000014</v>
      </c>
      <c r="F1141" s="5">
        <f>IF(B1141=0,0,B1141*LABOR_HRS_WK_CAR*SEASON_WEEKS*(1+DIM_PCT_CAR)^B1141)</f>
        <v>651.73417492414933</v>
      </c>
      <c r="G1141" s="5">
        <f>IF(C1141=0,0,C1141*LABOR_HRS_WK_MES*SEASON_WEEKS*(1+DIM_PCT_MES)^C1141)</f>
        <v>1226.6692487641699</v>
      </c>
      <c r="H1141" s="5">
        <f>E1141+F1141+G1141</f>
        <v>1977.4034236883192</v>
      </c>
      <c r="I1141" s="5">
        <f>MIN(H1141,FARMER_HRS)</f>
        <v>720</v>
      </c>
      <c r="J1141" s="5">
        <f>MAX(0,H1141-FARMER_HRS)</f>
        <v>1257.4034236883192</v>
      </c>
      <c r="K1141" s="2">
        <f>I1141*FARMER_RATE+J1141*TEMP_WORKER_RATE</f>
        <v>46829.92055014443</v>
      </c>
      <c r="L1141" s="2">
        <f>A1141*PRICE_TOM+B1141*PRICE_CAR+C1141*PRICE_MES</f>
        <v>96910</v>
      </c>
      <c r="M1141" s="2">
        <f>A1141*FERT_BED_TOM+B1141*FERT_BED_CAR+C1141*FERT_BED_MES</f>
        <v>25960</v>
      </c>
      <c r="N1141" s="6">
        <f>IF(AND(D1141&lt;=TOTAL_BEDS,J1141&lt;=TEMP_WORKER_MAX*TEMP_WORKER_HRS),1,0)</f>
        <v>1</v>
      </c>
      <c r="O1141" s="2">
        <f>L1141-M1141-K1141-FIXED_COSTS</f>
        <v>4120.07944985557</v>
      </c>
      <c r="P1141" s="2">
        <f>IF(N1141=1,O1141,"")</f>
        <v>4120.07944985557</v>
      </c>
    </row>
    <row r="1142">
      <c r="A1142" s="6">
        <v>1</v>
      </c>
      <c r="B1142" s="6">
        <v>15</v>
      </c>
      <c r="C1142" s="6">
        <v>22</v>
      </c>
      <c r="D1142" s="6">
        <f>A1142+B1142+C1142</f>
        <v>38</v>
      </c>
      <c r="E1142" s="5">
        <f>IF(A1142=0,0,A1142*LABOR_HRS_WK_TOM*SEASON_WEEKS*(1+DIM_PCT_TOM)^A1142)</f>
        <v>99.000000000000014</v>
      </c>
      <c r="F1142" s="5">
        <f>IF(B1142=0,0,B1142*LABOR_HRS_WK_CAR*SEASON_WEEKS*(1+DIM_PCT_CAR)^B1142)</f>
        <v>651.73417492414933</v>
      </c>
      <c r="G1142" s="5">
        <f>IF(C1142=0,0,C1142*LABOR_HRS_WK_MES*SEASON_WEEKS*(1+DIM_PCT_MES)^C1142)</f>
        <v>1301.1455960105659</v>
      </c>
      <c r="H1142" s="5">
        <f>E1142+F1142+G1142</f>
        <v>2051.8797709347155</v>
      </c>
      <c r="I1142" s="5">
        <f>MIN(H1142,FARMER_HRS)</f>
        <v>720</v>
      </c>
      <c r="J1142" s="5">
        <f>MAX(0,H1142-FARMER_HRS)</f>
        <v>1331.8797709347155</v>
      </c>
      <c r="K1142" s="2">
        <f>I1142*FARMER_RATE+J1142*TEMP_WORKER_RATE</f>
        <v>48122.912689838806</v>
      </c>
      <c r="L1142" s="2">
        <f>A1142*PRICE_TOM+B1142*PRICE_CAR+C1142*PRICE_MES</f>
        <v>99610</v>
      </c>
      <c r="M1142" s="2">
        <f>A1142*FERT_BED_TOM+B1142*FERT_BED_CAR+C1142*FERT_BED_MES</f>
        <v>26840</v>
      </c>
      <c r="N1142" s="6">
        <f>IF(AND(D1142&lt;=TOTAL_BEDS,J1142&lt;=TEMP_WORKER_MAX*TEMP_WORKER_HRS),1,0)</f>
        <v>1</v>
      </c>
      <c r="O1142" s="2">
        <f>L1142-M1142-K1142-FIXED_COSTS</f>
        <v>4647.0873101611942</v>
      </c>
      <c r="P1142" s="2">
        <f>IF(N1142=1,O1142,"")</f>
        <v>4647.0873101611942</v>
      </c>
    </row>
    <row r="1143">
      <c r="A1143" s="6">
        <v>1</v>
      </c>
      <c r="B1143" s="6">
        <v>15</v>
      </c>
      <c r="C1143" s="6">
        <v>23</v>
      </c>
      <c r="D1143" s="6">
        <f>A1143+B1143+C1143</f>
        <v>39</v>
      </c>
      <c r="E1143" s="5">
        <f>IF(A1143=0,0,A1143*LABOR_HRS_WK_TOM*SEASON_WEEKS*(1+DIM_PCT_TOM)^A1143)</f>
        <v>99.000000000000014</v>
      </c>
      <c r="F1143" s="5">
        <f>IF(B1143=0,0,B1143*LABOR_HRS_WK_CAR*SEASON_WEEKS*(1+DIM_PCT_CAR)^B1143)</f>
        <v>651.73417492414933</v>
      </c>
      <c r="G1143" s="5">
        <f>IF(C1143=0,0,C1143*LABOR_HRS_WK_MES*SEASON_WEEKS*(1+DIM_PCT_MES)^C1143)</f>
        <v>1377.2921848680023</v>
      </c>
      <c r="H1143" s="5">
        <f>E1143+F1143+G1143</f>
        <v>2128.0263597921517</v>
      </c>
      <c r="I1143" s="5">
        <f>MIN(H1143,FARMER_HRS)</f>
        <v>720</v>
      </c>
      <c r="J1143" s="5">
        <f>MAX(0,H1143-FARMER_HRS)</f>
        <v>1408.0263597921517</v>
      </c>
      <c r="K1143" s="2">
        <f>I1143*FARMER_RATE+J1143*TEMP_WORKER_RATE</f>
        <v>49444.902079724852</v>
      </c>
      <c r="L1143" s="2">
        <f>A1143*PRICE_TOM+B1143*PRICE_CAR+C1143*PRICE_MES</f>
        <v>102310</v>
      </c>
      <c r="M1143" s="2">
        <f>A1143*FERT_BED_TOM+B1143*FERT_BED_CAR+C1143*FERT_BED_MES</f>
        <v>27720</v>
      </c>
      <c r="N1143" s="6">
        <f>IF(AND(D1143&lt;=TOTAL_BEDS,J1143&lt;=TEMP_WORKER_MAX*TEMP_WORKER_HRS),1,0)</f>
        <v>1</v>
      </c>
      <c r="O1143" s="2">
        <f>L1143-M1143-K1143-FIXED_COSTS</f>
        <v>5145.0979202751478</v>
      </c>
      <c r="P1143" s="2">
        <f>IF(N1143=1,O1143,"")</f>
        <v>5145.0979202751478</v>
      </c>
    </row>
    <row r="1144">
      <c r="A1144" s="6">
        <v>1</v>
      </c>
      <c r="B1144" s="6">
        <v>15</v>
      </c>
      <c r="C1144" s="6">
        <v>24</v>
      </c>
      <c r="D1144" s="6">
        <f>A1144+B1144+C1144</f>
        <v>40</v>
      </c>
      <c r="E1144" s="5">
        <f>IF(A1144=0,0,A1144*LABOR_HRS_WK_TOM*SEASON_WEEKS*(1+DIM_PCT_TOM)^A1144)</f>
        <v>99.000000000000014</v>
      </c>
      <c r="F1144" s="5">
        <f>IF(B1144=0,0,B1144*LABOR_HRS_WK_CAR*SEASON_WEEKS*(1+DIM_PCT_CAR)^B1144)</f>
        <v>651.73417492414933</v>
      </c>
      <c r="G1144" s="5">
        <f>IF(C1144=0,0,C1144*LABOR_HRS_WK_MES*SEASON_WEEKS*(1+DIM_PCT_MES)^C1144)</f>
        <v>1455.139134447498</v>
      </c>
      <c r="H1144" s="5">
        <f>E1144+F1144+G1144</f>
        <v>2205.8733093716473</v>
      </c>
      <c r="I1144" s="5">
        <f>MIN(H1144,FARMER_HRS)</f>
        <v>720</v>
      </c>
      <c r="J1144" s="5">
        <f>MAX(0,H1144-FARMER_HRS)</f>
        <v>1485.8733093716473</v>
      </c>
      <c r="K1144" s="2">
        <f>I1144*FARMER_RATE+J1144*TEMP_WORKER_RATE</f>
        <v>50796.411621035542</v>
      </c>
      <c r="L1144" s="2">
        <f>A1144*PRICE_TOM+B1144*PRICE_CAR+C1144*PRICE_MES</f>
        <v>105010</v>
      </c>
      <c r="M1144" s="2">
        <f>A1144*FERT_BED_TOM+B1144*FERT_BED_CAR+C1144*FERT_BED_MES</f>
        <v>28600</v>
      </c>
      <c r="N1144" s="6">
        <f>IF(AND(D1144&lt;=TOTAL_BEDS,J1144&lt;=TEMP_WORKER_MAX*TEMP_WORKER_HRS),1,0)</f>
        <v>1</v>
      </c>
      <c r="O1144" s="2">
        <f>L1144-M1144-K1144-FIXED_COSTS</f>
        <v>5613.5883789644577</v>
      </c>
      <c r="P1144" s="2">
        <f>IF(N1144=1,O1144,"")</f>
        <v>5613.5883789644577</v>
      </c>
    </row>
    <row r="1145">
      <c r="A1145" s="6">
        <v>1</v>
      </c>
      <c r="B1145" s="6">
        <v>15</v>
      </c>
      <c r="C1145" s="6">
        <v>25</v>
      </c>
      <c r="D1145" s="6">
        <f>A1145+B1145+C1145</f>
        <v>41</v>
      </c>
      <c r="E1145" s="5">
        <f>IF(A1145=0,0,A1145*LABOR_HRS_WK_TOM*SEASON_WEEKS*(1+DIM_PCT_TOM)^A1145)</f>
        <v>99.000000000000014</v>
      </c>
      <c r="F1145" s="5">
        <f>IF(B1145=0,0,B1145*LABOR_HRS_WK_CAR*SEASON_WEEKS*(1+DIM_PCT_CAR)^B1145)</f>
        <v>651.73417492414933</v>
      </c>
      <c r="G1145" s="5">
        <f>IF(C1145=0,0,C1145*LABOR_HRS_WK_MES*SEASON_WEEKS*(1+DIM_PCT_MES)^C1145)</f>
        <v>1534.7170558625955</v>
      </c>
      <c r="H1145" s="5">
        <f>E1145+F1145+G1145</f>
        <v>2285.4512307867449</v>
      </c>
      <c r="I1145" s="5">
        <f>MIN(H1145,FARMER_HRS)</f>
        <v>720</v>
      </c>
      <c r="J1145" s="5">
        <f>MAX(0,H1145-FARMER_HRS)</f>
        <v>1565.4512307867449</v>
      </c>
      <c r="K1145" s="2">
        <f>I1145*FARMER_RATE+J1145*TEMP_WORKER_RATE</f>
        <v>52177.97275671432</v>
      </c>
      <c r="L1145" s="2">
        <f>A1145*PRICE_TOM+B1145*PRICE_CAR+C1145*PRICE_MES</f>
        <v>107710</v>
      </c>
      <c r="M1145" s="2">
        <f>A1145*FERT_BED_TOM+B1145*FERT_BED_CAR+C1145*FERT_BED_MES</f>
        <v>29480</v>
      </c>
      <c r="N1145" s="6">
        <f>IF(AND(D1145&lt;=TOTAL_BEDS,J1145&lt;=TEMP_WORKER_MAX*TEMP_WORKER_HRS),1,0)</f>
        <v>1</v>
      </c>
      <c r="O1145" s="2">
        <f>L1145-M1145-K1145-FIXED_COSTS</f>
        <v>6052.02724328568</v>
      </c>
      <c r="P1145" s="2">
        <f>IF(N1145=1,O1145,"")</f>
        <v>6052.02724328568</v>
      </c>
    </row>
    <row r="1146">
      <c r="A1146" s="6">
        <v>1</v>
      </c>
      <c r="B1146" s="6">
        <v>15</v>
      </c>
      <c r="C1146" s="6">
        <v>26</v>
      </c>
      <c r="D1146" s="6">
        <f>A1146+B1146+C1146</f>
        <v>42</v>
      </c>
      <c r="E1146" s="5">
        <f>IF(A1146=0,0,A1146*LABOR_HRS_WK_TOM*SEASON_WEEKS*(1+DIM_PCT_TOM)^A1146)</f>
        <v>99.000000000000014</v>
      </c>
      <c r="F1146" s="5">
        <f>IF(B1146=0,0,B1146*LABOR_HRS_WK_CAR*SEASON_WEEKS*(1+DIM_PCT_CAR)^B1146)</f>
        <v>651.73417492414933</v>
      </c>
      <c r="G1146" s="5">
        <f>IF(C1146=0,0,C1146*LABOR_HRS_WK_MES*SEASON_WEEKS*(1+DIM_PCT_MES)^C1146)</f>
        <v>1616.0570598233128</v>
      </c>
      <c r="H1146" s="5">
        <f>E1146+F1146+G1146</f>
        <v>2366.7912347474621</v>
      </c>
      <c r="I1146" s="5">
        <f>MIN(H1146,FARMER_HRS)</f>
        <v>720</v>
      </c>
      <c r="J1146" s="5">
        <f>MAX(0,H1146-FARMER_HRS)</f>
        <v>1646.7912347474621</v>
      </c>
      <c r="K1146" s="2">
        <f>I1146*FARMER_RATE+J1146*TEMP_WORKER_RATE</f>
        <v>53590.12560325455</v>
      </c>
      <c r="L1146" s="2">
        <f>A1146*PRICE_TOM+B1146*PRICE_CAR+C1146*PRICE_MES</f>
        <v>110410</v>
      </c>
      <c r="M1146" s="2">
        <f>A1146*FERT_BED_TOM+B1146*FERT_BED_CAR+C1146*FERT_BED_MES</f>
        <v>30360</v>
      </c>
      <c r="N1146" s="6">
        <f>IF(AND(D1146&lt;=TOTAL_BEDS,J1146&lt;=TEMP_WORKER_MAX*TEMP_WORKER_HRS),1,0)</f>
        <v>1</v>
      </c>
      <c r="O1146" s="2">
        <f>L1146-M1146-K1146-FIXED_COSTS</f>
        <v>6459.87439674545</v>
      </c>
      <c r="P1146" s="2">
        <f>IF(N1146=1,O1146,"")</f>
        <v>6459.87439674545</v>
      </c>
    </row>
    <row r="1147">
      <c r="A1147" s="6">
        <v>1</v>
      </c>
      <c r="B1147" s="6">
        <v>15</v>
      </c>
      <c r="C1147" s="6">
        <v>27</v>
      </c>
      <c r="D1147" s="6">
        <f>A1147+B1147+C1147</f>
        <v>43</v>
      </c>
      <c r="E1147" s="5">
        <f>IF(A1147=0,0,A1147*LABOR_HRS_WK_TOM*SEASON_WEEKS*(1+DIM_PCT_TOM)^A1147)</f>
        <v>99.000000000000014</v>
      </c>
      <c r="F1147" s="5">
        <f>IF(B1147=0,0,B1147*LABOR_HRS_WK_CAR*SEASON_WEEKS*(1+DIM_PCT_CAR)^B1147)</f>
        <v>651.73417492414933</v>
      </c>
      <c r="G1147" s="5">
        <f>IF(C1147=0,0,C1147*LABOR_HRS_WK_MES*SEASON_WEEKS*(1+DIM_PCT_MES)^C1147)</f>
        <v>1699.19076434307</v>
      </c>
      <c r="H1147" s="5">
        <f>E1147+F1147+G1147</f>
        <v>2449.9249392672191</v>
      </c>
      <c r="I1147" s="5">
        <f>MIN(H1147,FARMER_HRS)</f>
        <v>720</v>
      </c>
      <c r="J1147" s="5">
        <f>MAX(0,H1147-FARMER_HRS)</f>
        <v>1729.9249392672191</v>
      </c>
      <c r="K1147" s="2">
        <f>I1147*FARMER_RATE+J1147*TEMP_WORKER_RATE</f>
        <v>55033.419084500332</v>
      </c>
      <c r="L1147" s="2">
        <f>A1147*PRICE_TOM+B1147*PRICE_CAR+C1147*PRICE_MES</f>
        <v>113110</v>
      </c>
      <c r="M1147" s="2">
        <f>A1147*FERT_BED_TOM+B1147*FERT_BED_CAR+C1147*FERT_BED_MES</f>
        <v>31240</v>
      </c>
      <c r="N1147" s="6">
        <f>IF(AND(D1147&lt;=TOTAL_BEDS,J1147&lt;=TEMP_WORKER_MAX*TEMP_WORKER_HRS),1,0)</f>
        <v>1</v>
      </c>
      <c r="O1147" s="2">
        <f>L1147-M1147-K1147-FIXED_COSTS</f>
        <v>6836.5809154996678</v>
      </c>
      <c r="P1147" s="2">
        <f>IF(N1147=1,O1147,"")</f>
        <v>6836.5809154996678</v>
      </c>
    </row>
    <row r="1148">
      <c r="A1148" s="6">
        <v>1</v>
      </c>
      <c r="B1148" s="6">
        <v>15</v>
      </c>
      <c r="C1148" s="6">
        <v>28</v>
      </c>
      <c r="D1148" s="6">
        <f>A1148+B1148+C1148</f>
        <v>44</v>
      </c>
      <c r="E1148" s="5">
        <f>IF(A1148=0,0,A1148*LABOR_HRS_WK_TOM*SEASON_WEEKS*(1+DIM_PCT_TOM)^A1148)</f>
        <v>99.000000000000014</v>
      </c>
      <c r="F1148" s="5">
        <f>IF(B1148=0,0,B1148*LABOR_HRS_WK_CAR*SEASON_WEEKS*(1+DIM_PCT_CAR)^B1148)</f>
        <v>651.73417492414933</v>
      </c>
      <c r="G1148" s="5">
        <f>IF(C1148=0,0,C1148*LABOR_HRS_WK_MES*SEASON_WEEKS*(1+DIM_PCT_MES)^C1148)</f>
        <v>1784.1503025602233</v>
      </c>
      <c r="H1148" s="5">
        <f>E1148+F1148+G1148</f>
        <v>2534.8844774843728</v>
      </c>
      <c r="I1148" s="5">
        <f>MIN(H1148,FARMER_HRS)</f>
        <v>720</v>
      </c>
      <c r="J1148" s="5">
        <f>MAX(0,H1148-FARMER_HRS)</f>
        <v>1814.8844774843728</v>
      </c>
      <c r="K1148" s="2">
        <f>I1148*FARMER_RATE+J1148*TEMP_WORKER_RATE</f>
        <v>56508.411067437031</v>
      </c>
      <c r="L1148" s="2">
        <f>A1148*PRICE_TOM+B1148*PRICE_CAR+C1148*PRICE_MES</f>
        <v>115810</v>
      </c>
      <c r="M1148" s="2">
        <f>A1148*FERT_BED_TOM+B1148*FERT_BED_CAR+C1148*FERT_BED_MES</f>
        <v>32120</v>
      </c>
      <c r="N1148" s="6">
        <f>IF(AND(D1148&lt;=TOTAL_BEDS,J1148&lt;=TEMP_WORKER_MAX*TEMP_WORKER_HRS),1,0)</f>
        <v>1</v>
      </c>
      <c r="O1148" s="2">
        <f>L1148-M1148-K1148-FIXED_COSTS</f>
        <v>7181.5889325629687</v>
      </c>
      <c r="P1148" s="2">
        <f>IF(N1148=1,O1148,"")</f>
        <v>7181.5889325629687</v>
      </c>
    </row>
    <row r="1149">
      <c r="A1149" s="6">
        <v>1</v>
      </c>
      <c r="B1149" s="6">
        <v>15</v>
      </c>
      <c r="C1149" s="6">
        <v>29</v>
      </c>
      <c r="D1149" s="6">
        <f>A1149+B1149+C1149</f>
        <v>45</v>
      </c>
      <c r="E1149" s="5">
        <f>IF(A1149=0,0,A1149*LABOR_HRS_WK_TOM*SEASON_WEEKS*(1+DIM_PCT_TOM)^A1149)</f>
        <v>99.000000000000014</v>
      </c>
      <c r="F1149" s="5">
        <f>IF(B1149=0,0,B1149*LABOR_HRS_WK_CAR*SEASON_WEEKS*(1+DIM_PCT_CAR)^B1149)</f>
        <v>651.73417492414933</v>
      </c>
      <c r="G1149" s="5">
        <f>IF(C1149=0,0,C1149*LABOR_HRS_WK_MES*SEASON_WEEKS*(1+DIM_PCT_MES)^C1149)</f>
        <v>1870.9683306758766</v>
      </c>
      <c r="H1149" s="5">
        <f>E1149+F1149+G1149</f>
        <v>2621.7025056000257</v>
      </c>
      <c r="I1149" s="5">
        <f>MIN(H1149,FARMER_HRS)</f>
        <v>720</v>
      </c>
      <c r="J1149" s="5">
        <f>MAX(0,H1149-FARMER_HRS)</f>
        <v>1901.7025056000257</v>
      </c>
      <c r="K1149" s="2">
        <f>I1149*FARMER_RATE+J1149*TEMP_WORKER_RATE</f>
        <v>58015.668500000444</v>
      </c>
      <c r="L1149" s="2">
        <f>A1149*PRICE_TOM+B1149*PRICE_CAR+C1149*PRICE_MES</f>
        <v>118510</v>
      </c>
      <c r="M1149" s="2">
        <f>A1149*FERT_BED_TOM+B1149*FERT_BED_CAR+C1149*FERT_BED_MES</f>
        <v>33000</v>
      </c>
      <c r="N1149" s="6">
        <f>IF(AND(D1149&lt;=TOTAL_BEDS,J1149&lt;=TEMP_WORKER_MAX*TEMP_WORKER_HRS),1,0)</f>
        <v>1</v>
      </c>
      <c r="O1149" s="2">
        <f>L1149-M1149-K1149-FIXED_COSTS</f>
        <v>7494.3314999995564</v>
      </c>
      <c r="P1149" s="2">
        <f>IF(N1149=1,O1149,"")</f>
        <v>7494.3314999995564</v>
      </c>
    </row>
    <row r="1150">
      <c r="A1150" s="6">
        <v>1</v>
      </c>
      <c r="B1150" s="6">
        <v>15</v>
      </c>
      <c r="C1150" s="6">
        <v>30</v>
      </c>
      <c r="D1150" s="6">
        <f>A1150+B1150+C1150</f>
        <v>46</v>
      </c>
      <c r="E1150" s="5">
        <f>IF(A1150=0,0,A1150*LABOR_HRS_WK_TOM*SEASON_WEEKS*(1+DIM_PCT_TOM)^A1150)</f>
        <v>99.000000000000014</v>
      </c>
      <c r="F1150" s="5">
        <f>IF(B1150=0,0,B1150*LABOR_HRS_WK_CAR*SEASON_WEEKS*(1+DIM_PCT_CAR)^B1150)</f>
        <v>651.73417492414933</v>
      </c>
      <c r="G1150" s="5">
        <f>IF(C1150=0,0,C1150*LABOR_HRS_WK_MES*SEASON_WEEKS*(1+DIM_PCT_MES)^C1150)</f>
        <v>1959.6780360096466</v>
      </c>
      <c r="H1150" s="5">
        <f>E1150+F1150+G1150</f>
        <v>2710.4122109337959</v>
      </c>
      <c r="I1150" s="5">
        <f>MIN(H1150,FARMER_HRS)</f>
        <v>720</v>
      </c>
      <c r="J1150" s="5">
        <f>MAX(0,H1150-FARMER_HRS)</f>
        <v>1990.4122109337959</v>
      </c>
      <c r="K1150" s="2">
        <f>I1150*FARMER_RATE+J1150*TEMP_WORKER_RATE</f>
        <v>59555.767550933953</v>
      </c>
      <c r="L1150" s="2">
        <f>A1150*PRICE_TOM+B1150*PRICE_CAR+C1150*PRICE_MES</f>
        <v>121210</v>
      </c>
      <c r="M1150" s="2">
        <f>A1150*FERT_BED_TOM+B1150*FERT_BED_CAR+C1150*FERT_BED_MES</f>
        <v>33880</v>
      </c>
      <c r="N1150" s="6">
        <f>IF(AND(D1150&lt;=TOTAL_BEDS,J1150&lt;=TEMP_WORKER_MAX*TEMP_WORKER_HRS),1,0)</f>
        <v>1</v>
      </c>
      <c r="O1150" s="2">
        <f>L1150-M1150-K1150-FIXED_COSTS</f>
        <v>7774.2324490660467</v>
      </c>
      <c r="P1150" s="2">
        <f>IF(N1150=1,O1150,"")</f>
        <v>7774.2324490660467</v>
      </c>
    </row>
    <row r="1151">
      <c r="A1151" s="6">
        <v>1</v>
      </c>
      <c r="B1151" s="6">
        <v>16</v>
      </c>
      <c r="C1151" s="6">
        <v>0</v>
      </c>
      <c r="D1151" s="6">
        <f>A1151+B1151+C1151</f>
        <v>17</v>
      </c>
      <c r="E1151" s="5">
        <f>IF(A1151=0,0,A1151*LABOR_HRS_WK_TOM*SEASON_WEEKS*(1+DIM_PCT_TOM)^A1151)</f>
        <v>99.000000000000014</v>
      </c>
      <c r="F1151" s="5">
        <f>IF(B1151=0,0,B1151*LABOR_HRS_WK_CAR*SEASON_WEEKS*(1+DIM_PCT_CAR)^B1151)</f>
        <v>712.56269791706984</v>
      </c>
      <c r="G1151" s="5">
        <f>IF(C1151=0,0,C1151*LABOR_HRS_WK_MES*SEASON_WEEKS*(1+DIM_PCT_MES)^C1151)</f>
        <v>0</v>
      </c>
      <c r="H1151" s="5">
        <f>E1151+F1151+G1151</f>
        <v>811.56269791706984</v>
      </c>
      <c r="I1151" s="5">
        <f>MIN(H1151,FARMER_HRS)</f>
        <v>720</v>
      </c>
      <c r="J1151" s="5">
        <f>MAX(0,H1151-FARMER_HRS)</f>
        <v>91.562697917069841</v>
      </c>
      <c r="K1151" s="2">
        <f>I1151*FARMER_RATE+J1151*TEMP_WORKER_RATE</f>
        <v>26589.63017217135</v>
      </c>
      <c r="L1151" s="2">
        <f>A1151*PRICE_TOM+B1151*PRICE_CAR+C1151*PRICE_MES</f>
        <v>42304</v>
      </c>
      <c r="M1151" s="2">
        <f>A1151*FERT_BED_TOM+B1151*FERT_BED_CAR+C1151*FERT_BED_MES</f>
        <v>7920</v>
      </c>
      <c r="N1151" s="6">
        <f>IF(AND(D1151&lt;=TOTAL_BEDS,J1151&lt;=TEMP_WORKER_MAX*TEMP_WORKER_HRS),1,0)</f>
        <v>1</v>
      </c>
      <c r="O1151" s="2">
        <f>L1151-M1151-K1151-FIXED_COSTS</f>
        <v>-12205.63017217135</v>
      </c>
      <c r="P1151" s="2">
        <f>IF(N1151=1,O1151,"")</f>
        <v>-12205.63017217135</v>
      </c>
    </row>
    <row r="1152">
      <c r="A1152" s="6">
        <v>1</v>
      </c>
      <c r="B1152" s="6">
        <v>16</v>
      </c>
      <c r="C1152" s="6">
        <v>1</v>
      </c>
      <c r="D1152" s="6">
        <f>A1152+B1152+C1152</f>
        <v>18</v>
      </c>
      <c r="E1152" s="5">
        <f>IF(A1152=0,0,A1152*LABOR_HRS_WK_TOM*SEASON_WEEKS*(1+DIM_PCT_TOM)^A1152)</f>
        <v>99.000000000000014</v>
      </c>
      <c r="F1152" s="5">
        <f>IF(B1152=0,0,B1152*LABOR_HRS_WK_CAR*SEASON_WEEKS*(1+DIM_PCT_CAR)^B1152)</f>
        <v>712.56269791706984</v>
      </c>
      <c r="G1152" s="5">
        <f>IF(C1152=0,0,C1152*LABOR_HRS_WK_MES*SEASON_WEEKS*(1+DIM_PCT_MES)^C1152)</f>
        <v>45.5625</v>
      </c>
      <c r="H1152" s="5">
        <f>E1152+F1152+G1152</f>
        <v>857.12519791706984</v>
      </c>
      <c r="I1152" s="5">
        <f>MIN(H1152,FARMER_HRS)</f>
        <v>720</v>
      </c>
      <c r="J1152" s="5">
        <f>MAX(0,H1152-FARMER_HRS)</f>
        <v>137.12519791706984</v>
      </c>
      <c r="K1152" s="2">
        <f>I1152*FARMER_RATE+J1152*TEMP_WORKER_RATE</f>
        <v>27380.64579717135</v>
      </c>
      <c r="L1152" s="2">
        <f>A1152*PRICE_TOM+B1152*PRICE_CAR+C1152*PRICE_MES</f>
        <v>45004</v>
      </c>
      <c r="M1152" s="2">
        <f>A1152*FERT_BED_TOM+B1152*FERT_BED_CAR+C1152*FERT_BED_MES</f>
        <v>8800</v>
      </c>
      <c r="N1152" s="6">
        <f>IF(AND(D1152&lt;=TOTAL_BEDS,J1152&lt;=TEMP_WORKER_MAX*TEMP_WORKER_HRS),1,0)</f>
        <v>1</v>
      </c>
      <c r="O1152" s="2">
        <f>L1152-M1152-K1152-FIXED_COSTS</f>
        <v>-11176.64579717135</v>
      </c>
      <c r="P1152" s="2">
        <f>IF(N1152=1,O1152,"")</f>
        <v>-11176.64579717135</v>
      </c>
    </row>
    <row r="1153">
      <c r="A1153" s="6">
        <v>1</v>
      </c>
      <c r="B1153" s="6">
        <v>16</v>
      </c>
      <c r="C1153" s="6">
        <v>2</v>
      </c>
      <c r="D1153" s="6">
        <f>A1153+B1153+C1153</f>
        <v>19</v>
      </c>
      <c r="E1153" s="5">
        <f>IF(A1153=0,0,A1153*LABOR_HRS_WK_TOM*SEASON_WEEKS*(1+DIM_PCT_TOM)^A1153)</f>
        <v>99.000000000000014</v>
      </c>
      <c r="F1153" s="5">
        <f>IF(B1153=0,0,B1153*LABOR_HRS_WK_CAR*SEASON_WEEKS*(1+DIM_PCT_CAR)^B1153)</f>
        <v>712.56269791706984</v>
      </c>
      <c r="G1153" s="5">
        <f>IF(C1153=0,0,C1153*LABOR_HRS_WK_MES*SEASON_WEEKS*(1+DIM_PCT_MES)^C1153)</f>
        <v>92.2640625</v>
      </c>
      <c r="H1153" s="5">
        <f>E1153+F1153+G1153</f>
        <v>903.82676041706986</v>
      </c>
      <c r="I1153" s="5">
        <f>MIN(H1153,FARMER_HRS)</f>
        <v>720</v>
      </c>
      <c r="J1153" s="5">
        <f>MAX(0,H1153-FARMER_HRS)</f>
        <v>183.82676041706986</v>
      </c>
      <c r="K1153" s="2">
        <f>I1153*FARMER_RATE+J1153*TEMP_WORKER_RATE</f>
        <v>28191.436812796353</v>
      </c>
      <c r="L1153" s="2">
        <f>A1153*PRICE_TOM+B1153*PRICE_CAR+C1153*PRICE_MES</f>
        <v>47704</v>
      </c>
      <c r="M1153" s="2">
        <f>A1153*FERT_BED_TOM+B1153*FERT_BED_CAR+C1153*FERT_BED_MES</f>
        <v>9680</v>
      </c>
      <c r="N1153" s="6">
        <f>IF(AND(D1153&lt;=TOTAL_BEDS,J1153&lt;=TEMP_WORKER_MAX*TEMP_WORKER_HRS),1,0)</f>
        <v>1</v>
      </c>
      <c r="O1153" s="2">
        <f>L1153-M1153-K1153-FIXED_COSTS</f>
        <v>-10167.436812796353</v>
      </c>
      <c r="P1153" s="2">
        <f>IF(N1153=1,O1153,"")</f>
        <v>-10167.436812796353</v>
      </c>
    </row>
    <row r="1154">
      <c r="A1154" s="6">
        <v>1</v>
      </c>
      <c r="B1154" s="6">
        <v>16</v>
      </c>
      <c r="C1154" s="6">
        <v>3</v>
      </c>
      <c r="D1154" s="6">
        <f>A1154+B1154+C1154</f>
        <v>20</v>
      </c>
      <c r="E1154" s="5">
        <f>IF(A1154=0,0,A1154*LABOR_HRS_WK_TOM*SEASON_WEEKS*(1+DIM_PCT_TOM)^A1154)</f>
        <v>99.000000000000014</v>
      </c>
      <c r="F1154" s="5">
        <f>IF(B1154=0,0,B1154*LABOR_HRS_WK_CAR*SEASON_WEEKS*(1+DIM_PCT_CAR)^B1154)</f>
        <v>712.56269791706984</v>
      </c>
      <c r="G1154" s="5">
        <f>IF(C1154=0,0,C1154*LABOR_HRS_WK_MES*SEASON_WEEKS*(1+DIM_PCT_MES)^C1154)</f>
        <v>140.12604492187498</v>
      </c>
      <c r="H1154" s="5">
        <f>E1154+F1154+G1154</f>
        <v>951.68874283894479</v>
      </c>
      <c r="I1154" s="5">
        <f>MIN(H1154,FARMER_HRS)</f>
        <v>720</v>
      </c>
      <c r="J1154" s="5">
        <f>MAX(0,H1154-FARMER_HRS)</f>
        <v>231.68874283894479</v>
      </c>
      <c r="K1154" s="2">
        <f>I1154*FARMER_RATE+J1154*TEMP_WORKER_RATE</f>
        <v>29022.374007620569</v>
      </c>
      <c r="L1154" s="2">
        <f>A1154*PRICE_TOM+B1154*PRICE_CAR+C1154*PRICE_MES</f>
        <v>50404</v>
      </c>
      <c r="M1154" s="2">
        <f>A1154*FERT_BED_TOM+B1154*FERT_BED_CAR+C1154*FERT_BED_MES</f>
        <v>10560</v>
      </c>
      <c r="N1154" s="6">
        <f>IF(AND(D1154&lt;=TOTAL_BEDS,J1154&lt;=TEMP_WORKER_MAX*TEMP_WORKER_HRS),1,0)</f>
        <v>1</v>
      </c>
      <c r="O1154" s="2">
        <f>L1154-M1154-K1154-FIXED_COSTS</f>
        <v>-9178.3740076205686</v>
      </c>
      <c r="P1154" s="2">
        <f>IF(N1154=1,O1154,"")</f>
        <v>-9178.3740076205686</v>
      </c>
    </row>
    <row r="1155">
      <c r="A1155" s="6">
        <v>1</v>
      </c>
      <c r="B1155" s="6">
        <v>16</v>
      </c>
      <c r="C1155" s="6">
        <v>4</v>
      </c>
      <c r="D1155" s="6">
        <f>A1155+B1155+C1155</f>
        <v>21</v>
      </c>
      <c r="E1155" s="5">
        <f>IF(A1155=0,0,A1155*LABOR_HRS_WK_TOM*SEASON_WEEKS*(1+DIM_PCT_TOM)^A1155)</f>
        <v>99.000000000000014</v>
      </c>
      <c r="F1155" s="5">
        <f>IF(B1155=0,0,B1155*LABOR_HRS_WK_CAR*SEASON_WEEKS*(1+DIM_PCT_CAR)^B1155)</f>
        <v>712.56269791706984</v>
      </c>
      <c r="G1155" s="5">
        <f>IF(C1155=0,0,C1155*LABOR_HRS_WK_MES*SEASON_WEEKS*(1+DIM_PCT_MES)^C1155)</f>
        <v>189.17016064453119</v>
      </c>
      <c r="H1155" s="5">
        <f>E1155+F1155+G1155</f>
        <v>1000.732858561601</v>
      </c>
      <c r="I1155" s="5">
        <f>MIN(H1155,FARMER_HRS)</f>
        <v>720</v>
      </c>
      <c r="J1155" s="5">
        <f>MAX(0,H1155-FARMER_HRS)</f>
        <v>280.732858561601</v>
      </c>
      <c r="K1155" s="2">
        <f>I1155*FARMER_RATE+J1155*TEMP_WORKER_RATE</f>
        <v>29873.834350027795</v>
      </c>
      <c r="L1155" s="2">
        <f>A1155*PRICE_TOM+B1155*PRICE_CAR+C1155*PRICE_MES</f>
        <v>53104</v>
      </c>
      <c r="M1155" s="2">
        <f>A1155*FERT_BED_TOM+B1155*FERT_BED_CAR+C1155*FERT_BED_MES</f>
        <v>11440</v>
      </c>
      <c r="N1155" s="6">
        <f>IF(AND(D1155&lt;=TOTAL_BEDS,J1155&lt;=TEMP_WORKER_MAX*TEMP_WORKER_HRS),1,0)</f>
        <v>1</v>
      </c>
      <c r="O1155" s="2">
        <f>L1155-M1155-K1155-FIXED_COSTS</f>
        <v>-8209.8343500277952</v>
      </c>
      <c r="P1155" s="2">
        <f>IF(N1155=1,O1155,"")</f>
        <v>-8209.8343500277952</v>
      </c>
    </row>
    <row r="1156">
      <c r="A1156" s="6">
        <v>1</v>
      </c>
      <c r="B1156" s="6">
        <v>16</v>
      </c>
      <c r="C1156" s="6">
        <v>5</v>
      </c>
      <c r="D1156" s="6">
        <f>A1156+B1156+C1156</f>
        <v>22</v>
      </c>
      <c r="E1156" s="5">
        <f>IF(A1156=0,0,A1156*LABOR_HRS_WK_TOM*SEASON_WEEKS*(1+DIM_PCT_TOM)^A1156)</f>
        <v>99.000000000000014</v>
      </c>
      <c r="F1156" s="5">
        <f>IF(B1156=0,0,B1156*LABOR_HRS_WK_CAR*SEASON_WEEKS*(1+DIM_PCT_CAR)^B1156)</f>
        <v>712.56269791706984</v>
      </c>
      <c r="G1156" s="5">
        <f>IF(C1156=0,0,C1156*LABOR_HRS_WK_MES*SEASON_WEEKS*(1+DIM_PCT_MES)^C1156)</f>
        <v>239.41848456573481</v>
      </c>
      <c r="H1156" s="5">
        <f>E1156+F1156+G1156</f>
        <v>1050.9811824828046</v>
      </c>
      <c r="I1156" s="5">
        <f>MIN(H1156,FARMER_HRS)</f>
        <v>720</v>
      </c>
      <c r="J1156" s="5">
        <f>MAX(0,H1156-FARMER_HRS)</f>
        <v>330.98118248280457</v>
      </c>
      <c r="K1156" s="2">
        <f>I1156*FARMER_RATE+J1156*TEMP_WORKER_RATE</f>
        <v>30746.201084770913</v>
      </c>
      <c r="L1156" s="2">
        <f>A1156*PRICE_TOM+B1156*PRICE_CAR+C1156*PRICE_MES</f>
        <v>55804</v>
      </c>
      <c r="M1156" s="2">
        <f>A1156*FERT_BED_TOM+B1156*FERT_BED_CAR+C1156*FERT_BED_MES</f>
        <v>12320</v>
      </c>
      <c r="N1156" s="6">
        <f>IF(AND(D1156&lt;=TOTAL_BEDS,J1156&lt;=TEMP_WORKER_MAX*TEMP_WORKER_HRS),1,0)</f>
        <v>1</v>
      </c>
      <c r="O1156" s="2">
        <f>L1156-M1156-K1156-FIXED_COSTS</f>
        <v>-7262.2010847709134</v>
      </c>
      <c r="P1156" s="2">
        <f>IF(N1156=1,O1156,"")</f>
        <v>-7262.2010847709134</v>
      </c>
    </row>
    <row r="1157">
      <c r="A1157" s="6">
        <v>1</v>
      </c>
      <c r="B1157" s="6">
        <v>16</v>
      </c>
      <c r="C1157" s="6">
        <v>6</v>
      </c>
      <c r="D1157" s="6">
        <f>A1157+B1157+C1157</f>
        <v>23</v>
      </c>
      <c r="E1157" s="5">
        <f>IF(A1157=0,0,A1157*LABOR_HRS_WK_TOM*SEASON_WEEKS*(1+DIM_PCT_TOM)^A1157)</f>
        <v>99.000000000000014</v>
      </c>
      <c r="F1157" s="5">
        <f>IF(B1157=0,0,B1157*LABOR_HRS_WK_CAR*SEASON_WEEKS*(1+DIM_PCT_CAR)^B1157)</f>
        <v>712.56269791706984</v>
      </c>
      <c r="G1157" s="5">
        <f>IF(C1157=0,0,C1157*LABOR_HRS_WK_MES*SEASON_WEEKS*(1+DIM_PCT_MES)^C1157)</f>
        <v>290.89345874736773</v>
      </c>
      <c r="H1157" s="5">
        <f>E1157+F1157+G1157</f>
        <v>1102.4561566644375</v>
      </c>
      <c r="I1157" s="5">
        <f>MIN(H1157,FARMER_HRS)</f>
        <v>720</v>
      </c>
      <c r="J1157" s="5">
        <f>MAX(0,H1157-FARMER_HRS)</f>
        <v>382.45615666443746</v>
      </c>
      <c r="K1157" s="2">
        <f>I1157*FARMER_RATE+J1157*TEMP_WORKER_RATE</f>
        <v>31639.863830979819</v>
      </c>
      <c r="L1157" s="2">
        <f>A1157*PRICE_TOM+B1157*PRICE_CAR+C1157*PRICE_MES</f>
        <v>58504</v>
      </c>
      <c r="M1157" s="2">
        <f>A1157*FERT_BED_TOM+B1157*FERT_BED_CAR+C1157*FERT_BED_MES</f>
        <v>13200</v>
      </c>
      <c r="N1157" s="6">
        <f>IF(AND(D1157&lt;=TOTAL_BEDS,J1157&lt;=TEMP_WORKER_MAX*TEMP_WORKER_HRS),1,0)</f>
        <v>1</v>
      </c>
      <c r="O1157" s="2">
        <f>L1157-M1157-K1157-FIXED_COSTS</f>
        <v>-6335.8638309798189</v>
      </c>
      <c r="P1157" s="2">
        <f>IF(N1157=1,O1157,"")</f>
        <v>-6335.8638309798189</v>
      </c>
    </row>
    <row r="1158">
      <c r="A1158" s="6">
        <v>1</v>
      </c>
      <c r="B1158" s="6">
        <v>16</v>
      </c>
      <c r="C1158" s="6">
        <v>7</v>
      </c>
      <c r="D1158" s="6">
        <f>A1158+B1158+C1158</f>
        <v>24</v>
      </c>
      <c r="E1158" s="5">
        <f>IF(A1158=0,0,A1158*LABOR_HRS_WK_TOM*SEASON_WEEKS*(1+DIM_PCT_TOM)^A1158)</f>
        <v>99.000000000000014</v>
      </c>
      <c r="F1158" s="5">
        <f>IF(B1158=0,0,B1158*LABOR_HRS_WK_CAR*SEASON_WEEKS*(1+DIM_PCT_CAR)^B1158)</f>
        <v>712.56269791706984</v>
      </c>
      <c r="G1158" s="5">
        <f>IF(C1158=0,0,C1158*LABOR_HRS_WK_MES*SEASON_WEEKS*(1+DIM_PCT_MES)^C1158)</f>
        <v>343.61789814532818</v>
      </c>
      <c r="H1158" s="5">
        <f>E1158+F1158+G1158</f>
        <v>1155.1805960623981</v>
      </c>
      <c r="I1158" s="5">
        <f>MIN(H1158,FARMER_HRS)</f>
        <v>720</v>
      </c>
      <c r="J1158" s="5">
        <f>MAX(0,H1158-FARMER_HRS)</f>
        <v>435.18059606239808</v>
      </c>
      <c r="K1158" s="2">
        <f>I1158*FARMER_RATE+J1158*TEMP_WORKER_RATE</f>
        <v>32555.218681638857</v>
      </c>
      <c r="L1158" s="2">
        <f>A1158*PRICE_TOM+B1158*PRICE_CAR+C1158*PRICE_MES</f>
        <v>61204</v>
      </c>
      <c r="M1158" s="2">
        <f>A1158*FERT_BED_TOM+B1158*FERT_BED_CAR+C1158*FERT_BED_MES</f>
        <v>14080</v>
      </c>
      <c r="N1158" s="6">
        <f>IF(AND(D1158&lt;=TOTAL_BEDS,J1158&lt;=TEMP_WORKER_MAX*TEMP_WORKER_HRS),1,0)</f>
        <v>1</v>
      </c>
      <c r="O1158" s="2">
        <f>L1158-M1158-K1158-FIXED_COSTS</f>
        <v>-5431.2186816388567</v>
      </c>
      <c r="P1158" s="2">
        <f>IF(N1158=1,O1158,"")</f>
        <v>-5431.2186816388567</v>
      </c>
    </row>
    <row r="1159">
      <c r="A1159" s="6">
        <v>1</v>
      </c>
      <c r="B1159" s="6">
        <v>16</v>
      </c>
      <c r="C1159" s="6">
        <v>8</v>
      </c>
      <c r="D1159" s="6">
        <f>A1159+B1159+C1159</f>
        <v>25</v>
      </c>
      <c r="E1159" s="5">
        <f>IF(A1159=0,0,A1159*LABOR_HRS_WK_TOM*SEASON_WEEKS*(1+DIM_PCT_TOM)^A1159)</f>
        <v>99.000000000000014</v>
      </c>
      <c r="F1159" s="5">
        <f>IF(B1159=0,0,B1159*LABOR_HRS_WK_CAR*SEASON_WEEKS*(1+DIM_PCT_CAR)^B1159)</f>
        <v>712.56269791706984</v>
      </c>
      <c r="G1159" s="5">
        <f>IF(C1159=0,0,C1159*LABOR_HRS_WK_MES*SEASON_WEEKS*(1+DIM_PCT_MES)^C1159)</f>
        <v>397.61499642530833</v>
      </c>
      <c r="H1159" s="5">
        <f>E1159+F1159+G1159</f>
        <v>1209.1776943423781</v>
      </c>
      <c r="I1159" s="5">
        <f>MIN(H1159,FARMER_HRS)</f>
        <v>720</v>
      </c>
      <c r="J1159" s="5">
        <f>MAX(0,H1159-FARMER_HRS)</f>
        <v>489.17769434237812</v>
      </c>
      <c r="K1159" s="2">
        <f>I1159*FARMER_RATE+J1159*TEMP_WORKER_RATE</f>
        <v>33492.668304555176</v>
      </c>
      <c r="L1159" s="2">
        <f>A1159*PRICE_TOM+B1159*PRICE_CAR+C1159*PRICE_MES</f>
        <v>63904</v>
      </c>
      <c r="M1159" s="2">
        <f>A1159*FERT_BED_TOM+B1159*FERT_BED_CAR+C1159*FERT_BED_MES</f>
        <v>14960</v>
      </c>
      <c r="N1159" s="6">
        <f>IF(AND(D1159&lt;=TOTAL_BEDS,J1159&lt;=TEMP_WORKER_MAX*TEMP_WORKER_HRS),1,0)</f>
        <v>1</v>
      </c>
      <c r="O1159" s="2">
        <f>L1159-M1159-K1159-FIXED_COSTS</f>
        <v>-4548.6683045551763</v>
      </c>
      <c r="P1159" s="2">
        <f>IF(N1159=1,O1159,"")</f>
        <v>-4548.6683045551763</v>
      </c>
    </row>
    <row r="1160">
      <c r="A1160" s="6">
        <v>1</v>
      </c>
      <c r="B1160" s="6">
        <v>16</v>
      </c>
      <c r="C1160" s="6">
        <v>9</v>
      </c>
      <c r="D1160" s="6">
        <f>A1160+B1160+C1160</f>
        <v>26</v>
      </c>
      <c r="E1160" s="5">
        <f>IF(A1160=0,0,A1160*LABOR_HRS_WK_TOM*SEASON_WEEKS*(1+DIM_PCT_TOM)^A1160)</f>
        <v>99.000000000000014</v>
      </c>
      <c r="F1160" s="5">
        <f>IF(B1160=0,0,B1160*LABOR_HRS_WK_CAR*SEASON_WEEKS*(1+DIM_PCT_CAR)^B1160)</f>
        <v>712.56269791706984</v>
      </c>
      <c r="G1160" s="5">
        <f>IF(C1160=0,0,C1160*LABOR_HRS_WK_MES*SEASON_WEEKS*(1+DIM_PCT_MES)^C1160)</f>
        <v>452.90833186570273</v>
      </c>
      <c r="H1160" s="5">
        <f>E1160+F1160+G1160</f>
        <v>1264.4710297827726</v>
      </c>
      <c r="I1160" s="5">
        <f>MIN(H1160,FARMER_HRS)</f>
        <v>720</v>
      </c>
      <c r="J1160" s="5">
        <f>MAX(0,H1160-FARMER_HRS)</f>
        <v>544.47102978277258</v>
      </c>
      <c r="K1160" s="2">
        <f>I1160*FARMER_RATE+J1160*TEMP_WORKER_RATE</f>
        <v>34452.6220448398</v>
      </c>
      <c r="L1160" s="2">
        <f>A1160*PRICE_TOM+B1160*PRICE_CAR+C1160*PRICE_MES</f>
        <v>66604</v>
      </c>
      <c r="M1160" s="2">
        <f>A1160*FERT_BED_TOM+B1160*FERT_BED_CAR+C1160*FERT_BED_MES</f>
        <v>15840</v>
      </c>
      <c r="N1160" s="6">
        <f>IF(AND(D1160&lt;=TOTAL_BEDS,J1160&lt;=TEMP_WORKER_MAX*TEMP_WORKER_HRS),1,0)</f>
        <v>1</v>
      </c>
      <c r="O1160" s="2">
        <f>L1160-M1160-K1160-FIXED_COSTS</f>
        <v>-3688.6220448398017</v>
      </c>
      <c r="P1160" s="2">
        <f>IF(N1160=1,O1160,"")</f>
        <v>-3688.6220448398017</v>
      </c>
    </row>
    <row r="1161">
      <c r="A1161" s="6">
        <v>1</v>
      </c>
      <c r="B1161" s="6">
        <v>16</v>
      </c>
      <c r="C1161" s="6">
        <v>10</v>
      </c>
      <c r="D1161" s="6">
        <f>A1161+B1161+C1161</f>
        <v>27</v>
      </c>
      <c r="E1161" s="5">
        <f>IF(A1161=0,0,A1161*LABOR_HRS_WK_TOM*SEASON_WEEKS*(1+DIM_PCT_TOM)^A1161)</f>
        <v>99.000000000000014</v>
      </c>
      <c r="F1161" s="5">
        <f>IF(B1161=0,0,B1161*LABOR_HRS_WK_CAR*SEASON_WEEKS*(1+DIM_PCT_CAR)^B1161)</f>
        <v>712.56269791706984</v>
      </c>
      <c r="G1161" s="5">
        <f>IF(C1161=0,0,C1161*LABOR_HRS_WK_MES*SEASON_WEEKS*(1+DIM_PCT_MES)^C1161)</f>
        <v>509.52187334891551</v>
      </c>
      <c r="H1161" s="5">
        <f>E1161+F1161+G1161</f>
        <v>1321.0845712659852</v>
      </c>
      <c r="I1161" s="5">
        <f>MIN(H1161,FARMER_HRS)</f>
        <v>720</v>
      </c>
      <c r="J1161" s="5">
        <f>MAX(0,H1161-FARMER_HRS)</f>
        <v>601.08457126598523</v>
      </c>
      <c r="K1161" s="2">
        <f>I1161*FARMER_RATE+J1161*TEMP_WORKER_RATE</f>
        <v>35435.496028923357</v>
      </c>
      <c r="L1161" s="2">
        <f>A1161*PRICE_TOM+B1161*PRICE_CAR+C1161*PRICE_MES</f>
        <v>69304</v>
      </c>
      <c r="M1161" s="2">
        <f>A1161*FERT_BED_TOM+B1161*FERT_BED_CAR+C1161*FERT_BED_MES</f>
        <v>16720</v>
      </c>
      <c r="N1161" s="6">
        <f>IF(AND(D1161&lt;=TOTAL_BEDS,J1161&lt;=TEMP_WORKER_MAX*TEMP_WORKER_HRS),1,0)</f>
        <v>1</v>
      </c>
      <c r="O1161" s="2">
        <f>L1161-M1161-K1161-FIXED_COSTS</f>
        <v>-2851.4960289233568</v>
      </c>
      <c r="P1161" s="2">
        <f>IF(N1161=1,O1161,"")</f>
        <v>-2851.4960289233568</v>
      </c>
    </row>
    <row r="1162">
      <c r="A1162" s="6">
        <v>1</v>
      </c>
      <c r="B1162" s="6">
        <v>16</v>
      </c>
      <c r="C1162" s="6">
        <v>11</v>
      </c>
      <c r="D1162" s="6">
        <f>A1162+B1162+C1162</f>
        <v>28</v>
      </c>
      <c r="E1162" s="5">
        <f>IF(A1162=0,0,A1162*LABOR_HRS_WK_TOM*SEASON_WEEKS*(1+DIM_PCT_TOM)^A1162)</f>
        <v>99.000000000000014</v>
      </c>
      <c r="F1162" s="5">
        <f>IF(B1162=0,0,B1162*LABOR_HRS_WK_CAR*SEASON_WEEKS*(1+DIM_PCT_CAR)^B1162)</f>
        <v>712.56269791706984</v>
      </c>
      <c r="G1162" s="5">
        <f>IF(C1162=0,0,C1162*LABOR_HRS_WK_MES*SEASON_WEEKS*(1+DIM_PCT_MES)^C1162)</f>
        <v>567.47998644235463</v>
      </c>
      <c r="H1162" s="5">
        <f>E1162+F1162+G1162</f>
        <v>1379.0426843594246</v>
      </c>
      <c r="I1162" s="5">
        <f>MIN(H1162,FARMER_HRS)</f>
        <v>720</v>
      </c>
      <c r="J1162" s="5">
        <f>MAX(0,H1162-FARMER_HRS)</f>
        <v>659.04268435942458</v>
      </c>
      <c r="K1162" s="2">
        <f>I1162*FARMER_RATE+J1162*TEMP_WORKER_RATE</f>
        <v>36441.7132701289</v>
      </c>
      <c r="L1162" s="2">
        <f>A1162*PRICE_TOM+B1162*PRICE_CAR+C1162*PRICE_MES</f>
        <v>72004</v>
      </c>
      <c r="M1162" s="2">
        <f>A1162*FERT_BED_TOM+B1162*FERT_BED_CAR+C1162*FERT_BED_MES</f>
        <v>17600</v>
      </c>
      <c r="N1162" s="6">
        <f>IF(AND(D1162&lt;=TOTAL_BEDS,J1162&lt;=TEMP_WORKER_MAX*TEMP_WORKER_HRS),1,0)</f>
        <v>1</v>
      </c>
      <c r="O1162" s="2">
        <f>L1162-M1162-K1162-FIXED_COSTS</f>
        <v>-2037.7132701289011</v>
      </c>
      <c r="P1162" s="2">
        <f>IF(N1162=1,O1162,"")</f>
        <v>-2037.7132701289011</v>
      </c>
    </row>
    <row r="1163">
      <c r="A1163" s="6">
        <v>1</v>
      </c>
      <c r="B1163" s="6">
        <v>16</v>
      </c>
      <c r="C1163" s="6">
        <v>12</v>
      </c>
      <c r="D1163" s="6">
        <f>A1163+B1163+C1163</f>
        <v>29</v>
      </c>
      <c r="E1163" s="5">
        <f>IF(A1163=0,0,A1163*LABOR_HRS_WK_TOM*SEASON_WEEKS*(1+DIM_PCT_TOM)^A1163)</f>
        <v>99.000000000000014</v>
      </c>
      <c r="F1163" s="5">
        <f>IF(B1163=0,0,B1163*LABOR_HRS_WK_CAR*SEASON_WEEKS*(1+DIM_PCT_CAR)^B1163)</f>
        <v>712.56269791706984</v>
      </c>
      <c r="G1163" s="5">
        <f>IF(C1163=0,0,C1163*LABOR_HRS_WK_MES*SEASON_WEEKS*(1+DIM_PCT_MES)^C1163)</f>
        <v>626.807439570419</v>
      </c>
      <c r="H1163" s="5">
        <f>E1163+F1163+G1163</f>
        <v>1438.3701374874888</v>
      </c>
      <c r="I1163" s="5">
        <f>MIN(H1163,FARMER_HRS)</f>
        <v>720</v>
      </c>
      <c r="J1163" s="5">
        <f>MAX(0,H1163-FARMER_HRS)</f>
        <v>718.37013748748882</v>
      </c>
      <c r="K1163" s="2">
        <f>I1163*FARMER_RATE+J1163*TEMP_WORKER_RATE</f>
        <v>37471.703775824455</v>
      </c>
      <c r="L1163" s="2">
        <f>A1163*PRICE_TOM+B1163*PRICE_CAR+C1163*PRICE_MES</f>
        <v>74704</v>
      </c>
      <c r="M1163" s="2">
        <f>A1163*FERT_BED_TOM+B1163*FERT_BED_CAR+C1163*FERT_BED_MES</f>
        <v>18480</v>
      </c>
      <c r="N1163" s="6">
        <f>IF(AND(D1163&lt;=TOTAL_BEDS,J1163&lt;=TEMP_WORKER_MAX*TEMP_WORKER_HRS),1,0)</f>
        <v>1</v>
      </c>
      <c r="O1163" s="2">
        <f>L1163-M1163-K1163-FIXED_COSTS</f>
        <v>-1247.7037758244551</v>
      </c>
      <c r="P1163" s="2">
        <f>IF(N1163=1,O1163,"")</f>
        <v>-1247.7037758244551</v>
      </c>
    </row>
    <row r="1164">
      <c r="A1164" s="6">
        <v>1</v>
      </c>
      <c r="B1164" s="6">
        <v>16</v>
      </c>
      <c r="C1164" s="6">
        <v>13</v>
      </c>
      <c r="D1164" s="6">
        <f>A1164+B1164+C1164</f>
        <v>30</v>
      </c>
      <c r="E1164" s="5">
        <f>IF(A1164=0,0,A1164*LABOR_HRS_WK_TOM*SEASON_WEEKS*(1+DIM_PCT_TOM)^A1164)</f>
        <v>99.000000000000014</v>
      </c>
      <c r="F1164" s="5">
        <f>IF(B1164=0,0,B1164*LABOR_HRS_WK_CAR*SEASON_WEEKS*(1+DIM_PCT_CAR)^B1164)</f>
        <v>712.56269791706984</v>
      </c>
      <c r="G1164" s="5">
        <f>IF(C1164=0,0,C1164*LABOR_HRS_WK_MES*SEASON_WEEKS*(1+DIM_PCT_MES)^C1164)</f>
        <v>687.52941027880331</v>
      </c>
      <c r="H1164" s="5">
        <f>E1164+F1164+G1164</f>
        <v>1499.0921081958732</v>
      </c>
      <c r="I1164" s="5">
        <f>MIN(H1164,FARMER_HRS)</f>
        <v>720</v>
      </c>
      <c r="J1164" s="5">
        <f>MAX(0,H1164-FARMER_HRS)</f>
        <v>779.09210819587315</v>
      </c>
      <c r="K1164" s="2">
        <f>I1164*FARMER_RATE+J1164*TEMP_WORKER_RATE</f>
        <v>38525.904656178354</v>
      </c>
      <c r="L1164" s="2">
        <f>A1164*PRICE_TOM+B1164*PRICE_CAR+C1164*PRICE_MES</f>
        <v>77404</v>
      </c>
      <c r="M1164" s="2">
        <f>A1164*FERT_BED_TOM+B1164*FERT_BED_CAR+C1164*FERT_BED_MES</f>
        <v>19360</v>
      </c>
      <c r="N1164" s="6">
        <f>IF(AND(D1164&lt;=TOTAL_BEDS,J1164&lt;=TEMP_WORKER_MAX*TEMP_WORKER_HRS),1,0)</f>
        <v>1</v>
      </c>
      <c r="O1164" s="2">
        <f>L1164-M1164-K1164-FIXED_COSTS</f>
        <v>-481.90465617835434</v>
      </c>
      <c r="P1164" s="2">
        <f>IF(N1164=1,O1164,"")</f>
        <v>-481.90465617835434</v>
      </c>
    </row>
    <row r="1165">
      <c r="A1165" s="6">
        <v>1</v>
      </c>
      <c r="B1165" s="6">
        <v>16</v>
      </c>
      <c r="C1165" s="6">
        <v>14</v>
      </c>
      <c r="D1165" s="6">
        <f>A1165+B1165+C1165</f>
        <v>31</v>
      </c>
      <c r="E1165" s="5">
        <f>IF(A1165=0,0,A1165*LABOR_HRS_WK_TOM*SEASON_WEEKS*(1+DIM_PCT_TOM)^A1165)</f>
        <v>99.000000000000014</v>
      </c>
      <c r="F1165" s="5">
        <f>IF(B1165=0,0,B1165*LABOR_HRS_WK_CAR*SEASON_WEEKS*(1+DIM_PCT_CAR)^B1165)</f>
        <v>712.56269791706984</v>
      </c>
      <c r="G1165" s="5">
        <f>IF(C1165=0,0,C1165*LABOR_HRS_WK_MES*SEASON_WEEKS*(1+DIM_PCT_MES)^C1165)</f>
        <v>749.67149159246435</v>
      </c>
      <c r="H1165" s="5">
        <f>E1165+F1165+G1165</f>
        <v>1561.2341895095342</v>
      </c>
      <c r="I1165" s="5">
        <f>MIN(H1165,FARMER_HRS)</f>
        <v>720</v>
      </c>
      <c r="J1165" s="5">
        <f>MAX(0,H1165-FARMER_HRS)</f>
        <v>841.23418950953419</v>
      </c>
      <c r="K1165" s="2">
        <f>I1165*FARMER_RATE+J1165*TEMP_WORKER_RATE</f>
        <v>39604.760234540525</v>
      </c>
      <c r="L1165" s="2">
        <f>A1165*PRICE_TOM+B1165*PRICE_CAR+C1165*PRICE_MES</f>
        <v>80104</v>
      </c>
      <c r="M1165" s="2">
        <f>A1165*FERT_BED_TOM+B1165*FERT_BED_CAR+C1165*FERT_BED_MES</f>
        <v>20240</v>
      </c>
      <c r="N1165" s="6">
        <f>IF(AND(D1165&lt;=TOTAL_BEDS,J1165&lt;=TEMP_WORKER_MAX*TEMP_WORKER_HRS),1,0)</f>
        <v>1</v>
      </c>
      <c r="O1165" s="2">
        <f>L1165-M1165-K1165-FIXED_COSTS</f>
        <v>259.23976545947517</v>
      </c>
      <c r="P1165" s="2">
        <f>IF(N1165=1,O1165,"")</f>
        <v>259.23976545947517</v>
      </c>
    </row>
    <row r="1166">
      <c r="A1166" s="6">
        <v>1</v>
      </c>
      <c r="B1166" s="6">
        <v>16</v>
      </c>
      <c r="C1166" s="6">
        <v>15</v>
      </c>
      <c r="D1166" s="6">
        <f>A1166+B1166+C1166</f>
        <v>32</v>
      </c>
      <c r="E1166" s="5">
        <f>IF(A1166=0,0,A1166*LABOR_HRS_WK_TOM*SEASON_WEEKS*(1+DIM_PCT_TOM)^A1166)</f>
        <v>99.000000000000014</v>
      </c>
      <c r="F1166" s="5">
        <f>IF(B1166=0,0,B1166*LABOR_HRS_WK_CAR*SEASON_WEEKS*(1+DIM_PCT_CAR)^B1166)</f>
        <v>712.56269791706984</v>
      </c>
      <c r="G1166" s="5">
        <f>IF(C1166=0,0,C1166*LABOR_HRS_WK_MES*SEASON_WEEKS*(1+DIM_PCT_MES)^C1166)</f>
        <v>813.25969846861074</v>
      </c>
      <c r="H1166" s="5">
        <f>E1166+F1166+G1166</f>
        <v>1624.8223963856806</v>
      </c>
      <c r="I1166" s="5">
        <f>MIN(H1166,FARMER_HRS)</f>
        <v>720</v>
      </c>
      <c r="J1166" s="5">
        <f>MAX(0,H1166-FARMER_HRS)</f>
        <v>904.82239638568058</v>
      </c>
      <c r="K1166" s="2">
        <f>I1166*FARMER_RATE+J1166*TEMP_WORKER_RATE</f>
        <v>40708.722159473618</v>
      </c>
      <c r="L1166" s="2">
        <f>A1166*PRICE_TOM+B1166*PRICE_CAR+C1166*PRICE_MES</f>
        <v>82804</v>
      </c>
      <c r="M1166" s="2">
        <f>A1166*FERT_BED_TOM+B1166*FERT_BED_CAR+C1166*FERT_BED_MES</f>
        <v>21120</v>
      </c>
      <c r="N1166" s="6">
        <f>IF(AND(D1166&lt;=TOTAL_BEDS,J1166&lt;=TEMP_WORKER_MAX*TEMP_WORKER_HRS),1,0)</f>
        <v>1</v>
      </c>
      <c r="O1166" s="2">
        <f>L1166-M1166-K1166-FIXED_COSTS</f>
        <v>975.27784052638162</v>
      </c>
      <c r="P1166" s="2">
        <f>IF(N1166=1,O1166,"")</f>
        <v>975.27784052638162</v>
      </c>
    </row>
    <row r="1167">
      <c r="A1167" s="6">
        <v>1</v>
      </c>
      <c r="B1167" s="6">
        <v>16</v>
      </c>
      <c r="C1167" s="6">
        <v>16</v>
      </c>
      <c r="D1167" s="6">
        <f>A1167+B1167+C1167</f>
        <v>33</v>
      </c>
      <c r="E1167" s="5">
        <f>IF(A1167=0,0,A1167*LABOR_HRS_WK_TOM*SEASON_WEEKS*(1+DIM_PCT_TOM)^A1167)</f>
        <v>99.000000000000014</v>
      </c>
      <c r="F1167" s="5">
        <f>IF(B1167=0,0,B1167*LABOR_HRS_WK_CAR*SEASON_WEEKS*(1+DIM_PCT_CAR)^B1167)</f>
        <v>712.56269791706984</v>
      </c>
      <c r="G1167" s="5">
        <f>IF(C1167=0,0,C1167*LABOR_HRS_WK_MES*SEASON_WEEKS*(1+DIM_PCT_MES)^C1167)</f>
        <v>878.32047434609967</v>
      </c>
      <c r="H1167" s="5">
        <f>E1167+F1167+G1167</f>
        <v>1689.8831722631694</v>
      </c>
      <c r="I1167" s="5">
        <f>MIN(H1167,FARMER_HRS)</f>
        <v>720</v>
      </c>
      <c r="J1167" s="5">
        <f>MAX(0,H1167-FARMER_HRS)</f>
        <v>969.8831722631694</v>
      </c>
      <c r="K1167" s="2">
        <f>I1167*FARMER_RATE+J1167*TEMP_WORKER_RATE</f>
        <v>41838.2495184578</v>
      </c>
      <c r="L1167" s="2">
        <f>A1167*PRICE_TOM+B1167*PRICE_CAR+C1167*PRICE_MES</f>
        <v>85504</v>
      </c>
      <c r="M1167" s="2">
        <f>A1167*FERT_BED_TOM+B1167*FERT_BED_CAR+C1167*FERT_BED_MES</f>
        <v>22000</v>
      </c>
      <c r="N1167" s="6">
        <f>IF(AND(D1167&lt;=TOTAL_BEDS,J1167&lt;=TEMP_WORKER_MAX*TEMP_WORKER_HRS),1,0)</f>
        <v>1</v>
      </c>
      <c r="O1167" s="2">
        <f>L1167-M1167-K1167-FIXED_COSTS</f>
        <v>1665.7504815421999</v>
      </c>
      <c r="P1167" s="2">
        <f>IF(N1167=1,O1167,"")</f>
        <v>1665.7504815421999</v>
      </c>
    </row>
    <row r="1168">
      <c r="A1168" s="6">
        <v>1</v>
      </c>
      <c r="B1168" s="6">
        <v>16</v>
      </c>
      <c r="C1168" s="6">
        <v>17</v>
      </c>
      <c r="D1168" s="6">
        <f>A1168+B1168+C1168</f>
        <v>34</v>
      </c>
      <c r="E1168" s="5">
        <f>IF(A1168=0,0,A1168*LABOR_HRS_WK_TOM*SEASON_WEEKS*(1+DIM_PCT_TOM)^A1168)</f>
        <v>99.000000000000014</v>
      </c>
      <c r="F1168" s="5">
        <f>IF(B1168=0,0,B1168*LABOR_HRS_WK_CAR*SEASON_WEEKS*(1+DIM_PCT_CAR)^B1168)</f>
        <v>712.56269791706984</v>
      </c>
      <c r="G1168" s="5">
        <f>IF(C1168=0,0,C1168*LABOR_HRS_WK_MES*SEASON_WEEKS*(1+DIM_PCT_MES)^C1168)</f>
        <v>944.88069779263992</v>
      </c>
      <c r="H1168" s="5">
        <f>E1168+F1168+G1168</f>
        <v>1756.4433957097099</v>
      </c>
      <c r="I1168" s="5">
        <f>MIN(H1168,FARMER_HRS)</f>
        <v>720</v>
      </c>
      <c r="J1168" s="5">
        <f>MAX(0,H1168-FARMER_HRS)</f>
        <v>1036.4433957097099</v>
      </c>
      <c r="K1168" s="2">
        <f>I1168*FARMER_RATE+J1168*TEMP_WORKER_RATE</f>
        <v>42993.80895329357</v>
      </c>
      <c r="L1168" s="2">
        <f>A1168*PRICE_TOM+B1168*PRICE_CAR+C1168*PRICE_MES</f>
        <v>88204</v>
      </c>
      <c r="M1168" s="2">
        <f>A1168*FERT_BED_TOM+B1168*FERT_BED_CAR+C1168*FERT_BED_MES</f>
        <v>22880</v>
      </c>
      <c r="N1168" s="6">
        <f>IF(AND(D1168&lt;=TOTAL_BEDS,J1168&lt;=TEMP_WORKER_MAX*TEMP_WORKER_HRS),1,0)</f>
        <v>1</v>
      </c>
      <c r="O1168" s="2">
        <f>L1168-M1168-K1168-FIXED_COSTS</f>
        <v>2330.19104670643</v>
      </c>
      <c r="P1168" s="2">
        <f>IF(N1168=1,O1168,"")</f>
        <v>2330.19104670643</v>
      </c>
    </row>
    <row r="1169">
      <c r="A1169" s="6">
        <v>1</v>
      </c>
      <c r="B1169" s="6">
        <v>16</v>
      </c>
      <c r="C1169" s="6">
        <v>18</v>
      </c>
      <c r="D1169" s="6">
        <f>A1169+B1169+C1169</f>
        <v>35</v>
      </c>
      <c r="E1169" s="5">
        <f>IF(A1169=0,0,A1169*LABOR_HRS_WK_TOM*SEASON_WEEKS*(1+DIM_PCT_TOM)^A1169)</f>
        <v>99.000000000000014</v>
      </c>
      <c r="F1169" s="5">
        <f>IF(B1169=0,0,B1169*LABOR_HRS_WK_CAR*SEASON_WEEKS*(1+DIM_PCT_CAR)^B1169)</f>
        <v>712.56269791706984</v>
      </c>
      <c r="G1169" s="5">
        <f>IF(C1169=0,0,C1169*LABOR_HRS_WK_MES*SEASON_WEEKS*(1+DIM_PCT_MES)^C1169)</f>
        <v>1012.9676892512272</v>
      </c>
      <c r="H1169" s="5">
        <f>E1169+F1169+G1169</f>
        <v>1824.530387168297</v>
      </c>
      <c r="I1169" s="5">
        <f>MIN(H1169,FARMER_HRS)</f>
        <v>720</v>
      </c>
      <c r="J1169" s="5">
        <f>MAX(0,H1169-FARMER_HRS)</f>
        <v>1104.530387168297</v>
      </c>
      <c r="K1169" s="2">
        <f>I1169*FARMER_RATE+J1169*TEMP_WORKER_RATE</f>
        <v>44175.874777227378</v>
      </c>
      <c r="L1169" s="2">
        <f>A1169*PRICE_TOM+B1169*PRICE_CAR+C1169*PRICE_MES</f>
        <v>90904</v>
      </c>
      <c r="M1169" s="2">
        <f>A1169*FERT_BED_TOM+B1169*FERT_BED_CAR+C1169*FERT_BED_MES</f>
        <v>23760</v>
      </c>
      <c r="N1169" s="6">
        <f>IF(AND(D1169&lt;=TOTAL_BEDS,J1169&lt;=TEMP_WORKER_MAX*TEMP_WORKER_HRS),1,0)</f>
        <v>1</v>
      </c>
      <c r="O1169" s="2">
        <f>L1169-M1169-K1169-FIXED_COSTS</f>
        <v>2968.1252227726218</v>
      </c>
      <c r="P1169" s="2">
        <f>IF(N1169=1,O1169,"")</f>
        <v>2968.1252227726218</v>
      </c>
    </row>
    <row r="1170">
      <c r="A1170" s="6">
        <v>1</v>
      </c>
      <c r="B1170" s="6">
        <v>16</v>
      </c>
      <c r="C1170" s="6">
        <v>19</v>
      </c>
      <c r="D1170" s="6">
        <f>A1170+B1170+C1170</f>
        <v>36</v>
      </c>
      <c r="E1170" s="5">
        <f>IF(A1170=0,0,A1170*LABOR_HRS_WK_TOM*SEASON_WEEKS*(1+DIM_PCT_TOM)^A1170)</f>
        <v>99.000000000000014</v>
      </c>
      <c r="F1170" s="5">
        <f>IF(B1170=0,0,B1170*LABOR_HRS_WK_CAR*SEASON_WEEKS*(1+DIM_PCT_CAR)^B1170)</f>
        <v>712.56269791706984</v>
      </c>
      <c r="G1170" s="5">
        <f>IF(C1170=0,0,C1170*LABOR_HRS_WK_MES*SEASON_WEEKS*(1+DIM_PCT_MES)^C1170)</f>
        <v>1082.6092178872491</v>
      </c>
      <c r="H1170" s="5">
        <f>E1170+F1170+G1170</f>
        <v>1894.1719158043188</v>
      </c>
      <c r="I1170" s="5">
        <f>MIN(H1170,FARMER_HRS)</f>
        <v>720</v>
      </c>
      <c r="J1170" s="5">
        <f>MAX(0,H1170-FARMER_HRS)</f>
        <v>1174.1719158043188</v>
      </c>
      <c r="K1170" s="2">
        <f>I1170*FARMER_RATE+J1170*TEMP_WORKER_RATE</f>
        <v>45384.929093824976</v>
      </c>
      <c r="L1170" s="2">
        <f>A1170*PRICE_TOM+B1170*PRICE_CAR+C1170*PRICE_MES</f>
        <v>93604</v>
      </c>
      <c r="M1170" s="2">
        <f>A1170*FERT_BED_TOM+B1170*FERT_BED_CAR+C1170*FERT_BED_MES</f>
        <v>24640</v>
      </c>
      <c r="N1170" s="6">
        <f>IF(AND(D1170&lt;=TOTAL_BEDS,J1170&lt;=TEMP_WORKER_MAX*TEMP_WORKER_HRS),1,0)</f>
        <v>1</v>
      </c>
      <c r="O1170" s="2">
        <f>L1170-M1170-K1170-FIXED_COSTS</f>
        <v>3579.070906175024</v>
      </c>
      <c r="P1170" s="2">
        <f>IF(N1170=1,O1170,"")</f>
        <v>3579.070906175024</v>
      </c>
    </row>
    <row r="1171">
      <c r="A1171" s="6">
        <v>1</v>
      </c>
      <c r="B1171" s="6">
        <v>16</v>
      </c>
      <c r="C1171" s="6">
        <v>20</v>
      </c>
      <c r="D1171" s="6">
        <f>A1171+B1171+C1171</f>
        <v>37</v>
      </c>
      <c r="E1171" s="5">
        <f>IF(A1171=0,0,A1171*LABOR_HRS_WK_TOM*SEASON_WEEKS*(1+DIM_PCT_TOM)^A1171)</f>
        <v>99.000000000000014</v>
      </c>
      <c r="F1171" s="5">
        <f>IF(B1171=0,0,B1171*LABOR_HRS_WK_CAR*SEASON_WEEKS*(1+DIM_PCT_CAR)^B1171)</f>
        <v>712.56269791706984</v>
      </c>
      <c r="G1171" s="5">
        <f>IF(C1171=0,0,C1171*LABOR_HRS_WK_MES*SEASON_WEEKS*(1+DIM_PCT_MES)^C1171)</f>
        <v>1153.8335085377259</v>
      </c>
      <c r="H1171" s="5">
        <f>E1171+F1171+G1171</f>
        <v>1965.3962064547959</v>
      </c>
      <c r="I1171" s="5">
        <f>MIN(H1171,FARMER_HRS)</f>
        <v>720</v>
      </c>
      <c r="J1171" s="5">
        <f>MAX(0,H1171-FARMER_HRS)</f>
        <v>1245.3962064547959</v>
      </c>
      <c r="K1171" s="2">
        <f>I1171*FARMER_RATE+J1171*TEMP_WORKER_RATE</f>
        <v>46621.461917617984</v>
      </c>
      <c r="L1171" s="2">
        <f>A1171*PRICE_TOM+B1171*PRICE_CAR+C1171*PRICE_MES</f>
        <v>96304</v>
      </c>
      <c r="M1171" s="2">
        <f>A1171*FERT_BED_TOM+B1171*FERT_BED_CAR+C1171*FERT_BED_MES</f>
        <v>25520</v>
      </c>
      <c r="N1171" s="6">
        <f>IF(AND(D1171&lt;=TOTAL_BEDS,J1171&lt;=TEMP_WORKER_MAX*TEMP_WORKER_HRS),1,0)</f>
        <v>1</v>
      </c>
      <c r="O1171" s="2">
        <f>L1171-M1171-K1171-FIXED_COSTS</f>
        <v>4162.538082382016</v>
      </c>
      <c r="P1171" s="2">
        <f>IF(N1171=1,O1171,"")</f>
        <v>4162.538082382016</v>
      </c>
    </row>
    <row r="1172">
      <c r="A1172" s="6">
        <v>1</v>
      </c>
      <c r="B1172" s="6">
        <v>16</v>
      </c>
      <c r="C1172" s="6">
        <v>21</v>
      </c>
      <c r="D1172" s="6">
        <f>A1172+B1172+C1172</f>
        <v>38</v>
      </c>
      <c r="E1172" s="5">
        <f>IF(A1172=0,0,A1172*LABOR_HRS_WK_TOM*SEASON_WEEKS*(1+DIM_PCT_TOM)^A1172)</f>
        <v>99.000000000000014</v>
      </c>
      <c r="F1172" s="5">
        <f>IF(B1172=0,0,B1172*LABOR_HRS_WK_CAR*SEASON_WEEKS*(1+DIM_PCT_CAR)^B1172)</f>
        <v>712.56269791706984</v>
      </c>
      <c r="G1172" s="5">
        <f>IF(C1172=0,0,C1172*LABOR_HRS_WK_MES*SEASON_WEEKS*(1+DIM_PCT_MES)^C1172)</f>
        <v>1226.6692487641699</v>
      </c>
      <c r="H1172" s="5">
        <f>E1172+F1172+G1172</f>
        <v>2038.2319466812396</v>
      </c>
      <c r="I1172" s="5">
        <f>MIN(H1172,FARMER_HRS)</f>
        <v>720</v>
      </c>
      <c r="J1172" s="5">
        <f>MAX(0,H1172-FARMER_HRS)</f>
        <v>1318.2319466812396</v>
      </c>
      <c r="K1172" s="2">
        <f>I1172*FARMER_RATE+J1172*TEMP_WORKER_RATE</f>
        <v>47885.971296549294</v>
      </c>
      <c r="L1172" s="2">
        <f>A1172*PRICE_TOM+B1172*PRICE_CAR+C1172*PRICE_MES</f>
        <v>99004</v>
      </c>
      <c r="M1172" s="2">
        <f>A1172*FERT_BED_TOM+B1172*FERT_BED_CAR+C1172*FERT_BED_MES</f>
        <v>26400</v>
      </c>
      <c r="N1172" s="6">
        <f>IF(AND(D1172&lt;=TOTAL_BEDS,J1172&lt;=TEMP_WORKER_MAX*TEMP_WORKER_HRS),1,0)</f>
        <v>1</v>
      </c>
      <c r="O1172" s="2">
        <f>L1172-M1172-K1172-FIXED_COSTS</f>
        <v>4718.0287034507055</v>
      </c>
      <c r="P1172" s="2">
        <f>IF(N1172=1,O1172,"")</f>
        <v>4718.0287034507055</v>
      </c>
    </row>
    <row r="1173">
      <c r="A1173" s="6">
        <v>1</v>
      </c>
      <c r="B1173" s="6">
        <v>16</v>
      </c>
      <c r="C1173" s="6">
        <v>22</v>
      </c>
      <c r="D1173" s="6">
        <f>A1173+B1173+C1173</f>
        <v>39</v>
      </c>
      <c r="E1173" s="5">
        <f>IF(A1173=0,0,A1173*LABOR_HRS_WK_TOM*SEASON_WEEKS*(1+DIM_PCT_TOM)^A1173)</f>
        <v>99.000000000000014</v>
      </c>
      <c r="F1173" s="5">
        <f>IF(B1173=0,0,B1173*LABOR_HRS_WK_CAR*SEASON_WEEKS*(1+DIM_PCT_CAR)^B1173)</f>
        <v>712.56269791706984</v>
      </c>
      <c r="G1173" s="5">
        <f>IF(C1173=0,0,C1173*LABOR_HRS_WK_MES*SEASON_WEEKS*(1+DIM_PCT_MES)^C1173)</f>
        <v>1301.1455960105659</v>
      </c>
      <c r="H1173" s="5">
        <f>E1173+F1173+G1173</f>
        <v>2112.7082939276356</v>
      </c>
      <c r="I1173" s="5">
        <f>MIN(H1173,FARMER_HRS)</f>
        <v>720</v>
      </c>
      <c r="J1173" s="5">
        <f>MAX(0,H1173-FARMER_HRS)</f>
        <v>1392.7082939276356</v>
      </c>
      <c r="K1173" s="2">
        <f>I1173*FARMER_RATE+J1173*TEMP_WORKER_RATE</f>
        <v>49178.963436243677</v>
      </c>
      <c r="L1173" s="2">
        <f>A1173*PRICE_TOM+B1173*PRICE_CAR+C1173*PRICE_MES</f>
        <v>101704</v>
      </c>
      <c r="M1173" s="2">
        <f>A1173*FERT_BED_TOM+B1173*FERT_BED_CAR+C1173*FERT_BED_MES</f>
        <v>27280</v>
      </c>
      <c r="N1173" s="6">
        <f>IF(AND(D1173&lt;=TOTAL_BEDS,J1173&lt;=TEMP_WORKER_MAX*TEMP_WORKER_HRS),1,0)</f>
        <v>1</v>
      </c>
      <c r="O1173" s="2">
        <f>L1173-M1173-K1173-FIXED_COSTS</f>
        <v>5245.0365637563227</v>
      </c>
      <c r="P1173" s="2">
        <f>IF(N1173=1,O1173,"")</f>
        <v>5245.0365637563227</v>
      </c>
    </row>
    <row r="1174">
      <c r="A1174" s="6">
        <v>1</v>
      </c>
      <c r="B1174" s="6">
        <v>16</v>
      </c>
      <c r="C1174" s="6">
        <v>23</v>
      </c>
      <c r="D1174" s="6">
        <f>A1174+B1174+C1174</f>
        <v>40</v>
      </c>
      <c r="E1174" s="5">
        <f>IF(A1174=0,0,A1174*LABOR_HRS_WK_TOM*SEASON_WEEKS*(1+DIM_PCT_TOM)^A1174)</f>
        <v>99.000000000000014</v>
      </c>
      <c r="F1174" s="5">
        <f>IF(B1174=0,0,B1174*LABOR_HRS_WK_CAR*SEASON_WEEKS*(1+DIM_PCT_CAR)^B1174)</f>
        <v>712.56269791706984</v>
      </c>
      <c r="G1174" s="5">
        <f>IF(C1174=0,0,C1174*LABOR_HRS_WK_MES*SEASON_WEEKS*(1+DIM_PCT_MES)^C1174)</f>
        <v>1377.2921848680023</v>
      </c>
      <c r="H1174" s="5">
        <f>E1174+F1174+G1174</f>
        <v>2188.8548827850723</v>
      </c>
      <c r="I1174" s="5">
        <f>MIN(H1174,FARMER_HRS)</f>
        <v>720</v>
      </c>
      <c r="J1174" s="5">
        <f>MAX(0,H1174-FARMER_HRS)</f>
        <v>1468.8548827850723</v>
      </c>
      <c r="K1174" s="2">
        <f>I1174*FARMER_RATE+J1174*TEMP_WORKER_RATE</f>
        <v>50500.952826129724</v>
      </c>
      <c r="L1174" s="2">
        <f>A1174*PRICE_TOM+B1174*PRICE_CAR+C1174*PRICE_MES</f>
        <v>104404</v>
      </c>
      <c r="M1174" s="2">
        <f>A1174*FERT_BED_TOM+B1174*FERT_BED_CAR+C1174*FERT_BED_MES</f>
        <v>28160</v>
      </c>
      <c r="N1174" s="6">
        <f>IF(AND(D1174&lt;=TOTAL_BEDS,J1174&lt;=TEMP_WORKER_MAX*TEMP_WORKER_HRS),1,0)</f>
        <v>1</v>
      </c>
      <c r="O1174" s="2">
        <f>L1174-M1174-K1174-FIXED_COSTS</f>
        <v>5743.0471738702763</v>
      </c>
      <c r="P1174" s="2">
        <f>IF(N1174=1,O1174,"")</f>
        <v>5743.0471738702763</v>
      </c>
    </row>
    <row r="1175">
      <c r="A1175" s="6">
        <v>1</v>
      </c>
      <c r="B1175" s="6">
        <v>16</v>
      </c>
      <c r="C1175" s="6">
        <v>24</v>
      </c>
      <c r="D1175" s="6">
        <f>A1175+B1175+C1175</f>
        <v>41</v>
      </c>
      <c r="E1175" s="5">
        <f>IF(A1175=0,0,A1175*LABOR_HRS_WK_TOM*SEASON_WEEKS*(1+DIM_PCT_TOM)^A1175)</f>
        <v>99.000000000000014</v>
      </c>
      <c r="F1175" s="5">
        <f>IF(B1175=0,0,B1175*LABOR_HRS_WK_CAR*SEASON_WEEKS*(1+DIM_PCT_CAR)^B1175)</f>
        <v>712.56269791706984</v>
      </c>
      <c r="G1175" s="5">
        <f>IF(C1175=0,0,C1175*LABOR_HRS_WK_MES*SEASON_WEEKS*(1+DIM_PCT_MES)^C1175)</f>
        <v>1455.139134447498</v>
      </c>
      <c r="H1175" s="5">
        <f>E1175+F1175+G1175</f>
        <v>2266.701832364568</v>
      </c>
      <c r="I1175" s="5">
        <f>MIN(H1175,FARMER_HRS)</f>
        <v>720</v>
      </c>
      <c r="J1175" s="5">
        <f>MAX(0,H1175-FARMER_HRS)</f>
        <v>1546.701832364568</v>
      </c>
      <c r="K1175" s="2">
        <f>I1175*FARMER_RATE+J1175*TEMP_WORKER_RATE</f>
        <v>51852.462367440414</v>
      </c>
      <c r="L1175" s="2">
        <f>A1175*PRICE_TOM+B1175*PRICE_CAR+C1175*PRICE_MES</f>
        <v>107104</v>
      </c>
      <c r="M1175" s="2">
        <f>A1175*FERT_BED_TOM+B1175*FERT_BED_CAR+C1175*FERT_BED_MES</f>
        <v>29040</v>
      </c>
      <c r="N1175" s="6">
        <f>IF(AND(D1175&lt;=TOTAL_BEDS,J1175&lt;=TEMP_WORKER_MAX*TEMP_WORKER_HRS),1,0)</f>
        <v>1</v>
      </c>
      <c r="O1175" s="2">
        <f>L1175-M1175-K1175-FIXED_COSTS</f>
        <v>6211.5376325595862</v>
      </c>
      <c r="P1175" s="2">
        <f>IF(N1175=1,O1175,"")</f>
        <v>6211.5376325595862</v>
      </c>
    </row>
    <row r="1176">
      <c r="A1176" s="6">
        <v>1</v>
      </c>
      <c r="B1176" s="6">
        <v>16</v>
      </c>
      <c r="C1176" s="6">
        <v>25</v>
      </c>
      <c r="D1176" s="6">
        <f>A1176+B1176+C1176</f>
        <v>42</v>
      </c>
      <c r="E1176" s="5">
        <f>IF(A1176=0,0,A1176*LABOR_HRS_WK_TOM*SEASON_WEEKS*(1+DIM_PCT_TOM)^A1176)</f>
        <v>99.000000000000014</v>
      </c>
      <c r="F1176" s="5">
        <f>IF(B1176=0,0,B1176*LABOR_HRS_WK_CAR*SEASON_WEEKS*(1+DIM_PCT_CAR)^B1176)</f>
        <v>712.56269791706984</v>
      </c>
      <c r="G1176" s="5">
        <f>IF(C1176=0,0,C1176*LABOR_HRS_WK_MES*SEASON_WEEKS*(1+DIM_PCT_MES)^C1176)</f>
        <v>1534.7170558625955</v>
      </c>
      <c r="H1176" s="5">
        <f>E1176+F1176+G1176</f>
        <v>2346.2797537796655</v>
      </c>
      <c r="I1176" s="5">
        <f>MIN(H1176,FARMER_HRS)</f>
        <v>720</v>
      </c>
      <c r="J1176" s="5">
        <f>MAX(0,H1176-FARMER_HRS)</f>
        <v>1626.2797537796655</v>
      </c>
      <c r="K1176" s="2">
        <f>I1176*FARMER_RATE+J1176*TEMP_WORKER_RATE</f>
        <v>53234.023503119191</v>
      </c>
      <c r="L1176" s="2">
        <f>A1176*PRICE_TOM+B1176*PRICE_CAR+C1176*PRICE_MES</f>
        <v>109804</v>
      </c>
      <c r="M1176" s="2">
        <f>A1176*FERT_BED_TOM+B1176*FERT_BED_CAR+C1176*FERT_BED_MES</f>
        <v>29920</v>
      </c>
      <c r="N1176" s="6">
        <f>IF(AND(D1176&lt;=TOTAL_BEDS,J1176&lt;=TEMP_WORKER_MAX*TEMP_WORKER_HRS),1,0)</f>
        <v>1</v>
      </c>
      <c r="O1176" s="2">
        <f>L1176-M1176-K1176-FIXED_COSTS</f>
        <v>6649.9764968808086</v>
      </c>
      <c r="P1176" s="2">
        <f>IF(N1176=1,O1176,"")</f>
        <v>6649.9764968808086</v>
      </c>
    </row>
    <row r="1177">
      <c r="A1177" s="6">
        <v>1</v>
      </c>
      <c r="B1177" s="6">
        <v>16</v>
      </c>
      <c r="C1177" s="6">
        <v>26</v>
      </c>
      <c r="D1177" s="6">
        <f>A1177+B1177+C1177</f>
        <v>43</v>
      </c>
      <c r="E1177" s="5">
        <f>IF(A1177=0,0,A1177*LABOR_HRS_WK_TOM*SEASON_WEEKS*(1+DIM_PCT_TOM)^A1177)</f>
        <v>99.000000000000014</v>
      </c>
      <c r="F1177" s="5">
        <f>IF(B1177=0,0,B1177*LABOR_HRS_WK_CAR*SEASON_WEEKS*(1+DIM_PCT_CAR)^B1177)</f>
        <v>712.56269791706984</v>
      </c>
      <c r="G1177" s="5">
        <f>IF(C1177=0,0,C1177*LABOR_HRS_WK_MES*SEASON_WEEKS*(1+DIM_PCT_MES)^C1177)</f>
        <v>1616.0570598233128</v>
      </c>
      <c r="H1177" s="5">
        <f>E1177+F1177+G1177</f>
        <v>2427.6197577403827</v>
      </c>
      <c r="I1177" s="5">
        <f>MIN(H1177,FARMER_HRS)</f>
        <v>720</v>
      </c>
      <c r="J1177" s="5">
        <f>MAX(0,H1177-FARMER_HRS)</f>
        <v>1707.6197577403827</v>
      </c>
      <c r="K1177" s="2">
        <f>I1177*FARMER_RATE+J1177*TEMP_WORKER_RATE</f>
        <v>54646.176349659421</v>
      </c>
      <c r="L1177" s="2">
        <f>A1177*PRICE_TOM+B1177*PRICE_CAR+C1177*PRICE_MES</f>
        <v>112504</v>
      </c>
      <c r="M1177" s="2">
        <f>A1177*FERT_BED_TOM+B1177*FERT_BED_CAR+C1177*FERT_BED_MES</f>
        <v>30800</v>
      </c>
      <c r="N1177" s="6">
        <f>IF(AND(D1177&lt;=TOTAL_BEDS,J1177&lt;=TEMP_WORKER_MAX*TEMP_WORKER_HRS),1,0)</f>
        <v>1</v>
      </c>
      <c r="O1177" s="2">
        <f>L1177-M1177-K1177-FIXED_COSTS</f>
        <v>7057.8236503405788</v>
      </c>
      <c r="P1177" s="2">
        <f>IF(N1177=1,O1177,"")</f>
        <v>7057.8236503405788</v>
      </c>
    </row>
    <row r="1178">
      <c r="A1178" s="6">
        <v>1</v>
      </c>
      <c r="B1178" s="6">
        <v>16</v>
      </c>
      <c r="C1178" s="6">
        <v>27</v>
      </c>
      <c r="D1178" s="6">
        <f>A1178+B1178+C1178</f>
        <v>44</v>
      </c>
      <c r="E1178" s="5">
        <f>IF(A1178=0,0,A1178*LABOR_HRS_WK_TOM*SEASON_WEEKS*(1+DIM_PCT_TOM)^A1178)</f>
        <v>99.000000000000014</v>
      </c>
      <c r="F1178" s="5">
        <f>IF(B1178=0,0,B1178*LABOR_HRS_WK_CAR*SEASON_WEEKS*(1+DIM_PCT_CAR)^B1178)</f>
        <v>712.56269791706984</v>
      </c>
      <c r="G1178" s="5">
        <f>IF(C1178=0,0,C1178*LABOR_HRS_WK_MES*SEASON_WEEKS*(1+DIM_PCT_MES)^C1178)</f>
        <v>1699.19076434307</v>
      </c>
      <c r="H1178" s="5">
        <f>E1178+F1178+G1178</f>
        <v>2510.7534622601397</v>
      </c>
      <c r="I1178" s="5">
        <f>MIN(H1178,FARMER_HRS)</f>
        <v>720</v>
      </c>
      <c r="J1178" s="5">
        <f>MAX(0,H1178-FARMER_HRS)</f>
        <v>1790.7534622601397</v>
      </c>
      <c r="K1178" s="2">
        <f>I1178*FARMER_RATE+J1178*TEMP_WORKER_RATE</f>
        <v>56089.469830905204</v>
      </c>
      <c r="L1178" s="2">
        <f>A1178*PRICE_TOM+B1178*PRICE_CAR+C1178*PRICE_MES</f>
        <v>115204</v>
      </c>
      <c r="M1178" s="2">
        <f>A1178*FERT_BED_TOM+B1178*FERT_BED_CAR+C1178*FERT_BED_MES</f>
        <v>31680</v>
      </c>
      <c r="N1178" s="6">
        <f>IF(AND(D1178&lt;=TOTAL_BEDS,J1178&lt;=TEMP_WORKER_MAX*TEMP_WORKER_HRS),1,0)</f>
        <v>1</v>
      </c>
      <c r="O1178" s="2">
        <f>L1178-M1178-K1178-FIXED_COSTS</f>
        <v>7434.5301690947963</v>
      </c>
      <c r="P1178" s="2">
        <f>IF(N1178=1,O1178,"")</f>
        <v>7434.5301690947963</v>
      </c>
    </row>
    <row r="1179">
      <c r="A1179" s="6">
        <v>1</v>
      </c>
      <c r="B1179" s="6">
        <v>16</v>
      </c>
      <c r="C1179" s="6">
        <v>28</v>
      </c>
      <c r="D1179" s="6">
        <f>A1179+B1179+C1179</f>
        <v>45</v>
      </c>
      <c r="E1179" s="5">
        <f>IF(A1179=0,0,A1179*LABOR_HRS_WK_TOM*SEASON_WEEKS*(1+DIM_PCT_TOM)^A1179)</f>
        <v>99.000000000000014</v>
      </c>
      <c r="F1179" s="5">
        <f>IF(B1179=0,0,B1179*LABOR_HRS_WK_CAR*SEASON_WEEKS*(1+DIM_PCT_CAR)^B1179)</f>
        <v>712.56269791706984</v>
      </c>
      <c r="G1179" s="5">
        <f>IF(C1179=0,0,C1179*LABOR_HRS_WK_MES*SEASON_WEEKS*(1+DIM_PCT_MES)^C1179)</f>
        <v>1784.1503025602233</v>
      </c>
      <c r="H1179" s="5">
        <f>E1179+F1179+G1179</f>
        <v>2595.713000477293</v>
      </c>
      <c r="I1179" s="5">
        <f>MIN(H1179,FARMER_HRS)</f>
        <v>720</v>
      </c>
      <c r="J1179" s="5">
        <f>MAX(0,H1179-FARMER_HRS)</f>
        <v>1875.713000477293</v>
      </c>
      <c r="K1179" s="2">
        <f>I1179*FARMER_RATE+J1179*TEMP_WORKER_RATE</f>
        <v>57564.461813841888</v>
      </c>
      <c r="L1179" s="2">
        <f>A1179*PRICE_TOM+B1179*PRICE_CAR+C1179*PRICE_MES</f>
        <v>117904</v>
      </c>
      <c r="M1179" s="2">
        <f>A1179*FERT_BED_TOM+B1179*FERT_BED_CAR+C1179*FERT_BED_MES</f>
        <v>32560</v>
      </c>
      <c r="N1179" s="6">
        <f>IF(AND(D1179&lt;=TOTAL_BEDS,J1179&lt;=TEMP_WORKER_MAX*TEMP_WORKER_HRS),1,0)</f>
        <v>1</v>
      </c>
      <c r="O1179" s="2">
        <f>L1179-M1179-K1179-FIXED_COSTS</f>
        <v>7779.5381861581118</v>
      </c>
      <c r="P1179" s="2">
        <f>IF(N1179=1,O1179,"")</f>
        <v>7779.5381861581118</v>
      </c>
    </row>
    <row r="1180">
      <c r="A1180" s="6">
        <v>1</v>
      </c>
      <c r="B1180" s="6">
        <v>16</v>
      </c>
      <c r="C1180" s="6">
        <v>29</v>
      </c>
      <c r="D1180" s="6">
        <f>A1180+B1180+C1180</f>
        <v>46</v>
      </c>
      <c r="E1180" s="5">
        <f>IF(A1180=0,0,A1180*LABOR_HRS_WK_TOM*SEASON_WEEKS*(1+DIM_PCT_TOM)^A1180)</f>
        <v>99.000000000000014</v>
      </c>
      <c r="F1180" s="5">
        <f>IF(B1180=0,0,B1180*LABOR_HRS_WK_CAR*SEASON_WEEKS*(1+DIM_PCT_CAR)^B1180)</f>
        <v>712.56269791706984</v>
      </c>
      <c r="G1180" s="5">
        <f>IF(C1180=0,0,C1180*LABOR_HRS_WK_MES*SEASON_WEEKS*(1+DIM_PCT_MES)^C1180)</f>
        <v>1870.9683306758766</v>
      </c>
      <c r="H1180" s="5">
        <f>E1180+F1180+G1180</f>
        <v>2682.5310285929463</v>
      </c>
      <c r="I1180" s="5">
        <f>MIN(H1180,FARMER_HRS)</f>
        <v>720</v>
      </c>
      <c r="J1180" s="5">
        <f>MAX(0,H1180-FARMER_HRS)</f>
        <v>1962.5310285929463</v>
      </c>
      <c r="K1180" s="2">
        <f>I1180*FARMER_RATE+J1180*TEMP_WORKER_RATE</f>
        <v>59071.719246405315</v>
      </c>
      <c r="L1180" s="2">
        <f>A1180*PRICE_TOM+B1180*PRICE_CAR+C1180*PRICE_MES</f>
        <v>120604</v>
      </c>
      <c r="M1180" s="2">
        <f>A1180*FERT_BED_TOM+B1180*FERT_BED_CAR+C1180*FERT_BED_MES</f>
        <v>33440</v>
      </c>
      <c r="N1180" s="6">
        <f>IF(AND(D1180&lt;=TOTAL_BEDS,J1180&lt;=TEMP_WORKER_MAX*TEMP_WORKER_HRS),1,0)</f>
        <v>1</v>
      </c>
      <c r="O1180" s="2">
        <f>L1180-M1180-K1180-FIXED_COSTS</f>
        <v>8092.2807535946849</v>
      </c>
      <c r="P1180" s="2">
        <f>IF(N1180=1,O1180,"")</f>
        <v>8092.2807535946849</v>
      </c>
    </row>
    <row r="1181">
      <c r="A1181" s="6">
        <v>1</v>
      </c>
      <c r="B1181" s="6">
        <v>16</v>
      </c>
      <c r="C1181" s="6">
        <v>30</v>
      </c>
      <c r="D1181" s="6">
        <f>A1181+B1181+C1181</f>
        <v>47</v>
      </c>
      <c r="E1181" s="5">
        <f>IF(A1181=0,0,A1181*LABOR_HRS_WK_TOM*SEASON_WEEKS*(1+DIM_PCT_TOM)^A1181)</f>
        <v>99.000000000000014</v>
      </c>
      <c r="F1181" s="5">
        <f>IF(B1181=0,0,B1181*LABOR_HRS_WK_CAR*SEASON_WEEKS*(1+DIM_PCT_CAR)^B1181)</f>
        <v>712.56269791706984</v>
      </c>
      <c r="G1181" s="5">
        <f>IF(C1181=0,0,C1181*LABOR_HRS_WK_MES*SEASON_WEEKS*(1+DIM_PCT_MES)^C1181)</f>
        <v>1959.6780360096466</v>
      </c>
      <c r="H1181" s="5">
        <f>E1181+F1181+G1181</f>
        <v>2771.2407339267165</v>
      </c>
      <c r="I1181" s="5">
        <f>MIN(H1181,FARMER_HRS)</f>
        <v>720</v>
      </c>
      <c r="J1181" s="5">
        <f>MAX(0,H1181-FARMER_HRS)</f>
        <v>2051.2407339267165</v>
      </c>
      <c r="K1181" s="2">
        <f>I1181*FARMER_RATE+J1181*TEMP_WORKER_RATE</f>
        <v>60611.818297338825</v>
      </c>
      <c r="L1181" s="2">
        <f>A1181*PRICE_TOM+B1181*PRICE_CAR+C1181*PRICE_MES</f>
        <v>123304</v>
      </c>
      <c r="M1181" s="2">
        <f>A1181*FERT_BED_TOM+B1181*FERT_BED_CAR+C1181*FERT_BED_MES</f>
        <v>34320</v>
      </c>
      <c r="N1181" s="6">
        <f>IF(AND(D1181&lt;=TOTAL_BEDS,J1181&lt;=TEMP_WORKER_MAX*TEMP_WORKER_HRS),1,0)</f>
        <v>1</v>
      </c>
      <c r="O1181" s="2">
        <f>L1181-M1181-K1181-FIXED_COSTS</f>
        <v>8372.1817026611752</v>
      </c>
      <c r="P1181" s="2">
        <f>IF(N1181=1,O1181,"")</f>
        <v>8372.1817026611752</v>
      </c>
    </row>
    <row r="1182">
      <c r="A1182" s="6">
        <v>1</v>
      </c>
      <c r="B1182" s="6">
        <v>17</v>
      </c>
      <c r="C1182" s="6">
        <v>0</v>
      </c>
      <c r="D1182" s="6">
        <f>A1182+B1182+C1182</f>
        <v>18</v>
      </c>
      <c r="E1182" s="5">
        <f>IF(A1182=0,0,A1182*LABOR_HRS_WK_TOM*SEASON_WEEKS*(1+DIM_PCT_TOM)^A1182)</f>
        <v>99.000000000000014</v>
      </c>
      <c r="F1182" s="5">
        <f>IF(B1182=0,0,B1182*LABOR_HRS_WK_CAR*SEASON_WEEKS*(1+DIM_PCT_CAR)^B1182)</f>
        <v>776.02531320030891</v>
      </c>
      <c r="G1182" s="5">
        <f>IF(C1182=0,0,C1182*LABOR_HRS_WK_MES*SEASON_WEEKS*(1+DIM_PCT_MES)^C1182)</f>
        <v>0</v>
      </c>
      <c r="H1182" s="5">
        <f>E1182+F1182+G1182</f>
        <v>875.02531320030891</v>
      </c>
      <c r="I1182" s="5">
        <f>MIN(H1182,FARMER_HRS)</f>
        <v>720</v>
      </c>
      <c r="J1182" s="5">
        <f>MAX(0,H1182-FARMER_HRS)</f>
        <v>155.02531320030891</v>
      </c>
      <c r="K1182" s="2">
        <f>I1182*FARMER_RATE+J1182*TEMP_WORKER_RATE</f>
        <v>27691.411687505362</v>
      </c>
      <c r="L1182" s="2">
        <f>A1182*PRICE_TOM+B1182*PRICE_CAR+C1182*PRICE_MES</f>
        <v>44398</v>
      </c>
      <c r="M1182" s="2">
        <f>A1182*FERT_BED_TOM+B1182*FERT_BED_CAR+C1182*FERT_BED_MES</f>
        <v>8360</v>
      </c>
      <c r="N1182" s="6">
        <f>IF(AND(D1182&lt;=TOTAL_BEDS,J1182&lt;=TEMP_WORKER_MAX*TEMP_WORKER_HRS),1,0)</f>
        <v>1</v>
      </c>
      <c r="O1182" s="2">
        <f>L1182-M1182-K1182-FIXED_COSTS</f>
        <v>-11653.411687505362</v>
      </c>
      <c r="P1182" s="2">
        <f>IF(N1182=1,O1182,"")</f>
        <v>-11653.411687505362</v>
      </c>
    </row>
    <row r="1183">
      <c r="A1183" s="6">
        <v>1</v>
      </c>
      <c r="B1183" s="6">
        <v>17</v>
      </c>
      <c r="C1183" s="6">
        <v>1</v>
      </c>
      <c r="D1183" s="6">
        <f>A1183+B1183+C1183</f>
        <v>19</v>
      </c>
      <c r="E1183" s="5">
        <f>IF(A1183=0,0,A1183*LABOR_HRS_WK_TOM*SEASON_WEEKS*(1+DIM_PCT_TOM)^A1183)</f>
        <v>99.000000000000014</v>
      </c>
      <c r="F1183" s="5">
        <f>IF(B1183=0,0,B1183*LABOR_HRS_WK_CAR*SEASON_WEEKS*(1+DIM_PCT_CAR)^B1183)</f>
        <v>776.02531320030891</v>
      </c>
      <c r="G1183" s="5">
        <f>IF(C1183=0,0,C1183*LABOR_HRS_WK_MES*SEASON_WEEKS*(1+DIM_PCT_MES)^C1183)</f>
        <v>45.5625</v>
      </c>
      <c r="H1183" s="5">
        <f>E1183+F1183+G1183</f>
        <v>920.58781320030891</v>
      </c>
      <c r="I1183" s="5">
        <f>MIN(H1183,FARMER_HRS)</f>
        <v>720</v>
      </c>
      <c r="J1183" s="5">
        <f>MAX(0,H1183-FARMER_HRS)</f>
        <v>200.58781320030891</v>
      </c>
      <c r="K1183" s="2">
        <f>I1183*FARMER_RATE+J1183*TEMP_WORKER_RATE</f>
        <v>28482.427312505362</v>
      </c>
      <c r="L1183" s="2">
        <f>A1183*PRICE_TOM+B1183*PRICE_CAR+C1183*PRICE_MES</f>
        <v>47098</v>
      </c>
      <c r="M1183" s="2">
        <f>A1183*FERT_BED_TOM+B1183*FERT_BED_CAR+C1183*FERT_BED_MES</f>
        <v>9240</v>
      </c>
      <c r="N1183" s="6">
        <f>IF(AND(D1183&lt;=TOTAL_BEDS,J1183&lt;=TEMP_WORKER_MAX*TEMP_WORKER_HRS),1,0)</f>
        <v>1</v>
      </c>
      <c r="O1183" s="2">
        <f>L1183-M1183-K1183-FIXED_COSTS</f>
        <v>-10624.427312505362</v>
      </c>
      <c r="P1183" s="2">
        <f>IF(N1183=1,O1183,"")</f>
        <v>-10624.427312505362</v>
      </c>
    </row>
    <row r="1184">
      <c r="A1184" s="6">
        <v>1</v>
      </c>
      <c r="B1184" s="6">
        <v>17</v>
      </c>
      <c r="C1184" s="6">
        <v>2</v>
      </c>
      <c r="D1184" s="6">
        <f>A1184+B1184+C1184</f>
        <v>20</v>
      </c>
      <c r="E1184" s="5">
        <f>IF(A1184=0,0,A1184*LABOR_HRS_WK_TOM*SEASON_WEEKS*(1+DIM_PCT_TOM)^A1184)</f>
        <v>99.000000000000014</v>
      </c>
      <c r="F1184" s="5">
        <f>IF(B1184=0,0,B1184*LABOR_HRS_WK_CAR*SEASON_WEEKS*(1+DIM_PCT_CAR)^B1184)</f>
        <v>776.02531320030891</v>
      </c>
      <c r="G1184" s="5">
        <f>IF(C1184=0,0,C1184*LABOR_HRS_WK_MES*SEASON_WEEKS*(1+DIM_PCT_MES)^C1184)</f>
        <v>92.2640625</v>
      </c>
      <c r="H1184" s="5">
        <f>E1184+F1184+G1184</f>
        <v>967.28937570030894</v>
      </c>
      <c r="I1184" s="5">
        <f>MIN(H1184,FARMER_HRS)</f>
        <v>720</v>
      </c>
      <c r="J1184" s="5">
        <f>MAX(0,H1184-FARMER_HRS)</f>
        <v>247.28937570030894</v>
      </c>
      <c r="K1184" s="2">
        <f>I1184*FARMER_RATE+J1184*TEMP_WORKER_RATE</f>
        <v>29293.218328130362</v>
      </c>
      <c r="L1184" s="2">
        <f>A1184*PRICE_TOM+B1184*PRICE_CAR+C1184*PRICE_MES</f>
        <v>49798</v>
      </c>
      <c r="M1184" s="2">
        <f>A1184*FERT_BED_TOM+B1184*FERT_BED_CAR+C1184*FERT_BED_MES</f>
        <v>10120</v>
      </c>
      <c r="N1184" s="6">
        <f>IF(AND(D1184&lt;=TOTAL_BEDS,J1184&lt;=TEMP_WORKER_MAX*TEMP_WORKER_HRS),1,0)</f>
        <v>1</v>
      </c>
      <c r="O1184" s="2">
        <f>L1184-M1184-K1184-FIXED_COSTS</f>
        <v>-9615.2183281303624</v>
      </c>
      <c r="P1184" s="2">
        <f>IF(N1184=1,O1184,"")</f>
        <v>-9615.2183281303624</v>
      </c>
    </row>
    <row r="1185">
      <c r="A1185" s="6">
        <v>1</v>
      </c>
      <c r="B1185" s="6">
        <v>17</v>
      </c>
      <c r="C1185" s="6">
        <v>3</v>
      </c>
      <c r="D1185" s="6">
        <f>A1185+B1185+C1185</f>
        <v>21</v>
      </c>
      <c r="E1185" s="5">
        <f>IF(A1185=0,0,A1185*LABOR_HRS_WK_TOM*SEASON_WEEKS*(1+DIM_PCT_TOM)^A1185)</f>
        <v>99.000000000000014</v>
      </c>
      <c r="F1185" s="5">
        <f>IF(B1185=0,0,B1185*LABOR_HRS_WK_CAR*SEASON_WEEKS*(1+DIM_PCT_CAR)^B1185)</f>
        <v>776.02531320030891</v>
      </c>
      <c r="G1185" s="5">
        <f>IF(C1185=0,0,C1185*LABOR_HRS_WK_MES*SEASON_WEEKS*(1+DIM_PCT_MES)^C1185)</f>
        <v>140.12604492187498</v>
      </c>
      <c r="H1185" s="5">
        <f>E1185+F1185+G1185</f>
        <v>1015.1513581221839</v>
      </c>
      <c r="I1185" s="5">
        <f>MIN(H1185,FARMER_HRS)</f>
        <v>720</v>
      </c>
      <c r="J1185" s="5">
        <f>MAX(0,H1185-FARMER_HRS)</f>
        <v>295.15135812218386</v>
      </c>
      <c r="K1185" s="2">
        <f>I1185*FARMER_RATE+J1185*TEMP_WORKER_RATE</f>
        <v>30124.155522954581</v>
      </c>
      <c r="L1185" s="2">
        <f>A1185*PRICE_TOM+B1185*PRICE_CAR+C1185*PRICE_MES</f>
        <v>52498</v>
      </c>
      <c r="M1185" s="2">
        <f>A1185*FERT_BED_TOM+B1185*FERT_BED_CAR+C1185*FERT_BED_MES</f>
        <v>11000</v>
      </c>
      <c r="N1185" s="6">
        <f>IF(AND(D1185&lt;=TOTAL_BEDS,J1185&lt;=TEMP_WORKER_MAX*TEMP_WORKER_HRS),1,0)</f>
        <v>1</v>
      </c>
      <c r="O1185" s="2">
        <f>L1185-M1185-K1185-FIXED_COSTS</f>
        <v>-8626.1555229545811</v>
      </c>
      <c r="P1185" s="2">
        <f>IF(N1185=1,O1185,"")</f>
        <v>-8626.1555229545811</v>
      </c>
    </row>
    <row r="1186">
      <c r="A1186" s="6">
        <v>1</v>
      </c>
      <c r="B1186" s="6">
        <v>17</v>
      </c>
      <c r="C1186" s="6">
        <v>4</v>
      </c>
      <c r="D1186" s="6">
        <f>A1186+B1186+C1186</f>
        <v>22</v>
      </c>
      <c r="E1186" s="5">
        <f>IF(A1186=0,0,A1186*LABOR_HRS_WK_TOM*SEASON_WEEKS*(1+DIM_PCT_TOM)^A1186)</f>
        <v>99.000000000000014</v>
      </c>
      <c r="F1186" s="5">
        <f>IF(B1186=0,0,B1186*LABOR_HRS_WK_CAR*SEASON_WEEKS*(1+DIM_PCT_CAR)^B1186)</f>
        <v>776.02531320030891</v>
      </c>
      <c r="G1186" s="5">
        <f>IF(C1186=0,0,C1186*LABOR_HRS_WK_MES*SEASON_WEEKS*(1+DIM_PCT_MES)^C1186)</f>
        <v>189.17016064453119</v>
      </c>
      <c r="H1186" s="5">
        <f>E1186+F1186+G1186</f>
        <v>1064.19547384484</v>
      </c>
      <c r="I1186" s="5">
        <f>MIN(H1186,FARMER_HRS)</f>
        <v>720</v>
      </c>
      <c r="J1186" s="5">
        <f>MAX(0,H1186-FARMER_HRS)</f>
        <v>344.19547384484008</v>
      </c>
      <c r="K1186" s="2">
        <f>I1186*FARMER_RATE+J1186*TEMP_WORKER_RATE</f>
        <v>30975.615865361808</v>
      </c>
      <c r="L1186" s="2">
        <f>A1186*PRICE_TOM+B1186*PRICE_CAR+C1186*PRICE_MES</f>
        <v>55198</v>
      </c>
      <c r="M1186" s="2">
        <f>A1186*FERT_BED_TOM+B1186*FERT_BED_CAR+C1186*FERT_BED_MES</f>
        <v>11880</v>
      </c>
      <c r="N1186" s="6">
        <f>IF(AND(D1186&lt;=TOTAL_BEDS,J1186&lt;=TEMP_WORKER_MAX*TEMP_WORKER_HRS),1,0)</f>
        <v>1</v>
      </c>
      <c r="O1186" s="2">
        <f>L1186-M1186-K1186-FIXED_COSTS</f>
        <v>-7657.6158653618077</v>
      </c>
      <c r="P1186" s="2">
        <f>IF(N1186=1,O1186,"")</f>
        <v>-7657.6158653618077</v>
      </c>
    </row>
    <row r="1187">
      <c r="A1187" s="6">
        <v>1</v>
      </c>
      <c r="B1187" s="6">
        <v>17</v>
      </c>
      <c r="C1187" s="6">
        <v>5</v>
      </c>
      <c r="D1187" s="6">
        <f>A1187+B1187+C1187</f>
        <v>23</v>
      </c>
      <c r="E1187" s="5">
        <f>IF(A1187=0,0,A1187*LABOR_HRS_WK_TOM*SEASON_WEEKS*(1+DIM_PCT_TOM)^A1187)</f>
        <v>99.000000000000014</v>
      </c>
      <c r="F1187" s="5">
        <f>IF(B1187=0,0,B1187*LABOR_HRS_WK_CAR*SEASON_WEEKS*(1+DIM_PCT_CAR)^B1187)</f>
        <v>776.02531320030891</v>
      </c>
      <c r="G1187" s="5">
        <f>IF(C1187=0,0,C1187*LABOR_HRS_WK_MES*SEASON_WEEKS*(1+DIM_PCT_MES)^C1187)</f>
        <v>239.41848456573481</v>
      </c>
      <c r="H1187" s="5">
        <f>E1187+F1187+G1187</f>
        <v>1114.4437977660436</v>
      </c>
      <c r="I1187" s="5">
        <f>MIN(H1187,FARMER_HRS)</f>
        <v>720</v>
      </c>
      <c r="J1187" s="5">
        <f>MAX(0,H1187-FARMER_HRS)</f>
        <v>394.44379776604364</v>
      </c>
      <c r="K1187" s="2">
        <f>I1187*FARMER_RATE+J1187*TEMP_WORKER_RATE</f>
        <v>31847.982600104922</v>
      </c>
      <c r="L1187" s="2">
        <f>A1187*PRICE_TOM+B1187*PRICE_CAR+C1187*PRICE_MES</f>
        <v>57898</v>
      </c>
      <c r="M1187" s="2">
        <f>A1187*FERT_BED_TOM+B1187*FERT_BED_CAR+C1187*FERT_BED_MES</f>
        <v>12760</v>
      </c>
      <c r="N1187" s="6">
        <f>IF(AND(D1187&lt;=TOTAL_BEDS,J1187&lt;=TEMP_WORKER_MAX*TEMP_WORKER_HRS),1,0)</f>
        <v>1</v>
      </c>
      <c r="O1187" s="2">
        <f>L1187-M1187-K1187-FIXED_COSTS</f>
        <v>-6709.9826001049223</v>
      </c>
      <c r="P1187" s="2">
        <f>IF(N1187=1,O1187,"")</f>
        <v>-6709.9826001049223</v>
      </c>
    </row>
    <row r="1188">
      <c r="A1188" s="6">
        <v>1</v>
      </c>
      <c r="B1188" s="6">
        <v>17</v>
      </c>
      <c r="C1188" s="6">
        <v>6</v>
      </c>
      <c r="D1188" s="6">
        <f>A1188+B1188+C1188</f>
        <v>24</v>
      </c>
      <c r="E1188" s="5">
        <f>IF(A1188=0,0,A1188*LABOR_HRS_WK_TOM*SEASON_WEEKS*(1+DIM_PCT_TOM)^A1188)</f>
        <v>99.000000000000014</v>
      </c>
      <c r="F1188" s="5">
        <f>IF(B1188=0,0,B1188*LABOR_HRS_WK_CAR*SEASON_WEEKS*(1+DIM_PCT_CAR)^B1188)</f>
        <v>776.02531320030891</v>
      </c>
      <c r="G1188" s="5">
        <f>IF(C1188=0,0,C1188*LABOR_HRS_WK_MES*SEASON_WEEKS*(1+DIM_PCT_MES)^C1188)</f>
        <v>290.89345874736773</v>
      </c>
      <c r="H1188" s="5">
        <f>E1188+F1188+G1188</f>
        <v>1165.9187719476768</v>
      </c>
      <c r="I1188" s="5">
        <f>MIN(H1188,FARMER_HRS)</f>
        <v>720</v>
      </c>
      <c r="J1188" s="5">
        <f>MAX(0,H1188-FARMER_HRS)</f>
        <v>445.91877194767676</v>
      </c>
      <c r="K1188" s="2">
        <f>I1188*FARMER_RATE+J1188*TEMP_WORKER_RATE</f>
        <v>32741.645346313831</v>
      </c>
      <c r="L1188" s="2">
        <f>A1188*PRICE_TOM+B1188*PRICE_CAR+C1188*PRICE_MES</f>
        <v>60598</v>
      </c>
      <c r="M1188" s="2">
        <f>A1188*FERT_BED_TOM+B1188*FERT_BED_CAR+C1188*FERT_BED_MES</f>
        <v>13640</v>
      </c>
      <c r="N1188" s="6">
        <f>IF(AND(D1188&lt;=TOTAL_BEDS,J1188&lt;=TEMP_WORKER_MAX*TEMP_WORKER_HRS),1,0)</f>
        <v>1</v>
      </c>
      <c r="O1188" s="2">
        <f>L1188-M1188-K1188-FIXED_COSTS</f>
        <v>-5783.6453463138314</v>
      </c>
      <c r="P1188" s="2">
        <f>IF(N1188=1,O1188,"")</f>
        <v>-5783.6453463138314</v>
      </c>
    </row>
    <row r="1189">
      <c r="A1189" s="6">
        <v>1</v>
      </c>
      <c r="B1189" s="6">
        <v>17</v>
      </c>
      <c r="C1189" s="6">
        <v>7</v>
      </c>
      <c r="D1189" s="6">
        <f>A1189+B1189+C1189</f>
        <v>25</v>
      </c>
      <c r="E1189" s="5">
        <f>IF(A1189=0,0,A1189*LABOR_HRS_WK_TOM*SEASON_WEEKS*(1+DIM_PCT_TOM)^A1189)</f>
        <v>99.000000000000014</v>
      </c>
      <c r="F1189" s="5">
        <f>IF(B1189=0,0,B1189*LABOR_HRS_WK_CAR*SEASON_WEEKS*(1+DIM_PCT_CAR)^B1189)</f>
        <v>776.02531320030891</v>
      </c>
      <c r="G1189" s="5">
        <f>IF(C1189=0,0,C1189*LABOR_HRS_WK_MES*SEASON_WEEKS*(1+DIM_PCT_MES)^C1189)</f>
        <v>343.61789814532818</v>
      </c>
      <c r="H1189" s="5">
        <f>E1189+F1189+G1189</f>
        <v>1218.6432113456372</v>
      </c>
      <c r="I1189" s="5">
        <f>MIN(H1189,FARMER_HRS)</f>
        <v>720</v>
      </c>
      <c r="J1189" s="5">
        <f>MAX(0,H1189-FARMER_HRS)</f>
        <v>498.64321134563716</v>
      </c>
      <c r="K1189" s="2">
        <f>I1189*FARMER_RATE+J1189*TEMP_WORKER_RATE</f>
        <v>33657.000196972869</v>
      </c>
      <c r="L1189" s="2">
        <f>A1189*PRICE_TOM+B1189*PRICE_CAR+C1189*PRICE_MES</f>
        <v>63298</v>
      </c>
      <c r="M1189" s="2">
        <f>A1189*FERT_BED_TOM+B1189*FERT_BED_CAR+C1189*FERT_BED_MES</f>
        <v>14520</v>
      </c>
      <c r="N1189" s="6">
        <f>IF(AND(D1189&lt;=TOTAL_BEDS,J1189&lt;=TEMP_WORKER_MAX*TEMP_WORKER_HRS),1,0)</f>
        <v>1</v>
      </c>
      <c r="O1189" s="2">
        <f>L1189-M1189-K1189-FIXED_COSTS</f>
        <v>-4879.0001969728692</v>
      </c>
      <c r="P1189" s="2">
        <f>IF(N1189=1,O1189,"")</f>
        <v>-4879.0001969728692</v>
      </c>
    </row>
    <row r="1190">
      <c r="A1190" s="6">
        <v>1</v>
      </c>
      <c r="B1190" s="6">
        <v>17</v>
      </c>
      <c r="C1190" s="6">
        <v>8</v>
      </c>
      <c r="D1190" s="6">
        <f>A1190+B1190+C1190</f>
        <v>26</v>
      </c>
      <c r="E1190" s="5">
        <f>IF(A1190=0,0,A1190*LABOR_HRS_WK_TOM*SEASON_WEEKS*(1+DIM_PCT_TOM)^A1190)</f>
        <v>99.000000000000014</v>
      </c>
      <c r="F1190" s="5">
        <f>IF(B1190=0,0,B1190*LABOR_HRS_WK_CAR*SEASON_WEEKS*(1+DIM_PCT_CAR)^B1190)</f>
        <v>776.02531320030891</v>
      </c>
      <c r="G1190" s="5">
        <f>IF(C1190=0,0,C1190*LABOR_HRS_WK_MES*SEASON_WEEKS*(1+DIM_PCT_MES)^C1190)</f>
        <v>397.61499642530833</v>
      </c>
      <c r="H1190" s="5">
        <f>E1190+F1190+G1190</f>
        <v>1272.6403096256172</v>
      </c>
      <c r="I1190" s="5">
        <f>MIN(H1190,FARMER_HRS)</f>
        <v>720</v>
      </c>
      <c r="J1190" s="5">
        <f>MAX(0,H1190-FARMER_HRS)</f>
        <v>552.64030962561719</v>
      </c>
      <c r="K1190" s="2">
        <f>I1190*FARMER_RATE+J1190*TEMP_WORKER_RATE</f>
        <v>34594.449819889189</v>
      </c>
      <c r="L1190" s="2">
        <f>A1190*PRICE_TOM+B1190*PRICE_CAR+C1190*PRICE_MES</f>
        <v>65998</v>
      </c>
      <c r="M1190" s="2">
        <f>A1190*FERT_BED_TOM+B1190*FERT_BED_CAR+C1190*FERT_BED_MES</f>
        <v>15400</v>
      </c>
      <c r="N1190" s="6">
        <f>IF(AND(D1190&lt;=TOTAL_BEDS,J1190&lt;=TEMP_WORKER_MAX*TEMP_WORKER_HRS),1,0)</f>
        <v>1</v>
      </c>
      <c r="O1190" s="2">
        <f>L1190-M1190-K1190-FIXED_COSTS</f>
        <v>-3996.4498198891888</v>
      </c>
      <c r="P1190" s="2">
        <f>IF(N1190=1,O1190,"")</f>
        <v>-3996.4498198891888</v>
      </c>
    </row>
    <row r="1191">
      <c r="A1191" s="6">
        <v>1</v>
      </c>
      <c r="B1191" s="6">
        <v>17</v>
      </c>
      <c r="C1191" s="6">
        <v>9</v>
      </c>
      <c r="D1191" s="6">
        <f>A1191+B1191+C1191</f>
        <v>27</v>
      </c>
      <c r="E1191" s="5">
        <f>IF(A1191=0,0,A1191*LABOR_HRS_WK_TOM*SEASON_WEEKS*(1+DIM_PCT_TOM)^A1191)</f>
        <v>99.000000000000014</v>
      </c>
      <c r="F1191" s="5">
        <f>IF(B1191=0,0,B1191*LABOR_HRS_WK_CAR*SEASON_WEEKS*(1+DIM_PCT_CAR)^B1191)</f>
        <v>776.02531320030891</v>
      </c>
      <c r="G1191" s="5">
        <f>IF(C1191=0,0,C1191*LABOR_HRS_WK_MES*SEASON_WEEKS*(1+DIM_PCT_MES)^C1191)</f>
        <v>452.90833186570273</v>
      </c>
      <c r="H1191" s="5">
        <f>E1191+F1191+G1191</f>
        <v>1327.9336450660116</v>
      </c>
      <c r="I1191" s="5">
        <f>MIN(H1191,FARMER_HRS)</f>
        <v>720</v>
      </c>
      <c r="J1191" s="5">
        <f>MAX(0,H1191-FARMER_HRS)</f>
        <v>607.93364506601165</v>
      </c>
      <c r="K1191" s="2">
        <f>I1191*FARMER_RATE+J1191*TEMP_WORKER_RATE</f>
        <v>35554.403560173814</v>
      </c>
      <c r="L1191" s="2">
        <f>A1191*PRICE_TOM+B1191*PRICE_CAR+C1191*PRICE_MES</f>
        <v>68698</v>
      </c>
      <c r="M1191" s="2">
        <f>A1191*FERT_BED_TOM+B1191*FERT_BED_CAR+C1191*FERT_BED_MES</f>
        <v>16280</v>
      </c>
      <c r="N1191" s="6">
        <f>IF(AND(D1191&lt;=TOTAL_BEDS,J1191&lt;=TEMP_WORKER_MAX*TEMP_WORKER_HRS),1,0)</f>
        <v>1</v>
      </c>
      <c r="O1191" s="2">
        <f>L1191-M1191-K1191-FIXED_COSTS</f>
        <v>-3136.4035601738142</v>
      </c>
      <c r="P1191" s="2">
        <f>IF(N1191=1,O1191,"")</f>
        <v>-3136.4035601738142</v>
      </c>
    </row>
    <row r="1192">
      <c r="A1192" s="6">
        <v>1</v>
      </c>
      <c r="B1192" s="6">
        <v>17</v>
      </c>
      <c r="C1192" s="6">
        <v>10</v>
      </c>
      <c r="D1192" s="6">
        <f>A1192+B1192+C1192</f>
        <v>28</v>
      </c>
      <c r="E1192" s="5">
        <f>IF(A1192=0,0,A1192*LABOR_HRS_WK_TOM*SEASON_WEEKS*(1+DIM_PCT_TOM)^A1192)</f>
        <v>99.000000000000014</v>
      </c>
      <c r="F1192" s="5">
        <f>IF(B1192=0,0,B1192*LABOR_HRS_WK_CAR*SEASON_WEEKS*(1+DIM_PCT_CAR)^B1192)</f>
        <v>776.02531320030891</v>
      </c>
      <c r="G1192" s="5">
        <f>IF(C1192=0,0,C1192*LABOR_HRS_WK_MES*SEASON_WEEKS*(1+DIM_PCT_MES)^C1192)</f>
        <v>509.52187334891551</v>
      </c>
      <c r="H1192" s="5">
        <f>E1192+F1192+G1192</f>
        <v>1384.5471865492245</v>
      </c>
      <c r="I1192" s="5">
        <f>MIN(H1192,FARMER_HRS)</f>
        <v>720</v>
      </c>
      <c r="J1192" s="5">
        <f>MAX(0,H1192-FARMER_HRS)</f>
        <v>664.54718654922453</v>
      </c>
      <c r="K1192" s="2">
        <f>I1192*FARMER_RATE+J1192*TEMP_WORKER_RATE</f>
        <v>36537.277544257369</v>
      </c>
      <c r="L1192" s="2">
        <f>A1192*PRICE_TOM+B1192*PRICE_CAR+C1192*PRICE_MES</f>
        <v>71398</v>
      </c>
      <c r="M1192" s="2">
        <f>A1192*FERT_BED_TOM+B1192*FERT_BED_CAR+C1192*FERT_BED_MES</f>
        <v>17160</v>
      </c>
      <c r="N1192" s="6">
        <f>IF(AND(D1192&lt;=TOTAL_BEDS,J1192&lt;=TEMP_WORKER_MAX*TEMP_WORKER_HRS),1,0)</f>
        <v>1</v>
      </c>
      <c r="O1192" s="2">
        <f>L1192-M1192-K1192-FIXED_COSTS</f>
        <v>-2299.2775442573693</v>
      </c>
      <c r="P1192" s="2">
        <f>IF(N1192=1,O1192,"")</f>
        <v>-2299.2775442573693</v>
      </c>
    </row>
    <row r="1193">
      <c r="A1193" s="6">
        <v>1</v>
      </c>
      <c r="B1193" s="6">
        <v>17</v>
      </c>
      <c r="C1193" s="6">
        <v>11</v>
      </c>
      <c r="D1193" s="6">
        <f>A1193+B1193+C1193</f>
        <v>29</v>
      </c>
      <c r="E1193" s="5">
        <f>IF(A1193=0,0,A1193*LABOR_HRS_WK_TOM*SEASON_WEEKS*(1+DIM_PCT_TOM)^A1193)</f>
        <v>99.000000000000014</v>
      </c>
      <c r="F1193" s="5">
        <f>IF(B1193=0,0,B1193*LABOR_HRS_WK_CAR*SEASON_WEEKS*(1+DIM_PCT_CAR)^B1193)</f>
        <v>776.02531320030891</v>
      </c>
      <c r="G1193" s="5">
        <f>IF(C1193=0,0,C1193*LABOR_HRS_WK_MES*SEASON_WEEKS*(1+DIM_PCT_MES)^C1193)</f>
        <v>567.47998644235463</v>
      </c>
      <c r="H1193" s="5">
        <f>E1193+F1193+G1193</f>
        <v>1442.5052996426634</v>
      </c>
      <c r="I1193" s="5">
        <f>MIN(H1193,FARMER_HRS)</f>
        <v>720</v>
      </c>
      <c r="J1193" s="5">
        <f>MAX(0,H1193-FARMER_HRS)</f>
        <v>722.50529964266343</v>
      </c>
      <c r="K1193" s="2">
        <f>I1193*FARMER_RATE+J1193*TEMP_WORKER_RATE</f>
        <v>37543.494785462906</v>
      </c>
      <c r="L1193" s="2">
        <f>A1193*PRICE_TOM+B1193*PRICE_CAR+C1193*PRICE_MES</f>
        <v>74098</v>
      </c>
      <c r="M1193" s="2">
        <f>A1193*FERT_BED_TOM+B1193*FERT_BED_CAR+C1193*FERT_BED_MES</f>
        <v>18040</v>
      </c>
      <c r="N1193" s="6">
        <f>IF(AND(D1193&lt;=TOTAL_BEDS,J1193&lt;=TEMP_WORKER_MAX*TEMP_WORKER_HRS),1,0)</f>
        <v>1</v>
      </c>
      <c r="O1193" s="2">
        <f>L1193-M1193-K1193-FIXED_COSTS</f>
        <v>-1485.4947854629063</v>
      </c>
      <c r="P1193" s="2">
        <f>IF(N1193=1,O1193,"")</f>
        <v>-1485.4947854629063</v>
      </c>
    </row>
    <row r="1194">
      <c r="A1194" s="6">
        <v>1</v>
      </c>
      <c r="B1194" s="6">
        <v>17</v>
      </c>
      <c r="C1194" s="6">
        <v>12</v>
      </c>
      <c r="D1194" s="6">
        <f>A1194+B1194+C1194</f>
        <v>30</v>
      </c>
      <c r="E1194" s="5">
        <f>IF(A1194=0,0,A1194*LABOR_HRS_WK_TOM*SEASON_WEEKS*(1+DIM_PCT_TOM)^A1194)</f>
        <v>99.000000000000014</v>
      </c>
      <c r="F1194" s="5">
        <f>IF(B1194=0,0,B1194*LABOR_HRS_WK_CAR*SEASON_WEEKS*(1+DIM_PCT_CAR)^B1194)</f>
        <v>776.02531320030891</v>
      </c>
      <c r="G1194" s="5">
        <f>IF(C1194=0,0,C1194*LABOR_HRS_WK_MES*SEASON_WEEKS*(1+DIM_PCT_MES)^C1194)</f>
        <v>626.807439570419</v>
      </c>
      <c r="H1194" s="5">
        <f>E1194+F1194+G1194</f>
        <v>1501.8327527707279</v>
      </c>
      <c r="I1194" s="5">
        <f>MIN(H1194,FARMER_HRS)</f>
        <v>720</v>
      </c>
      <c r="J1194" s="5">
        <f>MAX(0,H1194-FARMER_HRS)</f>
        <v>781.83275277072789</v>
      </c>
      <c r="K1194" s="2">
        <f>I1194*FARMER_RATE+J1194*TEMP_WORKER_RATE</f>
        <v>38573.485291158468</v>
      </c>
      <c r="L1194" s="2">
        <f>A1194*PRICE_TOM+B1194*PRICE_CAR+C1194*PRICE_MES</f>
        <v>76798</v>
      </c>
      <c r="M1194" s="2">
        <f>A1194*FERT_BED_TOM+B1194*FERT_BED_CAR+C1194*FERT_BED_MES</f>
        <v>18920</v>
      </c>
      <c r="N1194" s="6">
        <f>IF(AND(D1194&lt;=TOTAL_BEDS,J1194&lt;=TEMP_WORKER_MAX*TEMP_WORKER_HRS),1,0)</f>
        <v>1</v>
      </c>
      <c r="O1194" s="2">
        <f>L1194-M1194-K1194-FIXED_COSTS</f>
        <v>-695.48529115846759</v>
      </c>
      <c r="P1194" s="2">
        <f>IF(N1194=1,O1194,"")</f>
        <v>-695.48529115846759</v>
      </c>
    </row>
    <row r="1195">
      <c r="A1195" s="6">
        <v>1</v>
      </c>
      <c r="B1195" s="6">
        <v>17</v>
      </c>
      <c r="C1195" s="6">
        <v>13</v>
      </c>
      <c r="D1195" s="6">
        <f>A1195+B1195+C1195</f>
        <v>31</v>
      </c>
      <c r="E1195" s="5">
        <f>IF(A1195=0,0,A1195*LABOR_HRS_WK_TOM*SEASON_WEEKS*(1+DIM_PCT_TOM)^A1195)</f>
        <v>99.000000000000014</v>
      </c>
      <c r="F1195" s="5">
        <f>IF(B1195=0,0,B1195*LABOR_HRS_WK_CAR*SEASON_WEEKS*(1+DIM_PCT_CAR)^B1195)</f>
        <v>776.02531320030891</v>
      </c>
      <c r="G1195" s="5">
        <f>IF(C1195=0,0,C1195*LABOR_HRS_WK_MES*SEASON_WEEKS*(1+DIM_PCT_MES)^C1195)</f>
        <v>687.52941027880331</v>
      </c>
      <c r="H1195" s="5">
        <f>E1195+F1195+G1195</f>
        <v>1562.5547234791122</v>
      </c>
      <c r="I1195" s="5">
        <f>MIN(H1195,FARMER_HRS)</f>
        <v>720</v>
      </c>
      <c r="J1195" s="5">
        <f>MAX(0,H1195-FARMER_HRS)</f>
        <v>842.55472347911223</v>
      </c>
      <c r="K1195" s="2">
        <f>I1195*FARMER_RATE+J1195*TEMP_WORKER_RATE</f>
        <v>39627.686171512367</v>
      </c>
      <c r="L1195" s="2">
        <f>A1195*PRICE_TOM+B1195*PRICE_CAR+C1195*PRICE_MES</f>
        <v>79498</v>
      </c>
      <c r="M1195" s="2">
        <f>A1195*FERT_BED_TOM+B1195*FERT_BED_CAR+C1195*FERT_BED_MES</f>
        <v>19800</v>
      </c>
      <c r="N1195" s="6">
        <f>IF(AND(D1195&lt;=TOTAL_BEDS,J1195&lt;=TEMP_WORKER_MAX*TEMP_WORKER_HRS),1,0)</f>
        <v>1</v>
      </c>
      <c r="O1195" s="2">
        <f>L1195-M1195-K1195-FIXED_COSTS</f>
        <v>70.313828487633145</v>
      </c>
      <c r="P1195" s="2">
        <f>IF(N1195=1,O1195,"")</f>
        <v>70.313828487633145</v>
      </c>
    </row>
    <row r="1196">
      <c r="A1196" s="6">
        <v>1</v>
      </c>
      <c r="B1196" s="6">
        <v>17</v>
      </c>
      <c r="C1196" s="6">
        <v>14</v>
      </c>
      <c r="D1196" s="6">
        <f>A1196+B1196+C1196</f>
        <v>32</v>
      </c>
      <c r="E1196" s="5">
        <f>IF(A1196=0,0,A1196*LABOR_HRS_WK_TOM*SEASON_WEEKS*(1+DIM_PCT_TOM)^A1196)</f>
        <v>99.000000000000014</v>
      </c>
      <c r="F1196" s="5">
        <f>IF(B1196=0,0,B1196*LABOR_HRS_WK_CAR*SEASON_WEEKS*(1+DIM_PCT_CAR)^B1196)</f>
        <v>776.02531320030891</v>
      </c>
      <c r="G1196" s="5">
        <f>IF(C1196=0,0,C1196*LABOR_HRS_WK_MES*SEASON_WEEKS*(1+DIM_PCT_MES)^C1196)</f>
        <v>749.67149159246435</v>
      </c>
      <c r="H1196" s="5">
        <f>E1196+F1196+G1196</f>
        <v>1624.6968047927733</v>
      </c>
      <c r="I1196" s="5">
        <f>MIN(H1196,FARMER_HRS)</f>
        <v>720</v>
      </c>
      <c r="J1196" s="5">
        <f>MAX(0,H1196-FARMER_HRS)</f>
        <v>904.69680479277326</v>
      </c>
      <c r="K1196" s="2">
        <f>I1196*FARMER_RATE+J1196*TEMP_WORKER_RATE</f>
        <v>40706.541749874537</v>
      </c>
      <c r="L1196" s="2">
        <f>A1196*PRICE_TOM+B1196*PRICE_CAR+C1196*PRICE_MES</f>
        <v>82198</v>
      </c>
      <c r="M1196" s="2">
        <f>A1196*FERT_BED_TOM+B1196*FERT_BED_CAR+C1196*FERT_BED_MES</f>
        <v>20680</v>
      </c>
      <c r="N1196" s="6">
        <f>IF(AND(D1196&lt;=TOTAL_BEDS,J1196&lt;=TEMP_WORKER_MAX*TEMP_WORKER_HRS),1,0)</f>
        <v>1</v>
      </c>
      <c r="O1196" s="2">
        <f>L1196-M1196-K1196-FIXED_COSTS</f>
        <v>811.45825012546265</v>
      </c>
      <c r="P1196" s="2">
        <f>IF(N1196=1,O1196,"")</f>
        <v>811.45825012546265</v>
      </c>
    </row>
    <row r="1197">
      <c r="A1197" s="6">
        <v>1</v>
      </c>
      <c r="B1197" s="6">
        <v>17</v>
      </c>
      <c r="C1197" s="6">
        <v>15</v>
      </c>
      <c r="D1197" s="6">
        <f>A1197+B1197+C1197</f>
        <v>33</v>
      </c>
      <c r="E1197" s="5">
        <f>IF(A1197=0,0,A1197*LABOR_HRS_WK_TOM*SEASON_WEEKS*(1+DIM_PCT_TOM)^A1197)</f>
        <v>99.000000000000014</v>
      </c>
      <c r="F1197" s="5">
        <f>IF(B1197=0,0,B1197*LABOR_HRS_WK_CAR*SEASON_WEEKS*(1+DIM_PCT_CAR)^B1197)</f>
        <v>776.02531320030891</v>
      </c>
      <c r="G1197" s="5">
        <f>IF(C1197=0,0,C1197*LABOR_HRS_WK_MES*SEASON_WEEKS*(1+DIM_PCT_MES)^C1197)</f>
        <v>813.25969846861074</v>
      </c>
      <c r="H1197" s="5">
        <f>E1197+F1197+G1197</f>
        <v>1688.2850116689197</v>
      </c>
      <c r="I1197" s="5">
        <f>MIN(H1197,FARMER_HRS)</f>
        <v>720</v>
      </c>
      <c r="J1197" s="5">
        <f>MAX(0,H1197-FARMER_HRS)</f>
        <v>968.28501166891965</v>
      </c>
      <c r="K1197" s="2">
        <f>I1197*FARMER_RATE+J1197*TEMP_WORKER_RATE</f>
        <v>41810.503674807631</v>
      </c>
      <c r="L1197" s="2">
        <f>A1197*PRICE_TOM+B1197*PRICE_CAR+C1197*PRICE_MES</f>
        <v>84898</v>
      </c>
      <c r="M1197" s="2">
        <f>A1197*FERT_BED_TOM+B1197*FERT_BED_CAR+C1197*FERT_BED_MES</f>
        <v>21560</v>
      </c>
      <c r="N1197" s="6">
        <f>IF(AND(D1197&lt;=TOTAL_BEDS,J1197&lt;=TEMP_WORKER_MAX*TEMP_WORKER_HRS),1,0)</f>
        <v>1</v>
      </c>
      <c r="O1197" s="2">
        <f>L1197-M1197-K1197-FIXED_COSTS</f>
        <v>1527.4963251923691</v>
      </c>
      <c r="P1197" s="2">
        <f>IF(N1197=1,O1197,"")</f>
        <v>1527.4963251923691</v>
      </c>
    </row>
    <row r="1198">
      <c r="A1198" s="6">
        <v>1</v>
      </c>
      <c r="B1198" s="6">
        <v>17</v>
      </c>
      <c r="C1198" s="6">
        <v>16</v>
      </c>
      <c r="D1198" s="6">
        <f>A1198+B1198+C1198</f>
        <v>34</v>
      </c>
      <c r="E1198" s="5">
        <f>IF(A1198=0,0,A1198*LABOR_HRS_WK_TOM*SEASON_WEEKS*(1+DIM_PCT_TOM)^A1198)</f>
        <v>99.000000000000014</v>
      </c>
      <c r="F1198" s="5">
        <f>IF(B1198=0,0,B1198*LABOR_HRS_WK_CAR*SEASON_WEEKS*(1+DIM_PCT_CAR)^B1198)</f>
        <v>776.02531320030891</v>
      </c>
      <c r="G1198" s="5">
        <f>IF(C1198=0,0,C1198*LABOR_HRS_WK_MES*SEASON_WEEKS*(1+DIM_PCT_MES)^C1198)</f>
        <v>878.32047434609967</v>
      </c>
      <c r="H1198" s="5">
        <f>E1198+F1198+G1198</f>
        <v>1753.3457875464087</v>
      </c>
      <c r="I1198" s="5">
        <f>MIN(H1198,FARMER_HRS)</f>
        <v>720</v>
      </c>
      <c r="J1198" s="5">
        <f>MAX(0,H1198-FARMER_HRS)</f>
        <v>1033.3457875464087</v>
      </c>
      <c r="K1198" s="2">
        <f>I1198*FARMER_RATE+J1198*TEMP_WORKER_RATE</f>
        <v>42940.03103379182</v>
      </c>
      <c r="L1198" s="2">
        <f>A1198*PRICE_TOM+B1198*PRICE_CAR+C1198*PRICE_MES</f>
        <v>87598</v>
      </c>
      <c r="M1198" s="2">
        <f>A1198*FERT_BED_TOM+B1198*FERT_BED_CAR+C1198*FERT_BED_MES</f>
        <v>22440</v>
      </c>
      <c r="N1198" s="6">
        <f>IF(AND(D1198&lt;=TOTAL_BEDS,J1198&lt;=TEMP_WORKER_MAX*TEMP_WORKER_HRS),1,0)</f>
        <v>1</v>
      </c>
      <c r="O1198" s="2">
        <f>L1198-M1198-K1198-FIXED_COSTS</f>
        <v>2217.96896620818</v>
      </c>
      <c r="P1198" s="2">
        <f>IF(N1198=1,O1198,"")</f>
        <v>2217.96896620818</v>
      </c>
    </row>
    <row r="1199">
      <c r="A1199" s="6">
        <v>1</v>
      </c>
      <c r="B1199" s="6">
        <v>17</v>
      </c>
      <c r="C1199" s="6">
        <v>17</v>
      </c>
      <c r="D1199" s="6">
        <f>A1199+B1199+C1199</f>
        <v>35</v>
      </c>
      <c r="E1199" s="5">
        <f>IF(A1199=0,0,A1199*LABOR_HRS_WK_TOM*SEASON_WEEKS*(1+DIM_PCT_TOM)^A1199)</f>
        <v>99.000000000000014</v>
      </c>
      <c r="F1199" s="5">
        <f>IF(B1199=0,0,B1199*LABOR_HRS_WK_CAR*SEASON_WEEKS*(1+DIM_PCT_CAR)^B1199)</f>
        <v>776.02531320030891</v>
      </c>
      <c r="G1199" s="5">
        <f>IF(C1199=0,0,C1199*LABOR_HRS_WK_MES*SEASON_WEEKS*(1+DIM_PCT_MES)^C1199)</f>
        <v>944.88069779263992</v>
      </c>
      <c r="H1199" s="5">
        <f>E1199+F1199+G1199</f>
        <v>1819.9060109929487</v>
      </c>
      <c r="I1199" s="5">
        <f>MIN(H1199,FARMER_HRS)</f>
        <v>720</v>
      </c>
      <c r="J1199" s="5">
        <f>MAX(0,H1199-FARMER_HRS)</f>
        <v>1099.9060109929487</v>
      </c>
      <c r="K1199" s="2">
        <f>I1199*FARMER_RATE+J1199*TEMP_WORKER_RATE</f>
        <v>44095.590468627583</v>
      </c>
      <c r="L1199" s="2">
        <f>A1199*PRICE_TOM+B1199*PRICE_CAR+C1199*PRICE_MES</f>
        <v>90298</v>
      </c>
      <c r="M1199" s="2">
        <f>A1199*FERT_BED_TOM+B1199*FERT_BED_CAR+C1199*FERT_BED_MES</f>
        <v>23320</v>
      </c>
      <c r="N1199" s="6">
        <f>IF(AND(D1199&lt;=TOTAL_BEDS,J1199&lt;=TEMP_WORKER_MAX*TEMP_WORKER_HRS),1,0)</f>
        <v>1</v>
      </c>
      <c r="O1199" s="2">
        <f>L1199-M1199-K1199-FIXED_COSTS</f>
        <v>2882.4095313724174</v>
      </c>
      <c r="P1199" s="2">
        <f>IF(N1199=1,O1199,"")</f>
        <v>2882.4095313724174</v>
      </c>
    </row>
    <row r="1200">
      <c r="A1200" s="6">
        <v>1</v>
      </c>
      <c r="B1200" s="6">
        <v>17</v>
      </c>
      <c r="C1200" s="6">
        <v>18</v>
      </c>
      <c r="D1200" s="6">
        <f>A1200+B1200+C1200</f>
        <v>36</v>
      </c>
      <c r="E1200" s="5">
        <f>IF(A1200=0,0,A1200*LABOR_HRS_WK_TOM*SEASON_WEEKS*(1+DIM_PCT_TOM)^A1200)</f>
        <v>99.000000000000014</v>
      </c>
      <c r="F1200" s="5">
        <f>IF(B1200=0,0,B1200*LABOR_HRS_WK_CAR*SEASON_WEEKS*(1+DIM_PCT_CAR)^B1200)</f>
        <v>776.02531320030891</v>
      </c>
      <c r="G1200" s="5">
        <f>IF(C1200=0,0,C1200*LABOR_HRS_WK_MES*SEASON_WEEKS*(1+DIM_PCT_MES)^C1200)</f>
        <v>1012.9676892512272</v>
      </c>
      <c r="H1200" s="5">
        <f>E1200+F1200+G1200</f>
        <v>1887.9930024515361</v>
      </c>
      <c r="I1200" s="5">
        <f>MIN(H1200,FARMER_HRS)</f>
        <v>720</v>
      </c>
      <c r="J1200" s="5">
        <f>MAX(0,H1200-FARMER_HRS)</f>
        <v>1167.9930024515361</v>
      </c>
      <c r="K1200" s="2">
        <f>I1200*FARMER_RATE+J1200*TEMP_WORKER_RATE</f>
        <v>45277.656292561391</v>
      </c>
      <c r="L1200" s="2">
        <f>A1200*PRICE_TOM+B1200*PRICE_CAR+C1200*PRICE_MES</f>
        <v>92998</v>
      </c>
      <c r="M1200" s="2">
        <f>A1200*FERT_BED_TOM+B1200*FERT_BED_CAR+C1200*FERT_BED_MES</f>
        <v>24200</v>
      </c>
      <c r="N1200" s="6">
        <f>IF(AND(D1200&lt;=TOTAL_BEDS,J1200&lt;=TEMP_WORKER_MAX*TEMP_WORKER_HRS),1,0)</f>
        <v>1</v>
      </c>
      <c r="O1200" s="2">
        <f>L1200-M1200-K1200-FIXED_COSTS</f>
        <v>3520.3437074386093</v>
      </c>
      <c r="P1200" s="2">
        <f>IF(N1200=1,O1200,"")</f>
        <v>3520.3437074386093</v>
      </c>
    </row>
    <row r="1201">
      <c r="A1201" s="6">
        <v>1</v>
      </c>
      <c r="B1201" s="6">
        <v>17</v>
      </c>
      <c r="C1201" s="6">
        <v>19</v>
      </c>
      <c r="D1201" s="6">
        <f>A1201+B1201+C1201</f>
        <v>37</v>
      </c>
      <c r="E1201" s="5">
        <f>IF(A1201=0,0,A1201*LABOR_HRS_WK_TOM*SEASON_WEEKS*(1+DIM_PCT_TOM)^A1201)</f>
        <v>99.000000000000014</v>
      </c>
      <c r="F1201" s="5">
        <f>IF(B1201=0,0,B1201*LABOR_HRS_WK_CAR*SEASON_WEEKS*(1+DIM_PCT_CAR)^B1201)</f>
        <v>776.02531320030891</v>
      </c>
      <c r="G1201" s="5">
        <f>IF(C1201=0,0,C1201*LABOR_HRS_WK_MES*SEASON_WEEKS*(1+DIM_PCT_MES)^C1201)</f>
        <v>1082.6092178872491</v>
      </c>
      <c r="H1201" s="5">
        <f>E1201+F1201+G1201</f>
        <v>1957.6345310875581</v>
      </c>
      <c r="I1201" s="5">
        <f>MIN(H1201,FARMER_HRS)</f>
        <v>720</v>
      </c>
      <c r="J1201" s="5">
        <f>MAX(0,H1201-FARMER_HRS)</f>
        <v>1237.6345310875581</v>
      </c>
      <c r="K1201" s="2">
        <f>I1201*FARMER_RATE+J1201*TEMP_WORKER_RATE</f>
        <v>46486.710609158996</v>
      </c>
      <c r="L1201" s="2">
        <f>A1201*PRICE_TOM+B1201*PRICE_CAR+C1201*PRICE_MES</f>
        <v>95698</v>
      </c>
      <c r="M1201" s="2">
        <f>A1201*FERT_BED_TOM+B1201*FERT_BED_CAR+C1201*FERT_BED_MES</f>
        <v>25080</v>
      </c>
      <c r="N1201" s="6">
        <f>IF(AND(D1201&lt;=TOTAL_BEDS,J1201&lt;=TEMP_WORKER_MAX*TEMP_WORKER_HRS),1,0)</f>
        <v>1</v>
      </c>
      <c r="O1201" s="2">
        <f>L1201-M1201-K1201-FIXED_COSTS</f>
        <v>4131.2893908410042</v>
      </c>
      <c r="P1201" s="2">
        <f>IF(N1201=1,O1201,"")</f>
        <v>4131.2893908410042</v>
      </c>
    </row>
    <row r="1202">
      <c r="A1202" s="6">
        <v>1</v>
      </c>
      <c r="B1202" s="6">
        <v>17</v>
      </c>
      <c r="C1202" s="6">
        <v>20</v>
      </c>
      <c r="D1202" s="6">
        <f>A1202+B1202+C1202</f>
        <v>38</v>
      </c>
      <c r="E1202" s="5">
        <f>IF(A1202=0,0,A1202*LABOR_HRS_WK_TOM*SEASON_WEEKS*(1+DIM_PCT_TOM)^A1202)</f>
        <v>99.000000000000014</v>
      </c>
      <c r="F1202" s="5">
        <f>IF(B1202=0,0,B1202*LABOR_HRS_WK_CAR*SEASON_WEEKS*(1+DIM_PCT_CAR)^B1202)</f>
        <v>776.02531320030891</v>
      </c>
      <c r="G1202" s="5">
        <f>IF(C1202=0,0,C1202*LABOR_HRS_WK_MES*SEASON_WEEKS*(1+DIM_PCT_MES)^C1202)</f>
        <v>1153.8335085377259</v>
      </c>
      <c r="H1202" s="5">
        <f>E1202+F1202+G1202</f>
        <v>2028.8588217380347</v>
      </c>
      <c r="I1202" s="5">
        <f>MIN(H1202,FARMER_HRS)</f>
        <v>720</v>
      </c>
      <c r="J1202" s="5">
        <f>MAX(0,H1202-FARMER_HRS)</f>
        <v>1308.8588217380347</v>
      </c>
      <c r="K1202" s="2">
        <f>I1202*FARMER_RATE+J1202*TEMP_WORKER_RATE</f>
        <v>47723.243432951989</v>
      </c>
      <c r="L1202" s="2">
        <f>A1202*PRICE_TOM+B1202*PRICE_CAR+C1202*PRICE_MES</f>
        <v>98398</v>
      </c>
      <c r="M1202" s="2">
        <f>A1202*FERT_BED_TOM+B1202*FERT_BED_CAR+C1202*FERT_BED_MES</f>
        <v>25960</v>
      </c>
      <c r="N1202" s="6">
        <f>IF(AND(D1202&lt;=TOTAL_BEDS,J1202&lt;=TEMP_WORKER_MAX*TEMP_WORKER_HRS),1,0)</f>
        <v>1</v>
      </c>
      <c r="O1202" s="2">
        <f>L1202-M1202-K1202-FIXED_COSTS</f>
        <v>4714.7565670480108</v>
      </c>
      <c r="P1202" s="2">
        <f>IF(N1202=1,O1202,"")</f>
        <v>4714.7565670480108</v>
      </c>
    </row>
    <row r="1203">
      <c r="A1203" s="6">
        <v>1</v>
      </c>
      <c r="B1203" s="6">
        <v>17</v>
      </c>
      <c r="C1203" s="6">
        <v>21</v>
      </c>
      <c r="D1203" s="6">
        <f>A1203+B1203+C1203</f>
        <v>39</v>
      </c>
      <c r="E1203" s="5">
        <f>IF(A1203=0,0,A1203*LABOR_HRS_WK_TOM*SEASON_WEEKS*(1+DIM_PCT_TOM)^A1203)</f>
        <v>99.000000000000014</v>
      </c>
      <c r="F1203" s="5">
        <f>IF(B1203=0,0,B1203*LABOR_HRS_WK_CAR*SEASON_WEEKS*(1+DIM_PCT_CAR)^B1203)</f>
        <v>776.02531320030891</v>
      </c>
      <c r="G1203" s="5">
        <f>IF(C1203=0,0,C1203*LABOR_HRS_WK_MES*SEASON_WEEKS*(1+DIM_PCT_MES)^C1203)</f>
        <v>1226.6692487641699</v>
      </c>
      <c r="H1203" s="5">
        <f>E1203+F1203+G1203</f>
        <v>2101.6945619644789</v>
      </c>
      <c r="I1203" s="5">
        <f>MIN(H1203,FARMER_HRS)</f>
        <v>720</v>
      </c>
      <c r="J1203" s="5">
        <f>MAX(0,H1203-FARMER_HRS)</f>
        <v>1381.6945619644789</v>
      </c>
      <c r="K1203" s="2">
        <f>I1203*FARMER_RATE+J1203*TEMP_WORKER_RATE</f>
        <v>48987.752811883314</v>
      </c>
      <c r="L1203" s="2">
        <f>A1203*PRICE_TOM+B1203*PRICE_CAR+C1203*PRICE_MES</f>
        <v>101098</v>
      </c>
      <c r="M1203" s="2">
        <f>A1203*FERT_BED_TOM+B1203*FERT_BED_CAR+C1203*FERT_BED_MES</f>
        <v>26840</v>
      </c>
      <c r="N1203" s="6">
        <f>IF(AND(D1203&lt;=TOTAL_BEDS,J1203&lt;=TEMP_WORKER_MAX*TEMP_WORKER_HRS),1,0)</f>
        <v>1</v>
      </c>
      <c r="O1203" s="2">
        <f>L1203-M1203-K1203-FIXED_COSTS</f>
        <v>5270.2471881166857</v>
      </c>
      <c r="P1203" s="2">
        <f>IF(N1203=1,O1203,"")</f>
        <v>5270.2471881166857</v>
      </c>
    </row>
    <row r="1204">
      <c r="A1204" s="6">
        <v>1</v>
      </c>
      <c r="B1204" s="6">
        <v>17</v>
      </c>
      <c r="C1204" s="6">
        <v>22</v>
      </c>
      <c r="D1204" s="6">
        <f>A1204+B1204+C1204</f>
        <v>40</v>
      </c>
      <c r="E1204" s="5">
        <f>IF(A1204=0,0,A1204*LABOR_HRS_WK_TOM*SEASON_WEEKS*(1+DIM_PCT_TOM)^A1204)</f>
        <v>99.000000000000014</v>
      </c>
      <c r="F1204" s="5">
        <f>IF(B1204=0,0,B1204*LABOR_HRS_WK_CAR*SEASON_WEEKS*(1+DIM_PCT_CAR)^B1204)</f>
        <v>776.02531320030891</v>
      </c>
      <c r="G1204" s="5">
        <f>IF(C1204=0,0,C1204*LABOR_HRS_WK_MES*SEASON_WEEKS*(1+DIM_PCT_MES)^C1204)</f>
        <v>1301.1455960105659</v>
      </c>
      <c r="H1204" s="5">
        <f>E1204+F1204+G1204</f>
        <v>2176.1709092108749</v>
      </c>
      <c r="I1204" s="5">
        <f>MIN(H1204,FARMER_HRS)</f>
        <v>720</v>
      </c>
      <c r="J1204" s="5">
        <f>MAX(0,H1204-FARMER_HRS)</f>
        <v>1456.1709092108749</v>
      </c>
      <c r="K1204" s="2">
        <f>I1204*FARMER_RATE+J1204*TEMP_WORKER_RATE</f>
        <v>50280.74495157769</v>
      </c>
      <c r="L1204" s="2">
        <f>A1204*PRICE_TOM+B1204*PRICE_CAR+C1204*PRICE_MES</f>
        <v>103798</v>
      </c>
      <c r="M1204" s="2">
        <f>A1204*FERT_BED_TOM+B1204*FERT_BED_CAR+C1204*FERT_BED_MES</f>
        <v>27720</v>
      </c>
      <c r="N1204" s="6">
        <f>IF(AND(D1204&lt;=TOTAL_BEDS,J1204&lt;=TEMP_WORKER_MAX*TEMP_WORKER_HRS),1,0)</f>
        <v>1</v>
      </c>
      <c r="O1204" s="2">
        <f>L1204-M1204-K1204-FIXED_COSTS</f>
        <v>5797.25504842231</v>
      </c>
      <c r="P1204" s="2">
        <f>IF(N1204=1,O1204,"")</f>
        <v>5797.25504842231</v>
      </c>
    </row>
    <row r="1205">
      <c r="A1205" s="6">
        <v>1</v>
      </c>
      <c r="B1205" s="6">
        <v>17</v>
      </c>
      <c r="C1205" s="6">
        <v>23</v>
      </c>
      <c r="D1205" s="6">
        <f>A1205+B1205+C1205</f>
        <v>41</v>
      </c>
      <c r="E1205" s="5">
        <f>IF(A1205=0,0,A1205*LABOR_HRS_WK_TOM*SEASON_WEEKS*(1+DIM_PCT_TOM)^A1205)</f>
        <v>99.000000000000014</v>
      </c>
      <c r="F1205" s="5">
        <f>IF(B1205=0,0,B1205*LABOR_HRS_WK_CAR*SEASON_WEEKS*(1+DIM_PCT_CAR)^B1205)</f>
        <v>776.02531320030891</v>
      </c>
      <c r="G1205" s="5">
        <f>IF(C1205=0,0,C1205*LABOR_HRS_WK_MES*SEASON_WEEKS*(1+DIM_PCT_MES)^C1205)</f>
        <v>1377.2921848680023</v>
      </c>
      <c r="H1205" s="5">
        <f>E1205+F1205+G1205</f>
        <v>2252.3174980683111</v>
      </c>
      <c r="I1205" s="5">
        <f>MIN(H1205,FARMER_HRS)</f>
        <v>720</v>
      </c>
      <c r="J1205" s="5">
        <f>MAX(0,H1205-FARMER_HRS)</f>
        <v>1532.3174980683111</v>
      </c>
      <c r="K1205" s="2">
        <f>I1205*FARMER_RATE+J1205*TEMP_WORKER_RATE</f>
        <v>51602.734341463729</v>
      </c>
      <c r="L1205" s="2">
        <f>A1205*PRICE_TOM+B1205*PRICE_CAR+C1205*PRICE_MES</f>
        <v>106498</v>
      </c>
      <c r="M1205" s="2">
        <f>A1205*FERT_BED_TOM+B1205*FERT_BED_CAR+C1205*FERT_BED_MES</f>
        <v>28600</v>
      </c>
      <c r="N1205" s="6">
        <f>IF(AND(D1205&lt;=TOTAL_BEDS,J1205&lt;=TEMP_WORKER_MAX*TEMP_WORKER_HRS),1,0)</f>
        <v>1</v>
      </c>
      <c r="O1205" s="2">
        <f>L1205-M1205-K1205-FIXED_COSTS</f>
        <v>6295.2656585362711</v>
      </c>
      <c r="P1205" s="2">
        <f>IF(N1205=1,O1205,"")</f>
        <v>6295.2656585362711</v>
      </c>
    </row>
    <row r="1206">
      <c r="A1206" s="6">
        <v>1</v>
      </c>
      <c r="B1206" s="6">
        <v>17</v>
      </c>
      <c r="C1206" s="6">
        <v>24</v>
      </c>
      <c r="D1206" s="6">
        <f>A1206+B1206+C1206</f>
        <v>42</v>
      </c>
      <c r="E1206" s="5">
        <f>IF(A1206=0,0,A1206*LABOR_HRS_WK_TOM*SEASON_WEEKS*(1+DIM_PCT_TOM)^A1206)</f>
        <v>99.000000000000014</v>
      </c>
      <c r="F1206" s="5">
        <f>IF(B1206=0,0,B1206*LABOR_HRS_WK_CAR*SEASON_WEEKS*(1+DIM_PCT_CAR)^B1206)</f>
        <v>776.02531320030891</v>
      </c>
      <c r="G1206" s="5">
        <f>IF(C1206=0,0,C1206*LABOR_HRS_WK_MES*SEASON_WEEKS*(1+DIM_PCT_MES)^C1206)</f>
        <v>1455.139134447498</v>
      </c>
      <c r="H1206" s="5">
        <f>E1206+F1206+G1206</f>
        <v>2330.1644476478068</v>
      </c>
      <c r="I1206" s="5">
        <f>MIN(H1206,FARMER_HRS)</f>
        <v>720</v>
      </c>
      <c r="J1206" s="5">
        <f>MAX(0,H1206-FARMER_HRS)</f>
        <v>1610.1644476478068</v>
      </c>
      <c r="K1206" s="2">
        <f>I1206*FARMER_RATE+J1206*TEMP_WORKER_RATE</f>
        <v>52954.243882774419</v>
      </c>
      <c r="L1206" s="2">
        <f>A1206*PRICE_TOM+B1206*PRICE_CAR+C1206*PRICE_MES</f>
        <v>109198</v>
      </c>
      <c r="M1206" s="2">
        <f>A1206*FERT_BED_TOM+B1206*FERT_BED_CAR+C1206*FERT_BED_MES</f>
        <v>29480</v>
      </c>
      <c r="N1206" s="6">
        <f>IF(AND(D1206&lt;=TOTAL_BEDS,J1206&lt;=TEMP_WORKER_MAX*TEMP_WORKER_HRS),1,0)</f>
        <v>1</v>
      </c>
      <c r="O1206" s="2">
        <f>L1206-M1206-K1206-FIXED_COSTS</f>
        <v>6763.756117225581</v>
      </c>
      <c r="P1206" s="2">
        <f>IF(N1206=1,O1206,"")</f>
        <v>6763.756117225581</v>
      </c>
    </row>
    <row r="1207">
      <c r="A1207" s="6">
        <v>1</v>
      </c>
      <c r="B1207" s="6">
        <v>17</v>
      </c>
      <c r="C1207" s="6">
        <v>25</v>
      </c>
      <c r="D1207" s="6">
        <f>A1207+B1207+C1207</f>
        <v>43</v>
      </c>
      <c r="E1207" s="5">
        <f>IF(A1207=0,0,A1207*LABOR_HRS_WK_TOM*SEASON_WEEKS*(1+DIM_PCT_TOM)^A1207)</f>
        <v>99.000000000000014</v>
      </c>
      <c r="F1207" s="5">
        <f>IF(B1207=0,0,B1207*LABOR_HRS_WK_CAR*SEASON_WEEKS*(1+DIM_PCT_CAR)^B1207)</f>
        <v>776.02531320030891</v>
      </c>
      <c r="G1207" s="5">
        <f>IF(C1207=0,0,C1207*LABOR_HRS_WK_MES*SEASON_WEEKS*(1+DIM_PCT_MES)^C1207)</f>
        <v>1534.7170558625955</v>
      </c>
      <c r="H1207" s="5">
        <f>E1207+F1207+G1207</f>
        <v>2409.7423690629043</v>
      </c>
      <c r="I1207" s="5">
        <f>MIN(H1207,FARMER_HRS)</f>
        <v>720</v>
      </c>
      <c r="J1207" s="5">
        <f>MAX(0,H1207-FARMER_HRS)</f>
        <v>1689.7423690629043</v>
      </c>
      <c r="K1207" s="2">
        <f>I1207*FARMER_RATE+J1207*TEMP_WORKER_RATE</f>
        <v>54335.805018453204</v>
      </c>
      <c r="L1207" s="2">
        <f>A1207*PRICE_TOM+B1207*PRICE_CAR+C1207*PRICE_MES</f>
        <v>111898</v>
      </c>
      <c r="M1207" s="2">
        <f>A1207*FERT_BED_TOM+B1207*FERT_BED_CAR+C1207*FERT_BED_MES</f>
        <v>30360</v>
      </c>
      <c r="N1207" s="6">
        <f>IF(AND(D1207&lt;=TOTAL_BEDS,J1207&lt;=TEMP_WORKER_MAX*TEMP_WORKER_HRS),1,0)</f>
        <v>1</v>
      </c>
      <c r="O1207" s="2">
        <f>L1207-M1207-K1207-FIXED_COSTS</f>
        <v>7202.194981546796</v>
      </c>
      <c r="P1207" s="2">
        <f>IF(N1207=1,O1207,"")</f>
        <v>7202.194981546796</v>
      </c>
    </row>
    <row r="1208">
      <c r="A1208" s="6">
        <v>1</v>
      </c>
      <c r="B1208" s="6">
        <v>17</v>
      </c>
      <c r="C1208" s="6">
        <v>26</v>
      </c>
      <c r="D1208" s="6">
        <f>A1208+B1208+C1208</f>
        <v>44</v>
      </c>
      <c r="E1208" s="5">
        <f>IF(A1208=0,0,A1208*LABOR_HRS_WK_TOM*SEASON_WEEKS*(1+DIM_PCT_TOM)^A1208)</f>
        <v>99.000000000000014</v>
      </c>
      <c r="F1208" s="5">
        <f>IF(B1208=0,0,B1208*LABOR_HRS_WK_CAR*SEASON_WEEKS*(1+DIM_PCT_CAR)^B1208)</f>
        <v>776.02531320030891</v>
      </c>
      <c r="G1208" s="5">
        <f>IF(C1208=0,0,C1208*LABOR_HRS_WK_MES*SEASON_WEEKS*(1+DIM_PCT_MES)^C1208)</f>
        <v>1616.0570598233128</v>
      </c>
      <c r="H1208" s="5">
        <f>E1208+F1208+G1208</f>
        <v>2491.0823730236216</v>
      </c>
      <c r="I1208" s="5">
        <f>MIN(H1208,FARMER_HRS)</f>
        <v>720</v>
      </c>
      <c r="J1208" s="5">
        <f>MAX(0,H1208-FARMER_HRS)</f>
        <v>1771.0823730236216</v>
      </c>
      <c r="K1208" s="2">
        <f>I1208*FARMER_RATE+J1208*TEMP_WORKER_RATE</f>
        <v>55747.957864993426</v>
      </c>
      <c r="L1208" s="2">
        <f>A1208*PRICE_TOM+B1208*PRICE_CAR+C1208*PRICE_MES</f>
        <v>114598</v>
      </c>
      <c r="M1208" s="2">
        <f>A1208*FERT_BED_TOM+B1208*FERT_BED_CAR+C1208*FERT_BED_MES</f>
        <v>31240</v>
      </c>
      <c r="N1208" s="6">
        <f>IF(AND(D1208&lt;=TOTAL_BEDS,J1208&lt;=TEMP_WORKER_MAX*TEMP_WORKER_HRS),1,0)</f>
        <v>1</v>
      </c>
      <c r="O1208" s="2">
        <f>L1208-M1208-K1208-FIXED_COSTS</f>
        <v>7610.0421350065735</v>
      </c>
      <c r="P1208" s="2">
        <f>IF(N1208=1,O1208,"")</f>
        <v>7610.0421350065735</v>
      </c>
    </row>
    <row r="1209">
      <c r="A1209" s="6">
        <v>1</v>
      </c>
      <c r="B1209" s="6">
        <v>17</v>
      </c>
      <c r="C1209" s="6">
        <v>27</v>
      </c>
      <c r="D1209" s="6">
        <f>A1209+B1209+C1209</f>
        <v>45</v>
      </c>
      <c r="E1209" s="5">
        <f>IF(A1209=0,0,A1209*LABOR_HRS_WK_TOM*SEASON_WEEKS*(1+DIM_PCT_TOM)^A1209)</f>
        <v>99.000000000000014</v>
      </c>
      <c r="F1209" s="5">
        <f>IF(B1209=0,0,B1209*LABOR_HRS_WK_CAR*SEASON_WEEKS*(1+DIM_PCT_CAR)^B1209)</f>
        <v>776.02531320030891</v>
      </c>
      <c r="G1209" s="5">
        <f>IF(C1209=0,0,C1209*LABOR_HRS_WK_MES*SEASON_WEEKS*(1+DIM_PCT_MES)^C1209)</f>
        <v>1699.19076434307</v>
      </c>
      <c r="H1209" s="5">
        <f>E1209+F1209+G1209</f>
        <v>2574.216077543379</v>
      </c>
      <c r="I1209" s="5">
        <f>MIN(H1209,FARMER_HRS)</f>
        <v>720</v>
      </c>
      <c r="J1209" s="5">
        <f>MAX(0,H1209-FARMER_HRS)</f>
        <v>1854.216077543379</v>
      </c>
      <c r="K1209" s="2">
        <f>I1209*FARMER_RATE+J1209*TEMP_WORKER_RATE</f>
        <v>57191.251346239223</v>
      </c>
      <c r="L1209" s="2">
        <f>A1209*PRICE_TOM+B1209*PRICE_CAR+C1209*PRICE_MES</f>
        <v>117298</v>
      </c>
      <c r="M1209" s="2">
        <f>A1209*FERT_BED_TOM+B1209*FERT_BED_CAR+C1209*FERT_BED_MES</f>
        <v>32120</v>
      </c>
      <c r="N1209" s="6">
        <f>IF(AND(D1209&lt;=TOTAL_BEDS,J1209&lt;=TEMP_WORKER_MAX*TEMP_WORKER_HRS),1,0)</f>
        <v>1</v>
      </c>
      <c r="O1209" s="2">
        <f>L1209-M1209-K1209-FIXED_COSTS</f>
        <v>7986.7486537607765</v>
      </c>
      <c r="P1209" s="2">
        <f>IF(N1209=1,O1209,"")</f>
        <v>7986.7486537607765</v>
      </c>
    </row>
    <row r="1210">
      <c r="A1210" s="6">
        <v>1</v>
      </c>
      <c r="B1210" s="6">
        <v>17</v>
      </c>
      <c r="C1210" s="6">
        <v>28</v>
      </c>
      <c r="D1210" s="6">
        <f>A1210+B1210+C1210</f>
        <v>46</v>
      </c>
      <c r="E1210" s="5">
        <f>IF(A1210=0,0,A1210*LABOR_HRS_WK_TOM*SEASON_WEEKS*(1+DIM_PCT_TOM)^A1210)</f>
        <v>99.000000000000014</v>
      </c>
      <c r="F1210" s="5">
        <f>IF(B1210=0,0,B1210*LABOR_HRS_WK_CAR*SEASON_WEEKS*(1+DIM_PCT_CAR)^B1210)</f>
        <v>776.02531320030891</v>
      </c>
      <c r="G1210" s="5">
        <f>IF(C1210=0,0,C1210*LABOR_HRS_WK_MES*SEASON_WEEKS*(1+DIM_PCT_MES)^C1210)</f>
        <v>1784.1503025602233</v>
      </c>
      <c r="H1210" s="5">
        <f>E1210+F1210+G1210</f>
        <v>2659.1756157605323</v>
      </c>
      <c r="I1210" s="5">
        <f>MIN(H1210,FARMER_HRS)</f>
        <v>720</v>
      </c>
      <c r="J1210" s="5">
        <f>MAX(0,H1210-FARMER_HRS)</f>
        <v>1939.1756157605323</v>
      </c>
      <c r="K1210" s="2">
        <f>I1210*FARMER_RATE+J1210*TEMP_WORKER_RATE</f>
        <v>58666.243329175908</v>
      </c>
      <c r="L1210" s="2">
        <f>A1210*PRICE_TOM+B1210*PRICE_CAR+C1210*PRICE_MES</f>
        <v>119998</v>
      </c>
      <c r="M1210" s="2">
        <f>A1210*FERT_BED_TOM+B1210*FERT_BED_CAR+C1210*FERT_BED_MES</f>
        <v>33000</v>
      </c>
      <c r="N1210" s="6">
        <f>IF(AND(D1210&lt;=TOTAL_BEDS,J1210&lt;=TEMP_WORKER_MAX*TEMP_WORKER_HRS),1,0)</f>
        <v>1</v>
      </c>
      <c r="O1210" s="2">
        <f>L1210-M1210-K1210-FIXED_COSTS</f>
        <v>8331.756670824092</v>
      </c>
      <c r="P1210" s="2">
        <f>IF(N1210=1,O1210,"")</f>
        <v>8331.756670824092</v>
      </c>
    </row>
    <row r="1211">
      <c r="A1211" s="6">
        <v>1</v>
      </c>
      <c r="B1211" s="6">
        <v>17</v>
      </c>
      <c r="C1211" s="6">
        <v>29</v>
      </c>
      <c r="D1211" s="6">
        <f>A1211+B1211+C1211</f>
        <v>47</v>
      </c>
      <c r="E1211" s="5">
        <f>IF(A1211=0,0,A1211*LABOR_HRS_WK_TOM*SEASON_WEEKS*(1+DIM_PCT_TOM)^A1211)</f>
        <v>99.000000000000014</v>
      </c>
      <c r="F1211" s="5">
        <f>IF(B1211=0,0,B1211*LABOR_HRS_WK_CAR*SEASON_WEEKS*(1+DIM_PCT_CAR)^B1211)</f>
        <v>776.02531320030891</v>
      </c>
      <c r="G1211" s="5">
        <f>IF(C1211=0,0,C1211*LABOR_HRS_WK_MES*SEASON_WEEKS*(1+DIM_PCT_MES)^C1211)</f>
        <v>1870.9683306758766</v>
      </c>
      <c r="H1211" s="5">
        <f>E1211+F1211+G1211</f>
        <v>2745.9936438761856</v>
      </c>
      <c r="I1211" s="5">
        <f>MIN(H1211,FARMER_HRS)</f>
        <v>720</v>
      </c>
      <c r="J1211" s="5">
        <f>MAX(0,H1211-FARMER_HRS)</f>
        <v>2025.9936438761856</v>
      </c>
      <c r="K1211" s="2">
        <f>I1211*FARMER_RATE+J1211*TEMP_WORKER_RATE</f>
        <v>60173.500761739335</v>
      </c>
      <c r="L1211" s="2">
        <f>A1211*PRICE_TOM+B1211*PRICE_CAR+C1211*PRICE_MES</f>
        <v>122698</v>
      </c>
      <c r="M1211" s="2">
        <f>A1211*FERT_BED_TOM+B1211*FERT_BED_CAR+C1211*FERT_BED_MES</f>
        <v>33880</v>
      </c>
      <c r="N1211" s="6">
        <f>IF(AND(D1211&lt;=TOTAL_BEDS,J1211&lt;=TEMP_WORKER_MAX*TEMP_WORKER_HRS),1,0)</f>
        <v>1</v>
      </c>
      <c r="O1211" s="2">
        <f>L1211-M1211-K1211-FIXED_COSTS</f>
        <v>8644.4992382606652</v>
      </c>
      <c r="P1211" s="2">
        <f>IF(N1211=1,O1211,"")</f>
        <v>8644.4992382606652</v>
      </c>
    </row>
    <row r="1212">
      <c r="A1212" s="6">
        <v>1</v>
      </c>
      <c r="B1212" s="6">
        <v>17</v>
      </c>
      <c r="C1212" s="6">
        <v>30</v>
      </c>
      <c r="D1212" s="6">
        <f>A1212+B1212+C1212</f>
        <v>48</v>
      </c>
      <c r="E1212" s="5">
        <f>IF(A1212=0,0,A1212*LABOR_HRS_WK_TOM*SEASON_WEEKS*(1+DIM_PCT_TOM)^A1212)</f>
        <v>99.000000000000014</v>
      </c>
      <c r="F1212" s="5">
        <f>IF(B1212=0,0,B1212*LABOR_HRS_WK_CAR*SEASON_WEEKS*(1+DIM_PCT_CAR)^B1212)</f>
        <v>776.02531320030891</v>
      </c>
      <c r="G1212" s="5">
        <f>IF(C1212=0,0,C1212*LABOR_HRS_WK_MES*SEASON_WEEKS*(1+DIM_PCT_MES)^C1212)</f>
        <v>1959.6780360096466</v>
      </c>
      <c r="H1212" s="5">
        <f>E1212+F1212+G1212</f>
        <v>2834.7033492099554</v>
      </c>
      <c r="I1212" s="5">
        <f>MIN(H1212,FARMER_HRS)</f>
        <v>720</v>
      </c>
      <c r="J1212" s="5">
        <f>MAX(0,H1212-FARMER_HRS)</f>
        <v>2114.7033492099554</v>
      </c>
      <c r="K1212" s="2">
        <f>I1212*FARMER_RATE+J1212*TEMP_WORKER_RATE</f>
        <v>61713.599812672837</v>
      </c>
      <c r="L1212" s="2">
        <f>A1212*PRICE_TOM+B1212*PRICE_CAR+C1212*PRICE_MES</f>
        <v>125398</v>
      </c>
      <c r="M1212" s="2">
        <f>A1212*FERT_BED_TOM+B1212*FERT_BED_CAR+C1212*FERT_BED_MES</f>
        <v>34760</v>
      </c>
      <c r="N1212" s="6">
        <f>IF(AND(D1212&lt;=TOTAL_BEDS,J1212&lt;=TEMP_WORKER_MAX*TEMP_WORKER_HRS),1,0)</f>
        <v>1</v>
      </c>
      <c r="O1212" s="2">
        <f>L1212-M1212-K1212-FIXED_COSTS</f>
        <v>8924.4001873271627</v>
      </c>
      <c r="P1212" s="2">
        <f>IF(N1212=1,O1212,"")</f>
        <v>8924.4001873271627</v>
      </c>
    </row>
    <row r="1213">
      <c r="A1213" s="6">
        <v>1</v>
      </c>
      <c r="B1213" s="6">
        <v>18</v>
      </c>
      <c r="C1213" s="6">
        <v>0</v>
      </c>
      <c r="D1213" s="6">
        <f>A1213+B1213+C1213</f>
        <v>19</v>
      </c>
      <c r="E1213" s="5">
        <f>IF(A1213=0,0,A1213*LABOR_HRS_WK_TOM*SEASON_WEEKS*(1+DIM_PCT_TOM)^A1213)</f>
        <v>99.000000000000014</v>
      </c>
      <c r="F1213" s="5">
        <f>IF(B1213=0,0,B1213*LABOR_HRS_WK_CAR*SEASON_WEEKS*(1+DIM_PCT_CAR)^B1213)</f>
        <v>842.21570756151152</v>
      </c>
      <c r="G1213" s="5">
        <f>IF(C1213=0,0,C1213*LABOR_HRS_WK_MES*SEASON_WEEKS*(1+DIM_PCT_MES)^C1213)</f>
        <v>0</v>
      </c>
      <c r="H1213" s="5">
        <f>E1213+F1213+G1213</f>
        <v>941.21570756151152</v>
      </c>
      <c r="I1213" s="5">
        <f>MIN(H1213,FARMER_HRS)</f>
        <v>720</v>
      </c>
      <c r="J1213" s="5">
        <f>MAX(0,H1213-FARMER_HRS)</f>
        <v>221.21570756151152</v>
      </c>
      <c r="K1213" s="2">
        <f>I1213*FARMER_RATE+J1213*TEMP_WORKER_RATE</f>
        <v>28840.550478498462</v>
      </c>
      <c r="L1213" s="2">
        <f>A1213*PRICE_TOM+B1213*PRICE_CAR+C1213*PRICE_MES</f>
        <v>46492</v>
      </c>
      <c r="M1213" s="2">
        <f>A1213*FERT_BED_TOM+B1213*FERT_BED_CAR+C1213*FERT_BED_MES</f>
        <v>8800</v>
      </c>
      <c r="N1213" s="6">
        <f>IF(AND(D1213&lt;=TOTAL_BEDS,J1213&lt;=TEMP_WORKER_MAX*TEMP_WORKER_HRS),1,0)</f>
        <v>1</v>
      </c>
      <c r="O1213" s="2">
        <f>L1213-M1213-K1213-FIXED_COSTS</f>
        <v>-11148.550478498462</v>
      </c>
      <c r="P1213" s="2">
        <f>IF(N1213=1,O1213,"")</f>
        <v>-11148.550478498462</v>
      </c>
    </row>
    <row r="1214">
      <c r="A1214" s="6">
        <v>1</v>
      </c>
      <c r="B1214" s="6">
        <v>18</v>
      </c>
      <c r="C1214" s="6">
        <v>1</v>
      </c>
      <c r="D1214" s="6">
        <f>A1214+B1214+C1214</f>
        <v>20</v>
      </c>
      <c r="E1214" s="5">
        <f>IF(A1214=0,0,A1214*LABOR_HRS_WK_TOM*SEASON_WEEKS*(1+DIM_PCT_TOM)^A1214)</f>
        <v>99.000000000000014</v>
      </c>
      <c r="F1214" s="5">
        <f>IF(B1214=0,0,B1214*LABOR_HRS_WK_CAR*SEASON_WEEKS*(1+DIM_PCT_CAR)^B1214)</f>
        <v>842.21570756151152</v>
      </c>
      <c r="G1214" s="5">
        <f>IF(C1214=0,0,C1214*LABOR_HRS_WK_MES*SEASON_WEEKS*(1+DIM_PCT_MES)^C1214)</f>
        <v>45.5625</v>
      </c>
      <c r="H1214" s="5">
        <f>E1214+F1214+G1214</f>
        <v>986.77820756151152</v>
      </c>
      <c r="I1214" s="5">
        <f>MIN(H1214,FARMER_HRS)</f>
        <v>720</v>
      </c>
      <c r="J1214" s="5">
        <f>MAX(0,H1214-FARMER_HRS)</f>
        <v>266.77820756151152</v>
      </c>
      <c r="K1214" s="2">
        <f>I1214*FARMER_RATE+J1214*TEMP_WORKER_RATE</f>
        <v>29631.566103498466</v>
      </c>
      <c r="L1214" s="2">
        <f>A1214*PRICE_TOM+B1214*PRICE_CAR+C1214*PRICE_MES</f>
        <v>49192</v>
      </c>
      <c r="M1214" s="2">
        <f>A1214*FERT_BED_TOM+B1214*FERT_BED_CAR+C1214*FERT_BED_MES</f>
        <v>9680</v>
      </c>
      <c r="N1214" s="6">
        <f>IF(AND(D1214&lt;=TOTAL_BEDS,J1214&lt;=TEMP_WORKER_MAX*TEMP_WORKER_HRS),1,0)</f>
        <v>1</v>
      </c>
      <c r="O1214" s="2">
        <f>L1214-M1214-K1214-FIXED_COSTS</f>
        <v>-10119.566103498466</v>
      </c>
      <c r="P1214" s="2">
        <f>IF(N1214=1,O1214,"")</f>
        <v>-10119.566103498466</v>
      </c>
    </row>
    <row r="1215">
      <c r="A1215" s="6">
        <v>1</v>
      </c>
      <c r="B1215" s="6">
        <v>18</v>
      </c>
      <c r="C1215" s="6">
        <v>2</v>
      </c>
      <c r="D1215" s="6">
        <f>A1215+B1215+C1215</f>
        <v>21</v>
      </c>
      <c r="E1215" s="5">
        <f>IF(A1215=0,0,A1215*LABOR_HRS_WK_TOM*SEASON_WEEKS*(1+DIM_PCT_TOM)^A1215)</f>
        <v>99.000000000000014</v>
      </c>
      <c r="F1215" s="5">
        <f>IF(B1215=0,0,B1215*LABOR_HRS_WK_CAR*SEASON_WEEKS*(1+DIM_PCT_CAR)^B1215)</f>
        <v>842.21570756151152</v>
      </c>
      <c r="G1215" s="5">
        <f>IF(C1215=0,0,C1215*LABOR_HRS_WK_MES*SEASON_WEEKS*(1+DIM_PCT_MES)^C1215)</f>
        <v>92.2640625</v>
      </c>
      <c r="H1215" s="5">
        <f>E1215+F1215+G1215</f>
        <v>1033.4797700615115</v>
      </c>
      <c r="I1215" s="5">
        <f>MIN(H1215,FARMER_HRS)</f>
        <v>720</v>
      </c>
      <c r="J1215" s="5">
        <f>MAX(0,H1215-FARMER_HRS)</f>
        <v>313.47977006151154</v>
      </c>
      <c r="K1215" s="2">
        <f>I1215*FARMER_RATE+J1215*TEMP_WORKER_RATE</f>
        <v>30442.357119123466</v>
      </c>
      <c r="L1215" s="2">
        <f>A1215*PRICE_TOM+B1215*PRICE_CAR+C1215*PRICE_MES</f>
        <v>51892</v>
      </c>
      <c r="M1215" s="2">
        <f>A1215*FERT_BED_TOM+B1215*FERT_BED_CAR+C1215*FERT_BED_MES</f>
        <v>10560</v>
      </c>
      <c r="N1215" s="6">
        <f>IF(AND(D1215&lt;=TOTAL_BEDS,J1215&lt;=TEMP_WORKER_MAX*TEMP_WORKER_HRS),1,0)</f>
        <v>1</v>
      </c>
      <c r="O1215" s="2">
        <f>L1215-M1215-K1215-FIXED_COSTS</f>
        <v>-9110.357119123466</v>
      </c>
      <c r="P1215" s="2">
        <f>IF(N1215=1,O1215,"")</f>
        <v>-9110.357119123466</v>
      </c>
    </row>
    <row r="1216">
      <c r="A1216" s="6">
        <v>1</v>
      </c>
      <c r="B1216" s="6">
        <v>18</v>
      </c>
      <c r="C1216" s="6">
        <v>3</v>
      </c>
      <c r="D1216" s="6">
        <f>A1216+B1216+C1216</f>
        <v>22</v>
      </c>
      <c r="E1216" s="5">
        <f>IF(A1216=0,0,A1216*LABOR_HRS_WK_TOM*SEASON_WEEKS*(1+DIM_PCT_TOM)^A1216)</f>
        <v>99.000000000000014</v>
      </c>
      <c r="F1216" s="5">
        <f>IF(B1216=0,0,B1216*LABOR_HRS_WK_CAR*SEASON_WEEKS*(1+DIM_PCT_CAR)^B1216)</f>
        <v>842.21570756151152</v>
      </c>
      <c r="G1216" s="5">
        <f>IF(C1216=0,0,C1216*LABOR_HRS_WK_MES*SEASON_WEEKS*(1+DIM_PCT_MES)^C1216)</f>
        <v>140.12604492187498</v>
      </c>
      <c r="H1216" s="5">
        <f>E1216+F1216+G1216</f>
        <v>1081.3417524833865</v>
      </c>
      <c r="I1216" s="5">
        <f>MIN(H1216,FARMER_HRS)</f>
        <v>720</v>
      </c>
      <c r="J1216" s="5">
        <f>MAX(0,H1216-FARMER_HRS)</f>
        <v>361.34175248338647</v>
      </c>
      <c r="K1216" s="2">
        <f>I1216*FARMER_RATE+J1216*TEMP_WORKER_RATE</f>
        <v>31273.294313947681</v>
      </c>
      <c r="L1216" s="2">
        <f>A1216*PRICE_TOM+B1216*PRICE_CAR+C1216*PRICE_MES</f>
        <v>54592</v>
      </c>
      <c r="M1216" s="2">
        <f>A1216*FERT_BED_TOM+B1216*FERT_BED_CAR+C1216*FERT_BED_MES</f>
        <v>11440</v>
      </c>
      <c r="N1216" s="6">
        <f>IF(AND(D1216&lt;=TOTAL_BEDS,J1216&lt;=TEMP_WORKER_MAX*TEMP_WORKER_HRS),1,0)</f>
        <v>1</v>
      </c>
      <c r="O1216" s="2">
        <f>L1216-M1216-K1216-FIXED_COSTS</f>
        <v>-8121.2943139476811</v>
      </c>
      <c r="P1216" s="2">
        <f>IF(N1216=1,O1216,"")</f>
        <v>-8121.2943139476811</v>
      </c>
    </row>
    <row r="1217">
      <c r="A1217" s="6">
        <v>1</v>
      </c>
      <c r="B1217" s="6">
        <v>18</v>
      </c>
      <c r="C1217" s="6">
        <v>4</v>
      </c>
      <c r="D1217" s="6">
        <f>A1217+B1217+C1217</f>
        <v>23</v>
      </c>
      <c r="E1217" s="5">
        <f>IF(A1217=0,0,A1217*LABOR_HRS_WK_TOM*SEASON_WEEKS*(1+DIM_PCT_TOM)^A1217)</f>
        <v>99.000000000000014</v>
      </c>
      <c r="F1217" s="5">
        <f>IF(B1217=0,0,B1217*LABOR_HRS_WK_CAR*SEASON_WEEKS*(1+DIM_PCT_CAR)^B1217)</f>
        <v>842.21570756151152</v>
      </c>
      <c r="G1217" s="5">
        <f>IF(C1217=0,0,C1217*LABOR_HRS_WK_MES*SEASON_WEEKS*(1+DIM_PCT_MES)^C1217)</f>
        <v>189.17016064453119</v>
      </c>
      <c r="H1217" s="5">
        <f>E1217+F1217+G1217</f>
        <v>1130.3858682060427</v>
      </c>
      <c r="I1217" s="5">
        <f>MIN(H1217,FARMER_HRS)</f>
        <v>720</v>
      </c>
      <c r="J1217" s="5">
        <f>MAX(0,H1217-FARMER_HRS)</f>
        <v>410.38586820604269</v>
      </c>
      <c r="K1217" s="2">
        <f>I1217*FARMER_RATE+J1217*TEMP_WORKER_RATE</f>
        <v>32124.754656354908</v>
      </c>
      <c r="L1217" s="2">
        <f>A1217*PRICE_TOM+B1217*PRICE_CAR+C1217*PRICE_MES</f>
        <v>57292</v>
      </c>
      <c r="M1217" s="2">
        <f>A1217*FERT_BED_TOM+B1217*FERT_BED_CAR+C1217*FERT_BED_MES</f>
        <v>12320</v>
      </c>
      <c r="N1217" s="6">
        <f>IF(AND(D1217&lt;=TOTAL_BEDS,J1217&lt;=TEMP_WORKER_MAX*TEMP_WORKER_HRS),1,0)</f>
        <v>1</v>
      </c>
      <c r="O1217" s="2">
        <f>L1217-M1217-K1217-FIXED_COSTS</f>
        <v>-7152.7546563549076</v>
      </c>
      <c r="P1217" s="2">
        <f>IF(N1217=1,O1217,"")</f>
        <v>-7152.7546563549076</v>
      </c>
    </row>
    <row r="1218">
      <c r="A1218" s="6">
        <v>1</v>
      </c>
      <c r="B1218" s="6">
        <v>18</v>
      </c>
      <c r="C1218" s="6">
        <v>5</v>
      </c>
      <c r="D1218" s="6">
        <f>A1218+B1218+C1218</f>
        <v>24</v>
      </c>
      <c r="E1218" s="5">
        <f>IF(A1218=0,0,A1218*LABOR_HRS_WK_TOM*SEASON_WEEKS*(1+DIM_PCT_TOM)^A1218)</f>
        <v>99.000000000000014</v>
      </c>
      <c r="F1218" s="5">
        <f>IF(B1218=0,0,B1218*LABOR_HRS_WK_CAR*SEASON_WEEKS*(1+DIM_PCT_CAR)^B1218)</f>
        <v>842.21570756151152</v>
      </c>
      <c r="G1218" s="5">
        <f>IF(C1218=0,0,C1218*LABOR_HRS_WK_MES*SEASON_WEEKS*(1+DIM_PCT_MES)^C1218)</f>
        <v>239.41848456573481</v>
      </c>
      <c r="H1218" s="5">
        <f>E1218+F1218+G1218</f>
        <v>1180.6341921272463</v>
      </c>
      <c r="I1218" s="5">
        <f>MIN(H1218,FARMER_HRS)</f>
        <v>720</v>
      </c>
      <c r="J1218" s="5">
        <f>MAX(0,H1218-FARMER_HRS)</f>
        <v>460.63419212724625</v>
      </c>
      <c r="K1218" s="2">
        <f>I1218*FARMER_RATE+J1218*TEMP_WORKER_RATE</f>
        <v>32997.121391098022</v>
      </c>
      <c r="L1218" s="2">
        <f>A1218*PRICE_TOM+B1218*PRICE_CAR+C1218*PRICE_MES</f>
        <v>59992</v>
      </c>
      <c r="M1218" s="2">
        <f>A1218*FERT_BED_TOM+B1218*FERT_BED_CAR+C1218*FERT_BED_MES</f>
        <v>13200</v>
      </c>
      <c r="N1218" s="6">
        <f>IF(AND(D1218&lt;=TOTAL_BEDS,J1218&lt;=TEMP_WORKER_MAX*TEMP_WORKER_HRS),1,0)</f>
        <v>1</v>
      </c>
      <c r="O1218" s="2">
        <f>L1218-M1218-K1218-FIXED_COSTS</f>
        <v>-6205.1213910980223</v>
      </c>
      <c r="P1218" s="2">
        <f>IF(N1218=1,O1218,"")</f>
        <v>-6205.1213910980223</v>
      </c>
    </row>
    <row r="1219">
      <c r="A1219" s="6">
        <v>1</v>
      </c>
      <c r="B1219" s="6">
        <v>18</v>
      </c>
      <c r="C1219" s="6">
        <v>6</v>
      </c>
      <c r="D1219" s="6">
        <f>A1219+B1219+C1219</f>
        <v>25</v>
      </c>
      <c r="E1219" s="5">
        <f>IF(A1219=0,0,A1219*LABOR_HRS_WK_TOM*SEASON_WEEKS*(1+DIM_PCT_TOM)^A1219)</f>
        <v>99.000000000000014</v>
      </c>
      <c r="F1219" s="5">
        <f>IF(B1219=0,0,B1219*LABOR_HRS_WK_CAR*SEASON_WEEKS*(1+DIM_PCT_CAR)^B1219)</f>
        <v>842.21570756151152</v>
      </c>
      <c r="G1219" s="5">
        <f>IF(C1219=0,0,C1219*LABOR_HRS_WK_MES*SEASON_WEEKS*(1+DIM_PCT_MES)^C1219)</f>
        <v>290.89345874736773</v>
      </c>
      <c r="H1219" s="5">
        <f>E1219+F1219+G1219</f>
        <v>1232.1091663088791</v>
      </c>
      <c r="I1219" s="5">
        <f>MIN(H1219,FARMER_HRS)</f>
        <v>720</v>
      </c>
      <c r="J1219" s="5">
        <f>MAX(0,H1219-FARMER_HRS)</f>
        <v>512.10916630887914</v>
      </c>
      <c r="K1219" s="2">
        <f>I1219*FARMER_RATE+J1219*TEMP_WORKER_RATE</f>
        <v>33890.784137306931</v>
      </c>
      <c r="L1219" s="2">
        <f>A1219*PRICE_TOM+B1219*PRICE_CAR+C1219*PRICE_MES</f>
        <v>62692</v>
      </c>
      <c r="M1219" s="2">
        <f>A1219*FERT_BED_TOM+B1219*FERT_BED_CAR+C1219*FERT_BED_MES</f>
        <v>14080</v>
      </c>
      <c r="N1219" s="6">
        <f>IF(AND(D1219&lt;=TOTAL_BEDS,J1219&lt;=TEMP_WORKER_MAX*TEMP_WORKER_HRS),1,0)</f>
        <v>1</v>
      </c>
      <c r="O1219" s="2">
        <f>L1219-M1219-K1219-FIXED_COSTS</f>
        <v>-5278.7841373069314</v>
      </c>
      <c r="P1219" s="2">
        <f>IF(N1219=1,O1219,"")</f>
        <v>-5278.7841373069314</v>
      </c>
    </row>
    <row r="1220">
      <c r="A1220" s="6">
        <v>1</v>
      </c>
      <c r="B1220" s="6">
        <v>18</v>
      </c>
      <c r="C1220" s="6">
        <v>7</v>
      </c>
      <c r="D1220" s="6">
        <f>A1220+B1220+C1220</f>
        <v>26</v>
      </c>
      <c r="E1220" s="5">
        <f>IF(A1220=0,0,A1220*LABOR_HRS_WK_TOM*SEASON_WEEKS*(1+DIM_PCT_TOM)^A1220)</f>
        <v>99.000000000000014</v>
      </c>
      <c r="F1220" s="5">
        <f>IF(B1220=0,0,B1220*LABOR_HRS_WK_CAR*SEASON_WEEKS*(1+DIM_PCT_CAR)^B1220)</f>
        <v>842.21570756151152</v>
      </c>
      <c r="G1220" s="5">
        <f>IF(C1220=0,0,C1220*LABOR_HRS_WK_MES*SEASON_WEEKS*(1+DIM_PCT_MES)^C1220)</f>
        <v>343.61789814532818</v>
      </c>
      <c r="H1220" s="5">
        <f>E1220+F1220+G1220</f>
        <v>1284.8336057068398</v>
      </c>
      <c r="I1220" s="5">
        <f>MIN(H1220,FARMER_HRS)</f>
        <v>720</v>
      </c>
      <c r="J1220" s="5">
        <f>MAX(0,H1220-FARMER_HRS)</f>
        <v>564.83360570683976</v>
      </c>
      <c r="K1220" s="2">
        <f>I1220*FARMER_RATE+J1220*TEMP_WORKER_RATE</f>
        <v>34806.138987965969</v>
      </c>
      <c r="L1220" s="2">
        <f>A1220*PRICE_TOM+B1220*PRICE_CAR+C1220*PRICE_MES</f>
        <v>65392</v>
      </c>
      <c r="M1220" s="2">
        <f>A1220*FERT_BED_TOM+B1220*FERT_BED_CAR+C1220*FERT_BED_MES</f>
        <v>14960</v>
      </c>
      <c r="N1220" s="6">
        <f>IF(AND(D1220&lt;=TOTAL_BEDS,J1220&lt;=TEMP_WORKER_MAX*TEMP_WORKER_HRS),1,0)</f>
        <v>1</v>
      </c>
      <c r="O1220" s="2">
        <f>L1220-M1220-K1220-FIXED_COSTS</f>
        <v>-4374.1389879659691</v>
      </c>
      <c r="P1220" s="2">
        <f>IF(N1220=1,O1220,"")</f>
        <v>-4374.1389879659691</v>
      </c>
    </row>
    <row r="1221">
      <c r="A1221" s="6">
        <v>1</v>
      </c>
      <c r="B1221" s="6">
        <v>18</v>
      </c>
      <c r="C1221" s="6">
        <v>8</v>
      </c>
      <c r="D1221" s="6">
        <f>A1221+B1221+C1221</f>
        <v>27</v>
      </c>
      <c r="E1221" s="5">
        <f>IF(A1221=0,0,A1221*LABOR_HRS_WK_TOM*SEASON_WEEKS*(1+DIM_PCT_TOM)^A1221)</f>
        <v>99.000000000000014</v>
      </c>
      <c r="F1221" s="5">
        <f>IF(B1221=0,0,B1221*LABOR_HRS_WK_CAR*SEASON_WEEKS*(1+DIM_PCT_CAR)^B1221)</f>
        <v>842.21570756151152</v>
      </c>
      <c r="G1221" s="5">
        <f>IF(C1221=0,0,C1221*LABOR_HRS_WK_MES*SEASON_WEEKS*(1+DIM_PCT_MES)^C1221)</f>
        <v>397.61499642530833</v>
      </c>
      <c r="H1221" s="5">
        <f>E1221+F1221+G1221</f>
        <v>1338.8307039868198</v>
      </c>
      <c r="I1221" s="5">
        <f>MIN(H1221,FARMER_HRS)</f>
        <v>720</v>
      </c>
      <c r="J1221" s="5">
        <f>MAX(0,H1221-FARMER_HRS)</f>
        <v>618.8307039868198</v>
      </c>
      <c r="K1221" s="2">
        <f>I1221*FARMER_RATE+J1221*TEMP_WORKER_RATE</f>
        <v>35743.588610882289</v>
      </c>
      <c r="L1221" s="2">
        <f>A1221*PRICE_TOM+B1221*PRICE_CAR+C1221*PRICE_MES</f>
        <v>68092</v>
      </c>
      <c r="M1221" s="2">
        <f>A1221*FERT_BED_TOM+B1221*FERT_BED_CAR+C1221*FERT_BED_MES</f>
        <v>15840</v>
      </c>
      <c r="N1221" s="6">
        <f>IF(AND(D1221&lt;=TOTAL_BEDS,J1221&lt;=TEMP_WORKER_MAX*TEMP_WORKER_HRS),1,0)</f>
        <v>1</v>
      </c>
      <c r="O1221" s="2">
        <f>L1221-M1221-K1221-FIXED_COSTS</f>
        <v>-3491.5886108822888</v>
      </c>
      <c r="P1221" s="2">
        <f>IF(N1221=1,O1221,"")</f>
        <v>-3491.5886108822888</v>
      </c>
    </row>
    <row r="1222">
      <c r="A1222" s="6">
        <v>1</v>
      </c>
      <c r="B1222" s="6">
        <v>18</v>
      </c>
      <c r="C1222" s="6">
        <v>9</v>
      </c>
      <c r="D1222" s="6">
        <f>A1222+B1222+C1222</f>
        <v>28</v>
      </c>
      <c r="E1222" s="5">
        <f>IF(A1222=0,0,A1222*LABOR_HRS_WK_TOM*SEASON_WEEKS*(1+DIM_PCT_TOM)^A1222)</f>
        <v>99.000000000000014</v>
      </c>
      <c r="F1222" s="5">
        <f>IF(B1222=0,0,B1222*LABOR_HRS_WK_CAR*SEASON_WEEKS*(1+DIM_PCT_CAR)^B1222)</f>
        <v>842.21570756151152</v>
      </c>
      <c r="G1222" s="5">
        <f>IF(C1222=0,0,C1222*LABOR_HRS_WK_MES*SEASON_WEEKS*(1+DIM_PCT_MES)^C1222)</f>
        <v>452.90833186570273</v>
      </c>
      <c r="H1222" s="5">
        <f>E1222+F1222+G1222</f>
        <v>1394.1240394272143</v>
      </c>
      <c r="I1222" s="5">
        <f>MIN(H1222,FARMER_HRS)</f>
        <v>720</v>
      </c>
      <c r="J1222" s="5">
        <f>MAX(0,H1222-FARMER_HRS)</f>
        <v>674.12403942721426</v>
      </c>
      <c r="K1222" s="2">
        <f>I1222*FARMER_RATE+J1222*TEMP_WORKER_RATE</f>
        <v>36703.542351166914</v>
      </c>
      <c r="L1222" s="2">
        <f>A1222*PRICE_TOM+B1222*PRICE_CAR+C1222*PRICE_MES</f>
        <v>70792</v>
      </c>
      <c r="M1222" s="2">
        <f>A1222*FERT_BED_TOM+B1222*FERT_BED_CAR+C1222*FERT_BED_MES</f>
        <v>16720</v>
      </c>
      <c r="N1222" s="6">
        <f>IF(AND(D1222&lt;=TOTAL_BEDS,J1222&lt;=TEMP_WORKER_MAX*TEMP_WORKER_HRS),1,0)</f>
        <v>1</v>
      </c>
      <c r="O1222" s="2">
        <f>L1222-M1222-K1222-FIXED_COSTS</f>
        <v>-2631.5423511669142</v>
      </c>
      <c r="P1222" s="2">
        <f>IF(N1222=1,O1222,"")</f>
        <v>-2631.5423511669142</v>
      </c>
    </row>
    <row r="1223">
      <c r="A1223" s="6">
        <v>1</v>
      </c>
      <c r="B1223" s="6">
        <v>18</v>
      </c>
      <c r="C1223" s="6">
        <v>10</v>
      </c>
      <c r="D1223" s="6">
        <f>A1223+B1223+C1223</f>
        <v>29</v>
      </c>
      <c r="E1223" s="5">
        <f>IF(A1223=0,0,A1223*LABOR_HRS_WK_TOM*SEASON_WEEKS*(1+DIM_PCT_TOM)^A1223)</f>
        <v>99.000000000000014</v>
      </c>
      <c r="F1223" s="5">
        <f>IF(B1223=0,0,B1223*LABOR_HRS_WK_CAR*SEASON_WEEKS*(1+DIM_PCT_CAR)^B1223)</f>
        <v>842.21570756151152</v>
      </c>
      <c r="G1223" s="5">
        <f>IF(C1223=0,0,C1223*LABOR_HRS_WK_MES*SEASON_WEEKS*(1+DIM_PCT_MES)^C1223)</f>
        <v>509.52187334891551</v>
      </c>
      <c r="H1223" s="5">
        <f>E1223+F1223+G1223</f>
        <v>1450.7375809104269</v>
      </c>
      <c r="I1223" s="5">
        <f>MIN(H1223,FARMER_HRS)</f>
        <v>720</v>
      </c>
      <c r="J1223" s="5">
        <f>MAX(0,H1223-FARMER_HRS)</f>
        <v>730.73758091042691</v>
      </c>
      <c r="K1223" s="2">
        <f>I1223*FARMER_RATE+J1223*TEMP_WORKER_RATE</f>
        <v>37686.416335250469</v>
      </c>
      <c r="L1223" s="2">
        <f>A1223*PRICE_TOM+B1223*PRICE_CAR+C1223*PRICE_MES</f>
        <v>73492</v>
      </c>
      <c r="M1223" s="2">
        <f>A1223*FERT_BED_TOM+B1223*FERT_BED_CAR+C1223*FERT_BED_MES</f>
        <v>17600</v>
      </c>
      <c r="N1223" s="6">
        <f>IF(AND(D1223&lt;=TOTAL_BEDS,J1223&lt;=TEMP_WORKER_MAX*TEMP_WORKER_HRS),1,0)</f>
        <v>1</v>
      </c>
      <c r="O1223" s="2">
        <f>L1223-M1223-K1223-FIXED_COSTS</f>
        <v>-1794.4163352504693</v>
      </c>
      <c r="P1223" s="2">
        <f>IF(N1223=1,O1223,"")</f>
        <v>-1794.4163352504693</v>
      </c>
    </row>
    <row r="1224">
      <c r="A1224" s="6">
        <v>1</v>
      </c>
      <c r="B1224" s="6">
        <v>18</v>
      </c>
      <c r="C1224" s="6">
        <v>11</v>
      </c>
      <c r="D1224" s="6">
        <f>A1224+B1224+C1224</f>
        <v>30</v>
      </c>
      <c r="E1224" s="5">
        <f>IF(A1224=0,0,A1224*LABOR_HRS_WK_TOM*SEASON_WEEKS*(1+DIM_PCT_TOM)^A1224)</f>
        <v>99.000000000000014</v>
      </c>
      <c r="F1224" s="5">
        <f>IF(B1224=0,0,B1224*LABOR_HRS_WK_CAR*SEASON_WEEKS*(1+DIM_PCT_CAR)^B1224)</f>
        <v>842.21570756151152</v>
      </c>
      <c r="G1224" s="5">
        <f>IF(C1224=0,0,C1224*LABOR_HRS_WK_MES*SEASON_WEEKS*(1+DIM_PCT_MES)^C1224)</f>
        <v>567.47998644235463</v>
      </c>
      <c r="H1224" s="5">
        <f>E1224+F1224+G1224</f>
        <v>1508.6956940038663</v>
      </c>
      <c r="I1224" s="5">
        <f>MIN(H1224,FARMER_HRS)</f>
        <v>720</v>
      </c>
      <c r="J1224" s="5">
        <f>MAX(0,H1224-FARMER_HRS)</f>
        <v>788.69569400386627</v>
      </c>
      <c r="K1224" s="2">
        <f>I1224*FARMER_RATE+J1224*TEMP_WORKER_RATE</f>
        <v>38692.633576456014</v>
      </c>
      <c r="L1224" s="2">
        <f>A1224*PRICE_TOM+B1224*PRICE_CAR+C1224*PRICE_MES</f>
        <v>76192</v>
      </c>
      <c r="M1224" s="2">
        <f>A1224*FERT_BED_TOM+B1224*FERT_BED_CAR+C1224*FERT_BED_MES</f>
        <v>18480</v>
      </c>
      <c r="N1224" s="6">
        <f>IF(AND(D1224&lt;=TOTAL_BEDS,J1224&lt;=TEMP_WORKER_MAX*TEMP_WORKER_HRS),1,0)</f>
        <v>1</v>
      </c>
      <c r="O1224" s="2">
        <f>L1224-M1224-K1224-FIXED_COSTS</f>
        <v>-980.63357645601354</v>
      </c>
      <c r="P1224" s="2">
        <f>IF(N1224=1,O1224,"")</f>
        <v>-980.63357645601354</v>
      </c>
    </row>
    <row r="1225">
      <c r="A1225" s="6">
        <v>1</v>
      </c>
      <c r="B1225" s="6">
        <v>18</v>
      </c>
      <c r="C1225" s="6">
        <v>12</v>
      </c>
      <c r="D1225" s="6">
        <f>A1225+B1225+C1225</f>
        <v>31</v>
      </c>
      <c r="E1225" s="5">
        <f>IF(A1225=0,0,A1225*LABOR_HRS_WK_TOM*SEASON_WEEKS*(1+DIM_PCT_TOM)^A1225)</f>
        <v>99.000000000000014</v>
      </c>
      <c r="F1225" s="5">
        <f>IF(B1225=0,0,B1225*LABOR_HRS_WK_CAR*SEASON_WEEKS*(1+DIM_PCT_CAR)^B1225)</f>
        <v>842.21570756151152</v>
      </c>
      <c r="G1225" s="5">
        <f>IF(C1225=0,0,C1225*LABOR_HRS_WK_MES*SEASON_WEEKS*(1+DIM_PCT_MES)^C1225)</f>
        <v>626.807439570419</v>
      </c>
      <c r="H1225" s="5">
        <f>E1225+F1225+G1225</f>
        <v>1568.0231471319305</v>
      </c>
      <c r="I1225" s="5">
        <f>MIN(H1225,FARMER_HRS)</f>
        <v>720</v>
      </c>
      <c r="J1225" s="5">
        <f>MAX(0,H1225-FARMER_HRS)</f>
        <v>848.0231471319305</v>
      </c>
      <c r="K1225" s="2">
        <f>I1225*FARMER_RATE+J1225*TEMP_WORKER_RATE</f>
        <v>39722.624082151568</v>
      </c>
      <c r="L1225" s="2">
        <f>A1225*PRICE_TOM+B1225*PRICE_CAR+C1225*PRICE_MES</f>
        <v>78892</v>
      </c>
      <c r="M1225" s="2">
        <f>A1225*FERT_BED_TOM+B1225*FERT_BED_CAR+C1225*FERT_BED_MES</f>
        <v>19360</v>
      </c>
      <c r="N1225" s="6">
        <f>IF(AND(D1225&lt;=TOTAL_BEDS,J1225&lt;=TEMP_WORKER_MAX*TEMP_WORKER_HRS),1,0)</f>
        <v>1</v>
      </c>
      <c r="O1225" s="2">
        <f>L1225-M1225-K1225-FIXED_COSTS</f>
        <v>-190.62408215156756</v>
      </c>
      <c r="P1225" s="2">
        <f>IF(N1225=1,O1225,"")</f>
        <v>-190.62408215156756</v>
      </c>
    </row>
    <row r="1226">
      <c r="A1226" s="6">
        <v>1</v>
      </c>
      <c r="B1226" s="6">
        <v>18</v>
      </c>
      <c r="C1226" s="6">
        <v>13</v>
      </c>
      <c r="D1226" s="6">
        <f>A1226+B1226+C1226</f>
        <v>32</v>
      </c>
      <c r="E1226" s="5">
        <f>IF(A1226=0,0,A1226*LABOR_HRS_WK_TOM*SEASON_WEEKS*(1+DIM_PCT_TOM)^A1226)</f>
        <v>99.000000000000014</v>
      </c>
      <c r="F1226" s="5">
        <f>IF(B1226=0,0,B1226*LABOR_HRS_WK_CAR*SEASON_WEEKS*(1+DIM_PCT_CAR)^B1226)</f>
        <v>842.21570756151152</v>
      </c>
      <c r="G1226" s="5">
        <f>IF(C1226=0,0,C1226*LABOR_HRS_WK_MES*SEASON_WEEKS*(1+DIM_PCT_MES)^C1226)</f>
        <v>687.52941027880331</v>
      </c>
      <c r="H1226" s="5">
        <f>E1226+F1226+G1226</f>
        <v>1628.7451178403148</v>
      </c>
      <c r="I1226" s="5">
        <f>MIN(H1226,FARMER_HRS)</f>
        <v>720</v>
      </c>
      <c r="J1226" s="5">
        <f>MAX(0,H1226-FARMER_HRS)</f>
        <v>908.74511784031483</v>
      </c>
      <c r="K1226" s="2">
        <f>I1226*FARMER_RATE+J1226*TEMP_WORKER_RATE</f>
        <v>40776.824962505467</v>
      </c>
      <c r="L1226" s="2">
        <f>A1226*PRICE_TOM+B1226*PRICE_CAR+C1226*PRICE_MES</f>
        <v>81592</v>
      </c>
      <c r="M1226" s="2">
        <f>A1226*FERT_BED_TOM+B1226*FERT_BED_CAR+C1226*FERT_BED_MES</f>
        <v>20240</v>
      </c>
      <c r="N1226" s="6">
        <f>IF(AND(D1226&lt;=TOTAL_BEDS,J1226&lt;=TEMP_WORKER_MAX*TEMP_WORKER_HRS),1,0)</f>
        <v>1</v>
      </c>
      <c r="O1226" s="2">
        <f>L1226-M1226-K1226-FIXED_COSTS</f>
        <v>575.17503749453317</v>
      </c>
      <c r="P1226" s="2">
        <f>IF(N1226=1,O1226,"")</f>
        <v>575.17503749453317</v>
      </c>
    </row>
    <row r="1227">
      <c r="A1227" s="6">
        <v>1</v>
      </c>
      <c r="B1227" s="6">
        <v>18</v>
      </c>
      <c r="C1227" s="6">
        <v>14</v>
      </c>
      <c r="D1227" s="6">
        <f>A1227+B1227+C1227</f>
        <v>33</v>
      </c>
      <c r="E1227" s="5">
        <f>IF(A1227=0,0,A1227*LABOR_HRS_WK_TOM*SEASON_WEEKS*(1+DIM_PCT_TOM)^A1227)</f>
        <v>99.000000000000014</v>
      </c>
      <c r="F1227" s="5">
        <f>IF(B1227=0,0,B1227*LABOR_HRS_WK_CAR*SEASON_WEEKS*(1+DIM_PCT_CAR)^B1227)</f>
        <v>842.21570756151152</v>
      </c>
      <c r="G1227" s="5">
        <f>IF(C1227=0,0,C1227*LABOR_HRS_WK_MES*SEASON_WEEKS*(1+DIM_PCT_MES)^C1227)</f>
        <v>749.67149159246435</v>
      </c>
      <c r="H1227" s="5">
        <f>E1227+F1227+G1227</f>
        <v>1690.8871991539759</v>
      </c>
      <c r="I1227" s="5">
        <f>MIN(H1227,FARMER_HRS)</f>
        <v>720</v>
      </c>
      <c r="J1227" s="5">
        <f>MAX(0,H1227-FARMER_HRS)</f>
        <v>970.88719915397587</v>
      </c>
      <c r="K1227" s="2">
        <f>I1227*FARMER_RATE+J1227*TEMP_WORKER_RATE</f>
        <v>41855.680540867637</v>
      </c>
      <c r="L1227" s="2">
        <f>A1227*PRICE_TOM+B1227*PRICE_CAR+C1227*PRICE_MES</f>
        <v>84292</v>
      </c>
      <c r="M1227" s="2">
        <f>A1227*FERT_BED_TOM+B1227*FERT_BED_CAR+C1227*FERT_BED_MES</f>
        <v>21120</v>
      </c>
      <c r="N1227" s="6">
        <f>IF(AND(D1227&lt;=TOTAL_BEDS,J1227&lt;=TEMP_WORKER_MAX*TEMP_WORKER_HRS),1,0)</f>
        <v>1</v>
      </c>
      <c r="O1227" s="2">
        <f>L1227-M1227-K1227-FIXED_COSTS</f>
        <v>1316.3194591323627</v>
      </c>
      <c r="P1227" s="2">
        <f>IF(N1227=1,O1227,"")</f>
        <v>1316.3194591323627</v>
      </c>
    </row>
    <row r="1228">
      <c r="A1228" s="6">
        <v>1</v>
      </c>
      <c r="B1228" s="6">
        <v>18</v>
      </c>
      <c r="C1228" s="6">
        <v>15</v>
      </c>
      <c r="D1228" s="6">
        <f>A1228+B1228+C1228</f>
        <v>34</v>
      </c>
      <c r="E1228" s="5">
        <f>IF(A1228=0,0,A1228*LABOR_HRS_WK_TOM*SEASON_WEEKS*(1+DIM_PCT_TOM)^A1228)</f>
        <v>99.000000000000014</v>
      </c>
      <c r="F1228" s="5">
        <f>IF(B1228=0,0,B1228*LABOR_HRS_WK_CAR*SEASON_WEEKS*(1+DIM_PCT_CAR)^B1228)</f>
        <v>842.21570756151152</v>
      </c>
      <c r="G1228" s="5">
        <f>IF(C1228=0,0,C1228*LABOR_HRS_WK_MES*SEASON_WEEKS*(1+DIM_PCT_MES)^C1228)</f>
        <v>813.25969846861074</v>
      </c>
      <c r="H1228" s="5">
        <f>E1228+F1228+G1228</f>
        <v>1754.4754060301223</v>
      </c>
      <c r="I1228" s="5">
        <f>MIN(H1228,FARMER_HRS)</f>
        <v>720</v>
      </c>
      <c r="J1228" s="5">
        <f>MAX(0,H1228-FARMER_HRS)</f>
        <v>1034.4754060301223</v>
      </c>
      <c r="K1228" s="2">
        <f>I1228*FARMER_RATE+J1228*TEMP_WORKER_RATE</f>
        <v>42959.642465800731</v>
      </c>
      <c r="L1228" s="2">
        <f>A1228*PRICE_TOM+B1228*PRICE_CAR+C1228*PRICE_MES</f>
        <v>86992</v>
      </c>
      <c r="M1228" s="2">
        <f>A1228*FERT_BED_TOM+B1228*FERT_BED_CAR+C1228*FERT_BED_MES</f>
        <v>22000</v>
      </c>
      <c r="N1228" s="6">
        <f>IF(AND(D1228&lt;=TOTAL_BEDS,J1228&lt;=TEMP_WORKER_MAX*TEMP_WORKER_HRS),1,0)</f>
        <v>1</v>
      </c>
      <c r="O1228" s="2">
        <f>L1228-M1228-K1228-FIXED_COSTS</f>
        <v>2032.3575341992691</v>
      </c>
      <c r="P1228" s="2">
        <f>IF(N1228=1,O1228,"")</f>
        <v>2032.3575341992691</v>
      </c>
    </row>
    <row r="1229">
      <c r="A1229" s="6">
        <v>1</v>
      </c>
      <c r="B1229" s="6">
        <v>18</v>
      </c>
      <c r="C1229" s="6">
        <v>16</v>
      </c>
      <c r="D1229" s="6">
        <f>A1229+B1229+C1229</f>
        <v>35</v>
      </c>
      <c r="E1229" s="5">
        <f>IF(A1229=0,0,A1229*LABOR_HRS_WK_TOM*SEASON_WEEKS*(1+DIM_PCT_TOM)^A1229)</f>
        <v>99.000000000000014</v>
      </c>
      <c r="F1229" s="5">
        <f>IF(B1229=0,0,B1229*LABOR_HRS_WK_CAR*SEASON_WEEKS*(1+DIM_PCT_CAR)^B1229)</f>
        <v>842.21570756151152</v>
      </c>
      <c r="G1229" s="5">
        <f>IF(C1229=0,0,C1229*LABOR_HRS_WK_MES*SEASON_WEEKS*(1+DIM_PCT_MES)^C1229)</f>
        <v>878.32047434609967</v>
      </c>
      <c r="H1229" s="5">
        <f>E1229+F1229+G1229</f>
        <v>1819.5361819076111</v>
      </c>
      <c r="I1229" s="5">
        <f>MIN(H1229,FARMER_HRS)</f>
        <v>720</v>
      </c>
      <c r="J1229" s="5">
        <f>MAX(0,H1229-FARMER_HRS)</f>
        <v>1099.5361819076111</v>
      </c>
      <c r="K1229" s="2">
        <f>I1229*FARMER_RATE+J1229*TEMP_WORKER_RATE</f>
        <v>44089.169824784913</v>
      </c>
      <c r="L1229" s="2">
        <f>A1229*PRICE_TOM+B1229*PRICE_CAR+C1229*PRICE_MES</f>
        <v>89692</v>
      </c>
      <c r="M1229" s="2">
        <f>A1229*FERT_BED_TOM+B1229*FERT_BED_CAR+C1229*FERT_BED_MES</f>
        <v>22880</v>
      </c>
      <c r="N1229" s="6">
        <f>IF(AND(D1229&lt;=TOTAL_BEDS,J1229&lt;=TEMP_WORKER_MAX*TEMP_WORKER_HRS),1,0)</f>
        <v>1</v>
      </c>
      <c r="O1229" s="2">
        <f>L1229-M1229-K1229-FIXED_COSTS</f>
        <v>2722.8301752150874</v>
      </c>
      <c r="P1229" s="2">
        <f>IF(N1229=1,O1229,"")</f>
        <v>2722.8301752150874</v>
      </c>
    </row>
    <row r="1230">
      <c r="A1230" s="6">
        <v>1</v>
      </c>
      <c r="B1230" s="6">
        <v>18</v>
      </c>
      <c r="C1230" s="6">
        <v>17</v>
      </c>
      <c r="D1230" s="6">
        <f>A1230+B1230+C1230</f>
        <v>36</v>
      </c>
      <c r="E1230" s="5">
        <f>IF(A1230=0,0,A1230*LABOR_HRS_WK_TOM*SEASON_WEEKS*(1+DIM_PCT_TOM)^A1230)</f>
        <v>99.000000000000014</v>
      </c>
      <c r="F1230" s="5">
        <f>IF(B1230=0,0,B1230*LABOR_HRS_WK_CAR*SEASON_WEEKS*(1+DIM_PCT_CAR)^B1230)</f>
        <v>842.21570756151152</v>
      </c>
      <c r="G1230" s="5">
        <f>IF(C1230=0,0,C1230*LABOR_HRS_WK_MES*SEASON_WEEKS*(1+DIM_PCT_MES)^C1230)</f>
        <v>944.88069779263992</v>
      </c>
      <c r="H1230" s="5">
        <f>E1230+F1230+G1230</f>
        <v>1886.0964053541516</v>
      </c>
      <c r="I1230" s="5">
        <f>MIN(H1230,FARMER_HRS)</f>
        <v>720</v>
      </c>
      <c r="J1230" s="5">
        <f>MAX(0,H1230-FARMER_HRS)</f>
        <v>1166.0964053541516</v>
      </c>
      <c r="K1230" s="2">
        <f>I1230*FARMER_RATE+J1230*TEMP_WORKER_RATE</f>
        <v>45244.729259620683</v>
      </c>
      <c r="L1230" s="2">
        <f>A1230*PRICE_TOM+B1230*PRICE_CAR+C1230*PRICE_MES</f>
        <v>92392</v>
      </c>
      <c r="M1230" s="2">
        <f>A1230*FERT_BED_TOM+B1230*FERT_BED_CAR+C1230*FERT_BED_MES</f>
        <v>23760</v>
      </c>
      <c r="N1230" s="6">
        <f>IF(AND(D1230&lt;=TOTAL_BEDS,J1230&lt;=TEMP_WORKER_MAX*TEMP_WORKER_HRS),1,0)</f>
        <v>1</v>
      </c>
      <c r="O1230" s="2">
        <f>L1230-M1230-K1230-FIXED_COSTS</f>
        <v>3387.2707403793174</v>
      </c>
      <c r="P1230" s="2">
        <f>IF(N1230=1,O1230,"")</f>
        <v>3387.2707403793174</v>
      </c>
    </row>
    <row r="1231">
      <c r="A1231" s="6">
        <v>1</v>
      </c>
      <c r="B1231" s="6">
        <v>18</v>
      </c>
      <c r="C1231" s="6">
        <v>18</v>
      </c>
      <c r="D1231" s="6">
        <f>A1231+B1231+C1231</f>
        <v>37</v>
      </c>
      <c r="E1231" s="5">
        <f>IF(A1231=0,0,A1231*LABOR_HRS_WK_TOM*SEASON_WEEKS*(1+DIM_PCT_TOM)^A1231)</f>
        <v>99.000000000000014</v>
      </c>
      <c r="F1231" s="5">
        <f>IF(B1231=0,0,B1231*LABOR_HRS_WK_CAR*SEASON_WEEKS*(1+DIM_PCT_CAR)^B1231)</f>
        <v>842.21570756151152</v>
      </c>
      <c r="G1231" s="5">
        <f>IF(C1231=0,0,C1231*LABOR_HRS_WK_MES*SEASON_WEEKS*(1+DIM_PCT_MES)^C1231)</f>
        <v>1012.9676892512272</v>
      </c>
      <c r="H1231" s="5">
        <f>E1231+F1231+G1231</f>
        <v>1954.1833968127387</v>
      </c>
      <c r="I1231" s="5">
        <f>MIN(H1231,FARMER_HRS)</f>
        <v>720</v>
      </c>
      <c r="J1231" s="5">
        <f>MAX(0,H1231-FARMER_HRS)</f>
        <v>1234.1833968127387</v>
      </c>
      <c r="K1231" s="2">
        <f>I1231*FARMER_RATE+J1231*TEMP_WORKER_RATE</f>
        <v>46426.795083554491</v>
      </c>
      <c r="L1231" s="2">
        <f>A1231*PRICE_TOM+B1231*PRICE_CAR+C1231*PRICE_MES</f>
        <v>95092</v>
      </c>
      <c r="M1231" s="2">
        <f>A1231*FERT_BED_TOM+B1231*FERT_BED_CAR+C1231*FERT_BED_MES</f>
        <v>24640</v>
      </c>
      <c r="N1231" s="6">
        <f>IF(AND(D1231&lt;=TOTAL_BEDS,J1231&lt;=TEMP_WORKER_MAX*TEMP_WORKER_HRS),1,0)</f>
        <v>1</v>
      </c>
      <c r="O1231" s="2">
        <f>L1231-M1231-K1231-FIXED_COSTS</f>
        <v>4025.2049164455093</v>
      </c>
      <c r="P1231" s="2">
        <f>IF(N1231=1,O1231,"")</f>
        <v>4025.2049164455093</v>
      </c>
    </row>
    <row r="1232">
      <c r="A1232" s="6">
        <v>1</v>
      </c>
      <c r="B1232" s="6">
        <v>18</v>
      </c>
      <c r="C1232" s="6">
        <v>19</v>
      </c>
      <c r="D1232" s="6">
        <f>A1232+B1232+C1232</f>
        <v>38</v>
      </c>
      <c r="E1232" s="5">
        <f>IF(A1232=0,0,A1232*LABOR_HRS_WK_TOM*SEASON_WEEKS*(1+DIM_PCT_TOM)^A1232)</f>
        <v>99.000000000000014</v>
      </c>
      <c r="F1232" s="5">
        <f>IF(B1232=0,0,B1232*LABOR_HRS_WK_CAR*SEASON_WEEKS*(1+DIM_PCT_CAR)^B1232)</f>
        <v>842.21570756151152</v>
      </c>
      <c r="G1232" s="5">
        <f>IF(C1232=0,0,C1232*LABOR_HRS_WK_MES*SEASON_WEEKS*(1+DIM_PCT_MES)^C1232)</f>
        <v>1082.6092178872491</v>
      </c>
      <c r="H1232" s="5">
        <f>E1232+F1232+G1232</f>
        <v>2023.8249254487605</v>
      </c>
      <c r="I1232" s="5">
        <f>MIN(H1232,FARMER_HRS)</f>
        <v>720</v>
      </c>
      <c r="J1232" s="5">
        <f>MAX(0,H1232-FARMER_HRS)</f>
        <v>1303.8249254487605</v>
      </c>
      <c r="K1232" s="2">
        <f>I1232*FARMER_RATE+J1232*TEMP_WORKER_RATE</f>
        <v>47635.849400152088</v>
      </c>
      <c r="L1232" s="2">
        <f>A1232*PRICE_TOM+B1232*PRICE_CAR+C1232*PRICE_MES</f>
        <v>97792</v>
      </c>
      <c r="M1232" s="2">
        <f>A1232*FERT_BED_TOM+B1232*FERT_BED_CAR+C1232*FERT_BED_MES</f>
        <v>25520</v>
      </c>
      <c r="N1232" s="6">
        <f>IF(AND(D1232&lt;=TOTAL_BEDS,J1232&lt;=TEMP_WORKER_MAX*TEMP_WORKER_HRS),1,0)</f>
        <v>1</v>
      </c>
      <c r="O1232" s="2">
        <f>L1232-M1232-K1232-FIXED_COSTS</f>
        <v>4636.1505998479115</v>
      </c>
      <c r="P1232" s="2">
        <f>IF(N1232=1,O1232,"")</f>
        <v>4636.1505998479115</v>
      </c>
    </row>
    <row r="1233">
      <c r="A1233" s="6">
        <v>1</v>
      </c>
      <c r="B1233" s="6">
        <v>18</v>
      </c>
      <c r="C1233" s="6">
        <v>20</v>
      </c>
      <c r="D1233" s="6">
        <f>A1233+B1233+C1233</f>
        <v>39</v>
      </c>
      <c r="E1233" s="5">
        <f>IF(A1233=0,0,A1233*LABOR_HRS_WK_TOM*SEASON_WEEKS*(1+DIM_PCT_TOM)^A1233)</f>
        <v>99.000000000000014</v>
      </c>
      <c r="F1233" s="5">
        <f>IF(B1233=0,0,B1233*LABOR_HRS_WK_CAR*SEASON_WEEKS*(1+DIM_PCT_CAR)^B1233)</f>
        <v>842.21570756151152</v>
      </c>
      <c r="G1233" s="5">
        <f>IF(C1233=0,0,C1233*LABOR_HRS_WK_MES*SEASON_WEEKS*(1+DIM_PCT_MES)^C1233)</f>
        <v>1153.8335085377259</v>
      </c>
      <c r="H1233" s="5">
        <f>E1233+F1233+G1233</f>
        <v>2095.0492160992376</v>
      </c>
      <c r="I1233" s="5">
        <f>MIN(H1233,FARMER_HRS)</f>
        <v>720</v>
      </c>
      <c r="J1233" s="5">
        <f>MAX(0,H1233-FARMER_HRS)</f>
        <v>1375.0492160992376</v>
      </c>
      <c r="K1233" s="2">
        <f>I1233*FARMER_RATE+J1233*TEMP_WORKER_RATE</f>
        <v>48872.3822239451</v>
      </c>
      <c r="L1233" s="2">
        <f>A1233*PRICE_TOM+B1233*PRICE_CAR+C1233*PRICE_MES</f>
        <v>100492</v>
      </c>
      <c r="M1233" s="2">
        <f>A1233*FERT_BED_TOM+B1233*FERT_BED_CAR+C1233*FERT_BED_MES</f>
        <v>26400</v>
      </c>
      <c r="N1233" s="6">
        <f>IF(AND(D1233&lt;=TOTAL_BEDS,J1233&lt;=TEMP_WORKER_MAX*TEMP_WORKER_HRS),1,0)</f>
        <v>1</v>
      </c>
      <c r="O1233" s="2">
        <f>L1233-M1233-K1233-FIXED_COSTS</f>
        <v>5219.6177760549035</v>
      </c>
      <c r="P1233" s="2">
        <f>IF(N1233=1,O1233,"")</f>
        <v>5219.6177760549035</v>
      </c>
    </row>
    <row r="1234">
      <c r="A1234" s="6">
        <v>1</v>
      </c>
      <c r="B1234" s="6">
        <v>18</v>
      </c>
      <c r="C1234" s="6">
        <v>21</v>
      </c>
      <c r="D1234" s="6">
        <f>A1234+B1234+C1234</f>
        <v>40</v>
      </c>
      <c r="E1234" s="5">
        <f>IF(A1234=0,0,A1234*LABOR_HRS_WK_TOM*SEASON_WEEKS*(1+DIM_PCT_TOM)^A1234)</f>
        <v>99.000000000000014</v>
      </c>
      <c r="F1234" s="5">
        <f>IF(B1234=0,0,B1234*LABOR_HRS_WK_CAR*SEASON_WEEKS*(1+DIM_PCT_CAR)^B1234)</f>
        <v>842.21570756151152</v>
      </c>
      <c r="G1234" s="5">
        <f>IF(C1234=0,0,C1234*LABOR_HRS_WK_MES*SEASON_WEEKS*(1+DIM_PCT_MES)^C1234)</f>
        <v>1226.6692487641699</v>
      </c>
      <c r="H1234" s="5">
        <f>E1234+F1234+G1234</f>
        <v>2167.8849563256813</v>
      </c>
      <c r="I1234" s="5">
        <f>MIN(H1234,FARMER_HRS)</f>
        <v>720</v>
      </c>
      <c r="J1234" s="5">
        <f>MAX(0,H1234-FARMER_HRS)</f>
        <v>1447.8849563256813</v>
      </c>
      <c r="K1234" s="2">
        <f>I1234*FARMER_RATE+J1234*TEMP_WORKER_RATE</f>
        <v>50136.891602876407</v>
      </c>
      <c r="L1234" s="2">
        <f>A1234*PRICE_TOM+B1234*PRICE_CAR+C1234*PRICE_MES</f>
        <v>103192</v>
      </c>
      <c r="M1234" s="2">
        <f>A1234*FERT_BED_TOM+B1234*FERT_BED_CAR+C1234*FERT_BED_MES</f>
        <v>27280</v>
      </c>
      <c r="N1234" s="6">
        <f>IF(AND(D1234&lt;=TOTAL_BEDS,J1234&lt;=TEMP_WORKER_MAX*TEMP_WORKER_HRS),1,0)</f>
        <v>1</v>
      </c>
      <c r="O1234" s="2">
        <f>L1234-M1234-K1234-FIXED_COSTS</f>
        <v>5775.108397123593</v>
      </c>
      <c r="P1234" s="2">
        <f>IF(N1234=1,O1234,"")</f>
        <v>5775.108397123593</v>
      </c>
    </row>
    <row r="1235">
      <c r="A1235" s="6">
        <v>1</v>
      </c>
      <c r="B1235" s="6">
        <v>18</v>
      </c>
      <c r="C1235" s="6">
        <v>22</v>
      </c>
      <c r="D1235" s="6">
        <f>A1235+B1235+C1235</f>
        <v>41</v>
      </c>
      <c r="E1235" s="5">
        <f>IF(A1235=0,0,A1235*LABOR_HRS_WK_TOM*SEASON_WEEKS*(1+DIM_PCT_TOM)^A1235)</f>
        <v>99.000000000000014</v>
      </c>
      <c r="F1235" s="5">
        <f>IF(B1235=0,0,B1235*LABOR_HRS_WK_CAR*SEASON_WEEKS*(1+DIM_PCT_CAR)^B1235)</f>
        <v>842.21570756151152</v>
      </c>
      <c r="G1235" s="5">
        <f>IF(C1235=0,0,C1235*LABOR_HRS_WK_MES*SEASON_WEEKS*(1+DIM_PCT_MES)^C1235)</f>
        <v>1301.1455960105659</v>
      </c>
      <c r="H1235" s="5">
        <f>E1235+F1235+G1235</f>
        <v>2242.3613035720773</v>
      </c>
      <c r="I1235" s="5">
        <f>MIN(H1235,FARMER_HRS)</f>
        <v>720</v>
      </c>
      <c r="J1235" s="5">
        <f>MAX(0,H1235-FARMER_HRS)</f>
        <v>1522.3613035720773</v>
      </c>
      <c r="K1235" s="2">
        <f>I1235*FARMER_RATE+J1235*TEMP_WORKER_RATE</f>
        <v>51429.88374257079</v>
      </c>
      <c r="L1235" s="2">
        <f>A1235*PRICE_TOM+B1235*PRICE_CAR+C1235*PRICE_MES</f>
        <v>105892</v>
      </c>
      <c r="M1235" s="2">
        <f>A1235*FERT_BED_TOM+B1235*FERT_BED_CAR+C1235*FERT_BED_MES</f>
        <v>28160</v>
      </c>
      <c r="N1235" s="6">
        <f>IF(AND(D1235&lt;=TOTAL_BEDS,J1235&lt;=TEMP_WORKER_MAX*TEMP_WORKER_HRS),1,0)</f>
        <v>1</v>
      </c>
      <c r="O1235" s="2">
        <f>L1235-M1235-K1235-FIXED_COSTS</f>
        <v>6302.11625742921</v>
      </c>
      <c r="P1235" s="2">
        <f>IF(N1235=1,O1235,"")</f>
        <v>6302.11625742921</v>
      </c>
    </row>
    <row r="1236">
      <c r="A1236" s="6">
        <v>1</v>
      </c>
      <c r="B1236" s="6">
        <v>18</v>
      </c>
      <c r="C1236" s="6">
        <v>23</v>
      </c>
      <c r="D1236" s="6">
        <f>A1236+B1236+C1236</f>
        <v>42</v>
      </c>
      <c r="E1236" s="5">
        <f>IF(A1236=0,0,A1236*LABOR_HRS_WK_TOM*SEASON_WEEKS*(1+DIM_PCT_TOM)^A1236)</f>
        <v>99.000000000000014</v>
      </c>
      <c r="F1236" s="5">
        <f>IF(B1236=0,0,B1236*LABOR_HRS_WK_CAR*SEASON_WEEKS*(1+DIM_PCT_CAR)^B1236)</f>
        <v>842.21570756151152</v>
      </c>
      <c r="G1236" s="5">
        <f>IF(C1236=0,0,C1236*LABOR_HRS_WK_MES*SEASON_WEEKS*(1+DIM_PCT_MES)^C1236)</f>
        <v>1377.2921848680023</v>
      </c>
      <c r="H1236" s="5">
        <f>E1236+F1236+G1236</f>
        <v>2318.507892429514</v>
      </c>
      <c r="I1236" s="5">
        <f>MIN(H1236,FARMER_HRS)</f>
        <v>720</v>
      </c>
      <c r="J1236" s="5">
        <f>MAX(0,H1236-FARMER_HRS)</f>
        <v>1598.507892429514</v>
      </c>
      <c r="K1236" s="2">
        <f>I1236*FARMER_RATE+J1236*TEMP_WORKER_RATE</f>
        <v>52751.873132456836</v>
      </c>
      <c r="L1236" s="2">
        <f>A1236*PRICE_TOM+B1236*PRICE_CAR+C1236*PRICE_MES</f>
        <v>108592</v>
      </c>
      <c r="M1236" s="2">
        <f>A1236*FERT_BED_TOM+B1236*FERT_BED_CAR+C1236*FERT_BED_MES</f>
        <v>29040</v>
      </c>
      <c r="N1236" s="6">
        <f>IF(AND(D1236&lt;=TOTAL_BEDS,J1236&lt;=TEMP_WORKER_MAX*TEMP_WORKER_HRS),1,0)</f>
        <v>1</v>
      </c>
      <c r="O1236" s="2">
        <f>L1236-M1236-K1236-FIXED_COSTS</f>
        <v>6800.1268675431638</v>
      </c>
      <c r="P1236" s="2">
        <f>IF(N1236=1,O1236,"")</f>
        <v>6800.1268675431638</v>
      </c>
    </row>
    <row r="1237">
      <c r="A1237" s="6">
        <v>1</v>
      </c>
      <c r="B1237" s="6">
        <v>18</v>
      </c>
      <c r="C1237" s="6">
        <v>24</v>
      </c>
      <c r="D1237" s="6">
        <f>A1237+B1237+C1237</f>
        <v>43</v>
      </c>
      <c r="E1237" s="5">
        <f>IF(A1237=0,0,A1237*LABOR_HRS_WK_TOM*SEASON_WEEKS*(1+DIM_PCT_TOM)^A1237)</f>
        <v>99.000000000000014</v>
      </c>
      <c r="F1237" s="5">
        <f>IF(B1237=0,0,B1237*LABOR_HRS_WK_CAR*SEASON_WEEKS*(1+DIM_PCT_CAR)^B1237)</f>
        <v>842.21570756151152</v>
      </c>
      <c r="G1237" s="5">
        <f>IF(C1237=0,0,C1237*LABOR_HRS_WK_MES*SEASON_WEEKS*(1+DIM_PCT_MES)^C1237)</f>
        <v>1455.139134447498</v>
      </c>
      <c r="H1237" s="5">
        <f>E1237+F1237+G1237</f>
        <v>2396.3548420090096</v>
      </c>
      <c r="I1237" s="5">
        <f>MIN(H1237,FARMER_HRS)</f>
        <v>720</v>
      </c>
      <c r="J1237" s="5">
        <f>MAX(0,H1237-FARMER_HRS)</f>
        <v>1676.3548420090096</v>
      </c>
      <c r="K1237" s="2">
        <f>I1237*FARMER_RATE+J1237*TEMP_WORKER_RATE</f>
        <v>54103.382673767526</v>
      </c>
      <c r="L1237" s="2">
        <f>A1237*PRICE_TOM+B1237*PRICE_CAR+C1237*PRICE_MES</f>
        <v>111292</v>
      </c>
      <c r="M1237" s="2">
        <f>A1237*FERT_BED_TOM+B1237*FERT_BED_CAR+C1237*FERT_BED_MES</f>
        <v>29920</v>
      </c>
      <c r="N1237" s="6">
        <f>IF(AND(D1237&lt;=TOTAL_BEDS,J1237&lt;=TEMP_WORKER_MAX*TEMP_WORKER_HRS),1,0)</f>
        <v>1</v>
      </c>
      <c r="O1237" s="2">
        <f>L1237-M1237-K1237-FIXED_COSTS</f>
        <v>7268.6173262324737</v>
      </c>
      <c r="P1237" s="2">
        <f>IF(N1237=1,O1237,"")</f>
        <v>7268.6173262324737</v>
      </c>
    </row>
    <row r="1238">
      <c r="A1238" s="6">
        <v>1</v>
      </c>
      <c r="B1238" s="6">
        <v>18</v>
      </c>
      <c r="C1238" s="6">
        <v>25</v>
      </c>
      <c r="D1238" s="6">
        <f>A1238+B1238+C1238</f>
        <v>44</v>
      </c>
      <c r="E1238" s="5">
        <f>IF(A1238=0,0,A1238*LABOR_HRS_WK_TOM*SEASON_WEEKS*(1+DIM_PCT_TOM)^A1238)</f>
        <v>99.000000000000014</v>
      </c>
      <c r="F1238" s="5">
        <f>IF(B1238=0,0,B1238*LABOR_HRS_WK_CAR*SEASON_WEEKS*(1+DIM_PCT_CAR)^B1238)</f>
        <v>842.21570756151152</v>
      </c>
      <c r="G1238" s="5">
        <f>IF(C1238=0,0,C1238*LABOR_HRS_WK_MES*SEASON_WEEKS*(1+DIM_PCT_MES)^C1238)</f>
        <v>1534.7170558625955</v>
      </c>
      <c r="H1238" s="5">
        <f>E1238+F1238+G1238</f>
        <v>2475.9327634241072</v>
      </c>
      <c r="I1238" s="5">
        <f>MIN(H1238,FARMER_HRS)</f>
        <v>720</v>
      </c>
      <c r="J1238" s="5">
        <f>MAX(0,H1238-FARMER_HRS)</f>
        <v>1755.9327634241072</v>
      </c>
      <c r="K1238" s="2">
        <f>I1238*FARMER_RATE+J1238*TEMP_WORKER_RATE</f>
        <v>55484.943809446304</v>
      </c>
      <c r="L1238" s="2">
        <f>A1238*PRICE_TOM+B1238*PRICE_CAR+C1238*PRICE_MES</f>
        <v>113992</v>
      </c>
      <c r="M1238" s="2">
        <f>A1238*FERT_BED_TOM+B1238*FERT_BED_CAR+C1238*FERT_BED_MES</f>
        <v>30800</v>
      </c>
      <c r="N1238" s="6">
        <f>IF(AND(D1238&lt;=TOTAL_BEDS,J1238&lt;=TEMP_WORKER_MAX*TEMP_WORKER_HRS),1,0)</f>
        <v>1</v>
      </c>
      <c r="O1238" s="2">
        <f>L1238-M1238-K1238-FIXED_COSTS</f>
        <v>7707.0561905536961</v>
      </c>
      <c r="P1238" s="2">
        <f>IF(N1238=1,O1238,"")</f>
        <v>7707.0561905536961</v>
      </c>
    </row>
    <row r="1239">
      <c r="A1239" s="6">
        <v>1</v>
      </c>
      <c r="B1239" s="6">
        <v>18</v>
      </c>
      <c r="C1239" s="6">
        <v>26</v>
      </c>
      <c r="D1239" s="6">
        <f>A1239+B1239+C1239</f>
        <v>45</v>
      </c>
      <c r="E1239" s="5">
        <f>IF(A1239=0,0,A1239*LABOR_HRS_WK_TOM*SEASON_WEEKS*(1+DIM_PCT_TOM)^A1239)</f>
        <v>99.000000000000014</v>
      </c>
      <c r="F1239" s="5">
        <f>IF(B1239=0,0,B1239*LABOR_HRS_WK_CAR*SEASON_WEEKS*(1+DIM_PCT_CAR)^B1239)</f>
        <v>842.21570756151152</v>
      </c>
      <c r="G1239" s="5">
        <f>IF(C1239=0,0,C1239*LABOR_HRS_WK_MES*SEASON_WEEKS*(1+DIM_PCT_MES)^C1239)</f>
        <v>1616.0570598233128</v>
      </c>
      <c r="H1239" s="5">
        <f>E1239+F1239+G1239</f>
        <v>2557.2727673848244</v>
      </c>
      <c r="I1239" s="5">
        <f>MIN(H1239,FARMER_HRS)</f>
        <v>720</v>
      </c>
      <c r="J1239" s="5">
        <f>MAX(0,H1239-FARMER_HRS)</f>
        <v>1837.2727673848244</v>
      </c>
      <c r="K1239" s="2">
        <f>I1239*FARMER_RATE+J1239*TEMP_WORKER_RATE</f>
        <v>56897.096655986534</v>
      </c>
      <c r="L1239" s="2">
        <f>A1239*PRICE_TOM+B1239*PRICE_CAR+C1239*PRICE_MES</f>
        <v>116692</v>
      </c>
      <c r="M1239" s="2">
        <f>A1239*FERT_BED_TOM+B1239*FERT_BED_CAR+C1239*FERT_BED_MES</f>
        <v>31680</v>
      </c>
      <c r="N1239" s="6">
        <f>IF(AND(D1239&lt;=TOTAL_BEDS,J1239&lt;=TEMP_WORKER_MAX*TEMP_WORKER_HRS),1,0)</f>
        <v>1</v>
      </c>
      <c r="O1239" s="2">
        <f>L1239-M1239-K1239-FIXED_COSTS</f>
        <v>8114.9033440134663</v>
      </c>
      <c r="P1239" s="2">
        <f>IF(N1239=1,O1239,"")</f>
        <v>8114.9033440134663</v>
      </c>
    </row>
    <row r="1240">
      <c r="A1240" s="6">
        <v>1</v>
      </c>
      <c r="B1240" s="6">
        <v>18</v>
      </c>
      <c r="C1240" s="6">
        <v>27</v>
      </c>
      <c r="D1240" s="6">
        <f>A1240+B1240+C1240</f>
        <v>46</v>
      </c>
      <c r="E1240" s="5">
        <f>IF(A1240=0,0,A1240*LABOR_HRS_WK_TOM*SEASON_WEEKS*(1+DIM_PCT_TOM)^A1240)</f>
        <v>99.000000000000014</v>
      </c>
      <c r="F1240" s="5">
        <f>IF(B1240=0,0,B1240*LABOR_HRS_WK_CAR*SEASON_WEEKS*(1+DIM_PCT_CAR)^B1240)</f>
        <v>842.21570756151152</v>
      </c>
      <c r="G1240" s="5">
        <f>IF(C1240=0,0,C1240*LABOR_HRS_WK_MES*SEASON_WEEKS*(1+DIM_PCT_MES)^C1240)</f>
        <v>1699.19076434307</v>
      </c>
      <c r="H1240" s="5">
        <f>E1240+F1240+G1240</f>
        <v>2640.4064719045814</v>
      </c>
      <c r="I1240" s="5">
        <f>MIN(H1240,FARMER_HRS)</f>
        <v>720</v>
      </c>
      <c r="J1240" s="5">
        <f>MAX(0,H1240-FARMER_HRS)</f>
        <v>1920.4064719045814</v>
      </c>
      <c r="K1240" s="2">
        <f>I1240*FARMER_RATE+J1240*TEMP_WORKER_RATE</f>
        <v>58340.390137232316</v>
      </c>
      <c r="L1240" s="2">
        <f>A1240*PRICE_TOM+B1240*PRICE_CAR+C1240*PRICE_MES</f>
        <v>119392</v>
      </c>
      <c r="M1240" s="2">
        <f>A1240*FERT_BED_TOM+B1240*FERT_BED_CAR+C1240*FERT_BED_MES</f>
        <v>32560</v>
      </c>
      <c r="N1240" s="6">
        <f>IF(AND(D1240&lt;=TOTAL_BEDS,J1240&lt;=TEMP_WORKER_MAX*TEMP_WORKER_HRS),1,0)</f>
        <v>1</v>
      </c>
      <c r="O1240" s="2">
        <f>L1240-M1240-K1240-FIXED_COSTS</f>
        <v>8491.6098627676838</v>
      </c>
      <c r="P1240" s="2">
        <f>IF(N1240=1,O1240,"")</f>
        <v>8491.6098627676838</v>
      </c>
    </row>
    <row r="1241">
      <c r="A1241" s="6">
        <v>1</v>
      </c>
      <c r="B1241" s="6">
        <v>18</v>
      </c>
      <c r="C1241" s="6">
        <v>28</v>
      </c>
      <c r="D1241" s="6">
        <f>A1241+B1241+C1241</f>
        <v>47</v>
      </c>
      <c r="E1241" s="5">
        <f>IF(A1241=0,0,A1241*LABOR_HRS_WK_TOM*SEASON_WEEKS*(1+DIM_PCT_TOM)^A1241)</f>
        <v>99.000000000000014</v>
      </c>
      <c r="F1241" s="5">
        <f>IF(B1241=0,0,B1241*LABOR_HRS_WK_CAR*SEASON_WEEKS*(1+DIM_PCT_CAR)^B1241)</f>
        <v>842.21570756151152</v>
      </c>
      <c r="G1241" s="5">
        <f>IF(C1241=0,0,C1241*LABOR_HRS_WK_MES*SEASON_WEEKS*(1+DIM_PCT_MES)^C1241)</f>
        <v>1784.1503025602233</v>
      </c>
      <c r="H1241" s="5">
        <f>E1241+F1241+G1241</f>
        <v>2725.3660101217347</v>
      </c>
      <c r="I1241" s="5">
        <f>MIN(H1241,FARMER_HRS)</f>
        <v>720</v>
      </c>
      <c r="J1241" s="5">
        <f>MAX(0,H1241-FARMER_HRS)</f>
        <v>2005.3660101217347</v>
      </c>
      <c r="K1241" s="2">
        <f>I1241*FARMER_RATE+J1241*TEMP_WORKER_RATE</f>
        <v>59815.382120169</v>
      </c>
      <c r="L1241" s="2">
        <f>A1241*PRICE_TOM+B1241*PRICE_CAR+C1241*PRICE_MES</f>
        <v>122092</v>
      </c>
      <c r="M1241" s="2">
        <f>A1241*FERT_BED_TOM+B1241*FERT_BED_CAR+C1241*FERT_BED_MES</f>
        <v>33440</v>
      </c>
      <c r="N1241" s="6">
        <f>IF(AND(D1241&lt;=TOTAL_BEDS,J1241&lt;=TEMP_WORKER_MAX*TEMP_WORKER_HRS),1,0)</f>
        <v>1</v>
      </c>
      <c r="O1241" s="2">
        <f>L1241-M1241-K1241-FIXED_COSTS</f>
        <v>8836.617879831</v>
      </c>
      <c r="P1241" s="2">
        <f>IF(N1241=1,O1241,"")</f>
        <v>8836.617879831</v>
      </c>
    </row>
    <row r="1242">
      <c r="A1242" s="6">
        <v>1</v>
      </c>
      <c r="B1242" s="6">
        <v>18</v>
      </c>
      <c r="C1242" s="6">
        <v>29</v>
      </c>
      <c r="D1242" s="6">
        <f>A1242+B1242+C1242</f>
        <v>48</v>
      </c>
      <c r="E1242" s="5">
        <f>IF(A1242=0,0,A1242*LABOR_HRS_WK_TOM*SEASON_WEEKS*(1+DIM_PCT_TOM)^A1242)</f>
        <v>99.000000000000014</v>
      </c>
      <c r="F1242" s="5">
        <f>IF(B1242=0,0,B1242*LABOR_HRS_WK_CAR*SEASON_WEEKS*(1+DIM_PCT_CAR)^B1242)</f>
        <v>842.21570756151152</v>
      </c>
      <c r="G1242" s="5">
        <f>IF(C1242=0,0,C1242*LABOR_HRS_WK_MES*SEASON_WEEKS*(1+DIM_PCT_MES)^C1242)</f>
        <v>1870.9683306758766</v>
      </c>
      <c r="H1242" s="5">
        <f>E1242+F1242+G1242</f>
        <v>2812.184038237388</v>
      </c>
      <c r="I1242" s="5">
        <f>MIN(H1242,FARMER_HRS)</f>
        <v>720</v>
      </c>
      <c r="J1242" s="5">
        <f>MAX(0,H1242-FARMER_HRS)</f>
        <v>2092.184038237388</v>
      </c>
      <c r="K1242" s="2">
        <f>I1242*FARMER_RATE+J1242*TEMP_WORKER_RATE</f>
        <v>61322.639552732428</v>
      </c>
      <c r="L1242" s="2">
        <f>A1242*PRICE_TOM+B1242*PRICE_CAR+C1242*PRICE_MES</f>
        <v>124792</v>
      </c>
      <c r="M1242" s="2">
        <f>A1242*FERT_BED_TOM+B1242*FERT_BED_CAR+C1242*FERT_BED_MES</f>
        <v>34320</v>
      </c>
      <c r="N1242" s="6">
        <f>IF(AND(D1242&lt;=TOTAL_BEDS,J1242&lt;=TEMP_WORKER_MAX*TEMP_WORKER_HRS),1,0)</f>
        <v>1</v>
      </c>
      <c r="O1242" s="2">
        <f>L1242-M1242-K1242-FIXED_COSTS</f>
        <v>9149.3604472675725</v>
      </c>
      <c r="P1242" s="2">
        <f>IF(N1242=1,O1242,"")</f>
        <v>9149.3604472675725</v>
      </c>
    </row>
    <row r="1243">
      <c r="A1243" s="6">
        <v>1</v>
      </c>
      <c r="B1243" s="6">
        <v>18</v>
      </c>
      <c r="C1243" s="6">
        <v>30</v>
      </c>
      <c r="D1243" s="6">
        <f>A1243+B1243+C1243</f>
        <v>49</v>
      </c>
      <c r="E1243" s="5">
        <f>IF(A1243=0,0,A1243*LABOR_HRS_WK_TOM*SEASON_WEEKS*(1+DIM_PCT_TOM)^A1243)</f>
        <v>99.000000000000014</v>
      </c>
      <c r="F1243" s="5">
        <f>IF(B1243=0,0,B1243*LABOR_HRS_WK_CAR*SEASON_WEEKS*(1+DIM_PCT_CAR)^B1243)</f>
        <v>842.21570756151152</v>
      </c>
      <c r="G1243" s="5">
        <f>IF(C1243=0,0,C1243*LABOR_HRS_WK_MES*SEASON_WEEKS*(1+DIM_PCT_MES)^C1243)</f>
        <v>1959.6780360096466</v>
      </c>
      <c r="H1243" s="5">
        <f>E1243+F1243+G1243</f>
        <v>2900.8937435711582</v>
      </c>
      <c r="I1243" s="5">
        <f>MIN(H1243,FARMER_HRS)</f>
        <v>720</v>
      </c>
      <c r="J1243" s="5">
        <f>MAX(0,H1243-FARMER_HRS)</f>
        <v>2180.8937435711582</v>
      </c>
      <c r="K1243" s="2">
        <f>I1243*FARMER_RATE+J1243*TEMP_WORKER_RATE</f>
        <v>62862.738603665937</v>
      </c>
      <c r="L1243" s="2">
        <f>A1243*PRICE_TOM+B1243*PRICE_CAR+C1243*PRICE_MES</f>
        <v>127492</v>
      </c>
      <c r="M1243" s="2">
        <f>A1243*FERT_BED_TOM+B1243*FERT_BED_CAR+C1243*FERT_BED_MES</f>
        <v>35200</v>
      </c>
      <c r="N1243" s="6">
        <f>IF(AND(D1243&lt;=TOTAL_BEDS,J1243&lt;=TEMP_WORKER_MAX*TEMP_WORKER_HRS),1,0)</f>
        <v>1</v>
      </c>
      <c r="O1243" s="2">
        <f>L1243-M1243-K1243-FIXED_COSTS</f>
        <v>9429.2613963340627</v>
      </c>
      <c r="P1243" s="2">
        <f>IF(N1243=1,O1243,"")</f>
        <v>9429.2613963340627</v>
      </c>
    </row>
    <row r="1244">
      <c r="A1244" s="6">
        <v>1</v>
      </c>
      <c r="B1244" s="6">
        <v>19</v>
      </c>
      <c r="C1244" s="6">
        <v>0</v>
      </c>
      <c r="D1244" s="6">
        <f>A1244+B1244+C1244</f>
        <v>20</v>
      </c>
      <c r="E1244" s="5">
        <f>IF(A1244=0,0,A1244*LABOR_HRS_WK_TOM*SEASON_WEEKS*(1+DIM_PCT_TOM)^A1244)</f>
        <v>99.000000000000014</v>
      </c>
      <c r="F1244" s="5">
        <f>IF(B1244=0,0,B1244*LABOR_HRS_WK_CAR*SEASON_WEEKS*(1+DIM_PCT_CAR)^B1244)</f>
        <v>911.23060582002415</v>
      </c>
      <c r="G1244" s="5">
        <f>IF(C1244=0,0,C1244*LABOR_HRS_WK_MES*SEASON_WEEKS*(1+DIM_PCT_MES)^C1244)</f>
        <v>0</v>
      </c>
      <c r="H1244" s="5">
        <f>E1244+F1244+G1244</f>
        <v>1010.2306058200242</v>
      </c>
      <c r="I1244" s="5">
        <f>MIN(H1244,FARMER_HRS)</f>
        <v>720</v>
      </c>
      <c r="J1244" s="5">
        <f>MAX(0,H1244-FARMER_HRS)</f>
        <v>290.23060582002415</v>
      </c>
      <c r="K1244" s="2">
        <f>I1244*FARMER_RATE+J1244*TEMP_WORKER_RATE</f>
        <v>30038.725795486531</v>
      </c>
      <c r="L1244" s="2">
        <f>A1244*PRICE_TOM+B1244*PRICE_CAR+C1244*PRICE_MES</f>
        <v>48586</v>
      </c>
      <c r="M1244" s="2">
        <f>A1244*FERT_BED_TOM+B1244*FERT_BED_CAR+C1244*FERT_BED_MES</f>
        <v>9240</v>
      </c>
      <c r="N1244" s="6">
        <f>IF(AND(D1244&lt;=TOTAL_BEDS,J1244&lt;=TEMP_WORKER_MAX*TEMP_WORKER_HRS),1,0)</f>
        <v>1</v>
      </c>
      <c r="O1244" s="2">
        <f>L1244-M1244-K1244-FIXED_COSTS</f>
        <v>-10692.725795486531</v>
      </c>
      <c r="P1244" s="2">
        <f>IF(N1244=1,O1244,"")</f>
        <v>-10692.725795486531</v>
      </c>
    </row>
    <row r="1245">
      <c r="A1245" s="6">
        <v>1</v>
      </c>
      <c r="B1245" s="6">
        <v>19</v>
      </c>
      <c r="C1245" s="6">
        <v>1</v>
      </c>
      <c r="D1245" s="6">
        <f>A1245+B1245+C1245</f>
        <v>21</v>
      </c>
      <c r="E1245" s="5">
        <f>IF(A1245=0,0,A1245*LABOR_HRS_WK_TOM*SEASON_WEEKS*(1+DIM_PCT_TOM)^A1245)</f>
        <v>99.000000000000014</v>
      </c>
      <c r="F1245" s="5">
        <f>IF(B1245=0,0,B1245*LABOR_HRS_WK_CAR*SEASON_WEEKS*(1+DIM_PCT_CAR)^B1245)</f>
        <v>911.23060582002415</v>
      </c>
      <c r="G1245" s="5">
        <f>IF(C1245=0,0,C1245*LABOR_HRS_WK_MES*SEASON_WEEKS*(1+DIM_PCT_MES)^C1245)</f>
        <v>45.5625</v>
      </c>
      <c r="H1245" s="5">
        <f>E1245+F1245+G1245</f>
        <v>1055.7931058200243</v>
      </c>
      <c r="I1245" s="5">
        <f>MIN(H1245,FARMER_HRS)</f>
        <v>720</v>
      </c>
      <c r="J1245" s="5">
        <f>MAX(0,H1245-FARMER_HRS)</f>
        <v>335.79310582002427</v>
      </c>
      <c r="K1245" s="2">
        <f>I1245*FARMER_RATE+J1245*TEMP_WORKER_RATE</f>
        <v>30829.741420486534</v>
      </c>
      <c r="L1245" s="2">
        <f>A1245*PRICE_TOM+B1245*PRICE_CAR+C1245*PRICE_MES</f>
        <v>51286</v>
      </c>
      <c r="M1245" s="2">
        <f>A1245*FERT_BED_TOM+B1245*FERT_BED_CAR+C1245*FERT_BED_MES</f>
        <v>10120</v>
      </c>
      <c r="N1245" s="6">
        <f>IF(AND(D1245&lt;=TOTAL_BEDS,J1245&lt;=TEMP_WORKER_MAX*TEMP_WORKER_HRS),1,0)</f>
        <v>1</v>
      </c>
      <c r="O1245" s="2">
        <f>L1245-M1245-K1245-FIXED_COSTS</f>
        <v>-9663.7414204865345</v>
      </c>
      <c r="P1245" s="2">
        <f>IF(N1245=1,O1245,"")</f>
        <v>-9663.7414204865345</v>
      </c>
    </row>
    <row r="1246">
      <c r="A1246" s="6">
        <v>1</v>
      </c>
      <c r="B1246" s="6">
        <v>19</v>
      </c>
      <c r="C1246" s="6">
        <v>2</v>
      </c>
      <c r="D1246" s="6">
        <f>A1246+B1246+C1246</f>
        <v>22</v>
      </c>
      <c r="E1246" s="5">
        <f>IF(A1246=0,0,A1246*LABOR_HRS_WK_TOM*SEASON_WEEKS*(1+DIM_PCT_TOM)^A1246)</f>
        <v>99.000000000000014</v>
      </c>
      <c r="F1246" s="5">
        <f>IF(B1246=0,0,B1246*LABOR_HRS_WK_CAR*SEASON_WEEKS*(1+DIM_PCT_CAR)^B1246)</f>
        <v>911.23060582002415</v>
      </c>
      <c r="G1246" s="5">
        <f>IF(C1246=0,0,C1246*LABOR_HRS_WK_MES*SEASON_WEEKS*(1+DIM_PCT_MES)^C1246)</f>
        <v>92.2640625</v>
      </c>
      <c r="H1246" s="5">
        <f>E1246+F1246+G1246</f>
        <v>1102.4946683200242</v>
      </c>
      <c r="I1246" s="5">
        <f>MIN(H1246,FARMER_HRS)</f>
        <v>720</v>
      </c>
      <c r="J1246" s="5">
        <f>MAX(0,H1246-FARMER_HRS)</f>
        <v>382.49466832002418</v>
      </c>
      <c r="K1246" s="2">
        <f>I1246*FARMER_RATE+J1246*TEMP_WORKER_RATE</f>
        <v>31640.532436111531</v>
      </c>
      <c r="L1246" s="2">
        <f>A1246*PRICE_TOM+B1246*PRICE_CAR+C1246*PRICE_MES</f>
        <v>53986</v>
      </c>
      <c r="M1246" s="2">
        <f>A1246*FERT_BED_TOM+B1246*FERT_BED_CAR+C1246*FERT_BED_MES</f>
        <v>11000</v>
      </c>
      <c r="N1246" s="6">
        <f>IF(AND(D1246&lt;=TOTAL_BEDS,J1246&lt;=TEMP_WORKER_MAX*TEMP_WORKER_HRS),1,0)</f>
        <v>1</v>
      </c>
      <c r="O1246" s="2">
        <f>L1246-M1246-K1246-FIXED_COSTS</f>
        <v>-8654.53243611153</v>
      </c>
      <c r="P1246" s="2">
        <f>IF(N1246=1,O1246,"")</f>
        <v>-8654.53243611153</v>
      </c>
    </row>
    <row r="1247">
      <c r="A1247" s="6">
        <v>1</v>
      </c>
      <c r="B1247" s="6">
        <v>19</v>
      </c>
      <c r="C1247" s="6">
        <v>3</v>
      </c>
      <c r="D1247" s="6">
        <f>A1247+B1247+C1247</f>
        <v>23</v>
      </c>
      <c r="E1247" s="5">
        <f>IF(A1247=0,0,A1247*LABOR_HRS_WK_TOM*SEASON_WEEKS*(1+DIM_PCT_TOM)^A1247)</f>
        <v>99.000000000000014</v>
      </c>
      <c r="F1247" s="5">
        <f>IF(B1247=0,0,B1247*LABOR_HRS_WK_CAR*SEASON_WEEKS*(1+DIM_PCT_CAR)^B1247)</f>
        <v>911.23060582002415</v>
      </c>
      <c r="G1247" s="5">
        <f>IF(C1247=0,0,C1247*LABOR_HRS_WK_MES*SEASON_WEEKS*(1+DIM_PCT_MES)^C1247)</f>
        <v>140.12604492187498</v>
      </c>
      <c r="H1247" s="5">
        <f>E1247+F1247+G1247</f>
        <v>1150.3566507418991</v>
      </c>
      <c r="I1247" s="5">
        <f>MIN(H1247,FARMER_HRS)</f>
        <v>720</v>
      </c>
      <c r="J1247" s="5">
        <f>MAX(0,H1247-FARMER_HRS)</f>
        <v>430.3566507418991</v>
      </c>
      <c r="K1247" s="2">
        <f>I1247*FARMER_RATE+J1247*TEMP_WORKER_RATE</f>
        <v>32471.469630935746</v>
      </c>
      <c r="L1247" s="2">
        <f>A1247*PRICE_TOM+B1247*PRICE_CAR+C1247*PRICE_MES</f>
        <v>56686</v>
      </c>
      <c r="M1247" s="2">
        <f>A1247*FERT_BED_TOM+B1247*FERT_BED_CAR+C1247*FERT_BED_MES</f>
        <v>11880</v>
      </c>
      <c r="N1247" s="6">
        <f>IF(AND(D1247&lt;=TOTAL_BEDS,J1247&lt;=TEMP_WORKER_MAX*TEMP_WORKER_HRS),1,0)</f>
        <v>1</v>
      </c>
      <c r="O1247" s="2">
        <f>L1247-M1247-K1247-FIXED_COSTS</f>
        <v>-7665.469630935746</v>
      </c>
      <c r="P1247" s="2">
        <f>IF(N1247=1,O1247,"")</f>
        <v>-7665.469630935746</v>
      </c>
    </row>
    <row r="1248">
      <c r="A1248" s="6">
        <v>1</v>
      </c>
      <c r="B1248" s="6">
        <v>19</v>
      </c>
      <c r="C1248" s="6">
        <v>4</v>
      </c>
      <c r="D1248" s="6">
        <f>A1248+B1248+C1248</f>
        <v>24</v>
      </c>
      <c r="E1248" s="5">
        <f>IF(A1248=0,0,A1248*LABOR_HRS_WK_TOM*SEASON_WEEKS*(1+DIM_PCT_TOM)^A1248)</f>
        <v>99.000000000000014</v>
      </c>
      <c r="F1248" s="5">
        <f>IF(B1248=0,0,B1248*LABOR_HRS_WK_CAR*SEASON_WEEKS*(1+DIM_PCT_CAR)^B1248)</f>
        <v>911.23060582002415</v>
      </c>
      <c r="G1248" s="5">
        <f>IF(C1248=0,0,C1248*LABOR_HRS_WK_MES*SEASON_WEEKS*(1+DIM_PCT_MES)^C1248)</f>
        <v>189.17016064453119</v>
      </c>
      <c r="H1248" s="5">
        <f>E1248+F1248+G1248</f>
        <v>1199.4007664645553</v>
      </c>
      <c r="I1248" s="5">
        <f>MIN(H1248,FARMER_HRS)</f>
        <v>720</v>
      </c>
      <c r="J1248" s="5">
        <f>MAX(0,H1248-FARMER_HRS)</f>
        <v>479.40076646455532</v>
      </c>
      <c r="K1248" s="2">
        <f>I1248*FARMER_RATE+J1248*TEMP_WORKER_RATE</f>
        <v>33322.929973342973</v>
      </c>
      <c r="L1248" s="2">
        <f>A1248*PRICE_TOM+B1248*PRICE_CAR+C1248*PRICE_MES</f>
        <v>59386</v>
      </c>
      <c r="M1248" s="2">
        <f>A1248*FERT_BED_TOM+B1248*FERT_BED_CAR+C1248*FERT_BED_MES</f>
        <v>12760</v>
      </c>
      <c r="N1248" s="6">
        <f>IF(AND(D1248&lt;=TOTAL_BEDS,J1248&lt;=TEMP_WORKER_MAX*TEMP_WORKER_HRS),1,0)</f>
        <v>1</v>
      </c>
      <c r="O1248" s="2">
        <f>L1248-M1248-K1248-FIXED_COSTS</f>
        <v>-6696.9299733429725</v>
      </c>
      <c r="P1248" s="2">
        <f>IF(N1248=1,O1248,"")</f>
        <v>-6696.9299733429725</v>
      </c>
    </row>
    <row r="1249">
      <c r="A1249" s="6">
        <v>1</v>
      </c>
      <c r="B1249" s="6">
        <v>19</v>
      </c>
      <c r="C1249" s="6">
        <v>5</v>
      </c>
      <c r="D1249" s="6">
        <f>A1249+B1249+C1249</f>
        <v>25</v>
      </c>
      <c r="E1249" s="5">
        <f>IF(A1249=0,0,A1249*LABOR_HRS_WK_TOM*SEASON_WEEKS*(1+DIM_PCT_TOM)^A1249)</f>
        <v>99.000000000000014</v>
      </c>
      <c r="F1249" s="5">
        <f>IF(B1249=0,0,B1249*LABOR_HRS_WK_CAR*SEASON_WEEKS*(1+DIM_PCT_CAR)^B1249)</f>
        <v>911.23060582002415</v>
      </c>
      <c r="G1249" s="5">
        <f>IF(C1249=0,0,C1249*LABOR_HRS_WK_MES*SEASON_WEEKS*(1+DIM_PCT_MES)^C1249)</f>
        <v>239.41848456573481</v>
      </c>
      <c r="H1249" s="5">
        <f>E1249+F1249+G1249</f>
        <v>1249.6490903857589</v>
      </c>
      <c r="I1249" s="5">
        <f>MIN(H1249,FARMER_HRS)</f>
        <v>720</v>
      </c>
      <c r="J1249" s="5">
        <f>MAX(0,H1249-FARMER_HRS)</f>
        <v>529.64909038575888</v>
      </c>
      <c r="K1249" s="2">
        <f>I1249*FARMER_RATE+J1249*TEMP_WORKER_RATE</f>
        <v>34195.296708086091</v>
      </c>
      <c r="L1249" s="2">
        <f>A1249*PRICE_TOM+B1249*PRICE_CAR+C1249*PRICE_MES</f>
        <v>62086</v>
      </c>
      <c r="M1249" s="2">
        <f>A1249*FERT_BED_TOM+B1249*FERT_BED_CAR+C1249*FERT_BED_MES</f>
        <v>13640</v>
      </c>
      <c r="N1249" s="6">
        <f>IF(AND(D1249&lt;=TOTAL_BEDS,J1249&lt;=TEMP_WORKER_MAX*TEMP_WORKER_HRS),1,0)</f>
        <v>1</v>
      </c>
      <c r="O1249" s="2">
        <f>L1249-M1249-K1249-FIXED_COSTS</f>
        <v>-5749.2967080860908</v>
      </c>
      <c r="P1249" s="2">
        <f>IF(N1249=1,O1249,"")</f>
        <v>-5749.2967080860908</v>
      </c>
    </row>
    <row r="1250">
      <c r="A1250" s="6">
        <v>1</v>
      </c>
      <c r="B1250" s="6">
        <v>19</v>
      </c>
      <c r="C1250" s="6">
        <v>6</v>
      </c>
      <c r="D1250" s="6">
        <f>A1250+B1250+C1250</f>
        <v>26</v>
      </c>
      <c r="E1250" s="5">
        <f>IF(A1250=0,0,A1250*LABOR_HRS_WK_TOM*SEASON_WEEKS*(1+DIM_PCT_TOM)^A1250)</f>
        <v>99.000000000000014</v>
      </c>
      <c r="F1250" s="5">
        <f>IF(B1250=0,0,B1250*LABOR_HRS_WK_CAR*SEASON_WEEKS*(1+DIM_PCT_CAR)^B1250)</f>
        <v>911.23060582002415</v>
      </c>
      <c r="G1250" s="5">
        <f>IF(C1250=0,0,C1250*LABOR_HRS_WK_MES*SEASON_WEEKS*(1+DIM_PCT_MES)^C1250)</f>
        <v>290.89345874736773</v>
      </c>
      <c r="H1250" s="5">
        <f>E1250+F1250+G1250</f>
        <v>1301.124064567392</v>
      </c>
      <c r="I1250" s="5">
        <f>MIN(H1250,FARMER_HRS)</f>
        <v>720</v>
      </c>
      <c r="J1250" s="5">
        <f>MAX(0,H1250-FARMER_HRS)</f>
        <v>581.124064567392</v>
      </c>
      <c r="K1250" s="2">
        <f>I1250*FARMER_RATE+J1250*TEMP_WORKER_RATE</f>
        <v>35088.959454295</v>
      </c>
      <c r="L1250" s="2">
        <f>A1250*PRICE_TOM+B1250*PRICE_CAR+C1250*PRICE_MES</f>
        <v>64786</v>
      </c>
      <c r="M1250" s="2">
        <f>A1250*FERT_BED_TOM+B1250*FERT_BED_CAR+C1250*FERT_BED_MES</f>
        <v>14520</v>
      </c>
      <c r="N1250" s="6">
        <f>IF(AND(D1250&lt;=TOTAL_BEDS,J1250&lt;=TEMP_WORKER_MAX*TEMP_WORKER_HRS),1,0)</f>
        <v>1</v>
      </c>
      <c r="O1250" s="2">
        <f>L1250-M1250-K1250-FIXED_COSTS</f>
        <v>-4822.959454295</v>
      </c>
      <c r="P1250" s="2">
        <f>IF(N1250=1,O1250,"")</f>
        <v>-4822.959454295</v>
      </c>
    </row>
    <row r="1251">
      <c r="A1251" s="6">
        <v>1</v>
      </c>
      <c r="B1251" s="6">
        <v>19</v>
      </c>
      <c r="C1251" s="6">
        <v>7</v>
      </c>
      <c r="D1251" s="6">
        <f>A1251+B1251+C1251</f>
        <v>27</v>
      </c>
      <c r="E1251" s="5">
        <f>IF(A1251=0,0,A1251*LABOR_HRS_WK_TOM*SEASON_WEEKS*(1+DIM_PCT_TOM)^A1251)</f>
        <v>99.000000000000014</v>
      </c>
      <c r="F1251" s="5">
        <f>IF(B1251=0,0,B1251*LABOR_HRS_WK_CAR*SEASON_WEEKS*(1+DIM_PCT_CAR)^B1251)</f>
        <v>911.23060582002415</v>
      </c>
      <c r="G1251" s="5">
        <f>IF(C1251=0,0,C1251*LABOR_HRS_WK_MES*SEASON_WEEKS*(1+DIM_PCT_MES)^C1251)</f>
        <v>343.61789814532818</v>
      </c>
      <c r="H1251" s="5">
        <f>E1251+F1251+G1251</f>
        <v>1353.8485039653524</v>
      </c>
      <c r="I1251" s="5">
        <f>MIN(H1251,FARMER_HRS)</f>
        <v>720</v>
      </c>
      <c r="J1251" s="5">
        <f>MAX(0,H1251-FARMER_HRS)</f>
        <v>633.84850396535239</v>
      </c>
      <c r="K1251" s="2">
        <f>I1251*FARMER_RATE+J1251*TEMP_WORKER_RATE</f>
        <v>36004.314304954038</v>
      </c>
      <c r="L1251" s="2">
        <f>A1251*PRICE_TOM+B1251*PRICE_CAR+C1251*PRICE_MES</f>
        <v>67486</v>
      </c>
      <c r="M1251" s="2">
        <f>A1251*FERT_BED_TOM+B1251*FERT_BED_CAR+C1251*FERT_BED_MES</f>
        <v>15400</v>
      </c>
      <c r="N1251" s="6">
        <f>IF(AND(D1251&lt;=TOTAL_BEDS,J1251&lt;=TEMP_WORKER_MAX*TEMP_WORKER_HRS),1,0)</f>
        <v>1</v>
      </c>
      <c r="O1251" s="2">
        <f>L1251-M1251-K1251-FIXED_COSTS</f>
        <v>-3918.3143049540377</v>
      </c>
      <c r="P1251" s="2">
        <f>IF(N1251=1,O1251,"")</f>
        <v>-3918.3143049540377</v>
      </c>
    </row>
    <row r="1252">
      <c r="A1252" s="6">
        <v>1</v>
      </c>
      <c r="B1252" s="6">
        <v>19</v>
      </c>
      <c r="C1252" s="6">
        <v>8</v>
      </c>
      <c r="D1252" s="6">
        <f>A1252+B1252+C1252</f>
        <v>28</v>
      </c>
      <c r="E1252" s="5">
        <f>IF(A1252=0,0,A1252*LABOR_HRS_WK_TOM*SEASON_WEEKS*(1+DIM_PCT_TOM)^A1252)</f>
        <v>99.000000000000014</v>
      </c>
      <c r="F1252" s="5">
        <f>IF(B1252=0,0,B1252*LABOR_HRS_WK_CAR*SEASON_WEEKS*(1+DIM_PCT_CAR)^B1252)</f>
        <v>911.23060582002415</v>
      </c>
      <c r="G1252" s="5">
        <f>IF(C1252=0,0,C1252*LABOR_HRS_WK_MES*SEASON_WEEKS*(1+DIM_PCT_MES)^C1252)</f>
        <v>397.61499642530833</v>
      </c>
      <c r="H1252" s="5">
        <f>E1252+F1252+G1252</f>
        <v>1407.8456022453324</v>
      </c>
      <c r="I1252" s="5">
        <f>MIN(H1252,FARMER_HRS)</f>
        <v>720</v>
      </c>
      <c r="J1252" s="5">
        <f>MAX(0,H1252-FARMER_HRS)</f>
        <v>687.84560224533243</v>
      </c>
      <c r="K1252" s="2">
        <f>I1252*FARMER_RATE+J1252*TEMP_WORKER_RATE</f>
        <v>36941.763927870357</v>
      </c>
      <c r="L1252" s="2">
        <f>A1252*PRICE_TOM+B1252*PRICE_CAR+C1252*PRICE_MES</f>
        <v>70186</v>
      </c>
      <c r="M1252" s="2">
        <f>A1252*FERT_BED_TOM+B1252*FERT_BED_CAR+C1252*FERT_BED_MES</f>
        <v>16280</v>
      </c>
      <c r="N1252" s="6">
        <f>IF(AND(D1252&lt;=TOTAL_BEDS,J1252&lt;=TEMP_WORKER_MAX*TEMP_WORKER_HRS),1,0)</f>
        <v>1</v>
      </c>
      <c r="O1252" s="2">
        <f>L1252-M1252-K1252-FIXED_COSTS</f>
        <v>-3035.7639278703573</v>
      </c>
      <c r="P1252" s="2">
        <f>IF(N1252=1,O1252,"")</f>
        <v>-3035.7639278703573</v>
      </c>
    </row>
    <row r="1253">
      <c r="A1253" s="6">
        <v>1</v>
      </c>
      <c r="B1253" s="6">
        <v>19</v>
      </c>
      <c r="C1253" s="6">
        <v>9</v>
      </c>
      <c r="D1253" s="6">
        <f>A1253+B1253+C1253</f>
        <v>29</v>
      </c>
      <c r="E1253" s="5">
        <f>IF(A1253=0,0,A1253*LABOR_HRS_WK_TOM*SEASON_WEEKS*(1+DIM_PCT_TOM)^A1253)</f>
        <v>99.000000000000014</v>
      </c>
      <c r="F1253" s="5">
        <f>IF(B1253=0,0,B1253*LABOR_HRS_WK_CAR*SEASON_WEEKS*(1+DIM_PCT_CAR)^B1253)</f>
        <v>911.23060582002415</v>
      </c>
      <c r="G1253" s="5">
        <f>IF(C1253=0,0,C1253*LABOR_HRS_WK_MES*SEASON_WEEKS*(1+DIM_PCT_MES)^C1253)</f>
        <v>452.90833186570273</v>
      </c>
      <c r="H1253" s="5">
        <f>E1253+F1253+G1253</f>
        <v>1463.1389376857269</v>
      </c>
      <c r="I1253" s="5">
        <f>MIN(H1253,FARMER_HRS)</f>
        <v>720</v>
      </c>
      <c r="J1253" s="5">
        <f>MAX(0,H1253-FARMER_HRS)</f>
        <v>743.13893768572689</v>
      </c>
      <c r="K1253" s="2">
        <f>I1253*FARMER_RATE+J1253*TEMP_WORKER_RATE</f>
        <v>37901.717668154983</v>
      </c>
      <c r="L1253" s="2">
        <f>A1253*PRICE_TOM+B1253*PRICE_CAR+C1253*PRICE_MES</f>
        <v>72886</v>
      </c>
      <c r="M1253" s="2">
        <f>A1253*FERT_BED_TOM+B1253*FERT_BED_CAR+C1253*FERT_BED_MES</f>
        <v>17160</v>
      </c>
      <c r="N1253" s="6">
        <f>IF(AND(D1253&lt;=TOTAL_BEDS,J1253&lt;=TEMP_WORKER_MAX*TEMP_WORKER_HRS),1,0)</f>
        <v>1</v>
      </c>
      <c r="O1253" s="2">
        <f>L1253-M1253-K1253-FIXED_COSTS</f>
        <v>-2175.7176681549827</v>
      </c>
      <c r="P1253" s="2">
        <f>IF(N1253=1,O1253,"")</f>
        <v>-2175.7176681549827</v>
      </c>
    </row>
    <row r="1254">
      <c r="A1254" s="6">
        <v>1</v>
      </c>
      <c r="B1254" s="6">
        <v>19</v>
      </c>
      <c r="C1254" s="6">
        <v>10</v>
      </c>
      <c r="D1254" s="6">
        <f>A1254+B1254+C1254</f>
        <v>30</v>
      </c>
      <c r="E1254" s="5">
        <f>IF(A1254=0,0,A1254*LABOR_HRS_WK_TOM*SEASON_WEEKS*(1+DIM_PCT_TOM)^A1254)</f>
        <v>99.000000000000014</v>
      </c>
      <c r="F1254" s="5">
        <f>IF(B1254=0,0,B1254*LABOR_HRS_WK_CAR*SEASON_WEEKS*(1+DIM_PCT_CAR)^B1254)</f>
        <v>911.23060582002415</v>
      </c>
      <c r="G1254" s="5">
        <f>IF(C1254=0,0,C1254*LABOR_HRS_WK_MES*SEASON_WEEKS*(1+DIM_PCT_MES)^C1254)</f>
        <v>509.52187334891551</v>
      </c>
      <c r="H1254" s="5">
        <f>E1254+F1254+G1254</f>
        <v>1519.7524791689398</v>
      </c>
      <c r="I1254" s="5">
        <f>MIN(H1254,FARMER_HRS)</f>
        <v>720</v>
      </c>
      <c r="J1254" s="5">
        <f>MAX(0,H1254-FARMER_HRS)</f>
        <v>799.75247916893977</v>
      </c>
      <c r="K1254" s="2">
        <f>I1254*FARMER_RATE+J1254*TEMP_WORKER_RATE</f>
        <v>38884.591652238538</v>
      </c>
      <c r="L1254" s="2">
        <f>A1254*PRICE_TOM+B1254*PRICE_CAR+C1254*PRICE_MES</f>
        <v>75586</v>
      </c>
      <c r="M1254" s="2">
        <f>A1254*FERT_BED_TOM+B1254*FERT_BED_CAR+C1254*FERT_BED_MES</f>
        <v>18040</v>
      </c>
      <c r="N1254" s="6">
        <f>IF(AND(D1254&lt;=TOTAL_BEDS,J1254&lt;=TEMP_WORKER_MAX*TEMP_WORKER_HRS),1,0)</f>
        <v>1</v>
      </c>
      <c r="O1254" s="2">
        <f>L1254-M1254-K1254-FIXED_COSTS</f>
        <v>-1338.5916522385378</v>
      </c>
      <c r="P1254" s="2">
        <f>IF(N1254=1,O1254,"")</f>
        <v>-1338.5916522385378</v>
      </c>
    </row>
    <row r="1255">
      <c r="A1255" s="6">
        <v>1</v>
      </c>
      <c r="B1255" s="6">
        <v>19</v>
      </c>
      <c r="C1255" s="6">
        <v>11</v>
      </c>
      <c r="D1255" s="6">
        <f>A1255+B1255+C1255</f>
        <v>31</v>
      </c>
      <c r="E1255" s="5">
        <f>IF(A1255=0,0,A1255*LABOR_HRS_WK_TOM*SEASON_WEEKS*(1+DIM_PCT_TOM)^A1255)</f>
        <v>99.000000000000014</v>
      </c>
      <c r="F1255" s="5">
        <f>IF(B1255=0,0,B1255*LABOR_HRS_WK_CAR*SEASON_WEEKS*(1+DIM_PCT_CAR)^B1255)</f>
        <v>911.23060582002415</v>
      </c>
      <c r="G1255" s="5">
        <f>IF(C1255=0,0,C1255*LABOR_HRS_WK_MES*SEASON_WEEKS*(1+DIM_PCT_MES)^C1255)</f>
        <v>567.47998644235463</v>
      </c>
      <c r="H1255" s="5">
        <f>E1255+F1255+G1255</f>
        <v>1577.7105922623787</v>
      </c>
      <c r="I1255" s="5">
        <f>MIN(H1255,FARMER_HRS)</f>
        <v>720</v>
      </c>
      <c r="J1255" s="5">
        <f>MAX(0,H1255-FARMER_HRS)</f>
        <v>857.71059226237867</v>
      </c>
      <c r="K1255" s="2">
        <f>I1255*FARMER_RATE+J1255*TEMP_WORKER_RATE</f>
        <v>39890.808893444075</v>
      </c>
      <c r="L1255" s="2">
        <f>A1255*PRICE_TOM+B1255*PRICE_CAR+C1255*PRICE_MES</f>
        <v>78286</v>
      </c>
      <c r="M1255" s="2">
        <f>A1255*FERT_BED_TOM+B1255*FERT_BED_CAR+C1255*FERT_BED_MES</f>
        <v>18920</v>
      </c>
      <c r="N1255" s="6">
        <f>IF(AND(D1255&lt;=TOTAL_BEDS,J1255&lt;=TEMP_WORKER_MAX*TEMP_WORKER_HRS),1,0)</f>
        <v>1</v>
      </c>
      <c r="O1255" s="2">
        <f>L1255-M1255-K1255-FIXED_COSTS</f>
        <v>-524.80889344407478</v>
      </c>
      <c r="P1255" s="2">
        <f>IF(N1255=1,O1255,"")</f>
        <v>-524.80889344407478</v>
      </c>
    </row>
    <row r="1256">
      <c r="A1256" s="6">
        <v>1</v>
      </c>
      <c r="B1256" s="6">
        <v>19</v>
      </c>
      <c r="C1256" s="6">
        <v>12</v>
      </c>
      <c r="D1256" s="6">
        <f>A1256+B1256+C1256</f>
        <v>32</v>
      </c>
      <c r="E1256" s="5">
        <f>IF(A1256=0,0,A1256*LABOR_HRS_WK_TOM*SEASON_WEEKS*(1+DIM_PCT_TOM)^A1256)</f>
        <v>99.000000000000014</v>
      </c>
      <c r="F1256" s="5">
        <f>IF(B1256=0,0,B1256*LABOR_HRS_WK_CAR*SEASON_WEEKS*(1+DIM_PCT_CAR)^B1256)</f>
        <v>911.23060582002415</v>
      </c>
      <c r="G1256" s="5">
        <f>IF(C1256=0,0,C1256*LABOR_HRS_WK_MES*SEASON_WEEKS*(1+DIM_PCT_MES)^C1256)</f>
        <v>626.807439570419</v>
      </c>
      <c r="H1256" s="5">
        <f>E1256+F1256+G1256</f>
        <v>1637.0380453904431</v>
      </c>
      <c r="I1256" s="5">
        <f>MIN(H1256,FARMER_HRS)</f>
        <v>720</v>
      </c>
      <c r="J1256" s="5">
        <f>MAX(0,H1256-FARMER_HRS)</f>
        <v>917.03804539044313</v>
      </c>
      <c r="K1256" s="2">
        <f>I1256*FARMER_RATE+J1256*TEMP_WORKER_RATE</f>
        <v>40920.799399139636</v>
      </c>
      <c r="L1256" s="2">
        <f>A1256*PRICE_TOM+B1256*PRICE_CAR+C1256*PRICE_MES</f>
        <v>80986</v>
      </c>
      <c r="M1256" s="2">
        <f>A1256*FERT_BED_TOM+B1256*FERT_BED_CAR+C1256*FERT_BED_MES</f>
        <v>19800</v>
      </c>
      <c r="N1256" s="6">
        <f>IF(AND(D1256&lt;=TOTAL_BEDS,J1256&lt;=TEMP_WORKER_MAX*TEMP_WORKER_HRS),1,0)</f>
        <v>1</v>
      </c>
      <c r="O1256" s="2">
        <f>L1256-M1256-K1256-FIXED_COSTS</f>
        <v>265.20060086036392</v>
      </c>
      <c r="P1256" s="2">
        <f>IF(N1256=1,O1256,"")</f>
        <v>265.20060086036392</v>
      </c>
    </row>
    <row r="1257">
      <c r="A1257" s="6">
        <v>1</v>
      </c>
      <c r="B1257" s="6">
        <v>19</v>
      </c>
      <c r="C1257" s="6">
        <v>13</v>
      </c>
      <c r="D1257" s="6">
        <f>A1257+B1257+C1257</f>
        <v>33</v>
      </c>
      <c r="E1257" s="5">
        <f>IF(A1257=0,0,A1257*LABOR_HRS_WK_TOM*SEASON_WEEKS*(1+DIM_PCT_TOM)^A1257)</f>
        <v>99.000000000000014</v>
      </c>
      <c r="F1257" s="5">
        <f>IF(B1257=0,0,B1257*LABOR_HRS_WK_CAR*SEASON_WEEKS*(1+DIM_PCT_CAR)^B1257)</f>
        <v>911.23060582002415</v>
      </c>
      <c r="G1257" s="5">
        <f>IF(C1257=0,0,C1257*LABOR_HRS_WK_MES*SEASON_WEEKS*(1+DIM_PCT_MES)^C1257)</f>
        <v>687.52941027880331</v>
      </c>
      <c r="H1257" s="5">
        <f>E1257+F1257+G1257</f>
        <v>1697.7600160988275</v>
      </c>
      <c r="I1257" s="5">
        <f>MIN(H1257,FARMER_HRS)</f>
        <v>720</v>
      </c>
      <c r="J1257" s="5">
        <f>MAX(0,H1257-FARMER_HRS)</f>
        <v>977.76001609882746</v>
      </c>
      <c r="K1257" s="2">
        <f>I1257*FARMER_RATE+J1257*TEMP_WORKER_RATE</f>
        <v>41975.000279493528</v>
      </c>
      <c r="L1257" s="2">
        <f>A1257*PRICE_TOM+B1257*PRICE_CAR+C1257*PRICE_MES</f>
        <v>83686</v>
      </c>
      <c r="M1257" s="2">
        <f>A1257*FERT_BED_TOM+B1257*FERT_BED_CAR+C1257*FERT_BED_MES</f>
        <v>20680</v>
      </c>
      <c r="N1257" s="6">
        <f>IF(AND(D1257&lt;=TOTAL_BEDS,J1257&lt;=TEMP_WORKER_MAX*TEMP_WORKER_HRS),1,0)</f>
        <v>1</v>
      </c>
      <c r="O1257" s="2">
        <f>L1257-M1257-K1257-FIXED_COSTS</f>
        <v>1030.9997205064719</v>
      </c>
      <c r="P1257" s="2">
        <f>IF(N1257=1,O1257,"")</f>
        <v>1030.9997205064719</v>
      </c>
    </row>
    <row r="1258">
      <c r="A1258" s="6">
        <v>1</v>
      </c>
      <c r="B1258" s="6">
        <v>19</v>
      </c>
      <c r="C1258" s="6">
        <v>14</v>
      </c>
      <c r="D1258" s="6">
        <f>A1258+B1258+C1258</f>
        <v>34</v>
      </c>
      <c r="E1258" s="5">
        <f>IF(A1258=0,0,A1258*LABOR_HRS_WK_TOM*SEASON_WEEKS*(1+DIM_PCT_TOM)^A1258)</f>
        <v>99.000000000000014</v>
      </c>
      <c r="F1258" s="5">
        <f>IF(B1258=0,0,B1258*LABOR_HRS_WK_CAR*SEASON_WEEKS*(1+DIM_PCT_CAR)^B1258)</f>
        <v>911.23060582002415</v>
      </c>
      <c r="G1258" s="5">
        <f>IF(C1258=0,0,C1258*LABOR_HRS_WK_MES*SEASON_WEEKS*(1+DIM_PCT_MES)^C1258)</f>
        <v>749.67149159246435</v>
      </c>
      <c r="H1258" s="5">
        <f>E1258+F1258+G1258</f>
        <v>1759.9020974124885</v>
      </c>
      <c r="I1258" s="5">
        <f>MIN(H1258,FARMER_HRS)</f>
        <v>720</v>
      </c>
      <c r="J1258" s="5">
        <f>MAX(0,H1258-FARMER_HRS)</f>
        <v>1039.9020974124885</v>
      </c>
      <c r="K1258" s="2">
        <f>I1258*FARMER_RATE+J1258*TEMP_WORKER_RATE</f>
        <v>43053.8558578557</v>
      </c>
      <c r="L1258" s="2">
        <f>A1258*PRICE_TOM+B1258*PRICE_CAR+C1258*PRICE_MES</f>
        <v>86386</v>
      </c>
      <c r="M1258" s="2">
        <f>A1258*FERT_BED_TOM+B1258*FERT_BED_CAR+C1258*FERT_BED_MES</f>
        <v>21560</v>
      </c>
      <c r="N1258" s="6">
        <f>IF(AND(D1258&lt;=TOTAL_BEDS,J1258&lt;=TEMP_WORKER_MAX*TEMP_WORKER_HRS),1,0)</f>
        <v>1</v>
      </c>
      <c r="O1258" s="2">
        <f>L1258-M1258-K1258-FIXED_COSTS</f>
        <v>1772.1441421443014</v>
      </c>
      <c r="P1258" s="2">
        <f>IF(N1258=1,O1258,"")</f>
        <v>1772.1441421443014</v>
      </c>
    </row>
    <row r="1259">
      <c r="A1259" s="6">
        <v>1</v>
      </c>
      <c r="B1259" s="6">
        <v>19</v>
      </c>
      <c r="C1259" s="6">
        <v>15</v>
      </c>
      <c r="D1259" s="6">
        <f>A1259+B1259+C1259</f>
        <v>35</v>
      </c>
      <c r="E1259" s="5">
        <f>IF(A1259=0,0,A1259*LABOR_HRS_WK_TOM*SEASON_WEEKS*(1+DIM_PCT_TOM)^A1259)</f>
        <v>99.000000000000014</v>
      </c>
      <c r="F1259" s="5">
        <f>IF(B1259=0,0,B1259*LABOR_HRS_WK_CAR*SEASON_WEEKS*(1+DIM_PCT_CAR)^B1259)</f>
        <v>911.23060582002415</v>
      </c>
      <c r="G1259" s="5">
        <f>IF(C1259=0,0,C1259*LABOR_HRS_WK_MES*SEASON_WEEKS*(1+DIM_PCT_MES)^C1259)</f>
        <v>813.25969846861074</v>
      </c>
      <c r="H1259" s="5">
        <f>E1259+F1259+G1259</f>
        <v>1823.4903042886349</v>
      </c>
      <c r="I1259" s="5">
        <f>MIN(H1259,FARMER_HRS)</f>
        <v>720</v>
      </c>
      <c r="J1259" s="5">
        <f>MAX(0,H1259-FARMER_HRS)</f>
        <v>1103.4903042886349</v>
      </c>
      <c r="K1259" s="2">
        <f>I1259*FARMER_RATE+J1259*TEMP_WORKER_RATE</f>
        <v>44157.8177827888</v>
      </c>
      <c r="L1259" s="2">
        <f>A1259*PRICE_TOM+B1259*PRICE_CAR+C1259*PRICE_MES</f>
        <v>89086</v>
      </c>
      <c r="M1259" s="2">
        <f>A1259*FERT_BED_TOM+B1259*FERT_BED_CAR+C1259*FERT_BED_MES</f>
        <v>22440</v>
      </c>
      <c r="N1259" s="6">
        <f>IF(AND(D1259&lt;=TOTAL_BEDS,J1259&lt;=TEMP_WORKER_MAX*TEMP_WORKER_HRS),1,0)</f>
        <v>1</v>
      </c>
      <c r="O1259" s="2">
        <f>L1259-M1259-K1259-FIXED_COSTS</f>
        <v>2488.1822172112006</v>
      </c>
      <c r="P1259" s="2">
        <f>IF(N1259=1,O1259,"")</f>
        <v>2488.1822172112006</v>
      </c>
    </row>
    <row r="1260">
      <c r="A1260" s="6">
        <v>1</v>
      </c>
      <c r="B1260" s="6">
        <v>19</v>
      </c>
      <c r="C1260" s="6">
        <v>16</v>
      </c>
      <c r="D1260" s="6">
        <f>A1260+B1260+C1260</f>
        <v>36</v>
      </c>
      <c r="E1260" s="5">
        <f>IF(A1260=0,0,A1260*LABOR_HRS_WK_TOM*SEASON_WEEKS*(1+DIM_PCT_TOM)^A1260)</f>
        <v>99.000000000000014</v>
      </c>
      <c r="F1260" s="5">
        <f>IF(B1260=0,0,B1260*LABOR_HRS_WK_CAR*SEASON_WEEKS*(1+DIM_PCT_CAR)^B1260)</f>
        <v>911.23060582002415</v>
      </c>
      <c r="G1260" s="5">
        <f>IF(C1260=0,0,C1260*LABOR_HRS_WK_MES*SEASON_WEEKS*(1+DIM_PCT_MES)^C1260)</f>
        <v>878.32047434609967</v>
      </c>
      <c r="H1260" s="5">
        <f>E1260+F1260+G1260</f>
        <v>1888.5510801661239</v>
      </c>
      <c r="I1260" s="5">
        <f>MIN(H1260,FARMER_HRS)</f>
        <v>720</v>
      </c>
      <c r="J1260" s="5">
        <f>MAX(0,H1260-FARMER_HRS)</f>
        <v>1168.5510801661239</v>
      </c>
      <c r="K1260" s="2">
        <f>I1260*FARMER_RATE+J1260*TEMP_WORKER_RATE</f>
        <v>45287.345141772981</v>
      </c>
      <c r="L1260" s="2">
        <f>A1260*PRICE_TOM+B1260*PRICE_CAR+C1260*PRICE_MES</f>
        <v>91786</v>
      </c>
      <c r="M1260" s="2">
        <f>A1260*FERT_BED_TOM+B1260*FERT_BED_CAR+C1260*FERT_BED_MES</f>
        <v>23320</v>
      </c>
      <c r="N1260" s="6">
        <f>IF(AND(D1260&lt;=TOTAL_BEDS,J1260&lt;=TEMP_WORKER_MAX*TEMP_WORKER_HRS),1,0)</f>
        <v>1</v>
      </c>
      <c r="O1260" s="2">
        <f>L1260-M1260-K1260-FIXED_COSTS</f>
        <v>3178.6548582270188</v>
      </c>
      <c r="P1260" s="2">
        <f>IF(N1260=1,O1260,"")</f>
        <v>3178.6548582270188</v>
      </c>
    </row>
    <row r="1261">
      <c r="A1261" s="6">
        <v>1</v>
      </c>
      <c r="B1261" s="6">
        <v>19</v>
      </c>
      <c r="C1261" s="6">
        <v>17</v>
      </c>
      <c r="D1261" s="6">
        <f>A1261+B1261+C1261</f>
        <v>37</v>
      </c>
      <c r="E1261" s="5">
        <f>IF(A1261=0,0,A1261*LABOR_HRS_WK_TOM*SEASON_WEEKS*(1+DIM_PCT_TOM)^A1261)</f>
        <v>99.000000000000014</v>
      </c>
      <c r="F1261" s="5">
        <f>IF(B1261=0,0,B1261*LABOR_HRS_WK_CAR*SEASON_WEEKS*(1+DIM_PCT_CAR)^B1261)</f>
        <v>911.23060582002415</v>
      </c>
      <c r="G1261" s="5">
        <f>IF(C1261=0,0,C1261*LABOR_HRS_WK_MES*SEASON_WEEKS*(1+DIM_PCT_MES)^C1261)</f>
        <v>944.88069779263992</v>
      </c>
      <c r="H1261" s="5">
        <f>E1261+F1261+G1261</f>
        <v>1955.111303612664</v>
      </c>
      <c r="I1261" s="5">
        <f>MIN(H1261,FARMER_HRS)</f>
        <v>720</v>
      </c>
      <c r="J1261" s="5">
        <f>MAX(0,H1261-FARMER_HRS)</f>
        <v>1235.111303612664</v>
      </c>
      <c r="K1261" s="2">
        <f>I1261*FARMER_RATE+J1261*TEMP_WORKER_RATE</f>
        <v>46442.904576608751</v>
      </c>
      <c r="L1261" s="2">
        <f>A1261*PRICE_TOM+B1261*PRICE_CAR+C1261*PRICE_MES</f>
        <v>94486</v>
      </c>
      <c r="M1261" s="2">
        <f>A1261*FERT_BED_TOM+B1261*FERT_BED_CAR+C1261*FERT_BED_MES</f>
        <v>24200</v>
      </c>
      <c r="N1261" s="6">
        <f>IF(AND(D1261&lt;=TOTAL_BEDS,J1261&lt;=TEMP_WORKER_MAX*TEMP_WORKER_HRS),1,0)</f>
        <v>1</v>
      </c>
      <c r="O1261" s="2">
        <f>L1261-M1261-K1261-FIXED_COSTS</f>
        <v>3843.0954233912489</v>
      </c>
      <c r="P1261" s="2">
        <f>IF(N1261=1,O1261,"")</f>
        <v>3843.0954233912489</v>
      </c>
    </row>
    <row r="1262">
      <c r="A1262" s="6">
        <v>1</v>
      </c>
      <c r="B1262" s="6">
        <v>19</v>
      </c>
      <c r="C1262" s="6">
        <v>18</v>
      </c>
      <c r="D1262" s="6">
        <f>A1262+B1262+C1262</f>
        <v>38</v>
      </c>
      <c r="E1262" s="5">
        <f>IF(A1262=0,0,A1262*LABOR_HRS_WK_TOM*SEASON_WEEKS*(1+DIM_PCT_TOM)^A1262)</f>
        <v>99.000000000000014</v>
      </c>
      <c r="F1262" s="5">
        <f>IF(B1262=0,0,B1262*LABOR_HRS_WK_CAR*SEASON_WEEKS*(1+DIM_PCT_CAR)^B1262)</f>
        <v>911.23060582002415</v>
      </c>
      <c r="G1262" s="5">
        <f>IF(C1262=0,0,C1262*LABOR_HRS_WK_MES*SEASON_WEEKS*(1+DIM_PCT_MES)^C1262)</f>
        <v>1012.9676892512272</v>
      </c>
      <c r="H1262" s="5">
        <f>E1262+F1262+G1262</f>
        <v>2023.1982950712513</v>
      </c>
      <c r="I1262" s="5">
        <f>MIN(H1262,FARMER_HRS)</f>
        <v>720</v>
      </c>
      <c r="J1262" s="5">
        <f>MAX(0,H1262-FARMER_HRS)</f>
        <v>1303.1982950712513</v>
      </c>
      <c r="K1262" s="2">
        <f>I1262*FARMER_RATE+J1262*TEMP_WORKER_RATE</f>
        <v>47624.970400542559</v>
      </c>
      <c r="L1262" s="2">
        <f>A1262*PRICE_TOM+B1262*PRICE_CAR+C1262*PRICE_MES</f>
        <v>97186</v>
      </c>
      <c r="M1262" s="2">
        <f>A1262*FERT_BED_TOM+B1262*FERT_BED_CAR+C1262*FERT_BED_MES</f>
        <v>25080</v>
      </c>
      <c r="N1262" s="6">
        <f>IF(AND(D1262&lt;=TOTAL_BEDS,J1262&lt;=TEMP_WORKER_MAX*TEMP_WORKER_HRS),1,0)</f>
        <v>1</v>
      </c>
      <c r="O1262" s="2">
        <f>L1262-M1262-K1262-FIXED_COSTS</f>
        <v>4481.0295994574408</v>
      </c>
      <c r="P1262" s="2">
        <f>IF(N1262=1,O1262,"")</f>
        <v>4481.0295994574408</v>
      </c>
    </row>
    <row r="1263">
      <c r="A1263" s="6">
        <v>1</v>
      </c>
      <c r="B1263" s="6">
        <v>19</v>
      </c>
      <c r="C1263" s="6">
        <v>19</v>
      </c>
      <c r="D1263" s="6">
        <f>A1263+B1263+C1263</f>
        <v>39</v>
      </c>
      <c r="E1263" s="5">
        <f>IF(A1263=0,0,A1263*LABOR_HRS_WK_TOM*SEASON_WEEKS*(1+DIM_PCT_TOM)^A1263)</f>
        <v>99.000000000000014</v>
      </c>
      <c r="F1263" s="5">
        <f>IF(B1263=0,0,B1263*LABOR_HRS_WK_CAR*SEASON_WEEKS*(1+DIM_PCT_CAR)^B1263)</f>
        <v>911.23060582002415</v>
      </c>
      <c r="G1263" s="5">
        <f>IF(C1263=0,0,C1263*LABOR_HRS_WK_MES*SEASON_WEEKS*(1+DIM_PCT_MES)^C1263)</f>
        <v>1082.6092178872491</v>
      </c>
      <c r="H1263" s="5">
        <f>E1263+F1263+G1263</f>
        <v>2092.8398237072734</v>
      </c>
      <c r="I1263" s="5">
        <f>MIN(H1263,FARMER_HRS)</f>
        <v>720</v>
      </c>
      <c r="J1263" s="5">
        <f>MAX(0,H1263-FARMER_HRS)</f>
        <v>1372.8398237072734</v>
      </c>
      <c r="K1263" s="2">
        <f>I1263*FARMER_RATE+J1263*TEMP_WORKER_RATE</f>
        <v>48834.024717140157</v>
      </c>
      <c r="L1263" s="2">
        <f>A1263*PRICE_TOM+B1263*PRICE_CAR+C1263*PRICE_MES</f>
        <v>99886</v>
      </c>
      <c r="M1263" s="2">
        <f>A1263*FERT_BED_TOM+B1263*FERT_BED_CAR+C1263*FERT_BED_MES</f>
        <v>25960</v>
      </c>
      <c r="N1263" s="6">
        <f>IF(AND(D1263&lt;=TOTAL_BEDS,J1263&lt;=TEMP_WORKER_MAX*TEMP_WORKER_HRS),1,0)</f>
        <v>1</v>
      </c>
      <c r="O1263" s="2">
        <f>L1263-M1263-K1263-FIXED_COSTS</f>
        <v>5091.975282859843</v>
      </c>
      <c r="P1263" s="2">
        <f>IF(N1263=1,O1263,"")</f>
        <v>5091.975282859843</v>
      </c>
    </row>
    <row r="1264">
      <c r="A1264" s="6">
        <v>1</v>
      </c>
      <c r="B1264" s="6">
        <v>19</v>
      </c>
      <c r="C1264" s="6">
        <v>20</v>
      </c>
      <c r="D1264" s="6">
        <f>A1264+B1264+C1264</f>
        <v>40</v>
      </c>
      <c r="E1264" s="5">
        <f>IF(A1264=0,0,A1264*LABOR_HRS_WK_TOM*SEASON_WEEKS*(1+DIM_PCT_TOM)^A1264)</f>
        <v>99.000000000000014</v>
      </c>
      <c r="F1264" s="5">
        <f>IF(B1264=0,0,B1264*LABOR_HRS_WK_CAR*SEASON_WEEKS*(1+DIM_PCT_CAR)^B1264)</f>
        <v>911.23060582002415</v>
      </c>
      <c r="G1264" s="5">
        <f>IF(C1264=0,0,C1264*LABOR_HRS_WK_MES*SEASON_WEEKS*(1+DIM_PCT_MES)^C1264)</f>
        <v>1153.8335085377259</v>
      </c>
      <c r="H1264" s="5">
        <f>E1264+F1264+G1264</f>
        <v>2164.06411435775</v>
      </c>
      <c r="I1264" s="5">
        <f>MIN(H1264,FARMER_HRS)</f>
        <v>720</v>
      </c>
      <c r="J1264" s="5">
        <f>MAX(0,H1264-FARMER_HRS)</f>
        <v>1444.06411435775</v>
      </c>
      <c r="K1264" s="2">
        <f>I1264*FARMER_RATE+J1264*TEMP_WORKER_RATE</f>
        <v>50070.557540933158</v>
      </c>
      <c r="L1264" s="2">
        <f>A1264*PRICE_TOM+B1264*PRICE_CAR+C1264*PRICE_MES</f>
        <v>102586</v>
      </c>
      <c r="M1264" s="2">
        <f>A1264*FERT_BED_TOM+B1264*FERT_BED_CAR+C1264*FERT_BED_MES</f>
        <v>26840</v>
      </c>
      <c r="N1264" s="6">
        <f>IF(AND(D1264&lt;=TOTAL_BEDS,J1264&lt;=TEMP_WORKER_MAX*TEMP_WORKER_HRS),1,0)</f>
        <v>1</v>
      </c>
      <c r="O1264" s="2">
        <f>L1264-M1264-K1264-FIXED_COSTS</f>
        <v>5675.4424590668423</v>
      </c>
      <c r="P1264" s="2">
        <f>IF(N1264=1,O1264,"")</f>
        <v>5675.4424590668423</v>
      </c>
    </row>
    <row r="1265">
      <c r="A1265" s="6">
        <v>1</v>
      </c>
      <c r="B1265" s="6">
        <v>19</v>
      </c>
      <c r="C1265" s="6">
        <v>21</v>
      </c>
      <c r="D1265" s="6">
        <f>A1265+B1265+C1265</f>
        <v>41</v>
      </c>
      <c r="E1265" s="5">
        <f>IF(A1265=0,0,A1265*LABOR_HRS_WK_TOM*SEASON_WEEKS*(1+DIM_PCT_TOM)^A1265)</f>
        <v>99.000000000000014</v>
      </c>
      <c r="F1265" s="5">
        <f>IF(B1265=0,0,B1265*LABOR_HRS_WK_CAR*SEASON_WEEKS*(1+DIM_PCT_CAR)^B1265)</f>
        <v>911.23060582002415</v>
      </c>
      <c r="G1265" s="5">
        <f>IF(C1265=0,0,C1265*LABOR_HRS_WK_MES*SEASON_WEEKS*(1+DIM_PCT_MES)^C1265)</f>
        <v>1226.6692487641699</v>
      </c>
      <c r="H1265" s="5">
        <f>E1265+F1265+G1265</f>
        <v>2236.8998545841941</v>
      </c>
      <c r="I1265" s="5">
        <f>MIN(H1265,FARMER_HRS)</f>
        <v>720</v>
      </c>
      <c r="J1265" s="5">
        <f>MAX(0,H1265-FARMER_HRS)</f>
        <v>1516.8998545841941</v>
      </c>
      <c r="K1265" s="2">
        <f>I1265*FARMER_RATE+J1265*TEMP_WORKER_RATE</f>
        <v>51335.066919864483</v>
      </c>
      <c r="L1265" s="2">
        <f>A1265*PRICE_TOM+B1265*PRICE_CAR+C1265*PRICE_MES</f>
        <v>105286</v>
      </c>
      <c r="M1265" s="2">
        <f>A1265*FERT_BED_TOM+B1265*FERT_BED_CAR+C1265*FERT_BED_MES</f>
        <v>27720</v>
      </c>
      <c r="N1265" s="6">
        <f>IF(AND(D1265&lt;=TOTAL_BEDS,J1265&lt;=TEMP_WORKER_MAX*TEMP_WORKER_HRS),1,0)</f>
        <v>1</v>
      </c>
      <c r="O1265" s="2">
        <f>L1265-M1265-K1265-FIXED_COSTS</f>
        <v>6230.9330801355172</v>
      </c>
      <c r="P1265" s="2">
        <f>IF(N1265=1,O1265,"")</f>
        <v>6230.9330801355172</v>
      </c>
    </row>
    <row r="1266">
      <c r="A1266" s="6">
        <v>1</v>
      </c>
      <c r="B1266" s="6">
        <v>19</v>
      </c>
      <c r="C1266" s="6">
        <v>22</v>
      </c>
      <c r="D1266" s="6">
        <f>A1266+B1266+C1266</f>
        <v>42</v>
      </c>
      <c r="E1266" s="5">
        <f>IF(A1266=0,0,A1266*LABOR_HRS_WK_TOM*SEASON_WEEKS*(1+DIM_PCT_TOM)^A1266)</f>
        <v>99.000000000000014</v>
      </c>
      <c r="F1266" s="5">
        <f>IF(B1266=0,0,B1266*LABOR_HRS_WK_CAR*SEASON_WEEKS*(1+DIM_PCT_CAR)^B1266)</f>
        <v>911.23060582002415</v>
      </c>
      <c r="G1266" s="5">
        <f>IF(C1266=0,0,C1266*LABOR_HRS_WK_MES*SEASON_WEEKS*(1+DIM_PCT_MES)^C1266)</f>
        <v>1301.1455960105659</v>
      </c>
      <c r="H1266" s="5">
        <f>E1266+F1266+G1266</f>
        <v>2311.37620183059</v>
      </c>
      <c r="I1266" s="5">
        <f>MIN(H1266,FARMER_HRS)</f>
        <v>720</v>
      </c>
      <c r="J1266" s="5">
        <f>MAX(0,H1266-FARMER_HRS)</f>
        <v>1591.3762018305902</v>
      </c>
      <c r="K1266" s="2">
        <f>I1266*FARMER_RATE+J1266*TEMP_WORKER_RATE</f>
        <v>52628.059059558858</v>
      </c>
      <c r="L1266" s="2">
        <f>A1266*PRICE_TOM+B1266*PRICE_CAR+C1266*PRICE_MES</f>
        <v>107986</v>
      </c>
      <c r="M1266" s="2">
        <f>A1266*FERT_BED_TOM+B1266*FERT_BED_CAR+C1266*FERT_BED_MES</f>
        <v>28600</v>
      </c>
      <c r="N1266" s="6">
        <f>IF(AND(D1266&lt;=TOTAL_BEDS,J1266&lt;=TEMP_WORKER_MAX*TEMP_WORKER_HRS),1,0)</f>
        <v>1</v>
      </c>
      <c r="O1266" s="2">
        <f>L1266-M1266-K1266-FIXED_COSTS</f>
        <v>6757.9409404411417</v>
      </c>
      <c r="P1266" s="2">
        <f>IF(N1266=1,O1266,"")</f>
        <v>6757.9409404411417</v>
      </c>
    </row>
    <row r="1267">
      <c r="A1267" s="6">
        <v>1</v>
      </c>
      <c r="B1267" s="6">
        <v>19</v>
      </c>
      <c r="C1267" s="6">
        <v>23</v>
      </c>
      <c r="D1267" s="6">
        <f>A1267+B1267+C1267</f>
        <v>43</v>
      </c>
      <c r="E1267" s="5">
        <f>IF(A1267=0,0,A1267*LABOR_HRS_WK_TOM*SEASON_WEEKS*(1+DIM_PCT_TOM)^A1267)</f>
        <v>99.000000000000014</v>
      </c>
      <c r="F1267" s="5">
        <f>IF(B1267=0,0,B1267*LABOR_HRS_WK_CAR*SEASON_WEEKS*(1+DIM_PCT_CAR)^B1267)</f>
        <v>911.23060582002415</v>
      </c>
      <c r="G1267" s="5">
        <f>IF(C1267=0,0,C1267*LABOR_HRS_WK_MES*SEASON_WEEKS*(1+DIM_PCT_MES)^C1267)</f>
        <v>1377.2921848680023</v>
      </c>
      <c r="H1267" s="5">
        <f>E1267+F1267+G1267</f>
        <v>2387.5227906880264</v>
      </c>
      <c r="I1267" s="5">
        <f>MIN(H1267,FARMER_HRS)</f>
        <v>720</v>
      </c>
      <c r="J1267" s="5">
        <f>MAX(0,H1267-FARMER_HRS)</f>
        <v>1667.5227906880264</v>
      </c>
      <c r="K1267" s="2">
        <f>I1267*FARMER_RATE+J1267*TEMP_WORKER_RATE</f>
        <v>53950.048449444905</v>
      </c>
      <c r="L1267" s="2">
        <f>A1267*PRICE_TOM+B1267*PRICE_CAR+C1267*PRICE_MES</f>
        <v>110686</v>
      </c>
      <c r="M1267" s="2">
        <f>A1267*FERT_BED_TOM+B1267*FERT_BED_CAR+C1267*FERT_BED_MES</f>
        <v>29480</v>
      </c>
      <c r="N1267" s="6">
        <f>IF(AND(D1267&lt;=TOTAL_BEDS,J1267&lt;=TEMP_WORKER_MAX*TEMP_WORKER_HRS),1,0)</f>
        <v>1</v>
      </c>
      <c r="O1267" s="2">
        <f>L1267-M1267-K1267-FIXED_COSTS</f>
        <v>7255.9515505550953</v>
      </c>
      <c r="P1267" s="2">
        <f>IF(N1267=1,O1267,"")</f>
        <v>7255.9515505550953</v>
      </c>
    </row>
    <row r="1268">
      <c r="A1268" s="6">
        <v>1</v>
      </c>
      <c r="B1268" s="6">
        <v>19</v>
      </c>
      <c r="C1268" s="6">
        <v>24</v>
      </c>
      <c r="D1268" s="6">
        <f>A1268+B1268+C1268</f>
        <v>44</v>
      </c>
      <c r="E1268" s="5">
        <f>IF(A1268=0,0,A1268*LABOR_HRS_WK_TOM*SEASON_WEEKS*(1+DIM_PCT_TOM)^A1268)</f>
        <v>99.000000000000014</v>
      </c>
      <c r="F1268" s="5">
        <f>IF(B1268=0,0,B1268*LABOR_HRS_WK_CAR*SEASON_WEEKS*(1+DIM_PCT_CAR)^B1268)</f>
        <v>911.23060582002415</v>
      </c>
      <c r="G1268" s="5">
        <f>IF(C1268=0,0,C1268*LABOR_HRS_WK_MES*SEASON_WEEKS*(1+DIM_PCT_MES)^C1268)</f>
        <v>1455.139134447498</v>
      </c>
      <c r="H1268" s="5">
        <f>E1268+F1268+G1268</f>
        <v>2465.369740267522</v>
      </c>
      <c r="I1268" s="5">
        <f>MIN(H1268,FARMER_HRS)</f>
        <v>720</v>
      </c>
      <c r="J1268" s="5">
        <f>MAX(0,H1268-FARMER_HRS)</f>
        <v>1745.369740267522</v>
      </c>
      <c r="K1268" s="2">
        <f>I1268*FARMER_RATE+J1268*TEMP_WORKER_RATE</f>
        <v>55301.557990755595</v>
      </c>
      <c r="L1268" s="2">
        <f>A1268*PRICE_TOM+B1268*PRICE_CAR+C1268*PRICE_MES</f>
        <v>113386</v>
      </c>
      <c r="M1268" s="2">
        <f>A1268*FERT_BED_TOM+B1268*FERT_BED_CAR+C1268*FERT_BED_MES</f>
        <v>30360</v>
      </c>
      <c r="N1268" s="6">
        <f>IF(AND(D1268&lt;=TOTAL_BEDS,J1268&lt;=TEMP_WORKER_MAX*TEMP_WORKER_HRS),1,0)</f>
        <v>1</v>
      </c>
      <c r="O1268" s="2">
        <f>L1268-M1268-K1268-FIXED_COSTS</f>
        <v>7724.4420092444052</v>
      </c>
      <c r="P1268" s="2">
        <f>IF(N1268=1,O1268,"")</f>
        <v>7724.4420092444052</v>
      </c>
    </row>
    <row r="1269">
      <c r="A1269" s="6">
        <v>1</v>
      </c>
      <c r="B1269" s="6">
        <v>19</v>
      </c>
      <c r="C1269" s="6">
        <v>25</v>
      </c>
      <c r="D1269" s="6">
        <f>A1269+B1269+C1269</f>
        <v>45</v>
      </c>
      <c r="E1269" s="5">
        <f>IF(A1269=0,0,A1269*LABOR_HRS_WK_TOM*SEASON_WEEKS*(1+DIM_PCT_TOM)^A1269)</f>
        <v>99.000000000000014</v>
      </c>
      <c r="F1269" s="5">
        <f>IF(B1269=0,0,B1269*LABOR_HRS_WK_CAR*SEASON_WEEKS*(1+DIM_PCT_CAR)^B1269)</f>
        <v>911.23060582002415</v>
      </c>
      <c r="G1269" s="5">
        <f>IF(C1269=0,0,C1269*LABOR_HRS_WK_MES*SEASON_WEEKS*(1+DIM_PCT_MES)^C1269)</f>
        <v>1534.7170558625955</v>
      </c>
      <c r="H1269" s="5">
        <f>E1269+F1269+G1269</f>
        <v>2544.9476616826196</v>
      </c>
      <c r="I1269" s="5">
        <f>MIN(H1269,FARMER_HRS)</f>
        <v>720</v>
      </c>
      <c r="J1269" s="5">
        <f>MAX(0,H1269-FARMER_HRS)</f>
        <v>1824.9476616826196</v>
      </c>
      <c r="K1269" s="2">
        <f>I1269*FARMER_RATE+J1269*TEMP_WORKER_RATE</f>
        <v>56683.119126434365</v>
      </c>
      <c r="L1269" s="2">
        <f>A1269*PRICE_TOM+B1269*PRICE_CAR+C1269*PRICE_MES</f>
        <v>116086</v>
      </c>
      <c r="M1269" s="2">
        <f>A1269*FERT_BED_TOM+B1269*FERT_BED_CAR+C1269*FERT_BED_MES</f>
        <v>31240</v>
      </c>
      <c r="N1269" s="6">
        <f>IF(AND(D1269&lt;=TOTAL_BEDS,J1269&lt;=TEMP_WORKER_MAX*TEMP_WORKER_HRS),1,0)</f>
        <v>1</v>
      </c>
      <c r="O1269" s="2">
        <f>L1269-M1269-K1269-FIXED_COSTS</f>
        <v>8162.8808735656348</v>
      </c>
      <c r="P1269" s="2">
        <f>IF(N1269=1,O1269,"")</f>
        <v>8162.8808735656348</v>
      </c>
    </row>
    <row r="1270">
      <c r="A1270" s="6">
        <v>1</v>
      </c>
      <c r="B1270" s="6">
        <v>19</v>
      </c>
      <c r="C1270" s="6">
        <v>26</v>
      </c>
      <c r="D1270" s="6">
        <f>A1270+B1270+C1270</f>
        <v>46</v>
      </c>
      <c r="E1270" s="5">
        <f>IF(A1270=0,0,A1270*LABOR_HRS_WK_TOM*SEASON_WEEKS*(1+DIM_PCT_TOM)^A1270)</f>
        <v>99.000000000000014</v>
      </c>
      <c r="F1270" s="5">
        <f>IF(B1270=0,0,B1270*LABOR_HRS_WK_CAR*SEASON_WEEKS*(1+DIM_PCT_CAR)^B1270)</f>
        <v>911.23060582002415</v>
      </c>
      <c r="G1270" s="5">
        <f>IF(C1270=0,0,C1270*LABOR_HRS_WK_MES*SEASON_WEEKS*(1+DIM_PCT_MES)^C1270)</f>
        <v>1616.0570598233128</v>
      </c>
      <c r="H1270" s="5">
        <f>E1270+F1270+G1270</f>
        <v>2626.2876656433368</v>
      </c>
      <c r="I1270" s="5">
        <f>MIN(H1270,FARMER_HRS)</f>
        <v>720</v>
      </c>
      <c r="J1270" s="5">
        <f>MAX(0,H1270-FARMER_HRS)</f>
        <v>1906.2876656433368</v>
      </c>
      <c r="K1270" s="2">
        <f>I1270*FARMER_RATE+J1270*TEMP_WORKER_RATE</f>
        <v>58095.271972974595</v>
      </c>
      <c r="L1270" s="2">
        <f>A1270*PRICE_TOM+B1270*PRICE_CAR+C1270*PRICE_MES</f>
        <v>118786</v>
      </c>
      <c r="M1270" s="2">
        <f>A1270*FERT_BED_TOM+B1270*FERT_BED_CAR+C1270*FERT_BED_MES</f>
        <v>32120</v>
      </c>
      <c r="N1270" s="6">
        <f>IF(AND(D1270&lt;=TOTAL_BEDS,J1270&lt;=TEMP_WORKER_MAX*TEMP_WORKER_HRS),1,0)</f>
        <v>1</v>
      </c>
      <c r="O1270" s="2">
        <f>L1270-M1270-K1270-FIXED_COSTS</f>
        <v>8570.728027025405</v>
      </c>
      <c r="P1270" s="2">
        <f>IF(N1270=1,O1270,"")</f>
        <v>8570.728027025405</v>
      </c>
    </row>
    <row r="1271">
      <c r="A1271" s="6">
        <v>1</v>
      </c>
      <c r="B1271" s="6">
        <v>19</v>
      </c>
      <c r="C1271" s="6">
        <v>27</v>
      </c>
      <c r="D1271" s="6">
        <f>A1271+B1271+C1271</f>
        <v>47</v>
      </c>
      <c r="E1271" s="5">
        <f>IF(A1271=0,0,A1271*LABOR_HRS_WK_TOM*SEASON_WEEKS*(1+DIM_PCT_TOM)^A1271)</f>
        <v>99.000000000000014</v>
      </c>
      <c r="F1271" s="5">
        <f>IF(B1271=0,0,B1271*LABOR_HRS_WK_CAR*SEASON_WEEKS*(1+DIM_PCT_CAR)^B1271)</f>
        <v>911.23060582002415</v>
      </c>
      <c r="G1271" s="5">
        <f>IF(C1271=0,0,C1271*LABOR_HRS_WK_MES*SEASON_WEEKS*(1+DIM_PCT_MES)^C1271)</f>
        <v>1699.19076434307</v>
      </c>
      <c r="H1271" s="5">
        <f>E1271+F1271+G1271</f>
        <v>2709.4213701630943</v>
      </c>
      <c r="I1271" s="5">
        <f>MIN(H1271,FARMER_HRS)</f>
        <v>720</v>
      </c>
      <c r="J1271" s="5">
        <f>MAX(0,H1271-FARMER_HRS)</f>
        <v>1989.4213701630943</v>
      </c>
      <c r="K1271" s="2">
        <f>I1271*FARMER_RATE+J1271*TEMP_WORKER_RATE</f>
        <v>59538.565454220385</v>
      </c>
      <c r="L1271" s="2">
        <f>A1271*PRICE_TOM+B1271*PRICE_CAR+C1271*PRICE_MES</f>
        <v>121486</v>
      </c>
      <c r="M1271" s="2">
        <f>A1271*FERT_BED_TOM+B1271*FERT_BED_CAR+C1271*FERT_BED_MES</f>
        <v>33000</v>
      </c>
      <c r="N1271" s="6">
        <f>IF(AND(D1271&lt;=TOTAL_BEDS,J1271&lt;=TEMP_WORKER_MAX*TEMP_WORKER_HRS),1,0)</f>
        <v>1</v>
      </c>
      <c r="O1271" s="2">
        <f>L1271-M1271-K1271-FIXED_COSTS</f>
        <v>8947.4345457796153</v>
      </c>
      <c r="P1271" s="2">
        <f>IF(N1271=1,O1271,"")</f>
        <v>8947.4345457796153</v>
      </c>
    </row>
    <row r="1272">
      <c r="A1272" s="6">
        <v>1</v>
      </c>
      <c r="B1272" s="6">
        <v>19</v>
      </c>
      <c r="C1272" s="6">
        <v>28</v>
      </c>
      <c r="D1272" s="6">
        <f>A1272+B1272+C1272</f>
        <v>48</v>
      </c>
      <c r="E1272" s="5">
        <f>IF(A1272=0,0,A1272*LABOR_HRS_WK_TOM*SEASON_WEEKS*(1+DIM_PCT_TOM)^A1272)</f>
        <v>99.000000000000014</v>
      </c>
      <c r="F1272" s="5">
        <f>IF(B1272=0,0,B1272*LABOR_HRS_WK_CAR*SEASON_WEEKS*(1+DIM_PCT_CAR)^B1272)</f>
        <v>911.23060582002415</v>
      </c>
      <c r="G1272" s="5">
        <f>IF(C1272=0,0,C1272*LABOR_HRS_WK_MES*SEASON_WEEKS*(1+DIM_PCT_MES)^C1272)</f>
        <v>1784.1503025602233</v>
      </c>
      <c r="H1272" s="5">
        <f>E1272+F1272+G1272</f>
        <v>2794.3809083802475</v>
      </c>
      <c r="I1272" s="5">
        <f>MIN(H1272,FARMER_HRS)</f>
        <v>720</v>
      </c>
      <c r="J1272" s="5">
        <f>MAX(0,H1272-FARMER_HRS)</f>
        <v>2074.3809083802475</v>
      </c>
      <c r="K1272" s="2">
        <f>I1272*FARMER_RATE+J1272*TEMP_WORKER_RATE</f>
        <v>61013.557437157076</v>
      </c>
      <c r="L1272" s="2">
        <f>A1272*PRICE_TOM+B1272*PRICE_CAR+C1272*PRICE_MES</f>
        <v>124186</v>
      </c>
      <c r="M1272" s="2">
        <f>A1272*FERT_BED_TOM+B1272*FERT_BED_CAR+C1272*FERT_BED_MES</f>
        <v>33880</v>
      </c>
      <c r="N1272" s="6">
        <f>IF(AND(D1272&lt;=TOTAL_BEDS,J1272&lt;=TEMP_WORKER_MAX*TEMP_WORKER_HRS),1,0)</f>
        <v>1</v>
      </c>
      <c r="O1272" s="2">
        <f>L1272-M1272-K1272-FIXED_COSTS</f>
        <v>9292.4425628429235</v>
      </c>
      <c r="P1272" s="2">
        <f>IF(N1272=1,O1272,"")</f>
        <v>9292.4425628429235</v>
      </c>
    </row>
    <row r="1273">
      <c r="A1273" s="6">
        <v>1</v>
      </c>
      <c r="B1273" s="6">
        <v>19</v>
      </c>
      <c r="C1273" s="6">
        <v>29</v>
      </c>
      <c r="D1273" s="6">
        <f>A1273+B1273+C1273</f>
        <v>49</v>
      </c>
      <c r="E1273" s="5">
        <f>IF(A1273=0,0,A1273*LABOR_HRS_WK_TOM*SEASON_WEEKS*(1+DIM_PCT_TOM)^A1273)</f>
        <v>99.000000000000014</v>
      </c>
      <c r="F1273" s="5">
        <f>IF(B1273=0,0,B1273*LABOR_HRS_WK_CAR*SEASON_WEEKS*(1+DIM_PCT_CAR)^B1273)</f>
        <v>911.23060582002415</v>
      </c>
      <c r="G1273" s="5">
        <f>IF(C1273=0,0,C1273*LABOR_HRS_WK_MES*SEASON_WEEKS*(1+DIM_PCT_MES)^C1273)</f>
        <v>1870.9683306758766</v>
      </c>
      <c r="H1273" s="5">
        <f>E1273+F1273+G1273</f>
        <v>2881.1989364959009</v>
      </c>
      <c r="I1273" s="5">
        <f>MIN(H1273,FARMER_HRS)</f>
        <v>720</v>
      </c>
      <c r="J1273" s="5">
        <f>MAX(0,H1273-FARMER_HRS)</f>
        <v>2161.1989364959009</v>
      </c>
      <c r="K1273" s="2">
        <f>I1273*FARMER_RATE+J1273*TEMP_WORKER_RATE</f>
        <v>62520.8148697205</v>
      </c>
      <c r="L1273" s="2">
        <f>A1273*PRICE_TOM+B1273*PRICE_CAR+C1273*PRICE_MES</f>
        <v>126886</v>
      </c>
      <c r="M1273" s="2">
        <f>A1273*FERT_BED_TOM+B1273*FERT_BED_CAR+C1273*FERT_BED_MES</f>
        <v>34760</v>
      </c>
      <c r="N1273" s="6">
        <f>IF(AND(D1273&lt;=TOTAL_BEDS,J1273&lt;=TEMP_WORKER_MAX*TEMP_WORKER_HRS),1,0)</f>
        <v>1</v>
      </c>
      <c r="O1273" s="2">
        <f>L1273-M1273-K1273-FIXED_COSTS</f>
        <v>9605.1851302794967</v>
      </c>
      <c r="P1273" s="2">
        <f>IF(N1273=1,O1273,"")</f>
        <v>9605.1851302794967</v>
      </c>
    </row>
    <row r="1274">
      <c r="A1274" s="6">
        <v>1</v>
      </c>
      <c r="B1274" s="6">
        <v>19</v>
      </c>
      <c r="C1274" s="6">
        <v>30</v>
      </c>
      <c r="D1274" s="6">
        <f>A1274+B1274+C1274</f>
        <v>50</v>
      </c>
      <c r="E1274" s="5">
        <f>IF(A1274=0,0,A1274*LABOR_HRS_WK_TOM*SEASON_WEEKS*(1+DIM_PCT_TOM)^A1274)</f>
        <v>99.000000000000014</v>
      </c>
      <c r="F1274" s="5">
        <f>IF(B1274=0,0,B1274*LABOR_HRS_WK_CAR*SEASON_WEEKS*(1+DIM_PCT_CAR)^B1274)</f>
        <v>911.23060582002415</v>
      </c>
      <c r="G1274" s="5">
        <f>IF(C1274=0,0,C1274*LABOR_HRS_WK_MES*SEASON_WEEKS*(1+DIM_PCT_MES)^C1274)</f>
        <v>1959.6780360096466</v>
      </c>
      <c r="H1274" s="5">
        <f>E1274+F1274+G1274</f>
        <v>2969.9086418296706</v>
      </c>
      <c r="I1274" s="5">
        <f>MIN(H1274,FARMER_HRS)</f>
        <v>720</v>
      </c>
      <c r="J1274" s="5">
        <f>MAX(0,H1274-FARMER_HRS)</f>
        <v>2249.9086418296706</v>
      </c>
      <c r="K1274" s="2">
        <f>I1274*FARMER_RATE+J1274*TEMP_WORKER_RATE</f>
        <v>64060.913920654006</v>
      </c>
      <c r="L1274" s="2">
        <f>A1274*PRICE_TOM+B1274*PRICE_CAR+C1274*PRICE_MES</f>
        <v>129586</v>
      </c>
      <c r="M1274" s="2">
        <f>A1274*FERT_BED_TOM+B1274*FERT_BED_CAR+C1274*FERT_BED_MES</f>
        <v>35640</v>
      </c>
      <c r="N1274" s="6">
        <f>IF(AND(D1274&lt;=TOTAL_BEDS,J1274&lt;=TEMP_WORKER_MAX*TEMP_WORKER_HRS),1,0)</f>
        <v>1</v>
      </c>
      <c r="O1274" s="2">
        <f>L1274-M1274-K1274-FIXED_COSTS</f>
        <v>9885.0860793459942</v>
      </c>
      <c r="P1274" s="2">
        <f>IF(N1274=1,O1274,"")</f>
        <v>9885.0860793459942</v>
      </c>
    </row>
    <row r="1275">
      <c r="A1275" s="6">
        <v>1</v>
      </c>
      <c r="B1275" s="6">
        <v>20</v>
      </c>
      <c r="C1275" s="6">
        <v>0</v>
      </c>
      <c r="D1275" s="6">
        <f>A1275+B1275+C1275</f>
        <v>21</v>
      </c>
      <c r="E1275" s="5">
        <f>IF(A1275=0,0,A1275*LABOR_HRS_WK_TOM*SEASON_WEEKS*(1+DIM_PCT_TOM)^A1275)</f>
        <v>99.000000000000014</v>
      </c>
      <c r="F1275" s="5">
        <f>IF(B1275=0,0,B1275*LABOR_HRS_WK_CAR*SEASON_WEEKS*(1+DIM_PCT_CAR)^B1275)</f>
        <v>983.16986417423652</v>
      </c>
      <c r="G1275" s="5">
        <f>IF(C1275=0,0,C1275*LABOR_HRS_WK_MES*SEASON_WEEKS*(1+DIM_PCT_MES)^C1275)</f>
        <v>0</v>
      </c>
      <c r="H1275" s="5">
        <f>E1275+F1275+G1275</f>
        <v>1082.1698641742366</v>
      </c>
      <c r="I1275" s="5">
        <f>MIN(H1275,FARMER_HRS)</f>
        <v>720</v>
      </c>
      <c r="J1275" s="5">
        <f>MAX(0,H1275-FARMER_HRS)</f>
        <v>362.16986417423664</v>
      </c>
      <c r="K1275" s="2">
        <f>I1275*FARMER_RATE+J1275*TEMP_WORKER_RATE</f>
        <v>31287.671253024942</v>
      </c>
      <c r="L1275" s="2">
        <f>A1275*PRICE_TOM+B1275*PRICE_CAR+C1275*PRICE_MES</f>
        <v>50680</v>
      </c>
      <c r="M1275" s="2">
        <f>A1275*FERT_BED_TOM+B1275*FERT_BED_CAR+C1275*FERT_BED_MES</f>
        <v>9680</v>
      </c>
      <c r="N1275" s="6">
        <f>IF(AND(D1275&lt;=TOTAL_BEDS,J1275&lt;=TEMP_WORKER_MAX*TEMP_WORKER_HRS),1,0)</f>
        <v>1</v>
      </c>
      <c r="O1275" s="2">
        <f>L1275-M1275-K1275-FIXED_COSTS</f>
        <v>-10287.671253024942</v>
      </c>
      <c r="P1275" s="2">
        <f>IF(N1275=1,O1275,"")</f>
        <v>-10287.671253024942</v>
      </c>
    </row>
    <row r="1276">
      <c r="A1276" s="6">
        <v>1</v>
      </c>
      <c r="B1276" s="6">
        <v>20</v>
      </c>
      <c r="C1276" s="6">
        <v>1</v>
      </c>
      <c r="D1276" s="6">
        <f>A1276+B1276+C1276</f>
        <v>22</v>
      </c>
      <c r="E1276" s="5">
        <f>IF(A1276=0,0,A1276*LABOR_HRS_WK_TOM*SEASON_WEEKS*(1+DIM_PCT_TOM)^A1276)</f>
        <v>99.000000000000014</v>
      </c>
      <c r="F1276" s="5">
        <f>IF(B1276=0,0,B1276*LABOR_HRS_WK_CAR*SEASON_WEEKS*(1+DIM_PCT_CAR)^B1276)</f>
        <v>983.16986417423652</v>
      </c>
      <c r="G1276" s="5">
        <f>IF(C1276=0,0,C1276*LABOR_HRS_WK_MES*SEASON_WEEKS*(1+DIM_PCT_MES)^C1276)</f>
        <v>45.5625</v>
      </c>
      <c r="H1276" s="5">
        <f>E1276+F1276+G1276</f>
        <v>1127.7323641742366</v>
      </c>
      <c r="I1276" s="5">
        <f>MIN(H1276,FARMER_HRS)</f>
        <v>720</v>
      </c>
      <c r="J1276" s="5">
        <f>MAX(0,H1276-FARMER_HRS)</f>
        <v>407.73236417423664</v>
      </c>
      <c r="K1276" s="2">
        <f>I1276*FARMER_RATE+J1276*TEMP_WORKER_RATE</f>
        <v>32078.686878024942</v>
      </c>
      <c r="L1276" s="2">
        <f>A1276*PRICE_TOM+B1276*PRICE_CAR+C1276*PRICE_MES</f>
        <v>53380</v>
      </c>
      <c r="M1276" s="2">
        <f>A1276*FERT_BED_TOM+B1276*FERT_BED_CAR+C1276*FERT_BED_MES</f>
        <v>10560</v>
      </c>
      <c r="N1276" s="6">
        <f>IF(AND(D1276&lt;=TOTAL_BEDS,J1276&lt;=TEMP_WORKER_MAX*TEMP_WORKER_HRS),1,0)</f>
        <v>1</v>
      </c>
      <c r="O1276" s="2">
        <f>L1276-M1276-K1276-FIXED_COSTS</f>
        <v>-9258.6868780249424</v>
      </c>
      <c r="P1276" s="2">
        <f>IF(N1276=1,O1276,"")</f>
        <v>-9258.6868780249424</v>
      </c>
    </row>
    <row r="1277">
      <c r="A1277" s="6">
        <v>1</v>
      </c>
      <c r="B1277" s="6">
        <v>20</v>
      </c>
      <c r="C1277" s="6">
        <v>2</v>
      </c>
      <c r="D1277" s="6">
        <f>A1277+B1277+C1277</f>
        <v>23</v>
      </c>
      <c r="E1277" s="5">
        <f>IF(A1277=0,0,A1277*LABOR_HRS_WK_TOM*SEASON_WEEKS*(1+DIM_PCT_TOM)^A1277)</f>
        <v>99.000000000000014</v>
      </c>
      <c r="F1277" s="5">
        <f>IF(B1277=0,0,B1277*LABOR_HRS_WK_CAR*SEASON_WEEKS*(1+DIM_PCT_CAR)^B1277)</f>
        <v>983.16986417423652</v>
      </c>
      <c r="G1277" s="5">
        <f>IF(C1277=0,0,C1277*LABOR_HRS_WK_MES*SEASON_WEEKS*(1+DIM_PCT_MES)^C1277)</f>
        <v>92.2640625</v>
      </c>
      <c r="H1277" s="5">
        <f>E1277+F1277+G1277</f>
        <v>1174.4339266742365</v>
      </c>
      <c r="I1277" s="5">
        <f>MIN(H1277,FARMER_HRS)</f>
        <v>720</v>
      </c>
      <c r="J1277" s="5">
        <f>MAX(0,H1277-FARMER_HRS)</f>
        <v>454.43392667423655</v>
      </c>
      <c r="K1277" s="2">
        <f>I1277*FARMER_RATE+J1277*TEMP_WORKER_RATE</f>
        <v>32889.477893649942</v>
      </c>
      <c r="L1277" s="2">
        <f>A1277*PRICE_TOM+B1277*PRICE_CAR+C1277*PRICE_MES</f>
        <v>56080</v>
      </c>
      <c r="M1277" s="2">
        <f>A1277*FERT_BED_TOM+B1277*FERT_BED_CAR+C1277*FERT_BED_MES</f>
        <v>11440</v>
      </c>
      <c r="N1277" s="6">
        <f>IF(AND(D1277&lt;=TOTAL_BEDS,J1277&lt;=TEMP_WORKER_MAX*TEMP_WORKER_HRS),1,0)</f>
        <v>1</v>
      </c>
      <c r="O1277" s="2">
        <f>L1277-M1277-K1277-FIXED_COSTS</f>
        <v>-8249.4778936499424</v>
      </c>
      <c r="P1277" s="2">
        <f>IF(N1277=1,O1277,"")</f>
        <v>-8249.4778936499424</v>
      </c>
    </row>
    <row r="1278">
      <c r="A1278" s="6">
        <v>1</v>
      </c>
      <c r="B1278" s="6">
        <v>20</v>
      </c>
      <c r="C1278" s="6">
        <v>3</v>
      </c>
      <c r="D1278" s="6">
        <f>A1278+B1278+C1278</f>
        <v>24</v>
      </c>
      <c r="E1278" s="5">
        <f>IF(A1278=0,0,A1278*LABOR_HRS_WK_TOM*SEASON_WEEKS*(1+DIM_PCT_TOM)^A1278)</f>
        <v>99.000000000000014</v>
      </c>
      <c r="F1278" s="5">
        <f>IF(B1278=0,0,B1278*LABOR_HRS_WK_CAR*SEASON_WEEKS*(1+DIM_PCT_CAR)^B1278)</f>
        <v>983.16986417423652</v>
      </c>
      <c r="G1278" s="5">
        <f>IF(C1278=0,0,C1278*LABOR_HRS_WK_MES*SEASON_WEEKS*(1+DIM_PCT_MES)^C1278)</f>
        <v>140.12604492187498</v>
      </c>
      <c r="H1278" s="5">
        <f>E1278+F1278+G1278</f>
        <v>1222.2959090961117</v>
      </c>
      <c r="I1278" s="5">
        <f>MIN(H1278,FARMER_HRS)</f>
        <v>720</v>
      </c>
      <c r="J1278" s="5">
        <f>MAX(0,H1278-FARMER_HRS)</f>
        <v>502.2959090961117</v>
      </c>
      <c r="K1278" s="2">
        <f>I1278*FARMER_RATE+J1278*TEMP_WORKER_RATE</f>
        <v>33720.415088474161</v>
      </c>
      <c r="L1278" s="2">
        <f>A1278*PRICE_TOM+B1278*PRICE_CAR+C1278*PRICE_MES</f>
        <v>58780</v>
      </c>
      <c r="M1278" s="2">
        <f>A1278*FERT_BED_TOM+B1278*FERT_BED_CAR+C1278*FERT_BED_MES</f>
        <v>12320</v>
      </c>
      <c r="N1278" s="6">
        <f>IF(AND(D1278&lt;=TOTAL_BEDS,J1278&lt;=TEMP_WORKER_MAX*TEMP_WORKER_HRS),1,0)</f>
        <v>1</v>
      </c>
      <c r="O1278" s="2">
        <f>L1278-M1278-K1278-FIXED_COSTS</f>
        <v>-7260.4150884741612</v>
      </c>
      <c r="P1278" s="2">
        <f>IF(N1278=1,O1278,"")</f>
        <v>-7260.4150884741612</v>
      </c>
    </row>
    <row r="1279">
      <c r="A1279" s="6">
        <v>1</v>
      </c>
      <c r="B1279" s="6">
        <v>20</v>
      </c>
      <c r="C1279" s="6">
        <v>4</v>
      </c>
      <c r="D1279" s="6">
        <f>A1279+B1279+C1279</f>
        <v>25</v>
      </c>
      <c r="E1279" s="5">
        <f>IF(A1279=0,0,A1279*LABOR_HRS_WK_TOM*SEASON_WEEKS*(1+DIM_PCT_TOM)^A1279)</f>
        <v>99.000000000000014</v>
      </c>
      <c r="F1279" s="5">
        <f>IF(B1279=0,0,B1279*LABOR_HRS_WK_CAR*SEASON_WEEKS*(1+DIM_PCT_CAR)^B1279)</f>
        <v>983.16986417423652</v>
      </c>
      <c r="G1279" s="5">
        <f>IF(C1279=0,0,C1279*LABOR_HRS_WK_MES*SEASON_WEEKS*(1+DIM_PCT_MES)^C1279)</f>
        <v>189.17016064453119</v>
      </c>
      <c r="H1279" s="5">
        <f>E1279+F1279+G1279</f>
        <v>1271.3400248187679</v>
      </c>
      <c r="I1279" s="5">
        <f>MIN(H1279,FARMER_HRS)</f>
        <v>720</v>
      </c>
      <c r="J1279" s="5">
        <f>MAX(0,H1279-FARMER_HRS)</f>
        <v>551.34002481876792</v>
      </c>
      <c r="K1279" s="2">
        <f>I1279*FARMER_RATE+J1279*TEMP_WORKER_RATE</f>
        <v>34571.875430881388</v>
      </c>
      <c r="L1279" s="2">
        <f>A1279*PRICE_TOM+B1279*PRICE_CAR+C1279*PRICE_MES</f>
        <v>61480</v>
      </c>
      <c r="M1279" s="2">
        <f>A1279*FERT_BED_TOM+B1279*FERT_BED_CAR+C1279*FERT_BED_MES</f>
        <v>13200</v>
      </c>
      <c r="N1279" s="6">
        <f>IF(AND(D1279&lt;=TOTAL_BEDS,J1279&lt;=TEMP_WORKER_MAX*TEMP_WORKER_HRS),1,0)</f>
        <v>1</v>
      </c>
      <c r="O1279" s="2">
        <f>L1279-M1279-K1279-FIXED_COSTS</f>
        <v>-6291.8754308813877</v>
      </c>
      <c r="P1279" s="2">
        <f>IF(N1279=1,O1279,"")</f>
        <v>-6291.8754308813877</v>
      </c>
    </row>
    <row r="1280">
      <c r="A1280" s="6">
        <v>1</v>
      </c>
      <c r="B1280" s="6">
        <v>20</v>
      </c>
      <c r="C1280" s="6">
        <v>5</v>
      </c>
      <c r="D1280" s="6">
        <f>A1280+B1280+C1280</f>
        <v>26</v>
      </c>
      <c r="E1280" s="5">
        <f>IF(A1280=0,0,A1280*LABOR_HRS_WK_TOM*SEASON_WEEKS*(1+DIM_PCT_TOM)^A1280)</f>
        <v>99.000000000000014</v>
      </c>
      <c r="F1280" s="5">
        <f>IF(B1280=0,0,B1280*LABOR_HRS_WK_CAR*SEASON_WEEKS*(1+DIM_PCT_CAR)^B1280)</f>
        <v>983.16986417423652</v>
      </c>
      <c r="G1280" s="5">
        <f>IF(C1280=0,0,C1280*LABOR_HRS_WK_MES*SEASON_WEEKS*(1+DIM_PCT_MES)^C1280)</f>
        <v>239.41848456573481</v>
      </c>
      <c r="H1280" s="5">
        <f>E1280+F1280+G1280</f>
        <v>1321.5883487399715</v>
      </c>
      <c r="I1280" s="5">
        <f>MIN(H1280,FARMER_HRS)</f>
        <v>720</v>
      </c>
      <c r="J1280" s="5">
        <f>MAX(0,H1280-FARMER_HRS)</f>
        <v>601.58834873997148</v>
      </c>
      <c r="K1280" s="2">
        <f>I1280*FARMER_RATE+J1280*TEMP_WORKER_RATE</f>
        <v>35444.242165624506</v>
      </c>
      <c r="L1280" s="2">
        <f>A1280*PRICE_TOM+B1280*PRICE_CAR+C1280*PRICE_MES</f>
        <v>64180</v>
      </c>
      <c r="M1280" s="2">
        <f>A1280*FERT_BED_TOM+B1280*FERT_BED_CAR+C1280*FERT_BED_MES</f>
        <v>14080</v>
      </c>
      <c r="N1280" s="6">
        <f>IF(AND(D1280&lt;=TOTAL_BEDS,J1280&lt;=TEMP_WORKER_MAX*TEMP_WORKER_HRS),1,0)</f>
        <v>1</v>
      </c>
      <c r="O1280" s="2">
        <f>L1280-M1280-K1280-FIXED_COSTS</f>
        <v>-5344.242165624506</v>
      </c>
      <c r="P1280" s="2">
        <f>IF(N1280=1,O1280,"")</f>
        <v>-5344.242165624506</v>
      </c>
    </row>
    <row r="1281">
      <c r="A1281" s="6">
        <v>1</v>
      </c>
      <c r="B1281" s="6">
        <v>20</v>
      </c>
      <c r="C1281" s="6">
        <v>6</v>
      </c>
      <c r="D1281" s="6">
        <f>A1281+B1281+C1281</f>
        <v>27</v>
      </c>
      <c r="E1281" s="5">
        <f>IF(A1281=0,0,A1281*LABOR_HRS_WK_TOM*SEASON_WEEKS*(1+DIM_PCT_TOM)^A1281)</f>
        <v>99.000000000000014</v>
      </c>
      <c r="F1281" s="5">
        <f>IF(B1281=0,0,B1281*LABOR_HRS_WK_CAR*SEASON_WEEKS*(1+DIM_PCT_CAR)^B1281)</f>
        <v>983.16986417423652</v>
      </c>
      <c r="G1281" s="5">
        <f>IF(C1281=0,0,C1281*LABOR_HRS_WK_MES*SEASON_WEEKS*(1+DIM_PCT_MES)^C1281)</f>
        <v>290.89345874736773</v>
      </c>
      <c r="H1281" s="5">
        <f>E1281+F1281+G1281</f>
        <v>1373.0633229216044</v>
      </c>
      <c r="I1281" s="5">
        <f>MIN(H1281,FARMER_HRS)</f>
        <v>720</v>
      </c>
      <c r="J1281" s="5">
        <f>MAX(0,H1281-FARMER_HRS)</f>
        <v>653.06332292160437</v>
      </c>
      <c r="K1281" s="2">
        <f>I1281*FARMER_RATE+J1281*TEMP_WORKER_RATE</f>
        <v>36337.904911833408</v>
      </c>
      <c r="L1281" s="2">
        <f>A1281*PRICE_TOM+B1281*PRICE_CAR+C1281*PRICE_MES</f>
        <v>66880</v>
      </c>
      <c r="M1281" s="2">
        <f>A1281*FERT_BED_TOM+B1281*FERT_BED_CAR+C1281*FERT_BED_MES</f>
        <v>14960</v>
      </c>
      <c r="N1281" s="6">
        <f>IF(AND(D1281&lt;=TOTAL_BEDS,J1281&lt;=TEMP_WORKER_MAX*TEMP_WORKER_HRS),1,0)</f>
        <v>1</v>
      </c>
      <c r="O1281" s="2">
        <f>L1281-M1281-K1281-FIXED_COSTS</f>
        <v>-4417.9049118334078</v>
      </c>
      <c r="P1281" s="2">
        <f>IF(N1281=1,O1281,"")</f>
        <v>-4417.9049118334078</v>
      </c>
    </row>
    <row r="1282">
      <c r="A1282" s="6">
        <v>1</v>
      </c>
      <c r="B1282" s="6">
        <v>20</v>
      </c>
      <c r="C1282" s="6">
        <v>7</v>
      </c>
      <c r="D1282" s="6">
        <f>A1282+B1282+C1282</f>
        <v>28</v>
      </c>
      <c r="E1282" s="5">
        <f>IF(A1282=0,0,A1282*LABOR_HRS_WK_TOM*SEASON_WEEKS*(1+DIM_PCT_TOM)^A1282)</f>
        <v>99.000000000000014</v>
      </c>
      <c r="F1282" s="5">
        <f>IF(B1282=0,0,B1282*LABOR_HRS_WK_CAR*SEASON_WEEKS*(1+DIM_PCT_CAR)^B1282)</f>
        <v>983.16986417423652</v>
      </c>
      <c r="G1282" s="5">
        <f>IF(C1282=0,0,C1282*LABOR_HRS_WK_MES*SEASON_WEEKS*(1+DIM_PCT_MES)^C1282)</f>
        <v>343.61789814532818</v>
      </c>
      <c r="H1282" s="5">
        <f>E1282+F1282+G1282</f>
        <v>1425.7877623195648</v>
      </c>
      <c r="I1282" s="5">
        <f>MIN(H1282,FARMER_HRS)</f>
        <v>720</v>
      </c>
      <c r="J1282" s="5">
        <f>MAX(0,H1282-FARMER_HRS)</f>
        <v>705.78776231956476</v>
      </c>
      <c r="K1282" s="2">
        <f>I1282*FARMER_RATE+J1282*TEMP_WORKER_RATE</f>
        <v>37253.259762492446</v>
      </c>
      <c r="L1282" s="2">
        <f>A1282*PRICE_TOM+B1282*PRICE_CAR+C1282*PRICE_MES</f>
        <v>69580</v>
      </c>
      <c r="M1282" s="2">
        <f>A1282*FERT_BED_TOM+B1282*FERT_BED_CAR+C1282*FERT_BED_MES</f>
        <v>15840</v>
      </c>
      <c r="N1282" s="6">
        <f>IF(AND(D1282&lt;=TOTAL_BEDS,J1282&lt;=TEMP_WORKER_MAX*TEMP_WORKER_HRS),1,0)</f>
        <v>1</v>
      </c>
      <c r="O1282" s="2">
        <f>L1282-M1282-K1282-FIXED_COSTS</f>
        <v>-3513.2597624924456</v>
      </c>
      <c r="P1282" s="2">
        <f>IF(N1282=1,O1282,"")</f>
        <v>-3513.2597624924456</v>
      </c>
    </row>
    <row r="1283">
      <c r="A1283" s="6">
        <v>1</v>
      </c>
      <c r="B1283" s="6">
        <v>20</v>
      </c>
      <c r="C1283" s="6">
        <v>8</v>
      </c>
      <c r="D1283" s="6">
        <f>A1283+B1283+C1283</f>
        <v>29</v>
      </c>
      <c r="E1283" s="5">
        <f>IF(A1283=0,0,A1283*LABOR_HRS_WK_TOM*SEASON_WEEKS*(1+DIM_PCT_TOM)^A1283)</f>
        <v>99.000000000000014</v>
      </c>
      <c r="F1283" s="5">
        <f>IF(B1283=0,0,B1283*LABOR_HRS_WK_CAR*SEASON_WEEKS*(1+DIM_PCT_CAR)^B1283)</f>
        <v>983.16986417423652</v>
      </c>
      <c r="G1283" s="5">
        <f>IF(C1283=0,0,C1283*LABOR_HRS_WK_MES*SEASON_WEEKS*(1+DIM_PCT_MES)^C1283)</f>
        <v>397.61499642530833</v>
      </c>
      <c r="H1283" s="5">
        <f>E1283+F1283+G1283</f>
        <v>1479.784860599545</v>
      </c>
      <c r="I1283" s="5">
        <f>MIN(H1283,FARMER_HRS)</f>
        <v>720</v>
      </c>
      <c r="J1283" s="5">
        <f>MAX(0,H1283-FARMER_HRS)</f>
        <v>759.784860599545</v>
      </c>
      <c r="K1283" s="2">
        <f>I1283*FARMER_RATE+J1283*TEMP_WORKER_RATE</f>
        <v>38190.709385408765</v>
      </c>
      <c r="L1283" s="2">
        <f>A1283*PRICE_TOM+B1283*PRICE_CAR+C1283*PRICE_MES</f>
        <v>72280</v>
      </c>
      <c r="M1283" s="2">
        <f>A1283*FERT_BED_TOM+B1283*FERT_BED_CAR+C1283*FERT_BED_MES</f>
        <v>16720</v>
      </c>
      <c r="N1283" s="6">
        <f>IF(AND(D1283&lt;=TOTAL_BEDS,J1283&lt;=TEMP_WORKER_MAX*TEMP_WORKER_HRS),1,0)</f>
        <v>1</v>
      </c>
      <c r="O1283" s="2">
        <f>L1283-M1283-K1283-FIXED_COSTS</f>
        <v>-2630.7093854087652</v>
      </c>
      <c r="P1283" s="2">
        <f>IF(N1283=1,O1283,"")</f>
        <v>-2630.7093854087652</v>
      </c>
    </row>
    <row r="1284">
      <c r="A1284" s="6">
        <v>1</v>
      </c>
      <c r="B1284" s="6">
        <v>20</v>
      </c>
      <c r="C1284" s="6">
        <v>9</v>
      </c>
      <c r="D1284" s="6">
        <f>A1284+B1284+C1284</f>
        <v>30</v>
      </c>
      <c r="E1284" s="5">
        <f>IF(A1284=0,0,A1284*LABOR_HRS_WK_TOM*SEASON_WEEKS*(1+DIM_PCT_TOM)^A1284)</f>
        <v>99.000000000000014</v>
      </c>
      <c r="F1284" s="5">
        <f>IF(B1284=0,0,B1284*LABOR_HRS_WK_CAR*SEASON_WEEKS*(1+DIM_PCT_CAR)^B1284)</f>
        <v>983.16986417423652</v>
      </c>
      <c r="G1284" s="5">
        <f>IF(C1284=0,0,C1284*LABOR_HRS_WK_MES*SEASON_WEEKS*(1+DIM_PCT_MES)^C1284)</f>
        <v>452.90833186570273</v>
      </c>
      <c r="H1284" s="5">
        <f>E1284+F1284+G1284</f>
        <v>1535.0781960399395</v>
      </c>
      <c r="I1284" s="5">
        <f>MIN(H1284,FARMER_HRS)</f>
        <v>720</v>
      </c>
      <c r="J1284" s="5">
        <f>MAX(0,H1284-FARMER_HRS)</f>
        <v>815.07819603993948</v>
      </c>
      <c r="K1284" s="2">
        <f>I1284*FARMER_RATE+J1284*TEMP_WORKER_RATE</f>
        <v>39150.663125693391</v>
      </c>
      <c r="L1284" s="2">
        <f>A1284*PRICE_TOM+B1284*PRICE_CAR+C1284*PRICE_MES</f>
        <v>74980</v>
      </c>
      <c r="M1284" s="2">
        <f>A1284*FERT_BED_TOM+B1284*FERT_BED_CAR+C1284*FERT_BED_MES</f>
        <v>17600</v>
      </c>
      <c r="N1284" s="6">
        <f>IF(AND(D1284&lt;=TOTAL_BEDS,J1284&lt;=TEMP_WORKER_MAX*TEMP_WORKER_HRS),1,0)</f>
        <v>1</v>
      </c>
      <c r="O1284" s="2">
        <f>L1284-M1284-K1284-FIXED_COSTS</f>
        <v>-1770.6631256933906</v>
      </c>
      <c r="P1284" s="2">
        <f>IF(N1284=1,O1284,"")</f>
        <v>-1770.6631256933906</v>
      </c>
    </row>
    <row r="1285">
      <c r="A1285" s="6">
        <v>1</v>
      </c>
      <c r="B1285" s="6">
        <v>20</v>
      </c>
      <c r="C1285" s="6">
        <v>10</v>
      </c>
      <c r="D1285" s="6">
        <f>A1285+B1285+C1285</f>
        <v>31</v>
      </c>
      <c r="E1285" s="5">
        <f>IF(A1285=0,0,A1285*LABOR_HRS_WK_TOM*SEASON_WEEKS*(1+DIM_PCT_TOM)^A1285)</f>
        <v>99.000000000000014</v>
      </c>
      <c r="F1285" s="5">
        <f>IF(B1285=0,0,B1285*LABOR_HRS_WK_CAR*SEASON_WEEKS*(1+DIM_PCT_CAR)^B1285)</f>
        <v>983.16986417423652</v>
      </c>
      <c r="G1285" s="5">
        <f>IF(C1285=0,0,C1285*LABOR_HRS_WK_MES*SEASON_WEEKS*(1+DIM_PCT_MES)^C1285)</f>
        <v>509.52187334891551</v>
      </c>
      <c r="H1285" s="5">
        <f>E1285+F1285+G1285</f>
        <v>1591.6917375231521</v>
      </c>
      <c r="I1285" s="5">
        <f>MIN(H1285,FARMER_HRS)</f>
        <v>720</v>
      </c>
      <c r="J1285" s="5">
        <f>MAX(0,H1285-FARMER_HRS)</f>
        <v>871.69173752315214</v>
      </c>
      <c r="K1285" s="2">
        <f>I1285*FARMER_RATE+J1285*TEMP_WORKER_RATE</f>
        <v>40133.537109776946</v>
      </c>
      <c r="L1285" s="2">
        <f>A1285*PRICE_TOM+B1285*PRICE_CAR+C1285*PRICE_MES</f>
        <v>77680</v>
      </c>
      <c r="M1285" s="2">
        <f>A1285*FERT_BED_TOM+B1285*FERT_BED_CAR+C1285*FERT_BED_MES</f>
        <v>18480</v>
      </c>
      <c r="N1285" s="6">
        <f>IF(AND(D1285&lt;=TOTAL_BEDS,J1285&lt;=TEMP_WORKER_MAX*TEMP_WORKER_HRS),1,0)</f>
        <v>1</v>
      </c>
      <c r="O1285" s="2">
        <f>L1285-M1285-K1285-FIXED_COSTS</f>
        <v>-933.53710977694573</v>
      </c>
      <c r="P1285" s="2">
        <f>IF(N1285=1,O1285,"")</f>
        <v>-933.53710977694573</v>
      </c>
    </row>
    <row r="1286">
      <c r="A1286" s="6">
        <v>1</v>
      </c>
      <c r="B1286" s="6">
        <v>20</v>
      </c>
      <c r="C1286" s="6">
        <v>11</v>
      </c>
      <c r="D1286" s="6">
        <f>A1286+B1286+C1286</f>
        <v>32</v>
      </c>
      <c r="E1286" s="5">
        <f>IF(A1286=0,0,A1286*LABOR_HRS_WK_TOM*SEASON_WEEKS*(1+DIM_PCT_TOM)^A1286)</f>
        <v>99.000000000000014</v>
      </c>
      <c r="F1286" s="5">
        <f>IF(B1286=0,0,B1286*LABOR_HRS_WK_CAR*SEASON_WEEKS*(1+DIM_PCT_CAR)^B1286)</f>
        <v>983.16986417423652</v>
      </c>
      <c r="G1286" s="5">
        <f>IF(C1286=0,0,C1286*LABOR_HRS_WK_MES*SEASON_WEEKS*(1+DIM_PCT_MES)^C1286)</f>
        <v>567.47998644235463</v>
      </c>
      <c r="H1286" s="5">
        <f>E1286+F1286+G1286</f>
        <v>1649.6498506165913</v>
      </c>
      <c r="I1286" s="5">
        <f>MIN(H1286,FARMER_HRS)</f>
        <v>720</v>
      </c>
      <c r="J1286" s="5">
        <f>MAX(0,H1286-FARMER_HRS)</f>
        <v>929.64985061659127</v>
      </c>
      <c r="K1286" s="2">
        <f>I1286*FARMER_RATE+J1286*TEMP_WORKER_RATE</f>
        <v>41139.75435098249</v>
      </c>
      <c r="L1286" s="2">
        <f>A1286*PRICE_TOM+B1286*PRICE_CAR+C1286*PRICE_MES</f>
        <v>80380</v>
      </c>
      <c r="M1286" s="2">
        <f>A1286*FERT_BED_TOM+B1286*FERT_BED_CAR+C1286*FERT_BED_MES</f>
        <v>19360</v>
      </c>
      <c r="N1286" s="6">
        <f>IF(AND(D1286&lt;=TOTAL_BEDS,J1286&lt;=TEMP_WORKER_MAX*TEMP_WORKER_HRS),1,0)</f>
        <v>1</v>
      </c>
      <c r="O1286" s="2">
        <f>L1286-M1286-K1286-FIXED_COSTS</f>
        <v>-119.75435098249</v>
      </c>
      <c r="P1286" s="2">
        <f>IF(N1286=1,O1286,"")</f>
        <v>-119.75435098249</v>
      </c>
    </row>
    <row r="1287">
      <c r="A1287" s="6">
        <v>1</v>
      </c>
      <c r="B1287" s="6">
        <v>20</v>
      </c>
      <c r="C1287" s="6">
        <v>12</v>
      </c>
      <c r="D1287" s="6">
        <f>A1287+B1287+C1287</f>
        <v>33</v>
      </c>
      <c r="E1287" s="5">
        <f>IF(A1287=0,0,A1287*LABOR_HRS_WK_TOM*SEASON_WEEKS*(1+DIM_PCT_TOM)^A1287)</f>
        <v>99.000000000000014</v>
      </c>
      <c r="F1287" s="5">
        <f>IF(B1287=0,0,B1287*LABOR_HRS_WK_CAR*SEASON_WEEKS*(1+DIM_PCT_CAR)^B1287)</f>
        <v>983.16986417423652</v>
      </c>
      <c r="G1287" s="5">
        <f>IF(C1287=0,0,C1287*LABOR_HRS_WK_MES*SEASON_WEEKS*(1+DIM_PCT_MES)^C1287)</f>
        <v>626.807439570419</v>
      </c>
      <c r="H1287" s="5">
        <f>E1287+F1287+G1287</f>
        <v>1708.9773037446557</v>
      </c>
      <c r="I1287" s="5">
        <f>MIN(H1287,FARMER_HRS)</f>
        <v>720</v>
      </c>
      <c r="J1287" s="5">
        <f>MAX(0,H1287-FARMER_HRS)</f>
        <v>988.97730374465573</v>
      </c>
      <c r="K1287" s="2">
        <f>I1287*FARMER_RATE+J1287*TEMP_WORKER_RATE</f>
        <v>42169.744856678051</v>
      </c>
      <c r="L1287" s="2">
        <f>A1287*PRICE_TOM+B1287*PRICE_CAR+C1287*PRICE_MES</f>
        <v>83080</v>
      </c>
      <c r="M1287" s="2">
        <f>A1287*FERT_BED_TOM+B1287*FERT_BED_CAR+C1287*FERT_BED_MES</f>
        <v>20240</v>
      </c>
      <c r="N1287" s="6">
        <f>IF(AND(D1287&lt;=TOTAL_BEDS,J1287&lt;=TEMP_WORKER_MAX*TEMP_WORKER_HRS),1,0)</f>
        <v>1</v>
      </c>
      <c r="O1287" s="2">
        <f>L1287-M1287-K1287-FIXED_COSTS</f>
        <v>670.25514332194871</v>
      </c>
      <c r="P1287" s="2">
        <f>IF(N1287=1,O1287,"")</f>
        <v>670.25514332194871</v>
      </c>
    </row>
    <row r="1288">
      <c r="A1288" s="6">
        <v>1</v>
      </c>
      <c r="B1288" s="6">
        <v>20</v>
      </c>
      <c r="C1288" s="6">
        <v>13</v>
      </c>
      <c r="D1288" s="6">
        <f>A1288+B1288+C1288</f>
        <v>34</v>
      </c>
      <c r="E1288" s="5">
        <f>IF(A1288=0,0,A1288*LABOR_HRS_WK_TOM*SEASON_WEEKS*(1+DIM_PCT_TOM)^A1288)</f>
        <v>99.000000000000014</v>
      </c>
      <c r="F1288" s="5">
        <f>IF(B1288=0,0,B1288*LABOR_HRS_WK_CAR*SEASON_WEEKS*(1+DIM_PCT_CAR)^B1288)</f>
        <v>983.16986417423652</v>
      </c>
      <c r="G1288" s="5">
        <f>IF(C1288=0,0,C1288*LABOR_HRS_WK_MES*SEASON_WEEKS*(1+DIM_PCT_MES)^C1288)</f>
        <v>687.52941027880331</v>
      </c>
      <c r="H1288" s="5">
        <f>E1288+F1288+G1288</f>
        <v>1769.6992744530398</v>
      </c>
      <c r="I1288" s="5">
        <f>MIN(H1288,FARMER_HRS)</f>
        <v>720</v>
      </c>
      <c r="J1288" s="5">
        <f>MAX(0,H1288-FARMER_HRS)</f>
        <v>1049.6992744530398</v>
      </c>
      <c r="K1288" s="2">
        <f>I1288*FARMER_RATE+J1288*TEMP_WORKER_RATE</f>
        <v>43223.945737031943</v>
      </c>
      <c r="L1288" s="2">
        <f>A1288*PRICE_TOM+B1288*PRICE_CAR+C1288*PRICE_MES</f>
        <v>85780</v>
      </c>
      <c r="M1288" s="2">
        <f>A1288*FERT_BED_TOM+B1288*FERT_BED_CAR+C1288*FERT_BED_MES</f>
        <v>21120</v>
      </c>
      <c r="N1288" s="6">
        <f>IF(AND(D1288&lt;=TOTAL_BEDS,J1288&lt;=TEMP_WORKER_MAX*TEMP_WORKER_HRS),1,0)</f>
        <v>1</v>
      </c>
      <c r="O1288" s="2">
        <f>L1288-M1288-K1288-FIXED_COSTS</f>
        <v>1436.0542629680567</v>
      </c>
      <c r="P1288" s="2">
        <f>IF(N1288=1,O1288,"")</f>
        <v>1436.0542629680567</v>
      </c>
    </row>
    <row r="1289">
      <c r="A1289" s="6">
        <v>1</v>
      </c>
      <c r="B1289" s="6">
        <v>20</v>
      </c>
      <c r="C1289" s="6">
        <v>14</v>
      </c>
      <c r="D1289" s="6">
        <f>A1289+B1289+C1289</f>
        <v>35</v>
      </c>
      <c r="E1289" s="5">
        <f>IF(A1289=0,0,A1289*LABOR_HRS_WK_TOM*SEASON_WEEKS*(1+DIM_PCT_TOM)^A1289)</f>
        <v>99.000000000000014</v>
      </c>
      <c r="F1289" s="5">
        <f>IF(B1289=0,0,B1289*LABOR_HRS_WK_CAR*SEASON_WEEKS*(1+DIM_PCT_CAR)^B1289)</f>
        <v>983.16986417423652</v>
      </c>
      <c r="G1289" s="5">
        <f>IF(C1289=0,0,C1289*LABOR_HRS_WK_MES*SEASON_WEEKS*(1+DIM_PCT_MES)^C1289)</f>
        <v>749.67149159246435</v>
      </c>
      <c r="H1289" s="5">
        <f>E1289+F1289+G1289</f>
        <v>1831.8413557667009</v>
      </c>
      <c r="I1289" s="5">
        <f>MIN(H1289,FARMER_HRS)</f>
        <v>720</v>
      </c>
      <c r="J1289" s="5">
        <f>MAX(0,H1289-FARMER_HRS)</f>
        <v>1111.8413557667009</v>
      </c>
      <c r="K1289" s="2">
        <f>I1289*FARMER_RATE+J1289*TEMP_WORKER_RATE</f>
        <v>44302.801315394114</v>
      </c>
      <c r="L1289" s="2">
        <f>A1289*PRICE_TOM+B1289*PRICE_CAR+C1289*PRICE_MES</f>
        <v>88480</v>
      </c>
      <c r="M1289" s="2">
        <f>A1289*FERT_BED_TOM+B1289*FERT_BED_CAR+C1289*FERT_BED_MES</f>
        <v>22000</v>
      </c>
      <c r="N1289" s="6">
        <f>IF(AND(D1289&lt;=TOTAL_BEDS,J1289&lt;=TEMP_WORKER_MAX*TEMP_WORKER_HRS),1,0)</f>
        <v>1</v>
      </c>
      <c r="O1289" s="2">
        <f>L1289-M1289-K1289-FIXED_COSTS</f>
        <v>2177.1986846058862</v>
      </c>
      <c r="P1289" s="2">
        <f>IF(N1289=1,O1289,"")</f>
        <v>2177.1986846058862</v>
      </c>
    </row>
    <row r="1290">
      <c r="A1290" s="6">
        <v>1</v>
      </c>
      <c r="B1290" s="6">
        <v>20</v>
      </c>
      <c r="C1290" s="6">
        <v>15</v>
      </c>
      <c r="D1290" s="6">
        <f>A1290+B1290+C1290</f>
        <v>36</v>
      </c>
      <c r="E1290" s="5">
        <f>IF(A1290=0,0,A1290*LABOR_HRS_WK_TOM*SEASON_WEEKS*(1+DIM_PCT_TOM)^A1290)</f>
        <v>99.000000000000014</v>
      </c>
      <c r="F1290" s="5">
        <f>IF(B1290=0,0,B1290*LABOR_HRS_WK_CAR*SEASON_WEEKS*(1+DIM_PCT_CAR)^B1290)</f>
        <v>983.16986417423652</v>
      </c>
      <c r="G1290" s="5">
        <f>IF(C1290=0,0,C1290*LABOR_HRS_WK_MES*SEASON_WEEKS*(1+DIM_PCT_MES)^C1290)</f>
        <v>813.25969846861074</v>
      </c>
      <c r="H1290" s="5">
        <f>E1290+F1290+G1290</f>
        <v>1895.4295626428475</v>
      </c>
      <c r="I1290" s="5">
        <f>MIN(H1290,FARMER_HRS)</f>
        <v>720</v>
      </c>
      <c r="J1290" s="5">
        <f>MAX(0,H1290-FARMER_HRS)</f>
        <v>1175.4295626428475</v>
      </c>
      <c r="K1290" s="2">
        <f>I1290*FARMER_RATE+J1290*TEMP_WORKER_RATE</f>
        <v>45406.763240327215</v>
      </c>
      <c r="L1290" s="2">
        <f>A1290*PRICE_TOM+B1290*PRICE_CAR+C1290*PRICE_MES</f>
        <v>91180</v>
      </c>
      <c r="M1290" s="2">
        <f>A1290*FERT_BED_TOM+B1290*FERT_BED_CAR+C1290*FERT_BED_MES</f>
        <v>22880</v>
      </c>
      <c r="N1290" s="6">
        <f>IF(AND(D1290&lt;=TOTAL_BEDS,J1290&lt;=TEMP_WORKER_MAX*TEMP_WORKER_HRS),1,0)</f>
        <v>1</v>
      </c>
      <c r="O1290" s="2">
        <f>L1290-M1290-K1290-FIXED_COSTS</f>
        <v>2893.2367596727854</v>
      </c>
      <c r="P1290" s="2">
        <f>IF(N1290=1,O1290,"")</f>
        <v>2893.2367596727854</v>
      </c>
    </row>
    <row r="1291">
      <c r="A1291" s="6">
        <v>1</v>
      </c>
      <c r="B1291" s="6">
        <v>20</v>
      </c>
      <c r="C1291" s="6">
        <v>16</v>
      </c>
      <c r="D1291" s="6">
        <f>A1291+B1291+C1291</f>
        <v>37</v>
      </c>
      <c r="E1291" s="5">
        <f>IF(A1291=0,0,A1291*LABOR_HRS_WK_TOM*SEASON_WEEKS*(1+DIM_PCT_TOM)^A1291)</f>
        <v>99.000000000000014</v>
      </c>
      <c r="F1291" s="5">
        <f>IF(B1291=0,0,B1291*LABOR_HRS_WK_CAR*SEASON_WEEKS*(1+DIM_PCT_CAR)^B1291)</f>
        <v>983.16986417423652</v>
      </c>
      <c r="G1291" s="5">
        <f>IF(C1291=0,0,C1291*LABOR_HRS_WK_MES*SEASON_WEEKS*(1+DIM_PCT_MES)^C1291)</f>
        <v>878.32047434609967</v>
      </c>
      <c r="H1291" s="5">
        <f>E1291+F1291+G1291</f>
        <v>1960.4903385203363</v>
      </c>
      <c r="I1291" s="5">
        <f>MIN(H1291,FARMER_HRS)</f>
        <v>720</v>
      </c>
      <c r="J1291" s="5">
        <f>MAX(0,H1291-FARMER_HRS)</f>
        <v>1240.4903385203363</v>
      </c>
      <c r="K1291" s="2">
        <f>I1291*FARMER_RATE+J1291*TEMP_WORKER_RATE</f>
        <v>46536.290599311396</v>
      </c>
      <c r="L1291" s="2">
        <f>A1291*PRICE_TOM+B1291*PRICE_CAR+C1291*PRICE_MES</f>
        <v>93880</v>
      </c>
      <c r="M1291" s="2">
        <f>A1291*FERT_BED_TOM+B1291*FERT_BED_CAR+C1291*FERT_BED_MES</f>
        <v>23760</v>
      </c>
      <c r="N1291" s="6">
        <f>IF(AND(D1291&lt;=TOTAL_BEDS,J1291&lt;=TEMP_WORKER_MAX*TEMP_WORKER_HRS),1,0)</f>
        <v>1</v>
      </c>
      <c r="O1291" s="2">
        <f>L1291-M1291-K1291-FIXED_COSTS</f>
        <v>3583.7094006886036</v>
      </c>
      <c r="P1291" s="2">
        <f>IF(N1291=1,O1291,"")</f>
        <v>3583.7094006886036</v>
      </c>
    </row>
    <row r="1292">
      <c r="A1292" s="6">
        <v>1</v>
      </c>
      <c r="B1292" s="6">
        <v>20</v>
      </c>
      <c r="C1292" s="6">
        <v>17</v>
      </c>
      <c r="D1292" s="6">
        <f>A1292+B1292+C1292</f>
        <v>38</v>
      </c>
      <c r="E1292" s="5">
        <f>IF(A1292=0,0,A1292*LABOR_HRS_WK_TOM*SEASON_WEEKS*(1+DIM_PCT_TOM)^A1292)</f>
        <v>99.000000000000014</v>
      </c>
      <c r="F1292" s="5">
        <f>IF(B1292=0,0,B1292*LABOR_HRS_WK_CAR*SEASON_WEEKS*(1+DIM_PCT_CAR)^B1292)</f>
        <v>983.16986417423652</v>
      </c>
      <c r="G1292" s="5">
        <f>IF(C1292=0,0,C1292*LABOR_HRS_WK_MES*SEASON_WEEKS*(1+DIM_PCT_MES)^C1292)</f>
        <v>944.88069779263992</v>
      </c>
      <c r="H1292" s="5">
        <f>E1292+F1292+G1292</f>
        <v>2027.0505619668766</v>
      </c>
      <c r="I1292" s="5">
        <f>MIN(H1292,FARMER_HRS)</f>
        <v>720</v>
      </c>
      <c r="J1292" s="5">
        <f>MAX(0,H1292-FARMER_HRS)</f>
        <v>1307.0505619668766</v>
      </c>
      <c r="K1292" s="2">
        <f>I1292*FARMER_RATE+J1292*TEMP_WORKER_RATE</f>
        <v>47691.850034147166</v>
      </c>
      <c r="L1292" s="2">
        <f>A1292*PRICE_TOM+B1292*PRICE_CAR+C1292*PRICE_MES</f>
        <v>96580</v>
      </c>
      <c r="M1292" s="2">
        <f>A1292*FERT_BED_TOM+B1292*FERT_BED_CAR+C1292*FERT_BED_MES</f>
        <v>24640</v>
      </c>
      <c r="N1292" s="6">
        <f>IF(AND(D1292&lt;=TOTAL_BEDS,J1292&lt;=TEMP_WORKER_MAX*TEMP_WORKER_HRS),1,0)</f>
        <v>1</v>
      </c>
      <c r="O1292" s="2">
        <f>L1292-M1292-K1292-FIXED_COSTS</f>
        <v>4248.1499658528337</v>
      </c>
      <c r="P1292" s="2">
        <f>IF(N1292=1,O1292,"")</f>
        <v>4248.1499658528337</v>
      </c>
    </row>
    <row r="1293">
      <c r="A1293" s="6">
        <v>1</v>
      </c>
      <c r="B1293" s="6">
        <v>20</v>
      </c>
      <c r="C1293" s="6">
        <v>18</v>
      </c>
      <c r="D1293" s="6">
        <f>A1293+B1293+C1293</f>
        <v>39</v>
      </c>
      <c r="E1293" s="5">
        <f>IF(A1293=0,0,A1293*LABOR_HRS_WK_TOM*SEASON_WEEKS*(1+DIM_PCT_TOM)^A1293)</f>
        <v>99.000000000000014</v>
      </c>
      <c r="F1293" s="5">
        <f>IF(B1293=0,0,B1293*LABOR_HRS_WK_CAR*SEASON_WEEKS*(1+DIM_PCT_CAR)^B1293)</f>
        <v>983.16986417423652</v>
      </c>
      <c r="G1293" s="5">
        <f>IF(C1293=0,0,C1293*LABOR_HRS_WK_MES*SEASON_WEEKS*(1+DIM_PCT_MES)^C1293)</f>
        <v>1012.9676892512272</v>
      </c>
      <c r="H1293" s="5">
        <f>E1293+F1293+G1293</f>
        <v>2095.1375534254639</v>
      </c>
      <c r="I1293" s="5">
        <f>MIN(H1293,FARMER_HRS)</f>
        <v>720</v>
      </c>
      <c r="J1293" s="5">
        <f>MAX(0,H1293-FARMER_HRS)</f>
        <v>1375.1375534254639</v>
      </c>
      <c r="K1293" s="2">
        <f>I1293*FARMER_RATE+J1293*TEMP_WORKER_RATE</f>
        <v>48873.915858080974</v>
      </c>
      <c r="L1293" s="2">
        <f>A1293*PRICE_TOM+B1293*PRICE_CAR+C1293*PRICE_MES</f>
        <v>99280</v>
      </c>
      <c r="M1293" s="2">
        <f>A1293*FERT_BED_TOM+B1293*FERT_BED_CAR+C1293*FERT_BED_MES</f>
        <v>25520</v>
      </c>
      <c r="N1293" s="6">
        <f>IF(AND(D1293&lt;=TOTAL_BEDS,J1293&lt;=TEMP_WORKER_MAX*TEMP_WORKER_HRS),1,0)</f>
        <v>1</v>
      </c>
      <c r="O1293" s="2">
        <f>L1293-M1293-K1293-FIXED_COSTS</f>
        <v>4886.0841419190256</v>
      </c>
      <c r="P1293" s="2">
        <f>IF(N1293=1,O1293,"")</f>
        <v>4886.0841419190256</v>
      </c>
    </row>
    <row r="1294">
      <c r="A1294" s="6">
        <v>1</v>
      </c>
      <c r="B1294" s="6">
        <v>20</v>
      </c>
      <c r="C1294" s="6">
        <v>19</v>
      </c>
      <c r="D1294" s="6">
        <f>A1294+B1294+C1294</f>
        <v>40</v>
      </c>
      <c r="E1294" s="5">
        <f>IF(A1294=0,0,A1294*LABOR_HRS_WK_TOM*SEASON_WEEKS*(1+DIM_PCT_TOM)^A1294)</f>
        <v>99.000000000000014</v>
      </c>
      <c r="F1294" s="5">
        <f>IF(B1294=0,0,B1294*LABOR_HRS_WK_CAR*SEASON_WEEKS*(1+DIM_PCT_CAR)^B1294)</f>
        <v>983.16986417423652</v>
      </c>
      <c r="G1294" s="5">
        <f>IF(C1294=0,0,C1294*LABOR_HRS_WK_MES*SEASON_WEEKS*(1+DIM_PCT_MES)^C1294)</f>
        <v>1082.6092178872491</v>
      </c>
      <c r="H1294" s="5">
        <f>E1294+F1294+G1294</f>
        <v>2164.7790820614855</v>
      </c>
      <c r="I1294" s="5">
        <f>MIN(H1294,FARMER_HRS)</f>
        <v>720</v>
      </c>
      <c r="J1294" s="5">
        <f>MAX(0,H1294-FARMER_HRS)</f>
        <v>1444.7790820614855</v>
      </c>
      <c r="K1294" s="2">
        <f>I1294*FARMER_RATE+J1294*TEMP_WORKER_RATE</f>
        <v>50082.970174678572</v>
      </c>
      <c r="L1294" s="2">
        <f>A1294*PRICE_TOM+B1294*PRICE_CAR+C1294*PRICE_MES</f>
        <v>101980</v>
      </c>
      <c r="M1294" s="2">
        <f>A1294*FERT_BED_TOM+B1294*FERT_BED_CAR+C1294*FERT_BED_MES</f>
        <v>26400</v>
      </c>
      <c r="N1294" s="6">
        <f>IF(AND(D1294&lt;=TOTAL_BEDS,J1294&lt;=TEMP_WORKER_MAX*TEMP_WORKER_HRS),1,0)</f>
        <v>1</v>
      </c>
      <c r="O1294" s="2">
        <f>L1294-M1294-K1294-FIXED_COSTS</f>
        <v>5497.0298253214278</v>
      </c>
      <c r="P1294" s="2">
        <f>IF(N1294=1,O1294,"")</f>
        <v>5497.0298253214278</v>
      </c>
    </row>
    <row r="1295">
      <c r="A1295" s="6">
        <v>1</v>
      </c>
      <c r="B1295" s="6">
        <v>20</v>
      </c>
      <c r="C1295" s="6">
        <v>20</v>
      </c>
      <c r="D1295" s="6">
        <f>A1295+B1295+C1295</f>
        <v>41</v>
      </c>
      <c r="E1295" s="5">
        <f>IF(A1295=0,0,A1295*LABOR_HRS_WK_TOM*SEASON_WEEKS*(1+DIM_PCT_TOM)^A1295)</f>
        <v>99.000000000000014</v>
      </c>
      <c r="F1295" s="5">
        <f>IF(B1295=0,0,B1295*LABOR_HRS_WK_CAR*SEASON_WEEKS*(1+DIM_PCT_CAR)^B1295)</f>
        <v>983.16986417423652</v>
      </c>
      <c r="G1295" s="5">
        <f>IF(C1295=0,0,C1295*LABOR_HRS_WK_MES*SEASON_WEEKS*(1+DIM_PCT_MES)^C1295)</f>
        <v>1153.8335085377259</v>
      </c>
      <c r="H1295" s="5">
        <f>E1295+F1295+G1295</f>
        <v>2236.0033727119626</v>
      </c>
      <c r="I1295" s="5">
        <f>MIN(H1295,FARMER_HRS)</f>
        <v>720</v>
      </c>
      <c r="J1295" s="5">
        <f>MAX(0,H1295-FARMER_HRS)</f>
        <v>1516.0033727119626</v>
      </c>
      <c r="K1295" s="2">
        <f>I1295*FARMER_RATE+J1295*TEMP_WORKER_RATE</f>
        <v>51319.502998471573</v>
      </c>
      <c r="L1295" s="2">
        <f>A1295*PRICE_TOM+B1295*PRICE_CAR+C1295*PRICE_MES</f>
        <v>104680</v>
      </c>
      <c r="M1295" s="2">
        <f>A1295*FERT_BED_TOM+B1295*FERT_BED_CAR+C1295*FERT_BED_MES</f>
        <v>27280</v>
      </c>
      <c r="N1295" s="6">
        <f>IF(AND(D1295&lt;=TOTAL_BEDS,J1295&lt;=TEMP_WORKER_MAX*TEMP_WORKER_HRS),1,0)</f>
        <v>1</v>
      </c>
      <c r="O1295" s="2">
        <f>L1295-M1295-K1295-FIXED_COSTS</f>
        <v>6080.4970015284271</v>
      </c>
      <c r="P1295" s="2">
        <f>IF(N1295=1,O1295,"")</f>
        <v>6080.4970015284271</v>
      </c>
    </row>
    <row r="1296">
      <c r="A1296" s="6">
        <v>1</v>
      </c>
      <c r="B1296" s="6">
        <v>20</v>
      </c>
      <c r="C1296" s="6">
        <v>21</v>
      </c>
      <c r="D1296" s="6">
        <f>A1296+B1296+C1296</f>
        <v>42</v>
      </c>
      <c r="E1296" s="5">
        <f>IF(A1296=0,0,A1296*LABOR_HRS_WK_TOM*SEASON_WEEKS*(1+DIM_PCT_TOM)^A1296)</f>
        <v>99.000000000000014</v>
      </c>
      <c r="F1296" s="5">
        <f>IF(B1296=0,0,B1296*LABOR_HRS_WK_CAR*SEASON_WEEKS*(1+DIM_PCT_CAR)^B1296)</f>
        <v>983.16986417423652</v>
      </c>
      <c r="G1296" s="5">
        <f>IF(C1296=0,0,C1296*LABOR_HRS_WK_MES*SEASON_WEEKS*(1+DIM_PCT_MES)^C1296)</f>
        <v>1226.6692487641699</v>
      </c>
      <c r="H1296" s="5">
        <f>E1296+F1296+G1296</f>
        <v>2308.8391129384063</v>
      </c>
      <c r="I1296" s="5">
        <f>MIN(H1296,FARMER_HRS)</f>
        <v>720</v>
      </c>
      <c r="J1296" s="5">
        <f>MAX(0,H1296-FARMER_HRS)</f>
        <v>1588.8391129384063</v>
      </c>
      <c r="K1296" s="2">
        <f>I1296*FARMER_RATE+J1296*TEMP_WORKER_RATE</f>
        <v>52584.012377402891</v>
      </c>
      <c r="L1296" s="2">
        <f>A1296*PRICE_TOM+B1296*PRICE_CAR+C1296*PRICE_MES</f>
        <v>107380</v>
      </c>
      <c r="M1296" s="2">
        <f>A1296*FERT_BED_TOM+B1296*FERT_BED_CAR+C1296*FERT_BED_MES</f>
        <v>28160</v>
      </c>
      <c r="N1296" s="6">
        <f>IF(AND(D1296&lt;=TOTAL_BEDS,J1296&lt;=TEMP_WORKER_MAX*TEMP_WORKER_HRS),1,0)</f>
        <v>1</v>
      </c>
      <c r="O1296" s="2">
        <f>L1296-M1296-K1296-FIXED_COSTS</f>
        <v>6635.9876225971093</v>
      </c>
      <c r="P1296" s="2">
        <f>IF(N1296=1,O1296,"")</f>
        <v>6635.9876225971093</v>
      </c>
    </row>
    <row r="1297">
      <c r="A1297" s="6">
        <v>1</v>
      </c>
      <c r="B1297" s="6">
        <v>20</v>
      </c>
      <c r="C1297" s="6">
        <v>22</v>
      </c>
      <c r="D1297" s="6">
        <f>A1297+B1297+C1297</f>
        <v>43</v>
      </c>
      <c r="E1297" s="5">
        <f>IF(A1297=0,0,A1297*LABOR_HRS_WK_TOM*SEASON_WEEKS*(1+DIM_PCT_TOM)^A1297)</f>
        <v>99.000000000000014</v>
      </c>
      <c r="F1297" s="5">
        <f>IF(B1297=0,0,B1297*LABOR_HRS_WK_CAR*SEASON_WEEKS*(1+DIM_PCT_CAR)^B1297)</f>
        <v>983.16986417423652</v>
      </c>
      <c r="G1297" s="5">
        <f>IF(C1297=0,0,C1297*LABOR_HRS_WK_MES*SEASON_WEEKS*(1+DIM_PCT_MES)^C1297)</f>
        <v>1301.1455960105659</v>
      </c>
      <c r="H1297" s="5">
        <f>E1297+F1297+G1297</f>
        <v>2383.3154601848028</v>
      </c>
      <c r="I1297" s="5">
        <f>MIN(H1297,FARMER_HRS)</f>
        <v>720</v>
      </c>
      <c r="J1297" s="5">
        <f>MAX(0,H1297-FARMER_HRS)</f>
        <v>1663.3154601848028</v>
      </c>
      <c r="K1297" s="2">
        <f>I1297*FARMER_RATE+J1297*TEMP_WORKER_RATE</f>
        <v>53877.004517097273</v>
      </c>
      <c r="L1297" s="2">
        <f>A1297*PRICE_TOM+B1297*PRICE_CAR+C1297*PRICE_MES</f>
        <v>110080</v>
      </c>
      <c r="M1297" s="2">
        <f>A1297*FERT_BED_TOM+B1297*FERT_BED_CAR+C1297*FERT_BED_MES</f>
        <v>29040</v>
      </c>
      <c r="N1297" s="6">
        <f>IF(AND(D1297&lt;=TOTAL_BEDS,J1297&lt;=TEMP_WORKER_MAX*TEMP_WORKER_HRS),1,0)</f>
        <v>1</v>
      </c>
      <c r="O1297" s="2">
        <f>L1297-M1297-K1297-FIXED_COSTS</f>
        <v>7162.9954829027265</v>
      </c>
      <c r="P1297" s="2">
        <f>IF(N1297=1,O1297,"")</f>
        <v>7162.9954829027265</v>
      </c>
    </row>
    <row r="1298">
      <c r="A1298" s="6">
        <v>1</v>
      </c>
      <c r="B1298" s="6">
        <v>20</v>
      </c>
      <c r="C1298" s="6">
        <v>23</v>
      </c>
      <c r="D1298" s="6">
        <f>A1298+B1298+C1298</f>
        <v>44</v>
      </c>
      <c r="E1298" s="5">
        <f>IF(A1298=0,0,A1298*LABOR_HRS_WK_TOM*SEASON_WEEKS*(1+DIM_PCT_TOM)^A1298)</f>
        <v>99.000000000000014</v>
      </c>
      <c r="F1298" s="5">
        <f>IF(B1298=0,0,B1298*LABOR_HRS_WK_CAR*SEASON_WEEKS*(1+DIM_PCT_CAR)^B1298)</f>
        <v>983.16986417423652</v>
      </c>
      <c r="G1298" s="5">
        <f>IF(C1298=0,0,C1298*LABOR_HRS_WK_MES*SEASON_WEEKS*(1+DIM_PCT_MES)^C1298)</f>
        <v>1377.2921848680023</v>
      </c>
      <c r="H1298" s="5">
        <f>E1298+F1298+G1298</f>
        <v>2459.462049042239</v>
      </c>
      <c r="I1298" s="5">
        <f>MIN(H1298,FARMER_HRS)</f>
        <v>720</v>
      </c>
      <c r="J1298" s="5">
        <f>MAX(0,H1298-FARMER_HRS)</f>
        <v>1739.462049042239</v>
      </c>
      <c r="K1298" s="2">
        <f>I1298*FARMER_RATE+J1298*TEMP_WORKER_RATE</f>
        <v>55198.99390698332</v>
      </c>
      <c r="L1298" s="2">
        <f>A1298*PRICE_TOM+B1298*PRICE_CAR+C1298*PRICE_MES</f>
        <v>112780</v>
      </c>
      <c r="M1298" s="2">
        <f>A1298*FERT_BED_TOM+B1298*FERT_BED_CAR+C1298*FERT_BED_MES</f>
        <v>29920</v>
      </c>
      <c r="N1298" s="6">
        <f>IF(AND(D1298&lt;=TOTAL_BEDS,J1298&lt;=TEMP_WORKER_MAX*TEMP_WORKER_HRS),1,0)</f>
        <v>1</v>
      </c>
      <c r="O1298" s="2">
        <f>L1298-M1298-K1298-FIXED_COSTS</f>
        <v>7661.00609301668</v>
      </c>
      <c r="P1298" s="2">
        <f>IF(N1298=1,O1298,"")</f>
        <v>7661.00609301668</v>
      </c>
    </row>
    <row r="1299">
      <c r="A1299" s="6">
        <v>1</v>
      </c>
      <c r="B1299" s="6">
        <v>20</v>
      </c>
      <c r="C1299" s="6">
        <v>24</v>
      </c>
      <c r="D1299" s="6">
        <f>A1299+B1299+C1299</f>
        <v>45</v>
      </c>
      <c r="E1299" s="5">
        <f>IF(A1299=0,0,A1299*LABOR_HRS_WK_TOM*SEASON_WEEKS*(1+DIM_PCT_TOM)^A1299)</f>
        <v>99.000000000000014</v>
      </c>
      <c r="F1299" s="5">
        <f>IF(B1299=0,0,B1299*LABOR_HRS_WK_CAR*SEASON_WEEKS*(1+DIM_PCT_CAR)^B1299)</f>
        <v>983.16986417423652</v>
      </c>
      <c r="G1299" s="5">
        <f>IF(C1299=0,0,C1299*LABOR_HRS_WK_MES*SEASON_WEEKS*(1+DIM_PCT_MES)^C1299)</f>
        <v>1455.139134447498</v>
      </c>
      <c r="H1299" s="5">
        <f>E1299+F1299+G1299</f>
        <v>2537.3089986217346</v>
      </c>
      <c r="I1299" s="5">
        <f>MIN(H1299,FARMER_HRS)</f>
        <v>720</v>
      </c>
      <c r="J1299" s="5">
        <f>MAX(0,H1299-FARMER_HRS)</f>
        <v>1817.3089986217346</v>
      </c>
      <c r="K1299" s="2">
        <f>I1299*FARMER_RATE+J1299*TEMP_WORKER_RATE</f>
        <v>56550.503448294</v>
      </c>
      <c r="L1299" s="2">
        <f>A1299*PRICE_TOM+B1299*PRICE_CAR+C1299*PRICE_MES</f>
        <v>115480</v>
      </c>
      <c r="M1299" s="2">
        <f>A1299*FERT_BED_TOM+B1299*FERT_BED_CAR+C1299*FERT_BED_MES</f>
        <v>30800</v>
      </c>
      <c r="N1299" s="6">
        <f>IF(AND(D1299&lt;=TOTAL_BEDS,J1299&lt;=TEMP_WORKER_MAX*TEMP_WORKER_HRS),1,0)</f>
        <v>1</v>
      </c>
      <c r="O1299" s="2">
        <f>L1299-M1299-K1299-FIXED_COSTS</f>
        <v>8129.4965517059973</v>
      </c>
      <c r="P1299" s="2">
        <f>IF(N1299=1,O1299,"")</f>
        <v>8129.4965517059973</v>
      </c>
    </row>
    <row r="1300">
      <c r="A1300" s="6">
        <v>1</v>
      </c>
      <c r="B1300" s="6">
        <v>20</v>
      </c>
      <c r="C1300" s="6">
        <v>25</v>
      </c>
      <c r="D1300" s="6">
        <f>A1300+B1300+C1300</f>
        <v>46</v>
      </c>
      <c r="E1300" s="5">
        <f>IF(A1300=0,0,A1300*LABOR_HRS_WK_TOM*SEASON_WEEKS*(1+DIM_PCT_TOM)^A1300)</f>
        <v>99.000000000000014</v>
      </c>
      <c r="F1300" s="5">
        <f>IF(B1300=0,0,B1300*LABOR_HRS_WK_CAR*SEASON_WEEKS*(1+DIM_PCT_CAR)^B1300)</f>
        <v>983.16986417423652</v>
      </c>
      <c r="G1300" s="5">
        <f>IF(C1300=0,0,C1300*LABOR_HRS_WK_MES*SEASON_WEEKS*(1+DIM_PCT_MES)^C1300)</f>
        <v>1534.7170558625955</v>
      </c>
      <c r="H1300" s="5">
        <f>E1300+F1300+G1300</f>
        <v>2616.8869200368322</v>
      </c>
      <c r="I1300" s="5">
        <f>MIN(H1300,FARMER_HRS)</f>
        <v>720</v>
      </c>
      <c r="J1300" s="5">
        <f>MAX(0,H1300-FARMER_HRS)</f>
        <v>1896.8869200368322</v>
      </c>
      <c r="K1300" s="2">
        <f>I1300*FARMER_RATE+J1300*TEMP_WORKER_RATE</f>
        <v>57932.06458397278</v>
      </c>
      <c r="L1300" s="2">
        <f>A1300*PRICE_TOM+B1300*PRICE_CAR+C1300*PRICE_MES</f>
        <v>118180</v>
      </c>
      <c r="M1300" s="2">
        <f>A1300*FERT_BED_TOM+B1300*FERT_BED_CAR+C1300*FERT_BED_MES</f>
        <v>31680</v>
      </c>
      <c r="N1300" s="6">
        <f>IF(AND(D1300&lt;=TOTAL_BEDS,J1300&lt;=TEMP_WORKER_MAX*TEMP_WORKER_HRS),1,0)</f>
        <v>1</v>
      </c>
      <c r="O1300" s="2">
        <f>L1300-M1300-K1300-FIXED_COSTS</f>
        <v>8567.93541602722</v>
      </c>
      <c r="P1300" s="2">
        <f>IF(N1300=1,O1300,"")</f>
        <v>8567.93541602722</v>
      </c>
    </row>
    <row r="1301">
      <c r="A1301" s="6">
        <v>1</v>
      </c>
      <c r="B1301" s="6">
        <v>20</v>
      </c>
      <c r="C1301" s="6">
        <v>26</v>
      </c>
      <c r="D1301" s="6">
        <f>A1301+B1301+C1301</f>
        <v>47</v>
      </c>
      <c r="E1301" s="5">
        <f>IF(A1301=0,0,A1301*LABOR_HRS_WK_TOM*SEASON_WEEKS*(1+DIM_PCT_TOM)^A1301)</f>
        <v>99.000000000000014</v>
      </c>
      <c r="F1301" s="5">
        <f>IF(B1301=0,0,B1301*LABOR_HRS_WK_CAR*SEASON_WEEKS*(1+DIM_PCT_CAR)^B1301)</f>
        <v>983.16986417423652</v>
      </c>
      <c r="G1301" s="5">
        <f>IF(C1301=0,0,C1301*LABOR_HRS_WK_MES*SEASON_WEEKS*(1+DIM_PCT_MES)^C1301)</f>
        <v>1616.0570598233128</v>
      </c>
      <c r="H1301" s="5">
        <f>E1301+F1301+G1301</f>
        <v>2698.2269239975494</v>
      </c>
      <c r="I1301" s="5">
        <f>MIN(H1301,FARMER_HRS)</f>
        <v>720</v>
      </c>
      <c r="J1301" s="5">
        <f>MAX(0,H1301-FARMER_HRS)</f>
        <v>1978.2269239975494</v>
      </c>
      <c r="K1301" s="2">
        <f>I1301*FARMER_RATE+J1301*TEMP_WORKER_RATE</f>
        <v>59344.21743051301</v>
      </c>
      <c r="L1301" s="2">
        <f>A1301*PRICE_TOM+B1301*PRICE_CAR+C1301*PRICE_MES</f>
        <v>120880</v>
      </c>
      <c r="M1301" s="2">
        <f>A1301*FERT_BED_TOM+B1301*FERT_BED_CAR+C1301*FERT_BED_MES</f>
        <v>32560</v>
      </c>
      <c r="N1301" s="6">
        <f>IF(AND(D1301&lt;=TOTAL_BEDS,J1301&lt;=TEMP_WORKER_MAX*TEMP_WORKER_HRS),1,0)</f>
        <v>1</v>
      </c>
      <c r="O1301" s="2">
        <f>L1301-M1301-K1301-FIXED_COSTS</f>
        <v>8975.78256948699</v>
      </c>
      <c r="P1301" s="2">
        <f>IF(N1301=1,O1301,"")</f>
        <v>8975.78256948699</v>
      </c>
    </row>
    <row r="1302">
      <c r="A1302" s="6">
        <v>1</v>
      </c>
      <c r="B1302" s="6">
        <v>20</v>
      </c>
      <c r="C1302" s="6">
        <v>27</v>
      </c>
      <c r="D1302" s="6">
        <f>A1302+B1302+C1302</f>
        <v>48</v>
      </c>
      <c r="E1302" s="5">
        <f>IF(A1302=0,0,A1302*LABOR_HRS_WK_TOM*SEASON_WEEKS*(1+DIM_PCT_TOM)^A1302)</f>
        <v>99.000000000000014</v>
      </c>
      <c r="F1302" s="5">
        <f>IF(B1302=0,0,B1302*LABOR_HRS_WK_CAR*SEASON_WEEKS*(1+DIM_PCT_CAR)^B1302)</f>
        <v>983.16986417423652</v>
      </c>
      <c r="G1302" s="5">
        <f>IF(C1302=0,0,C1302*LABOR_HRS_WK_MES*SEASON_WEEKS*(1+DIM_PCT_MES)^C1302)</f>
        <v>1699.19076434307</v>
      </c>
      <c r="H1302" s="5">
        <f>E1302+F1302+G1302</f>
        <v>2781.3606285173064</v>
      </c>
      <c r="I1302" s="5">
        <f>MIN(H1302,FARMER_HRS)</f>
        <v>720</v>
      </c>
      <c r="J1302" s="5">
        <f>MAX(0,H1302-FARMER_HRS)</f>
        <v>2061.3606285173064</v>
      </c>
      <c r="K1302" s="2">
        <f>I1302*FARMER_RATE+J1302*TEMP_WORKER_RATE</f>
        <v>60787.510911758793</v>
      </c>
      <c r="L1302" s="2">
        <f>A1302*PRICE_TOM+B1302*PRICE_CAR+C1302*PRICE_MES</f>
        <v>123580</v>
      </c>
      <c r="M1302" s="2">
        <f>A1302*FERT_BED_TOM+B1302*FERT_BED_CAR+C1302*FERT_BED_MES</f>
        <v>33440</v>
      </c>
      <c r="N1302" s="6">
        <f>IF(AND(D1302&lt;=TOTAL_BEDS,J1302&lt;=TEMP_WORKER_MAX*TEMP_WORKER_HRS),1,0)</f>
        <v>1</v>
      </c>
      <c r="O1302" s="2">
        <f>L1302-M1302-K1302-FIXED_COSTS</f>
        <v>9352.4890882412074</v>
      </c>
      <c r="P1302" s="2">
        <f>IF(N1302=1,O1302,"")</f>
        <v>9352.4890882412074</v>
      </c>
    </row>
    <row r="1303">
      <c r="A1303" s="6">
        <v>1</v>
      </c>
      <c r="B1303" s="6">
        <v>20</v>
      </c>
      <c r="C1303" s="6">
        <v>28</v>
      </c>
      <c r="D1303" s="6">
        <f>A1303+B1303+C1303</f>
        <v>49</v>
      </c>
      <c r="E1303" s="5">
        <f>IF(A1303=0,0,A1303*LABOR_HRS_WK_TOM*SEASON_WEEKS*(1+DIM_PCT_TOM)^A1303)</f>
        <v>99.000000000000014</v>
      </c>
      <c r="F1303" s="5">
        <f>IF(B1303=0,0,B1303*LABOR_HRS_WK_CAR*SEASON_WEEKS*(1+DIM_PCT_CAR)^B1303)</f>
        <v>983.16986417423652</v>
      </c>
      <c r="G1303" s="5">
        <f>IF(C1303=0,0,C1303*LABOR_HRS_WK_MES*SEASON_WEEKS*(1+DIM_PCT_MES)^C1303)</f>
        <v>1784.1503025602233</v>
      </c>
      <c r="H1303" s="5">
        <f>E1303+F1303+G1303</f>
        <v>2866.32016673446</v>
      </c>
      <c r="I1303" s="5">
        <f>MIN(H1303,FARMER_HRS)</f>
        <v>720</v>
      </c>
      <c r="J1303" s="5">
        <f>MAX(0,H1303-FARMER_HRS)</f>
        <v>2146.32016673446</v>
      </c>
      <c r="K1303" s="2">
        <f>I1303*FARMER_RATE+J1303*TEMP_WORKER_RATE</f>
        <v>62262.502894695484</v>
      </c>
      <c r="L1303" s="2">
        <f>A1303*PRICE_TOM+B1303*PRICE_CAR+C1303*PRICE_MES</f>
        <v>126280</v>
      </c>
      <c r="M1303" s="2">
        <f>A1303*FERT_BED_TOM+B1303*FERT_BED_CAR+C1303*FERT_BED_MES</f>
        <v>34320</v>
      </c>
      <c r="N1303" s="6">
        <f>IF(AND(D1303&lt;=TOTAL_BEDS,J1303&lt;=TEMP_WORKER_MAX*TEMP_WORKER_HRS),1,0)</f>
        <v>1</v>
      </c>
      <c r="O1303" s="2">
        <f>L1303-M1303-K1303-FIXED_COSTS</f>
        <v>9697.4971053045156</v>
      </c>
      <c r="P1303" s="2">
        <f>IF(N1303=1,O1303,"")</f>
        <v>9697.4971053045156</v>
      </c>
    </row>
    <row r="1304">
      <c r="A1304" s="6">
        <v>1</v>
      </c>
      <c r="B1304" s="6">
        <v>20</v>
      </c>
      <c r="C1304" s="6">
        <v>29</v>
      </c>
      <c r="D1304" s="6">
        <f>A1304+B1304+C1304</f>
        <v>50</v>
      </c>
      <c r="E1304" s="5">
        <f>IF(A1304=0,0,A1304*LABOR_HRS_WK_TOM*SEASON_WEEKS*(1+DIM_PCT_TOM)^A1304)</f>
        <v>99.000000000000014</v>
      </c>
      <c r="F1304" s="5">
        <f>IF(B1304=0,0,B1304*LABOR_HRS_WK_CAR*SEASON_WEEKS*(1+DIM_PCT_CAR)^B1304)</f>
        <v>983.16986417423652</v>
      </c>
      <c r="G1304" s="5">
        <f>IF(C1304=0,0,C1304*LABOR_HRS_WK_MES*SEASON_WEEKS*(1+DIM_PCT_MES)^C1304)</f>
        <v>1870.9683306758766</v>
      </c>
      <c r="H1304" s="5">
        <f>E1304+F1304+G1304</f>
        <v>2953.138194850113</v>
      </c>
      <c r="I1304" s="5">
        <f>MIN(H1304,FARMER_HRS)</f>
        <v>720</v>
      </c>
      <c r="J1304" s="5">
        <f>MAX(0,H1304-FARMER_HRS)</f>
        <v>2233.138194850113</v>
      </c>
      <c r="K1304" s="2">
        <f>I1304*FARMER_RATE+J1304*TEMP_WORKER_RATE</f>
        <v>63769.760327258904</v>
      </c>
      <c r="L1304" s="2">
        <f>A1304*PRICE_TOM+B1304*PRICE_CAR+C1304*PRICE_MES</f>
        <v>128980</v>
      </c>
      <c r="M1304" s="2">
        <f>A1304*FERT_BED_TOM+B1304*FERT_BED_CAR+C1304*FERT_BED_MES</f>
        <v>35200</v>
      </c>
      <c r="N1304" s="6">
        <f>IF(AND(D1304&lt;=TOTAL_BEDS,J1304&lt;=TEMP_WORKER_MAX*TEMP_WORKER_HRS),1,0)</f>
        <v>1</v>
      </c>
      <c r="O1304" s="2">
        <f>L1304-M1304-K1304-FIXED_COSTS</f>
        <v>10010.239672741096</v>
      </c>
      <c r="P1304" s="2">
        <f>IF(N1304=1,O1304,"")</f>
        <v>10010.239672741096</v>
      </c>
    </row>
    <row r="1305">
      <c r="A1305" s="6">
        <v>1</v>
      </c>
      <c r="B1305" s="6">
        <v>20</v>
      </c>
      <c r="C1305" s="6">
        <v>30</v>
      </c>
      <c r="D1305" s="6">
        <f>A1305+B1305+C1305</f>
        <v>51</v>
      </c>
      <c r="E1305" s="5">
        <f>IF(A1305=0,0,A1305*LABOR_HRS_WK_TOM*SEASON_WEEKS*(1+DIM_PCT_TOM)^A1305)</f>
        <v>99.000000000000014</v>
      </c>
      <c r="F1305" s="5">
        <f>IF(B1305=0,0,B1305*LABOR_HRS_WK_CAR*SEASON_WEEKS*(1+DIM_PCT_CAR)^B1305)</f>
        <v>983.16986417423652</v>
      </c>
      <c r="G1305" s="5">
        <f>IF(C1305=0,0,C1305*LABOR_HRS_WK_MES*SEASON_WEEKS*(1+DIM_PCT_MES)^C1305)</f>
        <v>1959.6780360096466</v>
      </c>
      <c r="H1305" s="5">
        <f>E1305+F1305+G1305</f>
        <v>3041.8479001838832</v>
      </c>
      <c r="I1305" s="5">
        <f>MIN(H1305,FARMER_HRS)</f>
        <v>720</v>
      </c>
      <c r="J1305" s="5">
        <f>MAX(0,H1305-FARMER_HRS)</f>
        <v>2321.8479001838832</v>
      </c>
      <c r="K1305" s="2">
        <f>I1305*FARMER_RATE+J1305*TEMP_WORKER_RATE</f>
        <v>65309.859378192414</v>
      </c>
      <c r="L1305" s="2">
        <f>A1305*PRICE_TOM+B1305*PRICE_CAR+C1305*PRICE_MES</f>
        <v>131680</v>
      </c>
      <c r="M1305" s="2">
        <f>A1305*FERT_BED_TOM+B1305*FERT_BED_CAR+C1305*FERT_BED_MES</f>
        <v>36080</v>
      </c>
      <c r="N1305" s="6">
        <f>IF(AND(D1305&lt;=TOTAL_BEDS,J1305&lt;=TEMP_WORKER_MAX*TEMP_WORKER_HRS),1,0)</f>
        <v>1</v>
      </c>
      <c r="O1305" s="2">
        <f>L1305-M1305-K1305-FIXED_COSTS</f>
        <v>10290.140621807586</v>
      </c>
      <c r="P1305" s="2">
        <f>IF(N1305=1,O1305,"")</f>
        <v>10290.140621807586</v>
      </c>
    </row>
    <row r="1306">
      <c r="A1306" s="6">
        <v>2</v>
      </c>
      <c r="B1306" s="6">
        <v>0</v>
      </c>
      <c r="C1306" s="6">
        <v>0</v>
      </c>
      <c r="D1306" s="6">
        <f>A1306+B1306+C1306</f>
        <v>2</v>
      </c>
      <c r="E1306" s="5">
        <f>IF(A1306=0,0,A1306*LABOR_HRS_WK_TOM*SEASON_WEEKS*(1+DIM_PCT_TOM)^A1306)</f>
        <v>217.80000000000004</v>
      </c>
      <c r="F1306" s="5">
        <f>IF(B1306=0,0,B1306*LABOR_HRS_WK_CAR*SEASON_WEEKS*(1+DIM_PCT_CAR)^B1306)</f>
        <v>0</v>
      </c>
      <c r="G1306" s="5">
        <f>IF(C1306=0,0,C1306*LABOR_HRS_WK_MES*SEASON_WEEKS*(1+DIM_PCT_MES)^C1306)</f>
        <v>0</v>
      </c>
      <c r="H1306" s="5">
        <f>E1306+F1306+G1306</f>
        <v>217.80000000000004</v>
      </c>
      <c r="I1306" s="5">
        <f>MIN(H1306,FARMER_HRS)</f>
        <v>217.80000000000004</v>
      </c>
      <c r="J1306" s="5">
        <f>MAX(0,H1306-FARMER_HRS)</f>
        <v>0</v>
      </c>
      <c r="K1306" s="2">
        <f>I1306*FARMER_RATE+J1306*TEMP_WORKER_RATE</f>
        <v>7562.5000000000009</v>
      </c>
      <c r="L1306" s="2">
        <f>A1306*PRICE_TOM+B1306*PRICE_CAR+C1306*PRICE_MES</f>
        <v>17600</v>
      </c>
      <c r="M1306" s="2">
        <f>A1306*FERT_BED_TOM+B1306*FERT_BED_CAR+C1306*FERT_BED_MES</f>
        <v>1760</v>
      </c>
      <c r="N1306" s="6">
        <f>IF(AND(D1306&lt;=TOTAL_BEDS,J1306&lt;=TEMP_WORKER_MAX*TEMP_WORKER_HRS),1,0)</f>
        <v>1</v>
      </c>
      <c r="O1306" s="2">
        <f>L1306-M1306-K1306-FIXED_COSTS</f>
        <v>-11722.5</v>
      </c>
      <c r="P1306" s="2">
        <f>IF(N1306=1,O1306,"")</f>
        <v>-11722.5</v>
      </c>
    </row>
    <row r="1307">
      <c r="A1307" s="6">
        <v>2</v>
      </c>
      <c r="B1307" s="6">
        <v>0</v>
      </c>
      <c r="C1307" s="6">
        <v>1</v>
      </c>
      <c r="D1307" s="6">
        <f>A1307+B1307+C1307</f>
        <v>3</v>
      </c>
      <c r="E1307" s="5">
        <f>IF(A1307=0,0,A1307*LABOR_HRS_WK_TOM*SEASON_WEEKS*(1+DIM_PCT_TOM)^A1307)</f>
        <v>217.80000000000004</v>
      </c>
      <c r="F1307" s="5">
        <f>IF(B1307=0,0,B1307*LABOR_HRS_WK_CAR*SEASON_WEEKS*(1+DIM_PCT_CAR)^B1307)</f>
        <v>0</v>
      </c>
      <c r="G1307" s="5">
        <f>IF(C1307=0,0,C1307*LABOR_HRS_WK_MES*SEASON_WEEKS*(1+DIM_PCT_MES)^C1307)</f>
        <v>45.5625</v>
      </c>
      <c r="H1307" s="5">
        <f>E1307+F1307+G1307</f>
        <v>263.36250000000007</v>
      </c>
      <c r="I1307" s="5">
        <f>MIN(H1307,FARMER_HRS)</f>
        <v>263.36250000000007</v>
      </c>
      <c r="J1307" s="5">
        <f>MAX(0,H1307-FARMER_HRS)</f>
        <v>0</v>
      </c>
      <c r="K1307" s="2">
        <f>I1307*FARMER_RATE+J1307*TEMP_WORKER_RATE</f>
        <v>9144.5312500000018</v>
      </c>
      <c r="L1307" s="2">
        <f>A1307*PRICE_TOM+B1307*PRICE_CAR+C1307*PRICE_MES</f>
        <v>20300</v>
      </c>
      <c r="M1307" s="2">
        <f>A1307*FERT_BED_TOM+B1307*FERT_BED_CAR+C1307*FERT_BED_MES</f>
        <v>2640</v>
      </c>
      <c r="N1307" s="6">
        <f>IF(AND(D1307&lt;=TOTAL_BEDS,J1307&lt;=TEMP_WORKER_MAX*TEMP_WORKER_HRS),1,0)</f>
        <v>1</v>
      </c>
      <c r="O1307" s="2">
        <f>L1307-M1307-K1307-FIXED_COSTS</f>
        <v>-11484.531250000002</v>
      </c>
      <c r="P1307" s="2">
        <f>IF(N1307=1,O1307,"")</f>
        <v>-11484.531250000002</v>
      </c>
    </row>
    <row r="1308">
      <c r="A1308" s="6">
        <v>2</v>
      </c>
      <c r="B1308" s="6">
        <v>0</v>
      </c>
      <c r="C1308" s="6">
        <v>2</v>
      </c>
      <c r="D1308" s="6">
        <f>A1308+B1308+C1308</f>
        <v>4</v>
      </c>
      <c r="E1308" s="5">
        <f>IF(A1308=0,0,A1308*LABOR_HRS_WK_TOM*SEASON_WEEKS*(1+DIM_PCT_TOM)^A1308)</f>
        <v>217.80000000000004</v>
      </c>
      <c r="F1308" s="5">
        <f>IF(B1308=0,0,B1308*LABOR_HRS_WK_CAR*SEASON_WEEKS*(1+DIM_PCT_CAR)^B1308)</f>
        <v>0</v>
      </c>
      <c r="G1308" s="5">
        <f>IF(C1308=0,0,C1308*LABOR_HRS_WK_MES*SEASON_WEEKS*(1+DIM_PCT_MES)^C1308)</f>
        <v>92.2640625</v>
      </c>
      <c r="H1308" s="5">
        <f>E1308+F1308+G1308</f>
        <v>310.06406250000003</v>
      </c>
      <c r="I1308" s="5">
        <f>MIN(H1308,FARMER_HRS)</f>
        <v>310.06406250000003</v>
      </c>
      <c r="J1308" s="5">
        <f>MAX(0,H1308-FARMER_HRS)</f>
        <v>0</v>
      </c>
      <c r="K1308" s="2">
        <f>I1308*FARMER_RATE+J1308*TEMP_WORKER_RATE</f>
        <v>10766.113281250002</v>
      </c>
      <c r="L1308" s="2">
        <f>A1308*PRICE_TOM+B1308*PRICE_CAR+C1308*PRICE_MES</f>
        <v>23000</v>
      </c>
      <c r="M1308" s="2">
        <f>A1308*FERT_BED_TOM+B1308*FERT_BED_CAR+C1308*FERT_BED_MES</f>
        <v>3520</v>
      </c>
      <c r="N1308" s="6">
        <f>IF(AND(D1308&lt;=TOTAL_BEDS,J1308&lt;=TEMP_WORKER_MAX*TEMP_WORKER_HRS),1,0)</f>
        <v>1</v>
      </c>
      <c r="O1308" s="2">
        <f>L1308-M1308-K1308-FIXED_COSTS</f>
        <v>-11286.113281250002</v>
      </c>
      <c r="P1308" s="2">
        <f>IF(N1308=1,O1308,"")</f>
        <v>-11286.113281250002</v>
      </c>
    </row>
    <row r="1309">
      <c r="A1309" s="6">
        <v>2</v>
      </c>
      <c r="B1309" s="6">
        <v>0</v>
      </c>
      <c r="C1309" s="6">
        <v>3</v>
      </c>
      <c r="D1309" s="6">
        <f>A1309+B1309+C1309</f>
        <v>5</v>
      </c>
      <c r="E1309" s="5">
        <f>IF(A1309=0,0,A1309*LABOR_HRS_WK_TOM*SEASON_WEEKS*(1+DIM_PCT_TOM)^A1309)</f>
        <v>217.80000000000004</v>
      </c>
      <c r="F1309" s="5">
        <f>IF(B1309=0,0,B1309*LABOR_HRS_WK_CAR*SEASON_WEEKS*(1+DIM_PCT_CAR)^B1309)</f>
        <v>0</v>
      </c>
      <c r="G1309" s="5">
        <f>IF(C1309=0,0,C1309*LABOR_HRS_WK_MES*SEASON_WEEKS*(1+DIM_PCT_MES)^C1309)</f>
        <v>140.12604492187498</v>
      </c>
      <c r="H1309" s="5">
        <f>E1309+F1309+G1309</f>
        <v>357.926044921875</v>
      </c>
      <c r="I1309" s="5">
        <f>MIN(H1309,FARMER_HRS)</f>
        <v>357.926044921875</v>
      </c>
      <c r="J1309" s="5">
        <f>MAX(0,H1309-FARMER_HRS)</f>
        <v>0</v>
      </c>
      <c r="K1309" s="2">
        <f>I1309*FARMER_RATE+J1309*TEMP_WORKER_RATE</f>
        <v>12427.987670898438</v>
      </c>
      <c r="L1309" s="2">
        <f>A1309*PRICE_TOM+B1309*PRICE_CAR+C1309*PRICE_MES</f>
        <v>25700</v>
      </c>
      <c r="M1309" s="2">
        <f>A1309*FERT_BED_TOM+B1309*FERT_BED_CAR+C1309*FERT_BED_MES</f>
        <v>4400</v>
      </c>
      <c r="N1309" s="6">
        <f>IF(AND(D1309&lt;=TOTAL_BEDS,J1309&lt;=TEMP_WORKER_MAX*TEMP_WORKER_HRS),1,0)</f>
        <v>1</v>
      </c>
      <c r="O1309" s="2">
        <f>L1309-M1309-K1309-FIXED_COSTS</f>
        <v>-11127.987670898438</v>
      </c>
      <c r="P1309" s="2">
        <f>IF(N1309=1,O1309,"")</f>
        <v>-11127.987670898438</v>
      </c>
    </row>
    <row r="1310">
      <c r="A1310" s="6">
        <v>2</v>
      </c>
      <c r="B1310" s="6">
        <v>0</v>
      </c>
      <c r="C1310" s="6">
        <v>4</v>
      </c>
      <c r="D1310" s="6">
        <f>A1310+B1310+C1310</f>
        <v>6</v>
      </c>
      <c r="E1310" s="5">
        <f>IF(A1310=0,0,A1310*LABOR_HRS_WK_TOM*SEASON_WEEKS*(1+DIM_PCT_TOM)^A1310)</f>
        <v>217.80000000000004</v>
      </c>
      <c r="F1310" s="5">
        <f>IF(B1310=0,0,B1310*LABOR_HRS_WK_CAR*SEASON_WEEKS*(1+DIM_PCT_CAR)^B1310)</f>
        <v>0</v>
      </c>
      <c r="G1310" s="5">
        <f>IF(C1310=0,0,C1310*LABOR_HRS_WK_MES*SEASON_WEEKS*(1+DIM_PCT_MES)^C1310)</f>
        <v>189.17016064453119</v>
      </c>
      <c r="H1310" s="5">
        <f>E1310+F1310+G1310</f>
        <v>406.97016064453123</v>
      </c>
      <c r="I1310" s="5">
        <f>MIN(H1310,FARMER_HRS)</f>
        <v>406.97016064453123</v>
      </c>
      <c r="J1310" s="5">
        <f>MAX(0,H1310-FARMER_HRS)</f>
        <v>0</v>
      </c>
      <c r="K1310" s="2">
        <f>I1310*FARMER_RATE+J1310*TEMP_WORKER_RATE</f>
        <v>14130.908355712891</v>
      </c>
      <c r="L1310" s="2">
        <f>A1310*PRICE_TOM+B1310*PRICE_CAR+C1310*PRICE_MES</f>
        <v>28400</v>
      </c>
      <c r="M1310" s="2">
        <f>A1310*FERT_BED_TOM+B1310*FERT_BED_CAR+C1310*FERT_BED_MES</f>
        <v>5280</v>
      </c>
      <c r="N1310" s="6">
        <f>IF(AND(D1310&lt;=TOTAL_BEDS,J1310&lt;=TEMP_WORKER_MAX*TEMP_WORKER_HRS),1,0)</f>
        <v>1</v>
      </c>
      <c r="O1310" s="2">
        <f>L1310-M1310-K1310-FIXED_COSTS</f>
        <v>-11010.908355712891</v>
      </c>
      <c r="P1310" s="2">
        <f>IF(N1310=1,O1310,"")</f>
        <v>-11010.908355712891</v>
      </c>
    </row>
    <row r="1311">
      <c r="A1311" s="6">
        <v>2</v>
      </c>
      <c r="B1311" s="6">
        <v>0</v>
      </c>
      <c r="C1311" s="6">
        <v>5</v>
      </c>
      <c r="D1311" s="6">
        <f>A1311+B1311+C1311</f>
        <v>7</v>
      </c>
      <c r="E1311" s="5">
        <f>IF(A1311=0,0,A1311*LABOR_HRS_WK_TOM*SEASON_WEEKS*(1+DIM_PCT_TOM)^A1311)</f>
        <v>217.80000000000004</v>
      </c>
      <c r="F1311" s="5">
        <f>IF(B1311=0,0,B1311*LABOR_HRS_WK_CAR*SEASON_WEEKS*(1+DIM_PCT_CAR)^B1311)</f>
        <v>0</v>
      </c>
      <c r="G1311" s="5">
        <f>IF(C1311=0,0,C1311*LABOR_HRS_WK_MES*SEASON_WEEKS*(1+DIM_PCT_MES)^C1311)</f>
        <v>239.41848456573481</v>
      </c>
      <c r="H1311" s="5">
        <f>E1311+F1311+G1311</f>
        <v>457.21848456573485</v>
      </c>
      <c r="I1311" s="5">
        <f>MIN(H1311,FARMER_HRS)</f>
        <v>457.21848456573485</v>
      </c>
      <c r="J1311" s="5">
        <f>MAX(0,H1311-FARMER_HRS)</f>
        <v>0</v>
      </c>
      <c r="K1311" s="2">
        <f>I1311*FARMER_RATE+J1311*TEMP_WORKER_RATE</f>
        <v>15875.641825199127</v>
      </c>
      <c r="L1311" s="2">
        <f>A1311*PRICE_TOM+B1311*PRICE_CAR+C1311*PRICE_MES</f>
        <v>31100</v>
      </c>
      <c r="M1311" s="2">
        <f>A1311*FERT_BED_TOM+B1311*FERT_BED_CAR+C1311*FERT_BED_MES</f>
        <v>6160</v>
      </c>
      <c r="N1311" s="6">
        <f>IF(AND(D1311&lt;=TOTAL_BEDS,J1311&lt;=TEMP_WORKER_MAX*TEMP_WORKER_HRS),1,0)</f>
        <v>1</v>
      </c>
      <c r="O1311" s="2">
        <f>L1311-M1311-K1311-FIXED_COSTS</f>
        <v>-10935.641825199127</v>
      </c>
      <c r="P1311" s="2">
        <f>IF(N1311=1,O1311,"")</f>
        <v>-10935.641825199127</v>
      </c>
    </row>
    <row r="1312">
      <c r="A1312" s="6">
        <v>2</v>
      </c>
      <c r="B1312" s="6">
        <v>0</v>
      </c>
      <c r="C1312" s="6">
        <v>6</v>
      </c>
      <c r="D1312" s="6">
        <f>A1312+B1312+C1312</f>
        <v>8</v>
      </c>
      <c r="E1312" s="5">
        <f>IF(A1312=0,0,A1312*LABOR_HRS_WK_TOM*SEASON_WEEKS*(1+DIM_PCT_TOM)^A1312)</f>
        <v>217.80000000000004</v>
      </c>
      <c r="F1312" s="5">
        <f>IF(B1312=0,0,B1312*LABOR_HRS_WK_CAR*SEASON_WEEKS*(1+DIM_PCT_CAR)^B1312)</f>
        <v>0</v>
      </c>
      <c r="G1312" s="5">
        <f>IF(C1312=0,0,C1312*LABOR_HRS_WK_MES*SEASON_WEEKS*(1+DIM_PCT_MES)^C1312)</f>
        <v>290.89345874736773</v>
      </c>
      <c r="H1312" s="5">
        <f>E1312+F1312+G1312</f>
        <v>508.6934587473678</v>
      </c>
      <c r="I1312" s="5">
        <f>MIN(H1312,FARMER_HRS)</f>
        <v>508.6934587473678</v>
      </c>
      <c r="J1312" s="5">
        <f>MAX(0,H1312-FARMER_HRS)</f>
        <v>0</v>
      </c>
      <c r="K1312" s="2">
        <f>I1312*FARMER_RATE+J1312*TEMP_WORKER_RATE</f>
        <v>17662.967317616938</v>
      </c>
      <c r="L1312" s="2">
        <f>A1312*PRICE_TOM+B1312*PRICE_CAR+C1312*PRICE_MES</f>
        <v>33800</v>
      </c>
      <c r="M1312" s="2">
        <f>A1312*FERT_BED_TOM+B1312*FERT_BED_CAR+C1312*FERT_BED_MES</f>
        <v>7040</v>
      </c>
      <c r="N1312" s="6">
        <f>IF(AND(D1312&lt;=TOTAL_BEDS,J1312&lt;=TEMP_WORKER_MAX*TEMP_WORKER_HRS),1,0)</f>
        <v>1</v>
      </c>
      <c r="O1312" s="2">
        <f>L1312-M1312-K1312-FIXED_COSTS</f>
        <v>-10902.967317616938</v>
      </c>
      <c r="P1312" s="2">
        <f>IF(N1312=1,O1312,"")</f>
        <v>-10902.967317616938</v>
      </c>
    </row>
    <row r="1313">
      <c r="A1313" s="6">
        <v>2</v>
      </c>
      <c r="B1313" s="6">
        <v>0</v>
      </c>
      <c r="C1313" s="6">
        <v>7</v>
      </c>
      <c r="D1313" s="6">
        <f>A1313+B1313+C1313</f>
        <v>9</v>
      </c>
      <c r="E1313" s="5">
        <f>IF(A1313=0,0,A1313*LABOR_HRS_WK_TOM*SEASON_WEEKS*(1+DIM_PCT_TOM)^A1313)</f>
        <v>217.80000000000004</v>
      </c>
      <c r="F1313" s="5">
        <f>IF(B1313=0,0,B1313*LABOR_HRS_WK_CAR*SEASON_WEEKS*(1+DIM_PCT_CAR)^B1313)</f>
        <v>0</v>
      </c>
      <c r="G1313" s="5">
        <f>IF(C1313=0,0,C1313*LABOR_HRS_WK_MES*SEASON_WEEKS*(1+DIM_PCT_MES)^C1313)</f>
        <v>343.61789814532818</v>
      </c>
      <c r="H1313" s="5">
        <f>E1313+F1313+G1313</f>
        <v>561.41789814532819</v>
      </c>
      <c r="I1313" s="5">
        <f>MIN(H1313,FARMER_HRS)</f>
        <v>561.41789814532819</v>
      </c>
      <c r="J1313" s="5">
        <f>MAX(0,H1313-FARMER_HRS)</f>
        <v>0</v>
      </c>
      <c r="K1313" s="2">
        <f>I1313*FARMER_RATE+J1313*TEMP_WORKER_RATE</f>
        <v>19493.677018935006</v>
      </c>
      <c r="L1313" s="2">
        <f>A1313*PRICE_TOM+B1313*PRICE_CAR+C1313*PRICE_MES</f>
        <v>36500</v>
      </c>
      <c r="M1313" s="2">
        <f>A1313*FERT_BED_TOM+B1313*FERT_BED_CAR+C1313*FERT_BED_MES</f>
        <v>7920</v>
      </c>
      <c r="N1313" s="6">
        <f>IF(AND(D1313&lt;=TOTAL_BEDS,J1313&lt;=TEMP_WORKER_MAX*TEMP_WORKER_HRS),1,0)</f>
        <v>1</v>
      </c>
      <c r="O1313" s="2">
        <f>L1313-M1313-K1313-FIXED_COSTS</f>
        <v>-10913.677018935006</v>
      </c>
      <c r="P1313" s="2">
        <f>IF(N1313=1,O1313,"")</f>
        <v>-10913.677018935006</v>
      </c>
    </row>
    <row r="1314">
      <c r="A1314" s="6">
        <v>2</v>
      </c>
      <c r="B1314" s="6">
        <v>0</v>
      </c>
      <c r="C1314" s="6">
        <v>8</v>
      </c>
      <c r="D1314" s="6">
        <f>A1314+B1314+C1314</f>
        <v>10</v>
      </c>
      <c r="E1314" s="5">
        <f>IF(A1314=0,0,A1314*LABOR_HRS_WK_TOM*SEASON_WEEKS*(1+DIM_PCT_TOM)^A1314)</f>
        <v>217.80000000000004</v>
      </c>
      <c r="F1314" s="5">
        <f>IF(B1314=0,0,B1314*LABOR_HRS_WK_CAR*SEASON_WEEKS*(1+DIM_PCT_CAR)^B1314)</f>
        <v>0</v>
      </c>
      <c r="G1314" s="5">
        <f>IF(C1314=0,0,C1314*LABOR_HRS_WK_MES*SEASON_WEEKS*(1+DIM_PCT_MES)^C1314)</f>
        <v>397.61499642530833</v>
      </c>
      <c r="H1314" s="5">
        <f>E1314+F1314+G1314</f>
        <v>615.41499642530835</v>
      </c>
      <c r="I1314" s="5">
        <f>MIN(H1314,FARMER_HRS)</f>
        <v>615.41499642530835</v>
      </c>
      <c r="J1314" s="5">
        <f>MAX(0,H1314-FARMER_HRS)</f>
        <v>0</v>
      </c>
      <c r="K1314" s="2">
        <f>I1314*FARMER_RATE+J1314*TEMP_WORKER_RATE</f>
        <v>21368.576264767649</v>
      </c>
      <c r="L1314" s="2">
        <f>A1314*PRICE_TOM+B1314*PRICE_CAR+C1314*PRICE_MES</f>
        <v>39200</v>
      </c>
      <c r="M1314" s="2">
        <f>A1314*FERT_BED_TOM+B1314*FERT_BED_CAR+C1314*FERT_BED_MES</f>
        <v>8800</v>
      </c>
      <c r="N1314" s="6">
        <f>IF(AND(D1314&lt;=TOTAL_BEDS,J1314&lt;=TEMP_WORKER_MAX*TEMP_WORKER_HRS),1,0)</f>
        <v>1</v>
      </c>
      <c r="O1314" s="2">
        <f>L1314-M1314-K1314-FIXED_COSTS</f>
        <v>-10968.576264767649</v>
      </c>
      <c r="P1314" s="2">
        <f>IF(N1314=1,O1314,"")</f>
        <v>-10968.576264767649</v>
      </c>
    </row>
    <row r="1315">
      <c r="A1315" s="6">
        <v>2</v>
      </c>
      <c r="B1315" s="6">
        <v>0</v>
      </c>
      <c r="C1315" s="6">
        <v>9</v>
      </c>
      <c r="D1315" s="6">
        <f>A1315+B1315+C1315</f>
        <v>11</v>
      </c>
      <c r="E1315" s="5">
        <f>IF(A1315=0,0,A1315*LABOR_HRS_WK_TOM*SEASON_WEEKS*(1+DIM_PCT_TOM)^A1315)</f>
        <v>217.80000000000004</v>
      </c>
      <c r="F1315" s="5">
        <f>IF(B1315=0,0,B1315*LABOR_HRS_WK_CAR*SEASON_WEEKS*(1+DIM_PCT_CAR)^B1315)</f>
        <v>0</v>
      </c>
      <c r="G1315" s="5">
        <f>IF(C1315=0,0,C1315*LABOR_HRS_WK_MES*SEASON_WEEKS*(1+DIM_PCT_MES)^C1315)</f>
        <v>452.90833186570273</v>
      </c>
      <c r="H1315" s="5">
        <f>E1315+F1315+G1315</f>
        <v>670.7083318657028</v>
      </c>
      <c r="I1315" s="5">
        <f>MIN(H1315,FARMER_HRS)</f>
        <v>670.7083318657028</v>
      </c>
      <c r="J1315" s="5">
        <f>MAX(0,H1315-FARMER_HRS)</f>
        <v>0</v>
      </c>
      <c r="K1315" s="2">
        <f>I1315*FARMER_RATE+J1315*TEMP_WORKER_RATE</f>
        <v>23288.483745336904</v>
      </c>
      <c r="L1315" s="2">
        <f>A1315*PRICE_TOM+B1315*PRICE_CAR+C1315*PRICE_MES</f>
        <v>41900</v>
      </c>
      <c r="M1315" s="2">
        <f>A1315*FERT_BED_TOM+B1315*FERT_BED_CAR+C1315*FERT_BED_MES</f>
        <v>9680</v>
      </c>
      <c r="N1315" s="6">
        <f>IF(AND(D1315&lt;=TOTAL_BEDS,J1315&lt;=TEMP_WORKER_MAX*TEMP_WORKER_HRS),1,0)</f>
        <v>1</v>
      </c>
      <c r="O1315" s="2">
        <f>L1315-M1315-K1315-FIXED_COSTS</f>
        <v>-11068.483745336904</v>
      </c>
      <c r="P1315" s="2">
        <f>IF(N1315=1,O1315,"")</f>
        <v>-11068.483745336904</v>
      </c>
    </row>
    <row r="1316">
      <c r="A1316" s="6">
        <v>2</v>
      </c>
      <c r="B1316" s="6">
        <v>0</v>
      </c>
      <c r="C1316" s="6">
        <v>10</v>
      </c>
      <c r="D1316" s="6">
        <f>A1316+B1316+C1316</f>
        <v>12</v>
      </c>
      <c r="E1316" s="5">
        <f>IF(A1316=0,0,A1316*LABOR_HRS_WK_TOM*SEASON_WEEKS*(1+DIM_PCT_TOM)^A1316)</f>
        <v>217.80000000000004</v>
      </c>
      <c r="F1316" s="5">
        <f>IF(B1316=0,0,B1316*LABOR_HRS_WK_CAR*SEASON_WEEKS*(1+DIM_PCT_CAR)^B1316)</f>
        <v>0</v>
      </c>
      <c r="G1316" s="5">
        <f>IF(C1316=0,0,C1316*LABOR_HRS_WK_MES*SEASON_WEEKS*(1+DIM_PCT_MES)^C1316)</f>
        <v>509.52187334891551</v>
      </c>
      <c r="H1316" s="5">
        <f>E1316+F1316+G1316</f>
        <v>727.32187334891557</v>
      </c>
      <c r="I1316" s="5">
        <f>MIN(H1316,FARMER_HRS)</f>
        <v>720</v>
      </c>
      <c r="J1316" s="5">
        <f>MAX(0,H1316-FARMER_HRS)</f>
        <v>7.3218733489155738</v>
      </c>
      <c r="K1316" s="2">
        <f>I1316*FARMER_RATE+J1316*TEMP_WORKER_RATE</f>
        <v>25127.115856752007</v>
      </c>
      <c r="L1316" s="2">
        <f>A1316*PRICE_TOM+B1316*PRICE_CAR+C1316*PRICE_MES</f>
        <v>44600</v>
      </c>
      <c r="M1316" s="2">
        <f>A1316*FERT_BED_TOM+B1316*FERT_BED_CAR+C1316*FERT_BED_MES</f>
        <v>10560</v>
      </c>
      <c r="N1316" s="6">
        <f>IF(AND(D1316&lt;=TOTAL_BEDS,J1316&lt;=TEMP_WORKER_MAX*TEMP_WORKER_HRS),1,0)</f>
        <v>1</v>
      </c>
      <c r="O1316" s="2">
        <f>L1316-M1316-K1316-FIXED_COSTS</f>
        <v>-11087.115856752007</v>
      </c>
      <c r="P1316" s="2">
        <f>IF(N1316=1,O1316,"")</f>
        <v>-11087.115856752007</v>
      </c>
    </row>
    <row r="1317">
      <c r="A1317" s="6">
        <v>2</v>
      </c>
      <c r="B1317" s="6">
        <v>0</v>
      </c>
      <c r="C1317" s="6">
        <v>11</v>
      </c>
      <c r="D1317" s="6">
        <f>A1317+B1317+C1317</f>
        <v>13</v>
      </c>
      <c r="E1317" s="5">
        <f>IF(A1317=0,0,A1317*LABOR_HRS_WK_TOM*SEASON_WEEKS*(1+DIM_PCT_TOM)^A1317)</f>
        <v>217.80000000000004</v>
      </c>
      <c r="F1317" s="5">
        <f>IF(B1317=0,0,B1317*LABOR_HRS_WK_CAR*SEASON_WEEKS*(1+DIM_PCT_CAR)^B1317)</f>
        <v>0</v>
      </c>
      <c r="G1317" s="5">
        <f>IF(C1317=0,0,C1317*LABOR_HRS_WK_MES*SEASON_WEEKS*(1+DIM_PCT_MES)^C1317)</f>
        <v>567.47998644235463</v>
      </c>
      <c r="H1317" s="5">
        <f>E1317+F1317+G1317</f>
        <v>785.2799864423547</v>
      </c>
      <c r="I1317" s="5">
        <f>MIN(H1317,FARMER_HRS)</f>
        <v>720</v>
      </c>
      <c r="J1317" s="5">
        <f>MAX(0,H1317-FARMER_HRS)</f>
        <v>65.2799864423547</v>
      </c>
      <c r="K1317" s="2">
        <f>I1317*FARMER_RATE+J1317*TEMP_WORKER_RATE</f>
        <v>26133.333097957548</v>
      </c>
      <c r="L1317" s="2">
        <f>A1317*PRICE_TOM+B1317*PRICE_CAR+C1317*PRICE_MES</f>
        <v>47300</v>
      </c>
      <c r="M1317" s="2">
        <f>A1317*FERT_BED_TOM+B1317*FERT_BED_CAR+C1317*FERT_BED_MES</f>
        <v>11440</v>
      </c>
      <c r="N1317" s="6">
        <f>IF(AND(D1317&lt;=TOTAL_BEDS,J1317&lt;=TEMP_WORKER_MAX*TEMP_WORKER_HRS),1,0)</f>
        <v>1</v>
      </c>
      <c r="O1317" s="2">
        <f>L1317-M1317-K1317-FIXED_COSTS</f>
        <v>-10273.333097957548</v>
      </c>
      <c r="P1317" s="2">
        <f>IF(N1317=1,O1317,"")</f>
        <v>-10273.333097957548</v>
      </c>
    </row>
    <row r="1318">
      <c r="A1318" s="6">
        <v>2</v>
      </c>
      <c r="B1318" s="6">
        <v>0</v>
      </c>
      <c r="C1318" s="6">
        <v>12</v>
      </c>
      <c r="D1318" s="6">
        <f>A1318+B1318+C1318</f>
        <v>14</v>
      </c>
      <c r="E1318" s="5">
        <f>IF(A1318=0,0,A1318*LABOR_HRS_WK_TOM*SEASON_WEEKS*(1+DIM_PCT_TOM)^A1318)</f>
        <v>217.80000000000004</v>
      </c>
      <c r="F1318" s="5">
        <f>IF(B1318=0,0,B1318*LABOR_HRS_WK_CAR*SEASON_WEEKS*(1+DIM_PCT_CAR)^B1318)</f>
        <v>0</v>
      </c>
      <c r="G1318" s="5">
        <f>IF(C1318=0,0,C1318*LABOR_HRS_WK_MES*SEASON_WEEKS*(1+DIM_PCT_MES)^C1318)</f>
        <v>626.807439570419</v>
      </c>
      <c r="H1318" s="5">
        <f>E1318+F1318+G1318</f>
        <v>844.607439570419</v>
      </c>
      <c r="I1318" s="5">
        <f>MIN(H1318,FARMER_HRS)</f>
        <v>720</v>
      </c>
      <c r="J1318" s="5">
        <f>MAX(0,H1318-FARMER_HRS)</f>
        <v>124.60743957041905</v>
      </c>
      <c r="K1318" s="2">
        <f>I1318*FARMER_RATE+J1318*TEMP_WORKER_RATE</f>
        <v>27163.323603653109</v>
      </c>
      <c r="L1318" s="2">
        <f>A1318*PRICE_TOM+B1318*PRICE_CAR+C1318*PRICE_MES</f>
        <v>50000</v>
      </c>
      <c r="M1318" s="2">
        <f>A1318*FERT_BED_TOM+B1318*FERT_BED_CAR+C1318*FERT_BED_MES</f>
        <v>12320</v>
      </c>
      <c r="N1318" s="6">
        <f>IF(AND(D1318&lt;=TOTAL_BEDS,J1318&lt;=TEMP_WORKER_MAX*TEMP_WORKER_HRS),1,0)</f>
        <v>1</v>
      </c>
      <c r="O1318" s="2">
        <f>L1318-M1318-K1318-FIXED_COSTS</f>
        <v>-9483.3236036531089</v>
      </c>
      <c r="P1318" s="2">
        <f>IF(N1318=1,O1318,"")</f>
        <v>-9483.3236036531089</v>
      </c>
    </row>
    <row r="1319">
      <c r="A1319" s="6">
        <v>2</v>
      </c>
      <c r="B1319" s="6">
        <v>0</v>
      </c>
      <c r="C1319" s="6">
        <v>13</v>
      </c>
      <c r="D1319" s="6">
        <f>A1319+B1319+C1319</f>
        <v>15</v>
      </c>
      <c r="E1319" s="5">
        <f>IF(A1319=0,0,A1319*LABOR_HRS_WK_TOM*SEASON_WEEKS*(1+DIM_PCT_TOM)^A1319)</f>
        <v>217.80000000000004</v>
      </c>
      <c r="F1319" s="5">
        <f>IF(B1319=0,0,B1319*LABOR_HRS_WK_CAR*SEASON_WEEKS*(1+DIM_PCT_CAR)^B1319)</f>
        <v>0</v>
      </c>
      <c r="G1319" s="5">
        <f>IF(C1319=0,0,C1319*LABOR_HRS_WK_MES*SEASON_WEEKS*(1+DIM_PCT_MES)^C1319)</f>
        <v>687.52941027880331</v>
      </c>
      <c r="H1319" s="5">
        <f>E1319+F1319+G1319</f>
        <v>905.32941027880338</v>
      </c>
      <c r="I1319" s="5">
        <f>MIN(H1319,FARMER_HRS)</f>
        <v>720</v>
      </c>
      <c r="J1319" s="5">
        <f>MAX(0,H1319-FARMER_HRS)</f>
        <v>185.32941027880338</v>
      </c>
      <c r="K1319" s="2">
        <f>I1319*FARMER_RATE+J1319*TEMP_WORKER_RATE</f>
        <v>28217.524484007005</v>
      </c>
      <c r="L1319" s="2">
        <f>A1319*PRICE_TOM+B1319*PRICE_CAR+C1319*PRICE_MES</f>
        <v>52700</v>
      </c>
      <c r="M1319" s="2">
        <f>A1319*FERT_BED_TOM+B1319*FERT_BED_CAR+C1319*FERT_BED_MES</f>
        <v>13200</v>
      </c>
      <c r="N1319" s="6">
        <f>IF(AND(D1319&lt;=TOTAL_BEDS,J1319&lt;=TEMP_WORKER_MAX*TEMP_WORKER_HRS),1,0)</f>
        <v>1</v>
      </c>
      <c r="O1319" s="2">
        <f>L1319-M1319-K1319-FIXED_COSTS</f>
        <v>-8717.5244840070045</v>
      </c>
      <c r="P1319" s="2">
        <f>IF(N1319=1,O1319,"")</f>
        <v>-8717.5244840070045</v>
      </c>
    </row>
    <row r="1320">
      <c r="A1320" s="6">
        <v>2</v>
      </c>
      <c r="B1320" s="6">
        <v>0</v>
      </c>
      <c r="C1320" s="6">
        <v>14</v>
      </c>
      <c r="D1320" s="6">
        <f>A1320+B1320+C1320</f>
        <v>16</v>
      </c>
      <c r="E1320" s="5">
        <f>IF(A1320=0,0,A1320*LABOR_HRS_WK_TOM*SEASON_WEEKS*(1+DIM_PCT_TOM)^A1320)</f>
        <v>217.80000000000004</v>
      </c>
      <c r="F1320" s="5">
        <f>IF(B1320=0,0,B1320*LABOR_HRS_WK_CAR*SEASON_WEEKS*(1+DIM_PCT_CAR)^B1320)</f>
        <v>0</v>
      </c>
      <c r="G1320" s="5">
        <f>IF(C1320=0,0,C1320*LABOR_HRS_WK_MES*SEASON_WEEKS*(1+DIM_PCT_MES)^C1320)</f>
        <v>749.67149159246435</v>
      </c>
      <c r="H1320" s="5">
        <f>E1320+F1320+G1320</f>
        <v>967.47149159246442</v>
      </c>
      <c r="I1320" s="5">
        <f>MIN(H1320,FARMER_HRS)</f>
        <v>720</v>
      </c>
      <c r="J1320" s="5">
        <f>MAX(0,H1320-FARMER_HRS)</f>
        <v>247.47149159246442</v>
      </c>
      <c r="K1320" s="2">
        <f>I1320*FARMER_RATE+J1320*TEMP_WORKER_RATE</f>
        <v>29296.380062369175</v>
      </c>
      <c r="L1320" s="2">
        <f>A1320*PRICE_TOM+B1320*PRICE_CAR+C1320*PRICE_MES</f>
        <v>55400</v>
      </c>
      <c r="M1320" s="2">
        <f>A1320*FERT_BED_TOM+B1320*FERT_BED_CAR+C1320*FERT_BED_MES</f>
        <v>14080</v>
      </c>
      <c r="N1320" s="6">
        <f>IF(AND(D1320&lt;=TOTAL_BEDS,J1320&lt;=TEMP_WORKER_MAX*TEMP_WORKER_HRS),1,0)</f>
        <v>1</v>
      </c>
      <c r="O1320" s="2">
        <f>L1320-M1320-K1320-FIXED_COSTS</f>
        <v>-7976.380062369175</v>
      </c>
      <c r="P1320" s="2">
        <f>IF(N1320=1,O1320,"")</f>
        <v>-7976.380062369175</v>
      </c>
    </row>
    <row r="1321">
      <c r="A1321" s="6">
        <v>2</v>
      </c>
      <c r="B1321" s="6">
        <v>0</v>
      </c>
      <c r="C1321" s="6">
        <v>15</v>
      </c>
      <c r="D1321" s="6">
        <f>A1321+B1321+C1321</f>
        <v>17</v>
      </c>
      <c r="E1321" s="5">
        <f>IF(A1321=0,0,A1321*LABOR_HRS_WK_TOM*SEASON_WEEKS*(1+DIM_PCT_TOM)^A1321)</f>
        <v>217.80000000000004</v>
      </c>
      <c r="F1321" s="5">
        <f>IF(B1321=0,0,B1321*LABOR_HRS_WK_CAR*SEASON_WEEKS*(1+DIM_PCT_CAR)^B1321)</f>
        <v>0</v>
      </c>
      <c r="G1321" s="5">
        <f>IF(C1321=0,0,C1321*LABOR_HRS_WK_MES*SEASON_WEEKS*(1+DIM_PCT_MES)^C1321)</f>
        <v>813.25969846861074</v>
      </c>
      <c r="H1321" s="5">
        <f>E1321+F1321+G1321</f>
        <v>1031.0596984686108</v>
      </c>
      <c r="I1321" s="5">
        <f>MIN(H1321,FARMER_HRS)</f>
        <v>720</v>
      </c>
      <c r="J1321" s="5">
        <f>MAX(0,H1321-FARMER_HRS)</f>
        <v>311.0596984686108</v>
      </c>
      <c r="K1321" s="2">
        <f>I1321*FARMER_RATE+J1321*TEMP_WORKER_RATE</f>
        <v>30400.341987302272</v>
      </c>
      <c r="L1321" s="2">
        <f>A1321*PRICE_TOM+B1321*PRICE_CAR+C1321*PRICE_MES</f>
        <v>58100</v>
      </c>
      <c r="M1321" s="2">
        <f>A1321*FERT_BED_TOM+B1321*FERT_BED_CAR+C1321*FERT_BED_MES</f>
        <v>14960</v>
      </c>
      <c r="N1321" s="6">
        <f>IF(AND(D1321&lt;=TOTAL_BEDS,J1321&lt;=TEMP_WORKER_MAX*TEMP_WORKER_HRS),1,0)</f>
        <v>1</v>
      </c>
      <c r="O1321" s="2">
        <f>L1321-M1321-K1321-FIXED_COSTS</f>
        <v>-7260.3419873022722</v>
      </c>
      <c r="P1321" s="2">
        <f>IF(N1321=1,O1321,"")</f>
        <v>-7260.3419873022722</v>
      </c>
    </row>
    <row r="1322">
      <c r="A1322" s="6">
        <v>2</v>
      </c>
      <c r="B1322" s="6">
        <v>0</v>
      </c>
      <c r="C1322" s="6">
        <v>16</v>
      </c>
      <c r="D1322" s="6">
        <f>A1322+B1322+C1322</f>
        <v>18</v>
      </c>
      <c r="E1322" s="5">
        <f>IF(A1322=0,0,A1322*LABOR_HRS_WK_TOM*SEASON_WEEKS*(1+DIM_PCT_TOM)^A1322)</f>
        <v>217.80000000000004</v>
      </c>
      <c r="F1322" s="5">
        <f>IF(B1322=0,0,B1322*LABOR_HRS_WK_CAR*SEASON_WEEKS*(1+DIM_PCT_CAR)^B1322)</f>
        <v>0</v>
      </c>
      <c r="G1322" s="5">
        <f>IF(C1322=0,0,C1322*LABOR_HRS_WK_MES*SEASON_WEEKS*(1+DIM_PCT_MES)^C1322)</f>
        <v>878.32047434609967</v>
      </c>
      <c r="H1322" s="5">
        <f>E1322+F1322+G1322</f>
        <v>1096.1204743460996</v>
      </c>
      <c r="I1322" s="5">
        <f>MIN(H1322,FARMER_HRS)</f>
        <v>720</v>
      </c>
      <c r="J1322" s="5">
        <f>MAX(0,H1322-FARMER_HRS)</f>
        <v>376.12047434609963</v>
      </c>
      <c r="K1322" s="2">
        <f>I1322*FARMER_RATE+J1322*TEMP_WORKER_RATE</f>
        <v>31529.869346286454</v>
      </c>
      <c r="L1322" s="2">
        <f>A1322*PRICE_TOM+B1322*PRICE_CAR+C1322*PRICE_MES</f>
        <v>60800</v>
      </c>
      <c r="M1322" s="2">
        <f>A1322*FERT_BED_TOM+B1322*FERT_BED_CAR+C1322*FERT_BED_MES</f>
        <v>15840</v>
      </c>
      <c r="N1322" s="6">
        <f>IF(AND(D1322&lt;=TOTAL_BEDS,J1322&lt;=TEMP_WORKER_MAX*TEMP_WORKER_HRS),1,0)</f>
        <v>1</v>
      </c>
      <c r="O1322" s="2">
        <f>L1322-M1322-K1322-FIXED_COSTS</f>
        <v>-6569.8693462864539</v>
      </c>
      <c r="P1322" s="2">
        <f>IF(N1322=1,O1322,"")</f>
        <v>-6569.8693462864539</v>
      </c>
    </row>
    <row r="1323">
      <c r="A1323" s="6">
        <v>2</v>
      </c>
      <c r="B1323" s="6">
        <v>0</v>
      </c>
      <c r="C1323" s="6">
        <v>17</v>
      </c>
      <c r="D1323" s="6">
        <f>A1323+B1323+C1323</f>
        <v>19</v>
      </c>
      <c r="E1323" s="5">
        <f>IF(A1323=0,0,A1323*LABOR_HRS_WK_TOM*SEASON_WEEKS*(1+DIM_PCT_TOM)^A1323)</f>
        <v>217.80000000000004</v>
      </c>
      <c r="F1323" s="5">
        <f>IF(B1323=0,0,B1323*LABOR_HRS_WK_CAR*SEASON_WEEKS*(1+DIM_PCT_CAR)^B1323)</f>
        <v>0</v>
      </c>
      <c r="G1323" s="5">
        <f>IF(C1323=0,0,C1323*LABOR_HRS_WK_MES*SEASON_WEEKS*(1+DIM_PCT_MES)^C1323)</f>
        <v>944.88069779263992</v>
      </c>
      <c r="H1323" s="5">
        <f>E1323+F1323+G1323</f>
        <v>1162.6806977926399</v>
      </c>
      <c r="I1323" s="5">
        <f>MIN(H1323,FARMER_HRS)</f>
        <v>720</v>
      </c>
      <c r="J1323" s="5">
        <f>MAX(0,H1323-FARMER_HRS)</f>
        <v>442.68069779263988</v>
      </c>
      <c r="K1323" s="2">
        <f>I1323*FARMER_RATE+J1323*TEMP_WORKER_RATE</f>
        <v>32685.42878112222</v>
      </c>
      <c r="L1323" s="2">
        <f>A1323*PRICE_TOM+B1323*PRICE_CAR+C1323*PRICE_MES</f>
        <v>63500</v>
      </c>
      <c r="M1323" s="2">
        <f>A1323*FERT_BED_TOM+B1323*FERT_BED_CAR+C1323*FERT_BED_MES</f>
        <v>16720</v>
      </c>
      <c r="N1323" s="6">
        <f>IF(AND(D1323&lt;=TOTAL_BEDS,J1323&lt;=TEMP_WORKER_MAX*TEMP_WORKER_HRS),1,0)</f>
        <v>1</v>
      </c>
      <c r="O1323" s="2">
        <f>L1323-M1323-K1323-FIXED_COSTS</f>
        <v>-5905.42878112222</v>
      </c>
      <c r="P1323" s="2">
        <f>IF(N1323=1,O1323,"")</f>
        <v>-5905.42878112222</v>
      </c>
    </row>
    <row r="1324">
      <c r="A1324" s="6">
        <v>2</v>
      </c>
      <c r="B1324" s="6">
        <v>0</v>
      </c>
      <c r="C1324" s="6">
        <v>18</v>
      </c>
      <c r="D1324" s="6">
        <f>A1324+B1324+C1324</f>
        <v>20</v>
      </c>
      <c r="E1324" s="5">
        <f>IF(A1324=0,0,A1324*LABOR_HRS_WK_TOM*SEASON_WEEKS*(1+DIM_PCT_TOM)^A1324)</f>
        <v>217.80000000000004</v>
      </c>
      <c r="F1324" s="5">
        <f>IF(B1324=0,0,B1324*LABOR_HRS_WK_CAR*SEASON_WEEKS*(1+DIM_PCT_CAR)^B1324)</f>
        <v>0</v>
      </c>
      <c r="G1324" s="5">
        <f>IF(C1324=0,0,C1324*LABOR_HRS_WK_MES*SEASON_WEEKS*(1+DIM_PCT_MES)^C1324)</f>
        <v>1012.9676892512272</v>
      </c>
      <c r="H1324" s="5">
        <f>E1324+F1324+G1324</f>
        <v>1230.7676892512272</v>
      </c>
      <c r="I1324" s="5">
        <f>MIN(H1324,FARMER_HRS)</f>
        <v>720</v>
      </c>
      <c r="J1324" s="5">
        <f>MAX(0,H1324-FARMER_HRS)</f>
        <v>510.76768925122724</v>
      </c>
      <c r="K1324" s="2">
        <f>I1324*FARMER_RATE+J1324*TEMP_WORKER_RATE</f>
        <v>33867.494605056025</v>
      </c>
      <c r="L1324" s="2">
        <f>A1324*PRICE_TOM+B1324*PRICE_CAR+C1324*PRICE_MES</f>
        <v>66200</v>
      </c>
      <c r="M1324" s="2">
        <f>A1324*FERT_BED_TOM+B1324*FERT_BED_CAR+C1324*FERT_BED_MES</f>
        <v>17600</v>
      </c>
      <c r="N1324" s="6">
        <f>IF(AND(D1324&lt;=TOTAL_BEDS,J1324&lt;=TEMP_WORKER_MAX*TEMP_WORKER_HRS),1,0)</f>
        <v>1</v>
      </c>
      <c r="O1324" s="2">
        <f>L1324-M1324-K1324-FIXED_COSTS</f>
        <v>-5267.4946050560247</v>
      </c>
      <c r="P1324" s="2">
        <f>IF(N1324=1,O1324,"")</f>
        <v>-5267.4946050560247</v>
      </c>
    </row>
    <row r="1325">
      <c r="A1325" s="6">
        <v>2</v>
      </c>
      <c r="B1325" s="6">
        <v>0</v>
      </c>
      <c r="C1325" s="6">
        <v>19</v>
      </c>
      <c r="D1325" s="6">
        <f>A1325+B1325+C1325</f>
        <v>21</v>
      </c>
      <c r="E1325" s="5">
        <f>IF(A1325=0,0,A1325*LABOR_HRS_WK_TOM*SEASON_WEEKS*(1+DIM_PCT_TOM)^A1325)</f>
        <v>217.80000000000004</v>
      </c>
      <c r="F1325" s="5">
        <f>IF(B1325=0,0,B1325*LABOR_HRS_WK_CAR*SEASON_WEEKS*(1+DIM_PCT_CAR)^B1325)</f>
        <v>0</v>
      </c>
      <c r="G1325" s="5">
        <f>IF(C1325=0,0,C1325*LABOR_HRS_WK_MES*SEASON_WEEKS*(1+DIM_PCT_MES)^C1325)</f>
        <v>1082.6092178872491</v>
      </c>
      <c r="H1325" s="5">
        <f>E1325+F1325+G1325</f>
        <v>1300.409217887249</v>
      </c>
      <c r="I1325" s="5">
        <f>MIN(H1325,FARMER_HRS)</f>
        <v>720</v>
      </c>
      <c r="J1325" s="5">
        <f>MAX(0,H1325-FARMER_HRS)</f>
        <v>580.409217887249</v>
      </c>
      <c r="K1325" s="2">
        <f>I1325*FARMER_RATE+J1325*TEMP_WORKER_RATE</f>
        <v>35076.54892165363</v>
      </c>
      <c r="L1325" s="2">
        <f>A1325*PRICE_TOM+B1325*PRICE_CAR+C1325*PRICE_MES</f>
        <v>68900</v>
      </c>
      <c r="M1325" s="2">
        <f>A1325*FERT_BED_TOM+B1325*FERT_BED_CAR+C1325*FERT_BED_MES</f>
        <v>18480</v>
      </c>
      <c r="N1325" s="6">
        <f>IF(AND(D1325&lt;=TOTAL_BEDS,J1325&lt;=TEMP_WORKER_MAX*TEMP_WORKER_HRS),1,0)</f>
        <v>1</v>
      </c>
      <c r="O1325" s="2">
        <f>L1325-M1325-K1325-FIXED_COSTS</f>
        <v>-4656.54892165363</v>
      </c>
      <c r="P1325" s="2">
        <f>IF(N1325=1,O1325,"")</f>
        <v>-4656.54892165363</v>
      </c>
    </row>
    <row r="1326">
      <c r="A1326" s="6">
        <v>2</v>
      </c>
      <c r="B1326" s="6">
        <v>0</v>
      </c>
      <c r="C1326" s="6">
        <v>20</v>
      </c>
      <c r="D1326" s="6">
        <f>A1326+B1326+C1326</f>
        <v>22</v>
      </c>
      <c r="E1326" s="5">
        <f>IF(A1326=0,0,A1326*LABOR_HRS_WK_TOM*SEASON_WEEKS*(1+DIM_PCT_TOM)^A1326)</f>
        <v>217.80000000000004</v>
      </c>
      <c r="F1326" s="5">
        <f>IF(B1326=0,0,B1326*LABOR_HRS_WK_CAR*SEASON_WEEKS*(1+DIM_PCT_CAR)^B1326)</f>
        <v>0</v>
      </c>
      <c r="G1326" s="5">
        <f>IF(C1326=0,0,C1326*LABOR_HRS_WK_MES*SEASON_WEEKS*(1+DIM_PCT_MES)^C1326)</f>
        <v>1153.8335085377259</v>
      </c>
      <c r="H1326" s="5">
        <f>E1326+F1326+G1326</f>
        <v>1371.6335085377259</v>
      </c>
      <c r="I1326" s="5">
        <f>MIN(H1326,FARMER_HRS)</f>
        <v>720</v>
      </c>
      <c r="J1326" s="5">
        <f>MAX(0,H1326-FARMER_HRS)</f>
        <v>651.6335085377259</v>
      </c>
      <c r="K1326" s="2">
        <f>I1326*FARMER_RATE+J1326*TEMP_WORKER_RATE</f>
        <v>36313.081745446631</v>
      </c>
      <c r="L1326" s="2">
        <f>A1326*PRICE_TOM+B1326*PRICE_CAR+C1326*PRICE_MES</f>
        <v>71600</v>
      </c>
      <c r="M1326" s="2">
        <f>A1326*FERT_BED_TOM+B1326*FERT_BED_CAR+C1326*FERT_BED_MES</f>
        <v>19360</v>
      </c>
      <c r="N1326" s="6">
        <f>IF(AND(D1326&lt;=TOTAL_BEDS,J1326&lt;=TEMP_WORKER_MAX*TEMP_WORKER_HRS),1,0)</f>
        <v>1</v>
      </c>
      <c r="O1326" s="2">
        <f>L1326-M1326-K1326-FIXED_COSTS</f>
        <v>-4073.0817454466305</v>
      </c>
      <c r="P1326" s="2">
        <f>IF(N1326=1,O1326,"")</f>
        <v>-4073.0817454466305</v>
      </c>
    </row>
    <row r="1327">
      <c r="A1327" s="6">
        <v>2</v>
      </c>
      <c r="B1327" s="6">
        <v>0</v>
      </c>
      <c r="C1327" s="6">
        <v>21</v>
      </c>
      <c r="D1327" s="6">
        <f>A1327+B1327+C1327</f>
        <v>23</v>
      </c>
      <c r="E1327" s="5">
        <f>IF(A1327=0,0,A1327*LABOR_HRS_WK_TOM*SEASON_WEEKS*(1+DIM_PCT_TOM)^A1327)</f>
        <v>217.80000000000004</v>
      </c>
      <c r="F1327" s="5">
        <f>IF(B1327=0,0,B1327*LABOR_HRS_WK_CAR*SEASON_WEEKS*(1+DIM_PCT_CAR)^B1327)</f>
        <v>0</v>
      </c>
      <c r="G1327" s="5">
        <f>IF(C1327=0,0,C1327*LABOR_HRS_WK_MES*SEASON_WEEKS*(1+DIM_PCT_MES)^C1327)</f>
        <v>1226.6692487641699</v>
      </c>
      <c r="H1327" s="5">
        <f>E1327+F1327+G1327</f>
        <v>1444.4692487641698</v>
      </c>
      <c r="I1327" s="5">
        <f>MIN(H1327,FARMER_HRS)</f>
        <v>720</v>
      </c>
      <c r="J1327" s="5">
        <f>MAX(0,H1327-FARMER_HRS)</f>
        <v>724.46924876416983</v>
      </c>
      <c r="K1327" s="2">
        <f>I1327*FARMER_RATE+J1327*TEMP_WORKER_RATE</f>
        <v>37577.591124377948</v>
      </c>
      <c r="L1327" s="2">
        <f>A1327*PRICE_TOM+B1327*PRICE_CAR+C1327*PRICE_MES</f>
        <v>74300</v>
      </c>
      <c r="M1327" s="2">
        <f>A1327*FERT_BED_TOM+B1327*FERT_BED_CAR+C1327*FERT_BED_MES</f>
        <v>20240</v>
      </c>
      <c r="N1327" s="6">
        <f>IF(AND(D1327&lt;=TOTAL_BEDS,J1327&lt;=TEMP_WORKER_MAX*TEMP_WORKER_HRS),1,0)</f>
        <v>1</v>
      </c>
      <c r="O1327" s="2">
        <f>L1327-M1327-K1327-FIXED_COSTS</f>
        <v>-3517.5911243779483</v>
      </c>
      <c r="P1327" s="2">
        <f>IF(N1327=1,O1327,"")</f>
        <v>-3517.5911243779483</v>
      </c>
    </row>
    <row r="1328">
      <c r="A1328" s="6">
        <v>2</v>
      </c>
      <c r="B1328" s="6">
        <v>0</v>
      </c>
      <c r="C1328" s="6">
        <v>22</v>
      </c>
      <c r="D1328" s="6">
        <f>A1328+B1328+C1328</f>
        <v>24</v>
      </c>
      <c r="E1328" s="5">
        <f>IF(A1328=0,0,A1328*LABOR_HRS_WK_TOM*SEASON_WEEKS*(1+DIM_PCT_TOM)^A1328)</f>
        <v>217.80000000000004</v>
      </c>
      <c r="F1328" s="5">
        <f>IF(B1328=0,0,B1328*LABOR_HRS_WK_CAR*SEASON_WEEKS*(1+DIM_PCT_CAR)^B1328)</f>
        <v>0</v>
      </c>
      <c r="G1328" s="5">
        <f>IF(C1328=0,0,C1328*LABOR_HRS_WK_MES*SEASON_WEEKS*(1+DIM_PCT_MES)^C1328)</f>
        <v>1301.1455960105659</v>
      </c>
      <c r="H1328" s="5">
        <f>E1328+F1328+G1328</f>
        <v>1518.9455960105659</v>
      </c>
      <c r="I1328" s="5">
        <f>MIN(H1328,FARMER_HRS)</f>
        <v>720</v>
      </c>
      <c r="J1328" s="5">
        <f>MAX(0,H1328-FARMER_HRS)</f>
        <v>798.94559601056585</v>
      </c>
      <c r="K1328" s="2">
        <f>I1328*FARMER_RATE+J1328*TEMP_WORKER_RATE</f>
        <v>38870.583264072324</v>
      </c>
      <c r="L1328" s="2">
        <f>A1328*PRICE_TOM+B1328*PRICE_CAR+C1328*PRICE_MES</f>
        <v>77000</v>
      </c>
      <c r="M1328" s="2">
        <f>A1328*FERT_BED_TOM+B1328*FERT_BED_CAR+C1328*FERT_BED_MES</f>
        <v>21120</v>
      </c>
      <c r="N1328" s="6">
        <f>IF(AND(D1328&lt;=TOTAL_BEDS,J1328&lt;=TEMP_WORKER_MAX*TEMP_WORKER_HRS),1,0)</f>
        <v>1</v>
      </c>
      <c r="O1328" s="2">
        <f>L1328-M1328-K1328-FIXED_COSTS</f>
        <v>-2990.5832640723238</v>
      </c>
      <c r="P1328" s="2">
        <f>IF(N1328=1,O1328,"")</f>
        <v>-2990.5832640723238</v>
      </c>
    </row>
    <row r="1329">
      <c r="A1329" s="6">
        <v>2</v>
      </c>
      <c r="B1329" s="6">
        <v>0</v>
      </c>
      <c r="C1329" s="6">
        <v>23</v>
      </c>
      <c r="D1329" s="6">
        <f>A1329+B1329+C1329</f>
        <v>25</v>
      </c>
      <c r="E1329" s="5">
        <f>IF(A1329=0,0,A1329*LABOR_HRS_WK_TOM*SEASON_WEEKS*(1+DIM_PCT_TOM)^A1329)</f>
        <v>217.80000000000004</v>
      </c>
      <c r="F1329" s="5">
        <f>IF(B1329=0,0,B1329*LABOR_HRS_WK_CAR*SEASON_WEEKS*(1+DIM_PCT_CAR)^B1329)</f>
        <v>0</v>
      </c>
      <c r="G1329" s="5">
        <f>IF(C1329=0,0,C1329*LABOR_HRS_WK_MES*SEASON_WEEKS*(1+DIM_PCT_MES)^C1329)</f>
        <v>1377.2921848680023</v>
      </c>
      <c r="H1329" s="5">
        <f>E1329+F1329+G1329</f>
        <v>1595.0921848680023</v>
      </c>
      <c r="I1329" s="5">
        <f>MIN(H1329,FARMER_HRS)</f>
        <v>720</v>
      </c>
      <c r="J1329" s="5">
        <f>MAX(0,H1329-FARMER_HRS)</f>
        <v>875.09218486800228</v>
      </c>
      <c r="K1329" s="2">
        <f>I1329*FARMER_RATE+J1329*TEMP_WORKER_RATE</f>
        <v>40192.57265395837</v>
      </c>
      <c r="L1329" s="2">
        <f>A1329*PRICE_TOM+B1329*PRICE_CAR+C1329*PRICE_MES</f>
        <v>79700</v>
      </c>
      <c r="M1329" s="2">
        <f>A1329*FERT_BED_TOM+B1329*FERT_BED_CAR+C1329*FERT_BED_MES</f>
        <v>22000</v>
      </c>
      <c r="N1329" s="6">
        <f>IF(AND(D1329&lt;=TOTAL_BEDS,J1329&lt;=TEMP_WORKER_MAX*TEMP_WORKER_HRS),1,0)</f>
        <v>1</v>
      </c>
      <c r="O1329" s="2">
        <f>L1329-M1329-K1329-FIXED_COSTS</f>
        <v>-2492.57265395837</v>
      </c>
      <c r="P1329" s="2">
        <f>IF(N1329=1,O1329,"")</f>
        <v>-2492.57265395837</v>
      </c>
    </row>
    <row r="1330">
      <c r="A1330" s="6">
        <v>2</v>
      </c>
      <c r="B1330" s="6">
        <v>0</v>
      </c>
      <c r="C1330" s="6">
        <v>24</v>
      </c>
      <c r="D1330" s="6">
        <f>A1330+B1330+C1330</f>
        <v>26</v>
      </c>
      <c r="E1330" s="5">
        <f>IF(A1330=0,0,A1330*LABOR_HRS_WK_TOM*SEASON_WEEKS*(1+DIM_PCT_TOM)^A1330)</f>
        <v>217.80000000000004</v>
      </c>
      <c r="F1330" s="5">
        <f>IF(B1330=0,0,B1330*LABOR_HRS_WK_CAR*SEASON_WEEKS*(1+DIM_PCT_CAR)^B1330)</f>
        <v>0</v>
      </c>
      <c r="G1330" s="5">
        <f>IF(C1330=0,0,C1330*LABOR_HRS_WK_MES*SEASON_WEEKS*(1+DIM_PCT_MES)^C1330)</f>
        <v>1455.139134447498</v>
      </c>
      <c r="H1330" s="5">
        <f>E1330+F1330+G1330</f>
        <v>1672.939134447498</v>
      </c>
      <c r="I1330" s="5">
        <f>MIN(H1330,FARMER_HRS)</f>
        <v>720</v>
      </c>
      <c r="J1330" s="5">
        <f>MAX(0,H1330-FARMER_HRS)</f>
        <v>952.939134447498</v>
      </c>
      <c r="K1330" s="2">
        <f>I1330*FARMER_RATE+J1330*TEMP_WORKER_RATE</f>
        <v>41544.08219526906</v>
      </c>
      <c r="L1330" s="2">
        <f>A1330*PRICE_TOM+B1330*PRICE_CAR+C1330*PRICE_MES</f>
        <v>82400</v>
      </c>
      <c r="M1330" s="2">
        <f>A1330*FERT_BED_TOM+B1330*FERT_BED_CAR+C1330*FERT_BED_MES</f>
        <v>22880</v>
      </c>
      <c r="N1330" s="6">
        <f>IF(AND(D1330&lt;=TOTAL_BEDS,J1330&lt;=TEMP_WORKER_MAX*TEMP_WORKER_HRS),1,0)</f>
        <v>1</v>
      </c>
      <c r="O1330" s="2">
        <f>L1330-M1330-K1330-FIXED_COSTS</f>
        <v>-2024.0821952690603</v>
      </c>
      <c r="P1330" s="2">
        <f>IF(N1330=1,O1330,"")</f>
        <v>-2024.0821952690603</v>
      </c>
    </row>
    <row r="1331">
      <c r="A1331" s="6">
        <v>2</v>
      </c>
      <c r="B1331" s="6">
        <v>0</v>
      </c>
      <c r="C1331" s="6">
        <v>25</v>
      </c>
      <c r="D1331" s="6">
        <f>A1331+B1331+C1331</f>
        <v>27</v>
      </c>
      <c r="E1331" s="5">
        <f>IF(A1331=0,0,A1331*LABOR_HRS_WK_TOM*SEASON_WEEKS*(1+DIM_PCT_TOM)^A1331)</f>
        <v>217.80000000000004</v>
      </c>
      <c r="F1331" s="5">
        <f>IF(B1331=0,0,B1331*LABOR_HRS_WK_CAR*SEASON_WEEKS*(1+DIM_PCT_CAR)^B1331)</f>
        <v>0</v>
      </c>
      <c r="G1331" s="5">
        <f>IF(C1331=0,0,C1331*LABOR_HRS_WK_MES*SEASON_WEEKS*(1+DIM_PCT_MES)^C1331)</f>
        <v>1534.7170558625955</v>
      </c>
      <c r="H1331" s="5">
        <f>E1331+F1331+G1331</f>
        <v>1752.5170558625955</v>
      </c>
      <c r="I1331" s="5">
        <f>MIN(H1331,FARMER_HRS)</f>
        <v>720</v>
      </c>
      <c r="J1331" s="5">
        <f>MAX(0,H1331-FARMER_HRS)</f>
        <v>1032.5170558625955</v>
      </c>
      <c r="K1331" s="2">
        <f>I1331*FARMER_RATE+J1331*TEMP_WORKER_RATE</f>
        <v>42925.643330947838</v>
      </c>
      <c r="L1331" s="2">
        <f>A1331*PRICE_TOM+B1331*PRICE_CAR+C1331*PRICE_MES</f>
        <v>85100</v>
      </c>
      <c r="M1331" s="2">
        <f>A1331*FERT_BED_TOM+B1331*FERT_BED_CAR+C1331*FERT_BED_MES</f>
        <v>23760</v>
      </c>
      <c r="N1331" s="6">
        <f>IF(AND(D1331&lt;=TOTAL_BEDS,J1331&lt;=TEMP_WORKER_MAX*TEMP_WORKER_HRS),1,0)</f>
        <v>1</v>
      </c>
      <c r="O1331" s="2">
        <f>L1331-M1331-K1331-FIXED_COSTS</f>
        <v>-1585.643330947838</v>
      </c>
      <c r="P1331" s="2">
        <f>IF(N1331=1,O1331,"")</f>
        <v>-1585.643330947838</v>
      </c>
    </row>
    <row r="1332">
      <c r="A1332" s="6">
        <v>2</v>
      </c>
      <c r="B1332" s="6">
        <v>0</v>
      </c>
      <c r="C1332" s="6">
        <v>26</v>
      </c>
      <c r="D1332" s="6">
        <f>A1332+B1332+C1332</f>
        <v>28</v>
      </c>
      <c r="E1332" s="5">
        <f>IF(A1332=0,0,A1332*LABOR_HRS_WK_TOM*SEASON_WEEKS*(1+DIM_PCT_TOM)^A1332)</f>
        <v>217.80000000000004</v>
      </c>
      <c r="F1332" s="5">
        <f>IF(B1332=0,0,B1332*LABOR_HRS_WK_CAR*SEASON_WEEKS*(1+DIM_PCT_CAR)^B1332)</f>
        <v>0</v>
      </c>
      <c r="G1332" s="5">
        <f>IF(C1332=0,0,C1332*LABOR_HRS_WK_MES*SEASON_WEEKS*(1+DIM_PCT_MES)^C1332)</f>
        <v>1616.0570598233128</v>
      </c>
      <c r="H1332" s="5">
        <f>E1332+F1332+G1332</f>
        <v>1833.8570598233127</v>
      </c>
      <c r="I1332" s="5">
        <f>MIN(H1332,FARMER_HRS)</f>
        <v>720</v>
      </c>
      <c r="J1332" s="5">
        <f>MAX(0,H1332-FARMER_HRS)</f>
        <v>1113.8570598233127</v>
      </c>
      <c r="K1332" s="2">
        <f>I1332*FARMER_RATE+J1332*TEMP_WORKER_RATE</f>
        <v>44337.796177488068</v>
      </c>
      <c r="L1332" s="2">
        <f>A1332*PRICE_TOM+B1332*PRICE_CAR+C1332*PRICE_MES</f>
        <v>87800</v>
      </c>
      <c r="M1332" s="2">
        <f>A1332*FERT_BED_TOM+B1332*FERT_BED_CAR+C1332*FERT_BED_MES</f>
        <v>24640</v>
      </c>
      <c r="N1332" s="6">
        <f>IF(AND(D1332&lt;=TOTAL_BEDS,J1332&lt;=TEMP_WORKER_MAX*TEMP_WORKER_HRS),1,0)</f>
        <v>1</v>
      </c>
      <c r="O1332" s="2">
        <f>L1332-M1332-K1332-FIXED_COSTS</f>
        <v>-1177.7961774880678</v>
      </c>
      <c r="P1332" s="2">
        <f>IF(N1332=1,O1332,"")</f>
        <v>-1177.7961774880678</v>
      </c>
    </row>
    <row r="1333">
      <c r="A1333" s="6">
        <v>2</v>
      </c>
      <c r="B1333" s="6">
        <v>0</v>
      </c>
      <c r="C1333" s="6">
        <v>27</v>
      </c>
      <c r="D1333" s="6">
        <f>A1333+B1333+C1333</f>
        <v>29</v>
      </c>
      <c r="E1333" s="5">
        <f>IF(A1333=0,0,A1333*LABOR_HRS_WK_TOM*SEASON_WEEKS*(1+DIM_PCT_TOM)^A1333)</f>
        <v>217.80000000000004</v>
      </c>
      <c r="F1333" s="5">
        <f>IF(B1333=0,0,B1333*LABOR_HRS_WK_CAR*SEASON_WEEKS*(1+DIM_PCT_CAR)^B1333)</f>
        <v>0</v>
      </c>
      <c r="G1333" s="5">
        <f>IF(C1333=0,0,C1333*LABOR_HRS_WK_MES*SEASON_WEEKS*(1+DIM_PCT_MES)^C1333)</f>
        <v>1699.19076434307</v>
      </c>
      <c r="H1333" s="5">
        <f>E1333+F1333+G1333</f>
        <v>1916.99076434307</v>
      </c>
      <c r="I1333" s="5">
        <f>MIN(H1333,FARMER_HRS)</f>
        <v>720</v>
      </c>
      <c r="J1333" s="5">
        <f>MAX(0,H1333-FARMER_HRS)</f>
        <v>1196.99076434307</v>
      </c>
      <c r="K1333" s="2">
        <f>I1333*FARMER_RATE+J1333*TEMP_WORKER_RATE</f>
        <v>45781.08965873385</v>
      </c>
      <c r="L1333" s="2">
        <f>A1333*PRICE_TOM+B1333*PRICE_CAR+C1333*PRICE_MES</f>
        <v>90500</v>
      </c>
      <c r="M1333" s="2">
        <f>A1333*FERT_BED_TOM+B1333*FERT_BED_CAR+C1333*FERT_BED_MES</f>
        <v>25520</v>
      </c>
      <c r="N1333" s="6">
        <f>IF(AND(D1333&lt;=TOTAL_BEDS,J1333&lt;=TEMP_WORKER_MAX*TEMP_WORKER_HRS),1,0)</f>
        <v>1</v>
      </c>
      <c r="O1333" s="2">
        <f>L1333-M1333-K1333-FIXED_COSTS</f>
        <v>-801.08965873385023</v>
      </c>
      <c r="P1333" s="2">
        <f>IF(N1333=1,O1333,"")</f>
        <v>-801.08965873385023</v>
      </c>
    </row>
    <row r="1334">
      <c r="A1334" s="6">
        <v>2</v>
      </c>
      <c r="B1334" s="6">
        <v>0</v>
      </c>
      <c r="C1334" s="6">
        <v>28</v>
      </c>
      <c r="D1334" s="6">
        <f>A1334+B1334+C1334</f>
        <v>30</v>
      </c>
      <c r="E1334" s="5">
        <f>IF(A1334=0,0,A1334*LABOR_HRS_WK_TOM*SEASON_WEEKS*(1+DIM_PCT_TOM)^A1334)</f>
        <v>217.80000000000004</v>
      </c>
      <c r="F1334" s="5">
        <f>IF(B1334=0,0,B1334*LABOR_HRS_WK_CAR*SEASON_WEEKS*(1+DIM_PCT_CAR)^B1334)</f>
        <v>0</v>
      </c>
      <c r="G1334" s="5">
        <f>IF(C1334=0,0,C1334*LABOR_HRS_WK_MES*SEASON_WEEKS*(1+DIM_PCT_MES)^C1334)</f>
        <v>1784.1503025602233</v>
      </c>
      <c r="H1334" s="5">
        <f>E1334+F1334+G1334</f>
        <v>2001.9503025602232</v>
      </c>
      <c r="I1334" s="5">
        <f>MIN(H1334,FARMER_HRS)</f>
        <v>720</v>
      </c>
      <c r="J1334" s="5">
        <f>MAX(0,H1334-FARMER_HRS)</f>
        <v>1281.9503025602232</v>
      </c>
      <c r="K1334" s="2">
        <f>I1334*FARMER_RATE+J1334*TEMP_WORKER_RATE</f>
        <v>47256.081641670542</v>
      </c>
      <c r="L1334" s="2">
        <f>A1334*PRICE_TOM+B1334*PRICE_CAR+C1334*PRICE_MES</f>
        <v>93200</v>
      </c>
      <c r="M1334" s="2">
        <f>A1334*FERT_BED_TOM+B1334*FERT_BED_CAR+C1334*FERT_BED_MES</f>
        <v>26400</v>
      </c>
      <c r="N1334" s="6">
        <f>IF(AND(D1334&lt;=TOTAL_BEDS,J1334&lt;=TEMP_WORKER_MAX*TEMP_WORKER_HRS),1,0)</f>
        <v>1</v>
      </c>
      <c r="O1334" s="2">
        <f>L1334-M1334-K1334-FIXED_COSTS</f>
        <v>-456.081641670542</v>
      </c>
      <c r="P1334" s="2">
        <f>IF(N1334=1,O1334,"")</f>
        <v>-456.081641670542</v>
      </c>
    </row>
    <row r="1335">
      <c r="A1335" s="6">
        <v>2</v>
      </c>
      <c r="B1335" s="6">
        <v>0</v>
      </c>
      <c r="C1335" s="6">
        <v>29</v>
      </c>
      <c r="D1335" s="6">
        <f>A1335+B1335+C1335</f>
        <v>31</v>
      </c>
      <c r="E1335" s="5">
        <f>IF(A1335=0,0,A1335*LABOR_HRS_WK_TOM*SEASON_WEEKS*(1+DIM_PCT_TOM)^A1335)</f>
        <v>217.80000000000004</v>
      </c>
      <c r="F1335" s="5">
        <f>IF(B1335=0,0,B1335*LABOR_HRS_WK_CAR*SEASON_WEEKS*(1+DIM_PCT_CAR)^B1335)</f>
        <v>0</v>
      </c>
      <c r="G1335" s="5">
        <f>IF(C1335=0,0,C1335*LABOR_HRS_WK_MES*SEASON_WEEKS*(1+DIM_PCT_MES)^C1335)</f>
        <v>1870.9683306758766</v>
      </c>
      <c r="H1335" s="5">
        <f>E1335+F1335+G1335</f>
        <v>2088.7683306758768</v>
      </c>
      <c r="I1335" s="5">
        <f>MIN(H1335,FARMER_HRS)</f>
        <v>720</v>
      </c>
      <c r="J1335" s="5">
        <f>MAX(0,H1335-FARMER_HRS)</f>
        <v>1368.7683306758768</v>
      </c>
      <c r="K1335" s="2">
        <f>I1335*FARMER_RATE+J1335*TEMP_WORKER_RATE</f>
        <v>48763.339074233969</v>
      </c>
      <c r="L1335" s="2">
        <f>A1335*PRICE_TOM+B1335*PRICE_CAR+C1335*PRICE_MES</f>
        <v>95900</v>
      </c>
      <c r="M1335" s="2">
        <f>A1335*FERT_BED_TOM+B1335*FERT_BED_CAR+C1335*FERT_BED_MES</f>
        <v>27280</v>
      </c>
      <c r="N1335" s="6">
        <f>IF(AND(D1335&lt;=TOTAL_BEDS,J1335&lt;=TEMP_WORKER_MAX*TEMP_WORKER_HRS),1,0)</f>
        <v>1</v>
      </c>
      <c r="O1335" s="2">
        <f>L1335-M1335-K1335-FIXED_COSTS</f>
        <v>-143.33907423396886</v>
      </c>
      <c r="P1335" s="2">
        <f>IF(N1335=1,O1335,"")</f>
        <v>-143.33907423396886</v>
      </c>
    </row>
    <row r="1336">
      <c r="A1336" s="6">
        <v>2</v>
      </c>
      <c r="B1336" s="6">
        <v>0</v>
      </c>
      <c r="C1336" s="6">
        <v>30</v>
      </c>
      <c r="D1336" s="6">
        <f>A1336+B1336+C1336</f>
        <v>32</v>
      </c>
      <c r="E1336" s="5">
        <f>IF(A1336=0,0,A1336*LABOR_HRS_WK_TOM*SEASON_WEEKS*(1+DIM_PCT_TOM)^A1336)</f>
        <v>217.80000000000004</v>
      </c>
      <c r="F1336" s="5">
        <f>IF(B1336=0,0,B1336*LABOR_HRS_WK_CAR*SEASON_WEEKS*(1+DIM_PCT_CAR)^B1336)</f>
        <v>0</v>
      </c>
      <c r="G1336" s="5">
        <f>IF(C1336=0,0,C1336*LABOR_HRS_WK_MES*SEASON_WEEKS*(1+DIM_PCT_MES)^C1336)</f>
        <v>1959.6780360096466</v>
      </c>
      <c r="H1336" s="5">
        <f>E1336+F1336+G1336</f>
        <v>2177.4780360096465</v>
      </c>
      <c r="I1336" s="5">
        <f>MIN(H1336,FARMER_HRS)</f>
        <v>720</v>
      </c>
      <c r="J1336" s="5">
        <f>MAX(0,H1336-FARMER_HRS)</f>
        <v>1457.4780360096465</v>
      </c>
      <c r="K1336" s="2">
        <f>I1336*FARMER_RATE+J1336*TEMP_WORKER_RATE</f>
        <v>50303.438125167479</v>
      </c>
      <c r="L1336" s="2">
        <f>A1336*PRICE_TOM+B1336*PRICE_CAR+C1336*PRICE_MES</f>
        <v>98600</v>
      </c>
      <c r="M1336" s="2">
        <f>A1336*FERT_BED_TOM+B1336*FERT_BED_CAR+C1336*FERT_BED_MES</f>
        <v>28160</v>
      </c>
      <c r="N1336" s="6">
        <f>IF(AND(D1336&lt;=TOTAL_BEDS,J1336&lt;=TEMP_WORKER_MAX*TEMP_WORKER_HRS),1,0)</f>
        <v>1</v>
      </c>
      <c r="O1336" s="2">
        <f>L1336-M1336-K1336-FIXED_COSTS</f>
        <v>136.56187483252143</v>
      </c>
      <c r="P1336" s="2">
        <f>IF(N1336=1,O1336,"")</f>
        <v>136.56187483252143</v>
      </c>
    </row>
    <row r="1337">
      <c r="A1337" s="6">
        <v>2</v>
      </c>
      <c r="B1337" s="6">
        <v>1</v>
      </c>
      <c r="C1337" s="6">
        <v>0</v>
      </c>
      <c r="D1337" s="6">
        <f>A1337+B1337+C1337</f>
        <v>3</v>
      </c>
      <c r="E1337" s="5">
        <f>IF(A1337=0,0,A1337*LABOR_HRS_WK_TOM*SEASON_WEEKS*(1+DIM_PCT_TOM)^A1337)</f>
        <v>217.80000000000004</v>
      </c>
      <c r="F1337" s="5">
        <f>IF(B1337=0,0,B1337*LABOR_HRS_WK_CAR*SEASON_WEEKS*(1+DIM_PCT_CAR)^B1337)</f>
        <v>30.749999999999996</v>
      </c>
      <c r="G1337" s="5">
        <f>IF(C1337=0,0,C1337*LABOR_HRS_WK_MES*SEASON_WEEKS*(1+DIM_PCT_MES)^C1337)</f>
        <v>0</v>
      </c>
      <c r="H1337" s="5">
        <f>E1337+F1337+G1337</f>
        <v>248.55000000000004</v>
      </c>
      <c r="I1337" s="5">
        <f>MIN(H1337,FARMER_HRS)</f>
        <v>248.55000000000004</v>
      </c>
      <c r="J1337" s="5">
        <f>MAX(0,H1337-FARMER_HRS)</f>
        <v>0</v>
      </c>
      <c r="K1337" s="2">
        <f>I1337*FARMER_RATE+J1337*TEMP_WORKER_RATE</f>
        <v>8630.2083333333339</v>
      </c>
      <c r="L1337" s="2">
        <f>A1337*PRICE_TOM+B1337*PRICE_CAR+C1337*PRICE_MES</f>
        <v>19694</v>
      </c>
      <c r="M1337" s="2">
        <f>A1337*FERT_BED_TOM+B1337*FERT_BED_CAR+C1337*FERT_BED_MES</f>
        <v>2200</v>
      </c>
      <c r="N1337" s="6">
        <f>IF(AND(D1337&lt;=TOTAL_BEDS,J1337&lt;=TEMP_WORKER_MAX*TEMP_WORKER_HRS),1,0)</f>
        <v>1</v>
      </c>
      <c r="O1337" s="2">
        <f>L1337-M1337-K1337-FIXED_COSTS</f>
        <v>-11136.208333333334</v>
      </c>
      <c r="P1337" s="2">
        <f>IF(N1337=1,O1337,"")</f>
        <v>-11136.208333333334</v>
      </c>
    </row>
    <row r="1338">
      <c r="A1338" s="6">
        <v>2</v>
      </c>
      <c r="B1338" s="6">
        <v>1</v>
      </c>
      <c r="C1338" s="6">
        <v>1</v>
      </c>
      <c r="D1338" s="6">
        <f>A1338+B1338+C1338</f>
        <v>4</v>
      </c>
      <c r="E1338" s="5">
        <f>IF(A1338=0,0,A1338*LABOR_HRS_WK_TOM*SEASON_WEEKS*(1+DIM_PCT_TOM)^A1338)</f>
        <v>217.80000000000004</v>
      </c>
      <c r="F1338" s="5">
        <f>IF(B1338=0,0,B1338*LABOR_HRS_WK_CAR*SEASON_WEEKS*(1+DIM_PCT_CAR)^B1338)</f>
        <v>30.749999999999996</v>
      </c>
      <c r="G1338" s="5">
        <f>IF(C1338=0,0,C1338*LABOR_HRS_WK_MES*SEASON_WEEKS*(1+DIM_PCT_MES)^C1338)</f>
        <v>45.5625</v>
      </c>
      <c r="H1338" s="5">
        <f>E1338+F1338+G1338</f>
        <v>294.11250000000007</v>
      </c>
      <c r="I1338" s="5">
        <f>MIN(H1338,FARMER_HRS)</f>
        <v>294.11250000000007</v>
      </c>
      <c r="J1338" s="5">
        <f>MAX(0,H1338-FARMER_HRS)</f>
        <v>0</v>
      </c>
      <c r="K1338" s="2">
        <f>I1338*FARMER_RATE+J1338*TEMP_WORKER_RATE</f>
        <v>10212.239583333336</v>
      </c>
      <c r="L1338" s="2">
        <f>A1338*PRICE_TOM+B1338*PRICE_CAR+C1338*PRICE_MES</f>
        <v>22394</v>
      </c>
      <c r="M1338" s="2">
        <f>A1338*FERT_BED_TOM+B1338*FERT_BED_CAR+C1338*FERT_BED_MES</f>
        <v>3080</v>
      </c>
      <c r="N1338" s="6">
        <f>IF(AND(D1338&lt;=TOTAL_BEDS,J1338&lt;=TEMP_WORKER_MAX*TEMP_WORKER_HRS),1,0)</f>
        <v>1</v>
      </c>
      <c r="O1338" s="2">
        <f>L1338-M1338-K1338-FIXED_COSTS</f>
        <v>-10898.239583333336</v>
      </c>
      <c r="P1338" s="2">
        <f>IF(N1338=1,O1338,"")</f>
        <v>-10898.239583333336</v>
      </c>
    </row>
    <row r="1339">
      <c r="A1339" s="6">
        <v>2</v>
      </c>
      <c r="B1339" s="6">
        <v>1</v>
      </c>
      <c r="C1339" s="6">
        <v>2</v>
      </c>
      <c r="D1339" s="6">
        <f>A1339+B1339+C1339</f>
        <v>5</v>
      </c>
      <c r="E1339" s="5">
        <f>IF(A1339=0,0,A1339*LABOR_HRS_WK_TOM*SEASON_WEEKS*(1+DIM_PCT_TOM)^A1339)</f>
        <v>217.80000000000004</v>
      </c>
      <c r="F1339" s="5">
        <f>IF(B1339=0,0,B1339*LABOR_HRS_WK_CAR*SEASON_WEEKS*(1+DIM_PCT_CAR)^B1339)</f>
        <v>30.749999999999996</v>
      </c>
      <c r="G1339" s="5">
        <f>IF(C1339=0,0,C1339*LABOR_HRS_WK_MES*SEASON_WEEKS*(1+DIM_PCT_MES)^C1339)</f>
        <v>92.2640625</v>
      </c>
      <c r="H1339" s="5">
        <f>E1339+F1339+G1339</f>
        <v>340.81406250000003</v>
      </c>
      <c r="I1339" s="5">
        <f>MIN(H1339,FARMER_HRS)</f>
        <v>340.81406250000003</v>
      </c>
      <c r="J1339" s="5">
        <f>MAX(0,H1339-FARMER_HRS)</f>
        <v>0</v>
      </c>
      <c r="K1339" s="2">
        <f>I1339*FARMER_RATE+J1339*TEMP_WORKER_RATE</f>
        <v>11833.821614583334</v>
      </c>
      <c r="L1339" s="2">
        <f>A1339*PRICE_TOM+B1339*PRICE_CAR+C1339*PRICE_MES</f>
        <v>25094</v>
      </c>
      <c r="M1339" s="2">
        <f>A1339*FERT_BED_TOM+B1339*FERT_BED_CAR+C1339*FERT_BED_MES</f>
        <v>3960</v>
      </c>
      <c r="N1339" s="6">
        <f>IF(AND(D1339&lt;=TOTAL_BEDS,J1339&lt;=TEMP_WORKER_MAX*TEMP_WORKER_HRS),1,0)</f>
        <v>1</v>
      </c>
      <c r="O1339" s="2">
        <f>L1339-M1339-K1339-FIXED_COSTS</f>
        <v>-10699.821614583334</v>
      </c>
      <c r="P1339" s="2">
        <f>IF(N1339=1,O1339,"")</f>
        <v>-10699.821614583334</v>
      </c>
    </row>
    <row r="1340">
      <c r="A1340" s="6">
        <v>2</v>
      </c>
      <c r="B1340" s="6">
        <v>1</v>
      </c>
      <c r="C1340" s="6">
        <v>3</v>
      </c>
      <c r="D1340" s="6">
        <f>A1340+B1340+C1340</f>
        <v>6</v>
      </c>
      <c r="E1340" s="5">
        <f>IF(A1340=0,0,A1340*LABOR_HRS_WK_TOM*SEASON_WEEKS*(1+DIM_PCT_TOM)^A1340)</f>
        <v>217.80000000000004</v>
      </c>
      <c r="F1340" s="5">
        <f>IF(B1340=0,0,B1340*LABOR_HRS_WK_CAR*SEASON_WEEKS*(1+DIM_PCT_CAR)^B1340)</f>
        <v>30.749999999999996</v>
      </c>
      <c r="G1340" s="5">
        <f>IF(C1340=0,0,C1340*LABOR_HRS_WK_MES*SEASON_WEEKS*(1+DIM_PCT_MES)^C1340)</f>
        <v>140.12604492187498</v>
      </c>
      <c r="H1340" s="5">
        <f>E1340+F1340+G1340</f>
        <v>388.676044921875</v>
      </c>
      <c r="I1340" s="5">
        <f>MIN(H1340,FARMER_HRS)</f>
        <v>388.676044921875</v>
      </c>
      <c r="J1340" s="5">
        <f>MAX(0,H1340-FARMER_HRS)</f>
        <v>0</v>
      </c>
      <c r="K1340" s="2">
        <f>I1340*FARMER_RATE+J1340*TEMP_WORKER_RATE</f>
        <v>13495.696004231771</v>
      </c>
      <c r="L1340" s="2">
        <f>A1340*PRICE_TOM+B1340*PRICE_CAR+C1340*PRICE_MES</f>
        <v>27794</v>
      </c>
      <c r="M1340" s="2">
        <f>A1340*FERT_BED_TOM+B1340*FERT_BED_CAR+C1340*FERT_BED_MES</f>
        <v>4840</v>
      </c>
      <c r="N1340" s="6">
        <f>IF(AND(D1340&lt;=TOTAL_BEDS,J1340&lt;=TEMP_WORKER_MAX*TEMP_WORKER_HRS),1,0)</f>
        <v>1</v>
      </c>
      <c r="O1340" s="2">
        <f>L1340-M1340-K1340-FIXED_COSTS</f>
        <v>-10541.696004231771</v>
      </c>
      <c r="P1340" s="2">
        <f>IF(N1340=1,O1340,"")</f>
        <v>-10541.696004231771</v>
      </c>
    </row>
    <row r="1341">
      <c r="A1341" s="6">
        <v>2</v>
      </c>
      <c r="B1341" s="6">
        <v>1</v>
      </c>
      <c r="C1341" s="6">
        <v>4</v>
      </c>
      <c r="D1341" s="6">
        <f>A1341+B1341+C1341</f>
        <v>7</v>
      </c>
      <c r="E1341" s="5">
        <f>IF(A1341=0,0,A1341*LABOR_HRS_WK_TOM*SEASON_WEEKS*(1+DIM_PCT_TOM)^A1341)</f>
        <v>217.80000000000004</v>
      </c>
      <c r="F1341" s="5">
        <f>IF(B1341=0,0,B1341*LABOR_HRS_WK_CAR*SEASON_WEEKS*(1+DIM_PCT_CAR)^B1341)</f>
        <v>30.749999999999996</v>
      </c>
      <c r="G1341" s="5">
        <f>IF(C1341=0,0,C1341*LABOR_HRS_WK_MES*SEASON_WEEKS*(1+DIM_PCT_MES)^C1341)</f>
        <v>189.17016064453119</v>
      </c>
      <c r="H1341" s="5">
        <f>E1341+F1341+G1341</f>
        <v>437.72016064453123</v>
      </c>
      <c r="I1341" s="5">
        <f>MIN(H1341,FARMER_HRS)</f>
        <v>437.72016064453123</v>
      </c>
      <c r="J1341" s="5">
        <f>MAX(0,H1341-FARMER_HRS)</f>
        <v>0</v>
      </c>
      <c r="K1341" s="2">
        <f>I1341*FARMER_RATE+J1341*TEMP_WORKER_RATE</f>
        <v>15198.616689046223</v>
      </c>
      <c r="L1341" s="2">
        <f>A1341*PRICE_TOM+B1341*PRICE_CAR+C1341*PRICE_MES</f>
        <v>30494</v>
      </c>
      <c r="M1341" s="2">
        <f>A1341*FERT_BED_TOM+B1341*FERT_BED_CAR+C1341*FERT_BED_MES</f>
        <v>5720</v>
      </c>
      <c r="N1341" s="6">
        <f>IF(AND(D1341&lt;=TOTAL_BEDS,J1341&lt;=TEMP_WORKER_MAX*TEMP_WORKER_HRS),1,0)</f>
        <v>1</v>
      </c>
      <c r="O1341" s="2">
        <f>L1341-M1341-K1341-FIXED_COSTS</f>
        <v>-10424.616689046223</v>
      </c>
      <c r="P1341" s="2">
        <f>IF(N1341=1,O1341,"")</f>
        <v>-10424.616689046223</v>
      </c>
    </row>
    <row r="1342">
      <c r="A1342" s="6">
        <v>2</v>
      </c>
      <c r="B1342" s="6">
        <v>1</v>
      </c>
      <c r="C1342" s="6">
        <v>5</v>
      </c>
      <c r="D1342" s="6">
        <f>A1342+B1342+C1342</f>
        <v>8</v>
      </c>
      <c r="E1342" s="5">
        <f>IF(A1342=0,0,A1342*LABOR_HRS_WK_TOM*SEASON_WEEKS*(1+DIM_PCT_TOM)^A1342)</f>
        <v>217.80000000000004</v>
      </c>
      <c r="F1342" s="5">
        <f>IF(B1342=0,0,B1342*LABOR_HRS_WK_CAR*SEASON_WEEKS*(1+DIM_PCT_CAR)^B1342)</f>
        <v>30.749999999999996</v>
      </c>
      <c r="G1342" s="5">
        <f>IF(C1342=0,0,C1342*LABOR_HRS_WK_MES*SEASON_WEEKS*(1+DIM_PCT_MES)^C1342)</f>
        <v>239.41848456573481</v>
      </c>
      <c r="H1342" s="5">
        <f>E1342+F1342+G1342</f>
        <v>487.96848456573485</v>
      </c>
      <c r="I1342" s="5">
        <f>MIN(H1342,FARMER_HRS)</f>
        <v>487.96848456573485</v>
      </c>
      <c r="J1342" s="5">
        <f>MAX(0,H1342-FARMER_HRS)</f>
        <v>0</v>
      </c>
      <c r="K1342" s="2">
        <f>I1342*FARMER_RATE+J1342*TEMP_WORKER_RATE</f>
        <v>16943.350158532459</v>
      </c>
      <c r="L1342" s="2">
        <f>A1342*PRICE_TOM+B1342*PRICE_CAR+C1342*PRICE_MES</f>
        <v>33194</v>
      </c>
      <c r="M1342" s="2">
        <f>A1342*FERT_BED_TOM+B1342*FERT_BED_CAR+C1342*FERT_BED_MES</f>
        <v>6600</v>
      </c>
      <c r="N1342" s="6">
        <f>IF(AND(D1342&lt;=TOTAL_BEDS,J1342&lt;=TEMP_WORKER_MAX*TEMP_WORKER_HRS),1,0)</f>
        <v>1</v>
      </c>
      <c r="O1342" s="2">
        <f>L1342-M1342-K1342-FIXED_COSTS</f>
        <v>-10349.350158532459</v>
      </c>
      <c r="P1342" s="2">
        <f>IF(N1342=1,O1342,"")</f>
        <v>-10349.350158532459</v>
      </c>
    </row>
    <row r="1343">
      <c r="A1343" s="6">
        <v>2</v>
      </c>
      <c r="B1343" s="6">
        <v>1</v>
      </c>
      <c r="C1343" s="6">
        <v>6</v>
      </c>
      <c r="D1343" s="6">
        <f>A1343+B1343+C1343</f>
        <v>9</v>
      </c>
      <c r="E1343" s="5">
        <f>IF(A1343=0,0,A1343*LABOR_HRS_WK_TOM*SEASON_WEEKS*(1+DIM_PCT_TOM)^A1343)</f>
        <v>217.80000000000004</v>
      </c>
      <c r="F1343" s="5">
        <f>IF(B1343=0,0,B1343*LABOR_HRS_WK_CAR*SEASON_WEEKS*(1+DIM_PCT_CAR)^B1343)</f>
        <v>30.749999999999996</v>
      </c>
      <c r="G1343" s="5">
        <f>IF(C1343=0,0,C1343*LABOR_HRS_WK_MES*SEASON_WEEKS*(1+DIM_PCT_MES)^C1343)</f>
        <v>290.89345874736773</v>
      </c>
      <c r="H1343" s="5">
        <f>E1343+F1343+G1343</f>
        <v>539.4434587473678</v>
      </c>
      <c r="I1343" s="5">
        <f>MIN(H1343,FARMER_HRS)</f>
        <v>539.4434587473678</v>
      </c>
      <c r="J1343" s="5">
        <f>MAX(0,H1343-FARMER_HRS)</f>
        <v>0</v>
      </c>
      <c r="K1343" s="2">
        <f>I1343*FARMER_RATE+J1343*TEMP_WORKER_RATE</f>
        <v>18730.67565095027</v>
      </c>
      <c r="L1343" s="2">
        <f>A1343*PRICE_TOM+B1343*PRICE_CAR+C1343*PRICE_MES</f>
        <v>35894</v>
      </c>
      <c r="M1343" s="2">
        <f>A1343*FERT_BED_TOM+B1343*FERT_BED_CAR+C1343*FERT_BED_MES</f>
        <v>7480</v>
      </c>
      <c r="N1343" s="6">
        <f>IF(AND(D1343&lt;=TOTAL_BEDS,J1343&lt;=TEMP_WORKER_MAX*TEMP_WORKER_HRS),1,0)</f>
        <v>1</v>
      </c>
      <c r="O1343" s="2">
        <f>L1343-M1343-K1343-FIXED_COSTS</f>
        <v>-10316.67565095027</v>
      </c>
      <c r="P1343" s="2">
        <f>IF(N1343=1,O1343,"")</f>
        <v>-10316.67565095027</v>
      </c>
    </row>
    <row r="1344">
      <c r="A1344" s="6">
        <v>2</v>
      </c>
      <c r="B1344" s="6">
        <v>1</v>
      </c>
      <c r="C1344" s="6">
        <v>7</v>
      </c>
      <c r="D1344" s="6">
        <f>A1344+B1344+C1344</f>
        <v>10</v>
      </c>
      <c r="E1344" s="5">
        <f>IF(A1344=0,0,A1344*LABOR_HRS_WK_TOM*SEASON_WEEKS*(1+DIM_PCT_TOM)^A1344)</f>
        <v>217.80000000000004</v>
      </c>
      <c r="F1344" s="5">
        <f>IF(B1344=0,0,B1344*LABOR_HRS_WK_CAR*SEASON_WEEKS*(1+DIM_PCT_CAR)^B1344)</f>
        <v>30.749999999999996</v>
      </c>
      <c r="G1344" s="5">
        <f>IF(C1344=0,0,C1344*LABOR_HRS_WK_MES*SEASON_WEEKS*(1+DIM_PCT_MES)^C1344)</f>
        <v>343.61789814532818</v>
      </c>
      <c r="H1344" s="5">
        <f>E1344+F1344+G1344</f>
        <v>592.16789814532819</v>
      </c>
      <c r="I1344" s="5">
        <f>MIN(H1344,FARMER_HRS)</f>
        <v>592.16789814532819</v>
      </c>
      <c r="J1344" s="5">
        <f>MAX(0,H1344-FARMER_HRS)</f>
        <v>0</v>
      </c>
      <c r="K1344" s="2">
        <f>I1344*FARMER_RATE+J1344*TEMP_WORKER_RATE</f>
        <v>20561.385352268338</v>
      </c>
      <c r="L1344" s="2">
        <f>A1344*PRICE_TOM+B1344*PRICE_CAR+C1344*PRICE_MES</f>
        <v>38594</v>
      </c>
      <c r="M1344" s="2">
        <f>A1344*FERT_BED_TOM+B1344*FERT_BED_CAR+C1344*FERT_BED_MES</f>
        <v>8360</v>
      </c>
      <c r="N1344" s="6">
        <f>IF(AND(D1344&lt;=TOTAL_BEDS,J1344&lt;=TEMP_WORKER_MAX*TEMP_WORKER_HRS),1,0)</f>
        <v>1</v>
      </c>
      <c r="O1344" s="2">
        <f>L1344-M1344-K1344-FIXED_COSTS</f>
        <v>-10327.385352268338</v>
      </c>
      <c r="P1344" s="2">
        <f>IF(N1344=1,O1344,"")</f>
        <v>-10327.385352268338</v>
      </c>
    </row>
    <row r="1345">
      <c r="A1345" s="6">
        <v>2</v>
      </c>
      <c r="B1345" s="6">
        <v>1</v>
      </c>
      <c r="C1345" s="6">
        <v>8</v>
      </c>
      <c r="D1345" s="6">
        <f>A1345+B1345+C1345</f>
        <v>11</v>
      </c>
      <c r="E1345" s="5">
        <f>IF(A1345=0,0,A1345*LABOR_HRS_WK_TOM*SEASON_WEEKS*(1+DIM_PCT_TOM)^A1345)</f>
        <v>217.80000000000004</v>
      </c>
      <c r="F1345" s="5">
        <f>IF(B1345=0,0,B1345*LABOR_HRS_WK_CAR*SEASON_WEEKS*(1+DIM_PCT_CAR)^B1345)</f>
        <v>30.749999999999996</v>
      </c>
      <c r="G1345" s="5">
        <f>IF(C1345=0,0,C1345*LABOR_HRS_WK_MES*SEASON_WEEKS*(1+DIM_PCT_MES)^C1345)</f>
        <v>397.61499642530833</v>
      </c>
      <c r="H1345" s="5">
        <f>E1345+F1345+G1345</f>
        <v>646.16499642530835</v>
      </c>
      <c r="I1345" s="5">
        <f>MIN(H1345,FARMER_HRS)</f>
        <v>646.16499642530835</v>
      </c>
      <c r="J1345" s="5">
        <f>MAX(0,H1345-FARMER_HRS)</f>
        <v>0</v>
      </c>
      <c r="K1345" s="2">
        <f>I1345*FARMER_RATE+J1345*TEMP_WORKER_RATE</f>
        <v>22436.284598100985</v>
      </c>
      <c r="L1345" s="2">
        <f>A1345*PRICE_TOM+B1345*PRICE_CAR+C1345*PRICE_MES</f>
        <v>41294</v>
      </c>
      <c r="M1345" s="2">
        <f>A1345*FERT_BED_TOM+B1345*FERT_BED_CAR+C1345*FERT_BED_MES</f>
        <v>9240</v>
      </c>
      <c r="N1345" s="6">
        <f>IF(AND(D1345&lt;=TOTAL_BEDS,J1345&lt;=TEMP_WORKER_MAX*TEMP_WORKER_HRS),1,0)</f>
        <v>1</v>
      </c>
      <c r="O1345" s="2">
        <f>L1345-M1345-K1345-FIXED_COSTS</f>
        <v>-10382.284598100985</v>
      </c>
      <c r="P1345" s="2">
        <f>IF(N1345=1,O1345,"")</f>
        <v>-10382.284598100985</v>
      </c>
    </row>
    <row r="1346">
      <c r="A1346" s="6">
        <v>2</v>
      </c>
      <c r="B1346" s="6">
        <v>1</v>
      </c>
      <c r="C1346" s="6">
        <v>9</v>
      </c>
      <c r="D1346" s="6">
        <f>A1346+B1346+C1346</f>
        <v>12</v>
      </c>
      <c r="E1346" s="5">
        <f>IF(A1346=0,0,A1346*LABOR_HRS_WK_TOM*SEASON_WEEKS*(1+DIM_PCT_TOM)^A1346)</f>
        <v>217.80000000000004</v>
      </c>
      <c r="F1346" s="5">
        <f>IF(B1346=0,0,B1346*LABOR_HRS_WK_CAR*SEASON_WEEKS*(1+DIM_PCT_CAR)^B1346)</f>
        <v>30.749999999999996</v>
      </c>
      <c r="G1346" s="5">
        <f>IF(C1346=0,0,C1346*LABOR_HRS_WK_MES*SEASON_WEEKS*(1+DIM_PCT_MES)^C1346)</f>
        <v>452.90833186570273</v>
      </c>
      <c r="H1346" s="5">
        <f>E1346+F1346+G1346</f>
        <v>701.4583318657028</v>
      </c>
      <c r="I1346" s="5">
        <f>MIN(H1346,FARMER_HRS)</f>
        <v>701.4583318657028</v>
      </c>
      <c r="J1346" s="5">
        <f>MAX(0,H1346-FARMER_HRS)</f>
        <v>0</v>
      </c>
      <c r="K1346" s="2">
        <f>I1346*FARMER_RATE+J1346*TEMP_WORKER_RATE</f>
        <v>24356.192078670236</v>
      </c>
      <c r="L1346" s="2">
        <f>A1346*PRICE_TOM+B1346*PRICE_CAR+C1346*PRICE_MES</f>
        <v>43994</v>
      </c>
      <c r="M1346" s="2">
        <f>A1346*FERT_BED_TOM+B1346*FERT_BED_CAR+C1346*FERT_BED_MES</f>
        <v>10120</v>
      </c>
      <c r="N1346" s="6">
        <f>IF(AND(D1346&lt;=TOTAL_BEDS,J1346&lt;=TEMP_WORKER_MAX*TEMP_WORKER_HRS),1,0)</f>
        <v>1</v>
      </c>
      <c r="O1346" s="2">
        <f>L1346-M1346-K1346-FIXED_COSTS</f>
        <v>-10482.192078670236</v>
      </c>
      <c r="P1346" s="2">
        <f>IF(N1346=1,O1346,"")</f>
        <v>-10482.192078670236</v>
      </c>
    </row>
    <row r="1347">
      <c r="A1347" s="6">
        <v>2</v>
      </c>
      <c r="B1347" s="6">
        <v>1</v>
      </c>
      <c r="C1347" s="6">
        <v>10</v>
      </c>
      <c r="D1347" s="6">
        <f>A1347+B1347+C1347</f>
        <v>13</v>
      </c>
      <c r="E1347" s="5">
        <f>IF(A1347=0,0,A1347*LABOR_HRS_WK_TOM*SEASON_WEEKS*(1+DIM_PCT_TOM)^A1347)</f>
        <v>217.80000000000004</v>
      </c>
      <c r="F1347" s="5">
        <f>IF(B1347=0,0,B1347*LABOR_HRS_WK_CAR*SEASON_WEEKS*(1+DIM_PCT_CAR)^B1347)</f>
        <v>30.749999999999996</v>
      </c>
      <c r="G1347" s="5">
        <f>IF(C1347=0,0,C1347*LABOR_HRS_WK_MES*SEASON_WEEKS*(1+DIM_PCT_MES)^C1347)</f>
        <v>509.52187334891551</v>
      </c>
      <c r="H1347" s="5">
        <f>E1347+F1347+G1347</f>
        <v>758.07187334891557</v>
      </c>
      <c r="I1347" s="5">
        <f>MIN(H1347,FARMER_HRS)</f>
        <v>720</v>
      </c>
      <c r="J1347" s="5">
        <f>MAX(0,H1347-FARMER_HRS)</f>
        <v>38.071873348915574</v>
      </c>
      <c r="K1347" s="2">
        <f>I1347*FARMER_RATE+J1347*TEMP_WORKER_RATE</f>
        <v>25660.970023418675</v>
      </c>
      <c r="L1347" s="2">
        <f>A1347*PRICE_TOM+B1347*PRICE_CAR+C1347*PRICE_MES</f>
        <v>46694</v>
      </c>
      <c r="M1347" s="2">
        <f>A1347*FERT_BED_TOM+B1347*FERT_BED_CAR+C1347*FERT_BED_MES</f>
        <v>11000</v>
      </c>
      <c r="N1347" s="6">
        <f>IF(AND(D1347&lt;=TOTAL_BEDS,J1347&lt;=TEMP_WORKER_MAX*TEMP_WORKER_HRS),1,0)</f>
        <v>1</v>
      </c>
      <c r="O1347" s="2">
        <f>L1347-M1347-K1347-FIXED_COSTS</f>
        <v>-9966.9700234186748</v>
      </c>
      <c r="P1347" s="2">
        <f>IF(N1347=1,O1347,"")</f>
        <v>-9966.9700234186748</v>
      </c>
    </row>
    <row r="1348">
      <c r="A1348" s="6">
        <v>2</v>
      </c>
      <c r="B1348" s="6">
        <v>1</v>
      </c>
      <c r="C1348" s="6">
        <v>11</v>
      </c>
      <c r="D1348" s="6">
        <f>A1348+B1348+C1348</f>
        <v>14</v>
      </c>
      <c r="E1348" s="5">
        <f>IF(A1348=0,0,A1348*LABOR_HRS_WK_TOM*SEASON_WEEKS*(1+DIM_PCT_TOM)^A1348)</f>
        <v>217.80000000000004</v>
      </c>
      <c r="F1348" s="5">
        <f>IF(B1348=0,0,B1348*LABOR_HRS_WK_CAR*SEASON_WEEKS*(1+DIM_PCT_CAR)^B1348)</f>
        <v>30.749999999999996</v>
      </c>
      <c r="G1348" s="5">
        <f>IF(C1348=0,0,C1348*LABOR_HRS_WK_MES*SEASON_WEEKS*(1+DIM_PCT_MES)^C1348)</f>
        <v>567.47998644235463</v>
      </c>
      <c r="H1348" s="5">
        <f>E1348+F1348+G1348</f>
        <v>816.0299864423547</v>
      </c>
      <c r="I1348" s="5">
        <f>MIN(H1348,FARMER_HRS)</f>
        <v>720</v>
      </c>
      <c r="J1348" s="5">
        <f>MAX(0,H1348-FARMER_HRS)</f>
        <v>96.0299864423547</v>
      </c>
      <c r="K1348" s="2">
        <f>I1348*FARMER_RATE+J1348*TEMP_WORKER_RATE</f>
        <v>26667.187264624212</v>
      </c>
      <c r="L1348" s="2">
        <f>A1348*PRICE_TOM+B1348*PRICE_CAR+C1348*PRICE_MES</f>
        <v>49394</v>
      </c>
      <c r="M1348" s="2">
        <f>A1348*FERT_BED_TOM+B1348*FERT_BED_CAR+C1348*FERT_BED_MES</f>
        <v>11880</v>
      </c>
      <c r="N1348" s="6">
        <f>IF(AND(D1348&lt;=TOTAL_BEDS,J1348&lt;=TEMP_WORKER_MAX*TEMP_WORKER_HRS),1,0)</f>
        <v>1</v>
      </c>
      <c r="O1348" s="2">
        <f>L1348-M1348-K1348-FIXED_COSTS</f>
        <v>-9153.1872646242118</v>
      </c>
      <c r="P1348" s="2">
        <f>IF(N1348=1,O1348,"")</f>
        <v>-9153.1872646242118</v>
      </c>
    </row>
    <row r="1349">
      <c r="A1349" s="6">
        <v>2</v>
      </c>
      <c r="B1349" s="6">
        <v>1</v>
      </c>
      <c r="C1349" s="6">
        <v>12</v>
      </c>
      <c r="D1349" s="6">
        <f>A1349+B1349+C1349</f>
        <v>15</v>
      </c>
      <c r="E1349" s="5">
        <f>IF(A1349=0,0,A1349*LABOR_HRS_WK_TOM*SEASON_WEEKS*(1+DIM_PCT_TOM)^A1349)</f>
        <v>217.80000000000004</v>
      </c>
      <c r="F1349" s="5">
        <f>IF(B1349=0,0,B1349*LABOR_HRS_WK_CAR*SEASON_WEEKS*(1+DIM_PCT_CAR)^B1349)</f>
        <v>30.749999999999996</v>
      </c>
      <c r="G1349" s="5">
        <f>IF(C1349=0,0,C1349*LABOR_HRS_WK_MES*SEASON_WEEKS*(1+DIM_PCT_MES)^C1349)</f>
        <v>626.807439570419</v>
      </c>
      <c r="H1349" s="5">
        <f>E1349+F1349+G1349</f>
        <v>875.357439570419</v>
      </c>
      <c r="I1349" s="5">
        <f>MIN(H1349,FARMER_HRS)</f>
        <v>720</v>
      </c>
      <c r="J1349" s="5">
        <f>MAX(0,H1349-FARMER_HRS)</f>
        <v>155.35743957041905</v>
      </c>
      <c r="K1349" s="2">
        <f>I1349*FARMER_RATE+J1349*TEMP_WORKER_RATE</f>
        <v>27697.177770319773</v>
      </c>
      <c r="L1349" s="2">
        <f>A1349*PRICE_TOM+B1349*PRICE_CAR+C1349*PRICE_MES</f>
        <v>52094</v>
      </c>
      <c r="M1349" s="2">
        <f>A1349*FERT_BED_TOM+B1349*FERT_BED_CAR+C1349*FERT_BED_MES</f>
        <v>12760</v>
      </c>
      <c r="N1349" s="6">
        <f>IF(AND(D1349&lt;=TOTAL_BEDS,J1349&lt;=TEMP_WORKER_MAX*TEMP_WORKER_HRS),1,0)</f>
        <v>1</v>
      </c>
      <c r="O1349" s="2">
        <f>L1349-M1349-K1349-FIXED_COSTS</f>
        <v>-8363.1777703197731</v>
      </c>
      <c r="P1349" s="2">
        <f>IF(N1349=1,O1349,"")</f>
        <v>-8363.1777703197731</v>
      </c>
    </row>
    <row r="1350">
      <c r="A1350" s="6">
        <v>2</v>
      </c>
      <c r="B1350" s="6">
        <v>1</v>
      </c>
      <c r="C1350" s="6">
        <v>13</v>
      </c>
      <c r="D1350" s="6">
        <f>A1350+B1350+C1350</f>
        <v>16</v>
      </c>
      <c r="E1350" s="5">
        <f>IF(A1350=0,0,A1350*LABOR_HRS_WK_TOM*SEASON_WEEKS*(1+DIM_PCT_TOM)^A1350)</f>
        <v>217.80000000000004</v>
      </c>
      <c r="F1350" s="5">
        <f>IF(B1350=0,0,B1350*LABOR_HRS_WK_CAR*SEASON_WEEKS*(1+DIM_PCT_CAR)^B1350)</f>
        <v>30.749999999999996</v>
      </c>
      <c r="G1350" s="5">
        <f>IF(C1350=0,0,C1350*LABOR_HRS_WK_MES*SEASON_WEEKS*(1+DIM_PCT_MES)^C1350)</f>
        <v>687.52941027880331</v>
      </c>
      <c r="H1350" s="5">
        <f>E1350+F1350+G1350</f>
        <v>936.07941027880338</v>
      </c>
      <c r="I1350" s="5">
        <f>MIN(H1350,FARMER_HRS)</f>
        <v>720</v>
      </c>
      <c r="J1350" s="5">
        <f>MAX(0,H1350-FARMER_HRS)</f>
        <v>216.07941027880338</v>
      </c>
      <c r="K1350" s="2">
        <f>I1350*FARMER_RATE+J1350*TEMP_WORKER_RATE</f>
        <v>28751.378650673669</v>
      </c>
      <c r="L1350" s="2">
        <f>A1350*PRICE_TOM+B1350*PRICE_CAR+C1350*PRICE_MES</f>
        <v>54794</v>
      </c>
      <c r="M1350" s="2">
        <f>A1350*FERT_BED_TOM+B1350*FERT_BED_CAR+C1350*FERT_BED_MES</f>
        <v>13640</v>
      </c>
      <c r="N1350" s="6">
        <f>IF(AND(D1350&lt;=TOTAL_BEDS,J1350&lt;=TEMP_WORKER_MAX*TEMP_WORKER_HRS),1,0)</f>
        <v>1</v>
      </c>
      <c r="O1350" s="2">
        <f>L1350-M1350-K1350-FIXED_COSTS</f>
        <v>-7597.3786506736687</v>
      </c>
      <c r="P1350" s="2">
        <f>IF(N1350=1,O1350,"")</f>
        <v>-7597.3786506736687</v>
      </c>
    </row>
    <row r="1351">
      <c r="A1351" s="6">
        <v>2</v>
      </c>
      <c r="B1351" s="6">
        <v>1</v>
      </c>
      <c r="C1351" s="6">
        <v>14</v>
      </c>
      <c r="D1351" s="6">
        <f>A1351+B1351+C1351</f>
        <v>17</v>
      </c>
      <c r="E1351" s="5">
        <f>IF(A1351=0,0,A1351*LABOR_HRS_WK_TOM*SEASON_WEEKS*(1+DIM_PCT_TOM)^A1351)</f>
        <v>217.80000000000004</v>
      </c>
      <c r="F1351" s="5">
        <f>IF(B1351=0,0,B1351*LABOR_HRS_WK_CAR*SEASON_WEEKS*(1+DIM_PCT_CAR)^B1351)</f>
        <v>30.749999999999996</v>
      </c>
      <c r="G1351" s="5">
        <f>IF(C1351=0,0,C1351*LABOR_HRS_WK_MES*SEASON_WEEKS*(1+DIM_PCT_MES)^C1351)</f>
        <v>749.67149159246435</v>
      </c>
      <c r="H1351" s="5">
        <f>E1351+F1351+G1351</f>
        <v>998.22149159246442</v>
      </c>
      <c r="I1351" s="5">
        <f>MIN(H1351,FARMER_HRS)</f>
        <v>720</v>
      </c>
      <c r="J1351" s="5">
        <f>MAX(0,H1351-FARMER_HRS)</f>
        <v>278.22149159246442</v>
      </c>
      <c r="K1351" s="2">
        <f>I1351*FARMER_RATE+J1351*TEMP_WORKER_RATE</f>
        <v>29830.234229035839</v>
      </c>
      <c r="L1351" s="2">
        <f>A1351*PRICE_TOM+B1351*PRICE_CAR+C1351*PRICE_MES</f>
        <v>57494</v>
      </c>
      <c r="M1351" s="2">
        <f>A1351*FERT_BED_TOM+B1351*FERT_BED_CAR+C1351*FERT_BED_MES</f>
        <v>14520</v>
      </c>
      <c r="N1351" s="6">
        <f>IF(AND(D1351&lt;=TOTAL_BEDS,J1351&lt;=TEMP_WORKER_MAX*TEMP_WORKER_HRS),1,0)</f>
        <v>1</v>
      </c>
      <c r="O1351" s="2">
        <f>L1351-M1351-K1351-FIXED_COSTS</f>
        <v>-6856.2342290358392</v>
      </c>
      <c r="P1351" s="2">
        <f>IF(N1351=1,O1351,"")</f>
        <v>-6856.2342290358392</v>
      </c>
    </row>
    <row r="1352">
      <c r="A1352" s="6">
        <v>2</v>
      </c>
      <c r="B1352" s="6">
        <v>1</v>
      </c>
      <c r="C1352" s="6">
        <v>15</v>
      </c>
      <c r="D1352" s="6">
        <f>A1352+B1352+C1352</f>
        <v>18</v>
      </c>
      <c r="E1352" s="5">
        <f>IF(A1352=0,0,A1352*LABOR_HRS_WK_TOM*SEASON_WEEKS*(1+DIM_PCT_TOM)^A1352)</f>
        <v>217.80000000000004</v>
      </c>
      <c r="F1352" s="5">
        <f>IF(B1352=0,0,B1352*LABOR_HRS_WK_CAR*SEASON_WEEKS*(1+DIM_PCT_CAR)^B1352)</f>
        <v>30.749999999999996</v>
      </c>
      <c r="G1352" s="5">
        <f>IF(C1352=0,0,C1352*LABOR_HRS_WK_MES*SEASON_WEEKS*(1+DIM_PCT_MES)^C1352)</f>
        <v>813.25969846861074</v>
      </c>
      <c r="H1352" s="5">
        <f>E1352+F1352+G1352</f>
        <v>1061.8096984686108</v>
      </c>
      <c r="I1352" s="5">
        <f>MIN(H1352,FARMER_HRS)</f>
        <v>720</v>
      </c>
      <c r="J1352" s="5">
        <f>MAX(0,H1352-FARMER_HRS)</f>
        <v>341.8096984686108</v>
      </c>
      <c r="K1352" s="2">
        <f>I1352*FARMER_RATE+J1352*TEMP_WORKER_RATE</f>
        <v>30934.196153968936</v>
      </c>
      <c r="L1352" s="2">
        <f>A1352*PRICE_TOM+B1352*PRICE_CAR+C1352*PRICE_MES</f>
        <v>60194</v>
      </c>
      <c r="M1352" s="2">
        <f>A1352*FERT_BED_TOM+B1352*FERT_BED_CAR+C1352*FERT_BED_MES</f>
        <v>15400</v>
      </c>
      <c r="N1352" s="6">
        <f>IF(AND(D1352&lt;=TOTAL_BEDS,J1352&lt;=TEMP_WORKER_MAX*TEMP_WORKER_HRS),1,0)</f>
        <v>1</v>
      </c>
      <c r="O1352" s="2">
        <f>L1352-M1352-K1352-FIXED_COSTS</f>
        <v>-6140.1961539689364</v>
      </c>
      <c r="P1352" s="2">
        <f>IF(N1352=1,O1352,"")</f>
        <v>-6140.1961539689364</v>
      </c>
    </row>
    <row r="1353">
      <c r="A1353" s="6">
        <v>2</v>
      </c>
      <c r="B1353" s="6">
        <v>1</v>
      </c>
      <c r="C1353" s="6">
        <v>16</v>
      </c>
      <c r="D1353" s="6">
        <f>A1353+B1353+C1353</f>
        <v>19</v>
      </c>
      <c r="E1353" s="5">
        <f>IF(A1353=0,0,A1353*LABOR_HRS_WK_TOM*SEASON_WEEKS*(1+DIM_PCT_TOM)^A1353)</f>
        <v>217.80000000000004</v>
      </c>
      <c r="F1353" s="5">
        <f>IF(B1353=0,0,B1353*LABOR_HRS_WK_CAR*SEASON_WEEKS*(1+DIM_PCT_CAR)^B1353)</f>
        <v>30.749999999999996</v>
      </c>
      <c r="G1353" s="5">
        <f>IF(C1353=0,0,C1353*LABOR_HRS_WK_MES*SEASON_WEEKS*(1+DIM_PCT_MES)^C1353)</f>
        <v>878.32047434609967</v>
      </c>
      <c r="H1353" s="5">
        <f>E1353+F1353+G1353</f>
        <v>1126.8704743460996</v>
      </c>
      <c r="I1353" s="5">
        <f>MIN(H1353,FARMER_HRS)</f>
        <v>720</v>
      </c>
      <c r="J1353" s="5">
        <f>MAX(0,H1353-FARMER_HRS)</f>
        <v>406.87047434609963</v>
      </c>
      <c r="K1353" s="2">
        <f>I1353*FARMER_RATE+J1353*TEMP_WORKER_RATE</f>
        <v>32063.723512953118</v>
      </c>
      <c r="L1353" s="2">
        <f>A1353*PRICE_TOM+B1353*PRICE_CAR+C1353*PRICE_MES</f>
        <v>62894</v>
      </c>
      <c r="M1353" s="2">
        <f>A1353*FERT_BED_TOM+B1353*FERT_BED_CAR+C1353*FERT_BED_MES</f>
        <v>16280</v>
      </c>
      <c r="N1353" s="6">
        <f>IF(AND(D1353&lt;=TOTAL_BEDS,J1353&lt;=TEMP_WORKER_MAX*TEMP_WORKER_HRS),1,0)</f>
        <v>1</v>
      </c>
      <c r="O1353" s="2">
        <f>L1353-M1353-K1353-FIXED_COSTS</f>
        <v>-5449.7235129531182</v>
      </c>
      <c r="P1353" s="2">
        <f>IF(N1353=1,O1353,"")</f>
        <v>-5449.7235129531182</v>
      </c>
    </row>
    <row r="1354">
      <c r="A1354" s="6">
        <v>2</v>
      </c>
      <c r="B1354" s="6">
        <v>1</v>
      </c>
      <c r="C1354" s="6">
        <v>17</v>
      </c>
      <c r="D1354" s="6">
        <f>A1354+B1354+C1354</f>
        <v>20</v>
      </c>
      <c r="E1354" s="5">
        <f>IF(A1354=0,0,A1354*LABOR_HRS_WK_TOM*SEASON_WEEKS*(1+DIM_PCT_TOM)^A1354)</f>
        <v>217.80000000000004</v>
      </c>
      <c r="F1354" s="5">
        <f>IF(B1354=0,0,B1354*LABOR_HRS_WK_CAR*SEASON_WEEKS*(1+DIM_PCT_CAR)^B1354)</f>
        <v>30.749999999999996</v>
      </c>
      <c r="G1354" s="5">
        <f>IF(C1354=0,0,C1354*LABOR_HRS_WK_MES*SEASON_WEEKS*(1+DIM_PCT_MES)^C1354)</f>
        <v>944.88069779263992</v>
      </c>
      <c r="H1354" s="5">
        <f>E1354+F1354+G1354</f>
        <v>1193.4306977926399</v>
      </c>
      <c r="I1354" s="5">
        <f>MIN(H1354,FARMER_HRS)</f>
        <v>720</v>
      </c>
      <c r="J1354" s="5">
        <f>MAX(0,H1354-FARMER_HRS)</f>
        <v>473.43069779263988</v>
      </c>
      <c r="K1354" s="2">
        <f>I1354*FARMER_RATE+J1354*TEMP_WORKER_RATE</f>
        <v>33219.282947788888</v>
      </c>
      <c r="L1354" s="2">
        <f>A1354*PRICE_TOM+B1354*PRICE_CAR+C1354*PRICE_MES</f>
        <v>65594</v>
      </c>
      <c r="M1354" s="2">
        <f>A1354*FERT_BED_TOM+B1354*FERT_BED_CAR+C1354*FERT_BED_MES</f>
        <v>17160</v>
      </c>
      <c r="N1354" s="6">
        <f>IF(AND(D1354&lt;=TOTAL_BEDS,J1354&lt;=TEMP_WORKER_MAX*TEMP_WORKER_HRS),1,0)</f>
        <v>1</v>
      </c>
      <c r="O1354" s="2">
        <f>L1354-M1354-K1354-FIXED_COSTS</f>
        <v>-4785.2829477888881</v>
      </c>
      <c r="P1354" s="2">
        <f>IF(N1354=1,O1354,"")</f>
        <v>-4785.2829477888881</v>
      </c>
    </row>
    <row r="1355">
      <c r="A1355" s="6">
        <v>2</v>
      </c>
      <c r="B1355" s="6">
        <v>1</v>
      </c>
      <c r="C1355" s="6">
        <v>18</v>
      </c>
      <c r="D1355" s="6">
        <f>A1355+B1355+C1355</f>
        <v>21</v>
      </c>
      <c r="E1355" s="5">
        <f>IF(A1355=0,0,A1355*LABOR_HRS_WK_TOM*SEASON_WEEKS*(1+DIM_PCT_TOM)^A1355)</f>
        <v>217.80000000000004</v>
      </c>
      <c r="F1355" s="5">
        <f>IF(B1355=0,0,B1355*LABOR_HRS_WK_CAR*SEASON_WEEKS*(1+DIM_PCT_CAR)^B1355)</f>
        <v>30.749999999999996</v>
      </c>
      <c r="G1355" s="5">
        <f>IF(C1355=0,0,C1355*LABOR_HRS_WK_MES*SEASON_WEEKS*(1+DIM_PCT_MES)^C1355)</f>
        <v>1012.9676892512272</v>
      </c>
      <c r="H1355" s="5">
        <f>E1355+F1355+G1355</f>
        <v>1261.5176892512272</v>
      </c>
      <c r="I1355" s="5">
        <f>MIN(H1355,FARMER_HRS)</f>
        <v>720</v>
      </c>
      <c r="J1355" s="5">
        <f>MAX(0,H1355-FARMER_HRS)</f>
        <v>541.51768925122724</v>
      </c>
      <c r="K1355" s="2">
        <f>I1355*FARMER_RATE+J1355*TEMP_WORKER_RATE</f>
        <v>34401.348771722696</v>
      </c>
      <c r="L1355" s="2">
        <f>A1355*PRICE_TOM+B1355*PRICE_CAR+C1355*PRICE_MES</f>
        <v>68294</v>
      </c>
      <c r="M1355" s="2">
        <f>A1355*FERT_BED_TOM+B1355*FERT_BED_CAR+C1355*FERT_BED_MES</f>
        <v>18040</v>
      </c>
      <c r="N1355" s="6">
        <f>IF(AND(D1355&lt;=TOTAL_BEDS,J1355&lt;=TEMP_WORKER_MAX*TEMP_WORKER_HRS),1,0)</f>
        <v>1</v>
      </c>
      <c r="O1355" s="2">
        <f>L1355-M1355-K1355-FIXED_COSTS</f>
        <v>-4147.3487717226963</v>
      </c>
      <c r="P1355" s="2">
        <f>IF(N1355=1,O1355,"")</f>
        <v>-4147.3487717226963</v>
      </c>
    </row>
    <row r="1356">
      <c r="A1356" s="6">
        <v>2</v>
      </c>
      <c r="B1356" s="6">
        <v>1</v>
      </c>
      <c r="C1356" s="6">
        <v>19</v>
      </c>
      <c r="D1356" s="6">
        <f>A1356+B1356+C1356</f>
        <v>22</v>
      </c>
      <c r="E1356" s="5">
        <f>IF(A1356=0,0,A1356*LABOR_HRS_WK_TOM*SEASON_WEEKS*(1+DIM_PCT_TOM)^A1356)</f>
        <v>217.80000000000004</v>
      </c>
      <c r="F1356" s="5">
        <f>IF(B1356=0,0,B1356*LABOR_HRS_WK_CAR*SEASON_WEEKS*(1+DIM_PCT_CAR)^B1356)</f>
        <v>30.749999999999996</v>
      </c>
      <c r="G1356" s="5">
        <f>IF(C1356=0,0,C1356*LABOR_HRS_WK_MES*SEASON_WEEKS*(1+DIM_PCT_MES)^C1356)</f>
        <v>1082.6092178872491</v>
      </c>
      <c r="H1356" s="5">
        <f>E1356+F1356+G1356</f>
        <v>1331.159217887249</v>
      </c>
      <c r="I1356" s="5">
        <f>MIN(H1356,FARMER_HRS)</f>
        <v>720</v>
      </c>
      <c r="J1356" s="5">
        <f>MAX(0,H1356-FARMER_HRS)</f>
        <v>611.159217887249</v>
      </c>
      <c r="K1356" s="2">
        <f>I1356*FARMER_RATE+J1356*TEMP_WORKER_RATE</f>
        <v>35610.403088320294</v>
      </c>
      <c r="L1356" s="2">
        <f>A1356*PRICE_TOM+B1356*PRICE_CAR+C1356*PRICE_MES</f>
        <v>70994</v>
      </c>
      <c r="M1356" s="2">
        <f>A1356*FERT_BED_TOM+B1356*FERT_BED_CAR+C1356*FERT_BED_MES</f>
        <v>18920</v>
      </c>
      <c r="N1356" s="6">
        <f>IF(AND(D1356&lt;=TOTAL_BEDS,J1356&lt;=TEMP_WORKER_MAX*TEMP_WORKER_HRS),1,0)</f>
        <v>1</v>
      </c>
      <c r="O1356" s="2">
        <f>L1356-M1356-K1356-FIXED_COSTS</f>
        <v>-3536.403088320294</v>
      </c>
      <c r="P1356" s="2">
        <f>IF(N1356=1,O1356,"")</f>
        <v>-3536.403088320294</v>
      </c>
    </row>
    <row r="1357">
      <c r="A1357" s="6">
        <v>2</v>
      </c>
      <c r="B1357" s="6">
        <v>1</v>
      </c>
      <c r="C1357" s="6">
        <v>20</v>
      </c>
      <c r="D1357" s="6">
        <f>A1357+B1357+C1357</f>
        <v>23</v>
      </c>
      <c r="E1357" s="5">
        <f>IF(A1357=0,0,A1357*LABOR_HRS_WK_TOM*SEASON_WEEKS*(1+DIM_PCT_TOM)^A1357)</f>
        <v>217.80000000000004</v>
      </c>
      <c r="F1357" s="5">
        <f>IF(B1357=0,0,B1357*LABOR_HRS_WK_CAR*SEASON_WEEKS*(1+DIM_PCT_CAR)^B1357)</f>
        <v>30.749999999999996</v>
      </c>
      <c r="G1357" s="5">
        <f>IF(C1357=0,0,C1357*LABOR_HRS_WK_MES*SEASON_WEEKS*(1+DIM_PCT_MES)^C1357)</f>
        <v>1153.8335085377259</v>
      </c>
      <c r="H1357" s="5">
        <f>E1357+F1357+G1357</f>
        <v>1402.3835085377259</v>
      </c>
      <c r="I1357" s="5">
        <f>MIN(H1357,FARMER_HRS)</f>
        <v>720</v>
      </c>
      <c r="J1357" s="5">
        <f>MAX(0,H1357-FARMER_HRS)</f>
        <v>682.3835085377259</v>
      </c>
      <c r="K1357" s="2">
        <f>I1357*FARMER_RATE+J1357*TEMP_WORKER_RATE</f>
        <v>36846.935912113295</v>
      </c>
      <c r="L1357" s="2">
        <f>A1357*PRICE_TOM+B1357*PRICE_CAR+C1357*PRICE_MES</f>
        <v>73694</v>
      </c>
      <c r="M1357" s="2">
        <f>A1357*FERT_BED_TOM+B1357*FERT_BED_CAR+C1357*FERT_BED_MES</f>
        <v>19800</v>
      </c>
      <c r="N1357" s="6">
        <f>IF(AND(D1357&lt;=TOTAL_BEDS,J1357&lt;=TEMP_WORKER_MAX*TEMP_WORKER_HRS),1,0)</f>
        <v>1</v>
      </c>
      <c r="O1357" s="2">
        <f>L1357-M1357-K1357-FIXED_COSTS</f>
        <v>-2952.9359121132948</v>
      </c>
      <c r="P1357" s="2">
        <f>IF(N1357=1,O1357,"")</f>
        <v>-2952.9359121132948</v>
      </c>
    </row>
    <row r="1358">
      <c r="A1358" s="6">
        <v>2</v>
      </c>
      <c r="B1358" s="6">
        <v>1</v>
      </c>
      <c r="C1358" s="6">
        <v>21</v>
      </c>
      <c r="D1358" s="6">
        <f>A1358+B1358+C1358</f>
        <v>24</v>
      </c>
      <c r="E1358" s="5">
        <f>IF(A1358=0,0,A1358*LABOR_HRS_WK_TOM*SEASON_WEEKS*(1+DIM_PCT_TOM)^A1358)</f>
        <v>217.80000000000004</v>
      </c>
      <c r="F1358" s="5">
        <f>IF(B1358=0,0,B1358*LABOR_HRS_WK_CAR*SEASON_WEEKS*(1+DIM_PCT_CAR)^B1358)</f>
        <v>30.749999999999996</v>
      </c>
      <c r="G1358" s="5">
        <f>IF(C1358=0,0,C1358*LABOR_HRS_WK_MES*SEASON_WEEKS*(1+DIM_PCT_MES)^C1358)</f>
        <v>1226.6692487641699</v>
      </c>
      <c r="H1358" s="5">
        <f>E1358+F1358+G1358</f>
        <v>1475.2192487641698</v>
      </c>
      <c r="I1358" s="5">
        <f>MIN(H1358,FARMER_HRS)</f>
        <v>720</v>
      </c>
      <c r="J1358" s="5">
        <f>MAX(0,H1358-FARMER_HRS)</f>
        <v>755.21924876416983</v>
      </c>
      <c r="K1358" s="2">
        <f>I1358*FARMER_RATE+J1358*TEMP_WORKER_RATE</f>
        <v>38111.445291044613</v>
      </c>
      <c r="L1358" s="2">
        <f>A1358*PRICE_TOM+B1358*PRICE_CAR+C1358*PRICE_MES</f>
        <v>76394</v>
      </c>
      <c r="M1358" s="2">
        <f>A1358*FERT_BED_TOM+B1358*FERT_BED_CAR+C1358*FERT_BED_MES</f>
        <v>20680</v>
      </c>
      <c r="N1358" s="6">
        <f>IF(AND(D1358&lt;=TOTAL_BEDS,J1358&lt;=TEMP_WORKER_MAX*TEMP_WORKER_HRS),1,0)</f>
        <v>1</v>
      </c>
      <c r="O1358" s="2">
        <f>L1358-M1358-K1358-FIXED_COSTS</f>
        <v>-2397.4452910446125</v>
      </c>
      <c r="P1358" s="2">
        <f>IF(N1358=1,O1358,"")</f>
        <v>-2397.4452910446125</v>
      </c>
    </row>
    <row r="1359">
      <c r="A1359" s="6">
        <v>2</v>
      </c>
      <c r="B1359" s="6">
        <v>1</v>
      </c>
      <c r="C1359" s="6">
        <v>22</v>
      </c>
      <c r="D1359" s="6">
        <f>A1359+B1359+C1359</f>
        <v>25</v>
      </c>
      <c r="E1359" s="5">
        <f>IF(A1359=0,0,A1359*LABOR_HRS_WK_TOM*SEASON_WEEKS*(1+DIM_PCT_TOM)^A1359)</f>
        <v>217.80000000000004</v>
      </c>
      <c r="F1359" s="5">
        <f>IF(B1359=0,0,B1359*LABOR_HRS_WK_CAR*SEASON_WEEKS*(1+DIM_PCT_CAR)^B1359)</f>
        <v>30.749999999999996</v>
      </c>
      <c r="G1359" s="5">
        <f>IF(C1359=0,0,C1359*LABOR_HRS_WK_MES*SEASON_WEEKS*(1+DIM_PCT_MES)^C1359)</f>
        <v>1301.1455960105659</v>
      </c>
      <c r="H1359" s="5">
        <f>E1359+F1359+G1359</f>
        <v>1549.6955960105659</v>
      </c>
      <c r="I1359" s="5">
        <f>MIN(H1359,FARMER_HRS)</f>
        <v>720</v>
      </c>
      <c r="J1359" s="5">
        <f>MAX(0,H1359-FARMER_HRS)</f>
        <v>829.69559601056585</v>
      </c>
      <c r="K1359" s="2">
        <f>I1359*FARMER_RATE+J1359*TEMP_WORKER_RATE</f>
        <v>39404.437430738988</v>
      </c>
      <c r="L1359" s="2">
        <f>A1359*PRICE_TOM+B1359*PRICE_CAR+C1359*PRICE_MES</f>
        <v>79094</v>
      </c>
      <c r="M1359" s="2">
        <f>A1359*FERT_BED_TOM+B1359*FERT_BED_CAR+C1359*FERT_BED_MES</f>
        <v>21560</v>
      </c>
      <c r="N1359" s="6">
        <f>IF(AND(D1359&lt;=TOTAL_BEDS,J1359&lt;=TEMP_WORKER_MAX*TEMP_WORKER_HRS),1,0)</f>
        <v>1</v>
      </c>
      <c r="O1359" s="2">
        <f>L1359-M1359-K1359-FIXED_COSTS</f>
        <v>-1870.437430738988</v>
      </c>
      <c r="P1359" s="2">
        <f>IF(N1359=1,O1359,"")</f>
        <v>-1870.437430738988</v>
      </c>
    </row>
    <row r="1360">
      <c r="A1360" s="6">
        <v>2</v>
      </c>
      <c r="B1360" s="6">
        <v>1</v>
      </c>
      <c r="C1360" s="6">
        <v>23</v>
      </c>
      <c r="D1360" s="6">
        <f>A1360+B1360+C1360</f>
        <v>26</v>
      </c>
      <c r="E1360" s="5">
        <f>IF(A1360=0,0,A1360*LABOR_HRS_WK_TOM*SEASON_WEEKS*(1+DIM_PCT_TOM)^A1360)</f>
        <v>217.80000000000004</v>
      </c>
      <c r="F1360" s="5">
        <f>IF(B1360=0,0,B1360*LABOR_HRS_WK_CAR*SEASON_WEEKS*(1+DIM_PCT_CAR)^B1360)</f>
        <v>30.749999999999996</v>
      </c>
      <c r="G1360" s="5">
        <f>IF(C1360=0,0,C1360*LABOR_HRS_WK_MES*SEASON_WEEKS*(1+DIM_PCT_MES)^C1360)</f>
        <v>1377.2921848680023</v>
      </c>
      <c r="H1360" s="5">
        <f>E1360+F1360+G1360</f>
        <v>1625.8421848680023</v>
      </c>
      <c r="I1360" s="5">
        <f>MIN(H1360,FARMER_HRS)</f>
        <v>720</v>
      </c>
      <c r="J1360" s="5">
        <f>MAX(0,H1360-FARMER_HRS)</f>
        <v>905.84218486800228</v>
      </c>
      <c r="K1360" s="2">
        <f>I1360*FARMER_RATE+J1360*TEMP_WORKER_RATE</f>
        <v>40726.426820625042</v>
      </c>
      <c r="L1360" s="2">
        <f>A1360*PRICE_TOM+B1360*PRICE_CAR+C1360*PRICE_MES</f>
        <v>81794</v>
      </c>
      <c r="M1360" s="2">
        <f>A1360*FERT_BED_TOM+B1360*FERT_BED_CAR+C1360*FERT_BED_MES</f>
        <v>22440</v>
      </c>
      <c r="N1360" s="6">
        <f>IF(AND(D1360&lt;=TOTAL_BEDS,J1360&lt;=TEMP_WORKER_MAX*TEMP_WORKER_HRS),1,0)</f>
        <v>1</v>
      </c>
      <c r="O1360" s="2">
        <f>L1360-M1360-K1360-FIXED_COSTS</f>
        <v>-1372.4268206250417</v>
      </c>
      <c r="P1360" s="2">
        <f>IF(N1360=1,O1360,"")</f>
        <v>-1372.4268206250417</v>
      </c>
    </row>
    <row r="1361">
      <c r="A1361" s="6">
        <v>2</v>
      </c>
      <c r="B1361" s="6">
        <v>1</v>
      </c>
      <c r="C1361" s="6">
        <v>24</v>
      </c>
      <c r="D1361" s="6">
        <f>A1361+B1361+C1361</f>
        <v>27</v>
      </c>
      <c r="E1361" s="5">
        <f>IF(A1361=0,0,A1361*LABOR_HRS_WK_TOM*SEASON_WEEKS*(1+DIM_PCT_TOM)^A1361)</f>
        <v>217.80000000000004</v>
      </c>
      <c r="F1361" s="5">
        <f>IF(B1361=0,0,B1361*LABOR_HRS_WK_CAR*SEASON_WEEKS*(1+DIM_PCT_CAR)^B1361)</f>
        <v>30.749999999999996</v>
      </c>
      <c r="G1361" s="5">
        <f>IF(C1361=0,0,C1361*LABOR_HRS_WK_MES*SEASON_WEEKS*(1+DIM_PCT_MES)^C1361)</f>
        <v>1455.139134447498</v>
      </c>
      <c r="H1361" s="5">
        <f>E1361+F1361+G1361</f>
        <v>1703.689134447498</v>
      </c>
      <c r="I1361" s="5">
        <f>MIN(H1361,FARMER_HRS)</f>
        <v>720</v>
      </c>
      <c r="J1361" s="5">
        <f>MAX(0,H1361-FARMER_HRS)</f>
        <v>983.689134447498</v>
      </c>
      <c r="K1361" s="2">
        <f>I1361*FARMER_RATE+J1361*TEMP_WORKER_RATE</f>
        <v>42077.936361935732</v>
      </c>
      <c r="L1361" s="2">
        <f>A1361*PRICE_TOM+B1361*PRICE_CAR+C1361*PRICE_MES</f>
        <v>84494</v>
      </c>
      <c r="M1361" s="2">
        <f>A1361*FERT_BED_TOM+B1361*FERT_BED_CAR+C1361*FERT_BED_MES</f>
        <v>23320</v>
      </c>
      <c r="N1361" s="6">
        <f>IF(AND(D1361&lt;=TOTAL_BEDS,J1361&lt;=TEMP_WORKER_MAX*TEMP_WORKER_HRS),1,0)</f>
        <v>1</v>
      </c>
      <c r="O1361" s="2">
        <f>L1361-M1361-K1361-FIXED_COSTS</f>
        <v>-903.93636193573184</v>
      </c>
      <c r="P1361" s="2">
        <f>IF(N1361=1,O1361,"")</f>
        <v>-903.93636193573184</v>
      </c>
    </row>
    <row r="1362">
      <c r="A1362" s="6">
        <v>2</v>
      </c>
      <c r="B1362" s="6">
        <v>1</v>
      </c>
      <c r="C1362" s="6">
        <v>25</v>
      </c>
      <c r="D1362" s="6">
        <f>A1362+B1362+C1362</f>
        <v>28</v>
      </c>
      <c r="E1362" s="5">
        <f>IF(A1362=0,0,A1362*LABOR_HRS_WK_TOM*SEASON_WEEKS*(1+DIM_PCT_TOM)^A1362)</f>
        <v>217.80000000000004</v>
      </c>
      <c r="F1362" s="5">
        <f>IF(B1362=0,0,B1362*LABOR_HRS_WK_CAR*SEASON_WEEKS*(1+DIM_PCT_CAR)^B1362)</f>
        <v>30.749999999999996</v>
      </c>
      <c r="G1362" s="5">
        <f>IF(C1362=0,0,C1362*LABOR_HRS_WK_MES*SEASON_WEEKS*(1+DIM_PCT_MES)^C1362)</f>
        <v>1534.7170558625955</v>
      </c>
      <c r="H1362" s="5">
        <f>E1362+F1362+G1362</f>
        <v>1783.2670558625955</v>
      </c>
      <c r="I1362" s="5">
        <f>MIN(H1362,FARMER_HRS)</f>
        <v>720</v>
      </c>
      <c r="J1362" s="5">
        <f>MAX(0,H1362-FARMER_HRS)</f>
        <v>1063.2670558625955</v>
      </c>
      <c r="K1362" s="2">
        <f>I1362*FARMER_RATE+J1362*TEMP_WORKER_RATE</f>
        <v>43459.4974976145</v>
      </c>
      <c r="L1362" s="2">
        <f>A1362*PRICE_TOM+B1362*PRICE_CAR+C1362*PRICE_MES</f>
        <v>87194</v>
      </c>
      <c r="M1362" s="2">
        <f>A1362*FERT_BED_TOM+B1362*FERT_BED_CAR+C1362*FERT_BED_MES</f>
        <v>24200</v>
      </c>
      <c r="N1362" s="6">
        <f>IF(AND(D1362&lt;=TOTAL_BEDS,J1362&lt;=TEMP_WORKER_MAX*TEMP_WORKER_HRS),1,0)</f>
        <v>1</v>
      </c>
      <c r="O1362" s="2">
        <f>L1362-M1362-K1362-FIXED_COSTS</f>
        <v>-465.49749761450221</v>
      </c>
      <c r="P1362" s="2">
        <f>IF(N1362=1,O1362,"")</f>
        <v>-465.49749761450221</v>
      </c>
    </row>
    <row r="1363">
      <c r="A1363" s="6">
        <v>2</v>
      </c>
      <c r="B1363" s="6">
        <v>1</v>
      </c>
      <c r="C1363" s="6">
        <v>26</v>
      </c>
      <c r="D1363" s="6">
        <f>A1363+B1363+C1363</f>
        <v>29</v>
      </c>
      <c r="E1363" s="5">
        <f>IF(A1363=0,0,A1363*LABOR_HRS_WK_TOM*SEASON_WEEKS*(1+DIM_PCT_TOM)^A1363)</f>
        <v>217.80000000000004</v>
      </c>
      <c r="F1363" s="5">
        <f>IF(B1363=0,0,B1363*LABOR_HRS_WK_CAR*SEASON_WEEKS*(1+DIM_PCT_CAR)^B1363)</f>
        <v>30.749999999999996</v>
      </c>
      <c r="G1363" s="5">
        <f>IF(C1363=0,0,C1363*LABOR_HRS_WK_MES*SEASON_WEEKS*(1+DIM_PCT_MES)^C1363)</f>
        <v>1616.0570598233128</v>
      </c>
      <c r="H1363" s="5">
        <f>E1363+F1363+G1363</f>
        <v>1864.6070598233127</v>
      </c>
      <c r="I1363" s="5">
        <f>MIN(H1363,FARMER_HRS)</f>
        <v>720</v>
      </c>
      <c r="J1363" s="5">
        <f>MAX(0,H1363-FARMER_HRS)</f>
        <v>1144.6070598233127</v>
      </c>
      <c r="K1363" s="2">
        <f>I1363*FARMER_RATE+J1363*TEMP_WORKER_RATE</f>
        <v>44871.650344154739</v>
      </c>
      <c r="L1363" s="2">
        <f>A1363*PRICE_TOM+B1363*PRICE_CAR+C1363*PRICE_MES</f>
        <v>89894</v>
      </c>
      <c r="M1363" s="2">
        <f>A1363*FERT_BED_TOM+B1363*FERT_BED_CAR+C1363*FERT_BED_MES</f>
        <v>25080</v>
      </c>
      <c r="N1363" s="6">
        <f>IF(AND(D1363&lt;=TOTAL_BEDS,J1363&lt;=TEMP_WORKER_MAX*TEMP_WORKER_HRS),1,0)</f>
        <v>1</v>
      </c>
      <c r="O1363" s="2">
        <f>L1363-M1363-K1363-FIXED_COSTS</f>
        <v>-57.650344154739287</v>
      </c>
      <c r="P1363" s="2">
        <f>IF(N1363=1,O1363,"")</f>
        <v>-57.650344154739287</v>
      </c>
    </row>
    <row r="1364">
      <c r="A1364" s="6">
        <v>2</v>
      </c>
      <c r="B1364" s="6">
        <v>1</v>
      </c>
      <c r="C1364" s="6">
        <v>27</v>
      </c>
      <c r="D1364" s="6">
        <f>A1364+B1364+C1364</f>
        <v>30</v>
      </c>
      <c r="E1364" s="5">
        <f>IF(A1364=0,0,A1364*LABOR_HRS_WK_TOM*SEASON_WEEKS*(1+DIM_PCT_TOM)^A1364)</f>
        <v>217.80000000000004</v>
      </c>
      <c r="F1364" s="5">
        <f>IF(B1364=0,0,B1364*LABOR_HRS_WK_CAR*SEASON_WEEKS*(1+DIM_PCT_CAR)^B1364)</f>
        <v>30.749999999999996</v>
      </c>
      <c r="G1364" s="5">
        <f>IF(C1364=0,0,C1364*LABOR_HRS_WK_MES*SEASON_WEEKS*(1+DIM_PCT_MES)^C1364)</f>
        <v>1699.19076434307</v>
      </c>
      <c r="H1364" s="5">
        <f>E1364+F1364+G1364</f>
        <v>1947.74076434307</v>
      </c>
      <c r="I1364" s="5">
        <f>MIN(H1364,FARMER_HRS)</f>
        <v>720</v>
      </c>
      <c r="J1364" s="5">
        <f>MAX(0,H1364-FARMER_HRS)</f>
        <v>1227.74076434307</v>
      </c>
      <c r="K1364" s="2">
        <f>I1364*FARMER_RATE+J1364*TEMP_WORKER_RATE</f>
        <v>46314.943825400522</v>
      </c>
      <c r="L1364" s="2">
        <f>A1364*PRICE_TOM+B1364*PRICE_CAR+C1364*PRICE_MES</f>
        <v>92594</v>
      </c>
      <c r="M1364" s="2">
        <f>A1364*FERT_BED_TOM+B1364*FERT_BED_CAR+C1364*FERT_BED_MES</f>
        <v>25960</v>
      </c>
      <c r="N1364" s="6">
        <f>IF(AND(D1364&lt;=TOTAL_BEDS,J1364&lt;=TEMP_WORKER_MAX*TEMP_WORKER_HRS),1,0)</f>
        <v>1</v>
      </c>
      <c r="O1364" s="2">
        <f>L1364-M1364-K1364-FIXED_COSTS</f>
        <v>319.05617459947825</v>
      </c>
      <c r="P1364" s="2">
        <f>IF(N1364=1,O1364,"")</f>
        <v>319.05617459947825</v>
      </c>
    </row>
    <row r="1365">
      <c r="A1365" s="6">
        <v>2</v>
      </c>
      <c r="B1365" s="6">
        <v>1</v>
      </c>
      <c r="C1365" s="6">
        <v>28</v>
      </c>
      <c r="D1365" s="6">
        <f>A1365+B1365+C1365</f>
        <v>31</v>
      </c>
      <c r="E1365" s="5">
        <f>IF(A1365=0,0,A1365*LABOR_HRS_WK_TOM*SEASON_WEEKS*(1+DIM_PCT_TOM)^A1365)</f>
        <v>217.80000000000004</v>
      </c>
      <c r="F1365" s="5">
        <f>IF(B1365=0,0,B1365*LABOR_HRS_WK_CAR*SEASON_WEEKS*(1+DIM_PCT_CAR)^B1365)</f>
        <v>30.749999999999996</v>
      </c>
      <c r="G1365" s="5">
        <f>IF(C1365=0,0,C1365*LABOR_HRS_WK_MES*SEASON_WEEKS*(1+DIM_PCT_MES)^C1365)</f>
        <v>1784.1503025602233</v>
      </c>
      <c r="H1365" s="5">
        <f>E1365+F1365+G1365</f>
        <v>2032.7003025602232</v>
      </c>
      <c r="I1365" s="5">
        <f>MIN(H1365,FARMER_HRS)</f>
        <v>720</v>
      </c>
      <c r="J1365" s="5">
        <f>MAX(0,H1365-FARMER_HRS)</f>
        <v>1312.7003025602232</v>
      </c>
      <c r="K1365" s="2">
        <f>I1365*FARMER_RATE+J1365*TEMP_WORKER_RATE</f>
        <v>47789.935808337206</v>
      </c>
      <c r="L1365" s="2">
        <f>A1365*PRICE_TOM+B1365*PRICE_CAR+C1365*PRICE_MES</f>
        <v>95294</v>
      </c>
      <c r="M1365" s="2">
        <f>A1365*FERT_BED_TOM+B1365*FERT_BED_CAR+C1365*FERT_BED_MES</f>
        <v>26840</v>
      </c>
      <c r="N1365" s="6">
        <f>IF(AND(D1365&lt;=TOTAL_BEDS,J1365&lt;=TEMP_WORKER_MAX*TEMP_WORKER_HRS),1,0)</f>
        <v>1</v>
      </c>
      <c r="O1365" s="2">
        <f>L1365-M1365-K1365-FIXED_COSTS</f>
        <v>664.06419166279375</v>
      </c>
      <c r="P1365" s="2">
        <f>IF(N1365=1,O1365,"")</f>
        <v>664.06419166279375</v>
      </c>
    </row>
    <row r="1366">
      <c r="A1366" s="6">
        <v>2</v>
      </c>
      <c r="B1366" s="6">
        <v>1</v>
      </c>
      <c r="C1366" s="6">
        <v>29</v>
      </c>
      <c r="D1366" s="6">
        <f>A1366+B1366+C1366</f>
        <v>32</v>
      </c>
      <c r="E1366" s="5">
        <f>IF(A1366=0,0,A1366*LABOR_HRS_WK_TOM*SEASON_WEEKS*(1+DIM_PCT_TOM)^A1366)</f>
        <v>217.80000000000004</v>
      </c>
      <c r="F1366" s="5">
        <f>IF(B1366=0,0,B1366*LABOR_HRS_WK_CAR*SEASON_WEEKS*(1+DIM_PCT_CAR)^B1366)</f>
        <v>30.749999999999996</v>
      </c>
      <c r="G1366" s="5">
        <f>IF(C1366=0,0,C1366*LABOR_HRS_WK_MES*SEASON_WEEKS*(1+DIM_PCT_MES)^C1366)</f>
        <v>1870.9683306758766</v>
      </c>
      <c r="H1366" s="5">
        <f>E1366+F1366+G1366</f>
        <v>2119.5183306758768</v>
      </c>
      <c r="I1366" s="5">
        <f>MIN(H1366,FARMER_HRS)</f>
        <v>720</v>
      </c>
      <c r="J1366" s="5">
        <f>MAX(0,H1366-FARMER_HRS)</f>
        <v>1399.5183306758768</v>
      </c>
      <c r="K1366" s="2">
        <f>I1366*FARMER_RATE+J1366*TEMP_WORKER_RATE</f>
        <v>49297.19324090064</v>
      </c>
      <c r="L1366" s="2">
        <f>A1366*PRICE_TOM+B1366*PRICE_CAR+C1366*PRICE_MES</f>
        <v>97994</v>
      </c>
      <c r="M1366" s="2">
        <f>A1366*FERT_BED_TOM+B1366*FERT_BED_CAR+C1366*FERT_BED_MES</f>
        <v>27720</v>
      </c>
      <c r="N1366" s="6">
        <f>IF(AND(D1366&lt;=TOTAL_BEDS,J1366&lt;=TEMP_WORKER_MAX*TEMP_WORKER_HRS),1,0)</f>
        <v>1</v>
      </c>
      <c r="O1366" s="2">
        <f>L1366-M1366-K1366-FIXED_COSTS</f>
        <v>976.80675909935962</v>
      </c>
      <c r="P1366" s="2">
        <f>IF(N1366=1,O1366,"")</f>
        <v>976.80675909935962</v>
      </c>
    </row>
    <row r="1367">
      <c r="A1367" s="6">
        <v>2</v>
      </c>
      <c r="B1367" s="6">
        <v>1</v>
      </c>
      <c r="C1367" s="6">
        <v>30</v>
      </c>
      <c r="D1367" s="6">
        <f>A1367+B1367+C1367</f>
        <v>33</v>
      </c>
      <c r="E1367" s="5">
        <f>IF(A1367=0,0,A1367*LABOR_HRS_WK_TOM*SEASON_WEEKS*(1+DIM_PCT_TOM)^A1367)</f>
        <v>217.80000000000004</v>
      </c>
      <c r="F1367" s="5">
        <f>IF(B1367=0,0,B1367*LABOR_HRS_WK_CAR*SEASON_WEEKS*(1+DIM_PCT_CAR)^B1367)</f>
        <v>30.749999999999996</v>
      </c>
      <c r="G1367" s="5">
        <f>IF(C1367=0,0,C1367*LABOR_HRS_WK_MES*SEASON_WEEKS*(1+DIM_PCT_MES)^C1367)</f>
        <v>1959.6780360096466</v>
      </c>
      <c r="H1367" s="5">
        <f>E1367+F1367+G1367</f>
        <v>2208.2280360096465</v>
      </c>
      <c r="I1367" s="5">
        <f>MIN(H1367,FARMER_HRS)</f>
        <v>720</v>
      </c>
      <c r="J1367" s="5">
        <f>MAX(0,H1367-FARMER_HRS)</f>
        <v>1488.2280360096465</v>
      </c>
      <c r="K1367" s="2">
        <f>I1367*FARMER_RATE+J1367*TEMP_WORKER_RATE</f>
        <v>50837.292291834136</v>
      </c>
      <c r="L1367" s="2">
        <f>A1367*PRICE_TOM+B1367*PRICE_CAR+C1367*PRICE_MES</f>
        <v>100694</v>
      </c>
      <c r="M1367" s="2">
        <f>A1367*FERT_BED_TOM+B1367*FERT_BED_CAR+C1367*FERT_BED_MES</f>
        <v>28600</v>
      </c>
      <c r="N1367" s="6">
        <f>IF(AND(D1367&lt;=TOTAL_BEDS,J1367&lt;=TEMP_WORKER_MAX*TEMP_WORKER_HRS),1,0)</f>
        <v>1</v>
      </c>
      <c r="O1367" s="2">
        <f>L1367-M1367-K1367-FIXED_COSTS</f>
        <v>1256.7077081658645</v>
      </c>
      <c r="P1367" s="2">
        <f>IF(N1367=1,O1367,"")</f>
        <v>1256.7077081658645</v>
      </c>
    </row>
    <row r="1368">
      <c r="A1368" s="6">
        <v>2</v>
      </c>
      <c r="B1368" s="6">
        <v>2</v>
      </c>
      <c r="C1368" s="6">
        <v>0</v>
      </c>
      <c r="D1368" s="6">
        <f>A1368+B1368+C1368</f>
        <v>4</v>
      </c>
      <c r="E1368" s="5">
        <f>IF(A1368=0,0,A1368*LABOR_HRS_WK_TOM*SEASON_WEEKS*(1+DIM_PCT_TOM)^A1368)</f>
        <v>217.80000000000004</v>
      </c>
      <c r="F1368" s="5">
        <f>IF(B1368=0,0,B1368*LABOR_HRS_WK_CAR*SEASON_WEEKS*(1+DIM_PCT_CAR)^B1368)</f>
        <v>63.037499999999994</v>
      </c>
      <c r="G1368" s="5">
        <f>IF(C1368=0,0,C1368*LABOR_HRS_WK_MES*SEASON_WEEKS*(1+DIM_PCT_MES)^C1368)</f>
        <v>0</v>
      </c>
      <c r="H1368" s="5">
        <f>E1368+F1368+G1368</f>
        <v>280.83750000000003</v>
      </c>
      <c r="I1368" s="5">
        <f>MIN(H1368,FARMER_HRS)</f>
        <v>280.83750000000003</v>
      </c>
      <c r="J1368" s="5">
        <f>MAX(0,H1368-FARMER_HRS)</f>
        <v>0</v>
      </c>
      <c r="K1368" s="2">
        <f>I1368*FARMER_RATE+J1368*TEMP_WORKER_RATE</f>
        <v>9751.3020833333339</v>
      </c>
      <c r="L1368" s="2">
        <f>A1368*PRICE_TOM+B1368*PRICE_CAR+C1368*PRICE_MES</f>
        <v>21788</v>
      </c>
      <c r="M1368" s="2">
        <f>A1368*FERT_BED_TOM+B1368*FERT_BED_CAR+C1368*FERT_BED_MES</f>
        <v>2640</v>
      </c>
      <c r="N1368" s="6">
        <f>IF(AND(D1368&lt;=TOTAL_BEDS,J1368&lt;=TEMP_WORKER_MAX*TEMP_WORKER_HRS),1,0)</f>
        <v>1</v>
      </c>
      <c r="O1368" s="2">
        <f>L1368-M1368-K1368-FIXED_COSTS</f>
        <v>-10603.302083333334</v>
      </c>
      <c r="P1368" s="2">
        <f>IF(N1368=1,O1368,"")</f>
        <v>-10603.302083333334</v>
      </c>
    </row>
    <row r="1369">
      <c r="A1369" s="6">
        <v>2</v>
      </c>
      <c r="B1369" s="6">
        <v>2</v>
      </c>
      <c r="C1369" s="6">
        <v>1</v>
      </c>
      <c r="D1369" s="6">
        <f>A1369+B1369+C1369</f>
        <v>5</v>
      </c>
      <c r="E1369" s="5">
        <f>IF(A1369=0,0,A1369*LABOR_HRS_WK_TOM*SEASON_WEEKS*(1+DIM_PCT_TOM)^A1369)</f>
        <v>217.80000000000004</v>
      </c>
      <c r="F1369" s="5">
        <f>IF(B1369=0,0,B1369*LABOR_HRS_WK_CAR*SEASON_WEEKS*(1+DIM_PCT_CAR)^B1369)</f>
        <v>63.037499999999994</v>
      </c>
      <c r="G1369" s="5">
        <f>IF(C1369=0,0,C1369*LABOR_HRS_WK_MES*SEASON_WEEKS*(1+DIM_PCT_MES)^C1369)</f>
        <v>45.5625</v>
      </c>
      <c r="H1369" s="5">
        <f>E1369+F1369+G1369</f>
        <v>326.40000000000003</v>
      </c>
      <c r="I1369" s="5">
        <f>MIN(H1369,FARMER_HRS)</f>
        <v>326.40000000000003</v>
      </c>
      <c r="J1369" s="5">
        <f>MAX(0,H1369-FARMER_HRS)</f>
        <v>0</v>
      </c>
      <c r="K1369" s="2">
        <f>I1369*FARMER_RATE+J1369*TEMP_WORKER_RATE</f>
        <v>11333.333333333334</v>
      </c>
      <c r="L1369" s="2">
        <f>A1369*PRICE_TOM+B1369*PRICE_CAR+C1369*PRICE_MES</f>
        <v>24488</v>
      </c>
      <c r="M1369" s="2">
        <f>A1369*FERT_BED_TOM+B1369*FERT_BED_CAR+C1369*FERT_BED_MES</f>
        <v>3520</v>
      </c>
      <c r="N1369" s="6">
        <f>IF(AND(D1369&lt;=TOTAL_BEDS,J1369&lt;=TEMP_WORKER_MAX*TEMP_WORKER_HRS),1,0)</f>
        <v>1</v>
      </c>
      <c r="O1369" s="2">
        <f>L1369-M1369-K1369-FIXED_COSTS</f>
        <v>-10365.333333333334</v>
      </c>
      <c r="P1369" s="2">
        <f>IF(N1369=1,O1369,"")</f>
        <v>-10365.333333333334</v>
      </c>
    </row>
    <row r="1370">
      <c r="A1370" s="6">
        <v>2</v>
      </c>
      <c r="B1370" s="6">
        <v>2</v>
      </c>
      <c r="C1370" s="6">
        <v>2</v>
      </c>
      <c r="D1370" s="6">
        <f>A1370+B1370+C1370</f>
        <v>6</v>
      </c>
      <c r="E1370" s="5">
        <f>IF(A1370=0,0,A1370*LABOR_HRS_WK_TOM*SEASON_WEEKS*(1+DIM_PCT_TOM)^A1370)</f>
        <v>217.80000000000004</v>
      </c>
      <c r="F1370" s="5">
        <f>IF(B1370=0,0,B1370*LABOR_HRS_WK_CAR*SEASON_WEEKS*(1+DIM_PCT_CAR)^B1370)</f>
        <v>63.037499999999994</v>
      </c>
      <c r="G1370" s="5">
        <f>IF(C1370=0,0,C1370*LABOR_HRS_WK_MES*SEASON_WEEKS*(1+DIM_PCT_MES)^C1370)</f>
        <v>92.2640625</v>
      </c>
      <c r="H1370" s="5">
        <f>E1370+F1370+G1370</f>
        <v>373.1015625</v>
      </c>
      <c r="I1370" s="5">
        <f>MIN(H1370,FARMER_HRS)</f>
        <v>373.1015625</v>
      </c>
      <c r="J1370" s="5">
        <f>MAX(0,H1370-FARMER_HRS)</f>
        <v>0</v>
      </c>
      <c r="K1370" s="2">
        <f>I1370*FARMER_RATE+J1370*TEMP_WORKER_RATE</f>
        <v>12954.915364583334</v>
      </c>
      <c r="L1370" s="2">
        <f>A1370*PRICE_TOM+B1370*PRICE_CAR+C1370*PRICE_MES</f>
        <v>27188</v>
      </c>
      <c r="M1370" s="2">
        <f>A1370*FERT_BED_TOM+B1370*FERT_BED_CAR+C1370*FERT_BED_MES</f>
        <v>4400</v>
      </c>
      <c r="N1370" s="6">
        <f>IF(AND(D1370&lt;=TOTAL_BEDS,J1370&lt;=TEMP_WORKER_MAX*TEMP_WORKER_HRS),1,0)</f>
        <v>1</v>
      </c>
      <c r="O1370" s="2">
        <f>L1370-M1370-K1370-FIXED_COSTS</f>
        <v>-10166.915364583334</v>
      </c>
      <c r="P1370" s="2">
        <f>IF(N1370=1,O1370,"")</f>
        <v>-10166.915364583334</v>
      </c>
    </row>
    <row r="1371">
      <c r="A1371" s="6">
        <v>2</v>
      </c>
      <c r="B1371" s="6">
        <v>2</v>
      </c>
      <c r="C1371" s="6">
        <v>3</v>
      </c>
      <c r="D1371" s="6">
        <f>A1371+B1371+C1371</f>
        <v>7</v>
      </c>
      <c r="E1371" s="5">
        <f>IF(A1371=0,0,A1371*LABOR_HRS_WK_TOM*SEASON_WEEKS*(1+DIM_PCT_TOM)^A1371)</f>
        <v>217.80000000000004</v>
      </c>
      <c r="F1371" s="5">
        <f>IF(B1371=0,0,B1371*LABOR_HRS_WK_CAR*SEASON_WEEKS*(1+DIM_PCT_CAR)^B1371)</f>
        <v>63.037499999999994</v>
      </c>
      <c r="G1371" s="5">
        <f>IF(C1371=0,0,C1371*LABOR_HRS_WK_MES*SEASON_WEEKS*(1+DIM_PCT_MES)^C1371)</f>
        <v>140.12604492187498</v>
      </c>
      <c r="H1371" s="5">
        <f>E1371+F1371+G1371</f>
        <v>420.96354492187504</v>
      </c>
      <c r="I1371" s="5">
        <f>MIN(H1371,FARMER_HRS)</f>
        <v>420.96354492187504</v>
      </c>
      <c r="J1371" s="5">
        <f>MAX(0,H1371-FARMER_HRS)</f>
        <v>0</v>
      </c>
      <c r="K1371" s="2">
        <f>I1371*FARMER_RATE+J1371*TEMP_WORKER_RATE</f>
        <v>14616.789754231771</v>
      </c>
      <c r="L1371" s="2">
        <f>A1371*PRICE_TOM+B1371*PRICE_CAR+C1371*PRICE_MES</f>
        <v>29888</v>
      </c>
      <c r="M1371" s="2">
        <f>A1371*FERT_BED_TOM+B1371*FERT_BED_CAR+C1371*FERT_BED_MES</f>
        <v>5280</v>
      </c>
      <c r="N1371" s="6">
        <f>IF(AND(D1371&lt;=TOTAL_BEDS,J1371&lt;=TEMP_WORKER_MAX*TEMP_WORKER_HRS),1,0)</f>
        <v>1</v>
      </c>
      <c r="O1371" s="2">
        <f>L1371-M1371-K1371-FIXED_COSTS</f>
        <v>-10008.789754231771</v>
      </c>
      <c r="P1371" s="2">
        <f>IF(N1371=1,O1371,"")</f>
        <v>-10008.789754231771</v>
      </c>
    </row>
    <row r="1372">
      <c r="A1372" s="6">
        <v>2</v>
      </c>
      <c r="B1372" s="6">
        <v>2</v>
      </c>
      <c r="C1372" s="6">
        <v>4</v>
      </c>
      <c r="D1372" s="6">
        <f>A1372+B1372+C1372</f>
        <v>8</v>
      </c>
      <c r="E1372" s="5">
        <f>IF(A1372=0,0,A1372*LABOR_HRS_WK_TOM*SEASON_WEEKS*(1+DIM_PCT_TOM)^A1372)</f>
        <v>217.80000000000004</v>
      </c>
      <c r="F1372" s="5">
        <f>IF(B1372=0,0,B1372*LABOR_HRS_WK_CAR*SEASON_WEEKS*(1+DIM_PCT_CAR)^B1372)</f>
        <v>63.037499999999994</v>
      </c>
      <c r="G1372" s="5">
        <f>IF(C1372=0,0,C1372*LABOR_HRS_WK_MES*SEASON_WEEKS*(1+DIM_PCT_MES)^C1372)</f>
        <v>189.17016064453119</v>
      </c>
      <c r="H1372" s="5">
        <f>E1372+F1372+G1372</f>
        <v>470.00766064453126</v>
      </c>
      <c r="I1372" s="5">
        <f>MIN(H1372,FARMER_HRS)</f>
        <v>470.00766064453126</v>
      </c>
      <c r="J1372" s="5">
        <f>MAX(0,H1372-FARMER_HRS)</f>
        <v>0</v>
      </c>
      <c r="K1372" s="2">
        <f>I1372*FARMER_RATE+J1372*TEMP_WORKER_RATE</f>
        <v>16319.710439046225</v>
      </c>
      <c r="L1372" s="2">
        <f>A1372*PRICE_TOM+B1372*PRICE_CAR+C1372*PRICE_MES</f>
        <v>32588</v>
      </c>
      <c r="M1372" s="2">
        <f>A1372*FERT_BED_TOM+B1372*FERT_BED_CAR+C1372*FERT_BED_MES</f>
        <v>6160</v>
      </c>
      <c r="N1372" s="6">
        <f>IF(AND(D1372&lt;=TOTAL_BEDS,J1372&lt;=TEMP_WORKER_MAX*TEMP_WORKER_HRS),1,0)</f>
        <v>1</v>
      </c>
      <c r="O1372" s="2">
        <f>L1372-M1372-K1372-FIXED_COSTS</f>
        <v>-9891.7104390462246</v>
      </c>
      <c r="P1372" s="2">
        <f>IF(N1372=1,O1372,"")</f>
        <v>-9891.7104390462246</v>
      </c>
    </row>
    <row r="1373">
      <c r="A1373" s="6">
        <v>2</v>
      </c>
      <c r="B1373" s="6">
        <v>2</v>
      </c>
      <c r="C1373" s="6">
        <v>5</v>
      </c>
      <c r="D1373" s="6">
        <f>A1373+B1373+C1373</f>
        <v>9</v>
      </c>
      <c r="E1373" s="5">
        <f>IF(A1373=0,0,A1373*LABOR_HRS_WK_TOM*SEASON_WEEKS*(1+DIM_PCT_TOM)^A1373)</f>
        <v>217.80000000000004</v>
      </c>
      <c r="F1373" s="5">
        <f>IF(B1373=0,0,B1373*LABOR_HRS_WK_CAR*SEASON_WEEKS*(1+DIM_PCT_CAR)^B1373)</f>
        <v>63.037499999999994</v>
      </c>
      <c r="G1373" s="5">
        <f>IF(C1373=0,0,C1373*LABOR_HRS_WK_MES*SEASON_WEEKS*(1+DIM_PCT_MES)^C1373)</f>
        <v>239.41848456573481</v>
      </c>
      <c r="H1373" s="5">
        <f>E1373+F1373+G1373</f>
        <v>520.25598456573482</v>
      </c>
      <c r="I1373" s="5">
        <f>MIN(H1373,FARMER_HRS)</f>
        <v>520.25598456573482</v>
      </c>
      <c r="J1373" s="5">
        <f>MAX(0,H1373-FARMER_HRS)</f>
        <v>0</v>
      </c>
      <c r="K1373" s="2">
        <f>I1373*FARMER_RATE+J1373*TEMP_WORKER_RATE</f>
        <v>18064.443908532459</v>
      </c>
      <c r="L1373" s="2">
        <f>A1373*PRICE_TOM+B1373*PRICE_CAR+C1373*PRICE_MES</f>
        <v>35288</v>
      </c>
      <c r="M1373" s="2">
        <f>A1373*FERT_BED_TOM+B1373*FERT_BED_CAR+C1373*FERT_BED_MES</f>
        <v>7040</v>
      </c>
      <c r="N1373" s="6">
        <f>IF(AND(D1373&lt;=TOTAL_BEDS,J1373&lt;=TEMP_WORKER_MAX*TEMP_WORKER_HRS),1,0)</f>
        <v>1</v>
      </c>
      <c r="O1373" s="2">
        <f>L1373-M1373-K1373-FIXED_COSTS</f>
        <v>-9816.44390853246</v>
      </c>
      <c r="P1373" s="2">
        <f>IF(N1373=1,O1373,"")</f>
        <v>-9816.44390853246</v>
      </c>
    </row>
    <row r="1374">
      <c r="A1374" s="6">
        <v>2</v>
      </c>
      <c r="B1374" s="6">
        <v>2</v>
      </c>
      <c r="C1374" s="6">
        <v>6</v>
      </c>
      <c r="D1374" s="6">
        <f>A1374+B1374+C1374</f>
        <v>10</v>
      </c>
      <c r="E1374" s="5">
        <f>IF(A1374=0,0,A1374*LABOR_HRS_WK_TOM*SEASON_WEEKS*(1+DIM_PCT_TOM)^A1374)</f>
        <v>217.80000000000004</v>
      </c>
      <c r="F1374" s="5">
        <f>IF(B1374=0,0,B1374*LABOR_HRS_WK_CAR*SEASON_WEEKS*(1+DIM_PCT_CAR)^B1374)</f>
        <v>63.037499999999994</v>
      </c>
      <c r="G1374" s="5">
        <f>IF(C1374=0,0,C1374*LABOR_HRS_WK_MES*SEASON_WEEKS*(1+DIM_PCT_MES)^C1374)</f>
        <v>290.89345874736773</v>
      </c>
      <c r="H1374" s="5">
        <f>E1374+F1374+G1374</f>
        <v>571.73095874736782</v>
      </c>
      <c r="I1374" s="5">
        <f>MIN(H1374,FARMER_HRS)</f>
        <v>571.73095874736782</v>
      </c>
      <c r="J1374" s="5">
        <f>MAX(0,H1374-FARMER_HRS)</f>
        <v>0</v>
      </c>
      <c r="K1374" s="2">
        <f>I1374*FARMER_RATE+J1374*TEMP_WORKER_RATE</f>
        <v>19851.76940095027</v>
      </c>
      <c r="L1374" s="2">
        <f>A1374*PRICE_TOM+B1374*PRICE_CAR+C1374*PRICE_MES</f>
        <v>37988</v>
      </c>
      <c r="M1374" s="2">
        <f>A1374*FERT_BED_TOM+B1374*FERT_BED_CAR+C1374*FERT_BED_MES</f>
        <v>7920</v>
      </c>
      <c r="N1374" s="6">
        <f>IF(AND(D1374&lt;=TOTAL_BEDS,J1374&lt;=TEMP_WORKER_MAX*TEMP_WORKER_HRS),1,0)</f>
        <v>1</v>
      </c>
      <c r="O1374" s="2">
        <f>L1374-M1374-K1374-FIXED_COSTS</f>
        <v>-9783.76940095027</v>
      </c>
      <c r="P1374" s="2">
        <f>IF(N1374=1,O1374,"")</f>
        <v>-9783.76940095027</v>
      </c>
    </row>
    <row r="1375">
      <c r="A1375" s="6">
        <v>2</v>
      </c>
      <c r="B1375" s="6">
        <v>2</v>
      </c>
      <c r="C1375" s="6">
        <v>7</v>
      </c>
      <c r="D1375" s="6">
        <f>A1375+B1375+C1375</f>
        <v>11</v>
      </c>
      <c r="E1375" s="5">
        <f>IF(A1375=0,0,A1375*LABOR_HRS_WK_TOM*SEASON_WEEKS*(1+DIM_PCT_TOM)^A1375)</f>
        <v>217.80000000000004</v>
      </c>
      <c r="F1375" s="5">
        <f>IF(B1375=0,0,B1375*LABOR_HRS_WK_CAR*SEASON_WEEKS*(1+DIM_PCT_CAR)^B1375)</f>
        <v>63.037499999999994</v>
      </c>
      <c r="G1375" s="5">
        <f>IF(C1375=0,0,C1375*LABOR_HRS_WK_MES*SEASON_WEEKS*(1+DIM_PCT_MES)^C1375)</f>
        <v>343.61789814532818</v>
      </c>
      <c r="H1375" s="5">
        <f>E1375+F1375+G1375</f>
        <v>624.45539814532822</v>
      </c>
      <c r="I1375" s="5">
        <f>MIN(H1375,FARMER_HRS)</f>
        <v>624.45539814532822</v>
      </c>
      <c r="J1375" s="5">
        <f>MAX(0,H1375-FARMER_HRS)</f>
        <v>0</v>
      </c>
      <c r="K1375" s="2">
        <f>I1375*FARMER_RATE+J1375*TEMP_WORKER_RATE</f>
        <v>21682.479102268342</v>
      </c>
      <c r="L1375" s="2">
        <f>A1375*PRICE_TOM+B1375*PRICE_CAR+C1375*PRICE_MES</f>
        <v>40688</v>
      </c>
      <c r="M1375" s="2">
        <f>A1375*FERT_BED_TOM+B1375*FERT_BED_CAR+C1375*FERT_BED_MES</f>
        <v>8800</v>
      </c>
      <c r="N1375" s="6">
        <f>IF(AND(D1375&lt;=TOTAL_BEDS,J1375&lt;=TEMP_WORKER_MAX*TEMP_WORKER_HRS),1,0)</f>
        <v>1</v>
      </c>
      <c r="O1375" s="2">
        <f>L1375-M1375-K1375-FIXED_COSTS</f>
        <v>-9794.4791022683421</v>
      </c>
      <c r="P1375" s="2">
        <f>IF(N1375=1,O1375,"")</f>
        <v>-9794.4791022683421</v>
      </c>
    </row>
    <row r="1376">
      <c r="A1376" s="6">
        <v>2</v>
      </c>
      <c r="B1376" s="6">
        <v>2</v>
      </c>
      <c r="C1376" s="6">
        <v>8</v>
      </c>
      <c r="D1376" s="6">
        <f>A1376+B1376+C1376</f>
        <v>12</v>
      </c>
      <c r="E1376" s="5">
        <f>IF(A1376=0,0,A1376*LABOR_HRS_WK_TOM*SEASON_WEEKS*(1+DIM_PCT_TOM)^A1376)</f>
        <v>217.80000000000004</v>
      </c>
      <c r="F1376" s="5">
        <f>IF(B1376=0,0,B1376*LABOR_HRS_WK_CAR*SEASON_WEEKS*(1+DIM_PCT_CAR)^B1376)</f>
        <v>63.037499999999994</v>
      </c>
      <c r="G1376" s="5">
        <f>IF(C1376=0,0,C1376*LABOR_HRS_WK_MES*SEASON_WEEKS*(1+DIM_PCT_MES)^C1376)</f>
        <v>397.61499642530833</v>
      </c>
      <c r="H1376" s="5">
        <f>E1376+F1376+G1376</f>
        <v>678.45249642530837</v>
      </c>
      <c r="I1376" s="5">
        <f>MIN(H1376,FARMER_HRS)</f>
        <v>678.45249642530837</v>
      </c>
      <c r="J1376" s="5">
        <f>MAX(0,H1376-FARMER_HRS)</f>
        <v>0</v>
      </c>
      <c r="K1376" s="2">
        <f>I1376*FARMER_RATE+J1376*TEMP_WORKER_RATE</f>
        <v>23557.378348100985</v>
      </c>
      <c r="L1376" s="2">
        <f>A1376*PRICE_TOM+B1376*PRICE_CAR+C1376*PRICE_MES</f>
        <v>43388</v>
      </c>
      <c r="M1376" s="2">
        <f>A1376*FERT_BED_TOM+B1376*FERT_BED_CAR+C1376*FERT_BED_MES</f>
        <v>9680</v>
      </c>
      <c r="N1376" s="6">
        <f>IF(AND(D1376&lt;=TOTAL_BEDS,J1376&lt;=TEMP_WORKER_MAX*TEMP_WORKER_HRS),1,0)</f>
        <v>1</v>
      </c>
      <c r="O1376" s="2">
        <f>L1376-M1376-K1376-FIXED_COSTS</f>
        <v>-9849.378348100985</v>
      </c>
      <c r="P1376" s="2">
        <f>IF(N1376=1,O1376,"")</f>
        <v>-9849.378348100985</v>
      </c>
    </row>
    <row r="1377">
      <c r="A1377" s="6">
        <v>2</v>
      </c>
      <c r="B1377" s="6">
        <v>2</v>
      </c>
      <c r="C1377" s="6">
        <v>9</v>
      </c>
      <c r="D1377" s="6">
        <f>A1377+B1377+C1377</f>
        <v>13</v>
      </c>
      <c r="E1377" s="5">
        <f>IF(A1377=0,0,A1377*LABOR_HRS_WK_TOM*SEASON_WEEKS*(1+DIM_PCT_TOM)^A1377)</f>
        <v>217.80000000000004</v>
      </c>
      <c r="F1377" s="5">
        <f>IF(B1377=0,0,B1377*LABOR_HRS_WK_CAR*SEASON_WEEKS*(1+DIM_PCT_CAR)^B1377)</f>
        <v>63.037499999999994</v>
      </c>
      <c r="G1377" s="5">
        <f>IF(C1377=0,0,C1377*LABOR_HRS_WK_MES*SEASON_WEEKS*(1+DIM_PCT_MES)^C1377)</f>
        <v>452.90833186570273</v>
      </c>
      <c r="H1377" s="5">
        <f>E1377+F1377+G1377</f>
        <v>733.74583186570271</v>
      </c>
      <c r="I1377" s="5">
        <f>MIN(H1377,FARMER_HRS)</f>
        <v>720</v>
      </c>
      <c r="J1377" s="5">
        <f>MAX(0,H1377-FARMER_HRS)</f>
        <v>13.745831865702712</v>
      </c>
      <c r="K1377" s="2">
        <f>I1377*FARMER_RATE+J1377*TEMP_WORKER_RATE</f>
        <v>25238.642914335116</v>
      </c>
      <c r="L1377" s="2">
        <f>A1377*PRICE_TOM+B1377*PRICE_CAR+C1377*PRICE_MES</f>
        <v>46088</v>
      </c>
      <c r="M1377" s="2">
        <f>A1377*FERT_BED_TOM+B1377*FERT_BED_CAR+C1377*FERT_BED_MES</f>
        <v>10560</v>
      </c>
      <c r="N1377" s="6">
        <f>IF(AND(D1377&lt;=TOTAL_BEDS,J1377&lt;=TEMP_WORKER_MAX*TEMP_WORKER_HRS),1,0)</f>
        <v>1</v>
      </c>
      <c r="O1377" s="2">
        <f>L1377-M1377-K1377-FIXED_COSTS</f>
        <v>-9710.6429143351161</v>
      </c>
      <c r="P1377" s="2">
        <f>IF(N1377=1,O1377,"")</f>
        <v>-9710.6429143351161</v>
      </c>
    </row>
    <row r="1378">
      <c r="A1378" s="6">
        <v>2</v>
      </c>
      <c r="B1378" s="6">
        <v>2</v>
      </c>
      <c r="C1378" s="6">
        <v>10</v>
      </c>
      <c r="D1378" s="6">
        <f>A1378+B1378+C1378</f>
        <v>14</v>
      </c>
      <c r="E1378" s="5">
        <f>IF(A1378=0,0,A1378*LABOR_HRS_WK_TOM*SEASON_WEEKS*(1+DIM_PCT_TOM)^A1378)</f>
        <v>217.80000000000004</v>
      </c>
      <c r="F1378" s="5">
        <f>IF(B1378=0,0,B1378*LABOR_HRS_WK_CAR*SEASON_WEEKS*(1+DIM_PCT_CAR)^B1378)</f>
        <v>63.037499999999994</v>
      </c>
      <c r="G1378" s="5">
        <f>IF(C1378=0,0,C1378*LABOR_HRS_WK_MES*SEASON_WEEKS*(1+DIM_PCT_MES)^C1378)</f>
        <v>509.52187334891551</v>
      </c>
      <c r="H1378" s="5">
        <f>E1378+F1378+G1378</f>
        <v>790.3593733489156</v>
      </c>
      <c r="I1378" s="5">
        <f>MIN(H1378,FARMER_HRS)</f>
        <v>720</v>
      </c>
      <c r="J1378" s="5">
        <f>MAX(0,H1378-FARMER_HRS)</f>
        <v>70.3593733489156</v>
      </c>
      <c r="K1378" s="2">
        <f>I1378*FARMER_RATE+J1378*TEMP_WORKER_RATE</f>
        <v>26221.516898418675</v>
      </c>
      <c r="L1378" s="2">
        <f>A1378*PRICE_TOM+B1378*PRICE_CAR+C1378*PRICE_MES</f>
        <v>48788</v>
      </c>
      <c r="M1378" s="2">
        <f>A1378*FERT_BED_TOM+B1378*FERT_BED_CAR+C1378*FERT_BED_MES</f>
        <v>11440</v>
      </c>
      <c r="N1378" s="6">
        <f>IF(AND(D1378&lt;=TOTAL_BEDS,J1378&lt;=TEMP_WORKER_MAX*TEMP_WORKER_HRS),1,0)</f>
        <v>1</v>
      </c>
      <c r="O1378" s="2">
        <f>L1378-M1378-K1378-FIXED_COSTS</f>
        <v>-8873.5168984186748</v>
      </c>
      <c r="P1378" s="2">
        <f>IF(N1378=1,O1378,"")</f>
        <v>-8873.5168984186748</v>
      </c>
    </row>
    <row r="1379">
      <c r="A1379" s="6">
        <v>2</v>
      </c>
      <c r="B1379" s="6">
        <v>2</v>
      </c>
      <c r="C1379" s="6">
        <v>11</v>
      </c>
      <c r="D1379" s="6">
        <f>A1379+B1379+C1379</f>
        <v>15</v>
      </c>
      <c r="E1379" s="5">
        <f>IF(A1379=0,0,A1379*LABOR_HRS_WK_TOM*SEASON_WEEKS*(1+DIM_PCT_TOM)^A1379)</f>
        <v>217.80000000000004</v>
      </c>
      <c r="F1379" s="5">
        <f>IF(B1379=0,0,B1379*LABOR_HRS_WK_CAR*SEASON_WEEKS*(1+DIM_PCT_CAR)^B1379)</f>
        <v>63.037499999999994</v>
      </c>
      <c r="G1379" s="5">
        <f>IF(C1379=0,0,C1379*LABOR_HRS_WK_MES*SEASON_WEEKS*(1+DIM_PCT_MES)^C1379)</f>
        <v>567.47998644235463</v>
      </c>
      <c r="H1379" s="5">
        <f>E1379+F1379+G1379</f>
        <v>848.31748644235472</v>
      </c>
      <c r="I1379" s="5">
        <f>MIN(H1379,FARMER_HRS)</f>
        <v>720</v>
      </c>
      <c r="J1379" s="5">
        <f>MAX(0,H1379-FARMER_HRS)</f>
        <v>128.31748644235472</v>
      </c>
      <c r="K1379" s="2">
        <f>I1379*FARMER_RATE+J1379*TEMP_WORKER_RATE</f>
        <v>27227.734139624212</v>
      </c>
      <c r="L1379" s="2">
        <f>A1379*PRICE_TOM+B1379*PRICE_CAR+C1379*PRICE_MES</f>
        <v>51488</v>
      </c>
      <c r="M1379" s="2">
        <f>A1379*FERT_BED_TOM+B1379*FERT_BED_CAR+C1379*FERT_BED_MES</f>
        <v>12320</v>
      </c>
      <c r="N1379" s="6">
        <f>IF(AND(D1379&lt;=TOTAL_BEDS,J1379&lt;=TEMP_WORKER_MAX*TEMP_WORKER_HRS),1,0)</f>
        <v>1</v>
      </c>
      <c r="O1379" s="2">
        <f>L1379-M1379-K1379-FIXED_COSTS</f>
        <v>-8059.7341396242118</v>
      </c>
      <c r="P1379" s="2">
        <f>IF(N1379=1,O1379,"")</f>
        <v>-8059.7341396242118</v>
      </c>
    </row>
    <row r="1380">
      <c r="A1380" s="6">
        <v>2</v>
      </c>
      <c r="B1380" s="6">
        <v>2</v>
      </c>
      <c r="C1380" s="6">
        <v>12</v>
      </c>
      <c r="D1380" s="6">
        <f>A1380+B1380+C1380</f>
        <v>16</v>
      </c>
      <c r="E1380" s="5">
        <f>IF(A1380=0,0,A1380*LABOR_HRS_WK_TOM*SEASON_WEEKS*(1+DIM_PCT_TOM)^A1380)</f>
        <v>217.80000000000004</v>
      </c>
      <c r="F1380" s="5">
        <f>IF(B1380=0,0,B1380*LABOR_HRS_WK_CAR*SEASON_WEEKS*(1+DIM_PCT_CAR)^B1380)</f>
        <v>63.037499999999994</v>
      </c>
      <c r="G1380" s="5">
        <f>IF(C1380=0,0,C1380*LABOR_HRS_WK_MES*SEASON_WEEKS*(1+DIM_PCT_MES)^C1380)</f>
        <v>626.807439570419</v>
      </c>
      <c r="H1380" s="5">
        <f>E1380+F1380+G1380</f>
        <v>907.644939570419</v>
      </c>
      <c r="I1380" s="5">
        <f>MIN(H1380,FARMER_HRS)</f>
        <v>720</v>
      </c>
      <c r="J1380" s="5">
        <f>MAX(0,H1380-FARMER_HRS)</f>
        <v>187.64493957041896</v>
      </c>
      <c r="K1380" s="2">
        <f>I1380*FARMER_RATE+J1380*TEMP_WORKER_RATE</f>
        <v>28257.724645319773</v>
      </c>
      <c r="L1380" s="2">
        <f>A1380*PRICE_TOM+B1380*PRICE_CAR+C1380*PRICE_MES</f>
        <v>54188</v>
      </c>
      <c r="M1380" s="2">
        <f>A1380*FERT_BED_TOM+B1380*FERT_BED_CAR+C1380*FERT_BED_MES</f>
        <v>13200</v>
      </c>
      <c r="N1380" s="6">
        <f>IF(AND(D1380&lt;=TOTAL_BEDS,J1380&lt;=TEMP_WORKER_MAX*TEMP_WORKER_HRS),1,0)</f>
        <v>1</v>
      </c>
      <c r="O1380" s="2">
        <f>L1380-M1380-K1380-FIXED_COSTS</f>
        <v>-7269.7246453197731</v>
      </c>
      <c r="P1380" s="2">
        <f>IF(N1380=1,O1380,"")</f>
        <v>-7269.7246453197731</v>
      </c>
    </row>
    <row r="1381">
      <c r="A1381" s="6">
        <v>2</v>
      </c>
      <c r="B1381" s="6">
        <v>2</v>
      </c>
      <c r="C1381" s="6">
        <v>13</v>
      </c>
      <c r="D1381" s="6">
        <f>A1381+B1381+C1381</f>
        <v>17</v>
      </c>
      <c r="E1381" s="5">
        <f>IF(A1381=0,0,A1381*LABOR_HRS_WK_TOM*SEASON_WEEKS*(1+DIM_PCT_TOM)^A1381)</f>
        <v>217.80000000000004</v>
      </c>
      <c r="F1381" s="5">
        <f>IF(B1381=0,0,B1381*LABOR_HRS_WK_CAR*SEASON_WEEKS*(1+DIM_PCT_CAR)^B1381)</f>
        <v>63.037499999999994</v>
      </c>
      <c r="G1381" s="5">
        <f>IF(C1381=0,0,C1381*LABOR_HRS_WK_MES*SEASON_WEEKS*(1+DIM_PCT_MES)^C1381)</f>
        <v>687.52941027880331</v>
      </c>
      <c r="H1381" s="5">
        <f>E1381+F1381+G1381</f>
        <v>968.36691027880329</v>
      </c>
      <c r="I1381" s="5">
        <f>MIN(H1381,FARMER_HRS)</f>
        <v>720</v>
      </c>
      <c r="J1381" s="5">
        <f>MAX(0,H1381-FARMER_HRS)</f>
        <v>248.36691027880329</v>
      </c>
      <c r="K1381" s="2">
        <f>I1381*FARMER_RATE+J1381*TEMP_WORKER_RATE</f>
        <v>29311.925525673669</v>
      </c>
      <c r="L1381" s="2">
        <f>A1381*PRICE_TOM+B1381*PRICE_CAR+C1381*PRICE_MES</f>
        <v>56888</v>
      </c>
      <c r="M1381" s="2">
        <f>A1381*FERT_BED_TOM+B1381*FERT_BED_CAR+C1381*FERT_BED_MES</f>
        <v>14080</v>
      </c>
      <c r="N1381" s="6">
        <f>IF(AND(D1381&lt;=TOTAL_BEDS,J1381&lt;=TEMP_WORKER_MAX*TEMP_WORKER_HRS),1,0)</f>
        <v>1</v>
      </c>
      <c r="O1381" s="2">
        <f>L1381-M1381-K1381-FIXED_COSTS</f>
        <v>-6503.9255256736687</v>
      </c>
      <c r="P1381" s="2">
        <f>IF(N1381=1,O1381,"")</f>
        <v>-6503.9255256736687</v>
      </c>
    </row>
    <row r="1382">
      <c r="A1382" s="6">
        <v>2</v>
      </c>
      <c r="B1382" s="6">
        <v>2</v>
      </c>
      <c r="C1382" s="6">
        <v>14</v>
      </c>
      <c r="D1382" s="6">
        <f>A1382+B1382+C1382</f>
        <v>18</v>
      </c>
      <c r="E1382" s="5">
        <f>IF(A1382=0,0,A1382*LABOR_HRS_WK_TOM*SEASON_WEEKS*(1+DIM_PCT_TOM)^A1382)</f>
        <v>217.80000000000004</v>
      </c>
      <c r="F1382" s="5">
        <f>IF(B1382=0,0,B1382*LABOR_HRS_WK_CAR*SEASON_WEEKS*(1+DIM_PCT_CAR)^B1382)</f>
        <v>63.037499999999994</v>
      </c>
      <c r="G1382" s="5">
        <f>IF(C1382=0,0,C1382*LABOR_HRS_WK_MES*SEASON_WEEKS*(1+DIM_PCT_MES)^C1382)</f>
        <v>749.67149159246435</v>
      </c>
      <c r="H1382" s="5">
        <f>E1382+F1382+G1382</f>
        <v>1030.5089915924643</v>
      </c>
      <c r="I1382" s="5">
        <f>MIN(H1382,FARMER_HRS)</f>
        <v>720</v>
      </c>
      <c r="J1382" s="5">
        <f>MAX(0,H1382-FARMER_HRS)</f>
        <v>310.50899159246433</v>
      </c>
      <c r="K1382" s="2">
        <f>I1382*FARMER_RATE+J1382*TEMP_WORKER_RATE</f>
        <v>30390.781104035839</v>
      </c>
      <c r="L1382" s="2">
        <f>A1382*PRICE_TOM+B1382*PRICE_CAR+C1382*PRICE_MES</f>
        <v>59588</v>
      </c>
      <c r="M1382" s="2">
        <f>A1382*FERT_BED_TOM+B1382*FERT_BED_CAR+C1382*FERT_BED_MES</f>
        <v>14960</v>
      </c>
      <c r="N1382" s="6">
        <f>IF(AND(D1382&lt;=TOTAL_BEDS,J1382&lt;=TEMP_WORKER_MAX*TEMP_WORKER_HRS),1,0)</f>
        <v>1</v>
      </c>
      <c r="O1382" s="2">
        <f>L1382-M1382-K1382-FIXED_COSTS</f>
        <v>-5762.7811040358392</v>
      </c>
      <c r="P1382" s="2">
        <f>IF(N1382=1,O1382,"")</f>
        <v>-5762.7811040358392</v>
      </c>
    </row>
    <row r="1383">
      <c r="A1383" s="6">
        <v>2</v>
      </c>
      <c r="B1383" s="6">
        <v>2</v>
      </c>
      <c r="C1383" s="6">
        <v>15</v>
      </c>
      <c r="D1383" s="6">
        <f>A1383+B1383+C1383</f>
        <v>19</v>
      </c>
      <c r="E1383" s="5">
        <f>IF(A1383=0,0,A1383*LABOR_HRS_WK_TOM*SEASON_WEEKS*(1+DIM_PCT_TOM)^A1383)</f>
        <v>217.80000000000004</v>
      </c>
      <c r="F1383" s="5">
        <f>IF(B1383=0,0,B1383*LABOR_HRS_WK_CAR*SEASON_WEEKS*(1+DIM_PCT_CAR)^B1383)</f>
        <v>63.037499999999994</v>
      </c>
      <c r="G1383" s="5">
        <f>IF(C1383=0,0,C1383*LABOR_HRS_WK_MES*SEASON_WEEKS*(1+DIM_PCT_MES)^C1383)</f>
        <v>813.25969846861074</v>
      </c>
      <c r="H1383" s="5">
        <f>E1383+F1383+G1383</f>
        <v>1094.0971984686107</v>
      </c>
      <c r="I1383" s="5">
        <f>MIN(H1383,FARMER_HRS)</f>
        <v>720</v>
      </c>
      <c r="J1383" s="5">
        <f>MAX(0,H1383-FARMER_HRS)</f>
        <v>374.09719846861071</v>
      </c>
      <c r="K1383" s="2">
        <f>I1383*FARMER_RATE+J1383*TEMP_WORKER_RATE</f>
        <v>31494.743028968936</v>
      </c>
      <c r="L1383" s="2">
        <f>A1383*PRICE_TOM+B1383*PRICE_CAR+C1383*PRICE_MES</f>
        <v>62288</v>
      </c>
      <c r="M1383" s="2">
        <f>A1383*FERT_BED_TOM+B1383*FERT_BED_CAR+C1383*FERT_BED_MES</f>
        <v>15840</v>
      </c>
      <c r="N1383" s="6">
        <f>IF(AND(D1383&lt;=TOTAL_BEDS,J1383&lt;=TEMP_WORKER_MAX*TEMP_WORKER_HRS),1,0)</f>
        <v>1</v>
      </c>
      <c r="O1383" s="2">
        <f>L1383-M1383-K1383-FIXED_COSTS</f>
        <v>-5046.7430289689364</v>
      </c>
      <c r="P1383" s="2">
        <f>IF(N1383=1,O1383,"")</f>
        <v>-5046.7430289689364</v>
      </c>
    </row>
    <row r="1384">
      <c r="A1384" s="6">
        <v>2</v>
      </c>
      <c r="B1384" s="6">
        <v>2</v>
      </c>
      <c r="C1384" s="6">
        <v>16</v>
      </c>
      <c r="D1384" s="6">
        <f>A1384+B1384+C1384</f>
        <v>20</v>
      </c>
      <c r="E1384" s="5">
        <f>IF(A1384=0,0,A1384*LABOR_HRS_WK_TOM*SEASON_WEEKS*(1+DIM_PCT_TOM)^A1384)</f>
        <v>217.80000000000004</v>
      </c>
      <c r="F1384" s="5">
        <f>IF(B1384=0,0,B1384*LABOR_HRS_WK_CAR*SEASON_WEEKS*(1+DIM_PCT_CAR)^B1384)</f>
        <v>63.037499999999994</v>
      </c>
      <c r="G1384" s="5">
        <f>IF(C1384=0,0,C1384*LABOR_HRS_WK_MES*SEASON_WEEKS*(1+DIM_PCT_MES)^C1384)</f>
        <v>878.32047434609967</v>
      </c>
      <c r="H1384" s="5">
        <f>E1384+F1384+G1384</f>
        <v>1159.1579743460998</v>
      </c>
      <c r="I1384" s="5">
        <f>MIN(H1384,FARMER_HRS)</f>
        <v>720</v>
      </c>
      <c r="J1384" s="5">
        <f>MAX(0,H1384-FARMER_HRS)</f>
        <v>439.15797434609976</v>
      </c>
      <c r="K1384" s="2">
        <f>I1384*FARMER_RATE+J1384*TEMP_WORKER_RATE</f>
        <v>32624.270387953122</v>
      </c>
      <c r="L1384" s="2">
        <f>A1384*PRICE_TOM+B1384*PRICE_CAR+C1384*PRICE_MES</f>
        <v>64988</v>
      </c>
      <c r="M1384" s="2">
        <f>A1384*FERT_BED_TOM+B1384*FERT_BED_CAR+C1384*FERT_BED_MES</f>
        <v>16720</v>
      </c>
      <c r="N1384" s="6">
        <f>IF(AND(D1384&lt;=TOTAL_BEDS,J1384&lt;=TEMP_WORKER_MAX*TEMP_WORKER_HRS),1,0)</f>
        <v>1</v>
      </c>
      <c r="O1384" s="2">
        <f>L1384-M1384-K1384-FIXED_COSTS</f>
        <v>-4356.2703879531218</v>
      </c>
      <c r="P1384" s="2">
        <f>IF(N1384=1,O1384,"")</f>
        <v>-4356.2703879531218</v>
      </c>
    </row>
    <row r="1385">
      <c r="A1385" s="6">
        <v>2</v>
      </c>
      <c r="B1385" s="6">
        <v>2</v>
      </c>
      <c r="C1385" s="6">
        <v>17</v>
      </c>
      <c r="D1385" s="6">
        <f>A1385+B1385+C1385</f>
        <v>21</v>
      </c>
      <c r="E1385" s="5">
        <f>IF(A1385=0,0,A1385*LABOR_HRS_WK_TOM*SEASON_WEEKS*(1+DIM_PCT_TOM)^A1385)</f>
        <v>217.80000000000004</v>
      </c>
      <c r="F1385" s="5">
        <f>IF(B1385=0,0,B1385*LABOR_HRS_WK_CAR*SEASON_WEEKS*(1+DIM_PCT_CAR)^B1385)</f>
        <v>63.037499999999994</v>
      </c>
      <c r="G1385" s="5">
        <f>IF(C1385=0,0,C1385*LABOR_HRS_WK_MES*SEASON_WEEKS*(1+DIM_PCT_MES)^C1385)</f>
        <v>944.88069779263992</v>
      </c>
      <c r="H1385" s="5">
        <f>E1385+F1385+G1385</f>
        <v>1225.71819779264</v>
      </c>
      <c r="I1385" s="5">
        <f>MIN(H1385,FARMER_HRS)</f>
        <v>720</v>
      </c>
      <c r="J1385" s="5">
        <f>MAX(0,H1385-FARMER_HRS)</f>
        <v>505.71819779264</v>
      </c>
      <c r="K1385" s="2">
        <f>I1385*FARMER_RATE+J1385*TEMP_WORKER_RATE</f>
        <v>33779.829822788888</v>
      </c>
      <c r="L1385" s="2">
        <f>A1385*PRICE_TOM+B1385*PRICE_CAR+C1385*PRICE_MES</f>
        <v>67688</v>
      </c>
      <c r="M1385" s="2">
        <f>A1385*FERT_BED_TOM+B1385*FERT_BED_CAR+C1385*FERT_BED_MES</f>
        <v>17600</v>
      </c>
      <c r="N1385" s="6">
        <f>IF(AND(D1385&lt;=TOTAL_BEDS,J1385&lt;=TEMP_WORKER_MAX*TEMP_WORKER_HRS),1,0)</f>
        <v>1</v>
      </c>
      <c r="O1385" s="2">
        <f>L1385-M1385-K1385-FIXED_COSTS</f>
        <v>-3691.8298227888881</v>
      </c>
      <c r="P1385" s="2">
        <f>IF(N1385=1,O1385,"")</f>
        <v>-3691.8298227888881</v>
      </c>
    </row>
    <row r="1386">
      <c r="A1386" s="6">
        <v>2</v>
      </c>
      <c r="B1386" s="6">
        <v>2</v>
      </c>
      <c r="C1386" s="6">
        <v>18</v>
      </c>
      <c r="D1386" s="6">
        <f>A1386+B1386+C1386</f>
        <v>22</v>
      </c>
      <c r="E1386" s="5">
        <f>IF(A1386=0,0,A1386*LABOR_HRS_WK_TOM*SEASON_WEEKS*(1+DIM_PCT_TOM)^A1386)</f>
        <v>217.80000000000004</v>
      </c>
      <c r="F1386" s="5">
        <f>IF(B1386=0,0,B1386*LABOR_HRS_WK_CAR*SEASON_WEEKS*(1+DIM_PCT_CAR)^B1386)</f>
        <v>63.037499999999994</v>
      </c>
      <c r="G1386" s="5">
        <f>IF(C1386=0,0,C1386*LABOR_HRS_WK_MES*SEASON_WEEKS*(1+DIM_PCT_MES)^C1386)</f>
        <v>1012.9676892512272</v>
      </c>
      <c r="H1386" s="5">
        <f>E1386+F1386+G1386</f>
        <v>1293.8051892512271</v>
      </c>
      <c r="I1386" s="5">
        <f>MIN(H1386,FARMER_HRS)</f>
        <v>720</v>
      </c>
      <c r="J1386" s="5">
        <f>MAX(0,H1386-FARMER_HRS)</f>
        <v>573.80518925122715</v>
      </c>
      <c r="K1386" s="2">
        <f>I1386*FARMER_RATE+J1386*TEMP_WORKER_RATE</f>
        <v>34961.895646722696</v>
      </c>
      <c r="L1386" s="2">
        <f>A1386*PRICE_TOM+B1386*PRICE_CAR+C1386*PRICE_MES</f>
        <v>70388</v>
      </c>
      <c r="M1386" s="2">
        <f>A1386*FERT_BED_TOM+B1386*FERT_BED_CAR+C1386*FERT_BED_MES</f>
        <v>18480</v>
      </c>
      <c r="N1386" s="6">
        <f>IF(AND(D1386&lt;=TOTAL_BEDS,J1386&lt;=TEMP_WORKER_MAX*TEMP_WORKER_HRS),1,0)</f>
        <v>1</v>
      </c>
      <c r="O1386" s="2">
        <f>L1386-M1386-K1386-FIXED_COSTS</f>
        <v>-3053.8956467226963</v>
      </c>
      <c r="P1386" s="2">
        <f>IF(N1386=1,O1386,"")</f>
        <v>-3053.8956467226963</v>
      </c>
    </row>
    <row r="1387">
      <c r="A1387" s="6">
        <v>2</v>
      </c>
      <c r="B1387" s="6">
        <v>2</v>
      </c>
      <c r="C1387" s="6">
        <v>19</v>
      </c>
      <c r="D1387" s="6">
        <f>A1387+B1387+C1387</f>
        <v>23</v>
      </c>
      <c r="E1387" s="5">
        <f>IF(A1387=0,0,A1387*LABOR_HRS_WK_TOM*SEASON_WEEKS*(1+DIM_PCT_TOM)^A1387)</f>
        <v>217.80000000000004</v>
      </c>
      <c r="F1387" s="5">
        <f>IF(B1387=0,0,B1387*LABOR_HRS_WK_CAR*SEASON_WEEKS*(1+DIM_PCT_CAR)^B1387)</f>
        <v>63.037499999999994</v>
      </c>
      <c r="G1387" s="5">
        <f>IF(C1387=0,0,C1387*LABOR_HRS_WK_MES*SEASON_WEEKS*(1+DIM_PCT_MES)^C1387)</f>
        <v>1082.6092178872491</v>
      </c>
      <c r="H1387" s="5">
        <f>E1387+F1387+G1387</f>
        <v>1363.4467178872492</v>
      </c>
      <c r="I1387" s="5">
        <f>MIN(H1387,FARMER_HRS)</f>
        <v>720</v>
      </c>
      <c r="J1387" s="5">
        <f>MAX(0,H1387-FARMER_HRS)</f>
        <v>643.44671788724918</v>
      </c>
      <c r="K1387" s="2">
        <f>I1387*FARMER_RATE+J1387*TEMP_WORKER_RATE</f>
        <v>36170.949963320294</v>
      </c>
      <c r="L1387" s="2">
        <f>A1387*PRICE_TOM+B1387*PRICE_CAR+C1387*PRICE_MES</f>
        <v>73088</v>
      </c>
      <c r="M1387" s="2">
        <f>A1387*FERT_BED_TOM+B1387*FERT_BED_CAR+C1387*FERT_BED_MES</f>
        <v>19360</v>
      </c>
      <c r="N1387" s="6">
        <f>IF(AND(D1387&lt;=TOTAL_BEDS,J1387&lt;=TEMP_WORKER_MAX*TEMP_WORKER_HRS),1,0)</f>
        <v>1</v>
      </c>
      <c r="O1387" s="2">
        <f>L1387-M1387-K1387-FIXED_COSTS</f>
        <v>-2442.949963320294</v>
      </c>
      <c r="P1387" s="2">
        <f>IF(N1387=1,O1387,"")</f>
        <v>-2442.949963320294</v>
      </c>
    </row>
    <row r="1388">
      <c r="A1388" s="6">
        <v>2</v>
      </c>
      <c r="B1388" s="6">
        <v>2</v>
      </c>
      <c r="C1388" s="6">
        <v>20</v>
      </c>
      <c r="D1388" s="6">
        <f>A1388+B1388+C1388</f>
        <v>24</v>
      </c>
      <c r="E1388" s="5">
        <f>IF(A1388=0,0,A1388*LABOR_HRS_WK_TOM*SEASON_WEEKS*(1+DIM_PCT_TOM)^A1388)</f>
        <v>217.80000000000004</v>
      </c>
      <c r="F1388" s="5">
        <f>IF(B1388=0,0,B1388*LABOR_HRS_WK_CAR*SEASON_WEEKS*(1+DIM_PCT_CAR)^B1388)</f>
        <v>63.037499999999994</v>
      </c>
      <c r="G1388" s="5">
        <f>IF(C1388=0,0,C1388*LABOR_HRS_WK_MES*SEASON_WEEKS*(1+DIM_PCT_MES)^C1388)</f>
        <v>1153.8335085377259</v>
      </c>
      <c r="H1388" s="5">
        <f>E1388+F1388+G1388</f>
        <v>1434.671008537726</v>
      </c>
      <c r="I1388" s="5">
        <f>MIN(H1388,FARMER_HRS)</f>
        <v>720</v>
      </c>
      <c r="J1388" s="5">
        <f>MAX(0,H1388-FARMER_HRS)</f>
        <v>714.671008537726</v>
      </c>
      <c r="K1388" s="2">
        <f>I1388*FARMER_RATE+J1388*TEMP_WORKER_RATE</f>
        <v>37407.4827871133</v>
      </c>
      <c r="L1388" s="2">
        <f>A1388*PRICE_TOM+B1388*PRICE_CAR+C1388*PRICE_MES</f>
        <v>75788</v>
      </c>
      <c r="M1388" s="2">
        <f>A1388*FERT_BED_TOM+B1388*FERT_BED_CAR+C1388*FERT_BED_MES</f>
        <v>20240</v>
      </c>
      <c r="N1388" s="6">
        <f>IF(AND(D1388&lt;=TOTAL_BEDS,J1388&lt;=TEMP_WORKER_MAX*TEMP_WORKER_HRS),1,0)</f>
        <v>1</v>
      </c>
      <c r="O1388" s="2">
        <f>L1388-M1388-K1388-FIXED_COSTS</f>
        <v>-1859.482787113302</v>
      </c>
      <c r="P1388" s="2">
        <f>IF(N1388=1,O1388,"")</f>
        <v>-1859.482787113302</v>
      </c>
    </row>
    <row r="1389">
      <c r="A1389" s="6">
        <v>2</v>
      </c>
      <c r="B1389" s="6">
        <v>2</v>
      </c>
      <c r="C1389" s="6">
        <v>21</v>
      </c>
      <c r="D1389" s="6">
        <f>A1389+B1389+C1389</f>
        <v>25</v>
      </c>
      <c r="E1389" s="5">
        <f>IF(A1389=0,0,A1389*LABOR_HRS_WK_TOM*SEASON_WEEKS*(1+DIM_PCT_TOM)^A1389)</f>
        <v>217.80000000000004</v>
      </c>
      <c r="F1389" s="5">
        <f>IF(B1389=0,0,B1389*LABOR_HRS_WK_CAR*SEASON_WEEKS*(1+DIM_PCT_CAR)^B1389)</f>
        <v>63.037499999999994</v>
      </c>
      <c r="G1389" s="5">
        <f>IF(C1389=0,0,C1389*LABOR_HRS_WK_MES*SEASON_WEEKS*(1+DIM_PCT_MES)^C1389)</f>
        <v>1226.6692487641699</v>
      </c>
      <c r="H1389" s="5">
        <f>E1389+F1389+G1389</f>
        <v>1507.50674876417</v>
      </c>
      <c r="I1389" s="5">
        <f>MIN(H1389,FARMER_HRS)</f>
        <v>720</v>
      </c>
      <c r="J1389" s="5">
        <f>MAX(0,H1389-FARMER_HRS)</f>
        <v>787.50674876417</v>
      </c>
      <c r="K1389" s="2">
        <f>I1389*FARMER_RATE+J1389*TEMP_WORKER_RATE</f>
        <v>38671.99216604462</v>
      </c>
      <c r="L1389" s="2">
        <f>A1389*PRICE_TOM+B1389*PRICE_CAR+C1389*PRICE_MES</f>
        <v>78488</v>
      </c>
      <c r="M1389" s="2">
        <f>A1389*FERT_BED_TOM+B1389*FERT_BED_CAR+C1389*FERT_BED_MES</f>
        <v>21120</v>
      </c>
      <c r="N1389" s="6">
        <f>IF(AND(D1389&lt;=TOTAL_BEDS,J1389&lt;=TEMP_WORKER_MAX*TEMP_WORKER_HRS),1,0)</f>
        <v>1</v>
      </c>
      <c r="O1389" s="2">
        <f>L1389-M1389-K1389-FIXED_COSTS</f>
        <v>-1303.9921660446198</v>
      </c>
      <c r="P1389" s="2">
        <f>IF(N1389=1,O1389,"")</f>
        <v>-1303.9921660446198</v>
      </c>
    </row>
    <row r="1390">
      <c r="A1390" s="6">
        <v>2</v>
      </c>
      <c r="B1390" s="6">
        <v>2</v>
      </c>
      <c r="C1390" s="6">
        <v>22</v>
      </c>
      <c r="D1390" s="6">
        <f>A1390+B1390+C1390</f>
        <v>26</v>
      </c>
      <c r="E1390" s="5">
        <f>IF(A1390=0,0,A1390*LABOR_HRS_WK_TOM*SEASON_WEEKS*(1+DIM_PCT_TOM)^A1390)</f>
        <v>217.80000000000004</v>
      </c>
      <c r="F1390" s="5">
        <f>IF(B1390=0,0,B1390*LABOR_HRS_WK_CAR*SEASON_WEEKS*(1+DIM_PCT_CAR)^B1390)</f>
        <v>63.037499999999994</v>
      </c>
      <c r="G1390" s="5">
        <f>IF(C1390=0,0,C1390*LABOR_HRS_WK_MES*SEASON_WEEKS*(1+DIM_PCT_MES)^C1390)</f>
        <v>1301.1455960105659</v>
      </c>
      <c r="H1390" s="5">
        <f>E1390+F1390+G1390</f>
        <v>1581.983096010566</v>
      </c>
      <c r="I1390" s="5">
        <f>MIN(H1390,FARMER_HRS)</f>
        <v>720</v>
      </c>
      <c r="J1390" s="5">
        <f>MAX(0,H1390-FARMER_HRS)</f>
        <v>861.983096010566</v>
      </c>
      <c r="K1390" s="2">
        <f>I1390*FARMER_RATE+J1390*TEMP_WORKER_RATE</f>
        <v>39964.984305738995</v>
      </c>
      <c r="L1390" s="2">
        <f>A1390*PRICE_TOM+B1390*PRICE_CAR+C1390*PRICE_MES</f>
        <v>81188</v>
      </c>
      <c r="M1390" s="2">
        <f>A1390*FERT_BED_TOM+B1390*FERT_BED_CAR+C1390*FERT_BED_MES</f>
        <v>22000</v>
      </c>
      <c r="N1390" s="6">
        <f>IF(AND(D1390&lt;=TOTAL_BEDS,J1390&lt;=TEMP_WORKER_MAX*TEMP_WORKER_HRS),1,0)</f>
        <v>1</v>
      </c>
      <c r="O1390" s="2">
        <f>L1390-M1390-K1390-FIXED_COSTS</f>
        <v>-776.98430573899532</v>
      </c>
      <c r="P1390" s="2">
        <f>IF(N1390=1,O1390,"")</f>
        <v>-776.98430573899532</v>
      </c>
    </row>
    <row r="1391">
      <c r="A1391" s="6">
        <v>2</v>
      </c>
      <c r="B1391" s="6">
        <v>2</v>
      </c>
      <c r="C1391" s="6">
        <v>23</v>
      </c>
      <c r="D1391" s="6">
        <f>A1391+B1391+C1391</f>
        <v>27</v>
      </c>
      <c r="E1391" s="5">
        <f>IF(A1391=0,0,A1391*LABOR_HRS_WK_TOM*SEASON_WEEKS*(1+DIM_PCT_TOM)^A1391)</f>
        <v>217.80000000000004</v>
      </c>
      <c r="F1391" s="5">
        <f>IF(B1391=0,0,B1391*LABOR_HRS_WK_CAR*SEASON_WEEKS*(1+DIM_PCT_CAR)^B1391)</f>
        <v>63.037499999999994</v>
      </c>
      <c r="G1391" s="5">
        <f>IF(C1391=0,0,C1391*LABOR_HRS_WK_MES*SEASON_WEEKS*(1+DIM_PCT_MES)^C1391)</f>
        <v>1377.2921848680023</v>
      </c>
      <c r="H1391" s="5">
        <f>E1391+F1391+G1391</f>
        <v>1658.1296848680024</v>
      </c>
      <c r="I1391" s="5">
        <f>MIN(H1391,FARMER_HRS)</f>
        <v>720</v>
      </c>
      <c r="J1391" s="5">
        <f>MAX(0,H1391-FARMER_HRS)</f>
        <v>938.12968486800241</v>
      </c>
      <c r="K1391" s="2">
        <f>I1391*FARMER_RATE+J1391*TEMP_WORKER_RATE</f>
        <v>41286.973695625042</v>
      </c>
      <c r="L1391" s="2">
        <f>A1391*PRICE_TOM+B1391*PRICE_CAR+C1391*PRICE_MES</f>
        <v>83888</v>
      </c>
      <c r="M1391" s="2">
        <f>A1391*FERT_BED_TOM+B1391*FERT_BED_CAR+C1391*FERT_BED_MES</f>
        <v>22880</v>
      </c>
      <c r="N1391" s="6">
        <f>IF(AND(D1391&lt;=TOTAL_BEDS,J1391&lt;=TEMP_WORKER_MAX*TEMP_WORKER_HRS),1,0)</f>
        <v>1</v>
      </c>
      <c r="O1391" s="2">
        <f>L1391-M1391-K1391-FIXED_COSTS</f>
        <v>-278.97369562504173</v>
      </c>
      <c r="P1391" s="2">
        <f>IF(N1391=1,O1391,"")</f>
        <v>-278.97369562504173</v>
      </c>
    </row>
    <row r="1392">
      <c r="A1392" s="6">
        <v>2</v>
      </c>
      <c r="B1392" s="6">
        <v>2</v>
      </c>
      <c r="C1392" s="6">
        <v>24</v>
      </c>
      <c r="D1392" s="6">
        <f>A1392+B1392+C1392</f>
        <v>28</v>
      </c>
      <c r="E1392" s="5">
        <f>IF(A1392=0,0,A1392*LABOR_HRS_WK_TOM*SEASON_WEEKS*(1+DIM_PCT_TOM)^A1392)</f>
        <v>217.80000000000004</v>
      </c>
      <c r="F1392" s="5">
        <f>IF(B1392=0,0,B1392*LABOR_HRS_WK_CAR*SEASON_WEEKS*(1+DIM_PCT_CAR)^B1392)</f>
        <v>63.037499999999994</v>
      </c>
      <c r="G1392" s="5">
        <f>IF(C1392=0,0,C1392*LABOR_HRS_WK_MES*SEASON_WEEKS*(1+DIM_PCT_MES)^C1392)</f>
        <v>1455.139134447498</v>
      </c>
      <c r="H1392" s="5">
        <f>E1392+F1392+G1392</f>
        <v>1735.9766344474981</v>
      </c>
      <c r="I1392" s="5">
        <f>MIN(H1392,FARMER_HRS)</f>
        <v>720</v>
      </c>
      <c r="J1392" s="5">
        <f>MAX(0,H1392-FARMER_HRS)</f>
        <v>1015.9766344474981</v>
      </c>
      <c r="K1392" s="2">
        <f>I1392*FARMER_RATE+J1392*TEMP_WORKER_RATE</f>
        <v>42638.483236935732</v>
      </c>
      <c r="L1392" s="2">
        <f>A1392*PRICE_TOM+B1392*PRICE_CAR+C1392*PRICE_MES</f>
        <v>86588</v>
      </c>
      <c r="M1392" s="2">
        <f>A1392*FERT_BED_TOM+B1392*FERT_BED_CAR+C1392*FERT_BED_MES</f>
        <v>23760</v>
      </c>
      <c r="N1392" s="6">
        <f>IF(AND(D1392&lt;=TOTAL_BEDS,J1392&lt;=TEMP_WORKER_MAX*TEMP_WORKER_HRS),1,0)</f>
        <v>1</v>
      </c>
      <c r="O1392" s="2">
        <f>L1392-M1392-K1392-FIXED_COSTS</f>
        <v>189.51676306426816</v>
      </c>
      <c r="P1392" s="2">
        <f>IF(N1392=1,O1392,"")</f>
        <v>189.51676306426816</v>
      </c>
    </row>
    <row r="1393">
      <c r="A1393" s="6">
        <v>2</v>
      </c>
      <c r="B1393" s="6">
        <v>2</v>
      </c>
      <c r="C1393" s="6">
        <v>25</v>
      </c>
      <c r="D1393" s="6">
        <f>A1393+B1393+C1393</f>
        <v>29</v>
      </c>
      <c r="E1393" s="5">
        <f>IF(A1393=0,0,A1393*LABOR_HRS_WK_TOM*SEASON_WEEKS*(1+DIM_PCT_TOM)^A1393)</f>
        <v>217.80000000000004</v>
      </c>
      <c r="F1393" s="5">
        <f>IF(B1393=0,0,B1393*LABOR_HRS_WK_CAR*SEASON_WEEKS*(1+DIM_PCT_CAR)^B1393)</f>
        <v>63.037499999999994</v>
      </c>
      <c r="G1393" s="5">
        <f>IF(C1393=0,0,C1393*LABOR_HRS_WK_MES*SEASON_WEEKS*(1+DIM_PCT_MES)^C1393)</f>
        <v>1534.7170558625955</v>
      </c>
      <c r="H1393" s="5">
        <f>E1393+F1393+G1393</f>
        <v>1815.5545558625956</v>
      </c>
      <c r="I1393" s="5">
        <f>MIN(H1393,FARMER_HRS)</f>
        <v>720</v>
      </c>
      <c r="J1393" s="5">
        <f>MAX(0,H1393-FARMER_HRS)</f>
        <v>1095.5545558625956</v>
      </c>
      <c r="K1393" s="2">
        <f>I1393*FARMER_RATE+J1393*TEMP_WORKER_RATE</f>
        <v>44020.0443726145</v>
      </c>
      <c r="L1393" s="2">
        <f>A1393*PRICE_TOM+B1393*PRICE_CAR+C1393*PRICE_MES</f>
        <v>89288</v>
      </c>
      <c r="M1393" s="2">
        <f>A1393*FERT_BED_TOM+B1393*FERT_BED_CAR+C1393*FERT_BED_MES</f>
        <v>24640</v>
      </c>
      <c r="N1393" s="6">
        <f>IF(AND(D1393&lt;=TOTAL_BEDS,J1393&lt;=TEMP_WORKER_MAX*TEMP_WORKER_HRS),1,0)</f>
        <v>1</v>
      </c>
      <c r="O1393" s="2">
        <f>L1393-M1393-K1393-FIXED_COSTS</f>
        <v>627.95562738549779</v>
      </c>
      <c r="P1393" s="2">
        <f>IF(N1393=1,O1393,"")</f>
        <v>627.95562738549779</v>
      </c>
    </row>
    <row r="1394">
      <c r="A1394" s="6">
        <v>2</v>
      </c>
      <c r="B1394" s="6">
        <v>2</v>
      </c>
      <c r="C1394" s="6">
        <v>26</v>
      </c>
      <c r="D1394" s="6">
        <f>A1394+B1394+C1394</f>
        <v>30</v>
      </c>
      <c r="E1394" s="5">
        <f>IF(A1394=0,0,A1394*LABOR_HRS_WK_TOM*SEASON_WEEKS*(1+DIM_PCT_TOM)^A1394)</f>
        <v>217.80000000000004</v>
      </c>
      <c r="F1394" s="5">
        <f>IF(B1394=0,0,B1394*LABOR_HRS_WK_CAR*SEASON_WEEKS*(1+DIM_PCT_CAR)^B1394)</f>
        <v>63.037499999999994</v>
      </c>
      <c r="G1394" s="5">
        <f>IF(C1394=0,0,C1394*LABOR_HRS_WK_MES*SEASON_WEEKS*(1+DIM_PCT_MES)^C1394)</f>
        <v>1616.0570598233128</v>
      </c>
      <c r="H1394" s="5">
        <f>E1394+F1394+G1394</f>
        <v>1896.8945598233129</v>
      </c>
      <c r="I1394" s="5">
        <f>MIN(H1394,FARMER_HRS)</f>
        <v>720</v>
      </c>
      <c r="J1394" s="5">
        <f>MAX(0,H1394-FARMER_HRS)</f>
        <v>1176.8945598233129</v>
      </c>
      <c r="K1394" s="2">
        <f>I1394*FARMER_RATE+J1394*TEMP_WORKER_RATE</f>
        <v>45432.197219154739</v>
      </c>
      <c r="L1394" s="2">
        <f>A1394*PRICE_TOM+B1394*PRICE_CAR+C1394*PRICE_MES</f>
        <v>91988</v>
      </c>
      <c r="M1394" s="2">
        <f>A1394*FERT_BED_TOM+B1394*FERT_BED_CAR+C1394*FERT_BED_MES</f>
        <v>25520</v>
      </c>
      <c r="N1394" s="6">
        <f>IF(AND(D1394&lt;=TOTAL_BEDS,J1394&lt;=TEMP_WORKER_MAX*TEMP_WORKER_HRS),1,0)</f>
        <v>1</v>
      </c>
      <c r="O1394" s="2">
        <f>L1394-M1394-K1394-FIXED_COSTS</f>
        <v>1035.8027808452607</v>
      </c>
      <c r="P1394" s="2">
        <f>IF(N1394=1,O1394,"")</f>
        <v>1035.8027808452607</v>
      </c>
    </row>
    <row r="1395">
      <c r="A1395" s="6">
        <v>2</v>
      </c>
      <c r="B1395" s="6">
        <v>2</v>
      </c>
      <c r="C1395" s="6">
        <v>27</v>
      </c>
      <c r="D1395" s="6">
        <f>A1395+B1395+C1395</f>
        <v>31</v>
      </c>
      <c r="E1395" s="5">
        <f>IF(A1395=0,0,A1395*LABOR_HRS_WK_TOM*SEASON_WEEKS*(1+DIM_PCT_TOM)^A1395)</f>
        <v>217.80000000000004</v>
      </c>
      <c r="F1395" s="5">
        <f>IF(B1395=0,0,B1395*LABOR_HRS_WK_CAR*SEASON_WEEKS*(1+DIM_PCT_CAR)^B1395)</f>
        <v>63.037499999999994</v>
      </c>
      <c r="G1395" s="5">
        <f>IF(C1395=0,0,C1395*LABOR_HRS_WK_MES*SEASON_WEEKS*(1+DIM_PCT_MES)^C1395)</f>
        <v>1699.19076434307</v>
      </c>
      <c r="H1395" s="5">
        <f>E1395+F1395+G1395</f>
        <v>1980.02826434307</v>
      </c>
      <c r="I1395" s="5">
        <f>MIN(H1395,FARMER_HRS)</f>
        <v>720</v>
      </c>
      <c r="J1395" s="5">
        <f>MAX(0,H1395-FARMER_HRS)</f>
        <v>1260.02826434307</v>
      </c>
      <c r="K1395" s="2">
        <f>I1395*FARMER_RATE+J1395*TEMP_WORKER_RATE</f>
        <v>46875.490700400522</v>
      </c>
      <c r="L1395" s="2">
        <f>A1395*PRICE_TOM+B1395*PRICE_CAR+C1395*PRICE_MES</f>
        <v>94688</v>
      </c>
      <c r="M1395" s="2">
        <f>A1395*FERT_BED_TOM+B1395*FERT_BED_CAR+C1395*FERT_BED_MES</f>
        <v>26400</v>
      </c>
      <c r="N1395" s="6">
        <f>IF(AND(D1395&lt;=TOTAL_BEDS,J1395&lt;=TEMP_WORKER_MAX*TEMP_WORKER_HRS),1,0)</f>
        <v>1</v>
      </c>
      <c r="O1395" s="2">
        <f>L1395-M1395-K1395-FIXED_COSTS</f>
        <v>1412.5092995994783</v>
      </c>
      <c r="P1395" s="2">
        <f>IF(N1395=1,O1395,"")</f>
        <v>1412.5092995994783</v>
      </c>
    </row>
    <row r="1396">
      <c r="A1396" s="6">
        <v>2</v>
      </c>
      <c r="B1396" s="6">
        <v>2</v>
      </c>
      <c r="C1396" s="6">
        <v>28</v>
      </c>
      <c r="D1396" s="6">
        <f>A1396+B1396+C1396</f>
        <v>32</v>
      </c>
      <c r="E1396" s="5">
        <f>IF(A1396=0,0,A1396*LABOR_HRS_WK_TOM*SEASON_WEEKS*(1+DIM_PCT_TOM)^A1396)</f>
        <v>217.80000000000004</v>
      </c>
      <c r="F1396" s="5">
        <f>IF(B1396=0,0,B1396*LABOR_HRS_WK_CAR*SEASON_WEEKS*(1+DIM_PCT_CAR)^B1396)</f>
        <v>63.037499999999994</v>
      </c>
      <c r="G1396" s="5">
        <f>IF(C1396=0,0,C1396*LABOR_HRS_WK_MES*SEASON_WEEKS*(1+DIM_PCT_MES)^C1396)</f>
        <v>1784.1503025602233</v>
      </c>
      <c r="H1396" s="5">
        <f>E1396+F1396+G1396</f>
        <v>2064.9878025602234</v>
      </c>
      <c r="I1396" s="5">
        <f>MIN(H1396,FARMER_HRS)</f>
        <v>720</v>
      </c>
      <c r="J1396" s="5">
        <f>MAX(0,H1396-FARMER_HRS)</f>
        <v>1344.9878025602234</v>
      </c>
      <c r="K1396" s="2">
        <f>I1396*FARMER_RATE+J1396*TEMP_WORKER_RATE</f>
        <v>48350.482683337206</v>
      </c>
      <c r="L1396" s="2">
        <f>A1396*PRICE_TOM+B1396*PRICE_CAR+C1396*PRICE_MES</f>
        <v>97388</v>
      </c>
      <c r="M1396" s="2">
        <f>A1396*FERT_BED_TOM+B1396*FERT_BED_CAR+C1396*FERT_BED_MES</f>
        <v>27280</v>
      </c>
      <c r="N1396" s="6">
        <f>IF(AND(D1396&lt;=TOTAL_BEDS,J1396&lt;=TEMP_WORKER_MAX*TEMP_WORKER_HRS),1,0)</f>
        <v>1</v>
      </c>
      <c r="O1396" s="2">
        <f>L1396-M1396-K1396-FIXED_COSTS</f>
        <v>1757.5173166627937</v>
      </c>
      <c r="P1396" s="2">
        <f>IF(N1396=1,O1396,"")</f>
        <v>1757.5173166627937</v>
      </c>
    </row>
    <row r="1397">
      <c r="A1397" s="6">
        <v>2</v>
      </c>
      <c r="B1397" s="6">
        <v>2</v>
      </c>
      <c r="C1397" s="6">
        <v>29</v>
      </c>
      <c r="D1397" s="6">
        <f>A1397+B1397+C1397</f>
        <v>33</v>
      </c>
      <c r="E1397" s="5">
        <f>IF(A1397=0,0,A1397*LABOR_HRS_WK_TOM*SEASON_WEEKS*(1+DIM_PCT_TOM)^A1397)</f>
        <v>217.80000000000004</v>
      </c>
      <c r="F1397" s="5">
        <f>IF(B1397=0,0,B1397*LABOR_HRS_WK_CAR*SEASON_WEEKS*(1+DIM_PCT_CAR)^B1397)</f>
        <v>63.037499999999994</v>
      </c>
      <c r="G1397" s="5">
        <f>IF(C1397=0,0,C1397*LABOR_HRS_WK_MES*SEASON_WEEKS*(1+DIM_PCT_MES)^C1397)</f>
        <v>1870.9683306758766</v>
      </c>
      <c r="H1397" s="5">
        <f>E1397+F1397+G1397</f>
        <v>2151.8058306758767</v>
      </c>
      <c r="I1397" s="5">
        <f>MIN(H1397,FARMER_HRS)</f>
        <v>720</v>
      </c>
      <c r="J1397" s="5">
        <f>MAX(0,H1397-FARMER_HRS)</f>
        <v>1431.8058306758767</v>
      </c>
      <c r="K1397" s="2">
        <f>I1397*FARMER_RATE+J1397*TEMP_WORKER_RATE</f>
        <v>49857.74011590064</v>
      </c>
      <c r="L1397" s="2">
        <f>A1397*PRICE_TOM+B1397*PRICE_CAR+C1397*PRICE_MES</f>
        <v>100088</v>
      </c>
      <c r="M1397" s="2">
        <f>A1397*FERT_BED_TOM+B1397*FERT_BED_CAR+C1397*FERT_BED_MES</f>
        <v>28160</v>
      </c>
      <c r="N1397" s="6">
        <f>IF(AND(D1397&lt;=TOTAL_BEDS,J1397&lt;=TEMP_WORKER_MAX*TEMP_WORKER_HRS),1,0)</f>
        <v>1</v>
      </c>
      <c r="O1397" s="2">
        <f>L1397-M1397-K1397-FIXED_COSTS</f>
        <v>2070.2598840993596</v>
      </c>
      <c r="P1397" s="2">
        <f>IF(N1397=1,O1397,"")</f>
        <v>2070.2598840993596</v>
      </c>
    </row>
    <row r="1398">
      <c r="A1398" s="6">
        <v>2</v>
      </c>
      <c r="B1398" s="6">
        <v>2</v>
      </c>
      <c r="C1398" s="6">
        <v>30</v>
      </c>
      <c r="D1398" s="6">
        <f>A1398+B1398+C1398</f>
        <v>34</v>
      </c>
      <c r="E1398" s="5">
        <f>IF(A1398=0,0,A1398*LABOR_HRS_WK_TOM*SEASON_WEEKS*(1+DIM_PCT_TOM)^A1398)</f>
        <v>217.80000000000004</v>
      </c>
      <c r="F1398" s="5">
        <f>IF(B1398=0,0,B1398*LABOR_HRS_WK_CAR*SEASON_WEEKS*(1+DIM_PCT_CAR)^B1398)</f>
        <v>63.037499999999994</v>
      </c>
      <c r="G1398" s="5">
        <f>IF(C1398=0,0,C1398*LABOR_HRS_WK_MES*SEASON_WEEKS*(1+DIM_PCT_MES)^C1398)</f>
        <v>1959.6780360096466</v>
      </c>
      <c r="H1398" s="5">
        <f>E1398+F1398+G1398</f>
        <v>2240.5155360096464</v>
      </c>
      <c r="I1398" s="5">
        <f>MIN(H1398,FARMER_HRS)</f>
        <v>720</v>
      </c>
      <c r="J1398" s="5">
        <f>MAX(0,H1398-FARMER_HRS)</f>
        <v>1520.5155360096464</v>
      </c>
      <c r="K1398" s="2">
        <f>I1398*FARMER_RATE+J1398*TEMP_WORKER_RATE</f>
        <v>51397.839166834136</v>
      </c>
      <c r="L1398" s="2">
        <f>A1398*PRICE_TOM+B1398*PRICE_CAR+C1398*PRICE_MES</f>
        <v>102788</v>
      </c>
      <c r="M1398" s="2">
        <f>A1398*FERT_BED_TOM+B1398*FERT_BED_CAR+C1398*FERT_BED_MES</f>
        <v>29040</v>
      </c>
      <c r="N1398" s="6">
        <f>IF(AND(D1398&lt;=TOTAL_BEDS,J1398&lt;=TEMP_WORKER_MAX*TEMP_WORKER_HRS),1,0)</f>
        <v>1</v>
      </c>
      <c r="O1398" s="2">
        <f>L1398-M1398-K1398-FIXED_COSTS</f>
        <v>2350.1608331658645</v>
      </c>
      <c r="P1398" s="2">
        <f>IF(N1398=1,O1398,"")</f>
        <v>2350.1608331658645</v>
      </c>
    </row>
    <row r="1399">
      <c r="A1399" s="6">
        <v>2</v>
      </c>
      <c r="B1399" s="6">
        <v>3</v>
      </c>
      <c r="C1399" s="6">
        <v>0</v>
      </c>
      <c r="D1399" s="6">
        <f>A1399+B1399+C1399</f>
        <v>5</v>
      </c>
      <c r="E1399" s="5">
        <f>IF(A1399=0,0,A1399*LABOR_HRS_WK_TOM*SEASON_WEEKS*(1+DIM_PCT_TOM)^A1399)</f>
        <v>217.80000000000004</v>
      </c>
      <c r="F1399" s="5">
        <f>IF(B1399=0,0,B1399*LABOR_HRS_WK_CAR*SEASON_WEEKS*(1+DIM_PCT_CAR)^B1399)</f>
        <v>96.920156249999962</v>
      </c>
      <c r="G1399" s="5">
        <f>IF(C1399=0,0,C1399*LABOR_HRS_WK_MES*SEASON_WEEKS*(1+DIM_PCT_MES)^C1399)</f>
        <v>0</v>
      </c>
      <c r="H1399" s="5">
        <f>E1399+F1399+G1399</f>
        <v>314.72015625</v>
      </c>
      <c r="I1399" s="5">
        <f>MIN(H1399,FARMER_HRS)</f>
        <v>314.72015625</v>
      </c>
      <c r="J1399" s="5">
        <f>MAX(0,H1399-FARMER_HRS)</f>
        <v>0</v>
      </c>
      <c r="K1399" s="2">
        <f>I1399*FARMER_RATE+J1399*TEMP_WORKER_RATE</f>
        <v>10927.783203125</v>
      </c>
      <c r="L1399" s="2">
        <f>A1399*PRICE_TOM+B1399*PRICE_CAR+C1399*PRICE_MES</f>
        <v>23882</v>
      </c>
      <c r="M1399" s="2">
        <f>A1399*FERT_BED_TOM+B1399*FERT_BED_CAR+C1399*FERT_BED_MES</f>
        <v>3080</v>
      </c>
      <c r="N1399" s="6">
        <f>IF(AND(D1399&lt;=TOTAL_BEDS,J1399&lt;=TEMP_WORKER_MAX*TEMP_WORKER_HRS),1,0)</f>
        <v>1</v>
      </c>
      <c r="O1399" s="2">
        <f>L1399-M1399-K1399-FIXED_COSTS</f>
        <v>-10125.783203125</v>
      </c>
      <c r="P1399" s="2">
        <f>IF(N1399=1,O1399,"")</f>
        <v>-10125.783203125</v>
      </c>
    </row>
    <row r="1400">
      <c r="A1400" s="6">
        <v>2</v>
      </c>
      <c r="B1400" s="6">
        <v>3</v>
      </c>
      <c r="C1400" s="6">
        <v>1</v>
      </c>
      <c r="D1400" s="6">
        <f>A1400+B1400+C1400</f>
        <v>6</v>
      </c>
      <c r="E1400" s="5">
        <f>IF(A1400=0,0,A1400*LABOR_HRS_WK_TOM*SEASON_WEEKS*(1+DIM_PCT_TOM)^A1400)</f>
        <v>217.80000000000004</v>
      </c>
      <c r="F1400" s="5">
        <f>IF(B1400=0,0,B1400*LABOR_HRS_WK_CAR*SEASON_WEEKS*(1+DIM_PCT_CAR)^B1400)</f>
        <v>96.920156249999962</v>
      </c>
      <c r="G1400" s="5">
        <f>IF(C1400=0,0,C1400*LABOR_HRS_WK_MES*SEASON_WEEKS*(1+DIM_PCT_MES)^C1400)</f>
        <v>45.5625</v>
      </c>
      <c r="H1400" s="5">
        <f>E1400+F1400+G1400</f>
        <v>360.28265625</v>
      </c>
      <c r="I1400" s="5">
        <f>MIN(H1400,FARMER_HRS)</f>
        <v>360.28265625</v>
      </c>
      <c r="J1400" s="5">
        <f>MAX(0,H1400-FARMER_HRS)</f>
        <v>0</v>
      </c>
      <c r="K1400" s="2">
        <f>I1400*FARMER_RATE+J1400*TEMP_WORKER_RATE</f>
        <v>12509.814453125</v>
      </c>
      <c r="L1400" s="2">
        <f>A1400*PRICE_TOM+B1400*PRICE_CAR+C1400*PRICE_MES</f>
        <v>26582</v>
      </c>
      <c r="M1400" s="2">
        <f>A1400*FERT_BED_TOM+B1400*FERT_BED_CAR+C1400*FERT_BED_MES</f>
        <v>3960</v>
      </c>
      <c r="N1400" s="6">
        <f>IF(AND(D1400&lt;=TOTAL_BEDS,J1400&lt;=TEMP_WORKER_MAX*TEMP_WORKER_HRS),1,0)</f>
        <v>1</v>
      </c>
      <c r="O1400" s="2">
        <f>L1400-M1400-K1400-FIXED_COSTS</f>
        <v>-9887.814453125</v>
      </c>
      <c r="P1400" s="2">
        <f>IF(N1400=1,O1400,"")</f>
        <v>-9887.814453125</v>
      </c>
    </row>
    <row r="1401">
      <c r="A1401" s="6">
        <v>2</v>
      </c>
      <c r="B1401" s="6">
        <v>3</v>
      </c>
      <c r="C1401" s="6">
        <v>2</v>
      </c>
      <c r="D1401" s="6">
        <f>A1401+B1401+C1401</f>
        <v>7</v>
      </c>
      <c r="E1401" s="5">
        <f>IF(A1401=0,0,A1401*LABOR_HRS_WK_TOM*SEASON_WEEKS*(1+DIM_PCT_TOM)^A1401)</f>
        <v>217.80000000000004</v>
      </c>
      <c r="F1401" s="5">
        <f>IF(B1401=0,0,B1401*LABOR_HRS_WK_CAR*SEASON_WEEKS*(1+DIM_PCT_CAR)^B1401)</f>
        <v>96.920156249999962</v>
      </c>
      <c r="G1401" s="5">
        <f>IF(C1401=0,0,C1401*LABOR_HRS_WK_MES*SEASON_WEEKS*(1+DIM_PCT_MES)^C1401)</f>
        <v>92.2640625</v>
      </c>
      <c r="H1401" s="5">
        <f>E1401+F1401+G1401</f>
        <v>406.98421874999997</v>
      </c>
      <c r="I1401" s="5">
        <f>MIN(H1401,FARMER_HRS)</f>
        <v>406.98421874999997</v>
      </c>
      <c r="J1401" s="5">
        <f>MAX(0,H1401-FARMER_HRS)</f>
        <v>0</v>
      </c>
      <c r="K1401" s="2">
        <f>I1401*FARMER_RATE+J1401*TEMP_WORKER_RATE</f>
        <v>14131.396484374998</v>
      </c>
      <c r="L1401" s="2">
        <f>A1401*PRICE_TOM+B1401*PRICE_CAR+C1401*PRICE_MES</f>
        <v>29282</v>
      </c>
      <c r="M1401" s="2">
        <f>A1401*FERT_BED_TOM+B1401*FERT_BED_CAR+C1401*FERT_BED_MES</f>
        <v>4840</v>
      </c>
      <c r="N1401" s="6">
        <f>IF(AND(D1401&lt;=TOTAL_BEDS,J1401&lt;=TEMP_WORKER_MAX*TEMP_WORKER_HRS),1,0)</f>
        <v>1</v>
      </c>
      <c r="O1401" s="2">
        <f>L1401-M1401-K1401-FIXED_COSTS</f>
        <v>-9689.3964843749982</v>
      </c>
      <c r="P1401" s="2">
        <f>IF(N1401=1,O1401,"")</f>
        <v>-9689.3964843749982</v>
      </c>
    </row>
    <row r="1402">
      <c r="A1402" s="6">
        <v>2</v>
      </c>
      <c r="B1402" s="6">
        <v>3</v>
      </c>
      <c r="C1402" s="6">
        <v>3</v>
      </c>
      <c r="D1402" s="6">
        <f>A1402+B1402+C1402</f>
        <v>8</v>
      </c>
      <c r="E1402" s="5">
        <f>IF(A1402=0,0,A1402*LABOR_HRS_WK_TOM*SEASON_WEEKS*(1+DIM_PCT_TOM)^A1402)</f>
        <v>217.80000000000004</v>
      </c>
      <c r="F1402" s="5">
        <f>IF(B1402=0,0,B1402*LABOR_HRS_WK_CAR*SEASON_WEEKS*(1+DIM_PCT_CAR)^B1402)</f>
        <v>96.920156249999962</v>
      </c>
      <c r="G1402" s="5">
        <f>IF(C1402=0,0,C1402*LABOR_HRS_WK_MES*SEASON_WEEKS*(1+DIM_PCT_MES)^C1402)</f>
        <v>140.12604492187498</v>
      </c>
      <c r="H1402" s="5">
        <f>E1402+F1402+G1402</f>
        <v>454.846201171875</v>
      </c>
      <c r="I1402" s="5">
        <f>MIN(H1402,FARMER_HRS)</f>
        <v>454.846201171875</v>
      </c>
      <c r="J1402" s="5">
        <f>MAX(0,H1402-FARMER_HRS)</f>
        <v>0</v>
      </c>
      <c r="K1402" s="2">
        <f>I1402*FARMER_RATE+J1402*TEMP_WORKER_RATE</f>
        <v>15793.270874023438</v>
      </c>
      <c r="L1402" s="2">
        <f>A1402*PRICE_TOM+B1402*PRICE_CAR+C1402*PRICE_MES</f>
        <v>31982</v>
      </c>
      <c r="M1402" s="2">
        <f>A1402*FERT_BED_TOM+B1402*FERT_BED_CAR+C1402*FERT_BED_MES</f>
        <v>5720</v>
      </c>
      <c r="N1402" s="6">
        <f>IF(AND(D1402&lt;=TOTAL_BEDS,J1402&lt;=TEMP_WORKER_MAX*TEMP_WORKER_HRS),1,0)</f>
        <v>1</v>
      </c>
      <c r="O1402" s="2">
        <f>L1402-M1402-K1402-FIXED_COSTS</f>
        <v>-9531.2708740234375</v>
      </c>
      <c r="P1402" s="2">
        <f>IF(N1402=1,O1402,"")</f>
        <v>-9531.2708740234375</v>
      </c>
    </row>
    <row r="1403">
      <c r="A1403" s="6">
        <v>2</v>
      </c>
      <c r="B1403" s="6">
        <v>3</v>
      </c>
      <c r="C1403" s="6">
        <v>4</v>
      </c>
      <c r="D1403" s="6">
        <f>A1403+B1403+C1403</f>
        <v>9</v>
      </c>
      <c r="E1403" s="5">
        <f>IF(A1403=0,0,A1403*LABOR_HRS_WK_TOM*SEASON_WEEKS*(1+DIM_PCT_TOM)^A1403)</f>
        <v>217.80000000000004</v>
      </c>
      <c r="F1403" s="5">
        <f>IF(B1403=0,0,B1403*LABOR_HRS_WK_CAR*SEASON_WEEKS*(1+DIM_PCT_CAR)^B1403)</f>
        <v>96.920156249999962</v>
      </c>
      <c r="G1403" s="5">
        <f>IF(C1403=0,0,C1403*LABOR_HRS_WK_MES*SEASON_WEEKS*(1+DIM_PCT_MES)^C1403)</f>
        <v>189.17016064453119</v>
      </c>
      <c r="H1403" s="5">
        <f>E1403+F1403+G1403</f>
        <v>503.89031689453122</v>
      </c>
      <c r="I1403" s="5">
        <f>MIN(H1403,FARMER_HRS)</f>
        <v>503.89031689453122</v>
      </c>
      <c r="J1403" s="5">
        <f>MAX(0,H1403-FARMER_HRS)</f>
        <v>0</v>
      </c>
      <c r="K1403" s="2">
        <f>I1403*FARMER_RATE+J1403*TEMP_WORKER_RATE</f>
        <v>17496.191558837891</v>
      </c>
      <c r="L1403" s="2">
        <f>A1403*PRICE_TOM+B1403*PRICE_CAR+C1403*PRICE_MES</f>
        <v>34682</v>
      </c>
      <c r="M1403" s="2">
        <f>A1403*FERT_BED_TOM+B1403*FERT_BED_CAR+C1403*FERT_BED_MES</f>
        <v>6600</v>
      </c>
      <c r="N1403" s="6">
        <f>IF(AND(D1403&lt;=TOTAL_BEDS,J1403&lt;=TEMP_WORKER_MAX*TEMP_WORKER_HRS),1,0)</f>
        <v>1</v>
      </c>
      <c r="O1403" s="2">
        <f>L1403-M1403-K1403-FIXED_COSTS</f>
        <v>-9414.19155883789</v>
      </c>
      <c r="P1403" s="2">
        <f>IF(N1403=1,O1403,"")</f>
        <v>-9414.19155883789</v>
      </c>
    </row>
    <row r="1404">
      <c r="A1404" s="6">
        <v>2</v>
      </c>
      <c r="B1404" s="6">
        <v>3</v>
      </c>
      <c r="C1404" s="6">
        <v>5</v>
      </c>
      <c r="D1404" s="6">
        <f>A1404+B1404+C1404</f>
        <v>10</v>
      </c>
      <c r="E1404" s="5">
        <f>IF(A1404=0,0,A1404*LABOR_HRS_WK_TOM*SEASON_WEEKS*(1+DIM_PCT_TOM)^A1404)</f>
        <v>217.80000000000004</v>
      </c>
      <c r="F1404" s="5">
        <f>IF(B1404=0,0,B1404*LABOR_HRS_WK_CAR*SEASON_WEEKS*(1+DIM_PCT_CAR)^B1404)</f>
        <v>96.920156249999962</v>
      </c>
      <c r="G1404" s="5">
        <f>IF(C1404=0,0,C1404*LABOR_HRS_WK_MES*SEASON_WEEKS*(1+DIM_PCT_MES)^C1404)</f>
        <v>239.41848456573481</v>
      </c>
      <c r="H1404" s="5">
        <f>E1404+F1404+G1404</f>
        <v>554.13864081573479</v>
      </c>
      <c r="I1404" s="5">
        <f>MIN(H1404,FARMER_HRS)</f>
        <v>554.13864081573479</v>
      </c>
      <c r="J1404" s="5">
        <f>MAX(0,H1404-FARMER_HRS)</f>
        <v>0</v>
      </c>
      <c r="K1404" s="2">
        <f>I1404*FARMER_RATE+J1404*TEMP_WORKER_RATE</f>
        <v>19240.925028324124</v>
      </c>
      <c r="L1404" s="2">
        <f>A1404*PRICE_TOM+B1404*PRICE_CAR+C1404*PRICE_MES</f>
        <v>37382</v>
      </c>
      <c r="M1404" s="2">
        <f>A1404*FERT_BED_TOM+B1404*FERT_BED_CAR+C1404*FERT_BED_MES</f>
        <v>7480</v>
      </c>
      <c r="N1404" s="6">
        <f>IF(AND(D1404&lt;=TOTAL_BEDS,J1404&lt;=TEMP_WORKER_MAX*TEMP_WORKER_HRS),1,0)</f>
        <v>1</v>
      </c>
      <c r="O1404" s="2">
        <f>L1404-M1404-K1404-FIXED_COSTS</f>
        <v>-9338.9250283241236</v>
      </c>
      <c r="P1404" s="2">
        <f>IF(N1404=1,O1404,"")</f>
        <v>-9338.9250283241236</v>
      </c>
    </row>
    <row r="1405">
      <c r="A1405" s="6">
        <v>2</v>
      </c>
      <c r="B1405" s="6">
        <v>3</v>
      </c>
      <c r="C1405" s="6">
        <v>6</v>
      </c>
      <c r="D1405" s="6">
        <f>A1405+B1405+C1405</f>
        <v>11</v>
      </c>
      <c r="E1405" s="5">
        <f>IF(A1405=0,0,A1405*LABOR_HRS_WK_TOM*SEASON_WEEKS*(1+DIM_PCT_TOM)^A1405)</f>
        <v>217.80000000000004</v>
      </c>
      <c r="F1405" s="5">
        <f>IF(B1405=0,0,B1405*LABOR_HRS_WK_CAR*SEASON_WEEKS*(1+DIM_PCT_CAR)^B1405)</f>
        <v>96.920156249999962</v>
      </c>
      <c r="G1405" s="5">
        <f>IF(C1405=0,0,C1405*LABOR_HRS_WK_MES*SEASON_WEEKS*(1+DIM_PCT_MES)^C1405)</f>
        <v>290.89345874736773</v>
      </c>
      <c r="H1405" s="5">
        <f>E1405+F1405+G1405</f>
        <v>605.61361499736768</v>
      </c>
      <c r="I1405" s="5">
        <f>MIN(H1405,FARMER_HRS)</f>
        <v>605.61361499736768</v>
      </c>
      <c r="J1405" s="5">
        <f>MAX(0,H1405-FARMER_HRS)</f>
        <v>0</v>
      </c>
      <c r="K1405" s="2">
        <f>I1405*FARMER_RATE+J1405*TEMP_WORKER_RATE</f>
        <v>21028.250520741934</v>
      </c>
      <c r="L1405" s="2">
        <f>A1405*PRICE_TOM+B1405*PRICE_CAR+C1405*PRICE_MES</f>
        <v>40082</v>
      </c>
      <c r="M1405" s="2">
        <f>A1405*FERT_BED_TOM+B1405*FERT_BED_CAR+C1405*FERT_BED_MES</f>
        <v>8360</v>
      </c>
      <c r="N1405" s="6">
        <f>IF(AND(D1405&lt;=TOTAL_BEDS,J1405&lt;=TEMP_WORKER_MAX*TEMP_WORKER_HRS),1,0)</f>
        <v>1</v>
      </c>
      <c r="O1405" s="2">
        <f>L1405-M1405-K1405-FIXED_COSTS</f>
        <v>-9306.2505207419345</v>
      </c>
      <c r="P1405" s="2">
        <f>IF(N1405=1,O1405,"")</f>
        <v>-9306.2505207419345</v>
      </c>
    </row>
    <row r="1406">
      <c r="A1406" s="6">
        <v>2</v>
      </c>
      <c r="B1406" s="6">
        <v>3</v>
      </c>
      <c r="C1406" s="6">
        <v>7</v>
      </c>
      <c r="D1406" s="6">
        <f>A1406+B1406+C1406</f>
        <v>12</v>
      </c>
      <c r="E1406" s="5">
        <f>IF(A1406=0,0,A1406*LABOR_HRS_WK_TOM*SEASON_WEEKS*(1+DIM_PCT_TOM)^A1406)</f>
        <v>217.80000000000004</v>
      </c>
      <c r="F1406" s="5">
        <f>IF(B1406=0,0,B1406*LABOR_HRS_WK_CAR*SEASON_WEEKS*(1+DIM_PCT_CAR)^B1406)</f>
        <v>96.920156249999962</v>
      </c>
      <c r="G1406" s="5">
        <f>IF(C1406=0,0,C1406*LABOR_HRS_WK_MES*SEASON_WEEKS*(1+DIM_PCT_MES)^C1406)</f>
        <v>343.61789814532818</v>
      </c>
      <c r="H1406" s="5">
        <f>E1406+F1406+G1406</f>
        <v>658.33805439532819</v>
      </c>
      <c r="I1406" s="5">
        <f>MIN(H1406,FARMER_HRS)</f>
        <v>658.33805439532819</v>
      </c>
      <c r="J1406" s="5">
        <f>MAX(0,H1406-FARMER_HRS)</f>
        <v>0</v>
      </c>
      <c r="K1406" s="2">
        <f>I1406*FARMER_RATE+J1406*TEMP_WORKER_RATE</f>
        <v>22858.960222060006</v>
      </c>
      <c r="L1406" s="2">
        <f>A1406*PRICE_TOM+B1406*PRICE_CAR+C1406*PRICE_MES</f>
        <v>42782</v>
      </c>
      <c r="M1406" s="2">
        <f>A1406*FERT_BED_TOM+B1406*FERT_BED_CAR+C1406*FERT_BED_MES</f>
        <v>9240</v>
      </c>
      <c r="N1406" s="6">
        <f>IF(AND(D1406&lt;=TOTAL_BEDS,J1406&lt;=TEMP_WORKER_MAX*TEMP_WORKER_HRS),1,0)</f>
        <v>1</v>
      </c>
      <c r="O1406" s="2">
        <f>L1406-M1406-K1406-FIXED_COSTS</f>
        <v>-9316.9602220600063</v>
      </c>
      <c r="P1406" s="2">
        <f>IF(N1406=1,O1406,"")</f>
        <v>-9316.9602220600063</v>
      </c>
    </row>
    <row r="1407">
      <c r="A1407" s="6">
        <v>2</v>
      </c>
      <c r="B1407" s="6">
        <v>3</v>
      </c>
      <c r="C1407" s="6">
        <v>8</v>
      </c>
      <c r="D1407" s="6">
        <f>A1407+B1407+C1407</f>
        <v>13</v>
      </c>
      <c r="E1407" s="5">
        <f>IF(A1407=0,0,A1407*LABOR_HRS_WK_TOM*SEASON_WEEKS*(1+DIM_PCT_TOM)^A1407)</f>
        <v>217.80000000000004</v>
      </c>
      <c r="F1407" s="5">
        <f>IF(B1407=0,0,B1407*LABOR_HRS_WK_CAR*SEASON_WEEKS*(1+DIM_PCT_CAR)^B1407)</f>
        <v>96.920156249999962</v>
      </c>
      <c r="G1407" s="5">
        <f>IF(C1407=0,0,C1407*LABOR_HRS_WK_MES*SEASON_WEEKS*(1+DIM_PCT_MES)^C1407)</f>
        <v>397.61499642530833</v>
      </c>
      <c r="H1407" s="5">
        <f>E1407+F1407+G1407</f>
        <v>712.33515267530834</v>
      </c>
      <c r="I1407" s="5">
        <f>MIN(H1407,FARMER_HRS)</f>
        <v>712.33515267530834</v>
      </c>
      <c r="J1407" s="5">
        <f>MAX(0,H1407-FARMER_HRS)</f>
        <v>0</v>
      </c>
      <c r="K1407" s="2">
        <f>I1407*FARMER_RATE+J1407*TEMP_WORKER_RATE</f>
        <v>24733.859467892649</v>
      </c>
      <c r="L1407" s="2">
        <f>A1407*PRICE_TOM+B1407*PRICE_CAR+C1407*PRICE_MES</f>
        <v>45482</v>
      </c>
      <c r="M1407" s="2">
        <f>A1407*FERT_BED_TOM+B1407*FERT_BED_CAR+C1407*FERT_BED_MES</f>
        <v>10120</v>
      </c>
      <c r="N1407" s="6">
        <f>IF(AND(D1407&lt;=TOTAL_BEDS,J1407&lt;=TEMP_WORKER_MAX*TEMP_WORKER_HRS),1,0)</f>
        <v>1</v>
      </c>
      <c r="O1407" s="2">
        <f>L1407-M1407-K1407-FIXED_COSTS</f>
        <v>-9371.85946789265</v>
      </c>
      <c r="P1407" s="2">
        <f>IF(N1407=1,O1407,"")</f>
        <v>-9371.85946789265</v>
      </c>
    </row>
    <row r="1408">
      <c r="A1408" s="6">
        <v>2</v>
      </c>
      <c r="B1408" s="6">
        <v>3</v>
      </c>
      <c r="C1408" s="6">
        <v>9</v>
      </c>
      <c r="D1408" s="6">
        <f>A1408+B1408+C1408</f>
        <v>14</v>
      </c>
      <c r="E1408" s="5">
        <f>IF(A1408=0,0,A1408*LABOR_HRS_WK_TOM*SEASON_WEEKS*(1+DIM_PCT_TOM)^A1408)</f>
        <v>217.80000000000004</v>
      </c>
      <c r="F1408" s="5">
        <f>IF(B1408=0,0,B1408*LABOR_HRS_WK_CAR*SEASON_WEEKS*(1+DIM_PCT_CAR)^B1408)</f>
        <v>96.920156249999962</v>
      </c>
      <c r="G1408" s="5">
        <f>IF(C1408=0,0,C1408*LABOR_HRS_WK_MES*SEASON_WEEKS*(1+DIM_PCT_MES)^C1408)</f>
        <v>452.90833186570273</v>
      </c>
      <c r="H1408" s="5">
        <f>E1408+F1408+G1408</f>
        <v>767.62848811570279</v>
      </c>
      <c r="I1408" s="5">
        <f>MIN(H1408,FARMER_HRS)</f>
        <v>720</v>
      </c>
      <c r="J1408" s="5">
        <f>MAX(0,H1408-FARMER_HRS)</f>
        <v>47.628488115702794</v>
      </c>
      <c r="K1408" s="2">
        <f>I1408*FARMER_RATE+J1408*TEMP_WORKER_RATE</f>
        <v>25826.883474230952</v>
      </c>
      <c r="L1408" s="2">
        <f>A1408*PRICE_TOM+B1408*PRICE_CAR+C1408*PRICE_MES</f>
        <v>48182</v>
      </c>
      <c r="M1408" s="2">
        <f>A1408*FERT_BED_TOM+B1408*FERT_BED_CAR+C1408*FERT_BED_MES</f>
        <v>11000</v>
      </c>
      <c r="N1408" s="6">
        <f>IF(AND(D1408&lt;=TOTAL_BEDS,J1408&lt;=TEMP_WORKER_MAX*TEMP_WORKER_HRS),1,0)</f>
        <v>1</v>
      </c>
      <c r="O1408" s="2">
        <f>L1408-M1408-K1408-FIXED_COSTS</f>
        <v>-8644.8834742309518</v>
      </c>
      <c r="P1408" s="2">
        <f>IF(N1408=1,O1408,"")</f>
        <v>-8644.8834742309518</v>
      </c>
    </row>
    <row r="1409">
      <c r="A1409" s="6">
        <v>2</v>
      </c>
      <c r="B1409" s="6">
        <v>3</v>
      </c>
      <c r="C1409" s="6">
        <v>10</v>
      </c>
      <c r="D1409" s="6">
        <f>A1409+B1409+C1409</f>
        <v>15</v>
      </c>
      <c r="E1409" s="5">
        <f>IF(A1409=0,0,A1409*LABOR_HRS_WK_TOM*SEASON_WEEKS*(1+DIM_PCT_TOM)^A1409)</f>
        <v>217.80000000000004</v>
      </c>
      <c r="F1409" s="5">
        <f>IF(B1409=0,0,B1409*LABOR_HRS_WK_CAR*SEASON_WEEKS*(1+DIM_PCT_CAR)^B1409)</f>
        <v>96.920156249999962</v>
      </c>
      <c r="G1409" s="5">
        <f>IF(C1409=0,0,C1409*LABOR_HRS_WK_MES*SEASON_WEEKS*(1+DIM_PCT_MES)^C1409)</f>
        <v>509.52187334891551</v>
      </c>
      <c r="H1409" s="5">
        <f>E1409+F1409+G1409</f>
        <v>824.24202959891545</v>
      </c>
      <c r="I1409" s="5">
        <f>MIN(H1409,FARMER_HRS)</f>
        <v>720</v>
      </c>
      <c r="J1409" s="5">
        <f>MAX(0,H1409-FARMER_HRS)</f>
        <v>104.24202959891545</v>
      </c>
      <c r="K1409" s="2">
        <f>I1409*FARMER_RATE+J1409*TEMP_WORKER_RATE</f>
        <v>26809.757458314503</v>
      </c>
      <c r="L1409" s="2">
        <f>A1409*PRICE_TOM+B1409*PRICE_CAR+C1409*PRICE_MES</f>
        <v>50882</v>
      </c>
      <c r="M1409" s="2">
        <f>A1409*FERT_BED_TOM+B1409*FERT_BED_CAR+C1409*FERT_BED_MES</f>
        <v>11880</v>
      </c>
      <c r="N1409" s="6">
        <f>IF(AND(D1409&lt;=TOTAL_BEDS,J1409&lt;=TEMP_WORKER_MAX*TEMP_WORKER_HRS),1,0)</f>
        <v>1</v>
      </c>
      <c r="O1409" s="2">
        <f>L1409-M1409-K1409-FIXED_COSTS</f>
        <v>-7807.7574583145033</v>
      </c>
      <c r="P1409" s="2">
        <f>IF(N1409=1,O1409,"")</f>
        <v>-7807.7574583145033</v>
      </c>
    </row>
    <row r="1410">
      <c r="A1410" s="6">
        <v>2</v>
      </c>
      <c r="B1410" s="6">
        <v>3</v>
      </c>
      <c r="C1410" s="6">
        <v>11</v>
      </c>
      <c r="D1410" s="6">
        <f>A1410+B1410+C1410</f>
        <v>16</v>
      </c>
      <c r="E1410" s="5">
        <f>IF(A1410=0,0,A1410*LABOR_HRS_WK_TOM*SEASON_WEEKS*(1+DIM_PCT_TOM)^A1410)</f>
        <v>217.80000000000004</v>
      </c>
      <c r="F1410" s="5">
        <f>IF(B1410=0,0,B1410*LABOR_HRS_WK_CAR*SEASON_WEEKS*(1+DIM_PCT_CAR)^B1410)</f>
        <v>96.920156249999962</v>
      </c>
      <c r="G1410" s="5">
        <f>IF(C1410=0,0,C1410*LABOR_HRS_WK_MES*SEASON_WEEKS*(1+DIM_PCT_MES)^C1410)</f>
        <v>567.47998644235463</v>
      </c>
      <c r="H1410" s="5">
        <f>E1410+F1410+G1410</f>
        <v>882.20014269235458</v>
      </c>
      <c r="I1410" s="5">
        <f>MIN(H1410,FARMER_HRS)</f>
        <v>720</v>
      </c>
      <c r="J1410" s="5">
        <f>MAX(0,H1410-FARMER_HRS)</f>
        <v>162.20014269235458</v>
      </c>
      <c r="K1410" s="2">
        <f>I1410*FARMER_RATE+J1410*TEMP_WORKER_RATE</f>
        <v>27815.974699520044</v>
      </c>
      <c r="L1410" s="2">
        <f>A1410*PRICE_TOM+B1410*PRICE_CAR+C1410*PRICE_MES</f>
        <v>53582</v>
      </c>
      <c r="M1410" s="2">
        <f>A1410*FERT_BED_TOM+B1410*FERT_BED_CAR+C1410*FERT_BED_MES</f>
        <v>12760</v>
      </c>
      <c r="N1410" s="6">
        <f>IF(AND(D1410&lt;=TOTAL_BEDS,J1410&lt;=TEMP_WORKER_MAX*TEMP_WORKER_HRS),1,0)</f>
        <v>1</v>
      </c>
      <c r="O1410" s="2">
        <f>L1410-M1410-K1410-FIXED_COSTS</f>
        <v>-6993.9746995200439</v>
      </c>
      <c r="P1410" s="2">
        <f>IF(N1410=1,O1410,"")</f>
        <v>-6993.9746995200439</v>
      </c>
    </row>
    <row r="1411">
      <c r="A1411" s="6">
        <v>2</v>
      </c>
      <c r="B1411" s="6">
        <v>3</v>
      </c>
      <c r="C1411" s="6">
        <v>12</v>
      </c>
      <c r="D1411" s="6">
        <f>A1411+B1411+C1411</f>
        <v>17</v>
      </c>
      <c r="E1411" s="5">
        <f>IF(A1411=0,0,A1411*LABOR_HRS_WK_TOM*SEASON_WEEKS*(1+DIM_PCT_TOM)^A1411)</f>
        <v>217.80000000000004</v>
      </c>
      <c r="F1411" s="5">
        <f>IF(B1411=0,0,B1411*LABOR_HRS_WK_CAR*SEASON_WEEKS*(1+DIM_PCT_CAR)^B1411)</f>
        <v>96.920156249999962</v>
      </c>
      <c r="G1411" s="5">
        <f>IF(C1411=0,0,C1411*LABOR_HRS_WK_MES*SEASON_WEEKS*(1+DIM_PCT_MES)^C1411)</f>
        <v>626.807439570419</v>
      </c>
      <c r="H1411" s="5">
        <f>E1411+F1411+G1411</f>
        <v>941.527595820419</v>
      </c>
      <c r="I1411" s="5">
        <f>MIN(H1411,FARMER_HRS)</f>
        <v>720</v>
      </c>
      <c r="J1411" s="5">
        <f>MAX(0,H1411-FARMER_HRS)</f>
        <v>221.52759582041904</v>
      </c>
      <c r="K1411" s="2">
        <f>I1411*FARMER_RATE+J1411*TEMP_WORKER_RATE</f>
        <v>28845.965205215609</v>
      </c>
      <c r="L1411" s="2">
        <f>A1411*PRICE_TOM+B1411*PRICE_CAR+C1411*PRICE_MES</f>
        <v>56282</v>
      </c>
      <c r="M1411" s="2">
        <f>A1411*FERT_BED_TOM+B1411*FERT_BED_CAR+C1411*FERT_BED_MES</f>
        <v>13640</v>
      </c>
      <c r="N1411" s="6">
        <f>IF(AND(D1411&lt;=TOTAL_BEDS,J1411&lt;=TEMP_WORKER_MAX*TEMP_WORKER_HRS),1,0)</f>
        <v>1</v>
      </c>
      <c r="O1411" s="2">
        <f>L1411-M1411-K1411-FIXED_COSTS</f>
        <v>-6203.9652052156089</v>
      </c>
      <c r="P1411" s="2">
        <f>IF(N1411=1,O1411,"")</f>
        <v>-6203.9652052156089</v>
      </c>
    </row>
    <row r="1412">
      <c r="A1412" s="6">
        <v>2</v>
      </c>
      <c r="B1412" s="6">
        <v>3</v>
      </c>
      <c r="C1412" s="6">
        <v>13</v>
      </c>
      <c r="D1412" s="6">
        <f>A1412+B1412+C1412</f>
        <v>18</v>
      </c>
      <c r="E1412" s="5">
        <f>IF(A1412=0,0,A1412*LABOR_HRS_WK_TOM*SEASON_WEEKS*(1+DIM_PCT_TOM)^A1412)</f>
        <v>217.80000000000004</v>
      </c>
      <c r="F1412" s="5">
        <f>IF(B1412=0,0,B1412*LABOR_HRS_WK_CAR*SEASON_WEEKS*(1+DIM_PCT_CAR)^B1412)</f>
        <v>96.920156249999962</v>
      </c>
      <c r="G1412" s="5">
        <f>IF(C1412=0,0,C1412*LABOR_HRS_WK_MES*SEASON_WEEKS*(1+DIM_PCT_MES)^C1412)</f>
        <v>687.52941027880331</v>
      </c>
      <c r="H1412" s="5">
        <f>E1412+F1412+G1412</f>
        <v>1002.2495665288034</v>
      </c>
      <c r="I1412" s="5">
        <f>MIN(H1412,FARMER_HRS)</f>
        <v>720</v>
      </c>
      <c r="J1412" s="5">
        <f>MAX(0,H1412-FARMER_HRS)</f>
        <v>282.24956652880337</v>
      </c>
      <c r="K1412" s="2">
        <f>I1412*FARMER_RATE+J1412*TEMP_WORKER_RATE</f>
        <v>29900.1660855695</v>
      </c>
      <c r="L1412" s="2">
        <f>A1412*PRICE_TOM+B1412*PRICE_CAR+C1412*PRICE_MES</f>
        <v>58982</v>
      </c>
      <c r="M1412" s="2">
        <f>A1412*FERT_BED_TOM+B1412*FERT_BED_CAR+C1412*FERT_BED_MES</f>
        <v>14520</v>
      </c>
      <c r="N1412" s="6">
        <f>IF(AND(D1412&lt;=TOTAL_BEDS,J1412&lt;=TEMP_WORKER_MAX*TEMP_WORKER_HRS),1,0)</f>
        <v>1</v>
      </c>
      <c r="O1412" s="2">
        <f>L1412-M1412-K1412-FIXED_COSTS</f>
        <v>-5438.1660855695009</v>
      </c>
      <c r="P1412" s="2">
        <f>IF(N1412=1,O1412,"")</f>
        <v>-5438.1660855695009</v>
      </c>
    </row>
    <row r="1413">
      <c r="A1413" s="6">
        <v>2</v>
      </c>
      <c r="B1413" s="6">
        <v>3</v>
      </c>
      <c r="C1413" s="6">
        <v>14</v>
      </c>
      <c r="D1413" s="6">
        <f>A1413+B1413+C1413</f>
        <v>19</v>
      </c>
      <c r="E1413" s="5">
        <f>IF(A1413=0,0,A1413*LABOR_HRS_WK_TOM*SEASON_WEEKS*(1+DIM_PCT_TOM)^A1413)</f>
        <v>217.80000000000004</v>
      </c>
      <c r="F1413" s="5">
        <f>IF(B1413=0,0,B1413*LABOR_HRS_WK_CAR*SEASON_WEEKS*(1+DIM_PCT_CAR)^B1413)</f>
        <v>96.920156249999962</v>
      </c>
      <c r="G1413" s="5">
        <f>IF(C1413=0,0,C1413*LABOR_HRS_WK_MES*SEASON_WEEKS*(1+DIM_PCT_MES)^C1413)</f>
        <v>749.67149159246435</v>
      </c>
      <c r="H1413" s="5">
        <f>E1413+F1413+G1413</f>
        <v>1064.3916478424644</v>
      </c>
      <c r="I1413" s="5">
        <f>MIN(H1413,FARMER_HRS)</f>
        <v>720</v>
      </c>
      <c r="J1413" s="5">
        <f>MAX(0,H1413-FARMER_HRS)</f>
        <v>344.39164784246441</v>
      </c>
      <c r="K1413" s="2">
        <f>I1413*FARMER_RATE+J1413*TEMP_WORKER_RATE</f>
        <v>30979.021663931671</v>
      </c>
      <c r="L1413" s="2">
        <f>A1413*PRICE_TOM+B1413*PRICE_CAR+C1413*PRICE_MES</f>
        <v>61682</v>
      </c>
      <c r="M1413" s="2">
        <f>A1413*FERT_BED_TOM+B1413*FERT_BED_CAR+C1413*FERT_BED_MES</f>
        <v>15400</v>
      </c>
      <c r="N1413" s="6">
        <f>IF(AND(D1413&lt;=TOTAL_BEDS,J1413&lt;=TEMP_WORKER_MAX*TEMP_WORKER_HRS),1,0)</f>
        <v>1</v>
      </c>
      <c r="O1413" s="2">
        <f>L1413-M1413-K1413-FIXED_COSTS</f>
        <v>-4697.0216639316714</v>
      </c>
      <c r="P1413" s="2">
        <f>IF(N1413=1,O1413,"")</f>
        <v>-4697.0216639316714</v>
      </c>
    </row>
    <row r="1414">
      <c r="A1414" s="6">
        <v>2</v>
      </c>
      <c r="B1414" s="6">
        <v>3</v>
      </c>
      <c r="C1414" s="6">
        <v>15</v>
      </c>
      <c r="D1414" s="6">
        <f>A1414+B1414+C1414</f>
        <v>20</v>
      </c>
      <c r="E1414" s="5">
        <f>IF(A1414=0,0,A1414*LABOR_HRS_WK_TOM*SEASON_WEEKS*(1+DIM_PCT_TOM)^A1414)</f>
        <v>217.80000000000004</v>
      </c>
      <c r="F1414" s="5">
        <f>IF(B1414=0,0,B1414*LABOR_HRS_WK_CAR*SEASON_WEEKS*(1+DIM_PCT_CAR)^B1414)</f>
        <v>96.920156249999962</v>
      </c>
      <c r="G1414" s="5">
        <f>IF(C1414=0,0,C1414*LABOR_HRS_WK_MES*SEASON_WEEKS*(1+DIM_PCT_MES)^C1414)</f>
        <v>813.25969846861074</v>
      </c>
      <c r="H1414" s="5">
        <f>E1414+F1414+G1414</f>
        <v>1127.9798547186108</v>
      </c>
      <c r="I1414" s="5">
        <f>MIN(H1414,FARMER_HRS)</f>
        <v>720</v>
      </c>
      <c r="J1414" s="5">
        <f>MAX(0,H1414-FARMER_HRS)</f>
        <v>407.9798547186108</v>
      </c>
      <c r="K1414" s="2">
        <f>I1414*FARMER_RATE+J1414*TEMP_WORKER_RATE</f>
        <v>32082.983588864772</v>
      </c>
      <c r="L1414" s="2">
        <f>A1414*PRICE_TOM+B1414*PRICE_CAR+C1414*PRICE_MES</f>
        <v>64382</v>
      </c>
      <c r="M1414" s="2">
        <f>A1414*FERT_BED_TOM+B1414*FERT_BED_CAR+C1414*FERT_BED_MES</f>
        <v>16280</v>
      </c>
      <c r="N1414" s="6">
        <f>IF(AND(D1414&lt;=TOTAL_BEDS,J1414&lt;=TEMP_WORKER_MAX*TEMP_WORKER_HRS),1,0)</f>
        <v>1</v>
      </c>
      <c r="O1414" s="2">
        <f>L1414-M1414-K1414-FIXED_COSTS</f>
        <v>-3980.9835888647722</v>
      </c>
      <c r="P1414" s="2">
        <f>IF(N1414=1,O1414,"")</f>
        <v>-3980.9835888647722</v>
      </c>
    </row>
    <row r="1415">
      <c r="A1415" s="6">
        <v>2</v>
      </c>
      <c r="B1415" s="6">
        <v>3</v>
      </c>
      <c r="C1415" s="6">
        <v>16</v>
      </c>
      <c r="D1415" s="6">
        <f>A1415+B1415+C1415</f>
        <v>21</v>
      </c>
      <c r="E1415" s="5">
        <f>IF(A1415=0,0,A1415*LABOR_HRS_WK_TOM*SEASON_WEEKS*(1+DIM_PCT_TOM)^A1415)</f>
        <v>217.80000000000004</v>
      </c>
      <c r="F1415" s="5">
        <f>IF(B1415=0,0,B1415*LABOR_HRS_WK_CAR*SEASON_WEEKS*(1+DIM_PCT_CAR)^B1415)</f>
        <v>96.920156249999962</v>
      </c>
      <c r="G1415" s="5">
        <f>IF(C1415=0,0,C1415*LABOR_HRS_WK_MES*SEASON_WEEKS*(1+DIM_PCT_MES)^C1415)</f>
        <v>878.32047434609967</v>
      </c>
      <c r="H1415" s="5">
        <f>E1415+F1415+G1415</f>
        <v>1193.0406305960996</v>
      </c>
      <c r="I1415" s="5">
        <f>MIN(H1415,FARMER_HRS)</f>
        <v>720</v>
      </c>
      <c r="J1415" s="5">
        <f>MAX(0,H1415-FARMER_HRS)</f>
        <v>473.04063059609962</v>
      </c>
      <c r="K1415" s="2">
        <f>I1415*FARMER_RATE+J1415*TEMP_WORKER_RATE</f>
        <v>33212.510947848954</v>
      </c>
      <c r="L1415" s="2">
        <f>A1415*PRICE_TOM+B1415*PRICE_CAR+C1415*PRICE_MES</f>
        <v>67082</v>
      </c>
      <c r="M1415" s="2">
        <f>A1415*FERT_BED_TOM+B1415*FERT_BED_CAR+C1415*FERT_BED_MES</f>
        <v>17160</v>
      </c>
      <c r="N1415" s="6">
        <f>IF(AND(D1415&lt;=TOTAL_BEDS,J1415&lt;=TEMP_WORKER_MAX*TEMP_WORKER_HRS),1,0)</f>
        <v>1</v>
      </c>
      <c r="O1415" s="2">
        <f>L1415-M1415-K1415-FIXED_COSTS</f>
        <v>-3290.5109478489539</v>
      </c>
      <c r="P1415" s="2">
        <f>IF(N1415=1,O1415,"")</f>
        <v>-3290.5109478489539</v>
      </c>
    </row>
    <row r="1416">
      <c r="A1416" s="6">
        <v>2</v>
      </c>
      <c r="B1416" s="6">
        <v>3</v>
      </c>
      <c r="C1416" s="6">
        <v>17</v>
      </c>
      <c r="D1416" s="6">
        <f>A1416+B1416+C1416</f>
        <v>22</v>
      </c>
      <c r="E1416" s="5">
        <f>IF(A1416=0,0,A1416*LABOR_HRS_WK_TOM*SEASON_WEEKS*(1+DIM_PCT_TOM)^A1416)</f>
        <v>217.80000000000004</v>
      </c>
      <c r="F1416" s="5">
        <f>IF(B1416=0,0,B1416*LABOR_HRS_WK_CAR*SEASON_WEEKS*(1+DIM_PCT_CAR)^B1416)</f>
        <v>96.920156249999962</v>
      </c>
      <c r="G1416" s="5">
        <f>IF(C1416=0,0,C1416*LABOR_HRS_WK_MES*SEASON_WEEKS*(1+DIM_PCT_MES)^C1416)</f>
        <v>944.88069779263992</v>
      </c>
      <c r="H1416" s="5">
        <f>E1416+F1416+G1416</f>
        <v>1259.6008540426399</v>
      </c>
      <c r="I1416" s="5">
        <f>MIN(H1416,FARMER_HRS)</f>
        <v>720</v>
      </c>
      <c r="J1416" s="5">
        <f>MAX(0,H1416-FARMER_HRS)</f>
        <v>539.60085404263987</v>
      </c>
      <c r="K1416" s="2">
        <f>I1416*FARMER_RATE+J1416*TEMP_WORKER_RATE</f>
        <v>34368.070382684717</v>
      </c>
      <c r="L1416" s="2">
        <f>A1416*PRICE_TOM+B1416*PRICE_CAR+C1416*PRICE_MES</f>
        <v>69782</v>
      </c>
      <c r="M1416" s="2">
        <f>A1416*FERT_BED_TOM+B1416*FERT_BED_CAR+C1416*FERT_BED_MES</f>
        <v>18040</v>
      </c>
      <c r="N1416" s="6">
        <f>IF(AND(D1416&lt;=TOTAL_BEDS,J1416&lt;=TEMP_WORKER_MAX*TEMP_WORKER_HRS),1,0)</f>
        <v>1</v>
      </c>
      <c r="O1416" s="2">
        <f>L1416-M1416-K1416-FIXED_COSTS</f>
        <v>-2626.0703826847166</v>
      </c>
      <c r="P1416" s="2">
        <f>IF(N1416=1,O1416,"")</f>
        <v>-2626.0703826847166</v>
      </c>
    </row>
    <row r="1417">
      <c r="A1417" s="6">
        <v>2</v>
      </c>
      <c r="B1417" s="6">
        <v>3</v>
      </c>
      <c r="C1417" s="6">
        <v>18</v>
      </c>
      <c r="D1417" s="6">
        <f>A1417+B1417+C1417</f>
        <v>23</v>
      </c>
      <c r="E1417" s="5">
        <f>IF(A1417=0,0,A1417*LABOR_HRS_WK_TOM*SEASON_WEEKS*(1+DIM_PCT_TOM)^A1417)</f>
        <v>217.80000000000004</v>
      </c>
      <c r="F1417" s="5">
        <f>IF(B1417=0,0,B1417*LABOR_HRS_WK_CAR*SEASON_WEEKS*(1+DIM_PCT_CAR)^B1417)</f>
        <v>96.920156249999962</v>
      </c>
      <c r="G1417" s="5">
        <f>IF(C1417=0,0,C1417*LABOR_HRS_WK_MES*SEASON_WEEKS*(1+DIM_PCT_MES)^C1417)</f>
        <v>1012.9676892512272</v>
      </c>
      <c r="H1417" s="5">
        <f>E1417+F1417+G1417</f>
        <v>1327.6878455012272</v>
      </c>
      <c r="I1417" s="5">
        <f>MIN(H1417,FARMER_HRS)</f>
        <v>720</v>
      </c>
      <c r="J1417" s="5">
        <f>MAX(0,H1417-FARMER_HRS)</f>
        <v>607.68784550122723</v>
      </c>
      <c r="K1417" s="2">
        <f>I1417*FARMER_RATE+J1417*TEMP_WORKER_RATE</f>
        <v>35550.136206618525</v>
      </c>
      <c r="L1417" s="2">
        <f>A1417*PRICE_TOM+B1417*PRICE_CAR+C1417*PRICE_MES</f>
        <v>72482</v>
      </c>
      <c r="M1417" s="2">
        <f>A1417*FERT_BED_TOM+B1417*FERT_BED_CAR+C1417*FERT_BED_MES</f>
        <v>18920</v>
      </c>
      <c r="N1417" s="6">
        <f>IF(AND(D1417&lt;=TOTAL_BEDS,J1417&lt;=TEMP_WORKER_MAX*TEMP_WORKER_HRS),1,0)</f>
        <v>1</v>
      </c>
      <c r="O1417" s="2">
        <f>L1417-M1417-K1417-FIXED_COSTS</f>
        <v>-1988.1362066185247</v>
      </c>
      <c r="P1417" s="2">
        <f>IF(N1417=1,O1417,"")</f>
        <v>-1988.1362066185247</v>
      </c>
    </row>
    <row r="1418">
      <c r="A1418" s="6">
        <v>2</v>
      </c>
      <c r="B1418" s="6">
        <v>3</v>
      </c>
      <c r="C1418" s="6">
        <v>19</v>
      </c>
      <c r="D1418" s="6">
        <f>A1418+B1418+C1418</f>
        <v>24</v>
      </c>
      <c r="E1418" s="5">
        <f>IF(A1418=0,0,A1418*LABOR_HRS_WK_TOM*SEASON_WEEKS*(1+DIM_PCT_TOM)^A1418)</f>
        <v>217.80000000000004</v>
      </c>
      <c r="F1418" s="5">
        <f>IF(B1418=0,0,B1418*LABOR_HRS_WK_CAR*SEASON_WEEKS*(1+DIM_PCT_CAR)^B1418)</f>
        <v>96.920156249999962</v>
      </c>
      <c r="G1418" s="5">
        <f>IF(C1418=0,0,C1418*LABOR_HRS_WK_MES*SEASON_WEEKS*(1+DIM_PCT_MES)^C1418)</f>
        <v>1082.6092178872491</v>
      </c>
      <c r="H1418" s="5">
        <f>E1418+F1418+G1418</f>
        <v>1397.329374137249</v>
      </c>
      <c r="I1418" s="5">
        <f>MIN(H1418,FARMER_HRS)</f>
        <v>720</v>
      </c>
      <c r="J1418" s="5">
        <f>MAX(0,H1418-FARMER_HRS)</f>
        <v>677.329374137249</v>
      </c>
      <c r="K1418" s="2">
        <f>I1418*FARMER_RATE+J1418*TEMP_WORKER_RATE</f>
        <v>36759.19052321613</v>
      </c>
      <c r="L1418" s="2">
        <f>A1418*PRICE_TOM+B1418*PRICE_CAR+C1418*PRICE_MES</f>
        <v>75182</v>
      </c>
      <c r="M1418" s="2">
        <f>A1418*FERT_BED_TOM+B1418*FERT_BED_CAR+C1418*FERT_BED_MES</f>
        <v>19800</v>
      </c>
      <c r="N1418" s="6">
        <f>IF(AND(D1418&lt;=TOTAL_BEDS,J1418&lt;=TEMP_WORKER_MAX*TEMP_WORKER_HRS),1,0)</f>
        <v>1</v>
      </c>
      <c r="O1418" s="2">
        <f>L1418-M1418-K1418-FIXED_COSTS</f>
        <v>-1377.1905232161298</v>
      </c>
      <c r="P1418" s="2">
        <f>IF(N1418=1,O1418,"")</f>
        <v>-1377.1905232161298</v>
      </c>
    </row>
    <row r="1419">
      <c r="A1419" s="6">
        <v>2</v>
      </c>
      <c r="B1419" s="6">
        <v>3</v>
      </c>
      <c r="C1419" s="6">
        <v>20</v>
      </c>
      <c r="D1419" s="6">
        <f>A1419+B1419+C1419</f>
        <v>25</v>
      </c>
      <c r="E1419" s="5">
        <f>IF(A1419=0,0,A1419*LABOR_HRS_WK_TOM*SEASON_WEEKS*(1+DIM_PCT_TOM)^A1419)</f>
        <v>217.80000000000004</v>
      </c>
      <c r="F1419" s="5">
        <f>IF(B1419=0,0,B1419*LABOR_HRS_WK_CAR*SEASON_WEEKS*(1+DIM_PCT_CAR)^B1419)</f>
        <v>96.920156249999962</v>
      </c>
      <c r="G1419" s="5">
        <f>IF(C1419=0,0,C1419*LABOR_HRS_WK_MES*SEASON_WEEKS*(1+DIM_PCT_MES)^C1419)</f>
        <v>1153.8335085377259</v>
      </c>
      <c r="H1419" s="5">
        <f>E1419+F1419+G1419</f>
        <v>1468.5536647877259</v>
      </c>
      <c r="I1419" s="5">
        <f>MIN(H1419,FARMER_HRS)</f>
        <v>720</v>
      </c>
      <c r="J1419" s="5">
        <f>MAX(0,H1419-FARMER_HRS)</f>
        <v>748.55366478772589</v>
      </c>
      <c r="K1419" s="2">
        <f>I1419*FARMER_RATE+J1419*TEMP_WORKER_RATE</f>
        <v>37995.723347009131</v>
      </c>
      <c r="L1419" s="2">
        <f>A1419*PRICE_TOM+B1419*PRICE_CAR+C1419*PRICE_MES</f>
        <v>77882</v>
      </c>
      <c r="M1419" s="2">
        <f>A1419*FERT_BED_TOM+B1419*FERT_BED_CAR+C1419*FERT_BED_MES</f>
        <v>20680</v>
      </c>
      <c r="N1419" s="6">
        <f>IF(AND(D1419&lt;=TOTAL_BEDS,J1419&lt;=TEMP_WORKER_MAX*TEMP_WORKER_HRS),1,0)</f>
        <v>1</v>
      </c>
      <c r="O1419" s="2">
        <f>L1419-M1419-K1419-FIXED_COSTS</f>
        <v>-793.72334700913052</v>
      </c>
      <c r="P1419" s="2">
        <f>IF(N1419=1,O1419,"")</f>
        <v>-793.72334700913052</v>
      </c>
    </row>
    <row r="1420">
      <c r="A1420" s="6">
        <v>2</v>
      </c>
      <c r="B1420" s="6">
        <v>3</v>
      </c>
      <c r="C1420" s="6">
        <v>21</v>
      </c>
      <c r="D1420" s="6">
        <f>A1420+B1420+C1420</f>
        <v>26</v>
      </c>
      <c r="E1420" s="5">
        <f>IF(A1420=0,0,A1420*LABOR_HRS_WK_TOM*SEASON_WEEKS*(1+DIM_PCT_TOM)^A1420)</f>
        <v>217.80000000000004</v>
      </c>
      <c r="F1420" s="5">
        <f>IF(B1420=0,0,B1420*LABOR_HRS_WK_CAR*SEASON_WEEKS*(1+DIM_PCT_CAR)^B1420)</f>
        <v>96.920156249999962</v>
      </c>
      <c r="G1420" s="5">
        <f>IF(C1420=0,0,C1420*LABOR_HRS_WK_MES*SEASON_WEEKS*(1+DIM_PCT_MES)^C1420)</f>
        <v>1226.6692487641699</v>
      </c>
      <c r="H1420" s="5">
        <f>E1420+F1420+G1420</f>
        <v>1541.3894050141698</v>
      </c>
      <c r="I1420" s="5">
        <f>MIN(H1420,FARMER_HRS)</f>
        <v>720</v>
      </c>
      <c r="J1420" s="5">
        <f>MAX(0,H1420-FARMER_HRS)</f>
        <v>821.38940501416982</v>
      </c>
      <c r="K1420" s="2">
        <f>I1420*FARMER_RATE+J1420*TEMP_WORKER_RATE</f>
        <v>39260.232725940448</v>
      </c>
      <c r="L1420" s="2">
        <f>A1420*PRICE_TOM+B1420*PRICE_CAR+C1420*PRICE_MES</f>
        <v>80582</v>
      </c>
      <c r="M1420" s="2">
        <f>A1420*FERT_BED_TOM+B1420*FERT_BED_CAR+C1420*FERT_BED_MES</f>
        <v>21560</v>
      </c>
      <c r="N1420" s="6">
        <f>IF(AND(D1420&lt;=TOTAL_BEDS,J1420&lt;=TEMP_WORKER_MAX*TEMP_WORKER_HRS),1,0)</f>
        <v>1</v>
      </c>
      <c r="O1420" s="2">
        <f>L1420-M1420-K1420-FIXED_COSTS</f>
        <v>-238.23272594044829</v>
      </c>
      <c r="P1420" s="2">
        <f>IF(N1420=1,O1420,"")</f>
        <v>-238.23272594044829</v>
      </c>
    </row>
    <row r="1421">
      <c r="A1421" s="6">
        <v>2</v>
      </c>
      <c r="B1421" s="6">
        <v>3</v>
      </c>
      <c r="C1421" s="6">
        <v>22</v>
      </c>
      <c r="D1421" s="6">
        <f>A1421+B1421+C1421</f>
        <v>27</v>
      </c>
      <c r="E1421" s="5">
        <f>IF(A1421=0,0,A1421*LABOR_HRS_WK_TOM*SEASON_WEEKS*(1+DIM_PCT_TOM)^A1421)</f>
        <v>217.80000000000004</v>
      </c>
      <c r="F1421" s="5">
        <f>IF(B1421=0,0,B1421*LABOR_HRS_WK_CAR*SEASON_WEEKS*(1+DIM_PCT_CAR)^B1421)</f>
        <v>96.920156249999962</v>
      </c>
      <c r="G1421" s="5">
        <f>IF(C1421=0,0,C1421*LABOR_HRS_WK_MES*SEASON_WEEKS*(1+DIM_PCT_MES)^C1421)</f>
        <v>1301.1455960105659</v>
      </c>
      <c r="H1421" s="5">
        <f>E1421+F1421+G1421</f>
        <v>1615.8657522605658</v>
      </c>
      <c r="I1421" s="5">
        <f>MIN(H1421,FARMER_HRS)</f>
        <v>720</v>
      </c>
      <c r="J1421" s="5">
        <f>MAX(0,H1421-FARMER_HRS)</f>
        <v>895.86575226056584</v>
      </c>
      <c r="K1421" s="2">
        <f>I1421*FARMER_RATE+J1421*TEMP_WORKER_RATE</f>
        <v>40553.224865634824</v>
      </c>
      <c r="L1421" s="2">
        <f>A1421*PRICE_TOM+B1421*PRICE_CAR+C1421*PRICE_MES</f>
        <v>83282</v>
      </c>
      <c r="M1421" s="2">
        <f>A1421*FERT_BED_TOM+B1421*FERT_BED_CAR+C1421*FERT_BED_MES</f>
        <v>22440</v>
      </c>
      <c r="N1421" s="6">
        <f>IF(AND(D1421&lt;=TOTAL_BEDS,J1421&lt;=TEMP_WORKER_MAX*TEMP_WORKER_HRS),1,0)</f>
        <v>1</v>
      </c>
      <c r="O1421" s="2">
        <f>L1421-M1421-K1421-FIXED_COSTS</f>
        <v>288.7751343651762</v>
      </c>
      <c r="P1421" s="2">
        <f>IF(N1421=1,O1421,"")</f>
        <v>288.7751343651762</v>
      </c>
    </row>
    <row r="1422">
      <c r="A1422" s="6">
        <v>2</v>
      </c>
      <c r="B1422" s="6">
        <v>3</v>
      </c>
      <c r="C1422" s="6">
        <v>23</v>
      </c>
      <c r="D1422" s="6">
        <f>A1422+B1422+C1422</f>
        <v>28</v>
      </c>
      <c r="E1422" s="5">
        <f>IF(A1422=0,0,A1422*LABOR_HRS_WK_TOM*SEASON_WEEKS*(1+DIM_PCT_TOM)^A1422)</f>
        <v>217.80000000000004</v>
      </c>
      <c r="F1422" s="5">
        <f>IF(B1422=0,0,B1422*LABOR_HRS_WK_CAR*SEASON_WEEKS*(1+DIM_PCT_CAR)^B1422)</f>
        <v>96.920156249999962</v>
      </c>
      <c r="G1422" s="5">
        <f>IF(C1422=0,0,C1422*LABOR_HRS_WK_MES*SEASON_WEEKS*(1+DIM_PCT_MES)^C1422)</f>
        <v>1377.2921848680023</v>
      </c>
      <c r="H1422" s="5">
        <f>E1422+F1422+G1422</f>
        <v>1692.0123411180023</v>
      </c>
      <c r="I1422" s="5">
        <f>MIN(H1422,FARMER_HRS)</f>
        <v>720</v>
      </c>
      <c r="J1422" s="5">
        <f>MAX(0,H1422-FARMER_HRS)</f>
        <v>972.01234111800227</v>
      </c>
      <c r="K1422" s="2">
        <f>I1422*FARMER_RATE+J1422*TEMP_WORKER_RATE</f>
        <v>41875.21425552087</v>
      </c>
      <c r="L1422" s="2">
        <f>A1422*PRICE_TOM+B1422*PRICE_CAR+C1422*PRICE_MES</f>
        <v>85982</v>
      </c>
      <c r="M1422" s="2">
        <f>A1422*FERT_BED_TOM+B1422*FERT_BED_CAR+C1422*FERT_BED_MES</f>
        <v>23320</v>
      </c>
      <c r="N1422" s="6">
        <f>IF(AND(D1422&lt;=TOTAL_BEDS,J1422&lt;=TEMP_WORKER_MAX*TEMP_WORKER_HRS),1,0)</f>
        <v>1</v>
      </c>
      <c r="O1422" s="2">
        <f>L1422-M1422-K1422-FIXED_COSTS</f>
        <v>786.78574447912979</v>
      </c>
      <c r="P1422" s="2">
        <f>IF(N1422=1,O1422,"")</f>
        <v>786.78574447912979</v>
      </c>
    </row>
    <row r="1423">
      <c r="A1423" s="6">
        <v>2</v>
      </c>
      <c r="B1423" s="6">
        <v>3</v>
      </c>
      <c r="C1423" s="6">
        <v>24</v>
      </c>
      <c r="D1423" s="6">
        <f>A1423+B1423+C1423</f>
        <v>29</v>
      </c>
      <c r="E1423" s="5">
        <f>IF(A1423=0,0,A1423*LABOR_HRS_WK_TOM*SEASON_WEEKS*(1+DIM_PCT_TOM)^A1423)</f>
        <v>217.80000000000004</v>
      </c>
      <c r="F1423" s="5">
        <f>IF(B1423=0,0,B1423*LABOR_HRS_WK_CAR*SEASON_WEEKS*(1+DIM_PCT_CAR)^B1423)</f>
        <v>96.920156249999962</v>
      </c>
      <c r="G1423" s="5">
        <f>IF(C1423=0,0,C1423*LABOR_HRS_WK_MES*SEASON_WEEKS*(1+DIM_PCT_MES)^C1423)</f>
        <v>1455.139134447498</v>
      </c>
      <c r="H1423" s="5">
        <f>E1423+F1423+G1423</f>
        <v>1769.859290697498</v>
      </c>
      <c r="I1423" s="5">
        <f>MIN(H1423,FARMER_HRS)</f>
        <v>720</v>
      </c>
      <c r="J1423" s="5">
        <f>MAX(0,H1423-FARMER_HRS)</f>
        <v>1049.859290697498</v>
      </c>
      <c r="K1423" s="2">
        <f>I1423*FARMER_RATE+J1423*TEMP_WORKER_RATE</f>
        <v>43226.72379683156</v>
      </c>
      <c r="L1423" s="2">
        <f>A1423*PRICE_TOM+B1423*PRICE_CAR+C1423*PRICE_MES</f>
        <v>88682</v>
      </c>
      <c r="M1423" s="2">
        <f>A1423*FERT_BED_TOM+B1423*FERT_BED_CAR+C1423*FERT_BED_MES</f>
        <v>24200</v>
      </c>
      <c r="N1423" s="6">
        <f>IF(AND(D1423&lt;=TOTAL_BEDS,J1423&lt;=TEMP_WORKER_MAX*TEMP_WORKER_HRS),1,0)</f>
        <v>1</v>
      </c>
      <c r="O1423" s="2">
        <f>L1423-M1423-K1423-FIXED_COSTS</f>
        <v>1255.2762031684397</v>
      </c>
      <c r="P1423" s="2">
        <f>IF(N1423=1,O1423,"")</f>
        <v>1255.2762031684397</v>
      </c>
    </row>
    <row r="1424">
      <c r="A1424" s="6">
        <v>2</v>
      </c>
      <c r="B1424" s="6">
        <v>3</v>
      </c>
      <c r="C1424" s="6">
        <v>25</v>
      </c>
      <c r="D1424" s="6">
        <f>A1424+B1424+C1424</f>
        <v>30</v>
      </c>
      <c r="E1424" s="5">
        <f>IF(A1424=0,0,A1424*LABOR_HRS_WK_TOM*SEASON_WEEKS*(1+DIM_PCT_TOM)^A1424)</f>
        <v>217.80000000000004</v>
      </c>
      <c r="F1424" s="5">
        <f>IF(B1424=0,0,B1424*LABOR_HRS_WK_CAR*SEASON_WEEKS*(1+DIM_PCT_CAR)^B1424)</f>
        <v>96.920156249999962</v>
      </c>
      <c r="G1424" s="5">
        <f>IF(C1424=0,0,C1424*LABOR_HRS_WK_MES*SEASON_WEEKS*(1+DIM_PCT_MES)^C1424)</f>
        <v>1534.7170558625955</v>
      </c>
      <c r="H1424" s="5">
        <f>E1424+F1424+G1424</f>
        <v>1849.4372121125955</v>
      </c>
      <c r="I1424" s="5">
        <f>MIN(H1424,FARMER_HRS)</f>
        <v>720</v>
      </c>
      <c r="J1424" s="5">
        <f>MAX(0,H1424-FARMER_HRS)</f>
        <v>1129.4372121125955</v>
      </c>
      <c r="K1424" s="2">
        <f>I1424*FARMER_RATE+J1424*TEMP_WORKER_RATE</f>
        <v>44608.284932510338</v>
      </c>
      <c r="L1424" s="2">
        <f>A1424*PRICE_TOM+B1424*PRICE_CAR+C1424*PRICE_MES</f>
        <v>91382</v>
      </c>
      <c r="M1424" s="2">
        <f>A1424*FERT_BED_TOM+B1424*FERT_BED_CAR+C1424*FERT_BED_MES</f>
        <v>25080</v>
      </c>
      <c r="N1424" s="6">
        <f>IF(AND(D1424&lt;=TOTAL_BEDS,J1424&lt;=TEMP_WORKER_MAX*TEMP_WORKER_HRS),1,0)</f>
        <v>1</v>
      </c>
      <c r="O1424" s="2">
        <f>L1424-M1424-K1424-FIXED_COSTS</f>
        <v>1693.715067489662</v>
      </c>
      <c r="P1424" s="2">
        <f>IF(N1424=1,O1424,"")</f>
        <v>1693.715067489662</v>
      </c>
    </row>
    <row r="1425">
      <c r="A1425" s="6">
        <v>2</v>
      </c>
      <c r="B1425" s="6">
        <v>3</v>
      </c>
      <c r="C1425" s="6">
        <v>26</v>
      </c>
      <c r="D1425" s="6">
        <f>A1425+B1425+C1425</f>
        <v>31</v>
      </c>
      <c r="E1425" s="5">
        <f>IF(A1425=0,0,A1425*LABOR_HRS_WK_TOM*SEASON_WEEKS*(1+DIM_PCT_TOM)^A1425)</f>
        <v>217.80000000000004</v>
      </c>
      <c r="F1425" s="5">
        <f>IF(B1425=0,0,B1425*LABOR_HRS_WK_CAR*SEASON_WEEKS*(1+DIM_PCT_CAR)^B1425)</f>
        <v>96.920156249999962</v>
      </c>
      <c r="G1425" s="5">
        <f>IF(C1425=0,0,C1425*LABOR_HRS_WK_MES*SEASON_WEEKS*(1+DIM_PCT_MES)^C1425)</f>
        <v>1616.0570598233128</v>
      </c>
      <c r="H1425" s="5">
        <f>E1425+F1425+G1425</f>
        <v>1930.7772160733127</v>
      </c>
      <c r="I1425" s="5">
        <f>MIN(H1425,FARMER_HRS)</f>
        <v>720</v>
      </c>
      <c r="J1425" s="5">
        <f>MAX(0,H1425-FARMER_HRS)</f>
        <v>1210.7772160733127</v>
      </c>
      <c r="K1425" s="2">
        <f>I1425*FARMER_RATE+J1425*TEMP_WORKER_RATE</f>
        <v>46020.437779050568</v>
      </c>
      <c r="L1425" s="2">
        <f>A1425*PRICE_TOM+B1425*PRICE_CAR+C1425*PRICE_MES</f>
        <v>94082</v>
      </c>
      <c r="M1425" s="2">
        <f>A1425*FERT_BED_TOM+B1425*FERT_BED_CAR+C1425*FERT_BED_MES</f>
        <v>25960</v>
      </c>
      <c r="N1425" s="6">
        <f>IF(AND(D1425&lt;=TOTAL_BEDS,J1425&lt;=TEMP_WORKER_MAX*TEMP_WORKER_HRS),1,0)</f>
        <v>1</v>
      </c>
      <c r="O1425" s="2">
        <f>L1425-M1425-K1425-FIXED_COSTS</f>
        <v>2101.5622209494322</v>
      </c>
      <c r="P1425" s="2">
        <f>IF(N1425=1,O1425,"")</f>
        <v>2101.5622209494322</v>
      </c>
    </row>
    <row r="1426">
      <c r="A1426" s="6">
        <v>2</v>
      </c>
      <c r="B1426" s="6">
        <v>3</v>
      </c>
      <c r="C1426" s="6">
        <v>27</v>
      </c>
      <c r="D1426" s="6">
        <f>A1426+B1426+C1426</f>
        <v>32</v>
      </c>
      <c r="E1426" s="5">
        <f>IF(A1426=0,0,A1426*LABOR_HRS_WK_TOM*SEASON_WEEKS*(1+DIM_PCT_TOM)^A1426)</f>
        <v>217.80000000000004</v>
      </c>
      <c r="F1426" s="5">
        <f>IF(B1426=0,0,B1426*LABOR_HRS_WK_CAR*SEASON_WEEKS*(1+DIM_PCT_CAR)^B1426)</f>
        <v>96.920156249999962</v>
      </c>
      <c r="G1426" s="5">
        <f>IF(C1426=0,0,C1426*LABOR_HRS_WK_MES*SEASON_WEEKS*(1+DIM_PCT_MES)^C1426)</f>
        <v>1699.19076434307</v>
      </c>
      <c r="H1426" s="5">
        <f>E1426+F1426+G1426</f>
        <v>2013.91092059307</v>
      </c>
      <c r="I1426" s="5">
        <f>MIN(H1426,FARMER_HRS)</f>
        <v>720</v>
      </c>
      <c r="J1426" s="5">
        <f>MAX(0,H1426-FARMER_HRS)</f>
        <v>1293.91092059307</v>
      </c>
      <c r="K1426" s="2">
        <f>I1426*FARMER_RATE+J1426*TEMP_WORKER_RATE</f>
        <v>47463.73126029635</v>
      </c>
      <c r="L1426" s="2">
        <f>A1426*PRICE_TOM+B1426*PRICE_CAR+C1426*PRICE_MES</f>
        <v>96782</v>
      </c>
      <c r="M1426" s="2">
        <f>A1426*FERT_BED_TOM+B1426*FERT_BED_CAR+C1426*FERT_BED_MES</f>
        <v>26840</v>
      </c>
      <c r="N1426" s="6">
        <f>IF(AND(D1426&lt;=TOTAL_BEDS,J1426&lt;=TEMP_WORKER_MAX*TEMP_WORKER_HRS),1,0)</f>
        <v>1</v>
      </c>
      <c r="O1426" s="2">
        <f>L1426-M1426-K1426-FIXED_COSTS</f>
        <v>2478.2687397036498</v>
      </c>
      <c r="P1426" s="2">
        <f>IF(N1426=1,O1426,"")</f>
        <v>2478.2687397036498</v>
      </c>
    </row>
    <row r="1427">
      <c r="A1427" s="6">
        <v>2</v>
      </c>
      <c r="B1427" s="6">
        <v>3</v>
      </c>
      <c r="C1427" s="6">
        <v>28</v>
      </c>
      <c r="D1427" s="6">
        <f>A1427+B1427+C1427</f>
        <v>33</v>
      </c>
      <c r="E1427" s="5">
        <f>IF(A1427=0,0,A1427*LABOR_HRS_WK_TOM*SEASON_WEEKS*(1+DIM_PCT_TOM)^A1427)</f>
        <v>217.80000000000004</v>
      </c>
      <c r="F1427" s="5">
        <f>IF(B1427=0,0,B1427*LABOR_HRS_WK_CAR*SEASON_WEEKS*(1+DIM_PCT_CAR)^B1427)</f>
        <v>96.920156249999962</v>
      </c>
      <c r="G1427" s="5">
        <f>IF(C1427=0,0,C1427*LABOR_HRS_WK_MES*SEASON_WEEKS*(1+DIM_PCT_MES)^C1427)</f>
        <v>1784.1503025602233</v>
      </c>
      <c r="H1427" s="5">
        <f>E1427+F1427+G1427</f>
        <v>2098.8704588102232</v>
      </c>
      <c r="I1427" s="5">
        <f>MIN(H1427,FARMER_HRS)</f>
        <v>720</v>
      </c>
      <c r="J1427" s="5">
        <f>MAX(0,H1427-FARMER_HRS)</f>
        <v>1378.8704588102232</v>
      </c>
      <c r="K1427" s="2">
        <f>I1427*FARMER_RATE+J1427*TEMP_WORKER_RATE</f>
        <v>48938.723243233042</v>
      </c>
      <c r="L1427" s="2">
        <f>A1427*PRICE_TOM+B1427*PRICE_CAR+C1427*PRICE_MES</f>
        <v>99482</v>
      </c>
      <c r="M1427" s="2">
        <f>A1427*FERT_BED_TOM+B1427*FERT_BED_CAR+C1427*FERT_BED_MES</f>
        <v>27720</v>
      </c>
      <c r="N1427" s="6">
        <f>IF(AND(D1427&lt;=TOTAL_BEDS,J1427&lt;=TEMP_WORKER_MAX*TEMP_WORKER_HRS),1,0)</f>
        <v>1</v>
      </c>
      <c r="O1427" s="2">
        <f>L1427-M1427-K1427-FIXED_COSTS</f>
        <v>2823.276756766958</v>
      </c>
      <c r="P1427" s="2">
        <f>IF(N1427=1,O1427,"")</f>
        <v>2823.276756766958</v>
      </c>
    </row>
    <row r="1428">
      <c r="A1428" s="6">
        <v>2</v>
      </c>
      <c r="B1428" s="6">
        <v>3</v>
      </c>
      <c r="C1428" s="6">
        <v>29</v>
      </c>
      <c r="D1428" s="6">
        <f>A1428+B1428+C1428</f>
        <v>34</v>
      </c>
      <c r="E1428" s="5">
        <f>IF(A1428=0,0,A1428*LABOR_HRS_WK_TOM*SEASON_WEEKS*(1+DIM_PCT_TOM)^A1428)</f>
        <v>217.80000000000004</v>
      </c>
      <c r="F1428" s="5">
        <f>IF(B1428=0,0,B1428*LABOR_HRS_WK_CAR*SEASON_WEEKS*(1+DIM_PCT_CAR)^B1428)</f>
        <v>96.920156249999962</v>
      </c>
      <c r="G1428" s="5">
        <f>IF(C1428=0,0,C1428*LABOR_HRS_WK_MES*SEASON_WEEKS*(1+DIM_PCT_MES)^C1428)</f>
        <v>1870.9683306758766</v>
      </c>
      <c r="H1428" s="5">
        <f>E1428+F1428+G1428</f>
        <v>2185.6884869258765</v>
      </c>
      <c r="I1428" s="5">
        <f>MIN(H1428,FARMER_HRS)</f>
        <v>720</v>
      </c>
      <c r="J1428" s="5">
        <f>MAX(0,H1428-FARMER_HRS)</f>
        <v>1465.6884869258765</v>
      </c>
      <c r="K1428" s="2">
        <f>I1428*FARMER_RATE+J1428*TEMP_WORKER_RATE</f>
        <v>50445.980675796469</v>
      </c>
      <c r="L1428" s="2">
        <f>A1428*PRICE_TOM+B1428*PRICE_CAR+C1428*PRICE_MES</f>
        <v>102182</v>
      </c>
      <c r="M1428" s="2">
        <f>A1428*FERT_BED_TOM+B1428*FERT_BED_CAR+C1428*FERT_BED_MES</f>
        <v>28600</v>
      </c>
      <c r="N1428" s="6">
        <f>IF(AND(D1428&lt;=TOTAL_BEDS,J1428&lt;=TEMP_WORKER_MAX*TEMP_WORKER_HRS),1,0)</f>
        <v>1</v>
      </c>
      <c r="O1428" s="2">
        <f>L1428-M1428-K1428-FIXED_COSTS</f>
        <v>3136.0193242035311</v>
      </c>
      <c r="P1428" s="2">
        <f>IF(N1428=1,O1428,"")</f>
        <v>3136.0193242035311</v>
      </c>
    </row>
    <row r="1429">
      <c r="A1429" s="6">
        <v>2</v>
      </c>
      <c r="B1429" s="6">
        <v>3</v>
      </c>
      <c r="C1429" s="6">
        <v>30</v>
      </c>
      <c r="D1429" s="6">
        <f>A1429+B1429+C1429</f>
        <v>35</v>
      </c>
      <c r="E1429" s="5">
        <f>IF(A1429=0,0,A1429*LABOR_HRS_WK_TOM*SEASON_WEEKS*(1+DIM_PCT_TOM)^A1429)</f>
        <v>217.80000000000004</v>
      </c>
      <c r="F1429" s="5">
        <f>IF(B1429=0,0,B1429*LABOR_HRS_WK_CAR*SEASON_WEEKS*(1+DIM_PCT_CAR)^B1429)</f>
        <v>96.920156249999962</v>
      </c>
      <c r="G1429" s="5">
        <f>IF(C1429=0,0,C1429*LABOR_HRS_WK_MES*SEASON_WEEKS*(1+DIM_PCT_MES)^C1429)</f>
        <v>1959.6780360096466</v>
      </c>
      <c r="H1429" s="5">
        <f>E1429+F1429+G1429</f>
        <v>2274.3981922596467</v>
      </c>
      <c r="I1429" s="5">
        <f>MIN(H1429,FARMER_HRS)</f>
        <v>720</v>
      </c>
      <c r="J1429" s="5">
        <f>MAX(0,H1429-FARMER_HRS)</f>
        <v>1554.3981922596467</v>
      </c>
      <c r="K1429" s="2">
        <f>I1429*FARMER_RATE+J1429*TEMP_WORKER_RATE</f>
        <v>51986.079726729979</v>
      </c>
      <c r="L1429" s="2">
        <f>A1429*PRICE_TOM+B1429*PRICE_CAR+C1429*PRICE_MES</f>
        <v>104882</v>
      </c>
      <c r="M1429" s="2">
        <f>A1429*FERT_BED_TOM+B1429*FERT_BED_CAR+C1429*FERT_BED_MES</f>
        <v>29480</v>
      </c>
      <c r="N1429" s="6">
        <f>IF(AND(D1429&lt;=TOTAL_BEDS,J1429&lt;=TEMP_WORKER_MAX*TEMP_WORKER_HRS),1,0)</f>
        <v>1</v>
      </c>
      <c r="O1429" s="2">
        <f>L1429-M1429-K1429-FIXED_COSTS</f>
        <v>3415.9202732700214</v>
      </c>
      <c r="P1429" s="2">
        <f>IF(N1429=1,O1429,"")</f>
        <v>3415.9202732700214</v>
      </c>
    </row>
    <row r="1430">
      <c r="A1430" s="6">
        <v>2</v>
      </c>
      <c r="B1430" s="6">
        <v>4</v>
      </c>
      <c r="C1430" s="6">
        <v>0</v>
      </c>
      <c r="D1430" s="6">
        <f>A1430+B1430+C1430</f>
        <v>6</v>
      </c>
      <c r="E1430" s="5">
        <f>IF(A1430=0,0,A1430*LABOR_HRS_WK_TOM*SEASON_WEEKS*(1+DIM_PCT_TOM)^A1430)</f>
        <v>217.80000000000004</v>
      </c>
      <c r="F1430" s="5">
        <f>IF(B1430=0,0,B1430*LABOR_HRS_WK_CAR*SEASON_WEEKS*(1+DIM_PCT_CAR)^B1430)</f>
        <v>132.45754687499993</v>
      </c>
      <c r="G1430" s="5">
        <f>IF(C1430=0,0,C1430*LABOR_HRS_WK_MES*SEASON_WEEKS*(1+DIM_PCT_MES)^C1430)</f>
        <v>0</v>
      </c>
      <c r="H1430" s="5">
        <f>E1430+F1430+G1430</f>
        <v>350.257546875</v>
      </c>
      <c r="I1430" s="5">
        <f>MIN(H1430,FARMER_HRS)</f>
        <v>350.257546875</v>
      </c>
      <c r="J1430" s="5">
        <f>MAX(0,H1430-FARMER_HRS)</f>
        <v>0</v>
      </c>
      <c r="K1430" s="2">
        <f>I1430*FARMER_RATE+J1430*TEMP_WORKER_RATE</f>
        <v>12161.720377604166</v>
      </c>
      <c r="L1430" s="2">
        <f>A1430*PRICE_TOM+B1430*PRICE_CAR+C1430*PRICE_MES</f>
        <v>25976</v>
      </c>
      <c r="M1430" s="2">
        <f>A1430*FERT_BED_TOM+B1430*FERT_BED_CAR+C1430*FERT_BED_MES</f>
        <v>3520</v>
      </c>
      <c r="N1430" s="6">
        <f>IF(AND(D1430&lt;=TOTAL_BEDS,J1430&lt;=TEMP_WORKER_MAX*TEMP_WORKER_HRS),1,0)</f>
        <v>1</v>
      </c>
      <c r="O1430" s="2">
        <f>L1430-M1430-K1430-FIXED_COSTS</f>
        <v>-9705.7203776041661</v>
      </c>
      <c r="P1430" s="2">
        <f>IF(N1430=1,O1430,"")</f>
        <v>-9705.7203776041661</v>
      </c>
    </row>
    <row r="1431">
      <c r="A1431" s="6">
        <v>2</v>
      </c>
      <c r="B1431" s="6">
        <v>4</v>
      </c>
      <c r="C1431" s="6">
        <v>1</v>
      </c>
      <c r="D1431" s="6">
        <f>A1431+B1431+C1431</f>
        <v>7</v>
      </c>
      <c r="E1431" s="5">
        <f>IF(A1431=0,0,A1431*LABOR_HRS_WK_TOM*SEASON_WEEKS*(1+DIM_PCT_TOM)^A1431)</f>
        <v>217.80000000000004</v>
      </c>
      <c r="F1431" s="5">
        <f>IF(B1431=0,0,B1431*LABOR_HRS_WK_CAR*SEASON_WEEKS*(1+DIM_PCT_CAR)^B1431)</f>
        <v>132.45754687499993</v>
      </c>
      <c r="G1431" s="5">
        <f>IF(C1431=0,0,C1431*LABOR_HRS_WK_MES*SEASON_WEEKS*(1+DIM_PCT_MES)^C1431)</f>
        <v>45.5625</v>
      </c>
      <c r="H1431" s="5">
        <f>E1431+F1431+G1431</f>
        <v>395.820046875</v>
      </c>
      <c r="I1431" s="5">
        <f>MIN(H1431,FARMER_HRS)</f>
        <v>395.820046875</v>
      </c>
      <c r="J1431" s="5">
        <f>MAX(0,H1431-FARMER_HRS)</f>
        <v>0</v>
      </c>
      <c r="K1431" s="2">
        <f>I1431*FARMER_RATE+J1431*TEMP_WORKER_RATE</f>
        <v>13743.751627604166</v>
      </c>
      <c r="L1431" s="2">
        <f>A1431*PRICE_TOM+B1431*PRICE_CAR+C1431*PRICE_MES</f>
        <v>28676</v>
      </c>
      <c r="M1431" s="2">
        <f>A1431*FERT_BED_TOM+B1431*FERT_BED_CAR+C1431*FERT_BED_MES</f>
        <v>4400</v>
      </c>
      <c r="N1431" s="6">
        <f>IF(AND(D1431&lt;=TOTAL_BEDS,J1431&lt;=TEMP_WORKER_MAX*TEMP_WORKER_HRS),1,0)</f>
        <v>1</v>
      </c>
      <c r="O1431" s="2">
        <f>L1431-M1431-K1431-FIXED_COSTS</f>
        <v>-9467.7516276041661</v>
      </c>
      <c r="P1431" s="2">
        <f>IF(N1431=1,O1431,"")</f>
        <v>-9467.7516276041661</v>
      </c>
    </row>
    <row r="1432">
      <c r="A1432" s="6">
        <v>2</v>
      </c>
      <c r="B1432" s="6">
        <v>4</v>
      </c>
      <c r="C1432" s="6">
        <v>2</v>
      </c>
      <c r="D1432" s="6">
        <f>A1432+B1432+C1432</f>
        <v>8</v>
      </c>
      <c r="E1432" s="5">
        <f>IF(A1432=0,0,A1432*LABOR_HRS_WK_TOM*SEASON_WEEKS*(1+DIM_PCT_TOM)^A1432)</f>
        <v>217.80000000000004</v>
      </c>
      <c r="F1432" s="5">
        <f>IF(B1432=0,0,B1432*LABOR_HRS_WK_CAR*SEASON_WEEKS*(1+DIM_PCT_CAR)^B1432)</f>
        <v>132.45754687499993</v>
      </c>
      <c r="G1432" s="5">
        <f>IF(C1432=0,0,C1432*LABOR_HRS_WK_MES*SEASON_WEEKS*(1+DIM_PCT_MES)^C1432)</f>
        <v>92.2640625</v>
      </c>
      <c r="H1432" s="5">
        <f>E1432+F1432+G1432</f>
        <v>442.521609375</v>
      </c>
      <c r="I1432" s="5">
        <f>MIN(H1432,FARMER_HRS)</f>
        <v>442.521609375</v>
      </c>
      <c r="J1432" s="5">
        <f>MAX(0,H1432-FARMER_HRS)</f>
        <v>0</v>
      </c>
      <c r="K1432" s="2">
        <f>I1432*FARMER_RATE+J1432*TEMP_WORKER_RATE</f>
        <v>15365.333658854168</v>
      </c>
      <c r="L1432" s="2">
        <f>A1432*PRICE_TOM+B1432*PRICE_CAR+C1432*PRICE_MES</f>
        <v>31376</v>
      </c>
      <c r="M1432" s="2">
        <f>A1432*FERT_BED_TOM+B1432*FERT_BED_CAR+C1432*FERT_BED_MES</f>
        <v>5280</v>
      </c>
      <c r="N1432" s="6">
        <f>IF(AND(D1432&lt;=TOTAL_BEDS,J1432&lt;=TEMP_WORKER_MAX*TEMP_WORKER_HRS),1,0)</f>
        <v>1</v>
      </c>
      <c r="O1432" s="2">
        <f>L1432-M1432-K1432-FIXED_COSTS</f>
        <v>-9269.3336588541679</v>
      </c>
      <c r="P1432" s="2">
        <f>IF(N1432=1,O1432,"")</f>
        <v>-9269.3336588541679</v>
      </c>
    </row>
    <row r="1433">
      <c r="A1433" s="6">
        <v>2</v>
      </c>
      <c r="B1433" s="6">
        <v>4</v>
      </c>
      <c r="C1433" s="6">
        <v>3</v>
      </c>
      <c r="D1433" s="6">
        <f>A1433+B1433+C1433</f>
        <v>9</v>
      </c>
      <c r="E1433" s="5">
        <f>IF(A1433=0,0,A1433*LABOR_HRS_WK_TOM*SEASON_WEEKS*(1+DIM_PCT_TOM)^A1433)</f>
        <v>217.80000000000004</v>
      </c>
      <c r="F1433" s="5">
        <f>IF(B1433=0,0,B1433*LABOR_HRS_WK_CAR*SEASON_WEEKS*(1+DIM_PCT_CAR)^B1433)</f>
        <v>132.45754687499993</v>
      </c>
      <c r="G1433" s="5">
        <f>IF(C1433=0,0,C1433*LABOR_HRS_WK_MES*SEASON_WEEKS*(1+DIM_PCT_MES)^C1433)</f>
        <v>140.12604492187498</v>
      </c>
      <c r="H1433" s="5">
        <f>E1433+F1433+G1433</f>
        <v>490.38359179687495</v>
      </c>
      <c r="I1433" s="5">
        <f>MIN(H1433,FARMER_HRS)</f>
        <v>490.38359179687495</v>
      </c>
      <c r="J1433" s="5">
        <f>MAX(0,H1433-FARMER_HRS)</f>
        <v>0</v>
      </c>
      <c r="K1433" s="2">
        <f>I1433*FARMER_RATE+J1433*TEMP_WORKER_RATE</f>
        <v>17027.2080485026</v>
      </c>
      <c r="L1433" s="2">
        <f>A1433*PRICE_TOM+B1433*PRICE_CAR+C1433*PRICE_MES</f>
        <v>34076</v>
      </c>
      <c r="M1433" s="2">
        <f>A1433*FERT_BED_TOM+B1433*FERT_BED_CAR+C1433*FERT_BED_MES</f>
        <v>6160</v>
      </c>
      <c r="N1433" s="6">
        <f>IF(AND(D1433&lt;=TOTAL_BEDS,J1433&lt;=TEMP_WORKER_MAX*TEMP_WORKER_HRS),1,0)</f>
        <v>1</v>
      </c>
      <c r="O1433" s="2">
        <f>L1433-M1433-K1433-FIXED_COSTS</f>
        <v>-9111.2080485026017</v>
      </c>
      <c r="P1433" s="2">
        <f>IF(N1433=1,O1433,"")</f>
        <v>-9111.2080485026017</v>
      </c>
    </row>
    <row r="1434">
      <c r="A1434" s="6">
        <v>2</v>
      </c>
      <c r="B1434" s="6">
        <v>4</v>
      </c>
      <c r="C1434" s="6">
        <v>4</v>
      </c>
      <c r="D1434" s="6">
        <f>A1434+B1434+C1434</f>
        <v>10</v>
      </c>
      <c r="E1434" s="5">
        <f>IF(A1434=0,0,A1434*LABOR_HRS_WK_TOM*SEASON_WEEKS*(1+DIM_PCT_TOM)^A1434)</f>
        <v>217.80000000000004</v>
      </c>
      <c r="F1434" s="5">
        <f>IF(B1434=0,0,B1434*LABOR_HRS_WK_CAR*SEASON_WEEKS*(1+DIM_PCT_CAR)^B1434)</f>
        <v>132.45754687499993</v>
      </c>
      <c r="G1434" s="5">
        <f>IF(C1434=0,0,C1434*LABOR_HRS_WK_MES*SEASON_WEEKS*(1+DIM_PCT_MES)^C1434)</f>
        <v>189.17016064453119</v>
      </c>
      <c r="H1434" s="5">
        <f>E1434+F1434+G1434</f>
        <v>539.42770751953117</v>
      </c>
      <c r="I1434" s="5">
        <f>MIN(H1434,FARMER_HRS)</f>
        <v>539.42770751953117</v>
      </c>
      <c r="J1434" s="5">
        <f>MAX(0,H1434-FARMER_HRS)</f>
        <v>0</v>
      </c>
      <c r="K1434" s="2">
        <f>I1434*FARMER_RATE+J1434*TEMP_WORKER_RATE</f>
        <v>18730.128733317055</v>
      </c>
      <c r="L1434" s="2">
        <f>A1434*PRICE_TOM+B1434*PRICE_CAR+C1434*PRICE_MES</f>
        <v>36776</v>
      </c>
      <c r="M1434" s="2">
        <f>A1434*FERT_BED_TOM+B1434*FERT_BED_CAR+C1434*FERT_BED_MES</f>
        <v>7040</v>
      </c>
      <c r="N1434" s="6">
        <f>IF(AND(D1434&lt;=TOTAL_BEDS,J1434&lt;=TEMP_WORKER_MAX*TEMP_WORKER_HRS),1,0)</f>
        <v>1</v>
      </c>
      <c r="O1434" s="2">
        <f>L1434-M1434-K1434-FIXED_COSTS</f>
        <v>-8994.1287333170549</v>
      </c>
      <c r="P1434" s="2">
        <f>IF(N1434=1,O1434,"")</f>
        <v>-8994.1287333170549</v>
      </c>
    </row>
    <row r="1435">
      <c r="A1435" s="6">
        <v>2</v>
      </c>
      <c r="B1435" s="6">
        <v>4</v>
      </c>
      <c r="C1435" s="6">
        <v>5</v>
      </c>
      <c r="D1435" s="6">
        <f>A1435+B1435+C1435</f>
        <v>11</v>
      </c>
      <c r="E1435" s="5">
        <f>IF(A1435=0,0,A1435*LABOR_HRS_WK_TOM*SEASON_WEEKS*(1+DIM_PCT_TOM)^A1435)</f>
        <v>217.80000000000004</v>
      </c>
      <c r="F1435" s="5">
        <f>IF(B1435=0,0,B1435*LABOR_HRS_WK_CAR*SEASON_WEEKS*(1+DIM_PCT_CAR)^B1435)</f>
        <v>132.45754687499993</v>
      </c>
      <c r="G1435" s="5">
        <f>IF(C1435=0,0,C1435*LABOR_HRS_WK_MES*SEASON_WEEKS*(1+DIM_PCT_MES)^C1435)</f>
        <v>239.41848456573481</v>
      </c>
      <c r="H1435" s="5">
        <f>E1435+F1435+G1435</f>
        <v>589.67603144073485</v>
      </c>
      <c r="I1435" s="5">
        <f>MIN(H1435,FARMER_HRS)</f>
        <v>589.67603144073485</v>
      </c>
      <c r="J1435" s="5">
        <f>MAX(0,H1435-FARMER_HRS)</f>
        <v>0</v>
      </c>
      <c r="K1435" s="2">
        <f>I1435*FARMER_RATE+J1435*TEMP_WORKER_RATE</f>
        <v>20474.862202803291</v>
      </c>
      <c r="L1435" s="2">
        <f>A1435*PRICE_TOM+B1435*PRICE_CAR+C1435*PRICE_MES</f>
        <v>39476</v>
      </c>
      <c r="M1435" s="2">
        <f>A1435*FERT_BED_TOM+B1435*FERT_BED_CAR+C1435*FERT_BED_MES</f>
        <v>7920</v>
      </c>
      <c r="N1435" s="6">
        <f>IF(AND(D1435&lt;=TOTAL_BEDS,J1435&lt;=TEMP_WORKER_MAX*TEMP_WORKER_HRS),1,0)</f>
        <v>1</v>
      </c>
      <c r="O1435" s="2">
        <f>L1435-M1435-K1435-FIXED_COSTS</f>
        <v>-8918.8622028032914</v>
      </c>
      <c r="P1435" s="2">
        <f>IF(N1435=1,O1435,"")</f>
        <v>-8918.8622028032914</v>
      </c>
    </row>
    <row r="1436">
      <c r="A1436" s="6">
        <v>2</v>
      </c>
      <c r="B1436" s="6">
        <v>4</v>
      </c>
      <c r="C1436" s="6">
        <v>6</v>
      </c>
      <c r="D1436" s="6">
        <f>A1436+B1436+C1436</f>
        <v>12</v>
      </c>
      <c r="E1436" s="5">
        <f>IF(A1436=0,0,A1436*LABOR_HRS_WK_TOM*SEASON_WEEKS*(1+DIM_PCT_TOM)^A1436)</f>
        <v>217.80000000000004</v>
      </c>
      <c r="F1436" s="5">
        <f>IF(B1436=0,0,B1436*LABOR_HRS_WK_CAR*SEASON_WEEKS*(1+DIM_PCT_CAR)^B1436)</f>
        <v>132.45754687499993</v>
      </c>
      <c r="G1436" s="5">
        <f>IF(C1436=0,0,C1436*LABOR_HRS_WK_MES*SEASON_WEEKS*(1+DIM_PCT_MES)^C1436)</f>
        <v>290.89345874736773</v>
      </c>
      <c r="H1436" s="5">
        <f>E1436+F1436+G1436</f>
        <v>641.15100562236773</v>
      </c>
      <c r="I1436" s="5">
        <f>MIN(H1436,FARMER_HRS)</f>
        <v>641.15100562236773</v>
      </c>
      <c r="J1436" s="5">
        <f>MAX(0,H1436-FARMER_HRS)</f>
        <v>0</v>
      </c>
      <c r="K1436" s="2">
        <f>I1436*FARMER_RATE+J1436*TEMP_WORKER_RATE</f>
        <v>22262.187695221102</v>
      </c>
      <c r="L1436" s="2">
        <f>A1436*PRICE_TOM+B1436*PRICE_CAR+C1436*PRICE_MES</f>
        <v>42176</v>
      </c>
      <c r="M1436" s="2">
        <f>A1436*FERT_BED_TOM+B1436*FERT_BED_CAR+C1436*FERT_BED_MES</f>
        <v>8800</v>
      </c>
      <c r="N1436" s="6">
        <f>IF(AND(D1436&lt;=TOTAL_BEDS,J1436&lt;=TEMP_WORKER_MAX*TEMP_WORKER_HRS),1,0)</f>
        <v>1</v>
      </c>
      <c r="O1436" s="2">
        <f>L1436-M1436-K1436-FIXED_COSTS</f>
        <v>-8886.1876952211023</v>
      </c>
      <c r="P1436" s="2">
        <f>IF(N1436=1,O1436,"")</f>
        <v>-8886.1876952211023</v>
      </c>
    </row>
    <row r="1437">
      <c r="A1437" s="6">
        <v>2</v>
      </c>
      <c r="B1437" s="6">
        <v>4</v>
      </c>
      <c r="C1437" s="6">
        <v>7</v>
      </c>
      <c r="D1437" s="6">
        <f>A1437+B1437+C1437</f>
        <v>13</v>
      </c>
      <c r="E1437" s="5">
        <f>IF(A1437=0,0,A1437*LABOR_HRS_WK_TOM*SEASON_WEEKS*(1+DIM_PCT_TOM)^A1437)</f>
        <v>217.80000000000004</v>
      </c>
      <c r="F1437" s="5">
        <f>IF(B1437=0,0,B1437*LABOR_HRS_WK_CAR*SEASON_WEEKS*(1+DIM_PCT_CAR)^B1437)</f>
        <v>132.45754687499993</v>
      </c>
      <c r="G1437" s="5">
        <f>IF(C1437=0,0,C1437*LABOR_HRS_WK_MES*SEASON_WEEKS*(1+DIM_PCT_MES)^C1437)</f>
        <v>343.61789814532818</v>
      </c>
      <c r="H1437" s="5">
        <f>E1437+F1437+G1437</f>
        <v>693.87544502032824</v>
      </c>
      <c r="I1437" s="5">
        <f>MIN(H1437,FARMER_HRS)</f>
        <v>693.87544502032824</v>
      </c>
      <c r="J1437" s="5">
        <f>MAX(0,H1437-FARMER_HRS)</f>
        <v>0</v>
      </c>
      <c r="K1437" s="2">
        <f>I1437*FARMER_RATE+J1437*TEMP_WORKER_RATE</f>
        <v>24092.897396539174</v>
      </c>
      <c r="L1437" s="2">
        <f>A1437*PRICE_TOM+B1437*PRICE_CAR+C1437*PRICE_MES</f>
        <v>44876</v>
      </c>
      <c r="M1437" s="2">
        <f>A1437*FERT_BED_TOM+B1437*FERT_BED_CAR+C1437*FERT_BED_MES</f>
        <v>9680</v>
      </c>
      <c r="N1437" s="6">
        <f>IF(AND(D1437&lt;=TOTAL_BEDS,J1437&lt;=TEMP_WORKER_MAX*TEMP_WORKER_HRS),1,0)</f>
        <v>1</v>
      </c>
      <c r="O1437" s="2">
        <f>L1437-M1437-K1437-FIXED_COSTS</f>
        <v>-8896.8973965391742</v>
      </c>
      <c r="P1437" s="2">
        <f>IF(N1437=1,O1437,"")</f>
        <v>-8896.8973965391742</v>
      </c>
    </row>
    <row r="1438">
      <c r="A1438" s="6">
        <v>2</v>
      </c>
      <c r="B1438" s="6">
        <v>4</v>
      </c>
      <c r="C1438" s="6">
        <v>8</v>
      </c>
      <c r="D1438" s="6">
        <f>A1438+B1438+C1438</f>
        <v>14</v>
      </c>
      <c r="E1438" s="5">
        <f>IF(A1438=0,0,A1438*LABOR_HRS_WK_TOM*SEASON_WEEKS*(1+DIM_PCT_TOM)^A1438)</f>
        <v>217.80000000000004</v>
      </c>
      <c r="F1438" s="5">
        <f>IF(B1438=0,0,B1438*LABOR_HRS_WK_CAR*SEASON_WEEKS*(1+DIM_PCT_CAR)^B1438)</f>
        <v>132.45754687499993</v>
      </c>
      <c r="G1438" s="5">
        <f>IF(C1438=0,0,C1438*LABOR_HRS_WK_MES*SEASON_WEEKS*(1+DIM_PCT_MES)^C1438)</f>
        <v>397.61499642530833</v>
      </c>
      <c r="H1438" s="5">
        <f>E1438+F1438+G1438</f>
        <v>747.87254330030828</v>
      </c>
      <c r="I1438" s="5">
        <f>MIN(H1438,FARMER_HRS)</f>
        <v>720</v>
      </c>
      <c r="J1438" s="5">
        <f>MAX(0,H1438-FARMER_HRS)</f>
        <v>27.87254330030828</v>
      </c>
      <c r="K1438" s="2">
        <f>I1438*FARMER_RATE+J1438*TEMP_WORKER_RATE</f>
        <v>25483.898321185909</v>
      </c>
      <c r="L1438" s="2">
        <f>A1438*PRICE_TOM+B1438*PRICE_CAR+C1438*PRICE_MES</f>
        <v>47576</v>
      </c>
      <c r="M1438" s="2">
        <f>A1438*FERT_BED_TOM+B1438*FERT_BED_CAR+C1438*FERT_BED_MES</f>
        <v>10560</v>
      </c>
      <c r="N1438" s="6">
        <f>IF(AND(D1438&lt;=TOTAL_BEDS,J1438&lt;=TEMP_WORKER_MAX*TEMP_WORKER_HRS),1,0)</f>
        <v>1</v>
      </c>
      <c r="O1438" s="2">
        <f>L1438-M1438-K1438-FIXED_COSTS</f>
        <v>-8467.8983211859086</v>
      </c>
      <c r="P1438" s="2">
        <f>IF(N1438=1,O1438,"")</f>
        <v>-8467.8983211859086</v>
      </c>
    </row>
    <row r="1439">
      <c r="A1439" s="6">
        <v>2</v>
      </c>
      <c r="B1439" s="6">
        <v>4</v>
      </c>
      <c r="C1439" s="6">
        <v>9</v>
      </c>
      <c r="D1439" s="6">
        <f>A1439+B1439+C1439</f>
        <v>15</v>
      </c>
      <c r="E1439" s="5">
        <f>IF(A1439=0,0,A1439*LABOR_HRS_WK_TOM*SEASON_WEEKS*(1+DIM_PCT_TOM)^A1439)</f>
        <v>217.80000000000004</v>
      </c>
      <c r="F1439" s="5">
        <f>IF(B1439=0,0,B1439*LABOR_HRS_WK_CAR*SEASON_WEEKS*(1+DIM_PCT_CAR)^B1439)</f>
        <v>132.45754687499993</v>
      </c>
      <c r="G1439" s="5">
        <f>IF(C1439=0,0,C1439*LABOR_HRS_WK_MES*SEASON_WEEKS*(1+DIM_PCT_MES)^C1439)</f>
        <v>452.90833186570273</v>
      </c>
      <c r="H1439" s="5">
        <f>E1439+F1439+G1439</f>
        <v>803.16587874070274</v>
      </c>
      <c r="I1439" s="5">
        <f>MIN(H1439,FARMER_HRS)</f>
        <v>720</v>
      </c>
      <c r="J1439" s="5">
        <f>MAX(0,H1439-FARMER_HRS)</f>
        <v>83.165878740702738</v>
      </c>
      <c r="K1439" s="2">
        <f>I1439*FARMER_RATE+J1439*TEMP_WORKER_RATE</f>
        <v>26443.852061470534</v>
      </c>
      <c r="L1439" s="2">
        <f>A1439*PRICE_TOM+B1439*PRICE_CAR+C1439*PRICE_MES</f>
        <v>50276</v>
      </c>
      <c r="M1439" s="2">
        <f>A1439*FERT_BED_TOM+B1439*FERT_BED_CAR+C1439*FERT_BED_MES</f>
        <v>11440</v>
      </c>
      <c r="N1439" s="6">
        <f>IF(AND(D1439&lt;=TOTAL_BEDS,J1439&lt;=TEMP_WORKER_MAX*TEMP_WORKER_HRS),1,0)</f>
        <v>1</v>
      </c>
      <c r="O1439" s="2">
        <f>L1439-M1439-K1439-FIXED_COSTS</f>
        <v>-7607.852061470534</v>
      </c>
      <c r="P1439" s="2">
        <f>IF(N1439=1,O1439,"")</f>
        <v>-7607.852061470534</v>
      </c>
    </row>
    <row r="1440">
      <c r="A1440" s="6">
        <v>2</v>
      </c>
      <c r="B1440" s="6">
        <v>4</v>
      </c>
      <c r="C1440" s="6">
        <v>10</v>
      </c>
      <c r="D1440" s="6">
        <f>A1440+B1440+C1440</f>
        <v>16</v>
      </c>
      <c r="E1440" s="5">
        <f>IF(A1440=0,0,A1440*LABOR_HRS_WK_TOM*SEASON_WEEKS*(1+DIM_PCT_TOM)^A1440)</f>
        <v>217.80000000000004</v>
      </c>
      <c r="F1440" s="5">
        <f>IF(B1440=0,0,B1440*LABOR_HRS_WK_CAR*SEASON_WEEKS*(1+DIM_PCT_CAR)^B1440)</f>
        <v>132.45754687499993</v>
      </c>
      <c r="G1440" s="5">
        <f>IF(C1440=0,0,C1440*LABOR_HRS_WK_MES*SEASON_WEEKS*(1+DIM_PCT_MES)^C1440)</f>
        <v>509.52187334891551</v>
      </c>
      <c r="H1440" s="5">
        <f>E1440+F1440+G1440</f>
        <v>859.77942022391551</v>
      </c>
      <c r="I1440" s="5">
        <f>MIN(H1440,FARMER_HRS)</f>
        <v>720</v>
      </c>
      <c r="J1440" s="5">
        <f>MAX(0,H1440-FARMER_HRS)</f>
        <v>139.77942022391551</v>
      </c>
      <c r="K1440" s="2">
        <f>I1440*FARMER_RATE+J1440*TEMP_WORKER_RATE</f>
        <v>27426.726045554089</v>
      </c>
      <c r="L1440" s="2">
        <f>A1440*PRICE_TOM+B1440*PRICE_CAR+C1440*PRICE_MES</f>
        <v>52976</v>
      </c>
      <c r="M1440" s="2">
        <f>A1440*FERT_BED_TOM+B1440*FERT_BED_CAR+C1440*FERT_BED_MES</f>
        <v>12320</v>
      </c>
      <c r="N1440" s="6">
        <f>IF(AND(D1440&lt;=TOTAL_BEDS,J1440&lt;=TEMP_WORKER_MAX*TEMP_WORKER_HRS),1,0)</f>
        <v>1</v>
      </c>
      <c r="O1440" s="2">
        <f>L1440-M1440-K1440-FIXED_COSTS</f>
        <v>-6770.7260455540891</v>
      </c>
      <c r="P1440" s="2">
        <f>IF(N1440=1,O1440,"")</f>
        <v>-6770.7260455540891</v>
      </c>
    </row>
    <row r="1441">
      <c r="A1441" s="6">
        <v>2</v>
      </c>
      <c r="B1441" s="6">
        <v>4</v>
      </c>
      <c r="C1441" s="6">
        <v>11</v>
      </c>
      <c r="D1441" s="6">
        <f>A1441+B1441+C1441</f>
        <v>17</v>
      </c>
      <c r="E1441" s="5">
        <f>IF(A1441=0,0,A1441*LABOR_HRS_WK_TOM*SEASON_WEEKS*(1+DIM_PCT_TOM)^A1441)</f>
        <v>217.80000000000004</v>
      </c>
      <c r="F1441" s="5">
        <f>IF(B1441=0,0,B1441*LABOR_HRS_WK_CAR*SEASON_WEEKS*(1+DIM_PCT_CAR)^B1441)</f>
        <v>132.45754687499993</v>
      </c>
      <c r="G1441" s="5">
        <f>IF(C1441=0,0,C1441*LABOR_HRS_WK_MES*SEASON_WEEKS*(1+DIM_PCT_MES)^C1441)</f>
        <v>567.47998644235463</v>
      </c>
      <c r="H1441" s="5">
        <f>E1441+F1441+G1441</f>
        <v>917.73753331735463</v>
      </c>
      <c r="I1441" s="5">
        <f>MIN(H1441,FARMER_HRS)</f>
        <v>720</v>
      </c>
      <c r="J1441" s="5">
        <f>MAX(0,H1441-FARMER_HRS)</f>
        <v>197.73753331735463</v>
      </c>
      <c r="K1441" s="2">
        <f>I1441*FARMER_RATE+J1441*TEMP_WORKER_RATE</f>
        <v>28432.94328675963</v>
      </c>
      <c r="L1441" s="2">
        <f>A1441*PRICE_TOM+B1441*PRICE_CAR+C1441*PRICE_MES</f>
        <v>55676</v>
      </c>
      <c r="M1441" s="2">
        <f>A1441*FERT_BED_TOM+B1441*FERT_BED_CAR+C1441*FERT_BED_MES</f>
        <v>13200</v>
      </c>
      <c r="N1441" s="6">
        <f>IF(AND(D1441&lt;=TOTAL_BEDS,J1441&lt;=TEMP_WORKER_MAX*TEMP_WORKER_HRS),1,0)</f>
        <v>1</v>
      </c>
      <c r="O1441" s="2">
        <f>L1441-M1441-K1441-FIXED_COSTS</f>
        <v>-5956.94328675963</v>
      </c>
      <c r="P1441" s="2">
        <f>IF(N1441=1,O1441,"")</f>
        <v>-5956.94328675963</v>
      </c>
    </row>
    <row r="1442">
      <c r="A1442" s="6">
        <v>2</v>
      </c>
      <c r="B1442" s="6">
        <v>4</v>
      </c>
      <c r="C1442" s="6">
        <v>12</v>
      </c>
      <c r="D1442" s="6">
        <f>A1442+B1442+C1442</f>
        <v>18</v>
      </c>
      <c r="E1442" s="5">
        <f>IF(A1442=0,0,A1442*LABOR_HRS_WK_TOM*SEASON_WEEKS*(1+DIM_PCT_TOM)^A1442)</f>
        <v>217.80000000000004</v>
      </c>
      <c r="F1442" s="5">
        <f>IF(B1442=0,0,B1442*LABOR_HRS_WK_CAR*SEASON_WEEKS*(1+DIM_PCT_CAR)^B1442)</f>
        <v>132.45754687499993</v>
      </c>
      <c r="G1442" s="5">
        <f>IF(C1442=0,0,C1442*LABOR_HRS_WK_MES*SEASON_WEEKS*(1+DIM_PCT_MES)^C1442)</f>
        <v>626.807439570419</v>
      </c>
      <c r="H1442" s="5">
        <f>E1442+F1442+G1442</f>
        <v>977.064986445419</v>
      </c>
      <c r="I1442" s="5">
        <f>MIN(H1442,FARMER_HRS)</f>
        <v>720</v>
      </c>
      <c r="J1442" s="5">
        <f>MAX(0,H1442-FARMER_HRS)</f>
        <v>257.064986445419</v>
      </c>
      <c r="K1442" s="2">
        <f>I1442*FARMER_RATE+J1442*TEMP_WORKER_RATE</f>
        <v>29462.933792455191</v>
      </c>
      <c r="L1442" s="2">
        <f>A1442*PRICE_TOM+B1442*PRICE_CAR+C1442*PRICE_MES</f>
        <v>58376</v>
      </c>
      <c r="M1442" s="2">
        <f>A1442*FERT_BED_TOM+B1442*FERT_BED_CAR+C1442*FERT_BED_MES</f>
        <v>14080</v>
      </c>
      <c r="N1442" s="6">
        <f>IF(AND(D1442&lt;=TOTAL_BEDS,J1442&lt;=TEMP_WORKER_MAX*TEMP_WORKER_HRS),1,0)</f>
        <v>1</v>
      </c>
      <c r="O1442" s="2">
        <f>L1442-M1442-K1442-FIXED_COSTS</f>
        <v>-5166.933792455191</v>
      </c>
      <c r="P1442" s="2">
        <f>IF(N1442=1,O1442,"")</f>
        <v>-5166.933792455191</v>
      </c>
    </row>
    <row r="1443">
      <c r="A1443" s="6">
        <v>2</v>
      </c>
      <c r="B1443" s="6">
        <v>4</v>
      </c>
      <c r="C1443" s="6">
        <v>13</v>
      </c>
      <c r="D1443" s="6">
        <f>A1443+B1443+C1443</f>
        <v>19</v>
      </c>
      <c r="E1443" s="5">
        <f>IF(A1443=0,0,A1443*LABOR_HRS_WK_TOM*SEASON_WEEKS*(1+DIM_PCT_TOM)^A1443)</f>
        <v>217.80000000000004</v>
      </c>
      <c r="F1443" s="5">
        <f>IF(B1443=0,0,B1443*LABOR_HRS_WK_CAR*SEASON_WEEKS*(1+DIM_PCT_CAR)^B1443)</f>
        <v>132.45754687499993</v>
      </c>
      <c r="G1443" s="5">
        <f>IF(C1443=0,0,C1443*LABOR_HRS_WK_MES*SEASON_WEEKS*(1+DIM_PCT_MES)^C1443)</f>
        <v>687.52941027880331</v>
      </c>
      <c r="H1443" s="5">
        <f>E1443+F1443+G1443</f>
        <v>1037.7869571538033</v>
      </c>
      <c r="I1443" s="5">
        <f>MIN(H1443,FARMER_HRS)</f>
        <v>720</v>
      </c>
      <c r="J1443" s="5">
        <f>MAX(0,H1443-FARMER_HRS)</f>
        <v>317.78695715380331</v>
      </c>
      <c r="K1443" s="2">
        <f>I1443*FARMER_RATE+J1443*TEMP_WORKER_RATE</f>
        <v>30517.134672809087</v>
      </c>
      <c r="L1443" s="2">
        <f>A1443*PRICE_TOM+B1443*PRICE_CAR+C1443*PRICE_MES</f>
        <v>61076</v>
      </c>
      <c r="M1443" s="2">
        <f>A1443*FERT_BED_TOM+B1443*FERT_BED_CAR+C1443*FERT_BED_MES</f>
        <v>14960</v>
      </c>
      <c r="N1443" s="6">
        <f>IF(AND(D1443&lt;=TOTAL_BEDS,J1443&lt;=TEMP_WORKER_MAX*TEMP_WORKER_HRS),1,0)</f>
        <v>1</v>
      </c>
      <c r="O1443" s="2">
        <f>L1443-M1443-K1443-FIXED_COSTS</f>
        <v>-4401.1346728090866</v>
      </c>
      <c r="P1443" s="2">
        <f>IF(N1443=1,O1443,"")</f>
        <v>-4401.1346728090866</v>
      </c>
    </row>
    <row r="1444">
      <c r="A1444" s="6">
        <v>2</v>
      </c>
      <c r="B1444" s="6">
        <v>4</v>
      </c>
      <c r="C1444" s="6">
        <v>14</v>
      </c>
      <c r="D1444" s="6">
        <f>A1444+B1444+C1444</f>
        <v>20</v>
      </c>
      <c r="E1444" s="5">
        <f>IF(A1444=0,0,A1444*LABOR_HRS_WK_TOM*SEASON_WEEKS*(1+DIM_PCT_TOM)^A1444)</f>
        <v>217.80000000000004</v>
      </c>
      <c r="F1444" s="5">
        <f>IF(B1444=0,0,B1444*LABOR_HRS_WK_CAR*SEASON_WEEKS*(1+DIM_PCT_CAR)^B1444)</f>
        <v>132.45754687499993</v>
      </c>
      <c r="G1444" s="5">
        <f>IF(C1444=0,0,C1444*LABOR_HRS_WK_MES*SEASON_WEEKS*(1+DIM_PCT_MES)^C1444)</f>
        <v>749.67149159246435</v>
      </c>
      <c r="H1444" s="5">
        <f>E1444+F1444+G1444</f>
        <v>1099.9290384674644</v>
      </c>
      <c r="I1444" s="5">
        <f>MIN(H1444,FARMER_HRS)</f>
        <v>720</v>
      </c>
      <c r="J1444" s="5">
        <f>MAX(0,H1444-FARMER_HRS)</f>
        <v>379.92903846746435</v>
      </c>
      <c r="K1444" s="2">
        <f>I1444*FARMER_RATE+J1444*TEMP_WORKER_RATE</f>
        <v>31595.990251171257</v>
      </c>
      <c r="L1444" s="2">
        <f>A1444*PRICE_TOM+B1444*PRICE_CAR+C1444*PRICE_MES</f>
        <v>63776</v>
      </c>
      <c r="M1444" s="2">
        <f>A1444*FERT_BED_TOM+B1444*FERT_BED_CAR+C1444*FERT_BED_MES</f>
        <v>15840</v>
      </c>
      <c r="N1444" s="6">
        <f>IF(AND(D1444&lt;=TOTAL_BEDS,J1444&lt;=TEMP_WORKER_MAX*TEMP_WORKER_HRS),1,0)</f>
        <v>1</v>
      </c>
      <c r="O1444" s="2">
        <f>L1444-M1444-K1444-FIXED_COSTS</f>
        <v>-3659.9902511712571</v>
      </c>
      <c r="P1444" s="2">
        <f>IF(N1444=1,O1444,"")</f>
        <v>-3659.9902511712571</v>
      </c>
    </row>
    <row r="1445">
      <c r="A1445" s="6">
        <v>2</v>
      </c>
      <c r="B1445" s="6">
        <v>4</v>
      </c>
      <c r="C1445" s="6">
        <v>15</v>
      </c>
      <c r="D1445" s="6">
        <f>A1445+B1445+C1445</f>
        <v>21</v>
      </c>
      <c r="E1445" s="5">
        <f>IF(A1445=0,0,A1445*LABOR_HRS_WK_TOM*SEASON_WEEKS*(1+DIM_PCT_TOM)^A1445)</f>
        <v>217.80000000000004</v>
      </c>
      <c r="F1445" s="5">
        <f>IF(B1445=0,0,B1445*LABOR_HRS_WK_CAR*SEASON_WEEKS*(1+DIM_PCT_CAR)^B1445)</f>
        <v>132.45754687499993</v>
      </c>
      <c r="G1445" s="5">
        <f>IF(C1445=0,0,C1445*LABOR_HRS_WK_MES*SEASON_WEEKS*(1+DIM_PCT_MES)^C1445)</f>
        <v>813.25969846861074</v>
      </c>
      <c r="H1445" s="5">
        <f>E1445+F1445+G1445</f>
        <v>1163.5172453436107</v>
      </c>
      <c r="I1445" s="5">
        <f>MIN(H1445,FARMER_HRS)</f>
        <v>720</v>
      </c>
      <c r="J1445" s="5">
        <f>MAX(0,H1445-FARMER_HRS)</f>
        <v>443.51724534361074</v>
      </c>
      <c r="K1445" s="2">
        <f>I1445*FARMER_RATE+J1445*TEMP_WORKER_RATE</f>
        <v>32699.952176104354</v>
      </c>
      <c r="L1445" s="2">
        <f>A1445*PRICE_TOM+B1445*PRICE_CAR+C1445*PRICE_MES</f>
        <v>66476</v>
      </c>
      <c r="M1445" s="2">
        <f>A1445*FERT_BED_TOM+B1445*FERT_BED_CAR+C1445*FERT_BED_MES</f>
        <v>16720</v>
      </c>
      <c r="N1445" s="6">
        <f>IF(AND(D1445&lt;=TOTAL_BEDS,J1445&lt;=TEMP_WORKER_MAX*TEMP_WORKER_HRS),1,0)</f>
        <v>1</v>
      </c>
      <c r="O1445" s="2">
        <f>L1445-M1445-K1445-FIXED_COSTS</f>
        <v>-2943.9521761043543</v>
      </c>
      <c r="P1445" s="2">
        <f>IF(N1445=1,O1445,"")</f>
        <v>-2943.9521761043543</v>
      </c>
    </row>
    <row r="1446">
      <c r="A1446" s="6">
        <v>2</v>
      </c>
      <c r="B1446" s="6">
        <v>4</v>
      </c>
      <c r="C1446" s="6">
        <v>16</v>
      </c>
      <c r="D1446" s="6">
        <f>A1446+B1446+C1446</f>
        <v>22</v>
      </c>
      <c r="E1446" s="5">
        <f>IF(A1446=0,0,A1446*LABOR_HRS_WK_TOM*SEASON_WEEKS*(1+DIM_PCT_TOM)^A1446)</f>
        <v>217.80000000000004</v>
      </c>
      <c r="F1446" s="5">
        <f>IF(B1446=0,0,B1446*LABOR_HRS_WK_CAR*SEASON_WEEKS*(1+DIM_PCT_CAR)^B1446)</f>
        <v>132.45754687499993</v>
      </c>
      <c r="G1446" s="5">
        <f>IF(C1446=0,0,C1446*LABOR_HRS_WK_MES*SEASON_WEEKS*(1+DIM_PCT_MES)^C1446)</f>
        <v>878.32047434609967</v>
      </c>
      <c r="H1446" s="5">
        <f>E1446+F1446+G1446</f>
        <v>1228.5780212210998</v>
      </c>
      <c r="I1446" s="5">
        <f>MIN(H1446,FARMER_HRS)</f>
        <v>720</v>
      </c>
      <c r="J1446" s="5">
        <f>MAX(0,H1446-FARMER_HRS)</f>
        <v>508.57802122109979</v>
      </c>
      <c r="K1446" s="2">
        <f>I1446*FARMER_RATE+J1446*TEMP_WORKER_RATE</f>
        <v>33829.47953508854</v>
      </c>
      <c r="L1446" s="2">
        <f>A1446*PRICE_TOM+B1446*PRICE_CAR+C1446*PRICE_MES</f>
        <v>69176</v>
      </c>
      <c r="M1446" s="2">
        <f>A1446*FERT_BED_TOM+B1446*FERT_BED_CAR+C1446*FERT_BED_MES</f>
        <v>17600</v>
      </c>
      <c r="N1446" s="6">
        <f>IF(AND(D1446&lt;=TOTAL_BEDS,J1446&lt;=TEMP_WORKER_MAX*TEMP_WORKER_HRS),1,0)</f>
        <v>1</v>
      </c>
      <c r="O1446" s="2">
        <f>L1446-M1446-K1446-FIXED_COSTS</f>
        <v>-2253.4795350885397</v>
      </c>
      <c r="P1446" s="2">
        <f>IF(N1446=1,O1446,"")</f>
        <v>-2253.4795350885397</v>
      </c>
    </row>
    <row r="1447">
      <c r="A1447" s="6">
        <v>2</v>
      </c>
      <c r="B1447" s="6">
        <v>4</v>
      </c>
      <c r="C1447" s="6">
        <v>17</v>
      </c>
      <c r="D1447" s="6">
        <f>A1447+B1447+C1447</f>
        <v>23</v>
      </c>
      <c r="E1447" s="5">
        <f>IF(A1447=0,0,A1447*LABOR_HRS_WK_TOM*SEASON_WEEKS*(1+DIM_PCT_TOM)^A1447)</f>
        <v>217.80000000000004</v>
      </c>
      <c r="F1447" s="5">
        <f>IF(B1447=0,0,B1447*LABOR_HRS_WK_CAR*SEASON_WEEKS*(1+DIM_PCT_CAR)^B1447)</f>
        <v>132.45754687499993</v>
      </c>
      <c r="G1447" s="5">
        <f>IF(C1447=0,0,C1447*LABOR_HRS_WK_MES*SEASON_WEEKS*(1+DIM_PCT_MES)^C1447)</f>
        <v>944.88069779263992</v>
      </c>
      <c r="H1447" s="5">
        <f>E1447+F1447+G1447</f>
        <v>1295.1382446676398</v>
      </c>
      <c r="I1447" s="5">
        <f>MIN(H1447,FARMER_HRS)</f>
        <v>720</v>
      </c>
      <c r="J1447" s="5">
        <f>MAX(0,H1447-FARMER_HRS)</f>
        <v>575.13824466763981</v>
      </c>
      <c r="K1447" s="2">
        <f>I1447*FARMER_RATE+J1447*TEMP_WORKER_RATE</f>
        <v>34985.0389699243</v>
      </c>
      <c r="L1447" s="2">
        <f>A1447*PRICE_TOM+B1447*PRICE_CAR+C1447*PRICE_MES</f>
        <v>71876</v>
      </c>
      <c r="M1447" s="2">
        <f>A1447*FERT_BED_TOM+B1447*FERT_BED_CAR+C1447*FERT_BED_MES</f>
        <v>18480</v>
      </c>
      <c r="N1447" s="6">
        <f>IF(AND(D1447&lt;=TOTAL_BEDS,J1447&lt;=TEMP_WORKER_MAX*TEMP_WORKER_HRS),1,0)</f>
        <v>1</v>
      </c>
      <c r="O1447" s="2">
        <f>L1447-M1447-K1447-FIXED_COSTS</f>
        <v>-1589.0389699243024</v>
      </c>
      <c r="P1447" s="2">
        <f>IF(N1447=1,O1447,"")</f>
        <v>-1589.0389699243024</v>
      </c>
    </row>
    <row r="1448">
      <c r="A1448" s="6">
        <v>2</v>
      </c>
      <c r="B1448" s="6">
        <v>4</v>
      </c>
      <c r="C1448" s="6">
        <v>18</v>
      </c>
      <c r="D1448" s="6">
        <f>A1448+B1448+C1448</f>
        <v>24</v>
      </c>
      <c r="E1448" s="5">
        <f>IF(A1448=0,0,A1448*LABOR_HRS_WK_TOM*SEASON_WEEKS*(1+DIM_PCT_TOM)^A1448)</f>
        <v>217.80000000000004</v>
      </c>
      <c r="F1448" s="5">
        <f>IF(B1448=0,0,B1448*LABOR_HRS_WK_CAR*SEASON_WEEKS*(1+DIM_PCT_CAR)^B1448)</f>
        <v>132.45754687499993</v>
      </c>
      <c r="G1448" s="5">
        <f>IF(C1448=0,0,C1448*LABOR_HRS_WK_MES*SEASON_WEEKS*(1+DIM_PCT_MES)^C1448)</f>
        <v>1012.9676892512272</v>
      </c>
      <c r="H1448" s="5">
        <f>E1448+F1448+G1448</f>
        <v>1363.2252361262272</v>
      </c>
      <c r="I1448" s="5">
        <f>MIN(H1448,FARMER_HRS)</f>
        <v>720</v>
      </c>
      <c r="J1448" s="5">
        <f>MAX(0,H1448-FARMER_HRS)</f>
        <v>643.22523612622717</v>
      </c>
      <c r="K1448" s="2">
        <f>I1448*FARMER_RATE+J1448*TEMP_WORKER_RATE</f>
        <v>36167.10479385811</v>
      </c>
      <c r="L1448" s="2">
        <f>A1448*PRICE_TOM+B1448*PRICE_CAR+C1448*PRICE_MES</f>
        <v>74576</v>
      </c>
      <c r="M1448" s="2">
        <f>A1448*FERT_BED_TOM+B1448*FERT_BED_CAR+C1448*FERT_BED_MES</f>
        <v>19360</v>
      </c>
      <c r="N1448" s="6">
        <f>IF(AND(D1448&lt;=TOTAL_BEDS,J1448&lt;=TEMP_WORKER_MAX*TEMP_WORKER_HRS),1,0)</f>
        <v>1</v>
      </c>
      <c r="O1448" s="2">
        <f>L1448-M1448-K1448-FIXED_COSTS</f>
        <v>-951.1047938581105</v>
      </c>
      <c r="P1448" s="2">
        <f>IF(N1448=1,O1448,"")</f>
        <v>-951.1047938581105</v>
      </c>
    </row>
    <row r="1449">
      <c r="A1449" s="6">
        <v>2</v>
      </c>
      <c r="B1449" s="6">
        <v>4</v>
      </c>
      <c r="C1449" s="6">
        <v>19</v>
      </c>
      <c r="D1449" s="6">
        <f>A1449+B1449+C1449</f>
        <v>25</v>
      </c>
      <c r="E1449" s="5">
        <f>IF(A1449=0,0,A1449*LABOR_HRS_WK_TOM*SEASON_WEEKS*(1+DIM_PCT_TOM)^A1449)</f>
        <v>217.80000000000004</v>
      </c>
      <c r="F1449" s="5">
        <f>IF(B1449=0,0,B1449*LABOR_HRS_WK_CAR*SEASON_WEEKS*(1+DIM_PCT_CAR)^B1449)</f>
        <v>132.45754687499993</v>
      </c>
      <c r="G1449" s="5">
        <f>IF(C1449=0,0,C1449*LABOR_HRS_WK_MES*SEASON_WEEKS*(1+DIM_PCT_MES)^C1449)</f>
        <v>1082.6092178872491</v>
      </c>
      <c r="H1449" s="5">
        <f>E1449+F1449+G1449</f>
        <v>1432.8667647622492</v>
      </c>
      <c r="I1449" s="5">
        <f>MIN(H1449,FARMER_HRS)</f>
        <v>720</v>
      </c>
      <c r="J1449" s="5">
        <f>MAX(0,H1449-FARMER_HRS)</f>
        <v>712.8667647622492</v>
      </c>
      <c r="K1449" s="2">
        <f>I1449*FARMER_RATE+J1449*TEMP_WORKER_RATE</f>
        <v>37376.159110455716</v>
      </c>
      <c r="L1449" s="2">
        <f>A1449*PRICE_TOM+B1449*PRICE_CAR+C1449*PRICE_MES</f>
        <v>77276</v>
      </c>
      <c r="M1449" s="2">
        <f>A1449*FERT_BED_TOM+B1449*FERT_BED_CAR+C1449*FERT_BED_MES</f>
        <v>20240</v>
      </c>
      <c r="N1449" s="6">
        <f>IF(AND(D1449&lt;=TOTAL_BEDS,J1449&lt;=TEMP_WORKER_MAX*TEMP_WORKER_HRS),1,0)</f>
        <v>1</v>
      </c>
      <c r="O1449" s="2">
        <f>L1449-M1449-K1449-FIXED_COSTS</f>
        <v>-340.15911045571556</v>
      </c>
      <c r="P1449" s="2">
        <f>IF(N1449=1,O1449,"")</f>
        <v>-340.15911045571556</v>
      </c>
    </row>
    <row r="1450">
      <c r="A1450" s="6">
        <v>2</v>
      </c>
      <c r="B1450" s="6">
        <v>4</v>
      </c>
      <c r="C1450" s="6">
        <v>20</v>
      </c>
      <c r="D1450" s="6">
        <f>A1450+B1450+C1450</f>
        <v>26</v>
      </c>
      <c r="E1450" s="5">
        <f>IF(A1450=0,0,A1450*LABOR_HRS_WK_TOM*SEASON_WEEKS*(1+DIM_PCT_TOM)^A1450)</f>
        <v>217.80000000000004</v>
      </c>
      <c r="F1450" s="5">
        <f>IF(B1450=0,0,B1450*LABOR_HRS_WK_CAR*SEASON_WEEKS*(1+DIM_PCT_CAR)^B1450)</f>
        <v>132.45754687499993</v>
      </c>
      <c r="G1450" s="5">
        <f>IF(C1450=0,0,C1450*LABOR_HRS_WK_MES*SEASON_WEEKS*(1+DIM_PCT_MES)^C1450)</f>
        <v>1153.8335085377259</v>
      </c>
      <c r="H1450" s="5">
        <f>E1450+F1450+G1450</f>
        <v>1504.0910554127258</v>
      </c>
      <c r="I1450" s="5">
        <f>MIN(H1450,FARMER_HRS)</f>
        <v>720</v>
      </c>
      <c r="J1450" s="5">
        <f>MAX(0,H1450-FARMER_HRS)</f>
        <v>784.09105541272584</v>
      </c>
      <c r="K1450" s="2">
        <f>I1450*FARMER_RATE+J1450*TEMP_WORKER_RATE</f>
        <v>38612.691934248709</v>
      </c>
      <c r="L1450" s="2">
        <f>A1450*PRICE_TOM+B1450*PRICE_CAR+C1450*PRICE_MES</f>
        <v>79976</v>
      </c>
      <c r="M1450" s="2">
        <f>A1450*FERT_BED_TOM+B1450*FERT_BED_CAR+C1450*FERT_BED_MES</f>
        <v>21120</v>
      </c>
      <c r="N1450" s="6">
        <f>IF(AND(D1450&lt;=TOTAL_BEDS,J1450&lt;=TEMP_WORKER_MAX*TEMP_WORKER_HRS),1,0)</f>
        <v>1</v>
      </c>
      <c r="O1450" s="2">
        <f>L1450-M1450-K1450-FIXED_COSTS</f>
        <v>243.308065751291</v>
      </c>
      <c r="P1450" s="2">
        <f>IF(N1450=1,O1450,"")</f>
        <v>243.308065751291</v>
      </c>
    </row>
    <row r="1451">
      <c r="A1451" s="6">
        <v>2</v>
      </c>
      <c r="B1451" s="6">
        <v>4</v>
      </c>
      <c r="C1451" s="6">
        <v>21</v>
      </c>
      <c r="D1451" s="6">
        <f>A1451+B1451+C1451</f>
        <v>27</v>
      </c>
      <c r="E1451" s="5">
        <f>IF(A1451=0,0,A1451*LABOR_HRS_WK_TOM*SEASON_WEEKS*(1+DIM_PCT_TOM)^A1451)</f>
        <v>217.80000000000004</v>
      </c>
      <c r="F1451" s="5">
        <f>IF(B1451=0,0,B1451*LABOR_HRS_WK_CAR*SEASON_WEEKS*(1+DIM_PCT_CAR)^B1451)</f>
        <v>132.45754687499993</v>
      </c>
      <c r="G1451" s="5">
        <f>IF(C1451=0,0,C1451*LABOR_HRS_WK_MES*SEASON_WEEKS*(1+DIM_PCT_MES)^C1451)</f>
        <v>1226.6692487641699</v>
      </c>
      <c r="H1451" s="5">
        <f>E1451+F1451+G1451</f>
        <v>1576.92679563917</v>
      </c>
      <c r="I1451" s="5">
        <f>MIN(H1451,FARMER_HRS)</f>
        <v>720</v>
      </c>
      <c r="J1451" s="5">
        <f>MAX(0,H1451-FARMER_HRS)</f>
        <v>856.92679563917</v>
      </c>
      <c r="K1451" s="2">
        <f>I1451*FARMER_RATE+J1451*TEMP_WORKER_RATE</f>
        <v>39877.201313180034</v>
      </c>
      <c r="L1451" s="2">
        <f>A1451*PRICE_TOM+B1451*PRICE_CAR+C1451*PRICE_MES</f>
        <v>82676</v>
      </c>
      <c r="M1451" s="2">
        <f>A1451*FERT_BED_TOM+B1451*FERT_BED_CAR+C1451*FERT_BED_MES</f>
        <v>22000</v>
      </c>
      <c r="N1451" s="6">
        <f>IF(AND(D1451&lt;=TOTAL_BEDS,J1451&lt;=TEMP_WORKER_MAX*TEMP_WORKER_HRS),1,0)</f>
        <v>1</v>
      </c>
      <c r="O1451" s="2">
        <f>L1451-M1451-K1451-FIXED_COSTS</f>
        <v>798.798686819966</v>
      </c>
      <c r="P1451" s="2">
        <f>IF(N1451=1,O1451,"")</f>
        <v>798.798686819966</v>
      </c>
    </row>
    <row r="1452">
      <c r="A1452" s="6">
        <v>2</v>
      </c>
      <c r="B1452" s="6">
        <v>4</v>
      </c>
      <c r="C1452" s="6">
        <v>22</v>
      </c>
      <c r="D1452" s="6">
        <f>A1452+B1452+C1452</f>
        <v>28</v>
      </c>
      <c r="E1452" s="5">
        <f>IF(A1452=0,0,A1452*LABOR_HRS_WK_TOM*SEASON_WEEKS*(1+DIM_PCT_TOM)^A1452)</f>
        <v>217.80000000000004</v>
      </c>
      <c r="F1452" s="5">
        <f>IF(B1452=0,0,B1452*LABOR_HRS_WK_CAR*SEASON_WEEKS*(1+DIM_PCT_CAR)^B1452)</f>
        <v>132.45754687499993</v>
      </c>
      <c r="G1452" s="5">
        <f>IF(C1452=0,0,C1452*LABOR_HRS_WK_MES*SEASON_WEEKS*(1+DIM_PCT_MES)^C1452)</f>
        <v>1301.1455960105659</v>
      </c>
      <c r="H1452" s="5">
        <f>E1452+F1452+G1452</f>
        <v>1651.403142885566</v>
      </c>
      <c r="I1452" s="5">
        <f>MIN(H1452,FARMER_HRS)</f>
        <v>720</v>
      </c>
      <c r="J1452" s="5">
        <f>MAX(0,H1452-FARMER_HRS)</f>
        <v>931.403142885566</v>
      </c>
      <c r="K1452" s="2">
        <f>I1452*FARMER_RATE+J1452*TEMP_WORKER_RATE</f>
        <v>41170.19345287441</v>
      </c>
      <c r="L1452" s="2">
        <f>A1452*PRICE_TOM+B1452*PRICE_CAR+C1452*PRICE_MES</f>
        <v>85376</v>
      </c>
      <c r="M1452" s="2">
        <f>A1452*FERT_BED_TOM+B1452*FERT_BED_CAR+C1452*FERT_BED_MES</f>
        <v>22880</v>
      </c>
      <c r="N1452" s="6">
        <f>IF(AND(D1452&lt;=TOTAL_BEDS,J1452&lt;=TEMP_WORKER_MAX*TEMP_WORKER_HRS),1,0)</f>
        <v>1</v>
      </c>
      <c r="O1452" s="2">
        <f>L1452-M1452-K1452-FIXED_COSTS</f>
        <v>1325.8065471255904</v>
      </c>
      <c r="P1452" s="2">
        <f>IF(N1452=1,O1452,"")</f>
        <v>1325.8065471255904</v>
      </c>
    </row>
    <row r="1453">
      <c r="A1453" s="6">
        <v>2</v>
      </c>
      <c r="B1453" s="6">
        <v>4</v>
      </c>
      <c r="C1453" s="6">
        <v>23</v>
      </c>
      <c r="D1453" s="6">
        <f>A1453+B1453+C1453</f>
        <v>29</v>
      </c>
      <c r="E1453" s="5">
        <f>IF(A1453=0,0,A1453*LABOR_HRS_WK_TOM*SEASON_WEEKS*(1+DIM_PCT_TOM)^A1453)</f>
        <v>217.80000000000004</v>
      </c>
      <c r="F1453" s="5">
        <f>IF(B1453=0,0,B1453*LABOR_HRS_WK_CAR*SEASON_WEEKS*(1+DIM_PCT_CAR)^B1453)</f>
        <v>132.45754687499993</v>
      </c>
      <c r="G1453" s="5">
        <f>IF(C1453=0,0,C1453*LABOR_HRS_WK_MES*SEASON_WEEKS*(1+DIM_PCT_MES)^C1453)</f>
        <v>1377.2921848680023</v>
      </c>
      <c r="H1453" s="5">
        <f>E1453+F1453+G1453</f>
        <v>1727.5497317430022</v>
      </c>
      <c r="I1453" s="5">
        <f>MIN(H1453,FARMER_HRS)</f>
        <v>720</v>
      </c>
      <c r="J1453" s="5">
        <f>MAX(0,H1453-FARMER_HRS)</f>
        <v>1007.5497317430022</v>
      </c>
      <c r="K1453" s="2">
        <f>I1453*FARMER_RATE+J1453*TEMP_WORKER_RATE</f>
        <v>42492.182842760456</v>
      </c>
      <c r="L1453" s="2">
        <f>A1453*PRICE_TOM+B1453*PRICE_CAR+C1453*PRICE_MES</f>
        <v>88076</v>
      </c>
      <c r="M1453" s="2">
        <f>A1453*FERT_BED_TOM+B1453*FERT_BED_CAR+C1453*FERT_BED_MES</f>
        <v>23760</v>
      </c>
      <c r="N1453" s="6">
        <f>IF(AND(D1453&lt;=TOTAL_BEDS,J1453&lt;=TEMP_WORKER_MAX*TEMP_WORKER_HRS),1,0)</f>
        <v>1</v>
      </c>
      <c r="O1453" s="2">
        <f>L1453-M1453-K1453-FIXED_COSTS</f>
        <v>1823.817157239544</v>
      </c>
      <c r="P1453" s="2">
        <f>IF(N1453=1,O1453,"")</f>
        <v>1823.817157239544</v>
      </c>
    </row>
    <row r="1454">
      <c r="A1454" s="6">
        <v>2</v>
      </c>
      <c r="B1454" s="6">
        <v>4</v>
      </c>
      <c r="C1454" s="6">
        <v>24</v>
      </c>
      <c r="D1454" s="6">
        <f>A1454+B1454+C1454</f>
        <v>30</v>
      </c>
      <c r="E1454" s="5">
        <f>IF(A1454=0,0,A1454*LABOR_HRS_WK_TOM*SEASON_WEEKS*(1+DIM_PCT_TOM)^A1454)</f>
        <v>217.80000000000004</v>
      </c>
      <c r="F1454" s="5">
        <f>IF(B1454=0,0,B1454*LABOR_HRS_WK_CAR*SEASON_WEEKS*(1+DIM_PCT_CAR)^B1454)</f>
        <v>132.45754687499993</v>
      </c>
      <c r="G1454" s="5">
        <f>IF(C1454=0,0,C1454*LABOR_HRS_WK_MES*SEASON_WEEKS*(1+DIM_PCT_MES)^C1454)</f>
        <v>1455.139134447498</v>
      </c>
      <c r="H1454" s="5">
        <f>E1454+F1454+G1454</f>
        <v>1805.3966813224979</v>
      </c>
      <c r="I1454" s="5">
        <f>MIN(H1454,FARMER_HRS)</f>
        <v>720</v>
      </c>
      <c r="J1454" s="5">
        <f>MAX(0,H1454-FARMER_HRS)</f>
        <v>1085.3966813224979</v>
      </c>
      <c r="K1454" s="2">
        <f>I1454*FARMER_RATE+J1454*TEMP_WORKER_RATE</f>
        <v>43843.692384071139</v>
      </c>
      <c r="L1454" s="2">
        <f>A1454*PRICE_TOM+B1454*PRICE_CAR+C1454*PRICE_MES</f>
        <v>90776</v>
      </c>
      <c r="M1454" s="2">
        <f>A1454*FERT_BED_TOM+B1454*FERT_BED_CAR+C1454*FERT_BED_MES</f>
        <v>24640</v>
      </c>
      <c r="N1454" s="6">
        <f>IF(AND(D1454&lt;=TOTAL_BEDS,J1454&lt;=TEMP_WORKER_MAX*TEMP_WORKER_HRS),1,0)</f>
        <v>1</v>
      </c>
      <c r="O1454" s="2">
        <f>L1454-M1454-K1454-FIXED_COSTS</f>
        <v>2292.3076159288612</v>
      </c>
      <c r="P1454" s="2">
        <f>IF(N1454=1,O1454,"")</f>
        <v>2292.3076159288612</v>
      </c>
    </row>
    <row r="1455">
      <c r="A1455" s="6">
        <v>2</v>
      </c>
      <c r="B1455" s="6">
        <v>4</v>
      </c>
      <c r="C1455" s="6">
        <v>25</v>
      </c>
      <c r="D1455" s="6">
        <f>A1455+B1455+C1455</f>
        <v>31</v>
      </c>
      <c r="E1455" s="5">
        <f>IF(A1455=0,0,A1455*LABOR_HRS_WK_TOM*SEASON_WEEKS*(1+DIM_PCT_TOM)^A1455)</f>
        <v>217.80000000000004</v>
      </c>
      <c r="F1455" s="5">
        <f>IF(B1455=0,0,B1455*LABOR_HRS_WK_CAR*SEASON_WEEKS*(1+DIM_PCT_CAR)^B1455)</f>
        <v>132.45754687499993</v>
      </c>
      <c r="G1455" s="5">
        <f>IF(C1455=0,0,C1455*LABOR_HRS_WK_MES*SEASON_WEEKS*(1+DIM_PCT_MES)^C1455)</f>
        <v>1534.7170558625955</v>
      </c>
      <c r="H1455" s="5">
        <f>E1455+F1455+G1455</f>
        <v>1884.9746027375954</v>
      </c>
      <c r="I1455" s="5">
        <f>MIN(H1455,FARMER_HRS)</f>
        <v>720</v>
      </c>
      <c r="J1455" s="5">
        <f>MAX(0,H1455-FARMER_HRS)</f>
        <v>1164.9746027375954</v>
      </c>
      <c r="K1455" s="2">
        <f>I1455*FARMER_RATE+J1455*TEMP_WORKER_RATE</f>
        <v>45225.253519749924</v>
      </c>
      <c r="L1455" s="2">
        <f>A1455*PRICE_TOM+B1455*PRICE_CAR+C1455*PRICE_MES</f>
        <v>93476</v>
      </c>
      <c r="M1455" s="2">
        <f>A1455*FERT_BED_TOM+B1455*FERT_BED_CAR+C1455*FERT_BED_MES</f>
        <v>25520</v>
      </c>
      <c r="N1455" s="6">
        <f>IF(AND(D1455&lt;=TOTAL_BEDS,J1455&lt;=TEMP_WORKER_MAX*TEMP_WORKER_HRS),1,0)</f>
        <v>1</v>
      </c>
      <c r="O1455" s="2">
        <f>L1455-M1455-K1455-FIXED_COSTS</f>
        <v>2730.7464802500763</v>
      </c>
      <c r="P1455" s="2">
        <f>IF(N1455=1,O1455,"")</f>
        <v>2730.7464802500763</v>
      </c>
    </row>
    <row r="1456">
      <c r="A1456" s="6">
        <v>2</v>
      </c>
      <c r="B1456" s="6">
        <v>4</v>
      </c>
      <c r="C1456" s="6">
        <v>26</v>
      </c>
      <c r="D1456" s="6">
        <f>A1456+B1456+C1456</f>
        <v>32</v>
      </c>
      <c r="E1456" s="5">
        <f>IF(A1456=0,0,A1456*LABOR_HRS_WK_TOM*SEASON_WEEKS*(1+DIM_PCT_TOM)^A1456)</f>
        <v>217.80000000000004</v>
      </c>
      <c r="F1456" s="5">
        <f>IF(B1456=0,0,B1456*LABOR_HRS_WK_CAR*SEASON_WEEKS*(1+DIM_PCT_CAR)^B1456)</f>
        <v>132.45754687499993</v>
      </c>
      <c r="G1456" s="5">
        <f>IF(C1456=0,0,C1456*LABOR_HRS_WK_MES*SEASON_WEEKS*(1+DIM_PCT_MES)^C1456)</f>
        <v>1616.0570598233128</v>
      </c>
      <c r="H1456" s="5">
        <f>E1456+F1456+G1456</f>
        <v>1966.3146066983127</v>
      </c>
      <c r="I1456" s="5">
        <f>MIN(H1456,FARMER_HRS)</f>
        <v>720</v>
      </c>
      <c r="J1456" s="5">
        <f>MAX(0,H1456-FARMER_HRS)</f>
        <v>1246.3146066983127</v>
      </c>
      <c r="K1456" s="2">
        <f>I1456*FARMER_RATE+J1456*TEMP_WORKER_RATE</f>
        <v>46637.406366290146</v>
      </c>
      <c r="L1456" s="2">
        <f>A1456*PRICE_TOM+B1456*PRICE_CAR+C1456*PRICE_MES</f>
        <v>96176</v>
      </c>
      <c r="M1456" s="2">
        <f>A1456*FERT_BED_TOM+B1456*FERT_BED_CAR+C1456*FERT_BED_MES</f>
        <v>26400</v>
      </c>
      <c r="N1456" s="6">
        <f>IF(AND(D1456&lt;=TOTAL_BEDS,J1456&lt;=TEMP_WORKER_MAX*TEMP_WORKER_HRS),1,0)</f>
        <v>1</v>
      </c>
      <c r="O1456" s="2">
        <f>L1456-M1456-K1456-FIXED_COSTS</f>
        <v>3138.5936337098537</v>
      </c>
      <c r="P1456" s="2">
        <f>IF(N1456=1,O1456,"")</f>
        <v>3138.5936337098537</v>
      </c>
    </row>
    <row r="1457">
      <c r="A1457" s="6">
        <v>2</v>
      </c>
      <c r="B1457" s="6">
        <v>4</v>
      </c>
      <c r="C1457" s="6">
        <v>27</v>
      </c>
      <c r="D1457" s="6">
        <f>A1457+B1457+C1457</f>
        <v>33</v>
      </c>
      <c r="E1457" s="5">
        <f>IF(A1457=0,0,A1457*LABOR_HRS_WK_TOM*SEASON_WEEKS*(1+DIM_PCT_TOM)^A1457)</f>
        <v>217.80000000000004</v>
      </c>
      <c r="F1457" s="5">
        <f>IF(B1457=0,0,B1457*LABOR_HRS_WK_CAR*SEASON_WEEKS*(1+DIM_PCT_CAR)^B1457)</f>
        <v>132.45754687499993</v>
      </c>
      <c r="G1457" s="5">
        <f>IF(C1457=0,0,C1457*LABOR_HRS_WK_MES*SEASON_WEEKS*(1+DIM_PCT_MES)^C1457)</f>
        <v>1699.19076434307</v>
      </c>
      <c r="H1457" s="5">
        <f>E1457+F1457+G1457</f>
        <v>2049.44831121807</v>
      </c>
      <c r="I1457" s="5">
        <f>MIN(H1457,FARMER_HRS)</f>
        <v>720</v>
      </c>
      <c r="J1457" s="5">
        <f>MAX(0,H1457-FARMER_HRS)</f>
        <v>1329.44831121807</v>
      </c>
      <c r="K1457" s="2">
        <f>I1457*FARMER_RATE+J1457*TEMP_WORKER_RATE</f>
        <v>48080.699847535943</v>
      </c>
      <c r="L1457" s="2">
        <f>A1457*PRICE_TOM+B1457*PRICE_CAR+C1457*PRICE_MES</f>
        <v>98876</v>
      </c>
      <c r="M1457" s="2">
        <f>A1457*FERT_BED_TOM+B1457*FERT_BED_CAR+C1457*FERT_BED_MES</f>
        <v>27280</v>
      </c>
      <c r="N1457" s="6">
        <f>IF(AND(D1457&lt;=TOTAL_BEDS,J1457&lt;=TEMP_WORKER_MAX*TEMP_WORKER_HRS),1,0)</f>
        <v>1</v>
      </c>
      <c r="O1457" s="2">
        <f>L1457-M1457-K1457-FIXED_COSTS</f>
        <v>3515.3001524640567</v>
      </c>
      <c r="P1457" s="2">
        <f>IF(N1457=1,O1457,"")</f>
        <v>3515.3001524640567</v>
      </c>
    </row>
    <row r="1458">
      <c r="A1458" s="6">
        <v>2</v>
      </c>
      <c r="B1458" s="6">
        <v>4</v>
      </c>
      <c r="C1458" s="6">
        <v>28</v>
      </c>
      <c r="D1458" s="6">
        <f>A1458+B1458+C1458</f>
        <v>34</v>
      </c>
      <c r="E1458" s="5">
        <f>IF(A1458=0,0,A1458*LABOR_HRS_WK_TOM*SEASON_WEEKS*(1+DIM_PCT_TOM)^A1458)</f>
        <v>217.80000000000004</v>
      </c>
      <c r="F1458" s="5">
        <f>IF(B1458=0,0,B1458*LABOR_HRS_WK_CAR*SEASON_WEEKS*(1+DIM_PCT_CAR)^B1458)</f>
        <v>132.45754687499993</v>
      </c>
      <c r="G1458" s="5">
        <f>IF(C1458=0,0,C1458*LABOR_HRS_WK_MES*SEASON_WEEKS*(1+DIM_PCT_MES)^C1458)</f>
        <v>1784.1503025602233</v>
      </c>
      <c r="H1458" s="5">
        <f>E1458+F1458+G1458</f>
        <v>2134.4078494352234</v>
      </c>
      <c r="I1458" s="5">
        <f>MIN(H1458,FARMER_HRS)</f>
        <v>720</v>
      </c>
      <c r="J1458" s="5">
        <f>MAX(0,H1458-FARMER_HRS)</f>
        <v>1414.4078494352234</v>
      </c>
      <c r="K1458" s="2">
        <f>I1458*FARMER_RATE+J1458*TEMP_WORKER_RATE</f>
        <v>49555.691830472628</v>
      </c>
      <c r="L1458" s="2">
        <f>A1458*PRICE_TOM+B1458*PRICE_CAR+C1458*PRICE_MES</f>
        <v>101576</v>
      </c>
      <c r="M1458" s="2">
        <f>A1458*FERT_BED_TOM+B1458*FERT_BED_CAR+C1458*FERT_BED_MES</f>
        <v>28160</v>
      </c>
      <c r="N1458" s="6">
        <f>IF(AND(D1458&lt;=TOTAL_BEDS,J1458&lt;=TEMP_WORKER_MAX*TEMP_WORKER_HRS),1,0)</f>
        <v>1</v>
      </c>
      <c r="O1458" s="2">
        <f>L1458-M1458-K1458-FIXED_COSTS</f>
        <v>3860.3081695273722</v>
      </c>
      <c r="P1458" s="2">
        <f>IF(N1458=1,O1458,"")</f>
        <v>3860.3081695273722</v>
      </c>
    </row>
    <row r="1459">
      <c r="A1459" s="6">
        <v>2</v>
      </c>
      <c r="B1459" s="6">
        <v>4</v>
      </c>
      <c r="C1459" s="6">
        <v>29</v>
      </c>
      <c r="D1459" s="6">
        <f>A1459+B1459+C1459</f>
        <v>35</v>
      </c>
      <c r="E1459" s="5">
        <f>IF(A1459=0,0,A1459*LABOR_HRS_WK_TOM*SEASON_WEEKS*(1+DIM_PCT_TOM)^A1459)</f>
        <v>217.80000000000004</v>
      </c>
      <c r="F1459" s="5">
        <f>IF(B1459=0,0,B1459*LABOR_HRS_WK_CAR*SEASON_WEEKS*(1+DIM_PCT_CAR)^B1459)</f>
        <v>132.45754687499993</v>
      </c>
      <c r="G1459" s="5">
        <f>IF(C1459=0,0,C1459*LABOR_HRS_WK_MES*SEASON_WEEKS*(1+DIM_PCT_MES)^C1459)</f>
        <v>1870.9683306758766</v>
      </c>
      <c r="H1459" s="5">
        <f>E1459+F1459+G1459</f>
        <v>2221.2258775508767</v>
      </c>
      <c r="I1459" s="5">
        <f>MIN(H1459,FARMER_HRS)</f>
        <v>720</v>
      </c>
      <c r="J1459" s="5">
        <f>MAX(0,H1459-FARMER_HRS)</f>
        <v>1501.2258775508767</v>
      </c>
      <c r="K1459" s="2">
        <f>I1459*FARMER_RATE+J1459*TEMP_WORKER_RATE</f>
        <v>51062.949263036055</v>
      </c>
      <c r="L1459" s="2">
        <f>A1459*PRICE_TOM+B1459*PRICE_CAR+C1459*PRICE_MES</f>
        <v>104276</v>
      </c>
      <c r="M1459" s="2">
        <f>A1459*FERT_BED_TOM+B1459*FERT_BED_CAR+C1459*FERT_BED_MES</f>
        <v>29040</v>
      </c>
      <c r="N1459" s="6">
        <f>IF(AND(D1459&lt;=TOTAL_BEDS,J1459&lt;=TEMP_WORKER_MAX*TEMP_WORKER_HRS),1,0)</f>
        <v>1</v>
      </c>
      <c r="O1459" s="2">
        <f>L1459-M1459-K1459-FIXED_COSTS</f>
        <v>4173.0507369639454</v>
      </c>
      <c r="P1459" s="2">
        <f>IF(N1459=1,O1459,"")</f>
        <v>4173.0507369639454</v>
      </c>
    </row>
    <row r="1460">
      <c r="A1460" s="6">
        <v>2</v>
      </c>
      <c r="B1460" s="6">
        <v>4</v>
      </c>
      <c r="C1460" s="6">
        <v>30</v>
      </c>
      <c r="D1460" s="6">
        <f>A1460+B1460+C1460</f>
        <v>36</v>
      </c>
      <c r="E1460" s="5">
        <f>IF(A1460=0,0,A1460*LABOR_HRS_WK_TOM*SEASON_WEEKS*(1+DIM_PCT_TOM)^A1460)</f>
        <v>217.80000000000004</v>
      </c>
      <c r="F1460" s="5">
        <f>IF(B1460=0,0,B1460*LABOR_HRS_WK_CAR*SEASON_WEEKS*(1+DIM_PCT_CAR)^B1460)</f>
        <v>132.45754687499993</v>
      </c>
      <c r="G1460" s="5">
        <f>IF(C1460=0,0,C1460*LABOR_HRS_WK_MES*SEASON_WEEKS*(1+DIM_PCT_MES)^C1460)</f>
        <v>1959.6780360096466</v>
      </c>
      <c r="H1460" s="5">
        <f>E1460+F1460+G1460</f>
        <v>2309.9355828846465</v>
      </c>
      <c r="I1460" s="5">
        <f>MIN(H1460,FARMER_HRS)</f>
        <v>720</v>
      </c>
      <c r="J1460" s="5">
        <f>MAX(0,H1460-FARMER_HRS)</f>
        <v>1589.9355828846465</v>
      </c>
      <c r="K1460" s="2">
        <f>I1460*FARMER_RATE+J1460*TEMP_WORKER_RATE</f>
        <v>52603.048313969557</v>
      </c>
      <c r="L1460" s="2">
        <f>A1460*PRICE_TOM+B1460*PRICE_CAR+C1460*PRICE_MES</f>
        <v>106976</v>
      </c>
      <c r="M1460" s="2">
        <f>A1460*FERT_BED_TOM+B1460*FERT_BED_CAR+C1460*FERT_BED_MES</f>
        <v>29920</v>
      </c>
      <c r="N1460" s="6">
        <f>IF(AND(D1460&lt;=TOTAL_BEDS,J1460&lt;=TEMP_WORKER_MAX*TEMP_WORKER_HRS),1,0)</f>
        <v>1</v>
      </c>
      <c r="O1460" s="2">
        <f>L1460-M1460-K1460-FIXED_COSTS</f>
        <v>4452.9516860304429</v>
      </c>
      <c r="P1460" s="2">
        <f>IF(N1460=1,O1460,"")</f>
        <v>4452.9516860304429</v>
      </c>
    </row>
    <row r="1461">
      <c r="A1461" s="6">
        <v>2</v>
      </c>
      <c r="B1461" s="6">
        <v>5</v>
      </c>
      <c r="C1461" s="6">
        <v>0</v>
      </c>
      <c r="D1461" s="6">
        <f>A1461+B1461+C1461</f>
        <v>7</v>
      </c>
      <c r="E1461" s="5">
        <f>IF(A1461=0,0,A1461*LABOR_HRS_WK_TOM*SEASON_WEEKS*(1+DIM_PCT_TOM)^A1461)</f>
        <v>217.80000000000004</v>
      </c>
      <c r="F1461" s="5">
        <f>IF(B1461=0,0,B1461*LABOR_HRS_WK_CAR*SEASON_WEEKS*(1+DIM_PCT_CAR)^B1461)</f>
        <v>169.71123193359367</v>
      </c>
      <c r="G1461" s="5">
        <f>IF(C1461=0,0,C1461*LABOR_HRS_WK_MES*SEASON_WEEKS*(1+DIM_PCT_MES)^C1461)</f>
        <v>0</v>
      </c>
      <c r="H1461" s="5">
        <f>E1461+F1461+G1461</f>
        <v>387.51123193359371</v>
      </c>
      <c r="I1461" s="5">
        <f>MIN(H1461,FARMER_HRS)</f>
        <v>387.51123193359371</v>
      </c>
      <c r="J1461" s="5">
        <f>MAX(0,H1461-FARMER_HRS)</f>
        <v>0</v>
      </c>
      <c r="K1461" s="2">
        <f>I1461*FARMER_RATE+J1461*TEMP_WORKER_RATE</f>
        <v>13455.251108805336</v>
      </c>
      <c r="L1461" s="2">
        <f>A1461*PRICE_TOM+B1461*PRICE_CAR+C1461*PRICE_MES</f>
        <v>28070</v>
      </c>
      <c r="M1461" s="2">
        <f>A1461*FERT_BED_TOM+B1461*FERT_BED_CAR+C1461*FERT_BED_MES</f>
        <v>3960</v>
      </c>
      <c r="N1461" s="6">
        <f>IF(AND(D1461&lt;=TOTAL_BEDS,J1461&lt;=TEMP_WORKER_MAX*TEMP_WORKER_HRS),1,0)</f>
        <v>1</v>
      </c>
      <c r="O1461" s="2">
        <f>L1461-M1461-K1461-FIXED_COSTS</f>
        <v>-9345.2511088053361</v>
      </c>
      <c r="P1461" s="2">
        <f>IF(N1461=1,O1461,"")</f>
        <v>-9345.2511088053361</v>
      </c>
    </row>
    <row r="1462">
      <c r="A1462" s="6">
        <v>2</v>
      </c>
      <c r="B1462" s="6">
        <v>5</v>
      </c>
      <c r="C1462" s="6">
        <v>1</v>
      </c>
      <c r="D1462" s="6">
        <f>A1462+B1462+C1462</f>
        <v>8</v>
      </c>
      <c r="E1462" s="5">
        <f>IF(A1462=0,0,A1462*LABOR_HRS_WK_TOM*SEASON_WEEKS*(1+DIM_PCT_TOM)^A1462)</f>
        <v>217.80000000000004</v>
      </c>
      <c r="F1462" s="5">
        <f>IF(B1462=0,0,B1462*LABOR_HRS_WK_CAR*SEASON_WEEKS*(1+DIM_PCT_CAR)^B1462)</f>
        <v>169.71123193359367</v>
      </c>
      <c r="G1462" s="5">
        <f>IF(C1462=0,0,C1462*LABOR_HRS_WK_MES*SEASON_WEEKS*(1+DIM_PCT_MES)^C1462)</f>
        <v>45.5625</v>
      </c>
      <c r="H1462" s="5">
        <f>E1462+F1462+G1462</f>
        <v>433.07373193359371</v>
      </c>
      <c r="I1462" s="5">
        <f>MIN(H1462,FARMER_HRS)</f>
        <v>433.07373193359371</v>
      </c>
      <c r="J1462" s="5">
        <f>MAX(0,H1462-FARMER_HRS)</f>
        <v>0</v>
      </c>
      <c r="K1462" s="2">
        <f>I1462*FARMER_RATE+J1462*TEMP_WORKER_RATE</f>
        <v>15037.282358805336</v>
      </c>
      <c r="L1462" s="2">
        <f>A1462*PRICE_TOM+B1462*PRICE_CAR+C1462*PRICE_MES</f>
        <v>30770</v>
      </c>
      <c r="M1462" s="2">
        <f>A1462*FERT_BED_TOM+B1462*FERT_BED_CAR+C1462*FERT_BED_MES</f>
        <v>4840</v>
      </c>
      <c r="N1462" s="6">
        <f>IF(AND(D1462&lt;=TOTAL_BEDS,J1462&lt;=TEMP_WORKER_MAX*TEMP_WORKER_HRS),1,0)</f>
        <v>1</v>
      </c>
      <c r="O1462" s="2">
        <f>L1462-M1462-K1462-FIXED_COSTS</f>
        <v>-9107.2823588053361</v>
      </c>
      <c r="P1462" s="2">
        <f>IF(N1462=1,O1462,"")</f>
        <v>-9107.2823588053361</v>
      </c>
    </row>
    <row r="1463">
      <c r="A1463" s="6">
        <v>2</v>
      </c>
      <c r="B1463" s="6">
        <v>5</v>
      </c>
      <c r="C1463" s="6">
        <v>2</v>
      </c>
      <c r="D1463" s="6">
        <f>A1463+B1463+C1463</f>
        <v>9</v>
      </c>
      <c r="E1463" s="5">
        <f>IF(A1463=0,0,A1463*LABOR_HRS_WK_TOM*SEASON_WEEKS*(1+DIM_PCT_TOM)^A1463)</f>
        <v>217.80000000000004</v>
      </c>
      <c r="F1463" s="5">
        <f>IF(B1463=0,0,B1463*LABOR_HRS_WK_CAR*SEASON_WEEKS*(1+DIM_PCT_CAR)^B1463)</f>
        <v>169.71123193359367</v>
      </c>
      <c r="G1463" s="5">
        <f>IF(C1463=0,0,C1463*LABOR_HRS_WK_MES*SEASON_WEEKS*(1+DIM_PCT_MES)^C1463)</f>
        <v>92.2640625</v>
      </c>
      <c r="H1463" s="5">
        <f>E1463+F1463+G1463</f>
        <v>479.77529443359367</v>
      </c>
      <c r="I1463" s="5">
        <f>MIN(H1463,FARMER_HRS)</f>
        <v>479.77529443359367</v>
      </c>
      <c r="J1463" s="5">
        <f>MAX(0,H1463-FARMER_HRS)</f>
        <v>0</v>
      </c>
      <c r="K1463" s="2">
        <f>I1463*FARMER_RATE+J1463*TEMP_WORKER_RATE</f>
        <v>16658.864390055336</v>
      </c>
      <c r="L1463" s="2">
        <f>A1463*PRICE_TOM+B1463*PRICE_CAR+C1463*PRICE_MES</f>
        <v>33470</v>
      </c>
      <c r="M1463" s="2">
        <f>A1463*FERT_BED_TOM+B1463*FERT_BED_CAR+C1463*FERT_BED_MES</f>
        <v>5720</v>
      </c>
      <c r="N1463" s="6">
        <f>IF(AND(D1463&lt;=TOTAL_BEDS,J1463&lt;=TEMP_WORKER_MAX*TEMP_WORKER_HRS),1,0)</f>
        <v>1</v>
      </c>
      <c r="O1463" s="2">
        <f>L1463-M1463-K1463-FIXED_COSTS</f>
        <v>-8908.8643900553361</v>
      </c>
      <c r="P1463" s="2">
        <f>IF(N1463=1,O1463,"")</f>
        <v>-8908.8643900553361</v>
      </c>
    </row>
    <row r="1464">
      <c r="A1464" s="6">
        <v>2</v>
      </c>
      <c r="B1464" s="6">
        <v>5</v>
      </c>
      <c r="C1464" s="6">
        <v>3</v>
      </c>
      <c r="D1464" s="6">
        <f>A1464+B1464+C1464</f>
        <v>10</v>
      </c>
      <c r="E1464" s="5">
        <f>IF(A1464=0,0,A1464*LABOR_HRS_WK_TOM*SEASON_WEEKS*(1+DIM_PCT_TOM)^A1464)</f>
        <v>217.80000000000004</v>
      </c>
      <c r="F1464" s="5">
        <f>IF(B1464=0,0,B1464*LABOR_HRS_WK_CAR*SEASON_WEEKS*(1+DIM_PCT_CAR)^B1464)</f>
        <v>169.71123193359367</v>
      </c>
      <c r="G1464" s="5">
        <f>IF(C1464=0,0,C1464*LABOR_HRS_WK_MES*SEASON_WEEKS*(1+DIM_PCT_MES)^C1464)</f>
        <v>140.12604492187498</v>
      </c>
      <c r="H1464" s="5">
        <f>E1464+F1464+G1464</f>
        <v>527.63727685546871</v>
      </c>
      <c r="I1464" s="5">
        <f>MIN(H1464,FARMER_HRS)</f>
        <v>527.63727685546871</v>
      </c>
      <c r="J1464" s="5">
        <f>MAX(0,H1464-FARMER_HRS)</f>
        <v>0</v>
      </c>
      <c r="K1464" s="2">
        <f>I1464*FARMER_RATE+J1464*TEMP_WORKER_RATE</f>
        <v>18320.738779703774</v>
      </c>
      <c r="L1464" s="2">
        <f>A1464*PRICE_TOM+B1464*PRICE_CAR+C1464*PRICE_MES</f>
        <v>36170</v>
      </c>
      <c r="M1464" s="2">
        <f>A1464*FERT_BED_TOM+B1464*FERT_BED_CAR+C1464*FERT_BED_MES</f>
        <v>6600</v>
      </c>
      <c r="N1464" s="6">
        <f>IF(AND(D1464&lt;=TOTAL_BEDS,J1464&lt;=TEMP_WORKER_MAX*TEMP_WORKER_HRS),1,0)</f>
        <v>1</v>
      </c>
      <c r="O1464" s="2">
        <f>L1464-M1464-K1464-FIXED_COSTS</f>
        <v>-8750.7387797037736</v>
      </c>
      <c r="P1464" s="2">
        <f>IF(N1464=1,O1464,"")</f>
        <v>-8750.7387797037736</v>
      </c>
    </row>
    <row r="1465">
      <c r="A1465" s="6">
        <v>2</v>
      </c>
      <c r="B1465" s="6">
        <v>5</v>
      </c>
      <c r="C1465" s="6">
        <v>4</v>
      </c>
      <c r="D1465" s="6">
        <f>A1465+B1465+C1465</f>
        <v>11</v>
      </c>
      <c r="E1465" s="5">
        <f>IF(A1465=0,0,A1465*LABOR_HRS_WK_TOM*SEASON_WEEKS*(1+DIM_PCT_TOM)^A1465)</f>
        <v>217.80000000000004</v>
      </c>
      <c r="F1465" s="5">
        <f>IF(B1465=0,0,B1465*LABOR_HRS_WK_CAR*SEASON_WEEKS*(1+DIM_PCT_CAR)^B1465)</f>
        <v>169.71123193359367</v>
      </c>
      <c r="G1465" s="5">
        <f>IF(C1465=0,0,C1465*LABOR_HRS_WK_MES*SEASON_WEEKS*(1+DIM_PCT_MES)^C1465)</f>
        <v>189.17016064453119</v>
      </c>
      <c r="H1465" s="5">
        <f>E1465+F1465+G1465</f>
        <v>576.68139257812493</v>
      </c>
      <c r="I1465" s="5">
        <f>MIN(H1465,FARMER_HRS)</f>
        <v>576.68139257812493</v>
      </c>
      <c r="J1465" s="5">
        <f>MAX(0,H1465-FARMER_HRS)</f>
        <v>0</v>
      </c>
      <c r="K1465" s="2">
        <f>I1465*FARMER_RATE+J1465*TEMP_WORKER_RATE</f>
        <v>20023.659464518227</v>
      </c>
      <c r="L1465" s="2">
        <f>A1465*PRICE_TOM+B1465*PRICE_CAR+C1465*PRICE_MES</f>
        <v>38870</v>
      </c>
      <c r="M1465" s="2">
        <f>A1465*FERT_BED_TOM+B1465*FERT_BED_CAR+C1465*FERT_BED_MES</f>
        <v>7480</v>
      </c>
      <c r="N1465" s="6">
        <f>IF(AND(D1465&lt;=TOTAL_BEDS,J1465&lt;=TEMP_WORKER_MAX*TEMP_WORKER_HRS),1,0)</f>
        <v>1</v>
      </c>
      <c r="O1465" s="2">
        <f>L1465-M1465-K1465-FIXED_COSTS</f>
        <v>-8633.6594645182267</v>
      </c>
      <c r="P1465" s="2">
        <f>IF(N1465=1,O1465,"")</f>
        <v>-8633.6594645182267</v>
      </c>
    </row>
    <row r="1466">
      <c r="A1466" s="6">
        <v>2</v>
      </c>
      <c r="B1466" s="6">
        <v>5</v>
      </c>
      <c r="C1466" s="6">
        <v>5</v>
      </c>
      <c r="D1466" s="6">
        <f>A1466+B1466+C1466</f>
        <v>12</v>
      </c>
      <c r="E1466" s="5">
        <f>IF(A1466=0,0,A1466*LABOR_HRS_WK_TOM*SEASON_WEEKS*(1+DIM_PCT_TOM)^A1466)</f>
        <v>217.80000000000004</v>
      </c>
      <c r="F1466" s="5">
        <f>IF(B1466=0,0,B1466*LABOR_HRS_WK_CAR*SEASON_WEEKS*(1+DIM_PCT_CAR)^B1466)</f>
        <v>169.71123193359367</v>
      </c>
      <c r="G1466" s="5">
        <f>IF(C1466=0,0,C1466*LABOR_HRS_WK_MES*SEASON_WEEKS*(1+DIM_PCT_MES)^C1466)</f>
        <v>239.41848456573481</v>
      </c>
      <c r="H1466" s="5">
        <f>E1466+F1466+G1466</f>
        <v>626.92971649932849</v>
      </c>
      <c r="I1466" s="5">
        <f>MIN(H1466,FARMER_HRS)</f>
        <v>626.92971649932849</v>
      </c>
      <c r="J1466" s="5">
        <f>MAX(0,H1466-FARMER_HRS)</f>
        <v>0</v>
      </c>
      <c r="K1466" s="2">
        <f>I1466*FARMER_RATE+J1466*TEMP_WORKER_RATE</f>
        <v>21768.39293400446</v>
      </c>
      <c r="L1466" s="2">
        <f>A1466*PRICE_TOM+B1466*PRICE_CAR+C1466*PRICE_MES</f>
        <v>41570</v>
      </c>
      <c r="M1466" s="2">
        <f>A1466*FERT_BED_TOM+B1466*FERT_BED_CAR+C1466*FERT_BED_MES</f>
        <v>8360</v>
      </c>
      <c r="N1466" s="6">
        <f>IF(AND(D1466&lt;=TOTAL_BEDS,J1466&lt;=TEMP_WORKER_MAX*TEMP_WORKER_HRS),1,0)</f>
        <v>1</v>
      </c>
      <c r="O1466" s="2">
        <f>L1466-M1466-K1466-FIXED_COSTS</f>
        <v>-8558.39293400446</v>
      </c>
      <c r="P1466" s="2">
        <f>IF(N1466=1,O1466,"")</f>
        <v>-8558.39293400446</v>
      </c>
    </row>
    <row r="1467">
      <c r="A1467" s="6">
        <v>2</v>
      </c>
      <c r="B1467" s="6">
        <v>5</v>
      </c>
      <c r="C1467" s="6">
        <v>6</v>
      </c>
      <c r="D1467" s="6">
        <f>A1467+B1467+C1467</f>
        <v>13</v>
      </c>
      <c r="E1467" s="5">
        <f>IF(A1467=0,0,A1467*LABOR_HRS_WK_TOM*SEASON_WEEKS*(1+DIM_PCT_TOM)^A1467)</f>
        <v>217.80000000000004</v>
      </c>
      <c r="F1467" s="5">
        <f>IF(B1467=0,0,B1467*LABOR_HRS_WK_CAR*SEASON_WEEKS*(1+DIM_PCT_CAR)^B1467)</f>
        <v>169.71123193359367</v>
      </c>
      <c r="G1467" s="5">
        <f>IF(C1467=0,0,C1467*LABOR_HRS_WK_MES*SEASON_WEEKS*(1+DIM_PCT_MES)^C1467)</f>
        <v>290.89345874736773</v>
      </c>
      <c r="H1467" s="5">
        <f>E1467+F1467+G1467</f>
        <v>678.40469068096149</v>
      </c>
      <c r="I1467" s="5">
        <f>MIN(H1467,FARMER_HRS)</f>
        <v>678.40469068096149</v>
      </c>
      <c r="J1467" s="5">
        <f>MAX(0,H1467-FARMER_HRS)</f>
        <v>0</v>
      </c>
      <c r="K1467" s="2">
        <f>I1467*FARMER_RATE+J1467*TEMP_WORKER_RATE</f>
        <v>23555.718426422274</v>
      </c>
      <c r="L1467" s="2">
        <f>A1467*PRICE_TOM+B1467*PRICE_CAR+C1467*PRICE_MES</f>
        <v>44270</v>
      </c>
      <c r="M1467" s="2">
        <f>A1467*FERT_BED_TOM+B1467*FERT_BED_CAR+C1467*FERT_BED_MES</f>
        <v>9240</v>
      </c>
      <c r="N1467" s="6">
        <f>IF(AND(D1467&lt;=TOTAL_BEDS,J1467&lt;=TEMP_WORKER_MAX*TEMP_WORKER_HRS),1,0)</f>
        <v>1</v>
      </c>
      <c r="O1467" s="2">
        <f>L1467-M1467-K1467-FIXED_COSTS</f>
        <v>-8525.7184264222742</v>
      </c>
      <c r="P1467" s="2">
        <f>IF(N1467=1,O1467,"")</f>
        <v>-8525.7184264222742</v>
      </c>
    </row>
    <row r="1468">
      <c r="A1468" s="6">
        <v>2</v>
      </c>
      <c r="B1468" s="6">
        <v>5</v>
      </c>
      <c r="C1468" s="6">
        <v>7</v>
      </c>
      <c r="D1468" s="6">
        <f>A1468+B1468+C1468</f>
        <v>14</v>
      </c>
      <c r="E1468" s="5">
        <f>IF(A1468=0,0,A1468*LABOR_HRS_WK_TOM*SEASON_WEEKS*(1+DIM_PCT_TOM)^A1468)</f>
        <v>217.80000000000004</v>
      </c>
      <c r="F1468" s="5">
        <f>IF(B1468=0,0,B1468*LABOR_HRS_WK_CAR*SEASON_WEEKS*(1+DIM_PCT_CAR)^B1468)</f>
        <v>169.71123193359367</v>
      </c>
      <c r="G1468" s="5">
        <f>IF(C1468=0,0,C1468*LABOR_HRS_WK_MES*SEASON_WEEKS*(1+DIM_PCT_MES)^C1468)</f>
        <v>343.61789814532818</v>
      </c>
      <c r="H1468" s="5">
        <f>E1468+F1468+G1468</f>
        <v>731.12913007892189</v>
      </c>
      <c r="I1468" s="5">
        <f>MIN(H1468,FARMER_HRS)</f>
        <v>720</v>
      </c>
      <c r="J1468" s="5">
        <f>MAX(0,H1468-FARMER_HRS)</f>
        <v>11.129130078921889</v>
      </c>
      <c r="K1468" s="2">
        <f>I1468*FARMER_RATE+J1468*TEMP_WORKER_RATE</f>
        <v>25193.214063870171</v>
      </c>
      <c r="L1468" s="2">
        <f>A1468*PRICE_TOM+B1468*PRICE_CAR+C1468*PRICE_MES</f>
        <v>46970</v>
      </c>
      <c r="M1468" s="2">
        <f>A1468*FERT_BED_TOM+B1468*FERT_BED_CAR+C1468*FERT_BED_MES</f>
        <v>10120</v>
      </c>
      <c r="N1468" s="6">
        <f>IF(AND(D1468&lt;=TOTAL_BEDS,J1468&lt;=TEMP_WORKER_MAX*TEMP_WORKER_HRS),1,0)</f>
        <v>1</v>
      </c>
      <c r="O1468" s="2">
        <f>L1468-M1468-K1468-FIXED_COSTS</f>
        <v>-8343.2140638701712</v>
      </c>
      <c r="P1468" s="2">
        <f>IF(N1468=1,O1468,"")</f>
        <v>-8343.2140638701712</v>
      </c>
    </row>
    <row r="1469">
      <c r="A1469" s="6">
        <v>2</v>
      </c>
      <c r="B1469" s="6">
        <v>5</v>
      </c>
      <c r="C1469" s="6">
        <v>8</v>
      </c>
      <c r="D1469" s="6">
        <f>A1469+B1469+C1469</f>
        <v>15</v>
      </c>
      <c r="E1469" s="5">
        <f>IF(A1469=0,0,A1469*LABOR_HRS_WK_TOM*SEASON_WEEKS*(1+DIM_PCT_TOM)^A1469)</f>
        <v>217.80000000000004</v>
      </c>
      <c r="F1469" s="5">
        <f>IF(B1469=0,0,B1469*LABOR_HRS_WK_CAR*SEASON_WEEKS*(1+DIM_PCT_CAR)^B1469)</f>
        <v>169.71123193359367</v>
      </c>
      <c r="G1469" s="5">
        <f>IF(C1469=0,0,C1469*LABOR_HRS_WK_MES*SEASON_WEEKS*(1+DIM_PCT_MES)^C1469)</f>
        <v>397.61499642530833</v>
      </c>
      <c r="H1469" s="5">
        <f>E1469+F1469+G1469</f>
        <v>785.126228358902</v>
      </c>
      <c r="I1469" s="5">
        <f>MIN(H1469,FARMER_HRS)</f>
        <v>720</v>
      </c>
      <c r="J1469" s="5">
        <f>MAX(0,H1469-FARMER_HRS)</f>
        <v>65.12622835890204</v>
      </c>
      <c r="K1469" s="2">
        <f>I1469*FARMER_RATE+J1469*TEMP_WORKER_RATE</f>
        <v>26130.663686786495</v>
      </c>
      <c r="L1469" s="2">
        <f>A1469*PRICE_TOM+B1469*PRICE_CAR+C1469*PRICE_MES</f>
        <v>49670</v>
      </c>
      <c r="M1469" s="2">
        <f>A1469*FERT_BED_TOM+B1469*FERT_BED_CAR+C1469*FERT_BED_MES</f>
        <v>11000</v>
      </c>
      <c r="N1469" s="6">
        <f>IF(AND(D1469&lt;=TOTAL_BEDS,J1469&lt;=TEMP_WORKER_MAX*TEMP_WORKER_HRS),1,0)</f>
        <v>1</v>
      </c>
      <c r="O1469" s="2">
        <f>L1469-M1469-K1469-FIXED_COSTS</f>
        <v>-7460.6636867864945</v>
      </c>
      <c r="P1469" s="2">
        <f>IF(N1469=1,O1469,"")</f>
        <v>-7460.6636867864945</v>
      </c>
    </row>
    <row r="1470">
      <c r="A1470" s="6">
        <v>2</v>
      </c>
      <c r="B1470" s="6">
        <v>5</v>
      </c>
      <c r="C1470" s="6">
        <v>9</v>
      </c>
      <c r="D1470" s="6">
        <f>A1470+B1470+C1470</f>
        <v>16</v>
      </c>
      <c r="E1470" s="5">
        <f>IF(A1470=0,0,A1470*LABOR_HRS_WK_TOM*SEASON_WEEKS*(1+DIM_PCT_TOM)^A1470)</f>
        <v>217.80000000000004</v>
      </c>
      <c r="F1470" s="5">
        <f>IF(B1470=0,0,B1470*LABOR_HRS_WK_CAR*SEASON_WEEKS*(1+DIM_PCT_CAR)^B1470)</f>
        <v>169.71123193359367</v>
      </c>
      <c r="G1470" s="5">
        <f>IF(C1470=0,0,C1470*LABOR_HRS_WK_MES*SEASON_WEEKS*(1+DIM_PCT_MES)^C1470)</f>
        <v>452.90833186570273</v>
      </c>
      <c r="H1470" s="5">
        <f>E1470+F1470+G1470</f>
        <v>840.41956379929638</v>
      </c>
      <c r="I1470" s="5">
        <f>MIN(H1470,FARMER_HRS)</f>
        <v>720</v>
      </c>
      <c r="J1470" s="5">
        <f>MAX(0,H1470-FARMER_HRS)</f>
        <v>120.41956379929638</v>
      </c>
      <c r="K1470" s="2">
        <f>I1470*FARMER_RATE+J1470*TEMP_WORKER_RATE</f>
        <v>27090.617427071116</v>
      </c>
      <c r="L1470" s="2">
        <f>A1470*PRICE_TOM+B1470*PRICE_CAR+C1470*PRICE_MES</f>
        <v>52370</v>
      </c>
      <c r="M1470" s="2">
        <f>A1470*FERT_BED_TOM+B1470*FERT_BED_CAR+C1470*FERT_BED_MES</f>
        <v>11880</v>
      </c>
      <c r="N1470" s="6">
        <f>IF(AND(D1470&lt;=TOTAL_BEDS,J1470&lt;=TEMP_WORKER_MAX*TEMP_WORKER_HRS),1,0)</f>
        <v>1</v>
      </c>
      <c r="O1470" s="2">
        <f>L1470-M1470-K1470-FIXED_COSTS</f>
        <v>-6600.6174270711163</v>
      </c>
      <c r="P1470" s="2">
        <f>IF(N1470=1,O1470,"")</f>
        <v>-6600.6174270711163</v>
      </c>
    </row>
    <row r="1471">
      <c r="A1471" s="6">
        <v>2</v>
      </c>
      <c r="B1471" s="6">
        <v>5</v>
      </c>
      <c r="C1471" s="6">
        <v>10</v>
      </c>
      <c r="D1471" s="6">
        <f>A1471+B1471+C1471</f>
        <v>17</v>
      </c>
      <c r="E1471" s="5">
        <f>IF(A1471=0,0,A1471*LABOR_HRS_WK_TOM*SEASON_WEEKS*(1+DIM_PCT_TOM)^A1471)</f>
        <v>217.80000000000004</v>
      </c>
      <c r="F1471" s="5">
        <f>IF(B1471=0,0,B1471*LABOR_HRS_WK_CAR*SEASON_WEEKS*(1+DIM_PCT_CAR)^B1471)</f>
        <v>169.71123193359367</v>
      </c>
      <c r="G1471" s="5">
        <f>IF(C1471=0,0,C1471*LABOR_HRS_WK_MES*SEASON_WEEKS*(1+DIM_PCT_MES)^C1471)</f>
        <v>509.52187334891551</v>
      </c>
      <c r="H1471" s="5">
        <f>E1471+F1471+G1471</f>
        <v>897.03310528250927</v>
      </c>
      <c r="I1471" s="5">
        <f>MIN(H1471,FARMER_HRS)</f>
        <v>720</v>
      </c>
      <c r="J1471" s="5">
        <f>MAX(0,H1471-FARMER_HRS)</f>
        <v>177.03310528250927</v>
      </c>
      <c r="K1471" s="2">
        <f>I1471*FARMER_RATE+J1471*TEMP_WORKER_RATE</f>
        <v>28073.491411154675</v>
      </c>
      <c r="L1471" s="2">
        <f>A1471*PRICE_TOM+B1471*PRICE_CAR+C1471*PRICE_MES</f>
        <v>55070</v>
      </c>
      <c r="M1471" s="2">
        <f>A1471*FERT_BED_TOM+B1471*FERT_BED_CAR+C1471*FERT_BED_MES</f>
        <v>12760</v>
      </c>
      <c r="N1471" s="6">
        <f>IF(AND(D1471&lt;=TOTAL_BEDS,J1471&lt;=TEMP_WORKER_MAX*TEMP_WORKER_HRS),1,0)</f>
        <v>1</v>
      </c>
      <c r="O1471" s="2">
        <f>L1471-M1471-K1471-FIXED_COSTS</f>
        <v>-5763.491411154675</v>
      </c>
      <c r="P1471" s="2">
        <f>IF(N1471=1,O1471,"")</f>
        <v>-5763.491411154675</v>
      </c>
    </row>
    <row r="1472">
      <c r="A1472" s="6">
        <v>2</v>
      </c>
      <c r="B1472" s="6">
        <v>5</v>
      </c>
      <c r="C1472" s="6">
        <v>11</v>
      </c>
      <c r="D1472" s="6">
        <f>A1472+B1472+C1472</f>
        <v>18</v>
      </c>
      <c r="E1472" s="5">
        <f>IF(A1472=0,0,A1472*LABOR_HRS_WK_TOM*SEASON_WEEKS*(1+DIM_PCT_TOM)^A1472)</f>
        <v>217.80000000000004</v>
      </c>
      <c r="F1472" s="5">
        <f>IF(B1472=0,0,B1472*LABOR_HRS_WK_CAR*SEASON_WEEKS*(1+DIM_PCT_CAR)^B1472)</f>
        <v>169.71123193359367</v>
      </c>
      <c r="G1472" s="5">
        <f>IF(C1472=0,0,C1472*LABOR_HRS_WK_MES*SEASON_WEEKS*(1+DIM_PCT_MES)^C1472)</f>
        <v>567.47998644235463</v>
      </c>
      <c r="H1472" s="5">
        <f>E1472+F1472+G1472</f>
        <v>954.99121837594839</v>
      </c>
      <c r="I1472" s="5">
        <f>MIN(H1472,FARMER_HRS)</f>
        <v>720</v>
      </c>
      <c r="J1472" s="5">
        <f>MAX(0,H1472-FARMER_HRS)</f>
        <v>234.99121837594839</v>
      </c>
      <c r="K1472" s="2">
        <f>I1472*FARMER_RATE+J1472*TEMP_WORKER_RATE</f>
        <v>29079.708652360216</v>
      </c>
      <c r="L1472" s="2">
        <f>A1472*PRICE_TOM+B1472*PRICE_CAR+C1472*PRICE_MES</f>
        <v>57770</v>
      </c>
      <c r="M1472" s="2">
        <f>A1472*FERT_BED_TOM+B1472*FERT_BED_CAR+C1472*FERT_BED_MES</f>
        <v>13640</v>
      </c>
      <c r="N1472" s="6">
        <f>IF(AND(D1472&lt;=TOTAL_BEDS,J1472&lt;=TEMP_WORKER_MAX*TEMP_WORKER_HRS),1,0)</f>
        <v>1</v>
      </c>
      <c r="O1472" s="2">
        <f>L1472-M1472-K1472-FIXED_COSTS</f>
        <v>-4949.7086523602156</v>
      </c>
      <c r="P1472" s="2">
        <f>IF(N1472=1,O1472,"")</f>
        <v>-4949.7086523602156</v>
      </c>
    </row>
    <row r="1473">
      <c r="A1473" s="6">
        <v>2</v>
      </c>
      <c r="B1473" s="6">
        <v>5</v>
      </c>
      <c r="C1473" s="6">
        <v>12</v>
      </c>
      <c r="D1473" s="6">
        <f>A1473+B1473+C1473</f>
        <v>19</v>
      </c>
      <c r="E1473" s="5">
        <f>IF(A1473=0,0,A1473*LABOR_HRS_WK_TOM*SEASON_WEEKS*(1+DIM_PCT_TOM)^A1473)</f>
        <v>217.80000000000004</v>
      </c>
      <c r="F1473" s="5">
        <f>IF(B1473=0,0,B1473*LABOR_HRS_WK_CAR*SEASON_WEEKS*(1+DIM_PCT_CAR)^B1473)</f>
        <v>169.71123193359367</v>
      </c>
      <c r="G1473" s="5">
        <f>IF(C1473=0,0,C1473*LABOR_HRS_WK_MES*SEASON_WEEKS*(1+DIM_PCT_MES)^C1473)</f>
        <v>626.807439570419</v>
      </c>
      <c r="H1473" s="5">
        <f>E1473+F1473+G1473</f>
        <v>1014.3186715040126</v>
      </c>
      <c r="I1473" s="5">
        <f>MIN(H1473,FARMER_HRS)</f>
        <v>720</v>
      </c>
      <c r="J1473" s="5">
        <f>MAX(0,H1473-FARMER_HRS)</f>
        <v>294.31867150401263</v>
      </c>
      <c r="K1473" s="2">
        <f>I1473*FARMER_RATE+J1473*TEMP_WORKER_RATE</f>
        <v>30109.699158055773</v>
      </c>
      <c r="L1473" s="2">
        <f>A1473*PRICE_TOM+B1473*PRICE_CAR+C1473*PRICE_MES</f>
        <v>60470</v>
      </c>
      <c r="M1473" s="2">
        <f>A1473*FERT_BED_TOM+B1473*FERT_BED_CAR+C1473*FERT_BED_MES</f>
        <v>14520</v>
      </c>
      <c r="N1473" s="6">
        <f>IF(AND(D1473&lt;=TOTAL_BEDS,J1473&lt;=TEMP_WORKER_MAX*TEMP_WORKER_HRS),1,0)</f>
        <v>1</v>
      </c>
      <c r="O1473" s="2">
        <f>L1473-M1473-K1473-FIXED_COSTS</f>
        <v>-4159.6991580557733</v>
      </c>
      <c r="P1473" s="2">
        <f>IF(N1473=1,O1473,"")</f>
        <v>-4159.6991580557733</v>
      </c>
    </row>
    <row r="1474">
      <c r="A1474" s="6">
        <v>2</v>
      </c>
      <c r="B1474" s="6">
        <v>5</v>
      </c>
      <c r="C1474" s="6">
        <v>13</v>
      </c>
      <c r="D1474" s="6">
        <f>A1474+B1474+C1474</f>
        <v>20</v>
      </c>
      <c r="E1474" s="5">
        <f>IF(A1474=0,0,A1474*LABOR_HRS_WK_TOM*SEASON_WEEKS*(1+DIM_PCT_TOM)^A1474)</f>
        <v>217.80000000000004</v>
      </c>
      <c r="F1474" s="5">
        <f>IF(B1474=0,0,B1474*LABOR_HRS_WK_CAR*SEASON_WEEKS*(1+DIM_PCT_CAR)^B1474)</f>
        <v>169.71123193359367</v>
      </c>
      <c r="G1474" s="5">
        <f>IF(C1474=0,0,C1474*LABOR_HRS_WK_MES*SEASON_WEEKS*(1+DIM_PCT_MES)^C1474)</f>
        <v>687.52941027880331</v>
      </c>
      <c r="H1474" s="5">
        <f>E1474+F1474+G1474</f>
        <v>1075.040642212397</v>
      </c>
      <c r="I1474" s="5">
        <f>MIN(H1474,FARMER_HRS)</f>
        <v>720</v>
      </c>
      <c r="J1474" s="5">
        <f>MAX(0,H1474-FARMER_HRS)</f>
        <v>355.04064221239696</v>
      </c>
      <c r="K1474" s="2">
        <f>I1474*FARMER_RATE+J1474*TEMP_WORKER_RATE</f>
        <v>31163.900038409669</v>
      </c>
      <c r="L1474" s="2">
        <f>A1474*PRICE_TOM+B1474*PRICE_CAR+C1474*PRICE_MES</f>
        <v>63170</v>
      </c>
      <c r="M1474" s="2">
        <f>A1474*FERT_BED_TOM+B1474*FERT_BED_CAR+C1474*FERT_BED_MES</f>
        <v>15400</v>
      </c>
      <c r="N1474" s="6">
        <f>IF(AND(D1474&lt;=TOTAL_BEDS,J1474&lt;=TEMP_WORKER_MAX*TEMP_WORKER_HRS),1,0)</f>
        <v>1</v>
      </c>
      <c r="O1474" s="2">
        <f>L1474-M1474-K1474-FIXED_COSTS</f>
        <v>-3393.9000384096689</v>
      </c>
      <c r="P1474" s="2">
        <f>IF(N1474=1,O1474,"")</f>
        <v>-3393.9000384096689</v>
      </c>
    </row>
    <row r="1475">
      <c r="A1475" s="6">
        <v>2</v>
      </c>
      <c r="B1475" s="6">
        <v>5</v>
      </c>
      <c r="C1475" s="6">
        <v>14</v>
      </c>
      <c r="D1475" s="6">
        <f>A1475+B1475+C1475</f>
        <v>21</v>
      </c>
      <c r="E1475" s="5">
        <f>IF(A1475=0,0,A1475*LABOR_HRS_WK_TOM*SEASON_WEEKS*(1+DIM_PCT_TOM)^A1475)</f>
        <v>217.80000000000004</v>
      </c>
      <c r="F1475" s="5">
        <f>IF(B1475=0,0,B1475*LABOR_HRS_WK_CAR*SEASON_WEEKS*(1+DIM_PCT_CAR)^B1475)</f>
        <v>169.71123193359367</v>
      </c>
      <c r="G1475" s="5">
        <f>IF(C1475=0,0,C1475*LABOR_HRS_WK_MES*SEASON_WEEKS*(1+DIM_PCT_MES)^C1475)</f>
        <v>749.67149159246435</v>
      </c>
      <c r="H1475" s="5">
        <f>E1475+F1475+G1475</f>
        <v>1137.182723526058</v>
      </c>
      <c r="I1475" s="5">
        <f>MIN(H1475,FARMER_HRS)</f>
        <v>720</v>
      </c>
      <c r="J1475" s="5">
        <f>MAX(0,H1475-FARMER_HRS)</f>
        <v>417.182723526058</v>
      </c>
      <c r="K1475" s="2">
        <f>I1475*FARMER_RATE+J1475*TEMP_WORKER_RATE</f>
        <v>32242.755616771839</v>
      </c>
      <c r="L1475" s="2">
        <f>A1475*PRICE_TOM+B1475*PRICE_CAR+C1475*PRICE_MES</f>
        <v>65870</v>
      </c>
      <c r="M1475" s="2">
        <f>A1475*FERT_BED_TOM+B1475*FERT_BED_CAR+C1475*FERT_BED_MES</f>
        <v>16280</v>
      </c>
      <c r="N1475" s="6">
        <f>IF(AND(D1475&lt;=TOTAL_BEDS,J1475&lt;=TEMP_WORKER_MAX*TEMP_WORKER_HRS),1,0)</f>
        <v>1</v>
      </c>
      <c r="O1475" s="2">
        <f>L1475-M1475-K1475-FIXED_COSTS</f>
        <v>-2652.7556167718394</v>
      </c>
      <c r="P1475" s="2">
        <f>IF(N1475=1,O1475,"")</f>
        <v>-2652.7556167718394</v>
      </c>
    </row>
    <row r="1476">
      <c r="A1476" s="6">
        <v>2</v>
      </c>
      <c r="B1476" s="6">
        <v>5</v>
      </c>
      <c r="C1476" s="6">
        <v>15</v>
      </c>
      <c r="D1476" s="6">
        <f>A1476+B1476+C1476</f>
        <v>22</v>
      </c>
      <c r="E1476" s="5">
        <f>IF(A1476=0,0,A1476*LABOR_HRS_WK_TOM*SEASON_WEEKS*(1+DIM_PCT_TOM)^A1476)</f>
        <v>217.80000000000004</v>
      </c>
      <c r="F1476" s="5">
        <f>IF(B1476=0,0,B1476*LABOR_HRS_WK_CAR*SEASON_WEEKS*(1+DIM_PCT_CAR)^B1476)</f>
        <v>169.71123193359367</v>
      </c>
      <c r="G1476" s="5">
        <f>IF(C1476=0,0,C1476*LABOR_HRS_WK_MES*SEASON_WEEKS*(1+DIM_PCT_MES)^C1476)</f>
        <v>813.25969846861074</v>
      </c>
      <c r="H1476" s="5">
        <f>E1476+F1476+G1476</f>
        <v>1200.7709304022044</v>
      </c>
      <c r="I1476" s="5">
        <f>MIN(H1476,FARMER_HRS)</f>
        <v>720</v>
      </c>
      <c r="J1476" s="5">
        <f>MAX(0,H1476-FARMER_HRS)</f>
        <v>480.77093040220439</v>
      </c>
      <c r="K1476" s="2">
        <f>I1476*FARMER_RATE+J1476*TEMP_WORKER_RATE</f>
        <v>33346.717541704937</v>
      </c>
      <c r="L1476" s="2">
        <f>A1476*PRICE_TOM+B1476*PRICE_CAR+C1476*PRICE_MES</f>
        <v>68570</v>
      </c>
      <c r="M1476" s="2">
        <f>A1476*FERT_BED_TOM+B1476*FERT_BED_CAR+C1476*FERT_BED_MES</f>
        <v>17160</v>
      </c>
      <c r="N1476" s="6">
        <f>IF(AND(D1476&lt;=TOTAL_BEDS,J1476&lt;=TEMP_WORKER_MAX*TEMP_WORKER_HRS),1,0)</f>
        <v>1</v>
      </c>
      <c r="O1476" s="2">
        <f>L1476-M1476-K1476-FIXED_COSTS</f>
        <v>-1936.7175417049366</v>
      </c>
      <c r="P1476" s="2">
        <f>IF(N1476=1,O1476,"")</f>
        <v>-1936.7175417049366</v>
      </c>
    </row>
    <row r="1477">
      <c r="A1477" s="6">
        <v>2</v>
      </c>
      <c r="B1477" s="6">
        <v>5</v>
      </c>
      <c r="C1477" s="6">
        <v>16</v>
      </c>
      <c r="D1477" s="6">
        <f>A1477+B1477+C1477</f>
        <v>23</v>
      </c>
      <c r="E1477" s="5">
        <f>IF(A1477=0,0,A1477*LABOR_HRS_WK_TOM*SEASON_WEEKS*(1+DIM_PCT_TOM)^A1477)</f>
        <v>217.80000000000004</v>
      </c>
      <c r="F1477" s="5">
        <f>IF(B1477=0,0,B1477*LABOR_HRS_WK_CAR*SEASON_WEEKS*(1+DIM_PCT_CAR)^B1477)</f>
        <v>169.71123193359367</v>
      </c>
      <c r="G1477" s="5">
        <f>IF(C1477=0,0,C1477*LABOR_HRS_WK_MES*SEASON_WEEKS*(1+DIM_PCT_MES)^C1477)</f>
        <v>878.32047434609967</v>
      </c>
      <c r="H1477" s="5">
        <f>E1477+F1477+G1477</f>
        <v>1265.8317062796934</v>
      </c>
      <c r="I1477" s="5">
        <f>MIN(H1477,FARMER_HRS)</f>
        <v>720</v>
      </c>
      <c r="J1477" s="5">
        <f>MAX(0,H1477-FARMER_HRS)</f>
        <v>545.83170627969344</v>
      </c>
      <c r="K1477" s="2">
        <f>I1477*FARMER_RATE+J1477*TEMP_WORKER_RATE</f>
        <v>34476.244900689126</v>
      </c>
      <c r="L1477" s="2">
        <f>A1477*PRICE_TOM+B1477*PRICE_CAR+C1477*PRICE_MES</f>
        <v>71270</v>
      </c>
      <c r="M1477" s="2">
        <f>A1477*FERT_BED_TOM+B1477*FERT_BED_CAR+C1477*FERT_BED_MES</f>
        <v>18040</v>
      </c>
      <c r="N1477" s="6">
        <f>IF(AND(D1477&lt;=TOTAL_BEDS,J1477&lt;=TEMP_WORKER_MAX*TEMP_WORKER_HRS),1,0)</f>
        <v>1</v>
      </c>
      <c r="O1477" s="2">
        <f>L1477-M1477-K1477-FIXED_COSTS</f>
        <v>-1246.2449006891256</v>
      </c>
      <c r="P1477" s="2">
        <f>IF(N1477=1,O1477,"")</f>
        <v>-1246.2449006891256</v>
      </c>
    </row>
    <row r="1478">
      <c r="A1478" s="6">
        <v>2</v>
      </c>
      <c r="B1478" s="6">
        <v>5</v>
      </c>
      <c r="C1478" s="6">
        <v>17</v>
      </c>
      <c r="D1478" s="6">
        <f>A1478+B1478+C1478</f>
        <v>24</v>
      </c>
      <c r="E1478" s="5">
        <f>IF(A1478=0,0,A1478*LABOR_HRS_WK_TOM*SEASON_WEEKS*(1+DIM_PCT_TOM)^A1478)</f>
        <v>217.80000000000004</v>
      </c>
      <c r="F1478" s="5">
        <f>IF(B1478=0,0,B1478*LABOR_HRS_WK_CAR*SEASON_WEEKS*(1+DIM_PCT_CAR)^B1478)</f>
        <v>169.71123193359367</v>
      </c>
      <c r="G1478" s="5">
        <f>IF(C1478=0,0,C1478*LABOR_HRS_WK_MES*SEASON_WEEKS*(1+DIM_PCT_MES)^C1478)</f>
        <v>944.88069779263992</v>
      </c>
      <c r="H1478" s="5">
        <f>E1478+F1478+G1478</f>
        <v>1332.3919297262337</v>
      </c>
      <c r="I1478" s="5">
        <f>MIN(H1478,FARMER_HRS)</f>
        <v>720</v>
      </c>
      <c r="J1478" s="5">
        <f>MAX(0,H1478-FARMER_HRS)</f>
        <v>612.39192972623368</v>
      </c>
      <c r="K1478" s="2">
        <f>I1478*FARMER_RATE+J1478*TEMP_WORKER_RATE</f>
        <v>35631.804335524888</v>
      </c>
      <c r="L1478" s="2">
        <f>A1478*PRICE_TOM+B1478*PRICE_CAR+C1478*PRICE_MES</f>
        <v>73970</v>
      </c>
      <c r="M1478" s="2">
        <f>A1478*FERT_BED_TOM+B1478*FERT_BED_CAR+C1478*FERT_BED_MES</f>
        <v>18920</v>
      </c>
      <c r="N1478" s="6">
        <f>IF(AND(D1478&lt;=TOTAL_BEDS,J1478&lt;=TEMP_WORKER_MAX*TEMP_WORKER_HRS),1,0)</f>
        <v>1</v>
      </c>
      <c r="O1478" s="2">
        <f>L1478-M1478-K1478-FIXED_COSTS</f>
        <v>-581.8043355248883</v>
      </c>
      <c r="P1478" s="2">
        <f>IF(N1478=1,O1478,"")</f>
        <v>-581.8043355248883</v>
      </c>
    </row>
    <row r="1479">
      <c r="A1479" s="6">
        <v>2</v>
      </c>
      <c r="B1479" s="6">
        <v>5</v>
      </c>
      <c r="C1479" s="6">
        <v>18</v>
      </c>
      <c r="D1479" s="6">
        <f>A1479+B1479+C1479</f>
        <v>25</v>
      </c>
      <c r="E1479" s="5">
        <f>IF(A1479=0,0,A1479*LABOR_HRS_WK_TOM*SEASON_WEEKS*(1+DIM_PCT_TOM)^A1479)</f>
        <v>217.80000000000004</v>
      </c>
      <c r="F1479" s="5">
        <f>IF(B1479=0,0,B1479*LABOR_HRS_WK_CAR*SEASON_WEEKS*(1+DIM_PCT_CAR)^B1479)</f>
        <v>169.71123193359367</v>
      </c>
      <c r="G1479" s="5">
        <f>IF(C1479=0,0,C1479*LABOR_HRS_WK_MES*SEASON_WEEKS*(1+DIM_PCT_MES)^C1479)</f>
        <v>1012.9676892512272</v>
      </c>
      <c r="H1479" s="5">
        <f>E1479+F1479+G1479</f>
        <v>1400.4789211848208</v>
      </c>
      <c r="I1479" s="5">
        <f>MIN(H1479,FARMER_HRS)</f>
        <v>720</v>
      </c>
      <c r="J1479" s="5">
        <f>MAX(0,H1479-FARMER_HRS)</f>
        <v>680.47892118482082</v>
      </c>
      <c r="K1479" s="2">
        <f>I1479*FARMER_RATE+J1479*TEMP_WORKER_RATE</f>
        <v>36813.8701594587</v>
      </c>
      <c r="L1479" s="2">
        <f>A1479*PRICE_TOM+B1479*PRICE_CAR+C1479*PRICE_MES</f>
        <v>76670</v>
      </c>
      <c r="M1479" s="2">
        <f>A1479*FERT_BED_TOM+B1479*FERT_BED_CAR+C1479*FERT_BED_MES</f>
        <v>19800</v>
      </c>
      <c r="N1479" s="6">
        <f>IF(AND(D1479&lt;=TOTAL_BEDS,J1479&lt;=TEMP_WORKER_MAX*TEMP_WORKER_HRS),1,0)</f>
        <v>1</v>
      </c>
      <c r="O1479" s="2">
        <f>L1479-M1479-K1479-FIXED_COSTS</f>
        <v>56.129840541303565</v>
      </c>
      <c r="P1479" s="2">
        <f>IF(N1479=1,O1479,"")</f>
        <v>56.129840541303565</v>
      </c>
    </row>
    <row r="1480">
      <c r="A1480" s="6">
        <v>2</v>
      </c>
      <c r="B1480" s="6">
        <v>5</v>
      </c>
      <c r="C1480" s="6">
        <v>19</v>
      </c>
      <c r="D1480" s="6">
        <f>A1480+B1480+C1480</f>
        <v>26</v>
      </c>
      <c r="E1480" s="5">
        <f>IF(A1480=0,0,A1480*LABOR_HRS_WK_TOM*SEASON_WEEKS*(1+DIM_PCT_TOM)^A1480)</f>
        <v>217.80000000000004</v>
      </c>
      <c r="F1480" s="5">
        <f>IF(B1480=0,0,B1480*LABOR_HRS_WK_CAR*SEASON_WEEKS*(1+DIM_PCT_CAR)^B1480)</f>
        <v>169.71123193359367</v>
      </c>
      <c r="G1480" s="5">
        <f>IF(C1480=0,0,C1480*LABOR_HRS_WK_MES*SEASON_WEEKS*(1+DIM_PCT_MES)^C1480)</f>
        <v>1082.6092178872491</v>
      </c>
      <c r="H1480" s="5">
        <f>E1480+F1480+G1480</f>
        <v>1470.1204498208429</v>
      </c>
      <c r="I1480" s="5">
        <f>MIN(H1480,FARMER_HRS)</f>
        <v>720</v>
      </c>
      <c r="J1480" s="5">
        <f>MAX(0,H1480-FARMER_HRS)</f>
        <v>750.12044982084285</v>
      </c>
      <c r="K1480" s="2">
        <f>I1480*FARMER_RATE+J1480*TEMP_WORKER_RATE</f>
        <v>38022.9244760563</v>
      </c>
      <c r="L1480" s="2">
        <f>A1480*PRICE_TOM+B1480*PRICE_CAR+C1480*PRICE_MES</f>
        <v>79370</v>
      </c>
      <c r="M1480" s="2">
        <f>A1480*FERT_BED_TOM+B1480*FERT_BED_CAR+C1480*FERT_BED_MES</f>
        <v>20680</v>
      </c>
      <c r="N1480" s="6">
        <f>IF(AND(D1480&lt;=TOTAL_BEDS,J1480&lt;=TEMP_WORKER_MAX*TEMP_WORKER_HRS),1,0)</f>
        <v>1</v>
      </c>
      <c r="O1480" s="2">
        <f>L1480-M1480-K1480-FIXED_COSTS</f>
        <v>667.0755239436985</v>
      </c>
      <c r="P1480" s="2">
        <f>IF(N1480=1,O1480,"")</f>
        <v>667.0755239436985</v>
      </c>
    </row>
    <row r="1481">
      <c r="A1481" s="6">
        <v>2</v>
      </c>
      <c r="B1481" s="6">
        <v>5</v>
      </c>
      <c r="C1481" s="6">
        <v>20</v>
      </c>
      <c r="D1481" s="6">
        <f>A1481+B1481+C1481</f>
        <v>27</v>
      </c>
      <c r="E1481" s="5">
        <f>IF(A1481=0,0,A1481*LABOR_HRS_WK_TOM*SEASON_WEEKS*(1+DIM_PCT_TOM)^A1481)</f>
        <v>217.80000000000004</v>
      </c>
      <c r="F1481" s="5">
        <f>IF(B1481=0,0,B1481*LABOR_HRS_WK_CAR*SEASON_WEEKS*(1+DIM_PCT_CAR)^B1481)</f>
        <v>169.71123193359367</v>
      </c>
      <c r="G1481" s="5">
        <f>IF(C1481=0,0,C1481*LABOR_HRS_WK_MES*SEASON_WEEKS*(1+DIM_PCT_MES)^C1481)</f>
        <v>1153.8335085377259</v>
      </c>
      <c r="H1481" s="5">
        <f>E1481+F1481+G1481</f>
        <v>1541.3447404713197</v>
      </c>
      <c r="I1481" s="5">
        <f>MIN(H1481,FARMER_HRS)</f>
        <v>720</v>
      </c>
      <c r="J1481" s="5">
        <f>MAX(0,H1481-FARMER_HRS)</f>
        <v>821.34474047131971</v>
      </c>
      <c r="K1481" s="2">
        <f>I1481*FARMER_RATE+J1481*TEMP_WORKER_RATE</f>
        <v>39259.4572998493</v>
      </c>
      <c r="L1481" s="2">
        <f>A1481*PRICE_TOM+B1481*PRICE_CAR+C1481*PRICE_MES</f>
        <v>82070</v>
      </c>
      <c r="M1481" s="2">
        <f>A1481*FERT_BED_TOM+B1481*FERT_BED_CAR+C1481*FERT_BED_MES</f>
        <v>21560</v>
      </c>
      <c r="N1481" s="6">
        <f>IF(AND(D1481&lt;=TOTAL_BEDS,J1481&lt;=TEMP_WORKER_MAX*TEMP_WORKER_HRS),1,0)</f>
        <v>1</v>
      </c>
      <c r="O1481" s="2">
        <f>L1481-M1481-K1481-FIXED_COSTS</f>
        <v>1250.5427001506978</v>
      </c>
      <c r="P1481" s="2">
        <f>IF(N1481=1,O1481,"")</f>
        <v>1250.5427001506978</v>
      </c>
    </row>
    <row r="1482">
      <c r="A1482" s="6">
        <v>2</v>
      </c>
      <c r="B1482" s="6">
        <v>5</v>
      </c>
      <c r="C1482" s="6">
        <v>21</v>
      </c>
      <c r="D1482" s="6">
        <f>A1482+B1482+C1482</f>
        <v>28</v>
      </c>
      <c r="E1482" s="5">
        <f>IF(A1482=0,0,A1482*LABOR_HRS_WK_TOM*SEASON_WEEKS*(1+DIM_PCT_TOM)^A1482)</f>
        <v>217.80000000000004</v>
      </c>
      <c r="F1482" s="5">
        <f>IF(B1482=0,0,B1482*LABOR_HRS_WK_CAR*SEASON_WEEKS*(1+DIM_PCT_CAR)^B1482)</f>
        <v>169.71123193359367</v>
      </c>
      <c r="G1482" s="5">
        <f>IF(C1482=0,0,C1482*LABOR_HRS_WK_MES*SEASON_WEEKS*(1+DIM_PCT_MES)^C1482)</f>
        <v>1226.6692487641699</v>
      </c>
      <c r="H1482" s="5">
        <f>E1482+F1482+G1482</f>
        <v>1614.1804806977636</v>
      </c>
      <c r="I1482" s="5">
        <f>MIN(H1482,FARMER_HRS)</f>
        <v>720</v>
      </c>
      <c r="J1482" s="5">
        <f>MAX(0,H1482-FARMER_HRS)</f>
        <v>894.18048069776364</v>
      </c>
      <c r="K1482" s="2">
        <f>I1482*FARMER_RATE+J1482*TEMP_WORKER_RATE</f>
        <v>40523.96667878062</v>
      </c>
      <c r="L1482" s="2">
        <f>A1482*PRICE_TOM+B1482*PRICE_CAR+C1482*PRICE_MES</f>
        <v>84770</v>
      </c>
      <c r="M1482" s="2">
        <f>A1482*FERT_BED_TOM+B1482*FERT_BED_CAR+C1482*FERT_BED_MES</f>
        <v>22440</v>
      </c>
      <c r="N1482" s="6">
        <f>IF(AND(D1482&lt;=TOTAL_BEDS,J1482&lt;=TEMP_WORKER_MAX*TEMP_WORKER_HRS),1,0)</f>
        <v>1</v>
      </c>
      <c r="O1482" s="2">
        <f>L1482-M1482-K1482-FIXED_COSTS</f>
        <v>1806.03332121938</v>
      </c>
      <c r="P1482" s="2">
        <f>IF(N1482=1,O1482,"")</f>
        <v>1806.03332121938</v>
      </c>
    </row>
    <row r="1483">
      <c r="A1483" s="6">
        <v>2</v>
      </c>
      <c r="B1483" s="6">
        <v>5</v>
      </c>
      <c r="C1483" s="6">
        <v>22</v>
      </c>
      <c r="D1483" s="6">
        <f>A1483+B1483+C1483</f>
        <v>29</v>
      </c>
      <c r="E1483" s="5">
        <f>IF(A1483=0,0,A1483*LABOR_HRS_WK_TOM*SEASON_WEEKS*(1+DIM_PCT_TOM)^A1483)</f>
        <v>217.80000000000004</v>
      </c>
      <c r="F1483" s="5">
        <f>IF(B1483=0,0,B1483*LABOR_HRS_WK_CAR*SEASON_WEEKS*(1+DIM_PCT_CAR)^B1483)</f>
        <v>169.71123193359367</v>
      </c>
      <c r="G1483" s="5">
        <f>IF(C1483=0,0,C1483*LABOR_HRS_WK_MES*SEASON_WEEKS*(1+DIM_PCT_MES)^C1483)</f>
        <v>1301.1455960105659</v>
      </c>
      <c r="H1483" s="5">
        <f>E1483+F1483+G1483</f>
        <v>1688.6568279441597</v>
      </c>
      <c r="I1483" s="5">
        <f>MIN(H1483,FARMER_HRS)</f>
        <v>720</v>
      </c>
      <c r="J1483" s="5">
        <f>MAX(0,H1483-FARMER_HRS)</f>
        <v>968.65682794415966</v>
      </c>
      <c r="K1483" s="2">
        <f>I1483*FARMER_RATE+J1483*TEMP_WORKER_RATE</f>
        <v>41816.958818474995</v>
      </c>
      <c r="L1483" s="2">
        <f>A1483*PRICE_TOM+B1483*PRICE_CAR+C1483*PRICE_MES</f>
        <v>87470</v>
      </c>
      <c r="M1483" s="2">
        <f>A1483*FERT_BED_TOM+B1483*FERT_BED_CAR+C1483*FERT_BED_MES</f>
        <v>23320</v>
      </c>
      <c r="N1483" s="6">
        <f>IF(AND(D1483&lt;=TOTAL_BEDS,J1483&lt;=TEMP_WORKER_MAX*TEMP_WORKER_HRS),1,0)</f>
        <v>1</v>
      </c>
      <c r="O1483" s="2">
        <f>L1483-M1483-K1483-FIXED_COSTS</f>
        <v>2333.0411815250045</v>
      </c>
      <c r="P1483" s="2">
        <f>IF(N1483=1,O1483,"")</f>
        <v>2333.0411815250045</v>
      </c>
    </row>
    <row r="1484">
      <c r="A1484" s="6">
        <v>2</v>
      </c>
      <c r="B1484" s="6">
        <v>5</v>
      </c>
      <c r="C1484" s="6">
        <v>23</v>
      </c>
      <c r="D1484" s="6">
        <f>A1484+B1484+C1484</f>
        <v>30</v>
      </c>
      <c r="E1484" s="5">
        <f>IF(A1484=0,0,A1484*LABOR_HRS_WK_TOM*SEASON_WEEKS*(1+DIM_PCT_TOM)^A1484)</f>
        <v>217.80000000000004</v>
      </c>
      <c r="F1484" s="5">
        <f>IF(B1484=0,0,B1484*LABOR_HRS_WK_CAR*SEASON_WEEKS*(1+DIM_PCT_CAR)^B1484)</f>
        <v>169.71123193359367</v>
      </c>
      <c r="G1484" s="5">
        <f>IF(C1484=0,0,C1484*LABOR_HRS_WK_MES*SEASON_WEEKS*(1+DIM_PCT_MES)^C1484)</f>
        <v>1377.2921848680023</v>
      </c>
      <c r="H1484" s="5">
        <f>E1484+F1484+G1484</f>
        <v>1764.8034168015961</v>
      </c>
      <c r="I1484" s="5">
        <f>MIN(H1484,FARMER_HRS)</f>
        <v>720</v>
      </c>
      <c r="J1484" s="5">
        <f>MAX(0,H1484-FARMER_HRS)</f>
        <v>1044.8034168015961</v>
      </c>
      <c r="K1484" s="2">
        <f>I1484*FARMER_RATE+J1484*TEMP_WORKER_RATE</f>
        <v>43138.948208361042</v>
      </c>
      <c r="L1484" s="2">
        <f>A1484*PRICE_TOM+B1484*PRICE_CAR+C1484*PRICE_MES</f>
        <v>90170</v>
      </c>
      <c r="M1484" s="2">
        <f>A1484*FERT_BED_TOM+B1484*FERT_BED_CAR+C1484*FERT_BED_MES</f>
        <v>24200</v>
      </c>
      <c r="N1484" s="6">
        <f>IF(AND(D1484&lt;=TOTAL_BEDS,J1484&lt;=TEMP_WORKER_MAX*TEMP_WORKER_HRS),1,0)</f>
        <v>1</v>
      </c>
      <c r="O1484" s="2">
        <f>L1484-M1484-K1484-FIXED_COSTS</f>
        <v>2831.0517916389581</v>
      </c>
      <c r="P1484" s="2">
        <f>IF(N1484=1,O1484,"")</f>
        <v>2831.0517916389581</v>
      </c>
    </row>
    <row r="1485">
      <c r="A1485" s="6">
        <v>2</v>
      </c>
      <c r="B1485" s="6">
        <v>5</v>
      </c>
      <c r="C1485" s="6">
        <v>24</v>
      </c>
      <c r="D1485" s="6">
        <f>A1485+B1485+C1485</f>
        <v>31</v>
      </c>
      <c r="E1485" s="5">
        <f>IF(A1485=0,0,A1485*LABOR_HRS_WK_TOM*SEASON_WEEKS*(1+DIM_PCT_TOM)^A1485)</f>
        <v>217.80000000000004</v>
      </c>
      <c r="F1485" s="5">
        <f>IF(B1485=0,0,B1485*LABOR_HRS_WK_CAR*SEASON_WEEKS*(1+DIM_PCT_CAR)^B1485)</f>
        <v>169.71123193359367</v>
      </c>
      <c r="G1485" s="5">
        <f>IF(C1485=0,0,C1485*LABOR_HRS_WK_MES*SEASON_WEEKS*(1+DIM_PCT_MES)^C1485)</f>
        <v>1455.139134447498</v>
      </c>
      <c r="H1485" s="5">
        <f>E1485+F1485+G1485</f>
        <v>1842.6503663810918</v>
      </c>
      <c r="I1485" s="5">
        <f>MIN(H1485,FARMER_HRS)</f>
        <v>720</v>
      </c>
      <c r="J1485" s="5">
        <f>MAX(0,H1485-FARMER_HRS)</f>
        <v>1122.6503663810918</v>
      </c>
      <c r="K1485" s="2">
        <f>I1485*FARMER_RATE+J1485*TEMP_WORKER_RATE</f>
        <v>44490.457749671732</v>
      </c>
      <c r="L1485" s="2">
        <f>A1485*PRICE_TOM+B1485*PRICE_CAR+C1485*PRICE_MES</f>
        <v>92870</v>
      </c>
      <c r="M1485" s="2">
        <f>A1485*FERT_BED_TOM+B1485*FERT_BED_CAR+C1485*FERT_BED_MES</f>
        <v>25080</v>
      </c>
      <c r="N1485" s="6">
        <f>IF(AND(D1485&lt;=TOTAL_BEDS,J1485&lt;=TEMP_WORKER_MAX*TEMP_WORKER_HRS),1,0)</f>
        <v>1</v>
      </c>
      <c r="O1485" s="2">
        <f>L1485-M1485-K1485-FIXED_COSTS</f>
        <v>3299.542250328268</v>
      </c>
      <c r="P1485" s="2">
        <f>IF(N1485=1,O1485,"")</f>
        <v>3299.542250328268</v>
      </c>
    </row>
    <row r="1486">
      <c r="A1486" s="6">
        <v>2</v>
      </c>
      <c r="B1486" s="6">
        <v>5</v>
      </c>
      <c r="C1486" s="6">
        <v>25</v>
      </c>
      <c r="D1486" s="6">
        <f>A1486+B1486+C1486</f>
        <v>32</v>
      </c>
      <c r="E1486" s="5">
        <f>IF(A1486=0,0,A1486*LABOR_HRS_WK_TOM*SEASON_WEEKS*(1+DIM_PCT_TOM)^A1486)</f>
        <v>217.80000000000004</v>
      </c>
      <c r="F1486" s="5">
        <f>IF(B1486=0,0,B1486*LABOR_HRS_WK_CAR*SEASON_WEEKS*(1+DIM_PCT_CAR)^B1486)</f>
        <v>169.71123193359367</v>
      </c>
      <c r="G1486" s="5">
        <f>IF(C1486=0,0,C1486*LABOR_HRS_WK_MES*SEASON_WEEKS*(1+DIM_PCT_MES)^C1486)</f>
        <v>1534.7170558625955</v>
      </c>
      <c r="H1486" s="5">
        <f>E1486+F1486+G1486</f>
        <v>1922.2282877961893</v>
      </c>
      <c r="I1486" s="5">
        <f>MIN(H1486,FARMER_HRS)</f>
        <v>720</v>
      </c>
      <c r="J1486" s="5">
        <f>MAX(0,H1486-FARMER_HRS)</f>
        <v>1202.2282877961893</v>
      </c>
      <c r="K1486" s="2">
        <f>I1486*FARMER_RATE+J1486*TEMP_WORKER_RATE</f>
        <v>45872.01888535051</v>
      </c>
      <c r="L1486" s="2">
        <f>A1486*PRICE_TOM+B1486*PRICE_CAR+C1486*PRICE_MES</f>
        <v>95570</v>
      </c>
      <c r="M1486" s="2">
        <f>A1486*FERT_BED_TOM+B1486*FERT_BED_CAR+C1486*FERT_BED_MES</f>
        <v>25960</v>
      </c>
      <c r="N1486" s="6">
        <f>IF(AND(D1486&lt;=TOTAL_BEDS,J1486&lt;=TEMP_WORKER_MAX*TEMP_WORKER_HRS),1,0)</f>
        <v>1</v>
      </c>
      <c r="O1486" s="2">
        <f>L1486-M1486-K1486-FIXED_COSTS</f>
        <v>3737.9811146494903</v>
      </c>
      <c r="P1486" s="2">
        <f>IF(N1486=1,O1486,"")</f>
        <v>3737.9811146494903</v>
      </c>
    </row>
    <row r="1487">
      <c r="A1487" s="6">
        <v>2</v>
      </c>
      <c r="B1487" s="6">
        <v>5</v>
      </c>
      <c r="C1487" s="6">
        <v>26</v>
      </c>
      <c r="D1487" s="6">
        <f>A1487+B1487+C1487</f>
        <v>33</v>
      </c>
      <c r="E1487" s="5">
        <f>IF(A1487=0,0,A1487*LABOR_HRS_WK_TOM*SEASON_WEEKS*(1+DIM_PCT_TOM)^A1487)</f>
        <v>217.80000000000004</v>
      </c>
      <c r="F1487" s="5">
        <f>IF(B1487=0,0,B1487*LABOR_HRS_WK_CAR*SEASON_WEEKS*(1+DIM_PCT_CAR)^B1487)</f>
        <v>169.71123193359367</v>
      </c>
      <c r="G1487" s="5">
        <f>IF(C1487=0,0,C1487*LABOR_HRS_WK_MES*SEASON_WEEKS*(1+DIM_PCT_MES)^C1487)</f>
        <v>1616.0570598233128</v>
      </c>
      <c r="H1487" s="5">
        <f>E1487+F1487+G1487</f>
        <v>2003.5682917569065</v>
      </c>
      <c r="I1487" s="5">
        <f>MIN(H1487,FARMER_HRS)</f>
        <v>720</v>
      </c>
      <c r="J1487" s="5">
        <f>MAX(0,H1487-FARMER_HRS)</f>
        <v>1283.5682917569065</v>
      </c>
      <c r="K1487" s="2">
        <f>I1487*FARMER_RATE+J1487*TEMP_WORKER_RATE</f>
        <v>47284.171731890739</v>
      </c>
      <c r="L1487" s="2">
        <f>A1487*PRICE_TOM+B1487*PRICE_CAR+C1487*PRICE_MES</f>
        <v>98270</v>
      </c>
      <c r="M1487" s="2">
        <f>A1487*FERT_BED_TOM+B1487*FERT_BED_CAR+C1487*FERT_BED_MES</f>
        <v>26840</v>
      </c>
      <c r="N1487" s="6">
        <f>IF(AND(D1487&lt;=TOTAL_BEDS,J1487&lt;=TEMP_WORKER_MAX*TEMP_WORKER_HRS),1,0)</f>
        <v>1</v>
      </c>
      <c r="O1487" s="2">
        <f>L1487-M1487-K1487-FIXED_COSTS</f>
        <v>4145.8282681092605</v>
      </c>
      <c r="P1487" s="2">
        <f>IF(N1487=1,O1487,"")</f>
        <v>4145.8282681092605</v>
      </c>
    </row>
    <row r="1488">
      <c r="A1488" s="6">
        <v>2</v>
      </c>
      <c r="B1488" s="6">
        <v>5</v>
      </c>
      <c r="C1488" s="6">
        <v>27</v>
      </c>
      <c r="D1488" s="6">
        <f>A1488+B1488+C1488</f>
        <v>34</v>
      </c>
      <c r="E1488" s="5">
        <f>IF(A1488=0,0,A1488*LABOR_HRS_WK_TOM*SEASON_WEEKS*(1+DIM_PCT_TOM)^A1488)</f>
        <v>217.80000000000004</v>
      </c>
      <c r="F1488" s="5">
        <f>IF(B1488=0,0,B1488*LABOR_HRS_WK_CAR*SEASON_WEEKS*(1+DIM_PCT_CAR)^B1488)</f>
        <v>169.71123193359367</v>
      </c>
      <c r="G1488" s="5">
        <f>IF(C1488=0,0,C1488*LABOR_HRS_WK_MES*SEASON_WEEKS*(1+DIM_PCT_MES)^C1488)</f>
        <v>1699.19076434307</v>
      </c>
      <c r="H1488" s="5">
        <f>E1488+F1488+G1488</f>
        <v>2086.7019962766635</v>
      </c>
      <c r="I1488" s="5">
        <f>MIN(H1488,FARMER_HRS)</f>
        <v>720</v>
      </c>
      <c r="J1488" s="5">
        <f>MAX(0,H1488-FARMER_HRS)</f>
        <v>1366.7019962766635</v>
      </c>
      <c r="K1488" s="2">
        <f>I1488*FARMER_RATE+J1488*TEMP_WORKER_RATE</f>
        <v>48727.465213136515</v>
      </c>
      <c r="L1488" s="2">
        <f>A1488*PRICE_TOM+B1488*PRICE_CAR+C1488*PRICE_MES</f>
        <v>100970</v>
      </c>
      <c r="M1488" s="2">
        <f>A1488*FERT_BED_TOM+B1488*FERT_BED_CAR+C1488*FERT_BED_MES</f>
        <v>27720</v>
      </c>
      <c r="N1488" s="6">
        <f>IF(AND(D1488&lt;=TOTAL_BEDS,J1488&lt;=TEMP_WORKER_MAX*TEMP_WORKER_HRS),1,0)</f>
        <v>1</v>
      </c>
      <c r="O1488" s="2">
        <f>L1488-M1488-K1488-FIXED_COSTS</f>
        <v>4522.5347868634854</v>
      </c>
      <c r="P1488" s="2">
        <f>IF(N1488=1,O1488,"")</f>
        <v>4522.5347868634854</v>
      </c>
    </row>
    <row r="1489">
      <c r="A1489" s="6">
        <v>2</v>
      </c>
      <c r="B1489" s="6">
        <v>5</v>
      </c>
      <c r="C1489" s="6">
        <v>28</v>
      </c>
      <c r="D1489" s="6">
        <f>A1489+B1489+C1489</f>
        <v>35</v>
      </c>
      <c r="E1489" s="5">
        <f>IF(A1489=0,0,A1489*LABOR_HRS_WK_TOM*SEASON_WEEKS*(1+DIM_PCT_TOM)^A1489)</f>
        <v>217.80000000000004</v>
      </c>
      <c r="F1489" s="5">
        <f>IF(B1489=0,0,B1489*LABOR_HRS_WK_CAR*SEASON_WEEKS*(1+DIM_PCT_CAR)^B1489)</f>
        <v>169.71123193359367</v>
      </c>
      <c r="G1489" s="5">
        <f>IF(C1489=0,0,C1489*LABOR_HRS_WK_MES*SEASON_WEEKS*(1+DIM_PCT_MES)^C1489)</f>
        <v>1784.1503025602233</v>
      </c>
      <c r="H1489" s="5">
        <f>E1489+F1489+G1489</f>
        <v>2171.6615344938168</v>
      </c>
      <c r="I1489" s="5">
        <f>MIN(H1489,FARMER_HRS)</f>
        <v>720</v>
      </c>
      <c r="J1489" s="5">
        <f>MAX(0,H1489-FARMER_HRS)</f>
        <v>1451.6615344938168</v>
      </c>
      <c r="K1489" s="2">
        <f>I1489*FARMER_RATE+J1489*TEMP_WORKER_RATE</f>
        <v>50202.457196073206</v>
      </c>
      <c r="L1489" s="2">
        <f>A1489*PRICE_TOM+B1489*PRICE_CAR+C1489*PRICE_MES</f>
        <v>103670</v>
      </c>
      <c r="M1489" s="2">
        <f>A1489*FERT_BED_TOM+B1489*FERT_BED_CAR+C1489*FERT_BED_MES</f>
        <v>28600</v>
      </c>
      <c r="N1489" s="6">
        <f>IF(AND(D1489&lt;=TOTAL_BEDS,J1489&lt;=TEMP_WORKER_MAX*TEMP_WORKER_HRS),1,0)</f>
        <v>1</v>
      </c>
      <c r="O1489" s="2">
        <f>L1489-M1489-K1489-FIXED_COSTS</f>
        <v>4867.5428039267936</v>
      </c>
      <c r="P1489" s="2">
        <f>IF(N1489=1,O1489,"")</f>
        <v>4867.5428039267936</v>
      </c>
    </row>
    <row r="1490">
      <c r="A1490" s="6">
        <v>2</v>
      </c>
      <c r="B1490" s="6">
        <v>5</v>
      </c>
      <c r="C1490" s="6">
        <v>29</v>
      </c>
      <c r="D1490" s="6">
        <f>A1490+B1490+C1490</f>
        <v>36</v>
      </c>
      <c r="E1490" s="5">
        <f>IF(A1490=0,0,A1490*LABOR_HRS_WK_TOM*SEASON_WEEKS*(1+DIM_PCT_TOM)^A1490)</f>
        <v>217.80000000000004</v>
      </c>
      <c r="F1490" s="5">
        <f>IF(B1490=0,0,B1490*LABOR_HRS_WK_CAR*SEASON_WEEKS*(1+DIM_PCT_CAR)^B1490)</f>
        <v>169.71123193359367</v>
      </c>
      <c r="G1490" s="5">
        <f>IF(C1490=0,0,C1490*LABOR_HRS_WK_MES*SEASON_WEEKS*(1+DIM_PCT_MES)^C1490)</f>
        <v>1870.9683306758766</v>
      </c>
      <c r="H1490" s="5">
        <f>E1490+F1490+G1490</f>
        <v>2258.47956260947</v>
      </c>
      <c r="I1490" s="5">
        <f>MIN(H1490,FARMER_HRS)</f>
        <v>720</v>
      </c>
      <c r="J1490" s="5">
        <f>MAX(0,H1490-FARMER_HRS)</f>
        <v>1538.4795626094701</v>
      </c>
      <c r="K1490" s="2">
        <f>I1490*FARMER_RATE+J1490*TEMP_WORKER_RATE</f>
        <v>51709.714628636633</v>
      </c>
      <c r="L1490" s="2">
        <f>A1490*PRICE_TOM+B1490*PRICE_CAR+C1490*PRICE_MES</f>
        <v>106370</v>
      </c>
      <c r="M1490" s="2">
        <f>A1490*FERT_BED_TOM+B1490*FERT_BED_CAR+C1490*FERT_BED_MES</f>
        <v>29480</v>
      </c>
      <c r="N1490" s="6">
        <f>IF(AND(D1490&lt;=TOTAL_BEDS,J1490&lt;=TEMP_WORKER_MAX*TEMP_WORKER_HRS),1,0)</f>
        <v>1</v>
      </c>
      <c r="O1490" s="2">
        <f>L1490-M1490-K1490-FIXED_COSTS</f>
        <v>5180.2853713633667</v>
      </c>
      <c r="P1490" s="2">
        <f>IF(N1490=1,O1490,"")</f>
        <v>5180.2853713633667</v>
      </c>
    </row>
    <row r="1491">
      <c r="A1491" s="6">
        <v>2</v>
      </c>
      <c r="B1491" s="6">
        <v>5</v>
      </c>
      <c r="C1491" s="6">
        <v>30</v>
      </c>
      <c r="D1491" s="6">
        <f>A1491+B1491+C1491</f>
        <v>37</v>
      </c>
      <c r="E1491" s="5">
        <f>IF(A1491=0,0,A1491*LABOR_HRS_WK_TOM*SEASON_WEEKS*(1+DIM_PCT_TOM)^A1491)</f>
        <v>217.80000000000004</v>
      </c>
      <c r="F1491" s="5">
        <f>IF(B1491=0,0,B1491*LABOR_HRS_WK_CAR*SEASON_WEEKS*(1+DIM_PCT_CAR)^B1491)</f>
        <v>169.71123193359367</v>
      </c>
      <c r="G1491" s="5">
        <f>IF(C1491=0,0,C1491*LABOR_HRS_WK_MES*SEASON_WEEKS*(1+DIM_PCT_MES)^C1491)</f>
        <v>1959.6780360096466</v>
      </c>
      <c r="H1491" s="5">
        <f>E1491+F1491+G1491</f>
        <v>2347.1892679432403</v>
      </c>
      <c r="I1491" s="5">
        <f>MIN(H1491,FARMER_HRS)</f>
        <v>720</v>
      </c>
      <c r="J1491" s="5">
        <f>MAX(0,H1491-FARMER_HRS)</f>
        <v>1627.1892679432403</v>
      </c>
      <c r="K1491" s="2">
        <f>I1491*FARMER_RATE+J1491*TEMP_WORKER_RATE</f>
        <v>53249.813679570143</v>
      </c>
      <c r="L1491" s="2">
        <f>A1491*PRICE_TOM+B1491*PRICE_CAR+C1491*PRICE_MES</f>
        <v>109070</v>
      </c>
      <c r="M1491" s="2">
        <f>A1491*FERT_BED_TOM+B1491*FERT_BED_CAR+C1491*FERT_BED_MES</f>
        <v>30360</v>
      </c>
      <c r="N1491" s="6">
        <f>IF(AND(D1491&lt;=TOTAL_BEDS,J1491&lt;=TEMP_WORKER_MAX*TEMP_WORKER_HRS),1,0)</f>
        <v>1</v>
      </c>
      <c r="O1491" s="2">
        <f>L1491-M1491-K1491-FIXED_COSTS</f>
        <v>5460.186320429857</v>
      </c>
      <c r="P1491" s="2">
        <f>IF(N1491=1,O1491,"")</f>
        <v>5460.186320429857</v>
      </c>
    </row>
    <row r="1492">
      <c r="A1492" s="6">
        <v>2</v>
      </c>
      <c r="B1492" s="6">
        <v>6</v>
      </c>
      <c r="C1492" s="6">
        <v>0</v>
      </c>
      <c r="D1492" s="6">
        <f>A1492+B1492+C1492</f>
        <v>8</v>
      </c>
      <c r="E1492" s="5">
        <f>IF(A1492=0,0,A1492*LABOR_HRS_WK_TOM*SEASON_WEEKS*(1+DIM_PCT_TOM)^A1492)</f>
        <v>217.80000000000004</v>
      </c>
      <c r="F1492" s="5">
        <f>IF(B1492=0,0,B1492*LABOR_HRS_WK_CAR*SEASON_WEEKS*(1+DIM_PCT_CAR)^B1492)</f>
        <v>208.7448152783202</v>
      </c>
      <c r="G1492" s="5">
        <f>IF(C1492=0,0,C1492*LABOR_HRS_WK_MES*SEASON_WEEKS*(1+DIM_PCT_MES)^C1492)</f>
        <v>0</v>
      </c>
      <c r="H1492" s="5">
        <f>E1492+F1492+G1492</f>
        <v>426.54481527832024</v>
      </c>
      <c r="I1492" s="5">
        <f>MIN(H1492,FARMER_HRS)</f>
        <v>426.54481527832024</v>
      </c>
      <c r="J1492" s="5">
        <f>MAX(0,H1492-FARMER_HRS)</f>
        <v>0</v>
      </c>
      <c r="K1492" s="2">
        <f>I1492*FARMER_RATE+J1492*TEMP_WORKER_RATE</f>
        <v>14810.583863830563</v>
      </c>
      <c r="L1492" s="2">
        <f>A1492*PRICE_TOM+B1492*PRICE_CAR+C1492*PRICE_MES</f>
        <v>30164</v>
      </c>
      <c r="M1492" s="2">
        <f>A1492*FERT_BED_TOM+B1492*FERT_BED_CAR+C1492*FERT_BED_MES</f>
        <v>4400</v>
      </c>
      <c r="N1492" s="6">
        <f>IF(AND(D1492&lt;=TOTAL_BEDS,J1492&lt;=TEMP_WORKER_MAX*TEMP_WORKER_HRS),1,0)</f>
        <v>1</v>
      </c>
      <c r="O1492" s="2">
        <f>L1492-M1492-K1492-FIXED_COSTS</f>
        <v>-9046.5838638305631</v>
      </c>
      <c r="P1492" s="2">
        <f>IF(N1492=1,O1492,"")</f>
        <v>-9046.5838638305631</v>
      </c>
    </row>
    <row r="1493">
      <c r="A1493" s="6">
        <v>2</v>
      </c>
      <c r="B1493" s="6">
        <v>6</v>
      </c>
      <c r="C1493" s="6">
        <v>1</v>
      </c>
      <c r="D1493" s="6">
        <f>A1493+B1493+C1493</f>
        <v>9</v>
      </c>
      <c r="E1493" s="5">
        <f>IF(A1493=0,0,A1493*LABOR_HRS_WK_TOM*SEASON_WEEKS*(1+DIM_PCT_TOM)^A1493)</f>
        <v>217.80000000000004</v>
      </c>
      <c r="F1493" s="5">
        <f>IF(B1493=0,0,B1493*LABOR_HRS_WK_CAR*SEASON_WEEKS*(1+DIM_PCT_CAR)^B1493)</f>
        <v>208.7448152783202</v>
      </c>
      <c r="G1493" s="5">
        <f>IF(C1493=0,0,C1493*LABOR_HRS_WK_MES*SEASON_WEEKS*(1+DIM_PCT_MES)^C1493)</f>
        <v>45.5625</v>
      </c>
      <c r="H1493" s="5">
        <f>E1493+F1493+G1493</f>
        <v>472.10731527832024</v>
      </c>
      <c r="I1493" s="5">
        <f>MIN(H1493,FARMER_HRS)</f>
        <v>472.10731527832024</v>
      </c>
      <c r="J1493" s="5">
        <f>MAX(0,H1493-FARMER_HRS)</f>
        <v>0</v>
      </c>
      <c r="K1493" s="2">
        <f>I1493*FARMER_RATE+J1493*TEMP_WORKER_RATE</f>
        <v>16392.615113830565</v>
      </c>
      <c r="L1493" s="2">
        <f>A1493*PRICE_TOM+B1493*PRICE_CAR+C1493*PRICE_MES</f>
        <v>32864</v>
      </c>
      <c r="M1493" s="2">
        <f>A1493*FERT_BED_TOM+B1493*FERT_BED_CAR+C1493*FERT_BED_MES</f>
        <v>5280</v>
      </c>
      <c r="N1493" s="6">
        <f>IF(AND(D1493&lt;=TOTAL_BEDS,J1493&lt;=TEMP_WORKER_MAX*TEMP_WORKER_HRS),1,0)</f>
        <v>1</v>
      </c>
      <c r="O1493" s="2">
        <f>L1493-M1493-K1493-FIXED_COSTS</f>
        <v>-8808.615113830565</v>
      </c>
      <c r="P1493" s="2">
        <f>IF(N1493=1,O1493,"")</f>
        <v>-8808.615113830565</v>
      </c>
    </row>
    <row r="1494">
      <c r="A1494" s="6">
        <v>2</v>
      </c>
      <c r="B1494" s="6">
        <v>6</v>
      </c>
      <c r="C1494" s="6">
        <v>2</v>
      </c>
      <c r="D1494" s="6">
        <f>A1494+B1494+C1494</f>
        <v>10</v>
      </c>
      <c r="E1494" s="5">
        <f>IF(A1494=0,0,A1494*LABOR_HRS_WK_TOM*SEASON_WEEKS*(1+DIM_PCT_TOM)^A1494)</f>
        <v>217.80000000000004</v>
      </c>
      <c r="F1494" s="5">
        <f>IF(B1494=0,0,B1494*LABOR_HRS_WK_CAR*SEASON_WEEKS*(1+DIM_PCT_CAR)^B1494)</f>
        <v>208.7448152783202</v>
      </c>
      <c r="G1494" s="5">
        <f>IF(C1494=0,0,C1494*LABOR_HRS_WK_MES*SEASON_WEEKS*(1+DIM_PCT_MES)^C1494)</f>
        <v>92.2640625</v>
      </c>
      <c r="H1494" s="5">
        <f>E1494+F1494+G1494</f>
        <v>518.80887777832027</v>
      </c>
      <c r="I1494" s="5">
        <f>MIN(H1494,FARMER_HRS)</f>
        <v>518.80887777832027</v>
      </c>
      <c r="J1494" s="5">
        <f>MAX(0,H1494-FARMER_HRS)</f>
        <v>0</v>
      </c>
      <c r="K1494" s="2">
        <f>I1494*FARMER_RATE+J1494*TEMP_WORKER_RATE</f>
        <v>18014.197145080565</v>
      </c>
      <c r="L1494" s="2">
        <f>A1494*PRICE_TOM+B1494*PRICE_CAR+C1494*PRICE_MES</f>
        <v>35564</v>
      </c>
      <c r="M1494" s="2">
        <f>A1494*FERT_BED_TOM+B1494*FERT_BED_CAR+C1494*FERT_BED_MES</f>
        <v>6160</v>
      </c>
      <c r="N1494" s="6">
        <f>IF(AND(D1494&lt;=TOTAL_BEDS,J1494&lt;=TEMP_WORKER_MAX*TEMP_WORKER_HRS),1,0)</f>
        <v>1</v>
      </c>
      <c r="O1494" s="2">
        <f>L1494-M1494-K1494-FIXED_COSTS</f>
        <v>-8610.197145080565</v>
      </c>
      <c r="P1494" s="2">
        <f>IF(N1494=1,O1494,"")</f>
        <v>-8610.197145080565</v>
      </c>
    </row>
    <row r="1495">
      <c r="A1495" s="6">
        <v>2</v>
      </c>
      <c r="B1495" s="6">
        <v>6</v>
      </c>
      <c r="C1495" s="6">
        <v>3</v>
      </c>
      <c r="D1495" s="6">
        <f>A1495+B1495+C1495</f>
        <v>11</v>
      </c>
      <c r="E1495" s="5">
        <f>IF(A1495=0,0,A1495*LABOR_HRS_WK_TOM*SEASON_WEEKS*(1+DIM_PCT_TOM)^A1495)</f>
        <v>217.80000000000004</v>
      </c>
      <c r="F1495" s="5">
        <f>IF(B1495=0,0,B1495*LABOR_HRS_WK_CAR*SEASON_WEEKS*(1+DIM_PCT_CAR)^B1495)</f>
        <v>208.7448152783202</v>
      </c>
      <c r="G1495" s="5">
        <f>IF(C1495=0,0,C1495*LABOR_HRS_WK_MES*SEASON_WEEKS*(1+DIM_PCT_MES)^C1495)</f>
        <v>140.12604492187498</v>
      </c>
      <c r="H1495" s="5">
        <f>E1495+F1495+G1495</f>
        <v>566.67086020019519</v>
      </c>
      <c r="I1495" s="5">
        <f>MIN(H1495,FARMER_HRS)</f>
        <v>566.67086020019519</v>
      </c>
      <c r="J1495" s="5">
        <f>MAX(0,H1495-FARMER_HRS)</f>
        <v>0</v>
      </c>
      <c r="K1495" s="2">
        <f>I1495*FARMER_RATE+J1495*TEMP_WORKER_RATE</f>
        <v>19676.071534729</v>
      </c>
      <c r="L1495" s="2">
        <f>A1495*PRICE_TOM+B1495*PRICE_CAR+C1495*PRICE_MES</f>
        <v>38264</v>
      </c>
      <c r="M1495" s="2">
        <f>A1495*FERT_BED_TOM+B1495*FERT_BED_CAR+C1495*FERT_BED_MES</f>
        <v>7040</v>
      </c>
      <c r="N1495" s="6">
        <f>IF(AND(D1495&lt;=TOTAL_BEDS,J1495&lt;=TEMP_WORKER_MAX*TEMP_WORKER_HRS),1,0)</f>
        <v>1</v>
      </c>
      <c r="O1495" s="2">
        <f>L1495-M1495-K1495-FIXED_COSTS</f>
        <v>-8452.0715347289988</v>
      </c>
      <c r="P1495" s="2">
        <f>IF(N1495=1,O1495,"")</f>
        <v>-8452.0715347289988</v>
      </c>
    </row>
    <row r="1496">
      <c r="A1496" s="6">
        <v>2</v>
      </c>
      <c r="B1496" s="6">
        <v>6</v>
      </c>
      <c r="C1496" s="6">
        <v>4</v>
      </c>
      <c r="D1496" s="6">
        <f>A1496+B1496+C1496</f>
        <v>12</v>
      </c>
      <c r="E1496" s="5">
        <f>IF(A1496=0,0,A1496*LABOR_HRS_WK_TOM*SEASON_WEEKS*(1+DIM_PCT_TOM)^A1496)</f>
        <v>217.80000000000004</v>
      </c>
      <c r="F1496" s="5">
        <f>IF(B1496=0,0,B1496*LABOR_HRS_WK_CAR*SEASON_WEEKS*(1+DIM_PCT_CAR)^B1496)</f>
        <v>208.7448152783202</v>
      </c>
      <c r="G1496" s="5">
        <f>IF(C1496=0,0,C1496*LABOR_HRS_WK_MES*SEASON_WEEKS*(1+DIM_PCT_MES)^C1496)</f>
        <v>189.17016064453119</v>
      </c>
      <c r="H1496" s="5">
        <f>E1496+F1496+G1496</f>
        <v>615.71497592285141</v>
      </c>
      <c r="I1496" s="5">
        <f>MIN(H1496,FARMER_HRS)</f>
        <v>615.71497592285141</v>
      </c>
      <c r="J1496" s="5">
        <f>MAX(0,H1496-FARMER_HRS)</f>
        <v>0</v>
      </c>
      <c r="K1496" s="2">
        <f>I1496*FARMER_RATE+J1496*TEMP_WORKER_RATE</f>
        <v>21378.992219543452</v>
      </c>
      <c r="L1496" s="2">
        <f>A1496*PRICE_TOM+B1496*PRICE_CAR+C1496*PRICE_MES</f>
        <v>40964</v>
      </c>
      <c r="M1496" s="2">
        <f>A1496*FERT_BED_TOM+B1496*FERT_BED_CAR+C1496*FERT_BED_MES</f>
        <v>7920</v>
      </c>
      <c r="N1496" s="6">
        <f>IF(AND(D1496&lt;=TOTAL_BEDS,J1496&lt;=TEMP_WORKER_MAX*TEMP_WORKER_HRS),1,0)</f>
        <v>1</v>
      </c>
      <c r="O1496" s="2">
        <f>L1496-M1496-K1496-FIXED_COSTS</f>
        <v>-8334.9922195434519</v>
      </c>
      <c r="P1496" s="2">
        <f>IF(N1496=1,O1496,"")</f>
        <v>-8334.9922195434519</v>
      </c>
    </row>
    <row r="1497">
      <c r="A1497" s="6">
        <v>2</v>
      </c>
      <c r="B1497" s="6">
        <v>6</v>
      </c>
      <c r="C1497" s="6">
        <v>5</v>
      </c>
      <c r="D1497" s="6">
        <f>A1497+B1497+C1497</f>
        <v>13</v>
      </c>
      <c r="E1497" s="5">
        <f>IF(A1497=0,0,A1497*LABOR_HRS_WK_TOM*SEASON_WEEKS*(1+DIM_PCT_TOM)^A1497)</f>
        <v>217.80000000000004</v>
      </c>
      <c r="F1497" s="5">
        <f>IF(B1497=0,0,B1497*LABOR_HRS_WK_CAR*SEASON_WEEKS*(1+DIM_PCT_CAR)^B1497)</f>
        <v>208.7448152783202</v>
      </c>
      <c r="G1497" s="5">
        <f>IF(C1497=0,0,C1497*LABOR_HRS_WK_MES*SEASON_WEEKS*(1+DIM_PCT_MES)^C1497)</f>
        <v>239.41848456573481</v>
      </c>
      <c r="H1497" s="5">
        <f>E1497+F1497+G1497</f>
        <v>665.96329984405509</v>
      </c>
      <c r="I1497" s="5">
        <f>MIN(H1497,FARMER_HRS)</f>
        <v>665.96329984405509</v>
      </c>
      <c r="J1497" s="5">
        <f>MAX(0,H1497-FARMER_HRS)</f>
        <v>0</v>
      </c>
      <c r="K1497" s="2">
        <f>I1497*FARMER_RATE+J1497*TEMP_WORKER_RATE</f>
        <v>23123.725689029689</v>
      </c>
      <c r="L1497" s="2">
        <f>A1497*PRICE_TOM+B1497*PRICE_CAR+C1497*PRICE_MES</f>
        <v>43664</v>
      </c>
      <c r="M1497" s="2">
        <f>A1497*FERT_BED_TOM+B1497*FERT_BED_CAR+C1497*FERT_BED_MES</f>
        <v>8800</v>
      </c>
      <c r="N1497" s="6">
        <f>IF(AND(D1497&lt;=TOTAL_BEDS,J1497&lt;=TEMP_WORKER_MAX*TEMP_WORKER_HRS),1,0)</f>
        <v>1</v>
      </c>
      <c r="O1497" s="2">
        <f>L1497-M1497-K1497-FIXED_COSTS</f>
        <v>-8259.7256890296885</v>
      </c>
      <c r="P1497" s="2">
        <f>IF(N1497=1,O1497,"")</f>
        <v>-8259.7256890296885</v>
      </c>
    </row>
    <row r="1498">
      <c r="A1498" s="6">
        <v>2</v>
      </c>
      <c r="B1498" s="6">
        <v>6</v>
      </c>
      <c r="C1498" s="6">
        <v>6</v>
      </c>
      <c r="D1498" s="6">
        <f>A1498+B1498+C1498</f>
        <v>14</v>
      </c>
      <c r="E1498" s="5">
        <f>IF(A1498=0,0,A1498*LABOR_HRS_WK_TOM*SEASON_WEEKS*(1+DIM_PCT_TOM)^A1498)</f>
        <v>217.80000000000004</v>
      </c>
      <c r="F1498" s="5">
        <f>IF(B1498=0,0,B1498*LABOR_HRS_WK_CAR*SEASON_WEEKS*(1+DIM_PCT_CAR)^B1498)</f>
        <v>208.7448152783202</v>
      </c>
      <c r="G1498" s="5">
        <f>IF(C1498=0,0,C1498*LABOR_HRS_WK_MES*SEASON_WEEKS*(1+DIM_PCT_MES)^C1498)</f>
        <v>290.89345874736773</v>
      </c>
      <c r="H1498" s="5">
        <f>E1498+F1498+G1498</f>
        <v>717.438274025688</v>
      </c>
      <c r="I1498" s="5">
        <f>MIN(H1498,FARMER_HRS)</f>
        <v>717.438274025688</v>
      </c>
      <c r="J1498" s="5">
        <f>MAX(0,H1498-FARMER_HRS)</f>
        <v>0</v>
      </c>
      <c r="K1498" s="2">
        <f>I1498*FARMER_RATE+J1498*TEMP_WORKER_RATE</f>
        <v>24911.0511814475</v>
      </c>
      <c r="L1498" s="2">
        <f>A1498*PRICE_TOM+B1498*PRICE_CAR+C1498*PRICE_MES</f>
        <v>46364</v>
      </c>
      <c r="M1498" s="2">
        <f>A1498*FERT_BED_TOM+B1498*FERT_BED_CAR+C1498*FERT_BED_MES</f>
        <v>9680</v>
      </c>
      <c r="N1498" s="6">
        <f>IF(AND(D1498&lt;=TOTAL_BEDS,J1498&lt;=TEMP_WORKER_MAX*TEMP_WORKER_HRS),1,0)</f>
        <v>1</v>
      </c>
      <c r="O1498" s="2">
        <f>L1498-M1498-K1498-FIXED_COSTS</f>
        <v>-8227.0511814475</v>
      </c>
      <c r="P1498" s="2">
        <f>IF(N1498=1,O1498,"")</f>
        <v>-8227.0511814475</v>
      </c>
    </row>
    <row r="1499">
      <c r="A1499" s="6">
        <v>2</v>
      </c>
      <c r="B1499" s="6">
        <v>6</v>
      </c>
      <c r="C1499" s="6">
        <v>7</v>
      </c>
      <c r="D1499" s="6">
        <f>A1499+B1499+C1499</f>
        <v>15</v>
      </c>
      <c r="E1499" s="5">
        <f>IF(A1499=0,0,A1499*LABOR_HRS_WK_TOM*SEASON_WEEKS*(1+DIM_PCT_TOM)^A1499)</f>
        <v>217.80000000000004</v>
      </c>
      <c r="F1499" s="5">
        <f>IF(B1499=0,0,B1499*LABOR_HRS_WK_CAR*SEASON_WEEKS*(1+DIM_PCT_CAR)^B1499)</f>
        <v>208.7448152783202</v>
      </c>
      <c r="G1499" s="5">
        <f>IF(C1499=0,0,C1499*LABOR_HRS_WK_MES*SEASON_WEEKS*(1+DIM_PCT_MES)^C1499)</f>
        <v>343.61789814532818</v>
      </c>
      <c r="H1499" s="5">
        <f>E1499+F1499+G1499</f>
        <v>770.16271342364848</v>
      </c>
      <c r="I1499" s="5">
        <f>MIN(H1499,FARMER_HRS)</f>
        <v>720</v>
      </c>
      <c r="J1499" s="5">
        <f>MAX(0,H1499-FARMER_HRS)</f>
        <v>50.162713423648484</v>
      </c>
      <c r="K1499" s="2">
        <f>I1499*FARMER_RATE+J1499*TEMP_WORKER_RATE</f>
        <v>25870.880441382786</v>
      </c>
      <c r="L1499" s="2">
        <f>A1499*PRICE_TOM+B1499*PRICE_CAR+C1499*PRICE_MES</f>
        <v>49064</v>
      </c>
      <c r="M1499" s="2">
        <f>A1499*FERT_BED_TOM+B1499*FERT_BED_CAR+C1499*FERT_BED_MES</f>
        <v>10560</v>
      </c>
      <c r="N1499" s="6">
        <f>IF(AND(D1499&lt;=TOTAL_BEDS,J1499&lt;=TEMP_WORKER_MAX*TEMP_WORKER_HRS),1,0)</f>
        <v>1</v>
      </c>
      <c r="O1499" s="2">
        <f>L1499-M1499-K1499-FIXED_COSTS</f>
        <v>-7366.8804413827856</v>
      </c>
      <c r="P1499" s="2">
        <f>IF(N1499=1,O1499,"")</f>
        <v>-7366.8804413827856</v>
      </c>
    </row>
    <row r="1500">
      <c r="A1500" s="6">
        <v>2</v>
      </c>
      <c r="B1500" s="6">
        <v>6</v>
      </c>
      <c r="C1500" s="6">
        <v>8</v>
      </c>
      <c r="D1500" s="6">
        <f>A1500+B1500+C1500</f>
        <v>16</v>
      </c>
      <c r="E1500" s="5">
        <f>IF(A1500=0,0,A1500*LABOR_HRS_WK_TOM*SEASON_WEEKS*(1+DIM_PCT_TOM)^A1500)</f>
        <v>217.80000000000004</v>
      </c>
      <c r="F1500" s="5">
        <f>IF(B1500=0,0,B1500*LABOR_HRS_WK_CAR*SEASON_WEEKS*(1+DIM_PCT_CAR)^B1500)</f>
        <v>208.7448152783202</v>
      </c>
      <c r="G1500" s="5">
        <f>IF(C1500=0,0,C1500*LABOR_HRS_WK_MES*SEASON_WEEKS*(1+DIM_PCT_MES)^C1500)</f>
        <v>397.61499642530833</v>
      </c>
      <c r="H1500" s="5">
        <f>E1500+F1500+G1500</f>
        <v>824.15981170362852</v>
      </c>
      <c r="I1500" s="5">
        <f>MIN(H1500,FARMER_HRS)</f>
        <v>720</v>
      </c>
      <c r="J1500" s="5">
        <f>MAX(0,H1500-FARMER_HRS)</f>
        <v>104.15981170362852</v>
      </c>
      <c r="K1500" s="2">
        <f>I1500*FARMER_RATE+J1500*TEMP_WORKER_RATE</f>
        <v>26808.330064299105</v>
      </c>
      <c r="L1500" s="2">
        <f>A1500*PRICE_TOM+B1500*PRICE_CAR+C1500*PRICE_MES</f>
        <v>51764</v>
      </c>
      <c r="M1500" s="2">
        <f>A1500*FERT_BED_TOM+B1500*FERT_BED_CAR+C1500*FERT_BED_MES</f>
        <v>11440</v>
      </c>
      <c r="N1500" s="6">
        <f>IF(AND(D1500&lt;=TOTAL_BEDS,J1500&lt;=TEMP_WORKER_MAX*TEMP_WORKER_HRS),1,0)</f>
        <v>1</v>
      </c>
      <c r="O1500" s="2">
        <f>L1500-M1500-K1500-FIXED_COSTS</f>
        <v>-6484.3300642991053</v>
      </c>
      <c r="P1500" s="2">
        <f>IF(N1500=1,O1500,"")</f>
        <v>-6484.3300642991053</v>
      </c>
    </row>
    <row r="1501">
      <c r="A1501" s="6">
        <v>2</v>
      </c>
      <c r="B1501" s="6">
        <v>6</v>
      </c>
      <c r="C1501" s="6">
        <v>9</v>
      </c>
      <c r="D1501" s="6">
        <f>A1501+B1501+C1501</f>
        <v>17</v>
      </c>
      <c r="E1501" s="5">
        <f>IF(A1501=0,0,A1501*LABOR_HRS_WK_TOM*SEASON_WEEKS*(1+DIM_PCT_TOM)^A1501)</f>
        <v>217.80000000000004</v>
      </c>
      <c r="F1501" s="5">
        <f>IF(B1501=0,0,B1501*LABOR_HRS_WK_CAR*SEASON_WEEKS*(1+DIM_PCT_CAR)^B1501)</f>
        <v>208.7448152783202</v>
      </c>
      <c r="G1501" s="5">
        <f>IF(C1501=0,0,C1501*LABOR_HRS_WK_MES*SEASON_WEEKS*(1+DIM_PCT_MES)^C1501)</f>
        <v>452.90833186570273</v>
      </c>
      <c r="H1501" s="5">
        <f>E1501+F1501+G1501</f>
        <v>879.453147144023</v>
      </c>
      <c r="I1501" s="5">
        <f>MIN(H1501,FARMER_HRS)</f>
        <v>720</v>
      </c>
      <c r="J1501" s="5">
        <f>MAX(0,H1501-FARMER_HRS)</f>
        <v>159.45314714402298</v>
      </c>
      <c r="K1501" s="2">
        <f>I1501*FARMER_RATE+J1501*TEMP_WORKER_RATE</f>
        <v>27768.283804583731</v>
      </c>
      <c r="L1501" s="2">
        <f>A1501*PRICE_TOM+B1501*PRICE_CAR+C1501*PRICE_MES</f>
        <v>54464</v>
      </c>
      <c r="M1501" s="2">
        <f>A1501*FERT_BED_TOM+B1501*FERT_BED_CAR+C1501*FERT_BED_MES</f>
        <v>12320</v>
      </c>
      <c r="N1501" s="6">
        <f>IF(AND(D1501&lt;=TOTAL_BEDS,J1501&lt;=TEMP_WORKER_MAX*TEMP_WORKER_HRS),1,0)</f>
        <v>1</v>
      </c>
      <c r="O1501" s="2">
        <f>L1501-M1501-K1501-FIXED_COSTS</f>
        <v>-5624.2838045837307</v>
      </c>
      <c r="P1501" s="2">
        <f>IF(N1501=1,O1501,"")</f>
        <v>-5624.2838045837307</v>
      </c>
    </row>
    <row r="1502">
      <c r="A1502" s="6">
        <v>2</v>
      </c>
      <c r="B1502" s="6">
        <v>6</v>
      </c>
      <c r="C1502" s="6">
        <v>10</v>
      </c>
      <c r="D1502" s="6">
        <f>A1502+B1502+C1502</f>
        <v>18</v>
      </c>
      <c r="E1502" s="5">
        <f>IF(A1502=0,0,A1502*LABOR_HRS_WK_TOM*SEASON_WEEKS*(1+DIM_PCT_TOM)^A1502)</f>
        <v>217.80000000000004</v>
      </c>
      <c r="F1502" s="5">
        <f>IF(B1502=0,0,B1502*LABOR_HRS_WK_CAR*SEASON_WEEKS*(1+DIM_PCT_CAR)^B1502)</f>
        <v>208.7448152783202</v>
      </c>
      <c r="G1502" s="5">
        <f>IF(C1502=0,0,C1502*LABOR_HRS_WK_MES*SEASON_WEEKS*(1+DIM_PCT_MES)^C1502)</f>
        <v>509.52187334891551</v>
      </c>
      <c r="H1502" s="5">
        <f>E1502+F1502+G1502</f>
        <v>936.06668862723575</v>
      </c>
      <c r="I1502" s="5">
        <f>MIN(H1502,FARMER_HRS)</f>
        <v>720</v>
      </c>
      <c r="J1502" s="5">
        <f>MAX(0,H1502-FARMER_HRS)</f>
        <v>216.06668862723575</v>
      </c>
      <c r="K1502" s="2">
        <f>I1502*FARMER_RATE+J1502*TEMP_WORKER_RATE</f>
        <v>28751.157788667286</v>
      </c>
      <c r="L1502" s="2">
        <f>A1502*PRICE_TOM+B1502*PRICE_CAR+C1502*PRICE_MES</f>
        <v>57164</v>
      </c>
      <c r="M1502" s="2">
        <f>A1502*FERT_BED_TOM+B1502*FERT_BED_CAR+C1502*FERT_BED_MES</f>
        <v>13200</v>
      </c>
      <c r="N1502" s="6">
        <f>IF(AND(D1502&lt;=TOTAL_BEDS,J1502&lt;=TEMP_WORKER_MAX*TEMP_WORKER_HRS),1,0)</f>
        <v>1</v>
      </c>
      <c r="O1502" s="2">
        <f>L1502-M1502-K1502-FIXED_COSTS</f>
        <v>-4787.1577886672858</v>
      </c>
      <c r="P1502" s="2">
        <f>IF(N1502=1,O1502,"")</f>
        <v>-4787.1577886672858</v>
      </c>
    </row>
    <row r="1503">
      <c r="A1503" s="6">
        <v>2</v>
      </c>
      <c r="B1503" s="6">
        <v>6</v>
      </c>
      <c r="C1503" s="6">
        <v>11</v>
      </c>
      <c r="D1503" s="6">
        <f>A1503+B1503+C1503</f>
        <v>19</v>
      </c>
      <c r="E1503" s="5">
        <f>IF(A1503=0,0,A1503*LABOR_HRS_WK_TOM*SEASON_WEEKS*(1+DIM_PCT_TOM)^A1503)</f>
        <v>217.80000000000004</v>
      </c>
      <c r="F1503" s="5">
        <f>IF(B1503=0,0,B1503*LABOR_HRS_WK_CAR*SEASON_WEEKS*(1+DIM_PCT_CAR)^B1503)</f>
        <v>208.7448152783202</v>
      </c>
      <c r="G1503" s="5">
        <f>IF(C1503=0,0,C1503*LABOR_HRS_WK_MES*SEASON_WEEKS*(1+DIM_PCT_MES)^C1503)</f>
        <v>567.47998644235463</v>
      </c>
      <c r="H1503" s="5">
        <f>E1503+F1503+G1503</f>
        <v>994.02480172067487</v>
      </c>
      <c r="I1503" s="5">
        <f>MIN(H1503,FARMER_HRS)</f>
        <v>720</v>
      </c>
      <c r="J1503" s="5">
        <f>MAX(0,H1503-FARMER_HRS)</f>
        <v>274.02480172067487</v>
      </c>
      <c r="K1503" s="2">
        <f>I1503*FARMER_RATE+J1503*TEMP_WORKER_RATE</f>
        <v>29757.375029872826</v>
      </c>
      <c r="L1503" s="2">
        <f>A1503*PRICE_TOM+B1503*PRICE_CAR+C1503*PRICE_MES</f>
        <v>59864</v>
      </c>
      <c r="M1503" s="2">
        <f>A1503*FERT_BED_TOM+B1503*FERT_BED_CAR+C1503*FERT_BED_MES</f>
        <v>14080</v>
      </c>
      <c r="N1503" s="6">
        <f>IF(AND(D1503&lt;=TOTAL_BEDS,J1503&lt;=TEMP_WORKER_MAX*TEMP_WORKER_HRS),1,0)</f>
        <v>1</v>
      </c>
      <c r="O1503" s="2">
        <f>L1503-M1503-K1503-FIXED_COSTS</f>
        <v>-3973.3750298728264</v>
      </c>
      <c r="P1503" s="2">
        <f>IF(N1503=1,O1503,"")</f>
        <v>-3973.3750298728264</v>
      </c>
    </row>
    <row r="1504">
      <c r="A1504" s="6">
        <v>2</v>
      </c>
      <c r="B1504" s="6">
        <v>6</v>
      </c>
      <c r="C1504" s="6">
        <v>12</v>
      </c>
      <c r="D1504" s="6">
        <f>A1504+B1504+C1504</f>
        <v>20</v>
      </c>
      <c r="E1504" s="5">
        <f>IF(A1504=0,0,A1504*LABOR_HRS_WK_TOM*SEASON_WEEKS*(1+DIM_PCT_TOM)^A1504)</f>
        <v>217.80000000000004</v>
      </c>
      <c r="F1504" s="5">
        <f>IF(B1504=0,0,B1504*LABOR_HRS_WK_CAR*SEASON_WEEKS*(1+DIM_PCT_CAR)^B1504)</f>
        <v>208.7448152783202</v>
      </c>
      <c r="G1504" s="5">
        <f>IF(C1504=0,0,C1504*LABOR_HRS_WK_MES*SEASON_WEEKS*(1+DIM_PCT_MES)^C1504)</f>
        <v>626.807439570419</v>
      </c>
      <c r="H1504" s="5">
        <f>E1504+F1504+G1504</f>
        <v>1053.3522548487392</v>
      </c>
      <c r="I1504" s="5">
        <f>MIN(H1504,FARMER_HRS)</f>
        <v>720</v>
      </c>
      <c r="J1504" s="5">
        <f>MAX(0,H1504-FARMER_HRS)</f>
        <v>333.35225484873922</v>
      </c>
      <c r="K1504" s="2">
        <f>I1504*FARMER_RATE+J1504*TEMP_WORKER_RATE</f>
        <v>30787.365535568388</v>
      </c>
      <c r="L1504" s="2">
        <f>A1504*PRICE_TOM+B1504*PRICE_CAR+C1504*PRICE_MES</f>
        <v>62564</v>
      </c>
      <c r="M1504" s="2">
        <f>A1504*FERT_BED_TOM+B1504*FERT_BED_CAR+C1504*FERT_BED_MES</f>
        <v>14960</v>
      </c>
      <c r="N1504" s="6">
        <f>IF(AND(D1504&lt;=TOTAL_BEDS,J1504&lt;=TEMP_WORKER_MAX*TEMP_WORKER_HRS),1,0)</f>
        <v>1</v>
      </c>
      <c r="O1504" s="2">
        <f>L1504-M1504-K1504-FIXED_COSTS</f>
        <v>-3183.3655355683877</v>
      </c>
      <c r="P1504" s="2">
        <f>IF(N1504=1,O1504,"")</f>
        <v>-3183.3655355683877</v>
      </c>
    </row>
    <row r="1505">
      <c r="A1505" s="6">
        <v>2</v>
      </c>
      <c r="B1505" s="6">
        <v>6</v>
      </c>
      <c r="C1505" s="6">
        <v>13</v>
      </c>
      <c r="D1505" s="6">
        <f>A1505+B1505+C1505</f>
        <v>21</v>
      </c>
      <c r="E1505" s="5">
        <f>IF(A1505=0,0,A1505*LABOR_HRS_WK_TOM*SEASON_WEEKS*(1+DIM_PCT_TOM)^A1505)</f>
        <v>217.80000000000004</v>
      </c>
      <c r="F1505" s="5">
        <f>IF(B1505=0,0,B1505*LABOR_HRS_WK_CAR*SEASON_WEEKS*(1+DIM_PCT_CAR)^B1505)</f>
        <v>208.7448152783202</v>
      </c>
      <c r="G1505" s="5">
        <f>IF(C1505=0,0,C1505*LABOR_HRS_WK_MES*SEASON_WEEKS*(1+DIM_PCT_MES)^C1505)</f>
        <v>687.52941027880331</v>
      </c>
      <c r="H1505" s="5">
        <f>E1505+F1505+G1505</f>
        <v>1114.0742255571236</v>
      </c>
      <c r="I1505" s="5">
        <f>MIN(H1505,FARMER_HRS)</f>
        <v>720</v>
      </c>
      <c r="J1505" s="5">
        <f>MAX(0,H1505-FARMER_HRS)</f>
        <v>394.07422555712355</v>
      </c>
      <c r="K1505" s="2">
        <f>I1505*FARMER_RATE+J1505*TEMP_WORKER_RATE</f>
        <v>31841.566415922283</v>
      </c>
      <c r="L1505" s="2">
        <f>A1505*PRICE_TOM+B1505*PRICE_CAR+C1505*PRICE_MES</f>
        <v>65264</v>
      </c>
      <c r="M1505" s="2">
        <f>A1505*FERT_BED_TOM+B1505*FERT_BED_CAR+C1505*FERT_BED_MES</f>
        <v>15840</v>
      </c>
      <c r="N1505" s="6">
        <f>IF(AND(D1505&lt;=TOTAL_BEDS,J1505&lt;=TEMP_WORKER_MAX*TEMP_WORKER_HRS),1,0)</f>
        <v>1</v>
      </c>
      <c r="O1505" s="2">
        <f>L1505-M1505-K1505-FIXED_COSTS</f>
        <v>-2417.5664159222833</v>
      </c>
      <c r="P1505" s="2">
        <f>IF(N1505=1,O1505,"")</f>
        <v>-2417.5664159222833</v>
      </c>
    </row>
    <row r="1506">
      <c r="A1506" s="6">
        <v>2</v>
      </c>
      <c r="B1506" s="6">
        <v>6</v>
      </c>
      <c r="C1506" s="6">
        <v>14</v>
      </c>
      <c r="D1506" s="6">
        <f>A1506+B1506+C1506</f>
        <v>22</v>
      </c>
      <c r="E1506" s="5">
        <f>IF(A1506=0,0,A1506*LABOR_HRS_WK_TOM*SEASON_WEEKS*(1+DIM_PCT_TOM)^A1506)</f>
        <v>217.80000000000004</v>
      </c>
      <c r="F1506" s="5">
        <f>IF(B1506=0,0,B1506*LABOR_HRS_WK_CAR*SEASON_WEEKS*(1+DIM_PCT_CAR)^B1506)</f>
        <v>208.7448152783202</v>
      </c>
      <c r="G1506" s="5">
        <f>IF(C1506=0,0,C1506*LABOR_HRS_WK_MES*SEASON_WEEKS*(1+DIM_PCT_MES)^C1506)</f>
        <v>749.67149159246435</v>
      </c>
      <c r="H1506" s="5">
        <f>E1506+F1506+G1506</f>
        <v>1176.2163068707846</v>
      </c>
      <c r="I1506" s="5">
        <f>MIN(H1506,FARMER_HRS)</f>
        <v>720</v>
      </c>
      <c r="J1506" s="5">
        <f>MAX(0,H1506-FARMER_HRS)</f>
        <v>456.21630687078459</v>
      </c>
      <c r="K1506" s="2">
        <f>I1506*FARMER_RATE+J1506*TEMP_WORKER_RATE</f>
        <v>32920.421994284457</v>
      </c>
      <c r="L1506" s="2">
        <f>A1506*PRICE_TOM+B1506*PRICE_CAR+C1506*PRICE_MES</f>
        <v>67964</v>
      </c>
      <c r="M1506" s="2">
        <f>A1506*FERT_BED_TOM+B1506*FERT_BED_CAR+C1506*FERT_BED_MES</f>
        <v>16720</v>
      </c>
      <c r="N1506" s="6">
        <f>IF(AND(D1506&lt;=TOTAL_BEDS,J1506&lt;=TEMP_WORKER_MAX*TEMP_WORKER_HRS),1,0)</f>
        <v>1</v>
      </c>
      <c r="O1506" s="2">
        <f>L1506-M1506-K1506-FIXED_COSTS</f>
        <v>-1676.4219942844575</v>
      </c>
      <c r="P1506" s="2">
        <f>IF(N1506=1,O1506,"")</f>
        <v>-1676.4219942844575</v>
      </c>
    </row>
    <row r="1507">
      <c r="A1507" s="6">
        <v>2</v>
      </c>
      <c r="B1507" s="6">
        <v>6</v>
      </c>
      <c r="C1507" s="6">
        <v>15</v>
      </c>
      <c r="D1507" s="6">
        <f>A1507+B1507+C1507</f>
        <v>23</v>
      </c>
      <c r="E1507" s="5">
        <f>IF(A1507=0,0,A1507*LABOR_HRS_WK_TOM*SEASON_WEEKS*(1+DIM_PCT_TOM)^A1507)</f>
        <v>217.80000000000004</v>
      </c>
      <c r="F1507" s="5">
        <f>IF(B1507=0,0,B1507*LABOR_HRS_WK_CAR*SEASON_WEEKS*(1+DIM_PCT_CAR)^B1507)</f>
        <v>208.7448152783202</v>
      </c>
      <c r="G1507" s="5">
        <f>IF(C1507=0,0,C1507*LABOR_HRS_WK_MES*SEASON_WEEKS*(1+DIM_PCT_MES)^C1507)</f>
        <v>813.25969846861074</v>
      </c>
      <c r="H1507" s="5">
        <f>E1507+F1507+G1507</f>
        <v>1239.804513746931</v>
      </c>
      <c r="I1507" s="5">
        <f>MIN(H1507,FARMER_HRS)</f>
        <v>720</v>
      </c>
      <c r="J1507" s="5">
        <f>MAX(0,H1507-FARMER_HRS)</f>
        <v>519.804513746931</v>
      </c>
      <c r="K1507" s="2">
        <f>I1507*FARMER_RATE+J1507*TEMP_WORKER_RATE</f>
        <v>34024.383919217551</v>
      </c>
      <c r="L1507" s="2">
        <f>A1507*PRICE_TOM+B1507*PRICE_CAR+C1507*PRICE_MES</f>
        <v>70664</v>
      </c>
      <c r="M1507" s="2">
        <f>A1507*FERT_BED_TOM+B1507*FERT_BED_CAR+C1507*FERT_BED_MES</f>
        <v>17600</v>
      </c>
      <c r="N1507" s="6">
        <f>IF(AND(D1507&lt;=TOTAL_BEDS,J1507&lt;=TEMP_WORKER_MAX*TEMP_WORKER_HRS),1,0)</f>
        <v>1</v>
      </c>
      <c r="O1507" s="2">
        <f>L1507-M1507-K1507-FIXED_COSTS</f>
        <v>-960.383919217551</v>
      </c>
      <c r="P1507" s="2">
        <f>IF(N1507=1,O1507,"")</f>
        <v>-960.383919217551</v>
      </c>
    </row>
    <row r="1508">
      <c r="A1508" s="6">
        <v>2</v>
      </c>
      <c r="B1508" s="6">
        <v>6</v>
      </c>
      <c r="C1508" s="6">
        <v>16</v>
      </c>
      <c r="D1508" s="6">
        <f>A1508+B1508+C1508</f>
        <v>24</v>
      </c>
      <c r="E1508" s="5">
        <f>IF(A1508=0,0,A1508*LABOR_HRS_WK_TOM*SEASON_WEEKS*(1+DIM_PCT_TOM)^A1508)</f>
        <v>217.80000000000004</v>
      </c>
      <c r="F1508" s="5">
        <f>IF(B1508=0,0,B1508*LABOR_HRS_WK_CAR*SEASON_WEEKS*(1+DIM_PCT_CAR)^B1508)</f>
        <v>208.7448152783202</v>
      </c>
      <c r="G1508" s="5">
        <f>IF(C1508=0,0,C1508*LABOR_HRS_WK_MES*SEASON_WEEKS*(1+DIM_PCT_MES)^C1508)</f>
        <v>878.32047434609967</v>
      </c>
      <c r="H1508" s="5">
        <f>E1508+F1508+G1508</f>
        <v>1304.8652896244198</v>
      </c>
      <c r="I1508" s="5">
        <f>MIN(H1508,FARMER_HRS)</f>
        <v>720</v>
      </c>
      <c r="J1508" s="5">
        <f>MAX(0,H1508-FARMER_HRS)</f>
        <v>584.8652896244198</v>
      </c>
      <c r="K1508" s="2">
        <f>I1508*FARMER_RATE+J1508*TEMP_WORKER_RATE</f>
        <v>35153.911278201733</v>
      </c>
      <c r="L1508" s="2">
        <f>A1508*PRICE_TOM+B1508*PRICE_CAR+C1508*PRICE_MES</f>
        <v>73364</v>
      </c>
      <c r="M1508" s="2">
        <f>A1508*FERT_BED_TOM+B1508*FERT_BED_CAR+C1508*FERT_BED_MES</f>
        <v>18480</v>
      </c>
      <c r="N1508" s="6">
        <f>IF(AND(D1508&lt;=TOTAL_BEDS,J1508&lt;=TEMP_WORKER_MAX*TEMP_WORKER_HRS),1,0)</f>
        <v>1</v>
      </c>
      <c r="O1508" s="2">
        <f>L1508-M1508-K1508-FIXED_COSTS</f>
        <v>-269.91127820173278</v>
      </c>
      <c r="P1508" s="2">
        <f>IF(N1508=1,O1508,"")</f>
        <v>-269.91127820173278</v>
      </c>
    </row>
    <row r="1509">
      <c r="A1509" s="6">
        <v>2</v>
      </c>
      <c r="B1509" s="6">
        <v>6</v>
      </c>
      <c r="C1509" s="6">
        <v>17</v>
      </c>
      <c r="D1509" s="6">
        <f>A1509+B1509+C1509</f>
        <v>25</v>
      </c>
      <c r="E1509" s="5">
        <f>IF(A1509=0,0,A1509*LABOR_HRS_WK_TOM*SEASON_WEEKS*(1+DIM_PCT_TOM)^A1509)</f>
        <v>217.80000000000004</v>
      </c>
      <c r="F1509" s="5">
        <f>IF(B1509=0,0,B1509*LABOR_HRS_WK_CAR*SEASON_WEEKS*(1+DIM_PCT_CAR)^B1509)</f>
        <v>208.7448152783202</v>
      </c>
      <c r="G1509" s="5">
        <f>IF(C1509=0,0,C1509*LABOR_HRS_WK_MES*SEASON_WEEKS*(1+DIM_PCT_MES)^C1509)</f>
        <v>944.88069779263992</v>
      </c>
      <c r="H1509" s="5">
        <f>E1509+F1509+G1509</f>
        <v>1371.4255130709603</v>
      </c>
      <c r="I1509" s="5">
        <f>MIN(H1509,FARMER_HRS)</f>
        <v>720</v>
      </c>
      <c r="J1509" s="5">
        <f>MAX(0,H1509-FARMER_HRS)</f>
        <v>651.42551307096028</v>
      </c>
      <c r="K1509" s="2">
        <f>I1509*FARMER_RATE+J1509*TEMP_WORKER_RATE</f>
        <v>36309.4707130375</v>
      </c>
      <c r="L1509" s="2">
        <f>A1509*PRICE_TOM+B1509*PRICE_CAR+C1509*PRICE_MES</f>
        <v>76064</v>
      </c>
      <c r="M1509" s="2">
        <f>A1509*FERT_BED_TOM+B1509*FERT_BED_CAR+C1509*FERT_BED_MES</f>
        <v>19360</v>
      </c>
      <c r="N1509" s="6">
        <f>IF(AND(D1509&lt;=TOTAL_BEDS,J1509&lt;=TEMP_WORKER_MAX*TEMP_WORKER_HRS),1,0)</f>
        <v>1</v>
      </c>
      <c r="O1509" s="2">
        <f>L1509-M1509-K1509-FIXED_COSTS</f>
        <v>394.52928696249728</v>
      </c>
      <c r="P1509" s="2">
        <f>IF(N1509=1,O1509,"")</f>
        <v>394.52928696249728</v>
      </c>
    </row>
    <row r="1510">
      <c r="A1510" s="6">
        <v>2</v>
      </c>
      <c r="B1510" s="6">
        <v>6</v>
      </c>
      <c r="C1510" s="6">
        <v>18</v>
      </c>
      <c r="D1510" s="6">
        <f>A1510+B1510+C1510</f>
        <v>26</v>
      </c>
      <c r="E1510" s="5">
        <f>IF(A1510=0,0,A1510*LABOR_HRS_WK_TOM*SEASON_WEEKS*(1+DIM_PCT_TOM)^A1510)</f>
        <v>217.80000000000004</v>
      </c>
      <c r="F1510" s="5">
        <f>IF(B1510=0,0,B1510*LABOR_HRS_WK_CAR*SEASON_WEEKS*(1+DIM_PCT_CAR)^B1510)</f>
        <v>208.7448152783202</v>
      </c>
      <c r="G1510" s="5">
        <f>IF(C1510=0,0,C1510*LABOR_HRS_WK_MES*SEASON_WEEKS*(1+DIM_PCT_MES)^C1510)</f>
        <v>1012.9676892512272</v>
      </c>
      <c r="H1510" s="5">
        <f>E1510+F1510+G1510</f>
        <v>1439.5125045295474</v>
      </c>
      <c r="I1510" s="5">
        <f>MIN(H1510,FARMER_HRS)</f>
        <v>720</v>
      </c>
      <c r="J1510" s="5">
        <f>MAX(0,H1510-FARMER_HRS)</f>
        <v>719.51250452954741</v>
      </c>
      <c r="K1510" s="2">
        <f>I1510*FARMER_RATE+J1510*TEMP_WORKER_RATE</f>
        <v>37491.536536971311</v>
      </c>
      <c r="L1510" s="2">
        <f>A1510*PRICE_TOM+B1510*PRICE_CAR+C1510*PRICE_MES</f>
        <v>78764</v>
      </c>
      <c r="M1510" s="2">
        <f>A1510*FERT_BED_TOM+B1510*FERT_BED_CAR+C1510*FERT_BED_MES</f>
        <v>20240</v>
      </c>
      <c r="N1510" s="6">
        <f>IF(AND(D1510&lt;=TOTAL_BEDS,J1510&lt;=TEMP_WORKER_MAX*TEMP_WORKER_HRS),1,0)</f>
        <v>1</v>
      </c>
      <c r="O1510" s="2">
        <f>L1510-M1510-K1510-FIXED_COSTS</f>
        <v>1032.4634630286891</v>
      </c>
      <c r="P1510" s="2">
        <f>IF(N1510=1,O1510,"")</f>
        <v>1032.4634630286891</v>
      </c>
    </row>
    <row r="1511">
      <c r="A1511" s="6">
        <v>2</v>
      </c>
      <c r="B1511" s="6">
        <v>6</v>
      </c>
      <c r="C1511" s="6">
        <v>19</v>
      </c>
      <c r="D1511" s="6">
        <f>A1511+B1511+C1511</f>
        <v>27</v>
      </c>
      <c r="E1511" s="5">
        <f>IF(A1511=0,0,A1511*LABOR_HRS_WK_TOM*SEASON_WEEKS*(1+DIM_PCT_TOM)^A1511)</f>
        <v>217.80000000000004</v>
      </c>
      <c r="F1511" s="5">
        <f>IF(B1511=0,0,B1511*LABOR_HRS_WK_CAR*SEASON_WEEKS*(1+DIM_PCT_CAR)^B1511)</f>
        <v>208.7448152783202</v>
      </c>
      <c r="G1511" s="5">
        <f>IF(C1511=0,0,C1511*LABOR_HRS_WK_MES*SEASON_WEEKS*(1+DIM_PCT_MES)^C1511)</f>
        <v>1082.6092178872491</v>
      </c>
      <c r="H1511" s="5">
        <f>E1511+F1511+G1511</f>
        <v>1509.1540331655692</v>
      </c>
      <c r="I1511" s="5">
        <f>MIN(H1511,FARMER_HRS)</f>
        <v>720</v>
      </c>
      <c r="J1511" s="5">
        <f>MAX(0,H1511-FARMER_HRS)</f>
        <v>789.15403316556922</v>
      </c>
      <c r="K1511" s="2">
        <f>I1511*FARMER_RATE+J1511*TEMP_WORKER_RATE</f>
        <v>38700.590853568909</v>
      </c>
      <c r="L1511" s="2">
        <f>A1511*PRICE_TOM+B1511*PRICE_CAR+C1511*PRICE_MES</f>
        <v>81464</v>
      </c>
      <c r="M1511" s="2">
        <f>A1511*FERT_BED_TOM+B1511*FERT_BED_CAR+C1511*FERT_BED_MES</f>
        <v>21120</v>
      </c>
      <c r="N1511" s="6">
        <f>IF(AND(D1511&lt;=TOTAL_BEDS,J1511&lt;=TEMP_WORKER_MAX*TEMP_WORKER_HRS),1,0)</f>
        <v>1</v>
      </c>
      <c r="O1511" s="2">
        <f>L1511-M1511-K1511-FIXED_COSTS</f>
        <v>1643.4091464310914</v>
      </c>
      <c r="P1511" s="2">
        <f>IF(N1511=1,O1511,"")</f>
        <v>1643.4091464310914</v>
      </c>
    </row>
    <row r="1512">
      <c r="A1512" s="6">
        <v>2</v>
      </c>
      <c r="B1512" s="6">
        <v>6</v>
      </c>
      <c r="C1512" s="6">
        <v>20</v>
      </c>
      <c r="D1512" s="6">
        <f>A1512+B1512+C1512</f>
        <v>28</v>
      </c>
      <c r="E1512" s="5">
        <f>IF(A1512=0,0,A1512*LABOR_HRS_WK_TOM*SEASON_WEEKS*(1+DIM_PCT_TOM)^A1512)</f>
        <v>217.80000000000004</v>
      </c>
      <c r="F1512" s="5">
        <f>IF(B1512=0,0,B1512*LABOR_HRS_WK_CAR*SEASON_WEEKS*(1+DIM_PCT_CAR)^B1512)</f>
        <v>208.7448152783202</v>
      </c>
      <c r="G1512" s="5">
        <f>IF(C1512=0,0,C1512*LABOR_HRS_WK_MES*SEASON_WEEKS*(1+DIM_PCT_MES)^C1512)</f>
        <v>1153.8335085377259</v>
      </c>
      <c r="H1512" s="5">
        <f>E1512+F1512+G1512</f>
        <v>1580.3783238160463</v>
      </c>
      <c r="I1512" s="5">
        <f>MIN(H1512,FARMER_HRS)</f>
        <v>720</v>
      </c>
      <c r="J1512" s="5">
        <f>MAX(0,H1512-FARMER_HRS)</f>
        <v>860.3783238160463</v>
      </c>
      <c r="K1512" s="2">
        <f>I1512*FARMER_RATE+J1512*TEMP_WORKER_RATE</f>
        <v>39937.123677361917</v>
      </c>
      <c r="L1512" s="2">
        <f>A1512*PRICE_TOM+B1512*PRICE_CAR+C1512*PRICE_MES</f>
        <v>84164</v>
      </c>
      <c r="M1512" s="2">
        <f>A1512*FERT_BED_TOM+B1512*FERT_BED_CAR+C1512*FERT_BED_MES</f>
        <v>22000</v>
      </c>
      <c r="N1512" s="6">
        <f>IF(AND(D1512&lt;=TOTAL_BEDS,J1512&lt;=TEMP_WORKER_MAX*TEMP_WORKER_HRS),1,0)</f>
        <v>1</v>
      </c>
      <c r="O1512" s="2">
        <f>L1512-M1512-K1512-FIXED_COSTS</f>
        <v>2226.8763226380834</v>
      </c>
      <c r="P1512" s="2">
        <f>IF(N1512=1,O1512,"")</f>
        <v>2226.8763226380834</v>
      </c>
    </row>
    <row r="1513">
      <c r="A1513" s="6">
        <v>2</v>
      </c>
      <c r="B1513" s="6">
        <v>6</v>
      </c>
      <c r="C1513" s="6">
        <v>21</v>
      </c>
      <c r="D1513" s="6">
        <f>A1513+B1513+C1513</f>
        <v>29</v>
      </c>
      <c r="E1513" s="5">
        <f>IF(A1513=0,0,A1513*LABOR_HRS_WK_TOM*SEASON_WEEKS*(1+DIM_PCT_TOM)^A1513)</f>
        <v>217.80000000000004</v>
      </c>
      <c r="F1513" s="5">
        <f>IF(B1513=0,0,B1513*LABOR_HRS_WK_CAR*SEASON_WEEKS*(1+DIM_PCT_CAR)^B1513)</f>
        <v>208.7448152783202</v>
      </c>
      <c r="G1513" s="5">
        <f>IF(C1513=0,0,C1513*LABOR_HRS_WK_MES*SEASON_WEEKS*(1+DIM_PCT_MES)^C1513)</f>
        <v>1226.6692487641699</v>
      </c>
      <c r="H1513" s="5">
        <f>E1513+F1513+G1513</f>
        <v>1653.21406404249</v>
      </c>
      <c r="I1513" s="5">
        <f>MIN(H1513,FARMER_HRS)</f>
        <v>720</v>
      </c>
      <c r="J1513" s="5">
        <f>MAX(0,H1513-FARMER_HRS)</f>
        <v>933.21406404249</v>
      </c>
      <c r="K1513" s="2">
        <f>I1513*FARMER_RATE+J1513*TEMP_WORKER_RATE</f>
        <v>41201.633056293227</v>
      </c>
      <c r="L1513" s="2">
        <f>A1513*PRICE_TOM+B1513*PRICE_CAR+C1513*PRICE_MES</f>
        <v>86864</v>
      </c>
      <c r="M1513" s="2">
        <f>A1513*FERT_BED_TOM+B1513*FERT_BED_CAR+C1513*FERT_BED_MES</f>
        <v>22880</v>
      </c>
      <c r="N1513" s="6">
        <f>IF(AND(D1513&lt;=TOTAL_BEDS,J1513&lt;=TEMP_WORKER_MAX*TEMP_WORKER_HRS),1,0)</f>
        <v>1</v>
      </c>
      <c r="O1513" s="2">
        <f>L1513-M1513-K1513-FIXED_COSTS</f>
        <v>2782.3669437067729</v>
      </c>
      <c r="P1513" s="2">
        <f>IF(N1513=1,O1513,"")</f>
        <v>2782.3669437067729</v>
      </c>
    </row>
    <row r="1514">
      <c r="A1514" s="6">
        <v>2</v>
      </c>
      <c r="B1514" s="6">
        <v>6</v>
      </c>
      <c r="C1514" s="6">
        <v>22</v>
      </c>
      <c r="D1514" s="6">
        <f>A1514+B1514+C1514</f>
        <v>30</v>
      </c>
      <c r="E1514" s="5">
        <f>IF(A1514=0,0,A1514*LABOR_HRS_WK_TOM*SEASON_WEEKS*(1+DIM_PCT_TOM)^A1514)</f>
        <v>217.80000000000004</v>
      </c>
      <c r="F1514" s="5">
        <f>IF(B1514=0,0,B1514*LABOR_HRS_WK_CAR*SEASON_WEEKS*(1+DIM_PCT_CAR)^B1514)</f>
        <v>208.7448152783202</v>
      </c>
      <c r="G1514" s="5">
        <f>IF(C1514=0,0,C1514*LABOR_HRS_WK_MES*SEASON_WEEKS*(1+DIM_PCT_MES)^C1514)</f>
        <v>1301.1455960105659</v>
      </c>
      <c r="H1514" s="5">
        <f>E1514+F1514+G1514</f>
        <v>1727.690411288886</v>
      </c>
      <c r="I1514" s="5">
        <f>MIN(H1514,FARMER_HRS)</f>
        <v>720</v>
      </c>
      <c r="J1514" s="5">
        <f>MAX(0,H1514-FARMER_HRS)</f>
        <v>1007.690411288886</v>
      </c>
      <c r="K1514" s="2">
        <f>I1514*FARMER_RATE+J1514*TEMP_WORKER_RATE</f>
        <v>42494.6251959876</v>
      </c>
      <c r="L1514" s="2">
        <f>A1514*PRICE_TOM+B1514*PRICE_CAR+C1514*PRICE_MES</f>
        <v>89564</v>
      </c>
      <c r="M1514" s="2">
        <f>A1514*FERT_BED_TOM+B1514*FERT_BED_CAR+C1514*FERT_BED_MES</f>
        <v>23760</v>
      </c>
      <c r="N1514" s="6">
        <f>IF(AND(D1514&lt;=TOTAL_BEDS,J1514&lt;=TEMP_WORKER_MAX*TEMP_WORKER_HRS),1,0)</f>
        <v>1</v>
      </c>
      <c r="O1514" s="2">
        <f>L1514-M1514-K1514-FIXED_COSTS</f>
        <v>3309.3748040123974</v>
      </c>
      <c r="P1514" s="2">
        <f>IF(N1514=1,O1514,"")</f>
        <v>3309.3748040123974</v>
      </c>
    </row>
    <row r="1515">
      <c r="A1515" s="6">
        <v>2</v>
      </c>
      <c r="B1515" s="6">
        <v>6</v>
      </c>
      <c r="C1515" s="6">
        <v>23</v>
      </c>
      <c r="D1515" s="6">
        <f>A1515+B1515+C1515</f>
        <v>31</v>
      </c>
      <c r="E1515" s="5">
        <f>IF(A1515=0,0,A1515*LABOR_HRS_WK_TOM*SEASON_WEEKS*(1+DIM_PCT_TOM)^A1515)</f>
        <v>217.80000000000004</v>
      </c>
      <c r="F1515" s="5">
        <f>IF(B1515=0,0,B1515*LABOR_HRS_WK_CAR*SEASON_WEEKS*(1+DIM_PCT_CAR)^B1515)</f>
        <v>208.7448152783202</v>
      </c>
      <c r="G1515" s="5">
        <f>IF(C1515=0,0,C1515*LABOR_HRS_WK_MES*SEASON_WEEKS*(1+DIM_PCT_MES)^C1515)</f>
        <v>1377.2921848680023</v>
      </c>
      <c r="H1515" s="5">
        <f>E1515+F1515+G1515</f>
        <v>1803.8370001463227</v>
      </c>
      <c r="I1515" s="5">
        <f>MIN(H1515,FARMER_HRS)</f>
        <v>720</v>
      </c>
      <c r="J1515" s="5">
        <f>MAX(0,H1515-FARMER_HRS)</f>
        <v>1083.8370001463227</v>
      </c>
      <c r="K1515" s="2">
        <f>I1515*FARMER_RATE+J1515*TEMP_WORKER_RATE</f>
        <v>43816.614585873656</v>
      </c>
      <c r="L1515" s="2">
        <f>A1515*PRICE_TOM+B1515*PRICE_CAR+C1515*PRICE_MES</f>
        <v>92264</v>
      </c>
      <c r="M1515" s="2">
        <f>A1515*FERT_BED_TOM+B1515*FERT_BED_CAR+C1515*FERT_BED_MES</f>
        <v>24640</v>
      </c>
      <c r="N1515" s="6">
        <f>IF(AND(D1515&lt;=TOTAL_BEDS,J1515&lt;=TEMP_WORKER_MAX*TEMP_WORKER_HRS),1,0)</f>
        <v>1</v>
      </c>
      <c r="O1515" s="2">
        <f>L1515-M1515-K1515-FIXED_COSTS</f>
        <v>3807.3854141263437</v>
      </c>
      <c r="P1515" s="2">
        <f>IF(N1515=1,O1515,"")</f>
        <v>3807.3854141263437</v>
      </c>
    </row>
    <row r="1516">
      <c r="A1516" s="6">
        <v>2</v>
      </c>
      <c r="B1516" s="6">
        <v>6</v>
      </c>
      <c r="C1516" s="6">
        <v>24</v>
      </c>
      <c r="D1516" s="6">
        <f>A1516+B1516+C1516</f>
        <v>32</v>
      </c>
      <c r="E1516" s="5">
        <f>IF(A1516=0,0,A1516*LABOR_HRS_WK_TOM*SEASON_WEEKS*(1+DIM_PCT_TOM)^A1516)</f>
        <v>217.80000000000004</v>
      </c>
      <c r="F1516" s="5">
        <f>IF(B1516=0,0,B1516*LABOR_HRS_WK_CAR*SEASON_WEEKS*(1+DIM_PCT_CAR)^B1516)</f>
        <v>208.7448152783202</v>
      </c>
      <c r="G1516" s="5">
        <f>IF(C1516=0,0,C1516*LABOR_HRS_WK_MES*SEASON_WEEKS*(1+DIM_PCT_MES)^C1516)</f>
        <v>1455.139134447498</v>
      </c>
      <c r="H1516" s="5">
        <f>E1516+F1516+G1516</f>
        <v>1881.6839497258184</v>
      </c>
      <c r="I1516" s="5">
        <f>MIN(H1516,FARMER_HRS)</f>
        <v>720</v>
      </c>
      <c r="J1516" s="5">
        <f>MAX(0,H1516-FARMER_HRS)</f>
        <v>1161.6839497258184</v>
      </c>
      <c r="K1516" s="2">
        <f>I1516*FARMER_RATE+J1516*TEMP_WORKER_RATE</f>
        <v>45168.124127184346</v>
      </c>
      <c r="L1516" s="2">
        <f>A1516*PRICE_TOM+B1516*PRICE_CAR+C1516*PRICE_MES</f>
        <v>94964</v>
      </c>
      <c r="M1516" s="2">
        <f>A1516*FERT_BED_TOM+B1516*FERT_BED_CAR+C1516*FERT_BED_MES</f>
        <v>25520</v>
      </c>
      <c r="N1516" s="6">
        <f>IF(AND(D1516&lt;=TOTAL_BEDS,J1516&lt;=TEMP_WORKER_MAX*TEMP_WORKER_HRS),1,0)</f>
        <v>1</v>
      </c>
      <c r="O1516" s="2">
        <f>L1516-M1516-K1516-FIXED_COSTS</f>
        <v>4275.8758728156536</v>
      </c>
      <c r="P1516" s="2">
        <f>IF(N1516=1,O1516,"")</f>
        <v>4275.8758728156536</v>
      </c>
    </row>
    <row r="1517">
      <c r="A1517" s="6">
        <v>2</v>
      </c>
      <c r="B1517" s="6">
        <v>6</v>
      </c>
      <c r="C1517" s="6">
        <v>25</v>
      </c>
      <c r="D1517" s="6">
        <f>A1517+B1517+C1517</f>
        <v>33</v>
      </c>
      <c r="E1517" s="5">
        <f>IF(A1517=0,0,A1517*LABOR_HRS_WK_TOM*SEASON_WEEKS*(1+DIM_PCT_TOM)^A1517)</f>
        <v>217.80000000000004</v>
      </c>
      <c r="F1517" s="5">
        <f>IF(B1517=0,0,B1517*LABOR_HRS_WK_CAR*SEASON_WEEKS*(1+DIM_PCT_CAR)^B1517)</f>
        <v>208.7448152783202</v>
      </c>
      <c r="G1517" s="5">
        <f>IF(C1517=0,0,C1517*LABOR_HRS_WK_MES*SEASON_WEEKS*(1+DIM_PCT_MES)^C1517)</f>
        <v>1534.7170558625955</v>
      </c>
      <c r="H1517" s="5">
        <f>E1517+F1517+G1517</f>
        <v>1961.2618711409159</v>
      </c>
      <c r="I1517" s="5">
        <f>MIN(H1517,FARMER_HRS)</f>
        <v>720</v>
      </c>
      <c r="J1517" s="5">
        <f>MAX(0,H1517-FARMER_HRS)</f>
        <v>1241.2618711409159</v>
      </c>
      <c r="K1517" s="2">
        <f>I1517*FARMER_RATE+J1517*TEMP_WORKER_RATE</f>
        <v>46549.685262863124</v>
      </c>
      <c r="L1517" s="2">
        <f>A1517*PRICE_TOM+B1517*PRICE_CAR+C1517*PRICE_MES</f>
        <v>97664</v>
      </c>
      <c r="M1517" s="2">
        <f>A1517*FERT_BED_TOM+B1517*FERT_BED_CAR+C1517*FERT_BED_MES</f>
        <v>26400</v>
      </c>
      <c r="N1517" s="6">
        <f>IF(AND(D1517&lt;=TOTAL_BEDS,J1517&lt;=TEMP_WORKER_MAX*TEMP_WORKER_HRS),1,0)</f>
        <v>1</v>
      </c>
      <c r="O1517" s="2">
        <f>L1517-M1517-K1517-FIXED_COSTS</f>
        <v>4714.3147371368759</v>
      </c>
      <c r="P1517" s="2">
        <f>IF(N1517=1,O1517,"")</f>
        <v>4714.3147371368759</v>
      </c>
    </row>
    <row r="1518">
      <c r="A1518" s="6">
        <v>2</v>
      </c>
      <c r="B1518" s="6">
        <v>6</v>
      </c>
      <c r="C1518" s="6">
        <v>26</v>
      </c>
      <c r="D1518" s="6">
        <f>A1518+B1518+C1518</f>
        <v>34</v>
      </c>
      <c r="E1518" s="5">
        <f>IF(A1518=0,0,A1518*LABOR_HRS_WK_TOM*SEASON_WEEKS*(1+DIM_PCT_TOM)^A1518)</f>
        <v>217.80000000000004</v>
      </c>
      <c r="F1518" s="5">
        <f>IF(B1518=0,0,B1518*LABOR_HRS_WK_CAR*SEASON_WEEKS*(1+DIM_PCT_CAR)^B1518)</f>
        <v>208.7448152783202</v>
      </c>
      <c r="G1518" s="5">
        <f>IF(C1518=0,0,C1518*LABOR_HRS_WK_MES*SEASON_WEEKS*(1+DIM_PCT_MES)^C1518)</f>
        <v>1616.0570598233128</v>
      </c>
      <c r="H1518" s="5">
        <f>E1518+F1518+G1518</f>
        <v>2042.6018751016331</v>
      </c>
      <c r="I1518" s="5">
        <f>MIN(H1518,FARMER_HRS)</f>
        <v>720</v>
      </c>
      <c r="J1518" s="5">
        <f>MAX(0,H1518-FARMER_HRS)</f>
        <v>1322.6018751016331</v>
      </c>
      <c r="K1518" s="2">
        <f>I1518*FARMER_RATE+J1518*TEMP_WORKER_RATE</f>
        <v>47961.838109403354</v>
      </c>
      <c r="L1518" s="2">
        <f>A1518*PRICE_TOM+B1518*PRICE_CAR+C1518*PRICE_MES</f>
        <v>100364</v>
      </c>
      <c r="M1518" s="2">
        <f>A1518*FERT_BED_TOM+B1518*FERT_BED_CAR+C1518*FERT_BED_MES</f>
        <v>27280</v>
      </c>
      <c r="N1518" s="6">
        <f>IF(AND(D1518&lt;=TOTAL_BEDS,J1518&lt;=TEMP_WORKER_MAX*TEMP_WORKER_HRS),1,0)</f>
        <v>1</v>
      </c>
      <c r="O1518" s="2">
        <f>L1518-M1518-K1518-FIXED_COSTS</f>
        <v>5122.1618905966461</v>
      </c>
      <c r="P1518" s="2">
        <f>IF(N1518=1,O1518,"")</f>
        <v>5122.1618905966461</v>
      </c>
    </row>
    <row r="1519">
      <c r="A1519" s="6">
        <v>2</v>
      </c>
      <c r="B1519" s="6">
        <v>6</v>
      </c>
      <c r="C1519" s="6">
        <v>27</v>
      </c>
      <c r="D1519" s="6">
        <f>A1519+B1519+C1519</f>
        <v>35</v>
      </c>
      <c r="E1519" s="5">
        <f>IF(A1519=0,0,A1519*LABOR_HRS_WK_TOM*SEASON_WEEKS*(1+DIM_PCT_TOM)^A1519)</f>
        <v>217.80000000000004</v>
      </c>
      <c r="F1519" s="5">
        <f>IF(B1519=0,0,B1519*LABOR_HRS_WK_CAR*SEASON_WEEKS*(1+DIM_PCT_CAR)^B1519)</f>
        <v>208.7448152783202</v>
      </c>
      <c r="G1519" s="5">
        <f>IF(C1519=0,0,C1519*LABOR_HRS_WK_MES*SEASON_WEEKS*(1+DIM_PCT_MES)^C1519)</f>
        <v>1699.19076434307</v>
      </c>
      <c r="H1519" s="5">
        <f>E1519+F1519+G1519</f>
        <v>2125.73557962139</v>
      </c>
      <c r="I1519" s="5">
        <f>MIN(H1519,FARMER_HRS)</f>
        <v>720</v>
      </c>
      <c r="J1519" s="5">
        <f>MAX(0,H1519-FARMER_HRS)</f>
        <v>1405.7355796213901</v>
      </c>
      <c r="K1519" s="2">
        <f>I1519*FARMER_RATE+J1519*TEMP_WORKER_RATE</f>
        <v>49405.131590649136</v>
      </c>
      <c r="L1519" s="2">
        <f>A1519*PRICE_TOM+B1519*PRICE_CAR+C1519*PRICE_MES</f>
        <v>103064</v>
      </c>
      <c r="M1519" s="2">
        <f>A1519*FERT_BED_TOM+B1519*FERT_BED_CAR+C1519*FERT_BED_MES</f>
        <v>28160</v>
      </c>
      <c r="N1519" s="6">
        <f>IF(AND(D1519&lt;=TOTAL_BEDS,J1519&lt;=TEMP_WORKER_MAX*TEMP_WORKER_HRS),1,0)</f>
        <v>1</v>
      </c>
      <c r="O1519" s="2">
        <f>L1519-M1519-K1519-FIXED_COSTS</f>
        <v>5498.8684093508637</v>
      </c>
      <c r="P1519" s="2">
        <f>IF(N1519=1,O1519,"")</f>
        <v>5498.8684093508637</v>
      </c>
    </row>
    <row r="1520">
      <c r="A1520" s="6">
        <v>2</v>
      </c>
      <c r="B1520" s="6">
        <v>6</v>
      </c>
      <c r="C1520" s="6">
        <v>28</v>
      </c>
      <c r="D1520" s="6">
        <f>A1520+B1520+C1520</f>
        <v>36</v>
      </c>
      <c r="E1520" s="5">
        <f>IF(A1520=0,0,A1520*LABOR_HRS_WK_TOM*SEASON_WEEKS*(1+DIM_PCT_TOM)^A1520)</f>
        <v>217.80000000000004</v>
      </c>
      <c r="F1520" s="5">
        <f>IF(B1520=0,0,B1520*LABOR_HRS_WK_CAR*SEASON_WEEKS*(1+DIM_PCT_CAR)^B1520)</f>
        <v>208.7448152783202</v>
      </c>
      <c r="G1520" s="5">
        <f>IF(C1520=0,0,C1520*LABOR_HRS_WK_MES*SEASON_WEEKS*(1+DIM_PCT_MES)^C1520)</f>
        <v>1784.1503025602233</v>
      </c>
      <c r="H1520" s="5">
        <f>E1520+F1520+G1520</f>
        <v>2210.6951178385434</v>
      </c>
      <c r="I1520" s="5">
        <f>MIN(H1520,FARMER_HRS)</f>
        <v>720</v>
      </c>
      <c r="J1520" s="5">
        <f>MAX(0,H1520-FARMER_HRS)</f>
        <v>1490.6951178385434</v>
      </c>
      <c r="K1520" s="2">
        <f>I1520*FARMER_RATE+J1520*TEMP_WORKER_RATE</f>
        <v>50880.123573585821</v>
      </c>
      <c r="L1520" s="2">
        <f>A1520*PRICE_TOM+B1520*PRICE_CAR+C1520*PRICE_MES</f>
        <v>105764</v>
      </c>
      <c r="M1520" s="2">
        <f>A1520*FERT_BED_TOM+B1520*FERT_BED_CAR+C1520*FERT_BED_MES</f>
        <v>29040</v>
      </c>
      <c r="N1520" s="6">
        <f>IF(AND(D1520&lt;=TOTAL_BEDS,J1520&lt;=TEMP_WORKER_MAX*TEMP_WORKER_HRS),1,0)</f>
        <v>1</v>
      </c>
      <c r="O1520" s="2">
        <f>L1520-M1520-K1520-FIXED_COSTS</f>
        <v>5843.8764264141792</v>
      </c>
      <c r="P1520" s="2">
        <f>IF(N1520=1,O1520,"")</f>
        <v>5843.8764264141792</v>
      </c>
    </row>
    <row r="1521">
      <c r="A1521" s="6">
        <v>2</v>
      </c>
      <c r="B1521" s="6">
        <v>6</v>
      </c>
      <c r="C1521" s="6">
        <v>29</v>
      </c>
      <c r="D1521" s="6">
        <f>A1521+B1521+C1521</f>
        <v>37</v>
      </c>
      <c r="E1521" s="5">
        <f>IF(A1521=0,0,A1521*LABOR_HRS_WK_TOM*SEASON_WEEKS*(1+DIM_PCT_TOM)^A1521)</f>
        <v>217.80000000000004</v>
      </c>
      <c r="F1521" s="5">
        <f>IF(B1521=0,0,B1521*LABOR_HRS_WK_CAR*SEASON_WEEKS*(1+DIM_PCT_CAR)^B1521)</f>
        <v>208.7448152783202</v>
      </c>
      <c r="G1521" s="5">
        <f>IF(C1521=0,0,C1521*LABOR_HRS_WK_MES*SEASON_WEEKS*(1+DIM_PCT_MES)^C1521)</f>
        <v>1870.9683306758766</v>
      </c>
      <c r="H1521" s="5">
        <f>E1521+F1521+G1521</f>
        <v>2297.5131459541967</v>
      </c>
      <c r="I1521" s="5">
        <f>MIN(H1521,FARMER_HRS)</f>
        <v>720</v>
      </c>
      <c r="J1521" s="5">
        <f>MAX(0,H1521-FARMER_HRS)</f>
        <v>1577.5131459541967</v>
      </c>
      <c r="K1521" s="2">
        <f>I1521*FARMER_RATE+J1521*TEMP_WORKER_RATE</f>
        <v>52387.381006149248</v>
      </c>
      <c r="L1521" s="2">
        <f>A1521*PRICE_TOM+B1521*PRICE_CAR+C1521*PRICE_MES</f>
        <v>108464</v>
      </c>
      <c r="M1521" s="2">
        <f>A1521*FERT_BED_TOM+B1521*FERT_BED_CAR+C1521*FERT_BED_MES</f>
        <v>29920</v>
      </c>
      <c r="N1521" s="6">
        <f>IF(AND(D1521&lt;=TOTAL_BEDS,J1521&lt;=TEMP_WORKER_MAX*TEMP_WORKER_HRS),1,0)</f>
        <v>1</v>
      </c>
      <c r="O1521" s="2">
        <f>L1521-M1521-K1521-FIXED_COSTS</f>
        <v>6156.6189938507523</v>
      </c>
      <c r="P1521" s="2">
        <f>IF(N1521=1,O1521,"")</f>
        <v>6156.6189938507523</v>
      </c>
    </row>
    <row r="1522">
      <c r="A1522" s="6">
        <v>2</v>
      </c>
      <c r="B1522" s="6">
        <v>6</v>
      </c>
      <c r="C1522" s="6">
        <v>30</v>
      </c>
      <c r="D1522" s="6">
        <f>A1522+B1522+C1522</f>
        <v>38</v>
      </c>
      <c r="E1522" s="5">
        <f>IF(A1522=0,0,A1522*LABOR_HRS_WK_TOM*SEASON_WEEKS*(1+DIM_PCT_TOM)^A1522)</f>
        <v>217.80000000000004</v>
      </c>
      <c r="F1522" s="5">
        <f>IF(B1522=0,0,B1522*LABOR_HRS_WK_CAR*SEASON_WEEKS*(1+DIM_PCT_CAR)^B1522)</f>
        <v>208.7448152783202</v>
      </c>
      <c r="G1522" s="5">
        <f>IF(C1522=0,0,C1522*LABOR_HRS_WK_MES*SEASON_WEEKS*(1+DIM_PCT_MES)^C1522)</f>
        <v>1959.6780360096466</v>
      </c>
      <c r="H1522" s="5">
        <f>E1522+F1522+G1522</f>
        <v>2386.2228512879669</v>
      </c>
      <c r="I1522" s="5">
        <f>MIN(H1522,FARMER_HRS)</f>
        <v>720</v>
      </c>
      <c r="J1522" s="5">
        <f>MAX(0,H1522-FARMER_HRS)</f>
        <v>1666.2228512879669</v>
      </c>
      <c r="K1522" s="2">
        <f>I1522*FARMER_RATE+J1522*TEMP_WORKER_RATE</f>
        <v>53927.480057082757</v>
      </c>
      <c r="L1522" s="2">
        <f>A1522*PRICE_TOM+B1522*PRICE_CAR+C1522*PRICE_MES</f>
        <v>111164</v>
      </c>
      <c r="M1522" s="2">
        <f>A1522*FERT_BED_TOM+B1522*FERT_BED_CAR+C1522*FERT_BED_MES</f>
        <v>30800</v>
      </c>
      <c r="N1522" s="6">
        <f>IF(AND(D1522&lt;=TOTAL_BEDS,J1522&lt;=TEMP_WORKER_MAX*TEMP_WORKER_HRS),1,0)</f>
        <v>1</v>
      </c>
      <c r="O1522" s="2">
        <f>L1522-M1522-K1522-FIXED_COSTS</f>
        <v>6436.5199429172426</v>
      </c>
      <c r="P1522" s="2">
        <f>IF(N1522=1,O1522,"")</f>
        <v>6436.5199429172426</v>
      </c>
    </row>
    <row r="1523">
      <c r="A1523" s="6">
        <v>2</v>
      </c>
      <c r="B1523" s="6">
        <v>7</v>
      </c>
      <c r="C1523" s="6">
        <v>0</v>
      </c>
      <c r="D1523" s="6">
        <f>A1523+B1523+C1523</f>
        <v>9</v>
      </c>
      <c r="E1523" s="5">
        <f>IF(A1523=0,0,A1523*LABOR_HRS_WK_TOM*SEASON_WEEKS*(1+DIM_PCT_TOM)^A1523)</f>
        <v>217.80000000000004</v>
      </c>
      <c r="F1523" s="5">
        <f>IF(B1523=0,0,B1523*LABOR_HRS_WK_CAR*SEASON_WEEKS*(1+DIM_PCT_CAR)^B1523)</f>
        <v>249.62400827032462</v>
      </c>
      <c r="G1523" s="5">
        <f>IF(C1523=0,0,C1523*LABOR_HRS_WK_MES*SEASON_WEEKS*(1+DIM_PCT_MES)^C1523)</f>
        <v>0</v>
      </c>
      <c r="H1523" s="5">
        <f>E1523+F1523+G1523</f>
        <v>467.42400827032463</v>
      </c>
      <c r="I1523" s="5">
        <f>MIN(H1523,FARMER_HRS)</f>
        <v>467.42400827032463</v>
      </c>
      <c r="J1523" s="5">
        <f>MAX(0,H1523-FARMER_HRS)</f>
        <v>0</v>
      </c>
      <c r="K1523" s="2">
        <f>I1523*FARMER_RATE+J1523*TEMP_WORKER_RATE</f>
        <v>16230.00028716405</v>
      </c>
      <c r="L1523" s="2">
        <f>A1523*PRICE_TOM+B1523*PRICE_CAR+C1523*PRICE_MES</f>
        <v>32258</v>
      </c>
      <c r="M1523" s="2">
        <f>A1523*FERT_BED_TOM+B1523*FERT_BED_CAR+C1523*FERT_BED_MES</f>
        <v>4840</v>
      </c>
      <c r="N1523" s="6">
        <f>IF(AND(D1523&lt;=TOTAL_BEDS,J1523&lt;=TEMP_WORKER_MAX*TEMP_WORKER_HRS),1,0)</f>
        <v>1</v>
      </c>
      <c r="O1523" s="2">
        <f>L1523-M1523-K1523-FIXED_COSTS</f>
        <v>-8812.00028716405</v>
      </c>
      <c r="P1523" s="2">
        <f>IF(N1523=1,O1523,"")</f>
        <v>-8812.00028716405</v>
      </c>
    </row>
    <row r="1524">
      <c r="A1524" s="6">
        <v>2</v>
      </c>
      <c r="B1524" s="6">
        <v>7</v>
      </c>
      <c r="C1524" s="6">
        <v>1</v>
      </c>
      <c r="D1524" s="6">
        <f>A1524+B1524+C1524</f>
        <v>10</v>
      </c>
      <c r="E1524" s="5">
        <f>IF(A1524=0,0,A1524*LABOR_HRS_WK_TOM*SEASON_WEEKS*(1+DIM_PCT_TOM)^A1524)</f>
        <v>217.80000000000004</v>
      </c>
      <c r="F1524" s="5">
        <f>IF(B1524=0,0,B1524*LABOR_HRS_WK_CAR*SEASON_WEEKS*(1+DIM_PCT_CAR)^B1524)</f>
        <v>249.62400827032462</v>
      </c>
      <c r="G1524" s="5">
        <f>IF(C1524=0,0,C1524*LABOR_HRS_WK_MES*SEASON_WEEKS*(1+DIM_PCT_MES)^C1524)</f>
        <v>45.5625</v>
      </c>
      <c r="H1524" s="5">
        <f>E1524+F1524+G1524</f>
        <v>512.98650827032463</v>
      </c>
      <c r="I1524" s="5">
        <f>MIN(H1524,FARMER_HRS)</f>
        <v>512.98650827032463</v>
      </c>
      <c r="J1524" s="5">
        <f>MAX(0,H1524-FARMER_HRS)</f>
        <v>0</v>
      </c>
      <c r="K1524" s="2">
        <f>I1524*FARMER_RATE+J1524*TEMP_WORKER_RATE</f>
        <v>17812.03153716405</v>
      </c>
      <c r="L1524" s="2">
        <f>A1524*PRICE_TOM+B1524*PRICE_CAR+C1524*PRICE_MES</f>
        <v>34958</v>
      </c>
      <c r="M1524" s="2">
        <f>A1524*FERT_BED_TOM+B1524*FERT_BED_CAR+C1524*FERT_BED_MES</f>
        <v>5720</v>
      </c>
      <c r="N1524" s="6">
        <f>IF(AND(D1524&lt;=TOTAL_BEDS,J1524&lt;=TEMP_WORKER_MAX*TEMP_WORKER_HRS),1,0)</f>
        <v>1</v>
      </c>
      <c r="O1524" s="2">
        <f>L1524-M1524-K1524-FIXED_COSTS</f>
        <v>-8574.03153716405</v>
      </c>
      <c r="P1524" s="2">
        <f>IF(N1524=1,O1524,"")</f>
        <v>-8574.03153716405</v>
      </c>
    </row>
    <row r="1525">
      <c r="A1525" s="6">
        <v>2</v>
      </c>
      <c r="B1525" s="6">
        <v>7</v>
      </c>
      <c r="C1525" s="6">
        <v>2</v>
      </c>
      <c r="D1525" s="6">
        <f>A1525+B1525+C1525</f>
        <v>11</v>
      </c>
      <c r="E1525" s="5">
        <f>IF(A1525=0,0,A1525*LABOR_HRS_WK_TOM*SEASON_WEEKS*(1+DIM_PCT_TOM)^A1525)</f>
        <v>217.80000000000004</v>
      </c>
      <c r="F1525" s="5">
        <f>IF(B1525=0,0,B1525*LABOR_HRS_WK_CAR*SEASON_WEEKS*(1+DIM_PCT_CAR)^B1525)</f>
        <v>249.62400827032462</v>
      </c>
      <c r="G1525" s="5">
        <f>IF(C1525=0,0,C1525*LABOR_HRS_WK_MES*SEASON_WEEKS*(1+DIM_PCT_MES)^C1525)</f>
        <v>92.2640625</v>
      </c>
      <c r="H1525" s="5">
        <f>E1525+F1525+G1525</f>
        <v>559.68807077032466</v>
      </c>
      <c r="I1525" s="5">
        <f>MIN(H1525,FARMER_HRS)</f>
        <v>559.68807077032466</v>
      </c>
      <c r="J1525" s="5">
        <f>MAX(0,H1525-FARMER_HRS)</f>
        <v>0</v>
      </c>
      <c r="K1525" s="2">
        <f>I1525*FARMER_RATE+J1525*TEMP_WORKER_RATE</f>
        <v>19433.61356841405</v>
      </c>
      <c r="L1525" s="2">
        <f>A1525*PRICE_TOM+B1525*PRICE_CAR+C1525*PRICE_MES</f>
        <v>37658</v>
      </c>
      <c r="M1525" s="2">
        <f>A1525*FERT_BED_TOM+B1525*FERT_BED_CAR+C1525*FERT_BED_MES</f>
        <v>6600</v>
      </c>
      <c r="N1525" s="6">
        <f>IF(AND(D1525&lt;=TOTAL_BEDS,J1525&lt;=TEMP_WORKER_MAX*TEMP_WORKER_HRS),1,0)</f>
        <v>1</v>
      </c>
      <c r="O1525" s="2">
        <f>L1525-M1525-K1525-FIXED_COSTS</f>
        <v>-8375.61356841405</v>
      </c>
      <c r="P1525" s="2">
        <f>IF(N1525=1,O1525,"")</f>
        <v>-8375.61356841405</v>
      </c>
    </row>
    <row r="1526">
      <c r="A1526" s="6">
        <v>2</v>
      </c>
      <c r="B1526" s="6">
        <v>7</v>
      </c>
      <c r="C1526" s="6">
        <v>3</v>
      </c>
      <c r="D1526" s="6">
        <f>A1526+B1526+C1526</f>
        <v>12</v>
      </c>
      <c r="E1526" s="5">
        <f>IF(A1526=0,0,A1526*LABOR_HRS_WK_TOM*SEASON_WEEKS*(1+DIM_PCT_TOM)^A1526)</f>
        <v>217.80000000000004</v>
      </c>
      <c r="F1526" s="5">
        <f>IF(B1526=0,0,B1526*LABOR_HRS_WK_CAR*SEASON_WEEKS*(1+DIM_PCT_CAR)^B1526)</f>
        <v>249.62400827032462</v>
      </c>
      <c r="G1526" s="5">
        <f>IF(C1526=0,0,C1526*LABOR_HRS_WK_MES*SEASON_WEEKS*(1+DIM_PCT_MES)^C1526)</f>
        <v>140.12604492187498</v>
      </c>
      <c r="H1526" s="5">
        <f>E1526+F1526+G1526</f>
        <v>607.55005319219958</v>
      </c>
      <c r="I1526" s="5">
        <f>MIN(H1526,FARMER_HRS)</f>
        <v>607.55005319219958</v>
      </c>
      <c r="J1526" s="5">
        <f>MAX(0,H1526-FARMER_HRS)</f>
        <v>0</v>
      </c>
      <c r="K1526" s="2">
        <f>I1526*FARMER_RATE+J1526*TEMP_WORKER_RATE</f>
        <v>21095.487958062484</v>
      </c>
      <c r="L1526" s="2">
        <f>A1526*PRICE_TOM+B1526*PRICE_CAR+C1526*PRICE_MES</f>
        <v>40358</v>
      </c>
      <c r="M1526" s="2">
        <f>A1526*FERT_BED_TOM+B1526*FERT_BED_CAR+C1526*FERT_BED_MES</f>
        <v>7480</v>
      </c>
      <c r="N1526" s="6">
        <f>IF(AND(D1526&lt;=TOTAL_BEDS,J1526&lt;=TEMP_WORKER_MAX*TEMP_WORKER_HRS),1,0)</f>
        <v>1</v>
      </c>
      <c r="O1526" s="2">
        <f>L1526-M1526-K1526-FIXED_COSTS</f>
        <v>-8217.4879580624838</v>
      </c>
      <c r="P1526" s="2">
        <f>IF(N1526=1,O1526,"")</f>
        <v>-8217.4879580624838</v>
      </c>
    </row>
    <row r="1527">
      <c r="A1527" s="6">
        <v>2</v>
      </c>
      <c r="B1527" s="6">
        <v>7</v>
      </c>
      <c r="C1527" s="6">
        <v>4</v>
      </c>
      <c r="D1527" s="6">
        <f>A1527+B1527+C1527</f>
        <v>13</v>
      </c>
      <c r="E1527" s="5">
        <f>IF(A1527=0,0,A1527*LABOR_HRS_WK_TOM*SEASON_WEEKS*(1+DIM_PCT_TOM)^A1527)</f>
        <v>217.80000000000004</v>
      </c>
      <c r="F1527" s="5">
        <f>IF(B1527=0,0,B1527*LABOR_HRS_WK_CAR*SEASON_WEEKS*(1+DIM_PCT_CAR)^B1527)</f>
        <v>249.62400827032462</v>
      </c>
      <c r="G1527" s="5">
        <f>IF(C1527=0,0,C1527*LABOR_HRS_WK_MES*SEASON_WEEKS*(1+DIM_PCT_MES)^C1527)</f>
        <v>189.17016064453119</v>
      </c>
      <c r="H1527" s="5">
        <f>E1527+F1527+G1527</f>
        <v>656.5941689148558</v>
      </c>
      <c r="I1527" s="5">
        <f>MIN(H1527,FARMER_HRS)</f>
        <v>656.5941689148558</v>
      </c>
      <c r="J1527" s="5">
        <f>MAX(0,H1527-FARMER_HRS)</f>
        <v>0</v>
      </c>
      <c r="K1527" s="2">
        <f>I1527*FARMER_RATE+J1527*TEMP_WORKER_RATE</f>
        <v>22798.408642876937</v>
      </c>
      <c r="L1527" s="2">
        <f>A1527*PRICE_TOM+B1527*PRICE_CAR+C1527*PRICE_MES</f>
        <v>43058</v>
      </c>
      <c r="M1527" s="2">
        <f>A1527*FERT_BED_TOM+B1527*FERT_BED_CAR+C1527*FERT_BED_MES</f>
        <v>8360</v>
      </c>
      <c r="N1527" s="6">
        <f>IF(AND(D1527&lt;=TOTAL_BEDS,J1527&lt;=TEMP_WORKER_MAX*TEMP_WORKER_HRS),1,0)</f>
        <v>1</v>
      </c>
      <c r="O1527" s="2">
        <f>L1527-M1527-K1527-FIXED_COSTS</f>
        <v>-8100.4086428769369</v>
      </c>
      <c r="P1527" s="2">
        <f>IF(N1527=1,O1527,"")</f>
        <v>-8100.4086428769369</v>
      </c>
    </row>
    <row r="1528">
      <c r="A1528" s="6">
        <v>2</v>
      </c>
      <c r="B1528" s="6">
        <v>7</v>
      </c>
      <c r="C1528" s="6">
        <v>5</v>
      </c>
      <c r="D1528" s="6">
        <f>A1528+B1528+C1528</f>
        <v>14</v>
      </c>
      <c r="E1528" s="5">
        <f>IF(A1528=0,0,A1528*LABOR_HRS_WK_TOM*SEASON_WEEKS*(1+DIM_PCT_TOM)^A1528)</f>
        <v>217.80000000000004</v>
      </c>
      <c r="F1528" s="5">
        <f>IF(B1528=0,0,B1528*LABOR_HRS_WK_CAR*SEASON_WEEKS*(1+DIM_PCT_CAR)^B1528)</f>
        <v>249.62400827032462</v>
      </c>
      <c r="G1528" s="5">
        <f>IF(C1528=0,0,C1528*LABOR_HRS_WK_MES*SEASON_WEEKS*(1+DIM_PCT_MES)^C1528)</f>
        <v>239.41848456573481</v>
      </c>
      <c r="H1528" s="5">
        <f>E1528+F1528+G1528</f>
        <v>706.84249283605948</v>
      </c>
      <c r="I1528" s="5">
        <f>MIN(H1528,FARMER_HRS)</f>
        <v>706.84249283605948</v>
      </c>
      <c r="J1528" s="5">
        <f>MAX(0,H1528-FARMER_HRS)</f>
        <v>0</v>
      </c>
      <c r="K1528" s="2">
        <f>I1528*FARMER_RATE+J1528*TEMP_WORKER_RATE</f>
        <v>24543.142112363177</v>
      </c>
      <c r="L1528" s="2">
        <f>A1528*PRICE_TOM+B1528*PRICE_CAR+C1528*PRICE_MES</f>
        <v>45758</v>
      </c>
      <c r="M1528" s="2">
        <f>A1528*FERT_BED_TOM+B1528*FERT_BED_CAR+C1528*FERT_BED_MES</f>
        <v>9240</v>
      </c>
      <c r="N1528" s="6">
        <f>IF(AND(D1528&lt;=TOTAL_BEDS,J1528&lt;=TEMP_WORKER_MAX*TEMP_WORKER_HRS),1,0)</f>
        <v>1</v>
      </c>
      <c r="O1528" s="2">
        <f>L1528-M1528-K1528-FIXED_COSTS</f>
        <v>-8025.1421123631771</v>
      </c>
      <c r="P1528" s="2">
        <f>IF(N1528=1,O1528,"")</f>
        <v>-8025.1421123631771</v>
      </c>
    </row>
    <row r="1529">
      <c r="A1529" s="6">
        <v>2</v>
      </c>
      <c r="B1529" s="6">
        <v>7</v>
      </c>
      <c r="C1529" s="6">
        <v>6</v>
      </c>
      <c r="D1529" s="6">
        <f>A1529+B1529+C1529</f>
        <v>15</v>
      </c>
      <c r="E1529" s="5">
        <f>IF(A1529=0,0,A1529*LABOR_HRS_WK_TOM*SEASON_WEEKS*(1+DIM_PCT_TOM)^A1529)</f>
        <v>217.80000000000004</v>
      </c>
      <c r="F1529" s="5">
        <f>IF(B1529=0,0,B1529*LABOR_HRS_WK_CAR*SEASON_WEEKS*(1+DIM_PCT_CAR)^B1529)</f>
        <v>249.62400827032462</v>
      </c>
      <c r="G1529" s="5">
        <f>IF(C1529=0,0,C1529*LABOR_HRS_WK_MES*SEASON_WEEKS*(1+DIM_PCT_MES)^C1529)</f>
        <v>290.89345874736773</v>
      </c>
      <c r="H1529" s="5">
        <f>E1529+F1529+G1529</f>
        <v>758.31746701769237</v>
      </c>
      <c r="I1529" s="5">
        <f>MIN(H1529,FARMER_HRS)</f>
        <v>720</v>
      </c>
      <c r="J1529" s="5">
        <f>MAX(0,H1529-FARMER_HRS)</f>
        <v>38.317467017692366</v>
      </c>
      <c r="K1529" s="2">
        <f>I1529*FARMER_RATE+J1529*TEMP_WORKER_RATE</f>
        <v>25665.233802390492</v>
      </c>
      <c r="L1529" s="2">
        <f>A1529*PRICE_TOM+B1529*PRICE_CAR+C1529*PRICE_MES</f>
        <v>48458</v>
      </c>
      <c r="M1529" s="2">
        <f>A1529*FERT_BED_TOM+B1529*FERT_BED_CAR+C1529*FERT_BED_MES</f>
        <v>10120</v>
      </c>
      <c r="N1529" s="6">
        <f>IF(AND(D1529&lt;=TOTAL_BEDS,J1529&lt;=TEMP_WORKER_MAX*TEMP_WORKER_HRS),1,0)</f>
        <v>1</v>
      </c>
      <c r="O1529" s="2">
        <f>L1529-M1529-K1529-FIXED_COSTS</f>
        <v>-7327.2338023904922</v>
      </c>
      <c r="P1529" s="2">
        <f>IF(N1529=1,O1529,"")</f>
        <v>-7327.2338023904922</v>
      </c>
    </row>
    <row r="1530">
      <c r="A1530" s="6">
        <v>2</v>
      </c>
      <c r="B1530" s="6">
        <v>7</v>
      </c>
      <c r="C1530" s="6">
        <v>7</v>
      </c>
      <c r="D1530" s="6">
        <f>A1530+B1530+C1530</f>
        <v>16</v>
      </c>
      <c r="E1530" s="5">
        <f>IF(A1530=0,0,A1530*LABOR_HRS_WK_TOM*SEASON_WEEKS*(1+DIM_PCT_TOM)^A1530)</f>
        <v>217.80000000000004</v>
      </c>
      <c r="F1530" s="5">
        <f>IF(B1530=0,0,B1530*LABOR_HRS_WK_CAR*SEASON_WEEKS*(1+DIM_PCT_CAR)^B1530)</f>
        <v>249.62400827032462</v>
      </c>
      <c r="G1530" s="5">
        <f>IF(C1530=0,0,C1530*LABOR_HRS_WK_MES*SEASON_WEEKS*(1+DIM_PCT_MES)^C1530)</f>
        <v>343.61789814532818</v>
      </c>
      <c r="H1530" s="5">
        <f>E1530+F1530+G1530</f>
        <v>811.04190641565287</v>
      </c>
      <c r="I1530" s="5">
        <f>MIN(H1530,FARMER_HRS)</f>
        <v>720</v>
      </c>
      <c r="J1530" s="5">
        <f>MAX(0,H1530-FARMER_HRS)</f>
        <v>91.041906415652875</v>
      </c>
      <c r="K1530" s="2">
        <f>I1530*FARMER_RATE+J1530*TEMP_WORKER_RATE</f>
        <v>26580.58865304953</v>
      </c>
      <c r="L1530" s="2">
        <f>A1530*PRICE_TOM+B1530*PRICE_CAR+C1530*PRICE_MES</f>
        <v>51158</v>
      </c>
      <c r="M1530" s="2">
        <f>A1530*FERT_BED_TOM+B1530*FERT_BED_CAR+C1530*FERT_BED_MES</f>
        <v>11000</v>
      </c>
      <c r="N1530" s="6">
        <f>IF(AND(D1530&lt;=TOTAL_BEDS,J1530&lt;=TEMP_WORKER_MAX*TEMP_WORKER_HRS),1,0)</f>
        <v>1</v>
      </c>
      <c r="O1530" s="2">
        <f>L1530-M1530-K1530-FIXED_COSTS</f>
        <v>-6422.58865304953</v>
      </c>
      <c r="P1530" s="2">
        <f>IF(N1530=1,O1530,"")</f>
        <v>-6422.58865304953</v>
      </c>
    </row>
    <row r="1531">
      <c r="A1531" s="6">
        <v>2</v>
      </c>
      <c r="B1531" s="6">
        <v>7</v>
      </c>
      <c r="C1531" s="6">
        <v>8</v>
      </c>
      <c r="D1531" s="6">
        <f>A1531+B1531+C1531</f>
        <v>17</v>
      </c>
      <c r="E1531" s="5">
        <f>IF(A1531=0,0,A1531*LABOR_HRS_WK_TOM*SEASON_WEEKS*(1+DIM_PCT_TOM)^A1531)</f>
        <v>217.80000000000004</v>
      </c>
      <c r="F1531" s="5">
        <f>IF(B1531=0,0,B1531*LABOR_HRS_WK_CAR*SEASON_WEEKS*(1+DIM_PCT_CAR)^B1531)</f>
        <v>249.62400827032462</v>
      </c>
      <c r="G1531" s="5">
        <f>IF(C1531=0,0,C1531*LABOR_HRS_WK_MES*SEASON_WEEKS*(1+DIM_PCT_MES)^C1531)</f>
        <v>397.61499642530833</v>
      </c>
      <c r="H1531" s="5">
        <f>E1531+F1531+G1531</f>
        <v>865.03900469563291</v>
      </c>
      <c r="I1531" s="5">
        <f>MIN(H1531,FARMER_HRS)</f>
        <v>720</v>
      </c>
      <c r="J1531" s="5">
        <f>MAX(0,H1531-FARMER_HRS)</f>
        <v>145.03900469563291</v>
      </c>
      <c r="K1531" s="2">
        <f>I1531*FARMER_RATE+J1531*TEMP_WORKER_RATE</f>
        <v>27518.03827596585</v>
      </c>
      <c r="L1531" s="2">
        <f>A1531*PRICE_TOM+B1531*PRICE_CAR+C1531*PRICE_MES</f>
        <v>53858</v>
      </c>
      <c r="M1531" s="2">
        <f>A1531*FERT_BED_TOM+B1531*FERT_BED_CAR+C1531*FERT_BED_MES</f>
        <v>11880</v>
      </c>
      <c r="N1531" s="6">
        <f>IF(AND(D1531&lt;=TOTAL_BEDS,J1531&lt;=TEMP_WORKER_MAX*TEMP_WORKER_HRS),1,0)</f>
        <v>1</v>
      </c>
      <c r="O1531" s="2">
        <f>L1531-M1531-K1531-FIXED_COSTS</f>
        <v>-5540.03827596585</v>
      </c>
      <c r="P1531" s="2">
        <f>IF(N1531=1,O1531,"")</f>
        <v>-5540.03827596585</v>
      </c>
    </row>
    <row r="1532">
      <c r="A1532" s="6">
        <v>2</v>
      </c>
      <c r="B1532" s="6">
        <v>7</v>
      </c>
      <c r="C1532" s="6">
        <v>9</v>
      </c>
      <c r="D1532" s="6">
        <f>A1532+B1532+C1532</f>
        <v>18</v>
      </c>
      <c r="E1532" s="5">
        <f>IF(A1532=0,0,A1532*LABOR_HRS_WK_TOM*SEASON_WEEKS*(1+DIM_PCT_TOM)^A1532)</f>
        <v>217.80000000000004</v>
      </c>
      <c r="F1532" s="5">
        <f>IF(B1532=0,0,B1532*LABOR_HRS_WK_CAR*SEASON_WEEKS*(1+DIM_PCT_CAR)^B1532)</f>
        <v>249.62400827032462</v>
      </c>
      <c r="G1532" s="5">
        <f>IF(C1532=0,0,C1532*LABOR_HRS_WK_MES*SEASON_WEEKS*(1+DIM_PCT_MES)^C1532)</f>
        <v>452.90833186570273</v>
      </c>
      <c r="H1532" s="5">
        <f>E1532+F1532+G1532</f>
        <v>920.33234013602737</v>
      </c>
      <c r="I1532" s="5">
        <f>MIN(H1532,FARMER_HRS)</f>
        <v>720</v>
      </c>
      <c r="J1532" s="5">
        <f>MAX(0,H1532-FARMER_HRS)</f>
        <v>200.33234013602737</v>
      </c>
      <c r="K1532" s="2">
        <f>I1532*FARMER_RATE+J1532*TEMP_WORKER_RATE</f>
        <v>28477.992016250475</v>
      </c>
      <c r="L1532" s="2">
        <f>A1532*PRICE_TOM+B1532*PRICE_CAR+C1532*PRICE_MES</f>
        <v>56558</v>
      </c>
      <c r="M1532" s="2">
        <f>A1532*FERT_BED_TOM+B1532*FERT_BED_CAR+C1532*FERT_BED_MES</f>
        <v>12760</v>
      </c>
      <c r="N1532" s="6">
        <f>IF(AND(D1532&lt;=TOTAL_BEDS,J1532&lt;=TEMP_WORKER_MAX*TEMP_WORKER_HRS),1,0)</f>
        <v>1</v>
      </c>
      <c r="O1532" s="2">
        <f>L1532-M1532-K1532-FIXED_COSTS</f>
        <v>-4679.992016250475</v>
      </c>
      <c r="P1532" s="2">
        <f>IF(N1532=1,O1532,"")</f>
        <v>-4679.992016250475</v>
      </c>
    </row>
    <row r="1533">
      <c r="A1533" s="6">
        <v>2</v>
      </c>
      <c r="B1533" s="6">
        <v>7</v>
      </c>
      <c r="C1533" s="6">
        <v>10</v>
      </c>
      <c r="D1533" s="6">
        <f>A1533+B1533+C1533</f>
        <v>19</v>
      </c>
      <c r="E1533" s="5">
        <f>IF(A1533=0,0,A1533*LABOR_HRS_WK_TOM*SEASON_WEEKS*(1+DIM_PCT_TOM)^A1533)</f>
        <v>217.80000000000004</v>
      </c>
      <c r="F1533" s="5">
        <f>IF(B1533=0,0,B1533*LABOR_HRS_WK_CAR*SEASON_WEEKS*(1+DIM_PCT_CAR)^B1533)</f>
        <v>249.62400827032462</v>
      </c>
      <c r="G1533" s="5">
        <f>IF(C1533=0,0,C1533*LABOR_HRS_WK_MES*SEASON_WEEKS*(1+DIM_PCT_MES)^C1533)</f>
        <v>509.52187334891551</v>
      </c>
      <c r="H1533" s="5">
        <f>E1533+F1533+G1533</f>
        <v>976.94588161924014</v>
      </c>
      <c r="I1533" s="5">
        <f>MIN(H1533,FARMER_HRS)</f>
        <v>720</v>
      </c>
      <c r="J1533" s="5">
        <f>MAX(0,H1533-FARMER_HRS)</f>
        <v>256.94588161924014</v>
      </c>
      <c r="K1533" s="2">
        <f>I1533*FARMER_RATE+J1533*TEMP_WORKER_RATE</f>
        <v>29460.86600033403</v>
      </c>
      <c r="L1533" s="2">
        <f>A1533*PRICE_TOM+B1533*PRICE_CAR+C1533*PRICE_MES</f>
        <v>59258</v>
      </c>
      <c r="M1533" s="2">
        <f>A1533*FERT_BED_TOM+B1533*FERT_BED_CAR+C1533*FERT_BED_MES</f>
        <v>13640</v>
      </c>
      <c r="N1533" s="6">
        <f>IF(AND(D1533&lt;=TOTAL_BEDS,J1533&lt;=TEMP_WORKER_MAX*TEMP_WORKER_HRS),1,0)</f>
        <v>1</v>
      </c>
      <c r="O1533" s="2">
        <f>L1533-M1533-K1533-FIXED_COSTS</f>
        <v>-3842.86600033403</v>
      </c>
      <c r="P1533" s="2">
        <f>IF(N1533=1,O1533,"")</f>
        <v>-3842.86600033403</v>
      </c>
    </row>
    <row r="1534">
      <c r="A1534" s="6">
        <v>2</v>
      </c>
      <c r="B1534" s="6">
        <v>7</v>
      </c>
      <c r="C1534" s="6">
        <v>11</v>
      </c>
      <c r="D1534" s="6">
        <f>A1534+B1534+C1534</f>
        <v>20</v>
      </c>
      <c r="E1534" s="5">
        <f>IF(A1534=0,0,A1534*LABOR_HRS_WK_TOM*SEASON_WEEKS*(1+DIM_PCT_TOM)^A1534)</f>
        <v>217.80000000000004</v>
      </c>
      <c r="F1534" s="5">
        <f>IF(B1534=0,0,B1534*LABOR_HRS_WK_CAR*SEASON_WEEKS*(1+DIM_PCT_CAR)^B1534)</f>
        <v>249.62400827032462</v>
      </c>
      <c r="G1534" s="5">
        <f>IF(C1534=0,0,C1534*LABOR_HRS_WK_MES*SEASON_WEEKS*(1+DIM_PCT_MES)^C1534)</f>
        <v>567.47998644235463</v>
      </c>
      <c r="H1534" s="5">
        <f>E1534+F1534+G1534</f>
        <v>1034.9039947126794</v>
      </c>
      <c r="I1534" s="5">
        <f>MIN(H1534,FARMER_HRS)</f>
        <v>720</v>
      </c>
      <c r="J1534" s="5">
        <f>MAX(0,H1534-FARMER_HRS)</f>
        <v>314.90399471267938</v>
      </c>
      <c r="K1534" s="2">
        <f>I1534*FARMER_RATE+J1534*TEMP_WORKER_RATE</f>
        <v>30467.083241539571</v>
      </c>
      <c r="L1534" s="2">
        <f>A1534*PRICE_TOM+B1534*PRICE_CAR+C1534*PRICE_MES</f>
        <v>61958</v>
      </c>
      <c r="M1534" s="2">
        <f>A1534*FERT_BED_TOM+B1534*FERT_BED_CAR+C1534*FERT_BED_MES</f>
        <v>14520</v>
      </c>
      <c r="N1534" s="6">
        <f>IF(AND(D1534&lt;=TOTAL_BEDS,J1534&lt;=TEMP_WORKER_MAX*TEMP_WORKER_HRS),1,0)</f>
        <v>1</v>
      </c>
      <c r="O1534" s="2">
        <f>L1534-M1534-K1534-FIXED_COSTS</f>
        <v>-3029.0832415395707</v>
      </c>
      <c r="P1534" s="2">
        <f>IF(N1534=1,O1534,"")</f>
        <v>-3029.0832415395707</v>
      </c>
    </row>
    <row r="1535">
      <c r="A1535" s="6">
        <v>2</v>
      </c>
      <c r="B1535" s="6">
        <v>7</v>
      </c>
      <c r="C1535" s="6">
        <v>12</v>
      </c>
      <c r="D1535" s="6">
        <f>A1535+B1535+C1535</f>
        <v>21</v>
      </c>
      <c r="E1535" s="5">
        <f>IF(A1535=0,0,A1535*LABOR_HRS_WK_TOM*SEASON_WEEKS*(1+DIM_PCT_TOM)^A1535)</f>
        <v>217.80000000000004</v>
      </c>
      <c r="F1535" s="5">
        <f>IF(B1535=0,0,B1535*LABOR_HRS_WK_CAR*SEASON_WEEKS*(1+DIM_PCT_CAR)^B1535)</f>
        <v>249.62400827032462</v>
      </c>
      <c r="G1535" s="5">
        <f>IF(C1535=0,0,C1535*LABOR_HRS_WK_MES*SEASON_WEEKS*(1+DIM_PCT_MES)^C1535)</f>
        <v>626.807439570419</v>
      </c>
      <c r="H1535" s="5">
        <f>E1535+F1535+G1535</f>
        <v>1094.2314478407436</v>
      </c>
      <c r="I1535" s="5">
        <f>MIN(H1535,FARMER_HRS)</f>
        <v>720</v>
      </c>
      <c r="J1535" s="5">
        <f>MAX(0,H1535-FARMER_HRS)</f>
        <v>374.23144784074361</v>
      </c>
      <c r="K1535" s="2">
        <f>I1535*FARMER_RATE+J1535*TEMP_WORKER_RATE</f>
        <v>31497.073747235132</v>
      </c>
      <c r="L1535" s="2">
        <f>A1535*PRICE_TOM+B1535*PRICE_CAR+C1535*PRICE_MES</f>
        <v>64658</v>
      </c>
      <c r="M1535" s="2">
        <f>A1535*FERT_BED_TOM+B1535*FERT_BED_CAR+C1535*FERT_BED_MES</f>
        <v>15400</v>
      </c>
      <c r="N1535" s="6">
        <f>IF(AND(D1535&lt;=TOTAL_BEDS,J1535&lt;=TEMP_WORKER_MAX*TEMP_WORKER_HRS),1,0)</f>
        <v>1</v>
      </c>
      <c r="O1535" s="2">
        <f>L1535-M1535-K1535-FIXED_COSTS</f>
        <v>-2239.073747235132</v>
      </c>
      <c r="P1535" s="2">
        <f>IF(N1535=1,O1535,"")</f>
        <v>-2239.073747235132</v>
      </c>
    </row>
    <row r="1536">
      <c r="A1536" s="6">
        <v>2</v>
      </c>
      <c r="B1536" s="6">
        <v>7</v>
      </c>
      <c r="C1536" s="6">
        <v>13</v>
      </c>
      <c r="D1536" s="6">
        <f>A1536+B1536+C1536</f>
        <v>22</v>
      </c>
      <c r="E1536" s="5">
        <f>IF(A1536=0,0,A1536*LABOR_HRS_WK_TOM*SEASON_WEEKS*(1+DIM_PCT_TOM)^A1536)</f>
        <v>217.80000000000004</v>
      </c>
      <c r="F1536" s="5">
        <f>IF(B1536=0,0,B1536*LABOR_HRS_WK_CAR*SEASON_WEEKS*(1+DIM_PCT_CAR)^B1536)</f>
        <v>249.62400827032462</v>
      </c>
      <c r="G1536" s="5">
        <f>IF(C1536=0,0,C1536*LABOR_HRS_WK_MES*SEASON_WEEKS*(1+DIM_PCT_MES)^C1536)</f>
        <v>687.52941027880331</v>
      </c>
      <c r="H1536" s="5">
        <f>E1536+F1536+G1536</f>
        <v>1154.9534185491279</v>
      </c>
      <c r="I1536" s="5">
        <f>MIN(H1536,FARMER_HRS)</f>
        <v>720</v>
      </c>
      <c r="J1536" s="5">
        <f>MAX(0,H1536-FARMER_HRS)</f>
        <v>434.95341854912795</v>
      </c>
      <c r="K1536" s="2">
        <f>I1536*FARMER_RATE+J1536*TEMP_WORKER_RATE</f>
        <v>32551.274627589028</v>
      </c>
      <c r="L1536" s="2">
        <f>A1536*PRICE_TOM+B1536*PRICE_CAR+C1536*PRICE_MES</f>
        <v>67358</v>
      </c>
      <c r="M1536" s="2">
        <f>A1536*FERT_BED_TOM+B1536*FERT_BED_CAR+C1536*FERT_BED_MES</f>
        <v>16280</v>
      </c>
      <c r="N1536" s="6">
        <f>IF(AND(D1536&lt;=TOTAL_BEDS,J1536&lt;=TEMP_WORKER_MAX*TEMP_WORKER_HRS),1,0)</f>
        <v>1</v>
      </c>
      <c r="O1536" s="2">
        <f>L1536-M1536-K1536-FIXED_COSTS</f>
        <v>-1473.2746275890277</v>
      </c>
      <c r="P1536" s="2">
        <f>IF(N1536=1,O1536,"")</f>
        <v>-1473.2746275890277</v>
      </c>
    </row>
    <row r="1537">
      <c r="A1537" s="6">
        <v>2</v>
      </c>
      <c r="B1537" s="6">
        <v>7</v>
      </c>
      <c r="C1537" s="6">
        <v>14</v>
      </c>
      <c r="D1537" s="6">
        <f>A1537+B1537+C1537</f>
        <v>23</v>
      </c>
      <c r="E1537" s="5">
        <f>IF(A1537=0,0,A1537*LABOR_HRS_WK_TOM*SEASON_WEEKS*(1+DIM_PCT_TOM)^A1537)</f>
        <v>217.80000000000004</v>
      </c>
      <c r="F1537" s="5">
        <f>IF(B1537=0,0,B1537*LABOR_HRS_WK_CAR*SEASON_WEEKS*(1+DIM_PCT_CAR)^B1537)</f>
        <v>249.62400827032462</v>
      </c>
      <c r="G1537" s="5">
        <f>IF(C1537=0,0,C1537*LABOR_HRS_WK_MES*SEASON_WEEKS*(1+DIM_PCT_MES)^C1537)</f>
        <v>749.67149159246435</v>
      </c>
      <c r="H1537" s="5">
        <f>E1537+F1537+G1537</f>
        <v>1217.095499862789</v>
      </c>
      <c r="I1537" s="5">
        <f>MIN(H1537,FARMER_HRS)</f>
        <v>720</v>
      </c>
      <c r="J1537" s="5">
        <f>MAX(0,H1537-FARMER_HRS)</f>
        <v>497.095499862789</v>
      </c>
      <c r="K1537" s="2">
        <f>I1537*FARMER_RATE+J1537*TEMP_WORKER_RATE</f>
        <v>33630.130205951195</v>
      </c>
      <c r="L1537" s="2">
        <f>A1537*PRICE_TOM+B1537*PRICE_CAR+C1537*PRICE_MES</f>
        <v>70058</v>
      </c>
      <c r="M1537" s="2">
        <f>A1537*FERT_BED_TOM+B1537*FERT_BED_CAR+C1537*FERT_BED_MES</f>
        <v>17160</v>
      </c>
      <c r="N1537" s="6">
        <f>IF(AND(D1537&lt;=TOTAL_BEDS,J1537&lt;=TEMP_WORKER_MAX*TEMP_WORKER_HRS),1,0)</f>
        <v>1</v>
      </c>
      <c r="O1537" s="2">
        <f>L1537-M1537-K1537-FIXED_COSTS</f>
        <v>-732.13020595119451</v>
      </c>
      <c r="P1537" s="2">
        <f>IF(N1537=1,O1537,"")</f>
        <v>-732.13020595119451</v>
      </c>
    </row>
    <row r="1538">
      <c r="A1538" s="6">
        <v>2</v>
      </c>
      <c r="B1538" s="6">
        <v>7</v>
      </c>
      <c r="C1538" s="6">
        <v>15</v>
      </c>
      <c r="D1538" s="6">
        <f>A1538+B1538+C1538</f>
        <v>24</v>
      </c>
      <c r="E1538" s="5">
        <f>IF(A1538=0,0,A1538*LABOR_HRS_WK_TOM*SEASON_WEEKS*(1+DIM_PCT_TOM)^A1538)</f>
        <v>217.80000000000004</v>
      </c>
      <c r="F1538" s="5">
        <f>IF(B1538=0,0,B1538*LABOR_HRS_WK_CAR*SEASON_WEEKS*(1+DIM_PCT_CAR)^B1538)</f>
        <v>249.62400827032462</v>
      </c>
      <c r="G1538" s="5">
        <f>IF(C1538=0,0,C1538*LABOR_HRS_WK_MES*SEASON_WEEKS*(1+DIM_PCT_MES)^C1538)</f>
        <v>813.25969846861074</v>
      </c>
      <c r="H1538" s="5">
        <f>E1538+F1538+G1538</f>
        <v>1280.6837067389354</v>
      </c>
      <c r="I1538" s="5">
        <f>MIN(H1538,FARMER_HRS)</f>
        <v>720</v>
      </c>
      <c r="J1538" s="5">
        <f>MAX(0,H1538-FARMER_HRS)</f>
        <v>560.68370673893537</v>
      </c>
      <c r="K1538" s="2">
        <f>I1538*FARMER_RATE+J1538*TEMP_WORKER_RATE</f>
        <v>34734.092130884295</v>
      </c>
      <c r="L1538" s="2">
        <f>A1538*PRICE_TOM+B1538*PRICE_CAR+C1538*PRICE_MES</f>
        <v>72758</v>
      </c>
      <c r="M1538" s="2">
        <f>A1538*FERT_BED_TOM+B1538*FERT_BED_CAR+C1538*FERT_BED_MES</f>
        <v>18040</v>
      </c>
      <c r="N1538" s="6">
        <f>IF(AND(D1538&lt;=TOTAL_BEDS,J1538&lt;=TEMP_WORKER_MAX*TEMP_WORKER_HRS),1,0)</f>
        <v>1</v>
      </c>
      <c r="O1538" s="2">
        <f>L1538-M1538-K1538-FIXED_COSTS</f>
        <v>-16.092130884295329</v>
      </c>
      <c r="P1538" s="2">
        <f>IF(N1538=1,O1538,"")</f>
        <v>-16.092130884295329</v>
      </c>
    </row>
    <row r="1539">
      <c r="A1539" s="6">
        <v>2</v>
      </c>
      <c r="B1539" s="6">
        <v>7</v>
      </c>
      <c r="C1539" s="6">
        <v>16</v>
      </c>
      <c r="D1539" s="6">
        <f>A1539+B1539+C1539</f>
        <v>25</v>
      </c>
      <c r="E1539" s="5">
        <f>IF(A1539=0,0,A1539*LABOR_HRS_WK_TOM*SEASON_WEEKS*(1+DIM_PCT_TOM)^A1539)</f>
        <v>217.80000000000004</v>
      </c>
      <c r="F1539" s="5">
        <f>IF(B1539=0,0,B1539*LABOR_HRS_WK_CAR*SEASON_WEEKS*(1+DIM_PCT_CAR)^B1539)</f>
        <v>249.62400827032462</v>
      </c>
      <c r="G1539" s="5">
        <f>IF(C1539=0,0,C1539*LABOR_HRS_WK_MES*SEASON_WEEKS*(1+DIM_PCT_MES)^C1539)</f>
        <v>878.32047434609967</v>
      </c>
      <c r="H1539" s="5">
        <f>E1539+F1539+G1539</f>
        <v>1345.7444826164242</v>
      </c>
      <c r="I1539" s="5">
        <f>MIN(H1539,FARMER_HRS)</f>
        <v>720</v>
      </c>
      <c r="J1539" s="5">
        <f>MAX(0,H1539-FARMER_HRS)</f>
        <v>625.74448261642419</v>
      </c>
      <c r="K1539" s="2">
        <f>I1539*FARMER_RATE+J1539*TEMP_WORKER_RATE</f>
        <v>35863.619489868477</v>
      </c>
      <c r="L1539" s="2">
        <f>A1539*PRICE_TOM+B1539*PRICE_CAR+C1539*PRICE_MES</f>
        <v>75458</v>
      </c>
      <c r="M1539" s="2">
        <f>A1539*FERT_BED_TOM+B1539*FERT_BED_CAR+C1539*FERT_BED_MES</f>
        <v>18920</v>
      </c>
      <c r="N1539" s="6">
        <f>IF(AND(D1539&lt;=TOTAL_BEDS,J1539&lt;=TEMP_WORKER_MAX*TEMP_WORKER_HRS),1,0)</f>
        <v>1</v>
      </c>
      <c r="O1539" s="2">
        <f>L1539-M1539-K1539-FIXED_COSTS</f>
        <v>674.3805101315229</v>
      </c>
      <c r="P1539" s="2">
        <f>IF(N1539=1,O1539,"")</f>
        <v>674.3805101315229</v>
      </c>
    </row>
    <row r="1540">
      <c r="A1540" s="6">
        <v>2</v>
      </c>
      <c r="B1540" s="6">
        <v>7</v>
      </c>
      <c r="C1540" s="6">
        <v>17</v>
      </c>
      <c r="D1540" s="6">
        <f>A1540+B1540+C1540</f>
        <v>26</v>
      </c>
      <c r="E1540" s="5">
        <f>IF(A1540=0,0,A1540*LABOR_HRS_WK_TOM*SEASON_WEEKS*(1+DIM_PCT_TOM)^A1540)</f>
        <v>217.80000000000004</v>
      </c>
      <c r="F1540" s="5">
        <f>IF(B1540=0,0,B1540*LABOR_HRS_WK_CAR*SEASON_WEEKS*(1+DIM_PCT_CAR)^B1540)</f>
        <v>249.62400827032462</v>
      </c>
      <c r="G1540" s="5">
        <f>IF(C1540=0,0,C1540*LABOR_HRS_WK_MES*SEASON_WEEKS*(1+DIM_PCT_MES)^C1540)</f>
        <v>944.88069779263992</v>
      </c>
      <c r="H1540" s="5">
        <f>E1540+F1540+G1540</f>
        <v>1412.3047060629647</v>
      </c>
      <c r="I1540" s="5">
        <f>MIN(H1540,FARMER_HRS)</f>
        <v>720</v>
      </c>
      <c r="J1540" s="5">
        <f>MAX(0,H1540-FARMER_HRS)</f>
        <v>692.30470606296467</v>
      </c>
      <c r="K1540" s="2">
        <f>I1540*FARMER_RATE+J1540*TEMP_WORKER_RATE</f>
        <v>37019.178924704247</v>
      </c>
      <c r="L1540" s="2">
        <f>A1540*PRICE_TOM+B1540*PRICE_CAR+C1540*PRICE_MES</f>
        <v>78158</v>
      </c>
      <c r="M1540" s="2">
        <f>A1540*FERT_BED_TOM+B1540*FERT_BED_CAR+C1540*FERT_BED_MES</f>
        <v>19800</v>
      </c>
      <c r="N1540" s="6">
        <f>IF(AND(D1540&lt;=TOTAL_BEDS,J1540&lt;=TEMP_WORKER_MAX*TEMP_WORKER_HRS),1,0)</f>
        <v>1</v>
      </c>
      <c r="O1540" s="2">
        <f>L1540-M1540-K1540-FIXED_COSTS</f>
        <v>1338.821075295753</v>
      </c>
      <c r="P1540" s="2">
        <f>IF(N1540=1,O1540,"")</f>
        <v>1338.821075295753</v>
      </c>
    </row>
    <row r="1541">
      <c r="A1541" s="6">
        <v>2</v>
      </c>
      <c r="B1541" s="6">
        <v>7</v>
      </c>
      <c r="C1541" s="6">
        <v>18</v>
      </c>
      <c r="D1541" s="6">
        <f>A1541+B1541+C1541</f>
        <v>27</v>
      </c>
      <c r="E1541" s="5">
        <f>IF(A1541=0,0,A1541*LABOR_HRS_WK_TOM*SEASON_WEEKS*(1+DIM_PCT_TOM)^A1541)</f>
        <v>217.80000000000004</v>
      </c>
      <c r="F1541" s="5">
        <f>IF(B1541=0,0,B1541*LABOR_HRS_WK_CAR*SEASON_WEEKS*(1+DIM_PCT_CAR)^B1541)</f>
        <v>249.62400827032462</v>
      </c>
      <c r="G1541" s="5">
        <f>IF(C1541=0,0,C1541*LABOR_HRS_WK_MES*SEASON_WEEKS*(1+DIM_PCT_MES)^C1541)</f>
        <v>1012.9676892512272</v>
      </c>
      <c r="H1541" s="5">
        <f>E1541+F1541+G1541</f>
        <v>1480.3916975215518</v>
      </c>
      <c r="I1541" s="5">
        <f>MIN(H1541,FARMER_HRS)</f>
        <v>720</v>
      </c>
      <c r="J1541" s="5">
        <f>MAX(0,H1541-FARMER_HRS)</f>
        <v>760.39169752155181</v>
      </c>
      <c r="K1541" s="2">
        <f>I1541*FARMER_RATE+J1541*TEMP_WORKER_RATE</f>
        <v>38201.244748638055</v>
      </c>
      <c r="L1541" s="2">
        <f>A1541*PRICE_TOM+B1541*PRICE_CAR+C1541*PRICE_MES</f>
        <v>80858</v>
      </c>
      <c r="M1541" s="2">
        <f>A1541*FERT_BED_TOM+B1541*FERT_BED_CAR+C1541*FERT_BED_MES</f>
        <v>20680</v>
      </c>
      <c r="N1541" s="6">
        <f>IF(AND(D1541&lt;=TOTAL_BEDS,J1541&lt;=TEMP_WORKER_MAX*TEMP_WORKER_HRS),1,0)</f>
        <v>1</v>
      </c>
      <c r="O1541" s="2">
        <f>L1541-M1541-K1541-FIXED_COSTS</f>
        <v>1976.7552513619448</v>
      </c>
      <c r="P1541" s="2">
        <f>IF(N1541=1,O1541,"")</f>
        <v>1976.7552513619448</v>
      </c>
    </row>
    <row r="1542">
      <c r="A1542" s="6">
        <v>2</v>
      </c>
      <c r="B1542" s="6">
        <v>7</v>
      </c>
      <c r="C1542" s="6">
        <v>19</v>
      </c>
      <c r="D1542" s="6">
        <f>A1542+B1542+C1542</f>
        <v>28</v>
      </c>
      <c r="E1542" s="5">
        <f>IF(A1542=0,0,A1542*LABOR_HRS_WK_TOM*SEASON_WEEKS*(1+DIM_PCT_TOM)^A1542)</f>
        <v>217.80000000000004</v>
      </c>
      <c r="F1542" s="5">
        <f>IF(B1542=0,0,B1542*LABOR_HRS_WK_CAR*SEASON_WEEKS*(1+DIM_PCT_CAR)^B1542)</f>
        <v>249.62400827032462</v>
      </c>
      <c r="G1542" s="5">
        <f>IF(C1542=0,0,C1542*LABOR_HRS_WK_MES*SEASON_WEEKS*(1+DIM_PCT_MES)^C1542)</f>
        <v>1082.6092178872491</v>
      </c>
      <c r="H1542" s="5">
        <f>E1542+F1542+G1542</f>
        <v>1550.0332261575736</v>
      </c>
      <c r="I1542" s="5">
        <f>MIN(H1542,FARMER_HRS)</f>
        <v>720</v>
      </c>
      <c r="J1542" s="5">
        <f>MAX(0,H1542-FARMER_HRS)</f>
        <v>830.03322615757361</v>
      </c>
      <c r="K1542" s="2">
        <f>I1542*FARMER_RATE+J1542*TEMP_WORKER_RATE</f>
        <v>39410.299065235653</v>
      </c>
      <c r="L1542" s="2">
        <f>A1542*PRICE_TOM+B1542*PRICE_CAR+C1542*PRICE_MES</f>
        <v>83558</v>
      </c>
      <c r="M1542" s="2">
        <f>A1542*FERT_BED_TOM+B1542*FERT_BED_CAR+C1542*FERT_BED_MES</f>
        <v>21560</v>
      </c>
      <c r="N1542" s="6">
        <f>IF(AND(D1542&lt;=TOTAL_BEDS,J1542&lt;=TEMP_WORKER_MAX*TEMP_WORKER_HRS),1,0)</f>
        <v>1</v>
      </c>
      <c r="O1542" s="2">
        <f>L1542-M1542-K1542-FIXED_COSTS</f>
        <v>2587.700934764347</v>
      </c>
      <c r="P1542" s="2">
        <f>IF(N1542=1,O1542,"")</f>
        <v>2587.700934764347</v>
      </c>
    </row>
    <row r="1543">
      <c r="A1543" s="6">
        <v>2</v>
      </c>
      <c r="B1543" s="6">
        <v>7</v>
      </c>
      <c r="C1543" s="6">
        <v>20</v>
      </c>
      <c r="D1543" s="6">
        <f>A1543+B1543+C1543</f>
        <v>29</v>
      </c>
      <c r="E1543" s="5">
        <f>IF(A1543=0,0,A1543*LABOR_HRS_WK_TOM*SEASON_WEEKS*(1+DIM_PCT_TOM)^A1543)</f>
        <v>217.80000000000004</v>
      </c>
      <c r="F1543" s="5">
        <f>IF(B1543=0,0,B1543*LABOR_HRS_WK_CAR*SEASON_WEEKS*(1+DIM_PCT_CAR)^B1543)</f>
        <v>249.62400827032462</v>
      </c>
      <c r="G1543" s="5">
        <f>IF(C1543=0,0,C1543*LABOR_HRS_WK_MES*SEASON_WEEKS*(1+DIM_PCT_MES)^C1543)</f>
        <v>1153.8335085377259</v>
      </c>
      <c r="H1543" s="5">
        <f>E1543+F1543+G1543</f>
        <v>1621.2575168080507</v>
      </c>
      <c r="I1543" s="5">
        <f>MIN(H1543,FARMER_HRS)</f>
        <v>720</v>
      </c>
      <c r="J1543" s="5">
        <f>MAX(0,H1543-FARMER_HRS)</f>
        <v>901.2575168080507</v>
      </c>
      <c r="K1543" s="2">
        <f>I1543*FARMER_RATE+J1543*TEMP_WORKER_RATE</f>
        <v>40646.831889028661</v>
      </c>
      <c r="L1543" s="2">
        <f>A1543*PRICE_TOM+B1543*PRICE_CAR+C1543*PRICE_MES</f>
        <v>86258</v>
      </c>
      <c r="M1543" s="2">
        <f>A1543*FERT_BED_TOM+B1543*FERT_BED_CAR+C1543*FERT_BED_MES</f>
        <v>22440</v>
      </c>
      <c r="N1543" s="6">
        <f>IF(AND(D1543&lt;=TOTAL_BEDS,J1543&lt;=TEMP_WORKER_MAX*TEMP_WORKER_HRS),1,0)</f>
        <v>1</v>
      </c>
      <c r="O1543" s="2">
        <f>L1543-M1543-K1543-FIXED_COSTS</f>
        <v>3171.168110971339</v>
      </c>
      <c r="P1543" s="2">
        <f>IF(N1543=1,O1543,"")</f>
        <v>3171.168110971339</v>
      </c>
    </row>
    <row r="1544">
      <c r="A1544" s="6">
        <v>2</v>
      </c>
      <c r="B1544" s="6">
        <v>7</v>
      </c>
      <c r="C1544" s="6">
        <v>21</v>
      </c>
      <c r="D1544" s="6">
        <f>A1544+B1544+C1544</f>
        <v>30</v>
      </c>
      <c r="E1544" s="5">
        <f>IF(A1544=0,0,A1544*LABOR_HRS_WK_TOM*SEASON_WEEKS*(1+DIM_PCT_TOM)^A1544)</f>
        <v>217.80000000000004</v>
      </c>
      <c r="F1544" s="5">
        <f>IF(B1544=0,0,B1544*LABOR_HRS_WK_CAR*SEASON_WEEKS*(1+DIM_PCT_CAR)^B1544)</f>
        <v>249.62400827032462</v>
      </c>
      <c r="G1544" s="5">
        <f>IF(C1544=0,0,C1544*LABOR_HRS_WK_MES*SEASON_WEEKS*(1+DIM_PCT_MES)^C1544)</f>
        <v>1226.6692487641699</v>
      </c>
      <c r="H1544" s="5">
        <f>E1544+F1544+G1544</f>
        <v>1694.0932570344944</v>
      </c>
      <c r="I1544" s="5">
        <f>MIN(H1544,FARMER_HRS)</f>
        <v>720</v>
      </c>
      <c r="J1544" s="5">
        <f>MAX(0,H1544-FARMER_HRS)</f>
        <v>974.0932570344944</v>
      </c>
      <c r="K1544" s="2">
        <f>I1544*FARMER_RATE+J1544*TEMP_WORKER_RATE</f>
        <v>41911.341267959971</v>
      </c>
      <c r="L1544" s="2">
        <f>A1544*PRICE_TOM+B1544*PRICE_CAR+C1544*PRICE_MES</f>
        <v>88958</v>
      </c>
      <c r="M1544" s="2">
        <f>A1544*FERT_BED_TOM+B1544*FERT_BED_CAR+C1544*FERT_BED_MES</f>
        <v>23320</v>
      </c>
      <c r="N1544" s="6">
        <f>IF(AND(D1544&lt;=TOTAL_BEDS,J1544&lt;=TEMP_WORKER_MAX*TEMP_WORKER_HRS),1,0)</f>
        <v>1</v>
      </c>
      <c r="O1544" s="2">
        <f>L1544-M1544-K1544-FIXED_COSTS</f>
        <v>3726.6587320400286</v>
      </c>
      <c r="P1544" s="2">
        <f>IF(N1544=1,O1544,"")</f>
        <v>3726.6587320400286</v>
      </c>
    </row>
    <row r="1545">
      <c r="A1545" s="6">
        <v>2</v>
      </c>
      <c r="B1545" s="6">
        <v>7</v>
      </c>
      <c r="C1545" s="6">
        <v>22</v>
      </c>
      <c r="D1545" s="6">
        <f>A1545+B1545+C1545</f>
        <v>31</v>
      </c>
      <c r="E1545" s="5">
        <f>IF(A1545=0,0,A1545*LABOR_HRS_WK_TOM*SEASON_WEEKS*(1+DIM_PCT_TOM)^A1545)</f>
        <v>217.80000000000004</v>
      </c>
      <c r="F1545" s="5">
        <f>IF(B1545=0,0,B1545*LABOR_HRS_WK_CAR*SEASON_WEEKS*(1+DIM_PCT_CAR)^B1545)</f>
        <v>249.62400827032462</v>
      </c>
      <c r="G1545" s="5">
        <f>IF(C1545=0,0,C1545*LABOR_HRS_WK_MES*SEASON_WEEKS*(1+DIM_PCT_MES)^C1545)</f>
        <v>1301.1455960105659</v>
      </c>
      <c r="H1545" s="5">
        <f>E1545+F1545+G1545</f>
        <v>1768.5696042808904</v>
      </c>
      <c r="I1545" s="5">
        <f>MIN(H1545,FARMER_HRS)</f>
        <v>720</v>
      </c>
      <c r="J1545" s="5">
        <f>MAX(0,H1545-FARMER_HRS)</f>
        <v>1048.5696042808904</v>
      </c>
      <c r="K1545" s="2">
        <f>I1545*FARMER_RATE+J1545*TEMP_WORKER_RATE</f>
        <v>43204.333407654347</v>
      </c>
      <c r="L1545" s="2">
        <f>A1545*PRICE_TOM+B1545*PRICE_CAR+C1545*PRICE_MES</f>
        <v>91658</v>
      </c>
      <c r="M1545" s="2">
        <f>A1545*FERT_BED_TOM+B1545*FERT_BED_CAR+C1545*FERT_BED_MES</f>
        <v>24200</v>
      </c>
      <c r="N1545" s="6">
        <f>IF(AND(D1545&lt;=TOTAL_BEDS,J1545&lt;=TEMP_WORKER_MAX*TEMP_WORKER_HRS),1,0)</f>
        <v>1</v>
      </c>
      <c r="O1545" s="2">
        <f>L1545-M1545-K1545-FIXED_COSTS</f>
        <v>4253.666592345653</v>
      </c>
      <c r="P1545" s="2">
        <f>IF(N1545=1,O1545,"")</f>
        <v>4253.666592345653</v>
      </c>
    </row>
    <row r="1546">
      <c r="A1546" s="6">
        <v>2</v>
      </c>
      <c r="B1546" s="6">
        <v>7</v>
      </c>
      <c r="C1546" s="6">
        <v>23</v>
      </c>
      <c r="D1546" s="6">
        <f>A1546+B1546+C1546</f>
        <v>32</v>
      </c>
      <c r="E1546" s="5">
        <f>IF(A1546=0,0,A1546*LABOR_HRS_WK_TOM*SEASON_WEEKS*(1+DIM_PCT_TOM)^A1546)</f>
        <v>217.80000000000004</v>
      </c>
      <c r="F1546" s="5">
        <f>IF(B1546=0,0,B1546*LABOR_HRS_WK_CAR*SEASON_WEEKS*(1+DIM_PCT_CAR)^B1546)</f>
        <v>249.62400827032462</v>
      </c>
      <c r="G1546" s="5">
        <f>IF(C1546=0,0,C1546*LABOR_HRS_WK_MES*SEASON_WEEKS*(1+DIM_PCT_MES)^C1546)</f>
        <v>1377.2921848680023</v>
      </c>
      <c r="H1546" s="5">
        <f>E1546+F1546+G1546</f>
        <v>1844.7161931383271</v>
      </c>
      <c r="I1546" s="5">
        <f>MIN(H1546,FARMER_HRS)</f>
        <v>720</v>
      </c>
      <c r="J1546" s="5">
        <f>MAX(0,H1546-FARMER_HRS)</f>
        <v>1124.7161931383271</v>
      </c>
      <c r="K1546" s="2">
        <f>I1546*FARMER_RATE+J1546*TEMP_WORKER_RATE</f>
        <v>44526.3227975404</v>
      </c>
      <c r="L1546" s="2">
        <f>A1546*PRICE_TOM+B1546*PRICE_CAR+C1546*PRICE_MES</f>
        <v>94358</v>
      </c>
      <c r="M1546" s="2">
        <f>A1546*FERT_BED_TOM+B1546*FERT_BED_CAR+C1546*FERT_BED_MES</f>
        <v>25080</v>
      </c>
      <c r="N1546" s="6">
        <f>IF(AND(D1546&lt;=TOTAL_BEDS,J1546&lt;=TEMP_WORKER_MAX*TEMP_WORKER_HRS),1,0)</f>
        <v>1</v>
      </c>
      <c r="O1546" s="2">
        <f>L1546-M1546-K1546-FIXED_COSTS</f>
        <v>4751.6772024595994</v>
      </c>
      <c r="P1546" s="2">
        <f>IF(N1546=1,O1546,"")</f>
        <v>4751.6772024595994</v>
      </c>
    </row>
    <row r="1547">
      <c r="A1547" s="6">
        <v>2</v>
      </c>
      <c r="B1547" s="6">
        <v>7</v>
      </c>
      <c r="C1547" s="6">
        <v>24</v>
      </c>
      <c r="D1547" s="6">
        <f>A1547+B1547+C1547</f>
        <v>33</v>
      </c>
      <c r="E1547" s="5">
        <f>IF(A1547=0,0,A1547*LABOR_HRS_WK_TOM*SEASON_WEEKS*(1+DIM_PCT_TOM)^A1547)</f>
        <v>217.80000000000004</v>
      </c>
      <c r="F1547" s="5">
        <f>IF(B1547=0,0,B1547*LABOR_HRS_WK_CAR*SEASON_WEEKS*(1+DIM_PCT_CAR)^B1547)</f>
        <v>249.62400827032462</v>
      </c>
      <c r="G1547" s="5">
        <f>IF(C1547=0,0,C1547*LABOR_HRS_WK_MES*SEASON_WEEKS*(1+DIM_PCT_MES)^C1547)</f>
        <v>1455.139134447498</v>
      </c>
      <c r="H1547" s="5">
        <f>E1547+F1547+G1547</f>
        <v>1922.5631427178228</v>
      </c>
      <c r="I1547" s="5">
        <f>MIN(H1547,FARMER_HRS)</f>
        <v>720</v>
      </c>
      <c r="J1547" s="5">
        <f>MAX(0,H1547-FARMER_HRS)</f>
        <v>1202.5631427178228</v>
      </c>
      <c r="K1547" s="2">
        <f>I1547*FARMER_RATE+J1547*TEMP_WORKER_RATE</f>
        <v>45877.832338851091</v>
      </c>
      <c r="L1547" s="2">
        <f>A1547*PRICE_TOM+B1547*PRICE_CAR+C1547*PRICE_MES</f>
        <v>97058</v>
      </c>
      <c r="M1547" s="2">
        <f>A1547*FERT_BED_TOM+B1547*FERT_BED_CAR+C1547*FERT_BED_MES</f>
        <v>25960</v>
      </c>
      <c r="N1547" s="6">
        <f>IF(AND(D1547&lt;=TOTAL_BEDS,J1547&lt;=TEMP_WORKER_MAX*TEMP_WORKER_HRS),1,0)</f>
        <v>1</v>
      </c>
      <c r="O1547" s="2">
        <f>L1547-M1547-K1547-FIXED_COSTS</f>
        <v>5220.1676611489092</v>
      </c>
      <c r="P1547" s="2">
        <f>IF(N1547=1,O1547,"")</f>
        <v>5220.1676611489092</v>
      </c>
    </row>
    <row r="1548">
      <c r="A1548" s="6">
        <v>2</v>
      </c>
      <c r="B1548" s="6">
        <v>7</v>
      </c>
      <c r="C1548" s="6">
        <v>25</v>
      </c>
      <c r="D1548" s="6">
        <f>A1548+B1548+C1548</f>
        <v>34</v>
      </c>
      <c r="E1548" s="5">
        <f>IF(A1548=0,0,A1548*LABOR_HRS_WK_TOM*SEASON_WEEKS*(1+DIM_PCT_TOM)^A1548)</f>
        <v>217.80000000000004</v>
      </c>
      <c r="F1548" s="5">
        <f>IF(B1548=0,0,B1548*LABOR_HRS_WK_CAR*SEASON_WEEKS*(1+DIM_PCT_CAR)^B1548)</f>
        <v>249.62400827032462</v>
      </c>
      <c r="G1548" s="5">
        <f>IF(C1548=0,0,C1548*LABOR_HRS_WK_MES*SEASON_WEEKS*(1+DIM_PCT_MES)^C1548)</f>
        <v>1534.7170558625955</v>
      </c>
      <c r="H1548" s="5">
        <f>E1548+F1548+G1548</f>
        <v>2002.1410641329203</v>
      </c>
      <c r="I1548" s="5">
        <f>MIN(H1548,FARMER_HRS)</f>
        <v>720</v>
      </c>
      <c r="J1548" s="5">
        <f>MAX(0,H1548-FARMER_HRS)</f>
        <v>1282.1410641329203</v>
      </c>
      <c r="K1548" s="2">
        <f>I1548*FARMER_RATE+J1548*TEMP_WORKER_RATE</f>
        <v>47259.393474529861</v>
      </c>
      <c r="L1548" s="2">
        <f>A1548*PRICE_TOM+B1548*PRICE_CAR+C1548*PRICE_MES</f>
        <v>99758</v>
      </c>
      <c r="M1548" s="2">
        <f>A1548*FERT_BED_TOM+B1548*FERT_BED_CAR+C1548*FERT_BED_MES</f>
        <v>26840</v>
      </c>
      <c r="N1548" s="6">
        <f>IF(AND(D1548&lt;=TOTAL_BEDS,J1548&lt;=TEMP_WORKER_MAX*TEMP_WORKER_HRS),1,0)</f>
        <v>1</v>
      </c>
      <c r="O1548" s="2">
        <f>L1548-M1548-K1548-FIXED_COSTS</f>
        <v>5658.6065254701389</v>
      </c>
      <c r="P1548" s="2">
        <f>IF(N1548=1,O1548,"")</f>
        <v>5658.6065254701389</v>
      </c>
    </row>
    <row r="1549">
      <c r="A1549" s="6">
        <v>2</v>
      </c>
      <c r="B1549" s="6">
        <v>7</v>
      </c>
      <c r="C1549" s="6">
        <v>26</v>
      </c>
      <c r="D1549" s="6">
        <f>A1549+B1549+C1549</f>
        <v>35</v>
      </c>
      <c r="E1549" s="5">
        <f>IF(A1549=0,0,A1549*LABOR_HRS_WK_TOM*SEASON_WEEKS*(1+DIM_PCT_TOM)^A1549)</f>
        <v>217.80000000000004</v>
      </c>
      <c r="F1549" s="5">
        <f>IF(B1549=0,0,B1549*LABOR_HRS_WK_CAR*SEASON_WEEKS*(1+DIM_PCT_CAR)^B1549)</f>
        <v>249.62400827032462</v>
      </c>
      <c r="G1549" s="5">
        <f>IF(C1549=0,0,C1549*LABOR_HRS_WK_MES*SEASON_WEEKS*(1+DIM_PCT_MES)^C1549)</f>
        <v>1616.0570598233128</v>
      </c>
      <c r="H1549" s="5">
        <f>E1549+F1549+G1549</f>
        <v>2083.4810680936375</v>
      </c>
      <c r="I1549" s="5">
        <f>MIN(H1549,FARMER_HRS)</f>
        <v>720</v>
      </c>
      <c r="J1549" s="5">
        <f>MAX(0,H1549-FARMER_HRS)</f>
        <v>1363.4810680936375</v>
      </c>
      <c r="K1549" s="2">
        <f>I1549*FARMER_RATE+J1549*TEMP_WORKER_RATE</f>
        <v>48671.5463210701</v>
      </c>
      <c r="L1549" s="2">
        <f>A1549*PRICE_TOM+B1549*PRICE_CAR+C1549*PRICE_MES</f>
        <v>102458</v>
      </c>
      <c r="M1549" s="2">
        <f>A1549*FERT_BED_TOM+B1549*FERT_BED_CAR+C1549*FERT_BED_MES</f>
        <v>27720</v>
      </c>
      <c r="N1549" s="6">
        <f>IF(AND(D1549&lt;=TOTAL_BEDS,J1549&lt;=TEMP_WORKER_MAX*TEMP_WORKER_HRS),1,0)</f>
        <v>1</v>
      </c>
      <c r="O1549" s="2">
        <f>L1549-M1549-K1549-FIXED_COSTS</f>
        <v>6066.4536789299018</v>
      </c>
      <c r="P1549" s="2">
        <f>IF(N1549=1,O1549,"")</f>
        <v>6066.4536789299018</v>
      </c>
    </row>
    <row r="1550">
      <c r="A1550" s="6">
        <v>2</v>
      </c>
      <c r="B1550" s="6">
        <v>7</v>
      </c>
      <c r="C1550" s="6">
        <v>27</v>
      </c>
      <c r="D1550" s="6">
        <f>A1550+B1550+C1550</f>
        <v>36</v>
      </c>
      <c r="E1550" s="5">
        <f>IF(A1550=0,0,A1550*LABOR_HRS_WK_TOM*SEASON_WEEKS*(1+DIM_PCT_TOM)^A1550)</f>
        <v>217.80000000000004</v>
      </c>
      <c r="F1550" s="5">
        <f>IF(B1550=0,0,B1550*LABOR_HRS_WK_CAR*SEASON_WEEKS*(1+DIM_PCT_CAR)^B1550)</f>
        <v>249.62400827032462</v>
      </c>
      <c r="G1550" s="5">
        <f>IF(C1550=0,0,C1550*LABOR_HRS_WK_MES*SEASON_WEEKS*(1+DIM_PCT_MES)^C1550)</f>
        <v>1699.19076434307</v>
      </c>
      <c r="H1550" s="5">
        <f>E1550+F1550+G1550</f>
        <v>2166.6147726133945</v>
      </c>
      <c r="I1550" s="5">
        <f>MIN(H1550,FARMER_HRS)</f>
        <v>720</v>
      </c>
      <c r="J1550" s="5">
        <f>MAX(0,H1550-FARMER_HRS)</f>
        <v>1446.6147726133945</v>
      </c>
      <c r="K1550" s="2">
        <f>I1550*FARMER_RATE+J1550*TEMP_WORKER_RATE</f>
        <v>50114.839802315881</v>
      </c>
      <c r="L1550" s="2">
        <f>A1550*PRICE_TOM+B1550*PRICE_CAR+C1550*PRICE_MES</f>
        <v>105158</v>
      </c>
      <c r="M1550" s="2">
        <f>A1550*FERT_BED_TOM+B1550*FERT_BED_CAR+C1550*FERT_BED_MES</f>
        <v>28600</v>
      </c>
      <c r="N1550" s="6">
        <f>IF(AND(D1550&lt;=TOTAL_BEDS,J1550&lt;=TEMP_WORKER_MAX*TEMP_WORKER_HRS),1,0)</f>
        <v>1</v>
      </c>
      <c r="O1550" s="2">
        <f>L1550-M1550-K1550-FIXED_COSTS</f>
        <v>6443.1601976841193</v>
      </c>
      <c r="P1550" s="2">
        <f>IF(N1550=1,O1550,"")</f>
        <v>6443.1601976841193</v>
      </c>
    </row>
    <row r="1551">
      <c r="A1551" s="6">
        <v>2</v>
      </c>
      <c r="B1551" s="6">
        <v>7</v>
      </c>
      <c r="C1551" s="6">
        <v>28</v>
      </c>
      <c r="D1551" s="6">
        <f>A1551+B1551+C1551</f>
        <v>37</v>
      </c>
      <c r="E1551" s="5">
        <f>IF(A1551=0,0,A1551*LABOR_HRS_WK_TOM*SEASON_WEEKS*(1+DIM_PCT_TOM)^A1551)</f>
        <v>217.80000000000004</v>
      </c>
      <c r="F1551" s="5">
        <f>IF(B1551=0,0,B1551*LABOR_HRS_WK_CAR*SEASON_WEEKS*(1+DIM_PCT_CAR)^B1551)</f>
        <v>249.62400827032462</v>
      </c>
      <c r="G1551" s="5">
        <f>IF(C1551=0,0,C1551*LABOR_HRS_WK_MES*SEASON_WEEKS*(1+DIM_PCT_MES)^C1551)</f>
        <v>1784.1503025602233</v>
      </c>
      <c r="H1551" s="5">
        <f>E1551+F1551+G1551</f>
        <v>2251.5743108305478</v>
      </c>
      <c r="I1551" s="5">
        <f>MIN(H1551,FARMER_HRS)</f>
        <v>720</v>
      </c>
      <c r="J1551" s="5">
        <f>MAX(0,H1551-FARMER_HRS)</f>
        <v>1531.5743108305478</v>
      </c>
      <c r="K1551" s="2">
        <f>I1551*FARMER_RATE+J1551*TEMP_WORKER_RATE</f>
        <v>51589.831785252565</v>
      </c>
      <c r="L1551" s="2">
        <f>A1551*PRICE_TOM+B1551*PRICE_CAR+C1551*PRICE_MES</f>
        <v>107858</v>
      </c>
      <c r="M1551" s="2">
        <f>A1551*FERT_BED_TOM+B1551*FERT_BED_CAR+C1551*FERT_BED_MES</f>
        <v>29480</v>
      </c>
      <c r="N1551" s="6">
        <f>IF(AND(D1551&lt;=TOTAL_BEDS,J1551&lt;=TEMP_WORKER_MAX*TEMP_WORKER_HRS),1,0)</f>
        <v>1</v>
      </c>
      <c r="O1551" s="2">
        <f>L1551-M1551-K1551-FIXED_COSTS</f>
        <v>6788.1682147474348</v>
      </c>
      <c r="P1551" s="2">
        <f>IF(N1551=1,O1551,"")</f>
        <v>6788.1682147474348</v>
      </c>
    </row>
    <row r="1552">
      <c r="A1552" s="6">
        <v>2</v>
      </c>
      <c r="B1552" s="6">
        <v>7</v>
      </c>
      <c r="C1552" s="6">
        <v>29</v>
      </c>
      <c r="D1552" s="6">
        <f>A1552+B1552+C1552</f>
        <v>38</v>
      </c>
      <c r="E1552" s="5">
        <f>IF(A1552=0,0,A1552*LABOR_HRS_WK_TOM*SEASON_WEEKS*(1+DIM_PCT_TOM)^A1552)</f>
        <v>217.80000000000004</v>
      </c>
      <c r="F1552" s="5">
        <f>IF(B1552=0,0,B1552*LABOR_HRS_WK_CAR*SEASON_WEEKS*(1+DIM_PCT_CAR)^B1552)</f>
        <v>249.62400827032462</v>
      </c>
      <c r="G1552" s="5">
        <f>IF(C1552=0,0,C1552*LABOR_HRS_WK_MES*SEASON_WEEKS*(1+DIM_PCT_MES)^C1552)</f>
        <v>1870.9683306758766</v>
      </c>
      <c r="H1552" s="5">
        <f>E1552+F1552+G1552</f>
        <v>2338.3923389462011</v>
      </c>
      <c r="I1552" s="5">
        <f>MIN(H1552,FARMER_HRS)</f>
        <v>720</v>
      </c>
      <c r="J1552" s="5">
        <f>MAX(0,H1552-FARMER_HRS)</f>
        <v>1618.3923389462011</v>
      </c>
      <c r="K1552" s="2">
        <f>I1552*FARMER_RATE+J1552*TEMP_WORKER_RATE</f>
        <v>53097.089217815992</v>
      </c>
      <c r="L1552" s="2">
        <f>A1552*PRICE_TOM+B1552*PRICE_CAR+C1552*PRICE_MES</f>
        <v>110558</v>
      </c>
      <c r="M1552" s="2">
        <f>A1552*FERT_BED_TOM+B1552*FERT_BED_CAR+C1552*FERT_BED_MES</f>
        <v>30360</v>
      </c>
      <c r="N1552" s="6">
        <f>IF(AND(D1552&lt;=TOTAL_BEDS,J1552&lt;=TEMP_WORKER_MAX*TEMP_WORKER_HRS),1,0)</f>
        <v>1</v>
      </c>
      <c r="O1552" s="2">
        <f>L1552-M1552-K1552-FIXED_COSTS</f>
        <v>7100.910782184008</v>
      </c>
      <c r="P1552" s="2">
        <f>IF(N1552=1,O1552,"")</f>
        <v>7100.910782184008</v>
      </c>
    </row>
    <row r="1553">
      <c r="A1553" s="6">
        <v>2</v>
      </c>
      <c r="B1553" s="6">
        <v>7</v>
      </c>
      <c r="C1553" s="6">
        <v>30</v>
      </c>
      <c r="D1553" s="6">
        <f>A1553+B1553+C1553</f>
        <v>39</v>
      </c>
      <c r="E1553" s="5">
        <f>IF(A1553=0,0,A1553*LABOR_HRS_WK_TOM*SEASON_WEEKS*(1+DIM_PCT_TOM)^A1553)</f>
        <v>217.80000000000004</v>
      </c>
      <c r="F1553" s="5">
        <f>IF(B1553=0,0,B1553*LABOR_HRS_WK_CAR*SEASON_WEEKS*(1+DIM_PCT_CAR)^B1553)</f>
        <v>249.62400827032462</v>
      </c>
      <c r="G1553" s="5">
        <f>IF(C1553=0,0,C1553*LABOR_HRS_WK_MES*SEASON_WEEKS*(1+DIM_PCT_MES)^C1553)</f>
        <v>1959.6780360096466</v>
      </c>
      <c r="H1553" s="5">
        <f>E1553+F1553+G1553</f>
        <v>2427.1020442799713</v>
      </c>
      <c r="I1553" s="5">
        <f>MIN(H1553,FARMER_HRS)</f>
        <v>720</v>
      </c>
      <c r="J1553" s="5">
        <f>MAX(0,H1553-FARMER_HRS)</f>
        <v>1707.1020442799713</v>
      </c>
      <c r="K1553" s="2">
        <f>I1553*FARMER_RATE+J1553*TEMP_WORKER_RATE</f>
        <v>54637.1882687495</v>
      </c>
      <c r="L1553" s="2">
        <f>A1553*PRICE_TOM+B1553*PRICE_CAR+C1553*PRICE_MES</f>
        <v>113258</v>
      </c>
      <c r="M1553" s="2">
        <f>A1553*FERT_BED_TOM+B1553*FERT_BED_CAR+C1553*FERT_BED_MES</f>
        <v>31240</v>
      </c>
      <c r="N1553" s="6">
        <f>IF(AND(D1553&lt;=TOTAL_BEDS,J1553&lt;=TEMP_WORKER_MAX*TEMP_WORKER_HRS),1,0)</f>
        <v>1</v>
      </c>
      <c r="O1553" s="2">
        <f>L1553-M1553-K1553-FIXED_COSTS</f>
        <v>7380.8117312504983</v>
      </c>
      <c r="P1553" s="2">
        <f>IF(N1553=1,O1553,"")</f>
        <v>7380.8117312504983</v>
      </c>
    </row>
    <row r="1554">
      <c r="A1554" s="6">
        <v>2</v>
      </c>
      <c r="B1554" s="6">
        <v>8</v>
      </c>
      <c r="C1554" s="6">
        <v>0</v>
      </c>
      <c r="D1554" s="6">
        <f>A1554+B1554+C1554</f>
        <v>10</v>
      </c>
      <c r="E1554" s="5">
        <f>IF(A1554=0,0,A1554*LABOR_HRS_WK_TOM*SEASON_WEEKS*(1+DIM_PCT_TOM)^A1554)</f>
        <v>217.80000000000004</v>
      </c>
      <c r="F1554" s="5">
        <f>IF(B1554=0,0,B1554*LABOR_HRS_WK_CAR*SEASON_WEEKS*(1+DIM_PCT_CAR)^B1554)</f>
        <v>292.41669540238013</v>
      </c>
      <c r="G1554" s="5">
        <f>IF(C1554=0,0,C1554*LABOR_HRS_WK_MES*SEASON_WEEKS*(1+DIM_PCT_MES)^C1554)</f>
        <v>0</v>
      </c>
      <c r="H1554" s="5">
        <f>E1554+F1554+G1554</f>
        <v>510.2166954023802</v>
      </c>
      <c r="I1554" s="5">
        <f>MIN(H1554,FARMER_HRS)</f>
        <v>510.2166954023802</v>
      </c>
      <c r="J1554" s="5">
        <f>MAX(0,H1554-FARMER_HRS)</f>
        <v>0</v>
      </c>
      <c r="K1554" s="2">
        <f>I1554*FARMER_RATE+J1554*TEMP_WORKER_RATE</f>
        <v>17715.857479249313</v>
      </c>
      <c r="L1554" s="2">
        <f>A1554*PRICE_TOM+B1554*PRICE_CAR+C1554*PRICE_MES</f>
        <v>34352</v>
      </c>
      <c r="M1554" s="2">
        <f>A1554*FERT_BED_TOM+B1554*FERT_BED_CAR+C1554*FERT_BED_MES</f>
        <v>5280</v>
      </c>
      <c r="N1554" s="6">
        <f>IF(AND(D1554&lt;=TOTAL_BEDS,J1554&lt;=TEMP_WORKER_MAX*TEMP_WORKER_HRS),1,0)</f>
        <v>1</v>
      </c>
      <c r="O1554" s="2">
        <f>L1554-M1554-K1554-FIXED_COSTS</f>
        <v>-8643.8574792493127</v>
      </c>
      <c r="P1554" s="2">
        <f>IF(N1554=1,O1554,"")</f>
        <v>-8643.8574792493127</v>
      </c>
    </row>
    <row r="1555">
      <c r="A1555" s="6">
        <v>2</v>
      </c>
      <c r="B1555" s="6">
        <v>8</v>
      </c>
      <c r="C1555" s="6">
        <v>1</v>
      </c>
      <c r="D1555" s="6">
        <f>A1555+B1555+C1555</f>
        <v>11</v>
      </c>
      <c r="E1555" s="5">
        <f>IF(A1555=0,0,A1555*LABOR_HRS_WK_TOM*SEASON_WEEKS*(1+DIM_PCT_TOM)^A1555)</f>
        <v>217.80000000000004</v>
      </c>
      <c r="F1555" s="5">
        <f>IF(B1555=0,0,B1555*LABOR_HRS_WK_CAR*SEASON_WEEKS*(1+DIM_PCT_CAR)^B1555)</f>
        <v>292.41669540238013</v>
      </c>
      <c r="G1555" s="5">
        <f>IF(C1555=0,0,C1555*LABOR_HRS_WK_MES*SEASON_WEEKS*(1+DIM_PCT_MES)^C1555)</f>
        <v>45.5625</v>
      </c>
      <c r="H1555" s="5">
        <f>E1555+F1555+G1555</f>
        <v>555.7791954023802</v>
      </c>
      <c r="I1555" s="5">
        <f>MIN(H1555,FARMER_HRS)</f>
        <v>555.7791954023802</v>
      </c>
      <c r="J1555" s="5">
        <f>MAX(0,H1555-FARMER_HRS)</f>
        <v>0</v>
      </c>
      <c r="K1555" s="2">
        <f>I1555*FARMER_RATE+J1555*TEMP_WORKER_RATE</f>
        <v>19297.888729249313</v>
      </c>
      <c r="L1555" s="2">
        <f>A1555*PRICE_TOM+B1555*PRICE_CAR+C1555*PRICE_MES</f>
        <v>37052</v>
      </c>
      <c r="M1555" s="2">
        <f>A1555*FERT_BED_TOM+B1555*FERT_BED_CAR+C1555*FERT_BED_MES</f>
        <v>6160</v>
      </c>
      <c r="N1555" s="6">
        <f>IF(AND(D1555&lt;=TOTAL_BEDS,J1555&lt;=TEMP_WORKER_MAX*TEMP_WORKER_HRS),1,0)</f>
        <v>1</v>
      </c>
      <c r="O1555" s="2">
        <f>L1555-M1555-K1555-FIXED_COSTS</f>
        <v>-8405.8887292493127</v>
      </c>
      <c r="P1555" s="2">
        <f>IF(N1555=1,O1555,"")</f>
        <v>-8405.8887292493127</v>
      </c>
    </row>
    <row r="1556">
      <c r="A1556" s="6">
        <v>2</v>
      </c>
      <c r="B1556" s="6">
        <v>8</v>
      </c>
      <c r="C1556" s="6">
        <v>2</v>
      </c>
      <c r="D1556" s="6">
        <f>A1556+B1556+C1556</f>
        <v>12</v>
      </c>
      <c r="E1556" s="5">
        <f>IF(A1556=0,0,A1556*LABOR_HRS_WK_TOM*SEASON_WEEKS*(1+DIM_PCT_TOM)^A1556)</f>
        <v>217.80000000000004</v>
      </c>
      <c r="F1556" s="5">
        <f>IF(B1556=0,0,B1556*LABOR_HRS_WK_CAR*SEASON_WEEKS*(1+DIM_PCT_CAR)^B1556)</f>
        <v>292.41669540238013</v>
      </c>
      <c r="G1556" s="5">
        <f>IF(C1556=0,0,C1556*LABOR_HRS_WK_MES*SEASON_WEEKS*(1+DIM_PCT_MES)^C1556)</f>
        <v>92.2640625</v>
      </c>
      <c r="H1556" s="5">
        <f>E1556+F1556+G1556</f>
        <v>602.48075790238022</v>
      </c>
      <c r="I1556" s="5">
        <f>MIN(H1556,FARMER_HRS)</f>
        <v>602.48075790238022</v>
      </c>
      <c r="J1556" s="5">
        <f>MAX(0,H1556-FARMER_HRS)</f>
        <v>0</v>
      </c>
      <c r="K1556" s="2">
        <f>I1556*FARMER_RATE+J1556*TEMP_WORKER_RATE</f>
        <v>20919.470760499313</v>
      </c>
      <c r="L1556" s="2">
        <f>A1556*PRICE_TOM+B1556*PRICE_CAR+C1556*PRICE_MES</f>
        <v>39752</v>
      </c>
      <c r="M1556" s="2">
        <f>A1556*FERT_BED_TOM+B1556*FERT_BED_CAR+C1556*FERT_BED_MES</f>
        <v>7040</v>
      </c>
      <c r="N1556" s="6">
        <f>IF(AND(D1556&lt;=TOTAL_BEDS,J1556&lt;=TEMP_WORKER_MAX*TEMP_WORKER_HRS),1,0)</f>
        <v>1</v>
      </c>
      <c r="O1556" s="2">
        <f>L1556-M1556-K1556-FIXED_COSTS</f>
        <v>-8207.4707604993127</v>
      </c>
      <c r="P1556" s="2">
        <f>IF(N1556=1,O1556,"")</f>
        <v>-8207.4707604993127</v>
      </c>
    </row>
    <row r="1557">
      <c r="A1557" s="6">
        <v>2</v>
      </c>
      <c r="B1557" s="6">
        <v>8</v>
      </c>
      <c r="C1557" s="6">
        <v>3</v>
      </c>
      <c r="D1557" s="6">
        <f>A1557+B1557+C1557</f>
        <v>13</v>
      </c>
      <c r="E1557" s="5">
        <f>IF(A1557=0,0,A1557*LABOR_HRS_WK_TOM*SEASON_WEEKS*(1+DIM_PCT_TOM)^A1557)</f>
        <v>217.80000000000004</v>
      </c>
      <c r="F1557" s="5">
        <f>IF(B1557=0,0,B1557*LABOR_HRS_WK_CAR*SEASON_WEEKS*(1+DIM_PCT_CAR)^B1557)</f>
        <v>292.41669540238013</v>
      </c>
      <c r="G1557" s="5">
        <f>IF(C1557=0,0,C1557*LABOR_HRS_WK_MES*SEASON_WEEKS*(1+DIM_PCT_MES)^C1557)</f>
        <v>140.12604492187498</v>
      </c>
      <c r="H1557" s="5">
        <f>E1557+F1557+G1557</f>
        <v>650.34274032425515</v>
      </c>
      <c r="I1557" s="5">
        <f>MIN(H1557,FARMER_HRS)</f>
        <v>650.34274032425515</v>
      </c>
      <c r="J1557" s="5">
        <f>MAX(0,H1557-FARMER_HRS)</f>
        <v>0</v>
      </c>
      <c r="K1557" s="2">
        <f>I1557*FARMER_RATE+J1557*TEMP_WORKER_RATE</f>
        <v>22581.345150147747</v>
      </c>
      <c r="L1557" s="2">
        <f>A1557*PRICE_TOM+B1557*PRICE_CAR+C1557*PRICE_MES</f>
        <v>42452</v>
      </c>
      <c r="M1557" s="2">
        <f>A1557*FERT_BED_TOM+B1557*FERT_BED_CAR+C1557*FERT_BED_MES</f>
        <v>7920</v>
      </c>
      <c r="N1557" s="6">
        <f>IF(AND(D1557&lt;=TOTAL_BEDS,J1557&lt;=TEMP_WORKER_MAX*TEMP_WORKER_HRS),1,0)</f>
        <v>1</v>
      </c>
      <c r="O1557" s="2">
        <f>L1557-M1557-K1557-FIXED_COSTS</f>
        <v>-8049.3451501477466</v>
      </c>
      <c r="P1557" s="2">
        <f>IF(N1557=1,O1557,"")</f>
        <v>-8049.3451501477466</v>
      </c>
    </row>
    <row r="1558">
      <c r="A1558" s="6">
        <v>2</v>
      </c>
      <c r="B1558" s="6">
        <v>8</v>
      </c>
      <c r="C1558" s="6">
        <v>4</v>
      </c>
      <c r="D1558" s="6">
        <f>A1558+B1558+C1558</f>
        <v>14</v>
      </c>
      <c r="E1558" s="5">
        <f>IF(A1558=0,0,A1558*LABOR_HRS_WK_TOM*SEASON_WEEKS*(1+DIM_PCT_TOM)^A1558)</f>
        <v>217.80000000000004</v>
      </c>
      <c r="F1558" s="5">
        <f>IF(B1558=0,0,B1558*LABOR_HRS_WK_CAR*SEASON_WEEKS*(1+DIM_PCT_CAR)^B1558)</f>
        <v>292.41669540238013</v>
      </c>
      <c r="G1558" s="5">
        <f>IF(C1558=0,0,C1558*LABOR_HRS_WK_MES*SEASON_WEEKS*(1+DIM_PCT_MES)^C1558)</f>
        <v>189.17016064453119</v>
      </c>
      <c r="H1558" s="5">
        <f>E1558+F1558+G1558</f>
        <v>699.38685604691136</v>
      </c>
      <c r="I1558" s="5">
        <f>MIN(H1558,FARMER_HRS)</f>
        <v>699.38685604691136</v>
      </c>
      <c r="J1558" s="5">
        <f>MAX(0,H1558-FARMER_HRS)</f>
        <v>0</v>
      </c>
      <c r="K1558" s="2">
        <f>I1558*FARMER_RATE+J1558*TEMP_WORKER_RATE</f>
        <v>24284.2658349622</v>
      </c>
      <c r="L1558" s="2">
        <f>A1558*PRICE_TOM+B1558*PRICE_CAR+C1558*PRICE_MES</f>
        <v>45152</v>
      </c>
      <c r="M1558" s="2">
        <f>A1558*FERT_BED_TOM+B1558*FERT_BED_CAR+C1558*FERT_BED_MES</f>
        <v>8800</v>
      </c>
      <c r="N1558" s="6">
        <f>IF(AND(D1558&lt;=TOTAL_BEDS,J1558&lt;=TEMP_WORKER_MAX*TEMP_WORKER_HRS),1,0)</f>
        <v>1</v>
      </c>
      <c r="O1558" s="2">
        <f>L1558-M1558-K1558-FIXED_COSTS</f>
        <v>-7932.2658349622</v>
      </c>
      <c r="P1558" s="2">
        <f>IF(N1558=1,O1558,"")</f>
        <v>-7932.2658349622</v>
      </c>
    </row>
    <row r="1559">
      <c r="A1559" s="6">
        <v>2</v>
      </c>
      <c r="B1559" s="6">
        <v>8</v>
      </c>
      <c r="C1559" s="6">
        <v>5</v>
      </c>
      <c r="D1559" s="6">
        <f>A1559+B1559+C1559</f>
        <v>15</v>
      </c>
      <c r="E1559" s="5">
        <f>IF(A1559=0,0,A1559*LABOR_HRS_WK_TOM*SEASON_WEEKS*(1+DIM_PCT_TOM)^A1559)</f>
        <v>217.80000000000004</v>
      </c>
      <c r="F1559" s="5">
        <f>IF(B1559=0,0,B1559*LABOR_HRS_WK_CAR*SEASON_WEEKS*(1+DIM_PCT_CAR)^B1559)</f>
        <v>292.41669540238013</v>
      </c>
      <c r="G1559" s="5">
        <f>IF(C1559=0,0,C1559*LABOR_HRS_WK_MES*SEASON_WEEKS*(1+DIM_PCT_MES)^C1559)</f>
        <v>239.41848456573481</v>
      </c>
      <c r="H1559" s="5">
        <f>E1559+F1559+G1559</f>
        <v>749.635179968115</v>
      </c>
      <c r="I1559" s="5">
        <f>MIN(H1559,FARMER_HRS)</f>
        <v>720</v>
      </c>
      <c r="J1559" s="5">
        <f>MAX(0,H1559-FARMER_HRS)</f>
        <v>29.63517996811504</v>
      </c>
      <c r="K1559" s="2">
        <f>I1559*FARMER_RATE+J1559*TEMP_WORKER_RATE</f>
        <v>25514.499652224218</v>
      </c>
      <c r="L1559" s="2">
        <f>A1559*PRICE_TOM+B1559*PRICE_CAR+C1559*PRICE_MES</f>
        <v>47852</v>
      </c>
      <c r="M1559" s="2">
        <f>A1559*FERT_BED_TOM+B1559*FERT_BED_CAR+C1559*FERT_BED_MES</f>
        <v>9680</v>
      </c>
      <c r="N1559" s="6">
        <f>IF(AND(D1559&lt;=TOTAL_BEDS,J1559&lt;=TEMP_WORKER_MAX*TEMP_WORKER_HRS),1,0)</f>
        <v>1</v>
      </c>
      <c r="O1559" s="2">
        <f>L1559-M1559-K1559-FIXED_COSTS</f>
        <v>-7342.4996522242182</v>
      </c>
      <c r="P1559" s="2">
        <f>IF(N1559=1,O1559,"")</f>
        <v>-7342.4996522242182</v>
      </c>
    </row>
    <row r="1560">
      <c r="A1560" s="6">
        <v>2</v>
      </c>
      <c r="B1560" s="6">
        <v>8</v>
      </c>
      <c r="C1560" s="6">
        <v>6</v>
      </c>
      <c r="D1560" s="6">
        <f>A1560+B1560+C1560</f>
        <v>16</v>
      </c>
      <c r="E1560" s="5">
        <f>IF(A1560=0,0,A1560*LABOR_HRS_WK_TOM*SEASON_WEEKS*(1+DIM_PCT_TOM)^A1560)</f>
        <v>217.80000000000004</v>
      </c>
      <c r="F1560" s="5">
        <f>IF(B1560=0,0,B1560*LABOR_HRS_WK_CAR*SEASON_WEEKS*(1+DIM_PCT_CAR)^B1560)</f>
        <v>292.41669540238013</v>
      </c>
      <c r="G1560" s="5">
        <f>IF(C1560=0,0,C1560*LABOR_HRS_WK_MES*SEASON_WEEKS*(1+DIM_PCT_MES)^C1560)</f>
        <v>290.89345874736773</v>
      </c>
      <c r="H1560" s="5">
        <f>E1560+F1560+G1560</f>
        <v>801.11015414974793</v>
      </c>
      <c r="I1560" s="5">
        <f>MIN(H1560,FARMER_HRS)</f>
        <v>720</v>
      </c>
      <c r="J1560" s="5">
        <f>MAX(0,H1560-FARMER_HRS)</f>
        <v>81.110154149747927</v>
      </c>
      <c r="K1560" s="2">
        <f>I1560*FARMER_RATE+J1560*TEMP_WORKER_RATE</f>
        <v>26408.162398433124</v>
      </c>
      <c r="L1560" s="2">
        <f>A1560*PRICE_TOM+B1560*PRICE_CAR+C1560*PRICE_MES</f>
        <v>50552</v>
      </c>
      <c r="M1560" s="2">
        <f>A1560*FERT_BED_TOM+B1560*FERT_BED_CAR+C1560*FERT_BED_MES</f>
        <v>10560</v>
      </c>
      <c r="N1560" s="6">
        <f>IF(AND(D1560&lt;=TOTAL_BEDS,J1560&lt;=TEMP_WORKER_MAX*TEMP_WORKER_HRS),1,0)</f>
        <v>1</v>
      </c>
      <c r="O1560" s="2">
        <f>L1560-M1560-K1560-FIXED_COSTS</f>
        <v>-6416.1623984331236</v>
      </c>
      <c r="P1560" s="2">
        <f>IF(N1560=1,O1560,"")</f>
        <v>-6416.1623984331236</v>
      </c>
    </row>
    <row r="1561">
      <c r="A1561" s="6">
        <v>2</v>
      </c>
      <c r="B1561" s="6">
        <v>8</v>
      </c>
      <c r="C1561" s="6">
        <v>7</v>
      </c>
      <c r="D1561" s="6">
        <f>A1561+B1561+C1561</f>
        <v>17</v>
      </c>
      <c r="E1561" s="5">
        <f>IF(A1561=0,0,A1561*LABOR_HRS_WK_TOM*SEASON_WEEKS*(1+DIM_PCT_TOM)^A1561)</f>
        <v>217.80000000000004</v>
      </c>
      <c r="F1561" s="5">
        <f>IF(B1561=0,0,B1561*LABOR_HRS_WK_CAR*SEASON_WEEKS*(1+DIM_PCT_CAR)^B1561)</f>
        <v>292.41669540238013</v>
      </c>
      <c r="G1561" s="5">
        <f>IF(C1561=0,0,C1561*LABOR_HRS_WK_MES*SEASON_WEEKS*(1+DIM_PCT_MES)^C1561)</f>
        <v>343.61789814532818</v>
      </c>
      <c r="H1561" s="5">
        <f>E1561+F1561+G1561</f>
        <v>853.83459354770844</v>
      </c>
      <c r="I1561" s="5">
        <f>MIN(H1561,FARMER_HRS)</f>
        <v>720</v>
      </c>
      <c r="J1561" s="5">
        <f>MAX(0,H1561-FARMER_HRS)</f>
        <v>133.83459354770844</v>
      </c>
      <c r="K1561" s="2">
        <f>I1561*FARMER_RATE+J1561*TEMP_WORKER_RATE</f>
        <v>27323.517249092161</v>
      </c>
      <c r="L1561" s="2">
        <f>A1561*PRICE_TOM+B1561*PRICE_CAR+C1561*PRICE_MES</f>
        <v>53252</v>
      </c>
      <c r="M1561" s="2">
        <f>A1561*FERT_BED_TOM+B1561*FERT_BED_CAR+C1561*FERT_BED_MES</f>
        <v>11440</v>
      </c>
      <c r="N1561" s="6">
        <f>IF(AND(D1561&lt;=TOTAL_BEDS,J1561&lt;=TEMP_WORKER_MAX*TEMP_WORKER_HRS),1,0)</f>
        <v>1</v>
      </c>
      <c r="O1561" s="2">
        <f>L1561-M1561-K1561-FIXED_COSTS</f>
        <v>-5511.5172490921614</v>
      </c>
      <c r="P1561" s="2">
        <f>IF(N1561=1,O1561,"")</f>
        <v>-5511.5172490921614</v>
      </c>
    </row>
    <row r="1562">
      <c r="A1562" s="6">
        <v>2</v>
      </c>
      <c r="B1562" s="6">
        <v>8</v>
      </c>
      <c r="C1562" s="6">
        <v>8</v>
      </c>
      <c r="D1562" s="6">
        <f>A1562+B1562+C1562</f>
        <v>18</v>
      </c>
      <c r="E1562" s="5">
        <f>IF(A1562=0,0,A1562*LABOR_HRS_WK_TOM*SEASON_WEEKS*(1+DIM_PCT_TOM)^A1562)</f>
        <v>217.80000000000004</v>
      </c>
      <c r="F1562" s="5">
        <f>IF(B1562=0,0,B1562*LABOR_HRS_WK_CAR*SEASON_WEEKS*(1+DIM_PCT_CAR)^B1562)</f>
        <v>292.41669540238013</v>
      </c>
      <c r="G1562" s="5">
        <f>IF(C1562=0,0,C1562*LABOR_HRS_WK_MES*SEASON_WEEKS*(1+DIM_PCT_MES)^C1562)</f>
        <v>397.61499642530833</v>
      </c>
      <c r="H1562" s="5">
        <f>E1562+F1562+G1562</f>
        <v>907.83169182768847</v>
      </c>
      <c r="I1562" s="5">
        <f>MIN(H1562,FARMER_HRS)</f>
        <v>720</v>
      </c>
      <c r="J1562" s="5">
        <f>MAX(0,H1562-FARMER_HRS)</f>
        <v>187.83169182768847</v>
      </c>
      <c r="K1562" s="2">
        <f>I1562*FARMER_RATE+J1562*TEMP_WORKER_RATE</f>
        <v>28260.966872008481</v>
      </c>
      <c r="L1562" s="2">
        <f>A1562*PRICE_TOM+B1562*PRICE_CAR+C1562*PRICE_MES</f>
        <v>55952</v>
      </c>
      <c r="M1562" s="2">
        <f>A1562*FERT_BED_TOM+B1562*FERT_BED_CAR+C1562*FERT_BED_MES</f>
        <v>12320</v>
      </c>
      <c r="N1562" s="6">
        <f>IF(AND(D1562&lt;=TOTAL_BEDS,J1562&lt;=TEMP_WORKER_MAX*TEMP_WORKER_HRS),1,0)</f>
        <v>1</v>
      </c>
      <c r="O1562" s="2">
        <f>L1562-M1562-K1562-FIXED_COSTS</f>
        <v>-4628.966872008481</v>
      </c>
      <c r="P1562" s="2">
        <f>IF(N1562=1,O1562,"")</f>
        <v>-4628.966872008481</v>
      </c>
    </row>
    <row r="1563">
      <c r="A1563" s="6">
        <v>2</v>
      </c>
      <c r="B1563" s="6">
        <v>8</v>
      </c>
      <c r="C1563" s="6">
        <v>9</v>
      </c>
      <c r="D1563" s="6">
        <f>A1563+B1563+C1563</f>
        <v>19</v>
      </c>
      <c r="E1563" s="5">
        <f>IF(A1563=0,0,A1563*LABOR_HRS_WK_TOM*SEASON_WEEKS*(1+DIM_PCT_TOM)^A1563)</f>
        <v>217.80000000000004</v>
      </c>
      <c r="F1563" s="5">
        <f>IF(B1563=0,0,B1563*LABOR_HRS_WK_CAR*SEASON_WEEKS*(1+DIM_PCT_CAR)^B1563)</f>
        <v>292.41669540238013</v>
      </c>
      <c r="G1563" s="5">
        <f>IF(C1563=0,0,C1563*LABOR_HRS_WK_MES*SEASON_WEEKS*(1+DIM_PCT_MES)^C1563)</f>
        <v>452.90833186570273</v>
      </c>
      <c r="H1563" s="5">
        <f>E1563+F1563+G1563</f>
        <v>963.12502726808293</v>
      </c>
      <c r="I1563" s="5">
        <f>MIN(H1563,FARMER_HRS)</f>
        <v>720</v>
      </c>
      <c r="J1563" s="5">
        <f>MAX(0,H1563-FARMER_HRS)</f>
        <v>243.12502726808293</v>
      </c>
      <c r="K1563" s="2">
        <f>I1563*FARMER_RATE+J1563*TEMP_WORKER_RATE</f>
        <v>29220.920612293106</v>
      </c>
      <c r="L1563" s="2">
        <f>A1563*PRICE_TOM+B1563*PRICE_CAR+C1563*PRICE_MES</f>
        <v>58652</v>
      </c>
      <c r="M1563" s="2">
        <f>A1563*FERT_BED_TOM+B1563*FERT_BED_CAR+C1563*FERT_BED_MES</f>
        <v>13200</v>
      </c>
      <c r="N1563" s="6">
        <f>IF(AND(D1563&lt;=TOTAL_BEDS,J1563&lt;=TEMP_WORKER_MAX*TEMP_WORKER_HRS),1,0)</f>
        <v>1</v>
      </c>
      <c r="O1563" s="2">
        <f>L1563-M1563-K1563-FIXED_COSTS</f>
        <v>-3768.9206122931064</v>
      </c>
      <c r="P1563" s="2">
        <f>IF(N1563=1,O1563,"")</f>
        <v>-3768.9206122931064</v>
      </c>
    </row>
    <row r="1564">
      <c r="A1564" s="6">
        <v>2</v>
      </c>
      <c r="B1564" s="6">
        <v>8</v>
      </c>
      <c r="C1564" s="6">
        <v>10</v>
      </c>
      <c r="D1564" s="6">
        <f>A1564+B1564+C1564</f>
        <v>20</v>
      </c>
      <c r="E1564" s="5">
        <f>IF(A1564=0,0,A1564*LABOR_HRS_WK_TOM*SEASON_WEEKS*(1+DIM_PCT_TOM)^A1564)</f>
        <v>217.80000000000004</v>
      </c>
      <c r="F1564" s="5">
        <f>IF(B1564=0,0,B1564*LABOR_HRS_WK_CAR*SEASON_WEEKS*(1+DIM_PCT_CAR)^B1564)</f>
        <v>292.41669540238013</v>
      </c>
      <c r="G1564" s="5">
        <f>IF(C1564=0,0,C1564*LABOR_HRS_WK_MES*SEASON_WEEKS*(1+DIM_PCT_MES)^C1564)</f>
        <v>509.52187334891551</v>
      </c>
      <c r="H1564" s="5">
        <f>E1564+F1564+G1564</f>
        <v>1019.7385687512957</v>
      </c>
      <c r="I1564" s="5">
        <f>MIN(H1564,FARMER_HRS)</f>
        <v>720</v>
      </c>
      <c r="J1564" s="5">
        <f>MAX(0,H1564-FARMER_HRS)</f>
        <v>299.7385687512957</v>
      </c>
      <c r="K1564" s="2">
        <f>I1564*FARMER_RATE+J1564*TEMP_WORKER_RATE</f>
        <v>30203.794596376662</v>
      </c>
      <c r="L1564" s="2">
        <f>A1564*PRICE_TOM+B1564*PRICE_CAR+C1564*PRICE_MES</f>
        <v>61352</v>
      </c>
      <c r="M1564" s="2">
        <f>A1564*FERT_BED_TOM+B1564*FERT_BED_CAR+C1564*FERT_BED_MES</f>
        <v>14080</v>
      </c>
      <c r="N1564" s="6">
        <f>IF(AND(D1564&lt;=TOTAL_BEDS,J1564&lt;=TEMP_WORKER_MAX*TEMP_WORKER_HRS),1,0)</f>
        <v>1</v>
      </c>
      <c r="O1564" s="2">
        <f>L1564-M1564-K1564-FIXED_COSTS</f>
        <v>-2931.7945963766615</v>
      </c>
      <c r="P1564" s="2">
        <f>IF(N1564=1,O1564,"")</f>
        <v>-2931.7945963766615</v>
      </c>
    </row>
    <row r="1565">
      <c r="A1565" s="6">
        <v>2</v>
      </c>
      <c r="B1565" s="6">
        <v>8</v>
      </c>
      <c r="C1565" s="6">
        <v>11</v>
      </c>
      <c r="D1565" s="6">
        <f>A1565+B1565+C1565</f>
        <v>21</v>
      </c>
      <c r="E1565" s="5">
        <f>IF(A1565=0,0,A1565*LABOR_HRS_WK_TOM*SEASON_WEEKS*(1+DIM_PCT_TOM)^A1565)</f>
        <v>217.80000000000004</v>
      </c>
      <c r="F1565" s="5">
        <f>IF(B1565=0,0,B1565*LABOR_HRS_WK_CAR*SEASON_WEEKS*(1+DIM_PCT_CAR)^B1565)</f>
        <v>292.41669540238013</v>
      </c>
      <c r="G1565" s="5">
        <f>IF(C1565=0,0,C1565*LABOR_HRS_WK_MES*SEASON_WEEKS*(1+DIM_PCT_MES)^C1565)</f>
        <v>567.47998644235463</v>
      </c>
      <c r="H1565" s="5">
        <f>E1565+F1565+G1565</f>
        <v>1077.6966818447349</v>
      </c>
      <c r="I1565" s="5">
        <f>MIN(H1565,FARMER_HRS)</f>
        <v>720</v>
      </c>
      <c r="J1565" s="5">
        <f>MAX(0,H1565-FARMER_HRS)</f>
        <v>357.69668184473494</v>
      </c>
      <c r="K1565" s="2">
        <f>I1565*FARMER_RATE+J1565*TEMP_WORKER_RATE</f>
        <v>31210.011837582206</v>
      </c>
      <c r="L1565" s="2">
        <f>A1565*PRICE_TOM+B1565*PRICE_CAR+C1565*PRICE_MES</f>
        <v>64052</v>
      </c>
      <c r="M1565" s="2">
        <f>A1565*FERT_BED_TOM+B1565*FERT_BED_CAR+C1565*FERT_BED_MES</f>
        <v>14960</v>
      </c>
      <c r="N1565" s="6">
        <f>IF(AND(D1565&lt;=TOTAL_BEDS,J1565&lt;=TEMP_WORKER_MAX*TEMP_WORKER_HRS),1,0)</f>
        <v>1</v>
      </c>
      <c r="O1565" s="2">
        <f>L1565-M1565-K1565-FIXED_COSTS</f>
        <v>-2118.0118375822058</v>
      </c>
      <c r="P1565" s="2">
        <f>IF(N1565=1,O1565,"")</f>
        <v>-2118.0118375822058</v>
      </c>
    </row>
    <row r="1566">
      <c r="A1566" s="6">
        <v>2</v>
      </c>
      <c r="B1566" s="6">
        <v>8</v>
      </c>
      <c r="C1566" s="6">
        <v>12</v>
      </c>
      <c r="D1566" s="6">
        <f>A1566+B1566+C1566</f>
        <v>22</v>
      </c>
      <c r="E1566" s="5">
        <f>IF(A1566=0,0,A1566*LABOR_HRS_WK_TOM*SEASON_WEEKS*(1+DIM_PCT_TOM)^A1566)</f>
        <v>217.80000000000004</v>
      </c>
      <c r="F1566" s="5">
        <f>IF(B1566=0,0,B1566*LABOR_HRS_WK_CAR*SEASON_WEEKS*(1+DIM_PCT_CAR)^B1566)</f>
        <v>292.41669540238013</v>
      </c>
      <c r="G1566" s="5">
        <f>IF(C1566=0,0,C1566*LABOR_HRS_WK_MES*SEASON_WEEKS*(1+DIM_PCT_MES)^C1566)</f>
        <v>626.807439570419</v>
      </c>
      <c r="H1566" s="5">
        <f>E1566+F1566+G1566</f>
        <v>1137.0241349727992</v>
      </c>
      <c r="I1566" s="5">
        <f>MIN(H1566,FARMER_HRS)</f>
        <v>720</v>
      </c>
      <c r="J1566" s="5">
        <f>MAX(0,H1566-FARMER_HRS)</f>
        <v>417.02413497279917</v>
      </c>
      <c r="K1566" s="2">
        <f>I1566*FARMER_RATE+J1566*TEMP_WORKER_RATE</f>
        <v>32240.002343277763</v>
      </c>
      <c r="L1566" s="2">
        <f>A1566*PRICE_TOM+B1566*PRICE_CAR+C1566*PRICE_MES</f>
        <v>66752</v>
      </c>
      <c r="M1566" s="2">
        <f>A1566*FERT_BED_TOM+B1566*FERT_BED_CAR+C1566*FERT_BED_MES</f>
        <v>15840</v>
      </c>
      <c r="N1566" s="6">
        <f>IF(AND(D1566&lt;=TOTAL_BEDS,J1566&lt;=TEMP_WORKER_MAX*TEMP_WORKER_HRS),1,0)</f>
        <v>1</v>
      </c>
      <c r="O1566" s="2">
        <f>L1566-M1566-K1566-FIXED_COSTS</f>
        <v>-1328.0023432777634</v>
      </c>
      <c r="P1566" s="2">
        <f>IF(N1566=1,O1566,"")</f>
        <v>-1328.0023432777634</v>
      </c>
    </row>
    <row r="1567">
      <c r="A1567" s="6">
        <v>2</v>
      </c>
      <c r="B1567" s="6">
        <v>8</v>
      </c>
      <c r="C1567" s="6">
        <v>13</v>
      </c>
      <c r="D1567" s="6">
        <f>A1567+B1567+C1567</f>
        <v>23</v>
      </c>
      <c r="E1567" s="5">
        <f>IF(A1567=0,0,A1567*LABOR_HRS_WK_TOM*SEASON_WEEKS*(1+DIM_PCT_TOM)^A1567)</f>
        <v>217.80000000000004</v>
      </c>
      <c r="F1567" s="5">
        <f>IF(B1567=0,0,B1567*LABOR_HRS_WK_CAR*SEASON_WEEKS*(1+DIM_PCT_CAR)^B1567)</f>
        <v>292.41669540238013</v>
      </c>
      <c r="G1567" s="5">
        <f>IF(C1567=0,0,C1567*LABOR_HRS_WK_MES*SEASON_WEEKS*(1+DIM_PCT_MES)^C1567)</f>
        <v>687.52941027880331</v>
      </c>
      <c r="H1567" s="5">
        <f>E1567+F1567+G1567</f>
        <v>1197.7461056811835</v>
      </c>
      <c r="I1567" s="5">
        <f>MIN(H1567,FARMER_HRS)</f>
        <v>720</v>
      </c>
      <c r="J1567" s="5">
        <f>MAX(0,H1567-FARMER_HRS)</f>
        <v>477.74610568118351</v>
      </c>
      <c r="K1567" s="2">
        <f>I1567*FARMER_RATE+J1567*TEMP_WORKER_RATE</f>
        <v>33294.203223631659</v>
      </c>
      <c r="L1567" s="2">
        <f>A1567*PRICE_TOM+B1567*PRICE_CAR+C1567*PRICE_MES</f>
        <v>69452</v>
      </c>
      <c r="M1567" s="2">
        <f>A1567*FERT_BED_TOM+B1567*FERT_BED_CAR+C1567*FERT_BED_MES</f>
        <v>16720</v>
      </c>
      <c r="N1567" s="6">
        <f>IF(AND(D1567&lt;=TOTAL_BEDS,J1567&lt;=TEMP_WORKER_MAX*TEMP_WORKER_HRS),1,0)</f>
        <v>1</v>
      </c>
      <c r="O1567" s="2">
        <f>L1567-M1567-K1567-FIXED_COSTS</f>
        <v>-562.20322363165906</v>
      </c>
      <c r="P1567" s="2">
        <f>IF(N1567=1,O1567,"")</f>
        <v>-562.20322363165906</v>
      </c>
    </row>
    <row r="1568">
      <c r="A1568" s="6">
        <v>2</v>
      </c>
      <c r="B1568" s="6">
        <v>8</v>
      </c>
      <c r="C1568" s="6">
        <v>14</v>
      </c>
      <c r="D1568" s="6">
        <f>A1568+B1568+C1568</f>
        <v>24</v>
      </c>
      <c r="E1568" s="5">
        <f>IF(A1568=0,0,A1568*LABOR_HRS_WK_TOM*SEASON_WEEKS*(1+DIM_PCT_TOM)^A1568)</f>
        <v>217.80000000000004</v>
      </c>
      <c r="F1568" s="5">
        <f>IF(B1568=0,0,B1568*LABOR_HRS_WK_CAR*SEASON_WEEKS*(1+DIM_PCT_CAR)^B1568)</f>
        <v>292.41669540238013</v>
      </c>
      <c r="G1568" s="5">
        <f>IF(C1568=0,0,C1568*LABOR_HRS_WK_MES*SEASON_WEEKS*(1+DIM_PCT_MES)^C1568)</f>
        <v>749.67149159246435</v>
      </c>
      <c r="H1568" s="5">
        <f>E1568+F1568+G1568</f>
        <v>1259.8881869948445</v>
      </c>
      <c r="I1568" s="5">
        <f>MIN(H1568,FARMER_HRS)</f>
        <v>720</v>
      </c>
      <c r="J1568" s="5">
        <f>MAX(0,H1568-FARMER_HRS)</f>
        <v>539.88818699484455</v>
      </c>
      <c r="K1568" s="2">
        <f>I1568*FARMER_RATE+J1568*TEMP_WORKER_RATE</f>
        <v>34373.05880199383</v>
      </c>
      <c r="L1568" s="2">
        <f>A1568*PRICE_TOM+B1568*PRICE_CAR+C1568*PRICE_MES</f>
        <v>72152</v>
      </c>
      <c r="M1568" s="2">
        <f>A1568*FERT_BED_TOM+B1568*FERT_BED_CAR+C1568*FERT_BED_MES</f>
        <v>17600</v>
      </c>
      <c r="N1568" s="6">
        <f>IF(AND(D1568&lt;=TOTAL_BEDS,J1568&lt;=TEMP_WORKER_MAX*TEMP_WORKER_HRS),1,0)</f>
        <v>1</v>
      </c>
      <c r="O1568" s="2">
        <f>L1568-M1568-K1568-FIXED_COSTS</f>
        <v>178.94119800617045</v>
      </c>
      <c r="P1568" s="2">
        <f>IF(N1568=1,O1568,"")</f>
        <v>178.94119800617045</v>
      </c>
    </row>
    <row r="1569">
      <c r="A1569" s="6">
        <v>2</v>
      </c>
      <c r="B1569" s="6">
        <v>8</v>
      </c>
      <c r="C1569" s="6">
        <v>15</v>
      </c>
      <c r="D1569" s="6">
        <f>A1569+B1569+C1569</f>
        <v>25</v>
      </c>
      <c r="E1569" s="5">
        <f>IF(A1569=0,0,A1569*LABOR_HRS_WK_TOM*SEASON_WEEKS*(1+DIM_PCT_TOM)^A1569)</f>
        <v>217.80000000000004</v>
      </c>
      <c r="F1569" s="5">
        <f>IF(B1569=0,0,B1569*LABOR_HRS_WK_CAR*SEASON_WEEKS*(1+DIM_PCT_CAR)^B1569)</f>
        <v>292.41669540238013</v>
      </c>
      <c r="G1569" s="5">
        <f>IF(C1569=0,0,C1569*LABOR_HRS_WK_MES*SEASON_WEEKS*(1+DIM_PCT_MES)^C1569)</f>
        <v>813.25969846861074</v>
      </c>
      <c r="H1569" s="5">
        <f>E1569+F1569+G1569</f>
        <v>1323.4763938709909</v>
      </c>
      <c r="I1569" s="5">
        <f>MIN(H1569,FARMER_HRS)</f>
        <v>720</v>
      </c>
      <c r="J1569" s="5">
        <f>MAX(0,H1569-FARMER_HRS)</f>
        <v>603.47639387099093</v>
      </c>
      <c r="K1569" s="2">
        <f>I1569*FARMER_RATE+J1569*TEMP_WORKER_RATE</f>
        <v>35477.020726926923</v>
      </c>
      <c r="L1569" s="2">
        <f>A1569*PRICE_TOM+B1569*PRICE_CAR+C1569*PRICE_MES</f>
        <v>74852</v>
      </c>
      <c r="M1569" s="2">
        <f>A1569*FERT_BED_TOM+B1569*FERT_BED_CAR+C1569*FERT_BED_MES</f>
        <v>18480</v>
      </c>
      <c r="N1569" s="6">
        <f>IF(AND(D1569&lt;=TOTAL_BEDS,J1569&lt;=TEMP_WORKER_MAX*TEMP_WORKER_HRS),1,0)</f>
        <v>1</v>
      </c>
      <c r="O1569" s="2">
        <f>L1569-M1569-K1569-FIXED_COSTS</f>
        <v>894.97927307307691</v>
      </c>
      <c r="P1569" s="2">
        <f>IF(N1569=1,O1569,"")</f>
        <v>894.97927307307691</v>
      </c>
    </row>
    <row r="1570">
      <c r="A1570" s="6">
        <v>2</v>
      </c>
      <c r="B1570" s="6">
        <v>8</v>
      </c>
      <c r="C1570" s="6">
        <v>16</v>
      </c>
      <c r="D1570" s="6">
        <f>A1570+B1570+C1570</f>
        <v>26</v>
      </c>
      <c r="E1570" s="5">
        <f>IF(A1570=0,0,A1570*LABOR_HRS_WK_TOM*SEASON_WEEKS*(1+DIM_PCT_TOM)^A1570)</f>
        <v>217.80000000000004</v>
      </c>
      <c r="F1570" s="5">
        <f>IF(B1570=0,0,B1570*LABOR_HRS_WK_CAR*SEASON_WEEKS*(1+DIM_PCT_CAR)^B1570)</f>
        <v>292.41669540238013</v>
      </c>
      <c r="G1570" s="5">
        <f>IF(C1570=0,0,C1570*LABOR_HRS_WK_MES*SEASON_WEEKS*(1+DIM_PCT_MES)^C1570)</f>
        <v>878.32047434609967</v>
      </c>
      <c r="H1570" s="5">
        <f>E1570+F1570+G1570</f>
        <v>1388.5371697484798</v>
      </c>
      <c r="I1570" s="5">
        <f>MIN(H1570,FARMER_HRS)</f>
        <v>720</v>
      </c>
      <c r="J1570" s="5">
        <f>MAX(0,H1570-FARMER_HRS)</f>
        <v>668.53716974847976</v>
      </c>
      <c r="K1570" s="2">
        <f>I1570*FARMER_RATE+J1570*TEMP_WORKER_RATE</f>
        <v>36606.548085911105</v>
      </c>
      <c r="L1570" s="2">
        <f>A1570*PRICE_TOM+B1570*PRICE_CAR+C1570*PRICE_MES</f>
        <v>77552</v>
      </c>
      <c r="M1570" s="2">
        <f>A1570*FERT_BED_TOM+B1570*FERT_BED_CAR+C1570*FERT_BED_MES</f>
        <v>19360</v>
      </c>
      <c r="N1570" s="6">
        <f>IF(AND(D1570&lt;=TOTAL_BEDS,J1570&lt;=TEMP_WORKER_MAX*TEMP_WORKER_HRS),1,0)</f>
        <v>1</v>
      </c>
      <c r="O1570" s="2">
        <f>L1570-M1570-K1570-FIXED_COSTS</f>
        <v>1585.4519140888951</v>
      </c>
      <c r="P1570" s="2">
        <f>IF(N1570=1,O1570,"")</f>
        <v>1585.4519140888951</v>
      </c>
    </row>
    <row r="1571">
      <c r="A1571" s="6">
        <v>2</v>
      </c>
      <c r="B1571" s="6">
        <v>8</v>
      </c>
      <c r="C1571" s="6">
        <v>17</v>
      </c>
      <c r="D1571" s="6">
        <f>A1571+B1571+C1571</f>
        <v>27</v>
      </c>
      <c r="E1571" s="5">
        <f>IF(A1571=0,0,A1571*LABOR_HRS_WK_TOM*SEASON_WEEKS*(1+DIM_PCT_TOM)^A1571)</f>
        <v>217.80000000000004</v>
      </c>
      <c r="F1571" s="5">
        <f>IF(B1571=0,0,B1571*LABOR_HRS_WK_CAR*SEASON_WEEKS*(1+DIM_PCT_CAR)^B1571)</f>
        <v>292.41669540238013</v>
      </c>
      <c r="G1571" s="5">
        <f>IF(C1571=0,0,C1571*LABOR_HRS_WK_MES*SEASON_WEEKS*(1+DIM_PCT_MES)^C1571)</f>
        <v>944.88069779263992</v>
      </c>
      <c r="H1571" s="5">
        <f>E1571+F1571+G1571</f>
        <v>1455.0973931950202</v>
      </c>
      <c r="I1571" s="5">
        <f>MIN(H1571,FARMER_HRS)</f>
        <v>720</v>
      </c>
      <c r="J1571" s="5">
        <f>MAX(0,H1571-FARMER_HRS)</f>
        <v>735.09739319502023</v>
      </c>
      <c r="K1571" s="2">
        <f>I1571*FARMER_RATE+J1571*TEMP_WORKER_RATE</f>
        <v>37762.107520746882</v>
      </c>
      <c r="L1571" s="2">
        <f>A1571*PRICE_TOM+B1571*PRICE_CAR+C1571*PRICE_MES</f>
        <v>80252</v>
      </c>
      <c r="M1571" s="2">
        <f>A1571*FERT_BED_TOM+B1571*FERT_BED_CAR+C1571*FERT_BED_MES</f>
        <v>20240</v>
      </c>
      <c r="N1571" s="6">
        <f>IF(AND(D1571&lt;=TOTAL_BEDS,J1571&lt;=TEMP_WORKER_MAX*TEMP_WORKER_HRS),1,0)</f>
        <v>1</v>
      </c>
      <c r="O1571" s="2">
        <f>L1571-M1571-K1571-FIXED_COSTS</f>
        <v>2249.8924792531179</v>
      </c>
      <c r="P1571" s="2">
        <f>IF(N1571=1,O1571,"")</f>
        <v>2249.8924792531179</v>
      </c>
    </row>
    <row r="1572">
      <c r="A1572" s="6">
        <v>2</v>
      </c>
      <c r="B1572" s="6">
        <v>8</v>
      </c>
      <c r="C1572" s="6">
        <v>18</v>
      </c>
      <c r="D1572" s="6">
        <f>A1572+B1572+C1572</f>
        <v>28</v>
      </c>
      <c r="E1572" s="5">
        <f>IF(A1572=0,0,A1572*LABOR_HRS_WK_TOM*SEASON_WEEKS*(1+DIM_PCT_TOM)^A1572)</f>
        <v>217.80000000000004</v>
      </c>
      <c r="F1572" s="5">
        <f>IF(B1572=0,0,B1572*LABOR_HRS_WK_CAR*SEASON_WEEKS*(1+DIM_PCT_CAR)^B1572)</f>
        <v>292.41669540238013</v>
      </c>
      <c r="G1572" s="5">
        <f>IF(C1572=0,0,C1572*LABOR_HRS_WK_MES*SEASON_WEEKS*(1+DIM_PCT_MES)^C1572)</f>
        <v>1012.9676892512272</v>
      </c>
      <c r="H1572" s="5">
        <f>E1572+F1572+G1572</f>
        <v>1523.1843846536074</v>
      </c>
      <c r="I1572" s="5">
        <f>MIN(H1572,FARMER_HRS)</f>
        <v>720</v>
      </c>
      <c r="J1572" s="5">
        <f>MAX(0,H1572-FARMER_HRS)</f>
        <v>803.18438465360737</v>
      </c>
      <c r="K1572" s="2">
        <f>I1572*FARMER_RATE+J1572*TEMP_WORKER_RATE</f>
        <v>38944.173344680683</v>
      </c>
      <c r="L1572" s="2">
        <f>A1572*PRICE_TOM+B1572*PRICE_CAR+C1572*PRICE_MES</f>
        <v>82952</v>
      </c>
      <c r="M1572" s="2">
        <f>A1572*FERT_BED_TOM+B1572*FERT_BED_CAR+C1572*FERT_BED_MES</f>
        <v>21120</v>
      </c>
      <c r="N1572" s="6">
        <f>IF(AND(D1572&lt;=TOTAL_BEDS,J1572&lt;=TEMP_WORKER_MAX*TEMP_WORKER_HRS),1,0)</f>
        <v>1</v>
      </c>
      <c r="O1572" s="2">
        <f>L1572-M1572-K1572-FIXED_COSTS</f>
        <v>2887.8266553193171</v>
      </c>
      <c r="P1572" s="2">
        <f>IF(N1572=1,O1572,"")</f>
        <v>2887.8266553193171</v>
      </c>
    </row>
    <row r="1573">
      <c r="A1573" s="6">
        <v>2</v>
      </c>
      <c r="B1573" s="6">
        <v>8</v>
      </c>
      <c r="C1573" s="6">
        <v>19</v>
      </c>
      <c r="D1573" s="6">
        <f>A1573+B1573+C1573</f>
        <v>29</v>
      </c>
      <c r="E1573" s="5">
        <f>IF(A1573=0,0,A1573*LABOR_HRS_WK_TOM*SEASON_WEEKS*(1+DIM_PCT_TOM)^A1573)</f>
        <v>217.80000000000004</v>
      </c>
      <c r="F1573" s="5">
        <f>IF(B1573=0,0,B1573*LABOR_HRS_WK_CAR*SEASON_WEEKS*(1+DIM_PCT_CAR)^B1573)</f>
        <v>292.41669540238013</v>
      </c>
      <c r="G1573" s="5">
        <f>IF(C1573=0,0,C1573*LABOR_HRS_WK_MES*SEASON_WEEKS*(1+DIM_PCT_MES)^C1573)</f>
        <v>1082.6092178872491</v>
      </c>
      <c r="H1573" s="5">
        <f>E1573+F1573+G1573</f>
        <v>1592.8259132896292</v>
      </c>
      <c r="I1573" s="5">
        <f>MIN(H1573,FARMER_HRS)</f>
        <v>720</v>
      </c>
      <c r="J1573" s="5">
        <f>MAX(0,H1573-FARMER_HRS)</f>
        <v>872.82591328962917</v>
      </c>
      <c r="K1573" s="2">
        <f>I1573*FARMER_RATE+J1573*TEMP_WORKER_RATE</f>
        <v>40153.227661278288</v>
      </c>
      <c r="L1573" s="2">
        <f>A1573*PRICE_TOM+B1573*PRICE_CAR+C1573*PRICE_MES</f>
        <v>85652</v>
      </c>
      <c r="M1573" s="2">
        <f>A1573*FERT_BED_TOM+B1573*FERT_BED_CAR+C1573*FERT_BED_MES</f>
        <v>22000</v>
      </c>
      <c r="N1573" s="6">
        <f>IF(AND(D1573&lt;=TOTAL_BEDS,J1573&lt;=TEMP_WORKER_MAX*TEMP_WORKER_HRS),1,0)</f>
        <v>1</v>
      </c>
      <c r="O1573" s="2">
        <f>L1573-M1573-K1573-FIXED_COSTS</f>
        <v>3498.772338721712</v>
      </c>
      <c r="P1573" s="2">
        <f>IF(N1573=1,O1573,"")</f>
        <v>3498.772338721712</v>
      </c>
    </row>
    <row r="1574">
      <c r="A1574" s="6">
        <v>2</v>
      </c>
      <c r="B1574" s="6">
        <v>8</v>
      </c>
      <c r="C1574" s="6">
        <v>20</v>
      </c>
      <c r="D1574" s="6">
        <f>A1574+B1574+C1574</f>
        <v>30</v>
      </c>
      <c r="E1574" s="5">
        <f>IF(A1574=0,0,A1574*LABOR_HRS_WK_TOM*SEASON_WEEKS*(1+DIM_PCT_TOM)^A1574)</f>
        <v>217.80000000000004</v>
      </c>
      <c r="F1574" s="5">
        <f>IF(B1574=0,0,B1574*LABOR_HRS_WK_CAR*SEASON_WEEKS*(1+DIM_PCT_CAR)^B1574)</f>
        <v>292.41669540238013</v>
      </c>
      <c r="G1574" s="5">
        <f>IF(C1574=0,0,C1574*LABOR_HRS_WK_MES*SEASON_WEEKS*(1+DIM_PCT_MES)^C1574)</f>
        <v>1153.8335085377259</v>
      </c>
      <c r="H1574" s="5">
        <f>E1574+F1574+G1574</f>
        <v>1664.0502039401063</v>
      </c>
      <c r="I1574" s="5">
        <f>MIN(H1574,FARMER_HRS)</f>
        <v>720</v>
      </c>
      <c r="J1574" s="5">
        <f>MAX(0,H1574-FARMER_HRS)</f>
        <v>944.05020394010626</v>
      </c>
      <c r="K1574" s="2">
        <f>I1574*FARMER_RATE+J1574*TEMP_WORKER_RATE</f>
        <v>41389.760485071289</v>
      </c>
      <c r="L1574" s="2">
        <f>A1574*PRICE_TOM+B1574*PRICE_CAR+C1574*PRICE_MES</f>
        <v>88352</v>
      </c>
      <c r="M1574" s="2">
        <f>A1574*FERT_BED_TOM+B1574*FERT_BED_CAR+C1574*FERT_BED_MES</f>
        <v>22880</v>
      </c>
      <c r="N1574" s="6">
        <f>IF(AND(D1574&lt;=TOTAL_BEDS,J1574&lt;=TEMP_WORKER_MAX*TEMP_WORKER_HRS),1,0)</f>
        <v>1</v>
      </c>
      <c r="O1574" s="2">
        <f>L1574-M1574-K1574-FIXED_COSTS</f>
        <v>4082.2395149287113</v>
      </c>
      <c r="P1574" s="2">
        <f>IF(N1574=1,O1574,"")</f>
        <v>4082.2395149287113</v>
      </c>
    </row>
    <row r="1575">
      <c r="A1575" s="6">
        <v>2</v>
      </c>
      <c r="B1575" s="6">
        <v>8</v>
      </c>
      <c r="C1575" s="6">
        <v>21</v>
      </c>
      <c r="D1575" s="6">
        <f>A1575+B1575+C1575</f>
        <v>31</v>
      </c>
      <c r="E1575" s="5">
        <f>IF(A1575=0,0,A1575*LABOR_HRS_WK_TOM*SEASON_WEEKS*(1+DIM_PCT_TOM)^A1575)</f>
        <v>217.80000000000004</v>
      </c>
      <c r="F1575" s="5">
        <f>IF(B1575=0,0,B1575*LABOR_HRS_WK_CAR*SEASON_WEEKS*(1+DIM_PCT_CAR)^B1575)</f>
        <v>292.41669540238013</v>
      </c>
      <c r="G1575" s="5">
        <f>IF(C1575=0,0,C1575*LABOR_HRS_WK_MES*SEASON_WEEKS*(1+DIM_PCT_MES)^C1575)</f>
        <v>1226.6692487641699</v>
      </c>
      <c r="H1575" s="5">
        <f>E1575+F1575+G1575</f>
        <v>1736.88594416655</v>
      </c>
      <c r="I1575" s="5">
        <f>MIN(H1575,FARMER_HRS)</f>
        <v>720</v>
      </c>
      <c r="J1575" s="5">
        <f>MAX(0,H1575-FARMER_HRS)</f>
        <v>1016.88594416655</v>
      </c>
      <c r="K1575" s="2">
        <f>I1575*FARMER_RATE+J1575*TEMP_WORKER_RATE</f>
        <v>42654.269864002606</v>
      </c>
      <c r="L1575" s="2">
        <f>A1575*PRICE_TOM+B1575*PRICE_CAR+C1575*PRICE_MES</f>
        <v>91052</v>
      </c>
      <c r="M1575" s="2">
        <f>A1575*FERT_BED_TOM+B1575*FERT_BED_CAR+C1575*FERT_BED_MES</f>
        <v>23760</v>
      </c>
      <c r="N1575" s="6">
        <f>IF(AND(D1575&lt;=TOTAL_BEDS,J1575&lt;=TEMP_WORKER_MAX*TEMP_WORKER_HRS),1,0)</f>
        <v>1</v>
      </c>
      <c r="O1575" s="2">
        <f>L1575-M1575-K1575-FIXED_COSTS</f>
        <v>4637.7301359973935</v>
      </c>
      <c r="P1575" s="2">
        <f>IF(N1575=1,O1575,"")</f>
        <v>4637.7301359973935</v>
      </c>
    </row>
    <row r="1576">
      <c r="A1576" s="6">
        <v>2</v>
      </c>
      <c r="B1576" s="6">
        <v>8</v>
      </c>
      <c r="C1576" s="6">
        <v>22</v>
      </c>
      <c r="D1576" s="6">
        <f>A1576+B1576+C1576</f>
        <v>32</v>
      </c>
      <c r="E1576" s="5">
        <f>IF(A1576=0,0,A1576*LABOR_HRS_WK_TOM*SEASON_WEEKS*(1+DIM_PCT_TOM)^A1576)</f>
        <v>217.80000000000004</v>
      </c>
      <c r="F1576" s="5">
        <f>IF(B1576=0,0,B1576*LABOR_HRS_WK_CAR*SEASON_WEEKS*(1+DIM_PCT_CAR)^B1576)</f>
        <v>292.41669540238013</v>
      </c>
      <c r="G1576" s="5">
        <f>IF(C1576=0,0,C1576*LABOR_HRS_WK_MES*SEASON_WEEKS*(1+DIM_PCT_MES)^C1576)</f>
        <v>1301.1455960105659</v>
      </c>
      <c r="H1576" s="5">
        <f>E1576+F1576+G1576</f>
        <v>1811.362291412946</v>
      </c>
      <c r="I1576" s="5">
        <f>MIN(H1576,FARMER_HRS)</f>
        <v>720</v>
      </c>
      <c r="J1576" s="5">
        <f>MAX(0,H1576-FARMER_HRS)</f>
        <v>1091.362291412946</v>
      </c>
      <c r="K1576" s="2">
        <f>I1576*FARMER_RATE+J1576*TEMP_WORKER_RATE</f>
        <v>43947.262003696975</v>
      </c>
      <c r="L1576" s="2">
        <f>A1576*PRICE_TOM+B1576*PRICE_CAR+C1576*PRICE_MES</f>
        <v>93752</v>
      </c>
      <c r="M1576" s="2">
        <f>A1576*FERT_BED_TOM+B1576*FERT_BED_CAR+C1576*FERT_BED_MES</f>
        <v>24640</v>
      </c>
      <c r="N1576" s="6">
        <f>IF(AND(D1576&lt;=TOTAL_BEDS,J1576&lt;=TEMP_WORKER_MAX*TEMP_WORKER_HRS),1,0)</f>
        <v>1</v>
      </c>
      <c r="O1576" s="2">
        <f>L1576-M1576-K1576-FIXED_COSTS</f>
        <v>5164.7379963030253</v>
      </c>
      <c r="P1576" s="2">
        <f>IF(N1576=1,O1576,"")</f>
        <v>5164.7379963030253</v>
      </c>
    </row>
    <row r="1577">
      <c r="A1577" s="6">
        <v>2</v>
      </c>
      <c r="B1577" s="6">
        <v>8</v>
      </c>
      <c r="C1577" s="6">
        <v>23</v>
      </c>
      <c r="D1577" s="6">
        <f>A1577+B1577+C1577</f>
        <v>33</v>
      </c>
      <c r="E1577" s="5">
        <f>IF(A1577=0,0,A1577*LABOR_HRS_WK_TOM*SEASON_WEEKS*(1+DIM_PCT_TOM)^A1577)</f>
        <v>217.80000000000004</v>
      </c>
      <c r="F1577" s="5">
        <f>IF(B1577=0,0,B1577*LABOR_HRS_WK_CAR*SEASON_WEEKS*(1+DIM_PCT_CAR)^B1577)</f>
        <v>292.41669540238013</v>
      </c>
      <c r="G1577" s="5">
        <f>IF(C1577=0,0,C1577*LABOR_HRS_WK_MES*SEASON_WEEKS*(1+DIM_PCT_MES)^C1577)</f>
        <v>1377.2921848680023</v>
      </c>
      <c r="H1577" s="5">
        <f>E1577+F1577+G1577</f>
        <v>1887.5088802703826</v>
      </c>
      <c r="I1577" s="5">
        <f>MIN(H1577,FARMER_HRS)</f>
        <v>720</v>
      </c>
      <c r="J1577" s="5">
        <f>MAX(0,H1577-FARMER_HRS)</f>
        <v>1167.5088802703826</v>
      </c>
      <c r="K1577" s="2">
        <f>I1577*FARMER_RATE+J1577*TEMP_WORKER_RATE</f>
        <v>45269.251393583036</v>
      </c>
      <c r="L1577" s="2">
        <f>A1577*PRICE_TOM+B1577*PRICE_CAR+C1577*PRICE_MES</f>
        <v>96452</v>
      </c>
      <c r="M1577" s="2">
        <f>A1577*FERT_BED_TOM+B1577*FERT_BED_CAR+C1577*FERT_BED_MES</f>
        <v>25520</v>
      </c>
      <c r="N1577" s="6">
        <f>IF(AND(D1577&lt;=TOTAL_BEDS,J1577&lt;=TEMP_WORKER_MAX*TEMP_WORKER_HRS),1,0)</f>
        <v>1</v>
      </c>
      <c r="O1577" s="2">
        <f>L1577-M1577-K1577-FIXED_COSTS</f>
        <v>5662.7486064169643</v>
      </c>
      <c r="P1577" s="2">
        <f>IF(N1577=1,O1577,"")</f>
        <v>5662.7486064169643</v>
      </c>
    </row>
    <row r="1578">
      <c r="A1578" s="6">
        <v>2</v>
      </c>
      <c r="B1578" s="6">
        <v>8</v>
      </c>
      <c r="C1578" s="6">
        <v>24</v>
      </c>
      <c r="D1578" s="6">
        <f>A1578+B1578+C1578</f>
        <v>34</v>
      </c>
      <c r="E1578" s="5">
        <f>IF(A1578=0,0,A1578*LABOR_HRS_WK_TOM*SEASON_WEEKS*(1+DIM_PCT_TOM)^A1578)</f>
        <v>217.80000000000004</v>
      </c>
      <c r="F1578" s="5">
        <f>IF(B1578=0,0,B1578*LABOR_HRS_WK_CAR*SEASON_WEEKS*(1+DIM_PCT_CAR)^B1578)</f>
        <v>292.41669540238013</v>
      </c>
      <c r="G1578" s="5">
        <f>IF(C1578=0,0,C1578*LABOR_HRS_WK_MES*SEASON_WEEKS*(1+DIM_PCT_MES)^C1578)</f>
        <v>1455.139134447498</v>
      </c>
      <c r="H1578" s="5">
        <f>E1578+F1578+G1578</f>
        <v>1965.3558298498783</v>
      </c>
      <c r="I1578" s="5">
        <f>MIN(H1578,FARMER_HRS)</f>
        <v>720</v>
      </c>
      <c r="J1578" s="5">
        <f>MAX(0,H1578-FARMER_HRS)</f>
        <v>1245.3558298498783</v>
      </c>
      <c r="K1578" s="2">
        <f>I1578*FARMER_RATE+J1578*TEMP_WORKER_RATE</f>
        <v>46620.760934893719</v>
      </c>
      <c r="L1578" s="2">
        <f>A1578*PRICE_TOM+B1578*PRICE_CAR+C1578*PRICE_MES</f>
        <v>99152</v>
      </c>
      <c r="M1578" s="2">
        <f>A1578*FERT_BED_TOM+B1578*FERT_BED_CAR+C1578*FERT_BED_MES</f>
        <v>26400</v>
      </c>
      <c r="N1578" s="6">
        <f>IF(AND(D1578&lt;=TOTAL_BEDS,J1578&lt;=TEMP_WORKER_MAX*TEMP_WORKER_HRS),1,0)</f>
        <v>1</v>
      </c>
      <c r="O1578" s="2">
        <f>L1578-M1578-K1578-FIXED_COSTS</f>
        <v>6131.2390651062815</v>
      </c>
      <c r="P1578" s="2">
        <f>IF(N1578=1,O1578,"")</f>
        <v>6131.2390651062815</v>
      </c>
    </row>
    <row r="1579">
      <c r="A1579" s="6">
        <v>2</v>
      </c>
      <c r="B1579" s="6">
        <v>8</v>
      </c>
      <c r="C1579" s="6">
        <v>25</v>
      </c>
      <c r="D1579" s="6">
        <f>A1579+B1579+C1579</f>
        <v>35</v>
      </c>
      <c r="E1579" s="5">
        <f>IF(A1579=0,0,A1579*LABOR_HRS_WK_TOM*SEASON_WEEKS*(1+DIM_PCT_TOM)^A1579)</f>
        <v>217.80000000000004</v>
      </c>
      <c r="F1579" s="5">
        <f>IF(B1579=0,0,B1579*LABOR_HRS_WK_CAR*SEASON_WEEKS*(1+DIM_PCT_CAR)^B1579)</f>
        <v>292.41669540238013</v>
      </c>
      <c r="G1579" s="5">
        <f>IF(C1579=0,0,C1579*LABOR_HRS_WK_MES*SEASON_WEEKS*(1+DIM_PCT_MES)^C1579)</f>
        <v>1534.7170558625955</v>
      </c>
      <c r="H1579" s="5">
        <f>E1579+F1579+G1579</f>
        <v>2044.9337512649759</v>
      </c>
      <c r="I1579" s="5">
        <f>MIN(H1579,FARMER_HRS)</f>
        <v>720</v>
      </c>
      <c r="J1579" s="5">
        <f>MAX(0,H1579-FARMER_HRS)</f>
        <v>1324.9337512649759</v>
      </c>
      <c r="K1579" s="2">
        <f>I1579*FARMER_RATE+J1579*TEMP_WORKER_RATE</f>
        <v>48002.322070572496</v>
      </c>
      <c r="L1579" s="2">
        <f>A1579*PRICE_TOM+B1579*PRICE_CAR+C1579*PRICE_MES</f>
        <v>101852</v>
      </c>
      <c r="M1579" s="2">
        <f>A1579*FERT_BED_TOM+B1579*FERT_BED_CAR+C1579*FERT_BED_MES</f>
        <v>27280</v>
      </c>
      <c r="N1579" s="6">
        <f>IF(AND(D1579&lt;=TOTAL_BEDS,J1579&lt;=TEMP_WORKER_MAX*TEMP_WORKER_HRS),1,0)</f>
        <v>1</v>
      </c>
      <c r="O1579" s="2">
        <f>L1579-M1579-K1579-FIXED_COSTS</f>
        <v>6569.6779294275038</v>
      </c>
      <c r="P1579" s="2">
        <f>IF(N1579=1,O1579,"")</f>
        <v>6569.6779294275038</v>
      </c>
    </row>
    <row r="1580">
      <c r="A1580" s="6">
        <v>2</v>
      </c>
      <c r="B1580" s="6">
        <v>8</v>
      </c>
      <c r="C1580" s="6">
        <v>26</v>
      </c>
      <c r="D1580" s="6">
        <f>A1580+B1580+C1580</f>
        <v>36</v>
      </c>
      <c r="E1580" s="5">
        <f>IF(A1580=0,0,A1580*LABOR_HRS_WK_TOM*SEASON_WEEKS*(1+DIM_PCT_TOM)^A1580)</f>
        <v>217.80000000000004</v>
      </c>
      <c r="F1580" s="5">
        <f>IF(B1580=0,0,B1580*LABOR_HRS_WK_CAR*SEASON_WEEKS*(1+DIM_PCT_CAR)^B1580)</f>
        <v>292.41669540238013</v>
      </c>
      <c r="G1580" s="5">
        <f>IF(C1580=0,0,C1580*LABOR_HRS_WK_MES*SEASON_WEEKS*(1+DIM_PCT_MES)^C1580)</f>
        <v>1616.0570598233128</v>
      </c>
      <c r="H1580" s="5">
        <f>E1580+F1580+G1580</f>
        <v>2126.2737552256931</v>
      </c>
      <c r="I1580" s="5">
        <f>MIN(H1580,FARMER_HRS)</f>
        <v>720</v>
      </c>
      <c r="J1580" s="5">
        <f>MAX(0,H1580-FARMER_HRS)</f>
        <v>1406.2737552256931</v>
      </c>
      <c r="K1580" s="2">
        <f>I1580*FARMER_RATE+J1580*TEMP_WORKER_RATE</f>
        <v>49414.474917112726</v>
      </c>
      <c r="L1580" s="2">
        <f>A1580*PRICE_TOM+B1580*PRICE_CAR+C1580*PRICE_MES</f>
        <v>104552</v>
      </c>
      <c r="M1580" s="2">
        <f>A1580*FERT_BED_TOM+B1580*FERT_BED_CAR+C1580*FERT_BED_MES</f>
        <v>28160</v>
      </c>
      <c r="N1580" s="6">
        <f>IF(AND(D1580&lt;=TOTAL_BEDS,J1580&lt;=TEMP_WORKER_MAX*TEMP_WORKER_HRS),1,0)</f>
        <v>1</v>
      </c>
      <c r="O1580" s="2">
        <f>L1580-M1580-K1580-FIXED_COSTS</f>
        <v>6977.525082887274</v>
      </c>
      <c r="P1580" s="2">
        <f>IF(N1580=1,O1580,"")</f>
        <v>6977.525082887274</v>
      </c>
    </row>
    <row r="1581">
      <c r="A1581" s="6">
        <v>2</v>
      </c>
      <c r="B1581" s="6">
        <v>8</v>
      </c>
      <c r="C1581" s="6">
        <v>27</v>
      </c>
      <c r="D1581" s="6">
        <f>A1581+B1581+C1581</f>
        <v>37</v>
      </c>
      <c r="E1581" s="5">
        <f>IF(A1581=0,0,A1581*LABOR_HRS_WK_TOM*SEASON_WEEKS*(1+DIM_PCT_TOM)^A1581)</f>
        <v>217.80000000000004</v>
      </c>
      <c r="F1581" s="5">
        <f>IF(B1581=0,0,B1581*LABOR_HRS_WK_CAR*SEASON_WEEKS*(1+DIM_PCT_CAR)^B1581)</f>
        <v>292.41669540238013</v>
      </c>
      <c r="G1581" s="5">
        <f>IF(C1581=0,0,C1581*LABOR_HRS_WK_MES*SEASON_WEEKS*(1+DIM_PCT_MES)^C1581)</f>
        <v>1699.19076434307</v>
      </c>
      <c r="H1581" s="5">
        <f>E1581+F1581+G1581</f>
        <v>2209.40745974545</v>
      </c>
      <c r="I1581" s="5">
        <f>MIN(H1581,FARMER_HRS)</f>
        <v>720</v>
      </c>
      <c r="J1581" s="5">
        <f>MAX(0,H1581-FARMER_HRS)</f>
        <v>1489.40745974545</v>
      </c>
      <c r="K1581" s="2">
        <f>I1581*FARMER_RATE+J1581*TEMP_WORKER_RATE</f>
        <v>50857.768398358508</v>
      </c>
      <c r="L1581" s="2">
        <f>A1581*PRICE_TOM+B1581*PRICE_CAR+C1581*PRICE_MES</f>
        <v>107252</v>
      </c>
      <c r="M1581" s="2">
        <f>A1581*FERT_BED_TOM+B1581*FERT_BED_CAR+C1581*FERT_BED_MES</f>
        <v>29040</v>
      </c>
      <c r="N1581" s="6">
        <f>IF(AND(D1581&lt;=TOTAL_BEDS,J1581&lt;=TEMP_WORKER_MAX*TEMP_WORKER_HRS),1,0)</f>
        <v>1</v>
      </c>
      <c r="O1581" s="2">
        <f>L1581-M1581-K1581-FIXED_COSTS</f>
        <v>7354.2316016414916</v>
      </c>
      <c r="P1581" s="2">
        <f>IF(N1581=1,O1581,"")</f>
        <v>7354.2316016414916</v>
      </c>
    </row>
    <row r="1582">
      <c r="A1582" s="6">
        <v>2</v>
      </c>
      <c r="B1582" s="6">
        <v>8</v>
      </c>
      <c r="C1582" s="6">
        <v>28</v>
      </c>
      <c r="D1582" s="6">
        <f>A1582+B1582+C1582</f>
        <v>38</v>
      </c>
      <c r="E1582" s="5">
        <f>IF(A1582=0,0,A1582*LABOR_HRS_WK_TOM*SEASON_WEEKS*(1+DIM_PCT_TOM)^A1582)</f>
        <v>217.80000000000004</v>
      </c>
      <c r="F1582" s="5">
        <f>IF(B1582=0,0,B1582*LABOR_HRS_WK_CAR*SEASON_WEEKS*(1+DIM_PCT_CAR)^B1582)</f>
        <v>292.41669540238013</v>
      </c>
      <c r="G1582" s="5">
        <f>IF(C1582=0,0,C1582*LABOR_HRS_WK_MES*SEASON_WEEKS*(1+DIM_PCT_MES)^C1582)</f>
        <v>1784.1503025602233</v>
      </c>
      <c r="H1582" s="5">
        <f>E1582+F1582+G1582</f>
        <v>2294.3669979626034</v>
      </c>
      <c r="I1582" s="5">
        <f>MIN(H1582,FARMER_HRS)</f>
        <v>720</v>
      </c>
      <c r="J1582" s="5">
        <f>MAX(0,H1582-FARMER_HRS)</f>
        <v>1574.3669979626034</v>
      </c>
      <c r="K1582" s="2">
        <f>I1582*FARMER_RATE+J1582*TEMP_WORKER_RATE</f>
        <v>52332.7603812952</v>
      </c>
      <c r="L1582" s="2">
        <f>A1582*PRICE_TOM+B1582*PRICE_CAR+C1582*PRICE_MES</f>
        <v>109952</v>
      </c>
      <c r="M1582" s="2">
        <f>A1582*FERT_BED_TOM+B1582*FERT_BED_CAR+C1582*FERT_BED_MES</f>
        <v>29920</v>
      </c>
      <c r="N1582" s="6">
        <f>IF(AND(D1582&lt;=TOTAL_BEDS,J1582&lt;=TEMP_WORKER_MAX*TEMP_WORKER_HRS),1,0)</f>
        <v>1</v>
      </c>
      <c r="O1582" s="2">
        <f>L1582-M1582-K1582-FIXED_COSTS</f>
        <v>7699.2396187048</v>
      </c>
      <c r="P1582" s="2">
        <f>IF(N1582=1,O1582,"")</f>
        <v>7699.2396187048</v>
      </c>
    </row>
    <row r="1583">
      <c r="A1583" s="6">
        <v>2</v>
      </c>
      <c r="B1583" s="6">
        <v>8</v>
      </c>
      <c r="C1583" s="6">
        <v>29</v>
      </c>
      <c r="D1583" s="6">
        <f>A1583+B1583+C1583</f>
        <v>39</v>
      </c>
      <c r="E1583" s="5">
        <f>IF(A1583=0,0,A1583*LABOR_HRS_WK_TOM*SEASON_WEEKS*(1+DIM_PCT_TOM)^A1583)</f>
        <v>217.80000000000004</v>
      </c>
      <c r="F1583" s="5">
        <f>IF(B1583=0,0,B1583*LABOR_HRS_WK_CAR*SEASON_WEEKS*(1+DIM_PCT_CAR)^B1583)</f>
        <v>292.41669540238013</v>
      </c>
      <c r="G1583" s="5">
        <f>IF(C1583=0,0,C1583*LABOR_HRS_WK_MES*SEASON_WEEKS*(1+DIM_PCT_MES)^C1583)</f>
        <v>1870.9683306758766</v>
      </c>
      <c r="H1583" s="5">
        <f>E1583+F1583+G1583</f>
        <v>2381.1850260782567</v>
      </c>
      <c r="I1583" s="5">
        <f>MIN(H1583,FARMER_HRS)</f>
        <v>720</v>
      </c>
      <c r="J1583" s="5">
        <f>MAX(0,H1583-FARMER_HRS)</f>
        <v>1661.1850260782567</v>
      </c>
      <c r="K1583" s="2">
        <f>I1583*FARMER_RATE+J1583*TEMP_WORKER_RATE</f>
        <v>53840.01781385862</v>
      </c>
      <c r="L1583" s="2">
        <f>A1583*PRICE_TOM+B1583*PRICE_CAR+C1583*PRICE_MES</f>
        <v>112652</v>
      </c>
      <c r="M1583" s="2">
        <f>A1583*FERT_BED_TOM+B1583*FERT_BED_CAR+C1583*FERT_BED_MES</f>
        <v>30800</v>
      </c>
      <c r="N1583" s="6">
        <f>IF(AND(D1583&lt;=TOTAL_BEDS,J1583&lt;=TEMP_WORKER_MAX*TEMP_WORKER_HRS),1,0)</f>
        <v>1</v>
      </c>
      <c r="O1583" s="2">
        <f>L1583-M1583-K1583-FIXED_COSTS</f>
        <v>8011.98218614138</v>
      </c>
      <c r="P1583" s="2">
        <f>IF(N1583=1,O1583,"")</f>
        <v>8011.98218614138</v>
      </c>
    </row>
    <row r="1584">
      <c r="A1584" s="6">
        <v>2</v>
      </c>
      <c r="B1584" s="6">
        <v>8</v>
      </c>
      <c r="C1584" s="6">
        <v>30</v>
      </c>
      <c r="D1584" s="6">
        <f>A1584+B1584+C1584</f>
        <v>40</v>
      </c>
      <c r="E1584" s="5">
        <f>IF(A1584=0,0,A1584*LABOR_HRS_WK_TOM*SEASON_WEEKS*(1+DIM_PCT_TOM)^A1584)</f>
        <v>217.80000000000004</v>
      </c>
      <c r="F1584" s="5">
        <f>IF(B1584=0,0,B1584*LABOR_HRS_WK_CAR*SEASON_WEEKS*(1+DIM_PCT_CAR)^B1584)</f>
        <v>292.41669540238013</v>
      </c>
      <c r="G1584" s="5">
        <f>IF(C1584=0,0,C1584*LABOR_HRS_WK_MES*SEASON_WEEKS*(1+DIM_PCT_MES)^C1584)</f>
        <v>1959.6780360096466</v>
      </c>
      <c r="H1584" s="5">
        <f>E1584+F1584+G1584</f>
        <v>2469.8947314120269</v>
      </c>
      <c r="I1584" s="5">
        <f>MIN(H1584,FARMER_HRS)</f>
        <v>720</v>
      </c>
      <c r="J1584" s="5">
        <f>MAX(0,H1584-FARMER_HRS)</f>
        <v>1749.8947314120269</v>
      </c>
      <c r="K1584" s="2">
        <f>I1584*FARMER_RATE+J1584*TEMP_WORKER_RATE</f>
        <v>55380.116864792129</v>
      </c>
      <c r="L1584" s="2">
        <f>A1584*PRICE_TOM+B1584*PRICE_CAR+C1584*PRICE_MES</f>
        <v>115352</v>
      </c>
      <c r="M1584" s="2">
        <f>A1584*FERT_BED_TOM+B1584*FERT_BED_CAR+C1584*FERT_BED_MES</f>
        <v>31680</v>
      </c>
      <c r="N1584" s="6">
        <f>IF(AND(D1584&lt;=TOTAL_BEDS,J1584&lt;=TEMP_WORKER_MAX*TEMP_WORKER_HRS),1,0)</f>
        <v>1</v>
      </c>
      <c r="O1584" s="2">
        <f>L1584-M1584-K1584-FIXED_COSTS</f>
        <v>8291.88313520787</v>
      </c>
      <c r="P1584" s="2">
        <f>IF(N1584=1,O1584,"")</f>
        <v>8291.88313520787</v>
      </c>
    </row>
    <row r="1585">
      <c r="A1585" s="6">
        <v>2</v>
      </c>
      <c r="B1585" s="6">
        <v>9</v>
      </c>
      <c r="C1585" s="6">
        <v>0</v>
      </c>
      <c r="D1585" s="6">
        <f>A1585+B1585+C1585</f>
        <v>11</v>
      </c>
      <c r="E1585" s="5">
        <f>IF(A1585=0,0,A1585*LABOR_HRS_WK_TOM*SEASON_WEEKS*(1+DIM_PCT_TOM)^A1585)</f>
        <v>217.80000000000004</v>
      </c>
      <c r="F1585" s="5">
        <f>IF(B1585=0,0,B1585*LABOR_HRS_WK_CAR*SEASON_WEEKS*(1+DIM_PCT_CAR)^B1585)</f>
        <v>337.19300188586959</v>
      </c>
      <c r="G1585" s="5">
        <f>IF(C1585=0,0,C1585*LABOR_HRS_WK_MES*SEASON_WEEKS*(1+DIM_PCT_MES)^C1585)</f>
        <v>0</v>
      </c>
      <c r="H1585" s="5">
        <f>E1585+F1585+G1585</f>
        <v>554.9930018858696</v>
      </c>
      <c r="I1585" s="5">
        <f>MIN(H1585,FARMER_HRS)</f>
        <v>554.9930018858696</v>
      </c>
      <c r="J1585" s="5">
        <f>MAX(0,H1585-FARMER_HRS)</f>
        <v>0</v>
      </c>
      <c r="K1585" s="2">
        <f>I1585*FARMER_RATE+J1585*TEMP_WORKER_RATE</f>
        <v>19270.590343259362</v>
      </c>
      <c r="L1585" s="2">
        <f>A1585*PRICE_TOM+B1585*PRICE_CAR+C1585*PRICE_MES</f>
        <v>36446</v>
      </c>
      <c r="M1585" s="2">
        <f>A1585*FERT_BED_TOM+B1585*FERT_BED_CAR+C1585*FERT_BED_MES</f>
        <v>5720</v>
      </c>
      <c r="N1585" s="6">
        <f>IF(AND(D1585&lt;=TOTAL_BEDS,J1585&lt;=TEMP_WORKER_MAX*TEMP_WORKER_HRS),1,0)</f>
        <v>1</v>
      </c>
      <c r="O1585" s="2">
        <f>L1585-M1585-K1585-FIXED_COSTS</f>
        <v>-8544.5903432593623</v>
      </c>
      <c r="P1585" s="2">
        <f>IF(N1585=1,O1585,"")</f>
        <v>-8544.5903432593623</v>
      </c>
    </row>
    <row r="1586">
      <c r="A1586" s="6">
        <v>2</v>
      </c>
      <c r="B1586" s="6">
        <v>9</v>
      </c>
      <c r="C1586" s="6">
        <v>1</v>
      </c>
      <c r="D1586" s="6">
        <f>A1586+B1586+C1586</f>
        <v>12</v>
      </c>
      <c r="E1586" s="5">
        <f>IF(A1586=0,0,A1586*LABOR_HRS_WK_TOM*SEASON_WEEKS*(1+DIM_PCT_TOM)^A1586)</f>
        <v>217.80000000000004</v>
      </c>
      <c r="F1586" s="5">
        <f>IF(B1586=0,0,B1586*LABOR_HRS_WK_CAR*SEASON_WEEKS*(1+DIM_PCT_CAR)^B1586)</f>
        <v>337.19300188586959</v>
      </c>
      <c r="G1586" s="5">
        <f>IF(C1586=0,0,C1586*LABOR_HRS_WK_MES*SEASON_WEEKS*(1+DIM_PCT_MES)^C1586)</f>
        <v>45.5625</v>
      </c>
      <c r="H1586" s="5">
        <f>E1586+F1586+G1586</f>
        <v>600.5555018858696</v>
      </c>
      <c r="I1586" s="5">
        <f>MIN(H1586,FARMER_HRS)</f>
        <v>600.5555018858696</v>
      </c>
      <c r="J1586" s="5">
        <f>MAX(0,H1586-FARMER_HRS)</f>
        <v>0</v>
      </c>
      <c r="K1586" s="2">
        <f>I1586*FARMER_RATE+J1586*TEMP_WORKER_RATE</f>
        <v>20852.621593259362</v>
      </c>
      <c r="L1586" s="2">
        <f>A1586*PRICE_TOM+B1586*PRICE_CAR+C1586*PRICE_MES</f>
        <v>39146</v>
      </c>
      <c r="M1586" s="2">
        <f>A1586*FERT_BED_TOM+B1586*FERT_BED_CAR+C1586*FERT_BED_MES</f>
        <v>6600</v>
      </c>
      <c r="N1586" s="6">
        <f>IF(AND(D1586&lt;=TOTAL_BEDS,J1586&lt;=TEMP_WORKER_MAX*TEMP_WORKER_HRS),1,0)</f>
        <v>1</v>
      </c>
      <c r="O1586" s="2">
        <f>L1586-M1586-K1586-FIXED_COSTS</f>
        <v>-8306.6215932593623</v>
      </c>
      <c r="P1586" s="2">
        <f>IF(N1586=1,O1586,"")</f>
        <v>-8306.6215932593623</v>
      </c>
    </row>
    <row r="1587">
      <c r="A1587" s="6">
        <v>2</v>
      </c>
      <c r="B1587" s="6">
        <v>9</v>
      </c>
      <c r="C1587" s="6">
        <v>2</v>
      </c>
      <c r="D1587" s="6">
        <f>A1587+B1587+C1587</f>
        <v>13</v>
      </c>
      <c r="E1587" s="5">
        <f>IF(A1587=0,0,A1587*LABOR_HRS_WK_TOM*SEASON_WEEKS*(1+DIM_PCT_TOM)^A1587)</f>
        <v>217.80000000000004</v>
      </c>
      <c r="F1587" s="5">
        <f>IF(B1587=0,0,B1587*LABOR_HRS_WK_CAR*SEASON_WEEKS*(1+DIM_PCT_CAR)^B1587)</f>
        <v>337.19300188586959</v>
      </c>
      <c r="G1587" s="5">
        <f>IF(C1587=0,0,C1587*LABOR_HRS_WK_MES*SEASON_WEEKS*(1+DIM_PCT_MES)^C1587)</f>
        <v>92.2640625</v>
      </c>
      <c r="H1587" s="5">
        <f>E1587+F1587+G1587</f>
        <v>647.25706438586963</v>
      </c>
      <c r="I1587" s="5">
        <f>MIN(H1587,FARMER_HRS)</f>
        <v>647.25706438586963</v>
      </c>
      <c r="J1587" s="5">
        <f>MAX(0,H1587-FARMER_HRS)</f>
        <v>0</v>
      </c>
      <c r="K1587" s="2">
        <f>I1587*FARMER_RATE+J1587*TEMP_WORKER_RATE</f>
        <v>22474.203624509362</v>
      </c>
      <c r="L1587" s="2">
        <f>A1587*PRICE_TOM+B1587*PRICE_CAR+C1587*PRICE_MES</f>
        <v>41846</v>
      </c>
      <c r="M1587" s="2">
        <f>A1587*FERT_BED_TOM+B1587*FERT_BED_CAR+C1587*FERT_BED_MES</f>
        <v>7480</v>
      </c>
      <c r="N1587" s="6">
        <f>IF(AND(D1587&lt;=TOTAL_BEDS,J1587&lt;=TEMP_WORKER_MAX*TEMP_WORKER_HRS),1,0)</f>
        <v>1</v>
      </c>
      <c r="O1587" s="2">
        <f>L1587-M1587-K1587-FIXED_COSTS</f>
        <v>-8108.2036245093623</v>
      </c>
      <c r="P1587" s="2">
        <f>IF(N1587=1,O1587,"")</f>
        <v>-8108.2036245093623</v>
      </c>
    </row>
    <row r="1588">
      <c r="A1588" s="6">
        <v>2</v>
      </c>
      <c r="B1588" s="6">
        <v>9</v>
      </c>
      <c r="C1588" s="6">
        <v>3</v>
      </c>
      <c r="D1588" s="6">
        <f>A1588+B1588+C1588</f>
        <v>14</v>
      </c>
      <c r="E1588" s="5">
        <f>IF(A1588=0,0,A1588*LABOR_HRS_WK_TOM*SEASON_WEEKS*(1+DIM_PCT_TOM)^A1588)</f>
        <v>217.80000000000004</v>
      </c>
      <c r="F1588" s="5">
        <f>IF(B1588=0,0,B1588*LABOR_HRS_WK_CAR*SEASON_WEEKS*(1+DIM_PCT_CAR)^B1588)</f>
        <v>337.19300188586959</v>
      </c>
      <c r="G1588" s="5">
        <f>IF(C1588=0,0,C1588*LABOR_HRS_WK_MES*SEASON_WEEKS*(1+DIM_PCT_MES)^C1588)</f>
        <v>140.12604492187498</v>
      </c>
      <c r="H1588" s="5">
        <f>E1588+F1588+G1588</f>
        <v>695.11904680774455</v>
      </c>
      <c r="I1588" s="5">
        <f>MIN(H1588,FARMER_HRS)</f>
        <v>695.11904680774455</v>
      </c>
      <c r="J1588" s="5">
        <f>MAX(0,H1588-FARMER_HRS)</f>
        <v>0</v>
      </c>
      <c r="K1588" s="2">
        <f>I1588*FARMER_RATE+J1588*TEMP_WORKER_RATE</f>
        <v>24136.078014157796</v>
      </c>
      <c r="L1588" s="2">
        <f>A1588*PRICE_TOM+B1588*PRICE_CAR+C1588*PRICE_MES</f>
        <v>44546</v>
      </c>
      <c r="M1588" s="2">
        <f>A1588*FERT_BED_TOM+B1588*FERT_BED_CAR+C1588*FERT_BED_MES</f>
        <v>8360</v>
      </c>
      <c r="N1588" s="6">
        <f>IF(AND(D1588&lt;=TOTAL_BEDS,J1588&lt;=TEMP_WORKER_MAX*TEMP_WORKER_HRS),1,0)</f>
        <v>1</v>
      </c>
      <c r="O1588" s="2">
        <f>L1588-M1588-K1588-FIXED_COSTS</f>
        <v>-7950.0780141577961</v>
      </c>
      <c r="P1588" s="2">
        <f>IF(N1588=1,O1588,"")</f>
        <v>-7950.0780141577961</v>
      </c>
    </row>
    <row r="1589">
      <c r="A1589" s="6">
        <v>2</v>
      </c>
      <c r="B1589" s="6">
        <v>9</v>
      </c>
      <c r="C1589" s="6">
        <v>4</v>
      </c>
      <c r="D1589" s="6">
        <f>A1589+B1589+C1589</f>
        <v>15</v>
      </c>
      <c r="E1589" s="5">
        <f>IF(A1589=0,0,A1589*LABOR_HRS_WK_TOM*SEASON_WEEKS*(1+DIM_PCT_TOM)^A1589)</f>
        <v>217.80000000000004</v>
      </c>
      <c r="F1589" s="5">
        <f>IF(B1589=0,0,B1589*LABOR_HRS_WK_CAR*SEASON_WEEKS*(1+DIM_PCT_CAR)^B1589)</f>
        <v>337.19300188586959</v>
      </c>
      <c r="G1589" s="5">
        <f>IF(C1589=0,0,C1589*LABOR_HRS_WK_MES*SEASON_WEEKS*(1+DIM_PCT_MES)^C1589)</f>
        <v>189.17016064453119</v>
      </c>
      <c r="H1589" s="5">
        <f>E1589+F1589+G1589</f>
        <v>744.16316253040077</v>
      </c>
      <c r="I1589" s="5">
        <f>MIN(H1589,FARMER_HRS)</f>
        <v>720</v>
      </c>
      <c r="J1589" s="5">
        <f>MAX(0,H1589-FARMER_HRS)</f>
        <v>24.163162530400768</v>
      </c>
      <c r="K1589" s="2">
        <f>I1589*FARMER_RATE+J1589*TEMP_WORKER_RATE</f>
        <v>25419.499349486123</v>
      </c>
      <c r="L1589" s="2">
        <f>A1589*PRICE_TOM+B1589*PRICE_CAR+C1589*PRICE_MES</f>
        <v>47246</v>
      </c>
      <c r="M1589" s="2">
        <f>A1589*FERT_BED_TOM+B1589*FERT_BED_CAR+C1589*FERT_BED_MES</f>
        <v>9240</v>
      </c>
      <c r="N1589" s="6">
        <f>IF(AND(D1589&lt;=TOTAL_BEDS,J1589&lt;=TEMP_WORKER_MAX*TEMP_WORKER_HRS),1,0)</f>
        <v>1</v>
      </c>
      <c r="O1589" s="2">
        <f>L1589-M1589-K1589-FIXED_COSTS</f>
        <v>-7413.4993494861228</v>
      </c>
      <c r="P1589" s="2">
        <f>IF(N1589=1,O1589,"")</f>
        <v>-7413.4993494861228</v>
      </c>
    </row>
    <row r="1590">
      <c r="A1590" s="6">
        <v>2</v>
      </c>
      <c r="B1590" s="6">
        <v>9</v>
      </c>
      <c r="C1590" s="6">
        <v>5</v>
      </c>
      <c r="D1590" s="6">
        <f>A1590+B1590+C1590</f>
        <v>16</v>
      </c>
      <c r="E1590" s="5">
        <f>IF(A1590=0,0,A1590*LABOR_HRS_WK_TOM*SEASON_WEEKS*(1+DIM_PCT_TOM)^A1590)</f>
        <v>217.80000000000004</v>
      </c>
      <c r="F1590" s="5">
        <f>IF(B1590=0,0,B1590*LABOR_HRS_WK_CAR*SEASON_WEEKS*(1+DIM_PCT_CAR)^B1590)</f>
        <v>337.19300188586959</v>
      </c>
      <c r="G1590" s="5">
        <f>IF(C1590=0,0,C1590*LABOR_HRS_WK_MES*SEASON_WEEKS*(1+DIM_PCT_MES)^C1590)</f>
        <v>239.41848456573481</v>
      </c>
      <c r="H1590" s="5">
        <f>E1590+F1590+G1590</f>
        <v>794.41148645160445</v>
      </c>
      <c r="I1590" s="5">
        <f>MIN(H1590,FARMER_HRS)</f>
        <v>720</v>
      </c>
      <c r="J1590" s="5">
        <f>MAX(0,H1590-FARMER_HRS)</f>
        <v>74.411486451604446</v>
      </c>
      <c r="K1590" s="2">
        <f>I1590*FARMER_RATE+J1590*TEMP_WORKER_RATE</f>
        <v>26291.866084229245</v>
      </c>
      <c r="L1590" s="2">
        <f>A1590*PRICE_TOM+B1590*PRICE_CAR+C1590*PRICE_MES</f>
        <v>49946</v>
      </c>
      <c r="M1590" s="2">
        <f>A1590*FERT_BED_TOM+B1590*FERT_BED_CAR+C1590*FERT_BED_MES</f>
        <v>10120</v>
      </c>
      <c r="N1590" s="6">
        <f>IF(AND(D1590&lt;=TOTAL_BEDS,J1590&lt;=TEMP_WORKER_MAX*TEMP_WORKER_HRS),1,0)</f>
        <v>1</v>
      </c>
      <c r="O1590" s="2">
        <f>L1590-M1590-K1590-FIXED_COSTS</f>
        <v>-6465.8660842292447</v>
      </c>
      <c r="P1590" s="2">
        <f>IF(N1590=1,O1590,"")</f>
        <v>-6465.8660842292447</v>
      </c>
    </row>
    <row r="1591">
      <c r="A1591" s="6">
        <v>2</v>
      </c>
      <c r="B1591" s="6">
        <v>9</v>
      </c>
      <c r="C1591" s="6">
        <v>6</v>
      </c>
      <c r="D1591" s="6">
        <f>A1591+B1591+C1591</f>
        <v>17</v>
      </c>
      <c r="E1591" s="5">
        <f>IF(A1591=0,0,A1591*LABOR_HRS_WK_TOM*SEASON_WEEKS*(1+DIM_PCT_TOM)^A1591)</f>
        <v>217.80000000000004</v>
      </c>
      <c r="F1591" s="5">
        <f>IF(B1591=0,0,B1591*LABOR_HRS_WK_CAR*SEASON_WEEKS*(1+DIM_PCT_CAR)^B1591)</f>
        <v>337.19300188586959</v>
      </c>
      <c r="G1591" s="5">
        <f>IF(C1591=0,0,C1591*LABOR_HRS_WK_MES*SEASON_WEEKS*(1+DIM_PCT_MES)^C1591)</f>
        <v>290.89345874736773</v>
      </c>
      <c r="H1591" s="5">
        <f>E1591+F1591+G1591</f>
        <v>845.88646063323733</v>
      </c>
      <c r="I1591" s="5">
        <f>MIN(H1591,FARMER_HRS)</f>
        <v>720</v>
      </c>
      <c r="J1591" s="5">
        <f>MAX(0,H1591-FARMER_HRS)</f>
        <v>125.88646063323733</v>
      </c>
      <c r="K1591" s="2">
        <f>I1591*FARMER_RATE+J1591*TEMP_WORKER_RATE</f>
        <v>27185.528830438147</v>
      </c>
      <c r="L1591" s="2">
        <f>A1591*PRICE_TOM+B1591*PRICE_CAR+C1591*PRICE_MES</f>
        <v>52646</v>
      </c>
      <c r="M1591" s="2">
        <f>A1591*FERT_BED_TOM+B1591*FERT_BED_CAR+C1591*FERT_BED_MES</f>
        <v>11000</v>
      </c>
      <c r="N1591" s="6">
        <f>IF(AND(D1591&lt;=TOTAL_BEDS,J1591&lt;=TEMP_WORKER_MAX*TEMP_WORKER_HRS),1,0)</f>
        <v>1</v>
      </c>
      <c r="O1591" s="2">
        <f>L1591-M1591-K1591-FIXED_COSTS</f>
        <v>-5539.5288304381465</v>
      </c>
      <c r="P1591" s="2">
        <f>IF(N1591=1,O1591,"")</f>
        <v>-5539.5288304381465</v>
      </c>
    </row>
    <row r="1592">
      <c r="A1592" s="6">
        <v>2</v>
      </c>
      <c r="B1592" s="6">
        <v>9</v>
      </c>
      <c r="C1592" s="6">
        <v>7</v>
      </c>
      <c r="D1592" s="6">
        <f>A1592+B1592+C1592</f>
        <v>18</v>
      </c>
      <c r="E1592" s="5">
        <f>IF(A1592=0,0,A1592*LABOR_HRS_WK_TOM*SEASON_WEEKS*(1+DIM_PCT_TOM)^A1592)</f>
        <v>217.80000000000004</v>
      </c>
      <c r="F1592" s="5">
        <f>IF(B1592=0,0,B1592*LABOR_HRS_WK_CAR*SEASON_WEEKS*(1+DIM_PCT_CAR)^B1592)</f>
        <v>337.19300188586959</v>
      </c>
      <c r="G1592" s="5">
        <f>IF(C1592=0,0,C1592*LABOR_HRS_WK_MES*SEASON_WEEKS*(1+DIM_PCT_MES)^C1592)</f>
        <v>343.61789814532818</v>
      </c>
      <c r="H1592" s="5">
        <f>E1592+F1592+G1592</f>
        <v>898.61090003119784</v>
      </c>
      <c r="I1592" s="5">
        <f>MIN(H1592,FARMER_HRS)</f>
        <v>720</v>
      </c>
      <c r="J1592" s="5">
        <f>MAX(0,H1592-FARMER_HRS)</f>
        <v>178.61090003119784</v>
      </c>
      <c r="K1592" s="2">
        <f>I1592*FARMER_RATE+J1592*TEMP_WORKER_RATE</f>
        <v>28100.883681097184</v>
      </c>
      <c r="L1592" s="2">
        <f>A1592*PRICE_TOM+B1592*PRICE_CAR+C1592*PRICE_MES</f>
        <v>55346</v>
      </c>
      <c r="M1592" s="2">
        <f>A1592*FERT_BED_TOM+B1592*FERT_BED_CAR+C1592*FERT_BED_MES</f>
        <v>11880</v>
      </c>
      <c r="N1592" s="6">
        <f>IF(AND(D1592&lt;=TOTAL_BEDS,J1592&lt;=TEMP_WORKER_MAX*TEMP_WORKER_HRS),1,0)</f>
        <v>1</v>
      </c>
      <c r="O1592" s="2">
        <f>L1592-M1592-K1592-FIXED_COSTS</f>
        <v>-4634.8836810971843</v>
      </c>
      <c r="P1592" s="2">
        <f>IF(N1592=1,O1592,"")</f>
        <v>-4634.8836810971843</v>
      </c>
    </row>
    <row r="1593">
      <c r="A1593" s="6">
        <v>2</v>
      </c>
      <c r="B1593" s="6">
        <v>9</v>
      </c>
      <c r="C1593" s="6">
        <v>8</v>
      </c>
      <c r="D1593" s="6">
        <f>A1593+B1593+C1593</f>
        <v>19</v>
      </c>
      <c r="E1593" s="5">
        <f>IF(A1593=0,0,A1593*LABOR_HRS_WK_TOM*SEASON_WEEKS*(1+DIM_PCT_TOM)^A1593)</f>
        <v>217.80000000000004</v>
      </c>
      <c r="F1593" s="5">
        <f>IF(B1593=0,0,B1593*LABOR_HRS_WK_CAR*SEASON_WEEKS*(1+DIM_PCT_CAR)^B1593)</f>
        <v>337.19300188586959</v>
      </c>
      <c r="G1593" s="5">
        <f>IF(C1593=0,0,C1593*LABOR_HRS_WK_MES*SEASON_WEEKS*(1+DIM_PCT_MES)^C1593)</f>
        <v>397.61499642530833</v>
      </c>
      <c r="H1593" s="5">
        <f>E1593+F1593+G1593</f>
        <v>952.60799831117788</v>
      </c>
      <c r="I1593" s="5">
        <f>MIN(H1593,FARMER_HRS)</f>
        <v>720</v>
      </c>
      <c r="J1593" s="5">
        <f>MAX(0,H1593-FARMER_HRS)</f>
        <v>232.60799831117788</v>
      </c>
      <c r="K1593" s="2">
        <f>I1593*FARMER_RATE+J1593*TEMP_WORKER_RATE</f>
        <v>29038.333304013504</v>
      </c>
      <c r="L1593" s="2">
        <f>A1593*PRICE_TOM+B1593*PRICE_CAR+C1593*PRICE_MES</f>
        <v>58046</v>
      </c>
      <c r="M1593" s="2">
        <f>A1593*FERT_BED_TOM+B1593*FERT_BED_CAR+C1593*FERT_BED_MES</f>
        <v>12760</v>
      </c>
      <c r="N1593" s="6">
        <f>IF(AND(D1593&lt;=TOTAL_BEDS,J1593&lt;=TEMP_WORKER_MAX*TEMP_WORKER_HRS),1,0)</f>
        <v>1</v>
      </c>
      <c r="O1593" s="2">
        <f>L1593-M1593-K1593-FIXED_COSTS</f>
        <v>-3752.3333040135039</v>
      </c>
      <c r="P1593" s="2">
        <f>IF(N1593=1,O1593,"")</f>
        <v>-3752.3333040135039</v>
      </c>
    </row>
    <row r="1594">
      <c r="A1594" s="6">
        <v>2</v>
      </c>
      <c r="B1594" s="6">
        <v>9</v>
      </c>
      <c r="C1594" s="6">
        <v>9</v>
      </c>
      <c r="D1594" s="6">
        <f>A1594+B1594+C1594</f>
        <v>20</v>
      </c>
      <c r="E1594" s="5">
        <f>IF(A1594=0,0,A1594*LABOR_HRS_WK_TOM*SEASON_WEEKS*(1+DIM_PCT_TOM)^A1594)</f>
        <v>217.80000000000004</v>
      </c>
      <c r="F1594" s="5">
        <f>IF(B1594=0,0,B1594*LABOR_HRS_WK_CAR*SEASON_WEEKS*(1+DIM_PCT_CAR)^B1594)</f>
        <v>337.19300188586959</v>
      </c>
      <c r="G1594" s="5">
        <f>IF(C1594=0,0,C1594*LABOR_HRS_WK_MES*SEASON_WEEKS*(1+DIM_PCT_MES)^C1594)</f>
        <v>452.90833186570273</v>
      </c>
      <c r="H1594" s="5">
        <f>E1594+F1594+G1594</f>
        <v>1007.9013337515723</v>
      </c>
      <c r="I1594" s="5">
        <f>MIN(H1594,FARMER_HRS)</f>
        <v>720</v>
      </c>
      <c r="J1594" s="5">
        <f>MAX(0,H1594-FARMER_HRS)</f>
        <v>287.90133375157234</v>
      </c>
      <c r="K1594" s="2">
        <f>I1594*FARMER_RATE+J1594*TEMP_WORKER_RATE</f>
        <v>29998.287044298129</v>
      </c>
      <c r="L1594" s="2">
        <f>A1594*PRICE_TOM+B1594*PRICE_CAR+C1594*PRICE_MES</f>
        <v>60746</v>
      </c>
      <c r="M1594" s="2">
        <f>A1594*FERT_BED_TOM+B1594*FERT_BED_CAR+C1594*FERT_BED_MES</f>
        <v>13640</v>
      </c>
      <c r="N1594" s="6">
        <f>IF(AND(D1594&lt;=TOTAL_BEDS,J1594&lt;=TEMP_WORKER_MAX*TEMP_WORKER_HRS),1,0)</f>
        <v>1</v>
      </c>
      <c r="O1594" s="2">
        <f>L1594-M1594-K1594-FIXED_COSTS</f>
        <v>-2892.2870442981293</v>
      </c>
      <c r="P1594" s="2">
        <f>IF(N1594=1,O1594,"")</f>
        <v>-2892.2870442981293</v>
      </c>
    </row>
    <row r="1595">
      <c r="A1595" s="6">
        <v>2</v>
      </c>
      <c r="B1595" s="6">
        <v>9</v>
      </c>
      <c r="C1595" s="6">
        <v>10</v>
      </c>
      <c r="D1595" s="6">
        <f>A1595+B1595+C1595</f>
        <v>21</v>
      </c>
      <c r="E1595" s="5">
        <f>IF(A1595=0,0,A1595*LABOR_HRS_WK_TOM*SEASON_WEEKS*(1+DIM_PCT_TOM)^A1595)</f>
        <v>217.80000000000004</v>
      </c>
      <c r="F1595" s="5">
        <f>IF(B1595=0,0,B1595*LABOR_HRS_WK_CAR*SEASON_WEEKS*(1+DIM_PCT_CAR)^B1595)</f>
        <v>337.19300188586959</v>
      </c>
      <c r="G1595" s="5">
        <f>IF(C1595=0,0,C1595*LABOR_HRS_WK_MES*SEASON_WEEKS*(1+DIM_PCT_MES)^C1595)</f>
        <v>509.52187334891551</v>
      </c>
      <c r="H1595" s="5">
        <f>E1595+F1595+G1595</f>
        <v>1064.514875234785</v>
      </c>
      <c r="I1595" s="5">
        <f>MIN(H1595,FARMER_HRS)</f>
        <v>720</v>
      </c>
      <c r="J1595" s="5">
        <f>MAX(0,H1595-FARMER_HRS)</f>
        <v>344.514875234785</v>
      </c>
      <c r="K1595" s="2">
        <f>I1595*FARMER_RATE+J1595*TEMP_WORKER_RATE</f>
        <v>30981.161028381684</v>
      </c>
      <c r="L1595" s="2">
        <f>A1595*PRICE_TOM+B1595*PRICE_CAR+C1595*PRICE_MES</f>
        <v>63446</v>
      </c>
      <c r="M1595" s="2">
        <f>A1595*FERT_BED_TOM+B1595*FERT_BED_CAR+C1595*FERT_BED_MES</f>
        <v>14520</v>
      </c>
      <c r="N1595" s="6">
        <f>IF(AND(D1595&lt;=TOTAL_BEDS,J1595&lt;=TEMP_WORKER_MAX*TEMP_WORKER_HRS),1,0)</f>
        <v>1</v>
      </c>
      <c r="O1595" s="2">
        <f>L1595-M1595-K1595-FIXED_COSTS</f>
        <v>-2055.1610283816844</v>
      </c>
      <c r="P1595" s="2">
        <f>IF(N1595=1,O1595,"")</f>
        <v>-2055.1610283816844</v>
      </c>
    </row>
    <row r="1596">
      <c r="A1596" s="6">
        <v>2</v>
      </c>
      <c r="B1596" s="6">
        <v>9</v>
      </c>
      <c r="C1596" s="6">
        <v>11</v>
      </c>
      <c r="D1596" s="6">
        <f>A1596+B1596+C1596</f>
        <v>22</v>
      </c>
      <c r="E1596" s="5">
        <f>IF(A1596=0,0,A1596*LABOR_HRS_WK_TOM*SEASON_WEEKS*(1+DIM_PCT_TOM)^A1596)</f>
        <v>217.80000000000004</v>
      </c>
      <c r="F1596" s="5">
        <f>IF(B1596=0,0,B1596*LABOR_HRS_WK_CAR*SEASON_WEEKS*(1+DIM_PCT_CAR)^B1596)</f>
        <v>337.19300188586959</v>
      </c>
      <c r="G1596" s="5">
        <f>IF(C1596=0,0,C1596*LABOR_HRS_WK_MES*SEASON_WEEKS*(1+DIM_PCT_MES)^C1596)</f>
        <v>567.47998644235463</v>
      </c>
      <c r="H1596" s="5">
        <f>E1596+F1596+G1596</f>
        <v>1122.4729883282243</v>
      </c>
      <c r="I1596" s="5">
        <f>MIN(H1596,FARMER_HRS)</f>
        <v>720</v>
      </c>
      <c r="J1596" s="5">
        <f>MAX(0,H1596-FARMER_HRS)</f>
        <v>402.47298832822435</v>
      </c>
      <c r="K1596" s="2">
        <f>I1596*FARMER_RATE+J1596*TEMP_WORKER_RATE</f>
        <v>31987.378269587229</v>
      </c>
      <c r="L1596" s="2">
        <f>A1596*PRICE_TOM+B1596*PRICE_CAR+C1596*PRICE_MES</f>
        <v>66146</v>
      </c>
      <c r="M1596" s="2">
        <f>A1596*FERT_BED_TOM+B1596*FERT_BED_CAR+C1596*FERT_BED_MES</f>
        <v>15400</v>
      </c>
      <c r="N1596" s="6">
        <f>IF(AND(D1596&lt;=TOTAL_BEDS,J1596&lt;=TEMP_WORKER_MAX*TEMP_WORKER_HRS),1,0)</f>
        <v>1</v>
      </c>
      <c r="O1596" s="2">
        <f>L1596-M1596-K1596-FIXED_COSTS</f>
        <v>-1241.3782695872287</v>
      </c>
      <c r="P1596" s="2">
        <f>IF(N1596=1,O1596,"")</f>
        <v>-1241.3782695872287</v>
      </c>
    </row>
    <row r="1597">
      <c r="A1597" s="6">
        <v>2</v>
      </c>
      <c r="B1597" s="6">
        <v>9</v>
      </c>
      <c r="C1597" s="6">
        <v>12</v>
      </c>
      <c r="D1597" s="6">
        <f>A1597+B1597+C1597</f>
        <v>23</v>
      </c>
      <c r="E1597" s="5">
        <f>IF(A1597=0,0,A1597*LABOR_HRS_WK_TOM*SEASON_WEEKS*(1+DIM_PCT_TOM)^A1597)</f>
        <v>217.80000000000004</v>
      </c>
      <c r="F1597" s="5">
        <f>IF(B1597=0,0,B1597*LABOR_HRS_WK_CAR*SEASON_WEEKS*(1+DIM_PCT_CAR)^B1597)</f>
        <v>337.19300188586959</v>
      </c>
      <c r="G1597" s="5">
        <f>IF(C1597=0,0,C1597*LABOR_HRS_WK_MES*SEASON_WEEKS*(1+DIM_PCT_MES)^C1597)</f>
        <v>626.807439570419</v>
      </c>
      <c r="H1597" s="5">
        <f>E1597+F1597+G1597</f>
        <v>1181.8004414562886</v>
      </c>
      <c r="I1597" s="5">
        <f>MIN(H1597,FARMER_HRS)</f>
        <v>720</v>
      </c>
      <c r="J1597" s="5">
        <f>MAX(0,H1597-FARMER_HRS)</f>
        <v>461.80044145628858</v>
      </c>
      <c r="K1597" s="2">
        <f>I1597*FARMER_RATE+J1597*TEMP_WORKER_RATE</f>
        <v>33017.36877528279</v>
      </c>
      <c r="L1597" s="2">
        <f>A1597*PRICE_TOM+B1597*PRICE_CAR+C1597*PRICE_MES</f>
        <v>68846</v>
      </c>
      <c r="M1597" s="2">
        <f>A1597*FERT_BED_TOM+B1597*FERT_BED_CAR+C1597*FERT_BED_MES</f>
        <v>16280</v>
      </c>
      <c r="N1597" s="6">
        <f>IF(AND(D1597&lt;=TOTAL_BEDS,J1597&lt;=TEMP_WORKER_MAX*TEMP_WORKER_HRS),1,0)</f>
        <v>1</v>
      </c>
      <c r="O1597" s="2">
        <f>L1597-M1597-K1597-FIXED_COSTS</f>
        <v>-451.36877528279</v>
      </c>
      <c r="P1597" s="2">
        <f>IF(N1597=1,O1597,"")</f>
        <v>-451.36877528279</v>
      </c>
    </row>
    <row r="1598">
      <c r="A1598" s="6">
        <v>2</v>
      </c>
      <c r="B1598" s="6">
        <v>9</v>
      </c>
      <c r="C1598" s="6">
        <v>13</v>
      </c>
      <c r="D1598" s="6">
        <f>A1598+B1598+C1598</f>
        <v>24</v>
      </c>
      <c r="E1598" s="5">
        <f>IF(A1598=0,0,A1598*LABOR_HRS_WK_TOM*SEASON_WEEKS*(1+DIM_PCT_TOM)^A1598)</f>
        <v>217.80000000000004</v>
      </c>
      <c r="F1598" s="5">
        <f>IF(B1598=0,0,B1598*LABOR_HRS_WK_CAR*SEASON_WEEKS*(1+DIM_PCT_CAR)^B1598)</f>
        <v>337.19300188586959</v>
      </c>
      <c r="G1598" s="5">
        <f>IF(C1598=0,0,C1598*LABOR_HRS_WK_MES*SEASON_WEEKS*(1+DIM_PCT_MES)^C1598)</f>
        <v>687.52941027880331</v>
      </c>
      <c r="H1598" s="5">
        <f>E1598+F1598+G1598</f>
        <v>1242.5224121646729</v>
      </c>
      <c r="I1598" s="5">
        <f>MIN(H1598,FARMER_HRS)</f>
        <v>720</v>
      </c>
      <c r="J1598" s="5">
        <f>MAX(0,H1598-FARMER_HRS)</f>
        <v>522.52241216467291</v>
      </c>
      <c r="K1598" s="2">
        <f>I1598*FARMER_RATE+J1598*TEMP_WORKER_RATE</f>
        <v>34071.569655636682</v>
      </c>
      <c r="L1598" s="2">
        <f>A1598*PRICE_TOM+B1598*PRICE_CAR+C1598*PRICE_MES</f>
        <v>71546</v>
      </c>
      <c r="M1598" s="2">
        <f>A1598*FERT_BED_TOM+B1598*FERT_BED_CAR+C1598*FERT_BED_MES</f>
        <v>17160</v>
      </c>
      <c r="N1598" s="6">
        <f>IF(AND(D1598&lt;=TOTAL_BEDS,J1598&lt;=TEMP_WORKER_MAX*TEMP_WORKER_HRS),1,0)</f>
        <v>1</v>
      </c>
      <c r="O1598" s="2">
        <f>L1598-M1598-K1598-FIXED_COSTS</f>
        <v>314.430344363318</v>
      </c>
      <c r="P1598" s="2">
        <f>IF(N1598=1,O1598,"")</f>
        <v>314.430344363318</v>
      </c>
    </row>
    <row r="1599">
      <c r="A1599" s="6">
        <v>2</v>
      </c>
      <c r="B1599" s="6">
        <v>9</v>
      </c>
      <c r="C1599" s="6">
        <v>14</v>
      </c>
      <c r="D1599" s="6">
        <f>A1599+B1599+C1599</f>
        <v>25</v>
      </c>
      <c r="E1599" s="5">
        <f>IF(A1599=0,0,A1599*LABOR_HRS_WK_TOM*SEASON_WEEKS*(1+DIM_PCT_TOM)^A1599)</f>
        <v>217.80000000000004</v>
      </c>
      <c r="F1599" s="5">
        <f>IF(B1599=0,0,B1599*LABOR_HRS_WK_CAR*SEASON_WEEKS*(1+DIM_PCT_CAR)^B1599)</f>
        <v>337.19300188586959</v>
      </c>
      <c r="G1599" s="5">
        <f>IF(C1599=0,0,C1599*LABOR_HRS_WK_MES*SEASON_WEEKS*(1+DIM_PCT_MES)^C1599)</f>
        <v>749.67149159246435</v>
      </c>
      <c r="H1599" s="5">
        <f>E1599+F1599+G1599</f>
        <v>1304.664493478334</v>
      </c>
      <c r="I1599" s="5">
        <f>MIN(H1599,FARMER_HRS)</f>
        <v>720</v>
      </c>
      <c r="J1599" s="5">
        <f>MAX(0,H1599-FARMER_HRS)</f>
        <v>584.664493478334</v>
      </c>
      <c r="K1599" s="2">
        <f>I1599*FARMER_RATE+J1599*TEMP_WORKER_RATE</f>
        <v>35150.425233998852</v>
      </c>
      <c r="L1599" s="2">
        <f>A1599*PRICE_TOM+B1599*PRICE_CAR+C1599*PRICE_MES</f>
        <v>74246</v>
      </c>
      <c r="M1599" s="2">
        <f>A1599*FERT_BED_TOM+B1599*FERT_BED_CAR+C1599*FERT_BED_MES</f>
        <v>18040</v>
      </c>
      <c r="N1599" s="6">
        <f>IF(AND(D1599&lt;=TOTAL_BEDS,J1599&lt;=TEMP_WORKER_MAX*TEMP_WORKER_HRS),1,0)</f>
        <v>1</v>
      </c>
      <c r="O1599" s="2">
        <f>L1599-M1599-K1599-FIXED_COSTS</f>
        <v>1055.5747660011475</v>
      </c>
      <c r="P1599" s="2">
        <f>IF(N1599=1,O1599,"")</f>
        <v>1055.5747660011475</v>
      </c>
    </row>
    <row r="1600">
      <c r="A1600" s="6">
        <v>2</v>
      </c>
      <c r="B1600" s="6">
        <v>9</v>
      </c>
      <c r="C1600" s="6">
        <v>15</v>
      </c>
      <c r="D1600" s="6">
        <f>A1600+B1600+C1600</f>
        <v>26</v>
      </c>
      <c r="E1600" s="5">
        <f>IF(A1600=0,0,A1600*LABOR_HRS_WK_TOM*SEASON_WEEKS*(1+DIM_PCT_TOM)^A1600)</f>
        <v>217.80000000000004</v>
      </c>
      <c r="F1600" s="5">
        <f>IF(B1600=0,0,B1600*LABOR_HRS_WK_CAR*SEASON_WEEKS*(1+DIM_PCT_CAR)^B1600)</f>
        <v>337.19300188586959</v>
      </c>
      <c r="G1600" s="5">
        <f>IF(C1600=0,0,C1600*LABOR_HRS_WK_MES*SEASON_WEEKS*(1+DIM_PCT_MES)^C1600)</f>
        <v>813.25969846861074</v>
      </c>
      <c r="H1600" s="5">
        <f>E1600+F1600+G1600</f>
        <v>1368.2527003544803</v>
      </c>
      <c r="I1600" s="5">
        <f>MIN(H1600,FARMER_HRS)</f>
        <v>720</v>
      </c>
      <c r="J1600" s="5">
        <f>MAX(0,H1600-FARMER_HRS)</f>
        <v>648.25270035448034</v>
      </c>
      <c r="K1600" s="2">
        <f>I1600*FARMER_RATE+J1600*TEMP_WORKER_RATE</f>
        <v>36254.387158931946</v>
      </c>
      <c r="L1600" s="2">
        <f>A1600*PRICE_TOM+B1600*PRICE_CAR+C1600*PRICE_MES</f>
        <v>76946</v>
      </c>
      <c r="M1600" s="2">
        <f>A1600*FERT_BED_TOM+B1600*FERT_BED_CAR+C1600*FERT_BED_MES</f>
        <v>18920</v>
      </c>
      <c r="N1600" s="6">
        <f>IF(AND(D1600&lt;=TOTAL_BEDS,J1600&lt;=TEMP_WORKER_MAX*TEMP_WORKER_HRS),1,0)</f>
        <v>1</v>
      </c>
      <c r="O1600" s="2">
        <f>L1600-M1600-K1600-FIXED_COSTS</f>
        <v>1771.612841068054</v>
      </c>
      <c r="P1600" s="2">
        <f>IF(N1600=1,O1600,"")</f>
        <v>1771.612841068054</v>
      </c>
    </row>
    <row r="1601">
      <c r="A1601" s="6">
        <v>2</v>
      </c>
      <c r="B1601" s="6">
        <v>9</v>
      </c>
      <c r="C1601" s="6">
        <v>16</v>
      </c>
      <c r="D1601" s="6">
        <f>A1601+B1601+C1601</f>
        <v>27</v>
      </c>
      <c r="E1601" s="5">
        <f>IF(A1601=0,0,A1601*LABOR_HRS_WK_TOM*SEASON_WEEKS*(1+DIM_PCT_TOM)^A1601)</f>
        <v>217.80000000000004</v>
      </c>
      <c r="F1601" s="5">
        <f>IF(B1601=0,0,B1601*LABOR_HRS_WK_CAR*SEASON_WEEKS*(1+DIM_PCT_CAR)^B1601)</f>
        <v>337.19300188586959</v>
      </c>
      <c r="G1601" s="5">
        <f>IF(C1601=0,0,C1601*LABOR_HRS_WK_MES*SEASON_WEEKS*(1+DIM_PCT_MES)^C1601)</f>
        <v>878.32047434609967</v>
      </c>
      <c r="H1601" s="5">
        <f>E1601+F1601+G1601</f>
        <v>1433.3134762319692</v>
      </c>
      <c r="I1601" s="5">
        <f>MIN(H1601,FARMER_HRS)</f>
        <v>720</v>
      </c>
      <c r="J1601" s="5">
        <f>MAX(0,H1601-FARMER_HRS)</f>
        <v>713.31347623196916</v>
      </c>
      <c r="K1601" s="2">
        <f>I1601*FARMER_RATE+J1601*TEMP_WORKER_RATE</f>
        <v>37383.914517916128</v>
      </c>
      <c r="L1601" s="2">
        <f>A1601*PRICE_TOM+B1601*PRICE_CAR+C1601*PRICE_MES</f>
        <v>79646</v>
      </c>
      <c r="M1601" s="2">
        <f>A1601*FERT_BED_TOM+B1601*FERT_BED_CAR+C1601*FERT_BED_MES</f>
        <v>19800</v>
      </c>
      <c r="N1601" s="6">
        <f>IF(AND(D1601&lt;=TOTAL_BEDS,J1601&lt;=TEMP_WORKER_MAX*TEMP_WORKER_HRS),1,0)</f>
        <v>1</v>
      </c>
      <c r="O1601" s="2">
        <f>L1601-M1601-K1601-FIXED_COSTS</f>
        <v>2462.0854820838722</v>
      </c>
      <c r="P1601" s="2">
        <f>IF(N1601=1,O1601,"")</f>
        <v>2462.0854820838722</v>
      </c>
    </row>
    <row r="1602">
      <c r="A1602" s="6">
        <v>2</v>
      </c>
      <c r="B1602" s="6">
        <v>9</v>
      </c>
      <c r="C1602" s="6">
        <v>17</v>
      </c>
      <c r="D1602" s="6">
        <f>A1602+B1602+C1602</f>
        <v>28</v>
      </c>
      <c r="E1602" s="5">
        <f>IF(A1602=0,0,A1602*LABOR_HRS_WK_TOM*SEASON_WEEKS*(1+DIM_PCT_TOM)^A1602)</f>
        <v>217.80000000000004</v>
      </c>
      <c r="F1602" s="5">
        <f>IF(B1602=0,0,B1602*LABOR_HRS_WK_CAR*SEASON_WEEKS*(1+DIM_PCT_CAR)^B1602)</f>
        <v>337.19300188586959</v>
      </c>
      <c r="G1602" s="5">
        <f>IF(C1602=0,0,C1602*LABOR_HRS_WK_MES*SEASON_WEEKS*(1+DIM_PCT_MES)^C1602)</f>
        <v>944.88069779263992</v>
      </c>
      <c r="H1602" s="5">
        <f>E1602+F1602+G1602</f>
        <v>1499.8736996785096</v>
      </c>
      <c r="I1602" s="5">
        <f>MIN(H1602,FARMER_HRS)</f>
        <v>720</v>
      </c>
      <c r="J1602" s="5">
        <f>MAX(0,H1602-FARMER_HRS)</f>
        <v>779.87369967850964</v>
      </c>
      <c r="K1602" s="2">
        <f>I1602*FARMER_RATE+J1602*TEMP_WORKER_RATE</f>
        <v>38539.473952751905</v>
      </c>
      <c r="L1602" s="2">
        <f>A1602*PRICE_TOM+B1602*PRICE_CAR+C1602*PRICE_MES</f>
        <v>82346</v>
      </c>
      <c r="M1602" s="2">
        <f>A1602*FERT_BED_TOM+B1602*FERT_BED_CAR+C1602*FERT_BED_MES</f>
        <v>20680</v>
      </c>
      <c r="N1602" s="6">
        <f>IF(AND(D1602&lt;=TOTAL_BEDS,J1602&lt;=TEMP_WORKER_MAX*TEMP_WORKER_HRS),1,0)</f>
        <v>1</v>
      </c>
      <c r="O1602" s="2">
        <f>L1602-M1602-K1602-FIXED_COSTS</f>
        <v>3126.526047248095</v>
      </c>
      <c r="P1602" s="2">
        <f>IF(N1602=1,O1602,"")</f>
        <v>3126.526047248095</v>
      </c>
    </row>
    <row r="1603">
      <c r="A1603" s="6">
        <v>2</v>
      </c>
      <c r="B1603" s="6">
        <v>9</v>
      </c>
      <c r="C1603" s="6">
        <v>18</v>
      </c>
      <c r="D1603" s="6">
        <f>A1603+B1603+C1603</f>
        <v>29</v>
      </c>
      <c r="E1603" s="5">
        <f>IF(A1603=0,0,A1603*LABOR_HRS_WK_TOM*SEASON_WEEKS*(1+DIM_PCT_TOM)^A1603)</f>
        <v>217.80000000000004</v>
      </c>
      <c r="F1603" s="5">
        <f>IF(B1603=0,0,B1603*LABOR_HRS_WK_CAR*SEASON_WEEKS*(1+DIM_PCT_CAR)^B1603)</f>
        <v>337.19300188586959</v>
      </c>
      <c r="G1603" s="5">
        <f>IF(C1603=0,0,C1603*LABOR_HRS_WK_MES*SEASON_WEEKS*(1+DIM_PCT_MES)^C1603)</f>
        <v>1012.9676892512272</v>
      </c>
      <c r="H1603" s="5">
        <f>E1603+F1603+G1603</f>
        <v>1567.9606911370968</v>
      </c>
      <c r="I1603" s="5">
        <f>MIN(H1603,FARMER_HRS)</f>
        <v>720</v>
      </c>
      <c r="J1603" s="5">
        <f>MAX(0,H1603-FARMER_HRS)</f>
        <v>847.96069113709677</v>
      </c>
      <c r="K1603" s="2">
        <f>I1603*FARMER_RATE+J1603*TEMP_WORKER_RATE</f>
        <v>39721.539776685706</v>
      </c>
      <c r="L1603" s="2">
        <f>A1603*PRICE_TOM+B1603*PRICE_CAR+C1603*PRICE_MES</f>
        <v>85046</v>
      </c>
      <c r="M1603" s="2">
        <f>A1603*FERT_BED_TOM+B1603*FERT_BED_CAR+C1603*FERT_BED_MES</f>
        <v>21560</v>
      </c>
      <c r="N1603" s="6">
        <f>IF(AND(D1603&lt;=TOTAL_BEDS,J1603&lt;=TEMP_WORKER_MAX*TEMP_WORKER_HRS),1,0)</f>
        <v>1</v>
      </c>
      <c r="O1603" s="2">
        <f>L1603-M1603-K1603-FIXED_COSTS</f>
        <v>3764.4602233142941</v>
      </c>
      <c r="P1603" s="2">
        <f>IF(N1603=1,O1603,"")</f>
        <v>3764.4602233142941</v>
      </c>
    </row>
    <row r="1604">
      <c r="A1604" s="6">
        <v>2</v>
      </c>
      <c r="B1604" s="6">
        <v>9</v>
      </c>
      <c r="C1604" s="6">
        <v>19</v>
      </c>
      <c r="D1604" s="6">
        <f>A1604+B1604+C1604</f>
        <v>30</v>
      </c>
      <c r="E1604" s="5">
        <f>IF(A1604=0,0,A1604*LABOR_HRS_WK_TOM*SEASON_WEEKS*(1+DIM_PCT_TOM)^A1604)</f>
        <v>217.80000000000004</v>
      </c>
      <c r="F1604" s="5">
        <f>IF(B1604=0,0,B1604*LABOR_HRS_WK_CAR*SEASON_WEEKS*(1+DIM_PCT_CAR)^B1604)</f>
        <v>337.19300188586959</v>
      </c>
      <c r="G1604" s="5">
        <f>IF(C1604=0,0,C1604*LABOR_HRS_WK_MES*SEASON_WEEKS*(1+DIM_PCT_MES)^C1604)</f>
        <v>1082.6092178872491</v>
      </c>
      <c r="H1604" s="5">
        <f>E1604+F1604+G1604</f>
        <v>1637.6022197731186</v>
      </c>
      <c r="I1604" s="5">
        <f>MIN(H1604,FARMER_HRS)</f>
        <v>720</v>
      </c>
      <c r="J1604" s="5">
        <f>MAX(0,H1604-FARMER_HRS)</f>
        <v>917.60221977311858</v>
      </c>
      <c r="K1604" s="2">
        <f>I1604*FARMER_RATE+J1604*TEMP_WORKER_RATE</f>
        <v>40930.594093283311</v>
      </c>
      <c r="L1604" s="2">
        <f>A1604*PRICE_TOM+B1604*PRICE_CAR+C1604*PRICE_MES</f>
        <v>87746</v>
      </c>
      <c r="M1604" s="2">
        <f>A1604*FERT_BED_TOM+B1604*FERT_BED_CAR+C1604*FERT_BED_MES</f>
        <v>22440</v>
      </c>
      <c r="N1604" s="6">
        <f>IF(AND(D1604&lt;=TOTAL_BEDS,J1604&lt;=TEMP_WORKER_MAX*TEMP_WORKER_HRS),1,0)</f>
        <v>1</v>
      </c>
      <c r="O1604" s="2">
        <f>L1604-M1604-K1604-FIXED_COSTS</f>
        <v>4375.4059067166891</v>
      </c>
      <c r="P1604" s="2">
        <f>IF(N1604=1,O1604,"")</f>
        <v>4375.4059067166891</v>
      </c>
    </row>
    <row r="1605">
      <c r="A1605" s="6">
        <v>2</v>
      </c>
      <c r="B1605" s="6">
        <v>9</v>
      </c>
      <c r="C1605" s="6">
        <v>20</v>
      </c>
      <c r="D1605" s="6">
        <f>A1605+B1605+C1605</f>
        <v>31</v>
      </c>
      <c r="E1605" s="5">
        <f>IF(A1605=0,0,A1605*LABOR_HRS_WK_TOM*SEASON_WEEKS*(1+DIM_PCT_TOM)^A1605)</f>
        <v>217.80000000000004</v>
      </c>
      <c r="F1605" s="5">
        <f>IF(B1605=0,0,B1605*LABOR_HRS_WK_CAR*SEASON_WEEKS*(1+DIM_PCT_CAR)^B1605)</f>
        <v>337.19300188586959</v>
      </c>
      <c r="G1605" s="5">
        <f>IF(C1605=0,0,C1605*LABOR_HRS_WK_MES*SEASON_WEEKS*(1+DIM_PCT_MES)^C1605)</f>
        <v>1153.8335085377259</v>
      </c>
      <c r="H1605" s="5">
        <f>E1605+F1605+G1605</f>
        <v>1708.8265104235957</v>
      </c>
      <c r="I1605" s="5">
        <f>MIN(H1605,FARMER_HRS)</f>
        <v>720</v>
      </c>
      <c r="J1605" s="5">
        <f>MAX(0,H1605-FARMER_HRS)</f>
        <v>988.82651042359566</v>
      </c>
      <c r="K1605" s="2">
        <f>I1605*FARMER_RATE+J1605*TEMP_WORKER_RATE</f>
        <v>42167.126917076312</v>
      </c>
      <c r="L1605" s="2">
        <f>A1605*PRICE_TOM+B1605*PRICE_CAR+C1605*PRICE_MES</f>
        <v>90446</v>
      </c>
      <c r="M1605" s="2">
        <f>A1605*FERT_BED_TOM+B1605*FERT_BED_CAR+C1605*FERT_BED_MES</f>
        <v>23320</v>
      </c>
      <c r="N1605" s="6">
        <f>IF(AND(D1605&lt;=TOTAL_BEDS,J1605&lt;=TEMP_WORKER_MAX*TEMP_WORKER_HRS),1,0)</f>
        <v>1</v>
      </c>
      <c r="O1605" s="2">
        <f>L1605-M1605-K1605-FIXED_COSTS</f>
        <v>4958.8730829236883</v>
      </c>
      <c r="P1605" s="2">
        <f>IF(N1605=1,O1605,"")</f>
        <v>4958.8730829236883</v>
      </c>
    </row>
    <row r="1606">
      <c r="A1606" s="6">
        <v>2</v>
      </c>
      <c r="B1606" s="6">
        <v>9</v>
      </c>
      <c r="C1606" s="6">
        <v>21</v>
      </c>
      <c r="D1606" s="6">
        <f>A1606+B1606+C1606</f>
        <v>32</v>
      </c>
      <c r="E1606" s="5">
        <f>IF(A1606=0,0,A1606*LABOR_HRS_WK_TOM*SEASON_WEEKS*(1+DIM_PCT_TOM)^A1606)</f>
        <v>217.80000000000004</v>
      </c>
      <c r="F1606" s="5">
        <f>IF(B1606=0,0,B1606*LABOR_HRS_WK_CAR*SEASON_WEEKS*(1+DIM_PCT_CAR)^B1606)</f>
        <v>337.19300188586959</v>
      </c>
      <c r="G1606" s="5">
        <f>IF(C1606=0,0,C1606*LABOR_HRS_WK_MES*SEASON_WEEKS*(1+DIM_PCT_MES)^C1606)</f>
        <v>1226.6692487641699</v>
      </c>
      <c r="H1606" s="5">
        <f>E1606+F1606+G1606</f>
        <v>1781.6622506500394</v>
      </c>
      <c r="I1606" s="5">
        <f>MIN(H1606,FARMER_HRS)</f>
        <v>720</v>
      </c>
      <c r="J1606" s="5">
        <f>MAX(0,H1606-FARMER_HRS)</f>
        <v>1061.6622506500394</v>
      </c>
      <c r="K1606" s="2">
        <f>I1606*FARMER_RATE+J1606*TEMP_WORKER_RATE</f>
        <v>43431.636296007622</v>
      </c>
      <c r="L1606" s="2">
        <f>A1606*PRICE_TOM+B1606*PRICE_CAR+C1606*PRICE_MES</f>
        <v>93146</v>
      </c>
      <c r="M1606" s="2">
        <f>A1606*FERT_BED_TOM+B1606*FERT_BED_CAR+C1606*FERT_BED_MES</f>
        <v>24200</v>
      </c>
      <c r="N1606" s="6">
        <f>IF(AND(D1606&lt;=TOTAL_BEDS,J1606&lt;=TEMP_WORKER_MAX*TEMP_WORKER_HRS),1,0)</f>
        <v>1</v>
      </c>
      <c r="O1606" s="2">
        <f>L1606-M1606-K1606-FIXED_COSTS</f>
        <v>5514.3637039923779</v>
      </c>
      <c r="P1606" s="2">
        <f>IF(N1606=1,O1606,"")</f>
        <v>5514.3637039923779</v>
      </c>
    </row>
    <row r="1607">
      <c r="A1607" s="6">
        <v>2</v>
      </c>
      <c r="B1607" s="6">
        <v>9</v>
      </c>
      <c r="C1607" s="6">
        <v>22</v>
      </c>
      <c r="D1607" s="6">
        <f>A1607+B1607+C1607</f>
        <v>33</v>
      </c>
      <c r="E1607" s="5">
        <f>IF(A1607=0,0,A1607*LABOR_HRS_WK_TOM*SEASON_WEEKS*(1+DIM_PCT_TOM)^A1607)</f>
        <v>217.80000000000004</v>
      </c>
      <c r="F1607" s="5">
        <f>IF(B1607=0,0,B1607*LABOR_HRS_WK_CAR*SEASON_WEEKS*(1+DIM_PCT_CAR)^B1607)</f>
        <v>337.19300188586959</v>
      </c>
      <c r="G1607" s="5">
        <f>IF(C1607=0,0,C1607*LABOR_HRS_WK_MES*SEASON_WEEKS*(1+DIM_PCT_MES)^C1607)</f>
        <v>1301.1455960105659</v>
      </c>
      <c r="H1607" s="5">
        <f>E1607+F1607+G1607</f>
        <v>1856.1385978964354</v>
      </c>
      <c r="I1607" s="5">
        <f>MIN(H1607,FARMER_HRS)</f>
        <v>720</v>
      </c>
      <c r="J1607" s="5">
        <f>MAX(0,H1607-FARMER_HRS)</f>
        <v>1136.1385978964354</v>
      </c>
      <c r="K1607" s="2">
        <f>I1607*FARMER_RATE+J1607*TEMP_WORKER_RATE</f>
        <v>44724.628435702005</v>
      </c>
      <c r="L1607" s="2">
        <f>A1607*PRICE_TOM+B1607*PRICE_CAR+C1607*PRICE_MES</f>
        <v>95846</v>
      </c>
      <c r="M1607" s="2">
        <f>A1607*FERT_BED_TOM+B1607*FERT_BED_CAR+C1607*FERT_BED_MES</f>
        <v>25080</v>
      </c>
      <c r="N1607" s="6">
        <f>IF(AND(D1607&lt;=TOTAL_BEDS,J1607&lt;=TEMP_WORKER_MAX*TEMP_WORKER_HRS),1,0)</f>
        <v>1</v>
      </c>
      <c r="O1607" s="2">
        <f>L1607-M1607-K1607-FIXED_COSTS</f>
        <v>6041.3715642979951</v>
      </c>
      <c r="P1607" s="2">
        <f>IF(N1607=1,O1607,"")</f>
        <v>6041.3715642979951</v>
      </c>
    </row>
    <row r="1608">
      <c r="A1608" s="6">
        <v>2</v>
      </c>
      <c r="B1608" s="6">
        <v>9</v>
      </c>
      <c r="C1608" s="6">
        <v>23</v>
      </c>
      <c r="D1608" s="6">
        <f>A1608+B1608+C1608</f>
        <v>34</v>
      </c>
      <c r="E1608" s="5">
        <f>IF(A1608=0,0,A1608*LABOR_HRS_WK_TOM*SEASON_WEEKS*(1+DIM_PCT_TOM)^A1608)</f>
        <v>217.80000000000004</v>
      </c>
      <c r="F1608" s="5">
        <f>IF(B1608=0,0,B1608*LABOR_HRS_WK_CAR*SEASON_WEEKS*(1+DIM_PCT_CAR)^B1608)</f>
        <v>337.19300188586959</v>
      </c>
      <c r="G1608" s="5">
        <f>IF(C1608=0,0,C1608*LABOR_HRS_WK_MES*SEASON_WEEKS*(1+DIM_PCT_MES)^C1608)</f>
        <v>1377.2921848680023</v>
      </c>
      <c r="H1608" s="5">
        <f>E1608+F1608+G1608</f>
        <v>1932.285186753872</v>
      </c>
      <c r="I1608" s="5">
        <f>MIN(H1608,FARMER_HRS)</f>
        <v>720</v>
      </c>
      <c r="J1608" s="5">
        <f>MAX(0,H1608-FARMER_HRS)</f>
        <v>1212.285186753872</v>
      </c>
      <c r="K1608" s="2">
        <f>I1608*FARMER_RATE+J1608*TEMP_WORKER_RATE</f>
        <v>46046.617825588051</v>
      </c>
      <c r="L1608" s="2">
        <f>A1608*PRICE_TOM+B1608*PRICE_CAR+C1608*PRICE_MES</f>
        <v>98546</v>
      </c>
      <c r="M1608" s="2">
        <f>A1608*FERT_BED_TOM+B1608*FERT_BED_CAR+C1608*FERT_BED_MES</f>
        <v>25960</v>
      </c>
      <c r="N1608" s="6">
        <f>IF(AND(D1608&lt;=TOTAL_BEDS,J1608&lt;=TEMP_WORKER_MAX*TEMP_WORKER_HRS),1,0)</f>
        <v>1</v>
      </c>
      <c r="O1608" s="2">
        <f>L1608-M1608-K1608-FIXED_COSTS</f>
        <v>6539.3821744119487</v>
      </c>
      <c r="P1608" s="2">
        <f>IF(N1608=1,O1608,"")</f>
        <v>6539.3821744119487</v>
      </c>
    </row>
    <row r="1609">
      <c r="A1609" s="6">
        <v>2</v>
      </c>
      <c r="B1609" s="6">
        <v>9</v>
      </c>
      <c r="C1609" s="6">
        <v>24</v>
      </c>
      <c r="D1609" s="6">
        <f>A1609+B1609+C1609</f>
        <v>35</v>
      </c>
      <c r="E1609" s="5">
        <f>IF(A1609=0,0,A1609*LABOR_HRS_WK_TOM*SEASON_WEEKS*(1+DIM_PCT_TOM)^A1609)</f>
        <v>217.80000000000004</v>
      </c>
      <c r="F1609" s="5">
        <f>IF(B1609=0,0,B1609*LABOR_HRS_WK_CAR*SEASON_WEEKS*(1+DIM_PCT_CAR)^B1609)</f>
        <v>337.19300188586959</v>
      </c>
      <c r="G1609" s="5">
        <f>IF(C1609=0,0,C1609*LABOR_HRS_WK_MES*SEASON_WEEKS*(1+DIM_PCT_MES)^C1609)</f>
        <v>1455.139134447498</v>
      </c>
      <c r="H1609" s="5">
        <f>E1609+F1609+G1609</f>
        <v>2010.1321363333677</v>
      </c>
      <c r="I1609" s="5">
        <f>MIN(H1609,FARMER_HRS)</f>
        <v>720</v>
      </c>
      <c r="J1609" s="5">
        <f>MAX(0,H1609-FARMER_HRS)</f>
        <v>1290.1321363333677</v>
      </c>
      <c r="K1609" s="2">
        <f>I1609*FARMER_RATE+J1609*TEMP_WORKER_RATE</f>
        <v>47398.127366898741</v>
      </c>
      <c r="L1609" s="2">
        <f>A1609*PRICE_TOM+B1609*PRICE_CAR+C1609*PRICE_MES</f>
        <v>101246</v>
      </c>
      <c r="M1609" s="2">
        <f>A1609*FERT_BED_TOM+B1609*FERT_BED_CAR+C1609*FERT_BED_MES</f>
        <v>26840</v>
      </c>
      <c r="N1609" s="6">
        <f>IF(AND(D1609&lt;=TOTAL_BEDS,J1609&lt;=TEMP_WORKER_MAX*TEMP_WORKER_HRS),1,0)</f>
        <v>1</v>
      </c>
      <c r="O1609" s="2">
        <f>L1609-M1609-K1609-FIXED_COSTS</f>
        <v>7007.8726331012585</v>
      </c>
      <c r="P1609" s="2">
        <f>IF(N1609=1,O1609,"")</f>
        <v>7007.8726331012585</v>
      </c>
    </row>
    <row r="1610">
      <c r="A1610" s="6">
        <v>2</v>
      </c>
      <c r="B1610" s="6">
        <v>9</v>
      </c>
      <c r="C1610" s="6">
        <v>25</v>
      </c>
      <c r="D1610" s="6">
        <f>A1610+B1610+C1610</f>
        <v>36</v>
      </c>
      <c r="E1610" s="5">
        <f>IF(A1610=0,0,A1610*LABOR_HRS_WK_TOM*SEASON_WEEKS*(1+DIM_PCT_TOM)^A1610)</f>
        <v>217.80000000000004</v>
      </c>
      <c r="F1610" s="5">
        <f>IF(B1610=0,0,B1610*LABOR_HRS_WK_CAR*SEASON_WEEKS*(1+DIM_PCT_CAR)^B1610)</f>
        <v>337.19300188586959</v>
      </c>
      <c r="G1610" s="5">
        <f>IF(C1610=0,0,C1610*LABOR_HRS_WK_MES*SEASON_WEEKS*(1+DIM_PCT_MES)^C1610)</f>
        <v>1534.7170558625955</v>
      </c>
      <c r="H1610" s="5">
        <f>E1610+F1610+G1610</f>
        <v>2089.7100577484653</v>
      </c>
      <c r="I1610" s="5">
        <f>MIN(H1610,FARMER_HRS)</f>
        <v>720</v>
      </c>
      <c r="J1610" s="5">
        <f>MAX(0,H1610-FARMER_HRS)</f>
        <v>1369.7100577484653</v>
      </c>
      <c r="K1610" s="2">
        <f>I1610*FARMER_RATE+J1610*TEMP_WORKER_RATE</f>
        <v>48779.688502577526</v>
      </c>
      <c r="L1610" s="2">
        <f>A1610*PRICE_TOM+B1610*PRICE_CAR+C1610*PRICE_MES</f>
        <v>103946</v>
      </c>
      <c r="M1610" s="2">
        <f>A1610*FERT_BED_TOM+B1610*FERT_BED_CAR+C1610*FERT_BED_MES</f>
        <v>27720</v>
      </c>
      <c r="N1610" s="6">
        <f>IF(AND(D1610&lt;=TOTAL_BEDS,J1610&lt;=TEMP_WORKER_MAX*TEMP_WORKER_HRS),1,0)</f>
        <v>1</v>
      </c>
      <c r="O1610" s="2">
        <f>L1610-M1610-K1610-FIXED_COSTS</f>
        <v>7446.3114974224736</v>
      </c>
      <c r="P1610" s="2">
        <f>IF(N1610=1,O1610,"")</f>
        <v>7446.3114974224736</v>
      </c>
    </row>
    <row r="1611">
      <c r="A1611" s="6">
        <v>2</v>
      </c>
      <c r="B1611" s="6">
        <v>9</v>
      </c>
      <c r="C1611" s="6">
        <v>26</v>
      </c>
      <c r="D1611" s="6">
        <f>A1611+B1611+C1611</f>
        <v>37</v>
      </c>
      <c r="E1611" s="5">
        <f>IF(A1611=0,0,A1611*LABOR_HRS_WK_TOM*SEASON_WEEKS*(1+DIM_PCT_TOM)^A1611)</f>
        <v>217.80000000000004</v>
      </c>
      <c r="F1611" s="5">
        <f>IF(B1611=0,0,B1611*LABOR_HRS_WK_CAR*SEASON_WEEKS*(1+DIM_PCT_CAR)^B1611)</f>
        <v>337.19300188586959</v>
      </c>
      <c r="G1611" s="5">
        <f>IF(C1611=0,0,C1611*LABOR_HRS_WK_MES*SEASON_WEEKS*(1+DIM_PCT_MES)^C1611)</f>
        <v>1616.0570598233128</v>
      </c>
      <c r="H1611" s="5">
        <f>E1611+F1611+G1611</f>
        <v>2171.0500617091825</v>
      </c>
      <c r="I1611" s="5">
        <f>MIN(H1611,FARMER_HRS)</f>
        <v>720</v>
      </c>
      <c r="J1611" s="5">
        <f>MAX(0,H1611-FARMER_HRS)</f>
        <v>1451.0500617091825</v>
      </c>
      <c r="K1611" s="2">
        <f>I1611*FARMER_RATE+J1611*TEMP_WORKER_RATE</f>
        <v>50191.841349117749</v>
      </c>
      <c r="L1611" s="2">
        <f>A1611*PRICE_TOM+B1611*PRICE_CAR+C1611*PRICE_MES</f>
        <v>106646</v>
      </c>
      <c r="M1611" s="2">
        <f>A1611*FERT_BED_TOM+B1611*FERT_BED_CAR+C1611*FERT_BED_MES</f>
        <v>28600</v>
      </c>
      <c r="N1611" s="6">
        <f>IF(AND(D1611&lt;=TOTAL_BEDS,J1611&lt;=TEMP_WORKER_MAX*TEMP_WORKER_HRS),1,0)</f>
        <v>1</v>
      </c>
      <c r="O1611" s="2">
        <f>L1611-M1611-K1611-FIXED_COSTS</f>
        <v>7854.1586508822511</v>
      </c>
      <c r="P1611" s="2">
        <f>IF(N1611=1,O1611,"")</f>
        <v>7854.1586508822511</v>
      </c>
    </row>
    <row r="1612">
      <c r="A1612" s="6">
        <v>2</v>
      </c>
      <c r="B1612" s="6">
        <v>9</v>
      </c>
      <c r="C1612" s="6">
        <v>27</v>
      </c>
      <c r="D1612" s="6">
        <f>A1612+B1612+C1612</f>
        <v>38</v>
      </c>
      <c r="E1612" s="5">
        <f>IF(A1612=0,0,A1612*LABOR_HRS_WK_TOM*SEASON_WEEKS*(1+DIM_PCT_TOM)^A1612)</f>
        <v>217.80000000000004</v>
      </c>
      <c r="F1612" s="5">
        <f>IF(B1612=0,0,B1612*LABOR_HRS_WK_CAR*SEASON_WEEKS*(1+DIM_PCT_CAR)^B1612)</f>
        <v>337.19300188586959</v>
      </c>
      <c r="G1612" s="5">
        <f>IF(C1612=0,0,C1612*LABOR_HRS_WK_MES*SEASON_WEEKS*(1+DIM_PCT_MES)^C1612)</f>
        <v>1699.19076434307</v>
      </c>
      <c r="H1612" s="5">
        <f>E1612+F1612+G1612</f>
        <v>2254.1837662289395</v>
      </c>
      <c r="I1612" s="5">
        <f>MIN(H1612,FARMER_HRS)</f>
        <v>720</v>
      </c>
      <c r="J1612" s="5">
        <f>MAX(0,H1612-FARMER_HRS)</f>
        <v>1534.1837662289395</v>
      </c>
      <c r="K1612" s="2">
        <f>I1612*FARMER_RATE+J1612*TEMP_WORKER_RATE</f>
        <v>51635.134830363531</v>
      </c>
      <c r="L1612" s="2">
        <f>A1612*PRICE_TOM+B1612*PRICE_CAR+C1612*PRICE_MES</f>
        <v>109346</v>
      </c>
      <c r="M1612" s="2">
        <f>A1612*FERT_BED_TOM+B1612*FERT_BED_CAR+C1612*FERT_BED_MES</f>
        <v>29480</v>
      </c>
      <c r="N1612" s="6">
        <f>IF(AND(D1612&lt;=TOTAL_BEDS,J1612&lt;=TEMP_WORKER_MAX*TEMP_WORKER_HRS),1,0)</f>
        <v>1</v>
      </c>
      <c r="O1612" s="2">
        <f>L1612-M1612-K1612-FIXED_COSTS</f>
        <v>8230.8651696364686</v>
      </c>
      <c r="P1612" s="2">
        <f>IF(N1612=1,O1612,"")</f>
        <v>8230.8651696364686</v>
      </c>
    </row>
    <row r="1613">
      <c r="A1613" s="6">
        <v>2</v>
      </c>
      <c r="B1613" s="6">
        <v>9</v>
      </c>
      <c r="C1613" s="6">
        <v>28</v>
      </c>
      <c r="D1613" s="6">
        <f>A1613+B1613+C1613</f>
        <v>39</v>
      </c>
      <c r="E1613" s="5">
        <f>IF(A1613=0,0,A1613*LABOR_HRS_WK_TOM*SEASON_WEEKS*(1+DIM_PCT_TOM)^A1613)</f>
        <v>217.80000000000004</v>
      </c>
      <c r="F1613" s="5">
        <f>IF(B1613=0,0,B1613*LABOR_HRS_WK_CAR*SEASON_WEEKS*(1+DIM_PCT_CAR)^B1613)</f>
        <v>337.19300188586959</v>
      </c>
      <c r="G1613" s="5">
        <f>IF(C1613=0,0,C1613*LABOR_HRS_WK_MES*SEASON_WEEKS*(1+DIM_PCT_MES)^C1613)</f>
        <v>1784.1503025602233</v>
      </c>
      <c r="H1613" s="5">
        <f>E1613+F1613+G1613</f>
        <v>2339.1433044460928</v>
      </c>
      <c r="I1613" s="5">
        <f>MIN(H1613,FARMER_HRS)</f>
        <v>720</v>
      </c>
      <c r="J1613" s="5">
        <f>MAX(0,H1613-FARMER_HRS)</f>
        <v>1619.1433044460928</v>
      </c>
      <c r="K1613" s="2">
        <f>I1613*FARMER_RATE+J1613*TEMP_WORKER_RATE</f>
        <v>53110.126813300216</v>
      </c>
      <c r="L1613" s="2">
        <f>A1613*PRICE_TOM+B1613*PRICE_CAR+C1613*PRICE_MES</f>
        <v>112046</v>
      </c>
      <c r="M1613" s="2">
        <f>A1613*FERT_BED_TOM+B1613*FERT_BED_CAR+C1613*FERT_BED_MES</f>
        <v>30360</v>
      </c>
      <c r="N1613" s="6">
        <f>IF(AND(D1613&lt;=TOTAL_BEDS,J1613&lt;=TEMP_WORKER_MAX*TEMP_WORKER_HRS),1,0)</f>
        <v>1</v>
      </c>
      <c r="O1613" s="2">
        <f>L1613-M1613-K1613-FIXED_COSTS</f>
        <v>8575.8731866997841</v>
      </c>
      <c r="P1613" s="2">
        <f>IF(N1613=1,O1613,"")</f>
        <v>8575.8731866997841</v>
      </c>
    </row>
    <row r="1614">
      <c r="A1614" s="6">
        <v>2</v>
      </c>
      <c r="B1614" s="6">
        <v>9</v>
      </c>
      <c r="C1614" s="6">
        <v>29</v>
      </c>
      <c r="D1614" s="6">
        <f>A1614+B1614+C1614</f>
        <v>40</v>
      </c>
      <c r="E1614" s="5">
        <f>IF(A1614=0,0,A1614*LABOR_HRS_WK_TOM*SEASON_WEEKS*(1+DIM_PCT_TOM)^A1614)</f>
        <v>217.80000000000004</v>
      </c>
      <c r="F1614" s="5">
        <f>IF(B1614=0,0,B1614*LABOR_HRS_WK_CAR*SEASON_WEEKS*(1+DIM_PCT_CAR)^B1614)</f>
        <v>337.19300188586959</v>
      </c>
      <c r="G1614" s="5">
        <f>IF(C1614=0,0,C1614*LABOR_HRS_WK_MES*SEASON_WEEKS*(1+DIM_PCT_MES)^C1614)</f>
        <v>1870.9683306758766</v>
      </c>
      <c r="H1614" s="5">
        <f>E1614+F1614+G1614</f>
        <v>2425.9613325617461</v>
      </c>
      <c r="I1614" s="5">
        <f>MIN(H1614,FARMER_HRS)</f>
        <v>720</v>
      </c>
      <c r="J1614" s="5">
        <f>MAX(0,H1614-FARMER_HRS)</f>
        <v>1705.9613325617461</v>
      </c>
      <c r="K1614" s="2">
        <f>I1614*FARMER_RATE+J1614*TEMP_WORKER_RATE</f>
        <v>54617.38424586365</v>
      </c>
      <c r="L1614" s="2">
        <f>A1614*PRICE_TOM+B1614*PRICE_CAR+C1614*PRICE_MES</f>
        <v>114746</v>
      </c>
      <c r="M1614" s="2">
        <f>A1614*FERT_BED_TOM+B1614*FERT_BED_CAR+C1614*FERT_BED_MES</f>
        <v>31240</v>
      </c>
      <c r="N1614" s="6">
        <f>IF(AND(D1614&lt;=TOTAL_BEDS,J1614&lt;=TEMP_WORKER_MAX*TEMP_WORKER_HRS),1,0)</f>
        <v>1</v>
      </c>
      <c r="O1614" s="2">
        <f>L1614-M1614-K1614-FIXED_COSTS</f>
        <v>8888.61575413635</v>
      </c>
      <c r="P1614" s="2">
        <f>IF(N1614=1,O1614,"")</f>
        <v>8888.61575413635</v>
      </c>
    </row>
    <row r="1615">
      <c r="A1615" s="6">
        <v>2</v>
      </c>
      <c r="B1615" s="6">
        <v>9</v>
      </c>
      <c r="C1615" s="6">
        <v>30</v>
      </c>
      <c r="D1615" s="6">
        <f>A1615+B1615+C1615</f>
        <v>41</v>
      </c>
      <c r="E1615" s="5">
        <f>IF(A1615=0,0,A1615*LABOR_HRS_WK_TOM*SEASON_WEEKS*(1+DIM_PCT_TOM)^A1615)</f>
        <v>217.80000000000004</v>
      </c>
      <c r="F1615" s="5">
        <f>IF(B1615=0,0,B1615*LABOR_HRS_WK_CAR*SEASON_WEEKS*(1+DIM_PCT_CAR)^B1615)</f>
        <v>337.19300188586959</v>
      </c>
      <c r="G1615" s="5">
        <f>IF(C1615=0,0,C1615*LABOR_HRS_WK_MES*SEASON_WEEKS*(1+DIM_PCT_MES)^C1615)</f>
        <v>1959.6780360096466</v>
      </c>
      <c r="H1615" s="5">
        <f>E1615+F1615+G1615</f>
        <v>2514.6710378955163</v>
      </c>
      <c r="I1615" s="5">
        <f>MIN(H1615,FARMER_HRS)</f>
        <v>720</v>
      </c>
      <c r="J1615" s="5">
        <f>MAX(0,H1615-FARMER_HRS)</f>
        <v>1794.6710378955163</v>
      </c>
      <c r="K1615" s="2">
        <f>I1615*FARMER_RATE+J1615*TEMP_WORKER_RATE</f>
        <v>56157.48329679716</v>
      </c>
      <c r="L1615" s="2">
        <f>A1615*PRICE_TOM+B1615*PRICE_CAR+C1615*PRICE_MES</f>
        <v>117446</v>
      </c>
      <c r="M1615" s="2">
        <f>A1615*FERT_BED_TOM+B1615*FERT_BED_CAR+C1615*FERT_BED_MES</f>
        <v>32120</v>
      </c>
      <c r="N1615" s="6">
        <f>IF(AND(D1615&lt;=TOTAL_BEDS,J1615&lt;=TEMP_WORKER_MAX*TEMP_WORKER_HRS),1,0)</f>
        <v>1</v>
      </c>
      <c r="O1615" s="2">
        <f>L1615-M1615-K1615-FIXED_COSTS</f>
        <v>9168.51670320284</v>
      </c>
      <c r="P1615" s="2">
        <f>IF(N1615=1,O1615,"")</f>
        <v>9168.51670320284</v>
      </c>
    </row>
    <row r="1616">
      <c r="A1616" s="6">
        <v>2</v>
      </c>
      <c r="B1616" s="6">
        <v>10</v>
      </c>
      <c r="C1616" s="6">
        <v>0</v>
      </c>
      <c r="D1616" s="6">
        <f>A1616+B1616+C1616</f>
        <v>12</v>
      </c>
      <c r="E1616" s="5">
        <f>IF(A1616=0,0,A1616*LABOR_HRS_WK_TOM*SEASON_WEEKS*(1+DIM_PCT_TOM)^A1616)</f>
        <v>217.80000000000004</v>
      </c>
      <c r="F1616" s="5">
        <f>IF(B1616=0,0,B1616*LABOR_HRS_WK_CAR*SEASON_WEEKS*(1+DIM_PCT_CAR)^B1616)</f>
        <v>384.025363258907</v>
      </c>
      <c r="G1616" s="5">
        <f>IF(C1616=0,0,C1616*LABOR_HRS_WK_MES*SEASON_WEEKS*(1+DIM_PCT_MES)^C1616)</f>
        <v>0</v>
      </c>
      <c r="H1616" s="5">
        <f>E1616+F1616+G1616</f>
        <v>601.825363258907</v>
      </c>
      <c r="I1616" s="5">
        <f>MIN(H1616,FARMER_HRS)</f>
        <v>601.825363258907</v>
      </c>
      <c r="J1616" s="5">
        <f>MAX(0,H1616-FARMER_HRS)</f>
        <v>0</v>
      </c>
      <c r="K1616" s="2">
        <f>I1616*FARMER_RATE+J1616*TEMP_WORKER_RATE</f>
        <v>20896.714002045381</v>
      </c>
      <c r="L1616" s="2">
        <f>A1616*PRICE_TOM+B1616*PRICE_CAR+C1616*PRICE_MES</f>
        <v>38540</v>
      </c>
      <c r="M1616" s="2">
        <f>A1616*FERT_BED_TOM+B1616*FERT_BED_CAR+C1616*FERT_BED_MES</f>
        <v>6160</v>
      </c>
      <c r="N1616" s="6">
        <f>IF(AND(D1616&lt;=TOTAL_BEDS,J1616&lt;=TEMP_WORKER_MAX*TEMP_WORKER_HRS),1,0)</f>
        <v>1</v>
      </c>
      <c r="O1616" s="2">
        <f>L1616-M1616-K1616-FIXED_COSTS</f>
        <v>-8516.71400204538</v>
      </c>
      <c r="P1616" s="2">
        <f>IF(N1616=1,O1616,"")</f>
        <v>-8516.71400204538</v>
      </c>
    </row>
    <row r="1617">
      <c r="A1617" s="6">
        <v>2</v>
      </c>
      <c r="B1617" s="6">
        <v>10</v>
      </c>
      <c r="C1617" s="6">
        <v>1</v>
      </c>
      <c r="D1617" s="6">
        <f>A1617+B1617+C1617</f>
        <v>13</v>
      </c>
      <c r="E1617" s="5">
        <f>IF(A1617=0,0,A1617*LABOR_HRS_WK_TOM*SEASON_WEEKS*(1+DIM_PCT_TOM)^A1617)</f>
        <v>217.80000000000004</v>
      </c>
      <c r="F1617" s="5">
        <f>IF(B1617=0,0,B1617*LABOR_HRS_WK_CAR*SEASON_WEEKS*(1+DIM_PCT_CAR)^B1617)</f>
        <v>384.025363258907</v>
      </c>
      <c r="G1617" s="5">
        <f>IF(C1617=0,0,C1617*LABOR_HRS_WK_MES*SEASON_WEEKS*(1+DIM_PCT_MES)^C1617)</f>
        <v>45.5625</v>
      </c>
      <c r="H1617" s="5">
        <f>E1617+F1617+G1617</f>
        <v>647.387863258907</v>
      </c>
      <c r="I1617" s="5">
        <f>MIN(H1617,FARMER_HRS)</f>
        <v>647.387863258907</v>
      </c>
      <c r="J1617" s="5">
        <f>MAX(0,H1617-FARMER_HRS)</f>
        <v>0</v>
      </c>
      <c r="K1617" s="2">
        <f>I1617*FARMER_RATE+J1617*TEMP_WORKER_RATE</f>
        <v>22478.745252045381</v>
      </c>
      <c r="L1617" s="2">
        <f>A1617*PRICE_TOM+B1617*PRICE_CAR+C1617*PRICE_MES</f>
        <v>41240</v>
      </c>
      <c r="M1617" s="2">
        <f>A1617*FERT_BED_TOM+B1617*FERT_BED_CAR+C1617*FERT_BED_MES</f>
        <v>7040</v>
      </c>
      <c r="N1617" s="6">
        <f>IF(AND(D1617&lt;=TOTAL_BEDS,J1617&lt;=TEMP_WORKER_MAX*TEMP_WORKER_HRS),1,0)</f>
        <v>1</v>
      </c>
      <c r="O1617" s="2">
        <f>L1617-M1617-K1617-FIXED_COSTS</f>
        <v>-8278.74525204538</v>
      </c>
      <c r="P1617" s="2">
        <f>IF(N1617=1,O1617,"")</f>
        <v>-8278.74525204538</v>
      </c>
    </row>
    <row r="1618">
      <c r="A1618" s="6">
        <v>2</v>
      </c>
      <c r="B1618" s="6">
        <v>10</v>
      </c>
      <c r="C1618" s="6">
        <v>2</v>
      </c>
      <c r="D1618" s="6">
        <f>A1618+B1618+C1618</f>
        <v>14</v>
      </c>
      <c r="E1618" s="5">
        <f>IF(A1618=0,0,A1618*LABOR_HRS_WK_TOM*SEASON_WEEKS*(1+DIM_PCT_TOM)^A1618)</f>
        <v>217.80000000000004</v>
      </c>
      <c r="F1618" s="5">
        <f>IF(B1618=0,0,B1618*LABOR_HRS_WK_CAR*SEASON_WEEKS*(1+DIM_PCT_CAR)^B1618)</f>
        <v>384.025363258907</v>
      </c>
      <c r="G1618" s="5">
        <f>IF(C1618=0,0,C1618*LABOR_HRS_WK_MES*SEASON_WEEKS*(1+DIM_PCT_MES)^C1618)</f>
        <v>92.2640625</v>
      </c>
      <c r="H1618" s="5">
        <f>E1618+F1618+G1618</f>
        <v>694.089425758907</v>
      </c>
      <c r="I1618" s="5">
        <f>MIN(H1618,FARMER_HRS)</f>
        <v>694.089425758907</v>
      </c>
      <c r="J1618" s="5">
        <f>MAX(0,H1618-FARMER_HRS)</f>
        <v>0</v>
      </c>
      <c r="K1618" s="2">
        <f>I1618*FARMER_RATE+J1618*TEMP_WORKER_RATE</f>
        <v>24100.327283295384</v>
      </c>
      <c r="L1618" s="2">
        <f>A1618*PRICE_TOM+B1618*PRICE_CAR+C1618*PRICE_MES</f>
        <v>43940</v>
      </c>
      <c r="M1618" s="2">
        <f>A1618*FERT_BED_TOM+B1618*FERT_BED_CAR+C1618*FERT_BED_MES</f>
        <v>7920</v>
      </c>
      <c r="N1618" s="6">
        <f>IF(AND(D1618&lt;=TOTAL_BEDS,J1618&lt;=TEMP_WORKER_MAX*TEMP_WORKER_HRS),1,0)</f>
        <v>1</v>
      </c>
      <c r="O1618" s="2">
        <f>L1618-M1618-K1618-FIXED_COSTS</f>
        <v>-8080.3272832953844</v>
      </c>
      <c r="P1618" s="2">
        <f>IF(N1618=1,O1618,"")</f>
        <v>-8080.3272832953844</v>
      </c>
    </row>
    <row r="1619">
      <c r="A1619" s="6">
        <v>2</v>
      </c>
      <c r="B1619" s="6">
        <v>10</v>
      </c>
      <c r="C1619" s="6">
        <v>3</v>
      </c>
      <c r="D1619" s="6">
        <f>A1619+B1619+C1619</f>
        <v>15</v>
      </c>
      <c r="E1619" s="5">
        <f>IF(A1619=0,0,A1619*LABOR_HRS_WK_TOM*SEASON_WEEKS*(1+DIM_PCT_TOM)^A1619)</f>
        <v>217.80000000000004</v>
      </c>
      <c r="F1619" s="5">
        <f>IF(B1619=0,0,B1619*LABOR_HRS_WK_CAR*SEASON_WEEKS*(1+DIM_PCT_CAR)^B1619)</f>
        <v>384.025363258907</v>
      </c>
      <c r="G1619" s="5">
        <f>IF(C1619=0,0,C1619*LABOR_HRS_WK_MES*SEASON_WEEKS*(1+DIM_PCT_MES)^C1619)</f>
        <v>140.12604492187498</v>
      </c>
      <c r="H1619" s="5">
        <f>E1619+F1619+G1619</f>
        <v>741.951408180782</v>
      </c>
      <c r="I1619" s="5">
        <f>MIN(H1619,FARMER_HRS)</f>
        <v>720</v>
      </c>
      <c r="J1619" s="5">
        <f>MAX(0,H1619-FARMER_HRS)</f>
        <v>21.951408180781982</v>
      </c>
      <c r="K1619" s="2">
        <f>I1619*FARMER_RATE+J1619*TEMP_WORKER_RATE</f>
        <v>25381.100836471909</v>
      </c>
      <c r="L1619" s="2">
        <f>A1619*PRICE_TOM+B1619*PRICE_CAR+C1619*PRICE_MES</f>
        <v>46640</v>
      </c>
      <c r="M1619" s="2">
        <f>A1619*FERT_BED_TOM+B1619*FERT_BED_CAR+C1619*FERT_BED_MES</f>
        <v>8800</v>
      </c>
      <c r="N1619" s="6">
        <f>IF(AND(D1619&lt;=TOTAL_BEDS,J1619&lt;=TEMP_WORKER_MAX*TEMP_WORKER_HRS),1,0)</f>
        <v>1</v>
      </c>
      <c r="O1619" s="2">
        <f>L1619-M1619-K1619-FIXED_COSTS</f>
        <v>-7541.1008364719091</v>
      </c>
      <c r="P1619" s="2">
        <f>IF(N1619=1,O1619,"")</f>
        <v>-7541.1008364719091</v>
      </c>
    </row>
    <row r="1620">
      <c r="A1620" s="6">
        <v>2</v>
      </c>
      <c r="B1620" s="6">
        <v>10</v>
      </c>
      <c r="C1620" s="6">
        <v>4</v>
      </c>
      <c r="D1620" s="6">
        <f>A1620+B1620+C1620</f>
        <v>16</v>
      </c>
      <c r="E1620" s="5">
        <f>IF(A1620=0,0,A1620*LABOR_HRS_WK_TOM*SEASON_WEEKS*(1+DIM_PCT_TOM)^A1620)</f>
        <v>217.80000000000004</v>
      </c>
      <c r="F1620" s="5">
        <f>IF(B1620=0,0,B1620*LABOR_HRS_WK_CAR*SEASON_WEEKS*(1+DIM_PCT_CAR)^B1620)</f>
        <v>384.025363258907</v>
      </c>
      <c r="G1620" s="5">
        <f>IF(C1620=0,0,C1620*LABOR_HRS_WK_MES*SEASON_WEEKS*(1+DIM_PCT_MES)^C1620)</f>
        <v>189.17016064453119</v>
      </c>
      <c r="H1620" s="5">
        <f>E1620+F1620+G1620</f>
        <v>790.9955239034382</v>
      </c>
      <c r="I1620" s="5">
        <f>MIN(H1620,FARMER_HRS)</f>
        <v>720</v>
      </c>
      <c r="J1620" s="5">
        <f>MAX(0,H1620-FARMER_HRS)</f>
        <v>70.9955239034382</v>
      </c>
      <c r="K1620" s="2">
        <f>I1620*FARMER_RATE+J1620*TEMP_WORKER_RATE</f>
        <v>26232.561178879136</v>
      </c>
      <c r="L1620" s="2">
        <f>A1620*PRICE_TOM+B1620*PRICE_CAR+C1620*PRICE_MES</f>
        <v>49340</v>
      </c>
      <c r="M1620" s="2">
        <f>A1620*FERT_BED_TOM+B1620*FERT_BED_CAR+C1620*FERT_BED_MES</f>
        <v>9680</v>
      </c>
      <c r="N1620" s="6">
        <f>IF(AND(D1620&lt;=TOTAL_BEDS,J1620&lt;=TEMP_WORKER_MAX*TEMP_WORKER_HRS),1,0)</f>
        <v>1</v>
      </c>
      <c r="O1620" s="2">
        <f>L1620-M1620-K1620-FIXED_COSTS</f>
        <v>-6572.5611788791357</v>
      </c>
      <c r="P1620" s="2">
        <f>IF(N1620=1,O1620,"")</f>
        <v>-6572.5611788791357</v>
      </c>
    </row>
    <row r="1621">
      <c r="A1621" s="6">
        <v>2</v>
      </c>
      <c r="B1621" s="6">
        <v>10</v>
      </c>
      <c r="C1621" s="6">
        <v>5</v>
      </c>
      <c r="D1621" s="6">
        <f>A1621+B1621+C1621</f>
        <v>17</v>
      </c>
      <c r="E1621" s="5">
        <f>IF(A1621=0,0,A1621*LABOR_HRS_WK_TOM*SEASON_WEEKS*(1+DIM_PCT_TOM)^A1621)</f>
        <v>217.80000000000004</v>
      </c>
      <c r="F1621" s="5">
        <f>IF(B1621=0,0,B1621*LABOR_HRS_WK_CAR*SEASON_WEEKS*(1+DIM_PCT_CAR)^B1621)</f>
        <v>384.025363258907</v>
      </c>
      <c r="G1621" s="5">
        <f>IF(C1621=0,0,C1621*LABOR_HRS_WK_MES*SEASON_WEEKS*(1+DIM_PCT_MES)^C1621)</f>
        <v>239.41848456573481</v>
      </c>
      <c r="H1621" s="5">
        <f>E1621+F1621+G1621</f>
        <v>841.24384782464188</v>
      </c>
      <c r="I1621" s="5">
        <f>MIN(H1621,FARMER_HRS)</f>
        <v>720</v>
      </c>
      <c r="J1621" s="5">
        <f>MAX(0,H1621-FARMER_HRS)</f>
        <v>121.24384782464188</v>
      </c>
      <c r="K1621" s="2">
        <f>I1621*FARMER_RATE+J1621*TEMP_WORKER_RATE</f>
        <v>27104.927913622254</v>
      </c>
      <c r="L1621" s="2">
        <f>A1621*PRICE_TOM+B1621*PRICE_CAR+C1621*PRICE_MES</f>
        <v>52040</v>
      </c>
      <c r="M1621" s="2">
        <f>A1621*FERT_BED_TOM+B1621*FERT_BED_CAR+C1621*FERT_BED_MES</f>
        <v>10560</v>
      </c>
      <c r="N1621" s="6">
        <f>IF(AND(D1621&lt;=TOTAL_BEDS,J1621&lt;=TEMP_WORKER_MAX*TEMP_WORKER_HRS),1,0)</f>
        <v>1</v>
      </c>
      <c r="O1621" s="2">
        <f>L1621-M1621-K1621-FIXED_COSTS</f>
        <v>-5624.927913622254</v>
      </c>
      <c r="P1621" s="2">
        <f>IF(N1621=1,O1621,"")</f>
        <v>-5624.927913622254</v>
      </c>
    </row>
    <row r="1622">
      <c r="A1622" s="6">
        <v>2</v>
      </c>
      <c r="B1622" s="6">
        <v>10</v>
      </c>
      <c r="C1622" s="6">
        <v>6</v>
      </c>
      <c r="D1622" s="6">
        <f>A1622+B1622+C1622</f>
        <v>18</v>
      </c>
      <c r="E1622" s="5">
        <f>IF(A1622=0,0,A1622*LABOR_HRS_WK_TOM*SEASON_WEEKS*(1+DIM_PCT_TOM)^A1622)</f>
        <v>217.80000000000004</v>
      </c>
      <c r="F1622" s="5">
        <f>IF(B1622=0,0,B1622*LABOR_HRS_WK_CAR*SEASON_WEEKS*(1+DIM_PCT_CAR)^B1622)</f>
        <v>384.025363258907</v>
      </c>
      <c r="G1622" s="5">
        <f>IF(C1622=0,0,C1622*LABOR_HRS_WK_MES*SEASON_WEEKS*(1+DIM_PCT_MES)^C1622)</f>
        <v>290.89345874736773</v>
      </c>
      <c r="H1622" s="5">
        <f>E1622+F1622+G1622</f>
        <v>892.71882200627476</v>
      </c>
      <c r="I1622" s="5">
        <f>MIN(H1622,FARMER_HRS)</f>
        <v>720</v>
      </c>
      <c r="J1622" s="5">
        <f>MAX(0,H1622-FARMER_HRS)</f>
        <v>172.71882200627476</v>
      </c>
      <c r="K1622" s="2">
        <f>I1622*FARMER_RATE+J1622*TEMP_WORKER_RATE</f>
        <v>27998.590659831159</v>
      </c>
      <c r="L1622" s="2">
        <f>A1622*PRICE_TOM+B1622*PRICE_CAR+C1622*PRICE_MES</f>
        <v>54740</v>
      </c>
      <c r="M1622" s="2">
        <f>A1622*FERT_BED_TOM+B1622*FERT_BED_CAR+C1622*FERT_BED_MES</f>
        <v>11440</v>
      </c>
      <c r="N1622" s="6">
        <f>IF(AND(D1622&lt;=TOTAL_BEDS,J1622&lt;=TEMP_WORKER_MAX*TEMP_WORKER_HRS),1,0)</f>
        <v>1</v>
      </c>
      <c r="O1622" s="2">
        <f>L1622-M1622-K1622-FIXED_COSTS</f>
        <v>-4698.5906598311594</v>
      </c>
      <c r="P1622" s="2">
        <f>IF(N1622=1,O1622,"")</f>
        <v>-4698.5906598311594</v>
      </c>
    </row>
    <row r="1623">
      <c r="A1623" s="6">
        <v>2</v>
      </c>
      <c r="B1623" s="6">
        <v>10</v>
      </c>
      <c r="C1623" s="6">
        <v>7</v>
      </c>
      <c r="D1623" s="6">
        <f>A1623+B1623+C1623</f>
        <v>19</v>
      </c>
      <c r="E1623" s="5">
        <f>IF(A1623=0,0,A1623*LABOR_HRS_WK_TOM*SEASON_WEEKS*(1+DIM_PCT_TOM)^A1623)</f>
        <v>217.80000000000004</v>
      </c>
      <c r="F1623" s="5">
        <f>IF(B1623=0,0,B1623*LABOR_HRS_WK_CAR*SEASON_WEEKS*(1+DIM_PCT_CAR)^B1623)</f>
        <v>384.025363258907</v>
      </c>
      <c r="G1623" s="5">
        <f>IF(C1623=0,0,C1623*LABOR_HRS_WK_MES*SEASON_WEEKS*(1+DIM_PCT_MES)^C1623)</f>
        <v>343.61789814532818</v>
      </c>
      <c r="H1623" s="5">
        <f>E1623+F1623+G1623</f>
        <v>945.44326140423527</v>
      </c>
      <c r="I1623" s="5">
        <f>MIN(H1623,FARMER_HRS)</f>
        <v>720</v>
      </c>
      <c r="J1623" s="5">
        <f>MAX(0,H1623-FARMER_HRS)</f>
        <v>225.44326140423527</v>
      </c>
      <c r="K1623" s="2">
        <f>I1623*FARMER_RATE+J1623*TEMP_WORKER_RATE</f>
        <v>28913.945510490197</v>
      </c>
      <c r="L1623" s="2">
        <f>A1623*PRICE_TOM+B1623*PRICE_CAR+C1623*PRICE_MES</f>
        <v>57440</v>
      </c>
      <c r="M1623" s="2">
        <f>A1623*FERT_BED_TOM+B1623*FERT_BED_CAR+C1623*FERT_BED_MES</f>
        <v>12320</v>
      </c>
      <c r="N1623" s="6">
        <f>IF(AND(D1623&lt;=TOTAL_BEDS,J1623&lt;=TEMP_WORKER_MAX*TEMP_WORKER_HRS),1,0)</f>
        <v>1</v>
      </c>
      <c r="O1623" s="2">
        <f>L1623-M1623-K1623-FIXED_COSTS</f>
        <v>-3793.9455104901972</v>
      </c>
      <c r="P1623" s="2">
        <f>IF(N1623=1,O1623,"")</f>
        <v>-3793.9455104901972</v>
      </c>
    </row>
    <row r="1624">
      <c r="A1624" s="6">
        <v>2</v>
      </c>
      <c r="B1624" s="6">
        <v>10</v>
      </c>
      <c r="C1624" s="6">
        <v>8</v>
      </c>
      <c r="D1624" s="6">
        <f>A1624+B1624+C1624</f>
        <v>20</v>
      </c>
      <c r="E1624" s="5">
        <f>IF(A1624=0,0,A1624*LABOR_HRS_WK_TOM*SEASON_WEEKS*(1+DIM_PCT_TOM)^A1624)</f>
        <v>217.80000000000004</v>
      </c>
      <c r="F1624" s="5">
        <f>IF(B1624=0,0,B1624*LABOR_HRS_WK_CAR*SEASON_WEEKS*(1+DIM_PCT_CAR)^B1624)</f>
        <v>384.025363258907</v>
      </c>
      <c r="G1624" s="5">
        <f>IF(C1624=0,0,C1624*LABOR_HRS_WK_MES*SEASON_WEEKS*(1+DIM_PCT_MES)^C1624)</f>
        <v>397.61499642530833</v>
      </c>
      <c r="H1624" s="5">
        <f>E1624+F1624+G1624</f>
        <v>999.44035968421531</v>
      </c>
      <c r="I1624" s="5">
        <f>MIN(H1624,FARMER_HRS)</f>
        <v>720</v>
      </c>
      <c r="J1624" s="5">
        <f>MAX(0,H1624-FARMER_HRS)</f>
        <v>279.44035968421531</v>
      </c>
      <c r="K1624" s="2">
        <f>I1624*FARMER_RATE+J1624*TEMP_WORKER_RATE</f>
        <v>29851.395133406517</v>
      </c>
      <c r="L1624" s="2">
        <f>A1624*PRICE_TOM+B1624*PRICE_CAR+C1624*PRICE_MES</f>
        <v>60140</v>
      </c>
      <c r="M1624" s="2">
        <f>A1624*FERT_BED_TOM+B1624*FERT_BED_CAR+C1624*FERT_BED_MES</f>
        <v>13200</v>
      </c>
      <c r="N1624" s="6">
        <f>IF(AND(D1624&lt;=TOTAL_BEDS,J1624&lt;=TEMP_WORKER_MAX*TEMP_WORKER_HRS),1,0)</f>
        <v>1</v>
      </c>
      <c r="O1624" s="2">
        <f>L1624-M1624-K1624-FIXED_COSTS</f>
        <v>-2911.3951334065168</v>
      </c>
      <c r="P1624" s="2">
        <f>IF(N1624=1,O1624,"")</f>
        <v>-2911.3951334065168</v>
      </c>
    </row>
    <row r="1625">
      <c r="A1625" s="6">
        <v>2</v>
      </c>
      <c r="B1625" s="6">
        <v>10</v>
      </c>
      <c r="C1625" s="6">
        <v>9</v>
      </c>
      <c r="D1625" s="6">
        <f>A1625+B1625+C1625</f>
        <v>21</v>
      </c>
      <c r="E1625" s="5">
        <f>IF(A1625=0,0,A1625*LABOR_HRS_WK_TOM*SEASON_WEEKS*(1+DIM_PCT_TOM)^A1625)</f>
        <v>217.80000000000004</v>
      </c>
      <c r="F1625" s="5">
        <f>IF(B1625=0,0,B1625*LABOR_HRS_WK_CAR*SEASON_WEEKS*(1+DIM_PCT_CAR)^B1625)</f>
        <v>384.025363258907</v>
      </c>
      <c r="G1625" s="5">
        <f>IF(C1625=0,0,C1625*LABOR_HRS_WK_MES*SEASON_WEEKS*(1+DIM_PCT_MES)^C1625)</f>
        <v>452.90833186570273</v>
      </c>
      <c r="H1625" s="5">
        <f>E1625+F1625+G1625</f>
        <v>1054.7336951246098</v>
      </c>
      <c r="I1625" s="5">
        <f>MIN(H1625,FARMER_HRS)</f>
        <v>720</v>
      </c>
      <c r="J1625" s="5">
        <f>MAX(0,H1625-FARMER_HRS)</f>
        <v>334.73369512460977</v>
      </c>
      <c r="K1625" s="2">
        <f>I1625*FARMER_RATE+J1625*TEMP_WORKER_RATE</f>
        <v>30811.348873691142</v>
      </c>
      <c r="L1625" s="2">
        <f>A1625*PRICE_TOM+B1625*PRICE_CAR+C1625*PRICE_MES</f>
        <v>62840</v>
      </c>
      <c r="M1625" s="2">
        <f>A1625*FERT_BED_TOM+B1625*FERT_BED_CAR+C1625*FERT_BED_MES</f>
        <v>14080</v>
      </c>
      <c r="N1625" s="6">
        <f>IF(AND(D1625&lt;=TOTAL_BEDS,J1625&lt;=TEMP_WORKER_MAX*TEMP_WORKER_HRS),1,0)</f>
        <v>1</v>
      </c>
      <c r="O1625" s="2">
        <f>L1625-M1625-K1625-FIXED_COSTS</f>
        <v>-2051.3488736911422</v>
      </c>
      <c r="P1625" s="2">
        <f>IF(N1625=1,O1625,"")</f>
        <v>-2051.3488736911422</v>
      </c>
    </row>
    <row r="1626">
      <c r="A1626" s="6">
        <v>2</v>
      </c>
      <c r="B1626" s="6">
        <v>10</v>
      </c>
      <c r="C1626" s="6">
        <v>10</v>
      </c>
      <c r="D1626" s="6">
        <f>A1626+B1626+C1626</f>
        <v>22</v>
      </c>
      <c r="E1626" s="5">
        <f>IF(A1626=0,0,A1626*LABOR_HRS_WK_TOM*SEASON_WEEKS*(1+DIM_PCT_TOM)^A1626)</f>
        <v>217.80000000000004</v>
      </c>
      <c r="F1626" s="5">
        <f>IF(B1626=0,0,B1626*LABOR_HRS_WK_CAR*SEASON_WEEKS*(1+DIM_PCT_CAR)^B1626)</f>
        <v>384.025363258907</v>
      </c>
      <c r="G1626" s="5">
        <f>IF(C1626=0,0,C1626*LABOR_HRS_WK_MES*SEASON_WEEKS*(1+DIM_PCT_MES)^C1626)</f>
        <v>509.52187334891551</v>
      </c>
      <c r="H1626" s="5">
        <f>E1626+F1626+G1626</f>
        <v>1111.3472366078227</v>
      </c>
      <c r="I1626" s="5">
        <f>MIN(H1626,FARMER_HRS)</f>
        <v>720</v>
      </c>
      <c r="J1626" s="5">
        <f>MAX(0,H1626-FARMER_HRS)</f>
        <v>391.34723660782265</v>
      </c>
      <c r="K1626" s="2">
        <f>I1626*FARMER_RATE+J1626*TEMP_WORKER_RATE</f>
        <v>31794.222857774697</v>
      </c>
      <c r="L1626" s="2">
        <f>A1626*PRICE_TOM+B1626*PRICE_CAR+C1626*PRICE_MES</f>
        <v>65540</v>
      </c>
      <c r="M1626" s="2">
        <f>A1626*FERT_BED_TOM+B1626*FERT_BED_CAR+C1626*FERT_BED_MES</f>
        <v>14960</v>
      </c>
      <c r="N1626" s="6">
        <f>IF(AND(D1626&lt;=TOTAL_BEDS,J1626&lt;=TEMP_WORKER_MAX*TEMP_WORKER_HRS),1,0)</f>
        <v>1</v>
      </c>
      <c r="O1626" s="2">
        <f>L1626-M1626-K1626-FIXED_COSTS</f>
        <v>-1214.2228577746973</v>
      </c>
      <c r="P1626" s="2">
        <f>IF(N1626=1,O1626,"")</f>
        <v>-1214.2228577746973</v>
      </c>
    </row>
    <row r="1627">
      <c r="A1627" s="6">
        <v>2</v>
      </c>
      <c r="B1627" s="6">
        <v>10</v>
      </c>
      <c r="C1627" s="6">
        <v>11</v>
      </c>
      <c r="D1627" s="6">
        <f>A1627+B1627+C1627</f>
        <v>23</v>
      </c>
      <c r="E1627" s="5">
        <f>IF(A1627=0,0,A1627*LABOR_HRS_WK_TOM*SEASON_WEEKS*(1+DIM_PCT_TOM)^A1627)</f>
        <v>217.80000000000004</v>
      </c>
      <c r="F1627" s="5">
        <f>IF(B1627=0,0,B1627*LABOR_HRS_WK_CAR*SEASON_WEEKS*(1+DIM_PCT_CAR)^B1627)</f>
        <v>384.025363258907</v>
      </c>
      <c r="G1627" s="5">
        <f>IF(C1627=0,0,C1627*LABOR_HRS_WK_MES*SEASON_WEEKS*(1+DIM_PCT_MES)^C1627)</f>
        <v>567.47998644235463</v>
      </c>
      <c r="H1627" s="5">
        <f>E1627+F1627+G1627</f>
        <v>1169.3053497012615</v>
      </c>
      <c r="I1627" s="5">
        <f>MIN(H1627,FARMER_HRS)</f>
        <v>720</v>
      </c>
      <c r="J1627" s="5">
        <f>MAX(0,H1627-FARMER_HRS)</f>
        <v>449.30534970126155</v>
      </c>
      <c r="K1627" s="2">
        <f>I1627*FARMER_RATE+J1627*TEMP_WORKER_RATE</f>
        <v>32800.440098980238</v>
      </c>
      <c r="L1627" s="2">
        <f>A1627*PRICE_TOM+B1627*PRICE_CAR+C1627*PRICE_MES</f>
        <v>68240</v>
      </c>
      <c r="M1627" s="2">
        <f>A1627*FERT_BED_TOM+B1627*FERT_BED_CAR+C1627*FERT_BED_MES</f>
        <v>15840</v>
      </c>
      <c r="N1627" s="6">
        <f>IF(AND(D1627&lt;=TOTAL_BEDS,J1627&lt;=TEMP_WORKER_MAX*TEMP_WORKER_HRS),1,0)</f>
        <v>1</v>
      </c>
      <c r="O1627" s="2">
        <f>L1627-M1627-K1627-FIXED_COSTS</f>
        <v>-400.44009898023796</v>
      </c>
      <c r="P1627" s="2">
        <f>IF(N1627=1,O1627,"")</f>
        <v>-400.44009898023796</v>
      </c>
    </row>
    <row r="1628">
      <c r="A1628" s="6">
        <v>2</v>
      </c>
      <c r="B1628" s="6">
        <v>10</v>
      </c>
      <c r="C1628" s="6">
        <v>12</v>
      </c>
      <c r="D1628" s="6">
        <f>A1628+B1628+C1628</f>
        <v>24</v>
      </c>
      <c r="E1628" s="5">
        <f>IF(A1628=0,0,A1628*LABOR_HRS_WK_TOM*SEASON_WEEKS*(1+DIM_PCT_TOM)^A1628)</f>
        <v>217.80000000000004</v>
      </c>
      <c r="F1628" s="5">
        <f>IF(B1628=0,0,B1628*LABOR_HRS_WK_CAR*SEASON_WEEKS*(1+DIM_PCT_CAR)^B1628)</f>
        <v>384.025363258907</v>
      </c>
      <c r="G1628" s="5">
        <f>IF(C1628=0,0,C1628*LABOR_HRS_WK_MES*SEASON_WEEKS*(1+DIM_PCT_MES)^C1628)</f>
        <v>626.807439570419</v>
      </c>
      <c r="H1628" s="5">
        <f>E1628+F1628+G1628</f>
        <v>1228.632802829326</v>
      </c>
      <c r="I1628" s="5">
        <f>MIN(H1628,FARMER_HRS)</f>
        <v>720</v>
      </c>
      <c r="J1628" s="5">
        <f>MAX(0,H1628-FARMER_HRS)</f>
        <v>508.632802829326</v>
      </c>
      <c r="K1628" s="2">
        <f>I1628*FARMER_RATE+J1628*TEMP_WORKER_RATE</f>
        <v>33830.4306046758</v>
      </c>
      <c r="L1628" s="2">
        <f>A1628*PRICE_TOM+B1628*PRICE_CAR+C1628*PRICE_MES</f>
        <v>70940</v>
      </c>
      <c r="M1628" s="2">
        <f>A1628*FERT_BED_TOM+B1628*FERT_BED_CAR+C1628*FERT_BED_MES</f>
        <v>16720</v>
      </c>
      <c r="N1628" s="6">
        <f>IF(AND(D1628&lt;=TOTAL_BEDS,J1628&lt;=TEMP_WORKER_MAX*TEMP_WORKER_HRS),1,0)</f>
        <v>1</v>
      </c>
      <c r="O1628" s="2">
        <f>L1628-M1628-K1628-FIXED_COSTS</f>
        <v>389.56939532420074</v>
      </c>
      <c r="P1628" s="2">
        <f>IF(N1628=1,O1628,"")</f>
        <v>389.56939532420074</v>
      </c>
    </row>
    <row r="1629">
      <c r="A1629" s="6">
        <v>2</v>
      </c>
      <c r="B1629" s="6">
        <v>10</v>
      </c>
      <c r="C1629" s="6">
        <v>13</v>
      </c>
      <c r="D1629" s="6">
        <f>A1629+B1629+C1629</f>
        <v>25</v>
      </c>
      <c r="E1629" s="5">
        <f>IF(A1629=0,0,A1629*LABOR_HRS_WK_TOM*SEASON_WEEKS*(1+DIM_PCT_TOM)^A1629)</f>
        <v>217.80000000000004</v>
      </c>
      <c r="F1629" s="5">
        <f>IF(B1629=0,0,B1629*LABOR_HRS_WK_CAR*SEASON_WEEKS*(1+DIM_PCT_CAR)^B1629)</f>
        <v>384.025363258907</v>
      </c>
      <c r="G1629" s="5">
        <f>IF(C1629=0,0,C1629*LABOR_HRS_WK_MES*SEASON_WEEKS*(1+DIM_PCT_MES)^C1629)</f>
        <v>687.52941027880331</v>
      </c>
      <c r="H1629" s="5">
        <f>E1629+F1629+G1629</f>
        <v>1289.3547735377103</v>
      </c>
      <c r="I1629" s="5">
        <f>MIN(H1629,FARMER_HRS)</f>
        <v>720</v>
      </c>
      <c r="J1629" s="5">
        <f>MAX(0,H1629-FARMER_HRS)</f>
        <v>569.35477353771034</v>
      </c>
      <c r="K1629" s="2">
        <f>I1629*FARMER_RATE+J1629*TEMP_WORKER_RATE</f>
        <v>34884.631485029691</v>
      </c>
      <c r="L1629" s="2">
        <f>A1629*PRICE_TOM+B1629*PRICE_CAR+C1629*PRICE_MES</f>
        <v>73640</v>
      </c>
      <c r="M1629" s="2">
        <f>A1629*FERT_BED_TOM+B1629*FERT_BED_CAR+C1629*FERT_BED_MES</f>
        <v>17600</v>
      </c>
      <c r="N1629" s="6">
        <f>IF(AND(D1629&lt;=TOTAL_BEDS,J1629&lt;=TEMP_WORKER_MAX*TEMP_WORKER_HRS),1,0)</f>
        <v>1</v>
      </c>
      <c r="O1629" s="2">
        <f>L1629-M1629-K1629-FIXED_COSTS</f>
        <v>1155.3685149703088</v>
      </c>
      <c r="P1629" s="2">
        <f>IF(N1629=1,O1629,"")</f>
        <v>1155.3685149703088</v>
      </c>
    </row>
    <row r="1630">
      <c r="A1630" s="6">
        <v>2</v>
      </c>
      <c r="B1630" s="6">
        <v>10</v>
      </c>
      <c r="C1630" s="6">
        <v>14</v>
      </c>
      <c r="D1630" s="6">
        <f>A1630+B1630+C1630</f>
        <v>26</v>
      </c>
      <c r="E1630" s="5">
        <f>IF(A1630=0,0,A1630*LABOR_HRS_WK_TOM*SEASON_WEEKS*(1+DIM_PCT_TOM)^A1630)</f>
        <v>217.80000000000004</v>
      </c>
      <c r="F1630" s="5">
        <f>IF(B1630=0,0,B1630*LABOR_HRS_WK_CAR*SEASON_WEEKS*(1+DIM_PCT_CAR)^B1630)</f>
        <v>384.025363258907</v>
      </c>
      <c r="G1630" s="5">
        <f>IF(C1630=0,0,C1630*LABOR_HRS_WK_MES*SEASON_WEEKS*(1+DIM_PCT_MES)^C1630)</f>
        <v>749.67149159246435</v>
      </c>
      <c r="H1630" s="5">
        <f>E1630+F1630+G1630</f>
        <v>1351.4968548513714</v>
      </c>
      <c r="I1630" s="5">
        <f>MIN(H1630,FARMER_HRS)</f>
        <v>720</v>
      </c>
      <c r="J1630" s="5">
        <f>MAX(0,H1630-FARMER_HRS)</f>
        <v>631.49685485137138</v>
      </c>
      <c r="K1630" s="2">
        <f>I1630*FARMER_RATE+J1630*TEMP_WORKER_RATE</f>
        <v>35963.487063391862</v>
      </c>
      <c r="L1630" s="2">
        <f>A1630*PRICE_TOM+B1630*PRICE_CAR+C1630*PRICE_MES</f>
        <v>76340</v>
      </c>
      <c r="M1630" s="2">
        <f>A1630*FERT_BED_TOM+B1630*FERT_BED_CAR+C1630*FERT_BED_MES</f>
        <v>18480</v>
      </c>
      <c r="N1630" s="6">
        <f>IF(AND(D1630&lt;=TOTAL_BEDS,J1630&lt;=TEMP_WORKER_MAX*TEMP_WORKER_HRS),1,0)</f>
        <v>1</v>
      </c>
      <c r="O1630" s="2">
        <f>L1630-M1630-K1630-FIXED_COSTS</f>
        <v>1896.5129366081383</v>
      </c>
      <c r="P1630" s="2">
        <f>IF(N1630=1,O1630,"")</f>
        <v>1896.5129366081383</v>
      </c>
    </row>
    <row r="1631">
      <c r="A1631" s="6">
        <v>2</v>
      </c>
      <c r="B1631" s="6">
        <v>10</v>
      </c>
      <c r="C1631" s="6">
        <v>15</v>
      </c>
      <c r="D1631" s="6">
        <f>A1631+B1631+C1631</f>
        <v>27</v>
      </c>
      <c r="E1631" s="5">
        <f>IF(A1631=0,0,A1631*LABOR_HRS_WK_TOM*SEASON_WEEKS*(1+DIM_PCT_TOM)^A1631)</f>
        <v>217.80000000000004</v>
      </c>
      <c r="F1631" s="5">
        <f>IF(B1631=0,0,B1631*LABOR_HRS_WK_CAR*SEASON_WEEKS*(1+DIM_PCT_CAR)^B1631)</f>
        <v>384.025363258907</v>
      </c>
      <c r="G1631" s="5">
        <f>IF(C1631=0,0,C1631*LABOR_HRS_WK_MES*SEASON_WEEKS*(1+DIM_PCT_MES)^C1631)</f>
        <v>813.25969846861074</v>
      </c>
      <c r="H1631" s="5">
        <f>E1631+F1631+G1631</f>
        <v>1415.0850617275178</v>
      </c>
      <c r="I1631" s="5">
        <f>MIN(H1631,FARMER_HRS)</f>
        <v>720</v>
      </c>
      <c r="J1631" s="5">
        <f>MAX(0,H1631-FARMER_HRS)</f>
        <v>695.08506172751777</v>
      </c>
      <c r="K1631" s="2">
        <f>I1631*FARMER_RATE+J1631*TEMP_WORKER_RATE</f>
        <v>37067.448988324963</v>
      </c>
      <c r="L1631" s="2">
        <f>A1631*PRICE_TOM+B1631*PRICE_CAR+C1631*PRICE_MES</f>
        <v>79040</v>
      </c>
      <c r="M1631" s="2">
        <f>A1631*FERT_BED_TOM+B1631*FERT_BED_CAR+C1631*FERT_BED_MES</f>
        <v>19360</v>
      </c>
      <c r="N1631" s="6">
        <f>IF(AND(D1631&lt;=TOTAL_BEDS,J1631&lt;=TEMP_WORKER_MAX*TEMP_WORKER_HRS),1,0)</f>
        <v>1</v>
      </c>
      <c r="O1631" s="2">
        <f>L1631-M1631-K1631-FIXED_COSTS</f>
        <v>2612.5510116750374</v>
      </c>
      <c r="P1631" s="2">
        <f>IF(N1631=1,O1631,"")</f>
        <v>2612.5510116750374</v>
      </c>
    </row>
    <row r="1632">
      <c r="A1632" s="6">
        <v>2</v>
      </c>
      <c r="B1632" s="6">
        <v>10</v>
      </c>
      <c r="C1632" s="6">
        <v>16</v>
      </c>
      <c r="D1632" s="6">
        <f>A1632+B1632+C1632</f>
        <v>28</v>
      </c>
      <c r="E1632" s="5">
        <f>IF(A1632=0,0,A1632*LABOR_HRS_WK_TOM*SEASON_WEEKS*(1+DIM_PCT_TOM)^A1632)</f>
        <v>217.80000000000004</v>
      </c>
      <c r="F1632" s="5">
        <f>IF(B1632=0,0,B1632*LABOR_HRS_WK_CAR*SEASON_WEEKS*(1+DIM_PCT_CAR)^B1632)</f>
        <v>384.025363258907</v>
      </c>
      <c r="G1632" s="5">
        <f>IF(C1632=0,0,C1632*LABOR_HRS_WK_MES*SEASON_WEEKS*(1+DIM_PCT_MES)^C1632)</f>
        <v>878.32047434609967</v>
      </c>
      <c r="H1632" s="5">
        <f>E1632+F1632+G1632</f>
        <v>1480.1458376050068</v>
      </c>
      <c r="I1632" s="5">
        <f>MIN(H1632,FARMER_HRS)</f>
        <v>720</v>
      </c>
      <c r="J1632" s="5">
        <f>MAX(0,H1632-FARMER_HRS)</f>
        <v>760.14583760500682</v>
      </c>
      <c r="K1632" s="2">
        <f>I1632*FARMER_RATE+J1632*TEMP_WORKER_RATE</f>
        <v>38196.976347309144</v>
      </c>
      <c r="L1632" s="2">
        <f>A1632*PRICE_TOM+B1632*PRICE_CAR+C1632*PRICE_MES</f>
        <v>81740</v>
      </c>
      <c r="M1632" s="2">
        <f>A1632*FERT_BED_TOM+B1632*FERT_BED_CAR+C1632*FERT_BED_MES</f>
        <v>20240</v>
      </c>
      <c r="N1632" s="6">
        <f>IF(AND(D1632&lt;=TOTAL_BEDS,J1632&lt;=TEMP_WORKER_MAX*TEMP_WORKER_HRS),1,0)</f>
        <v>1</v>
      </c>
      <c r="O1632" s="2">
        <f>L1632-M1632-K1632-FIXED_COSTS</f>
        <v>3303.0236526908557</v>
      </c>
      <c r="P1632" s="2">
        <f>IF(N1632=1,O1632,"")</f>
        <v>3303.0236526908557</v>
      </c>
    </row>
    <row r="1633">
      <c r="A1633" s="6">
        <v>2</v>
      </c>
      <c r="B1633" s="6">
        <v>10</v>
      </c>
      <c r="C1633" s="6">
        <v>17</v>
      </c>
      <c r="D1633" s="6">
        <f>A1633+B1633+C1633</f>
        <v>29</v>
      </c>
      <c r="E1633" s="5">
        <f>IF(A1633=0,0,A1633*LABOR_HRS_WK_TOM*SEASON_WEEKS*(1+DIM_PCT_TOM)^A1633)</f>
        <v>217.80000000000004</v>
      </c>
      <c r="F1633" s="5">
        <f>IF(B1633=0,0,B1633*LABOR_HRS_WK_CAR*SEASON_WEEKS*(1+DIM_PCT_CAR)^B1633)</f>
        <v>384.025363258907</v>
      </c>
      <c r="G1633" s="5">
        <f>IF(C1633=0,0,C1633*LABOR_HRS_WK_MES*SEASON_WEEKS*(1+DIM_PCT_MES)^C1633)</f>
        <v>944.88069779263992</v>
      </c>
      <c r="H1633" s="5">
        <f>E1633+F1633+G1633</f>
        <v>1546.7060610515468</v>
      </c>
      <c r="I1633" s="5">
        <f>MIN(H1633,FARMER_HRS)</f>
        <v>720</v>
      </c>
      <c r="J1633" s="5">
        <f>MAX(0,H1633-FARMER_HRS)</f>
        <v>826.70606105154684</v>
      </c>
      <c r="K1633" s="2">
        <f>I1633*FARMER_RATE+J1633*TEMP_WORKER_RATE</f>
        <v>39352.535782144914</v>
      </c>
      <c r="L1633" s="2">
        <f>A1633*PRICE_TOM+B1633*PRICE_CAR+C1633*PRICE_MES</f>
        <v>84440</v>
      </c>
      <c r="M1633" s="2">
        <f>A1633*FERT_BED_TOM+B1633*FERT_BED_CAR+C1633*FERT_BED_MES</f>
        <v>21120</v>
      </c>
      <c r="N1633" s="6">
        <f>IF(AND(D1633&lt;=TOTAL_BEDS,J1633&lt;=TEMP_WORKER_MAX*TEMP_WORKER_HRS),1,0)</f>
        <v>1</v>
      </c>
      <c r="O1633" s="2">
        <f>L1633-M1633-K1633-FIXED_COSTS</f>
        <v>3967.4642178550857</v>
      </c>
      <c r="P1633" s="2">
        <f>IF(N1633=1,O1633,"")</f>
        <v>3967.4642178550857</v>
      </c>
    </row>
    <row r="1634">
      <c r="A1634" s="6">
        <v>2</v>
      </c>
      <c r="B1634" s="6">
        <v>10</v>
      </c>
      <c r="C1634" s="6">
        <v>18</v>
      </c>
      <c r="D1634" s="6">
        <f>A1634+B1634+C1634</f>
        <v>30</v>
      </c>
      <c r="E1634" s="5">
        <f>IF(A1634=0,0,A1634*LABOR_HRS_WK_TOM*SEASON_WEEKS*(1+DIM_PCT_TOM)^A1634)</f>
        <v>217.80000000000004</v>
      </c>
      <c r="F1634" s="5">
        <f>IF(B1634=0,0,B1634*LABOR_HRS_WK_CAR*SEASON_WEEKS*(1+DIM_PCT_CAR)^B1634)</f>
        <v>384.025363258907</v>
      </c>
      <c r="G1634" s="5">
        <f>IF(C1634=0,0,C1634*LABOR_HRS_WK_MES*SEASON_WEEKS*(1+DIM_PCT_MES)^C1634)</f>
        <v>1012.9676892512272</v>
      </c>
      <c r="H1634" s="5">
        <f>E1634+F1634+G1634</f>
        <v>1614.7930525101342</v>
      </c>
      <c r="I1634" s="5">
        <f>MIN(H1634,FARMER_HRS)</f>
        <v>720</v>
      </c>
      <c r="J1634" s="5">
        <f>MAX(0,H1634-FARMER_HRS)</f>
        <v>894.7930525101342</v>
      </c>
      <c r="K1634" s="2">
        <f>I1634*FARMER_RATE+J1634*TEMP_WORKER_RATE</f>
        <v>40534.601606078722</v>
      </c>
      <c r="L1634" s="2">
        <f>A1634*PRICE_TOM+B1634*PRICE_CAR+C1634*PRICE_MES</f>
        <v>87140</v>
      </c>
      <c r="M1634" s="2">
        <f>A1634*FERT_BED_TOM+B1634*FERT_BED_CAR+C1634*FERT_BED_MES</f>
        <v>22000</v>
      </c>
      <c r="N1634" s="6">
        <f>IF(AND(D1634&lt;=TOTAL_BEDS,J1634&lt;=TEMP_WORKER_MAX*TEMP_WORKER_HRS),1,0)</f>
        <v>1</v>
      </c>
      <c r="O1634" s="2">
        <f>L1634-M1634-K1634-FIXED_COSTS</f>
        <v>4605.3983939212776</v>
      </c>
      <c r="P1634" s="2">
        <f>IF(N1634=1,O1634,"")</f>
        <v>4605.3983939212776</v>
      </c>
    </row>
    <row r="1635">
      <c r="A1635" s="6">
        <v>2</v>
      </c>
      <c r="B1635" s="6">
        <v>10</v>
      </c>
      <c r="C1635" s="6">
        <v>19</v>
      </c>
      <c r="D1635" s="6">
        <f>A1635+B1635+C1635</f>
        <v>31</v>
      </c>
      <c r="E1635" s="5">
        <f>IF(A1635=0,0,A1635*LABOR_HRS_WK_TOM*SEASON_WEEKS*(1+DIM_PCT_TOM)^A1635)</f>
        <v>217.80000000000004</v>
      </c>
      <c r="F1635" s="5">
        <f>IF(B1635=0,0,B1635*LABOR_HRS_WK_CAR*SEASON_WEEKS*(1+DIM_PCT_CAR)^B1635)</f>
        <v>384.025363258907</v>
      </c>
      <c r="G1635" s="5">
        <f>IF(C1635=0,0,C1635*LABOR_HRS_WK_MES*SEASON_WEEKS*(1+DIM_PCT_MES)^C1635)</f>
        <v>1082.6092178872491</v>
      </c>
      <c r="H1635" s="5">
        <f>E1635+F1635+G1635</f>
        <v>1684.4345811461562</v>
      </c>
      <c r="I1635" s="5">
        <f>MIN(H1635,FARMER_HRS)</f>
        <v>720</v>
      </c>
      <c r="J1635" s="5">
        <f>MAX(0,H1635-FARMER_HRS)</f>
        <v>964.43458114615623</v>
      </c>
      <c r="K1635" s="2">
        <f>I1635*FARMER_RATE+J1635*TEMP_WORKER_RATE</f>
        <v>41743.65592267632</v>
      </c>
      <c r="L1635" s="2">
        <f>A1635*PRICE_TOM+B1635*PRICE_CAR+C1635*PRICE_MES</f>
        <v>89840</v>
      </c>
      <c r="M1635" s="2">
        <f>A1635*FERT_BED_TOM+B1635*FERT_BED_CAR+C1635*FERT_BED_MES</f>
        <v>22880</v>
      </c>
      <c r="N1635" s="6">
        <f>IF(AND(D1635&lt;=TOTAL_BEDS,J1635&lt;=TEMP_WORKER_MAX*TEMP_WORKER_HRS),1,0)</f>
        <v>1</v>
      </c>
      <c r="O1635" s="2">
        <f>L1635-M1635-K1635-FIXED_COSTS</f>
        <v>5216.34407732368</v>
      </c>
      <c r="P1635" s="2">
        <f>IF(N1635=1,O1635,"")</f>
        <v>5216.34407732368</v>
      </c>
    </row>
    <row r="1636">
      <c r="A1636" s="6">
        <v>2</v>
      </c>
      <c r="B1636" s="6">
        <v>10</v>
      </c>
      <c r="C1636" s="6">
        <v>20</v>
      </c>
      <c r="D1636" s="6">
        <f>A1636+B1636+C1636</f>
        <v>32</v>
      </c>
      <c r="E1636" s="5">
        <f>IF(A1636=0,0,A1636*LABOR_HRS_WK_TOM*SEASON_WEEKS*(1+DIM_PCT_TOM)^A1636)</f>
        <v>217.80000000000004</v>
      </c>
      <c r="F1636" s="5">
        <f>IF(B1636=0,0,B1636*LABOR_HRS_WK_CAR*SEASON_WEEKS*(1+DIM_PCT_CAR)^B1636)</f>
        <v>384.025363258907</v>
      </c>
      <c r="G1636" s="5">
        <f>IF(C1636=0,0,C1636*LABOR_HRS_WK_MES*SEASON_WEEKS*(1+DIM_PCT_MES)^C1636)</f>
        <v>1153.8335085377259</v>
      </c>
      <c r="H1636" s="5">
        <f>E1636+F1636+G1636</f>
        <v>1755.6588717966329</v>
      </c>
      <c r="I1636" s="5">
        <f>MIN(H1636,FARMER_HRS)</f>
        <v>720</v>
      </c>
      <c r="J1636" s="5">
        <f>MAX(0,H1636-FARMER_HRS)</f>
        <v>1035.6588717966329</v>
      </c>
      <c r="K1636" s="2">
        <f>I1636*FARMER_RATE+J1636*TEMP_WORKER_RATE</f>
        <v>42980.188746469321</v>
      </c>
      <c r="L1636" s="2">
        <f>A1636*PRICE_TOM+B1636*PRICE_CAR+C1636*PRICE_MES</f>
        <v>92540</v>
      </c>
      <c r="M1636" s="2">
        <f>A1636*FERT_BED_TOM+B1636*FERT_BED_CAR+C1636*FERT_BED_MES</f>
        <v>23760</v>
      </c>
      <c r="N1636" s="6">
        <f>IF(AND(D1636&lt;=TOTAL_BEDS,J1636&lt;=TEMP_WORKER_MAX*TEMP_WORKER_HRS),1,0)</f>
        <v>1</v>
      </c>
      <c r="O1636" s="2">
        <f>L1636-M1636-K1636-FIXED_COSTS</f>
        <v>5799.8112535306791</v>
      </c>
      <c r="P1636" s="2">
        <f>IF(N1636=1,O1636,"")</f>
        <v>5799.8112535306791</v>
      </c>
    </row>
    <row r="1637">
      <c r="A1637" s="6">
        <v>2</v>
      </c>
      <c r="B1637" s="6">
        <v>10</v>
      </c>
      <c r="C1637" s="6">
        <v>21</v>
      </c>
      <c r="D1637" s="6">
        <f>A1637+B1637+C1637</f>
        <v>33</v>
      </c>
      <c r="E1637" s="5">
        <f>IF(A1637=0,0,A1637*LABOR_HRS_WK_TOM*SEASON_WEEKS*(1+DIM_PCT_TOM)^A1637)</f>
        <v>217.80000000000004</v>
      </c>
      <c r="F1637" s="5">
        <f>IF(B1637=0,0,B1637*LABOR_HRS_WK_CAR*SEASON_WEEKS*(1+DIM_PCT_CAR)^B1637)</f>
        <v>384.025363258907</v>
      </c>
      <c r="G1637" s="5">
        <f>IF(C1637=0,0,C1637*LABOR_HRS_WK_MES*SEASON_WEEKS*(1+DIM_PCT_MES)^C1637)</f>
        <v>1226.6692487641699</v>
      </c>
      <c r="H1637" s="5">
        <f>E1637+F1637+G1637</f>
        <v>1828.494612023077</v>
      </c>
      <c r="I1637" s="5">
        <f>MIN(H1637,FARMER_HRS)</f>
        <v>720</v>
      </c>
      <c r="J1637" s="5">
        <f>MAX(0,H1637-FARMER_HRS)</f>
        <v>1108.494612023077</v>
      </c>
      <c r="K1637" s="2">
        <f>I1637*FARMER_RATE+J1637*TEMP_WORKER_RATE</f>
        <v>44244.698125400639</v>
      </c>
      <c r="L1637" s="2">
        <f>A1637*PRICE_TOM+B1637*PRICE_CAR+C1637*PRICE_MES</f>
        <v>95240</v>
      </c>
      <c r="M1637" s="2">
        <f>A1637*FERT_BED_TOM+B1637*FERT_BED_CAR+C1637*FERT_BED_MES</f>
        <v>24640</v>
      </c>
      <c r="N1637" s="6">
        <f>IF(AND(D1637&lt;=TOTAL_BEDS,J1637&lt;=TEMP_WORKER_MAX*TEMP_WORKER_HRS),1,0)</f>
        <v>1</v>
      </c>
      <c r="O1637" s="2">
        <f>L1637-M1637-K1637-FIXED_COSTS</f>
        <v>6355.3018745993613</v>
      </c>
      <c r="P1637" s="2">
        <f>IF(N1637=1,O1637,"")</f>
        <v>6355.3018745993613</v>
      </c>
    </row>
    <row r="1638">
      <c r="A1638" s="6">
        <v>2</v>
      </c>
      <c r="B1638" s="6">
        <v>10</v>
      </c>
      <c r="C1638" s="6">
        <v>22</v>
      </c>
      <c r="D1638" s="6">
        <f>A1638+B1638+C1638</f>
        <v>34</v>
      </c>
      <c r="E1638" s="5">
        <f>IF(A1638=0,0,A1638*LABOR_HRS_WK_TOM*SEASON_WEEKS*(1+DIM_PCT_TOM)^A1638)</f>
        <v>217.80000000000004</v>
      </c>
      <c r="F1638" s="5">
        <f>IF(B1638=0,0,B1638*LABOR_HRS_WK_CAR*SEASON_WEEKS*(1+DIM_PCT_CAR)^B1638)</f>
        <v>384.025363258907</v>
      </c>
      <c r="G1638" s="5">
        <f>IF(C1638=0,0,C1638*LABOR_HRS_WK_MES*SEASON_WEEKS*(1+DIM_PCT_MES)^C1638)</f>
        <v>1301.1455960105659</v>
      </c>
      <c r="H1638" s="5">
        <f>E1638+F1638+G1638</f>
        <v>1902.970959269473</v>
      </c>
      <c r="I1638" s="5">
        <f>MIN(H1638,FARMER_HRS)</f>
        <v>720</v>
      </c>
      <c r="J1638" s="5">
        <f>MAX(0,H1638-FARMER_HRS)</f>
        <v>1182.970959269473</v>
      </c>
      <c r="K1638" s="2">
        <f>I1638*FARMER_RATE+J1638*TEMP_WORKER_RATE</f>
        <v>45537.690265095021</v>
      </c>
      <c r="L1638" s="2">
        <f>A1638*PRICE_TOM+B1638*PRICE_CAR+C1638*PRICE_MES</f>
        <v>97940</v>
      </c>
      <c r="M1638" s="2">
        <f>A1638*FERT_BED_TOM+B1638*FERT_BED_CAR+C1638*FERT_BED_MES</f>
        <v>25520</v>
      </c>
      <c r="N1638" s="6">
        <f>IF(AND(D1638&lt;=TOTAL_BEDS,J1638&lt;=TEMP_WORKER_MAX*TEMP_WORKER_HRS),1,0)</f>
        <v>1</v>
      </c>
      <c r="O1638" s="2">
        <f>L1638-M1638-K1638-FIXED_COSTS</f>
        <v>6882.3097349049785</v>
      </c>
      <c r="P1638" s="2">
        <f>IF(N1638=1,O1638,"")</f>
        <v>6882.3097349049785</v>
      </c>
    </row>
    <row r="1639">
      <c r="A1639" s="6">
        <v>2</v>
      </c>
      <c r="B1639" s="6">
        <v>10</v>
      </c>
      <c r="C1639" s="6">
        <v>23</v>
      </c>
      <c r="D1639" s="6">
        <f>A1639+B1639+C1639</f>
        <v>35</v>
      </c>
      <c r="E1639" s="5">
        <f>IF(A1639=0,0,A1639*LABOR_HRS_WK_TOM*SEASON_WEEKS*(1+DIM_PCT_TOM)^A1639)</f>
        <v>217.80000000000004</v>
      </c>
      <c r="F1639" s="5">
        <f>IF(B1639=0,0,B1639*LABOR_HRS_WK_CAR*SEASON_WEEKS*(1+DIM_PCT_CAR)^B1639)</f>
        <v>384.025363258907</v>
      </c>
      <c r="G1639" s="5">
        <f>IF(C1639=0,0,C1639*LABOR_HRS_WK_MES*SEASON_WEEKS*(1+DIM_PCT_MES)^C1639)</f>
        <v>1377.2921848680023</v>
      </c>
      <c r="H1639" s="5">
        <f>E1639+F1639+G1639</f>
        <v>1979.1175481269092</v>
      </c>
      <c r="I1639" s="5">
        <f>MIN(H1639,FARMER_HRS)</f>
        <v>720</v>
      </c>
      <c r="J1639" s="5">
        <f>MAX(0,H1639-FARMER_HRS)</f>
        <v>1259.1175481269092</v>
      </c>
      <c r="K1639" s="2">
        <f>I1639*FARMER_RATE+J1639*TEMP_WORKER_RATE</f>
        <v>46859.679654981068</v>
      </c>
      <c r="L1639" s="2">
        <f>A1639*PRICE_TOM+B1639*PRICE_CAR+C1639*PRICE_MES</f>
        <v>100640</v>
      </c>
      <c r="M1639" s="2">
        <f>A1639*FERT_BED_TOM+B1639*FERT_BED_CAR+C1639*FERT_BED_MES</f>
        <v>26400</v>
      </c>
      <c r="N1639" s="6">
        <f>IF(AND(D1639&lt;=TOTAL_BEDS,J1639&lt;=TEMP_WORKER_MAX*TEMP_WORKER_HRS),1,0)</f>
        <v>1</v>
      </c>
      <c r="O1639" s="2">
        <f>L1639-M1639-K1639-FIXED_COSTS</f>
        <v>7380.3203450189321</v>
      </c>
      <c r="P1639" s="2">
        <f>IF(N1639=1,O1639,"")</f>
        <v>7380.3203450189321</v>
      </c>
    </row>
    <row r="1640">
      <c r="A1640" s="6">
        <v>2</v>
      </c>
      <c r="B1640" s="6">
        <v>10</v>
      </c>
      <c r="C1640" s="6">
        <v>24</v>
      </c>
      <c r="D1640" s="6">
        <f>A1640+B1640+C1640</f>
        <v>36</v>
      </c>
      <c r="E1640" s="5">
        <f>IF(A1640=0,0,A1640*LABOR_HRS_WK_TOM*SEASON_WEEKS*(1+DIM_PCT_TOM)^A1640)</f>
        <v>217.80000000000004</v>
      </c>
      <c r="F1640" s="5">
        <f>IF(B1640=0,0,B1640*LABOR_HRS_WK_CAR*SEASON_WEEKS*(1+DIM_PCT_CAR)^B1640)</f>
        <v>384.025363258907</v>
      </c>
      <c r="G1640" s="5">
        <f>IF(C1640=0,0,C1640*LABOR_HRS_WK_MES*SEASON_WEEKS*(1+DIM_PCT_MES)^C1640)</f>
        <v>1455.139134447498</v>
      </c>
      <c r="H1640" s="5">
        <f>E1640+F1640+G1640</f>
        <v>2056.9644977064049</v>
      </c>
      <c r="I1640" s="5">
        <f>MIN(H1640,FARMER_HRS)</f>
        <v>720</v>
      </c>
      <c r="J1640" s="5">
        <f>MAX(0,H1640-FARMER_HRS)</f>
        <v>1336.9644977064049</v>
      </c>
      <c r="K1640" s="2">
        <f>I1640*FARMER_RATE+J1640*TEMP_WORKER_RATE</f>
        <v>48211.189196291751</v>
      </c>
      <c r="L1640" s="2">
        <f>A1640*PRICE_TOM+B1640*PRICE_CAR+C1640*PRICE_MES</f>
        <v>103340</v>
      </c>
      <c r="M1640" s="2">
        <f>A1640*FERT_BED_TOM+B1640*FERT_BED_CAR+C1640*FERT_BED_MES</f>
        <v>27280</v>
      </c>
      <c r="N1640" s="6">
        <f>IF(AND(D1640&lt;=TOTAL_BEDS,J1640&lt;=TEMP_WORKER_MAX*TEMP_WORKER_HRS),1,0)</f>
        <v>1</v>
      </c>
      <c r="O1640" s="2">
        <f>L1640-M1640-K1640-FIXED_COSTS</f>
        <v>7848.8108037082493</v>
      </c>
      <c r="P1640" s="2">
        <f>IF(N1640=1,O1640,"")</f>
        <v>7848.8108037082493</v>
      </c>
    </row>
    <row r="1641">
      <c r="A1641" s="6">
        <v>2</v>
      </c>
      <c r="B1641" s="6">
        <v>10</v>
      </c>
      <c r="C1641" s="6">
        <v>25</v>
      </c>
      <c r="D1641" s="6">
        <f>A1641+B1641+C1641</f>
        <v>37</v>
      </c>
      <c r="E1641" s="5">
        <f>IF(A1641=0,0,A1641*LABOR_HRS_WK_TOM*SEASON_WEEKS*(1+DIM_PCT_TOM)^A1641)</f>
        <v>217.80000000000004</v>
      </c>
      <c r="F1641" s="5">
        <f>IF(B1641=0,0,B1641*LABOR_HRS_WK_CAR*SEASON_WEEKS*(1+DIM_PCT_CAR)^B1641)</f>
        <v>384.025363258907</v>
      </c>
      <c r="G1641" s="5">
        <f>IF(C1641=0,0,C1641*LABOR_HRS_WK_MES*SEASON_WEEKS*(1+DIM_PCT_MES)^C1641)</f>
        <v>1534.7170558625955</v>
      </c>
      <c r="H1641" s="5">
        <f>E1641+F1641+G1641</f>
        <v>2136.5424191215025</v>
      </c>
      <c r="I1641" s="5">
        <f>MIN(H1641,FARMER_HRS)</f>
        <v>720</v>
      </c>
      <c r="J1641" s="5">
        <f>MAX(0,H1641-FARMER_HRS)</f>
        <v>1416.5424191215025</v>
      </c>
      <c r="K1641" s="2">
        <f>I1641*FARMER_RATE+J1641*TEMP_WORKER_RATE</f>
        <v>49592.750331970528</v>
      </c>
      <c r="L1641" s="2">
        <f>A1641*PRICE_TOM+B1641*PRICE_CAR+C1641*PRICE_MES</f>
        <v>106040</v>
      </c>
      <c r="M1641" s="2">
        <f>A1641*FERT_BED_TOM+B1641*FERT_BED_CAR+C1641*FERT_BED_MES</f>
        <v>28160</v>
      </c>
      <c r="N1641" s="6">
        <f>IF(AND(D1641&lt;=TOTAL_BEDS,J1641&lt;=TEMP_WORKER_MAX*TEMP_WORKER_HRS),1,0)</f>
        <v>1</v>
      </c>
      <c r="O1641" s="2">
        <f>L1641-M1641-K1641-FIXED_COSTS</f>
        <v>8287.2496680294716</v>
      </c>
      <c r="P1641" s="2">
        <f>IF(N1641=1,O1641,"")</f>
        <v>8287.2496680294716</v>
      </c>
    </row>
    <row r="1642">
      <c r="A1642" s="6">
        <v>2</v>
      </c>
      <c r="B1642" s="6">
        <v>10</v>
      </c>
      <c r="C1642" s="6">
        <v>26</v>
      </c>
      <c r="D1642" s="6">
        <f>A1642+B1642+C1642</f>
        <v>38</v>
      </c>
      <c r="E1642" s="5">
        <f>IF(A1642=0,0,A1642*LABOR_HRS_WK_TOM*SEASON_WEEKS*(1+DIM_PCT_TOM)^A1642)</f>
        <v>217.80000000000004</v>
      </c>
      <c r="F1642" s="5">
        <f>IF(B1642=0,0,B1642*LABOR_HRS_WK_CAR*SEASON_WEEKS*(1+DIM_PCT_CAR)^B1642)</f>
        <v>384.025363258907</v>
      </c>
      <c r="G1642" s="5">
        <f>IF(C1642=0,0,C1642*LABOR_HRS_WK_MES*SEASON_WEEKS*(1+DIM_PCT_MES)^C1642)</f>
        <v>1616.0570598233128</v>
      </c>
      <c r="H1642" s="5">
        <f>E1642+F1642+G1642</f>
        <v>2217.8824230822197</v>
      </c>
      <c r="I1642" s="5">
        <f>MIN(H1642,FARMER_HRS)</f>
        <v>720</v>
      </c>
      <c r="J1642" s="5">
        <f>MAX(0,H1642-FARMER_HRS)</f>
        <v>1497.8824230822197</v>
      </c>
      <c r="K1642" s="2">
        <f>I1642*FARMER_RATE+J1642*TEMP_WORKER_RATE</f>
        <v>51004.903178510758</v>
      </c>
      <c r="L1642" s="2">
        <f>A1642*PRICE_TOM+B1642*PRICE_CAR+C1642*PRICE_MES</f>
        <v>108740</v>
      </c>
      <c r="M1642" s="2">
        <f>A1642*FERT_BED_TOM+B1642*FERT_BED_CAR+C1642*FERT_BED_MES</f>
        <v>29040</v>
      </c>
      <c r="N1642" s="6">
        <f>IF(AND(D1642&lt;=TOTAL_BEDS,J1642&lt;=TEMP_WORKER_MAX*TEMP_WORKER_HRS),1,0)</f>
        <v>1</v>
      </c>
      <c r="O1642" s="2">
        <f>L1642-M1642-K1642-FIXED_COSTS</f>
        <v>8695.0968214892418</v>
      </c>
      <c r="P1642" s="2">
        <f>IF(N1642=1,O1642,"")</f>
        <v>8695.0968214892418</v>
      </c>
    </row>
    <row r="1643">
      <c r="A1643" s="6">
        <v>2</v>
      </c>
      <c r="B1643" s="6">
        <v>10</v>
      </c>
      <c r="C1643" s="6">
        <v>27</v>
      </c>
      <c r="D1643" s="6">
        <f>A1643+B1643+C1643</f>
        <v>39</v>
      </c>
      <c r="E1643" s="5">
        <f>IF(A1643=0,0,A1643*LABOR_HRS_WK_TOM*SEASON_WEEKS*(1+DIM_PCT_TOM)^A1643)</f>
        <v>217.80000000000004</v>
      </c>
      <c r="F1643" s="5">
        <f>IF(B1643=0,0,B1643*LABOR_HRS_WK_CAR*SEASON_WEEKS*(1+DIM_PCT_CAR)^B1643)</f>
        <v>384.025363258907</v>
      </c>
      <c r="G1643" s="5">
        <f>IF(C1643=0,0,C1643*LABOR_HRS_WK_MES*SEASON_WEEKS*(1+DIM_PCT_MES)^C1643)</f>
        <v>1699.19076434307</v>
      </c>
      <c r="H1643" s="5">
        <f>E1643+F1643+G1643</f>
        <v>2301.0161276019771</v>
      </c>
      <c r="I1643" s="5">
        <f>MIN(H1643,FARMER_HRS)</f>
        <v>720</v>
      </c>
      <c r="J1643" s="5">
        <f>MAX(0,H1643-FARMER_HRS)</f>
        <v>1581.0161276019771</v>
      </c>
      <c r="K1643" s="2">
        <f>I1643*FARMER_RATE+J1643*TEMP_WORKER_RATE</f>
        <v>52448.196659756548</v>
      </c>
      <c r="L1643" s="2">
        <f>A1643*PRICE_TOM+B1643*PRICE_CAR+C1643*PRICE_MES</f>
        <v>111440</v>
      </c>
      <c r="M1643" s="2">
        <f>A1643*FERT_BED_TOM+B1643*FERT_BED_CAR+C1643*FERT_BED_MES</f>
        <v>29920</v>
      </c>
      <c r="N1643" s="6">
        <f>IF(AND(D1643&lt;=TOTAL_BEDS,J1643&lt;=TEMP_WORKER_MAX*TEMP_WORKER_HRS),1,0)</f>
        <v>1</v>
      </c>
      <c r="O1643" s="2">
        <f>L1643-M1643-K1643-FIXED_COSTS</f>
        <v>9071.8033402434521</v>
      </c>
      <c r="P1643" s="2">
        <f>IF(N1643=1,O1643,"")</f>
        <v>9071.8033402434521</v>
      </c>
    </row>
    <row r="1644">
      <c r="A1644" s="6">
        <v>2</v>
      </c>
      <c r="B1644" s="6">
        <v>10</v>
      </c>
      <c r="C1644" s="6">
        <v>28</v>
      </c>
      <c r="D1644" s="6">
        <f>A1644+B1644+C1644</f>
        <v>40</v>
      </c>
      <c r="E1644" s="5">
        <f>IF(A1644=0,0,A1644*LABOR_HRS_WK_TOM*SEASON_WEEKS*(1+DIM_PCT_TOM)^A1644)</f>
        <v>217.80000000000004</v>
      </c>
      <c r="F1644" s="5">
        <f>IF(B1644=0,0,B1644*LABOR_HRS_WK_CAR*SEASON_WEEKS*(1+DIM_PCT_CAR)^B1644)</f>
        <v>384.025363258907</v>
      </c>
      <c r="G1644" s="5">
        <f>IF(C1644=0,0,C1644*LABOR_HRS_WK_MES*SEASON_WEEKS*(1+DIM_PCT_MES)^C1644)</f>
        <v>1784.1503025602233</v>
      </c>
      <c r="H1644" s="5">
        <f>E1644+F1644+G1644</f>
        <v>2385.9756658191304</v>
      </c>
      <c r="I1644" s="5">
        <f>MIN(H1644,FARMER_HRS)</f>
        <v>720</v>
      </c>
      <c r="J1644" s="5">
        <f>MAX(0,H1644-FARMER_HRS)</f>
        <v>1665.9756658191304</v>
      </c>
      <c r="K1644" s="2">
        <f>I1644*FARMER_RATE+J1644*TEMP_WORKER_RATE</f>
        <v>53923.188642693232</v>
      </c>
      <c r="L1644" s="2">
        <f>A1644*PRICE_TOM+B1644*PRICE_CAR+C1644*PRICE_MES</f>
        <v>114140</v>
      </c>
      <c r="M1644" s="2">
        <f>A1644*FERT_BED_TOM+B1644*FERT_BED_CAR+C1644*FERT_BED_MES</f>
        <v>30800</v>
      </c>
      <c r="N1644" s="6">
        <f>IF(AND(D1644&lt;=TOTAL_BEDS,J1644&lt;=TEMP_WORKER_MAX*TEMP_WORKER_HRS),1,0)</f>
        <v>1</v>
      </c>
      <c r="O1644" s="2">
        <f>L1644-M1644-K1644-FIXED_COSTS</f>
        <v>9416.8113573067676</v>
      </c>
      <c r="P1644" s="2">
        <f>IF(N1644=1,O1644,"")</f>
        <v>9416.8113573067676</v>
      </c>
    </row>
    <row r="1645">
      <c r="A1645" s="6">
        <v>2</v>
      </c>
      <c r="B1645" s="6">
        <v>10</v>
      </c>
      <c r="C1645" s="6">
        <v>29</v>
      </c>
      <c r="D1645" s="6">
        <f>A1645+B1645+C1645</f>
        <v>41</v>
      </c>
      <c r="E1645" s="5">
        <f>IF(A1645=0,0,A1645*LABOR_HRS_WK_TOM*SEASON_WEEKS*(1+DIM_PCT_TOM)^A1645)</f>
        <v>217.80000000000004</v>
      </c>
      <c r="F1645" s="5">
        <f>IF(B1645=0,0,B1645*LABOR_HRS_WK_CAR*SEASON_WEEKS*(1+DIM_PCT_CAR)^B1645)</f>
        <v>384.025363258907</v>
      </c>
      <c r="G1645" s="5">
        <f>IF(C1645=0,0,C1645*LABOR_HRS_WK_MES*SEASON_WEEKS*(1+DIM_PCT_MES)^C1645)</f>
        <v>1870.9683306758766</v>
      </c>
      <c r="H1645" s="5">
        <f>E1645+F1645+G1645</f>
        <v>2472.7936939347837</v>
      </c>
      <c r="I1645" s="5">
        <f>MIN(H1645,FARMER_HRS)</f>
        <v>720</v>
      </c>
      <c r="J1645" s="5">
        <f>MAX(0,H1645-FARMER_HRS)</f>
        <v>1752.7936939347837</v>
      </c>
      <c r="K1645" s="2">
        <f>I1645*FARMER_RATE+J1645*TEMP_WORKER_RATE</f>
        <v>55430.446075256667</v>
      </c>
      <c r="L1645" s="2">
        <f>A1645*PRICE_TOM+B1645*PRICE_CAR+C1645*PRICE_MES</f>
        <v>116840</v>
      </c>
      <c r="M1645" s="2">
        <f>A1645*FERT_BED_TOM+B1645*FERT_BED_CAR+C1645*FERT_BED_MES</f>
        <v>31680</v>
      </c>
      <c r="N1645" s="6">
        <f>IF(AND(D1645&lt;=TOTAL_BEDS,J1645&lt;=TEMP_WORKER_MAX*TEMP_WORKER_HRS),1,0)</f>
        <v>1</v>
      </c>
      <c r="O1645" s="2">
        <f>L1645-M1645-K1645-FIXED_COSTS</f>
        <v>9729.5539247433335</v>
      </c>
      <c r="P1645" s="2">
        <f>IF(N1645=1,O1645,"")</f>
        <v>9729.5539247433335</v>
      </c>
    </row>
    <row r="1646">
      <c r="A1646" s="6">
        <v>2</v>
      </c>
      <c r="B1646" s="6">
        <v>10</v>
      </c>
      <c r="C1646" s="6">
        <v>30</v>
      </c>
      <c r="D1646" s="6">
        <f>A1646+B1646+C1646</f>
        <v>42</v>
      </c>
      <c r="E1646" s="5">
        <f>IF(A1646=0,0,A1646*LABOR_HRS_WK_TOM*SEASON_WEEKS*(1+DIM_PCT_TOM)^A1646)</f>
        <v>217.80000000000004</v>
      </c>
      <c r="F1646" s="5">
        <f>IF(B1646=0,0,B1646*LABOR_HRS_WK_CAR*SEASON_WEEKS*(1+DIM_PCT_CAR)^B1646)</f>
        <v>384.025363258907</v>
      </c>
      <c r="G1646" s="5">
        <f>IF(C1646=0,0,C1646*LABOR_HRS_WK_MES*SEASON_WEEKS*(1+DIM_PCT_MES)^C1646)</f>
        <v>1959.6780360096466</v>
      </c>
      <c r="H1646" s="5">
        <f>E1646+F1646+G1646</f>
        <v>2561.5033992685535</v>
      </c>
      <c r="I1646" s="5">
        <f>MIN(H1646,FARMER_HRS)</f>
        <v>720</v>
      </c>
      <c r="J1646" s="5">
        <f>MAX(0,H1646-FARMER_HRS)</f>
        <v>1841.5033992685535</v>
      </c>
      <c r="K1646" s="2">
        <f>I1646*FARMER_RATE+J1646*TEMP_WORKER_RATE</f>
        <v>56970.545126190162</v>
      </c>
      <c r="L1646" s="2">
        <f>A1646*PRICE_TOM+B1646*PRICE_CAR+C1646*PRICE_MES</f>
        <v>119540</v>
      </c>
      <c r="M1646" s="2">
        <f>A1646*FERT_BED_TOM+B1646*FERT_BED_CAR+C1646*FERT_BED_MES</f>
        <v>32560</v>
      </c>
      <c r="N1646" s="6">
        <f>IF(AND(D1646&lt;=TOTAL_BEDS,J1646&lt;=TEMP_WORKER_MAX*TEMP_WORKER_HRS),1,0)</f>
        <v>1</v>
      </c>
      <c r="O1646" s="2">
        <f>L1646-M1646-K1646-FIXED_COSTS</f>
        <v>10009.454873809838</v>
      </c>
      <c r="P1646" s="2">
        <f>IF(N1646=1,O1646,"")</f>
        <v>10009.454873809838</v>
      </c>
    </row>
    <row r="1647">
      <c r="A1647" s="6">
        <v>2</v>
      </c>
      <c r="B1647" s="6">
        <v>11</v>
      </c>
      <c r="C1647" s="6">
        <v>0</v>
      </c>
      <c r="D1647" s="6">
        <f>A1647+B1647+C1647</f>
        <v>13</v>
      </c>
      <c r="E1647" s="5">
        <f>IF(A1647=0,0,A1647*LABOR_HRS_WK_TOM*SEASON_WEEKS*(1+DIM_PCT_TOM)^A1647)</f>
        <v>217.80000000000004</v>
      </c>
      <c r="F1647" s="5">
        <f>IF(B1647=0,0,B1647*LABOR_HRS_WK_CAR*SEASON_WEEKS*(1+DIM_PCT_CAR)^B1647)</f>
        <v>432.98859707441773</v>
      </c>
      <c r="G1647" s="5">
        <f>IF(C1647=0,0,C1647*LABOR_HRS_WK_MES*SEASON_WEEKS*(1+DIM_PCT_MES)^C1647)</f>
        <v>0</v>
      </c>
      <c r="H1647" s="5">
        <f>E1647+F1647+G1647</f>
        <v>650.78859707441779</v>
      </c>
      <c r="I1647" s="5">
        <f>MIN(H1647,FARMER_HRS)</f>
        <v>650.78859707441779</v>
      </c>
      <c r="J1647" s="5">
        <f>MAX(0,H1647-FARMER_HRS)</f>
        <v>0</v>
      </c>
      <c r="K1647" s="2">
        <f>I1647*FARMER_RATE+J1647*TEMP_WORKER_RATE</f>
        <v>22596.826287306172</v>
      </c>
      <c r="L1647" s="2">
        <f>A1647*PRICE_TOM+B1647*PRICE_CAR+C1647*PRICE_MES</f>
        <v>40634</v>
      </c>
      <c r="M1647" s="2">
        <f>A1647*FERT_BED_TOM+B1647*FERT_BED_CAR+C1647*FERT_BED_MES</f>
        <v>6600</v>
      </c>
      <c r="N1647" s="6">
        <f>IF(AND(D1647&lt;=TOTAL_BEDS,J1647&lt;=TEMP_WORKER_MAX*TEMP_WORKER_HRS),1,0)</f>
        <v>1</v>
      </c>
      <c r="O1647" s="2">
        <f>L1647-M1647-K1647-FIXED_COSTS</f>
        <v>-8562.8262873061722</v>
      </c>
      <c r="P1647" s="2">
        <f>IF(N1647=1,O1647,"")</f>
        <v>-8562.8262873061722</v>
      </c>
    </row>
    <row r="1648">
      <c r="A1648" s="6">
        <v>2</v>
      </c>
      <c r="B1648" s="6">
        <v>11</v>
      </c>
      <c r="C1648" s="6">
        <v>1</v>
      </c>
      <c r="D1648" s="6">
        <f>A1648+B1648+C1648</f>
        <v>14</v>
      </c>
      <c r="E1648" s="5">
        <f>IF(A1648=0,0,A1648*LABOR_HRS_WK_TOM*SEASON_WEEKS*(1+DIM_PCT_TOM)^A1648)</f>
        <v>217.80000000000004</v>
      </c>
      <c r="F1648" s="5">
        <f>IF(B1648=0,0,B1648*LABOR_HRS_WK_CAR*SEASON_WEEKS*(1+DIM_PCT_CAR)^B1648)</f>
        <v>432.98859707441773</v>
      </c>
      <c r="G1648" s="5">
        <f>IF(C1648=0,0,C1648*LABOR_HRS_WK_MES*SEASON_WEEKS*(1+DIM_PCT_MES)^C1648)</f>
        <v>45.5625</v>
      </c>
      <c r="H1648" s="5">
        <f>E1648+F1648+G1648</f>
        <v>696.35109707441779</v>
      </c>
      <c r="I1648" s="5">
        <f>MIN(H1648,FARMER_HRS)</f>
        <v>696.35109707441779</v>
      </c>
      <c r="J1648" s="5">
        <f>MAX(0,H1648-FARMER_HRS)</f>
        <v>0</v>
      </c>
      <c r="K1648" s="2">
        <f>I1648*FARMER_RATE+J1648*TEMP_WORKER_RATE</f>
        <v>24178.857537306172</v>
      </c>
      <c r="L1648" s="2">
        <f>A1648*PRICE_TOM+B1648*PRICE_CAR+C1648*PRICE_MES</f>
        <v>43334</v>
      </c>
      <c r="M1648" s="2">
        <f>A1648*FERT_BED_TOM+B1648*FERT_BED_CAR+C1648*FERT_BED_MES</f>
        <v>7480</v>
      </c>
      <c r="N1648" s="6">
        <f>IF(AND(D1648&lt;=TOTAL_BEDS,J1648&lt;=TEMP_WORKER_MAX*TEMP_WORKER_HRS),1,0)</f>
        <v>1</v>
      </c>
      <c r="O1648" s="2">
        <f>L1648-M1648-K1648-FIXED_COSTS</f>
        <v>-8324.8575373061722</v>
      </c>
      <c r="P1648" s="2">
        <f>IF(N1648=1,O1648,"")</f>
        <v>-8324.8575373061722</v>
      </c>
    </row>
    <row r="1649">
      <c r="A1649" s="6">
        <v>2</v>
      </c>
      <c r="B1649" s="6">
        <v>11</v>
      </c>
      <c r="C1649" s="6">
        <v>2</v>
      </c>
      <c r="D1649" s="6">
        <f>A1649+B1649+C1649</f>
        <v>15</v>
      </c>
      <c r="E1649" s="5">
        <f>IF(A1649=0,0,A1649*LABOR_HRS_WK_TOM*SEASON_WEEKS*(1+DIM_PCT_TOM)^A1649)</f>
        <v>217.80000000000004</v>
      </c>
      <c r="F1649" s="5">
        <f>IF(B1649=0,0,B1649*LABOR_HRS_WK_CAR*SEASON_WEEKS*(1+DIM_PCT_CAR)^B1649)</f>
        <v>432.98859707441773</v>
      </c>
      <c r="G1649" s="5">
        <f>IF(C1649=0,0,C1649*LABOR_HRS_WK_MES*SEASON_WEEKS*(1+DIM_PCT_MES)^C1649)</f>
        <v>92.2640625</v>
      </c>
      <c r="H1649" s="5">
        <f>E1649+F1649+G1649</f>
        <v>743.05265957441782</v>
      </c>
      <c r="I1649" s="5">
        <f>MIN(H1649,FARMER_HRS)</f>
        <v>720</v>
      </c>
      <c r="J1649" s="5">
        <f>MAX(0,H1649-FARMER_HRS)</f>
        <v>23.052659574417817</v>
      </c>
      <c r="K1649" s="2">
        <f>I1649*FARMER_RATE+J1649*TEMP_WORKER_RATE</f>
        <v>25400.219784278088</v>
      </c>
      <c r="L1649" s="2">
        <f>A1649*PRICE_TOM+B1649*PRICE_CAR+C1649*PRICE_MES</f>
        <v>46034</v>
      </c>
      <c r="M1649" s="2">
        <f>A1649*FERT_BED_TOM+B1649*FERT_BED_CAR+C1649*FERT_BED_MES</f>
        <v>8360</v>
      </c>
      <c r="N1649" s="6">
        <f>IF(AND(D1649&lt;=TOTAL_BEDS,J1649&lt;=TEMP_WORKER_MAX*TEMP_WORKER_HRS),1,0)</f>
        <v>1</v>
      </c>
      <c r="O1649" s="2">
        <f>L1649-M1649-K1649-FIXED_COSTS</f>
        <v>-7726.2197842780879</v>
      </c>
      <c r="P1649" s="2">
        <f>IF(N1649=1,O1649,"")</f>
        <v>-7726.2197842780879</v>
      </c>
    </row>
    <row r="1650">
      <c r="A1650" s="6">
        <v>2</v>
      </c>
      <c r="B1650" s="6">
        <v>11</v>
      </c>
      <c r="C1650" s="6">
        <v>3</v>
      </c>
      <c r="D1650" s="6">
        <f>A1650+B1650+C1650</f>
        <v>16</v>
      </c>
      <c r="E1650" s="5">
        <f>IF(A1650=0,0,A1650*LABOR_HRS_WK_TOM*SEASON_WEEKS*(1+DIM_PCT_TOM)^A1650)</f>
        <v>217.80000000000004</v>
      </c>
      <c r="F1650" s="5">
        <f>IF(B1650=0,0,B1650*LABOR_HRS_WK_CAR*SEASON_WEEKS*(1+DIM_PCT_CAR)^B1650)</f>
        <v>432.98859707441773</v>
      </c>
      <c r="G1650" s="5">
        <f>IF(C1650=0,0,C1650*LABOR_HRS_WK_MES*SEASON_WEEKS*(1+DIM_PCT_MES)^C1650)</f>
        <v>140.12604492187498</v>
      </c>
      <c r="H1650" s="5">
        <f>E1650+F1650+G1650</f>
        <v>790.91464199629274</v>
      </c>
      <c r="I1650" s="5">
        <f>MIN(H1650,FARMER_HRS)</f>
        <v>720</v>
      </c>
      <c r="J1650" s="5">
        <f>MAX(0,H1650-FARMER_HRS)</f>
        <v>70.914641996292744</v>
      </c>
      <c r="K1650" s="2">
        <f>I1650*FARMER_RATE+J1650*TEMP_WORKER_RATE</f>
        <v>26231.156979102303</v>
      </c>
      <c r="L1650" s="2">
        <f>A1650*PRICE_TOM+B1650*PRICE_CAR+C1650*PRICE_MES</f>
        <v>48734</v>
      </c>
      <c r="M1650" s="2">
        <f>A1650*FERT_BED_TOM+B1650*FERT_BED_CAR+C1650*FERT_BED_MES</f>
        <v>9240</v>
      </c>
      <c r="N1650" s="6">
        <f>IF(AND(D1650&lt;=TOTAL_BEDS,J1650&lt;=TEMP_WORKER_MAX*TEMP_WORKER_HRS),1,0)</f>
        <v>1</v>
      </c>
      <c r="O1650" s="2">
        <f>L1650-M1650-K1650-FIXED_COSTS</f>
        <v>-6737.156979102303</v>
      </c>
      <c r="P1650" s="2">
        <f>IF(N1650=1,O1650,"")</f>
        <v>-6737.156979102303</v>
      </c>
    </row>
    <row r="1651">
      <c r="A1651" s="6">
        <v>2</v>
      </c>
      <c r="B1651" s="6">
        <v>11</v>
      </c>
      <c r="C1651" s="6">
        <v>4</v>
      </c>
      <c r="D1651" s="6">
        <f>A1651+B1651+C1651</f>
        <v>17</v>
      </c>
      <c r="E1651" s="5">
        <f>IF(A1651=0,0,A1651*LABOR_HRS_WK_TOM*SEASON_WEEKS*(1+DIM_PCT_TOM)^A1651)</f>
        <v>217.80000000000004</v>
      </c>
      <c r="F1651" s="5">
        <f>IF(B1651=0,0,B1651*LABOR_HRS_WK_CAR*SEASON_WEEKS*(1+DIM_PCT_CAR)^B1651)</f>
        <v>432.98859707441773</v>
      </c>
      <c r="G1651" s="5">
        <f>IF(C1651=0,0,C1651*LABOR_HRS_WK_MES*SEASON_WEEKS*(1+DIM_PCT_MES)^C1651)</f>
        <v>189.17016064453119</v>
      </c>
      <c r="H1651" s="5">
        <f>E1651+F1651+G1651</f>
        <v>839.958757718949</v>
      </c>
      <c r="I1651" s="5">
        <f>MIN(H1651,FARMER_HRS)</f>
        <v>720</v>
      </c>
      <c r="J1651" s="5">
        <f>MAX(0,H1651-FARMER_HRS)</f>
        <v>119.95875771894896</v>
      </c>
      <c r="K1651" s="2">
        <f>I1651*FARMER_RATE+J1651*TEMP_WORKER_RATE</f>
        <v>27082.61732150953</v>
      </c>
      <c r="L1651" s="2">
        <f>A1651*PRICE_TOM+B1651*PRICE_CAR+C1651*PRICE_MES</f>
        <v>51434</v>
      </c>
      <c r="M1651" s="2">
        <f>A1651*FERT_BED_TOM+B1651*FERT_BED_CAR+C1651*FERT_BED_MES</f>
        <v>10120</v>
      </c>
      <c r="N1651" s="6">
        <f>IF(AND(D1651&lt;=TOTAL_BEDS,J1651&lt;=TEMP_WORKER_MAX*TEMP_WORKER_HRS),1,0)</f>
        <v>1</v>
      </c>
      <c r="O1651" s="2">
        <f>L1651-M1651-K1651-FIXED_COSTS</f>
        <v>-5768.61732150953</v>
      </c>
      <c r="P1651" s="2">
        <f>IF(N1651=1,O1651,"")</f>
        <v>-5768.61732150953</v>
      </c>
    </row>
    <row r="1652">
      <c r="A1652" s="6">
        <v>2</v>
      </c>
      <c r="B1652" s="6">
        <v>11</v>
      </c>
      <c r="C1652" s="6">
        <v>5</v>
      </c>
      <c r="D1652" s="6">
        <f>A1652+B1652+C1652</f>
        <v>18</v>
      </c>
      <c r="E1652" s="5">
        <f>IF(A1652=0,0,A1652*LABOR_HRS_WK_TOM*SEASON_WEEKS*(1+DIM_PCT_TOM)^A1652)</f>
        <v>217.80000000000004</v>
      </c>
      <c r="F1652" s="5">
        <f>IF(B1652=0,0,B1652*LABOR_HRS_WK_CAR*SEASON_WEEKS*(1+DIM_PCT_CAR)^B1652)</f>
        <v>432.98859707441773</v>
      </c>
      <c r="G1652" s="5">
        <f>IF(C1652=0,0,C1652*LABOR_HRS_WK_MES*SEASON_WEEKS*(1+DIM_PCT_MES)^C1652)</f>
        <v>239.41848456573481</v>
      </c>
      <c r="H1652" s="5">
        <f>E1652+F1652+G1652</f>
        <v>890.20708164015264</v>
      </c>
      <c r="I1652" s="5">
        <f>MIN(H1652,FARMER_HRS)</f>
        <v>720</v>
      </c>
      <c r="J1652" s="5">
        <f>MAX(0,H1652-FARMER_HRS)</f>
        <v>170.20708164015264</v>
      </c>
      <c r="K1652" s="2">
        <f>I1652*FARMER_RATE+J1652*TEMP_WORKER_RATE</f>
        <v>27954.984056252651</v>
      </c>
      <c r="L1652" s="2">
        <f>A1652*PRICE_TOM+B1652*PRICE_CAR+C1652*PRICE_MES</f>
        <v>54134</v>
      </c>
      <c r="M1652" s="2">
        <f>A1652*FERT_BED_TOM+B1652*FERT_BED_CAR+C1652*FERT_BED_MES</f>
        <v>11000</v>
      </c>
      <c r="N1652" s="6">
        <f>IF(AND(D1652&lt;=TOTAL_BEDS,J1652&lt;=TEMP_WORKER_MAX*TEMP_WORKER_HRS),1,0)</f>
        <v>1</v>
      </c>
      <c r="O1652" s="2">
        <f>L1652-M1652-K1652-FIXED_COSTS</f>
        <v>-4820.9840562526515</v>
      </c>
      <c r="P1652" s="2">
        <f>IF(N1652=1,O1652,"")</f>
        <v>-4820.9840562526515</v>
      </c>
    </row>
    <row r="1653">
      <c r="A1653" s="6">
        <v>2</v>
      </c>
      <c r="B1653" s="6">
        <v>11</v>
      </c>
      <c r="C1653" s="6">
        <v>6</v>
      </c>
      <c r="D1653" s="6">
        <f>A1653+B1653+C1653</f>
        <v>19</v>
      </c>
      <c r="E1653" s="5">
        <f>IF(A1653=0,0,A1653*LABOR_HRS_WK_TOM*SEASON_WEEKS*(1+DIM_PCT_TOM)^A1653)</f>
        <v>217.80000000000004</v>
      </c>
      <c r="F1653" s="5">
        <f>IF(B1653=0,0,B1653*LABOR_HRS_WK_CAR*SEASON_WEEKS*(1+DIM_PCT_CAR)^B1653)</f>
        <v>432.98859707441773</v>
      </c>
      <c r="G1653" s="5">
        <f>IF(C1653=0,0,C1653*LABOR_HRS_WK_MES*SEASON_WEEKS*(1+DIM_PCT_MES)^C1653)</f>
        <v>290.89345874736773</v>
      </c>
      <c r="H1653" s="5">
        <f>E1653+F1653+G1653</f>
        <v>941.68205582178553</v>
      </c>
      <c r="I1653" s="5">
        <f>MIN(H1653,FARMER_HRS)</f>
        <v>720</v>
      </c>
      <c r="J1653" s="5">
        <f>MAX(0,H1653-FARMER_HRS)</f>
        <v>221.68205582178553</v>
      </c>
      <c r="K1653" s="2">
        <f>I1653*FARMER_RATE+J1653*TEMP_WORKER_RATE</f>
        <v>28848.646802461553</v>
      </c>
      <c r="L1653" s="2">
        <f>A1653*PRICE_TOM+B1653*PRICE_CAR+C1653*PRICE_MES</f>
        <v>56834</v>
      </c>
      <c r="M1653" s="2">
        <f>A1653*FERT_BED_TOM+B1653*FERT_BED_CAR+C1653*FERT_BED_MES</f>
        <v>11880</v>
      </c>
      <c r="N1653" s="6">
        <f>IF(AND(D1653&lt;=TOTAL_BEDS,J1653&lt;=TEMP_WORKER_MAX*TEMP_WORKER_HRS),1,0)</f>
        <v>1</v>
      </c>
      <c r="O1653" s="2">
        <f>L1653-M1653-K1653-FIXED_COSTS</f>
        <v>-3894.6468024615533</v>
      </c>
      <c r="P1653" s="2">
        <f>IF(N1653=1,O1653,"")</f>
        <v>-3894.6468024615533</v>
      </c>
    </row>
    <row r="1654">
      <c r="A1654" s="6">
        <v>2</v>
      </c>
      <c r="B1654" s="6">
        <v>11</v>
      </c>
      <c r="C1654" s="6">
        <v>7</v>
      </c>
      <c r="D1654" s="6">
        <f>A1654+B1654+C1654</f>
        <v>20</v>
      </c>
      <c r="E1654" s="5">
        <f>IF(A1654=0,0,A1654*LABOR_HRS_WK_TOM*SEASON_WEEKS*(1+DIM_PCT_TOM)^A1654)</f>
        <v>217.80000000000004</v>
      </c>
      <c r="F1654" s="5">
        <f>IF(B1654=0,0,B1654*LABOR_HRS_WK_CAR*SEASON_WEEKS*(1+DIM_PCT_CAR)^B1654)</f>
        <v>432.98859707441773</v>
      </c>
      <c r="G1654" s="5">
        <f>IF(C1654=0,0,C1654*LABOR_HRS_WK_MES*SEASON_WEEKS*(1+DIM_PCT_MES)^C1654)</f>
        <v>343.61789814532818</v>
      </c>
      <c r="H1654" s="5">
        <f>E1654+F1654+G1654</f>
        <v>994.40649521974592</v>
      </c>
      <c r="I1654" s="5">
        <f>MIN(H1654,FARMER_HRS)</f>
        <v>720</v>
      </c>
      <c r="J1654" s="5">
        <f>MAX(0,H1654-FARMER_HRS)</f>
        <v>274.40649521974592</v>
      </c>
      <c r="K1654" s="2">
        <f>I1654*FARMER_RATE+J1654*TEMP_WORKER_RATE</f>
        <v>29764.001653120587</v>
      </c>
      <c r="L1654" s="2">
        <f>A1654*PRICE_TOM+B1654*PRICE_CAR+C1654*PRICE_MES</f>
        <v>59534</v>
      </c>
      <c r="M1654" s="2">
        <f>A1654*FERT_BED_TOM+B1654*FERT_BED_CAR+C1654*FERT_BED_MES</f>
        <v>12760</v>
      </c>
      <c r="N1654" s="6">
        <f>IF(AND(D1654&lt;=TOTAL_BEDS,J1654&lt;=TEMP_WORKER_MAX*TEMP_WORKER_HRS),1,0)</f>
        <v>1</v>
      </c>
      <c r="O1654" s="2">
        <f>L1654-M1654-K1654-FIXED_COSTS</f>
        <v>-2990.0016531205874</v>
      </c>
      <c r="P1654" s="2">
        <f>IF(N1654=1,O1654,"")</f>
        <v>-2990.0016531205874</v>
      </c>
    </row>
    <row r="1655">
      <c r="A1655" s="6">
        <v>2</v>
      </c>
      <c r="B1655" s="6">
        <v>11</v>
      </c>
      <c r="C1655" s="6">
        <v>8</v>
      </c>
      <c r="D1655" s="6">
        <f>A1655+B1655+C1655</f>
        <v>21</v>
      </c>
      <c r="E1655" s="5">
        <f>IF(A1655=0,0,A1655*LABOR_HRS_WK_TOM*SEASON_WEEKS*(1+DIM_PCT_TOM)^A1655)</f>
        <v>217.80000000000004</v>
      </c>
      <c r="F1655" s="5">
        <f>IF(B1655=0,0,B1655*LABOR_HRS_WK_CAR*SEASON_WEEKS*(1+DIM_PCT_CAR)^B1655)</f>
        <v>432.98859707441773</v>
      </c>
      <c r="G1655" s="5">
        <f>IF(C1655=0,0,C1655*LABOR_HRS_WK_MES*SEASON_WEEKS*(1+DIM_PCT_MES)^C1655)</f>
        <v>397.61499642530833</v>
      </c>
      <c r="H1655" s="5">
        <f>E1655+F1655+G1655</f>
        <v>1048.4035934997262</v>
      </c>
      <c r="I1655" s="5">
        <f>MIN(H1655,FARMER_HRS)</f>
        <v>720</v>
      </c>
      <c r="J1655" s="5">
        <f>MAX(0,H1655-FARMER_HRS)</f>
        <v>328.40359349972618</v>
      </c>
      <c r="K1655" s="2">
        <f>I1655*FARMER_RATE+J1655*TEMP_WORKER_RATE</f>
        <v>30701.451276036911</v>
      </c>
      <c r="L1655" s="2">
        <f>A1655*PRICE_TOM+B1655*PRICE_CAR+C1655*PRICE_MES</f>
        <v>62234</v>
      </c>
      <c r="M1655" s="2">
        <f>A1655*FERT_BED_TOM+B1655*FERT_BED_CAR+C1655*FERT_BED_MES</f>
        <v>13640</v>
      </c>
      <c r="N1655" s="6">
        <f>IF(AND(D1655&lt;=TOTAL_BEDS,J1655&lt;=TEMP_WORKER_MAX*TEMP_WORKER_HRS),1,0)</f>
        <v>1</v>
      </c>
      <c r="O1655" s="2">
        <f>L1655-M1655-K1655-FIXED_COSTS</f>
        <v>-2107.4512760369107</v>
      </c>
      <c r="P1655" s="2">
        <f>IF(N1655=1,O1655,"")</f>
        <v>-2107.4512760369107</v>
      </c>
    </row>
    <row r="1656">
      <c r="A1656" s="6">
        <v>2</v>
      </c>
      <c r="B1656" s="6">
        <v>11</v>
      </c>
      <c r="C1656" s="6">
        <v>9</v>
      </c>
      <c r="D1656" s="6">
        <f>A1656+B1656+C1656</f>
        <v>22</v>
      </c>
      <c r="E1656" s="5">
        <f>IF(A1656=0,0,A1656*LABOR_HRS_WK_TOM*SEASON_WEEKS*(1+DIM_PCT_TOM)^A1656)</f>
        <v>217.80000000000004</v>
      </c>
      <c r="F1656" s="5">
        <f>IF(B1656=0,0,B1656*LABOR_HRS_WK_CAR*SEASON_WEEKS*(1+DIM_PCT_CAR)^B1656)</f>
        <v>432.98859707441773</v>
      </c>
      <c r="G1656" s="5">
        <f>IF(C1656=0,0,C1656*LABOR_HRS_WK_MES*SEASON_WEEKS*(1+DIM_PCT_MES)^C1656)</f>
        <v>452.90833186570273</v>
      </c>
      <c r="H1656" s="5">
        <f>E1656+F1656+G1656</f>
        <v>1103.6969289401204</v>
      </c>
      <c r="I1656" s="5">
        <f>MIN(H1656,FARMER_HRS)</f>
        <v>720</v>
      </c>
      <c r="J1656" s="5">
        <f>MAX(0,H1656-FARMER_HRS)</f>
        <v>383.69692894012042</v>
      </c>
      <c r="K1656" s="2">
        <f>I1656*FARMER_RATE+J1656*TEMP_WORKER_RATE</f>
        <v>31661.405016321536</v>
      </c>
      <c r="L1656" s="2">
        <f>A1656*PRICE_TOM+B1656*PRICE_CAR+C1656*PRICE_MES</f>
        <v>64934</v>
      </c>
      <c r="M1656" s="2">
        <f>A1656*FERT_BED_TOM+B1656*FERT_BED_CAR+C1656*FERT_BED_MES</f>
        <v>14520</v>
      </c>
      <c r="N1656" s="6">
        <f>IF(AND(D1656&lt;=TOTAL_BEDS,J1656&lt;=TEMP_WORKER_MAX*TEMP_WORKER_HRS),1,0)</f>
        <v>1</v>
      </c>
      <c r="O1656" s="2">
        <f>L1656-M1656-K1656-FIXED_COSTS</f>
        <v>-1247.4050163215361</v>
      </c>
      <c r="P1656" s="2">
        <f>IF(N1656=1,O1656,"")</f>
        <v>-1247.4050163215361</v>
      </c>
    </row>
    <row r="1657">
      <c r="A1657" s="6">
        <v>2</v>
      </c>
      <c r="B1657" s="6">
        <v>11</v>
      </c>
      <c r="C1657" s="6">
        <v>10</v>
      </c>
      <c r="D1657" s="6">
        <f>A1657+B1657+C1657</f>
        <v>23</v>
      </c>
      <c r="E1657" s="5">
        <f>IF(A1657=0,0,A1657*LABOR_HRS_WK_TOM*SEASON_WEEKS*(1+DIM_PCT_TOM)^A1657)</f>
        <v>217.80000000000004</v>
      </c>
      <c r="F1657" s="5">
        <f>IF(B1657=0,0,B1657*LABOR_HRS_WK_CAR*SEASON_WEEKS*(1+DIM_PCT_CAR)^B1657)</f>
        <v>432.98859707441773</v>
      </c>
      <c r="G1657" s="5">
        <f>IF(C1657=0,0,C1657*LABOR_HRS_WK_MES*SEASON_WEEKS*(1+DIM_PCT_MES)^C1657)</f>
        <v>509.52187334891551</v>
      </c>
      <c r="H1657" s="5">
        <f>E1657+F1657+G1657</f>
        <v>1160.3104704233333</v>
      </c>
      <c r="I1657" s="5">
        <f>MIN(H1657,FARMER_HRS)</f>
        <v>720</v>
      </c>
      <c r="J1657" s="5">
        <f>MAX(0,H1657-FARMER_HRS)</f>
        <v>440.3104704233333</v>
      </c>
      <c r="K1657" s="2">
        <f>I1657*FARMER_RATE+J1657*TEMP_WORKER_RATE</f>
        <v>32644.279000405091</v>
      </c>
      <c r="L1657" s="2">
        <f>A1657*PRICE_TOM+B1657*PRICE_CAR+C1657*PRICE_MES</f>
        <v>67634</v>
      </c>
      <c r="M1657" s="2">
        <f>A1657*FERT_BED_TOM+B1657*FERT_BED_CAR+C1657*FERT_BED_MES</f>
        <v>15400</v>
      </c>
      <c r="N1657" s="6">
        <f>IF(AND(D1657&lt;=TOTAL_BEDS,J1657&lt;=TEMP_WORKER_MAX*TEMP_WORKER_HRS),1,0)</f>
        <v>1</v>
      </c>
      <c r="O1657" s="2">
        <f>L1657-M1657-K1657-FIXED_COSTS</f>
        <v>-410.27900040509121</v>
      </c>
      <c r="P1657" s="2">
        <f>IF(N1657=1,O1657,"")</f>
        <v>-410.27900040509121</v>
      </c>
    </row>
    <row r="1658">
      <c r="A1658" s="6">
        <v>2</v>
      </c>
      <c r="B1658" s="6">
        <v>11</v>
      </c>
      <c r="C1658" s="6">
        <v>11</v>
      </c>
      <c r="D1658" s="6">
        <f>A1658+B1658+C1658</f>
        <v>24</v>
      </c>
      <c r="E1658" s="5">
        <f>IF(A1658=0,0,A1658*LABOR_HRS_WK_TOM*SEASON_WEEKS*(1+DIM_PCT_TOM)^A1658)</f>
        <v>217.80000000000004</v>
      </c>
      <c r="F1658" s="5">
        <f>IF(B1658=0,0,B1658*LABOR_HRS_WK_CAR*SEASON_WEEKS*(1+DIM_PCT_CAR)^B1658)</f>
        <v>432.98859707441773</v>
      </c>
      <c r="G1658" s="5">
        <f>IF(C1658=0,0,C1658*LABOR_HRS_WK_MES*SEASON_WEEKS*(1+DIM_PCT_MES)^C1658)</f>
        <v>567.47998644235463</v>
      </c>
      <c r="H1658" s="5">
        <f>E1658+F1658+G1658</f>
        <v>1218.2685835167724</v>
      </c>
      <c r="I1658" s="5">
        <f>MIN(H1658,FARMER_HRS)</f>
        <v>720</v>
      </c>
      <c r="J1658" s="5">
        <f>MAX(0,H1658-FARMER_HRS)</f>
        <v>498.26858351677242</v>
      </c>
      <c r="K1658" s="2">
        <f>I1658*FARMER_RATE+J1658*TEMP_WORKER_RATE</f>
        <v>33650.496241610628</v>
      </c>
      <c r="L1658" s="2">
        <f>A1658*PRICE_TOM+B1658*PRICE_CAR+C1658*PRICE_MES</f>
        <v>70334</v>
      </c>
      <c r="M1658" s="2">
        <f>A1658*FERT_BED_TOM+B1658*FERT_BED_CAR+C1658*FERT_BED_MES</f>
        <v>16280</v>
      </c>
      <c r="N1658" s="6">
        <f>IF(AND(D1658&lt;=TOTAL_BEDS,J1658&lt;=TEMP_WORKER_MAX*TEMP_WORKER_HRS),1,0)</f>
        <v>1</v>
      </c>
      <c r="O1658" s="2">
        <f>L1658-M1658-K1658-FIXED_COSTS</f>
        <v>403.5037583893718</v>
      </c>
      <c r="P1658" s="2">
        <f>IF(N1658=1,O1658,"")</f>
        <v>403.5037583893718</v>
      </c>
    </row>
    <row r="1659">
      <c r="A1659" s="6">
        <v>2</v>
      </c>
      <c r="B1659" s="6">
        <v>11</v>
      </c>
      <c r="C1659" s="6">
        <v>12</v>
      </c>
      <c r="D1659" s="6">
        <f>A1659+B1659+C1659</f>
        <v>25</v>
      </c>
      <c r="E1659" s="5">
        <f>IF(A1659=0,0,A1659*LABOR_HRS_WK_TOM*SEASON_WEEKS*(1+DIM_PCT_TOM)^A1659)</f>
        <v>217.80000000000004</v>
      </c>
      <c r="F1659" s="5">
        <f>IF(B1659=0,0,B1659*LABOR_HRS_WK_CAR*SEASON_WEEKS*(1+DIM_PCT_CAR)^B1659)</f>
        <v>432.98859707441773</v>
      </c>
      <c r="G1659" s="5">
        <f>IF(C1659=0,0,C1659*LABOR_HRS_WK_MES*SEASON_WEEKS*(1+DIM_PCT_MES)^C1659)</f>
        <v>626.807439570419</v>
      </c>
      <c r="H1659" s="5">
        <f>E1659+F1659+G1659</f>
        <v>1277.5960366448367</v>
      </c>
      <c r="I1659" s="5">
        <f>MIN(H1659,FARMER_HRS)</f>
        <v>720</v>
      </c>
      <c r="J1659" s="5">
        <f>MAX(0,H1659-FARMER_HRS)</f>
        <v>557.59603664483666</v>
      </c>
      <c r="K1659" s="2">
        <f>I1659*FARMER_RATE+J1659*TEMP_WORKER_RATE</f>
        <v>34680.486747306189</v>
      </c>
      <c r="L1659" s="2">
        <f>A1659*PRICE_TOM+B1659*PRICE_CAR+C1659*PRICE_MES</f>
        <v>73034</v>
      </c>
      <c r="M1659" s="2">
        <f>A1659*FERT_BED_TOM+B1659*FERT_BED_CAR+C1659*FERT_BED_MES</f>
        <v>17160</v>
      </c>
      <c r="N1659" s="6">
        <f>IF(AND(D1659&lt;=TOTAL_BEDS,J1659&lt;=TEMP_WORKER_MAX*TEMP_WORKER_HRS),1,0)</f>
        <v>1</v>
      </c>
      <c r="O1659" s="2">
        <f>L1659-M1659-K1659-FIXED_COSTS</f>
        <v>1193.5132526938105</v>
      </c>
      <c r="P1659" s="2">
        <f>IF(N1659=1,O1659,"")</f>
        <v>1193.5132526938105</v>
      </c>
    </row>
    <row r="1660">
      <c r="A1660" s="6">
        <v>2</v>
      </c>
      <c r="B1660" s="6">
        <v>11</v>
      </c>
      <c r="C1660" s="6">
        <v>13</v>
      </c>
      <c r="D1660" s="6">
        <f>A1660+B1660+C1660</f>
        <v>26</v>
      </c>
      <c r="E1660" s="5">
        <f>IF(A1660=0,0,A1660*LABOR_HRS_WK_TOM*SEASON_WEEKS*(1+DIM_PCT_TOM)^A1660)</f>
        <v>217.80000000000004</v>
      </c>
      <c r="F1660" s="5">
        <f>IF(B1660=0,0,B1660*LABOR_HRS_WK_CAR*SEASON_WEEKS*(1+DIM_PCT_CAR)^B1660)</f>
        <v>432.98859707441773</v>
      </c>
      <c r="G1660" s="5">
        <f>IF(C1660=0,0,C1660*LABOR_HRS_WK_MES*SEASON_WEEKS*(1+DIM_PCT_MES)^C1660)</f>
        <v>687.52941027880331</v>
      </c>
      <c r="H1660" s="5">
        <f>E1660+F1660+G1660</f>
        <v>1338.3180073532212</v>
      </c>
      <c r="I1660" s="5">
        <f>MIN(H1660,FARMER_HRS)</f>
        <v>720</v>
      </c>
      <c r="J1660" s="5">
        <f>MAX(0,H1660-FARMER_HRS)</f>
        <v>618.31800735322122</v>
      </c>
      <c r="K1660" s="2">
        <f>I1660*FARMER_RATE+J1660*TEMP_WORKER_RATE</f>
        <v>35734.687627660089</v>
      </c>
      <c r="L1660" s="2">
        <f>A1660*PRICE_TOM+B1660*PRICE_CAR+C1660*PRICE_MES</f>
        <v>75734</v>
      </c>
      <c r="M1660" s="2">
        <f>A1660*FERT_BED_TOM+B1660*FERT_BED_CAR+C1660*FERT_BED_MES</f>
        <v>18040</v>
      </c>
      <c r="N1660" s="6">
        <f>IF(AND(D1660&lt;=TOTAL_BEDS,J1660&lt;=TEMP_WORKER_MAX*TEMP_WORKER_HRS),1,0)</f>
        <v>1</v>
      </c>
      <c r="O1660" s="2">
        <f>L1660-M1660-K1660-FIXED_COSTS</f>
        <v>1959.3123723399112</v>
      </c>
      <c r="P1660" s="2">
        <f>IF(N1660=1,O1660,"")</f>
        <v>1959.3123723399112</v>
      </c>
    </row>
    <row r="1661">
      <c r="A1661" s="6">
        <v>2</v>
      </c>
      <c r="B1661" s="6">
        <v>11</v>
      </c>
      <c r="C1661" s="6">
        <v>14</v>
      </c>
      <c r="D1661" s="6">
        <f>A1661+B1661+C1661</f>
        <v>27</v>
      </c>
      <c r="E1661" s="5">
        <f>IF(A1661=0,0,A1661*LABOR_HRS_WK_TOM*SEASON_WEEKS*(1+DIM_PCT_TOM)^A1661)</f>
        <v>217.80000000000004</v>
      </c>
      <c r="F1661" s="5">
        <f>IF(B1661=0,0,B1661*LABOR_HRS_WK_CAR*SEASON_WEEKS*(1+DIM_PCT_CAR)^B1661)</f>
        <v>432.98859707441773</v>
      </c>
      <c r="G1661" s="5">
        <f>IF(C1661=0,0,C1661*LABOR_HRS_WK_MES*SEASON_WEEKS*(1+DIM_PCT_MES)^C1661)</f>
        <v>749.67149159246435</v>
      </c>
      <c r="H1661" s="5">
        <f>E1661+F1661+G1661</f>
        <v>1400.4600886668823</v>
      </c>
      <c r="I1661" s="5">
        <f>MIN(H1661,FARMER_HRS)</f>
        <v>720</v>
      </c>
      <c r="J1661" s="5">
        <f>MAX(0,H1661-FARMER_HRS)</f>
        <v>680.46008866688226</v>
      </c>
      <c r="K1661" s="2">
        <f>I1661*FARMER_RATE+J1661*TEMP_WORKER_RATE</f>
        <v>36813.543206022259</v>
      </c>
      <c r="L1661" s="2">
        <f>A1661*PRICE_TOM+B1661*PRICE_CAR+C1661*PRICE_MES</f>
        <v>78434</v>
      </c>
      <c r="M1661" s="2">
        <f>A1661*FERT_BED_TOM+B1661*FERT_BED_CAR+C1661*FERT_BED_MES</f>
        <v>18920</v>
      </c>
      <c r="N1661" s="6">
        <f>IF(AND(D1661&lt;=TOTAL_BEDS,J1661&lt;=TEMP_WORKER_MAX*TEMP_WORKER_HRS),1,0)</f>
        <v>1</v>
      </c>
      <c r="O1661" s="2">
        <f>L1661-M1661-K1661-FIXED_COSTS</f>
        <v>2700.4567939777407</v>
      </c>
      <c r="P1661" s="2">
        <f>IF(N1661=1,O1661,"")</f>
        <v>2700.4567939777407</v>
      </c>
    </row>
    <row r="1662">
      <c r="A1662" s="6">
        <v>2</v>
      </c>
      <c r="B1662" s="6">
        <v>11</v>
      </c>
      <c r="C1662" s="6">
        <v>15</v>
      </c>
      <c r="D1662" s="6">
        <f>A1662+B1662+C1662</f>
        <v>28</v>
      </c>
      <c r="E1662" s="5">
        <f>IF(A1662=0,0,A1662*LABOR_HRS_WK_TOM*SEASON_WEEKS*(1+DIM_PCT_TOM)^A1662)</f>
        <v>217.80000000000004</v>
      </c>
      <c r="F1662" s="5">
        <f>IF(B1662=0,0,B1662*LABOR_HRS_WK_CAR*SEASON_WEEKS*(1+DIM_PCT_CAR)^B1662)</f>
        <v>432.98859707441773</v>
      </c>
      <c r="G1662" s="5">
        <f>IF(C1662=0,0,C1662*LABOR_HRS_WK_MES*SEASON_WEEKS*(1+DIM_PCT_MES)^C1662)</f>
        <v>813.25969846861074</v>
      </c>
      <c r="H1662" s="5">
        <f>E1662+F1662+G1662</f>
        <v>1464.0482955430284</v>
      </c>
      <c r="I1662" s="5">
        <f>MIN(H1662,FARMER_HRS)</f>
        <v>720</v>
      </c>
      <c r="J1662" s="5">
        <f>MAX(0,H1662-FARMER_HRS)</f>
        <v>744.04829554302842</v>
      </c>
      <c r="K1662" s="2">
        <f>I1662*FARMER_RATE+J1662*TEMP_WORKER_RATE</f>
        <v>37917.505130955353</v>
      </c>
      <c r="L1662" s="2">
        <f>A1662*PRICE_TOM+B1662*PRICE_CAR+C1662*PRICE_MES</f>
        <v>81134</v>
      </c>
      <c r="M1662" s="2">
        <f>A1662*FERT_BED_TOM+B1662*FERT_BED_CAR+C1662*FERT_BED_MES</f>
        <v>19800</v>
      </c>
      <c r="N1662" s="6">
        <f>IF(AND(D1662&lt;=TOTAL_BEDS,J1662&lt;=TEMP_WORKER_MAX*TEMP_WORKER_HRS),1,0)</f>
        <v>1</v>
      </c>
      <c r="O1662" s="2">
        <f>L1662-M1662-K1662-FIXED_COSTS</f>
        <v>3416.4948690446472</v>
      </c>
      <c r="P1662" s="2">
        <f>IF(N1662=1,O1662,"")</f>
        <v>3416.4948690446472</v>
      </c>
    </row>
    <row r="1663">
      <c r="A1663" s="6">
        <v>2</v>
      </c>
      <c r="B1663" s="6">
        <v>11</v>
      </c>
      <c r="C1663" s="6">
        <v>16</v>
      </c>
      <c r="D1663" s="6">
        <f>A1663+B1663+C1663</f>
        <v>29</v>
      </c>
      <c r="E1663" s="5">
        <f>IF(A1663=0,0,A1663*LABOR_HRS_WK_TOM*SEASON_WEEKS*(1+DIM_PCT_TOM)^A1663)</f>
        <v>217.80000000000004</v>
      </c>
      <c r="F1663" s="5">
        <f>IF(B1663=0,0,B1663*LABOR_HRS_WK_CAR*SEASON_WEEKS*(1+DIM_PCT_CAR)^B1663)</f>
        <v>432.98859707441773</v>
      </c>
      <c r="G1663" s="5">
        <f>IF(C1663=0,0,C1663*LABOR_HRS_WK_MES*SEASON_WEEKS*(1+DIM_PCT_MES)^C1663)</f>
        <v>878.32047434609967</v>
      </c>
      <c r="H1663" s="5">
        <f>E1663+F1663+G1663</f>
        <v>1529.1090714205175</v>
      </c>
      <c r="I1663" s="5">
        <f>MIN(H1663,FARMER_HRS)</f>
        <v>720</v>
      </c>
      <c r="J1663" s="5">
        <f>MAX(0,H1663-FARMER_HRS)</f>
        <v>809.10907142051747</v>
      </c>
      <c r="K1663" s="2">
        <f>I1663*FARMER_RATE+J1663*TEMP_WORKER_RATE</f>
        <v>39047.032489939535</v>
      </c>
      <c r="L1663" s="2">
        <f>A1663*PRICE_TOM+B1663*PRICE_CAR+C1663*PRICE_MES</f>
        <v>83834</v>
      </c>
      <c r="M1663" s="2">
        <f>A1663*FERT_BED_TOM+B1663*FERT_BED_CAR+C1663*FERT_BED_MES</f>
        <v>20680</v>
      </c>
      <c r="N1663" s="6">
        <f>IF(AND(D1663&lt;=TOTAL_BEDS,J1663&lt;=TEMP_WORKER_MAX*TEMP_WORKER_HRS),1,0)</f>
        <v>1</v>
      </c>
      <c r="O1663" s="2">
        <f>L1663-M1663-K1663-FIXED_COSTS</f>
        <v>4106.9675100604654</v>
      </c>
      <c r="P1663" s="2">
        <f>IF(N1663=1,O1663,"")</f>
        <v>4106.9675100604654</v>
      </c>
    </row>
    <row r="1664">
      <c r="A1664" s="6">
        <v>2</v>
      </c>
      <c r="B1664" s="6">
        <v>11</v>
      </c>
      <c r="C1664" s="6">
        <v>17</v>
      </c>
      <c r="D1664" s="6">
        <f>A1664+B1664+C1664</f>
        <v>30</v>
      </c>
      <c r="E1664" s="5">
        <f>IF(A1664=0,0,A1664*LABOR_HRS_WK_TOM*SEASON_WEEKS*(1+DIM_PCT_TOM)^A1664)</f>
        <v>217.80000000000004</v>
      </c>
      <c r="F1664" s="5">
        <f>IF(B1664=0,0,B1664*LABOR_HRS_WK_CAR*SEASON_WEEKS*(1+DIM_PCT_CAR)^B1664)</f>
        <v>432.98859707441773</v>
      </c>
      <c r="G1664" s="5">
        <f>IF(C1664=0,0,C1664*LABOR_HRS_WK_MES*SEASON_WEEKS*(1+DIM_PCT_MES)^C1664)</f>
        <v>944.88069779263992</v>
      </c>
      <c r="H1664" s="5">
        <f>E1664+F1664+G1664</f>
        <v>1595.6692948670577</v>
      </c>
      <c r="I1664" s="5">
        <f>MIN(H1664,FARMER_HRS)</f>
        <v>720</v>
      </c>
      <c r="J1664" s="5">
        <f>MAX(0,H1664-FARMER_HRS)</f>
        <v>875.66929486705772</v>
      </c>
      <c r="K1664" s="2">
        <f>I1664*FARMER_RATE+J1664*TEMP_WORKER_RATE</f>
        <v>40202.591924775305</v>
      </c>
      <c r="L1664" s="2">
        <f>A1664*PRICE_TOM+B1664*PRICE_CAR+C1664*PRICE_MES</f>
        <v>86534</v>
      </c>
      <c r="M1664" s="2">
        <f>A1664*FERT_BED_TOM+B1664*FERT_BED_CAR+C1664*FERT_BED_MES</f>
        <v>21560</v>
      </c>
      <c r="N1664" s="6">
        <f>IF(AND(D1664&lt;=TOTAL_BEDS,J1664&lt;=TEMP_WORKER_MAX*TEMP_WORKER_HRS),1,0)</f>
        <v>1</v>
      </c>
      <c r="O1664" s="2">
        <f>L1664-M1664-K1664-FIXED_COSTS</f>
        <v>4771.4080752246955</v>
      </c>
      <c r="P1664" s="2">
        <f>IF(N1664=1,O1664,"")</f>
        <v>4771.4080752246955</v>
      </c>
    </row>
    <row r="1665">
      <c r="A1665" s="6">
        <v>2</v>
      </c>
      <c r="B1665" s="6">
        <v>11</v>
      </c>
      <c r="C1665" s="6">
        <v>18</v>
      </c>
      <c r="D1665" s="6">
        <f>A1665+B1665+C1665</f>
        <v>31</v>
      </c>
      <c r="E1665" s="5">
        <f>IF(A1665=0,0,A1665*LABOR_HRS_WK_TOM*SEASON_WEEKS*(1+DIM_PCT_TOM)^A1665)</f>
        <v>217.80000000000004</v>
      </c>
      <c r="F1665" s="5">
        <f>IF(B1665=0,0,B1665*LABOR_HRS_WK_CAR*SEASON_WEEKS*(1+DIM_PCT_CAR)^B1665)</f>
        <v>432.98859707441773</v>
      </c>
      <c r="G1665" s="5">
        <f>IF(C1665=0,0,C1665*LABOR_HRS_WK_MES*SEASON_WEEKS*(1+DIM_PCT_MES)^C1665)</f>
        <v>1012.9676892512272</v>
      </c>
      <c r="H1665" s="5">
        <f>E1665+F1665+G1665</f>
        <v>1663.7562863256449</v>
      </c>
      <c r="I1665" s="5">
        <f>MIN(H1665,FARMER_HRS)</f>
        <v>720</v>
      </c>
      <c r="J1665" s="5">
        <f>MAX(0,H1665-FARMER_HRS)</f>
        <v>943.75628632564485</v>
      </c>
      <c r="K1665" s="2">
        <f>I1665*FARMER_RATE+J1665*TEMP_WORKER_RATE</f>
        <v>41384.657748709113</v>
      </c>
      <c r="L1665" s="2">
        <f>A1665*PRICE_TOM+B1665*PRICE_CAR+C1665*PRICE_MES</f>
        <v>89234</v>
      </c>
      <c r="M1665" s="2">
        <f>A1665*FERT_BED_TOM+B1665*FERT_BED_CAR+C1665*FERT_BED_MES</f>
        <v>22440</v>
      </c>
      <c r="N1665" s="6">
        <f>IF(AND(D1665&lt;=TOTAL_BEDS,J1665&lt;=TEMP_WORKER_MAX*TEMP_WORKER_HRS),1,0)</f>
        <v>1</v>
      </c>
      <c r="O1665" s="2">
        <f>L1665-M1665-K1665-FIXED_COSTS</f>
        <v>5409.3422512908874</v>
      </c>
      <c r="P1665" s="2">
        <f>IF(N1665=1,O1665,"")</f>
        <v>5409.3422512908874</v>
      </c>
    </row>
    <row r="1666">
      <c r="A1666" s="6">
        <v>2</v>
      </c>
      <c r="B1666" s="6">
        <v>11</v>
      </c>
      <c r="C1666" s="6">
        <v>19</v>
      </c>
      <c r="D1666" s="6">
        <f>A1666+B1666+C1666</f>
        <v>32</v>
      </c>
      <c r="E1666" s="5">
        <f>IF(A1666=0,0,A1666*LABOR_HRS_WK_TOM*SEASON_WEEKS*(1+DIM_PCT_TOM)^A1666)</f>
        <v>217.80000000000004</v>
      </c>
      <c r="F1666" s="5">
        <f>IF(B1666=0,0,B1666*LABOR_HRS_WK_CAR*SEASON_WEEKS*(1+DIM_PCT_CAR)^B1666)</f>
        <v>432.98859707441773</v>
      </c>
      <c r="G1666" s="5">
        <f>IF(C1666=0,0,C1666*LABOR_HRS_WK_MES*SEASON_WEEKS*(1+DIM_PCT_MES)^C1666)</f>
        <v>1082.6092178872491</v>
      </c>
      <c r="H1666" s="5">
        <f>E1666+F1666+G1666</f>
        <v>1733.3978149616669</v>
      </c>
      <c r="I1666" s="5">
        <f>MIN(H1666,FARMER_HRS)</f>
        <v>720</v>
      </c>
      <c r="J1666" s="5">
        <f>MAX(0,H1666-FARMER_HRS)</f>
        <v>1013.3978149616669</v>
      </c>
      <c r="K1666" s="2">
        <f>I1666*FARMER_RATE+J1666*TEMP_WORKER_RATE</f>
        <v>42593.712065306718</v>
      </c>
      <c r="L1666" s="2">
        <f>A1666*PRICE_TOM+B1666*PRICE_CAR+C1666*PRICE_MES</f>
        <v>91934</v>
      </c>
      <c r="M1666" s="2">
        <f>A1666*FERT_BED_TOM+B1666*FERT_BED_CAR+C1666*FERT_BED_MES</f>
        <v>23320</v>
      </c>
      <c r="N1666" s="6">
        <f>IF(AND(D1666&lt;=TOTAL_BEDS,J1666&lt;=TEMP_WORKER_MAX*TEMP_WORKER_HRS),1,0)</f>
        <v>1</v>
      </c>
      <c r="O1666" s="2">
        <f>L1666-M1666-K1666-FIXED_COSTS</f>
        <v>6020.2879346932823</v>
      </c>
      <c r="P1666" s="2">
        <f>IF(N1666=1,O1666,"")</f>
        <v>6020.2879346932823</v>
      </c>
    </row>
    <row r="1667">
      <c r="A1667" s="6">
        <v>2</v>
      </c>
      <c r="B1667" s="6">
        <v>11</v>
      </c>
      <c r="C1667" s="6">
        <v>20</v>
      </c>
      <c r="D1667" s="6">
        <f>A1667+B1667+C1667</f>
        <v>33</v>
      </c>
      <c r="E1667" s="5">
        <f>IF(A1667=0,0,A1667*LABOR_HRS_WK_TOM*SEASON_WEEKS*(1+DIM_PCT_TOM)^A1667)</f>
        <v>217.80000000000004</v>
      </c>
      <c r="F1667" s="5">
        <f>IF(B1667=0,0,B1667*LABOR_HRS_WK_CAR*SEASON_WEEKS*(1+DIM_PCT_CAR)^B1667)</f>
        <v>432.98859707441773</v>
      </c>
      <c r="G1667" s="5">
        <f>IF(C1667=0,0,C1667*LABOR_HRS_WK_MES*SEASON_WEEKS*(1+DIM_PCT_MES)^C1667)</f>
        <v>1153.8335085377259</v>
      </c>
      <c r="H1667" s="5">
        <f>E1667+F1667+G1667</f>
        <v>1804.6221056121437</v>
      </c>
      <c r="I1667" s="5">
        <f>MIN(H1667,FARMER_HRS)</f>
        <v>720</v>
      </c>
      <c r="J1667" s="5">
        <f>MAX(0,H1667-FARMER_HRS)</f>
        <v>1084.6221056121437</v>
      </c>
      <c r="K1667" s="2">
        <f>I1667*FARMER_RATE+J1667*TEMP_WORKER_RATE</f>
        <v>43830.244889099718</v>
      </c>
      <c r="L1667" s="2">
        <f>A1667*PRICE_TOM+B1667*PRICE_CAR+C1667*PRICE_MES</f>
        <v>94634</v>
      </c>
      <c r="M1667" s="2">
        <f>A1667*FERT_BED_TOM+B1667*FERT_BED_CAR+C1667*FERT_BED_MES</f>
        <v>24200</v>
      </c>
      <c r="N1667" s="6">
        <f>IF(AND(D1667&lt;=TOTAL_BEDS,J1667&lt;=TEMP_WORKER_MAX*TEMP_WORKER_HRS),1,0)</f>
        <v>1</v>
      </c>
      <c r="O1667" s="2">
        <f>L1667-M1667-K1667-FIXED_COSTS</f>
        <v>6603.7551109002816</v>
      </c>
      <c r="P1667" s="2">
        <f>IF(N1667=1,O1667,"")</f>
        <v>6603.7551109002816</v>
      </c>
    </row>
    <row r="1668">
      <c r="A1668" s="6">
        <v>2</v>
      </c>
      <c r="B1668" s="6">
        <v>11</v>
      </c>
      <c r="C1668" s="6">
        <v>21</v>
      </c>
      <c r="D1668" s="6">
        <f>A1668+B1668+C1668</f>
        <v>34</v>
      </c>
      <c r="E1668" s="5">
        <f>IF(A1668=0,0,A1668*LABOR_HRS_WK_TOM*SEASON_WEEKS*(1+DIM_PCT_TOM)^A1668)</f>
        <v>217.80000000000004</v>
      </c>
      <c r="F1668" s="5">
        <f>IF(B1668=0,0,B1668*LABOR_HRS_WK_CAR*SEASON_WEEKS*(1+DIM_PCT_CAR)^B1668)</f>
        <v>432.98859707441773</v>
      </c>
      <c r="G1668" s="5">
        <f>IF(C1668=0,0,C1668*LABOR_HRS_WK_MES*SEASON_WEEKS*(1+DIM_PCT_MES)^C1668)</f>
        <v>1226.6692487641699</v>
      </c>
      <c r="H1668" s="5">
        <f>E1668+F1668+G1668</f>
        <v>1877.4578458385877</v>
      </c>
      <c r="I1668" s="5">
        <f>MIN(H1668,FARMER_HRS)</f>
        <v>720</v>
      </c>
      <c r="J1668" s="5">
        <f>MAX(0,H1668-FARMER_HRS)</f>
        <v>1157.4578458385877</v>
      </c>
      <c r="K1668" s="2">
        <f>I1668*FARMER_RATE+J1668*TEMP_WORKER_RATE</f>
        <v>45094.754268031036</v>
      </c>
      <c r="L1668" s="2">
        <f>A1668*PRICE_TOM+B1668*PRICE_CAR+C1668*PRICE_MES</f>
        <v>97334</v>
      </c>
      <c r="M1668" s="2">
        <f>A1668*FERT_BED_TOM+B1668*FERT_BED_CAR+C1668*FERT_BED_MES</f>
        <v>25080</v>
      </c>
      <c r="N1668" s="6">
        <f>IF(AND(D1668&lt;=TOTAL_BEDS,J1668&lt;=TEMP_WORKER_MAX*TEMP_WORKER_HRS),1,0)</f>
        <v>1</v>
      </c>
      <c r="O1668" s="2">
        <f>L1668-M1668-K1668-FIXED_COSTS</f>
        <v>7159.2457319689638</v>
      </c>
      <c r="P1668" s="2">
        <f>IF(N1668=1,O1668,"")</f>
        <v>7159.2457319689638</v>
      </c>
    </row>
    <row r="1669">
      <c r="A1669" s="6">
        <v>2</v>
      </c>
      <c r="B1669" s="6">
        <v>11</v>
      </c>
      <c r="C1669" s="6">
        <v>22</v>
      </c>
      <c r="D1669" s="6">
        <f>A1669+B1669+C1669</f>
        <v>35</v>
      </c>
      <c r="E1669" s="5">
        <f>IF(A1669=0,0,A1669*LABOR_HRS_WK_TOM*SEASON_WEEKS*(1+DIM_PCT_TOM)^A1669)</f>
        <v>217.80000000000004</v>
      </c>
      <c r="F1669" s="5">
        <f>IF(B1669=0,0,B1669*LABOR_HRS_WK_CAR*SEASON_WEEKS*(1+DIM_PCT_CAR)^B1669)</f>
        <v>432.98859707441773</v>
      </c>
      <c r="G1669" s="5">
        <f>IF(C1669=0,0,C1669*LABOR_HRS_WK_MES*SEASON_WEEKS*(1+DIM_PCT_MES)^C1669)</f>
        <v>1301.1455960105659</v>
      </c>
      <c r="H1669" s="5">
        <f>E1669+F1669+G1669</f>
        <v>1951.9341930849837</v>
      </c>
      <c r="I1669" s="5">
        <f>MIN(H1669,FARMER_HRS)</f>
        <v>720</v>
      </c>
      <c r="J1669" s="5">
        <f>MAX(0,H1669-FARMER_HRS)</f>
        <v>1231.9341930849837</v>
      </c>
      <c r="K1669" s="2">
        <f>I1669*FARMER_RATE+J1669*TEMP_WORKER_RATE</f>
        <v>46387.746407725412</v>
      </c>
      <c r="L1669" s="2">
        <f>A1669*PRICE_TOM+B1669*PRICE_CAR+C1669*PRICE_MES</f>
        <v>100034</v>
      </c>
      <c r="M1669" s="2">
        <f>A1669*FERT_BED_TOM+B1669*FERT_BED_CAR+C1669*FERT_BED_MES</f>
        <v>25960</v>
      </c>
      <c r="N1669" s="6">
        <f>IF(AND(D1669&lt;=TOTAL_BEDS,J1669&lt;=TEMP_WORKER_MAX*TEMP_WORKER_HRS),1,0)</f>
        <v>1</v>
      </c>
      <c r="O1669" s="2">
        <f>L1669-M1669-K1669-FIXED_COSTS</f>
        <v>7686.2535922745883</v>
      </c>
      <c r="P1669" s="2">
        <f>IF(N1669=1,O1669,"")</f>
        <v>7686.2535922745883</v>
      </c>
    </row>
    <row r="1670">
      <c r="A1670" s="6">
        <v>2</v>
      </c>
      <c r="B1670" s="6">
        <v>11</v>
      </c>
      <c r="C1670" s="6">
        <v>23</v>
      </c>
      <c r="D1670" s="6">
        <f>A1670+B1670+C1670</f>
        <v>36</v>
      </c>
      <c r="E1670" s="5">
        <f>IF(A1670=0,0,A1670*LABOR_HRS_WK_TOM*SEASON_WEEKS*(1+DIM_PCT_TOM)^A1670)</f>
        <v>217.80000000000004</v>
      </c>
      <c r="F1670" s="5">
        <f>IF(B1670=0,0,B1670*LABOR_HRS_WK_CAR*SEASON_WEEKS*(1+DIM_PCT_CAR)^B1670)</f>
        <v>432.98859707441773</v>
      </c>
      <c r="G1670" s="5">
        <f>IF(C1670=0,0,C1670*LABOR_HRS_WK_MES*SEASON_WEEKS*(1+DIM_PCT_MES)^C1670)</f>
        <v>1377.2921848680023</v>
      </c>
      <c r="H1670" s="5">
        <f>E1670+F1670+G1670</f>
        <v>2028.0807819424201</v>
      </c>
      <c r="I1670" s="5">
        <f>MIN(H1670,FARMER_HRS)</f>
        <v>720</v>
      </c>
      <c r="J1670" s="5">
        <f>MAX(0,H1670-FARMER_HRS)</f>
        <v>1308.0807819424201</v>
      </c>
      <c r="K1670" s="2">
        <f>I1670*FARMER_RATE+J1670*TEMP_WORKER_RATE</f>
        <v>47709.735797611458</v>
      </c>
      <c r="L1670" s="2">
        <f>A1670*PRICE_TOM+B1670*PRICE_CAR+C1670*PRICE_MES</f>
        <v>102734</v>
      </c>
      <c r="M1670" s="2">
        <f>A1670*FERT_BED_TOM+B1670*FERT_BED_CAR+C1670*FERT_BED_MES</f>
        <v>26840</v>
      </c>
      <c r="N1670" s="6">
        <f>IF(AND(D1670&lt;=TOTAL_BEDS,J1670&lt;=TEMP_WORKER_MAX*TEMP_WORKER_HRS),1,0)</f>
        <v>1</v>
      </c>
      <c r="O1670" s="2">
        <f>L1670-M1670-K1670-FIXED_COSTS</f>
        <v>8184.2642023885419</v>
      </c>
      <c r="P1670" s="2">
        <f>IF(N1670=1,O1670,"")</f>
        <v>8184.2642023885419</v>
      </c>
    </row>
    <row r="1671">
      <c r="A1671" s="6">
        <v>2</v>
      </c>
      <c r="B1671" s="6">
        <v>11</v>
      </c>
      <c r="C1671" s="6">
        <v>24</v>
      </c>
      <c r="D1671" s="6">
        <f>A1671+B1671+C1671</f>
        <v>37</v>
      </c>
      <c r="E1671" s="5">
        <f>IF(A1671=0,0,A1671*LABOR_HRS_WK_TOM*SEASON_WEEKS*(1+DIM_PCT_TOM)^A1671)</f>
        <v>217.80000000000004</v>
      </c>
      <c r="F1671" s="5">
        <f>IF(B1671=0,0,B1671*LABOR_HRS_WK_CAR*SEASON_WEEKS*(1+DIM_PCT_CAR)^B1671)</f>
        <v>432.98859707441773</v>
      </c>
      <c r="G1671" s="5">
        <f>IF(C1671=0,0,C1671*LABOR_HRS_WK_MES*SEASON_WEEKS*(1+DIM_PCT_MES)^C1671)</f>
        <v>1455.139134447498</v>
      </c>
      <c r="H1671" s="5">
        <f>E1671+F1671+G1671</f>
        <v>2105.927731521916</v>
      </c>
      <c r="I1671" s="5">
        <f>MIN(H1671,FARMER_HRS)</f>
        <v>720</v>
      </c>
      <c r="J1671" s="5">
        <f>MAX(0,H1671-FARMER_HRS)</f>
        <v>1385.927731521916</v>
      </c>
      <c r="K1671" s="2">
        <f>I1671*FARMER_RATE+J1671*TEMP_WORKER_RATE</f>
        <v>49061.245338922148</v>
      </c>
      <c r="L1671" s="2">
        <f>A1671*PRICE_TOM+B1671*PRICE_CAR+C1671*PRICE_MES</f>
        <v>105434</v>
      </c>
      <c r="M1671" s="2">
        <f>A1671*FERT_BED_TOM+B1671*FERT_BED_CAR+C1671*FERT_BED_MES</f>
        <v>27720</v>
      </c>
      <c r="N1671" s="6">
        <f>IF(AND(D1671&lt;=TOTAL_BEDS,J1671&lt;=TEMP_WORKER_MAX*TEMP_WORKER_HRS),1,0)</f>
        <v>1</v>
      </c>
      <c r="O1671" s="2">
        <f>L1671-M1671-K1671-FIXED_COSTS</f>
        <v>8652.7546610778518</v>
      </c>
      <c r="P1671" s="2">
        <f>IF(N1671=1,O1671,"")</f>
        <v>8652.7546610778518</v>
      </c>
    </row>
    <row r="1672">
      <c r="A1672" s="6">
        <v>2</v>
      </c>
      <c r="B1672" s="6">
        <v>11</v>
      </c>
      <c r="C1672" s="6">
        <v>25</v>
      </c>
      <c r="D1672" s="6">
        <f>A1672+B1672+C1672</f>
        <v>38</v>
      </c>
      <c r="E1672" s="5">
        <f>IF(A1672=0,0,A1672*LABOR_HRS_WK_TOM*SEASON_WEEKS*(1+DIM_PCT_TOM)^A1672)</f>
        <v>217.80000000000004</v>
      </c>
      <c r="F1672" s="5">
        <f>IF(B1672=0,0,B1672*LABOR_HRS_WK_CAR*SEASON_WEEKS*(1+DIM_PCT_CAR)^B1672)</f>
        <v>432.98859707441773</v>
      </c>
      <c r="G1672" s="5">
        <f>IF(C1672=0,0,C1672*LABOR_HRS_WK_MES*SEASON_WEEKS*(1+DIM_PCT_MES)^C1672)</f>
        <v>1534.7170558625955</v>
      </c>
      <c r="H1672" s="5">
        <f>E1672+F1672+G1672</f>
        <v>2185.5056529370131</v>
      </c>
      <c r="I1672" s="5">
        <f>MIN(H1672,FARMER_HRS)</f>
        <v>720</v>
      </c>
      <c r="J1672" s="5">
        <f>MAX(0,H1672-FARMER_HRS)</f>
        <v>1465.5056529370131</v>
      </c>
      <c r="K1672" s="2">
        <f>I1672*FARMER_RATE+J1672*TEMP_WORKER_RATE</f>
        <v>50442.806474600919</v>
      </c>
      <c r="L1672" s="2">
        <f>A1672*PRICE_TOM+B1672*PRICE_CAR+C1672*PRICE_MES</f>
        <v>108134</v>
      </c>
      <c r="M1672" s="2">
        <f>A1672*FERT_BED_TOM+B1672*FERT_BED_CAR+C1672*FERT_BED_MES</f>
        <v>28600</v>
      </c>
      <c r="N1672" s="6">
        <f>IF(AND(D1672&lt;=TOTAL_BEDS,J1672&lt;=TEMP_WORKER_MAX*TEMP_WORKER_HRS),1,0)</f>
        <v>1</v>
      </c>
      <c r="O1672" s="2">
        <f>L1672-M1672-K1672-FIXED_COSTS</f>
        <v>9091.1935253990814</v>
      </c>
      <c r="P1672" s="2">
        <f>IF(N1672=1,O1672,"")</f>
        <v>9091.1935253990814</v>
      </c>
    </row>
    <row r="1673">
      <c r="A1673" s="6">
        <v>2</v>
      </c>
      <c r="B1673" s="6">
        <v>11</v>
      </c>
      <c r="C1673" s="6">
        <v>26</v>
      </c>
      <c r="D1673" s="6">
        <f>A1673+B1673+C1673</f>
        <v>39</v>
      </c>
      <c r="E1673" s="5">
        <f>IF(A1673=0,0,A1673*LABOR_HRS_WK_TOM*SEASON_WEEKS*(1+DIM_PCT_TOM)^A1673)</f>
        <v>217.80000000000004</v>
      </c>
      <c r="F1673" s="5">
        <f>IF(B1673=0,0,B1673*LABOR_HRS_WK_CAR*SEASON_WEEKS*(1+DIM_PCT_CAR)^B1673)</f>
        <v>432.98859707441773</v>
      </c>
      <c r="G1673" s="5">
        <f>IF(C1673=0,0,C1673*LABOR_HRS_WK_MES*SEASON_WEEKS*(1+DIM_PCT_MES)^C1673)</f>
        <v>1616.0570598233128</v>
      </c>
      <c r="H1673" s="5">
        <f>E1673+F1673+G1673</f>
        <v>2266.8456568977308</v>
      </c>
      <c r="I1673" s="5">
        <f>MIN(H1673,FARMER_HRS)</f>
        <v>720</v>
      </c>
      <c r="J1673" s="5">
        <f>MAX(0,H1673-FARMER_HRS)</f>
        <v>1546.8456568977308</v>
      </c>
      <c r="K1673" s="2">
        <f>I1673*FARMER_RATE+J1673*TEMP_WORKER_RATE</f>
        <v>51854.959321141156</v>
      </c>
      <c r="L1673" s="2">
        <f>A1673*PRICE_TOM+B1673*PRICE_CAR+C1673*PRICE_MES</f>
        <v>110834</v>
      </c>
      <c r="M1673" s="2">
        <f>A1673*FERT_BED_TOM+B1673*FERT_BED_CAR+C1673*FERT_BED_MES</f>
        <v>29480</v>
      </c>
      <c r="N1673" s="6">
        <f>IF(AND(D1673&lt;=TOTAL_BEDS,J1673&lt;=TEMP_WORKER_MAX*TEMP_WORKER_HRS),1,0)</f>
        <v>1</v>
      </c>
      <c r="O1673" s="2">
        <f>L1673-M1673-K1673-FIXED_COSTS</f>
        <v>9499.0406788588443</v>
      </c>
      <c r="P1673" s="2">
        <f>IF(N1673=1,O1673,"")</f>
        <v>9499.0406788588443</v>
      </c>
    </row>
    <row r="1674">
      <c r="A1674" s="6">
        <v>2</v>
      </c>
      <c r="B1674" s="6">
        <v>11</v>
      </c>
      <c r="C1674" s="6">
        <v>27</v>
      </c>
      <c r="D1674" s="6">
        <f>A1674+B1674+C1674</f>
        <v>40</v>
      </c>
      <c r="E1674" s="5">
        <f>IF(A1674=0,0,A1674*LABOR_HRS_WK_TOM*SEASON_WEEKS*(1+DIM_PCT_TOM)^A1674)</f>
        <v>217.80000000000004</v>
      </c>
      <c r="F1674" s="5">
        <f>IF(B1674=0,0,B1674*LABOR_HRS_WK_CAR*SEASON_WEEKS*(1+DIM_PCT_CAR)^B1674)</f>
        <v>432.98859707441773</v>
      </c>
      <c r="G1674" s="5">
        <f>IF(C1674=0,0,C1674*LABOR_HRS_WK_MES*SEASON_WEEKS*(1+DIM_PCT_MES)^C1674)</f>
        <v>1699.19076434307</v>
      </c>
      <c r="H1674" s="5">
        <f>E1674+F1674+G1674</f>
        <v>2349.9793614174878</v>
      </c>
      <c r="I1674" s="5">
        <f>MIN(H1674,FARMER_HRS)</f>
        <v>720</v>
      </c>
      <c r="J1674" s="5">
        <f>MAX(0,H1674-FARMER_HRS)</f>
        <v>1629.9793614174878</v>
      </c>
      <c r="K1674" s="2">
        <f>I1674*FARMER_RATE+J1674*TEMP_WORKER_RATE</f>
        <v>53298.252802386938</v>
      </c>
      <c r="L1674" s="2">
        <f>A1674*PRICE_TOM+B1674*PRICE_CAR+C1674*PRICE_MES</f>
        <v>113534</v>
      </c>
      <c r="M1674" s="2">
        <f>A1674*FERT_BED_TOM+B1674*FERT_BED_CAR+C1674*FERT_BED_MES</f>
        <v>30360</v>
      </c>
      <c r="N1674" s="6">
        <f>IF(AND(D1674&lt;=TOTAL_BEDS,J1674&lt;=TEMP_WORKER_MAX*TEMP_WORKER_HRS),1,0)</f>
        <v>1</v>
      </c>
      <c r="O1674" s="2">
        <f>L1674-M1674-K1674-FIXED_COSTS</f>
        <v>9875.7471976130619</v>
      </c>
      <c r="P1674" s="2">
        <f>IF(N1674=1,O1674,"")</f>
        <v>9875.7471976130619</v>
      </c>
    </row>
    <row r="1675">
      <c r="A1675" s="6">
        <v>2</v>
      </c>
      <c r="B1675" s="6">
        <v>11</v>
      </c>
      <c r="C1675" s="6">
        <v>28</v>
      </c>
      <c r="D1675" s="6">
        <f>A1675+B1675+C1675</f>
        <v>41</v>
      </c>
      <c r="E1675" s="5">
        <f>IF(A1675=0,0,A1675*LABOR_HRS_WK_TOM*SEASON_WEEKS*(1+DIM_PCT_TOM)^A1675)</f>
        <v>217.80000000000004</v>
      </c>
      <c r="F1675" s="5">
        <f>IF(B1675=0,0,B1675*LABOR_HRS_WK_CAR*SEASON_WEEKS*(1+DIM_PCT_CAR)^B1675)</f>
        <v>432.98859707441773</v>
      </c>
      <c r="G1675" s="5">
        <f>IF(C1675=0,0,C1675*LABOR_HRS_WK_MES*SEASON_WEEKS*(1+DIM_PCT_MES)^C1675)</f>
        <v>1784.1503025602233</v>
      </c>
      <c r="H1675" s="5">
        <f>E1675+F1675+G1675</f>
        <v>2434.9388996346411</v>
      </c>
      <c r="I1675" s="5">
        <f>MIN(H1675,FARMER_HRS)</f>
        <v>720</v>
      </c>
      <c r="J1675" s="5">
        <f>MAX(0,H1675-FARMER_HRS)</f>
        <v>1714.9388996346411</v>
      </c>
      <c r="K1675" s="2">
        <f>I1675*FARMER_RATE+J1675*TEMP_WORKER_RATE</f>
        <v>54773.24478532363</v>
      </c>
      <c r="L1675" s="2">
        <f>A1675*PRICE_TOM+B1675*PRICE_CAR+C1675*PRICE_MES</f>
        <v>116234</v>
      </c>
      <c r="M1675" s="2">
        <f>A1675*FERT_BED_TOM+B1675*FERT_BED_CAR+C1675*FERT_BED_MES</f>
        <v>31240</v>
      </c>
      <c r="N1675" s="6">
        <f>IF(AND(D1675&lt;=TOTAL_BEDS,J1675&lt;=TEMP_WORKER_MAX*TEMP_WORKER_HRS),1,0)</f>
        <v>1</v>
      </c>
      <c r="O1675" s="2">
        <f>L1675-M1675-K1675-FIXED_COSTS</f>
        <v>10220.75521467637</v>
      </c>
      <c r="P1675" s="2">
        <f>IF(N1675=1,O1675,"")</f>
        <v>10220.75521467637</v>
      </c>
    </row>
    <row r="1676">
      <c r="A1676" s="6">
        <v>2</v>
      </c>
      <c r="B1676" s="6">
        <v>11</v>
      </c>
      <c r="C1676" s="6">
        <v>29</v>
      </c>
      <c r="D1676" s="6">
        <f>A1676+B1676+C1676</f>
        <v>42</v>
      </c>
      <c r="E1676" s="5">
        <f>IF(A1676=0,0,A1676*LABOR_HRS_WK_TOM*SEASON_WEEKS*(1+DIM_PCT_TOM)^A1676)</f>
        <v>217.80000000000004</v>
      </c>
      <c r="F1676" s="5">
        <f>IF(B1676=0,0,B1676*LABOR_HRS_WK_CAR*SEASON_WEEKS*(1+DIM_PCT_CAR)^B1676)</f>
        <v>432.98859707441773</v>
      </c>
      <c r="G1676" s="5">
        <f>IF(C1676=0,0,C1676*LABOR_HRS_WK_MES*SEASON_WEEKS*(1+DIM_PCT_MES)^C1676)</f>
        <v>1870.9683306758766</v>
      </c>
      <c r="H1676" s="5">
        <f>E1676+F1676+G1676</f>
        <v>2521.7569277502944</v>
      </c>
      <c r="I1676" s="5">
        <f>MIN(H1676,FARMER_HRS)</f>
        <v>720</v>
      </c>
      <c r="J1676" s="5">
        <f>MAX(0,H1676-FARMER_HRS)</f>
        <v>1801.7569277502944</v>
      </c>
      <c r="K1676" s="2">
        <f>I1676*FARMER_RATE+J1676*TEMP_WORKER_RATE</f>
        <v>56280.502217887057</v>
      </c>
      <c r="L1676" s="2">
        <f>A1676*PRICE_TOM+B1676*PRICE_CAR+C1676*PRICE_MES</f>
        <v>118934</v>
      </c>
      <c r="M1676" s="2">
        <f>A1676*FERT_BED_TOM+B1676*FERT_BED_CAR+C1676*FERT_BED_MES</f>
        <v>32120</v>
      </c>
      <c r="N1676" s="6">
        <f>IF(AND(D1676&lt;=TOTAL_BEDS,J1676&lt;=TEMP_WORKER_MAX*TEMP_WORKER_HRS),1,0)</f>
        <v>1</v>
      </c>
      <c r="O1676" s="2">
        <f>L1676-M1676-K1676-FIXED_COSTS</f>
        <v>10533.497782112943</v>
      </c>
      <c r="P1676" s="2">
        <f>IF(N1676=1,O1676,"")</f>
        <v>10533.497782112943</v>
      </c>
    </row>
    <row r="1677">
      <c r="A1677" s="6">
        <v>2</v>
      </c>
      <c r="B1677" s="6">
        <v>11</v>
      </c>
      <c r="C1677" s="6">
        <v>30</v>
      </c>
      <c r="D1677" s="6">
        <f>A1677+B1677+C1677</f>
        <v>43</v>
      </c>
      <c r="E1677" s="5">
        <f>IF(A1677=0,0,A1677*LABOR_HRS_WK_TOM*SEASON_WEEKS*(1+DIM_PCT_TOM)^A1677)</f>
        <v>217.80000000000004</v>
      </c>
      <c r="F1677" s="5">
        <f>IF(B1677=0,0,B1677*LABOR_HRS_WK_CAR*SEASON_WEEKS*(1+DIM_PCT_CAR)^B1677)</f>
        <v>432.98859707441773</v>
      </c>
      <c r="G1677" s="5">
        <f>IF(C1677=0,0,C1677*LABOR_HRS_WK_MES*SEASON_WEEKS*(1+DIM_PCT_MES)^C1677)</f>
        <v>1959.6780360096466</v>
      </c>
      <c r="H1677" s="5">
        <f>E1677+F1677+G1677</f>
        <v>2610.4666330840646</v>
      </c>
      <c r="I1677" s="5">
        <f>MIN(H1677,FARMER_HRS)</f>
        <v>720</v>
      </c>
      <c r="J1677" s="5">
        <f>MAX(0,H1677-FARMER_HRS)</f>
        <v>1890.4666330840646</v>
      </c>
      <c r="K1677" s="2">
        <f>I1677*FARMER_RATE+J1677*TEMP_WORKER_RATE</f>
        <v>57820.601268820566</v>
      </c>
      <c r="L1677" s="2">
        <f>A1677*PRICE_TOM+B1677*PRICE_CAR+C1677*PRICE_MES</f>
        <v>121634</v>
      </c>
      <c r="M1677" s="2">
        <f>A1677*FERT_BED_TOM+B1677*FERT_BED_CAR+C1677*FERT_BED_MES</f>
        <v>33000</v>
      </c>
      <c r="N1677" s="6">
        <f>IF(AND(D1677&lt;=TOTAL_BEDS,J1677&lt;=TEMP_WORKER_MAX*TEMP_WORKER_HRS),1,0)</f>
        <v>1</v>
      </c>
      <c r="O1677" s="2">
        <f>L1677-M1677-K1677-FIXED_COSTS</f>
        <v>10813.398731179434</v>
      </c>
      <c r="P1677" s="2">
        <f>IF(N1677=1,O1677,"")</f>
        <v>10813.398731179434</v>
      </c>
    </row>
    <row r="1678">
      <c r="A1678" s="6">
        <v>2</v>
      </c>
      <c r="B1678" s="6">
        <v>12</v>
      </c>
      <c r="C1678" s="6">
        <v>0</v>
      </c>
      <c r="D1678" s="6">
        <f>A1678+B1678+C1678</f>
        <v>14</v>
      </c>
      <c r="E1678" s="5">
        <f>IF(A1678=0,0,A1678*LABOR_HRS_WK_TOM*SEASON_WEEKS*(1+DIM_PCT_TOM)^A1678)</f>
        <v>217.80000000000004</v>
      </c>
      <c r="F1678" s="5">
        <f>IF(B1678=0,0,B1678*LABOR_HRS_WK_CAR*SEASON_WEEKS*(1+DIM_PCT_CAR)^B1678)</f>
        <v>484.15997672866695</v>
      </c>
      <c r="G1678" s="5">
        <f>IF(C1678=0,0,C1678*LABOR_HRS_WK_MES*SEASON_WEEKS*(1+DIM_PCT_MES)^C1678)</f>
        <v>0</v>
      </c>
      <c r="H1678" s="5">
        <f>E1678+F1678+G1678</f>
        <v>701.959976728667</v>
      </c>
      <c r="I1678" s="5">
        <f>MIN(H1678,FARMER_HRS)</f>
        <v>701.959976728667</v>
      </c>
      <c r="J1678" s="5">
        <f>MAX(0,H1678-FARMER_HRS)</f>
        <v>0</v>
      </c>
      <c r="K1678" s="2">
        <f>I1678*FARMER_RATE+J1678*TEMP_WORKER_RATE</f>
        <v>24373.610303078716</v>
      </c>
      <c r="L1678" s="2">
        <f>A1678*PRICE_TOM+B1678*PRICE_CAR+C1678*PRICE_MES</f>
        <v>42728</v>
      </c>
      <c r="M1678" s="2">
        <f>A1678*FERT_BED_TOM+B1678*FERT_BED_CAR+C1678*FERT_BED_MES</f>
        <v>7040</v>
      </c>
      <c r="N1678" s="6">
        <f>IF(AND(D1678&lt;=TOTAL_BEDS,J1678&lt;=TEMP_WORKER_MAX*TEMP_WORKER_HRS),1,0)</f>
        <v>1</v>
      </c>
      <c r="O1678" s="2">
        <f>L1678-M1678-K1678-FIXED_COSTS</f>
        <v>-8685.6103030787162</v>
      </c>
      <c r="P1678" s="2">
        <f>IF(N1678=1,O1678,"")</f>
        <v>-8685.6103030787162</v>
      </c>
    </row>
    <row r="1679">
      <c r="A1679" s="6">
        <v>2</v>
      </c>
      <c r="B1679" s="6">
        <v>12</v>
      </c>
      <c r="C1679" s="6">
        <v>1</v>
      </c>
      <c r="D1679" s="6">
        <f>A1679+B1679+C1679</f>
        <v>15</v>
      </c>
      <c r="E1679" s="5">
        <f>IF(A1679=0,0,A1679*LABOR_HRS_WK_TOM*SEASON_WEEKS*(1+DIM_PCT_TOM)^A1679)</f>
        <v>217.80000000000004</v>
      </c>
      <c r="F1679" s="5">
        <f>IF(B1679=0,0,B1679*LABOR_HRS_WK_CAR*SEASON_WEEKS*(1+DIM_PCT_CAR)^B1679)</f>
        <v>484.15997672866695</v>
      </c>
      <c r="G1679" s="5">
        <f>IF(C1679=0,0,C1679*LABOR_HRS_WK_MES*SEASON_WEEKS*(1+DIM_PCT_MES)^C1679)</f>
        <v>45.5625</v>
      </c>
      <c r="H1679" s="5">
        <f>E1679+F1679+G1679</f>
        <v>747.522476728667</v>
      </c>
      <c r="I1679" s="5">
        <f>MIN(H1679,FARMER_HRS)</f>
        <v>720</v>
      </c>
      <c r="J1679" s="5">
        <f>MAX(0,H1679-FARMER_HRS)</f>
        <v>27.522476728667016</v>
      </c>
      <c r="K1679" s="2">
        <f>I1679*FARMER_RATE+J1679*TEMP_WORKER_RATE</f>
        <v>25477.820776539356</v>
      </c>
      <c r="L1679" s="2">
        <f>A1679*PRICE_TOM+B1679*PRICE_CAR+C1679*PRICE_MES</f>
        <v>45428</v>
      </c>
      <c r="M1679" s="2">
        <f>A1679*FERT_BED_TOM+B1679*FERT_BED_CAR+C1679*FERT_BED_MES</f>
        <v>7920</v>
      </c>
      <c r="N1679" s="6">
        <f>IF(AND(D1679&lt;=TOTAL_BEDS,J1679&lt;=TEMP_WORKER_MAX*TEMP_WORKER_HRS),1,0)</f>
        <v>1</v>
      </c>
      <c r="O1679" s="2">
        <f>L1679-M1679-K1679-FIXED_COSTS</f>
        <v>-7969.8207765393563</v>
      </c>
      <c r="P1679" s="2">
        <f>IF(N1679=1,O1679,"")</f>
        <v>-7969.8207765393563</v>
      </c>
    </row>
    <row r="1680">
      <c r="A1680" s="6">
        <v>2</v>
      </c>
      <c r="B1680" s="6">
        <v>12</v>
      </c>
      <c r="C1680" s="6">
        <v>2</v>
      </c>
      <c r="D1680" s="6">
        <f>A1680+B1680+C1680</f>
        <v>16</v>
      </c>
      <c r="E1680" s="5">
        <f>IF(A1680=0,0,A1680*LABOR_HRS_WK_TOM*SEASON_WEEKS*(1+DIM_PCT_TOM)^A1680)</f>
        <v>217.80000000000004</v>
      </c>
      <c r="F1680" s="5">
        <f>IF(B1680=0,0,B1680*LABOR_HRS_WK_CAR*SEASON_WEEKS*(1+DIM_PCT_CAR)^B1680)</f>
        <v>484.15997672866695</v>
      </c>
      <c r="G1680" s="5">
        <f>IF(C1680=0,0,C1680*LABOR_HRS_WK_MES*SEASON_WEEKS*(1+DIM_PCT_MES)^C1680)</f>
        <v>92.2640625</v>
      </c>
      <c r="H1680" s="5">
        <f>E1680+F1680+G1680</f>
        <v>794.224039228667</v>
      </c>
      <c r="I1680" s="5">
        <f>MIN(H1680,FARMER_HRS)</f>
        <v>720</v>
      </c>
      <c r="J1680" s="5">
        <f>MAX(0,H1680-FARMER_HRS)</f>
        <v>74.224039228667039</v>
      </c>
      <c r="K1680" s="2">
        <f>I1680*FARMER_RATE+J1680*TEMP_WORKER_RATE</f>
        <v>26288.61179216436</v>
      </c>
      <c r="L1680" s="2">
        <f>A1680*PRICE_TOM+B1680*PRICE_CAR+C1680*PRICE_MES</f>
        <v>48128</v>
      </c>
      <c r="M1680" s="2">
        <f>A1680*FERT_BED_TOM+B1680*FERT_BED_CAR+C1680*FERT_BED_MES</f>
        <v>8800</v>
      </c>
      <c r="N1680" s="6">
        <f>IF(AND(D1680&lt;=TOTAL_BEDS,J1680&lt;=TEMP_WORKER_MAX*TEMP_WORKER_HRS),1,0)</f>
        <v>1</v>
      </c>
      <c r="O1680" s="2">
        <f>L1680-M1680-K1680-FIXED_COSTS</f>
        <v>-6960.61179216436</v>
      </c>
      <c r="P1680" s="2">
        <f>IF(N1680=1,O1680,"")</f>
        <v>-6960.61179216436</v>
      </c>
    </row>
    <row r="1681">
      <c r="A1681" s="6">
        <v>2</v>
      </c>
      <c r="B1681" s="6">
        <v>12</v>
      </c>
      <c r="C1681" s="6">
        <v>3</v>
      </c>
      <c r="D1681" s="6">
        <f>A1681+B1681+C1681</f>
        <v>17</v>
      </c>
      <c r="E1681" s="5">
        <f>IF(A1681=0,0,A1681*LABOR_HRS_WK_TOM*SEASON_WEEKS*(1+DIM_PCT_TOM)^A1681)</f>
        <v>217.80000000000004</v>
      </c>
      <c r="F1681" s="5">
        <f>IF(B1681=0,0,B1681*LABOR_HRS_WK_CAR*SEASON_WEEKS*(1+DIM_PCT_CAR)^B1681)</f>
        <v>484.15997672866695</v>
      </c>
      <c r="G1681" s="5">
        <f>IF(C1681=0,0,C1681*LABOR_HRS_WK_MES*SEASON_WEEKS*(1+DIM_PCT_MES)^C1681)</f>
        <v>140.12604492187498</v>
      </c>
      <c r="H1681" s="5">
        <f>E1681+F1681+G1681</f>
        <v>842.086021650542</v>
      </c>
      <c r="I1681" s="5">
        <f>MIN(H1681,FARMER_HRS)</f>
        <v>720</v>
      </c>
      <c r="J1681" s="5">
        <f>MAX(0,H1681-FARMER_HRS)</f>
        <v>122.08602165054197</v>
      </c>
      <c r="K1681" s="2">
        <f>I1681*FARMER_RATE+J1681*TEMP_WORKER_RATE</f>
        <v>27119.548986988575</v>
      </c>
      <c r="L1681" s="2">
        <f>A1681*PRICE_TOM+B1681*PRICE_CAR+C1681*PRICE_MES</f>
        <v>50828</v>
      </c>
      <c r="M1681" s="2">
        <f>A1681*FERT_BED_TOM+B1681*FERT_BED_CAR+C1681*FERT_BED_MES</f>
        <v>9680</v>
      </c>
      <c r="N1681" s="6">
        <f>IF(AND(D1681&lt;=TOTAL_BEDS,J1681&lt;=TEMP_WORKER_MAX*TEMP_WORKER_HRS),1,0)</f>
        <v>1</v>
      </c>
      <c r="O1681" s="2">
        <f>L1681-M1681-K1681-FIXED_COSTS</f>
        <v>-5971.5489869885751</v>
      </c>
      <c r="P1681" s="2">
        <f>IF(N1681=1,O1681,"")</f>
        <v>-5971.5489869885751</v>
      </c>
    </row>
    <row r="1682">
      <c r="A1682" s="6">
        <v>2</v>
      </c>
      <c r="B1682" s="6">
        <v>12</v>
      </c>
      <c r="C1682" s="6">
        <v>4</v>
      </c>
      <c r="D1682" s="6">
        <f>A1682+B1682+C1682</f>
        <v>18</v>
      </c>
      <c r="E1682" s="5">
        <f>IF(A1682=0,0,A1682*LABOR_HRS_WK_TOM*SEASON_WEEKS*(1+DIM_PCT_TOM)^A1682)</f>
        <v>217.80000000000004</v>
      </c>
      <c r="F1682" s="5">
        <f>IF(B1682=0,0,B1682*LABOR_HRS_WK_CAR*SEASON_WEEKS*(1+DIM_PCT_CAR)^B1682)</f>
        <v>484.15997672866695</v>
      </c>
      <c r="G1682" s="5">
        <f>IF(C1682=0,0,C1682*LABOR_HRS_WK_MES*SEASON_WEEKS*(1+DIM_PCT_MES)^C1682)</f>
        <v>189.17016064453119</v>
      </c>
      <c r="H1682" s="5">
        <f>E1682+F1682+G1682</f>
        <v>891.13013737319818</v>
      </c>
      <c r="I1682" s="5">
        <f>MIN(H1682,FARMER_HRS)</f>
        <v>720</v>
      </c>
      <c r="J1682" s="5">
        <f>MAX(0,H1682-FARMER_HRS)</f>
        <v>171.13013737319818</v>
      </c>
      <c r="K1682" s="2">
        <f>I1682*FARMER_RATE+J1682*TEMP_WORKER_RATE</f>
        <v>27971.0093293958</v>
      </c>
      <c r="L1682" s="2">
        <f>A1682*PRICE_TOM+B1682*PRICE_CAR+C1682*PRICE_MES</f>
        <v>53528</v>
      </c>
      <c r="M1682" s="2">
        <f>A1682*FERT_BED_TOM+B1682*FERT_BED_CAR+C1682*FERT_BED_MES</f>
        <v>10560</v>
      </c>
      <c r="N1682" s="6">
        <f>IF(AND(D1682&lt;=TOTAL_BEDS,J1682&lt;=TEMP_WORKER_MAX*TEMP_WORKER_HRS),1,0)</f>
        <v>1</v>
      </c>
      <c r="O1682" s="2">
        <f>L1682-M1682-K1682-FIXED_COSTS</f>
        <v>-5003.0093293958016</v>
      </c>
      <c r="P1682" s="2">
        <f>IF(N1682=1,O1682,"")</f>
        <v>-5003.0093293958016</v>
      </c>
    </row>
    <row r="1683">
      <c r="A1683" s="6">
        <v>2</v>
      </c>
      <c r="B1683" s="6">
        <v>12</v>
      </c>
      <c r="C1683" s="6">
        <v>5</v>
      </c>
      <c r="D1683" s="6">
        <f>A1683+B1683+C1683</f>
        <v>19</v>
      </c>
      <c r="E1683" s="5">
        <f>IF(A1683=0,0,A1683*LABOR_HRS_WK_TOM*SEASON_WEEKS*(1+DIM_PCT_TOM)^A1683)</f>
        <v>217.80000000000004</v>
      </c>
      <c r="F1683" s="5">
        <f>IF(B1683=0,0,B1683*LABOR_HRS_WK_CAR*SEASON_WEEKS*(1+DIM_PCT_CAR)^B1683)</f>
        <v>484.15997672866695</v>
      </c>
      <c r="G1683" s="5">
        <f>IF(C1683=0,0,C1683*LABOR_HRS_WK_MES*SEASON_WEEKS*(1+DIM_PCT_MES)^C1683)</f>
        <v>239.41848456573481</v>
      </c>
      <c r="H1683" s="5">
        <f>E1683+F1683+G1683</f>
        <v>941.37846129440186</v>
      </c>
      <c r="I1683" s="5">
        <f>MIN(H1683,FARMER_HRS)</f>
        <v>720</v>
      </c>
      <c r="J1683" s="5">
        <f>MAX(0,H1683-FARMER_HRS)</f>
        <v>221.37846129440186</v>
      </c>
      <c r="K1683" s="2">
        <f>I1683*FARMER_RATE+J1683*TEMP_WORKER_RATE</f>
        <v>28843.37606413892</v>
      </c>
      <c r="L1683" s="2">
        <f>A1683*PRICE_TOM+B1683*PRICE_CAR+C1683*PRICE_MES</f>
        <v>56228</v>
      </c>
      <c r="M1683" s="2">
        <f>A1683*FERT_BED_TOM+B1683*FERT_BED_CAR+C1683*FERT_BED_MES</f>
        <v>11440</v>
      </c>
      <c r="N1683" s="6">
        <f>IF(AND(D1683&lt;=TOTAL_BEDS,J1683&lt;=TEMP_WORKER_MAX*TEMP_WORKER_HRS),1,0)</f>
        <v>1</v>
      </c>
      <c r="O1683" s="2">
        <f>L1683-M1683-K1683-FIXED_COSTS</f>
        <v>-4055.37606413892</v>
      </c>
      <c r="P1683" s="2">
        <f>IF(N1683=1,O1683,"")</f>
        <v>-4055.37606413892</v>
      </c>
    </row>
    <row r="1684">
      <c r="A1684" s="6">
        <v>2</v>
      </c>
      <c r="B1684" s="6">
        <v>12</v>
      </c>
      <c r="C1684" s="6">
        <v>6</v>
      </c>
      <c r="D1684" s="6">
        <f>A1684+B1684+C1684</f>
        <v>20</v>
      </c>
      <c r="E1684" s="5">
        <f>IF(A1684=0,0,A1684*LABOR_HRS_WK_TOM*SEASON_WEEKS*(1+DIM_PCT_TOM)^A1684)</f>
        <v>217.80000000000004</v>
      </c>
      <c r="F1684" s="5">
        <f>IF(B1684=0,0,B1684*LABOR_HRS_WK_CAR*SEASON_WEEKS*(1+DIM_PCT_CAR)^B1684)</f>
        <v>484.15997672866695</v>
      </c>
      <c r="G1684" s="5">
        <f>IF(C1684=0,0,C1684*LABOR_HRS_WK_MES*SEASON_WEEKS*(1+DIM_PCT_MES)^C1684)</f>
        <v>290.89345874736773</v>
      </c>
      <c r="H1684" s="5">
        <f>E1684+F1684+G1684</f>
        <v>992.85343547603475</v>
      </c>
      <c r="I1684" s="5">
        <f>MIN(H1684,FARMER_HRS)</f>
        <v>720</v>
      </c>
      <c r="J1684" s="5">
        <f>MAX(0,H1684-FARMER_HRS)</f>
        <v>272.85343547603475</v>
      </c>
      <c r="K1684" s="2">
        <f>I1684*FARMER_RATE+J1684*TEMP_WORKER_RATE</f>
        <v>29737.038810347825</v>
      </c>
      <c r="L1684" s="2">
        <f>A1684*PRICE_TOM+B1684*PRICE_CAR+C1684*PRICE_MES</f>
        <v>58928</v>
      </c>
      <c r="M1684" s="2">
        <f>A1684*FERT_BED_TOM+B1684*FERT_BED_CAR+C1684*FERT_BED_MES</f>
        <v>12320</v>
      </c>
      <c r="N1684" s="6">
        <f>IF(AND(D1684&lt;=TOTAL_BEDS,J1684&lt;=TEMP_WORKER_MAX*TEMP_WORKER_HRS),1,0)</f>
        <v>1</v>
      </c>
      <c r="O1684" s="2">
        <f>L1684-M1684-K1684-FIXED_COSTS</f>
        <v>-3129.0388103478253</v>
      </c>
      <c r="P1684" s="2">
        <f>IF(N1684=1,O1684,"")</f>
        <v>-3129.0388103478253</v>
      </c>
    </row>
    <row r="1685">
      <c r="A1685" s="6">
        <v>2</v>
      </c>
      <c r="B1685" s="6">
        <v>12</v>
      </c>
      <c r="C1685" s="6">
        <v>7</v>
      </c>
      <c r="D1685" s="6">
        <f>A1685+B1685+C1685</f>
        <v>21</v>
      </c>
      <c r="E1685" s="5">
        <f>IF(A1685=0,0,A1685*LABOR_HRS_WK_TOM*SEASON_WEEKS*(1+DIM_PCT_TOM)^A1685)</f>
        <v>217.80000000000004</v>
      </c>
      <c r="F1685" s="5">
        <f>IF(B1685=0,0,B1685*LABOR_HRS_WK_CAR*SEASON_WEEKS*(1+DIM_PCT_CAR)^B1685)</f>
        <v>484.15997672866695</v>
      </c>
      <c r="G1685" s="5">
        <f>IF(C1685=0,0,C1685*LABOR_HRS_WK_MES*SEASON_WEEKS*(1+DIM_PCT_MES)^C1685)</f>
        <v>343.61789814532818</v>
      </c>
      <c r="H1685" s="5">
        <f>E1685+F1685+G1685</f>
        <v>1045.5778748739951</v>
      </c>
      <c r="I1685" s="5">
        <f>MIN(H1685,FARMER_HRS)</f>
        <v>720</v>
      </c>
      <c r="J1685" s="5">
        <f>MAX(0,H1685-FARMER_HRS)</f>
        <v>325.57787487399514</v>
      </c>
      <c r="K1685" s="2">
        <f>I1685*FARMER_RATE+J1685*TEMP_WORKER_RATE</f>
        <v>30652.393661006859</v>
      </c>
      <c r="L1685" s="2">
        <f>A1685*PRICE_TOM+B1685*PRICE_CAR+C1685*PRICE_MES</f>
        <v>61628</v>
      </c>
      <c r="M1685" s="2">
        <f>A1685*FERT_BED_TOM+B1685*FERT_BED_CAR+C1685*FERT_BED_MES</f>
        <v>13200</v>
      </c>
      <c r="N1685" s="6">
        <f>IF(AND(D1685&lt;=TOTAL_BEDS,J1685&lt;=TEMP_WORKER_MAX*TEMP_WORKER_HRS),1,0)</f>
        <v>1</v>
      </c>
      <c r="O1685" s="2">
        <f>L1685-M1685-K1685-FIXED_COSTS</f>
        <v>-2224.3936610068595</v>
      </c>
      <c r="P1685" s="2">
        <f>IF(N1685=1,O1685,"")</f>
        <v>-2224.3936610068595</v>
      </c>
    </row>
    <row r="1686">
      <c r="A1686" s="6">
        <v>2</v>
      </c>
      <c r="B1686" s="6">
        <v>12</v>
      </c>
      <c r="C1686" s="6">
        <v>8</v>
      </c>
      <c r="D1686" s="6">
        <f>A1686+B1686+C1686</f>
        <v>22</v>
      </c>
      <c r="E1686" s="5">
        <f>IF(A1686=0,0,A1686*LABOR_HRS_WK_TOM*SEASON_WEEKS*(1+DIM_PCT_TOM)^A1686)</f>
        <v>217.80000000000004</v>
      </c>
      <c r="F1686" s="5">
        <f>IF(B1686=0,0,B1686*LABOR_HRS_WK_CAR*SEASON_WEEKS*(1+DIM_PCT_CAR)^B1686)</f>
        <v>484.15997672866695</v>
      </c>
      <c r="G1686" s="5">
        <f>IF(C1686=0,0,C1686*LABOR_HRS_WK_MES*SEASON_WEEKS*(1+DIM_PCT_MES)^C1686)</f>
        <v>397.61499642530833</v>
      </c>
      <c r="H1686" s="5">
        <f>E1686+F1686+G1686</f>
        <v>1099.5749731539754</v>
      </c>
      <c r="I1686" s="5">
        <f>MIN(H1686,FARMER_HRS)</f>
        <v>720</v>
      </c>
      <c r="J1686" s="5">
        <f>MAX(0,H1686-FARMER_HRS)</f>
        <v>379.57497315397541</v>
      </c>
      <c r="K1686" s="2">
        <f>I1686*FARMER_RATE+J1686*TEMP_WORKER_RATE</f>
        <v>31589.843283923183</v>
      </c>
      <c r="L1686" s="2">
        <f>A1686*PRICE_TOM+B1686*PRICE_CAR+C1686*PRICE_MES</f>
        <v>64328</v>
      </c>
      <c r="M1686" s="2">
        <f>A1686*FERT_BED_TOM+B1686*FERT_BED_CAR+C1686*FERT_BED_MES</f>
        <v>14080</v>
      </c>
      <c r="N1686" s="6">
        <f>IF(AND(D1686&lt;=TOTAL_BEDS,J1686&lt;=TEMP_WORKER_MAX*TEMP_WORKER_HRS),1,0)</f>
        <v>1</v>
      </c>
      <c r="O1686" s="2">
        <f>L1686-M1686-K1686-FIXED_COSTS</f>
        <v>-1341.8432839231828</v>
      </c>
      <c r="P1686" s="2">
        <f>IF(N1686=1,O1686,"")</f>
        <v>-1341.8432839231828</v>
      </c>
    </row>
    <row r="1687">
      <c r="A1687" s="6">
        <v>2</v>
      </c>
      <c r="B1687" s="6">
        <v>12</v>
      </c>
      <c r="C1687" s="6">
        <v>9</v>
      </c>
      <c r="D1687" s="6">
        <f>A1687+B1687+C1687</f>
        <v>23</v>
      </c>
      <c r="E1687" s="5">
        <f>IF(A1687=0,0,A1687*LABOR_HRS_WK_TOM*SEASON_WEEKS*(1+DIM_PCT_TOM)^A1687)</f>
        <v>217.80000000000004</v>
      </c>
      <c r="F1687" s="5">
        <f>IF(B1687=0,0,B1687*LABOR_HRS_WK_CAR*SEASON_WEEKS*(1+DIM_PCT_CAR)^B1687)</f>
        <v>484.15997672866695</v>
      </c>
      <c r="G1687" s="5">
        <f>IF(C1687=0,0,C1687*LABOR_HRS_WK_MES*SEASON_WEEKS*(1+DIM_PCT_MES)^C1687)</f>
        <v>452.90833186570273</v>
      </c>
      <c r="H1687" s="5">
        <f>E1687+F1687+G1687</f>
        <v>1154.8683085943699</v>
      </c>
      <c r="I1687" s="5">
        <f>MIN(H1687,FARMER_HRS)</f>
        <v>720</v>
      </c>
      <c r="J1687" s="5">
        <f>MAX(0,H1687-FARMER_HRS)</f>
        <v>434.86830859436986</v>
      </c>
      <c r="K1687" s="2">
        <f>I1687*FARMER_RATE+J1687*TEMP_WORKER_RATE</f>
        <v>32549.797024207808</v>
      </c>
      <c r="L1687" s="2">
        <f>A1687*PRICE_TOM+B1687*PRICE_CAR+C1687*PRICE_MES</f>
        <v>67028</v>
      </c>
      <c r="M1687" s="2">
        <f>A1687*FERT_BED_TOM+B1687*FERT_BED_CAR+C1687*FERT_BED_MES</f>
        <v>14960</v>
      </c>
      <c r="N1687" s="6">
        <f>IF(AND(D1687&lt;=TOTAL_BEDS,J1687&lt;=TEMP_WORKER_MAX*TEMP_WORKER_HRS),1,0)</f>
        <v>1</v>
      </c>
      <c r="O1687" s="2">
        <f>L1687-M1687-K1687-FIXED_COSTS</f>
        <v>-481.79702420780814</v>
      </c>
      <c r="P1687" s="2">
        <f>IF(N1687=1,O1687,"")</f>
        <v>-481.79702420780814</v>
      </c>
    </row>
    <row r="1688">
      <c r="A1688" s="6">
        <v>2</v>
      </c>
      <c r="B1688" s="6">
        <v>12</v>
      </c>
      <c r="C1688" s="6">
        <v>10</v>
      </c>
      <c r="D1688" s="6">
        <f>A1688+B1688+C1688</f>
        <v>24</v>
      </c>
      <c r="E1688" s="5">
        <f>IF(A1688=0,0,A1688*LABOR_HRS_WK_TOM*SEASON_WEEKS*(1+DIM_PCT_TOM)^A1688)</f>
        <v>217.80000000000004</v>
      </c>
      <c r="F1688" s="5">
        <f>IF(B1688=0,0,B1688*LABOR_HRS_WK_CAR*SEASON_WEEKS*(1+DIM_PCT_CAR)^B1688)</f>
        <v>484.15997672866695</v>
      </c>
      <c r="G1688" s="5">
        <f>IF(C1688=0,0,C1688*LABOR_HRS_WK_MES*SEASON_WEEKS*(1+DIM_PCT_MES)^C1688)</f>
        <v>509.52187334891551</v>
      </c>
      <c r="H1688" s="5">
        <f>E1688+F1688+G1688</f>
        <v>1211.4818500775825</v>
      </c>
      <c r="I1688" s="5">
        <f>MIN(H1688,FARMER_HRS)</f>
        <v>720</v>
      </c>
      <c r="J1688" s="5">
        <f>MAX(0,H1688-FARMER_HRS)</f>
        <v>491.48185007758252</v>
      </c>
      <c r="K1688" s="2">
        <f>I1688*FARMER_RATE+J1688*TEMP_WORKER_RATE</f>
        <v>33532.671008291363</v>
      </c>
      <c r="L1688" s="2">
        <f>A1688*PRICE_TOM+B1688*PRICE_CAR+C1688*PRICE_MES</f>
        <v>69728</v>
      </c>
      <c r="M1688" s="2">
        <f>A1688*FERT_BED_TOM+B1688*FERT_BED_CAR+C1688*FERT_BED_MES</f>
        <v>15840</v>
      </c>
      <c r="N1688" s="6">
        <f>IF(AND(D1688&lt;=TOTAL_BEDS,J1688&lt;=TEMP_WORKER_MAX*TEMP_WORKER_HRS),1,0)</f>
        <v>1</v>
      </c>
      <c r="O1688" s="2">
        <f>L1688-M1688-K1688-FIXED_COSTS</f>
        <v>355.32899170863675</v>
      </c>
      <c r="P1688" s="2">
        <f>IF(N1688=1,O1688,"")</f>
        <v>355.32899170863675</v>
      </c>
    </row>
    <row r="1689">
      <c r="A1689" s="6">
        <v>2</v>
      </c>
      <c r="B1689" s="6">
        <v>12</v>
      </c>
      <c r="C1689" s="6">
        <v>11</v>
      </c>
      <c r="D1689" s="6">
        <f>A1689+B1689+C1689</f>
        <v>25</v>
      </c>
      <c r="E1689" s="5">
        <f>IF(A1689=0,0,A1689*LABOR_HRS_WK_TOM*SEASON_WEEKS*(1+DIM_PCT_TOM)^A1689)</f>
        <v>217.80000000000004</v>
      </c>
      <c r="F1689" s="5">
        <f>IF(B1689=0,0,B1689*LABOR_HRS_WK_CAR*SEASON_WEEKS*(1+DIM_PCT_CAR)^B1689)</f>
        <v>484.15997672866695</v>
      </c>
      <c r="G1689" s="5">
        <f>IF(C1689=0,0,C1689*LABOR_HRS_WK_MES*SEASON_WEEKS*(1+DIM_PCT_MES)^C1689)</f>
        <v>567.47998644235463</v>
      </c>
      <c r="H1689" s="5">
        <f>E1689+F1689+G1689</f>
        <v>1269.4399631710216</v>
      </c>
      <c r="I1689" s="5">
        <f>MIN(H1689,FARMER_HRS)</f>
        <v>720</v>
      </c>
      <c r="J1689" s="5">
        <f>MAX(0,H1689-FARMER_HRS)</f>
        <v>549.43996317102165</v>
      </c>
      <c r="K1689" s="2">
        <f>I1689*FARMER_RATE+J1689*TEMP_WORKER_RATE</f>
        <v>34538.8882494969</v>
      </c>
      <c r="L1689" s="2">
        <f>A1689*PRICE_TOM+B1689*PRICE_CAR+C1689*PRICE_MES</f>
        <v>72428</v>
      </c>
      <c r="M1689" s="2">
        <f>A1689*FERT_BED_TOM+B1689*FERT_BED_CAR+C1689*FERT_BED_MES</f>
        <v>16720</v>
      </c>
      <c r="N1689" s="6">
        <f>IF(AND(D1689&lt;=TOTAL_BEDS,J1689&lt;=TEMP_WORKER_MAX*TEMP_WORKER_HRS),1,0)</f>
        <v>1</v>
      </c>
      <c r="O1689" s="2">
        <f>L1689-M1689-K1689-FIXED_COSTS</f>
        <v>1169.1117505030998</v>
      </c>
      <c r="P1689" s="2">
        <f>IF(N1689=1,O1689,"")</f>
        <v>1169.1117505030998</v>
      </c>
    </row>
    <row r="1690">
      <c r="A1690" s="6">
        <v>2</v>
      </c>
      <c r="B1690" s="6">
        <v>12</v>
      </c>
      <c r="C1690" s="6">
        <v>12</v>
      </c>
      <c r="D1690" s="6">
        <f>A1690+B1690+C1690</f>
        <v>26</v>
      </c>
      <c r="E1690" s="5">
        <f>IF(A1690=0,0,A1690*LABOR_HRS_WK_TOM*SEASON_WEEKS*(1+DIM_PCT_TOM)^A1690)</f>
        <v>217.80000000000004</v>
      </c>
      <c r="F1690" s="5">
        <f>IF(B1690=0,0,B1690*LABOR_HRS_WK_CAR*SEASON_WEEKS*(1+DIM_PCT_CAR)^B1690)</f>
        <v>484.15997672866695</v>
      </c>
      <c r="G1690" s="5">
        <f>IF(C1690=0,0,C1690*LABOR_HRS_WK_MES*SEASON_WEEKS*(1+DIM_PCT_MES)^C1690)</f>
        <v>626.807439570419</v>
      </c>
      <c r="H1690" s="5">
        <f>E1690+F1690+G1690</f>
        <v>1328.7674162990861</v>
      </c>
      <c r="I1690" s="5">
        <f>MIN(H1690,FARMER_HRS)</f>
        <v>720</v>
      </c>
      <c r="J1690" s="5">
        <f>MAX(0,H1690-FARMER_HRS)</f>
        <v>608.76741629908611</v>
      </c>
      <c r="K1690" s="2">
        <f>I1690*FARMER_RATE+J1690*TEMP_WORKER_RATE</f>
        <v>35568.878755192469</v>
      </c>
      <c r="L1690" s="2">
        <f>A1690*PRICE_TOM+B1690*PRICE_CAR+C1690*PRICE_MES</f>
        <v>75128</v>
      </c>
      <c r="M1690" s="2">
        <f>A1690*FERT_BED_TOM+B1690*FERT_BED_CAR+C1690*FERT_BED_MES</f>
        <v>17600</v>
      </c>
      <c r="N1690" s="6">
        <f>IF(AND(D1690&lt;=TOTAL_BEDS,J1690&lt;=TEMP_WORKER_MAX*TEMP_WORKER_HRS),1,0)</f>
        <v>1</v>
      </c>
      <c r="O1690" s="2">
        <f>L1690-M1690-K1690-FIXED_COSTS</f>
        <v>1959.1212448075312</v>
      </c>
      <c r="P1690" s="2">
        <f>IF(N1690=1,O1690,"")</f>
        <v>1959.1212448075312</v>
      </c>
    </row>
    <row r="1691">
      <c r="A1691" s="6">
        <v>2</v>
      </c>
      <c r="B1691" s="6">
        <v>12</v>
      </c>
      <c r="C1691" s="6">
        <v>13</v>
      </c>
      <c r="D1691" s="6">
        <f>A1691+B1691+C1691</f>
        <v>27</v>
      </c>
      <c r="E1691" s="5">
        <f>IF(A1691=0,0,A1691*LABOR_HRS_WK_TOM*SEASON_WEEKS*(1+DIM_PCT_TOM)^A1691)</f>
        <v>217.80000000000004</v>
      </c>
      <c r="F1691" s="5">
        <f>IF(B1691=0,0,B1691*LABOR_HRS_WK_CAR*SEASON_WEEKS*(1+DIM_PCT_CAR)^B1691)</f>
        <v>484.15997672866695</v>
      </c>
      <c r="G1691" s="5">
        <f>IF(C1691=0,0,C1691*LABOR_HRS_WK_MES*SEASON_WEEKS*(1+DIM_PCT_MES)^C1691)</f>
        <v>687.52941027880331</v>
      </c>
      <c r="H1691" s="5">
        <f>E1691+F1691+G1691</f>
        <v>1389.4893870074702</v>
      </c>
      <c r="I1691" s="5">
        <f>MIN(H1691,FARMER_HRS)</f>
        <v>720</v>
      </c>
      <c r="J1691" s="5">
        <f>MAX(0,H1691-FARMER_HRS)</f>
        <v>669.48938700747021</v>
      </c>
      <c r="K1691" s="2">
        <f>I1691*FARMER_RATE+J1691*TEMP_WORKER_RATE</f>
        <v>36623.079635546354</v>
      </c>
      <c r="L1691" s="2">
        <f>A1691*PRICE_TOM+B1691*PRICE_CAR+C1691*PRICE_MES</f>
        <v>77828</v>
      </c>
      <c r="M1691" s="2">
        <f>A1691*FERT_BED_TOM+B1691*FERT_BED_CAR+C1691*FERT_BED_MES</f>
        <v>18480</v>
      </c>
      <c r="N1691" s="6">
        <f>IF(AND(D1691&lt;=TOTAL_BEDS,J1691&lt;=TEMP_WORKER_MAX*TEMP_WORKER_HRS),1,0)</f>
        <v>1</v>
      </c>
      <c r="O1691" s="2">
        <f>L1691-M1691-K1691-FIXED_COSTS</f>
        <v>2724.9203644536465</v>
      </c>
      <c r="P1691" s="2">
        <f>IF(N1691=1,O1691,"")</f>
        <v>2724.9203644536465</v>
      </c>
    </row>
    <row r="1692">
      <c r="A1692" s="6">
        <v>2</v>
      </c>
      <c r="B1692" s="6">
        <v>12</v>
      </c>
      <c r="C1692" s="6">
        <v>14</v>
      </c>
      <c r="D1692" s="6">
        <f>A1692+B1692+C1692</f>
        <v>28</v>
      </c>
      <c r="E1692" s="5">
        <f>IF(A1692=0,0,A1692*LABOR_HRS_WK_TOM*SEASON_WEEKS*(1+DIM_PCT_TOM)^A1692)</f>
        <v>217.80000000000004</v>
      </c>
      <c r="F1692" s="5">
        <f>IF(B1692=0,0,B1692*LABOR_HRS_WK_CAR*SEASON_WEEKS*(1+DIM_PCT_CAR)^B1692)</f>
        <v>484.15997672866695</v>
      </c>
      <c r="G1692" s="5">
        <f>IF(C1692=0,0,C1692*LABOR_HRS_WK_MES*SEASON_WEEKS*(1+DIM_PCT_MES)^C1692)</f>
        <v>749.67149159246435</v>
      </c>
      <c r="H1692" s="5">
        <f>E1692+F1692+G1692</f>
        <v>1451.6314683211313</v>
      </c>
      <c r="I1692" s="5">
        <f>MIN(H1692,FARMER_HRS)</f>
        <v>720</v>
      </c>
      <c r="J1692" s="5">
        <f>MAX(0,H1692-FARMER_HRS)</f>
        <v>731.63146832113125</v>
      </c>
      <c r="K1692" s="2">
        <f>I1692*FARMER_RATE+J1692*TEMP_WORKER_RATE</f>
        <v>37701.935213908524</v>
      </c>
      <c r="L1692" s="2">
        <f>A1692*PRICE_TOM+B1692*PRICE_CAR+C1692*PRICE_MES</f>
        <v>80528</v>
      </c>
      <c r="M1692" s="2">
        <f>A1692*FERT_BED_TOM+B1692*FERT_BED_CAR+C1692*FERT_BED_MES</f>
        <v>19360</v>
      </c>
      <c r="N1692" s="6">
        <f>IF(AND(D1692&lt;=TOTAL_BEDS,J1692&lt;=TEMP_WORKER_MAX*TEMP_WORKER_HRS),1,0)</f>
        <v>1</v>
      </c>
      <c r="O1692" s="2">
        <f>L1692-M1692-K1692-FIXED_COSTS</f>
        <v>3466.064786091476</v>
      </c>
      <c r="P1692" s="2">
        <f>IF(N1692=1,O1692,"")</f>
        <v>3466.064786091476</v>
      </c>
    </row>
    <row r="1693">
      <c r="A1693" s="6">
        <v>2</v>
      </c>
      <c r="B1693" s="6">
        <v>12</v>
      </c>
      <c r="C1693" s="6">
        <v>15</v>
      </c>
      <c r="D1693" s="6">
        <f>A1693+B1693+C1693</f>
        <v>29</v>
      </c>
      <c r="E1693" s="5">
        <f>IF(A1693=0,0,A1693*LABOR_HRS_WK_TOM*SEASON_WEEKS*(1+DIM_PCT_TOM)^A1693)</f>
        <v>217.80000000000004</v>
      </c>
      <c r="F1693" s="5">
        <f>IF(B1693=0,0,B1693*LABOR_HRS_WK_CAR*SEASON_WEEKS*(1+DIM_PCT_CAR)^B1693)</f>
        <v>484.15997672866695</v>
      </c>
      <c r="G1693" s="5">
        <f>IF(C1693=0,0,C1693*LABOR_HRS_WK_MES*SEASON_WEEKS*(1+DIM_PCT_MES)^C1693)</f>
        <v>813.25969846861074</v>
      </c>
      <c r="H1693" s="5">
        <f>E1693+F1693+G1693</f>
        <v>1515.2196751972779</v>
      </c>
      <c r="I1693" s="5">
        <f>MIN(H1693,FARMER_HRS)</f>
        <v>720</v>
      </c>
      <c r="J1693" s="5">
        <f>MAX(0,H1693-FARMER_HRS)</f>
        <v>795.21967519727787</v>
      </c>
      <c r="K1693" s="2">
        <f>I1693*FARMER_RATE+J1693*TEMP_WORKER_RATE</f>
        <v>38805.897138841625</v>
      </c>
      <c r="L1693" s="2">
        <f>A1693*PRICE_TOM+B1693*PRICE_CAR+C1693*PRICE_MES</f>
        <v>83228</v>
      </c>
      <c r="M1693" s="2">
        <f>A1693*FERT_BED_TOM+B1693*FERT_BED_CAR+C1693*FERT_BED_MES</f>
        <v>20240</v>
      </c>
      <c r="N1693" s="6">
        <f>IF(AND(D1693&lt;=TOTAL_BEDS,J1693&lt;=TEMP_WORKER_MAX*TEMP_WORKER_HRS),1,0)</f>
        <v>1</v>
      </c>
      <c r="O1693" s="2">
        <f>L1693-M1693-K1693-FIXED_COSTS</f>
        <v>4182.1028611583752</v>
      </c>
      <c r="P1693" s="2">
        <f>IF(N1693=1,O1693,"")</f>
        <v>4182.1028611583752</v>
      </c>
    </row>
    <row r="1694">
      <c r="A1694" s="6">
        <v>2</v>
      </c>
      <c r="B1694" s="6">
        <v>12</v>
      </c>
      <c r="C1694" s="6">
        <v>16</v>
      </c>
      <c r="D1694" s="6">
        <f>A1694+B1694+C1694</f>
        <v>30</v>
      </c>
      <c r="E1694" s="5">
        <f>IF(A1694=0,0,A1694*LABOR_HRS_WK_TOM*SEASON_WEEKS*(1+DIM_PCT_TOM)^A1694)</f>
        <v>217.80000000000004</v>
      </c>
      <c r="F1694" s="5">
        <f>IF(B1694=0,0,B1694*LABOR_HRS_WK_CAR*SEASON_WEEKS*(1+DIM_PCT_CAR)^B1694)</f>
        <v>484.15997672866695</v>
      </c>
      <c r="G1694" s="5">
        <f>IF(C1694=0,0,C1694*LABOR_HRS_WK_MES*SEASON_WEEKS*(1+DIM_PCT_MES)^C1694)</f>
        <v>878.32047434609967</v>
      </c>
      <c r="H1694" s="5">
        <f>E1694+F1694+G1694</f>
        <v>1580.2804510747667</v>
      </c>
      <c r="I1694" s="5">
        <f>MIN(H1694,FARMER_HRS)</f>
        <v>720</v>
      </c>
      <c r="J1694" s="5">
        <f>MAX(0,H1694-FARMER_HRS)</f>
        <v>860.28045107476669</v>
      </c>
      <c r="K1694" s="2">
        <f>I1694*FARMER_RATE+J1694*TEMP_WORKER_RATE</f>
        <v>39935.424497825807</v>
      </c>
      <c r="L1694" s="2">
        <f>A1694*PRICE_TOM+B1694*PRICE_CAR+C1694*PRICE_MES</f>
        <v>85928</v>
      </c>
      <c r="M1694" s="2">
        <f>A1694*FERT_BED_TOM+B1694*FERT_BED_CAR+C1694*FERT_BED_MES</f>
        <v>21120</v>
      </c>
      <c r="N1694" s="6">
        <f>IF(AND(D1694&lt;=TOTAL_BEDS,J1694&lt;=TEMP_WORKER_MAX*TEMP_WORKER_HRS),1,0)</f>
        <v>1</v>
      </c>
      <c r="O1694" s="2">
        <f>L1694-M1694-K1694-FIXED_COSTS</f>
        <v>4872.5755021741934</v>
      </c>
      <c r="P1694" s="2">
        <f>IF(N1694=1,O1694,"")</f>
        <v>4872.5755021741934</v>
      </c>
    </row>
    <row r="1695">
      <c r="A1695" s="6">
        <v>2</v>
      </c>
      <c r="B1695" s="6">
        <v>12</v>
      </c>
      <c r="C1695" s="6">
        <v>17</v>
      </c>
      <c r="D1695" s="6">
        <f>A1695+B1695+C1695</f>
        <v>31</v>
      </c>
      <c r="E1695" s="5">
        <f>IF(A1695=0,0,A1695*LABOR_HRS_WK_TOM*SEASON_WEEKS*(1+DIM_PCT_TOM)^A1695)</f>
        <v>217.80000000000004</v>
      </c>
      <c r="F1695" s="5">
        <f>IF(B1695=0,0,B1695*LABOR_HRS_WK_CAR*SEASON_WEEKS*(1+DIM_PCT_CAR)^B1695)</f>
        <v>484.15997672866695</v>
      </c>
      <c r="G1695" s="5">
        <f>IF(C1695=0,0,C1695*LABOR_HRS_WK_MES*SEASON_WEEKS*(1+DIM_PCT_MES)^C1695)</f>
        <v>944.88069779263992</v>
      </c>
      <c r="H1695" s="5">
        <f>E1695+F1695+G1695</f>
        <v>1646.8406745213069</v>
      </c>
      <c r="I1695" s="5">
        <f>MIN(H1695,FARMER_HRS)</f>
        <v>720</v>
      </c>
      <c r="J1695" s="5">
        <f>MAX(0,H1695-FARMER_HRS)</f>
        <v>926.84067452130694</v>
      </c>
      <c r="K1695" s="2">
        <f>I1695*FARMER_RATE+J1695*TEMP_WORKER_RATE</f>
        <v>41090.983932661577</v>
      </c>
      <c r="L1695" s="2">
        <f>A1695*PRICE_TOM+B1695*PRICE_CAR+C1695*PRICE_MES</f>
        <v>88628</v>
      </c>
      <c r="M1695" s="2">
        <f>A1695*FERT_BED_TOM+B1695*FERT_BED_CAR+C1695*FERT_BED_MES</f>
        <v>22000</v>
      </c>
      <c r="N1695" s="6">
        <f>IF(AND(D1695&lt;=TOTAL_BEDS,J1695&lt;=TEMP_WORKER_MAX*TEMP_WORKER_HRS),1,0)</f>
        <v>1</v>
      </c>
      <c r="O1695" s="2">
        <f>L1695-M1695-K1695-FIXED_COSTS</f>
        <v>5537.0160673384235</v>
      </c>
      <c r="P1695" s="2">
        <f>IF(N1695=1,O1695,"")</f>
        <v>5537.0160673384235</v>
      </c>
    </row>
    <row r="1696">
      <c r="A1696" s="6">
        <v>2</v>
      </c>
      <c r="B1696" s="6">
        <v>12</v>
      </c>
      <c r="C1696" s="6">
        <v>18</v>
      </c>
      <c r="D1696" s="6">
        <f>A1696+B1696+C1696</f>
        <v>32</v>
      </c>
      <c r="E1696" s="5">
        <f>IF(A1696=0,0,A1696*LABOR_HRS_WK_TOM*SEASON_WEEKS*(1+DIM_PCT_TOM)^A1696)</f>
        <v>217.80000000000004</v>
      </c>
      <c r="F1696" s="5">
        <f>IF(B1696=0,0,B1696*LABOR_HRS_WK_CAR*SEASON_WEEKS*(1+DIM_PCT_CAR)^B1696)</f>
        <v>484.15997672866695</v>
      </c>
      <c r="G1696" s="5">
        <f>IF(C1696=0,0,C1696*LABOR_HRS_WK_MES*SEASON_WEEKS*(1+DIM_PCT_MES)^C1696)</f>
        <v>1012.9676892512272</v>
      </c>
      <c r="H1696" s="5">
        <f>E1696+F1696+G1696</f>
        <v>1714.9276659798943</v>
      </c>
      <c r="I1696" s="5">
        <f>MIN(H1696,FARMER_HRS)</f>
        <v>720</v>
      </c>
      <c r="J1696" s="5">
        <f>MAX(0,H1696-FARMER_HRS)</f>
        <v>994.9276659798943</v>
      </c>
      <c r="K1696" s="2">
        <f>I1696*FARMER_RATE+J1696*TEMP_WORKER_RATE</f>
        <v>42273.049756595385</v>
      </c>
      <c r="L1696" s="2">
        <f>A1696*PRICE_TOM+B1696*PRICE_CAR+C1696*PRICE_MES</f>
        <v>91328</v>
      </c>
      <c r="M1696" s="2">
        <f>A1696*FERT_BED_TOM+B1696*FERT_BED_CAR+C1696*FERT_BED_MES</f>
        <v>22880</v>
      </c>
      <c r="N1696" s="6">
        <f>IF(AND(D1696&lt;=TOTAL_BEDS,J1696&lt;=TEMP_WORKER_MAX*TEMP_WORKER_HRS),1,0)</f>
        <v>1</v>
      </c>
      <c r="O1696" s="2">
        <f>L1696-M1696-K1696-FIXED_COSTS</f>
        <v>6174.9502434046153</v>
      </c>
      <c r="P1696" s="2">
        <f>IF(N1696=1,O1696,"")</f>
        <v>6174.9502434046153</v>
      </c>
    </row>
    <row r="1697">
      <c r="A1697" s="6">
        <v>2</v>
      </c>
      <c r="B1697" s="6">
        <v>12</v>
      </c>
      <c r="C1697" s="6">
        <v>19</v>
      </c>
      <c r="D1697" s="6">
        <f>A1697+B1697+C1697</f>
        <v>33</v>
      </c>
      <c r="E1697" s="5">
        <f>IF(A1697=0,0,A1697*LABOR_HRS_WK_TOM*SEASON_WEEKS*(1+DIM_PCT_TOM)^A1697)</f>
        <v>217.80000000000004</v>
      </c>
      <c r="F1697" s="5">
        <f>IF(B1697=0,0,B1697*LABOR_HRS_WK_CAR*SEASON_WEEKS*(1+DIM_PCT_CAR)^B1697)</f>
        <v>484.15997672866695</v>
      </c>
      <c r="G1697" s="5">
        <f>IF(C1697=0,0,C1697*LABOR_HRS_WK_MES*SEASON_WEEKS*(1+DIM_PCT_MES)^C1697)</f>
        <v>1082.6092178872491</v>
      </c>
      <c r="H1697" s="5">
        <f>E1697+F1697+G1697</f>
        <v>1784.5691946159161</v>
      </c>
      <c r="I1697" s="5">
        <f>MIN(H1697,FARMER_HRS)</f>
        <v>720</v>
      </c>
      <c r="J1697" s="5">
        <f>MAX(0,H1697-FARMER_HRS)</f>
        <v>1064.5691946159161</v>
      </c>
      <c r="K1697" s="2">
        <f>I1697*FARMER_RATE+J1697*TEMP_WORKER_RATE</f>
        <v>43482.104073192982</v>
      </c>
      <c r="L1697" s="2">
        <f>A1697*PRICE_TOM+B1697*PRICE_CAR+C1697*PRICE_MES</f>
        <v>94028</v>
      </c>
      <c r="M1697" s="2">
        <f>A1697*FERT_BED_TOM+B1697*FERT_BED_CAR+C1697*FERT_BED_MES</f>
        <v>23760</v>
      </c>
      <c r="N1697" s="6">
        <f>IF(AND(D1697&lt;=TOTAL_BEDS,J1697&lt;=TEMP_WORKER_MAX*TEMP_WORKER_HRS),1,0)</f>
        <v>1</v>
      </c>
      <c r="O1697" s="2">
        <f>L1697-M1697-K1697-FIXED_COSTS</f>
        <v>6785.8959268070175</v>
      </c>
      <c r="P1697" s="2">
        <f>IF(N1697=1,O1697,"")</f>
        <v>6785.8959268070175</v>
      </c>
    </row>
    <row r="1698">
      <c r="A1698" s="6">
        <v>2</v>
      </c>
      <c r="B1698" s="6">
        <v>12</v>
      </c>
      <c r="C1698" s="6">
        <v>20</v>
      </c>
      <c r="D1698" s="6">
        <f>A1698+B1698+C1698</f>
        <v>34</v>
      </c>
      <c r="E1698" s="5">
        <f>IF(A1698=0,0,A1698*LABOR_HRS_WK_TOM*SEASON_WEEKS*(1+DIM_PCT_TOM)^A1698)</f>
        <v>217.80000000000004</v>
      </c>
      <c r="F1698" s="5">
        <f>IF(B1698=0,0,B1698*LABOR_HRS_WK_CAR*SEASON_WEEKS*(1+DIM_PCT_CAR)^B1698)</f>
        <v>484.15997672866695</v>
      </c>
      <c r="G1698" s="5">
        <f>IF(C1698=0,0,C1698*LABOR_HRS_WK_MES*SEASON_WEEKS*(1+DIM_PCT_MES)^C1698)</f>
        <v>1153.8335085377259</v>
      </c>
      <c r="H1698" s="5">
        <f>E1698+F1698+G1698</f>
        <v>1855.793485266393</v>
      </c>
      <c r="I1698" s="5">
        <f>MIN(H1698,FARMER_HRS)</f>
        <v>720</v>
      </c>
      <c r="J1698" s="5">
        <f>MAX(0,H1698-FARMER_HRS)</f>
        <v>1135.793485266393</v>
      </c>
      <c r="K1698" s="2">
        <f>I1698*FARMER_RATE+J1698*TEMP_WORKER_RATE</f>
        <v>44718.63689698599</v>
      </c>
      <c r="L1698" s="2">
        <f>A1698*PRICE_TOM+B1698*PRICE_CAR+C1698*PRICE_MES</f>
        <v>96728</v>
      </c>
      <c r="M1698" s="2">
        <f>A1698*FERT_BED_TOM+B1698*FERT_BED_CAR+C1698*FERT_BED_MES</f>
        <v>24640</v>
      </c>
      <c r="N1698" s="6">
        <f>IF(AND(D1698&lt;=TOTAL_BEDS,J1698&lt;=TEMP_WORKER_MAX*TEMP_WORKER_HRS),1,0)</f>
        <v>1</v>
      </c>
      <c r="O1698" s="2">
        <f>L1698-M1698-K1698-FIXED_COSTS</f>
        <v>7369.3631030140095</v>
      </c>
      <c r="P1698" s="2">
        <f>IF(N1698=1,O1698,"")</f>
        <v>7369.3631030140095</v>
      </c>
    </row>
    <row r="1699">
      <c r="A1699" s="6">
        <v>2</v>
      </c>
      <c r="B1699" s="6">
        <v>12</v>
      </c>
      <c r="C1699" s="6">
        <v>21</v>
      </c>
      <c r="D1699" s="6">
        <f>A1699+B1699+C1699</f>
        <v>35</v>
      </c>
      <c r="E1699" s="5">
        <f>IF(A1699=0,0,A1699*LABOR_HRS_WK_TOM*SEASON_WEEKS*(1+DIM_PCT_TOM)^A1699)</f>
        <v>217.80000000000004</v>
      </c>
      <c r="F1699" s="5">
        <f>IF(B1699=0,0,B1699*LABOR_HRS_WK_CAR*SEASON_WEEKS*(1+DIM_PCT_CAR)^B1699)</f>
        <v>484.15997672866695</v>
      </c>
      <c r="G1699" s="5">
        <f>IF(C1699=0,0,C1699*LABOR_HRS_WK_MES*SEASON_WEEKS*(1+DIM_PCT_MES)^C1699)</f>
        <v>1226.6692487641699</v>
      </c>
      <c r="H1699" s="5">
        <f>E1699+F1699+G1699</f>
        <v>1928.6292254928369</v>
      </c>
      <c r="I1699" s="5">
        <f>MIN(H1699,FARMER_HRS)</f>
        <v>720</v>
      </c>
      <c r="J1699" s="5">
        <f>MAX(0,H1699-FARMER_HRS)</f>
        <v>1208.6292254928369</v>
      </c>
      <c r="K1699" s="2">
        <f>I1699*FARMER_RATE+J1699*TEMP_WORKER_RATE</f>
        <v>45983.146275917308</v>
      </c>
      <c r="L1699" s="2">
        <f>A1699*PRICE_TOM+B1699*PRICE_CAR+C1699*PRICE_MES</f>
        <v>99428</v>
      </c>
      <c r="M1699" s="2">
        <f>A1699*FERT_BED_TOM+B1699*FERT_BED_CAR+C1699*FERT_BED_MES</f>
        <v>25520</v>
      </c>
      <c r="N1699" s="6">
        <f>IF(AND(D1699&lt;=TOTAL_BEDS,J1699&lt;=TEMP_WORKER_MAX*TEMP_WORKER_HRS),1,0)</f>
        <v>1</v>
      </c>
      <c r="O1699" s="2">
        <f>L1699-M1699-K1699-FIXED_COSTS</f>
        <v>7924.8537240826918</v>
      </c>
      <c r="P1699" s="2">
        <f>IF(N1699=1,O1699,"")</f>
        <v>7924.8537240826918</v>
      </c>
    </row>
    <row r="1700">
      <c r="A1700" s="6">
        <v>2</v>
      </c>
      <c r="B1700" s="6">
        <v>12</v>
      </c>
      <c r="C1700" s="6">
        <v>22</v>
      </c>
      <c r="D1700" s="6">
        <f>A1700+B1700+C1700</f>
        <v>36</v>
      </c>
      <c r="E1700" s="5">
        <f>IF(A1700=0,0,A1700*LABOR_HRS_WK_TOM*SEASON_WEEKS*(1+DIM_PCT_TOM)^A1700)</f>
        <v>217.80000000000004</v>
      </c>
      <c r="F1700" s="5">
        <f>IF(B1700=0,0,B1700*LABOR_HRS_WK_CAR*SEASON_WEEKS*(1+DIM_PCT_CAR)^B1700)</f>
        <v>484.15997672866695</v>
      </c>
      <c r="G1700" s="5">
        <f>IF(C1700=0,0,C1700*LABOR_HRS_WK_MES*SEASON_WEEKS*(1+DIM_PCT_MES)^C1700)</f>
        <v>1301.1455960105659</v>
      </c>
      <c r="H1700" s="5">
        <f>E1700+F1700+G1700</f>
        <v>2003.1055727392329</v>
      </c>
      <c r="I1700" s="5">
        <f>MIN(H1700,FARMER_HRS)</f>
        <v>720</v>
      </c>
      <c r="J1700" s="5">
        <f>MAX(0,H1700-FARMER_HRS)</f>
        <v>1283.1055727392329</v>
      </c>
      <c r="K1700" s="2">
        <f>I1700*FARMER_RATE+J1700*TEMP_WORKER_RATE</f>
        <v>47276.138415611684</v>
      </c>
      <c r="L1700" s="2">
        <f>A1700*PRICE_TOM+B1700*PRICE_CAR+C1700*PRICE_MES</f>
        <v>102128</v>
      </c>
      <c r="M1700" s="2">
        <f>A1700*FERT_BED_TOM+B1700*FERT_BED_CAR+C1700*FERT_BED_MES</f>
        <v>26400</v>
      </c>
      <c r="N1700" s="6">
        <f>IF(AND(D1700&lt;=TOTAL_BEDS,J1700&lt;=TEMP_WORKER_MAX*TEMP_WORKER_HRS),1,0)</f>
        <v>1</v>
      </c>
      <c r="O1700" s="2">
        <f>L1700-M1700-K1700-FIXED_COSTS</f>
        <v>8451.8615843883163</v>
      </c>
      <c r="P1700" s="2">
        <f>IF(N1700=1,O1700,"")</f>
        <v>8451.8615843883163</v>
      </c>
    </row>
    <row r="1701">
      <c r="A1701" s="6">
        <v>2</v>
      </c>
      <c r="B1701" s="6">
        <v>12</v>
      </c>
      <c r="C1701" s="6">
        <v>23</v>
      </c>
      <c r="D1701" s="6">
        <f>A1701+B1701+C1701</f>
        <v>37</v>
      </c>
      <c r="E1701" s="5">
        <f>IF(A1701=0,0,A1701*LABOR_HRS_WK_TOM*SEASON_WEEKS*(1+DIM_PCT_TOM)^A1701)</f>
        <v>217.80000000000004</v>
      </c>
      <c r="F1701" s="5">
        <f>IF(B1701=0,0,B1701*LABOR_HRS_WK_CAR*SEASON_WEEKS*(1+DIM_PCT_CAR)^B1701)</f>
        <v>484.15997672866695</v>
      </c>
      <c r="G1701" s="5">
        <f>IF(C1701=0,0,C1701*LABOR_HRS_WK_MES*SEASON_WEEKS*(1+DIM_PCT_MES)^C1701)</f>
        <v>1377.2921848680023</v>
      </c>
      <c r="H1701" s="5">
        <f>E1701+F1701+G1701</f>
        <v>2079.2521615966693</v>
      </c>
      <c r="I1701" s="5">
        <f>MIN(H1701,FARMER_HRS)</f>
        <v>720</v>
      </c>
      <c r="J1701" s="5">
        <f>MAX(0,H1701-FARMER_HRS)</f>
        <v>1359.2521615966693</v>
      </c>
      <c r="K1701" s="2">
        <f>I1701*FARMER_RATE+J1701*TEMP_WORKER_RATE</f>
        <v>48598.12780549773</v>
      </c>
      <c r="L1701" s="2">
        <f>A1701*PRICE_TOM+B1701*PRICE_CAR+C1701*PRICE_MES</f>
        <v>104828</v>
      </c>
      <c r="M1701" s="2">
        <f>A1701*FERT_BED_TOM+B1701*FERT_BED_CAR+C1701*FERT_BED_MES</f>
        <v>27280</v>
      </c>
      <c r="N1701" s="6">
        <f>IF(AND(D1701&lt;=TOTAL_BEDS,J1701&lt;=TEMP_WORKER_MAX*TEMP_WORKER_HRS),1,0)</f>
        <v>1</v>
      </c>
      <c r="O1701" s="2">
        <f>L1701-M1701-K1701-FIXED_COSTS</f>
        <v>8949.87219450227</v>
      </c>
      <c r="P1701" s="2">
        <f>IF(N1701=1,O1701,"")</f>
        <v>8949.87219450227</v>
      </c>
    </row>
    <row r="1702">
      <c r="A1702" s="6">
        <v>2</v>
      </c>
      <c r="B1702" s="6">
        <v>12</v>
      </c>
      <c r="C1702" s="6">
        <v>24</v>
      </c>
      <c r="D1702" s="6">
        <f>A1702+B1702+C1702</f>
        <v>38</v>
      </c>
      <c r="E1702" s="5">
        <f>IF(A1702=0,0,A1702*LABOR_HRS_WK_TOM*SEASON_WEEKS*(1+DIM_PCT_TOM)^A1702)</f>
        <v>217.80000000000004</v>
      </c>
      <c r="F1702" s="5">
        <f>IF(B1702=0,0,B1702*LABOR_HRS_WK_CAR*SEASON_WEEKS*(1+DIM_PCT_CAR)^B1702)</f>
        <v>484.15997672866695</v>
      </c>
      <c r="G1702" s="5">
        <f>IF(C1702=0,0,C1702*LABOR_HRS_WK_MES*SEASON_WEEKS*(1+DIM_PCT_MES)^C1702)</f>
        <v>1455.139134447498</v>
      </c>
      <c r="H1702" s="5">
        <f>E1702+F1702+G1702</f>
        <v>2157.099111176165</v>
      </c>
      <c r="I1702" s="5">
        <f>MIN(H1702,FARMER_HRS)</f>
        <v>720</v>
      </c>
      <c r="J1702" s="5">
        <f>MAX(0,H1702-FARMER_HRS)</f>
        <v>1437.099111176165</v>
      </c>
      <c r="K1702" s="2">
        <f>I1702*FARMER_RATE+J1702*TEMP_WORKER_RATE</f>
        <v>49949.63734680842</v>
      </c>
      <c r="L1702" s="2">
        <f>A1702*PRICE_TOM+B1702*PRICE_CAR+C1702*PRICE_MES</f>
        <v>107528</v>
      </c>
      <c r="M1702" s="2">
        <f>A1702*FERT_BED_TOM+B1702*FERT_BED_CAR+C1702*FERT_BED_MES</f>
        <v>28160</v>
      </c>
      <c r="N1702" s="6">
        <f>IF(AND(D1702&lt;=TOTAL_BEDS,J1702&lt;=TEMP_WORKER_MAX*TEMP_WORKER_HRS),1,0)</f>
        <v>1</v>
      </c>
      <c r="O1702" s="2">
        <f>L1702-M1702-K1702-FIXED_COSTS</f>
        <v>9418.36265319158</v>
      </c>
      <c r="P1702" s="2">
        <f>IF(N1702=1,O1702,"")</f>
        <v>9418.36265319158</v>
      </c>
    </row>
    <row r="1703">
      <c r="A1703" s="6">
        <v>2</v>
      </c>
      <c r="B1703" s="6">
        <v>12</v>
      </c>
      <c r="C1703" s="6">
        <v>25</v>
      </c>
      <c r="D1703" s="6">
        <f>A1703+B1703+C1703</f>
        <v>39</v>
      </c>
      <c r="E1703" s="5">
        <f>IF(A1703=0,0,A1703*LABOR_HRS_WK_TOM*SEASON_WEEKS*(1+DIM_PCT_TOM)^A1703)</f>
        <v>217.80000000000004</v>
      </c>
      <c r="F1703" s="5">
        <f>IF(B1703=0,0,B1703*LABOR_HRS_WK_CAR*SEASON_WEEKS*(1+DIM_PCT_CAR)^B1703)</f>
        <v>484.15997672866695</v>
      </c>
      <c r="G1703" s="5">
        <f>IF(C1703=0,0,C1703*LABOR_HRS_WK_MES*SEASON_WEEKS*(1+DIM_PCT_MES)^C1703)</f>
        <v>1534.7170558625955</v>
      </c>
      <c r="H1703" s="5">
        <f>E1703+F1703+G1703</f>
        <v>2236.6770325912626</v>
      </c>
      <c r="I1703" s="5">
        <f>MIN(H1703,FARMER_HRS)</f>
        <v>720</v>
      </c>
      <c r="J1703" s="5">
        <f>MAX(0,H1703-FARMER_HRS)</f>
        <v>1516.6770325912626</v>
      </c>
      <c r="K1703" s="2">
        <f>I1703*FARMER_RATE+J1703*TEMP_WORKER_RATE</f>
        <v>51331.1984824872</v>
      </c>
      <c r="L1703" s="2">
        <f>A1703*PRICE_TOM+B1703*PRICE_CAR+C1703*PRICE_MES</f>
        <v>110228</v>
      </c>
      <c r="M1703" s="2">
        <f>A1703*FERT_BED_TOM+B1703*FERT_BED_CAR+C1703*FERT_BED_MES</f>
        <v>29040</v>
      </c>
      <c r="N1703" s="6">
        <f>IF(AND(D1703&lt;=TOTAL_BEDS,J1703&lt;=TEMP_WORKER_MAX*TEMP_WORKER_HRS),1,0)</f>
        <v>1</v>
      </c>
      <c r="O1703" s="2">
        <f>L1703-M1703-K1703-FIXED_COSTS</f>
        <v>9856.8015175128021</v>
      </c>
      <c r="P1703" s="2">
        <f>IF(N1703=1,O1703,"")</f>
        <v>9856.8015175128021</v>
      </c>
    </row>
    <row r="1704">
      <c r="A1704" s="6">
        <v>2</v>
      </c>
      <c r="B1704" s="6">
        <v>12</v>
      </c>
      <c r="C1704" s="6">
        <v>26</v>
      </c>
      <c r="D1704" s="6">
        <f>A1704+B1704+C1704</f>
        <v>40</v>
      </c>
      <c r="E1704" s="5">
        <f>IF(A1704=0,0,A1704*LABOR_HRS_WK_TOM*SEASON_WEEKS*(1+DIM_PCT_TOM)^A1704)</f>
        <v>217.80000000000004</v>
      </c>
      <c r="F1704" s="5">
        <f>IF(B1704=0,0,B1704*LABOR_HRS_WK_CAR*SEASON_WEEKS*(1+DIM_PCT_CAR)^B1704)</f>
        <v>484.15997672866695</v>
      </c>
      <c r="G1704" s="5">
        <f>IF(C1704=0,0,C1704*LABOR_HRS_WK_MES*SEASON_WEEKS*(1+DIM_PCT_MES)^C1704)</f>
        <v>1616.0570598233128</v>
      </c>
      <c r="H1704" s="5">
        <f>E1704+F1704+G1704</f>
        <v>2318.01703655198</v>
      </c>
      <c r="I1704" s="5">
        <f>MIN(H1704,FARMER_HRS)</f>
        <v>720</v>
      </c>
      <c r="J1704" s="5">
        <f>MAX(0,H1704-FARMER_HRS)</f>
        <v>1598.0170365519798</v>
      </c>
      <c r="K1704" s="2">
        <f>I1704*FARMER_RATE+J1704*TEMP_WORKER_RATE</f>
        <v>52743.351329027428</v>
      </c>
      <c r="L1704" s="2">
        <f>A1704*PRICE_TOM+B1704*PRICE_CAR+C1704*PRICE_MES</f>
        <v>112928</v>
      </c>
      <c r="M1704" s="2">
        <f>A1704*FERT_BED_TOM+B1704*FERT_BED_CAR+C1704*FERT_BED_MES</f>
        <v>29920</v>
      </c>
      <c r="N1704" s="6">
        <f>IF(AND(D1704&lt;=TOTAL_BEDS,J1704&lt;=TEMP_WORKER_MAX*TEMP_WORKER_HRS),1,0)</f>
        <v>1</v>
      </c>
      <c r="O1704" s="2">
        <f>L1704-M1704-K1704-FIXED_COSTS</f>
        <v>10264.648670972572</v>
      </c>
      <c r="P1704" s="2">
        <f>IF(N1704=1,O1704,"")</f>
        <v>10264.648670972572</v>
      </c>
    </row>
    <row r="1705">
      <c r="A1705" s="6">
        <v>2</v>
      </c>
      <c r="B1705" s="6">
        <v>12</v>
      </c>
      <c r="C1705" s="6">
        <v>27</v>
      </c>
      <c r="D1705" s="6">
        <f>A1705+B1705+C1705</f>
        <v>41</v>
      </c>
      <c r="E1705" s="5">
        <f>IF(A1705=0,0,A1705*LABOR_HRS_WK_TOM*SEASON_WEEKS*(1+DIM_PCT_TOM)^A1705)</f>
        <v>217.80000000000004</v>
      </c>
      <c r="F1705" s="5">
        <f>IF(B1705=0,0,B1705*LABOR_HRS_WK_CAR*SEASON_WEEKS*(1+DIM_PCT_CAR)^B1705)</f>
        <v>484.15997672866695</v>
      </c>
      <c r="G1705" s="5">
        <f>IF(C1705=0,0,C1705*LABOR_HRS_WK_MES*SEASON_WEEKS*(1+DIM_PCT_MES)^C1705)</f>
        <v>1699.19076434307</v>
      </c>
      <c r="H1705" s="5">
        <f>E1705+F1705+G1705</f>
        <v>2401.1507410717368</v>
      </c>
      <c r="I1705" s="5">
        <f>MIN(H1705,FARMER_HRS)</f>
        <v>720</v>
      </c>
      <c r="J1705" s="5">
        <f>MAX(0,H1705-FARMER_HRS)</f>
        <v>1681.1507410717368</v>
      </c>
      <c r="K1705" s="2">
        <f>I1705*FARMER_RATE+J1705*TEMP_WORKER_RATE</f>
        <v>54186.64481027321</v>
      </c>
      <c r="L1705" s="2">
        <f>A1705*PRICE_TOM+B1705*PRICE_CAR+C1705*PRICE_MES</f>
        <v>115628</v>
      </c>
      <c r="M1705" s="2">
        <f>A1705*FERT_BED_TOM+B1705*FERT_BED_CAR+C1705*FERT_BED_MES</f>
        <v>30800</v>
      </c>
      <c r="N1705" s="6">
        <f>IF(AND(D1705&lt;=TOTAL_BEDS,J1705&lt;=TEMP_WORKER_MAX*TEMP_WORKER_HRS),1,0)</f>
        <v>1</v>
      </c>
      <c r="O1705" s="2">
        <f>L1705-M1705-K1705-FIXED_COSTS</f>
        <v>10641.35518972679</v>
      </c>
      <c r="P1705" s="2">
        <f>IF(N1705=1,O1705,"")</f>
        <v>10641.35518972679</v>
      </c>
    </row>
    <row r="1706">
      <c r="A1706" s="6">
        <v>2</v>
      </c>
      <c r="B1706" s="6">
        <v>12</v>
      </c>
      <c r="C1706" s="6">
        <v>28</v>
      </c>
      <c r="D1706" s="6">
        <f>A1706+B1706+C1706</f>
        <v>42</v>
      </c>
      <c r="E1706" s="5">
        <f>IF(A1706=0,0,A1706*LABOR_HRS_WK_TOM*SEASON_WEEKS*(1+DIM_PCT_TOM)^A1706)</f>
        <v>217.80000000000004</v>
      </c>
      <c r="F1706" s="5">
        <f>IF(B1706=0,0,B1706*LABOR_HRS_WK_CAR*SEASON_WEEKS*(1+DIM_PCT_CAR)^B1706)</f>
        <v>484.15997672866695</v>
      </c>
      <c r="G1706" s="5">
        <f>IF(C1706=0,0,C1706*LABOR_HRS_WK_MES*SEASON_WEEKS*(1+DIM_PCT_MES)^C1706)</f>
        <v>1784.1503025602233</v>
      </c>
      <c r="H1706" s="5">
        <f>E1706+F1706+G1706</f>
        <v>2486.1102792888905</v>
      </c>
      <c r="I1706" s="5">
        <f>MIN(H1706,FARMER_HRS)</f>
        <v>720</v>
      </c>
      <c r="J1706" s="5">
        <f>MAX(0,H1706-FARMER_HRS)</f>
        <v>1766.1102792888905</v>
      </c>
      <c r="K1706" s="2">
        <f>I1706*FARMER_RATE+J1706*TEMP_WORKER_RATE</f>
        <v>55661.636793209909</v>
      </c>
      <c r="L1706" s="2">
        <f>A1706*PRICE_TOM+B1706*PRICE_CAR+C1706*PRICE_MES</f>
        <v>118328</v>
      </c>
      <c r="M1706" s="2">
        <f>A1706*FERT_BED_TOM+B1706*FERT_BED_CAR+C1706*FERT_BED_MES</f>
        <v>31680</v>
      </c>
      <c r="N1706" s="6">
        <f>IF(AND(D1706&lt;=TOTAL_BEDS,J1706&lt;=TEMP_WORKER_MAX*TEMP_WORKER_HRS),1,0)</f>
        <v>1</v>
      </c>
      <c r="O1706" s="2">
        <f>L1706-M1706-K1706-FIXED_COSTS</f>
        <v>10986.363206790091</v>
      </c>
      <c r="P1706" s="2">
        <f>IF(N1706=1,O1706,"")</f>
        <v>10986.363206790091</v>
      </c>
    </row>
    <row r="1707">
      <c r="A1707" s="6">
        <v>2</v>
      </c>
      <c r="B1707" s="6">
        <v>12</v>
      </c>
      <c r="C1707" s="6">
        <v>29</v>
      </c>
      <c r="D1707" s="6">
        <f>A1707+B1707+C1707</f>
        <v>43</v>
      </c>
      <c r="E1707" s="5">
        <f>IF(A1707=0,0,A1707*LABOR_HRS_WK_TOM*SEASON_WEEKS*(1+DIM_PCT_TOM)^A1707)</f>
        <v>217.80000000000004</v>
      </c>
      <c r="F1707" s="5">
        <f>IF(B1707=0,0,B1707*LABOR_HRS_WK_CAR*SEASON_WEEKS*(1+DIM_PCT_CAR)^B1707)</f>
        <v>484.15997672866695</v>
      </c>
      <c r="G1707" s="5">
        <f>IF(C1707=0,0,C1707*LABOR_HRS_WK_MES*SEASON_WEEKS*(1+DIM_PCT_MES)^C1707)</f>
        <v>1870.9683306758766</v>
      </c>
      <c r="H1707" s="5">
        <f>E1707+F1707+G1707</f>
        <v>2572.9283074045434</v>
      </c>
      <c r="I1707" s="5">
        <f>MIN(H1707,FARMER_HRS)</f>
        <v>720</v>
      </c>
      <c r="J1707" s="5">
        <f>MAX(0,H1707-FARMER_HRS)</f>
        <v>1852.9283074045434</v>
      </c>
      <c r="K1707" s="2">
        <f>I1707*FARMER_RATE+J1707*TEMP_WORKER_RATE</f>
        <v>57168.894225773322</v>
      </c>
      <c r="L1707" s="2">
        <f>A1707*PRICE_TOM+B1707*PRICE_CAR+C1707*PRICE_MES</f>
        <v>121028</v>
      </c>
      <c r="M1707" s="2">
        <f>A1707*FERT_BED_TOM+B1707*FERT_BED_CAR+C1707*FERT_BED_MES</f>
        <v>32560</v>
      </c>
      <c r="N1707" s="6">
        <f>IF(AND(D1707&lt;=TOTAL_BEDS,J1707&lt;=TEMP_WORKER_MAX*TEMP_WORKER_HRS),1,0)</f>
        <v>1</v>
      </c>
      <c r="O1707" s="2">
        <f>L1707-M1707-K1707-FIXED_COSTS</f>
        <v>11299.105774226678</v>
      </c>
      <c r="P1707" s="2">
        <f>IF(N1707=1,O1707,"")</f>
        <v>11299.105774226678</v>
      </c>
    </row>
    <row r="1708">
      <c r="A1708" s="6">
        <v>2</v>
      </c>
      <c r="B1708" s="6">
        <v>12</v>
      </c>
      <c r="C1708" s="6">
        <v>30</v>
      </c>
      <c r="D1708" s="6">
        <f>A1708+B1708+C1708</f>
        <v>44</v>
      </c>
      <c r="E1708" s="5">
        <f>IF(A1708=0,0,A1708*LABOR_HRS_WK_TOM*SEASON_WEEKS*(1+DIM_PCT_TOM)^A1708)</f>
        <v>217.80000000000004</v>
      </c>
      <c r="F1708" s="5">
        <f>IF(B1708=0,0,B1708*LABOR_HRS_WK_CAR*SEASON_WEEKS*(1+DIM_PCT_CAR)^B1708)</f>
        <v>484.15997672866695</v>
      </c>
      <c r="G1708" s="5">
        <f>IF(C1708=0,0,C1708*LABOR_HRS_WK_MES*SEASON_WEEKS*(1+DIM_PCT_MES)^C1708)</f>
        <v>1959.6780360096466</v>
      </c>
      <c r="H1708" s="5">
        <f>E1708+F1708+G1708</f>
        <v>2661.6380127383136</v>
      </c>
      <c r="I1708" s="5">
        <f>MIN(H1708,FARMER_HRS)</f>
        <v>720</v>
      </c>
      <c r="J1708" s="5">
        <f>MAX(0,H1708-FARMER_HRS)</f>
        <v>1941.6380127383136</v>
      </c>
      <c r="K1708" s="2">
        <f>I1708*FARMER_RATE+J1708*TEMP_WORKER_RATE</f>
        <v>58708.993276706831</v>
      </c>
      <c r="L1708" s="2">
        <f>A1708*PRICE_TOM+B1708*PRICE_CAR+C1708*PRICE_MES</f>
        <v>123728</v>
      </c>
      <c r="M1708" s="2">
        <f>A1708*FERT_BED_TOM+B1708*FERT_BED_CAR+C1708*FERT_BED_MES</f>
        <v>33440</v>
      </c>
      <c r="N1708" s="6">
        <f>IF(AND(D1708&lt;=TOTAL_BEDS,J1708&lt;=TEMP_WORKER_MAX*TEMP_WORKER_HRS),1,0)</f>
        <v>1</v>
      </c>
      <c r="O1708" s="2">
        <f>L1708-M1708-K1708-FIXED_COSTS</f>
        <v>11579.006723293169</v>
      </c>
      <c r="P1708" s="2">
        <f>IF(N1708=1,O1708,"")</f>
        <v>11579.006723293169</v>
      </c>
    </row>
    <row r="1709">
      <c r="A1709" s="6">
        <v>2</v>
      </c>
      <c r="B1709" s="6">
        <v>13</v>
      </c>
      <c r="C1709" s="6">
        <v>0</v>
      </c>
      <c r="D1709" s="6">
        <f>A1709+B1709+C1709</f>
        <v>15</v>
      </c>
      <c r="E1709" s="5">
        <f>IF(A1709=0,0,A1709*LABOR_HRS_WK_TOM*SEASON_WEEKS*(1+DIM_PCT_TOM)^A1709)</f>
        <v>217.80000000000004</v>
      </c>
      <c r="F1709" s="5">
        <f>IF(B1709=0,0,B1709*LABOR_HRS_WK_CAR*SEASON_WEEKS*(1+DIM_PCT_CAR)^B1709)</f>
        <v>537.6193074924571</v>
      </c>
      <c r="G1709" s="5">
        <f>IF(C1709=0,0,C1709*LABOR_HRS_WK_MES*SEASON_WEEKS*(1+DIM_PCT_MES)^C1709)</f>
        <v>0</v>
      </c>
      <c r="H1709" s="5">
        <f>E1709+F1709+G1709</f>
        <v>755.41930749245716</v>
      </c>
      <c r="I1709" s="5">
        <f>MIN(H1709,FARMER_HRS)</f>
        <v>720</v>
      </c>
      <c r="J1709" s="5">
        <f>MAX(0,H1709-FARMER_HRS)</f>
        <v>35.419307492457165</v>
      </c>
      <c r="K1709" s="2">
        <f>I1709*FARMER_RATE+J1709*TEMP_WORKER_RATE</f>
        <v>25614.918532855158</v>
      </c>
      <c r="L1709" s="2">
        <f>A1709*PRICE_TOM+B1709*PRICE_CAR+C1709*PRICE_MES</f>
        <v>44822</v>
      </c>
      <c r="M1709" s="2">
        <f>A1709*FERT_BED_TOM+B1709*FERT_BED_CAR+C1709*FERT_BED_MES</f>
        <v>7480</v>
      </c>
      <c r="N1709" s="6">
        <f>IF(AND(D1709&lt;=TOTAL_BEDS,J1709&lt;=TEMP_WORKER_MAX*TEMP_WORKER_HRS),1,0)</f>
        <v>1</v>
      </c>
      <c r="O1709" s="2">
        <f>L1709-M1709-K1709-FIXED_COSTS</f>
        <v>-8272.9185328551575</v>
      </c>
      <c r="P1709" s="2">
        <f>IF(N1709=1,O1709,"")</f>
        <v>-8272.9185328551575</v>
      </c>
    </row>
    <row r="1710">
      <c r="A1710" s="6">
        <v>2</v>
      </c>
      <c r="B1710" s="6">
        <v>13</v>
      </c>
      <c r="C1710" s="6">
        <v>1</v>
      </c>
      <c r="D1710" s="6">
        <f>A1710+B1710+C1710</f>
        <v>16</v>
      </c>
      <c r="E1710" s="5">
        <f>IF(A1710=0,0,A1710*LABOR_HRS_WK_TOM*SEASON_WEEKS*(1+DIM_PCT_TOM)^A1710)</f>
        <v>217.80000000000004</v>
      </c>
      <c r="F1710" s="5">
        <f>IF(B1710=0,0,B1710*LABOR_HRS_WK_CAR*SEASON_WEEKS*(1+DIM_PCT_CAR)^B1710)</f>
        <v>537.6193074924571</v>
      </c>
      <c r="G1710" s="5">
        <f>IF(C1710=0,0,C1710*LABOR_HRS_WK_MES*SEASON_WEEKS*(1+DIM_PCT_MES)^C1710)</f>
        <v>45.5625</v>
      </c>
      <c r="H1710" s="5">
        <f>E1710+F1710+G1710</f>
        <v>800.98180749245716</v>
      </c>
      <c r="I1710" s="5">
        <f>MIN(H1710,FARMER_HRS)</f>
        <v>720</v>
      </c>
      <c r="J1710" s="5">
        <f>MAX(0,H1710-FARMER_HRS)</f>
        <v>80.981807492457165</v>
      </c>
      <c r="K1710" s="2">
        <f>I1710*FARMER_RATE+J1710*TEMP_WORKER_RATE</f>
        <v>26405.934157855158</v>
      </c>
      <c r="L1710" s="2">
        <f>A1710*PRICE_TOM+B1710*PRICE_CAR+C1710*PRICE_MES</f>
        <v>47522</v>
      </c>
      <c r="M1710" s="2">
        <f>A1710*FERT_BED_TOM+B1710*FERT_BED_CAR+C1710*FERT_BED_MES</f>
        <v>8360</v>
      </c>
      <c r="N1710" s="6">
        <f>IF(AND(D1710&lt;=TOTAL_BEDS,J1710&lt;=TEMP_WORKER_MAX*TEMP_WORKER_HRS),1,0)</f>
        <v>1</v>
      </c>
      <c r="O1710" s="2">
        <f>L1710-M1710-K1710-FIXED_COSTS</f>
        <v>-7243.9341578551575</v>
      </c>
      <c r="P1710" s="2">
        <f>IF(N1710=1,O1710,"")</f>
        <v>-7243.9341578551575</v>
      </c>
    </row>
    <row r="1711">
      <c r="A1711" s="6">
        <v>2</v>
      </c>
      <c r="B1711" s="6">
        <v>13</v>
      </c>
      <c r="C1711" s="6">
        <v>2</v>
      </c>
      <c r="D1711" s="6">
        <f>A1711+B1711+C1711</f>
        <v>17</v>
      </c>
      <c r="E1711" s="5">
        <f>IF(A1711=0,0,A1711*LABOR_HRS_WK_TOM*SEASON_WEEKS*(1+DIM_PCT_TOM)^A1711)</f>
        <v>217.80000000000004</v>
      </c>
      <c r="F1711" s="5">
        <f>IF(B1711=0,0,B1711*LABOR_HRS_WK_CAR*SEASON_WEEKS*(1+DIM_PCT_CAR)^B1711)</f>
        <v>537.6193074924571</v>
      </c>
      <c r="G1711" s="5">
        <f>IF(C1711=0,0,C1711*LABOR_HRS_WK_MES*SEASON_WEEKS*(1+DIM_PCT_MES)^C1711)</f>
        <v>92.2640625</v>
      </c>
      <c r="H1711" s="5">
        <f>E1711+F1711+G1711</f>
        <v>847.68336999245719</v>
      </c>
      <c r="I1711" s="5">
        <f>MIN(H1711,FARMER_HRS)</f>
        <v>720</v>
      </c>
      <c r="J1711" s="5">
        <f>MAX(0,H1711-FARMER_HRS)</f>
        <v>127.68336999245719</v>
      </c>
      <c r="K1711" s="2">
        <f>I1711*FARMER_RATE+J1711*TEMP_WORKER_RATE</f>
        <v>27216.725173480161</v>
      </c>
      <c r="L1711" s="2">
        <f>A1711*PRICE_TOM+B1711*PRICE_CAR+C1711*PRICE_MES</f>
        <v>50222</v>
      </c>
      <c r="M1711" s="2">
        <f>A1711*FERT_BED_TOM+B1711*FERT_BED_CAR+C1711*FERT_BED_MES</f>
        <v>9240</v>
      </c>
      <c r="N1711" s="6">
        <f>IF(AND(D1711&lt;=TOTAL_BEDS,J1711&lt;=TEMP_WORKER_MAX*TEMP_WORKER_HRS),1,0)</f>
        <v>1</v>
      </c>
      <c r="O1711" s="2">
        <f>L1711-M1711-K1711-FIXED_COSTS</f>
        <v>-6234.7251734801612</v>
      </c>
      <c r="P1711" s="2">
        <f>IF(N1711=1,O1711,"")</f>
        <v>-6234.7251734801612</v>
      </c>
    </row>
    <row r="1712">
      <c r="A1712" s="6">
        <v>2</v>
      </c>
      <c r="B1712" s="6">
        <v>13</v>
      </c>
      <c r="C1712" s="6">
        <v>3</v>
      </c>
      <c r="D1712" s="6">
        <f>A1712+B1712+C1712</f>
        <v>18</v>
      </c>
      <c r="E1712" s="5">
        <f>IF(A1712=0,0,A1712*LABOR_HRS_WK_TOM*SEASON_WEEKS*(1+DIM_PCT_TOM)^A1712)</f>
        <v>217.80000000000004</v>
      </c>
      <c r="F1712" s="5">
        <f>IF(B1712=0,0,B1712*LABOR_HRS_WK_CAR*SEASON_WEEKS*(1+DIM_PCT_CAR)^B1712)</f>
        <v>537.6193074924571</v>
      </c>
      <c r="G1712" s="5">
        <f>IF(C1712=0,0,C1712*LABOR_HRS_WK_MES*SEASON_WEEKS*(1+DIM_PCT_MES)^C1712)</f>
        <v>140.12604492187498</v>
      </c>
      <c r="H1712" s="5">
        <f>E1712+F1712+G1712</f>
        <v>895.54535241433211</v>
      </c>
      <c r="I1712" s="5">
        <f>MIN(H1712,FARMER_HRS)</f>
        <v>720</v>
      </c>
      <c r="J1712" s="5">
        <f>MAX(0,H1712-FARMER_HRS)</f>
        <v>175.54535241433211</v>
      </c>
      <c r="K1712" s="2">
        <f>I1712*FARMER_RATE+J1712*TEMP_WORKER_RATE</f>
        <v>28047.662368304376</v>
      </c>
      <c r="L1712" s="2">
        <f>A1712*PRICE_TOM+B1712*PRICE_CAR+C1712*PRICE_MES</f>
        <v>52922</v>
      </c>
      <c r="M1712" s="2">
        <f>A1712*FERT_BED_TOM+B1712*FERT_BED_CAR+C1712*FERT_BED_MES</f>
        <v>10120</v>
      </c>
      <c r="N1712" s="6">
        <f>IF(AND(D1712&lt;=TOTAL_BEDS,J1712&lt;=TEMP_WORKER_MAX*TEMP_WORKER_HRS),1,0)</f>
        <v>1</v>
      </c>
      <c r="O1712" s="2">
        <f>L1712-M1712-K1712-FIXED_COSTS</f>
        <v>-5245.6623683043763</v>
      </c>
      <c r="P1712" s="2">
        <f>IF(N1712=1,O1712,"")</f>
        <v>-5245.6623683043763</v>
      </c>
    </row>
    <row r="1713">
      <c r="A1713" s="6">
        <v>2</v>
      </c>
      <c r="B1713" s="6">
        <v>13</v>
      </c>
      <c r="C1713" s="6">
        <v>4</v>
      </c>
      <c r="D1713" s="6">
        <f>A1713+B1713+C1713</f>
        <v>19</v>
      </c>
      <c r="E1713" s="5">
        <f>IF(A1713=0,0,A1713*LABOR_HRS_WK_TOM*SEASON_WEEKS*(1+DIM_PCT_TOM)^A1713)</f>
        <v>217.80000000000004</v>
      </c>
      <c r="F1713" s="5">
        <f>IF(B1713=0,0,B1713*LABOR_HRS_WK_CAR*SEASON_WEEKS*(1+DIM_PCT_CAR)^B1713)</f>
        <v>537.6193074924571</v>
      </c>
      <c r="G1713" s="5">
        <f>IF(C1713=0,0,C1713*LABOR_HRS_WK_MES*SEASON_WEEKS*(1+DIM_PCT_MES)^C1713)</f>
        <v>189.17016064453119</v>
      </c>
      <c r="H1713" s="5">
        <f>E1713+F1713+G1713</f>
        <v>944.58946813698833</v>
      </c>
      <c r="I1713" s="5">
        <f>MIN(H1713,FARMER_HRS)</f>
        <v>720</v>
      </c>
      <c r="J1713" s="5">
        <f>MAX(0,H1713-FARMER_HRS)</f>
        <v>224.58946813698833</v>
      </c>
      <c r="K1713" s="2">
        <f>I1713*FARMER_RATE+J1713*TEMP_WORKER_RATE</f>
        <v>28899.122710711603</v>
      </c>
      <c r="L1713" s="2">
        <f>A1713*PRICE_TOM+B1713*PRICE_CAR+C1713*PRICE_MES</f>
        <v>55622</v>
      </c>
      <c r="M1713" s="2">
        <f>A1713*FERT_BED_TOM+B1713*FERT_BED_CAR+C1713*FERT_BED_MES</f>
        <v>11000</v>
      </c>
      <c r="N1713" s="6">
        <f>IF(AND(D1713&lt;=TOTAL_BEDS,J1713&lt;=TEMP_WORKER_MAX*TEMP_WORKER_HRS),1,0)</f>
        <v>1</v>
      </c>
      <c r="O1713" s="2">
        <f>L1713-M1713-K1713-FIXED_COSTS</f>
        <v>-4277.1227107116028</v>
      </c>
      <c r="P1713" s="2">
        <f>IF(N1713=1,O1713,"")</f>
        <v>-4277.1227107116028</v>
      </c>
    </row>
    <row r="1714">
      <c r="A1714" s="6">
        <v>2</v>
      </c>
      <c r="B1714" s="6">
        <v>13</v>
      </c>
      <c r="C1714" s="6">
        <v>5</v>
      </c>
      <c r="D1714" s="6">
        <f>A1714+B1714+C1714</f>
        <v>20</v>
      </c>
      <c r="E1714" s="5">
        <f>IF(A1714=0,0,A1714*LABOR_HRS_WK_TOM*SEASON_WEEKS*(1+DIM_PCT_TOM)^A1714)</f>
        <v>217.80000000000004</v>
      </c>
      <c r="F1714" s="5">
        <f>IF(B1714=0,0,B1714*LABOR_HRS_WK_CAR*SEASON_WEEKS*(1+DIM_PCT_CAR)^B1714)</f>
        <v>537.6193074924571</v>
      </c>
      <c r="G1714" s="5">
        <f>IF(C1714=0,0,C1714*LABOR_HRS_WK_MES*SEASON_WEEKS*(1+DIM_PCT_MES)^C1714)</f>
        <v>239.41848456573481</v>
      </c>
      <c r="H1714" s="5">
        <f>E1714+F1714+G1714</f>
        <v>994.837792058192</v>
      </c>
      <c r="I1714" s="5">
        <f>MIN(H1714,FARMER_HRS)</f>
        <v>720</v>
      </c>
      <c r="J1714" s="5">
        <f>MAX(0,H1714-FARMER_HRS)</f>
        <v>274.837792058192</v>
      </c>
      <c r="K1714" s="2">
        <f>I1714*FARMER_RATE+J1714*TEMP_WORKER_RATE</f>
        <v>29771.489445454721</v>
      </c>
      <c r="L1714" s="2">
        <f>A1714*PRICE_TOM+B1714*PRICE_CAR+C1714*PRICE_MES</f>
        <v>58322</v>
      </c>
      <c r="M1714" s="2">
        <f>A1714*FERT_BED_TOM+B1714*FERT_BED_CAR+C1714*FERT_BED_MES</f>
        <v>11880</v>
      </c>
      <c r="N1714" s="6">
        <f>IF(AND(D1714&lt;=TOTAL_BEDS,J1714&lt;=TEMP_WORKER_MAX*TEMP_WORKER_HRS),1,0)</f>
        <v>1</v>
      </c>
      <c r="O1714" s="2">
        <f>L1714-M1714-K1714-FIXED_COSTS</f>
        <v>-3329.4894454547211</v>
      </c>
      <c r="P1714" s="2">
        <f>IF(N1714=1,O1714,"")</f>
        <v>-3329.4894454547211</v>
      </c>
    </row>
    <row r="1715">
      <c r="A1715" s="6">
        <v>2</v>
      </c>
      <c r="B1715" s="6">
        <v>13</v>
      </c>
      <c r="C1715" s="6">
        <v>6</v>
      </c>
      <c r="D1715" s="6">
        <f>A1715+B1715+C1715</f>
        <v>21</v>
      </c>
      <c r="E1715" s="5">
        <f>IF(A1715=0,0,A1715*LABOR_HRS_WK_TOM*SEASON_WEEKS*(1+DIM_PCT_TOM)^A1715)</f>
        <v>217.80000000000004</v>
      </c>
      <c r="F1715" s="5">
        <f>IF(B1715=0,0,B1715*LABOR_HRS_WK_CAR*SEASON_WEEKS*(1+DIM_PCT_CAR)^B1715)</f>
        <v>537.6193074924571</v>
      </c>
      <c r="G1715" s="5">
        <f>IF(C1715=0,0,C1715*LABOR_HRS_WK_MES*SEASON_WEEKS*(1+DIM_PCT_MES)^C1715)</f>
        <v>290.89345874736773</v>
      </c>
      <c r="H1715" s="5">
        <f>E1715+F1715+G1715</f>
        <v>1046.3127662398249</v>
      </c>
      <c r="I1715" s="5">
        <f>MIN(H1715,FARMER_HRS)</f>
        <v>720</v>
      </c>
      <c r="J1715" s="5">
        <f>MAX(0,H1715-FARMER_HRS)</f>
        <v>326.3127662398249</v>
      </c>
      <c r="K1715" s="2">
        <f>I1715*FARMER_RATE+J1715*TEMP_WORKER_RATE</f>
        <v>30665.152191663627</v>
      </c>
      <c r="L1715" s="2">
        <f>A1715*PRICE_TOM+B1715*PRICE_CAR+C1715*PRICE_MES</f>
        <v>61022</v>
      </c>
      <c r="M1715" s="2">
        <f>A1715*FERT_BED_TOM+B1715*FERT_BED_CAR+C1715*FERT_BED_MES</f>
        <v>12760</v>
      </c>
      <c r="N1715" s="6">
        <f>IF(AND(D1715&lt;=TOTAL_BEDS,J1715&lt;=TEMP_WORKER_MAX*TEMP_WORKER_HRS),1,0)</f>
        <v>1</v>
      </c>
      <c r="O1715" s="2">
        <f>L1715-M1715-K1715-FIXED_COSTS</f>
        <v>-2403.1521916636266</v>
      </c>
      <c r="P1715" s="2">
        <f>IF(N1715=1,O1715,"")</f>
        <v>-2403.1521916636266</v>
      </c>
    </row>
    <row r="1716">
      <c r="A1716" s="6">
        <v>2</v>
      </c>
      <c r="B1716" s="6">
        <v>13</v>
      </c>
      <c r="C1716" s="6">
        <v>7</v>
      </c>
      <c r="D1716" s="6">
        <f>A1716+B1716+C1716</f>
        <v>22</v>
      </c>
      <c r="E1716" s="5">
        <f>IF(A1716=0,0,A1716*LABOR_HRS_WK_TOM*SEASON_WEEKS*(1+DIM_PCT_TOM)^A1716)</f>
        <v>217.80000000000004</v>
      </c>
      <c r="F1716" s="5">
        <f>IF(B1716=0,0,B1716*LABOR_HRS_WK_CAR*SEASON_WEEKS*(1+DIM_PCT_CAR)^B1716)</f>
        <v>537.6193074924571</v>
      </c>
      <c r="G1716" s="5">
        <f>IF(C1716=0,0,C1716*LABOR_HRS_WK_MES*SEASON_WEEKS*(1+DIM_PCT_MES)^C1716)</f>
        <v>343.61789814532818</v>
      </c>
      <c r="H1716" s="5">
        <f>E1716+F1716+G1716</f>
        <v>1099.0372056377853</v>
      </c>
      <c r="I1716" s="5">
        <f>MIN(H1716,FARMER_HRS)</f>
        <v>720</v>
      </c>
      <c r="J1716" s="5">
        <f>MAX(0,H1716-FARMER_HRS)</f>
        <v>379.03720563778529</v>
      </c>
      <c r="K1716" s="2">
        <f>I1716*FARMER_RATE+J1716*TEMP_WORKER_RATE</f>
        <v>31580.507042322661</v>
      </c>
      <c r="L1716" s="2">
        <f>A1716*PRICE_TOM+B1716*PRICE_CAR+C1716*PRICE_MES</f>
        <v>63722</v>
      </c>
      <c r="M1716" s="2">
        <f>A1716*FERT_BED_TOM+B1716*FERT_BED_CAR+C1716*FERT_BED_MES</f>
        <v>13640</v>
      </c>
      <c r="N1716" s="6">
        <f>IF(AND(D1716&lt;=TOTAL_BEDS,J1716&lt;=TEMP_WORKER_MAX*TEMP_WORKER_HRS),1,0)</f>
        <v>1</v>
      </c>
      <c r="O1716" s="2">
        <f>L1716-M1716-K1716-FIXED_COSTS</f>
        <v>-1498.5070423226607</v>
      </c>
      <c r="P1716" s="2">
        <f>IF(N1716=1,O1716,"")</f>
        <v>-1498.5070423226607</v>
      </c>
    </row>
    <row r="1717">
      <c r="A1717" s="6">
        <v>2</v>
      </c>
      <c r="B1717" s="6">
        <v>13</v>
      </c>
      <c r="C1717" s="6">
        <v>8</v>
      </c>
      <c r="D1717" s="6">
        <f>A1717+B1717+C1717</f>
        <v>23</v>
      </c>
      <c r="E1717" s="5">
        <f>IF(A1717=0,0,A1717*LABOR_HRS_WK_TOM*SEASON_WEEKS*(1+DIM_PCT_TOM)^A1717)</f>
        <v>217.80000000000004</v>
      </c>
      <c r="F1717" s="5">
        <f>IF(B1717=0,0,B1717*LABOR_HRS_WK_CAR*SEASON_WEEKS*(1+DIM_PCT_CAR)^B1717)</f>
        <v>537.6193074924571</v>
      </c>
      <c r="G1717" s="5">
        <f>IF(C1717=0,0,C1717*LABOR_HRS_WK_MES*SEASON_WEEKS*(1+DIM_PCT_MES)^C1717)</f>
        <v>397.61499642530833</v>
      </c>
      <c r="H1717" s="5">
        <f>E1717+F1717+G1717</f>
        <v>1153.0343039177656</v>
      </c>
      <c r="I1717" s="5">
        <f>MIN(H1717,FARMER_HRS)</f>
        <v>720</v>
      </c>
      <c r="J1717" s="5">
        <f>MAX(0,H1717-FARMER_HRS)</f>
        <v>433.03430391776556</v>
      </c>
      <c r="K1717" s="2">
        <f>I1717*FARMER_RATE+J1717*TEMP_WORKER_RATE</f>
        <v>32517.956665238984</v>
      </c>
      <c r="L1717" s="2">
        <f>A1717*PRICE_TOM+B1717*PRICE_CAR+C1717*PRICE_MES</f>
        <v>66422</v>
      </c>
      <c r="M1717" s="2">
        <f>A1717*FERT_BED_TOM+B1717*FERT_BED_CAR+C1717*FERT_BED_MES</f>
        <v>14520</v>
      </c>
      <c r="N1717" s="6">
        <f>IF(AND(D1717&lt;=TOTAL_BEDS,J1717&lt;=TEMP_WORKER_MAX*TEMP_WORKER_HRS),1,0)</f>
        <v>1</v>
      </c>
      <c r="O1717" s="2">
        <f>L1717-M1717-K1717-FIXED_COSTS</f>
        <v>-615.956665238984</v>
      </c>
      <c r="P1717" s="2">
        <f>IF(N1717=1,O1717,"")</f>
        <v>-615.956665238984</v>
      </c>
    </row>
    <row r="1718">
      <c r="A1718" s="6">
        <v>2</v>
      </c>
      <c r="B1718" s="6">
        <v>13</v>
      </c>
      <c r="C1718" s="6">
        <v>9</v>
      </c>
      <c r="D1718" s="6">
        <f>A1718+B1718+C1718</f>
        <v>24</v>
      </c>
      <c r="E1718" s="5">
        <f>IF(A1718=0,0,A1718*LABOR_HRS_WK_TOM*SEASON_WEEKS*(1+DIM_PCT_TOM)^A1718)</f>
        <v>217.80000000000004</v>
      </c>
      <c r="F1718" s="5">
        <f>IF(B1718=0,0,B1718*LABOR_HRS_WK_CAR*SEASON_WEEKS*(1+DIM_PCT_CAR)^B1718)</f>
        <v>537.6193074924571</v>
      </c>
      <c r="G1718" s="5">
        <f>IF(C1718=0,0,C1718*LABOR_HRS_WK_MES*SEASON_WEEKS*(1+DIM_PCT_MES)^C1718)</f>
        <v>452.90833186570273</v>
      </c>
      <c r="H1718" s="5">
        <f>E1718+F1718+G1718</f>
        <v>1208.32763935816</v>
      </c>
      <c r="I1718" s="5">
        <f>MIN(H1718,FARMER_HRS)</f>
        <v>720</v>
      </c>
      <c r="J1718" s="5">
        <f>MAX(0,H1718-FARMER_HRS)</f>
        <v>488.32763935816</v>
      </c>
      <c r="K1718" s="2">
        <f>I1718*FARMER_RATE+J1718*TEMP_WORKER_RATE</f>
        <v>33477.910405523609</v>
      </c>
      <c r="L1718" s="2">
        <f>A1718*PRICE_TOM+B1718*PRICE_CAR+C1718*PRICE_MES</f>
        <v>69122</v>
      </c>
      <c r="M1718" s="2">
        <f>A1718*FERT_BED_TOM+B1718*FERT_BED_CAR+C1718*FERT_BED_MES</f>
        <v>15400</v>
      </c>
      <c r="N1718" s="6">
        <f>IF(AND(D1718&lt;=TOTAL_BEDS,J1718&lt;=TEMP_WORKER_MAX*TEMP_WORKER_HRS),1,0)</f>
        <v>1</v>
      </c>
      <c r="O1718" s="2">
        <f>L1718-M1718-K1718-FIXED_COSTS</f>
        <v>244.08959447639063</v>
      </c>
      <c r="P1718" s="2">
        <f>IF(N1718=1,O1718,"")</f>
        <v>244.08959447639063</v>
      </c>
    </row>
    <row r="1719">
      <c r="A1719" s="6">
        <v>2</v>
      </c>
      <c r="B1719" s="6">
        <v>13</v>
      </c>
      <c r="C1719" s="6">
        <v>10</v>
      </c>
      <c r="D1719" s="6">
        <f>A1719+B1719+C1719</f>
        <v>25</v>
      </c>
      <c r="E1719" s="5">
        <f>IF(A1719=0,0,A1719*LABOR_HRS_WK_TOM*SEASON_WEEKS*(1+DIM_PCT_TOM)^A1719)</f>
        <v>217.80000000000004</v>
      </c>
      <c r="F1719" s="5">
        <f>IF(B1719=0,0,B1719*LABOR_HRS_WK_CAR*SEASON_WEEKS*(1+DIM_PCT_CAR)^B1719)</f>
        <v>537.6193074924571</v>
      </c>
      <c r="G1719" s="5">
        <f>IF(C1719=0,0,C1719*LABOR_HRS_WK_MES*SEASON_WEEKS*(1+DIM_PCT_MES)^C1719)</f>
        <v>509.52187334891551</v>
      </c>
      <c r="H1719" s="5">
        <f>E1719+F1719+G1719</f>
        <v>1264.9411808413727</v>
      </c>
      <c r="I1719" s="5">
        <f>MIN(H1719,FARMER_HRS)</f>
        <v>720</v>
      </c>
      <c r="J1719" s="5">
        <f>MAX(0,H1719-FARMER_HRS)</f>
        <v>544.94118084137267</v>
      </c>
      <c r="K1719" s="2">
        <f>I1719*FARMER_RATE+J1719*TEMP_WORKER_RATE</f>
        <v>34460.784389607164</v>
      </c>
      <c r="L1719" s="2">
        <f>A1719*PRICE_TOM+B1719*PRICE_CAR+C1719*PRICE_MES</f>
        <v>71822</v>
      </c>
      <c r="M1719" s="2">
        <f>A1719*FERT_BED_TOM+B1719*FERT_BED_CAR+C1719*FERT_BED_MES</f>
        <v>16280</v>
      </c>
      <c r="N1719" s="6">
        <f>IF(AND(D1719&lt;=TOTAL_BEDS,J1719&lt;=TEMP_WORKER_MAX*TEMP_WORKER_HRS),1,0)</f>
        <v>1</v>
      </c>
      <c r="O1719" s="2">
        <f>L1719-M1719-K1719-FIXED_COSTS</f>
        <v>1081.2156103928355</v>
      </c>
      <c r="P1719" s="2">
        <f>IF(N1719=1,O1719,"")</f>
        <v>1081.2156103928355</v>
      </c>
    </row>
    <row r="1720">
      <c r="A1720" s="6">
        <v>2</v>
      </c>
      <c r="B1720" s="6">
        <v>13</v>
      </c>
      <c r="C1720" s="6">
        <v>11</v>
      </c>
      <c r="D1720" s="6">
        <f>A1720+B1720+C1720</f>
        <v>26</v>
      </c>
      <c r="E1720" s="5">
        <f>IF(A1720=0,0,A1720*LABOR_HRS_WK_TOM*SEASON_WEEKS*(1+DIM_PCT_TOM)^A1720)</f>
        <v>217.80000000000004</v>
      </c>
      <c r="F1720" s="5">
        <f>IF(B1720=0,0,B1720*LABOR_HRS_WK_CAR*SEASON_WEEKS*(1+DIM_PCT_CAR)^B1720)</f>
        <v>537.6193074924571</v>
      </c>
      <c r="G1720" s="5">
        <f>IF(C1720=0,0,C1720*LABOR_HRS_WK_MES*SEASON_WEEKS*(1+DIM_PCT_MES)^C1720)</f>
        <v>567.47998644235463</v>
      </c>
      <c r="H1720" s="5">
        <f>E1720+F1720+G1720</f>
        <v>1322.8992939348118</v>
      </c>
      <c r="I1720" s="5">
        <f>MIN(H1720,FARMER_HRS)</f>
        <v>720</v>
      </c>
      <c r="J1720" s="5">
        <f>MAX(0,H1720-FARMER_HRS)</f>
        <v>602.89929393481179</v>
      </c>
      <c r="K1720" s="2">
        <f>I1720*FARMER_RATE+J1720*TEMP_WORKER_RATE</f>
        <v>35467.001630812709</v>
      </c>
      <c r="L1720" s="2">
        <f>A1720*PRICE_TOM+B1720*PRICE_CAR+C1720*PRICE_MES</f>
        <v>74522</v>
      </c>
      <c r="M1720" s="2">
        <f>A1720*FERT_BED_TOM+B1720*FERT_BED_CAR+C1720*FERT_BED_MES</f>
        <v>17160</v>
      </c>
      <c r="N1720" s="6">
        <f>IF(AND(D1720&lt;=TOTAL_BEDS,J1720&lt;=TEMP_WORKER_MAX*TEMP_WORKER_HRS),1,0)</f>
        <v>1</v>
      </c>
      <c r="O1720" s="2">
        <f>L1720-M1720-K1720-FIXED_COSTS</f>
        <v>1894.9983691872912</v>
      </c>
      <c r="P1720" s="2">
        <f>IF(N1720=1,O1720,"")</f>
        <v>1894.9983691872912</v>
      </c>
    </row>
    <row r="1721">
      <c r="A1721" s="6">
        <v>2</v>
      </c>
      <c r="B1721" s="6">
        <v>13</v>
      </c>
      <c r="C1721" s="6">
        <v>12</v>
      </c>
      <c r="D1721" s="6">
        <f>A1721+B1721+C1721</f>
        <v>27</v>
      </c>
      <c r="E1721" s="5">
        <f>IF(A1721=0,0,A1721*LABOR_HRS_WK_TOM*SEASON_WEEKS*(1+DIM_PCT_TOM)^A1721)</f>
        <v>217.80000000000004</v>
      </c>
      <c r="F1721" s="5">
        <f>IF(B1721=0,0,B1721*LABOR_HRS_WK_CAR*SEASON_WEEKS*(1+DIM_PCT_CAR)^B1721)</f>
        <v>537.6193074924571</v>
      </c>
      <c r="G1721" s="5">
        <f>IF(C1721=0,0,C1721*LABOR_HRS_WK_MES*SEASON_WEEKS*(1+DIM_PCT_MES)^C1721)</f>
        <v>626.807439570419</v>
      </c>
      <c r="H1721" s="5">
        <f>E1721+F1721+G1721</f>
        <v>1382.2267470628763</v>
      </c>
      <c r="I1721" s="5">
        <f>MIN(H1721,FARMER_HRS)</f>
        <v>720</v>
      </c>
      <c r="J1721" s="5">
        <f>MAX(0,H1721-FARMER_HRS)</f>
        <v>662.22674706287626</v>
      </c>
      <c r="K1721" s="2">
        <f>I1721*FARMER_RATE+J1721*TEMP_WORKER_RATE</f>
        <v>36496.99213650827</v>
      </c>
      <c r="L1721" s="2">
        <f>A1721*PRICE_TOM+B1721*PRICE_CAR+C1721*PRICE_MES</f>
        <v>77222</v>
      </c>
      <c r="M1721" s="2">
        <f>A1721*FERT_BED_TOM+B1721*FERT_BED_CAR+C1721*FERT_BED_MES</f>
        <v>18040</v>
      </c>
      <c r="N1721" s="6">
        <f>IF(AND(D1721&lt;=TOTAL_BEDS,J1721&lt;=TEMP_WORKER_MAX*TEMP_WORKER_HRS),1,0)</f>
        <v>1</v>
      </c>
      <c r="O1721" s="2">
        <f>L1721-M1721-K1721-FIXED_COSTS</f>
        <v>2685.00786349173</v>
      </c>
      <c r="P1721" s="2">
        <f>IF(N1721=1,O1721,"")</f>
        <v>2685.00786349173</v>
      </c>
    </row>
    <row r="1722">
      <c r="A1722" s="6">
        <v>2</v>
      </c>
      <c r="B1722" s="6">
        <v>13</v>
      </c>
      <c r="C1722" s="6">
        <v>13</v>
      </c>
      <c r="D1722" s="6">
        <f>A1722+B1722+C1722</f>
        <v>28</v>
      </c>
      <c r="E1722" s="5">
        <f>IF(A1722=0,0,A1722*LABOR_HRS_WK_TOM*SEASON_WEEKS*(1+DIM_PCT_TOM)^A1722)</f>
        <v>217.80000000000004</v>
      </c>
      <c r="F1722" s="5">
        <f>IF(B1722=0,0,B1722*LABOR_HRS_WK_CAR*SEASON_WEEKS*(1+DIM_PCT_CAR)^B1722)</f>
        <v>537.6193074924571</v>
      </c>
      <c r="G1722" s="5">
        <f>IF(C1722=0,0,C1722*LABOR_HRS_WK_MES*SEASON_WEEKS*(1+DIM_PCT_MES)^C1722)</f>
        <v>687.52941027880331</v>
      </c>
      <c r="H1722" s="5">
        <f>E1722+F1722+G1722</f>
        <v>1442.9487177712604</v>
      </c>
      <c r="I1722" s="5">
        <f>MIN(H1722,FARMER_HRS)</f>
        <v>720</v>
      </c>
      <c r="J1722" s="5">
        <f>MAX(0,H1722-FARMER_HRS)</f>
        <v>722.94871777126036</v>
      </c>
      <c r="K1722" s="2">
        <f>I1722*FARMER_RATE+J1722*TEMP_WORKER_RATE</f>
        <v>37551.193016862162</v>
      </c>
      <c r="L1722" s="2">
        <f>A1722*PRICE_TOM+B1722*PRICE_CAR+C1722*PRICE_MES</f>
        <v>79922</v>
      </c>
      <c r="M1722" s="2">
        <f>A1722*FERT_BED_TOM+B1722*FERT_BED_CAR+C1722*FERT_BED_MES</f>
        <v>18920</v>
      </c>
      <c r="N1722" s="6">
        <f>IF(AND(D1722&lt;=TOTAL_BEDS,J1722&lt;=TEMP_WORKER_MAX*TEMP_WORKER_HRS),1,0)</f>
        <v>1</v>
      </c>
      <c r="O1722" s="2">
        <f>L1722-M1722-K1722-FIXED_COSTS</f>
        <v>3450.806983137838</v>
      </c>
      <c r="P1722" s="2">
        <f>IF(N1722=1,O1722,"")</f>
        <v>3450.806983137838</v>
      </c>
    </row>
    <row r="1723">
      <c r="A1723" s="6">
        <v>2</v>
      </c>
      <c r="B1723" s="6">
        <v>13</v>
      </c>
      <c r="C1723" s="6">
        <v>14</v>
      </c>
      <c r="D1723" s="6">
        <f>A1723+B1723+C1723</f>
        <v>29</v>
      </c>
      <c r="E1723" s="5">
        <f>IF(A1723=0,0,A1723*LABOR_HRS_WK_TOM*SEASON_WEEKS*(1+DIM_PCT_TOM)^A1723)</f>
        <v>217.80000000000004</v>
      </c>
      <c r="F1723" s="5">
        <f>IF(B1723=0,0,B1723*LABOR_HRS_WK_CAR*SEASON_WEEKS*(1+DIM_PCT_CAR)^B1723)</f>
        <v>537.6193074924571</v>
      </c>
      <c r="G1723" s="5">
        <f>IF(C1723=0,0,C1723*LABOR_HRS_WK_MES*SEASON_WEEKS*(1+DIM_PCT_MES)^C1723)</f>
        <v>749.67149159246435</v>
      </c>
      <c r="H1723" s="5">
        <f>E1723+F1723+G1723</f>
        <v>1505.0907990849214</v>
      </c>
      <c r="I1723" s="5">
        <f>MIN(H1723,FARMER_HRS)</f>
        <v>720</v>
      </c>
      <c r="J1723" s="5">
        <f>MAX(0,H1723-FARMER_HRS)</f>
        <v>785.0907990849214</v>
      </c>
      <c r="K1723" s="2">
        <f>I1723*FARMER_RATE+J1723*TEMP_WORKER_RATE</f>
        <v>38630.048595224333</v>
      </c>
      <c r="L1723" s="2">
        <f>A1723*PRICE_TOM+B1723*PRICE_CAR+C1723*PRICE_MES</f>
        <v>82622</v>
      </c>
      <c r="M1723" s="2">
        <f>A1723*FERT_BED_TOM+B1723*FERT_BED_CAR+C1723*FERT_BED_MES</f>
        <v>19800</v>
      </c>
      <c r="N1723" s="6">
        <f>IF(AND(D1723&lt;=TOTAL_BEDS,J1723&lt;=TEMP_WORKER_MAX*TEMP_WORKER_HRS),1,0)</f>
        <v>1</v>
      </c>
      <c r="O1723" s="2">
        <f>L1723-M1723-K1723-FIXED_COSTS</f>
        <v>4191.9514047756675</v>
      </c>
      <c r="P1723" s="2">
        <f>IF(N1723=1,O1723,"")</f>
        <v>4191.9514047756675</v>
      </c>
    </row>
    <row r="1724">
      <c r="A1724" s="6">
        <v>2</v>
      </c>
      <c r="B1724" s="6">
        <v>13</v>
      </c>
      <c r="C1724" s="6">
        <v>15</v>
      </c>
      <c r="D1724" s="6">
        <f>A1724+B1724+C1724</f>
        <v>30</v>
      </c>
      <c r="E1724" s="5">
        <f>IF(A1724=0,0,A1724*LABOR_HRS_WK_TOM*SEASON_WEEKS*(1+DIM_PCT_TOM)^A1724)</f>
        <v>217.80000000000004</v>
      </c>
      <c r="F1724" s="5">
        <f>IF(B1724=0,0,B1724*LABOR_HRS_WK_CAR*SEASON_WEEKS*(1+DIM_PCT_CAR)^B1724)</f>
        <v>537.6193074924571</v>
      </c>
      <c r="G1724" s="5">
        <f>IF(C1724=0,0,C1724*LABOR_HRS_WK_MES*SEASON_WEEKS*(1+DIM_PCT_MES)^C1724)</f>
        <v>813.25969846861074</v>
      </c>
      <c r="H1724" s="5">
        <f>E1724+F1724+G1724</f>
        <v>1568.679005961068</v>
      </c>
      <c r="I1724" s="5">
        <f>MIN(H1724,FARMER_HRS)</f>
        <v>720</v>
      </c>
      <c r="J1724" s="5">
        <f>MAX(0,H1724-FARMER_HRS)</f>
        <v>848.679005961068</v>
      </c>
      <c r="K1724" s="2">
        <f>I1724*FARMER_RATE+J1724*TEMP_WORKER_RATE</f>
        <v>39734.010520157433</v>
      </c>
      <c r="L1724" s="2">
        <f>A1724*PRICE_TOM+B1724*PRICE_CAR+C1724*PRICE_MES</f>
        <v>85322</v>
      </c>
      <c r="M1724" s="2">
        <f>A1724*FERT_BED_TOM+B1724*FERT_BED_CAR+C1724*FERT_BED_MES</f>
        <v>20680</v>
      </c>
      <c r="N1724" s="6">
        <f>IF(AND(D1724&lt;=TOTAL_BEDS,J1724&lt;=TEMP_WORKER_MAX*TEMP_WORKER_HRS),1,0)</f>
        <v>1</v>
      </c>
      <c r="O1724" s="2">
        <f>L1724-M1724-K1724-FIXED_COSTS</f>
        <v>4907.9894798425667</v>
      </c>
      <c r="P1724" s="2">
        <f>IF(N1724=1,O1724,"")</f>
        <v>4907.9894798425667</v>
      </c>
    </row>
    <row r="1725">
      <c r="A1725" s="6">
        <v>2</v>
      </c>
      <c r="B1725" s="6">
        <v>13</v>
      </c>
      <c r="C1725" s="6">
        <v>16</v>
      </c>
      <c r="D1725" s="6">
        <f>A1725+B1725+C1725</f>
        <v>31</v>
      </c>
      <c r="E1725" s="5">
        <f>IF(A1725=0,0,A1725*LABOR_HRS_WK_TOM*SEASON_WEEKS*(1+DIM_PCT_TOM)^A1725)</f>
        <v>217.80000000000004</v>
      </c>
      <c r="F1725" s="5">
        <f>IF(B1725=0,0,B1725*LABOR_HRS_WK_CAR*SEASON_WEEKS*(1+DIM_PCT_CAR)^B1725)</f>
        <v>537.6193074924571</v>
      </c>
      <c r="G1725" s="5">
        <f>IF(C1725=0,0,C1725*LABOR_HRS_WK_MES*SEASON_WEEKS*(1+DIM_PCT_MES)^C1725)</f>
        <v>878.32047434609967</v>
      </c>
      <c r="H1725" s="5">
        <f>E1725+F1725+G1725</f>
        <v>1633.7397818385568</v>
      </c>
      <c r="I1725" s="5">
        <f>MIN(H1725,FARMER_HRS)</f>
        <v>720</v>
      </c>
      <c r="J1725" s="5">
        <f>MAX(0,H1725-FARMER_HRS)</f>
        <v>913.73978183855684</v>
      </c>
      <c r="K1725" s="2">
        <f>I1725*FARMER_RATE+J1725*TEMP_WORKER_RATE</f>
        <v>40863.537879141615</v>
      </c>
      <c r="L1725" s="2">
        <f>A1725*PRICE_TOM+B1725*PRICE_CAR+C1725*PRICE_MES</f>
        <v>88022</v>
      </c>
      <c r="M1725" s="2">
        <f>A1725*FERT_BED_TOM+B1725*FERT_BED_CAR+C1725*FERT_BED_MES</f>
        <v>21560</v>
      </c>
      <c r="N1725" s="6">
        <f>IF(AND(D1725&lt;=TOTAL_BEDS,J1725&lt;=TEMP_WORKER_MAX*TEMP_WORKER_HRS),1,0)</f>
        <v>1</v>
      </c>
      <c r="O1725" s="2">
        <f>L1725-M1725-K1725-FIXED_COSTS</f>
        <v>5598.4621208583849</v>
      </c>
      <c r="P1725" s="2">
        <f>IF(N1725=1,O1725,"")</f>
        <v>5598.4621208583849</v>
      </c>
    </row>
    <row r="1726">
      <c r="A1726" s="6">
        <v>2</v>
      </c>
      <c r="B1726" s="6">
        <v>13</v>
      </c>
      <c r="C1726" s="6">
        <v>17</v>
      </c>
      <c r="D1726" s="6">
        <f>A1726+B1726+C1726</f>
        <v>32</v>
      </c>
      <c r="E1726" s="5">
        <f>IF(A1726=0,0,A1726*LABOR_HRS_WK_TOM*SEASON_WEEKS*(1+DIM_PCT_TOM)^A1726)</f>
        <v>217.80000000000004</v>
      </c>
      <c r="F1726" s="5">
        <f>IF(B1726=0,0,B1726*LABOR_HRS_WK_CAR*SEASON_WEEKS*(1+DIM_PCT_CAR)^B1726)</f>
        <v>537.6193074924571</v>
      </c>
      <c r="G1726" s="5">
        <f>IF(C1726=0,0,C1726*LABOR_HRS_WK_MES*SEASON_WEEKS*(1+DIM_PCT_MES)^C1726)</f>
        <v>944.88069779263992</v>
      </c>
      <c r="H1726" s="5">
        <f>E1726+F1726+G1726</f>
        <v>1700.3000052850971</v>
      </c>
      <c r="I1726" s="5">
        <f>MIN(H1726,FARMER_HRS)</f>
        <v>720</v>
      </c>
      <c r="J1726" s="5">
        <f>MAX(0,H1726-FARMER_HRS)</f>
        <v>980.30000528509709</v>
      </c>
      <c r="K1726" s="2">
        <f>I1726*FARMER_RATE+J1726*TEMP_WORKER_RATE</f>
        <v>42019.097313977378</v>
      </c>
      <c r="L1726" s="2">
        <f>A1726*PRICE_TOM+B1726*PRICE_CAR+C1726*PRICE_MES</f>
        <v>90722</v>
      </c>
      <c r="M1726" s="2">
        <f>A1726*FERT_BED_TOM+B1726*FERT_BED_CAR+C1726*FERT_BED_MES</f>
        <v>22440</v>
      </c>
      <c r="N1726" s="6">
        <f>IF(AND(D1726&lt;=TOTAL_BEDS,J1726&lt;=TEMP_WORKER_MAX*TEMP_WORKER_HRS),1,0)</f>
        <v>1</v>
      </c>
      <c r="O1726" s="2">
        <f>L1726-M1726-K1726-FIXED_COSTS</f>
        <v>6262.9026860226222</v>
      </c>
      <c r="P1726" s="2">
        <f>IF(N1726=1,O1726,"")</f>
        <v>6262.9026860226222</v>
      </c>
    </row>
    <row r="1727">
      <c r="A1727" s="6">
        <v>2</v>
      </c>
      <c r="B1727" s="6">
        <v>13</v>
      </c>
      <c r="C1727" s="6">
        <v>18</v>
      </c>
      <c r="D1727" s="6">
        <f>A1727+B1727+C1727</f>
        <v>33</v>
      </c>
      <c r="E1727" s="5">
        <f>IF(A1727=0,0,A1727*LABOR_HRS_WK_TOM*SEASON_WEEKS*(1+DIM_PCT_TOM)^A1727)</f>
        <v>217.80000000000004</v>
      </c>
      <c r="F1727" s="5">
        <f>IF(B1727=0,0,B1727*LABOR_HRS_WK_CAR*SEASON_WEEKS*(1+DIM_PCT_CAR)^B1727)</f>
        <v>537.6193074924571</v>
      </c>
      <c r="G1727" s="5">
        <f>IF(C1727=0,0,C1727*LABOR_HRS_WK_MES*SEASON_WEEKS*(1+DIM_PCT_MES)^C1727)</f>
        <v>1012.9676892512272</v>
      </c>
      <c r="H1727" s="5">
        <f>E1727+F1727+G1727</f>
        <v>1768.3869967436844</v>
      </c>
      <c r="I1727" s="5">
        <f>MIN(H1727,FARMER_HRS)</f>
        <v>720</v>
      </c>
      <c r="J1727" s="5">
        <f>MAX(0,H1727-FARMER_HRS)</f>
        <v>1048.3869967436844</v>
      </c>
      <c r="K1727" s="2">
        <f>I1727*FARMER_RATE+J1727*TEMP_WORKER_RATE</f>
        <v>43201.163137911193</v>
      </c>
      <c r="L1727" s="2">
        <f>A1727*PRICE_TOM+B1727*PRICE_CAR+C1727*PRICE_MES</f>
        <v>93422</v>
      </c>
      <c r="M1727" s="2">
        <f>A1727*FERT_BED_TOM+B1727*FERT_BED_CAR+C1727*FERT_BED_MES</f>
        <v>23320</v>
      </c>
      <c r="N1727" s="6">
        <f>IF(AND(D1727&lt;=TOTAL_BEDS,J1727&lt;=TEMP_WORKER_MAX*TEMP_WORKER_HRS),1,0)</f>
        <v>1</v>
      </c>
      <c r="O1727" s="2">
        <f>L1727-M1727-K1727-FIXED_COSTS</f>
        <v>6900.8368620888068</v>
      </c>
      <c r="P1727" s="2">
        <f>IF(N1727=1,O1727,"")</f>
        <v>6900.8368620888068</v>
      </c>
    </row>
    <row r="1728">
      <c r="A1728" s="6">
        <v>2</v>
      </c>
      <c r="B1728" s="6">
        <v>13</v>
      </c>
      <c r="C1728" s="6">
        <v>19</v>
      </c>
      <c r="D1728" s="6">
        <f>A1728+B1728+C1728</f>
        <v>34</v>
      </c>
      <c r="E1728" s="5">
        <f>IF(A1728=0,0,A1728*LABOR_HRS_WK_TOM*SEASON_WEEKS*(1+DIM_PCT_TOM)^A1728)</f>
        <v>217.80000000000004</v>
      </c>
      <c r="F1728" s="5">
        <f>IF(B1728=0,0,B1728*LABOR_HRS_WK_CAR*SEASON_WEEKS*(1+DIM_PCT_CAR)^B1728)</f>
        <v>537.6193074924571</v>
      </c>
      <c r="G1728" s="5">
        <f>IF(C1728=0,0,C1728*LABOR_HRS_WK_MES*SEASON_WEEKS*(1+DIM_PCT_MES)^C1728)</f>
        <v>1082.6092178872491</v>
      </c>
      <c r="H1728" s="5">
        <f>E1728+F1728+G1728</f>
        <v>1838.0285253797063</v>
      </c>
      <c r="I1728" s="5">
        <f>MIN(H1728,FARMER_HRS)</f>
        <v>720</v>
      </c>
      <c r="J1728" s="5">
        <f>MAX(0,H1728-FARMER_HRS)</f>
        <v>1118.0285253797063</v>
      </c>
      <c r="K1728" s="2">
        <f>I1728*FARMER_RATE+J1728*TEMP_WORKER_RATE</f>
        <v>44410.217454508791</v>
      </c>
      <c r="L1728" s="2">
        <f>A1728*PRICE_TOM+B1728*PRICE_CAR+C1728*PRICE_MES</f>
        <v>96122</v>
      </c>
      <c r="M1728" s="2">
        <f>A1728*FERT_BED_TOM+B1728*FERT_BED_CAR+C1728*FERT_BED_MES</f>
        <v>24200</v>
      </c>
      <c r="N1728" s="6">
        <f>IF(AND(D1728&lt;=TOTAL_BEDS,J1728&lt;=TEMP_WORKER_MAX*TEMP_WORKER_HRS),1,0)</f>
        <v>1</v>
      </c>
      <c r="O1728" s="2">
        <f>L1728-M1728-K1728-FIXED_COSTS</f>
        <v>7511.782545491209</v>
      </c>
      <c r="P1728" s="2">
        <f>IF(N1728=1,O1728,"")</f>
        <v>7511.782545491209</v>
      </c>
    </row>
    <row r="1729">
      <c r="A1729" s="6">
        <v>2</v>
      </c>
      <c r="B1729" s="6">
        <v>13</v>
      </c>
      <c r="C1729" s="6">
        <v>20</v>
      </c>
      <c r="D1729" s="6">
        <f>A1729+B1729+C1729</f>
        <v>35</v>
      </c>
      <c r="E1729" s="5">
        <f>IF(A1729=0,0,A1729*LABOR_HRS_WK_TOM*SEASON_WEEKS*(1+DIM_PCT_TOM)^A1729)</f>
        <v>217.80000000000004</v>
      </c>
      <c r="F1729" s="5">
        <f>IF(B1729=0,0,B1729*LABOR_HRS_WK_CAR*SEASON_WEEKS*(1+DIM_PCT_CAR)^B1729)</f>
        <v>537.6193074924571</v>
      </c>
      <c r="G1729" s="5">
        <f>IF(C1729=0,0,C1729*LABOR_HRS_WK_MES*SEASON_WEEKS*(1+DIM_PCT_MES)^C1729)</f>
        <v>1153.8335085377259</v>
      </c>
      <c r="H1729" s="5">
        <f>E1729+F1729+G1729</f>
        <v>1909.2528160301831</v>
      </c>
      <c r="I1729" s="5">
        <f>MIN(H1729,FARMER_HRS)</f>
        <v>720</v>
      </c>
      <c r="J1729" s="5">
        <f>MAX(0,H1729-FARMER_HRS)</f>
        <v>1189.2528160301831</v>
      </c>
      <c r="K1729" s="2">
        <f>I1729*FARMER_RATE+J1729*TEMP_WORKER_RATE</f>
        <v>45646.750278301784</v>
      </c>
      <c r="L1729" s="2">
        <f>A1729*PRICE_TOM+B1729*PRICE_CAR+C1729*PRICE_MES</f>
        <v>98822</v>
      </c>
      <c r="M1729" s="2">
        <f>A1729*FERT_BED_TOM+B1729*FERT_BED_CAR+C1729*FERT_BED_MES</f>
        <v>25080</v>
      </c>
      <c r="N1729" s="6">
        <f>IF(AND(D1729&lt;=TOTAL_BEDS,J1729&lt;=TEMP_WORKER_MAX*TEMP_WORKER_HRS),1,0)</f>
        <v>1</v>
      </c>
      <c r="O1729" s="2">
        <f>L1729-M1729-K1729-FIXED_COSTS</f>
        <v>8095.2497216982156</v>
      </c>
      <c r="P1729" s="2">
        <f>IF(N1729=1,O1729,"")</f>
        <v>8095.2497216982156</v>
      </c>
    </row>
    <row r="1730">
      <c r="A1730" s="6">
        <v>2</v>
      </c>
      <c r="B1730" s="6">
        <v>13</v>
      </c>
      <c r="C1730" s="6">
        <v>21</v>
      </c>
      <c r="D1730" s="6">
        <f>A1730+B1730+C1730</f>
        <v>36</v>
      </c>
      <c r="E1730" s="5">
        <f>IF(A1730=0,0,A1730*LABOR_HRS_WK_TOM*SEASON_WEEKS*(1+DIM_PCT_TOM)^A1730)</f>
        <v>217.80000000000004</v>
      </c>
      <c r="F1730" s="5">
        <f>IF(B1730=0,0,B1730*LABOR_HRS_WK_CAR*SEASON_WEEKS*(1+DIM_PCT_CAR)^B1730)</f>
        <v>537.6193074924571</v>
      </c>
      <c r="G1730" s="5">
        <f>IF(C1730=0,0,C1730*LABOR_HRS_WK_MES*SEASON_WEEKS*(1+DIM_PCT_MES)^C1730)</f>
        <v>1226.6692487641699</v>
      </c>
      <c r="H1730" s="5">
        <f>E1730+F1730+G1730</f>
        <v>1982.088556256627</v>
      </c>
      <c r="I1730" s="5">
        <f>MIN(H1730,FARMER_HRS)</f>
        <v>720</v>
      </c>
      <c r="J1730" s="5">
        <f>MAX(0,H1730-FARMER_HRS)</f>
        <v>1262.088556256627</v>
      </c>
      <c r="K1730" s="2">
        <f>I1730*FARMER_RATE+J1730*TEMP_WORKER_RATE</f>
        <v>46911.259657233109</v>
      </c>
      <c r="L1730" s="2">
        <f>A1730*PRICE_TOM+B1730*PRICE_CAR+C1730*PRICE_MES</f>
        <v>101522</v>
      </c>
      <c r="M1730" s="2">
        <f>A1730*FERT_BED_TOM+B1730*FERT_BED_CAR+C1730*FERT_BED_MES</f>
        <v>25960</v>
      </c>
      <c r="N1730" s="6">
        <f>IF(AND(D1730&lt;=TOTAL_BEDS,J1730&lt;=TEMP_WORKER_MAX*TEMP_WORKER_HRS),1,0)</f>
        <v>1</v>
      </c>
      <c r="O1730" s="2">
        <f>L1730-M1730-K1730-FIXED_COSTS</f>
        <v>8650.74034276689</v>
      </c>
      <c r="P1730" s="2">
        <f>IF(N1730=1,O1730,"")</f>
        <v>8650.74034276689</v>
      </c>
    </row>
    <row r="1731">
      <c r="A1731" s="6">
        <v>2</v>
      </c>
      <c r="B1731" s="6">
        <v>13</v>
      </c>
      <c r="C1731" s="6">
        <v>22</v>
      </c>
      <c r="D1731" s="6">
        <f>A1731+B1731+C1731</f>
        <v>37</v>
      </c>
      <c r="E1731" s="5">
        <f>IF(A1731=0,0,A1731*LABOR_HRS_WK_TOM*SEASON_WEEKS*(1+DIM_PCT_TOM)^A1731)</f>
        <v>217.80000000000004</v>
      </c>
      <c r="F1731" s="5">
        <f>IF(B1731=0,0,B1731*LABOR_HRS_WK_CAR*SEASON_WEEKS*(1+DIM_PCT_CAR)^B1731)</f>
        <v>537.6193074924571</v>
      </c>
      <c r="G1731" s="5">
        <f>IF(C1731=0,0,C1731*LABOR_HRS_WK_MES*SEASON_WEEKS*(1+DIM_PCT_MES)^C1731)</f>
        <v>1301.1455960105659</v>
      </c>
      <c r="H1731" s="5">
        <f>E1731+F1731+G1731</f>
        <v>2056.5649035030228</v>
      </c>
      <c r="I1731" s="5">
        <f>MIN(H1731,FARMER_HRS)</f>
        <v>720</v>
      </c>
      <c r="J1731" s="5">
        <f>MAX(0,H1731-FARMER_HRS)</f>
        <v>1336.5649035030228</v>
      </c>
      <c r="K1731" s="2">
        <f>I1731*FARMER_RATE+J1731*TEMP_WORKER_RATE</f>
        <v>48204.251796927478</v>
      </c>
      <c r="L1731" s="2">
        <f>A1731*PRICE_TOM+B1731*PRICE_CAR+C1731*PRICE_MES</f>
        <v>104222</v>
      </c>
      <c r="M1731" s="2">
        <f>A1731*FERT_BED_TOM+B1731*FERT_BED_CAR+C1731*FERT_BED_MES</f>
        <v>26840</v>
      </c>
      <c r="N1731" s="6">
        <f>IF(AND(D1731&lt;=TOTAL_BEDS,J1731&lt;=TEMP_WORKER_MAX*TEMP_WORKER_HRS),1,0)</f>
        <v>1</v>
      </c>
      <c r="O1731" s="2">
        <f>L1731-M1731-K1731-FIXED_COSTS</f>
        <v>9177.7482030725223</v>
      </c>
      <c r="P1731" s="2">
        <f>IF(N1731=1,O1731,"")</f>
        <v>9177.7482030725223</v>
      </c>
    </row>
    <row r="1732">
      <c r="A1732" s="6">
        <v>2</v>
      </c>
      <c r="B1732" s="6">
        <v>13</v>
      </c>
      <c r="C1732" s="6">
        <v>23</v>
      </c>
      <c r="D1732" s="6">
        <f>A1732+B1732+C1732</f>
        <v>38</v>
      </c>
      <c r="E1732" s="5">
        <f>IF(A1732=0,0,A1732*LABOR_HRS_WK_TOM*SEASON_WEEKS*(1+DIM_PCT_TOM)^A1732)</f>
        <v>217.80000000000004</v>
      </c>
      <c r="F1732" s="5">
        <f>IF(B1732=0,0,B1732*LABOR_HRS_WK_CAR*SEASON_WEEKS*(1+DIM_PCT_CAR)^B1732)</f>
        <v>537.6193074924571</v>
      </c>
      <c r="G1732" s="5">
        <f>IF(C1732=0,0,C1732*LABOR_HRS_WK_MES*SEASON_WEEKS*(1+DIM_PCT_MES)^C1732)</f>
        <v>1377.2921848680023</v>
      </c>
      <c r="H1732" s="5">
        <f>E1732+F1732+G1732</f>
        <v>2132.7114923604595</v>
      </c>
      <c r="I1732" s="5">
        <f>MIN(H1732,FARMER_HRS)</f>
        <v>720</v>
      </c>
      <c r="J1732" s="5">
        <f>MAX(0,H1732-FARMER_HRS)</f>
        <v>1412.7114923604595</v>
      </c>
      <c r="K1732" s="2">
        <f>I1732*FARMER_RATE+J1732*TEMP_WORKER_RATE</f>
        <v>49526.241186813531</v>
      </c>
      <c r="L1732" s="2">
        <f>A1732*PRICE_TOM+B1732*PRICE_CAR+C1732*PRICE_MES</f>
        <v>106922</v>
      </c>
      <c r="M1732" s="2">
        <f>A1732*FERT_BED_TOM+B1732*FERT_BED_CAR+C1732*FERT_BED_MES</f>
        <v>27720</v>
      </c>
      <c r="N1732" s="6">
        <f>IF(AND(D1732&lt;=TOTAL_BEDS,J1732&lt;=TEMP_WORKER_MAX*TEMP_WORKER_HRS),1,0)</f>
        <v>1</v>
      </c>
      <c r="O1732" s="2">
        <f>L1732-M1732-K1732-FIXED_COSTS</f>
        <v>9675.7588131864686</v>
      </c>
      <c r="P1732" s="2">
        <f>IF(N1732=1,O1732,"")</f>
        <v>9675.7588131864686</v>
      </c>
    </row>
    <row r="1733">
      <c r="A1733" s="6">
        <v>2</v>
      </c>
      <c r="B1733" s="6">
        <v>13</v>
      </c>
      <c r="C1733" s="6">
        <v>24</v>
      </c>
      <c r="D1733" s="6">
        <f>A1733+B1733+C1733</f>
        <v>39</v>
      </c>
      <c r="E1733" s="5">
        <f>IF(A1733=0,0,A1733*LABOR_HRS_WK_TOM*SEASON_WEEKS*(1+DIM_PCT_TOM)^A1733)</f>
        <v>217.80000000000004</v>
      </c>
      <c r="F1733" s="5">
        <f>IF(B1733=0,0,B1733*LABOR_HRS_WK_CAR*SEASON_WEEKS*(1+DIM_PCT_CAR)^B1733)</f>
        <v>537.6193074924571</v>
      </c>
      <c r="G1733" s="5">
        <f>IF(C1733=0,0,C1733*LABOR_HRS_WK_MES*SEASON_WEEKS*(1+DIM_PCT_MES)^C1733)</f>
        <v>1455.139134447498</v>
      </c>
      <c r="H1733" s="5">
        <f>E1733+F1733+G1733</f>
        <v>2210.5584419399552</v>
      </c>
      <c r="I1733" s="5">
        <f>MIN(H1733,FARMER_HRS)</f>
        <v>720</v>
      </c>
      <c r="J1733" s="5">
        <f>MAX(0,H1733-FARMER_HRS)</f>
        <v>1490.5584419399552</v>
      </c>
      <c r="K1733" s="2">
        <f>I1733*FARMER_RATE+J1733*TEMP_WORKER_RATE</f>
        <v>50877.750728124221</v>
      </c>
      <c r="L1733" s="2">
        <f>A1733*PRICE_TOM+B1733*PRICE_CAR+C1733*PRICE_MES</f>
        <v>109622</v>
      </c>
      <c r="M1733" s="2">
        <f>A1733*FERT_BED_TOM+B1733*FERT_BED_CAR+C1733*FERT_BED_MES</f>
        <v>28600</v>
      </c>
      <c r="N1733" s="6">
        <f>IF(AND(D1733&lt;=TOTAL_BEDS,J1733&lt;=TEMP_WORKER_MAX*TEMP_WORKER_HRS),1,0)</f>
        <v>1</v>
      </c>
      <c r="O1733" s="2">
        <f>L1733-M1733-K1733-FIXED_COSTS</f>
        <v>10144.249271875779</v>
      </c>
      <c r="P1733" s="2">
        <f>IF(N1733=1,O1733,"")</f>
        <v>10144.249271875779</v>
      </c>
    </row>
    <row r="1734">
      <c r="A1734" s="6">
        <v>2</v>
      </c>
      <c r="B1734" s="6">
        <v>13</v>
      </c>
      <c r="C1734" s="6">
        <v>25</v>
      </c>
      <c r="D1734" s="6">
        <f>A1734+B1734+C1734</f>
        <v>40</v>
      </c>
      <c r="E1734" s="5">
        <f>IF(A1734=0,0,A1734*LABOR_HRS_WK_TOM*SEASON_WEEKS*(1+DIM_PCT_TOM)^A1734)</f>
        <v>217.80000000000004</v>
      </c>
      <c r="F1734" s="5">
        <f>IF(B1734=0,0,B1734*LABOR_HRS_WK_CAR*SEASON_WEEKS*(1+DIM_PCT_CAR)^B1734)</f>
        <v>537.6193074924571</v>
      </c>
      <c r="G1734" s="5">
        <f>IF(C1734=0,0,C1734*LABOR_HRS_WK_MES*SEASON_WEEKS*(1+DIM_PCT_MES)^C1734)</f>
        <v>1534.7170558625955</v>
      </c>
      <c r="H1734" s="5">
        <f>E1734+F1734+G1734</f>
        <v>2290.1363633550527</v>
      </c>
      <c r="I1734" s="5">
        <f>MIN(H1734,FARMER_HRS)</f>
        <v>720</v>
      </c>
      <c r="J1734" s="5">
        <f>MAX(0,H1734-FARMER_HRS)</f>
        <v>1570.1363633550527</v>
      </c>
      <c r="K1734" s="2">
        <f>I1734*FARMER_RATE+J1734*TEMP_WORKER_RATE</f>
        <v>52259.311863803</v>
      </c>
      <c r="L1734" s="2">
        <f>A1734*PRICE_TOM+B1734*PRICE_CAR+C1734*PRICE_MES</f>
        <v>112322</v>
      </c>
      <c r="M1734" s="2">
        <f>A1734*FERT_BED_TOM+B1734*FERT_BED_CAR+C1734*FERT_BED_MES</f>
        <v>29480</v>
      </c>
      <c r="N1734" s="6">
        <f>IF(AND(D1734&lt;=TOTAL_BEDS,J1734&lt;=TEMP_WORKER_MAX*TEMP_WORKER_HRS),1,0)</f>
        <v>1</v>
      </c>
      <c r="O1734" s="2">
        <f>L1734-M1734-K1734-FIXED_COSTS</f>
        <v>10582.688136197</v>
      </c>
      <c r="P1734" s="2">
        <f>IF(N1734=1,O1734,"")</f>
        <v>10582.688136197</v>
      </c>
    </row>
    <row r="1735">
      <c r="A1735" s="6">
        <v>2</v>
      </c>
      <c r="B1735" s="6">
        <v>13</v>
      </c>
      <c r="C1735" s="6">
        <v>26</v>
      </c>
      <c r="D1735" s="6">
        <f>A1735+B1735+C1735</f>
        <v>41</v>
      </c>
      <c r="E1735" s="5">
        <f>IF(A1735=0,0,A1735*LABOR_HRS_WK_TOM*SEASON_WEEKS*(1+DIM_PCT_TOM)^A1735)</f>
        <v>217.80000000000004</v>
      </c>
      <c r="F1735" s="5">
        <f>IF(B1735=0,0,B1735*LABOR_HRS_WK_CAR*SEASON_WEEKS*(1+DIM_PCT_CAR)^B1735)</f>
        <v>537.6193074924571</v>
      </c>
      <c r="G1735" s="5">
        <f>IF(C1735=0,0,C1735*LABOR_HRS_WK_MES*SEASON_WEEKS*(1+DIM_PCT_MES)^C1735)</f>
        <v>1616.0570598233128</v>
      </c>
      <c r="H1735" s="5">
        <f>E1735+F1735+G1735</f>
        <v>2371.47636731577</v>
      </c>
      <c r="I1735" s="5">
        <f>MIN(H1735,FARMER_HRS)</f>
        <v>720</v>
      </c>
      <c r="J1735" s="5">
        <f>MAX(0,H1735-FARMER_HRS)</f>
        <v>1651.47636731577</v>
      </c>
      <c r="K1735" s="2">
        <f>I1735*FARMER_RATE+J1735*TEMP_WORKER_RATE</f>
        <v>53671.464710343229</v>
      </c>
      <c r="L1735" s="2">
        <f>A1735*PRICE_TOM+B1735*PRICE_CAR+C1735*PRICE_MES</f>
        <v>115022</v>
      </c>
      <c r="M1735" s="2">
        <f>A1735*FERT_BED_TOM+B1735*FERT_BED_CAR+C1735*FERT_BED_MES</f>
        <v>30360</v>
      </c>
      <c r="N1735" s="6">
        <f>IF(AND(D1735&lt;=TOTAL_BEDS,J1735&lt;=TEMP_WORKER_MAX*TEMP_WORKER_HRS),1,0)</f>
        <v>1</v>
      </c>
      <c r="O1735" s="2">
        <f>L1735-M1735-K1735-FIXED_COSTS</f>
        <v>10990.535289656771</v>
      </c>
      <c r="P1735" s="2">
        <f>IF(N1735=1,O1735,"")</f>
        <v>10990.535289656771</v>
      </c>
    </row>
    <row r="1736">
      <c r="A1736" s="6">
        <v>2</v>
      </c>
      <c r="B1736" s="6">
        <v>13</v>
      </c>
      <c r="C1736" s="6">
        <v>27</v>
      </c>
      <c r="D1736" s="6">
        <f>A1736+B1736+C1736</f>
        <v>42</v>
      </c>
      <c r="E1736" s="5">
        <f>IF(A1736=0,0,A1736*LABOR_HRS_WK_TOM*SEASON_WEEKS*(1+DIM_PCT_TOM)^A1736)</f>
        <v>217.80000000000004</v>
      </c>
      <c r="F1736" s="5">
        <f>IF(B1736=0,0,B1736*LABOR_HRS_WK_CAR*SEASON_WEEKS*(1+DIM_PCT_CAR)^B1736)</f>
        <v>537.6193074924571</v>
      </c>
      <c r="G1736" s="5">
        <f>IF(C1736=0,0,C1736*LABOR_HRS_WK_MES*SEASON_WEEKS*(1+DIM_PCT_MES)^C1736)</f>
        <v>1699.19076434307</v>
      </c>
      <c r="H1736" s="5">
        <f>E1736+F1736+G1736</f>
        <v>2454.6100718355274</v>
      </c>
      <c r="I1736" s="5">
        <f>MIN(H1736,FARMER_HRS)</f>
        <v>720</v>
      </c>
      <c r="J1736" s="5">
        <f>MAX(0,H1736-FARMER_HRS)</f>
        <v>1734.6100718355274</v>
      </c>
      <c r="K1736" s="2">
        <f>I1736*FARMER_RATE+J1736*TEMP_WORKER_RATE</f>
        <v>55114.758191589019</v>
      </c>
      <c r="L1736" s="2">
        <f>A1736*PRICE_TOM+B1736*PRICE_CAR+C1736*PRICE_MES</f>
        <v>117722</v>
      </c>
      <c r="M1736" s="2">
        <f>A1736*FERT_BED_TOM+B1736*FERT_BED_CAR+C1736*FERT_BED_MES</f>
        <v>31240</v>
      </c>
      <c r="N1736" s="6">
        <f>IF(AND(D1736&lt;=TOTAL_BEDS,J1736&lt;=TEMP_WORKER_MAX*TEMP_WORKER_HRS),1,0)</f>
        <v>1</v>
      </c>
      <c r="O1736" s="2">
        <f>L1736-M1736-K1736-FIXED_COSTS</f>
        <v>11367.241808410981</v>
      </c>
      <c r="P1736" s="2">
        <f>IF(N1736=1,O1736,"")</f>
        <v>11367.241808410981</v>
      </c>
    </row>
    <row r="1737">
      <c r="A1737" s="6">
        <v>2</v>
      </c>
      <c r="B1737" s="6">
        <v>13</v>
      </c>
      <c r="C1737" s="6">
        <v>28</v>
      </c>
      <c r="D1737" s="6">
        <f>A1737+B1737+C1737</f>
        <v>43</v>
      </c>
      <c r="E1737" s="5">
        <f>IF(A1737=0,0,A1737*LABOR_HRS_WK_TOM*SEASON_WEEKS*(1+DIM_PCT_TOM)^A1737)</f>
        <v>217.80000000000004</v>
      </c>
      <c r="F1737" s="5">
        <f>IF(B1737=0,0,B1737*LABOR_HRS_WK_CAR*SEASON_WEEKS*(1+DIM_PCT_CAR)^B1737)</f>
        <v>537.6193074924571</v>
      </c>
      <c r="G1737" s="5">
        <f>IF(C1737=0,0,C1737*LABOR_HRS_WK_MES*SEASON_WEEKS*(1+DIM_PCT_MES)^C1737)</f>
        <v>1784.1503025602233</v>
      </c>
      <c r="H1737" s="5">
        <f>E1737+F1737+G1737</f>
        <v>2539.56961005268</v>
      </c>
      <c r="I1737" s="5">
        <f>MIN(H1737,FARMER_HRS)</f>
        <v>720</v>
      </c>
      <c r="J1737" s="5">
        <f>MAX(0,H1737-FARMER_HRS)</f>
        <v>1819.5696100526802</v>
      </c>
      <c r="K1737" s="2">
        <f>I1737*FARMER_RATE+J1737*TEMP_WORKER_RATE</f>
        <v>56589.750174525696</v>
      </c>
      <c r="L1737" s="2">
        <f>A1737*PRICE_TOM+B1737*PRICE_CAR+C1737*PRICE_MES</f>
        <v>120422</v>
      </c>
      <c r="M1737" s="2">
        <f>A1737*FERT_BED_TOM+B1737*FERT_BED_CAR+C1737*FERT_BED_MES</f>
        <v>32120</v>
      </c>
      <c r="N1737" s="6">
        <f>IF(AND(D1737&lt;=TOTAL_BEDS,J1737&lt;=TEMP_WORKER_MAX*TEMP_WORKER_HRS),1,0)</f>
        <v>1</v>
      </c>
      <c r="O1737" s="2">
        <f>L1737-M1737-K1737-FIXED_COSTS</f>
        <v>11712.249825474304</v>
      </c>
      <c r="P1737" s="2">
        <f>IF(N1737=1,O1737,"")</f>
        <v>11712.249825474304</v>
      </c>
    </row>
    <row r="1738">
      <c r="A1738" s="6">
        <v>2</v>
      </c>
      <c r="B1738" s="6">
        <v>13</v>
      </c>
      <c r="C1738" s="6">
        <v>29</v>
      </c>
      <c r="D1738" s="6">
        <f>A1738+B1738+C1738</f>
        <v>44</v>
      </c>
      <c r="E1738" s="5">
        <f>IF(A1738=0,0,A1738*LABOR_HRS_WK_TOM*SEASON_WEEKS*(1+DIM_PCT_TOM)^A1738)</f>
        <v>217.80000000000004</v>
      </c>
      <c r="F1738" s="5">
        <f>IF(B1738=0,0,B1738*LABOR_HRS_WK_CAR*SEASON_WEEKS*(1+DIM_PCT_CAR)^B1738)</f>
        <v>537.6193074924571</v>
      </c>
      <c r="G1738" s="5">
        <f>IF(C1738=0,0,C1738*LABOR_HRS_WK_MES*SEASON_WEEKS*(1+DIM_PCT_MES)^C1738)</f>
        <v>1870.9683306758766</v>
      </c>
      <c r="H1738" s="5">
        <f>E1738+F1738+G1738</f>
        <v>2626.387638168334</v>
      </c>
      <c r="I1738" s="5">
        <f>MIN(H1738,FARMER_HRS)</f>
        <v>720</v>
      </c>
      <c r="J1738" s="5">
        <f>MAX(0,H1738-FARMER_HRS)</f>
        <v>1906.387638168334</v>
      </c>
      <c r="K1738" s="2">
        <f>I1738*FARMER_RATE+J1738*TEMP_WORKER_RATE</f>
        <v>58097.00760708913</v>
      </c>
      <c r="L1738" s="2">
        <f>A1738*PRICE_TOM+B1738*PRICE_CAR+C1738*PRICE_MES</f>
        <v>123122</v>
      </c>
      <c r="M1738" s="2">
        <f>A1738*FERT_BED_TOM+B1738*FERT_BED_CAR+C1738*FERT_BED_MES</f>
        <v>33000</v>
      </c>
      <c r="N1738" s="6">
        <f>IF(AND(D1738&lt;=TOTAL_BEDS,J1738&lt;=TEMP_WORKER_MAX*TEMP_WORKER_HRS),1,0)</f>
        <v>1</v>
      </c>
      <c r="O1738" s="2">
        <f>L1738-M1738-K1738-FIXED_COSTS</f>
        <v>12024.99239291087</v>
      </c>
      <c r="P1738" s="2">
        <f>IF(N1738=1,O1738,"")</f>
        <v>12024.99239291087</v>
      </c>
    </row>
    <row r="1739">
      <c r="A1739" s="6">
        <v>2</v>
      </c>
      <c r="B1739" s="6">
        <v>13</v>
      </c>
      <c r="C1739" s="6">
        <v>30</v>
      </c>
      <c r="D1739" s="6">
        <f>A1739+B1739+C1739</f>
        <v>45</v>
      </c>
      <c r="E1739" s="5">
        <f>IF(A1739=0,0,A1739*LABOR_HRS_WK_TOM*SEASON_WEEKS*(1+DIM_PCT_TOM)^A1739)</f>
        <v>217.80000000000004</v>
      </c>
      <c r="F1739" s="5">
        <f>IF(B1739=0,0,B1739*LABOR_HRS_WK_CAR*SEASON_WEEKS*(1+DIM_PCT_CAR)^B1739)</f>
        <v>537.6193074924571</v>
      </c>
      <c r="G1739" s="5">
        <f>IF(C1739=0,0,C1739*LABOR_HRS_WK_MES*SEASON_WEEKS*(1+DIM_PCT_MES)^C1739)</f>
        <v>1959.6780360096466</v>
      </c>
      <c r="H1739" s="5">
        <f>E1739+F1739+G1739</f>
        <v>2715.0973435021037</v>
      </c>
      <c r="I1739" s="5">
        <f>MIN(H1739,FARMER_HRS)</f>
        <v>720</v>
      </c>
      <c r="J1739" s="5">
        <f>MAX(0,H1739-FARMER_HRS)</f>
        <v>1995.0973435021037</v>
      </c>
      <c r="K1739" s="2">
        <f>I1739*FARMER_RATE+J1739*TEMP_WORKER_RATE</f>
        <v>59637.106658022632</v>
      </c>
      <c r="L1739" s="2">
        <f>A1739*PRICE_TOM+B1739*PRICE_CAR+C1739*PRICE_MES</f>
        <v>125822</v>
      </c>
      <c r="M1739" s="2">
        <f>A1739*FERT_BED_TOM+B1739*FERT_BED_CAR+C1739*FERT_BED_MES</f>
        <v>33880</v>
      </c>
      <c r="N1739" s="6">
        <f>IF(AND(D1739&lt;=TOTAL_BEDS,J1739&lt;=TEMP_WORKER_MAX*TEMP_WORKER_HRS),1,0)</f>
        <v>1</v>
      </c>
      <c r="O1739" s="2">
        <f>L1739-M1739-K1739-FIXED_COSTS</f>
        <v>12304.893341977368</v>
      </c>
      <c r="P1739" s="2">
        <f>IF(N1739=1,O1739,"")</f>
        <v>12304.893341977368</v>
      </c>
    </row>
    <row r="1740">
      <c r="A1740" s="6">
        <v>2</v>
      </c>
      <c r="B1740" s="6">
        <v>14</v>
      </c>
      <c r="C1740" s="6">
        <v>0</v>
      </c>
      <c r="D1740" s="6">
        <f>A1740+B1740+C1740</f>
        <v>16</v>
      </c>
      <c r="E1740" s="5">
        <f>IF(A1740=0,0,A1740*LABOR_HRS_WK_TOM*SEASON_WEEKS*(1+DIM_PCT_TOM)^A1740)</f>
        <v>217.80000000000004</v>
      </c>
      <c r="F1740" s="5">
        <f>IF(B1740=0,0,B1740*LABOR_HRS_WK_CAR*SEASON_WEEKS*(1+DIM_PCT_CAR)^B1740)</f>
        <v>593.44900480898161</v>
      </c>
      <c r="G1740" s="5">
        <f>IF(C1740=0,0,C1740*LABOR_HRS_WK_MES*SEASON_WEEKS*(1+DIM_PCT_MES)^C1740)</f>
        <v>0</v>
      </c>
      <c r="H1740" s="5">
        <f>E1740+F1740+G1740</f>
        <v>811.24900480898168</v>
      </c>
      <c r="I1740" s="5">
        <f>MIN(H1740,FARMER_HRS)</f>
        <v>720</v>
      </c>
      <c r="J1740" s="5">
        <f>MAX(0,H1740-FARMER_HRS)</f>
        <v>91.249004808981681</v>
      </c>
      <c r="K1740" s="2">
        <f>I1740*FARMER_RATE+J1740*TEMP_WORKER_RATE</f>
        <v>26584.184111267044</v>
      </c>
      <c r="L1740" s="2">
        <f>A1740*PRICE_TOM+B1740*PRICE_CAR+C1740*PRICE_MES</f>
        <v>46916</v>
      </c>
      <c r="M1740" s="2">
        <f>A1740*FERT_BED_TOM+B1740*FERT_BED_CAR+C1740*FERT_BED_MES</f>
        <v>7920</v>
      </c>
      <c r="N1740" s="6">
        <f>IF(AND(D1740&lt;=TOTAL_BEDS,J1740&lt;=TEMP_WORKER_MAX*TEMP_WORKER_HRS),1,0)</f>
        <v>1</v>
      </c>
      <c r="O1740" s="2">
        <f>L1740-M1740-K1740-FIXED_COSTS</f>
        <v>-7588.1841112670445</v>
      </c>
      <c r="P1740" s="2">
        <f>IF(N1740=1,O1740,"")</f>
        <v>-7588.1841112670445</v>
      </c>
    </row>
    <row r="1741">
      <c r="A1741" s="6">
        <v>2</v>
      </c>
      <c r="B1741" s="6">
        <v>14</v>
      </c>
      <c r="C1741" s="6">
        <v>1</v>
      </c>
      <c r="D1741" s="6">
        <f>A1741+B1741+C1741</f>
        <v>17</v>
      </c>
      <c r="E1741" s="5">
        <f>IF(A1741=0,0,A1741*LABOR_HRS_WK_TOM*SEASON_WEEKS*(1+DIM_PCT_TOM)^A1741)</f>
        <v>217.80000000000004</v>
      </c>
      <c r="F1741" s="5">
        <f>IF(B1741=0,0,B1741*LABOR_HRS_WK_CAR*SEASON_WEEKS*(1+DIM_PCT_CAR)^B1741)</f>
        <v>593.44900480898161</v>
      </c>
      <c r="G1741" s="5">
        <f>IF(C1741=0,0,C1741*LABOR_HRS_WK_MES*SEASON_WEEKS*(1+DIM_PCT_MES)^C1741)</f>
        <v>45.5625</v>
      </c>
      <c r="H1741" s="5">
        <f>E1741+F1741+G1741</f>
        <v>856.81150480898168</v>
      </c>
      <c r="I1741" s="5">
        <f>MIN(H1741,FARMER_HRS)</f>
        <v>720</v>
      </c>
      <c r="J1741" s="5">
        <f>MAX(0,H1741-FARMER_HRS)</f>
        <v>136.81150480898168</v>
      </c>
      <c r="K1741" s="2">
        <f>I1741*FARMER_RATE+J1741*TEMP_WORKER_RATE</f>
        <v>27375.199736267044</v>
      </c>
      <c r="L1741" s="2">
        <f>A1741*PRICE_TOM+B1741*PRICE_CAR+C1741*PRICE_MES</f>
        <v>49616</v>
      </c>
      <c r="M1741" s="2">
        <f>A1741*FERT_BED_TOM+B1741*FERT_BED_CAR+C1741*FERT_BED_MES</f>
        <v>8800</v>
      </c>
      <c r="N1741" s="6">
        <f>IF(AND(D1741&lt;=TOTAL_BEDS,J1741&lt;=TEMP_WORKER_MAX*TEMP_WORKER_HRS),1,0)</f>
        <v>1</v>
      </c>
      <c r="O1741" s="2">
        <f>L1741-M1741-K1741-FIXED_COSTS</f>
        <v>-6559.1997362670445</v>
      </c>
      <c r="P1741" s="2">
        <f>IF(N1741=1,O1741,"")</f>
        <v>-6559.1997362670445</v>
      </c>
    </row>
    <row r="1742">
      <c r="A1742" s="6">
        <v>2</v>
      </c>
      <c r="B1742" s="6">
        <v>14</v>
      </c>
      <c r="C1742" s="6">
        <v>2</v>
      </c>
      <c r="D1742" s="6">
        <f>A1742+B1742+C1742</f>
        <v>18</v>
      </c>
      <c r="E1742" s="5">
        <f>IF(A1742=0,0,A1742*LABOR_HRS_WK_TOM*SEASON_WEEKS*(1+DIM_PCT_TOM)^A1742)</f>
        <v>217.80000000000004</v>
      </c>
      <c r="F1742" s="5">
        <f>IF(B1742=0,0,B1742*LABOR_HRS_WK_CAR*SEASON_WEEKS*(1+DIM_PCT_CAR)^B1742)</f>
        <v>593.44900480898161</v>
      </c>
      <c r="G1742" s="5">
        <f>IF(C1742=0,0,C1742*LABOR_HRS_WK_MES*SEASON_WEEKS*(1+DIM_PCT_MES)^C1742)</f>
        <v>92.2640625</v>
      </c>
      <c r="H1742" s="5">
        <f>E1742+F1742+G1742</f>
        <v>903.5130673089817</v>
      </c>
      <c r="I1742" s="5">
        <f>MIN(H1742,FARMER_HRS)</f>
        <v>720</v>
      </c>
      <c r="J1742" s="5">
        <f>MAX(0,H1742-FARMER_HRS)</f>
        <v>183.5130673089817</v>
      </c>
      <c r="K1742" s="2">
        <f>I1742*FARMER_RATE+J1742*TEMP_WORKER_RATE</f>
        <v>28185.990751892044</v>
      </c>
      <c r="L1742" s="2">
        <f>A1742*PRICE_TOM+B1742*PRICE_CAR+C1742*PRICE_MES</f>
        <v>52316</v>
      </c>
      <c r="M1742" s="2">
        <f>A1742*FERT_BED_TOM+B1742*FERT_BED_CAR+C1742*FERT_BED_MES</f>
        <v>9680</v>
      </c>
      <c r="N1742" s="6">
        <f>IF(AND(D1742&lt;=TOTAL_BEDS,J1742&lt;=TEMP_WORKER_MAX*TEMP_WORKER_HRS),1,0)</f>
        <v>1</v>
      </c>
      <c r="O1742" s="2">
        <f>L1742-M1742-K1742-FIXED_COSTS</f>
        <v>-5549.9907518920445</v>
      </c>
      <c r="P1742" s="2">
        <f>IF(N1742=1,O1742,"")</f>
        <v>-5549.9907518920445</v>
      </c>
    </row>
    <row r="1743">
      <c r="A1743" s="6">
        <v>2</v>
      </c>
      <c r="B1743" s="6">
        <v>14</v>
      </c>
      <c r="C1743" s="6">
        <v>3</v>
      </c>
      <c r="D1743" s="6">
        <f>A1743+B1743+C1743</f>
        <v>19</v>
      </c>
      <c r="E1743" s="5">
        <f>IF(A1743=0,0,A1743*LABOR_HRS_WK_TOM*SEASON_WEEKS*(1+DIM_PCT_TOM)^A1743)</f>
        <v>217.80000000000004</v>
      </c>
      <c r="F1743" s="5">
        <f>IF(B1743=0,0,B1743*LABOR_HRS_WK_CAR*SEASON_WEEKS*(1+DIM_PCT_CAR)^B1743)</f>
        <v>593.44900480898161</v>
      </c>
      <c r="G1743" s="5">
        <f>IF(C1743=0,0,C1743*LABOR_HRS_WK_MES*SEASON_WEEKS*(1+DIM_PCT_MES)^C1743)</f>
        <v>140.12604492187498</v>
      </c>
      <c r="H1743" s="5">
        <f>E1743+F1743+G1743</f>
        <v>951.37504973085663</v>
      </c>
      <c r="I1743" s="5">
        <f>MIN(H1743,FARMER_HRS)</f>
        <v>720</v>
      </c>
      <c r="J1743" s="5">
        <f>MAX(0,H1743-FARMER_HRS)</f>
        <v>231.37504973085663</v>
      </c>
      <c r="K1743" s="2">
        <f>I1743*FARMER_RATE+J1743*TEMP_WORKER_RATE</f>
        <v>29016.92794671626</v>
      </c>
      <c r="L1743" s="2">
        <f>A1743*PRICE_TOM+B1743*PRICE_CAR+C1743*PRICE_MES</f>
        <v>55016</v>
      </c>
      <c r="M1743" s="2">
        <f>A1743*FERT_BED_TOM+B1743*FERT_BED_CAR+C1743*FERT_BED_MES</f>
        <v>10560</v>
      </c>
      <c r="N1743" s="6">
        <f>IF(AND(D1743&lt;=TOTAL_BEDS,J1743&lt;=TEMP_WORKER_MAX*TEMP_WORKER_HRS),1,0)</f>
        <v>1</v>
      </c>
      <c r="O1743" s="2">
        <f>L1743-M1743-K1743-FIXED_COSTS</f>
        <v>-4560.92794671626</v>
      </c>
      <c r="P1743" s="2">
        <f>IF(N1743=1,O1743,"")</f>
        <v>-4560.92794671626</v>
      </c>
    </row>
    <row r="1744">
      <c r="A1744" s="6">
        <v>2</v>
      </c>
      <c r="B1744" s="6">
        <v>14</v>
      </c>
      <c r="C1744" s="6">
        <v>4</v>
      </c>
      <c r="D1744" s="6">
        <f>A1744+B1744+C1744</f>
        <v>20</v>
      </c>
      <c r="E1744" s="5">
        <f>IF(A1744=0,0,A1744*LABOR_HRS_WK_TOM*SEASON_WEEKS*(1+DIM_PCT_TOM)^A1744)</f>
        <v>217.80000000000004</v>
      </c>
      <c r="F1744" s="5">
        <f>IF(B1744=0,0,B1744*LABOR_HRS_WK_CAR*SEASON_WEEKS*(1+DIM_PCT_CAR)^B1744)</f>
        <v>593.44900480898161</v>
      </c>
      <c r="G1744" s="5">
        <f>IF(C1744=0,0,C1744*LABOR_HRS_WK_MES*SEASON_WEEKS*(1+DIM_PCT_MES)^C1744)</f>
        <v>189.17016064453119</v>
      </c>
      <c r="H1744" s="5">
        <f>E1744+F1744+G1744</f>
        <v>1000.4191654535128</v>
      </c>
      <c r="I1744" s="5">
        <f>MIN(H1744,FARMER_HRS)</f>
        <v>720</v>
      </c>
      <c r="J1744" s="5">
        <f>MAX(0,H1744-FARMER_HRS)</f>
        <v>280.41916545351285</v>
      </c>
      <c r="K1744" s="2">
        <f>I1744*FARMER_RATE+J1744*TEMP_WORKER_RATE</f>
        <v>29868.388289123486</v>
      </c>
      <c r="L1744" s="2">
        <f>A1744*PRICE_TOM+B1744*PRICE_CAR+C1744*PRICE_MES</f>
        <v>57716</v>
      </c>
      <c r="M1744" s="2">
        <f>A1744*FERT_BED_TOM+B1744*FERT_BED_CAR+C1744*FERT_BED_MES</f>
        <v>11440</v>
      </c>
      <c r="N1744" s="6">
        <f>IF(AND(D1744&lt;=TOTAL_BEDS,J1744&lt;=TEMP_WORKER_MAX*TEMP_WORKER_HRS),1,0)</f>
        <v>1</v>
      </c>
      <c r="O1744" s="2">
        <f>L1744-M1744-K1744-FIXED_COSTS</f>
        <v>-3592.3882891234862</v>
      </c>
      <c r="P1744" s="2">
        <f>IF(N1744=1,O1744,"")</f>
        <v>-3592.3882891234862</v>
      </c>
    </row>
    <row r="1745">
      <c r="A1745" s="6">
        <v>2</v>
      </c>
      <c r="B1745" s="6">
        <v>14</v>
      </c>
      <c r="C1745" s="6">
        <v>5</v>
      </c>
      <c r="D1745" s="6">
        <f>A1745+B1745+C1745</f>
        <v>21</v>
      </c>
      <c r="E1745" s="5">
        <f>IF(A1745=0,0,A1745*LABOR_HRS_WK_TOM*SEASON_WEEKS*(1+DIM_PCT_TOM)^A1745)</f>
        <v>217.80000000000004</v>
      </c>
      <c r="F1745" s="5">
        <f>IF(B1745=0,0,B1745*LABOR_HRS_WK_CAR*SEASON_WEEKS*(1+DIM_PCT_CAR)^B1745)</f>
        <v>593.44900480898161</v>
      </c>
      <c r="G1745" s="5">
        <f>IF(C1745=0,0,C1745*LABOR_HRS_WK_MES*SEASON_WEEKS*(1+DIM_PCT_MES)^C1745)</f>
        <v>239.41848456573481</v>
      </c>
      <c r="H1745" s="5">
        <f>E1745+F1745+G1745</f>
        <v>1050.6674893747165</v>
      </c>
      <c r="I1745" s="5">
        <f>MIN(H1745,FARMER_HRS)</f>
        <v>720</v>
      </c>
      <c r="J1745" s="5">
        <f>MAX(0,H1745-FARMER_HRS)</f>
        <v>330.66748937471652</v>
      </c>
      <c r="K1745" s="2">
        <f>I1745*FARMER_RATE+J1745*TEMP_WORKER_RATE</f>
        <v>30740.755023866608</v>
      </c>
      <c r="L1745" s="2">
        <f>A1745*PRICE_TOM+B1745*PRICE_CAR+C1745*PRICE_MES</f>
        <v>60416</v>
      </c>
      <c r="M1745" s="2">
        <f>A1745*FERT_BED_TOM+B1745*FERT_BED_CAR+C1745*FERT_BED_MES</f>
        <v>12320</v>
      </c>
      <c r="N1745" s="6">
        <f>IF(AND(D1745&lt;=TOTAL_BEDS,J1745&lt;=TEMP_WORKER_MAX*TEMP_WORKER_HRS),1,0)</f>
        <v>1</v>
      </c>
      <c r="O1745" s="2">
        <f>L1745-M1745-K1745-FIXED_COSTS</f>
        <v>-2644.7550238666081</v>
      </c>
      <c r="P1745" s="2">
        <f>IF(N1745=1,O1745,"")</f>
        <v>-2644.7550238666081</v>
      </c>
    </row>
    <row r="1746">
      <c r="A1746" s="6">
        <v>2</v>
      </c>
      <c r="B1746" s="6">
        <v>14</v>
      </c>
      <c r="C1746" s="6">
        <v>6</v>
      </c>
      <c r="D1746" s="6">
        <f>A1746+B1746+C1746</f>
        <v>22</v>
      </c>
      <c r="E1746" s="5">
        <f>IF(A1746=0,0,A1746*LABOR_HRS_WK_TOM*SEASON_WEEKS*(1+DIM_PCT_TOM)^A1746)</f>
        <v>217.80000000000004</v>
      </c>
      <c r="F1746" s="5">
        <f>IF(B1746=0,0,B1746*LABOR_HRS_WK_CAR*SEASON_WEEKS*(1+DIM_PCT_CAR)^B1746)</f>
        <v>593.44900480898161</v>
      </c>
      <c r="G1746" s="5">
        <f>IF(C1746=0,0,C1746*LABOR_HRS_WK_MES*SEASON_WEEKS*(1+DIM_PCT_MES)^C1746)</f>
        <v>290.89345874736773</v>
      </c>
      <c r="H1746" s="5">
        <f>E1746+F1746+G1746</f>
        <v>1102.1424635563494</v>
      </c>
      <c r="I1746" s="5">
        <f>MIN(H1746,FARMER_HRS)</f>
        <v>720</v>
      </c>
      <c r="J1746" s="5">
        <f>MAX(0,H1746-FARMER_HRS)</f>
        <v>382.14246355634941</v>
      </c>
      <c r="K1746" s="2">
        <f>I1746*FARMER_RATE+J1746*TEMP_WORKER_RATE</f>
        <v>31634.41777007551</v>
      </c>
      <c r="L1746" s="2">
        <f>A1746*PRICE_TOM+B1746*PRICE_CAR+C1746*PRICE_MES</f>
        <v>63116</v>
      </c>
      <c r="M1746" s="2">
        <f>A1746*FERT_BED_TOM+B1746*FERT_BED_CAR+C1746*FERT_BED_MES</f>
        <v>13200</v>
      </c>
      <c r="N1746" s="6">
        <f>IF(AND(D1746&lt;=TOTAL_BEDS,J1746&lt;=TEMP_WORKER_MAX*TEMP_WORKER_HRS),1,0)</f>
        <v>1</v>
      </c>
      <c r="O1746" s="2">
        <f>L1746-M1746-K1746-FIXED_COSTS</f>
        <v>-1718.41777007551</v>
      </c>
      <c r="P1746" s="2">
        <f>IF(N1746=1,O1746,"")</f>
        <v>-1718.41777007551</v>
      </c>
    </row>
    <row r="1747">
      <c r="A1747" s="6">
        <v>2</v>
      </c>
      <c r="B1747" s="6">
        <v>14</v>
      </c>
      <c r="C1747" s="6">
        <v>7</v>
      </c>
      <c r="D1747" s="6">
        <f>A1747+B1747+C1747</f>
        <v>23</v>
      </c>
      <c r="E1747" s="5">
        <f>IF(A1747=0,0,A1747*LABOR_HRS_WK_TOM*SEASON_WEEKS*(1+DIM_PCT_TOM)^A1747)</f>
        <v>217.80000000000004</v>
      </c>
      <c r="F1747" s="5">
        <f>IF(B1747=0,0,B1747*LABOR_HRS_WK_CAR*SEASON_WEEKS*(1+DIM_PCT_CAR)^B1747)</f>
        <v>593.44900480898161</v>
      </c>
      <c r="G1747" s="5">
        <f>IF(C1747=0,0,C1747*LABOR_HRS_WK_MES*SEASON_WEEKS*(1+DIM_PCT_MES)^C1747)</f>
        <v>343.61789814532818</v>
      </c>
      <c r="H1747" s="5">
        <f>E1747+F1747+G1747</f>
        <v>1154.8669029543098</v>
      </c>
      <c r="I1747" s="5">
        <f>MIN(H1747,FARMER_HRS)</f>
        <v>720</v>
      </c>
      <c r="J1747" s="5">
        <f>MAX(0,H1747-FARMER_HRS)</f>
        <v>434.86690295430981</v>
      </c>
      <c r="K1747" s="2">
        <f>I1747*FARMER_RATE+J1747*TEMP_WORKER_RATE</f>
        <v>32549.772620734544</v>
      </c>
      <c r="L1747" s="2">
        <f>A1747*PRICE_TOM+B1747*PRICE_CAR+C1747*PRICE_MES</f>
        <v>65816</v>
      </c>
      <c r="M1747" s="2">
        <f>A1747*FERT_BED_TOM+B1747*FERT_BED_CAR+C1747*FERT_BED_MES</f>
        <v>14080</v>
      </c>
      <c r="N1747" s="6">
        <f>IF(AND(D1747&lt;=TOTAL_BEDS,J1747&lt;=TEMP_WORKER_MAX*TEMP_WORKER_HRS),1,0)</f>
        <v>1</v>
      </c>
      <c r="O1747" s="2">
        <f>L1747-M1747-K1747-FIXED_COSTS</f>
        <v>-813.772620734544</v>
      </c>
      <c r="P1747" s="2">
        <f>IF(N1747=1,O1747,"")</f>
        <v>-813.772620734544</v>
      </c>
    </row>
    <row r="1748">
      <c r="A1748" s="6">
        <v>2</v>
      </c>
      <c r="B1748" s="6">
        <v>14</v>
      </c>
      <c r="C1748" s="6">
        <v>8</v>
      </c>
      <c r="D1748" s="6">
        <f>A1748+B1748+C1748</f>
        <v>24</v>
      </c>
      <c r="E1748" s="5">
        <f>IF(A1748=0,0,A1748*LABOR_HRS_WK_TOM*SEASON_WEEKS*(1+DIM_PCT_TOM)^A1748)</f>
        <v>217.80000000000004</v>
      </c>
      <c r="F1748" s="5">
        <f>IF(B1748=0,0,B1748*LABOR_HRS_WK_CAR*SEASON_WEEKS*(1+DIM_PCT_CAR)^B1748)</f>
        <v>593.44900480898161</v>
      </c>
      <c r="G1748" s="5">
        <f>IF(C1748=0,0,C1748*LABOR_HRS_WK_MES*SEASON_WEEKS*(1+DIM_PCT_MES)^C1748)</f>
        <v>397.61499642530833</v>
      </c>
      <c r="H1748" s="5">
        <f>E1748+F1748+G1748</f>
        <v>1208.86400123429</v>
      </c>
      <c r="I1748" s="5">
        <f>MIN(H1748,FARMER_HRS)</f>
        <v>720</v>
      </c>
      <c r="J1748" s="5">
        <f>MAX(0,H1748-FARMER_HRS)</f>
        <v>488.86400123429007</v>
      </c>
      <c r="K1748" s="2">
        <f>I1748*FARMER_RATE+J1748*TEMP_WORKER_RATE</f>
        <v>33487.222243650867</v>
      </c>
      <c r="L1748" s="2">
        <f>A1748*PRICE_TOM+B1748*PRICE_CAR+C1748*PRICE_MES</f>
        <v>68516</v>
      </c>
      <c r="M1748" s="2">
        <f>A1748*FERT_BED_TOM+B1748*FERT_BED_CAR+C1748*FERT_BED_MES</f>
        <v>14960</v>
      </c>
      <c r="N1748" s="6">
        <f>IF(AND(D1748&lt;=TOTAL_BEDS,J1748&lt;=TEMP_WORKER_MAX*TEMP_WORKER_HRS),1,0)</f>
        <v>1</v>
      </c>
      <c r="O1748" s="2">
        <f>L1748-M1748-K1748-FIXED_COSTS</f>
        <v>68.777756349132687</v>
      </c>
      <c r="P1748" s="2">
        <f>IF(N1748=1,O1748,"")</f>
        <v>68.777756349132687</v>
      </c>
    </row>
    <row r="1749">
      <c r="A1749" s="6">
        <v>2</v>
      </c>
      <c r="B1749" s="6">
        <v>14</v>
      </c>
      <c r="C1749" s="6">
        <v>9</v>
      </c>
      <c r="D1749" s="6">
        <f>A1749+B1749+C1749</f>
        <v>25</v>
      </c>
      <c r="E1749" s="5">
        <f>IF(A1749=0,0,A1749*LABOR_HRS_WK_TOM*SEASON_WEEKS*(1+DIM_PCT_TOM)^A1749)</f>
        <v>217.80000000000004</v>
      </c>
      <c r="F1749" s="5">
        <f>IF(B1749=0,0,B1749*LABOR_HRS_WK_CAR*SEASON_WEEKS*(1+DIM_PCT_CAR)^B1749)</f>
        <v>593.44900480898161</v>
      </c>
      <c r="G1749" s="5">
        <f>IF(C1749=0,0,C1749*LABOR_HRS_WK_MES*SEASON_WEEKS*(1+DIM_PCT_MES)^C1749)</f>
        <v>452.90833186570273</v>
      </c>
      <c r="H1749" s="5">
        <f>E1749+F1749+G1749</f>
        <v>1264.1573366746843</v>
      </c>
      <c r="I1749" s="5">
        <f>MIN(H1749,FARMER_HRS)</f>
        <v>720</v>
      </c>
      <c r="J1749" s="5">
        <f>MAX(0,H1749-FARMER_HRS)</f>
        <v>544.1573366746843</v>
      </c>
      <c r="K1749" s="2">
        <f>I1749*FARMER_RATE+J1749*TEMP_WORKER_RATE</f>
        <v>34447.175983935493</v>
      </c>
      <c r="L1749" s="2">
        <f>A1749*PRICE_TOM+B1749*PRICE_CAR+C1749*PRICE_MES</f>
        <v>71216</v>
      </c>
      <c r="M1749" s="2">
        <f>A1749*FERT_BED_TOM+B1749*FERT_BED_CAR+C1749*FERT_BED_MES</f>
        <v>15840</v>
      </c>
      <c r="N1749" s="6">
        <f>IF(AND(D1749&lt;=TOTAL_BEDS,J1749&lt;=TEMP_WORKER_MAX*TEMP_WORKER_HRS),1,0)</f>
        <v>1</v>
      </c>
      <c r="O1749" s="2">
        <f>L1749-M1749-K1749-FIXED_COSTS</f>
        <v>928.8240160645073</v>
      </c>
      <c r="P1749" s="2">
        <f>IF(N1749=1,O1749,"")</f>
        <v>928.8240160645073</v>
      </c>
    </row>
    <row r="1750">
      <c r="A1750" s="6">
        <v>2</v>
      </c>
      <c r="B1750" s="6">
        <v>14</v>
      </c>
      <c r="C1750" s="6">
        <v>10</v>
      </c>
      <c r="D1750" s="6">
        <f>A1750+B1750+C1750</f>
        <v>26</v>
      </c>
      <c r="E1750" s="5">
        <f>IF(A1750=0,0,A1750*LABOR_HRS_WK_TOM*SEASON_WEEKS*(1+DIM_PCT_TOM)^A1750)</f>
        <v>217.80000000000004</v>
      </c>
      <c r="F1750" s="5">
        <f>IF(B1750=0,0,B1750*LABOR_HRS_WK_CAR*SEASON_WEEKS*(1+DIM_PCT_CAR)^B1750)</f>
        <v>593.44900480898161</v>
      </c>
      <c r="G1750" s="5">
        <f>IF(C1750=0,0,C1750*LABOR_HRS_WK_MES*SEASON_WEEKS*(1+DIM_PCT_MES)^C1750)</f>
        <v>509.52187334891551</v>
      </c>
      <c r="H1750" s="5">
        <f>E1750+F1750+G1750</f>
        <v>1320.7708781578972</v>
      </c>
      <c r="I1750" s="5">
        <f>MIN(H1750,FARMER_HRS)</f>
        <v>720</v>
      </c>
      <c r="J1750" s="5">
        <f>MAX(0,H1750-FARMER_HRS)</f>
        <v>600.77087815789719</v>
      </c>
      <c r="K1750" s="2">
        <f>I1750*FARMER_RATE+J1750*TEMP_WORKER_RATE</f>
        <v>35430.049968019048</v>
      </c>
      <c r="L1750" s="2">
        <f>A1750*PRICE_TOM+B1750*PRICE_CAR+C1750*PRICE_MES</f>
        <v>73916</v>
      </c>
      <c r="M1750" s="2">
        <f>A1750*FERT_BED_TOM+B1750*FERT_BED_CAR+C1750*FERT_BED_MES</f>
        <v>16720</v>
      </c>
      <c r="N1750" s="6">
        <f>IF(AND(D1750&lt;=TOTAL_BEDS,J1750&lt;=TEMP_WORKER_MAX*TEMP_WORKER_HRS),1,0)</f>
        <v>1</v>
      </c>
      <c r="O1750" s="2">
        <f>L1750-M1750-K1750-FIXED_COSTS</f>
        <v>1765.9500319809522</v>
      </c>
      <c r="P1750" s="2">
        <f>IF(N1750=1,O1750,"")</f>
        <v>1765.9500319809522</v>
      </c>
    </row>
    <row r="1751">
      <c r="A1751" s="6">
        <v>2</v>
      </c>
      <c r="B1751" s="6">
        <v>14</v>
      </c>
      <c r="C1751" s="6">
        <v>11</v>
      </c>
      <c r="D1751" s="6">
        <f>A1751+B1751+C1751</f>
        <v>27</v>
      </c>
      <c r="E1751" s="5">
        <f>IF(A1751=0,0,A1751*LABOR_HRS_WK_TOM*SEASON_WEEKS*(1+DIM_PCT_TOM)^A1751)</f>
        <v>217.80000000000004</v>
      </c>
      <c r="F1751" s="5">
        <f>IF(B1751=0,0,B1751*LABOR_HRS_WK_CAR*SEASON_WEEKS*(1+DIM_PCT_CAR)^B1751)</f>
        <v>593.44900480898161</v>
      </c>
      <c r="G1751" s="5">
        <f>IF(C1751=0,0,C1751*LABOR_HRS_WK_MES*SEASON_WEEKS*(1+DIM_PCT_MES)^C1751)</f>
        <v>567.47998644235463</v>
      </c>
      <c r="H1751" s="5">
        <f>E1751+F1751+G1751</f>
        <v>1378.7289912513363</v>
      </c>
      <c r="I1751" s="5">
        <f>MIN(H1751,FARMER_HRS)</f>
        <v>720</v>
      </c>
      <c r="J1751" s="5">
        <f>MAX(0,H1751-FARMER_HRS)</f>
        <v>658.72899125133631</v>
      </c>
      <c r="K1751" s="2">
        <f>I1751*FARMER_RATE+J1751*TEMP_WORKER_RATE</f>
        <v>36436.267209224592</v>
      </c>
      <c r="L1751" s="2">
        <f>A1751*PRICE_TOM+B1751*PRICE_CAR+C1751*PRICE_MES</f>
        <v>76616</v>
      </c>
      <c r="M1751" s="2">
        <f>A1751*FERT_BED_TOM+B1751*FERT_BED_CAR+C1751*FERT_BED_MES</f>
        <v>17600</v>
      </c>
      <c r="N1751" s="6">
        <f>IF(AND(D1751&lt;=TOTAL_BEDS,J1751&lt;=TEMP_WORKER_MAX*TEMP_WORKER_HRS),1,0)</f>
        <v>1</v>
      </c>
      <c r="O1751" s="2">
        <f>L1751-M1751-K1751-FIXED_COSTS</f>
        <v>2579.7327907754079</v>
      </c>
      <c r="P1751" s="2">
        <f>IF(N1751=1,O1751,"")</f>
        <v>2579.7327907754079</v>
      </c>
    </row>
    <row r="1752">
      <c r="A1752" s="6">
        <v>2</v>
      </c>
      <c r="B1752" s="6">
        <v>14</v>
      </c>
      <c r="C1752" s="6">
        <v>12</v>
      </c>
      <c r="D1752" s="6">
        <f>A1752+B1752+C1752</f>
        <v>28</v>
      </c>
      <c r="E1752" s="5">
        <f>IF(A1752=0,0,A1752*LABOR_HRS_WK_TOM*SEASON_WEEKS*(1+DIM_PCT_TOM)^A1752)</f>
        <v>217.80000000000004</v>
      </c>
      <c r="F1752" s="5">
        <f>IF(B1752=0,0,B1752*LABOR_HRS_WK_CAR*SEASON_WEEKS*(1+DIM_PCT_CAR)^B1752)</f>
        <v>593.44900480898161</v>
      </c>
      <c r="G1752" s="5">
        <f>IF(C1752=0,0,C1752*LABOR_HRS_WK_MES*SEASON_WEEKS*(1+DIM_PCT_MES)^C1752)</f>
        <v>626.807439570419</v>
      </c>
      <c r="H1752" s="5">
        <f>E1752+F1752+G1752</f>
        <v>1438.0564443794005</v>
      </c>
      <c r="I1752" s="5">
        <f>MIN(H1752,FARMER_HRS)</f>
        <v>720</v>
      </c>
      <c r="J1752" s="5">
        <f>MAX(0,H1752-FARMER_HRS)</f>
        <v>718.05644437940055</v>
      </c>
      <c r="K1752" s="2">
        <f>I1752*FARMER_RATE+J1752*TEMP_WORKER_RATE</f>
        <v>37466.257714920146</v>
      </c>
      <c r="L1752" s="2">
        <f>A1752*PRICE_TOM+B1752*PRICE_CAR+C1752*PRICE_MES</f>
        <v>79316</v>
      </c>
      <c r="M1752" s="2">
        <f>A1752*FERT_BED_TOM+B1752*FERT_BED_CAR+C1752*FERT_BED_MES</f>
        <v>18480</v>
      </c>
      <c r="N1752" s="6">
        <f>IF(AND(D1752&lt;=TOTAL_BEDS,J1752&lt;=TEMP_WORKER_MAX*TEMP_WORKER_HRS),1,0)</f>
        <v>1</v>
      </c>
      <c r="O1752" s="2">
        <f>L1752-M1752-K1752-FIXED_COSTS</f>
        <v>3369.7422850798539</v>
      </c>
      <c r="P1752" s="2">
        <f>IF(N1752=1,O1752,"")</f>
        <v>3369.7422850798539</v>
      </c>
    </row>
    <row r="1753">
      <c r="A1753" s="6">
        <v>2</v>
      </c>
      <c r="B1753" s="6">
        <v>14</v>
      </c>
      <c r="C1753" s="6">
        <v>13</v>
      </c>
      <c r="D1753" s="6">
        <f>A1753+B1753+C1753</f>
        <v>29</v>
      </c>
      <c r="E1753" s="5">
        <f>IF(A1753=0,0,A1753*LABOR_HRS_WK_TOM*SEASON_WEEKS*(1+DIM_PCT_TOM)^A1753)</f>
        <v>217.80000000000004</v>
      </c>
      <c r="F1753" s="5">
        <f>IF(B1753=0,0,B1753*LABOR_HRS_WK_CAR*SEASON_WEEKS*(1+DIM_PCT_CAR)^B1753)</f>
        <v>593.44900480898161</v>
      </c>
      <c r="G1753" s="5">
        <f>IF(C1753=0,0,C1753*LABOR_HRS_WK_MES*SEASON_WEEKS*(1+DIM_PCT_MES)^C1753)</f>
        <v>687.52941027880331</v>
      </c>
      <c r="H1753" s="5">
        <f>E1753+F1753+G1753</f>
        <v>1498.7784150877851</v>
      </c>
      <c r="I1753" s="5">
        <f>MIN(H1753,FARMER_HRS)</f>
        <v>720</v>
      </c>
      <c r="J1753" s="5">
        <f>MAX(0,H1753-FARMER_HRS)</f>
        <v>778.77841508778511</v>
      </c>
      <c r="K1753" s="2">
        <f>I1753*FARMER_RATE+J1753*TEMP_WORKER_RATE</f>
        <v>38520.458595274045</v>
      </c>
      <c r="L1753" s="2">
        <f>A1753*PRICE_TOM+B1753*PRICE_CAR+C1753*PRICE_MES</f>
        <v>82016</v>
      </c>
      <c r="M1753" s="2">
        <f>A1753*FERT_BED_TOM+B1753*FERT_BED_CAR+C1753*FERT_BED_MES</f>
        <v>19360</v>
      </c>
      <c r="N1753" s="6">
        <f>IF(AND(D1753&lt;=TOTAL_BEDS,J1753&lt;=TEMP_WORKER_MAX*TEMP_WORKER_HRS),1,0)</f>
        <v>1</v>
      </c>
      <c r="O1753" s="2">
        <f>L1753-M1753-K1753-FIXED_COSTS</f>
        <v>4135.5414047259546</v>
      </c>
      <c r="P1753" s="2">
        <f>IF(N1753=1,O1753,"")</f>
        <v>4135.5414047259546</v>
      </c>
    </row>
    <row r="1754">
      <c r="A1754" s="6">
        <v>2</v>
      </c>
      <c r="B1754" s="6">
        <v>14</v>
      </c>
      <c r="C1754" s="6">
        <v>14</v>
      </c>
      <c r="D1754" s="6">
        <f>A1754+B1754+C1754</f>
        <v>30</v>
      </c>
      <c r="E1754" s="5">
        <f>IF(A1754=0,0,A1754*LABOR_HRS_WK_TOM*SEASON_WEEKS*(1+DIM_PCT_TOM)^A1754)</f>
        <v>217.80000000000004</v>
      </c>
      <c r="F1754" s="5">
        <f>IF(B1754=0,0,B1754*LABOR_HRS_WK_CAR*SEASON_WEEKS*(1+DIM_PCT_CAR)^B1754)</f>
        <v>593.44900480898161</v>
      </c>
      <c r="G1754" s="5">
        <f>IF(C1754=0,0,C1754*LABOR_HRS_WK_MES*SEASON_WEEKS*(1+DIM_PCT_MES)^C1754)</f>
        <v>749.67149159246435</v>
      </c>
      <c r="H1754" s="5">
        <f>E1754+F1754+G1754</f>
        <v>1560.9204964014461</v>
      </c>
      <c r="I1754" s="5">
        <f>MIN(H1754,FARMER_HRS)</f>
        <v>720</v>
      </c>
      <c r="J1754" s="5">
        <f>MAX(0,H1754-FARMER_HRS)</f>
        <v>840.92049640144614</v>
      </c>
      <c r="K1754" s="2">
        <f>I1754*FARMER_RATE+J1754*TEMP_WORKER_RATE</f>
        <v>39599.314173636216</v>
      </c>
      <c r="L1754" s="2">
        <f>A1754*PRICE_TOM+B1754*PRICE_CAR+C1754*PRICE_MES</f>
        <v>84716</v>
      </c>
      <c r="M1754" s="2">
        <f>A1754*FERT_BED_TOM+B1754*FERT_BED_CAR+C1754*FERT_BED_MES</f>
        <v>20240</v>
      </c>
      <c r="N1754" s="6">
        <f>IF(AND(D1754&lt;=TOTAL_BEDS,J1754&lt;=TEMP_WORKER_MAX*TEMP_WORKER_HRS),1,0)</f>
        <v>1</v>
      </c>
      <c r="O1754" s="2">
        <f>L1754-M1754-K1754-FIXED_COSTS</f>
        <v>4876.6858263637841</v>
      </c>
      <c r="P1754" s="2">
        <f>IF(N1754=1,O1754,"")</f>
        <v>4876.6858263637841</v>
      </c>
    </row>
    <row r="1755">
      <c r="A1755" s="6">
        <v>2</v>
      </c>
      <c r="B1755" s="6">
        <v>14</v>
      </c>
      <c r="C1755" s="6">
        <v>15</v>
      </c>
      <c r="D1755" s="6">
        <f>A1755+B1755+C1755</f>
        <v>31</v>
      </c>
      <c r="E1755" s="5">
        <f>IF(A1755=0,0,A1755*LABOR_HRS_WK_TOM*SEASON_WEEKS*(1+DIM_PCT_TOM)^A1755)</f>
        <v>217.80000000000004</v>
      </c>
      <c r="F1755" s="5">
        <f>IF(B1755=0,0,B1755*LABOR_HRS_WK_CAR*SEASON_WEEKS*(1+DIM_PCT_CAR)^B1755)</f>
        <v>593.44900480898161</v>
      </c>
      <c r="G1755" s="5">
        <f>IF(C1755=0,0,C1755*LABOR_HRS_WK_MES*SEASON_WEEKS*(1+DIM_PCT_MES)^C1755)</f>
        <v>813.25969846861074</v>
      </c>
      <c r="H1755" s="5">
        <f>E1755+F1755+G1755</f>
        <v>1624.5087032775923</v>
      </c>
      <c r="I1755" s="5">
        <f>MIN(H1755,FARMER_HRS)</f>
        <v>720</v>
      </c>
      <c r="J1755" s="5">
        <f>MAX(0,H1755-FARMER_HRS)</f>
        <v>904.5087032775923</v>
      </c>
      <c r="K1755" s="2">
        <f>I1755*FARMER_RATE+J1755*TEMP_WORKER_RATE</f>
        <v>40703.276098569309</v>
      </c>
      <c r="L1755" s="2">
        <f>A1755*PRICE_TOM+B1755*PRICE_CAR+C1755*PRICE_MES</f>
        <v>87416</v>
      </c>
      <c r="M1755" s="2">
        <f>A1755*FERT_BED_TOM+B1755*FERT_BED_CAR+C1755*FERT_BED_MES</f>
        <v>21120</v>
      </c>
      <c r="N1755" s="6">
        <f>IF(AND(D1755&lt;=TOTAL_BEDS,J1755&lt;=TEMP_WORKER_MAX*TEMP_WORKER_HRS),1,0)</f>
        <v>1</v>
      </c>
      <c r="O1755" s="2">
        <f>L1755-M1755-K1755-FIXED_COSTS</f>
        <v>5592.7239014306906</v>
      </c>
      <c r="P1755" s="2">
        <f>IF(N1755=1,O1755,"")</f>
        <v>5592.7239014306906</v>
      </c>
    </row>
    <row r="1756">
      <c r="A1756" s="6">
        <v>2</v>
      </c>
      <c r="B1756" s="6">
        <v>14</v>
      </c>
      <c r="C1756" s="6">
        <v>16</v>
      </c>
      <c r="D1756" s="6">
        <f>A1756+B1756+C1756</f>
        <v>32</v>
      </c>
      <c r="E1756" s="5">
        <f>IF(A1756=0,0,A1756*LABOR_HRS_WK_TOM*SEASON_WEEKS*(1+DIM_PCT_TOM)^A1756)</f>
        <v>217.80000000000004</v>
      </c>
      <c r="F1756" s="5">
        <f>IF(B1756=0,0,B1756*LABOR_HRS_WK_CAR*SEASON_WEEKS*(1+DIM_PCT_CAR)^B1756)</f>
        <v>593.44900480898161</v>
      </c>
      <c r="G1756" s="5">
        <f>IF(C1756=0,0,C1756*LABOR_HRS_WK_MES*SEASON_WEEKS*(1+DIM_PCT_MES)^C1756)</f>
        <v>878.32047434609967</v>
      </c>
      <c r="H1756" s="5">
        <f>E1756+F1756+G1756</f>
        <v>1689.5694791550814</v>
      </c>
      <c r="I1756" s="5">
        <f>MIN(H1756,FARMER_HRS)</f>
        <v>720</v>
      </c>
      <c r="J1756" s="5">
        <f>MAX(0,H1756-FARMER_HRS)</f>
        <v>969.56947915508135</v>
      </c>
      <c r="K1756" s="2">
        <f>I1756*FARMER_RATE+J1756*TEMP_WORKER_RATE</f>
        <v>41832.8034575535</v>
      </c>
      <c r="L1756" s="2">
        <f>A1756*PRICE_TOM+B1756*PRICE_CAR+C1756*PRICE_MES</f>
        <v>90116</v>
      </c>
      <c r="M1756" s="2">
        <f>A1756*FERT_BED_TOM+B1756*FERT_BED_CAR+C1756*FERT_BED_MES</f>
        <v>22000</v>
      </c>
      <c r="N1756" s="6">
        <f>IF(AND(D1756&lt;=TOTAL_BEDS,J1756&lt;=TEMP_WORKER_MAX*TEMP_WORKER_HRS),1,0)</f>
        <v>1</v>
      </c>
      <c r="O1756" s="2">
        <f>L1756-M1756-K1756-FIXED_COSTS</f>
        <v>6283.1965424465016</v>
      </c>
      <c r="P1756" s="2">
        <f>IF(N1756=1,O1756,"")</f>
        <v>6283.1965424465016</v>
      </c>
    </row>
    <row r="1757">
      <c r="A1757" s="6">
        <v>2</v>
      </c>
      <c r="B1757" s="6">
        <v>14</v>
      </c>
      <c r="C1757" s="6">
        <v>17</v>
      </c>
      <c r="D1757" s="6">
        <f>A1757+B1757+C1757</f>
        <v>33</v>
      </c>
      <c r="E1757" s="5">
        <f>IF(A1757=0,0,A1757*LABOR_HRS_WK_TOM*SEASON_WEEKS*(1+DIM_PCT_TOM)^A1757)</f>
        <v>217.80000000000004</v>
      </c>
      <c r="F1757" s="5">
        <f>IF(B1757=0,0,B1757*LABOR_HRS_WK_CAR*SEASON_WEEKS*(1+DIM_PCT_CAR)^B1757)</f>
        <v>593.44900480898161</v>
      </c>
      <c r="G1757" s="5">
        <f>IF(C1757=0,0,C1757*LABOR_HRS_WK_MES*SEASON_WEEKS*(1+DIM_PCT_MES)^C1757)</f>
        <v>944.88069779263992</v>
      </c>
      <c r="H1757" s="5">
        <f>E1757+F1757+G1757</f>
        <v>1756.1297026016216</v>
      </c>
      <c r="I1757" s="5">
        <f>MIN(H1757,FARMER_HRS)</f>
        <v>720</v>
      </c>
      <c r="J1757" s="5">
        <f>MAX(0,H1757-FARMER_HRS)</f>
        <v>1036.1297026016216</v>
      </c>
      <c r="K1757" s="2">
        <f>I1757*FARMER_RATE+J1757*TEMP_WORKER_RATE</f>
        <v>42988.362892389268</v>
      </c>
      <c r="L1757" s="2">
        <f>A1757*PRICE_TOM+B1757*PRICE_CAR+C1757*PRICE_MES</f>
        <v>92816</v>
      </c>
      <c r="M1757" s="2">
        <f>A1757*FERT_BED_TOM+B1757*FERT_BED_CAR+C1757*FERT_BED_MES</f>
        <v>22880</v>
      </c>
      <c r="N1757" s="6">
        <f>IF(AND(D1757&lt;=TOTAL_BEDS,J1757&lt;=TEMP_WORKER_MAX*TEMP_WORKER_HRS),1,0)</f>
        <v>1</v>
      </c>
      <c r="O1757" s="2">
        <f>L1757-M1757-K1757-FIXED_COSTS</f>
        <v>6947.6371076107316</v>
      </c>
      <c r="P1757" s="2">
        <f>IF(N1757=1,O1757,"")</f>
        <v>6947.6371076107316</v>
      </c>
    </row>
    <row r="1758">
      <c r="A1758" s="6">
        <v>2</v>
      </c>
      <c r="B1758" s="6">
        <v>14</v>
      </c>
      <c r="C1758" s="6">
        <v>18</v>
      </c>
      <c r="D1758" s="6">
        <f>A1758+B1758+C1758</f>
        <v>34</v>
      </c>
      <c r="E1758" s="5">
        <f>IF(A1758=0,0,A1758*LABOR_HRS_WK_TOM*SEASON_WEEKS*(1+DIM_PCT_TOM)^A1758)</f>
        <v>217.80000000000004</v>
      </c>
      <c r="F1758" s="5">
        <f>IF(B1758=0,0,B1758*LABOR_HRS_WK_CAR*SEASON_WEEKS*(1+DIM_PCT_CAR)^B1758)</f>
        <v>593.44900480898161</v>
      </c>
      <c r="G1758" s="5">
        <f>IF(C1758=0,0,C1758*LABOR_HRS_WK_MES*SEASON_WEEKS*(1+DIM_PCT_MES)^C1758)</f>
        <v>1012.9676892512272</v>
      </c>
      <c r="H1758" s="5">
        <f>E1758+F1758+G1758</f>
        <v>1824.2166940602087</v>
      </c>
      <c r="I1758" s="5">
        <f>MIN(H1758,FARMER_HRS)</f>
        <v>720</v>
      </c>
      <c r="J1758" s="5">
        <f>MAX(0,H1758-FARMER_HRS)</f>
        <v>1104.2166940602087</v>
      </c>
      <c r="K1758" s="2">
        <f>I1758*FARMER_RATE+J1758*TEMP_WORKER_RATE</f>
        <v>44170.428716323069</v>
      </c>
      <c r="L1758" s="2">
        <f>A1758*PRICE_TOM+B1758*PRICE_CAR+C1758*PRICE_MES</f>
        <v>95516</v>
      </c>
      <c r="M1758" s="2">
        <f>A1758*FERT_BED_TOM+B1758*FERT_BED_CAR+C1758*FERT_BED_MES</f>
        <v>23760</v>
      </c>
      <c r="N1758" s="6">
        <f>IF(AND(D1758&lt;=TOTAL_BEDS,J1758&lt;=TEMP_WORKER_MAX*TEMP_WORKER_HRS),1,0)</f>
        <v>1</v>
      </c>
      <c r="O1758" s="2">
        <f>L1758-M1758-K1758-FIXED_COSTS</f>
        <v>7585.5712836769308</v>
      </c>
      <c r="P1758" s="2">
        <f>IF(N1758=1,O1758,"")</f>
        <v>7585.5712836769308</v>
      </c>
    </row>
    <row r="1759">
      <c r="A1759" s="6">
        <v>2</v>
      </c>
      <c r="B1759" s="6">
        <v>14</v>
      </c>
      <c r="C1759" s="6">
        <v>19</v>
      </c>
      <c r="D1759" s="6">
        <f>A1759+B1759+C1759</f>
        <v>35</v>
      </c>
      <c r="E1759" s="5">
        <f>IF(A1759=0,0,A1759*LABOR_HRS_WK_TOM*SEASON_WEEKS*(1+DIM_PCT_TOM)^A1759)</f>
        <v>217.80000000000004</v>
      </c>
      <c r="F1759" s="5">
        <f>IF(B1759=0,0,B1759*LABOR_HRS_WK_CAR*SEASON_WEEKS*(1+DIM_PCT_CAR)^B1759)</f>
        <v>593.44900480898161</v>
      </c>
      <c r="G1759" s="5">
        <f>IF(C1759=0,0,C1759*LABOR_HRS_WK_MES*SEASON_WEEKS*(1+DIM_PCT_MES)^C1759)</f>
        <v>1082.6092178872491</v>
      </c>
      <c r="H1759" s="5">
        <f>E1759+F1759+G1759</f>
        <v>1893.8582226962308</v>
      </c>
      <c r="I1759" s="5">
        <f>MIN(H1759,FARMER_HRS)</f>
        <v>720</v>
      </c>
      <c r="J1759" s="5">
        <f>MAX(0,H1759-FARMER_HRS)</f>
        <v>1173.8582226962308</v>
      </c>
      <c r="K1759" s="2">
        <f>I1759*FARMER_RATE+J1759*TEMP_WORKER_RATE</f>
        <v>45379.483032920674</v>
      </c>
      <c r="L1759" s="2">
        <f>A1759*PRICE_TOM+B1759*PRICE_CAR+C1759*PRICE_MES</f>
        <v>98216</v>
      </c>
      <c r="M1759" s="2">
        <f>A1759*FERT_BED_TOM+B1759*FERT_BED_CAR+C1759*FERT_BED_MES</f>
        <v>24640</v>
      </c>
      <c r="N1759" s="6">
        <f>IF(AND(D1759&lt;=TOTAL_BEDS,J1759&lt;=TEMP_WORKER_MAX*TEMP_WORKER_HRS),1,0)</f>
        <v>1</v>
      </c>
      <c r="O1759" s="2">
        <f>L1759-M1759-K1759-FIXED_COSTS</f>
        <v>8196.5169670793257</v>
      </c>
      <c r="P1759" s="2">
        <f>IF(N1759=1,O1759,"")</f>
        <v>8196.5169670793257</v>
      </c>
    </row>
    <row r="1760">
      <c r="A1760" s="6">
        <v>2</v>
      </c>
      <c r="B1760" s="6">
        <v>14</v>
      </c>
      <c r="C1760" s="6">
        <v>20</v>
      </c>
      <c r="D1760" s="6">
        <f>A1760+B1760+C1760</f>
        <v>36</v>
      </c>
      <c r="E1760" s="5">
        <f>IF(A1760=0,0,A1760*LABOR_HRS_WK_TOM*SEASON_WEEKS*(1+DIM_PCT_TOM)^A1760)</f>
        <v>217.80000000000004</v>
      </c>
      <c r="F1760" s="5">
        <f>IF(B1760=0,0,B1760*LABOR_HRS_WK_CAR*SEASON_WEEKS*(1+DIM_PCT_CAR)^B1760)</f>
        <v>593.44900480898161</v>
      </c>
      <c r="G1760" s="5">
        <f>IF(C1760=0,0,C1760*LABOR_HRS_WK_MES*SEASON_WEEKS*(1+DIM_PCT_MES)^C1760)</f>
        <v>1153.8335085377259</v>
      </c>
      <c r="H1760" s="5">
        <f>E1760+F1760+G1760</f>
        <v>1965.0825133467076</v>
      </c>
      <c r="I1760" s="5">
        <f>MIN(H1760,FARMER_HRS)</f>
        <v>720</v>
      </c>
      <c r="J1760" s="5">
        <f>MAX(0,H1760-FARMER_HRS)</f>
        <v>1245.0825133467076</v>
      </c>
      <c r="K1760" s="2">
        <f>I1760*FARMER_RATE+J1760*TEMP_WORKER_RATE</f>
        <v>46616.015856713675</v>
      </c>
      <c r="L1760" s="2">
        <f>A1760*PRICE_TOM+B1760*PRICE_CAR+C1760*PRICE_MES</f>
        <v>100916</v>
      </c>
      <c r="M1760" s="2">
        <f>A1760*FERT_BED_TOM+B1760*FERT_BED_CAR+C1760*FERT_BED_MES</f>
        <v>25520</v>
      </c>
      <c r="N1760" s="6">
        <f>IF(AND(D1760&lt;=TOTAL_BEDS,J1760&lt;=TEMP_WORKER_MAX*TEMP_WORKER_HRS),1,0)</f>
        <v>1</v>
      </c>
      <c r="O1760" s="2">
        <f>L1760-M1760-K1760-FIXED_COSTS</f>
        <v>8779.984143286325</v>
      </c>
      <c r="P1760" s="2">
        <f>IF(N1760=1,O1760,"")</f>
        <v>8779.984143286325</v>
      </c>
    </row>
    <row r="1761">
      <c r="A1761" s="6">
        <v>2</v>
      </c>
      <c r="B1761" s="6">
        <v>14</v>
      </c>
      <c r="C1761" s="6">
        <v>21</v>
      </c>
      <c r="D1761" s="6">
        <f>A1761+B1761+C1761</f>
        <v>37</v>
      </c>
      <c r="E1761" s="5">
        <f>IF(A1761=0,0,A1761*LABOR_HRS_WK_TOM*SEASON_WEEKS*(1+DIM_PCT_TOM)^A1761)</f>
        <v>217.80000000000004</v>
      </c>
      <c r="F1761" s="5">
        <f>IF(B1761=0,0,B1761*LABOR_HRS_WK_CAR*SEASON_WEEKS*(1+DIM_PCT_CAR)^B1761)</f>
        <v>593.44900480898161</v>
      </c>
      <c r="G1761" s="5">
        <f>IF(C1761=0,0,C1761*LABOR_HRS_WK_MES*SEASON_WEEKS*(1+DIM_PCT_MES)^C1761)</f>
        <v>1226.6692487641699</v>
      </c>
      <c r="H1761" s="5">
        <f>E1761+F1761+G1761</f>
        <v>2037.9182535731516</v>
      </c>
      <c r="I1761" s="5">
        <f>MIN(H1761,FARMER_HRS)</f>
        <v>720</v>
      </c>
      <c r="J1761" s="5">
        <f>MAX(0,H1761-FARMER_HRS)</f>
        <v>1317.9182535731516</v>
      </c>
      <c r="K1761" s="2">
        <f>I1761*FARMER_RATE+J1761*TEMP_WORKER_RATE</f>
        <v>47880.525235644993</v>
      </c>
      <c r="L1761" s="2">
        <f>A1761*PRICE_TOM+B1761*PRICE_CAR+C1761*PRICE_MES</f>
        <v>103616</v>
      </c>
      <c r="M1761" s="2">
        <f>A1761*FERT_BED_TOM+B1761*FERT_BED_CAR+C1761*FERT_BED_MES</f>
        <v>26400</v>
      </c>
      <c r="N1761" s="6">
        <f>IF(AND(D1761&lt;=TOTAL_BEDS,J1761&lt;=TEMP_WORKER_MAX*TEMP_WORKER_HRS),1,0)</f>
        <v>1</v>
      </c>
      <c r="O1761" s="2">
        <f>L1761-M1761-K1761-FIXED_COSTS</f>
        <v>9335.4747643550072</v>
      </c>
      <c r="P1761" s="2">
        <f>IF(N1761=1,O1761,"")</f>
        <v>9335.4747643550072</v>
      </c>
    </row>
    <row r="1762">
      <c r="A1762" s="6">
        <v>2</v>
      </c>
      <c r="B1762" s="6">
        <v>14</v>
      </c>
      <c r="C1762" s="6">
        <v>22</v>
      </c>
      <c r="D1762" s="6">
        <f>A1762+B1762+C1762</f>
        <v>38</v>
      </c>
      <c r="E1762" s="5">
        <f>IF(A1762=0,0,A1762*LABOR_HRS_WK_TOM*SEASON_WEEKS*(1+DIM_PCT_TOM)^A1762)</f>
        <v>217.80000000000004</v>
      </c>
      <c r="F1762" s="5">
        <f>IF(B1762=0,0,B1762*LABOR_HRS_WK_CAR*SEASON_WEEKS*(1+DIM_PCT_CAR)^B1762)</f>
        <v>593.44900480898161</v>
      </c>
      <c r="G1762" s="5">
        <f>IF(C1762=0,0,C1762*LABOR_HRS_WK_MES*SEASON_WEEKS*(1+DIM_PCT_MES)^C1762)</f>
        <v>1301.1455960105659</v>
      </c>
      <c r="H1762" s="5">
        <f>E1762+F1762+G1762</f>
        <v>2112.3946008195476</v>
      </c>
      <c r="I1762" s="5">
        <f>MIN(H1762,FARMER_HRS)</f>
        <v>720</v>
      </c>
      <c r="J1762" s="5">
        <f>MAX(0,H1762-FARMER_HRS)</f>
        <v>1392.3946008195476</v>
      </c>
      <c r="K1762" s="2">
        <f>I1762*FARMER_RATE+J1762*TEMP_WORKER_RATE</f>
        <v>49173.517375339368</v>
      </c>
      <c r="L1762" s="2">
        <f>A1762*PRICE_TOM+B1762*PRICE_CAR+C1762*PRICE_MES</f>
        <v>106316</v>
      </c>
      <c r="M1762" s="2">
        <f>A1762*FERT_BED_TOM+B1762*FERT_BED_CAR+C1762*FERT_BED_MES</f>
        <v>27280</v>
      </c>
      <c r="N1762" s="6">
        <f>IF(AND(D1762&lt;=TOTAL_BEDS,J1762&lt;=TEMP_WORKER_MAX*TEMP_WORKER_HRS),1,0)</f>
        <v>1</v>
      </c>
      <c r="O1762" s="2">
        <f>L1762-M1762-K1762-FIXED_COSTS</f>
        <v>9862.4826246606317</v>
      </c>
      <c r="P1762" s="2">
        <f>IF(N1762=1,O1762,"")</f>
        <v>9862.4826246606317</v>
      </c>
    </row>
    <row r="1763">
      <c r="A1763" s="6">
        <v>2</v>
      </c>
      <c r="B1763" s="6">
        <v>14</v>
      </c>
      <c r="C1763" s="6">
        <v>23</v>
      </c>
      <c r="D1763" s="6">
        <f>A1763+B1763+C1763</f>
        <v>39</v>
      </c>
      <c r="E1763" s="5">
        <f>IF(A1763=0,0,A1763*LABOR_HRS_WK_TOM*SEASON_WEEKS*(1+DIM_PCT_TOM)^A1763)</f>
        <v>217.80000000000004</v>
      </c>
      <c r="F1763" s="5">
        <f>IF(B1763=0,0,B1763*LABOR_HRS_WK_CAR*SEASON_WEEKS*(1+DIM_PCT_CAR)^B1763)</f>
        <v>593.44900480898161</v>
      </c>
      <c r="G1763" s="5">
        <f>IF(C1763=0,0,C1763*LABOR_HRS_WK_MES*SEASON_WEEKS*(1+DIM_PCT_MES)^C1763)</f>
        <v>1377.2921848680023</v>
      </c>
      <c r="H1763" s="5">
        <f>E1763+F1763+G1763</f>
        <v>2188.5411896769838</v>
      </c>
      <c r="I1763" s="5">
        <f>MIN(H1763,FARMER_HRS)</f>
        <v>720</v>
      </c>
      <c r="J1763" s="5">
        <f>MAX(0,H1763-FARMER_HRS)</f>
        <v>1468.5411896769838</v>
      </c>
      <c r="K1763" s="2">
        <f>I1763*FARMER_RATE+J1763*TEMP_WORKER_RATE</f>
        <v>50495.506765225407</v>
      </c>
      <c r="L1763" s="2">
        <f>A1763*PRICE_TOM+B1763*PRICE_CAR+C1763*PRICE_MES</f>
        <v>109016</v>
      </c>
      <c r="M1763" s="2">
        <f>A1763*FERT_BED_TOM+B1763*FERT_BED_CAR+C1763*FERT_BED_MES</f>
        <v>28160</v>
      </c>
      <c r="N1763" s="6">
        <f>IF(AND(D1763&lt;=TOTAL_BEDS,J1763&lt;=TEMP_WORKER_MAX*TEMP_WORKER_HRS),1,0)</f>
        <v>1</v>
      </c>
      <c r="O1763" s="2">
        <f>L1763-M1763-K1763-FIXED_COSTS</f>
        <v>10360.493234774593</v>
      </c>
      <c r="P1763" s="2">
        <f>IF(N1763=1,O1763,"")</f>
        <v>10360.493234774593</v>
      </c>
    </row>
    <row r="1764">
      <c r="A1764" s="6">
        <v>2</v>
      </c>
      <c r="B1764" s="6">
        <v>14</v>
      </c>
      <c r="C1764" s="6">
        <v>24</v>
      </c>
      <c r="D1764" s="6">
        <f>A1764+B1764+C1764</f>
        <v>40</v>
      </c>
      <c r="E1764" s="5">
        <f>IF(A1764=0,0,A1764*LABOR_HRS_WK_TOM*SEASON_WEEKS*(1+DIM_PCT_TOM)^A1764)</f>
        <v>217.80000000000004</v>
      </c>
      <c r="F1764" s="5">
        <f>IF(B1764=0,0,B1764*LABOR_HRS_WK_CAR*SEASON_WEEKS*(1+DIM_PCT_CAR)^B1764)</f>
        <v>593.44900480898161</v>
      </c>
      <c r="G1764" s="5">
        <f>IF(C1764=0,0,C1764*LABOR_HRS_WK_MES*SEASON_WEEKS*(1+DIM_PCT_MES)^C1764)</f>
        <v>1455.139134447498</v>
      </c>
      <c r="H1764" s="5">
        <f>E1764+F1764+G1764</f>
        <v>2266.38813925648</v>
      </c>
      <c r="I1764" s="5">
        <f>MIN(H1764,FARMER_HRS)</f>
        <v>720</v>
      </c>
      <c r="J1764" s="5">
        <f>MAX(0,H1764-FARMER_HRS)</f>
        <v>1546.38813925648</v>
      </c>
      <c r="K1764" s="2">
        <f>I1764*FARMER_RATE+J1764*TEMP_WORKER_RATE</f>
        <v>51847.016306536112</v>
      </c>
      <c r="L1764" s="2">
        <f>A1764*PRICE_TOM+B1764*PRICE_CAR+C1764*PRICE_MES</f>
        <v>111716</v>
      </c>
      <c r="M1764" s="2">
        <f>A1764*FERT_BED_TOM+B1764*FERT_BED_CAR+C1764*FERT_BED_MES</f>
        <v>29040</v>
      </c>
      <c r="N1764" s="6">
        <f>IF(AND(D1764&lt;=TOTAL_BEDS,J1764&lt;=TEMP_WORKER_MAX*TEMP_WORKER_HRS),1,0)</f>
        <v>1</v>
      </c>
      <c r="O1764" s="2">
        <f>L1764-M1764-K1764-FIXED_COSTS</f>
        <v>10828.983693463888</v>
      </c>
      <c r="P1764" s="2">
        <f>IF(N1764=1,O1764,"")</f>
        <v>10828.983693463888</v>
      </c>
    </row>
    <row r="1765">
      <c r="A1765" s="6">
        <v>2</v>
      </c>
      <c r="B1765" s="6">
        <v>14</v>
      </c>
      <c r="C1765" s="6">
        <v>25</v>
      </c>
      <c r="D1765" s="6">
        <f>A1765+B1765+C1765</f>
        <v>41</v>
      </c>
      <c r="E1765" s="5">
        <f>IF(A1765=0,0,A1765*LABOR_HRS_WK_TOM*SEASON_WEEKS*(1+DIM_PCT_TOM)^A1765)</f>
        <v>217.80000000000004</v>
      </c>
      <c r="F1765" s="5">
        <f>IF(B1765=0,0,B1765*LABOR_HRS_WK_CAR*SEASON_WEEKS*(1+DIM_PCT_CAR)^B1765)</f>
        <v>593.44900480898161</v>
      </c>
      <c r="G1765" s="5">
        <f>IF(C1765=0,0,C1765*LABOR_HRS_WK_MES*SEASON_WEEKS*(1+DIM_PCT_MES)^C1765)</f>
        <v>1534.7170558625955</v>
      </c>
      <c r="H1765" s="5">
        <f>E1765+F1765+G1765</f>
        <v>2345.966060671577</v>
      </c>
      <c r="I1765" s="5">
        <f>MIN(H1765,FARMER_HRS)</f>
        <v>720</v>
      </c>
      <c r="J1765" s="5">
        <f>MAX(0,H1765-FARMER_HRS)</f>
        <v>1625.966060671577</v>
      </c>
      <c r="K1765" s="2">
        <f>I1765*FARMER_RATE+J1765*TEMP_WORKER_RATE</f>
        <v>53228.577442214882</v>
      </c>
      <c r="L1765" s="2">
        <f>A1765*PRICE_TOM+B1765*PRICE_CAR+C1765*PRICE_MES</f>
        <v>114416</v>
      </c>
      <c r="M1765" s="2">
        <f>A1765*FERT_BED_TOM+B1765*FERT_BED_CAR+C1765*FERT_BED_MES</f>
        <v>29920</v>
      </c>
      <c r="N1765" s="6">
        <f>IF(AND(D1765&lt;=TOTAL_BEDS,J1765&lt;=TEMP_WORKER_MAX*TEMP_WORKER_HRS),1,0)</f>
        <v>1</v>
      </c>
      <c r="O1765" s="2">
        <f>L1765-M1765-K1765-FIXED_COSTS</f>
        <v>11267.422557785118</v>
      </c>
      <c r="P1765" s="2">
        <f>IF(N1765=1,O1765,"")</f>
        <v>11267.422557785118</v>
      </c>
    </row>
    <row r="1766">
      <c r="A1766" s="6">
        <v>2</v>
      </c>
      <c r="B1766" s="6">
        <v>14</v>
      </c>
      <c r="C1766" s="6">
        <v>26</v>
      </c>
      <c r="D1766" s="6">
        <f>A1766+B1766+C1766</f>
        <v>42</v>
      </c>
      <c r="E1766" s="5">
        <f>IF(A1766=0,0,A1766*LABOR_HRS_WK_TOM*SEASON_WEEKS*(1+DIM_PCT_TOM)^A1766)</f>
        <v>217.80000000000004</v>
      </c>
      <c r="F1766" s="5">
        <f>IF(B1766=0,0,B1766*LABOR_HRS_WK_CAR*SEASON_WEEKS*(1+DIM_PCT_CAR)^B1766)</f>
        <v>593.44900480898161</v>
      </c>
      <c r="G1766" s="5">
        <f>IF(C1766=0,0,C1766*LABOR_HRS_WK_MES*SEASON_WEEKS*(1+DIM_PCT_MES)^C1766)</f>
        <v>1616.0570598233128</v>
      </c>
      <c r="H1766" s="5">
        <f>E1766+F1766+G1766</f>
        <v>2427.3060646322947</v>
      </c>
      <c r="I1766" s="5">
        <f>MIN(H1766,FARMER_HRS)</f>
        <v>720</v>
      </c>
      <c r="J1766" s="5">
        <f>MAX(0,H1766-FARMER_HRS)</f>
        <v>1707.3060646322947</v>
      </c>
      <c r="K1766" s="2">
        <f>I1766*FARMER_RATE+J1766*TEMP_WORKER_RATE</f>
        <v>54640.73028875512</v>
      </c>
      <c r="L1766" s="2">
        <f>A1766*PRICE_TOM+B1766*PRICE_CAR+C1766*PRICE_MES</f>
        <v>117116</v>
      </c>
      <c r="M1766" s="2">
        <f>A1766*FERT_BED_TOM+B1766*FERT_BED_CAR+C1766*FERT_BED_MES</f>
        <v>30800</v>
      </c>
      <c r="N1766" s="6">
        <f>IF(AND(D1766&lt;=TOTAL_BEDS,J1766&lt;=TEMP_WORKER_MAX*TEMP_WORKER_HRS),1,0)</f>
        <v>1</v>
      </c>
      <c r="O1766" s="2">
        <f>L1766-M1766-K1766-FIXED_COSTS</f>
        <v>11675.26971124488</v>
      </c>
      <c r="P1766" s="2">
        <f>IF(N1766=1,O1766,"")</f>
        <v>11675.26971124488</v>
      </c>
    </row>
    <row r="1767">
      <c r="A1767" s="6">
        <v>2</v>
      </c>
      <c r="B1767" s="6">
        <v>14</v>
      </c>
      <c r="C1767" s="6">
        <v>27</v>
      </c>
      <c r="D1767" s="6">
        <f>A1767+B1767+C1767</f>
        <v>43</v>
      </c>
      <c r="E1767" s="5">
        <f>IF(A1767=0,0,A1767*LABOR_HRS_WK_TOM*SEASON_WEEKS*(1+DIM_PCT_TOM)^A1767)</f>
        <v>217.80000000000004</v>
      </c>
      <c r="F1767" s="5">
        <f>IF(B1767=0,0,B1767*LABOR_HRS_WK_CAR*SEASON_WEEKS*(1+DIM_PCT_CAR)^B1767)</f>
        <v>593.44900480898161</v>
      </c>
      <c r="G1767" s="5">
        <f>IF(C1767=0,0,C1767*LABOR_HRS_WK_MES*SEASON_WEEKS*(1+DIM_PCT_MES)^C1767)</f>
        <v>1699.19076434307</v>
      </c>
      <c r="H1767" s="5">
        <f>E1767+F1767+G1767</f>
        <v>2510.4397691520517</v>
      </c>
      <c r="I1767" s="5">
        <f>MIN(H1767,FARMER_HRS)</f>
        <v>720</v>
      </c>
      <c r="J1767" s="5">
        <f>MAX(0,H1767-FARMER_HRS)</f>
        <v>1790.4397691520517</v>
      </c>
      <c r="K1767" s="2">
        <f>I1767*FARMER_RATE+J1767*TEMP_WORKER_RATE</f>
        <v>56084.023770000895</v>
      </c>
      <c r="L1767" s="2">
        <f>A1767*PRICE_TOM+B1767*PRICE_CAR+C1767*PRICE_MES</f>
        <v>119816</v>
      </c>
      <c r="M1767" s="2">
        <f>A1767*FERT_BED_TOM+B1767*FERT_BED_CAR+C1767*FERT_BED_MES</f>
        <v>31680</v>
      </c>
      <c r="N1767" s="6">
        <f>IF(AND(D1767&lt;=TOTAL_BEDS,J1767&lt;=TEMP_WORKER_MAX*TEMP_WORKER_HRS),1,0)</f>
        <v>1</v>
      </c>
      <c r="O1767" s="2">
        <f>L1767-M1767-K1767-FIXED_COSTS</f>
        <v>12051.976229999105</v>
      </c>
      <c r="P1767" s="2">
        <f>IF(N1767=1,O1767,"")</f>
        <v>12051.976229999105</v>
      </c>
    </row>
    <row r="1768">
      <c r="A1768" s="6">
        <v>2</v>
      </c>
      <c r="B1768" s="6">
        <v>14</v>
      </c>
      <c r="C1768" s="6">
        <v>28</v>
      </c>
      <c r="D1768" s="6">
        <f>A1768+B1768+C1768</f>
        <v>44</v>
      </c>
      <c r="E1768" s="5">
        <f>IF(A1768=0,0,A1768*LABOR_HRS_WK_TOM*SEASON_WEEKS*(1+DIM_PCT_TOM)^A1768)</f>
        <v>217.80000000000004</v>
      </c>
      <c r="F1768" s="5">
        <f>IF(B1768=0,0,B1768*LABOR_HRS_WK_CAR*SEASON_WEEKS*(1+DIM_PCT_CAR)^B1768)</f>
        <v>593.44900480898161</v>
      </c>
      <c r="G1768" s="5">
        <f>IF(C1768=0,0,C1768*LABOR_HRS_WK_MES*SEASON_WEEKS*(1+DIM_PCT_MES)^C1768)</f>
        <v>1784.1503025602233</v>
      </c>
      <c r="H1768" s="5">
        <f>E1768+F1768+G1768</f>
        <v>2595.399307369205</v>
      </c>
      <c r="I1768" s="5">
        <f>MIN(H1768,FARMER_HRS)</f>
        <v>720</v>
      </c>
      <c r="J1768" s="5">
        <f>MAX(0,H1768-FARMER_HRS)</f>
        <v>1875.399307369205</v>
      </c>
      <c r="K1768" s="2">
        <f>I1768*FARMER_RATE+J1768*TEMP_WORKER_RATE</f>
        <v>57559.015752937587</v>
      </c>
      <c r="L1768" s="2">
        <f>A1768*PRICE_TOM+B1768*PRICE_CAR+C1768*PRICE_MES</f>
        <v>122516</v>
      </c>
      <c r="M1768" s="2">
        <f>A1768*FERT_BED_TOM+B1768*FERT_BED_CAR+C1768*FERT_BED_MES</f>
        <v>32560</v>
      </c>
      <c r="N1768" s="6">
        <f>IF(AND(D1768&lt;=TOTAL_BEDS,J1768&lt;=TEMP_WORKER_MAX*TEMP_WORKER_HRS),1,0)</f>
        <v>1</v>
      </c>
      <c r="O1768" s="2">
        <f>L1768-M1768-K1768-FIXED_COSTS</f>
        <v>12396.984247062413</v>
      </c>
      <c r="P1768" s="2">
        <f>IF(N1768=1,O1768,"")</f>
        <v>12396.984247062413</v>
      </c>
    </row>
    <row r="1769">
      <c r="A1769" s="6">
        <v>2</v>
      </c>
      <c r="B1769" s="6">
        <v>14</v>
      </c>
      <c r="C1769" s="6">
        <v>29</v>
      </c>
      <c r="D1769" s="6">
        <f>A1769+B1769+C1769</f>
        <v>45</v>
      </c>
      <c r="E1769" s="5">
        <f>IF(A1769=0,0,A1769*LABOR_HRS_WK_TOM*SEASON_WEEKS*(1+DIM_PCT_TOM)^A1769)</f>
        <v>217.80000000000004</v>
      </c>
      <c r="F1769" s="5">
        <f>IF(B1769=0,0,B1769*LABOR_HRS_WK_CAR*SEASON_WEEKS*(1+DIM_PCT_CAR)^B1769)</f>
        <v>593.44900480898161</v>
      </c>
      <c r="G1769" s="5">
        <f>IF(C1769=0,0,C1769*LABOR_HRS_WK_MES*SEASON_WEEKS*(1+DIM_PCT_MES)^C1769)</f>
        <v>1870.9683306758766</v>
      </c>
      <c r="H1769" s="5">
        <f>E1769+F1769+G1769</f>
        <v>2682.2173354848583</v>
      </c>
      <c r="I1769" s="5">
        <f>MIN(H1769,FARMER_HRS)</f>
        <v>720</v>
      </c>
      <c r="J1769" s="5">
        <f>MAX(0,H1769-FARMER_HRS)</f>
        <v>1962.2173354848583</v>
      </c>
      <c r="K1769" s="2">
        <f>I1769*FARMER_RATE+J1769*TEMP_WORKER_RATE</f>
        <v>59066.273185501013</v>
      </c>
      <c r="L1769" s="2">
        <f>A1769*PRICE_TOM+B1769*PRICE_CAR+C1769*PRICE_MES</f>
        <v>125216</v>
      </c>
      <c r="M1769" s="2">
        <f>A1769*FERT_BED_TOM+B1769*FERT_BED_CAR+C1769*FERT_BED_MES</f>
        <v>33440</v>
      </c>
      <c r="N1769" s="6">
        <f>IF(AND(D1769&lt;=TOTAL_BEDS,J1769&lt;=TEMP_WORKER_MAX*TEMP_WORKER_HRS),1,0)</f>
        <v>1</v>
      </c>
      <c r="O1769" s="2">
        <f>L1769-M1769-K1769-FIXED_COSTS</f>
        <v>12709.726814498987</v>
      </c>
      <c r="P1769" s="2">
        <f>IF(N1769=1,O1769,"")</f>
        <v>12709.726814498987</v>
      </c>
    </row>
    <row r="1770">
      <c r="A1770" s="6">
        <v>2</v>
      </c>
      <c r="B1770" s="6">
        <v>14</v>
      </c>
      <c r="C1770" s="6">
        <v>30</v>
      </c>
      <c r="D1770" s="6">
        <f>A1770+B1770+C1770</f>
        <v>46</v>
      </c>
      <c r="E1770" s="5">
        <f>IF(A1770=0,0,A1770*LABOR_HRS_WK_TOM*SEASON_WEEKS*(1+DIM_PCT_TOM)^A1770)</f>
        <v>217.80000000000004</v>
      </c>
      <c r="F1770" s="5">
        <f>IF(B1770=0,0,B1770*LABOR_HRS_WK_CAR*SEASON_WEEKS*(1+DIM_PCT_CAR)^B1770)</f>
        <v>593.44900480898161</v>
      </c>
      <c r="G1770" s="5">
        <f>IF(C1770=0,0,C1770*LABOR_HRS_WK_MES*SEASON_WEEKS*(1+DIM_PCT_MES)^C1770)</f>
        <v>1959.6780360096466</v>
      </c>
      <c r="H1770" s="5">
        <f>E1770+F1770+G1770</f>
        <v>2770.9270408186285</v>
      </c>
      <c r="I1770" s="5">
        <f>MIN(H1770,FARMER_HRS)</f>
        <v>720</v>
      </c>
      <c r="J1770" s="5">
        <f>MAX(0,H1770-FARMER_HRS)</f>
        <v>2050.9270408186285</v>
      </c>
      <c r="K1770" s="2">
        <f>I1770*FARMER_RATE+J1770*TEMP_WORKER_RATE</f>
        <v>60606.372236434523</v>
      </c>
      <c r="L1770" s="2">
        <f>A1770*PRICE_TOM+B1770*PRICE_CAR+C1770*PRICE_MES</f>
        <v>127916</v>
      </c>
      <c r="M1770" s="2">
        <f>A1770*FERT_BED_TOM+B1770*FERT_BED_CAR+C1770*FERT_BED_MES</f>
        <v>34320</v>
      </c>
      <c r="N1770" s="6">
        <f>IF(AND(D1770&lt;=TOTAL_BEDS,J1770&lt;=TEMP_WORKER_MAX*TEMP_WORKER_HRS),1,0)</f>
        <v>1</v>
      </c>
      <c r="O1770" s="2">
        <f>L1770-M1770-K1770-FIXED_COSTS</f>
        <v>12989.627763565477</v>
      </c>
      <c r="P1770" s="2">
        <f>IF(N1770=1,O1770,"")</f>
        <v>12989.627763565477</v>
      </c>
    </row>
    <row r="1771">
      <c r="A1771" s="6">
        <v>2</v>
      </c>
      <c r="B1771" s="6">
        <v>15</v>
      </c>
      <c r="C1771" s="6">
        <v>0</v>
      </c>
      <c r="D1771" s="6">
        <f>A1771+B1771+C1771</f>
        <v>17</v>
      </c>
      <c r="E1771" s="5">
        <f>IF(A1771=0,0,A1771*LABOR_HRS_WK_TOM*SEASON_WEEKS*(1+DIM_PCT_TOM)^A1771)</f>
        <v>217.80000000000004</v>
      </c>
      <c r="F1771" s="5">
        <f>IF(B1771=0,0,B1771*LABOR_HRS_WK_CAR*SEASON_WEEKS*(1+DIM_PCT_CAR)^B1771)</f>
        <v>651.73417492414933</v>
      </c>
      <c r="G1771" s="5">
        <f>IF(C1771=0,0,C1771*LABOR_HRS_WK_MES*SEASON_WEEKS*(1+DIM_PCT_MES)^C1771)</f>
        <v>0</v>
      </c>
      <c r="H1771" s="5">
        <f>E1771+F1771+G1771</f>
        <v>869.5341749241494</v>
      </c>
      <c r="I1771" s="5">
        <f>MIN(H1771,FARMER_HRS)</f>
        <v>720</v>
      </c>
      <c r="J1771" s="5">
        <f>MAX(0,H1771-FARMER_HRS)</f>
        <v>149.5341749241494</v>
      </c>
      <c r="K1771" s="2">
        <f>I1771*FARMER_RATE+J1771*TEMP_WORKER_RATE</f>
        <v>27596.079425766482</v>
      </c>
      <c r="L1771" s="2">
        <f>A1771*PRICE_TOM+B1771*PRICE_CAR+C1771*PRICE_MES</f>
        <v>49010</v>
      </c>
      <c r="M1771" s="2">
        <f>A1771*FERT_BED_TOM+B1771*FERT_BED_CAR+C1771*FERT_BED_MES</f>
        <v>8360</v>
      </c>
      <c r="N1771" s="6">
        <f>IF(AND(D1771&lt;=TOTAL_BEDS,J1771&lt;=TEMP_WORKER_MAX*TEMP_WORKER_HRS),1,0)</f>
        <v>1</v>
      </c>
      <c r="O1771" s="2">
        <f>L1771-M1771-K1771-FIXED_COSTS</f>
        <v>-6946.079425766482</v>
      </c>
      <c r="P1771" s="2">
        <f>IF(N1771=1,O1771,"")</f>
        <v>-6946.079425766482</v>
      </c>
    </row>
    <row r="1772">
      <c r="A1772" s="6">
        <v>2</v>
      </c>
      <c r="B1772" s="6">
        <v>15</v>
      </c>
      <c r="C1772" s="6">
        <v>1</v>
      </c>
      <c r="D1772" s="6">
        <f>A1772+B1772+C1772</f>
        <v>18</v>
      </c>
      <c r="E1772" s="5">
        <f>IF(A1772=0,0,A1772*LABOR_HRS_WK_TOM*SEASON_WEEKS*(1+DIM_PCT_TOM)^A1772)</f>
        <v>217.80000000000004</v>
      </c>
      <c r="F1772" s="5">
        <f>IF(B1772=0,0,B1772*LABOR_HRS_WK_CAR*SEASON_WEEKS*(1+DIM_PCT_CAR)^B1772)</f>
        <v>651.73417492414933</v>
      </c>
      <c r="G1772" s="5">
        <f>IF(C1772=0,0,C1772*LABOR_HRS_WK_MES*SEASON_WEEKS*(1+DIM_PCT_MES)^C1772)</f>
        <v>45.5625</v>
      </c>
      <c r="H1772" s="5">
        <f>E1772+F1772+G1772</f>
        <v>915.0966749241494</v>
      </c>
      <c r="I1772" s="5">
        <f>MIN(H1772,FARMER_HRS)</f>
        <v>720</v>
      </c>
      <c r="J1772" s="5">
        <f>MAX(0,H1772-FARMER_HRS)</f>
        <v>195.0966749241494</v>
      </c>
      <c r="K1772" s="2">
        <f>I1772*FARMER_RATE+J1772*TEMP_WORKER_RATE</f>
        <v>28387.095050766482</v>
      </c>
      <c r="L1772" s="2">
        <f>A1772*PRICE_TOM+B1772*PRICE_CAR+C1772*PRICE_MES</f>
        <v>51710</v>
      </c>
      <c r="M1772" s="2">
        <f>A1772*FERT_BED_TOM+B1772*FERT_BED_CAR+C1772*FERT_BED_MES</f>
        <v>9240</v>
      </c>
      <c r="N1772" s="6">
        <f>IF(AND(D1772&lt;=TOTAL_BEDS,J1772&lt;=TEMP_WORKER_MAX*TEMP_WORKER_HRS),1,0)</f>
        <v>1</v>
      </c>
      <c r="O1772" s="2">
        <f>L1772-M1772-K1772-FIXED_COSTS</f>
        <v>-5917.095050766482</v>
      </c>
      <c r="P1772" s="2">
        <f>IF(N1772=1,O1772,"")</f>
        <v>-5917.095050766482</v>
      </c>
    </row>
    <row r="1773">
      <c r="A1773" s="6">
        <v>2</v>
      </c>
      <c r="B1773" s="6">
        <v>15</v>
      </c>
      <c r="C1773" s="6">
        <v>2</v>
      </c>
      <c r="D1773" s="6">
        <f>A1773+B1773+C1773</f>
        <v>19</v>
      </c>
      <c r="E1773" s="5">
        <f>IF(A1773=0,0,A1773*LABOR_HRS_WK_TOM*SEASON_WEEKS*(1+DIM_PCT_TOM)^A1773)</f>
        <v>217.80000000000004</v>
      </c>
      <c r="F1773" s="5">
        <f>IF(B1773=0,0,B1773*LABOR_HRS_WK_CAR*SEASON_WEEKS*(1+DIM_PCT_CAR)^B1773)</f>
        <v>651.73417492414933</v>
      </c>
      <c r="G1773" s="5">
        <f>IF(C1773=0,0,C1773*LABOR_HRS_WK_MES*SEASON_WEEKS*(1+DIM_PCT_MES)^C1773)</f>
        <v>92.2640625</v>
      </c>
      <c r="H1773" s="5">
        <f>E1773+F1773+G1773</f>
        <v>961.79823742414942</v>
      </c>
      <c r="I1773" s="5">
        <f>MIN(H1773,FARMER_HRS)</f>
        <v>720</v>
      </c>
      <c r="J1773" s="5">
        <f>MAX(0,H1773-FARMER_HRS)</f>
        <v>241.79823742414942</v>
      </c>
      <c r="K1773" s="2">
        <f>I1773*FARMER_RATE+J1773*TEMP_WORKER_RATE</f>
        <v>29197.886066391482</v>
      </c>
      <c r="L1773" s="2">
        <f>A1773*PRICE_TOM+B1773*PRICE_CAR+C1773*PRICE_MES</f>
        <v>54410</v>
      </c>
      <c r="M1773" s="2">
        <f>A1773*FERT_BED_TOM+B1773*FERT_BED_CAR+C1773*FERT_BED_MES</f>
        <v>10120</v>
      </c>
      <c r="N1773" s="6">
        <f>IF(AND(D1773&lt;=TOTAL_BEDS,J1773&lt;=TEMP_WORKER_MAX*TEMP_WORKER_HRS),1,0)</f>
        <v>1</v>
      </c>
      <c r="O1773" s="2">
        <f>L1773-M1773-K1773-FIXED_COSTS</f>
        <v>-4907.886066391482</v>
      </c>
      <c r="P1773" s="2">
        <f>IF(N1773=1,O1773,"")</f>
        <v>-4907.886066391482</v>
      </c>
    </row>
    <row r="1774">
      <c r="A1774" s="6">
        <v>2</v>
      </c>
      <c r="B1774" s="6">
        <v>15</v>
      </c>
      <c r="C1774" s="6">
        <v>3</v>
      </c>
      <c r="D1774" s="6">
        <f>A1774+B1774+C1774</f>
        <v>20</v>
      </c>
      <c r="E1774" s="5">
        <f>IF(A1774=0,0,A1774*LABOR_HRS_WK_TOM*SEASON_WEEKS*(1+DIM_PCT_TOM)^A1774)</f>
        <v>217.80000000000004</v>
      </c>
      <c r="F1774" s="5">
        <f>IF(B1774=0,0,B1774*LABOR_HRS_WK_CAR*SEASON_WEEKS*(1+DIM_PCT_CAR)^B1774)</f>
        <v>651.73417492414933</v>
      </c>
      <c r="G1774" s="5">
        <f>IF(C1774=0,0,C1774*LABOR_HRS_WK_MES*SEASON_WEEKS*(1+DIM_PCT_MES)^C1774)</f>
        <v>140.12604492187498</v>
      </c>
      <c r="H1774" s="5">
        <f>E1774+F1774+G1774</f>
        <v>1009.6602198460243</v>
      </c>
      <c r="I1774" s="5">
        <f>MIN(H1774,FARMER_HRS)</f>
        <v>720</v>
      </c>
      <c r="J1774" s="5">
        <f>MAX(0,H1774-FARMER_HRS)</f>
        <v>289.66021984602435</v>
      </c>
      <c r="K1774" s="2">
        <f>I1774*FARMER_RATE+J1774*TEMP_WORKER_RATE</f>
        <v>30028.8232612157</v>
      </c>
      <c r="L1774" s="2">
        <f>A1774*PRICE_TOM+B1774*PRICE_CAR+C1774*PRICE_MES</f>
        <v>57110</v>
      </c>
      <c r="M1774" s="2">
        <f>A1774*FERT_BED_TOM+B1774*FERT_BED_CAR+C1774*FERT_BED_MES</f>
        <v>11000</v>
      </c>
      <c r="N1774" s="6">
        <f>IF(AND(D1774&lt;=TOTAL_BEDS,J1774&lt;=TEMP_WORKER_MAX*TEMP_WORKER_HRS),1,0)</f>
        <v>1</v>
      </c>
      <c r="O1774" s="2">
        <f>L1774-M1774-K1774-FIXED_COSTS</f>
        <v>-3918.8232612157008</v>
      </c>
      <c r="P1774" s="2">
        <f>IF(N1774=1,O1774,"")</f>
        <v>-3918.8232612157008</v>
      </c>
    </row>
    <row r="1775">
      <c r="A1775" s="6">
        <v>2</v>
      </c>
      <c r="B1775" s="6">
        <v>15</v>
      </c>
      <c r="C1775" s="6">
        <v>4</v>
      </c>
      <c r="D1775" s="6">
        <f>A1775+B1775+C1775</f>
        <v>21</v>
      </c>
      <c r="E1775" s="5">
        <f>IF(A1775=0,0,A1775*LABOR_HRS_WK_TOM*SEASON_WEEKS*(1+DIM_PCT_TOM)^A1775)</f>
        <v>217.80000000000004</v>
      </c>
      <c r="F1775" s="5">
        <f>IF(B1775=0,0,B1775*LABOR_HRS_WK_CAR*SEASON_WEEKS*(1+DIM_PCT_CAR)^B1775)</f>
        <v>651.73417492414933</v>
      </c>
      <c r="G1775" s="5">
        <f>IF(C1775=0,0,C1775*LABOR_HRS_WK_MES*SEASON_WEEKS*(1+DIM_PCT_MES)^C1775)</f>
        <v>189.17016064453119</v>
      </c>
      <c r="H1775" s="5">
        <f>E1775+F1775+G1775</f>
        <v>1058.7043355686806</v>
      </c>
      <c r="I1775" s="5">
        <f>MIN(H1775,FARMER_HRS)</f>
        <v>720</v>
      </c>
      <c r="J1775" s="5">
        <f>MAX(0,H1775-FARMER_HRS)</f>
        <v>338.70433556868056</v>
      </c>
      <c r="K1775" s="2">
        <f>I1775*FARMER_RATE+J1775*TEMP_WORKER_RATE</f>
        <v>30880.283603622927</v>
      </c>
      <c r="L1775" s="2">
        <f>A1775*PRICE_TOM+B1775*PRICE_CAR+C1775*PRICE_MES</f>
        <v>59810</v>
      </c>
      <c r="M1775" s="2">
        <f>A1775*FERT_BED_TOM+B1775*FERT_BED_CAR+C1775*FERT_BED_MES</f>
        <v>11880</v>
      </c>
      <c r="N1775" s="6">
        <f>IF(AND(D1775&lt;=TOTAL_BEDS,J1775&lt;=TEMP_WORKER_MAX*TEMP_WORKER_HRS),1,0)</f>
        <v>1</v>
      </c>
      <c r="O1775" s="2">
        <f>L1775-M1775-K1775-FIXED_COSTS</f>
        <v>-2950.2836036229273</v>
      </c>
      <c r="P1775" s="2">
        <f>IF(N1775=1,O1775,"")</f>
        <v>-2950.2836036229273</v>
      </c>
    </row>
    <row r="1776">
      <c r="A1776" s="6">
        <v>2</v>
      </c>
      <c r="B1776" s="6">
        <v>15</v>
      </c>
      <c r="C1776" s="6">
        <v>5</v>
      </c>
      <c r="D1776" s="6">
        <f>A1776+B1776+C1776</f>
        <v>22</v>
      </c>
      <c r="E1776" s="5">
        <f>IF(A1776=0,0,A1776*LABOR_HRS_WK_TOM*SEASON_WEEKS*(1+DIM_PCT_TOM)^A1776)</f>
        <v>217.80000000000004</v>
      </c>
      <c r="F1776" s="5">
        <f>IF(B1776=0,0,B1776*LABOR_HRS_WK_CAR*SEASON_WEEKS*(1+DIM_PCT_CAR)^B1776)</f>
        <v>651.73417492414933</v>
      </c>
      <c r="G1776" s="5">
        <f>IF(C1776=0,0,C1776*LABOR_HRS_WK_MES*SEASON_WEEKS*(1+DIM_PCT_MES)^C1776)</f>
        <v>239.41848456573481</v>
      </c>
      <c r="H1776" s="5">
        <f>E1776+F1776+G1776</f>
        <v>1108.9526594898841</v>
      </c>
      <c r="I1776" s="5">
        <f>MIN(H1776,FARMER_HRS)</f>
        <v>720</v>
      </c>
      <c r="J1776" s="5">
        <f>MAX(0,H1776-FARMER_HRS)</f>
        <v>388.95265948988413</v>
      </c>
      <c r="K1776" s="2">
        <f>I1776*FARMER_RATE+J1776*TEMP_WORKER_RATE</f>
        <v>31752.650338366046</v>
      </c>
      <c r="L1776" s="2">
        <f>A1776*PRICE_TOM+B1776*PRICE_CAR+C1776*PRICE_MES</f>
        <v>62510</v>
      </c>
      <c r="M1776" s="2">
        <f>A1776*FERT_BED_TOM+B1776*FERT_BED_CAR+C1776*FERT_BED_MES</f>
        <v>12760</v>
      </c>
      <c r="N1776" s="6">
        <f>IF(AND(D1776&lt;=TOTAL_BEDS,J1776&lt;=TEMP_WORKER_MAX*TEMP_WORKER_HRS),1,0)</f>
        <v>1</v>
      </c>
      <c r="O1776" s="2">
        <f>L1776-M1776-K1776-FIXED_COSTS</f>
        <v>-2002.6503383660456</v>
      </c>
      <c r="P1776" s="2">
        <f>IF(N1776=1,O1776,"")</f>
        <v>-2002.6503383660456</v>
      </c>
    </row>
    <row r="1777">
      <c r="A1777" s="6">
        <v>2</v>
      </c>
      <c r="B1777" s="6">
        <v>15</v>
      </c>
      <c r="C1777" s="6">
        <v>6</v>
      </c>
      <c r="D1777" s="6">
        <f>A1777+B1777+C1777</f>
        <v>23</v>
      </c>
      <c r="E1777" s="5">
        <f>IF(A1777=0,0,A1777*LABOR_HRS_WK_TOM*SEASON_WEEKS*(1+DIM_PCT_TOM)^A1777)</f>
        <v>217.80000000000004</v>
      </c>
      <c r="F1777" s="5">
        <f>IF(B1777=0,0,B1777*LABOR_HRS_WK_CAR*SEASON_WEEKS*(1+DIM_PCT_CAR)^B1777)</f>
        <v>651.73417492414933</v>
      </c>
      <c r="G1777" s="5">
        <f>IF(C1777=0,0,C1777*LABOR_HRS_WK_MES*SEASON_WEEKS*(1+DIM_PCT_MES)^C1777)</f>
        <v>290.89345874736773</v>
      </c>
      <c r="H1777" s="5">
        <f>E1777+F1777+G1777</f>
        <v>1160.427633671517</v>
      </c>
      <c r="I1777" s="5">
        <f>MIN(H1777,FARMER_HRS)</f>
        <v>720</v>
      </c>
      <c r="J1777" s="5">
        <f>MAX(0,H1777-FARMER_HRS)</f>
        <v>440.427633671517</v>
      </c>
      <c r="K1777" s="2">
        <f>I1777*FARMER_RATE+J1777*TEMP_WORKER_RATE</f>
        <v>32646.313084574947</v>
      </c>
      <c r="L1777" s="2">
        <f>A1777*PRICE_TOM+B1777*PRICE_CAR+C1777*PRICE_MES</f>
        <v>65210</v>
      </c>
      <c r="M1777" s="2">
        <f>A1777*FERT_BED_TOM+B1777*FERT_BED_CAR+C1777*FERT_BED_MES</f>
        <v>13640</v>
      </c>
      <c r="N1777" s="6">
        <f>IF(AND(D1777&lt;=TOTAL_BEDS,J1777&lt;=TEMP_WORKER_MAX*TEMP_WORKER_HRS),1,0)</f>
        <v>1</v>
      </c>
      <c r="O1777" s="2">
        <f>L1777-M1777-K1777-FIXED_COSTS</f>
        <v>-1076.3130845749474</v>
      </c>
      <c r="P1777" s="2">
        <f>IF(N1777=1,O1777,"")</f>
        <v>-1076.3130845749474</v>
      </c>
    </row>
    <row r="1778">
      <c r="A1778" s="6">
        <v>2</v>
      </c>
      <c r="B1778" s="6">
        <v>15</v>
      </c>
      <c r="C1778" s="6">
        <v>7</v>
      </c>
      <c r="D1778" s="6">
        <f>A1778+B1778+C1778</f>
        <v>24</v>
      </c>
      <c r="E1778" s="5">
        <f>IF(A1778=0,0,A1778*LABOR_HRS_WK_TOM*SEASON_WEEKS*(1+DIM_PCT_TOM)^A1778)</f>
        <v>217.80000000000004</v>
      </c>
      <c r="F1778" s="5">
        <f>IF(B1778=0,0,B1778*LABOR_HRS_WK_CAR*SEASON_WEEKS*(1+DIM_PCT_CAR)^B1778)</f>
        <v>651.73417492414933</v>
      </c>
      <c r="G1778" s="5">
        <f>IF(C1778=0,0,C1778*LABOR_HRS_WK_MES*SEASON_WEEKS*(1+DIM_PCT_MES)^C1778)</f>
        <v>343.61789814532818</v>
      </c>
      <c r="H1778" s="5">
        <f>E1778+F1778+G1778</f>
        <v>1213.1520730694776</v>
      </c>
      <c r="I1778" s="5">
        <f>MIN(H1778,FARMER_HRS)</f>
        <v>720</v>
      </c>
      <c r="J1778" s="5">
        <f>MAX(0,H1778-FARMER_HRS)</f>
        <v>493.15207306947764</v>
      </c>
      <c r="K1778" s="2">
        <f>I1778*FARMER_RATE+J1778*TEMP_WORKER_RATE</f>
        <v>33561.667935233985</v>
      </c>
      <c r="L1778" s="2">
        <f>A1778*PRICE_TOM+B1778*PRICE_CAR+C1778*PRICE_MES</f>
        <v>67910</v>
      </c>
      <c r="M1778" s="2">
        <f>A1778*FERT_BED_TOM+B1778*FERT_BED_CAR+C1778*FERT_BED_MES</f>
        <v>14520</v>
      </c>
      <c r="N1778" s="6">
        <f>IF(AND(D1778&lt;=TOTAL_BEDS,J1778&lt;=TEMP_WORKER_MAX*TEMP_WORKER_HRS),1,0)</f>
        <v>1</v>
      </c>
      <c r="O1778" s="2">
        <f>L1778-M1778-K1778-FIXED_COSTS</f>
        <v>-171.66793523398519</v>
      </c>
      <c r="P1778" s="2">
        <f>IF(N1778=1,O1778,"")</f>
        <v>-171.66793523398519</v>
      </c>
    </row>
    <row r="1779">
      <c r="A1779" s="6">
        <v>2</v>
      </c>
      <c r="B1779" s="6">
        <v>15</v>
      </c>
      <c r="C1779" s="6">
        <v>8</v>
      </c>
      <c r="D1779" s="6">
        <f>A1779+B1779+C1779</f>
        <v>25</v>
      </c>
      <c r="E1779" s="5">
        <f>IF(A1779=0,0,A1779*LABOR_HRS_WK_TOM*SEASON_WEEKS*(1+DIM_PCT_TOM)^A1779)</f>
        <v>217.80000000000004</v>
      </c>
      <c r="F1779" s="5">
        <f>IF(B1779=0,0,B1779*LABOR_HRS_WK_CAR*SEASON_WEEKS*(1+DIM_PCT_CAR)^B1779)</f>
        <v>651.73417492414933</v>
      </c>
      <c r="G1779" s="5">
        <f>IF(C1779=0,0,C1779*LABOR_HRS_WK_MES*SEASON_WEEKS*(1+DIM_PCT_MES)^C1779)</f>
        <v>397.61499642530833</v>
      </c>
      <c r="H1779" s="5">
        <f>E1779+F1779+G1779</f>
        <v>1267.1491713494577</v>
      </c>
      <c r="I1779" s="5">
        <f>MIN(H1779,FARMER_HRS)</f>
        <v>720</v>
      </c>
      <c r="J1779" s="5">
        <f>MAX(0,H1779-FARMER_HRS)</f>
        <v>547.14917134945767</v>
      </c>
      <c r="K1779" s="2">
        <f>I1779*FARMER_RATE+J1779*TEMP_WORKER_RATE</f>
        <v>34499.117558150305</v>
      </c>
      <c r="L1779" s="2">
        <f>A1779*PRICE_TOM+B1779*PRICE_CAR+C1779*PRICE_MES</f>
        <v>70610</v>
      </c>
      <c r="M1779" s="2">
        <f>A1779*FERT_BED_TOM+B1779*FERT_BED_CAR+C1779*FERT_BED_MES</f>
        <v>15400</v>
      </c>
      <c r="N1779" s="6">
        <f>IF(AND(D1779&lt;=TOTAL_BEDS,J1779&lt;=TEMP_WORKER_MAX*TEMP_WORKER_HRS),1,0)</f>
        <v>1</v>
      </c>
      <c r="O1779" s="2">
        <f>L1779-M1779-K1779-FIXED_COSTS</f>
        <v>710.88244184969517</v>
      </c>
      <c r="P1779" s="2">
        <f>IF(N1779=1,O1779,"")</f>
        <v>710.88244184969517</v>
      </c>
    </row>
    <row r="1780">
      <c r="A1780" s="6">
        <v>2</v>
      </c>
      <c r="B1780" s="6">
        <v>15</v>
      </c>
      <c r="C1780" s="6">
        <v>9</v>
      </c>
      <c r="D1780" s="6">
        <f>A1780+B1780+C1780</f>
        <v>26</v>
      </c>
      <c r="E1780" s="5">
        <f>IF(A1780=0,0,A1780*LABOR_HRS_WK_TOM*SEASON_WEEKS*(1+DIM_PCT_TOM)^A1780)</f>
        <v>217.80000000000004</v>
      </c>
      <c r="F1780" s="5">
        <f>IF(B1780=0,0,B1780*LABOR_HRS_WK_CAR*SEASON_WEEKS*(1+DIM_PCT_CAR)^B1780)</f>
        <v>651.73417492414933</v>
      </c>
      <c r="G1780" s="5">
        <f>IF(C1780=0,0,C1780*LABOR_HRS_WK_MES*SEASON_WEEKS*(1+DIM_PCT_MES)^C1780)</f>
        <v>452.90833186570273</v>
      </c>
      <c r="H1780" s="5">
        <f>E1780+F1780+G1780</f>
        <v>1322.4425067898521</v>
      </c>
      <c r="I1780" s="5">
        <f>MIN(H1780,FARMER_HRS)</f>
        <v>720</v>
      </c>
      <c r="J1780" s="5">
        <f>MAX(0,H1780-FARMER_HRS)</f>
        <v>602.44250678985213</v>
      </c>
      <c r="K1780" s="2">
        <f>I1780*FARMER_RATE+J1780*TEMP_WORKER_RATE</f>
        <v>35459.07129843493</v>
      </c>
      <c r="L1780" s="2">
        <f>A1780*PRICE_TOM+B1780*PRICE_CAR+C1780*PRICE_MES</f>
        <v>73310</v>
      </c>
      <c r="M1780" s="2">
        <f>A1780*FERT_BED_TOM+B1780*FERT_BED_CAR+C1780*FERT_BED_MES</f>
        <v>16280</v>
      </c>
      <c r="N1780" s="6">
        <f>IF(AND(D1780&lt;=TOTAL_BEDS,J1780&lt;=TEMP_WORKER_MAX*TEMP_WORKER_HRS),1,0)</f>
        <v>1</v>
      </c>
      <c r="O1780" s="2">
        <f>L1780-M1780-K1780-FIXED_COSTS</f>
        <v>1570.9287015650698</v>
      </c>
      <c r="P1780" s="2">
        <f>IF(N1780=1,O1780,"")</f>
        <v>1570.9287015650698</v>
      </c>
    </row>
    <row r="1781">
      <c r="A1781" s="6">
        <v>2</v>
      </c>
      <c r="B1781" s="6">
        <v>15</v>
      </c>
      <c r="C1781" s="6">
        <v>10</v>
      </c>
      <c r="D1781" s="6">
        <f>A1781+B1781+C1781</f>
        <v>27</v>
      </c>
      <c r="E1781" s="5">
        <f>IF(A1781=0,0,A1781*LABOR_HRS_WK_TOM*SEASON_WEEKS*(1+DIM_PCT_TOM)^A1781)</f>
        <v>217.80000000000004</v>
      </c>
      <c r="F1781" s="5">
        <f>IF(B1781=0,0,B1781*LABOR_HRS_WK_CAR*SEASON_WEEKS*(1+DIM_PCT_CAR)^B1781)</f>
        <v>651.73417492414933</v>
      </c>
      <c r="G1781" s="5">
        <f>IF(C1781=0,0,C1781*LABOR_HRS_WK_MES*SEASON_WEEKS*(1+DIM_PCT_MES)^C1781)</f>
        <v>509.52187334891551</v>
      </c>
      <c r="H1781" s="5">
        <f>E1781+F1781+G1781</f>
        <v>1379.0560482730648</v>
      </c>
      <c r="I1781" s="5">
        <f>MIN(H1781,FARMER_HRS)</f>
        <v>720</v>
      </c>
      <c r="J1781" s="5">
        <f>MAX(0,H1781-FARMER_HRS)</f>
        <v>659.05604827306479</v>
      </c>
      <c r="K1781" s="2">
        <f>I1781*FARMER_RATE+J1781*TEMP_WORKER_RATE</f>
        <v>36441.945282518485</v>
      </c>
      <c r="L1781" s="2">
        <f>A1781*PRICE_TOM+B1781*PRICE_CAR+C1781*PRICE_MES</f>
        <v>76010</v>
      </c>
      <c r="M1781" s="2">
        <f>A1781*FERT_BED_TOM+B1781*FERT_BED_CAR+C1781*FERT_BED_MES</f>
        <v>17160</v>
      </c>
      <c r="N1781" s="6">
        <f>IF(AND(D1781&lt;=TOTAL_BEDS,J1781&lt;=TEMP_WORKER_MAX*TEMP_WORKER_HRS),1,0)</f>
        <v>1</v>
      </c>
      <c r="O1781" s="2">
        <f>L1781-M1781-K1781-FIXED_COSTS</f>
        <v>2408.0547174815147</v>
      </c>
      <c r="P1781" s="2">
        <f>IF(N1781=1,O1781,"")</f>
        <v>2408.0547174815147</v>
      </c>
    </row>
    <row r="1782">
      <c r="A1782" s="6">
        <v>2</v>
      </c>
      <c r="B1782" s="6">
        <v>15</v>
      </c>
      <c r="C1782" s="6">
        <v>11</v>
      </c>
      <c r="D1782" s="6">
        <f>A1782+B1782+C1782</f>
        <v>28</v>
      </c>
      <c r="E1782" s="5">
        <f>IF(A1782=0,0,A1782*LABOR_HRS_WK_TOM*SEASON_WEEKS*(1+DIM_PCT_TOM)^A1782)</f>
        <v>217.80000000000004</v>
      </c>
      <c r="F1782" s="5">
        <f>IF(B1782=0,0,B1782*LABOR_HRS_WK_CAR*SEASON_WEEKS*(1+DIM_PCT_CAR)^B1782)</f>
        <v>651.73417492414933</v>
      </c>
      <c r="G1782" s="5">
        <f>IF(C1782=0,0,C1782*LABOR_HRS_WK_MES*SEASON_WEEKS*(1+DIM_PCT_MES)^C1782)</f>
        <v>567.47998644235463</v>
      </c>
      <c r="H1782" s="5">
        <f>E1782+F1782+G1782</f>
        <v>1437.0141613665041</v>
      </c>
      <c r="I1782" s="5">
        <f>MIN(H1782,FARMER_HRS)</f>
        <v>720</v>
      </c>
      <c r="J1782" s="5">
        <f>MAX(0,H1782-FARMER_HRS)</f>
        <v>717.01416136650414</v>
      </c>
      <c r="K1782" s="2">
        <f>I1782*FARMER_RATE+J1782*TEMP_WORKER_RATE</f>
        <v>37448.16252372403</v>
      </c>
      <c r="L1782" s="2">
        <f>A1782*PRICE_TOM+B1782*PRICE_CAR+C1782*PRICE_MES</f>
        <v>78710</v>
      </c>
      <c r="M1782" s="2">
        <f>A1782*FERT_BED_TOM+B1782*FERT_BED_CAR+C1782*FERT_BED_MES</f>
        <v>18040</v>
      </c>
      <c r="N1782" s="6">
        <f>IF(AND(D1782&lt;=TOTAL_BEDS,J1782&lt;=TEMP_WORKER_MAX*TEMP_WORKER_HRS),1,0)</f>
        <v>1</v>
      </c>
      <c r="O1782" s="2">
        <f>L1782-M1782-K1782-FIXED_COSTS</f>
        <v>3221.8374762759704</v>
      </c>
      <c r="P1782" s="2">
        <f>IF(N1782=1,O1782,"")</f>
        <v>3221.8374762759704</v>
      </c>
    </row>
    <row r="1783">
      <c r="A1783" s="6">
        <v>2</v>
      </c>
      <c r="B1783" s="6">
        <v>15</v>
      </c>
      <c r="C1783" s="6">
        <v>12</v>
      </c>
      <c r="D1783" s="6">
        <f>A1783+B1783+C1783</f>
        <v>29</v>
      </c>
      <c r="E1783" s="5">
        <f>IF(A1783=0,0,A1783*LABOR_HRS_WK_TOM*SEASON_WEEKS*(1+DIM_PCT_TOM)^A1783)</f>
        <v>217.80000000000004</v>
      </c>
      <c r="F1783" s="5">
        <f>IF(B1783=0,0,B1783*LABOR_HRS_WK_CAR*SEASON_WEEKS*(1+DIM_PCT_CAR)^B1783)</f>
        <v>651.73417492414933</v>
      </c>
      <c r="G1783" s="5">
        <f>IF(C1783=0,0,C1783*LABOR_HRS_WK_MES*SEASON_WEEKS*(1+DIM_PCT_MES)^C1783)</f>
        <v>626.807439570419</v>
      </c>
      <c r="H1783" s="5">
        <f>E1783+F1783+G1783</f>
        <v>1496.3416144945684</v>
      </c>
      <c r="I1783" s="5">
        <f>MIN(H1783,FARMER_HRS)</f>
        <v>720</v>
      </c>
      <c r="J1783" s="5">
        <f>MAX(0,H1783-FARMER_HRS)</f>
        <v>776.34161449456838</v>
      </c>
      <c r="K1783" s="2">
        <f>I1783*FARMER_RATE+J1783*TEMP_WORKER_RATE</f>
        <v>38478.153029419591</v>
      </c>
      <c r="L1783" s="2">
        <f>A1783*PRICE_TOM+B1783*PRICE_CAR+C1783*PRICE_MES</f>
        <v>81410</v>
      </c>
      <c r="M1783" s="2">
        <f>A1783*FERT_BED_TOM+B1783*FERT_BED_CAR+C1783*FERT_BED_MES</f>
        <v>18920</v>
      </c>
      <c r="N1783" s="6">
        <f>IF(AND(D1783&lt;=TOTAL_BEDS,J1783&lt;=TEMP_WORKER_MAX*TEMP_WORKER_HRS),1,0)</f>
        <v>1</v>
      </c>
      <c r="O1783" s="2">
        <f>L1783-M1783-K1783-FIXED_COSTS</f>
        <v>4011.8469705804091</v>
      </c>
      <c r="P1783" s="2">
        <f>IF(N1783=1,O1783,"")</f>
        <v>4011.8469705804091</v>
      </c>
    </row>
    <row r="1784">
      <c r="A1784" s="6">
        <v>2</v>
      </c>
      <c r="B1784" s="6">
        <v>15</v>
      </c>
      <c r="C1784" s="6">
        <v>13</v>
      </c>
      <c r="D1784" s="6">
        <f>A1784+B1784+C1784</f>
        <v>30</v>
      </c>
      <c r="E1784" s="5">
        <f>IF(A1784=0,0,A1784*LABOR_HRS_WK_TOM*SEASON_WEEKS*(1+DIM_PCT_TOM)^A1784)</f>
        <v>217.80000000000004</v>
      </c>
      <c r="F1784" s="5">
        <f>IF(B1784=0,0,B1784*LABOR_HRS_WK_CAR*SEASON_WEEKS*(1+DIM_PCT_CAR)^B1784)</f>
        <v>651.73417492414933</v>
      </c>
      <c r="G1784" s="5">
        <f>IF(C1784=0,0,C1784*LABOR_HRS_WK_MES*SEASON_WEEKS*(1+DIM_PCT_MES)^C1784)</f>
        <v>687.52941027880331</v>
      </c>
      <c r="H1784" s="5">
        <f>E1784+F1784+G1784</f>
        <v>1557.0635852029527</v>
      </c>
      <c r="I1784" s="5">
        <f>MIN(H1784,FARMER_HRS)</f>
        <v>720</v>
      </c>
      <c r="J1784" s="5">
        <f>MAX(0,H1784-FARMER_HRS)</f>
        <v>837.06358520295271</v>
      </c>
      <c r="K1784" s="2">
        <f>I1784*FARMER_RATE+J1784*TEMP_WORKER_RATE</f>
        <v>39532.353909773483</v>
      </c>
      <c r="L1784" s="2">
        <f>A1784*PRICE_TOM+B1784*PRICE_CAR+C1784*PRICE_MES</f>
        <v>84110</v>
      </c>
      <c r="M1784" s="2">
        <f>A1784*FERT_BED_TOM+B1784*FERT_BED_CAR+C1784*FERT_BED_MES</f>
        <v>19800</v>
      </c>
      <c r="N1784" s="6">
        <f>IF(AND(D1784&lt;=TOTAL_BEDS,J1784&lt;=TEMP_WORKER_MAX*TEMP_WORKER_HRS),1,0)</f>
        <v>1</v>
      </c>
      <c r="O1784" s="2">
        <f>L1784-M1784-K1784-FIXED_COSTS</f>
        <v>4777.6460902265171</v>
      </c>
      <c r="P1784" s="2">
        <f>IF(N1784=1,O1784,"")</f>
        <v>4777.6460902265171</v>
      </c>
    </row>
    <row r="1785">
      <c r="A1785" s="6">
        <v>2</v>
      </c>
      <c r="B1785" s="6">
        <v>15</v>
      </c>
      <c r="C1785" s="6">
        <v>14</v>
      </c>
      <c r="D1785" s="6">
        <f>A1785+B1785+C1785</f>
        <v>31</v>
      </c>
      <c r="E1785" s="5">
        <f>IF(A1785=0,0,A1785*LABOR_HRS_WK_TOM*SEASON_WEEKS*(1+DIM_PCT_TOM)^A1785)</f>
        <v>217.80000000000004</v>
      </c>
      <c r="F1785" s="5">
        <f>IF(B1785=0,0,B1785*LABOR_HRS_WK_CAR*SEASON_WEEKS*(1+DIM_PCT_CAR)^B1785)</f>
        <v>651.73417492414933</v>
      </c>
      <c r="G1785" s="5">
        <f>IF(C1785=0,0,C1785*LABOR_HRS_WK_MES*SEASON_WEEKS*(1+DIM_PCT_MES)^C1785)</f>
        <v>749.67149159246435</v>
      </c>
      <c r="H1785" s="5">
        <f>E1785+F1785+G1785</f>
        <v>1619.2056665166137</v>
      </c>
      <c r="I1785" s="5">
        <f>MIN(H1785,FARMER_HRS)</f>
        <v>720</v>
      </c>
      <c r="J1785" s="5">
        <f>MAX(0,H1785-FARMER_HRS)</f>
        <v>899.20566651661375</v>
      </c>
      <c r="K1785" s="2">
        <f>I1785*FARMER_RATE+J1785*TEMP_WORKER_RATE</f>
        <v>40611.209488135653</v>
      </c>
      <c r="L1785" s="2">
        <f>A1785*PRICE_TOM+B1785*PRICE_CAR+C1785*PRICE_MES</f>
        <v>86810</v>
      </c>
      <c r="M1785" s="2">
        <f>A1785*FERT_BED_TOM+B1785*FERT_BED_CAR+C1785*FERT_BED_MES</f>
        <v>20680</v>
      </c>
      <c r="N1785" s="6">
        <f>IF(AND(D1785&lt;=TOTAL_BEDS,J1785&lt;=TEMP_WORKER_MAX*TEMP_WORKER_HRS),1,0)</f>
        <v>1</v>
      </c>
      <c r="O1785" s="2">
        <f>L1785-M1785-K1785-FIXED_COSTS</f>
        <v>5518.7905118643466</v>
      </c>
      <c r="P1785" s="2">
        <f>IF(N1785=1,O1785,"")</f>
        <v>5518.7905118643466</v>
      </c>
    </row>
    <row r="1786">
      <c r="A1786" s="6">
        <v>2</v>
      </c>
      <c r="B1786" s="6">
        <v>15</v>
      </c>
      <c r="C1786" s="6">
        <v>15</v>
      </c>
      <c r="D1786" s="6">
        <f>A1786+B1786+C1786</f>
        <v>32</v>
      </c>
      <c r="E1786" s="5">
        <f>IF(A1786=0,0,A1786*LABOR_HRS_WK_TOM*SEASON_WEEKS*(1+DIM_PCT_TOM)^A1786)</f>
        <v>217.80000000000004</v>
      </c>
      <c r="F1786" s="5">
        <f>IF(B1786=0,0,B1786*LABOR_HRS_WK_CAR*SEASON_WEEKS*(1+DIM_PCT_CAR)^B1786)</f>
        <v>651.73417492414933</v>
      </c>
      <c r="G1786" s="5">
        <f>IF(C1786=0,0,C1786*LABOR_HRS_WK_MES*SEASON_WEEKS*(1+DIM_PCT_MES)^C1786)</f>
        <v>813.25969846861074</v>
      </c>
      <c r="H1786" s="5">
        <f>E1786+F1786+G1786</f>
        <v>1682.7938733927601</v>
      </c>
      <c r="I1786" s="5">
        <f>MIN(H1786,FARMER_HRS)</f>
        <v>720</v>
      </c>
      <c r="J1786" s="5">
        <f>MAX(0,H1786-FARMER_HRS)</f>
        <v>962.79387339276013</v>
      </c>
      <c r="K1786" s="2">
        <f>I1786*FARMER_RATE+J1786*TEMP_WORKER_RATE</f>
        <v>41715.171413068747</v>
      </c>
      <c r="L1786" s="2">
        <f>A1786*PRICE_TOM+B1786*PRICE_CAR+C1786*PRICE_MES</f>
        <v>89510</v>
      </c>
      <c r="M1786" s="2">
        <f>A1786*FERT_BED_TOM+B1786*FERT_BED_CAR+C1786*FERT_BED_MES</f>
        <v>21560</v>
      </c>
      <c r="N1786" s="6">
        <f>IF(AND(D1786&lt;=TOTAL_BEDS,J1786&lt;=TEMP_WORKER_MAX*TEMP_WORKER_HRS),1,0)</f>
        <v>1</v>
      </c>
      <c r="O1786" s="2">
        <f>L1786-M1786-K1786-FIXED_COSTS</f>
        <v>6234.8285869312531</v>
      </c>
      <c r="P1786" s="2">
        <f>IF(N1786=1,O1786,"")</f>
        <v>6234.8285869312531</v>
      </c>
    </row>
    <row r="1787">
      <c r="A1787" s="6">
        <v>2</v>
      </c>
      <c r="B1787" s="6">
        <v>15</v>
      </c>
      <c r="C1787" s="6">
        <v>16</v>
      </c>
      <c r="D1787" s="6">
        <f>A1787+B1787+C1787</f>
        <v>33</v>
      </c>
      <c r="E1787" s="5">
        <f>IF(A1787=0,0,A1787*LABOR_HRS_WK_TOM*SEASON_WEEKS*(1+DIM_PCT_TOM)^A1787)</f>
        <v>217.80000000000004</v>
      </c>
      <c r="F1787" s="5">
        <f>IF(B1787=0,0,B1787*LABOR_HRS_WK_CAR*SEASON_WEEKS*(1+DIM_PCT_CAR)^B1787)</f>
        <v>651.73417492414933</v>
      </c>
      <c r="G1787" s="5">
        <f>IF(C1787=0,0,C1787*LABOR_HRS_WK_MES*SEASON_WEEKS*(1+DIM_PCT_MES)^C1787)</f>
        <v>878.32047434609967</v>
      </c>
      <c r="H1787" s="5">
        <f>E1787+F1787+G1787</f>
        <v>1747.854649270249</v>
      </c>
      <c r="I1787" s="5">
        <f>MIN(H1787,FARMER_HRS)</f>
        <v>720</v>
      </c>
      <c r="J1787" s="5">
        <f>MAX(0,H1787-FARMER_HRS)</f>
        <v>1027.854649270249</v>
      </c>
      <c r="K1787" s="2">
        <f>I1787*FARMER_RATE+J1787*TEMP_WORKER_RATE</f>
        <v>42844.698772052929</v>
      </c>
      <c r="L1787" s="2">
        <f>A1787*PRICE_TOM+B1787*PRICE_CAR+C1787*PRICE_MES</f>
        <v>92210</v>
      </c>
      <c r="M1787" s="2">
        <f>A1787*FERT_BED_TOM+B1787*FERT_BED_CAR+C1787*FERT_BED_MES</f>
        <v>22440</v>
      </c>
      <c r="N1787" s="6">
        <f>IF(AND(D1787&lt;=TOTAL_BEDS,J1787&lt;=TEMP_WORKER_MAX*TEMP_WORKER_HRS),1,0)</f>
        <v>1</v>
      </c>
      <c r="O1787" s="2">
        <f>L1787-M1787-K1787-FIXED_COSTS</f>
        <v>6925.3012279470713</v>
      </c>
      <c r="P1787" s="2">
        <f>IF(N1787=1,O1787,"")</f>
        <v>6925.3012279470713</v>
      </c>
    </row>
    <row r="1788">
      <c r="A1788" s="6">
        <v>2</v>
      </c>
      <c r="B1788" s="6">
        <v>15</v>
      </c>
      <c r="C1788" s="6">
        <v>17</v>
      </c>
      <c r="D1788" s="6">
        <f>A1788+B1788+C1788</f>
        <v>34</v>
      </c>
      <c r="E1788" s="5">
        <f>IF(A1788=0,0,A1788*LABOR_HRS_WK_TOM*SEASON_WEEKS*(1+DIM_PCT_TOM)^A1788)</f>
        <v>217.80000000000004</v>
      </c>
      <c r="F1788" s="5">
        <f>IF(B1788=0,0,B1788*LABOR_HRS_WK_CAR*SEASON_WEEKS*(1+DIM_PCT_CAR)^B1788)</f>
        <v>651.73417492414933</v>
      </c>
      <c r="G1788" s="5">
        <f>IF(C1788=0,0,C1788*LABOR_HRS_WK_MES*SEASON_WEEKS*(1+DIM_PCT_MES)^C1788)</f>
        <v>944.88069779263992</v>
      </c>
      <c r="H1788" s="5">
        <f>E1788+F1788+G1788</f>
        <v>1814.4148727167894</v>
      </c>
      <c r="I1788" s="5">
        <f>MIN(H1788,FARMER_HRS)</f>
        <v>720</v>
      </c>
      <c r="J1788" s="5">
        <f>MAX(0,H1788-FARMER_HRS)</f>
        <v>1094.4148727167894</v>
      </c>
      <c r="K1788" s="2">
        <f>I1788*FARMER_RATE+J1788*TEMP_WORKER_RATE</f>
        <v>44000.258206888706</v>
      </c>
      <c r="L1788" s="2">
        <f>A1788*PRICE_TOM+B1788*PRICE_CAR+C1788*PRICE_MES</f>
        <v>94910</v>
      </c>
      <c r="M1788" s="2">
        <f>A1788*FERT_BED_TOM+B1788*FERT_BED_CAR+C1788*FERT_BED_MES</f>
        <v>23320</v>
      </c>
      <c r="N1788" s="6">
        <f>IF(AND(D1788&lt;=TOTAL_BEDS,J1788&lt;=TEMP_WORKER_MAX*TEMP_WORKER_HRS),1,0)</f>
        <v>1</v>
      </c>
      <c r="O1788" s="2">
        <f>L1788-M1788-K1788-FIXED_COSTS</f>
        <v>7589.7417931112941</v>
      </c>
      <c r="P1788" s="2">
        <f>IF(N1788=1,O1788,"")</f>
        <v>7589.7417931112941</v>
      </c>
    </row>
    <row r="1789">
      <c r="A1789" s="6">
        <v>2</v>
      </c>
      <c r="B1789" s="6">
        <v>15</v>
      </c>
      <c r="C1789" s="6">
        <v>18</v>
      </c>
      <c r="D1789" s="6">
        <f>A1789+B1789+C1789</f>
        <v>35</v>
      </c>
      <c r="E1789" s="5">
        <f>IF(A1789=0,0,A1789*LABOR_HRS_WK_TOM*SEASON_WEEKS*(1+DIM_PCT_TOM)^A1789)</f>
        <v>217.80000000000004</v>
      </c>
      <c r="F1789" s="5">
        <f>IF(B1789=0,0,B1789*LABOR_HRS_WK_CAR*SEASON_WEEKS*(1+DIM_PCT_CAR)^B1789)</f>
        <v>651.73417492414933</v>
      </c>
      <c r="G1789" s="5">
        <f>IF(C1789=0,0,C1789*LABOR_HRS_WK_MES*SEASON_WEEKS*(1+DIM_PCT_MES)^C1789)</f>
        <v>1012.9676892512272</v>
      </c>
      <c r="H1789" s="5">
        <f>E1789+F1789+G1789</f>
        <v>1882.5018641753766</v>
      </c>
      <c r="I1789" s="5">
        <f>MIN(H1789,FARMER_HRS)</f>
        <v>720</v>
      </c>
      <c r="J1789" s="5">
        <f>MAX(0,H1789-FARMER_HRS)</f>
        <v>1162.5018641753766</v>
      </c>
      <c r="K1789" s="2">
        <f>I1789*FARMER_RATE+J1789*TEMP_WORKER_RATE</f>
        <v>45182.324030822507</v>
      </c>
      <c r="L1789" s="2">
        <f>A1789*PRICE_TOM+B1789*PRICE_CAR+C1789*PRICE_MES</f>
        <v>97610</v>
      </c>
      <c r="M1789" s="2">
        <f>A1789*FERT_BED_TOM+B1789*FERT_BED_CAR+C1789*FERT_BED_MES</f>
        <v>24200</v>
      </c>
      <c r="N1789" s="6">
        <f>IF(AND(D1789&lt;=TOTAL_BEDS,J1789&lt;=TEMP_WORKER_MAX*TEMP_WORKER_HRS),1,0)</f>
        <v>1</v>
      </c>
      <c r="O1789" s="2">
        <f>L1789-M1789-K1789-FIXED_COSTS</f>
        <v>8227.6759691774932</v>
      </c>
      <c r="P1789" s="2">
        <f>IF(N1789=1,O1789,"")</f>
        <v>8227.6759691774932</v>
      </c>
    </row>
    <row r="1790">
      <c r="A1790" s="6">
        <v>2</v>
      </c>
      <c r="B1790" s="6">
        <v>15</v>
      </c>
      <c r="C1790" s="6">
        <v>19</v>
      </c>
      <c r="D1790" s="6">
        <f>A1790+B1790+C1790</f>
        <v>36</v>
      </c>
      <c r="E1790" s="5">
        <f>IF(A1790=0,0,A1790*LABOR_HRS_WK_TOM*SEASON_WEEKS*(1+DIM_PCT_TOM)^A1790)</f>
        <v>217.80000000000004</v>
      </c>
      <c r="F1790" s="5">
        <f>IF(B1790=0,0,B1790*LABOR_HRS_WK_CAR*SEASON_WEEKS*(1+DIM_PCT_CAR)^B1790)</f>
        <v>651.73417492414933</v>
      </c>
      <c r="G1790" s="5">
        <f>IF(C1790=0,0,C1790*LABOR_HRS_WK_MES*SEASON_WEEKS*(1+DIM_PCT_MES)^C1790)</f>
        <v>1082.6092178872491</v>
      </c>
      <c r="H1790" s="5">
        <f>E1790+F1790+G1790</f>
        <v>1952.1433928113984</v>
      </c>
      <c r="I1790" s="5">
        <f>MIN(H1790,FARMER_HRS)</f>
        <v>720</v>
      </c>
      <c r="J1790" s="5">
        <f>MAX(0,H1790-FARMER_HRS)</f>
        <v>1232.1433928113984</v>
      </c>
      <c r="K1790" s="2">
        <f>I1790*FARMER_RATE+J1790*TEMP_WORKER_RATE</f>
        <v>46391.378347420112</v>
      </c>
      <c r="L1790" s="2">
        <f>A1790*PRICE_TOM+B1790*PRICE_CAR+C1790*PRICE_MES</f>
        <v>100310</v>
      </c>
      <c r="M1790" s="2">
        <f>A1790*FERT_BED_TOM+B1790*FERT_BED_CAR+C1790*FERT_BED_MES</f>
        <v>25080</v>
      </c>
      <c r="N1790" s="6">
        <f>IF(AND(D1790&lt;=TOTAL_BEDS,J1790&lt;=TEMP_WORKER_MAX*TEMP_WORKER_HRS),1,0)</f>
        <v>1</v>
      </c>
      <c r="O1790" s="2">
        <f>L1790-M1790-K1790-FIXED_COSTS</f>
        <v>8838.6216525798882</v>
      </c>
      <c r="P1790" s="2">
        <f>IF(N1790=1,O1790,"")</f>
        <v>8838.6216525798882</v>
      </c>
    </row>
    <row r="1791">
      <c r="A1791" s="6">
        <v>2</v>
      </c>
      <c r="B1791" s="6">
        <v>15</v>
      </c>
      <c r="C1791" s="6">
        <v>20</v>
      </c>
      <c r="D1791" s="6">
        <f>A1791+B1791+C1791</f>
        <v>37</v>
      </c>
      <c r="E1791" s="5">
        <f>IF(A1791=0,0,A1791*LABOR_HRS_WK_TOM*SEASON_WEEKS*(1+DIM_PCT_TOM)^A1791)</f>
        <v>217.80000000000004</v>
      </c>
      <c r="F1791" s="5">
        <f>IF(B1791=0,0,B1791*LABOR_HRS_WK_CAR*SEASON_WEEKS*(1+DIM_PCT_CAR)^B1791)</f>
        <v>651.73417492414933</v>
      </c>
      <c r="G1791" s="5">
        <f>IF(C1791=0,0,C1791*LABOR_HRS_WK_MES*SEASON_WEEKS*(1+DIM_PCT_MES)^C1791)</f>
        <v>1153.8335085377259</v>
      </c>
      <c r="H1791" s="5">
        <f>E1791+F1791+G1791</f>
        <v>2023.3676834618755</v>
      </c>
      <c r="I1791" s="5">
        <f>MIN(H1791,FARMER_HRS)</f>
        <v>720</v>
      </c>
      <c r="J1791" s="5">
        <f>MAX(0,H1791-FARMER_HRS)</f>
        <v>1303.3676834618755</v>
      </c>
      <c r="K1791" s="2">
        <f>I1791*FARMER_RATE+J1791*TEMP_WORKER_RATE</f>
        <v>47627.911171213113</v>
      </c>
      <c r="L1791" s="2">
        <f>A1791*PRICE_TOM+B1791*PRICE_CAR+C1791*PRICE_MES</f>
        <v>103010</v>
      </c>
      <c r="M1791" s="2">
        <f>A1791*FERT_BED_TOM+B1791*FERT_BED_CAR+C1791*FERT_BED_MES</f>
        <v>25960</v>
      </c>
      <c r="N1791" s="6">
        <f>IF(AND(D1791&lt;=TOTAL_BEDS,J1791&lt;=TEMP_WORKER_MAX*TEMP_WORKER_HRS),1,0)</f>
        <v>1</v>
      </c>
      <c r="O1791" s="2">
        <f>L1791-M1791-K1791-FIXED_COSTS</f>
        <v>9422.0888287868875</v>
      </c>
      <c r="P1791" s="2">
        <f>IF(N1791=1,O1791,"")</f>
        <v>9422.0888287868875</v>
      </c>
    </row>
    <row r="1792">
      <c r="A1792" s="6">
        <v>2</v>
      </c>
      <c r="B1792" s="6">
        <v>15</v>
      </c>
      <c r="C1792" s="6">
        <v>21</v>
      </c>
      <c r="D1792" s="6">
        <f>A1792+B1792+C1792</f>
        <v>38</v>
      </c>
      <c r="E1792" s="5">
        <f>IF(A1792=0,0,A1792*LABOR_HRS_WK_TOM*SEASON_WEEKS*(1+DIM_PCT_TOM)^A1792)</f>
        <v>217.80000000000004</v>
      </c>
      <c r="F1792" s="5">
        <f>IF(B1792=0,0,B1792*LABOR_HRS_WK_CAR*SEASON_WEEKS*(1+DIM_PCT_CAR)^B1792)</f>
        <v>651.73417492414933</v>
      </c>
      <c r="G1792" s="5">
        <f>IF(C1792=0,0,C1792*LABOR_HRS_WK_MES*SEASON_WEEKS*(1+DIM_PCT_MES)^C1792)</f>
        <v>1226.6692487641699</v>
      </c>
      <c r="H1792" s="5">
        <f>E1792+F1792+G1792</f>
        <v>2096.2034236883192</v>
      </c>
      <c r="I1792" s="5">
        <f>MIN(H1792,FARMER_HRS)</f>
        <v>720</v>
      </c>
      <c r="J1792" s="5">
        <f>MAX(0,H1792-FARMER_HRS)</f>
        <v>1376.2034236883192</v>
      </c>
      <c r="K1792" s="2">
        <f>I1792*FARMER_RATE+J1792*TEMP_WORKER_RATE</f>
        <v>48892.42055014443</v>
      </c>
      <c r="L1792" s="2">
        <f>A1792*PRICE_TOM+B1792*PRICE_CAR+C1792*PRICE_MES</f>
        <v>105710</v>
      </c>
      <c r="M1792" s="2">
        <f>A1792*FERT_BED_TOM+B1792*FERT_BED_CAR+C1792*FERT_BED_MES</f>
        <v>26840</v>
      </c>
      <c r="N1792" s="6">
        <f>IF(AND(D1792&lt;=TOTAL_BEDS,J1792&lt;=TEMP_WORKER_MAX*TEMP_WORKER_HRS),1,0)</f>
        <v>1</v>
      </c>
      <c r="O1792" s="2">
        <f>L1792-M1792-K1792-FIXED_COSTS</f>
        <v>9977.57944985557</v>
      </c>
      <c r="P1792" s="2">
        <f>IF(N1792=1,O1792,"")</f>
        <v>9977.57944985557</v>
      </c>
    </row>
    <row r="1793">
      <c r="A1793" s="6">
        <v>2</v>
      </c>
      <c r="B1793" s="6">
        <v>15</v>
      </c>
      <c r="C1793" s="6">
        <v>22</v>
      </c>
      <c r="D1793" s="6">
        <f>A1793+B1793+C1793</f>
        <v>39</v>
      </c>
      <c r="E1793" s="5">
        <f>IF(A1793=0,0,A1793*LABOR_HRS_WK_TOM*SEASON_WEEKS*(1+DIM_PCT_TOM)^A1793)</f>
        <v>217.80000000000004</v>
      </c>
      <c r="F1793" s="5">
        <f>IF(B1793=0,0,B1793*LABOR_HRS_WK_CAR*SEASON_WEEKS*(1+DIM_PCT_CAR)^B1793)</f>
        <v>651.73417492414933</v>
      </c>
      <c r="G1793" s="5">
        <f>IF(C1793=0,0,C1793*LABOR_HRS_WK_MES*SEASON_WEEKS*(1+DIM_PCT_MES)^C1793)</f>
        <v>1301.1455960105659</v>
      </c>
      <c r="H1793" s="5">
        <f>E1793+F1793+G1793</f>
        <v>2170.6797709347152</v>
      </c>
      <c r="I1793" s="5">
        <f>MIN(H1793,FARMER_HRS)</f>
        <v>720</v>
      </c>
      <c r="J1793" s="5">
        <f>MAX(0,H1793-FARMER_HRS)</f>
        <v>1450.6797709347152</v>
      </c>
      <c r="K1793" s="2">
        <f>I1793*FARMER_RATE+J1793*TEMP_WORKER_RATE</f>
        <v>50185.412689838806</v>
      </c>
      <c r="L1793" s="2">
        <f>A1793*PRICE_TOM+B1793*PRICE_CAR+C1793*PRICE_MES</f>
        <v>108410</v>
      </c>
      <c r="M1793" s="2">
        <f>A1793*FERT_BED_TOM+B1793*FERT_BED_CAR+C1793*FERT_BED_MES</f>
        <v>27720</v>
      </c>
      <c r="N1793" s="6">
        <f>IF(AND(D1793&lt;=TOTAL_BEDS,J1793&lt;=TEMP_WORKER_MAX*TEMP_WORKER_HRS),1,0)</f>
        <v>1</v>
      </c>
      <c r="O1793" s="2">
        <f>L1793-M1793-K1793-FIXED_COSTS</f>
        <v>10504.587310161194</v>
      </c>
      <c r="P1793" s="2">
        <f>IF(N1793=1,O1793,"")</f>
        <v>10504.587310161194</v>
      </c>
    </row>
    <row r="1794">
      <c r="A1794" s="6">
        <v>2</v>
      </c>
      <c r="B1794" s="6">
        <v>15</v>
      </c>
      <c r="C1794" s="6">
        <v>23</v>
      </c>
      <c r="D1794" s="6">
        <f>A1794+B1794+C1794</f>
        <v>40</v>
      </c>
      <c r="E1794" s="5">
        <f>IF(A1794=0,0,A1794*LABOR_HRS_WK_TOM*SEASON_WEEKS*(1+DIM_PCT_TOM)^A1794)</f>
        <v>217.80000000000004</v>
      </c>
      <c r="F1794" s="5">
        <f>IF(B1794=0,0,B1794*LABOR_HRS_WK_CAR*SEASON_WEEKS*(1+DIM_PCT_CAR)^B1794)</f>
        <v>651.73417492414933</v>
      </c>
      <c r="G1794" s="5">
        <f>IF(C1794=0,0,C1794*LABOR_HRS_WK_MES*SEASON_WEEKS*(1+DIM_PCT_MES)^C1794)</f>
        <v>1377.2921848680023</v>
      </c>
      <c r="H1794" s="5">
        <f>E1794+F1794+G1794</f>
        <v>2246.8263597921518</v>
      </c>
      <c r="I1794" s="5">
        <f>MIN(H1794,FARMER_HRS)</f>
        <v>720</v>
      </c>
      <c r="J1794" s="5">
        <f>MAX(0,H1794-FARMER_HRS)</f>
        <v>1526.8263597921518</v>
      </c>
      <c r="K1794" s="2">
        <f>I1794*FARMER_RATE+J1794*TEMP_WORKER_RATE</f>
        <v>51507.402079724852</v>
      </c>
      <c r="L1794" s="2">
        <f>A1794*PRICE_TOM+B1794*PRICE_CAR+C1794*PRICE_MES</f>
        <v>111110</v>
      </c>
      <c r="M1794" s="2">
        <f>A1794*FERT_BED_TOM+B1794*FERT_BED_CAR+C1794*FERT_BED_MES</f>
        <v>28600</v>
      </c>
      <c r="N1794" s="6">
        <f>IF(AND(D1794&lt;=TOTAL_BEDS,J1794&lt;=TEMP_WORKER_MAX*TEMP_WORKER_HRS),1,0)</f>
        <v>1</v>
      </c>
      <c r="O1794" s="2">
        <f>L1794-M1794-K1794-FIXED_COSTS</f>
        <v>11002.597920275148</v>
      </c>
      <c r="P1794" s="2">
        <f>IF(N1794=1,O1794,"")</f>
        <v>11002.597920275148</v>
      </c>
    </row>
    <row r="1795">
      <c r="A1795" s="6">
        <v>2</v>
      </c>
      <c r="B1795" s="6">
        <v>15</v>
      </c>
      <c r="C1795" s="6">
        <v>24</v>
      </c>
      <c r="D1795" s="6">
        <f>A1795+B1795+C1795</f>
        <v>41</v>
      </c>
      <c r="E1795" s="5">
        <f>IF(A1795=0,0,A1795*LABOR_HRS_WK_TOM*SEASON_WEEKS*(1+DIM_PCT_TOM)^A1795)</f>
        <v>217.80000000000004</v>
      </c>
      <c r="F1795" s="5">
        <f>IF(B1795=0,0,B1795*LABOR_HRS_WK_CAR*SEASON_WEEKS*(1+DIM_PCT_CAR)^B1795)</f>
        <v>651.73417492414933</v>
      </c>
      <c r="G1795" s="5">
        <f>IF(C1795=0,0,C1795*LABOR_HRS_WK_MES*SEASON_WEEKS*(1+DIM_PCT_MES)^C1795)</f>
        <v>1455.139134447498</v>
      </c>
      <c r="H1795" s="5">
        <f>E1795+F1795+G1795</f>
        <v>2324.6733093716475</v>
      </c>
      <c r="I1795" s="5">
        <f>MIN(H1795,FARMER_HRS)</f>
        <v>720</v>
      </c>
      <c r="J1795" s="5">
        <f>MAX(0,H1795-FARMER_HRS)</f>
        <v>1604.6733093716475</v>
      </c>
      <c r="K1795" s="2">
        <f>I1795*FARMER_RATE+J1795*TEMP_WORKER_RATE</f>
        <v>52858.911621035542</v>
      </c>
      <c r="L1795" s="2">
        <f>A1795*PRICE_TOM+B1795*PRICE_CAR+C1795*PRICE_MES</f>
        <v>113810</v>
      </c>
      <c r="M1795" s="2">
        <f>A1795*FERT_BED_TOM+B1795*FERT_BED_CAR+C1795*FERT_BED_MES</f>
        <v>29480</v>
      </c>
      <c r="N1795" s="6">
        <f>IF(AND(D1795&lt;=TOTAL_BEDS,J1795&lt;=TEMP_WORKER_MAX*TEMP_WORKER_HRS),1,0)</f>
        <v>1</v>
      </c>
      <c r="O1795" s="2">
        <f>L1795-M1795-K1795-FIXED_COSTS</f>
        <v>11471.088378964458</v>
      </c>
      <c r="P1795" s="2">
        <f>IF(N1795=1,O1795,"")</f>
        <v>11471.088378964458</v>
      </c>
    </row>
    <row r="1796">
      <c r="A1796" s="6">
        <v>2</v>
      </c>
      <c r="B1796" s="6">
        <v>15</v>
      </c>
      <c r="C1796" s="6">
        <v>25</v>
      </c>
      <c r="D1796" s="6">
        <f>A1796+B1796+C1796</f>
        <v>42</v>
      </c>
      <c r="E1796" s="5">
        <f>IF(A1796=0,0,A1796*LABOR_HRS_WK_TOM*SEASON_WEEKS*(1+DIM_PCT_TOM)^A1796)</f>
        <v>217.80000000000004</v>
      </c>
      <c r="F1796" s="5">
        <f>IF(B1796=0,0,B1796*LABOR_HRS_WK_CAR*SEASON_WEEKS*(1+DIM_PCT_CAR)^B1796)</f>
        <v>651.73417492414933</v>
      </c>
      <c r="G1796" s="5">
        <f>IF(C1796=0,0,C1796*LABOR_HRS_WK_MES*SEASON_WEEKS*(1+DIM_PCT_MES)^C1796)</f>
        <v>1534.7170558625955</v>
      </c>
      <c r="H1796" s="5">
        <f>E1796+F1796+G1796</f>
        <v>2404.2512307867451</v>
      </c>
      <c r="I1796" s="5">
        <f>MIN(H1796,FARMER_HRS)</f>
        <v>720</v>
      </c>
      <c r="J1796" s="5">
        <f>MAX(0,H1796-FARMER_HRS)</f>
        <v>1684.2512307867451</v>
      </c>
      <c r="K1796" s="2">
        <f>I1796*FARMER_RATE+J1796*TEMP_WORKER_RATE</f>
        <v>54240.472756714327</v>
      </c>
      <c r="L1796" s="2">
        <f>A1796*PRICE_TOM+B1796*PRICE_CAR+C1796*PRICE_MES</f>
        <v>116510</v>
      </c>
      <c r="M1796" s="2">
        <f>A1796*FERT_BED_TOM+B1796*FERT_BED_CAR+C1796*FERT_BED_MES</f>
        <v>30360</v>
      </c>
      <c r="N1796" s="6">
        <f>IF(AND(D1796&lt;=TOTAL_BEDS,J1796&lt;=TEMP_WORKER_MAX*TEMP_WORKER_HRS),1,0)</f>
        <v>1</v>
      </c>
      <c r="O1796" s="2">
        <f>L1796-M1796-K1796-FIXED_COSTS</f>
        <v>11909.527243285673</v>
      </c>
      <c r="P1796" s="2">
        <f>IF(N1796=1,O1796,"")</f>
        <v>11909.527243285673</v>
      </c>
    </row>
    <row r="1797">
      <c r="A1797" s="6">
        <v>2</v>
      </c>
      <c r="B1797" s="6">
        <v>15</v>
      </c>
      <c r="C1797" s="6">
        <v>26</v>
      </c>
      <c r="D1797" s="6">
        <f>A1797+B1797+C1797</f>
        <v>43</v>
      </c>
      <c r="E1797" s="5">
        <f>IF(A1797=0,0,A1797*LABOR_HRS_WK_TOM*SEASON_WEEKS*(1+DIM_PCT_TOM)^A1797)</f>
        <v>217.80000000000004</v>
      </c>
      <c r="F1797" s="5">
        <f>IF(B1797=0,0,B1797*LABOR_HRS_WK_CAR*SEASON_WEEKS*(1+DIM_PCT_CAR)^B1797)</f>
        <v>651.73417492414933</v>
      </c>
      <c r="G1797" s="5">
        <f>IF(C1797=0,0,C1797*LABOR_HRS_WK_MES*SEASON_WEEKS*(1+DIM_PCT_MES)^C1797)</f>
        <v>1616.0570598233128</v>
      </c>
      <c r="H1797" s="5">
        <f>E1797+F1797+G1797</f>
        <v>2485.5912347474623</v>
      </c>
      <c r="I1797" s="5">
        <f>MIN(H1797,FARMER_HRS)</f>
        <v>720</v>
      </c>
      <c r="J1797" s="5">
        <f>MAX(0,H1797-FARMER_HRS)</f>
        <v>1765.5912347474623</v>
      </c>
      <c r="K1797" s="2">
        <f>I1797*FARMER_RATE+J1797*TEMP_WORKER_RATE</f>
        <v>55652.62560325455</v>
      </c>
      <c r="L1797" s="2">
        <f>A1797*PRICE_TOM+B1797*PRICE_CAR+C1797*PRICE_MES</f>
        <v>119210</v>
      </c>
      <c r="M1797" s="2">
        <f>A1797*FERT_BED_TOM+B1797*FERT_BED_CAR+C1797*FERT_BED_MES</f>
        <v>31240</v>
      </c>
      <c r="N1797" s="6">
        <f>IF(AND(D1797&lt;=TOTAL_BEDS,J1797&lt;=TEMP_WORKER_MAX*TEMP_WORKER_HRS),1,0)</f>
        <v>1</v>
      </c>
      <c r="O1797" s="2">
        <f>L1797-M1797-K1797-FIXED_COSTS</f>
        <v>12317.37439674545</v>
      </c>
      <c r="P1797" s="2">
        <f>IF(N1797=1,O1797,"")</f>
        <v>12317.37439674545</v>
      </c>
    </row>
    <row r="1798">
      <c r="A1798" s="6">
        <v>2</v>
      </c>
      <c r="B1798" s="6">
        <v>15</v>
      </c>
      <c r="C1798" s="6">
        <v>27</v>
      </c>
      <c r="D1798" s="6">
        <f>A1798+B1798+C1798</f>
        <v>44</v>
      </c>
      <c r="E1798" s="5">
        <f>IF(A1798=0,0,A1798*LABOR_HRS_WK_TOM*SEASON_WEEKS*(1+DIM_PCT_TOM)^A1798)</f>
        <v>217.80000000000004</v>
      </c>
      <c r="F1798" s="5">
        <f>IF(B1798=0,0,B1798*LABOR_HRS_WK_CAR*SEASON_WEEKS*(1+DIM_PCT_CAR)^B1798)</f>
        <v>651.73417492414933</v>
      </c>
      <c r="G1798" s="5">
        <f>IF(C1798=0,0,C1798*LABOR_HRS_WK_MES*SEASON_WEEKS*(1+DIM_PCT_MES)^C1798)</f>
        <v>1699.19076434307</v>
      </c>
      <c r="H1798" s="5">
        <f>E1798+F1798+G1798</f>
        <v>2568.7249392672193</v>
      </c>
      <c r="I1798" s="5">
        <f>MIN(H1798,FARMER_HRS)</f>
        <v>720</v>
      </c>
      <c r="J1798" s="5">
        <f>MAX(0,H1798-FARMER_HRS)</f>
        <v>1848.7249392672193</v>
      </c>
      <c r="K1798" s="2">
        <f>I1798*FARMER_RATE+J1798*TEMP_WORKER_RATE</f>
        <v>57095.919084500332</v>
      </c>
      <c r="L1798" s="2">
        <f>A1798*PRICE_TOM+B1798*PRICE_CAR+C1798*PRICE_MES</f>
        <v>121910</v>
      </c>
      <c r="M1798" s="2">
        <f>A1798*FERT_BED_TOM+B1798*FERT_BED_CAR+C1798*FERT_BED_MES</f>
        <v>32120</v>
      </c>
      <c r="N1798" s="6">
        <f>IF(AND(D1798&lt;=TOTAL_BEDS,J1798&lt;=TEMP_WORKER_MAX*TEMP_WORKER_HRS),1,0)</f>
        <v>1</v>
      </c>
      <c r="O1798" s="2">
        <f>L1798-M1798-K1798-FIXED_COSTS</f>
        <v>12694.080915499668</v>
      </c>
      <c r="P1798" s="2">
        <f>IF(N1798=1,O1798,"")</f>
        <v>12694.080915499668</v>
      </c>
    </row>
    <row r="1799">
      <c r="A1799" s="6">
        <v>2</v>
      </c>
      <c r="B1799" s="6">
        <v>15</v>
      </c>
      <c r="C1799" s="6">
        <v>28</v>
      </c>
      <c r="D1799" s="6">
        <f>A1799+B1799+C1799</f>
        <v>45</v>
      </c>
      <c r="E1799" s="5">
        <f>IF(A1799=0,0,A1799*LABOR_HRS_WK_TOM*SEASON_WEEKS*(1+DIM_PCT_TOM)^A1799)</f>
        <v>217.80000000000004</v>
      </c>
      <c r="F1799" s="5">
        <f>IF(B1799=0,0,B1799*LABOR_HRS_WK_CAR*SEASON_WEEKS*(1+DIM_PCT_CAR)^B1799)</f>
        <v>651.73417492414933</v>
      </c>
      <c r="G1799" s="5">
        <f>IF(C1799=0,0,C1799*LABOR_HRS_WK_MES*SEASON_WEEKS*(1+DIM_PCT_MES)^C1799)</f>
        <v>1784.1503025602233</v>
      </c>
      <c r="H1799" s="5">
        <f>E1799+F1799+G1799</f>
        <v>2653.6844774843726</v>
      </c>
      <c r="I1799" s="5">
        <f>MIN(H1799,FARMER_HRS)</f>
        <v>720</v>
      </c>
      <c r="J1799" s="5">
        <f>MAX(0,H1799-FARMER_HRS)</f>
        <v>1933.6844774843726</v>
      </c>
      <c r="K1799" s="2">
        <f>I1799*FARMER_RATE+J1799*TEMP_WORKER_RATE</f>
        <v>58570.911067437024</v>
      </c>
      <c r="L1799" s="2">
        <f>A1799*PRICE_TOM+B1799*PRICE_CAR+C1799*PRICE_MES</f>
        <v>124610</v>
      </c>
      <c r="M1799" s="2">
        <f>A1799*FERT_BED_TOM+B1799*FERT_BED_CAR+C1799*FERT_BED_MES</f>
        <v>33000</v>
      </c>
      <c r="N1799" s="6">
        <f>IF(AND(D1799&lt;=TOTAL_BEDS,J1799&lt;=TEMP_WORKER_MAX*TEMP_WORKER_HRS),1,0)</f>
        <v>1</v>
      </c>
      <c r="O1799" s="2">
        <f>L1799-M1799-K1799-FIXED_COSTS</f>
        <v>13039.088932562976</v>
      </c>
      <c r="P1799" s="2">
        <f>IF(N1799=1,O1799,"")</f>
        <v>13039.088932562976</v>
      </c>
    </row>
    <row r="1800">
      <c r="A1800" s="6">
        <v>2</v>
      </c>
      <c r="B1800" s="6">
        <v>15</v>
      </c>
      <c r="C1800" s="6">
        <v>29</v>
      </c>
      <c r="D1800" s="6">
        <f>A1800+B1800+C1800</f>
        <v>46</v>
      </c>
      <c r="E1800" s="5">
        <f>IF(A1800=0,0,A1800*LABOR_HRS_WK_TOM*SEASON_WEEKS*(1+DIM_PCT_TOM)^A1800)</f>
        <v>217.80000000000004</v>
      </c>
      <c r="F1800" s="5">
        <f>IF(B1800=0,0,B1800*LABOR_HRS_WK_CAR*SEASON_WEEKS*(1+DIM_PCT_CAR)^B1800)</f>
        <v>651.73417492414933</v>
      </c>
      <c r="G1800" s="5">
        <f>IF(C1800=0,0,C1800*LABOR_HRS_WK_MES*SEASON_WEEKS*(1+DIM_PCT_MES)^C1800)</f>
        <v>1870.9683306758766</v>
      </c>
      <c r="H1800" s="5">
        <f>E1800+F1800+G1800</f>
        <v>2740.5025056000259</v>
      </c>
      <c r="I1800" s="5">
        <f>MIN(H1800,FARMER_HRS)</f>
        <v>720</v>
      </c>
      <c r="J1800" s="5">
        <f>MAX(0,H1800-FARMER_HRS)</f>
        <v>2020.5025056000259</v>
      </c>
      <c r="K1800" s="2">
        <f>I1800*FARMER_RATE+J1800*TEMP_WORKER_RATE</f>
        <v>60078.168500000451</v>
      </c>
      <c r="L1800" s="2">
        <f>A1800*PRICE_TOM+B1800*PRICE_CAR+C1800*PRICE_MES</f>
        <v>127310</v>
      </c>
      <c r="M1800" s="2">
        <f>A1800*FERT_BED_TOM+B1800*FERT_BED_CAR+C1800*FERT_BED_MES</f>
        <v>33880</v>
      </c>
      <c r="N1800" s="6">
        <f>IF(AND(D1800&lt;=TOTAL_BEDS,J1800&lt;=TEMP_WORKER_MAX*TEMP_WORKER_HRS),1,0)</f>
        <v>1</v>
      </c>
      <c r="O1800" s="2">
        <f>L1800-M1800-K1800-FIXED_COSTS</f>
        <v>13351.831499999549</v>
      </c>
      <c r="P1800" s="2">
        <f>IF(N1800=1,O1800,"")</f>
        <v>13351.831499999549</v>
      </c>
    </row>
    <row r="1801">
      <c r="A1801" s="6">
        <v>2</v>
      </c>
      <c r="B1801" s="6">
        <v>15</v>
      </c>
      <c r="C1801" s="6">
        <v>30</v>
      </c>
      <c r="D1801" s="6">
        <f>A1801+B1801+C1801</f>
        <v>47</v>
      </c>
      <c r="E1801" s="5">
        <f>IF(A1801=0,0,A1801*LABOR_HRS_WK_TOM*SEASON_WEEKS*(1+DIM_PCT_TOM)^A1801)</f>
        <v>217.80000000000004</v>
      </c>
      <c r="F1801" s="5">
        <f>IF(B1801=0,0,B1801*LABOR_HRS_WK_CAR*SEASON_WEEKS*(1+DIM_PCT_CAR)^B1801)</f>
        <v>651.73417492414933</v>
      </c>
      <c r="G1801" s="5">
        <f>IF(C1801=0,0,C1801*LABOR_HRS_WK_MES*SEASON_WEEKS*(1+DIM_PCT_MES)^C1801)</f>
        <v>1959.6780360096466</v>
      </c>
      <c r="H1801" s="5">
        <f>E1801+F1801+G1801</f>
        <v>2829.2122109337961</v>
      </c>
      <c r="I1801" s="5">
        <f>MIN(H1801,FARMER_HRS)</f>
        <v>720</v>
      </c>
      <c r="J1801" s="5">
        <f>MAX(0,H1801-FARMER_HRS)</f>
        <v>2109.2122109337961</v>
      </c>
      <c r="K1801" s="2">
        <f>I1801*FARMER_RATE+J1801*TEMP_WORKER_RATE</f>
        <v>61618.267550933961</v>
      </c>
      <c r="L1801" s="2">
        <f>A1801*PRICE_TOM+B1801*PRICE_CAR+C1801*PRICE_MES</f>
        <v>130010</v>
      </c>
      <c r="M1801" s="2">
        <f>A1801*FERT_BED_TOM+B1801*FERT_BED_CAR+C1801*FERT_BED_MES</f>
        <v>34760</v>
      </c>
      <c r="N1801" s="6">
        <f>IF(AND(D1801&lt;=TOTAL_BEDS,J1801&lt;=TEMP_WORKER_MAX*TEMP_WORKER_HRS),1,0)</f>
        <v>1</v>
      </c>
      <c r="O1801" s="2">
        <f>L1801-M1801-K1801-FIXED_COSTS</f>
        <v>13631.732449066039</v>
      </c>
      <c r="P1801" s="2">
        <f>IF(N1801=1,O1801,"")</f>
        <v>13631.732449066039</v>
      </c>
    </row>
    <row r="1802">
      <c r="A1802" s="6">
        <v>2</v>
      </c>
      <c r="B1802" s="6">
        <v>16</v>
      </c>
      <c r="C1802" s="6">
        <v>0</v>
      </c>
      <c r="D1802" s="6">
        <f>A1802+B1802+C1802</f>
        <v>18</v>
      </c>
      <c r="E1802" s="5">
        <f>IF(A1802=0,0,A1802*LABOR_HRS_WK_TOM*SEASON_WEEKS*(1+DIM_PCT_TOM)^A1802)</f>
        <v>217.80000000000004</v>
      </c>
      <c r="F1802" s="5">
        <f>IF(B1802=0,0,B1802*LABOR_HRS_WK_CAR*SEASON_WEEKS*(1+DIM_PCT_CAR)^B1802)</f>
        <v>712.56269791706984</v>
      </c>
      <c r="G1802" s="5">
        <f>IF(C1802=0,0,C1802*LABOR_HRS_WK_MES*SEASON_WEEKS*(1+DIM_PCT_MES)^C1802)</f>
        <v>0</v>
      </c>
      <c r="H1802" s="5">
        <f>E1802+F1802+G1802</f>
        <v>930.36269791706991</v>
      </c>
      <c r="I1802" s="5">
        <f>MIN(H1802,FARMER_HRS)</f>
        <v>720</v>
      </c>
      <c r="J1802" s="5">
        <f>MAX(0,H1802-FARMER_HRS)</f>
        <v>210.36269791706991</v>
      </c>
      <c r="K1802" s="2">
        <f>I1802*FARMER_RATE+J1802*TEMP_WORKER_RATE</f>
        <v>28652.130172171353</v>
      </c>
      <c r="L1802" s="2">
        <f>A1802*PRICE_TOM+B1802*PRICE_CAR+C1802*PRICE_MES</f>
        <v>51104</v>
      </c>
      <c r="M1802" s="2">
        <f>A1802*FERT_BED_TOM+B1802*FERT_BED_CAR+C1802*FERT_BED_MES</f>
        <v>8800</v>
      </c>
      <c r="N1802" s="6">
        <f>IF(AND(D1802&lt;=TOTAL_BEDS,J1802&lt;=TEMP_WORKER_MAX*TEMP_WORKER_HRS),1,0)</f>
        <v>1</v>
      </c>
      <c r="O1802" s="2">
        <f>L1802-M1802-K1802-FIXED_COSTS</f>
        <v>-6348.1301721713535</v>
      </c>
      <c r="P1802" s="2">
        <f>IF(N1802=1,O1802,"")</f>
        <v>-6348.1301721713535</v>
      </c>
    </row>
    <row r="1803">
      <c r="A1803" s="6">
        <v>2</v>
      </c>
      <c r="B1803" s="6">
        <v>16</v>
      </c>
      <c r="C1803" s="6">
        <v>1</v>
      </c>
      <c r="D1803" s="6">
        <f>A1803+B1803+C1803</f>
        <v>19</v>
      </c>
      <c r="E1803" s="5">
        <f>IF(A1803=0,0,A1803*LABOR_HRS_WK_TOM*SEASON_WEEKS*(1+DIM_PCT_TOM)^A1803)</f>
        <v>217.80000000000004</v>
      </c>
      <c r="F1803" s="5">
        <f>IF(B1803=0,0,B1803*LABOR_HRS_WK_CAR*SEASON_WEEKS*(1+DIM_PCT_CAR)^B1803)</f>
        <v>712.56269791706984</v>
      </c>
      <c r="G1803" s="5">
        <f>IF(C1803=0,0,C1803*LABOR_HRS_WK_MES*SEASON_WEEKS*(1+DIM_PCT_MES)^C1803)</f>
        <v>45.5625</v>
      </c>
      <c r="H1803" s="5">
        <f>E1803+F1803+G1803</f>
        <v>975.92519791706991</v>
      </c>
      <c r="I1803" s="5">
        <f>MIN(H1803,FARMER_HRS)</f>
        <v>720</v>
      </c>
      <c r="J1803" s="5">
        <f>MAX(0,H1803-FARMER_HRS)</f>
        <v>255.92519791706991</v>
      </c>
      <c r="K1803" s="2">
        <f>I1803*FARMER_RATE+J1803*TEMP_WORKER_RATE</f>
        <v>29443.145797171353</v>
      </c>
      <c r="L1803" s="2">
        <f>A1803*PRICE_TOM+B1803*PRICE_CAR+C1803*PRICE_MES</f>
        <v>53804</v>
      </c>
      <c r="M1803" s="2">
        <f>A1803*FERT_BED_TOM+B1803*FERT_BED_CAR+C1803*FERT_BED_MES</f>
        <v>9680</v>
      </c>
      <c r="N1803" s="6">
        <f>IF(AND(D1803&lt;=TOTAL_BEDS,J1803&lt;=TEMP_WORKER_MAX*TEMP_WORKER_HRS),1,0)</f>
        <v>1</v>
      </c>
      <c r="O1803" s="2">
        <f>L1803-M1803-K1803-FIXED_COSTS</f>
        <v>-5319.1457971713535</v>
      </c>
      <c r="P1803" s="2">
        <f>IF(N1803=1,O1803,"")</f>
        <v>-5319.1457971713535</v>
      </c>
    </row>
    <row r="1804">
      <c r="A1804" s="6">
        <v>2</v>
      </c>
      <c r="B1804" s="6">
        <v>16</v>
      </c>
      <c r="C1804" s="6">
        <v>2</v>
      </c>
      <c r="D1804" s="6">
        <f>A1804+B1804+C1804</f>
        <v>20</v>
      </c>
      <c r="E1804" s="5">
        <f>IF(A1804=0,0,A1804*LABOR_HRS_WK_TOM*SEASON_WEEKS*(1+DIM_PCT_TOM)^A1804)</f>
        <v>217.80000000000004</v>
      </c>
      <c r="F1804" s="5">
        <f>IF(B1804=0,0,B1804*LABOR_HRS_WK_CAR*SEASON_WEEKS*(1+DIM_PCT_CAR)^B1804)</f>
        <v>712.56269791706984</v>
      </c>
      <c r="G1804" s="5">
        <f>IF(C1804=0,0,C1804*LABOR_HRS_WK_MES*SEASON_WEEKS*(1+DIM_PCT_MES)^C1804)</f>
        <v>92.2640625</v>
      </c>
      <c r="H1804" s="5">
        <f>E1804+F1804+G1804</f>
        <v>1022.6267604170699</v>
      </c>
      <c r="I1804" s="5">
        <f>MIN(H1804,FARMER_HRS)</f>
        <v>720</v>
      </c>
      <c r="J1804" s="5">
        <f>MAX(0,H1804-FARMER_HRS)</f>
        <v>302.62676041706993</v>
      </c>
      <c r="K1804" s="2">
        <f>I1804*FARMER_RATE+J1804*TEMP_WORKER_RATE</f>
        <v>30253.936812796353</v>
      </c>
      <c r="L1804" s="2">
        <f>A1804*PRICE_TOM+B1804*PRICE_CAR+C1804*PRICE_MES</f>
        <v>56504</v>
      </c>
      <c r="M1804" s="2">
        <f>A1804*FERT_BED_TOM+B1804*FERT_BED_CAR+C1804*FERT_BED_MES</f>
        <v>10560</v>
      </c>
      <c r="N1804" s="6">
        <f>IF(AND(D1804&lt;=TOTAL_BEDS,J1804&lt;=TEMP_WORKER_MAX*TEMP_WORKER_HRS),1,0)</f>
        <v>1</v>
      </c>
      <c r="O1804" s="2">
        <f>L1804-M1804-K1804-FIXED_COSTS</f>
        <v>-4309.9368127963535</v>
      </c>
      <c r="P1804" s="2">
        <f>IF(N1804=1,O1804,"")</f>
        <v>-4309.9368127963535</v>
      </c>
    </row>
    <row r="1805">
      <c r="A1805" s="6">
        <v>2</v>
      </c>
      <c r="B1805" s="6">
        <v>16</v>
      </c>
      <c r="C1805" s="6">
        <v>3</v>
      </c>
      <c r="D1805" s="6">
        <f>A1805+B1805+C1805</f>
        <v>21</v>
      </c>
      <c r="E1805" s="5">
        <f>IF(A1805=0,0,A1805*LABOR_HRS_WK_TOM*SEASON_WEEKS*(1+DIM_PCT_TOM)^A1805)</f>
        <v>217.80000000000004</v>
      </c>
      <c r="F1805" s="5">
        <f>IF(B1805=0,0,B1805*LABOR_HRS_WK_CAR*SEASON_WEEKS*(1+DIM_PCT_CAR)^B1805)</f>
        <v>712.56269791706984</v>
      </c>
      <c r="G1805" s="5">
        <f>IF(C1805=0,0,C1805*LABOR_HRS_WK_MES*SEASON_WEEKS*(1+DIM_PCT_MES)^C1805)</f>
        <v>140.12604492187498</v>
      </c>
      <c r="H1805" s="5">
        <f>E1805+F1805+G1805</f>
        <v>1070.488742838945</v>
      </c>
      <c r="I1805" s="5">
        <f>MIN(H1805,FARMER_HRS)</f>
        <v>720</v>
      </c>
      <c r="J1805" s="5">
        <f>MAX(0,H1805-FARMER_HRS)</f>
        <v>350.488742838945</v>
      </c>
      <c r="K1805" s="2">
        <f>I1805*FARMER_RATE+J1805*TEMP_WORKER_RATE</f>
        <v>31084.874007620572</v>
      </c>
      <c r="L1805" s="2">
        <f>A1805*PRICE_TOM+B1805*PRICE_CAR+C1805*PRICE_MES</f>
        <v>59204</v>
      </c>
      <c r="M1805" s="2">
        <f>A1805*FERT_BED_TOM+B1805*FERT_BED_CAR+C1805*FERT_BED_MES</f>
        <v>11440</v>
      </c>
      <c r="N1805" s="6">
        <f>IF(AND(D1805&lt;=TOTAL_BEDS,J1805&lt;=TEMP_WORKER_MAX*TEMP_WORKER_HRS),1,0)</f>
        <v>1</v>
      </c>
      <c r="O1805" s="2">
        <f>L1805-M1805-K1805-FIXED_COSTS</f>
        <v>-3320.8740076205722</v>
      </c>
      <c r="P1805" s="2">
        <f>IF(N1805=1,O1805,"")</f>
        <v>-3320.8740076205722</v>
      </c>
    </row>
    <row r="1806">
      <c r="A1806" s="6">
        <v>2</v>
      </c>
      <c r="B1806" s="6">
        <v>16</v>
      </c>
      <c r="C1806" s="6">
        <v>4</v>
      </c>
      <c r="D1806" s="6">
        <f>A1806+B1806+C1806</f>
        <v>22</v>
      </c>
      <c r="E1806" s="5">
        <f>IF(A1806=0,0,A1806*LABOR_HRS_WK_TOM*SEASON_WEEKS*(1+DIM_PCT_TOM)^A1806)</f>
        <v>217.80000000000004</v>
      </c>
      <c r="F1806" s="5">
        <f>IF(B1806=0,0,B1806*LABOR_HRS_WK_CAR*SEASON_WEEKS*(1+DIM_PCT_CAR)^B1806)</f>
        <v>712.56269791706984</v>
      </c>
      <c r="G1806" s="5">
        <f>IF(C1806=0,0,C1806*LABOR_HRS_WK_MES*SEASON_WEEKS*(1+DIM_PCT_MES)^C1806)</f>
        <v>189.17016064453119</v>
      </c>
      <c r="H1806" s="5">
        <f>E1806+F1806+G1806</f>
        <v>1119.5328585616012</v>
      </c>
      <c r="I1806" s="5">
        <f>MIN(H1806,FARMER_HRS)</f>
        <v>720</v>
      </c>
      <c r="J1806" s="5">
        <f>MAX(0,H1806-FARMER_HRS)</f>
        <v>399.53285856160119</v>
      </c>
      <c r="K1806" s="2">
        <f>I1806*FARMER_RATE+J1806*TEMP_WORKER_RATE</f>
        <v>31936.3343500278</v>
      </c>
      <c r="L1806" s="2">
        <f>A1806*PRICE_TOM+B1806*PRICE_CAR+C1806*PRICE_MES</f>
        <v>61904</v>
      </c>
      <c r="M1806" s="2">
        <f>A1806*FERT_BED_TOM+B1806*FERT_BED_CAR+C1806*FERT_BED_MES</f>
        <v>12320</v>
      </c>
      <c r="N1806" s="6">
        <f>IF(AND(D1806&lt;=TOTAL_BEDS,J1806&lt;=TEMP_WORKER_MAX*TEMP_WORKER_HRS),1,0)</f>
        <v>1</v>
      </c>
      <c r="O1806" s="2">
        <f>L1806-M1806-K1806-FIXED_COSTS</f>
        <v>-2352.3343500277988</v>
      </c>
      <c r="P1806" s="2">
        <f>IF(N1806=1,O1806,"")</f>
        <v>-2352.3343500277988</v>
      </c>
    </row>
    <row r="1807">
      <c r="A1807" s="6">
        <v>2</v>
      </c>
      <c r="B1807" s="6">
        <v>16</v>
      </c>
      <c r="C1807" s="6">
        <v>5</v>
      </c>
      <c r="D1807" s="6">
        <f>A1807+B1807+C1807</f>
        <v>23</v>
      </c>
      <c r="E1807" s="5">
        <f>IF(A1807=0,0,A1807*LABOR_HRS_WK_TOM*SEASON_WEEKS*(1+DIM_PCT_TOM)^A1807)</f>
        <v>217.80000000000004</v>
      </c>
      <c r="F1807" s="5">
        <f>IF(B1807=0,0,B1807*LABOR_HRS_WK_CAR*SEASON_WEEKS*(1+DIM_PCT_CAR)^B1807)</f>
        <v>712.56269791706984</v>
      </c>
      <c r="G1807" s="5">
        <f>IF(C1807=0,0,C1807*LABOR_HRS_WK_MES*SEASON_WEEKS*(1+DIM_PCT_MES)^C1807)</f>
        <v>239.41848456573481</v>
      </c>
      <c r="H1807" s="5">
        <f>E1807+F1807+G1807</f>
        <v>1169.7811824828048</v>
      </c>
      <c r="I1807" s="5">
        <f>MIN(H1807,FARMER_HRS)</f>
        <v>720</v>
      </c>
      <c r="J1807" s="5">
        <f>MAX(0,H1807-FARMER_HRS)</f>
        <v>449.78118248280475</v>
      </c>
      <c r="K1807" s="2">
        <f>I1807*FARMER_RATE+J1807*TEMP_WORKER_RATE</f>
        <v>32808.701084770917</v>
      </c>
      <c r="L1807" s="2">
        <f>A1807*PRICE_TOM+B1807*PRICE_CAR+C1807*PRICE_MES</f>
        <v>64604</v>
      </c>
      <c r="M1807" s="2">
        <f>A1807*FERT_BED_TOM+B1807*FERT_BED_CAR+C1807*FERT_BED_MES</f>
        <v>13200</v>
      </c>
      <c r="N1807" s="6">
        <f>IF(AND(D1807&lt;=TOTAL_BEDS,J1807&lt;=TEMP_WORKER_MAX*TEMP_WORKER_HRS),1,0)</f>
        <v>1</v>
      </c>
      <c r="O1807" s="2">
        <f>L1807-M1807-K1807-FIXED_COSTS</f>
        <v>-1404.7010847709171</v>
      </c>
      <c r="P1807" s="2">
        <f>IF(N1807=1,O1807,"")</f>
        <v>-1404.7010847709171</v>
      </c>
    </row>
    <row r="1808">
      <c r="A1808" s="6">
        <v>2</v>
      </c>
      <c r="B1808" s="6">
        <v>16</v>
      </c>
      <c r="C1808" s="6">
        <v>6</v>
      </c>
      <c r="D1808" s="6">
        <f>A1808+B1808+C1808</f>
        <v>24</v>
      </c>
      <c r="E1808" s="5">
        <f>IF(A1808=0,0,A1808*LABOR_HRS_WK_TOM*SEASON_WEEKS*(1+DIM_PCT_TOM)^A1808)</f>
        <v>217.80000000000004</v>
      </c>
      <c r="F1808" s="5">
        <f>IF(B1808=0,0,B1808*LABOR_HRS_WK_CAR*SEASON_WEEKS*(1+DIM_PCT_CAR)^B1808)</f>
        <v>712.56269791706984</v>
      </c>
      <c r="G1808" s="5">
        <f>IF(C1808=0,0,C1808*LABOR_HRS_WK_MES*SEASON_WEEKS*(1+DIM_PCT_MES)^C1808)</f>
        <v>290.89345874736773</v>
      </c>
      <c r="H1808" s="5">
        <f>E1808+F1808+G1808</f>
        <v>1221.2561566644376</v>
      </c>
      <c r="I1808" s="5">
        <f>MIN(H1808,FARMER_HRS)</f>
        <v>720</v>
      </c>
      <c r="J1808" s="5">
        <f>MAX(0,H1808-FARMER_HRS)</f>
        <v>501.25615666443764</v>
      </c>
      <c r="K1808" s="2">
        <f>I1808*FARMER_RATE+J1808*TEMP_WORKER_RATE</f>
        <v>33702.363830979819</v>
      </c>
      <c r="L1808" s="2">
        <f>A1808*PRICE_TOM+B1808*PRICE_CAR+C1808*PRICE_MES</f>
        <v>67304</v>
      </c>
      <c r="M1808" s="2">
        <f>A1808*FERT_BED_TOM+B1808*FERT_BED_CAR+C1808*FERT_BED_MES</f>
        <v>14080</v>
      </c>
      <c r="N1808" s="6">
        <f>IF(AND(D1808&lt;=TOTAL_BEDS,J1808&lt;=TEMP_WORKER_MAX*TEMP_WORKER_HRS),1,0)</f>
        <v>1</v>
      </c>
      <c r="O1808" s="2">
        <f>L1808-M1808-K1808-FIXED_COSTS</f>
        <v>-478.36383097981889</v>
      </c>
      <c r="P1808" s="2">
        <f>IF(N1808=1,O1808,"")</f>
        <v>-478.36383097981889</v>
      </c>
    </row>
    <row r="1809">
      <c r="A1809" s="6">
        <v>2</v>
      </c>
      <c r="B1809" s="6">
        <v>16</v>
      </c>
      <c r="C1809" s="6">
        <v>7</v>
      </c>
      <c r="D1809" s="6">
        <f>A1809+B1809+C1809</f>
        <v>25</v>
      </c>
      <c r="E1809" s="5">
        <f>IF(A1809=0,0,A1809*LABOR_HRS_WK_TOM*SEASON_WEEKS*(1+DIM_PCT_TOM)^A1809)</f>
        <v>217.80000000000004</v>
      </c>
      <c r="F1809" s="5">
        <f>IF(B1809=0,0,B1809*LABOR_HRS_WK_CAR*SEASON_WEEKS*(1+DIM_PCT_CAR)^B1809)</f>
        <v>712.56269791706984</v>
      </c>
      <c r="G1809" s="5">
        <f>IF(C1809=0,0,C1809*LABOR_HRS_WK_MES*SEASON_WEEKS*(1+DIM_PCT_MES)^C1809)</f>
        <v>343.61789814532818</v>
      </c>
      <c r="H1809" s="5">
        <f>E1809+F1809+G1809</f>
        <v>1273.980596062398</v>
      </c>
      <c r="I1809" s="5">
        <f>MIN(H1809,FARMER_HRS)</f>
        <v>720</v>
      </c>
      <c r="J1809" s="5">
        <f>MAX(0,H1809-FARMER_HRS)</f>
        <v>553.980596062398</v>
      </c>
      <c r="K1809" s="2">
        <f>I1809*FARMER_RATE+J1809*TEMP_WORKER_RATE</f>
        <v>34617.718681638857</v>
      </c>
      <c r="L1809" s="2">
        <f>A1809*PRICE_TOM+B1809*PRICE_CAR+C1809*PRICE_MES</f>
        <v>70004</v>
      </c>
      <c r="M1809" s="2">
        <f>A1809*FERT_BED_TOM+B1809*FERT_BED_CAR+C1809*FERT_BED_MES</f>
        <v>14960</v>
      </c>
      <c r="N1809" s="6">
        <f>IF(AND(D1809&lt;=TOTAL_BEDS,J1809&lt;=TEMP_WORKER_MAX*TEMP_WORKER_HRS),1,0)</f>
        <v>1</v>
      </c>
      <c r="O1809" s="2">
        <f>L1809-M1809-K1809-FIXED_COSTS</f>
        <v>426.28131836114335</v>
      </c>
      <c r="P1809" s="2">
        <f>IF(N1809=1,O1809,"")</f>
        <v>426.28131836114335</v>
      </c>
    </row>
    <row r="1810">
      <c r="A1810" s="6">
        <v>2</v>
      </c>
      <c r="B1810" s="6">
        <v>16</v>
      </c>
      <c r="C1810" s="6">
        <v>8</v>
      </c>
      <c r="D1810" s="6">
        <f>A1810+B1810+C1810</f>
        <v>26</v>
      </c>
      <c r="E1810" s="5">
        <f>IF(A1810=0,0,A1810*LABOR_HRS_WK_TOM*SEASON_WEEKS*(1+DIM_PCT_TOM)^A1810)</f>
        <v>217.80000000000004</v>
      </c>
      <c r="F1810" s="5">
        <f>IF(B1810=0,0,B1810*LABOR_HRS_WK_CAR*SEASON_WEEKS*(1+DIM_PCT_CAR)^B1810)</f>
        <v>712.56269791706984</v>
      </c>
      <c r="G1810" s="5">
        <f>IF(C1810=0,0,C1810*LABOR_HRS_WK_MES*SEASON_WEEKS*(1+DIM_PCT_MES)^C1810)</f>
        <v>397.61499642530833</v>
      </c>
      <c r="H1810" s="5">
        <f>E1810+F1810+G1810</f>
        <v>1327.9776943423783</v>
      </c>
      <c r="I1810" s="5">
        <f>MIN(H1810,FARMER_HRS)</f>
        <v>720</v>
      </c>
      <c r="J1810" s="5">
        <f>MAX(0,H1810-FARMER_HRS)</f>
        <v>607.9776943423783</v>
      </c>
      <c r="K1810" s="2">
        <f>I1810*FARMER_RATE+J1810*TEMP_WORKER_RATE</f>
        <v>35555.168304555176</v>
      </c>
      <c r="L1810" s="2">
        <f>A1810*PRICE_TOM+B1810*PRICE_CAR+C1810*PRICE_MES</f>
        <v>72704</v>
      </c>
      <c r="M1810" s="2">
        <f>A1810*FERT_BED_TOM+B1810*FERT_BED_CAR+C1810*FERT_BED_MES</f>
        <v>15840</v>
      </c>
      <c r="N1810" s="6">
        <f>IF(AND(D1810&lt;=TOTAL_BEDS,J1810&lt;=TEMP_WORKER_MAX*TEMP_WORKER_HRS),1,0)</f>
        <v>1</v>
      </c>
      <c r="O1810" s="2">
        <f>L1810-M1810-K1810-FIXED_COSTS</f>
        <v>1308.8316954448237</v>
      </c>
      <c r="P1810" s="2">
        <f>IF(N1810=1,O1810,"")</f>
        <v>1308.8316954448237</v>
      </c>
    </row>
    <row r="1811">
      <c r="A1811" s="6">
        <v>2</v>
      </c>
      <c r="B1811" s="6">
        <v>16</v>
      </c>
      <c r="C1811" s="6">
        <v>9</v>
      </c>
      <c r="D1811" s="6">
        <f>A1811+B1811+C1811</f>
        <v>27</v>
      </c>
      <c r="E1811" s="5">
        <f>IF(A1811=0,0,A1811*LABOR_HRS_WK_TOM*SEASON_WEEKS*(1+DIM_PCT_TOM)^A1811)</f>
        <v>217.80000000000004</v>
      </c>
      <c r="F1811" s="5">
        <f>IF(B1811=0,0,B1811*LABOR_HRS_WK_CAR*SEASON_WEEKS*(1+DIM_PCT_CAR)^B1811)</f>
        <v>712.56269791706984</v>
      </c>
      <c r="G1811" s="5">
        <f>IF(C1811=0,0,C1811*LABOR_HRS_WK_MES*SEASON_WEEKS*(1+DIM_PCT_MES)^C1811)</f>
        <v>452.90833186570273</v>
      </c>
      <c r="H1811" s="5">
        <f>E1811+F1811+G1811</f>
        <v>1383.2710297827725</v>
      </c>
      <c r="I1811" s="5">
        <f>MIN(H1811,FARMER_HRS)</f>
        <v>720</v>
      </c>
      <c r="J1811" s="5">
        <f>MAX(0,H1811-FARMER_HRS)</f>
        <v>663.27102978277253</v>
      </c>
      <c r="K1811" s="2">
        <f>I1811*FARMER_RATE+J1811*TEMP_WORKER_RATE</f>
        <v>36515.1220448398</v>
      </c>
      <c r="L1811" s="2">
        <f>A1811*PRICE_TOM+B1811*PRICE_CAR+C1811*PRICE_MES</f>
        <v>75404</v>
      </c>
      <c r="M1811" s="2">
        <f>A1811*FERT_BED_TOM+B1811*FERT_BED_CAR+C1811*FERT_BED_MES</f>
        <v>16720</v>
      </c>
      <c r="N1811" s="6">
        <f>IF(AND(D1811&lt;=TOTAL_BEDS,J1811&lt;=TEMP_WORKER_MAX*TEMP_WORKER_HRS),1,0)</f>
        <v>1</v>
      </c>
      <c r="O1811" s="2">
        <f>L1811-M1811-K1811-FIXED_COSTS</f>
        <v>2168.8779551601983</v>
      </c>
      <c r="P1811" s="2">
        <f>IF(N1811=1,O1811,"")</f>
        <v>2168.8779551601983</v>
      </c>
    </row>
    <row r="1812">
      <c r="A1812" s="6">
        <v>2</v>
      </c>
      <c r="B1812" s="6">
        <v>16</v>
      </c>
      <c r="C1812" s="6">
        <v>10</v>
      </c>
      <c r="D1812" s="6">
        <f>A1812+B1812+C1812</f>
        <v>28</v>
      </c>
      <c r="E1812" s="5">
        <f>IF(A1812=0,0,A1812*LABOR_HRS_WK_TOM*SEASON_WEEKS*(1+DIM_PCT_TOM)^A1812)</f>
        <v>217.80000000000004</v>
      </c>
      <c r="F1812" s="5">
        <f>IF(B1812=0,0,B1812*LABOR_HRS_WK_CAR*SEASON_WEEKS*(1+DIM_PCT_CAR)^B1812)</f>
        <v>712.56269791706984</v>
      </c>
      <c r="G1812" s="5">
        <f>IF(C1812=0,0,C1812*LABOR_HRS_WK_MES*SEASON_WEEKS*(1+DIM_PCT_MES)^C1812)</f>
        <v>509.52187334891551</v>
      </c>
      <c r="H1812" s="5">
        <f>E1812+F1812+G1812</f>
        <v>1439.8845712659854</v>
      </c>
      <c r="I1812" s="5">
        <f>MIN(H1812,FARMER_HRS)</f>
        <v>720</v>
      </c>
      <c r="J1812" s="5">
        <f>MAX(0,H1812-FARMER_HRS)</f>
        <v>719.88457126598541</v>
      </c>
      <c r="K1812" s="2">
        <f>I1812*FARMER_RATE+J1812*TEMP_WORKER_RATE</f>
        <v>37497.996028923357</v>
      </c>
      <c r="L1812" s="2">
        <f>A1812*PRICE_TOM+B1812*PRICE_CAR+C1812*PRICE_MES</f>
        <v>78104</v>
      </c>
      <c r="M1812" s="2">
        <f>A1812*FERT_BED_TOM+B1812*FERT_BED_CAR+C1812*FERT_BED_MES</f>
        <v>17600</v>
      </c>
      <c r="N1812" s="6">
        <f>IF(AND(D1812&lt;=TOTAL_BEDS,J1812&lt;=TEMP_WORKER_MAX*TEMP_WORKER_HRS),1,0)</f>
        <v>1</v>
      </c>
      <c r="O1812" s="2">
        <f>L1812-M1812-K1812-FIXED_COSTS</f>
        <v>3006.0039710766432</v>
      </c>
      <c r="P1812" s="2">
        <f>IF(N1812=1,O1812,"")</f>
        <v>3006.0039710766432</v>
      </c>
    </row>
    <row r="1813">
      <c r="A1813" s="6">
        <v>2</v>
      </c>
      <c r="B1813" s="6">
        <v>16</v>
      </c>
      <c r="C1813" s="6">
        <v>11</v>
      </c>
      <c r="D1813" s="6">
        <f>A1813+B1813+C1813</f>
        <v>29</v>
      </c>
      <c r="E1813" s="5">
        <f>IF(A1813=0,0,A1813*LABOR_HRS_WK_TOM*SEASON_WEEKS*(1+DIM_PCT_TOM)^A1813)</f>
        <v>217.80000000000004</v>
      </c>
      <c r="F1813" s="5">
        <f>IF(B1813=0,0,B1813*LABOR_HRS_WK_CAR*SEASON_WEEKS*(1+DIM_PCT_CAR)^B1813)</f>
        <v>712.56269791706984</v>
      </c>
      <c r="G1813" s="5">
        <f>IF(C1813=0,0,C1813*LABOR_HRS_WK_MES*SEASON_WEEKS*(1+DIM_PCT_MES)^C1813)</f>
        <v>567.47998644235463</v>
      </c>
      <c r="H1813" s="5">
        <f>E1813+F1813+G1813</f>
        <v>1497.8426843594245</v>
      </c>
      <c r="I1813" s="5">
        <f>MIN(H1813,FARMER_HRS)</f>
        <v>720</v>
      </c>
      <c r="J1813" s="5">
        <f>MAX(0,H1813-FARMER_HRS)</f>
        <v>777.84268435942454</v>
      </c>
      <c r="K1813" s="2">
        <f>I1813*FARMER_RATE+J1813*TEMP_WORKER_RATE</f>
        <v>38504.213270128894</v>
      </c>
      <c r="L1813" s="2">
        <f>A1813*PRICE_TOM+B1813*PRICE_CAR+C1813*PRICE_MES</f>
        <v>80804</v>
      </c>
      <c r="M1813" s="2">
        <f>A1813*FERT_BED_TOM+B1813*FERT_BED_CAR+C1813*FERT_BED_MES</f>
        <v>18480</v>
      </c>
      <c r="N1813" s="6">
        <f>IF(AND(D1813&lt;=TOTAL_BEDS,J1813&lt;=TEMP_WORKER_MAX*TEMP_WORKER_HRS),1,0)</f>
        <v>1</v>
      </c>
      <c r="O1813" s="2">
        <f>L1813-M1813-K1813-FIXED_COSTS</f>
        <v>3819.7867298711062</v>
      </c>
      <c r="P1813" s="2">
        <f>IF(N1813=1,O1813,"")</f>
        <v>3819.7867298711062</v>
      </c>
    </row>
    <row r="1814">
      <c r="A1814" s="6">
        <v>2</v>
      </c>
      <c r="B1814" s="6">
        <v>16</v>
      </c>
      <c r="C1814" s="6">
        <v>12</v>
      </c>
      <c r="D1814" s="6">
        <f>A1814+B1814+C1814</f>
        <v>30</v>
      </c>
      <c r="E1814" s="5">
        <f>IF(A1814=0,0,A1814*LABOR_HRS_WK_TOM*SEASON_WEEKS*(1+DIM_PCT_TOM)^A1814)</f>
        <v>217.80000000000004</v>
      </c>
      <c r="F1814" s="5">
        <f>IF(B1814=0,0,B1814*LABOR_HRS_WK_CAR*SEASON_WEEKS*(1+DIM_PCT_CAR)^B1814)</f>
        <v>712.56269791706984</v>
      </c>
      <c r="G1814" s="5">
        <f>IF(C1814=0,0,C1814*LABOR_HRS_WK_MES*SEASON_WEEKS*(1+DIM_PCT_MES)^C1814)</f>
        <v>626.807439570419</v>
      </c>
      <c r="H1814" s="5">
        <f>E1814+F1814+G1814</f>
        <v>1557.1701374874888</v>
      </c>
      <c r="I1814" s="5">
        <f>MIN(H1814,FARMER_HRS)</f>
        <v>720</v>
      </c>
      <c r="J1814" s="5">
        <f>MAX(0,H1814-FARMER_HRS)</f>
        <v>837.17013748748877</v>
      </c>
      <c r="K1814" s="2">
        <f>I1814*FARMER_RATE+J1814*TEMP_WORKER_RATE</f>
        <v>39534.203775824455</v>
      </c>
      <c r="L1814" s="2">
        <f>A1814*PRICE_TOM+B1814*PRICE_CAR+C1814*PRICE_MES</f>
        <v>83504</v>
      </c>
      <c r="M1814" s="2">
        <f>A1814*FERT_BED_TOM+B1814*FERT_BED_CAR+C1814*FERT_BED_MES</f>
        <v>19360</v>
      </c>
      <c r="N1814" s="6">
        <f>IF(AND(D1814&lt;=TOTAL_BEDS,J1814&lt;=TEMP_WORKER_MAX*TEMP_WORKER_HRS),1,0)</f>
        <v>1</v>
      </c>
      <c r="O1814" s="2">
        <f>L1814-M1814-K1814-FIXED_COSTS</f>
        <v>4609.7962241755449</v>
      </c>
      <c r="P1814" s="2">
        <f>IF(N1814=1,O1814,"")</f>
        <v>4609.7962241755449</v>
      </c>
    </row>
    <row r="1815">
      <c r="A1815" s="6">
        <v>2</v>
      </c>
      <c r="B1815" s="6">
        <v>16</v>
      </c>
      <c r="C1815" s="6">
        <v>13</v>
      </c>
      <c r="D1815" s="6">
        <f>A1815+B1815+C1815</f>
        <v>31</v>
      </c>
      <c r="E1815" s="5">
        <f>IF(A1815=0,0,A1815*LABOR_HRS_WK_TOM*SEASON_WEEKS*(1+DIM_PCT_TOM)^A1815)</f>
        <v>217.80000000000004</v>
      </c>
      <c r="F1815" s="5">
        <f>IF(B1815=0,0,B1815*LABOR_HRS_WK_CAR*SEASON_WEEKS*(1+DIM_PCT_CAR)^B1815)</f>
        <v>712.56269791706984</v>
      </c>
      <c r="G1815" s="5">
        <f>IF(C1815=0,0,C1815*LABOR_HRS_WK_MES*SEASON_WEEKS*(1+DIM_PCT_MES)^C1815)</f>
        <v>687.52941027880331</v>
      </c>
      <c r="H1815" s="5">
        <f>E1815+F1815+G1815</f>
        <v>1617.8921081958733</v>
      </c>
      <c r="I1815" s="5">
        <f>MIN(H1815,FARMER_HRS)</f>
        <v>720</v>
      </c>
      <c r="J1815" s="5">
        <f>MAX(0,H1815-FARMER_HRS)</f>
        <v>897.89210819587333</v>
      </c>
      <c r="K1815" s="2">
        <f>I1815*FARMER_RATE+J1815*TEMP_WORKER_RATE</f>
        <v>40588.404656178354</v>
      </c>
      <c r="L1815" s="2">
        <f>A1815*PRICE_TOM+B1815*PRICE_CAR+C1815*PRICE_MES</f>
        <v>86204</v>
      </c>
      <c r="M1815" s="2">
        <f>A1815*FERT_BED_TOM+B1815*FERT_BED_CAR+C1815*FERT_BED_MES</f>
        <v>20240</v>
      </c>
      <c r="N1815" s="6">
        <f>IF(AND(D1815&lt;=TOTAL_BEDS,J1815&lt;=TEMP_WORKER_MAX*TEMP_WORKER_HRS),1,0)</f>
        <v>1</v>
      </c>
      <c r="O1815" s="2">
        <f>L1815-M1815-K1815-FIXED_COSTS</f>
        <v>5375.5953438216457</v>
      </c>
      <c r="P1815" s="2">
        <f>IF(N1815=1,O1815,"")</f>
        <v>5375.5953438216457</v>
      </c>
    </row>
    <row r="1816">
      <c r="A1816" s="6">
        <v>2</v>
      </c>
      <c r="B1816" s="6">
        <v>16</v>
      </c>
      <c r="C1816" s="6">
        <v>14</v>
      </c>
      <c r="D1816" s="6">
        <f>A1816+B1816+C1816</f>
        <v>32</v>
      </c>
      <c r="E1816" s="5">
        <f>IF(A1816=0,0,A1816*LABOR_HRS_WK_TOM*SEASON_WEEKS*(1+DIM_PCT_TOM)^A1816)</f>
        <v>217.80000000000004</v>
      </c>
      <c r="F1816" s="5">
        <f>IF(B1816=0,0,B1816*LABOR_HRS_WK_CAR*SEASON_WEEKS*(1+DIM_PCT_CAR)^B1816)</f>
        <v>712.56269791706984</v>
      </c>
      <c r="G1816" s="5">
        <f>IF(C1816=0,0,C1816*LABOR_HRS_WK_MES*SEASON_WEEKS*(1+DIM_PCT_MES)^C1816)</f>
        <v>749.67149159246435</v>
      </c>
      <c r="H1816" s="5">
        <f>E1816+F1816+G1816</f>
        <v>1680.0341895095344</v>
      </c>
      <c r="I1816" s="5">
        <f>MIN(H1816,FARMER_HRS)</f>
        <v>720</v>
      </c>
      <c r="J1816" s="5">
        <f>MAX(0,H1816-FARMER_HRS)</f>
        <v>960.03418950953437</v>
      </c>
      <c r="K1816" s="2">
        <f>I1816*FARMER_RATE+J1816*TEMP_WORKER_RATE</f>
        <v>41667.260234540532</v>
      </c>
      <c r="L1816" s="2">
        <f>A1816*PRICE_TOM+B1816*PRICE_CAR+C1816*PRICE_MES</f>
        <v>88904</v>
      </c>
      <c r="M1816" s="2">
        <f>A1816*FERT_BED_TOM+B1816*FERT_BED_CAR+C1816*FERT_BED_MES</f>
        <v>21120</v>
      </c>
      <c r="N1816" s="6">
        <f>IF(AND(D1816&lt;=TOTAL_BEDS,J1816&lt;=TEMP_WORKER_MAX*TEMP_WORKER_HRS),1,0)</f>
        <v>1</v>
      </c>
      <c r="O1816" s="2">
        <f>L1816-M1816-K1816-FIXED_COSTS</f>
        <v>6116.7397654594679</v>
      </c>
      <c r="P1816" s="2">
        <f>IF(N1816=1,O1816,"")</f>
        <v>6116.7397654594679</v>
      </c>
    </row>
    <row r="1817">
      <c r="A1817" s="6">
        <v>2</v>
      </c>
      <c r="B1817" s="6">
        <v>16</v>
      </c>
      <c r="C1817" s="6">
        <v>15</v>
      </c>
      <c r="D1817" s="6">
        <f>A1817+B1817+C1817</f>
        <v>33</v>
      </c>
      <c r="E1817" s="5">
        <f>IF(A1817=0,0,A1817*LABOR_HRS_WK_TOM*SEASON_WEEKS*(1+DIM_PCT_TOM)^A1817)</f>
        <v>217.80000000000004</v>
      </c>
      <c r="F1817" s="5">
        <f>IF(B1817=0,0,B1817*LABOR_HRS_WK_CAR*SEASON_WEEKS*(1+DIM_PCT_CAR)^B1817)</f>
        <v>712.56269791706984</v>
      </c>
      <c r="G1817" s="5">
        <f>IF(C1817=0,0,C1817*LABOR_HRS_WK_MES*SEASON_WEEKS*(1+DIM_PCT_MES)^C1817)</f>
        <v>813.25969846861074</v>
      </c>
      <c r="H1817" s="5">
        <f>E1817+F1817+G1817</f>
        <v>1743.6223963856805</v>
      </c>
      <c r="I1817" s="5">
        <f>MIN(H1817,FARMER_HRS)</f>
        <v>720</v>
      </c>
      <c r="J1817" s="5">
        <f>MAX(0,H1817-FARMER_HRS)</f>
        <v>1023.6223963856805</v>
      </c>
      <c r="K1817" s="2">
        <f>I1817*FARMER_RATE+J1817*TEMP_WORKER_RATE</f>
        <v>42771.222159473618</v>
      </c>
      <c r="L1817" s="2">
        <f>A1817*PRICE_TOM+B1817*PRICE_CAR+C1817*PRICE_MES</f>
        <v>91604</v>
      </c>
      <c r="M1817" s="2">
        <f>A1817*FERT_BED_TOM+B1817*FERT_BED_CAR+C1817*FERT_BED_MES</f>
        <v>22000</v>
      </c>
      <c r="N1817" s="6">
        <f>IF(AND(D1817&lt;=TOTAL_BEDS,J1817&lt;=TEMP_WORKER_MAX*TEMP_WORKER_HRS),1,0)</f>
        <v>1</v>
      </c>
      <c r="O1817" s="2">
        <f>L1817-M1817-K1817-FIXED_COSTS</f>
        <v>6832.7778405263816</v>
      </c>
      <c r="P1817" s="2">
        <f>IF(N1817=1,O1817,"")</f>
        <v>6832.7778405263816</v>
      </c>
    </row>
    <row r="1818">
      <c r="A1818" s="6">
        <v>2</v>
      </c>
      <c r="B1818" s="6">
        <v>16</v>
      </c>
      <c r="C1818" s="6">
        <v>16</v>
      </c>
      <c r="D1818" s="6">
        <f>A1818+B1818+C1818</f>
        <v>34</v>
      </c>
      <c r="E1818" s="5">
        <f>IF(A1818=0,0,A1818*LABOR_HRS_WK_TOM*SEASON_WEEKS*(1+DIM_PCT_TOM)^A1818)</f>
        <v>217.80000000000004</v>
      </c>
      <c r="F1818" s="5">
        <f>IF(B1818=0,0,B1818*LABOR_HRS_WK_CAR*SEASON_WEEKS*(1+DIM_PCT_CAR)^B1818)</f>
        <v>712.56269791706984</v>
      </c>
      <c r="G1818" s="5">
        <f>IF(C1818=0,0,C1818*LABOR_HRS_WK_MES*SEASON_WEEKS*(1+DIM_PCT_MES)^C1818)</f>
        <v>878.32047434609967</v>
      </c>
      <c r="H1818" s="5">
        <f>E1818+F1818+G1818</f>
        <v>1808.6831722631696</v>
      </c>
      <c r="I1818" s="5">
        <f>MIN(H1818,FARMER_HRS)</f>
        <v>720</v>
      </c>
      <c r="J1818" s="5">
        <f>MAX(0,H1818-FARMER_HRS)</f>
        <v>1088.6831722631696</v>
      </c>
      <c r="K1818" s="2">
        <f>I1818*FARMER_RATE+J1818*TEMP_WORKER_RATE</f>
        <v>43900.7495184578</v>
      </c>
      <c r="L1818" s="2">
        <f>A1818*PRICE_TOM+B1818*PRICE_CAR+C1818*PRICE_MES</f>
        <v>94304</v>
      </c>
      <c r="M1818" s="2">
        <f>A1818*FERT_BED_TOM+B1818*FERT_BED_CAR+C1818*FERT_BED_MES</f>
        <v>22880</v>
      </c>
      <c r="N1818" s="6">
        <f>IF(AND(D1818&lt;=TOTAL_BEDS,J1818&lt;=TEMP_WORKER_MAX*TEMP_WORKER_HRS),1,0)</f>
        <v>1</v>
      </c>
      <c r="O1818" s="2">
        <f>L1818-M1818-K1818-FIXED_COSTS</f>
        <v>7523.2504815422</v>
      </c>
      <c r="P1818" s="2">
        <f>IF(N1818=1,O1818,"")</f>
        <v>7523.2504815422</v>
      </c>
    </row>
    <row r="1819">
      <c r="A1819" s="6">
        <v>2</v>
      </c>
      <c r="B1819" s="6">
        <v>16</v>
      </c>
      <c r="C1819" s="6">
        <v>17</v>
      </c>
      <c r="D1819" s="6">
        <f>A1819+B1819+C1819</f>
        <v>35</v>
      </c>
      <c r="E1819" s="5">
        <f>IF(A1819=0,0,A1819*LABOR_HRS_WK_TOM*SEASON_WEEKS*(1+DIM_PCT_TOM)^A1819)</f>
        <v>217.80000000000004</v>
      </c>
      <c r="F1819" s="5">
        <f>IF(B1819=0,0,B1819*LABOR_HRS_WK_CAR*SEASON_WEEKS*(1+DIM_PCT_CAR)^B1819)</f>
        <v>712.56269791706984</v>
      </c>
      <c r="G1819" s="5">
        <f>IF(C1819=0,0,C1819*LABOR_HRS_WK_MES*SEASON_WEEKS*(1+DIM_PCT_MES)^C1819)</f>
        <v>944.88069779263992</v>
      </c>
      <c r="H1819" s="5">
        <f>E1819+F1819+G1819</f>
        <v>1875.2433957097098</v>
      </c>
      <c r="I1819" s="5">
        <f>MIN(H1819,FARMER_HRS)</f>
        <v>720</v>
      </c>
      <c r="J1819" s="5">
        <f>MAX(0,H1819-FARMER_HRS)</f>
        <v>1155.2433957097098</v>
      </c>
      <c r="K1819" s="2">
        <f>I1819*FARMER_RATE+J1819*TEMP_WORKER_RATE</f>
        <v>45056.30895329357</v>
      </c>
      <c r="L1819" s="2">
        <f>A1819*PRICE_TOM+B1819*PRICE_CAR+C1819*PRICE_MES</f>
        <v>97004</v>
      </c>
      <c r="M1819" s="2">
        <f>A1819*FERT_BED_TOM+B1819*FERT_BED_CAR+C1819*FERT_BED_MES</f>
        <v>23760</v>
      </c>
      <c r="N1819" s="6">
        <f>IF(AND(D1819&lt;=TOTAL_BEDS,J1819&lt;=TEMP_WORKER_MAX*TEMP_WORKER_HRS),1,0)</f>
        <v>1</v>
      </c>
      <c r="O1819" s="2">
        <f>L1819-M1819-K1819-FIXED_COSTS</f>
        <v>8187.69104670643</v>
      </c>
      <c r="P1819" s="2">
        <f>IF(N1819=1,O1819,"")</f>
        <v>8187.69104670643</v>
      </c>
    </row>
    <row r="1820">
      <c r="A1820" s="6">
        <v>2</v>
      </c>
      <c r="B1820" s="6">
        <v>16</v>
      </c>
      <c r="C1820" s="6">
        <v>18</v>
      </c>
      <c r="D1820" s="6">
        <f>A1820+B1820+C1820</f>
        <v>36</v>
      </c>
      <c r="E1820" s="5">
        <f>IF(A1820=0,0,A1820*LABOR_HRS_WK_TOM*SEASON_WEEKS*(1+DIM_PCT_TOM)^A1820)</f>
        <v>217.80000000000004</v>
      </c>
      <c r="F1820" s="5">
        <f>IF(B1820=0,0,B1820*LABOR_HRS_WK_CAR*SEASON_WEEKS*(1+DIM_PCT_CAR)^B1820)</f>
        <v>712.56269791706984</v>
      </c>
      <c r="G1820" s="5">
        <f>IF(C1820=0,0,C1820*LABOR_HRS_WK_MES*SEASON_WEEKS*(1+DIM_PCT_MES)^C1820)</f>
        <v>1012.9676892512272</v>
      </c>
      <c r="H1820" s="5">
        <f>E1820+F1820+G1820</f>
        <v>1943.330387168297</v>
      </c>
      <c r="I1820" s="5">
        <f>MIN(H1820,FARMER_HRS)</f>
        <v>720</v>
      </c>
      <c r="J1820" s="5">
        <f>MAX(0,H1820-FARMER_HRS)</f>
        <v>1223.330387168297</v>
      </c>
      <c r="K1820" s="2">
        <f>I1820*FARMER_RATE+J1820*TEMP_WORKER_RATE</f>
        <v>46238.374777227378</v>
      </c>
      <c r="L1820" s="2">
        <f>A1820*PRICE_TOM+B1820*PRICE_CAR+C1820*PRICE_MES</f>
        <v>99704</v>
      </c>
      <c r="M1820" s="2">
        <f>A1820*FERT_BED_TOM+B1820*FERT_BED_CAR+C1820*FERT_BED_MES</f>
        <v>24640</v>
      </c>
      <c r="N1820" s="6">
        <f>IF(AND(D1820&lt;=TOTAL_BEDS,J1820&lt;=TEMP_WORKER_MAX*TEMP_WORKER_HRS),1,0)</f>
        <v>1</v>
      </c>
      <c r="O1820" s="2">
        <f>L1820-M1820-K1820-FIXED_COSTS</f>
        <v>8825.6252227726218</v>
      </c>
      <c r="P1820" s="2">
        <f>IF(N1820=1,O1820,"")</f>
        <v>8825.6252227726218</v>
      </c>
    </row>
    <row r="1821">
      <c r="A1821" s="6">
        <v>2</v>
      </c>
      <c r="B1821" s="6">
        <v>16</v>
      </c>
      <c r="C1821" s="6">
        <v>19</v>
      </c>
      <c r="D1821" s="6">
        <f>A1821+B1821+C1821</f>
        <v>37</v>
      </c>
      <c r="E1821" s="5">
        <f>IF(A1821=0,0,A1821*LABOR_HRS_WK_TOM*SEASON_WEEKS*(1+DIM_PCT_TOM)^A1821)</f>
        <v>217.80000000000004</v>
      </c>
      <c r="F1821" s="5">
        <f>IF(B1821=0,0,B1821*LABOR_HRS_WK_CAR*SEASON_WEEKS*(1+DIM_PCT_CAR)^B1821)</f>
        <v>712.56269791706984</v>
      </c>
      <c r="G1821" s="5">
        <f>IF(C1821=0,0,C1821*LABOR_HRS_WK_MES*SEASON_WEEKS*(1+DIM_PCT_MES)^C1821)</f>
        <v>1082.6092178872491</v>
      </c>
      <c r="H1821" s="5">
        <f>E1821+F1821+G1821</f>
        <v>2012.971915804319</v>
      </c>
      <c r="I1821" s="5">
        <f>MIN(H1821,FARMER_HRS)</f>
        <v>720</v>
      </c>
      <c r="J1821" s="5">
        <f>MAX(0,H1821-FARMER_HRS)</f>
        <v>1292.971915804319</v>
      </c>
      <c r="K1821" s="2">
        <f>I1821*FARMER_RATE+J1821*TEMP_WORKER_RATE</f>
        <v>47447.429093824983</v>
      </c>
      <c r="L1821" s="2">
        <f>A1821*PRICE_TOM+B1821*PRICE_CAR+C1821*PRICE_MES</f>
        <v>102404</v>
      </c>
      <c r="M1821" s="2">
        <f>A1821*FERT_BED_TOM+B1821*FERT_BED_CAR+C1821*FERT_BED_MES</f>
        <v>25520</v>
      </c>
      <c r="N1821" s="6">
        <f>IF(AND(D1821&lt;=TOTAL_BEDS,J1821&lt;=TEMP_WORKER_MAX*TEMP_WORKER_HRS),1,0)</f>
        <v>1</v>
      </c>
      <c r="O1821" s="2">
        <f>L1821-M1821-K1821-FIXED_COSTS</f>
        <v>9436.5709061750167</v>
      </c>
      <c r="P1821" s="2">
        <f>IF(N1821=1,O1821,"")</f>
        <v>9436.5709061750167</v>
      </c>
    </row>
    <row r="1822">
      <c r="A1822" s="6">
        <v>2</v>
      </c>
      <c r="B1822" s="6">
        <v>16</v>
      </c>
      <c r="C1822" s="6">
        <v>20</v>
      </c>
      <c r="D1822" s="6">
        <f>A1822+B1822+C1822</f>
        <v>38</v>
      </c>
      <c r="E1822" s="5">
        <f>IF(A1822=0,0,A1822*LABOR_HRS_WK_TOM*SEASON_WEEKS*(1+DIM_PCT_TOM)^A1822)</f>
        <v>217.80000000000004</v>
      </c>
      <c r="F1822" s="5">
        <f>IF(B1822=0,0,B1822*LABOR_HRS_WK_CAR*SEASON_WEEKS*(1+DIM_PCT_CAR)^B1822)</f>
        <v>712.56269791706984</v>
      </c>
      <c r="G1822" s="5">
        <f>IF(C1822=0,0,C1822*LABOR_HRS_WK_MES*SEASON_WEEKS*(1+DIM_PCT_MES)^C1822)</f>
        <v>1153.8335085377259</v>
      </c>
      <c r="H1822" s="5">
        <f>E1822+F1822+G1822</f>
        <v>2084.1962064547961</v>
      </c>
      <c r="I1822" s="5">
        <f>MIN(H1822,FARMER_HRS)</f>
        <v>720</v>
      </c>
      <c r="J1822" s="5">
        <f>MAX(0,H1822-FARMER_HRS)</f>
        <v>1364.1962064547961</v>
      </c>
      <c r="K1822" s="2">
        <f>I1822*FARMER_RATE+J1822*TEMP_WORKER_RATE</f>
        <v>48683.961917617984</v>
      </c>
      <c r="L1822" s="2">
        <f>A1822*PRICE_TOM+B1822*PRICE_CAR+C1822*PRICE_MES</f>
        <v>105104</v>
      </c>
      <c r="M1822" s="2">
        <f>A1822*FERT_BED_TOM+B1822*FERT_BED_CAR+C1822*FERT_BED_MES</f>
        <v>26400</v>
      </c>
      <c r="N1822" s="6">
        <f>IF(AND(D1822&lt;=TOTAL_BEDS,J1822&lt;=TEMP_WORKER_MAX*TEMP_WORKER_HRS),1,0)</f>
        <v>1</v>
      </c>
      <c r="O1822" s="2">
        <f>L1822-M1822-K1822-FIXED_COSTS</f>
        <v>10020.038082382016</v>
      </c>
      <c r="P1822" s="2">
        <f>IF(N1822=1,O1822,"")</f>
        <v>10020.038082382016</v>
      </c>
    </row>
    <row r="1823">
      <c r="A1823" s="6">
        <v>2</v>
      </c>
      <c r="B1823" s="6">
        <v>16</v>
      </c>
      <c r="C1823" s="6">
        <v>21</v>
      </c>
      <c r="D1823" s="6">
        <f>A1823+B1823+C1823</f>
        <v>39</v>
      </c>
      <c r="E1823" s="5">
        <f>IF(A1823=0,0,A1823*LABOR_HRS_WK_TOM*SEASON_WEEKS*(1+DIM_PCT_TOM)^A1823)</f>
        <v>217.80000000000004</v>
      </c>
      <c r="F1823" s="5">
        <f>IF(B1823=0,0,B1823*LABOR_HRS_WK_CAR*SEASON_WEEKS*(1+DIM_PCT_CAR)^B1823)</f>
        <v>712.56269791706984</v>
      </c>
      <c r="G1823" s="5">
        <f>IF(C1823=0,0,C1823*LABOR_HRS_WK_MES*SEASON_WEEKS*(1+DIM_PCT_MES)^C1823)</f>
        <v>1226.6692487641699</v>
      </c>
      <c r="H1823" s="5">
        <f>E1823+F1823+G1823</f>
        <v>2157.03194668124</v>
      </c>
      <c r="I1823" s="5">
        <f>MIN(H1823,FARMER_HRS)</f>
        <v>720</v>
      </c>
      <c r="J1823" s="5">
        <f>MAX(0,H1823-FARMER_HRS)</f>
        <v>1437.0319466812398</v>
      </c>
      <c r="K1823" s="2">
        <f>I1823*FARMER_RATE+J1823*TEMP_WORKER_RATE</f>
        <v>49948.4712965493</v>
      </c>
      <c r="L1823" s="2">
        <f>A1823*PRICE_TOM+B1823*PRICE_CAR+C1823*PRICE_MES</f>
        <v>107804</v>
      </c>
      <c r="M1823" s="2">
        <f>A1823*FERT_BED_TOM+B1823*FERT_BED_CAR+C1823*FERT_BED_MES</f>
        <v>27280</v>
      </c>
      <c r="N1823" s="6">
        <f>IF(AND(D1823&lt;=TOTAL_BEDS,J1823&lt;=TEMP_WORKER_MAX*TEMP_WORKER_HRS),1,0)</f>
        <v>1</v>
      </c>
      <c r="O1823" s="2">
        <f>L1823-M1823-K1823-FIXED_COSTS</f>
        <v>10575.528703450698</v>
      </c>
      <c r="P1823" s="2">
        <f>IF(N1823=1,O1823,"")</f>
        <v>10575.528703450698</v>
      </c>
    </row>
    <row r="1824">
      <c r="A1824" s="6">
        <v>2</v>
      </c>
      <c r="B1824" s="6">
        <v>16</v>
      </c>
      <c r="C1824" s="6">
        <v>22</v>
      </c>
      <c r="D1824" s="6">
        <f>A1824+B1824+C1824</f>
        <v>40</v>
      </c>
      <c r="E1824" s="5">
        <f>IF(A1824=0,0,A1824*LABOR_HRS_WK_TOM*SEASON_WEEKS*(1+DIM_PCT_TOM)^A1824)</f>
        <v>217.80000000000004</v>
      </c>
      <c r="F1824" s="5">
        <f>IF(B1824=0,0,B1824*LABOR_HRS_WK_CAR*SEASON_WEEKS*(1+DIM_PCT_CAR)^B1824)</f>
        <v>712.56269791706984</v>
      </c>
      <c r="G1824" s="5">
        <f>IF(C1824=0,0,C1824*LABOR_HRS_WK_MES*SEASON_WEEKS*(1+DIM_PCT_MES)^C1824)</f>
        <v>1301.1455960105659</v>
      </c>
      <c r="H1824" s="5">
        <f>E1824+F1824+G1824</f>
        <v>2231.5082939276358</v>
      </c>
      <c r="I1824" s="5">
        <f>MIN(H1824,FARMER_HRS)</f>
        <v>720</v>
      </c>
      <c r="J1824" s="5">
        <f>MAX(0,H1824-FARMER_HRS)</f>
        <v>1511.5082939276358</v>
      </c>
      <c r="K1824" s="2">
        <f>I1824*FARMER_RATE+J1824*TEMP_WORKER_RATE</f>
        <v>51241.463436243677</v>
      </c>
      <c r="L1824" s="2">
        <f>A1824*PRICE_TOM+B1824*PRICE_CAR+C1824*PRICE_MES</f>
        <v>110504</v>
      </c>
      <c r="M1824" s="2">
        <f>A1824*FERT_BED_TOM+B1824*FERT_BED_CAR+C1824*FERT_BED_MES</f>
        <v>28160</v>
      </c>
      <c r="N1824" s="6">
        <f>IF(AND(D1824&lt;=TOTAL_BEDS,J1824&lt;=TEMP_WORKER_MAX*TEMP_WORKER_HRS),1,0)</f>
        <v>1</v>
      </c>
      <c r="O1824" s="2">
        <f>L1824-M1824-K1824-FIXED_COSTS</f>
        <v>11102.536563756323</v>
      </c>
      <c r="P1824" s="2">
        <f>IF(N1824=1,O1824,"")</f>
        <v>11102.536563756323</v>
      </c>
    </row>
    <row r="1825">
      <c r="A1825" s="6">
        <v>2</v>
      </c>
      <c r="B1825" s="6">
        <v>16</v>
      </c>
      <c r="C1825" s="6">
        <v>23</v>
      </c>
      <c r="D1825" s="6">
        <f>A1825+B1825+C1825</f>
        <v>41</v>
      </c>
      <c r="E1825" s="5">
        <f>IF(A1825=0,0,A1825*LABOR_HRS_WK_TOM*SEASON_WEEKS*(1+DIM_PCT_TOM)^A1825)</f>
        <v>217.80000000000004</v>
      </c>
      <c r="F1825" s="5">
        <f>IF(B1825=0,0,B1825*LABOR_HRS_WK_CAR*SEASON_WEEKS*(1+DIM_PCT_CAR)^B1825)</f>
        <v>712.56269791706984</v>
      </c>
      <c r="G1825" s="5">
        <f>IF(C1825=0,0,C1825*LABOR_HRS_WK_MES*SEASON_WEEKS*(1+DIM_PCT_MES)^C1825)</f>
        <v>1377.2921848680023</v>
      </c>
      <c r="H1825" s="5">
        <f>E1825+F1825+G1825</f>
        <v>2307.654882785072</v>
      </c>
      <c r="I1825" s="5">
        <f>MIN(H1825,FARMER_HRS)</f>
        <v>720</v>
      </c>
      <c r="J1825" s="5">
        <f>MAX(0,H1825-FARMER_HRS)</f>
        <v>1587.654882785072</v>
      </c>
      <c r="K1825" s="2">
        <f>I1825*FARMER_RATE+J1825*TEMP_WORKER_RATE</f>
        <v>52563.452826129724</v>
      </c>
      <c r="L1825" s="2">
        <f>A1825*PRICE_TOM+B1825*PRICE_CAR+C1825*PRICE_MES</f>
        <v>113204</v>
      </c>
      <c r="M1825" s="2">
        <f>A1825*FERT_BED_TOM+B1825*FERT_BED_CAR+C1825*FERT_BED_MES</f>
        <v>29040</v>
      </c>
      <c r="N1825" s="6">
        <f>IF(AND(D1825&lt;=TOTAL_BEDS,J1825&lt;=TEMP_WORKER_MAX*TEMP_WORKER_HRS),1,0)</f>
        <v>1</v>
      </c>
      <c r="O1825" s="2">
        <f>L1825-M1825-K1825-FIXED_COSTS</f>
        <v>11600.547173870276</v>
      </c>
      <c r="P1825" s="2">
        <f>IF(N1825=1,O1825,"")</f>
        <v>11600.547173870276</v>
      </c>
    </row>
    <row r="1826">
      <c r="A1826" s="6">
        <v>2</v>
      </c>
      <c r="B1826" s="6">
        <v>16</v>
      </c>
      <c r="C1826" s="6">
        <v>24</v>
      </c>
      <c r="D1826" s="6">
        <f>A1826+B1826+C1826</f>
        <v>42</v>
      </c>
      <c r="E1826" s="5">
        <f>IF(A1826=0,0,A1826*LABOR_HRS_WK_TOM*SEASON_WEEKS*(1+DIM_PCT_TOM)^A1826)</f>
        <v>217.80000000000004</v>
      </c>
      <c r="F1826" s="5">
        <f>IF(B1826=0,0,B1826*LABOR_HRS_WK_CAR*SEASON_WEEKS*(1+DIM_PCT_CAR)^B1826)</f>
        <v>712.56269791706984</v>
      </c>
      <c r="G1826" s="5">
        <f>IF(C1826=0,0,C1826*LABOR_HRS_WK_MES*SEASON_WEEKS*(1+DIM_PCT_MES)^C1826)</f>
        <v>1455.139134447498</v>
      </c>
      <c r="H1826" s="5">
        <f>E1826+F1826+G1826</f>
        <v>2385.5018323645681</v>
      </c>
      <c r="I1826" s="5">
        <f>MIN(H1826,FARMER_HRS)</f>
        <v>720</v>
      </c>
      <c r="J1826" s="5">
        <f>MAX(0,H1826-FARMER_HRS)</f>
        <v>1665.5018323645681</v>
      </c>
      <c r="K1826" s="2">
        <f>I1826*FARMER_RATE+J1826*TEMP_WORKER_RATE</f>
        <v>53914.962367440414</v>
      </c>
      <c r="L1826" s="2">
        <f>A1826*PRICE_TOM+B1826*PRICE_CAR+C1826*PRICE_MES</f>
        <v>115904</v>
      </c>
      <c r="M1826" s="2">
        <f>A1826*FERT_BED_TOM+B1826*FERT_BED_CAR+C1826*FERT_BED_MES</f>
        <v>29920</v>
      </c>
      <c r="N1826" s="6">
        <f>IF(AND(D1826&lt;=TOTAL_BEDS,J1826&lt;=TEMP_WORKER_MAX*TEMP_WORKER_HRS),1,0)</f>
        <v>1</v>
      </c>
      <c r="O1826" s="2">
        <f>L1826-M1826-K1826-FIXED_COSTS</f>
        <v>12069.037632559586</v>
      </c>
      <c r="P1826" s="2">
        <f>IF(N1826=1,O1826,"")</f>
        <v>12069.037632559586</v>
      </c>
    </row>
    <row r="1827">
      <c r="A1827" s="6">
        <v>2</v>
      </c>
      <c r="B1827" s="6">
        <v>16</v>
      </c>
      <c r="C1827" s="6">
        <v>25</v>
      </c>
      <c r="D1827" s="6">
        <f>A1827+B1827+C1827</f>
        <v>43</v>
      </c>
      <c r="E1827" s="5">
        <f>IF(A1827=0,0,A1827*LABOR_HRS_WK_TOM*SEASON_WEEKS*(1+DIM_PCT_TOM)^A1827)</f>
        <v>217.80000000000004</v>
      </c>
      <c r="F1827" s="5">
        <f>IF(B1827=0,0,B1827*LABOR_HRS_WK_CAR*SEASON_WEEKS*(1+DIM_PCT_CAR)^B1827)</f>
        <v>712.56269791706984</v>
      </c>
      <c r="G1827" s="5">
        <f>IF(C1827=0,0,C1827*LABOR_HRS_WK_MES*SEASON_WEEKS*(1+DIM_PCT_MES)^C1827)</f>
        <v>1534.7170558625955</v>
      </c>
      <c r="H1827" s="5">
        <f>E1827+F1827+G1827</f>
        <v>2465.0797537796652</v>
      </c>
      <c r="I1827" s="5">
        <f>MIN(H1827,FARMER_HRS)</f>
        <v>720</v>
      </c>
      <c r="J1827" s="5">
        <f>MAX(0,H1827-FARMER_HRS)</f>
        <v>1745.0797537796652</v>
      </c>
      <c r="K1827" s="2">
        <f>I1827*FARMER_RATE+J1827*TEMP_WORKER_RATE</f>
        <v>55296.523503119184</v>
      </c>
      <c r="L1827" s="2">
        <f>A1827*PRICE_TOM+B1827*PRICE_CAR+C1827*PRICE_MES</f>
        <v>118604</v>
      </c>
      <c r="M1827" s="2">
        <f>A1827*FERT_BED_TOM+B1827*FERT_BED_CAR+C1827*FERT_BED_MES</f>
        <v>30800</v>
      </c>
      <c r="N1827" s="6">
        <f>IF(AND(D1827&lt;=TOTAL_BEDS,J1827&lt;=TEMP_WORKER_MAX*TEMP_WORKER_HRS),1,0)</f>
        <v>1</v>
      </c>
      <c r="O1827" s="2">
        <f>L1827-M1827-K1827-FIXED_COSTS</f>
        <v>12507.476496880816</v>
      </c>
      <c r="P1827" s="2">
        <f>IF(N1827=1,O1827,"")</f>
        <v>12507.476496880816</v>
      </c>
    </row>
    <row r="1828">
      <c r="A1828" s="6">
        <v>2</v>
      </c>
      <c r="B1828" s="6">
        <v>16</v>
      </c>
      <c r="C1828" s="6">
        <v>26</v>
      </c>
      <c r="D1828" s="6">
        <f>A1828+B1828+C1828</f>
        <v>44</v>
      </c>
      <c r="E1828" s="5">
        <f>IF(A1828=0,0,A1828*LABOR_HRS_WK_TOM*SEASON_WEEKS*(1+DIM_PCT_TOM)^A1828)</f>
        <v>217.80000000000004</v>
      </c>
      <c r="F1828" s="5">
        <f>IF(B1828=0,0,B1828*LABOR_HRS_WK_CAR*SEASON_WEEKS*(1+DIM_PCT_CAR)^B1828)</f>
        <v>712.56269791706984</v>
      </c>
      <c r="G1828" s="5">
        <f>IF(C1828=0,0,C1828*LABOR_HRS_WK_MES*SEASON_WEEKS*(1+DIM_PCT_MES)^C1828)</f>
        <v>1616.0570598233128</v>
      </c>
      <c r="H1828" s="5">
        <f>E1828+F1828+G1828</f>
        <v>2546.4197577403829</v>
      </c>
      <c r="I1828" s="5">
        <f>MIN(H1828,FARMER_HRS)</f>
        <v>720</v>
      </c>
      <c r="J1828" s="5">
        <f>MAX(0,H1828-FARMER_HRS)</f>
        <v>1826.4197577403829</v>
      </c>
      <c r="K1828" s="2">
        <f>I1828*FARMER_RATE+J1828*TEMP_WORKER_RATE</f>
        <v>56708.676349659421</v>
      </c>
      <c r="L1828" s="2">
        <f>A1828*PRICE_TOM+B1828*PRICE_CAR+C1828*PRICE_MES</f>
        <v>121304</v>
      </c>
      <c r="M1828" s="2">
        <f>A1828*FERT_BED_TOM+B1828*FERT_BED_CAR+C1828*FERT_BED_MES</f>
        <v>31680</v>
      </c>
      <c r="N1828" s="6">
        <f>IF(AND(D1828&lt;=TOTAL_BEDS,J1828&lt;=TEMP_WORKER_MAX*TEMP_WORKER_HRS),1,0)</f>
        <v>1</v>
      </c>
      <c r="O1828" s="2">
        <f>L1828-M1828-K1828-FIXED_COSTS</f>
        <v>12915.323650340579</v>
      </c>
      <c r="P1828" s="2">
        <f>IF(N1828=1,O1828,"")</f>
        <v>12915.323650340579</v>
      </c>
    </row>
    <row r="1829">
      <c r="A1829" s="6">
        <v>2</v>
      </c>
      <c r="B1829" s="6">
        <v>16</v>
      </c>
      <c r="C1829" s="6">
        <v>27</v>
      </c>
      <c r="D1829" s="6">
        <f>A1829+B1829+C1829</f>
        <v>45</v>
      </c>
      <c r="E1829" s="5">
        <f>IF(A1829=0,0,A1829*LABOR_HRS_WK_TOM*SEASON_WEEKS*(1+DIM_PCT_TOM)^A1829)</f>
        <v>217.80000000000004</v>
      </c>
      <c r="F1829" s="5">
        <f>IF(B1829=0,0,B1829*LABOR_HRS_WK_CAR*SEASON_WEEKS*(1+DIM_PCT_CAR)^B1829)</f>
        <v>712.56269791706984</v>
      </c>
      <c r="G1829" s="5">
        <f>IF(C1829=0,0,C1829*LABOR_HRS_WK_MES*SEASON_WEEKS*(1+DIM_PCT_MES)^C1829)</f>
        <v>1699.19076434307</v>
      </c>
      <c r="H1829" s="5">
        <f>E1829+F1829+G1829</f>
        <v>2629.55346226014</v>
      </c>
      <c r="I1829" s="5">
        <f>MIN(H1829,FARMER_HRS)</f>
        <v>720</v>
      </c>
      <c r="J1829" s="5">
        <f>MAX(0,H1829-FARMER_HRS)</f>
        <v>1909.55346226014</v>
      </c>
      <c r="K1829" s="2">
        <f>I1829*FARMER_RATE+J1829*TEMP_WORKER_RATE</f>
        <v>58151.969830905204</v>
      </c>
      <c r="L1829" s="2">
        <f>A1829*PRICE_TOM+B1829*PRICE_CAR+C1829*PRICE_MES</f>
        <v>124004</v>
      </c>
      <c r="M1829" s="2">
        <f>A1829*FERT_BED_TOM+B1829*FERT_BED_CAR+C1829*FERT_BED_MES</f>
        <v>32560</v>
      </c>
      <c r="N1829" s="6">
        <f>IF(AND(D1829&lt;=TOTAL_BEDS,J1829&lt;=TEMP_WORKER_MAX*TEMP_WORKER_HRS),1,0)</f>
        <v>1</v>
      </c>
      <c r="O1829" s="2">
        <f>L1829-M1829-K1829-FIXED_COSTS</f>
        <v>13292.030169094796</v>
      </c>
      <c r="P1829" s="2">
        <f>IF(N1829=1,O1829,"")</f>
        <v>13292.030169094796</v>
      </c>
    </row>
    <row r="1830">
      <c r="A1830" s="6">
        <v>2</v>
      </c>
      <c r="B1830" s="6">
        <v>16</v>
      </c>
      <c r="C1830" s="6">
        <v>28</v>
      </c>
      <c r="D1830" s="6">
        <f>A1830+B1830+C1830</f>
        <v>46</v>
      </c>
      <c r="E1830" s="5">
        <f>IF(A1830=0,0,A1830*LABOR_HRS_WK_TOM*SEASON_WEEKS*(1+DIM_PCT_TOM)^A1830)</f>
        <v>217.80000000000004</v>
      </c>
      <c r="F1830" s="5">
        <f>IF(B1830=0,0,B1830*LABOR_HRS_WK_CAR*SEASON_WEEKS*(1+DIM_PCT_CAR)^B1830)</f>
        <v>712.56269791706984</v>
      </c>
      <c r="G1830" s="5">
        <f>IF(C1830=0,0,C1830*LABOR_HRS_WK_MES*SEASON_WEEKS*(1+DIM_PCT_MES)^C1830)</f>
        <v>1784.1503025602233</v>
      </c>
      <c r="H1830" s="5">
        <f>E1830+F1830+G1830</f>
        <v>2714.5130004772932</v>
      </c>
      <c r="I1830" s="5">
        <f>MIN(H1830,FARMER_HRS)</f>
        <v>720</v>
      </c>
      <c r="J1830" s="5">
        <f>MAX(0,H1830-FARMER_HRS)</f>
        <v>1994.5130004772932</v>
      </c>
      <c r="K1830" s="2">
        <f>I1830*FARMER_RATE+J1830*TEMP_WORKER_RATE</f>
        <v>59626.961813841895</v>
      </c>
      <c r="L1830" s="2">
        <f>A1830*PRICE_TOM+B1830*PRICE_CAR+C1830*PRICE_MES</f>
        <v>126704</v>
      </c>
      <c r="M1830" s="2">
        <f>A1830*FERT_BED_TOM+B1830*FERT_BED_CAR+C1830*FERT_BED_MES</f>
        <v>33440</v>
      </c>
      <c r="N1830" s="6">
        <f>IF(AND(D1830&lt;=TOTAL_BEDS,J1830&lt;=TEMP_WORKER_MAX*TEMP_WORKER_HRS),1,0)</f>
        <v>1</v>
      </c>
      <c r="O1830" s="2">
        <f>L1830-M1830-K1830-FIXED_COSTS</f>
        <v>13637.038186158105</v>
      </c>
      <c r="P1830" s="2">
        <f>IF(N1830=1,O1830,"")</f>
        <v>13637.038186158105</v>
      </c>
    </row>
    <row r="1831">
      <c r="A1831" s="6">
        <v>2</v>
      </c>
      <c r="B1831" s="6">
        <v>16</v>
      </c>
      <c r="C1831" s="6">
        <v>29</v>
      </c>
      <c r="D1831" s="6">
        <f>A1831+B1831+C1831</f>
        <v>47</v>
      </c>
      <c r="E1831" s="5">
        <f>IF(A1831=0,0,A1831*LABOR_HRS_WK_TOM*SEASON_WEEKS*(1+DIM_PCT_TOM)^A1831)</f>
        <v>217.80000000000004</v>
      </c>
      <c r="F1831" s="5">
        <f>IF(B1831=0,0,B1831*LABOR_HRS_WK_CAR*SEASON_WEEKS*(1+DIM_PCT_CAR)^B1831)</f>
        <v>712.56269791706984</v>
      </c>
      <c r="G1831" s="5">
        <f>IF(C1831=0,0,C1831*LABOR_HRS_WK_MES*SEASON_WEEKS*(1+DIM_PCT_MES)^C1831)</f>
        <v>1870.9683306758766</v>
      </c>
      <c r="H1831" s="5">
        <f>E1831+F1831+G1831</f>
        <v>2801.3310285929465</v>
      </c>
      <c r="I1831" s="5">
        <f>MIN(H1831,FARMER_HRS)</f>
        <v>720</v>
      </c>
      <c r="J1831" s="5">
        <f>MAX(0,H1831-FARMER_HRS)</f>
        <v>2081.3310285929465</v>
      </c>
      <c r="K1831" s="2">
        <f>I1831*FARMER_RATE+J1831*TEMP_WORKER_RATE</f>
        <v>61134.219246405322</v>
      </c>
      <c r="L1831" s="2">
        <f>A1831*PRICE_TOM+B1831*PRICE_CAR+C1831*PRICE_MES</f>
        <v>129404</v>
      </c>
      <c r="M1831" s="2">
        <f>A1831*FERT_BED_TOM+B1831*FERT_BED_CAR+C1831*FERT_BED_MES</f>
        <v>34320</v>
      </c>
      <c r="N1831" s="6">
        <f>IF(AND(D1831&lt;=TOTAL_BEDS,J1831&lt;=TEMP_WORKER_MAX*TEMP_WORKER_HRS),1,0)</f>
        <v>1</v>
      </c>
      <c r="O1831" s="2">
        <f>L1831-M1831-K1831-FIXED_COSTS</f>
        <v>13949.780753594678</v>
      </c>
      <c r="P1831" s="2">
        <f>IF(N1831=1,O1831,"")</f>
        <v>13949.780753594678</v>
      </c>
    </row>
    <row r="1832">
      <c r="A1832" s="6">
        <v>2</v>
      </c>
      <c r="B1832" s="6">
        <v>16</v>
      </c>
      <c r="C1832" s="6">
        <v>30</v>
      </c>
      <c r="D1832" s="6">
        <f>A1832+B1832+C1832</f>
        <v>48</v>
      </c>
      <c r="E1832" s="5">
        <f>IF(A1832=0,0,A1832*LABOR_HRS_WK_TOM*SEASON_WEEKS*(1+DIM_PCT_TOM)^A1832)</f>
        <v>217.80000000000004</v>
      </c>
      <c r="F1832" s="5">
        <f>IF(B1832=0,0,B1832*LABOR_HRS_WK_CAR*SEASON_WEEKS*(1+DIM_PCT_CAR)^B1832)</f>
        <v>712.56269791706984</v>
      </c>
      <c r="G1832" s="5">
        <f>IF(C1832=0,0,C1832*LABOR_HRS_WK_MES*SEASON_WEEKS*(1+DIM_PCT_MES)^C1832)</f>
        <v>1959.6780360096466</v>
      </c>
      <c r="H1832" s="5">
        <f>E1832+F1832+G1832</f>
        <v>2890.0407339267167</v>
      </c>
      <c r="I1832" s="5">
        <f>MIN(H1832,FARMER_HRS)</f>
        <v>720</v>
      </c>
      <c r="J1832" s="5">
        <f>MAX(0,H1832-FARMER_HRS)</f>
        <v>2170.0407339267167</v>
      </c>
      <c r="K1832" s="2">
        <f>I1832*FARMER_RATE+J1832*TEMP_WORKER_RATE</f>
        <v>62674.318297338832</v>
      </c>
      <c r="L1832" s="2">
        <f>A1832*PRICE_TOM+B1832*PRICE_CAR+C1832*PRICE_MES</f>
        <v>132104</v>
      </c>
      <c r="M1832" s="2">
        <f>A1832*FERT_BED_TOM+B1832*FERT_BED_CAR+C1832*FERT_BED_MES</f>
        <v>35200</v>
      </c>
      <c r="N1832" s="6">
        <f>IF(AND(D1832&lt;=TOTAL_BEDS,J1832&lt;=TEMP_WORKER_MAX*TEMP_WORKER_HRS),1,0)</f>
        <v>1</v>
      </c>
      <c r="O1832" s="2">
        <f>L1832-M1832-K1832-FIXED_COSTS</f>
        <v>14229.681702661168</v>
      </c>
      <c r="P1832" s="2">
        <f>IF(N1832=1,O1832,"")</f>
        <v>14229.681702661168</v>
      </c>
    </row>
    <row r="1833">
      <c r="A1833" s="6">
        <v>2</v>
      </c>
      <c r="B1833" s="6">
        <v>17</v>
      </c>
      <c r="C1833" s="6">
        <v>0</v>
      </c>
      <c r="D1833" s="6">
        <f>A1833+B1833+C1833</f>
        <v>19</v>
      </c>
      <c r="E1833" s="5">
        <f>IF(A1833=0,0,A1833*LABOR_HRS_WK_TOM*SEASON_WEEKS*(1+DIM_PCT_TOM)^A1833)</f>
        <v>217.80000000000004</v>
      </c>
      <c r="F1833" s="5">
        <f>IF(B1833=0,0,B1833*LABOR_HRS_WK_CAR*SEASON_WEEKS*(1+DIM_PCT_CAR)^B1833)</f>
        <v>776.02531320030891</v>
      </c>
      <c r="G1833" s="5">
        <f>IF(C1833=0,0,C1833*LABOR_HRS_WK_MES*SEASON_WEEKS*(1+DIM_PCT_MES)^C1833)</f>
        <v>0</v>
      </c>
      <c r="H1833" s="5">
        <f>E1833+F1833+G1833</f>
        <v>993.825313200309</v>
      </c>
      <c r="I1833" s="5">
        <f>MIN(H1833,FARMER_HRS)</f>
        <v>720</v>
      </c>
      <c r="J1833" s="5">
        <f>MAX(0,H1833-FARMER_HRS)</f>
        <v>273.825313200309</v>
      </c>
      <c r="K1833" s="2">
        <f>I1833*FARMER_RATE+J1833*TEMP_WORKER_RATE</f>
        <v>29753.911687505366</v>
      </c>
      <c r="L1833" s="2">
        <f>A1833*PRICE_TOM+B1833*PRICE_CAR+C1833*PRICE_MES</f>
        <v>53198</v>
      </c>
      <c r="M1833" s="2">
        <f>A1833*FERT_BED_TOM+B1833*FERT_BED_CAR+C1833*FERT_BED_MES</f>
        <v>9240</v>
      </c>
      <c r="N1833" s="6">
        <f>IF(AND(D1833&lt;=TOTAL_BEDS,J1833&lt;=TEMP_WORKER_MAX*TEMP_WORKER_HRS),1,0)</f>
        <v>1</v>
      </c>
      <c r="O1833" s="2">
        <f>L1833-M1833-K1833-FIXED_COSTS</f>
        <v>-5795.911687505366</v>
      </c>
      <c r="P1833" s="2">
        <f>IF(N1833=1,O1833,"")</f>
        <v>-5795.911687505366</v>
      </c>
    </row>
    <row r="1834">
      <c r="A1834" s="6">
        <v>2</v>
      </c>
      <c r="B1834" s="6">
        <v>17</v>
      </c>
      <c r="C1834" s="6">
        <v>1</v>
      </c>
      <c r="D1834" s="6">
        <f>A1834+B1834+C1834</f>
        <v>20</v>
      </c>
      <c r="E1834" s="5">
        <f>IF(A1834=0,0,A1834*LABOR_HRS_WK_TOM*SEASON_WEEKS*(1+DIM_PCT_TOM)^A1834)</f>
        <v>217.80000000000004</v>
      </c>
      <c r="F1834" s="5">
        <f>IF(B1834=0,0,B1834*LABOR_HRS_WK_CAR*SEASON_WEEKS*(1+DIM_PCT_CAR)^B1834)</f>
        <v>776.02531320030891</v>
      </c>
      <c r="G1834" s="5">
        <f>IF(C1834=0,0,C1834*LABOR_HRS_WK_MES*SEASON_WEEKS*(1+DIM_PCT_MES)^C1834)</f>
        <v>45.5625</v>
      </c>
      <c r="H1834" s="5">
        <f>E1834+F1834+G1834</f>
        <v>1039.387813200309</v>
      </c>
      <c r="I1834" s="5">
        <f>MIN(H1834,FARMER_HRS)</f>
        <v>720</v>
      </c>
      <c r="J1834" s="5">
        <f>MAX(0,H1834-FARMER_HRS)</f>
        <v>319.387813200309</v>
      </c>
      <c r="K1834" s="2">
        <f>I1834*FARMER_RATE+J1834*TEMP_WORKER_RATE</f>
        <v>30544.927312505366</v>
      </c>
      <c r="L1834" s="2">
        <f>A1834*PRICE_TOM+B1834*PRICE_CAR+C1834*PRICE_MES</f>
        <v>55898</v>
      </c>
      <c r="M1834" s="2">
        <f>A1834*FERT_BED_TOM+B1834*FERT_BED_CAR+C1834*FERT_BED_MES</f>
        <v>10120</v>
      </c>
      <c r="N1834" s="6">
        <f>IF(AND(D1834&lt;=TOTAL_BEDS,J1834&lt;=TEMP_WORKER_MAX*TEMP_WORKER_HRS),1,0)</f>
        <v>1</v>
      </c>
      <c r="O1834" s="2">
        <f>L1834-M1834-K1834-FIXED_COSTS</f>
        <v>-4766.927312505366</v>
      </c>
      <c r="P1834" s="2">
        <f>IF(N1834=1,O1834,"")</f>
        <v>-4766.927312505366</v>
      </c>
    </row>
    <row r="1835">
      <c r="A1835" s="6">
        <v>2</v>
      </c>
      <c r="B1835" s="6">
        <v>17</v>
      </c>
      <c r="C1835" s="6">
        <v>2</v>
      </c>
      <c r="D1835" s="6">
        <f>A1835+B1835+C1835</f>
        <v>21</v>
      </c>
      <c r="E1835" s="5">
        <f>IF(A1835=0,0,A1835*LABOR_HRS_WK_TOM*SEASON_WEEKS*(1+DIM_PCT_TOM)^A1835)</f>
        <v>217.80000000000004</v>
      </c>
      <c r="F1835" s="5">
        <f>IF(B1835=0,0,B1835*LABOR_HRS_WK_CAR*SEASON_WEEKS*(1+DIM_PCT_CAR)^B1835)</f>
        <v>776.02531320030891</v>
      </c>
      <c r="G1835" s="5">
        <f>IF(C1835=0,0,C1835*LABOR_HRS_WK_MES*SEASON_WEEKS*(1+DIM_PCT_MES)^C1835)</f>
        <v>92.2640625</v>
      </c>
      <c r="H1835" s="5">
        <f>E1835+F1835+G1835</f>
        <v>1086.0893757003089</v>
      </c>
      <c r="I1835" s="5">
        <f>MIN(H1835,FARMER_HRS)</f>
        <v>720</v>
      </c>
      <c r="J1835" s="5">
        <f>MAX(0,H1835-FARMER_HRS)</f>
        <v>366.08937570030889</v>
      </c>
      <c r="K1835" s="2">
        <f>I1835*FARMER_RATE+J1835*TEMP_WORKER_RATE</f>
        <v>31355.718328130362</v>
      </c>
      <c r="L1835" s="2">
        <f>A1835*PRICE_TOM+B1835*PRICE_CAR+C1835*PRICE_MES</f>
        <v>58598</v>
      </c>
      <c r="M1835" s="2">
        <f>A1835*FERT_BED_TOM+B1835*FERT_BED_CAR+C1835*FERT_BED_MES</f>
        <v>11000</v>
      </c>
      <c r="N1835" s="6">
        <f>IF(AND(D1835&lt;=TOTAL_BEDS,J1835&lt;=TEMP_WORKER_MAX*TEMP_WORKER_HRS),1,0)</f>
        <v>1</v>
      </c>
      <c r="O1835" s="2">
        <f>L1835-M1835-K1835-FIXED_COSTS</f>
        <v>-3757.7183281303624</v>
      </c>
      <c r="P1835" s="2">
        <f>IF(N1835=1,O1835,"")</f>
        <v>-3757.7183281303624</v>
      </c>
    </row>
    <row r="1836">
      <c r="A1836" s="6">
        <v>2</v>
      </c>
      <c r="B1836" s="6">
        <v>17</v>
      </c>
      <c r="C1836" s="6">
        <v>3</v>
      </c>
      <c r="D1836" s="6">
        <f>A1836+B1836+C1836</f>
        <v>22</v>
      </c>
      <c r="E1836" s="5">
        <f>IF(A1836=0,0,A1836*LABOR_HRS_WK_TOM*SEASON_WEEKS*(1+DIM_PCT_TOM)^A1836)</f>
        <v>217.80000000000004</v>
      </c>
      <c r="F1836" s="5">
        <f>IF(B1836=0,0,B1836*LABOR_HRS_WK_CAR*SEASON_WEEKS*(1+DIM_PCT_CAR)^B1836)</f>
        <v>776.02531320030891</v>
      </c>
      <c r="G1836" s="5">
        <f>IF(C1836=0,0,C1836*LABOR_HRS_WK_MES*SEASON_WEEKS*(1+DIM_PCT_MES)^C1836)</f>
        <v>140.12604492187498</v>
      </c>
      <c r="H1836" s="5">
        <f>E1836+F1836+G1836</f>
        <v>1133.951358122184</v>
      </c>
      <c r="I1836" s="5">
        <f>MIN(H1836,FARMER_HRS)</f>
        <v>720</v>
      </c>
      <c r="J1836" s="5">
        <f>MAX(0,H1836-FARMER_HRS)</f>
        <v>413.95135812218405</v>
      </c>
      <c r="K1836" s="2">
        <f>I1836*FARMER_RATE+J1836*TEMP_WORKER_RATE</f>
        <v>32186.655522954585</v>
      </c>
      <c r="L1836" s="2">
        <f>A1836*PRICE_TOM+B1836*PRICE_CAR+C1836*PRICE_MES</f>
        <v>61298</v>
      </c>
      <c r="M1836" s="2">
        <f>A1836*FERT_BED_TOM+B1836*FERT_BED_CAR+C1836*FERT_BED_MES</f>
        <v>11880</v>
      </c>
      <c r="N1836" s="6">
        <f>IF(AND(D1836&lt;=TOTAL_BEDS,J1836&lt;=TEMP_WORKER_MAX*TEMP_WORKER_HRS),1,0)</f>
        <v>1</v>
      </c>
      <c r="O1836" s="2">
        <f>L1836-M1836-K1836-FIXED_COSTS</f>
        <v>-2768.6555229545847</v>
      </c>
      <c r="P1836" s="2">
        <f>IF(N1836=1,O1836,"")</f>
        <v>-2768.6555229545847</v>
      </c>
    </row>
    <row r="1837">
      <c r="A1837" s="6">
        <v>2</v>
      </c>
      <c r="B1837" s="6">
        <v>17</v>
      </c>
      <c r="C1837" s="6">
        <v>4</v>
      </c>
      <c r="D1837" s="6">
        <f>A1837+B1837+C1837</f>
        <v>23</v>
      </c>
      <c r="E1837" s="5">
        <f>IF(A1837=0,0,A1837*LABOR_HRS_WK_TOM*SEASON_WEEKS*(1+DIM_PCT_TOM)^A1837)</f>
        <v>217.80000000000004</v>
      </c>
      <c r="F1837" s="5">
        <f>IF(B1837=0,0,B1837*LABOR_HRS_WK_CAR*SEASON_WEEKS*(1+DIM_PCT_CAR)^B1837)</f>
        <v>776.02531320030891</v>
      </c>
      <c r="G1837" s="5">
        <f>IF(C1837=0,0,C1837*LABOR_HRS_WK_MES*SEASON_WEEKS*(1+DIM_PCT_MES)^C1837)</f>
        <v>189.17016064453119</v>
      </c>
      <c r="H1837" s="5">
        <f>E1837+F1837+G1837</f>
        <v>1182.9954738448403</v>
      </c>
      <c r="I1837" s="5">
        <f>MIN(H1837,FARMER_HRS)</f>
        <v>720</v>
      </c>
      <c r="J1837" s="5">
        <f>MAX(0,H1837-FARMER_HRS)</f>
        <v>462.99547384484026</v>
      </c>
      <c r="K1837" s="2">
        <f>I1837*FARMER_RATE+J1837*TEMP_WORKER_RATE</f>
        <v>33038.115865361811</v>
      </c>
      <c r="L1837" s="2">
        <f>A1837*PRICE_TOM+B1837*PRICE_CAR+C1837*PRICE_MES</f>
        <v>63998</v>
      </c>
      <c r="M1837" s="2">
        <f>A1837*FERT_BED_TOM+B1837*FERT_BED_CAR+C1837*FERT_BED_MES</f>
        <v>12760</v>
      </c>
      <c r="N1837" s="6">
        <f>IF(AND(D1837&lt;=TOTAL_BEDS,J1837&lt;=TEMP_WORKER_MAX*TEMP_WORKER_HRS),1,0)</f>
        <v>1</v>
      </c>
      <c r="O1837" s="2">
        <f>L1837-M1837-K1837-FIXED_COSTS</f>
        <v>-1800.1158653618113</v>
      </c>
      <c r="P1837" s="2">
        <f>IF(N1837=1,O1837,"")</f>
        <v>-1800.1158653618113</v>
      </c>
    </row>
    <row r="1838">
      <c r="A1838" s="6">
        <v>2</v>
      </c>
      <c r="B1838" s="6">
        <v>17</v>
      </c>
      <c r="C1838" s="6">
        <v>5</v>
      </c>
      <c r="D1838" s="6">
        <f>A1838+B1838+C1838</f>
        <v>24</v>
      </c>
      <c r="E1838" s="5">
        <f>IF(A1838=0,0,A1838*LABOR_HRS_WK_TOM*SEASON_WEEKS*(1+DIM_PCT_TOM)^A1838)</f>
        <v>217.80000000000004</v>
      </c>
      <c r="F1838" s="5">
        <f>IF(B1838=0,0,B1838*LABOR_HRS_WK_CAR*SEASON_WEEKS*(1+DIM_PCT_CAR)^B1838)</f>
        <v>776.02531320030891</v>
      </c>
      <c r="G1838" s="5">
        <f>IF(C1838=0,0,C1838*LABOR_HRS_WK_MES*SEASON_WEEKS*(1+DIM_PCT_MES)^C1838)</f>
        <v>239.41848456573481</v>
      </c>
      <c r="H1838" s="5">
        <f>E1838+F1838+G1838</f>
        <v>1233.2437977660438</v>
      </c>
      <c r="I1838" s="5">
        <f>MIN(H1838,FARMER_HRS)</f>
        <v>720</v>
      </c>
      <c r="J1838" s="5">
        <f>MAX(0,H1838-FARMER_HRS)</f>
        <v>513.24379776604383</v>
      </c>
      <c r="K1838" s="2">
        <f>I1838*FARMER_RATE+J1838*TEMP_WORKER_RATE</f>
        <v>33910.48260010493</v>
      </c>
      <c r="L1838" s="2">
        <f>A1838*PRICE_TOM+B1838*PRICE_CAR+C1838*PRICE_MES</f>
        <v>66698</v>
      </c>
      <c r="M1838" s="2">
        <f>A1838*FERT_BED_TOM+B1838*FERT_BED_CAR+C1838*FERT_BED_MES</f>
        <v>13640</v>
      </c>
      <c r="N1838" s="6">
        <f>IF(AND(D1838&lt;=TOTAL_BEDS,J1838&lt;=TEMP_WORKER_MAX*TEMP_WORKER_HRS),1,0)</f>
        <v>1</v>
      </c>
      <c r="O1838" s="2">
        <f>L1838-M1838-K1838-FIXED_COSTS</f>
        <v>-852.48260010492959</v>
      </c>
      <c r="P1838" s="2">
        <f>IF(N1838=1,O1838,"")</f>
        <v>-852.48260010492959</v>
      </c>
    </row>
    <row r="1839">
      <c r="A1839" s="6">
        <v>2</v>
      </c>
      <c r="B1839" s="6">
        <v>17</v>
      </c>
      <c r="C1839" s="6">
        <v>6</v>
      </c>
      <c r="D1839" s="6">
        <f>A1839+B1839+C1839</f>
        <v>25</v>
      </c>
      <c r="E1839" s="5">
        <f>IF(A1839=0,0,A1839*LABOR_HRS_WK_TOM*SEASON_WEEKS*(1+DIM_PCT_TOM)^A1839)</f>
        <v>217.80000000000004</v>
      </c>
      <c r="F1839" s="5">
        <f>IF(B1839=0,0,B1839*LABOR_HRS_WK_CAR*SEASON_WEEKS*(1+DIM_PCT_CAR)^B1839)</f>
        <v>776.02531320030891</v>
      </c>
      <c r="G1839" s="5">
        <f>IF(C1839=0,0,C1839*LABOR_HRS_WK_MES*SEASON_WEEKS*(1+DIM_PCT_MES)^C1839)</f>
        <v>290.89345874736773</v>
      </c>
      <c r="H1839" s="5">
        <f>E1839+F1839+G1839</f>
        <v>1284.7187719476767</v>
      </c>
      <c r="I1839" s="5">
        <f>MIN(H1839,FARMER_HRS)</f>
        <v>720</v>
      </c>
      <c r="J1839" s="5">
        <f>MAX(0,H1839-FARMER_HRS)</f>
        <v>564.71877194767671</v>
      </c>
      <c r="K1839" s="2">
        <f>I1839*FARMER_RATE+J1839*TEMP_WORKER_RATE</f>
        <v>34804.145346313831</v>
      </c>
      <c r="L1839" s="2">
        <f>A1839*PRICE_TOM+B1839*PRICE_CAR+C1839*PRICE_MES</f>
        <v>69398</v>
      </c>
      <c r="M1839" s="2">
        <f>A1839*FERT_BED_TOM+B1839*FERT_BED_CAR+C1839*FERT_BED_MES</f>
        <v>14520</v>
      </c>
      <c r="N1839" s="6">
        <f>IF(AND(D1839&lt;=TOTAL_BEDS,J1839&lt;=TEMP_WORKER_MAX*TEMP_WORKER_HRS),1,0)</f>
        <v>1</v>
      </c>
      <c r="O1839" s="2">
        <f>L1839-M1839-K1839-FIXED_COSTS</f>
        <v>73.8546536861686</v>
      </c>
      <c r="P1839" s="2">
        <f>IF(N1839=1,O1839,"")</f>
        <v>73.8546536861686</v>
      </c>
    </row>
    <row r="1840">
      <c r="A1840" s="6">
        <v>2</v>
      </c>
      <c r="B1840" s="6">
        <v>17</v>
      </c>
      <c r="C1840" s="6">
        <v>7</v>
      </c>
      <c r="D1840" s="6">
        <f>A1840+B1840+C1840</f>
        <v>26</v>
      </c>
      <c r="E1840" s="5">
        <f>IF(A1840=0,0,A1840*LABOR_HRS_WK_TOM*SEASON_WEEKS*(1+DIM_PCT_TOM)^A1840)</f>
        <v>217.80000000000004</v>
      </c>
      <c r="F1840" s="5">
        <f>IF(B1840=0,0,B1840*LABOR_HRS_WK_CAR*SEASON_WEEKS*(1+DIM_PCT_CAR)^B1840)</f>
        <v>776.02531320030891</v>
      </c>
      <c r="G1840" s="5">
        <f>IF(C1840=0,0,C1840*LABOR_HRS_WK_MES*SEASON_WEEKS*(1+DIM_PCT_MES)^C1840)</f>
        <v>343.61789814532818</v>
      </c>
      <c r="H1840" s="5">
        <f>E1840+F1840+G1840</f>
        <v>1337.4432113456371</v>
      </c>
      <c r="I1840" s="5">
        <f>MIN(H1840,FARMER_HRS)</f>
        <v>720</v>
      </c>
      <c r="J1840" s="5">
        <f>MAX(0,H1840-FARMER_HRS)</f>
        <v>617.44321134563711</v>
      </c>
      <c r="K1840" s="2">
        <f>I1840*FARMER_RATE+J1840*TEMP_WORKER_RATE</f>
        <v>35719.500196972862</v>
      </c>
      <c r="L1840" s="2">
        <f>A1840*PRICE_TOM+B1840*PRICE_CAR+C1840*PRICE_MES</f>
        <v>72098</v>
      </c>
      <c r="M1840" s="2">
        <f>A1840*FERT_BED_TOM+B1840*FERT_BED_CAR+C1840*FERT_BED_MES</f>
        <v>15400</v>
      </c>
      <c r="N1840" s="6">
        <f>IF(AND(D1840&lt;=TOTAL_BEDS,J1840&lt;=TEMP_WORKER_MAX*TEMP_WORKER_HRS),1,0)</f>
        <v>1</v>
      </c>
      <c r="O1840" s="2">
        <f>L1840-M1840-K1840-FIXED_COSTS</f>
        <v>978.49980302713811</v>
      </c>
      <c r="P1840" s="2">
        <f>IF(N1840=1,O1840,"")</f>
        <v>978.49980302713811</v>
      </c>
    </row>
    <row r="1841">
      <c r="A1841" s="6">
        <v>2</v>
      </c>
      <c r="B1841" s="6">
        <v>17</v>
      </c>
      <c r="C1841" s="6">
        <v>8</v>
      </c>
      <c r="D1841" s="6">
        <f>A1841+B1841+C1841</f>
        <v>27</v>
      </c>
      <c r="E1841" s="5">
        <f>IF(A1841=0,0,A1841*LABOR_HRS_WK_TOM*SEASON_WEEKS*(1+DIM_PCT_TOM)^A1841)</f>
        <v>217.80000000000004</v>
      </c>
      <c r="F1841" s="5">
        <f>IF(B1841=0,0,B1841*LABOR_HRS_WK_CAR*SEASON_WEEKS*(1+DIM_PCT_CAR)^B1841)</f>
        <v>776.02531320030891</v>
      </c>
      <c r="G1841" s="5">
        <f>IF(C1841=0,0,C1841*LABOR_HRS_WK_MES*SEASON_WEEKS*(1+DIM_PCT_MES)^C1841)</f>
        <v>397.61499642530833</v>
      </c>
      <c r="H1841" s="5">
        <f>E1841+F1841+G1841</f>
        <v>1391.4403096256174</v>
      </c>
      <c r="I1841" s="5">
        <f>MIN(H1841,FARMER_HRS)</f>
        <v>720</v>
      </c>
      <c r="J1841" s="5">
        <f>MAX(0,H1841-FARMER_HRS)</f>
        <v>671.44030962561737</v>
      </c>
      <c r="K1841" s="2">
        <f>I1841*FARMER_RATE+J1841*TEMP_WORKER_RATE</f>
        <v>36656.949819889189</v>
      </c>
      <c r="L1841" s="2">
        <f>A1841*PRICE_TOM+B1841*PRICE_CAR+C1841*PRICE_MES</f>
        <v>74798</v>
      </c>
      <c r="M1841" s="2">
        <f>A1841*FERT_BED_TOM+B1841*FERT_BED_CAR+C1841*FERT_BED_MES</f>
        <v>16280</v>
      </c>
      <c r="N1841" s="6">
        <f>IF(AND(D1841&lt;=TOTAL_BEDS,J1841&lt;=TEMP_WORKER_MAX*TEMP_WORKER_HRS),1,0)</f>
        <v>1</v>
      </c>
      <c r="O1841" s="2">
        <f>L1841-M1841-K1841-FIXED_COSTS</f>
        <v>1861.0501801108112</v>
      </c>
      <c r="P1841" s="2">
        <f>IF(N1841=1,O1841,"")</f>
        <v>1861.0501801108112</v>
      </c>
    </row>
    <row r="1842">
      <c r="A1842" s="6">
        <v>2</v>
      </c>
      <c r="B1842" s="6">
        <v>17</v>
      </c>
      <c r="C1842" s="6">
        <v>9</v>
      </c>
      <c r="D1842" s="6">
        <f>A1842+B1842+C1842</f>
        <v>28</v>
      </c>
      <c r="E1842" s="5">
        <f>IF(A1842=0,0,A1842*LABOR_HRS_WK_TOM*SEASON_WEEKS*(1+DIM_PCT_TOM)^A1842)</f>
        <v>217.80000000000004</v>
      </c>
      <c r="F1842" s="5">
        <f>IF(B1842=0,0,B1842*LABOR_HRS_WK_CAR*SEASON_WEEKS*(1+DIM_PCT_CAR)^B1842)</f>
        <v>776.02531320030891</v>
      </c>
      <c r="G1842" s="5">
        <f>IF(C1842=0,0,C1842*LABOR_HRS_WK_MES*SEASON_WEEKS*(1+DIM_PCT_MES)^C1842)</f>
        <v>452.90833186570273</v>
      </c>
      <c r="H1842" s="5">
        <f>E1842+F1842+G1842</f>
        <v>1446.7336450660118</v>
      </c>
      <c r="I1842" s="5">
        <f>MIN(H1842,FARMER_HRS)</f>
        <v>720</v>
      </c>
      <c r="J1842" s="5">
        <f>MAX(0,H1842-FARMER_HRS)</f>
        <v>726.73364506601183</v>
      </c>
      <c r="K1842" s="2">
        <f>I1842*FARMER_RATE+J1842*TEMP_WORKER_RATE</f>
        <v>37616.903560173814</v>
      </c>
      <c r="L1842" s="2">
        <f>A1842*PRICE_TOM+B1842*PRICE_CAR+C1842*PRICE_MES</f>
        <v>77498</v>
      </c>
      <c r="M1842" s="2">
        <f>A1842*FERT_BED_TOM+B1842*FERT_BED_CAR+C1842*FERT_BED_MES</f>
        <v>17160</v>
      </c>
      <c r="N1842" s="6">
        <f>IF(AND(D1842&lt;=TOTAL_BEDS,J1842&lt;=TEMP_WORKER_MAX*TEMP_WORKER_HRS),1,0)</f>
        <v>1</v>
      </c>
      <c r="O1842" s="2">
        <f>L1842-M1842-K1842-FIXED_COSTS</f>
        <v>2721.0964398261858</v>
      </c>
      <c r="P1842" s="2">
        <f>IF(N1842=1,O1842,"")</f>
        <v>2721.0964398261858</v>
      </c>
    </row>
    <row r="1843">
      <c r="A1843" s="6">
        <v>2</v>
      </c>
      <c r="B1843" s="6">
        <v>17</v>
      </c>
      <c r="C1843" s="6">
        <v>10</v>
      </c>
      <c r="D1843" s="6">
        <f>A1843+B1843+C1843</f>
        <v>29</v>
      </c>
      <c r="E1843" s="5">
        <f>IF(A1843=0,0,A1843*LABOR_HRS_WK_TOM*SEASON_WEEKS*(1+DIM_PCT_TOM)^A1843)</f>
        <v>217.80000000000004</v>
      </c>
      <c r="F1843" s="5">
        <f>IF(B1843=0,0,B1843*LABOR_HRS_WK_CAR*SEASON_WEEKS*(1+DIM_PCT_CAR)^B1843)</f>
        <v>776.02531320030891</v>
      </c>
      <c r="G1843" s="5">
        <f>IF(C1843=0,0,C1843*LABOR_HRS_WK_MES*SEASON_WEEKS*(1+DIM_PCT_MES)^C1843)</f>
        <v>509.52187334891551</v>
      </c>
      <c r="H1843" s="5">
        <f>E1843+F1843+G1843</f>
        <v>1503.3471865492245</v>
      </c>
      <c r="I1843" s="5">
        <f>MIN(H1843,FARMER_HRS)</f>
        <v>720</v>
      </c>
      <c r="J1843" s="5">
        <f>MAX(0,H1843-FARMER_HRS)</f>
        <v>783.34718654922449</v>
      </c>
      <c r="K1843" s="2">
        <f>I1843*FARMER_RATE+J1843*TEMP_WORKER_RATE</f>
        <v>38599.777544257369</v>
      </c>
      <c r="L1843" s="2">
        <f>A1843*PRICE_TOM+B1843*PRICE_CAR+C1843*PRICE_MES</f>
        <v>80198</v>
      </c>
      <c r="M1843" s="2">
        <f>A1843*FERT_BED_TOM+B1843*FERT_BED_CAR+C1843*FERT_BED_MES</f>
        <v>18040</v>
      </c>
      <c r="N1843" s="6">
        <f>IF(AND(D1843&lt;=TOTAL_BEDS,J1843&lt;=TEMP_WORKER_MAX*TEMP_WORKER_HRS),1,0)</f>
        <v>1</v>
      </c>
      <c r="O1843" s="2">
        <f>L1843-M1843-K1843-FIXED_COSTS</f>
        <v>3558.2224557426307</v>
      </c>
      <c r="P1843" s="2">
        <f>IF(N1843=1,O1843,"")</f>
        <v>3558.2224557426307</v>
      </c>
    </row>
    <row r="1844">
      <c r="A1844" s="6">
        <v>2</v>
      </c>
      <c r="B1844" s="6">
        <v>17</v>
      </c>
      <c r="C1844" s="6">
        <v>11</v>
      </c>
      <c r="D1844" s="6">
        <f>A1844+B1844+C1844</f>
        <v>30</v>
      </c>
      <c r="E1844" s="5">
        <f>IF(A1844=0,0,A1844*LABOR_HRS_WK_TOM*SEASON_WEEKS*(1+DIM_PCT_TOM)^A1844)</f>
        <v>217.80000000000004</v>
      </c>
      <c r="F1844" s="5">
        <f>IF(B1844=0,0,B1844*LABOR_HRS_WK_CAR*SEASON_WEEKS*(1+DIM_PCT_CAR)^B1844)</f>
        <v>776.02531320030891</v>
      </c>
      <c r="G1844" s="5">
        <f>IF(C1844=0,0,C1844*LABOR_HRS_WK_MES*SEASON_WEEKS*(1+DIM_PCT_MES)^C1844)</f>
        <v>567.47998644235463</v>
      </c>
      <c r="H1844" s="5">
        <f>E1844+F1844+G1844</f>
        <v>1561.3052996426636</v>
      </c>
      <c r="I1844" s="5">
        <f>MIN(H1844,FARMER_HRS)</f>
        <v>720</v>
      </c>
      <c r="J1844" s="5">
        <f>MAX(0,H1844-FARMER_HRS)</f>
        <v>841.30529964266361</v>
      </c>
      <c r="K1844" s="2">
        <f>I1844*FARMER_RATE+J1844*TEMP_WORKER_RATE</f>
        <v>39605.994785462914</v>
      </c>
      <c r="L1844" s="2">
        <f>A1844*PRICE_TOM+B1844*PRICE_CAR+C1844*PRICE_MES</f>
        <v>82898</v>
      </c>
      <c r="M1844" s="2">
        <f>A1844*FERT_BED_TOM+B1844*FERT_BED_CAR+C1844*FERT_BED_MES</f>
        <v>18920</v>
      </c>
      <c r="N1844" s="6">
        <f>IF(AND(D1844&lt;=TOTAL_BEDS,J1844&lt;=TEMP_WORKER_MAX*TEMP_WORKER_HRS),1,0)</f>
        <v>1</v>
      </c>
      <c r="O1844" s="2">
        <f>L1844-M1844-K1844-FIXED_COSTS</f>
        <v>4372.0052145370864</v>
      </c>
      <c r="P1844" s="2">
        <f>IF(N1844=1,O1844,"")</f>
        <v>4372.0052145370864</v>
      </c>
    </row>
    <row r="1845">
      <c r="A1845" s="6">
        <v>2</v>
      </c>
      <c r="B1845" s="6">
        <v>17</v>
      </c>
      <c r="C1845" s="6">
        <v>12</v>
      </c>
      <c r="D1845" s="6">
        <f>A1845+B1845+C1845</f>
        <v>31</v>
      </c>
      <c r="E1845" s="5">
        <f>IF(A1845=0,0,A1845*LABOR_HRS_WK_TOM*SEASON_WEEKS*(1+DIM_PCT_TOM)^A1845)</f>
        <v>217.80000000000004</v>
      </c>
      <c r="F1845" s="5">
        <f>IF(B1845=0,0,B1845*LABOR_HRS_WK_CAR*SEASON_WEEKS*(1+DIM_PCT_CAR)^B1845)</f>
        <v>776.02531320030891</v>
      </c>
      <c r="G1845" s="5">
        <f>IF(C1845=0,0,C1845*LABOR_HRS_WK_MES*SEASON_WEEKS*(1+DIM_PCT_MES)^C1845)</f>
        <v>626.807439570419</v>
      </c>
      <c r="H1845" s="5">
        <f>E1845+F1845+G1845</f>
        <v>1620.6327527707281</v>
      </c>
      <c r="I1845" s="5">
        <f>MIN(H1845,FARMER_HRS)</f>
        <v>720</v>
      </c>
      <c r="J1845" s="5">
        <f>MAX(0,H1845-FARMER_HRS)</f>
        <v>900.63275277072808</v>
      </c>
      <c r="K1845" s="2">
        <f>I1845*FARMER_RATE+J1845*TEMP_WORKER_RATE</f>
        <v>40635.985291158475</v>
      </c>
      <c r="L1845" s="2">
        <f>A1845*PRICE_TOM+B1845*PRICE_CAR+C1845*PRICE_MES</f>
        <v>85598</v>
      </c>
      <c r="M1845" s="2">
        <f>A1845*FERT_BED_TOM+B1845*FERT_BED_CAR+C1845*FERT_BED_MES</f>
        <v>19800</v>
      </c>
      <c r="N1845" s="6">
        <f>IF(AND(D1845&lt;=TOTAL_BEDS,J1845&lt;=TEMP_WORKER_MAX*TEMP_WORKER_HRS),1,0)</f>
        <v>1</v>
      </c>
      <c r="O1845" s="2">
        <f>L1845-M1845-K1845-FIXED_COSTS</f>
        <v>5162.0147088415251</v>
      </c>
      <c r="P1845" s="2">
        <f>IF(N1845=1,O1845,"")</f>
        <v>5162.0147088415251</v>
      </c>
    </row>
    <row r="1846">
      <c r="A1846" s="6">
        <v>2</v>
      </c>
      <c r="B1846" s="6">
        <v>17</v>
      </c>
      <c r="C1846" s="6">
        <v>13</v>
      </c>
      <c r="D1846" s="6">
        <f>A1846+B1846+C1846</f>
        <v>32</v>
      </c>
      <c r="E1846" s="5">
        <f>IF(A1846=0,0,A1846*LABOR_HRS_WK_TOM*SEASON_WEEKS*(1+DIM_PCT_TOM)^A1846)</f>
        <v>217.80000000000004</v>
      </c>
      <c r="F1846" s="5">
        <f>IF(B1846=0,0,B1846*LABOR_HRS_WK_CAR*SEASON_WEEKS*(1+DIM_PCT_CAR)^B1846)</f>
        <v>776.02531320030891</v>
      </c>
      <c r="G1846" s="5">
        <f>IF(C1846=0,0,C1846*LABOR_HRS_WK_MES*SEASON_WEEKS*(1+DIM_PCT_MES)^C1846)</f>
        <v>687.52941027880331</v>
      </c>
      <c r="H1846" s="5">
        <f>E1846+F1846+G1846</f>
        <v>1681.3547234791122</v>
      </c>
      <c r="I1846" s="5">
        <f>MIN(H1846,FARMER_HRS)</f>
        <v>720</v>
      </c>
      <c r="J1846" s="5">
        <f>MAX(0,H1846-FARMER_HRS)</f>
        <v>961.35472347911218</v>
      </c>
      <c r="K1846" s="2">
        <f>I1846*FARMER_RATE+J1846*TEMP_WORKER_RATE</f>
        <v>41690.186171512367</v>
      </c>
      <c r="L1846" s="2">
        <f>A1846*PRICE_TOM+B1846*PRICE_CAR+C1846*PRICE_MES</f>
        <v>88298</v>
      </c>
      <c r="M1846" s="2">
        <f>A1846*FERT_BED_TOM+B1846*FERT_BED_CAR+C1846*FERT_BED_MES</f>
        <v>20680</v>
      </c>
      <c r="N1846" s="6">
        <f>IF(AND(D1846&lt;=TOTAL_BEDS,J1846&lt;=TEMP_WORKER_MAX*TEMP_WORKER_HRS),1,0)</f>
        <v>1</v>
      </c>
      <c r="O1846" s="2">
        <f>L1846-M1846-K1846-FIXED_COSTS</f>
        <v>5927.8138284876331</v>
      </c>
      <c r="P1846" s="2">
        <f>IF(N1846=1,O1846,"")</f>
        <v>5927.8138284876331</v>
      </c>
    </row>
    <row r="1847">
      <c r="A1847" s="6">
        <v>2</v>
      </c>
      <c r="B1847" s="6">
        <v>17</v>
      </c>
      <c r="C1847" s="6">
        <v>14</v>
      </c>
      <c r="D1847" s="6">
        <f>A1847+B1847+C1847</f>
        <v>33</v>
      </c>
      <c r="E1847" s="5">
        <f>IF(A1847=0,0,A1847*LABOR_HRS_WK_TOM*SEASON_WEEKS*(1+DIM_PCT_TOM)^A1847)</f>
        <v>217.80000000000004</v>
      </c>
      <c r="F1847" s="5">
        <f>IF(B1847=0,0,B1847*LABOR_HRS_WK_CAR*SEASON_WEEKS*(1+DIM_PCT_CAR)^B1847)</f>
        <v>776.02531320030891</v>
      </c>
      <c r="G1847" s="5">
        <f>IF(C1847=0,0,C1847*LABOR_HRS_WK_MES*SEASON_WEEKS*(1+DIM_PCT_MES)^C1847)</f>
        <v>749.67149159246435</v>
      </c>
      <c r="H1847" s="5">
        <f>E1847+F1847+G1847</f>
        <v>1743.4968047927732</v>
      </c>
      <c r="I1847" s="5">
        <f>MIN(H1847,FARMER_HRS)</f>
        <v>720</v>
      </c>
      <c r="J1847" s="5">
        <f>MAX(0,H1847-FARMER_HRS)</f>
        <v>1023.4968047927732</v>
      </c>
      <c r="K1847" s="2">
        <f>I1847*FARMER_RATE+J1847*TEMP_WORKER_RATE</f>
        <v>42769.041749874537</v>
      </c>
      <c r="L1847" s="2">
        <f>A1847*PRICE_TOM+B1847*PRICE_CAR+C1847*PRICE_MES</f>
        <v>90998</v>
      </c>
      <c r="M1847" s="2">
        <f>A1847*FERT_BED_TOM+B1847*FERT_BED_CAR+C1847*FERT_BED_MES</f>
        <v>21560</v>
      </c>
      <c r="N1847" s="6">
        <f>IF(AND(D1847&lt;=TOTAL_BEDS,J1847&lt;=TEMP_WORKER_MAX*TEMP_WORKER_HRS),1,0)</f>
        <v>1</v>
      </c>
      <c r="O1847" s="2">
        <f>L1847-M1847-K1847-FIXED_COSTS</f>
        <v>6668.9582501254627</v>
      </c>
      <c r="P1847" s="2">
        <f>IF(N1847=1,O1847,"")</f>
        <v>6668.9582501254627</v>
      </c>
    </row>
    <row r="1848">
      <c r="A1848" s="6">
        <v>2</v>
      </c>
      <c r="B1848" s="6">
        <v>17</v>
      </c>
      <c r="C1848" s="6">
        <v>15</v>
      </c>
      <c r="D1848" s="6">
        <f>A1848+B1848+C1848</f>
        <v>34</v>
      </c>
      <c r="E1848" s="5">
        <f>IF(A1848=0,0,A1848*LABOR_HRS_WK_TOM*SEASON_WEEKS*(1+DIM_PCT_TOM)^A1848)</f>
        <v>217.80000000000004</v>
      </c>
      <c r="F1848" s="5">
        <f>IF(B1848=0,0,B1848*LABOR_HRS_WK_CAR*SEASON_WEEKS*(1+DIM_PCT_CAR)^B1848)</f>
        <v>776.02531320030891</v>
      </c>
      <c r="G1848" s="5">
        <f>IF(C1848=0,0,C1848*LABOR_HRS_WK_MES*SEASON_WEEKS*(1+DIM_PCT_MES)^C1848)</f>
        <v>813.25969846861074</v>
      </c>
      <c r="H1848" s="5">
        <f>E1848+F1848+G1848</f>
        <v>1807.0850116689198</v>
      </c>
      <c r="I1848" s="5">
        <f>MIN(H1848,FARMER_HRS)</f>
        <v>720</v>
      </c>
      <c r="J1848" s="5">
        <f>MAX(0,H1848-FARMER_HRS)</f>
        <v>1087.0850116689198</v>
      </c>
      <c r="K1848" s="2">
        <f>I1848*FARMER_RATE+J1848*TEMP_WORKER_RATE</f>
        <v>43873.003674807638</v>
      </c>
      <c r="L1848" s="2">
        <f>A1848*PRICE_TOM+B1848*PRICE_CAR+C1848*PRICE_MES</f>
        <v>93698</v>
      </c>
      <c r="M1848" s="2">
        <f>A1848*FERT_BED_TOM+B1848*FERT_BED_CAR+C1848*FERT_BED_MES</f>
        <v>22440</v>
      </c>
      <c r="N1848" s="6">
        <f>IF(AND(D1848&lt;=TOTAL_BEDS,J1848&lt;=TEMP_WORKER_MAX*TEMP_WORKER_HRS),1,0)</f>
        <v>1</v>
      </c>
      <c r="O1848" s="2">
        <f>L1848-M1848-K1848-FIXED_COSTS</f>
        <v>7384.9963251923618</v>
      </c>
      <c r="P1848" s="2">
        <f>IF(N1848=1,O1848,"")</f>
        <v>7384.9963251923618</v>
      </c>
    </row>
    <row r="1849">
      <c r="A1849" s="6">
        <v>2</v>
      </c>
      <c r="B1849" s="6">
        <v>17</v>
      </c>
      <c r="C1849" s="6">
        <v>16</v>
      </c>
      <c r="D1849" s="6">
        <f>A1849+B1849+C1849</f>
        <v>35</v>
      </c>
      <c r="E1849" s="5">
        <f>IF(A1849=0,0,A1849*LABOR_HRS_WK_TOM*SEASON_WEEKS*(1+DIM_PCT_TOM)^A1849)</f>
        <v>217.80000000000004</v>
      </c>
      <c r="F1849" s="5">
        <f>IF(B1849=0,0,B1849*LABOR_HRS_WK_CAR*SEASON_WEEKS*(1+DIM_PCT_CAR)^B1849)</f>
        <v>776.02531320030891</v>
      </c>
      <c r="G1849" s="5">
        <f>IF(C1849=0,0,C1849*LABOR_HRS_WK_MES*SEASON_WEEKS*(1+DIM_PCT_MES)^C1849)</f>
        <v>878.32047434609967</v>
      </c>
      <c r="H1849" s="5">
        <f>E1849+F1849+G1849</f>
        <v>1872.1457875464087</v>
      </c>
      <c r="I1849" s="5">
        <f>MIN(H1849,FARMER_HRS)</f>
        <v>720</v>
      </c>
      <c r="J1849" s="5">
        <f>MAX(0,H1849-FARMER_HRS)</f>
        <v>1152.1457875464087</v>
      </c>
      <c r="K1849" s="2">
        <f>I1849*FARMER_RATE+J1849*TEMP_WORKER_RATE</f>
        <v>45002.53103379182</v>
      </c>
      <c r="L1849" s="2">
        <f>A1849*PRICE_TOM+B1849*PRICE_CAR+C1849*PRICE_MES</f>
        <v>96398</v>
      </c>
      <c r="M1849" s="2">
        <f>A1849*FERT_BED_TOM+B1849*FERT_BED_CAR+C1849*FERT_BED_MES</f>
        <v>23320</v>
      </c>
      <c r="N1849" s="6">
        <f>IF(AND(D1849&lt;=TOTAL_BEDS,J1849&lt;=TEMP_WORKER_MAX*TEMP_WORKER_HRS),1,0)</f>
        <v>1</v>
      </c>
      <c r="O1849" s="2">
        <f>L1849-M1849-K1849-FIXED_COSTS</f>
        <v>8075.46896620818</v>
      </c>
      <c r="P1849" s="2">
        <f>IF(N1849=1,O1849,"")</f>
        <v>8075.46896620818</v>
      </c>
    </row>
    <row r="1850">
      <c r="A1850" s="6">
        <v>2</v>
      </c>
      <c r="B1850" s="6">
        <v>17</v>
      </c>
      <c r="C1850" s="6">
        <v>17</v>
      </c>
      <c r="D1850" s="6">
        <f>A1850+B1850+C1850</f>
        <v>36</v>
      </c>
      <c r="E1850" s="5">
        <f>IF(A1850=0,0,A1850*LABOR_HRS_WK_TOM*SEASON_WEEKS*(1+DIM_PCT_TOM)^A1850)</f>
        <v>217.80000000000004</v>
      </c>
      <c r="F1850" s="5">
        <f>IF(B1850=0,0,B1850*LABOR_HRS_WK_CAR*SEASON_WEEKS*(1+DIM_PCT_CAR)^B1850)</f>
        <v>776.02531320030891</v>
      </c>
      <c r="G1850" s="5">
        <f>IF(C1850=0,0,C1850*LABOR_HRS_WK_MES*SEASON_WEEKS*(1+DIM_PCT_MES)^C1850)</f>
        <v>944.88069779263992</v>
      </c>
      <c r="H1850" s="5">
        <f>E1850+F1850+G1850</f>
        <v>1938.7060109929489</v>
      </c>
      <c r="I1850" s="5">
        <f>MIN(H1850,FARMER_HRS)</f>
        <v>720</v>
      </c>
      <c r="J1850" s="5">
        <f>MAX(0,H1850-FARMER_HRS)</f>
        <v>1218.7060109929489</v>
      </c>
      <c r="K1850" s="2">
        <f>I1850*FARMER_RATE+J1850*TEMP_WORKER_RATE</f>
        <v>46158.09046862759</v>
      </c>
      <c r="L1850" s="2">
        <f>A1850*PRICE_TOM+B1850*PRICE_CAR+C1850*PRICE_MES</f>
        <v>99098</v>
      </c>
      <c r="M1850" s="2">
        <f>A1850*FERT_BED_TOM+B1850*FERT_BED_CAR+C1850*FERT_BED_MES</f>
        <v>24200</v>
      </c>
      <c r="N1850" s="6">
        <f>IF(AND(D1850&lt;=TOTAL_BEDS,J1850&lt;=TEMP_WORKER_MAX*TEMP_WORKER_HRS),1,0)</f>
        <v>1</v>
      </c>
      <c r="O1850" s="2">
        <f>L1850-M1850-K1850-FIXED_COSTS</f>
        <v>8739.90953137241</v>
      </c>
      <c r="P1850" s="2">
        <f>IF(N1850=1,O1850,"")</f>
        <v>8739.90953137241</v>
      </c>
    </row>
    <row r="1851">
      <c r="A1851" s="6">
        <v>2</v>
      </c>
      <c r="B1851" s="6">
        <v>17</v>
      </c>
      <c r="C1851" s="6">
        <v>18</v>
      </c>
      <c r="D1851" s="6">
        <f>A1851+B1851+C1851</f>
        <v>37</v>
      </c>
      <c r="E1851" s="5">
        <f>IF(A1851=0,0,A1851*LABOR_HRS_WK_TOM*SEASON_WEEKS*(1+DIM_PCT_TOM)^A1851)</f>
        <v>217.80000000000004</v>
      </c>
      <c r="F1851" s="5">
        <f>IF(B1851=0,0,B1851*LABOR_HRS_WK_CAR*SEASON_WEEKS*(1+DIM_PCT_CAR)^B1851)</f>
        <v>776.02531320030891</v>
      </c>
      <c r="G1851" s="5">
        <f>IF(C1851=0,0,C1851*LABOR_HRS_WK_MES*SEASON_WEEKS*(1+DIM_PCT_MES)^C1851)</f>
        <v>1012.9676892512272</v>
      </c>
      <c r="H1851" s="5">
        <f>E1851+F1851+G1851</f>
        <v>2006.7930024515363</v>
      </c>
      <c r="I1851" s="5">
        <f>MIN(H1851,FARMER_HRS)</f>
        <v>720</v>
      </c>
      <c r="J1851" s="5">
        <f>MAX(0,H1851-FARMER_HRS)</f>
        <v>1286.7930024515363</v>
      </c>
      <c r="K1851" s="2">
        <f>I1851*FARMER_RATE+J1851*TEMP_WORKER_RATE</f>
        <v>47340.1562925614</v>
      </c>
      <c r="L1851" s="2">
        <f>A1851*PRICE_TOM+B1851*PRICE_CAR+C1851*PRICE_MES</f>
        <v>101798</v>
      </c>
      <c r="M1851" s="2">
        <f>A1851*FERT_BED_TOM+B1851*FERT_BED_CAR+C1851*FERT_BED_MES</f>
        <v>25080</v>
      </c>
      <c r="N1851" s="6">
        <f>IF(AND(D1851&lt;=TOTAL_BEDS,J1851&lt;=TEMP_WORKER_MAX*TEMP_WORKER_HRS),1,0)</f>
        <v>1</v>
      </c>
      <c r="O1851" s="2">
        <f>L1851-M1851-K1851-FIXED_COSTS</f>
        <v>9377.843707438602</v>
      </c>
      <c r="P1851" s="2">
        <f>IF(N1851=1,O1851,"")</f>
        <v>9377.843707438602</v>
      </c>
    </row>
    <row r="1852">
      <c r="A1852" s="6">
        <v>2</v>
      </c>
      <c r="B1852" s="6">
        <v>17</v>
      </c>
      <c r="C1852" s="6">
        <v>19</v>
      </c>
      <c r="D1852" s="6">
        <f>A1852+B1852+C1852</f>
        <v>38</v>
      </c>
      <c r="E1852" s="5">
        <f>IF(A1852=0,0,A1852*LABOR_HRS_WK_TOM*SEASON_WEEKS*(1+DIM_PCT_TOM)^A1852)</f>
        <v>217.80000000000004</v>
      </c>
      <c r="F1852" s="5">
        <f>IF(B1852=0,0,B1852*LABOR_HRS_WK_CAR*SEASON_WEEKS*(1+DIM_PCT_CAR)^B1852)</f>
        <v>776.02531320030891</v>
      </c>
      <c r="G1852" s="5">
        <f>IF(C1852=0,0,C1852*LABOR_HRS_WK_MES*SEASON_WEEKS*(1+DIM_PCT_MES)^C1852)</f>
        <v>1082.6092178872491</v>
      </c>
      <c r="H1852" s="5">
        <f>E1852+F1852+G1852</f>
        <v>2076.4345310875578</v>
      </c>
      <c r="I1852" s="5">
        <f>MIN(H1852,FARMER_HRS)</f>
        <v>720</v>
      </c>
      <c r="J1852" s="5">
        <f>MAX(0,H1852-FARMER_HRS)</f>
        <v>1356.4345310875578</v>
      </c>
      <c r="K1852" s="2">
        <f>I1852*FARMER_RATE+J1852*TEMP_WORKER_RATE</f>
        <v>48549.210609158989</v>
      </c>
      <c r="L1852" s="2">
        <f>A1852*PRICE_TOM+B1852*PRICE_CAR+C1852*PRICE_MES</f>
        <v>104498</v>
      </c>
      <c r="M1852" s="2">
        <f>A1852*FERT_BED_TOM+B1852*FERT_BED_CAR+C1852*FERT_BED_MES</f>
        <v>25960</v>
      </c>
      <c r="N1852" s="6">
        <f>IF(AND(D1852&lt;=TOTAL_BEDS,J1852&lt;=TEMP_WORKER_MAX*TEMP_WORKER_HRS),1,0)</f>
        <v>1</v>
      </c>
      <c r="O1852" s="2">
        <f>L1852-M1852-K1852-FIXED_COSTS</f>
        <v>9988.7893908410115</v>
      </c>
      <c r="P1852" s="2">
        <f>IF(N1852=1,O1852,"")</f>
        <v>9988.7893908410115</v>
      </c>
    </row>
    <row r="1853">
      <c r="A1853" s="6">
        <v>2</v>
      </c>
      <c r="B1853" s="6">
        <v>17</v>
      </c>
      <c r="C1853" s="6">
        <v>20</v>
      </c>
      <c r="D1853" s="6">
        <f>A1853+B1853+C1853</f>
        <v>39</v>
      </c>
      <c r="E1853" s="5">
        <f>IF(A1853=0,0,A1853*LABOR_HRS_WK_TOM*SEASON_WEEKS*(1+DIM_PCT_TOM)^A1853)</f>
        <v>217.80000000000004</v>
      </c>
      <c r="F1853" s="5">
        <f>IF(B1853=0,0,B1853*LABOR_HRS_WK_CAR*SEASON_WEEKS*(1+DIM_PCT_CAR)^B1853)</f>
        <v>776.02531320030891</v>
      </c>
      <c r="G1853" s="5">
        <f>IF(C1853=0,0,C1853*LABOR_HRS_WK_MES*SEASON_WEEKS*(1+DIM_PCT_MES)^C1853)</f>
        <v>1153.8335085377259</v>
      </c>
      <c r="H1853" s="5">
        <f>E1853+F1853+G1853</f>
        <v>2147.6588217380349</v>
      </c>
      <c r="I1853" s="5">
        <f>MIN(H1853,FARMER_HRS)</f>
        <v>720</v>
      </c>
      <c r="J1853" s="5">
        <f>MAX(0,H1853-FARMER_HRS)</f>
        <v>1427.6588217380349</v>
      </c>
      <c r="K1853" s="2">
        <f>I1853*FARMER_RATE+J1853*TEMP_WORKER_RATE</f>
        <v>49785.743432952</v>
      </c>
      <c r="L1853" s="2">
        <f>A1853*PRICE_TOM+B1853*PRICE_CAR+C1853*PRICE_MES</f>
        <v>107198</v>
      </c>
      <c r="M1853" s="2">
        <f>A1853*FERT_BED_TOM+B1853*FERT_BED_CAR+C1853*FERT_BED_MES</f>
        <v>26840</v>
      </c>
      <c r="N1853" s="6">
        <f>IF(AND(D1853&lt;=TOTAL_BEDS,J1853&lt;=TEMP_WORKER_MAX*TEMP_WORKER_HRS),1,0)</f>
        <v>1</v>
      </c>
      <c r="O1853" s="2">
        <f>L1853-M1853-K1853-FIXED_COSTS</f>
        <v>10572.256567048003</v>
      </c>
      <c r="P1853" s="2">
        <f>IF(N1853=1,O1853,"")</f>
        <v>10572.256567048003</v>
      </c>
    </row>
    <row r="1854">
      <c r="A1854" s="6">
        <v>2</v>
      </c>
      <c r="B1854" s="6">
        <v>17</v>
      </c>
      <c r="C1854" s="6">
        <v>21</v>
      </c>
      <c r="D1854" s="6">
        <f>A1854+B1854+C1854</f>
        <v>40</v>
      </c>
      <c r="E1854" s="5">
        <f>IF(A1854=0,0,A1854*LABOR_HRS_WK_TOM*SEASON_WEEKS*(1+DIM_PCT_TOM)^A1854)</f>
        <v>217.80000000000004</v>
      </c>
      <c r="F1854" s="5">
        <f>IF(B1854=0,0,B1854*LABOR_HRS_WK_CAR*SEASON_WEEKS*(1+DIM_PCT_CAR)^B1854)</f>
        <v>776.02531320030891</v>
      </c>
      <c r="G1854" s="5">
        <f>IF(C1854=0,0,C1854*LABOR_HRS_WK_MES*SEASON_WEEKS*(1+DIM_PCT_MES)^C1854)</f>
        <v>1226.6692487641699</v>
      </c>
      <c r="H1854" s="5">
        <f>E1854+F1854+G1854</f>
        <v>2220.4945619644786</v>
      </c>
      <c r="I1854" s="5">
        <f>MIN(H1854,FARMER_HRS)</f>
        <v>720</v>
      </c>
      <c r="J1854" s="5">
        <f>MAX(0,H1854-FARMER_HRS)</f>
        <v>1500.4945619644786</v>
      </c>
      <c r="K1854" s="2">
        <f>I1854*FARMER_RATE+J1854*TEMP_WORKER_RATE</f>
        <v>51050.252811883314</v>
      </c>
      <c r="L1854" s="2">
        <f>A1854*PRICE_TOM+B1854*PRICE_CAR+C1854*PRICE_MES</f>
        <v>109898</v>
      </c>
      <c r="M1854" s="2">
        <f>A1854*FERT_BED_TOM+B1854*FERT_BED_CAR+C1854*FERT_BED_MES</f>
        <v>27720</v>
      </c>
      <c r="N1854" s="6">
        <f>IF(AND(D1854&lt;=TOTAL_BEDS,J1854&lt;=TEMP_WORKER_MAX*TEMP_WORKER_HRS),1,0)</f>
        <v>1</v>
      </c>
      <c r="O1854" s="2">
        <f>L1854-M1854-K1854-FIXED_COSTS</f>
        <v>11127.747188116686</v>
      </c>
      <c r="P1854" s="2">
        <f>IF(N1854=1,O1854,"")</f>
        <v>11127.747188116686</v>
      </c>
    </row>
    <row r="1855">
      <c r="A1855" s="6">
        <v>2</v>
      </c>
      <c r="B1855" s="6">
        <v>17</v>
      </c>
      <c r="C1855" s="6">
        <v>22</v>
      </c>
      <c r="D1855" s="6">
        <f>A1855+B1855+C1855</f>
        <v>41</v>
      </c>
      <c r="E1855" s="5">
        <f>IF(A1855=0,0,A1855*LABOR_HRS_WK_TOM*SEASON_WEEKS*(1+DIM_PCT_TOM)^A1855)</f>
        <v>217.80000000000004</v>
      </c>
      <c r="F1855" s="5">
        <f>IF(B1855=0,0,B1855*LABOR_HRS_WK_CAR*SEASON_WEEKS*(1+DIM_PCT_CAR)^B1855)</f>
        <v>776.02531320030891</v>
      </c>
      <c r="G1855" s="5">
        <f>IF(C1855=0,0,C1855*LABOR_HRS_WK_MES*SEASON_WEEKS*(1+DIM_PCT_MES)^C1855)</f>
        <v>1301.1455960105659</v>
      </c>
      <c r="H1855" s="5">
        <f>E1855+F1855+G1855</f>
        <v>2294.9709092108751</v>
      </c>
      <c r="I1855" s="5">
        <f>MIN(H1855,FARMER_HRS)</f>
        <v>720</v>
      </c>
      <c r="J1855" s="5">
        <f>MAX(0,H1855-FARMER_HRS)</f>
        <v>1574.9709092108751</v>
      </c>
      <c r="K1855" s="2">
        <f>I1855*FARMER_RATE+J1855*TEMP_WORKER_RATE</f>
        <v>52343.2449515777</v>
      </c>
      <c r="L1855" s="2">
        <f>A1855*PRICE_TOM+B1855*PRICE_CAR+C1855*PRICE_MES</f>
        <v>112598</v>
      </c>
      <c r="M1855" s="2">
        <f>A1855*FERT_BED_TOM+B1855*FERT_BED_CAR+C1855*FERT_BED_MES</f>
        <v>28600</v>
      </c>
      <c r="N1855" s="6">
        <f>IF(AND(D1855&lt;=TOTAL_BEDS,J1855&lt;=TEMP_WORKER_MAX*TEMP_WORKER_HRS),1,0)</f>
        <v>1</v>
      </c>
      <c r="O1855" s="2">
        <f>L1855-M1855-K1855-FIXED_COSTS</f>
        <v>11654.755048422303</v>
      </c>
      <c r="P1855" s="2">
        <f>IF(N1855=1,O1855,"")</f>
        <v>11654.755048422303</v>
      </c>
    </row>
    <row r="1856">
      <c r="A1856" s="6">
        <v>2</v>
      </c>
      <c r="B1856" s="6">
        <v>17</v>
      </c>
      <c r="C1856" s="6">
        <v>23</v>
      </c>
      <c r="D1856" s="6">
        <f>A1856+B1856+C1856</f>
        <v>42</v>
      </c>
      <c r="E1856" s="5">
        <f>IF(A1856=0,0,A1856*LABOR_HRS_WK_TOM*SEASON_WEEKS*(1+DIM_PCT_TOM)^A1856)</f>
        <v>217.80000000000004</v>
      </c>
      <c r="F1856" s="5">
        <f>IF(B1856=0,0,B1856*LABOR_HRS_WK_CAR*SEASON_WEEKS*(1+DIM_PCT_CAR)^B1856)</f>
        <v>776.02531320030891</v>
      </c>
      <c r="G1856" s="5">
        <f>IF(C1856=0,0,C1856*LABOR_HRS_WK_MES*SEASON_WEEKS*(1+DIM_PCT_MES)^C1856)</f>
        <v>1377.2921848680023</v>
      </c>
      <c r="H1856" s="5">
        <f>E1856+F1856+G1856</f>
        <v>2371.1174980683113</v>
      </c>
      <c r="I1856" s="5">
        <f>MIN(H1856,FARMER_HRS)</f>
        <v>720</v>
      </c>
      <c r="J1856" s="5">
        <f>MAX(0,H1856-FARMER_HRS)</f>
        <v>1651.1174980683113</v>
      </c>
      <c r="K1856" s="2">
        <f>I1856*FARMER_RATE+J1856*TEMP_WORKER_RATE</f>
        <v>53665.234341463736</v>
      </c>
      <c r="L1856" s="2">
        <f>A1856*PRICE_TOM+B1856*PRICE_CAR+C1856*PRICE_MES</f>
        <v>115298</v>
      </c>
      <c r="M1856" s="2">
        <f>A1856*FERT_BED_TOM+B1856*FERT_BED_CAR+C1856*FERT_BED_MES</f>
        <v>29480</v>
      </c>
      <c r="N1856" s="6">
        <f>IF(AND(D1856&lt;=TOTAL_BEDS,J1856&lt;=TEMP_WORKER_MAX*TEMP_WORKER_HRS),1,0)</f>
        <v>1</v>
      </c>
      <c r="O1856" s="2">
        <f>L1856-M1856-K1856-FIXED_COSTS</f>
        <v>12152.765658536264</v>
      </c>
      <c r="P1856" s="2">
        <f>IF(N1856=1,O1856,"")</f>
        <v>12152.765658536264</v>
      </c>
    </row>
    <row r="1857">
      <c r="A1857" s="6">
        <v>2</v>
      </c>
      <c r="B1857" s="6">
        <v>17</v>
      </c>
      <c r="C1857" s="6">
        <v>24</v>
      </c>
      <c r="D1857" s="6">
        <f>A1857+B1857+C1857</f>
        <v>43</v>
      </c>
      <c r="E1857" s="5">
        <f>IF(A1857=0,0,A1857*LABOR_HRS_WK_TOM*SEASON_WEEKS*(1+DIM_PCT_TOM)^A1857)</f>
        <v>217.80000000000004</v>
      </c>
      <c r="F1857" s="5">
        <f>IF(B1857=0,0,B1857*LABOR_HRS_WK_CAR*SEASON_WEEKS*(1+DIM_PCT_CAR)^B1857)</f>
        <v>776.02531320030891</v>
      </c>
      <c r="G1857" s="5">
        <f>IF(C1857=0,0,C1857*LABOR_HRS_WK_MES*SEASON_WEEKS*(1+DIM_PCT_MES)^C1857)</f>
        <v>1455.139134447498</v>
      </c>
      <c r="H1857" s="5">
        <f>E1857+F1857+G1857</f>
        <v>2448.964447647807</v>
      </c>
      <c r="I1857" s="5">
        <f>MIN(H1857,FARMER_HRS)</f>
        <v>720</v>
      </c>
      <c r="J1857" s="5">
        <f>MAX(0,H1857-FARMER_HRS)</f>
        <v>1728.964447647807</v>
      </c>
      <c r="K1857" s="2">
        <f>I1857*FARMER_RATE+J1857*TEMP_WORKER_RATE</f>
        <v>55016.743882774426</v>
      </c>
      <c r="L1857" s="2">
        <f>A1857*PRICE_TOM+B1857*PRICE_CAR+C1857*PRICE_MES</f>
        <v>117998</v>
      </c>
      <c r="M1857" s="2">
        <f>A1857*FERT_BED_TOM+B1857*FERT_BED_CAR+C1857*FERT_BED_MES</f>
        <v>30360</v>
      </c>
      <c r="N1857" s="6">
        <f>IF(AND(D1857&lt;=TOTAL_BEDS,J1857&lt;=TEMP_WORKER_MAX*TEMP_WORKER_HRS),1,0)</f>
        <v>1</v>
      </c>
      <c r="O1857" s="2">
        <f>L1857-M1857-K1857-FIXED_COSTS</f>
        <v>12621.256117225574</v>
      </c>
      <c r="P1857" s="2">
        <f>IF(N1857=1,O1857,"")</f>
        <v>12621.256117225574</v>
      </c>
    </row>
    <row r="1858">
      <c r="A1858" s="6">
        <v>2</v>
      </c>
      <c r="B1858" s="6">
        <v>17</v>
      </c>
      <c r="C1858" s="6">
        <v>25</v>
      </c>
      <c r="D1858" s="6">
        <f>A1858+B1858+C1858</f>
        <v>44</v>
      </c>
      <c r="E1858" s="5">
        <f>IF(A1858=0,0,A1858*LABOR_HRS_WK_TOM*SEASON_WEEKS*(1+DIM_PCT_TOM)^A1858)</f>
        <v>217.80000000000004</v>
      </c>
      <c r="F1858" s="5">
        <f>IF(B1858=0,0,B1858*LABOR_HRS_WK_CAR*SEASON_WEEKS*(1+DIM_PCT_CAR)^B1858)</f>
        <v>776.02531320030891</v>
      </c>
      <c r="G1858" s="5">
        <f>IF(C1858=0,0,C1858*LABOR_HRS_WK_MES*SEASON_WEEKS*(1+DIM_PCT_MES)^C1858)</f>
        <v>1534.7170558625955</v>
      </c>
      <c r="H1858" s="5">
        <f>E1858+F1858+G1858</f>
        <v>2528.5423690629045</v>
      </c>
      <c r="I1858" s="5">
        <f>MIN(H1858,FARMER_HRS)</f>
        <v>720</v>
      </c>
      <c r="J1858" s="5">
        <f>MAX(0,H1858-FARMER_HRS)</f>
        <v>1808.5423690629045</v>
      </c>
      <c r="K1858" s="2">
        <f>I1858*FARMER_RATE+J1858*TEMP_WORKER_RATE</f>
        <v>56398.305018453204</v>
      </c>
      <c r="L1858" s="2">
        <f>A1858*PRICE_TOM+B1858*PRICE_CAR+C1858*PRICE_MES</f>
        <v>120698</v>
      </c>
      <c r="M1858" s="2">
        <f>A1858*FERT_BED_TOM+B1858*FERT_BED_CAR+C1858*FERT_BED_MES</f>
        <v>31240</v>
      </c>
      <c r="N1858" s="6">
        <f>IF(AND(D1858&lt;=TOTAL_BEDS,J1858&lt;=TEMP_WORKER_MAX*TEMP_WORKER_HRS),1,0)</f>
        <v>1</v>
      </c>
      <c r="O1858" s="2">
        <f>L1858-M1858-K1858-FIXED_COSTS</f>
        <v>13059.694981546796</v>
      </c>
      <c r="P1858" s="2">
        <f>IF(N1858=1,O1858,"")</f>
        <v>13059.694981546796</v>
      </c>
    </row>
    <row r="1859">
      <c r="A1859" s="6">
        <v>2</v>
      </c>
      <c r="B1859" s="6">
        <v>17</v>
      </c>
      <c r="C1859" s="6">
        <v>26</v>
      </c>
      <c r="D1859" s="6">
        <f>A1859+B1859+C1859</f>
        <v>45</v>
      </c>
      <c r="E1859" s="5">
        <f>IF(A1859=0,0,A1859*LABOR_HRS_WK_TOM*SEASON_WEEKS*(1+DIM_PCT_TOM)^A1859)</f>
        <v>217.80000000000004</v>
      </c>
      <c r="F1859" s="5">
        <f>IF(B1859=0,0,B1859*LABOR_HRS_WK_CAR*SEASON_WEEKS*(1+DIM_PCT_CAR)^B1859)</f>
        <v>776.02531320030891</v>
      </c>
      <c r="G1859" s="5">
        <f>IF(C1859=0,0,C1859*LABOR_HRS_WK_MES*SEASON_WEEKS*(1+DIM_PCT_MES)^C1859)</f>
        <v>1616.0570598233128</v>
      </c>
      <c r="H1859" s="5">
        <f>E1859+F1859+G1859</f>
        <v>2609.8823730236218</v>
      </c>
      <c r="I1859" s="5">
        <f>MIN(H1859,FARMER_HRS)</f>
        <v>720</v>
      </c>
      <c r="J1859" s="5">
        <f>MAX(0,H1859-FARMER_HRS)</f>
        <v>1889.8823730236218</v>
      </c>
      <c r="K1859" s="2">
        <f>I1859*FARMER_RATE+J1859*TEMP_WORKER_RATE</f>
        <v>57810.457864993434</v>
      </c>
      <c r="L1859" s="2">
        <f>A1859*PRICE_TOM+B1859*PRICE_CAR+C1859*PRICE_MES</f>
        <v>123398</v>
      </c>
      <c r="M1859" s="2">
        <f>A1859*FERT_BED_TOM+B1859*FERT_BED_CAR+C1859*FERT_BED_MES</f>
        <v>32120</v>
      </c>
      <c r="N1859" s="6">
        <f>IF(AND(D1859&lt;=TOTAL_BEDS,J1859&lt;=TEMP_WORKER_MAX*TEMP_WORKER_HRS),1,0)</f>
        <v>1</v>
      </c>
      <c r="O1859" s="2">
        <f>L1859-M1859-K1859-FIXED_COSTS</f>
        <v>13467.542135006566</v>
      </c>
      <c r="P1859" s="2">
        <f>IF(N1859=1,O1859,"")</f>
        <v>13467.542135006566</v>
      </c>
    </row>
    <row r="1860">
      <c r="A1860" s="6">
        <v>2</v>
      </c>
      <c r="B1860" s="6">
        <v>17</v>
      </c>
      <c r="C1860" s="6">
        <v>27</v>
      </c>
      <c r="D1860" s="6">
        <f>A1860+B1860+C1860</f>
        <v>46</v>
      </c>
      <c r="E1860" s="5">
        <f>IF(A1860=0,0,A1860*LABOR_HRS_WK_TOM*SEASON_WEEKS*(1+DIM_PCT_TOM)^A1860)</f>
        <v>217.80000000000004</v>
      </c>
      <c r="F1860" s="5">
        <f>IF(B1860=0,0,B1860*LABOR_HRS_WK_CAR*SEASON_WEEKS*(1+DIM_PCT_CAR)^B1860)</f>
        <v>776.02531320030891</v>
      </c>
      <c r="G1860" s="5">
        <f>IF(C1860=0,0,C1860*LABOR_HRS_WK_MES*SEASON_WEEKS*(1+DIM_PCT_MES)^C1860)</f>
        <v>1699.19076434307</v>
      </c>
      <c r="H1860" s="5">
        <f>E1860+F1860+G1860</f>
        <v>2693.0160775433787</v>
      </c>
      <c r="I1860" s="5">
        <f>MIN(H1860,FARMER_HRS)</f>
        <v>720</v>
      </c>
      <c r="J1860" s="5">
        <f>MAX(0,H1860-FARMER_HRS)</f>
        <v>1973.0160775433787</v>
      </c>
      <c r="K1860" s="2">
        <f>I1860*FARMER_RATE+J1860*TEMP_WORKER_RATE</f>
        <v>59253.751346239216</v>
      </c>
      <c r="L1860" s="2">
        <f>A1860*PRICE_TOM+B1860*PRICE_CAR+C1860*PRICE_MES</f>
        <v>126098</v>
      </c>
      <c r="M1860" s="2">
        <f>A1860*FERT_BED_TOM+B1860*FERT_BED_CAR+C1860*FERT_BED_MES</f>
        <v>33000</v>
      </c>
      <c r="N1860" s="6">
        <f>IF(AND(D1860&lt;=TOTAL_BEDS,J1860&lt;=TEMP_WORKER_MAX*TEMP_WORKER_HRS),1,0)</f>
        <v>1</v>
      </c>
      <c r="O1860" s="2">
        <f>L1860-M1860-K1860-FIXED_COSTS</f>
        <v>13844.248653760784</v>
      </c>
      <c r="P1860" s="2">
        <f>IF(N1860=1,O1860,"")</f>
        <v>13844.248653760784</v>
      </c>
    </row>
    <row r="1861">
      <c r="A1861" s="6">
        <v>2</v>
      </c>
      <c r="B1861" s="6">
        <v>17</v>
      </c>
      <c r="C1861" s="6">
        <v>28</v>
      </c>
      <c r="D1861" s="6">
        <f>A1861+B1861+C1861</f>
        <v>47</v>
      </c>
      <c r="E1861" s="5">
        <f>IF(A1861=0,0,A1861*LABOR_HRS_WK_TOM*SEASON_WEEKS*(1+DIM_PCT_TOM)^A1861)</f>
        <v>217.80000000000004</v>
      </c>
      <c r="F1861" s="5">
        <f>IF(B1861=0,0,B1861*LABOR_HRS_WK_CAR*SEASON_WEEKS*(1+DIM_PCT_CAR)^B1861)</f>
        <v>776.02531320030891</v>
      </c>
      <c r="G1861" s="5">
        <f>IF(C1861=0,0,C1861*LABOR_HRS_WK_MES*SEASON_WEEKS*(1+DIM_PCT_MES)^C1861)</f>
        <v>1784.1503025602233</v>
      </c>
      <c r="H1861" s="5">
        <f>E1861+F1861+G1861</f>
        <v>2777.9756157605325</v>
      </c>
      <c r="I1861" s="5">
        <f>MIN(H1861,FARMER_HRS)</f>
        <v>720</v>
      </c>
      <c r="J1861" s="5">
        <f>MAX(0,H1861-FARMER_HRS)</f>
        <v>2057.9756157605325</v>
      </c>
      <c r="K1861" s="2">
        <f>I1861*FARMER_RATE+J1861*TEMP_WORKER_RATE</f>
        <v>60728.743329175908</v>
      </c>
      <c r="L1861" s="2">
        <f>A1861*PRICE_TOM+B1861*PRICE_CAR+C1861*PRICE_MES</f>
        <v>128798</v>
      </c>
      <c r="M1861" s="2">
        <f>A1861*FERT_BED_TOM+B1861*FERT_BED_CAR+C1861*FERT_BED_MES</f>
        <v>33880</v>
      </c>
      <c r="N1861" s="6">
        <f>IF(AND(D1861&lt;=TOTAL_BEDS,J1861&lt;=TEMP_WORKER_MAX*TEMP_WORKER_HRS),1,0)</f>
        <v>1</v>
      </c>
      <c r="O1861" s="2">
        <f>L1861-M1861-K1861-FIXED_COSTS</f>
        <v>14189.256670824092</v>
      </c>
      <c r="P1861" s="2">
        <f>IF(N1861=1,O1861,"")</f>
        <v>14189.256670824092</v>
      </c>
    </row>
    <row r="1862">
      <c r="A1862" s="6">
        <v>2</v>
      </c>
      <c r="B1862" s="6">
        <v>17</v>
      </c>
      <c r="C1862" s="6">
        <v>29</v>
      </c>
      <c r="D1862" s="6">
        <f>A1862+B1862+C1862</f>
        <v>48</v>
      </c>
      <c r="E1862" s="5">
        <f>IF(A1862=0,0,A1862*LABOR_HRS_WK_TOM*SEASON_WEEKS*(1+DIM_PCT_TOM)^A1862)</f>
        <v>217.80000000000004</v>
      </c>
      <c r="F1862" s="5">
        <f>IF(B1862=0,0,B1862*LABOR_HRS_WK_CAR*SEASON_WEEKS*(1+DIM_PCT_CAR)^B1862)</f>
        <v>776.02531320030891</v>
      </c>
      <c r="G1862" s="5">
        <f>IF(C1862=0,0,C1862*LABOR_HRS_WK_MES*SEASON_WEEKS*(1+DIM_PCT_MES)^C1862)</f>
        <v>1870.9683306758766</v>
      </c>
      <c r="H1862" s="5">
        <f>E1862+F1862+G1862</f>
        <v>2864.7936438761853</v>
      </c>
      <c r="I1862" s="5">
        <f>MIN(H1862,FARMER_HRS)</f>
        <v>720</v>
      </c>
      <c r="J1862" s="5">
        <f>MAX(0,H1862-FARMER_HRS)</f>
        <v>2144.7936438761853</v>
      </c>
      <c r="K1862" s="2">
        <f>I1862*FARMER_RATE+J1862*TEMP_WORKER_RATE</f>
        <v>62236.000761739328</v>
      </c>
      <c r="L1862" s="2">
        <f>A1862*PRICE_TOM+B1862*PRICE_CAR+C1862*PRICE_MES</f>
        <v>131498</v>
      </c>
      <c r="M1862" s="2">
        <f>A1862*FERT_BED_TOM+B1862*FERT_BED_CAR+C1862*FERT_BED_MES</f>
        <v>34760</v>
      </c>
      <c r="N1862" s="6">
        <f>IF(AND(D1862&lt;=TOTAL_BEDS,J1862&lt;=TEMP_WORKER_MAX*TEMP_WORKER_HRS),1,0)</f>
        <v>1</v>
      </c>
      <c r="O1862" s="2">
        <f>L1862-M1862-K1862-FIXED_COSTS</f>
        <v>14501.999238260672</v>
      </c>
      <c r="P1862" s="2">
        <f>IF(N1862=1,O1862,"")</f>
        <v>14501.999238260672</v>
      </c>
    </row>
    <row r="1863">
      <c r="A1863" s="6">
        <v>2</v>
      </c>
      <c r="B1863" s="6">
        <v>17</v>
      </c>
      <c r="C1863" s="6">
        <v>30</v>
      </c>
      <c r="D1863" s="6">
        <f>A1863+B1863+C1863</f>
        <v>49</v>
      </c>
      <c r="E1863" s="5">
        <f>IF(A1863=0,0,A1863*LABOR_HRS_WK_TOM*SEASON_WEEKS*(1+DIM_PCT_TOM)^A1863)</f>
        <v>217.80000000000004</v>
      </c>
      <c r="F1863" s="5">
        <f>IF(B1863=0,0,B1863*LABOR_HRS_WK_CAR*SEASON_WEEKS*(1+DIM_PCT_CAR)^B1863)</f>
        <v>776.02531320030891</v>
      </c>
      <c r="G1863" s="5">
        <f>IF(C1863=0,0,C1863*LABOR_HRS_WK_MES*SEASON_WEEKS*(1+DIM_PCT_MES)^C1863)</f>
        <v>1959.6780360096466</v>
      </c>
      <c r="H1863" s="5">
        <f>E1863+F1863+G1863</f>
        <v>2953.5033492099556</v>
      </c>
      <c r="I1863" s="5">
        <f>MIN(H1863,FARMER_HRS)</f>
        <v>720</v>
      </c>
      <c r="J1863" s="5">
        <f>MAX(0,H1863-FARMER_HRS)</f>
        <v>2233.5033492099556</v>
      </c>
      <c r="K1863" s="2">
        <f>I1863*FARMER_RATE+J1863*TEMP_WORKER_RATE</f>
        <v>63776.099812672837</v>
      </c>
      <c r="L1863" s="2">
        <f>A1863*PRICE_TOM+B1863*PRICE_CAR+C1863*PRICE_MES</f>
        <v>134198</v>
      </c>
      <c r="M1863" s="2">
        <f>A1863*FERT_BED_TOM+B1863*FERT_BED_CAR+C1863*FERT_BED_MES</f>
        <v>35640</v>
      </c>
      <c r="N1863" s="6">
        <f>IF(AND(D1863&lt;=TOTAL_BEDS,J1863&lt;=TEMP_WORKER_MAX*TEMP_WORKER_HRS),1,0)</f>
        <v>1</v>
      </c>
      <c r="O1863" s="2">
        <f>L1863-M1863-K1863-FIXED_COSTS</f>
        <v>14781.900187327163</v>
      </c>
      <c r="P1863" s="2">
        <f>IF(N1863=1,O1863,"")</f>
        <v>14781.900187327163</v>
      </c>
    </row>
    <row r="1864">
      <c r="A1864" s="6">
        <v>2</v>
      </c>
      <c r="B1864" s="6">
        <v>18</v>
      </c>
      <c r="C1864" s="6">
        <v>0</v>
      </c>
      <c r="D1864" s="6">
        <f>A1864+B1864+C1864</f>
        <v>20</v>
      </c>
      <c r="E1864" s="5">
        <f>IF(A1864=0,0,A1864*LABOR_HRS_WK_TOM*SEASON_WEEKS*(1+DIM_PCT_TOM)^A1864)</f>
        <v>217.80000000000004</v>
      </c>
      <c r="F1864" s="5">
        <f>IF(B1864=0,0,B1864*LABOR_HRS_WK_CAR*SEASON_WEEKS*(1+DIM_PCT_CAR)^B1864)</f>
        <v>842.21570756151152</v>
      </c>
      <c r="G1864" s="5">
        <f>IF(C1864=0,0,C1864*LABOR_HRS_WK_MES*SEASON_WEEKS*(1+DIM_PCT_MES)^C1864)</f>
        <v>0</v>
      </c>
      <c r="H1864" s="5">
        <f>E1864+F1864+G1864</f>
        <v>1060.0157075615116</v>
      </c>
      <c r="I1864" s="5">
        <f>MIN(H1864,FARMER_HRS)</f>
        <v>720</v>
      </c>
      <c r="J1864" s="5">
        <f>MAX(0,H1864-FARMER_HRS)</f>
        <v>340.01570756151159</v>
      </c>
      <c r="K1864" s="2">
        <f>I1864*FARMER_RATE+J1864*TEMP_WORKER_RATE</f>
        <v>30903.050478498466</v>
      </c>
      <c r="L1864" s="2">
        <f>A1864*PRICE_TOM+B1864*PRICE_CAR+C1864*PRICE_MES</f>
        <v>55292</v>
      </c>
      <c r="M1864" s="2">
        <f>A1864*FERT_BED_TOM+B1864*FERT_BED_CAR+C1864*FERT_BED_MES</f>
        <v>9680</v>
      </c>
      <c r="N1864" s="6">
        <f>IF(AND(D1864&lt;=TOTAL_BEDS,J1864&lt;=TEMP_WORKER_MAX*TEMP_WORKER_HRS),1,0)</f>
        <v>1</v>
      </c>
      <c r="O1864" s="2">
        <f>L1864-M1864-K1864-FIXED_COSTS</f>
        <v>-5291.050478498466</v>
      </c>
      <c r="P1864" s="2">
        <f>IF(N1864=1,O1864,"")</f>
        <v>-5291.050478498466</v>
      </c>
    </row>
    <row r="1865">
      <c r="A1865" s="6">
        <v>2</v>
      </c>
      <c r="B1865" s="6">
        <v>18</v>
      </c>
      <c r="C1865" s="6">
        <v>1</v>
      </c>
      <c r="D1865" s="6">
        <f>A1865+B1865+C1865</f>
        <v>21</v>
      </c>
      <c r="E1865" s="5">
        <f>IF(A1865=0,0,A1865*LABOR_HRS_WK_TOM*SEASON_WEEKS*(1+DIM_PCT_TOM)^A1865)</f>
        <v>217.80000000000004</v>
      </c>
      <c r="F1865" s="5">
        <f>IF(B1865=0,0,B1865*LABOR_HRS_WK_CAR*SEASON_WEEKS*(1+DIM_PCT_CAR)^B1865)</f>
        <v>842.21570756151152</v>
      </c>
      <c r="G1865" s="5">
        <f>IF(C1865=0,0,C1865*LABOR_HRS_WK_MES*SEASON_WEEKS*(1+DIM_PCT_MES)^C1865)</f>
        <v>45.5625</v>
      </c>
      <c r="H1865" s="5">
        <f>E1865+F1865+G1865</f>
        <v>1105.5782075615116</v>
      </c>
      <c r="I1865" s="5">
        <f>MIN(H1865,FARMER_HRS)</f>
        <v>720</v>
      </c>
      <c r="J1865" s="5">
        <f>MAX(0,H1865-FARMER_HRS)</f>
        <v>385.57820756151159</v>
      </c>
      <c r="K1865" s="2">
        <f>I1865*FARMER_RATE+J1865*TEMP_WORKER_RATE</f>
        <v>31694.066103498466</v>
      </c>
      <c r="L1865" s="2">
        <f>A1865*PRICE_TOM+B1865*PRICE_CAR+C1865*PRICE_MES</f>
        <v>57992</v>
      </c>
      <c r="M1865" s="2">
        <f>A1865*FERT_BED_TOM+B1865*FERT_BED_CAR+C1865*FERT_BED_MES</f>
        <v>10560</v>
      </c>
      <c r="N1865" s="6">
        <f>IF(AND(D1865&lt;=TOTAL_BEDS,J1865&lt;=TEMP_WORKER_MAX*TEMP_WORKER_HRS),1,0)</f>
        <v>1</v>
      </c>
      <c r="O1865" s="2">
        <f>L1865-M1865-K1865-FIXED_COSTS</f>
        <v>-4262.066103498466</v>
      </c>
      <c r="P1865" s="2">
        <f>IF(N1865=1,O1865,"")</f>
        <v>-4262.066103498466</v>
      </c>
    </row>
    <row r="1866">
      <c r="A1866" s="6">
        <v>2</v>
      </c>
      <c r="B1866" s="6">
        <v>18</v>
      </c>
      <c r="C1866" s="6">
        <v>2</v>
      </c>
      <c r="D1866" s="6">
        <f>A1866+B1866+C1866</f>
        <v>22</v>
      </c>
      <c r="E1866" s="5">
        <f>IF(A1866=0,0,A1866*LABOR_HRS_WK_TOM*SEASON_WEEKS*(1+DIM_PCT_TOM)^A1866)</f>
        <v>217.80000000000004</v>
      </c>
      <c r="F1866" s="5">
        <f>IF(B1866=0,0,B1866*LABOR_HRS_WK_CAR*SEASON_WEEKS*(1+DIM_PCT_CAR)^B1866)</f>
        <v>842.21570756151152</v>
      </c>
      <c r="G1866" s="5">
        <f>IF(C1866=0,0,C1866*LABOR_HRS_WK_MES*SEASON_WEEKS*(1+DIM_PCT_MES)^C1866)</f>
        <v>92.2640625</v>
      </c>
      <c r="H1866" s="5">
        <f>E1866+F1866+G1866</f>
        <v>1152.2797700615115</v>
      </c>
      <c r="I1866" s="5">
        <f>MIN(H1866,FARMER_HRS)</f>
        <v>720</v>
      </c>
      <c r="J1866" s="5">
        <f>MAX(0,H1866-FARMER_HRS)</f>
        <v>432.2797700615115</v>
      </c>
      <c r="K1866" s="2">
        <f>I1866*FARMER_RATE+J1866*TEMP_WORKER_RATE</f>
        <v>32504.857119123462</v>
      </c>
      <c r="L1866" s="2">
        <f>A1866*PRICE_TOM+B1866*PRICE_CAR+C1866*PRICE_MES</f>
        <v>60692</v>
      </c>
      <c r="M1866" s="2">
        <f>A1866*FERT_BED_TOM+B1866*FERT_BED_CAR+C1866*FERT_BED_MES</f>
        <v>11440</v>
      </c>
      <c r="N1866" s="6">
        <f>IF(AND(D1866&lt;=TOTAL_BEDS,J1866&lt;=TEMP_WORKER_MAX*TEMP_WORKER_HRS),1,0)</f>
        <v>1</v>
      </c>
      <c r="O1866" s="2">
        <f>L1866-M1866-K1866-FIXED_COSTS</f>
        <v>-3252.8571191234623</v>
      </c>
      <c r="P1866" s="2">
        <f>IF(N1866=1,O1866,"")</f>
        <v>-3252.8571191234623</v>
      </c>
    </row>
    <row r="1867">
      <c r="A1867" s="6">
        <v>2</v>
      </c>
      <c r="B1867" s="6">
        <v>18</v>
      </c>
      <c r="C1867" s="6">
        <v>3</v>
      </c>
      <c r="D1867" s="6">
        <f>A1867+B1867+C1867</f>
        <v>23</v>
      </c>
      <c r="E1867" s="5">
        <f>IF(A1867=0,0,A1867*LABOR_HRS_WK_TOM*SEASON_WEEKS*(1+DIM_PCT_TOM)^A1867)</f>
        <v>217.80000000000004</v>
      </c>
      <c r="F1867" s="5">
        <f>IF(B1867=0,0,B1867*LABOR_HRS_WK_CAR*SEASON_WEEKS*(1+DIM_PCT_CAR)^B1867)</f>
        <v>842.21570756151152</v>
      </c>
      <c r="G1867" s="5">
        <f>IF(C1867=0,0,C1867*LABOR_HRS_WK_MES*SEASON_WEEKS*(1+DIM_PCT_MES)^C1867)</f>
        <v>140.12604492187498</v>
      </c>
      <c r="H1867" s="5">
        <f>E1867+F1867+G1867</f>
        <v>1200.1417524833867</v>
      </c>
      <c r="I1867" s="5">
        <f>MIN(H1867,FARMER_HRS)</f>
        <v>720</v>
      </c>
      <c r="J1867" s="5">
        <f>MAX(0,H1867-FARMER_HRS)</f>
        <v>480.14175248338665</v>
      </c>
      <c r="K1867" s="2">
        <f>I1867*FARMER_RATE+J1867*TEMP_WORKER_RATE</f>
        <v>33335.794313947685</v>
      </c>
      <c r="L1867" s="2">
        <f>A1867*PRICE_TOM+B1867*PRICE_CAR+C1867*PRICE_MES</f>
        <v>63392</v>
      </c>
      <c r="M1867" s="2">
        <f>A1867*FERT_BED_TOM+B1867*FERT_BED_CAR+C1867*FERT_BED_MES</f>
        <v>12320</v>
      </c>
      <c r="N1867" s="6">
        <f>IF(AND(D1867&lt;=TOTAL_BEDS,J1867&lt;=TEMP_WORKER_MAX*TEMP_WORKER_HRS),1,0)</f>
        <v>1</v>
      </c>
      <c r="O1867" s="2">
        <f>L1867-M1867-K1867-FIXED_COSTS</f>
        <v>-2263.7943139476847</v>
      </c>
      <c r="P1867" s="2">
        <f>IF(N1867=1,O1867,"")</f>
        <v>-2263.7943139476847</v>
      </c>
    </row>
    <row r="1868">
      <c r="A1868" s="6">
        <v>2</v>
      </c>
      <c r="B1868" s="6">
        <v>18</v>
      </c>
      <c r="C1868" s="6">
        <v>4</v>
      </c>
      <c r="D1868" s="6">
        <f>A1868+B1868+C1868</f>
        <v>24</v>
      </c>
      <c r="E1868" s="5">
        <f>IF(A1868=0,0,A1868*LABOR_HRS_WK_TOM*SEASON_WEEKS*(1+DIM_PCT_TOM)^A1868)</f>
        <v>217.80000000000004</v>
      </c>
      <c r="F1868" s="5">
        <f>IF(B1868=0,0,B1868*LABOR_HRS_WK_CAR*SEASON_WEEKS*(1+DIM_PCT_CAR)^B1868)</f>
        <v>842.21570756151152</v>
      </c>
      <c r="G1868" s="5">
        <f>IF(C1868=0,0,C1868*LABOR_HRS_WK_MES*SEASON_WEEKS*(1+DIM_PCT_MES)^C1868)</f>
        <v>189.17016064453119</v>
      </c>
      <c r="H1868" s="5">
        <f>E1868+F1868+G1868</f>
        <v>1249.1858682060429</v>
      </c>
      <c r="I1868" s="5">
        <f>MIN(H1868,FARMER_HRS)</f>
        <v>720</v>
      </c>
      <c r="J1868" s="5">
        <f>MAX(0,H1868-FARMER_HRS)</f>
        <v>529.18586820604287</v>
      </c>
      <c r="K1868" s="2">
        <f>I1868*FARMER_RATE+J1868*TEMP_WORKER_RATE</f>
        <v>34187.254656354911</v>
      </c>
      <c r="L1868" s="2">
        <f>A1868*PRICE_TOM+B1868*PRICE_CAR+C1868*PRICE_MES</f>
        <v>66092</v>
      </c>
      <c r="M1868" s="2">
        <f>A1868*FERT_BED_TOM+B1868*FERT_BED_CAR+C1868*FERT_BED_MES</f>
        <v>13200</v>
      </c>
      <c r="N1868" s="6">
        <f>IF(AND(D1868&lt;=TOTAL_BEDS,J1868&lt;=TEMP_WORKER_MAX*TEMP_WORKER_HRS),1,0)</f>
        <v>1</v>
      </c>
      <c r="O1868" s="2">
        <f>L1868-M1868-K1868-FIXED_COSTS</f>
        <v>-1295.2546563549113</v>
      </c>
      <c r="P1868" s="2">
        <f>IF(N1868=1,O1868,"")</f>
        <v>-1295.2546563549113</v>
      </c>
    </row>
    <row r="1869">
      <c r="A1869" s="6">
        <v>2</v>
      </c>
      <c r="B1869" s="6">
        <v>18</v>
      </c>
      <c r="C1869" s="6">
        <v>5</v>
      </c>
      <c r="D1869" s="6">
        <f>A1869+B1869+C1869</f>
        <v>25</v>
      </c>
      <c r="E1869" s="5">
        <f>IF(A1869=0,0,A1869*LABOR_HRS_WK_TOM*SEASON_WEEKS*(1+DIM_PCT_TOM)^A1869)</f>
        <v>217.80000000000004</v>
      </c>
      <c r="F1869" s="5">
        <f>IF(B1869=0,0,B1869*LABOR_HRS_WK_CAR*SEASON_WEEKS*(1+DIM_PCT_CAR)^B1869)</f>
        <v>842.21570756151152</v>
      </c>
      <c r="G1869" s="5">
        <f>IF(C1869=0,0,C1869*LABOR_HRS_WK_MES*SEASON_WEEKS*(1+DIM_PCT_MES)^C1869)</f>
        <v>239.41848456573481</v>
      </c>
      <c r="H1869" s="5">
        <f>E1869+F1869+G1869</f>
        <v>1299.4341921272464</v>
      </c>
      <c r="I1869" s="5">
        <f>MIN(H1869,FARMER_HRS)</f>
        <v>720</v>
      </c>
      <c r="J1869" s="5">
        <f>MAX(0,H1869-FARMER_HRS)</f>
        <v>579.43419212724643</v>
      </c>
      <c r="K1869" s="2">
        <f>I1869*FARMER_RATE+J1869*TEMP_WORKER_RATE</f>
        <v>35059.62139109803</v>
      </c>
      <c r="L1869" s="2">
        <f>A1869*PRICE_TOM+B1869*PRICE_CAR+C1869*PRICE_MES</f>
        <v>68792</v>
      </c>
      <c r="M1869" s="2">
        <f>A1869*FERT_BED_TOM+B1869*FERT_BED_CAR+C1869*FERT_BED_MES</f>
        <v>14080</v>
      </c>
      <c r="N1869" s="6">
        <f>IF(AND(D1869&lt;=TOTAL_BEDS,J1869&lt;=TEMP_WORKER_MAX*TEMP_WORKER_HRS),1,0)</f>
        <v>1</v>
      </c>
      <c r="O1869" s="2">
        <f>L1869-M1869-K1869-FIXED_COSTS</f>
        <v>-347.62139109802956</v>
      </c>
      <c r="P1869" s="2">
        <f>IF(N1869=1,O1869,"")</f>
        <v>-347.62139109802956</v>
      </c>
    </row>
    <row r="1870">
      <c r="A1870" s="6">
        <v>2</v>
      </c>
      <c r="B1870" s="6">
        <v>18</v>
      </c>
      <c r="C1870" s="6">
        <v>6</v>
      </c>
      <c r="D1870" s="6">
        <f>A1870+B1870+C1870</f>
        <v>26</v>
      </c>
      <c r="E1870" s="5">
        <f>IF(A1870=0,0,A1870*LABOR_HRS_WK_TOM*SEASON_WEEKS*(1+DIM_PCT_TOM)^A1870)</f>
        <v>217.80000000000004</v>
      </c>
      <c r="F1870" s="5">
        <f>IF(B1870=0,0,B1870*LABOR_HRS_WK_CAR*SEASON_WEEKS*(1+DIM_PCT_CAR)^B1870)</f>
        <v>842.21570756151152</v>
      </c>
      <c r="G1870" s="5">
        <f>IF(C1870=0,0,C1870*LABOR_HRS_WK_MES*SEASON_WEEKS*(1+DIM_PCT_MES)^C1870)</f>
        <v>290.89345874736773</v>
      </c>
      <c r="H1870" s="5">
        <f>E1870+F1870+G1870</f>
        <v>1350.9091663088793</v>
      </c>
      <c r="I1870" s="5">
        <f>MIN(H1870,FARMER_HRS)</f>
        <v>720</v>
      </c>
      <c r="J1870" s="5">
        <f>MAX(0,H1870-FARMER_HRS)</f>
        <v>630.90916630887932</v>
      </c>
      <c r="K1870" s="2">
        <f>I1870*FARMER_RATE+J1870*TEMP_WORKER_RATE</f>
        <v>35953.284137306931</v>
      </c>
      <c r="L1870" s="2">
        <f>A1870*PRICE_TOM+B1870*PRICE_CAR+C1870*PRICE_MES</f>
        <v>71492</v>
      </c>
      <c r="M1870" s="2">
        <f>A1870*FERT_BED_TOM+B1870*FERT_BED_CAR+C1870*FERT_BED_MES</f>
        <v>14960</v>
      </c>
      <c r="N1870" s="6">
        <f>IF(AND(D1870&lt;=TOTAL_BEDS,J1870&lt;=TEMP_WORKER_MAX*TEMP_WORKER_HRS),1,0)</f>
        <v>1</v>
      </c>
      <c r="O1870" s="2">
        <f>L1870-M1870-K1870-FIXED_COSTS</f>
        <v>578.71586269306863</v>
      </c>
      <c r="P1870" s="2">
        <f>IF(N1870=1,O1870,"")</f>
        <v>578.71586269306863</v>
      </c>
    </row>
    <row r="1871">
      <c r="A1871" s="6">
        <v>2</v>
      </c>
      <c r="B1871" s="6">
        <v>18</v>
      </c>
      <c r="C1871" s="6">
        <v>7</v>
      </c>
      <c r="D1871" s="6">
        <f>A1871+B1871+C1871</f>
        <v>27</v>
      </c>
      <c r="E1871" s="5">
        <f>IF(A1871=0,0,A1871*LABOR_HRS_WK_TOM*SEASON_WEEKS*(1+DIM_PCT_TOM)^A1871)</f>
        <v>217.80000000000004</v>
      </c>
      <c r="F1871" s="5">
        <f>IF(B1871=0,0,B1871*LABOR_HRS_WK_CAR*SEASON_WEEKS*(1+DIM_PCT_CAR)^B1871)</f>
        <v>842.21570756151152</v>
      </c>
      <c r="G1871" s="5">
        <f>IF(C1871=0,0,C1871*LABOR_HRS_WK_MES*SEASON_WEEKS*(1+DIM_PCT_MES)^C1871)</f>
        <v>343.61789814532818</v>
      </c>
      <c r="H1871" s="5">
        <f>E1871+F1871+G1871</f>
        <v>1403.6336057068397</v>
      </c>
      <c r="I1871" s="5">
        <f>MIN(H1871,FARMER_HRS)</f>
        <v>720</v>
      </c>
      <c r="J1871" s="5">
        <f>MAX(0,H1871-FARMER_HRS)</f>
        <v>683.63360570683972</v>
      </c>
      <c r="K1871" s="2">
        <f>I1871*FARMER_RATE+J1871*TEMP_WORKER_RATE</f>
        <v>36868.638987965969</v>
      </c>
      <c r="L1871" s="2">
        <f>A1871*PRICE_TOM+B1871*PRICE_CAR+C1871*PRICE_MES</f>
        <v>74192</v>
      </c>
      <c r="M1871" s="2">
        <f>A1871*FERT_BED_TOM+B1871*FERT_BED_CAR+C1871*FERT_BED_MES</f>
        <v>15840</v>
      </c>
      <c r="N1871" s="6">
        <f>IF(AND(D1871&lt;=TOTAL_BEDS,J1871&lt;=TEMP_WORKER_MAX*TEMP_WORKER_HRS),1,0)</f>
        <v>1</v>
      </c>
      <c r="O1871" s="2">
        <f>L1871-M1871-K1871-FIXED_COSTS</f>
        <v>1483.3610120340309</v>
      </c>
      <c r="P1871" s="2">
        <f>IF(N1871=1,O1871,"")</f>
        <v>1483.3610120340309</v>
      </c>
    </row>
    <row r="1872">
      <c r="A1872" s="6">
        <v>2</v>
      </c>
      <c r="B1872" s="6">
        <v>18</v>
      </c>
      <c r="C1872" s="6">
        <v>8</v>
      </c>
      <c r="D1872" s="6">
        <f>A1872+B1872+C1872</f>
        <v>28</v>
      </c>
      <c r="E1872" s="5">
        <f>IF(A1872=0,0,A1872*LABOR_HRS_WK_TOM*SEASON_WEEKS*(1+DIM_PCT_TOM)^A1872)</f>
        <v>217.80000000000004</v>
      </c>
      <c r="F1872" s="5">
        <f>IF(B1872=0,0,B1872*LABOR_HRS_WK_CAR*SEASON_WEEKS*(1+DIM_PCT_CAR)^B1872)</f>
        <v>842.21570756151152</v>
      </c>
      <c r="G1872" s="5">
        <f>IF(C1872=0,0,C1872*LABOR_HRS_WK_MES*SEASON_WEEKS*(1+DIM_PCT_MES)^C1872)</f>
        <v>397.61499642530833</v>
      </c>
      <c r="H1872" s="5">
        <f>E1872+F1872+G1872</f>
        <v>1457.63070398682</v>
      </c>
      <c r="I1872" s="5">
        <f>MIN(H1872,FARMER_HRS)</f>
        <v>720</v>
      </c>
      <c r="J1872" s="5">
        <f>MAX(0,H1872-FARMER_HRS)</f>
        <v>737.63070398682</v>
      </c>
      <c r="K1872" s="2">
        <f>I1872*FARMER_RATE+J1872*TEMP_WORKER_RATE</f>
        <v>37806.088610882289</v>
      </c>
      <c r="L1872" s="2">
        <f>A1872*PRICE_TOM+B1872*PRICE_CAR+C1872*PRICE_MES</f>
        <v>76892</v>
      </c>
      <c r="M1872" s="2">
        <f>A1872*FERT_BED_TOM+B1872*FERT_BED_CAR+C1872*FERT_BED_MES</f>
        <v>16720</v>
      </c>
      <c r="N1872" s="6">
        <f>IF(AND(D1872&lt;=TOTAL_BEDS,J1872&lt;=TEMP_WORKER_MAX*TEMP_WORKER_HRS),1,0)</f>
        <v>1</v>
      </c>
      <c r="O1872" s="2">
        <f>L1872-M1872-K1872-FIXED_COSTS</f>
        <v>2365.9113891177112</v>
      </c>
      <c r="P1872" s="2">
        <f>IF(N1872=1,O1872,"")</f>
        <v>2365.9113891177112</v>
      </c>
    </row>
    <row r="1873">
      <c r="A1873" s="6">
        <v>2</v>
      </c>
      <c r="B1873" s="6">
        <v>18</v>
      </c>
      <c r="C1873" s="6">
        <v>9</v>
      </c>
      <c r="D1873" s="6">
        <f>A1873+B1873+C1873</f>
        <v>29</v>
      </c>
      <c r="E1873" s="5">
        <f>IF(A1873=0,0,A1873*LABOR_HRS_WK_TOM*SEASON_WEEKS*(1+DIM_PCT_TOM)^A1873)</f>
        <v>217.80000000000004</v>
      </c>
      <c r="F1873" s="5">
        <f>IF(B1873=0,0,B1873*LABOR_HRS_WK_CAR*SEASON_WEEKS*(1+DIM_PCT_CAR)^B1873)</f>
        <v>842.21570756151152</v>
      </c>
      <c r="G1873" s="5">
        <f>IF(C1873=0,0,C1873*LABOR_HRS_WK_MES*SEASON_WEEKS*(1+DIM_PCT_MES)^C1873)</f>
        <v>452.90833186570273</v>
      </c>
      <c r="H1873" s="5">
        <f>E1873+F1873+G1873</f>
        <v>1512.9240394272142</v>
      </c>
      <c r="I1873" s="5">
        <f>MIN(H1873,FARMER_HRS)</f>
        <v>720</v>
      </c>
      <c r="J1873" s="5">
        <f>MAX(0,H1873-FARMER_HRS)</f>
        <v>792.92403942721421</v>
      </c>
      <c r="K1873" s="2">
        <f>I1873*FARMER_RATE+J1873*TEMP_WORKER_RATE</f>
        <v>38766.042351166914</v>
      </c>
      <c r="L1873" s="2">
        <f>A1873*PRICE_TOM+B1873*PRICE_CAR+C1873*PRICE_MES</f>
        <v>79592</v>
      </c>
      <c r="M1873" s="2">
        <f>A1873*FERT_BED_TOM+B1873*FERT_BED_CAR+C1873*FERT_BED_MES</f>
        <v>17600</v>
      </c>
      <c r="N1873" s="6">
        <f>IF(AND(D1873&lt;=TOTAL_BEDS,J1873&lt;=TEMP_WORKER_MAX*TEMP_WORKER_HRS),1,0)</f>
        <v>1</v>
      </c>
      <c r="O1873" s="2">
        <f>L1873-M1873-K1873-FIXED_COSTS</f>
        <v>3225.9576488330858</v>
      </c>
      <c r="P1873" s="2">
        <f>IF(N1873=1,O1873,"")</f>
        <v>3225.9576488330858</v>
      </c>
    </row>
    <row r="1874">
      <c r="A1874" s="6">
        <v>2</v>
      </c>
      <c r="B1874" s="6">
        <v>18</v>
      </c>
      <c r="C1874" s="6">
        <v>10</v>
      </c>
      <c r="D1874" s="6">
        <f>A1874+B1874+C1874</f>
        <v>30</v>
      </c>
      <c r="E1874" s="5">
        <f>IF(A1874=0,0,A1874*LABOR_HRS_WK_TOM*SEASON_WEEKS*(1+DIM_PCT_TOM)^A1874)</f>
        <v>217.80000000000004</v>
      </c>
      <c r="F1874" s="5">
        <f>IF(B1874=0,0,B1874*LABOR_HRS_WK_CAR*SEASON_WEEKS*(1+DIM_PCT_CAR)^B1874)</f>
        <v>842.21570756151152</v>
      </c>
      <c r="G1874" s="5">
        <f>IF(C1874=0,0,C1874*LABOR_HRS_WK_MES*SEASON_WEEKS*(1+DIM_PCT_MES)^C1874)</f>
        <v>509.52187334891551</v>
      </c>
      <c r="H1874" s="5">
        <f>E1874+F1874+G1874</f>
        <v>1569.5375809104271</v>
      </c>
      <c r="I1874" s="5">
        <f>MIN(H1874,FARMER_HRS)</f>
        <v>720</v>
      </c>
      <c r="J1874" s="5">
        <f>MAX(0,H1874-FARMER_HRS)</f>
        <v>849.5375809104271</v>
      </c>
      <c r="K1874" s="2">
        <f>I1874*FARMER_RATE+J1874*TEMP_WORKER_RATE</f>
        <v>39748.916335250469</v>
      </c>
      <c r="L1874" s="2">
        <f>A1874*PRICE_TOM+B1874*PRICE_CAR+C1874*PRICE_MES</f>
        <v>82292</v>
      </c>
      <c r="M1874" s="2">
        <f>A1874*FERT_BED_TOM+B1874*FERT_BED_CAR+C1874*FERT_BED_MES</f>
        <v>18480</v>
      </c>
      <c r="N1874" s="6">
        <f>IF(AND(D1874&lt;=TOTAL_BEDS,J1874&lt;=TEMP_WORKER_MAX*TEMP_WORKER_HRS),1,0)</f>
        <v>1</v>
      </c>
      <c r="O1874" s="2">
        <f>L1874-M1874-K1874-FIXED_COSTS</f>
        <v>4063.0836647495307</v>
      </c>
      <c r="P1874" s="2">
        <f>IF(N1874=1,O1874,"")</f>
        <v>4063.0836647495307</v>
      </c>
    </row>
    <row r="1875">
      <c r="A1875" s="6">
        <v>2</v>
      </c>
      <c r="B1875" s="6">
        <v>18</v>
      </c>
      <c r="C1875" s="6">
        <v>11</v>
      </c>
      <c r="D1875" s="6">
        <f>A1875+B1875+C1875</f>
        <v>31</v>
      </c>
      <c r="E1875" s="5">
        <f>IF(A1875=0,0,A1875*LABOR_HRS_WK_TOM*SEASON_WEEKS*(1+DIM_PCT_TOM)^A1875)</f>
        <v>217.80000000000004</v>
      </c>
      <c r="F1875" s="5">
        <f>IF(B1875=0,0,B1875*LABOR_HRS_WK_CAR*SEASON_WEEKS*(1+DIM_PCT_CAR)^B1875)</f>
        <v>842.21570756151152</v>
      </c>
      <c r="G1875" s="5">
        <f>IF(C1875=0,0,C1875*LABOR_HRS_WK_MES*SEASON_WEEKS*(1+DIM_PCT_MES)^C1875)</f>
        <v>567.47998644235463</v>
      </c>
      <c r="H1875" s="5">
        <f>E1875+F1875+G1875</f>
        <v>1627.4956940038662</v>
      </c>
      <c r="I1875" s="5">
        <f>MIN(H1875,FARMER_HRS)</f>
        <v>720</v>
      </c>
      <c r="J1875" s="5">
        <f>MAX(0,H1875-FARMER_HRS)</f>
        <v>907.49569400386622</v>
      </c>
      <c r="K1875" s="2">
        <f>I1875*FARMER_RATE+J1875*TEMP_WORKER_RATE</f>
        <v>40755.133576456006</v>
      </c>
      <c r="L1875" s="2">
        <f>A1875*PRICE_TOM+B1875*PRICE_CAR+C1875*PRICE_MES</f>
        <v>84992</v>
      </c>
      <c r="M1875" s="2">
        <f>A1875*FERT_BED_TOM+B1875*FERT_BED_CAR+C1875*FERT_BED_MES</f>
        <v>19360</v>
      </c>
      <c r="N1875" s="6">
        <f>IF(AND(D1875&lt;=TOTAL_BEDS,J1875&lt;=TEMP_WORKER_MAX*TEMP_WORKER_HRS),1,0)</f>
        <v>1</v>
      </c>
      <c r="O1875" s="2">
        <f>L1875-M1875-K1875-FIXED_COSTS</f>
        <v>4876.8664235439937</v>
      </c>
      <c r="P1875" s="2">
        <f>IF(N1875=1,O1875,"")</f>
        <v>4876.8664235439937</v>
      </c>
    </row>
    <row r="1876">
      <c r="A1876" s="6">
        <v>2</v>
      </c>
      <c r="B1876" s="6">
        <v>18</v>
      </c>
      <c r="C1876" s="6">
        <v>12</v>
      </c>
      <c r="D1876" s="6">
        <f>A1876+B1876+C1876</f>
        <v>32</v>
      </c>
      <c r="E1876" s="5">
        <f>IF(A1876=0,0,A1876*LABOR_HRS_WK_TOM*SEASON_WEEKS*(1+DIM_PCT_TOM)^A1876)</f>
        <v>217.80000000000004</v>
      </c>
      <c r="F1876" s="5">
        <f>IF(B1876=0,0,B1876*LABOR_HRS_WK_CAR*SEASON_WEEKS*(1+DIM_PCT_CAR)^B1876)</f>
        <v>842.21570756151152</v>
      </c>
      <c r="G1876" s="5">
        <f>IF(C1876=0,0,C1876*LABOR_HRS_WK_MES*SEASON_WEEKS*(1+DIM_PCT_MES)^C1876)</f>
        <v>626.807439570419</v>
      </c>
      <c r="H1876" s="5">
        <f>E1876+F1876+G1876</f>
        <v>1686.8231471319305</v>
      </c>
      <c r="I1876" s="5">
        <f>MIN(H1876,FARMER_HRS)</f>
        <v>720</v>
      </c>
      <c r="J1876" s="5">
        <f>MAX(0,H1876-FARMER_HRS)</f>
        <v>966.82314713193045</v>
      </c>
      <c r="K1876" s="2">
        <f>I1876*FARMER_RATE+J1876*TEMP_WORKER_RATE</f>
        <v>41785.124082151568</v>
      </c>
      <c r="L1876" s="2">
        <f>A1876*PRICE_TOM+B1876*PRICE_CAR+C1876*PRICE_MES</f>
        <v>87692</v>
      </c>
      <c r="M1876" s="2">
        <f>A1876*FERT_BED_TOM+B1876*FERT_BED_CAR+C1876*FERT_BED_MES</f>
        <v>20240</v>
      </c>
      <c r="N1876" s="6">
        <f>IF(AND(D1876&lt;=TOTAL_BEDS,J1876&lt;=TEMP_WORKER_MAX*TEMP_WORKER_HRS),1,0)</f>
        <v>1</v>
      </c>
      <c r="O1876" s="2">
        <f>L1876-M1876-K1876-FIXED_COSTS</f>
        <v>5666.8759178484324</v>
      </c>
      <c r="P1876" s="2">
        <f>IF(N1876=1,O1876,"")</f>
        <v>5666.8759178484324</v>
      </c>
    </row>
    <row r="1877">
      <c r="A1877" s="6">
        <v>2</v>
      </c>
      <c r="B1877" s="6">
        <v>18</v>
      </c>
      <c r="C1877" s="6">
        <v>13</v>
      </c>
      <c r="D1877" s="6">
        <f>A1877+B1877+C1877</f>
        <v>33</v>
      </c>
      <c r="E1877" s="5">
        <f>IF(A1877=0,0,A1877*LABOR_HRS_WK_TOM*SEASON_WEEKS*(1+DIM_PCT_TOM)^A1877)</f>
        <v>217.80000000000004</v>
      </c>
      <c r="F1877" s="5">
        <f>IF(B1877=0,0,B1877*LABOR_HRS_WK_CAR*SEASON_WEEKS*(1+DIM_PCT_CAR)^B1877)</f>
        <v>842.21570756151152</v>
      </c>
      <c r="G1877" s="5">
        <f>IF(C1877=0,0,C1877*LABOR_HRS_WK_MES*SEASON_WEEKS*(1+DIM_PCT_MES)^C1877)</f>
        <v>687.52941027880331</v>
      </c>
      <c r="H1877" s="5">
        <f>E1877+F1877+G1877</f>
        <v>1747.545117840315</v>
      </c>
      <c r="I1877" s="5">
        <f>MIN(H1877,FARMER_HRS)</f>
        <v>720</v>
      </c>
      <c r="J1877" s="5">
        <f>MAX(0,H1877-FARMER_HRS)</f>
        <v>1027.545117840315</v>
      </c>
      <c r="K1877" s="2">
        <f>I1877*FARMER_RATE+J1877*TEMP_WORKER_RATE</f>
        <v>42839.324962505467</v>
      </c>
      <c r="L1877" s="2">
        <f>A1877*PRICE_TOM+B1877*PRICE_CAR+C1877*PRICE_MES</f>
        <v>90392</v>
      </c>
      <c r="M1877" s="2">
        <f>A1877*FERT_BED_TOM+B1877*FERT_BED_CAR+C1877*FERT_BED_MES</f>
        <v>21120</v>
      </c>
      <c r="N1877" s="6">
        <f>IF(AND(D1877&lt;=TOTAL_BEDS,J1877&lt;=TEMP_WORKER_MAX*TEMP_WORKER_HRS),1,0)</f>
        <v>1</v>
      </c>
      <c r="O1877" s="2">
        <f>L1877-M1877-K1877-FIXED_COSTS</f>
        <v>6432.6750374945332</v>
      </c>
      <c r="P1877" s="2">
        <f>IF(N1877=1,O1877,"")</f>
        <v>6432.6750374945332</v>
      </c>
    </row>
    <row r="1878">
      <c r="A1878" s="6">
        <v>2</v>
      </c>
      <c r="B1878" s="6">
        <v>18</v>
      </c>
      <c r="C1878" s="6">
        <v>14</v>
      </c>
      <c r="D1878" s="6">
        <f>A1878+B1878+C1878</f>
        <v>34</v>
      </c>
      <c r="E1878" s="5">
        <f>IF(A1878=0,0,A1878*LABOR_HRS_WK_TOM*SEASON_WEEKS*(1+DIM_PCT_TOM)^A1878)</f>
        <v>217.80000000000004</v>
      </c>
      <c r="F1878" s="5">
        <f>IF(B1878=0,0,B1878*LABOR_HRS_WK_CAR*SEASON_WEEKS*(1+DIM_PCT_CAR)^B1878)</f>
        <v>842.21570756151152</v>
      </c>
      <c r="G1878" s="5">
        <f>IF(C1878=0,0,C1878*LABOR_HRS_WK_MES*SEASON_WEEKS*(1+DIM_PCT_MES)^C1878)</f>
        <v>749.67149159246435</v>
      </c>
      <c r="H1878" s="5">
        <f>E1878+F1878+G1878</f>
        <v>1809.6871991539761</v>
      </c>
      <c r="I1878" s="5">
        <f>MIN(H1878,FARMER_HRS)</f>
        <v>720</v>
      </c>
      <c r="J1878" s="5">
        <f>MAX(0,H1878-FARMER_HRS)</f>
        <v>1089.6871991539761</v>
      </c>
      <c r="K1878" s="2">
        <f>I1878*FARMER_RATE+J1878*TEMP_WORKER_RATE</f>
        <v>43918.180540867645</v>
      </c>
      <c r="L1878" s="2">
        <f>A1878*PRICE_TOM+B1878*PRICE_CAR+C1878*PRICE_MES</f>
        <v>93092</v>
      </c>
      <c r="M1878" s="2">
        <f>A1878*FERT_BED_TOM+B1878*FERT_BED_CAR+C1878*FERT_BED_MES</f>
        <v>22000</v>
      </c>
      <c r="N1878" s="6">
        <f>IF(AND(D1878&lt;=TOTAL_BEDS,J1878&lt;=TEMP_WORKER_MAX*TEMP_WORKER_HRS),1,0)</f>
        <v>1</v>
      </c>
      <c r="O1878" s="2">
        <f>L1878-M1878-K1878-FIXED_COSTS</f>
        <v>7173.8194591323554</v>
      </c>
      <c r="P1878" s="2">
        <f>IF(N1878=1,O1878,"")</f>
        <v>7173.8194591323554</v>
      </c>
    </row>
    <row r="1879">
      <c r="A1879" s="6">
        <v>2</v>
      </c>
      <c r="B1879" s="6">
        <v>18</v>
      </c>
      <c r="C1879" s="6">
        <v>15</v>
      </c>
      <c r="D1879" s="6">
        <f>A1879+B1879+C1879</f>
        <v>35</v>
      </c>
      <c r="E1879" s="5">
        <f>IF(A1879=0,0,A1879*LABOR_HRS_WK_TOM*SEASON_WEEKS*(1+DIM_PCT_TOM)^A1879)</f>
        <v>217.80000000000004</v>
      </c>
      <c r="F1879" s="5">
        <f>IF(B1879=0,0,B1879*LABOR_HRS_WK_CAR*SEASON_WEEKS*(1+DIM_PCT_CAR)^B1879)</f>
        <v>842.21570756151152</v>
      </c>
      <c r="G1879" s="5">
        <f>IF(C1879=0,0,C1879*LABOR_HRS_WK_MES*SEASON_WEEKS*(1+DIM_PCT_MES)^C1879)</f>
        <v>813.25969846861074</v>
      </c>
      <c r="H1879" s="5">
        <f>E1879+F1879+G1879</f>
        <v>1873.2754060301222</v>
      </c>
      <c r="I1879" s="5">
        <f>MIN(H1879,FARMER_HRS)</f>
        <v>720</v>
      </c>
      <c r="J1879" s="5">
        <f>MAX(0,H1879-FARMER_HRS)</f>
        <v>1153.2754060301222</v>
      </c>
      <c r="K1879" s="2">
        <f>I1879*FARMER_RATE+J1879*TEMP_WORKER_RATE</f>
        <v>45022.142465800731</v>
      </c>
      <c r="L1879" s="2">
        <f>A1879*PRICE_TOM+B1879*PRICE_CAR+C1879*PRICE_MES</f>
        <v>95792</v>
      </c>
      <c r="M1879" s="2">
        <f>A1879*FERT_BED_TOM+B1879*FERT_BED_CAR+C1879*FERT_BED_MES</f>
        <v>22880</v>
      </c>
      <c r="N1879" s="6">
        <f>IF(AND(D1879&lt;=TOTAL_BEDS,J1879&lt;=TEMP_WORKER_MAX*TEMP_WORKER_HRS),1,0)</f>
        <v>1</v>
      </c>
      <c r="O1879" s="2">
        <f>L1879-M1879-K1879-FIXED_COSTS</f>
        <v>7889.8575341992691</v>
      </c>
      <c r="P1879" s="2">
        <f>IF(N1879=1,O1879,"")</f>
        <v>7889.8575341992691</v>
      </c>
    </row>
    <row r="1880">
      <c r="A1880" s="6">
        <v>2</v>
      </c>
      <c r="B1880" s="6">
        <v>18</v>
      </c>
      <c r="C1880" s="6">
        <v>16</v>
      </c>
      <c r="D1880" s="6">
        <f>A1880+B1880+C1880</f>
        <v>36</v>
      </c>
      <c r="E1880" s="5">
        <f>IF(A1880=0,0,A1880*LABOR_HRS_WK_TOM*SEASON_WEEKS*(1+DIM_PCT_TOM)^A1880)</f>
        <v>217.80000000000004</v>
      </c>
      <c r="F1880" s="5">
        <f>IF(B1880=0,0,B1880*LABOR_HRS_WK_CAR*SEASON_WEEKS*(1+DIM_PCT_CAR)^B1880)</f>
        <v>842.21570756151152</v>
      </c>
      <c r="G1880" s="5">
        <f>IF(C1880=0,0,C1880*LABOR_HRS_WK_MES*SEASON_WEEKS*(1+DIM_PCT_MES)^C1880)</f>
        <v>878.32047434609967</v>
      </c>
      <c r="H1880" s="5">
        <f>E1880+F1880+G1880</f>
        <v>1938.3361819076113</v>
      </c>
      <c r="I1880" s="5">
        <f>MIN(H1880,FARMER_HRS)</f>
        <v>720</v>
      </c>
      <c r="J1880" s="5">
        <f>MAX(0,H1880-FARMER_HRS)</f>
        <v>1218.3361819076113</v>
      </c>
      <c r="K1880" s="2">
        <f>I1880*FARMER_RATE+J1880*TEMP_WORKER_RATE</f>
        <v>46151.669824784913</v>
      </c>
      <c r="L1880" s="2">
        <f>A1880*PRICE_TOM+B1880*PRICE_CAR+C1880*PRICE_MES</f>
        <v>98492</v>
      </c>
      <c r="M1880" s="2">
        <f>A1880*FERT_BED_TOM+B1880*FERT_BED_CAR+C1880*FERT_BED_MES</f>
        <v>23760</v>
      </c>
      <c r="N1880" s="6">
        <f>IF(AND(D1880&lt;=TOTAL_BEDS,J1880&lt;=TEMP_WORKER_MAX*TEMP_WORKER_HRS),1,0)</f>
        <v>1</v>
      </c>
      <c r="O1880" s="2">
        <f>L1880-M1880-K1880-FIXED_COSTS</f>
        <v>8580.3301752150874</v>
      </c>
      <c r="P1880" s="2">
        <f>IF(N1880=1,O1880,"")</f>
        <v>8580.3301752150874</v>
      </c>
    </row>
    <row r="1881">
      <c r="A1881" s="6">
        <v>2</v>
      </c>
      <c r="B1881" s="6">
        <v>18</v>
      </c>
      <c r="C1881" s="6">
        <v>17</v>
      </c>
      <c r="D1881" s="6">
        <f>A1881+B1881+C1881</f>
        <v>37</v>
      </c>
      <c r="E1881" s="5">
        <f>IF(A1881=0,0,A1881*LABOR_HRS_WK_TOM*SEASON_WEEKS*(1+DIM_PCT_TOM)^A1881)</f>
        <v>217.80000000000004</v>
      </c>
      <c r="F1881" s="5">
        <f>IF(B1881=0,0,B1881*LABOR_HRS_WK_CAR*SEASON_WEEKS*(1+DIM_PCT_CAR)^B1881)</f>
        <v>842.21570756151152</v>
      </c>
      <c r="G1881" s="5">
        <f>IF(C1881=0,0,C1881*LABOR_HRS_WK_MES*SEASON_WEEKS*(1+DIM_PCT_MES)^C1881)</f>
        <v>944.88069779263992</v>
      </c>
      <c r="H1881" s="5">
        <f>E1881+F1881+G1881</f>
        <v>2004.8964053541515</v>
      </c>
      <c r="I1881" s="5">
        <f>MIN(H1881,FARMER_HRS)</f>
        <v>720</v>
      </c>
      <c r="J1881" s="5">
        <f>MAX(0,H1881-FARMER_HRS)</f>
        <v>1284.8964053541515</v>
      </c>
      <c r="K1881" s="2">
        <f>I1881*FARMER_RATE+J1881*TEMP_WORKER_RATE</f>
        <v>47307.229259620683</v>
      </c>
      <c r="L1881" s="2">
        <f>A1881*PRICE_TOM+B1881*PRICE_CAR+C1881*PRICE_MES</f>
        <v>101192</v>
      </c>
      <c r="M1881" s="2">
        <f>A1881*FERT_BED_TOM+B1881*FERT_BED_CAR+C1881*FERT_BED_MES</f>
        <v>24640</v>
      </c>
      <c r="N1881" s="6">
        <f>IF(AND(D1881&lt;=TOTAL_BEDS,J1881&lt;=TEMP_WORKER_MAX*TEMP_WORKER_HRS),1,0)</f>
        <v>1</v>
      </c>
      <c r="O1881" s="2">
        <f>L1881-M1881-K1881-FIXED_COSTS</f>
        <v>9244.7707403793174</v>
      </c>
      <c r="P1881" s="2">
        <f>IF(N1881=1,O1881,"")</f>
        <v>9244.7707403793174</v>
      </c>
    </row>
    <row r="1882">
      <c r="A1882" s="6">
        <v>2</v>
      </c>
      <c r="B1882" s="6">
        <v>18</v>
      </c>
      <c r="C1882" s="6">
        <v>18</v>
      </c>
      <c r="D1882" s="6">
        <f>A1882+B1882+C1882</f>
        <v>38</v>
      </c>
      <c r="E1882" s="5">
        <f>IF(A1882=0,0,A1882*LABOR_HRS_WK_TOM*SEASON_WEEKS*(1+DIM_PCT_TOM)^A1882)</f>
        <v>217.80000000000004</v>
      </c>
      <c r="F1882" s="5">
        <f>IF(B1882=0,0,B1882*LABOR_HRS_WK_CAR*SEASON_WEEKS*(1+DIM_PCT_CAR)^B1882)</f>
        <v>842.21570756151152</v>
      </c>
      <c r="G1882" s="5">
        <f>IF(C1882=0,0,C1882*LABOR_HRS_WK_MES*SEASON_WEEKS*(1+DIM_PCT_MES)^C1882)</f>
        <v>1012.9676892512272</v>
      </c>
      <c r="H1882" s="5">
        <f>E1882+F1882+G1882</f>
        <v>2072.9833968127386</v>
      </c>
      <c r="I1882" s="5">
        <f>MIN(H1882,FARMER_HRS)</f>
        <v>720</v>
      </c>
      <c r="J1882" s="5">
        <f>MAX(0,H1882-FARMER_HRS)</f>
        <v>1352.9833968127386</v>
      </c>
      <c r="K1882" s="2">
        <f>I1882*FARMER_RATE+J1882*TEMP_WORKER_RATE</f>
        <v>48489.295083554491</v>
      </c>
      <c r="L1882" s="2">
        <f>A1882*PRICE_TOM+B1882*PRICE_CAR+C1882*PRICE_MES</f>
        <v>103892</v>
      </c>
      <c r="M1882" s="2">
        <f>A1882*FERT_BED_TOM+B1882*FERT_BED_CAR+C1882*FERT_BED_MES</f>
        <v>25520</v>
      </c>
      <c r="N1882" s="6">
        <f>IF(AND(D1882&lt;=TOTAL_BEDS,J1882&lt;=TEMP_WORKER_MAX*TEMP_WORKER_HRS),1,0)</f>
        <v>1</v>
      </c>
      <c r="O1882" s="2">
        <f>L1882-M1882-K1882-FIXED_COSTS</f>
        <v>9882.70491644551</v>
      </c>
      <c r="P1882" s="2">
        <f>IF(N1882=1,O1882,"")</f>
        <v>9882.70491644551</v>
      </c>
    </row>
    <row r="1883">
      <c r="A1883" s="6">
        <v>2</v>
      </c>
      <c r="B1883" s="6">
        <v>18</v>
      </c>
      <c r="C1883" s="6">
        <v>19</v>
      </c>
      <c r="D1883" s="6">
        <f>A1883+B1883+C1883</f>
        <v>39</v>
      </c>
      <c r="E1883" s="5">
        <f>IF(A1883=0,0,A1883*LABOR_HRS_WK_TOM*SEASON_WEEKS*(1+DIM_PCT_TOM)^A1883)</f>
        <v>217.80000000000004</v>
      </c>
      <c r="F1883" s="5">
        <f>IF(B1883=0,0,B1883*LABOR_HRS_WK_CAR*SEASON_WEEKS*(1+DIM_PCT_CAR)^B1883)</f>
        <v>842.21570756151152</v>
      </c>
      <c r="G1883" s="5">
        <f>IF(C1883=0,0,C1883*LABOR_HRS_WK_MES*SEASON_WEEKS*(1+DIM_PCT_MES)^C1883)</f>
        <v>1082.6092178872491</v>
      </c>
      <c r="H1883" s="5">
        <f>E1883+F1883+G1883</f>
        <v>2142.6249254487607</v>
      </c>
      <c r="I1883" s="5">
        <f>MIN(H1883,FARMER_HRS)</f>
        <v>720</v>
      </c>
      <c r="J1883" s="5">
        <f>MAX(0,H1883-FARMER_HRS)</f>
        <v>1422.6249254487607</v>
      </c>
      <c r="K1883" s="2">
        <f>I1883*FARMER_RATE+J1883*TEMP_WORKER_RATE</f>
        <v>49698.349400152096</v>
      </c>
      <c r="L1883" s="2">
        <f>A1883*PRICE_TOM+B1883*PRICE_CAR+C1883*PRICE_MES</f>
        <v>106592</v>
      </c>
      <c r="M1883" s="2">
        <f>A1883*FERT_BED_TOM+B1883*FERT_BED_CAR+C1883*FERT_BED_MES</f>
        <v>26400</v>
      </c>
      <c r="N1883" s="6">
        <f>IF(AND(D1883&lt;=TOTAL_BEDS,J1883&lt;=TEMP_WORKER_MAX*TEMP_WORKER_HRS),1,0)</f>
        <v>1</v>
      </c>
      <c r="O1883" s="2">
        <f>L1883-M1883-K1883-FIXED_COSTS</f>
        <v>10493.650599847904</v>
      </c>
      <c r="P1883" s="2">
        <f>IF(N1883=1,O1883,"")</f>
        <v>10493.650599847904</v>
      </c>
    </row>
    <row r="1884">
      <c r="A1884" s="6">
        <v>2</v>
      </c>
      <c r="B1884" s="6">
        <v>18</v>
      </c>
      <c r="C1884" s="6">
        <v>20</v>
      </c>
      <c r="D1884" s="6">
        <f>A1884+B1884+C1884</f>
        <v>40</v>
      </c>
      <c r="E1884" s="5">
        <f>IF(A1884=0,0,A1884*LABOR_HRS_WK_TOM*SEASON_WEEKS*(1+DIM_PCT_TOM)^A1884)</f>
        <v>217.80000000000004</v>
      </c>
      <c r="F1884" s="5">
        <f>IF(B1884=0,0,B1884*LABOR_HRS_WK_CAR*SEASON_WEEKS*(1+DIM_PCT_CAR)^B1884)</f>
        <v>842.21570756151152</v>
      </c>
      <c r="G1884" s="5">
        <f>IF(C1884=0,0,C1884*LABOR_HRS_WK_MES*SEASON_WEEKS*(1+DIM_PCT_MES)^C1884)</f>
        <v>1153.8335085377259</v>
      </c>
      <c r="H1884" s="5">
        <f>E1884+F1884+G1884</f>
        <v>2213.8492160992373</v>
      </c>
      <c r="I1884" s="5">
        <f>MIN(H1884,FARMER_HRS)</f>
        <v>720</v>
      </c>
      <c r="J1884" s="5">
        <f>MAX(0,H1884-FARMER_HRS)</f>
        <v>1493.8492160992373</v>
      </c>
      <c r="K1884" s="2">
        <f>I1884*FARMER_RATE+J1884*TEMP_WORKER_RATE</f>
        <v>50934.8822239451</v>
      </c>
      <c r="L1884" s="2">
        <f>A1884*PRICE_TOM+B1884*PRICE_CAR+C1884*PRICE_MES</f>
        <v>109292</v>
      </c>
      <c r="M1884" s="2">
        <f>A1884*FERT_BED_TOM+B1884*FERT_BED_CAR+C1884*FERT_BED_MES</f>
        <v>27280</v>
      </c>
      <c r="N1884" s="6">
        <f>IF(AND(D1884&lt;=TOTAL_BEDS,J1884&lt;=TEMP_WORKER_MAX*TEMP_WORKER_HRS),1,0)</f>
        <v>1</v>
      </c>
      <c r="O1884" s="2">
        <f>L1884-M1884-K1884-FIXED_COSTS</f>
        <v>11077.117776054904</v>
      </c>
      <c r="P1884" s="2">
        <f>IF(N1884=1,O1884,"")</f>
        <v>11077.117776054904</v>
      </c>
    </row>
    <row r="1885">
      <c r="A1885" s="6">
        <v>2</v>
      </c>
      <c r="B1885" s="6">
        <v>18</v>
      </c>
      <c r="C1885" s="6">
        <v>21</v>
      </c>
      <c r="D1885" s="6">
        <f>A1885+B1885+C1885</f>
        <v>41</v>
      </c>
      <c r="E1885" s="5">
        <f>IF(A1885=0,0,A1885*LABOR_HRS_WK_TOM*SEASON_WEEKS*(1+DIM_PCT_TOM)^A1885)</f>
        <v>217.80000000000004</v>
      </c>
      <c r="F1885" s="5">
        <f>IF(B1885=0,0,B1885*LABOR_HRS_WK_CAR*SEASON_WEEKS*(1+DIM_PCT_CAR)^B1885)</f>
        <v>842.21570756151152</v>
      </c>
      <c r="G1885" s="5">
        <f>IF(C1885=0,0,C1885*LABOR_HRS_WK_MES*SEASON_WEEKS*(1+DIM_PCT_MES)^C1885)</f>
        <v>1226.6692487641699</v>
      </c>
      <c r="H1885" s="5">
        <f>E1885+F1885+G1885</f>
        <v>2286.6849563256815</v>
      </c>
      <c r="I1885" s="5">
        <f>MIN(H1885,FARMER_HRS)</f>
        <v>720</v>
      </c>
      <c r="J1885" s="5">
        <f>MAX(0,H1885-FARMER_HRS)</f>
        <v>1566.6849563256815</v>
      </c>
      <c r="K1885" s="2">
        <f>I1885*FARMER_RATE+J1885*TEMP_WORKER_RATE</f>
        <v>52199.391602876414</v>
      </c>
      <c r="L1885" s="2">
        <f>A1885*PRICE_TOM+B1885*PRICE_CAR+C1885*PRICE_MES</f>
        <v>111992</v>
      </c>
      <c r="M1885" s="2">
        <f>A1885*FERT_BED_TOM+B1885*FERT_BED_CAR+C1885*FERT_BED_MES</f>
        <v>28160</v>
      </c>
      <c r="N1885" s="6">
        <f>IF(AND(D1885&lt;=TOTAL_BEDS,J1885&lt;=TEMP_WORKER_MAX*TEMP_WORKER_HRS),1,0)</f>
        <v>1</v>
      </c>
      <c r="O1885" s="2">
        <f>L1885-M1885-K1885-FIXED_COSTS</f>
        <v>11632.608397123586</v>
      </c>
      <c r="P1885" s="2">
        <f>IF(N1885=1,O1885,"")</f>
        <v>11632.608397123586</v>
      </c>
    </row>
    <row r="1886">
      <c r="A1886" s="6">
        <v>2</v>
      </c>
      <c r="B1886" s="6">
        <v>18</v>
      </c>
      <c r="C1886" s="6">
        <v>22</v>
      </c>
      <c r="D1886" s="6">
        <f>A1886+B1886+C1886</f>
        <v>42</v>
      </c>
      <c r="E1886" s="5">
        <f>IF(A1886=0,0,A1886*LABOR_HRS_WK_TOM*SEASON_WEEKS*(1+DIM_PCT_TOM)^A1886)</f>
        <v>217.80000000000004</v>
      </c>
      <c r="F1886" s="5">
        <f>IF(B1886=0,0,B1886*LABOR_HRS_WK_CAR*SEASON_WEEKS*(1+DIM_PCT_CAR)^B1886)</f>
        <v>842.21570756151152</v>
      </c>
      <c r="G1886" s="5">
        <f>IF(C1886=0,0,C1886*LABOR_HRS_WK_MES*SEASON_WEEKS*(1+DIM_PCT_MES)^C1886)</f>
        <v>1301.1455960105659</v>
      </c>
      <c r="H1886" s="5">
        <f>E1886+F1886+G1886</f>
        <v>2361.1613035720775</v>
      </c>
      <c r="I1886" s="5">
        <f>MIN(H1886,FARMER_HRS)</f>
        <v>720</v>
      </c>
      <c r="J1886" s="5">
        <f>MAX(0,H1886-FARMER_HRS)</f>
        <v>1641.1613035720775</v>
      </c>
      <c r="K1886" s="2">
        <f>I1886*FARMER_RATE+J1886*TEMP_WORKER_RATE</f>
        <v>53492.38374257079</v>
      </c>
      <c r="L1886" s="2">
        <f>A1886*PRICE_TOM+B1886*PRICE_CAR+C1886*PRICE_MES</f>
        <v>114692</v>
      </c>
      <c r="M1886" s="2">
        <f>A1886*FERT_BED_TOM+B1886*FERT_BED_CAR+C1886*FERT_BED_MES</f>
        <v>29040</v>
      </c>
      <c r="N1886" s="6">
        <f>IF(AND(D1886&lt;=TOTAL_BEDS,J1886&lt;=TEMP_WORKER_MAX*TEMP_WORKER_HRS),1,0)</f>
        <v>1</v>
      </c>
      <c r="O1886" s="2">
        <f>L1886-M1886-K1886-FIXED_COSTS</f>
        <v>12159.61625742921</v>
      </c>
      <c r="P1886" s="2">
        <f>IF(N1886=1,O1886,"")</f>
        <v>12159.61625742921</v>
      </c>
    </row>
    <row r="1887">
      <c r="A1887" s="6">
        <v>2</v>
      </c>
      <c r="B1887" s="6">
        <v>18</v>
      </c>
      <c r="C1887" s="6">
        <v>23</v>
      </c>
      <c r="D1887" s="6">
        <f>A1887+B1887+C1887</f>
        <v>43</v>
      </c>
      <c r="E1887" s="5">
        <f>IF(A1887=0,0,A1887*LABOR_HRS_WK_TOM*SEASON_WEEKS*(1+DIM_PCT_TOM)^A1887)</f>
        <v>217.80000000000004</v>
      </c>
      <c r="F1887" s="5">
        <f>IF(B1887=0,0,B1887*LABOR_HRS_WK_CAR*SEASON_WEEKS*(1+DIM_PCT_CAR)^B1887)</f>
        <v>842.21570756151152</v>
      </c>
      <c r="G1887" s="5">
        <f>IF(C1887=0,0,C1887*LABOR_HRS_WK_MES*SEASON_WEEKS*(1+DIM_PCT_MES)^C1887)</f>
        <v>1377.2921848680023</v>
      </c>
      <c r="H1887" s="5">
        <f>E1887+F1887+G1887</f>
        <v>2437.3078924295141</v>
      </c>
      <c r="I1887" s="5">
        <f>MIN(H1887,FARMER_HRS)</f>
        <v>720</v>
      </c>
      <c r="J1887" s="5">
        <f>MAX(0,H1887-FARMER_HRS)</f>
        <v>1717.3078924295141</v>
      </c>
      <c r="K1887" s="2">
        <f>I1887*FARMER_RATE+J1887*TEMP_WORKER_RATE</f>
        <v>54814.373132456843</v>
      </c>
      <c r="L1887" s="2">
        <f>A1887*PRICE_TOM+B1887*PRICE_CAR+C1887*PRICE_MES</f>
        <v>117392</v>
      </c>
      <c r="M1887" s="2">
        <f>A1887*FERT_BED_TOM+B1887*FERT_BED_CAR+C1887*FERT_BED_MES</f>
        <v>29920</v>
      </c>
      <c r="N1887" s="6">
        <f>IF(AND(D1887&lt;=TOTAL_BEDS,J1887&lt;=TEMP_WORKER_MAX*TEMP_WORKER_HRS),1,0)</f>
        <v>1</v>
      </c>
      <c r="O1887" s="2">
        <f>L1887-M1887-K1887-FIXED_COSTS</f>
        <v>12657.626867543157</v>
      </c>
      <c r="P1887" s="2">
        <f>IF(N1887=1,O1887,"")</f>
        <v>12657.626867543157</v>
      </c>
    </row>
    <row r="1888">
      <c r="A1888" s="6">
        <v>2</v>
      </c>
      <c r="B1888" s="6">
        <v>18</v>
      </c>
      <c r="C1888" s="6">
        <v>24</v>
      </c>
      <c r="D1888" s="6">
        <f>A1888+B1888+C1888</f>
        <v>44</v>
      </c>
      <c r="E1888" s="5">
        <f>IF(A1888=0,0,A1888*LABOR_HRS_WK_TOM*SEASON_WEEKS*(1+DIM_PCT_TOM)^A1888)</f>
        <v>217.80000000000004</v>
      </c>
      <c r="F1888" s="5">
        <f>IF(B1888=0,0,B1888*LABOR_HRS_WK_CAR*SEASON_WEEKS*(1+DIM_PCT_CAR)^B1888)</f>
        <v>842.21570756151152</v>
      </c>
      <c r="G1888" s="5">
        <f>IF(C1888=0,0,C1888*LABOR_HRS_WK_MES*SEASON_WEEKS*(1+DIM_PCT_MES)^C1888)</f>
        <v>1455.139134447498</v>
      </c>
      <c r="H1888" s="5">
        <f>E1888+F1888+G1888</f>
        <v>2515.1548420090094</v>
      </c>
      <c r="I1888" s="5">
        <f>MIN(H1888,FARMER_HRS)</f>
        <v>720</v>
      </c>
      <c r="J1888" s="5">
        <f>MAX(0,H1888-FARMER_HRS)</f>
        <v>1795.1548420090094</v>
      </c>
      <c r="K1888" s="2">
        <f>I1888*FARMER_RATE+J1888*TEMP_WORKER_RATE</f>
        <v>56165.882673767526</v>
      </c>
      <c r="L1888" s="2">
        <f>A1888*PRICE_TOM+B1888*PRICE_CAR+C1888*PRICE_MES</f>
        <v>120092</v>
      </c>
      <c r="M1888" s="2">
        <f>A1888*FERT_BED_TOM+B1888*FERT_BED_CAR+C1888*FERT_BED_MES</f>
        <v>30800</v>
      </c>
      <c r="N1888" s="6">
        <f>IF(AND(D1888&lt;=TOTAL_BEDS,J1888&lt;=TEMP_WORKER_MAX*TEMP_WORKER_HRS),1,0)</f>
        <v>1</v>
      </c>
      <c r="O1888" s="2">
        <f>L1888-M1888-K1888-FIXED_COSTS</f>
        <v>13126.117326232474</v>
      </c>
      <c r="P1888" s="2">
        <f>IF(N1888=1,O1888,"")</f>
        <v>13126.117326232474</v>
      </c>
    </row>
    <row r="1889">
      <c r="A1889" s="6">
        <v>2</v>
      </c>
      <c r="B1889" s="6">
        <v>18</v>
      </c>
      <c r="C1889" s="6">
        <v>25</v>
      </c>
      <c r="D1889" s="6">
        <f>A1889+B1889+C1889</f>
        <v>45</v>
      </c>
      <c r="E1889" s="5">
        <f>IF(A1889=0,0,A1889*LABOR_HRS_WK_TOM*SEASON_WEEKS*(1+DIM_PCT_TOM)^A1889)</f>
        <v>217.80000000000004</v>
      </c>
      <c r="F1889" s="5">
        <f>IF(B1889=0,0,B1889*LABOR_HRS_WK_CAR*SEASON_WEEKS*(1+DIM_PCT_CAR)^B1889)</f>
        <v>842.21570756151152</v>
      </c>
      <c r="G1889" s="5">
        <f>IF(C1889=0,0,C1889*LABOR_HRS_WK_MES*SEASON_WEEKS*(1+DIM_PCT_MES)^C1889)</f>
        <v>1534.7170558625955</v>
      </c>
      <c r="H1889" s="5">
        <f>E1889+F1889+G1889</f>
        <v>2594.7327634241074</v>
      </c>
      <c r="I1889" s="5">
        <f>MIN(H1889,FARMER_HRS)</f>
        <v>720</v>
      </c>
      <c r="J1889" s="5">
        <f>MAX(0,H1889-FARMER_HRS)</f>
        <v>1874.7327634241074</v>
      </c>
      <c r="K1889" s="2">
        <f>I1889*FARMER_RATE+J1889*TEMP_WORKER_RATE</f>
        <v>57547.443809446311</v>
      </c>
      <c r="L1889" s="2">
        <f>A1889*PRICE_TOM+B1889*PRICE_CAR+C1889*PRICE_MES</f>
        <v>122792</v>
      </c>
      <c r="M1889" s="2">
        <f>A1889*FERT_BED_TOM+B1889*FERT_BED_CAR+C1889*FERT_BED_MES</f>
        <v>31680</v>
      </c>
      <c r="N1889" s="6">
        <f>IF(AND(D1889&lt;=TOTAL_BEDS,J1889&lt;=TEMP_WORKER_MAX*TEMP_WORKER_HRS),1,0)</f>
        <v>1</v>
      </c>
      <c r="O1889" s="2">
        <f>L1889-M1889-K1889-FIXED_COSTS</f>
        <v>13564.556190553689</v>
      </c>
      <c r="P1889" s="2">
        <f>IF(N1889=1,O1889,"")</f>
        <v>13564.556190553689</v>
      </c>
    </row>
    <row r="1890">
      <c r="A1890" s="6">
        <v>2</v>
      </c>
      <c r="B1890" s="6">
        <v>18</v>
      </c>
      <c r="C1890" s="6">
        <v>26</v>
      </c>
      <c r="D1890" s="6">
        <f>A1890+B1890+C1890</f>
        <v>46</v>
      </c>
      <c r="E1890" s="5">
        <f>IF(A1890=0,0,A1890*LABOR_HRS_WK_TOM*SEASON_WEEKS*(1+DIM_PCT_TOM)^A1890)</f>
        <v>217.80000000000004</v>
      </c>
      <c r="F1890" s="5">
        <f>IF(B1890=0,0,B1890*LABOR_HRS_WK_CAR*SEASON_WEEKS*(1+DIM_PCT_CAR)^B1890)</f>
        <v>842.21570756151152</v>
      </c>
      <c r="G1890" s="5">
        <f>IF(C1890=0,0,C1890*LABOR_HRS_WK_MES*SEASON_WEEKS*(1+DIM_PCT_MES)^C1890)</f>
        <v>1616.0570598233128</v>
      </c>
      <c r="H1890" s="5">
        <f>E1890+F1890+G1890</f>
        <v>2676.0727673848241</v>
      </c>
      <c r="I1890" s="5">
        <f>MIN(H1890,FARMER_HRS)</f>
        <v>720</v>
      </c>
      <c r="J1890" s="5">
        <f>MAX(0,H1890-FARMER_HRS)</f>
        <v>1956.0727673848241</v>
      </c>
      <c r="K1890" s="2">
        <f>I1890*FARMER_RATE+J1890*TEMP_WORKER_RATE</f>
        <v>58959.596655986526</v>
      </c>
      <c r="L1890" s="2">
        <f>A1890*PRICE_TOM+B1890*PRICE_CAR+C1890*PRICE_MES</f>
        <v>125492</v>
      </c>
      <c r="M1890" s="2">
        <f>A1890*FERT_BED_TOM+B1890*FERT_BED_CAR+C1890*FERT_BED_MES</f>
        <v>32560</v>
      </c>
      <c r="N1890" s="6">
        <f>IF(AND(D1890&lt;=TOTAL_BEDS,J1890&lt;=TEMP_WORKER_MAX*TEMP_WORKER_HRS),1,0)</f>
        <v>1</v>
      </c>
      <c r="O1890" s="2">
        <f>L1890-M1890-K1890-FIXED_COSTS</f>
        <v>13972.403344013474</v>
      </c>
      <c r="P1890" s="2">
        <f>IF(N1890=1,O1890,"")</f>
        <v>13972.403344013474</v>
      </c>
    </row>
    <row r="1891">
      <c r="A1891" s="6">
        <v>2</v>
      </c>
      <c r="B1891" s="6">
        <v>18</v>
      </c>
      <c r="C1891" s="6">
        <v>27</v>
      </c>
      <c r="D1891" s="6">
        <f>A1891+B1891+C1891</f>
        <v>47</v>
      </c>
      <c r="E1891" s="5">
        <f>IF(A1891=0,0,A1891*LABOR_HRS_WK_TOM*SEASON_WEEKS*(1+DIM_PCT_TOM)^A1891)</f>
        <v>217.80000000000004</v>
      </c>
      <c r="F1891" s="5">
        <f>IF(B1891=0,0,B1891*LABOR_HRS_WK_CAR*SEASON_WEEKS*(1+DIM_PCT_CAR)^B1891)</f>
        <v>842.21570756151152</v>
      </c>
      <c r="G1891" s="5">
        <f>IF(C1891=0,0,C1891*LABOR_HRS_WK_MES*SEASON_WEEKS*(1+DIM_PCT_MES)^C1891)</f>
        <v>1699.19076434307</v>
      </c>
      <c r="H1891" s="5">
        <f>E1891+F1891+G1891</f>
        <v>2759.2064719045816</v>
      </c>
      <c r="I1891" s="5">
        <f>MIN(H1891,FARMER_HRS)</f>
        <v>720</v>
      </c>
      <c r="J1891" s="5">
        <f>MAX(0,H1891-FARMER_HRS)</f>
        <v>2039.2064719045816</v>
      </c>
      <c r="K1891" s="2">
        <f>I1891*FARMER_RATE+J1891*TEMP_WORKER_RATE</f>
        <v>60402.890137232316</v>
      </c>
      <c r="L1891" s="2">
        <f>A1891*PRICE_TOM+B1891*PRICE_CAR+C1891*PRICE_MES</f>
        <v>128192</v>
      </c>
      <c r="M1891" s="2">
        <f>A1891*FERT_BED_TOM+B1891*FERT_BED_CAR+C1891*FERT_BED_MES</f>
        <v>33440</v>
      </c>
      <c r="N1891" s="6">
        <f>IF(AND(D1891&lt;=TOTAL_BEDS,J1891&lt;=TEMP_WORKER_MAX*TEMP_WORKER_HRS),1,0)</f>
        <v>1</v>
      </c>
      <c r="O1891" s="2">
        <f>L1891-M1891-K1891-FIXED_COSTS</f>
        <v>14349.109862767684</v>
      </c>
      <c r="P1891" s="2">
        <f>IF(N1891=1,O1891,"")</f>
        <v>14349.109862767684</v>
      </c>
    </row>
    <row r="1892">
      <c r="A1892" s="6">
        <v>2</v>
      </c>
      <c r="B1892" s="6">
        <v>18</v>
      </c>
      <c r="C1892" s="6">
        <v>28</v>
      </c>
      <c r="D1892" s="6">
        <f>A1892+B1892+C1892</f>
        <v>48</v>
      </c>
      <c r="E1892" s="5">
        <f>IF(A1892=0,0,A1892*LABOR_HRS_WK_TOM*SEASON_WEEKS*(1+DIM_PCT_TOM)^A1892)</f>
        <v>217.80000000000004</v>
      </c>
      <c r="F1892" s="5">
        <f>IF(B1892=0,0,B1892*LABOR_HRS_WK_CAR*SEASON_WEEKS*(1+DIM_PCT_CAR)^B1892)</f>
        <v>842.21570756151152</v>
      </c>
      <c r="G1892" s="5">
        <f>IF(C1892=0,0,C1892*LABOR_HRS_WK_MES*SEASON_WEEKS*(1+DIM_PCT_MES)^C1892)</f>
        <v>1784.1503025602233</v>
      </c>
      <c r="H1892" s="5">
        <f>E1892+F1892+G1892</f>
        <v>2844.1660101217349</v>
      </c>
      <c r="I1892" s="5">
        <f>MIN(H1892,FARMER_HRS)</f>
        <v>720</v>
      </c>
      <c r="J1892" s="5">
        <f>MAX(0,H1892-FARMER_HRS)</f>
        <v>2124.1660101217349</v>
      </c>
      <c r="K1892" s="2">
        <f>I1892*FARMER_RATE+J1892*TEMP_WORKER_RATE</f>
        <v>61877.882120169008</v>
      </c>
      <c r="L1892" s="2">
        <f>A1892*PRICE_TOM+B1892*PRICE_CAR+C1892*PRICE_MES</f>
        <v>130892</v>
      </c>
      <c r="M1892" s="2">
        <f>A1892*FERT_BED_TOM+B1892*FERT_BED_CAR+C1892*FERT_BED_MES</f>
        <v>34320</v>
      </c>
      <c r="N1892" s="6">
        <f>IF(AND(D1892&lt;=TOTAL_BEDS,J1892&lt;=TEMP_WORKER_MAX*TEMP_WORKER_HRS),1,0)</f>
        <v>1</v>
      </c>
      <c r="O1892" s="2">
        <f>L1892-M1892-K1892-FIXED_COSTS</f>
        <v>14694.117879830992</v>
      </c>
      <c r="P1892" s="2">
        <f>IF(N1892=1,O1892,"")</f>
        <v>14694.117879830992</v>
      </c>
    </row>
    <row r="1893">
      <c r="A1893" s="6">
        <v>2</v>
      </c>
      <c r="B1893" s="6">
        <v>18</v>
      </c>
      <c r="C1893" s="6">
        <v>29</v>
      </c>
      <c r="D1893" s="6">
        <f>A1893+B1893+C1893</f>
        <v>49</v>
      </c>
      <c r="E1893" s="5">
        <f>IF(A1893=0,0,A1893*LABOR_HRS_WK_TOM*SEASON_WEEKS*(1+DIM_PCT_TOM)^A1893)</f>
        <v>217.80000000000004</v>
      </c>
      <c r="F1893" s="5">
        <f>IF(B1893=0,0,B1893*LABOR_HRS_WK_CAR*SEASON_WEEKS*(1+DIM_PCT_CAR)^B1893)</f>
        <v>842.21570756151152</v>
      </c>
      <c r="G1893" s="5">
        <f>IF(C1893=0,0,C1893*LABOR_HRS_WK_MES*SEASON_WEEKS*(1+DIM_PCT_MES)^C1893)</f>
        <v>1870.9683306758766</v>
      </c>
      <c r="H1893" s="5">
        <f>E1893+F1893+G1893</f>
        <v>2930.9840382373882</v>
      </c>
      <c r="I1893" s="5">
        <f>MIN(H1893,FARMER_HRS)</f>
        <v>720</v>
      </c>
      <c r="J1893" s="5">
        <f>MAX(0,H1893-FARMER_HRS)</f>
        <v>2210.9840382373882</v>
      </c>
      <c r="K1893" s="2">
        <f>I1893*FARMER_RATE+J1893*TEMP_WORKER_RATE</f>
        <v>63385.139552732435</v>
      </c>
      <c r="L1893" s="2">
        <f>A1893*PRICE_TOM+B1893*PRICE_CAR+C1893*PRICE_MES</f>
        <v>133592</v>
      </c>
      <c r="M1893" s="2">
        <f>A1893*FERT_BED_TOM+B1893*FERT_BED_CAR+C1893*FERT_BED_MES</f>
        <v>35200</v>
      </c>
      <c r="N1893" s="6">
        <f>IF(AND(D1893&lt;=TOTAL_BEDS,J1893&lt;=TEMP_WORKER_MAX*TEMP_WORKER_HRS),1,0)</f>
        <v>1</v>
      </c>
      <c r="O1893" s="2">
        <f>L1893-M1893-K1893-FIXED_COSTS</f>
        <v>15006.860447267565</v>
      </c>
      <c r="P1893" s="2">
        <f>IF(N1893=1,O1893,"")</f>
        <v>15006.860447267565</v>
      </c>
    </row>
    <row r="1894">
      <c r="A1894" s="6">
        <v>2</v>
      </c>
      <c r="B1894" s="6">
        <v>18</v>
      </c>
      <c r="C1894" s="6">
        <v>30</v>
      </c>
      <c r="D1894" s="6">
        <f>A1894+B1894+C1894</f>
        <v>50</v>
      </c>
      <c r="E1894" s="5">
        <f>IF(A1894=0,0,A1894*LABOR_HRS_WK_TOM*SEASON_WEEKS*(1+DIM_PCT_TOM)^A1894)</f>
        <v>217.80000000000004</v>
      </c>
      <c r="F1894" s="5">
        <f>IF(B1894=0,0,B1894*LABOR_HRS_WK_CAR*SEASON_WEEKS*(1+DIM_PCT_CAR)^B1894)</f>
        <v>842.21570756151152</v>
      </c>
      <c r="G1894" s="5">
        <f>IF(C1894=0,0,C1894*LABOR_HRS_WK_MES*SEASON_WEEKS*(1+DIM_PCT_MES)^C1894)</f>
        <v>1959.6780360096466</v>
      </c>
      <c r="H1894" s="5">
        <f>E1894+F1894+G1894</f>
        <v>3019.6937435711579</v>
      </c>
      <c r="I1894" s="5">
        <f>MIN(H1894,FARMER_HRS)</f>
        <v>720</v>
      </c>
      <c r="J1894" s="5">
        <f>MAX(0,H1894-FARMER_HRS)</f>
        <v>2299.6937435711579</v>
      </c>
      <c r="K1894" s="2">
        <f>I1894*FARMER_RATE+J1894*TEMP_WORKER_RATE</f>
        <v>64925.238603665937</v>
      </c>
      <c r="L1894" s="2">
        <f>A1894*PRICE_TOM+B1894*PRICE_CAR+C1894*PRICE_MES</f>
        <v>136292</v>
      </c>
      <c r="M1894" s="2">
        <f>A1894*FERT_BED_TOM+B1894*FERT_BED_CAR+C1894*FERT_BED_MES</f>
        <v>36080</v>
      </c>
      <c r="N1894" s="6">
        <f>IF(AND(D1894&lt;=TOTAL_BEDS,J1894&lt;=TEMP_WORKER_MAX*TEMP_WORKER_HRS),1,0)</f>
        <v>1</v>
      </c>
      <c r="O1894" s="2">
        <f>L1894-M1894-K1894-FIXED_COSTS</f>
        <v>15286.761396334063</v>
      </c>
      <c r="P1894" s="2">
        <f>IF(N1894=1,O1894,"")</f>
        <v>15286.761396334063</v>
      </c>
    </row>
    <row r="1895">
      <c r="A1895" s="6">
        <v>2</v>
      </c>
      <c r="B1895" s="6">
        <v>19</v>
      </c>
      <c r="C1895" s="6">
        <v>0</v>
      </c>
      <c r="D1895" s="6">
        <f>A1895+B1895+C1895</f>
        <v>21</v>
      </c>
      <c r="E1895" s="5">
        <f>IF(A1895=0,0,A1895*LABOR_HRS_WK_TOM*SEASON_WEEKS*(1+DIM_PCT_TOM)^A1895)</f>
        <v>217.80000000000004</v>
      </c>
      <c r="F1895" s="5">
        <f>IF(B1895=0,0,B1895*LABOR_HRS_WK_CAR*SEASON_WEEKS*(1+DIM_PCT_CAR)^B1895)</f>
        <v>911.23060582002415</v>
      </c>
      <c r="G1895" s="5">
        <f>IF(C1895=0,0,C1895*LABOR_HRS_WK_MES*SEASON_WEEKS*(1+DIM_PCT_MES)^C1895)</f>
        <v>0</v>
      </c>
      <c r="H1895" s="5">
        <f>E1895+F1895+G1895</f>
        <v>1129.0306058200242</v>
      </c>
      <c r="I1895" s="5">
        <f>MIN(H1895,FARMER_HRS)</f>
        <v>720</v>
      </c>
      <c r="J1895" s="5">
        <f>MAX(0,H1895-FARMER_HRS)</f>
        <v>409.03060582002422</v>
      </c>
      <c r="K1895" s="2">
        <f>I1895*FARMER_RATE+J1895*TEMP_WORKER_RATE</f>
        <v>32101.225795486531</v>
      </c>
      <c r="L1895" s="2">
        <f>A1895*PRICE_TOM+B1895*PRICE_CAR+C1895*PRICE_MES</f>
        <v>57386</v>
      </c>
      <c r="M1895" s="2">
        <f>A1895*FERT_BED_TOM+B1895*FERT_BED_CAR+C1895*FERT_BED_MES</f>
        <v>10120</v>
      </c>
      <c r="N1895" s="6">
        <f>IF(AND(D1895&lt;=TOTAL_BEDS,J1895&lt;=TEMP_WORKER_MAX*TEMP_WORKER_HRS),1,0)</f>
        <v>1</v>
      </c>
      <c r="O1895" s="2">
        <f>L1895-M1895-K1895-FIXED_COSTS</f>
        <v>-4835.2257954865308</v>
      </c>
      <c r="P1895" s="2">
        <f>IF(N1895=1,O1895,"")</f>
        <v>-4835.2257954865308</v>
      </c>
    </row>
    <row r="1896">
      <c r="A1896" s="6">
        <v>2</v>
      </c>
      <c r="B1896" s="6">
        <v>19</v>
      </c>
      <c r="C1896" s="6">
        <v>1</v>
      </c>
      <c r="D1896" s="6">
        <f>A1896+B1896+C1896</f>
        <v>22</v>
      </c>
      <c r="E1896" s="5">
        <f>IF(A1896=0,0,A1896*LABOR_HRS_WK_TOM*SEASON_WEEKS*(1+DIM_PCT_TOM)^A1896)</f>
        <v>217.80000000000004</v>
      </c>
      <c r="F1896" s="5">
        <f>IF(B1896=0,0,B1896*LABOR_HRS_WK_CAR*SEASON_WEEKS*(1+DIM_PCT_CAR)^B1896)</f>
        <v>911.23060582002415</v>
      </c>
      <c r="G1896" s="5">
        <f>IF(C1896=0,0,C1896*LABOR_HRS_WK_MES*SEASON_WEEKS*(1+DIM_PCT_MES)^C1896)</f>
        <v>45.5625</v>
      </c>
      <c r="H1896" s="5">
        <f>E1896+F1896+G1896</f>
        <v>1174.5931058200242</v>
      </c>
      <c r="I1896" s="5">
        <f>MIN(H1896,FARMER_HRS)</f>
        <v>720</v>
      </c>
      <c r="J1896" s="5">
        <f>MAX(0,H1896-FARMER_HRS)</f>
        <v>454.59310582002422</v>
      </c>
      <c r="K1896" s="2">
        <f>I1896*FARMER_RATE+J1896*TEMP_WORKER_RATE</f>
        <v>32892.241420486534</v>
      </c>
      <c r="L1896" s="2">
        <f>A1896*PRICE_TOM+B1896*PRICE_CAR+C1896*PRICE_MES</f>
        <v>60086</v>
      </c>
      <c r="M1896" s="2">
        <f>A1896*FERT_BED_TOM+B1896*FERT_BED_CAR+C1896*FERT_BED_MES</f>
        <v>11000</v>
      </c>
      <c r="N1896" s="6">
        <f>IF(AND(D1896&lt;=TOTAL_BEDS,J1896&lt;=TEMP_WORKER_MAX*TEMP_WORKER_HRS),1,0)</f>
        <v>1</v>
      </c>
      <c r="O1896" s="2">
        <f>L1896-M1896-K1896-FIXED_COSTS</f>
        <v>-3806.2414204865345</v>
      </c>
      <c r="P1896" s="2">
        <f>IF(N1896=1,O1896,"")</f>
        <v>-3806.2414204865345</v>
      </c>
    </row>
    <row r="1897">
      <c r="A1897" s="6">
        <v>2</v>
      </c>
      <c r="B1897" s="6">
        <v>19</v>
      </c>
      <c r="C1897" s="6">
        <v>2</v>
      </c>
      <c r="D1897" s="6">
        <f>A1897+B1897+C1897</f>
        <v>23</v>
      </c>
      <c r="E1897" s="5">
        <f>IF(A1897=0,0,A1897*LABOR_HRS_WK_TOM*SEASON_WEEKS*(1+DIM_PCT_TOM)^A1897)</f>
        <v>217.80000000000004</v>
      </c>
      <c r="F1897" s="5">
        <f>IF(B1897=0,0,B1897*LABOR_HRS_WK_CAR*SEASON_WEEKS*(1+DIM_PCT_CAR)^B1897)</f>
        <v>911.23060582002415</v>
      </c>
      <c r="G1897" s="5">
        <f>IF(C1897=0,0,C1897*LABOR_HRS_WK_MES*SEASON_WEEKS*(1+DIM_PCT_MES)^C1897)</f>
        <v>92.2640625</v>
      </c>
      <c r="H1897" s="5">
        <f>E1897+F1897+G1897</f>
        <v>1221.2946683200241</v>
      </c>
      <c r="I1897" s="5">
        <f>MIN(H1897,FARMER_HRS)</f>
        <v>720</v>
      </c>
      <c r="J1897" s="5">
        <f>MAX(0,H1897-FARMER_HRS)</f>
        <v>501.29466832002413</v>
      </c>
      <c r="K1897" s="2">
        <f>I1897*FARMER_RATE+J1897*TEMP_WORKER_RATE</f>
        <v>33703.032436111527</v>
      </c>
      <c r="L1897" s="2">
        <f>A1897*PRICE_TOM+B1897*PRICE_CAR+C1897*PRICE_MES</f>
        <v>62786</v>
      </c>
      <c r="M1897" s="2">
        <f>A1897*FERT_BED_TOM+B1897*FERT_BED_CAR+C1897*FERT_BED_MES</f>
        <v>11880</v>
      </c>
      <c r="N1897" s="6">
        <f>IF(AND(D1897&lt;=TOTAL_BEDS,J1897&lt;=TEMP_WORKER_MAX*TEMP_WORKER_HRS),1,0)</f>
        <v>1</v>
      </c>
      <c r="O1897" s="2">
        <f>L1897-M1897-K1897-FIXED_COSTS</f>
        <v>-2797.0324361115272</v>
      </c>
      <c r="P1897" s="2">
        <f>IF(N1897=1,O1897,"")</f>
        <v>-2797.0324361115272</v>
      </c>
    </row>
    <row r="1898">
      <c r="A1898" s="6">
        <v>2</v>
      </c>
      <c r="B1898" s="6">
        <v>19</v>
      </c>
      <c r="C1898" s="6">
        <v>3</v>
      </c>
      <c r="D1898" s="6">
        <f>A1898+B1898+C1898</f>
        <v>24</v>
      </c>
      <c r="E1898" s="5">
        <f>IF(A1898=0,0,A1898*LABOR_HRS_WK_TOM*SEASON_WEEKS*(1+DIM_PCT_TOM)^A1898)</f>
        <v>217.80000000000004</v>
      </c>
      <c r="F1898" s="5">
        <f>IF(B1898=0,0,B1898*LABOR_HRS_WK_CAR*SEASON_WEEKS*(1+DIM_PCT_CAR)^B1898)</f>
        <v>911.23060582002415</v>
      </c>
      <c r="G1898" s="5">
        <f>IF(C1898=0,0,C1898*LABOR_HRS_WK_MES*SEASON_WEEKS*(1+DIM_PCT_MES)^C1898)</f>
        <v>140.12604492187498</v>
      </c>
      <c r="H1898" s="5">
        <f>E1898+F1898+G1898</f>
        <v>1269.1566507418993</v>
      </c>
      <c r="I1898" s="5">
        <f>MIN(H1898,FARMER_HRS)</f>
        <v>720</v>
      </c>
      <c r="J1898" s="5">
        <f>MAX(0,H1898-FARMER_HRS)</f>
        <v>549.15665074189928</v>
      </c>
      <c r="K1898" s="2">
        <f>I1898*FARMER_RATE+J1898*TEMP_WORKER_RATE</f>
        <v>34533.969630935753</v>
      </c>
      <c r="L1898" s="2">
        <f>A1898*PRICE_TOM+B1898*PRICE_CAR+C1898*PRICE_MES</f>
        <v>65486</v>
      </c>
      <c r="M1898" s="2">
        <f>A1898*FERT_BED_TOM+B1898*FERT_BED_CAR+C1898*FERT_BED_MES</f>
        <v>12760</v>
      </c>
      <c r="N1898" s="6">
        <f>IF(AND(D1898&lt;=TOTAL_BEDS,J1898&lt;=TEMP_WORKER_MAX*TEMP_WORKER_HRS),1,0)</f>
        <v>1</v>
      </c>
      <c r="O1898" s="2">
        <f>L1898-M1898-K1898-FIXED_COSTS</f>
        <v>-1807.9696309357532</v>
      </c>
      <c r="P1898" s="2">
        <f>IF(N1898=1,O1898,"")</f>
        <v>-1807.9696309357532</v>
      </c>
    </row>
    <row r="1899">
      <c r="A1899" s="6">
        <v>2</v>
      </c>
      <c r="B1899" s="6">
        <v>19</v>
      </c>
      <c r="C1899" s="6">
        <v>4</v>
      </c>
      <c r="D1899" s="6">
        <f>A1899+B1899+C1899</f>
        <v>25</v>
      </c>
      <c r="E1899" s="5">
        <f>IF(A1899=0,0,A1899*LABOR_HRS_WK_TOM*SEASON_WEEKS*(1+DIM_PCT_TOM)^A1899)</f>
        <v>217.80000000000004</v>
      </c>
      <c r="F1899" s="5">
        <f>IF(B1899=0,0,B1899*LABOR_HRS_WK_CAR*SEASON_WEEKS*(1+DIM_PCT_CAR)^B1899)</f>
        <v>911.23060582002415</v>
      </c>
      <c r="G1899" s="5">
        <f>IF(C1899=0,0,C1899*LABOR_HRS_WK_MES*SEASON_WEEKS*(1+DIM_PCT_MES)^C1899)</f>
        <v>189.17016064453119</v>
      </c>
      <c r="H1899" s="5">
        <f>E1899+F1899+G1899</f>
        <v>1318.2007664645555</v>
      </c>
      <c r="I1899" s="5">
        <f>MIN(H1899,FARMER_HRS)</f>
        <v>720</v>
      </c>
      <c r="J1899" s="5">
        <f>MAX(0,H1899-FARMER_HRS)</f>
        <v>598.2007664645555</v>
      </c>
      <c r="K1899" s="2">
        <f>I1899*FARMER_RATE+J1899*TEMP_WORKER_RATE</f>
        <v>35385.42997334298</v>
      </c>
      <c r="L1899" s="2">
        <f>A1899*PRICE_TOM+B1899*PRICE_CAR+C1899*PRICE_MES</f>
        <v>68186</v>
      </c>
      <c r="M1899" s="2">
        <f>A1899*FERT_BED_TOM+B1899*FERT_BED_CAR+C1899*FERT_BED_MES</f>
        <v>13640</v>
      </c>
      <c r="N1899" s="6">
        <f>IF(AND(D1899&lt;=TOTAL_BEDS,J1899&lt;=TEMP_WORKER_MAX*TEMP_WORKER_HRS),1,0)</f>
        <v>1</v>
      </c>
      <c r="O1899" s="2">
        <f>L1899-M1899-K1899-FIXED_COSTS</f>
        <v>-839.42997334297979</v>
      </c>
      <c r="P1899" s="2">
        <f>IF(N1899=1,O1899,"")</f>
        <v>-839.42997334297979</v>
      </c>
    </row>
    <row r="1900">
      <c r="A1900" s="6">
        <v>2</v>
      </c>
      <c r="B1900" s="6">
        <v>19</v>
      </c>
      <c r="C1900" s="6">
        <v>5</v>
      </c>
      <c r="D1900" s="6">
        <f>A1900+B1900+C1900</f>
        <v>26</v>
      </c>
      <c r="E1900" s="5">
        <f>IF(A1900=0,0,A1900*LABOR_HRS_WK_TOM*SEASON_WEEKS*(1+DIM_PCT_TOM)^A1900)</f>
        <v>217.80000000000004</v>
      </c>
      <c r="F1900" s="5">
        <f>IF(B1900=0,0,B1900*LABOR_HRS_WK_CAR*SEASON_WEEKS*(1+DIM_PCT_CAR)^B1900)</f>
        <v>911.23060582002415</v>
      </c>
      <c r="G1900" s="5">
        <f>IF(C1900=0,0,C1900*LABOR_HRS_WK_MES*SEASON_WEEKS*(1+DIM_PCT_MES)^C1900)</f>
        <v>239.41848456573481</v>
      </c>
      <c r="H1900" s="5">
        <f>E1900+F1900+G1900</f>
        <v>1368.4490903857591</v>
      </c>
      <c r="I1900" s="5">
        <f>MIN(H1900,FARMER_HRS)</f>
        <v>720</v>
      </c>
      <c r="J1900" s="5">
        <f>MAX(0,H1900-FARMER_HRS)</f>
        <v>648.44909038575906</v>
      </c>
      <c r="K1900" s="2">
        <f>I1900*FARMER_RATE+J1900*TEMP_WORKER_RATE</f>
        <v>36257.7967080861</v>
      </c>
      <c r="L1900" s="2">
        <f>A1900*PRICE_TOM+B1900*PRICE_CAR+C1900*PRICE_MES</f>
        <v>70886</v>
      </c>
      <c r="M1900" s="2">
        <f>A1900*FERT_BED_TOM+B1900*FERT_BED_CAR+C1900*FERT_BED_MES</f>
        <v>14520</v>
      </c>
      <c r="N1900" s="6">
        <f>IF(AND(D1900&lt;=TOTAL_BEDS,J1900&lt;=TEMP_WORKER_MAX*TEMP_WORKER_HRS),1,0)</f>
        <v>1</v>
      </c>
      <c r="O1900" s="2">
        <f>L1900-M1900-K1900-FIXED_COSTS</f>
        <v>108.20329191390192</v>
      </c>
      <c r="P1900" s="2">
        <f>IF(N1900=1,O1900,"")</f>
        <v>108.20329191390192</v>
      </c>
    </row>
    <row r="1901">
      <c r="A1901" s="6">
        <v>2</v>
      </c>
      <c r="B1901" s="6">
        <v>19</v>
      </c>
      <c r="C1901" s="6">
        <v>6</v>
      </c>
      <c r="D1901" s="6">
        <f>A1901+B1901+C1901</f>
        <v>27</v>
      </c>
      <c r="E1901" s="5">
        <f>IF(A1901=0,0,A1901*LABOR_HRS_WK_TOM*SEASON_WEEKS*(1+DIM_PCT_TOM)^A1901)</f>
        <v>217.80000000000004</v>
      </c>
      <c r="F1901" s="5">
        <f>IF(B1901=0,0,B1901*LABOR_HRS_WK_CAR*SEASON_WEEKS*(1+DIM_PCT_CAR)^B1901)</f>
        <v>911.23060582002415</v>
      </c>
      <c r="G1901" s="5">
        <f>IF(C1901=0,0,C1901*LABOR_HRS_WK_MES*SEASON_WEEKS*(1+DIM_PCT_MES)^C1901)</f>
        <v>290.89345874736773</v>
      </c>
      <c r="H1901" s="5">
        <f>E1901+F1901+G1901</f>
        <v>1419.924064567392</v>
      </c>
      <c r="I1901" s="5">
        <f>MIN(H1901,FARMER_HRS)</f>
        <v>720</v>
      </c>
      <c r="J1901" s="5">
        <f>MAX(0,H1901-FARMER_HRS)</f>
        <v>699.924064567392</v>
      </c>
      <c r="K1901" s="2">
        <f>I1901*FARMER_RATE+J1901*TEMP_WORKER_RATE</f>
        <v>37151.459454295</v>
      </c>
      <c r="L1901" s="2">
        <f>A1901*PRICE_TOM+B1901*PRICE_CAR+C1901*PRICE_MES</f>
        <v>73586</v>
      </c>
      <c r="M1901" s="2">
        <f>A1901*FERT_BED_TOM+B1901*FERT_BED_CAR+C1901*FERT_BED_MES</f>
        <v>15400</v>
      </c>
      <c r="N1901" s="6">
        <f>IF(AND(D1901&lt;=TOTAL_BEDS,J1901&lt;=TEMP_WORKER_MAX*TEMP_WORKER_HRS),1,0)</f>
        <v>1</v>
      </c>
      <c r="O1901" s="2">
        <f>L1901-M1901-K1901-FIXED_COSTS</f>
        <v>1034.540545705</v>
      </c>
      <c r="P1901" s="2">
        <f>IF(N1901=1,O1901,"")</f>
        <v>1034.540545705</v>
      </c>
    </row>
    <row r="1902">
      <c r="A1902" s="6">
        <v>2</v>
      </c>
      <c r="B1902" s="6">
        <v>19</v>
      </c>
      <c r="C1902" s="6">
        <v>7</v>
      </c>
      <c r="D1902" s="6">
        <f>A1902+B1902+C1902</f>
        <v>28</v>
      </c>
      <c r="E1902" s="5">
        <f>IF(A1902=0,0,A1902*LABOR_HRS_WK_TOM*SEASON_WEEKS*(1+DIM_PCT_TOM)^A1902)</f>
        <v>217.80000000000004</v>
      </c>
      <c r="F1902" s="5">
        <f>IF(B1902=0,0,B1902*LABOR_HRS_WK_CAR*SEASON_WEEKS*(1+DIM_PCT_CAR)^B1902)</f>
        <v>911.23060582002415</v>
      </c>
      <c r="G1902" s="5">
        <f>IF(C1902=0,0,C1902*LABOR_HRS_WK_MES*SEASON_WEEKS*(1+DIM_PCT_MES)^C1902)</f>
        <v>343.61789814532818</v>
      </c>
      <c r="H1902" s="5">
        <f>E1902+F1902+G1902</f>
        <v>1472.6485039653523</v>
      </c>
      <c r="I1902" s="5">
        <f>MIN(H1902,FARMER_HRS)</f>
        <v>720</v>
      </c>
      <c r="J1902" s="5">
        <f>MAX(0,H1902-FARMER_HRS)</f>
        <v>752.64850396535235</v>
      </c>
      <c r="K1902" s="2">
        <f>I1902*FARMER_RATE+J1902*TEMP_WORKER_RATE</f>
        <v>38066.814304954038</v>
      </c>
      <c r="L1902" s="2">
        <f>A1902*PRICE_TOM+B1902*PRICE_CAR+C1902*PRICE_MES</f>
        <v>76286</v>
      </c>
      <c r="M1902" s="2">
        <f>A1902*FERT_BED_TOM+B1902*FERT_BED_CAR+C1902*FERT_BED_MES</f>
        <v>16280</v>
      </c>
      <c r="N1902" s="6">
        <f>IF(AND(D1902&lt;=TOTAL_BEDS,J1902&lt;=TEMP_WORKER_MAX*TEMP_WORKER_HRS),1,0)</f>
        <v>1</v>
      </c>
      <c r="O1902" s="2">
        <f>L1902-M1902-K1902-FIXED_COSTS</f>
        <v>1939.1856950459623</v>
      </c>
      <c r="P1902" s="2">
        <f>IF(N1902=1,O1902,"")</f>
        <v>1939.1856950459623</v>
      </c>
    </row>
    <row r="1903">
      <c r="A1903" s="6">
        <v>2</v>
      </c>
      <c r="B1903" s="6">
        <v>19</v>
      </c>
      <c r="C1903" s="6">
        <v>8</v>
      </c>
      <c r="D1903" s="6">
        <f>A1903+B1903+C1903</f>
        <v>29</v>
      </c>
      <c r="E1903" s="5">
        <f>IF(A1903=0,0,A1903*LABOR_HRS_WK_TOM*SEASON_WEEKS*(1+DIM_PCT_TOM)^A1903)</f>
        <v>217.80000000000004</v>
      </c>
      <c r="F1903" s="5">
        <f>IF(B1903=0,0,B1903*LABOR_HRS_WK_CAR*SEASON_WEEKS*(1+DIM_PCT_CAR)^B1903)</f>
        <v>911.23060582002415</v>
      </c>
      <c r="G1903" s="5">
        <f>IF(C1903=0,0,C1903*LABOR_HRS_WK_MES*SEASON_WEEKS*(1+DIM_PCT_MES)^C1903)</f>
        <v>397.61499642530833</v>
      </c>
      <c r="H1903" s="5">
        <f>E1903+F1903+G1903</f>
        <v>1526.6456022453326</v>
      </c>
      <c r="I1903" s="5">
        <f>MIN(H1903,FARMER_HRS)</f>
        <v>720</v>
      </c>
      <c r="J1903" s="5">
        <f>MAX(0,H1903-FARMER_HRS)</f>
        <v>806.64560224533261</v>
      </c>
      <c r="K1903" s="2">
        <f>I1903*FARMER_RATE+J1903*TEMP_WORKER_RATE</f>
        <v>39004.263927870357</v>
      </c>
      <c r="L1903" s="2">
        <f>A1903*PRICE_TOM+B1903*PRICE_CAR+C1903*PRICE_MES</f>
        <v>78986</v>
      </c>
      <c r="M1903" s="2">
        <f>A1903*FERT_BED_TOM+B1903*FERT_BED_CAR+C1903*FERT_BED_MES</f>
        <v>17160</v>
      </c>
      <c r="N1903" s="6">
        <f>IF(AND(D1903&lt;=TOTAL_BEDS,J1903&lt;=TEMP_WORKER_MAX*TEMP_WORKER_HRS),1,0)</f>
        <v>1</v>
      </c>
      <c r="O1903" s="2">
        <f>L1903-M1903-K1903-FIXED_COSTS</f>
        <v>2821.7360721296427</v>
      </c>
      <c r="P1903" s="2">
        <f>IF(N1903=1,O1903,"")</f>
        <v>2821.7360721296427</v>
      </c>
    </row>
    <row r="1904">
      <c r="A1904" s="6">
        <v>2</v>
      </c>
      <c r="B1904" s="6">
        <v>19</v>
      </c>
      <c r="C1904" s="6">
        <v>9</v>
      </c>
      <c r="D1904" s="6">
        <f>A1904+B1904+C1904</f>
        <v>30</v>
      </c>
      <c r="E1904" s="5">
        <f>IF(A1904=0,0,A1904*LABOR_HRS_WK_TOM*SEASON_WEEKS*(1+DIM_PCT_TOM)^A1904)</f>
        <v>217.80000000000004</v>
      </c>
      <c r="F1904" s="5">
        <f>IF(B1904=0,0,B1904*LABOR_HRS_WK_CAR*SEASON_WEEKS*(1+DIM_PCT_CAR)^B1904)</f>
        <v>911.23060582002415</v>
      </c>
      <c r="G1904" s="5">
        <f>IF(C1904=0,0,C1904*LABOR_HRS_WK_MES*SEASON_WEEKS*(1+DIM_PCT_MES)^C1904)</f>
        <v>452.90833186570273</v>
      </c>
      <c r="H1904" s="5">
        <f>E1904+F1904+G1904</f>
        <v>1581.9389376857271</v>
      </c>
      <c r="I1904" s="5">
        <f>MIN(H1904,FARMER_HRS)</f>
        <v>720</v>
      </c>
      <c r="J1904" s="5">
        <f>MAX(0,H1904-FARMER_HRS)</f>
        <v>861.93893768572707</v>
      </c>
      <c r="K1904" s="2">
        <f>I1904*FARMER_RATE+J1904*TEMP_WORKER_RATE</f>
        <v>39964.217668154983</v>
      </c>
      <c r="L1904" s="2">
        <f>A1904*PRICE_TOM+B1904*PRICE_CAR+C1904*PRICE_MES</f>
        <v>81686</v>
      </c>
      <c r="M1904" s="2">
        <f>A1904*FERT_BED_TOM+B1904*FERT_BED_CAR+C1904*FERT_BED_MES</f>
        <v>18040</v>
      </c>
      <c r="N1904" s="6">
        <f>IF(AND(D1904&lt;=TOTAL_BEDS,J1904&lt;=TEMP_WORKER_MAX*TEMP_WORKER_HRS),1,0)</f>
        <v>1</v>
      </c>
      <c r="O1904" s="2">
        <f>L1904-M1904-K1904-FIXED_COSTS</f>
        <v>3681.7823318450173</v>
      </c>
      <c r="P1904" s="2">
        <f>IF(N1904=1,O1904,"")</f>
        <v>3681.7823318450173</v>
      </c>
    </row>
    <row r="1905">
      <c r="A1905" s="6">
        <v>2</v>
      </c>
      <c r="B1905" s="6">
        <v>19</v>
      </c>
      <c r="C1905" s="6">
        <v>10</v>
      </c>
      <c r="D1905" s="6">
        <f>A1905+B1905+C1905</f>
        <v>31</v>
      </c>
      <c r="E1905" s="5">
        <f>IF(A1905=0,0,A1905*LABOR_HRS_WK_TOM*SEASON_WEEKS*(1+DIM_PCT_TOM)^A1905)</f>
        <v>217.80000000000004</v>
      </c>
      <c r="F1905" s="5">
        <f>IF(B1905=0,0,B1905*LABOR_HRS_WK_CAR*SEASON_WEEKS*(1+DIM_PCT_CAR)^B1905)</f>
        <v>911.23060582002415</v>
      </c>
      <c r="G1905" s="5">
        <f>IF(C1905=0,0,C1905*LABOR_HRS_WK_MES*SEASON_WEEKS*(1+DIM_PCT_MES)^C1905)</f>
        <v>509.52187334891551</v>
      </c>
      <c r="H1905" s="5">
        <f>E1905+F1905+G1905</f>
        <v>1638.5524791689397</v>
      </c>
      <c r="I1905" s="5">
        <f>MIN(H1905,FARMER_HRS)</f>
        <v>720</v>
      </c>
      <c r="J1905" s="5">
        <f>MAX(0,H1905-FARMER_HRS)</f>
        <v>918.55247916893973</v>
      </c>
      <c r="K1905" s="2">
        <f>I1905*FARMER_RATE+J1905*TEMP_WORKER_RATE</f>
        <v>40947.091652238538</v>
      </c>
      <c r="L1905" s="2">
        <f>A1905*PRICE_TOM+B1905*PRICE_CAR+C1905*PRICE_MES</f>
        <v>84386</v>
      </c>
      <c r="M1905" s="2">
        <f>A1905*FERT_BED_TOM+B1905*FERT_BED_CAR+C1905*FERT_BED_MES</f>
        <v>18920</v>
      </c>
      <c r="N1905" s="6">
        <f>IF(AND(D1905&lt;=TOTAL_BEDS,J1905&lt;=TEMP_WORKER_MAX*TEMP_WORKER_HRS),1,0)</f>
        <v>1</v>
      </c>
      <c r="O1905" s="2">
        <f>L1905-M1905-K1905-FIXED_COSTS</f>
        <v>4518.9083477614622</v>
      </c>
      <c r="P1905" s="2">
        <f>IF(N1905=1,O1905,"")</f>
        <v>4518.9083477614622</v>
      </c>
    </row>
    <row r="1906">
      <c r="A1906" s="6">
        <v>2</v>
      </c>
      <c r="B1906" s="6">
        <v>19</v>
      </c>
      <c r="C1906" s="6">
        <v>11</v>
      </c>
      <c r="D1906" s="6">
        <f>A1906+B1906+C1906</f>
        <v>32</v>
      </c>
      <c r="E1906" s="5">
        <f>IF(A1906=0,0,A1906*LABOR_HRS_WK_TOM*SEASON_WEEKS*(1+DIM_PCT_TOM)^A1906)</f>
        <v>217.80000000000004</v>
      </c>
      <c r="F1906" s="5">
        <f>IF(B1906=0,0,B1906*LABOR_HRS_WK_CAR*SEASON_WEEKS*(1+DIM_PCT_CAR)^B1906)</f>
        <v>911.23060582002415</v>
      </c>
      <c r="G1906" s="5">
        <f>IF(C1906=0,0,C1906*LABOR_HRS_WK_MES*SEASON_WEEKS*(1+DIM_PCT_MES)^C1906)</f>
        <v>567.47998644235463</v>
      </c>
      <c r="H1906" s="5">
        <f>E1906+F1906+G1906</f>
        <v>1696.5105922623789</v>
      </c>
      <c r="I1906" s="5">
        <f>MIN(H1906,FARMER_HRS)</f>
        <v>720</v>
      </c>
      <c r="J1906" s="5">
        <f>MAX(0,H1906-FARMER_HRS)</f>
        <v>976.51059226237885</v>
      </c>
      <c r="K1906" s="2">
        <f>I1906*FARMER_RATE+J1906*TEMP_WORKER_RATE</f>
        <v>41953.308893444075</v>
      </c>
      <c r="L1906" s="2">
        <f>A1906*PRICE_TOM+B1906*PRICE_CAR+C1906*PRICE_MES</f>
        <v>87086</v>
      </c>
      <c r="M1906" s="2">
        <f>A1906*FERT_BED_TOM+B1906*FERT_BED_CAR+C1906*FERT_BED_MES</f>
        <v>19800</v>
      </c>
      <c r="N1906" s="6">
        <f>IF(AND(D1906&lt;=TOTAL_BEDS,J1906&lt;=TEMP_WORKER_MAX*TEMP_WORKER_HRS),1,0)</f>
        <v>1</v>
      </c>
      <c r="O1906" s="2">
        <f>L1906-M1906-K1906-FIXED_COSTS</f>
        <v>5332.6911065559252</v>
      </c>
      <c r="P1906" s="2">
        <f>IF(N1906=1,O1906,"")</f>
        <v>5332.6911065559252</v>
      </c>
    </row>
    <row r="1907">
      <c r="A1907" s="6">
        <v>2</v>
      </c>
      <c r="B1907" s="6">
        <v>19</v>
      </c>
      <c r="C1907" s="6">
        <v>12</v>
      </c>
      <c r="D1907" s="6">
        <f>A1907+B1907+C1907</f>
        <v>33</v>
      </c>
      <c r="E1907" s="5">
        <f>IF(A1907=0,0,A1907*LABOR_HRS_WK_TOM*SEASON_WEEKS*(1+DIM_PCT_TOM)^A1907)</f>
        <v>217.80000000000004</v>
      </c>
      <c r="F1907" s="5">
        <f>IF(B1907=0,0,B1907*LABOR_HRS_WK_CAR*SEASON_WEEKS*(1+DIM_PCT_CAR)^B1907)</f>
        <v>911.23060582002415</v>
      </c>
      <c r="G1907" s="5">
        <f>IF(C1907=0,0,C1907*LABOR_HRS_WK_MES*SEASON_WEEKS*(1+DIM_PCT_MES)^C1907)</f>
        <v>626.807439570419</v>
      </c>
      <c r="H1907" s="5">
        <f>E1907+F1907+G1907</f>
        <v>1755.8380453904433</v>
      </c>
      <c r="I1907" s="5">
        <f>MIN(H1907,FARMER_HRS)</f>
        <v>720</v>
      </c>
      <c r="J1907" s="5">
        <f>MAX(0,H1907-FARMER_HRS)</f>
        <v>1035.8380453904433</v>
      </c>
      <c r="K1907" s="2">
        <f>I1907*FARMER_RATE+J1907*TEMP_WORKER_RATE</f>
        <v>42983.299399139636</v>
      </c>
      <c r="L1907" s="2">
        <f>A1907*PRICE_TOM+B1907*PRICE_CAR+C1907*PRICE_MES</f>
        <v>89786</v>
      </c>
      <c r="M1907" s="2">
        <f>A1907*FERT_BED_TOM+B1907*FERT_BED_CAR+C1907*FERT_BED_MES</f>
        <v>20680</v>
      </c>
      <c r="N1907" s="6">
        <f>IF(AND(D1907&lt;=TOTAL_BEDS,J1907&lt;=TEMP_WORKER_MAX*TEMP_WORKER_HRS),1,0)</f>
        <v>1</v>
      </c>
      <c r="O1907" s="2">
        <f>L1907-M1907-K1907-FIXED_COSTS</f>
        <v>6122.7006008603639</v>
      </c>
      <c r="P1907" s="2">
        <f>IF(N1907=1,O1907,"")</f>
        <v>6122.7006008603639</v>
      </c>
    </row>
    <row r="1908">
      <c r="A1908" s="6">
        <v>2</v>
      </c>
      <c r="B1908" s="6">
        <v>19</v>
      </c>
      <c r="C1908" s="6">
        <v>13</v>
      </c>
      <c r="D1908" s="6">
        <f>A1908+B1908+C1908</f>
        <v>34</v>
      </c>
      <c r="E1908" s="5">
        <f>IF(A1908=0,0,A1908*LABOR_HRS_WK_TOM*SEASON_WEEKS*(1+DIM_PCT_TOM)^A1908)</f>
        <v>217.80000000000004</v>
      </c>
      <c r="F1908" s="5">
        <f>IF(B1908=0,0,B1908*LABOR_HRS_WK_CAR*SEASON_WEEKS*(1+DIM_PCT_CAR)^B1908)</f>
        <v>911.23060582002415</v>
      </c>
      <c r="G1908" s="5">
        <f>IF(C1908=0,0,C1908*LABOR_HRS_WK_MES*SEASON_WEEKS*(1+DIM_PCT_MES)^C1908)</f>
        <v>687.52941027880331</v>
      </c>
      <c r="H1908" s="5">
        <f>E1908+F1908+G1908</f>
        <v>1816.5600160988274</v>
      </c>
      <c r="I1908" s="5">
        <f>MIN(H1908,FARMER_HRS)</f>
        <v>720</v>
      </c>
      <c r="J1908" s="5">
        <f>MAX(0,H1908-FARMER_HRS)</f>
        <v>1096.5600160988274</v>
      </c>
      <c r="K1908" s="2">
        <f>I1908*FARMER_RATE+J1908*TEMP_WORKER_RATE</f>
        <v>44037.500279493528</v>
      </c>
      <c r="L1908" s="2">
        <f>A1908*PRICE_TOM+B1908*PRICE_CAR+C1908*PRICE_MES</f>
        <v>92486</v>
      </c>
      <c r="M1908" s="2">
        <f>A1908*FERT_BED_TOM+B1908*FERT_BED_CAR+C1908*FERT_BED_MES</f>
        <v>21560</v>
      </c>
      <c r="N1908" s="6">
        <f>IF(AND(D1908&lt;=TOTAL_BEDS,J1908&lt;=TEMP_WORKER_MAX*TEMP_WORKER_HRS),1,0)</f>
        <v>1</v>
      </c>
      <c r="O1908" s="2">
        <f>L1908-M1908-K1908-FIXED_COSTS</f>
        <v>6888.4997205064719</v>
      </c>
      <c r="P1908" s="2">
        <f>IF(N1908=1,O1908,"")</f>
        <v>6888.4997205064719</v>
      </c>
    </row>
    <row r="1909">
      <c r="A1909" s="6">
        <v>2</v>
      </c>
      <c r="B1909" s="6">
        <v>19</v>
      </c>
      <c r="C1909" s="6">
        <v>14</v>
      </c>
      <c r="D1909" s="6">
        <f>A1909+B1909+C1909</f>
        <v>35</v>
      </c>
      <c r="E1909" s="5">
        <f>IF(A1909=0,0,A1909*LABOR_HRS_WK_TOM*SEASON_WEEKS*(1+DIM_PCT_TOM)^A1909)</f>
        <v>217.80000000000004</v>
      </c>
      <c r="F1909" s="5">
        <f>IF(B1909=0,0,B1909*LABOR_HRS_WK_CAR*SEASON_WEEKS*(1+DIM_PCT_CAR)^B1909)</f>
        <v>911.23060582002415</v>
      </c>
      <c r="G1909" s="5">
        <f>IF(C1909=0,0,C1909*LABOR_HRS_WK_MES*SEASON_WEEKS*(1+DIM_PCT_MES)^C1909)</f>
        <v>749.67149159246435</v>
      </c>
      <c r="H1909" s="5">
        <f>E1909+F1909+G1909</f>
        <v>1878.7020974124885</v>
      </c>
      <c r="I1909" s="5">
        <f>MIN(H1909,FARMER_HRS)</f>
        <v>720</v>
      </c>
      <c r="J1909" s="5">
        <f>MAX(0,H1909-FARMER_HRS)</f>
        <v>1158.7020974124885</v>
      </c>
      <c r="K1909" s="2">
        <f>I1909*FARMER_RATE+J1909*TEMP_WORKER_RATE</f>
        <v>45116.3558578557</v>
      </c>
      <c r="L1909" s="2">
        <f>A1909*PRICE_TOM+B1909*PRICE_CAR+C1909*PRICE_MES</f>
        <v>95186</v>
      </c>
      <c r="M1909" s="2">
        <f>A1909*FERT_BED_TOM+B1909*FERT_BED_CAR+C1909*FERT_BED_MES</f>
        <v>22440</v>
      </c>
      <c r="N1909" s="6">
        <f>IF(AND(D1909&lt;=TOTAL_BEDS,J1909&lt;=TEMP_WORKER_MAX*TEMP_WORKER_HRS),1,0)</f>
        <v>1</v>
      </c>
      <c r="O1909" s="2">
        <f>L1909-M1909-K1909-FIXED_COSTS</f>
        <v>7629.6441421443014</v>
      </c>
      <c r="P1909" s="2">
        <f>IF(N1909=1,O1909,"")</f>
        <v>7629.6441421443014</v>
      </c>
    </row>
    <row r="1910">
      <c r="A1910" s="6">
        <v>2</v>
      </c>
      <c r="B1910" s="6">
        <v>19</v>
      </c>
      <c r="C1910" s="6">
        <v>15</v>
      </c>
      <c r="D1910" s="6">
        <f>A1910+B1910+C1910</f>
        <v>36</v>
      </c>
      <c r="E1910" s="5">
        <f>IF(A1910=0,0,A1910*LABOR_HRS_WK_TOM*SEASON_WEEKS*(1+DIM_PCT_TOM)^A1910)</f>
        <v>217.80000000000004</v>
      </c>
      <c r="F1910" s="5">
        <f>IF(B1910=0,0,B1910*LABOR_HRS_WK_CAR*SEASON_WEEKS*(1+DIM_PCT_CAR)^B1910)</f>
        <v>911.23060582002415</v>
      </c>
      <c r="G1910" s="5">
        <f>IF(C1910=0,0,C1910*LABOR_HRS_WK_MES*SEASON_WEEKS*(1+DIM_PCT_MES)^C1910)</f>
        <v>813.25969846861074</v>
      </c>
      <c r="H1910" s="5">
        <f>E1910+F1910+G1910</f>
        <v>1942.2903042886351</v>
      </c>
      <c r="I1910" s="5">
        <f>MIN(H1910,FARMER_HRS)</f>
        <v>720</v>
      </c>
      <c r="J1910" s="5">
        <f>MAX(0,H1910-FARMER_HRS)</f>
        <v>1222.2903042886351</v>
      </c>
      <c r="K1910" s="2">
        <f>I1910*FARMER_RATE+J1910*TEMP_WORKER_RATE</f>
        <v>46220.3177827888</v>
      </c>
      <c r="L1910" s="2">
        <f>A1910*PRICE_TOM+B1910*PRICE_CAR+C1910*PRICE_MES</f>
        <v>97886</v>
      </c>
      <c r="M1910" s="2">
        <f>A1910*FERT_BED_TOM+B1910*FERT_BED_CAR+C1910*FERT_BED_MES</f>
        <v>23320</v>
      </c>
      <c r="N1910" s="6">
        <f>IF(AND(D1910&lt;=TOTAL_BEDS,J1910&lt;=TEMP_WORKER_MAX*TEMP_WORKER_HRS),1,0)</f>
        <v>1</v>
      </c>
      <c r="O1910" s="2">
        <f>L1910-M1910-K1910-FIXED_COSTS</f>
        <v>8345.6822172112</v>
      </c>
      <c r="P1910" s="2">
        <f>IF(N1910=1,O1910,"")</f>
        <v>8345.6822172112</v>
      </c>
    </row>
    <row r="1911">
      <c r="A1911" s="6">
        <v>2</v>
      </c>
      <c r="B1911" s="6">
        <v>19</v>
      </c>
      <c r="C1911" s="6">
        <v>16</v>
      </c>
      <c r="D1911" s="6">
        <f>A1911+B1911+C1911</f>
        <v>37</v>
      </c>
      <c r="E1911" s="5">
        <f>IF(A1911=0,0,A1911*LABOR_HRS_WK_TOM*SEASON_WEEKS*(1+DIM_PCT_TOM)^A1911)</f>
        <v>217.80000000000004</v>
      </c>
      <c r="F1911" s="5">
        <f>IF(B1911=0,0,B1911*LABOR_HRS_WK_CAR*SEASON_WEEKS*(1+DIM_PCT_CAR)^B1911)</f>
        <v>911.23060582002415</v>
      </c>
      <c r="G1911" s="5">
        <f>IF(C1911=0,0,C1911*LABOR_HRS_WK_MES*SEASON_WEEKS*(1+DIM_PCT_MES)^C1911)</f>
        <v>878.32047434609967</v>
      </c>
      <c r="H1911" s="5">
        <f>E1911+F1911+G1911</f>
        <v>2007.3510801661239</v>
      </c>
      <c r="I1911" s="5">
        <f>MIN(H1911,FARMER_HRS)</f>
        <v>720</v>
      </c>
      <c r="J1911" s="5">
        <f>MAX(0,H1911-FARMER_HRS)</f>
        <v>1287.3510801661239</v>
      </c>
      <c r="K1911" s="2">
        <f>I1911*FARMER_RATE+J1911*TEMP_WORKER_RATE</f>
        <v>47349.845141772981</v>
      </c>
      <c r="L1911" s="2">
        <f>A1911*PRICE_TOM+B1911*PRICE_CAR+C1911*PRICE_MES</f>
        <v>100586</v>
      </c>
      <c r="M1911" s="2">
        <f>A1911*FERT_BED_TOM+B1911*FERT_BED_CAR+C1911*FERT_BED_MES</f>
        <v>24200</v>
      </c>
      <c r="N1911" s="6">
        <f>IF(AND(D1911&lt;=TOTAL_BEDS,J1911&lt;=TEMP_WORKER_MAX*TEMP_WORKER_HRS),1,0)</f>
        <v>1</v>
      </c>
      <c r="O1911" s="2">
        <f>L1911-M1911-K1911-FIXED_COSTS</f>
        <v>9036.1548582270188</v>
      </c>
      <c r="P1911" s="2">
        <f>IF(N1911=1,O1911,"")</f>
        <v>9036.1548582270188</v>
      </c>
    </row>
    <row r="1912">
      <c r="A1912" s="6">
        <v>2</v>
      </c>
      <c r="B1912" s="6">
        <v>19</v>
      </c>
      <c r="C1912" s="6">
        <v>17</v>
      </c>
      <c r="D1912" s="6">
        <f>A1912+B1912+C1912</f>
        <v>38</v>
      </c>
      <c r="E1912" s="5">
        <f>IF(A1912=0,0,A1912*LABOR_HRS_WK_TOM*SEASON_WEEKS*(1+DIM_PCT_TOM)^A1912)</f>
        <v>217.80000000000004</v>
      </c>
      <c r="F1912" s="5">
        <f>IF(B1912=0,0,B1912*LABOR_HRS_WK_CAR*SEASON_WEEKS*(1+DIM_PCT_CAR)^B1912)</f>
        <v>911.23060582002415</v>
      </c>
      <c r="G1912" s="5">
        <f>IF(C1912=0,0,C1912*LABOR_HRS_WK_MES*SEASON_WEEKS*(1+DIM_PCT_MES)^C1912)</f>
        <v>944.88069779263992</v>
      </c>
      <c r="H1912" s="5">
        <f>E1912+F1912+G1912</f>
        <v>2073.9113036126641</v>
      </c>
      <c r="I1912" s="5">
        <f>MIN(H1912,FARMER_HRS)</f>
        <v>720</v>
      </c>
      <c r="J1912" s="5">
        <f>MAX(0,H1912-FARMER_HRS)</f>
        <v>1353.9113036126641</v>
      </c>
      <c r="K1912" s="2">
        <f>I1912*FARMER_RATE+J1912*TEMP_WORKER_RATE</f>
        <v>48505.404576608751</v>
      </c>
      <c r="L1912" s="2">
        <f>A1912*PRICE_TOM+B1912*PRICE_CAR+C1912*PRICE_MES</f>
        <v>103286</v>
      </c>
      <c r="M1912" s="2">
        <f>A1912*FERT_BED_TOM+B1912*FERT_BED_CAR+C1912*FERT_BED_MES</f>
        <v>25080</v>
      </c>
      <c r="N1912" s="6">
        <f>IF(AND(D1912&lt;=TOTAL_BEDS,J1912&lt;=TEMP_WORKER_MAX*TEMP_WORKER_HRS),1,0)</f>
        <v>1</v>
      </c>
      <c r="O1912" s="2">
        <f>L1912-M1912-K1912-FIXED_COSTS</f>
        <v>9700.5954233912489</v>
      </c>
      <c r="P1912" s="2">
        <f>IF(N1912=1,O1912,"")</f>
        <v>9700.5954233912489</v>
      </c>
    </row>
    <row r="1913">
      <c r="A1913" s="6">
        <v>2</v>
      </c>
      <c r="B1913" s="6">
        <v>19</v>
      </c>
      <c r="C1913" s="6">
        <v>18</v>
      </c>
      <c r="D1913" s="6">
        <f>A1913+B1913+C1913</f>
        <v>39</v>
      </c>
      <c r="E1913" s="5">
        <f>IF(A1913=0,0,A1913*LABOR_HRS_WK_TOM*SEASON_WEEKS*(1+DIM_PCT_TOM)^A1913)</f>
        <v>217.80000000000004</v>
      </c>
      <c r="F1913" s="5">
        <f>IF(B1913=0,0,B1913*LABOR_HRS_WK_CAR*SEASON_WEEKS*(1+DIM_PCT_CAR)^B1913)</f>
        <v>911.23060582002415</v>
      </c>
      <c r="G1913" s="5">
        <f>IF(C1913=0,0,C1913*LABOR_HRS_WK_MES*SEASON_WEEKS*(1+DIM_PCT_MES)^C1913)</f>
        <v>1012.9676892512272</v>
      </c>
      <c r="H1913" s="5">
        <f>E1913+F1913+G1913</f>
        <v>2141.9982950712515</v>
      </c>
      <c r="I1913" s="5">
        <f>MIN(H1913,FARMER_HRS)</f>
        <v>720</v>
      </c>
      <c r="J1913" s="5">
        <f>MAX(0,H1913-FARMER_HRS)</f>
        <v>1421.9982950712515</v>
      </c>
      <c r="K1913" s="2">
        <f>I1913*FARMER_RATE+J1913*TEMP_WORKER_RATE</f>
        <v>49687.470400542559</v>
      </c>
      <c r="L1913" s="2">
        <f>A1913*PRICE_TOM+B1913*PRICE_CAR+C1913*PRICE_MES</f>
        <v>105986</v>
      </c>
      <c r="M1913" s="2">
        <f>A1913*FERT_BED_TOM+B1913*FERT_BED_CAR+C1913*FERT_BED_MES</f>
        <v>25960</v>
      </c>
      <c r="N1913" s="6">
        <f>IF(AND(D1913&lt;=TOTAL_BEDS,J1913&lt;=TEMP_WORKER_MAX*TEMP_WORKER_HRS),1,0)</f>
        <v>1</v>
      </c>
      <c r="O1913" s="2">
        <f>L1913-M1913-K1913-FIXED_COSTS</f>
        <v>10338.529599457441</v>
      </c>
      <c r="P1913" s="2">
        <f>IF(N1913=1,O1913,"")</f>
        <v>10338.529599457441</v>
      </c>
    </row>
    <row r="1914">
      <c r="A1914" s="6">
        <v>2</v>
      </c>
      <c r="B1914" s="6">
        <v>19</v>
      </c>
      <c r="C1914" s="6">
        <v>19</v>
      </c>
      <c r="D1914" s="6">
        <f>A1914+B1914+C1914</f>
        <v>40</v>
      </c>
      <c r="E1914" s="5">
        <f>IF(A1914=0,0,A1914*LABOR_HRS_WK_TOM*SEASON_WEEKS*(1+DIM_PCT_TOM)^A1914)</f>
        <v>217.80000000000004</v>
      </c>
      <c r="F1914" s="5">
        <f>IF(B1914=0,0,B1914*LABOR_HRS_WK_CAR*SEASON_WEEKS*(1+DIM_PCT_CAR)^B1914)</f>
        <v>911.23060582002415</v>
      </c>
      <c r="G1914" s="5">
        <f>IF(C1914=0,0,C1914*LABOR_HRS_WK_MES*SEASON_WEEKS*(1+DIM_PCT_MES)^C1914)</f>
        <v>1082.6092178872491</v>
      </c>
      <c r="H1914" s="5">
        <f>E1914+F1914+G1914</f>
        <v>2211.6398237072735</v>
      </c>
      <c r="I1914" s="5">
        <f>MIN(H1914,FARMER_HRS)</f>
        <v>720</v>
      </c>
      <c r="J1914" s="5">
        <f>MAX(0,H1914-FARMER_HRS)</f>
        <v>1491.6398237072735</v>
      </c>
      <c r="K1914" s="2">
        <f>I1914*FARMER_RATE+J1914*TEMP_WORKER_RATE</f>
        <v>50896.524717140164</v>
      </c>
      <c r="L1914" s="2">
        <f>A1914*PRICE_TOM+B1914*PRICE_CAR+C1914*PRICE_MES</f>
        <v>108686</v>
      </c>
      <c r="M1914" s="2">
        <f>A1914*FERT_BED_TOM+B1914*FERT_BED_CAR+C1914*FERT_BED_MES</f>
        <v>26840</v>
      </c>
      <c r="N1914" s="6">
        <f>IF(AND(D1914&lt;=TOTAL_BEDS,J1914&lt;=TEMP_WORKER_MAX*TEMP_WORKER_HRS),1,0)</f>
        <v>1</v>
      </c>
      <c r="O1914" s="2">
        <f>L1914-M1914-K1914-FIXED_COSTS</f>
        <v>10949.475282859836</v>
      </c>
      <c r="P1914" s="2">
        <f>IF(N1914=1,O1914,"")</f>
        <v>10949.475282859836</v>
      </c>
    </row>
    <row r="1915">
      <c r="A1915" s="6">
        <v>2</v>
      </c>
      <c r="B1915" s="6">
        <v>19</v>
      </c>
      <c r="C1915" s="6">
        <v>20</v>
      </c>
      <c r="D1915" s="6">
        <f>A1915+B1915+C1915</f>
        <v>41</v>
      </c>
      <c r="E1915" s="5">
        <f>IF(A1915=0,0,A1915*LABOR_HRS_WK_TOM*SEASON_WEEKS*(1+DIM_PCT_TOM)^A1915)</f>
        <v>217.80000000000004</v>
      </c>
      <c r="F1915" s="5">
        <f>IF(B1915=0,0,B1915*LABOR_HRS_WK_CAR*SEASON_WEEKS*(1+DIM_PCT_CAR)^B1915)</f>
        <v>911.23060582002415</v>
      </c>
      <c r="G1915" s="5">
        <f>IF(C1915=0,0,C1915*LABOR_HRS_WK_MES*SEASON_WEEKS*(1+DIM_PCT_MES)^C1915)</f>
        <v>1153.8335085377259</v>
      </c>
      <c r="H1915" s="5">
        <f>E1915+F1915+G1915</f>
        <v>2282.86411435775</v>
      </c>
      <c r="I1915" s="5">
        <f>MIN(H1915,FARMER_HRS)</f>
        <v>720</v>
      </c>
      <c r="J1915" s="5">
        <f>MAX(0,H1915-FARMER_HRS)</f>
        <v>1562.8641143577502</v>
      </c>
      <c r="K1915" s="2">
        <f>I1915*FARMER_RATE+J1915*TEMP_WORKER_RATE</f>
        <v>52133.057540933165</v>
      </c>
      <c r="L1915" s="2">
        <f>A1915*PRICE_TOM+B1915*PRICE_CAR+C1915*PRICE_MES</f>
        <v>111386</v>
      </c>
      <c r="M1915" s="2">
        <f>A1915*FERT_BED_TOM+B1915*FERT_BED_CAR+C1915*FERT_BED_MES</f>
        <v>27720</v>
      </c>
      <c r="N1915" s="6">
        <f>IF(AND(D1915&lt;=TOTAL_BEDS,J1915&lt;=TEMP_WORKER_MAX*TEMP_WORKER_HRS),1,0)</f>
        <v>1</v>
      </c>
      <c r="O1915" s="2">
        <f>L1915-M1915-K1915-FIXED_COSTS</f>
        <v>11532.942459066835</v>
      </c>
      <c r="P1915" s="2">
        <f>IF(N1915=1,O1915,"")</f>
        <v>11532.942459066835</v>
      </c>
    </row>
    <row r="1916">
      <c r="A1916" s="6">
        <v>2</v>
      </c>
      <c r="B1916" s="6">
        <v>19</v>
      </c>
      <c r="C1916" s="6">
        <v>21</v>
      </c>
      <c r="D1916" s="6">
        <f>A1916+B1916+C1916</f>
        <v>42</v>
      </c>
      <c r="E1916" s="5">
        <f>IF(A1916=0,0,A1916*LABOR_HRS_WK_TOM*SEASON_WEEKS*(1+DIM_PCT_TOM)^A1916)</f>
        <v>217.80000000000004</v>
      </c>
      <c r="F1916" s="5">
        <f>IF(B1916=0,0,B1916*LABOR_HRS_WK_CAR*SEASON_WEEKS*(1+DIM_PCT_CAR)^B1916)</f>
        <v>911.23060582002415</v>
      </c>
      <c r="G1916" s="5">
        <f>IF(C1916=0,0,C1916*LABOR_HRS_WK_MES*SEASON_WEEKS*(1+DIM_PCT_MES)^C1916)</f>
        <v>1226.6692487641699</v>
      </c>
      <c r="H1916" s="5">
        <f>E1916+F1916+G1916</f>
        <v>2355.6998545841943</v>
      </c>
      <c r="I1916" s="5">
        <f>MIN(H1916,FARMER_HRS)</f>
        <v>720</v>
      </c>
      <c r="J1916" s="5">
        <f>MAX(0,H1916-FARMER_HRS)</f>
        <v>1635.6998545841943</v>
      </c>
      <c r="K1916" s="2">
        <f>I1916*FARMER_RATE+J1916*TEMP_WORKER_RATE</f>
        <v>53397.566919864483</v>
      </c>
      <c r="L1916" s="2">
        <f>A1916*PRICE_TOM+B1916*PRICE_CAR+C1916*PRICE_MES</f>
        <v>114086</v>
      </c>
      <c r="M1916" s="2">
        <f>A1916*FERT_BED_TOM+B1916*FERT_BED_CAR+C1916*FERT_BED_MES</f>
        <v>28600</v>
      </c>
      <c r="N1916" s="6">
        <f>IF(AND(D1916&lt;=TOTAL_BEDS,J1916&lt;=TEMP_WORKER_MAX*TEMP_WORKER_HRS),1,0)</f>
        <v>1</v>
      </c>
      <c r="O1916" s="2">
        <f>L1916-M1916-K1916-FIXED_COSTS</f>
        <v>12088.433080135517</v>
      </c>
      <c r="P1916" s="2">
        <f>IF(N1916=1,O1916,"")</f>
        <v>12088.433080135517</v>
      </c>
    </row>
    <row r="1917">
      <c r="A1917" s="6">
        <v>2</v>
      </c>
      <c r="B1917" s="6">
        <v>19</v>
      </c>
      <c r="C1917" s="6">
        <v>22</v>
      </c>
      <c r="D1917" s="6">
        <f>A1917+B1917+C1917</f>
        <v>43</v>
      </c>
      <c r="E1917" s="5">
        <f>IF(A1917=0,0,A1917*LABOR_HRS_WK_TOM*SEASON_WEEKS*(1+DIM_PCT_TOM)^A1917)</f>
        <v>217.80000000000004</v>
      </c>
      <c r="F1917" s="5">
        <f>IF(B1917=0,0,B1917*LABOR_HRS_WK_CAR*SEASON_WEEKS*(1+DIM_PCT_CAR)^B1917)</f>
        <v>911.23060582002415</v>
      </c>
      <c r="G1917" s="5">
        <f>IF(C1917=0,0,C1917*LABOR_HRS_WK_MES*SEASON_WEEKS*(1+DIM_PCT_MES)^C1917)</f>
        <v>1301.1455960105659</v>
      </c>
      <c r="H1917" s="5">
        <f>E1917+F1917+G1917</f>
        <v>2430.17620183059</v>
      </c>
      <c r="I1917" s="5">
        <f>MIN(H1917,FARMER_HRS)</f>
        <v>720</v>
      </c>
      <c r="J1917" s="5">
        <f>MAX(0,H1917-FARMER_HRS)</f>
        <v>1710.17620183059</v>
      </c>
      <c r="K1917" s="2">
        <f>I1917*FARMER_RATE+J1917*TEMP_WORKER_RATE</f>
        <v>54690.559059558851</v>
      </c>
      <c r="L1917" s="2">
        <f>A1917*PRICE_TOM+B1917*PRICE_CAR+C1917*PRICE_MES</f>
        <v>116786</v>
      </c>
      <c r="M1917" s="2">
        <f>A1917*FERT_BED_TOM+B1917*FERT_BED_CAR+C1917*FERT_BED_MES</f>
        <v>29480</v>
      </c>
      <c r="N1917" s="6">
        <f>IF(AND(D1917&lt;=TOTAL_BEDS,J1917&lt;=TEMP_WORKER_MAX*TEMP_WORKER_HRS),1,0)</f>
        <v>1</v>
      </c>
      <c r="O1917" s="2">
        <f>L1917-M1917-K1917-FIXED_COSTS</f>
        <v>12615.440940441149</v>
      </c>
      <c r="P1917" s="2">
        <f>IF(N1917=1,O1917,"")</f>
        <v>12615.440940441149</v>
      </c>
    </row>
    <row r="1918">
      <c r="A1918" s="6">
        <v>2</v>
      </c>
      <c r="B1918" s="6">
        <v>19</v>
      </c>
      <c r="C1918" s="6">
        <v>23</v>
      </c>
      <c r="D1918" s="6">
        <f>A1918+B1918+C1918</f>
        <v>44</v>
      </c>
      <c r="E1918" s="5">
        <f>IF(A1918=0,0,A1918*LABOR_HRS_WK_TOM*SEASON_WEEKS*(1+DIM_PCT_TOM)^A1918)</f>
        <v>217.80000000000004</v>
      </c>
      <c r="F1918" s="5">
        <f>IF(B1918=0,0,B1918*LABOR_HRS_WK_CAR*SEASON_WEEKS*(1+DIM_PCT_CAR)^B1918)</f>
        <v>911.23060582002415</v>
      </c>
      <c r="G1918" s="5">
        <f>IF(C1918=0,0,C1918*LABOR_HRS_WK_MES*SEASON_WEEKS*(1+DIM_PCT_MES)^C1918)</f>
        <v>1377.2921848680023</v>
      </c>
      <c r="H1918" s="5">
        <f>E1918+F1918+G1918</f>
        <v>2506.3227906880265</v>
      </c>
      <c r="I1918" s="5">
        <f>MIN(H1918,FARMER_HRS)</f>
        <v>720</v>
      </c>
      <c r="J1918" s="5">
        <f>MAX(0,H1918-FARMER_HRS)</f>
        <v>1786.3227906880265</v>
      </c>
      <c r="K1918" s="2">
        <f>I1918*FARMER_RATE+J1918*TEMP_WORKER_RATE</f>
        <v>56012.548449444905</v>
      </c>
      <c r="L1918" s="2">
        <f>A1918*PRICE_TOM+B1918*PRICE_CAR+C1918*PRICE_MES</f>
        <v>119486</v>
      </c>
      <c r="M1918" s="2">
        <f>A1918*FERT_BED_TOM+B1918*FERT_BED_CAR+C1918*FERT_BED_MES</f>
        <v>30360</v>
      </c>
      <c r="N1918" s="6">
        <f>IF(AND(D1918&lt;=TOTAL_BEDS,J1918&lt;=TEMP_WORKER_MAX*TEMP_WORKER_HRS),1,0)</f>
        <v>1</v>
      </c>
      <c r="O1918" s="2">
        <f>L1918-M1918-K1918-FIXED_COSTS</f>
        <v>13113.451550555095</v>
      </c>
      <c r="P1918" s="2">
        <f>IF(N1918=1,O1918,"")</f>
        <v>13113.451550555095</v>
      </c>
    </row>
    <row r="1919">
      <c r="A1919" s="6">
        <v>2</v>
      </c>
      <c r="B1919" s="6">
        <v>19</v>
      </c>
      <c r="C1919" s="6">
        <v>24</v>
      </c>
      <c r="D1919" s="6">
        <f>A1919+B1919+C1919</f>
        <v>45</v>
      </c>
      <c r="E1919" s="5">
        <f>IF(A1919=0,0,A1919*LABOR_HRS_WK_TOM*SEASON_WEEKS*(1+DIM_PCT_TOM)^A1919)</f>
        <v>217.80000000000004</v>
      </c>
      <c r="F1919" s="5">
        <f>IF(B1919=0,0,B1919*LABOR_HRS_WK_CAR*SEASON_WEEKS*(1+DIM_PCT_CAR)^B1919)</f>
        <v>911.23060582002415</v>
      </c>
      <c r="G1919" s="5">
        <f>IF(C1919=0,0,C1919*LABOR_HRS_WK_MES*SEASON_WEEKS*(1+DIM_PCT_MES)^C1919)</f>
        <v>1455.139134447498</v>
      </c>
      <c r="H1919" s="5">
        <f>E1919+F1919+G1919</f>
        <v>2584.1697402675222</v>
      </c>
      <c r="I1919" s="5">
        <f>MIN(H1919,FARMER_HRS)</f>
        <v>720</v>
      </c>
      <c r="J1919" s="5">
        <f>MAX(0,H1919-FARMER_HRS)</f>
        <v>1864.1697402675222</v>
      </c>
      <c r="K1919" s="2">
        <f>I1919*FARMER_RATE+J1919*TEMP_WORKER_RATE</f>
        <v>57364.057990755595</v>
      </c>
      <c r="L1919" s="2">
        <f>A1919*PRICE_TOM+B1919*PRICE_CAR+C1919*PRICE_MES</f>
        <v>122186</v>
      </c>
      <c r="M1919" s="2">
        <f>A1919*FERT_BED_TOM+B1919*FERT_BED_CAR+C1919*FERT_BED_MES</f>
        <v>31240</v>
      </c>
      <c r="N1919" s="6">
        <f>IF(AND(D1919&lt;=TOTAL_BEDS,J1919&lt;=TEMP_WORKER_MAX*TEMP_WORKER_HRS),1,0)</f>
        <v>1</v>
      </c>
      <c r="O1919" s="2">
        <f>L1919-M1919-K1919-FIXED_COSTS</f>
        <v>13581.942009244405</v>
      </c>
      <c r="P1919" s="2">
        <f>IF(N1919=1,O1919,"")</f>
        <v>13581.942009244405</v>
      </c>
    </row>
    <row r="1920">
      <c r="A1920" s="6">
        <v>2</v>
      </c>
      <c r="B1920" s="6">
        <v>19</v>
      </c>
      <c r="C1920" s="6">
        <v>25</v>
      </c>
      <c r="D1920" s="6">
        <f>A1920+B1920+C1920</f>
        <v>46</v>
      </c>
      <c r="E1920" s="5">
        <f>IF(A1920=0,0,A1920*LABOR_HRS_WK_TOM*SEASON_WEEKS*(1+DIM_PCT_TOM)^A1920)</f>
        <v>217.80000000000004</v>
      </c>
      <c r="F1920" s="5">
        <f>IF(B1920=0,0,B1920*LABOR_HRS_WK_CAR*SEASON_WEEKS*(1+DIM_PCT_CAR)^B1920)</f>
        <v>911.23060582002415</v>
      </c>
      <c r="G1920" s="5">
        <f>IF(C1920=0,0,C1920*LABOR_HRS_WK_MES*SEASON_WEEKS*(1+DIM_PCT_MES)^C1920)</f>
        <v>1534.7170558625955</v>
      </c>
      <c r="H1920" s="5">
        <f>E1920+F1920+G1920</f>
        <v>2663.7476616826198</v>
      </c>
      <c r="I1920" s="5">
        <f>MIN(H1920,FARMER_HRS)</f>
        <v>720</v>
      </c>
      <c r="J1920" s="5">
        <f>MAX(0,H1920-FARMER_HRS)</f>
        <v>1943.7476616826198</v>
      </c>
      <c r="K1920" s="2">
        <f>I1920*FARMER_RATE+J1920*TEMP_WORKER_RATE</f>
        <v>58745.619126434372</v>
      </c>
      <c r="L1920" s="2">
        <f>A1920*PRICE_TOM+B1920*PRICE_CAR+C1920*PRICE_MES</f>
        <v>124886</v>
      </c>
      <c r="M1920" s="2">
        <f>A1920*FERT_BED_TOM+B1920*FERT_BED_CAR+C1920*FERT_BED_MES</f>
        <v>32120</v>
      </c>
      <c r="N1920" s="6">
        <f>IF(AND(D1920&lt;=TOTAL_BEDS,J1920&lt;=TEMP_WORKER_MAX*TEMP_WORKER_HRS),1,0)</f>
        <v>1</v>
      </c>
      <c r="O1920" s="2">
        <f>L1920-M1920-K1920-FIXED_COSTS</f>
        <v>14020.380873565628</v>
      </c>
      <c r="P1920" s="2">
        <f>IF(N1920=1,O1920,"")</f>
        <v>14020.380873565628</v>
      </c>
    </row>
    <row r="1921">
      <c r="A1921" s="6">
        <v>2</v>
      </c>
      <c r="B1921" s="6">
        <v>19</v>
      </c>
      <c r="C1921" s="6">
        <v>26</v>
      </c>
      <c r="D1921" s="6">
        <f>A1921+B1921+C1921</f>
        <v>47</v>
      </c>
      <c r="E1921" s="5">
        <f>IF(A1921=0,0,A1921*LABOR_HRS_WK_TOM*SEASON_WEEKS*(1+DIM_PCT_TOM)^A1921)</f>
        <v>217.80000000000004</v>
      </c>
      <c r="F1921" s="5">
        <f>IF(B1921=0,0,B1921*LABOR_HRS_WK_CAR*SEASON_WEEKS*(1+DIM_PCT_CAR)^B1921)</f>
        <v>911.23060582002415</v>
      </c>
      <c r="G1921" s="5">
        <f>IF(C1921=0,0,C1921*LABOR_HRS_WK_MES*SEASON_WEEKS*(1+DIM_PCT_MES)^C1921)</f>
        <v>1616.0570598233128</v>
      </c>
      <c r="H1921" s="5">
        <f>E1921+F1921+G1921</f>
        <v>2745.087665643337</v>
      </c>
      <c r="I1921" s="5">
        <f>MIN(H1921,FARMER_HRS)</f>
        <v>720</v>
      </c>
      <c r="J1921" s="5">
        <f>MAX(0,H1921-FARMER_HRS)</f>
        <v>2025.087665643337</v>
      </c>
      <c r="K1921" s="2">
        <f>I1921*FARMER_RATE+J1921*TEMP_WORKER_RATE</f>
        <v>60157.7719729746</v>
      </c>
      <c r="L1921" s="2">
        <f>A1921*PRICE_TOM+B1921*PRICE_CAR+C1921*PRICE_MES</f>
        <v>127586</v>
      </c>
      <c r="M1921" s="2">
        <f>A1921*FERT_BED_TOM+B1921*FERT_BED_CAR+C1921*FERT_BED_MES</f>
        <v>33000</v>
      </c>
      <c r="N1921" s="6">
        <f>IF(AND(D1921&lt;=TOTAL_BEDS,J1921&lt;=TEMP_WORKER_MAX*TEMP_WORKER_HRS),1,0)</f>
        <v>1</v>
      </c>
      <c r="O1921" s="2">
        <f>L1921-M1921-K1921-FIXED_COSTS</f>
        <v>14428.228027025398</v>
      </c>
      <c r="P1921" s="2">
        <f>IF(N1921=1,O1921,"")</f>
        <v>14428.228027025398</v>
      </c>
    </row>
    <row r="1922">
      <c r="A1922" s="6">
        <v>2</v>
      </c>
      <c r="B1922" s="6">
        <v>19</v>
      </c>
      <c r="C1922" s="6">
        <v>27</v>
      </c>
      <c r="D1922" s="6">
        <f>A1922+B1922+C1922</f>
        <v>48</v>
      </c>
      <c r="E1922" s="5">
        <f>IF(A1922=0,0,A1922*LABOR_HRS_WK_TOM*SEASON_WEEKS*(1+DIM_PCT_TOM)^A1922)</f>
        <v>217.80000000000004</v>
      </c>
      <c r="F1922" s="5">
        <f>IF(B1922=0,0,B1922*LABOR_HRS_WK_CAR*SEASON_WEEKS*(1+DIM_PCT_CAR)^B1922)</f>
        <v>911.23060582002415</v>
      </c>
      <c r="G1922" s="5">
        <f>IF(C1922=0,0,C1922*LABOR_HRS_WK_MES*SEASON_WEEKS*(1+DIM_PCT_MES)^C1922)</f>
        <v>1699.19076434307</v>
      </c>
      <c r="H1922" s="5">
        <f>E1922+F1922+G1922</f>
        <v>2828.2213701630944</v>
      </c>
      <c r="I1922" s="5">
        <f>MIN(H1922,FARMER_HRS)</f>
        <v>720</v>
      </c>
      <c r="J1922" s="5">
        <f>MAX(0,H1922-FARMER_HRS)</f>
        <v>2108.2213701630944</v>
      </c>
      <c r="K1922" s="2">
        <f>I1922*FARMER_RATE+J1922*TEMP_WORKER_RATE</f>
        <v>61601.065454220392</v>
      </c>
      <c r="L1922" s="2">
        <f>A1922*PRICE_TOM+B1922*PRICE_CAR+C1922*PRICE_MES</f>
        <v>130286</v>
      </c>
      <c r="M1922" s="2">
        <f>A1922*FERT_BED_TOM+B1922*FERT_BED_CAR+C1922*FERT_BED_MES</f>
        <v>33880</v>
      </c>
      <c r="N1922" s="6">
        <f>IF(AND(D1922&lt;=TOTAL_BEDS,J1922&lt;=TEMP_WORKER_MAX*TEMP_WORKER_HRS),1,0)</f>
        <v>1</v>
      </c>
      <c r="O1922" s="2">
        <f>L1922-M1922-K1922-FIXED_COSTS</f>
        <v>14804.934545779608</v>
      </c>
      <c r="P1922" s="2">
        <f>IF(N1922=1,O1922,"")</f>
        <v>14804.934545779608</v>
      </c>
    </row>
    <row r="1923">
      <c r="A1923" s="6">
        <v>2</v>
      </c>
      <c r="B1923" s="6">
        <v>19</v>
      </c>
      <c r="C1923" s="6">
        <v>28</v>
      </c>
      <c r="D1923" s="6">
        <f>A1923+B1923+C1923</f>
        <v>49</v>
      </c>
      <c r="E1923" s="5">
        <f>IF(A1923=0,0,A1923*LABOR_HRS_WK_TOM*SEASON_WEEKS*(1+DIM_PCT_TOM)^A1923)</f>
        <v>217.80000000000004</v>
      </c>
      <c r="F1923" s="5">
        <f>IF(B1923=0,0,B1923*LABOR_HRS_WK_CAR*SEASON_WEEKS*(1+DIM_PCT_CAR)^B1923)</f>
        <v>911.23060582002415</v>
      </c>
      <c r="G1923" s="5">
        <f>IF(C1923=0,0,C1923*LABOR_HRS_WK_MES*SEASON_WEEKS*(1+DIM_PCT_MES)^C1923)</f>
        <v>1784.1503025602233</v>
      </c>
      <c r="H1923" s="5">
        <f>E1923+F1923+G1923</f>
        <v>2913.1809083802473</v>
      </c>
      <c r="I1923" s="5">
        <f>MIN(H1923,FARMER_HRS)</f>
        <v>720</v>
      </c>
      <c r="J1923" s="5">
        <f>MAX(0,H1923-FARMER_HRS)</f>
        <v>2193.1809083802473</v>
      </c>
      <c r="K1923" s="2">
        <f>I1923*FARMER_RATE+J1923*TEMP_WORKER_RATE</f>
        <v>63076.057437157069</v>
      </c>
      <c r="L1923" s="2">
        <f>A1923*PRICE_TOM+B1923*PRICE_CAR+C1923*PRICE_MES</f>
        <v>132986</v>
      </c>
      <c r="M1923" s="2">
        <f>A1923*FERT_BED_TOM+B1923*FERT_BED_CAR+C1923*FERT_BED_MES</f>
        <v>34760</v>
      </c>
      <c r="N1923" s="6">
        <f>IF(AND(D1923&lt;=TOTAL_BEDS,J1923&lt;=TEMP_WORKER_MAX*TEMP_WORKER_HRS),1,0)</f>
        <v>1</v>
      </c>
      <c r="O1923" s="2">
        <f>L1923-M1923-K1923-FIXED_COSTS</f>
        <v>15149.942562842931</v>
      </c>
      <c r="P1923" s="2">
        <f>IF(N1923=1,O1923,"")</f>
        <v>15149.942562842931</v>
      </c>
    </row>
    <row r="1924">
      <c r="A1924" s="6">
        <v>2</v>
      </c>
      <c r="B1924" s="6">
        <v>19</v>
      </c>
      <c r="C1924" s="6">
        <v>29</v>
      </c>
      <c r="D1924" s="6">
        <f>A1924+B1924+C1924</f>
        <v>50</v>
      </c>
      <c r="E1924" s="5">
        <f>IF(A1924=0,0,A1924*LABOR_HRS_WK_TOM*SEASON_WEEKS*(1+DIM_PCT_TOM)^A1924)</f>
        <v>217.80000000000004</v>
      </c>
      <c r="F1924" s="5">
        <f>IF(B1924=0,0,B1924*LABOR_HRS_WK_CAR*SEASON_WEEKS*(1+DIM_PCT_CAR)^B1924)</f>
        <v>911.23060582002415</v>
      </c>
      <c r="G1924" s="5">
        <f>IF(C1924=0,0,C1924*LABOR_HRS_WK_MES*SEASON_WEEKS*(1+DIM_PCT_MES)^C1924)</f>
        <v>1870.9683306758766</v>
      </c>
      <c r="H1924" s="5">
        <f>E1924+F1924+G1924</f>
        <v>2999.998936495901</v>
      </c>
      <c r="I1924" s="5">
        <f>MIN(H1924,FARMER_HRS)</f>
        <v>720</v>
      </c>
      <c r="J1924" s="5">
        <f>MAX(0,H1924-FARMER_HRS)</f>
        <v>2279.998936495901</v>
      </c>
      <c r="K1924" s="2">
        <f>I1924*FARMER_RATE+J1924*TEMP_WORKER_RATE</f>
        <v>64583.3148697205</v>
      </c>
      <c r="L1924" s="2">
        <f>A1924*PRICE_TOM+B1924*PRICE_CAR+C1924*PRICE_MES</f>
        <v>135686</v>
      </c>
      <c r="M1924" s="2">
        <f>A1924*FERT_BED_TOM+B1924*FERT_BED_CAR+C1924*FERT_BED_MES</f>
        <v>35640</v>
      </c>
      <c r="N1924" s="6">
        <f>IF(AND(D1924&lt;=TOTAL_BEDS,J1924&lt;=TEMP_WORKER_MAX*TEMP_WORKER_HRS),1,0)</f>
        <v>1</v>
      </c>
      <c r="O1924" s="2">
        <f>L1924-M1924-K1924-FIXED_COSTS</f>
        <v>15462.685130279497</v>
      </c>
      <c r="P1924" s="2">
        <f>IF(N1924=1,O1924,"")</f>
        <v>15462.685130279497</v>
      </c>
    </row>
    <row r="1925">
      <c r="A1925" s="6">
        <v>2</v>
      </c>
      <c r="B1925" s="6">
        <v>19</v>
      </c>
      <c r="C1925" s="6">
        <v>30</v>
      </c>
      <c r="D1925" s="6">
        <f>A1925+B1925+C1925</f>
        <v>51</v>
      </c>
      <c r="E1925" s="5">
        <f>IF(A1925=0,0,A1925*LABOR_HRS_WK_TOM*SEASON_WEEKS*(1+DIM_PCT_TOM)^A1925)</f>
        <v>217.80000000000004</v>
      </c>
      <c r="F1925" s="5">
        <f>IF(B1925=0,0,B1925*LABOR_HRS_WK_CAR*SEASON_WEEKS*(1+DIM_PCT_CAR)^B1925)</f>
        <v>911.23060582002415</v>
      </c>
      <c r="G1925" s="5">
        <f>IF(C1925=0,0,C1925*LABOR_HRS_WK_MES*SEASON_WEEKS*(1+DIM_PCT_MES)^C1925)</f>
        <v>1959.6780360096466</v>
      </c>
      <c r="H1925" s="5">
        <f>E1925+F1925+G1925</f>
        <v>3088.7086418296708</v>
      </c>
      <c r="I1925" s="5">
        <f>MIN(H1925,FARMER_HRS)</f>
        <v>720</v>
      </c>
      <c r="J1925" s="5">
        <f>MAX(0,H1925-FARMER_HRS)</f>
        <v>2368.7086418296708</v>
      </c>
      <c r="K1925" s="2">
        <f>I1925*FARMER_RATE+J1925*TEMP_WORKER_RATE</f>
        <v>66123.413920654013</v>
      </c>
      <c r="L1925" s="2">
        <f>A1925*PRICE_TOM+B1925*PRICE_CAR+C1925*PRICE_MES</f>
        <v>138386</v>
      </c>
      <c r="M1925" s="2">
        <f>A1925*FERT_BED_TOM+B1925*FERT_BED_CAR+C1925*FERT_BED_MES</f>
        <v>36520</v>
      </c>
      <c r="N1925" s="6">
        <f>IF(AND(D1925&lt;=TOTAL_BEDS,J1925&lt;=TEMP_WORKER_MAX*TEMP_WORKER_HRS),1,0)</f>
        <v>1</v>
      </c>
      <c r="O1925" s="2">
        <f>L1925-M1925-K1925-FIXED_COSTS</f>
        <v>15742.586079345987</v>
      </c>
      <c r="P1925" s="2">
        <f>IF(N1925=1,O1925,"")</f>
        <v>15742.586079345987</v>
      </c>
    </row>
    <row r="1926">
      <c r="A1926" s="6">
        <v>2</v>
      </c>
      <c r="B1926" s="6">
        <v>20</v>
      </c>
      <c r="C1926" s="6">
        <v>0</v>
      </c>
      <c r="D1926" s="6">
        <f>A1926+B1926+C1926</f>
        <v>22</v>
      </c>
      <c r="E1926" s="5">
        <f>IF(A1926=0,0,A1926*LABOR_HRS_WK_TOM*SEASON_WEEKS*(1+DIM_PCT_TOM)^A1926)</f>
        <v>217.80000000000004</v>
      </c>
      <c r="F1926" s="5">
        <f>IF(B1926=0,0,B1926*LABOR_HRS_WK_CAR*SEASON_WEEKS*(1+DIM_PCT_CAR)^B1926)</f>
        <v>983.16986417423652</v>
      </c>
      <c r="G1926" s="5">
        <f>IF(C1926=0,0,C1926*LABOR_HRS_WK_MES*SEASON_WEEKS*(1+DIM_PCT_MES)^C1926)</f>
        <v>0</v>
      </c>
      <c r="H1926" s="5">
        <f>E1926+F1926+G1926</f>
        <v>1200.9698641742366</v>
      </c>
      <c r="I1926" s="5">
        <f>MIN(H1926,FARMER_HRS)</f>
        <v>720</v>
      </c>
      <c r="J1926" s="5">
        <f>MAX(0,H1926-FARMER_HRS)</f>
        <v>480.96986417423659</v>
      </c>
      <c r="K1926" s="2">
        <f>I1926*FARMER_RATE+J1926*TEMP_WORKER_RATE</f>
        <v>33350.171253024942</v>
      </c>
      <c r="L1926" s="2">
        <f>A1926*PRICE_TOM+B1926*PRICE_CAR+C1926*PRICE_MES</f>
        <v>59480</v>
      </c>
      <c r="M1926" s="2">
        <f>A1926*FERT_BED_TOM+B1926*FERT_BED_CAR+C1926*FERT_BED_MES</f>
        <v>10560</v>
      </c>
      <c r="N1926" s="6">
        <f>IF(AND(D1926&lt;=TOTAL_BEDS,J1926&lt;=TEMP_WORKER_MAX*TEMP_WORKER_HRS),1,0)</f>
        <v>1</v>
      </c>
      <c r="O1926" s="2">
        <f>L1926-M1926-K1926-FIXED_COSTS</f>
        <v>-4430.1712530249424</v>
      </c>
      <c r="P1926" s="2">
        <f>IF(N1926=1,O1926,"")</f>
        <v>-4430.1712530249424</v>
      </c>
    </row>
    <row r="1927">
      <c r="A1927" s="6">
        <v>2</v>
      </c>
      <c r="B1927" s="6">
        <v>20</v>
      </c>
      <c r="C1927" s="6">
        <v>1</v>
      </c>
      <c r="D1927" s="6">
        <f>A1927+B1927+C1927</f>
        <v>23</v>
      </c>
      <c r="E1927" s="5">
        <f>IF(A1927=0,0,A1927*LABOR_HRS_WK_TOM*SEASON_WEEKS*(1+DIM_PCT_TOM)^A1927)</f>
        <v>217.80000000000004</v>
      </c>
      <c r="F1927" s="5">
        <f>IF(B1927=0,0,B1927*LABOR_HRS_WK_CAR*SEASON_WEEKS*(1+DIM_PCT_CAR)^B1927)</f>
        <v>983.16986417423652</v>
      </c>
      <c r="G1927" s="5">
        <f>IF(C1927=0,0,C1927*LABOR_HRS_WK_MES*SEASON_WEEKS*(1+DIM_PCT_MES)^C1927)</f>
        <v>45.5625</v>
      </c>
      <c r="H1927" s="5">
        <f>E1927+F1927+G1927</f>
        <v>1246.5323641742366</v>
      </c>
      <c r="I1927" s="5">
        <f>MIN(H1927,FARMER_HRS)</f>
        <v>720</v>
      </c>
      <c r="J1927" s="5">
        <f>MAX(0,H1927-FARMER_HRS)</f>
        <v>526.53236417423659</v>
      </c>
      <c r="K1927" s="2">
        <f>I1927*FARMER_RATE+J1927*TEMP_WORKER_RATE</f>
        <v>34141.186878024942</v>
      </c>
      <c r="L1927" s="2">
        <f>A1927*PRICE_TOM+B1927*PRICE_CAR+C1927*PRICE_MES</f>
        <v>62180</v>
      </c>
      <c r="M1927" s="2">
        <f>A1927*FERT_BED_TOM+B1927*FERT_BED_CAR+C1927*FERT_BED_MES</f>
        <v>11440</v>
      </c>
      <c r="N1927" s="6">
        <f>IF(AND(D1927&lt;=TOTAL_BEDS,J1927&lt;=TEMP_WORKER_MAX*TEMP_WORKER_HRS),1,0)</f>
        <v>1</v>
      </c>
      <c r="O1927" s="2">
        <f>L1927-M1927-K1927-FIXED_COSTS</f>
        <v>-3401.1868780249424</v>
      </c>
      <c r="P1927" s="2">
        <f>IF(N1927=1,O1927,"")</f>
        <v>-3401.1868780249424</v>
      </c>
    </row>
    <row r="1928">
      <c r="A1928" s="6">
        <v>2</v>
      </c>
      <c r="B1928" s="6">
        <v>20</v>
      </c>
      <c r="C1928" s="6">
        <v>2</v>
      </c>
      <c r="D1928" s="6">
        <f>A1928+B1928+C1928</f>
        <v>24</v>
      </c>
      <c r="E1928" s="5">
        <f>IF(A1928=0,0,A1928*LABOR_HRS_WK_TOM*SEASON_WEEKS*(1+DIM_PCT_TOM)^A1928)</f>
        <v>217.80000000000004</v>
      </c>
      <c r="F1928" s="5">
        <f>IF(B1928=0,0,B1928*LABOR_HRS_WK_CAR*SEASON_WEEKS*(1+DIM_PCT_CAR)^B1928)</f>
        <v>983.16986417423652</v>
      </c>
      <c r="G1928" s="5">
        <f>IF(C1928=0,0,C1928*LABOR_HRS_WK_MES*SEASON_WEEKS*(1+DIM_PCT_MES)^C1928)</f>
        <v>92.2640625</v>
      </c>
      <c r="H1928" s="5">
        <f>E1928+F1928+G1928</f>
        <v>1293.2339266742365</v>
      </c>
      <c r="I1928" s="5">
        <f>MIN(H1928,FARMER_HRS)</f>
        <v>720</v>
      </c>
      <c r="J1928" s="5">
        <f>MAX(0,H1928-FARMER_HRS)</f>
        <v>573.2339266742365</v>
      </c>
      <c r="K1928" s="2">
        <f>I1928*FARMER_RATE+J1928*TEMP_WORKER_RATE</f>
        <v>34951.977893649935</v>
      </c>
      <c r="L1928" s="2">
        <f>A1928*PRICE_TOM+B1928*PRICE_CAR+C1928*PRICE_MES</f>
        <v>64880</v>
      </c>
      <c r="M1928" s="2">
        <f>A1928*FERT_BED_TOM+B1928*FERT_BED_CAR+C1928*FERT_BED_MES</f>
        <v>12320</v>
      </c>
      <c r="N1928" s="6">
        <f>IF(AND(D1928&lt;=TOTAL_BEDS,J1928&lt;=TEMP_WORKER_MAX*TEMP_WORKER_HRS),1,0)</f>
        <v>1</v>
      </c>
      <c r="O1928" s="2">
        <f>L1928-M1928-K1928-FIXED_COSTS</f>
        <v>-2391.9778936499351</v>
      </c>
      <c r="P1928" s="2">
        <f>IF(N1928=1,O1928,"")</f>
        <v>-2391.9778936499351</v>
      </c>
    </row>
    <row r="1929">
      <c r="A1929" s="6">
        <v>2</v>
      </c>
      <c r="B1929" s="6">
        <v>20</v>
      </c>
      <c r="C1929" s="6">
        <v>3</v>
      </c>
      <c r="D1929" s="6">
        <f>A1929+B1929+C1929</f>
        <v>25</v>
      </c>
      <c r="E1929" s="5">
        <f>IF(A1929=0,0,A1929*LABOR_HRS_WK_TOM*SEASON_WEEKS*(1+DIM_PCT_TOM)^A1929)</f>
        <v>217.80000000000004</v>
      </c>
      <c r="F1929" s="5">
        <f>IF(B1929=0,0,B1929*LABOR_HRS_WK_CAR*SEASON_WEEKS*(1+DIM_PCT_CAR)^B1929)</f>
        <v>983.16986417423652</v>
      </c>
      <c r="G1929" s="5">
        <f>IF(C1929=0,0,C1929*LABOR_HRS_WK_MES*SEASON_WEEKS*(1+DIM_PCT_MES)^C1929)</f>
        <v>140.12604492187498</v>
      </c>
      <c r="H1929" s="5">
        <f>E1929+F1929+G1929</f>
        <v>1341.0959090961117</v>
      </c>
      <c r="I1929" s="5">
        <f>MIN(H1929,FARMER_HRS)</f>
        <v>720</v>
      </c>
      <c r="J1929" s="5">
        <f>MAX(0,H1929-FARMER_HRS)</f>
        <v>621.09590909611165</v>
      </c>
      <c r="K1929" s="2">
        <f>I1929*FARMER_RATE+J1929*TEMP_WORKER_RATE</f>
        <v>35782.915088474161</v>
      </c>
      <c r="L1929" s="2">
        <f>A1929*PRICE_TOM+B1929*PRICE_CAR+C1929*PRICE_MES</f>
        <v>67580</v>
      </c>
      <c r="M1929" s="2">
        <f>A1929*FERT_BED_TOM+B1929*FERT_BED_CAR+C1929*FERT_BED_MES</f>
        <v>13200</v>
      </c>
      <c r="N1929" s="6">
        <f>IF(AND(D1929&lt;=TOTAL_BEDS,J1929&lt;=TEMP_WORKER_MAX*TEMP_WORKER_HRS),1,0)</f>
        <v>1</v>
      </c>
      <c r="O1929" s="2">
        <f>L1929-M1929-K1929-FIXED_COSTS</f>
        <v>-1402.9150884741612</v>
      </c>
      <c r="P1929" s="2">
        <f>IF(N1929=1,O1929,"")</f>
        <v>-1402.9150884741612</v>
      </c>
    </row>
    <row r="1930">
      <c r="A1930" s="6">
        <v>2</v>
      </c>
      <c r="B1930" s="6">
        <v>20</v>
      </c>
      <c r="C1930" s="6">
        <v>4</v>
      </c>
      <c r="D1930" s="6">
        <f>A1930+B1930+C1930</f>
        <v>26</v>
      </c>
      <c r="E1930" s="5">
        <f>IF(A1930=0,0,A1930*LABOR_HRS_WK_TOM*SEASON_WEEKS*(1+DIM_PCT_TOM)^A1930)</f>
        <v>217.80000000000004</v>
      </c>
      <c r="F1930" s="5">
        <f>IF(B1930=0,0,B1930*LABOR_HRS_WK_CAR*SEASON_WEEKS*(1+DIM_PCT_CAR)^B1930)</f>
        <v>983.16986417423652</v>
      </c>
      <c r="G1930" s="5">
        <f>IF(C1930=0,0,C1930*LABOR_HRS_WK_MES*SEASON_WEEKS*(1+DIM_PCT_MES)^C1930)</f>
        <v>189.17016064453119</v>
      </c>
      <c r="H1930" s="5">
        <f>E1930+F1930+G1930</f>
        <v>1390.1400248187679</v>
      </c>
      <c r="I1930" s="5">
        <f>MIN(H1930,FARMER_HRS)</f>
        <v>720</v>
      </c>
      <c r="J1930" s="5">
        <f>MAX(0,H1930-FARMER_HRS)</f>
        <v>670.14002481876787</v>
      </c>
      <c r="K1930" s="2">
        <f>I1930*FARMER_RATE+J1930*TEMP_WORKER_RATE</f>
        <v>36634.375430881388</v>
      </c>
      <c r="L1930" s="2">
        <f>A1930*PRICE_TOM+B1930*PRICE_CAR+C1930*PRICE_MES</f>
        <v>70280</v>
      </c>
      <c r="M1930" s="2">
        <f>A1930*FERT_BED_TOM+B1930*FERT_BED_CAR+C1930*FERT_BED_MES</f>
        <v>14080</v>
      </c>
      <c r="N1930" s="6">
        <f>IF(AND(D1930&lt;=TOTAL_BEDS,J1930&lt;=TEMP_WORKER_MAX*TEMP_WORKER_HRS),1,0)</f>
        <v>1</v>
      </c>
      <c r="O1930" s="2">
        <f>L1930-M1930-K1930-FIXED_COSTS</f>
        <v>-434.37543088138773</v>
      </c>
      <c r="P1930" s="2">
        <f>IF(N1930=1,O1930,"")</f>
        <v>-434.37543088138773</v>
      </c>
    </row>
    <row r="1931">
      <c r="A1931" s="6">
        <v>2</v>
      </c>
      <c r="B1931" s="6">
        <v>20</v>
      </c>
      <c r="C1931" s="6">
        <v>5</v>
      </c>
      <c r="D1931" s="6">
        <f>A1931+B1931+C1931</f>
        <v>27</v>
      </c>
      <c r="E1931" s="5">
        <f>IF(A1931=0,0,A1931*LABOR_HRS_WK_TOM*SEASON_WEEKS*(1+DIM_PCT_TOM)^A1931)</f>
        <v>217.80000000000004</v>
      </c>
      <c r="F1931" s="5">
        <f>IF(B1931=0,0,B1931*LABOR_HRS_WK_CAR*SEASON_WEEKS*(1+DIM_PCT_CAR)^B1931)</f>
        <v>983.16986417423652</v>
      </c>
      <c r="G1931" s="5">
        <f>IF(C1931=0,0,C1931*LABOR_HRS_WK_MES*SEASON_WEEKS*(1+DIM_PCT_MES)^C1931)</f>
        <v>239.41848456573481</v>
      </c>
      <c r="H1931" s="5">
        <f>E1931+F1931+G1931</f>
        <v>1440.3883487399714</v>
      </c>
      <c r="I1931" s="5">
        <f>MIN(H1931,FARMER_HRS)</f>
        <v>720</v>
      </c>
      <c r="J1931" s="5">
        <f>MAX(0,H1931-FARMER_HRS)</f>
        <v>720.38834873997143</v>
      </c>
      <c r="K1931" s="2">
        <f>I1931*FARMER_RATE+J1931*TEMP_WORKER_RATE</f>
        <v>37506.742165624506</v>
      </c>
      <c r="L1931" s="2">
        <f>A1931*PRICE_TOM+B1931*PRICE_CAR+C1931*PRICE_MES</f>
        <v>72980</v>
      </c>
      <c r="M1931" s="2">
        <f>A1931*FERT_BED_TOM+B1931*FERT_BED_CAR+C1931*FERT_BED_MES</f>
        <v>14960</v>
      </c>
      <c r="N1931" s="6">
        <f>IF(AND(D1931&lt;=TOTAL_BEDS,J1931&lt;=TEMP_WORKER_MAX*TEMP_WORKER_HRS),1,0)</f>
        <v>1</v>
      </c>
      <c r="O1931" s="2">
        <f>L1931-M1931-K1931-FIXED_COSTS</f>
        <v>513.257834375494</v>
      </c>
      <c r="P1931" s="2">
        <f>IF(N1931=1,O1931,"")</f>
        <v>513.257834375494</v>
      </c>
    </row>
    <row r="1932">
      <c r="A1932" s="6">
        <v>2</v>
      </c>
      <c r="B1932" s="6">
        <v>20</v>
      </c>
      <c r="C1932" s="6">
        <v>6</v>
      </c>
      <c r="D1932" s="6">
        <f>A1932+B1932+C1932</f>
        <v>28</v>
      </c>
      <c r="E1932" s="5">
        <f>IF(A1932=0,0,A1932*LABOR_HRS_WK_TOM*SEASON_WEEKS*(1+DIM_PCT_TOM)^A1932)</f>
        <v>217.80000000000004</v>
      </c>
      <c r="F1932" s="5">
        <f>IF(B1932=0,0,B1932*LABOR_HRS_WK_CAR*SEASON_WEEKS*(1+DIM_PCT_CAR)^B1932)</f>
        <v>983.16986417423652</v>
      </c>
      <c r="G1932" s="5">
        <f>IF(C1932=0,0,C1932*LABOR_HRS_WK_MES*SEASON_WEEKS*(1+DIM_PCT_MES)^C1932)</f>
        <v>290.89345874736773</v>
      </c>
      <c r="H1932" s="5">
        <f>E1932+F1932+G1932</f>
        <v>1491.8633229216043</v>
      </c>
      <c r="I1932" s="5">
        <f>MIN(H1932,FARMER_HRS)</f>
        <v>720</v>
      </c>
      <c r="J1932" s="5">
        <f>MAX(0,H1932-FARMER_HRS)</f>
        <v>771.86332292160432</v>
      </c>
      <c r="K1932" s="2">
        <f>I1932*FARMER_RATE+J1932*TEMP_WORKER_RATE</f>
        <v>38400.404911833408</v>
      </c>
      <c r="L1932" s="2">
        <f>A1932*PRICE_TOM+B1932*PRICE_CAR+C1932*PRICE_MES</f>
        <v>75680</v>
      </c>
      <c r="M1932" s="2">
        <f>A1932*FERT_BED_TOM+B1932*FERT_BED_CAR+C1932*FERT_BED_MES</f>
        <v>15840</v>
      </c>
      <c r="N1932" s="6">
        <f>IF(AND(D1932&lt;=TOTAL_BEDS,J1932&lt;=TEMP_WORKER_MAX*TEMP_WORKER_HRS),1,0)</f>
        <v>1</v>
      </c>
      <c r="O1932" s="2">
        <f>L1932-M1932-K1932-FIXED_COSTS</f>
        <v>1439.5950881665922</v>
      </c>
      <c r="P1932" s="2">
        <f>IF(N1932=1,O1932,"")</f>
        <v>1439.5950881665922</v>
      </c>
    </row>
    <row r="1933">
      <c r="A1933" s="6">
        <v>2</v>
      </c>
      <c r="B1933" s="6">
        <v>20</v>
      </c>
      <c r="C1933" s="6">
        <v>7</v>
      </c>
      <c r="D1933" s="6">
        <f>A1933+B1933+C1933</f>
        <v>29</v>
      </c>
      <c r="E1933" s="5">
        <f>IF(A1933=0,0,A1933*LABOR_HRS_WK_TOM*SEASON_WEEKS*(1+DIM_PCT_TOM)^A1933)</f>
        <v>217.80000000000004</v>
      </c>
      <c r="F1933" s="5">
        <f>IF(B1933=0,0,B1933*LABOR_HRS_WK_CAR*SEASON_WEEKS*(1+DIM_PCT_CAR)^B1933)</f>
        <v>983.16986417423652</v>
      </c>
      <c r="G1933" s="5">
        <f>IF(C1933=0,0,C1933*LABOR_HRS_WK_MES*SEASON_WEEKS*(1+DIM_PCT_MES)^C1933)</f>
        <v>343.61789814532818</v>
      </c>
      <c r="H1933" s="5">
        <f>E1933+F1933+G1933</f>
        <v>1544.5877623195647</v>
      </c>
      <c r="I1933" s="5">
        <f>MIN(H1933,FARMER_HRS)</f>
        <v>720</v>
      </c>
      <c r="J1933" s="5">
        <f>MAX(0,H1933-FARMER_HRS)</f>
        <v>824.58776231956472</v>
      </c>
      <c r="K1933" s="2">
        <f>I1933*FARMER_RATE+J1933*TEMP_WORKER_RATE</f>
        <v>39315.759762492438</v>
      </c>
      <c r="L1933" s="2">
        <f>A1933*PRICE_TOM+B1933*PRICE_CAR+C1933*PRICE_MES</f>
        <v>78380</v>
      </c>
      <c r="M1933" s="2">
        <f>A1933*FERT_BED_TOM+B1933*FERT_BED_CAR+C1933*FERT_BED_MES</f>
        <v>16720</v>
      </c>
      <c r="N1933" s="6">
        <f>IF(AND(D1933&lt;=TOTAL_BEDS,J1933&lt;=TEMP_WORKER_MAX*TEMP_WORKER_HRS),1,0)</f>
        <v>1</v>
      </c>
      <c r="O1933" s="2">
        <f>L1933-M1933-K1933-FIXED_COSTS</f>
        <v>2344.2402375075617</v>
      </c>
      <c r="P1933" s="2">
        <f>IF(N1933=1,O1933,"")</f>
        <v>2344.2402375075617</v>
      </c>
    </row>
    <row r="1934">
      <c r="A1934" s="6">
        <v>2</v>
      </c>
      <c r="B1934" s="6">
        <v>20</v>
      </c>
      <c r="C1934" s="6">
        <v>8</v>
      </c>
      <c r="D1934" s="6">
        <f>A1934+B1934+C1934</f>
        <v>30</v>
      </c>
      <c r="E1934" s="5">
        <f>IF(A1934=0,0,A1934*LABOR_HRS_WK_TOM*SEASON_WEEKS*(1+DIM_PCT_TOM)^A1934)</f>
        <v>217.80000000000004</v>
      </c>
      <c r="F1934" s="5">
        <f>IF(B1934=0,0,B1934*LABOR_HRS_WK_CAR*SEASON_WEEKS*(1+DIM_PCT_CAR)^B1934)</f>
        <v>983.16986417423652</v>
      </c>
      <c r="G1934" s="5">
        <f>IF(C1934=0,0,C1934*LABOR_HRS_WK_MES*SEASON_WEEKS*(1+DIM_PCT_MES)^C1934)</f>
        <v>397.61499642530833</v>
      </c>
      <c r="H1934" s="5">
        <f>E1934+F1934+G1934</f>
        <v>1598.584860599545</v>
      </c>
      <c r="I1934" s="5">
        <f>MIN(H1934,FARMER_HRS)</f>
        <v>720</v>
      </c>
      <c r="J1934" s="5">
        <f>MAX(0,H1934-FARMER_HRS)</f>
        <v>878.584860599545</v>
      </c>
      <c r="K1934" s="2">
        <f>I1934*FARMER_RATE+J1934*TEMP_WORKER_RATE</f>
        <v>40253.209385408765</v>
      </c>
      <c r="L1934" s="2">
        <f>A1934*PRICE_TOM+B1934*PRICE_CAR+C1934*PRICE_MES</f>
        <v>81080</v>
      </c>
      <c r="M1934" s="2">
        <f>A1934*FERT_BED_TOM+B1934*FERT_BED_CAR+C1934*FERT_BED_MES</f>
        <v>17600</v>
      </c>
      <c r="N1934" s="6">
        <f>IF(AND(D1934&lt;=TOTAL_BEDS,J1934&lt;=TEMP_WORKER_MAX*TEMP_WORKER_HRS),1,0)</f>
        <v>1</v>
      </c>
      <c r="O1934" s="2">
        <f>L1934-M1934-K1934-FIXED_COSTS</f>
        <v>3226.7906145912348</v>
      </c>
      <c r="P1934" s="2">
        <f>IF(N1934=1,O1934,"")</f>
        <v>3226.7906145912348</v>
      </c>
    </row>
    <row r="1935">
      <c r="A1935" s="6">
        <v>2</v>
      </c>
      <c r="B1935" s="6">
        <v>20</v>
      </c>
      <c r="C1935" s="6">
        <v>9</v>
      </c>
      <c r="D1935" s="6">
        <f>A1935+B1935+C1935</f>
        <v>31</v>
      </c>
      <c r="E1935" s="5">
        <f>IF(A1935=0,0,A1935*LABOR_HRS_WK_TOM*SEASON_WEEKS*(1+DIM_PCT_TOM)^A1935)</f>
        <v>217.80000000000004</v>
      </c>
      <c r="F1935" s="5">
        <f>IF(B1935=0,0,B1935*LABOR_HRS_WK_CAR*SEASON_WEEKS*(1+DIM_PCT_CAR)^B1935)</f>
        <v>983.16986417423652</v>
      </c>
      <c r="G1935" s="5">
        <f>IF(C1935=0,0,C1935*LABOR_HRS_WK_MES*SEASON_WEEKS*(1+DIM_PCT_MES)^C1935)</f>
        <v>452.90833186570273</v>
      </c>
      <c r="H1935" s="5">
        <f>E1935+F1935+G1935</f>
        <v>1653.8781960399392</v>
      </c>
      <c r="I1935" s="5">
        <f>MIN(H1935,FARMER_HRS)</f>
        <v>720</v>
      </c>
      <c r="J1935" s="5">
        <f>MAX(0,H1935-FARMER_HRS)</f>
        <v>933.87819603993921</v>
      </c>
      <c r="K1935" s="2">
        <f>I1935*FARMER_RATE+J1935*TEMP_WORKER_RATE</f>
        <v>41213.163125693391</v>
      </c>
      <c r="L1935" s="2">
        <f>A1935*PRICE_TOM+B1935*PRICE_CAR+C1935*PRICE_MES</f>
        <v>83780</v>
      </c>
      <c r="M1935" s="2">
        <f>A1935*FERT_BED_TOM+B1935*FERT_BED_CAR+C1935*FERT_BED_MES</f>
        <v>18480</v>
      </c>
      <c r="N1935" s="6">
        <f>IF(AND(D1935&lt;=TOTAL_BEDS,J1935&lt;=TEMP_WORKER_MAX*TEMP_WORKER_HRS),1,0)</f>
        <v>1</v>
      </c>
      <c r="O1935" s="2">
        <f>L1935-M1935-K1935-FIXED_COSTS</f>
        <v>4086.8368743066094</v>
      </c>
      <c r="P1935" s="2">
        <f>IF(N1935=1,O1935,"")</f>
        <v>4086.8368743066094</v>
      </c>
    </row>
    <row r="1936">
      <c r="A1936" s="6">
        <v>2</v>
      </c>
      <c r="B1936" s="6">
        <v>20</v>
      </c>
      <c r="C1936" s="6">
        <v>10</v>
      </c>
      <c r="D1936" s="6">
        <f>A1936+B1936+C1936</f>
        <v>32</v>
      </c>
      <c r="E1936" s="5">
        <f>IF(A1936=0,0,A1936*LABOR_HRS_WK_TOM*SEASON_WEEKS*(1+DIM_PCT_TOM)^A1936)</f>
        <v>217.80000000000004</v>
      </c>
      <c r="F1936" s="5">
        <f>IF(B1936=0,0,B1936*LABOR_HRS_WK_CAR*SEASON_WEEKS*(1+DIM_PCT_CAR)^B1936)</f>
        <v>983.16986417423652</v>
      </c>
      <c r="G1936" s="5">
        <f>IF(C1936=0,0,C1936*LABOR_HRS_WK_MES*SEASON_WEEKS*(1+DIM_PCT_MES)^C1936)</f>
        <v>509.52187334891551</v>
      </c>
      <c r="H1936" s="5">
        <f>E1936+F1936+G1936</f>
        <v>1710.4917375231521</v>
      </c>
      <c r="I1936" s="5">
        <f>MIN(H1936,FARMER_HRS)</f>
        <v>720</v>
      </c>
      <c r="J1936" s="5">
        <f>MAX(0,H1936-FARMER_HRS)</f>
        <v>990.4917375231521</v>
      </c>
      <c r="K1936" s="2">
        <f>I1936*FARMER_RATE+J1936*TEMP_WORKER_RATE</f>
        <v>42196.037109776946</v>
      </c>
      <c r="L1936" s="2">
        <f>A1936*PRICE_TOM+B1936*PRICE_CAR+C1936*PRICE_MES</f>
        <v>86480</v>
      </c>
      <c r="M1936" s="2">
        <f>A1936*FERT_BED_TOM+B1936*FERT_BED_CAR+C1936*FERT_BED_MES</f>
        <v>19360</v>
      </c>
      <c r="N1936" s="6">
        <f>IF(AND(D1936&lt;=TOTAL_BEDS,J1936&lt;=TEMP_WORKER_MAX*TEMP_WORKER_HRS),1,0)</f>
        <v>1</v>
      </c>
      <c r="O1936" s="2">
        <f>L1936-M1936-K1936-FIXED_COSTS</f>
        <v>4923.9628902230543</v>
      </c>
      <c r="P1936" s="2">
        <f>IF(N1936=1,O1936,"")</f>
        <v>4923.9628902230543</v>
      </c>
    </row>
    <row r="1937">
      <c r="A1937" s="6">
        <v>2</v>
      </c>
      <c r="B1937" s="6">
        <v>20</v>
      </c>
      <c r="C1937" s="6">
        <v>11</v>
      </c>
      <c r="D1937" s="6">
        <f>A1937+B1937+C1937</f>
        <v>33</v>
      </c>
      <c r="E1937" s="5">
        <f>IF(A1937=0,0,A1937*LABOR_HRS_WK_TOM*SEASON_WEEKS*(1+DIM_PCT_TOM)^A1937)</f>
        <v>217.80000000000004</v>
      </c>
      <c r="F1937" s="5">
        <f>IF(B1937=0,0,B1937*LABOR_HRS_WK_CAR*SEASON_WEEKS*(1+DIM_PCT_CAR)^B1937)</f>
        <v>983.16986417423652</v>
      </c>
      <c r="G1937" s="5">
        <f>IF(C1937=0,0,C1937*LABOR_HRS_WK_MES*SEASON_WEEKS*(1+DIM_PCT_MES)^C1937)</f>
        <v>567.47998644235463</v>
      </c>
      <c r="H1937" s="5">
        <f>E1937+F1937+G1937</f>
        <v>1768.4498506165912</v>
      </c>
      <c r="I1937" s="5">
        <f>MIN(H1937,FARMER_HRS)</f>
        <v>720</v>
      </c>
      <c r="J1937" s="5">
        <f>MAX(0,H1937-FARMER_HRS)</f>
        <v>1048.4498506165912</v>
      </c>
      <c r="K1937" s="2">
        <f>I1937*FARMER_RATE+J1937*TEMP_WORKER_RATE</f>
        <v>43202.25435098249</v>
      </c>
      <c r="L1937" s="2">
        <f>A1937*PRICE_TOM+B1937*PRICE_CAR+C1937*PRICE_MES</f>
        <v>89180</v>
      </c>
      <c r="M1937" s="2">
        <f>A1937*FERT_BED_TOM+B1937*FERT_BED_CAR+C1937*FERT_BED_MES</f>
        <v>20240</v>
      </c>
      <c r="N1937" s="6">
        <f>IF(AND(D1937&lt;=TOTAL_BEDS,J1937&lt;=TEMP_WORKER_MAX*TEMP_WORKER_HRS),1,0)</f>
        <v>1</v>
      </c>
      <c r="O1937" s="2">
        <f>L1937-M1937-K1937-FIXED_COSTS</f>
        <v>5737.74564901751</v>
      </c>
      <c r="P1937" s="2">
        <f>IF(N1937=1,O1937,"")</f>
        <v>5737.74564901751</v>
      </c>
    </row>
    <row r="1938">
      <c r="A1938" s="6">
        <v>2</v>
      </c>
      <c r="B1938" s="6">
        <v>20</v>
      </c>
      <c r="C1938" s="6">
        <v>12</v>
      </c>
      <c r="D1938" s="6">
        <f>A1938+B1938+C1938</f>
        <v>34</v>
      </c>
      <c r="E1938" s="5">
        <f>IF(A1938=0,0,A1938*LABOR_HRS_WK_TOM*SEASON_WEEKS*(1+DIM_PCT_TOM)^A1938)</f>
        <v>217.80000000000004</v>
      </c>
      <c r="F1938" s="5">
        <f>IF(B1938=0,0,B1938*LABOR_HRS_WK_CAR*SEASON_WEEKS*(1+DIM_PCT_CAR)^B1938)</f>
        <v>983.16986417423652</v>
      </c>
      <c r="G1938" s="5">
        <f>IF(C1938=0,0,C1938*LABOR_HRS_WK_MES*SEASON_WEEKS*(1+DIM_PCT_MES)^C1938)</f>
        <v>626.807439570419</v>
      </c>
      <c r="H1938" s="5">
        <f>E1938+F1938+G1938</f>
        <v>1827.7773037446555</v>
      </c>
      <c r="I1938" s="5">
        <f>MIN(H1938,FARMER_HRS)</f>
        <v>720</v>
      </c>
      <c r="J1938" s="5">
        <f>MAX(0,H1938-FARMER_HRS)</f>
        <v>1107.7773037446555</v>
      </c>
      <c r="K1938" s="2">
        <f>I1938*FARMER_RATE+J1938*TEMP_WORKER_RATE</f>
        <v>44232.244856678044</v>
      </c>
      <c r="L1938" s="2">
        <f>A1938*PRICE_TOM+B1938*PRICE_CAR+C1938*PRICE_MES</f>
        <v>91880</v>
      </c>
      <c r="M1938" s="2">
        <f>A1938*FERT_BED_TOM+B1938*FERT_BED_CAR+C1938*FERT_BED_MES</f>
        <v>21120</v>
      </c>
      <c r="N1938" s="6">
        <f>IF(AND(D1938&lt;=TOTAL_BEDS,J1938&lt;=TEMP_WORKER_MAX*TEMP_WORKER_HRS),1,0)</f>
        <v>1</v>
      </c>
      <c r="O1938" s="2">
        <f>L1938-M1938-K1938-FIXED_COSTS</f>
        <v>6527.755143321956</v>
      </c>
      <c r="P1938" s="2">
        <f>IF(N1938=1,O1938,"")</f>
        <v>6527.755143321956</v>
      </c>
    </row>
    <row r="1939">
      <c r="A1939" s="6">
        <v>2</v>
      </c>
      <c r="B1939" s="6">
        <v>20</v>
      </c>
      <c r="C1939" s="6">
        <v>13</v>
      </c>
      <c r="D1939" s="6">
        <f>A1939+B1939+C1939</f>
        <v>35</v>
      </c>
      <c r="E1939" s="5">
        <f>IF(A1939=0,0,A1939*LABOR_HRS_WK_TOM*SEASON_WEEKS*(1+DIM_PCT_TOM)^A1939)</f>
        <v>217.80000000000004</v>
      </c>
      <c r="F1939" s="5">
        <f>IF(B1939=0,0,B1939*LABOR_HRS_WK_CAR*SEASON_WEEKS*(1+DIM_PCT_CAR)^B1939)</f>
        <v>983.16986417423652</v>
      </c>
      <c r="G1939" s="5">
        <f>IF(C1939=0,0,C1939*LABOR_HRS_WK_MES*SEASON_WEEKS*(1+DIM_PCT_MES)^C1939)</f>
        <v>687.52941027880331</v>
      </c>
      <c r="H1939" s="5">
        <f>E1939+F1939+G1939</f>
        <v>1888.49927445304</v>
      </c>
      <c r="I1939" s="5">
        <f>MIN(H1939,FARMER_HRS)</f>
        <v>720</v>
      </c>
      <c r="J1939" s="5">
        <f>MAX(0,H1939-FARMER_HRS)</f>
        <v>1168.49927445304</v>
      </c>
      <c r="K1939" s="2">
        <f>I1939*FARMER_RATE+J1939*TEMP_WORKER_RATE</f>
        <v>45286.445737031943</v>
      </c>
      <c r="L1939" s="2">
        <f>A1939*PRICE_TOM+B1939*PRICE_CAR+C1939*PRICE_MES</f>
        <v>94580</v>
      </c>
      <c r="M1939" s="2">
        <f>A1939*FERT_BED_TOM+B1939*FERT_BED_CAR+C1939*FERT_BED_MES</f>
        <v>22000</v>
      </c>
      <c r="N1939" s="6">
        <f>IF(AND(D1939&lt;=TOTAL_BEDS,J1939&lt;=TEMP_WORKER_MAX*TEMP_WORKER_HRS),1,0)</f>
        <v>1</v>
      </c>
      <c r="O1939" s="2">
        <f>L1939-M1939-K1939-FIXED_COSTS</f>
        <v>7293.5542629680567</v>
      </c>
      <c r="P1939" s="2">
        <f>IF(N1939=1,O1939,"")</f>
        <v>7293.5542629680567</v>
      </c>
    </row>
    <row r="1940">
      <c r="A1940" s="6">
        <v>2</v>
      </c>
      <c r="B1940" s="6">
        <v>20</v>
      </c>
      <c r="C1940" s="6">
        <v>14</v>
      </c>
      <c r="D1940" s="6">
        <f>A1940+B1940+C1940</f>
        <v>36</v>
      </c>
      <c r="E1940" s="5">
        <f>IF(A1940=0,0,A1940*LABOR_HRS_WK_TOM*SEASON_WEEKS*(1+DIM_PCT_TOM)^A1940)</f>
        <v>217.80000000000004</v>
      </c>
      <c r="F1940" s="5">
        <f>IF(B1940=0,0,B1940*LABOR_HRS_WK_CAR*SEASON_WEEKS*(1+DIM_PCT_CAR)^B1940)</f>
        <v>983.16986417423652</v>
      </c>
      <c r="G1940" s="5">
        <f>IF(C1940=0,0,C1940*LABOR_HRS_WK_MES*SEASON_WEEKS*(1+DIM_PCT_MES)^C1940)</f>
        <v>749.67149159246435</v>
      </c>
      <c r="H1940" s="5">
        <f>E1940+F1940+G1940</f>
        <v>1950.6413557667011</v>
      </c>
      <c r="I1940" s="5">
        <f>MIN(H1940,FARMER_HRS)</f>
        <v>720</v>
      </c>
      <c r="J1940" s="5">
        <f>MAX(0,H1940-FARMER_HRS)</f>
        <v>1230.6413557667011</v>
      </c>
      <c r="K1940" s="2">
        <f>I1940*FARMER_RATE+J1940*TEMP_WORKER_RATE</f>
        <v>46365.301315394114</v>
      </c>
      <c r="L1940" s="2">
        <f>A1940*PRICE_TOM+B1940*PRICE_CAR+C1940*PRICE_MES</f>
        <v>97280</v>
      </c>
      <c r="M1940" s="2">
        <f>A1940*FERT_BED_TOM+B1940*FERT_BED_CAR+C1940*FERT_BED_MES</f>
        <v>22880</v>
      </c>
      <c r="N1940" s="6">
        <f>IF(AND(D1940&lt;=TOTAL_BEDS,J1940&lt;=TEMP_WORKER_MAX*TEMP_WORKER_HRS),1,0)</f>
        <v>1</v>
      </c>
      <c r="O1940" s="2">
        <f>L1940-M1940-K1940-FIXED_COSTS</f>
        <v>8034.6986846058862</v>
      </c>
      <c r="P1940" s="2">
        <f>IF(N1940=1,O1940,"")</f>
        <v>8034.6986846058862</v>
      </c>
    </row>
    <row r="1941">
      <c r="A1941" s="6">
        <v>2</v>
      </c>
      <c r="B1941" s="6">
        <v>20</v>
      </c>
      <c r="C1941" s="6">
        <v>15</v>
      </c>
      <c r="D1941" s="6">
        <f>A1941+B1941+C1941</f>
        <v>37</v>
      </c>
      <c r="E1941" s="5">
        <f>IF(A1941=0,0,A1941*LABOR_HRS_WK_TOM*SEASON_WEEKS*(1+DIM_PCT_TOM)^A1941)</f>
        <v>217.80000000000004</v>
      </c>
      <c r="F1941" s="5">
        <f>IF(B1941=0,0,B1941*LABOR_HRS_WK_CAR*SEASON_WEEKS*(1+DIM_PCT_CAR)^B1941)</f>
        <v>983.16986417423652</v>
      </c>
      <c r="G1941" s="5">
        <f>IF(C1941=0,0,C1941*LABOR_HRS_WK_MES*SEASON_WEEKS*(1+DIM_PCT_MES)^C1941)</f>
        <v>813.25969846861074</v>
      </c>
      <c r="H1941" s="5">
        <f>E1941+F1941+G1941</f>
        <v>2014.2295626428472</v>
      </c>
      <c r="I1941" s="5">
        <f>MIN(H1941,FARMER_HRS)</f>
        <v>720</v>
      </c>
      <c r="J1941" s="5">
        <f>MAX(0,H1941-FARMER_HRS)</f>
        <v>1294.2295626428472</v>
      </c>
      <c r="K1941" s="2">
        <f>I1941*FARMER_RATE+J1941*TEMP_WORKER_RATE</f>
        <v>47469.263240327207</v>
      </c>
      <c r="L1941" s="2">
        <f>A1941*PRICE_TOM+B1941*PRICE_CAR+C1941*PRICE_MES</f>
        <v>99980</v>
      </c>
      <c r="M1941" s="2">
        <f>A1941*FERT_BED_TOM+B1941*FERT_BED_CAR+C1941*FERT_BED_MES</f>
        <v>23760</v>
      </c>
      <c r="N1941" s="6">
        <f>IF(AND(D1941&lt;=TOTAL_BEDS,J1941&lt;=TEMP_WORKER_MAX*TEMP_WORKER_HRS),1,0)</f>
        <v>1</v>
      </c>
      <c r="O1941" s="2">
        <f>L1941-M1941-K1941-FIXED_COSTS</f>
        <v>8750.7367596727927</v>
      </c>
      <c r="P1941" s="2">
        <f>IF(N1941=1,O1941,"")</f>
        <v>8750.7367596727927</v>
      </c>
    </row>
    <row r="1942">
      <c r="A1942" s="6">
        <v>2</v>
      </c>
      <c r="B1942" s="6">
        <v>20</v>
      </c>
      <c r="C1942" s="6">
        <v>16</v>
      </c>
      <c r="D1942" s="6">
        <f>A1942+B1942+C1942</f>
        <v>38</v>
      </c>
      <c r="E1942" s="5">
        <f>IF(A1942=0,0,A1942*LABOR_HRS_WK_TOM*SEASON_WEEKS*(1+DIM_PCT_TOM)^A1942)</f>
        <v>217.80000000000004</v>
      </c>
      <c r="F1942" s="5">
        <f>IF(B1942=0,0,B1942*LABOR_HRS_WK_CAR*SEASON_WEEKS*(1+DIM_PCT_CAR)^B1942)</f>
        <v>983.16986417423652</v>
      </c>
      <c r="G1942" s="5">
        <f>IF(C1942=0,0,C1942*LABOR_HRS_WK_MES*SEASON_WEEKS*(1+DIM_PCT_MES)^C1942)</f>
        <v>878.32047434609967</v>
      </c>
      <c r="H1942" s="5">
        <f>E1942+F1942+G1942</f>
        <v>2079.2903385203363</v>
      </c>
      <c r="I1942" s="5">
        <f>MIN(H1942,FARMER_HRS)</f>
        <v>720</v>
      </c>
      <c r="J1942" s="5">
        <f>MAX(0,H1942-FARMER_HRS)</f>
        <v>1359.2903385203363</v>
      </c>
      <c r="K1942" s="2">
        <f>I1942*FARMER_RATE+J1942*TEMP_WORKER_RATE</f>
        <v>48598.790599311396</v>
      </c>
      <c r="L1942" s="2">
        <f>A1942*PRICE_TOM+B1942*PRICE_CAR+C1942*PRICE_MES</f>
        <v>102680</v>
      </c>
      <c r="M1942" s="2">
        <f>A1942*FERT_BED_TOM+B1942*FERT_BED_CAR+C1942*FERT_BED_MES</f>
        <v>24640</v>
      </c>
      <c r="N1942" s="6">
        <f>IF(AND(D1942&lt;=TOTAL_BEDS,J1942&lt;=TEMP_WORKER_MAX*TEMP_WORKER_HRS),1,0)</f>
        <v>1</v>
      </c>
      <c r="O1942" s="2">
        <f>L1942-M1942-K1942-FIXED_COSTS</f>
        <v>9441.2094006886036</v>
      </c>
      <c r="P1942" s="2">
        <f>IF(N1942=1,O1942,"")</f>
        <v>9441.2094006886036</v>
      </c>
    </row>
    <row r="1943">
      <c r="A1943" s="6">
        <v>2</v>
      </c>
      <c r="B1943" s="6">
        <v>20</v>
      </c>
      <c r="C1943" s="6">
        <v>17</v>
      </c>
      <c r="D1943" s="6">
        <f>A1943+B1943+C1943</f>
        <v>39</v>
      </c>
      <c r="E1943" s="5">
        <f>IF(A1943=0,0,A1943*LABOR_HRS_WK_TOM*SEASON_WEEKS*(1+DIM_PCT_TOM)^A1943)</f>
        <v>217.80000000000004</v>
      </c>
      <c r="F1943" s="5">
        <f>IF(B1943=0,0,B1943*LABOR_HRS_WK_CAR*SEASON_WEEKS*(1+DIM_PCT_CAR)^B1943)</f>
        <v>983.16986417423652</v>
      </c>
      <c r="G1943" s="5">
        <f>IF(C1943=0,0,C1943*LABOR_HRS_WK_MES*SEASON_WEEKS*(1+DIM_PCT_MES)^C1943)</f>
        <v>944.88069779263992</v>
      </c>
      <c r="H1943" s="5">
        <f>E1943+F1943+G1943</f>
        <v>2145.8505619668767</v>
      </c>
      <c r="I1943" s="5">
        <f>MIN(H1943,FARMER_HRS)</f>
        <v>720</v>
      </c>
      <c r="J1943" s="5">
        <f>MAX(0,H1943-FARMER_HRS)</f>
        <v>1425.8505619668767</v>
      </c>
      <c r="K1943" s="2">
        <f>I1943*FARMER_RATE+J1943*TEMP_WORKER_RATE</f>
        <v>49754.350034147166</v>
      </c>
      <c r="L1943" s="2">
        <f>A1943*PRICE_TOM+B1943*PRICE_CAR+C1943*PRICE_MES</f>
        <v>105380</v>
      </c>
      <c r="M1943" s="2">
        <f>A1943*FERT_BED_TOM+B1943*FERT_BED_CAR+C1943*FERT_BED_MES</f>
        <v>25520</v>
      </c>
      <c r="N1943" s="6">
        <f>IF(AND(D1943&lt;=TOTAL_BEDS,J1943&lt;=TEMP_WORKER_MAX*TEMP_WORKER_HRS),1,0)</f>
        <v>1</v>
      </c>
      <c r="O1943" s="2">
        <f>L1943-M1943-K1943-FIXED_COSTS</f>
        <v>10105.649965852834</v>
      </c>
      <c r="P1943" s="2">
        <f>IF(N1943=1,O1943,"")</f>
        <v>10105.649965852834</v>
      </c>
    </row>
    <row r="1944">
      <c r="A1944" s="6">
        <v>2</v>
      </c>
      <c r="B1944" s="6">
        <v>20</v>
      </c>
      <c r="C1944" s="6">
        <v>18</v>
      </c>
      <c r="D1944" s="6">
        <f>A1944+B1944+C1944</f>
        <v>40</v>
      </c>
      <c r="E1944" s="5">
        <f>IF(A1944=0,0,A1944*LABOR_HRS_WK_TOM*SEASON_WEEKS*(1+DIM_PCT_TOM)^A1944)</f>
        <v>217.80000000000004</v>
      </c>
      <c r="F1944" s="5">
        <f>IF(B1944=0,0,B1944*LABOR_HRS_WK_CAR*SEASON_WEEKS*(1+DIM_PCT_CAR)^B1944)</f>
        <v>983.16986417423652</v>
      </c>
      <c r="G1944" s="5">
        <f>IF(C1944=0,0,C1944*LABOR_HRS_WK_MES*SEASON_WEEKS*(1+DIM_PCT_MES)^C1944)</f>
        <v>1012.9676892512272</v>
      </c>
      <c r="H1944" s="5">
        <f>E1944+F1944+G1944</f>
        <v>2213.9375534254636</v>
      </c>
      <c r="I1944" s="5">
        <f>MIN(H1944,FARMER_HRS)</f>
        <v>720</v>
      </c>
      <c r="J1944" s="5">
        <f>MAX(0,H1944-FARMER_HRS)</f>
        <v>1493.9375534254636</v>
      </c>
      <c r="K1944" s="2">
        <f>I1944*FARMER_RATE+J1944*TEMP_WORKER_RATE</f>
        <v>50936.415858080967</v>
      </c>
      <c r="L1944" s="2">
        <f>A1944*PRICE_TOM+B1944*PRICE_CAR+C1944*PRICE_MES</f>
        <v>108080</v>
      </c>
      <c r="M1944" s="2">
        <f>A1944*FERT_BED_TOM+B1944*FERT_BED_CAR+C1944*FERT_BED_MES</f>
        <v>26400</v>
      </c>
      <c r="N1944" s="6">
        <f>IF(AND(D1944&lt;=TOTAL_BEDS,J1944&lt;=TEMP_WORKER_MAX*TEMP_WORKER_HRS),1,0)</f>
        <v>1</v>
      </c>
      <c r="O1944" s="2">
        <f>L1944-M1944-K1944-FIXED_COSTS</f>
        <v>10743.584141919033</v>
      </c>
      <c r="P1944" s="2">
        <f>IF(N1944=1,O1944,"")</f>
        <v>10743.584141919033</v>
      </c>
    </row>
    <row r="1945">
      <c r="A1945" s="6">
        <v>2</v>
      </c>
      <c r="B1945" s="6">
        <v>20</v>
      </c>
      <c r="C1945" s="6">
        <v>19</v>
      </c>
      <c r="D1945" s="6">
        <f>A1945+B1945+C1945</f>
        <v>41</v>
      </c>
      <c r="E1945" s="5">
        <f>IF(A1945=0,0,A1945*LABOR_HRS_WK_TOM*SEASON_WEEKS*(1+DIM_PCT_TOM)^A1945)</f>
        <v>217.80000000000004</v>
      </c>
      <c r="F1945" s="5">
        <f>IF(B1945=0,0,B1945*LABOR_HRS_WK_CAR*SEASON_WEEKS*(1+DIM_PCT_CAR)^B1945)</f>
        <v>983.16986417423652</v>
      </c>
      <c r="G1945" s="5">
        <f>IF(C1945=0,0,C1945*LABOR_HRS_WK_MES*SEASON_WEEKS*(1+DIM_PCT_MES)^C1945)</f>
        <v>1082.6092178872491</v>
      </c>
      <c r="H1945" s="5">
        <f>E1945+F1945+G1945</f>
        <v>2283.5790820614857</v>
      </c>
      <c r="I1945" s="5">
        <f>MIN(H1945,FARMER_HRS)</f>
        <v>720</v>
      </c>
      <c r="J1945" s="5">
        <f>MAX(0,H1945-FARMER_HRS)</f>
        <v>1563.5790820614857</v>
      </c>
      <c r="K1945" s="2">
        <f>I1945*FARMER_RATE+J1945*TEMP_WORKER_RATE</f>
        <v>52145.470174678572</v>
      </c>
      <c r="L1945" s="2">
        <f>A1945*PRICE_TOM+B1945*PRICE_CAR+C1945*PRICE_MES</f>
        <v>110780</v>
      </c>
      <c r="M1945" s="2">
        <f>A1945*FERT_BED_TOM+B1945*FERT_BED_CAR+C1945*FERT_BED_MES</f>
        <v>27280</v>
      </c>
      <c r="N1945" s="6">
        <f>IF(AND(D1945&lt;=TOTAL_BEDS,J1945&lt;=TEMP_WORKER_MAX*TEMP_WORKER_HRS),1,0)</f>
        <v>1</v>
      </c>
      <c r="O1945" s="2">
        <f>L1945-M1945-K1945-FIXED_COSTS</f>
        <v>11354.529825321428</v>
      </c>
      <c r="P1945" s="2">
        <f>IF(N1945=1,O1945,"")</f>
        <v>11354.529825321428</v>
      </c>
    </row>
    <row r="1946">
      <c r="A1946" s="6">
        <v>2</v>
      </c>
      <c r="B1946" s="6">
        <v>20</v>
      </c>
      <c r="C1946" s="6">
        <v>20</v>
      </c>
      <c r="D1946" s="6">
        <f>A1946+B1946+C1946</f>
        <v>42</v>
      </c>
      <c r="E1946" s="5">
        <f>IF(A1946=0,0,A1946*LABOR_HRS_WK_TOM*SEASON_WEEKS*(1+DIM_PCT_TOM)^A1946)</f>
        <v>217.80000000000004</v>
      </c>
      <c r="F1946" s="5">
        <f>IF(B1946=0,0,B1946*LABOR_HRS_WK_CAR*SEASON_WEEKS*(1+DIM_PCT_CAR)^B1946)</f>
        <v>983.16986417423652</v>
      </c>
      <c r="G1946" s="5">
        <f>IF(C1946=0,0,C1946*LABOR_HRS_WK_MES*SEASON_WEEKS*(1+DIM_PCT_MES)^C1946)</f>
        <v>1153.8335085377259</v>
      </c>
      <c r="H1946" s="5">
        <f>E1946+F1946+G1946</f>
        <v>2354.8033727119628</v>
      </c>
      <c r="I1946" s="5">
        <f>MIN(H1946,FARMER_HRS)</f>
        <v>720</v>
      </c>
      <c r="J1946" s="5">
        <f>MAX(0,H1946-FARMER_HRS)</f>
        <v>1634.8033727119628</v>
      </c>
      <c r="K1946" s="2">
        <f>I1946*FARMER_RATE+J1946*TEMP_WORKER_RATE</f>
        <v>53382.00299847158</v>
      </c>
      <c r="L1946" s="2">
        <f>A1946*PRICE_TOM+B1946*PRICE_CAR+C1946*PRICE_MES</f>
        <v>113480</v>
      </c>
      <c r="M1946" s="2">
        <f>A1946*FERT_BED_TOM+B1946*FERT_BED_CAR+C1946*FERT_BED_MES</f>
        <v>28160</v>
      </c>
      <c r="N1946" s="6">
        <f>IF(AND(D1946&lt;=TOTAL_BEDS,J1946&lt;=TEMP_WORKER_MAX*TEMP_WORKER_HRS),1,0)</f>
        <v>1</v>
      </c>
      <c r="O1946" s="2">
        <f>L1946-M1946-K1946-FIXED_COSTS</f>
        <v>11937.99700152842</v>
      </c>
      <c r="P1946" s="2">
        <f>IF(N1946=1,O1946,"")</f>
        <v>11937.99700152842</v>
      </c>
    </row>
    <row r="1947">
      <c r="A1947" s="6">
        <v>2</v>
      </c>
      <c r="B1947" s="6">
        <v>20</v>
      </c>
      <c r="C1947" s="6">
        <v>21</v>
      </c>
      <c r="D1947" s="6">
        <f>A1947+B1947+C1947</f>
        <v>43</v>
      </c>
      <c r="E1947" s="5">
        <f>IF(A1947=0,0,A1947*LABOR_HRS_WK_TOM*SEASON_WEEKS*(1+DIM_PCT_TOM)^A1947)</f>
        <v>217.80000000000004</v>
      </c>
      <c r="F1947" s="5">
        <f>IF(B1947=0,0,B1947*LABOR_HRS_WK_CAR*SEASON_WEEKS*(1+DIM_PCT_CAR)^B1947)</f>
        <v>983.16986417423652</v>
      </c>
      <c r="G1947" s="5">
        <f>IF(C1947=0,0,C1947*LABOR_HRS_WK_MES*SEASON_WEEKS*(1+DIM_PCT_MES)^C1947)</f>
        <v>1226.6692487641699</v>
      </c>
      <c r="H1947" s="5">
        <f>E1947+F1947+G1947</f>
        <v>2427.6391129384065</v>
      </c>
      <c r="I1947" s="5">
        <f>MIN(H1947,FARMER_HRS)</f>
        <v>720</v>
      </c>
      <c r="J1947" s="5">
        <f>MAX(0,H1947-FARMER_HRS)</f>
        <v>1707.6391129384065</v>
      </c>
      <c r="K1947" s="2">
        <f>I1947*FARMER_RATE+J1947*TEMP_WORKER_RATE</f>
        <v>54646.512377402891</v>
      </c>
      <c r="L1947" s="2">
        <f>A1947*PRICE_TOM+B1947*PRICE_CAR+C1947*PRICE_MES</f>
        <v>116180</v>
      </c>
      <c r="M1947" s="2">
        <f>A1947*FERT_BED_TOM+B1947*FERT_BED_CAR+C1947*FERT_BED_MES</f>
        <v>29040</v>
      </c>
      <c r="N1947" s="6">
        <f>IF(AND(D1947&lt;=TOTAL_BEDS,J1947&lt;=TEMP_WORKER_MAX*TEMP_WORKER_HRS),1,0)</f>
        <v>1</v>
      </c>
      <c r="O1947" s="2">
        <f>L1947-M1947-K1947-FIXED_COSTS</f>
        <v>12493.487622597109</v>
      </c>
      <c r="P1947" s="2">
        <f>IF(N1947=1,O1947,"")</f>
        <v>12493.487622597109</v>
      </c>
    </row>
    <row r="1948">
      <c r="A1948" s="6">
        <v>2</v>
      </c>
      <c r="B1948" s="6">
        <v>20</v>
      </c>
      <c r="C1948" s="6">
        <v>22</v>
      </c>
      <c r="D1948" s="6">
        <f>A1948+B1948+C1948</f>
        <v>44</v>
      </c>
      <c r="E1948" s="5">
        <f>IF(A1948=0,0,A1948*LABOR_HRS_WK_TOM*SEASON_WEEKS*(1+DIM_PCT_TOM)^A1948)</f>
        <v>217.80000000000004</v>
      </c>
      <c r="F1948" s="5">
        <f>IF(B1948=0,0,B1948*LABOR_HRS_WK_CAR*SEASON_WEEKS*(1+DIM_PCT_CAR)^B1948)</f>
        <v>983.16986417423652</v>
      </c>
      <c r="G1948" s="5">
        <f>IF(C1948=0,0,C1948*LABOR_HRS_WK_MES*SEASON_WEEKS*(1+DIM_PCT_MES)^C1948)</f>
        <v>1301.1455960105659</v>
      </c>
      <c r="H1948" s="5">
        <f>E1948+F1948+G1948</f>
        <v>2502.1154601848025</v>
      </c>
      <c r="I1948" s="5">
        <f>MIN(H1948,FARMER_HRS)</f>
        <v>720</v>
      </c>
      <c r="J1948" s="5">
        <f>MAX(0,H1948-FARMER_HRS)</f>
        <v>1782.1154601848025</v>
      </c>
      <c r="K1948" s="2">
        <f>I1948*FARMER_RATE+J1948*TEMP_WORKER_RATE</f>
        <v>55939.504517097266</v>
      </c>
      <c r="L1948" s="2">
        <f>A1948*PRICE_TOM+B1948*PRICE_CAR+C1948*PRICE_MES</f>
        <v>118880</v>
      </c>
      <c r="M1948" s="2">
        <f>A1948*FERT_BED_TOM+B1948*FERT_BED_CAR+C1948*FERT_BED_MES</f>
        <v>29920</v>
      </c>
      <c r="N1948" s="6">
        <f>IF(AND(D1948&lt;=TOTAL_BEDS,J1948&lt;=TEMP_WORKER_MAX*TEMP_WORKER_HRS),1,0)</f>
        <v>1</v>
      </c>
      <c r="O1948" s="2">
        <f>L1948-M1948-K1948-FIXED_COSTS</f>
        <v>13020.495482902734</v>
      </c>
      <c r="P1948" s="2">
        <f>IF(N1948=1,O1948,"")</f>
        <v>13020.495482902734</v>
      </c>
    </row>
    <row r="1949">
      <c r="A1949" s="6">
        <v>2</v>
      </c>
      <c r="B1949" s="6">
        <v>20</v>
      </c>
      <c r="C1949" s="6">
        <v>23</v>
      </c>
      <c r="D1949" s="6">
        <f>A1949+B1949+C1949</f>
        <v>45</v>
      </c>
      <c r="E1949" s="5">
        <f>IF(A1949=0,0,A1949*LABOR_HRS_WK_TOM*SEASON_WEEKS*(1+DIM_PCT_TOM)^A1949)</f>
        <v>217.80000000000004</v>
      </c>
      <c r="F1949" s="5">
        <f>IF(B1949=0,0,B1949*LABOR_HRS_WK_CAR*SEASON_WEEKS*(1+DIM_PCT_CAR)^B1949)</f>
        <v>983.16986417423652</v>
      </c>
      <c r="G1949" s="5">
        <f>IF(C1949=0,0,C1949*LABOR_HRS_WK_MES*SEASON_WEEKS*(1+DIM_PCT_MES)^C1949)</f>
        <v>1377.2921848680023</v>
      </c>
      <c r="H1949" s="5">
        <f>E1949+F1949+G1949</f>
        <v>2578.2620490422387</v>
      </c>
      <c r="I1949" s="5">
        <f>MIN(H1949,FARMER_HRS)</f>
        <v>720</v>
      </c>
      <c r="J1949" s="5">
        <f>MAX(0,H1949-FARMER_HRS)</f>
        <v>1858.2620490422387</v>
      </c>
      <c r="K1949" s="2">
        <f>I1949*FARMER_RATE+J1949*TEMP_WORKER_RATE</f>
        <v>57261.493906983305</v>
      </c>
      <c r="L1949" s="2">
        <f>A1949*PRICE_TOM+B1949*PRICE_CAR+C1949*PRICE_MES</f>
        <v>121580</v>
      </c>
      <c r="M1949" s="2">
        <f>A1949*FERT_BED_TOM+B1949*FERT_BED_CAR+C1949*FERT_BED_MES</f>
        <v>30800</v>
      </c>
      <c r="N1949" s="6">
        <f>IF(AND(D1949&lt;=TOTAL_BEDS,J1949&lt;=TEMP_WORKER_MAX*TEMP_WORKER_HRS),1,0)</f>
        <v>1</v>
      </c>
      <c r="O1949" s="2">
        <f>L1949-M1949-K1949-FIXED_COSTS</f>
        <v>13518.506093016695</v>
      </c>
      <c r="P1949" s="2">
        <f>IF(N1949=1,O1949,"")</f>
        <v>13518.506093016695</v>
      </c>
    </row>
    <row r="1950">
      <c r="A1950" s="6">
        <v>2</v>
      </c>
      <c r="B1950" s="6">
        <v>20</v>
      </c>
      <c r="C1950" s="6">
        <v>24</v>
      </c>
      <c r="D1950" s="6">
        <f>A1950+B1950+C1950</f>
        <v>46</v>
      </c>
      <c r="E1950" s="5">
        <f>IF(A1950=0,0,A1950*LABOR_HRS_WK_TOM*SEASON_WEEKS*(1+DIM_PCT_TOM)^A1950)</f>
        <v>217.80000000000004</v>
      </c>
      <c r="F1950" s="5">
        <f>IF(B1950=0,0,B1950*LABOR_HRS_WK_CAR*SEASON_WEEKS*(1+DIM_PCT_CAR)^B1950)</f>
        <v>983.16986417423652</v>
      </c>
      <c r="G1950" s="5">
        <f>IF(C1950=0,0,C1950*LABOR_HRS_WK_MES*SEASON_WEEKS*(1+DIM_PCT_MES)^C1950)</f>
        <v>1455.139134447498</v>
      </c>
      <c r="H1950" s="5">
        <f>E1950+F1950+G1950</f>
        <v>2656.1089986217348</v>
      </c>
      <c r="I1950" s="5">
        <f>MIN(H1950,FARMER_HRS)</f>
        <v>720</v>
      </c>
      <c r="J1950" s="5">
        <f>MAX(0,H1950-FARMER_HRS)</f>
        <v>1936.1089986217348</v>
      </c>
      <c r="K1950" s="2">
        <f>I1950*FARMER_RATE+J1950*TEMP_WORKER_RATE</f>
        <v>58613.00344829401</v>
      </c>
      <c r="L1950" s="2">
        <f>A1950*PRICE_TOM+B1950*PRICE_CAR+C1950*PRICE_MES</f>
        <v>124280</v>
      </c>
      <c r="M1950" s="2">
        <f>A1950*FERT_BED_TOM+B1950*FERT_BED_CAR+C1950*FERT_BED_MES</f>
        <v>31680</v>
      </c>
      <c r="N1950" s="6">
        <f>IF(AND(D1950&lt;=TOTAL_BEDS,J1950&lt;=TEMP_WORKER_MAX*TEMP_WORKER_HRS),1,0)</f>
        <v>1</v>
      </c>
      <c r="O1950" s="2">
        <f>L1950-M1950-K1950-FIXED_COSTS</f>
        <v>13986.99655170599</v>
      </c>
      <c r="P1950" s="2">
        <f>IF(N1950=1,O1950,"")</f>
        <v>13986.99655170599</v>
      </c>
    </row>
    <row r="1951">
      <c r="A1951" s="6">
        <v>2</v>
      </c>
      <c r="B1951" s="6">
        <v>20</v>
      </c>
      <c r="C1951" s="6">
        <v>25</v>
      </c>
      <c r="D1951" s="6">
        <f>A1951+B1951+C1951</f>
        <v>47</v>
      </c>
      <c r="E1951" s="5">
        <f>IF(A1951=0,0,A1951*LABOR_HRS_WK_TOM*SEASON_WEEKS*(1+DIM_PCT_TOM)^A1951)</f>
        <v>217.80000000000004</v>
      </c>
      <c r="F1951" s="5">
        <f>IF(B1951=0,0,B1951*LABOR_HRS_WK_CAR*SEASON_WEEKS*(1+DIM_PCT_CAR)^B1951)</f>
        <v>983.16986417423652</v>
      </c>
      <c r="G1951" s="5">
        <f>IF(C1951=0,0,C1951*LABOR_HRS_WK_MES*SEASON_WEEKS*(1+DIM_PCT_MES)^C1951)</f>
        <v>1534.7170558625955</v>
      </c>
      <c r="H1951" s="5">
        <f>E1951+F1951+G1951</f>
        <v>2735.6869200368319</v>
      </c>
      <c r="I1951" s="5">
        <f>MIN(H1951,FARMER_HRS)</f>
        <v>720</v>
      </c>
      <c r="J1951" s="5">
        <f>MAX(0,H1951-FARMER_HRS)</f>
        <v>2015.6869200368319</v>
      </c>
      <c r="K1951" s="2">
        <f>I1951*FARMER_RATE+J1951*TEMP_WORKER_RATE</f>
        <v>59994.564583972773</v>
      </c>
      <c r="L1951" s="2">
        <f>A1951*PRICE_TOM+B1951*PRICE_CAR+C1951*PRICE_MES</f>
        <v>126980</v>
      </c>
      <c r="M1951" s="2">
        <f>A1951*FERT_BED_TOM+B1951*FERT_BED_CAR+C1951*FERT_BED_MES</f>
        <v>32560</v>
      </c>
      <c r="N1951" s="6">
        <f>IF(AND(D1951&lt;=TOTAL_BEDS,J1951&lt;=TEMP_WORKER_MAX*TEMP_WORKER_HRS),1,0)</f>
        <v>1</v>
      </c>
      <c r="O1951" s="2">
        <f>L1951-M1951-K1951-FIXED_COSTS</f>
        <v>14425.435416027227</v>
      </c>
      <c r="P1951" s="2">
        <f>IF(N1951=1,O1951,"")</f>
        <v>14425.435416027227</v>
      </c>
    </row>
    <row r="1952">
      <c r="A1952" s="6">
        <v>2</v>
      </c>
      <c r="B1952" s="6">
        <v>20</v>
      </c>
      <c r="C1952" s="6">
        <v>26</v>
      </c>
      <c r="D1952" s="6">
        <f>A1952+B1952+C1952</f>
        <v>48</v>
      </c>
      <c r="E1952" s="5">
        <f>IF(A1952=0,0,A1952*LABOR_HRS_WK_TOM*SEASON_WEEKS*(1+DIM_PCT_TOM)^A1952)</f>
        <v>217.80000000000004</v>
      </c>
      <c r="F1952" s="5">
        <f>IF(B1952=0,0,B1952*LABOR_HRS_WK_CAR*SEASON_WEEKS*(1+DIM_PCT_CAR)^B1952)</f>
        <v>983.16986417423652</v>
      </c>
      <c r="G1952" s="5">
        <f>IF(C1952=0,0,C1952*LABOR_HRS_WK_MES*SEASON_WEEKS*(1+DIM_PCT_MES)^C1952)</f>
        <v>1616.0570598233128</v>
      </c>
      <c r="H1952" s="5">
        <f>E1952+F1952+G1952</f>
        <v>2817.0269239975496</v>
      </c>
      <c r="I1952" s="5">
        <f>MIN(H1952,FARMER_HRS)</f>
        <v>720</v>
      </c>
      <c r="J1952" s="5">
        <f>MAX(0,H1952-FARMER_HRS)</f>
        <v>2097.0269239975496</v>
      </c>
      <c r="K1952" s="2">
        <f>I1952*FARMER_RATE+J1952*TEMP_WORKER_RATE</f>
        <v>61406.71743051301</v>
      </c>
      <c r="L1952" s="2">
        <f>A1952*PRICE_TOM+B1952*PRICE_CAR+C1952*PRICE_MES</f>
        <v>129680</v>
      </c>
      <c r="M1952" s="2">
        <f>A1952*FERT_BED_TOM+B1952*FERT_BED_CAR+C1952*FERT_BED_MES</f>
        <v>33440</v>
      </c>
      <c r="N1952" s="6">
        <f>IF(AND(D1952&lt;=TOTAL_BEDS,J1952&lt;=TEMP_WORKER_MAX*TEMP_WORKER_HRS),1,0)</f>
        <v>1</v>
      </c>
      <c r="O1952" s="2">
        <f>L1952-M1952-K1952-FIXED_COSTS</f>
        <v>14833.28256948699</v>
      </c>
      <c r="P1952" s="2">
        <f>IF(N1952=1,O1952,"")</f>
        <v>14833.28256948699</v>
      </c>
    </row>
    <row r="1953">
      <c r="A1953" s="6">
        <v>2</v>
      </c>
      <c r="B1953" s="6">
        <v>20</v>
      </c>
      <c r="C1953" s="6">
        <v>27</v>
      </c>
      <c r="D1953" s="6">
        <f>A1953+B1953+C1953</f>
        <v>49</v>
      </c>
      <c r="E1953" s="5">
        <f>IF(A1953=0,0,A1953*LABOR_HRS_WK_TOM*SEASON_WEEKS*(1+DIM_PCT_TOM)^A1953)</f>
        <v>217.80000000000004</v>
      </c>
      <c r="F1953" s="5">
        <f>IF(B1953=0,0,B1953*LABOR_HRS_WK_CAR*SEASON_WEEKS*(1+DIM_PCT_CAR)^B1953)</f>
        <v>983.16986417423652</v>
      </c>
      <c r="G1953" s="5">
        <f>IF(C1953=0,0,C1953*LABOR_HRS_WK_MES*SEASON_WEEKS*(1+DIM_PCT_MES)^C1953)</f>
        <v>1699.19076434307</v>
      </c>
      <c r="H1953" s="5">
        <f>E1953+F1953+G1953</f>
        <v>2900.1606285173066</v>
      </c>
      <c r="I1953" s="5">
        <f>MIN(H1953,FARMER_HRS)</f>
        <v>720</v>
      </c>
      <c r="J1953" s="5">
        <f>MAX(0,H1953-FARMER_HRS)</f>
        <v>2180.1606285173066</v>
      </c>
      <c r="K1953" s="2">
        <f>I1953*FARMER_RATE+J1953*TEMP_WORKER_RATE</f>
        <v>62850.010911758793</v>
      </c>
      <c r="L1953" s="2">
        <f>A1953*PRICE_TOM+B1953*PRICE_CAR+C1953*PRICE_MES</f>
        <v>132380</v>
      </c>
      <c r="M1953" s="2">
        <f>A1953*FERT_BED_TOM+B1953*FERT_BED_CAR+C1953*FERT_BED_MES</f>
        <v>34320</v>
      </c>
      <c r="N1953" s="6">
        <f>IF(AND(D1953&lt;=TOTAL_BEDS,J1953&lt;=TEMP_WORKER_MAX*TEMP_WORKER_HRS),1,0)</f>
        <v>1</v>
      </c>
      <c r="O1953" s="2">
        <f>L1953-M1953-K1953-FIXED_COSTS</f>
        <v>15209.989088241207</v>
      </c>
      <c r="P1953" s="2">
        <f>IF(N1953=1,O1953,"")</f>
        <v>15209.989088241207</v>
      </c>
    </row>
    <row r="1954">
      <c r="A1954" s="6">
        <v>2</v>
      </c>
      <c r="B1954" s="6">
        <v>20</v>
      </c>
      <c r="C1954" s="6">
        <v>28</v>
      </c>
      <c r="D1954" s="6">
        <f>A1954+B1954+C1954</f>
        <v>50</v>
      </c>
      <c r="E1954" s="5">
        <f>IF(A1954=0,0,A1954*LABOR_HRS_WK_TOM*SEASON_WEEKS*(1+DIM_PCT_TOM)^A1954)</f>
        <v>217.80000000000004</v>
      </c>
      <c r="F1954" s="5">
        <f>IF(B1954=0,0,B1954*LABOR_HRS_WK_CAR*SEASON_WEEKS*(1+DIM_PCT_CAR)^B1954)</f>
        <v>983.16986417423652</v>
      </c>
      <c r="G1954" s="5">
        <f>IF(C1954=0,0,C1954*LABOR_HRS_WK_MES*SEASON_WEEKS*(1+DIM_PCT_MES)^C1954)</f>
        <v>1784.1503025602233</v>
      </c>
      <c r="H1954" s="5">
        <f>E1954+F1954+G1954</f>
        <v>2985.12016673446</v>
      </c>
      <c r="I1954" s="5">
        <f>MIN(H1954,FARMER_HRS)</f>
        <v>720</v>
      </c>
      <c r="J1954" s="5">
        <f>MAX(0,H1954-FARMER_HRS)</f>
        <v>2265.12016673446</v>
      </c>
      <c r="K1954" s="2">
        <f>I1954*FARMER_RATE+J1954*TEMP_WORKER_RATE</f>
        <v>64325.002894695484</v>
      </c>
      <c r="L1954" s="2">
        <f>A1954*PRICE_TOM+B1954*PRICE_CAR+C1954*PRICE_MES</f>
        <v>135080</v>
      </c>
      <c r="M1954" s="2">
        <f>A1954*FERT_BED_TOM+B1954*FERT_BED_CAR+C1954*FERT_BED_MES</f>
        <v>35200</v>
      </c>
      <c r="N1954" s="6">
        <f>IF(AND(D1954&lt;=TOTAL_BEDS,J1954&lt;=TEMP_WORKER_MAX*TEMP_WORKER_HRS),1,0)</f>
        <v>1</v>
      </c>
      <c r="O1954" s="2">
        <f>L1954-M1954-K1954-FIXED_COSTS</f>
        <v>15554.997105304516</v>
      </c>
      <c r="P1954" s="2">
        <f>IF(N1954=1,O1954,"")</f>
        <v>15554.997105304516</v>
      </c>
    </row>
    <row r="1955">
      <c r="A1955" s="6">
        <v>2</v>
      </c>
      <c r="B1955" s="6">
        <v>20</v>
      </c>
      <c r="C1955" s="6">
        <v>29</v>
      </c>
      <c r="D1955" s="6">
        <f>A1955+B1955+C1955</f>
        <v>51</v>
      </c>
      <c r="E1955" s="5">
        <f>IF(A1955=0,0,A1955*LABOR_HRS_WK_TOM*SEASON_WEEKS*(1+DIM_PCT_TOM)^A1955)</f>
        <v>217.80000000000004</v>
      </c>
      <c r="F1955" s="5">
        <f>IF(B1955=0,0,B1955*LABOR_HRS_WK_CAR*SEASON_WEEKS*(1+DIM_PCT_CAR)^B1955)</f>
        <v>983.16986417423652</v>
      </c>
      <c r="G1955" s="5">
        <f>IF(C1955=0,0,C1955*LABOR_HRS_WK_MES*SEASON_WEEKS*(1+DIM_PCT_MES)^C1955)</f>
        <v>1870.9683306758766</v>
      </c>
      <c r="H1955" s="5">
        <f>E1955+F1955+G1955</f>
        <v>3071.9381948501132</v>
      </c>
      <c r="I1955" s="5">
        <f>MIN(H1955,FARMER_HRS)</f>
        <v>720</v>
      </c>
      <c r="J1955" s="5">
        <f>MAX(0,H1955-FARMER_HRS)</f>
        <v>2351.9381948501132</v>
      </c>
      <c r="K1955" s="2">
        <f>I1955*FARMER_RATE+J1955*TEMP_WORKER_RATE</f>
        <v>65832.2603272589</v>
      </c>
      <c r="L1955" s="2">
        <f>A1955*PRICE_TOM+B1955*PRICE_CAR+C1955*PRICE_MES</f>
        <v>137780</v>
      </c>
      <c r="M1955" s="2">
        <f>A1955*FERT_BED_TOM+B1955*FERT_BED_CAR+C1955*FERT_BED_MES</f>
        <v>36080</v>
      </c>
      <c r="N1955" s="6">
        <f>IF(AND(D1955&lt;=TOTAL_BEDS,J1955&lt;=TEMP_WORKER_MAX*TEMP_WORKER_HRS),1,0)</f>
        <v>1</v>
      </c>
      <c r="O1955" s="2">
        <f>L1955-M1955-K1955-FIXED_COSTS</f>
        <v>15867.739672741096</v>
      </c>
      <c r="P1955" s="2">
        <f>IF(N1955=1,O1955,"")</f>
        <v>15867.739672741096</v>
      </c>
    </row>
    <row r="1956">
      <c r="A1956" s="6">
        <v>2</v>
      </c>
      <c r="B1956" s="6">
        <v>20</v>
      </c>
      <c r="C1956" s="6">
        <v>30</v>
      </c>
      <c r="D1956" s="6">
        <f>A1956+B1956+C1956</f>
        <v>52</v>
      </c>
      <c r="E1956" s="5">
        <f>IF(A1956=0,0,A1956*LABOR_HRS_WK_TOM*SEASON_WEEKS*(1+DIM_PCT_TOM)^A1956)</f>
        <v>217.80000000000004</v>
      </c>
      <c r="F1956" s="5">
        <f>IF(B1956=0,0,B1956*LABOR_HRS_WK_CAR*SEASON_WEEKS*(1+DIM_PCT_CAR)^B1956)</f>
        <v>983.16986417423652</v>
      </c>
      <c r="G1956" s="5">
        <f>IF(C1956=0,0,C1956*LABOR_HRS_WK_MES*SEASON_WEEKS*(1+DIM_PCT_MES)^C1956)</f>
        <v>1959.6780360096466</v>
      </c>
      <c r="H1956" s="5">
        <f>E1956+F1956+G1956</f>
        <v>3160.6479001838834</v>
      </c>
      <c r="I1956" s="5">
        <f>MIN(H1956,FARMER_HRS)</f>
        <v>720</v>
      </c>
      <c r="J1956" s="5">
        <f>MAX(0,H1956-FARMER_HRS)</f>
        <v>2440.6479001838834</v>
      </c>
      <c r="K1956" s="2">
        <f>I1956*FARMER_RATE+J1956*TEMP_WORKER_RATE</f>
        <v>67372.359378192428</v>
      </c>
      <c r="L1956" s="2">
        <f>A1956*PRICE_TOM+B1956*PRICE_CAR+C1956*PRICE_MES</f>
        <v>140480</v>
      </c>
      <c r="M1956" s="2">
        <f>A1956*FERT_BED_TOM+B1956*FERT_BED_CAR+C1956*FERT_BED_MES</f>
        <v>36960</v>
      </c>
      <c r="N1956" s="6">
        <f>IF(AND(D1956&lt;=TOTAL_BEDS,J1956&lt;=TEMP_WORKER_MAX*TEMP_WORKER_HRS),1,0)</f>
        <v>1</v>
      </c>
      <c r="O1956" s="2">
        <f>L1956-M1956-K1956-FIXED_COSTS</f>
        <v>16147.640621807572</v>
      </c>
      <c r="P1956" s="2">
        <f>IF(N1956=1,O1956,"")</f>
        <v>16147.640621807572</v>
      </c>
    </row>
    <row r="1957">
      <c r="A1957" s="6">
        <v>3</v>
      </c>
      <c r="B1957" s="6">
        <v>0</v>
      </c>
      <c r="C1957" s="6">
        <v>0</v>
      </c>
      <c r="D1957" s="6">
        <f>A1957+B1957+C1957</f>
        <v>3</v>
      </c>
      <c r="E1957" s="5">
        <f>IF(A1957=0,0,A1957*LABOR_HRS_WK_TOM*SEASON_WEEKS*(1+DIM_PCT_TOM)^A1957)</f>
        <v>359.37000000000012</v>
      </c>
      <c r="F1957" s="5">
        <f>IF(B1957=0,0,B1957*LABOR_HRS_WK_CAR*SEASON_WEEKS*(1+DIM_PCT_CAR)^B1957)</f>
        <v>0</v>
      </c>
      <c r="G1957" s="5">
        <f>IF(C1957=0,0,C1957*LABOR_HRS_WK_MES*SEASON_WEEKS*(1+DIM_PCT_MES)^C1957)</f>
        <v>0</v>
      </c>
      <c r="H1957" s="5">
        <f>E1957+F1957+G1957</f>
        <v>359.37000000000012</v>
      </c>
      <c r="I1957" s="5">
        <f>MIN(H1957,FARMER_HRS)</f>
        <v>359.37000000000012</v>
      </c>
      <c r="J1957" s="5">
        <f>MAX(0,H1957-FARMER_HRS)</f>
        <v>0</v>
      </c>
      <c r="K1957" s="2">
        <f>I1957*FARMER_RATE+J1957*TEMP_WORKER_RATE</f>
        <v>12478.125000000004</v>
      </c>
      <c r="L1957" s="2">
        <f>A1957*PRICE_TOM+B1957*PRICE_CAR+C1957*PRICE_MES</f>
        <v>26400</v>
      </c>
      <c r="M1957" s="2">
        <f>A1957*FERT_BED_TOM+B1957*FERT_BED_CAR+C1957*FERT_BED_MES</f>
        <v>2640</v>
      </c>
      <c r="N1957" s="6">
        <f>IF(AND(D1957&lt;=TOTAL_BEDS,J1957&lt;=TEMP_WORKER_MAX*TEMP_WORKER_HRS),1,0)</f>
        <v>1</v>
      </c>
      <c r="O1957" s="2">
        <f>L1957-M1957-K1957-FIXED_COSTS</f>
        <v>-8718.1250000000036</v>
      </c>
      <c r="P1957" s="2">
        <f>IF(N1957=1,O1957,"")</f>
        <v>-8718.1250000000036</v>
      </c>
    </row>
    <row r="1958">
      <c r="A1958" s="6">
        <v>3</v>
      </c>
      <c r="B1958" s="6">
        <v>0</v>
      </c>
      <c r="C1958" s="6">
        <v>1</v>
      </c>
      <c r="D1958" s="6">
        <f>A1958+B1958+C1958</f>
        <v>4</v>
      </c>
      <c r="E1958" s="5">
        <f>IF(A1958=0,0,A1958*LABOR_HRS_WK_TOM*SEASON_WEEKS*(1+DIM_PCT_TOM)^A1958)</f>
        <v>359.37000000000012</v>
      </c>
      <c r="F1958" s="5">
        <f>IF(B1958=0,0,B1958*LABOR_HRS_WK_CAR*SEASON_WEEKS*(1+DIM_PCT_CAR)^B1958)</f>
        <v>0</v>
      </c>
      <c r="G1958" s="5">
        <f>IF(C1958=0,0,C1958*LABOR_HRS_WK_MES*SEASON_WEEKS*(1+DIM_PCT_MES)^C1958)</f>
        <v>45.5625</v>
      </c>
      <c r="H1958" s="5">
        <f>E1958+F1958+G1958</f>
        <v>404.93250000000012</v>
      </c>
      <c r="I1958" s="5">
        <f>MIN(H1958,FARMER_HRS)</f>
        <v>404.93250000000012</v>
      </c>
      <c r="J1958" s="5">
        <f>MAX(0,H1958-FARMER_HRS)</f>
        <v>0</v>
      </c>
      <c r="K1958" s="2">
        <f>I1958*FARMER_RATE+J1958*TEMP_WORKER_RATE</f>
        <v>14060.156250000004</v>
      </c>
      <c r="L1958" s="2">
        <f>A1958*PRICE_TOM+B1958*PRICE_CAR+C1958*PRICE_MES</f>
        <v>29100</v>
      </c>
      <c r="M1958" s="2">
        <f>A1958*FERT_BED_TOM+B1958*FERT_BED_CAR+C1958*FERT_BED_MES</f>
        <v>3520</v>
      </c>
      <c r="N1958" s="6">
        <f>IF(AND(D1958&lt;=TOTAL_BEDS,J1958&lt;=TEMP_WORKER_MAX*TEMP_WORKER_HRS),1,0)</f>
        <v>1</v>
      </c>
      <c r="O1958" s="2">
        <f>L1958-M1958-K1958-FIXED_COSTS</f>
        <v>-8480.1562500000036</v>
      </c>
      <c r="P1958" s="2">
        <f>IF(N1958=1,O1958,"")</f>
        <v>-8480.1562500000036</v>
      </c>
    </row>
    <row r="1959">
      <c r="A1959" s="6">
        <v>3</v>
      </c>
      <c r="B1959" s="6">
        <v>0</v>
      </c>
      <c r="C1959" s="6">
        <v>2</v>
      </c>
      <c r="D1959" s="6">
        <f>A1959+B1959+C1959</f>
        <v>5</v>
      </c>
      <c r="E1959" s="5">
        <f>IF(A1959=0,0,A1959*LABOR_HRS_WK_TOM*SEASON_WEEKS*(1+DIM_PCT_TOM)^A1959)</f>
        <v>359.37000000000012</v>
      </c>
      <c r="F1959" s="5">
        <f>IF(B1959=0,0,B1959*LABOR_HRS_WK_CAR*SEASON_WEEKS*(1+DIM_PCT_CAR)^B1959)</f>
        <v>0</v>
      </c>
      <c r="G1959" s="5">
        <f>IF(C1959=0,0,C1959*LABOR_HRS_WK_MES*SEASON_WEEKS*(1+DIM_PCT_MES)^C1959)</f>
        <v>92.2640625</v>
      </c>
      <c r="H1959" s="5">
        <f>E1959+F1959+G1959</f>
        <v>451.63406250000014</v>
      </c>
      <c r="I1959" s="5">
        <f>MIN(H1959,FARMER_HRS)</f>
        <v>451.63406250000014</v>
      </c>
      <c r="J1959" s="5">
        <f>MAX(0,H1959-FARMER_HRS)</f>
        <v>0</v>
      </c>
      <c r="K1959" s="2">
        <f>I1959*FARMER_RATE+J1959*TEMP_WORKER_RATE</f>
        <v>15681.738281250004</v>
      </c>
      <c r="L1959" s="2">
        <f>A1959*PRICE_TOM+B1959*PRICE_CAR+C1959*PRICE_MES</f>
        <v>31800</v>
      </c>
      <c r="M1959" s="2">
        <f>A1959*FERT_BED_TOM+B1959*FERT_BED_CAR+C1959*FERT_BED_MES</f>
        <v>4400</v>
      </c>
      <c r="N1959" s="6">
        <f>IF(AND(D1959&lt;=TOTAL_BEDS,J1959&lt;=TEMP_WORKER_MAX*TEMP_WORKER_HRS),1,0)</f>
        <v>1</v>
      </c>
      <c r="O1959" s="2">
        <f>L1959-M1959-K1959-FIXED_COSTS</f>
        <v>-8281.7382812500036</v>
      </c>
      <c r="P1959" s="2">
        <f>IF(N1959=1,O1959,"")</f>
        <v>-8281.7382812500036</v>
      </c>
    </row>
    <row r="1960">
      <c r="A1960" s="6">
        <v>3</v>
      </c>
      <c r="B1960" s="6">
        <v>0</v>
      </c>
      <c r="C1960" s="6">
        <v>3</v>
      </c>
      <c r="D1960" s="6">
        <f>A1960+B1960+C1960</f>
        <v>6</v>
      </c>
      <c r="E1960" s="5">
        <f>IF(A1960=0,0,A1960*LABOR_HRS_WK_TOM*SEASON_WEEKS*(1+DIM_PCT_TOM)^A1960)</f>
        <v>359.37000000000012</v>
      </c>
      <c r="F1960" s="5">
        <f>IF(B1960=0,0,B1960*LABOR_HRS_WK_CAR*SEASON_WEEKS*(1+DIM_PCT_CAR)^B1960)</f>
        <v>0</v>
      </c>
      <c r="G1960" s="5">
        <f>IF(C1960=0,0,C1960*LABOR_HRS_WK_MES*SEASON_WEEKS*(1+DIM_PCT_MES)^C1960)</f>
        <v>140.12604492187498</v>
      </c>
      <c r="H1960" s="5">
        <f>E1960+F1960+G1960</f>
        <v>499.49604492187507</v>
      </c>
      <c r="I1960" s="5">
        <f>MIN(H1960,FARMER_HRS)</f>
        <v>499.49604492187507</v>
      </c>
      <c r="J1960" s="5">
        <f>MAX(0,H1960-FARMER_HRS)</f>
        <v>0</v>
      </c>
      <c r="K1960" s="2">
        <f>I1960*FARMER_RATE+J1960*TEMP_WORKER_RATE</f>
        <v>17343.612670898441</v>
      </c>
      <c r="L1960" s="2">
        <f>A1960*PRICE_TOM+B1960*PRICE_CAR+C1960*PRICE_MES</f>
        <v>34500</v>
      </c>
      <c r="M1960" s="2">
        <f>A1960*FERT_BED_TOM+B1960*FERT_BED_CAR+C1960*FERT_BED_MES</f>
        <v>5280</v>
      </c>
      <c r="N1960" s="6">
        <f>IF(AND(D1960&lt;=TOTAL_BEDS,J1960&lt;=TEMP_WORKER_MAX*TEMP_WORKER_HRS),1,0)</f>
        <v>1</v>
      </c>
      <c r="O1960" s="2">
        <f>L1960-M1960-K1960-FIXED_COSTS</f>
        <v>-8123.6126708984411</v>
      </c>
      <c r="P1960" s="2">
        <f>IF(N1960=1,O1960,"")</f>
        <v>-8123.6126708984411</v>
      </c>
    </row>
    <row r="1961">
      <c r="A1961" s="6">
        <v>3</v>
      </c>
      <c r="B1961" s="6">
        <v>0</v>
      </c>
      <c r="C1961" s="6">
        <v>4</v>
      </c>
      <c r="D1961" s="6">
        <f>A1961+B1961+C1961</f>
        <v>7</v>
      </c>
      <c r="E1961" s="5">
        <f>IF(A1961=0,0,A1961*LABOR_HRS_WK_TOM*SEASON_WEEKS*(1+DIM_PCT_TOM)^A1961)</f>
        <v>359.37000000000012</v>
      </c>
      <c r="F1961" s="5">
        <f>IF(B1961=0,0,B1961*LABOR_HRS_WK_CAR*SEASON_WEEKS*(1+DIM_PCT_CAR)^B1961)</f>
        <v>0</v>
      </c>
      <c r="G1961" s="5">
        <f>IF(C1961=0,0,C1961*LABOR_HRS_WK_MES*SEASON_WEEKS*(1+DIM_PCT_MES)^C1961)</f>
        <v>189.17016064453119</v>
      </c>
      <c r="H1961" s="5">
        <f>E1961+F1961+G1961</f>
        <v>548.54016064453128</v>
      </c>
      <c r="I1961" s="5">
        <f>MIN(H1961,FARMER_HRS)</f>
        <v>548.54016064453128</v>
      </c>
      <c r="J1961" s="5">
        <f>MAX(0,H1961-FARMER_HRS)</f>
        <v>0</v>
      </c>
      <c r="K1961" s="2">
        <f>I1961*FARMER_RATE+J1961*TEMP_WORKER_RATE</f>
        <v>19046.533355712891</v>
      </c>
      <c r="L1961" s="2">
        <f>A1961*PRICE_TOM+B1961*PRICE_CAR+C1961*PRICE_MES</f>
        <v>37200</v>
      </c>
      <c r="M1961" s="2">
        <f>A1961*FERT_BED_TOM+B1961*FERT_BED_CAR+C1961*FERT_BED_MES</f>
        <v>6160</v>
      </c>
      <c r="N1961" s="6">
        <f>IF(AND(D1961&lt;=TOTAL_BEDS,J1961&lt;=TEMP_WORKER_MAX*TEMP_WORKER_HRS),1,0)</f>
        <v>1</v>
      </c>
      <c r="O1961" s="2">
        <f>L1961-M1961-K1961-FIXED_COSTS</f>
        <v>-8006.5333557128906</v>
      </c>
      <c r="P1961" s="2">
        <f>IF(N1961=1,O1961,"")</f>
        <v>-8006.5333557128906</v>
      </c>
    </row>
    <row r="1962">
      <c r="A1962" s="6">
        <v>3</v>
      </c>
      <c r="B1962" s="6">
        <v>0</v>
      </c>
      <c r="C1962" s="6">
        <v>5</v>
      </c>
      <c r="D1962" s="6">
        <f>A1962+B1962+C1962</f>
        <v>8</v>
      </c>
      <c r="E1962" s="5">
        <f>IF(A1962=0,0,A1962*LABOR_HRS_WK_TOM*SEASON_WEEKS*(1+DIM_PCT_TOM)^A1962)</f>
        <v>359.37000000000012</v>
      </c>
      <c r="F1962" s="5">
        <f>IF(B1962=0,0,B1962*LABOR_HRS_WK_CAR*SEASON_WEEKS*(1+DIM_PCT_CAR)^B1962)</f>
        <v>0</v>
      </c>
      <c r="G1962" s="5">
        <f>IF(C1962=0,0,C1962*LABOR_HRS_WK_MES*SEASON_WEEKS*(1+DIM_PCT_MES)^C1962)</f>
        <v>239.41848456573481</v>
      </c>
      <c r="H1962" s="5">
        <f>E1962+F1962+G1962</f>
        <v>598.788484565735</v>
      </c>
      <c r="I1962" s="5">
        <f>MIN(H1962,FARMER_HRS)</f>
        <v>598.788484565735</v>
      </c>
      <c r="J1962" s="5">
        <f>MAX(0,H1962-FARMER_HRS)</f>
        <v>0</v>
      </c>
      <c r="K1962" s="2">
        <f>I1962*FARMER_RATE+J1962*TEMP_WORKER_RATE</f>
        <v>20791.266825199131</v>
      </c>
      <c r="L1962" s="2">
        <f>A1962*PRICE_TOM+B1962*PRICE_CAR+C1962*PRICE_MES</f>
        <v>39900</v>
      </c>
      <c r="M1962" s="2">
        <f>A1962*FERT_BED_TOM+B1962*FERT_BED_CAR+C1962*FERT_BED_MES</f>
        <v>7040</v>
      </c>
      <c r="N1962" s="6">
        <f>IF(AND(D1962&lt;=TOTAL_BEDS,J1962&lt;=TEMP_WORKER_MAX*TEMP_WORKER_HRS),1,0)</f>
        <v>1</v>
      </c>
      <c r="O1962" s="2">
        <f>L1962-M1962-K1962-FIXED_COSTS</f>
        <v>-7931.2668251991308</v>
      </c>
      <c r="P1962" s="2">
        <f>IF(N1962=1,O1962,"")</f>
        <v>-7931.2668251991308</v>
      </c>
    </row>
    <row r="1963">
      <c r="A1963" s="6">
        <v>3</v>
      </c>
      <c r="B1963" s="6">
        <v>0</v>
      </c>
      <c r="C1963" s="6">
        <v>6</v>
      </c>
      <c r="D1963" s="6">
        <f>A1963+B1963+C1963</f>
        <v>9</v>
      </c>
      <c r="E1963" s="5">
        <f>IF(A1963=0,0,A1963*LABOR_HRS_WK_TOM*SEASON_WEEKS*(1+DIM_PCT_TOM)^A1963)</f>
        <v>359.37000000000012</v>
      </c>
      <c r="F1963" s="5">
        <f>IF(B1963=0,0,B1963*LABOR_HRS_WK_CAR*SEASON_WEEKS*(1+DIM_PCT_CAR)^B1963)</f>
        <v>0</v>
      </c>
      <c r="G1963" s="5">
        <f>IF(C1963=0,0,C1963*LABOR_HRS_WK_MES*SEASON_WEEKS*(1+DIM_PCT_MES)^C1963)</f>
        <v>290.89345874736773</v>
      </c>
      <c r="H1963" s="5">
        <f>E1963+F1963+G1963</f>
        <v>650.26345874736785</v>
      </c>
      <c r="I1963" s="5">
        <f>MIN(H1963,FARMER_HRS)</f>
        <v>650.26345874736785</v>
      </c>
      <c r="J1963" s="5">
        <f>MAX(0,H1963-FARMER_HRS)</f>
        <v>0</v>
      </c>
      <c r="K1963" s="2">
        <f>I1963*FARMER_RATE+J1963*TEMP_WORKER_RATE</f>
        <v>22578.592317616938</v>
      </c>
      <c r="L1963" s="2">
        <f>A1963*PRICE_TOM+B1963*PRICE_CAR+C1963*PRICE_MES</f>
        <v>42600</v>
      </c>
      <c r="M1963" s="2">
        <f>A1963*FERT_BED_TOM+B1963*FERT_BED_CAR+C1963*FERT_BED_MES</f>
        <v>7920</v>
      </c>
      <c r="N1963" s="6">
        <f>IF(AND(D1963&lt;=TOTAL_BEDS,J1963&lt;=TEMP_WORKER_MAX*TEMP_WORKER_HRS),1,0)</f>
        <v>1</v>
      </c>
      <c r="O1963" s="2">
        <f>L1963-M1963-K1963-FIXED_COSTS</f>
        <v>-7898.5923176169381</v>
      </c>
      <c r="P1963" s="2">
        <f>IF(N1963=1,O1963,"")</f>
        <v>-7898.5923176169381</v>
      </c>
    </row>
    <row r="1964">
      <c r="A1964" s="6">
        <v>3</v>
      </c>
      <c r="B1964" s="6">
        <v>0</v>
      </c>
      <c r="C1964" s="6">
        <v>7</v>
      </c>
      <c r="D1964" s="6">
        <f>A1964+B1964+C1964</f>
        <v>10</v>
      </c>
      <c r="E1964" s="5">
        <f>IF(A1964=0,0,A1964*LABOR_HRS_WK_TOM*SEASON_WEEKS*(1+DIM_PCT_TOM)^A1964)</f>
        <v>359.37000000000012</v>
      </c>
      <c r="F1964" s="5">
        <f>IF(B1964=0,0,B1964*LABOR_HRS_WK_CAR*SEASON_WEEKS*(1+DIM_PCT_CAR)^B1964)</f>
        <v>0</v>
      </c>
      <c r="G1964" s="5">
        <f>IF(C1964=0,0,C1964*LABOR_HRS_WK_MES*SEASON_WEEKS*(1+DIM_PCT_MES)^C1964)</f>
        <v>343.61789814532818</v>
      </c>
      <c r="H1964" s="5">
        <f>E1964+F1964+G1964</f>
        <v>702.98789814532824</v>
      </c>
      <c r="I1964" s="5">
        <f>MIN(H1964,FARMER_HRS)</f>
        <v>702.98789814532824</v>
      </c>
      <c r="J1964" s="5">
        <f>MAX(0,H1964-FARMER_HRS)</f>
        <v>0</v>
      </c>
      <c r="K1964" s="2">
        <f>I1964*FARMER_RATE+J1964*TEMP_WORKER_RATE</f>
        <v>24409.302018935006</v>
      </c>
      <c r="L1964" s="2">
        <f>A1964*PRICE_TOM+B1964*PRICE_CAR+C1964*PRICE_MES</f>
        <v>45300</v>
      </c>
      <c r="M1964" s="2">
        <f>A1964*FERT_BED_TOM+B1964*FERT_BED_CAR+C1964*FERT_BED_MES</f>
        <v>8800</v>
      </c>
      <c r="N1964" s="6">
        <f>IF(AND(D1964&lt;=TOTAL_BEDS,J1964&lt;=TEMP_WORKER_MAX*TEMP_WORKER_HRS),1,0)</f>
        <v>1</v>
      </c>
      <c r="O1964" s="2">
        <f>L1964-M1964-K1964-FIXED_COSTS</f>
        <v>-7909.3020189350063</v>
      </c>
      <c r="P1964" s="2">
        <f>IF(N1964=1,O1964,"")</f>
        <v>-7909.3020189350063</v>
      </c>
    </row>
    <row r="1965">
      <c r="A1965" s="6">
        <v>3</v>
      </c>
      <c r="B1965" s="6">
        <v>0</v>
      </c>
      <c r="C1965" s="6">
        <v>8</v>
      </c>
      <c r="D1965" s="6">
        <f>A1965+B1965+C1965</f>
        <v>11</v>
      </c>
      <c r="E1965" s="5">
        <f>IF(A1965=0,0,A1965*LABOR_HRS_WK_TOM*SEASON_WEEKS*(1+DIM_PCT_TOM)^A1965)</f>
        <v>359.37000000000012</v>
      </c>
      <c r="F1965" s="5">
        <f>IF(B1965=0,0,B1965*LABOR_HRS_WK_CAR*SEASON_WEEKS*(1+DIM_PCT_CAR)^B1965)</f>
        <v>0</v>
      </c>
      <c r="G1965" s="5">
        <f>IF(C1965=0,0,C1965*LABOR_HRS_WK_MES*SEASON_WEEKS*(1+DIM_PCT_MES)^C1965)</f>
        <v>397.61499642530833</v>
      </c>
      <c r="H1965" s="5">
        <f>E1965+F1965+G1965</f>
        <v>756.98499642530851</v>
      </c>
      <c r="I1965" s="5">
        <f>MIN(H1965,FARMER_HRS)</f>
        <v>720</v>
      </c>
      <c r="J1965" s="5">
        <f>MAX(0,H1965-FARMER_HRS)</f>
        <v>36.984996425308509</v>
      </c>
      <c r="K1965" s="2">
        <f>I1965*FARMER_RATE+J1965*TEMP_WORKER_RATE</f>
        <v>25642.10063238383</v>
      </c>
      <c r="L1965" s="2">
        <f>A1965*PRICE_TOM+B1965*PRICE_CAR+C1965*PRICE_MES</f>
        <v>48000</v>
      </c>
      <c r="M1965" s="2">
        <f>A1965*FERT_BED_TOM+B1965*FERT_BED_CAR+C1965*FERT_BED_MES</f>
        <v>9680</v>
      </c>
      <c r="N1965" s="6">
        <f>IF(AND(D1965&lt;=TOTAL_BEDS,J1965&lt;=TEMP_WORKER_MAX*TEMP_WORKER_HRS),1,0)</f>
        <v>1</v>
      </c>
      <c r="O1965" s="2">
        <f>L1965-M1965-K1965-FIXED_COSTS</f>
        <v>-7322.10063238383</v>
      </c>
      <c r="P1965" s="2">
        <f>IF(N1965=1,O1965,"")</f>
        <v>-7322.10063238383</v>
      </c>
    </row>
    <row r="1966">
      <c r="A1966" s="6">
        <v>3</v>
      </c>
      <c r="B1966" s="6">
        <v>0</v>
      </c>
      <c r="C1966" s="6">
        <v>9</v>
      </c>
      <c r="D1966" s="6">
        <f>A1966+B1966+C1966</f>
        <v>12</v>
      </c>
      <c r="E1966" s="5">
        <f>IF(A1966=0,0,A1966*LABOR_HRS_WK_TOM*SEASON_WEEKS*(1+DIM_PCT_TOM)^A1966)</f>
        <v>359.37000000000012</v>
      </c>
      <c r="F1966" s="5">
        <f>IF(B1966=0,0,B1966*LABOR_HRS_WK_CAR*SEASON_WEEKS*(1+DIM_PCT_CAR)^B1966)</f>
        <v>0</v>
      </c>
      <c r="G1966" s="5">
        <f>IF(C1966=0,0,C1966*LABOR_HRS_WK_MES*SEASON_WEEKS*(1+DIM_PCT_MES)^C1966)</f>
        <v>452.90833186570273</v>
      </c>
      <c r="H1966" s="5">
        <f>E1966+F1966+G1966</f>
        <v>812.27833186570285</v>
      </c>
      <c r="I1966" s="5">
        <f>MIN(H1966,FARMER_HRS)</f>
        <v>720</v>
      </c>
      <c r="J1966" s="5">
        <f>MAX(0,H1966-FARMER_HRS)</f>
        <v>92.278331865702853</v>
      </c>
      <c r="K1966" s="2">
        <f>I1966*FARMER_RATE+J1966*TEMP_WORKER_RATE</f>
        <v>26602.054372668452</v>
      </c>
      <c r="L1966" s="2">
        <f>A1966*PRICE_TOM+B1966*PRICE_CAR+C1966*PRICE_MES</f>
        <v>50700</v>
      </c>
      <c r="M1966" s="2">
        <f>A1966*FERT_BED_TOM+B1966*FERT_BED_CAR+C1966*FERT_BED_MES</f>
        <v>10560</v>
      </c>
      <c r="N1966" s="6">
        <f>IF(AND(D1966&lt;=TOTAL_BEDS,J1966&lt;=TEMP_WORKER_MAX*TEMP_WORKER_HRS),1,0)</f>
        <v>1</v>
      </c>
      <c r="O1966" s="2">
        <f>L1966-M1966-K1966-FIXED_COSTS</f>
        <v>-6462.0543726684518</v>
      </c>
      <c r="P1966" s="2">
        <f>IF(N1966=1,O1966,"")</f>
        <v>-6462.0543726684518</v>
      </c>
    </row>
    <row r="1967">
      <c r="A1967" s="6">
        <v>3</v>
      </c>
      <c r="B1967" s="6">
        <v>0</v>
      </c>
      <c r="C1967" s="6">
        <v>10</v>
      </c>
      <c r="D1967" s="6">
        <f>A1967+B1967+C1967</f>
        <v>13</v>
      </c>
      <c r="E1967" s="5">
        <f>IF(A1967=0,0,A1967*LABOR_HRS_WK_TOM*SEASON_WEEKS*(1+DIM_PCT_TOM)^A1967)</f>
        <v>359.37000000000012</v>
      </c>
      <c r="F1967" s="5">
        <f>IF(B1967=0,0,B1967*LABOR_HRS_WK_CAR*SEASON_WEEKS*(1+DIM_PCT_CAR)^B1967)</f>
        <v>0</v>
      </c>
      <c r="G1967" s="5">
        <f>IF(C1967=0,0,C1967*LABOR_HRS_WK_MES*SEASON_WEEKS*(1+DIM_PCT_MES)^C1967)</f>
        <v>509.52187334891551</v>
      </c>
      <c r="H1967" s="5">
        <f>E1967+F1967+G1967</f>
        <v>868.89187334891562</v>
      </c>
      <c r="I1967" s="5">
        <f>MIN(H1967,FARMER_HRS)</f>
        <v>720</v>
      </c>
      <c r="J1967" s="5">
        <f>MAX(0,H1967-FARMER_HRS)</f>
        <v>148.89187334891562</v>
      </c>
      <c r="K1967" s="2">
        <f>I1967*FARMER_RATE+J1967*TEMP_WORKER_RATE</f>
        <v>27584.928356752007</v>
      </c>
      <c r="L1967" s="2">
        <f>A1967*PRICE_TOM+B1967*PRICE_CAR+C1967*PRICE_MES</f>
        <v>53400</v>
      </c>
      <c r="M1967" s="2">
        <f>A1967*FERT_BED_TOM+B1967*FERT_BED_CAR+C1967*FERT_BED_MES</f>
        <v>11440</v>
      </c>
      <c r="N1967" s="6">
        <f>IF(AND(D1967&lt;=TOTAL_BEDS,J1967&lt;=TEMP_WORKER_MAX*TEMP_WORKER_HRS),1,0)</f>
        <v>1</v>
      </c>
      <c r="O1967" s="2">
        <f>L1967-M1967-K1967-FIXED_COSTS</f>
        <v>-5624.9283567520069</v>
      </c>
      <c r="P1967" s="2">
        <f>IF(N1967=1,O1967,"")</f>
        <v>-5624.9283567520069</v>
      </c>
    </row>
    <row r="1968">
      <c r="A1968" s="6">
        <v>3</v>
      </c>
      <c r="B1968" s="6">
        <v>0</v>
      </c>
      <c r="C1968" s="6">
        <v>11</v>
      </c>
      <c r="D1968" s="6">
        <f>A1968+B1968+C1968</f>
        <v>14</v>
      </c>
      <c r="E1968" s="5">
        <f>IF(A1968=0,0,A1968*LABOR_HRS_WK_TOM*SEASON_WEEKS*(1+DIM_PCT_TOM)^A1968)</f>
        <v>359.37000000000012</v>
      </c>
      <c r="F1968" s="5">
        <f>IF(B1968=0,0,B1968*LABOR_HRS_WK_CAR*SEASON_WEEKS*(1+DIM_PCT_CAR)^B1968)</f>
        <v>0</v>
      </c>
      <c r="G1968" s="5">
        <f>IF(C1968=0,0,C1968*LABOR_HRS_WK_MES*SEASON_WEEKS*(1+DIM_PCT_MES)^C1968)</f>
        <v>567.47998644235463</v>
      </c>
      <c r="H1968" s="5">
        <f>E1968+F1968+G1968</f>
        <v>926.84998644235475</v>
      </c>
      <c r="I1968" s="5">
        <f>MIN(H1968,FARMER_HRS)</f>
        <v>720</v>
      </c>
      <c r="J1968" s="5">
        <f>MAX(0,H1968-FARMER_HRS)</f>
        <v>206.84998644235475</v>
      </c>
      <c r="K1968" s="2">
        <f>I1968*FARMER_RATE+J1968*TEMP_WORKER_RATE</f>
        <v>28591.145597957548</v>
      </c>
      <c r="L1968" s="2">
        <f>A1968*PRICE_TOM+B1968*PRICE_CAR+C1968*PRICE_MES</f>
        <v>56100</v>
      </c>
      <c r="M1968" s="2">
        <f>A1968*FERT_BED_TOM+B1968*FERT_BED_CAR+C1968*FERT_BED_MES</f>
        <v>12320</v>
      </c>
      <c r="N1968" s="6">
        <f>IF(AND(D1968&lt;=TOTAL_BEDS,J1968&lt;=TEMP_WORKER_MAX*TEMP_WORKER_HRS),1,0)</f>
        <v>1</v>
      </c>
      <c r="O1968" s="2">
        <f>L1968-M1968-K1968-FIXED_COSTS</f>
        <v>-4811.1455979575476</v>
      </c>
      <c r="P1968" s="2">
        <f>IF(N1968=1,O1968,"")</f>
        <v>-4811.1455979575476</v>
      </c>
    </row>
    <row r="1969">
      <c r="A1969" s="6">
        <v>3</v>
      </c>
      <c r="B1969" s="6">
        <v>0</v>
      </c>
      <c r="C1969" s="6">
        <v>12</v>
      </c>
      <c r="D1969" s="6">
        <f>A1969+B1969+C1969</f>
        <v>15</v>
      </c>
      <c r="E1969" s="5">
        <f>IF(A1969=0,0,A1969*LABOR_HRS_WK_TOM*SEASON_WEEKS*(1+DIM_PCT_TOM)^A1969)</f>
        <v>359.37000000000012</v>
      </c>
      <c r="F1969" s="5">
        <f>IF(B1969=0,0,B1969*LABOR_HRS_WK_CAR*SEASON_WEEKS*(1+DIM_PCT_CAR)^B1969)</f>
        <v>0</v>
      </c>
      <c r="G1969" s="5">
        <f>IF(C1969=0,0,C1969*LABOR_HRS_WK_MES*SEASON_WEEKS*(1+DIM_PCT_MES)^C1969)</f>
        <v>626.807439570419</v>
      </c>
      <c r="H1969" s="5">
        <f>E1969+F1969+G1969</f>
        <v>986.1774395704191</v>
      </c>
      <c r="I1969" s="5">
        <f>MIN(H1969,FARMER_HRS)</f>
        <v>720</v>
      </c>
      <c r="J1969" s="5">
        <f>MAX(0,H1969-FARMER_HRS)</f>
        <v>266.1774395704191</v>
      </c>
      <c r="K1969" s="2">
        <f>I1969*FARMER_RATE+J1969*TEMP_WORKER_RATE</f>
        <v>29621.136103653109</v>
      </c>
      <c r="L1969" s="2">
        <f>A1969*PRICE_TOM+B1969*PRICE_CAR+C1969*PRICE_MES</f>
        <v>58800</v>
      </c>
      <c r="M1969" s="2">
        <f>A1969*FERT_BED_TOM+B1969*FERT_BED_CAR+C1969*FERT_BED_MES</f>
        <v>13200</v>
      </c>
      <c r="N1969" s="6">
        <f>IF(AND(D1969&lt;=TOTAL_BEDS,J1969&lt;=TEMP_WORKER_MAX*TEMP_WORKER_HRS),1,0)</f>
        <v>1</v>
      </c>
      <c r="O1969" s="2">
        <f>L1969-M1969-K1969-FIXED_COSTS</f>
        <v>-4021.1361036531089</v>
      </c>
      <c r="P1969" s="2">
        <f>IF(N1969=1,O1969,"")</f>
        <v>-4021.1361036531089</v>
      </c>
    </row>
    <row r="1970">
      <c r="A1970" s="6">
        <v>3</v>
      </c>
      <c r="B1970" s="6">
        <v>0</v>
      </c>
      <c r="C1970" s="6">
        <v>13</v>
      </c>
      <c r="D1970" s="6">
        <f>A1970+B1970+C1970</f>
        <v>16</v>
      </c>
      <c r="E1970" s="5">
        <f>IF(A1970=0,0,A1970*LABOR_HRS_WK_TOM*SEASON_WEEKS*(1+DIM_PCT_TOM)^A1970)</f>
        <v>359.37000000000012</v>
      </c>
      <c r="F1970" s="5">
        <f>IF(B1970=0,0,B1970*LABOR_HRS_WK_CAR*SEASON_WEEKS*(1+DIM_PCT_CAR)^B1970)</f>
        <v>0</v>
      </c>
      <c r="G1970" s="5">
        <f>IF(C1970=0,0,C1970*LABOR_HRS_WK_MES*SEASON_WEEKS*(1+DIM_PCT_MES)^C1970)</f>
        <v>687.52941027880331</v>
      </c>
      <c r="H1970" s="5">
        <f>E1970+F1970+G1970</f>
        <v>1046.8994102788033</v>
      </c>
      <c r="I1970" s="5">
        <f>MIN(H1970,FARMER_HRS)</f>
        <v>720</v>
      </c>
      <c r="J1970" s="5">
        <f>MAX(0,H1970-FARMER_HRS)</f>
        <v>326.89941027880332</v>
      </c>
      <c r="K1970" s="2">
        <f>I1970*FARMER_RATE+J1970*TEMP_WORKER_RATE</f>
        <v>30675.336984007</v>
      </c>
      <c r="L1970" s="2">
        <f>A1970*PRICE_TOM+B1970*PRICE_CAR+C1970*PRICE_MES</f>
        <v>61500</v>
      </c>
      <c r="M1970" s="2">
        <f>A1970*FERT_BED_TOM+B1970*FERT_BED_CAR+C1970*FERT_BED_MES</f>
        <v>14080</v>
      </c>
      <c r="N1970" s="6">
        <f>IF(AND(D1970&lt;=TOTAL_BEDS,J1970&lt;=TEMP_WORKER_MAX*TEMP_WORKER_HRS),1,0)</f>
        <v>1</v>
      </c>
      <c r="O1970" s="2">
        <f>L1970-M1970-K1970-FIXED_COSTS</f>
        <v>-3255.3369840070009</v>
      </c>
      <c r="P1970" s="2">
        <f>IF(N1970=1,O1970,"")</f>
        <v>-3255.3369840070009</v>
      </c>
    </row>
    <row r="1971">
      <c r="A1971" s="6">
        <v>3</v>
      </c>
      <c r="B1971" s="6">
        <v>0</v>
      </c>
      <c r="C1971" s="6">
        <v>14</v>
      </c>
      <c r="D1971" s="6">
        <f>A1971+B1971+C1971</f>
        <v>17</v>
      </c>
      <c r="E1971" s="5">
        <f>IF(A1971=0,0,A1971*LABOR_HRS_WK_TOM*SEASON_WEEKS*(1+DIM_PCT_TOM)^A1971)</f>
        <v>359.37000000000012</v>
      </c>
      <c r="F1971" s="5">
        <f>IF(B1971=0,0,B1971*LABOR_HRS_WK_CAR*SEASON_WEEKS*(1+DIM_PCT_CAR)^B1971)</f>
        <v>0</v>
      </c>
      <c r="G1971" s="5">
        <f>IF(C1971=0,0,C1971*LABOR_HRS_WK_MES*SEASON_WEEKS*(1+DIM_PCT_MES)^C1971)</f>
        <v>749.67149159246435</v>
      </c>
      <c r="H1971" s="5">
        <f>E1971+F1971+G1971</f>
        <v>1109.0414915924644</v>
      </c>
      <c r="I1971" s="5">
        <f>MIN(H1971,FARMER_HRS)</f>
        <v>720</v>
      </c>
      <c r="J1971" s="5">
        <f>MAX(0,H1971-FARMER_HRS)</f>
        <v>389.04149159246435</v>
      </c>
      <c r="K1971" s="2">
        <f>I1971*FARMER_RATE+J1971*TEMP_WORKER_RATE</f>
        <v>31754.192562369171</v>
      </c>
      <c r="L1971" s="2">
        <f>A1971*PRICE_TOM+B1971*PRICE_CAR+C1971*PRICE_MES</f>
        <v>64200</v>
      </c>
      <c r="M1971" s="2">
        <f>A1971*FERT_BED_TOM+B1971*FERT_BED_CAR+C1971*FERT_BED_MES</f>
        <v>14960</v>
      </c>
      <c r="N1971" s="6">
        <f>IF(AND(D1971&lt;=TOTAL_BEDS,J1971&lt;=TEMP_WORKER_MAX*TEMP_WORKER_HRS),1,0)</f>
        <v>1</v>
      </c>
      <c r="O1971" s="2">
        <f>L1971-M1971-K1971-FIXED_COSTS</f>
        <v>-2514.1925623691714</v>
      </c>
      <c r="P1971" s="2">
        <f>IF(N1971=1,O1971,"")</f>
        <v>-2514.1925623691714</v>
      </c>
    </row>
    <row r="1972">
      <c r="A1972" s="6">
        <v>3</v>
      </c>
      <c r="B1972" s="6">
        <v>0</v>
      </c>
      <c r="C1972" s="6">
        <v>15</v>
      </c>
      <c r="D1972" s="6">
        <f>A1972+B1972+C1972</f>
        <v>18</v>
      </c>
      <c r="E1972" s="5">
        <f>IF(A1972=0,0,A1972*LABOR_HRS_WK_TOM*SEASON_WEEKS*(1+DIM_PCT_TOM)^A1972)</f>
        <v>359.37000000000012</v>
      </c>
      <c r="F1972" s="5">
        <f>IF(B1972=0,0,B1972*LABOR_HRS_WK_CAR*SEASON_WEEKS*(1+DIM_PCT_CAR)^B1972)</f>
        <v>0</v>
      </c>
      <c r="G1972" s="5">
        <f>IF(C1972=0,0,C1972*LABOR_HRS_WK_MES*SEASON_WEEKS*(1+DIM_PCT_MES)^C1972)</f>
        <v>813.25969846861074</v>
      </c>
      <c r="H1972" s="5">
        <f>E1972+F1972+G1972</f>
        <v>1172.629698468611</v>
      </c>
      <c r="I1972" s="5">
        <f>MIN(H1972,FARMER_HRS)</f>
        <v>720</v>
      </c>
      <c r="J1972" s="5">
        <f>MAX(0,H1972-FARMER_HRS)</f>
        <v>452.62969846861097</v>
      </c>
      <c r="K1972" s="2">
        <f>I1972*FARMER_RATE+J1972*TEMP_WORKER_RATE</f>
        <v>32858.154487302272</v>
      </c>
      <c r="L1972" s="2">
        <f>A1972*PRICE_TOM+B1972*PRICE_CAR+C1972*PRICE_MES</f>
        <v>66900</v>
      </c>
      <c r="M1972" s="2">
        <f>A1972*FERT_BED_TOM+B1972*FERT_BED_CAR+C1972*FERT_BED_MES</f>
        <v>15840</v>
      </c>
      <c r="N1972" s="6">
        <f>IF(AND(D1972&lt;=TOTAL_BEDS,J1972&lt;=TEMP_WORKER_MAX*TEMP_WORKER_HRS),1,0)</f>
        <v>1</v>
      </c>
      <c r="O1972" s="2">
        <f>L1972-M1972-K1972-FIXED_COSTS</f>
        <v>-1798.1544873022722</v>
      </c>
      <c r="P1972" s="2">
        <f>IF(N1972=1,O1972,"")</f>
        <v>-1798.1544873022722</v>
      </c>
    </row>
    <row r="1973">
      <c r="A1973" s="6">
        <v>3</v>
      </c>
      <c r="B1973" s="6">
        <v>0</v>
      </c>
      <c r="C1973" s="6">
        <v>16</v>
      </c>
      <c r="D1973" s="6">
        <f>A1973+B1973+C1973</f>
        <v>19</v>
      </c>
      <c r="E1973" s="5">
        <f>IF(A1973=0,0,A1973*LABOR_HRS_WK_TOM*SEASON_WEEKS*(1+DIM_PCT_TOM)^A1973)</f>
        <v>359.37000000000012</v>
      </c>
      <c r="F1973" s="5">
        <f>IF(B1973=0,0,B1973*LABOR_HRS_WK_CAR*SEASON_WEEKS*(1+DIM_PCT_CAR)^B1973)</f>
        <v>0</v>
      </c>
      <c r="G1973" s="5">
        <f>IF(C1973=0,0,C1973*LABOR_HRS_WK_MES*SEASON_WEEKS*(1+DIM_PCT_MES)^C1973)</f>
        <v>878.32047434609967</v>
      </c>
      <c r="H1973" s="5">
        <f>E1973+F1973+G1973</f>
        <v>1237.6904743460998</v>
      </c>
      <c r="I1973" s="5">
        <f>MIN(H1973,FARMER_HRS)</f>
        <v>720</v>
      </c>
      <c r="J1973" s="5">
        <f>MAX(0,H1973-FARMER_HRS)</f>
        <v>517.69047434609979</v>
      </c>
      <c r="K1973" s="2">
        <f>I1973*FARMER_RATE+J1973*TEMP_WORKER_RATE</f>
        <v>33987.681846286454</v>
      </c>
      <c r="L1973" s="2">
        <f>A1973*PRICE_TOM+B1973*PRICE_CAR+C1973*PRICE_MES</f>
        <v>69600</v>
      </c>
      <c r="M1973" s="2">
        <f>A1973*FERT_BED_TOM+B1973*FERT_BED_CAR+C1973*FERT_BED_MES</f>
        <v>16720</v>
      </c>
      <c r="N1973" s="6">
        <f>IF(AND(D1973&lt;=TOTAL_BEDS,J1973&lt;=TEMP_WORKER_MAX*TEMP_WORKER_HRS),1,0)</f>
        <v>1</v>
      </c>
      <c r="O1973" s="2">
        <f>L1973-M1973-K1973-FIXED_COSTS</f>
        <v>-1107.6818462864539</v>
      </c>
      <c r="P1973" s="2">
        <f>IF(N1973=1,O1973,"")</f>
        <v>-1107.6818462864539</v>
      </c>
    </row>
    <row r="1974">
      <c r="A1974" s="6">
        <v>3</v>
      </c>
      <c r="B1974" s="6">
        <v>0</v>
      </c>
      <c r="C1974" s="6">
        <v>17</v>
      </c>
      <c r="D1974" s="6">
        <f>A1974+B1974+C1974</f>
        <v>20</v>
      </c>
      <c r="E1974" s="5">
        <f>IF(A1974=0,0,A1974*LABOR_HRS_WK_TOM*SEASON_WEEKS*(1+DIM_PCT_TOM)^A1974)</f>
        <v>359.37000000000012</v>
      </c>
      <c r="F1974" s="5">
        <f>IF(B1974=0,0,B1974*LABOR_HRS_WK_CAR*SEASON_WEEKS*(1+DIM_PCT_CAR)^B1974)</f>
        <v>0</v>
      </c>
      <c r="G1974" s="5">
        <f>IF(C1974=0,0,C1974*LABOR_HRS_WK_MES*SEASON_WEEKS*(1+DIM_PCT_MES)^C1974)</f>
        <v>944.88069779263992</v>
      </c>
      <c r="H1974" s="5">
        <f>E1974+F1974+G1974</f>
        <v>1304.25069779264</v>
      </c>
      <c r="I1974" s="5">
        <f>MIN(H1974,FARMER_HRS)</f>
        <v>720</v>
      </c>
      <c r="J1974" s="5">
        <f>MAX(0,H1974-FARMER_HRS)</f>
        <v>584.25069779264</v>
      </c>
      <c r="K1974" s="2">
        <f>I1974*FARMER_RATE+J1974*TEMP_WORKER_RATE</f>
        <v>35143.241281122224</v>
      </c>
      <c r="L1974" s="2">
        <f>A1974*PRICE_TOM+B1974*PRICE_CAR+C1974*PRICE_MES</f>
        <v>72300</v>
      </c>
      <c r="M1974" s="2">
        <f>A1974*FERT_BED_TOM+B1974*FERT_BED_CAR+C1974*FERT_BED_MES</f>
        <v>17600</v>
      </c>
      <c r="N1974" s="6">
        <f>IF(AND(D1974&lt;=TOTAL_BEDS,J1974&lt;=TEMP_WORKER_MAX*TEMP_WORKER_HRS),1,0)</f>
        <v>1</v>
      </c>
      <c r="O1974" s="2">
        <f>L1974-M1974-K1974-FIXED_COSTS</f>
        <v>-443.24128112222388</v>
      </c>
      <c r="P1974" s="2">
        <f>IF(N1974=1,O1974,"")</f>
        <v>-443.24128112222388</v>
      </c>
    </row>
    <row r="1975">
      <c r="A1975" s="6">
        <v>3</v>
      </c>
      <c r="B1975" s="6">
        <v>0</v>
      </c>
      <c r="C1975" s="6">
        <v>18</v>
      </c>
      <c r="D1975" s="6">
        <f>A1975+B1975+C1975</f>
        <v>21</v>
      </c>
      <c r="E1975" s="5">
        <f>IF(A1975=0,0,A1975*LABOR_HRS_WK_TOM*SEASON_WEEKS*(1+DIM_PCT_TOM)^A1975)</f>
        <v>359.37000000000012</v>
      </c>
      <c r="F1975" s="5">
        <f>IF(B1975=0,0,B1975*LABOR_HRS_WK_CAR*SEASON_WEEKS*(1+DIM_PCT_CAR)^B1975)</f>
        <v>0</v>
      </c>
      <c r="G1975" s="5">
        <f>IF(C1975=0,0,C1975*LABOR_HRS_WK_MES*SEASON_WEEKS*(1+DIM_PCT_MES)^C1975)</f>
        <v>1012.9676892512272</v>
      </c>
      <c r="H1975" s="5">
        <f>E1975+F1975+G1975</f>
        <v>1372.3376892512274</v>
      </c>
      <c r="I1975" s="5">
        <f>MIN(H1975,FARMER_HRS)</f>
        <v>720</v>
      </c>
      <c r="J1975" s="5">
        <f>MAX(0,H1975-FARMER_HRS)</f>
        <v>652.3376892512274</v>
      </c>
      <c r="K1975" s="2">
        <f>I1975*FARMER_RATE+J1975*TEMP_WORKER_RATE</f>
        <v>36325.307105056032</v>
      </c>
      <c r="L1975" s="2">
        <f>A1975*PRICE_TOM+B1975*PRICE_CAR+C1975*PRICE_MES</f>
        <v>75000</v>
      </c>
      <c r="M1975" s="2">
        <f>A1975*FERT_BED_TOM+B1975*FERT_BED_CAR+C1975*FERT_BED_MES</f>
        <v>18480</v>
      </c>
      <c r="N1975" s="6">
        <f>IF(AND(D1975&lt;=TOTAL_BEDS,J1975&lt;=TEMP_WORKER_MAX*TEMP_WORKER_HRS),1,0)</f>
        <v>1</v>
      </c>
      <c r="O1975" s="2">
        <f>L1975-M1975-K1975-FIXED_COSTS</f>
        <v>194.69289494396799</v>
      </c>
      <c r="P1975" s="2">
        <f>IF(N1975=1,O1975,"")</f>
        <v>194.69289494396799</v>
      </c>
    </row>
    <row r="1976">
      <c r="A1976" s="6">
        <v>3</v>
      </c>
      <c r="B1976" s="6">
        <v>0</v>
      </c>
      <c r="C1976" s="6">
        <v>19</v>
      </c>
      <c r="D1976" s="6">
        <f>A1976+B1976+C1976</f>
        <v>22</v>
      </c>
      <c r="E1976" s="5">
        <f>IF(A1976=0,0,A1976*LABOR_HRS_WK_TOM*SEASON_WEEKS*(1+DIM_PCT_TOM)^A1976)</f>
        <v>359.37000000000012</v>
      </c>
      <c r="F1976" s="5">
        <f>IF(B1976=0,0,B1976*LABOR_HRS_WK_CAR*SEASON_WEEKS*(1+DIM_PCT_CAR)^B1976)</f>
        <v>0</v>
      </c>
      <c r="G1976" s="5">
        <f>IF(C1976=0,0,C1976*LABOR_HRS_WK_MES*SEASON_WEEKS*(1+DIM_PCT_MES)^C1976)</f>
        <v>1082.6092178872491</v>
      </c>
      <c r="H1976" s="5">
        <f>E1976+F1976+G1976</f>
        <v>1441.9792178872492</v>
      </c>
      <c r="I1976" s="5">
        <f>MIN(H1976,FARMER_HRS)</f>
        <v>720</v>
      </c>
      <c r="J1976" s="5">
        <f>MAX(0,H1976-FARMER_HRS)</f>
        <v>721.97921788724921</v>
      </c>
      <c r="K1976" s="2">
        <f>I1976*FARMER_RATE+J1976*TEMP_WORKER_RATE</f>
        <v>37534.36142165363</v>
      </c>
      <c r="L1976" s="2">
        <f>A1976*PRICE_TOM+B1976*PRICE_CAR+C1976*PRICE_MES</f>
        <v>77700</v>
      </c>
      <c r="M1976" s="2">
        <f>A1976*FERT_BED_TOM+B1976*FERT_BED_CAR+C1976*FERT_BED_MES</f>
        <v>19360</v>
      </c>
      <c r="N1976" s="6">
        <f>IF(AND(D1976&lt;=TOTAL_BEDS,J1976&lt;=TEMP_WORKER_MAX*TEMP_WORKER_HRS),1,0)</f>
        <v>1</v>
      </c>
      <c r="O1976" s="2">
        <f>L1976-M1976-K1976-FIXED_COSTS</f>
        <v>805.6385783463702</v>
      </c>
      <c r="P1976" s="2">
        <f>IF(N1976=1,O1976,"")</f>
        <v>805.6385783463702</v>
      </c>
    </row>
    <row r="1977">
      <c r="A1977" s="6">
        <v>3</v>
      </c>
      <c r="B1977" s="6">
        <v>0</v>
      </c>
      <c r="C1977" s="6">
        <v>20</v>
      </c>
      <c r="D1977" s="6">
        <f>A1977+B1977+C1977</f>
        <v>23</v>
      </c>
      <c r="E1977" s="5">
        <f>IF(A1977=0,0,A1977*LABOR_HRS_WK_TOM*SEASON_WEEKS*(1+DIM_PCT_TOM)^A1977)</f>
        <v>359.37000000000012</v>
      </c>
      <c r="F1977" s="5">
        <f>IF(B1977=0,0,B1977*LABOR_HRS_WK_CAR*SEASON_WEEKS*(1+DIM_PCT_CAR)^B1977)</f>
        <v>0</v>
      </c>
      <c r="G1977" s="5">
        <f>IF(C1977=0,0,C1977*LABOR_HRS_WK_MES*SEASON_WEEKS*(1+DIM_PCT_MES)^C1977)</f>
        <v>1153.8335085377259</v>
      </c>
      <c r="H1977" s="5">
        <f>E1977+F1977+G1977</f>
        <v>1513.2035085377261</v>
      </c>
      <c r="I1977" s="5">
        <f>MIN(H1977,FARMER_HRS)</f>
        <v>720</v>
      </c>
      <c r="J1977" s="5">
        <f>MAX(0,H1977-FARMER_HRS)</f>
        <v>793.20350853772607</v>
      </c>
      <c r="K1977" s="2">
        <f>I1977*FARMER_RATE+J1977*TEMP_WORKER_RATE</f>
        <v>38770.894245446631</v>
      </c>
      <c r="L1977" s="2">
        <f>A1977*PRICE_TOM+B1977*PRICE_CAR+C1977*PRICE_MES</f>
        <v>80400</v>
      </c>
      <c r="M1977" s="2">
        <f>A1977*FERT_BED_TOM+B1977*FERT_BED_CAR+C1977*FERT_BED_MES</f>
        <v>20240</v>
      </c>
      <c r="N1977" s="6">
        <f>IF(AND(D1977&lt;=TOTAL_BEDS,J1977&lt;=TEMP_WORKER_MAX*TEMP_WORKER_HRS),1,0)</f>
        <v>1</v>
      </c>
      <c r="O1977" s="2">
        <f>L1977-M1977-K1977-FIXED_COSTS</f>
        <v>1389.1057545533695</v>
      </c>
      <c r="P1977" s="2">
        <f>IF(N1977=1,O1977,"")</f>
        <v>1389.1057545533695</v>
      </c>
    </row>
    <row r="1978">
      <c r="A1978" s="6">
        <v>3</v>
      </c>
      <c r="B1978" s="6">
        <v>0</v>
      </c>
      <c r="C1978" s="6">
        <v>21</v>
      </c>
      <c r="D1978" s="6">
        <f>A1978+B1978+C1978</f>
        <v>24</v>
      </c>
      <c r="E1978" s="5">
        <f>IF(A1978=0,0,A1978*LABOR_HRS_WK_TOM*SEASON_WEEKS*(1+DIM_PCT_TOM)^A1978)</f>
        <v>359.37000000000012</v>
      </c>
      <c r="F1978" s="5">
        <f>IF(B1978=0,0,B1978*LABOR_HRS_WK_CAR*SEASON_WEEKS*(1+DIM_PCT_CAR)^B1978)</f>
        <v>0</v>
      </c>
      <c r="G1978" s="5">
        <f>IF(C1978=0,0,C1978*LABOR_HRS_WK_MES*SEASON_WEEKS*(1+DIM_PCT_MES)^C1978)</f>
        <v>1226.6692487641699</v>
      </c>
      <c r="H1978" s="5">
        <f>E1978+F1978+G1978</f>
        <v>1586.03924876417</v>
      </c>
      <c r="I1978" s="5">
        <f>MIN(H1978,FARMER_HRS)</f>
        <v>720</v>
      </c>
      <c r="J1978" s="5">
        <f>MAX(0,H1978-FARMER_HRS)</f>
        <v>866.03924876417</v>
      </c>
      <c r="K1978" s="2">
        <f>I1978*FARMER_RATE+J1978*TEMP_WORKER_RATE</f>
        <v>40035.403624377948</v>
      </c>
      <c r="L1978" s="2">
        <f>A1978*PRICE_TOM+B1978*PRICE_CAR+C1978*PRICE_MES</f>
        <v>83100</v>
      </c>
      <c r="M1978" s="2">
        <f>A1978*FERT_BED_TOM+B1978*FERT_BED_CAR+C1978*FERT_BED_MES</f>
        <v>21120</v>
      </c>
      <c r="N1978" s="6">
        <f>IF(AND(D1978&lt;=TOTAL_BEDS,J1978&lt;=TEMP_WORKER_MAX*TEMP_WORKER_HRS),1,0)</f>
        <v>1</v>
      </c>
      <c r="O1978" s="2">
        <f>L1978-M1978-K1978-FIXED_COSTS</f>
        <v>1944.5963756220517</v>
      </c>
      <c r="P1978" s="2">
        <f>IF(N1978=1,O1978,"")</f>
        <v>1944.5963756220517</v>
      </c>
    </row>
    <row r="1979">
      <c r="A1979" s="6">
        <v>3</v>
      </c>
      <c r="B1979" s="6">
        <v>0</v>
      </c>
      <c r="C1979" s="6">
        <v>22</v>
      </c>
      <c r="D1979" s="6">
        <f>A1979+B1979+C1979</f>
        <v>25</v>
      </c>
      <c r="E1979" s="5">
        <f>IF(A1979=0,0,A1979*LABOR_HRS_WK_TOM*SEASON_WEEKS*(1+DIM_PCT_TOM)^A1979)</f>
        <v>359.37000000000012</v>
      </c>
      <c r="F1979" s="5">
        <f>IF(B1979=0,0,B1979*LABOR_HRS_WK_CAR*SEASON_WEEKS*(1+DIM_PCT_CAR)^B1979)</f>
        <v>0</v>
      </c>
      <c r="G1979" s="5">
        <f>IF(C1979=0,0,C1979*LABOR_HRS_WK_MES*SEASON_WEEKS*(1+DIM_PCT_MES)^C1979)</f>
        <v>1301.1455960105659</v>
      </c>
      <c r="H1979" s="5">
        <f>E1979+F1979+G1979</f>
        <v>1660.515596010566</v>
      </c>
      <c r="I1979" s="5">
        <f>MIN(H1979,FARMER_HRS)</f>
        <v>720</v>
      </c>
      <c r="J1979" s="5">
        <f>MAX(0,H1979-FARMER_HRS)</f>
        <v>940.515596010566</v>
      </c>
      <c r="K1979" s="2">
        <f>I1979*FARMER_RATE+J1979*TEMP_WORKER_RATE</f>
        <v>41328.395764072324</v>
      </c>
      <c r="L1979" s="2">
        <f>A1979*PRICE_TOM+B1979*PRICE_CAR+C1979*PRICE_MES</f>
        <v>85800</v>
      </c>
      <c r="M1979" s="2">
        <f>A1979*FERT_BED_TOM+B1979*FERT_BED_CAR+C1979*FERT_BED_MES</f>
        <v>22000</v>
      </c>
      <c r="N1979" s="6">
        <f>IF(AND(D1979&lt;=TOTAL_BEDS,J1979&lt;=TEMP_WORKER_MAX*TEMP_WORKER_HRS),1,0)</f>
        <v>1</v>
      </c>
      <c r="O1979" s="2">
        <f>L1979-M1979-K1979-FIXED_COSTS</f>
        <v>2471.6042359276762</v>
      </c>
      <c r="P1979" s="2">
        <f>IF(N1979=1,O1979,"")</f>
        <v>2471.6042359276762</v>
      </c>
    </row>
    <row r="1980">
      <c r="A1980" s="6">
        <v>3</v>
      </c>
      <c r="B1980" s="6">
        <v>0</v>
      </c>
      <c r="C1980" s="6">
        <v>23</v>
      </c>
      <c r="D1980" s="6">
        <f>A1980+B1980+C1980</f>
        <v>26</v>
      </c>
      <c r="E1980" s="5">
        <f>IF(A1980=0,0,A1980*LABOR_HRS_WK_TOM*SEASON_WEEKS*(1+DIM_PCT_TOM)^A1980)</f>
        <v>359.37000000000012</v>
      </c>
      <c r="F1980" s="5">
        <f>IF(B1980=0,0,B1980*LABOR_HRS_WK_CAR*SEASON_WEEKS*(1+DIM_PCT_CAR)^B1980)</f>
        <v>0</v>
      </c>
      <c r="G1980" s="5">
        <f>IF(C1980=0,0,C1980*LABOR_HRS_WK_MES*SEASON_WEEKS*(1+DIM_PCT_MES)^C1980)</f>
        <v>1377.2921848680023</v>
      </c>
      <c r="H1980" s="5">
        <f>E1980+F1980+G1980</f>
        <v>1736.6621848680024</v>
      </c>
      <c r="I1980" s="5">
        <f>MIN(H1980,FARMER_HRS)</f>
        <v>720</v>
      </c>
      <c r="J1980" s="5">
        <f>MAX(0,H1980-FARMER_HRS)</f>
        <v>1016.6621848680024</v>
      </c>
      <c r="K1980" s="2">
        <f>I1980*FARMER_RATE+J1980*TEMP_WORKER_RATE</f>
        <v>42650.38515395837</v>
      </c>
      <c r="L1980" s="2">
        <f>A1980*PRICE_TOM+B1980*PRICE_CAR+C1980*PRICE_MES</f>
        <v>88500</v>
      </c>
      <c r="M1980" s="2">
        <f>A1980*FERT_BED_TOM+B1980*FERT_BED_CAR+C1980*FERT_BED_MES</f>
        <v>22880</v>
      </c>
      <c r="N1980" s="6">
        <f>IF(AND(D1980&lt;=TOTAL_BEDS,J1980&lt;=TEMP_WORKER_MAX*TEMP_WORKER_HRS),1,0)</f>
        <v>1</v>
      </c>
      <c r="O1980" s="2">
        <f>L1980-M1980-K1980-FIXED_COSTS</f>
        <v>2969.61484604163</v>
      </c>
      <c r="P1980" s="2">
        <f>IF(N1980=1,O1980,"")</f>
        <v>2969.61484604163</v>
      </c>
    </row>
    <row r="1981">
      <c r="A1981" s="6">
        <v>3</v>
      </c>
      <c r="B1981" s="6">
        <v>0</v>
      </c>
      <c r="C1981" s="6">
        <v>24</v>
      </c>
      <c r="D1981" s="6">
        <f>A1981+B1981+C1981</f>
        <v>27</v>
      </c>
      <c r="E1981" s="5">
        <f>IF(A1981=0,0,A1981*LABOR_HRS_WK_TOM*SEASON_WEEKS*(1+DIM_PCT_TOM)^A1981)</f>
        <v>359.37000000000012</v>
      </c>
      <c r="F1981" s="5">
        <f>IF(B1981=0,0,B1981*LABOR_HRS_WK_CAR*SEASON_WEEKS*(1+DIM_PCT_CAR)^B1981)</f>
        <v>0</v>
      </c>
      <c r="G1981" s="5">
        <f>IF(C1981=0,0,C1981*LABOR_HRS_WK_MES*SEASON_WEEKS*(1+DIM_PCT_MES)^C1981)</f>
        <v>1455.139134447498</v>
      </c>
      <c r="H1981" s="5">
        <f>E1981+F1981+G1981</f>
        <v>1814.5091344474981</v>
      </c>
      <c r="I1981" s="5">
        <f>MIN(H1981,FARMER_HRS)</f>
        <v>720</v>
      </c>
      <c r="J1981" s="5">
        <f>MAX(0,H1981-FARMER_HRS)</f>
        <v>1094.5091344474981</v>
      </c>
      <c r="K1981" s="2">
        <f>I1981*FARMER_RATE+J1981*TEMP_WORKER_RATE</f>
        <v>44001.89469526906</v>
      </c>
      <c r="L1981" s="2">
        <f>A1981*PRICE_TOM+B1981*PRICE_CAR+C1981*PRICE_MES</f>
        <v>91200</v>
      </c>
      <c r="M1981" s="2">
        <f>A1981*FERT_BED_TOM+B1981*FERT_BED_CAR+C1981*FERT_BED_MES</f>
        <v>23760</v>
      </c>
      <c r="N1981" s="6">
        <f>IF(AND(D1981&lt;=TOTAL_BEDS,J1981&lt;=TEMP_WORKER_MAX*TEMP_WORKER_HRS),1,0)</f>
        <v>1</v>
      </c>
      <c r="O1981" s="2">
        <f>L1981-M1981-K1981-FIXED_COSTS</f>
        <v>3438.1053047309397</v>
      </c>
      <c r="P1981" s="2">
        <f>IF(N1981=1,O1981,"")</f>
        <v>3438.1053047309397</v>
      </c>
    </row>
    <row r="1982">
      <c r="A1982" s="6">
        <v>3</v>
      </c>
      <c r="B1982" s="6">
        <v>0</v>
      </c>
      <c r="C1982" s="6">
        <v>25</v>
      </c>
      <c r="D1982" s="6">
        <f>A1982+B1982+C1982</f>
        <v>28</v>
      </c>
      <c r="E1982" s="5">
        <f>IF(A1982=0,0,A1982*LABOR_HRS_WK_TOM*SEASON_WEEKS*(1+DIM_PCT_TOM)^A1982)</f>
        <v>359.37000000000012</v>
      </c>
      <c r="F1982" s="5">
        <f>IF(B1982=0,0,B1982*LABOR_HRS_WK_CAR*SEASON_WEEKS*(1+DIM_PCT_CAR)^B1982)</f>
        <v>0</v>
      </c>
      <c r="G1982" s="5">
        <f>IF(C1982=0,0,C1982*LABOR_HRS_WK_MES*SEASON_WEEKS*(1+DIM_PCT_MES)^C1982)</f>
        <v>1534.7170558625955</v>
      </c>
      <c r="H1982" s="5">
        <f>E1982+F1982+G1982</f>
        <v>1894.0870558625957</v>
      </c>
      <c r="I1982" s="5">
        <f>MIN(H1982,FARMER_HRS)</f>
        <v>720</v>
      </c>
      <c r="J1982" s="5">
        <f>MAX(0,H1982-FARMER_HRS)</f>
        <v>1174.0870558625957</v>
      </c>
      <c r="K1982" s="2">
        <f>I1982*FARMER_RATE+J1982*TEMP_WORKER_RATE</f>
        <v>45383.455830947845</v>
      </c>
      <c r="L1982" s="2">
        <f>A1982*PRICE_TOM+B1982*PRICE_CAR+C1982*PRICE_MES</f>
        <v>93900</v>
      </c>
      <c r="M1982" s="2">
        <f>A1982*FERT_BED_TOM+B1982*FERT_BED_CAR+C1982*FERT_BED_MES</f>
        <v>24640</v>
      </c>
      <c r="N1982" s="6">
        <f>IF(AND(D1982&lt;=TOTAL_BEDS,J1982&lt;=TEMP_WORKER_MAX*TEMP_WORKER_HRS),1,0)</f>
        <v>1</v>
      </c>
      <c r="O1982" s="2">
        <f>L1982-M1982-K1982-FIXED_COSTS</f>
        <v>3876.5441690521548</v>
      </c>
      <c r="P1982" s="2">
        <f>IF(N1982=1,O1982,"")</f>
        <v>3876.5441690521548</v>
      </c>
    </row>
    <row r="1983">
      <c r="A1983" s="6">
        <v>3</v>
      </c>
      <c r="B1983" s="6">
        <v>0</v>
      </c>
      <c r="C1983" s="6">
        <v>26</v>
      </c>
      <c r="D1983" s="6">
        <f>A1983+B1983+C1983</f>
        <v>29</v>
      </c>
      <c r="E1983" s="5">
        <f>IF(A1983=0,0,A1983*LABOR_HRS_WK_TOM*SEASON_WEEKS*(1+DIM_PCT_TOM)^A1983)</f>
        <v>359.37000000000012</v>
      </c>
      <c r="F1983" s="5">
        <f>IF(B1983=0,0,B1983*LABOR_HRS_WK_CAR*SEASON_WEEKS*(1+DIM_PCT_CAR)^B1983)</f>
        <v>0</v>
      </c>
      <c r="G1983" s="5">
        <f>IF(C1983=0,0,C1983*LABOR_HRS_WK_MES*SEASON_WEEKS*(1+DIM_PCT_MES)^C1983)</f>
        <v>1616.0570598233128</v>
      </c>
      <c r="H1983" s="5">
        <f>E1983+F1983+G1983</f>
        <v>1975.4270598233129</v>
      </c>
      <c r="I1983" s="5">
        <f>MIN(H1983,FARMER_HRS)</f>
        <v>720</v>
      </c>
      <c r="J1983" s="5">
        <f>MAX(0,H1983-FARMER_HRS)</f>
        <v>1255.4270598233129</v>
      </c>
      <c r="K1983" s="2">
        <f>I1983*FARMER_RATE+J1983*TEMP_WORKER_RATE</f>
        <v>46795.608677488068</v>
      </c>
      <c r="L1983" s="2">
        <f>A1983*PRICE_TOM+B1983*PRICE_CAR+C1983*PRICE_MES</f>
        <v>96600</v>
      </c>
      <c r="M1983" s="2">
        <f>A1983*FERT_BED_TOM+B1983*FERT_BED_CAR+C1983*FERT_BED_MES</f>
        <v>25520</v>
      </c>
      <c r="N1983" s="6">
        <f>IF(AND(D1983&lt;=TOTAL_BEDS,J1983&lt;=TEMP_WORKER_MAX*TEMP_WORKER_HRS),1,0)</f>
        <v>1</v>
      </c>
      <c r="O1983" s="2">
        <f>L1983-M1983-K1983-FIXED_COSTS</f>
        <v>4284.3913225119322</v>
      </c>
      <c r="P1983" s="2">
        <f>IF(N1983=1,O1983,"")</f>
        <v>4284.3913225119322</v>
      </c>
    </row>
    <row r="1984">
      <c r="A1984" s="6">
        <v>3</v>
      </c>
      <c r="B1984" s="6">
        <v>0</v>
      </c>
      <c r="C1984" s="6">
        <v>27</v>
      </c>
      <c r="D1984" s="6">
        <f>A1984+B1984+C1984</f>
        <v>30</v>
      </c>
      <c r="E1984" s="5">
        <f>IF(A1984=0,0,A1984*LABOR_HRS_WK_TOM*SEASON_WEEKS*(1+DIM_PCT_TOM)^A1984)</f>
        <v>359.37000000000012</v>
      </c>
      <c r="F1984" s="5">
        <f>IF(B1984=0,0,B1984*LABOR_HRS_WK_CAR*SEASON_WEEKS*(1+DIM_PCT_CAR)^B1984)</f>
        <v>0</v>
      </c>
      <c r="G1984" s="5">
        <f>IF(C1984=0,0,C1984*LABOR_HRS_WK_MES*SEASON_WEEKS*(1+DIM_PCT_MES)^C1984)</f>
        <v>1699.19076434307</v>
      </c>
      <c r="H1984" s="5">
        <f>E1984+F1984+G1984</f>
        <v>2058.5607643430703</v>
      </c>
      <c r="I1984" s="5">
        <f>MIN(H1984,FARMER_HRS)</f>
        <v>720</v>
      </c>
      <c r="J1984" s="5">
        <f>MAX(0,H1984-FARMER_HRS)</f>
        <v>1338.5607643430703</v>
      </c>
      <c r="K1984" s="2">
        <f>I1984*FARMER_RATE+J1984*TEMP_WORKER_RATE</f>
        <v>48238.902158733865</v>
      </c>
      <c r="L1984" s="2">
        <f>A1984*PRICE_TOM+B1984*PRICE_CAR+C1984*PRICE_MES</f>
        <v>99300</v>
      </c>
      <c r="M1984" s="2">
        <f>A1984*FERT_BED_TOM+B1984*FERT_BED_CAR+C1984*FERT_BED_MES</f>
        <v>26400</v>
      </c>
      <c r="N1984" s="6">
        <f>IF(AND(D1984&lt;=TOTAL_BEDS,J1984&lt;=TEMP_WORKER_MAX*TEMP_WORKER_HRS),1,0)</f>
        <v>1</v>
      </c>
      <c r="O1984" s="2">
        <f>L1984-M1984-K1984-FIXED_COSTS</f>
        <v>4661.0978412661352</v>
      </c>
      <c r="P1984" s="2">
        <f>IF(N1984=1,O1984,"")</f>
        <v>4661.0978412661352</v>
      </c>
    </row>
    <row r="1985">
      <c r="A1985" s="6">
        <v>3</v>
      </c>
      <c r="B1985" s="6">
        <v>0</v>
      </c>
      <c r="C1985" s="6">
        <v>28</v>
      </c>
      <c r="D1985" s="6">
        <f>A1985+B1985+C1985</f>
        <v>31</v>
      </c>
      <c r="E1985" s="5">
        <f>IF(A1985=0,0,A1985*LABOR_HRS_WK_TOM*SEASON_WEEKS*(1+DIM_PCT_TOM)^A1985)</f>
        <v>359.37000000000012</v>
      </c>
      <c r="F1985" s="5">
        <f>IF(B1985=0,0,B1985*LABOR_HRS_WK_CAR*SEASON_WEEKS*(1+DIM_PCT_CAR)^B1985)</f>
        <v>0</v>
      </c>
      <c r="G1985" s="5">
        <f>IF(C1985=0,0,C1985*LABOR_HRS_WK_MES*SEASON_WEEKS*(1+DIM_PCT_MES)^C1985)</f>
        <v>1784.1503025602233</v>
      </c>
      <c r="H1985" s="5">
        <f>E1985+F1985+G1985</f>
        <v>2143.5203025602232</v>
      </c>
      <c r="I1985" s="5">
        <f>MIN(H1985,FARMER_HRS)</f>
        <v>720</v>
      </c>
      <c r="J1985" s="5">
        <f>MAX(0,H1985-FARMER_HRS)</f>
        <v>1423.5203025602232</v>
      </c>
      <c r="K1985" s="2">
        <f>I1985*FARMER_RATE+J1985*TEMP_WORKER_RATE</f>
        <v>49713.894141670542</v>
      </c>
      <c r="L1985" s="2">
        <f>A1985*PRICE_TOM+B1985*PRICE_CAR+C1985*PRICE_MES</f>
        <v>102000</v>
      </c>
      <c r="M1985" s="2">
        <f>A1985*FERT_BED_TOM+B1985*FERT_BED_CAR+C1985*FERT_BED_MES</f>
        <v>27280</v>
      </c>
      <c r="N1985" s="6">
        <f>IF(AND(D1985&lt;=TOTAL_BEDS,J1985&lt;=TEMP_WORKER_MAX*TEMP_WORKER_HRS),1,0)</f>
        <v>1</v>
      </c>
      <c r="O1985" s="2">
        <f>L1985-M1985-K1985-FIXED_COSTS</f>
        <v>5006.105858329458</v>
      </c>
      <c r="P1985" s="2">
        <f>IF(N1985=1,O1985,"")</f>
        <v>5006.105858329458</v>
      </c>
    </row>
    <row r="1986">
      <c r="A1986" s="6">
        <v>3</v>
      </c>
      <c r="B1986" s="6">
        <v>0</v>
      </c>
      <c r="C1986" s="6">
        <v>29</v>
      </c>
      <c r="D1986" s="6">
        <f>A1986+B1986+C1986</f>
        <v>32</v>
      </c>
      <c r="E1986" s="5">
        <f>IF(A1986=0,0,A1986*LABOR_HRS_WK_TOM*SEASON_WEEKS*(1+DIM_PCT_TOM)^A1986)</f>
        <v>359.37000000000012</v>
      </c>
      <c r="F1986" s="5">
        <f>IF(B1986=0,0,B1986*LABOR_HRS_WK_CAR*SEASON_WEEKS*(1+DIM_PCT_CAR)^B1986)</f>
        <v>0</v>
      </c>
      <c r="G1986" s="5">
        <f>IF(C1986=0,0,C1986*LABOR_HRS_WK_MES*SEASON_WEEKS*(1+DIM_PCT_MES)^C1986)</f>
        <v>1870.9683306758766</v>
      </c>
      <c r="H1986" s="5">
        <f>E1986+F1986+G1986</f>
        <v>2230.3383306758769</v>
      </c>
      <c r="I1986" s="5">
        <f>MIN(H1986,FARMER_HRS)</f>
        <v>720</v>
      </c>
      <c r="J1986" s="5">
        <f>MAX(0,H1986-FARMER_HRS)</f>
        <v>1510.3383306758769</v>
      </c>
      <c r="K1986" s="2">
        <f>I1986*FARMER_RATE+J1986*TEMP_WORKER_RATE</f>
        <v>51221.151574233969</v>
      </c>
      <c r="L1986" s="2">
        <f>A1986*PRICE_TOM+B1986*PRICE_CAR+C1986*PRICE_MES</f>
        <v>104700</v>
      </c>
      <c r="M1986" s="2">
        <f>A1986*FERT_BED_TOM+B1986*FERT_BED_CAR+C1986*FERT_BED_MES</f>
        <v>28160</v>
      </c>
      <c r="N1986" s="6">
        <f>IF(AND(D1986&lt;=TOTAL_BEDS,J1986&lt;=TEMP_WORKER_MAX*TEMP_WORKER_HRS),1,0)</f>
        <v>1</v>
      </c>
      <c r="O1986" s="2">
        <f>L1986-M1986-K1986-FIXED_COSTS</f>
        <v>5318.8484257660311</v>
      </c>
      <c r="P1986" s="2">
        <f>IF(N1986=1,O1986,"")</f>
        <v>5318.8484257660311</v>
      </c>
    </row>
    <row r="1987">
      <c r="A1987" s="6">
        <v>3</v>
      </c>
      <c r="B1987" s="6">
        <v>0</v>
      </c>
      <c r="C1987" s="6">
        <v>30</v>
      </c>
      <c r="D1987" s="6">
        <f>A1987+B1987+C1987</f>
        <v>33</v>
      </c>
      <c r="E1987" s="5">
        <f>IF(A1987=0,0,A1987*LABOR_HRS_WK_TOM*SEASON_WEEKS*(1+DIM_PCT_TOM)^A1987)</f>
        <v>359.37000000000012</v>
      </c>
      <c r="F1987" s="5">
        <f>IF(B1987=0,0,B1987*LABOR_HRS_WK_CAR*SEASON_WEEKS*(1+DIM_PCT_CAR)^B1987)</f>
        <v>0</v>
      </c>
      <c r="G1987" s="5">
        <f>IF(C1987=0,0,C1987*LABOR_HRS_WK_MES*SEASON_WEEKS*(1+DIM_PCT_MES)^C1987)</f>
        <v>1959.6780360096466</v>
      </c>
      <c r="H1987" s="5">
        <f>E1987+F1987+G1987</f>
        <v>2319.0480360096467</v>
      </c>
      <c r="I1987" s="5">
        <f>MIN(H1987,FARMER_HRS)</f>
        <v>720</v>
      </c>
      <c r="J1987" s="5">
        <f>MAX(0,H1987-FARMER_HRS)</f>
        <v>1599.0480360096467</v>
      </c>
      <c r="K1987" s="2">
        <f>I1987*FARMER_RATE+J1987*TEMP_WORKER_RATE</f>
        <v>52761.250625167479</v>
      </c>
      <c r="L1987" s="2">
        <f>A1987*PRICE_TOM+B1987*PRICE_CAR+C1987*PRICE_MES</f>
        <v>107400</v>
      </c>
      <c r="M1987" s="2">
        <f>A1987*FERT_BED_TOM+B1987*FERT_BED_CAR+C1987*FERT_BED_MES</f>
        <v>29040</v>
      </c>
      <c r="N1987" s="6">
        <f>IF(AND(D1987&lt;=TOTAL_BEDS,J1987&lt;=TEMP_WORKER_MAX*TEMP_WORKER_HRS),1,0)</f>
        <v>1</v>
      </c>
      <c r="O1987" s="2">
        <f>L1987-M1987-K1987-FIXED_COSTS</f>
        <v>5598.7493748325214</v>
      </c>
      <c r="P1987" s="2">
        <f>IF(N1987=1,O1987,"")</f>
        <v>5598.7493748325214</v>
      </c>
    </row>
    <row r="1988">
      <c r="A1988" s="6">
        <v>3</v>
      </c>
      <c r="B1988" s="6">
        <v>1</v>
      </c>
      <c r="C1988" s="6">
        <v>0</v>
      </c>
      <c r="D1988" s="6">
        <f>A1988+B1988+C1988</f>
        <v>4</v>
      </c>
      <c r="E1988" s="5">
        <f>IF(A1988=0,0,A1988*LABOR_HRS_WK_TOM*SEASON_WEEKS*(1+DIM_PCT_TOM)^A1988)</f>
        <v>359.37000000000012</v>
      </c>
      <c r="F1988" s="5">
        <f>IF(B1988=0,0,B1988*LABOR_HRS_WK_CAR*SEASON_WEEKS*(1+DIM_PCT_CAR)^B1988)</f>
        <v>30.749999999999996</v>
      </c>
      <c r="G1988" s="5">
        <f>IF(C1988=0,0,C1988*LABOR_HRS_WK_MES*SEASON_WEEKS*(1+DIM_PCT_MES)^C1988)</f>
        <v>0</v>
      </c>
      <c r="H1988" s="5">
        <f>E1988+F1988+G1988</f>
        <v>390.12000000000012</v>
      </c>
      <c r="I1988" s="5">
        <f>MIN(H1988,FARMER_HRS)</f>
        <v>390.12000000000012</v>
      </c>
      <c r="J1988" s="5">
        <f>MAX(0,H1988-FARMER_HRS)</f>
        <v>0</v>
      </c>
      <c r="K1988" s="2">
        <f>I1988*FARMER_RATE+J1988*TEMP_WORKER_RATE</f>
        <v>13545.833333333338</v>
      </c>
      <c r="L1988" s="2">
        <f>A1988*PRICE_TOM+B1988*PRICE_CAR+C1988*PRICE_MES</f>
        <v>28494</v>
      </c>
      <c r="M1988" s="2">
        <f>A1988*FERT_BED_TOM+B1988*FERT_BED_CAR+C1988*FERT_BED_MES</f>
        <v>3080</v>
      </c>
      <c r="N1988" s="6">
        <f>IF(AND(D1988&lt;=TOTAL_BEDS,J1988&lt;=TEMP_WORKER_MAX*TEMP_WORKER_HRS),1,0)</f>
        <v>1</v>
      </c>
      <c r="O1988" s="2">
        <f>L1988-M1988-K1988-FIXED_COSTS</f>
        <v>-8131.8333333333376</v>
      </c>
      <c r="P1988" s="2">
        <f>IF(N1988=1,O1988,"")</f>
        <v>-8131.8333333333376</v>
      </c>
    </row>
    <row r="1989">
      <c r="A1989" s="6">
        <v>3</v>
      </c>
      <c r="B1989" s="6">
        <v>1</v>
      </c>
      <c r="C1989" s="6">
        <v>1</v>
      </c>
      <c r="D1989" s="6">
        <f>A1989+B1989+C1989</f>
        <v>5</v>
      </c>
      <c r="E1989" s="5">
        <f>IF(A1989=0,0,A1989*LABOR_HRS_WK_TOM*SEASON_WEEKS*(1+DIM_PCT_TOM)^A1989)</f>
        <v>359.37000000000012</v>
      </c>
      <c r="F1989" s="5">
        <f>IF(B1989=0,0,B1989*LABOR_HRS_WK_CAR*SEASON_WEEKS*(1+DIM_PCT_CAR)^B1989)</f>
        <v>30.749999999999996</v>
      </c>
      <c r="G1989" s="5">
        <f>IF(C1989=0,0,C1989*LABOR_HRS_WK_MES*SEASON_WEEKS*(1+DIM_PCT_MES)^C1989)</f>
        <v>45.5625</v>
      </c>
      <c r="H1989" s="5">
        <f>E1989+F1989+G1989</f>
        <v>435.68250000000012</v>
      </c>
      <c r="I1989" s="5">
        <f>MIN(H1989,FARMER_HRS)</f>
        <v>435.68250000000012</v>
      </c>
      <c r="J1989" s="5">
        <f>MAX(0,H1989-FARMER_HRS)</f>
        <v>0</v>
      </c>
      <c r="K1989" s="2">
        <f>I1989*FARMER_RATE+J1989*TEMP_WORKER_RATE</f>
        <v>15127.864583333338</v>
      </c>
      <c r="L1989" s="2">
        <f>A1989*PRICE_TOM+B1989*PRICE_CAR+C1989*PRICE_MES</f>
        <v>31194</v>
      </c>
      <c r="M1989" s="2">
        <f>A1989*FERT_BED_TOM+B1989*FERT_BED_CAR+C1989*FERT_BED_MES</f>
        <v>3960</v>
      </c>
      <c r="N1989" s="6">
        <f>IF(AND(D1989&lt;=TOTAL_BEDS,J1989&lt;=TEMP_WORKER_MAX*TEMP_WORKER_HRS),1,0)</f>
        <v>1</v>
      </c>
      <c r="O1989" s="2">
        <f>L1989-M1989-K1989-FIXED_COSTS</f>
        <v>-7893.8645833333376</v>
      </c>
      <c r="P1989" s="2">
        <f>IF(N1989=1,O1989,"")</f>
        <v>-7893.8645833333376</v>
      </c>
    </row>
    <row r="1990">
      <c r="A1990" s="6">
        <v>3</v>
      </c>
      <c r="B1990" s="6">
        <v>1</v>
      </c>
      <c r="C1990" s="6">
        <v>2</v>
      </c>
      <c r="D1990" s="6">
        <f>A1990+B1990+C1990</f>
        <v>6</v>
      </c>
      <c r="E1990" s="5">
        <f>IF(A1990=0,0,A1990*LABOR_HRS_WK_TOM*SEASON_WEEKS*(1+DIM_PCT_TOM)^A1990)</f>
        <v>359.37000000000012</v>
      </c>
      <c r="F1990" s="5">
        <f>IF(B1990=0,0,B1990*LABOR_HRS_WK_CAR*SEASON_WEEKS*(1+DIM_PCT_CAR)^B1990)</f>
        <v>30.749999999999996</v>
      </c>
      <c r="G1990" s="5">
        <f>IF(C1990=0,0,C1990*LABOR_HRS_WK_MES*SEASON_WEEKS*(1+DIM_PCT_MES)^C1990)</f>
        <v>92.2640625</v>
      </c>
      <c r="H1990" s="5">
        <f>E1990+F1990+G1990</f>
        <v>482.38406250000014</v>
      </c>
      <c r="I1990" s="5">
        <f>MIN(H1990,FARMER_HRS)</f>
        <v>482.38406250000014</v>
      </c>
      <c r="J1990" s="5">
        <f>MAX(0,H1990-FARMER_HRS)</f>
        <v>0</v>
      </c>
      <c r="K1990" s="2">
        <f>I1990*FARMER_RATE+J1990*TEMP_WORKER_RATE</f>
        <v>16749.446614583339</v>
      </c>
      <c r="L1990" s="2">
        <f>A1990*PRICE_TOM+B1990*PRICE_CAR+C1990*PRICE_MES</f>
        <v>33894</v>
      </c>
      <c r="M1990" s="2">
        <f>A1990*FERT_BED_TOM+B1990*FERT_BED_CAR+C1990*FERT_BED_MES</f>
        <v>4840</v>
      </c>
      <c r="N1990" s="6">
        <f>IF(AND(D1990&lt;=TOTAL_BEDS,J1990&lt;=TEMP_WORKER_MAX*TEMP_WORKER_HRS),1,0)</f>
        <v>1</v>
      </c>
      <c r="O1990" s="2">
        <f>L1990-M1990-K1990-FIXED_COSTS</f>
        <v>-7695.4466145833394</v>
      </c>
      <c r="P1990" s="2">
        <f>IF(N1990=1,O1990,"")</f>
        <v>-7695.4466145833394</v>
      </c>
    </row>
    <row r="1991">
      <c r="A1991" s="6">
        <v>3</v>
      </c>
      <c r="B1991" s="6">
        <v>1</v>
      </c>
      <c r="C1991" s="6">
        <v>3</v>
      </c>
      <c r="D1991" s="6">
        <f>A1991+B1991+C1991</f>
        <v>7</v>
      </c>
      <c r="E1991" s="5">
        <f>IF(A1991=0,0,A1991*LABOR_HRS_WK_TOM*SEASON_WEEKS*(1+DIM_PCT_TOM)^A1991)</f>
        <v>359.37000000000012</v>
      </c>
      <c r="F1991" s="5">
        <f>IF(B1991=0,0,B1991*LABOR_HRS_WK_CAR*SEASON_WEEKS*(1+DIM_PCT_CAR)^B1991)</f>
        <v>30.749999999999996</v>
      </c>
      <c r="G1991" s="5">
        <f>IF(C1991=0,0,C1991*LABOR_HRS_WK_MES*SEASON_WEEKS*(1+DIM_PCT_MES)^C1991)</f>
        <v>140.12604492187498</v>
      </c>
      <c r="H1991" s="5">
        <f>E1991+F1991+G1991</f>
        <v>530.24604492187507</v>
      </c>
      <c r="I1991" s="5">
        <f>MIN(H1991,FARMER_HRS)</f>
        <v>530.24604492187507</v>
      </c>
      <c r="J1991" s="5">
        <f>MAX(0,H1991-FARMER_HRS)</f>
        <v>0</v>
      </c>
      <c r="K1991" s="2">
        <f>I1991*FARMER_RATE+J1991*TEMP_WORKER_RATE</f>
        <v>18411.321004231773</v>
      </c>
      <c r="L1991" s="2">
        <f>A1991*PRICE_TOM+B1991*PRICE_CAR+C1991*PRICE_MES</f>
        <v>36594</v>
      </c>
      <c r="M1991" s="2">
        <f>A1991*FERT_BED_TOM+B1991*FERT_BED_CAR+C1991*FERT_BED_MES</f>
        <v>5720</v>
      </c>
      <c r="N1991" s="6">
        <f>IF(AND(D1991&lt;=TOTAL_BEDS,J1991&lt;=TEMP_WORKER_MAX*TEMP_WORKER_HRS),1,0)</f>
        <v>1</v>
      </c>
      <c r="O1991" s="2">
        <f>L1991-M1991-K1991-FIXED_COSTS</f>
        <v>-7537.3210042317733</v>
      </c>
      <c r="P1991" s="2">
        <f>IF(N1991=1,O1991,"")</f>
        <v>-7537.3210042317733</v>
      </c>
    </row>
    <row r="1992">
      <c r="A1992" s="6">
        <v>3</v>
      </c>
      <c r="B1992" s="6">
        <v>1</v>
      </c>
      <c r="C1992" s="6">
        <v>4</v>
      </c>
      <c r="D1992" s="6">
        <f>A1992+B1992+C1992</f>
        <v>8</v>
      </c>
      <c r="E1992" s="5">
        <f>IF(A1992=0,0,A1992*LABOR_HRS_WK_TOM*SEASON_WEEKS*(1+DIM_PCT_TOM)^A1992)</f>
        <v>359.37000000000012</v>
      </c>
      <c r="F1992" s="5">
        <f>IF(B1992=0,0,B1992*LABOR_HRS_WK_CAR*SEASON_WEEKS*(1+DIM_PCT_CAR)^B1992)</f>
        <v>30.749999999999996</v>
      </c>
      <c r="G1992" s="5">
        <f>IF(C1992=0,0,C1992*LABOR_HRS_WK_MES*SEASON_WEEKS*(1+DIM_PCT_MES)^C1992)</f>
        <v>189.17016064453119</v>
      </c>
      <c r="H1992" s="5">
        <f>E1992+F1992+G1992</f>
        <v>579.29016064453128</v>
      </c>
      <c r="I1992" s="5">
        <f>MIN(H1992,FARMER_HRS)</f>
        <v>579.29016064453128</v>
      </c>
      <c r="J1992" s="5">
        <f>MAX(0,H1992-FARMER_HRS)</f>
        <v>0</v>
      </c>
      <c r="K1992" s="2">
        <f>I1992*FARMER_RATE+J1992*TEMP_WORKER_RATE</f>
        <v>20114.241689046226</v>
      </c>
      <c r="L1992" s="2">
        <f>A1992*PRICE_TOM+B1992*PRICE_CAR+C1992*PRICE_MES</f>
        <v>39294</v>
      </c>
      <c r="M1992" s="2">
        <f>A1992*FERT_BED_TOM+B1992*FERT_BED_CAR+C1992*FERT_BED_MES</f>
        <v>6600</v>
      </c>
      <c r="N1992" s="6">
        <f>IF(AND(D1992&lt;=TOTAL_BEDS,J1992&lt;=TEMP_WORKER_MAX*TEMP_WORKER_HRS),1,0)</f>
        <v>1</v>
      </c>
      <c r="O1992" s="2">
        <f>L1992-M1992-K1992-FIXED_COSTS</f>
        <v>-7420.2416890462264</v>
      </c>
      <c r="P1992" s="2">
        <f>IF(N1992=1,O1992,"")</f>
        <v>-7420.2416890462264</v>
      </c>
    </row>
    <row r="1993">
      <c r="A1993" s="6">
        <v>3</v>
      </c>
      <c r="B1993" s="6">
        <v>1</v>
      </c>
      <c r="C1993" s="6">
        <v>5</v>
      </c>
      <c r="D1993" s="6">
        <f>A1993+B1993+C1993</f>
        <v>9</v>
      </c>
      <c r="E1993" s="5">
        <f>IF(A1993=0,0,A1993*LABOR_HRS_WK_TOM*SEASON_WEEKS*(1+DIM_PCT_TOM)^A1993)</f>
        <v>359.37000000000012</v>
      </c>
      <c r="F1993" s="5">
        <f>IF(B1993=0,0,B1993*LABOR_HRS_WK_CAR*SEASON_WEEKS*(1+DIM_PCT_CAR)^B1993)</f>
        <v>30.749999999999996</v>
      </c>
      <c r="G1993" s="5">
        <f>IF(C1993=0,0,C1993*LABOR_HRS_WK_MES*SEASON_WEEKS*(1+DIM_PCT_MES)^C1993)</f>
        <v>239.41848456573481</v>
      </c>
      <c r="H1993" s="5">
        <f>E1993+F1993+G1993</f>
        <v>629.538484565735</v>
      </c>
      <c r="I1993" s="5">
        <f>MIN(H1993,FARMER_HRS)</f>
        <v>629.538484565735</v>
      </c>
      <c r="J1993" s="5">
        <f>MAX(0,H1993-FARMER_HRS)</f>
        <v>0</v>
      </c>
      <c r="K1993" s="2">
        <f>I1993*FARMER_RATE+J1993*TEMP_WORKER_RATE</f>
        <v>21858.975158532463</v>
      </c>
      <c r="L1993" s="2">
        <f>A1993*PRICE_TOM+B1993*PRICE_CAR+C1993*PRICE_MES</f>
        <v>41994</v>
      </c>
      <c r="M1993" s="2">
        <f>A1993*FERT_BED_TOM+B1993*FERT_BED_CAR+C1993*FERT_BED_MES</f>
        <v>7480</v>
      </c>
      <c r="N1993" s="6">
        <f>IF(AND(D1993&lt;=TOTAL_BEDS,J1993&lt;=TEMP_WORKER_MAX*TEMP_WORKER_HRS),1,0)</f>
        <v>1</v>
      </c>
      <c r="O1993" s="2">
        <f>L1993-M1993-K1993-FIXED_COSTS</f>
        <v>-7344.975158532463</v>
      </c>
      <c r="P1993" s="2">
        <f>IF(N1993=1,O1993,"")</f>
        <v>-7344.975158532463</v>
      </c>
    </row>
    <row r="1994">
      <c r="A1994" s="6">
        <v>3</v>
      </c>
      <c r="B1994" s="6">
        <v>1</v>
      </c>
      <c r="C1994" s="6">
        <v>6</v>
      </c>
      <c r="D1994" s="6">
        <f>A1994+B1994+C1994</f>
        <v>10</v>
      </c>
      <c r="E1994" s="5">
        <f>IF(A1994=0,0,A1994*LABOR_HRS_WK_TOM*SEASON_WEEKS*(1+DIM_PCT_TOM)^A1994)</f>
        <v>359.37000000000012</v>
      </c>
      <c r="F1994" s="5">
        <f>IF(B1994=0,0,B1994*LABOR_HRS_WK_CAR*SEASON_WEEKS*(1+DIM_PCT_CAR)^B1994)</f>
        <v>30.749999999999996</v>
      </c>
      <c r="G1994" s="5">
        <f>IF(C1994=0,0,C1994*LABOR_HRS_WK_MES*SEASON_WEEKS*(1+DIM_PCT_MES)^C1994)</f>
        <v>290.89345874736773</v>
      </c>
      <c r="H1994" s="5">
        <f>E1994+F1994+G1994</f>
        <v>681.01345874736785</v>
      </c>
      <c r="I1994" s="5">
        <f>MIN(H1994,FARMER_HRS)</f>
        <v>681.01345874736785</v>
      </c>
      <c r="J1994" s="5">
        <f>MAX(0,H1994-FARMER_HRS)</f>
        <v>0</v>
      </c>
      <c r="K1994" s="2">
        <f>I1994*FARMER_RATE+J1994*TEMP_WORKER_RATE</f>
        <v>23646.30065095027</v>
      </c>
      <c r="L1994" s="2">
        <f>A1994*PRICE_TOM+B1994*PRICE_CAR+C1994*PRICE_MES</f>
        <v>44694</v>
      </c>
      <c r="M1994" s="2">
        <f>A1994*FERT_BED_TOM+B1994*FERT_BED_CAR+C1994*FERT_BED_MES</f>
        <v>8360</v>
      </c>
      <c r="N1994" s="6">
        <f>IF(AND(D1994&lt;=TOTAL_BEDS,J1994&lt;=TEMP_WORKER_MAX*TEMP_WORKER_HRS),1,0)</f>
        <v>1</v>
      </c>
      <c r="O1994" s="2">
        <f>L1994-M1994-K1994-FIXED_COSTS</f>
        <v>-7312.30065095027</v>
      </c>
      <c r="P1994" s="2">
        <f>IF(N1994=1,O1994,"")</f>
        <v>-7312.30065095027</v>
      </c>
    </row>
    <row r="1995">
      <c r="A1995" s="6">
        <v>3</v>
      </c>
      <c r="B1995" s="6">
        <v>1</v>
      </c>
      <c r="C1995" s="6">
        <v>7</v>
      </c>
      <c r="D1995" s="6">
        <f>A1995+B1995+C1995</f>
        <v>11</v>
      </c>
      <c r="E1995" s="5">
        <f>IF(A1995=0,0,A1995*LABOR_HRS_WK_TOM*SEASON_WEEKS*(1+DIM_PCT_TOM)^A1995)</f>
        <v>359.37000000000012</v>
      </c>
      <c r="F1995" s="5">
        <f>IF(B1995=0,0,B1995*LABOR_HRS_WK_CAR*SEASON_WEEKS*(1+DIM_PCT_CAR)^B1995)</f>
        <v>30.749999999999996</v>
      </c>
      <c r="G1995" s="5">
        <f>IF(C1995=0,0,C1995*LABOR_HRS_WK_MES*SEASON_WEEKS*(1+DIM_PCT_MES)^C1995)</f>
        <v>343.61789814532818</v>
      </c>
      <c r="H1995" s="5">
        <f>E1995+F1995+G1995</f>
        <v>733.73789814532824</v>
      </c>
      <c r="I1995" s="5">
        <f>MIN(H1995,FARMER_HRS)</f>
        <v>720</v>
      </c>
      <c r="J1995" s="5">
        <f>MAX(0,H1995-FARMER_HRS)</f>
        <v>13.737898145328245</v>
      </c>
      <c r="K1995" s="2">
        <f>I1995*FARMER_RATE+J1995*TEMP_WORKER_RATE</f>
        <v>25238.505176134171</v>
      </c>
      <c r="L1995" s="2">
        <f>A1995*PRICE_TOM+B1995*PRICE_CAR+C1995*PRICE_MES</f>
        <v>47394</v>
      </c>
      <c r="M1995" s="2">
        <f>A1995*FERT_BED_TOM+B1995*FERT_BED_CAR+C1995*FERT_BED_MES</f>
        <v>9240</v>
      </c>
      <c r="N1995" s="6">
        <f>IF(AND(D1995&lt;=TOTAL_BEDS,J1995&lt;=TEMP_WORKER_MAX*TEMP_WORKER_HRS),1,0)</f>
        <v>1</v>
      </c>
      <c r="O1995" s="2">
        <f>L1995-M1995-K1995-FIXED_COSTS</f>
        <v>-7084.5051761341711</v>
      </c>
      <c r="P1995" s="2">
        <f>IF(N1995=1,O1995,"")</f>
        <v>-7084.5051761341711</v>
      </c>
    </row>
    <row r="1996">
      <c r="A1996" s="6">
        <v>3</v>
      </c>
      <c r="B1996" s="6">
        <v>1</v>
      </c>
      <c r="C1996" s="6">
        <v>8</v>
      </c>
      <c r="D1996" s="6">
        <f>A1996+B1996+C1996</f>
        <v>12</v>
      </c>
      <c r="E1996" s="5">
        <f>IF(A1996=0,0,A1996*LABOR_HRS_WK_TOM*SEASON_WEEKS*(1+DIM_PCT_TOM)^A1996)</f>
        <v>359.37000000000012</v>
      </c>
      <c r="F1996" s="5">
        <f>IF(B1996=0,0,B1996*LABOR_HRS_WK_CAR*SEASON_WEEKS*(1+DIM_PCT_CAR)^B1996)</f>
        <v>30.749999999999996</v>
      </c>
      <c r="G1996" s="5">
        <f>IF(C1996=0,0,C1996*LABOR_HRS_WK_MES*SEASON_WEEKS*(1+DIM_PCT_MES)^C1996)</f>
        <v>397.61499642530833</v>
      </c>
      <c r="H1996" s="5">
        <f>E1996+F1996+G1996</f>
        <v>787.73499642530851</v>
      </c>
      <c r="I1996" s="5">
        <f>MIN(H1996,FARMER_HRS)</f>
        <v>720</v>
      </c>
      <c r="J1996" s="5">
        <f>MAX(0,H1996-FARMER_HRS)</f>
        <v>67.734996425308509</v>
      </c>
      <c r="K1996" s="2">
        <f>I1996*FARMER_RATE+J1996*TEMP_WORKER_RATE</f>
        <v>26175.954799050494</v>
      </c>
      <c r="L1996" s="2">
        <f>A1996*PRICE_TOM+B1996*PRICE_CAR+C1996*PRICE_MES</f>
        <v>50094</v>
      </c>
      <c r="M1996" s="2">
        <f>A1996*FERT_BED_TOM+B1996*FERT_BED_CAR+C1996*FERT_BED_MES</f>
        <v>10120</v>
      </c>
      <c r="N1996" s="6">
        <f>IF(AND(D1996&lt;=TOTAL_BEDS,J1996&lt;=TEMP_WORKER_MAX*TEMP_WORKER_HRS),1,0)</f>
        <v>1</v>
      </c>
      <c r="O1996" s="2">
        <f>L1996-M1996-K1996-FIXED_COSTS</f>
        <v>-6201.9547990504943</v>
      </c>
      <c r="P1996" s="2">
        <f>IF(N1996=1,O1996,"")</f>
        <v>-6201.9547990504943</v>
      </c>
    </row>
    <row r="1997">
      <c r="A1997" s="6">
        <v>3</v>
      </c>
      <c r="B1997" s="6">
        <v>1</v>
      </c>
      <c r="C1997" s="6">
        <v>9</v>
      </c>
      <c r="D1997" s="6">
        <f>A1997+B1997+C1997</f>
        <v>13</v>
      </c>
      <c r="E1997" s="5">
        <f>IF(A1997=0,0,A1997*LABOR_HRS_WK_TOM*SEASON_WEEKS*(1+DIM_PCT_TOM)^A1997)</f>
        <v>359.37000000000012</v>
      </c>
      <c r="F1997" s="5">
        <f>IF(B1997=0,0,B1997*LABOR_HRS_WK_CAR*SEASON_WEEKS*(1+DIM_PCT_CAR)^B1997)</f>
        <v>30.749999999999996</v>
      </c>
      <c r="G1997" s="5">
        <f>IF(C1997=0,0,C1997*LABOR_HRS_WK_MES*SEASON_WEEKS*(1+DIM_PCT_MES)^C1997)</f>
        <v>452.90833186570273</v>
      </c>
      <c r="H1997" s="5">
        <f>E1997+F1997+G1997</f>
        <v>843.02833186570285</v>
      </c>
      <c r="I1997" s="5">
        <f>MIN(H1997,FARMER_HRS)</f>
        <v>720</v>
      </c>
      <c r="J1997" s="5">
        <f>MAX(0,H1997-FARMER_HRS)</f>
        <v>123.02833186570285</v>
      </c>
      <c r="K1997" s="2">
        <f>I1997*FARMER_RATE+J1997*TEMP_WORKER_RATE</f>
        <v>27135.90853933512</v>
      </c>
      <c r="L1997" s="2">
        <f>A1997*PRICE_TOM+B1997*PRICE_CAR+C1997*PRICE_MES</f>
        <v>52794</v>
      </c>
      <c r="M1997" s="2">
        <f>A1997*FERT_BED_TOM+B1997*FERT_BED_CAR+C1997*FERT_BED_MES</f>
        <v>11000</v>
      </c>
      <c r="N1997" s="6">
        <f>IF(AND(D1997&lt;=TOTAL_BEDS,J1997&lt;=TEMP_WORKER_MAX*TEMP_WORKER_HRS),1,0)</f>
        <v>1</v>
      </c>
      <c r="O1997" s="2">
        <f>L1997-M1997-K1997-FIXED_COSTS</f>
        <v>-5341.90853933512</v>
      </c>
      <c r="P1997" s="2">
        <f>IF(N1997=1,O1997,"")</f>
        <v>-5341.90853933512</v>
      </c>
    </row>
    <row r="1998">
      <c r="A1998" s="6">
        <v>3</v>
      </c>
      <c r="B1998" s="6">
        <v>1</v>
      </c>
      <c r="C1998" s="6">
        <v>10</v>
      </c>
      <c r="D1998" s="6">
        <f>A1998+B1998+C1998</f>
        <v>14</v>
      </c>
      <c r="E1998" s="5">
        <f>IF(A1998=0,0,A1998*LABOR_HRS_WK_TOM*SEASON_WEEKS*(1+DIM_PCT_TOM)^A1998)</f>
        <v>359.37000000000012</v>
      </c>
      <c r="F1998" s="5">
        <f>IF(B1998=0,0,B1998*LABOR_HRS_WK_CAR*SEASON_WEEKS*(1+DIM_PCT_CAR)^B1998)</f>
        <v>30.749999999999996</v>
      </c>
      <c r="G1998" s="5">
        <f>IF(C1998=0,0,C1998*LABOR_HRS_WK_MES*SEASON_WEEKS*(1+DIM_PCT_MES)^C1998)</f>
        <v>509.52187334891551</v>
      </c>
      <c r="H1998" s="5">
        <f>E1998+F1998+G1998</f>
        <v>899.64187334891562</v>
      </c>
      <c r="I1998" s="5">
        <f>MIN(H1998,FARMER_HRS)</f>
        <v>720</v>
      </c>
      <c r="J1998" s="5">
        <f>MAX(0,H1998-FARMER_HRS)</f>
        <v>179.64187334891562</v>
      </c>
      <c r="K1998" s="2">
        <f>I1998*FARMER_RATE+J1998*TEMP_WORKER_RATE</f>
        <v>28118.782523418675</v>
      </c>
      <c r="L1998" s="2">
        <f>A1998*PRICE_TOM+B1998*PRICE_CAR+C1998*PRICE_MES</f>
        <v>55494</v>
      </c>
      <c r="M1998" s="2">
        <f>A1998*FERT_BED_TOM+B1998*FERT_BED_CAR+C1998*FERT_BED_MES</f>
        <v>11880</v>
      </c>
      <c r="N1998" s="6">
        <f>IF(AND(D1998&lt;=TOTAL_BEDS,J1998&lt;=TEMP_WORKER_MAX*TEMP_WORKER_HRS),1,0)</f>
        <v>1</v>
      </c>
      <c r="O1998" s="2">
        <f>L1998-M1998-K1998-FIXED_COSTS</f>
        <v>-4504.7825234186748</v>
      </c>
      <c r="P1998" s="2">
        <f>IF(N1998=1,O1998,"")</f>
        <v>-4504.7825234186748</v>
      </c>
    </row>
    <row r="1999">
      <c r="A1999" s="6">
        <v>3</v>
      </c>
      <c r="B1999" s="6">
        <v>1</v>
      </c>
      <c r="C1999" s="6">
        <v>11</v>
      </c>
      <c r="D1999" s="6">
        <f>A1999+B1999+C1999</f>
        <v>15</v>
      </c>
      <c r="E1999" s="5">
        <f>IF(A1999=0,0,A1999*LABOR_HRS_WK_TOM*SEASON_WEEKS*(1+DIM_PCT_TOM)^A1999)</f>
        <v>359.37000000000012</v>
      </c>
      <c r="F1999" s="5">
        <f>IF(B1999=0,0,B1999*LABOR_HRS_WK_CAR*SEASON_WEEKS*(1+DIM_PCT_CAR)^B1999)</f>
        <v>30.749999999999996</v>
      </c>
      <c r="G1999" s="5">
        <f>IF(C1999=0,0,C1999*LABOR_HRS_WK_MES*SEASON_WEEKS*(1+DIM_PCT_MES)^C1999)</f>
        <v>567.47998644235463</v>
      </c>
      <c r="H1999" s="5">
        <f>E1999+F1999+G1999</f>
        <v>957.59998644235475</v>
      </c>
      <c r="I1999" s="5">
        <f>MIN(H1999,FARMER_HRS)</f>
        <v>720</v>
      </c>
      <c r="J1999" s="5">
        <f>MAX(0,H1999-FARMER_HRS)</f>
        <v>237.59998644235475</v>
      </c>
      <c r="K1999" s="2">
        <f>I1999*FARMER_RATE+J1999*TEMP_WORKER_RATE</f>
        <v>29124.999764624215</v>
      </c>
      <c r="L1999" s="2">
        <f>A1999*PRICE_TOM+B1999*PRICE_CAR+C1999*PRICE_MES</f>
        <v>58194</v>
      </c>
      <c r="M1999" s="2">
        <f>A1999*FERT_BED_TOM+B1999*FERT_BED_CAR+C1999*FERT_BED_MES</f>
        <v>12760</v>
      </c>
      <c r="N1999" s="6">
        <f>IF(AND(D1999&lt;=TOTAL_BEDS,J1999&lt;=TEMP_WORKER_MAX*TEMP_WORKER_HRS),1,0)</f>
        <v>1</v>
      </c>
      <c r="O1999" s="2">
        <f>L1999-M1999-K1999-FIXED_COSTS</f>
        <v>-3690.9997646242155</v>
      </c>
      <c r="P1999" s="2">
        <f>IF(N1999=1,O1999,"")</f>
        <v>-3690.9997646242155</v>
      </c>
    </row>
    <row r="2000">
      <c r="A2000" s="6">
        <v>3</v>
      </c>
      <c r="B2000" s="6">
        <v>1</v>
      </c>
      <c r="C2000" s="6">
        <v>12</v>
      </c>
      <c r="D2000" s="6">
        <f>A2000+B2000+C2000</f>
        <v>16</v>
      </c>
      <c r="E2000" s="5">
        <f>IF(A2000=0,0,A2000*LABOR_HRS_WK_TOM*SEASON_WEEKS*(1+DIM_PCT_TOM)^A2000)</f>
        <v>359.37000000000012</v>
      </c>
      <c r="F2000" s="5">
        <f>IF(B2000=0,0,B2000*LABOR_HRS_WK_CAR*SEASON_WEEKS*(1+DIM_PCT_CAR)^B2000)</f>
        <v>30.749999999999996</v>
      </c>
      <c r="G2000" s="5">
        <f>IF(C2000=0,0,C2000*LABOR_HRS_WK_MES*SEASON_WEEKS*(1+DIM_PCT_MES)^C2000)</f>
        <v>626.807439570419</v>
      </c>
      <c r="H2000" s="5">
        <f>E2000+F2000+G2000</f>
        <v>1016.9274395704191</v>
      </c>
      <c r="I2000" s="5">
        <f>MIN(H2000,FARMER_HRS)</f>
        <v>720</v>
      </c>
      <c r="J2000" s="5">
        <f>MAX(0,H2000-FARMER_HRS)</f>
        <v>296.9274395704191</v>
      </c>
      <c r="K2000" s="2">
        <f>I2000*FARMER_RATE+J2000*TEMP_WORKER_RATE</f>
        <v>30154.990270319777</v>
      </c>
      <c r="L2000" s="2">
        <f>A2000*PRICE_TOM+B2000*PRICE_CAR+C2000*PRICE_MES</f>
        <v>60894</v>
      </c>
      <c r="M2000" s="2">
        <f>A2000*FERT_BED_TOM+B2000*FERT_BED_CAR+C2000*FERT_BED_MES</f>
        <v>13640</v>
      </c>
      <c r="N2000" s="6">
        <f>IF(AND(D2000&lt;=TOTAL_BEDS,J2000&lt;=TEMP_WORKER_MAX*TEMP_WORKER_HRS),1,0)</f>
        <v>1</v>
      </c>
      <c r="O2000" s="2">
        <f>L2000-M2000-K2000-FIXED_COSTS</f>
        <v>-2900.9902703197768</v>
      </c>
      <c r="P2000" s="2">
        <f>IF(N2000=1,O2000,"")</f>
        <v>-2900.9902703197768</v>
      </c>
    </row>
    <row r="2001">
      <c r="A2001" s="6">
        <v>3</v>
      </c>
      <c r="B2001" s="6">
        <v>1</v>
      </c>
      <c r="C2001" s="6">
        <v>13</v>
      </c>
      <c r="D2001" s="6">
        <f>A2001+B2001+C2001</f>
        <v>17</v>
      </c>
      <c r="E2001" s="5">
        <f>IF(A2001=0,0,A2001*LABOR_HRS_WK_TOM*SEASON_WEEKS*(1+DIM_PCT_TOM)^A2001)</f>
        <v>359.37000000000012</v>
      </c>
      <c r="F2001" s="5">
        <f>IF(B2001=0,0,B2001*LABOR_HRS_WK_CAR*SEASON_WEEKS*(1+DIM_PCT_CAR)^B2001)</f>
        <v>30.749999999999996</v>
      </c>
      <c r="G2001" s="5">
        <f>IF(C2001=0,0,C2001*LABOR_HRS_WK_MES*SEASON_WEEKS*(1+DIM_PCT_MES)^C2001)</f>
        <v>687.52941027880331</v>
      </c>
      <c r="H2001" s="5">
        <f>E2001+F2001+G2001</f>
        <v>1077.6494102788033</v>
      </c>
      <c r="I2001" s="5">
        <f>MIN(H2001,FARMER_HRS)</f>
        <v>720</v>
      </c>
      <c r="J2001" s="5">
        <f>MAX(0,H2001-FARMER_HRS)</f>
        <v>357.64941027880332</v>
      </c>
      <c r="K2001" s="2">
        <f>I2001*FARMER_RATE+J2001*TEMP_WORKER_RATE</f>
        <v>31209.191150673669</v>
      </c>
      <c r="L2001" s="2">
        <f>A2001*PRICE_TOM+B2001*PRICE_CAR+C2001*PRICE_MES</f>
        <v>63594</v>
      </c>
      <c r="M2001" s="2">
        <f>A2001*FERT_BED_TOM+B2001*FERT_BED_CAR+C2001*FERT_BED_MES</f>
        <v>14520</v>
      </c>
      <c r="N2001" s="6">
        <f>IF(AND(D2001&lt;=TOTAL_BEDS,J2001&lt;=TEMP_WORKER_MAX*TEMP_WORKER_HRS),1,0)</f>
        <v>1</v>
      </c>
      <c r="O2001" s="2">
        <f>L2001-M2001-K2001-FIXED_COSTS</f>
        <v>-2135.1911506736687</v>
      </c>
      <c r="P2001" s="2">
        <f>IF(N2001=1,O2001,"")</f>
        <v>-2135.1911506736687</v>
      </c>
    </row>
    <row r="2002">
      <c r="A2002" s="6">
        <v>3</v>
      </c>
      <c r="B2002" s="6">
        <v>1</v>
      </c>
      <c r="C2002" s="6">
        <v>14</v>
      </c>
      <c r="D2002" s="6">
        <f>A2002+B2002+C2002</f>
        <v>18</v>
      </c>
      <c r="E2002" s="5">
        <f>IF(A2002=0,0,A2002*LABOR_HRS_WK_TOM*SEASON_WEEKS*(1+DIM_PCT_TOM)^A2002)</f>
        <v>359.37000000000012</v>
      </c>
      <c r="F2002" s="5">
        <f>IF(B2002=0,0,B2002*LABOR_HRS_WK_CAR*SEASON_WEEKS*(1+DIM_PCT_CAR)^B2002)</f>
        <v>30.749999999999996</v>
      </c>
      <c r="G2002" s="5">
        <f>IF(C2002=0,0,C2002*LABOR_HRS_WK_MES*SEASON_WEEKS*(1+DIM_PCT_MES)^C2002)</f>
        <v>749.67149159246435</v>
      </c>
      <c r="H2002" s="5">
        <f>E2002+F2002+G2002</f>
        <v>1139.7914915924644</v>
      </c>
      <c r="I2002" s="5">
        <f>MIN(H2002,FARMER_HRS)</f>
        <v>720</v>
      </c>
      <c r="J2002" s="5">
        <f>MAX(0,H2002-FARMER_HRS)</f>
        <v>419.79149159246435</v>
      </c>
      <c r="K2002" s="2">
        <f>I2002*FARMER_RATE+J2002*TEMP_WORKER_RATE</f>
        <v>32288.046729035839</v>
      </c>
      <c r="L2002" s="2">
        <f>A2002*PRICE_TOM+B2002*PRICE_CAR+C2002*PRICE_MES</f>
        <v>66294</v>
      </c>
      <c r="M2002" s="2">
        <f>A2002*FERT_BED_TOM+B2002*FERT_BED_CAR+C2002*FERT_BED_MES</f>
        <v>15400</v>
      </c>
      <c r="N2002" s="6">
        <f>IF(AND(D2002&lt;=TOTAL_BEDS,J2002&lt;=TEMP_WORKER_MAX*TEMP_WORKER_HRS),1,0)</f>
        <v>1</v>
      </c>
      <c r="O2002" s="2">
        <f>L2002-M2002-K2002-FIXED_COSTS</f>
        <v>-1394.0467290358392</v>
      </c>
      <c r="P2002" s="2">
        <f>IF(N2002=1,O2002,"")</f>
        <v>-1394.0467290358392</v>
      </c>
    </row>
    <row r="2003">
      <c r="A2003" s="6">
        <v>3</v>
      </c>
      <c r="B2003" s="6">
        <v>1</v>
      </c>
      <c r="C2003" s="6">
        <v>15</v>
      </c>
      <c r="D2003" s="6">
        <f>A2003+B2003+C2003</f>
        <v>19</v>
      </c>
      <c r="E2003" s="5">
        <f>IF(A2003=0,0,A2003*LABOR_HRS_WK_TOM*SEASON_WEEKS*(1+DIM_PCT_TOM)^A2003)</f>
        <v>359.37000000000012</v>
      </c>
      <c r="F2003" s="5">
        <f>IF(B2003=0,0,B2003*LABOR_HRS_WK_CAR*SEASON_WEEKS*(1+DIM_PCT_CAR)^B2003)</f>
        <v>30.749999999999996</v>
      </c>
      <c r="G2003" s="5">
        <f>IF(C2003=0,0,C2003*LABOR_HRS_WK_MES*SEASON_WEEKS*(1+DIM_PCT_MES)^C2003)</f>
        <v>813.25969846861074</v>
      </c>
      <c r="H2003" s="5">
        <f>E2003+F2003+G2003</f>
        <v>1203.379698468611</v>
      </c>
      <c r="I2003" s="5">
        <f>MIN(H2003,FARMER_HRS)</f>
        <v>720</v>
      </c>
      <c r="J2003" s="5">
        <f>MAX(0,H2003-FARMER_HRS)</f>
        <v>483.37969846861097</v>
      </c>
      <c r="K2003" s="2">
        <f>I2003*FARMER_RATE+J2003*TEMP_WORKER_RATE</f>
        <v>33392.008653968936</v>
      </c>
      <c r="L2003" s="2">
        <f>A2003*PRICE_TOM+B2003*PRICE_CAR+C2003*PRICE_MES</f>
        <v>68994</v>
      </c>
      <c r="M2003" s="2">
        <f>A2003*FERT_BED_TOM+B2003*FERT_BED_CAR+C2003*FERT_BED_MES</f>
        <v>16280</v>
      </c>
      <c r="N2003" s="6">
        <f>IF(AND(D2003&lt;=TOTAL_BEDS,J2003&lt;=TEMP_WORKER_MAX*TEMP_WORKER_HRS),1,0)</f>
        <v>1</v>
      </c>
      <c r="O2003" s="2">
        <f>L2003-M2003-K2003-FIXED_COSTS</f>
        <v>-678.00865396893641</v>
      </c>
      <c r="P2003" s="2">
        <f>IF(N2003=1,O2003,"")</f>
        <v>-678.00865396893641</v>
      </c>
    </row>
    <row r="2004">
      <c r="A2004" s="6">
        <v>3</v>
      </c>
      <c r="B2004" s="6">
        <v>1</v>
      </c>
      <c r="C2004" s="6">
        <v>16</v>
      </c>
      <c r="D2004" s="6">
        <f>A2004+B2004+C2004</f>
        <v>20</v>
      </c>
      <c r="E2004" s="5">
        <f>IF(A2004=0,0,A2004*LABOR_HRS_WK_TOM*SEASON_WEEKS*(1+DIM_PCT_TOM)^A2004)</f>
        <v>359.37000000000012</v>
      </c>
      <c r="F2004" s="5">
        <f>IF(B2004=0,0,B2004*LABOR_HRS_WK_CAR*SEASON_WEEKS*(1+DIM_PCT_CAR)^B2004)</f>
        <v>30.749999999999996</v>
      </c>
      <c r="G2004" s="5">
        <f>IF(C2004=0,0,C2004*LABOR_HRS_WK_MES*SEASON_WEEKS*(1+DIM_PCT_MES)^C2004)</f>
        <v>878.32047434609967</v>
      </c>
      <c r="H2004" s="5">
        <f>E2004+F2004+G2004</f>
        <v>1268.4404743460998</v>
      </c>
      <c r="I2004" s="5">
        <f>MIN(H2004,FARMER_HRS)</f>
        <v>720</v>
      </c>
      <c r="J2004" s="5">
        <f>MAX(0,H2004-FARMER_HRS)</f>
        <v>548.44047434609979</v>
      </c>
      <c r="K2004" s="2">
        <f>I2004*FARMER_RATE+J2004*TEMP_WORKER_RATE</f>
        <v>34521.536012953118</v>
      </c>
      <c r="L2004" s="2">
        <f>A2004*PRICE_TOM+B2004*PRICE_CAR+C2004*PRICE_MES</f>
        <v>71694</v>
      </c>
      <c r="M2004" s="2">
        <f>A2004*FERT_BED_TOM+B2004*FERT_BED_CAR+C2004*FERT_BED_MES</f>
        <v>17160</v>
      </c>
      <c r="N2004" s="6">
        <f>IF(AND(D2004&lt;=TOTAL_BEDS,J2004&lt;=TEMP_WORKER_MAX*TEMP_WORKER_HRS),1,0)</f>
        <v>1</v>
      </c>
      <c r="O2004" s="2">
        <f>L2004-M2004-K2004-FIXED_COSTS</f>
        <v>12.463987046881812</v>
      </c>
      <c r="P2004" s="2">
        <f>IF(N2004=1,O2004,"")</f>
        <v>12.463987046881812</v>
      </c>
    </row>
    <row r="2005">
      <c r="A2005" s="6">
        <v>3</v>
      </c>
      <c r="B2005" s="6">
        <v>1</v>
      </c>
      <c r="C2005" s="6">
        <v>17</v>
      </c>
      <c r="D2005" s="6">
        <f>A2005+B2005+C2005</f>
        <v>21</v>
      </c>
      <c r="E2005" s="5">
        <f>IF(A2005=0,0,A2005*LABOR_HRS_WK_TOM*SEASON_WEEKS*(1+DIM_PCT_TOM)^A2005)</f>
        <v>359.37000000000012</v>
      </c>
      <c r="F2005" s="5">
        <f>IF(B2005=0,0,B2005*LABOR_HRS_WK_CAR*SEASON_WEEKS*(1+DIM_PCT_CAR)^B2005)</f>
        <v>30.749999999999996</v>
      </c>
      <c r="G2005" s="5">
        <f>IF(C2005=0,0,C2005*LABOR_HRS_WK_MES*SEASON_WEEKS*(1+DIM_PCT_MES)^C2005)</f>
        <v>944.88069779263992</v>
      </c>
      <c r="H2005" s="5">
        <f>E2005+F2005+G2005</f>
        <v>1335.00069779264</v>
      </c>
      <c r="I2005" s="5">
        <f>MIN(H2005,FARMER_HRS)</f>
        <v>720</v>
      </c>
      <c r="J2005" s="5">
        <f>MAX(0,H2005-FARMER_HRS)</f>
        <v>615.00069779264</v>
      </c>
      <c r="K2005" s="2">
        <f>I2005*FARMER_RATE+J2005*TEMP_WORKER_RATE</f>
        <v>35677.095447788888</v>
      </c>
      <c r="L2005" s="2">
        <f>A2005*PRICE_TOM+B2005*PRICE_CAR+C2005*PRICE_MES</f>
        <v>74394</v>
      </c>
      <c r="M2005" s="2">
        <f>A2005*FERT_BED_TOM+B2005*FERT_BED_CAR+C2005*FERT_BED_MES</f>
        <v>18040</v>
      </c>
      <c r="N2005" s="6">
        <f>IF(AND(D2005&lt;=TOTAL_BEDS,J2005&lt;=TEMP_WORKER_MAX*TEMP_WORKER_HRS),1,0)</f>
        <v>1</v>
      </c>
      <c r="O2005" s="2">
        <f>L2005-M2005-K2005-FIXED_COSTS</f>
        <v>676.90455221111188</v>
      </c>
      <c r="P2005" s="2">
        <f>IF(N2005=1,O2005,"")</f>
        <v>676.90455221111188</v>
      </c>
    </row>
    <row r="2006">
      <c r="A2006" s="6">
        <v>3</v>
      </c>
      <c r="B2006" s="6">
        <v>1</v>
      </c>
      <c r="C2006" s="6">
        <v>18</v>
      </c>
      <c r="D2006" s="6">
        <f>A2006+B2006+C2006</f>
        <v>22</v>
      </c>
      <c r="E2006" s="5">
        <f>IF(A2006=0,0,A2006*LABOR_HRS_WK_TOM*SEASON_WEEKS*(1+DIM_PCT_TOM)^A2006)</f>
        <v>359.37000000000012</v>
      </c>
      <c r="F2006" s="5">
        <f>IF(B2006=0,0,B2006*LABOR_HRS_WK_CAR*SEASON_WEEKS*(1+DIM_PCT_CAR)^B2006)</f>
        <v>30.749999999999996</v>
      </c>
      <c r="G2006" s="5">
        <f>IF(C2006=0,0,C2006*LABOR_HRS_WK_MES*SEASON_WEEKS*(1+DIM_PCT_MES)^C2006)</f>
        <v>1012.9676892512272</v>
      </c>
      <c r="H2006" s="5">
        <f>E2006+F2006+G2006</f>
        <v>1403.0876892512274</v>
      </c>
      <c r="I2006" s="5">
        <f>MIN(H2006,FARMER_HRS)</f>
        <v>720</v>
      </c>
      <c r="J2006" s="5">
        <f>MAX(0,H2006-FARMER_HRS)</f>
        <v>683.0876892512274</v>
      </c>
      <c r="K2006" s="2">
        <f>I2006*FARMER_RATE+J2006*TEMP_WORKER_RATE</f>
        <v>36859.161271722696</v>
      </c>
      <c r="L2006" s="2">
        <f>A2006*PRICE_TOM+B2006*PRICE_CAR+C2006*PRICE_MES</f>
        <v>77094</v>
      </c>
      <c r="M2006" s="2">
        <f>A2006*FERT_BED_TOM+B2006*FERT_BED_CAR+C2006*FERT_BED_MES</f>
        <v>18920</v>
      </c>
      <c r="N2006" s="6">
        <f>IF(AND(D2006&lt;=TOTAL_BEDS,J2006&lt;=TEMP_WORKER_MAX*TEMP_WORKER_HRS),1,0)</f>
        <v>1</v>
      </c>
      <c r="O2006" s="2">
        <f>L2006-M2006-K2006-FIXED_COSTS</f>
        <v>1314.8387282773037</v>
      </c>
      <c r="P2006" s="2">
        <f>IF(N2006=1,O2006,"")</f>
        <v>1314.8387282773037</v>
      </c>
    </row>
    <row r="2007">
      <c r="A2007" s="6">
        <v>3</v>
      </c>
      <c r="B2007" s="6">
        <v>1</v>
      </c>
      <c r="C2007" s="6">
        <v>19</v>
      </c>
      <c r="D2007" s="6">
        <f>A2007+B2007+C2007</f>
        <v>23</v>
      </c>
      <c r="E2007" s="5">
        <f>IF(A2007=0,0,A2007*LABOR_HRS_WK_TOM*SEASON_WEEKS*(1+DIM_PCT_TOM)^A2007)</f>
        <v>359.37000000000012</v>
      </c>
      <c r="F2007" s="5">
        <f>IF(B2007=0,0,B2007*LABOR_HRS_WK_CAR*SEASON_WEEKS*(1+DIM_PCT_CAR)^B2007)</f>
        <v>30.749999999999996</v>
      </c>
      <c r="G2007" s="5">
        <f>IF(C2007=0,0,C2007*LABOR_HRS_WK_MES*SEASON_WEEKS*(1+DIM_PCT_MES)^C2007)</f>
        <v>1082.6092178872491</v>
      </c>
      <c r="H2007" s="5">
        <f>E2007+F2007+G2007</f>
        <v>1472.7292178872492</v>
      </c>
      <c r="I2007" s="5">
        <f>MIN(H2007,FARMER_HRS)</f>
        <v>720</v>
      </c>
      <c r="J2007" s="5">
        <f>MAX(0,H2007-FARMER_HRS)</f>
        <v>752.72921788724921</v>
      </c>
      <c r="K2007" s="2">
        <f>I2007*FARMER_RATE+J2007*TEMP_WORKER_RATE</f>
        <v>38068.215588320294</v>
      </c>
      <c r="L2007" s="2">
        <f>A2007*PRICE_TOM+B2007*PRICE_CAR+C2007*PRICE_MES</f>
        <v>79794</v>
      </c>
      <c r="M2007" s="2">
        <f>A2007*FERT_BED_TOM+B2007*FERT_BED_CAR+C2007*FERT_BED_MES</f>
        <v>19800</v>
      </c>
      <c r="N2007" s="6">
        <f>IF(AND(D2007&lt;=TOTAL_BEDS,J2007&lt;=TEMP_WORKER_MAX*TEMP_WORKER_HRS),1,0)</f>
        <v>1</v>
      </c>
      <c r="O2007" s="2">
        <f>L2007-M2007-K2007-FIXED_COSTS</f>
        <v>1925.784411679706</v>
      </c>
      <c r="P2007" s="2">
        <f>IF(N2007=1,O2007,"")</f>
        <v>1925.784411679706</v>
      </c>
    </row>
    <row r="2008">
      <c r="A2008" s="6">
        <v>3</v>
      </c>
      <c r="B2008" s="6">
        <v>1</v>
      </c>
      <c r="C2008" s="6">
        <v>20</v>
      </c>
      <c r="D2008" s="6">
        <f>A2008+B2008+C2008</f>
        <v>24</v>
      </c>
      <c r="E2008" s="5">
        <f>IF(A2008=0,0,A2008*LABOR_HRS_WK_TOM*SEASON_WEEKS*(1+DIM_PCT_TOM)^A2008)</f>
        <v>359.37000000000012</v>
      </c>
      <c r="F2008" s="5">
        <f>IF(B2008=0,0,B2008*LABOR_HRS_WK_CAR*SEASON_WEEKS*(1+DIM_PCT_CAR)^B2008)</f>
        <v>30.749999999999996</v>
      </c>
      <c r="G2008" s="5">
        <f>IF(C2008=0,0,C2008*LABOR_HRS_WK_MES*SEASON_WEEKS*(1+DIM_PCT_MES)^C2008)</f>
        <v>1153.8335085377259</v>
      </c>
      <c r="H2008" s="5">
        <f>E2008+F2008+G2008</f>
        <v>1543.9535085377261</v>
      </c>
      <c r="I2008" s="5">
        <f>MIN(H2008,FARMER_HRS)</f>
        <v>720</v>
      </c>
      <c r="J2008" s="5">
        <f>MAX(0,H2008-FARMER_HRS)</f>
        <v>823.95350853772607</v>
      </c>
      <c r="K2008" s="2">
        <f>I2008*FARMER_RATE+J2008*TEMP_WORKER_RATE</f>
        <v>39304.7484121133</v>
      </c>
      <c r="L2008" s="2">
        <f>A2008*PRICE_TOM+B2008*PRICE_CAR+C2008*PRICE_MES</f>
        <v>82494</v>
      </c>
      <c r="M2008" s="2">
        <f>A2008*FERT_BED_TOM+B2008*FERT_BED_CAR+C2008*FERT_BED_MES</f>
        <v>20680</v>
      </c>
      <c r="N2008" s="6">
        <f>IF(AND(D2008&lt;=TOTAL_BEDS,J2008&lt;=TEMP_WORKER_MAX*TEMP_WORKER_HRS),1,0)</f>
        <v>1</v>
      </c>
      <c r="O2008" s="2">
        <f>L2008-M2008-K2008-FIXED_COSTS</f>
        <v>2509.251587886698</v>
      </c>
      <c r="P2008" s="2">
        <f>IF(N2008=1,O2008,"")</f>
        <v>2509.251587886698</v>
      </c>
    </row>
    <row r="2009">
      <c r="A2009" s="6">
        <v>3</v>
      </c>
      <c r="B2009" s="6">
        <v>1</v>
      </c>
      <c r="C2009" s="6">
        <v>21</v>
      </c>
      <c r="D2009" s="6">
        <f>A2009+B2009+C2009</f>
        <v>25</v>
      </c>
      <c r="E2009" s="5">
        <f>IF(A2009=0,0,A2009*LABOR_HRS_WK_TOM*SEASON_WEEKS*(1+DIM_PCT_TOM)^A2009)</f>
        <v>359.37000000000012</v>
      </c>
      <c r="F2009" s="5">
        <f>IF(B2009=0,0,B2009*LABOR_HRS_WK_CAR*SEASON_WEEKS*(1+DIM_PCT_CAR)^B2009)</f>
        <v>30.749999999999996</v>
      </c>
      <c r="G2009" s="5">
        <f>IF(C2009=0,0,C2009*LABOR_HRS_WK_MES*SEASON_WEEKS*(1+DIM_PCT_MES)^C2009)</f>
        <v>1226.6692487641699</v>
      </c>
      <c r="H2009" s="5">
        <f>E2009+F2009+G2009</f>
        <v>1616.78924876417</v>
      </c>
      <c r="I2009" s="5">
        <f>MIN(H2009,FARMER_HRS)</f>
        <v>720</v>
      </c>
      <c r="J2009" s="5">
        <f>MAX(0,H2009-FARMER_HRS)</f>
        <v>896.78924876417</v>
      </c>
      <c r="K2009" s="2">
        <f>I2009*FARMER_RATE+J2009*TEMP_WORKER_RATE</f>
        <v>40569.25779104462</v>
      </c>
      <c r="L2009" s="2">
        <f>A2009*PRICE_TOM+B2009*PRICE_CAR+C2009*PRICE_MES</f>
        <v>85194</v>
      </c>
      <c r="M2009" s="2">
        <f>A2009*FERT_BED_TOM+B2009*FERT_BED_CAR+C2009*FERT_BED_MES</f>
        <v>21560</v>
      </c>
      <c r="N2009" s="6">
        <f>IF(AND(D2009&lt;=TOTAL_BEDS,J2009&lt;=TEMP_WORKER_MAX*TEMP_WORKER_HRS),1,0)</f>
        <v>1</v>
      </c>
      <c r="O2009" s="2">
        <f>L2009-M2009-K2009-FIXED_COSTS</f>
        <v>3064.74220895538</v>
      </c>
      <c r="P2009" s="2">
        <f>IF(N2009=1,O2009,"")</f>
        <v>3064.74220895538</v>
      </c>
    </row>
    <row r="2010">
      <c r="A2010" s="6">
        <v>3</v>
      </c>
      <c r="B2010" s="6">
        <v>1</v>
      </c>
      <c r="C2010" s="6">
        <v>22</v>
      </c>
      <c r="D2010" s="6">
        <f>A2010+B2010+C2010</f>
        <v>26</v>
      </c>
      <c r="E2010" s="5">
        <f>IF(A2010=0,0,A2010*LABOR_HRS_WK_TOM*SEASON_WEEKS*(1+DIM_PCT_TOM)^A2010)</f>
        <v>359.37000000000012</v>
      </c>
      <c r="F2010" s="5">
        <f>IF(B2010=0,0,B2010*LABOR_HRS_WK_CAR*SEASON_WEEKS*(1+DIM_PCT_CAR)^B2010)</f>
        <v>30.749999999999996</v>
      </c>
      <c r="G2010" s="5">
        <f>IF(C2010=0,0,C2010*LABOR_HRS_WK_MES*SEASON_WEEKS*(1+DIM_PCT_MES)^C2010)</f>
        <v>1301.1455960105659</v>
      </c>
      <c r="H2010" s="5">
        <f>E2010+F2010+G2010</f>
        <v>1691.265596010566</v>
      </c>
      <c r="I2010" s="5">
        <f>MIN(H2010,FARMER_HRS)</f>
        <v>720</v>
      </c>
      <c r="J2010" s="5">
        <f>MAX(0,H2010-FARMER_HRS)</f>
        <v>971.265596010566</v>
      </c>
      <c r="K2010" s="2">
        <f>I2010*FARMER_RATE+J2010*TEMP_WORKER_RATE</f>
        <v>41862.249930738995</v>
      </c>
      <c r="L2010" s="2">
        <f>A2010*PRICE_TOM+B2010*PRICE_CAR+C2010*PRICE_MES</f>
        <v>87894</v>
      </c>
      <c r="M2010" s="2">
        <f>A2010*FERT_BED_TOM+B2010*FERT_BED_CAR+C2010*FERT_BED_MES</f>
        <v>22440</v>
      </c>
      <c r="N2010" s="6">
        <f>IF(AND(D2010&lt;=TOTAL_BEDS,J2010&lt;=TEMP_WORKER_MAX*TEMP_WORKER_HRS),1,0)</f>
        <v>1</v>
      </c>
      <c r="O2010" s="2">
        <f>L2010-M2010-K2010-FIXED_COSTS</f>
        <v>3591.7500692610047</v>
      </c>
      <c r="P2010" s="2">
        <f>IF(N2010=1,O2010,"")</f>
        <v>3591.7500692610047</v>
      </c>
    </row>
    <row r="2011">
      <c r="A2011" s="6">
        <v>3</v>
      </c>
      <c r="B2011" s="6">
        <v>1</v>
      </c>
      <c r="C2011" s="6">
        <v>23</v>
      </c>
      <c r="D2011" s="6">
        <f>A2011+B2011+C2011</f>
        <v>27</v>
      </c>
      <c r="E2011" s="5">
        <f>IF(A2011=0,0,A2011*LABOR_HRS_WK_TOM*SEASON_WEEKS*(1+DIM_PCT_TOM)^A2011)</f>
        <v>359.37000000000012</v>
      </c>
      <c r="F2011" s="5">
        <f>IF(B2011=0,0,B2011*LABOR_HRS_WK_CAR*SEASON_WEEKS*(1+DIM_PCT_CAR)^B2011)</f>
        <v>30.749999999999996</v>
      </c>
      <c r="G2011" s="5">
        <f>IF(C2011=0,0,C2011*LABOR_HRS_WK_MES*SEASON_WEEKS*(1+DIM_PCT_MES)^C2011)</f>
        <v>1377.2921848680023</v>
      </c>
      <c r="H2011" s="5">
        <f>E2011+F2011+G2011</f>
        <v>1767.4121848680024</v>
      </c>
      <c r="I2011" s="5">
        <f>MIN(H2011,FARMER_HRS)</f>
        <v>720</v>
      </c>
      <c r="J2011" s="5">
        <f>MAX(0,H2011-FARMER_HRS)</f>
        <v>1047.4121848680024</v>
      </c>
      <c r="K2011" s="2">
        <f>I2011*FARMER_RATE+J2011*TEMP_WORKER_RATE</f>
        <v>43184.239320625042</v>
      </c>
      <c r="L2011" s="2">
        <f>A2011*PRICE_TOM+B2011*PRICE_CAR+C2011*PRICE_MES</f>
        <v>90594</v>
      </c>
      <c r="M2011" s="2">
        <f>A2011*FERT_BED_TOM+B2011*FERT_BED_CAR+C2011*FERT_BED_MES</f>
        <v>23320</v>
      </c>
      <c r="N2011" s="6">
        <f>IF(AND(D2011&lt;=TOTAL_BEDS,J2011&lt;=TEMP_WORKER_MAX*TEMP_WORKER_HRS),1,0)</f>
        <v>1</v>
      </c>
      <c r="O2011" s="2">
        <f>L2011-M2011-K2011-FIXED_COSTS</f>
        <v>4089.7606793749583</v>
      </c>
      <c r="P2011" s="2">
        <f>IF(N2011=1,O2011,"")</f>
        <v>4089.7606793749583</v>
      </c>
    </row>
    <row r="2012">
      <c r="A2012" s="6">
        <v>3</v>
      </c>
      <c r="B2012" s="6">
        <v>1</v>
      </c>
      <c r="C2012" s="6">
        <v>24</v>
      </c>
      <c r="D2012" s="6">
        <f>A2012+B2012+C2012</f>
        <v>28</v>
      </c>
      <c r="E2012" s="5">
        <f>IF(A2012=0,0,A2012*LABOR_HRS_WK_TOM*SEASON_WEEKS*(1+DIM_PCT_TOM)^A2012)</f>
        <v>359.37000000000012</v>
      </c>
      <c r="F2012" s="5">
        <f>IF(B2012=0,0,B2012*LABOR_HRS_WK_CAR*SEASON_WEEKS*(1+DIM_PCT_CAR)^B2012)</f>
        <v>30.749999999999996</v>
      </c>
      <c r="G2012" s="5">
        <f>IF(C2012=0,0,C2012*LABOR_HRS_WK_MES*SEASON_WEEKS*(1+DIM_PCT_MES)^C2012)</f>
        <v>1455.139134447498</v>
      </c>
      <c r="H2012" s="5">
        <f>E2012+F2012+G2012</f>
        <v>1845.2591344474981</v>
      </c>
      <c r="I2012" s="5">
        <f>MIN(H2012,FARMER_HRS)</f>
        <v>720</v>
      </c>
      <c r="J2012" s="5">
        <f>MAX(0,H2012-FARMER_HRS)</f>
        <v>1125.2591344474981</v>
      </c>
      <c r="K2012" s="2">
        <f>I2012*FARMER_RATE+J2012*TEMP_WORKER_RATE</f>
        <v>44535.748861935732</v>
      </c>
      <c r="L2012" s="2">
        <f>A2012*PRICE_TOM+B2012*PRICE_CAR+C2012*PRICE_MES</f>
        <v>93294</v>
      </c>
      <c r="M2012" s="2">
        <f>A2012*FERT_BED_TOM+B2012*FERT_BED_CAR+C2012*FERT_BED_MES</f>
        <v>24200</v>
      </c>
      <c r="N2012" s="6">
        <f>IF(AND(D2012&lt;=TOTAL_BEDS,J2012&lt;=TEMP_WORKER_MAX*TEMP_WORKER_HRS),1,0)</f>
        <v>1</v>
      </c>
      <c r="O2012" s="2">
        <f>L2012-M2012-K2012-FIXED_COSTS</f>
        <v>4558.2511380642682</v>
      </c>
      <c r="P2012" s="2">
        <f>IF(N2012=1,O2012,"")</f>
        <v>4558.2511380642682</v>
      </c>
    </row>
    <row r="2013">
      <c r="A2013" s="6">
        <v>3</v>
      </c>
      <c r="B2013" s="6">
        <v>1</v>
      </c>
      <c r="C2013" s="6">
        <v>25</v>
      </c>
      <c r="D2013" s="6">
        <f>A2013+B2013+C2013</f>
        <v>29</v>
      </c>
      <c r="E2013" s="5">
        <f>IF(A2013=0,0,A2013*LABOR_HRS_WK_TOM*SEASON_WEEKS*(1+DIM_PCT_TOM)^A2013)</f>
        <v>359.37000000000012</v>
      </c>
      <c r="F2013" s="5">
        <f>IF(B2013=0,0,B2013*LABOR_HRS_WK_CAR*SEASON_WEEKS*(1+DIM_PCT_CAR)^B2013)</f>
        <v>30.749999999999996</v>
      </c>
      <c r="G2013" s="5">
        <f>IF(C2013=0,0,C2013*LABOR_HRS_WK_MES*SEASON_WEEKS*(1+DIM_PCT_MES)^C2013)</f>
        <v>1534.7170558625955</v>
      </c>
      <c r="H2013" s="5">
        <f>E2013+F2013+G2013</f>
        <v>1924.8370558625957</v>
      </c>
      <c r="I2013" s="5">
        <f>MIN(H2013,FARMER_HRS)</f>
        <v>720</v>
      </c>
      <c r="J2013" s="5">
        <f>MAX(0,H2013-FARMER_HRS)</f>
        <v>1204.8370558625957</v>
      </c>
      <c r="K2013" s="2">
        <f>I2013*FARMER_RATE+J2013*TEMP_WORKER_RATE</f>
        <v>45917.3099976145</v>
      </c>
      <c r="L2013" s="2">
        <f>A2013*PRICE_TOM+B2013*PRICE_CAR+C2013*PRICE_MES</f>
        <v>95994</v>
      </c>
      <c r="M2013" s="2">
        <f>A2013*FERT_BED_TOM+B2013*FERT_BED_CAR+C2013*FERT_BED_MES</f>
        <v>25080</v>
      </c>
      <c r="N2013" s="6">
        <f>IF(AND(D2013&lt;=TOTAL_BEDS,J2013&lt;=TEMP_WORKER_MAX*TEMP_WORKER_HRS),1,0)</f>
        <v>1</v>
      </c>
      <c r="O2013" s="2">
        <f>L2013-M2013-K2013-FIXED_COSTS</f>
        <v>4996.6900023854978</v>
      </c>
      <c r="P2013" s="2">
        <f>IF(N2013=1,O2013,"")</f>
        <v>4996.6900023854978</v>
      </c>
    </row>
    <row r="2014">
      <c r="A2014" s="6">
        <v>3</v>
      </c>
      <c r="B2014" s="6">
        <v>1</v>
      </c>
      <c r="C2014" s="6">
        <v>26</v>
      </c>
      <c r="D2014" s="6">
        <f>A2014+B2014+C2014</f>
        <v>30</v>
      </c>
      <c r="E2014" s="5">
        <f>IF(A2014=0,0,A2014*LABOR_HRS_WK_TOM*SEASON_WEEKS*(1+DIM_PCT_TOM)^A2014)</f>
        <v>359.37000000000012</v>
      </c>
      <c r="F2014" s="5">
        <f>IF(B2014=0,0,B2014*LABOR_HRS_WK_CAR*SEASON_WEEKS*(1+DIM_PCT_CAR)^B2014)</f>
        <v>30.749999999999996</v>
      </c>
      <c r="G2014" s="5">
        <f>IF(C2014=0,0,C2014*LABOR_HRS_WK_MES*SEASON_WEEKS*(1+DIM_PCT_MES)^C2014)</f>
        <v>1616.0570598233128</v>
      </c>
      <c r="H2014" s="5">
        <f>E2014+F2014+G2014</f>
        <v>2006.1770598233129</v>
      </c>
      <c r="I2014" s="5">
        <f>MIN(H2014,FARMER_HRS)</f>
        <v>720</v>
      </c>
      <c r="J2014" s="5">
        <f>MAX(0,H2014-FARMER_HRS)</f>
        <v>1286.1770598233129</v>
      </c>
      <c r="K2014" s="2">
        <f>I2014*FARMER_RATE+J2014*TEMP_WORKER_RATE</f>
        <v>47329.462844154739</v>
      </c>
      <c r="L2014" s="2">
        <f>A2014*PRICE_TOM+B2014*PRICE_CAR+C2014*PRICE_MES</f>
        <v>98694</v>
      </c>
      <c r="M2014" s="2">
        <f>A2014*FERT_BED_TOM+B2014*FERT_BED_CAR+C2014*FERT_BED_MES</f>
        <v>25960</v>
      </c>
      <c r="N2014" s="6">
        <f>IF(AND(D2014&lt;=TOTAL_BEDS,J2014&lt;=TEMP_WORKER_MAX*TEMP_WORKER_HRS),1,0)</f>
        <v>1</v>
      </c>
      <c r="O2014" s="2">
        <f>L2014-M2014-K2014-FIXED_COSTS</f>
        <v>5404.5371558452607</v>
      </c>
      <c r="P2014" s="2">
        <f>IF(N2014=1,O2014,"")</f>
        <v>5404.5371558452607</v>
      </c>
    </row>
    <row r="2015">
      <c r="A2015" s="6">
        <v>3</v>
      </c>
      <c r="B2015" s="6">
        <v>1</v>
      </c>
      <c r="C2015" s="6">
        <v>27</v>
      </c>
      <c r="D2015" s="6">
        <f>A2015+B2015+C2015</f>
        <v>31</v>
      </c>
      <c r="E2015" s="5">
        <f>IF(A2015=0,0,A2015*LABOR_HRS_WK_TOM*SEASON_WEEKS*(1+DIM_PCT_TOM)^A2015)</f>
        <v>359.37000000000012</v>
      </c>
      <c r="F2015" s="5">
        <f>IF(B2015=0,0,B2015*LABOR_HRS_WK_CAR*SEASON_WEEKS*(1+DIM_PCT_CAR)^B2015)</f>
        <v>30.749999999999996</v>
      </c>
      <c r="G2015" s="5">
        <f>IF(C2015=0,0,C2015*LABOR_HRS_WK_MES*SEASON_WEEKS*(1+DIM_PCT_MES)^C2015)</f>
        <v>1699.19076434307</v>
      </c>
      <c r="H2015" s="5">
        <f>E2015+F2015+G2015</f>
        <v>2089.3107643430703</v>
      </c>
      <c r="I2015" s="5">
        <f>MIN(H2015,FARMER_HRS)</f>
        <v>720</v>
      </c>
      <c r="J2015" s="5">
        <f>MAX(0,H2015-FARMER_HRS)</f>
        <v>1369.3107643430703</v>
      </c>
      <c r="K2015" s="2">
        <f>I2015*FARMER_RATE+J2015*TEMP_WORKER_RATE</f>
        <v>48772.756325400522</v>
      </c>
      <c r="L2015" s="2">
        <f>A2015*PRICE_TOM+B2015*PRICE_CAR+C2015*PRICE_MES</f>
        <v>101394</v>
      </c>
      <c r="M2015" s="2">
        <f>A2015*FERT_BED_TOM+B2015*FERT_BED_CAR+C2015*FERT_BED_MES</f>
        <v>26840</v>
      </c>
      <c r="N2015" s="6">
        <f>IF(AND(D2015&lt;=TOTAL_BEDS,J2015&lt;=TEMP_WORKER_MAX*TEMP_WORKER_HRS),1,0)</f>
        <v>1</v>
      </c>
      <c r="O2015" s="2">
        <f>L2015-M2015-K2015-FIXED_COSTS</f>
        <v>5781.2436745994783</v>
      </c>
      <c r="P2015" s="2">
        <f>IF(N2015=1,O2015,"")</f>
        <v>5781.2436745994783</v>
      </c>
    </row>
    <row r="2016">
      <c r="A2016" s="6">
        <v>3</v>
      </c>
      <c r="B2016" s="6">
        <v>1</v>
      </c>
      <c r="C2016" s="6">
        <v>28</v>
      </c>
      <c r="D2016" s="6">
        <f>A2016+B2016+C2016</f>
        <v>32</v>
      </c>
      <c r="E2016" s="5">
        <f>IF(A2016=0,0,A2016*LABOR_HRS_WK_TOM*SEASON_WEEKS*(1+DIM_PCT_TOM)^A2016)</f>
        <v>359.37000000000012</v>
      </c>
      <c r="F2016" s="5">
        <f>IF(B2016=0,0,B2016*LABOR_HRS_WK_CAR*SEASON_WEEKS*(1+DIM_PCT_CAR)^B2016)</f>
        <v>30.749999999999996</v>
      </c>
      <c r="G2016" s="5">
        <f>IF(C2016=0,0,C2016*LABOR_HRS_WK_MES*SEASON_WEEKS*(1+DIM_PCT_MES)^C2016)</f>
        <v>1784.1503025602233</v>
      </c>
      <c r="H2016" s="5">
        <f>E2016+F2016+G2016</f>
        <v>2174.2703025602232</v>
      </c>
      <c r="I2016" s="5">
        <f>MIN(H2016,FARMER_HRS)</f>
        <v>720</v>
      </c>
      <c r="J2016" s="5">
        <f>MAX(0,H2016-FARMER_HRS)</f>
        <v>1454.2703025602232</v>
      </c>
      <c r="K2016" s="2">
        <f>I2016*FARMER_RATE+J2016*TEMP_WORKER_RATE</f>
        <v>50247.748308337206</v>
      </c>
      <c r="L2016" s="2">
        <f>A2016*PRICE_TOM+B2016*PRICE_CAR+C2016*PRICE_MES</f>
        <v>104094</v>
      </c>
      <c r="M2016" s="2">
        <f>A2016*FERT_BED_TOM+B2016*FERT_BED_CAR+C2016*FERT_BED_MES</f>
        <v>27720</v>
      </c>
      <c r="N2016" s="6">
        <f>IF(AND(D2016&lt;=TOTAL_BEDS,J2016&lt;=TEMP_WORKER_MAX*TEMP_WORKER_HRS),1,0)</f>
        <v>1</v>
      </c>
      <c r="O2016" s="2">
        <f>L2016-M2016-K2016-FIXED_COSTS</f>
        <v>6126.2516916627937</v>
      </c>
      <c r="P2016" s="2">
        <f>IF(N2016=1,O2016,"")</f>
        <v>6126.2516916627937</v>
      </c>
    </row>
    <row r="2017">
      <c r="A2017" s="6">
        <v>3</v>
      </c>
      <c r="B2017" s="6">
        <v>1</v>
      </c>
      <c r="C2017" s="6">
        <v>29</v>
      </c>
      <c r="D2017" s="6">
        <f>A2017+B2017+C2017</f>
        <v>33</v>
      </c>
      <c r="E2017" s="5">
        <f>IF(A2017=0,0,A2017*LABOR_HRS_WK_TOM*SEASON_WEEKS*(1+DIM_PCT_TOM)^A2017)</f>
        <v>359.37000000000012</v>
      </c>
      <c r="F2017" s="5">
        <f>IF(B2017=0,0,B2017*LABOR_HRS_WK_CAR*SEASON_WEEKS*(1+DIM_PCT_CAR)^B2017)</f>
        <v>30.749999999999996</v>
      </c>
      <c r="G2017" s="5">
        <f>IF(C2017=0,0,C2017*LABOR_HRS_WK_MES*SEASON_WEEKS*(1+DIM_PCT_MES)^C2017)</f>
        <v>1870.9683306758766</v>
      </c>
      <c r="H2017" s="5">
        <f>E2017+F2017+G2017</f>
        <v>2261.0883306758769</v>
      </c>
      <c r="I2017" s="5">
        <f>MIN(H2017,FARMER_HRS)</f>
        <v>720</v>
      </c>
      <c r="J2017" s="5">
        <f>MAX(0,H2017-FARMER_HRS)</f>
        <v>1541.0883306758769</v>
      </c>
      <c r="K2017" s="2">
        <f>I2017*FARMER_RATE+J2017*TEMP_WORKER_RATE</f>
        <v>51755.00574090064</v>
      </c>
      <c r="L2017" s="2">
        <f>A2017*PRICE_TOM+B2017*PRICE_CAR+C2017*PRICE_MES</f>
        <v>106794</v>
      </c>
      <c r="M2017" s="2">
        <f>A2017*FERT_BED_TOM+B2017*FERT_BED_CAR+C2017*FERT_BED_MES</f>
        <v>28600</v>
      </c>
      <c r="N2017" s="6">
        <f>IF(AND(D2017&lt;=TOTAL_BEDS,J2017&lt;=TEMP_WORKER_MAX*TEMP_WORKER_HRS),1,0)</f>
        <v>1</v>
      </c>
      <c r="O2017" s="2">
        <f>L2017-M2017-K2017-FIXED_COSTS</f>
        <v>6438.99425909936</v>
      </c>
      <c r="P2017" s="2">
        <f>IF(N2017=1,O2017,"")</f>
        <v>6438.99425909936</v>
      </c>
    </row>
    <row r="2018">
      <c r="A2018" s="6">
        <v>3</v>
      </c>
      <c r="B2018" s="6">
        <v>1</v>
      </c>
      <c r="C2018" s="6">
        <v>30</v>
      </c>
      <c r="D2018" s="6">
        <f>A2018+B2018+C2018</f>
        <v>34</v>
      </c>
      <c r="E2018" s="5">
        <f>IF(A2018=0,0,A2018*LABOR_HRS_WK_TOM*SEASON_WEEKS*(1+DIM_PCT_TOM)^A2018)</f>
        <v>359.37000000000012</v>
      </c>
      <c r="F2018" s="5">
        <f>IF(B2018=0,0,B2018*LABOR_HRS_WK_CAR*SEASON_WEEKS*(1+DIM_PCT_CAR)^B2018)</f>
        <v>30.749999999999996</v>
      </c>
      <c r="G2018" s="5">
        <f>IF(C2018=0,0,C2018*LABOR_HRS_WK_MES*SEASON_WEEKS*(1+DIM_PCT_MES)^C2018)</f>
        <v>1959.6780360096466</v>
      </c>
      <c r="H2018" s="5">
        <f>E2018+F2018+G2018</f>
        <v>2349.7980360096467</v>
      </c>
      <c r="I2018" s="5">
        <f>MIN(H2018,FARMER_HRS)</f>
        <v>720</v>
      </c>
      <c r="J2018" s="5">
        <f>MAX(0,H2018-FARMER_HRS)</f>
        <v>1629.7980360096467</v>
      </c>
      <c r="K2018" s="2">
        <f>I2018*FARMER_RATE+J2018*TEMP_WORKER_RATE</f>
        <v>53295.104791834143</v>
      </c>
      <c r="L2018" s="2">
        <f>A2018*PRICE_TOM+B2018*PRICE_CAR+C2018*PRICE_MES</f>
        <v>109494</v>
      </c>
      <c r="M2018" s="2">
        <f>A2018*FERT_BED_TOM+B2018*FERT_BED_CAR+C2018*FERT_BED_MES</f>
        <v>29480</v>
      </c>
      <c r="N2018" s="6">
        <f>IF(AND(D2018&lt;=TOTAL_BEDS,J2018&lt;=TEMP_WORKER_MAX*TEMP_WORKER_HRS),1,0)</f>
        <v>1</v>
      </c>
      <c r="O2018" s="2">
        <f>L2018-M2018-K2018-FIXED_COSTS</f>
        <v>6718.8952081658572</v>
      </c>
      <c r="P2018" s="2">
        <f>IF(N2018=1,O2018,"")</f>
        <v>6718.8952081658572</v>
      </c>
    </row>
    <row r="2019">
      <c r="A2019" s="6">
        <v>3</v>
      </c>
      <c r="B2019" s="6">
        <v>2</v>
      </c>
      <c r="C2019" s="6">
        <v>0</v>
      </c>
      <c r="D2019" s="6">
        <f>A2019+B2019+C2019</f>
        <v>5</v>
      </c>
      <c r="E2019" s="5">
        <f>IF(A2019=0,0,A2019*LABOR_HRS_WK_TOM*SEASON_WEEKS*(1+DIM_PCT_TOM)^A2019)</f>
        <v>359.37000000000012</v>
      </c>
      <c r="F2019" s="5">
        <f>IF(B2019=0,0,B2019*LABOR_HRS_WK_CAR*SEASON_WEEKS*(1+DIM_PCT_CAR)^B2019)</f>
        <v>63.037499999999994</v>
      </c>
      <c r="G2019" s="5">
        <f>IF(C2019=0,0,C2019*LABOR_HRS_WK_MES*SEASON_WEEKS*(1+DIM_PCT_MES)^C2019)</f>
        <v>0</v>
      </c>
      <c r="H2019" s="5">
        <f>E2019+F2019+G2019</f>
        <v>422.40750000000014</v>
      </c>
      <c r="I2019" s="5">
        <f>MIN(H2019,FARMER_HRS)</f>
        <v>422.40750000000014</v>
      </c>
      <c r="J2019" s="5">
        <f>MAX(0,H2019-FARMER_HRS)</f>
        <v>0</v>
      </c>
      <c r="K2019" s="2">
        <f>I2019*FARMER_RATE+J2019*TEMP_WORKER_RATE</f>
        <v>14666.927083333338</v>
      </c>
      <c r="L2019" s="2">
        <f>A2019*PRICE_TOM+B2019*PRICE_CAR+C2019*PRICE_MES</f>
        <v>30588</v>
      </c>
      <c r="M2019" s="2">
        <f>A2019*FERT_BED_TOM+B2019*FERT_BED_CAR+C2019*FERT_BED_MES</f>
        <v>3520</v>
      </c>
      <c r="N2019" s="6">
        <f>IF(AND(D2019&lt;=TOTAL_BEDS,J2019&lt;=TEMP_WORKER_MAX*TEMP_WORKER_HRS),1,0)</f>
        <v>1</v>
      </c>
      <c r="O2019" s="2">
        <f>L2019-M2019-K2019-FIXED_COSTS</f>
        <v>-7598.9270833333376</v>
      </c>
      <c r="P2019" s="2">
        <f>IF(N2019=1,O2019,"")</f>
        <v>-7598.9270833333376</v>
      </c>
    </row>
    <row r="2020">
      <c r="A2020" s="6">
        <v>3</v>
      </c>
      <c r="B2020" s="6">
        <v>2</v>
      </c>
      <c r="C2020" s="6">
        <v>1</v>
      </c>
      <c r="D2020" s="6">
        <f>A2020+B2020+C2020</f>
        <v>6</v>
      </c>
      <c r="E2020" s="5">
        <f>IF(A2020=0,0,A2020*LABOR_HRS_WK_TOM*SEASON_WEEKS*(1+DIM_PCT_TOM)^A2020)</f>
        <v>359.37000000000012</v>
      </c>
      <c r="F2020" s="5">
        <f>IF(B2020=0,0,B2020*LABOR_HRS_WK_CAR*SEASON_WEEKS*(1+DIM_PCT_CAR)^B2020)</f>
        <v>63.037499999999994</v>
      </c>
      <c r="G2020" s="5">
        <f>IF(C2020=0,0,C2020*LABOR_HRS_WK_MES*SEASON_WEEKS*(1+DIM_PCT_MES)^C2020)</f>
        <v>45.5625</v>
      </c>
      <c r="H2020" s="5">
        <f>E2020+F2020+G2020</f>
        <v>467.97000000000014</v>
      </c>
      <c r="I2020" s="5">
        <f>MIN(H2020,FARMER_HRS)</f>
        <v>467.97000000000014</v>
      </c>
      <c r="J2020" s="5">
        <f>MAX(0,H2020-FARMER_HRS)</f>
        <v>0</v>
      </c>
      <c r="K2020" s="2">
        <f>I2020*FARMER_RATE+J2020*TEMP_WORKER_RATE</f>
        <v>16248.958333333338</v>
      </c>
      <c r="L2020" s="2">
        <f>A2020*PRICE_TOM+B2020*PRICE_CAR+C2020*PRICE_MES</f>
        <v>33288</v>
      </c>
      <c r="M2020" s="2">
        <f>A2020*FERT_BED_TOM+B2020*FERT_BED_CAR+C2020*FERT_BED_MES</f>
        <v>4400</v>
      </c>
      <c r="N2020" s="6">
        <f>IF(AND(D2020&lt;=TOTAL_BEDS,J2020&lt;=TEMP_WORKER_MAX*TEMP_WORKER_HRS),1,0)</f>
        <v>1</v>
      </c>
      <c r="O2020" s="2">
        <f>L2020-M2020-K2020-FIXED_COSTS</f>
        <v>-7360.9583333333376</v>
      </c>
      <c r="P2020" s="2">
        <f>IF(N2020=1,O2020,"")</f>
        <v>-7360.9583333333376</v>
      </c>
    </row>
    <row r="2021">
      <c r="A2021" s="6">
        <v>3</v>
      </c>
      <c r="B2021" s="6">
        <v>2</v>
      </c>
      <c r="C2021" s="6">
        <v>2</v>
      </c>
      <c r="D2021" s="6">
        <f>A2021+B2021+C2021</f>
        <v>7</v>
      </c>
      <c r="E2021" s="5">
        <f>IF(A2021=0,0,A2021*LABOR_HRS_WK_TOM*SEASON_WEEKS*(1+DIM_PCT_TOM)^A2021)</f>
        <v>359.37000000000012</v>
      </c>
      <c r="F2021" s="5">
        <f>IF(B2021=0,0,B2021*LABOR_HRS_WK_CAR*SEASON_WEEKS*(1+DIM_PCT_CAR)^B2021)</f>
        <v>63.037499999999994</v>
      </c>
      <c r="G2021" s="5">
        <f>IF(C2021=0,0,C2021*LABOR_HRS_WK_MES*SEASON_WEEKS*(1+DIM_PCT_MES)^C2021)</f>
        <v>92.2640625</v>
      </c>
      <c r="H2021" s="5">
        <f>E2021+F2021+G2021</f>
        <v>514.67156250000016</v>
      </c>
      <c r="I2021" s="5">
        <f>MIN(H2021,FARMER_HRS)</f>
        <v>514.67156250000016</v>
      </c>
      <c r="J2021" s="5">
        <f>MAX(0,H2021-FARMER_HRS)</f>
        <v>0</v>
      </c>
      <c r="K2021" s="2">
        <f>I2021*FARMER_RATE+J2021*TEMP_WORKER_RATE</f>
        <v>17870.540364583339</v>
      </c>
      <c r="L2021" s="2">
        <f>A2021*PRICE_TOM+B2021*PRICE_CAR+C2021*PRICE_MES</f>
        <v>35988</v>
      </c>
      <c r="M2021" s="2">
        <f>A2021*FERT_BED_TOM+B2021*FERT_BED_CAR+C2021*FERT_BED_MES</f>
        <v>5280</v>
      </c>
      <c r="N2021" s="6">
        <f>IF(AND(D2021&lt;=TOTAL_BEDS,J2021&lt;=TEMP_WORKER_MAX*TEMP_WORKER_HRS),1,0)</f>
        <v>1</v>
      </c>
      <c r="O2021" s="2">
        <f>L2021-M2021-K2021-FIXED_COSTS</f>
        <v>-7162.5403645833394</v>
      </c>
      <c r="P2021" s="2">
        <f>IF(N2021=1,O2021,"")</f>
        <v>-7162.5403645833394</v>
      </c>
    </row>
    <row r="2022">
      <c r="A2022" s="6">
        <v>3</v>
      </c>
      <c r="B2022" s="6">
        <v>2</v>
      </c>
      <c r="C2022" s="6">
        <v>3</v>
      </c>
      <c r="D2022" s="6">
        <f>A2022+B2022+C2022</f>
        <v>8</v>
      </c>
      <c r="E2022" s="5">
        <f>IF(A2022=0,0,A2022*LABOR_HRS_WK_TOM*SEASON_WEEKS*(1+DIM_PCT_TOM)^A2022)</f>
        <v>359.37000000000012</v>
      </c>
      <c r="F2022" s="5">
        <f>IF(B2022=0,0,B2022*LABOR_HRS_WK_CAR*SEASON_WEEKS*(1+DIM_PCT_CAR)^B2022)</f>
        <v>63.037499999999994</v>
      </c>
      <c r="G2022" s="5">
        <f>IF(C2022=0,0,C2022*LABOR_HRS_WK_MES*SEASON_WEEKS*(1+DIM_PCT_MES)^C2022)</f>
        <v>140.12604492187498</v>
      </c>
      <c r="H2022" s="5">
        <f>E2022+F2022+G2022</f>
        <v>562.53354492187509</v>
      </c>
      <c r="I2022" s="5">
        <f>MIN(H2022,FARMER_HRS)</f>
        <v>562.53354492187509</v>
      </c>
      <c r="J2022" s="5">
        <f>MAX(0,H2022-FARMER_HRS)</f>
        <v>0</v>
      </c>
      <c r="K2022" s="2">
        <f>I2022*FARMER_RATE+J2022*TEMP_WORKER_RATE</f>
        <v>19532.414754231773</v>
      </c>
      <c r="L2022" s="2">
        <f>A2022*PRICE_TOM+B2022*PRICE_CAR+C2022*PRICE_MES</f>
        <v>38688</v>
      </c>
      <c r="M2022" s="2">
        <f>A2022*FERT_BED_TOM+B2022*FERT_BED_CAR+C2022*FERT_BED_MES</f>
        <v>6160</v>
      </c>
      <c r="N2022" s="6">
        <f>IF(AND(D2022&lt;=TOTAL_BEDS,J2022&lt;=TEMP_WORKER_MAX*TEMP_WORKER_HRS),1,0)</f>
        <v>1</v>
      </c>
      <c r="O2022" s="2">
        <f>L2022-M2022-K2022-FIXED_COSTS</f>
        <v>-7004.4147542317733</v>
      </c>
      <c r="P2022" s="2">
        <f>IF(N2022=1,O2022,"")</f>
        <v>-7004.4147542317733</v>
      </c>
    </row>
    <row r="2023">
      <c r="A2023" s="6">
        <v>3</v>
      </c>
      <c r="B2023" s="6">
        <v>2</v>
      </c>
      <c r="C2023" s="6">
        <v>4</v>
      </c>
      <c r="D2023" s="6">
        <f>A2023+B2023+C2023</f>
        <v>9</v>
      </c>
      <c r="E2023" s="5">
        <f>IF(A2023=0,0,A2023*LABOR_HRS_WK_TOM*SEASON_WEEKS*(1+DIM_PCT_TOM)^A2023)</f>
        <v>359.37000000000012</v>
      </c>
      <c r="F2023" s="5">
        <f>IF(B2023=0,0,B2023*LABOR_HRS_WK_CAR*SEASON_WEEKS*(1+DIM_PCT_CAR)^B2023)</f>
        <v>63.037499999999994</v>
      </c>
      <c r="G2023" s="5">
        <f>IF(C2023=0,0,C2023*LABOR_HRS_WK_MES*SEASON_WEEKS*(1+DIM_PCT_MES)^C2023)</f>
        <v>189.17016064453119</v>
      </c>
      <c r="H2023" s="5">
        <f>E2023+F2023+G2023</f>
        <v>611.57766064453131</v>
      </c>
      <c r="I2023" s="5">
        <f>MIN(H2023,FARMER_HRS)</f>
        <v>611.57766064453131</v>
      </c>
      <c r="J2023" s="5">
        <f>MAX(0,H2023-FARMER_HRS)</f>
        <v>0</v>
      </c>
      <c r="K2023" s="2">
        <f>I2023*FARMER_RATE+J2023*TEMP_WORKER_RATE</f>
        <v>21235.335439046226</v>
      </c>
      <c r="L2023" s="2">
        <f>A2023*PRICE_TOM+B2023*PRICE_CAR+C2023*PRICE_MES</f>
        <v>41388</v>
      </c>
      <c r="M2023" s="2">
        <f>A2023*FERT_BED_TOM+B2023*FERT_BED_CAR+C2023*FERT_BED_MES</f>
        <v>7040</v>
      </c>
      <c r="N2023" s="6">
        <f>IF(AND(D2023&lt;=TOTAL_BEDS,J2023&lt;=TEMP_WORKER_MAX*TEMP_WORKER_HRS),1,0)</f>
        <v>1</v>
      </c>
      <c r="O2023" s="2">
        <f>L2023-M2023-K2023-FIXED_COSTS</f>
        <v>-6887.3354390462264</v>
      </c>
      <c r="P2023" s="2">
        <f>IF(N2023=1,O2023,"")</f>
        <v>-6887.3354390462264</v>
      </c>
    </row>
    <row r="2024">
      <c r="A2024" s="6">
        <v>3</v>
      </c>
      <c r="B2024" s="6">
        <v>2</v>
      </c>
      <c r="C2024" s="6">
        <v>5</v>
      </c>
      <c r="D2024" s="6">
        <f>A2024+B2024+C2024</f>
        <v>10</v>
      </c>
      <c r="E2024" s="5">
        <f>IF(A2024=0,0,A2024*LABOR_HRS_WK_TOM*SEASON_WEEKS*(1+DIM_PCT_TOM)^A2024)</f>
        <v>359.37000000000012</v>
      </c>
      <c r="F2024" s="5">
        <f>IF(B2024=0,0,B2024*LABOR_HRS_WK_CAR*SEASON_WEEKS*(1+DIM_PCT_CAR)^B2024)</f>
        <v>63.037499999999994</v>
      </c>
      <c r="G2024" s="5">
        <f>IF(C2024=0,0,C2024*LABOR_HRS_WK_MES*SEASON_WEEKS*(1+DIM_PCT_MES)^C2024)</f>
        <v>239.41848456573481</v>
      </c>
      <c r="H2024" s="5">
        <f>E2024+F2024+G2024</f>
        <v>661.825984565735</v>
      </c>
      <c r="I2024" s="5">
        <f>MIN(H2024,FARMER_HRS)</f>
        <v>661.825984565735</v>
      </c>
      <c r="J2024" s="5">
        <f>MAX(0,H2024-FARMER_HRS)</f>
        <v>0</v>
      </c>
      <c r="K2024" s="2">
        <f>I2024*FARMER_RATE+J2024*TEMP_WORKER_RATE</f>
        <v>22980.068908532463</v>
      </c>
      <c r="L2024" s="2">
        <f>A2024*PRICE_TOM+B2024*PRICE_CAR+C2024*PRICE_MES</f>
        <v>44088</v>
      </c>
      <c r="M2024" s="2">
        <f>A2024*FERT_BED_TOM+B2024*FERT_BED_CAR+C2024*FERT_BED_MES</f>
        <v>7920</v>
      </c>
      <c r="N2024" s="6">
        <f>IF(AND(D2024&lt;=TOTAL_BEDS,J2024&lt;=TEMP_WORKER_MAX*TEMP_WORKER_HRS),1,0)</f>
        <v>1</v>
      </c>
      <c r="O2024" s="2">
        <f>L2024-M2024-K2024-FIXED_COSTS</f>
        <v>-6812.068908532463</v>
      </c>
      <c r="P2024" s="2">
        <f>IF(N2024=1,O2024,"")</f>
        <v>-6812.068908532463</v>
      </c>
    </row>
    <row r="2025">
      <c r="A2025" s="6">
        <v>3</v>
      </c>
      <c r="B2025" s="6">
        <v>2</v>
      </c>
      <c r="C2025" s="6">
        <v>6</v>
      </c>
      <c r="D2025" s="6">
        <f>A2025+B2025+C2025</f>
        <v>11</v>
      </c>
      <c r="E2025" s="5">
        <f>IF(A2025=0,0,A2025*LABOR_HRS_WK_TOM*SEASON_WEEKS*(1+DIM_PCT_TOM)^A2025)</f>
        <v>359.37000000000012</v>
      </c>
      <c r="F2025" s="5">
        <f>IF(B2025=0,0,B2025*LABOR_HRS_WK_CAR*SEASON_WEEKS*(1+DIM_PCT_CAR)^B2025)</f>
        <v>63.037499999999994</v>
      </c>
      <c r="G2025" s="5">
        <f>IF(C2025=0,0,C2025*LABOR_HRS_WK_MES*SEASON_WEEKS*(1+DIM_PCT_MES)^C2025)</f>
        <v>290.89345874736773</v>
      </c>
      <c r="H2025" s="5">
        <f>E2025+F2025+G2025</f>
        <v>713.30095874736787</v>
      </c>
      <c r="I2025" s="5">
        <f>MIN(H2025,FARMER_HRS)</f>
        <v>713.30095874736787</v>
      </c>
      <c r="J2025" s="5">
        <f>MAX(0,H2025-FARMER_HRS)</f>
        <v>0</v>
      </c>
      <c r="K2025" s="2">
        <f>I2025*FARMER_RATE+J2025*TEMP_WORKER_RATE</f>
        <v>24767.394400950274</v>
      </c>
      <c r="L2025" s="2">
        <f>A2025*PRICE_TOM+B2025*PRICE_CAR+C2025*PRICE_MES</f>
        <v>46788</v>
      </c>
      <c r="M2025" s="2">
        <f>A2025*FERT_BED_TOM+B2025*FERT_BED_CAR+C2025*FERT_BED_MES</f>
        <v>8800</v>
      </c>
      <c r="N2025" s="6">
        <f>IF(AND(D2025&lt;=TOTAL_BEDS,J2025&lt;=TEMP_WORKER_MAX*TEMP_WORKER_HRS),1,0)</f>
        <v>1</v>
      </c>
      <c r="O2025" s="2">
        <f>L2025-M2025-K2025-FIXED_COSTS</f>
        <v>-6779.3944009502738</v>
      </c>
      <c r="P2025" s="2">
        <f>IF(N2025=1,O2025,"")</f>
        <v>-6779.3944009502738</v>
      </c>
    </row>
    <row r="2026">
      <c r="A2026" s="6">
        <v>3</v>
      </c>
      <c r="B2026" s="6">
        <v>2</v>
      </c>
      <c r="C2026" s="6">
        <v>7</v>
      </c>
      <c r="D2026" s="6">
        <f>A2026+B2026+C2026</f>
        <v>12</v>
      </c>
      <c r="E2026" s="5">
        <f>IF(A2026=0,0,A2026*LABOR_HRS_WK_TOM*SEASON_WEEKS*(1+DIM_PCT_TOM)^A2026)</f>
        <v>359.37000000000012</v>
      </c>
      <c r="F2026" s="5">
        <f>IF(B2026=0,0,B2026*LABOR_HRS_WK_CAR*SEASON_WEEKS*(1+DIM_PCT_CAR)^B2026)</f>
        <v>63.037499999999994</v>
      </c>
      <c r="G2026" s="5">
        <f>IF(C2026=0,0,C2026*LABOR_HRS_WK_MES*SEASON_WEEKS*(1+DIM_PCT_MES)^C2026)</f>
        <v>343.61789814532818</v>
      </c>
      <c r="H2026" s="5">
        <f>E2026+F2026+G2026</f>
        <v>766.02539814532838</v>
      </c>
      <c r="I2026" s="5">
        <f>MIN(H2026,FARMER_HRS)</f>
        <v>720</v>
      </c>
      <c r="J2026" s="5">
        <f>MAX(0,H2026-FARMER_HRS)</f>
        <v>46.025398145328381</v>
      </c>
      <c r="K2026" s="2">
        <f>I2026*FARMER_RATE+J2026*TEMP_WORKER_RATE</f>
        <v>25799.052051134175</v>
      </c>
      <c r="L2026" s="2">
        <f>A2026*PRICE_TOM+B2026*PRICE_CAR+C2026*PRICE_MES</f>
        <v>49488</v>
      </c>
      <c r="M2026" s="2">
        <f>A2026*FERT_BED_TOM+B2026*FERT_BED_CAR+C2026*FERT_BED_MES</f>
        <v>9680</v>
      </c>
      <c r="N2026" s="6">
        <f>IF(AND(D2026&lt;=TOTAL_BEDS,J2026&lt;=TEMP_WORKER_MAX*TEMP_WORKER_HRS),1,0)</f>
        <v>1</v>
      </c>
      <c r="O2026" s="2">
        <f>L2026-M2026-K2026-FIXED_COSTS</f>
        <v>-5991.0520511341747</v>
      </c>
      <c r="P2026" s="2">
        <f>IF(N2026=1,O2026,"")</f>
        <v>-5991.0520511341747</v>
      </c>
    </row>
    <row r="2027">
      <c r="A2027" s="6">
        <v>3</v>
      </c>
      <c r="B2027" s="6">
        <v>2</v>
      </c>
      <c r="C2027" s="6">
        <v>8</v>
      </c>
      <c r="D2027" s="6">
        <f>A2027+B2027+C2027</f>
        <v>13</v>
      </c>
      <c r="E2027" s="5">
        <f>IF(A2027=0,0,A2027*LABOR_HRS_WK_TOM*SEASON_WEEKS*(1+DIM_PCT_TOM)^A2027)</f>
        <v>359.37000000000012</v>
      </c>
      <c r="F2027" s="5">
        <f>IF(B2027=0,0,B2027*LABOR_HRS_WK_CAR*SEASON_WEEKS*(1+DIM_PCT_CAR)^B2027)</f>
        <v>63.037499999999994</v>
      </c>
      <c r="G2027" s="5">
        <f>IF(C2027=0,0,C2027*LABOR_HRS_WK_MES*SEASON_WEEKS*(1+DIM_PCT_MES)^C2027)</f>
        <v>397.61499642530833</v>
      </c>
      <c r="H2027" s="5">
        <f>E2027+F2027+G2027</f>
        <v>820.02249642530842</v>
      </c>
      <c r="I2027" s="5">
        <f>MIN(H2027,FARMER_HRS)</f>
        <v>720</v>
      </c>
      <c r="J2027" s="5">
        <f>MAX(0,H2027-FARMER_HRS)</f>
        <v>100.02249642530842</v>
      </c>
      <c r="K2027" s="2">
        <f>I2027*FARMER_RATE+J2027*TEMP_WORKER_RATE</f>
        <v>26736.501674050494</v>
      </c>
      <c r="L2027" s="2">
        <f>A2027*PRICE_TOM+B2027*PRICE_CAR+C2027*PRICE_MES</f>
        <v>52188</v>
      </c>
      <c r="M2027" s="2">
        <f>A2027*FERT_BED_TOM+B2027*FERT_BED_CAR+C2027*FERT_BED_MES</f>
        <v>10560</v>
      </c>
      <c r="N2027" s="6">
        <f>IF(AND(D2027&lt;=TOTAL_BEDS,J2027&lt;=TEMP_WORKER_MAX*TEMP_WORKER_HRS),1,0)</f>
        <v>1</v>
      </c>
      <c r="O2027" s="2">
        <f>L2027-M2027-K2027-FIXED_COSTS</f>
        <v>-5108.5016740504943</v>
      </c>
      <c r="P2027" s="2">
        <f>IF(N2027=1,O2027,"")</f>
        <v>-5108.5016740504943</v>
      </c>
    </row>
    <row r="2028">
      <c r="A2028" s="6">
        <v>3</v>
      </c>
      <c r="B2028" s="6">
        <v>2</v>
      </c>
      <c r="C2028" s="6">
        <v>9</v>
      </c>
      <c r="D2028" s="6">
        <f>A2028+B2028+C2028</f>
        <v>14</v>
      </c>
      <c r="E2028" s="5">
        <f>IF(A2028=0,0,A2028*LABOR_HRS_WK_TOM*SEASON_WEEKS*(1+DIM_PCT_TOM)^A2028)</f>
        <v>359.37000000000012</v>
      </c>
      <c r="F2028" s="5">
        <f>IF(B2028=0,0,B2028*LABOR_HRS_WK_CAR*SEASON_WEEKS*(1+DIM_PCT_CAR)^B2028)</f>
        <v>63.037499999999994</v>
      </c>
      <c r="G2028" s="5">
        <f>IF(C2028=0,0,C2028*LABOR_HRS_WK_MES*SEASON_WEEKS*(1+DIM_PCT_MES)^C2028)</f>
        <v>452.90833186570273</v>
      </c>
      <c r="H2028" s="5">
        <f>E2028+F2028+G2028</f>
        <v>875.31583186570288</v>
      </c>
      <c r="I2028" s="5">
        <f>MIN(H2028,FARMER_HRS)</f>
        <v>720</v>
      </c>
      <c r="J2028" s="5">
        <f>MAX(0,H2028-FARMER_HRS)</f>
        <v>155.31583186570288</v>
      </c>
      <c r="K2028" s="2">
        <f>I2028*FARMER_RATE+J2028*TEMP_WORKER_RATE</f>
        <v>27696.45541433512</v>
      </c>
      <c r="L2028" s="2">
        <f>A2028*PRICE_TOM+B2028*PRICE_CAR+C2028*PRICE_MES</f>
        <v>54888</v>
      </c>
      <c r="M2028" s="2">
        <f>A2028*FERT_BED_TOM+B2028*FERT_BED_CAR+C2028*FERT_BED_MES</f>
        <v>11440</v>
      </c>
      <c r="N2028" s="6">
        <f>IF(AND(D2028&lt;=TOTAL_BEDS,J2028&lt;=TEMP_WORKER_MAX*TEMP_WORKER_HRS),1,0)</f>
        <v>1</v>
      </c>
      <c r="O2028" s="2">
        <f>L2028-M2028-K2028-FIXED_COSTS</f>
        <v>-4248.45541433512</v>
      </c>
      <c r="P2028" s="2">
        <f>IF(N2028=1,O2028,"")</f>
        <v>-4248.45541433512</v>
      </c>
    </row>
    <row r="2029">
      <c r="A2029" s="6">
        <v>3</v>
      </c>
      <c r="B2029" s="6">
        <v>2</v>
      </c>
      <c r="C2029" s="6">
        <v>10</v>
      </c>
      <c r="D2029" s="6">
        <f>A2029+B2029+C2029</f>
        <v>15</v>
      </c>
      <c r="E2029" s="5">
        <f>IF(A2029=0,0,A2029*LABOR_HRS_WK_TOM*SEASON_WEEKS*(1+DIM_PCT_TOM)^A2029)</f>
        <v>359.37000000000012</v>
      </c>
      <c r="F2029" s="5">
        <f>IF(B2029=0,0,B2029*LABOR_HRS_WK_CAR*SEASON_WEEKS*(1+DIM_PCT_CAR)^B2029)</f>
        <v>63.037499999999994</v>
      </c>
      <c r="G2029" s="5">
        <f>IF(C2029=0,0,C2029*LABOR_HRS_WK_MES*SEASON_WEEKS*(1+DIM_PCT_MES)^C2029)</f>
        <v>509.52187334891551</v>
      </c>
      <c r="H2029" s="5">
        <f>E2029+F2029+G2029</f>
        <v>931.92937334891565</v>
      </c>
      <c r="I2029" s="5">
        <f>MIN(H2029,FARMER_HRS)</f>
        <v>720</v>
      </c>
      <c r="J2029" s="5">
        <f>MAX(0,H2029-FARMER_HRS)</f>
        <v>211.92937334891565</v>
      </c>
      <c r="K2029" s="2">
        <f>I2029*FARMER_RATE+J2029*TEMP_WORKER_RATE</f>
        <v>28679.329398418675</v>
      </c>
      <c r="L2029" s="2">
        <f>A2029*PRICE_TOM+B2029*PRICE_CAR+C2029*PRICE_MES</f>
        <v>57588</v>
      </c>
      <c r="M2029" s="2">
        <f>A2029*FERT_BED_TOM+B2029*FERT_BED_CAR+C2029*FERT_BED_MES</f>
        <v>12320</v>
      </c>
      <c r="N2029" s="6">
        <f>IF(AND(D2029&lt;=TOTAL_BEDS,J2029&lt;=TEMP_WORKER_MAX*TEMP_WORKER_HRS),1,0)</f>
        <v>1</v>
      </c>
      <c r="O2029" s="2">
        <f>L2029-M2029-K2029-FIXED_COSTS</f>
        <v>-3411.3293984186748</v>
      </c>
      <c r="P2029" s="2">
        <f>IF(N2029=1,O2029,"")</f>
        <v>-3411.3293984186748</v>
      </c>
    </row>
    <row r="2030">
      <c r="A2030" s="6">
        <v>3</v>
      </c>
      <c r="B2030" s="6">
        <v>2</v>
      </c>
      <c r="C2030" s="6">
        <v>11</v>
      </c>
      <c r="D2030" s="6">
        <f>A2030+B2030+C2030</f>
        <v>16</v>
      </c>
      <c r="E2030" s="5">
        <f>IF(A2030=0,0,A2030*LABOR_HRS_WK_TOM*SEASON_WEEKS*(1+DIM_PCT_TOM)^A2030)</f>
        <v>359.37000000000012</v>
      </c>
      <c r="F2030" s="5">
        <f>IF(B2030=0,0,B2030*LABOR_HRS_WK_CAR*SEASON_WEEKS*(1+DIM_PCT_CAR)^B2030)</f>
        <v>63.037499999999994</v>
      </c>
      <c r="G2030" s="5">
        <f>IF(C2030=0,0,C2030*LABOR_HRS_WK_MES*SEASON_WEEKS*(1+DIM_PCT_MES)^C2030)</f>
        <v>567.47998644235463</v>
      </c>
      <c r="H2030" s="5">
        <f>E2030+F2030+G2030</f>
        <v>989.88748644235477</v>
      </c>
      <c r="I2030" s="5">
        <f>MIN(H2030,FARMER_HRS)</f>
        <v>720</v>
      </c>
      <c r="J2030" s="5">
        <f>MAX(0,H2030-FARMER_HRS)</f>
        <v>269.88748644235477</v>
      </c>
      <c r="K2030" s="2">
        <f>I2030*FARMER_RATE+J2030*TEMP_WORKER_RATE</f>
        <v>29685.546639624215</v>
      </c>
      <c r="L2030" s="2">
        <f>A2030*PRICE_TOM+B2030*PRICE_CAR+C2030*PRICE_MES</f>
        <v>60288</v>
      </c>
      <c r="M2030" s="2">
        <f>A2030*FERT_BED_TOM+B2030*FERT_BED_CAR+C2030*FERT_BED_MES</f>
        <v>13200</v>
      </c>
      <c r="N2030" s="6">
        <f>IF(AND(D2030&lt;=TOTAL_BEDS,J2030&lt;=TEMP_WORKER_MAX*TEMP_WORKER_HRS),1,0)</f>
        <v>1</v>
      </c>
      <c r="O2030" s="2">
        <f>L2030-M2030-K2030-FIXED_COSTS</f>
        <v>-2597.5466396242155</v>
      </c>
      <c r="P2030" s="2">
        <f>IF(N2030=1,O2030,"")</f>
        <v>-2597.5466396242155</v>
      </c>
    </row>
    <row r="2031">
      <c r="A2031" s="6">
        <v>3</v>
      </c>
      <c r="B2031" s="6">
        <v>2</v>
      </c>
      <c r="C2031" s="6">
        <v>12</v>
      </c>
      <c r="D2031" s="6">
        <f>A2031+B2031+C2031</f>
        <v>17</v>
      </c>
      <c r="E2031" s="5">
        <f>IF(A2031=0,0,A2031*LABOR_HRS_WK_TOM*SEASON_WEEKS*(1+DIM_PCT_TOM)^A2031)</f>
        <v>359.37000000000012</v>
      </c>
      <c r="F2031" s="5">
        <f>IF(B2031=0,0,B2031*LABOR_HRS_WK_CAR*SEASON_WEEKS*(1+DIM_PCT_CAR)^B2031)</f>
        <v>63.037499999999994</v>
      </c>
      <c r="G2031" s="5">
        <f>IF(C2031=0,0,C2031*LABOR_HRS_WK_MES*SEASON_WEEKS*(1+DIM_PCT_MES)^C2031)</f>
        <v>626.807439570419</v>
      </c>
      <c r="H2031" s="5">
        <f>E2031+F2031+G2031</f>
        <v>1049.2149395704191</v>
      </c>
      <c r="I2031" s="5">
        <f>MIN(H2031,FARMER_HRS)</f>
        <v>720</v>
      </c>
      <c r="J2031" s="5">
        <f>MAX(0,H2031-FARMER_HRS)</f>
        <v>329.21493957041912</v>
      </c>
      <c r="K2031" s="2">
        <f>I2031*FARMER_RATE+J2031*TEMP_WORKER_RATE</f>
        <v>30715.537145319777</v>
      </c>
      <c r="L2031" s="2">
        <f>A2031*PRICE_TOM+B2031*PRICE_CAR+C2031*PRICE_MES</f>
        <v>62988</v>
      </c>
      <c r="M2031" s="2">
        <f>A2031*FERT_BED_TOM+B2031*FERT_BED_CAR+C2031*FERT_BED_MES</f>
        <v>14080</v>
      </c>
      <c r="N2031" s="6">
        <f>IF(AND(D2031&lt;=TOTAL_BEDS,J2031&lt;=TEMP_WORKER_MAX*TEMP_WORKER_HRS),1,0)</f>
        <v>1</v>
      </c>
      <c r="O2031" s="2">
        <f>L2031-M2031-K2031-FIXED_COSTS</f>
        <v>-1807.5371453197768</v>
      </c>
      <c r="P2031" s="2">
        <f>IF(N2031=1,O2031,"")</f>
        <v>-1807.5371453197768</v>
      </c>
    </row>
    <row r="2032">
      <c r="A2032" s="6">
        <v>3</v>
      </c>
      <c r="B2032" s="6">
        <v>2</v>
      </c>
      <c r="C2032" s="6">
        <v>13</v>
      </c>
      <c r="D2032" s="6">
        <f>A2032+B2032+C2032</f>
        <v>18</v>
      </c>
      <c r="E2032" s="5">
        <f>IF(A2032=0,0,A2032*LABOR_HRS_WK_TOM*SEASON_WEEKS*(1+DIM_PCT_TOM)^A2032)</f>
        <v>359.37000000000012</v>
      </c>
      <c r="F2032" s="5">
        <f>IF(B2032=0,0,B2032*LABOR_HRS_WK_CAR*SEASON_WEEKS*(1+DIM_PCT_CAR)^B2032)</f>
        <v>63.037499999999994</v>
      </c>
      <c r="G2032" s="5">
        <f>IF(C2032=0,0,C2032*LABOR_HRS_WK_MES*SEASON_WEEKS*(1+DIM_PCT_MES)^C2032)</f>
        <v>687.52941027880331</v>
      </c>
      <c r="H2032" s="5">
        <f>E2032+F2032+G2032</f>
        <v>1109.9369102788035</v>
      </c>
      <c r="I2032" s="5">
        <f>MIN(H2032,FARMER_HRS)</f>
        <v>720</v>
      </c>
      <c r="J2032" s="5">
        <f>MAX(0,H2032-FARMER_HRS)</f>
        <v>389.93691027880345</v>
      </c>
      <c r="K2032" s="2">
        <f>I2032*FARMER_RATE+J2032*TEMP_WORKER_RATE</f>
        <v>31769.738025673672</v>
      </c>
      <c r="L2032" s="2">
        <f>A2032*PRICE_TOM+B2032*PRICE_CAR+C2032*PRICE_MES</f>
        <v>65688</v>
      </c>
      <c r="M2032" s="2">
        <f>A2032*FERT_BED_TOM+B2032*FERT_BED_CAR+C2032*FERT_BED_MES</f>
        <v>14960</v>
      </c>
      <c r="N2032" s="6">
        <f>IF(AND(D2032&lt;=TOTAL_BEDS,J2032&lt;=TEMP_WORKER_MAX*TEMP_WORKER_HRS),1,0)</f>
        <v>1</v>
      </c>
      <c r="O2032" s="2">
        <f>L2032-M2032-K2032-FIXED_COSTS</f>
        <v>-1041.7380256736724</v>
      </c>
      <c r="P2032" s="2">
        <f>IF(N2032=1,O2032,"")</f>
        <v>-1041.7380256736724</v>
      </c>
    </row>
    <row r="2033">
      <c r="A2033" s="6">
        <v>3</v>
      </c>
      <c r="B2033" s="6">
        <v>2</v>
      </c>
      <c r="C2033" s="6">
        <v>14</v>
      </c>
      <c r="D2033" s="6">
        <f>A2033+B2033+C2033</f>
        <v>19</v>
      </c>
      <c r="E2033" s="5">
        <f>IF(A2033=0,0,A2033*LABOR_HRS_WK_TOM*SEASON_WEEKS*(1+DIM_PCT_TOM)^A2033)</f>
        <v>359.37000000000012</v>
      </c>
      <c r="F2033" s="5">
        <f>IF(B2033=0,0,B2033*LABOR_HRS_WK_CAR*SEASON_WEEKS*(1+DIM_PCT_CAR)^B2033)</f>
        <v>63.037499999999994</v>
      </c>
      <c r="G2033" s="5">
        <f>IF(C2033=0,0,C2033*LABOR_HRS_WK_MES*SEASON_WEEKS*(1+DIM_PCT_MES)^C2033)</f>
        <v>749.67149159246435</v>
      </c>
      <c r="H2033" s="5">
        <f>E2033+F2033+G2033</f>
        <v>1172.0789915924645</v>
      </c>
      <c r="I2033" s="5">
        <f>MIN(H2033,FARMER_HRS)</f>
        <v>720</v>
      </c>
      <c r="J2033" s="5">
        <f>MAX(0,H2033-FARMER_HRS)</f>
        <v>452.07899159246449</v>
      </c>
      <c r="K2033" s="2">
        <f>I2033*FARMER_RATE+J2033*TEMP_WORKER_RATE</f>
        <v>32848.593604035843</v>
      </c>
      <c r="L2033" s="2">
        <f>A2033*PRICE_TOM+B2033*PRICE_CAR+C2033*PRICE_MES</f>
        <v>68388</v>
      </c>
      <c r="M2033" s="2">
        <f>A2033*FERT_BED_TOM+B2033*FERT_BED_CAR+C2033*FERT_BED_MES</f>
        <v>15840</v>
      </c>
      <c r="N2033" s="6">
        <f>IF(AND(D2033&lt;=TOTAL_BEDS,J2033&lt;=TEMP_WORKER_MAX*TEMP_WORKER_HRS),1,0)</f>
        <v>1</v>
      </c>
      <c r="O2033" s="2">
        <f>L2033-M2033-K2033-FIXED_COSTS</f>
        <v>-300.59360403584287</v>
      </c>
      <c r="P2033" s="2">
        <f>IF(N2033=1,O2033,"")</f>
        <v>-300.59360403584287</v>
      </c>
    </row>
    <row r="2034">
      <c r="A2034" s="6">
        <v>3</v>
      </c>
      <c r="B2034" s="6">
        <v>2</v>
      </c>
      <c r="C2034" s="6">
        <v>15</v>
      </c>
      <c r="D2034" s="6">
        <f>A2034+B2034+C2034</f>
        <v>20</v>
      </c>
      <c r="E2034" s="5">
        <f>IF(A2034=0,0,A2034*LABOR_HRS_WK_TOM*SEASON_WEEKS*(1+DIM_PCT_TOM)^A2034)</f>
        <v>359.37000000000012</v>
      </c>
      <c r="F2034" s="5">
        <f>IF(B2034=0,0,B2034*LABOR_HRS_WK_CAR*SEASON_WEEKS*(1+DIM_PCT_CAR)^B2034)</f>
        <v>63.037499999999994</v>
      </c>
      <c r="G2034" s="5">
        <f>IF(C2034=0,0,C2034*LABOR_HRS_WK_MES*SEASON_WEEKS*(1+DIM_PCT_MES)^C2034)</f>
        <v>813.25969846861074</v>
      </c>
      <c r="H2034" s="5">
        <f>E2034+F2034+G2034</f>
        <v>1235.6671984686109</v>
      </c>
      <c r="I2034" s="5">
        <f>MIN(H2034,FARMER_HRS)</f>
        <v>720</v>
      </c>
      <c r="J2034" s="5">
        <f>MAX(0,H2034-FARMER_HRS)</f>
        <v>515.66719846861088</v>
      </c>
      <c r="K2034" s="2">
        <f>I2034*FARMER_RATE+J2034*TEMP_WORKER_RATE</f>
        <v>33952.555528968936</v>
      </c>
      <c r="L2034" s="2">
        <f>A2034*PRICE_TOM+B2034*PRICE_CAR+C2034*PRICE_MES</f>
        <v>71088</v>
      </c>
      <c r="M2034" s="2">
        <f>A2034*FERT_BED_TOM+B2034*FERT_BED_CAR+C2034*FERT_BED_MES</f>
        <v>16720</v>
      </c>
      <c r="N2034" s="6">
        <f>IF(AND(D2034&lt;=TOTAL_BEDS,J2034&lt;=TEMP_WORKER_MAX*TEMP_WORKER_HRS),1,0)</f>
        <v>1</v>
      </c>
      <c r="O2034" s="2">
        <f>L2034-M2034-K2034-FIXED_COSTS</f>
        <v>415.44447103106359</v>
      </c>
      <c r="P2034" s="2">
        <f>IF(N2034=1,O2034,"")</f>
        <v>415.44447103106359</v>
      </c>
    </row>
    <row r="2035">
      <c r="A2035" s="6">
        <v>3</v>
      </c>
      <c r="B2035" s="6">
        <v>2</v>
      </c>
      <c r="C2035" s="6">
        <v>16</v>
      </c>
      <c r="D2035" s="6">
        <f>A2035+B2035+C2035</f>
        <v>21</v>
      </c>
      <c r="E2035" s="5">
        <f>IF(A2035=0,0,A2035*LABOR_HRS_WK_TOM*SEASON_WEEKS*(1+DIM_PCT_TOM)^A2035)</f>
        <v>359.37000000000012</v>
      </c>
      <c r="F2035" s="5">
        <f>IF(B2035=0,0,B2035*LABOR_HRS_WK_CAR*SEASON_WEEKS*(1+DIM_PCT_CAR)^B2035)</f>
        <v>63.037499999999994</v>
      </c>
      <c r="G2035" s="5">
        <f>IF(C2035=0,0,C2035*LABOR_HRS_WK_MES*SEASON_WEEKS*(1+DIM_PCT_MES)^C2035)</f>
        <v>878.32047434609967</v>
      </c>
      <c r="H2035" s="5">
        <f>E2035+F2035+G2035</f>
        <v>1300.7279743461</v>
      </c>
      <c r="I2035" s="5">
        <f>MIN(H2035,FARMER_HRS)</f>
        <v>720</v>
      </c>
      <c r="J2035" s="5">
        <f>MAX(0,H2035-FARMER_HRS)</f>
        <v>580.72797434609993</v>
      </c>
      <c r="K2035" s="2">
        <f>I2035*FARMER_RATE+J2035*TEMP_WORKER_RATE</f>
        <v>35082.082887953125</v>
      </c>
      <c r="L2035" s="2">
        <f>A2035*PRICE_TOM+B2035*PRICE_CAR+C2035*PRICE_MES</f>
        <v>73788</v>
      </c>
      <c r="M2035" s="2">
        <f>A2035*FERT_BED_TOM+B2035*FERT_BED_CAR+C2035*FERT_BED_MES</f>
        <v>17600</v>
      </c>
      <c r="N2035" s="6">
        <f>IF(AND(D2035&lt;=TOTAL_BEDS,J2035&lt;=TEMP_WORKER_MAX*TEMP_WORKER_HRS),1,0)</f>
        <v>1</v>
      </c>
      <c r="O2035" s="2">
        <f>L2035-M2035-K2035-FIXED_COSTS</f>
        <v>1105.9171120468745</v>
      </c>
      <c r="P2035" s="2">
        <f>IF(N2035=1,O2035,"")</f>
        <v>1105.9171120468745</v>
      </c>
    </row>
    <row r="2036">
      <c r="A2036" s="6">
        <v>3</v>
      </c>
      <c r="B2036" s="6">
        <v>2</v>
      </c>
      <c r="C2036" s="6">
        <v>17</v>
      </c>
      <c r="D2036" s="6">
        <f>A2036+B2036+C2036</f>
        <v>22</v>
      </c>
      <c r="E2036" s="5">
        <f>IF(A2036=0,0,A2036*LABOR_HRS_WK_TOM*SEASON_WEEKS*(1+DIM_PCT_TOM)^A2036)</f>
        <v>359.37000000000012</v>
      </c>
      <c r="F2036" s="5">
        <f>IF(B2036=0,0,B2036*LABOR_HRS_WK_CAR*SEASON_WEEKS*(1+DIM_PCT_CAR)^B2036)</f>
        <v>63.037499999999994</v>
      </c>
      <c r="G2036" s="5">
        <f>IF(C2036=0,0,C2036*LABOR_HRS_WK_MES*SEASON_WEEKS*(1+DIM_PCT_MES)^C2036)</f>
        <v>944.88069779263992</v>
      </c>
      <c r="H2036" s="5">
        <f>E2036+F2036+G2036</f>
        <v>1367.28819779264</v>
      </c>
      <c r="I2036" s="5">
        <f>MIN(H2036,FARMER_HRS)</f>
        <v>720</v>
      </c>
      <c r="J2036" s="5">
        <f>MAX(0,H2036-FARMER_HRS)</f>
        <v>647.28819779264</v>
      </c>
      <c r="K2036" s="2">
        <f>I2036*FARMER_RATE+J2036*TEMP_WORKER_RATE</f>
        <v>36237.642322788888</v>
      </c>
      <c r="L2036" s="2">
        <f>A2036*PRICE_TOM+B2036*PRICE_CAR+C2036*PRICE_MES</f>
        <v>76488</v>
      </c>
      <c r="M2036" s="2">
        <f>A2036*FERT_BED_TOM+B2036*FERT_BED_CAR+C2036*FERT_BED_MES</f>
        <v>18480</v>
      </c>
      <c r="N2036" s="6">
        <f>IF(AND(D2036&lt;=TOTAL_BEDS,J2036&lt;=TEMP_WORKER_MAX*TEMP_WORKER_HRS),1,0)</f>
        <v>1</v>
      </c>
      <c r="O2036" s="2">
        <f>L2036-M2036-K2036-FIXED_COSTS</f>
        <v>1770.3576772111119</v>
      </c>
      <c r="P2036" s="2">
        <f>IF(N2036=1,O2036,"")</f>
        <v>1770.3576772111119</v>
      </c>
    </row>
    <row r="2037">
      <c r="A2037" s="6">
        <v>3</v>
      </c>
      <c r="B2037" s="6">
        <v>2</v>
      </c>
      <c r="C2037" s="6">
        <v>18</v>
      </c>
      <c r="D2037" s="6">
        <f>A2037+B2037+C2037</f>
        <v>23</v>
      </c>
      <c r="E2037" s="5">
        <f>IF(A2037=0,0,A2037*LABOR_HRS_WK_TOM*SEASON_WEEKS*(1+DIM_PCT_TOM)^A2037)</f>
        <v>359.37000000000012</v>
      </c>
      <c r="F2037" s="5">
        <f>IF(B2037=0,0,B2037*LABOR_HRS_WK_CAR*SEASON_WEEKS*(1+DIM_PCT_CAR)^B2037)</f>
        <v>63.037499999999994</v>
      </c>
      <c r="G2037" s="5">
        <f>IF(C2037=0,0,C2037*LABOR_HRS_WK_MES*SEASON_WEEKS*(1+DIM_PCT_MES)^C2037)</f>
        <v>1012.9676892512272</v>
      </c>
      <c r="H2037" s="5">
        <f>E2037+F2037+G2037</f>
        <v>1435.3751892512273</v>
      </c>
      <c r="I2037" s="5">
        <f>MIN(H2037,FARMER_HRS)</f>
        <v>720</v>
      </c>
      <c r="J2037" s="5">
        <f>MAX(0,H2037-FARMER_HRS)</f>
        <v>715.37518925122731</v>
      </c>
      <c r="K2037" s="2">
        <f>I2037*FARMER_RATE+J2037*TEMP_WORKER_RATE</f>
        <v>37419.708146722696</v>
      </c>
      <c r="L2037" s="2">
        <f>A2037*PRICE_TOM+B2037*PRICE_CAR+C2037*PRICE_MES</f>
        <v>79188</v>
      </c>
      <c r="M2037" s="2">
        <f>A2037*FERT_BED_TOM+B2037*FERT_BED_CAR+C2037*FERT_BED_MES</f>
        <v>19360</v>
      </c>
      <c r="N2037" s="6">
        <f>IF(AND(D2037&lt;=TOTAL_BEDS,J2037&lt;=TEMP_WORKER_MAX*TEMP_WORKER_HRS),1,0)</f>
        <v>1</v>
      </c>
      <c r="O2037" s="2">
        <f>L2037-M2037-K2037-FIXED_COSTS</f>
        <v>2408.2918532773037</v>
      </c>
      <c r="P2037" s="2">
        <f>IF(N2037=1,O2037,"")</f>
        <v>2408.2918532773037</v>
      </c>
    </row>
    <row r="2038">
      <c r="A2038" s="6">
        <v>3</v>
      </c>
      <c r="B2038" s="6">
        <v>2</v>
      </c>
      <c r="C2038" s="6">
        <v>19</v>
      </c>
      <c r="D2038" s="6">
        <f>A2038+B2038+C2038</f>
        <v>24</v>
      </c>
      <c r="E2038" s="5">
        <f>IF(A2038=0,0,A2038*LABOR_HRS_WK_TOM*SEASON_WEEKS*(1+DIM_PCT_TOM)^A2038)</f>
        <v>359.37000000000012</v>
      </c>
      <c r="F2038" s="5">
        <f>IF(B2038=0,0,B2038*LABOR_HRS_WK_CAR*SEASON_WEEKS*(1+DIM_PCT_CAR)^B2038)</f>
        <v>63.037499999999994</v>
      </c>
      <c r="G2038" s="5">
        <f>IF(C2038=0,0,C2038*LABOR_HRS_WK_MES*SEASON_WEEKS*(1+DIM_PCT_MES)^C2038)</f>
        <v>1082.6092178872491</v>
      </c>
      <c r="H2038" s="5">
        <f>E2038+F2038+G2038</f>
        <v>1505.0167178872493</v>
      </c>
      <c r="I2038" s="5">
        <f>MIN(H2038,FARMER_HRS)</f>
        <v>720</v>
      </c>
      <c r="J2038" s="5">
        <f>MAX(0,H2038-FARMER_HRS)</f>
        <v>785.01671788724934</v>
      </c>
      <c r="K2038" s="2">
        <f>I2038*FARMER_RATE+J2038*TEMP_WORKER_RATE</f>
        <v>38628.7624633203</v>
      </c>
      <c r="L2038" s="2">
        <f>A2038*PRICE_TOM+B2038*PRICE_CAR+C2038*PRICE_MES</f>
        <v>81888</v>
      </c>
      <c r="M2038" s="2">
        <f>A2038*FERT_BED_TOM+B2038*FERT_BED_CAR+C2038*FERT_BED_MES</f>
        <v>20240</v>
      </c>
      <c r="N2038" s="6">
        <f>IF(AND(D2038&lt;=TOTAL_BEDS,J2038&lt;=TEMP_WORKER_MAX*TEMP_WORKER_HRS),1,0)</f>
        <v>1</v>
      </c>
      <c r="O2038" s="2">
        <f>L2038-M2038-K2038-FIXED_COSTS</f>
        <v>3019.2375366796987</v>
      </c>
      <c r="P2038" s="2">
        <f>IF(N2038=1,O2038,"")</f>
        <v>3019.2375366796987</v>
      </c>
    </row>
    <row r="2039">
      <c r="A2039" s="6">
        <v>3</v>
      </c>
      <c r="B2039" s="6">
        <v>2</v>
      </c>
      <c r="C2039" s="6">
        <v>20</v>
      </c>
      <c r="D2039" s="6">
        <f>A2039+B2039+C2039</f>
        <v>25</v>
      </c>
      <c r="E2039" s="5">
        <f>IF(A2039=0,0,A2039*LABOR_HRS_WK_TOM*SEASON_WEEKS*(1+DIM_PCT_TOM)^A2039)</f>
        <v>359.37000000000012</v>
      </c>
      <c r="F2039" s="5">
        <f>IF(B2039=0,0,B2039*LABOR_HRS_WK_CAR*SEASON_WEEKS*(1+DIM_PCT_CAR)^B2039)</f>
        <v>63.037499999999994</v>
      </c>
      <c r="G2039" s="5">
        <f>IF(C2039=0,0,C2039*LABOR_HRS_WK_MES*SEASON_WEEKS*(1+DIM_PCT_MES)^C2039)</f>
        <v>1153.8335085377259</v>
      </c>
      <c r="H2039" s="5">
        <f>E2039+F2039+G2039</f>
        <v>1576.241008537726</v>
      </c>
      <c r="I2039" s="5">
        <f>MIN(H2039,FARMER_HRS)</f>
        <v>720</v>
      </c>
      <c r="J2039" s="5">
        <f>MAX(0,H2039-FARMER_HRS)</f>
        <v>856.241008537726</v>
      </c>
      <c r="K2039" s="2">
        <f>I2039*FARMER_RATE+J2039*TEMP_WORKER_RATE</f>
        <v>39865.2952871133</v>
      </c>
      <c r="L2039" s="2">
        <f>A2039*PRICE_TOM+B2039*PRICE_CAR+C2039*PRICE_MES</f>
        <v>84588</v>
      </c>
      <c r="M2039" s="2">
        <f>A2039*FERT_BED_TOM+B2039*FERT_BED_CAR+C2039*FERT_BED_MES</f>
        <v>21120</v>
      </c>
      <c r="N2039" s="6">
        <f>IF(AND(D2039&lt;=TOTAL_BEDS,J2039&lt;=TEMP_WORKER_MAX*TEMP_WORKER_HRS),1,0)</f>
        <v>1</v>
      </c>
      <c r="O2039" s="2">
        <f>L2039-M2039-K2039-FIXED_COSTS</f>
        <v>3602.704712886698</v>
      </c>
      <c r="P2039" s="2">
        <f>IF(N2039=1,O2039,"")</f>
        <v>3602.704712886698</v>
      </c>
    </row>
    <row r="2040">
      <c r="A2040" s="6">
        <v>3</v>
      </c>
      <c r="B2040" s="6">
        <v>2</v>
      </c>
      <c r="C2040" s="6">
        <v>21</v>
      </c>
      <c r="D2040" s="6">
        <f>A2040+B2040+C2040</f>
        <v>26</v>
      </c>
      <c r="E2040" s="5">
        <f>IF(A2040=0,0,A2040*LABOR_HRS_WK_TOM*SEASON_WEEKS*(1+DIM_PCT_TOM)^A2040)</f>
        <v>359.37000000000012</v>
      </c>
      <c r="F2040" s="5">
        <f>IF(B2040=0,0,B2040*LABOR_HRS_WK_CAR*SEASON_WEEKS*(1+DIM_PCT_CAR)^B2040)</f>
        <v>63.037499999999994</v>
      </c>
      <c r="G2040" s="5">
        <f>IF(C2040=0,0,C2040*LABOR_HRS_WK_MES*SEASON_WEEKS*(1+DIM_PCT_MES)^C2040)</f>
        <v>1226.6692487641699</v>
      </c>
      <c r="H2040" s="5">
        <f>E2040+F2040+G2040</f>
        <v>1649.0767487641701</v>
      </c>
      <c r="I2040" s="5">
        <f>MIN(H2040,FARMER_HRS)</f>
        <v>720</v>
      </c>
      <c r="J2040" s="5">
        <f>MAX(0,H2040-FARMER_HRS)</f>
        <v>929.07674876417013</v>
      </c>
      <c r="K2040" s="2">
        <f>I2040*FARMER_RATE+J2040*TEMP_WORKER_RATE</f>
        <v>41129.80466604462</v>
      </c>
      <c r="L2040" s="2">
        <f>A2040*PRICE_TOM+B2040*PRICE_CAR+C2040*PRICE_MES</f>
        <v>87288</v>
      </c>
      <c r="M2040" s="2">
        <f>A2040*FERT_BED_TOM+B2040*FERT_BED_CAR+C2040*FERT_BED_MES</f>
        <v>22000</v>
      </c>
      <c r="N2040" s="6">
        <f>IF(AND(D2040&lt;=TOTAL_BEDS,J2040&lt;=TEMP_WORKER_MAX*TEMP_WORKER_HRS),1,0)</f>
        <v>1</v>
      </c>
      <c r="O2040" s="2">
        <f>L2040-M2040-K2040-FIXED_COSTS</f>
        <v>4158.19533395538</v>
      </c>
      <c r="P2040" s="2">
        <f>IF(N2040=1,O2040,"")</f>
        <v>4158.19533395538</v>
      </c>
    </row>
    <row r="2041">
      <c r="A2041" s="6">
        <v>3</v>
      </c>
      <c r="B2041" s="6">
        <v>2</v>
      </c>
      <c r="C2041" s="6">
        <v>22</v>
      </c>
      <c r="D2041" s="6">
        <f>A2041+B2041+C2041</f>
        <v>27</v>
      </c>
      <c r="E2041" s="5">
        <f>IF(A2041=0,0,A2041*LABOR_HRS_WK_TOM*SEASON_WEEKS*(1+DIM_PCT_TOM)^A2041)</f>
        <v>359.37000000000012</v>
      </c>
      <c r="F2041" s="5">
        <f>IF(B2041=0,0,B2041*LABOR_HRS_WK_CAR*SEASON_WEEKS*(1+DIM_PCT_CAR)^B2041)</f>
        <v>63.037499999999994</v>
      </c>
      <c r="G2041" s="5">
        <f>IF(C2041=0,0,C2041*LABOR_HRS_WK_MES*SEASON_WEEKS*(1+DIM_PCT_MES)^C2041)</f>
        <v>1301.1455960105659</v>
      </c>
      <c r="H2041" s="5">
        <f>E2041+F2041+G2041</f>
        <v>1723.5530960105662</v>
      </c>
      <c r="I2041" s="5">
        <f>MIN(H2041,FARMER_HRS)</f>
        <v>720</v>
      </c>
      <c r="J2041" s="5">
        <f>MAX(0,H2041-FARMER_HRS)</f>
        <v>1003.5530960105662</v>
      </c>
      <c r="K2041" s="2">
        <f>I2041*FARMER_RATE+J2041*TEMP_WORKER_RATE</f>
        <v>42422.796805738995</v>
      </c>
      <c r="L2041" s="2">
        <f>A2041*PRICE_TOM+B2041*PRICE_CAR+C2041*PRICE_MES</f>
        <v>89988</v>
      </c>
      <c r="M2041" s="2">
        <f>A2041*FERT_BED_TOM+B2041*FERT_BED_CAR+C2041*FERT_BED_MES</f>
        <v>22880</v>
      </c>
      <c r="N2041" s="6">
        <f>IF(AND(D2041&lt;=TOTAL_BEDS,J2041&lt;=TEMP_WORKER_MAX*TEMP_WORKER_HRS),1,0)</f>
        <v>1</v>
      </c>
      <c r="O2041" s="2">
        <f>L2041-M2041-K2041-FIXED_COSTS</f>
        <v>4685.2031942610047</v>
      </c>
      <c r="P2041" s="2">
        <f>IF(N2041=1,O2041,"")</f>
        <v>4685.2031942610047</v>
      </c>
    </row>
    <row r="2042">
      <c r="A2042" s="6">
        <v>3</v>
      </c>
      <c r="B2042" s="6">
        <v>2</v>
      </c>
      <c r="C2042" s="6">
        <v>23</v>
      </c>
      <c r="D2042" s="6">
        <f>A2042+B2042+C2042</f>
        <v>28</v>
      </c>
      <c r="E2042" s="5">
        <f>IF(A2042=0,0,A2042*LABOR_HRS_WK_TOM*SEASON_WEEKS*(1+DIM_PCT_TOM)^A2042)</f>
        <v>359.37000000000012</v>
      </c>
      <c r="F2042" s="5">
        <f>IF(B2042=0,0,B2042*LABOR_HRS_WK_CAR*SEASON_WEEKS*(1+DIM_PCT_CAR)^B2042)</f>
        <v>63.037499999999994</v>
      </c>
      <c r="G2042" s="5">
        <f>IF(C2042=0,0,C2042*LABOR_HRS_WK_MES*SEASON_WEEKS*(1+DIM_PCT_MES)^C2042)</f>
        <v>1377.2921848680023</v>
      </c>
      <c r="H2042" s="5">
        <f>E2042+F2042+G2042</f>
        <v>1799.6996848680024</v>
      </c>
      <c r="I2042" s="5">
        <f>MIN(H2042,FARMER_HRS)</f>
        <v>720</v>
      </c>
      <c r="J2042" s="5">
        <f>MAX(0,H2042-FARMER_HRS)</f>
        <v>1079.6996848680024</v>
      </c>
      <c r="K2042" s="2">
        <f>I2042*FARMER_RATE+J2042*TEMP_WORKER_RATE</f>
        <v>43744.786195625042</v>
      </c>
      <c r="L2042" s="2">
        <f>A2042*PRICE_TOM+B2042*PRICE_CAR+C2042*PRICE_MES</f>
        <v>92688</v>
      </c>
      <c r="M2042" s="2">
        <f>A2042*FERT_BED_TOM+B2042*FERT_BED_CAR+C2042*FERT_BED_MES</f>
        <v>23760</v>
      </c>
      <c r="N2042" s="6">
        <f>IF(AND(D2042&lt;=TOTAL_BEDS,J2042&lt;=TEMP_WORKER_MAX*TEMP_WORKER_HRS),1,0)</f>
        <v>1</v>
      </c>
      <c r="O2042" s="2">
        <f>L2042-M2042-K2042-FIXED_COSTS</f>
        <v>5183.2138043749583</v>
      </c>
      <c r="P2042" s="2">
        <f>IF(N2042=1,O2042,"")</f>
        <v>5183.2138043749583</v>
      </c>
    </row>
    <row r="2043">
      <c r="A2043" s="6">
        <v>3</v>
      </c>
      <c r="B2043" s="6">
        <v>2</v>
      </c>
      <c r="C2043" s="6">
        <v>24</v>
      </c>
      <c r="D2043" s="6">
        <f>A2043+B2043+C2043</f>
        <v>29</v>
      </c>
      <c r="E2043" s="5">
        <f>IF(A2043=0,0,A2043*LABOR_HRS_WK_TOM*SEASON_WEEKS*(1+DIM_PCT_TOM)^A2043)</f>
        <v>359.37000000000012</v>
      </c>
      <c r="F2043" s="5">
        <f>IF(B2043=0,0,B2043*LABOR_HRS_WK_CAR*SEASON_WEEKS*(1+DIM_PCT_CAR)^B2043)</f>
        <v>63.037499999999994</v>
      </c>
      <c r="G2043" s="5">
        <f>IF(C2043=0,0,C2043*LABOR_HRS_WK_MES*SEASON_WEEKS*(1+DIM_PCT_MES)^C2043)</f>
        <v>1455.139134447498</v>
      </c>
      <c r="H2043" s="5">
        <f>E2043+F2043+G2043</f>
        <v>1877.546634447498</v>
      </c>
      <c r="I2043" s="5">
        <f>MIN(H2043,FARMER_HRS)</f>
        <v>720</v>
      </c>
      <c r="J2043" s="5">
        <f>MAX(0,H2043-FARMER_HRS)</f>
        <v>1157.546634447498</v>
      </c>
      <c r="K2043" s="2">
        <f>I2043*FARMER_RATE+J2043*TEMP_WORKER_RATE</f>
        <v>45096.295736935732</v>
      </c>
      <c r="L2043" s="2">
        <f>A2043*PRICE_TOM+B2043*PRICE_CAR+C2043*PRICE_MES</f>
        <v>95388</v>
      </c>
      <c r="M2043" s="2">
        <f>A2043*FERT_BED_TOM+B2043*FERT_BED_CAR+C2043*FERT_BED_MES</f>
        <v>24640</v>
      </c>
      <c r="N2043" s="6">
        <f>IF(AND(D2043&lt;=TOTAL_BEDS,J2043&lt;=TEMP_WORKER_MAX*TEMP_WORKER_HRS),1,0)</f>
        <v>1</v>
      </c>
      <c r="O2043" s="2">
        <f>L2043-M2043-K2043-FIXED_COSTS</f>
        <v>5651.7042630642682</v>
      </c>
      <c r="P2043" s="2">
        <f>IF(N2043=1,O2043,"")</f>
        <v>5651.7042630642682</v>
      </c>
    </row>
    <row r="2044">
      <c r="A2044" s="6">
        <v>3</v>
      </c>
      <c r="B2044" s="6">
        <v>2</v>
      </c>
      <c r="C2044" s="6">
        <v>25</v>
      </c>
      <c r="D2044" s="6">
        <f>A2044+B2044+C2044</f>
        <v>30</v>
      </c>
      <c r="E2044" s="5">
        <f>IF(A2044=0,0,A2044*LABOR_HRS_WK_TOM*SEASON_WEEKS*(1+DIM_PCT_TOM)^A2044)</f>
        <v>359.37000000000012</v>
      </c>
      <c r="F2044" s="5">
        <f>IF(B2044=0,0,B2044*LABOR_HRS_WK_CAR*SEASON_WEEKS*(1+DIM_PCT_CAR)^B2044)</f>
        <v>63.037499999999994</v>
      </c>
      <c r="G2044" s="5">
        <f>IF(C2044=0,0,C2044*LABOR_HRS_WK_MES*SEASON_WEEKS*(1+DIM_PCT_MES)^C2044)</f>
        <v>1534.7170558625955</v>
      </c>
      <c r="H2044" s="5">
        <f>E2044+F2044+G2044</f>
        <v>1957.1245558625956</v>
      </c>
      <c r="I2044" s="5">
        <f>MIN(H2044,FARMER_HRS)</f>
        <v>720</v>
      </c>
      <c r="J2044" s="5">
        <f>MAX(0,H2044-FARMER_HRS)</f>
        <v>1237.1245558625956</v>
      </c>
      <c r="K2044" s="2">
        <f>I2044*FARMER_RATE+J2044*TEMP_WORKER_RATE</f>
        <v>46477.8568726145</v>
      </c>
      <c r="L2044" s="2">
        <f>A2044*PRICE_TOM+B2044*PRICE_CAR+C2044*PRICE_MES</f>
        <v>98088</v>
      </c>
      <c r="M2044" s="2">
        <f>A2044*FERT_BED_TOM+B2044*FERT_BED_CAR+C2044*FERT_BED_MES</f>
        <v>25520</v>
      </c>
      <c r="N2044" s="6">
        <f>IF(AND(D2044&lt;=TOTAL_BEDS,J2044&lt;=TEMP_WORKER_MAX*TEMP_WORKER_HRS),1,0)</f>
        <v>1</v>
      </c>
      <c r="O2044" s="2">
        <f>L2044-M2044-K2044-FIXED_COSTS</f>
        <v>6090.1431273854978</v>
      </c>
      <c r="P2044" s="2">
        <f>IF(N2044=1,O2044,"")</f>
        <v>6090.1431273854978</v>
      </c>
    </row>
    <row r="2045">
      <c r="A2045" s="6">
        <v>3</v>
      </c>
      <c r="B2045" s="6">
        <v>2</v>
      </c>
      <c r="C2045" s="6">
        <v>26</v>
      </c>
      <c r="D2045" s="6">
        <f>A2045+B2045+C2045</f>
        <v>31</v>
      </c>
      <c r="E2045" s="5">
        <f>IF(A2045=0,0,A2045*LABOR_HRS_WK_TOM*SEASON_WEEKS*(1+DIM_PCT_TOM)^A2045)</f>
        <v>359.37000000000012</v>
      </c>
      <c r="F2045" s="5">
        <f>IF(B2045=0,0,B2045*LABOR_HRS_WK_CAR*SEASON_WEEKS*(1+DIM_PCT_CAR)^B2045)</f>
        <v>63.037499999999994</v>
      </c>
      <c r="G2045" s="5">
        <f>IF(C2045=0,0,C2045*LABOR_HRS_WK_MES*SEASON_WEEKS*(1+DIM_PCT_MES)^C2045)</f>
        <v>1616.0570598233128</v>
      </c>
      <c r="H2045" s="5">
        <f>E2045+F2045+G2045</f>
        <v>2038.4645598233128</v>
      </c>
      <c r="I2045" s="5">
        <f>MIN(H2045,FARMER_HRS)</f>
        <v>720</v>
      </c>
      <c r="J2045" s="5">
        <f>MAX(0,H2045-FARMER_HRS)</f>
        <v>1318.4645598233128</v>
      </c>
      <c r="K2045" s="2">
        <f>I2045*FARMER_RATE+J2045*TEMP_WORKER_RATE</f>
        <v>47890.009719154739</v>
      </c>
      <c r="L2045" s="2">
        <f>A2045*PRICE_TOM+B2045*PRICE_CAR+C2045*PRICE_MES</f>
        <v>100788</v>
      </c>
      <c r="M2045" s="2">
        <f>A2045*FERT_BED_TOM+B2045*FERT_BED_CAR+C2045*FERT_BED_MES</f>
        <v>26400</v>
      </c>
      <c r="N2045" s="6">
        <f>IF(AND(D2045&lt;=TOTAL_BEDS,J2045&lt;=TEMP_WORKER_MAX*TEMP_WORKER_HRS),1,0)</f>
        <v>1</v>
      </c>
      <c r="O2045" s="2">
        <f>L2045-M2045-K2045-FIXED_COSTS</f>
        <v>6497.9902808452607</v>
      </c>
      <c r="P2045" s="2">
        <f>IF(N2045=1,O2045,"")</f>
        <v>6497.9902808452607</v>
      </c>
    </row>
    <row r="2046">
      <c r="A2046" s="6">
        <v>3</v>
      </c>
      <c r="B2046" s="6">
        <v>2</v>
      </c>
      <c r="C2046" s="6">
        <v>27</v>
      </c>
      <c r="D2046" s="6">
        <f>A2046+B2046+C2046</f>
        <v>32</v>
      </c>
      <c r="E2046" s="5">
        <f>IF(A2046=0,0,A2046*LABOR_HRS_WK_TOM*SEASON_WEEKS*(1+DIM_PCT_TOM)^A2046)</f>
        <v>359.37000000000012</v>
      </c>
      <c r="F2046" s="5">
        <f>IF(B2046=0,0,B2046*LABOR_HRS_WK_CAR*SEASON_WEEKS*(1+DIM_PCT_CAR)^B2046)</f>
        <v>63.037499999999994</v>
      </c>
      <c r="G2046" s="5">
        <f>IF(C2046=0,0,C2046*LABOR_HRS_WK_MES*SEASON_WEEKS*(1+DIM_PCT_MES)^C2046)</f>
        <v>1699.19076434307</v>
      </c>
      <c r="H2046" s="5">
        <f>E2046+F2046+G2046</f>
        <v>2121.5982643430702</v>
      </c>
      <c r="I2046" s="5">
        <f>MIN(H2046,FARMER_HRS)</f>
        <v>720</v>
      </c>
      <c r="J2046" s="5">
        <f>MAX(0,H2046-FARMER_HRS)</f>
        <v>1401.5982643430702</v>
      </c>
      <c r="K2046" s="2">
        <f>I2046*FARMER_RATE+J2046*TEMP_WORKER_RATE</f>
        <v>49333.303200400522</v>
      </c>
      <c r="L2046" s="2">
        <f>A2046*PRICE_TOM+B2046*PRICE_CAR+C2046*PRICE_MES</f>
        <v>103488</v>
      </c>
      <c r="M2046" s="2">
        <f>A2046*FERT_BED_TOM+B2046*FERT_BED_CAR+C2046*FERT_BED_MES</f>
        <v>27280</v>
      </c>
      <c r="N2046" s="6">
        <f>IF(AND(D2046&lt;=TOTAL_BEDS,J2046&lt;=TEMP_WORKER_MAX*TEMP_WORKER_HRS),1,0)</f>
        <v>1</v>
      </c>
      <c r="O2046" s="2">
        <f>L2046-M2046-K2046-FIXED_COSTS</f>
        <v>6874.6967995994783</v>
      </c>
      <c r="P2046" s="2">
        <f>IF(N2046=1,O2046,"")</f>
        <v>6874.6967995994783</v>
      </c>
    </row>
    <row r="2047">
      <c r="A2047" s="6">
        <v>3</v>
      </c>
      <c r="B2047" s="6">
        <v>2</v>
      </c>
      <c r="C2047" s="6">
        <v>28</v>
      </c>
      <c r="D2047" s="6">
        <f>A2047+B2047+C2047</f>
        <v>33</v>
      </c>
      <c r="E2047" s="5">
        <f>IF(A2047=0,0,A2047*LABOR_HRS_WK_TOM*SEASON_WEEKS*(1+DIM_PCT_TOM)^A2047)</f>
        <v>359.37000000000012</v>
      </c>
      <c r="F2047" s="5">
        <f>IF(B2047=0,0,B2047*LABOR_HRS_WK_CAR*SEASON_WEEKS*(1+DIM_PCT_CAR)^B2047)</f>
        <v>63.037499999999994</v>
      </c>
      <c r="G2047" s="5">
        <f>IF(C2047=0,0,C2047*LABOR_HRS_WK_MES*SEASON_WEEKS*(1+DIM_PCT_MES)^C2047)</f>
        <v>1784.1503025602233</v>
      </c>
      <c r="H2047" s="5">
        <f>E2047+F2047+G2047</f>
        <v>2206.5578025602235</v>
      </c>
      <c r="I2047" s="5">
        <f>MIN(H2047,FARMER_HRS)</f>
        <v>720</v>
      </c>
      <c r="J2047" s="5">
        <f>MAX(0,H2047-FARMER_HRS)</f>
        <v>1486.5578025602235</v>
      </c>
      <c r="K2047" s="2">
        <f>I2047*FARMER_RATE+J2047*TEMP_WORKER_RATE</f>
        <v>50808.295183337214</v>
      </c>
      <c r="L2047" s="2">
        <f>A2047*PRICE_TOM+B2047*PRICE_CAR+C2047*PRICE_MES</f>
        <v>106188</v>
      </c>
      <c r="M2047" s="2">
        <f>A2047*FERT_BED_TOM+B2047*FERT_BED_CAR+C2047*FERT_BED_MES</f>
        <v>28160</v>
      </c>
      <c r="N2047" s="6">
        <f>IF(AND(D2047&lt;=TOTAL_BEDS,J2047&lt;=TEMP_WORKER_MAX*TEMP_WORKER_HRS),1,0)</f>
        <v>1</v>
      </c>
      <c r="O2047" s="2">
        <f>L2047-M2047-K2047-FIXED_COSTS</f>
        <v>7219.7048166627865</v>
      </c>
      <c r="P2047" s="2">
        <f>IF(N2047=1,O2047,"")</f>
        <v>7219.7048166627865</v>
      </c>
    </row>
    <row r="2048">
      <c r="A2048" s="6">
        <v>3</v>
      </c>
      <c r="B2048" s="6">
        <v>2</v>
      </c>
      <c r="C2048" s="6">
        <v>29</v>
      </c>
      <c r="D2048" s="6">
        <f>A2048+B2048+C2048</f>
        <v>34</v>
      </c>
      <c r="E2048" s="5">
        <f>IF(A2048=0,0,A2048*LABOR_HRS_WK_TOM*SEASON_WEEKS*(1+DIM_PCT_TOM)^A2048)</f>
        <v>359.37000000000012</v>
      </c>
      <c r="F2048" s="5">
        <f>IF(B2048=0,0,B2048*LABOR_HRS_WK_CAR*SEASON_WEEKS*(1+DIM_PCT_CAR)^B2048)</f>
        <v>63.037499999999994</v>
      </c>
      <c r="G2048" s="5">
        <f>IF(C2048=0,0,C2048*LABOR_HRS_WK_MES*SEASON_WEEKS*(1+DIM_PCT_MES)^C2048)</f>
        <v>1870.9683306758766</v>
      </c>
      <c r="H2048" s="5">
        <f>E2048+F2048+G2048</f>
        <v>2293.3758306758768</v>
      </c>
      <c r="I2048" s="5">
        <f>MIN(H2048,FARMER_HRS)</f>
        <v>720</v>
      </c>
      <c r="J2048" s="5">
        <f>MAX(0,H2048-FARMER_HRS)</f>
        <v>1573.3758306758768</v>
      </c>
      <c r="K2048" s="2">
        <f>I2048*FARMER_RATE+J2048*TEMP_WORKER_RATE</f>
        <v>52315.55261590064</v>
      </c>
      <c r="L2048" s="2">
        <f>A2048*PRICE_TOM+B2048*PRICE_CAR+C2048*PRICE_MES</f>
        <v>108888</v>
      </c>
      <c r="M2048" s="2">
        <f>A2048*FERT_BED_TOM+B2048*FERT_BED_CAR+C2048*FERT_BED_MES</f>
        <v>29040</v>
      </c>
      <c r="N2048" s="6">
        <f>IF(AND(D2048&lt;=TOTAL_BEDS,J2048&lt;=TEMP_WORKER_MAX*TEMP_WORKER_HRS),1,0)</f>
        <v>1</v>
      </c>
      <c r="O2048" s="2">
        <f>L2048-M2048-K2048-FIXED_COSTS</f>
        <v>7532.44738409936</v>
      </c>
      <c r="P2048" s="2">
        <f>IF(N2048=1,O2048,"")</f>
        <v>7532.44738409936</v>
      </c>
    </row>
    <row r="2049">
      <c r="A2049" s="6">
        <v>3</v>
      </c>
      <c r="B2049" s="6">
        <v>2</v>
      </c>
      <c r="C2049" s="6">
        <v>30</v>
      </c>
      <c r="D2049" s="6">
        <f>A2049+B2049+C2049</f>
        <v>35</v>
      </c>
      <c r="E2049" s="5">
        <f>IF(A2049=0,0,A2049*LABOR_HRS_WK_TOM*SEASON_WEEKS*(1+DIM_PCT_TOM)^A2049)</f>
        <v>359.37000000000012</v>
      </c>
      <c r="F2049" s="5">
        <f>IF(B2049=0,0,B2049*LABOR_HRS_WK_CAR*SEASON_WEEKS*(1+DIM_PCT_CAR)^B2049)</f>
        <v>63.037499999999994</v>
      </c>
      <c r="G2049" s="5">
        <f>IF(C2049=0,0,C2049*LABOR_HRS_WK_MES*SEASON_WEEKS*(1+DIM_PCT_MES)^C2049)</f>
        <v>1959.6780360096466</v>
      </c>
      <c r="H2049" s="5">
        <f>E2049+F2049+G2049</f>
        <v>2382.0855360096466</v>
      </c>
      <c r="I2049" s="5">
        <f>MIN(H2049,FARMER_HRS)</f>
        <v>720</v>
      </c>
      <c r="J2049" s="5">
        <f>MAX(0,H2049-FARMER_HRS)</f>
        <v>1662.0855360096466</v>
      </c>
      <c r="K2049" s="2">
        <f>I2049*FARMER_RATE+J2049*TEMP_WORKER_RATE</f>
        <v>53855.651666834143</v>
      </c>
      <c r="L2049" s="2">
        <f>A2049*PRICE_TOM+B2049*PRICE_CAR+C2049*PRICE_MES</f>
        <v>111588</v>
      </c>
      <c r="M2049" s="2">
        <f>A2049*FERT_BED_TOM+B2049*FERT_BED_CAR+C2049*FERT_BED_MES</f>
        <v>29920</v>
      </c>
      <c r="N2049" s="6">
        <f>IF(AND(D2049&lt;=TOTAL_BEDS,J2049&lt;=TEMP_WORKER_MAX*TEMP_WORKER_HRS),1,0)</f>
        <v>1</v>
      </c>
      <c r="O2049" s="2">
        <f>L2049-M2049-K2049-FIXED_COSTS</f>
        <v>7812.3483331658572</v>
      </c>
      <c r="P2049" s="2">
        <f>IF(N2049=1,O2049,"")</f>
        <v>7812.3483331658572</v>
      </c>
    </row>
    <row r="2050">
      <c r="A2050" s="6">
        <v>3</v>
      </c>
      <c r="B2050" s="6">
        <v>3</v>
      </c>
      <c r="C2050" s="6">
        <v>0</v>
      </c>
      <c r="D2050" s="6">
        <f>A2050+B2050+C2050</f>
        <v>6</v>
      </c>
      <c r="E2050" s="5">
        <f>IF(A2050=0,0,A2050*LABOR_HRS_WK_TOM*SEASON_WEEKS*(1+DIM_PCT_TOM)^A2050)</f>
        <v>359.37000000000012</v>
      </c>
      <c r="F2050" s="5">
        <f>IF(B2050=0,0,B2050*LABOR_HRS_WK_CAR*SEASON_WEEKS*(1+DIM_PCT_CAR)^B2050)</f>
        <v>96.920156249999962</v>
      </c>
      <c r="G2050" s="5">
        <f>IF(C2050=0,0,C2050*LABOR_HRS_WK_MES*SEASON_WEEKS*(1+DIM_PCT_MES)^C2050)</f>
        <v>0</v>
      </c>
      <c r="H2050" s="5">
        <f>E2050+F2050+G2050</f>
        <v>456.29015625000011</v>
      </c>
      <c r="I2050" s="5">
        <f>MIN(H2050,FARMER_HRS)</f>
        <v>456.29015625000011</v>
      </c>
      <c r="J2050" s="5">
        <f>MAX(0,H2050-FARMER_HRS)</f>
        <v>0</v>
      </c>
      <c r="K2050" s="2">
        <f>I2050*FARMER_RATE+J2050*TEMP_WORKER_RATE</f>
        <v>15843.408203125004</v>
      </c>
      <c r="L2050" s="2">
        <f>A2050*PRICE_TOM+B2050*PRICE_CAR+C2050*PRICE_MES</f>
        <v>32682</v>
      </c>
      <c r="M2050" s="2">
        <f>A2050*FERT_BED_TOM+B2050*FERT_BED_CAR+C2050*FERT_BED_MES</f>
        <v>3960</v>
      </c>
      <c r="N2050" s="6">
        <f>IF(AND(D2050&lt;=TOTAL_BEDS,J2050&lt;=TEMP_WORKER_MAX*TEMP_WORKER_HRS),1,0)</f>
        <v>1</v>
      </c>
      <c r="O2050" s="2">
        <f>L2050-M2050-K2050-FIXED_COSTS</f>
        <v>-7121.4082031250036</v>
      </c>
      <c r="P2050" s="2">
        <f>IF(N2050=1,O2050,"")</f>
        <v>-7121.4082031250036</v>
      </c>
    </row>
    <row r="2051">
      <c r="A2051" s="6">
        <v>3</v>
      </c>
      <c r="B2051" s="6">
        <v>3</v>
      </c>
      <c r="C2051" s="6">
        <v>1</v>
      </c>
      <c r="D2051" s="6">
        <f>A2051+B2051+C2051</f>
        <v>7</v>
      </c>
      <c r="E2051" s="5">
        <f>IF(A2051=0,0,A2051*LABOR_HRS_WK_TOM*SEASON_WEEKS*(1+DIM_PCT_TOM)^A2051)</f>
        <v>359.37000000000012</v>
      </c>
      <c r="F2051" s="5">
        <f>IF(B2051=0,0,B2051*LABOR_HRS_WK_CAR*SEASON_WEEKS*(1+DIM_PCT_CAR)^B2051)</f>
        <v>96.920156249999962</v>
      </c>
      <c r="G2051" s="5">
        <f>IF(C2051=0,0,C2051*LABOR_HRS_WK_MES*SEASON_WEEKS*(1+DIM_PCT_MES)^C2051)</f>
        <v>45.5625</v>
      </c>
      <c r="H2051" s="5">
        <f>E2051+F2051+G2051</f>
        <v>501.85265625000011</v>
      </c>
      <c r="I2051" s="5">
        <f>MIN(H2051,FARMER_HRS)</f>
        <v>501.85265625000011</v>
      </c>
      <c r="J2051" s="5">
        <f>MAX(0,H2051-FARMER_HRS)</f>
        <v>0</v>
      </c>
      <c r="K2051" s="2">
        <f>I2051*FARMER_RATE+J2051*TEMP_WORKER_RATE</f>
        <v>17425.439453125004</v>
      </c>
      <c r="L2051" s="2">
        <f>A2051*PRICE_TOM+B2051*PRICE_CAR+C2051*PRICE_MES</f>
        <v>35382</v>
      </c>
      <c r="M2051" s="2">
        <f>A2051*FERT_BED_TOM+B2051*FERT_BED_CAR+C2051*FERT_BED_MES</f>
        <v>4840</v>
      </c>
      <c r="N2051" s="6">
        <f>IF(AND(D2051&lt;=TOTAL_BEDS,J2051&lt;=TEMP_WORKER_MAX*TEMP_WORKER_HRS),1,0)</f>
        <v>1</v>
      </c>
      <c r="O2051" s="2">
        <f>L2051-M2051-K2051-FIXED_COSTS</f>
        <v>-6883.4394531250036</v>
      </c>
      <c r="P2051" s="2">
        <f>IF(N2051=1,O2051,"")</f>
        <v>-6883.4394531250036</v>
      </c>
    </row>
    <row r="2052">
      <c r="A2052" s="6">
        <v>3</v>
      </c>
      <c r="B2052" s="6">
        <v>3</v>
      </c>
      <c r="C2052" s="6">
        <v>2</v>
      </c>
      <c r="D2052" s="6">
        <f>A2052+B2052+C2052</f>
        <v>8</v>
      </c>
      <c r="E2052" s="5">
        <f>IF(A2052=0,0,A2052*LABOR_HRS_WK_TOM*SEASON_WEEKS*(1+DIM_PCT_TOM)^A2052)</f>
        <v>359.37000000000012</v>
      </c>
      <c r="F2052" s="5">
        <f>IF(B2052=0,0,B2052*LABOR_HRS_WK_CAR*SEASON_WEEKS*(1+DIM_PCT_CAR)^B2052)</f>
        <v>96.920156249999962</v>
      </c>
      <c r="G2052" s="5">
        <f>IF(C2052=0,0,C2052*LABOR_HRS_WK_MES*SEASON_WEEKS*(1+DIM_PCT_MES)^C2052)</f>
        <v>92.2640625</v>
      </c>
      <c r="H2052" s="5">
        <f>E2052+F2052+G2052</f>
        <v>548.55421875000013</v>
      </c>
      <c r="I2052" s="5">
        <f>MIN(H2052,FARMER_HRS)</f>
        <v>548.55421875000013</v>
      </c>
      <c r="J2052" s="5">
        <f>MAX(0,H2052-FARMER_HRS)</f>
        <v>0</v>
      </c>
      <c r="K2052" s="2">
        <f>I2052*FARMER_RATE+J2052*TEMP_WORKER_RATE</f>
        <v>19047.021484375004</v>
      </c>
      <c r="L2052" s="2">
        <f>A2052*PRICE_TOM+B2052*PRICE_CAR+C2052*PRICE_MES</f>
        <v>38082</v>
      </c>
      <c r="M2052" s="2">
        <f>A2052*FERT_BED_TOM+B2052*FERT_BED_CAR+C2052*FERT_BED_MES</f>
        <v>5720</v>
      </c>
      <c r="N2052" s="6">
        <f>IF(AND(D2052&lt;=TOTAL_BEDS,J2052&lt;=TEMP_WORKER_MAX*TEMP_WORKER_HRS),1,0)</f>
        <v>1</v>
      </c>
      <c r="O2052" s="2">
        <f>L2052-M2052-K2052-FIXED_COSTS</f>
        <v>-6685.0214843750036</v>
      </c>
      <c r="P2052" s="2">
        <f>IF(N2052=1,O2052,"")</f>
        <v>-6685.0214843750036</v>
      </c>
    </row>
    <row r="2053">
      <c r="A2053" s="6">
        <v>3</v>
      </c>
      <c r="B2053" s="6">
        <v>3</v>
      </c>
      <c r="C2053" s="6">
        <v>3</v>
      </c>
      <c r="D2053" s="6">
        <f>A2053+B2053+C2053</f>
        <v>9</v>
      </c>
      <c r="E2053" s="5">
        <f>IF(A2053=0,0,A2053*LABOR_HRS_WK_TOM*SEASON_WEEKS*(1+DIM_PCT_TOM)^A2053)</f>
        <v>359.37000000000012</v>
      </c>
      <c r="F2053" s="5">
        <f>IF(B2053=0,0,B2053*LABOR_HRS_WK_CAR*SEASON_WEEKS*(1+DIM_PCT_CAR)^B2053)</f>
        <v>96.920156249999962</v>
      </c>
      <c r="G2053" s="5">
        <f>IF(C2053=0,0,C2053*LABOR_HRS_WK_MES*SEASON_WEEKS*(1+DIM_PCT_MES)^C2053)</f>
        <v>140.12604492187498</v>
      </c>
      <c r="H2053" s="5">
        <f>E2053+F2053+G2053</f>
        <v>596.41620117187506</v>
      </c>
      <c r="I2053" s="5">
        <f>MIN(H2053,FARMER_HRS)</f>
        <v>596.41620117187506</v>
      </c>
      <c r="J2053" s="5">
        <f>MAX(0,H2053-FARMER_HRS)</f>
        <v>0</v>
      </c>
      <c r="K2053" s="2">
        <f>I2053*FARMER_RATE+J2053*TEMP_WORKER_RATE</f>
        <v>20708.895874023438</v>
      </c>
      <c r="L2053" s="2">
        <f>A2053*PRICE_TOM+B2053*PRICE_CAR+C2053*PRICE_MES</f>
        <v>40782</v>
      </c>
      <c r="M2053" s="2">
        <f>A2053*FERT_BED_TOM+B2053*FERT_BED_CAR+C2053*FERT_BED_MES</f>
        <v>6600</v>
      </c>
      <c r="N2053" s="6">
        <f>IF(AND(D2053&lt;=TOTAL_BEDS,J2053&lt;=TEMP_WORKER_MAX*TEMP_WORKER_HRS),1,0)</f>
        <v>1</v>
      </c>
      <c r="O2053" s="2">
        <f>L2053-M2053-K2053-FIXED_COSTS</f>
        <v>-6526.8958740234375</v>
      </c>
      <c r="P2053" s="2">
        <f>IF(N2053=1,O2053,"")</f>
        <v>-6526.8958740234375</v>
      </c>
    </row>
    <row r="2054">
      <c r="A2054" s="6">
        <v>3</v>
      </c>
      <c r="B2054" s="6">
        <v>3</v>
      </c>
      <c r="C2054" s="6">
        <v>4</v>
      </c>
      <c r="D2054" s="6">
        <f>A2054+B2054+C2054</f>
        <v>10</v>
      </c>
      <c r="E2054" s="5">
        <f>IF(A2054=0,0,A2054*LABOR_HRS_WK_TOM*SEASON_WEEKS*(1+DIM_PCT_TOM)^A2054)</f>
        <v>359.37000000000012</v>
      </c>
      <c r="F2054" s="5">
        <f>IF(B2054=0,0,B2054*LABOR_HRS_WK_CAR*SEASON_WEEKS*(1+DIM_PCT_CAR)^B2054)</f>
        <v>96.920156249999962</v>
      </c>
      <c r="G2054" s="5">
        <f>IF(C2054=0,0,C2054*LABOR_HRS_WK_MES*SEASON_WEEKS*(1+DIM_PCT_MES)^C2054)</f>
        <v>189.17016064453119</v>
      </c>
      <c r="H2054" s="5">
        <f>E2054+F2054+G2054</f>
        <v>645.46031689453127</v>
      </c>
      <c r="I2054" s="5">
        <f>MIN(H2054,FARMER_HRS)</f>
        <v>645.46031689453127</v>
      </c>
      <c r="J2054" s="5">
        <f>MAX(0,H2054-FARMER_HRS)</f>
        <v>0</v>
      </c>
      <c r="K2054" s="2">
        <f>I2054*FARMER_RATE+J2054*TEMP_WORKER_RATE</f>
        <v>22411.816558837891</v>
      </c>
      <c r="L2054" s="2">
        <f>A2054*PRICE_TOM+B2054*PRICE_CAR+C2054*PRICE_MES</f>
        <v>43482</v>
      </c>
      <c r="M2054" s="2">
        <f>A2054*FERT_BED_TOM+B2054*FERT_BED_CAR+C2054*FERT_BED_MES</f>
        <v>7480</v>
      </c>
      <c r="N2054" s="6">
        <f>IF(AND(D2054&lt;=TOTAL_BEDS,J2054&lt;=TEMP_WORKER_MAX*TEMP_WORKER_HRS),1,0)</f>
        <v>1</v>
      </c>
      <c r="O2054" s="2">
        <f>L2054-M2054-K2054-FIXED_COSTS</f>
        <v>-6409.8165588378906</v>
      </c>
      <c r="P2054" s="2">
        <f>IF(N2054=1,O2054,"")</f>
        <v>-6409.8165588378906</v>
      </c>
    </row>
    <row r="2055">
      <c r="A2055" s="6">
        <v>3</v>
      </c>
      <c r="B2055" s="6">
        <v>3</v>
      </c>
      <c r="C2055" s="6">
        <v>5</v>
      </c>
      <c r="D2055" s="6">
        <f>A2055+B2055+C2055</f>
        <v>11</v>
      </c>
      <c r="E2055" s="5">
        <f>IF(A2055=0,0,A2055*LABOR_HRS_WK_TOM*SEASON_WEEKS*(1+DIM_PCT_TOM)^A2055)</f>
        <v>359.37000000000012</v>
      </c>
      <c r="F2055" s="5">
        <f>IF(B2055=0,0,B2055*LABOR_HRS_WK_CAR*SEASON_WEEKS*(1+DIM_PCT_CAR)^B2055)</f>
        <v>96.920156249999962</v>
      </c>
      <c r="G2055" s="5">
        <f>IF(C2055=0,0,C2055*LABOR_HRS_WK_MES*SEASON_WEEKS*(1+DIM_PCT_MES)^C2055)</f>
        <v>239.41848456573481</v>
      </c>
      <c r="H2055" s="5">
        <f>E2055+F2055+G2055</f>
        <v>695.708640815735</v>
      </c>
      <c r="I2055" s="5">
        <f>MIN(H2055,FARMER_HRS)</f>
        <v>695.708640815735</v>
      </c>
      <c r="J2055" s="5">
        <f>MAX(0,H2055-FARMER_HRS)</f>
        <v>0</v>
      </c>
      <c r="K2055" s="2">
        <f>I2055*FARMER_RATE+J2055*TEMP_WORKER_RATE</f>
        <v>24156.550028324131</v>
      </c>
      <c r="L2055" s="2">
        <f>A2055*PRICE_TOM+B2055*PRICE_CAR+C2055*PRICE_MES</f>
        <v>46182</v>
      </c>
      <c r="M2055" s="2">
        <f>A2055*FERT_BED_TOM+B2055*FERT_BED_CAR+C2055*FERT_BED_MES</f>
        <v>8360</v>
      </c>
      <c r="N2055" s="6">
        <f>IF(AND(D2055&lt;=TOTAL_BEDS,J2055&lt;=TEMP_WORKER_MAX*TEMP_WORKER_HRS),1,0)</f>
        <v>1</v>
      </c>
      <c r="O2055" s="2">
        <f>L2055-M2055-K2055-FIXED_COSTS</f>
        <v>-6334.5500283241308</v>
      </c>
      <c r="P2055" s="2">
        <f>IF(N2055=1,O2055,"")</f>
        <v>-6334.5500283241308</v>
      </c>
    </row>
    <row r="2056">
      <c r="A2056" s="6">
        <v>3</v>
      </c>
      <c r="B2056" s="6">
        <v>3</v>
      </c>
      <c r="C2056" s="6">
        <v>6</v>
      </c>
      <c r="D2056" s="6">
        <f>A2056+B2056+C2056</f>
        <v>12</v>
      </c>
      <c r="E2056" s="5">
        <f>IF(A2056=0,0,A2056*LABOR_HRS_WK_TOM*SEASON_WEEKS*(1+DIM_PCT_TOM)^A2056)</f>
        <v>359.37000000000012</v>
      </c>
      <c r="F2056" s="5">
        <f>IF(B2056=0,0,B2056*LABOR_HRS_WK_CAR*SEASON_WEEKS*(1+DIM_PCT_CAR)^B2056)</f>
        <v>96.920156249999962</v>
      </c>
      <c r="G2056" s="5">
        <f>IF(C2056=0,0,C2056*LABOR_HRS_WK_MES*SEASON_WEEKS*(1+DIM_PCT_MES)^C2056)</f>
        <v>290.89345874736773</v>
      </c>
      <c r="H2056" s="5">
        <f>E2056+F2056+G2056</f>
        <v>747.18361499736784</v>
      </c>
      <c r="I2056" s="5">
        <f>MIN(H2056,FARMER_HRS)</f>
        <v>720</v>
      </c>
      <c r="J2056" s="5">
        <f>MAX(0,H2056-FARMER_HRS)</f>
        <v>27.18361499736784</v>
      </c>
      <c r="K2056" s="2">
        <f>I2056*FARMER_RATE+J2056*TEMP_WORKER_RATE</f>
        <v>25471.937760370969</v>
      </c>
      <c r="L2056" s="2">
        <f>A2056*PRICE_TOM+B2056*PRICE_CAR+C2056*PRICE_MES</f>
        <v>48882</v>
      </c>
      <c r="M2056" s="2">
        <f>A2056*FERT_BED_TOM+B2056*FERT_BED_CAR+C2056*FERT_BED_MES</f>
        <v>9240</v>
      </c>
      <c r="N2056" s="6">
        <f>IF(AND(D2056&lt;=TOTAL_BEDS,J2056&lt;=TEMP_WORKER_MAX*TEMP_WORKER_HRS),1,0)</f>
        <v>1</v>
      </c>
      <c r="O2056" s="2">
        <f>L2056-M2056-K2056-FIXED_COSTS</f>
        <v>-5829.937760370969</v>
      </c>
      <c r="P2056" s="2">
        <f>IF(N2056=1,O2056,"")</f>
        <v>-5829.937760370969</v>
      </c>
    </row>
    <row r="2057">
      <c r="A2057" s="6">
        <v>3</v>
      </c>
      <c r="B2057" s="6">
        <v>3</v>
      </c>
      <c r="C2057" s="6">
        <v>7</v>
      </c>
      <c r="D2057" s="6">
        <f>A2057+B2057+C2057</f>
        <v>13</v>
      </c>
      <c r="E2057" s="5">
        <f>IF(A2057=0,0,A2057*LABOR_HRS_WK_TOM*SEASON_WEEKS*(1+DIM_PCT_TOM)^A2057)</f>
        <v>359.37000000000012</v>
      </c>
      <c r="F2057" s="5">
        <f>IF(B2057=0,0,B2057*LABOR_HRS_WK_CAR*SEASON_WEEKS*(1+DIM_PCT_CAR)^B2057)</f>
        <v>96.920156249999962</v>
      </c>
      <c r="G2057" s="5">
        <f>IF(C2057=0,0,C2057*LABOR_HRS_WK_MES*SEASON_WEEKS*(1+DIM_PCT_MES)^C2057)</f>
        <v>343.61789814532818</v>
      </c>
      <c r="H2057" s="5">
        <f>E2057+F2057+G2057</f>
        <v>799.90805439532824</v>
      </c>
      <c r="I2057" s="5">
        <f>MIN(H2057,FARMER_HRS)</f>
        <v>720</v>
      </c>
      <c r="J2057" s="5">
        <f>MAX(0,H2057-FARMER_HRS)</f>
        <v>79.908054395328236</v>
      </c>
      <c r="K2057" s="2">
        <f>I2057*FARMER_RATE+J2057*TEMP_WORKER_RATE</f>
        <v>26387.292611030003</v>
      </c>
      <c r="L2057" s="2">
        <f>A2057*PRICE_TOM+B2057*PRICE_CAR+C2057*PRICE_MES</f>
        <v>51582</v>
      </c>
      <c r="M2057" s="2">
        <f>A2057*FERT_BED_TOM+B2057*FERT_BED_CAR+C2057*FERT_BED_MES</f>
        <v>10120</v>
      </c>
      <c r="N2057" s="6">
        <f>IF(AND(D2057&lt;=TOTAL_BEDS,J2057&lt;=TEMP_WORKER_MAX*TEMP_WORKER_HRS),1,0)</f>
        <v>1</v>
      </c>
      <c r="O2057" s="2">
        <f>L2057-M2057-K2057-FIXED_COSTS</f>
        <v>-4925.2926110300032</v>
      </c>
      <c r="P2057" s="2">
        <f>IF(N2057=1,O2057,"")</f>
        <v>-4925.2926110300032</v>
      </c>
    </row>
    <row r="2058">
      <c r="A2058" s="6">
        <v>3</v>
      </c>
      <c r="B2058" s="6">
        <v>3</v>
      </c>
      <c r="C2058" s="6">
        <v>8</v>
      </c>
      <c r="D2058" s="6">
        <f>A2058+B2058+C2058</f>
        <v>14</v>
      </c>
      <c r="E2058" s="5">
        <f>IF(A2058=0,0,A2058*LABOR_HRS_WK_TOM*SEASON_WEEKS*(1+DIM_PCT_TOM)^A2058)</f>
        <v>359.37000000000012</v>
      </c>
      <c r="F2058" s="5">
        <f>IF(B2058=0,0,B2058*LABOR_HRS_WK_CAR*SEASON_WEEKS*(1+DIM_PCT_CAR)^B2058)</f>
        <v>96.920156249999962</v>
      </c>
      <c r="G2058" s="5">
        <f>IF(C2058=0,0,C2058*LABOR_HRS_WK_MES*SEASON_WEEKS*(1+DIM_PCT_MES)^C2058)</f>
        <v>397.61499642530833</v>
      </c>
      <c r="H2058" s="5">
        <f>E2058+F2058+G2058</f>
        <v>853.9051526753085</v>
      </c>
      <c r="I2058" s="5">
        <f>MIN(H2058,FARMER_HRS)</f>
        <v>720</v>
      </c>
      <c r="J2058" s="5">
        <f>MAX(0,H2058-FARMER_HRS)</f>
        <v>133.9051526753085</v>
      </c>
      <c r="K2058" s="2">
        <f>I2058*FARMER_RATE+J2058*TEMP_WORKER_RATE</f>
        <v>27324.74223394633</v>
      </c>
      <c r="L2058" s="2">
        <f>A2058*PRICE_TOM+B2058*PRICE_CAR+C2058*PRICE_MES</f>
        <v>54282</v>
      </c>
      <c r="M2058" s="2">
        <f>A2058*FERT_BED_TOM+B2058*FERT_BED_CAR+C2058*FERT_BED_MES</f>
        <v>11000</v>
      </c>
      <c r="N2058" s="6">
        <f>IF(AND(D2058&lt;=TOTAL_BEDS,J2058&lt;=TEMP_WORKER_MAX*TEMP_WORKER_HRS),1,0)</f>
        <v>1</v>
      </c>
      <c r="O2058" s="2">
        <f>L2058-M2058-K2058-FIXED_COSTS</f>
        <v>-4042.74223394633</v>
      </c>
      <c r="P2058" s="2">
        <f>IF(N2058=1,O2058,"")</f>
        <v>-4042.74223394633</v>
      </c>
    </row>
    <row r="2059">
      <c r="A2059" s="6">
        <v>3</v>
      </c>
      <c r="B2059" s="6">
        <v>3</v>
      </c>
      <c r="C2059" s="6">
        <v>9</v>
      </c>
      <c r="D2059" s="6">
        <f>A2059+B2059+C2059</f>
        <v>15</v>
      </c>
      <c r="E2059" s="5">
        <f>IF(A2059=0,0,A2059*LABOR_HRS_WK_TOM*SEASON_WEEKS*(1+DIM_PCT_TOM)^A2059)</f>
        <v>359.37000000000012</v>
      </c>
      <c r="F2059" s="5">
        <f>IF(B2059=0,0,B2059*LABOR_HRS_WK_CAR*SEASON_WEEKS*(1+DIM_PCT_CAR)^B2059)</f>
        <v>96.920156249999962</v>
      </c>
      <c r="G2059" s="5">
        <f>IF(C2059=0,0,C2059*LABOR_HRS_WK_MES*SEASON_WEEKS*(1+DIM_PCT_MES)^C2059)</f>
        <v>452.90833186570273</v>
      </c>
      <c r="H2059" s="5">
        <f>E2059+F2059+G2059</f>
        <v>909.19848811570284</v>
      </c>
      <c r="I2059" s="5">
        <f>MIN(H2059,FARMER_HRS)</f>
        <v>720</v>
      </c>
      <c r="J2059" s="5">
        <f>MAX(0,H2059-FARMER_HRS)</f>
        <v>189.19848811570284</v>
      </c>
      <c r="K2059" s="2">
        <f>I2059*FARMER_RATE+J2059*TEMP_WORKER_RATE</f>
        <v>28284.695974230952</v>
      </c>
      <c r="L2059" s="2">
        <f>A2059*PRICE_TOM+B2059*PRICE_CAR+C2059*PRICE_MES</f>
        <v>56982</v>
      </c>
      <c r="M2059" s="2">
        <f>A2059*FERT_BED_TOM+B2059*FERT_BED_CAR+C2059*FERT_BED_MES</f>
        <v>11880</v>
      </c>
      <c r="N2059" s="6">
        <f>IF(AND(D2059&lt;=TOTAL_BEDS,J2059&lt;=TEMP_WORKER_MAX*TEMP_WORKER_HRS),1,0)</f>
        <v>1</v>
      </c>
      <c r="O2059" s="2">
        <f>L2059-M2059-K2059-FIXED_COSTS</f>
        <v>-3182.6959742309518</v>
      </c>
      <c r="P2059" s="2">
        <f>IF(N2059=1,O2059,"")</f>
        <v>-3182.6959742309518</v>
      </c>
    </row>
    <row r="2060">
      <c r="A2060" s="6">
        <v>3</v>
      </c>
      <c r="B2060" s="6">
        <v>3</v>
      </c>
      <c r="C2060" s="6">
        <v>10</v>
      </c>
      <c r="D2060" s="6">
        <f>A2060+B2060+C2060</f>
        <v>16</v>
      </c>
      <c r="E2060" s="5">
        <f>IF(A2060=0,0,A2060*LABOR_HRS_WK_TOM*SEASON_WEEKS*(1+DIM_PCT_TOM)^A2060)</f>
        <v>359.37000000000012</v>
      </c>
      <c r="F2060" s="5">
        <f>IF(B2060=0,0,B2060*LABOR_HRS_WK_CAR*SEASON_WEEKS*(1+DIM_PCT_CAR)^B2060)</f>
        <v>96.920156249999962</v>
      </c>
      <c r="G2060" s="5">
        <f>IF(C2060=0,0,C2060*LABOR_HRS_WK_MES*SEASON_WEEKS*(1+DIM_PCT_MES)^C2060)</f>
        <v>509.52187334891551</v>
      </c>
      <c r="H2060" s="5">
        <f>E2060+F2060+G2060</f>
        <v>965.81202959891561</v>
      </c>
      <c r="I2060" s="5">
        <f>MIN(H2060,FARMER_HRS)</f>
        <v>720</v>
      </c>
      <c r="J2060" s="5">
        <f>MAX(0,H2060-FARMER_HRS)</f>
        <v>245.81202959891561</v>
      </c>
      <c r="K2060" s="2">
        <f>I2060*FARMER_RATE+J2060*TEMP_WORKER_RATE</f>
        <v>29267.569958314507</v>
      </c>
      <c r="L2060" s="2">
        <f>A2060*PRICE_TOM+B2060*PRICE_CAR+C2060*PRICE_MES</f>
        <v>59682</v>
      </c>
      <c r="M2060" s="2">
        <f>A2060*FERT_BED_TOM+B2060*FERT_BED_CAR+C2060*FERT_BED_MES</f>
        <v>12760</v>
      </c>
      <c r="N2060" s="6">
        <f>IF(AND(D2060&lt;=TOTAL_BEDS,J2060&lt;=TEMP_WORKER_MAX*TEMP_WORKER_HRS),1,0)</f>
        <v>1</v>
      </c>
      <c r="O2060" s="2">
        <f>L2060-M2060-K2060-FIXED_COSTS</f>
        <v>-2345.5699583145069</v>
      </c>
      <c r="P2060" s="2">
        <f>IF(N2060=1,O2060,"")</f>
        <v>-2345.5699583145069</v>
      </c>
    </row>
    <row r="2061">
      <c r="A2061" s="6">
        <v>3</v>
      </c>
      <c r="B2061" s="6">
        <v>3</v>
      </c>
      <c r="C2061" s="6">
        <v>11</v>
      </c>
      <c r="D2061" s="6">
        <f>A2061+B2061+C2061</f>
        <v>17</v>
      </c>
      <c r="E2061" s="5">
        <f>IF(A2061=0,0,A2061*LABOR_HRS_WK_TOM*SEASON_WEEKS*(1+DIM_PCT_TOM)^A2061)</f>
        <v>359.37000000000012</v>
      </c>
      <c r="F2061" s="5">
        <f>IF(B2061=0,0,B2061*LABOR_HRS_WK_CAR*SEASON_WEEKS*(1+DIM_PCT_CAR)^B2061)</f>
        <v>96.920156249999962</v>
      </c>
      <c r="G2061" s="5">
        <f>IF(C2061=0,0,C2061*LABOR_HRS_WK_MES*SEASON_WEEKS*(1+DIM_PCT_MES)^C2061)</f>
        <v>567.47998644235463</v>
      </c>
      <c r="H2061" s="5">
        <f>E2061+F2061+G2061</f>
        <v>1023.7701426923547</v>
      </c>
      <c r="I2061" s="5">
        <f>MIN(H2061,FARMER_HRS)</f>
        <v>720</v>
      </c>
      <c r="J2061" s="5">
        <f>MAX(0,H2061-FARMER_HRS)</f>
        <v>303.77014269235474</v>
      </c>
      <c r="K2061" s="2">
        <f>I2061*FARMER_RATE+J2061*TEMP_WORKER_RATE</f>
        <v>30273.787199520048</v>
      </c>
      <c r="L2061" s="2">
        <f>A2061*PRICE_TOM+B2061*PRICE_CAR+C2061*PRICE_MES</f>
        <v>62382</v>
      </c>
      <c r="M2061" s="2">
        <f>A2061*FERT_BED_TOM+B2061*FERT_BED_CAR+C2061*FERT_BED_MES</f>
        <v>13640</v>
      </c>
      <c r="N2061" s="6">
        <f>IF(AND(D2061&lt;=TOTAL_BEDS,J2061&lt;=TEMP_WORKER_MAX*TEMP_WORKER_HRS),1,0)</f>
        <v>1</v>
      </c>
      <c r="O2061" s="2">
        <f>L2061-M2061-K2061-FIXED_COSTS</f>
        <v>-1531.7871995200476</v>
      </c>
      <c r="P2061" s="2">
        <f>IF(N2061=1,O2061,"")</f>
        <v>-1531.7871995200476</v>
      </c>
    </row>
    <row r="2062">
      <c r="A2062" s="6">
        <v>3</v>
      </c>
      <c r="B2062" s="6">
        <v>3</v>
      </c>
      <c r="C2062" s="6">
        <v>12</v>
      </c>
      <c r="D2062" s="6">
        <f>A2062+B2062+C2062</f>
        <v>18</v>
      </c>
      <c r="E2062" s="5">
        <f>IF(A2062=0,0,A2062*LABOR_HRS_WK_TOM*SEASON_WEEKS*(1+DIM_PCT_TOM)^A2062)</f>
        <v>359.37000000000012</v>
      </c>
      <c r="F2062" s="5">
        <f>IF(B2062=0,0,B2062*LABOR_HRS_WK_CAR*SEASON_WEEKS*(1+DIM_PCT_CAR)^B2062)</f>
        <v>96.920156249999962</v>
      </c>
      <c r="G2062" s="5">
        <f>IF(C2062=0,0,C2062*LABOR_HRS_WK_MES*SEASON_WEEKS*(1+DIM_PCT_MES)^C2062)</f>
        <v>626.807439570419</v>
      </c>
      <c r="H2062" s="5">
        <f>E2062+F2062+G2062</f>
        <v>1083.097595820419</v>
      </c>
      <c r="I2062" s="5">
        <f>MIN(H2062,FARMER_HRS)</f>
        <v>720</v>
      </c>
      <c r="J2062" s="5">
        <f>MAX(0,H2062-FARMER_HRS)</f>
        <v>363.097595820419</v>
      </c>
      <c r="K2062" s="2">
        <f>I2062*FARMER_RATE+J2062*TEMP_WORKER_RATE</f>
        <v>31303.777705215609</v>
      </c>
      <c r="L2062" s="2">
        <f>A2062*PRICE_TOM+B2062*PRICE_CAR+C2062*PRICE_MES</f>
        <v>65082</v>
      </c>
      <c r="M2062" s="2">
        <f>A2062*FERT_BED_TOM+B2062*FERT_BED_CAR+C2062*FERT_BED_MES</f>
        <v>14520</v>
      </c>
      <c r="N2062" s="6">
        <f>IF(AND(D2062&lt;=TOTAL_BEDS,J2062&lt;=TEMP_WORKER_MAX*TEMP_WORKER_HRS),1,0)</f>
        <v>1</v>
      </c>
      <c r="O2062" s="2">
        <f>L2062-M2062-K2062-FIXED_COSTS</f>
        <v>-741.77770521560888</v>
      </c>
      <c r="P2062" s="2">
        <f>IF(N2062=1,O2062,"")</f>
        <v>-741.77770521560888</v>
      </c>
    </row>
    <row r="2063">
      <c r="A2063" s="6">
        <v>3</v>
      </c>
      <c r="B2063" s="6">
        <v>3</v>
      </c>
      <c r="C2063" s="6">
        <v>13</v>
      </c>
      <c r="D2063" s="6">
        <f>A2063+B2063+C2063</f>
        <v>19</v>
      </c>
      <c r="E2063" s="5">
        <f>IF(A2063=0,0,A2063*LABOR_HRS_WK_TOM*SEASON_WEEKS*(1+DIM_PCT_TOM)^A2063)</f>
        <v>359.37000000000012</v>
      </c>
      <c r="F2063" s="5">
        <f>IF(B2063=0,0,B2063*LABOR_HRS_WK_CAR*SEASON_WEEKS*(1+DIM_PCT_CAR)^B2063)</f>
        <v>96.920156249999962</v>
      </c>
      <c r="G2063" s="5">
        <f>IF(C2063=0,0,C2063*LABOR_HRS_WK_MES*SEASON_WEEKS*(1+DIM_PCT_MES)^C2063)</f>
        <v>687.52941027880331</v>
      </c>
      <c r="H2063" s="5">
        <f>E2063+F2063+G2063</f>
        <v>1143.8195665288035</v>
      </c>
      <c r="I2063" s="5">
        <f>MIN(H2063,FARMER_HRS)</f>
        <v>720</v>
      </c>
      <c r="J2063" s="5">
        <f>MAX(0,H2063-FARMER_HRS)</f>
        <v>423.81956652880353</v>
      </c>
      <c r="K2063" s="2">
        <f>I2063*FARMER_RATE+J2063*TEMP_WORKER_RATE</f>
        <v>32357.978585569505</v>
      </c>
      <c r="L2063" s="2">
        <f>A2063*PRICE_TOM+B2063*PRICE_CAR+C2063*PRICE_MES</f>
        <v>67782</v>
      </c>
      <c r="M2063" s="2">
        <f>A2063*FERT_BED_TOM+B2063*FERT_BED_CAR+C2063*FERT_BED_MES</f>
        <v>15400</v>
      </c>
      <c r="N2063" s="6">
        <f>IF(AND(D2063&lt;=TOTAL_BEDS,J2063&lt;=TEMP_WORKER_MAX*TEMP_WORKER_HRS),1,0)</f>
        <v>1</v>
      </c>
      <c r="O2063" s="2">
        <f>L2063-M2063-K2063-FIXED_COSTS</f>
        <v>24.021414430495497</v>
      </c>
      <c r="P2063" s="2">
        <f>IF(N2063=1,O2063,"")</f>
        <v>24.021414430495497</v>
      </c>
    </row>
    <row r="2064">
      <c r="A2064" s="6">
        <v>3</v>
      </c>
      <c r="B2064" s="6">
        <v>3</v>
      </c>
      <c r="C2064" s="6">
        <v>14</v>
      </c>
      <c r="D2064" s="6">
        <f>A2064+B2064+C2064</f>
        <v>20</v>
      </c>
      <c r="E2064" s="5">
        <f>IF(A2064=0,0,A2064*LABOR_HRS_WK_TOM*SEASON_WEEKS*(1+DIM_PCT_TOM)^A2064)</f>
        <v>359.37000000000012</v>
      </c>
      <c r="F2064" s="5">
        <f>IF(B2064=0,0,B2064*LABOR_HRS_WK_CAR*SEASON_WEEKS*(1+DIM_PCT_CAR)^B2064)</f>
        <v>96.920156249999962</v>
      </c>
      <c r="G2064" s="5">
        <f>IF(C2064=0,0,C2064*LABOR_HRS_WK_MES*SEASON_WEEKS*(1+DIM_PCT_MES)^C2064)</f>
        <v>749.67149159246435</v>
      </c>
      <c r="H2064" s="5">
        <f>E2064+F2064+G2064</f>
        <v>1205.9616478424646</v>
      </c>
      <c r="I2064" s="5">
        <f>MIN(H2064,FARMER_HRS)</f>
        <v>720</v>
      </c>
      <c r="J2064" s="5">
        <f>MAX(0,H2064-FARMER_HRS)</f>
        <v>485.96164784246457</v>
      </c>
      <c r="K2064" s="2">
        <f>I2064*FARMER_RATE+J2064*TEMP_WORKER_RATE</f>
        <v>33436.834163931679</v>
      </c>
      <c r="L2064" s="2">
        <f>A2064*PRICE_TOM+B2064*PRICE_CAR+C2064*PRICE_MES</f>
        <v>70482</v>
      </c>
      <c r="M2064" s="2">
        <f>A2064*FERT_BED_TOM+B2064*FERT_BED_CAR+C2064*FERT_BED_MES</f>
        <v>16280</v>
      </c>
      <c r="N2064" s="6">
        <f>IF(AND(D2064&lt;=TOTAL_BEDS,J2064&lt;=TEMP_WORKER_MAX*TEMP_WORKER_HRS),1,0)</f>
        <v>1</v>
      </c>
      <c r="O2064" s="2">
        <f>L2064-M2064-K2064-FIXED_COSTS</f>
        <v>765.16583606832137</v>
      </c>
      <c r="P2064" s="2">
        <f>IF(N2064=1,O2064,"")</f>
        <v>765.16583606832137</v>
      </c>
    </row>
    <row r="2065">
      <c r="A2065" s="6">
        <v>3</v>
      </c>
      <c r="B2065" s="6">
        <v>3</v>
      </c>
      <c r="C2065" s="6">
        <v>15</v>
      </c>
      <c r="D2065" s="6">
        <f>A2065+B2065+C2065</f>
        <v>21</v>
      </c>
      <c r="E2065" s="5">
        <f>IF(A2065=0,0,A2065*LABOR_HRS_WK_TOM*SEASON_WEEKS*(1+DIM_PCT_TOM)^A2065)</f>
        <v>359.37000000000012</v>
      </c>
      <c r="F2065" s="5">
        <f>IF(B2065=0,0,B2065*LABOR_HRS_WK_CAR*SEASON_WEEKS*(1+DIM_PCT_CAR)^B2065)</f>
        <v>96.920156249999962</v>
      </c>
      <c r="G2065" s="5">
        <f>IF(C2065=0,0,C2065*LABOR_HRS_WK_MES*SEASON_WEEKS*(1+DIM_PCT_MES)^C2065)</f>
        <v>813.25969846861074</v>
      </c>
      <c r="H2065" s="5">
        <f>E2065+F2065+G2065</f>
        <v>1269.5498547186107</v>
      </c>
      <c r="I2065" s="5">
        <f>MIN(H2065,FARMER_HRS)</f>
        <v>720</v>
      </c>
      <c r="J2065" s="5">
        <f>MAX(0,H2065-FARMER_HRS)</f>
        <v>549.54985471861073</v>
      </c>
      <c r="K2065" s="2">
        <f>I2065*FARMER_RATE+J2065*TEMP_WORKER_RATE</f>
        <v>34540.796088864765</v>
      </c>
      <c r="L2065" s="2">
        <f>A2065*PRICE_TOM+B2065*PRICE_CAR+C2065*PRICE_MES</f>
        <v>73182</v>
      </c>
      <c r="M2065" s="2">
        <f>A2065*FERT_BED_TOM+B2065*FERT_BED_CAR+C2065*FERT_BED_MES</f>
        <v>17160</v>
      </c>
      <c r="N2065" s="6">
        <f>IF(AND(D2065&lt;=TOTAL_BEDS,J2065&lt;=TEMP_WORKER_MAX*TEMP_WORKER_HRS),1,0)</f>
        <v>1</v>
      </c>
      <c r="O2065" s="2">
        <f>L2065-M2065-K2065-FIXED_COSTS</f>
        <v>1481.2039111352351</v>
      </c>
      <c r="P2065" s="2">
        <f>IF(N2065=1,O2065,"")</f>
        <v>1481.2039111352351</v>
      </c>
    </row>
    <row r="2066">
      <c r="A2066" s="6">
        <v>3</v>
      </c>
      <c r="B2066" s="6">
        <v>3</v>
      </c>
      <c r="C2066" s="6">
        <v>16</v>
      </c>
      <c r="D2066" s="6">
        <f>A2066+B2066+C2066</f>
        <v>22</v>
      </c>
      <c r="E2066" s="5">
        <f>IF(A2066=0,0,A2066*LABOR_HRS_WK_TOM*SEASON_WEEKS*(1+DIM_PCT_TOM)^A2066)</f>
        <v>359.37000000000012</v>
      </c>
      <c r="F2066" s="5">
        <f>IF(B2066=0,0,B2066*LABOR_HRS_WK_CAR*SEASON_WEEKS*(1+DIM_PCT_CAR)^B2066)</f>
        <v>96.920156249999962</v>
      </c>
      <c r="G2066" s="5">
        <f>IF(C2066=0,0,C2066*LABOR_HRS_WK_MES*SEASON_WEEKS*(1+DIM_PCT_MES)^C2066)</f>
        <v>878.32047434609967</v>
      </c>
      <c r="H2066" s="5">
        <f>E2066+F2066+G2066</f>
        <v>1334.6106305960998</v>
      </c>
      <c r="I2066" s="5">
        <f>MIN(H2066,FARMER_HRS)</f>
        <v>720</v>
      </c>
      <c r="J2066" s="5">
        <f>MAX(0,H2066-FARMER_HRS)</f>
        <v>614.61063059609978</v>
      </c>
      <c r="K2066" s="2">
        <f>I2066*FARMER_RATE+J2066*TEMP_WORKER_RATE</f>
        <v>35670.323447848954</v>
      </c>
      <c r="L2066" s="2">
        <f>A2066*PRICE_TOM+B2066*PRICE_CAR+C2066*PRICE_MES</f>
        <v>75882</v>
      </c>
      <c r="M2066" s="2">
        <f>A2066*FERT_BED_TOM+B2066*FERT_BED_CAR+C2066*FERT_BED_MES</f>
        <v>18040</v>
      </c>
      <c r="N2066" s="6">
        <f>IF(AND(D2066&lt;=TOTAL_BEDS,J2066&lt;=TEMP_WORKER_MAX*TEMP_WORKER_HRS),1,0)</f>
        <v>1</v>
      </c>
      <c r="O2066" s="2">
        <f>L2066-M2066-K2066-FIXED_COSTS</f>
        <v>2171.6765521510461</v>
      </c>
      <c r="P2066" s="2">
        <f>IF(N2066=1,O2066,"")</f>
        <v>2171.6765521510461</v>
      </c>
    </row>
    <row r="2067">
      <c r="A2067" s="6">
        <v>3</v>
      </c>
      <c r="B2067" s="6">
        <v>3</v>
      </c>
      <c r="C2067" s="6">
        <v>17</v>
      </c>
      <c r="D2067" s="6">
        <f>A2067+B2067+C2067</f>
        <v>23</v>
      </c>
      <c r="E2067" s="5">
        <f>IF(A2067=0,0,A2067*LABOR_HRS_WK_TOM*SEASON_WEEKS*(1+DIM_PCT_TOM)^A2067)</f>
        <v>359.37000000000012</v>
      </c>
      <c r="F2067" s="5">
        <f>IF(B2067=0,0,B2067*LABOR_HRS_WK_CAR*SEASON_WEEKS*(1+DIM_PCT_CAR)^B2067)</f>
        <v>96.920156249999962</v>
      </c>
      <c r="G2067" s="5">
        <f>IF(C2067=0,0,C2067*LABOR_HRS_WK_MES*SEASON_WEEKS*(1+DIM_PCT_MES)^C2067)</f>
        <v>944.88069779263992</v>
      </c>
      <c r="H2067" s="5">
        <f>E2067+F2067+G2067</f>
        <v>1401.17085404264</v>
      </c>
      <c r="I2067" s="5">
        <f>MIN(H2067,FARMER_HRS)</f>
        <v>720</v>
      </c>
      <c r="J2067" s="5">
        <f>MAX(0,H2067-FARMER_HRS)</f>
        <v>681.17085404264</v>
      </c>
      <c r="K2067" s="2">
        <f>I2067*FARMER_RATE+J2067*TEMP_WORKER_RATE</f>
        <v>36825.882882684724</v>
      </c>
      <c r="L2067" s="2">
        <f>A2067*PRICE_TOM+B2067*PRICE_CAR+C2067*PRICE_MES</f>
        <v>78582</v>
      </c>
      <c r="M2067" s="2">
        <f>A2067*FERT_BED_TOM+B2067*FERT_BED_CAR+C2067*FERT_BED_MES</f>
        <v>18920</v>
      </c>
      <c r="N2067" s="6">
        <f>IF(AND(D2067&lt;=TOTAL_BEDS,J2067&lt;=TEMP_WORKER_MAX*TEMP_WORKER_HRS),1,0)</f>
        <v>1</v>
      </c>
      <c r="O2067" s="2">
        <f>L2067-M2067-K2067-FIXED_COSTS</f>
        <v>2836.1171173152761</v>
      </c>
      <c r="P2067" s="2">
        <f>IF(N2067=1,O2067,"")</f>
        <v>2836.1171173152761</v>
      </c>
    </row>
    <row r="2068">
      <c r="A2068" s="6">
        <v>3</v>
      </c>
      <c r="B2068" s="6">
        <v>3</v>
      </c>
      <c r="C2068" s="6">
        <v>18</v>
      </c>
      <c r="D2068" s="6">
        <f>A2068+B2068+C2068</f>
        <v>24</v>
      </c>
      <c r="E2068" s="5">
        <f>IF(A2068=0,0,A2068*LABOR_HRS_WK_TOM*SEASON_WEEKS*(1+DIM_PCT_TOM)^A2068)</f>
        <v>359.37000000000012</v>
      </c>
      <c r="F2068" s="5">
        <f>IF(B2068=0,0,B2068*LABOR_HRS_WK_CAR*SEASON_WEEKS*(1+DIM_PCT_CAR)^B2068)</f>
        <v>96.920156249999962</v>
      </c>
      <c r="G2068" s="5">
        <f>IF(C2068=0,0,C2068*LABOR_HRS_WK_MES*SEASON_WEEKS*(1+DIM_PCT_MES)^C2068)</f>
        <v>1012.9676892512272</v>
      </c>
      <c r="H2068" s="5">
        <f>E2068+F2068+G2068</f>
        <v>1469.2578455012272</v>
      </c>
      <c r="I2068" s="5">
        <f>MIN(H2068,FARMER_HRS)</f>
        <v>720</v>
      </c>
      <c r="J2068" s="5">
        <f>MAX(0,H2068-FARMER_HRS)</f>
        <v>749.25784550122717</v>
      </c>
      <c r="K2068" s="2">
        <f>I2068*FARMER_RATE+J2068*TEMP_WORKER_RATE</f>
        <v>38007.948706618525</v>
      </c>
      <c r="L2068" s="2">
        <f>A2068*PRICE_TOM+B2068*PRICE_CAR+C2068*PRICE_MES</f>
        <v>81282</v>
      </c>
      <c r="M2068" s="2">
        <f>A2068*FERT_BED_TOM+B2068*FERT_BED_CAR+C2068*FERT_BED_MES</f>
        <v>19800</v>
      </c>
      <c r="N2068" s="6">
        <f>IF(AND(D2068&lt;=TOTAL_BEDS,J2068&lt;=TEMP_WORKER_MAX*TEMP_WORKER_HRS),1,0)</f>
        <v>1</v>
      </c>
      <c r="O2068" s="2">
        <f>L2068-M2068-K2068-FIXED_COSTS</f>
        <v>3474.0512933814753</v>
      </c>
      <c r="P2068" s="2">
        <f>IF(N2068=1,O2068,"")</f>
        <v>3474.0512933814753</v>
      </c>
    </row>
    <row r="2069">
      <c r="A2069" s="6">
        <v>3</v>
      </c>
      <c r="B2069" s="6">
        <v>3</v>
      </c>
      <c r="C2069" s="6">
        <v>19</v>
      </c>
      <c r="D2069" s="6">
        <f>A2069+B2069+C2069</f>
        <v>25</v>
      </c>
      <c r="E2069" s="5">
        <f>IF(A2069=0,0,A2069*LABOR_HRS_WK_TOM*SEASON_WEEKS*(1+DIM_PCT_TOM)^A2069)</f>
        <v>359.37000000000012</v>
      </c>
      <c r="F2069" s="5">
        <f>IF(B2069=0,0,B2069*LABOR_HRS_WK_CAR*SEASON_WEEKS*(1+DIM_PCT_CAR)^B2069)</f>
        <v>96.920156249999962</v>
      </c>
      <c r="G2069" s="5">
        <f>IF(C2069=0,0,C2069*LABOR_HRS_WK_MES*SEASON_WEEKS*(1+DIM_PCT_MES)^C2069)</f>
        <v>1082.6092178872491</v>
      </c>
      <c r="H2069" s="5">
        <f>E2069+F2069+G2069</f>
        <v>1538.8993741372492</v>
      </c>
      <c r="I2069" s="5">
        <f>MIN(H2069,FARMER_HRS)</f>
        <v>720</v>
      </c>
      <c r="J2069" s="5">
        <f>MAX(0,H2069-FARMER_HRS)</f>
        <v>818.8993741372492</v>
      </c>
      <c r="K2069" s="2">
        <f>I2069*FARMER_RATE+J2069*TEMP_WORKER_RATE</f>
        <v>39217.00302321613</v>
      </c>
      <c r="L2069" s="2">
        <f>A2069*PRICE_TOM+B2069*PRICE_CAR+C2069*PRICE_MES</f>
        <v>83982</v>
      </c>
      <c r="M2069" s="2">
        <f>A2069*FERT_BED_TOM+B2069*FERT_BED_CAR+C2069*FERT_BED_MES</f>
        <v>20680</v>
      </c>
      <c r="N2069" s="6">
        <f>IF(AND(D2069&lt;=TOTAL_BEDS,J2069&lt;=TEMP_WORKER_MAX*TEMP_WORKER_HRS),1,0)</f>
        <v>1</v>
      </c>
      <c r="O2069" s="2">
        <f>L2069-M2069-K2069-FIXED_COSTS</f>
        <v>4084.99697678387</v>
      </c>
      <c r="P2069" s="2">
        <f>IF(N2069=1,O2069,"")</f>
        <v>4084.99697678387</v>
      </c>
    </row>
    <row r="2070">
      <c r="A2070" s="6">
        <v>3</v>
      </c>
      <c r="B2070" s="6">
        <v>3</v>
      </c>
      <c r="C2070" s="6">
        <v>20</v>
      </c>
      <c r="D2070" s="6">
        <f>A2070+B2070+C2070</f>
        <v>26</v>
      </c>
      <c r="E2070" s="5">
        <f>IF(A2070=0,0,A2070*LABOR_HRS_WK_TOM*SEASON_WEEKS*(1+DIM_PCT_TOM)^A2070)</f>
        <v>359.37000000000012</v>
      </c>
      <c r="F2070" s="5">
        <f>IF(B2070=0,0,B2070*LABOR_HRS_WK_CAR*SEASON_WEEKS*(1+DIM_PCT_CAR)^B2070)</f>
        <v>96.920156249999962</v>
      </c>
      <c r="G2070" s="5">
        <f>IF(C2070=0,0,C2070*LABOR_HRS_WK_MES*SEASON_WEEKS*(1+DIM_PCT_MES)^C2070)</f>
        <v>1153.8335085377259</v>
      </c>
      <c r="H2070" s="5">
        <f>E2070+F2070+G2070</f>
        <v>1610.1236647877261</v>
      </c>
      <c r="I2070" s="5">
        <f>MIN(H2070,FARMER_HRS)</f>
        <v>720</v>
      </c>
      <c r="J2070" s="5">
        <f>MAX(0,H2070-FARMER_HRS)</f>
        <v>890.123664787726</v>
      </c>
      <c r="K2070" s="2">
        <f>I2070*FARMER_RATE+J2070*TEMP_WORKER_RATE</f>
        <v>40453.535847009131</v>
      </c>
      <c r="L2070" s="2">
        <f>A2070*PRICE_TOM+B2070*PRICE_CAR+C2070*PRICE_MES</f>
        <v>86682</v>
      </c>
      <c r="M2070" s="2">
        <f>A2070*FERT_BED_TOM+B2070*FERT_BED_CAR+C2070*FERT_BED_MES</f>
        <v>21560</v>
      </c>
      <c r="N2070" s="6">
        <f>IF(AND(D2070&lt;=TOTAL_BEDS,J2070&lt;=TEMP_WORKER_MAX*TEMP_WORKER_HRS),1,0)</f>
        <v>1</v>
      </c>
      <c r="O2070" s="2">
        <f>L2070-M2070-K2070-FIXED_COSTS</f>
        <v>4668.4641529908695</v>
      </c>
      <c r="P2070" s="2">
        <f>IF(N2070=1,O2070,"")</f>
        <v>4668.4641529908695</v>
      </c>
    </row>
    <row r="2071">
      <c r="A2071" s="6">
        <v>3</v>
      </c>
      <c r="B2071" s="6">
        <v>3</v>
      </c>
      <c r="C2071" s="6">
        <v>21</v>
      </c>
      <c r="D2071" s="6">
        <f>A2071+B2071+C2071</f>
        <v>27</v>
      </c>
      <c r="E2071" s="5">
        <f>IF(A2071=0,0,A2071*LABOR_HRS_WK_TOM*SEASON_WEEKS*(1+DIM_PCT_TOM)^A2071)</f>
        <v>359.37000000000012</v>
      </c>
      <c r="F2071" s="5">
        <f>IF(B2071=0,0,B2071*LABOR_HRS_WK_CAR*SEASON_WEEKS*(1+DIM_PCT_CAR)^B2071)</f>
        <v>96.920156249999962</v>
      </c>
      <c r="G2071" s="5">
        <f>IF(C2071=0,0,C2071*LABOR_HRS_WK_MES*SEASON_WEEKS*(1+DIM_PCT_MES)^C2071)</f>
        <v>1226.6692487641699</v>
      </c>
      <c r="H2071" s="5">
        <f>E2071+F2071+G2071</f>
        <v>1682.95940501417</v>
      </c>
      <c r="I2071" s="5">
        <f>MIN(H2071,FARMER_HRS)</f>
        <v>720</v>
      </c>
      <c r="J2071" s="5">
        <f>MAX(0,H2071-FARMER_HRS)</f>
        <v>962.95940501417</v>
      </c>
      <c r="K2071" s="2">
        <f>I2071*FARMER_RATE+J2071*TEMP_WORKER_RATE</f>
        <v>41718.045225940456</v>
      </c>
      <c r="L2071" s="2">
        <f>A2071*PRICE_TOM+B2071*PRICE_CAR+C2071*PRICE_MES</f>
        <v>89382</v>
      </c>
      <c r="M2071" s="2">
        <f>A2071*FERT_BED_TOM+B2071*FERT_BED_CAR+C2071*FERT_BED_MES</f>
        <v>22440</v>
      </c>
      <c r="N2071" s="6">
        <f>IF(AND(D2071&lt;=TOTAL_BEDS,J2071&lt;=TEMP_WORKER_MAX*TEMP_WORKER_HRS),1,0)</f>
        <v>1</v>
      </c>
      <c r="O2071" s="2">
        <f>L2071-M2071-K2071-FIXED_COSTS</f>
        <v>5223.9547740595444</v>
      </c>
      <c r="P2071" s="2">
        <f>IF(N2071=1,O2071,"")</f>
        <v>5223.9547740595444</v>
      </c>
    </row>
    <row r="2072">
      <c r="A2072" s="6">
        <v>3</v>
      </c>
      <c r="B2072" s="6">
        <v>3</v>
      </c>
      <c r="C2072" s="6">
        <v>22</v>
      </c>
      <c r="D2072" s="6">
        <f>A2072+B2072+C2072</f>
        <v>28</v>
      </c>
      <c r="E2072" s="5">
        <f>IF(A2072=0,0,A2072*LABOR_HRS_WK_TOM*SEASON_WEEKS*(1+DIM_PCT_TOM)^A2072)</f>
        <v>359.37000000000012</v>
      </c>
      <c r="F2072" s="5">
        <f>IF(B2072=0,0,B2072*LABOR_HRS_WK_CAR*SEASON_WEEKS*(1+DIM_PCT_CAR)^B2072)</f>
        <v>96.920156249999962</v>
      </c>
      <c r="G2072" s="5">
        <f>IF(C2072=0,0,C2072*LABOR_HRS_WK_MES*SEASON_WEEKS*(1+DIM_PCT_MES)^C2072)</f>
        <v>1301.1455960105659</v>
      </c>
      <c r="H2072" s="5">
        <f>E2072+F2072+G2072</f>
        <v>1757.435752260566</v>
      </c>
      <c r="I2072" s="5">
        <f>MIN(H2072,FARMER_HRS)</f>
        <v>720</v>
      </c>
      <c r="J2072" s="5">
        <f>MAX(0,H2072-FARMER_HRS)</f>
        <v>1037.435752260566</v>
      </c>
      <c r="K2072" s="2">
        <f>I2072*FARMER_RATE+J2072*TEMP_WORKER_RATE</f>
        <v>43011.037365634824</v>
      </c>
      <c r="L2072" s="2">
        <f>A2072*PRICE_TOM+B2072*PRICE_CAR+C2072*PRICE_MES</f>
        <v>92082</v>
      </c>
      <c r="M2072" s="2">
        <f>A2072*FERT_BED_TOM+B2072*FERT_BED_CAR+C2072*FERT_BED_MES</f>
        <v>23320</v>
      </c>
      <c r="N2072" s="6">
        <f>IF(AND(D2072&lt;=TOTAL_BEDS,J2072&lt;=TEMP_WORKER_MAX*TEMP_WORKER_HRS),1,0)</f>
        <v>1</v>
      </c>
      <c r="O2072" s="2">
        <f>L2072-M2072-K2072-FIXED_COSTS</f>
        <v>5750.9626343651762</v>
      </c>
      <c r="P2072" s="2">
        <f>IF(N2072=1,O2072,"")</f>
        <v>5750.9626343651762</v>
      </c>
    </row>
    <row r="2073">
      <c r="A2073" s="6">
        <v>3</v>
      </c>
      <c r="B2073" s="6">
        <v>3</v>
      </c>
      <c r="C2073" s="6">
        <v>23</v>
      </c>
      <c r="D2073" s="6">
        <f>A2073+B2073+C2073</f>
        <v>29</v>
      </c>
      <c r="E2073" s="5">
        <f>IF(A2073=0,0,A2073*LABOR_HRS_WK_TOM*SEASON_WEEKS*(1+DIM_PCT_TOM)^A2073)</f>
        <v>359.37000000000012</v>
      </c>
      <c r="F2073" s="5">
        <f>IF(B2073=0,0,B2073*LABOR_HRS_WK_CAR*SEASON_WEEKS*(1+DIM_PCT_CAR)^B2073)</f>
        <v>96.920156249999962</v>
      </c>
      <c r="G2073" s="5">
        <f>IF(C2073=0,0,C2073*LABOR_HRS_WK_MES*SEASON_WEEKS*(1+DIM_PCT_MES)^C2073)</f>
        <v>1377.2921848680023</v>
      </c>
      <c r="H2073" s="5">
        <f>E2073+F2073+G2073</f>
        <v>1833.5823411180024</v>
      </c>
      <c r="I2073" s="5">
        <f>MIN(H2073,FARMER_HRS)</f>
        <v>720</v>
      </c>
      <c r="J2073" s="5">
        <f>MAX(0,H2073-FARMER_HRS)</f>
        <v>1113.5823411180024</v>
      </c>
      <c r="K2073" s="2">
        <f>I2073*FARMER_RATE+J2073*TEMP_WORKER_RATE</f>
        <v>44333.02675552087</v>
      </c>
      <c r="L2073" s="2">
        <f>A2073*PRICE_TOM+B2073*PRICE_CAR+C2073*PRICE_MES</f>
        <v>94782</v>
      </c>
      <c r="M2073" s="2">
        <f>A2073*FERT_BED_TOM+B2073*FERT_BED_CAR+C2073*FERT_BED_MES</f>
        <v>24200</v>
      </c>
      <c r="N2073" s="6">
        <f>IF(AND(D2073&lt;=TOTAL_BEDS,J2073&lt;=TEMP_WORKER_MAX*TEMP_WORKER_HRS),1,0)</f>
        <v>1</v>
      </c>
      <c r="O2073" s="2">
        <f>L2073-M2073-K2073-FIXED_COSTS</f>
        <v>6248.97324447913</v>
      </c>
      <c r="P2073" s="2">
        <f>IF(N2073=1,O2073,"")</f>
        <v>6248.97324447913</v>
      </c>
    </row>
    <row r="2074">
      <c r="A2074" s="6">
        <v>3</v>
      </c>
      <c r="B2074" s="6">
        <v>3</v>
      </c>
      <c r="C2074" s="6">
        <v>24</v>
      </c>
      <c r="D2074" s="6">
        <f>A2074+B2074+C2074</f>
        <v>30</v>
      </c>
      <c r="E2074" s="5">
        <f>IF(A2074=0,0,A2074*LABOR_HRS_WK_TOM*SEASON_WEEKS*(1+DIM_PCT_TOM)^A2074)</f>
        <v>359.37000000000012</v>
      </c>
      <c r="F2074" s="5">
        <f>IF(B2074=0,0,B2074*LABOR_HRS_WK_CAR*SEASON_WEEKS*(1+DIM_PCT_CAR)^B2074)</f>
        <v>96.920156249999962</v>
      </c>
      <c r="G2074" s="5">
        <f>IF(C2074=0,0,C2074*LABOR_HRS_WK_MES*SEASON_WEEKS*(1+DIM_PCT_MES)^C2074)</f>
        <v>1455.139134447498</v>
      </c>
      <c r="H2074" s="5">
        <f>E2074+F2074+G2074</f>
        <v>1911.4292906974981</v>
      </c>
      <c r="I2074" s="5">
        <f>MIN(H2074,FARMER_HRS)</f>
        <v>720</v>
      </c>
      <c r="J2074" s="5">
        <f>MAX(0,H2074-FARMER_HRS)</f>
        <v>1191.4292906974981</v>
      </c>
      <c r="K2074" s="2">
        <f>I2074*FARMER_RATE+J2074*TEMP_WORKER_RATE</f>
        <v>45684.53629683156</v>
      </c>
      <c r="L2074" s="2">
        <f>A2074*PRICE_TOM+B2074*PRICE_CAR+C2074*PRICE_MES</f>
        <v>97482</v>
      </c>
      <c r="M2074" s="2">
        <f>A2074*FERT_BED_TOM+B2074*FERT_BED_CAR+C2074*FERT_BED_MES</f>
        <v>25080</v>
      </c>
      <c r="N2074" s="6">
        <f>IF(AND(D2074&lt;=TOTAL_BEDS,J2074&lt;=TEMP_WORKER_MAX*TEMP_WORKER_HRS),1,0)</f>
        <v>1</v>
      </c>
      <c r="O2074" s="2">
        <f>L2074-M2074-K2074-FIXED_COSTS</f>
        <v>6717.46370316844</v>
      </c>
      <c r="P2074" s="2">
        <f>IF(N2074=1,O2074,"")</f>
        <v>6717.46370316844</v>
      </c>
    </row>
    <row r="2075">
      <c r="A2075" s="6">
        <v>3</v>
      </c>
      <c r="B2075" s="6">
        <v>3</v>
      </c>
      <c r="C2075" s="6">
        <v>25</v>
      </c>
      <c r="D2075" s="6">
        <f>A2075+B2075+C2075</f>
        <v>31</v>
      </c>
      <c r="E2075" s="5">
        <f>IF(A2075=0,0,A2075*LABOR_HRS_WK_TOM*SEASON_WEEKS*(1+DIM_PCT_TOM)^A2075)</f>
        <v>359.37000000000012</v>
      </c>
      <c r="F2075" s="5">
        <f>IF(B2075=0,0,B2075*LABOR_HRS_WK_CAR*SEASON_WEEKS*(1+DIM_PCT_CAR)^B2075)</f>
        <v>96.920156249999962</v>
      </c>
      <c r="G2075" s="5">
        <f>IF(C2075=0,0,C2075*LABOR_HRS_WK_MES*SEASON_WEEKS*(1+DIM_PCT_MES)^C2075)</f>
        <v>1534.7170558625955</v>
      </c>
      <c r="H2075" s="5">
        <f>E2075+F2075+G2075</f>
        <v>1991.0072121125957</v>
      </c>
      <c r="I2075" s="5">
        <f>MIN(H2075,FARMER_HRS)</f>
        <v>720</v>
      </c>
      <c r="J2075" s="5">
        <f>MAX(0,H2075-FARMER_HRS)</f>
        <v>1271.0072121125957</v>
      </c>
      <c r="K2075" s="2">
        <f>I2075*FARMER_RATE+J2075*TEMP_WORKER_RATE</f>
        <v>47066.097432510345</v>
      </c>
      <c r="L2075" s="2">
        <f>A2075*PRICE_TOM+B2075*PRICE_CAR+C2075*PRICE_MES</f>
        <v>100182</v>
      </c>
      <c r="M2075" s="2">
        <f>A2075*FERT_BED_TOM+B2075*FERT_BED_CAR+C2075*FERT_BED_MES</f>
        <v>25960</v>
      </c>
      <c r="N2075" s="6">
        <f>IF(AND(D2075&lt;=TOTAL_BEDS,J2075&lt;=TEMP_WORKER_MAX*TEMP_WORKER_HRS),1,0)</f>
        <v>1</v>
      </c>
      <c r="O2075" s="2">
        <f>L2075-M2075-K2075-FIXED_COSTS</f>
        <v>7155.9025674896548</v>
      </c>
      <c r="P2075" s="2">
        <f>IF(N2075=1,O2075,"")</f>
        <v>7155.9025674896548</v>
      </c>
    </row>
    <row r="2076">
      <c r="A2076" s="6">
        <v>3</v>
      </c>
      <c r="B2076" s="6">
        <v>3</v>
      </c>
      <c r="C2076" s="6">
        <v>26</v>
      </c>
      <c r="D2076" s="6">
        <f>A2076+B2076+C2076</f>
        <v>32</v>
      </c>
      <c r="E2076" s="5">
        <f>IF(A2076=0,0,A2076*LABOR_HRS_WK_TOM*SEASON_WEEKS*(1+DIM_PCT_TOM)^A2076)</f>
        <v>359.37000000000012</v>
      </c>
      <c r="F2076" s="5">
        <f>IF(B2076=0,0,B2076*LABOR_HRS_WK_CAR*SEASON_WEEKS*(1+DIM_PCT_CAR)^B2076)</f>
        <v>96.920156249999962</v>
      </c>
      <c r="G2076" s="5">
        <f>IF(C2076=0,0,C2076*LABOR_HRS_WK_MES*SEASON_WEEKS*(1+DIM_PCT_MES)^C2076)</f>
        <v>1616.0570598233128</v>
      </c>
      <c r="H2076" s="5">
        <f>E2076+F2076+G2076</f>
        <v>2072.3472160733127</v>
      </c>
      <c r="I2076" s="5">
        <f>MIN(H2076,FARMER_HRS)</f>
        <v>720</v>
      </c>
      <c r="J2076" s="5">
        <f>MAX(0,H2076-FARMER_HRS)</f>
        <v>1352.3472160733127</v>
      </c>
      <c r="K2076" s="2">
        <f>I2076*FARMER_RATE+J2076*TEMP_WORKER_RATE</f>
        <v>48478.250279050568</v>
      </c>
      <c r="L2076" s="2">
        <f>A2076*PRICE_TOM+B2076*PRICE_CAR+C2076*PRICE_MES</f>
        <v>102882</v>
      </c>
      <c r="M2076" s="2">
        <f>A2076*FERT_BED_TOM+B2076*FERT_BED_CAR+C2076*FERT_BED_MES</f>
        <v>26840</v>
      </c>
      <c r="N2076" s="6">
        <f>IF(AND(D2076&lt;=TOTAL_BEDS,J2076&lt;=TEMP_WORKER_MAX*TEMP_WORKER_HRS),1,0)</f>
        <v>1</v>
      </c>
      <c r="O2076" s="2">
        <f>L2076-M2076-K2076-FIXED_COSTS</f>
        <v>7563.7497209494322</v>
      </c>
      <c r="P2076" s="2">
        <f>IF(N2076=1,O2076,"")</f>
        <v>7563.7497209494322</v>
      </c>
    </row>
    <row r="2077">
      <c r="A2077" s="6">
        <v>3</v>
      </c>
      <c r="B2077" s="6">
        <v>3</v>
      </c>
      <c r="C2077" s="6">
        <v>27</v>
      </c>
      <c r="D2077" s="6">
        <f>A2077+B2077+C2077</f>
        <v>33</v>
      </c>
      <c r="E2077" s="5">
        <f>IF(A2077=0,0,A2077*LABOR_HRS_WK_TOM*SEASON_WEEKS*(1+DIM_PCT_TOM)^A2077)</f>
        <v>359.37000000000012</v>
      </c>
      <c r="F2077" s="5">
        <f>IF(B2077=0,0,B2077*LABOR_HRS_WK_CAR*SEASON_WEEKS*(1+DIM_PCT_CAR)^B2077)</f>
        <v>96.920156249999962</v>
      </c>
      <c r="G2077" s="5">
        <f>IF(C2077=0,0,C2077*LABOR_HRS_WK_MES*SEASON_WEEKS*(1+DIM_PCT_MES)^C2077)</f>
        <v>1699.19076434307</v>
      </c>
      <c r="H2077" s="5">
        <f>E2077+F2077+G2077</f>
        <v>2155.48092059307</v>
      </c>
      <c r="I2077" s="5">
        <f>MIN(H2077,FARMER_HRS)</f>
        <v>720</v>
      </c>
      <c r="J2077" s="5">
        <f>MAX(0,H2077-FARMER_HRS)</f>
        <v>1435.48092059307</v>
      </c>
      <c r="K2077" s="2">
        <f>I2077*FARMER_RATE+J2077*TEMP_WORKER_RATE</f>
        <v>49921.54376029635</v>
      </c>
      <c r="L2077" s="2">
        <f>A2077*PRICE_TOM+B2077*PRICE_CAR+C2077*PRICE_MES</f>
        <v>105582</v>
      </c>
      <c r="M2077" s="2">
        <f>A2077*FERT_BED_TOM+B2077*FERT_BED_CAR+C2077*FERT_BED_MES</f>
        <v>27720</v>
      </c>
      <c r="N2077" s="6">
        <f>IF(AND(D2077&lt;=TOTAL_BEDS,J2077&lt;=TEMP_WORKER_MAX*TEMP_WORKER_HRS),1,0)</f>
        <v>1</v>
      </c>
      <c r="O2077" s="2">
        <f>L2077-M2077-K2077-FIXED_COSTS</f>
        <v>7940.45623970365</v>
      </c>
      <c r="P2077" s="2">
        <f>IF(N2077=1,O2077,"")</f>
        <v>7940.45623970365</v>
      </c>
    </row>
    <row r="2078">
      <c r="A2078" s="6">
        <v>3</v>
      </c>
      <c r="B2078" s="6">
        <v>3</v>
      </c>
      <c r="C2078" s="6">
        <v>28</v>
      </c>
      <c r="D2078" s="6">
        <f>A2078+B2078+C2078</f>
        <v>34</v>
      </c>
      <c r="E2078" s="5">
        <f>IF(A2078=0,0,A2078*LABOR_HRS_WK_TOM*SEASON_WEEKS*(1+DIM_PCT_TOM)^A2078)</f>
        <v>359.37000000000012</v>
      </c>
      <c r="F2078" s="5">
        <f>IF(B2078=0,0,B2078*LABOR_HRS_WK_CAR*SEASON_WEEKS*(1+DIM_PCT_CAR)^B2078)</f>
        <v>96.920156249999962</v>
      </c>
      <c r="G2078" s="5">
        <f>IF(C2078=0,0,C2078*LABOR_HRS_WK_MES*SEASON_WEEKS*(1+DIM_PCT_MES)^C2078)</f>
        <v>1784.1503025602233</v>
      </c>
      <c r="H2078" s="5">
        <f>E2078+F2078+G2078</f>
        <v>2240.4404588102234</v>
      </c>
      <c r="I2078" s="5">
        <f>MIN(H2078,FARMER_HRS)</f>
        <v>720</v>
      </c>
      <c r="J2078" s="5">
        <f>MAX(0,H2078-FARMER_HRS)</f>
        <v>1520.4404588102234</v>
      </c>
      <c r="K2078" s="2">
        <f>I2078*FARMER_RATE+J2078*TEMP_WORKER_RATE</f>
        <v>51396.535743233049</v>
      </c>
      <c r="L2078" s="2">
        <f>A2078*PRICE_TOM+B2078*PRICE_CAR+C2078*PRICE_MES</f>
        <v>108282</v>
      </c>
      <c r="M2078" s="2">
        <f>A2078*FERT_BED_TOM+B2078*FERT_BED_CAR+C2078*FERT_BED_MES</f>
        <v>28600</v>
      </c>
      <c r="N2078" s="6">
        <f>IF(AND(D2078&lt;=TOTAL_BEDS,J2078&lt;=TEMP_WORKER_MAX*TEMP_WORKER_HRS),1,0)</f>
        <v>1</v>
      </c>
      <c r="O2078" s="2">
        <f>L2078-M2078-K2078-FIXED_COSTS</f>
        <v>8285.46425676695</v>
      </c>
      <c r="P2078" s="2">
        <f>IF(N2078=1,O2078,"")</f>
        <v>8285.46425676695</v>
      </c>
    </row>
    <row r="2079">
      <c r="A2079" s="6">
        <v>3</v>
      </c>
      <c r="B2079" s="6">
        <v>3</v>
      </c>
      <c r="C2079" s="6">
        <v>29</v>
      </c>
      <c r="D2079" s="6">
        <f>A2079+B2079+C2079</f>
        <v>35</v>
      </c>
      <c r="E2079" s="5">
        <f>IF(A2079=0,0,A2079*LABOR_HRS_WK_TOM*SEASON_WEEKS*(1+DIM_PCT_TOM)^A2079)</f>
        <v>359.37000000000012</v>
      </c>
      <c r="F2079" s="5">
        <f>IF(B2079=0,0,B2079*LABOR_HRS_WK_CAR*SEASON_WEEKS*(1+DIM_PCT_CAR)^B2079)</f>
        <v>96.920156249999962</v>
      </c>
      <c r="G2079" s="5">
        <f>IF(C2079=0,0,C2079*LABOR_HRS_WK_MES*SEASON_WEEKS*(1+DIM_PCT_MES)^C2079)</f>
        <v>1870.9683306758766</v>
      </c>
      <c r="H2079" s="5">
        <f>E2079+F2079+G2079</f>
        <v>2327.2584869258767</v>
      </c>
      <c r="I2079" s="5">
        <f>MIN(H2079,FARMER_HRS)</f>
        <v>720</v>
      </c>
      <c r="J2079" s="5">
        <f>MAX(0,H2079-FARMER_HRS)</f>
        <v>1607.2584869258767</v>
      </c>
      <c r="K2079" s="2">
        <f>I2079*FARMER_RATE+J2079*TEMP_WORKER_RATE</f>
        <v>52903.793175796469</v>
      </c>
      <c r="L2079" s="2">
        <f>A2079*PRICE_TOM+B2079*PRICE_CAR+C2079*PRICE_MES</f>
        <v>110982</v>
      </c>
      <c r="M2079" s="2">
        <f>A2079*FERT_BED_TOM+B2079*FERT_BED_CAR+C2079*FERT_BED_MES</f>
        <v>29480</v>
      </c>
      <c r="N2079" s="6">
        <f>IF(AND(D2079&lt;=TOTAL_BEDS,J2079&lt;=TEMP_WORKER_MAX*TEMP_WORKER_HRS),1,0)</f>
        <v>1</v>
      </c>
      <c r="O2079" s="2">
        <f>L2079-M2079-K2079-FIXED_COSTS</f>
        <v>8598.2068242035311</v>
      </c>
      <c r="P2079" s="2">
        <f>IF(N2079=1,O2079,"")</f>
        <v>8598.2068242035311</v>
      </c>
    </row>
    <row r="2080">
      <c r="A2080" s="6">
        <v>3</v>
      </c>
      <c r="B2080" s="6">
        <v>3</v>
      </c>
      <c r="C2080" s="6">
        <v>30</v>
      </c>
      <c r="D2080" s="6">
        <f>A2080+B2080+C2080</f>
        <v>36</v>
      </c>
      <c r="E2080" s="5">
        <f>IF(A2080=0,0,A2080*LABOR_HRS_WK_TOM*SEASON_WEEKS*(1+DIM_PCT_TOM)^A2080)</f>
        <v>359.37000000000012</v>
      </c>
      <c r="F2080" s="5">
        <f>IF(B2080=0,0,B2080*LABOR_HRS_WK_CAR*SEASON_WEEKS*(1+DIM_PCT_CAR)^B2080)</f>
        <v>96.920156249999962</v>
      </c>
      <c r="G2080" s="5">
        <f>IF(C2080=0,0,C2080*LABOR_HRS_WK_MES*SEASON_WEEKS*(1+DIM_PCT_MES)^C2080)</f>
        <v>1959.6780360096466</v>
      </c>
      <c r="H2080" s="5">
        <f>E2080+F2080+G2080</f>
        <v>2415.9681922596465</v>
      </c>
      <c r="I2080" s="5">
        <f>MIN(H2080,FARMER_HRS)</f>
        <v>720</v>
      </c>
      <c r="J2080" s="5">
        <f>MAX(0,H2080-FARMER_HRS)</f>
        <v>1695.9681922596465</v>
      </c>
      <c r="K2080" s="2">
        <f>I2080*FARMER_RATE+J2080*TEMP_WORKER_RATE</f>
        <v>54443.892226729971</v>
      </c>
      <c r="L2080" s="2">
        <f>A2080*PRICE_TOM+B2080*PRICE_CAR+C2080*PRICE_MES</f>
        <v>113682</v>
      </c>
      <c r="M2080" s="2">
        <f>A2080*FERT_BED_TOM+B2080*FERT_BED_CAR+C2080*FERT_BED_MES</f>
        <v>30360</v>
      </c>
      <c r="N2080" s="6">
        <f>IF(AND(D2080&lt;=TOTAL_BEDS,J2080&lt;=TEMP_WORKER_MAX*TEMP_WORKER_HRS),1,0)</f>
        <v>1</v>
      </c>
      <c r="O2080" s="2">
        <f>L2080-M2080-K2080-FIXED_COSTS</f>
        <v>8878.1077732700287</v>
      </c>
      <c r="P2080" s="2">
        <f>IF(N2080=1,O2080,"")</f>
        <v>8878.1077732700287</v>
      </c>
    </row>
    <row r="2081">
      <c r="A2081" s="6">
        <v>3</v>
      </c>
      <c r="B2081" s="6">
        <v>4</v>
      </c>
      <c r="C2081" s="6">
        <v>0</v>
      </c>
      <c r="D2081" s="6">
        <f>A2081+B2081+C2081</f>
        <v>7</v>
      </c>
      <c r="E2081" s="5">
        <f>IF(A2081=0,0,A2081*LABOR_HRS_WK_TOM*SEASON_WEEKS*(1+DIM_PCT_TOM)^A2081)</f>
        <v>359.37000000000012</v>
      </c>
      <c r="F2081" s="5">
        <f>IF(B2081=0,0,B2081*LABOR_HRS_WK_CAR*SEASON_WEEKS*(1+DIM_PCT_CAR)^B2081)</f>
        <v>132.45754687499993</v>
      </c>
      <c r="G2081" s="5">
        <f>IF(C2081=0,0,C2081*LABOR_HRS_WK_MES*SEASON_WEEKS*(1+DIM_PCT_MES)^C2081)</f>
        <v>0</v>
      </c>
      <c r="H2081" s="5">
        <f>E2081+F2081+G2081</f>
        <v>491.82754687500005</v>
      </c>
      <c r="I2081" s="5">
        <f>MIN(H2081,FARMER_HRS)</f>
        <v>491.82754687500005</v>
      </c>
      <c r="J2081" s="5">
        <f>MAX(0,H2081-FARMER_HRS)</f>
        <v>0</v>
      </c>
      <c r="K2081" s="2">
        <f>I2081*FARMER_RATE+J2081*TEMP_WORKER_RATE</f>
        <v>17077.345377604168</v>
      </c>
      <c r="L2081" s="2">
        <f>A2081*PRICE_TOM+B2081*PRICE_CAR+C2081*PRICE_MES</f>
        <v>34776</v>
      </c>
      <c r="M2081" s="2">
        <f>A2081*FERT_BED_TOM+B2081*FERT_BED_CAR+C2081*FERT_BED_MES</f>
        <v>4400</v>
      </c>
      <c r="N2081" s="6">
        <f>IF(AND(D2081&lt;=TOTAL_BEDS,J2081&lt;=TEMP_WORKER_MAX*TEMP_WORKER_HRS),1,0)</f>
        <v>1</v>
      </c>
      <c r="O2081" s="2">
        <f>L2081-M2081-K2081-FIXED_COSTS</f>
        <v>-6701.3453776041679</v>
      </c>
      <c r="P2081" s="2">
        <f>IF(N2081=1,O2081,"")</f>
        <v>-6701.3453776041679</v>
      </c>
    </row>
    <row r="2082">
      <c r="A2082" s="6">
        <v>3</v>
      </c>
      <c r="B2082" s="6">
        <v>4</v>
      </c>
      <c r="C2082" s="6">
        <v>1</v>
      </c>
      <c r="D2082" s="6">
        <f>A2082+B2082+C2082</f>
        <v>8</v>
      </c>
      <c r="E2082" s="5">
        <f>IF(A2082=0,0,A2082*LABOR_HRS_WK_TOM*SEASON_WEEKS*(1+DIM_PCT_TOM)^A2082)</f>
        <v>359.37000000000012</v>
      </c>
      <c r="F2082" s="5">
        <f>IF(B2082=0,0,B2082*LABOR_HRS_WK_CAR*SEASON_WEEKS*(1+DIM_PCT_CAR)^B2082)</f>
        <v>132.45754687499993</v>
      </c>
      <c r="G2082" s="5">
        <f>IF(C2082=0,0,C2082*LABOR_HRS_WK_MES*SEASON_WEEKS*(1+DIM_PCT_MES)^C2082)</f>
        <v>45.5625</v>
      </c>
      <c r="H2082" s="5">
        <f>E2082+F2082+G2082</f>
        <v>537.390046875</v>
      </c>
      <c r="I2082" s="5">
        <f>MIN(H2082,FARMER_HRS)</f>
        <v>537.390046875</v>
      </c>
      <c r="J2082" s="5">
        <f>MAX(0,H2082-FARMER_HRS)</f>
        <v>0</v>
      </c>
      <c r="K2082" s="2">
        <f>I2082*FARMER_RATE+J2082*TEMP_WORKER_RATE</f>
        <v>18659.376627604168</v>
      </c>
      <c r="L2082" s="2">
        <f>A2082*PRICE_TOM+B2082*PRICE_CAR+C2082*PRICE_MES</f>
        <v>37476</v>
      </c>
      <c r="M2082" s="2">
        <f>A2082*FERT_BED_TOM+B2082*FERT_BED_CAR+C2082*FERT_BED_MES</f>
        <v>5280</v>
      </c>
      <c r="N2082" s="6">
        <f>IF(AND(D2082&lt;=TOTAL_BEDS,J2082&lt;=TEMP_WORKER_MAX*TEMP_WORKER_HRS),1,0)</f>
        <v>1</v>
      </c>
      <c r="O2082" s="2">
        <f>L2082-M2082-K2082-FIXED_COSTS</f>
        <v>-6463.3766276041679</v>
      </c>
      <c r="P2082" s="2">
        <f>IF(N2082=1,O2082,"")</f>
        <v>-6463.3766276041679</v>
      </c>
    </row>
    <row r="2083">
      <c r="A2083" s="6">
        <v>3</v>
      </c>
      <c r="B2083" s="6">
        <v>4</v>
      </c>
      <c r="C2083" s="6">
        <v>2</v>
      </c>
      <c r="D2083" s="6">
        <f>A2083+B2083+C2083</f>
        <v>9</v>
      </c>
      <c r="E2083" s="5">
        <f>IF(A2083=0,0,A2083*LABOR_HRS_WK_TOM*SEASON_WEEKS*(1+DIM_PCT_TOM)^A2083)</f>
        <v>359.37000000000012</v>
      </c>
      <c r="F2083" s="5">
        <f>IF(B2083=0,0,B2083*LABOR_HRS_WK_CAR*SEASON_WEEKS*(1+DIM_PCT_CAR)^B2083)</f>
        <v>132.45754687499993</v>
      </c>
      <c r="G2083" s="5">
        <f>IF(C2083=0,0,C2083*LABOR_HRS_WK_MES*SEASON_WEEKS*(1+DIM_PCT_MES)^C2083)</f>
        <v>92.2640625</v>
      </c>
      <c r="H2083" s="5">
        <f>E2083+F2083+G2083</f>
        <v>584.09160937500008</v>
      </c>
      <c r="I2083" s="5">
        <f>MIN(H2083,FARMER_HRS)</f>
        <v>584.09160937500008</v>
      </c>
      <c r="J2083" s="5">
        <f>MAX(0,H2083-FARMER_HRS)</f>
        <v>0</v>
      </c>
      <c r="K2083" s="2">
        <f>I2083*FARMER_RATE+J2083*TEMP_WORKER_RATE</f>
        <v>20280.958658854168</v>
      </c>
      <c r="L2083" s="2">
        <f>A2083*PRICE_TOM+B2083*PRICE_CAR+C2083*PRICE_MES</f>
        <v>40176</v>
      </c>
      <c r="M2083" s="2">
        <f>A2083*FERT_BED_TOM+B2083*FERT_BED_CAR+C2083*FERT_BED_MES</f>
        <v>6160</v>
      </c>
      <c r="N2083" s="6">
        <f>IF(AND(D2083&lt;=TOTAL_BEDS,J2083&lt;=TEMP_WORKER_MAX*TEMP_WORKER_HRS),1,0)</f>
        <v>1</v>
      </c>
      <c r="O2083" s="2">
        <f>L2083-M2083-K2083-FIXED_COSTS</f>
        <v>-6264.9586588541679</v>
      </c>
      <c r="P2083" s="2">
        <f>IF(N2083=1,O2083,"")</f>
        <v>-6264.9586588541679</v>
      </c>
    </row>
    <row r="2084">
      <c r="A2084" s="6">
        <v>3</v>
      </c>
      <c r="B2084" s="6">
        <v>4</v>
      </c>
      <c r="C2084" s="6">
        <v>3</v>
      </c>
      <c r="D2084" s="6">
        <f>A2084+B2084+C2084</f>
        <v>10</v>
      </c>
      <c r="E2084" s="5">
        <f>IF(A2084=0,0,A2084*LABOR_HRS_WK_TOM*SEASON_WEEKS*(1+DIM_PCT_TOM)^A2084)</f>
        <v>359.37000000000012</v>
      </c>
      <c r="F2084" s="5">
        <f>IF(B2084=0,0,B2084*LABOR_HRS_WK_CAR*SEASON_WEEKS*(1+DIM_PCT_CAR)^B2084)</f>
        <v>132.45754687499993</v>
      </c>
      <c r="G2084" s="5">
        <f>IF(C2084=0,0,C2084*LABOR_HRS_WK_MES*SEASON_WEEKS*(1+DIM_PCT_MES)^C2084)</f>
        <v>140.12604492187498</v>
      </c>
      <c r="H2084" s="5">
        <f>E2084+F2084+G2084</f>
        <v>631.953591796875</v>
      </c>
      <c r="I2084" s="5">
        <f>MIN(H2084,FARMER_HRS)</f>
        <v>631.953591796875</v>
      </c>
      <c r="J2084" s="5">
        <f>MAX(0,H2084-FARMER_HRS)</f>
        <v>0</v>
      </c>
      <c r="K2084" s="2">
        <f>I2084*FARMER_RATE+J2084*TEMP_WORKER_RATE</f>
        <v>21942.833048502605</v>
      </c>
      <c r="L2084" s="2">
        <f>A2084*PRICE_TOM+B2084*PRICE_CAR+C2084*PRICE_MES</f>
        <v>42876</v>
      </c>
      <c r="M2084" s="2">
        <f>A2084*FERT_BED_TOM+B2084*FERT_BED_CAR+C2084*FERT_BED_MES</f>
        <v>7040</v>
      </c>
      <c r="N2084" s="6">
        <f>IF(AND(D2084&lt;=TOTAL_BEDS,J2084&lt;=TEMP_WORKER_MAX*TEMP_WORKER_HRS),1,0)</f>
        <v>1</v>
      </c>
      <c r="O2084" s="2">
        <f>L2084-M2084-K2084-FIXED_COSTS</f>
        <v>-6106.8330485026054</v>
      </c>
      <c r="P2084" s="2">
        <f>IF(N2084=1,O2084,"")</f>
        <v>-6106.8330485026054</v>
      </c>
    </row>
    <row r="2085">
      <c r="A2085" s="6">
        <v>3</v>
      </c>
      <c r="B2085" s="6">
        <v>4</v>
      </c>
      <c r="C2085" s="6">
        <v>4</v>
      </c>
      <c r="D2085" s="6">
        <f>A2085+B2085+C2085</f>
        <v>11</v>
      </c>
      <c r="E2085" s="5">
        <f>IF(A2085=0,0,A2085*LABOR_HRS_WK_TOM*SEASON_WEEKS*(1+DIM_PCT_TOM)^A2085)</f>
        <v>359.37000000000012</v>
      </c>
      <c r="F2085" s="5">
        <f>IF(B2085=0,0,B2085*LABOR_HRS_WK_CAR*SEASON_WEEKS*(1+DIM_PCT_CAR)^B2085)</f>
        <v>132.45754687499993</v>
      </c>
      <c r="G2085" s="5">
        <f>IF(C2085=0,0,C2085*LABOR_HRS_WK_MES*SEASON_WEEKS*(1+DIM_PCT_MES)^C2085)</f>
        <v>189.17016064453119</v>
      </c>
      <c r="H2085" s="5">
        <f>E2085+F2085+G2085</f>
        <v>680.99770751953122</v>
      </c>
      <c r="I2085" s="5">
        <f>MIN(H2085,FARMER_HRS)</f>
        <v>680.99770751953122</v>
      </c>
      <c r="J2085" s="5">
        <f>MAX(0,H2085-FARMER_HRS)</f>
        <v>0</v>
      </c>
      <c r="K2085" s="2">
        <f>I2085*FARMER_RATE+J2085*TEMP_WORKER_RATE</f>
        <v>23645.753733317055</v>
      </c>
      <c r="L2085" s="2">
        <f>A2085*PRICE_TOM+B2085*PRICE_CAR+C2085*PRICE_MES</f>
        <v>45576</v>
      </c>
      <c r="M2085" s="2">
        <f>A2085*FERT_BED_TOM+B2085*FERT_BED_CAR+C2085*FERT_BED_MES</f>
        <v>7920</v>
      </c>
      <c r="N2085" s="6">
        <f>IF(AND(D2085&lt;=TOTAL_BEDS,J2085&lt;=TEMP_WORKER_MAX*TEMP_WORKER_HRS),1,0)</f>
        <v>1</v>
      </c>
      <c r="O2085" s="2">
        <f>L2085-M2085-K2085-FIXED_COSTS</f>
        <v>-5989.7537333170549</v>
      </c>
      <c r="P2085" s="2">
        <f>IF(N2085=1,O2085,"")</f>
        <v>-5989.7537333170549</v>
      </c>
    </row>
    <row r="2086">
      <c r="A2086" s="6">
        <v>3</v>
      </c>
      <c r="B2086" s="6">
        <v>4</v>
      </c>
      <c r="C2086" s="6">
        <v>5</v>
      </c>
      <c r="D2086" s="6">
        <f>A2086+B2086+C2086</f>
        <v>12</v>
      </c>
      <c r="E2086" s="5">
        <f>IF(A2086=0,0,A2086*LABOR_HRS_WK_TOM*SEASON_WEEKS*(1+DIM_PCT_TOM)^A2086)</f>
        <v>359.37000000000012</v>
      </c>
      <c r="F2086" s="5">
        <f>IF(B2086=0,0,B2086*LABOR_HRS_WK_CAR*SEASON_WEEKS*(1+DIM_PCT_CAR)^B2086)</f>
        <v>132.45754687499993</v>
      </c>
      <c r="G2086" s="5">
        <f>IF(C2086=0,0,C2086*LABOR_HRS_WK_MES*SEASON_WEEKS*(1+DIM_PCT_MES)^C2086)</f>
        <v>239.41848456573481</v>
      </c>
      <c r="H2086" s="5">
        <f>E2086+F2086+G2086</f>
        <v>731.2460314407349</v>
      </c>
      <c r="I2086" s="5">
        <f>MIN(H2086,FARMER_HRS)</f>
        <v>720</v>
      </c>
      <c r="J2086" s="5">
        <f>MAX(0,H2086-FARMER_HRS)</f>
        <v>11.246031440734896</v>
      </c>
      <c r="K2086" s="2">
        <f>I2086*FARMER_RATE+J2086*TEMP_WORKER_RATE</f>
        <v>25195.243601401646</v>
      </c>
      <c r="L2086" s="2">
        <f>A2086*PRICE_TOM+B2086*PRICE_CAR+C2086*PRICE_MES</f>
        <v>48276</v>
      </c>
      <c r="M2086" s="2">
        <f>A2086*FERT_BED_TOM+B2086*FERT_BED_CAR+C2086*FERT_BED_MES</f>
        <v>8800</v>
      </c>
      <c r="N2086" s="6">
        <f>IF(AND(D2086&lt;=TOTAL_BEDS,J2086&lt;=TEMP_WORKER_MAX*TEMP_WORKER_HRS),1,0)</f>
        <v>1</v>
      </c>
      <c r="O2086" s="2">
        <f>L2086-M2086-K2086-FIXED_COSTS</f>
        <v>-5719.2436014016457</v>
      </c>
      <c r="P2086" s="2">
        <f>IF(N2086=1,O2086,"")</f>
        <v>-5719.2436014016457</v>
      </c>
    </row>
    <row r="2087">
      <c r="A2087" s="6">
        <v>3</v>
      </c>
      <c r="B2087" s="6">
        <v>4</v>
      </c>
      <c r="C2087" s="6">
        <v>6</v>
      </c>
      <c r="D2087" s="6">
        <f>A2087+B2087+C2087</f>
        <v>13</v>
      </c>
      <c r="E2087" s="5">
        <f>IF(A2087=0,0,A2087*LABOR_HRS_WK_TOM*SEASON_WEEKS*(1+DIM_PCT_TOM)^A2087)</f>
        <v>359.37000000000012</v>
      </c>
      <c r="F2087" s="5">
        <f>IF(B2087=0,0,B2087*LABOR_HRS_WK_CAR*SEASON_WEEKS*(1+DIM_PCT_CAR)^B2087)</f>
        <v>132.45754687499993</v>
      </c>
      <c r="G2087" s="5">
        <f>IF(C2087=0,0,C2087*LABOR_HRS_WK_MES*SEASON_WEEKS*(1+DIM_PCT_MES)^C2087)</f>
        <v>290.89345874736773</v>
      </c>
      <c r="H2087" s="5">
        <f>E2087+F2087+G2087</f>
        <v>782.72100562236778</v>
      </c>
      <c r="I2087" s="5">
        <f>MIN(H2087,FARMER_HRS)</f>
        <v>720</v>
      </c>
      <c r="J2087" s="5">
        <f>MAX(0,H2087-FARMER_HRS)</f>
        <v>62.721005622367784</v>
      </c>
      <c r="K2087" s="2">
        <f>I2087*FARMER_RATE+J2087*TEMP_WORKER_RATE</f>
        <v>26088.906347610551</v>
      </c>
      <c r="L2087" s="2">
        <f>A2087*PRICE_TOM+B2087*PRICE_CAR+C2087*PRICE_MES</f>
        <v>50976</v>
      </c>
      <c r="M2087" s="2">
        <f>A2087*FERT_BED_TOM+B2087*FERT_BED_CAR+C2087*FERT_BED_MES</f>
        <v>9680</v>
      </c>
      <c r="N2087" s="6">
        <f>IF(AND(D2087&lt;=TOTAL_BEDS,J2087&lt;=TEMP_WORKER_MAX*TEMP_WORKER_HRS),1,0)</f>
        <v>1</v>
      </c>
      <c r="O2087" s="2">
        <f>L2087-M2087-K2087-FIXED_COSTS</f>
        <v>-4792.9063476105512</v>
      </c>
      <c r="P2087" s="2">
        <f>IF(N2087=1,O2087,"")</f>
        <v>-4792.9063476105512</v>
      </c>
    </row>
    <row r="2088">
      <c r="A2088" s="6">
        <v>3</v>
      </c>
      <c r="B2088" s="6">
        <v>4</v>
      </c>
      <c r="C2088" s="6">
        <v>7</v>
      </c>
      <c r="D2088" s="6">
        <f>A2088+B2088+C2088</f>
        <v>14</v>
      </c>
      <c r="E2088" s="5">
        <f>IF(A2088=0,0,A2088*LABOR_HRS_WK_TOM*SEASON_WEEKS*(1+DIM_PCT_TOM)^A2088)</f>
        <v>359.37000000000012</v>
      </c>
      <c r="F2088" s="5">
        <f>IF(B2088=0,0,B2088*LABOR_HRS_WK_CAR*SEASON_WEEKS*(1+DIM_PCT_CAR)^B2088)</f>
        <v>132.45754687499993</v>
      </c>
      <c r="G2088" s="5">
        <f>IF(C2088=0,0,C2088*LABOR_HRS_WK_MES*SEASON_WEEKS*(1+DIM_PCT_MES)^C2088)</f>
        <v>343.61789814532818</v>
      </c>
      <c r="H2088" s="5">
        <f>E2088+F2088+G2088</f>
        <v>835.44544502032818</v>
      </c>
      <c r="I2088" s="5">
        <f>MIN(H2088,FARMER_HRS)</f>
        <v>720</v>
      </c>
      <c r="J2088" s="5">
        <f>MAX(0,H2088-FARMER_HRS)</f>
        <v>115.44544502032818</v>
      </c>
      <c r="K2088" s="2">
        <f>I2088*FARMER_RATE+J2088*TEMP_WORKER_RATE</f>
        <v>27004.261198269585</v>
      </c>
      <c r="L2088" s="2">
        <f>A2088*PRICE_TOM+B2088*PRICE_CAR+C2088*PRICE_MES</f>
        <v>53676</v>
      </c>
      <c r="M2088" s="2">
        <f>A2088*FERT_BED_TOM+B2088*FERT_BED_CAR+C2088*FERT_BED_MES</f>
        <v>10560</v>
      </c>
      <c r="N2088" s="6">
        <f>IF(AND(D2088&lt;=TOTAL_BEDS,J2088&lt;=TEMP_WORKER_MAX*TEMP_WORKER_HRS),1,0)</f>
        <v>1</v>
      </c>
      <c r="O2088" s="2">
        <f>L2088-M2088-K2088-FIXED_COSTS</f>
        <v>-3888.2611982695853</v>
      </c>
      <c r="P2088" s="2">
        <f>IF(N2088=1,O2088,"")</f>
        <v>-3888.2611982695853</v>
      </c>
    </row>
    <row r="2089">
      <c r="A2089" s="6">
        <v>3</v>
      </c>
      <c r="B2089" s="6">
        <v>4</v>
      </c>
      <c r="C2089" s="6">
        <v>8</v>
      </c>
      <c r="D2089" s="6">
        <f>A2089+B2089+C2089</f>
        <v>15</v>
      </c>
      <c r="E2089" s="5">
        <f>IF(A2089=0,0,A2089*LABOR_HRS_WK_TOM*SEASON_WEEKS*(1+DIM_PCT_TOM)^A2089)</f>
        <v>359.37000000000012</v>
      </c>
      <c r="F2089" s="5">
        <f>IF(B2089=0,0,B2089*LABOR_HRS_WK_CAR*SEASON_WEEKS*(1+DIM_PCT_CAR)^B2089)</f>
        <v>132.45754687499993</v>
      </c>
      <c r="G2089" s="5">
        <f>IF(C2089=0,0,C2089*LABOR_HRS_WK_MES*SEASON_WEEKS*(1+DIM_PCT_MES)^C2089)</f>
        <v>397.61499642530833</v>
      </c>
      <c r="H2089" s="5">
        <f>E2089+F2089+G2089</f>
        <v>889.44254330030844</v>
      </c>
      <c r="I2089" s="5">
        <f>MIN(H2089,FARMER_HRS)</f>
        <v>720</v>
      </c>
      <c r="J2089" s="5">
        <f>MAX(0,H2089-FARMER_HRS)</f>
        <v>169.44254330030844</v>
      </c>
      <c r="K2089" s="2">
        <f>I2089*FARMER_RATE+J2089*TEMP_WORKER_RATE</f>
        <v>27941.710821185909</v>
      </c>
      <c r="L2089" s="2">
        <f>A2089*PRICE_TOM+B2089*PRICE_CAR+C2089*PRICE_MES</f>
        <v>56376</v>
      </c>
      <c r="M2089" s="2">
        <f>A2089*FERT_BED_TOM+B2089*FERT_BED_CAR+C2089*FERT_BED_MES</f>
        <v>11440</v>
      </c>
      <c r="N2089" s="6">
        <f>IF(AND(D2089&lt;=TOTAL_BEDS,J2089&lt;=TEMP_WORKER_MAX*TEMP_WORKER_HRS),1,0)</f>
        <v>1</v>
      </c>
      <c r="O2089" s="2">
        <f>L2089-M2089-K2089-FIXED_COSTS</f>
        <v>-3005.7108211859086</v>
      </c>
      <c r="P2089" s="2">
        <f>IF(N2089=1,O2089,"")</f>
        <v>-3005.7108211859086</v>
      </c>
    </row>
    <row r="2090">
      <c r="A2090" s="6">
        <v>3</v>
      </c>
      <c r="B2090" s="6">
        <v>4</v>
      </c>
      <c r="C2090" s="6">
        <v>9</v>
      </c>
      <c r="D2090" s="6">
        <f>A2090+B2090+C2090</f>
        <v>16</v>
      </c>
      <c r="E2090" s="5">
        <f>IF(A2090=0,0,A2090*LABOR_HRS_WK_TOM*SEASON_WEEKS*(1+DIM_PCT_TOM)^A2090)</f>
        <v>359.37000000000012</v>
      </c>
      <c r="F2090" s="5">
        <f>IF(B2090=0,0,B2090*LABOR_HRS_WK_CAR*SEASON_WEEKS*(1+DIM_PCT_CAR)^B2090)</f>
        <v>132.45754687499993</v>
      </c>
      <c r="G2090" s="5">
        <f>IF(C2090=0,0,C2090*LABOR_HRS_WK_MES*SEASON_WEEKS*(1+DIM_PCT_MES)^C2090)</f>
        <v>452.90833186570273</v>
      </c>
      <c r="H2090" s="5">
        <f>E2090+F2090+G2090</f>
        <v>944.73587874070279</v>
      </c>
      <c r="I2090" s="5">
        <f>MIN(H2090,FARMER_HRS)</f>
        <v>720</v>
      </c>
      <c r="J2090" s="5">
        <f>MAX(0,H2090-FARMER_HRS)</f>
        <v>224.73587874070279</v>
      </c>
      <c r="K2090" s="2">
        <f>I2090*FARMER_RATE+J2090*TEMP_WORKER_RATE</f>
        <v>28901.664561470534</v>
      </c>
      <c r="L2090" s="2">
        <f>A2090*PRICE_TOM+B2090*PRICE_CAR+C2090*PRICE_MES</f>
        <v>59076</v>
      </c>
      <c r="M2090" s="2">
        <f>A2090*FERT_BED_TOM+B2090*FERT_BED_CAR+C2090*FERT_BED_MES</f>
        <v>12320</v>
      </c>
      <c r="N2090" s="6">
        <f>IF(AND(D2090&lt;=TOTAL_BEDS,J2090&lt;=TEMP_WORKER_MAX*TEMP_WORKER_HRS),1,0)</f>
        <v>1</v>
      </c>
      <c r="O2090" s="2">
        <f>L2090-M2090-K2090-FIXED_COSTS</f>
        <v>-2145.664561470534</v>
      </c>
      <c r="P2090" s="2">
        <f>IF(N2090=1,O2090,"")</f>
        <v>-2145.664561470534</v>
      </c>
    </row>
    <row r="2091">
      <c r="A2091" s="6">
        <v>3</v>
      </c>
      <c r="B2091" s="6">
        <v>4</v>
      </c>
      <c r="C2091" s="6">
        <v>10</v>
      </c>
      <c r="D2091" s="6">
        <f>A2091+B2091+C2091</f>
        <v>17</v>
      </c>
      <c r="E2091" s="5">
        <f>IF(A2091=0,0,A2091*LABOR_HRS_WK_TOM*SEASON_WEEKS*(1+DIM_PCT_TOM)^A2091)</f>
        <v>359.37000000000012</v>
      </c>
      <c r="F2091" s="5">
        <f>IF(B2091=0,0,B2091*LABOR_HRS_WK_CAR*SEASON_WEEKS*(1+DIM_PCT_CAR)^B2091)</f>
        <v>132.45754687499993</v>
      </c>
      <c r="G2091" s="5">
        <f>IF(C2091=0,0,C2091*LABOR_HRS_WK_MES*SEASON_WEEKS*(1+DIM_PCT_MES)^C2091)</f>
        <v>509.52187334891551</v>
      </c>
      <c r="H2091" s="5">
        <f>E2091+F2091+G2091</f>
        <v>1001.3494202239156</v>
      </c>
      <c r="I2091" s="5">
        <f>MIN(H2091,FARMER_HRS)</f>
        <v>720</v>
      </c>
      <c r="J2091" s="5">
        <f>MAX(0,H2091-FARMER_HRS)</f>
        <v>281.34942022391556</v>
      </c>
      <c r="K2091" s="2">
        <f>I2091*FARMER_RATE+J2091*TEMP_WORKER_RATE</f>
        <v>29884.538545554089</v>
      </c>
      <c r="L2091" s="2">
        <f>A2091*PRICE_TOM+B2091*PRICE_CAR+C2091*PRICE_MES</f>
        <v>61776</v>
      </c>
      <c r="M2091" s="2">
        <f>A2091*FERT_BED_TOM+B2091*FERT_BED_CAR+C2091*FERT_BED_MES</f>
        <v>13200</v>
      </c>
      <c r="N2091" s="6">
        <f>IF(AND(D2091&lt;=TOTAL_BEDS,J2091&lt;=TEMP_WORKER_MAX*TEMP_WORKER_HRS),1,0)</f>
        <v>1</v>
      </c>
      <c r="O2091" s="2">
        <f>L2091-M2091-K2091-FIXED_COSTS</f>
        <v>-1308.5385455540891</v>
      </c>
      <c r="P2091" s="2">
        <f>IF(N2091=1,O2091,"")</f>
        <v>-1308.5385455540891</v>
      </c>
    </row>
    <row r="2092">
      <c r="A2092" s="6">
        <v>3</v>
      </c>
      <c r="B2092" s="6">
        <v>4</v>
      </c>
      <c r="C2092" s="6">
        <v>11</v>
      </c>
      <c r="D2092" s="6">
        <f>A2092+B2092+C2092</f>
        <v>18</v>
      </c>
      <c r="E2092" s="5">
        <f>IF(A2092=0,0,A2092*LABOR_HRS_WK_TOM*SEASON_WEEKS*(1+DIM_PCT_TOM)^A2092)</f>
        <v>359.37000000000012</v>
      </c>
      <c r="F2092" s="5">
        <f>IF(B2092=0,0,B2092*LABOR_HRS_WK_CAR*SEASON_WEEKS*(1+DIM_PCT_CAR)^B2092)</f>
        <v>132.45754687499993</v>
      </c>
      <c r="G2092" s="5">
        <f>IF(C2092=0,0,C2092*LABOR_HRS_WK_MES*SEASON_WEEKS*(1+DIM_PCT_MES)^C2092)</f>
        <v>567.47998644235463</v>
      </c>
      <c r="H2092" s="5">
        <f>E2092+F2092+G2092</f>
        <v>1059.3075333173547</v>
      </c>
      <c r="I2092" s="5">
        <f>MIN(H2092,FARMER_HRS)</f>
        <v>720</v>
      </c>
      <c r="J2092" s="5">
        <f>MAX(0,H2092-FARMER_HRS)</f>
        <v>339.30753331735468</v>
      </c>
      <c r="K2092" s="2">
        <f>I2092*FARMER_RATE+J2092*TEMP_WORKER_RATE</f>
        <v>30890.75578675963</v>
      </c>
      <c r="L2092" s="2">
        <f>A2092*PRICE_TOM+B2092*PRICE_CAR+C2092*PRICE_MES</f>
        <v>64476</v>
      </c>
      <c r="M2092" s="2">
        <f>A2092*FERT_BED_TOM+B2092*FERT_BED_CAR+C2092*FERT_BED_MES</f>
        <v>14080</v>
      </c>
      <c r="N2092" s="6">
        <f>IF(AND(D2092&lt;=TOTAL_BEDS,J2092&lt;=TEMP_WORKER_MAX*TEMP_WORKER_HRS),1,0)</f>
        <v>1</v>
      </c>
      <c r="O2092" s="2">
        <f>L2092-M2092-K2092-FIXED_COSTS</f>
        <v>-494.7557867596297</v>
      </c>
      <c r="P2092" s="2">
        <f>IF(N2092=1,O2092,"")</f>
        <v>-494.7557867596297</v>
      </c>
    </row>
    <row r="2093">
      <c r="A2093" s="6">
        <v>3</v>
      </c>
      <c r="B2093" s="6">
        <v>4</v>
      </c>
      <c r="C2093" s="6">
        <v>12</v>
      </c>
      <c r="D2093" s="6">
        <f>A2093+B2093+C2093</f>
        <v>19</v>
      </c>
      <c r="E2093" s="5">
        <f>IF(A2093=0,0,A2093*LABOR_HRS_WK_TOM*SEASON_WEEKS*(1+DIM_PCT_TOM)^A2093)</f>
        <v>359.37000000000012</v>
      </c>
      <c r="F2093" s="5">
        <f>IF(B2093=0,0,B2093*LABOR_HRS_WK_CAR*SEASON_WEEKS*(1+DIM_PCT_CAR)^B2093)</f>
        <v>132.45754687499993</v>
      </c>
      <c r="G2093" s="5">
        <f>IF(C2093=0,0,C2093*LABOR_HRS_WK_MES*SEASON_WEEKS*(1+DIM_PCT_MES)^C2093)</f>
        <v>626.807439570419</v>
      </c>
      <c r="H2093" s="5">
        <f>E2093+F2093+G2093</f>
        <v>1118.6349864454191</v>
      </c>
      <c r="I2093" s="5">
        <f>MIN(H2093,FARMER_HRS)</f>
        <v>720</v>
      </c>
      <c r="J2093" s="5">
        <f>MAX(0,H2093-FARMER_HRS)</f>
        <v>398.63498644541914</v>
      </c>
      <c r="K2093" s="2">
        <f>I2093*FARMER_RATE+J2093*TEMP_WORKER_RATE</f>
        <v>31920.746292455195</v>
      </c>
      <c r="L2093" s="2">
        <f>A2093*PRICE_TOM+B2093*PRICE_CAR+C2093*PRICE_MES</f>
        <v>67176</v>
      </c>
      <c r="M2093" s="2">
        <f>A2093*FERT_BED_TOM+B2093*FERT_BED_CAR+C2093*FERT_BED_MES</f>
        <v>14960</v>
      </c>
      <c r="N2093" s="6">
        <f>IF(AND(D2093&lt;=TOTAL_BEDS,J2093&lt;=TEMP_WORKER_MAX*TEMP_WORKER_HRS),1,0)</f>
        <v>1</v>
      </c>
      <c r="O2093" s="2">
        <f>L2093-M2093-K2093-FIXED_COSTS</f>
        <v>295.25370754480537</v>
      </c>
      <c r="P2093" s="2">
        <f>IF(N2093=1,O2093,"")</f>
        <v>295.25370754480537</v>
      </c>
    </row>
    <row r="2094">
      <c r="A2094" s="6">
        <v>3</v>
      </c>
      <c r="B2094" s="6">
        <v>4</v>
      </c>
      <c r="C2094" s="6">
        <v>13</v>
      </c>
      <c r="D2094" s="6">
        <f>A2094+B2094+C2094</f>
        <v>20</v>
      </c>
      <c r="E2094" s="5">
        <f>IF(A2094=0,0,A2094*LABOR_HRS_WK_TOM*SEASON_WEEKS*(1+DIM_PCT_TOM)^A2094)</f>
        <v>359.37000000000012</v>
      </c>
      <c r="F2094" s="5">
        <f>IF(B2094=0,0,B2094*LABOR_HRS_WK_CAR*SEASON_WEEKS*(1+DIM_PCT_CAR)^B2094)</f>
        <v>132.45754687499993</v>
      </c>
      <c r="G2094" s="5">
        <f>IF(C2094=0,0,C2094*LABOR_HRS_WK_MES*SEASON_WEEKS*(1+DIM_PCT_MES)^C2094)</f>
        <v>687.52941027880331</v>
      </c>
      <c r="H2094" s="5">
        <f>E2094+F2094+G2094</f>
        <v>1179.3569571538033</v>
      </c>
      <c r="I2094" s="5">
        <f>MIN(H2094,FARMER_HRS)</f>
        <v>720</v>
      </c>
      <c r="J2094" s="5">
        <f>MAX(0,H2094-FARMER_HRS)</f>
        <v>459.35695715380325</v>
      </c>
      <c r="K2094" s="2">
        <f>I2094*FARMER_RATE+J2094*TEMP_WORKER_RATE</f>
        <v>32974.947172809087</v>
      </c>
      <c r="L2094" s="2">
        <f>A2094*PRICE_TOM+B2094*PRICE_CAR+C2094*PRICE_MES</f>
        <v>69876</v>
      </c>
      <c r="M2094" s="2">
        <f>A2094*FERT_BED_TOM+B2094*FERT_BED_CAR+C2094*FERT_BED_MES</f>
        <v>15840</v>
      </c>
      <c r="N2094" s="6">
        <f>IF(AND(D2094&lt;=TOTAL_BEDS,J2094&lt;=TEMP_WORKER_MAX*TEMP_WORKER_HRS),1,0)</f>
        <v>1</v>
      </c>
      <c r="O2094" s="2">
        <f>L2094-M2094-K2094-FIXED_COSTS</f>
        <v>1061.0528271909134</v>
      </c>
      <c r="P2094" s="2">
        <f>IF(N2094=1,O2094,"")</f>
        <v>1061.0528271909134</v>
      </c>
    </row>
    <row r="2095">
      <c r="A2095" s="6">
        <v>3</v>
      </c>
      <c r="B2095" s="6">
        <v>4</v>
      </c>
      <c r="C2095" s="6">
        <v>14</v>
      </c>
      <c r="D2095" s="6">
        <f>A2095+B2095+C2095</f>
        <v>21</v>
      </c>
      <c r="E2095" s="5">
        <f>IF(A2095=0,0,A2095*LABOR_HRS_WK_TOM*SEASON_WEEKS*(1+DIM_PCT_TOM)^A2095)</f>
        <v>359.37000000000012</v>
      </c>
      <c r="F2095" s="5">
        <f>IF(B2095=0,0,B2095*LABOR_HRS_WK_CAR*SEASON_WEEKS*(1+DIM_PCT_CAR)^B2095)</f>
        <v>132.45754687499993</v>
      </c>
      <c r="G2095" s="5">
        <f>IF(C2095=0,0,C2095*LABOR_HRS_WK_MES*SEASON_WEEKS*(1+DIM_PCT_MES)^C2095)</f>
        <v>749.67149159246435</v>
      </c>
      <c r="H2095" s="5">
        <f>E2095+F2095+G2095</f>
        <v>1241.4990384674643</v>
      </c>
      <c r="I2095" s="5">
        <f>MIN(H2095,FARMER_HRS)</f>
        <v>720</v>
      </c>
      <c r="J2095" s="5">
        <f>MAX(0,H2095-FARMER_HRS)</f>
        <v>521.49903846746429</v>
      </c>
      <c r="K2095" s="2">
        <f>I2095*FARMER_RATE+J2095*TEMP_WORKER_RATE</f>
        <v>34053.802751171257</v>
      </c>
      <c r="L2095" s="2">
        <f>A2095*PRICE_TOM+B2095*PRICE_CAR+C2095*PRICE_MES</f>
        <v>72576</v>
      </c>
      <c r="M2095" s="2">
        <f>A2095*FERT_BED_TOM+B2095*FERT_BED_CAR+C2095*FERT_BED_MES</f>
        <v>16720</v>
      </c>
      <c r="N2095" s="6">
        <f>IF(AND(D2095&lt;=TOTAL_BEDS,J2095&lt;=TEMP_WORKER_MAX*TEMP_WORKER_HRS),1,0)</f>
        <v>1</v>
      </c>
      <c r="O2095" s="2">
        <f>L2095-M2095-K2095-FIXED_COSTS</f>
        <v>1802.1972488287429</v>
      </c>
      <c r="P2095" s="2">
        <f>IF(N2095=1,O2095,"")</f>
        <v>1802.1972488287429</v>
      </c>
    </row>
    <row r="2096">
      <c r="A2096" s="6">
        <v>3</v>
      </c>
      <c r="B2096" s="6">
        <v>4</v>
      </c>
      <c r="C2096" s="6">
        <v>15</v>
      </c>
      <c r="D2096" s="6">
        <f>A2096+B2096+C2096</f>
        <v>22</v>
      </c>
      <c r="E2096" s="5">
        <f>IF(A2096=0,0,A2096*LABOR_HRS_WK_TOM*SEASON_WEEKS*(1+DIM_PCT_TOM)^A2096)</f>
        <v>359.37000000000012</v>
      </c>
      <c r="F2096" s="5">
        <f>IF(B2096=0,0,B2096*LABOR_HRS_WK_CAR*SEASON_WEEKS*(1+DIM_PCT_CAR)^B2096)</f>
        <v>132.45754687499993</v>
      </c>
      <c r="G2096" s="5">
        <f>IF(C2096=0,0,C2096*LABOR_HRS_WK_MES*SEASON_WEEKS*(1+DIM_PCT_MES)^C2096)</f>
        <v>813.25969846861074</v>
      </c>
      <c r="H2096" s="5">
        <f>E2096+F2096+G2096</f>
        <v>1305.0872453436109</v>
      </c>
      <c r="I2096" s="5">
        <f>MIN(H2096,FARMER_HRS)</f>
        <v>720</v>
      </c>
      <c r="J2096" s="5">
        <f>MAX(0,H2096-FARMER_HRS)</f>
        <v>585.0872453436109</v>
      </c>
      <c r="K2096" s="2">
        <f>I2096*FARMER_RATE+J2096*TEMP_WORKER_RATE</f>
        <v>35157.764676104358</v>
      </c>
      <c r="L2096" s="2">
        <f>A2096*PRICE_TOM+B2096*PRICE_CAR+C2096*PRICE_MES</f>
        <v>75276</v>
      </c>
      <c r="M2096" s="2">
        <f>A2096*FERT_BED_TOM+B2096*FERT_BED_CAR+C2096*FERT_BED_MES</f>
        <v>17600</v>
      </c>
      <c r="N2096" s="6">
        <f>IF(AND(D2096&lt;=TOTAL_BEDS,J2096&lt;=TEMP_WORKER_MAX*TEMP_WORKER_HRS),1,0)</f>
        <v>1</v>
      </c>
      <c r="O2096" s="2">
        <f>L2096-M2096-K2096-FIXED_COSTS</f>
        <v>2518.2353238956421</v>
      </c>
      <c r="P2096" s="2">
        <f>IF(N2096=1,O2096,"")</f>
        <v>2518.2353238956421</v>
      </c>
    </row>
    <row r="2097">
      <c r="A2097" s="6">
        <v>3</v>
      </c>
      <c r="B2097" s="6">
        <v>4</v>
      </c>
      <c r="C2097" s="6">
        <v>16</v>
      </c>
      <c r="D2097" s="6">
        <f>A2097+B2097+C2097</f>
        <v>23</v>
      </c>
      <c r="E2097" s="5">
        <f>IF(A2097=0,0,A2097*LABOR_HRS_WK_TOM*SEASON_WEEKS*(1+DIM_PCT_TOM)^A2097)</f>
        <v>359.37000000000012</v>
      </c>
      <c r="F2097" s="5">
        <f>IF(B2097=0,0,B2097*LABOR_HRS_WK_CAR*SEASON_WEEKS*(1+DIM_PCT_CAR)^B2097)</f>
        <v>132.45754687499993</v>
      </c>
      <c r="G2097" s="5">
        <f>IF(C2097=0,0,C2097*LABOR_HRS_WK_MES*SEASON_WEEKS*(1+DIM_PCT_MES)^C2097)</f>
        <v>878.32047434609967</v>
      </c>
      <c r="H2097" s="5">
        <f>E2097+F2097+G2097</f>
        <v>1370.1480212210997</v>
      </c>
      <c r="I2097" s="5">
        <f>MIN(H2097,FARMER_HRS)</f>
        <v>720</v>
      </c>
      <c r="J2097" s="5">
        <f>MAX(0,H2097-FARMER_HRS)</f>
        <v>650.14802122109973</v>
      </c>
      <c r="K2097" s="2">
        <f>I2097*FARMER_RATE+J2097*TEMP_WORKER_RATE</f>
        <v>36287.29203508854</v>
      </c>
      <c r="L2097" s="2">
        <f>A2097*PRICE_TOM+B2097*PRICE_CAR+C2097*PRICE_MES</f>
        <v>77976</v>
      </c>
      <c r="M2097" s="2">
        <f>A2097*FERT_BED_TOM+B2097*FERT_BED_CAR+C2097*FERT_BED_MES</f>
        <v>18480</v>
      </c>
      <c r="N2097" s="6">
        <f>IF(AND(D2097&lt;=TOTAL_BEDS,J2097&lt;=TEMP_WORKER_MAX*TEMP_WORKER_HRS),1,0)</f>
        <v>1</v>
      </c>
      <c r="O2097" s="2">
        <f>L2097-M2097-K2097-FIXED_COSTS</f>
        <v>3208.7079649114603</v>
      </c>
      <c r="P2097" s="2">
        <f>IF(N2097=1,O2097,"")</f>
        <v>3208.7079649114603</v>
      </c>
    </row>
    <row r="2098">
      <c r="A2098" s="6">
        <v>3</v>
      </c>
      <c r="B2098" s="6">
        <v>4</v>
      </c>
      <c r="C2098" s="6">
        <v>17</v>
      </c>
      <c r="D2098" s="6">
        <f>A2098+B2098+C2098</f>
        <v>24</v>
      </c>
      <c r="E2098" s="5">
        <f>IF(A2098=0,0,A2098*LABOR_HRS_WK_TOM*SEASON_WEEKS*(1+DIM_PCT_TOM)^A2098)</f>
        <v>359.37000000000012</v>
      </c>
      <c r="F2098" s="5">
        <f>IF(B2098=0,0,B2098*LABOR_HRS_WK_CAR*SEASON_WEEKS*(1+DIM_PCT_CAR)^B2098)</f>
        <v>132.45754687499993</v>
      </c>
      <c r="G2098" s="5">
        <f>IF(C2098=0,0,C2098*LABOR_HRS_WK_MES*SEASON_WEEKS*(1+DIM_PCT_MES)^C2098)</f>
        <v>944.88069779263992</v>
      </c>
      <c r="H2098" s="5">
        <f>E2098+F2098+G2098</f>
        <v>1436.70824466764</v>
      </c>
      <c r="I2098" s="5">
        <f>MIN(H2098,FARMER_HRS)</f>
        <v>720</v>
      </c>
      <c r="J2098" s="5">
        <f>MAX(0,H2098-FARMER_HRS)</f>
        <v>716.70824466764</v>
      </c>
      <c r="K2098" s="2">
        <f>I2098*FARMER_RATE+J2098*TEMP_WORKER_RATE</f>
        <v>37442.8514699243</v>
      </c>
      <c r="L2098" s="2">
        <f>A2098*PRICE_TOM+B2098*PRICE_CAR+C2098*PRICE_MES</f>
        <v>80676</v>
      </c>
      <c r="M2098" s="2">
        <f>A2098*FERT_BED_TOM+B2098*FERT_BED_CAR+C2098*FERT_BED_MES</f>
        <v>19360</v>
      </c>
      <c r="N2098" s="6">
        <f>IF(AND(D2098&lt;=TOTAL_BEDS,J2098&lt;=TEMP_WORKER_MAX*TEMP_WORKER_HRS),1,0)</f>
        <v>1</v>
      </c>
      <c r="O2098" s="2">
        <f>L2098-M2098-K2098-FIXED_COSTS</f>
        <v>3873.1485300756976</v>
      </c>
      <c r="P2098" s="2">
        <f>IF(N2098=1,O2098,"")</f>
        <v>3873.1485300756976</v>
      </c>
    </row>
    <row r="2099">
      <c r="A2099" s="6">
        <v>3</v>
      </c>
      <c r="B2099" s="6">
        <v>4</v>
      </c>
      <c r="C2099" s="6">
        <v>18</v>
      </c>
      <c r="D2099" s="6">
        <f>A2099+B2099+C2099</f>
        <v>25</v>
      </c>
      <c r="E2099" s="5">
        <f>IF(A2099=0,0,A2099*LABOR_HRS_WK_TOM*SEASON_WEEKS*(1+DIM_PCT_TOM)^A2099)</f>
        <v>359.37000000000012</v>
      </c>
      <c r="F2099" s="5">
        <f>IF(B2099=0,0,B2099*LABOR_HRS_WK_CAR*SEASON_WEEKS*(1+DIM_PCT_CAR)^B2099)</f>
        <v>132.45754687499993</v>
      </c>
      <c r="G2099" s="5">
        <f>IF(C2099=0,0,C2099*LABOR_HRS_WK_MES*SEASON_WEEKS*(1+DIM_PCT_MES)^C2099)</f>
        <v>1012.9676892512272</v>
      </c>
      <c r="H2099" s="5">
        <f>E2099+F2099+G2099</f>
        <v>1504.7952361262273</v>
      </c>
      <c r="I2099" s="5">
        <f>MIN(H2099,FARMER_HRS)</f>
        <v>720</v>
      </c>
      <c r="J2099" s="5">
        <f>MAX(0,H2099-FARMER_HRS)</f>
        <v>784.79523612622734</v>
      </c>
      <c r="K2099" s="2">
        <f>I2099*FARMER_RATE+J2099*TEMP_WORKER_RATE</f>
        <v>38624.91729385811</v>
      </c>
      <c r="L2099" s="2">
        <f>A2099*PRICE_TOM+B2099*PRICE_CAR+C2099*PRICE_MES</f>
        <v>83376</v>
      </c>
      <c r="M2099" s="2">
        <f>A2099*FERT_BED_TOM+B2099*FERT_BED_CAR+C2099*FERT_BED_MES</f>
        <v>20240</v>
      </c>
      <c r="N2099" s="6">
        <f>IF(AND(D2099&lt;=TOTAL_BEDS,J2099&lt;=TEMP_WORKER_MAX*TEMP_WORKER_HRS),1,0)</f>
        <v>1</v>
      </c>
      <c r="O2099" s="2">
        <f>L2099-M2099-K2099-FIXED_COSTS</f>
        <v>4511.0827061418895</v>
      </c>
      <c r="P2099" s="2">
        <f>IF(N2099=1,O2099,"")</f>
        <v>4511.0827061418895</v>
      </c>
    </row>
    <row r="2100">
      <c r="A2100" s="6">
        <v>3</v>
      </c>
      <c r="B2100" s="6">
        <v>4</v>
      </c>
      <c r="C2100" s="6">
        <v>19</v>
      </c>
      <c r="D2100" s="6">
        <f>A2100+B2100+C2100</f>
        <v>26</v>
      </c>
      <c r="E2100" s="5">
        <f>IF(A2100=0,0,A2100*LABOR_HRS_WK_TOM*SEASON_WEEKS*(1+DIM_PCT_TOM)^A2100)</f>
        <v>359.37000000000012</v>
      </c>
      <c r="F2100" s="5">
        <f>IF(B2100=0,0,B2100*LABOR_HRS_WK_CAR*SEASON_WEEKS*(1+DIM_PCT_CAR)^B2100)</f>
        <v>132.45754687499993</v>
      </c>
      <c r="G2100" s="5">
        <f>IF(C2100=0,0,C2100*LABOR_HRS_WK_MES*SEASON_WEEKS*(1+DIM_PCT_MES)^C2100)</f>
        <v>1082.6092178872491</v>
      </c>
      <c r="H2100" s="5">
        <f>E2100+F2100+G2100</f>
        <v>1574.4367647622491</v>
      </c>
      <c r="I2100" s="5">
        <f>MIN(H2100,FARMER_HRS)</f>
        <v>720</v>
      </c>
      <c r="J2100" s="5">
        <f>MAX(0,H2100-FARMER_HRS)</f>
        <v>854.43676476224914</v>
      </c>
      <c r="K2100" s="2">
        <f>I2100*FARMER_RATE+J2100*TEMP_WORKER_RATE</f>
        <v>39833.971610455716</v>
      </c>
      <c r="L2100" s="2">
        <f>A2100*PRICE_TOM+B2100*PRICE_CAR+C2100*PRICE_MES</f>
        <v>86076</v>
      </c>
      <c r="M2100" s="2">
        <f>A2100*FERT_BED_TOM+B2100*FERT_BED_CAR+C2100*FERT_BED_MES</f>
        <v>21120</v>
      </c>
      <c r="N2100" s="6">
        <f>IF(AND(D2100&lt;=TOTAL_BEDS,J2100&lt;=TEMP_WORKER_MAX*TEMP_WORKER_HRS),1,0)</f>
        <v>1</v>
      </c>
      <c r="O2100" s="2">
        <f>L2100-M2100-K2100-FIXED_COSTS</f>
        <v>5122.0283895442844</v>
      </c>
      <c r="P2100" s="2">
        <f>IF(N2100=1,O2100,"")</f>
        <v>5122.0283895442844</v>
      </c>
    </row>
    <row r="2101">
      <c r="A2101" s="6">
        <v>3</v>
      </c>
      <c r="B2101" s="6">
        <v>4</v>
      </c>
      <c r="C2101" s="6">
        <v>20</v>
      </c>
      <c r="D2101" s="6">
        <f>A2101+B2101+C2101</f>
        <v>27</v>
      </c>
      <c r="E2101" s="5">
        <f>IF(A2101=0,0,A2101*LABOR_HRS_WK_TOM*SEASON_WEEKS*(1+DIM_PCT_TOM)^A2101)</f>
        <v>359.37000000000012</v>
      </c>
      <c r="F2101" s="5">
        <f>IF(B2101=0,0,B2101*LABOR_HRS_WK_CAR*SEASON_WEEKS*(1+DIM_PCT_CAR)^B2101)</f>
        <v>132.45754687499993</v>
      </c>
      <c r="G2101" s="5">
        <f>IF(C2101=0,0,C2101*LABOR_HRS_WK_MES*SEASON_WEEKS*(1+DIM_PCT_MES)^C2101)</f>
        <v>1153.8335085377259</v>
      </c>
      <c r="H2101" s="5">
        <f>E2101+F2101+G2101</f>
        <v>1645.661055412726</v>
      </c>
      <c r="I2101" s="5">
        <f>MIN(H2101,FARMER_HRS)</f>
        <v>720</v>
      </c>
      <c r="J2101" s="5">
        <f>MAX(0,H2101-FARMER_HRS)</f>
        <v>925.661055412726</v>
      </c>
      <c r="K2101" s="2">
        <f>I2101*FARMER_RATE+J2101*TEMP_WORKER_RATE</f>
        <v>41070.504434248716</v>
      </c>
      <c r="L2101" s="2">
        <f>A2101*PRICE_TOM+B2101*PRICE_CAR+C2101*PRICE_MES</f>
        <v>88776</v>
      </c>
      <c r="M2101" s="2">
        <f>A2101*FERT_BED_TOM+B2101*FERT_BED_CAR+C2101*FERT_BED_MES</f>
        <v>22000</v>
      </c>
      <c r="N2101" s="6">
        <f>IF(AND(D2101&lt;=TOTAL_BEDS,J2101&lt;=TEMP_WORKER_MAX*TEMP_WORKER_HRS),1,0)</f>
        <v>1</v>
      </c>
      <c r="O2101" s="2">
        <f>L2101-M2101-K2101-FIXED_COSTS</f>
        <v>5705.4955657512837</v>
      </c>
      <c r="P2101" s="2">
        <f>IF(N2101=1,O2101,"")</f>
        <v>5705.4955657512837</v>
      </c>
    </row>
    <row r="2102">
      <c r="A2102" s="6">
        <v>3</v>
      </c>
      <c r="B2102" s="6">
        <v>4</v>
      </c>
      <c r="C2102" s="6">
        <v>21</v>
      </c>
      <c r="D2102" s="6">
        <f>A2102+B2102+C2102</f>
        <v>28</v>
      </c>
      <c r="E2102" s="5">
        <f>IF(A2102=0,0,A2102*LABOR_HRS_WK_TOM*SEASON_WEEKS*(1+DIM_PCT_TOM)^A2102)</f>
        <v>359.37000000000012</v>
      </c>
      <c r="F2102" s="5">
        <f>IF(B2102=0,0,B2102*LABOR_HRS_WK_CAR*SEASON_WEEKS*(1+DIM_PCT_CAR)^B2102)</f>
        <v>132.45754687499993</v>
      </c>
      <c r="G2102" s="5">
        <f>IF(C2102=0,0,C2102*LABOR_HRS_WK_MES*SEASON_WEEKS*(1+DIM_PCT_MES)^C2102)</f>
        <v>1226.6692487641699</v>
      </c>
      <c r="H2102" s="5">
        <f>E2102+F2102+G2102</f>
        <v>1718.49679563917</v>
      </c>
      <c r="I2102" s="5">
        <f>MIN(H2102,FARMER_HRS)</f>
        <v>720</v>
      </c>
      <c r="J2102" s="5">
        <f>MAX(0,H2102-FARMER_HRS)</f>
        <v>998.49679563916993</v>
      </c>
      <c r="K2102" s="2">
        <f>I2102*FARMER_RATE+J2102*TEMP_WORKER_RATE</f>
        <v>42335.013813180034</v>
      </c>
      <c r="L2102" s="2">
        <f>A2102*PRICE_TOM+B2102*PRICE_CAR+C2102*PRICE_MES</f>
        <v>91476</v>
      </c>
      <c r="M2102" s="2">
        <f>A2102*FERT_BED_TOM+B2102*FERT_BED_CAR+C2102*FERT_BED_MES</f>
        <v>22880</v>
      </c>
      <c r="N2102" s="6">
        <f>IF(AND(D2102&lt;=TOTAL_BEDS,J2102&lt;=TEMP_WORKER_MAX*TEMP_WORKER_HRS),1,0)</f>
        <v>1</v>
      </c>
      <c r="O2102" s="2">
        <f>L2102-M2102-K2102-FIXED_COSTS</f>
        <v>6260.986186819966</v>
      </c>
      <c r="P2102" s="2">
        <f>IF(N2102=1,O2102,"")</f>
        <v>6260.986186819966</v>
      </c>
    </row>
    <row r="2103">
      <c r="A2103" s="6">
        <v>3</v>
      </c>
      <c r="B2103" s="6">
        <v>4</v>
      </c>
      <c r="C2103" s="6">
        <v>22</v>
      </c>
      <c r="D2103" s="6">
        <f>A2103+B2103+C2103</f>
        <v>29</v>
      </c>
      <c r="E2103" s="5">
        <f>IF(A2103=0,0,A2103*LABOR_HRS_WK_TOM*SEASON_WEEKS*(1+DIM_PCT_TOM)^A2103)</f>
        <v>359.37000000000012</v>
      </c>
      <c r="F2103" s="5">
        <f>IF(B2103=0,0,B2103*LABOR_HRS_WK_CAR*SEASON_WEEKS*(1+DIM_PCT_CAR)^B2103)</f>
        <v>132.45754687499993</v>
      </c>
      <c r="G2103" s="5">
        <f>IF(C2103=0,0,C2103*LABOR_HRS_WK_MES*SEASON_WEEKS*(1+DIM_PCT_MES)^C2103)</f>
        <v>1301.1455960105659</v>
      </c>
      <c r="H2103" s="5">
        <f>E2103+F2103+G2103</f>
        <v>1792.9731428855659</v>
      </c>
      <c r="I2103" s="5">
        <f>MIN(H2103,FARMER_HRS)</f>
        <v>720</v>
      </c>
      <c r="J2103" s="5">
        <f>MAX(0,H2103-FARMER_HRS)</f>
        <v>1072.9731428855659</v>
      </c>
      <c r="K2103" s="2">
        <f>I2103*FARMER_RATE+J2103*TEMP_WORKER_RATE</f>
        <v>43628.00595287441</v>
      </c>
      <c r="L2103" s="2">
        <f>A2103*PRICE_TOM+B2103*PRICE_CAR+C2103*PRICE_MES</f>
        <v>94176</v>
      </c>
      <c r="M2103" s="2">
        <f>A2103*FERT_BED_TOM+B2103*FERT_BED_CAR+C2103*FERT_BED_MES</f>
        <v>23760</v>
      </c>
      <c r="N2103" s="6">
        <f>IF(AND(D2103&lt;=TOTAL_BEDS,J2103&lt;=TEMP_WORKER_MAX*TEMP_WORKER_HRS),1,0)</f>
        <v>1</v>
      </c>
      <c r="O2103" s="2">
        <f>L2103-M2103-K2103-FIXED_COSTS</f>
        <v>6787.99404712559</v>
      </c>
      <c r="P2103" s="2">
        <f>IF(N2103=1,O2103,"")</f>
        <v>6787.99404712559</v>
      </c>
    </row>
    <row r="2104">
      <c r="A2104" s="6">
        <v>3</v>
      </c>
      <c r="B2104" s="6">
        <v>4</v>
      </c>
      <c r="C2104" s="6">
        <v>23</v>
      </c>
      <c r="D2104" s="6">
        <f>A2104+B2104+C2104</f>
        <v>30</v>
      </c>
      <c r="E2104" s="5">
        <f>IF(A2104=0,0,A2104*LABOR_HRS_WK_TOM*SEASON_WEEKS*(1+DIM_PCT_TOM)^A2104)</f>
        <v>359.37000000000012</v>
      </c>
      <c r="F2104" s="5">
        <f>IF(B2104=0,0,B2104*LABOR_HRS_WK_CAR*SEASON_WEEKS*(1+DIM_PCT_CAR)^B2104)</f>
        <v>132.45754687499993</v>
      </c>
      <c r="G2104" s="5">
        <f>IF(C2104=0,0,C2104*LABOR_HRS_WK_MES*SEASON_WEEKS*(1+DIM_PCT_MES)^C2104)</f>
        <v>1377.2921848680023</v>
      </c>
      <c r="H2104" s="5">
        <f>E2104+F2104+G2104</f>
        <v>1869.1197317430024</v>
      </c>
      <c r="I2104" s="5">
        <f>MIN(H2104,FARMER_HRS)</f>
        <v>720</v>
      </c>
      <c r="J2104" s="5">
        <f>MAX(0,H2104-FARMER_HRS)</f>
        <v>1149.1197317430024</v>
      </c>
      <c r="K2104" s="2">
        <f>I2104*FARMER_RATE+J2104*TEMP_WORKER_RATE</f>
        <v>44949.995342760456</v>
      </c>
      <c r="L2104" s="2">
        <f>A2104*PRICE_TOM+B2104*PRICE_CAR+C2104*PRICE_MES</f>
        <v>96876</v>
      </c>
      <c r="M2104" s="2">
        <f>A2104*FERT_BED_TOM+B2104*FERT_BED_CAR+C2104*FERT_BED_MES</f>
        <v>24640</v>
      </c>
      <c r="N2104" s="6">
        <f>IF(AND(D2104&lt;=TOTAL_BEDS,J2104&lt;=TEMP_WORKER_MAX*TEMP_WORKER_HRS),1,0)</f>
        <v>1</v>
      </c>
      <c r="O2104" s="2">
        <f>L2104-M2104-K2104-FIXED_COSTS</f>
        <v>7286.004657239544</v>
      </c>
      <c r="P2104" s="2">
        <f>IF(N2104=1,O2104,"")</f>
        <v>7286.004657239544</v>
      </c>
    </row>
    <row r="2105">
      <c r="A2105" s="6">
        <v>3</v>
      </c>
      <c r="B2105" s="6">
        <v>4</v>
      </c>
      <c r="C2105" s="6">
        <v>24</v>
      </c>
      <c r="D2105" s="6">
        <f>A2105+B2105+C2105</f>
        <v>31</v>
      </c>
      <c r="E2105" s="5">
        <f>IF(A2105=0,0,A2105*LABOR_HRS_WK_TOM*SEASON_WEEKS*(1+DIM_PCT_TOM)^A2105)</f>
        <v>359.37000000000012</v>
      </c>
      <c r="F2105" s="5">
        <f>IF(B2105=0,0,B2105*LABOR_HRS_WK_CAR*SEASON_WEEKS*(1+DIM_PCT_CAR)^B2105)</f>
        <v>132.45754687499993</v>
      </c>
      <c r="G2105" s="5">
        <f>IF(C2105=0,0,C2105*LABOR_HRS_WK_MES*SEASON_WEEKS*(1+DIM_PCT_MES)^C2105)</f>
        <v>1455.139134447498</v>
      </c>
      <c r="H2105" s="5">
        <f>E2105+F2105+G2105</f>
        <v>1946.9666813224981</v>
      </c>
      <c r="I2105" s="5">
        <f>MIN(H2105,FARMER_HRS)</f>
        <v>720</v>
      </c>
      <c r="J2105" s="5">
        <f>MAX(0,H2105-FARMER_HRS)</f>
        <v>1226.9666813224981</v>
      </c>
      <c r="K2105" s="2">
        <f>I2105*FARMER_RATE+J2105*TEMP_WORKER_RATE</f>
        <v>46301.504884071146</v>
      </c>
      <c r="L2105" s="2">
        <f>A2105*PRICE_TOM+B2105*PRICE_CAR+C2105*PRICE_MES</f>
        <v>99576</v>
      </c>
      <c r="M2105" s="2">
        <f>A2105*FERT_BED_TOM+B2105*FERT_BED_CAR+C2105*FERT_BED_MES</f>
        <v>25520</v>
      </c>
      <c r="N2105" s="6">
        <f>IF(AND(D2105&lt;=TOTAL_BEDS,J2105&lt;=TEMP_WORKER_MAX*TEMP_WORKER_HRS),1,0)</f>
        <v>1</v>
      </c>
      <c r="O2105" s="2">
        <f>L2105-M2105-K2105-FIXED_COSTS</f>
        <v>7754.4951159288539</v>
      </c>
      <c r="P2105" s="2">
        <f>IF(N2105=1,O2105,"")</f>
        <v>7754.4951159288539</v>
      </c>
    </row>
    <row r="2106">
      <c r="A2106" s="6">
        <v>3</v>
      </c>
      <c r="B2106" s="6">
        <v>4</v>
      </c>
      <c r="C2106" s="6">
        <v>25</v>
      </c>
      <c r="D2106" s="6">
        <f>A2106+B2106+C2106</f>
        <v>32</v>
      </c>
      <c r="E2106" s="5">
        <f>IF(A2106=0,0,A2106*LABOR_HRS_WK_TOM*SEASON_WEEKS*(1+DIM_PCT_TOM)^A2106)</f>
        <v>359.37000000000012</v>
      </c>
      <c r="F2106" s="5">
        <f>IF(B2106=0,0,B2106*LABOR_HRS_WK_CAR*SEASON_WEEKS*(1+DIM_PCT_CAR)^B2106)</f>
        <v>132.45754687499993</v>
      </c>
      <c r="G2106" s="5">
        <f>IF(C2106=0,0,C2106*LABOR_HRS_WK_MES*SEASON_WEEKS*(1+DIM_PCT_MES)^C2106)</f>
        <v>1534.7170558625955</v>
      </c>
      <c r="H2106" s="5">
        <f>E2106+F2106+G2106</f>
        <v>2026.5446027375956</v>
      </c>
      <c r="I2106" s="5">
        <f>MIN(H2106,FARMER_HRS)</f>
        <v>720</v>
      </c>
      <c r="J2106" s="5">
        <f>MAX(0,H2106-FARMER_HRS)</f>
        <v>1306.5446027375956</v>
      </c>
      <c r="K2106" s="2">
        <f>I2106*FARMER_RATE+J2106*TEMP_WORKER_RATE</f>
        <v>47683.066019749924</v>
      </c>
      <c r="L2106" s="2">
        <f>A2106*PRICE_TOM+B2106*PRICE_CAR+C2106*PRICE_MES</f>
        <v>102276</v>
      </c>
      <c r="M2106" s="2">
        <f>A2106*FERT_BED_TOM+B2106*FERT_BED_CAR+C2106*FERT_BED_MES</f>
        <v>26400</v>
      </c>
      <c r="N2106" s="6">
        <f>IF(AND(D2106&lt;=TOTAL_BEDS,J2106&lt;=TEMP_WORKER_MAX*TEMP_WORKER_HRS),1,0)</f>
        <v>1</v>
      </c>
      <c r="O2106" s="2">
        <f>L2106-M2106-K2106-FIXED_COSTS</f>
        <v>8192.9339802500763</v>
      </c>
      <c r="P2106" s="2">
        <f>IF(N2106=1,O2106,"")</f>
        <v>8192.9339802500763</v>
      </c>
    </row>
    <row r="2107">
      <c r="A2107" s="6">
        <v>3</v>
      </c>
      <c r="B2107" s="6">
        <v>4</v>
      </c>
      <c r="C2107" s="6">
        <v>26</v>
      </c>
      <c r="D2107" s="6">
        <f>A2107+B2107+C2107</f>
        <v>33</v>
      </c>
      <c r="E2107" s="5">
        <f>IF(A2107=0,0,A2107*LABOR_HRS_WK_TOM*SEASON_WEEKS*(1+DIM_PCT_TOM)^A2107)</f>
        <v>359.37000000000012</v>
      </c>
      <c r="F2107" s="5">
        <f>IF(B2107=0,0,B2107*LABOR_HRS_WK_CAR*SEASON_WEEKS*(1+DIM_PCT_CAR)^B2107)</f>
        <v>132.45754687499993</v>
      </c>
      <c r="G2107" s="5">
        <f>IF(C2107=0,0,C2107*LABOR_HRS_WK_MES*SEASON_WEEKS*(1+DIM_PCT_MES)^C2107)</f>
        <v>1616.0570598233128</v>
      </c>
      <c r="H2107" s="5">
        <f>E2107+F2107+G2107</f>
        <v>2107.8846066983128</v>
      </c>
      <c r="I2107" s="5">
        <f>MIN(H2107,FARMER_HRS)</f>
        <v>720</v>
      </c>
      <c r="J2107" s="5">
        <f>MAX(0,H2107-FARMER_HRS)</f>
        <v>1387.8846066983128</v>
      </c>
      <c r="K2107" s="2">
        <f>I2107*FARMER_RATE+J2107*TEMP_WORKER_RATE</f>
        <v>49095.218866290154</v>
      </c>
      <c r="L2107" s="2">
        <f>A2107*PRICE_TOM+B2107*PRICE_CAR+C2107*PRICE_MES</f>
        <v>104976</v>
      </c>
      <c r="M2107" s="2">
        <f>A2107*FERT_BED_TOM+B2107*FERT_BED_CAR+C2107*FERT_BED_MES</f>
        <v>27280</v>
      </c>
      <c r="N2107" s="6">
        <f>IF(AND(D2107&lt;=TOTAL_BEDS,J2107&lt;=TEMP_WORKER_MAX*TEMP_WORKER_HRS),1,0)</f>
        <v>1</v>
      </c>
      <c r="O2107" s="2">
        <f>L2107-M2107-K2107-FIXED_COSTS</f>
        <v>8600.7811337098465</v>
      </c>
      <c r="P2107" s="2">
        <f>IF(N2107=1,O2107,"")</f>
        <v>8600.7811337098465</v>
      </c>
    </row>
    <row r="2108">
      <c r="A2108" s="6">
        <v>3</v>
      </c>
      <c r="B2108" s="6">
        <v>4</v>
      </c>
      <c r="C2108" s="6">
        <v>27</v>
      </c>
      <c r="D2108" s="6">
        <f>A2108+B2108+C2108</f>
        <v>34</v>
      </c>
      <c r="E2108" s="5">
        <f>IF(A2108=0,0,A2108*LABOR_HRS_WK_TOM*SEASON_WEEKS*(1+DIM_PCT_TOM)^A2108)</f>
        <v>359.37000000000012</v>
      </c>
      <c r="F2108" s="5">
        <f>IF(B2108=0,0,B2108*LABOR_HRS_WK_CAR*SEASON_WEEKS*(1+DIM_PCT_CAR)^B2108)</f>
        <v>132.45754687499993</v>
      </c>
      <c r="G2108" s="5">
        <f>IF(C2108=0,0,C2108*LABOR_HRS_WK_MES*SEASON_WEEKS*(1+DIM_PCT_MES)^C2108)</f>
        <v>1699.19076434307</v>
      </c>
      <c r="H2108" s="5">
        <f>E2108+F2108+G2108</f>
        <v>2191.0183112180703</v>
      </c>
      <c r="I2108" s="5">
        <f>MIN(H2108,FARMER_HRS)</f>
        <v>720</v>
      </c>
      <c r="J2108" s="5">
        <f>MAX(0,H2108-FARMER_HRS)</f>
        <v>1471.0183112180703</v>
      </c>
      <c r="K2108" s="2">
        <f>I2108*FARMER_RATE+J2108*TEMP_WORKER_RATE</f>
        <v>50538.512347535943</v>
      </c>
      <c r="L2108" s="2">
        <f>A2108*PRICE_TOM+B2108*PRICE_CAR+C2108*PRICE_MES</f>
        <v>107676</v>
      </c>
      <c r="M2108" s="2">
        <f>A2108*FERT_BED_TOM+B2108*FERT_BED_CAR+C2108*FERT_BED_MES</f>
        <v>28160</v>
      </c>
      <c r="N2108" s="6">
        <f>IF(AND(D2108&lt;=TOTAL_BEDS,J2108&lt;=TEMP_WORKER_MAX*TEMP_WORKER_HRS),1,0)</f>
        <v>1</v>
      </c>
      <c r="O2108" s="2">
        <f>L2108-M2108-K2108-FIXED_COSTS</f>
        <v>8977.4876524640567</v>
      </c>
      <c r="P2108" s="2">
        <f>IF(N2108=1,O2108,"")</f>
        <v>8977.4876524640567</v>
      </c>
    </row>
    <row r="2109">
      <c r="A2109" s="6">
        <v>3</v>
      </c>
      <c r="B2109" s="6">
        <v>4</v>
      </c>
      <c r="C2109" s="6">
        <v>28</v>
      </c>
      <c r="D2109" s="6">
        <f>A2109+B2109+C2109</f>
        <v>35</v>
      </c>
      <c r="E2109" s="5">
        <f>IF(A2109=0,0,A2109*LABOR_HRS_WK_TOM*SEASON_WEEKS*(1+DIM_PCT_TOM)^A2109)</f>
        <v>359.37000000000012</v>
      </c>
      <c r="F2109" s="5">
        <f>IF(B2109=0,0,B2109*LABOR_HRS_WK_CAR*SEASON_WEEKS*(1+DIM_PCT_CAR)^B2109)</f>
        <v>132.45754687499993</v>
      </c>
      <c r="G2109" s="5">
        <f>IF(C2109=0,0,C2109*LABOR_HRS_WK_MES*SEASON_WEEKS*(1+DIM_PCT_MES)^C2109)</f>
        <v>1784.1503025602233</v>
      </c>
      <c r="H2109" s="5">
        <f>E2109+F2109+G2109</f>
        <v>2275.9778494352231</v>
      </c>
      <c r="I2109" s="5">
        <f>MIN(H2109,FARMER_HRS)</f>
        <v>720</v>
      </c>
      <c r="J2109" s="5">
        <f>MAX(0,H2109-FARMER_HRS)</f>
        <v>1555.9778494352231</v>
      </c>
      <c r="K2109" s="2">
        <f>I2109*FARMER_RATE+J2109*TEMP_WORKER_RATE</f>
        <v>52013.504330472628</v>
      </c>
      <c r="L2109" s="2">
        <f>A2109*PRICE_TOM+B2109*PRICE_CAR+C2109*PRICE_MES</f>
        <v>110376</v>
      </c>
      <c r="M2109" s="2">
        <f>A2109*FERT_BED_TOM+B2109*FERT_BED_CAR+C2109*FERT_BED_MES</f>
        <v>29040</v>
      </c>
      <c r="N2109" s="6">
        <f>IF(AND(D2109&lt;=TOTAL_BEDS,J2109&lt;=TEMP_WORKER_MAX*TEMP_WORKER_HRS),1,0)</f>
        <v>1</v>
      </c>
      <c r="O2109" s="2">
        <f>L2109-M2109-K2109-FIXED_COSTS</f>
        <v>9322.4956695273722</v>
      </c>
      <c r="P2109" s="2">
        <f>IF(N2109=1,O2109,"")</f>
        <v>9322.4956695273722</v>
      </c>
    </row>
    <row r="2110">
      <c r="A2110" s="6">
        <v>3</v>
      </c>
      <c r="B2110" s="6">
        <v>4</v>
      </c>
      <c r="C2110" s="6">
        <v>29</v>
      </c>
      <c r="D2110" s="6">
        <f>A2110+B2110+C2110</f>
        <v>36</v>
      </c>
      <c r="E2110" s="5">
        <f>IF(A2110=0,0,A2110*LABOR_HRS_WK_TOM*SEASON_WEEKS*(1+DIM_PCT_TOM)^A2110)</f>
        <v>359.37000000000012</v>
      </c>
      <c r="F2110" s="5">
        <f>IF(B2110=0,0,B2110*LABOR_HRS_WK_CAR*SEASON_WEEKS*(1+DIM_PCT_CAR)^B2110)</f>
        <v>132.45754687499993</v>
      </c>
      <c r="G2110" s="5">
        <f>IF(C2110=0,0,C2110*LABOR_HRS_WK_MES*SEASON_WEEKS*(1+DIM_PCT_MES)^C2110)</f>
        <v>1870.9683306758766</v>
      </c>
      <c r="H2110" s="5">
        <f>E2110+F2110+G2110</f>
        <v>2362.7958775508769</v>
      </c>
      <c r="I2110" s="5">
        <f>MIN(H2110,FARMER_HRS)</f>
        <v>720</v>
      </c>
      <c r="J2110" s="5">
        <f>MAX(0,H2110-FARMER_HRS)</f>
        <v>1642.7958775508769</v>
      </c>
      <c r="K2110" s="2">
        <f>I2110*FARMER_RATE+J2110*TEMP_WORKER_RATE</f>
        <v>53520.761763036055</v>
      </c>
      <c r="L2110" s="2">
        <f>A2110*PRICE_TOM+B2110*PRICE_CAR+C2110*PRICE_MES</f>
        <v>113076</v>
      </c>
      <c r="M2110" s="2">
        <f>A2110*FERT_BED_TOM+B2110*FERT_BED_CAR+C2110*FERT_BED_MES</f>
        <v>29920</v>
      </c>
      <c r="N2110" s="6">
        <f>IF(AND(D2110&lt;=TOTAL_BEDS,J2110&lt;=TEMP_WORKER_MAX*TEMP_WORKER_HRS),1,0)</f>
        <v>1</v>
      </c>
      <c r="O2110" s="2">
        <f>L2110-M2110-K2110-FIXED_COSTS</f>
        <v>9635.2382369639454</v>
      </c>
      <c r="P2110" s="2">
        <f>IF(N2110=1,O2110,"")</f>
        <v>9635.2382369639454</v>
      </c>
    </row>
    <row r="2111">
      <c r="A2111" s="6">
        <v>3</v>
      </c>
      <c r="B2111" s="6">
        <v>4</v>
      </c>
      <c r="C2111" s="6">
        <v>30</v>
      </c>
      <c r="D2111" s="6">
        <f>A2111+B2111+C2111</f>
        <v>37</v>
      </c>
      <c r="E2111" s="5">
        <f>IF(A2111=0,0,A2111*LABOR_HRS_WK_TOM*SEASON_WEEKS*(1+DIM_PCT_TOM)^A2111)</f>
        <v>359.37000000000012</v>
      </c>
      <c r="F2111" s="5">
        <f>IF(B2111=0,0,B2111*LABOR_HRS_WK_CAR*SEASON_WEEKS*(1+DIM_PCT_CAR)^B2111)</f>
        <v>132.45754687499993</v>
      </c>
      <c r="G2111" s="5">
        <f>IF(C2111=0,0,C2111*LABOR_HRS_WK_MES*SEASON_WEEKS*(1+DIM_PCT_MES)^C2111)</f>
        <v>1959.6780360096466</v>
      </c>
      <c r="H2111" s="5">
        <f>E2111+F2111+G2111</f>
        <v>2451.5055828846466</v>
      </c>
      <c r="I2111" s="5">
        <f>MIN(H2111,FARMER_HRS)</f>
        <v>720</v>
      </c>
      <c r="J2111" s="5">
        <f>MAX(0,H2111-FARMER_HRS)</f>
        <v>1731.5055828846466</v>
      </c>
      <c r="K2111" s="2">
        <f>I2111*FARMER_RATE+J2111*TEMP_WORKER_RATE</f>
        <v>55060.860813969557</v>
      </c>
      <c r="L2111" s="2">
        <f>A2111*PRICE_TOM+B2111*PRICE_CAR+C2111*PRICE_MES</f>
        <v>115776</v>
      </c>
      <c r="M2111" s="2">
        <f>A2111*FERT_BED_TOM+B2111*FERT_BED_CAR+C2111*FERT_BED_MES</f>
        <v>30800</v>
      </c>
      <c r="N2111" s="6">
        <f>IF(AND(D2111&lt;=TOTAL_BEDS,J2111&lt;=TEMP_WORKER_MAX*TEMP_WORKER_HRS),1,0)</f>
        <v>1</v>
      </c>
      <c r="O2111" s="2">
        <f>L2111-M2111-K2111-FIXED_COSTS</f>
        <v>9915.1391860304429</v>
      </c>
      <c r="P2111" s="2">
        <f>IF(N2111=1,O2111,"")</f>
        <v>9915.1391860304429</v>
      </c>
    </row>
    <row r="2112">
      <c r="A2112" s="6">
        <v>3</v>
      </c>
      <c r="B2112" s="6">
        <v>5</v>
      </c>
      <c r="C2112" s="6">
        <v>0</v>
      </c>
      <c r="D2112" s="6">
        <f>A2112+B2112+C2112</f>
        <v>8</v>
      </c>
      <c r="E2112" s="5">
        <f>IF(A2112=0,0,A2112*LABOR_HRS_WK_TOM*SEASON_WEEKS*(1+DIM_PCT_TOM)^A2112)</f>
        <v>359.37000000000012</v>
      </c>
      <c r="F2112" s="5">
        <f>IF(B2112=0,0,B2112*LABOR_HRS_WK_CAR*SEASON_WEEKS*(1+DIM_PCT_CAR)^B2112)</f>
        <v>169.71123193359367</v>
      </c>
      <c r="G2112" s="5">
        <f>IF(C2112=0,0,C2112*LABOR_HRS_WK_MES*SEASON_WEEKS*(1+DIM_PCT_MES)^C2112)</f>
        <v>0</v>
      </c>
      <c r="H2112" s="5">
        <f>E2112+F2112+G2112</f>
        <v>529.08123193359381</v>
      </c>
      <c r="I2112" s="5">
        <f>MIN(H2112,FARMER_HRS)</f>
        <v>529.08123193359381</v>
      </c>
      <c r="J2112" s="5">
        <f>MAX(0,H2112-FARMER_HRS)</f>
        <v>0</v>
      </c>
      <c r="K2112" s="2">
        <f>I2112*FARMER_RATE+J2112*TEMP_WORKER_RATE</f>
        <v>18370.87610880534</v>
      </c>
      <c r="L2112" s="2">
        <f>A2112*PRICE_TOM+B2112*PRICE_CAR+C2112*PRICE_MES</f>
        <v>36870</v>
      </c>
      <c r="M2112" s="2">
        <f>A2112*FERT_BED_TOM+B2112*FERT_BED_CAR+C2112*FERT_BED_MES</f>
        <v>4840</v>
      </c>
      <c r="N2112" s="6">
        <f>IF(AND(D2112&lt;=TOTAL_BEDS,J2112&lt;=TEMP_WORKER_MAX*TEMP_WORKER_HRS),1,0)</f>
        <v>1</v>
      </c>
      <c r="O2112" s="2">
        <f>L2112-M2112-K2112-FIXED_COSTS</f>
        <v>-6340.87610880534</v>
      </c>
      <c r="P2112" s="2">
        <f>IF(N2112=1,O2112,"")</f>
        <v>-6340.87610880534</v>
      </c>
    </row>
    <row r="2113">
      <c r="A2113" s="6">
        <v>3</v>
      </c>
      <c r="B2113" s="6">
        <v>5</v>
      </c>
      <c r="C2113" s="6">
        <v>1</v>
      </c>
      <c r="D2113" s="6">
        <f>A2113+B2113+C2113</f>
        <v>9</v>
      </c>
      <c r="E2113" s="5">
        <f>IF(A2113=0,0,A2113*LABOR_HRS_WK_TOM*SEASON_WEEKS*(1+DIM_PCT_TOM)^A2113)</f>
        <v>359.37000000000012</v>
      </c>
      <c r="F2113" s="5">
        <f>IF(B2113=0,0,B2113*LABOR_HRS_WK_CAR*SEASON_WEEKS*(1+DIM_PCT_CAR)^B2113)</f>
        <v>169.71123193359367</v>
      </c>
      <c r="G2113" s="5">
        <f>IF(C2113=0,0,C2113*LABOR_HRS_WK_MES*SEASON_WEEKS*(1+DIM_PCT_MES)^C2113)</f>
        <v>45.5625</v>
      </c>
      <c r="H2113" s="5">
        <f>E2113+F2113+G2113</f>
        <v>574.64373193359381</v>
      </c>
      <c r="I2113" s="5">
        <f>MIN(H2113,FARMER_HRS)</f>
        <v>574.64373193359381</v>
      </c>
      <c r="J2113" s="5">
        <f>MAX(0,H2113-FARMER_HRS)</f>
        <v>0</v>
      </c>
      <c r="K2113" s="2">
        <f>I2113*FARMER_RATE+J2113*TEMP_WORKER_RATE</f>
        <v>19952.90735880534</v>
      </c>
      <c r="L2113" s="2">
        <f>A2113*PRICE_TOM+B2113*PRICE_CAR+C2113*PRICE_MES</f>
        <v>39570</v>
      </c>
      <c r="M2113" s="2">
        <f>A2113*FERT_BED_TOM+B2113*FERT_BED_CAR+C2113*FERT_BED_MES</f>
        <v>5720</v>
      </c>
      <c r="N2113" s="6">
        <f>IF(AND(D2113&lt;=TOTAL_BEDS,J2113&lt;=TEMP_WORKER_MAX*TEMP_WORKER_HRS),1,0)</f>
        <v>1</v>
      </c>
      <c r="O2113" s="2">
        <f>L2113-M2113-K2113-FIXED_COSTS</f>
        <v>-6102.90735880534</v>
      </c>
      <c r="P2113" s="2">
        <f>IF(N2113=1,O2113,"")</f>
        <v>-6102.90735880534</v>
      </c>
    </row>
    <row r="2114">
      <c r="A2114" s="6">
        <v>3</v>
      </c>
      <c r="B2114" s="6">
        <v>5</v>
      </c>
      <c r="C2114" s="6">
        <v>2</v>
      </c>
      <c r="D2114" s="6">
        <f>A2114+B2114+C2114</f>
        <v>10</v>
      </c>
      <c r="E2114" s="5">
        <f>IF(A2114=0,0,A2114*LABOR_HRS_WK_TOM*SEASON_WEEKS*(1+DIM_PCT_TOM)^A2114)</f>
        <v>359.37000000000012</v>
      </c>
      <c r="F2114" s="5">
        <f>IF(B2114=0,0,B2114*LABOR_HRS_WK_CAR*SEASON_WEEKS*(1+DIM_PCT_CAR)^B2114)</f>
        <v>169.71123193359367</v>
      </c>
      <c r="G2114" s="5">
        <f>IF(C2114=0,0,C2114*LABOR_HRS_WK_MES*SEASON_WEEKS*(1+DIM_PCT_MES)^C2114)</f>
        <v>92.2640625</v>
      </c>
      <c r="H2114" s="5">
        <f>E2114+F2114+G2114</f>
        <v>621.34529443359384</v>
      </c>
      <c r="I2114" s="5">
        <f>MIN(H2114,FARMER_HRS)</f>
        <v>621.34529443359384</v>
      </c>
      <c r="J2114" s="5">
        <f>MAX(0,H2114-FARMER_HRS)</f>
        <v>0</v>
      </c>
      <c r="K2114" s="2">
        <f>I2114*FARMER_RATE+J2114*TEMP_WORKER_RATE</f>
        <v>21574.48939005534</v>
      </c>
      <c r="L2114" s="2">
        <f>A2114*PRICE_TOM+B2114*PRICE_CAR+C2114*PRICE_MES</f>
        <v>42270</v>
      </c>
      <c r="M2114" s="2">
        <f>A2114*FERT_BED_TOM+B2114*FERT_BED_CAR+C2114*FERT_BED_MES</f>
        <v>6600</v>
      </c>
      <c r="N2114" s="6">
        <f>IF(AND(D2114&lt;=TOTAL_BEDS,J2114&lt;=TEMP_WORKER_MAX*TEMP_WORKER_HRS),1,0)</f>
        <v>1</v>
      </c>
      <c r="O2114" s="2">
        <f>L2114-M2114-K2114-FIXED_COSTS</f>
        <v>-5904.48939005534</v>
      </c>
      <c r="P2114" s="2">
        <f>IF(N2114=1,O2114,"")</f>
        <v>-5904.48939005534</v>
      </c>
    </row>
    <row r="2115">
      <c r="A2115" s="6">
        <v>3</v>
      </c>
      <c r="B2115" s="6">
        <v>5</v>
      </c>
      <c r="C2115" s="6">
        <v>3</v>
      </c>
      <c r="D2115" s="6">
        <f>A2115+B2115+C2115</f>
        <v>11</v>
      </c>
      <c r="E2115" s="5">
        <f>IF(A2115=0,0,A2115*LABOR_HRS_WK_TOM*SEASON_WEEKS*(1+DIM_PCT_TOM)^A2115)</f>
        <v>359.37000000000012</v>
      </c>
      <c r="F2115" s="5">
        <f>IF(B2115=0,0,B2115*LABOR_HRS_WK_CAR*SEASON_WEEKS*(1+DIM_PCT_CAR)^B2115)</f>
        <v>169.71123193359367</v>
      </c>
      <c r="G2115" s="5">
        <f>IF(C2115=0,0,C2115*LABOR_HRS_WK_MES*SEASON_WEEKS*(1+DIM_PCT_MES)^C2115)</f>
        <v>140.12604492187498</v>
      </c>
      <c r="H2115" s="5">
        <f>E2115+F2115+G2115</f>
        <v>669.20727685546876</v>
      </c>
      <c r="I2115" s="5">
        <f>MIN(H2115,FARMER_HRS)</f>
        <v>669.20727685546876</v>
      </c>
      <c r="J2115" s="5">
        <f>MAX(0,H2115-FARMER_HRS)</f>
        <v>0</v>
      </c>
      <c r="K2115" s="2">
        <f>I2115*FARMER_RATE+J2115*TEMP_WORKER_RATE</f>
        <v>23236.363779703777</v>
      </c>
      <c r="L2115" s="2">
        <f>A2115*PRICE_TOM+B2115*PRICE_CAR+C2115*PRICE_MES</f>
        <v>44970</v>
      </c>
      <c r="M2115" s="2">
        <f>A2115*FERT_BED_TOM+B2115*FERT_BED_CAR+C2115*FERT_BED_MES</f>
        <v>7480</v>
      </c>
      <c r="N2115" s="6">
        <f>IF(AND(D2115&lt;=TOTAL_BEDS,J2115&lt;=TEMP_WORKER_MAX*TEMP_WORKER_HRS),1,0)</f>
        <v>1</v>
      </c>
      <c r="O2115" s="2">
        <f>L2115-M2115-K2115-FIXED_COSTS</f>
        <v>-5746.3637797037773</v>
      </c>
      <c r="P2115" s="2">
        <f>IF(N2115=1,O2115,"")</f>
        <v>-5746.3637797037773</v>
      </c>
    </row>
    <row r="2116">
      <c r="A2116" s="6">
        <v>3</v>
      </c>
      <c r="B2116" s="6">
        <v>5</v>
      </c>
      <c r="C2116" s="6">
        <v>4</v>
      </c>
      <c r="D2116" s="6">
        <f>A2116+B2116+C2116</f>
        <v>12</v>
      </c>
      <c r="E2116" s="5">
        <f>IF(A2116=0,0,A2116*LABOR_HRS_WK_TOM*SEASON_WEEKS*(1+DIM_PCT_TOM)^A2116)</f>
        <v>359.37000000000012</v>
      </c>
      <c r="F2116" s="5">
        <f>IF(B2116=0,0,B2116*LABOR_HRS_WK_CAR*SEASON_WEEKS*(1+DIM_PCT_CAR)^B2116)</f>
        <v>169.71123193359367</v>
      </c>
      <c r="G2116" s="5">
        <f>IF(C2116=0,0,C2116*LABOR_HRS_WK_MES*SEASON_WEEKS*(1+DIM_PCT_MES)^C2116)</f>
        <v>189.17016064453119</v>
      </c>
      <c r="H2116" s="5">
        <f>E2116+F2116+G2116</f>
        <v>718.251392578125</v>
      </c>
      <c r="I2116" s="5">
        <f>MIN(H2116,FARMER_HRS)</f>
        <v>718.251392578125</v>
      </c>
      <c r="J2116" s="5">
        <f>MAX(0,H2116-FARMER_HRS)</f>
        <v>0</v>
      </c>
      <c r="K2116" s="2">
        <f>I2116*FARMER_RATE+J2116*TEMP_WORKER_RATE</f>
        <v>24939.284464518227</v>
      </c>
      <c r="L2116" s="2">
        <f>A2116*PRICE_TOM+B2116*PRICE_CAR+C2116*PRICE_MES</f>
        <v>47670</v>
      </c>
      <c r="M2116" s="2">
        <f>A2116*FERT_BED_TOM+B2116*FERT_BED_CAR+C2116*FERT_BED_MES</f>
        <v>8360</v>
      </c>
      <c r="N2116" s="6">
        <f>IF(AND(D2116&lt;=TOTAL_BEDS,J2116&lt;=TEMP_WORKER_MAX*TEMP_WORKER_HRS),1,0)</f>
        <v>1</v>
      </c>
      <c r="O2116" s="2">
        <f>L2116-M2116-K2116-FIXED_COSTS</f>
        <v>-5629.2844645182267</v>
      </c>
      <c r="P2116" s="2">
        <f>IF(N2116=1,O2116,"")</f>
        <v>-5629.2844645182267</v>
      </c>
    </row>
    <row r="2117">
      <c r="A2117" s="6">
        <v>3</v>
      </c>
      <c r="B2117" s="6">
        <v>5</v>
      </c>
      <c r="C2117" s="6">
        <v>5</v>
      </c>
      <c r="D2117" s="6">
        <f>A2117+B2117+C2117</f>
        <v>13</v>
      </c>
      <c r="E2117" s="5">
        <f>IF(A2117=0,0,A2117*LABOR_HRS_WK_TOM*SEASON_WEEKS*(1+DIM_PCT_TOM)^A2117)</f>
        <v>359.37000000000012</v>
      </c>
      <c r="F2117" s="5">
        <f>IF(B2117=0,0,B2117*LABOR_HRS_WK_CAR*SEASON_WEEKS*(1+DIM_PCT_CAR)^B2117)</f>
        <v>169.71123193359367</v>
      </c>
      <c r="G2117" s="5">
        <f>IF(C2117=0,0,C2117*LABOR_HRS_WK_MES*SEASON_WEEKS*(1+DIM_PCT_MES)^C2117)</f>
        <v>239.41848456573481</v>
      </c>
      <c r="H2117" s="5">
        <f>E2117+F2117+G2117</f>
        <v>768.49971649932866</v>
      </c>
      <c r="I2117" s="5">
        <f>MIN(H2117,FARMER_HRS)</f>
        <v>720</v>
      </c>
      <c r="J2117" s="5">
        <f>MAX(0,H2117-FARMER_HRS)</f>
        <v>48.499716499328656</v>
      </c>
      <c r="K2117" s="2">
        <f>I2117*FARMER_RATE+J2117*TEMP_WORKER_RATE</f>
        <v>25842.008967002235</v>
      </c>
      <c r="L2117" s="2">
        <f>A2117*PRICE_TOM+B2117*PRICE_CAR+C2117*PRICE_MES</f>
        <v>50370</v>
      </c>
      <c r="M2117" s="2">
        <f>A2117*FERT_BED_TOM+B2117*FERT_BED_CAR+C2117*FERT_BED_MES</f>
        <v>9240</v>
      </c>
      <c r="N2117" s="6">
        <f>IF(AND(D2117&lt;=TOTAL_BEDS,J2117&lt;=TEMP_WORKER_MAX*TEMP_WORKER_HRS),1,0)</f>
        <v>1</v>
      </c>
      <c r="O2117" s="2">
        <f>L2117-M2117-K2117-FIXED_COSTS</f>
        <v>-4712.0089670022353</v>
      </c>
      <c r="P2117" s="2">
        <f>IF(N2117=1,O2117,"")</f>
        <v>-4712.0089670022353</v>
      </c>
    </row>
    <row r="2118">
      <c r="A2118" s="6">
        <v>3</v>
      </c>
      <c r="B2118" s="6">
        <v>5</v>
      </c>
      <c r="C2118" s="6">
        <v>6</v>
      </c>
      <c r="D2118" s="6">
        <f>A2118+B2118+C2118</f>
        <v>14</v>
      </c>
      <c r="E2118" s="5">
        <f>IF(A2118=0,0,A2118*LABOR_HRS_WK_TOM*SEASON_WEEKS*(1+DIM_PCT_TOM)^A2118)</f>
        <v>359.37000000000012</v>
      </c>
      <c r="F2118" s="5">
        <f>IF(B2118=0,0,B2118*LABOR_HRS_WK_CAR*SEASON_WEEKS*(1+DIM_PCT_CAR)^B2118)</f>
        <v>169.71123193359367</v>
      </c>
      <c r="G2118" s="5">
        <f>IF(C2118=0,0,C2118*LABOR_HRS_WK_MES*SEASON_WEEKS*(1+DIM_PCT_MES)^C2118)</f>
        <v>290.89345874736773</v>
      </c>
      <c r="H2118" s="5">
        <f>E2118+F2118+G2118</f>
        <v>819.97469068096154</v>
      </c>
      <c r="I2118" s="5">
        <f>MIN(H2118,FARMER_HRS)</f>
        <v>720</v>
      </c>
      <c r="J2118" s="5">
        <f>MAX(0,H2118-FARMER_HRS)</f>
        <v>99.974690680961544</v>
      </c>
      <c r="K2118" s="2">
        <f>I2118*FARMER_RATE+J2118*TEMP_WORKER_RATE</f>
        <v>26735.671713211137</v>
      </c>
      <c r="L2118" s="2">
        <f>A2118*PRICE_TOM+B2118*PRICE_CAR+C2118*PRICE_MES</f>
        <v>53070</v>
      </c>
      <c r="M2118" s="2">
        <f>A2118*FERT_BED_TOM+B2118*FERT_BED_CAR+C2118*FERT_BED_MES</f>
        <v>10120</v>
      </c>
      <c r="N2118" s="6">
        <f>IF(AND(D2118&lt;=TOTAL_BEDS,J2118&lt;=TEMP_WORKER_MAX*TEMP_WORKER_HRS),1,0)</f>
        <v>1</v>
      </c>
      <c r="O2118" s="2">
        <f>L2118-M2118-K2118-FIXED_COSTS</f>
        <v>-3785.6717132111371</v>
      </c>
      <c r="P2118" s="2">
        <f>IF(N2118=1,O2118,"")</f>
        <v>-3785.6717132111371</v>
      </c>
    </row>
    <row r="2119">
      <c r="A2119" s="6">
        <v>3</v>
      </c>
      <c r="B2119" s="6">
        <v>5</v>
      </c>
      <c r="C2119" s="6">
        <v>7</v>
      </c>
      <c r="D2119" s="6">
        <f>A2119+B2119+C2119</f>
        <v>15</v>
      </c>
      <c r="E2119" s="5">
        <f>IF(A2119=0,0,A2119*LABOR_HRS_WK_TOM*SEASON_WEEKS*(1+DIM_PCT_TOM)^A2119)</f>
        <v>359.37000000000012</v>
      </c>
      <c r="F2119" s="5">
        <f>IF(B2119=0,0,B2119*LABOR_HRS_WK_CAR*SEASON_WEEKS*(1+DIM_PCT_CAR)^B2119)</f>
        <v>169.71123193359367</v>
      </c>
      <c r="G2119" s="5">
        <f>IF(C2119=0,0,C2119*LABOR_HRS_WK_MES*SEASON_WEEKS*(1+DIM_PCT_MES)^C2119)</f>
        <v>343.61789814532818</v>
      </c>
      <c r="H2119" s="5">
        <f>E2119+F2119+G2119</f>
        <v>872.699130078922</v>
      </c>
      <c r="I2119" s="5">
        <f>MIN(H2119,FARMER_HRS)</f>
        <v>720</v>
      </c>
      <c r="J2119" s="5">
        <f>MAX(0,H2119-FARMER_HRS)</f>
        <v>152.69913007892205</v>
      </c>
      <c r="K2119" s="2">
        <f>I2119*FARMER_RATE+J2119*TEMP_WORKER_RATE</f>
        <v>27651.026563870175</v>
      </c>
      <c r="L2119" s="2">
        <f>A2119*PRICE_TOM+B2119*PRICE_CAR+C2119*PRICE_MES</f>
        <v>55770</v>
      </c>
      <c r="M2119" s="2">
        <f>A2119*FERT_BED_TOM+B2119*FERT_BED_CAR+C2119*FERT_BED_MES</f>
        <v>11000</v>
      </c>
      <c r="N2119" s="6">
        <f>IF(AND(D2119&lt;=TOTAL_BEDS,J2119&lt;=TEMP_WORKER_MAX*TEMP_WORKER_HRS),1,0)</f>
        <v>1</v>
      </c>
      <c r="O2119" s="2">
        <f>L2119-M2119-K2119-FIXED_COSTS</f>
        <v>-2881.0265638701749</v>
      </c>
      <c r="P2119" s="2">
        <f>IF(N2119=1,O2119,"")</f>
        <v>-2881.0265638701749</v>
      </c>
    </row>
    <row r="2120">
      <c r="A2120" s="6">
        <v>3</v>
      </c>
      <c r="B2120" s="6">
        <v>5</v>
      </c>
      <c r="C2120" s="6">
        <v>8</v>
      </c>
      <c r="D2120" s="6">
        <f>A2120+B2120+C2120</f>
        <v>16</v>
      </c>
      <c r="E2120" s="5">
        <f>IF(A2120=0,0,A2120*LABOR_HRS_WK_TOM*SEASON_WEEKS*(1+DIM_PCT_TOM)^A2120)</f>
        <v>359.37000000000012</v>
      </c>
      <c r="F2120" s="5">
        <f>IF(B2120=0,0,B2120*LABOR_HRS_WK_CAR*SEASON_WEEKS*(1+DIM_PCT_CAR)^B2120)</f>
        <v>169.71123193359367</v>
      </c>
      <c r="G2120" s="5">
        <f>IF(C2120=0,0,C2120*LABOR_HRS_WK_MES*SEASON_WEEKS*(1+DIM_PCT_MES)^C2120)</f>
        <v>397.61499642530833</v>
      </c>
      <c r="H2120" s="5">
        <f>E2120+F2120+G2120</f>
        <v>926.69622835890209</v>
      </c>
      <c r="I2120" s="5">
        <f>MIN(H2120,FARMER_HRS)</f>
        <v>720</v>
      </c>
      <c r="J2120" s="5">
        <f>MAX(0,H2120-FARMER_HRS)</f>
        <v>206.69622835890209</v>
      </c>
      <c r="K2120" s="2">
        <f>I2120*FARMER_RATE+J2120*TEMP_WORKER_RATE</f>
        <v>28588.476186786495</v>
      </c>
      <c r="L2120" s="2">
        <f>A2120*PRICE_TOM+B2120*PRICE_CAR+C2120*PRICE_MES</f>
        <v>58470</v>
      </c>
      <c r="M2120" s="2">
        <f>A2120*FERT_BED_TOM+B2120*FERT_BED_CAR+C2120*FERT_BED_MES</f>
        <v>11880</v>
      </c>
      <c r="N2120" s="6">
        <f>IF(AND(D2120&lt;=TOTAL_BEDS,J2120&lt;=TEMP_WORKER_MAX*TEMP_WORKER_HRS),1,0)</f>
        <v>1</v>
      </c>
      <c r="O2120" s="2">
        <f>L2120-M2120-K2120-FIXED_COSTS</f>
        <v>-1998.4761867864945</v>
      </c>
      <c r="P2120" s="2">
        <f>IF(N2120=1,O2120,"")</f>
        <v>-1998.4761867864945</v>
      </c>
    </row>
    <row r="2121">
      <c r="A2121" s="6">
        <v>3</v>
      </c>
      <c r="B2121" s="6">
        <v>5</v>
      </c>
      <c r="C2121" s="6">
        <v>9</v>
      </c>
      <c r="D2121" s="6">
        <f>A2121+B2121+C2121</f>
        <v>17</v>
      </c>
      <c r="E2121" s="5">
        <f>IF(A2121=0,0,A2121*LABOR_HRS_WK_TOM*SEASON_WEEKS*(1+DIM_PCT_TOM)^A2121)</f>
        <v>359.37000000000012</v>
      </c>
      <c r="F2121" s="5">
        <f>IF(B2121=0,0,B2121*LABOR_HRS_WK_CAR*SEASON_WEEKS*(1+DIM_PCT_CAR)^B2121)</f>
        <v>169.71123193359367</v>
      </c>
      <c r="G2121" s="5">
        <f>IF(C2121=0,0,C2121*LABOR_HRS_WK_MES*SEASON_WEEKS*(1+DIM_PCT_MES)^C2121)</f>
        <v>452.90833186570273</v>
      </c>
      <c r="H2121" s="5">
        <f>E2121+F2121+G2121</f>
        <v>981.98956379929655</v>
      </c>
      <c r="I2121" s="5">
        <f>MIN(H2121,FARMER_HRS)</f>
        <v>720</v>
      </c>
      <c r="J2121" s="5">
        <f>MAX(0,H2121-FARMER_HRS)</f>
        <v>261.98956379929655</v>
      </c>
      <c r="K2121" s="2">
        <f>I2121*FARMER_RATE+J2121*TEMP_WORKER_RATE</f>
        <v>29548.42992707112</v>
      </c>
      <c r="L2121" s="2">
        <f>A2121*PRICE_TOM+B2121*PRICE_CAR+C2121*PRICE_MES</f>
        <v>61170</v>
      </c>
      <c r="M2121" s="2">
        <f>A2121*FERT_BED_TOM+B2121*FERT_BED_CAR+C2121*FERT_BED_MES</f>
        <v>12760</v>
      </c>
      <c r="N2121" s="6">
        <f>IF(AND(D2121&lt;=TOTAL_BEDS,J2121&lt;=TEMP_WORKER_MAX*TEMP_WORKER_HRS),1,0)</f>
        <v>1</v>
      </c>
      <c r="O2121" s="2">
        <f>L2121-M2121-K2121-FIXED_COSTS</f>
        <v>-1138.42992707112</v>
      </c>
      <c r="P2121" s="2">
        <f>IF(N2121=1,O2121,"")</f>
        <v>-1138.42992707112</v>
      </c>
    </row>
    <row r="2122">
      <c r="A2122" s="6">
        <v>3</v>
      </c>
      <c r="B2122" s="6">
        <v>5</v>
      </c>
      <c r="C2122" s="6">
        <v>10</v>
      </c>
      <c r="D2122" s="6">
        <f>A2122+B2122+C2122</f>
        <v>18</v>
      </c>
      <c r="E2122" s="5">
        <f>IF(A2122=0,0,A2122*LABOR_HRS_WK_TOM*SEASON_WEEKS*(1+DIM_PCT_TOM)^A2122)</f>
        <v>359.37000000000012</v>
      </c>
      <c r="F2122" s="5">
        <f>IF(B2122=0,0,B2122*LABOR_HRS_WK_CAR*SEASON_WEEKS*(1+DIM_PCT_CAR)^B2122)</f>
        <v>169.71123193359367</v>
      </c>
      <c r="G2122" s="5">
        <f>IF(C2122=0,0,C2122*LABOR_HRS_WK_MES*SEASON_WEEKS*(1+DIM_PCT_MES)^C2122)</f>
        <v>509.52187334891551</v>
      </c>
      <c r="H2122" s="5">
        <f>E2122+F2122+G2122</f>
        <v>1038.6031052825092</v>
      </c>
      <c r="I2122" s="5">
        <f>MIN(H2122,FARMER_HRS)</f>
        <v>720</v>
      </c>
      <c r="J2122" s="5">
        <f>MAX(0,H2122-FARMER_HRS)</f>
        <v>318.6031052825092</v>
      </c>
      <c r="K2122" s="2">
        <f>I2122*FARMER_RATE+J2122*TEMP_WORKER_RATE</f>
        <v>30531.303911154675</v>
      </c>
      <c r="L2122" s="2">
        <f>A2122*PRICE_TOM+B2122*PRICE_CAR+C2122*PRICE_MES</f>
        <v>63870</v>
      </c>
      <c r="M2122" s="2">
        <f>A2122*FERT_BED_TOM+B2122*FERT_BED_CAR+C2122*FERT_BED_MES</f>
        <v>13640</v>
      </c>
      <c r="N2122" s="6">
        <f>IF(AND(D2122&lt;=TOTAL_BEDS,J2122&lt;=TEMP_WORKER_MAX*TEMP_WORKER_HRS),1,0)</f>
        <v>1</v>
      </c>
      <c r="O2122" s="2">
        <f>L2122-M2122-K2122-FIXED_COSTS</f>
        <v>-301.303911154675</v>
      </c>
      <c r="P2122" s="2">
        <f>IF(N2122=1,O2122,"")</f>
        <v>-301.303911154675</v>
      </c>
    </row>
    <row r="2123">
      <c r="A2123" s="6">
        <v>3</v>
      </c>
      <c r="B2123" s="6">
        <v>5</v>
      </c>
      <c r="C2123" s="6">
        <v>11</v>
      </c>
      <c r="D2123" s="6">
        <f>A2123+B2123+C2123</f>
        <v>19</v>
      </c>
      <c r="E2123" s="5">
        <f>IF(A2123=0,0,A2123*LABOR_HRS_WK_TOM*SEASON_WEEKS*(1+DIM_PCT_TOM)^A2123)</f>
        <v>359.37000000000012</v>
      </c>
      <c r="F2123" s="5">
        <f>IF(B2123=0,0,B2123*LABOR_HRS_WK_CAR*SEASON_WEEKS*(1+DIM_PCT_CAR)^B2123)</f>
        <v>169.71123193359367</v>
      </c>
      <c r="G2123" s="5">
        <f>IF(C2123=0,0,C2123*LABOR_HRS_WK_MES*SEASON_WEEKS*(1+DIM_PCT_MES)^C2123)</f>
        <v>567.47998644235463</v>
      </c>
      <c r="H2123" s="5">
        <f>E2123+F2123+G2123</f>
        <v>1096.5612183759486</v>
      </c>
      <c r="I2123" s="5">
        <f>MIN(H2123,FARMER_HRS)</f>
        <v>720</v>
      </c>
      <c r="J2123" s="5">
        <f>MAX(0,H2123-FARMER_HRS)</f>
        <v>376.56121837594856</v>
      </c>
      <c r="K2123" s="2">
        <f>I2123*FARMER_RATE+J2123*TEMP_WORKER_RATE</f>
        <v>31537.521152360219</v>
      </c>
      <c r="L2123" s="2">
        <f>A2123*PRICE_TOM+B2123*PRICE_CAR+C2123*PRICE_MES</f>
        <v>66570</v>
      </c>
      <c r="M2123" s="2">
        <f>A2123*FERT_BED_TOM+B2123*FERT_BED_CAR+C2123*FERT_BED_MES</f>
        <v>14520</v>
      </c>
      <c r="N2123" s="6">
        <f>IF(AND(D2123&lt;=TOTAL_BEDS,J2123&lt;=TEMP_WORKER_MAX*TEMP_WORKER_HRS),1,0)</f>
        <v>1</v>
      </c>
      <c r="O2123" s="2">
        <f>L2123-M2123-K2123-FIXED_COSTS</f>
        <v>512.47884763978072</v>
      </c>
      <c r="P2123" s="2">
        <f>IF(N2123=1,O2123,"")</f>
        <v>512.47884763978072</v>
      </c>
    </row>
    <row r="2124">
      <c r="A2124" s="6">
        <v>3</v>
      </c>
      <c r="B2124" s="6">
        <v>5</v>
      </c>
      <c r="C2124" s="6">
        <v>12</v>
      </c>
      <c r="D2124" s="6">
        <f>A2124+B2124+C2124</f>
        <v>20</v>
      </c>
      <c r="E2124" s="5">
        <f>IF(A2124=0,0,A2124*LABOR_HRS_WK_TOM*SEASON_WEEKS*(1+DIM_PCT_TOM)^A2124)</f>
        <v>359.37000000000012</v>
      </c>
      <c r="F2124" s="5">
        <f>IF(B2124=0,0,B2124*LABOR_HRS_WK_CAR*SEASON_WEEKS*(1+DIM_PCT_CAR)^B2124)</f>
        <v>169.71123193359367</v>
      </c>
      <c r="G2124" s="5">
        <f>IF(C2124=0,0,C2124*LABOR_HRS_WK_MES*SEASON_WEEKS*(1+DIM_PCT_MES)^C2124)</f>
        <v>626.807439570419</v>
      </c>
      <c r="H2124" s="5">
        <f>E2124+F2124+G2124</f>
        <v>1155.8886715040128</v>
      </c>
      <c r="I2124" s="5">
        <f>MIN(H2124,FARMER_HRS)</f>
        <v>720</v>
      </c>
      <c r="J2124" s="5">
        <f>MAX(0,H2124-FARMER_HRS)</f>
        <v>435.88867150401279</v>
      </c>
      <c r="K2124" s="2">
        <f>I2124*FARMER_RATE+J2124*TEMP_WORKER_RATE</f>
        <v>32567.511658055777</v>
      </c>
      <c r="L2124" s="2">
        <f>A2124*PRICE_TOM+B2124*PRICE_CAR+C2124*PRICE_MES</f>
        <v>69270</v>
      </c>
      <c r="M2124" s="2">
        <f>A2124*FERT_BED_TOM+B2124*FERT_BED_CAR+C2124*FERT_BED_MES</f>
        <v>15400</v>
      </c>
      <c r="N2124" s="6">
        <f>IF(AND(D2124&lt;=TOTAL_BEDS,J2124&lt;=TEMP_WORKER_MAX*TEMP_WORKER_HRS),1,0)</f>
        <v>1</v>
      </c>
      <c r="O2124" s="2">
        <f>L2124-M2124-K2124-FIXED_COSTS</f>
        <v>1302.4883419442231</v>
      </c>
      <c r="P2124" s="2">
        <f>IF(N2124=1,O2124,"")</f>
        <v>1302.4883419442231</v>
      </c>
    </row>
    <row r="2125">
      <c r="A2125" s="6">
        <v>3</v>
      </c>
      <c r="B2125" s="6">
        <v>5</v>
      </c>
      <c r="C2125" s="6">
        <v>13</v>
      </c>
      <c r="D2125" s="6">
        <f>A2125+B2125+C2125</f>
        <v>21</v>
      </c>
      <c r="E2125" s="5">
        <f>IF(A2125=0,0,A2125*LABOR_HRS_WK_TOM*SEASON_WEEKS*(1+DIM_PCT_TOM)^A2125)</f>
        <v>359.37000000000012</v>
      </c>
      <c r="F2125" s="5">
        <f>IF(B2125=0,0,B2125*LABOR_HRS_WK_CAR*SEASON_WEEKS*(1+DIM_PCT_CAR)^B2125)</f>
        <v>169.71123193359367</v>
      </c>
      <c r="G2125" s="5">
        <f>IF(C2125=0,0,C2125*LABOR_HRS_WK_MES*SEASON_WEEKS*(1+DIM_PCT_MES)^C2125)</f>
        <v>687.52941027880331</v>
      </c>
      <c r="H2125" s="5">
        <f>E2125+F2125+G2125</f>
        <v>1216.6106422123971</v>
      </c>
      <c r="I2125" s="5">
        <f>MIN(H2125,FARMER_HRS)</f>
        <v>720</v>
      </c>
      <c r="J2125" s="5">
        <f>MAX(0,H2125-FARMER_HRS)</f>
        <v>496.61064221239712</v>
      </c>
      <c r="K2125" s="2">
        <f>I2125*FARMER_RATE+J2125*TEMP_WORKER_RATE</f>
        <v>33621.712538409673</v>
      </c>
      <c r="L2125" s="2">
        <f>A2125*PRICE_TOM+B2125*PRICE_CAR+C2125*PRICE_MES</f>
        <v>71970</v>
      </c>
      <c r="M2125" s="2">
        <f>A2125*FERT_BED_TOM+B2125*FERT_BED_CAR+C2125*FERT_BED_MES</f>
        <v>16280</v>
      </c>
      <c r="N2125" s="6">
        <f>IF(AND(D2125&lt;=TOTAL_BEDS,J2125&lt;=TEMP_WORKER_MAX*TEMP_WORKER_HRS),1,0)</f>
        <v>1</v>
      </c>
      <c r="O2125" s="2">
        <f>L2125-M2125-K2125-FIXED_COSTS</f>
        <v>2068.2874615903274</v>
      </c>
      <c r="P2125" s="2">
        <f>IF(N2125=1,O2125,"")</f>
        <v>2068.2874615903274</v>
      </c>
    </row>
    <row r="2126">
      <c r="A2126" s="6">
        <v>3</v>
      </c>
      <c r="B2126" s="6">
        <v>5</v>
      </c>
      <c r="C2126" s="6">
        <v>14</v>
      </c>
      <c r="D2126" s="6">
        <f>A2126+B2126+C2126</f>
        <v>22</v>
      </c>
      <c r="E2126" s="5">
        <f>IF(A2126=0,0,A2126*LABOR_HRS_WK_TOM*SEASON_WEEKS*(1+DIM_PCT_TOM)^A2126)</f>
        <v>359.37000000000012</v>
      </c>
      <c r="F2126" s="5">
        <f>IF(B2126=0,0,B2126*LABOR_HRS_WK_CAR*SEASON_WEEKS*(1+DIM_PCT_CAR)^B2126)</f>
        <v>169.71123193359367</v>
      </c>
      <c r="G2126" s="5">
        <f>IF(C2126=0,0,C2126*LABOR_HRS_WK_MES*SEASON_WEEKS*(1+DIM_PCT_MES)^C2126)</f>
        <v>749.67149159246435</v>
      </c>
      <c r="H2126" s="5">
        <f>E2126+F2126+G2126</f>
        <v>1278.7527235260582</v>
      </c>
      <c r="I2126" s="5">
        <f>MIN(H2126,FARMER_HRS)</f>
        <v>720</v>
      </c>
      <c r="J2126" s="5">
        <f>MAX(0,H2126-FARMER_HRS)</f>
        <v>558.75272352605816</v>
      </c>
      <c r="K2126" s="2">
        <f>I2126*FARMER_RATE+J2126*TEMP_WORKER_RATE</f>
        <v>34700.568116771843</v>
      </c>
      <c r="L2126" s="2">
        <f>A2126*PRICE_TOM+B2126*PRICE_CAR+C2126*PRICE_MES</f>
        <v>74670</v>
      </c>
      <c r="M2126" s="2">
        <f>A2126*FERT_BED_TOM+B2126*FERT_BED_CAR+C2126*FERT_BED_MES</f>
        <v>17160</v>
      </c>
      <c r="N2126" s="6">
        <f>IF(AND(D2126&lt;=TOTAL_BEDS,J2126&lt;=TEMP_WORKER_MAX*TEMP_WORKER_HRS),1,0)</f>
        <v>1</v>
      </c>
      <c r="O2126" s="2">
        <f>L2126-M2126-K2126-FIXED_COSTS</f>
        <v>2809.4318832281569</v>
      </c>
      <c r="P2126" s="2">
        <f>IF(N2126=1,O2126,"")</f>
        <v>2809.4318832281569</v>
      </c>
    </row>
    <row r="2127">
      <c r="A2127" s="6">
        <v>3</v>
      </c>
      <c r="B2127" s="6">
        <v>5</v>
      </c>
      <c r="C2127" s="6">
        <v>15</v>
      </c>
      <c r="D2127" s="6">
        <f>A2127+B2127+C2127</f>
        <v>23</v>
      </c>
      <c r="E2127" s="5">
        <f>IF(A2127=0,0,A2127*LABOR_HRS_WK_TOM*SEASON_WEEKS*(1+DIM_PCT_TOM)^A2127)</f>
        <v>359.37000000000012</v>
      </c>
      <c r="F2127" s="5">
        <f>IF(B2127=0,0,B2127*LABOR_HRS_WK_CAR*SEASON_WEEKS*(1+DIM_PCT_CAR)^B2127)</f>
        <v>169.71123193359367</v>
      </c>
      <c r="G2127" s="5">
        <f>IF(C2127=0,0,C2127*LABOR_HRS_WK_MES*SEASON_WEEKS*(1+DIM_PCT_MES)^C2127)</f>
        <v>813.25969846861074</v>
      </c>
      <c r="H2127" s="5">
        <f>E2127+F2127+G2127</f>
        <v>1342.3409304022045</v>
      </c>
      <c r="I2127" s="5">
        <f>MIN(H2127,FARMER_HRS)</f>
        <v>720</v>
      </c>
      <c r="J2127" s="5">
        <f>MAX(0,H2127-FARMER_HRS)</f>
        <v>622.34093040220455</v>
      </c>
      <c r="K2127" s="2">
        <f>I2127*FARMER_RATE+J2127*TEMP_WORKER_RATE</f>
        <v>35804.530041704944</v>
      </c>
      <c r="L2127" s="2">
        <f>A2127*PRICE_TOM+B2127*PRICE_CAR+C2127*PRICE_MES</f>
        <v>77370</v>
      </c>
      <c r="M2127" s="2">
        <f>A2127*FERT_BED_TOM+B2127*FERT_BED_CAR+C2127*FERT_BED_MES</f>
        <v>18040</v>
      </c>
      <c r="N2127" s="6">
        <f>IF(AND(D2127&lt;=TOTAL_BEDS,J2127&lt;=TEMP_WORKER_MAX*TEMP_WORKER_HRS),1,0)</f>
        <v>1</v>
      </c>
      <c r="O2127" s="2">
        <f>L2127-M2127-K2127-FIXED_COSTS</f>
        <v>3525.4699582950561</v>
      </c>
      <c r="P2127" s="2">
        <f>IF(N2127=1,O2127,"")</f>
        <v>3525.4699582950561</v>
      </c>
    </row>
    <row r="2128">
      <c r="A2128" s="6">
        <v>3</v>
      </c>
      <c r="B2128" s="6">
        <v>5</v>
      </c>
      <c r="C2128" s="6">
        <v>16</v>
      </c>
      <c r="D2128" s="6">
        <f>A2128+B2128+C2128</f>
        <v>24</v>
      </c>
      <c r="E2128" s="5">
        <f>IF(A2128=0,0,A2128*LABOR_HRS_WK_TOM*SEASON_WEEKS*(1+DIM_PCT_TOM)^A2128)</f>
        <v>359.37000000000012</v>
      </c>
      <c r="F2128" s="5">
        <f>IF(B2128=0,0,B2128*LABOR_HRS_WK_CAR*SEASON_WEEKS*(1+DIM_PCT_CAR)^B2128)</f>
        <v>169.71123193359367</v>
      </c>
      <c r="G2128" s="5">
        <f>IF(C2128=0,0,C2128*LABOR_HRS_WK_MES*SEASON_WEEKS*(1+DIM_PCT_MES)^C2128)</f>
        <v>878.32047434609967</v>
      </c>
      <c r="H2128" s="5">
        <f>E2128+F2128+G2128</f>
        <v>1407.4017062796934</v>
      </c>
      <c r="I2128" s="5">
        <f>MIN(H2128,FARMER_HRS)</f>
        <v>720</v>
      </c>
      <c r="J2128" s="5">
        <f>MAX(0,H2128-FARMER_HRS)</f>
        <v>687.40170627969337</v>
      </c>
      <c r="K2128" s="2">
        <f>I2128*FARMER_RATE+J2128*TEMP_WORKER_RATE</f>
        <v>36934.057400689118</v>
      </c>
      <c r="L2128" s="2">
        <f>A2128*PRICE_TOM+B2128*PRICE_CAR+C2128*PRICE_MES</f>
        <v>80070</v>
      </c>
      <c r="M2128" s="2">
        <f>A2128*FERT_BED_TOM+B2128*FERT_BED_CAR+C2128*FERT_BED_MES</f>
        <v>18920</v>
      </c>
      <c r="N2128" s="6">
        <f>IF(AND(D2128&lt;=TOTAL_BEDS,J2128&lt;=TEMP_WORKER_MAX*TEMP_WORKER_HRS),1,0)</f>
        <v>1</v>
      </c>
      <c r="O2128" s="2">
        <f>L2128-M2128-K2128-FIXED_COSTS</f>
        <v>4215.9425993108816</v>
      </c>
      <c r="P2128" s="2">
        <f>IF(N2128=1,O2128,"")</f>
        <v>4215.9425993108816</v>
      </c>
    </row>
    <row r="2129">
      <c r="A2129" s="6">
        <v>3</v>
      </c>
      <c r="B2129" s="6">
        <v>5</v>
      </c>
      <c r="C2129" s="6">
        <v>17</v>
      </c>
      <c r="D2129" s="6">
        <f>A2129+B2129+C2129</f>
        <v>25</v>
      </c>
      <c r="E2129" s="5">
        <f>IF(A2129=0,0,A2129*LABOR_HRS_WK_TOM*SEASON_WEEKS*(1+DIM_PCT_TOM)^A2129)</f>
        <v>359.37000000000012</v>
      </c>
      <c r="F2129" s="5">
        <f>IF(B2129=0,0,B2129*LABOR_HRS_WK_CAR*SEASON_WEEKS*(1+DIM_PCT_CAR)^B2129)</f>
        <v>169.71123193359367</v>
      </c>
      <c r="G2129" s="5">
        <f>IF(C2129=0,0,C2129*LABOR_HRS_WK_MES*SEASON_WEEKS*(1+DIM_PCT_MES)^C2129)</f>
        <v>944.88069779263992</v>
      </c>
      <c r="H2129" s="5">
        <f>E2129+F2129+G2129</f>
        <v>1473.9619297262338</v>
      </c>
      <c r="I2129" s="5">
        <f>MIN(H2129,FARMER_HRS)</f>
        <v>720</v>
      </c>
      <c r="J2129" s="5">
        <f>MAX(0,H2129-FARMER_HRS)</f>
        <v>753.96192972623385</v>
      </c>
      <c r="K2129" s="2">
        <f>I2129*FARMER_RATE+J2129*TEMP_WORKER_RATE</f>
        <v>38089.616835524896</v>
      </c>
      <c r="L2129" s="2">
        <f>A2129*PRICE_TOM+B2129*PRICE_CAR+C2129*PRICE_MES</f>
        <v>82770</v>
      </c>
      <c r="M2129" s="2">
        <f>A2129*FERT_BED_TOM+B2129*FERT_BED_CAR+C2129*FERT_BED_MES</f>
        <v>19800</v>
      </c>
      <c r="N2129" s="6">
        <f>IF(AND(D2129&lt;=TOTAL_BEDS,J2129&lt;=TEMP_WORKER_MAX*TEMP_WORKER_HRS),1,0)</f>
        <v>1</v>
      </c>
      <c r="O2129" s="2">
        <f>L2129-M2129-K2129-FIXED_COSTS</f>
        <v>4880.3831644751044</v>
      </c>
      <c r="P2129" s="2">
        <f>IF(N2129=1,O2129,"")</f>
        <v>4880.3831644751044</v>
      </c>
    </row>
    <row r="2130">
      <c r="A2130" s="6">
        <v>3</v>
      </c>
      <c r="B2130" s="6">
        <v>5</v>
      </c>
      <c r="C2130" s="6">
        <v>18</v>
      </c>
      <c r="D2130" s="6">
        <f>A2130+B2130+C2130</f>
        <v>26</v>
      </c>
      <c r="E2130" s="5">
        <f>IF(A2130=0,0,A2130*LABOR_HRS_WK_TOM*SEASON_WEEKS*(1+DIM_PCT_TOM)^A2130)</f>
        <v>359.37000000000012</v>
      </c>
      <c r="F2130" s="5">
        <f>IF(B2130=0,0,B2130*LABOR_HRS_WK_CAR*SEASON_WEEKS*(1+DIM_PCT_CAR)^B2130)</f>
        <v>169.71123193359367</v>
      </c>
      <c r="G2130" s="5">
        <f>IF(C2130=0,0,C2130*LABOR_HRS_WK_MES*SEASON_WEEKS*(1+DIM_PCT_MES)^C2130)</f>
        <v>1012.9676892512272</v>
      </c>
      <c r="H2130" s="5">
        <f>E2130+F2130+G2130</f>
        <v>1542.048921184821</v>
      </c>
      <c r="I2130" s="5">
        <f>MIN(H2130,FARMER_HRS)</f>
        <v>720</v>
      </c>
      <c r="J2130" s="5">
        <f>MAX(0,H2130-FARMER_HRS)</f>
        <v>822.048921184821</v>
      </c>
      <c r="K2130" s="2">
        <f>I2130*FARMER_RATE+J2130*TEMP_WORKER_RATE</f>
        <v>39271.6826594587</v>
      </c>
      <c r="L2130" s="2">
        <f>A2130*PRICE_TOM+B2130*PRICE_CAR+C2130*PRICE_MES</f>
        <v>85470</v>
      </c>
      <c r="M2130" s="2">
        <f>A2130*FERT_BED_TOM+B2130*FERT_BED_CAR+C2130*FERT_BED_MES</f>
        <v>20680</v>
      </c>
      <c r="N2130" s="6">
        <f>IF(AND(D2130&lt;=TOTAL_BEDS,J2130&lt;=TEMP_WORKER_MAX*TEMP_WORKER_HRS),1,0)</f>
        <v>1</v>
      </c>
      <c r="O2130" s="2">
        <f>L2130-M2130-K2130-FIXED_COSTS</f>
        <v>5518.3173405413036</v>
      </c>
      <c r="P2130" s="2">
        <f>IF(N2130=1,O2130,"")</f>
        <v>5518.3173405413036</v>
      </c>
    </row>
    <row r="2131">
      <c r="A2131" s="6">
        <v>3</v>
      </c>
      <c r="B2131" s="6">
        <v>5</v>
      </c>
      <c r="C2131" s="6">
        <v>19</v>
      </c>
      <c r="D2131" s="6">
        <f>A2131+B2131+C2131</f>
        <v>27</v>
      </c>
      <c r="E2131" s="5">
        <f>IF(A2131=0,0,A2131*LABOR_HRS_WK_TOM*SEASON_WEEKS*(1+DIM_PCT_TOM)^A2131)</f>
        <v>359.37000000000012</v>
      </c>
      <c r="F2131" s="5">
        <f>IF(B2131=0,0,B2131*LABOR_HRS_WK_CAR*SEASON_WEEKS*(1+DIM_PCT_CAR)^B2131)</f>
        <v>169.71123193359367</v>
      </c>
      <c r="G2131" s="5">
        <f>IF(C2131=0,0,C2131*LABOR_HRS_WK_MES*SEASON_WEEKS*(1+DIM_PCT_MES)^C2131)</f>
        <v>1082.6092178872491</v>
      </c>
      <c r="H2131" s="5">
        <f>E2131+F2131+G2131</f>
        <v>1611.6904498208428</v>
      </c>
      <c r="I2131" s="5">
        <f>MIN(H2131,FARMER_HRS)</f>
        <v>720</v>
      </c>
      <c r="J2131" s="5">
        <f>MAX(0,H2131-FARMER_HRS)</f>
        <v>891.69044982084279</v>
      </c>
      <c r="K2131" s="2">
        <f>I2131*FARMER_RATE+J2131*TEMP_WORKER_RATE</f>
        <v>40480.7369760563</v>
      </c>
      <c r="L2131" s="2">
        <f>A2131*PRICE_TOM+B2131*PRICE_CAR+C2131*PRICE_MES</f>
        <v>88170</v>
      </c>
      <c r="M2131" s="2">
        <f>A2131*FERT_BED_TOM+B2131*FERT_BED_CAR+C2131*FERT_BED_MES</f>
        <v>21560</v>
      </c>
      <c r="N2131" s="6">
        <f>IF(AND(D2131&lt;=TOTAL_BEDS,J2131&lt;=TEMP_WORKER_MAX*TEMP_WORKER_HRS),1,0)</f>
        <v>1</v>
      </c>
      <c r="O2131" s="2">
        <f>L2131-M2131-K2131-FIXED_COSTS</f>
        <v>6129.2630239436985</v>
      </c>
      <c r="P2131" s="2">
        <f>IF(N2131=1,O2131,"")</f>
        <v>6129.2630239436985</v>
      </c>
    </row>
    <row r="2132">
      <c r="A2132" s="6">
        <v>3</v>
      </c>
      <c r="B2132" s="6">
        <v>5</v>
      </c>
      <c r="C2132" s="6">
        <v>20</v>
      </c>
      <c r="D2132" s="6">
        <f>A2132+B2132+C2132</f>
        <v>28</v>
      </c>
      <c r="E2132" s="5">
        <f>IF(A2132=0,0,A2132*LABOR_HRS_WK_TOM*SEASON_WEEKS*(1+DIM_PCT_TOM)^A2132)</f>
        <v>359.37000000000012</v>
      </c>
      <c r="F2132" s="5">
        <f>IF(B2132=0,0,B2132*LABOR_HRS_WK_CAR*SEASON_WEEKS*(1+DIM_PCT_CAR)^B2132)</f>
        <v>169.71123193359367</v>
      </c>
      <c r="G2132" s="5">
        <f>IF(C2132=0,0,C2132*LABOR_HRS_WK_MES*SEASON_WEEKS*(1+DIM_PCT_MES)^C2132)</f>
        <v>1153.8335085377259</v>
      </c>
      <c r="H2132" s="5">
        <f>E2132+F2132+G2132</f>
        <v>1682.9147404713199</v>
      </c>
      <c r="I2132" s="5">
        <f>MIN(H2132,FARMER_HRS)</f>
        <v>720</v>
      </c>
      <c r="J2132" s="5">
        <f>MAX(0,H2132-FARMER_HRS)</f>
        <v>962.91474047131987</v>
      </c>
      <c r="K2132" s="2">
        <f>I2132*FARMER_RATE+J2132*TEMP_WORKER_RATE</f>
        <v>41717.2697998493</v>
      </c>
      <c r="L2132" s="2">
        <f>A2132*PRICE_TOM+B2132*PRICE_CAR+C2132*PRICE_MES</f>
        <v>90870</v>
      </c>
      <c r="M2132" s="2">
        <f>A2132*FERT_BED_TOM+B2132*FERT_BED_CAR+C2132*FERT_BED_MES</f>
        <v>22440</v>
      </c>
      <c r="N2132" s="6">
        <f>IF(AND(D2132&lt;=TOTAL_BEDS,J2132&lt;=TEMP_WORKER_MAX*TEMP_WORKER_HRS),1,0)</f>
        <v>1</v>
      </c>
      <c r="O2132" s="2">
        <f>L2132-M2132-K2132-FIXED_COSTS</f>
        <v>6712.7302001506978</v>
      </c>
      <c r="P2132" s="2">
        <f>IF(N2132=1,O2132,"")</f>
        <v>6712.7302001506978</v>
      </c>
    </row>
    <row r="2133">
      <c r="A2133" s="6">
        <v>3</v>
      </c>
      <c r="B2133" s="6">
        <v>5</v>
      </c>
      <c r="C2133" s="6">
        <v>21</v>
      </c>
      <c r="D2133" s="6">
        <f>A2133+B2133+C2133</f>
        <v>29</v>
      </c>
      <c r="E2133" s="5">
        <f>IF(A2133=0,0,A2133*LABOR_HRS_WK_TOM*SEASON_WEEKS*(1+DIM_PCT_TOM)^A2133)</f>
        <v>359.37000000000012</v>
      </c>
      <c r="F2133" s="5">
        <f>IF(B2133=0,0,B2133*LABOR_HRS_WK_CAR*SEASON_WEEKS*(1+DIM_PCT_CAR)^B2133)</f>
        <v>169.71123193359367</v>
      </c>
      <c r="G2133" s="5">
        <f>IF(C2133=0,0,C2133*LABOR_HRS_WK_MES*SEASON_WEEKS*(1+DIM_PCT_MES)^C2133)</f>
        <v>1226.6692487641699</v>
      </c>
      <c r="H2133" s="5">
        <f>E2133+F2133+G2133</f>
        <v>1755.7504806977636</v>
      </c>
      <c r="I2133" s="5">
        <f>MIN(H2133,FARMER_HRS)</f>
        <v>720</v>
      </c>
      <c r="J2133" s="5">
        <f>MAX(0,H2133-FARMER_HRS)</f>
        <v>1035.7504806977636</v>
      </c>
      <c r="K2133" s="2">
        <f>I2133*FARMER_RATE+J2133*TEMP_WORKER_RATE</f>
        <v>42981.77917878062</v>
      </c>
      <c r="L2133" s="2">
        <f>A2133*PRICE_TOM+B2133*PRICE_CAR+C2133*PRICE_MES</f>
        <v>93570</v>
      </c>
      <c r="M2133" s="2">
        <f>A2133*FERT_BED_TOM+B2133*FERT_BED_CAR+C2133*FERT_BED_MES</f>
        <v>23320</v>
      </c>
      <c r="N2133" s="6">
        <f>IF(AND(D2133&lt;=TOTAL_BEDS,J2133&lt;=TEMP_WORKER_MAX*TEMP_WORKER_HRS),1,0)</f>
        <v>1</v>
      </c>
      <c r="O2133" s="2">
        <f>L2133-M2133-K2133-FIXED_COSTS</f>
        <v>7268.22082121938</v>
      </c>
      <c r="P2133" s="2">
        <f>IF(N2133=1,O2133,"")</f>
        <v>7268.22082121938</v>
      </c>
    </row>
    <row r="2134">
      <c r="A2134" s="6">
        <v>3</v>
      </c>
      <c r="B2134" s="6">
        <v>5</v>
      </c>
      <c r="C2134" s="6">
        <v>22</v>
      </c>
      <c r="D2134" s="6">
        <f>A2134+B2134+C2134</f>
        <v>30</v>
      </c>
      <c r="E2134" s="5">
        <f>IF(A2134=0,0,A2134*LABOR_HRS_WK_TOM*SEASON_WEEKS*(1+DIM_PCT_TOM)^A2134)</f>
        <v>359.37000000000012</v>
      </c>
      <c r="F2134" s="5">
        <f>IF(B2134=0,0,B2134*LABOR_HRS_WK_CAR*SEASON_WEEKS*(1+DIM_PCT_CAR)^B2134)</f>
        <v>169.71123193359367</v>
      </c>
      <c r="G2134" s="5">
        <f>IF(C2134=0,0,C2134*LABOR_HRS_WK_MES*SEASON_WEEKS*(1+DIM_PCT_MES)^C2134)</f>
        <v>1301.1455960105659</v>
      </c>
      <c r="H2134" s="5">
        <f>E2134+F2134+G2134</f>
        <v>1830.2268279441596</v>
      </c>
      <c r="I2134" s="5">
        <f>MIN(H2134,FARMER_HRS)</f>
        <v>720</v>
      </c>
      <c r="J2134" s="5">
        <f>MAX(0,H2134-FARMER_HRS)</f>
        <v>1110.2268279441596</v>
      </c>
      <c r="K2134" s="2">
        <f>I2134*FARMER_RATE+J2134*TEMP_WORKER_RATE</f>
        <v>44274.771318474988</v>
      </c>
      <c r="L2134" s="2">
        <f>A2134*PRICE_TOM+B2134*PRICE_CAR+C2134*PRICE_MES</f>
        <v>96270</v>
      </c>
      <c r="M2134" s="2">
        <f>A2134*FERT_BED_TOM+B2134*FERT_BED_CAR+C2134*FERT_BED_MES</f>
        <v>24200</v>
      </c>
      <c r="N2134" s="6">
        <f>IF(AND(D2134&lt;=TOTAL_BEDS,J2134&lt;=TEMP_WORKER_MAX*TEMP_WORKER_HRS),1,0)</f>
        <v>1</v>
      </c>
      <c r="O2134" s="2">
        <f>L2134-M2134-K2134-FIXED_COSTS</f>
        <v>7795.2286815250118</v>
      </c>
      <c r="P2134" s="2">
        <f>IF(N2134=1,O2134,"")</f>
        <v>7795.2286815250118</v>
      </c>
    </row>
    <row r="2135">
      <c r="A2135" s="6">
        <v>3</v>
      </c>
      <c r="B2135" s="6">
        <v>5</v>
      </c>
      <c r="C2135" s="6">
        <v>23</v>
      </c>
      <c r="D2135" s="6">
        <f>A2135+B2135+C2135</f>
        <v>31</v>
      </c>
      <c r="E2135" s="5">
        <f>IF(A2135=0,0,A2135*LABOR_HRS_WK_TOM*SEASON_WEEKS*(1+DIM_PCT_TOM)^A2135)</f>
        <v>359.37000000000012</v>
      </c>
      <c r="F2135" s="5">
        <f>IF(B2135=0,0,B2135*LABOR_HRS_WK_CAR*SEASON_WEEKS*(1+DIM_PCT_CAR)^B2135)</f>
        <v>169.71123193359367</v>
      </c>
      <c r="G2135" s="5">
        <f>IF(C2135=0,0,C2135*LABOR_HRS_WK_MES*SEASON_WEEKS*(1+DIM_PCT_MES)^C2135)</f>
        <v>1377.2921848680023</v>
      </c>
      <c r="H2135" s="5">
        <f>E2135+F2135+G2135</f>
        <v>1906.3734168015962</v>
      </c>
      <c r="I2135" s="5">
        <f>MIN(H2135,FARMER_HRS)</f>
        <v>720</v>
      </c>
      <c r="J2135" s="5">
        <f>MAX(0,H2135-FARMER_HRS)</f>
        <v>1186.3734168015962</v>
      </c>
      <c r="K2135" s="2">
        <f>I2135*FARMER_RATE+J2135*TEMP_WORKER_RATE</f>
        <v>45596.760708361049</v>
      </c>
      <c r="L2135" s="2">
        <f>A2135*PRICE_TOM+B2135*PRICE_CAR+C2135*PRICE_MES</f>
        <v>98970</v>
      </c>
      <c r="M2135" s="2">
        <f>A2135*FERT_BED_TOM+B2135*FERT_BED_CAR+C2135*FERT_BED_MES</f>
        <v>25080</v>
      </c>
      <c r="N2135" s="6">
        <f>IF(AND(D2135&lt;=TOTAL_BEDS,J2135&lt;=TEMP_WORKER_MAX*TEMP_WORKER_HRS),1,0)</f>
        <v>1</v>
      </c>
      <c r="O2135" s="2">
        <f>L2135-M2135-K2135-FIXED_COSTS</f>
        <v>8293.23929163895</v>
      </c>
      <c r="P2135" s="2">
        <f>IF(N2135=1,O2135,"")</f>
        <v>8293.23929163895</v>
      </c>
    </row>
    <row r="2136">
      <c r="A2136" s="6">
        <v>3</v>
      </c>
      <c r="B2136" s="6">
        <v>5</v>
      </c>
      <c r="C2136" s="6">
        <v>24</v>
      </c>
      <c r="D2136" s="6">
        <f>A2136+B2136+C2136</f>
        <v>32</v>
      </c>
      <c r="E2136" s="5">
        <f>IF(A2136=0,0,A2136*LABOR_HRS_WK_TOM*SEASON_WEEKS*(1+DIM_PCT_TOM)^A2136)</f>
        <v>359.37000000000012</v>
      </c>
      <c r="F2136" s="5">
        <f>IF(B2136=0,0,B2136*LABOR_HRS_WK_CAR*SEASON_WEEKS*(1+DIM_PCT_CAR)^B2136)</f>
        <v>169.71123193359367</v>
      </c>
      <c r="G2136" s="5">
        <f>IF(C2136=0,0,C2136*LABOR_HRS_WK_MES*SEASON_WEEKS*(1+DIM_PCT_MES)^C2136)</f>
        <v>1455.139134447498</v>
      </c>
      <c r="H2136" s="5">
        <f>E2136+F2136+G2136</f>
        <v>1984.2203663810919</v>
      </c>
      <c r="I2136" s="5">
        <f>MIN(H2136,FARMER_HRS)</f>
        <v>720</v>
      </c>
      <c r="J2136" s="5">
        <f>MAX(0,H2136-FARMER_HRS)</f>
        <v>1264.2203663810919</v>
      </c>
      <c r="K2136" s="2">
        <f>I2136*FARMER_RATE+J2136*TEMP_WORKER_RATE</f>
        <v>46948.270249671739</v>
      </c>
      <c r="L2136" s="2">
        <f>A2136*PRICE_TOM+B2136*PRICE_CAR+C2136*PRICE_MES</f>
        <v>101670</v>
      </c>
      <c r="M2136" s="2">
        <f>A2136*FERT_BED_TOM+B2136*FERT_BED_CAR+C2136*FERT_BED_MES</f>
        <v>25960</v>
      </c>
      <c r="N2136" s="6">
        <f>IF(AND(D2136&lt;=TOTAL_BEDS,J2136&lt;=TEMP_WORKER_MAX*TEMP_WORKER_HRS),1,0)</f>
        <v>1</v>
      </c>
      <c r="O2136" s="2">
        <f>L2136-M2136-K2136-FIXED_COSTS</f>
        <v>8761.72975032826</v>
      </c>
      <c r="P2136" s="2">
        <f>IF(N2136=1,O2136,"")</f>
        <v>8761.72975032826</v>
      </c>
    </row>
    <row r="2137">
      <c r="A2137" s="6">
        <v>3</v>
      </c>
      <c r="B2137" s="6">
        <v>5</v>
      </c>
      <c r="C2137" s="6">
        <v>25</v>
      </c>
      <c r="D2137" s="6">
        <f>A2137+B2137+C2137</f>
        <v>33</v>
      </c>
      <c r="E2137" s="5">
        <f>IF(A2137=0,0,A2137*LABOR_HRS_WK_TOM*SEASON_WEEKS*(1+DIM_PCT_TOM)^A2137)</f>
        <v>359.37000000000012</v>
      </c>
      <c r="F2137" s="5">
        <f>IF(B2137=0,0,B2137*LABOR_HRS_WK_CAR*SEASON_WEEKS*(1+DIM_PCT_CAR)^B2137)</f>
        <v>169.71123193359367</v>
      </c>
      <c r="G2137" s="5">
        <f>IF(C2137=0,0,C2137*LABOR_HRS_WK_MES*SEASON_WEEKS*(1+DIM_PCT_MES)^C2137)</f>
        <v>1534.7170558625955</v>
      </c>
      <c r="H2137" s="5">
        <f>E2137+F2137+G2137</f>
        <v>2063.7982877961895</v>
      </c>
      <c r="I2137" s="5">
        <f>MIN(H2137,FARMER_HRS)</f>
        <v>720</v>
      </c>
      <c r="J2137" s="5">
        <f>MAX(0,H2137-FARMER_HRS)</f>
        <v>1343.7982877961895</v>
      </c>
      <c r="K2137" s="2">
        <f>I2137*FARMER_RATE+J2137*TEMP_WORKER_RATE</f>
        <v>48329.83138535051</v>
      </c>
      <c r="L2137" s="2">
        <f>A2137*PRICE_TOM+B2137*PRICE_CAR+C2137*PRICE_MES</f>
        <v>104370</v>
      </c>
      <c r="M2137" s="2">
        <f>A2137*FERT_BED_TOM+B2137*FERT_BED_CAR+C2137*FERT_BED_MES</f>
        <v>26840</v>
      </c>
      <c r="N2137" s="6">
        <f>IF(AND(D2137&lt;=TOTAL_BEDS,J2137&lt;=TEMP_WORKER_MAX*TEMP_WORKER_HRS),1,0)</f>
        <v>1</v>
      </c>
      <c r="O2137" s="2">
        <f>L2137-M2137-K2137-FIXED_COSTS</f>
        <v>9200.16861464949</v>
      </c>
      <c r="P2137" s="2">
        <f>IF(N2137=1,O2137,"")</f>
        <v>9200.16861464949</v>
      </c>
    </row>
    <row r="2138">
      <c r="A2138" s="6">
        <v>3</v>
      </c>
      <c r="B2138" s="6">
        <v>5</v>
      </c>
      <c r="C2138" s="6">
        <v>26</v>
      </c>
      <c r="D2138" s="6">
        <f>A2138+B2138+C2138</f>
        <v>34</v>
      </c>
      <c r="E2138" s="5">
        <f>IF(A2138=0,0,A2138*LABOR_HRS_WK_TOM*SEASON_WEEKS*(1+DIM_PCT_TOM)^A2138)</f>
        <v>359.37000000000012</v>
      </c>
      <c r="F2138" s="5">
        <f>IF(B2138=0,0,B2138*LABOR_HRS_WK_CAR*SEASON_WEEKS*(1+DIM_PCT_CAR)^B2138)</f>
        <v>169.71123193359367</v>
      </c>
      <c r="G2138" s="5">
        <f>IF(C2138=0,0,C2138*LABOR_HRS_WK_MES*SEASON_WEEKS*(1+DIM_PCT_MES)^C2138)</f>
        <v>1616.0570598233128</v>
      </c>
      <c r="H2138" s="5">
        <f>E2138+F2138+G2138</f>
        <v>2145.1382917569067</v>
      </c>
      <c r="I2138" s="5">
        <f>MIN(H2138,FARMER_HRS)</f>
        <v>720</v>
      </c>
      <c r="J2138" s="5">
        <f>MAX(0,H2138-FARMER_HRS)</f>
        <v>1425.1382917569067</v>
      </c>
      <c r="K2138" s="2">
        <f>I2138*FARMER_RATE+J2138*TEMP_WORKER_RATE</f>
        <v>49741.984231890739</v>
      </c>
      <c r="L2138" s="2">
        <f>A2138*PRICE_TOM+B2138*PRICE_CAR+C2138*PRICE_MES</f>
        <v>107070</v>
      </c>
      <c r="M2138" s="2">
        <f>A2138*FERT_BED_TOM+B2138*FERT_BED_CAR+C2138*FERT_BED_MES</f>
        <v>27720</v>
      </c>
      <c r="N2138" s="6">
        <f>IF(AND(D2138&lt;=TOTAL_BEDS,J2138&lt;=TEMP_WORKER_MAX*TEMP_WORKER_HRS),1,0)</f>
        <v>1</v>
      </c>
      <c r="O2138" s="2">
        <f>L2138-M2138-K2138-FIXED_COSTS</f>
        <v>9608.01576810926</v>
      </c>
      <c r="P2138" s="2">
        <f>IF(N2138=1,O2138,"")</f>
        <v>9608.01576810926</v>
      </c>
    </row>
    <row r="2139">
      <c r="A2139" s="6">
        <v>3</v>
      </c>
      <c r="B2139" s="6">
        <v>5</v>
      </c>
      <c r="C2139" s="6">
        <v>27</v>
      </c>
      <c r="D2139" s="6">
        <f>A2139+B2139+C2139</f>
        <v>35</v>
      </c>
      <c r="E2139" s="5">
        <f>IF(A2139=0,0,A2139*LABOR_HRS_WK_TOM*SEASON_WEEKS*(1+DIM_PCT_TOM)^A2139)</f>
        <v>359.37000000000012</v>
      </c>
      <c r="F2139" s="5">
        <f>IF(B2139=0,0,B2139*LABOR_HRS_WK_CAR*SEASON_WEEKS*(1+DIM_PCT_CAR)^B2139)</f>
        <v>169.71123193359367</v>
      </c>
      <c r="G2139" s="5">
        <f>IF(C2139=0,0,C2139*LABOR_HRS_WK_MES*SEASON_WEEKS*(1+DIM_PCT_MES)^C2139)</f>
        <v>1699.19076434307</v>
      </c>
      <c r="H2139" s="5">
        <f>E2139+F2139+G2139</f>
        <v>2228.2719962766637</v>
      </c>
      <c r="I2139" s="5">
        <f>MIN(H2139,FARMER_HRS)</f>
        <v>720</v>
      </c>
      <c r="J2139" s="5">
        <f>MAX(0,H2139-FARMER_HRS)</f>
        <v>1508.2719962766637</v>
      </c>
      <c r="K2139" s="2">
        <f>I2139*FARMER_RATE+J2139*TEMP_WORKER_RATE</f>
        <v>51185.277713136522</v>
      </c>
      <c r="L2139" s="2">
        <f>A2139*PRICE_TOM+B2139*PRICE_CAR+C2139*PRICE_MES</f>
        <v>109770</v>
      </c>
      <c r="M2139" s="2">
        <f>A2139*FERT_BED_TOM+B2139*FERT_BED_CAR+C2139*FERT_BED_MES</f>
        <v>28600</v>
      </c>
      <c r="N2139" s="6">
        <f>IF(AND(D2139&lt;=TOTAL_BEDS,J2139&lt;=TEMP_WORKER_MAX*TEMP_WORKER_HRS),1,0)</f>
        <v>1</v>
      </c>
      <c r="O2139" s="2">
        <f>L2139-M2139-K2139-FIXED_COSTS</f>
        <v>9984.7222868634781</v>
      </c>
      <c r="P2139" s="2">
        <f>IF(N2139=1,O2139,"")</f>
        <v>9984.7222868634781</v>
      </c>
    </row>
    <row r="2140">
      <c r="A2140" s="6">
        <v>3</v>
      </c>
      <c r="B2140" s="6">
        <v>5</v>
      </c>
      <c r="C2140" s="6">
        <v>28</v>
      </c>
      <c r="D2140" s="6">
        <f>A2140+B2140+C2140</f>
        <v>36</v>
      </c>
      <c r="E2140" s="5">
        <f>IF(A2140=0,0,A2140*LABOR_HRS_WK_TOM*SEASON_WEEKS*(1+DIM_PCT_TOM)^A2140)</f>
        <v>359.37000000000012</v>
      </c>
      <c r="F2140" s="5">
        <f>IF(B2140=0,0,B2140*LABOR_HRS_WK_CAR*SEASON_WEEKS*(1+DIM_PCT_CAR)^B2140)</f>
        <v>169.71123193359367</v>
      </c>
      <c r="G2140" s="5">
        <f>IF(C2140=0,0,C2140*LABOR_HRS_WK_MES*SEASON_WEEKS*(1+DIM_PCT_MES)^C2140)</f>
        <v>1784.1503025602233</v>
      </c>
      <c r="H2140" s="5">
        <f>E2140+F2140+G2140</f>
        <v>2313.231534493817</v>
      </c>
      <c r="I2140" s="5">
        <f>MIN(H2140,FARMER_HRS)</f>
        <v>720</v>
      </c>
      <c r="J2140" s="5">
        <f>MAX(0,H2140-FARMER_HRS)</f>
        <v>1593.231534493817</v>
      </c>
      <c r="K2140" s="2">
        <f>I2140*FARMER_RATE+J2140*TEMP_WORKER_RATE</f>
        <v>52660.269696073214</v>
      </c>
      <c r="L2140" s="2">
        <f>A2140*PRICE_TOM+B2140*PRICE_CAR+C2140*PRICE_MES</f>
        <v>112470</v>
      </c>
      <c r="M2140" s="2">
        <f>A2140*FERT_BED_TOM+B2140*FERT_BED_CAR+C2140*FERT_BED_MES</f>
        <v>29480</v>
      </c>
      <c r="N2140" s="6">
        <f>IF(AND(D2140&lt;=TOTAL_BEDS,J2140&lt;=TEMP_WORKER_MAX*TEMP_WORKER_HRS),1,0)</f>
        <v>1</v>
      </c>
      <c r="O2140" s="2">
        <f>L2140-M2140-K2140-FIXED_COSTS</f>
        <v>10329.730303926786</v>
      </c>
      <c r="P2140" s="2">
        <f>IF(N2140=1,O2140,"")</f>
        <v>10329.730303926786</v>
      </c>
    </row>
    <row r="2141">
      <c r="A2141" s="6">
        <v>3</v>
      </c>
      <c r="B2141" s="6">
        <v>5</v>
      </c>
      <c r="C2141" s="6">
        <v>29</v>
      </c>
      <c r="D2141" s="6">
        <f>A2141+B2141+C2141</f>
        <v>37</v>
      </c>
      <c r="E2141" s="5">
        <f>IF(A2141=0,0,A2141*LABOR_HRS_WK_TOM*SEASON_WEEKS*(1+DIM_PCT_TOM)^A2141)</f>
        <v>359.37000000000012</v>
      </c>
      <c r="F2141" s="5">
        <f>IF(B2141=0,0,B2141*LABOR_HRS_WK_CAR*SEASON_WEEKS*(1+DIM_PCT_CAR)^B2141)</f>
        <v>169.71123193359367</v>
      </c>
      <c r="G2141" s="5">
        <f>IF(C2141=0,0,C2141*LABOR_HRS_WK_MES*SEASON_WEEKS*(1+DIM_PCT_MES)^C2141)</f>
        <v>1870.9683306758766</v>
      </c>
      <c r="H2141" s="5">
        <f>E2141+F2141+G2141</f>
        <v>2400.0495626094703</v>
      </c>
      <c r="I2141" s="5">
        <f>MIN(H2141,FARMER_HRS)</f>
        <v>720</v>
      </c>
      <c r="J2141" s="5">
        <f>MAX(0,H2141-FARMER_HRS)</f>
        <v>1680.0495626094703</v>
      </c>
      <c r="K2141" s="2">
        <f>I2141*FARMER_RATE+J2141*TEMP_WORKER_RATE</f>
        <v>54167.527128636633</v>
      </c>
      <c r="L2141" s="2">
        <f>A2141*PRICE_TOM+B2141*PRICE_CAR+C2141*PRICE_MES</f>
        <v>115170</v>
      </c>
      <c r="M2141" s="2">
        <f>A2141*FERT_BED_TOM+B2141*FERT_BED_CAR+C2141*FERT_BED_MES</f>
        <v>30360</v>
      </c>
      <c r="N2141" s="6">
        <f>IF(AND(D2141&lt;=TOTAL_BEDS,J2141&lt;=TEMP_WORKER_MAX*TEMP_WORKER_HRS),1,0)</f>
        <v>1</v>
      </c>
      <c r="O2141" s="2">
        <f>L2141-M2141-K2141-FIXED_COSTS</f>
        <v>10642.472871363367</v>
      </c>
      <c r="P2141" s="2">
        <f>IF(N2141=1,O2141,"")</f>
        <v>10642.472871363367</v>
      </c>
    </row>
    <row r="2142">
      <c r="A2142" s="6">
        <v>3</v>
      </c>
      <c r="B2142" s="6">
        <v>5</v>
      </c>
      <c r="C2142" s="6">
        <v>30</v>
      </c>
      <c r="D2142" s="6">
        <f>A2142+B2142+C2142</f>
        <v>38</v>
      </c>
      <c r="E2142" s="5">
        <f>IF(A2142=0,0,A2142*LABOR_HRS_WK_TOM*SEASON_WEEKS*(1+DIM_PCT_TOM)^A2142)</f>
        <v>359.37000000000012</v>
      </c>
      <c r="F2142" s="5">
        <f>IF(B2142=0,0,B2142*LABOR_HRS_WK_CAR*SEASON_WEEKS*(1+DIM_PCT_CAR)^B2142)</f>
        <v>169.71123193359367</v>
      </c>
      <c r="G2142" s="5">
        <f>IF(C2142=0,0,C2142*LABOR_HRS_WK_MES*SEASON_WEEKS*(1+DIM_PCT_MES)^C2142)</f>
        <v>1959.6780360096466</v>
      </c>
      <c r="H2142" s="5">
        <f>E2142+F2142+G2142</f>
        <v>2488.7592679432405</v>
      </c>
      <c r="I2142" s="5">
        <f>MIN(H2142,FARMER_HRS)</f>
        <v>720</v>
      </c>
      <c r="J2142" s="5">
        <f>MAX(0,H2142-FARMER_HRS)</f>
        <v>1768.7592679432405</v>
      </c>
      <c r="K2142" s="2">
        <f>I2142*FARMER_RATE+J2142*TEMP_WORKER_RATE</f>
        <v>55707.626179570143</v>
      </c>
      <c r="L2142" s="2">
        <f>A2142*PRICE_TOM+B2142*PRICE_CAR+C2142*PRICE_MES</f>
        <v>117870</v>
      </c>
      <c r="M2142" s="2">
        <f>A2142*FERT_BED_TOM+B2142*FERT_BED_CAR+C2142*FERT_BED_MES</f>
        <v>31240</v>
      </c>
      <c r="N2142" s="6">
        <f>IF(AND(D2142&lt;=TOTAL_BEDS,J2142&lt;=TEMP_WORKER_MAX*TEMP_WORKER_HRS),1,0)</f>
        <v>1</v>
      </c>
      <c r="O2142" s="2">
        <f>L2142-M2142-K2142-FIXED_COSTS</f>
        <v>10922.373820429857</v>
      </c>
      <c r="P2142" s="2">
        <f>IF(N2142=1,O2142,"")</f>
        <v>10922.373820429857</v>
      </c>
    </row>
    <row r="2143">
      <c r="A2143" s="6">
        <v>3</v>
      </c>
      <c r="B2143" s="6">
        <v>6</v>
      </c>
      <c r="C2143" s="6">
        <v>0</v>
      </c>
      <c r="D2143" s="6">
        <f>A2143+B2143+C2143</f>
        <v>9</v>
      </c>
      <c r="E2143" s="5">
        <f>IF(A2143=0,0,A2143*LABOR_HRS_WK_TOM*SEASON_WEEKS*(1+DIM_PCT_TOM)^A2143)</f>
        <v>359.37000000000012</v>
      </c>
      <c r="F2143" s="5">
        <f>IF(B2143=0,0,B2143*LABOR_HRS_WK_CAR*SEASON_WEEKS*(1+DIM_PCT_CAR)^B2143)</f>
        <v>208.7448152783202</v>
      </c>
      <c r="G2143" s="5">
        <f>IF(C2143=0,0,C2143*LABOR_HRS_WK_MES*SEASON_WEEKS*(1+DIM_PCT_MES)^C2143)</f>
        <v>0</v>
      </c>
      <c r="H2143" s="5">
        <f>E2143+F2143+G2143</f>
        <v>568.11481527832029</v>
      </c>
      <c r="I2143" s="5">
        <f>MIN(H2143,FARMER_HRS)</f>
        <v>568.11481527832029</v>
      </c>
      <c r="J2143" s="5">
        <f>MAX(0,H2143-FARMER_HRS)</f>
        <v>0</v>
      </c>
      <c r="K2143" s="2">
        <f>I2143*FARMER_RATE+J2143*TEMP_WORKER_RATE</f>
        <v>19726.208863830565</v>
      </c>
      <c r="L2143" s="2">
        <f>A2143*PRICE_TOM+B2143*PRICE_CAR+C2143*PRICE_MES</f>
        <v>38964</v>
      </c>
      <c r="M2143" s="2">
        <f>A2143*FERT_BED_TOM+B2143*FERT_BED_CAR+C2143*FERT_BED_MES</f>
        <v>5280</v>
      </c>
      <c r="N2143" s="6">
        <f>IF(AND(D2143&lt;=TOTAL_BEDS,J2143&lt;=TEMP_WORKER_MAX*TEMP_WORKER_HRS),1,0)</f>
        <v>1</v>
      </c>
      <c r="O2143" s="2">
        <f>L2143-M2143-K2143-FIXED_COSTS</f>
        <v>-6042.208863830565</v>
      </c>
      <c r="P2143" s="2">
        <f>IF(N2143=1,O2143,"")</f>
        <v>-6042.208863830565</v>
      </c>
    </row>
    <row r="2144">
      <c r="A2144" s="6">
        <v>3</v>
      </c>
      <c r="B2144" s="6">
        <v>6</v>
      </c>
      <c r="C2144" s="6">
        <v>1</v>
      </c>
      <c r="D2144" s="6">
        <f>A2144+B2144+C2144</f>
        <v>10</v>
      </c>
      <c r="E2144" s="5">
        <f>IF(A2144=0,0,A2144*LABOR_HRS_WK_TOM*SEASON_WEEKS*(1+DIM_PCT_TOM)^A2144)</f>
        <v>359.37000000000012</v>
      </c>
      <c r="F2144" s="5">
        <f>IF(B2144=0,0,B2144*LABOR_HRS_WK_CAR*SEASON_WEEKS*(1+DIM_PCT_CAR)^B2144)</f>
        <v>208.7448152783202</v>
      </c>
      <c r="G2144" s="5">
        <f>IF(C2144=0,0,C2144*LABOR_HRS_WK_MES*SEASON_WEEKS*(1+DIM_PCT_MES)^C2144)</f>
        <v>45.5625</v>
      </c>
      <c r="H2144" s="5">
        <f>E2144+F2144+G2144</f>
        <v>613.67731527832029</v>
      </c>
      <c r="I2144" s="5">
        <f>MIN(H2144,FARMER_HRS)</f>
        <v>613.67731527832029</v>
      </c>
      <c r="J2144" s="5">
        <f>MAX(0,H2144-FARMER_HRS)</f>
        <v>0</v>
      </c>
      <c r="K2144" s="2">
        <f>I2144*FARMER_RATE+J2144*TEMP_WORKER_RATE</f>
        <v>21308.240113830565</v>
      </c>
      <c r="L2144" s="2">
        <f>A2144*PRICE_TOM+B2144*PRICE_CAR+C2144*PRICE_MES</f>
        <v>41664</v>
      </c>
      <c r="M2144" s="2">
        <f>A2144*FERT_BED_TOM+B2144*FERT_BED_CAR+C2144*FERT_BED_MES</f>
        <v>6160</v>
      </c>
      <c r="N2144" s="6">
        <f>IF(AND(D2144&lt;=TOTAL_BEDS,J2144&lt;=TEMP_WORKER_MAX*TEMP_WORKER_HRS),1,0)</f>
        <v>1</v>
      </c>
      <c r="O2144" s="2">
        <f>L2144-M2144-K2144-FIXED_COSTS</f>
        <v>-5804.240113830565</v>
      </c>
      <c r="P2144" s="2">
        <f>IF(N2144=1,O2144,"")</f>
        <v>-5804.240113830565</v>
      </c>
    </row>
    <row r="2145">
      <c r="A2145" s="6">
        <v>3</v>
      </c>
      <c r="B2145" s="6">
        <v>6</v>
      </c>
      <c r="C2145" s="6">
        <v>2</v>
      </c>
      <c r="D2145" s="6">
        <f>A2145+B2145+C2145</f>
        <v>11</v>
      </c>
      <c r="E2145" s="5">
        <f>IF(A2145=0,0,A2145*LABOR_HRS_WK_TOM*SEASON_WEEKS*(1+DIM_PCT_TOM)^A2145)</f>
        <v>359.37000000000012</v>
      </c>
      <c r="F2145" s="5">
        <f>IF(B2145=0,0,B2145*LABOR_HRS_WK_CAR*SEASON_WEEKS*(1+DIM_PCT_CAR)^B2145)</f>
        <v>208.7448152783202</v>
      </c>
      <c r="G2145" s="5">
        <f>IF(C2145=0,0,C2145*LABOR_HRS_WK_MES*SEASON_WEEKS*(1+DIM_PCT_MES)^C2145)</f>
        <v>92.2640625</v>
      </c>
      <c r="H2145" s="5">
        <f>E2145+F2145+G2145</f>
        <v>660.37887777832032</v>
      </c>
      <c r="I2145" s="5">
        <f>MIN(H2145,FARMER_HRS)</f>
        <v>660.37887777832032</v>
      </c>
      <c r="J2145" s="5">
        <f>MAX(0,H2145-FARMER_HRS)</f>
        <v>0</v>
      </c>
      <c r="K2145" s="2">
        <f>I2145*FARMER_RATE+J2145*TEMP_WORKER_RATE</f>
        <v>22929.822145080565</v>
      </c>
      <c r="L2145" s="2">
        <f>A2145*PRICE_TOM+B2145*PRICE_CAR+C2145*PRICE_MES</f>
        <v>44364</v>
      </c>
      <c r="M2145" s="2">
        <f>A2145*FERT_BED_TOM+B2145*FERT_BED_CAR+C2145*FERT_BED_MES</f>
        <v>7040</v>
      </c>
      <c r="N2145" s="6">
        <f>IF(AND(D2145&lt;=TOTAL_BEDS,J2145&lt;=TEMP_WORKER_MAX*TEMP_WORKER_HRS),1,0)</f>
        <v>1</v>
      </c>
      <c r="O2145" s="2">
        <f>L2145-M2145-K2145-FIXED_COSTS</f>
        <v>-5605.822145080565</v>
      </c>
      <c r="P2145" s="2">
        <f>IF(N2145=1,O2145,"")</f>
        <v>-5605.822145080565</v>
      </c>
    </row>
    <row r="2146">
      <c r="A2146" s="6">
        <v>3</v>
      </c>
      <c r="B2146" s="6">
        <v>6</v>
      </c>
      <c r="C2146" s="6">
        <v>3</v>
      </c>
      <c r="D2146" s="6">
        <f>A2146+B2146+C2146</f>
        <v>12</v>
      </c>
      <c r="E2146" s="5">
        <f>IF(A2146=0,0,A2146*LABOR_HRS_WK_TOM*SEASON_WEEKS*(1+DIM_PCT_TOM)^A2146)</f>
        <v>359.37000000000012</v>
      </c>
      <c r="F2146" s="5">
        <f>IF(B2146=0,0,B2146*LABOR_HRS_WK_CAR*SEASON_WEEKS*(1+DIM_PCT_CAR)^B2146)</f>
        <v>208.7448152783202</v>
      </c>
      <c r="G2146" s="5">
        <f>IF(C2146=0,0,C2146*LABOR_HRS_WK_MES*SEASON_WEEKS*(1+DIM_PCT_MES)^C2146)</f>
        <v>140.12604492187498</v>
      </c>
      <c r="H2146" s="5">
        <f>E2146+F2146+G2146</f>
        <v>708.24086020019524</v>
      </c>
      <c r="I2146" s="5">
        <f>MIN(H2146,FARMER_HRS)</f>
        <v>708.24086020019524</v>
      </c>
      <c r="J2146" s="5">
        <f>MAX(0,H2146-FARMER_HRS)</f>
        <v>0</v>
      </c>
      <c r="K2146" s="2">
        <f>I2146*FARMER_RATE+J2146*TEMP_WORKER_RATE</f>
        <v>24591.696534729002</v>
      </c>
      <c r="L2146" s="2">
        <f>A2146*PRICE_TOM+B2146*PRICE_CAR+C2146*PRICE_MES</f>
        <v>47064</v>
      </c>
      <c r="M2146" s="2">
        <f>A2146*FERT_BED_TOM+B2146*FERT_BED_CAR+C2146*FERT_BED_MES</f>
        <v>7920</v>
      </c>
      <c r="N2146" s="6">
        <f>IF(AND(D2146&lt;=TOTAL_BEDS,J2146&lt;=TEMP_WORKER_MAX*TEMP_WORKER_HRS),1,0)</f>
        <v>1</v>
      </c>
      <c r="O2146" s="2">
        <f>L2146-M2146-K2146-FIXED_COSTS</f>
        <v>-5447.6965347290025</v>
      </c>
      <c r="P2146" s="2">
        <f>IF(N2146=1,O2146,"")</f>
        <v>-5447.6965347290025</v>
      </c>
    </row>
    <row r="2147">
      <c r="A2147" s="6">
        <v>3</v>
      </c>
      <c r="B2147" s="6">
        <v>6</v>
      </c>
      <c r="C2147" s="6">
        <v>4</v>
      </c>
      <c r="D2147" s="6">
        <f>A2147+B2147+C2147</f>
        <v>13</v>
      </c>
      <c r="E2147" s="5">
        <f>IF(A2147=0,0,A2147*LABOR_HRS_WK_TOM*SEASON_WEEKS*(1+DIM_PCT_TOM)^A2147)</f>
        <v>359.37000000000012</v>
      </c>
      <c r="F2147" s="5">
        <f>IF(B2147=0,0,B2147*LABOR_HRS_WK_CAR*SEASON_WEEKS*(1+DIM_PCT_CAR)^B2147)</f>
        <v>208.7448152783202</v>
      </c>
      <c r="G2147" s="5">
        <f>IF(C2147=0,0,C2147*LABOR_HRS_WK_MES*SEASON_WEEKS*(1+DIM_PCT_MES)^C2147)</f>
        <v>189.17016064453119</v>
      </c>
      <c r="H2147" s="5">
        <f>E2147+F2147+G2147</f>
        <v>757.28497592285146</v>
      </c>
      <c r="I2147" s="5">
        <f>MIN(H2147,FARMER_HRS)</f>
        <v>720</v>
      </c>
      <c r="J2147" s="5">
        <f>MAX(0,H2147-FARMER_HRS)</f>
        <v>37.284975922851459</v>
      </c>
      <c r="K2147" s="2">
        <f>I2147*FARMER_RATE+J2147*TEMP_WORKER_RATE</f>
        <v>25647.308609771728</v>
      </c>
      <c r="L2147" s="2">
        <f>A2147*PRICE_TOM+B2147*PRICE_CAR+C2147*PRICE_MES</f>
        <v>49764</v>
      </c>
      <c r="M2147" s="2">
        <f>A2147*FERT_BED_TOM+B2147*FERT_BED_CAR+C2147*FERT_BED_MES</f>
        <v>8800</v>
      </c>
      <c r="N2147" s="6">
        <f>IF(AND(D2147&lt;=TOTAL_BEDS,J2147&lt;=TEMP_WORKER_MAX*TEMP_WORKER_HRS),1,0)</f>
        <v>1</v>
      </c>
      <c r="O2147" s="2">
        <f>L2147-M2147-K2147-FIXED_COSTS</f>
        <v>-4683.3086097717278</v>
      </c>
      <c r="P2147" s="2">
        <f>IF(N2147=1,O2147,"")</f>
        <v>-4683.3086097717278</v>
      </c>
    </row>
    <row r="2148">
      <c r="A2148" s="6">
        <v>3</v>
      </c>
      <c r="B2148" s="6">
        <v>6</v>
      </c>
      <c r="C2148" s="6">
        <v>5</v>
      </c>
      <c r="D2148" s="6">
        <f>A2148+B2148+C2148</f>
        <v>14</v>
      </c>
      <c r="E2148" s="5">
        <f>IF(A2148=0,0,A2148*LABOR_HRS_WK_TOM*SEASON_WEEKS*(1+DIM_PCT_TOM)^A2148)</f>
        <v>359.37000000000012</v>
      </c>
      <c r="F2148" s="5">
        <f>IF(B2148=0,0,B2148*LABOR_HRS_WK_CAR*SEASON_WEEKS*(1+DIM_PCT_CAR)^B2148)</f>
        <v>208.7448152783202</v>
      </c>
      <c r="G2148" s="5">
        <f>IF(C2148=0,0,C2148*LABOR_HRS_WK_MES*SEASON_WEEKS*(1+DIM_PCT_MES)^C2148)</f>
        <v>239.41848456573481</v>
      </c>
      <c r="H2148" s="5">
        <f>E2148+F2148+G2148</f>
        <v>807.53329984405514</v>
      </c>
      <c r="I2148" s="5">
        <f>MIN(H2148,FARMER_HRS)</f>
        <v>720</v>
      </c>
      <c r="J2148" s="5">
        <f>MAX(0,H2148-FARMER_HRS)</f>
        <v>87.533299844055136</v>
      </c>
      <c r="K2148" s="2">
        <f>I2148*FARMER_RATE+J2148*TEMP_WORKER_RATE</f>
        <v>26519.675344514846</v>
      </c>
      <c r="L2148" s="2">
        <f>A2148*PRICE_TOM+B2148*PRICE_CAR+C2148*PRICE_MES</f>
        <v>52464</v>
      </c>
      <c r="M2148" s="2">
        <f>A2148*FERT_BED_TOM+B2148*FERT_BED_CAR+C2148*FERT_BED_MES</f>
        <v>9680</v>
      </c>
      <c r="N2148" s="6">
        <f>IF(AND(D2148&lt;=TOTAL_BEDS,J2148&lt;=TEMP_WORKER_MAX*TEMP_WORKER_HRS),1,0)</f>
        <v>1</v>
      </c>
      <c r="O2148" s="2">
        <f>L2148-M2148-K2148-FIXED_COSTS</f>
        <v>-3735.6753445148461</v>
      </c>
      <c r="P2148" s="2">
        <f>IF(N2148=1,O2148,"")</f>
        <v>-3735.6753445148461</v>
      </c>
    </row>
    <row r="2149">
      <c r="A2149" s="6">
        <v>3</v>
      </c>
      <c r="B2149" s="6">
        <v>6</v>
      </c>
      <c r="C2149" s="6">
        <v>6</v>
      </c>
      <c r="D2149" s="6">
        <f>A2149+B2149+C2149</f>
        <v>15</v>
      </c>
      <c r="E2149" s="5">
        <f>IF(A2149=0,0,A2149*LABOR_HRS_WK_TOM*SEASON_WEEKS*(1+DIM_PCT_TOM)^A2149)</f>
        <v>359.37000000000012</v>
      </c>
      <c r="F2149" s="5">
        <f>IF(B2149=0,0,B2149*LABOR_HRS_WK_CAR*SEASON_WEEKS*(1+DIM_PCT_CAR)^B2149)</f>
        <v>208.7448152783202</v>
      </c>
      <c r="G2149" s="5">
        <f>IF(C2149=0,0,C2149*LABOR_HRS_WK_MES*SEASON_WEEKS*(1+DIM_PCT_MES)^C2149)</f>
        <v>290.89345874736773</v>
      </c>
      <c r="H2149" s="5">
        <f>E2149+F2149+G2149</f>
        <v>859.008274025688</v>
      </c>
      <c r="I2149" s="5">
        <f>MIN(H2149,FARMER_HRS)</f>
        <v>720</v>
      </c>
      <c r="J2149" s="5">
        <f>MAX(0,H2149-FARMER_HRS)</f>
        <v>139.00827402568802</v>
      </c>
      <c r="K2149" s="2">
        <f>I2149*FARMER_RATE+J2149*TEMP_WORKER_RATE</f>
        <v>27413.338090723752</v>
      </c>
      <c r="L2149" s="2">
        <f>A2149*PRICE_TOM+B2149*PRICE_CAR+C2149*PRICE_MES</f>
        <v>55164</v>
      </c>
      <c r="M2149" s="2">
        <f>A2149*FERT_BED_TOM+B2149*FERT_BED_CAR+C2149*FERT_BED_MES</f>
        <v>10560</v>
      </c>
      <c r="N2149" s="6">
        <f>IF(AND(D2149&lt;=TOTAL_BEDS,J2149&lt;=TEMP_WORKER_MAX*TEMP_WORKER_HRS),1,0)</f>
        <v>1</v>
      </c>
      <c r="O2149" s="2">
        <f>L2149-M2149-K2149-FIXED_COSTS</f>
        <v>-2809.3380907237515</v>
      </c>
      <c r="P2149" s="2">
        <f>IF(N2149=1,O2149,"")</f>
        <v>-2809.3380907237515</v>
      </c>
    </row>
    <row r="2150">
      <c r="A2150" s="6">
        <v>3</v>
      </c>
      <c r="B2150" s="6">
        <v>6</v>
      </c>
      <c r="C2150" s="6">
        <v>7</v>
      </c>
      <c r="D2150" s="6">
        <f>A2150+B2150+C2150</f>
        <v>16</v>
      </c>
      <c r="E2150" s="5">
        <f>IF(A2150=0,0,A2150*LABOR_HRS_WK_TOM*SEASON_WEEKS*(1+DIM_PCT_TOM)^A2150)</f>
        <v>359.37000000000012</v>
      </c>
      <c r="F2150" s="5">
        <f>IF(B2150=0,0,B2150*LABOR_HRS_WK_CAR*SEASON_WEEKS*(1+DIM_PCT_CAR)^B2150)</f>
        <v>208.7448152783202</v>
      </c>
      <c r="G2150" s="5">
        <f>IF(C2150=0,0,C2150*LABOR_HRS_WK_MES*SEASON_WEEKS*(1+DIM_PCT_MES)^C2150)</f>
        <v>343.61789814532818</v>
      </c>
      <c r="H2150" s="5">
        <f>E2150+F2150+G2150</f>
        <v>911.73271342364842</v>
      </c>
      <c r="I2150" s="5">
        <f>MIN(H2150,FARMER_HRS)</f>
        <v>720</v>
      </c>
      <c r="J2150" s="5">
        <f>MAX(0,H2150-FARMER_HRS)</f>
        <v>191.73271342364842</v>
      </c>
      <c r="K2150" s="2">
        <f>I2150*FARMER_RATE+J2150*TEMP_WORKER_RATE</f>
        <v>28328.692941382786</v>
      </c>
      <c r="L2150" s="2">
        <f>A2150*PRICE_TOM+B2150*PRICE_CAR+C2150*PRICE_MES</f>
        <v>57864</v>
      </c>
      <c r="M2150" s="2">
        <f>A2150*FERT_BED_TOM+B2150*FERT_BED_CAR+C2150*FERT_BED_MES</f>
        <v>11440</v>
      </c>
      <c r="N2150" s="6">
        <f>IF(AND(D2150&lt;=TOTAL_BEDS,J2150&lt;=TEMP_WORKER_MAX*TEMP_WORKER_HRS),1,0)</f>
        <v>1</v>
      </c>
      <c r="O2150" s="2">
        <f>L2150-M2150-K2150-FIXED_COSTS</f>
        <v>-1904.6929413827856</v>
      </c>
      <c r="P2150" s="2">
        <f>IF(N2150=1,O2150,"")</f>
        <v>-1904.6929413827856</v>
      </c>
    </row>
    <row r="2151">
      <c r="A2151" s="6">
        <v>3</v>
      </c>
      <c r="B2151" s="6">
        <v>6</v>
      </c>
      <c r="C2151" s="6">
        <v>8</v>
      </c>
      <c r="D2151" s="6">
        <f>A2151+B2151+C2151</f>
        <v>17</v>
      </c>
      <c r="E2151" s="5">
        <f>IF(A2151=0,0,A2151*LABOR_HRS_WK_TOM*SEASON_WEEKS*(1+DIM_PCT_TOM)^A2151)</f>
        <v>359.37000000000012</v>
      </c>
      <c r="F2151" s="5">
        <f>IF(B2151=0,0,B2151*LABOR_HRS_WK_CAR*SEASON_WEEKS*(1+DIM_PCT_CAR)^B2151)</f>
        <v>208.7448152783202</v>
      </c>
      <c r="G2151" s="5">
        <f>IF(C2151=0,0,C2151*LABOR_HRS_WK_MES*SEASON_WEEKS*(1+DIM_PCT_MES)^C2151)</f>
        <v>397.61499642530833</v>
      </c>
      <c r="H2151" s="5">
        <f>E2151+F2151+G2151</f>
        <v>965.72981170362868</v>
      </c>
      <c r="I2151" s="5">
        <f>MIN(H2151,FARMER_HRS)</f>
        <v>720</v>
      </c>
      <c r="J2151" s="5">
        <f>MAX(0,H2151-FARMER_HRS)</f>
        <v>245.72981170362868</v>
      </c>
      <c r="K2151" s="2">
        <f>I2151*FARMER_RATE+J2151*TEMP_WORKER_RATE</f>
        <v>29266.142564299109</v>
      </c>
      <c r="L2151" s="2">
        <f>A2151*PRICE_TOM+B2151*PRICE_CAR+C2151*PRICE_MES</f>
        <v>60564</v>
      </c>
      <c r="M2151" s="2">
        <f>A2151*FERT_BED_TOM+B2151*FERT_BED_CAR+C2151*FERT_BED_MES</f>
        <v>12320</v>
      </c>
      <c r="N2151" s="6">
        <f>IF(AND(D2151&lt;=TOTAL_BEDS,J2151&lt;=TEMP_WORKER_MAX*TEMP_WORKER_HRS),1,0)</f>
        <v>1</v>
      </c>
      <c r="O2151" s="2">
        <f>L2151-M2151-K2151-FIXED_COSTS</f>
        <v>-1022.1425642991089</v>
      </c>
      <c r="P2151" s="2">
        <f>IF(N2151=1,O2151,"")</f>
        <v>-1022.1425642991089</v>
      </c>
    </row>
    <row r="2152">
      <c r="A2152" s="6">
        <v>3</v>
      </c>
      <c r="B2152" s="6">
        <v>6</v>
      </c>
      <c r="C2152" s="6">
        <v>9</v>
      </c>
      <c r="D2152" s="6">
        <f>A2152+B2152+C2152</f>
        <v>18</v>
      </c>
      <c r="E2152" s="5">
        <f>IF(A2152=0,0,A2152*LABOR_HRS_WK_TOM*SEASON_WEEKS*(1+DIM_PCT_TOM)^A2152)</f>
        <v>359.37000000000012</v>
      </c>
      <c r="F2152" s="5">
        <f>IF(B2152=0,0,B2152*LABOR_HRS_WK_CAR*SEASON_WEEKS*(1+DIM_PCT_CAR)^B2152)</f>
        <v>208.7448152783202</v>
      </c>
      <c r="G2152" s="5">
        <f>IF(C2152=0,0,C2152*LABOR_HRS_WK_MES*SEASON_WEEKS*(1+DIM_PCT_MES)^C2152)</f>
        <v>452.90833186570273</v>
      </c>
      <c r="H2152" s="5">
        <f>E2152+F2152+G2152</f>
        <v>1021.023147144023</v>
      </c>
      <c r="I2152" s="5">
        <f>MIN(H2152,FARMER_HRS)</f>
        <v>720</v>
      </c>
      <c r="J2152" s="5">
        <f>MAX(0,H2152-FARMER_HRS)</f>
        <v>301.023147144023</v>
      </c>
      <c r="K2152" s="2">
        <f>I2152*FARMER_RATE+J2152*TEMP_WORKER_RATE</f>
        <v>30226.096304583734</v>
      </c>
      <c r="L2152" s="2">
        <f>A2152*PRICE_TOM+B2152*PRICE_CAR+C2152*PRICE_MES</f>
        <v>63264</v>
      </c>
      <c r="M2152" s="2">
        <f>A2152*FERT_BED_TOM+B2152*FERT_BED_CAR+C2152*FERT_BED_MES</f>
        <v>13200</v>
      </c>
      <c r="N2152" s="6">
        <f>IF(AND(D2152&lt;=TOTAL_BEDS,J2152&lt;=TEMP_WORKER_MAX*TEMP_WORKER_HRS),1,0)</f>
        <v>1</v>
      </c>
      <c r="O2152" s="2">
        <f>L2152-M2152-K2152-FIXED_COSTS</f>
        <v>-162.09630458373431</v>
      </c>
      <c r="P2152" s="2">
        <f>IF(N2152=1,O2152,"")</f>
        <v>-162.09630458373431</v>
      </c>
    </row>
    <row r="2153">
      <c r="A2153" s="6">
        <v>3</v>
      </c>
      <c r="B2153" s="6">
        <v>6</v>
      </c>
      <c r="C2153" s="6">
        <v>10</v>
      </c>
      <c r="D2153" s="6">
        <f>A2153+B2153+C2153</f>
        <v>19</v>
      </c>
      <c r="E2153" s="5">
        <f>IF(A2153=0,0,A2153*LABOR_HRS_WK_TOM*SEASON_WEEKS*(1+DIM_PCT_TOM)^A2153)</f>
        <v>359.37000000000012</v>
      </c>
      <c r="F2153" s="5">
        <f>IF(B2153=0,0,B2153*LABOR_HRS_WK_CAR*SEASON_WEEKS*(1+DIM_PCT_CAR)^B2153)</f>
        <v>208.7448152783202</v>
      </c>
      <c r="G2153" s="5">
        <f>IF(C2153=0,0,C2153*LABOR_HRS_WK_MES*SEASON_WEEKS*(1+DIM_PCT_MES)^C2153)</f>
        <v>509.52187334891551</v>
      </c>
      <c r="H2153" s="5">
        <f>E2153+F2153+G2153</f>
        <v>1077.6366886272358</v>
      </c>
      <c r="I2153" s="5">
        <f>MIN(H2153,FARMER_HRS)</f>
        <v>720</v>
      </c>
      <c r="J2153" s="5">
        <f>MAX(0,H2153-FARMER_HRS)</f>
        <v>357.6366886272358</v>
      </c>
      <c r="K2153" s="2">
        <f>I2153*FARMER_RATE+J2153*TEMP_WORKER_RATE</f>
        <v>31208.970288667289</v>
      </c>
      <c r="L2153" s="2">
        <f>A2153*PRICE_TOM+B2153*PRICE_CAR+C2153*PRICE_MES</f>
        <v>65964</v>
      </c>
      <c r="M2153" s="2">
        <f>A2153*FERT_BED_TOM+B2153*FERT_BED_CAR+C2153*FERT_BED_MES</f>
        <v>14080</v>
      </c>
      <c r="N2153" s="6">
        <f>IF(AND(D2153&lt;=TOTAL_BEDS,J2153&lt;=TEMP_WORKER_MAX*TEMP_WORKER_HRS),1,0)</f>
        <v>1</v>
      </c>
      <c r="O2153" s="2">
        <f>L2153-M2153-K2153-FIXED_COSTS</f>
        <v>675.02971133271058</v>
      </c>
      <c r="P2153" s="2">
        <f>IF(N2153=1,O2153,"")</f>
        <v>675.02971133271058</v>
      </c>
    </row>
    <row r="2154">
      <c r="A2154" s="6">
        <v>3</v>
      </c>
      <c r="B2154" s="6">
        <v>6</v>
      </c>
      <c r="C2154" s="6">
        <v>11</v>
      </c>
      <c r="D2154" s="6">
        <f>A2154+B2154+C2154</f>
        <v>20</v>
      </c>
      <c r="E2154" s="5">
        <f>IF(A2154=0,0,A2154*LABOR_HRS_WK_TOM*SEASON_WEEKS*(1+DIM_PCT_TOM)^A2154)</f>
        <v>359.37000000000012</v>
      </c>
      <c r="F2154" s="5">
        <f>IF(B2154=0,0,B2154*LABOR_HRS_WK_CAR*SEASON_WEEKS*(1+DIM_PCT_CAR)^B2154)</f>
        <v>208.7448152783202</v>
      </c>
      <c r="G2154" s="5">
        <f>IF(C2154=0,0,C2154*LABOR_HRS_WK_MES*SEASON_WEEKS*(1+DIM_PCT_MES)^C2154)</f>
        <v>567.47998644235463</v>
      </c>
      <c r="H2154" s="5">
        <f>E2154+F2154+G2154</f>
        <v>1135.5948017206749</v>
      </c>
      <c r="I2154" s="5">
        <f>MIN(H2154,FARMER_HRS)</f>
        <v>720</v>
      </c>
      <c r="J2154" s="5">
        <f>MAX(0,H2154-FARMER_HRS)</f>
        <v>415.59480172067492</v>
      </c>
      <c r="K2154" s="2">
        <f>I2154*FARMER_RATE+J2154*TEMP_WORKER_RATE</f>
        <v>32215.187529872826</v>
      </c>
      <c r="L2154" s="2">
        <f>A2154*PRICE_TOM+B2154*PRICE_CAR+C2154*PRICE_MES</f>
        <v>68664</v>
      </c>
      <c r="M2154" s="2">
        <f>A2154*FERT_BED_TOM+B2154*FERT_BED_CAR+C2154*FERT_BED_MES</f>
        <v>14960</v>
      </c>
      <c r="N2154" s="6">
        <f>IF(AND(D2154&lt;=TOTAL_BEDS,J2154&lt;=TEMP_WORKER_MAX*TEMP_WORKER_HRS),1,0)</f>
        <v>1</v>
      </c>
      <c r="O2154" s="2">
        <f>L2154-M2154-K2154-FIXED_COSTS</f>
        <v>1488.8124701271736</v>
      </c>
      <c r="P2154" s="2">
        <f>IF(N2154=1,O2154,"")</f>
        <v>1488.8124701271736</v>
      </c>
    </row>
    <row r="2155">
      <c r="A2155" s="6">
        <v>3</v>
      </c>
      <c r="B2155" s="6">
        <v>6</v>
      </c>
      <c r="C2155" s="6">
        <v>12</v>
      </c>
      <c r="D2155" s="6">
        <f>A2155+B2155+C2155</f>
        <v>21</v>
      </c>
      <c r="E2155" s="5">
        <f>IF(A2155=0,0,A2155*LABOR_HRS_WK_TOM*SEASON_WEEKS*(1+DIM_PCT_TOM)^A2155)</f>
        <v>359.37000000000012</v>
      </c>
      <c r="F2155" s="5">
        <f>IF(B2155=0,0,B2155*LABOR_HRS_WK_CAR*SEASON_WEEKS*(1+DIM_PCT_CAR)^B2155)</f>
        <v>208.7448152783202</v>
      </c>
      <c r="G2155" s="5">
        <f>IF(C2155=0,0,C2155*LABOR_HRS_WK_MES*SEASON_WEEKS*(1+DIM_PCT_MES)^C2155)</f>
        <v>626.807439570419</v>
      </c>
      <c r="H2155" s="5">
        <f>E2155+F2155+G2155</f>
        <v>1194.9222548487392</v>
      </c>
      <c r="I2155" s="5">
        <f>MIN(H2155,FARMER_HRS)</f>
        <v>720</v>
      </c>
      <c r="J2155" s="5">
        <f>MAX(0,H2155-FARMER_HRS)</f>
        <v>474.92225484873916</v>
      </c>
      <c r="K2155" s="2">
        <f>I2155*FARMER_RATE+J2155*TEMP_WORKER_RATE</f>
        <v>33245.178035568388</v>
      </c>
      <c r="L2155" s="2">
        <f>A2155*PRICE_TOM+B2155*PRICE_CAR+C2155*PRICE_MES</f>
        <v>71364</v>
      </c>
      <c r="M2155" s="2">
        <f>A2155*FERT_BED_TOM+B2155*FERT_BED_CAR+C2155*FERT_BED_MES</f>
        <v>15840</v>
      </c>
      <c r="N2155" s="6">
        <f>IF(AND(D2155&lt;=TOTAL_BEDS,J2155&lt;=TEMP_WORKER_MAX*TEMP_WORKER_HRS),1,0)</f>
        <v>1</v>
      </c>
      <c r="O2155" s="2">
        <f>L2155-M2155-K2155-FIXED_COSTS</f>
        <v>2278.8219644316123</v>
      </c>
      <c r="P2155" s="2">
        <f>IF(N2155=1,O2155,"")</f>
        <v>2278.8219644316123</v>
      </c>
    </row>
    <row r="2156">
      <c r="A2156" s="6">
        <v>3</v>
      </c>
      <c r="B2156" s="6">
        <v>6</v>
      </c>
      <c r="C2156" s="6">
        <v>13</v>
      </c>
      <c r="D2156" s="6">
        <f>A2156+B2156+C2156</f>
        <v>22</v>
      </c>
      <c r="E2156" s="5">
        <f>IF(A2156=0,0,A2156*LABOR_HRS_WK_TOM*SEASON_WEEKS*(1+DIM_PCT_TOM)^A2156)</f>
        <v>359.37000000000012</v>
      </c>
      <c r="F2156" s="5">
        <f>IF(B2156=0,0,B2156*LABOR_HRS_WK_CAR*SEASON_WEEKS*(1+DIM_PCT_CAR)^B2156)</f>
        <v>208.7448152783202</v>
      </c>
      <c r="G2156" s="5">
        <f>IF(C2156=0,0,C2156*LABOR_HRS_WK_MES*SEASON_WEEKS*(1+DIM_PCT_MES)^C2156)</f>
        <v>687.52941027880331</v>
      </c>
      <c r="H2156" s="5">
        <f>E2156+F2156+G2156</f>
        <v>1255.6442255571237</v>
      </c>
      <c r="I2156" s="5">
        <f>MIN(H2156,FARMER_HRS)</f>
        <v>720</v>
      </c>
      <c r="J2156" s="5">
        <f>MAX(0,H2156-FARMER_HRS)</f>
        <v>535.64422555712372</v>
      </c>
      <c r="K2156" s="2">
        <f>I2156*FARMER_RATE+J2156*TEMP_WORKER_RATE</f>
        <v>34299.378915922287</v>
      </c>
      <c r="L2156" s="2">
        <f>A2156*PRICE_TOM+B2156*PRICE_CAR+C2156*PRICE_MES</f>
        <v>74064</v>
      </c>
      <c r="M2156" s="2">
        <f>A2156*FERT_BED_TOM+B2156*FERT_BED_CAR+C2156*FERT_BED_MES</f>
        <v>16720</v>
      </c>
      <c r="N2156" s="6">
        <f>IF(AND(D2156&lt;=TOTAL_BEDS,J2156&lt;=TEMP_WORKER_MAX*TEMP_WORKER_HRS),1,0)</f>
        <v>1</v>
      </c>
      <c r="O2156" s="2">
        <f>L2156-M2156-K2156-FIXED_COSTS</f>
        <v>3044.621084077713</v>
      </c>
      <c r="P2156" s="2">
        <f>IF(N2156=1,O2156,"")</f>
        <v>3044.621084077713</v>
      </c>
    </row>
    <row r="2157">
      <c r="A2157" s="6">
        <v>3</v>
      </c>
      <c r="B2157" s="6">
        <v>6</v>
      </c>
      <c r="C2157" s="6">
        <v>14</v>
      </c>
      <c r="D2157" s="6">
        <f>A2157+B2157+C2157</f>
        <v>23</v>
      </c>
      <c r="E2157" s="5">
        <f>IF(A2157=0,0,A2157*LABOR_HRS_WK_TOM*SEASON_WEEKS*(1+DIM_PCT_TOM)^A2157)</f>
        <v>359.37000000000012</v>
      </c>
      <c r="F2157" s="5">
        <f>IF(B2157=0,0,B2157*LABOR_HRS_WK_CAR*SEASON_WEEKS*(1+DIM_PCT_CAR)^B2157)</f>
        <v>208.7448152783202</v>
      </c>
      <c r="G2157" s="5">
        <f>IF(C2157=0,0,C2157*LABOR_HRS_WK_MES*SEASON_WEEKS*(1+DIM_PCT_MES)^C2157)</f>
        <v>749.67149159246435</v>
      </c>
      <c r="H2157" s="5">
        <f>E2157+F2157+G2157</f>
        <v>1317.7863068707848</v>
      </c>
      <c r="I2157" s="5">
        <f>MIN(H2157,FARMER_HRS)</f>
        <v>720</v>
      </c>
      <c r="J2157" s="5">
        <f>MAX(0,H2157-FARMER_HRS)</f>
        <v>597.78630687078476</v>
      </c>
      <c r="K2157" s="2">
        <f>I2157*FARMER_RATE+J2157*TEMP_WORKER_RATE</f>
        <v>35378.234494284457</v>
      </c>
      <c r="L2157" s="2">
        <f>A2157*PRICE_TOM+B2157*PRICE_CAR+C2157*PRICE_MES</f>
        <v>76764</v>
      </c>
      <c r="M2157" s="2">
        <f>A2157*FERT_BED_TOM+B2157*FERT_BED_CAR+C2157*FERT_BED_MES</f>
        <v>17600</v>
      </c>
      <c r="N2157" s="6">
        <f>IF(AND(D2157&lt;=TOTAL_BEDS,J2157&lt;=TEMP_WORKER_MAX*TEMP_WORKER_HRS),1,0)</f>
        <v>1</v>
      </c>
      <c r="O2157" s="2">
        <f>L2157-M2157-K2157-FIXED_COSTS</f>
        <v>3785.7655057155425</v>
      </c>
      <c r="P2157" s="2">
        <f>IF(N2157=1,O2157,"")</f>
        <v>3785.7655057155425</v>
      </c>
    </row>
    <row r="2158">
      <c r="A2158" s="6">
        <v>3</v>
      </c>
      <c r="B2158" s="6">
        <v>6</v>
      </c>
      <c r="C2158" s="6">
        <v>15</v>
      </c>
      <c r="D2158" s="6">
        <f>A2158+B2158+C2158</f>
        <v>24</v>
      </c>
      <c r="E2158" s="5">
        <f>IF(A2158=0,0,A2158*LABOR_HRS_WK_TOM*SEASON_WEEKS*(1+DIM_PCT_TOM)^A2158)</f>
        <v>359.37000000000012</v>
      </c>
      <c r="F2158" s="5">
        <f>IF(B2158=0,0,B2158*LABOR_HRS_WK_CAR*SEASON_WEEKS*(1+DIM_PCT_CAR)^B2158)</f>
        <v>208.7448152783202</v>
      </c>
      <c r="G2158" s="5">
        <f>IF(C2158=0,0,C2158*LABOR_HRS_WK_MES*SEASON_WEEKS*(1+DIM_PCT_MES)^C2158)</f>
        <v>813.25969846861074</v>
      </c>
      <c r="H2158" s="5">
        <f>E2158+F2158+G2158</f>
        <v>1381.3745137469309</v>
      </c>
      <c r="I2158" s="5">
        <f>MIN(H2158,FARMER_HRS)</f>
        <v>720</v>
      </c>
      <c r="J2158" s="5">
        <f>MAX(0,H2158-FARMER_HRS)</f>
        <v>661.37451374693092</v>
      </c>
      <c r="K2158" s="2">
        <f>I2158*FARMER_RATE+J2158*TEMP_WORKER_RATE</f>
        <v>36482.196419217551</v>
      </c>
      <c r="L2158" s="2">
        <f>A2158*PRICE_TOM+B2158*PRICE_CAR+C2158*PRICE_MES</f>
        <v>79464</v>
      </c>
      <c r="M2158" s="2">
        <f>A2158*FERT_BED_TOM+B2158*FERT_BED_CAR+C2158*FERT_BED_MES</f>
        <v>18480</v>
      </c>
      <c r="N2158" s="6">
        <f>IF(AND(D2158&lt;=TOTAL_BEDS,J2158&lt;=TEMP_WORKER_MAX*TEMP_WORKER_HRS),1,0)</f>
        <v>1</v>
      </c>
      <c r="O2158" s="2">
        <f>L2158-M2158-K2158-FIXED_COSTS</f>
        <v>4501.803580782449</v>
      </c>
      <c r="P2158" s="2">
        <f>IF(N2158=1,O2158,"")</f>
        <v>4501.803580782449</v>
      </c>
    </row>
    <row r="2159">
      <c r="A2159" s="6">
        <v>3</v>
      </c>
      <c r="B2159" s="6">
        <v>6</v>
      </c>
      <c r="C2159" s="6">
        <v>16</v>
      </c>
      <c r="D2159" s="6">
        <f>A2159+B2159+C2159</f>
        <v>25</v>
      </c>
      <c r="E2159" s="5">
        <f>IF(A2159=0,0,A2159*LABOR_HRS_WK_TOM*SEASON_WEEKS*(1+DIM_PCT_TOM)^A2159)</f>
        <v>359.37000000000012</v>
      </c>
      <c r="F2159" s="5">
        <f>IF(B2159=0,0,B2159*LABOR_HRS_WK_CAR*SEASON_WEEKS*(1+DIM_PCT_CAR)^B2159)</f>
        <v>208.7448152783202</v>
      </c>
      <c r="G2159" s="5">
        <f>IF(C2159=0,0,C2159*LABOR_HRS_WK_MES*SEASON_WEEKS*(1+DIM_PCT_MES)^C2159)</f>
        <v>878.32047434609967</v>
      </c>
      <c r="H2159" s="5">
        <f>E2159+F2159+G2159</f>
        <v>1446.43528962442</v>
      </c>
      <c r="I2159" s="5">
        <f>MIN(H2159,FARMER_HRS)</f>
        <v>720</v>
      </c>
      <c r="J2159" s="5">
        <f>MAX(0,H2159-FARMER_HRS)</f>
        <v>726.43528962442</v>
      </c>
      <c r="K2159" s="2">
        <f>I2159*FARMER_RATE+J2159*TEMP_WORKER_RATE</f>
        <v>37611.723778201733</v>
      </c>
      <c r="L2159" s="2">
        <f>A2159*PRICE_TOM+B2159*PRICE_CAR+C2159*PRICE_MES</f>
        <v>82164</v>
      </c>
      <c r="M2159" s="2">
        <f>A2159*FERT_BED_TOM+B2159*FERT_BED_CAR+C2159*FERT_BED_MES</f>
        <v>19360</v>
      </c>
      <c r="N2159" s="6">
        <f>IF(AND(D2159&lt;=TOTAL_BEDS,J2159&lt;=TEMP_WORKER_MAX*TEMP_WORKER_HRS),1,0)</f>
        <v>1</v>
      </c>
      <c r="O2159" s="2">
        <f>L2159-M2159-K2159-FIXED_COSTS</f>
        <v>5192.2762217982672</v>
      </c>
      <c r="P2159" s="2">
        <f>IF(N2159=1,O2159,"")</f>
        <v>5192.2762217982672</v>
      </c>
    </row>
    <row r="2160">
      <c r="A2160" s="6">
        <v>3</v>
      </c>
      <c r="B2160" s="6">
        <v>6</v>
      </c>
      <c r="C2160" s="6">
        <v>17</v>
      </c>
      <c r="D2160" s="6">
        <f>A2160+B2160+C2160</f>
        <v>26</v>
      </c>
      <c r="E2160" s="5">
        <f>IF(A2160=0,0,A2160*LABOR_HRS_WK_TOM*SEASON_WEEKS*(1+DIM_PCT_TOM)^A2160)</f>
        <v>359.37000000000012</v>
      </c>
      <c r="F2160" s="5">
        <f>IF(B2160=0,0,B2160*LABOR_HRS_WK_CAR*SEASON_WEEKS*(1+DIM_PCT_CAR)^B2160)</f>
        <v>208.7448152783202</v>
      </c>
      <c r="G2160" s="5">
        <f>IF(C2160=0,0,C2160*LABOR_HRS_WK_MES*SEASON_WEEKS*(1+DIM_PCT_MES)^C2160)</f>
        <v>944.88069779263992</v>
      </c>
      <c r="H2160" s="5">
        <f>E2160+F2160+G2160</f>
        <v>1512.9955130709602</v>
      </c>
      <c r="I2160" s="5">
        <f>MIN(H2160,FARMER_HRS)</f>
        <v>720</v>
      </c>
      <c r="J2160" s="5">
        <f>MAX(0,H2160-FARMER_HRS)</f>
        <v>792.99551307096021</v>
      </c>
      <c r="K2160" s="2">
        <f>I2160*FARMER_RATE+J2160*TEMP_WORKER_RATE</f>
        <v>38767.2832130375</v>
      </c>
      <c r="L2160" s="2">
        <f>A2160*PRICE_TOM+B2160*PRICE_CAR+C2160*PRICE_MES</f>
        <v>84864</v>
      </c>
      <c r="M2160" s="2">
        <f>A2160*FERT_BED_TOM+B2160*FERT_BED_CAR+C2160*FERT_BED_MES</f>
        <v>20240</v>
      </c>
      <c r="N2160" s="6">
        <f>IF(AND(D2160&lt;=TOTAL_BEDS,J2160&lt;=TEMP_WORKER_MAX*TEMP_WORKER_HRS),1,0)</f>
        <v>1</v>
      </c>
      <c r="O2160" s="2">
        <f>L2160-M2160-K2160-FIXED_COSTS</f>
        <v>5856.7167869624973</v>
      </c>
      <c r="P2160" s="2">
        <f>IF(N2160=1,O2160,"")</f>
        <v>5856.7167869624973</v>
      </c>
    </row>
    <row r="2161">
      <c r="A2161" s="6">
        <v>3</v>
      </c>
      <c r="B2161" s="6">
        <v>6</v>
      </c>
      <c r="C2161" s="6">
        <v>18</v>
      </c>
      <c r="D2161" s="6">
        <f>A2161+B2161+C2161</f>
        <v>27</v>
      </c>
      <c r="E2161" s="5">
        <f>IF(A2161=0,0,A2161*LABOR_HRS_WK_TOM*SEASON_WEEKS*(1+DIM_PCT_TOM)^A2161)</f>
        <v>359.37000000000012</v>
      </c>
      <c r="F2161" s="5">
        <f>IF(B2161=0,0,B2161*LABOR_HRS_WK_CAR*SEASON_WEEKS*(1+DIM_PCT_CAR)^B2161)</f>
        <v>208.7448152783202</v>
      </c>
      <c r="G2161" s="5">
        <f>IF(C2161=0,0,C2161*LABOR_HRS_WK_MES*SEASON_WEEKS*(1+DIM_PCT_MES)^C2161)</f>
        <v>1012.9676892512272</v>
      </c>
      <c r="H2161" s="5">
        <f>E2161+F2161+G2161</f>
        <v>1581.0825045295474</v>
      </c>
      <c r="I2161" s="5">
        <f>MIN(H2161,FARMER_HRS)</f>
        <v>720</v>
      </c>
      <c r="J2161" s="5">
        <f>MAX(0,H2161-FARMER_HRS)</f>
        <v>861.08250452954735</v>
      </c>
      <c r="K2161" s="2">
        <f>I2161*FARMER_RATE+J2161*TEMP_WORKER_RATE</f>
        <v>39949.349036971311</v>
      </c>
      <c r="L2161" s="2">
        <f>A2161*PRICE_TOM+B2161*PRICE_CAR+C2161*PRICE_MES</f>
        <v>87564</v>
      </c>
      <c r="M2161" s="2">
        <f>A2161*FERT_BED_TOM+B2161*FERT_BED_CAR+C2161*FERT_BED_MES</f>
        <v>21120</v>
      </c>
      <c r="N2161" s="6">
        <f>IF(AND(D2161&lt;=TOTAL_BEDS,J2161&lt;=TEMP_WORKER_MAX*TEMP_WORKER_HRS),1,0)</f>
        <v>1</v>
      </c>
      <c r="O2161" s="2">
        <f>L2161-M2161-K2161-FIXED_COSTS</f>
        <v>6494.6509630286891</v>
      </c>
      <c r="P2161" s="2">
        <f>IF(N2161=1,O2161,"")</f>
        <v>6494.6509630286891</v>
      </c>
    </row>
    <row r="2162">
      <c r="A2162" s="6">
        <v>3</v>
      </c>
      <c r="B2162" s="6">
        <v>6</v>
      </c>
      <c r="C2162" s="6">
        <v>19</v>
      </c>
      <c r="D2162" s="6">
        <f>A2162+B2162+C2162</f>
        <v>28</v>
      </c>
      <c r="E2162" s="5">
        <f>IF(A2162=0,0,A2162*LABOR_HRS_WK_TOM*SEASON_WEEKS*(1+DIM_PCT_TOM)^A2162)</f>
        <v>359.37000000000012</v>
      </c>
      <c r="F2162" s="5">
        <f>IF(B2162=0,0,B2162*LABOR_HRS_WK_CAR*SEASON_WEEKS*(1+DIM_PCT_CAR)^B2162)</f>
        <v>208.7448152783202</v>
      </c>
      <c r="G2162" s="5">
        <f>IF(C2162=0,0,C2162*LABOR_HRS_WK_MES*SEASON_WEEKS*(1+DIM_PCT_MES)^C2162)</f>
        <v>1082.6092178872491</v>
      </c>
      <c r="H2162" s="5">
        <f>E2162+F2162+G2162</f>
        <v>1650.7240331655694</v>
      </c>
      <c r="I2162" s="5">
        <f>MIN(H2162,FARMER_HRS)</f>
        <v>720</v>
      </c>
      <c r="J2162" s="5">
        <f>MAX(0,H2162-FARMER_HRS)</f>
        <v>930.72403316556938</v>
      </c>
      <c r="K2162" s="2">
        <f>I2162*FARMER_RATE+J2162*TEMP_WORKER_RATE</f>
        <v>41158.403353568909</v>
      </c>
      <c r="L2162" s="2">
        <f>A2162*PRICE_TOM+B2162*PRICE_CAR+C2162*PRICE_MES</f>
        <v>90264</v>
      </c>
      <c r="M2162" s="2">
        <f>A2162*FERT_BED_TOM+B2162*FERT_BED_CAR+C2162*FERT_BED_MES</f>
        <v>22000</v>
      </c>
      <c r="N2162" s="6">
        <f>IF(AND(D2162&lt;=TOTAL_BEDS,J2162&lt;=TEMP_WORKER_MAX*TEMP_WORKER_HRS),1,0)</f>
        <v>1</v>
      </c>
      <c r="O2162" s="2">
        <f>L2162-M2162-K2162-FIXED_COSTS</f>
        <v>7105.5966464310914</v>
      </c>
      <c r="P2162" s="2">
        <f>IF(N2162=1,O2162,"")</f>
        <v>7105.5966464310914</v>
      </c>
    </row>
    <row r="2163">
      <c r="A2163" s="6">
        <v>3</v>
      </c>
      <c r="B2163" s="6">
        <v>6</v>
      </c>
      <c r="C2163" s="6">
        <v>20</v>
      </c>
      <c r="D2163" s="6">
        <f>A2163+B2163+C2163</f>
        <v>29</v>
      </c>
      <c r="E2163" s="5">
        <f>IF(A2163=0,0,A2163*LABOR_HRS_WK_TOM*SEASON_WEEKS*(1+DIM_PCT_TOM)^A2163)</f>
        <v>359.37000000000012</v>
      </c>
      <c r="F2163" s="5">
        <f>IF(B2163=0,0,B2163*LABOR_HRS_WK_CAR*SEASON_WEEKS*(1+DIM_PCT_CAR)^B2163)</f>
        <v>208.7448152783202</v>
      </c>
      <c r="G2163" s="5">
        <f>IF(C2163=0,0,C2163*LABOR_HRS_WK_MES*SEASON_WEEKS*(1+DIM_PCT_MES)^C2163)</f>
        <v>1153.8335085377259</v>
      </c>
      <c r="H2163" s="5">
        <f>E2163+F2163+G2163</f>
        <v>1721.9483238160462</v>
      </c>
      <c r="I2163" s="5">
        <f>MIN(H2163,FARMER_HRS)</f>
        <v>720</v>
      </c>
      <c r="J2163" s="5">
        <f>MAX(0,H2163-FARMER_HRS)</f>
        <v>1001.9483238160462</v>
      </c>
      <c r="K2163" s="2">
        <f>I2163*FARMER_RATE+J2163*TEMP_WORKER_RATE</f>
        <v>42394.936177361917</v>
      </c>
      <c r="L2163" s="2">
        <f>A2163*PRICE_TOM+B2163*PRICE_CAR+C2163*PRICE_MES</f>
        <v>92964</v>
      </c>
      <c r="M2163" s="2">
        <f>A2163*FERT_BED_TOM+B2163*FERT_BED_CAR+C2163*FERT_BED_MES</f>
        <v>22880</v>
      </c>
      <c r="N2163" s="6">
        <f>IF(AND(D2163&lt;=TOTAL_BEDS,J2163&lt;=TEMP_WORKER_MAX*TEMP_WORKER_HRS),1,0)</f>
        <v>1</v>
      </c>
      <c r="O2163" s="2">
        <f>L2163-M2163-K2163-FIXED_COSTS</f>
        <v>7689.0638226380834</v>
      </c>
      <c r="P2163" s="2">
        <f>IF(N2163=1,O2163,"")</f>
        <v>7689.0638226380834</v>
      </c>
    </row>
    <row r="2164">
      <c r="A2164" s="6">
        <v>3</v>
      </c>
      <c r="B2164" s="6">
        <v>6</v>
      </c>
      <c r="C2164" s="6">
        <v>21</v>
      </c>
      <c r="D2164" s="6">
        <f>A2164+B2164+C2164</f>
        <v>30</v>
      </c>
      <c r="E2164" s="5">
        <f>IF(A2164=0,0,A2164*LABOR_HRS_WK_TOM*SEASON_WEEKS*(1+DIM_PCT_TOM)^A2164)</f>
        <v>359.37000000000012</v>
      </c>
      <c r="F2164" s="5">
        <f>IF(B2164=0,0,B2164*LABOR_HRS_WK_CAR*SEASON_WEEKS*(1+DIM_PCT_CAR)^B2164)</f>
        <v>208.7448152783202</v>
      </c>
      <c r="G2164" s="5">
        <f>IF(C2164=0,0,C2164*LABOR_HRS_WK_MES*SEASON_WEEKS*(1+DIM_PCT_MES)^C2164)</f>
        <v>1226.6692487641699</v>
      </c>
      <c r="H2164" s="5">
        <f>E2164+F2164+G2164</f>
        <v>1794.7840640424902</v>
      </c>
      <c r="I2164" s="5">
        <f>MIN(H2164,FARMER_HRS)</f>
        <v>720</v>
      </c>
      <c r="J2164" s="5">
        <f>MAX(0,H2164-FARMER_HRS)</f>
        <v>1074.7840640424902</v>
      </c>
      <c r="K2164" s="2">
        <f>I2164*FARMER_RATE+J2164*TEMP_WORKER_RATE</f>
        <v>43659.445556293227</v>
      </c>
      <c r="L2164" s="2">
        <f>A2164*PRICE_TOM+B2164*PRICE_CAR+C2164*PRICE_MES</f>
        <v>95664</v>
      </c>
      <c r="M2164" s="2">
        <f>A2164*FERT_BED_TOM+B2164*FERT_BED_CAR+C2164*FERT_BED_MES</f>
        <v>23760</v>
      </c>
      <c r="N2164" s="6">
        <f>IF(AND(D2164&lt;=TOTAL_BEDS,J2164&lt;=TEMP_WORKER_MAX*TEMP_WORKER_HRS),1,0)</f>
        <v>1</v>
      </c>
      <c r="O2164" s="2">
        <f>L2164-M2164-K2164-FIXED_COSTS</f>
        <v>8244.5544437067729</v>
      </c>
      <c r="P2164" s="2">
        <f>IF(N2164=1,O2164,"")</f>
        <v>8244.5544437067729</v>
      </c>
    </row>
    <row r="2165">
      <c r="A2165" s="6">
        <v>3</v>
      </c>
      <c r="B2165" s="6">
        <v>6</v>
      </c>
      <c r="C2165" s="6">
        <v>22</v>
      </c>
      <c r="D2165" s="6">
        <f>A2165+B2165+C2165</f>
        <v>31</v>
      </c>
      <c r="E2165" s="5">
        <f>IF(A2165=0,0,A2165*LABOR_HRS_WK_TOM*SEASON_WEEKS*(1+DIM_PCT_TOM)^A2165)</f>
        <v>359.37000000000012</v>
      </c>
      <c r="F2165" s="5">
        <f>IF(B2165=0,0,B2165*LABOR_HRS_WK_CAR*SEASON_WEEKS*(1+DIM_PCT_CAR)^B2165)</f>
        <v>208.7448152783202</v>
      </c>
      <c r="G2165" s="5">
        <f>IF(C2165=0,0,C2165*LABOR_HRS_WK_MES*SEASON_WEEKS*(1+DIM_PCT_MES)^C2165)</f>
        <v>1301.1455960105659</v>
      </c>
      <c r="H2165" s="5">
        <f>E2165+F2165+G2165</f>
        <v>1869.2604112888862</v>
      </c>
      <c r="I2165" s="5">
        <f>MIN(H2165,FARMER_HRS)</f>
        <v>720</v>
      </c>
      <c r="J2165" s="5">
        <f>MAX(0,H2165-FARMER_HRS)</f>
        <v>1149.2604112888862</v>
      </c>
      <c r="K2165" s="2">
        <f>I2165*FARMER_RATE+J2165*TEMP_WORKER_RATE</f>
        <v>44952.43769598761</v>
      </c>
      <c r="L2165" s="2">
        <f>A2165*PRICE_TOM+B2165*PRICE_CAR+C2165*PRICE_MES</f>
        <v>98364</v>
      </c>
      <c r="M2165" s="2">
        <f>A2165*FERT_BED_TOM+B2165*FERT_BED_CAR+C2165*FERT_BED_MES</f>
        <v>24640</v>
      </c>
      <c r="N2165" s="6">
        <f>IF(AND(D2165&lt;=TOTAL_BEDS,J2165&lt;=TEMP_WORKER_MAX*TEMP_WORKER_HRS),1,0)</f>
        <v>1</v>
      </c>
      <c r="O2165" s="2">
        <f>L2165-M2165-K2165-FIXED_COSTS</f>
        <v>8771.56230401239</v>
      </c>
      <c r="P2165" s="2">
        <f>IF(N2165=1,O2165,"")</f>
        <v>8771.56230401239</v>
      </c>
    </row>
    <row r="2166">
      <c r="A2166" s="6">
        <v>3</v>
      </c>
      <c r="B2166" s="6">
        <v>6</v>
      </c>
      <c r="C2166" s="6">
        <v>23</v>
      </c>
      <c r="D2166" s="6">
        <f>A2166+B2166+C2166</f>
        <v>32</v>
      </c>
      <c r="E2166" s="5">
        <f>IF(A2166=0,0,A2166*LABOR_HRS_WK_TOM*SEASON_WEEKS*(1+DIM_PCT_TOM)^A2166)</f>
        <v>359.37000000000012</v>
      </c>
      <c r="F2166" s="5">
        <f>IF(B2166=0,0,B2166*LABOR_HRS_WK_CAR*SEASON_WEEKS*(1+DIM_PCT_CAR)^B2166)</f>
        <v>208.7448152783202</v>
      </c>
      <c r="G2166" s="5">
        <f>IF(C2166=0,0,C2166*LABOR_HRS_WK_MES*SEASON_WEEKS*(1+DIM_PCT_MES)^C2166)</f>
        <v>1377.2921848680023</v>
      </c>
      <c r="H2166" s="5">
        <f>E2166+F2166+G2166</f>
        <v>1945.4070001463226</v>
      </c>
      <c r="I2166" s="5">
        <f>MIN(H2166,FARMER_HRS)</f>
        <v>720</v>
      </c>
      <c r="J2166" s="5">
        <f>MAX(0,H2166-FARMER_HRS)</f>
        <v>1225.4070001463226</v>
      </c>
      <c r="K2166" s="2">
        <f>I2166*FARMER_RATE+J2166*TEMP_WORKER_RATE</f>
        <v>46274.427085873656</v>
      </c>
      <c r="L2166" s="2">
        <f>A2166*PRICE_TOM+B2166*PRICE_CAR+C2166*PRICE_MES</f>
        <v>101064</v>
      </c>
      <c r="M2166" s="2">
        <f>A2166*FERT_BED_TOM+B2166*FERT_BED_CAR+C2166*FERT_BED_MES</f>
        <v>25520</v>
      </c>
      <c r="N2166" s="6">
        <f>IF(AND(D2166&lt;=TOTAL_BEDS,J2166&lt;=TEMP_WORKER_MAX*TEMP_WORKER_HRS),1,0)</f>
        <v>1</v>
      </c>
      <c r="O2166" s="2">
        <f>L2166-M2166-K2166-FIXED_COSTS</f>
        <v>9269.5729141263437</v>
      </c>
      <c r="P2166" s="2">
        <f>IF(N2166=1,O2166,"")</f>
        <v>9269.5729141263437</v>
      </c>
    </row>
    <row r="2167">
      <c r="A2167" s="6">
        <v>3</v>
      </c>
      <c r="B2167" s="6">
        <v>6</v>
      </c>
      <c r="C2167" s="6">
        <v>24</v>
      </c>
      <c r="D2167" s="6">
        <f>A2167+B2167+C2167</f>
        <v>33</v>
      </c>
      <c r="E2167" s="5">
        <f>IF(A2167=0,0,A2167*LABOR_HRS_WK_TOM*SEASON_WEEKS*(1+DIM_PCT_TOM)^A2167)</f>
        <v>359.37000000000012</v>
      </c>
      <c r="F2167" s="5">
        <f>IF(B2167=0,0,B2167*LABOR_HRS_WK_CAR*SEASON_WEEKS*(1+DIM_PCT_CAR)^B2167)</f>
        <v>208.7448152783202</v>
      </c>
      <c r="G2167" s="5">
        <f>IF(C2167=0,0,C2167*LABOR_HRS_WK_MES*SEASON_WEEKS*(1+DIM_PCT_MES)^C2167)</f>
        <v>1455.139134447498</v>
      </c>
      <c r="H2167" s="5">
        <f>E2167+F2167+G2167</f>
        <v>2023.2539497258183</v>
      </c>
      <c r="I2167" s="5">
        <f>MIN(H2167,FARMER_HRS)</f>
        <v>720</v>
      </c>
      <c r="J2167" s="5">
        <f>MAX(0,H2167-FARMER_HRS)</f>
        <v>1303.2539497258183</v>
      </c>
      <c r="K2167" s="2">
        <f>I2167*FARMER_RATE+J2167*TEMP_WORKER_RATE</f>
        <v>47625.936627184346</v>
      </c>
      <c r="L2167" s="2">
        <f>A2167*PRICE_TOM+B2167*PRICE_CAR+C2167*PRICE_MES</f>
        <v>103764</v>
      </c>
      <c r="M2167" s="2">
        <f>A2167*FERT_BED_TOM+B2167*FERT_BED_CAR+C2167*FERT_BED_MES</f>
        <v>26400</v>
      </c>
      <c r="N2167" s="6">
        <f>IF(AND(D2167&lt;=TOTAL_BEDS,J2167&lt;=TEMP_WORKER_MAX*TEMP_WORKER_HRS),1,0)</f>
        <v>1</v>
      </c>
      <c r="O2167" s="2">
        <f>L2167-M2167-K2167-FIXED_COSTS</f>
        <v>9738.0633728156536</v>
      </c>
      <c r="P2167" s="2">
        <f>IF(N2167=1,O2167,"")</f>
        <v>9738.0633728156536</v>
      </c>
    </row>
    <row r="2168">
      <c r="A2168" s="6">
        <v>3</v>
      </c>
      <c r="B2168" s="6">
        <v>6</v>
      </c>
      <c r="C2168" s="6">
        <v>25</v>
      </c>
      <c r="D2168" s="6">
        <f>A2168+B2168+C2168</f>
        <v>34</v>
      </c>
      <c r="E2168" s="5">
        <f>IF(A2168=0,0,A2168*LABOR_HRS_WK_TOM*SEASON_WEEKS*(1+DIM_PCT_TOM)^A2168)</f>
        <v>359.37000000000012</v>
      </c>
      <c r="F2168" s="5">
        <f>IF(B2168=0,0,B2168*LABOR_HRS_WK_CAR*SEASON_WEEKS*(1+DIM_PCT_CAR)^B2168)</f>
        <v>208.7448152783202</v>
      </c>
      <c r="G2168" s="5">
        <f>IF(C2168=0,0,C2168*LABOR_HRS_WK_MES*SEASON_WEEKS*(1+DIM_PCT_MES)^C2168)</f>
        <v>1534.7170558625955</v>
      </c>
      <c r="H2168" s="5">
        <f>E2168+F2168+G2168</f>
        <v>2102.8318711409156</v>
      </c>
      <c r="I2168" s="5">
        <f>MIN(H2168,FARMER_HRS)</f>
        <v>720</v>
      </c>
      <c r="J2168" s="5">
        <f>MAX(0,H2168-FARMER_HRS)</f>
        <v>1382.8318711409156</v>
      </c>
      <c r="K2168" s="2">
        <f>I2168*FARMER_RATE+J2168*TEMP_WORKER_RATE</f>
        <v>49007.497762863117</v>
      </c>
      <c r="L2168" s="2">
        <f>A2168*PRICE_TOM+B2168*PRICE_CAR+C2168*PRICE_MES</f>
        <v>106464</v>
      </c>
      <c r="M2168" s="2">
        <f>A2168*FERT_BED_TOM+B2168*FERT_BED_CAR+C2168*FERT_BED_MES</f>
        <v>27280</v>
      </c>
      <c r="N2168" s="6">
        <f>IF(AND(D2168&lt;=TOTAL_BEDS,J2168&lt;=TEMP_WORKER_MAX*TEMP_WORKER_HRS),1,0)</f>
        <v>1</v>
      </c>
      <c r="O2168" s="2">
        <f>L2168-M2168-K2168-FIXED_COSTS</f>
        <v>10176.502237136883</v>
      </c>
      <c r="P2168" s="2">
        <f>IF(N2168=1,O2168,"")</f>
        <v>10176.502237136883</v>
      </c>
    </row>
    <row r="2169">
      <c r="A2169" s="6">
        <v>3</v>
      </c>
      <c r="B2169" s="6">
        <v>6</v>
      </c>
      <c r="C2169" s="6">
        <v>26</v>
      </c>
      <c r="D2169" s="6">
        <f>A2169+B2169+C2169</f>
        <v>35</v>
      </c>
      <c r="E2169" s="5">
        <f>IF(A2169=0,0,A2169*LABOR_HRS_WK_TOM*SEASON_WEEKS*(1+DIM_PCT_TOM)^A2169)</f>
        <v>359.37000000000012</v>
      </c>
      <c r="F2169" s="5">
        <f>IF(B2169=0,0,B2169*LABOR_HRS_WK_CAR*SEASON_WEEKS*(1+DIM_PCT_CAR)^B2169)</f>
        <v>208.7448152783202</v>
      </c>
      <c r="G2169" s="5">
        <f>IF(C2169=0,0,C2169*LABOR_HRS_WK_MES*SEASON_WEEKS*(1+DIM_PCT_MES)^C2169)</f>
        <v>1616.0570598233128</v>
      </c>
      <c r="H2169" s="5">
        <f>E2169+F2169+G2169</f>
        <v>2184.1718751016333</v>
      </c>
      <c r="I2169" s="5">
        <f>MIN(H2169,FARMER_HRS)</f>
        <v>720</v>
      </c>
      <c r="J2169" s="5">
        <f>MAX(0,H2169-FARMER_HRS)</f>
        <v>1464.1718751016333</v>
      </c>
      <c r="K2169" s="2">
        <f>I2169*FARMER_RATE+J2169*TEMP_WORKER_RATE</f>
        <v>50419.650609403354</v>
      </c>
      <c r="L2169" s="2">
        <f>A2169*PRICE_TOM+B2169*PRICE_CAR+C2169*PRICE_MES</f>
        <v>109164</v>
      </c>
      <c r="M2169" s="2">
        <f>A2169*FERT_BED_TOM+B2169*FERT_BED_CAR+C2169*FERT_BED_MES</f>
        <v>28160</v>
      </c>
      <c r="N2169" s="6">
        <f>IF(AND(D2169&lt;=TOTAL_BEDS,J2169&lt;=TEMP_WORKER_MAX*TEMP_WORKER_HRS),1,0)</f>
        <v>1</v>
      </c>
      <c r="O2169" s="2">
        <f>L2169-M2169-K2169-FIXED_COSTS</f>
        <v>10584.349390596646</v>
      </c>
      <c r="P2169" s="2">
        <f>IF(N2169=1,O2169,"")</f>
        <v>10584.349390596646</v>
      </c>
    </row>
    <row r="2170">
      <c r="A2170" s="6">
        <v>3</v>
      </c>
      <c r="B2170" s="6">
        <v>6</v>
      </c>
      <c r="C2170" s="6">
        <v>27</v>
      </c>
      <c r="D2170" s="6">
        <f>A2170+B2170+C2170</f>
        <v>36</v>
      </c>
      <c r="E2170" s="5">
        <f>IF(A2170=0,0,A2170*LABOR_HRS_WK_TOM*SEASON_WEEKS*(1+DIM_PCT_TOM)^A2170)</f>
        <v>359.37000000000012</v>
      </c>
      <c r="F2170" s="5">
        <f>IF(B2170=0,0,B2170*LABOR_HRS_WK_CAR*SEASON_WEEKS*(1+DIM_PCT_CAR)^B2170)</f>
        <v>208.7448152783202</v>
      </c>
      <c r="G2170" s="5">
        <f>IF(C2170=0,0,C2170*LABOR_HRS_WK_MES*SEASON_WEEKS*(1+DIM_PCT_MES)^C2170)</f>
        <v>1699.19076434307</v>
      </c>
      <c r="H2170" s="5">
        <f>E2170+F2170+G2170</f>
        <v>2267.3055796213903</v>
      </c>
      <c r="I2170" s="5">
        <f>MIN(H2170,FARMER_HRS)</f>
        <v>720</v>
      </c>
      <c r="J2170" s="5">
        <f>MAX(0,H2170-FARMER_HRS)</f>
        <v>1547.3055796213903</v>
      </c>
      <c r="K2170" s="2">
        <f>I2170*FARMER_RATE+J2170*TEMP_WORKER_RATE</f>
        <v>51862.944090649136</v>
      </c>
      <c r="L2170" s="2">
        <f>A2170*PRICE_TOM+B2170*PRICE_CAR+C2170*PRICE_MES</f>
        <v>111864</v>
      </c>
      <c r="M2170" s="2">
        <f>A2170*FERT_BED_TOM+B2170*FERT_BED_CAR+C2170*FERT_BED_MES</f>
        <v>29040</v>
      </c>
      <c r="N2170" s="6">
        <f>IF(AND(D2170&lt;=TOTAL_BEDS,J2170&lt;=TEMP_WORKER_MAX*TEMP_WORKER_HRS),1,0)</f>
        <v>1</v>
      </c>
      <c r="O2170" s="2">
        <f>L2170-M2170-K2170-FIXED_COSTS</f>
        <v>10961.055909350864</v>
      </c>
      <c r="P2170" s="2">
        <f>IF(N2170=1,O2170,"")</f>
        <v>10961.055909350864</v>
      </c>
    </row>
    <row r="2171">
      <c r="A2171" s="6">
        <v>3</v>
      </c>
      <c r="B2171" s="6">
        <v>6</v>
      </c>
      <c r="C2171" s="6">
        <v>28</v>
      </c>
      <c r="D2171" s="6">
        <f>A2171+B2171+C2171</f>
        <v>37</v>
      </c>
      <c r="E2171" s="5">
        <f>IF(A2171=0,0,A2171*LABOR_HRS_WK_TOM*SEASON_WEEKS*(1+DIM_PCT_TOM)^A2171)</f>
        <v>359.37000000000012</v>
      </c>
      <c r="F2171" s="5">
        <f>IF(B2171=0,0,B2171*LABOR_HRS_WK_CAR*SEASON_WEEKS*(1+DIM_PCT_CAR)^B2171)</f>
        <v>208.7448152783202</v>
      </c>
      <c r="G2171" s="5">
        <f>IF(C2171=0,0,C2171*LABOR_HRS_WK_MES*SEASON_WEEKS*(1+DIM_PCT_MES)^C2171)</f>
        <v>1784.1503025602233</v>
      </c>
      <c r="H2171" s="5">
        <f>E2171+F2171+G2171</f>
        <v>2352.2651178385436</v>
      </c>
      <c r="I2171" s="5">
        <f>MIN(H2171,FARMER_HRS)</f>
        <v>720</v>
      </c>
      <c r="J2171" s="5">
        <f>MAX(0,H2171-FARMER_HRS)</f>
        <v>1632.2651178385436</v>
      </c>
      <c r="K2171" s="2">
        <f>I2171*FARMER_RATE+J2171*TEMP_WORKER_RATE</f>
        <v>53337.936073585821</v>
      </c>
      <c r="L2171" s="2">
        <f>A2171*PRICE_TOM+B2171*PRICE_CAR+C2171*PRICE_MES</f>
        <v>114564</v>
      </c>
      <c r="M2171" s="2">
        <f>A2171*FERT_BED_TOM+B2171*FERT_BED_CAR+C2171*FERT_BED_MES</f>
        <v>29920</v>
      </c>
      <c r="N2171" s="6">
        <f>IF(AND(D2171&lt;=TOTAL_BEDS,J2171&lt;=TEMP_WORKER_MAX*TEMP_WORKER_HRS),1,0)</f>
        <v>1</v>
      </c>
      <c r="O2171" s="2">
        <f>L2171-M2171-K2171-FIXED_COSTS</f>
        <v>11306.063926414179</v>
      </c>
      <c r="P2171" s="2">
        <f>IF(N2171=1,O2171,"")</f>
        <v>11306.063926414179</v>
      </c>
    </row>
    <row r="2172">
      <c r="A2172" s="6">
        <v>3</v>
      </c>
      <c r="B2172" s="6">
        <v>6</v>
      </c>
      <c r="C2172" s="6">
        <v>29</v>
      </c>
      <c r="D2172" s="6">
        <f>A2172+B2172+C2172</f>
        <v>38</v>
      </c>
      <c r="E2172" s="5">
        <f>IF(A2172=0,0,A2172*LABOR_HRS_WK_TOM*SEASON_WEEKS*(1+DIM_PCT_TOM)^A2172)</f>
        <v>359.37000000000012</v>
      </c>
      <c r="F2172" s="5">
        <f>IF(B2172=0,0,B2172*LABOR_HRS_WK_CAR*SEASON_WEEKS*(1+DIM_PCT_CAR)^B2172)</f>
        <v>208.7448152783202</v>
      </c>
      <c r="G2172" s="5">
        <f>IF(C2172=0,0,C2172*LABOR_HRS_WK_MES*SEASON_WEEKS*(1+DIM_PCT_MES)^C2172)</f>
        <v>1870.9683306758766</v>
      </c>
      <c r="H2172" s="5">
        <f>E2172+F2172+G2172</f>
        <v>2439.0831459541969</v>
      </c>
      <c r="I2172" s="5">
        <f>MIN(H2172,FARMER_HRS)</f>
        <v>720</v>
      </c>
      <c r="J2172" s="5">
        <f>MAX(0,H2172-FARMER_HRS)</f>
        <v>1719.0831459541969</v>
      </c>
      <c r="K2172" s="2">
        <f>I2172*FARMER_RATE+J2172*TEMP_WORKER_RATE</f>
        <v>54845.193506149255</v>
      </c>
      <c r="L2172" s="2">
        <f>A2172*PRICE_TOM+B2172*PRICE_CAR+C2172*PRICE_MES</f>
        <v>117264</v>
      </c>
      <c r="M2172" s="2">
        <f>A2172*FERT_BED_TOM+B2172*FERT_BED_CAR+C2172*FERT_BED_MES</f>
        <v>30800</v>
      </c>
      <c r="N2172" s="6">
        <f>IF(AND(D2172&lt;=TOTAL_BEDS,J2172&lt;=TEMP_WORKER_MAX*TEMP_WORKER_HRS),1,0)</f>
        <v>1</v>
      </c>
      <c r="O2172" s="2">
        <f>L2172-M2172-K2172-FIXED_COSTS</f>
        <v>11618.806493850745</v>
      </c>
      <c r="P2172" s="2">
        <f>IF(N2172=1,O2172,"")</f>
        <v>11618.806493850745</v>
      </c>
    </row>
    <row r="2173">
      <c r="A2173" s="6">
        <v>3</v>
      </c>
      <c r="B2173" s="6">
        <v>6</v>
      </c>
      <c r="C2173" s="6">
        <v>30</v>
      </c>
      <c r="D2173" s="6">
        <f>A2173+B2173+C2173</f>
        <v>39</v>
      </c>
      <c r="E2173" s="5">
        <f>IF(A2173=0,0,A2173*LABOR_HRS_WK_TOM*SEASON_WEEKS*(1+DIM_PCT_TOM)^A2173)</f>
        <v>359.37000000000012</v>
      </c>
      <c r="F2173" s="5">
        <f>IF(B2173=0,0,B2173*LABOR_HRS_WK_CAR*SEASON_WEEKS*(1+DIM_PCT_CAR)^B2173)</f>
        <v>208.7448152783202</v>
      </c>
      <c r="G2173" s="5">
        <f>IF(C2173=0,0,C2173*LABOR_HRS_WK_MES*SEASON_WEEKS*(1+DIM_PCT_MES)^C2173)</f>
        <v>1959.6780360096466</v>
      </c>
      <c r="H2173" s="5">
        <f>E2173+F2173+G2173</f>
        <v>2527.7928512879671</v>
      </c>
      <c r="I2173" s="5">
        <f>MIN(H2173,FARMER_HRS)</f>
        <v>720</v>
      </c>
      <c r="J2173" s="5">
        <f>MAX(0,H2173-FARMER_HRS)</f>
        <v>1807.7928512879671</v>
      </c>
      <c r="K2173" s="2">
        <f>I2173*FARMER_RATE+J2173*TEMP_WORKER_RATE</f>
        <v>56385.292557082765</v>
      </c>
      <c r="L2173" s="2">
        <f>A2173*PRICE_TOM+B2173*PRICE_CAR+C2173*PRICE_MES</f>
        <v>119964</v>
      </c>
      <c r="M2173" s="2">
        <f>A2173*FERT_BED_TOM+B2173*FERT_BED_CAR+C2173*FERT_BED_MES</f>
        <v>31680</v>
      </c>
      <c r="N2173" s="6">
        <f>IF(AND(D2173&lt;=TOTAL_BEDS,J2173&lt;=TEMP_WORKER_MAX*TEMP_WORKER_HRS),1,0)</f>
        <v>1</v>
      </c>
      <c r="O2173" s="2">
        <f>L2173-M2173-K2173-FIXED_COSTS</f>
        <v>11898.707442917235</v>
      </c>
      <c r="P2173" s="2">
        <f>IF(N2173=1,O2173,"")</f>
        <v>11898.707442917235</v>
      </c>
    </row>
    <row r="2174">
      <c r="A2174" s="6">
        <v>3</v>
      </c>
      <c r="B2174" s="6">
        <v>7</v>
      </c>
      <c r="C2174" s="6">
        <v>0</v>
      </c>
      <c r="D2174" s="6">
        <f>A2174+B2174+C2174</f>
        <v>10</v>
      </c>
      <c r="E2174" s="5">
        <f>IF(A2174=0,0,A2174*LABOR_HRS_WK_TOM*SEASON_WEEKS*(1+DIM_PCT_TOM)^A2174)</f>
        <v>359.37000000000012</v>
      </c>
      <c r="F2174" s="5">
        <f>IF(B2174=0,0,B2174*LABOR_HRS_WK_CAR*SEASON_WEEKS*(1+DIM_PCT_CAR)^B2174)</f>
        <v>249.62400827032462</v>
      </c>
      <c r="G2174" s="5">
        <f>IF(C2174=0,0,C2174*LABOR_HRS_WK_MES*SEASON_WEEKS*(1+DIM_PCT_MES)^C2174)</f>
        <v>0</v>
      </c>
      <c r="H2174" s="5">
        <f>E2174+F2174+G2174</f>
        <v>608.99400827032468</v>
      </c>
      <c r="I2174" s="5">
        <f>MIN(H2174,FARMER_HRS)</f>
        <v>608.99400827032468</v>
      </c>
      <c r="J2174" s="5">
        <f>MAX(0,H2174-FARMER_HRS)</f>
        <v>0</v>
      </c>
      <c r="K2174" s="2">
        <f>I2174*FARMER_RATE+J2174*TEMP_WORKER_RATE</f>
        <v>21145.62528716405</v>
      </c>
      <c r="L2174" s="2">
        <f>A2174*PRICE_TOM+B2174*PRICE_CAR+C2174*PRICE_MES</f>
        <v>41058</v>
      </c>
      <c r="M2174" s="2">
        <f>A2174*FERT_BED_TOM+B2174*FERT_BED_CAR+C2174*FERT_BED_MES</f>
        <v>5720</v>
      </c>
      <c r="N2174" s="6">
        <f>IF(AND(D2174&lt;=TOTAL_BEDS,J2174&lt;=TEMP_WORKER_MAX*TEMP_WORKER_HRS),1,0)</f>
        <v>1</v>
      </c>
      <c r="O2174" s="2">
        <f>L2174-M2174-K2174-FIXED_COSTS</f>
        <v>-5807.62528716405</v>
      </c>
      <c r="P2174" s="2">
        <f>IF(N2174=1,O2174,"")</f>
        <v>-5807.62528716405</v>
      </c>
    </row>
    <row r="2175">
      <c r="A2175" s="6">
        <v>3</v>
      </c>
      <c r="B2175" s="6">
        <v>7</v>
      </c>
      <c r="C2175" s="6">
        <v>1</v>
      </c>
      <c r="D2175" s="6">
        <f>A2175+B2175+C2175</f>
        <v>11</v>
      </c>
      <c r="E2175" s="5">
        <f>IF(A2175=0,0,A2175*LABOR_HRS_WK_TOM*SEASON_WEEKS*(1+DIM_PCT_TOM)^A2175)</f>
        <v>359.37000000000012</v>
      </c>
      <c r="F2175" s="5">
        <f>IF(B2175=0,0,B2175*LABOR_HRS_WK_CAR*SEASON_WEEKS*(1+DIM_PCT_CAR)^B2175)</f>
        <v>249.62400827032462</v>
      </c>
      <c r="G2175" s="5">
        <f>IF(C2175=0,0,C2175*LABOR_HRS_WK_MES*SEASON_WEEKS*(1+DIM_PCT_MES)^C2175)</f>
        <v>45.5625</v>
      </c>
      <c r="H2175" s="5">
        <f>E2175+F2175+G2175</f>
        <v>654.55650827032468</v>
      </c>
      <c r="I2175" s="5">
        <f>MIN(H2175,FARMER_HRS)</f>
        <v>654.55650827032468</v>
      </c>
      <c r="J2175" s="5">
        <f>MAX(0,H2175-FARMER_HRS)</f>
        <v>0</v>
      </c>
      <c r="K2175" s="2">
        <f>I2175*FARMER_RATE+J2175*TEMP_WORKER_RATE</f>
        <v>22727.65653716405</v>
      </c>
      <c r="L2175" s="2">
        <f>A2175*PRICE_TOM+B2175*PRICE_CAR+C2175*PRICE_MES</f>
        <v>43758</v>
      </c>
      <c r="M2175" s="2">
        <f>A2175*FERT_BED_TOM+B2175*FERT_BED_CAR+C2175*FERT_BED_MES</f>
        <v>6600</v>
      </c>
      <c r="N2175" s="6">
        <f>IF(AND(D2175&lt;=TOTAL_BEDS,J2175&lt;=TEMP_WORKER_MAX*TEMP_WORKER_HRS),1,0)</f>
        <v>1</v>
      </c>
      <c r="O2175" s="2">
        <f>L2175-M2175-K2175-FIXED_COSTS</f>
        <v>-5569.65653716405</v>
      </c>
      <c r="P2175" s="2">
        <f>IF(N2175=1,O2175,"")</f>
        <v>-5569.65653716405</v>
      </c>
    </row>
    <row r="2176">
      <c r="A2176" s="6">
        <v>3</v>
      </c>
      <c r="B2176" s="6">
        <v>7</v>
      </c>
      <c r="C2176" s="6">
        <v>2</v>
      </c>
      <c r="D2176" s="6">
        <f>A2176+B2176+C2176</f>
        <v>12</v>
      </c>
      <c r="E2176" s="5">
        <f>IF(A2176=0,0,A2176*LABOR_HRS_WK_TOM*SEASON_WEEKS*(1+DIM_PCT_TOM)^A2176)</f>
        <v>359.37000000000012</v>
      </c>
      <c r="F2176" s="5">
        <f>IF(B2176=0,0,B2176*LABOR_HRS_WK_CAR*SEASON_WEEKS*(1+DIM_PCT_CAR)^B2176)</f>
        <v>249.62400827032462</v>
      </c>
      <c r="G2176" s="5">
        <f>IF(C2176=0,0,C2176*LABOR_HRS_WK_MES*SEASON_WEEKS*(1+DIM_PCT_MES)^C2176)</f>
        <v>92.2640625</v>
      </c>
      <c r="H2176" s="5">
        <f>E2176+F2176+G2176</f>
        <v>701.25807077032471</v>
      </c>
      <c r="I2176" s="5">
        <f>MIN(H2176,FARMER_HRS)</f>
        <v>701.25807077032471</v>
      </c>
      <c r="J2176" s="5">
        <f>MAX(0,H2176-FARMER_HRS)</f>
        <v>0</v>
      </c>
      <c r="K2176" s="2">
        <f>I2176*FARMER_RATE+J2176*TEMP_WORKER_RATE</f>
        <v>24349.238568414054</v>
      </c>
      <c r="L2176" s="2">
        <f>A2176*PRICE_TOM+B2176*PRICE_CAR+C2176*PRICE_MES</f>
        <v>46458</v>
      </c>
      <c r="M2176" s="2">
        <f>A2176*FERT_BED_TOM+B2176*FERT_BED_CAR+C2176*FERT_BED_MES</f>
        <v>7480</v>
      </c>
      <c r="N2176" s="6">
        <f>IF(AND(D2176&lt;=TOTAL_BEDS,J2176&lt;=TEMP_WORKER_MAX*TEMP_WORKER_HRS),1,0)</f>
        <v>1</v>
      </c>
      <c r="O2176" s="2">
        <f>L2176-M2176-K2176-FIXED_COSTS</f>
        <v>-5371.2385684140536</v>
      </c>
      <c r="P2176" s="2">
        <f>IF(N2176=1,O2176,"")</f>
        <v>-5371.2385684140536</v>
      </c>
    </row>
    <row r="2177">
      <c r="A2177" s="6">
        <v>3</v>
      </c>
      <c r="B2177" s="6">
        <v>7</v>
      </c>
      <c r="C2177" s="6">
        <v>3</v>
      </c>
      <c r="D2177" s="6">
        <f>A2177+B2177+C2177</f>
        <v>13</v>
      </c>
      <c r="E2177" s="5">
        <f>IF(A2177=0,0,A2177*LABOR_HRS_WK_TOM*SEASON_WEEKS*(1+DIM_PCT_TOM)^A2177)</f>
        <v>359.37000000000012</v>
      </c>
      <c r="F2177" s="5">
        <f>IF(B2177=0,0,B2177*LABOR_HRS_WK_CAR*SEASON_WEEKS*(1+DIM_PCT_CAR)^B2177)</f>
        <v>249.62400827032462</v>
      </c>
      <c r="G2177" s="5">
        <f>IF(C2177=0,0,C2177*LABOR_HRS_WK_MES*SEASON_WEEKS*(1+DIM_PCT_MES)^C2177)</f>
        <v>140.12604492187498</v>
      </c>
      <c r="H2177" s="5">
        <f>E2177+F2177+G2177</f>
        <v>749.12005319219963</v>
      </c>
      <c r="I2177" s="5">
        <f>MIN(H2177,FARMER_HRS)</f>
        <v>720</v>
      </c>
      <c r="J2177" s="5">
        <f>MAX(0,H2177-FARMER_HRS)</f>
        <v>29.120053192199634</v>
      </c>
      <c r="K2177" s="2">
        <f>I2177*FARMER_RATE+J2177*TEMP_WORKER_RATE</f>
        <v>25505.556479031242</v>
      </c>
      <c r="L2177" s="2">
        <f>A2177*PRICE_TOM+B2177*PRICE_CAR+C2177*PRICE_MES</f>
        <v>49158</v>
      </c>
      <c r="M2177" s="2">
        <f>A2177*FERT_BED_TOM+B2177*FERT_BED_CAR+C2177*FERT_BED_MES</f>
        <v>8360</v>
      </c>
      <c r="N2177" s="6">
        <f>IF(AND(D2177&lt;=TOTAL_BEDS,J2177&lt;=TEMP_WORKER_MAX*TEMP_WORKER_HRS),1,0)</f>
        <v>1</v>
      </c>
      <c r="O2177" s="2">
        <f>L2177-M2177-K2177-FIXED_COSTS</f>
        <v>-4707.5564790312419</v>
      </c>
      <c r="P2177" s="2">
        <f>IF(N2177=1,O2177,"")</f>
        <v>-4707.5564790312419</v>
      </c>
    </row>
    <row r="2178">
      <c r="A2178" s="6">
        <v>3</v>
      </c>
      <c r="B2178" s="6">
        <v>7</v>
      </c>
      <c r="C2178" s="6">
        <v>4</v>
      </c>
      <c r="D2178" s="6">
        <f>A2178+B2178+C2178</f>
        <v>14</v>
      </c>
      <c r="E2178" s="5">
        <f>IF(A2178=0,0,A2178*LABOR_HRS_WK_TOM*SEASON_WEEKS*(1+DIM_PCT_TOM)^A2178)</f>
        <v>359.37000000000012</v>
      </c>
      <c r="F2178" s="5">
        <f>IF(B2178=0,0,B2178*LABOR_HRS_WK_CAR*SEASON_WEEKS*(1+DIM_PCT_CAR)^B2178)</f>
        <v>249.62400827032462</v>
      </c>
      <c r="G2178" s="5">
        <f>IF(C2178=0,0,C2178*LABOR_HRS_WK_MES*SEASON_WEEKS*(1+DIM_PCT_MES)^C2178)</f>
        <v>189.17016064453119</v>
      </c>
      <c r="H2178" s="5">
        <f>E2178+F2178+G2178</f>
        <v>798.16416891485585</v>
      </c>
      <c r="I2178" s="5">
        <f>MIN(H2178,FARMER_HRS)</f>
        <v>720</v>
      </c>
      <c r="J2178" s="5">
        <f>MAX(0,H2178-FARMER_HRS)</f>
        <v>78.16416891485585</v>
      </c>
      <c r="K2178" s="2">
        <f>I2178*FARMER_RATE+J2178*TEMP_WORKER_RATE</f>
        <v>26357.016821438468</v>
      </c>
      <c r="L2178" s="2">
        <f>A2178*PRICE_TOM+B2178*PRICE_CAR+C2178*PRICE_MES</f>
        <v>51858</v>
      </c>
      <c r="M2178" s="2">
        <f>A2178*FERT_BED_TOM+B2178*FERT_BED_CAR+C2178*FERT_BED_MES</f>
        <v>9240</v>
      </c>
      <c r="N2178" s="6">
        <f>IF(AND(D2178&lt;=TOTAL_BEDS,J2178&lt;=TEMP_WORKER_MAX*TEMP_WORKER_HRS),1,0)</f>
        <v>1</v>
      </c>
      <c r="O2178" s="2">
        <f>L2178-M2178-K2178-FIXED_COSTS</f>
        <v>-3739.0168214384685</v>
      </c>
      <c r="P2178" s="2">
        <f>IF(N2178=1,O2178,"")</f>
        <v>-3739.0168214384685</v>
      </c>
    </row>
    <row r="2179">
      <c r="A2179" s="6">
        <v>3</v>
      </c>
      <c r="B2179" s="6">
        <v>7</v>
      </c>
      <c r="C2179" s="6">
        <v>5</v>
      </c>
      <c r="D2179" s="6">
        <f>A2179+B2179+C2179</f>
        <v>15</v>
      </c>
      <c r="E2179" s="5">
        <f>IF(A2179=0,0,A2179*LABOR_HRS_WK_TOM*SEASON_WEEKS*(1+DIM_PCT_TOM)^A2179)</f>
        <v>359.37000000000012</v>
      </c>
      <c r="F2179" s="5">
        <f>IF(B2179=0,0,B2179*LABOR_HRS_WK_CAR*SEASON_WEEKS*(1+DIM_PCT_CAR)^B2179)</f>
        <v>249.62400827032462</v>
      </c>
      <c r="G2179" s="5">
        <f>IF(C2179=0,0,C2179*LABOR_HRS_WK_MES*SEASON_WEEKS*(1+DIM_PCT_MES)^C2179)</f>
        <v>239.41848456573481</v>
      </c>
      <c r="H2179" s="5">
        <f>E2179+F2179+G2179</f>
        <v>848.41249283605953</v>
      </c>
      <c r="I2179" s="5">
        <f>MIN(H2179,FARMER_HRS)</f>
        <v>720</v>
      </c>
      <c r="J2179" s="5">
        <f>MAX(0,H2179-FARMER_HRS)</f>
        <v>128.41249283605953</v>
      </c>
      <c r="K2179" s="2">
        <f>I2179*FARMER_RATE+J2179*TEMP_WORKER_RATE</f>
        <v>27229.38355618159</v>
      </c>
      <c r="L2179" s="2">
        <f>A2179*PRICE_TOM+B2179*PRICE_CAR+C2179*PRICE_MES</f>
        <v>54558</v>
      </c>
      <c r="M2179" s="2">
        <f>A2179*FERT_BED_TOM+B2179*FERT_BED_CAR+C2179*FERT_BED_MES</f>
        <v>10120</v>
      </c>
      <c r="N2179" s="6">
        <f>IF(AND(D2179&lt;=TOTAL_BEDS,J2179&lt;=TEMP_WORKER_MAX*TEMP_WORKER_HRS),1,0)</f>
        <v>1</v>
      </c>
      <c r="O2179" s="2">
        <f>L2179-M2179-K2179-FIXED_COSTS</f>
        <v>-2791.3835561815904</v>
      </c>
      <c r="P2179" s="2">
        <f>IF(N2179=1,O2179,"")</f>
        <v>-2791.3835561815904</v>
      </c>
    </row>
    <row r="2180">
      <c r="A2180" s="6">
        <v>3</v>
      </c>
      <c r="B2180" s="6">
        <v>7</v>
      </c>
      <c r="C2180" s="6">
        <v>6</v>
      </c>
      <c r="D2180" s="6">
        <f>A2180+B2180+C2180</f>
        <v>16</v>
      </c>
      <c r="E2180" s="5">
        <f>IF(A2180=0,0,A2180*LABOR_HRS_WK_TOM*SEASON_WEEKS*(1+DIM_PCT_TOM)^A2180)</f>
        <v>359.37000000000012</v>
      </c>
      <c r="F2180" s="5">
        <f>IF(B2180=0,0,B2180*LABOR_HRS_WK_CAR*SEASON_WEEKS*(1+DIM_PCT_CAR)^B2180)</f>
        <v>249.62400827032462</v>
      </c>
      <c r="G2180" s="5">
        <f>IF(C2180=0,0,C2180*LABOR_HRS_WK_MES*SEASON_WEEKS*(1+DIM_PCT_MES)^C2180)</f>
        <v>290.89345874736773</v>
      </c>
      <c r="H2180" s="5">
        <f>E2180+F2180+G2180</f>
        <v>899.88746701769242</v>
      </c>
      <c r="I2180" s="5">
        <f>MIN(H2180,FARMER_HRS)</f>
        <v>720</v>
      </c>
      <c r="J2180" s="5">
        <f>MAX(0,H2180-FARMER_HRS)</f>
        <v>179.88746701769242</v>
      </c>
      <c r="K2180" s="2">
        <f>I2180*FARMER_RATE+J2180*TEMP_WORKER_RATE</f>
        <v>28123.046302390492</v>
      </c>
      <c r="L2180" s="2">
        <f>A2180*PRICE_TOM+B2180*PRICE_CAR+C2180*PRICE_MES</f>
        <v>57258</v>
      </c>
      <c r="M2180" s="2">
        <f>A2180*FERT_BED_TOM+B2180*FERT_BED_CAR+C2180*FERT_BED_MES</f>
        <v>11000</v>
      </c>
      <c r="N2180" s="6">
        <f>IF(AND(D2180&lt;=TOTAL_BEDS,J2180&lt;=TEMP_WORKER_MAX*TEMP_WORKER_HRS),1,0)</f>
        <v>1</v>
      </c>
      <c r="O2180" s="2">
        <f>L2180-M2180-K2180-FIXED_COSTS</f>
        <v>-1865.0463023904922</v>
      </c>
      <c r="P2180" s="2">
        <f>IF(N2180=1,O2180,"")</f>
        <v>-1865.0463023904922</v>
      </c>
    </row>
    <row r="2181">
      <c r="A2181" s="6">
        <v>3</v>
      </c>
      <c r="B2181" s="6">
        <v>7</v>
      </c>
      <c r="C2181" s="6">
        <v>7</v>
      </c>
      <c r="D2181" s="6">
        <f>A2181+B2181+C2181</f>
        <v>17</v>
      </c>
      <c r="E2181" s="5">
        <f>IF(A2181=0,0,A2181*LABOR_HRS_WK_TOM*SEASON_WEEKS*(1+DIM_PCT_TOM)^A2181)</f>
        <v>359.37000000000012</v>
      </c>
      <c r="F2181" s="5">
        <f>IF(B2181=0,0,B2181*LABOR_HRS_WK_CAR*SEASON_WEEKS*(1+DIM_PCT_CAR)^B2181)</f>
        <v>249.62400827032462</v>
      </c>
      <c r="G2181" s="5">
        <f>IF(C2181=0,0,C2181*LABOR_HRS_WK_MES*SEASON_WEEKS*(1+DIM_PCT_MES)^C2181)</f>
        <v>343.61789814532818</v>
      </c>
      <c r="H2181" s="5">
        <f>E2181+F2181+G2181</f>
        <v>952.61190641565281</v>
      </c>
      <c r="I2181" s="5">
        <f>MIN(H2181,FARMER_HRS)</f>
        <v>720</v>
      </c>
      <c r="J2181" s="5">
        <f>MAX(0,H2181-FARMER_HRS)</f>
        <v>232.61190641565281</v>
      </c>
      <c r="K2181" s="2">
        <f>I2181*FARMER_RATE+J2181*TEMP_WORKER_RATE</f>
        <v>29038.401153049526</v>
      </c>
      <c r="L2181" s="2">
        <f>A2181*PRICE_TOM+B2181*PRICE_CAR+C2181*PRICE_MES</f>
        <v>59958</v>
      </c>
      <c r="M2181" s="2">
        <f>A2181*FERT_BED_TOM+B2181*FERT_BED_CAR+C2181*FERT_BED_MES</f>
        <v>11880</v>
      </c>
      <c r="N2181" s="6">
        <f>IF(AND(D2181&lt;=TOTAL_BEDS,J2181&lt;=TEMP_WORKER_MAX*TEMP_WORKER_HRS),1,0)</f>
        <v>1</v>
      </c>
      <c r="O2181" s="2">
        <f>L2181-M2181-K2181-FIXED_COSTS</f>
        <v>-960.40115304952633</v>
      </c>
      <c r="P2181" s="2">
        <f>IF(N2181=1,O2181,"")</f>
        <v>-960.40115304952633</v>
      </c>
    </row>
    <row r="2182">
      <c r="A2182" s="6">
        <v>3</v>
      </c>
      <c r="B2182" s="6">
        <v>7</v>
      </c>
      <c r="C2182" s="6">
        <v>8</v>
      </c>
      <c r="D2182" s="6">
        <f>A2182+B2182+C2182</f>
        <v>18</v>
      </c>
      <c r="E2182" s="5">
        <f>IF(A2182=0,0,A2182*LABOR_HRS_WK_TOM*SEASON_WEEKS*(1+DIM_PCT_TOM)^A2182)</f>
        <v>359.37000000000012</v>
      </c>
      <c r="F2182" s="5">
        <f>IF(B2182=0,0,B2182*LABOR_HRS_WK_CAR*SEASON_WEEKS*(1+DIM_PCT_CAR)^B2182)</f>
        <v>249.62400827032462</v>
      </c>
      <c r="G2182" s="5">
        <f>IF(C2182=0,0,C2182*LABOR_HRS_WK_MES*SEASON_WEEKS*(1+DIM_PCT_MES)^C2182)</f>
        <v>397.61499642530833</v>
      </c>
      <c r="H2182" s="5">
        <f>E2182+F2182+G2182</f>
        <v>1006.6090046956331</v>
      </c>
      <c r="I2182" s="5">
        <f>MIN(H2182,FARMER_HRS)</f>
        <v>720</v>
      </c>
      <c r="J2182" s="5">
        <f>MAX(0,H2182-FARMER_HRS)</f>
        <v>286.60900469563308</v>
      </c>
      <c r="K2182" s="2">
        <f>I2182*FARMER_RATE+J2182*TEMP_WORKER_RATE</f>
        <v>29975.850775965853</v>
      </c>
      <c r="L2182" s="2">
        <f>A2182*PRICE_TOM+B2182*PRICE_CAR+C2182*PRICE_MES</f>
        <v>62658</v>
      </c>
      <c r="M2182" s="2">
        <f>A2182*FERT_BED_TOM+B2182*FERT_BED_CAR+C2182*FERT_BED_MES</f>
        <v>12760</v>
      </c>
      <c r="N2182" s="6">
        <f>IF(AND(D2182&lt;=TOTAL_BEDS,J2182&lt;=TEMP_WORKER_MAX*TEMP_WORKER_HRS),1,0)</f>
        <v>1</v>
      </c>
      <c r="O2182" s="2">
        <f>L2182-M2182-K2182-FIXED_COSTS</f>
        <v>-77.850775965853245</v>
      </c>
      <c r="P2182" s="2">
        <f>IF(N2182=1,O2182,"")</f>
        <v>-77.850775965853245</v>
      </c>
    </row>
    <row r="2183">
      <c r="A2183" s="6">
        <v>3</v>
      </c>
      <c r="B2183" s="6">
        <v>7</v>
      </c>
      <c r="C2183" s="6">
        <v>9</v>
      </c>
      <c r="D2183" s="6">
        <f>A2183+B2183+C2183</f>
        <v>19</v>
      </c>
      <c r="E2183" s="5">
        <f>IF(A2183=0,0,A2183*LABOR_HRS_WK_TOM*SEASON_WEEKS*(1+DIM_PCT_TOM)^A2183)</f>
        <v>359.37000000000012</v>
      </c>
      <c r="F2183" s="5">
        <f>IF(B2183=0,0,B2183*LABOR_HRS_WK_CAR*SEASON_WEEKS*(1+DIM_PCT_CAR)^B2183)</f>
        <v>249.62400827032462</v>
      </c>
      <c r="G2183" s="5">
        <f>IF(C2183=0,0,C2183*LABOR_HRS_WK_MES*SEASON_WEEKS*(1+DIM_PCT_MES)^C2183)</f>
        <v>452.90833186570273</v>
      </c>
      <c r="H2183" s="5">
        <f>E2183+F2183+G2183</f>
        <v>1061.9023401360273</v>
      </c>
      <c r="I2183" s="5">
        <f>MIN(H2183,FARMER_HRS)</f>
        <v>720</v>
      </c>
      <c r="J2183" s="5">
        <f>MAX(0,H2183-FARMER_HRS)</f>
        <v>341.90234013602731</v>
      </c>
      <c r="K2183" s="2">
        <f>I2183*FARMER_RATE+J2183*TEMP_WORKER_RATE</f>
        <v>30935.804516250475</v>
      </c>
      <c r="L2183" s="2">
        <f>A2183*PRICE_TOM+B2183*PRICE_CAR+C2183*PRICE_MES</f>
        <v>65358</v>
      </c>
      <c r="M2183" s="2">
        <f>A2183*FERT_BED_TOM+B2183*FERT_BED_CAR+C2183*FERT_BED_MES</f>
        <v>13640</v>
      </c>
      <c r="N2183" s="6">
        <f>IF(AND(D2183&lt;=TOTAL_BEDS,J2183&lt;=TEMP_WORKER_MAX*TEMP_WORKER_HRS),1,0)</f>
        <v>1</v>
      </c>
      <c r="O2183" s="2">
        <f>L2183-M2183-K2183-FIXED_COSTS</f>
        <v>782.195483749525</v>
      </c>
      <c r="P2183" s="2">
        <f>IF(N2183=1,O2183,"")</f>
        <v>782.195483749525</v>
      </c>
    </row>
    <row r="2184">
      <c r="A2184" s="6">
        <v>3</v>
      </c>
      <c r="B2184" s="6">
        <v>7</v>
      </c>
      <c r="C2184" s="6">
        <v>10</v>
      </c>
      <c r="D2184" s="6">
        <f>A2184+B2184+C2184</f>
        <v>20</v>
      </c>
      <c r="E2184" s="5">
        <f>IF(A2184=0,0,A2184*LABOR_HRS_WK_TOM*SEASON_WEEKS*(1+DIM_PCT_TOM)^A2184)</f>
        <v>359.37000000000012</v>
      </c>
      <c r="F2184" s="5">
        <f>IF(B2184=0,0,B2184*LABOR_HRS_WK_CAR*SEASON_WEEKS*(1+DIM_PCT_CAR)^B2184)</f>
        <v>249.62400827032462</v>
      </c>
      <c r="G2184" s="5">
        <f>IF(C2184=0,0,C2184*LABOR_HRS_WK_MES*SEASON_WEEKS*(1+DIM_PCT_MES)^C2184)</f>
        <v>509.52187334891551</v>
      </c>
      <c r="H2184" s="5">
        <f>E2184+F2184+G2184</f>
        <v>1118.5158816192402</v>
      </c>
      <c r="I2184" s="5">
        <f>MIN(H2184,FARMER_HRS)</f>
        <v>720</v>
      </c>
      <c r="J2184" s="5">
        <f>MAX(0,H2184-FARMER_HRS)</f>
        <v>398.51588161924019</v>
      </c>
      <c r="K2184" s="2">
        <f>I2184*FARMER_RATE+J2184*TEMP_WORKER_RATE</f>
        <v>31918.67850033403</v>
      </c>
      <c r="L2184" s="2">
        <f>A2184*PRICE_TOM+B2184*PRICE_CAR+C2184*PRICE_MES</f>
        <v>68058</v>
      </c>
      <c r="M2184" s="2">
        <f>A2184*FERT_BED_TOM+B2184*FERT_BED_CAR+C2184*FERT_BED_MES</f>
        <v>14520</v>
      </c>
      <c r="N2184" s="6">
        <f>IF(AND(D2184&lt;=TOTAL_BEDS,J2184&lt;=TEMP_WORKER_MAX*TEMP_WORKER_HRS),1,0)</f>
        <v>1</v>
      </c>
      <c r="O2184" s="2">
        <f>L2184-M2184-K2184-FIXED_COSTS</f>
        <v>1619.32149966597</v>
      </c>
      <c r="P2184" s="2">
        <f>IF(N2184=1,O2184,"")</f>
        <v>1619.32149966597</v>
      </c>
    </row>
    <row r="2185">
      <c r="A2185" s="6">
        <v>3</v>
      </c>
      <c r="B2185" s="6">
        <v>7</v>
      </c>
      <c r="C2185" s="6">
        <v>11</v>
      </c>
      <c r="D2185" s="6">
        <f>A2185+B2185+C2185</f>
        <v>21</v>
      </c>
      <c r="E2185" s="5">
        <f>IF(A2185=0,0,A2185*LABOR_HRS_WK_TOM*SEASON_WEEKS*(1+DIM_PCT_TOM)^A2185)</f>
        <v>359.37000000000012</v>
      </c>
      <c r="F2185" s="5">
        <f>IF(B2185=0,0,B2185*LABOR_HRS_WK_CAR*SEASON_WEEKS*(1+DIM_PCT_CAR)^B2185)</f>
        <v>249.62400827032462</v>
      </c>
      <c r="G2185" s="5">
        <f>IF(C2185=0,0,C2185*LABOR_HRS_WK_MES*SEASON_WEEKS*(1+DIM_PCT_MES)^C2185)</f>
        <v>567.47998644235463</v>
      </c>
      <c r="H2185" s="5">
        <f>E2185+F2185+G2185</f>
        <v>1176.4739947126793</v>
      </c>
      <c r="I2185" s="5">
        <f>MIN(H2185,FARMER_HRS)</f>
        <v>720</v>
      </c>
      <c r="J2185" s="5">
        <f>MAX(0,H2185-FARMER_HRS)</f>
        <v>456.47399471267931</v>
      </c>
      <c r="K2185" s="2">
        <f>I2185*FARMER_RATE+J2185*TEMP_WORKER_RATE</f>
        <v>32924.895741539571</v>
      </c>
      <c r="L2185" s="2">
        <f>A2185*PRICE_TOM+B2185*PRICE_CAR+C2185*PRICE_MES</f>
        <v>70758</v>
      </c>
      <c r="M2185" s="2">
        <f>A2185*FERT_BED_TOM+B2185*FERT_BED_CAR+C2185*FERT_BED_MES</f>
        <v>15400</v>
      </c>
      <c r="N2185" s="6">
        <f>IF(AND(D2185&lt;=TOTAL_BEDS,J2185&lt;=TEMP_WORKER_MAX*TEMP_WORKER_HRS),1,0)</f>
        <v>1</v>
      </c>
      <c r="O2185" s="2">
        <f>L2185-M2185-K2185-FIXED_COSTS</f>
        <v>2433.1042584604293</v>
      </c>
      <c r="P2185" s="2">
        <f>IF(N2185=1,O2185,"")</f>
        <v>2433.1042584604293</v>
      </c>
    </row>
    <row r="2186">
      <c r="A2186" s="6">
        <v>3</v>
      </c>
      <c r="B2186" s="6">
        <v>7</v>
      </c>
      <c r="C2186" s="6">
        <v>12</v>
      </c>
      <c r="D2186" s="6">
        <f>A2186+B2186+C2186</f>
        <v>22</v>
      </c>
      <c r="E2186" s="5">
        <f>IF(A2186=0,0,A2186*LABOR_HRS_WK_TOM*SEASON_WEEKS*(1+DIM_PCT_TOM)^A2186)</f>
        <v>359.37000000000012</v>
      </c>
      <c r="F2186" s="5">
        <f>IF(B2186=0,0,B2186*LABOR_HRS_WK_CAR*SEASON_WEEKS*(1+DIM_PCT_CAR)^B2186)</f>
        <v>249.62400827032462</v>
      </c>
      <c r="G2186" s="5">
        <f>IF(C2186=0,0,C2186*LABOR_HRS_WK_MES*SEASON_WEEKS*(1+DIM_PCT_MES)^C2186)</f>
        <v>626.807439570419</v>
      </c>
      <c r="H2186" s="5">
        <f>E2186+F2186+G2186</f>
        <v>1235.8014478407435</v>
      </c>
      <c r="I2186" s="5">
        <f>MIN(H2186,FARMER_HRS)</f>
        <v>720</v>
      </c>
      <c r="J2186" s="5">
        <f>MAX(0,H2186-FARMER_HRS)</f>
        <v>515.80144784074355</v>
      </c>
      <c r="K2186" s="2">
        <f>I2186*FARMER_RATE+J2186*TEMP_WORKER_RATE</f>
        <v>33954.886247235132</v>
      </c>
      <c r="L2186" s="2">
        <f>A2186*PRICE_TOM+B2186*PRICE_CAR+C2186*PRICE_MES</f>
        <v>73458</v>
      </c>
      <c r="M2186" s="2">
        <f>A2186*FERT_BED_TOM+B2186*FERT_BED_CAR+C2186*FERT_BED_MES</f>
        <v>16280</v>
      </c>
      <c r="N2186" s="6">
        <f>IF(AND(D2186&lt;=TOTAL_BEDS,J2186&lt;=TEMP_WORKER_MAX*TEMP_WORKER_HRS),1,0)</f>
        <v>1</v>
      </c>
      <c r="O2186" s="2">
        <f>L2186-M2186-K2186-FIXED_COSTS</f>
        <v>3223.113752764868</v>
      </c>
      <c r="P2186" s="2">
        <f>IF(N2186=1,O2186,"")</f>
        <v>3223.113752764868</v>
      </c>
    </row>
    <row r="2187">
      <c r="A2187" s="6">
        <v>3</v>
      </c>
      <c r="B2187" s="6">
        <v>7</v>
      </c>
      <c r="C2187" s="6">
        <v>13</v>
      </c>
      <c r="D2187" s="6">
        <f>A2187+B2187+C2187</f>
        <v>23</v>
      </c>
      <c r="E2187" s="5">
        <f>IF(A2187=0,0,A2187*LABOR_HRS_WK_TOM*SEASON_WEEKS*(1+DIM_PCT_TOM)^A2187)</f>
        <v>359.37000000000012</v>
      </c>
      <c r="F2187" s="5">
        <f>IF(B2187=0,0,B2187*LABOR_HRS_WK_CAR*SEASON_WEEKS*(1+DIM_PCT_CAR)^B2187)</f>
        <v>249.62400827032462</v>
      </c>
      <c r="G2187" s="5">
        <f>IF(C2187=0,0,C2187*LABOR_HRS_WK_MES*SEASON_WEEKS*(1+DIM_PCT_MES)^C2187)</f>
        <v>687.52941027880331</v>
      </c>
      <c r="H2187" s="5">
        <f>E2187+F2187+G2187</f>
        <v>1296.5234185491281</v>
      </c>
      <c r="I2187" s="5">
        <f>MIN(H2187,FARMER_HRS)</f>
        <v>720</v>
      </c>
      <c r="J2187" s="5">
        <f>MAX(0,H2187-FARMER_HRS)</f>
        <v>576.52341854912811</v>
      </c>
      <c r="K2187" s="2">
        <f>I2187*FARMER_RATE+J2187*TEMP_WORKER_RATE</f>
        <v>35009.087127589031</v>
      </c>
      <c r="L2187" s="2">
        <f>A2187*PRICE_TOM+B2187*PRICE_CAR+C2187*PRICE_MES</f>
        <v>76158</v>
      </c>
      <c r="M2187" s="2">
        <f>A2187*FERT_BED_TOM+B2187*FERT_BED_CAR+C2187*FERT_BED_MES</f>
        <v>17160</v>
      </c>
      <c r="N2187" s="6">
        <f>IF(AND(D2187&lt;=TOTAL_BEDS,J2187&lt;=TEMP_WORKER_MAX*TEMP_WORKER_HRS),1,0)</f>
        <v>1</v>
      </c>
      <c r="O2187" s="2">
        <f>L2187-M2187-K2187-FIXED_COSTS</f>
        <v>3988.9128724109687</v>
      </c>
      <c r="P2187" s="2">
        <f>IF(N2187=1,O2187,"")</f>
        <v>3988.9128724109687</v>
      </c>
    </row>
    <row r="2188">
      <c r="A2188" s="6">
        <v>3</v>
      </c>
      <c r="B2188" s="6">
        <v>7</v>
      </c>
      <c r="C2188" s="6">
        <v>14</v>
      </c>
      <c r="D2188" s="6">
        <f>A2188+B2188+C2188</f>
        <v>24</v>
      </c>
      <c r="E2188" s="5">
        <f>IF(A2188=0,0,A2188*LABOR_HRS_WK_TOM*SEASON_WEEKS*(1+DIM_PCT_TOM)^A2188)</f>
        <v>359.37000000000012</v>
      </c>
      <c r="F2188" s="5">
        <f>IF(B2188=0,0,B2188*LABOR_HRS_WK_CAR*SEASON_WEEKS*(1+DIM_PCT_CAR)^B2188)</f>
        <v>249.62400827032462</v>
      </c>
      <c r="G2188" s="5">
        <f>IF(C2188=0,0,C2188*LABOR_HRS_WK_MES*SEASON_WEEKS*(1+DIM_PCT_MES)^C2188)</f>
        <v>749.67149159246435</v>
      </c>
      <c r="H2188" s="5">
        <f>E2188+F2188+G2188</f>
        <v>1358.6654998627891</v>
      </c>
      <c r="I2188" s="5">
        <f>MIN(H2188,FARMER_HRS)</f>
        <v>720</v>
      </c>
      <c r="J2188" s="5">
        <f>MAX(0,H2188-FARMER_HRS)</f>
        <v>638.66549986278915</v>
      </c>
      <c r="K2188" s="2">
        <f>I2188*FARMER_RATE+J2188*TEMP_WORKER_RATE</f>
        <v>36087.9427059512</v>
      </c>
      <c r="L2188" s="2">
        <f>A2188*PRICE_TOM+B2188*PRICE_CAR+C2188*PRICE_MES</f>
        <v>78858</v>
      </c>
      <c r="M2188" s="2">
        <f>A2188*FERT_BED_TOM+B2188*FERT_BED_CAR+C2188*FERT_BED_MES</f>
        <v>18040</v>
      </c>
      <c r="N2188" s="6">
        <f>IF(AND(D2188&lt;=TOTAL_BEDS,J2188&lt;=TEMP_WORKER_MAX*TEMP_WORKER_HRS),1,0)</f>
        <v>1</v>
      </c>
      <c r="O2188" s="2">
        <f>L2188-M2188-K2188-FIXED_COSTS</f>
        <v>4730.0572940487982</v>
      </c>
      <c r="P2188" s="2">
        <f>IF(N2188=1,O2188,"")</f>
        <v>4730.0572940487982</v>
      </c>
    </row>
    <row r="2189">
      <c r="A2189" s="6">
        <v>3</v>
      </c>
      <c r="B2189" s="6">
        <v>7</v>
      </c>
      <c r="C2189" s="6">
        <v>15</v>
      </c>
      <c r="D2189" s="6">
        <f>A2189+B2189+C2189</f>
        <v>25</v>
      </c>
      <c r="E2189" s="5">
        <f>IF(A2189=0,0,A2189*LABOR_HRS_WK_TOM*SEASON_WEEKS*(1+DIM_PCT_TOM)^A2189)</f>
        <v>359.37000000000012</v>
      </c>
      <c r="F2189" s="5">
        <f>IF(B2189=0,0,B2189*LABOR_HRS_WK_CAR*SEASON_WEEKS*(1+DIM_PCT_CAR)^B2189)</f>
        <v>249.62400827032462</v>
      </c>
      <c r="G2189" s="5">
        <f>IF(C2189=0,0,C2189*LABOR_HRS_WK_MES*SEASON_WEEKS*(1+DIM_PCT_MES)^C2189)</f>
        <v>813.25969846861074</v>
      </c>
      <c r="H2189" s="5">
        <f>E2189+F2189+G2189</f>
        <v>1422.2537067389353</v>
      </c>
      <c r="I2189" s="5">
        <f>MIN(H2189,FARMER_HRS)</f>
        <v>720</v>
      </c>
      <c r="J2189" s="5">
        <f>MAX(0,H2189-FARMER_HRS)</f>
        <v>702.25370673893531</v>
      </c>
      <c r="K2189" s="2">
        <f>I2189*FARMER_RATE+J2189*TEMP_WORKER_RATE</f>
        <v>37191.904630884295</v>
      </c>
      <c r="L2189" s="2">
        <f>A2189*PRICE_TOM+B2189*PRICE_CAR+C2189*PRICE_MES</f>
        <v>81558</v>
      </c>
      <c r="M2189" s="2">
        <f>A2189*FERT_BED_TOM+B2189*FERT_BED_CAR+C2189*FERT_BED_MES</f>
        <v>18920</v>
      </c>
      <c r="N2189" s="6">
        <f>IF(AND(D2189&lt;=TOTAL_BEDS,J2189&lt;=TEMP_WORKER_MAX*TEMP_WORKER_HRS),1,0)</f>
        <v>1</v>
      </c>
      <c r="O2189" s="2">
        <f>L2189-M2189-K2189-FIXED_COSTS</f>
        <v>5446.0953691157047</v>
      </c>
      <c r="P2189" s="2">
        <f>IF(N2189=1,O2189,"")</f>
        <v>5446.0953691157047</v>
      </c>
    </row>
    <row r="2190">
      <c r="A2190" s="6">
        <v>3</v>
      </c>
      <c r="B2190" s="6">
        <v>7</v>
      </c>
      <c r="C2190" s="6">
        <v>16</v>
      </c>
      <c r="D2190" s="6">
        <f>A2190+B2190+C2190</f>
        <v>26</v>
      </c>
      <c r="E2190" s="5">
        <f>IF(A2190=0,0,A2190*LABOR_HRS_WK_TOM*SEASON_WEEKS*(1+DIM_PCT_TOM)^A2190)</f>
        <v>359.37000000000012</v>
      </c>
      <c r="F2190" s="5">
        <f>IF(B2190=0,0,B2190*LABOR_HRS_WK_CAR*SEASON_WEEKS*(1+DIM_PCT_CAR)^B2190)</f>
        <v>249.62400827032462</v>
      </c>
      <c r="G2190" s="5">
        <f>IF(C2190=0,0,C2190*LABOR_HRS_WK_MES*SEASON_WEEKS*(1+DIM_PCT_MES)^C2190)</f>
        <v>878.32047434609967</v>
      </c>
      <c r="H2190" s="5">
        <f>E2190+F2190+G2190</f>
        <v>1487.3144826164244</v>
      </c>
      <c r="I2190" s="5">
        <f>MIN(H2190,FARMER_HRS)</f>
        <v>720</v>
      </c>
      <c r="J2190" s="5">
        <f>MAX(0,H2190-FARMER_HRS)</f>
        <v>767.31448261642436</v>
      </c>
      <c r="K2190" s="2">
        <f>I2190*FARMER_RATE+J2190*TEMP_WORKER_RATE</f>
        <v>38321.431989868477</v>
      </c>
      <c r="L2190" s="2">
        <f>A2190*PRICE_TOM+B2190*PRICE_CAR+C2190*PRICE_MES</f>
        <v>84258</v>
      </c>
      <c r="M2190" s="2">
        <f>A2190*FERT_BED_TOM+B2190*FERT_BED_CAR+C2190*FERT_BED_MES</f>
        <v>19800</v>
      </c>
      <c r="N2190" s="6">
        <f>IF(AND(D2190&lt;=TOTAL_BEDS,J2190&lt;=TEMP_WORKER_MAX*TEMP_WORKER_HRS),1,0)</f>
        <v>1</v>
      </c>
      <c r="O2190" s="2">
        <f>L2190-M2190-K2190-FIXED_COSTS</f>
        <v>6136.5680101315229</v>
      </c>
      <c r="P2190" s="2">
        <f>IF(N2190=1,O2190,"")</f>
        <v>6136.5680101315229</v>
      </c>
    </row>
    <row r="2191">
      <c r="A2191" s="6">
        <v>3</v>
      </c>
      <c r="B2191" s="6">
        <v>7</v>
      </c>
      <c r="C2191" s="6">
        <v>17</v>
      </c>
      <c r="D2191" s="6">
        <f>A2191+B2191+C2191</f>
        <v>27</v>
      </c>
      <c r="E2191" s="5">
        <f>IF(A2191=0,0,A2191*LABOR_HRS_WK_TOM*SEASON_WEEKS*(1+DIM_PCT_TOM)^A2191)</f>
        <v>359.37000000000012</v>
      </c>
      <c r="F2191" s="5">
        <f>IF(B2191=0,0,B2191*LABOR_HRS_WK_CAR*SEASON_WEEKS*(1+DIM_PCT_CAR)^B2191)</f>
        <v>249.62400827032462</v>
      </c>
      <c r="G2191" s="5">
        <f>IF(C2191=0,0,C2191*LABOR_HRS_WK_MES*SEASON_WEEKS*(1+DIM_PCT_MES)^C2191)</f>
        <v>944.88069779263992</v>
      </c>
      <c r="H2191" s="5">
        <f>E2191+F2191+G2191</f>
        <v>1553.8747060629646</v>
      </c>
      <c r="I2191" s="5">
        <f>MIN(H2191,FARMER_HRS)</f>
        <v>720</v>
      </c>
      <c r="J2191" s="5">
        <f>MAX(0,H2191-FARMER_HRS)</f>
        <v>833.87470606296461</v>
      </c>
      <c r="K2191" s="2">
        <f>I2191*FARMER_RATE+J2191*TEMP_WORKER_RATE</f>
        <v>39476.991424704247</v>
      </c>
      <c r="L2191" s="2">
        <f>A2191*PRICE_TOM+B2191*PRICE_CAR+C2191*PRICE_MES</f>
        <v>86958</v>
      </c>
      <c r="M2191" s="2">
        <f>A2191*FERT_BED_TOM+B2191*FERT_BED_CAR+C2191*FERT_BED_MES</f>
        <v>20680</v>
      </c>
      <c r="N2191" s="6">
        <f>IF(AND(D2191&lt;=TOTAL_BEDS,J2191&lt;=TEMP_WORKER_MAX*TEMP_WORKER_HRS),1,0)</f>
        <v>1</v>
      </c>
      <c r="O2191" s="2">
        <f>L2191-M2191-K2191-FIXED_COSTS</f>
        <v>6801.008575295753</v>
      </c>
      <c r="P2191" s="2">
        <f>IF(N2191=1,O2191,"")</f>
        <v>6801.008575295753</v>
      </c>
    </row>
    <row r="2192">
      <c r="A2192" s="6">
        <v>3</v>
      </c>
      <c r="B2192" s="6">
        <v>7</v>
      </c>
      <c r="C2192" s="6">
        <v>18</v>
      </c>
      <c r="D2192" s="6">
        <f>A2192+B2192+C2192</f>
        <v>28</v>
      </c>
      <c r="E2192" s="5">
        <f>IF(A2192=0,0,A2192*LABOR_HRS_WK_TOM*SEASON_WEEKS*(1+DIM_PCT_TOM)^A2192)</f>
        <v>359.37000000000012</v>
      </c>
      <c r="F2192" s="5">
        <f>IF(B2192=0,0,B2192*LABOR_HRS_WK_CAR*SEASON_WEEKS*(1+DIM_PCT_CAR)^B2192)</f>
        <v>249.62400827032462</v>
      </c>
      <c r="G2192" s="5">
        <f>IF(C2192=0,0,C2192*LABOR_HRS_WK_MES*SEASON_WEEKS*(1+DIM_PCT_MES)^C2192)</f>
        <v>1012.9676892512272</v>
      </c>
      <c r="H2192" s="5">
        <f>E2192+F2192+G2192</f>
        <v>1621.9616975215517</v>
      </c>
      <c r="I2192" s="5">
        <f>MIN(H2192,FARMER_HRS)</f>
        <v>720</v>
      </c>
      <c r="J2192" s="5">
        <f>MAX(0,H2192-FARMER_HRS)</f>
        <v>901.96169752155174</v>
      </c>
      <c r="K2192" s="2">
        <f>I2192*FARMER_RATE+J2192*TEMP_WORKER_RATE</f>
        <v>40659.057248638055</v>
      </c>
      <c r="L2192" s="2">
        <f>A2192*PRICE_TOM+B2192*PRICE_CAR+C2192*PRICE_MES</f>
        <v>89658</v>
      </c>
      <c r="M2192" s="2">
        <f>A2192*FERT_BED_TOM+B2192*FERT_BED_CAR+C2192*FERT_BED_MES</f>
        <v>21560</v>
      </c>
      <c r="N2192" s="6">
        <f>IF(AND(D2192&lt;=TOTAL_BEDS,J2192&lt;=TEMP_WORKER_MAX*TEMP_WORKER_HRS),1,0)</f>
        <v>1</v>
      </c>
      <c r="O2192" s="2">
        <f>L2192-M2192-K2192-FIXED_COSTS</f>
        <v>7438.9427513619448</v>
      </c>
      <c r="P2192" s="2">
        <f>IF(N2192=1,O2192,"")</f>
        <v>7438.9427513619448</v>
      </c>
    </row>
    <row r="2193">
      <c r="A2193" s="6">
        <v>3</v>
      </c>
      <c r="B2193" s="6">
        <v>7</v>
      </c>
      <c r="C2193" s="6">
        <v>19</v>
      </c>
      <c r="D2193" s="6">
        <f>A2193+B2193+C2193</f>
        <v>29</v>
      </c>
      <c r="E2193" s="5">
        <f>IF(A2193=0,0,A2193*LABOR_HRS_WK_TOM*SEASON_WEEKS*(1+DIM_PCT_TOM)^A2193)</f>
        <v>359.37000000000012</v>
      </c>
      <c r="F2193" s="5">
        <f>IF(B2193=0,0,B2193*LABOR_HRS_WK_CAR*SEASON_WEEKS*(1+DIM_PCT_CAR)^B2193)</f>
        <v>249.62400827032462</v>
      </c>
      <c r="G2193" s="5">
        <f>IF(C2193=0,0,C2193*LABOR_HRS_WK_MES*SEASON_WEEKS*(1+DIM_PCT_MES)^C2193)</f>
        <v>1082.6092178872491</v>
      </c>
      <c r="H2193" s="5">
        <f>E2193+F2193+G2193</f>
        <v>1691.6032261575738</v>
      </c>
      <c r="I2193" s="5">
        <f>MIN(H2193,FARMER_HRS)</f>
        <v>720</v>
      </c>
      <c r="J2193" s="5">
        <f>MAX(0,H2193-FARMER_HRS)</f>
        <v>971.60322615757377</v>
      </c>
      <c r="K2193" s="2">
        <f>I2193*FARMER_RATE+J2193*TEMP_WORKER_RATE</f>
        <v>41868.111565235653</v>
      </c>
      <c r="L2193" s="2">
        <f>A2193*PRICE_TOM+B2193*PRICE_CAR+C2193*PRICE_MES</f>
        <v>92358</v>
      </c>
      <c r="M2193" s="2">
        <f>A2193*FERT_BED_TOM+B2193*FERT_BED_CAR+C2193*FERT_BED_MES</f>
        <v>22440</v>
      </c>
      <c r="N2193" s="6">
        <f>IF(AND(D2193&lt;=TOTAL_BEDS,J2193&lt;=TEMP_WORKER_MAX*TEMP_WORKER_HRS),1,0)</f>
        <v>1</v>
      </c>
      <c r="O2193" s="2">
        <f>L2193-M2193-K2193-FIXED_COSTS</f>
        <v>8049.888434764347</v>
      </c>
      <c r="P2193" s="2">
        <f>IF(N2193=1,O2193,"")</f>
        <v>8049.888434764347</v>
      </c>
    </row>
    <row r="2194">
      <c r="A2194" s="6">
        <v>3</v>
      </c>
      <c r="B2194" s="6">
        <v>7</v>
      </c>
      <c r="C2194" s="6">
        <v>20</v>
      </c>
      <c r="D2194" s="6">
        <f>A2194+B2194+C2194</f>
        <v>30</v>
      </c>
      <c r="E2194" s="5">
        <f>IF(A2194=0,0,A2194*LABOR_HRS_WK_TOM*SEASON_WEEKS*(1+DIM_PCT_TOM)^A2194)</f>
        <v>359.37000000000012</v>
      </c>
      <c r="F2194" s="5">
        <f>IF(B2194=0,0,B2194*LABOR_HRS_WK_CAR*SEASON_WEEKS*(1+DIM_PCT_CAR)^B2194)</f>
        <v>249.62400827032462</v>
      </c>
      <c r="G2194" s="5">
        <f>IF(C2194=0,0,C2194*LABOR_HRS_WK_MES*SEASON_WEEKS*(1+DIM_PCT_MES)^C2194)</f>
        <v>1153.8335085377259</v>
      </c>
      <c r="H2194" s="5">
        <f>E2194+F2194+G2194</f>
        <v>1762.8275168080506</v>
      </c>
      <c r="I2194" s="5">
        <f>MIN(H2194,FARMER_HRS)</f>
        <v>720</v>
      </c>
      <c r="J2194" s="5">
        <f>MAX(0,H2194-FARMER_HRS)</f>
        <v>1042.8275168080506</v>
      </c>
      <c r="K2194" s="2">
        <f>I2194*FARMER_RATE+J2194*TEMP_WORKER_RATE</f>
        <v>43104.644389028661</v>
      </c>
      <c r="L2194" s="2">
        <f>A2194*PRICE_TOM+B2194*PRICE_CAR+C2194*PRICE_MES</f>
        <v>95058</v>
      </c>
      <c r="M2194" s="2">
        <f>A2194*FERT_BED_TOM+B2194*FERT_BED_CAR+C2194*FERT_BED_MES</f>
        <v>23320</v>
      </c>
      <c r="N2194" s="6">
        <f>IF(AND(D2194&lt;=TOTAL_BEDS,J2194&lt;=TEMP_WORKER_MAX*TEMP_WORKER_HRS),1,0)</f>
        <v>1</v>
      </c>
      <c r="O2194" s="2">
        <f>L2194-M2194-K2194-FIXED_COSTS</f>
        <v>8633.355610971339</v>
      </c>
      <c r="P2194" s="2">
        <f>IF(N2194=1,O2194,"")</f>
        <v>8633.355610971339</v>
      </c>
    </row>
    <row r="2195">
      <c r="A2195" s="6">
        <v>3</v>
      </c>
      <c r="B2195" s="6">
        <v>7</v>
      </c>
      <c r="C2195" s="6">
        <v>21</v>
      </c>
      <c r="D2195" s="6">
        <f>A2195+B2195+C2195</f>
        <v>31</v>
      </c>
      <c r="E2195" s="5">
        <f>IF(A2195=0,0,A2195*LABOR_HRS_WK_TOM*SEASON_WEEKS*(1+DIM_PCT_TOM)^A2195)</f>
        <v>359.37000000000012</v>
      </c>
      <c r="F2195" s="5">
        <f>IF(B2195=0,0,B2195*LABOR_HRS_WK_CAR*SEASON_WEEKS*(1+DIM_PCT_CAR)^B2195)</f>
        <v>249.62400827032462</v>
      </c>
      <c r="G2195" s="5">
        <f>IF(C2195=0,0,C2195*LABOR_HRS_WK_MES*SEASON_WEEKS*(1+DIM_PCT_MES)^C2195)</f>
        <v>1226.6692487641699</v>
      </c>
      <c r="H2195" s="5">
        <f>E2195+F2195+G2195</f>
        <v>1835.6632570344946</v>
      </c>
      <c r="I2195" s="5">
        <f>MIN(H2195,FARMER_HRS)</f>
        <v>720</v>
      </c>
      <c r="J2195" s="5">
        <f>MAX(0,H2195-FARMER_HRS)</f>
        <v>1115.6632570344946</v>
      </c>
      <c r="K2195" s="2">
        <f>I2195*FARMER_RATE+J2195*TEMP_WORKER_RATE</f>
        <v>44369.153767959971</v>
      </c>
      <c r="L2195" s="2">
        <f>A2195*PRICE_TOM+B2195*PRICE_CAR+C2195*PRICE_MES</f>
        <v>97758</v>
      </c>
      <c r="M2195" s="2">
        <f>A2195*FERT_BED_TOM+B2195*FERT_BED_CAR+C2195*FERT_BED_MES</f>
        <v>24200</v>
      </c>
      <c r="N2195" s="6">
        <f>IF(AND(D2195&lt;=TOTAL_BEDS,J2195&lt;=TEMP_WORKER_MAX*TEMP_WORKER_HRS),1,0)</f>
        <v>1</v>
      </c>
      <c r="O2195" s="2">
        <f>L2195-M2195-K2195-FIXED_COSTS</f>
        <v>9188.8462320400286</v>
      </c>
      <c r="P2195" s="2">
        <f>IF(N2195=1,O2195,"")</f>
        <v>9188.8462320400286</v>
      </c>
    </row>
    <row r="2196">
      <c r="A2196" s="6">
        <v>3</v>
      </c>
      <c r="B2196" s="6">
        <v>7</v>
      </c>
      <c r="C2196" s="6">
        <v>22</v>
      </c>
      <c r="D2196" s="6">
        <f>A2196+B2196+C2196</f>
        <v>32</v>
      </c>
      <c r="E2196" s="5">
        <f>IF(A2196=0,0,A2196*LABOR_HRS_WK_TOM*SEASON_WEEKS*(1+DIM_PCT_TOM)^A2196)</f>
        <v>359.37000000000012</v>
      </c>
      <c r="F2196" s="5">
        <f>IF(B2196=0,0,B2196*LABOR_HRS_WK_CAR*SEASON_WEEKS*(1+DIM_PCT_CAR)^B2196)</f>
        <v>249.62400827032462</v>
      </c>
      <c r="G2196" s="5">
        <f>IF(C2196=0,0,C2196*LABOR_HRS_WK_MES*SEASON_WEEKS*(1+DIM_PCT_MES)^C2196)</f>
        <v>1301.1455960105659</v>
      </c>
      <c r="H2196" s="5">
        <f>E2196+F2196+G2196</f>
        <v>1910.1396042808906</v>
      </c>
      <c r="I2196" s="5">
        <f>MIN(H2196,FARMER_HRS)</f>
        <v>720</v>
      </c>
      <c r="J2196" s="5">
        <f>MAX(0,H2196-FARMER_HRS)</f>
        <v>1190.1396042808906</v>
      </c>
      <c r="K2196" s="2">
        <f>I2196*FARMER_RATE+J2196*TEMP_WORKER_RATE</f>
        <v>45662.145907654354</v>
      </c>
      <c r="L2196" s="2">
        <f>A2196*PRICE_TOM+B2196*PRICE_CAR+C2196*PRICE_MES</f>
        <v>100458</v>
      </c>
      <c r="M2196" s="2">
        <f>A2196*FERT_BED_TOM+B2196*FERT_BED_CAR+C2196*FERT_BED_MES</f>
        <v>25080</v>
      </c>
      <c r="N2196" s="6">
        <f>IF(AND(D2196&lt;=TOTAL_BEDS,J2196&lt;=TEMP_WORKER_MAX*TEMP_WORKER_HRS),1,0)</f>
        <v>1</v>
      </c>
      <c r="O2196" s="2">
        <f>L2196-M2196-K2196-FIXED_COSTS</f>
        <v>9715.8540923456458</v>
      </c>
      <c r="P2196" s="2">
        <f>IF(N2196=1,O2196,"")</f>
        <v>9715.8540923456458</v>
      </c>
    </row>
    <row r="2197">
      <c r="A2197" s="6">
        <v>3</v>
      </c>
      <c r="B2197" s="6">
        <v>7</v>
      </c>
      <c r="C2197" s="6">
        <v>23</v>
      </c>
      <c r="D2197" s="6">
        <f>A2197+B2197+C2197</f>
        <v>33</v>
      </c>
      <c r="E2197" s="5">
        <f>IF(A2197=0,0,A2197*LABOR_HRS_WK_TOM*SEASON_WEEKS*(1+DIM_PCT_TOM)^A2197)</f>
        <v>359.37000000000012</v>
      </c>
      <c r="F2197" s="5">
        <f>IF(B2197=0,0,B2197*LABOR_HRS_WK_CAR*SEASON_WEEKS*(1+DIM_PCT_CAR)^B2197)</f>
        <v>249.62400827032462</v>
      </c>
      <c r="G2197" s="5">
        <f>IF(C2197=0,0,C2197*LABOR_HRS_WK_MES*SEASON_WEEKS*(1+DIM_PCT_MES)^C2197)</f>
        <v>1377.2921848680023</v>
      </c>
      <c r="H2197" s="5">
        <f>E2197+F2197+G2197</f>
        <v>1986.286193138327</v>
      </c>
      <c r="I2197" s="5">
        <f>MIN(H2197,FARMER_HRS)</f>
        <v>720</v>
      </c>
      <c r="J2197" s="5">
        <f>MAX(0,H2197-FARMER_HRS)</f>
        <v>1266.286193138327</v>
      </c>
      <c r="K2197" s="2">
        <f>I2197*FARMER_RATE+J2197*TEMP_WORKER_RATE</f>
        <v>46984.1352975404</v>
      </c>
      <c r="L2197" s="2">
        <f>A2197*PRICE_TOM+B2197*PRICE_CAR+C2197*PRICE_MES</f>
        <v>103158</v>
      </c>
      <c r="M2197" s="2">
        <f>A2197*FERT_BED_TOM+B2197*FERT_BED_CAR+C2197*FERT_BED_MES</f>
        <v>25960</v>
      </c>
      <c r="N2197" s="6">
        <f>IF(AND(D2197&lt;=TOTAL_BEDS,J2197&lt;=TEMP_WORKER_MAX*TEMP_WORKER_HRS),1,0)</f>
        <v>1</v>
      </c>
      <c r="O2197" s="2">
        <f>L2197-M2197-K2197-FIXED_COSTS</f>
        <v>10213.8647024596</v>
      </c>
      <c r="P2197" s="2">
        <f>IF(N2197=1,O2197,"")</f>
        <v>10213.8647024596</v>
      </c>
    </row>
    <row r="2198">
      <c r="A2198" s="6">
        <v>3</v>
      </c>
      <c r="B2198" s="6">
        <v>7</v>
      </c>
      <c r="C2198" s="6">
        <v>24</v>
      </c>
      <c r="D2198" s="6">
        <f>A2198+B2198+C2198</f>
        <v>34</v>
      </c>
      <c r="E2198" s="5">
        <f>IF(A2198=0,0,A2198*LABOR_HRS_WK_TOM*SEASON_WEEKS*(1+DIM_PCT_TOM)^A2198)</f>
        <v>359.37000000000012</v>
      </c>
      <c r="F2198" s="5">
        <f>IF(B2198=0,0,B2198*LABOR_HRS_WK_CAR*SEASON_WEEKS*(1+DIM_PCT_CAR)^B2198)</f>
        <v>249.62400827032462</v>
      </c>
      <c r="G2198" s="5">
        <f>IF(C2198=0,0,C2198*LABOR_HRS_WK_MES*SEASON_WEEKS*(1+DIM_PCT_MES)^C2198)</f>
        <v>1455.139134447498</v>
      </c>
      <c r="H2198" s="5">
        <f>E2198+F2198+G2198</f>
        <v>2064.1331427178229</v>
      </c>
      <c r="I2198" s="5">
        <f>MIN(H2198,FARMER_HRS)</f>
        <v>720</v>
      </c>
      <c r="J2198" s="5">
        <f>MAX(0,H2198-FARMER_HRS)</f>
        <v>1344.1331427178229</v>
      </c>
      <c r="K2198" s="2">
        <f>I2198*FARMER_RATE+J2198*TEMP_WORKER_RATE</f>
        <v>48335.644838851091</v>
      </c>
      <c r="L2198" s="2">
        <f>A2198*PRICE_TOM+B2198*PRICE_CAR+C2198*PRICE_MES</f>
        <v>105858</v>
      </c>
      <c r="M2198" s="2">
        <f>A2198*FERT_BED_TOM+B2198*FERT_BED_CAR+C2198*FERT_BED_MES</f>
        <v>26840</v>
      </c>
      <c r="N2198" s="6">
        <f>IF(AND(D2198&lt;=TOTAL_BEDS,J2198&lt;=TEMP_WORKER_MAX*TEMP_WORKER_HRS),1,0)</f>
        <v>1</v>
      </c>
      <c r="O2198" s="2">
        <f>L2198-M2198-K2198-FIXED_COSTS</f>
        <v>10682.355161148909</v>
      </c>
      <c r="P2198" s="2">
        <f>IF(N2198=1,O2198,"")</f>
        <v>10682.355161148909</v>
      </c>
    </row>
    <row r="2199">
      <c r="A2199" s="6">
        <v>3</v>
      </c>
      <c r="B2199" s="6">
        <v>7</v>
      </c>
      <c r="C2199" s="6">
        <v>25</v>
      </c>
      <c r="D2199" s="6">
        <f>A2199+B2199+C2199</f>
        <v>35</v>
      </c>
      <c r="E2199" s="5">
        <f>IF(A2199=0,0,A2199*LABOR_HRS_WK_TOM*SEASON_WEEKS*(1+DIM_PCT_TOM)^A2199)</f>
        <v>359.37000000000012</v>
      </c>
      <c r="F2199" s="5">
        <f>IF(B2199=0,0,B2199*LABOR_HRS_WK_CAR*SEASON_WEEKS*(1+DIM_PCT_CAR)^B2199)</f>
        <v>249.62400827032462</v>
      </c>
      <c r="G2199" s="5">
        <f>IF(C2199=0,0,C2199*LABOR_HRS_WK_MES*SEASON_WEEKS*(1+DIM_PCT_MES)^C2199)</f>
        <v>1534.7170558625955</v>
      </c>
      <c r="H2199" s="5">
        <f>E2199+F2199+G2199</f>
        <v>2143.71106413292</v>
      </c>
      <c r="I2199" s="5">
        <f>MIN(H2199,FARMER_HRS)</f>
        <v>720</v>
      </c>
      <c r="J2199" s="5">
        <f>MAX(0,H2199-FARMER_HRS)</f>
        <v>1423.71106413292</v>
      </c>
      <c r="K2199" s="2">
        <f>I2199*FARMER_RATE+J2199*TEMP_WORKER_RATE</f>
        <v>49717.205974529861</v>
      </c>
      <c r="L2199" s="2">
        <f>A2199*PRICE_TOM+B2199*PRICE_CAR+C2199*PRICE_MES</f>
        <v>108558</v>
      </c>
      <c r="M2199" s="2">
        <f>A2199*FERT_BED_TOM+B2199*FERT_BED_CAR+C2199*FERT_BED_MES</f>
        <v>27720</v>
      </c>
      <c r="N2199" s="6">
        <f>IF(AND(D2199&lt;=TOTAL_BEDS,J2199&lt;=TEMP_WORKER_MAX*TEMP_WORKER_HRS),1,0)</f>
        <v>1</v>
      </c>
      <c r="O2199" s="2">
        <f>L2199-M2199-K2199-FIXED_COSTS</f>
        <v>11120.794025470139</v>
      </c>
      <c r="P2199" s="2">
        <f>IF(N2199=1,O2199,"")</f>
        <v>11120.794025470139</v>
      </c>
    </row>
    <row r="2200">
      <c r="A2200" s="6">
        <v>3</v>
      </c>
      <c r="B2200" s="6">
        <v>7</v>
      </c>
      <c r="C2200" s="6">
        <v>26</v>
      </c>
      <c r="D2200" s="6">
        <f>A2200+B2200+C2200</f>
        <v>36</v>
      </c>
      <c r="E2200" s="5">
        <f>IF(A2200=0,0,A2200*LABOR_HRS_WK_TOM*SEASON_WEEKS*(1+DIM_PCT_TOM)^A2200)</f>
        <v>359.37000000000012</v>
      </c>
      <c r="F2200" s="5">
        <f>IF(B2200=0,0,B2200*LABOR_HRS_WK_CAR*SEASON_WEEKS*(1+DIM_PCT_CAR)^B2200)</f>
        <v>249.62400827032462</v>
      </c>
      <c r="G2200" s="5">
        <f>IF(C2200=0,0,C2200*LABOR_HRS_WK_MES*SEASON_WEEKS*(1+DIM_PCT_MES)^C2200)</f>
        <v>1616.0570598233128</v>
      </c>
      <c r="H2200" s="5">
        <f>E2200+F2200+G2200</f>
        <v>2225.0510680936377</v>
      </c>
      <c r="I2200" s="5">
        <f>MIN(H2200,FARMER_HRS)</f>
        <v>720</v>
      </c>
      <c r="J2200" s="5">
        <f>MAX(0,H2200-FARMER_HRS)</f>
        <v>1505.0510680936377</v>
      </c>
      <c r="K2200" s="2">
        <f>I2200*FARMER_RATE+J2200*TEMP_WORKER_RATE</f>
        <v>51129.3588210701</v>
      </c>
      <c r="L2200" s="2">
        <f>A2200*PRICE_TOM+B2200*PRICE_CAR+C2200*PRICE_MES</f>
        <v>111258</v>
      </c>
      <c r="M2200" s="2">
        <f>A2200*FERT_BED_TOM+B2200*FERT_BED_CAR+C2200*FERT_BED_MES</f>
        <v>28600</v>
      </c>
      <c r="N2200" s="6">
        <f>IF(AND(D2200&lt;=TOTAL_BEDS,J2200&lt;=TEMP_WORKER_MAX*TEMP_WORKER_HRS),1,0)</f>
        <v>1</v>
      </c>
      <c r="O2200" s="2">
        <f>L2200-M2200-K2200-FIXED_COSTS</f>
        <v>11528.641178929902</v>
      </c>
      <c r="P2200" s="2">
        <f>IF(N2200=1,O2200,"")</f>
        <v>11528.641178929902</v>
      </c>
    </row>
    <row r="2201">
      <c r="A2201" s="6">
        <v>3</v>
      </c>
      <c r="B2201" s="6">
        <v>7</v>
      </c>
      <c r="C2201" s="6">
        <v>27</v>
      </c>
      <c r="D2201" s="6">
        <f>A2201+B2201+C2201</f>
        <v>37</v>
      </c>
      <c r="E2201" s="5">
        <f>IF(A2201=0,0,A2201*LABOR_HRS_WK_TOM*SEASON_WEEKS*(1+DIM_PCT_TOM)^A2201)</f>
        <v>359.37000000000012</v>
      </c>
      <c r="F2201" s="5">
        <f>IF(B2201=0,0,B2201*LABOR_HRS_WK_CAR*SEASON_WEEKS*(1+DIM_PCT_CAR)^B2201)</f>
        <v>249.62400827032462</v>
      </c>
      <c r="G2201" s="5">
        <f>IF(C2201=0,0,C2201*LABOR_HRS_WK_MES*SEASON_WEEKS*(1+DIM_PCT_MES)^C2201)</f>
        <v>1699.19076434307</v>
      </c>
      <c r="H2201" s="5">
        <f>E2201+F2201+G2201</f>
        <v>2308.1847726133947</v>
      </c>
      <c r="I2201" s="5">
        <f>MIN(H2201,FARMER_HRS)</f>
        <v>720</v>
      </c>
      <c r="J2201" s="5">
        <f>MAX(0,H2201-FARMER_HRS)</f>
        <v>1588.1847726133947</v>
      </c>
      <c r="K2201" s="2">
        <f>I2201*FARMER_RATE+J2201*TEMP_WORKER_RATE</f>
        <v>52572.652302315881</v>
      </c>
      <c r="L2201" s="2">
        <f>A2201*PRICE_TOM+B2201*PRICE_CAR+C2201*PRICE_MES</f>
        <v>113958</v>
      </c>
      <c r="M2201" s="2">
        <f>A2201*FERT_BED_TOM+B2201*FERT_BED_CAR+C2201*FERT_BED_MES</f>
        <v>29480</v>
      </c>
      <c r="N2201" s="6">
        <f>IF(AND(D2201&lt;=TOTAL_BEDS,J2201&lt;=TEMP_WORKER_MAX*TEMP_WORKER_HRS),1,0)</f>
        <v>1</v>
      </c>
      <c r="O2201" s="2">
        <f>L2201-M2201-K2201-FIXED_COSTS</f>
        <v>11905.347697684119</v>
      </c>
      <c r="P2201" s="2">
        <f>IF(N2201=1,O2201,"")</f>
        <v>11905.347697684119</v>
      </c>
    </row>
    <row r="2202">
      <c r="A2202" s="6">
        <v>3</v>
      </c>
      <c r="B2202" s="6">
        <v>7</v>
      </c>
      <c r="C2202" s="6">
        <v>28</v>
      </c>
      <c r="D2202" s="6">
        <f>A2202+B2202+C2202</f>
        <v>38</v>
      </c>
      <c r="E2202" s="5">
        <f>IF(A2202=0,0,A2202*LABOR_HRS_WK_TOM*SEASON_WEEKS*(1+DIM_PCT_TOM)^A2202)</f>
        <v>359.37000000000012</v>
      </c>
      <c r="F2202" s="5">
        <f>IF(B2202=0,0,B2202*LABOR_HRS_WK_CAR*SEASON_WEEKS*(1+DIM_PCT_CAR)^B2202)</f>
        <v>249.62400827032462</v>
      </c>
      <c r="G2202" s="5">
        <f>IF(C2202=0,0,C2202*LABOR_HRS_WK_MES*SEASON_WEEKS*(1+DIM_PCT_MES)^C2202)</f>
        <v>1784.1503025602233</v>
      </c>
      <c r="H2202" s="5">
        <f>E2202+F2202+G2202</f>
        <v>2393.144310830548</v>
      </c>
      <c r="I2202" s="5">
        <f>MIN(H2202,FARMER_HRS)</f>
        <v>720</v>
      </c>
      <c r="J2202" s="5">
        <f>MAX(0,H2202-FARMER_HRS)</f>
        <v>1673.144310830548</v>
      </c>
      <c r="K2202" s="2">
        <f>I2202*FARMER_RATE+J2202*TEMP_WORKER_RATE</f>
        <v>54047.644285252565</v>
      </c>
      <c r="L2202" s="2">
        <f>A2202*PRICE_TOM+B2202*PRICE_CAR+C2202*PRICE_MES</f>
        <v>116658</v>
      </c>
      <c r="M2202" s="2">
        <f>A2202*FERT_BED_TOM+B2202*FERT_BED_CAR+C2202*FERT_BED_MES</f>
        <v>30360</v>
      </c>
      <c r="N2202" s="6">
        <f>IF(AND(D2202&lt;=TOTAL_BEDS,J2202&lt;=TEMP_WORKER_MAX*TEMP_WORKER_HRS),1,0)</f>
        <v>1</v>
      </c>
      <c r="O2202" s="2">
        <f>L2202-M2202-K2202-FIXED_COSTS</f>
        <v>12250.355714747435</v>
      </c>
      <c r="P2202" s="2">
        <f>IF(N2202=1,O2202,"")</f>
        <v>12250.355714747435</v>
      </c>
    </row>
    <row r="2203">
      <c r="A2203" s="6">
        <v>3</v>
      </c>
      <c r="B2203" s="6">
        <v>7</v>
      </c>
      <c r="C2203" s="6">
        <v>29</v>
      </c>
      <c r="D2203" s="6">
        <f>A2203+B2203+C2203</f>
        <v>39</v>
      </c>
      <c r="E2203" s="5">
        <f>IF(A2203=0,0,A2203*LABOR_HRS_WK_TOM*SEASON_WEEKS*(1+DIM_PCT_TOM)^A2203)</f>
        <v>359.37000000000012</v>
      </c>
      <c r="F2203" s="5">
        <f>IF(B2203=0,0,B2203*LABOR_HRS_WK_CAR*SEASON_WEEKS*(1+DIM_PCT_CAR)^B2203)</f>
        <v>249.62400827032462</v>
      </c>
      <c r="G2203" s="5">
        <f>IF(C2203=0,0,C2203*LABOR_HRS_WK_MES*SEASON_WEEKS*(1+DIM_PCT_MES)^C2203)</f>
        <v>1870.9683306758766</v>
      </c>
      <c r="H2203" s="5">
        <f>E2203+F2203+G2203</f>
        <v>2479.9623389462013</v>
      </c>
      <c r="I2203" s="5">
        <f>MIN(H2203,FARMER_HRS)</f>
        <v>720</v>
      </c>
      <c r="J2203" s="5">
        <f>MAX(0,H2203-FARMER_HRS)</f>
        <v>1759.9623389462013</v>
      </c>
      <c r="K2203" s="2">
        <f>I2203*FARMER_RATE+J2203*TEMP_WORKER_RATE</f>
        <v>55554.901717815992</v>
      </c>
      <c r="L2203" s="2">
        <f>A2203*PRICE_TOM+B2203*PRICE_CAR+C2203*PRICE_MES</f>
        <v>119358</v>
      </c>
      <c r="M2203" s="2">
        <f>A2203*FERT_BED_TOM+B2203*FERT_BED_CAR+C2203*FERT_BED_MES</f>
        <v>31240</v>
      </c>
      <c r="N2203" s="6">
        <f>IF(AND(D2203&lt;=TOTAL_BEDS,J2203&lt;=TEMP_WORKER_MAX*TEMP_WORKER_HRS),1,0)</f>
        <v>1</v>
      </c>
      <c r="O2203" s="2">
        <f>L2203-M2203-K2203-FIXED_COSTS</f>
        <v>12563.098282184008</v>
      </c>
      <c r="P2203" s="2">
        <f>IF(N2203=1,O2203,"")</f>
        <v>12563.098282184008</v>
      </c>
    </row>
    <row r="2204">
      <c r="A2204" s="6">
        <v>3</v>
      </c>
      <c r="B2204" s="6">
        <v>7</v>
      </c>
      <c r="C2204" s="6">
        <v>30</v>
      </c>
      <c r="D2204" s="6">
        <f>A2204+B2204+C2204</f>
        <v>40</v>
      </c>
      <c r="E2204" s="5">
        <f>IF(A2204=0,0,A2204*LABOR_HRS_WK_TOM*SEASON_WEEKS*(1+DIM_PCT_TOM)^A2204)</f>
        <v>359.37000000000012</v>
      </c>
      <c r="F2204" s="5">
        <f>IF(B2204=0,0,B2204*LABOR_HRS_WK_CAR*SEASON_WEEKS*(1+DIM_PCT_CAR)^B2204)</f>
        <v>249.62400827032462</v>
      </c>
      <c r="G2204" s="5">
        <f>IF(C2204=0,0,C2204*LABOR_HRS_WK_MES*SEASON_WEEKS*(1+DIM_PCT_MES)^C2204)</f>
        <v>1959.6780360096466</v>
      </c>
      <c r="H2204" s="5">
        <f>E2204+F2204+G2204</f>
        <v>2568.6720442799715</v>
      </c>
      <c r="I2204" s="5">
        <f>MIN(H2204,FARMER_HRS)</f>
        <v>720</v>
      </c>
      <c r="J2204" s="5">
        <f>MAX(0,H2204-FARMER_HRS)</f>
        <v>1848.6720442799715</v>
      </c>
      <c r="K2204" s="2">
        <f>I2204*FARMER_RATE+J2204*TEMP_WORKER_RATE</f>
        <v>57095.000768749509</v>
      </c>
      <c r="L2204" s="2">
        <f>A2204*PRICE_TOM+B2204*PRICE_CAR+C2204*PRICE_MES</f>
        <v>122058</v>
      </c>
      <c r="M2204" s="2">
        <f>A2204*FERT_BED_TOM+B2204*FERT_BED_CAR+C2204*FERT_BED_MES</f>
        <v>32120</v>
      </c>
      <c r="N2204" s="6">
        <f>IF(AND(D2204&lt;=TOTAL_BEDS,J2204&lt;=TEMP_WORKER_MAX*TEMP_WORKER_HRS),1,0)</f>
        <v>1</v>
      </c>
      <c r="O2204" s="2">
        <f>L2204-M2204-K2204-FIXED_COSTS</f>
        <v>12842.999231250491</v>
      </c>
      <c r="P2204" s="2">
        <f>IF(N2204=1,O2204,"")</f>
        <v>12842.999231250491</v>
      </c>
    </row>
    <row r="2205">
      <c r="A2205" s="6">
        <v>3</v>
      </c>
      <c r="B2205" s="6">
        <v>8</v>
      </c>
      <c r="C2205" s="6">
        <v>0</v>
      </c>
      <c r="D2205" s="6">
        <f>A2205+B2205+C2205</f>
        <v>11</v>
      </c>
      <c r="E2205" s="5">
        <f>IF(A2205=0,0,A2205*LABOR_HRS_WK_TOM*SEASON_WEEKS*(1+DIM_PCT_TOM)^A2205)</f>
        <v>359.37000000000012</v>
      </c>
      <c r="F2205" s="5">
        <f>IF(B2205=0,0,B2205*LABOR_HRS_WK_CAR*SEASON_WEEKS*(1+DIM_PCT_CAR)^B2205)</f>
        <v>292.41669540238013</v>
      </c>
      <c r="G2205" s="5">
        <f>IF(C2205=0,0,C2205*LABOR_HRS_WK_MES*SEASON_WEEKS*(1+DIM_PCT_MES)^C2205)</f>
        <v>0</v>
      </c>
      <c r="H2205" s="5">
        <f>E2205+F2205+G2205</f>
        <v>651.78669540238025</v>
      </c>
      <c r="I2205" s="5">
        <f>MIN(H2205,FARMER_HRS)</f>
        <v>651.78669540238025</v>
      </c>
      <c r="J2205" s="5">
        <f>MAX(0,H2205-FARMER_HRS)</f>
        <v>0</v>
      </c>
      <c r="K2205" s="2">
        <f>I2205*FARMER_RATE+J2205*TEMP_WORKER_RATE</f>
        <v>22631.482479249313</v>
      </c>
      <c r="L2205" s="2">
        <f>A2205*PRICE_TOM+B2205*PRICE_CAR+C2205*PRICE_MES</f>
        <v>43152</v>
      </c>
      <c r="M2205" s="2">
        <f>A2205*FERT_BED_TOM+B2205*FERT_BED_CAR+C2205*FERT_BED_MES</f>
        <v>6160</v>
      </c>
      <c r="N2205" s="6">
        <f>IF(AND(D2205&lt;=TOTAL_BEDS,J2205&lt;=TEMP_WORKER_MAX*TEMP_WORKER_HRS),1,0)</f>
        <v>1</v>
      </c>
      <c r="O2205" s="2">
        <f>L2205-M2205-K2205-FIXED_COSTS</f>
        <v>-5639.4824792493127</v>
      </c>
      <c r="P2205" s="2">
        <f>IF(N2205=1,O2205,"")</f>
        <v>-5639.4824792493127</v>
      </c>
    </row>
    <row r="2206">
      <c r="A2206" s="6">
        <v>3</v>
      </c>
      <c r="B2206" s="6">
        <v>8</v>
      </c>
      <c r="C2206" s="6">
        <v>1</v>
      </c>
      <c r="D2206" s="6">
        <f>A2206+B2206+C2206</f>
        <v>12</v>
      </c>
      <c r="E2206" s="5">
        <f>IF(A2206=0,0,A2206*LABOR_HRS_WK_TOM*SEASON_WEEKS*(1+DIM_PCT_TOM)^A2206)</f>
        <v>359.37000000000012</v>
      </c>
      <c r="F2206" s="5">
        <f>IF(B2206=0,0,B2206*LABOR_HRS_WK_CAR*SEASON_WEEKS*(1+DIM_PCT_CAR)^B2206)</f>
        <v>292.41669540238013</v>
      </c>
      <c r="G2206" s="5">
        <f>IF(C2206=0,0,C2206*LABOR_HRS_WK_MES*SEASON_WEEKS*(1+DIM_PCT_MES)^C2206)</f>
        <v>45.5625</v>
      </c>
      <c r="H2206" s="5">
        <f>E2206+F2206+G2206</f>
        <v>697.34919540238025</v>
      </c>
      <c r="I2206" s="5">
        <f>MIN(H2206,FARMER_HRS)</f>
        <v>697.34919540238025</v>
      </c>
      <c r="J2206" s="5">
        <f>MAX(0,H2206-FARMER_HRS)</f>
        <v>0</v>
      </c>
      <c r="K2206" s="2">
        <f>I2206*FARMER_RATE+J2206*TEMP_WORKER_RATE</f>
        <v>24213.513729249313</v>
      </c>
      <c r="L2206" s="2">
        <f>A2206*PRICE_TOM+B2206*PRICE_CAR+C2206*PRICE_MES</f>
        <v>45852</v>
      </c>
      <c r="M2206" s="2">
        <f>A2206*FERT_BED_TOM+B2206*FERT_BED_CAR+C2206*FERT_BED_MES</f>
        <v>7040</v>
      </c>
      <c r="N2206" s="6">
        <f>IF(AND(D2206&lt;=TOTAL_BEDS,J2206&lt;=TEMP_WORKER_MAX*TEMP_WORKER_HRS),1,0)</f>
        <v>1</v>
      </c>
      <c r="O2206" s="2">
        <f>L2206-M2206-K2206-FIXED_COSTS</f>
        <v>-5401.5137292493127</v>
      </c>
      <c r="P2206" s="2">
        <f>IF(N2206=1,O2206,"")</f>
        <v>-5401.5137292493127</v>
      </c>
    </row>
    <row r="2207">
      <c r="A2207" s="6">
        <v>3</v>
      </c>
      <c r="B2207" s="6">
        <v>8</v>
      </c>
      <c r="C2207" s="6">
        <v>2</v>
      </c>
      <c r="D2207" s="6">
        <f>A2207+B2207+C2207</f>
        <v>13</v>
      </c>
      <c r="E2207" s="5">
        <f>IF(A2207=0,0,A2207*LABOR_HRS_WK_TOM*SEASON_WEEKS*(1+DIM_PCT_TOM)^A2207)</f>
        <v>359.37000000000012</v>
      </c>
      <c r="F2207" s="5">
        <f>IF(B2207=0,0,B2207*LABOR_HRS_WK_CAR*SEASON_WEEKS*(1+DIM_PCT_CAR)^B2207)</f>
        <v>292.41669540238013</v>
      </c>
      <c r="G2207" s="5">
        <f>IF(C2207=0,0,C2207*LABOR_HRS_WK_MES*SEASON_WEEKS*(1+DIM_PCT_MES)^C2207)</f>
        <v>92.2640625</v>
      </c>
      <c r="H2207" s="5">
        <f>E2207+F2207+G2207</f>
        <v>744.05075790238027</v>
      </c>
      <c r="I2207" s="5">
        <f>MIN(H2207,FARMER_HRS)</f>
        <v>720</v>
      </c>
      <c r="J2207" s="5">
        <f>MAX(0,H2207-FARMER_HRS)</f>
        <v>24.050757902380269</v>
      </c>
      <c r="K2207" s="2">
        <f>I2207*FARMER_RATE+J2207*TEMP_WORKER_RATE</f>
        <v>25417.547880249658</v>
      </c>
      <c r="L2207" s="2">
        <f>A2207*PRICE_TOM+B2207*PRICE_CAR+C2207*PRICE_MES</f>
        <v>48552</v>
      </c>
      <c r="M2207" s="2">
        <f>A2207*FERT_BED_TOM+B2207*FERT_BED_CAR+C2207*FERT_BED_MES</f>
        <v>7920</v>
      </c>
      <c r="N2207" s="6">
        <f>IF(AND(D2207&lt;=TOTAL_BEDS,J2207&lt;=TEMP_WORKER_MAX*TEMP_WORKER_HRS),1,0)</f>
        <v>1</v>
      </c>
      <c r="O2207" s="2">
        <f>L2207-M2207-K2207-FIXED_COSTS</f>
        <v>-4785.5478802496582</v>
      </c>
      <c r="P2207" s="2">
        <f>IF(N2207=1,O2207,"")</f>
        <v>-4785.5478802496582</v>
      </c>
    </row>
    <row r="2208">
      <c r="A2208" s="6">
        <v>3</v>
      </c>
      <c r="B2208" s="6">
        <v>8</v>
      </c>
      <c r="C2208" s="6">
        <v>3</v>
      </c>
      <c r="D2208" s="6">
        <f>A2208+B2208+C2208</f>
        <v>14</v>
      </c>
      <c r="E2208" s="5">
        <f>IF(A2208=0,0,A2208*LABOR_HRS_WK_TOM*SEASON_WEEKS*(1+DIM_PCT_TOM)^A2208)</f>
        <v>359.37000000000012</v>
      </c>
      <c r="F2208" s="5">
        <f>IF(B2208=0,0,B2208*LABOR_HRS_WK_CAR*SEASON_WEEKS*(1+DIM_PCT_CAR)^B2208)</f>
        <v>292.41669540238013</v>
      </c>
      <c r="G2208" s="5">
        <f>IF(C2208=0,0,C2208*LABOR_HRS_WK_MES*SEASON_WEEKS*(1+DIM_PCT_MES)^C2208)</f>
        <v>140.12604492187498</v>
      </c>
      <c r="H2208" s="5">
        <f>E2208+F2208+G2208</f>
        <v>791.9127403242552</v>
      </c>
      <c r="I2208" s="5">
        <f>MIN(H2208,FARMER_HRS)</f>
        <v>720</v>
      </c>
      <c r="J2208" s="5">
        <f>MAX(0,H2208-FARMER_HRS)</f>
        <v>71.9127403242552</v>
      </c>
      <c r="K2208" s="2">
        <f>I2208*FARMER_RATE+J2208*TEMP_WORKER_RATE</f>
        <v>26248.485075073873</v>
      </c>
      <c r="L2208" s="2">
        <f>A2208*PRICE_TOM+B2208*PRICE_CAR+C2208*PRICE_MES</f>
        <v>51252</v>
      </c>
      <c r="M2208" s="2">
        <f>A2208*FERT_BED_TOM+B2208*FERT_BED_CAR+C2208*FERT_BED_MES</f>
        <v>8800</v>
      </c>
      <c r="N2208" s="6">
        <f>IF(AND(D2208&lt;=TOTAL_BEDS,J2208&lt;=TEMP_WORKER_MAX*TEMP_WORKER_HRS),1,0)</f>
        <v>1</v>
      </c>
      <c r="O2208" s="2">
        <f>L2208-M2208-K2208-FIXED_COSTS</f>
        <v>-3796.4850750738733</v>
      </c>
      <c r="P2208" s="2">
        <f>IF(N2208=1,O2208,"")</f>
        <v>-3796.4850750738733</v>
      </c>
    </row>
    <row r="2209">
      <c r="A2209" s="6">
        <v>3</v>
      </c>
      <c r="B2209" s="6">
        <v>8</v>
      </c>
      <c r="C2209" s="6">
        <v>4</v>
      </c>
      <c r="D2209" s="6">
        <f>A2209+B2209+C2209</f>
        <v>15</v>
      </c>
      <c r="E2209" s="5">
        <f>IF(A2209=0,0,A2209*LABOR_HRS_WK_TOM*SEASON_WEEKS*(1+DIM_PCT_TOM)^A2209)</f>
        <v>359.37000000000012</v>
      </c>
      <c r="F2209" s="5">
        <f>IF(B2209=0,0,B2209*LABOR_HRS_WK_CAR*SEASON_WEEKS*(1+DIM_PCT_CAR)^B2209)</f>
        <v>292.41669540238013</v>
      </c>
      <c r="G2209" s="5">
        <f>IF(C2209=0,0,C2209*LABOR_HRS_WK_MES*SEASON_WEEKS*(1+DIM_PCT_MES)^C2209)</f>
        <v>189.17016064453119</v>
      </c>
      <c r="H2209" s="5">
        <f>E2209+F2209+G2209</f>
        <v>840.95685604691141</v>
      </c>
      <c r="I2209" s="5">
        <f>MIN(H2209,FARMER_HRS)</f>
        <v>720</v>
      </c>
      <c r="J2209" s="5">
        <f>MAX(0,H2209-FARMER_HRS)</f>
        <v>120.95685604691141</v>
      </c>
      <c r="K2209" s="2">
        <f>I2209*FARMER_RATE+J2209*TEMP_WORKER_RATE</f>
        <v>27099.9454174811</v>
      </c>
      <c r="L2209" s="2">
        <f>A2209*PRICE_TOM+B2209*PRICE_CAR+C2209*PRICE_MES</f>
        <v>53952</v>
      </c>
      <c r="M2209" s="2">
        <f>A2209*FERT_BED_TOM+B2209*FERT_BED_CAR+C2209*FERT_BED_MES</f>
        <v>9680</v>
      </c>
      <c r="N2209" s="6">
        <f>IF(AND(D2209&lt;=TOTAL_BEDS,J2209&lt;=TEMP_WORKER_MAX*TEMP_WORKER_HRS),1,0)</f>
        <v>1</v>
      </c>
      <c r="O2209" s="2">
        <f>L2209-M2209-K2209-FIXED_COSTS</f>
        <v>-2827.9454174811</v>
      </c>
      <c r="P2209" s="2">
        <f>IF(N2209=1,O2209,"")</f>
        <v>-2827.9454174811</v>
      </c>
    </row>
    <row r="2210">
      <c r="A2210" s="6">
        <v>3</v>
      </c>
      <c r="B2210" s="6">
        <v>8</v>
      </c>
      <c r="C2210" s="6">
        <v>5</v>
      </c>
      <c r="D2210" s="6">
        <f>A2210+B2210+C2210</f>
        <v>16</v>
      </c>
      <c r="E2210" s="5">
        <f>IF(A2210=0,0,A2210*LABOR_HRS_WK_TOM*SEASON_WEEKS*(1+DIM_PCT_TOM)^A2210)</f>
        <v>359.37000000000012</v>
      </c>
      <c r="F2210" s="5">
        <f>IF(B2210=0,0,B2210*LABOR_HRS_WK_CAR*SEASON_WEEKS*(1+DIM_PCT_CAR)^B2210)</f>
        <v>292.41669540238013</v>
      </c>
      <c r="G2210" s="5">
        <f>IF(C2210=0,0,C2210*LABOR_HRS_WK_MES*SEASON_WEEKS*(1+DIM_PCT_MES)^C2210)</f>
        <v>239.41848456573481</v>
      </c>
      <c r="H2210" s="5">
        <f>E2210+F2210+G2210</f>
        <v>891.20517996811509</v>
      </c>
      <c r="I2210" s="5">
        <f>MIN(H2210,FARMER_HRS)</f>
        <v>720</v>
      </c>
      <c r="J2210" s="5">
        <f>MAX(0,H2210-FARMER_HRS)</f>
        <v>171.20517996811509</v>
      </c>
      <c r="K2210" s="2">
        <f>I2210*FARMER_RATE+J2210*TEMP_WORKER_RATE</f>
        <v>27972.312152224222</v>
      </c>
      <c r="L2210" s="2">
        <f>A2210*PRICE_TOM+B2210*PRICE_CAR+C2210*PRICE_MES</f>
        <v>56652</v>
      </c>
      <c r="M2210" s="2">
        <f>A2210*FERT_BED_TOM+B2210*FERT_BED_CAR+C2210*FERT_BED_MES</f>
        <v>10560</v>
      </c>
      <c r="N2210" s="6">
        <f>IF(AND(D2210&lt;=TOTAL_BEDS,J2210&lt;=TEMP_WORKER_MAX*TEMP_WORKER_HRS),1,0)</f>
        <v>1</v>
      </c>
      <c r="O2210" s="2">
        <f>L2210-M2210-K2210-FIXED_COSTS</f>
        <v>-1880.3121522242218</v>
      </c>
      <c r="P2210" s="2">
        <f>IF(N2210=1,O2210,"")</f>
        <v>-1880.3121522242218</v>
      </c>
    </row>
    <row r="2211">
      <c r="A2211" s="6">
        <v>3</v>
      </c>
      <c r="B2211" s="6">
        <v>8</v>
      </c>
      <c r="C2211" s="6">
        <v>6</v>
      </c>
      <c r="D2211" s="6">
        <f>A2211+B2211+C2211</f>
        <v>17</v>
      </c>
      <c r="E2211" s="5">
        <f>IF(A2211=0,0,A2211*LABOR_HRS_WK_TOM*SEASON_WEEKS*(1+DIM_PCT_TOM)^A2211)</f>
        <v>359.37000000000012</v>
      </c>
      <c r="F2211" s="5">
        <f>IF(B2211=0,0,B2211*LABOR_HRS_WK_CAR*SEASON_WEEKS*(1+DIM_PCT_CAR)^B2211)</f>
        <v>292.41669540238013</v>
      </c>
      <c r="G2211" s="5">
        <f>IF(C2211=0,0,C2211*LABOR_HRS_WK_MES*SEASON_WEEKS*(1+DIM_PCT_MES)^C2211)</f>
        <v>290.89345874736773</v>
      </c>
      <c r="H2211" s="5">
        <f>E2211+F2211+G2211</f>
        <v>942.680154149748</v>
      </c>
      <c r="I2211" s="5">
        <f>MIN(H2211,FARMER_HRS)</f>
        <v>720</v>
      </c>
      <c r="J2211" s="5">
        <f>MAX(0,H2211-FARMER_HRS)</f>
        <v>222.68015414974798</v>
      </c>
      <c r="K2211" s="2">
        <f>I2211*FARMER_RATE+J2211*TEMP_WORKER_RATE</f>
        <v>28865.974898433124</v>
      </c>
      <c r="L2211" s="2">
        <f>A2211*PRICE_TOM+B2211*PRICE_CAR+C2211*PRICE_MES</f>
        <v>59352</v>
      </c>
      <c r="M2211" s="2">
        <f>A2211*FERT_BED_TOM+B2211*FERT_BED_CAR+C2211*FERT_BED_MES</f>
        <v>11440</v>
      </c>
      <c r="N2211" s="6">
        <f>IF(AND(D2211&lt;=TOTAL_BEDS,J2211&lt;=TEMP_WORKER_MAX*TEMP_WORKER_HRS),1,0)</f>
        <v>1</v>
      </c>
      <c r="O2211" s="2">
        <f>L2211-M2211-K2211-FIXED_COSTS</f>
        <v>-953.9748984331236</v>
      </c>
      <c r="P2211" s="2">
        <f>IF(N2211=1,O2211,"")</f>
        <v>-953.9748984331236</v>
      </c>
    </row>
    <row r="2212">
      <c r="A2212" s="6">
        <v>3</v>
      </c>
      <c r="B2212" s="6">
        <v>8</v>
      </c>
      <c r="C2212" s="6">
        <v>7</v>
      </c>
      <c r="D2212" s="6">
        <f>A2212+B2212+C2212</f>
        <v>18</v>
      </c>
      <c r="E2212" s="5">
        <f>IF(A2212=0,0,A2212*LABOR_HRS_WK_TOM*SEASON_WEEKS*(1+DIM_PCT_TOM)^A2212)</f>
        <v>359.37000000000012</v>
      </c>
      <c r="F2212" s="5">
        <f>IF(B2212=0,0,B2212*LABOR_HRS_WK_CAR*SEASON_WEEKS*(1+DIM_PCT_CAR)^B2212)</f>
        <v>292.41669540238013</v>
      </c>
      <c r="G2212" s="5">
        <f>IF(C2212=0,0,C2212*LABOR_HRS_WK_MES*SEASON_WEEKS*(1+DIM_PCT_MES)^C2212)</f>
        <v>343.61789814532818</v>
      </c>
      <c r="H2212" s="5">
        <f>E2212+F2212+G2212</f>
        <v>995.40459354770837</v>
      </c>
      <c r="I2212" s="5">
        <f>MIN(H2212,FARMER_HRS)</f>
        <v>720</v>
      </c>
      <c r="J2212" s="5">
        <f>MAX(0,H2212-FARMER_HRS)</f>
        <v>275.40459354770837</v>
      </c>
      <c r="K2212" s="2">
        <f>I2212*FARMER_RATE+J2212*TEMP_WORKER_RATE</f>
        <v>29781.329749092161</v>
      </c>
      <c r="L2212" s="2">
        <f>A2212*PRICE_TOM+B2212*PRICE_CAR+C2212*PRICE_MES</f>
        <v>62052</v>
      </c>
      <c r="M2212" s="2">
        <f>A2212*FERT_BED_TOM+B2212*FERT_BED_CAR+C2212*FERT_BED_MES</f>
        <v>12320</v>
      </c>
      <c r="N2212" s="6">
        <f>IF(AND(D2212&lt;=TOTAL_BEDS,J2212&lt;=TEMP_WORKER_MAX*TEMP_WORKER_HRS),1,0)</f>
        <v>1</v>
      </c>
      <c r="O2212" s="2">
        <f>L2212-M2212-K2212-FIXED_COSTS</f>
        <v>-49.329749092161364</v>
      </c>
      <c r="P2212" s="2">
        <f>IF(N2212=1,O2212,"")</f>
        <v>-49.329749092161364</v>
      </c>
    </row>
    <row r="2213">
      <c r="A2213" s="6">
        <v>3</v>
      </c>
      <c r="B2213" s="6">
        <v>8</v>
      </c>
      <c r="C2213" s="6">
        <v>8</v>
      </c>
      <c r="D2213" s="6">
        <f>A2213+B2213+C2213</f>
        <v>19</v>
      </c>
      <c r="E2213" s="5">
        <f>IF(A2213=0,0,A2213*LABOR_HRS_WK_TOM*SEASON_WEEKS*(1+DIM_PCT_TOM)^A2213)</f>
        <v>359.37000000000012</v>
      </c>
      <c r="F2213" s="5">
        <f>IF(B2213=0,0,B2213*LABOR_HRS_WK_CAR*SEASON_WEEKS*(1+DIM_PCT_CAR)^B2213)</f>
        <v>292.41669540238013</v>
      </c>
      <c r="G2213" s="5">
        <f>IF(C2213=0,0,C2213*LABOR_HRS_WK_MES*SEASON_WEEKS*(1+DIM_PCT_MES)^C2213)</f>
        <v>397.61499642530833</v>
      </c>
      <c r="H2213" s="5">
        <f>E2213+F2213+G2213</f>
        <v>1049.4016918276886</v>
      </c>
      <c r="I2213" s="5">
        <f>MIN(H2213,FARMER_HRS)</f>
        <v>720</v>
      </c>
      <c r="J2213" s="5">
        <f>MAX(0,H2213-FARMER_HRS)</f>
        <v>329.40169182768864</v>
      </c>
      <c r="K2213" s="2">
        <f>I2213*FARMER_RATE+J2213*TEMP_WORKER_RATE</f>
        <v>30718.779372008481</v>
      </c>
      <c r="L2213" s="2">
        <f>A2213*PRICE_TOM+B2213*PRICE_CAR+C2213*PRICE_MES</f>
        <v>64752</v>
      </c>
      <c r="M2213" s="2">
        <f>A2213*FERT_BED_TOM+B2213*FERT_BED_CAR+C2213*FERT_BED_MES</f>
        <v>13200</v>
      </c>
      <c r="N2213" s="6">
        <f>IF(AND(D2213&lt;=TOTAL_BEDS,J2213&lt;=TEMP_WORKER_MAX*TEMP_WORKER_HRS),1,0)</f>
        <v>1</v>
      </c>
      <c r="O2213" s="2">
        <f>L2213-M2213-K2213-FIXED_COSTS</f>
        <v>833.220627991519</v>
      </c>
      <c r="P2213" s="2">
        <f>IF(N2213=1,O2213,"")</f>
        <v>833.220627991519</v>
      </c>
    </row>
    <row r="2214">
      <c r="A2214" s="6">
        <v>3</v>
      </c>
      <c r="B2214" s="6">
        <v>8</v>
      </c>
      <c r="C2214" s="6">
        <v>9</v>
      </c>
      <c r="D2214" s="6">
        <f>A2214+B2214+C2214</f>
        <v>20</v>
      </c>
      <c r="E2214" s="5">
        <f>IF(A2214=0,0,A2214*LABOR_HRS_WK_TOM*SEASON_WEEKS*(1+DIM_PCT_TOM)^A2214)</f>
        <v>359.37000000000012</v>
      </c>
      <c r="F2214" s="5">
        <f>IF(B2214=0,0,B2214*LABOR_HRS_WK_CAR*SEASON_WEEKS*(1+DIM_PCT_CAR)^B2214)</f>
        <v>292.41669540238013</v>
      </c>
      <c r="G2214" s="5">
        <f>IF(C2214=0,0,C2214*LABOR_HRS_WK_MES*SEASON_WEEKS*(1+DIM_PCT_MES)^C2214)</f>
        <v>452.90833186570273</v>
      </c>
      <c r="H2214" s="5">
        <f>E2214+F2214+G2214</f>
        <v>1104.6950272680829</v>
      </c>
      <c r="I2214" s="5">
        <f>MIN(H2214,FARMER_HRS)</f>
        <v>720</v>
      </c>
      <c r="J2214" s="5">
        <f>MAX(0,H2214-FARMER_HRS)</f>
        <v>384.69502726808287</v>
      </c>
      <c r="K2214" s="2">
        <f>I2214*FARMER_RATE+J2214*TEMP_WORKER_RATE</f>
        <v>31678.733112293106</v>
      </c>
      <c r="L2214" s="2">
        <f>A2214*PRICE_TOM+B2214*PRICE_CAR+C2214*PRICE_MES</f>
        <v>67452</v>
      </c>
      <c r="M2214" s="2">
        <f>A2214*FERT_BED_TOM+B2214*FERT_BED_CAR+C2214*FERT_BED_MES</f>
        <v>14080</v>
      </c>
      <c r="N2214" s="6">
        <f>IF(AND(D2214&lt;=TOTAL_BEDS,J2214&lt;=TEMP_WORKER_MAX*TEMP_WORKER_HRS),1,0)</f>
        <v>1</v>
      </c>
      <c r="O2214" s="2">
        <f>L2214-M2214-K2214-FIXED_COSTS</f>
        <v>1693.2668877068936</v>
      </c>
      <c r="P2214" s="2">
        <f>IF(N2214=1,O2214,"")</f>
        <v>1693.2668877068936</v>
      </c>
    </row>
    <row r="2215">
      <c r="A2215" s="6">
        <v>3</v>
      </c>
      <c r="B2215" s="6">
        <v>8</v>
      </c>
      <c r="C2215" s="6">
        <v>10</v>
      </c>
      <c r="D2215" s="6">
        <f>A2215+B2215+C2215</f>
        <v>21</v>
      </c>
      <c r="E2215" s="5">
        <f>IF(A2215=0,0,A2215*LABOR_HRS_WK_TOM*SEASON_WEEKS*(1+DIM_PCT_TOM)^A2215)</f>
        <v>359.37000000000012</v>
      </c>
      <c r="F2215" s="5">
        <f>IF(B2215=0,0,B2215*LABOR_HRS_WK_CAR*SEASON_WEEKS*(1+DIM_PCT_CAR)^B2215)</f>
        <v>292.41669540238013</v>
      </c>
      <c r="G2215" s="5">
        <f>IF(C2215=0,0,C2215*LABOR_HRS_WK_MES*SEASON_WEEKS*(1+DIM_PCT_MES)^C2215)</f>
        <v>509.52187334891551</v>
      </c>
      <c r="H2215" s="5">
        <f>E2215+F2215+G2215</f>
        <v>1161.3085687512958</v>
      </c>
      <c r="I2215" s="5">
        <f>MIN(H2215,FARMER_HRS)</f>
        <v>720</v>
      </c>
      <c r="J2215" s="5">
        <f>MAX(0,H2215-FARMER_HRS)</f>
        <v>441.30856875129575</v>
      </c>
      <c r="K2215" s="2">
        <f>I2215*FARMER_RATE+J2215*TEMP_WORKER_RATE</f>
        <v>32661.607096376662</v>
      </c>
      <c r="L2215" s="2">
        <f>A2215*PRICE_TOM+B2215*PRICE_CAR+C2215*PRICE_MES</f>
        <v>70152</v>
      </c>
      <c r="M2215" s="2">
        <f>A2215*FERT_BED_TOM+B2215*FERT_BED_CAR+C2215*FERT_BED_MES</f>
        <v>14960</v>
      </c>
      <c r="N2215" s="6">
        <f>IF(AND(D2215&lt;=TOTAL_BEDS,J2215&lt;=TEMP_WORKER_MAX*TEMP_WORKER_HRS),1,0)</f>
        <v>1</v>
      </c>
      <c r="O2215" s="2">
        <f>L2215-M2215-K2215-FIXED_COSTS</f>
        <v>2530.3929036233385</v>
      </c>
      <c r="P2215" s="2">
        <f>IF(N2215=1,O2215,"")</f>
        <v>2530.3929036233385</v>
      </c>
    </row>
    <row r="2216">
      <c r="A2216" s="6">
        <v>3</v>
      </c>
      <c r="B2216" s="6">
        <v>8</v>
      </c>
      <c r="C2216" s="6">
        <v>11</v>
      </c>
      <c r="D2216" s="6">
        <f>A2216+B2216+C2216</f>
        <v>22</v>
      </c>
      <c r="E2216" s="5">
        <f>IF(A2216=0,0,A2216*LABOR_HRS_WK_TOM*SEASON_WEEKS*(1+DIM_PCT_TOM)^A2216)</f>
        <v>359.37000000000012</v>
      </c>
      <c r="F2216" s="5">
        <f>IF(B2216=0,0,B2216*LABOR_HRS_WK_CAR*SEASON_WEEKS*(1+DIM_PCT_CAR)^B2216)</f>
        <v>292.41669540238013</v>
      </c>
      <c r="G2216" s="5">
        <f>IF(C2216=0,0,C2216*LABOR_HRS_WK_MES*SEASON_WEEKS*(1+DIM_PCT_MES)^C2216)</f>
        <v>567.47998644235463</v>
      </c>
      <c r="H2216" s="5">
        <f>E2216+F2216+G2216</f>
        <v>1219.2666818447349</v>
      </c>
      <c r="I2216" s="5">
        <f>MIN(H2216,FARMER_HRS)</f>
        <v>720</v>
      </c>
      <c r="J2216" s="5">
        <f>MAX(0,H2216-FARMER_HRS)</f>
        <v>499.26668184473488</v>
      </c>
      <c r="K2216" s="2">
        <f>I2216*FARMER_RATE+J2216*TEMP_WORKER_RATE</f>
        <v>33667.824337582206</v>
      </c>
      <c r="L2216" s="2">
        <f>A2216*PRICE_TOM+B2216*PRICE_CAR+C2216*PRICE_MES</f>
        <v>72852</v>
      </c>
      <c r="M2216" s="2">
        <f>A2216*FERT_BED_TOM+B2216*FERT_BED_CAR+C2216*FERT_BED_MES</f>
        <v>15840</v>
      </c>
      <c r="N2216" s="6">
        <f>IF(AND(D2216&lt;=TOTAL_BEDS,J2216&lt;=TEMP_WORKER_MAX*TEMP_WORKER_HRS),1,0)</f>
        <v>1</v>
      </c>
      <c r="O2216" s="2">
        <f>L2216-M2216-K2216-FIXED_COSTS</f>
        <v>3344.1756624177942</v>
      </c>
      <c r="P2216" s="2">
        <f>IF(N2216=1,O2216,"")</f>
        <v>3344.1756624177942</v>
      </c>
    </row>
    <row r="2217">
      <c r="A2217" s="6">
        <v>3</v>
      </c>
      <c r="B2217" s="6">
        <v>8</v>
      </c>
      <c r="C2217" s="6">
        <v>12</v>
      </c>
      <c r="D2217" s="6">
        <f>A2217+B2217+C2217</f>
        <v>23</v>
      </c>
      <c r="E2217" s="5">
        <f>IF(A2217=0,0,A2217*LABOR_HRS_WK_TOM*SEASON_WEEKS*(1+DIM_PCT_TOM)^A2217)</f>
        <v>359.37000000000012</v>
      </c>
      <c r="F2217" s="5">
        <f>IF(B2217=0,0,B2217*LABOR_HRS_WK_CAR*SEASON_WEEKS*(1+DIM_PCT_CAR)^B2217)</f>
        <v>292.41669540238013</v>
      </c>
      <c r="G2217" s="5">
        <f>IF(C2217=0,0,C2217*LABOR_HRS_WK_MES*SEASON_WEEKS*(1+DIM_PCT_MES)^C2217)</f>
        <v>626.807439570419</v>
      </c>
      <c r="H2217" s="5">
        <f>E2217+F2217+G2217</f>
        <v>1278.5941349727991</v>
      </c>
      <c r="I2217" s="5">
        <f>MIN(H2217,FARMER_HRS)</f>
        <v>720</v>
      </c>
      <c r="J2217" s="5">
        <f>MAX(0,H2217-FARMER_HRS)</f>
        <v>558.59413497279911</v>
      </c>
      <c r="K2217" s="2">
        <f>I2217*FARMER_RATE+J2217*TEMP_WORKER_RATE</f>
        <v>34697.81484327776</v>
      </c>
      <c r="L2217" s="2">
        <f>A2217*PRICE_TOM+B2217*PRICE_CAR+C2217*PRICE_MES</f>
        <v>75552</v>
      </c>
      <c r="M2217" s="2">
        <f>A2217*FERT_BED_TOM+B2217*FERT_BED_CAR+C2217*FERT_BED_MES</f>
        <v>16720</v>
      </c>
      <c r="N2217" s="6">
        <f>IF(AND(D2217&lt;=TOTAL_BEDS,J2217&lt;=TEMP_WORKER_MAX*TEMP_WORKER_HRS),1,0)</f>
        <v>1</v>
      </c>
      <c r="O2217" s="2">
        <f>L2217-M2217-K2217-FIXED_COSTS</f>
        <v>4134.18515672224</v>
      </c>
      <c r="P2217" s="2">
        <f>IF(N2217=1,O2217,"")</f>
        <v>4134.18515672224</v>
      </c>
    </row>
    <row r="2218">
      <c r="A2218" s="6">
        <v>3</v>
      </c>
      <c r="B2218" s="6">
        <v>8</v>
      </c>
      <c r="C2218" s="6">
        <v>13</v>
      </c>
      <c r="D2218" s="6">
        <f>A2218+B2218+C2218</f>
        <v>24</v>
      </c>
      <c r="E2218" s="5">
        <f>IF(A2218=0,0,A2218*LABOR_HRS_WK_TOM*SEASON_WEEKS*(1+DIM_PCT_TOM)^A2218)</f>
        <v>359.37000000000012</v>
      </c>
      <c r="F2218" s="5">
        <f>IF(B2218=0,0,B2218*LABOR_HRS_WK_CAR*SEASON_WEEKS*(1+DIM_PCT_CAR)^B2218)</f>
        <v>292.41669540238013</v>
      </c>
      <c r="G2218" s="5">
        <f>IF(C2218=0,0,C2218*LABOR_HRS_WK_MES*SEASON_WEEKS*(1+DIM_PCT_MES)^C2218)</f>
        <v>687.52941027880331</v>
      </c>
      <c r="H2218" s="5">
        <f>E2218+F2218+G2218</f>
        <v>1339.3161056811837</v>
      </c>
      <c r="I2218" s="5">
        <f>MIN(H2218,FARMER_HRS)</f>
        <v>720</v>
      </c>
      <c r="J2218" s="5">
        <f>MAX(0,H2218-FARMER_HRS)</f>
        <v>619.31610568118367</v>
      </c>
      <c r="K2218" s="2">
        <f>I2218*FARMER_RATE+J2218*TEMP_WORKER_RATE</f>
        <v>35752.015723631659</v>
      </c>
      <c r="L2218" s="2">
        <f>A2218*PRICE_TOM+B2218*PRICE_CAR+C2218*PRICE_MES</f>
        <v>78252</v>
      </c>
      <c r="M2218" s="2">
        <f>A2218*FERT_BED_TOM+B2218*FERT_BED_CAR+C2218*FERT_BED_MES</f>
        <v>17600</v>
      </c>
      <c r="N2218" s="6">
        <f>IF(AND(D2218&lt;=TOTAL_BEDS,J2218&lt;=TEMP_WORKER_MAX*TEMP_WORKER_HRS),1,0)</f>
        <v>1</v>
      </c>
      <c r="O2218" s="2">
        <f>L2218-M2218-K2218-FIXED_COSTS</f>
        <v>4899.9842763683409</v>
      </c>
      <c r="P2218" s="2">
        <f>IF(N2218=1,O2218,"")</f>
        <v>4899.9842763683409</v>
      </c>
    </row>
    <row r="2219">
      <c r="A2219" s="6">
        <v>3</v>
      </c>
      <c r="B2219" s="6">
        <v>8</v>
      </c>
      <c r="C2219" s="6">
        <v>14</v>
      </c>
      <c r="D2219" s="6">
        <f>A2219+B2219+C2219</f>
        <v>25</v>
      </c>
      <c r="E2219" s="5">
        <f>IF(A2219=0,0,A2219*LABOR_HRS_WK_TOM*SEASON_WEEKS*(1+DIM_PCT_TOM)^A2219)</f>
        <v>359.37000000000012</v>
      </c>
      <c r="F2219" s="5">
        <f>IF(B2219=0,0,B2219*LABOR_HRS_WK_CAR*SEASON_WEEKS*(1+DIM_PCT_CAR)^B2219)</f>
        <v>292.41669540238013</v>
      </c>
      <c r="G2219" s="5">
        <f>IF(C2219=0,0,C2219*LABOR_HRS_WK_MES*SEASON_WEEKS*(1+DIM_PCT_MES)^C2219)</f>
        <v>749.67149159246435</v>
      </c>
      <c r="H2219" s="5">
        <f>E2219+F2219+G2219</f>
        <v>1401.4581869948447</v>
      </c>
      <c r="I2219" s="5">
        <f>MIN(H2219,FARMER_HRS)</f>
        <v>720</v>
      </c>
      <c r="J2219" s="5">
        <f>MAX(0,H2219-FARMER_HRS)</f>
        <v>681.45818699484471</v>
      </c>
      <c r="K2219" s="2">
        <f>I2219*FARMER_RATE+J2219*TEMP_WORKER_RATE</f>
        <v>36830.87130199383</v>
      </c>
      <c r="L2219" s="2">
        <f>A2219*PRICE_TOM+B2219*PRICE_CAR+C2219*PRICE_MES</f>
        <v>80952</v>
      </c>
      <c r="M2219" s="2">
        <f>A2219*FERT_BED_TOM+B2219*FERT_BED_CAR+C2219*FERT_BED_MES</f>
        <v>18480</v>
      </c>
      <c r="N2219" s="6">
        <f>IF(AND(D2219&lt;=TOTAL_BEDS,J2219&lt;=TEMP_WORKER_MAX*TEMP_WORKER_HRS),1,0)</f>
        <v>1</v>
      </c>
      <c r="O2219" s="2">
        <f>L2219-M2219-K2219-FIXED_COSTS</f>
        <v>5641.12869800617</v>
      </c>
      <c r="P2219" s="2">
        <f>IF(N2219=1,O2219,"")</f>
        <v>5641.12869800617</v>
      </c>
    </row>
    <row r="2220">
      <c r="A2220" s="6">
        <v>3</v>
      </c>
      <c r="B2220" s="6">
        <v>8</v>
      </c>
      <c r="C2220" s="6">
        <v>15</v>
      </c>
      <c r="D2220" s="6">
        <f>A2220+B2220+C2220</f>
        <v>26</v>
      </c>
      <c r="E2220" s="5">
        <f>IF(A2220=0,0,A2220*LABOR_HRS_WK_TOM*SEASON_WEEKS*(1+DIM_PCT_TOM)^A2220)</f>
        <v>359.37000000000012</v>
      </c>
      <c r="F2220" s="5">
        <f>IF(B2220=0,0,B2220*LABOR_HRS_WK_CAR*SEASON_WEEKS*(1+DIM_PCT_CAR)^B2220)</f>
        <v>292.41669540238013</v>
      </c>
      <c r="G2220" s="5">
        <f>IF(C2220=0,0,C2220*LABOR_HRS_WK_MES*SEASON_WEEKS*(1+DIM_PCT_MES)^C2220)</f>
        <v>813.25969846861074</v>
      </c>
      <c r="H2220" s="5">
        <f>E2220+F2220+G2220</f>
        <v>1465.0463938709909</v>
      </c>
      <c r="I2220" s="5">
        <f>MIN(H2220,FARMER_HRS)</f>
        <v>720</v>
      </c>
      <c r="J2220" s="5">
        <f>MAX(0,H2220-FARMER_HRS)</f>
        <v>745.04639387099087</v>
      </c>
      <c r="K2220" s="2">
        <f>I2220*FARMER_RATE+J2220*TEMP_WORKER_RATE</f>
        <v>37934.833226926923</v>
      </c>
      <c r="L2220" s="2">
        <f>A2220*PRICE_TOM+B2220*PRICE_CAR+C2220*PRICE_MES</f>
        <v>83652</v>
      </c>
      <c r="M2220" s="2">
        <f>A2220*FERT_BED_TOM+B2220*FERT_BED_CAR+C2220*FERT_BED_MES</f>
        <v>19360</v>
      </c>
      <c r="N2220" s="6">
        <f>IF(AND(D2220&lt;=TOTAL_BEDS,J2220&lt;=TEMP_WORKER_MAX*TEMP_WORKER_HRS),1,0)</f>
        <v>1</v>
      </c>
      <c r="O2220" s="2">
        <f>L2220-M2220-K2220-FIXED_COSTS</f>
        <v>6357.1667730730769</v>
      </c>
      <c r="P2220" s="2">
        <f>IF(N2220=1,O2220,"")</f>
        <v>6357.1667730730769</v>
      </c>
    </row>
    <row r="2221">
      <c r="A2221" s="6">
        <v>3</v>
      </c>
      <c r="B2221" s="6">
        <v>8</v>
      </c>
      <c r="C2221" s="6">
        <v>16</v>
      </c>
      <c r="D2221" s="6">
        <f>A2221+B2221+C2221</f>
        <v>27</v>
      </c>
      <c r="E2221" s="5">
        <f>IF(A2221=0,0,A2221*LABOR_HRS_WK_TOM*SEASON_WEEKS*(1+DIM_PCT_TOM)^A2221)</f>
        <v>359.37000000000012</v>
      </c>
      <c r="F2221" s="5">
        <f>IF(B2221=0,0,B2221*LABOR_HRS_WK_CAR*SEASON_WEEKS*(1+DIM_PCT_CAR)^B2221)</f>
        <v>292.41669540238013</v>
      </c>
      <c r="G2221" s="5">
        <f>IF(C2221=0,0,C2221*LABOR_HRS_WK_MES*SEASON_WEEKS*(1+DIM_PCT_MES)^C2221)</f>
        <v>878.32047434609967</v>
      </c>
      <c r="H2221" s="5">
        <f>E2221+F2221+G2221</f>
        <v>1530.10716974848</v>
      </c>
      <c r="I2221" s="5">
        <f>MIN(H2221,FARMER_HRS)</f>
        <v>720</v>
      </c>
      <c r="J2221" s="5">
        <f>MAX(0,H2221-FARMER_HRS)</f>
        <v>810.10716974847992</v>
      </c>
      <c r="K2221" s="2">
        <f>I2221*FARMER_RATE+J2221*TEMP_WORKER_RATE</f>
        <v>39064.360585911112</v>
      </c>
      <c r="L2221" s="2">
        <f>A2221*PRICE_TOM+B2221*PRICE_CAR+C2221*PRICE_MES</f>
        <v>86352</v>
      </c>
      <c r="M2221" s="2">
        <f>A2221*FERT_BED_TOM+B2221*FERT_BED_CAR+C2221*FERT_BED_MES</f>
        <v>20240</v>
      </c>
      <c r="N2221" s="6">
        <f>IF(AND(D2221&lt;=TOTAL_BEDS,J2221&lt;=TEMP_WORKER_MAX*TEMP_WORKER_HRS),1,0)</f>
        <v>1</v>
      </c>
      <c r="O2221" s="2">
        <f>L2221-M2221-K2221-FIXED_COSTS</f>
        <v>7047.6394140888879</v>
      </c>
      <c r="P2221" s="2">
        <f>IF(N2221=1,O2221,"")</f>
        <v>7047.6394140888879</v>
      </c>
    </row>
    <row r="2222">
      <c r="A2222" s="6">
        <v>3</v>
      </c>
      <c r="B2222" s="6">
        <v>8</v>
      </c>
      <c r="C2222" s="6">
        <v>17</v>
      </c>
      <c r="D2222" s="6">
        <f>A2222+B2222+C2222</f>
        <v>28</v>
      </c>
      <c r="E2222" s="5">
        <f>IF(A2222=0,0,A2222*LABOR_HRS_WK_TOM*SEASON_WEEKS*(1+DIM_PCT_TOM)^A2222)</f>
        <v>359.37000000000012</v>
      </c>
      <c r="F2222" s="5">
        <f>IF(B2222=0,0,B2222*LABOR_HRS_WK_CAR*SEASON_WEEKS*(1+DIM_PCT_CAR)^B2222)</f>
        <v>292.41669540238013</v>
      </c>
      <c r="G2222" s="5">
        <f>IF(C2222=0,0,C2222*LABOR_HRS_WK_MES*SEASON_WEEKS*(1+DIM_PCT_MES)^C2222)</f>
        <v>944.88069779263992</v>
      </c>
      <c r="H2222" s="5">
        <f>E2222+F2222+G2222</f>
        <v>1596.6673931950202</v>
      </c>
      <c r="I2222" s="5">
        <f>MIN(H2222,FARMER_HRS)</f>
        <v>720</v>
      </c>
      <c r="J2222" s="5">
        <f>MAX(0,H2222-FARMER_HRS)</f>
        <v>876.66739319502017</v>
      </c>
      <c r="K2222" s="2">
        <f>I2222*FARMER_RATE+J2222*TEMP_WORKER_RATE</f>
        <v>40219.920020746882</v>
      </c>
      <c r="L2222" s="2">
        <f>A2222*PRICE_TOM+B2222*PRICE_CAR+C2222*PRICE_MES</f>
        <v>89052</v>
      </c>
      <c r="M2222" s="2">
        <f>A2222*FERT_BED_TOM+B2222*FERT_BED_CAR+C2222*FERT_BED_MES</f>
        <v>21120</v>
      </c>
      <c r="N2222" s="6">
        <f>IF(AND(D2222&lt;=TOTAL_BEDS,J2222&lt;=TEMP_WORKER_MAX*TEMP_WORKER_HRS),1,0)</f>
        <v>1</v>
      </c>
      <c r="O2222" s="2">
        <f>L2222-M2222-K2222-FIXED_COSTS</f>
        <v>7712.0799792531179</v>
      </c>
      <c r="P2222" s="2">
        <f>IF(N2222=1,O2222,"")</f>
        <v>7712.0799792531179</v>
      </c>
    </row>
    <row r="2223">
      <c r="A2223" s="6">
        <v>3</v>
      </c>
      <c r="B2223" s="6">
        <v>8</v>
      </c>
      <c r="C2223" s="6">
        <v>18</v>
      </c>
      <c r="D2223" s="6">
        <f>A2223+B2223+C2223</f>
        <v>29</v>
      </c>
      <c r="E2223" s="5">
        <f>IF(A2223=0,0,A2223*LABOR_HRS_WK_TOM*SEASON_WEEKS*(1+DIM_PCT_TOM)^A2223)</f>
        <v>359.37000000000012</v>
      </c>
      <c r="F2223" s="5">
        <f>IF(B2223=0,0,B2223*LABOR_HRS_WK_CAR*SEASON_WEEKS*(1+DIM_PCT_CAR)^B2223)</f>
        <v>292.41669540238013</v>
      </c>
      <c r="G2223" s="5">
        <f>IF(C2223=0,0,C2223*LABOR_HRS_WK_MES*SEASON_WEEKS*(1+DIM_PCT_MES)^C2223)</f>
        <v>1012.9676892512272</v>
      </c>
      <c r="H2223" s="5">
        <f>E2223+F2223+G2223</f>
        <v>1664.7543846536073</v>
      </c>
      <c r="I2223" s="5">
        <f>MIN(H2223,FARMER_HRS)</f>
        <v>720</v>
      </c>
      <c r="J2223" s="5">
        <f>MAX(0,H2223-FARMER_HRS)</f>
        <v>944.7543846536073</v>
      </c>
      <c r="K2223" s="2">
        <f>I2223*FARMER_RATE+J2223*TEMP_WORKER_RATE</f>
        <v>41401.985844680683</v>
      </c>
      <c r="L2223" s="2">
        <f>A2223*PRICE_TOM+B2223*PRICE_CAR+C2223*PRICE_MES</f>
        <v>91752</v>
      </c>
      <c r="M2223" s="2">
        <f>A2223*FERT_BED_TOM+B2223*FERT_BED_CAR+C2223*FERT_BED_MES</f>
        <v>22000</v>
      </c>
      <c r="N2223" s="6">
        <f>IF(AND(D2223&lt;=TOTAL_BEDS,J2223&lt;=TEMP_WORKER_MAX*TEMP_WORKER_HRS),1,0)</f>
        <v>1</v>
      </c>
      <c r="O2223" s="2">
        <f>L2223-M2223-K2223-FIXED_COSTS</f>
        <v>8350.0141553193171</v>
      </c>
      <c r="P2223" s="2">
        <f>IF(N2223=1,O2223,"")</f>
        <v>8350.0141553193171</v>
      </c>
    </row>
    <row r="2224">
      <c r="A2224" s="6">
        <v>3</v>
      </c>
      <c r="B2224" s="6">
        <v>8</v>
      </c>
      <c r="C2224" s="6">
        <v>19</v>
      </c>
      <c r="D2224" s="6">
        <f>A2224+B2224+C2224</f>
        <v>30</v>
      </c>
      <c r="E2224" s="5">
        <f>IF(A2224=0,0,A2224*LABOR_HRS_WK_TOM*SEASON_WEEKS*(1+DIM_PCT_TOM)^A2224)</f>
        <v>359.37000000000012</v>
      </c>
      <c r="F2224" s="5">
        <f>IF(B2224=0,0,B2224*LABOR_HRS_WK_CAR*SEASON_WEEKS*(1+DIM_PCT_CAR)^B2224)</f>
        <v>292.41669540238013</v>
      </c>
      <c r="G2224" s="5">
        <f>IF(C2224=0,0,C2224*LABOR_HRS_WK_MES*SEASON_WEEKS*(1+DIM_PCT_MES)^C2224)</f>
        <v>1082.6092178872491</v>
      </c>
      <c r="H2224" s="5">
        <f>E2224+F2224+G2224</f>
        <v>1734.3959132896293</v>
      </c>
      <c r="I2224" s="5">
        <f>MIN(H2224,FARMER_HRS)</f>
        <v>720</v>
      </c>
      <c r="J2224" s="5">
        <f>MAX(0,H2224-FARMER_HRS)</f>
        <v>1014.3959132896293</v>
      </c>
      <c r="K2224" s="2">
        <f>I2224*FARMER_RATE+J2224*TEMP_WORKER_RATE</f>
        <v>42611.040161278288</v>
      </c>
      <c r="L2224" s="2">
        <f>A2224*PRICE_TOM+B2224*PRICE_CAR+C2224*PRICE_MES</f>
        <v>94452</v>
      </c>
      <c r="M2224" s="2">
        <f>A2224*FERT_BED_TOM+B2224*FERT_BED_CAR+C2224*FERT_BED_MES</f>
        <v>22880</v>
      </c>
      <c r="N2224" s="6">
        <f>IF(AND(D2224&lt;=TOTAL_BEDS,J2224&lt;=TEMP_WORKER_MAX*TEMP_WORKER_HRS),1,0)</f>
        <v>1</v>
      </c>
      <c r="O2224" s="2">
        <f>L2224-M2224-K2224-FIXED_COSTS</f>
        <v>8960.959838721712</v>
      </c>
      <c r="P2224" s="2">
        <f>IF(N2224=1,O2224,"")</f>
        <v>8960.959838721712</v>
      </c>
    </row>
    <row r="2225">
      <c r="A2225" s="6">
        <v>3</v>
      </c>
      <c r="B2225" s="6">
        <v>8</v>
      </c>
      <c r="C2225" s="6">
        <v>20</v>
      </c>
      <c r="D2225" s="6">
        <f>A2225+B2225+C2225</f>
        <v>31</v>
      </c>
      <c r="E2225" s="5">
        <f>IF(A2225=0,0,A2225*LABOR_HRS_WK_TOM*SEASON_WEEKS*(1+DIM_PCT_TOM)^A2225)</f>
        <v>359.37000000000012</v>
      </c>
      <c r="F2225" s="5">
        <f>IF(B2225=0,0,B2225*LABOR_HRS_WK_CAR*SEASON_WEEKS*(1+DIM_PCT_CAR)^B2225)</f>
        <v>292.41669540238013</v>
      </c>
      <c r="G2225" s="5">
        <f>IF(C2225=0,0,C2225*LABOR_HRS_WK_MES*SEASON_WEEKS*(1+DIM_PCT_MES)^C2225)</f>
        <v>1153.8335085377259</v>
      </c>
      <c r="H2225" s="5">
        <f>E2225+F2225+G2225</f>
        <v>1805.6202039401062</v>
      </c>
      <c r="I2225" s="5">
        <f>MIN(H2225,FARMER_HRS)</f>
        <v>720</v>
      </c>
      <c r="J2225" s="5">
        <f>MAX(0,H2225-FARMER_HRS)</f>
        <v>1085.6202039401062</v>
      </c>
      <c r="K2225" s="2">
        <f>I2225*FARMER_RATE+J2225*TEMP_WORKER_RATE</f>
        <v>43847.572985071289</v>
      </c>
      <c r="L2225" s="2">
        <f>A2225*PRICE_TOM+B2225*PRICE_CAR+C2225*PRICE_MES</f>
        <v>97152</v>
      </c>
      <c r="M2225" s="2">
        <f>A2225*FERT_BED_TOM+B2225*FERT_BED_CAR+C2225*FERT_BED_MES</f>
        <v>23760</v>
      </c>
      <c r="N2225" s="6">
        <f>IF(AND(D2225&lt;=TOTAL_BEDS,J2225&lt;=TEMP_WORKER_MAX*TEMP_WORKER_HRS),1,0)</f>
        <v>1</v>
      </c>
      <c r="O2225" s="2">
        <f>L2225-M2225-K2225-FIXED_COSTS</f>
        <v>9544.4270149287113</v>
      </c>
      <c r="P2225" s="2">
        <f>IF(N2225=1,O2225,"")</f>
        <v>9544.4270149287113</v>
      </c>
    </row>
    <row r="2226">
      <c r="A2226" s="6">
        <v>3</v>
      </c>
      <c r="B2226" s="6">
        <v>8</v>
      </c>
      <c r="C2226" s="6">
        <v>21</v>
      </c>
      <c r="D2226" s="6">
        <f>A2226+B2226+C2226</f>
        <v>32</v>
      </c>
      <c r="E2226" s="5">
        <f>IF(A2226=0,0,A2226*LABOR_HRS_WK_TOM*SEASON_WEEKS*(1+DIM_PCT_TOM)^A2226)</f>
        <v>359.37000000000012</v>
      </c>
      <c r="F2226" s="5">
        <f>IF(B2226=0,0,B2226*LABOR_HRS_WK_CAR*SEASON_WEEKS*(1+DIM_PCT_CAR)^B2226)</f>
        <v>292.41669540238013</v>
      </c>
      <c r="G2226" s="5">
        <f>IF(C2226=0,0,C2226*LABOR_HRS_WK_MES*SEASON_WEEKS*(1+DIM_PCT_MES)^C2226)</f>
        <v>1226.6692487641699</v>
      </c>
      <c r="H2226" s="5">
        <f>E2226+F2226+G2226</f>
        <v>1878.4559441665501</v>
      </c>
      <c r="I2226" s="5">
        <f>MIN(H2226,FARMER_HRS)</f>
        <v>720</v>
      </c>
      <c r="J2226" s="5">
        <f>MAX(0,H2226-FARMER_HRS)</f>
        <v>1158.4559441665501</v>
      </c>
      <c r="K2226" s="2">
        <f>I2226*FARMER_RATE+J2226*TEMP_WORKER_RATE</f>
        <v>45112.082364002606</v>
      </c>
      <c r="L2226" s="2">
        <f>A2226*PRICE_TOM+B2226*PRICE_CAR+C2226*PRICE_MES</f>
        <v>99852</v>
      </c>
      <c r="M2226" s="2">
        <f>A2226*FERT_BED_TOM+B2226*FERT_BED_CAR+C2226*FERT_BED_MES</f>
        <v>24640</v>
      </c>
      <c r="N2226" s="6">
        <f>IF(AND(D2226&lt;=TOTAL_BEDS,J2226&lt;=TEMP_WORKER_MAX*TEMP_WORKER_HRS),1,0)</f>
        <v>1</v>
      </c>
      <c r="O2226" s="2">
        <f>L2226-M2226-K2226-FIXED_COSTS</f>
        <v>10099.917635997394</v>
      </c>
      <c r="P2226" s="2">
        <f>IF(N2226=1,O2226,"")</f>
        <v>10099.917635997394</v>
      </c>
    </row>
    <row r="2227">
      <c r="A2227" s="6">
        <v>3</v>
      </c>
      <c r="B2227" s="6">
        <v>8</v>
      </c>
      <c r="C2227" s="6">
        <v>22</v>
      </c>
      <c r="D2227" s="6">
        <f>A2227+B2227+C2227</f>
        <v>33</v>
      </c>
      <c r="E2227" s="5">
        <f>IF(A2227=0,0,A2227*LABOR_HRS_WK_TOM*SEASON_WEEKS*(1+DIM_PCT_TOM)^A2227)</f>
        <v>359.37000000000012</v>
      </c>
      <c r="F2227" s="5">
        <f>IF(B2227=0,0,B2227*LABOR_HRS_WK_CAR*SEASON_WEEKS*(1+DIM_PCT_CAR)^B2227)</f>
        <v>292.41669540238013</v>
      </c>
      <c r="G2227" s="5">
        <f>IF(C2227=0,0,C2227*LABOR_HRS_WK_MES*SEASON_WEEKS*(1+DIM_PCT_MES)^C2227)</f>
        <v>1301.1455960105659</v>
      </c>
      <c r="H2227" s="5">
        <f>E2227+F2227+G2227</f>
        <v>1952.9322914129461</v>
      </c>
      <c r="I2227" s="5">
        <f>MIN(H2227,FARMER_HRS)</f>
        <v>720</v>
      </c>
      <c r="J2227" s="5">
        <f>MAX(0,H2227-FARMER_HRS)</f>
        <v>1232.9322914129461</v>
      </c>
      <c r="K2227" s="2">
        <f>I2227*FARMER_RATE+J2227*TEMP_WORKER_RATE</f>
        <v>46405.074503696982</v>
      </c>
      <c r="L2227" s="2">
        <f>A2227*PRICE_TOM+B2227*PRICE_CAR+C2227*PRICE_MES</f>
        <v>102552</v>
      </c>
      <c r="M2227" s="2">
        <f>A2227*FERT_BED_TOM+B2227*FERT_BED_CAR+C2227*FERT_BED_MES</f>
        <v>25520</v>
      </c>
      <c r="N2227" s="6">
        <f>IF(AND(D2227&lt;=TOTAL_BEDS,J2227&lt;=TEMP_WORKER_MAX*TEMP_WORKER_HRS),1,0)</f>
        <v>1</v>
      </c>
      <c r="O2227" s="2">
        <f>L2227-M2227-K2227-FIXED_COSTS</f>
        <v>10626.925496303018</v>
      </c>
      <c r="P2227" s="2">
        <f>IF(N2227=1,O2227,"")</f>
        <v>10626.925496303018</v>
      </c>
    </row>
    <row r="2228">
      <c r="A2228" s="6">
        <v>3</v>
      </c>
      <c r="B2228" s="6">
        <v>8</v>
      </c>
      <c r="C2228" s="6">
        <v>23</v>
      </c>
      <c r="D2228" s="6">
        <f>A2228+B2228+C2228</f>
        <v>34</v>
      </c>
      <c r="E2228" s="5">
        <f>IF(A2228=0,0,A2228*LABOR_HRS_WK_TOM*SEASON_WEEKS*(1+DIM_PCT_TOM)^A2228)</f>
        <v>359.37000000000012</v>
      </c>
      <c r="F2228" s="5">
        <f>IF(B2228=0,0,B2228*LABOR_HRS_WK_CAR*SEASON_WEEKS*(1+DIM_PCT_CAR)^B2228)</f>
        <v>292.41669540238013</v>
      </c>
      <c r="G2228" s="5">
        <f>IF(C2228=0,0,C2228*LABOR_HRS_WK_MES*SEASON_WEEKS*(1+DIM_PCT_MES)^C2228)</f>
        <v>1377.2921848680023</v>
      </c>
      <c r="H2228" s="5">
        <f>E2228+F2228+G2228</f>
        <v>2029.0788802703826</v>
      </c>
      <c r="I2228" s="5">
        <f>MIN(H2228,FARMER_HRS)</f>
        <v>720</v>
      </c>
      <c r="J2228" s="5">
        <f>MAX(0,H2228-FARMER_HRS)</f>
        <v>1309.0788802703826</v>
      </c>
      <c r="K2228" s="2">
        <f>I2228*FARMER_RATE+J2228*TEMP_WORKER_RATE</f>
        <v>47727.063893583028</v>
      </c>
      <c r="L2228" s="2">
        <f>A2228*PRICE_TOM+B2228*PRICE_CAR+C2228*PRICE_MES</f>
        <v>105252</v>
      </c>
      <c r="M2228" s="2">
        <f>A2228*FERT_BED_TOM+B2228*FERT_BED_CAR+C2228*FERT_BED_MES</f>
        <v>26400</v>
      </c>
      <c r="N2228" s="6">
        <f>IF(AND(D2228&lt;=TOTAL_BEDS,J2228&lt;=TEMP_WORKER_MAX*TEMP_WORKER_HRS),1,0)</f>
        <v>1</v>
      </c>
      <c r="O2228" s="2">
        <f>L2228-M2228-K2228-FIXED_COSTS</f>
        <v>11124.936106416972</v>
      </c>
      <c r="P2228" s="2">
        <f>IF(N2228=1,O2228,"")</f>
        <v>11124.936106416972</v>
      </c>
    </row>
    <row r="2229">
      <c r="A2229" s="6">
        <v>3</v>
      </c>
      <c r="B2229" s="6">
        <v>8</v>
      </c>
      <c r="C2229" s="6">
        <v>24</v>
      </c>
      <c r="D2229" s="6">
        <f>A2229+B2229+C2229</f>
        <v>35</v>
      </c>
      <c r="E2229" s="5">
        <f>IF(A2229=0,0,A2229*LABOR_HRS_WK_TOM*SEASON_WEEKS*(1+DIM_PCT_TOM)^A2229)</f>
        <v>359.37000000000012</v>
      </c>
      <c r="F2229" s="5">
        <f>IF(B2229=0,0,B2229*LABOR_HRS_WK_CAR*SEASON_WEEKS*(1+DIM_PCT_CAR)^B2229)</f>
        <v>292.41669540238013</v>
      </c>
      <c r="G2229" s="5">
        <f>IF(C2229=0,0,C2229*LABOR_HRS_WK_MES*SEASON_WEEKS*(1+DIM_PCT_MES)^C2229)</f>
        <v>1455.139134447498</v>
      </c>
      <c r="H2229" s="5">
        <f>E2229+F2229+G2229</f>
        <v>2106.925829849878</v>
      </c>
      <c r="I2229" s="5">
        <f>MIN(H2229,FARMER_HRS)</f>
        <v>720</v>
      </c>
      <c r="J2229" s="5">
        <f>MAX(0,H2229-FARMER_HRS)</f>
        <v>1386.925829849878</v>
      </c>
      <c r="K2229" s="2">
        <f>I2229*FARMER_RATE+J2229*TEMP_WORKER_RATE</f>
        <v>49078.573434893711</v>
      </c>
      <c r="L2229" s="2">
        <f>A2229*PRICE_TOM+B2229*PRICE_CAR+C2229*PRICE_MES</f>
        <v>107952</v>
      </c>
      <c r="M2229" s="2">
        <f>A2229*FERT_BED_TOM+B2229*FERT_BED_CAR+C2229*FERT_BED_MES</f>
        <v>27280</v>
      </c>
      <c r="N2229" s="6">
        <f>IF(AND(D2229&lt;=TOTAL_BEDS,J2229&lt;=TEMP_WORKER_MAX*TEMP_WORKER_HRS),1,0)</f>
        <v>1</v>
      </c>
      <c r="O2229" s="2">
        <f>L2229-M2229-K2229-FIXED_COSTS</f>
        <v>11593.426565106289</v>
      </c>
      <c r="P2229" s="2">
        <f>IF(N2229=1,O2229,"")</f>
        <v>11593.426565106289</v>
      </c>
    </row>
    <row r="2230">
      <c r="A2230" s="6">
        <v>3</v>
      </c>
      <c r="B2230" s="6">
        <v>8</v>
      </c>
      <c r="C2230" s="6">
        <v>25</v>
      </c>
      <c r="D2230" s="6">
        <f>A2230+B2230+C2230</f>
        <v>36</v>
      </c>
      <c r="E2230" s="5">
        <f>IF(A2230=0,0,A2230*LABOR_HRS_WK_TOM*SEASON_WEEKS*(1+DIM_PCT_TOM)^A2230)</f>
        <v>359.37000000000012</v>
      </c>
      <c r="F2230" s="5">
        <f>IF(B2230=0,0,B2230*LABOR_HRS_WK_CAR*SEASON_WEEKS*(1+DIM_PCT_CAR)^B2230)</f>
        <v>292.41669540238013</v>
      </c>
      <c r="G2230" s="5">
        <f>IF(C2230=0,0,C2230*LABOR_HRS_WK_MES*SEASON_WEEKS*(1+DIM_PCT_MES)^C2230)</f>
        <v>1534.7170558625955</v>
      </c>
      <c r="H2230" s="5">
        <f>E2230+F2230+G2230</f>
        <v>2186.503751264976</v>
      </c>
      <c r="I2230" s="5">
        <f>MIN(H2230,FARMER_HRS)</f>
        <v>720</v>
      </c>
      <c r="J2230" s="5">
        <f>MAX(0,H2230-FARMER_HRS)</f>
        <v>1466.503751264976</v>
      </c>
      <c r="K2230" s="2">
        <f>I2230*FARMER_RATE+J2230*TEMP_WORKER_RATE</f>
        <v>50460.134570572496</v>
      </c>
      <c r="L2230" s="2">
        <f>A2230*PRICE_TOM+B2230*PRICE_CAR+C2230*PRICE_MES</f>
        <v>110652</v>
      </c>
      <c r="M2230" s="2">
        <f>A2230*FERT_BED_TOM+B2230*FERT_BED_CAR+C2230*FERT_BED_MES</f>
        <v>28160</v>
      </c>
      <c r="N2230" s="6">
        <f>IF(AND(D2230&lt;=TOTAL_BEDS,J2230&lt;=TEMP_WORKER_MAX*TEMP_WORKER_HRS),1,0)</f>
        <v>1</v>
      </c>
      <c r="O2230" s="2">
        <f>L2230-M2230-K2230-FIXED_COSTS</f>
        <v>12031.865429427504</v>
      </c>
      <c r="P2230" s="2">
        <f>IF(N2230=1,O2230,"")</f>
        <v>12031.865429427504</v>
      </c>
    </row>
    <row r="2231">
      <c r="A2231" s="6">
        <v>3</v>
      </c>
      <c r="B2231" s="6">
        <v>8</v>
      </c>
      <c r="C2231" s="6">
        <v>26</v>
      </c>
      <c r="D2231" s="6">
        <f>A2231+B2231+C2231</f>
        <v>37</v>
      </c>
      <c r="E2231" s="5">
        <f>IF(A2231=0,0,A2231*LABOR_HRS_WK_TOM*SEASON_WEEKS*(1+DIM_PCT_TOM)^A2231)</f>
        <v>359.37000000000012</v>
      </c>
      <c r="F2231" s="5">
        <f>IF(B2231=0,0,B2231*LABOR_HRS_WK_CAR*SEASON_WEEKS*(1+DIM_PCT_CAR)^B2231)</f>
        <v>292.41669540238013</v>
      </c>
      <c r="G2231" s="5">
        <f>IF(C2231=0,0,C2231*LABOR_HRS_WK_MES*SEASON_WEEKS*(1+DIM_PCT_MES)^C2231)</f>
        <v>1616.0570598233128</v>
      </c>
      <c r="H2231" s="5">
        <f>E2231+F2231+G2231</f>
        <v>2267.8437552256928</v>
      </c>
      <c r="I2231" s="5">
        <f>MIN(H2231,FARMER_HRS)</f>
        <v>720</v>
      </c>
      <c r="J2231" s="5">
        <f>MAX(0,H2231-FARMER_HRS)</f>
        <v>1547.8437552256928</v>
      </c>
      <c r="K2231" s="2">
        <f>I2231*FARMER_RATE+J2231*TEMP_WORKER_RATE</f>
        <v>51872.287417112719</v>
      </c>
      <c r="L2231" s="2">
        <f>A2231*PRICE_TOM+B2231*PRICE_CAR+C2231*PRICE_MES</f>
        <v>113352</v>
      </c>
      <c r="M2231" s="2">
        <f>A2231*FERT_BED_TOM+B2231*FERT_BED_CAR+C2231*FERT_BED_MES</f>
        <v>29040</v>
      </c>
      <c r="N2231" s="6">
        <f>IF(AND(D2231&lt;=TOTAL_BEDS,J2231&lt;=TEMP_WORKER_MAX*TEMP_WORKER_HRS),1,0)</f>
        <v>1</v>
      </c>
      <c r="O2231" s="2">
        <f>L2231-M2231-K2231-FIXED_COSTS</f>
        <v>12439.712582887281</v>
      </c>
      <c r="P2231" s="2">
        <f>IF(N2231=1,O2231,"")</f>
        <v>12439.712582887281</v>
      </c>
    </row>
    <row r="2232">
      <c r="A2232" s="6">
        <v>3</v>
      </c>
      <c r="B2232" s="6">
        <v>8</v>
      </c>
      <c r="C2232" s="6">
        <v>27</v>
      </c>
      <c r="D2232" s="6">
        <f>A2232+B2232+C2232</f>
        <v>38</v>
      </c>
      <c r="E2232" s="5">
        <f>IF(A2232=0,0,A2232*LABOR_HRS_WK_TOM*SEASON_WEEKS*(1+DIM_PCT_TOM)^A2232)</f>
        <v>359.37000000000012</v>
      </c>
      <c r="F2232" s="5">
        <f>IF(B2232=0,0,B2232*LABOR_HRS_WK_CAR*SEASON_WEEKS*(1+DIM_PCT_CAR)^B2232)</f>
        <v>292.41669540238013</v>
      </c>
      <c r="G2232" s="5">
        <f>IF(C2232=0,0,C2232*LABOR_HRS_WK_MES*SEASON_WEEKS*(1+DIM_PCT_MES)^C2232)</f>
        <v>1699.19076434307</v>
      </c>
      <c r="H2232" s="5">
        <f>E2232+F2232+G2232</f>
        <v>2350.9774597454502</v>
      </c>
      <c r="I2232" s="5">
        <f>MIN(H2232,FARMER_HRS)</f>
        <v>720</v>
      </c>
      <c r="J2232" s="5">
        <f>MAX(0,H2232-FARMER_HRS)</f>
        <v>1630.9774597454502</v>
      </c>
      <c r="K2232" s="2">
        <f>I2232*FARMER_RATE+J2232*TEMP_WORKER_RATE</f>
        <v>53315.580898358516</v>
      </c>
      <c r="L2232" s="2">
        <f>A2232*PRICE_TOM+B2232*PRICE_CAR+C2232*PRICE_MES</f>
        <v>116052</v>
      </c>
      <c r="M2232" s="2">
        <f>A2232*FERT_BED_TOM+B2232*FERT_BED_CAR+C2232*FERT_BED_MES</f>
        <v>29920</v>
      </c>
      <c r="N2232" s="6">
        <f>IF(AND(D2232&lt;=TOTAL_BEDS,J2232&lt;=TEMP_WORKER_MAX*TEMP_WORKER_HRS),1,0)</f>
        <v>1</v>
      </c>
      <c r="O2232" s="2">
        <f>L2232-M2232-K2232-FIXED_COSTS</f>
        <v>12816.419101641484</v>
      </c>
      <c r="P2232" s="2">
        <f>IF(N2232=1,O2232,"")</f>
        <v>12816.419101641484</v>
      </c>
    </row>
    <row r="2233">
      <c r="A2233" s="6">
        <v>3</v>
      </c>
      <c r="B2233" s="6">
        <v>8</v>
      </c>
      <c r="C2233" s="6">
        <v>28</v>
      </c>
      <c r="D2233" s="6">
        <f>A2233+B2233+C2233</f>
        <v>39</v>
      </c>
      <c r="E2233" s="5">
        <f>IF(A2233=0,0,A2233*LABOR_HRS_WK_TOM*SEASON_WEEKS*(1+DIM_PCT_TOM)^A2233)</f>
        <v>359.37000000000012</v>
      </c>
      <c r="F2233" s="5">
        <f>IF(B2233=0,0,B2233*LABOR_HRS_WK_CAR*SEASON_WEEKS*(1+DIM_PCT_CAR)^B2233)</f>
        <v>292.41669540238013</v>
      </c>
      <c r="G2233" s="5">
        <f>IF(C2233=0,0,C2233*LABOR_HRS_WK_MES*SEASON_WEEKS*(1+DIM_PCT_MES)^C2233)</f>
        <v>1784.1503025602233</v>
      </c>
      <c r="H2233" s="5">
        <f>E2233+F2233+G2233</f>
        <v>2435.9369979626035</v>
      </c>
      <c r="I2233" s="5">
        <f>MIN(H2233,FARMER_HRS)</f>
        <v>720</v>
      </c>
      <c r="J2233" s="5">
        <f>MAX(0,H2233-FARMER_HRS)</f>
        <v>1715.9369979626035</v>
      </c>
      <c r="K2233" s="2">
        <f>I2233*FARMER_RATE+J2233*TEMP_WORKER_RATE</f>
        <v>54790.5728812952</v>
      </c>
      <c r="L2233" s="2">
        <f>A2233*PRICE_TOM+B2233*PRICE_CAR+C2233*PRICE_MES</f>
        <v>118752</v>
      </c>
      <c r="M2233" s="2">
        <f>A2233*FERT_BED_TOM+B2233*FERT_BED_CAR+C2233*FERT_BED_MES</f>
        <v>30800</v>
      </c>
      <c r="N2233" s="6">
        <f>IF(AND(D2233&lt;=TOTAL_BEDS,J2233&lt;=TEMP_WORKER_MAX*TEMP_WORKER_HRS),1,0)</f>
        <v>1</v>
      </c>
      <c r="O2233" s="2">
        <f>L2233-M2233-K2233-FIXED_COSTS</f>
        <v>13161.4271187048</v>
      </c>
      <c r="P2233" s="2">
        <f>IF(N2233=1,O2233,"")</f>
        <v>13161.4271187048</v>
      </c>
    </row>
    <row r="2234">
      <c r="A2234" s="6">
        <v>3</v>
      </c>
      <c r="B2234" s="6">
        <v>8</v>
      </c>
      <c r="C2234" s="6">
        <v>29</v>
      </c>
      <c r="D2234" s="6">
        <f>A2234+B2234+C2234</f>
        <v>40</v>
      </c>
      <c r="E2234" s="5">
        <f>IF(A2234=0,0,A2234*LABOR_HRS_WK_TOM*SEASON_WEEKS*(1+DIM_PCT_TOM)^A2234)</f>
        <v>359.37000000000012</v>
      </c>
      <c r="F2234" s="5">
        <f>IF(B2234=0,0,B2234*LABOR_HRS_WK_CAR*SEASON_WEEKS*(1+DIM_PCT_CAR)^B2234)</f>
        <v>292.41669540238013</v>
      </c>
      <c r="G2234" s="5">
        <f>IF(C2234=0,0,C2234*LABOR_HRS_WK_MES*SEASON_WEEKS*(1+DIM_PCT_MES)^C2234)</f>
        <v>1870.9683306758766</v>
      </c>
      <c r="H2234" s="5">
        <f>E2234+F2234+G2234</f>
        <v>2522.7550260782568</v>
      </c>
      <c r="I2234" s="5">
        <f>MIN(H2234,FARMER_HRS)</f>
        <v>720</v>
      </c>
      <c r="J2234" s="5">
        <f>MAX(0,H2234-FARMER_HRS)</f>
        <v>1802.7550260782568</v>
      </c>
      <c r="K2234" s="2">
        <f>I2234*FARMER_RATE+J2234*TEMP_WORKER_RATE</f>
        <v>56297.83031385862</v>
      </c>
      <c r="L2234" s="2">
        <f>A2234*PRICE_TOM+B2234*PRICE_CAR+C2234*PRICE_MES</f>
        <v>121452</v>
      </c>
      <c r="M2234" s="2">
        <f>A2234*FERT_BED_TOM+B2234*FERT_BED_CAR+C2234*FERT_BED_MES</f>
        <v>31680</v>
      </c>
      <c r="N2234" s="6">
        <f>IF(AND(D2234&lt;=TOTAL_BEDS,J2234&lt;=TEMP_WORKER_MAX*TEMP_WORKER_HRS),1,0)</f>
        <v>1</v>
      </c>
      <c r="O2234" s="2">
        <f>L2234-M2234-K2234-FIXED_COSTS</f>
        <v>13474.16968614138</v>
      </c>
      <c r="P2234" s="2">
        <f>IF(N2234=1,O2234,"")</f>
        <v>13474.16968614138</v>
      </c>
    </row>
    <row r="2235">
      <c r="A2235" s="6">
        <v>3</v>
      </c>
      <c r="B2235" s="6">
        <v>8</v>
      </c>
      <c r="C2235" s="6">
        <v>30</v>
      </c>
      <c r="D2235" s="6">
        <f>A2235+B2235+C2235</f>
        <v>41</v>
      </c>
      <c r="E2235" s="5">
        <f>IF(A2235=0,0,A2235*LABOR_HRS_WK_TOM*SEASON_WEEKS*(1+DIM_PCT_TOM)^A2235)</f>
        <v>359.37000000000012</v>
      </c>
      <c r="F2235" s="5">
        <f>IF(B2235=0,0,B2235*LABOR_HRS_WK_CAR*SEASON_WEEKS*(1+DIM_PCT_CAR)^B2235)</f>
        <v>292.41669540238013</v>
      </c>
      <c r="G2235" s="5">
        <f>IF(C2235=0,0,C2235*LABOR_HRS_WK_MES*SEASON_WEEKS*(1+DIM_PCT_MES)^C2235)</f>
        <v>1959.6780360096466</v>
      </c>
      <c r="H2235" s="5">
        <f>E2235+F2235+G2235</f>
        <v>2611.4647314120266</v>
      </c>
      <c r="I2235" s="5">
        <f>MIN(H2235,FARMER_HRS)</f>
        <v>720</v>
      </c>
      <c r="J2235" s="5">
        <f>MAX(0,H2235-FARMER_HRS)</f>
        <v>1891.4647314120266</v>
      </c>
      <c r="K2235" s="2">
        <f>I2235*FARMER_RATE+J2235*TEMP_WORKER_RATE</f>
        <v>57837.929364792129</v>
      </c>
      <c r="L2235" s="2">
        <f>A2235*PRICE_TOM+B2235*PRICE_CAR+C2235*PRICE_MES</f>
        <v>124152</v>
      </c>
      <c r="M2235" s="2">
        <f>A2235*FERT_BED_TOM+B2235*FERT_BED_CAR+C2235*FERT_BED_MES</f>
        <v>32560</v>
      </c>
      <c r="N2235" s="6">
        <f>IF(AND(D2235&lt;=TOTAL_BEDS,J2235&lt;=TEMP_WORKER_MAX*TEMP_WORKER_HRS),1,0)</f>
        <v>1</v>
      </c>
      <c r="O2235" s="2">
        <f>L2235-M2235-K2235-FIXED_COSTS</f>
        <v>13754.070635207871</v>
      </c>
      <c r="P2235" s="2">
        <f>IF(N2235=1,O2235,"")</f>
        <v>13754.070635207871</v>
      </c>
    </row>
    <row r="2236">
      <c r="A2236" s="6">
        <v>3</v>
      </c>
      <c r="B2236" s="6">
        <v>9</v>
      </c>
      <c r="C2236" s="6">
        <v>0</v>
      </c>
      <c r="D2236" s="6">
        <f>A2236+B2236+C2236</f>
        <v>12</v>
      </c>
      <c r="E2236" s="5">
        <f>IF(A2236=0,0,A2236*LABOR_HRS_WK_TOM*SEASON_WEEKS*(1+DIM_PCT_TOM)^A2236)</f>
        <v>359.37000000000012</v>
      </c>
      <c r="F2236" s="5">
        <f>IF(B2236=0,0,B2236*LABOR_HRS_WK_CAR*SEASON_WEEKS*(1+DIM_PCT_CAR)^B2236)</f>
        <v>337.19300188586959</v>
      </c>
      <c r="G2236" s="5">
        <f>IF(C2236=0,0,C2236*LABOR_HRS_WK_MES*SEASON_WEEKS*(1+DIM_PCT_MES)^C2236)</f>
        <v>0</v>
      </c>
      <c r="H2236" s="5">
        <f>E2236+F2236+G2236</f>
        <v>696.56300188586965</v>
      </c>
      <c r="I2236" s="5">
        <f>MIN(H2236,FARMER_HRS)</f>
        <v>696.56300188586965</v>
      </c>
      <c r="J2236" s="5">
        <f>MAX(0,H2236-FARMER_HRS)</f>
        <v>0</v>
      </c>
      <c r="K2236" s="2">
        <f>I2236*FARMER_RATE+J2236*TEMP_WORKER_RATE</f>
        <v>24186.215343259362</v>
      </c>
      <c r="L2236" s="2">
        <f>A2236*PRICE_TOM+B2236*PRICE_CAR+C2236*PRICE_MES</f>
        <v>45246</v>
      </c>
      <c r="M2236" s="2">
        <f>A2236*FERT_BED_TOM+B2236*FERT_BED_CAR+C2236*FERT_BED_MES</f>
        <v>6600</v>
      </c>
      <c r="N2236" s="6">
        <f>IF(AND(D2236&lt;=TOTAL_BEDS,J2236&lt;=TEMP_WORKER_MAX*TEMP_WORKER_HRS),1,0)</f>
        <v>1</v>
      </c>
      <c r="O2236" s="2">
        <f>L2236-M2236-K2236-FIXED_COSTS</f>
        <v>-5540.2153432593623</v>
      </c>
      <c r="P2236" s="2">
        <f>IF(N2236=1,O2236,"")</f>
        <v>-5540.2153432593623</v>
      </c>
    </row>
    <row r="2237">
      <c r="A2237" s="6">
        <v>3</v>
      </c>
      <c r="B2237" s="6">
        <v>9</v>
      </c>
      <c r="C2237" s="6">
        <v>1</v>
      </c>
      <c r="D2237" s="6">
        <f>A2237+B2237+C2237</f>
        <v>13</v>
      </c>
      <c r="E2237" s="5">
        <f>IF(A2237=0,0,A2237*LABOR_HRS_WK_TOM*SEASON_WEEKS*(1+DIM_PCT_TOM)^A2237)</f>
        <v>359.37000000000012</v>
      </c>
      <c r="F2237" s="5">
        <f>IF(B2237=0,0,B2237*LABOR_HRS_WK_CAR*SEASON_WEEKS*(1+DIM_PCT_CAR)^B2237)</f>
        <v>337.19300188586959</v>
      </c>
      <c r="G2237" s="5">
        <f>IF(C2237=0,0,C2237*LABOR_HRS_WK_MES*SEASON_WEEKS*(1+DIM_PCT_MES)^C2237)</f>
        <v>45.5625</v>
      </c>
      <c r="H2237" s="5">
        <f>E2237+F2237+G2237</f>
        <v>742.12550188586965</v>
      </c>
      <c r="I2237" s="5">
        <f>MIN(H2237,FARMER_HRS)</f>
        <v>720</v>
      </c>
      <c r="J2237" s="5">
        <f>MAX(0,H2237-FARMER_HRS)</f>
        <v>22.125501885869653</v>
      </c>
      <c r="K2237" s="2">
        <f>I2237*FARMER_RATE+J2237*TEMP_WORKER_RATE</f>
        <v>25384.123296629681</v>
      </c>
      <c r="L2237" s="2">
        <f>A2237*PRICE_TOM+B2237*PRICE_CAR+C2237*PRICE_MES</f>
        <v>47946</v>
      </c>
      <c r="M2237" s="2">
        <f>A2237*FERT_BED_TOM+B2237*FERT_BED_CAR+C2237*FERT_BED_MES</f>
        <v>7480</v>
      </c>
      <c r="N2237" s="6">
        <f>IF(AND(D2237&lt;=TOTAL_BEDS,J2237&lt;=TEMP_WORKER_MAX*TEMP_WORKER_HRS),1,0)</f>
        <v>1</v>
      </c>
      <c r="O2237" s="2">
        <f>L2237-M2237-K2237-FIXED_COSTS</f>
        <v>-4918.1232966296811</v>
      </c>
      <c r="P2237" s="2">
        <f>IF(N2237=1,O2237,"")</f>
        <v>-4918.1232966296811</v>
      </c>
    </row>
    <row r="2238">
      <c r="A2238" s="6">
        <v>3</v>
      </c>
      <c r="B2238" s="6">
        <v>9</v>
      </c>
      <c r="C2238" s="6">
        <v>2</v>
      </c>
      <c r="D2238" s="6">
        <f>A2238+B2238+C2238</f>
        <v>14</v>
      </c>
      <c r="E2238" s="5">
        <f>IF(A2238=0,0,A2238*LABOR_HRS_WK_TOM*SEASON_WEEKS*(1+DIM_PCT_TOM)^A2238)</f>
        <v>359.37000000000012</v>
      </c>
      <c r="F2238" s="5">
        <f>IF(B2238=0,0,B2238*LABOR_HRS_WK_CAR*SEASON_WEEKS*(1+DIM_PCT_CAR)^B2238)</f>
        <v>337.19300188586959</v>
      </c>
      <c r="G2238" s="5">
        <f>IF(C2238=0,0,C2238*LABOR_HRS_WK_MES*SEASON_WEEKS*(1+DIM_PCT_MES)^C2238)</f>
        <v>92.2640625</v>
      </c>
      <c r="H2238" s="5">
        <f>E2238+F2238+G2238</f>
        <v>788.82706438586968</v>
      </c>
      <c r="I2238" s="5">
        <f>MIN(H2238,FARMER_HRS)</f>
        <v>720</v>
      </c>
      <c r="J2238" s="5">
        <f>MAX(0,H2238-FARMER_HRS)</f>
        <v>68.827064385869676</v>
      </c>
      <c r="K2238" s="2">
        <f>I2238*FARMER_RATE+J2238*TEMP_WORKER_RATE</f>
        <v>26194.914312254681</v>
      </c>
      <c r="L2238" s="2">
        <f>A2238*PRICE_TOM+B2238*PRICE_CAR+C2238*PRICE_MES</f>
        <v>50646</v>
      </c>
      <c r="M2238" s="2">
        <f>A2238*FERT_BED_TOM+B2238*FERT_BED_CAR+C2238*FERT_BED_MES</f>
        <v>8360</v>
      </c>
      <c r="N2238" s="6">
        <f>IF(AND(D2238&lt;=TOTAL_BEDS,J2238&lt;=TEMP_WORKER_MAX*TEMP_WORKER_HRS),1,0)</f>
        <v>1</v>
      </c>
      <c r="O2238" s="2">
        <f>L2238-M2238-K2238-FIXED_COSTS</f>
        <v>-3908.9143122546811</v>
      </c>
      <c r="P2238" s="2">
        <f>IF(N2238=1,O2238,"")</f>
        <v>-3908.9143122546811</v>
      </c>
    </row>
    <row r="2239">
      <c r="A2239" s="6">
        <v>3</v>
      </c>
      <c r="B2239" s="6">
        <v>9</v>
      </c>
      <c r="C2239" s="6">
        <v>3</v>
      </c>
      <c r="D2239" s="6">
        <f>A2239+B2239+C2239</f>
        <v>15</v>
      </c>
      <c r="E2239" s="5">
        <f>IF(A2239=0,0,A2239*LABOR_HRS_WK_TOM*SEASON_WEEKS*(1+DIM_PCT_TOM)^A2239)</f>
        <v>359.37000000000012</v>
      </c>
      <c r="F2239" s="5">
        <f>IF(B2239=0,0,B2239*LABOR_HRS_WK_CAR*SEASON_WEEKS*(1+DIM_PCT_CAR)^B2239)</f>
        <v>337.19300188586959</v>
      </c>
      <c r="G2239" s="5">
        <f>IF(C2239=0,0,C2239*LABOR_HRS_WK_MES*SEASON_WEEKS*(1+DIM_PCT_MES)^C2239)</f>
        <v>140.12604492187498</v>
      </c>
      <c r="H2239" s="5">
        <f>E2239+F2239+G2239</f>
        <v>836.6890468077446</v>
      </c>
      <c r="I2239" s="5">
        <f>MIN(H2239,FARMER_HRS)</f>
        <v>720</v>
      </c>
      <c r="J2239" s="5">
        <f>MAX(0,H2239-FARMER_HRS)</f>
        <v>116.6890468077446</v>
      </c>
      <c r="K2239" s="2">
        <f>I2239*FARMER_RATE+J2239*TEMP_WORKER_RATE</f>
        <v>27025.8515070789</v>
      </c>
      <c r="L2239" s="2">
        <f>A2239*PRICE_TOM+B2239*PRICE_CAR+C2239*PRICE_MES</f>
        <v>53346</v>
      </c>
      <c r="M2239" s="2">
        <f>A2239*FERT_BED_TOM+B2239*FERT_BED_CAR+C2239*FERT_BED_MES</f>
        <v>9240</v>
      </c>
      <c r="N2239" s="6">
        <f>IF(AND(D2239&lt;=TOTAL_BEDS,J2239&lt;=TEMP_WORKER_MAX*TEMP_WORKER_HRS),1,0)</f>
        <v>1</v>
      </c>
      <c r="O2239" s="2">
        <f>L2239-M2239-K2239-FIXED_COSTS</f>
        <v>-2919.8515070789</v>
      </c>
      <c r="P2239" s="2">
        <f>IF(N2239=1,O2239,"")</f>
        <v>-2919.8515070789</v>
      </c>
    </row>
    <row r="2240">
      <c r="A2240" s="6">
        <v>3</v>
      </c>
      <c r="B2240" s="6">
        <v>9</v>
      </c>
      <c r="C2240" s="6">
        <v>4</v>
      </c>
      <c r="D2240" s="6">
        <f>A2240+B2240+C2240</f>
        <v>16</v>
      </c>
      <c r="E2240" s="5">
        <f>IF(A2240=0,0,A2240*LABOR_HRS_WK_TOM*SEASON_WEEKS*(1+DIM_PCT_TOM)^A2240)</f>
        <v>359.37000000000012</v>
      </c>
      <c r="F2240" s="5">
        <f>IF(B2240=0,0,B2240*LABOR_HRS_WK_CAR*SEASON_WEEKS*(1+DIM_PCT_CAR)^B2240)</f>
        <v>337.19300188586959</v>
      </c>
      <c r="G2240" s="5">
        <f>IF(C2240=0,0,C2240*LABOR_HRS_WK_MES*SEASON_WEEKS*(1+DIM_PCT_MES)^C2240)</f>
        <v>189.17016064453119</v>
      </c>
      <c r="H2240" s="5">
        <f>E2240+F2240+G2240</f>
        <v>885.73316253040082</v>
      </c>
      <c r="I2240" s="5">
        <f>MIN(H2240,FARMER_HRS)</f>
        <v>720</v>
      </c>
      <c r="J2240" s="5">
        <f>MAX(0,H2240-FARMER_HRS)</f>
        <v>165.73316253040082</v>
      </c>
      <c r="K2240" s="2">
        <f>I2240*FARMER_RATE+J2240*TEMP_WORKER_RATE</f>
        <v>27877.311849486126</v>
      </c>
      <c r="L2240" s="2">
        <f>A2240*PRICE_TOM+B2240*PRICE_CAR+C2240*PRICE_MES</f>
        <v>56046</v>
      </c>
      <c r="M2240" s="2">
        <f>A2240*FERT_BED_TOM+B2240*FERT_BED_CAR+C2240*FERT_BED_MES</f>
        <v>10120</v>
      </c>
      <c r="N2240" s="6">
        <f>IF(AND(D2240&lt;=TOTAL_BEDS,J2240&lt;=TEMP_WORKER_MAX*TEMP_WORKER_HRS),1,0)</f>
        <v>1</v>
      </c>
      <c r="O2240" s="2">
        <f>L2240-M2240-K2240-FIXED_COSTS</f>
        <v>-1951.3118494861264</v>
      </c>
      <c r="P2240" s="2">
        <f>IF(N2240=1,O2240,"")</f>
        <v>-1951.3118494861264</v>
      </c>
    </row>
    <row r="2241">
      <c r="A2241" s="6">
        <v>3</v>
      </c>
      <c r="B2241" s="6">
        <v>9</v>
      </c>
      <c r="C2241" s="6">
        <v>5</v>
      </c>
      <c r="D2241" s="6">
        <f>A2241+B2241+C2241</f>
        <v>17</v>
      </c>
      <c r="E2241" s="5">
        <f>IF(A2241=0,0,A2241*LABOR_HRS_WK_TOM*SEASON_WEEKS*(1+DIM_PCT_TOM)^A2241)</f>
        <v>359.37000000000012</v>
      </c>
      <c r="F2241" s="5">
        <f>IF(B2241=0,0,B2241*LABOR_HRS_WK_CAR*SEASON_WEEKS*(1+DIM_PCT_CAR)^B2241)</f>
        <v>337.19300188586959</v>
      </c>
      <c r="G2241" s="5">
        <f>IF(C2241=0,0,C2241*LABOR_HRS_WK_MES*SEASON_WEEKS*(1+DIM_PCT_MES)^C2241)</f>
        <v>239.41848456573481</v>
      </c>
      <c r="H2241" s="5">
        <f>E2241+F2241+G2241</f>
        <v>935.9814864516045</v>
      </c>
      <c r="I2241" s="5">
        <f>MIN(H2241,FARMER_HRS)</f>
        <v>720</v>
      </c>
      <c r="J2241" s="5">
        <f>MAX(0,H2241-FARMER_HRS)</f>
        <v>215.9814864516045</v>
      </c>
      <c r="K2241" s="2">
        <f>I2241*FARMER_RATE+J2241*TEMP_WORKER_RATE</f>
        <v>28749.678584229245</v>
      </c>
      <c r="L2241" s="2">
        <f>A2241*PRICE_TOM+B2241*PRICE_CAR+C2241*PRICE_MES</f>
        <v>58746</v>
      </c>
      <c r="M2241" s="2">
        <f>A2241*FERT_BED_TOM+B2241*FERT_BED_CAR+C2241*FERT_BED_MES</f>
        <v>11000</v>
      </c>
      <c r="N2241" s="6">
        <f>IF(AND(D2241&lt;=TOTAL_BEDS,J2241&lt;=TEMP_WORKER_MAX*TEMP_WORKER_HRS),1,0)</f>
        <v>1</v>
      </c>
      <c r="O2241" s="2">
        <f>L2241-M2241-K2241-FIXED_COSTS</f>
        <v>-1003.6785842292447</v>
      </c>
      <c r="P2241" s="2">
        <f>IF(N2241=1,O2241,"")</f>
        <v>-1003.6785842292447</v>
      </c>
    </row>
    <row r="2242">
      <c r="A2242" s="6">
        <v>3</v>
      </c>
      <c r="B2242" s="6">
        <v>9</v>
      </c>
      <c r="C2242" s="6">
        <v>6</v>
      </c>
      <c r="D2242" s="6">
        <f>A2242+B2242+C2242</f>
        <v>18</v>
      </c>
      <c r="E2242" s="5">
        <f>IF(A2242=0,0,A2242*LABOR_HRS_WK_TOM*SEASON_WEEKS*(1+DIM_PCT_TOM)^A2242)</f>
        <v>359.37000000000012</v>
      </c>
      <c r="F2242" s="5">
        <f>IF(B2242=0,0,B2242*LABOR_HRS_WK_CAR*SEASON_WEEKS*(1+DIM_PCT_CAR)^B2242)</f>
        <v>337.19300188586959</v>
      </c>
      <c r="G2242" s="5">
        <f>IF(C2242=0,0,C2242*LABOR_HRS_WK_MES*SEASON_WEEKS*(1+DIM_PCT_MES)^C2242)</f>
        <v>290.89345874736773</v>
      </c>
      <c r="H2242" s="5">
        <f>E2242+F2242+G2242</f>
        <v>987.45646063323738</v>
      </c>
      <c r="I2242" s="5">
        <f>MIN(H2242,FARMER_HRS)</f>
        <v>720</v>
      </c>
      <c r="J2242" s="5">
        <f>MAX(0,H2242-FARMER_HRS)</f>
        <v>267.45646063323738</v>
      </c>
      <c r="K2242" s="2">
        <f>I2242*FARMER_RATE+J2242*TEMP_WORKER_RATE</f>
        <v>29643.34133043815</v>
      </c>
      <c r="L2242" s="2">
        <f>A2242*PRICE_TOM+B2242*PRICE_CAR+C2242*PRICE_MES</f>
        <v>61446</v>
      </c>
      <c r="M2242" s="2">
        <f>A2242*FERT_BED_TOM+B2242*FERT_BED_CAR+C2242*FERT_BED_MES</f>
        <v>11880</v>
      </c>
      <c r="N2242" s="6">
        <f>IF(AND(D2242&lt;=TOTAL_BEDS,J2242&lt;=TEMP_WORKER_MAX*TEMP_WORKER_HRS),1,0)</f>
        <v>1</v>
      </c>
      <c r="O2242" s="2">
        <f>L2242-M2242-K2242-FIXED_COSTS</f>
        <v>-77.34133043815018</v>
      </c>
      <c r="P2242" s="2">
        <f>IF(N2242=1,O2242,"")</f>
        <v>-77.34133043815018</v>
      </c>
    </row>
    <row r="2243">
      <c r="A2243" s="6">
        <v>3</v>
      </c>
      <c r="B2243" s="6">
        <v>9</v>
      </c>
      <c r="C2243" s="6">
        <v>7</v>
      </c>
      <c r="D2243" s="6">
        <f>A2243+B2243+C2243</f>
        <v>19</v>
      </c>
      <c r="E2243" s="5">
        <f>IF(A2243=0,0,A2243*LABOR_HRS_WK_TOM*SEASON_WEEKS*(1+DIM_PCT_TOM)^A2243)</f>
        <v>359.37000000000012</v>
      </c>
      <c r="F2243" s="5">
        <f>IF(B2243=0,0,B2243*LABOR_HRS_WK_CAR*SEASON_WEEKS*(1+DIM_PCT_CAR)^B2243)</f>
        <v>337.19300188586959</v>
      </c>
      <c r="G2243" s="5">
        <f>IF(C2243=0,0,C2243*LABOR_HRS_WK_MES*SEASON_WEEKS*(1+DIM_PCT_MES)^C2243)</f>
        <v>343.61789814532818</v>
      </c>
      <c r="H2243" s="5">
        <f>E2243+F2243+G2243</f>
        <v>1040.1809000311978</v>
      </c>
      <c r="I2243" s="5">
        <f>MIN(H2243,FARMER_HRS)</f>
        <v>720</v>
      </c>
      <c r="J2243" s="5">
        <f>MAX(0,H2243-FARMER_HRS)</f>
        <v>320.18090003119778</v>
      </c>
      <c r="K2243" s="2">
        <f>I2243*FARMER_RATE+J2243*TEMP_WORKER_RATE</f>
        <v>30558.696181097184</v>
      </c>
      <c r="L2243" s="2">
        <f>A2243*PRICE_TOM+B2243*PRICE_CAR+C2243*PRICE_MES</f>
        <v>64146</v>
      </c>
      <c r="M2243" s="2">
        <f>A2243*FERT_BED_TOM+B2243*FERT_BED_CAR+C2243*FERT_BED_MES</f>
        <v>12760</v>
      </c>
      <c r="N2243" s="6">
        <f>IF(AND(D2243&lt;=TOTAL_BEDS,J2243&lt;=TEMP_WORKER_MAX*TEMP_WORKER_HRS),1,0)</f>
        <v>1</v>
      </c>
      <c r="O2243" s="2">
        <f>L2243-M2243-K2243-FIXED_COSTS</f>
        <v>827.30381890281569</v>
      </c>
      <c r="P2243" s="2">
        <f>IF(N2243=1,O2243,"")</f>
        <v>827.30381890281569</v>
      </c>
    </row>
    <row r="2244">
      <c r="A2244" s="6">
        <v>3</v>
      </c>
      <c r="B2244" s="6">
        <v>9</v>
      </c>
      <c r="C2244" s="6">
        <v>8</v>
      </c>
      <c r="D2244" s="6">
        <f>A2244+B2244+C2244</f>
        <v>20</v>
      </c>
      <c r="E2244" s="5">
        <f>IF(A2244=0,0,A2244*LABOR_HRS_WK_TOM*SEASON_WEEKS*(1+DIM_PCT_TOM)^A2244)</f>
        <v>359.37000000000012</v>
      </c>
      <c r="F2244" s="5">
        <f>IF(B2244=0,0,B2244*LABOR_HRS_WK_CAR*SEASON_WEEKS*(1+DIM_PCT_CAR)^B2244)</f>
        <v>337.19300188586959</v>
      </c>
      <c r="G2244" s="5">
        <f>IF(C2244=0,0,C2244*LABOR_HRS_WK_MES*SEASON_WEEKS*(1+DIM_PCT_MES)^C2244)</f>
        <v>397.61499642530833</v>
      </c>
      <c r="H2244" s="5">
        <f>E2244+F2244+G2244</f>
        <v>1094.177998311178</v>
      </c>
      <c r="I2244" s="5">
        <f>MIN(H2244,FARMER_HRS)</f>
        <v>720</v>
      </c>
      <c r="J2244" s="5">
        <f>MAX(0,H2244-FARMER_HRS)</f>
        <v>374.17799831117804</v>
      </c>
      <c r="K2244" s="2">
        <f>I2244*FARMER_RATE+J2244*TEMP_WORKER_RATE</f>
        <v>31496.145804013508</v>
      </c>
      <c r="L2244" s="2">
        <f>A2244*PRICE_TOM+B2244*PRICE_CAR+C2244*PRICE_MES</f>
        <v>66846</v>
      </c>
      <c r="M2244" s="2">
        <f>A2244*FERT_BED_TOM+B2244*FERT_BED_CAR+C2244*FERT_BED_MES</f>
        <v>13640</v>
      </c>
      <c r="N2244" s="6">
        <f>IF(AND(D2244&lt;=TOTAL_BEDS,J2244&lt;=TEMP_WORKER_MAX*TEMP_WORKER_HRS),1,0)</f>
        <v>1</v>
      </c>
      <c r="O2244" s="2">
        <f>L2244-M2244-K2244-FIXED_COSTS</f>
        <v>1709.8541959864924</v>
      </c>
      <c r="P2244" s="2">
        <f>IF(N2244=1,O2244,"")</f>
        <v>1709.8541959864924</v>
      </c>
    </row>
    <row r="2245">
      <c r="A2245" s="6">
        <v>3</v>
      </c>
      <c r="B2245" s="6">
        <v>9</v>
      </c>
      <c r="C2245" s="6">
        <v>9</v>
      </c>
      <c r="D2245" s="6">
        <f>A2245+B2245+C2245</f>
        <v>21</v>
      </c>
      <c r="E2245" s="5">
        <f>IF(A2245=0,0,A2245*LABOR_HRS_WK_TOM*SEASON_WEEKS*(1+DIM_PCT_TOM)^A2245)</f>
        <v>359.37000000000012</v>
      </c>
      <c r="F2245" s="5">
        <f>IF(B2245=0,0,B2245*LABOR_HRS_WK_CAR*SEASON_WEEKS*(1+DIM_PCT_CAR)^B2245)</f>
        <v>337.19300188586959</v>
      </c>
      <c r="G2245" s="5">
        <f>IF(C2245=0,0,C2245*LABOR_HRS_WK_MES*SEASON_WEEKS*(1+DIM_PCT_MES)^C2245)</f>
        <v>452.90833186570273</v>
      </c>
      <c r="H2245" s="5">
        <f>E2245+F2245+G2245</f>
        <v>1149.4713337515723</v>
      </c>
      <c r="I2245" s="5">
        <f>MIN(H2245,FARMER_HRS)</f>
        <v>720</v>
      </c>
      <c r="J2245" s="5">
        <f>MAX(0,H2245-FARMER_HRS)</f>
        <v>429.47133375157227</v>
      </c>
      <c r="K2245" s="2">
        <f>I2245*FARMER_RATE+J2245*TEMP_WORKER_RATE</f>
        <v>32456.099544298129</v>
      </c>
      <c r="L2245" s="2">
        <f>A2245*PRICE_TOM+B2245*PRICE_CAR+C2245*PRICE_MES</f>
        <v>69546</v>
      </c>
      <c r="M2245" s="2">
        <f>A2245*FERT_BED_TOM+B2245*FERT_BED_CAR+C2245*FERT_BED_MES</f>
        <v>14520</v>
      </c>
      <c r="N2245" s="6">
        <f>IF(AND(D2245&lt;=TOTAL_BEDS,J2245&lt;=TEMP_WORKER_MAX*TEMP_WORKER_HRS),1,0)</f>
        <v>1</v>
      </c>
      <c r="O2245" s="2">
        <f>L2245-M2245-K2245-FIXED_COSTS</f>
        <v>2569.9004557018707</v>
      </c>
      <c r="P2245" s="2">
        <f>IF(N2245=1,O2245,"")</f>
        <v>2569.9004557018707</v>
      </c>
    </row>
    <row r="2246">
      <c r="A2246" s="6">
        <v>3</v>
      </c>
      <c r="B2246" s="6">
        <v>9</v>
      </c>
      <c r="C2246" s="6">
        <v>10</v>
      </c>
      <c r="D2246" s="6">
        <f>A2246+B2246+C2246</f>
        <v>22</v>
      </c>
      <c r="E2246" s="5">
        <f>IF(A2246=0,0,A2246*LABOR_HRS_WK_TOM*SEASON_WEEKS*(1+DIM_PCT_TOM)^A2246)</f>
        <v>359.37000000000012</v>
      </c>
      <c r="F2246" s="5">
        <f>IF(B2246=0,0,B2246*LABOR_HRS_WK_CAR*SEASON_WEEKS*(1+DIM_PCT_CAR)^B2246)</f>
        <v>337.19300188586959</v>
      </c>
      <c r="G2246" s="5">
        <f>IF(C2246=0,0,C2246*LABOR_HRS_WK_MES*SEASON_WEEKS*(1+DIM_PCT_MES)^C2246)</f>
        <v>509.52187334891551</v>
      </c>
      <c r="H2246" s="5">
        <f>E2246+F2246+G2246</f>
        <v>1206.0848752347852</v>
      </c>
      <c r="I2246" s="5">
        <f>MIN(H2246,FARMER_HRS)</f>
        <v>720</v>
      </c>
      <c r="J2246" s="5">
        <f>MAX(0,H2246-FARMER_HRS)</f>
        <v>486.08487523478516</v>
      </c>
      <c r="K2246" s="2">
        <f>I2246*FARMER_RATE+J2246*TEMP_WORKER_RATE</f>
        <v>33438.973528381684</v>
      </c>
      <c r="L2246" s="2">
        <f>A2246*PRICE_TOM+B2246*PRICE_CAR+C2246*PRICE_MES</f>
        <v>72246</v>
      </c>
      <c r="M2246" s="2">
        <f>A2246*FERT_BED_TOM+B2246*FERT_BED_CAR+C2246*FERT_BED_MES</f>
        <v>15400</v>
      </c>
      <c r="N2246" s="6">
        <f>IF(AND(D2246&lt;=TOTAL_BEDS,J2246&lt;=TEMP_WORKER_MAX*TEMP_WORKER_HRS),1,0)</f>
        <v>1</v>
      </c>
      <c r="O2246" s="2">
        <f>L2246-M2246-K2246-FIXED_COSTS</f>
        <v>3407.0264716183156</v>
      </c>
      <c r="P2246" s="2">
        <f>IF(N2246=1,O2246,"")</f>
        <v>3407.0264716183156</v>
      </c>
    </row>
    <row r="2247">
      <c r="A2247" s="6">
        <v>3</v>
      </c>
      <c r="B2247" s="6">
        <v>9</v>
      </c>
      <c r="C2247" s="6">
        <v>11</v>
      </c>
      <c r="D2247" s="6">
        <f>A2247+B2247+C2247</f>
        <v>23</v>
      </c>
      <c r="E2247" s="5">
        <f>IF(A2247=0,0,A2247*LABOR_HRS_WK_TOM*SEASON_WEEKS*(1+DIM_PCT_TOM)^A2247)</f>
        <v>359.37000000000012</v>
      </c>
      <c r="F2247" s="5">
        <f>IF(B2247=0,0,B2247*LABOR_HRS_WK_CAR*SEASON_WEEKS*(1+DIM_PCT_CAR)^B2247)</f>
        <v>337.19300188586959</v>
      </c>
      <c r="G2247" s="5">
        <f>IF(C2247=0,0,C2247*LABOR_HRS_WK_MES*SEASON_WEEKS*(1+DIM_PCT_MES)^C2247)</f>
        <v>567.47998644235463</v>
      </c>
      <c r="H2247" s="5">
        <f>E2247+F2247+G2247</f>
        <v>1264.0429883282243</v>
      </c>
      <c r="I2247" s="5">
        <f>MIN(H2247,FARMER_HRS)</f>
        <v>720</v>
      </c>
      <c r="J2247" s="5">
        <f>MAX(0,H2247-FARMER_HRS)</f>
        <v>544.04298832822428</v>
      </c>
      <c r="K2247" s="2">
        <f>I2247*FARMER_RATE+J2247*TEMP_WORKER_RATE</f>
        <v>34445.190769587229</v>
      </c>
      <c r="L2247" s="2">
        <f>A2247*PRICE_TOM+B2247*PRICE_CAR+C2247*PRICE_MES</f>
        <v>74946</v>
      </c>
      <c r="M2247" s="2">
        <f>A2247*FERT_BED_TOM+B2247*FERT_BED_CAR+C2247*FERT_BED_MES</f>
        <v>16280</v>
      </c>
      <c r="N2247" s="6">
        <f>IF(AND(D2247&lt;=TOTAL_BEDS,J2247&lt;=TEMP_WORKER_MAX*TEMP_WORKER_HRS),1,0)</f>
        <v>1</v>
      </c>
      <c r="O2247" s="2">
        <f>L2247-M2247-K2247-FIXED_COSTS</f>
        <v>4220.8092304127713</v>
      </c>
      <c r="P2247" s="2">
        <f>IF(N2247=1,O2247,"")</f>
        <v>4220.8092304127713</v>
      </c>
    </row>
    <row r="2248">
      <c r="A2248" s="6">
        <v>3</v>
      </c>
      <c r="B2248" s="6">
        <v>9</v>
      </c>
      <c r="C2248" s="6">
        <v>12</v>
      </c>
      <c r="D2248" s="6">
        <f>A2248+B2248+C2248</f>
        <v>24</v>
      </c>
      <c r="E2248" s="5">
        <f>IF(A2248=0,0,A2248*LABOR_HRS_WK_TOM*SEASON_WEEKS*(1+DIM_PCT_TOM)^A2248)</f>
        <v>359.37000000000012</v>
      </c>
      <c r="F2248" s="5">
        <f>IF(B2248=0,0,B2248*LABOR_HRS_WK_CAR*SEASON_WEEKS*(1+DIM_PCT_CAR)^B2248)</f>
        <v>337.19300188586959</v>
      </c>
      <c r="G2248" s="5">
        <f>IF(C2248=0,0,C2248*LABOR_HRS_WK_MES*SEASON_WEEKS*(1+DIM_PCT_MES)^C2248)</f>
        <v>626.807439570419</v>
      </c>
      <c r="H2248" s="5">
        <f>E2248+F2248+G2248</f>
        <v>1323.3704414562885</v>
      </c>
      <c r="I2248" s="5">
        <f>MIN(H2248,FARMER_HRS)</f>
        <v>720</v>
      </c>
      <c r="J2248" s="5">
        <f>MAX(0,H2248-FARMER_HRS)</f>
        <v>603.37044145628852</v>
      </c>
      <c r="K2248" s="2">
        <f>I2248*FARMER_RATE+J2248*TEMP_WORKER_RATE</f>
        <v>35475.181275282783</v>
      </c>
      <c r="L2248" s="2">
        <f>A2248*PRICE_TOM+B2248*PRICE_CAR+C2248*PRICE_MES</f>
        <v>77646</v>
      </c>
      <c r="M2248" s="2">
        <f>A2248*FERT_BED_TOM+B2248*FERT_BED_CAR+C2248*FERT_BED_MES</f>
        <v>17160</v>
      </c>
      <c r="N2248" s="6">
        <f>IF(AND(D2248&lt;=TOTAL_BEDS,J2248&lt;=TEMP_WORKER_MAX*TEMP_WORKER_HRS),1,0)</f>
        <v>1</v>
      </c>
      <c r="O2248" s="2">
        <f>L2248-M2248-K2248-FIXED_COSTS</f>
        <v>5010.8187247172173</v>
      </c>
      <c r="P2248" s="2">
        <f>IF(N2248=1,O2248,"")</f>
        <v>5010.8187247172173</v>
      </c>
    </row>
    <row r="2249">
      <c r="A2249" s="6">
        <v>3</v>
      </c>
      <c r="B2249" s="6">
        <v>9</v>
      </c>
      <c r="C2249" s="6">
        <v>13</v>
      </c>
      <c r="D2249" s="6">
        <f>A2249+B2249+C2249</f>
        <v>25</v>
      </c>
      <c r="E2249" s="5">
        <f>IF(A2249=0,0,A2249*LABOR_HRS_WK_TOM*SEASON_WEEKS*(1+DIM_PCT_TOM)^A2249)</f>
        <v>359.37000000000012</v>
      </c>
      <c r="F2249" s="5">
        <f>IF(B2249=0,0,B2249*LABOR_HRS_WK_CAR*SEASON_WEEKS*(1+DIM_PCT_CAR)^B2249)</f>
        <v>337.19300188586959</v>
      </c>
      <c r="G2249" s="5">
        <f>IF(C2249=0,0,C2249*LABOR_HRS_WK_MES*SEASON_WEEKS*(1+DIM_PCT_MES)^C2249)</f>
        <v>687.52941027880331</v>
      </c>
      <c r="H2249" s="5">
        <f>E2249+F2249+G2249</f>
        <v>1384.0924121646731</v>
      </c>
      <c r="I2249" s="5">
        <f>MIN(H2249,FARMER_HRS)</f>
        <v>720</v>
      </c>
      <c r="J2249" s="5">
        <f>MAX(0,H2249-FARMER_HRS)</f>
        <v>664.09241216467308</v>
      </c>
      <c r="K2249" s="2">
        <f>I2249*FARMER_RATE+J2249*TEMP_WORKER_RATE</f>
        <v>36529.382155636689</v>
      </c>
      <c r="L2249" s="2">
        <f>A2249*PRICE_TOM+B2249*PRICE_CAR+C2249*PRICE_MES</f>
        <v>80346</v>
      </c>
      <c r="M2249" s="2">
        <f>A2249*FERT_BED_TOM+B2249*FERT_BED_CAR+C2249*FERT_BED_MES</f>
        <v>18040</v>
      </c>
      <c r="N2249" s="6">
        <f>IF(AND(D2249&lt;=TOTAL_BEDS,J2249&lt;=TEMP_WORKER_MAX*TEMP_WORKER_HRS),1,0)</f>
        <v>1</v>
      </c>
      <c r="O2249" s="2">
        <f>L2249-M2249-K2249-FIXED_COSTS</f>
        <v>5776.6178443633107</v>
      </c>
      <c r="P2249" s="2">
        <f>IF(N2249=1,O2249,"")</f>
        <v>5776.6178443633107</v>
      </c>
    </row>
    <row r="2250">
      <c r="A2250" s="6">
        <v>3</v>
      </c>
      <c r="B2250" s="6">
        <v>9</v>
      </c>
      <c r="C2250" s="6">
        <v>14</v>
      </c>
      <c r="D2250" s="6">
        <f>A2250+B2250+C2250</f>
        <v>26</v>
      </c>
      <c r="E2250" s="5">
        <f>IF(A2250=0,0,A2250*LABOR_HRS_WK_TOM*SEASON_WEEKS*(1+DIM_PCT_TOM)^A2250)</f>
        <v>359.37000000000012</v>
      </c>
      <c r="F2250" s="5">
        <f>IF(B2250=0,0,B2250*LABOR_HRS_WK_CAR*SEASON_WEEKS*(1+DIM_PCT_CAR)^B2250)</f>
        <v>337.19300188586959</v>
      </c>
      <c r="G2250" s="5">
        <f>IF(C2250=0,0,C2250*LABOR_HRS_WK_MES*SEASON_WEEKS*(1+DIM_PCT_MES)^C2250)</f>
        <v>749.67149159246435</v>
      </c>
      <c r="H2250" s="5">
        <f>E2250+F2250+G2250</f>
        <v>1446.2344934783341</v>
      </c>
      <c r="I2250" s="5">
        <f>MIN(H2250,FARMER_HRS)</f>
        <v>720</v>
      </c>
      <c r="J2250" s="5">
        <f>MAX(0,H2250-FARMER_HRS)</f>
        <v>726.23449347833412</v>
      </c>
      <c r="K2250" s="2">
        <f>I2250*FARMER_RATE+J2250*TEMP_WORKER_RATE</f>
        <v>37608.23773399886</v>
      </c>
      <c r="L2250" s="2">
        <f>A2250*PRICE_TOM+B2250*PRICE_CAR+C2250*PRICE_MES</f>
        <v>83046</v>
      </c>
      <c r="M2250" s="2">
        <f>A2250*FERT_BED_TOM+B2250*FERT_BED_CAR+C2250*FERT_BED_MES</f>
        <v>18920</v>
      </c>
      <c r="N2250" s="6">
        <f>IF(AND(D2250&lt;=TOTAL_BEDS,J2250&lt;=TEMP_WORKER_MAX*TEMP_WORKER_HRS),1,0)</f>
        <v>1</v>
      </c>
      <c r="O2250" s="2">
        <f>L2250-M2250-K2250-FIXED_COSTS</f>
        <v>6517.76226600114</v>
      </c>
      <c r="P2250" s="2">
        <f>IF(N2250=1,O2250,"")</f>
        <v>6517.76226600114</v>
      </c>
    </row>
    <row r="2251">
      <c r="A2251" s="6">
        <v>3</v>
      </c>
      <c r="B2251" s="6">
        <v>9</v>
      </c>
      <c r="C2251" s="6">
        <v>15</v>
      </c>
      <c r="D2251" s="6">
        <f>A2251+B2251+C2251</f>
        <v>27</v>
      </c>
      <c r="E2251" s="5">
        <f>IF(A2251=0,0,A2251*LABOR_HRS_WK_TOM*SEASON_WEEKS*(1+DIM_PCT_TOM)^A2251)</f>
        <v>359.37000000000012</v>
      </c>
      <c r="F2251" s="5">
        <f>IF(B2251=0,0,B2251*LABOR_HRS_WK_CAR*SEASON_WEEKS*(1+DIM_PCT_CAR)^B2251)</f>
        <v>337.19300188586959</v>
      </c>
      <c r="G2251" s="5">
        <f>IF(C2251=0,0,C2251*LABOR_HRS_WK_MES*SEASON_WEEKS*(1+DIM_PCT_MES)^C2251)</f>
        <v>813.25969846861074</v>
      </c>
      <c r="H2251" s="5">
        <f>E2251+F2251+G2251</f>
        <v>1509.8227003544803</v>
      </c>
      <c r="I2251" s="5">
        <f>MIN(H2251,FARMER_HRS)</f>
        <v>720</v>
      </c>
      <c r="J2251" s="5">
        <f>MAX(0,H2251-FARMER_HRS)</f>
        <v>789.82270035448028</v>
      </c>
      <c r="K2251" s="2">
        <f>I2251*FARMER_RATE+J2251*TEMP_WORKER_RATE</f>
        <v>38712.199658931946</v>
      </c>
      <c r="L2251" s="2">
        <f>A2251*PRICE_TOM+B2251*PRICE_CAR+C2251*PRICE_MES</f>
        <v>85746</v>
      </c>
      <c r="M2251" s="2">
        <f>A2251*FERT_BED_TOM+B2251*FERT_BED_CAR+C2251*FERT_BED_MES</f>
        <v>19800</v>
      </c>
      <c r="N2251" s="6">
        <f>IF(AND(D2251&lt;=TOTAL_BEDS,J2251&lt;=TEMP_WORKER_MAX*TEMP_WORKER_HRS),1,0)</f>
        <v>1</v>
      </c>
      <c r="O2251" s="2">
        <f>L2251-M2251-K2251-FIXED_COSTS</f>
        <v>7233.800341068054</v>
      </c>
      <c r="P2251" s="2">
        <f>IF(N2251=1,O2251,"")</f>
        <v>7233.800341068054</v>
      </c>
    </row>
    <row r="2252">
      <c r="A2252" s="6">
        <v>3</v>
      </c>
      <c r="B2252" s="6">
        <v>9</v>
      </c>
      <c r="C2252" s="6">
        <v>16</v>
      </c>
      <c r="D2252" s="6">
        <f>A2252+B2252+C2252</f>
        <v>28</v>
      </c>
      <c r="E2252" s="5">
        <f>IF(A2252=0,0,A2252*LABOR_HRS_WK_TOM*SEASON_WEEKS*(1+DIM_PCT_TOM)^A2252)</f>
        <v>359.37000000000012</v>
      </c>
      <c r="F2252" s="5">
        <f>IF(B2252=0,0,B2252*LABOR_HRS_WK_CAR*SEASON_WEEKS*(1+DIM_PCT_CAR)^B2252)</f>
        <v>337.19300188586959</v>
      </c>
      <c r="G2252" s="5">
        <f>IF(C2252=0,0,C2252*LABOR_HRS_WK_MES*SEASON_WEEKS*(1+DIM_PCT_MES)^C2252)</f>
        <v>878.32047434609967</v>
      </c>
      <c r="H2252" s="5">
        <f>E2252+F2252+G2252</f>
        <v>1574.8834762319693</v>
      </c>
      <c r="I2252" s="5">
        <f>MIN(H2252,FARMER_HRS)</f>
        <v>720</v>
      </c>
      <c r="J2252" s="5">
        <f>MAX(0,H2252-FARMER_HRS)</f>
        <v>854.88347623196933</v>
      </c>
      <c r="K2252" s="2">
        <f>I2252*FARMER_RATE+J2252*TEMP_WORKER_RATE</f>
        <v>39841.727017916135</v>
      </c>
      <c r="L2252" s="2">
        <f>A2252*PRICE_TOM+B2252*PRICE_CAR+C2252*PRICE_MES</f>
        <v>88446</v>
      </c>
      <c r="M2252" s="2">
        <f>A2252*FERT_BED_TOM+B2252*FERT_BED_CAR+C2252*FERT_BED_MES</f>
        <v>20680</v>
      </c>
      <c r="N2252" s="6">
        <f>IF(AND(D2252&lt;=TOTAL_BEDS,J2252&lt;=TEMP_WORKER_MAX*TEMP_WORKER_HRS),1,0)</f>
        <v>1</v>
      </c>
      <c r="O2252" s="2">
        <f>L2252-M2252-K2252-FIXED_COSTS</f>
        <v>7924.2729820838649</v>
      </c>
      <c r="P2252" s="2">
        <f>IF(N2252=1,O2252,"")</f>
        <v>7924.2729820838649</v>
      </c>
    </row>
    <row r="2253">
      <c r="A2253" s="6">
        <v>3</v>
      </c>
      <c r="B2253" s="6">
        <v>9</v>
      </c>
      <c r="C2253" s="6">
        <v>17</v>
      </c>
      <c r="D2253" s="6">
        <f>A2253+B2253+C2253</f>
        <v>29</v>
      </c>
      <c r="E2253" s="5">
        <f>IF(A2253=0,0,A2253*LABOR_HRS_WK_TOM*SEASON_WEEKS*(1+DIM_PCT_TOM)^A2253)</f>
        <v>359.37000000000012</v>
      </c>
      <c r="F2253" s="5">
        <f>IF(B2253=0,0,B2253*LABOR_HRS_WK_CAR*SEASON_WEEKS*(1+DIM_PCT_CAR)^B2253)</f>
        <v>337.19300188586959</v>
      </c>
      <c r="G2253" s="5">
        <f>IF(C2253=0,0,C2253*LABOR_HRS_WK_MES*SEASON_WEEKS*(1+DIM_PCT_MES)^C2253)</f>
        <v>944.88069779263992</v>
      </c>
      <c r="H2253" s="5">
        <f>E2253+F2253+G2253</f>
        <v>1641.4436996785096</v>
      </c>
      <c r="I2253" s="5">
        <f>MIN(H2253,FARMER_HRS)</f>
        <v>720</v>
      </c>
      <c r="J2253" s="5">
        <f>MAX(0,H2253-FARMER_HRS)</f>
        <v>921.44369967850957</v>
      </c>
      <c r="K2253" s="2">
        <f>I2253*FARMER_RATE+J2253*TEMP_WORKER_RATE</f>
        <v>40997.2864527519</v>
      </c>
      <c r="L2253" s="2">
        <f>A2253*PRICE_TOM+B2253*PRICE_CAR+C2253*PRICE_MES</f>
        <v>91146</v>
      </c>
      <c r="M2253" s="2">
        <f>A2253*FERT_BED_TOM+B2253*FERT_BED_CAR+C2253*FERT_BED_MES</f>
        <v>21560</v>
      </c>
      <c r="N2253" s="6">
        <f>IF(AND(D2253&lt;=TOTAL_BEDS,J2253&lt;=TEMP_WORKER_MAX*TEMP_WORKER_HRS),1,0)</f>
        <v>1</v>
      </c>
      <c r="O2253" s="2">
        <f>L2253-M2253-K2253-FIXED_COSTS</f>
        <v>8588.7135472481023</v>
      </c>
      <c r="P2253" s="2">
        <f>IF(N2253=1,O2253,"")</f>
        <v>8588.7135472481023</v>
      </c>
    </row>
    <row r="2254">
      <c r="A2254" s="6">
        <v>3</v>
      </c>
      <c r="B2254" s="6">
        <v>9</v>
      </c>
      <c r="C2254" s="6">
        <v>18</v>
      </c>
      <c r="D2254" s="6">
        <f>A2254+B2254+C2254</f>
        <v>30</v>
      </c>
      <c r="E2254" s="5">
        <f>IF(A2254=0,0,A2254*LABOR_HRS_WK_TOM*SEASON_WEEKS*(1+DIM_PCT_TOM)^A2254)</f>
        <v>359.37000000000012</v>
      </c>
      <c r="F2254" s="5">
        <f>IF(B2254=0,0,B2254*LABOR_HRS_WK_CAR*SEASON_WEEKS*(1+DIM_PCT_CAR)^B2254)</f>
        <v>337.19300188586959</v>
      </c>
      <c r="G2254" s="5">
        <f>IF(C2254=0,0,C2254*LABOR_HRS_WK_MES*SEASON_WEEKS*(1+DIM_PCT_MES)^C2254)</f>
        <v>1012.9676892512272</v>
      </c>
      <c r="H2254" s="5">
        <f>E2254+F2254+G2254</f>
        <v>1709.5306911370967</v>
      </c>
      <c r="I2254" s="5">
        <f>MIN(H2254,FARMER_HRS)</f>
        <v>720</v>
      </c>
      <c r="J2254" s="5">
        <f>MAX(0,H2254-FARMER_HRS)</f>
        <v>989.53069113709671</v>
      </c>
      <c r="K2254" s="2">
        <f>I2254*FARMER_RATE+J2254*TEMP_WORKER_RATE</f>
        <v>42179.352276685706</v>
      </c>
      <c r="L2254" s="2">
        <f>A2254*PRICE_TOM+B2254*PRICE_CAR+C2254*PRICE_MES</f>
        <v>93846</v>
      </c>
      <c r="M2254" s="2">
        <f>A2254*FERT_BED_TOM+B2254*FERT_BED_CAR+C2254*FERT_BED_MES</f>
        <v>22440</v>
      </c>
      <c r="N2254" s="6">
        <f>IF(AND(D2254&lt;=TOTAL_BEDS,J2254&lt;=TEMP_WORKER_MAX*TEMP_WORKER_HRS),1,0)</f>
        <v>1</v>
      </c>
      <c r="O2254" s="2">
        <f>L2254-M2254-K2254-FIXED_COSTS</f>
        <v>9226.6477233142941</v>
      </c>
      <c r="P2254" s="2">
        <f>IF(N2254=1,O2254,"")</f>
        <v>9226.6477233142941</v>
      </c>
    </row>
    <row r="2255">
      <c r="A2255" s="6">
        <v>3</v>
      </c>
      <c r="B2255" s="6">
        <v>9</v>
      </c>
      <c r="C2255" s="6">
        <v>19</v>
      </c>
      <c r="D2255" s="6">
        <f>A2255+B2255+C2255</f>
        <v>31</v>
      </c>
      <c r="E2255" s="5">
        <f>IF(A2255=0,0,A2255*LABOR_HRS_WK_TOM*SEASON_WEEKS*(1+DIM_PCT_TOM)^A2255)</f>
        <v>359.37000000000012</v>
      </c>
      <c r="F2255" s="5">
        <f>IF(B2255=0,0,B2255*LABOR_HRS_WK_CAR*SEASON_WEEKS*(1+DIM_PCT_CAR)^B2255)</f>
        <v>337.19300188586959</v>
      </c>
      <c r="G2255" s="5">
        <f>IF(C2255=0,0,C2255*LABOR_HRS_WK_MES*SEASON_WEEKS*(1+DIM_PCT_MES)^C2255)</f>
        <v>1082.6092178872491</v>
      </c>
      <c r="H2255" s="5">
        <f>E2255+F2255+G2255</f>
        <v>1779.1722197731187</v>
      </c>
      <c r="I2255" s="5">
        <f>MIN(H2255,FARMER_HRS)</f>
        <v>720</v>
      </c>
      <c r="J2255" s="5">
        <f>MAX(0,H2255-FARMER_HRS)</f>
        <v>1059.1722197731187</v>
      </c>
      <c r="K2255" s="2">
        <f>I2255*FARMER_RATE+J2255*TEMP_WORKER_RATE</f>
        <v>43388.406593283311</v>
      </c>
      <c r="L2255" s="2">
        <f>A2255*PRICE_TOM+B2255*PRICE_CAR+C2255*PRICE_MES</f>
        <v>96546</v>
      </c>
      <c r="M2255" s="2">
        <f>A2255*FERT_BED_TOM+B2255*FERT_BED_CAR+C2255*FERT_BED_MES</f>
        <v>23320</v>
      </c>
      <c r="N2255" s="6">
        <f>IF(AND(D2255&lt;=TOTAL_BEDS,J2255&lt;=TEMP_WORKER_MAX*TEMP_WORKER_HRS),1,0)</f>
        <v>1</v>
      </c>
      <c r="O2255" s="2">
        <f>L2255-M2255-K2255-FIXED_COSTS</f>
        <v>9837.5934067166891</v>
      </c>
      <c r="P2255" s="2">
        <f>IF(N2255=1,O2255,"")</f>
        <v>9837.5934067166891</v>
      </c>
    </row>
    <row r="2256">
      <c r="A2256" s="6">
        <v>3</v>
      </c>
      <c r="B2256" s="6">
        <v>9</v>
      </c>
      <c r="C2256" s="6">
        <v>20</v>
      </c>
      <c r="D2256" s="6">
        <f>A2256+B2256+C2256</f>
        <v>32</v>
      </c>
      <c r="E2256" s="5">
        <f>IF(A2256=0,0,A2256*LABOR_HRS_WK_TOM*SEASON_WEEKS*(1+DIM_PCT_TOM)^A2256)</f>
        <v>359.37000000000012</v>
      </c>
      <c r="F2256" s="5">
        <f>IF(B2256=0,0,B2256*LABOR_HRS_WK_CAR*SEASON_WEEKS*(1+DIM_PCT_CAR)^B2256)</f>
        <v>337.19300188586959</v>
      </c>
      <c r="G2256" s="5">
        <f>IF(C2256=0,0,C2256*LABOR_HRS_WK_MES*SEASON_WEEKS*(1+DIM_PCT_MES)^C2256)</f>
        <v>1153.8335085377259</v>
      </c>
      <c r="H2256" s="5">
        <f>E2256+F2256+G2256</f>
        <v>1850.3965104235956</v>
      </c>
      <c r="I2256" s="5">
        <f>MIN(H2256,FARMER_HRS)</f>
        <v>720</v>
      </c>
      <c r="J2256" s="5">
        <f>MAX(0,H2256-FARMER_HRS)</f>
        <v>1130.3965104235956</v>
      </c>
      <c r="K2256" s="2">
        <f>I2256*FARMER_RATE+J2256*TEMP_WORKER_RATE</f>
        <v>44624.939417076312</v>
      </c>
      <c r="L2256" s="2">
        <f>A2256*PRICE_TOM+B2256*PRICE_CAR+C2256*PRICE_MES</f>
        <v>99246</v>
      </c>
      <c r="M2256" s="2">
        <f>A2256*FERT_BED_TOM+B2256*FERT_BED_CAR+C2256*FERT_BED_MES</f>
        <v>24200</v>
      </c>
      <c r="N2256" s="6">
        <f>IF(AND(D2256&lt;=TOTAL_BEDS,J2256&lt;=TEMP_WORKER_MAX*TEMP_WORKER_HRS),1,0)</f>
        <v>1</v>
      </c>
      <c r="O2256" s="2">
        <f>L2256-M2256-K2256-FIXED_COSTS</f>
        <v>10421.060582923688</v>
      </c>
      <c r="P2256" s="2">
        <f>IF(N2256=1,O2256,"")</f>
        <v>10421.060582923688</v>
      </c>
    </row>
    <row r="2257">
      <c r="A2257" s="6">
        <v>3</v>
      </c>
      <c r="B2257" s="6">
        <v>9</v>
      </c>
      <c r="C2257" s="6">
        <v>21</v>
      </c>
      <c r="D2257" s="6">
        <f>A2257+B2257+C2257</f>
        <v>33</v>
      </c>
      <c r="E2257" s="5">
        <f>IF(A2257=0,0,A2257*LABOR_HRS_WK_TOM*SEASON_WEEKS*(1+DIM_PCT_TOM)^A2257)</f>
        <v>359.37000000000012</v>
      </c>
      <c r="F2257" s="5">
        <f>IF(B2257=0,0,B2257*LABOR_HRS_WK_CAR*SEASON_WEEKS*(1+DIM_PCT_CAR)^B2257)</f>
        <v>337.19300188586959</v>
      </c>
      <c r="G2257" s="5">
        <f>IF(C2257=0,0,C2257*LABOR_HRS_WK_MES*SEASON_WEEKS*(1+DIM_PCT_MES)^C2257)</f>
        <v>1226.6692487641699</v>
      </c>
      <c r="H2257" s="5">
        <f>E2257+F2257+G2257</f>
        <v>1923.2322506500395</v>
      </c>
      <c r="I2257" s="5">
        <f>MIN(H2257,FARMER_HRS)</f>
        <v>720</v>
      </c>
      <c r="J2257" s="5">
        <f>MAX(0,H2257-FARMER_HRS)</f>
        <v>1203.2322506500395</v>
      </c>
      <c r="K2257" s="2">
        <f>I2257*FARMER_RATE+J2257*TEMP_WORKER_RATE</f>
        <v>45889.448796007629</v>
      </c>
      <c r="L2257" s="2">
        <f>A2257*PRICE_TOM+B2257*PRICE_CAR+C2257*PRICE_MES</f>
        <v>101946</v>
      </c>
      <c r="M2257" s="2">
        <f>A2257*FERT_BED_TOM+B2257*FERT_BED_CAR+C2257*FERT_BED_MES</f>
        <v>25080</v>
      </c>
      <c r="N2257" s="6">
        <f>IF(AND(D2257&lt;=TOTAL_BEDS,J2257&lt;=TEMP_WORKER_MAX*TEMP_WORKER_HRS),1,0)</f>
        <v>1</v>
      </c>
      <c r="O2257" s="2">
        <f>L2257-M2257-K2257-FIXED_COSTS</f>
        <v>10976.551203992371</v>
      </c>
      <c r="P2257" s="2">
        <f>IF(N2257=1,O2257,"")</f>
        <v>10976.551203992371</v>
      </c>
    </row>
    <row r="2258">
      <c r="A2258" s="6">
        <v>3</v>
      </c>
      <c r="B2258" s="6">
        <v>9</v>
      </c>
      <c r="C2258" s="6">
        <v>22</v>
      </c>
      <c r="D2258" s="6">
        <f>A2258+B2258+C2258</f>
        <v>34</v>
      </c>
      <c r="E2258" s="5">
        <f>IF(A2258=0,0,A2258*LABOR_HRS_WK_TOM*SEASON_WEEKS*(1+DIM_PCT_TOM)^A2258)</f>
        <v>359.37000000000012</v>
      </c>
      <c r="F2258" s="5">
        <f>IF(B2258=0,0,B2258*LABOR_HRS_WK_CAR*SEASON_WEEKS*(1+DIM_PCT_CAR)^B2258)</f>
        <v>337.19300188586959</v>
      </c>
      <c r="G2258" s="5">
        <f>IF(C2258=0,0,C2258*LABOR_HRS_WK_MES*SEASON_WEEKS*(1+DIM_PCT_MES)^C2258)</f>
        <v>1301.1455960105659</v>
      </c>
      <c r="H2258" s="5">
        <f>E2258+F2258+G2258</f>
        <v>1997.7085978964355</v>
      </c>
      <c r="I2258" s="5">
        <f>MIN(H2258,FARMER_HRS)</f>
        <v>720</v>
      </c>
      <c r="J2258" s="5">
        <f>MAX(0,H2258-FARMER_HRS)</f>
        <v>1277.7085978964355</v>
      </c>
      <c r="K2258" s="2">
        <f>I2258*FARMER_RATE+J2258*TEMP_WORKER_RATE</f>
        <v>47182.440935702005</v>
      </c>
      <c r="L2258" s="2">
        <f>A2258*PRICE_TOM+B2258*PRICE_CAR+C2258*PRICE_MES</f>
        <v>104646</v>
      </c>
      <c r="M2258" s="2">
        <f>A2258*FERT_BED_TOM+B2258*FERT_BED_CAR+C2258*FERT_BED_MES</f>
        <v>25960</v>
      </c>
      <c r="N2258" s="6">
        <f>IF(AND(D2258&lt;=TOTAL_BEDS,J2258&lt;=TEMP_WORKER_MAX*TEMP_WORKER_HRS),1,0)</f>
        <v>1</v>
      </c>
      <c r="O2258" s="2">
        <f>L2258-M2258-K2258-FIXED_COSTS</f>
        <v>11503.559064297995</v>
      </c>
      <c r="P2258" s="2">
        <f>IF(N2258=1,O2258,"")</f>
        <v>11503.559064297995</v>
      </c>
    </row>
    <row r="2259">
      <c r="A2259" s="6">
        <v>3</v>
      </c>
      <c r="B2259" s="6">
        <v>9</v>
      </c>
      <c r="C2259" s="6">
        <v>23</v>
      </c>
      <c r="D2259" s="6">
        <f>A2259+B2259+C2259</f>
        <v>35</v>
      </c>
      <c r="E2259" s="5">
        <f>IF(A2259=0,0,A2259*LABOR_HRS_WK_TOM*SEASON_WEEKS*(1+DIM_PCT_TOM)^A2259)</f>
        <v>359.37000000000012</v>
      </c>
      <c r="F2259" s="5">
        <f>IF(B2259=0,0,B2259*LABOR_HRS_WK_CAR*SEASON_WEEKS*(1+DIM_PCT_CAR)^B2259)</f>
        <v>337.19300188586959</v>
      </c>
      <c r="G2259" s="5">
        <f>IF(C2259=0,0,C2259*LABOR_HRS_WK_MES*SEASON_WEEKS*(1+DIM_PCT_MES)^C2259)</f>
        <v>1377.2921848680023</v>
      </c>
      <c r="H2259" s="5">
        <f>E2259+F2259+G2259</f>
        <v>2073.8551867538717</v>
      </c>
      <c r="I2259" s="5">
        <f>MIN(H2259,FARMER_HRS)</f>
        <v>720</v>
      </c>
      <c r="J2259" s="5">
        <f>MAX(0,H2259-FARMER_HRS)</f>
        <v>1353.8551867538717</v>
      </c>
      <c r="K2259" s="2">
        <f>I2259*FARMER_RATE+J2259*TEMP_WORKER_RATE</f>
        <v>48504.430325588051</v>
      </c>
      <c r="L2259" s="2">
        <f>A2259*PRICE_TOM+B2259*PRICE_CAR+C2259*PRICE_MES</f>
        <v>107346</v>
      </c>
      <c r="M2259" s="2">
        <f>A2259*FERT_BED_TOM+B2259*FERT_BED_CAR+C2259*FERT_BED_MES</f>
        <v>26840</v>
      </c>
      <c r="N2259" s="6">
        <f>IF(AND(D2259&lt;=TOTAL_BEDS,J2259&lt;=TEMP_WORKER_MAX*TEMP_WORKER_HRS),1,0)</f>
        <v>1</v>
      </c>
      <c r="O2259" s="2">
        <f>L2259-M2259-K2259-FIXED_COSTS</f>
        <v>12001.569674411949</v>
      </c>
      <c r="P2259" s="2">
        <f>IF(N2259=1,O2259,"")</f>
        <v>12001.569674411949</v>
      </c>
    </row>
    <row r="2260">
      <c r="A2260" s="6">
        <v>3</v>
      </c>
      <c r="B2260" s="6">
        <v>9</v>
      </c>
      <c r="C2260" s="6">
        <v>24</v>
      </c>
      <c r="D2260" s="6">
        <f>A2260+B2260+C2260</f>
        <v>36</v>
      </c>
      <c r="E2260" s="5">
        <f>IF(A2260=0,0,A2260*LABOR_HRS_WK_TOM*SEASON_WEEKS*(1+DIM_PCT_TOM)^A2260)</f>
        <v>359.37000000000012</v>
      </c>
      <c r="F2260" s="5">
        <f>IF(B2260=0,0,B2260*LABOR_HRS_WK_CAR*SEASON_WEEKS*(1+DIM_PCT_CAR)^B2260)</f>
        <v>337.19300188586959</v>
      </c>
      <c r="G2260" s="5">
        <f>IF(C2260=0,0,C2260*LABOR_HRS_WK_MES*SEASON_WEEKS*(1+DIM_PCT_MES)^C2260)</f>
        <v>1455.139134447498</v>
      </c>
      <c r="H2260" s="5">
        <f>E2260+F2260+G2260</f>
        <v>2151.7021363333679</v>
      </c>
      <c r="I2260" s="5">
        <f>MIN(H2260,FARMER_HRS)</f>
        <v>720</v>
      </c>
      <c r="J2260" s="5">
        <f>MAX(0,H2260-FARMER_HRS)</f>
        <v>1431.7021363333679</v>
      </c>
      <c r="K2260" s="2">
        <f>I2260*FARMER_RATE+J2260*TEMP_WORKER_RATE</f>
        <v>49855.939866898749</v>
      </c>
      <c r="L2260" s="2">
        <f>A2260*PRICE_TOM+B2260*PRICE_CAR+C2260*PRICE_MES</f>
        <v>110046</v>
      </c>
      <c r="M2260" s="2">
        <f>A2260*FERT_BED_TOM+B2260*FERT_BED_CAR+C2260*FERT_BED_MES</f>
        <v>27720</v>
      </c>
      <c r="N2260" s="6">
        <f>IF(AND(D2260&lt;=TOTAL_BEDS,J2260&lt;=TEMP_WORKER_MAX*TEMP_WORKER_HRS),1,0)</f>
        <v>1</v>
      </c>
      <c r="O2260" s="2">
        <f>L2260-M2260-K2260-FIXED_COSTS</f>
        <v>12470.060133101251</v>
      </c>
      <c r="P2260" s="2">
        <f>IF(N2260=1,O2260,"")</f>
        <v>12470.060133101251</v>
      </c>
    </row>
    <row r="2261">
      <c r="A2261" s="6">
        <v>3</v>
      </c>
      <c r="B2261" s="6">
        <v>9</v>
      </c>
      <c r="C2261" s="6">
        <v>25</v>
      </c>
      <c r="D2261" s="6">
        <f>A2261+B2261+C2261</f>
        <v>37</v>
      </c>
      <c r="E2261" s="5">
        <f>IF(A2261=0,0,A2261*LABOR_HRS_WK_TOM*SEASON_WEEKS*(1+DIM_PCT_TOM)^A2261)</f>
        <v>359.37000000000012</v>
      </c>
      <c r="F2261" s="5">
        <f>IF(B2261=0,0,B2261*LABOR_HRS_WK_CAR*SEASON_WEEKS*(1+DIM_PCT_CAR)^B2261)</f>
        <v>337.19300188586959</v>
      </c>
      <c r="G2261" s="5">
        <f>IF(C2261=0,0,C2261*LABOR_HRS_WK_MES*SEASON_WEEKS*(1+DIM_PCT_MES)^C2261)</f>
        <v>1534.7170558625955</v>
      </c>
      <c r="H2261" s="5">
        <f>E2261+F2261+G2261</f>
        <v>2231.280057748465</v>
      </c>
      <c r="I2261" s="5">
        <f>MIN(H2261,FARMER_HRS)</f>
        <v>720</v>
      </c>
      <c r="J2261" s="5">
        <f>MAX(0,H2261-FARMER_HRS)</f>
        <v>1511.280057748465</v>
      </c>
      <c r="K2261" s="2">
        <f>I2261*FARMER_RATE+J2261*TEMP_WORKER_RATE</f>
        <v>51237.501002577512</v>
      </c>
      <c r="L2261" s="2">
        <f>A2261*PRICE_TOM+B2261*PRICE_CAR+C2261*PRICE_MES</f>
        <v>112746</v>
      </c>
      <c r="M2261" s="2">
        <f>A2261*FERT_BED_TOM+B2261*FERT_BED_CAR+C2261*FERT_BED_MES</f>
        <v>28600</v>
      </c>
      <c r="N2261" s="6">
        <f>IF(AND(D2261&lt;=TOTAL_BEDS,J2261&lt;=TEMP_WORKER_MAX*TEMP_WORKER_HRS),1,0)</f>
        <v>1</v>
      </c>
      <c r="O2261" s="2">
        <f>L2261-M2261-K2261-FIXED_COSTS</f>
        <v>12908.498997422488</v>
      </c>
      <c r="P2261" s="2">
        <f>IF(N2261=1,O2261,"")</f>
        <v>12908.498997422488</v>
      </c>
    </row>
    <row r="2262">
      <c r="A2262" s="6">
        <v>3</v>
      </c>
      <c r="B2262" s="6">
        <v>9</v>
      </c>
      <c r="C2262" s="6">
        <v>26</v>
      </c>
      <c r="D2262" s="6">
        <f>A2262+B2262+C2262</f>
        <v>38</v>
      </c>
      <c r="E2262" s="5">
        <f>IF(A2262=0,0,A2262*LABOR_HRS_WK_TOM*SEASON_WEEKS*(1+DIM_PCT_TOM)^A2262)</f>
        <v>359.37000000000012</v>
      </c>
      <c r="F2262" s="5">
        <f>IF(B2262=0,0,B2262*LABOR_HRS_WK_CAR*SEASON_WEEKS*(1+DIM_PCT_CAR)^B2262)</f>
        <v>337.19300188586959</v>
      </c>
      <c r="G2262" s="5">
        <f>IF(C2262=0,0,C2262*LABOR_HRS_WK_MES*SEASON_WEEKS*(1+DIM_PCT_MES)^C2262)</f>
        <v>1616.0570598233128</v>
      </c>
      <c r="H2262" s="5">
        <f>E2262+F2262+G2262</f>
        <v>2312.6200617091827</v>
      </c>
      <c r="I2262" s="5">
        <f>MIN(H2262,FARMER_HRS)</f>
        <v>720</v>
      </c>
      <c r="J2262" s="5">
        <f>MAX(0,H2262-FARMER_HRS)</f>
        <v>1592.6200617091827</v>
      </c>
      <c r="K2262" s="2">
        <f>I2262*FARMER_RATE+J2262*TEMP_WORKER_RATE</f>
        <v>52649.653849117749</v>
      </c>
      <c r="L2262" s="2">
        <f>A2262*PRICE_TOM+B2262*PRICE_CAR+C2262*PRICE_MES</f>
        <v>115446</v>
      </c>
      <c r="M2262" s="2">
        <f>A2262*FERT_BED_TOM+B2262*FERT_BED_CAR+C2262*FERT_BED_MES</f>
        <v>29480</v>
      </c>
      <c r="N2262" s="6">
        <f>IF(AND(D2262&lt;=TOTAL_BEDS,J2262&lt;=TEMP_WORKER_MAX*TEMP_WORKER_HRS),1,0)</f>
        <v>1</v>
      </c>
      <c r="O2262" s="2">
        <f>L2262-M2262-K2262-FIXED_COSTS</f>
        <v>13316.346150882251</v>
      </c>
      <c r="P2262" s="2">
        <f>IF(N2262=1,O2262,"")</f>
        <v>13316.346150882251</v>
      </c>
    </row>
    <row r="2263">
      <c r="A2263" s="6">
        <v>3</v>
      </c>
      <c r="B2263" s="6">
        <v>9</v>
      </c>
      <c r="C2263" s="6">
        <v>27</v>
      </c>
      <c r="D2263" s="6">
        <f>A2263+B2263+C2263</f>
        <v>39</v>
      </c>
      <c r="E2263" s="5">
        <f>IF(A2263=0,0,A2263*LABOR_HRS_WK_TOM*SEASON_WEEKS*(1+DIM_PCT_TOM)^A2263)</f>
        <v>359.37000000000012</v>
      </c>
      <c r="F2263" s="5">
        <f>IF(B2263=0,0,B2263*LABOR_HRS_WK_CAR*SEASON_WEEKS*(1+DIM_PCT_CAR)^B2263)</f>
        <v>337.19300188586959</v>
      </c>
      <c r="G2263" s="5">
        <f>IF(C2263=0,0,C2263*LABOR_HRS_WK_MES*SEASON_WEEKS*(1+DIM_PCT_MES)^C2263)</f>
        <v>1699.19076434307</v>
      </c>
      <c r="H2263" s="5">
        <f>E2263+F2263+G2263</f>
        <v>2395.7537662289396</v>
      </c>
      <c r="I2263" s="5">
        <f>MIN(H2263,FARMER_HRS)</f>
        <v>720</v>
      </c>
      <c r="J2263" s="5">
        <f>MAX(0,H2263-FARMER_HRS)</f>
        <v>1675.7537662289396</v>
      </c>
      <c r="K2263" s="2">
        <f>I2263*FARMER_RATE+J2263*TEMP_WORKER_RATE</f>
        <v>54092.947330363531</v>
      </c>
      <c r="L2263" s="2">
        <f>A2263*PRICE_TOM+B2263*PRICE_CAR+C2263*PRICE_MES</f>
        <v>118146</v>
      </c>
      <c r="M2263" s="2">
        <f>A2263*FERT_BED_TOM+B2263*FERT_BED_CAR+C2263*FERT_BED_MES</f>
        <v>30360</v>
      </c>
      <c r="N2263" s="6">
        <f>IF(AND(D2263&lt;=TOTAL_BEDS,J2263&lt;=TEMP_WORKER_MAX*TEMP_WORKER_HRS),1,0)</f>
        <v>1</v>
      </c>
      <c r="O2263" s="2">
        <f>L2263-M2263-K2263-FIXED_COSTS</f>
        <v>13693.052669636469</v>
      </c>
      <c r="P2263" s="2">
        <f>IF(N2263=1,O2263,"")</f>
        <v>13693.052669636469</v>
      </c>
    </row>
    <row r="2264">
      <c r="A2264" s="6">
        <v>3</v>
      </c>
      <c r="B2264" s="6">
        <v>9</v>
      </c>
      <c r="C2264" s="6">
        <v>28</v>
      </c>
      <c r="D2264" s="6">
        <f>A2264+B2264+C2264</f>
        <v>40</v>
      </c>
      <c r="E2264" s="5">
        <f>IF(A2264=0,0,A2264*LABOR_HRS_WK_TOM*SEASON_WEEKS*(1+DIM_PCT_TOM)^A2264)</f>
        <v>359.37000000000012</v>
      </c>
      <c r="F2264" s="5">
        <f>IF(B2264=0,0,B2264*LABOR_HRS_WK_CAR*SEASON_WEEKS*(1+DIM_PCT_CAR)^B2264)</f>
        <v>337.19300188586959</v>
      </c>
      <c r="G2264" s="5">
        <f>IF(C2264=0,0,C2264*LABOR_HRS_WK_MES*SEASON_WEEKS*(1+DIM_PCT_MES)^C2264)</f>
        <v>1784.1503025602233</v>
      </c>
      <c r="H2264" s="5">
        <f>E2264+F2264+G2264</f>
        <v>2480.7133044460929</v>
      </c>
      <c r="I2264" s="5">
        <f>MIN(H2264,FARMER_HRS)</f>
        <v>720</v>
      </c>
      <c r="J2264" s="5">
        <f>MAX(0,H2264-FARMER_HRS)</f>
        <v>1760.7133044460929</v>
      </c>
      <c r="K2264" s="2">
        <f>I2264*FARMER_RATE+J2264*TEMP_WORKER_RATE</f>
        <v>55567.939313300223</v>
      </c>
      <c r="L2264" s="2">
        <f>A2264*PRICE_TOM+B2264*PRICE_CAR+C2264*PRICE_MES</f>
        <v>120846</v>
      </c>
      <c r="M2264" s="2">
        <f>A2264*FERT_BED_TOM+B2264*FERT_BED_CAR+C2264*FERT_BED_MES</f>
        <v>31240</v>
      </c>
      <c r="N2264" s="6">
        <f>IF(AND(D2264&lt;=TOTAL_BEDS,J2264&lt;=TEMP_WORKER_MAX*TEMP_WORKER_HRS),1,0)</f>
        <v>1</v>
      </c>
      <c r="O2264" s="2">
        <f>L2264-M2264-K2264-FIXED_COSTS</f>
        <v>14038.060686699777</v>
      </c>
      <c r="P2264" s="2">
        <f>IF(N2264=1,O2264,"")</f>
        <v>14038.060686699777</v>
      </c>
    </row>
    <row r="2265">
      <c r="A2265" s="6">
        <v>3</v>
      </c>
      <c r="B2265" s="6">
        <v>9</v>
      </c>
      <c r="C2265" s="6">
        <v>29</v>
      </c>
      <c r="D2265" s="6">
        <f>A2265+B2265+C2265</f>
        <v>41</v>
      </c>
      <c r="E2265" s="5">
        <f>IF(A2265=0,0,A2265*LABOR_HRS_WK_TOM*SEASON_WEEKS*(1+DIM_PCT_TOM)^A2265)</f>
        <v>359.37000000000012</v>
      </c>
      <c r="F2265" s="5">
        <f>IF(B2265=0,0,B2265*LABOR_HRS_WK_CAR*SEASON_WEEKS*(1+DIM_PCT_CAR)^B2265)</f>
        <v>337.19300188586959</v>
      </c>
      <c r="G2265" s="5">
        <f>IF(C2265=0,0,C2265*LABOR_HRS_WK_MES*SEASON_WEEKS*(1+DIM_PCT_MES)^C2265)</f>
        <v>1870.9683306758766</v>
      </c>
      <c r="H2265" s="5">
        <f>E2265+F2265+G2265</f>
        <v>2567.5313325617462</v>
      </c>
      <c r="I2265" s="5">
        <f>MIN(H2265,FARMER_HRS)</f>
        <v>720</v>
      </c>
      <c r="J2265" s="5">
        <f>MAX(0,H2265-FARMER_HRS)</f>
        <v>1847.5313325617462</v>
      </c>
      <c r="K2265" s="2">
        <f>I2265*FARMER_RATE+J2265*TEMP_WORKER_RATE</f>
        <v>57075.19674586365</v>
      </c>
      <c r="L2265" s="2">
        <f>A2265*PRICE_TOM+B2265*PRICE_CAR+C2265*PRICE_MES</f>
        <v>123546</v>
      </c>
      <c r="M2265" s="2">
        <f>A2265*FERT_BED_TOM+B2265*FERT_BED_CAR+C2265*FERT_BED_MES</f>
        <v>32120</v>
      </c>
      <c r="N2265" s="6">
        <f>IF(AND(D2265&lt;=TOTAL_BEDS,J2265&lt;=TEMP_WORKER_MAX*TEMP_WORKER_HRS),1,0)</f>
        <v>1</v>
      </c>
      <c r="O2265" s="2">
        <f>L2265-M2265-K2265-FIXED_COSTS</f>
        <v>14350.80325413635</v>
      </c>
      <c r="P2265" s="2">
        <f>IF(N2265=1,O2265,"")</f>
        <v>14350.80325413635</v>
      </c>
    </row>
    <row r="2266">
      <c r="A2266" s="6">
        <v>3</v>
      </c>
      <c r="B2266" s="6">
        <v>9</v>
      </c>
      <c r="C2266" s="6">
        <v>30</v>
      </c>
      <c r="D2266" s="6">
        <f>A2266+B2266+C2266</f>
        <v>42</v>
      </c>
      <c r="E2266" s="5">
        <f>IF(A2266=0,0,A2266*LABOR_HRS_WK_TOM*SEASON_WEEKS*(1+DIM_PCT_TOM)^A2266)</f>
        <v>359.37000000000012</v>
      </c>
      <c r="F2266" s="5">
        <f>IF(B2266=0,0,B2266*LABOR_HRS_WK_CAR*SEASON_WEEKS*(1+DIM_PCT_CAR)^B2266)</f>
        <v>337.19300188586959</v>
      </c>
      <c r="G2266" s="5">
        <f>IF(C2266=0,0,C2266*LABOR_HRS_WK_MES*SEASON_WEEKS*(1+DIM_PCT_MES)^C2266)</f>
        <v>1959.6780360096466</v>
      </c>
      <c r="H2266" s="5">
        <f>E2266+F2266+G2266</f>
        <v>2656.2410378955165</v>
      </c>
      <c r="I2266" s="5">
        <f>MIN(H2266,FARMER_HRS)</f>
        <v>720</v>
      </c>
      <c r="J2266" s="5">
        <f>MAX(0,H2266-FARMER_HRS)</f>
        <v>1936.2410378955165</v>
      </c>
      <c r="K2266" s="2">
        <f>I2266*FARMER_RATE+J2266*TEMP_WORKER_RATE</f>
        <v>58615.29579679716</v>
      </c>
      <c r="L2266" s="2">
        <f>A2266*PRICE_TOM+B2266*PRICE_CAR+C2266*PRICE_MES</f>
        <v>126246</v>
      </c>
      <c r="M2266" s="2">
        <f>A2266*FERT_BED_TOM+B2266*FERT_BED_CAR+C2266*FERT_BED_MES</f>
        <v>33000</v>
      </c>
      <c r="N2266" s="6">
        <f>IF(AND(D2266&lt;=TOTAL_BEDS,J2266&lt;=TEMP_WORKER_MAX*TEMP_WORKER_HRS),1,0)</f>
        <v>1</v>
      </c>
      <c r="O2266" s="2">
        <f>L2266-M2266-K2266-FIXED_COSTS</f>
        <v>14630.70420320284</v>
      </c>
      <c r="P2266" s="2">
        <f>IF(N2266=1,O2266,"")</f>
        <v>14630.70420320284</v>
      </c>
    </row>
    <row r="2267">
      <c r="A2267" s="6">
        <v>3</v>
      </c>
      <c r="B2267" s="6">
        <v>10</v>
      </c>
      <c r="C2267" s="6">
        <v>0</v>
      </c>
      <c r="D2267" s="6">
        <f>A2267+B2267+C2267</f>
        <v>13</v>
      </c>
      <c r="E2267" s="5">
        <f>IF(A2267=0,0,A2267*LABOR_HRS_WK_TOM*SEASON_WEEKS*(1+DIM_PCT_TOM)^A2267)</f>
        <v>359.37000000000012</v>
      </c>
      <c r="F2267" s="5">
        <f>IF(B2267=0,0,B2267*LABOR_HRS_WK_CAR*SEASON_WEEKS*(1+DIM_PCT_CAR)^B2267)</f>
        <v>384.025363258907</v>
      </c>
      <c r="G2267" s="5">
        <f>IF(C2267=0,0,C2267*LABOR_HRS_WK_MES*SEASON_WEEKS*(1+DIM_PCT_MES)^C2267)</f>
        <v>0</v>
      </c>
      <c r="H2267" s="5">
        <f>E2267+F2267+G2267</f>
        <v>743.39536325890708</v>
      </c>
      <c r="I2267" s="5">
        <f>MIN(H2267,FARMER_HRS)</f>
        <v>720</v>
      </c>
      <c r="J2267" s="5">
        <f>MAX(0,H2267-FARMER_HRS)</f>
        <v>23.395363258907082</v>
      </c>
      <c r="K2267" s="2">
        <f>I2267*FARMER_RATE+J2267*TEMP_WORKER_RATE</f>
        <v>25406.169501022694</v>
      </c>
      <c r="L2267" s="2">
        <f>A2267*PRICE_TOM+B2267*PRICE_CAR+C2267*PRICE_MES</f>
        <v>47340</v>
      </c>
      <c r="M2267" s="2">
        <f>A2267*FERT_BED_TOM+B2267*FERT_BED_CAR+C2267*FERT_BED_MES</f>
        <v>7040</v>
      </c>
      <c r="N2267" s="6">
        <f>IF(AND(D2267&lt;=TOTAL_BEDS,J2267&lt;=TEMP_WORKER_MAX*TEMP_WORKER_HRS),1,0)</f>
        <v>1</v>
      </c>
      <c r="O2267" s="2">
        <f>L2267-M2267-K2267-FIXED_COSTS</f>
        <v>-5106.169501022694</v>
      </c>
      <c r="P2267" s="2">
        <f>IF(N2267=1,O2267,"")</f>
        <v>-5106.169501022694</v>
      </c>
    </row>
    <row r="2268">
      <c r="A2268" s="6">
        <v>3</v>
      </c>
      <c r="B2268" s="6">
        <v>10</v>
      </c>
      <c r="C2268" s="6">
        <v>1</v>
      </c>
      <c r="D2268" s="6">
        <f>A2268+B2268+C2268</f>
        <v>14</v>
      </c>
      <c r="E2268" s="5">
        <f>IF(A2268=0,0,A2268*LABOR_HRS_WK_TOM*SEASON_WEEKS*(1+DIM_PCT_TOM)^A2268)</f>
        <v>359.37000000000012</v>
      </c>
      <c r="F2268" s="5">
        <f>IF(B2268=0,0,B2268*LABOR_HRS_WK_CAR*SEASON_WEEKS*(1+DIM_PCT_CAR)^B2268)</f>
        <v>384.025363258907</v>
      </c>
      <c r="G2268" s="5">
        <f>IF(C2268=0,0,C2268*LABOR_HRS_WK_MES*SEASON_WEEKS*(1+DIM_PCT_MES)^C2268)</f>
        <v>45.5625</v>
      </c>
      <c r="H2268" s="5">
        <f>E2268+F2268+G2268</f>
        <v>788.95786325890708</v>
      </c>
      <c r="I2268" s="5">
        <f>MIN(H2268,FARMER_HRS)</f>
        <v>720</v>
      </c>
      <c r="J2268" s="5">
        <f>MAX(0,H2268-FARMER_HRS)</f>
        <v>68.957863258907082</v>
      </c>
      <c r="K2268" s="2">
        <f>I2268*FARMER_RATE+J2268*TEMP_WORKER_RATE</f>
        <v>26197.185126022694</v>
      </c>
      <c r="L2268" s="2">
        <f>A2268*PRICE_TOM+B2268*PRICE_CAR+C2268*PRICE_MES</f>
        <v>50040</v>
      </c>
      <c r="M2268" s="2">
        <f>A2268*FERT_BED_TOM+B2268*FERT_BED_CAR+C2268*FERT_BED_MES</f>
        <v>7920</v>
      </c>
      <c r="N2268" s="6">
        <f>IF(AND(D2268&lt;=TOTAL_BEDS,J2268&lt;=TEMP_WORKER_MAX*TEMP_WORKER_HRS),1,0)</f>
        <v>1</v>
      </c>
      <c r="O2268" s="2">
        <f>L2268-M2268-K2268-FIXED_COSTS</f>
        <v>-4077.185126022694</v>
      </c>
      <c r="P2268" s="2">
        <f>IF(N2268=1,O2268,"")</f>
        <v>-4077.185126022694</v>
      </c>
    </row>
    <row r="2269">
      <c r="A2269" s="6">
        <v>3</v>
      </c>
      <c r="B2269" s="6">
        <v>10</v>
      </c>
      <c r="C2269" s="6">
        <v>2</v>
      </c>
      <c r="D2269" s="6">
        <f>A2269+B2269+C2269</f>
        <v>15</v>
      </c>
      <c r="E2269" s="5">
        <f>IF(A2269=0,0,A2269*LABOR_HRS_WK_TOM*SEASON_WEEKS*(1+DIM_PCT_TOM)^A2269)</f>
        <v>359.37000000000012</v>
      </c>
      <c r="F2269" s="5">
        <f>IF(B2269=0,0,B2269*LABOR_HRS_WK_CAR*SEASON_WEEKS*(1+DIM_PCT_CAR)^B2269)</f>
        <v>384.025363258907</v>
      </c>
      <c r="G2269" s="5">
        <f>IF(C2269=0,0,C2269*LABOR_HRS_WK_MES*SEASON_WEEKS*(1+DIM_PCT_MES)^C2269)</f>
        <v>92.2640625</v>
      </c>
      <c r="H2269" s="5">
        <f>E2269+F2269+G2269</f>
        <v>835.6594257589071</v>
      </c>
      <c r="I2269" s="5">
        <f>MIN(H2269,FARMER_HRS)</f>
        <v>720</v>
      </c>
      <c r="J2269" s="5">
        <f>MAX(0,H2269-FARMER_HRS)</f>
        <v>115.6594257589071</v>
      </c>
      <c r="K2269" s="2">
        <f>I2269*FARMER_RATE+J2269*TEMP_WORKER_RATE</f>
        <v>27007.976141647694</v>
      </c>
      <c r="L2269" s="2">
        <f>A2269*PRICE_TOM+B2269*PRICE_CAR+C2269*PRICE_MES</f>
        <v>52740</v>
      </c>
      <c r="M2269" s="2">
        <f>A2269*FERT_BED_TOM+B2269*FERT_BED_CAR+C2269*FERT_BED_MES</f>
        <v>8800</v>
      </c>
      <c r="N2269" s="6">
        <f>IF(AND(D2269&lt;=TOTAL_BEDS,J2269&lt;=TEMP_WORKER_MAX*TEMP_WORKER_HRS),1,0)</f>
        <v>1</v>
      </c>
      <c r="O2269" s="2">
        <f>L2269-M2269-K2269-FIXED_COSTS</f>
        <v>-3067.976141647694</v>
      </c>
      <c r="P2269" s="2">
        <f>IF(N2269=1,O2269,"")</f>
        <v>-3067.976141647694</v>
      </c>
    </row>
    <row r="2270">
      <c r="A2270" s="6">
        <v>3</v>
      </c>
      <c r="B2270" s="6">
        <v>10</v>
      </c>
      <c r="C2270" s="6">
        <v>3</v>
      </c>
      <c r="D2270" s="6">
        <f>A2270+B2270+C2270</f>
        <v>16</v>
      </c>
      <c r="E2270" s="5">
        <f>IF(A2270=0,0,A2270*LABOR_HRS_WK_TOM*SEASON_WEEKS*(1+DIM_PCT_TOM)^A2270)</f>
        <v>359.37000000000012</v>
      </c>
      <c r="F2270" s="5">
        <f>IF(B2270=0,0,B2270*LABOR_HRS_WK_CAR*SEASON_WEEKS*(1+DIM_PCT_CAR)^B2270)</f>
        <v>384.025363258907</v>
      </c>
      <c r="G2270" s="5">
        <f>IF(C2270=0,0,C2270*LABOR_HRS_WK_MES*SEASON_WEEKS*(1+DIM_PCT_MES)^C2270)</f>
        <v>140.12604492187498</v>
      </c>
      <c r="H2270" s="5">
        <f>E2270+F2270+G2270</f>
        <v>883.521408180782</v>
      </c>
      <c r="I2270" s="5">
        <f>MIN(H2270,FARMER_HRS)</f>
        <v>720</v>
      </c>
      <c r="J2270" s="5">
        <f>MAX(0,H2270-FARMER_HRS)</f>
        <v>163.52140818078203</v>
      </c>
      <c r="K2270" s="2">
        <f>I2270*FARMER_RATE+J2270*TEMP_WORKER_RATE</f>
        <v>27838.913336471909</v>
      </c>
      <c r="L2270" s="2">
        <f>A2270*PRICE_TOM+B2270*PRICE_CAR+C2270*PRICE_MES</f>
        <v>55440</v>
      </c>
      <c r="M2270" s="2">
        <f>A2270*FERT_BED_TOM+B2270*FERT_BED_CAR+C2270*FERT_BED_MES</f>
        <v>9680</v>
      </c>
      <c r="N2270" s="6">
        <f>IF(AND(D2270&lt;=TOTAL_BEDS,J2270&lt;=TEMP_WORKER_MAX*TEMP_WORKER_HRS),1,0)</f>
        <v>1</v>
      </c>
      <c r="O2270" s="2">
        <f>L2270-M2270-K2270-FIXED_COSTS</f>
        <v>-2078.9133364719091</v>
      </c>
      <c r="P2270" s="2">
        <f>IF(N2270=1,O2270,"")</f>
        <v>-2078.9133364719091</v>
      </c>
    </row>
    <row r="2271">
      <c r="A2271" s="6">
        <v>3</v>
      </c>
      <c r="B2271" s="6">
        <v>10</v>
      </c>
      <c r="C2271" s="6">
        <v>4</v>
      </c>
      <c r="D2271" s="6">
        <f>A2271+B2271+C2271</f>
        <v>17</v>
      </c>
      <c r="E2271" s="5">
        <f>IF(A2271=0,0,A2271*LABOR_HRS_WK_TOM*SEASON_WEEKS*(1+DIM_PCT_TOM)^A2271)</f>
        <v>359.37000000000012</v>
      </c>
      <c r="F2271" s="5">
        <f>IF(B2271=0,0,B2271*LABOR_HRS_WK_CAR*SEASON_WEEKS*(1+DIM_PCT_CAR)^B2271)</f>
        <v>384.025363258907</v>
      </c>
      <c r="G2271" s="5">
        <f>IF(C2271=0,0,C2271*LABOR_HRS_WK_MES*SEASON_WEEKS*(1+DIM_PCT_MES)^C2271)</f>
        <v>189.17016064453119</v>
      </c>
      <c r="H2271" s="5">
        <f>E2271+F2271+G2271</f>
        <v>932.56552390343825</v>
      </c>
      <c r="I2271" s="5">
        <f>MIN(H2271,FARMER_HRS)</f>
        <v>720</v>
      </c>
      <c r="J2271" s="5">
        <f>MAX(0,H2271-FARMER_HRS)</f>
        <v>212.56552390343825</v>
      </c>
      <c r="K2271" s="2">
        <f>I2271*FARMER_RATE+J2271*TEMP_WORKER_RATE</f>
        <v>28690.373678879136</v>
      </c>
      <c r="L2271" s="2">
        <f>A2271*PRICE_TOM+B2271*PRICE_CAR+C2271*PRICE_MES</f>
        <v>58140</v>
      </c>
      <c r="M2271" s="2">
        <f>A2271*FERT_BED_TOM+B2271*FERT_BED_CAR+C2271*FERT_BED_MES</f>
        <v>10560</v>
      </c>
      <c r="N2271" s="6">
        <f>IF(AND(D2271&lt;=TOTAL_BEDS,J2271&lt;=TEMP_WORKER_MAX*TEMP_WORKER_HRS),1,0)</f>
        <v>1</v>
      </c>
      <c r="O2271" s="2">
        <f>L2271-M2271-K2271-FIXED_COSTS</f>
        <v>-1110.3736788791357</v>
      </c>
      <c r="P2271" s="2">
        <f>IF(N2271=1,O2271,"")</f>
        <v>-1110.3736788791357</v>
      </c>
    </row>
    <row r="2272">
      <c r="A2272" s="6">
        <v>3</v>
      </c>
      <c r="B2272" s="6">
        <v>10</v>
      </c>
      <c r="C2272" s="6">
        <v>5</v>
      </c>
      <c r="D2272" s="6">
        <f>A2272+B2272+C2272</f>
        <v>18</v>
      </c>
      <c r="E2272" s="5">
        <f>IF(A2272=0,0,A2272*LABOR_HRS_WK_TOM*SEASON_WEEKS*(1+DIM_PCT_TOM)^A2272)</f>
        <v>359.37000000000012</v>
      </c>
      <c r="F2272" s="5">
        <f>IF(B2272=0,0,B2272*LABOR_HRS_WK_CAR*SEASON_WEEKS*(1+DIM_PCT_CAR)^B2272)</f>
        <v>384.025363258907</v>
      </c>
      <c r="G2272" s="5">
        <f>IF(C2272=0,0,C2272*LABOR_HRS_WK_MES*SEASON_WEEKS*(1+DIM_PCT_MES)^C2272)</f>
        <v>239.41848456573481</v>
      </c>
      <c r="H2272" s="5">
        <f>E2272+F2272+G2272</f>
        <v>982.81384782464193</v>
      </c>
      <c r="I2272" s="5">
        <f>MIN(H2272,FARMER_HRS)</f>
        <v>720</v>
      </c>
      <c r="J2272" s="5">
        <f>MAX(0,H2272-FARMER_HRS)</f>
        <v>262.81384782464193</v>
      </c>
      <c r="K2272" s="2">
        <f>I2272*FARMER_RATE+J2272*TEMP_WORKER_RATE</f>
        <v>29562.740413622254</v>
      </c>
      <c r="L2272" s="2">
        <f>A2272*PRICE_TOM+B2272*PRICE_CAR+C2272*PRICE_MES</f>
        <v>60840</v>
      </c>
      <c r="M2272" s="2">
        <f>A2272*FERT_BED_TOM+B2272*FERT_BED_CAR+C2272*FERT_BED_MES</f>
        <v>11440</v>
      </c>
      <c r="N2272" s="6">
        <f>IF(AND(D2272&lt;=TOTAL_BEDS,J2272&lt;=TEMP_WORKER_MAX*TEMP_WORKER_HRS),1,0)</f>
        <v>1</v>
      </c>
      <c r="O2272" s="2">
        <f>L2272-M2272-K2272-FIXED_COSTS</f>
        <v>-162.74041362225398</v>
      </c>
      <c r="P2272" s="2">
        <f>IF(N2272=1,O2272,"")</f>
        <v>-162.74041362225398</v>
      </c>
    </row>
    <row r="2273">
      <c r="A2273" s="6">
        <v>3</v>
      </c>
      <c r="B2273" s="6">
        <v>10</v>
      </c>
      <c r="C2273" s="6">
        <v>6</v>
      </c>
      <c r="D2273" s="6">
        <f>A2273+B2273+C2273</f>
        <v>19</v>
      </c>
      <c r="E2273" s="5">
        <f>IF(A2273=0,0,A2273*LABOR_HRS_WK_TOM*SEASON_WEEKS*(1+DIM_PCT_TOM)^A2273)</f>
        <v>359.37000000000012</v>
      </c>
      <c r="F2273" s="5">
        <f>IF(B2273=0,0,B2273*LABOR_HRS_WK_CAR*SEASON_WEEKS*(1+DIM_PCT_CAR)^B2273)</f>
        <v>384.025363258907</v>
      </c>
      <c r="G2273" s="5">
        <f>IF(C2273=0,0,C2273*LABOR_HRS_WK_MES*SEASON_WEEKS*(1+DIM_PCT_MES)^C2273)</f>
        <v>290.89345874736773</v>
      </c>
      <c r="H2273" s="5">
        <f>E2273+F2273+G2273</f>
        <v>1034.2888220062748</v>
      </c>
      <c r="I2273" s="5">
        <f>MIN(H2273,FARMER_HRS)</f>
        <v>720</v>
      </c>
      <c r="J2273" s="5">
        <f>MAX(0,H2273-FARMER_HRS)</f>
        <v>314.28882200627481</v>
      </c>
      <c r="K2273" s="2">
        <f>I2273*FARMER_RATE+J2273*TEMP_WORKER_RATE</f>
        <v>30456.403159831159</v>
      </c>
      <c r="L2273" s="2">
        <f>A2273*PRICE_TOM+B2273*PRICE_CAR+C2273*PRICE_MES</f>
        <v>63540</v>
      </c>
      <c r="M2273" s="2">
        <f>A2273*FERT_BED_TOM+B2273*FERT_BED_CAR+C2273*FERT_BED_MES</f>
        <v>12320</v>
      </c>
      <c r="N2273" s="6">
        <f>IF(AND(D2273&lt;=TOTAL_BEDS,J2273&lt;=TEMP_WORKER_MAX*TEMP_WORKER_HRS),1,0)</f>
        <v>1</v>
      </c>
      <c r="O2273" s="2">
        <f>L2273-M2273-K2273-FIXED_COSTS</f>
        <v>763.59684016884057</v>
      </c>
      <c r="P2273" s="2">
        <f>IF(N2273=1,O2273,"")</f>
        <v>763.59684016884057</v>
      </c>
    </row>
    <row r="2274">
      <c r="A2274" s="6">
        <v>3</v>
      </c>
      <c r="B2274" s="6">
        <v>10</v>
      </c>
      <c r="C2274" s="6">
        <v>7</v>
      </c>
      <c r="D2274" s="6">
        <f>A2274+B2274+C2274</f>
        <v>20</v>
      </c>
      <c r="E2274" s="5">
        <f>IF(A2274=0,0,A2274*LABOR_HRS_WK_TOM*SEASON_WEEKS*(1+DIM_PCT_TOM)^A2274)</f>
        <v>359.37000000000012</v>
      </c>
      <c r="F2274" s="5">
        <f>IF(B2274=0,0,B2274*LABOR_HRS_WK_CAR*SEASON_WEEKS*(1+DIM_PCT_CAR)^B2274)</f>
        <v>384.025363258907</v>
      </c>
      <c r="G2274" s="5">
        <f>IF(C2274=0,0,C2274*LABOR_HRS_WK_MES*SEASON_WEEKS*(1+DIM_PCT_MES)^C2274)</f>
        <v>343.61789814532818</v>
      </c>
      <c r="H2274" s="5">
        <f>E2274+F2274+G2274</f>
        <v>1087.0132614042352</v>
      </c>
      <c r="I2274" s="5">
        <f>MIN(H2274,FARMER_HRS)</f>
        <v>720</v>
      </c>
      <c r="J2274" s="5">
        <f>MAX(0,H2274-FARMER_HRS)</f>
        <v>367.01326140423521</v>
      </c>
      <c r="K2274" s="2">
        <f>I2274*FARMER_RATE+J2274*TEMP_WORKER_RATE</f>
        <v>31371.758010490194</v>
      </c>
      <c r="L2274" s="2">
        <f>A2274*PRICE_TOM+B2274*PRICE_CAR+C2274*PRICE_MES</f>
        <v>66240</v>
      </c>
      <c r="M2274" s="2">
        <f>A2274*FERT_BED_TOM+B2274*FERT_BED_CAR+C2274*FERT_BED_MES</f>
        <v>13200</v>
      </c>
      <c r="N2274" s="6">
        <f>IF(AND(D2274&lt;=TOTAL_BEDS,J2274&lt;=TEMP_WORKER_MAX*TEMP_WORKER_HRS),1,0)</f>
        <v>1</v>
      </c>
      <c r="O2274" s="2">
        <f>L2274-M2274-K2274-FIXED_COSTS</f>
        <v>1668.2419895098064</v>
      </c>
      <c r="P2274" s="2">
        <f>IF(N2274=1,O2274,"")</f>
        <v>1668.2419895098064</v>
      </c>
    </row>
    <row r="2275">
      <c r="A2275" s="6">
        <v>3</v>
      </c>
      <c r="B2275" s="6">
        <v>10</v>
      </c>
      <c r="C2275" s="6">
        <v>8</v>
      </c>
      <c r="D2275" s="6">
        <f>A2275+B2275+C2275</f>
        <v>21</v>
      </c>
      <c r="E2275" s="5">
        <f>IF(A2275=0,0,A2275*LABOR_HRS_WK_TOM*SEASON_WEEKS*(1+DIM_PCT_TOM)^A2275)</f>
        <v>359.37000000000012</v>
      </c>
      <c r="F2275" s="5">
        <f>IF(B2275=0,0,B2275*LABOR_HRS_WK_CAR*SEASON_WEEKS*(1+DIM_PCT_CAR)^B2275)</f>
        <v>384.025363258907</v>
      </c>
      <c r="G2275" s="5">
        <f>IF(C2275=0,0,C2275*LABOR_HRS_WK_MES*SEASON_WEEKS*(1+DIM_PCT_MES)^C2275)</f>
        <v>397.61499642530833</v>
      </c>
      <c r="H2275" s="5">
        <f>E2275+F2275+G2275</f>
        <v>1141.0103596842155</v>
      </c>
      <c r="I2275" s="5">
        <f>MIN(H2275,FARMER_HRS)</f>
        <v>720</v>
      </c>
      <c r="J2275" s="5">
        <f>MAX(0,H2275-FARMER_HRS)</f>
        <v>421.01035968421547</v>
      </c>
      <c r="K2275" s="2">
        <f>I2275*FARMER_RATE+J2275*TEMP_WORKER_RATE</f>
        <v>32309.20763340652</v>
      </c>
      <c r="L2275" s="2">
        <f>A2275*PRICE_TOM+B2275*PRICE_CAR+C2275*PRICE_MES</f>
        <v>68940</v>
      </c>
      <c r="M2275" s="2">
        <f>A2275*FERT_BED_TOM+B2275*FERT_BED_CAR+C2275*FERT_BED_MES</f>
        <v>14080</v>
      </c>
      <c r="N2275" s="6">
        <f>IF(AND(D2275&lt;=TOTAL_BEDS,J2275&lt;=TEMP_WORKER_MAX*TEMP_WORKER_HRS),1,0)</f>
        <v>1</v>
      </c>
      <c r="O2275" s="2">
        <f>L2275-M2275-K2275-FIXED_COSTS</f>
        <v>2550.7923665934795</v>
      </c>
      <c r="P2275" s="2">
        <f>IF(N2275=1,O2275,"")</f>
        <v>2550.7923665934795</v>
      </c>
    </row>
    <row r="2276">
      <c r="A2276" s="6">
        <v>3</v>
      </c>
      <c r="B2276" s="6">
        <v>10</v>
      </c>
      <c r="C2276" s="6">
        <v>9</v>
      </c>
      <c r="D2276" s="6">
        <f>A2276+B2276+C2276</f>
        <v>22</v>
      </c>
      <c r="E2276" s="5">
        <f>IF(A2276=0,0,A2276*LABOR_HRS_WK_TOM*SEASON_WEEKS*(1+DIM_PCT_TOM)^A2276)</f>
        <v>359.37000000000012</v>
      </c>
      <c r="F2276" s="5">
        <f>IF(B2276=0,0,B2276*LABOR_HRS_WK_CAR*SEASON_WEEKS*(1+DIM_PCT_CAR)^B2276)</f>
        <v>384.025363258907</v>
      </c>
      <c r="G2276" s="5">
        <f>IF(C2276=0,0,C2276*LABOR_HRS_WK_MES*SEASON_WEEKS*(1+DIM_PCT_MES)^C2276)</f>
        <v>452.90833186570273</v>
      </c>
      <c r="H2276" s="5">
        <f>E2276+F2276+G2276</f>
        <v>1196.30369512461</v>
      </c>
      <c r="I2276" s="5">
        <f>MIN(H2276,FARMER_HRS)</f>
        <v>720</v>
      </c>
      <c r="J2276" s="5">
        <f>MAX(0,H2276-FARMER_HRS)</f>
        <v>476.30369512460993</v>
      </c>
      <c r="K2276" s="2">
        <f>I2276*FARMER_RATE+J2276*TEMP_WORKER_RATE</f>
        <v>33269.161373691146</v>
      </c>
      <c r="L2276" s="2">
        <f>A2276*PRICE_TOM+B2276*PRICE_CAR+C2276*PRICE_MES</f>
        <v>71640</v>
      </c>
      <c r="M2276" s="2">
        <f>A2276*FERT_BED_TOM+B2276*FERT_BED_CAR+C2276*FERT_BED_MES</f>
        <v>14960</v>
      </c>
      <c r="N2276" s="6">
        <f>IF(AND(D2276&lt;=TOTAL_BEDS,J2276&lt;=TEMP_WORKER_MAX*TEMP_WORKER_HRS),1,0)</f>
        <v>1</v>
      </c>
      <c r="O2276" s="2">
        <f>L2276-M2276-K2276-FIXED_COSTS</f>
        <v>3410.8386263088541</v>
      </c>
      <c r="P2276" s="2">
        <f>IF(N2276=1,O2276,"")</f>
        <v>3410.8386263088541</v>
      </c>
    </row>
    <row r="2277">
      <c r="A2277" s="6">
        <v>3</v>
      </c>
      <c r="B2277" s="6">
        <v>10</v>
      </c>
      <c r="C2277" s="6">
        <v>10</v>
      </c>
      <c r="D2277" s="6">
        <f>A2277+B2277+C2277</f>
        <v>23</v>
      </c>
      <c r="E2277" s="5">
        <f>IF(A2277=0,0,A2277*LABOR_HRS_WK_TOM*SEASON_WEEKS*(1+DIM_PCT_TOM)^A2277)</f>
        <v>359.37000000000012</v>
      </c>
      <c r="F2277" s="5">
        <f>IF(B2277=0,0,B2277*LABOR_HRS_WK_CAR*SEASON_WEEKS*(1+DIM_PCT_CAR)^B2277)</f>
        <v>384.025363258907</v>
      </c>
      <c r="G2277" s="5">
        <f>IF(C2277=0,0,C2277*LABOR_HRS_WK_MES*SEASON_WEEKS*(1+DIM_PCT_MES)^C2277)</f>
        <v>509.52187334891551</v>
      </c>
      <c r="H2277" s="5">
        <f>E2277+F2277+G2277</f>
        <v>1252.9172366078226</v>
      </c>
      <c r="I2277" s="5">
        <f>MIN(H2277,FARMER_HRS)</f>
        <v>720</v>
      </c>
      <c r="J2277" s="5">
        <f>MAX(0,H2277-FARMER_HRS)</f>
        <v>532.91723660782259</v>
      </c>
      <c r="K2277" s="2">
        <f>I2277*FARMER_RATE+J2277*TEMP_WORKER_RATE</f>
        <v>34252.0353577747</v>
      </c>
      <c r="L2277" s="2">
        <f>A2277*PRICE_TOM+B2277*PRICE_CAR+C2277*PRICE_MES</f>
        <v>74340</v>
      </c>
      <c r="M2277" s="2">
        <f>A2277*FERT_BED_TOM+B2277*FERT_BED_CAR+C2277*FERT_BED_MES</f>
        <v>15840</v>
      </c>
      <c r="N2277" s="6">
        <f>IF(AND(D2277&lt;=TOTAL_BEDS,J2277&lt;=TEMP_WORKER_MAX*TEMP_WORKER_HRS),1,0)</f>
        <v>1</v>
      </c>
      <c r="O2277" s="2">
        <f>L2277-M2277-K2277-FIXED_COSTS</f>
        <v>4247.964642225299</v>
      </c>
      <c r="P2277" s="2">
        <f>IF(N2277=1,O2277,"")</f>
        <v>4247.964642225299</v>
      </c>
    </row>
    <row r="2278">
      <c r="A2278" s="6">
        <v>3</v>
      </c>
      <c r="B2278" s="6">
        <v>10</v>
      </c>
      <c r="C2278" s="6">
        <v>11</v>
      </c>
      <c r="D2278" s="6">
        <f>A2278+B2278+C2278</f>
        <v>24</v>
      </c>
      <c r="E2278" s="5">
        <f>IF(A2278=0,0,A2278*LABOR_HRS_WK_TOM*SEASON_WEEKS*(1+DIM_PCT_TOM)^A2278)</f>
        <v>359.37000000000012</v>
      </c>
      <c r="F2278" s="5">
        <f>IF(B2278=0,0,B2278*LABOR_HRS_WK_CAR*SEASON_WEEKS*(1+DIM_PCT_CAR)^B2278)</f>
        <v>384.025363258907</v>
      </c>
      <c r="G2278" s="5">
        <f>IF(C2278=0,0,C2278*LABOR_HRS_WK_MES*SEASON_WEEKS*(1+DIM_PCT_MES)^C2278)</f>
        <v>567.47998644235463</v>
      </c>
      <c r="H2278" s="5">
        <f>E2278+F2278+G2278</f>
        <v>1310.8753497012617</v>
      </c>
      <c r="I2278" s="5">
        <f>MIN(H2278,FARMER_HRS)</f>
        <v>720</v>
      </c>
      <c r="J2278" s="5">
        <f>MAX(0,H2278-FARMER_HRS)</f>
        <v>590.87534970126171</v>
      </c>
      <c r="K2278" s="2">
        <f>I2278*FARMER_RATE+J2278*TEMP_WORKER_RATE</f>
        <v>35258.252598980238</v>
      </c>
      <c r="L2278" s="2">
        <f>A2278*PRICE_TOM+B2278*PRICE_CAR+C2278*PRICE_MES</f>
        <v>77040</v>
      </c>
      <c r="M2278" s="2">
        <f>A2278*FERT_BED_TOM+B2278*FERT_BED_CAR+C2278*FERT_BED_MES</f>
        <v>16720</v>
      </c>
      <c r="N2278" s="6">
        <f>IF(AND(D2278&lt;=TOTAL_BEDS,J2278&lt;=TEMP_WORKER_MAX*TEMP_WORKER_HRS),1,0)</f>
        <v>1</v>
      </c>
      <c r="O2278" s="2">
        <f>L2278-M2278-K2278-FIXED_COSTS</f>
        <v>5061.747401019762</v>
      </c>
      <c r="P2278" s="2">
        <f>IF(N2278=1,O2278,"")</f>
        <v>5061.747401019762</v>
      </c>
    </row>
    <row r="2279">
      <c r="A2279" s="6">
        <v>3</v>
      </c>
      <c r="B2279" s="6">
        <v>10</v>
      </c>
      <c r="C2279" s="6">
        <v>12</v>
      </c>
      <c r="D2279" s="6">
        <f>A2279+B2279+C2279</f>
        <v>25</v>
      </c>
      <c r="E2279" s="5">
        <f>IF(A2279=0,0,A2279*LABOR_HRS_WK_TOM*SEASON_WEEKS*(1+DIM_PCT_TOM)^A2279)</f>
        <v>359.37000000000012</v>
      </c>
      <c r="F2279" s="5">
        <f>IF(B2279=0,0,B2279*LABOR_HRS_WK_CAR*SEASON_WEEKS*(1+DIM_PCT_CAR)^B2279)</f>
        <v>384.025363258907</v>
      </c>
      <c r="G2279" s="5">
        <f>IF(C2279=0,0,C2279*LABOR_HRS_WK_MES*SEASON_WEEKS*(1+DIM_PCT_MES)^C2279)</f>
        <v>626.807439570419</v>
      </c>
      <c r="H2279" s="5">
        <f>E2279+F2279+G2279</f>
        <v>1370.2028028293262</v>
      </c>
      <c r="I2279" s="5">
        <f>MIN(H2279,FARMER_HRS)</f>
        <v>720</v>
      </c>
      <c r="J2279" s="5">
        <f>MAX(0,H2279-FARMER_HRS)</f>
        <v>650.20280282932617</v>
      </c>
      <c r="K2279" s="2">
        <f>I2279*FARMER_RATE+J2279*TEMP_WORKER_RATE</f>
        <v>36288.2431046758</v>
      </c>
      <c r="L2279" s="2">
        <f>A2279*PRICE_TOM+B2279*PRICE_CAR+C2279*PRICE_MES</f>
        <v>79740</v>
      </c>
      <c r="M2279" s="2">
        <f>A2279*FERT_BED_TOM+B2279*FERT_BED_CAR+C2279*FERT_BED_MES</f>
        <v>17600</v>
      </c>
      <c r="N2279" s="6">
        <f>IF(AND(D2279&lt;=TOTAL_BEDS,J2279&lt;=TEMP_WORKER_MAX*TEMP_WORKER_HRS),1,0)</f>
        <v>1</v>
      </c>
      <c r="O2279" s="2">
        <f>L2279-M2279-K2279-FIXED_COSTS</f>
        <v>5851.7568953242007</v>
      </c>
      <c r="P2279" s="2">
        <f>IF(N2279=1,O2279,"")</f>
        <v>5851.7568953242007</v>
      </c>
    </row>
    <row r="2280">
      <c r="A2280" s="6">
        <v>3</v>
      </c>
      <c r="B2280" s="6">
        <v>10</v>
      </c>
      <c r="C2280" s="6">
        <v>13</v>
      </c>
      <c r="D2280" s="6">
        <f>A2280+B2280+C2280</f>
        <v>26</v>
      </c>
      <c r="E2280" s="5">
        <f>IF(A2280=0,0,A2280*LABOR_HRS_WK_TOM*SEASON_WEEKS*(1+DIM_PCT_TOM)^A2280)</f>
        <v>359.37000000000012</v>
      </c>
      <c r="F2280" s="5">
        <f>IF(B2280=0,0,B2280*LABOR_HRS_WK_CAR*SEASON_WEEKS*(1+DIM_PCT_CAR)^B2280)</f>
        <v>384.025363258907</v>
      </c>
      <c r="G2280" s="5">
        <f>IF(C2280=0,0,C2280*LABOR_HRS_WK_MES*SEASON_WEEKS*(1+DIM_PCT_MES)^C2280)</f>
        <v>687.52941027880331</v>
      </c>
      <c r="H2280" s="5">
        <f>E2280+F2280+G2280</f>
        <v>1430.9247735377103</v>
      </c>
      <c r="I2280" s="5">
        <f>MIN(H2280,FARMER_HRS)</f>
        <v>720</v>
      </c>
      <c r="J2280" s="5">
        <f>MAX(0,H2280-FARMER_HRS)</f>
        <v>710.92477353771028</v>
      </c>
      <c r="K2280" s="2">
        <f>I2280*FARMER_RATE+J2280*TEMP_WORKER_RATE</f>
        <v>37342.443985029691</v>
      </c>
      <c r="L2280" s="2">
        <f>A2280*PRICE_TOM+B2280*PRICE_CAR+C2280*PRICE_MES</f>
        <v>82440</v>
      </c>
      <c r="M2280" s="2">
        <f>A2280*FERT_BED_TOM+B2280*FERT_BED_CAR+C2280*FERT_BED_MES</f>
        <v>18480</v>
      </c>
      <c r="N2280" s="6">
        <f>IF(AND(D2280&lt;=TOTAL_BEDS,J2280&lt;=TEMP_WORKER_MAX*TEMP_WORKER_HRS),1,0)</f>
        <v>1</v>
      </c>
      <c r="O2280" s="2">
        <f>L2280-M2280-K2280-FIXED_COSTS</f>
        <v>6617.5560149703088</v>
      </c>
      <c r="P2280" s="2">
        <f>IF(N2280=1,O2280,"")</f>
        <v>6617.5560149703088</v>
      </c>
    </row>
    <row r="2281">
      <c r="A2281" s="6">
        <v>3</v>
      </c>
      <c r="B2281" s="6">
        <v>10</v>
      </c>
      <c r="C2281" s="6">
        <v>14</v>
      </c>
      <c r="D2281" s="6">
        <f>A2281+B2281+C2281</f>
        <v>27</v>
      </c>
      <c r="E2281" s="5">
        <f>IF(A2281=0,0,A2281*LABOR_HRS_WK_TOM*SEASON_WEEKS*(1+DIM_PCT_TOM)^A2281)</f>
        <v>359.37000000000012</v>
      </c>
      <c r="F2281" s="5">
        <f>IF(B2281=0,0,B2281*LABOR_HRS_WK_CAR*SEASON_WEEKS*(1+DIM_PCT_CAR)^B2281)</f>
        <v>384.025363258907</v>
      </c>
      <c r="G2281" s="5">
        <f>IF(C2281=0,0,C2281*LABOR_HRS_WK_MES*SEASON_WEEKS*(1+DIM_PCT_MES)^C2281)</f>
        <v>749.67149159246435</v>
      </c>
      <c r="H2281" s="5">
        <f>E2281+F2281+G2281</f>
        <v>1493.0668548513713</v>
      </c>
      <c r="I2281" s="5">
        <f>MIN(H2281,FARMER_HRS)</f>
        <v>720</v>
      </c>
      <c r="J2281" s="5">
        <f>MAX(0,H2281-FARMER_HRS)</f>
        <v>773.06685485137132</v>
      </c>
      <c r="K2281" s="2">
        <f>I2281*FARMER_RATE+J2281*TEMP_WORKER_RATE</f>
        <v>38421.299563391862</v>
      </c>
      <c r="L2281" s="2">
        <f>A2281*PRICE_TOM+B2281*PRICE_CAR+C2281*PRICE_MES</f>
        <v>85140</v>
      </c>
      <c r="M2281" s="2">
        <f>A2281*FERT_BED_TOM+B2281*FERT_BED_CAR+C2281*FERT_BED_MES</f>
        <v>19360</v>
      </c>
      <c r="N2281" s="6">
        <f>IF(AND(D2281&lt;=TOTAL_BEDS,J2281&lt;=TEMP_WORKER_MAX*TEMP_WORKER_HRS),1,0)</f>
        <v>1</v>
      </c>
      <c r="O2281" s="2">
        <f>L2281-M2281-K2281-FIXED_COSTS</f>
        <v>7358.7004366081383</v>
      </c>
      <c r="P2281" s="2">
        <f>IF(N2281=1,O2281,"")</f>
        <v>7358.7004366081383</v>
      </c>
    </row>
    <row r="2282">
      <c r="A2282" s="6">
        <v>3</v>
      </c>
      <c r="B2282" s="6">
        <v>10</v>
      </c>
      <c r="C2282" s="6">
        <v>15</v>
      </c>
      <c r="D2282" s="6">
        <f>A2282+B2282+C2282</f>
        <v>28</v>
      </c>
      <c r="E2282" s="5">
        <f>IF(A2282=0,0,A2282*LABOR_HRS_WK_TOM*SEASON_WEEKS*(1+DIM_PCT_TOM)^A2282)</f>
        <v>359.37000000000012</v>
      </c>
      <c r="F2282" s="5">
        <f>IF(B2282=0,0,B2282*LABOR_HRS_WK_CAR*SEASON_WEEKS*(1+DIM_PCT_CAR)^B2282)</f>
        <v>384.025363258907</v>
      </c>
      <c r="G2282" s="5">
        <f>IF(C2282=0,0,C2282*LABOR_HRS_WK_MES*SEASON_WEEKS*(1+DIM_PCT_MES)^C2282)</f>
        <v>813.25969846861074</v>
      </c>
      <c r="H2282" s="5">
        <f>E2282+F2282+G2282</f>
        <v>1556.6550617275179</v>
      </c>
      <c r="I2282" s="5">
        <f>MIN(H2282,FARMER_HRS)</f>
        <v>720</v>
      </c>
      <c r="J2282" s="5">
        <f>MAX(0,H2282-FARMER_HRS)</f>
        <v>836.65506172751793</v>
      </c>
      <c r="K2282" s="2">
        <f>I2282*FARMER_RATE+J2282*TEMP_WORKER_RATE</f>
        <v>39525.261488324963</v>
      </c>
      <c r="L2282" s="2">
        <f>A2282*PRICE_TOM+B2282*PRICE_CAR+C2282*PRICE_MES</f>
        <v>87840</v>
      </c>
      <c r="M2282" s="2">
        <f>A2282*FERT_BED_TOM+B2282*FERT_BED_CAR+C2282*FERT_BED_MES</f>
        <v>20240</v>
      </c>
      <c r="N2282" s="6">
        <f>IF(AND(D2282&lt;=TOTAL_BEDS,J2282&lt;=TEMP_WORKER_MAX*TEMP_WORKER_HRS),1,0)</f>
        <v>1</v>
      </c>
      <c r="O2282" s="2">
        <f>L2282-M2282-K2282-FIXED_COSTS</f>
        <v>8074.7385116750374</v>
      </c>
      <c r="P2282" s="2">
        <f>IF(N2282=1,O2282,"")</f>
        <v>8074.7385116750374</v>
      </c>
    </row>
    <row r="2283">
      <c r="A2283" s="6">
        <v>3</v>
      </c>
      <c r="B2283" s="6">
        <v>10</v>
      </c>
      <c r="C2283" s="6">
        <v>16</v>
      </c>
      <c r="D2283" s="6">
        <f>A2283+B2283+C2283</f>
        <v>29</v>
      </c>
      <c r="E2283" s="5">
        <f>IF(A2283=0,0,A2283*LABOR_HRS_WK_TOM*SEASON_WEEKS*(1+DIM_PCT_TOM)^A2283)</f>
        <v>359.37000000000012</v>
      </c>
      <c r="F2283" s="5">
        <f>IF(B2283=0,0,B2283*LABOR_HRS_WK_CAR*SEASON_WEEKS*(1+DIM_PCT_CAR)^B2283)</f>
        <v>384.025363258907</v>
      </c>
      <c r="G2283" s="5">
        <f>IF(C2283=0,0,C2283*LABOR_HRS_WK_MES*SEASON_WEEKS*(1+DIM_PCT_MES)^C2283)</f>
        <v>878.32047434609967</v>
      </c>
      <c r="H2283" s="5">
        <f>E2283+F2283+G2283</f>
        <v>1621.7158376050068</v>
      </c>
      <c r="I2283" s="5">
        <f>MIN(H2283,FARMER_HRS)</f>
        <v>720</v>
      </c>
      <c r="J2283" s="5">
        <f>MAX(0,H2283-FARMER_HRS)</f>
        <v>901.71583760500675</v>
      </c>
      <c r="K2283" s="2">
        <f>I2283*FARMER_RATE+J2283*TEMP_WORKER_RATE</f>
        <v>40654.788847309144</v>
      </c>
      <c r="L2283" s="2">
        <f>A2283*PRICE_TOM+B2283*PRICE_CAR+C2283*PRICE_MES</f>
        <v>90540</v>
      </c>
      <c r="M2283" s="2">
        <f>A2283*FERT_BED_TOM+B2283*FERT_BED_CAR+C2283*FERT_BED_MES</f>
        <v>21120</v>
      </c>
      <c r="N2283" s="6">
        <f>IF(AND(D2283&lt;=TOTAL_BEDS,J2283&lt;=TEMP_WORKER_MAX*TEMP_WORKER_HRS),1,0)</f>
        <v>1</v>
      </c>
      <c r="O2283" s="2">
        <f>L2283-M2283-K2283-FIXED_COSTS</f>
        <v>8765.2111526908557</v>
      </c>
      <c r="P2283" s="2">
        <f>IF(N2283=1,O2283,"")</f>
        <v>8765.2111526908557</v>
      </c>
    </row>
    <row r="2284">
      <c r="A2284" s="6">
        <v>3</v>
      </c>
      <c r="B2284" s="6">
        <v>10</v>
      </c>
      <c r="C2284" s="6">
        <v>17</v>
      </c>
      <c r="D2284" s="6">
        <f>A2284+B2284+C2284</f>
        <v>30</v>
      </c>
      <c r="E2284" s="5">
        <f>IF(A2284=0,0,A2284*LABOR_HRS_WK_TOM*SEASON_WEEKS*(1+DIM_PCT_TOM)^A2284)</f>
        <v>359.37000000000012</v>
      </c>
      <c r="F2284" s="5">
        <f>IF(B2284=0,0,B2284*LABOR_HRS_WK_CAR*SEASON_WEEKS*(1+DIM_PCT_CAR)^B2284)</f>
        <v>384.025363258907</v>
      </c>
      <c r="G2284" s="5">
        <f>IF(C2284=0,0,C2284*LABOR_HRS_WK_MES*SEASON_WEEKS*(1+DIM_PCT_MES)^C2284)</f>
        <v>944.88069779263992</v>
      </c>
      <c r="H2284" s="5">
        <f>E2284+F2284+G2284</f>
        <v>1688.276061051547</v>
      </c>
      <c r="I2284" s="5">
        <f>MIN(H2284,FARMER_HRS)</f>
        <v>720</v>
      </c>
      <c r="J2284" s="5">
        <f>MAX(0,H2284-FARMER_HRS)</f>
        <v>968.276061051547</v>
      </c>
      <c r="K2284" s="2">
        <f>I2284*FARMER_RATE+J2284*TEMP_WORKER_RATE</f>
        <v>41810.348282144914</v>
      </c>
      <c r="L2284" s="2">
        <f>A2284*PRICE_TOM+B2284*PRICE_CAR+C2284*PRICE_MES</f>
        <v>93240</v>
      </c>
      <c r="M2284" s="2">
        <f>A2284*FERT_BED_TOM+B2284*FERT_BED_CAR+C2284*FERT_BED_MES</f>
        <v>22000</v>
      </c>
      <c r="N2284" s="6">
        <f>IF(AND(D2284&lt;=TOTAL_BEDS,J2284&lt;=TEMP_WORKER_MAX*TEMP_WORKER_HRS),1,0)</f>
        <v>1</v>
      </c>
      <c r="O2284" s="2">
        <f>L2284-M2284-K2284-FIXED_COSTS</f>
        <v>9429.6517178550857</v>
      </c>
      <c r="P2284" s="2">
        <f>IF(N2284=1,O2284,"")</f>
        <v>9429.6517178550857</v>
      </c>
    </row>
    <row r="2285">
      <c r="A2285" s="6">
        <v>3</v>
      </c>
      <c r="B2285" s="6">
        <v>10</v>
      </c>
      <c r="C2285" s="6">
        <v>18</v>
      </c>
      <c r="D2285" s="6">
        <f>A2285+B2285+C2285</f>
        <v>31</v>
      </c>
      <c r="E2285" s="5">
        <f>IF(A2285=0,0,A2285*LABOR_HRS_WK_TOM*SEASON_WEEKS*(1+DIM_PCT_TOM)^A2285)</f>
        <v>359.37000000000012</v>
      </c>
      <c r="F2285" s="5">
        <f>IF(B2285=0,0,B2285*LABOR_HRS_WK_CAR*SEASON_WEEKS*(1+DIM_PCT_CAR)^B2285)</f>
        <v>384.025363258907</v>
      </c>
      <c r="G2285" s="5">
        <f>IF(C2285=0,0,C2285*LABOR_HRS_WK_MES*SEASON_WEEKS*(1+DIM_PCT_MES)^C2285)</f>
        <v>1012.9676892512272</v>
      </c>
      <c r="H2285" s="5">
        <f>E2285+F2285+G2285</f>
        <v>1756.3630525101344</v>
      </c>
      <c r="I2285" s="5">
        <f>MIN(H2285,FARMER_HRS)</f>
        <v>720</v>
      </c>
      <c r="J2285" s="5">
        <f>MAX(0,H2285-FARMER_HRS)</f>
        <v>1036.3630525101344</v>
      </c>
      <c r="K2285" s="2">
        <f>I2285*FARMER_RATE+J2285*TEMP_WORKER_RATE</f>
        <v>42992.414106078722</v>
      </c>
      <c r="L2285" s="2">
        <f>A2285*PRICE_TOM+B2285*PRICE_CAR+C2285*PRICE_MES</f>
        <v>95940</v>
      </c>
      <c r="M2285" s="2">
        <f>A2285*FERT_BED_TOM+B2285*FERT_BED_CAR+C2285*FERT_BED_MES</f>
        <v>22880</v>
      </c>
      <c r="N2285" s="6">
        <f>IF(AND(D2285&lt;=TOTAL_BEDS,J2285&lt;=TEMP_WORKER_MAX*TEMP_WORKER_HRS),1,0)</f>
        <v>1</v>
      </c>
      <c r="O2285" s="2">
        <f>L2285-M2285-K2285-FIXED_COSTS</f>
        <v>10067.585893921278</v>
      </c>
      <c r="P2285" s="2">
        <f>IF(N2285=1,O2285,"")</f>
        <v>10067.585893921278</v>
      </c>
    </row>
    <row r="2286">
      <c r="A2286" s="6">
        <v>3</v>
      </c>
      <c r="B2286" s="6">
        <v>10</v>
      </c>
      <c r="C2286" s="6">
        <v>19</v>
      </c>
      <c r="D2286" s="6">
        <f>A2286+B2286+C2286</f>
        <v>32</v>
      </c>
      <c r="E2286" s="5">
        <f>IF(A2286=0,0,A2286*LABOR_HRS_WK_TOM*SEASON_WEEKS*(1+DIM_PCT_TOM)^A2286)</f>
        <v>359.37000000000012</v>
      </c>
      <c r="F2286" s="5">
        <f>IF(B2286=0,0,B2286*LABOR_HRS_WK_CAR*SEASON_WEEKS*(1+DIM_PCT_CAR)^B2286)</f>
        <v>384.025363258907</v>
      </c>
      <c r="G2286" s="5">
        <f>IF(C2286=0,0,C2286*LABOR_HRS_WK_MES*SEASON_WEEKS*(1+DIM_PCT_MES)^C2286)</f>
        <v>1082.6092178872491</v>
      </c>
      <c r="H2286" s="5">
        <f>E2286+F2286+G2286</f>
        <v>1826.0045811461562</v>
      </c>
      <c r="I2286" s="5">
        <f>MIN(H2286,FARMER_HRS)</f>
        <v>720</v>
      </c>
      <c r="J2286" s="5">
        <f>MAX(0,H2286-FARMER_HRS)</f>
        <v>1106.0045811461562</v>
      </c>
      <c r="K2286" s="2">
        <f>I2286*FARMER_RATE+J2286*TEMP_WORKER_RATE</f>
        <v>44201.46842267632</v>
      </c>
      <c r="L2286" s="2">
        <f>A2286*PRICE_TOM+B2286*PRICE_CAR+C2286*PRICE_MES</f>
        <v>98640</v>
      </c>
      <c r="M2286" s="2">
        <f>A2286*FERT_BED_TOM+B2286*FERT_BED_CAR+C2286*FERT_BED_MES</f>
        <v>23760</v>
      </c>
      <c r="N2286" s="6">
        <f>IF(AND(D2286&lt;=TOTAL_BEDS,J2286&lt;=TEMP_WORKER_MAX*TEMP_WORKER_HRS),1,0)</f>
        <v>1</v>
      </c>
      <c r="O2286" s="2">
        <f>L2286-M2286-K2286-FIXED_COSTS</f>
        <v>10678.53157732368</v>
      </c>
      <c r="P2286" s="2">
        <f>IF(N2286=1,O2286,"")</f>
        <v>10678.53157732368</v>
      </c>
    </row>
    <row r="2287">
      <c r="A2287" s="6">
        <v>3</v>
      </c>
      <c r="B2287" s="6">
        <v>10</v>
      </c>
      <c r="C2287" s="6">
        <v>20</v>
      </c>
      <c r="D2287" s="6">
        <f>A2287+B2287+C2287</f>
        <v>33</v>
      </c>
      <c r="E2287" s="5">
        <f>IF(A2287=0,0,A2287*LABOR_HRS_WK_TOM*SEASON_WEEKS*(1+DIM_PCT_TOM)^A2287)</f>
        <v>359.37000000000012</v>
      </c>
      <c r="F2287" s="5">
        <f>IF(B2287=0,0,B2287*LABOR_HRS_WK_CAR*SEASON_WEEKS*(1+DIM_PCT_CAR)^B2287)</f>
        <v>384.025363258907</v>
      </c>
      <c r="G2287" s="5">
        <f>IF(C2287=0,0,C2287*LABOR_HRS_WK_MES*SEASON_WEEKS*(1+DIM_PCT_MES)^C2287)</f>
        <v>1153.8335085377259</v>
      </c>
      <c r="H2287" s="5">
        <f>E2287+F2287+G2287</f>
        <v>1897.228871796633</v>
      </c>
      <c r="I2287" s="5">
        <f>MIN(H2287,FARMER_HRS)</f>
        <v>720</v>
      </c>
      <c r="J2287" s="5">
        <f>MAX(0,H2287-FARMER_HRS)</f>
        <v>1177.228871796633</v>
      </c>
      <c r="K2287" s="2">
        <f>I2287*FARMER_RATE+J2287*TEMP_WORKER_RATE</f>
        <v>45438.001246469328</v>
      </c>
      <c r="L2287" s="2">
        <f>A2287*PRICE_TOM+B2287*PRICE_CAR+C2287*PRICE_MES</f>
        <v>101340</v>
      </c>
      <c r="M2287" s="2">
        <f>A2287*FERT_BED_TOM+B2287*FERT_BED_CAR+C2287*FERT_BED_MES</f>
        <v>24640</v>
      </c>
      <c r="N2287" s="6">
        <f>IF(AND(D2287&lt;=TOTAL_BEDS,J2287&lt;=TEMP_WORKER_MAX*TEMP_WORKER_HRS),1,0)</f>
        <v>1</v>
      </c>
      <c r="O2287" s="2">
        <f>L2287-M2287-K2287-FIXED_COSTS</f>
        <v>11261.998753530672</v>
      </c>
      <c r="P2287" s="2">
        <f>IF(N2287=1,O2287,"")</f>
        <v>11261.998753530672</v>
      </c>
    </row>
    <row r="2288">
      <c r="A2288" s="6">
        <v>3</v>
      </c>
      <c r="B2288" s="6">
        <v>10</v>
      </c>
      <c r="C2288" s="6">
        <v>21</v>
      </c>
      <c r="D2288" s="6">
        <f>A2288+B2288+C2288</f>
        <v>34</v>
      </c>
      <c r="E2288" s="5">
        <f>IF(A2288=0,0,A2288*LABOR_HRS_WK_TOM*SEASON_WEEKS*(1+DIM_PCT_TOM)^A2288)</f>
        <v>359.37000000000012</v>
      </c>
      <c r="F2288" s="5">
        <f>IF(B2288=0,0,B2288*LABOR_HRS_WK_CAR*SEASON_WEEKS*(1+DIM_PCT_CAR)^B2288)</f>
        <v>384.025363258907</v>
      </c>
      <c r="G2288" s="5">
        <f>IF(C2288=0,0,C2288*LABOR_HRS_WK_MES*SEASON_WEEKS*(1+DIM_PCT_MES)^C2288)</f>
        <v>1226.6692487641699</v>
      </c>
      <c r="H2288" s="5">
        <f>E2288+F2288+G2288</f>
        <v>1970.064612023077</v>
      </c>
      <c r="I2288" s="5">
        <f>MIN(H2288,FARMER_HRS)</f>
        <v>720</v>
      </c>
      <c r="J2288" s="5">
        <f>MAX(0,H2288-FARMER_HRS)</f>
        <v>1250.064612023077</v>
      </c>
      <c r="K2288" s="2">
        <f>I2288*FARMER_RATE+J2288*TEMP_WORKER_RATE</f>
        <v>46702.510625400639</v>
      </c>
      <c r="L2288" s="2">
        <f>A2288*PRICE_TOM+B2288*PRICE_CAR+C2288*PRICE_MES</f>
        <v>104040</v>
      </c>
      <c r="M2288" s="2">
        <f>A2288*FERT_BED_TOM+B2288*FERT_BED_CAR+C2288*FERT_BED_MES</f>
        <v>25520</v>
      </c>
      <c r="N2288" s="6">
        <f>IF(AND(D2288&lt;=TOTAL_BEDS,J2288&lt;=TEMP_WORKER_MAX*TEMP_WORKER_HRS),1,0)</f>
        <v>1</v>
      </c>
      <c r="O2288" s="2">
        <f>L2288-M2288-K2288-FIXED_COSTS</f>
        <v>11817.489374599361</v>
      </c>
      <c r="P2288" s="2">
        <f>IF(N2288=1,O2288,"")</f>
        <v>11817.489374599361</v>
      </c>
    </row>
    <row r="2289">
      <c r="A2289" s="6">
        <v>3</v>
      </c>
      <c r="B2289" s="6">
        <v>10</v>
      </c>
      <c r="C2289" s="6">
        <v>22</v>
      </c>
      <c r="D2289" s="6">
        <f>A2289+B2289+C2289</f>
        <v>35</v>
      </c>
      <c r="E2289" s="5">
        <f>IF(A2289=0,0,A2289*LABOR_HRS_WK_TOM*SEASON_WEEKS*(1+DIM_PCT_TOM)^A2289)</f>
        <v>359.37000000000012</v>
      </c>
      <c r="F2289" s="5">
        <f>IF(B2289=0,0,B2289*LABOR_HRS_WK_CAR*SEASON_WEEKS*(1+DIM_PCT_CAR)^B2289)</f>
        <v>384.025363258907</v>
      </c>
      <c r="G2289" s="5">
        <f>IF(C2289=0,0,C2289*LABOR_HRS_WK_MES*SEASON_WEEKS*(1+DIM_PCT_MES)^C2289)</f>
        <v>1301.1455960105659</v>
      </c>
      <c r="H2289" s="5">
        <f>E2289+F2289+G2289</f>
        <v>2044.540959269473</v>
      </c>
      <c r="I2289" s="5">
        <f>MIN(H2289,FARMER_HRS)</f>
        <v>720</v>
      </c>
      <c r="J2289" s="5">
        <f>MAX(0,H2289-FARMER_HRS)</f>
        <v>1324.540959269473</v>
      </c>
      <c r="K2289" s="2">
        <f>I2289*FARMER_RATE+J2289*TEMP_WORKER_RATE</f>
        <v>47995.502765095021</v>
      </c>
      <c r="L2289" s="2">
        <f>A2289*PRICE_TOM+B2289*PRICE_CAR+C2289*PRICE_MES</f>
        <v>106740</v>
      </c>
      <c r="M2289" s="2">
        <f>A2289*FERT_BED_TOM+B2289*FERT_BED_CAR+C2289*FERT_BED_MES</f>
        <v>26400</v>
      </c>
      <c r="N2289" s="6">
        <f>IF(AND(D2289&lt;=TOTAL_BEDS,J2289&lt;=TEMP_WORKER_MAX*TEMP_WORKER_HRS),1,0)</f>
        <v>1</v>
      </c>
      <c r="O2289" s="2">
        <f>L2289-M2289-K2289-FIXED_COSTS</f>
        <v>12344.497234904979</v>
      </c>
      <c r="P2289" s="2">
        <f>IF(N2289=1,O2289,"")</f>
        <v>12344.497234904979</v>
      </c>
    </row>
    <row r="2290">
      <c r="A2290" s="6">
        <v>3</v>
      </c>
      <c r="B2290" s="6">
        <v>10</v>
      </c>
      <c r="C2290" s="6">
        <v>23</v>
      </c>
      <c r="D2290" s="6">
        <f>A2290+B2290+C2290</f>
        <v>36</v>
      </c>
      <c r="E2290" s="5">
        <f>IF(A2290=0,0,A2290*LABOR_HRS_WK_TOM*SEASON_WEEKS*(1+DIM_PCT_TOM)^A2290)</f>
        <v>359.37000000000012</v>
      </c>
      <c r="F2290" s="5">
        <f>IF(B2290=0,0,B2290*LABOR_HRS_WK_CAR*SEASON_WEEKS*(1+DIM_PCT_CAR)^B2290)</f>
        <v>384.025363258907</v>
      </c>
      <c r="G2290" s="5">
        <f>IF(C2290=0,0,C2290*LABOR_HRS_WK_MES*SEASON_WEEKS*(1+DIM_PCT_MES)^C2290)</f>
        <v>1377.2921848680023</v>
      </c>
      <c r="H2290" s="5">
        <f>E2290+F2290+G2290</f>
        <v>2120.6875481269094</v>
      </c>
      <c r="I2290" s="5">
        <f>MIN(H2290,FARMER_HRS)</f>
        <v>720</v>
      </c>
      <c r="J2290" s="5">
        <f>MAX(0,H2290-FARMER_HRS)</f>
        <v>1400.6875481269094</v>
      </c>
      <c r="K2290" s="2">
        <f>I2290*FARMER_RATE+J2290*TEMP_WORKER_RATE</f>
        <v>49317.492154981068</v>
      </c>
      <c r="L2290" s="2">
        <f>A2290*PRICE_TOM+B2290*PRICE_CAR+C2290*PRICE_MES</f>
        <v>109440</v>
      </c>
      <c r="M2290" s="2">
        <f>A2290*FERT_BED_TOM+B2290*FERT_BED_CAR+C2290*FERT_BED_MES</f>
        <v>27280</v>
      </c>
      <c r="N2290" s="6">
        <f>IF(AND(D2290&lt;=TOTAL_BEDS,J2290&lt;=TEMP_WORKER_MAX*TEMP_WORKER_HRS),1,0)</f>
        <v>1</v>
      </c>
      <c r="O2290" s="2">
        <f>L2290-M2290-K2290-FIXED_COSTS</f>
        <v>12842.507845018932</v>
      </c>
      <c r="P2290" s="2">
        <f>IF(N2290=1,O2290,"")</f>
        <v>12842.507845018932</v>
      </c>
    </row>
    <row r="2291">
      <c r="A2291" s="6">
        <v>3</v>
      </c>
      <c r="B2291" s="6">
        <v>10</v>
      </c>
      <c r="C2291" s="6">
        <v>24</v>
      </c>
      <c r="D2291" s="6">
        <f>A2291+B2291+C2291</f>
        <v>37</v>
      </c>
      <c r="E2291" s="5">
        <f>IF(A2291=0,0,A2291*LABOR_HRS_WK_TOM*SEASON_WEEKS*(1+DIM_PCT_TOM)^A2291)</f>
        <v>359.37000000000012</v>
      </c>
      <c r="F2291" s="5">
        <f>IF(B2291=0,0,B2291*LABOR_HRS_WK_CAR*SEASON_WEEKS*(1+DIM_PCT_CAR)^B2291)</f>
        <v>384.025363258907</v>
      </c>
      <c r="G2291" s="5">
        <f>IF(C2291=0,0,C2291*LABOR_HRS_WK_MES*SEASON_WEEKS*(1+DIM_PCT_MES)^C2291)</f>
        <v>1455.139134447498</v>
      </c>
      <c r="H2291" s="5">
        <f>E2291+F2291+G2291</f>
        <v>2198.5344977064051</v>
      </c>
      <c r="I2291" s="5">
        <f>MIN(H2291,FARMER_HRS)</f>
        <v>720</v>
      </c>
      <c r="J2291" s="5">
        <f>MAX(0,H2291-FARMER_HRS)</f>
        <v>1478.5344977064051</v>
      </c>
      <c r="K2291" s="2">
        <f>I2291*FARMER_RATE+J2291*TEMP_WORKER_RATE</f>
        <v>50669.001696291758</v>
      </c>
      <c r="L2291" s="2">
        <f>A2291*PRICE_TOM+B2291*PRICE_CAR+C2291*PRICE_MES</f>
        <v>112140</v>
      </c>
      <c r="M2291" s="2">
        <f>A2291*FERT_BED_TOM+B2291*FERT_BED_CAR+C2291*FERT_BED_MES</f>
        <v>28160</v>
      </c>
      <c r="N2291" s="6">
        <f>IF(AND(D2291&lt;=TOTAL_BEDS,J2291&lt;=TEMP_WORKER_MAX*TEMP_WORKER_HRS),1,0)</f>
        <v>1</v>
      </c>
      <c r="O2291" s="2">
        <f>L2291-M2291-K2291-FIXED_COSTS</f>
        <v>13310.998303708242</v>
      </c>
      <c r="P2291" s="2">
        <f>IF(N2291=1,O2291,"")</f>
        <v>13310.998303708242</v>
      </c>
    </row>
    <row r="2292">
      <c r="A2292" s="6">
        <v>3</v>
      </c>
      <c r="B2292" s="6">
        <v>10</v>
      </c>
      <c r="C2292" s="6">
        <v>25</v>
      </c>
      <c r="D2292" s="6">
        <f>A2292+B2292+C2292</f>
        <v>38</v>
      </c>
      <c r="E2292" s="5">
        <f>IF(A2292=0,0,A2292*LABOR_HRS_WK_TOM*SEASON_WEEKS*(1+DIM_PCT_TOM)^A2292)</f>
        <v>359.37000000000012</v>
      </c>
      <c r="F2292" s="5">
        <f>IF(B2292=0,0,B2292*LABOR_HRS_WK_CAR*SEASON_WEEKS*(1+DIM_PCT_CAR)^B2292)</f>
        <v>384.025363258907</v>
      </c>
      <c r="G2292" s="5">
        <f>IF(C2292=0,0,C2292*LABOR_HRS_WK_MES*SEASON_WEEKS*(1+DIM_PCT_MES)^C2292)</f>
        <v>1534.7170558625955</v>
      </c>
      <c r="H2292" s="5">
        <f>E2292+F2292+G2292</f>
        <v>2278.1124191215026</v>
      </c>
      <c r="I2292" s="5">
        <f>MIN(H2292,FARMER_HRS)</f>
        <v>720</v>
      </c>
      <c r="J2292" s="5">
        <f>MAX(0,H2292-FARMER_HRS)</f>
        <v>1558.1124191215026</v>
      </c>
      <c r="K2292" s="2">
        <f>I2292*FARMER_RATE+J2292*TEMP_WORKER_RATE</f>
        <v>52050.562831970528</v>
      </c>
      <c r="L2292" s="2">
        <f>A2292*PRICE_TOM+B2292*PRICE_CAR+C2292*PRICE_MES</f>
        <v>114840</v>
      </c>
      <c r="M2292" s="2">
        <f>A2292*FERT_BED_TOM+B2292*FERT_BED_CAR+C2292*FERT_BED_MES</f>
        <v>29040</v>
      </c>
      <c r="N2292" s="6">
        <f>IF(AND(D2292&lt;=TOTAL_BEDS,J2292&lt;=TEMP_WORKER_MAX*TEMP_WORKER_HRS),1,0)</f>
        <v>1</v>
      </c>
      <c r="O2292" s="2">
        <f>L2292-M2292-K2292-FIXED_COSTS</f>
        <v>13749.437168029472</v>
      </c>
      <c r="P2292" s="2">
        <f>IF(N2292=1,O2292,"")</f>
        <v>13749.437168029472</v>
      </c>
    </row>
    <row r="2293">
      <c r="A2293" s="6">
        <v>3</v>
      </c>
      <c r="B2293" s="6">
        <v>10</v>
      </c>
      <c r="C2293" s="6">
        <v>26</v>
      </c>
      <c r="D2293" s="6">
        <f>A2293+B2293+C2293</f>
        <v>39</v>
      </c>
      <c r="E2293" s="5">
        <f>IF(A2293=0,0,A2293*LABOR_HRS_WK_TOM*SEASON_WEEKS*(1+DIM_PCT_TOM)^A2293)</f>
        <v>359.37000000000012</v>
      </c>
      <c r="F2293" s="5">
        <f>IF(B2293=0,0,B2293*LABOR_HRS_WK_CAR*SEASON_WEEKS*(1+DIM_PCT_CAR)^B2293)</f>
        <v>384.025363258907</v>
      </c>
      <c r="G2293" s="5">
        <f>IF(C2293=0,0,C2293*LABOR_HRS_WK_MES*SEASON_WEEKS*(1+DIM_PCT_MES)^C2293)</f>
        <v>1616.0570598233128</v>
      </c>
      <c r="H2293" s="5">
        <f>E2293+F2293+G2293</f>
        <v>2359.45242308222</v>
      </c>
      <c r="I2293" s="5">
        <f>MIN(H2293,FARMER_HRS)</f>
        <v>720</v>
      </c>
      <c r="J2293" s="5">
        <f>MAX(0,H2293-FARMER_HRS)</f>
        <v>1639.4524230822199</v>
      </c>
      <c r="K2293" s="2">
        <f>I2293*FARMER_RATE+J2293*TEMP_WORKER_RATE</f>
        <v>53462.715678510765</v>
      </c>
      <c r="L2293" s="2">
        <f>A2293*PRICE_TOM+B2293*PRICE_CAR+C2293*PRICE_MES</f>
        <v>117540</v>
      </c>
      <c r="M2293" s="2">
        <f>A2293*FERT_BED_TOM+B2293*FERT_BED_CAR+C2293*FERT_BED_MES</f>
        <v>29920</v>
      </c>
      <c r="N2293" s="6">
        <f>IF(AND(D2293&lt;=TOTAL_BEDS,J2293&lt;=TEMP_WORKER_MAX*TEMP_WORKER_HRS),1,0)</f>
        <v>1</v>
      </c>
      <c r="O2293" s="2">
        <f>L2293-M2293-K2293-FIXED_COSTS</f>
        <v>14157.284321489235</v>
      </c>
      <c r="P2293" s="2">
        <f>IF(N2293=1,O2293,"")</f>
        <v>14157.284321489235</v>
      </c>
    </row>
    <row r="2294">
      <c r="A2294" s="6">
        <v>3</v>
      </c>
      <c r="B2294" s="6">
        <v>10</v>
      </c>
      <c r="C2294" s="6">
        <v>27</v>
      </c>
      <c r="D2294" s="6">
        <f>A2294+B2294+C2294</f>
        <v>40</v>
      </c>
      <c r="E2294" s="5">
        <f>IF(A2294=0,0,A2294*LABOR_HRS_WK_TOM*SEASON_WEEKS*(1+DIM_PCT_TOM)^A2294)</f>
        <v>359.37000000000012</v>
      </c>
      <c r="F2294" s="5">
        <f>IF(B2294=0,0,B2294*LABOR_HRS_WK_CAR*SEASON_WEEKS*(1+DIM_PCT_CAR)^B2294)</f>
        <v>384.025363258907</v>
      </c>
      <c r="G2294" s="5">
        <f>IF(C2294=0,0,C2294*LABOR_HRS_WK_MES*SEASON_WEEKS*(1+DIM_PCT_MES)^C2294)</f>
        <v>1699.19076434307</v>
      </c>
      <c r="H2294" s="5">
        <f>E2294+F2294+G2294</f>
        <v>2442.5861276019768</v>
      </c>
      <c r="I2294" s="5">
        <f>MIN(H2294,FARMER_HRS)</f>
        <v>720</v>
      </c>
      <c r="J2294" s="5">
        <f>MAX(0,H2294-FARMER_HRS)</f>
        <v>1722.5861276019768</v>
      </c>
      <c r="K2294" s="2">
        <f>I2294*FARMER_RATE+J2294*TEMP_WORKER_RATE</f>
        <v>54906.009159756541</v>
      </c>
      <c r="L2294" s="2">
        <f>A2294*PRICE_TOM+B2294*PRICE_CAR+C2294*PRICE_MES</f>
        <v>120240</v>
      </c>
      <c r="M2294" s="2">
        <f>A2294*FERT_BED_TOM+B2294*FERT_BED_CAR+C2294*FERT_BED_MES</f>
        <v>30800</v>
      </c>
      <c r="N2294" s="6">
        <f>IF(AND(D2294&lt;=TOTAL_BEDS,J2294&lt;=TEMP_WORKER_MAX*TEMP_WORKER_HRS),1,0)</f>
        <v>1</v>
      </c>
      <c r="O2294" s="2">
        <f>L2294-M2294-K2294-FIXED_COSTS</f>
        <v>14533.990840243459</v>
      </c>
      <c r="P2294" s="2">
        <f>IF(N2294=1,O2294,"")</f>
        <v>14533.990840243459</v>
      </c>
    </row>
    <row r="2295">
      <c r="A2295" s="6">
        <v>3</v>
      </c>
      <c r="B2295" s="6">
        <v>10</v>
      </c>
      <c r="C2295" s="6">
        <v>28</v>
      </c>
      <c r="D2295" s="6">
        <f>A2295+B2295+C2295</f>
        <v>41</v>
      </c>
      <c r="E2295" s="5">
        <f>IF(A2295=0,0,A2295*LABOR_HRS_WK_TOM*SEASON_WEEKS*(1+DIM_PCT_TOM)^A2295)</f>
        <v>359.37000000000012</v>
      </c>
      <c r="F2295" s="5">
        <f>IF(B2295=0,0,B2295*LABOR_HRS_WK_CAR*SEASON_WEEKS*(1+DIM_PCT_CAR)^B2295)</f>
        <v>384.025363258907</v>
      </c>
      <c r="G2295" s="5">
        <f>IF(C2295=0,0,C2295*LABOR_HRS_WK_MES*SEASON_WEEKS*(1+DIM_PCT_MES)^C2295)</f>
        <v>1784.1503025602233</v>
      </c>
      <c r="H2295" s="5">
        <f>E2295+F2295+G2295</f>
        <v>2527.5456658191306</v>
      </c>
      <c r="I2295" s="5">
        <f>MIN(H2295,FARMER_HRS)</f>
        <v>720</v>
      </c>
      <c r="J2295" s="5">
        <f>MAX(0,H2295-FARMER_HRS)</f>
        <v>1807.5456658191306</v>
      </c>
      <c r="K2295" s="2">
        <f>I2295*FARMER_RATE+J2295*TEMP_WORKER_RATE</f>
        <v>56381.00114269324</v>
      </c>
      <c r="L2295" s="2">
        <f>A2295*PRICE_TOM+B2295*PRICE_CAR+C2295*PRICE_MES</f>
        <v>122940</v>
      </c>
      <c r="M2295" s="2">
        <f>A2295*FERT_BED_TOM+B2295*FERT_BED_CAR+C2295*FERT_BED_MES</f>
        <v>31680</v>
      </c>
      <c r="N2295" s="6">
        <f>IF(AND(D2295&lt;=TOTAL_BEDS,J2295&lt;=TEMP_WORKER_MAX*TEMP_WORKER_HRS),1,0)</f>
        <v>1</v>
      </c>
      <c r="O2295" s="2">
        <f>L2295-M2295-K2295-FIXED_COSTS</f>
        <v>14878.99885730676</v>
      </c>
      <c r="P2295" s="2">
        <f>IF(N2295=1,O2295,"")</f>
        <v>14878.99885730676</v>
      </c>
    </row>
    <row r="2296">
      <c r="A2296" s="6">
        <v>3</v>
      </c>
      <c r="B2296" s="6">
        <v>10</v>
      </c>
      <c r="C2296" s="6">
        <v>29</v>
      </c>
      <c r="D2296" s="6">
        <f>A2296+B2296+C2296</f>
        <v>42</v>
      </c>
      <c r="E2296" s="5">
        <f>IF(A2296=0,0,A2296*LABOR_HRS_WK_TOM*SEASON_WEEKS*(1+DIM_PCT_TOM)^A2296)</f>
        <v>359.37000000000012</v>
      </c>
      <c r="F2296" s="5">
        <f>IF(B2296=0,0,B2296*LABOR_HRS_WK_CAR*SEASON_WEEKS*(1+DIM_PCT_CAR)^B2296)</f>
        <v>384.025363258907</v>
      </c>
      <c r="G2296" s="5">
        <f>IF(C2296=0,0,C2296*LABOR_HRS_WK_MES*SEASON_WEEKS*(1+DIM_PCT_MES)^C2296)</f>
        <v>1870.9683306758766</v>
      </c>
      <c r="H2296" s="5">
        <f>E2296+F2296+G2296</f>
        <v>2614.3636939347834</v>
      </c>
      <c r="I2296" s="5">
        <f>MIN(H2296,FARMER_HRS)</f>
        <v>720</v>
      </c>
      <c r="J2296" s="5">
        <f>MAX(0,H2296-FARMER_HRS)</f>
        <v>1894.3636939347834</v>
      </c>
      <c r="K2296" s="2">
        <f>I2296*FARMER_RATE+J2296*TEMP_WORKER_RATE</f>
        <v>57888.258575256659</v>
      </c>
      <c r="L2296" s="2">
        <f>A2296*PRICE_TOM+B2296*PRICE_CAR+C2296*PRICE_MES</f>
        <v>125640</v>
      </c>
      <c r="M2296" s="2">
        <f>A2296*FERT_BED_TOM+B2296*FERT_BED_CAR+C2296*FERT_BED_MES</f>
        <v>32560</v>
      </c>
      <c r="N2296" s="6">
        <f>IF(AND(D2296&lt;=TOTAL_BEDS,J2296&lt;=TEMP_WORKER_MAX*TEMP_WORKER_HRS),1,0)</f>
        <v>1</v>
      </c>
      <c r="O2296" s="2">
        <f>L2296-M2296-K2296-FIXED_COSTS</f>
        <v>15191.741424743341</v>
      </c>
      <c r="P2296" s="2">
        <f>IF(N2296=1,O2296,"")</f>
        <v>15191.741424743341</v>
      </c>
    </row>
    <row r="2297">
      <c r="A2297" s="6">
        <v>3</v>
      </c>
      <c r="B2297" s="6">
        <v>10</v>
      </c>
      <c r="C2297" s="6">
        <v>30</v>
      </c>
      <c r="D2297" s="6">
        <f>A2297+B2297+C2297</f>
        <v>43</v>
      </c>
      <c r="E2297" s="5">
        <f>IF(A2297=0,0,A2297*LABOR_HRS_WK_TOM*SEASON_WEEKS*(1+DIM_PCT_TOM)^A2297)</f>
        <v>359.37000000000012</v>
      </c>
      <c r="F2297" s="5">
        <f>IF(B2297=0,0,B2297*LABOR_HRS_WK_CAR*SEASON_WEEKS*(1+DIM_PCT_CAR)^B2297)</f>
        <v>384.025363258907</v>
      </c>
      <c r="G2297" s="5">
        <f>IF(C2297=0,0,C2297*LABOR_HRS_WK_MES*SEASON_WEEKS*(1+DIM_PCT_MES)^C2297)</f>
        <v>1959.6780360096466</v>
      </c>
      <c r="H2297" s="5">
        <f>E2297+F2297+G2297</f>
        <v>2703.0733992685537</v>
      </c>
      <c r="I2297" s="5">
        <f>MIN(H2297,FARMER_HRS)</f>
        <v>720</v>
      </c>
      <c r="J2297" s="5">
        <f>MAX(0,H2297-FARMER_HRS)</f>
        <v>1983.0733992685537</v>
      </c>
      <c r="K2297" s="2">
        <f>I2297*FARMER_RATE+J2297*TEMP_WORKER_RATE</f>
        <v>59428.357626190169</v>
      </c>
      <c r="L2297" s="2">
        <f>A2297*PRICE_TOM+B2297*PRICE_CAR+C2297*PRICE_MES</f>
        <v>128340</v>
      </c>
      <c r="M2297" s="2">
        <f>A2297*FERT_BED_TOM+B2297*FERT_BED_CAR+C2297*FERT_BED_MES</f>
        <v>33440</v>
      </c>
      <c r="N2297" s="6">
        <f>IF(AND(D2297&lt;=TOTAL_BEDS,J2297&lt;=TEMP_WORKER_MAX*TEMP_WORKER_HRS),1,0)</f>
        <v>1</v>
      </c>
      <c r="O2297" s="2">
        <f>L2297-M2297-K2297-FIXED_COSTS</f>
        <v>15471.642373809831</v>
      </c>
      <c r="P2297" s="2">
        <f>IF(N2297=1,O2297,"")</f>
        <v>15471.642373809831</v>
      </c>
    </row>
    <row r="2298">
      <c r="A2298" s="6">
        <v>3</v>
      </c>
      <c r="B2298" s="6">
        <v>11</v>
      </c>
      <c r="C2298" s="6">
        <v>0</v>
      </c>
      <c r="D2298" s="6">
        <f>A2298+B2298+C2298</f>
        <v>14</v>
      </c>
      <c r="E2298" s="5">
        <f>IF(A2298=0,0,A2298*LABOR_HRS_WK_TOM*SEASON_WEEKS*(1+DIM_PCT_TOM)^A2298)</f>
        <v>359.37000000000012</v>
      </c>
      <c r="F2298" s="5">
        <f>IF(B2298=0,0,B2298*LABOR_HRS_WK_CAR*SEASON_WEEKS*(1+DIM_PCT_CAR)^B2298)</f>
        <v>432.98859707441773</v>
      </c>
      <c r="G2298" s="5">
        <f>IF(C2298=0,0,C2298*LABOR_HRS_WK_MES*SEASON_WEEKS*(1+DIM_PCT_MES)^C2298)</f>
        <v>0</v>
      </c>
      <c r="H2298" s="5">
        <f>E2298+F2298+G2298</f>
        <v>792.35859707441784</v>
      </c>
      <c r="I2298" s="5">
        <f>MIN(H2298,FARMER_HRS)</f>
        <v>720</v>
      </c>
      <c r="J2298" s="5">
        <f>MAX(0,H2298-FARMER_HRS)</f>
        <v>72.358597074417844</v>
      </c>
      <c r="K2298" s="2">
        <f>I2298*FARMER_RATE+J2298*TEMP_WORKER_RATE</f>
        <v>26256.225643653088</v>
      </c>
      <c r="L2298" s="2">
        <f>A2298*PRICE_TOM+B2298*PRICE_CAR+C2298*PRICE_MES</f>
        <v>49434</v>
      </c>
      <c r="M2298" s="2">
        <f>A2298*FERT_BED_TOM+B2298*FERT_BED_CAR+C2298*FERT_BED_MES</f>
        <v>7480</v>
      </c>
      <c r="N2298" s="6">
        <f>IF(AND(D2298&lt;=TOTAL_BEDS,J2298&lt;=TEMP_WORKER_MAX*TEMP_WORKER_HRS),1,0)</f>
        <v>1</v>
      </c>
      <c r="O2298" s="2">
        <f>L2298-M2298-K2298-FIXED_COSTS</f>
        <v>-4302.2256436530879</v>
      </c>
      <c r="P2298" s="2">
        <f>IF(N2298=1,O2298,"")</f>
        <v>-4302.2256436530879</v>
      </c>
    </row>
    <row r="2299">
      <c r="A2299" s="6">
        <v>3</v>
      </c>
      <c r="B2299" s="6">
        <v>11</v>
      </c>
      <c r="C2299" s="6">
        <v>1</v>
      </c>
      <c r="D2299" s="6">
        <f>A2299+B2299+C2299</f>
        <v>15</v>
      </c>
      <c r="E2299" s="5">
        <f>IF(A2299=0,0,A2299*LABOR_HRS_WK_TOM*SEASON_WEEKS*(1+DIM_PCT_TOM)^A2299)</f>
        <v>359.37000000000012</v>
      </c>
      <c r="F2299" s="5">
        <f>IF(B2299=0,0,B2299*LABOR_HRS_WK_CAR*SEASON_WEEKS*(1+DIM_PCT_CAR)^B2299)</f>
        <v>432.98859707441773</v>
      </c>
      <c r="G2299" s="5">
        <f>IF(C2299=0,0,C2299*LABOR_HRS_WK_MES*SEASON_WEEKS*(1+DIM_PCT_MES)^C2299)</f>
        <v>45.5625</v>
      </c>
      <c r="H2299" s="5">
        <f>E2299+F2299+G2299</f>
        <v>837.92109707441784</v>
      </c>
      <c r="I2299" s="5">
        <f>MIN(H2299,FARMER_HRS)</f>
        <v>720</v>
      </c>
      <c r="J2299" s="5">
        <f>MAX(0,H2299-FARMER_HRS)</f>
        <v>117.92109707441784</v>
      </c>
      <c r="K2299" s="2">
        <f>I2299*FARMER_RATE+J2299*TEMP_WORKER_RATE</f>
        <v>27047.241268653088</v>
      </c>
      <c r="L2299" s="2">
        <f>A2299*PRICE_TOM+B2299*PRICE_CAR+C2299*PRICE_MES</f>
        <v>52134</v>
      </c>
      <c r="M2299" s="2">
        <f>A2299*FERT_BED_TOM+B2299*FERT_BED_CAR+C2299*FERT_BED_MES</f>
        <v>8360</v>
      </c>
      <c r="N2299" s="6">
        <f>IF(AND(D2299&lt;=TOTAL_BEDS,J2299&lt;=TEMP_WORKER_MAX*TEMP_WORKER_HRS),1,0)</f>
        <v>1</v>
      </c>
      <c r="O2299" s="2">
        <f>L2299-M2299-K2299-FIXED_COSTS</f>
        <v>-3273.2412686530879</v>
      </c>
      <c r="P2299" s="2">
        <f>IF(N2299=1,O2299,"")</f>
        <v>-3273.2412686530879</v>
      </c>
    </row>
    <row r="2300">
      <c r="A2300" s="6">
        <v>3</v>
      </c>
      <c r="B2300" s="6">
        <v>11</v>
      </c>
      <c r="C2300" s="6">
        <v>2</v>
      </c>
      <c r="D2300" s="6">
        <f>A2300+B2300+C2300</f>
        <v>16</v>
      </c>
      <c r="E2300" s="5">
        <f>IF(A2300=0,0,A2300*LABOR_HRS_WK_TOM*SEASON_WEEKS*(1+DIM_PCT_TOM)^A2300)</f>
        <v>359.37000000000012</v>
      </c>
      <c r="F2300" s="5">
        <f>IF(B2300=0,0,B2300*LABOR_HRS_WK_CAR*SEASON_WEEKS*(1+DIM_PCT_CAR)^B2300)</f>
        <v>432.98859707441773</v>
      </c>
      <c r="G2300" s="5">
        <f>IF(C2300=0,0,C2300*LABOR_HRS_WK_MES*SEASON_WEEKS*(1+DIM_PCT_MES)^C2300)</f>
        <v>92.2640625</v>
      </c>
      <c r="H2300" s="5">
        <f>E2300+F2300+G2300</f>
        <v>884.62265957441787</v>
      </c>
      <c r="I2300" s="5">
        <f>MIN(H2300,FARMER_HRS)</f>
        <v>720</v>
      </c>
      <c r="J2300" s="5">
        <f>MAX(0,H2300-FARMER_HRS)</f>
        <v>164.62265957441787</v>
      </c>
      <c r="K2300" s="2">
        <f>I2300*FARMER_RATE+J2300*TEMP_WORKER_RATE</f>
        <v>27858.032284278088</v>
      </c>
      <c r="L2300" s="2">
        <f>A2300*PRICE_TOM+B2300*PRICE_CAR+C2300*PRICE_MES</f>
        <v>54834</v>
      </c>
      <c r="M2300" s="2">
        <f>A2300*FERT_BED_TOM+B2300*FERT_BED_CAR+C2300*FERT_BED_MES</f>
        <v>9240</v>
      </c>
      <c r="N2300" s="6">
        <f>IF(AND(D2300&lt;=TOTAL_BEDS,J2300&lt;=TEMP_WORKER_MAX*TEMP_WORKER_HRS),1,0)</f>
        <v>1</v>
      </c>
      <c r="O2300" s="2">
        <f>L2300-M2300-K2300-FIXED_COSTS</f>
        <v>-2264.0322842780879</v>
      </c>
      <c r="P2300" s="2">
        <f>IF(N2300=1,O2300,"")</f>
        <v>-2264.0322842780879</v>
      </c>
    </row>
    <row r="2301">
      <c r="A2301" s="6">
        <v>3</v>
      </c>
      <c r="B2301" s="6">
        <v>11</v>
      </c>
      <c r="C2301" s="6">
        <v>3</v>
      </c>
      <c r="D2301" s="6">
        <f>A2301+B2301+C2301</f>
        <v>17</v>
      </c>
      <c r="E2301" s="5">
        <f>IF(A2301=0,0,A2301*LABOR_HRS_WK_TOM*SEASON_WEEKS*(1+DIM_PCT_TOM)^A2301)</f>
        <v>359.37000000000012</v>
      </c>
      <c r="F2301" s="5">
        <f>IF(B2301=0,0,B2301*LABOR_HRS_WK_CAR*SEASON_WEEKS*(1+DIM_PCT_CAR)^B2301)</f>
        <v>432.98859707441773</v>
      </c>
      <c r="G2301" s="5">
        <f>IF(C2301=0,0,C2301*LABOR_HRS_WK_MES*SEASON_WEEKS*(1+DIM_PCT_MES)^C2301)</f>
        <v>140.12604492187498</v>
      </c>
      <c r="H2301" s="5">
        <f>E2301+F2301+G2301</f>
        <v>932.48464199629279</v>
      </c>
      <c r="I2301" s="5">
        <f>MIN(H2301,FARMER_HRS)</f>
        <v>720</v>
      </c>
      <c r="J2301" s="5">
        <f>MAX(0,H2301-FARMER_HRS)</f>
        <v>212.48464199629279</v>
      </c>
      <c r="K2301" s="2">
        <f>I2301*FARMER_RATE+J2301*TEMP_WORKER_RATE</f>
        <v>28688.969479102307</v>
      </c>
      <c r="L2301" s="2">
        <f>A2301*PRICE_TOM+B2301*PRICE_CAR+C2301*PRICE_MES</f>
        <v>57534</v>
      </c>
      <c r="M2301" s="2">
        <f>A2301*FERT_BED_TOM+B2301*FERT_BED_CAR+C2301*FERT_BED_MES</f>
        <v>10120</v>
      </c>
      <c r="N2301" s="6">
        <f>IF(AND(D2301&lt;=TOTAL_BEDS,J2301&lt;=TEMP_WORKER_MAX*TEMP_WORKER_HRS),1,0)</f>
        <v>1</v>
      </c>
      <c r="O2301" s="2">
        <f>L2301-M2301-K2301-FIXED_COSTS</f>
        <v>-1274.9694791023067</v>
      </c>
      <c r="P2301" s="2">
        <f>IF(N2301=1,O2301,"")</f>
        <v>-1274.9694791023067</v>
      </c>
    </row>
    <row r="2302">
      <c r="A2302" s="6">
        <v>3</v>
      </c>
      <c r="B2302" s="6">
        <v>11</v>
      </c>
      <c r="C2302" s="6">
        <v>4</v>
      </c>
      <c r="D2302" s="6">
        <f>A2302+B2302+C2302</f>
        <v>18</v>
      </c>
      <c r="E2302" s="5">
        <f>IF(A2302=0,0,A2302*LABOR_HRS_WK_TOM*SEASON_WEEKS*(1+DIM_PCT_TOM)^A2302)</f>
        <v>359.37000000000012</v>
      </c>
      <c r="F2302" s="5">
        <f>IF(B2302=0,0,B2302*LABOR_HRS_WK_CAR*SEASON_WEEKS*(1+DIM_PCT_CAR)^B2302)</f>
        <v>432.98859707441773</v>
      </c>
      <c r="G2302" s="5">
        <f>IF(C2302=0,0,C2302*LABOR_HRS_WK_MES*SEASON_WEEKS*(1+DIM_PCT_MES)^C2302)</f>
        <v>189.17016064453119</v>
      </c>
      <c r="H2302" s="5">
        <f>E2302+F2302+G2302</f>
        <v>981.528757718949</v>
      </c>
      <c r="I2302" s="5">
        <f>MIN(H2302,FARMER_HRS)</f>
        <v>720</v>
      </c>
      <c r="J2302" s="5">
        <f>MAX(0,H2302-FARMER_HRS)</f>
        <v>261.528757718949</v>
      </c>
      <c r="K2302" s="2">
        <f>I2302*FARMER_RATE+J2302*TEMP_WORKER_RATE</f>
        <v>29540.429821509533</v>
      </c>
      <c r="L2302" s="2">
        <f>A2302*PRICE_TOM+B2302*PRICE_CAR+C2302*PRICE_MES</f>
        <v>60234</v>
      </c>
      <c r="M2302" s="2">
        <f>A2302*FERT_BED_TOM+B2302*FERT_BED_CAR+C2302*FERT_BED_MES</f>
        <v>11000</v>
      </c>
      <c r="N2302" s="6">
        <f>IF(AND(D2302&lt;=TOTAL_BEDS,J2302&lt;=TEMP_WORKER_MAX*TEMP_WORKER_HRS),1,0)</f>
        <v>1</v>
      </c>
      <c r="O2302" s="2">
        <f>L2302-M2302-K2302-FIXED_COSTS</f>
        <v>-306.42982150953321</v>
      </c>
      <c r="P2302" s="2">
        <f>IF(N2302=1,O2302,"")</f>
        <v>-306.42982150953321</v>
      </c>
    </row>
    <row r="2303">
      <c r="A2303" s="6">
        <v>3</v>
      </c>
      <c r="B2303" s="6">
        <v>11</v>
      </c>
      <c r="C2303" s="6">
        <v>5</v>
      </c>
      <c r="D2303" s="6">
        <f>A2303+B2303+C2303</f>
        <v>19</v>
      </c>
      <c r="E2303" s="5">
        <f>IF(A2303=0,0,A2303*LABOR_HRS_WK_TOM*SEASON_WEEKS*(1+DIM_PCT_TOM)^A2303)</f>
        <v>359.37000000000012</v>
      </c>
      <c r="F2303" s="5">
        <f>IF(B2303=0,0,B2303*LABOR_HRS_WK_CAR*SEASON_WEEKS*(1+DIM_PCT_CAR)^B2303)</f>
        <v>432.98859707441773</v>
      </c>
      <c r="G2303" s="5">
        <f>IF(C2303=0,0,C2303*LABOR_HRS_WK_MES*SEASON_WEEKS*(1+DIM_PCT_MES)^C2303)</f>
        <v>239.41848456573481</v>
      </c>
      <c r="H2303" s="5">
        <f>E2303+F2303+G2303</f>
        <v>1031.7770816401526</v>
      </c>
      <c r="I2303" s="5">
        <f>MIN(H2303,FARMER_HRS)</f>
        <v>720</v>
      </c>
      <c r="J2303" s="5">
        <f>MAX(0,H2303-FARMER_HRS)</f>
        <v>311.77708164015257</v>
      </c>
      <c r="K2303" s="2">
        <f>I2303*FARMER_RATE+J2303*TEMP_WORKER_RATE</f>
        <v>30412.796556252648</v>
      </c>
      <c r="L2303" s="2">
        <f>A2303*PRICE_TOM+B2303*PRICE_CAR+C2303*PRICE_MES</f>
        <v>62934</v>
      </c>
      <c r="M2303" s="2">
        <f>A2303*FERT_BED_TOM+B2303*FERT_BED_CAR+C2303*FERT_BED_MES</f>
        <v>11880</v>
      </c>
      <c r="N2303" s="6">
        <f>IF(AND(D2303&lt;=TOTAL_BEDS,J2303&lt;=TEMP_WORKER_MAX*TEMP_WORKER_HRS),1,0)</f>
        <v>1</v>
      </c>
      <c r="O2303" s="2">
        <f>L2303-M2303-K2303-FIXED_COSTS</f>
        <v>641.20344374735214</v>
      </c>
      <c r="P2303" s="2">
        <f>IF(N2303=1,O2303,"")</f>
        <v>641.20344374735214</v>
      </c>
    </row>
    <row r="2304">
      <c r="A2304" s="6">
        <v>3</v>
      </c>
      <c r="B2304" s="6">
        <v>11</v>
      </c>
      <c r="C2304" s="6">
        <v>6</v>
      </c>
      <c r="D2304" s="6">
        <f>A2304+B2304+C2304</f>
        <v>20</v>
      </c>
      <c r="E2304" s="5">
        <f>IF(A2304=0,0,A2304*LABOR_HRS_WK_TOM*SEASON_WEEKS*(1+DIM_PCT_TOM)^A2304)</f>
        <v>359.37000000000012</v>
      </c>
      <c r="F2304" s="5">
        <f>IF(B2304=0,0,B2304*LABOR_HRS_WK_CAR*SEASON_WEEKS*(1+DIM_PCT_CAR)^B2304)</f>
        <v>432.98859707441773</v>
      </c>
      <c r="G2304" s="5">
        <f>IF(C2304=0,0,C2304*LABOR_HRS_WK_MES*SEASON_WEEKS*(1+DIM_PCT_MES)^C2304)</f>
        <v>290.89345874736773</v>
      </c>
      <c r="H2304" s="5">
        <f>E2304+F2304+G2304</f>
        <v>1083.2520558217857</v>
      </c>
      <c r="I2304" s="5">
        <f>MIN(H2304,FARMER_HRS)</f>
        <v>720</v>
      </c>
      <c r="J2304" s="5">
        <f>MAX(0,H2304-FARMER_HRS)</f>
        <v>363.25205582178569</v>
      </c>
      <c r="K2304" s="2">
        <f>I2304*FARMER_RATE+J2304*TEMP_WORKER_RATE</f>
        <v>31306.459302461557</v>
      </c>
      <c r="L2304" s="2">
        <f>A2304*PRICE_TOM+B2304*PRICE_CAR+C2304*PRICE_MES</f>
        <v>65634</v>
      </c>
      <c r="M2304" s="2">
        <f>A2304*FERT_BED_TOM+B2304*FERT_BED_CAR+C2304*FERT_BED_MES</f>
        <v>12760</v>
      </c>
      <c r="N2304" s="6">
        <f>IF(AND(D2304&lt;=TOTAL_BEDS,J2304&lt;=TEMP_WORKER_MAX*TEMP_WORKER_HRS),1,0)</f>
        <v>1</v>
      </c>
      <c r="O2304" s="2">
        <f>L2304-M2304-K2304-FIXED_COSTS</f>
        <v>1567.5406975384431</v>
      </c>
      <c r="P2304" s="2">
        <f>IF(N2304=1,O2304,"")</f>
        <v>1567.5406975384431</v>
      </c>
    </row>
    <row r="2305">
      <c r="A2305" s="6">
        <v>3</v>
      </c>
      <c r="B2305" s="6">
        <v>11</v>
      </c>
      <c r="C2305" s="6">
        <v>7</v>
      </c>
      <c r="D2305" s="6">
        <f>A2305+B2305+C2305</f>
        <v>21</v>
      </c>
      <c r="E2305" s="5">
        <f>IF(A2305=0,0,A2305*LABOR_HRS_WK_TOM*SEASON_WEEKS*(1+DIM_PCT_TOM)^A2305)</f>
        <v>359.37000000000012</v>
      </c>
      <c r="F2305" s="5">
        <f>IF(B2305=0,0,B2305*LABOR_HRS_WK_CAR*SEASON_WEEKS*(1+DIM_PCT_CAR)^B2305)</f>
        <v>432.98859707441773</v>
      </c>
      <c r="G2305" s="5">
        <f>IF(C2305=0,0,C2305*LABOR_HRS_WK_MES*SEASON_WEEKS*(1+DIM_PCT_MES)^C2305)</f>
        <v>343.61789814532818</v>
      </c>
      <c r="H2305" s="5">
        <f>E2305+F2305+G2305</f>
        <v>1135.9764952197461</v>
      </c>
      <c r="I2305" s="5">
        <f>MIN(H2305,FARMER_HRS)</f>
        <v>720</v>
      </c>
      <c r="J2305" s="5">
        <f>MAX(0,H2305-FARMER_HRS)</f>
        <v>415.97649521974608</v>
      </c>
      <c r="K2305" s="2">
        <f>I2305*FARMER_RATE+J2305*TEMP_WORKER_RATE</f>
        <v>32221.814153120591</v>
      </c>
      <c r="L2305" s="2">
        <f>A2305*PRICE_TOM+B2305*PRICE_CAR+C2305*PRICE_MES</f>
        <v>68334</v>
      </c>
      <c r="M2305" s="2">
        <f>A2305*FERT_BED_TOM+B2305*FERT_BED_CAR+C2305*FERT_BED_MES</f>
        <v>13640</v>
      </c>
      <c r="N2305" s="6">
        <f>IF(AND(D2305&lt;=TOTAL_BEDS,J2305&lt;=TEMP_WORKER_MAX*TEMP_WORKER_HRS),1,0)</f>
        <v>1</v>
      </c>
      <c r="O2305" s="2">
        <f>L2305-M2305-K2305-FIXED_COSTS</f>
        <v>2472.1858468794089</v>
      </c>
      <c r="P2305" s="2">
        <f>IF(N2305=1,O2305,"")</f>
        <v>2472.1858468794089</v>
      </c>
    </row>
    <row r="2306">
      <c r="A2306" s="6">
        <v>3</v>
      </c>
      <c r="B2306" s="6">
        <v>11</v>
      </c>
      <c r="C2306" s="6">
        <v>8</v>
      </c>
      <c r="D2306" s="6">
        <f>A2306+B2306+C2306</f>
        <v>22</v>
      </c>
      <c r="E2306" s="5">
        <f>IF(A2306=0,0,A2306*LABOR_HRS_WK_TOM*SEASON_WEEKS*(1+DIM_PCT_TOM)^A2306)</f>
        <v>359.37000000000012</v>
      </c>
      <c r="F2306" s="5">
        <f>IF(B2306=0,0,B2306*LABOR_HRS_WK_CAR*SEASON_WEEKS*(1+DIM_PCT_CAR)^B2306)</f>
        <v>432.98859707441773</v>
      </c>
      <c r="G2306" s="5">
        <f>IF(C2306=0,0,C2306*LABOR_HRS_WK_MES*SEASON_WEEKS*(1+DIM_PCT_MES)^C2306)</f>
        <v>397.61499642530833</v>
      </c>
      <c r="H2306" s="5">
        <f>E2306+F2306+G2306</f>
        <v>1189.9735934997261</v>
      </c>
      <c r="I2306" s="5">
        <f>MIN(H2306,FARMER_HRS)</f>
        <v>720</v>
      </c>
      <c r="J2306" s="5">
        <f>MAX(0,H2306-FARMER_HRS)</f>
        <v>469.97359349972612</v>
      </c>
      <c r="K2306" s="2">
        <f>I2306*FARMER_RATE+J2306*TEMP_WORKER_RATE</f>
        <v>33159.263776036911</v>
      </c>
      <c r="L2306" s="2">
        <f>A2306*PRICE_TOM+B2306*PRICE_CAR+C2306*PRICE_MES</f>
        <v>71034</v>
      </c>
      <c r="M2306" s="2">
        <f>A2306*FERT_BED_TOM+B2306*FERT_BED_CAR+C2306*FERT_BED_MES</f>
        <v>14520</v>
      </c>
      <c r="N2306" s="6">
        <f>IF(AND(D2306&lt;=TOTAL_BEDS,J2306&lt;=TEMP_WORKER_MAX*TEMP_WORKER_HRS),1,0)</f>
        <v>1</v>
      </c>
      <c r="O2306" s="2">
        <f>L2306-M2306-K2306-FIXED_COSTS</f>
        <v>3354.7362239630893</v>
      </c>
      <c r="P2306" s="2">
        <f>IF(N2306=1,O2306,"")</f>
        <v>3354.7362239630893</v>
      </c>
    </row>
    <row r="2307">
      <c r="A2307" s="6">
        <v>3</v>
      </c>
      <c r="B2307" s="6">
        <v>11</v>
      </c>
      <c r="C2307" s="6">
        <v>9</v>
      </c>
      <c r="D2307" s="6">
        <f>A2307+B2307+C2307</f>
        <v>23</v>
      </c>
      <c r="E2307" s="5">
        <f>IF(A2307=0,0,A2307*LABOR_HRS_WK_TOM*SEASON_WEEKS*(1+DIM_PCT_TOM)^A2307)</f>
        <v>359.37000000000012</v>
      </c>
      <c r="F2307" s="5">
        <f>IF(B2307=0,0,B2307*LABOR_HRS_WK_CAR*SEASON_WEEKS*(1+DIM_PCT_CAR)^B2307)</f>
        <v>432.98859707441773</v>
      </c>
      <c r="G2307" s="5">
        <f>IF(C2307=0,0,C2307*LABOR_HRS_WK_MES*SEASON_WEEKS*(1+DIM_PCT_MES)^C2307)</f>
        <v>452.90833186570273</v>
      </c>
      <c r="H2307" s="5">
        <f>E2307+F2307+G2307</f>
        <v>1245.2669289401206</v>
      </c>
      <c r="I2307" s="5">
        <f>MIN(H2307,FARMER_HRS)</f>
        <v>720</v>
      </c>
      <c r="J2307" s="5">
        <f>MAX(0,H2307-FARMER_HRS)</f>
        <v>525.26692894012058</v>
      </c>
      <c r="K2307" s="2">
        <f>I2307*FARMER_RATE+J2307*TEMP_WORKER_RATE</f>
        <v>34119.217516321536</v>
      </c>
      <c r="L2307" s="2">
        <f>A2307*PRICE_TOM+B2307*PRICE_CAR+C2307*PRICE_MES</f>
        <v>73734</v>
      </c>
      <c r="M2307" s="2">
        <f>A2307*FERT_BED_TOM+B2307*FERT_BED_CAR+C2307*FERT_BED_MES</f>
        <v>15400</v>
      </c>
      <c r="N2307" s="6">
        <f>IF(AND(D2307&lt;=TOTAL_BEDS,J2307&lt;=TEMP_WORKER_MAX*TEMP_WORKER_HRS),1,0)</f>
        <v>1</v>
      </c>
      <c r="O2307" s="2">
        <f>L2307-M2307-K2307-FIXED_COSTS</f>
        <v>4214.7824836784639</v>
      </c>
      <c r="P2307" s="2">
        <f>IF(N2307=1,O2307,"")</f>
        <v>4214.7824836784639</v>
      </c>
    </row>
    <row r="2308">
      <c r="A2308" s="6">
        <v>3</v>
      </c>
      <c r="B2308" s="6">
        <v>11</v>
      </c>
      <c r="C2308" s="6">
        <v>10</v>
      </c>
      <c r="D2308" s="6">
        <f>A2308+B2308+C2308</f>
        <v>24</v>
      </c>
      <c r="E2308" s="5">
        <f>IF(A2308=0,0,A2308*LABOR_HRS_WK_TOM*SEASON_WEEKS*(1+DIM_PCT_TOM)^A2308)</f>
        <v>359.37000000000012</v>
      </c>
      <c r="F2308" s="5">
        <f>IF(B2308=0,0,B2308*LABOR_HRS_WK_CAR*SEASON_WEEKS*(1+DIM_PCT_CAR)^B2308)</f>
        <v>432.98859707441773</v>
      </c>
      <c r="G2308" s="5">
        <f>IF(C2308=0,0,C2308*LABOR_HRS_WK_MES*SEASON_WEEKS*(1+DIM_PCT_MES)^C2308)</f>
        <v>509.52187334891551</v>
      </c>
      <c r="H2308" s="5">
        <f>E2308+F2308+G2308</f>
        <v>1301.8804704233335</v>
      </c>
      <c r="I2308" s="5">
        <f>MIN(H2308,FARMER_HRS)</f>
        <v>720</v>
      </c>
      <c r="J2308" s="5">
        <f>MAX(0,H2308-FARMER_HRS)</f>
        <v>581.88047042333346</v>
      </c>
      <c r="K2308" s="2">
        <f>I2308*FARMER_RATE+J2308*TEMP_WORKER_RATE</f>
        <v>35102.091500405091</v>
      </c>
      <c r="L2308" s="2">
        <f>A2308*PRICE_TOM+B2308*PRICE_CAR+C2308*PRICE_MES</f>
        <v>76434</v>
      </c>
      <c r="M2308" s="2">
        <f>A2308*FERT_BED_TOM+B2308*FERT_BED_CAR+C2308*FERT_BED_MES</f>
        <v>16280</v>
      </c>
      <c r="N2308" s="6">
        <f>IF(AND(D2308&lt;=TOTAL_BEDS,J2308&lt;=TEMP_WORKER_MAX*TEMP_WORKER_HRS),1,0)</f>
        <v>1</v>
      </c>
      <c r="O2308" s="2">
        <f>L2308-M2308-K2308-FIXED_COSTS</f>
        <v>5051.9084995949088</v>
      </c>
      <c r="P2308" s="2">
        <f>IF(N2308=1,O2308,"")</f>
        <v>5051.9084995949088</v>
      </c>
    </row>
    <row r="2309">
      <c r="A2309" s="6">
        <v>3</v>
      </c>
      <c r="B2309" s="6">
        <v>11</v>
      </c>
      <c r="C2309" s="6">
        <v>11</v>
      </c>
      <c r="D2309" s="6">
        <f>A2309+B2309+C2309</f>
        <v>25</v>
      </c>
      <c r="E2309" s="5">
        <f>IF(A2309=0,0,A2309*LABOR_HRS_WK_TOM*SEASON_WEEKS*(1+DIM_PCT_TOM)^A2309)</f>
        <v>359.37000000000012</v>
      </c>
      <c r="F2309" s="5">
        <f>IF(B2309=0,0,B2309*LABOR_HRS_WK_CAR*SEASON_WEEKS*(1+DIM_PCT_CAR)^B2309)</f>
        <v>432.98859707441773</v>
      </c>
      <c r="G2309" s="5">
        <f>IF(C2309=0,0,C2309*LABOR_HRS_WK_MES*SEASON_WEEKS*(1+DIM_PCT_MES)^C2309)</f>
        <v>567.47998644235463</v>
      </c>
      <c r="H2309" s="5">
        <f>E2309+F2309+G2309</f>
        <v>1359.8385835167724</v>
      </c>
      <c r="I2309" s="5">
        <f>MIN(H2309,FARMER_HRS)</f>
        <v>720</v>
      </c>
      <c r="J2309" s="5">
        <f>MAX(0,H2309-FARMER_HRS)</f>
        <v>639.83858351677236</v>
      </c>
      <c r="K2309" s="2">
        <f>I2309*FARMER_RATE+J2309*TEMP_WORKER_RATE</f>
        <v>36108.308741610628</v>
      </c>
      <c r="L2309" s="2">
        <f>A2309*PRICE_TOM+B2309*PRICE_CAR+C2309*PRICE_MES</f>
        <v>79134</v>
      </c>
      <c r="M2309" s="2">
        <f>A2309*FERT_BED_TOM+B2309*FERT_BED_CAR+C2309*FERT_BED_MES</f>
        <v>17160</v>
      </c>
      <c r="N2309" s="6">
        <f>IF(AND(D2309&lt;=TOTAL_BEDS,J2309&lt;=TEMP_WORKER_MAX*TEMP_WORKER_HRS),1,0)</f>
        <v>1</v>
      </c>
      <c r="O2309" s="2">
        <f>L2309-M2309-K2309-FIXED_COSTS</f>
        <v>5865.6912583893718</v>
      </c>
      <c r="P2309" s="2">
        <f>IF(N2309=1,O2309,"")</f>
        <v>5865.6912583893718</v>
      </c>
    </row>
    <row r="2310">
      <c r="A2310" s="6">
        <v>3</v>
      </c>
      <c r="B2310" s="6">
        <v>11</v>
      </c>
      <c r="C2310" s="6">
        <v>12</v>
      </c>
      <c r="D2310" s="6">
        <f>A2310+B2310+C2310</f>
        <v>26</v>
      </c>
      <c r="E2310" s="5">
        <f>IF(A2310=0,0,A2310*LABOR_HRS_WK_TOM*SEASON_WEEKS*(1+DIM_PCT_TOM)^A2310)</f>
        <v>359.37000000000012</v>
      </c>
      <c r="F2310" s="5">
        <f>IF(B2310=0,0,B2310*LABOR_HRS_WK_CAR*SEASON_WEEKS*(1+DIM_PCT_CAR)^B2310)</f>
        <v>432.98859707441773</v>
      </c>
      <c r="G2310" s="5">
        <f>IF(C2310=0,0,C2310*LABOR_HRS_WK_MES*SEASON_WEEKS*(1+DIM_PCT_MES)^C2310)</f>
        <v>626.807439570419</v>
      </c>
      <c r="H2310" s="5">
        <f>E2310+F2310+G2310</f>
        <v>1419.1660366448368</v>
      </c>
      <c r="I2310" s="5">
        <f>MIN(H2310,FARMER_HRS)</f>
        <v>720</v>
      </c>
      <c r="J2310" s="5">
        <f>MAX(0,H2310-FARMER_HRS)</f>
        <v>699.16603664483682</v>
      </c>
      <c r="K2310" s="2">
        <f>I2310*FARMER_RATE+J2310*TEMP_WORKER_RATE</f>
        <v>37138.2992473062</v>
      </c>
      <c r="L2310" s="2">
        <f>A2310*PRICE_TOM+B2310*PRICE_CAR+C2310*PRICE_MES</f>
        <v>81834</v>
      </c>
      <c r="M2310" s="2">
        <f>A2310*FERT_BED_TOM+B2310*FERT_BED_CAR+C2310*FERT_BED_MES</f>
        <v>18040</v>
      </c>
      <c r="N2310" s="6">
        <f>IF(AND(D2310&lt;=TOTAL_BEDS,J2310&lt;=TEMP_WORKER_MAX*TEMP_WORKER_HRS),1,0)</f>
        <v>1</v>
      </c>
      <c r="O2310" s="2">
        <f>L2310-M2310-K2310-FIXED_COSTS</f>
        <v>6655.7007526938032</v>
      </c>
      <c r="P2310" s="2">
        <f>IF(N2310=1,O2310,"")</f>
        <v>6655.7007526938032</v>
      </c>
    </row>
    <row r="2311">
      <c r="A2311" s="6">
        <v>3</v>
      </c>
      <c r="B2311" s="6">
        <v>11</v>
      </c>
      <c r="C2311" s="6">
        <v>13</v>
      </c>
      <c r="D2311" s="6">
        <f>A2311+B2311+C2311</f>
        <v>27</v>
      </c>
      <c r="E2311" s="5">
        <f>IF(A2311=0,0,A2311*LABOR_HRS_WK_TOM*SEASON_WEEKS*(1+DIM_PCT_TOM)^A2311)</f>
        <v>359.37000000000012</v>
      </c>
      <c r="F2311" s="5">
        <f>IF(B2311=0,0,B2311*LABOR_HRS_WK_CAR*SEASON_WEEKS*(1+DIM_PCT_CAR)^B2311)</f>
        <v>432.98859707441773</v>
      </c>
      <c r="G2311" s="5">
        <f>IF(C2311=0,0,C2311*LABOR_HRS_WK_MES*SEASON_WEEKS*(1+DIM_PCT_MES)^C2311)</f>
        <v>687.52941027880331</v>
      </c>
      <c r="H2311" s="5">
        <f>E2311+F2311+G2311</f>
        <v>1479.8880073532212</v>
      </c>
      <c r="I2311" s="5">
        <f>MIN(H2311,FARMER_HRS)</f>
        <v>720</v>
      </c>
      <c r="J2311" s="5">
        <f>MAX(0,H2311-FARMER_HRS)</f>
        <v>759.88800735322116</v>
      </c>
      <c r="K2311" s="2">
        <f>I2311*FARMER_RATE+J2311*TEMP_WORKER_RATE</f>
        <v>38192.500127660089</v>
      </c>
      <c r="L2311" s="2">
        <f>A2311*PRICE_TOM+B2311*PRICE_CAR+C2311*PRICE_MES</f>
        <v>84534</v>
      </c>
      <c r="M2311" s="2">
        <f>A2311*FERT_BED_TOM+B2311*FERT_BED_CAR+C2311*FERT_BED_MES</f>
        <v>18920</v>
      </c>
      <c r="N2311" s="6">
        <f>IF(AND(D2311&lt;=TOTAL_BEDS,J2311&lt;=TEMP_WORKER_MAX*TEMP_WORKER_HRS),1,0)</f>
        <v>1</v>
      </c>
      <c r="O2311" s="2">
        <f>L2311-M2311-K2311-FIXED_COSTS</f>
        <v>7421.4998723399112</v>
      </c>
      <c r="P2311" s="2">
        <f>IF(N2311=1,O2311,"")</f>
        <v>7421.4998723399112</v>
      </c>
    </row>
    <row r="2312">
      <c r="A2312" s="6">
        <v>3</v>
      </c>
      <c r="B2312" s="6">
        <v>11</v>
      </c>
      <c r="C2312" s="6">
        <v>14</v>
      </c>
      <c r="D2312" s="6">
        <f>A2312+B2312+C2312</f>
        <v>28</v>
      </c>
      <c r="E2312" s="5">
        <f>IF(A2312=0,0,A2312*LABOR_HRS_WK_TOM*SEASON_WEEKS*(1+DIM_PCT_TOM)^A2312)</f>
        <v>359.37000000000012</v>
      </c>
      <c r="F2312" s="5">
        <f>IF(B2312=0,0,B2312*LABOR_HRS_WK_CAR*SEASON_WEEKS*(1+DIM_PCT_CAR)^B2312)</f>
        <v>432.98859707441773</v>
      </c>
      <c r="G2312" s="5">
        <f>IF(C2312=0,0,C2312*LABOR_HRS_WK_MES*SEASON_WEEKS*(1+DIM_PCT_MES)^C2312)</f>
        <v>749.67149159246435</v>
      </c>
      <c r="H2312" s="5">
        <f>E2312+F2312+G2312</f>
        <v>1542.0300886668822</v>
      </c>
      <c r="I2312" s="5">
        <f>MIN(H2312,FARMER_HRS)</f>
        <v>720</v>
      </c>
      <c r="J2312" s="5">
        <f>MAX(0,H2312-FARMER_HRS)</f>
        <v>822.03008866688219</v>
      </c>
      <c r="K2312" s="2">
        <f>I2312*FARMER_RATE+J2312*TEMP_WORKER_RATE</f>
        <v>39271.355706022259</v>
      </c>
      <c r="L2312" s="2">
        <f>A2312*PRICE_TOM+B2312*PRICE_CAR+C2312*PRICE_MES</f>
        <v>87234</v>
      </c>
      <c r="M2312" s="2">
        <f>A2312*FERT_BED_TOM+B2312*FERT_BED_CAR+C2312*FERT_BED_MES</f>
        <v>19800</v>
      </c>
      <c r="N2312" s="6">
        <f>IF(AND(D2312&lt;=TOTAL_BEDS,J2312&lt;=TEMP_WORKER_MAX*TEMP_WORKER_HRS),1,0)</f>
        <v>1</v>
      </c>
      <c r="O2312" s="2">
        <f>L2312-M2312-K2312-FIXED_COSTS</f>
        <v>8162.6442939777407</v>
      </c>
      <c r="P2312" s="2">
        <f>IF(N2312=1,O2312,"")</f>
        <v>8162.6442939777407</v>
      </c>
    </row>
    <row r="2313">
      <c r="A2313" s="6">
        <v>3</v>
      </c>
      <c r="B2313" s="6">
        <v>11</v>
      </c>
      <c r="C2313" s="6">
        <v>15</v>
      </c>
      <c r="D2313" s="6">
        <f>A2313+B2313+C2313</f>
        <v>29</v>
      </c>
      <c r="E2313" s="5">
        <f>IF(A2313=0,0,A2313*LABOR_HRS_WK_TOM*SEASON_WEEKS*(1+DIM_PCT_TOM)^A2313)</f>
        <v>359.37000000000012</v>
      </c>
      <c r="F2313" s="5">
        <f>IF(B2313=0,0,B2313*LABOR_HRS_WK_CAR*SEASON_WEEKS*(1+DIM_PCT_CAR)^B2313)</f>
        <v>432.98859707441773</v>
      </c>
      <c r="G2313" s="5">
        <f>IF(C2313=0,0,C2313*LABOR_HRS_WK_MES*SEASON_WEEKS*(1+DIM_PCT_MES)^C2313)</f>
        <v>813.25969846861074</v>
      </c>
      <c r="H2313" s="5">
        <f>E2313+F2313+G2313</f>
        <v>1605.6182955430286</v>
      </c>
      <c r="I2313" s="5">
        <f>MIN(H2313,FARMER_HRS)</f>
        <v>720</v>
      </c>
      <c r="J2313" s="5">
        <f>MAX(0,H2313-FARMER_HRS)</f>
        <v>885.61829554302858</v>
      </c>
      <c r="K2313" s="2">
        <f>I2313*FARMER_RATE+J2313*TEMP_WORKER_RATE</f>
        <v>40375.317630955353</v>
      </c>
      <c r="L2313" s="2">
        <f>A2313*PRICE_TOM+B2313*PRICE_CAR+C2313*PRICE_MES</f>
        <v>89934</v>
      </c>
      <c r="M2313" s="2">
        <f>A2313*FERT_BED_TOM+B2313*FERT_BED_CAR+C2313*FERT_BED_MES</f>
        <v>20680</v>
      </c>
      <c r="N2313" s="6">
        <f>IF(AND(D2313&lt;=TOTAL_BEDS,J2313&lt;=TEMP_WORKER_MAX*TEMP_WORKER_HRS),1,0)</f>
        <v>1</v>
      </c>
      <c r="O2313" s="2">
        <f>L2313-M2313-K2313-FIXED_COSTS</f>
        <v>8878.6823690446472</v>
      </c>
      <c r="P2313" s="2">
        <f>IF(N2313=1,O2313,"")</f>
        <v>8878.6823690446472</v>
      </c>
    </row>
    <row r="2314">
      <c r="A2314" s="6">
        <v>3</v>
      </c>
      <c r="B2314" s="6">
        <v>11</v>
      </c>
      <c r="C2314" s="6">
        <v>16</v>
      </c>
      <c r="D2314" s="6">
        <f>A2314+B2314+C2314</f>
        <v>30</v>
      </c>
      <c r="E2314" s="5">
        <f>IF(A2314=0,0,A2314*LABOR_HRS_WK_TOM*SEASON_WEEKS*(1+DIM_PCT_TOM)^A2314)</f>
        <v>359.37000000000012</v>
      </c>
      <c r="F2314" s="5">
        <f>IF(B2314=0,0,B2314*LABOR_HRS_WK_CAR*SEASON_WEEKS*(1+DIM_PCT_CAR)^B2314)</f>
        <v>432.98859707441773</v>
      </c>
      <c r="G2314" s="5">
        <f>IF(C2314=0,0,C2314*LABOR_HRS_WK_MES*SEASON_WEEKS*(1+DIM_PCT_MES)^C2314)</f>
        <v>878.32047434609967</v>
      </c>
      <c r="H2314" s="5">
        <f>E2314+F2314+G2314</f>
        <v>1670.6790714205176</v>
      </c>
      <c r="I2314" s="5">
        <f>MIN(H2314,FARMER_HRS)</f>
        <v>720</v>
      </c>
      <c r="J2314" s="5">
        <f>MAX(0,H2314-FARMER_HRS)</f>
        <v>950.67907142051763</v>
      </c>
      <c r="K2314" s="2">
        <f>I2314*FARMER_RATE+J2314*TEMP_WORKER_RATE</f>
        <v>41504.844989939542</v>
      </c>
      <c r="L2314" s="2">
        <f>A2314*PRICE_TOM+B2314*PRICE_CAR+C2314*PRICE_MES</f>
        <v>92634</v>
      </c>
      <c r="M2314" s="2">
        <f>A2314*FERT_BED_TOM+B2314*FERT_BED_CAR+C2314*FERT_BED_MES</f>
        <v>21560</v>
      </c>
      <c r="N2314" s="6">
        <f>IF(AND(D2314&lt;=TOTAL_BEDS,J2314&lt;=TEMP_WORKER_MAX*TEMP_WORKER_HRS),1,0)</f>
        <v>1</v>
      </c>
      <c r="O2314" s="2">
        <f>L2314-M2314-K2314-FIXED_COSTS</f>
        <v>9569.1550100604582</v>
      </c>
      <c r="P2314" s="2">
        <f>IF(N2314=1,O2314,"")</f>
        <v>9569.1550100604582</v>
      </c>
    </row>
    <row r="2315">
      <c r="A2315" s="6">
        <v>3</v>
      </c>
      <c r="B2315" s="6">
        <v>11</v>
      </c>
      <c r="C2315" s="6">
        <v>17</v>
      </c>
      <c r="D2315" s="6">
        <f>A2315+B2315+C2315</f>
        <v>31</v>
      </c>
      <c r="E2315" s="5">
        <f>IF(A2315=0,0,A2315*LABOR_HRS_WK_TOM*SEASON_WEEKS*(1+DIM_PCT_TOM)^A2315)</f>
        <v>359.37000000000012</v>
      </c>
      <c r="F2315" s="5">
        <f>IF(B2315=0,0,B2315*LABOR_HRS_WK_CAR*SEASON_WEEKS*(1+DIM_PCT_CAR)^B2315)</f>
        <v>432.98859707441773</v>
      </c>
      <c r="G2315" s="5">
        <f>IF(C2315=0,0,C2315*LABOR_HRS_WK_MES*SEASON_WEEKS*(1+DIM_PCT_MES)^C2315)</f>
        <v>944.88069779263992</v>
      </c>
      <c r="H2315" s="5">
        <f>E2315+F2315+G2315</f>
        <v>1737.2392948670577</v>
      </c>
      <c r="I2315" s="5">
        <f>MIN(H2315,FARMER_HRS)</f>
        <v>720</v>
      </c>
      <c r="J2315" s="5">
        <f>MAX(0,H2315-FARMER_HRS)</f>
        <v>1017.2392948670577</v>
      </c>
      <c r="K2315" s="2">
        <f>I2315*FARMER_RATE+J2315*TEMP_WORKER_RATE</f>
        <v>42660.404424775305</v>
      </c>
      <c r="L2315" s="2">
        <f>A2315*PRICE_TOM+B2315*PRICE_CAR+C2315*PRICE_MES</f>
        <v>95334</v>
      </c>
      <c r="M2315" s="2">
        <f>A2315*FERT_BED_TOM+B2315*FERT_BED_CAR+C2315*FERT_BED_MES</f>
        <v>22440</v>
      </c>
      <c r="N2315" s="6">
        <f>IF(AND(D2315&lt;=TOTAL_BEDS,J2315&lt;=TEMP_WORKER_MAX*TEMP_WORKER_HRS),1,0)</f>
        <v>1</v>
      </c>
      <c r="O2315" s="2">
        <f>L2315-M2315-K2315-FIXED_COSTS</f>
        <v>10233.595575224695</v>
      </c>
      <c r="P2315" s="2">
        <f>IF(N2315=1,O2315,"")</f>
        <v>10233.595575224695</v>
      </c>
    </row>
    <row r="2316">
      <c r="A2316" s="6">
        <v>3</v>
      </c>
      <c r="B2316" s="6">
        <v>11</v>
      </c>
      <c r="C2316" s="6">
        <v>18</v>
      </c>
      <c r="D2316" s="6">
        <f>A2316+B2316+C2316</f>
        <v>32</v>
      </c>
      <c r="E2316" s="5">
        <f>IF(A2316=0,0,A2316*LABOR_HRS_WK_TOM*SEASON_WEEKS*(1+DIM_PCT_TOM)^A2316)</f>
        <v>359.37000000000012</v>
      </c>
      <c r="F2316" s="5">
        <f>IF(B2316=0,0,B2316*LABOR_HRS_WK_CAR*SEASON_WEEKS*(1+DIM_PCT_CAR)^B2316)</f>
        <v>432.98859707441773</v>
      </c>
      <c r="G2316" s="5">
        <f>IF(C2316=0,0,C2316*LABOR_HRS_WK_MES*SEASON_WEEKS*(1+DIM_PCT_MES)^C2316)</f>
        <v>1012.9676892512272</v>
      </c>
      <c r="H2316" s="5">
        <f>E2316+F2316+G2316</f>
        <v>1805.326286325645</v>
      </c>
      <c r="I2316" s="5">
        <f>MIN(H2316,FARMER_HRS)</f>
        <v>720</v>
      </c>
      <c r="J2316" s="5">
        <f>MAX(0,H2316-FARMER_HRS)</f>
        <v>1085.326286325645</v>
      </c>
      <c r="K2316" s="2">
        <f>I2316*FARMER_RATE+J2316*TEMP_WORKER_RATE</f>
        <v>43842.470248709113</v>
      </c>
      <c r="L2316" s="2">
        <f>A2316*PRICE_TOM+B2316*PRICE_CAR+C2316*PRICE_MES</f>
        <v>98034</v>
      </c>
      <c r="M2316" s="2">
        <f>A2316*FERT_BED_TOM+B2316*FERT_BED_CAR+C2316*FERT_BED_MES</f>
        <v>23320</v>
      </c>
      <c r="N2316" s="6">
        <f>IF(AND(D2316&lt;=TOTAL_BEDS,J2316&lt;=TEMP_WORKER_MAX*TEMP_WORKER_HRS),1,0)</f>
        <v>1</v>
      </c>
      <c r="O2316" s="2">
        <f>L2316-M2316-K2316-FIXED_COSTS</f>
        <v>10871.529751290887</v>
      </c>
      <c r="P2316" s="2">
        <f>IF(N2316=1,O2316,"")</f>
        <v>10871.529751290887</v>
      </c>
    </row>
    <row r="2317">
      <c r="A2317" s="6">
        <v>3</v>
      </c>
      <c r="B2317" s="6">
        <v>11</v>
      </c>
      <c r="C2317" s="6">
        <v>19</v>
      </c>
      <c r="D2317" s="6">
        <f>A2317+B2317+C2317</f>
        <v>33</v>
      </c>
      <c r="E2317" s="5">
        <f>IF(A2317=0,0,A2317*LABOR_HRS_WK_TOM*SEASON_WEEKS*(1+DIM_PCT_TOM)^A2317)</f>
        <v>359.37000000000012</v>
      </c>
      <c r="F2317" s="5">
        <f>IF(B2317=0,0,B2317*LABOR_HRS_WK_CAR*SEASON_WEEKS*(1+DIM_PCT_CAR)^B2317)</f>
        <v>432.98859707441773</v>
      </c>
      <c r="G2317" s="5">
        <f>IF(C2317=0,0,C2317*LABOR_HRS_WK_MES*SEASON_WEEKS*(1+DIM_PCT_MES)^C2317)</f>
        <v>1082.6092178872491</v>
      </c>
      <c r="H2317" s="5">
        <f>E2317+F2317+G2317</f>
        <v>1874.967814961667</v>
      </c>
      <c r="I2317" s="5">
        <f>MIN(H2317,FARMER_HRS)</f>
        <v>720</v>
      </c>
      <c r="J2317" s="5">
        <f>MAX(0,H2317-FARMER_HRS)</f>
        <v>1154.967814961667</v>
      </c>
      <c r="K2317" s="2">
        <f>I2317*FARMER_RATE+J2317*TEMP_WORKER_RATE</f>
        <v>45051.524565306718</v>
      </c>
      <c r="L2317" s="2">
        <f>A2317*PRICE_TOM+B2317*PRICE_CAR+C2317*PRICE_MES</f>
        <v>100734</v>
      </c>
      <c r="M2317" s="2">
        <f>A2317*FERT_BED_TOM+B2317*FERT_BED_CAR+C2317*FERT_BED_MES</f>
        <v>24200</v>
      </c>
      <c r="N2317" s="6">
        <f>IF(AND(D2317&lt;=TOTAL_BEDS,J2317&lt;=TEMP_WORKER_MAX*TEMP_WORKER_HRS),1,0)</f>
        <v>1</v>
      </c>
      <c r="O2317" s="2">
        <f>L2317-M2317-K2317-FIXED_COSTS</f>
        <v>11482.475434693282</v>
      </c>
      <c r="P2317" s="2">
        <f>IF(N2317=1,O2317,"")</f>
        <v>11482.475434693282</v>
      </c>
    </row>
    <row r="2318">
      <c r="A2318" s="6">
        <v>3</v>
      </c>
      <c r="B2318" s="6">
        <v>11</v>
      </c>
      <c r="C2318" s="6">
        <v>20</v>
      </c>
      <c r="D2318" s="6">
        <f>A2318+B2318+C2318</f>
        <v>34</v>
      </c>
      <c r="E2318" s="5">
        <f>IF(A2318=0,0,A2318*LABOR_HRS_WK_TOM*SEASON_WEEKS*(1+DIM_PCT_TOM)^A2318)</f>
        <v>359.37000000000012</v>
      </c>
      <c r="F2318" s="5">
        <f>IF(B2318=0,0,B2318*LABOR_HRS_WK_CAR*SEASON_WEEKS*(1+DIM_PCT_CAR)^B2318)</f>
        <v>432.98859707441773</v>
      </c>
      <c r="G2318" s="5">
        <f>IF(C2318=0,0,C2318*LABOR_HRS_WK_MES*SEASON_WEEKS*(1+DIM_PCT_MES)^C2318)</f>
        <v>1153.8335085377259</v>
      </c>
      <c r="H2318" s="5">
        <f>E2318+F2318+G2318</f>
        <v>1946.1921056121437</v>
      </c>
      <c r="I2318" s="5">
        <f>MIN(H2318,FARMER_HRS)</f>
        <v>720</v>
      </c>
      <c r="J2318" s="5">
        <f>MAX(0,H2318-FARMER_HRS)</f>
        <v>1226.1921056121437</v>
      </c>
      <c r="K2318" s="2">
        <f>I2318*FARMER_RATE+J2318*TEMP_WORKER_RATE</f>
        <v>46288.057389099718</v>
      </c>
      <c r="L2318" s="2">
        <f>A2318*PRICE_TOM+B2318*PRICE_CAR+C2318*PRICE_MES</f>
        <v>103434</v>
      </c>
      <c r="M2318" s="2">
        <f>A2318*FERT_BED_TOM+B2318*FERT_BED_CAR+C2318*FERT_BED_MES</f>
        <v>25080</v>
      </c>
      <c r="N2318" s="6">
        <f>IF(AND(D2318&lt;=TOTAL_BEDS,J2318&lt;=TEMP_WORKER_MAX*TEMP_WORKER_HRS),1,0)</f>
        <v>1</v>
      </c>
      <c r="O2318" s="2">
        <f>L2318-M2318-K2318-FIXED_COSTS</f>
        <v>12065.942610900282</v>
      </c>
      <c r="P2318" s="2">
        <f>IF(N2318=1,O2318,"")</f>
        <v>12065.942610900282</v>
      </c>
    </row>
    <row r="2319">
      <c r="A2319" s="6">
        <v>3</v>
      </c>
      <c r="B2319" s="6">
        <v>11</v>
      </c>
      <c r="C2319" s="6">
        <v>21</v>
      </c>
      <c r="D2319" s="6">
        <f>A2319+B2319+C2319</f>
        <v>35</v>
      </c>
      <c r="E2319" s="5">
        <f>IF(A2319=0,0,A2319*LABOR_HRS_WK_TOM*SEASON_WEEKS*(1+DIM_PCT_TOM)^A2319)</f>
        <v>359.37000000000012</v>
      </c>
      <c r="F2319" s="5">
        <f>IF(B2319=0,0,B2319*LABOR_HRS_WK_CAR*SEASON_WEEKS*(1+DIM_PCT_CAR)^B2319)</f>
        <v>432.98859707441773</v>
      </c>
      <c r="G2319" s="5">
        <f>IF(C2319=0,0,C2319*LABOR_HRS_WK_MES*SEASON_WEEKS*(1+DIM_PCT_MES)^C2319)</f>
        <v>1226.6692487641699</v>
      </c>
      <c r="H2319" s="5">
        <f>E2319+F2319+G2319</f>
        <v>2019.0278458385878</v>
      </c>
      <c r="I2319" s="5">
        <f>MIN(H2319,FARMER_HRS)</f>
        <v>720</v>
      </c>
      <c r="J2319" s="5">
        <f>MAX(0,H2319-FARMER_HRS)</f>
        <v>1299.0278458385878</v>
      </c>
      <c r="K2319" s="2">
        <f>I2319*FARMER_RATE+J2319*TEMP_WORKER_RATE</f>
        <v>47552.566768031043</v>
      </c>
      <c r="L2319" s="2">
        <f>A2319*PRICE_TOM+B2319*PRICE_CAR+C2319*PRICE_MES</f>
        <v>106134</v>
      </c>
      <c r="M2319" s="2">
        <f>A2319*FERT_BED_TOM+B2319*FERT_BED_CAR+C2319*FERT_BED_MES</f>
        <v>25960</v>
      </c>
      <c r="N2319" s="6">
        <f>IF(AND(D2319&lt;=TOTAL_BEDS,J2319&lt;=TEMP_WORKER_MAX*TEMP_WORKER_HRS),1,0)</f>
        <v>1</v>
      </c>
      <c r="O2319" s="2">
        <f>L2319-M2319-K2319-FIXED_COSTS</f>
        <v>12621.433231968957</v>
      </c>
      <c r="P2319" s="2">
        <f>IF(N2319=1,O2319,"")</f>
        <v>12621.433231968957</v>
      </c>
    </row>
    <row r="2320">
      <c r="A2320" s="6">
        <v>3</v>
      </c>
      <c r="B2320" s="6">
        <v>11</v>
      </c>
      <c r="C2320" s="6">
        <v>22</v>
      </c>
      <c r="D2320" s="6">
        <f>A2320+B2320+C2320</f>
        <v>36</v>
      </c>
      <c r="E2320" s="5">
        <f>IF(A2320=0,0,A2320*LABOR_HRS_WK_TOM*SEASON_WEEKS*(1+DIM_PCT_TOM)^A2320)</f>
        <v>359.37000000000012</v>
      </c>
      <c r="F2320" s="5">
        <f>IF(B2320=0,0,B2320*LABOR_HRS_WK_CAR*SEASON_WEEKS*(1+DIM_PCT_CAR)^B2320)</f>
        <v>432.98859707441773</v>
      </c>
      <c r="G2320" s="5">
        <f>IF(C2320=0,0,C2320*LABOR_HRS_WK_MES*SEASON_WEEKS*(1+DIM_PCT_MES)^C2320)</f>
        <v>1301.1455960105659</v>
      </c>
      <c r="H2320" s="5">
        <f>E2320+F2320+G2320</f>
        <v>2093.5041930849839</v>
      </c>
      <c r="I2320" s="5">
        <f>MIN(H2320,FARMER_HRS)</f>
        <v>720</v>
      </c>
      <c r="J2320" s="5">
        <f>MAX(0,H2320-FARMER_HRS)</f>
        <v>1373.5041930849839</v>
      </c>
      <c r="K2320" s="2">
        <f>I2320*FARMER_RATE+J2320*TEMP_WORKER_RATE</f>
        <v>48845.558907725412</v>
      </c>
      <c r="L2320" s="2">
        <f>A2320*PRICE_TOM+B2320*PRICE_CAR+C2320*PRICE_MES</f>
        <v>108834</v>
      </c>
      <c r="M2320" s="2">
        <f>A2320*FERT_BED_TOM+B2320*FERT_BED_CAR+C2320*FERT_BED_MES</f>
        <v>26840</v>
      </c>
      <c r="N2320" s="6">
        <f>IF(AND(D2320&lt;=TOTAL_BEDS,J2320&lt;=TEMP_WORKER_MAX*TEMP_WORKER_HRS),1,0)</f>
        <v>1</v>
      </c>
      <c r="O2320" s="2">
        <f>L2320-M2320-K2320-FIXED_COSTS</f>
        <v>13148.441092274588</v>
      </c>
      <c r="P2320" s="2">
        <f>IF(N2320=1,O2320,"")</f>
        <v>13148.441092274588</v>
      </c>
    </row>
    <row r="2321">
      <c r="A2321" s="6">
        <v>3</v>
      </c>
      <c r="B2321" s="6">
        <v>11</v>
      </c>
      <c r="C2321" s="6">
        <v>23</v>
      </c>
      <c r="D2321" s="6">
        <f>A2321+B2321+C2321</f>
        <v>37</v>
      </c>
      <c r="E2321" s="5">
        <f>IF(A2321=0,0,A2321*LABOR_HRS_WK_TOM*SEASON_WEEKS*(1+DIM_PCT_TOM)^A2321)</f>
        <v>359.37000000000012</v>
      </c>
      <c r="F2321" s="5">
        <f>IF(B2321=0,0,B2321*LABOR_HRS_WK_CAR*SEASON_WEEKS*(1+DIM_PCT_CAR)^B2321)</f>
        <v>432.98859707441773</v>
      </c>
      <c r="G2321" s="5">
        <f>IF(C2321=0,0,C2321*LABOR_HRS_WK_MES*SEASON_WEEKS*(1+DIM_PCT_MES)^C2321)</f>
        <v>1377.2921848680023</v>
      </c>
      <c r="H2321" s="5">
        <f>E2321+F2321+G2321</f>
        <v>2169.65078194242</v>
      </c>
      <c r="I2321" s="5">
        <f>MIN(H2321,FARMER_HRS)</f>
        <v>720</v>
      </c>
      <c r="J2321" s="5">
        <f>MAX(0,H2321-FARMER_HRS)</f>
        <v>1449.65078194242</v>
      </c>
      <c r="K2321" s="2">
        <f>I2321*FARMER_RATE+J2321*TEMP_WORKER_RATE</f>
        <v>50167.548297611458</v>
      </c>
      <c r="L2321" s="2">
        <f>A2321*PRICE_TOM+B2321*PRICE_CAR+C2321*PRICE_MES</f>
        <v>111534</v>
      </c>
      <c r="M2321" s="2">
        <f>A2321*FERT_BED_TOM+B2321*FERT_BED_CAR+C2321*FERT_BED_MES</f>
        <v>27720</v>
      </c>
      <c r="N2321" s="6">
        <f>IF(AND(D2321&lt;=TOTAL_BEDS,J2321&lt;=TEMP_WORKER_MAX*TEMP_WORKER_HRS),1,0)</f>
        <v>1</v>
      </c>
      <c r="O2321" s="2">
        <f>L2321-M2321-K2321-FIXED_COSTS</f>
        <v>13646.451702388542</v>
      </c>
      <c r="P2321" s="2">
        <f>IF(N2321=1,O2321,"")</f>
        <v>13646.451702388542</v>
      </c>
    </row>
    <row r="2322">
      <c r="A2322" s="6">
        <v>3</v>
      </c>
      <c r="B2322" s="6">
        <v>11</v>
      </c>
      <c r="C2322" s="6">
        <v>24</v>
      </c>
      <c r="D2322" s="6">
        <f>A2322+B2322+C2322</f>
        <v>38</v>
      </c>
      <c r="E2322" s="5">
        <f>IF(A2322=0,0,A2322*LABOR_HRS_WK_TOM*SEASON_WEEKS*(1+DIM_PCT_TOM)^A2322)</f>
        <v>359.37000000000012</v>
      </c>
      <c r="F2322" s="5">
        <f>IF(B2322=0,0,B2322*LABOR_HRS_WK_CAR*SEASON_WEEKS*(1+DIM_PCT_CAR)^B2322)</f>
        <v>432.98859707441773</v>
      </c>
      <c r="G2322" s="5">
        <f>IF(C2322=0,0,C2322*LABOR_HRS_WK_MES*SEASON_WEEKS*(1+DIM_PCT_MES)^C2322)</f>
        <v>1455.139134447498</v>
      </c>
      <c r="H2322" s="5">
        <f>E2322+F2322+G2322</f>
        <v>2247.4977315219157</v>
      </c>
      <c r="I2322" s="5">
        <f>MIN(H2322,FARMER_HRS)</f>
        <v>720</v>
      </c>
      <c r="J2322" s="5">
        <f>MAX(0,H2322-FARMER_HRS)</f>
        <v>1527.4977315219157</v>
      </c>
      <c r="K2322" s="2">
        <f>I2322*FARMER_RATE+J2322*TEMP_WORKER_RATE</f>
        <v>51519.057838922148</v>
      </c>
      <c r="L2322" s="2">
        <f>A2322*PRICE_TOM+B2322*PRICE_CAR+C2322*PRICE_MES</f>
        <v>114234</v>
      </c>
      <c r="M2322" s="2">
        <f>A2322*FERT_BED_TOM+B2322*FERT_BED_CAR+C2322*FERT_BED_MES</f>
        <v>28600</v>
      </c>
      <c r="N2322" s="6">
        <f>IF(AND(D2322&lt;=TOTAL_BEDS,J2322&lt;=TEMP_WORKER_MAX*TEMP_WORKER_HRS),1,0)</f>
        <v>1</v>
      </c>
      <c r="O2322" s="2">
        <f>L2322-M2322-K2322-FIXED_COSTS</f>
        <v>14114.942161077852</v>
      </c>
      <c r="P2322" s="2">
        <f>IF(N2322=1,O2322,"")</f>
        <v>14114.942161077852</v>
      </c>
    </row>
    <row r="2323">
      <c r="A2323" s="6">
        <v>3</v>
      </c>
      <c r="B2323" s="6">
        <v>11</v>
      </c>
      <c r="C2323" s="6">
        <v>25</v>
      </c>
      <c r="D2323" s="6">
        <f>A2323+B2323+C2323</f>
        <v>39</v>
      </c>
      <c r="E2323" s="5">
        <f>IF(A2323=0,0,A2323*LABOR_HRS_WK_TOM*SEASON_WEEKS*(1+DIM_PCT_TOM)^A2323)</f>
        <v>359.37000000000012</v>
      </c>
      <c r="F2323" s="5">
        <f>IF(B2323=0,0,B2323*LABOR_HRS_WK_CAR*SEASON_WEEKS*(1+DIM_PCT_CAR)^B2323)</f>
        <v>432.98859707441773</v>
      </c>
      <c r="G2323" s="5">
        <f>IF(C2323=0,0,C2323*LABOR_HRS_WK_MES*SEASON_WEEKS*(1+DIM_PCT_MES)^C2323)</f>
        <v>1534.7170558625955</v>
      </c>
      <c r="H2323" s="5">
        <f>E2323+F2323+G2323</f>
        <v>2327.0756529370133</v>
      </c>
      <c r="I2323" s="5">
        <f>MIN(H2323,FARMER_HRS)</f>
        <v>720</v>
      </c>
      <c r="J2323" s="5">
        <f>MAX(0,H2323-FARMER_HRS)</f>
        <v>1607.0756529370133</v>
      </c>
      <c r="K2323" s="2">
        <f>I2323*FARMER_RATE+J2323*TEMP_WORKER_RATE</f>
        <v>52900.618974600926</v>
      </c>
      <c r="L2323" s="2">
        <f>A2323*PRICE_TOM+B2323*PRICE_CAR+C2323*PRICE_MES</f>
        <v>116934</v>
      </c>
      <c r="M2323" s="2">
        <f>A2323*FERT_BED_TOM+B2323*FERT_BED_CAR+C2323*FERT_BED_MES</f>
        <v>29480</v>
      </c>
      <c r="N2323" s="6">
        <f>IF(AND(D2323&lt;=TOTAL_BEDS,J2323&lt;=TEMP_WORKER_MAX*TEMP_WORKER_HRS),1,0)</f>
        <v>1</v>
      </c>
      <c r="O2323" s="2">
        <f>L2323-M2323-K2323-FIXED_COSTS</f>
        <v>14553.381025399074</v>
      </c>
      <c r="P2323" s="2">
        <f>IF(N2323=1,O2323,"")</f>
        <v>14553.381025399074</v>
      </c>
    </row>
    <row r="2324">
      <c r="A2324" s="6">
        <v>3</v>
      </c>
      <c r="B2324" s="6">
        <v>11</v>
      </c>
      <c r="C2324" s="6">
        <v>26</v>
      </c>
      <c r="D2324" s="6">
        <f>A2324+B2324+C2324</f>
        <v>40</v>
      </c>
      <c r="E2324" s="5">
        <f>IF(A2324=0,0,A2324*LABOR_HRS_WK_TOM*SEASON_WEEKS*(1+DIM_PCT_TOM)^A2324)</f>
        <v>359.37000000000012</v>
      </c>
      <c r="F2324" s="5">
        <f>IF(B2324=0,0,B2324*LABOR_HRS_WK_CAR*SEASON_WEEKS*(1+DIM_PCT_CAR)^B2324)</f>
        <v>432.98859707441773</v>
      </c>
      <c r="G2324" s="5">
        <f>IF(C2324=0,0,C2324*LABOR_HRS_WK_MES*SEASON_WEEKS*(1+DIM_PCT_MES)^C2324)</f>
        <v>1616.0570598233128</v>
      </c>
      <c r="H2324" s="5">
        <f>E2324+F2324+G2324</f>
        <v>2408.4156568977305</v>
      </c>
      <c r="I2324" s="5">
        <f>MIN(H2324,FARMER_HRS)</f>
        <v>720</v>
      </c>
      <c r="J2324" s="5">
        <f>MAX(0,H2324-FARMER_HRS)</f>
        <v>1688.4156568977305</v>
      </c>
      <c r="K2324" s="2">
        <f>I2324*FARMER_RATE+J2324*TEMP_WORKER_RATE</f>
        <v>54312.771821141156</v>
      </c>
      <c r="L2324" s="2">
        <f>A2324*PRICE_TOM+B2324*PRICE_CAR+C2324*PRICE_MES</f>
        <v>119634</v>
      </c>
      <c r="M2324" s="2">
        <f>A2324*FERT_BED_TOM+B2324*FERT_BED_CAR+C2324*FERT_BED_MES</f>
        <v>30360</v>
      </c>
      <c r="N2324" s="6">
        <f>IF(AND(D2324&lt;=TOTAL_BEDS,J2324&lt;=TEMP_WORKER_MAX*TEMP_WORKER_HRS),1,0)</f>
        <v>1</v>
      </c>
      <c r="O2324" s="2">
        <f>L2324-M2324-K2324-FIXED_COSTS</f>
        <v>14961.228178858844</v>
      </c>
      <c r="P2324" s="2">
        <f>IF(N2324=1,O2324,"")</f>
        <v>14961.228178858844</v>
      </c>
    </row>
    <row r="2325">
      <c r="A2325" s="6">
        <v>3</v>
      </c>
      <c r="B2325" s="6">
        <v>11</v>
      </c>
      <c r="C2325" s="6">
        <v>27</v>
      </c>
      <c r="D2325" s="6">
        <f>A2325+B2325+C2325</f>
        <v>41</v>
      </c>
      <c r="E2325" s="5">
        <f>IF(A2325=0,0,A2325*LABOR_HRS_WK_TOM*SEASON_WEEKS*(1+DIM_PCT_TOM)^A2325)</f>
        <v>359.37000000000012</v>
      </c>
      <c r="F2325" s="5">
        <f>IF(B2325=0,0,B2325*LABOR_HRS_WK_CAR*SEASON_WEEKS*(1+DIM_PCT_CAR)^B2325)</f>
        <v>432.98859707441773</v>
      </c>
      <c r="G2325" s="5">
        <f>IF(C2325=0,0,C2325*LABOR_HRS_WK_MES*SEASON_WEEKS*(1+DIM_PCT_MES)^C2325)</f>
        <v>1699.19076434307</v>
      </c>
      <c r="H2325" s="5">
        <f>E2325+F2325+G2325</f>
        <v>2491.5493614174879</v>
      </c>
      <c r="I2325" s="5">
        <f>MIN(H2325,FARMER_HRS)</f>
        <v>720</v>
      </c>
      <c r="J2325" s="5">
        <f>MAX(0,H2325-FARMER_HRS)</f>
        <v>1771.5493614174879</v>
      </c>
      <c r="K2325" s="2">
        <f>I2325*FARMER_RATE+J2325*TEMP_WORKER_RATE</f>
        <v>55756.065302386938</v>
      </c>
      <c r="L2325" s="2">
        <f>A2325*PRICE_TOM+B2325*PRICE_CAR+C2325*PRICE_MES</f>
        <v>122334</v>
      </c>
      <c r="M2325" s="2">
        <f>A2325*FERT_BED_TOM+B2325*FERT_BED_CAR+C2325*FERT_BED_MES</f>
        <v>31240</v>
      </c>
      <c r="N2325" s="6">
        <f>IF(AND(D2325&lt;=TOTAL_BEDS,J2325&lt;=TEMP_WORKER_MAX*TEMP_WORKER_HRS),1,0)</f>
        <v>1</v>
      </c>
      <c r="O2325" s="2">
        <f>L2325-M2325-K2325-FIXED_COSTS</f>
        <v>15337.934697613062</v>
      </c>
      <c r="P2325" s="2">
        <f>IF(N2325=1,O2325,"")</f>
        <v>15337.934697613062</v>
      </c>
    </row>
    <row r="2326">
      <c r="A2326" s="6">
        <v>3</v>
      </c>
      <c r="B2326" s="6">
        <v>11</v>
      </c>
      <c r="C2326" s="6">
        <v>28</v>
      </c>
      <c r="D2326" s="6">
        <f>A2326+B2326+C2326</f>
        <v>42</v>
      </c>
      <c r="E2326" s="5">
        <f>IF(A2326=0,0,A2326*LABOR_HRS_WK_TOM*SEASON_WEEKS*(1+DIM_PCT_TOM)^A2326)</f>
        <v>359.37000000000012</v>
      </c>
      <c r="F2326" s="5">
        <f>IF(B2326=0,0,B2326*LABOR_HRS_WK_CAR*SEASON_WEEKS*(1+DIM_PCT_CAR)^B2326)</f>
        <v>432.98859707441773</v>
      </c>
      <c r="G2326" s="5">
        <f>IF(C2326=0,0,C2326*LABOR_HRS_WK_MES*SEASON_WEEKS*(1+DIM_PCT_MES)^C2326)</f>
        <v>1784.1503025602233</v>
      </c>
      <c r="H2326" s="5">
        <f>E2326+F2326+G2326</f>
        <v>2576.5088996346412</v>
      </c>
      <c r="I2326" s="5">
        <f>MIN(H2326,FARMER_HRS)</f>
        <v>720</v>
      </c>
      <c r="J2326" s="5">
        <f>MAX(0,H2326-FARMER_HRS)</f>
        <v>1856.5088996346412</v>
      </c>
      <c r="K2326" s="2">
        <f>I2326*FARMER_RATE+J2326*TEMP_WORKER_RATE</f>
        <v>57231.057285323637</v>
      </c>
      <c r="L2326" s="2">
        <f>A2326*PRICE_TOM+B2326*PRICE_CAR+C2326*PRICE_MES</f>
        <v>125034</v>
      </c>
      <c r="M2326" s="2">
        <f>A2326*FERT_BED_TOM+B2326*FERT_BED_CAR+C2326*FERT_BED_MES</f>
        <v>32120</v>
      </c>
      <c r="N2326" s="6">
        <f>IF(AND(D2326&lt;=TOTAL_BEDS,J2326&lt;=TEMP_WORKER_MAX*TEMP_WORKER_HRS),1,0)</f>
        <v>1</v>
      </c>
      <c r="O2326" s="2">
        <f>L2326-M2326-K2326-FIXED_COSTS</f>
        <v>15682.942714676363</v>
      </c>
      <c r="P2326" s="2">
        <f>IF(N2326=1,O2326,"")</f>
        <v>15682.942714676363</v>
      </c>
    </row>
    <row r="2327">
      <c r="A2327" s="6">
        <v>3</v>
      </c>
      <c r="B2327" s="6">
        <v>11</v>
      </c>
      <c r="C2327" s="6">
        <v>29</v>
      </c>
      <c r="D2327" s="6">
        <f>A2327+B2327+C2327</f>
        <v>43</v>
      </c>
      <c r="E2327" s="5">
        <f>IF(A2327=0,0,A2327*LABOR_HRS_WK_TOM*SEASON_WEEKS*(1+DIM_PCT_TOM)^A2327)</f>
        <v>359.37000000000012</v>
      </c>
      <c r="F2327" s="5">
        <f>IF(B2327=0,0,B2327*LABOR_HRS_WK_CAR*SEASON_WEEKS*(1+DIM_PCT_CAR)^B2327)</f>
        <v>432.98859707441773</v>
      </c>
      <c r="G2327" s="5">
        <f>IF(C2327=0,0,C2327*LABOR_HRS_WK_MES*SEASON_WEEKS*(1+DIM_PCT_MES)^C2327)</f>
        <v>1870.9683306758766</v>
      </c>
      <c r="H2327" s="5">
        <f>E2327+F2327+G2327</f>
        <v>2663.3269277502945</v>
      </c>
      <c r="I2327" s="5">
        <f>MIN(H2327,FARMER_HRS)</f>
        <v>720</v>
      </c>
      <c r="J2327" s="5">
        <f>MAX(0,H2327-FARMER_HRS)</f>
        <v>1943.3269277502945</v>
      </c>
      <c r="K2327" s="2">
        <f>I2327*FARMER_RATE+J2327*TEMP_WORKER_RATE</f>
        <v>58738.314717887057</v>
      </c>
      <c r="L2327" s="2">
        <f>A2327*PRICE_TOM+B2327*PRICE_CAR+C2327*PRICE_MES</f>
        <v>127734</v>
      </c>
      <c r="M2327" s="2">
        <f>A2327*FERT_BED_TOM+B2327*FERT_BED_CAR+C2327*FERT_BED_MES</f>
        <v>33000</v>
      </c>
      <c r="N2327" s="6">
        <f>IF(AND(D2327&lt;=TOTAL_BEDS,J2327&lt;=TEMP_WORKER_MAX*TEMP_WORKER_HRS),1,0)</f>
        <v>1</v>
      </c>
      <c r="O2327" s="2">
        <f>L2327-M2327-K2327-FIXED_COSTS</f>
        <v>15995.685282112943</v>
      </c>
      <c r="P2327" s="2">
        <f>IF(N2327=1,O2327,"")</f>
        <v>15995.685282112943</v>
      </c>
    </row>
    <row r="2328">
      <c r="A2328" s="6">
        <v>3</v>
      </c>
      <c r="B2328" s="6">
        <v>11</v>
      </c>
      <c r="C2328" s="6">
        <v>30</v>
      </c>
      <c r="D2328" s="6">
        <f>A2328+B2328+C2328</f>
        <v>44</v>
      </c>
      <c r="E2328" s="5">
        <f>IF(A2328=0,0,A2328*LABOR_HRS_WK_TOM*SEASON_WEEKS*(1+DIM_PCT_TOM)^A2328)</f>
        <v>359.37000000000012</v>
      </c>
      <c r="F2328" s="5">
        <f>IF(B2328=0,0,B2328*LABOR_HRS_WK_CAR*SEASON_WEEKS*(1+DIM_PCT_CAR)^B2328)</f>
        <v>432.98859707441773</v>
      </c>
      <c r="G2328" s="5">
        <f>IF(C2328=0,0,C2328*LABOR_HRS_WK_MES*SEASON_WEEKS*(1+DIM_PCT_MES)^C2328)</f>
        <v>1959.6780360096466</v>
      </c>
      <c r="H2328" s="5">
        <f>E2328+F2328+G2328</f>
        <v>2752.0366330840643</v>
      </c>
      <c r="I2328" s="5">
        <f>MIN(H2328,FARMER_HRS)</f>
        <v>720</v>
      </c>
      <c r="J2328" s="5">
        <f>MAX(0,H2328-FARMER_HRS)</f>
        <v>2032.0366330840643</v>
      </c>
      <c r="K2328" s="2">
        <f>I2328*FARMER_RATE+J2328*TEMP_WORKER_RATE</f>
        <v>60278.413768820559</v>
      </c>
      <c r="L2328" s="2">
        <f>A2328*PRICE_TOM+B2328*PRICE_CAR+C2328*PRICE_MES</f>
        <v>130434</v>
      </c>
      <c r="M2328" s="2">
        <f>A2328*FERT_BED_TOM+B2328*FERT_BED_CAR+C2328*FERT_BED_MES</f>
        <v>33880</v>
      </c>
      <c r="N2328" s="6">
        <f>IF(AND(D2328&lt;=TOTAL_BEDS,J2328&lt;=TEMP_WORKER_MAX*TEMP_WORKER_HRS),1,0)</f>
        <v>1</v>
      </c>
      <c r="O2328" s="2">
        <f>L2328-M2328-K2328-FIXED_COSTS</f>
        <v>16275.586231179441</v>
      </c>
      <c r="P2328" s="2">
        <f>IF(N2328=1,O2328,"")</f>
        <v>16275.586231179441</v>
      </c>
    </row>
    <row r="2329">
      <c r="A2329" s="6">
        <v>3</v>
      </c>
      <c r="B2329" s="6">
        <v>12</v>
      </c>
      <c r="C2329" s="6">
        <v>0</v>
      </c>
      <c r="D2329" s="6">
        <f>A2329+B2329+C2329</f>
        <v>15</v>
      </c>
      <c r="E2329" s="5">
        <f>IF(A2329=0,0,A2329*LABOR_HRS_WK_TOM*SEASON_WEEKS*(1+DIM_PCT_TOM)^A2329)</f>
        <v>359.37000000000012</v>
      </c>
      <c r="F2329" s="5">
        <f>IF(B2329=0,0,B2329*LABOR_HRS_WK_CAR*SEASON_WEEKS*(1+DIM_PCT_CAR)^B2329)</f>
        <v>484.15997672866695</v>
      </c>
      <c r="G2329" s="5">
        <f>IF(C2329=0,0,C2329*LABOR_HRS_WK_MES*SEASON_WEEKS*(1+DIM_PCT_MES)^C2329)</f>
        <v>0</v>
      </c>
      <c r="H2329" s="5">
        <f>E2329+F2329+G2329</f>
        <v>843.52997672866707</v>
      </c>
      <c r="I2329" s="5">
        <f>MIN(H2329,FARMER_HRS)</f>
        <v>720</v>
      </c>
      <c r="J2329" s="5">
        <f>MAX(0,H2329-FARMER_HRS)</f>
        <v>123.52997672866707</v>
      </c>
      <c r="K2329" s="2">
        <f>I2329*FARMER_RATE+J2329*TEMP_WORKER_RATE</f>
        <v>27144.61765153936</v>
      </c>
      <c r="L2329" s="2">
        <f>A2329*PRICE_TOM+B2329*PRICE_CAR+C2329*PRICE_MES</f>
        <v>51528</v>
      </c>
      <c r="M2329" s="2">
        <f>A2329*FERT_BED_TOM+B2329*FERT_BED_CAR+C2329*FERT_BED_MES</f>
        <v>7920</v>
      </c>
      <c r="N2329" s="6">
        <f>IF(AND(D2329&lt;=TOTAL_BEDS,J2329&lt;=TEMP_WORKER_MAX*TEMP_WORKER_HRS),1,0)</f>
        <v>1</v>
      </c>
      <c r="O2329" s="2">
        <f>L2329-M2329-K2329-FIXED_COSTS</f>
        <v>-3536.61765153936</v>
      </c>
      <c r="P2329" s="2">
        <f>IF(N2329=1,O2329,"")</f>
        <v>-3536.61765153936</v>
      </c>
    </row>
    <row r="2330">
      <c r="A2330" s="6">
        <v>3</v>
      </c>
      <c r="B2330" s="6">
        <v>12</v>
      </c>
      <c r="C2330" s="6">
        <v>1</v>
      </c>
      <c r="D2330" s="6">
        <f>A2330+B2330+C2330</f>
        <v>16</v>
      </c>
      <c r="E2330" s="5">
        <f>IF(A2330=0,0,A2330*LABOR_HRS_WK_TOM*SEASON_WEEKS*(1+DIM_PCT_TOM)^A2330)</f>
        <v>359.37000000000012</v>
      </c>
      <c r="F2330" s="5">
        <f>IF(B2330=0,0,B2330*LABOR_HRS_WK_CAR*SEASON_WEEKS*(1+DIM_PCT_CAR)^B2330)</f>
        <v>484.15997672866695</v>
      </c>
      <c r="G2330" s="5">
        <f>IF(C2330=0,0,C2330*LABOR_HRS_WK_MES*SEASON_WEEKS*(1+DIM_PCT_MES)^C2330)</f>
        <v>45.5625</v>
      </c>
      <c r="H2330" s="5">
        <f>E2330+F2330+G2330</f>
        <v>889.09247672866707</v>
      </c>
      <c r="I2330" s="5">
        <f>MIN(H2330,FARMER_HRS)</f>
        <v>720</v>
      </c>
      <c r="J2330" s="5">
        <f>MAX(0,H2330-FARMER_HRS)</f>
        <v>169.09247672866707</v>
      </c>
      <c r="K2330" s="2">
        <f>I2330*FARMER_RATE+J2330*TEMP_WORKER_RATE</f>
        <v>27935.63327653936</v>
      </c>
      <c r="L2330" s="2">
        <f>A2330*PRICE_TOM+B2330*PRICE_CAR+C2330*PRICE_MES</f>
        <v>54228</v>
      </c>
      <c r="M2330" s="2">
        <f>A2330*FERT_BED_TOM+B2330*FERT_BED_CAR+C2330*FERT_BED_MES</f>
        <v>8800</v>
      </c>
      <c r="N2330" s="6">
        <f>IF(AND(D2330&lt;=TOTAL_BEDS,J2330&lt;=TEMP_WORKER_MAX*TEMP_WORKER_HRS),1,0)</f>
        <v>1</v>
      </c>
      <c r="O2330" s="2">
        <f>L2330-M2330-K2330-FIXED_COSTS</f>
        <v>-2507.63327653936</v>
      </c>
      <c r="P2330" s="2">
        <f>IF(N2330=1,O2330,"")</f>
        <v>-2507.63327653936</v>
      </c>
    </row>
    <row r="2331">
      <c r="A2331" s="6">
        <v>3</v>
      </c>
      <c r="B2331" s="6">
        <v>12</v>
      </c>
      <c r="C2331" s="6">
        <v>2</v>
      </c>
      <c r="D2331" s="6">
        <f>A2331+B2331+C2331</f>
        <v>17</v>
      </c>
      <c r="E2331" s="5">
        <f>IF(A2331=0,0,A2331*LABOR_HRS_WK_TOM*SEASON_WEEKS*(1+DIM_PCT_TOM)^A2331)</f>
        <v>359.37000000000012</v>
      </c>
      <c r="F2331" s="5">
        <f>IF(B2331=0,0,B2331*LABOR_HRS_WK_CAR*SEASON_WEEKS*(1+DIM_PCT_CAR)^B2331)</f>
        <v>484.15997672866695</v>
      </c>
      <c r="G2331" s="5">
        <f>IF(C2331=0,0,C2331*LABOR_HRS_WK_MES*SEASON_WEEKS*(1+DIM_PCT_MES)^C2331)</f>
        <v>92.2640625</v>
      </c>
      <c r="H2331" s="5">
        <f>E2331+F2331+G2331</f>
        <v>935.79403922866709</v>
      </c>
      <c r="I2331" s="5">
        <f>MIN(H2331,FARMER_HRS)</f>
        <v>720</v>
      </c>
      <c r="J2331" s="5">
        <f>MAX(0,H2331-FARMER_HRS)</f>
        <v>215.79403922866709</v>
      </c>
      <c r="K2331" s="2">
        <f>I2331*FARMER_RATE+J2331*TEMP_WORKER_RATE</f>
        <v>28746.42429216436</v>
      </c>
      <c r="L2331" s="2">
        <f>A2331*PRICE_TOM+B2331*PRICE_CAR+C2331*PRICE_MES</f>
        <v>56928</v>
      </c>
      <c r="M2331" s="2">
        <f>A2331*FERT_BED_TOM+B2331*FERT_BED_CAR+C2331*FERT_BED_MES</f>
        <v>9680</v>
      </c>
      <c r="N2331" s="6">
        <f>IF(AND(D2331&lt;=TOTAL_BEDS,J2331&lt;=TEMP_WORKER_MAX*TEMP_WORKER_HRS),1,0)</f>
        <v>1</v>
      </c>
      <c r="O2331" s="2">
        <f>L2331-M2331-K2331-FIXED_COSTS</f>
        <v>-1498.42429216436</v>
      </c>
      <c r="P2331" s="2">
        <f>IF(N2331=1,O2331,"")</f>
        <v>-1498.42429216436</v>
      </c>
    </row>
    <row r="2332">
      <c r="A2332" s="6">
        <v>3</v>
      </c>
      <c r="B2332" s="6">
        <v>12</v>
      </c>
      <c r="C2332" s="6">
        <v>3</v>
      </c>
      <c r="D2332" s="6">
        <f>A2332+B2332+C2332</f>
        <v>18</v>
      </c>
      <c r="E2332" s="5">
        <f>IF(A2332=0,0,A2332*LABOR_HRS_WK_TOM*SEASON_WEEKS*(1+DIM_PCT_TOM)^A2332)</f>
        <v>359.37000000000012</v>
      </c>
      <c r="F2332" s="5">
        <f>IF(B2332=0,0,B2332*LABOR_HRS_WK_CAR*SEASON_WEEKS*(1+DIM_PCT_CAR)^B2332)</f>
        <v>484.15997672866695</v>
      </c>
      <c r="G2332" s="5">
        <f>IF(C2332=0,0,C2332*LABOR_HRS_WK_MES*SEASON_WEEKS*(1+DIM_PCT_MES)^C2332)</f>
        <v>140.12604492187498</v>
      </c>
      <c r="H2332" s="5">
        <f>E2332+F2332+G2332</f>
        <v>983.656021650542</v>
      </c>
      <c r="I2332" s="5">
        <f>MIN(H2332,FARMER_HRS)</f>
        <v>720</v>
      </c>
      <c r="J2332" s="5">
        <f>MAX(0,H2332-FARMER_HRS)</f>
        <v>263.656021650542</v>
      </c>
      <c r="K2332" s="2">
        <f>I2332*FARMER_RATE+J2332*TEMP_WORKER_RATE</f>
        <v>29577.361486988579</v>
      </c>
      <c r="L2332" s="2">
        <f>A2332*PRICE_TOM+B2332*PRICE_CAR+C2332*PRICE_MES</f>
        <v>59628</v>
      </c>
      <c r="M2332" s="2">
        <f>A2332*FERT_BED_TOM+B2332*FERT_BED_CAR+C2332*FERT_BED_MES</f>
        <v>10560</v>
      </c>
      <c r="N2332" s="6">
        <f>IF(AND(D2332&lt;=TOTAL_BEDS,J2332&lt;=TEMP_WORKER_MAX*TEMP_WORKER_HRS),1,0)</f>
        <v>1</v>
      </c>
      <c r="O2332" s="2">
        <f>L2332-M2332-K2332-FIXED_COSTS</f>
        <v>-509.36148698857869</v>
      </c>
      <c r="P2332" s="2">
        <f>IF(N2332=1,O2332,"")</f>
        <v>-509.36148698857869</v>
      </c>
    </row>
    <row r="2333">
      <c r="A2333" s="6">
        <v>3</v>
      </c>
      <c r="B2333" s="6">
        <v>12</v>
      </c>
      <c r="C2333" s="6">
        <v>4</v>
      </c>
      <c r="D2333" s="6">
        <f>A2333+B2333+C2333</f>
        <v>19</v>
      </c>
      <c r="E2333" s="5">
        <f>IF(A2333=0,0,A2333*LABOR_HRS_WK_TOM*SEASON_WEEKS*(1+DIM_PCT_TOM)^A2333)</f>
        <v>359.37000000000012</v>
      </c>
      <c r="F2333" s="5">
        <f>IF(B2333=0,0,B2333*LABOR_HRS_WK_CAR*SEASON_WEEKS*(1+DIM_PCT_CAR)^B2333)</f>
        <v>484.15997672866695</v>
      </c>
      <c r="G2333" s="5">
        <f>IF(C2333=0,0,C2333*LABOR_HRS_WK_MES*SEASON_WEEKS*(1+DIM_PCT_MES)^C2333)</f>
        <v>189.17016064453119</v>
      </c>
      <c r="H2333" s="5">
        <f>E2333+F2333+G2333</f>
        <v>1032.7001373731982</v>
      </c>
      <c r="I2333" s="5">
        <f>MIN(H2333,FARMER_HRS)</f>
        <v>720</v>
      </c>
      <c r="J2333" s="5">
        <f>MAX(0,H2333-FARMER_HRS)</f>
        <v>312.70013737319823</v>
      </c>
      <c r="K2333" s="2">
        <f>I2333*FARMER_RATE+J2333*TEMP_WORKER_RATE</f>
        <v>30428.8218293958</v>
      </c>
      <c r="L2333" s="2">
        <f>A2333*PRICE_TOM+B2333*PRICE_CAR+C2333*PRICE_MES</f>
        <v>62328</v>
      </c>
      <c r="M2333" s="2">
        <f>A2333*FERT_BED_TOM+B2333*FERT_BED_CAR+C2333*FERT_BED_MES</f>
        <v>11440</v>
      </c>
      <c r="N2333" s="6">
        <f>IF(AND(D2333&lt;=TOTAL_BEDS,J2333&lt;=TEMP_WORKER_MAX*TEMP_WORKER_HRS),1,0)</f>
        <v>1</v>
      </c>
      <c r="O2333" s="2">
        <f>L2333-M2333-K2333-FIXED_COSTS</f>
        <v>459.17817060419839</v>
      </c>
      <c r="P2333" s="2">
        <f>IF(N2333=1,O2333,"")</f>
        <v>459.17817060419839</v>
      </c>
    </row>
    <row r="2334">
      <c r="A2334" s="6">
        <v>3</v>
      </c>
      <c r="B2334" s="6">
        <v>12</v>
      </c>
      <c r="C2334" s="6">
        <v>5</v>
      </c>
      <c r="D2334" s="6">
        <f>A2334+B2334+C2334</f>
        <v>20</v>
      </c>
      <c r="E2334" s="5">
        <f>IF(A2334=0,0,A2334*LABOR_HRS_WK_TOM*SEASON_WEEKS*(1+DIM_PCT_TOM)^A2334)</f>
        <v>359.37000000000012</v>
      </c>
      <c r="F2334" s="5">
        <f>IF(B2334=0,0,B2334*LABOR_HRS_WK_CAR*SEASON_WEEKS*(1+DIM_PCT_CAR)^B2334)</f>
        <v>484.15997672866695</v>
      </c>
      <c r="G2334" s="5">
        <f>IF(C2334=0,0,C2334*LABOR_HRS_WK_MES*SEASON_WEEKS*(1+DIM_PCT_MES)^C2334)</f>
        <v>239.41848456573481</v>
      </c>
      <c r="H2334" s="5">
        <f>E2334+F2334+G2334</f>
        <v>1082.9484612944018</v>
      </c>
      <c r="I2334" s="5">
        <f>MIN(H2334,FARMER_HRS)</f>
        <v>720</v>
      </c>
      <c r="J2334" s="5">
        <f>MAX(0,H2334-FARMER_HRS)</f>
        <v>362.9484612944018</v>
      </c>
      <c r="K2334" s="2">
        <f>I2334*FARMER_RATE+J2334*TEMP_WORKER_RATE</f>
        <v>31301.18856413892</v>
      </c>
      <c r="L2334" s="2">
        <f>A2334*PRICE_TOM+B2334*PRICE_CAR+C2334*PRICE_MES</f>
        <v>65028</v>
      </c>
      <c r="M2334" s="2">
        <f>A2334*FERT_BED_TOM+B2334*FERT_BED_CAR+C2334*FERT_BED_MES</f>
        <v>12320</v>
      </c>
      <c r="N2334" s="6">
        <f>IF(AND(D2334&lt;=TOTAL_BEDS,J2334&lt;=TEMP_WORKER_MAX*TEMP_WORKER_HRS),1,0)</f>
        <v>1</v>
      </c>
      <c r="O2334" s="2">
        <f>L2334-M2334-K2334-FIXED_COSTS</f>
        <v>1406.81143586108</v>
      </c>
      <c r="P2334" s="2">
        <f>IF(N2334=1,O2334,"")</f>
        <v>1406.81143586108</v>
      </c>
    </row>
    <row r="2335">
      <c r="A2335" s="6">
        <v>3</v>
      </c>
      <c r="B2335" s="6">
        <v>12</v>
      </c>
      <c r="C2335" s="6">
        <v>6</v>
      </c>
      <c r="D2335" s="6">
        <f>A2335+B2335+C2335</f>
        <v>21</v>
      </c>
      <c r="E2335" s="5">
        <f>IF(A2335=0,0,A2335*LABOR_HRS_WK_TOM*SEASON_WEEKS*(1+DIM_PCT_TOM)^A2335)</f>
        <v>359.37000000000012</v>
      </c>
      <c r="F2335" s="5">
        <f>IF(B2335=0,0,B2335*LABOR_HRS_WK_CAR*SEASON_WEEKS*(1+DIM_PCT_CAR)^B2335)</f>
        <v>484.15997672866695</v>
      </c>
      <c r="G2335" s="5">
        <f>IF(C2335=0,0,C2335*LABOR_HRS_WK_MES*SEASON_WEEKS*(1+DIM_PCT_MES)^C2335)</f>
        <v>290.89345874736773</v>
      </c>
      <c r="H2335" s="5">
        <f>E2335+F2335+G2335</f>
        <v>1134.4234354760347</v>
      </c>
      <c r="I2335" s="5">
        <f>MIN(H2335,FARMER_HRS)</f>
        <v>720</v>
      </c>
      <c r="J2335" s="5">
        <f>MAX(0,H2335-FARMER_HRS)</f>
        <v>414.42343547603468</v>
      </c>
      <c r="K2335" s="2">
        <f>I2335*FARMER_RATE+J2335*TEMP_WORKER_RATE</f>
        <v>32194.851310347825</v>
      </c>
      <c r="L2335" s="2">
        <f>A2335*PRICE_TOM+B2335*PRICE_CAR+C2335*PRICE_MES</f>
        <v>67728</v>
      </c>
      <c r="M2335" s="2">
        <f>A2335*FERT_BED_TOM+B2335*FERT_BED_CAR+C2335*FERT_BED_MES</f>
        <v>13200</v>
      </c>
      <c r="N2335" s="6">
        <f>IF(AND(D2335&lt;=TOTAL_BEDS,J2335&lt;=TEMP_WORKER_MAX*TEMP_WORKER_HRS),1,0)</f>
        <v>1</v>
      </c>
      <c r="O2335" s="2">
        <f>L2335-M2335-K2335-FIXED_COSTS</f>
        <v>2333.1486896521747</v>
      </c>
      <c r="P2335" s="2">
        <f>IF(N2335=1,O2335,"")</f>
        <v>2333.1486896521747</v>
      </c>
    </row>
    <row r="2336">
      <c r="A2336" s="6">
        <v>3</v>
      </c>
      <c r="B2336" s="6">
        <v>12</v>
      </c>
      <c r="C2336" s="6">
        <v>7</v>
      </c>
      <c r="D2336" s="6">
        <f>A2336+B2336+C2336</f>
        <v>22</v>
      </c>
      <c r="E2336" s="5">
        <f>IF(A2336=0,0,A2336*LABOR_HRS_WK_TOM*SEASON_WEEKS*(1+DIM_PCT_TOM)^A2336)</f>
        <v>359.37000000000012</v>
      </c>
      <c r="F2336" s="5">
        <f>IF(B2336=0,0,B2336*LABOR_HRS_WK_CAR*SEASON_WEEKS*(1+DIM_PCT_CAR)^B2336)</f>
        <v>484.15997672866695</v>
      </c>
      <c r="G2336" s="5">
        <f>IF(C2336=0,0,C2336*LABOR_HRS_WK_MES*SEASON_WEEKS*(1+DIM_PCT_MES)^C2336)</f>
        <v>343.61789814532818</v>
      </c>
      <c r="H2336" s="5">
        <f>E2336+F2336+G2336</f>
        <v>1187.1478748739953</v>
      </c>
      <c r="I2336" s="5">
        <f>MIN(H2336,FARMER_HRS)</f>
        <v>720</v>
      </c>
      <c r="J2336" s="5">
        <f>MAX(0,H2336-FARMER_HRS)</f>
        <v>467.14787487399531</v>
      </c>
      <c r="K2336" s="2">
        <f>I2336*FARMER_RATE+J2336*TEMP_WORKER_RATE</f>
        <v>33110.206161006863</v>
      </c>
      <c r="L2336" s="2">
        <f>A2336*PRICE_TOM+B2336*PRICE_CAR+C2336*PRICE_MES</f>
        <v>70428</v>
      </c>
      <c r="M2336" s="2">
        <f>A2336*FERT_BED_TOM+B2336*FERT_BED_CAR+C2336*FERT_BED_MES</f>
        <v>14080</v>
      </c>
      <c r="N2336" s="6">
        <f>IF(AND(D2336&lt;=TOTAL_BEDS,J2336&lt;=TEMP_WORKER_MAX*TEMP_WORKER_HRS),1,0)</f>
        <v>1</v>
      </c>
      <c r="O2336" s="2">
        <f>L2336-M2336-K2336-FIXED_COSTS</f>
        <v>3237.7938389931369</v>
      </c>
      <c r="P2336" s="2">
        <f>IF(N2336=1,O2336,"")</f>
        <v>3237.7938389931369</v>
      </c>
    </row>
    <row r="2337">
      <c r="A2337" s="6">
        <v>3</v>
      </c>
      <c r="B2337" s="6">
        <v>12</v>
      </c>
      <c r="C2337" s="6">
        <v>8</v>
      </c>
      <c r="D2337" s="6">
        <f>A2337+B2337+C2337</f>
        <v>23</v>
      </c>
      <c r="E2337" s="5">
        <f>IF(A2337=0,0,A2337*LABOR_HRS_WK_TOM*SEASON_WEEKS*(1+DIM_PCT_TOM)^A2337)</f>
        <v>359.37000000000012</v>
      </c>
      <c r="F2337" s="5">
        <f>IF(B2337=0,0,B2337*LABOR_HRS_WK_CAR*SEASON_WEEKS*(1+DIM_PCT_CAR)^B2337)</f>
        <v>484.15997672866695</v>
      </c>
      <c r="G2337" s="5">
        <f>IF(C2337=0,0,C2337*LABOR_HRS_WK_MES*SEASON_WEEKS*(1+DIM_PCT_MES)^C2337)</f>
        <v>397.61499642530833</v>
      </c>
      <c r="H2337" s="5">
        <f>E2337+F2337+G2337</f>
        <v>1241.1449731539753</v>
      </c>
      <c r="I2337" s="5">
        <f>MIN(H2337,FARMER_HRS)</f>
        <v>720</v>
      </c>
      <c r="J2337" s="5">
        <f>MAX(0,H2337-FARMER_HRS)</f>
        <v>521.14497315397534</v>
      </c>
      <c r="K2337" s="2">
        <f>I2337*FARMER_RATE+J2337*TEMP_WORKER_RATE</f>
        <v>34047.655783923183</v>
      </c>
      <c r="L2337" s="2">
        <f>A2337*PRICE_TOM+B2337*PRICE_CAR+C2337*PRICE_MES</f>
        <v>73128</v>
      </c>
      <c r="M2337" s="2">
        <f>A2337*FERT_BED_TOM+B2337*FERT_BED_CAR+C2337*FERT_BED_MES</f>
        <v>14960</v>
      </c>
      <c r="N2337" s="6">
        <f>IF(AND(D2337&lt;=TOTAL_BEDS,J2337&lt;=TEMP_WORKER_MAX*TEMP_WORKER_HRS),1,0)</f>
        <v>1</v>
      </c>
      <c r="O2337" s="2">
        <f>L2337-M2337-K2337-FIXED_COSTS</f>
        <v>4120.3442160768172</v>
      </c>
      <c r="P2337" s="2">
        <f>IF(N2337=1,O2337,"")</f>
        <v>4120.3442160768172</v>
      </c>
    </row>
    <row r="2338">
      <c r="A2338" s="6">
        <v>3</v>
      </c>
      <c r="B2338" s="6">
        <v>12</v>
      </c>
      <c r="C2338" s="6">
        <v>9</v>
      </c>
      <c r="D2338" s="6">
        <f>A2338+B2338+C2338</f>
        <v>24</v>
      </c>
      <c r="E2338" s="5">
        <f>IF(A2338=0,0,A2338*LABOR_HRS_WK_TOM*SEASON_WEEKS*(1+DIM_PCT_TOM)^A2338)</f>
        <v>359.37000000000012</v>
      </c>
      <c r="F2338" s="5">
        <f>IF(B2338=0,0,B2338*LABOR_HRS_WK_CAR*SEASON_WEEKS*(1+DIM_PCT_CAR)^B2338)</f>
        <v>484.15997672866695</v>
      </c>
      <c r="G2338" s="5">
        <f>IF(C2338=0,0,C2338*LABOR_HRS_WK_MES*SEASON_WEEKS*(1+DIM_PCT_MES)^C2338)</f>
        <v>452.90833186570273</v>
      </c>
      <c r="H2338" s="5">
        <f>E2338+F2338+G2338</f>
        <v>1296.4383085943698</v>
      </c>
      <c r="I2338" s="5">
        <f>MIN(H2338,FARMER_HRS)</f>
        <v>720</v>
      </c>
      <c r="J2338" s="5">
        <f>MAX(0,H2338-FARMER_HRS)</f>
        <v>576.4383085943698</v>
      </c>
      <c r="K2338" s="2">
        <f>I2338*FARMER_RATE+J2338*TEMP_WORKER_RATE</f>
        <v>35007.609524207808</v>
      </c>
      <c r="L2338" s="2">
        <f>A2338*PRICE_TOM+B2338*PRICE_CAR+C2338*PRICE_MES</f>
        <v>75828</v>
      </c>
      <c r="M2338" s="2">
        <f>A2338*FERT_BED_TOM+B2338*FERT_BED_CAR+C2338*FERT_BED_MES</f>
        <v>15840</v>
      </c>
      <c r="N2338" s="6">
        <f>IF(AND(D2338&lt;=TOTAL_BEDS,J2338&lt;=TEMP_WORKER_MAX*TEMP_WORKER_HRS),1,0)</f>
        <v>1</v>
      </c>
      <c r="O2338" s="2">
        <f>L2338-M2338-K2338-FIXED_COSTS</f>
        <v>4980.3904757921919</v>
      </c>
      <c r="P2338" s="2">
        <f>IF(N2338=1,O2338,"")</f>
        <v>4980.3904757921919</v>
      </c>
    </row>
    <row r="2339">
      <c r="A2339" s="6">
        <v>3</v>
      </c>
      <c r="B2339" s="6">
        <v>12</v>
      </c>
      <c r="C2339" s="6">
        <v>10</v>
      </c>
      <c r="D2339" s="6">
        <f>A2339+B2339+C2339</f>
        <v>25</v>
      </c>
      <c r="E2339" s="5">
        <f>IF(A2339=0,0,A2339*LABOR_HRS_WK_TOM*SEASON_WEEKS*(1+DIM_PCT_TOM)^A2339)</f>
        <v>359.37000000000012</v>
      </c>
      <c r="F2339" s="5">
        <f>IF(B2339=0,0,B2339*LABOR_HRS_WK_CAR*SEASON_WEEKS*(1+DIM_PCT_CAR)^B2339)</f>
        <v>484.15997672866695</v>
      </c>
      <c r="G2339" s="5">
        <f>IF(C2339=0,0,C2339*LABOR_HRS_WK_MES*SEASON_WEEKS*(1+DIM_PCT_MES)^C2339)</f>
        <v>509.52187334891551</v>
      </c>
      <c r="H2339" s="5">
        <f>E2339+F2339+G2339</f>
        <v>1353.0518500775825</v>
      </c>
      <c r="I2339" s="5">
        <f>MIN(H2339,FARMER_HRS)</f>
        <v>720</v>
      </c>
      <c r="J2339" s="5">
        <f>MAX(0,H2339-FARMER_HRS)</f>
        <v>633.05185007758246</v>
      </c>
      <c r="K2339" s="2">
        <f>I2339*FARMER_RATE+J2339*TEMP_WORKER_RATE</f>
        <v>35990.483508291363</v>
      </c>
      <c r="L2339" s="2">
        <f>A2339*PRICE_TOM+B2339*PRICE_CAR+C2339*PRICE_MES</f>
        <v>78528</v>
      </c>
      <c r="M2339" s="2">
        <f>A2339*FERT_BED_TOM+B2339*FERT_BED_CAR+C2339*FERT_BED_MES</f>
        <v>16720</v>
      </c>
      <c r="N2339" s="6">
        <f>IF(AND(D2339&lt;=TOTAL_BEDS,J2339&lt;=TEMP_WORKER_MAX*TEMP_WORKER_HRS),1,0)</f>
        <v>1</v>
      </c>
      <c r="O2339" s="2">
        <f>L2339-M2339-K2339-FIXED_COSTS</f>
        <v>5817.5164917086367</v>
      </c>
      <c r="P2339" s="2">
        <f>IF(N2339=1,O2339,"")</f>
        <v>5817.5164917086367</v>
      </c>
    </row>
    <row r="2340">
      <c r="A2340" s="6">
        <v>3</v>
      </c>
      <c r="B2340" s="6">
        <v>12</v>
      </c>
      <c r="C2340" s="6">
        <v>11</v>
      </c>
      <c r="D2340" s="6">
        <f>A2340+B2340+C2340</f>
        <v>26</v>
      </c>
      <c r="E2340" s="5">
        <f>IF(A2340=0,0,A2340*LABOR_HRS_WK_TOM*SEASON_WEEKS*(1+DIM_PCT_TOM)^A2340)</f>
        <v>359.37000000000012</v>
      </c>
      <c r="F2340" s="5">
        <f>IF(B2340=0,0,B2340*LABOR_HRS_WK_CAR*SEASON_WEEKS*(1+DIM_PCT_CAR)^B2340)</f>
        <v>484.15997672866695</v>
      </c>
      <c r="G2340" s="5">
        <f>IF(C2340=0,0,C2340*LABOR_HRS_WK_MES*SEASON_WEEKS*(1+DIM_PCT_MES)^C2340)</f>
        <v>567.47998644235463</v>
      </c>
      <c r="H2340" s="5">
        <f>E2340+F2340+G2340</f>
        <v>1411.0099631710218</v>
      </c>
      <c r="I2340" s="5">
        <f>MIN(H2340,FARMER_HRS)</f>
        <v>720</v>
      </c>
      <c r="J2340" s="5">
        <f>MAX(0,H2340-FARMER_HRS)</f>
        <v>691.00996317102181</v>
      </c>
      <c r="K2340" s="2">
        <f>I2340*FARMER_RATE+J2340*TEMP_WORKER_RATE</f>
        <v>36996.700749496908</v>
      </c>
      <c r="L2340" s="2">
        <f>A2340*PRICE_TOM+B2340*PRICE_CAR+C2340*PRICE_MES</f>
        <v>81228</v>
      </c>
      <c r="M2340" s="2">
        <f>A2340*FERT_BED_TOM+B2340*FERT_BED_CAR+C2340*FERT_BED_MES</f>
        <v>17600</v>
      </c>
      <c r="N2340" s="6">
        <f>IF(AND(D2340&lt;=TOTAL_BEDS,J2340&lt;=TEMP_WORKER_MAX*TEMP_WORKER_HRS),1,0)</f>
        <v>1</v>
      </c>
      <c r="O2340" s="2">
        <f>L2340-M2340-K2340-FIXED_COSTS</f>
        <v>6631.2992505030925</v>
      </c>
      <c r="P2340" s="2">
        <f>IF(N2340=1,O2340,"")</f>
        <v>6631.2992505030925</v>
      </c>
    </row>
    <row r="2341">
      <c r="A2341" s="6">
        <v>3</v>
      </c>
      <c r="B2341" s="6">
        <v>12</v>
      </c>
      <c r="C2341" s="6">
        <v>12</v>
      </c>
      <c r="D2341" s="6">
        <f>A2341+B2341+C2341</f>
        <v>27</v>
      </c>
      <c r="E2341" s="5">
        <f>IF(A2341=0,0,A2341*LABOR_HRS_WK_TOM*SEASON_WEEKS*(1+DIM_PCT_TOM)^A2341)</f>
        <v>359.37000000000012</v>
      </c>
      <c r="F2341" s="5">
        <f>IF(B2341=0,0,B2341*LABOR_HRS_WK_CAR*SEASON_WEEKS*(1+DIM_PCT_CAR)^B2341)</f>
        <v>484.15997672866695</v>
      </c>
      <c r="G2341" s="5">
        <f>IF(C2341=0,0,C2341*LABOR_HRS_WK_MES*SEASON_WEEKS*(1+DIM_PCT_MES)^C2341)</f>
        <v>626.807439570419</v>
      </c>
      <c r="H2341" s="5">
        <f>E2341+F2341+G2341</f>
        <v>1470.337416299086</v>
      </c>
      <c r="I2341" s="5">
        <f>MIN(H2341,FARMER_HRS)</f>
        <v>720</v>
      </c>
      <c r="J2341" s="5">
        <f>MAX(0,H2341-FARMER_HRS)</f>
        <v>750.337416299086</v>
      </c>
      <c r="K2341" s="2">
        <f>I2341*FARMER_RATE+J2341*TEMP_WORKER_RATE</f>
        <v>38026.691255192462</v>
      </c>
      <c r="L2341" s="2">
        <f>A2341*PRICE_TOM+B2341*PRICE_CAR+C2341*PRICE_MES</f>
        <v>83928</v>
      </c>
      <c r="M2341" s="2">
        <f>A2341*FERT_BED_TOM+B2341*FERT_BED_CAR+C2341*FERT_BED_MES</f>
        <v>18480</v>
      </c>
      <c r="N2341" s="6">
        <f>IF(AND(D2341&lt;=TOTAL_BEDS,J2341&lt;=TEMP_WORKER_MAX*TEMP_WORKER_HRS),1,0)</f>
        <v>1</v>
      </c>
      <c r="O2341" s="2">
        <f>L2341-M2341-K2341-FIXED_COSTS</f>
        <v>7421.3087448075385</v>
      </c>
      <c r="P2341" s="2">
        <f>IF(N2341=1,O2341,"")</f>
        <v>7421.3087448075385</v>
      </c>
    </row>
    <row r="2342">
      <c r="A2342" s="6">
        <v>3</v>
      </c>
      <c r="B2342" s="6">
        <v>12</v>
      </c>
      <c r="C2342" s="6">
        <v>13</v>
      </c>
      <c r="D2342" s="6">
        <f>A2342+B2342+C2342</f>
        <v>28</v>
      </c>
      <c r="E2342" s="5">
        <f>IF(A2342=0,0,A2342*LABOR_HRS_WK_TOM*SEASON_WEEKS*(1+DIM_PCT_TOM)^A2342)</f>
        <v>359.37000000000012</v>
      </c>
      <c r="F2342" s="5">
        <f>IF(B2342=0,0,B2342*LABOR_HRS_WK_CAR*SEASON_WEEKS*(1+DIM_PCT_CAR)^B2342)</f>
        <v>484.15997672866695</v>
      </c>
      <c r="G2342" s="5">
        <f>IF(C2342=0,0,C2342*LABOR_HRS_WK_MES*SEASON_WEEKS*(1+DIM_PCT_MES)^C2342)</f>
        <v>687.52941027880331</v>
      </c>
      <c r="H2342" s="5">
        <f>E2342+F2342+G2342</f>
        <v>1531.0593870074704</v>
      </c>
      <c r="I2342" s="5">
        <f>MIN(H2342,FARMER_HRS)</f>
        <v>720</v>
      </c>
      <c r="J2342" s="5">
        <f>MAX(0,H2342-FARMER_HRS)</f>
        <v>811.05938700747038</v>
      </c>
      <c r="K2342" s="2">
        <f>I2342*FARMER_RATE+J2342*TEMP_WORKER_RATE</f>
        <v>39080.892135546361</v>
      </c>
      <c r="L2342" s="2">
        <f>A2342*PRICE_TOM+B2342*PRICE_CAR+C2342*PRICE_MES</f>
        <v>86628</v>
      </c>
      <c r="M2342" s="2">
        <f>A2342*FERT_BED_TOM+B2342*FERT_BED_CAR+C2342*FERT_BED_MES</f>
        <v>19360</v>
      </c>
      <c r="N2342" s="6">
        <f>IF(AND(D2342&lt;=TOTAL_BEDS,J2342&lt;=TEMP_WORKER_MAX*TEMP_WORKER_HRS),1,0)</f>
        <v>1</v>
      </c>
      <c r="O2342" s="2">
        <f>L2342-M2342-K2342-FIXED_COSTS</f>
        <v>8187.1078644536392</v>
      </c>
      <c r="P2342" s="2">
        <f>IF(N2342=1,O2342,"")</f>
        <v>8187.1078644536392</v>
      </c>
    </row>
    <row r="2343">
      <c r="A2343" s="6">
        <v>3</v>
      </c>
      <c r="B2343" s="6">
        <v>12</v>
      </c>
      <c r="C2343" s="6">
        <v>14</v>
      </c>
      <c r="D2343" s="6">
        <f>A2343+B2343+C2343</f>
        <v>29</v>
      </c>
      <c r="E2343" s="5">
        <f>IF(A2343=0,0,A2343*LABOR_HRS_WK_TOM*SEASON_WEEKS*(1+DIM_PCT_TOM)^A2343)</f>
        <v>359.37000000000012</v>
      </c>
      <c r="F2343" s="5">
        <f>IF(B2343=0,0,B2343*LABOR_HRS_WK_CAR*SEASON_WEEKS*(1+DIM_PCT_CAR)^B2343)</f>
        <v>484.15997672866695</v>
      </c>
      <c r="G2343" s="5">
        <f>IF(C2343=0,0,C2343*LABOR_HRS_WK_MES*SEASON_WEEKS*(1+DIM_PCT_MES)^C2343)</f>
        <v>749.67149159246435</v>
      </c>
      <c r="H2343" s="5">
        <f>E2343+F2343+G2343</f>
        <v>1593.2014683211314</v>
      </c>
      <c r="I2343" s="5">
        <f>MIN(H2343,FARMER_HRS)</f>
        <v>720</v>
      </c>
      <c r="J2343" s="5">
        <f>MAX(0,H2343-FARMER_HRS)</f>
        <v>873.20146832113141</v>
      </c>
      <c r="K2343" s="2">
        <f>I2343*FARMER_RATE+J2343*TEMP_WORKER_RATE</f>
        <v>40159.747713908531</v>
      </c>
      <c r="L2343" s="2">
        <f>A2343*PRICE_TOM+B2343*PRICE_CAR+C2343*PRICE_MES</f>
        <v>89328</v>
      </c>
      <c r="M2343" s="2">
        <f>A2343*FERT_BED_TOM+B2343*FERT_BED_CAR+C2343*FERT_BED_MES</f>
        <v>20240</v>
      </c>
      <c r="N2343" s="6">
        <f>IF(AND(D2343&lt;=TOTAL_BEDS,J2343&lt;=TEMP_WORKER_MAX*TEMP_WORKER_HRS),1,0)</f>
        <v>1</v>
      </c>
      <c r="O2343" s="2">
        <f>L2343-M2343-K2343-FIXED_COSTS</f>
        <v>8928.2522860914687</v>
      </c>
      <c r="P2343" s="2">
        <f>IF(N2343=1,O2343,"")</f>
        <v>8928.2522860914687</v>
      </c>
    </row>
    <row r="2344">
      <c r="A2344" s="6">
        <v>3</v>
      </c>
      <c r="B2344" s="6">
        <v>12</v>
      </c>
      <c r="C2344" s="6">
        <v>15</v>
      </c>
      <c r="D2344" s="6">
        <f>A2344+B2344+C2344</f>
        <v>30</v>
      </c>
      <c r="E2344" s="5">
        <f>IF(A2344=0,0,A2344*LABOR_HRS_WK_TOM*SEASON_WEEKS*(1+DIM_PCT_TOM)^A2344)</f>
        <v>359.37000000000012</v>
      </c>
      <c r="F2344" s="5">
        <f>IF(B2344=0,0,B2344*LABOR_HRS_WK_CAR*SEASON_WEEKS*(1+DIM_PCT_CAR)^B2344)</f>
        <v>484.15997672866695</v>
      </c>
      <c r="G2344" s="5">
        <f>IF(C2344=0,0,C2344*LABOR_HRS_WK_MES*SEASON_WEEKS*(1+DIM_PCT_MES)^C2344)</f>
        <v>813.25969846861074</v>
      </c>
      <c r="H2344" s="5">
        <f>E2344+F2344+G2344</f>
        <v>1656.7896751972778</v>
      </c>
      <c r="I2344" s="5">
        <f>MIN(H2344,FARMER_HRS)</f>
        <v>720</v>
      </c>
      <c r="J2344" s="5">
        <f>MAX(0,H2344-FARMER_HRS)</f>
        <v>936.7896751972778</v>
      </c>
      <c r="K2344" s="2">
        <f>I2344*FARMER_RATE+J2344*TEMP_WORKER_RATE</f>
        <v>41263.709638841625</v>
      </c>
      <c r="L2344" s="2">
        <f>A2344*PRICE_TOM+B2344*PRICE_CAR+C2344*PRICE_MES</f>
        <v>92028</v>
      </c>
      <c r="M2344" s="2">
        <f>A2344*FERT_BED_TOM+B2344*FERT_BED_CAR+C2344*FERT_BED_MES</f>
        <v>21120</v>
      </c>
      <c r="N2344" s="6">
        <f>IF(AND(D2344&lt;=TOTAL_BEDS,J2344&lt;=TEMP_WORKER_MAX*TEMP_WORKER_HRS),1,0)</f>
        <v>1</v>
      </c>
      <c r="O2344" s="2">
        <f>L2344-M2344-K2344-FIXED_COSTS</f>
        <v>9644.2903611583752</v>
      </c>
      <c r="P2344" s="2">
        <f>IF(N2344=1,O2344,"")</f>
        <v>9644.2903611583752</v>
      </c>
    </row>
    <row r="2345">
      <c r="A2345" s="6">
        <v>3</v>
      </c>
      <c r="B2345" s="6">
        <v>12</v>
      </c>
      <c r="C2345" s="6">
        <v>16</v>
      </c>
      <c r="D2345" s="6">
        <f>A2345+B2345+C2345</f>
        <v>31</v>
      </c>
      <c r="E2345" s="5">
        <f>IF(A2345=0,0,A2345*LABOR_HRS_WK_TOM*SEASON_WEEKS*(1+DIM_PCT_TOM)^A2345)</f>
        <v>359.37000000000012</v>
      </c>
      <c r="F2345" s="5">
        <f>IF(B2345=0,0,B2345*LABOR_HRS_WK_CAR*SEASON_WEEKS*(1+DIM_PCT_CAR)^B2345)</f>
        <v>484.15997672866695</v>
      </c>
      <c r="G2345" s="5">
        <f>IF(C2345=0,0,C2345*LABOR_HRS_WK_MES*SEASON_WEEKS*(1+DIM_PCT_MES)^C2345)</f>
        <v>878.32047434609967</v>
      </c>
      <c r="H2345" s="5">
        <f>E2345+F2345+G2345</f>
        <v>1721.8504510747666</v>
      </c>
      <c r="I2345" s="5">
        <f>MIN(H2345,FARMER_HRS)</f>
        <v>720</v>
      </c>
      <c r="J2345" s="5">
        <f>MAX(0,H2345-FARMER_HRS)</f>
        <v>1001.8504510747666</v>
      </c>
      <c r="K2345" s="2">
        <f>I2345*FARMER_RATE+J2345*TEMP_WORKER_RATE</f>
        <v>42393.236997825807</v>
      </c>
      <c r="L2345" s="2">
        <f>A2345*PRICE_TOM+B2345*PRICE_CAR+C2345*PRICE_MES</f>
        <v>94728</v>
      </c>
      <c r="M2345" s="2">
        <f>A2345*FERT_BED_TOM+B2345*FERT_BED_CAR+C2345*FERT_BED_MES</f>
        <v>22000</v>
      </c>
      <c r="N2345" s="6">
        <f>IF(AND(D2345&lt;=TOTAL_BEDS,J2345&lt;=TEMP_WORKER_MAX*TEMP_WORKER_HRS),1,0)</f>
        <v>1</v>
      </c>
      <c r="O2345" s="2">
        <f>L2345-M2345-K2345-FIXED_COSTS</f>
        <v>10334.763002174193</v>
      </c>
      <c r="P2345" s="2">
        <f>IF(N2345=1,O2345,"")</f>
        <v>10334.763002174193</v>
      </c>
    </row>
    <row r="2346">
      <c r="A2346" s="6">
        <v>3</v>
      </c>
      <c r="B2346" s="6">
        <v>12</v>
      </c>
      <c r="C2346" s="6">
        <v>17</v>
      </c>
      <c r="D2346" s="6">
        <f>A2346+B2346+C2346</f>
        <v>32</v>
      </c>
      <c r="E2346" s="5">
        <f>IF(A2346=0,0,A2346*LABOR_HRS_WK_TOM*SEASON_WEEKS*(1+DIM_PCT_TOM)^A2346)</f>
        <v>359.37000000000012</v>
      </c>
      <c r="F2346" s="5">
        <f>IF(B2346=0,0,B2346*LABOR_HRS_WK_CAR*SEASON_WEEKS*(1+DIM_PCT_CAR)^B2346)</f>
        <v>484.15997672866695</v>
      </c>
      <c r="G2346" s="5">
        <f>IF(C2346=0,0,C2346*LABOR_HRS_WK_MES*SEASON_WEEKS*(1+DIM_PCT_MES)^C2346)</f>
        <v>944.88069779263992</v>
      </c>
      <c r="H2346" s="5">
        <f>E2346+F2346+G2346</f>
        <v>1788.4106745213071</v>
      </c>
      <c r="I2346" s="5">
        <f>MIN(H2346,FARMER_HRS)</f>
        <v>720</v>
      </c>
      <c r="J2346" s="5">
        <f>MAX(0,H2346-FARMER_HRS)</f>
        <v>1068.4106745213071</v>
      </c>
      <c r="K2346" s="2">
        <f>I2346*FARMER_RATE+J2346*TEMP_WORKER_RATE</f>
        <v>43548.796432661577</v>
      </c>
      <c r="L2346" s="2">
        <f>A2346*PRICE_TOM+B2346*PRICE_CAR+C2346*PRICE_MES</f>
        <v>97428</v>
      </c>
      <c r="M2346" s="2">
        <f>A2346*FERT_BED_TOM+B2346*FERT_BED_CAR+C2346*FERT_BED_MES</f>
        <v>22880</v>
      </c>
      <c r="N2346" s="6">
        <f>IF(AND(D2346&lt;=TOTAL_BEDS,J2346&lt;=TEMP_WORKER_MAX*TEMP_WORKER_HRS),1,0)</f>
        <v>1</v>
      </c>
      <c r="O2346" s="2">
        <f>L2346-M2346-K2346-FIXED_COSTS</f>
        <v>10999.203567338423</v>
      </c>
      <c r="P2346" s="2">
        <f>IF(N2346=1,O2346,"")</f>
        <v>10999.203567338423</v>
      </c>
    </row>
    <row r="2347">
      <c r="A2347" s="6">
        <v>3</v>
      </c>
      <c r="B2347" s="6">
        <v>12</v>
      </c>
      <c r="C2347" s="6">
        <v>18</v>
      </c>
      <c r="D2347" s="6">
        <f>A2347+B2347+C2347</f>
        <v>33</v>
      </c>
      <c r="E2347" s="5">
        <f>IF(A2347=0,0,A2347*LABOR_HRS_WK_TOM*SEASON_WEEKS*(1+DIM_PCT_TOM)^A2347)</f>
        <v>359.37000000000012</v>
      </c>
      <c r="F2347" s="5">
        <f>IF(B2347=0,0,B2347*LABOR_HRS_WK_CAR*SEASON_WEEKS*(1+DIM_PCT_CAR)^B2347)</f>
        <v>484.15997672866695</v>
      </c>
      <c r="G2347" s="5">
        <f>IF(C2347=0,0,C2347*LABOR_HRS_WK_MES*SEASON_WEEKS*(1+DIM_PCT_MES)^C2347)</f>
        <v>1012.9676892512272</v>
      </c>
      <c r="H2347" s="5">
        <f>E2347+F2347+G2347</f>
        <v>1856.4976659798942</v>
      </c>
      <c r="I2347" s="5">
        <f>MIN(H2347,FARMER_HRS)</f>
        <v>720</v>
      </c>
      <c r="J2347" s="5">
        <f>MAX(0,H2347-FARMER_HRS)</f>
        <v>1136.4976659798942</v>
      </c>
      <c r="K2347" s="2">
        <f>I2347*FARMER_RATE+J2347*TEMP_WORKER_RATE</f>
        <v>44730.862256595385</v>
      </c>
      <c r="L2347" s="2">
        <f>A2347*PRICE_TOM+B2347*PRICE_CAR+C2347*PRICE_MES</f>
        <v>100128</v>
      </c>
      <c r="M2347" s="2">
        <f>A2347*FERT_BED_TOM+B2347*FERT_BED_CAR+C2347*FERT_BED_MES</f>
        <v>23760</v>
      </c>
      <c r="N2347" s="6">
        <f>IF(AND(D2347&lt;=TOTAL_BEDS,J2347&lt;=TEMP_WORKER_MAX*TEMP_WORKER_HRS),1,0)</f>
        <v>1</v>
      </c>
      <c r="O2347" s="2">
        <f>L2347-M2347-K2347-FIXED_COSTS</f>
        <v>11637.137743404615</v>
      </c>
      <c r="P2347" s="2">
        <f>IF(N2347=1,O2347,"")</f>
        <v>11637.137743404615</v>
      </c>
    </row>
    <row r="2348">
      <c r="A2348" s="6">
        <v>3</v>
      </c>
      <c r="B2348" s="6">
        <v>12</v>
      </c>
      <c r="C2348" s="6">
        <v>19</v>
      </c>
      <c r="D2348" s="6">
        <f>A2348+B2348+C2348</f>
        <v>34</v>
      </c>
      <c r="E2348" s="5">
        <f>IF(A2348=0,0,A2348*LABOR_HRS_WK_TOM*SEASON_WEEKS*(1+DIM_PCT_TOM)^A2348)</f>
        <v>359.37000000000012</v>
      </c>
      <c r="F2348" s="5">
        <f>IF(B2348=0,0,B2348*LABOR_HRS_WK_CAR*SEASON_WEEKS*(1+DIM_PCT_CAR)^B2348)</f>
        <v>484.15997672866695</v>
      </c>
      <c r="G2348" s="5">
        <f>IF(C2348=0,0,C2348*LABOR_HRS_WK_MES*SEASON_WEEKS*(1+DIM_PCT_MES)^C2348)</f>
        <v>1082.6092178872491</v>
      </c>
      <c r="H2348" s="5">
        <f>E2348+F2348+G2348</f>
        <v>1926.139194615916</v>
      </c>
      <c r="I2348" s="5">
        <f>MIN(H2348,FARMER_HRS)</f>
        <v>720</v>
      </c>
      <c r="J2348" s="5">
        <f>MAX(0,H2348-FARMER_HRS)</f>
        <v>1206.139194615916</v>
      </c>
      <c r="K2348" s="2">
        <f>I2348*FARMER_RATE+J2348*TEMP_WORKER_RATE</f>
        <v>45939.916573192982</v>
      </c>
      <c r="L2348" s="2">
        <f>A2348*PRICE_TOM+B2348*PRICE_CAR+C2348*PRICE_MES</f>
        <v>102828</v>
      </c>
      <c r="M2348" s="2">
        <f>A2348*FERT_BED_TOM+B2348*FERT_BED_CAR+C2348*FERT_BED_MES</f>
        <v>24640</v>
      </c>
      <c r="N2348" s="6">
        <f>IF(AND(D2348&lt;=TOTAL_BEDS,J2348&lt;=TEMP_WORKER_MAX*TEMP_WORKER_HRS),1,0)</f>
        <v>1</v>
      </c>
      <c r="O2348" s="2">
        <f>L2348-M2348-K2348-FIXED_COSTS</f>
        <v>12248.083426807018</v>
      </c>
      <c r="P2348" s="2">
        <f>IF(N2348=1,O2348,"")</f>
        <v>12248.083426807018</v>
      </c>
    </row>
    <row r="2349">
      <c r="A2349" s="6">
        <v>3</v>
      </c>
      <c r="B2349" s="6">
        <v>12</v>
      </c>
      <c r="C2349" s="6">
        <v>20</v>
      </c>
      <c r="D2349" s="6">
        <f>A2349+B2349+C2349</f>
        <v>35</v>
      </c>
      <c r="E2349" s="5">
        <f>IF(A2349=0,0,A2349*LABOR_HRS_WK_TOM*SEASON_WEEKS*(1+DIM_PCT_TOM)^A2349)</f>
        <v>359.37000000000012</v>
      </c>
      <c r="F2349" s="5">
        <f>IF(B2349=0,0,B2349*LABOR_HRS_WK_CAR*SEASON_WEEKS*(1+DIM_PCT_CAR)^B2349)</f>
        <v>484.15997672866695</v>
      </c>
      <c r="G2349" s="5">
        <f>IF(C2349=0,0,C2349*LABOR_HRS_WK_MES*SEASON_WEEKS*(1+DIM_PCT_MES)^C2349)</f>
        <v>1153.8335085377259</v>
      </c>
      <c r="H2349" s="5">
        <f>E2349+F2349+G2349</f>
        <v>1997.3634852663931</v>
      </c>
      <c r="I2349" s="5">
        <f>MIN(H2349,FARMER_HRS)</f>
        <v>720</v>
      </c>
      <c r="J2349" s="5">
        <f>MAX(0,H2349-FARMER_HRS)</f>
        <v>1277.3634852663931</v>
      </c>
      <c r="K2349" s="2">
        <f>I2349*FARMER_RATE+J2349*TEMP_WORKER_RATE</f>
        <v>47176.44939698599</v>
      </c>
      <c r="L2349" s="2">
        <f>A2349*PRICE_TOM+B2349*PRICE_CAR+C2349*PRICE_MES</f>
        <v>105528</v>
      </c>
      <c r="M2349" s="2">
        <f>A2349*FERT_BED_TOM+B2349*FERT_BED_CAR+C2349*FERT_BED_MES</f>
        <v>25520</v>
      </c>
      <c r="N2349" s="6">
        <f>IF(AND(D2349&lt;=TOTAL_BEDS,J2349&lt;=TEMP_WORKER_MAX*TEMP_WORKER_HRS),1,0)</f>
        <v>1</v>
      </c>
      <c r="O2349" s="2">
        <f>L2349-M2349-K2349-FIXED_COSTS</f>
        <v>12831.55060301401</v>
      </c>
      <c r="P2349" s="2">
        <f>IF(N2349=1,O2349,"")</f>
        <v>12831.55060301401</v>
      </c>
    </row>
    <row r="2350">
      <c r="A2350" s="6">
        <v>3</v>
      </c>
      <c r="B2350" s="6">
        <v>12</v>
      </c>
      <c r="C2350" s="6">
        <v>21</v>
      </c>
      <c r="D2350" s="6">
        <f>A2350+B2350+C2350</f>
        <v>36</v>
      </c>
      <c r="E2350" s="5">
        <f>IF(A2350=0,0,A2350*LABOR_HRS_WK_TOM*SEASON_WEEKS*(1+DIM_PCT_TOM)^A2350)</f>
        <v>359.37000000000012</v>
      </c>
      <c r="F2350" s="5">
        <f>IF(B2350=0,0,B2350*LABOR_HRS_WK_CAR*SEASON_WEEKS*(1+DIM_PCT_CAR)^B2350)</f>
        <v>484.15997672866695</v>
      </c>
      <c r="G2350" s="5">
        <f>IF(C2350=0,0,C2350*LABOR_HRS_WK_MES*SEASON_WEEKS*(1+DIM_PCT_MES)^C2350)</f>
        <v>1226.6692487641699</v>
      </c>
      <c r="H2350" s="5">
        <f>E2350+F2350+G2350</f>
        <v>2070.1992254928368</v>
      </c>
      <c r="I2350" s="5">
        <f>MIN(H2350,FARMER_HRS)</f>
        <v>720</v>
      </c>
      <c r="J2350" s="5">
        <f>MAX(0,H2350-FARMER_HRS)</f>
        <v>1350.1992254928368</v>
      </c>
      <c r="K2350" s="2">
        <f>I2350*FARMER_RATE+J2350*TEMP_WORKER_RATE</f>
        <v>48440.9587759173</v>
      </c>
      <c r="L2350" s="2">
        <f>A2350*PRICE_TOM+B2350*PRICE_CAR+C2350*PRICE_MES</f>
        <v>108228</v>
      </c>
      <c r="M2350" s="2">
        <f>A2350*FERT_BED_TOM+B2350*FERT_BED_CAR+C2350*FERT_BED_MES</f>
        <v>26400</v>
      </c>
      <c r="N2350" s="6">
        <f>IF(AND(D2350&lt;=TOTAL_BEDS,J2350&lt;=TEMP_WORKER_MAX*TEMP_WORKER_HRS),1,0)</f>
        <v>1</v>
      </c>
      <c r="O2350" s="2">
        <f>L2350-M2350-K2350-FIXED_COSTS</f>
        <v>13387.041224082699</v>
      </c>
      <c r="P2350" s="2">
        <f>IF(N2350=1,O2350,"")</f>
        <v>13387.041224082699</v>
      </c>
    </row>
    <row r="2351">
      <c r="A2351" s="6">
        <v>3</v>
      </c>
      <c r="B2351" s="6">
        <v>12</v>
      </c>
      <c r="C2351" s="6">
        <v>22</v>
      </c>
      <c r="D2351" s="6">
        <f>A2351+B2351+C2351</f>
        <v>37</v>
      </c>
      <c r="E2351" s="5">
        <f>IF(A2351=0,0,A2351*LABOR_HRS_WK_TOM*SEASON_WEEKS*(1+DIM_PCT_TOM)^A2351)</f>
        <v>359.37000000000012</v>
      </c>
      <c r="F2351" s="5">
        <f>IF(B2351=0,0,B2351*LABOR_HRS_WK_CAR*SEASON_WEEKS*(1+DIM_PCT_CAR)^B2351)</f>
        <v>484.15997672866695</v>
      </c>
      <c r="G2351" s="5">
        <f>IF(C2351=0,0,C2351*LABOR_HRS_WK_MES*SEASON_WEEKS*(1+DIM_PCT_MES)^C2351)</f>
        <v>1301.1455960105659</v>
      </c>
      <c r="H2351" s="5">
        <f>E2351+F2351+G2351</f>
        <v>2144.6755727392328</v>
      </c>
      <c r="I2351" s="5">
        <f>MIN(H2351,FARMER_HRS)</f>
        <v>720</v>
      </c>
      <c r="J2351" s="5">
        <f>MAX(0,H2351-FARMER_HRS)</f>
        <v>1424.6755727392328</v>
      </c>
      <c r="K2351" s="2">
        <f>I2351*FARMER_RATE+J2351*TEMP_WORKER_RATE</f>
        <v>49733.950915611684</v>
      </c>
      <c r="L2351" s="2">
        <f>A2351*PRICE_TOM+B2351*PRICE_CAR+C2351*PRICE_MES</f>
        <v>110928</v>
      </c>
      <c r="M2351" s="2">
        <f>A2351*FERT_BED_TOM+B2351*FERT_BED_CAR+C2351*FERT_BED_MES</f>
        <v>27280</v>
      </c>
      <c r="N2351" s="6">
        <f>IF(AND(D2351&lt;=TOTAL_BEDS,J2351&lt;=TEMP_WORKER_MAX*TEMP_WORKER_HRS),1,0)</f>
        <v>1</v>
      </c>
      <c r="O2351" s="2">
        <f>L2351-M2351-K2351-FIXED_COSTS</f>
        <v>13914.049084388316</v>
      </c>
      <c r="P2351" s="2">
        <f>IF(N2351=1,O2351,"")</f>
        <v>13914.049084388316</v>
      </c>
    </row>
    <row r="2352">
      <c r="A2352" s="6">
        <v>3</v>
      </c>
      <c r="B2352" s="6">
        <v>12</v>
      </c>
      <c r="C2352" s="6">
        <v>23</v>
      </c>
      <c r="D2352" s="6">
        <f>A2352+B2352+C2352</f>
        <v>38</v>
      </c>
      <c r="E2352" s="5">
        <f>IF(A2352=0,0,A2352*LABOR_HRS_WK_TOM*SEASON_WEEKS*(1+DIM_PCT_TOM)^A2352)</f>
        <v>359.37000000000012</v>
      </c>
      <c r="F2352" s="5">
        <f>IF(B2352=0,0,B2352*LABOR_HRS_WK_CAR*SEASON_WEEKS*(1+DIM_PCT_CAR)^B2352)</f>
        <v>484.15997672866695</v>
      </c>
      <c r="G2352" s="5">
        <f>IF(C2352=0,0,C2352*LABOR_HRS_WK_MES*SEASON_WEEKS*(1+DIM_PCT_MES)^C2352)</f>
        <v>1377.2921848680023</v>
      </c>
      <c r="H2352" s="5">
        <f>E2352+F2352+G2352</f>
        <v>2220.8221615966695</v>
      </c>
      <c r="I2352" s="5">
        <f>MIN(H2352,FARMER_HRS)</f>
        <v>720</v>
      </c>
      <c r="J2352" s="5">
        <f>MAX(0,H2352-FARMER_HRS)</f>
        <v>1500.8221615966695</v>
      </c>
      <c r="K2352" s="2">
        <f>I2352*FARMER_RATE+J2352*TEMP_WORKER_RATE</f>
        <v>51055.94030549773</v>
      </c>
      <c r="L2352" s="2">
        <f>A2352*PRICE_TOM+B2352*PRICE_CAR+C2352*PRICE_MES</f>
        <v>113628</v>
      </c>
      <c r="M2352" s="2">
        <f>A2352*FERT_BED_TOM+B2352*FERT_BED_CAR+C2352*FERT_BED_MES</f>
        <v>28160</v>
      </c>
      <c r="N2352" s="6">
        <f>IF(AND(D2352&lt;=TOTAL_BEDS,J2352&lt;=TEMP_WORKER_MAX*TEMP_WORKER_HRS),1,0)</f>
        <v>1</v>
      </c>
      <c r="O2352" s="2">
        <f>L2352-M2352-K2352-FIXED_COSTS</f>
        <v>14412.05969450227</v>
      </c>
      <c r="P2352" s="2">
        <f>IF(N2352=1,O2352,"")</f>
        <v>14412.05969450227</v>
      </c>
    </row>
    <row r="2353">
      <c r="A2353" s="6">
        <v>3</v>
      </c>
      <c r="B2353" s="6">
        <v>12</v>
      </c>
      <c r="C2353" s="6">
        <v>24</v>
      </c>
      <c r="D2353" s="6">
        <f>A2353+B2353+C2353</f>
        <v>39</v>
      </c>
      <c r="E2353" s="5">
        <f>IF(A2353=0,0,A2353*LABOR_HRS_WK_TOM*SEASON_WEEKS*(1+DIM_PCT_TOM)^A2353)</f>
        <v>359.37000000000012</v>
      </c>
      <c r="F2353" s="5">
        <f>IF(B2353=0,0,B2353*LABOR_HRS_WK_CAR*SEASON_WEEKS*(1+DIM_PCT_CAR)^B2353)</f>
        <v>484.15997672866695</v>
      </c>
      <c r="G2353" s="5">
        <f>IF(C2353=0,0,C2353*LABOR_HRS_WK_MES*SEASON_WEEKS*(1+DIM_PCT_MES)^C2353)</f>
        <v>1455.139134447498</v>
      </c>
      <c r="H2353" s="5">
        <f>E2353+F2353+G2353</f>
        <v>2298.6691111761652</v>
      </c>
      <c r="I2353" s="5">
        <f>MIN(H2353,FARMER_HRS)</f>
        <v>720</v>
      </c>
      <c r="J2353" s="5">
        <f>MAX(0,H2353-FARMER_HRS)</f>
        <v>1578.6691111761652</v>
      </c>
      <c r="K2353" s="2">
        <f>I2353*FARMER_RATE+J2353*TEMP_WORKER_RATE</f>
        <v>52407.44984680842</v>
      </c>
      <c r="L2353" s="2">
        <f>A2353*PRICE_TOM+B2353*PRICE_CAR+C2353*PRICE_MES</f>
        <v>116328</v>
      </c>
      <c r="M2353" s="2">
        <f>A2353*FERT_BED_TOM+B2353*FERT_BED_CAR+C2353*FERT_BED_MES</f>
        <v>29040</v>
      </c>
      <c r="N2353" s="6">
        <f>IF(AND(D2353&lt;=TOTAL_BEDS,J2353&lt;=TEMP_WORKER_MAX*TEMP_WORKER_HRS),1,0)</f>
        <v>1</v>
      </c>
      <c r="O2353" s="2">
        <f>L2353-M2353-K2353-FIXED_COSTS</f>
        <v>14880.55015319158</v>
      </c>
      <c r="P2353" s="2">
        <f>IF(N2353=1,O2353,"")</f>
        <v>14880.55015319158</v>
      </c>
    </row>
    <row r="2354">
      <c r="A2354" s="6">
        <v>3</v>
      </c>
      <c r="B2354" s="6">
        <v>12</v>
      </c>
      <c r="C2354" s="6">
        <v>25</v>
      </c>
      <c r="D2354" s="6">
        <f>A2354+B2354+C2354</f>
        <v>40</v>
      </c>
      <c r="E2354" s="5">
        <f>IF(A2354=0,0,A2354*LABOR_HRS_WK_TOM*SEASON_WEEKS*(1+DIM_PCT_TOM)^A2354)</f>
        <v>359.37000000000012</v>
      </c>
      <c r="F2354" s="5">
        <f>IF(B2354=0,0,B2354*LABOR_HRS_WK_CAR*SEASON_WEEKS*(1+DIM_PCT_CAR)^B2354)</f>
        <v>484.15997672866695</v>
      </c>
      <c r="G2354" s="5">
        <f>IF(C2354=0,0,C2354*LABOR_HRS_WK_MES*SEASON_WEEKS*(1+DIM_PCT_MES)^C2354)</f>
        <v>1534.7170558625955</v>
      </c>
      <c r="H2354" s="5">
        <f>E2354+F2354+G2354</f>
        <v>2378.2470325912627</v>
      </c>
      <c r="I2354" s="5">
        <f>MIN(H2354,FARMER_HRS)</f>
        <v>720</v>
      </c>
      <c r="J2354" s="5">
        <f>MAX(0,H2354-FARMER_HRS)</f>
        <v>1658.2470325912627</v>
      </c>
      <c r="K2354" s="2">
        <f>I2354*FARMER_RATE+J2354*TEMP_WORKER_RATE</f>
        <v>53789.0109824872</v>
      </c>
      <c r="L2354" s="2">
        <f>A2354*PRICE_TOM+B2354*PRICE_CAR+C2354*PRICE_MES</f>
        <v>119028</v>
      </c>
      <c r="M2354" s="2">
        <f>A2354*FERT_BED_TOM+B2354*FERT_BED_CAR+C2354*FERT_BED_MES</f>
        <v>29920</v>
      </c>
      <c r="N2354" s="6">
        <f>IF(AND(D2354&lt;=TOTAL_BEDS,J2354&lt;=TEMP_WORKER_MAX*TEMP_WORKER_HRS),1,0)</f>
        <v>1</v>
      </c>
      <c r="O2354" s="2">
        <f>L2354-M2354-K2354-FIXED_COSTS</f>
        <v>15318.989017512802</v>
      </c>
      <c r="P2354" s="2">
        <f>IF(N2354=1,O2354,"")</f>
        <v>15318.989017512802</v>
      </c>
    </row>
    <row r="2355">
      <c r="A2355" s="6">
        <v>3</v>
      </c>
      <c r="B2355" s="6">
        <v>12</v>
      </c>
      <c r="C2355" s="6">
        <v>26</v>
      </c>
      <c r="D2355" s="6">
        <f>A2355+B2355+C2355</f>
        <v>41</v>
      </c>
      <c r="E2355" s="5">
        <f>IF(A2355=0,0,A2355*LABOR_HRS_WK_TOM*SEASON_WEEKS*(1+DIM_PCT_TOM)^A2355)</f>
        <v>359.37000000000012</v>
      </c>
      <c r="F2355" s="5">
        <f>IF(B2355=0,0,B2355*LABOR_HRS_WK_CAR*SEASON_WEEKS*(1+DIM_PCT_CAR)^B2355)</f>
        <v>484.15997672866695</v>
      </c>
      <c r="G2355" s="5">
        <f>IF(C2355=0,0,C2355*LABOR_HRS_WK_MES*SEASON_WEEKS*(1+DIM_PCT_MES)^C2355)</f>
        <v>1616.0570598233128</v>
      </c>
      <c r="H2355" s="5">
        <f>E2355+F2355+G2355</f>
        <v>2459.58703655198</v>
      </c>
      <c r="I2355" s="5">
        <f>MIN(H2355,FARMER_HRS)</f>
        <v>720</v>
      </c>
      <c r="J2355" s="5">
        <f>MAX(0,H2355-FARMER_HRS)</f>
        <v>1739.58703655198</v>
      </c>
      <c r="K2355" s="2">
        <f>I2355*FARMER_RATE+J2355*TEMP_WORKER_RATE</f>
        <v>55201.163829027428</v>
      </c>
      <c r="L2355" s="2">
        <f>A2355*PRICE_TOM+B2355*PRICE_CAR+C2355*PRICE_MES</f>
        <v>121728</v>
      </c>
      <c r="M2355" s="2">
        <f>A2355*FERT_BED_TOM+B2355*FERT_BED_CAR+C2355*FERT_BED_MES</f>
        <v>30800</v>
      </c>
      <c r="N2355" s="6">
        <f>IF(AND(D2355&lt;=TOTAL_BEDS,J2355&lt;=TEMP_WORKER_MAX*TEMP_WORKER_HRS),1,0)</f>
        <v>1</v>
      </c>
      <c r="O2355" s="2">
        <f>L2355-M2355-K2355-FIXED_COSTS</f>
        <v>15726.836170972572</v>
      </c>
      <c r="P2355" s="2">
        <f>IF(N2355=1,O2355,"")</f>
        <v>15726.836170972572</v>
      </c>
    </row>
    <row r="2356">
      <c r="A2356" s="6">
        <v>3</v>
      </c>
      <c r="B2356" s="6">
        <v>12</v>
      </c>
      <c r="C2356" s="6">
        <v>27</v>
      </c>
      <c r="D2356" s="6">
        <f>A2356+B2356+C2356</f>
        <v>42</v>
      </c>
      <c r="E2356" s="5">
        <f>IF(A2356=0,0,A2356*LABOR_HRS_WK_TOM*SEASON_WEEKS*(1+DIM_PCT_TOM)^A2356)</f>
        <v>359.37000000000012</v>
      </c>
      <c r="F2356" s="5">
        <f>IF(B2356=0,0,B2356*LABOR_HRS_WK_CAR*SEASON_WEEKS*(1+DIM_PCT_CAR)^B2356)</f>
        <v>484.15997672866695</v>
      </c>
      <c r="G2356" s="5">
        <f>IF(C2356=0,0,C2356*LABOR_HRS_WK_MES*SEASON_WEEKS*(1+DIM_PCT_MES)^C2356)</f>
        <v>1699.19076434307</v>
      </c>
      <c r="H2356" s="5">
        <f>E2356+F2356+G2356</f>
        <v>2542.7207410717369</v>
      </c>
      <c r="I2356" s="5">
        <f>MIN(H2356,FARMER_HRS)</f>
        <v>720</v>
      </c>
      <c r="J2356" s="5">
        <f>MAX(0,H2356-FARMER_HRS)</f>
        <v>1822.7207410717369</v>
      </c>
      <c r="K2356" s="2">
        <f>I2356*FARMER_RATE+J2356*TEMP_WORKER_RATE</f>
        <v>56644.45731027321</v>
      </c>
      <c r="L2356" s="2">
        <f>A2356*PRICE_TOM+B2356*PRICE_CAR+C2356*PRICE_MES</f>
        <v>124428</v>
      </c>
      <c r="M2356" s="2">
        <f>A2356*FERT_BED_TOM+B2356*FERT_BED_CAR+C2356*FERT_BED_MES</f>
        <v>31680</v>
      </c>
      <c r="N2356" s="6">
        <f>IF(AND(D2356&lt;=TOTAL_BEDS,J2356&lt;=TEMP_WORKER_MAX*TEMP_WORKER_HRS),1,0)</f>
        <v>1</v>
      </c>
      <c r="O2356" s="2">
        <f>L2356-M2356-K2356-FIXED_COSTS</f>
        <v>16103.54268972679</v>
      </c>
      <c r="P2356" s="2">
        <f>IF(N2356=1,O2356,"")</f>
        <v>16103.54268972679</v>
      </c>
    </row>
    <row r="2357">
      <c r="A2357" s="6">
        <v>3</v>
      </c>
      <c r="B2357" s="6">
        <v>12</v>
      </c>
      <c r="C2357" s="6">
        <v>28</v>
      </c>
      <c r="D2357" s="6">
        <f>A2357+B2357+C2357</f>
        <v>43</v>
      </c>
      <c r="E2357" s="5">
        <f>IF(A2357=0,0,A2357*LABOR_HRS_WK_TOM*SEASON_WEEKS*(1+DIM_PCT_TOM)^A2357)</f>
        <v>359.37000000000012</v>
      </c>
      <c r="F2357" s="5">
        <f>IF(B2357=0,0,B2357*LABOR_HRS_WK_CAR*SEASON_WEEKS*(1+DIM_PCT_CAR)^B2357)</f>
        <v>484.15997672866695</v>
      </c>
      <c r="G2357" s="5">
        <f>IF(C2357=0,0,C2357*LABOR_HRS_WK_MES*SEASON_WEEKS*(1+DIM_PCT_MES)^C2357)</f>
        <v>1784.1503025602233</v>
      </c>
      <c r="H2357" s="5">
        <f>E2357+F2357+G2357</f>
        <v>2627.6802792888902</v>
      </c>
      <c r="I2357" s="5">
        <f>MIN(H2357,FARMER_HRS)</f>
        <v>720</v>
      </c>
      <c r="J2357" s="5">
        <f>MAX(0,H2357-FARMER_HRS)</f>
        <v>1907.6802792888902</v>
      </c>
      <c r="K2357" s="2">
        <f>I2357*FARMER_RATE+J2357*TEMP_WORKER_RATE</f>
        <v>58119.4492932099</v>
      </c>
      <c r="L2357" s="2">
        <f>A2357*PRICE_TOM+B2357*PRICE_CAR+C2357*PRICE_MES</f>
        <v>127128</v>
      </c>
      <c r="M2357" s="2">
        <f>A2357*FERT_BED_TOM+B2357*FERT_BED_CAR+C2357*FERT_BED_MES</f>
        <v>32560</v>
      </c>
      <c r="N2357" s="6">
        <f>IF(AND(D2357&lt;=TOTAL_BEDS,J2357&lt;=TEMP_WORKER_MAX*TEMP_WORKER_HRS),1,0)</f>
        <v>1</v>
      </c>
      <c r="O2357" s="2">
        <f>L2357-M2357-K2357-FIXED_COSTS</f>
        <v>16448.550706790098</v>
      </c>
      <c r="P2357" s="2">
        <f>IF(N2357=1,O2357,"")</f>
        <v>16448.550706790098</v>
      </c>
    </row>
    <row r="2358">
      <c r="A2358" s="6">
        <v>3</v>
      </c>
      <c r="B2358" s="6">
        <v>12</v>
      </c>
      <c r="C2358" s="6">
        <v>29</v>
      </c>
      <c r="D2358" s="6">
        <f>A2358+B2358+C2358</f>
        <v>44</v>
      </c>
      <c r="E2358" s="5">
        <f>IF(A2358=0,0,A2358*LABOR_HRS_WK_TOM*SEASON_WEEKS*(1+DIM_PCT_TOM)^A2358)</f>
        <v>359.37000000000012</v>
      </c>
      <c r="F2358" s="5">
        <f>IF(B2358=0,0,B2358*LABOR_HRS_WK_CAR*SEASON_WEEKS*(1+DIM_PCT_CAR)^B2358)</f>
        <v>484.15997672866695</v>
      </c>
      <c r="G2358" s="5">
        <f>IF(C2358=0,0,C2358*LABOR_HRS_WK_MES*SEASON_WEEKS*(1+DIM_PCT_MES)^C2358)</f>
        <v>1870.9683306758766</v>
      </c>
      <c r="H2358" s="5">
        <f>E2358+F2358+G2358</f>
        <v>2714.4983074045435</v>
      </c>
      <c r="I2358" s="5">
        <f>MIN(H2358,FARMER_HRS)</f>
        <v>720</v>
      </c>
      <c r="J2358" s="5">
        <f>MAX(0,H2358-FARMER_HRS)</f>
        <v>1994.4983074045435</v>
      </c>
      <c r="K2358" s="2">
        <f>I2358*FARMER_RATE+J2358*TEMP_WORKER_RATE</f>
        <v>59626.706725773322</v>
      </c>
      <c r="L2358" s="2">
        <f>A2358*PRICE_TOM+B2358*PRICE_CAR+C2358*PRICE_MES</f>
        <v>129828</v>
      </c>
      <c r="M2358" s="2">
        <f>A2358*FERT_BED_TOM+B2358*FERT_BED_CAR+C2358*FERT_BED_MES</f>
        <v>33440</v>
      </c>
      <c r="N2358" s="6">
        <f>IF(AND(D2358&lt;=TOTAL_BEDS,J2358&lt;=TEMP_WORKER_MAX*TEMP_WORKER_HRS),1,0)</f>
        <v>1</v>
      </c>
      <c r="O2358" s="2">
        <f>L2358-M2358-K2358-FIXED_COSTS</f>
        <v>16761.293274226678</v>
      </c>
      <c r="P2358" s="2">
        <f>IF(N2358=1,O2358,"")</f>
        <v>16761.293274226678</v>
      </c>
    </row>
    <row r="2359">
      <c r="A2359" s="6">
        <v>3</v>
      </c>
      <c r="B2359" s="6">
        <v>12</v>
      </c>
      <c r="C2359" s="6">
        <v>30</v>
      </c>
      <c r="D2359" s="6">
        <f>A2359+B2359+C2359</f>
        <v>45</v>
      </c>
      <c r="E2359" s="5">
        <f>IF(A2359=0,0,A2359*LABOR_HRS_WK_TOM*SEASON_WEEKS*(1+DIM_PCT_TOM)^A2359)</f>
        <v>359.37000000000012</v>
      </c>
      <c r="F2359" s="5">
        <f>IF(B2359=0,0,B2359*LABOR_HRS_WK_CAR*SEASON_WEEKS*(1+DIM_PCT_CAR)^B2359)</f>
        <v>484.15997672866695</v>
      </c>
      <c r="G2359" s="5">
        <f>IF(C2359=0,0,C2359*LABOR_HRS_WK_MES*SEASON_WEEKS*(1+DIM_PCT_MES)^C2359)</f>
        <v>1959.6780360096466</v>
      </c>
      <c r="H2359" s="5">
        <f>E2359+F2359+G2359</f>
        <v>2803.2080127383138</v>
      </c>
      <c r="I2359" s="5">
        <f>MIN(H2359,FARMER_HRS)</f>
        <v>720</v>
      </c>
      <c r="J2359" s="5">
        <f>MAX(0,H2359-FARMER_HRS)</f>
        <v>2083.2080127383138</v>
      </c>
      <c r="K2359" s="2">
        <f>I2359*FARMER_RATE+J2359*TEMP_WORKER_RATE</f>
        <v>61166.805776706839</v>
      </c>
      <c r="L2359" s="2">
        <f>A2359*PRICE_TOM+B2359*PRICE_CAR+C2359*PRICE_MES</f>
        <v>132528</v>
      </c>
      <c r="M2359" s="2">
        <f>A2359*FERT_BED_TOM+B2359*FERT_BED_CAR+C2359*FERT_BED_MES</f>
        <v>34320</v>
      </c>
      <c r="N2359" s="6">
        <f>IF(AND(D2359&lt;=TOTAL_BEDS,J2359&lt;=TEMP_WORKER_MAX*TEMP_WORKER_HRS),1,0)</f>
        <v>1</v>
      </c>
      <c r="O2359" s="2">
        <f>L2359-M2359-K2359-FIXED_COSTS</f>
        <v>17041.194223293161</v>
      </c>
      <c r="P2359" s="2">
        <f>IF(N2359=1,O2359,"")</f>
        <v>17041.194223293161</v>
      </c>
    </row>
    <row r="2360">
      <c r="A2360" s="6">
        <v>3</v>
      </c>
      <c r="B2360" s="6">
        <v>13</v>
      </c>
      <c r="C2360" s="6">
        <v>0</v>
      </c>
      <c r="D2360" s="6">
        <f>A2360+B2360+C2360</f>
        <v>16</v>
      </c>
      <c r="E2360" s="5">
        <f>IF(A2360=0,0,A2360*LABOR_HRS_WK_TOM*SEASON_WEEKS*(1+DIM_PCT_TOM)^A2360)</f>
        <v>359.37000000000012</v>
      </c>
      <c r="F2360" s="5">
        <f>IF(B2360=0,0,B2360*LABOR_HRS_WK_CAR*SEASON_WEEKS*(1+DIM_PCT_CAR)^B2360)</f>
        <v>537.6193074924571</v>
      </c>
      <c r="G2360" s="5">
        <f>IF(C2360=0,0,C2360*LABOR_HRS_WK_MES*SEASON_WEEKS*(1+DIM_PCT_MES)^C2360)</f>
        <v>0</v>
      </c>
      <c r="H2360" s="5">
        <f>E2360+F2360+G2360</f>
        <v>896.98930749245721</v>
      </c>
      <c r="I2360" s="5">
        <f>MIN(H2360,FARMER_HRS)</f>
        <v>720</v>
      </c>
      <c r="J2360" s="5">
        <f>MAX(0,H2360-FARMER_HRS)</f>
        <v>176.98930749245721</v>
      </c>
      <c r="K2360" s="2">
        <f>I2360*FARMER_RATE+J2360*TEMP_WORKER_RATE</f>
        <v>28072.731032855161</v>
      </c>
      <c r="L2360" s="2">
        <f>A2360*PRICE_TOM+B2360*PRICE_CAR+C2360*PRICE_MES</f>
        <v>53622</v>
      </c>
      <c r="M2360" s="2">
        <f>A2360*FERT_BED_TOM+B2360*FERT_BED_CAR+C2360*FERT_BED_MES</f>
        <v>8360</v>
      </c>
      <c r="N2360" s="6">
        <f>IF(AND(D2360&lt;=TOTAL_BEDS,J2360&lt;=TEMP_WORKER_MAX*TEMP_WORKER_HRS),1,0)</f>
        <v>1</v>
      </c>
      <c r="O2360" s="2">
        <f>L2360-M2360-K2360-FIXED_COSTS</f>
        <v>-2810.7310328551612</v>
      </c>
      <c r="P2360" s="2">
        <f>IF(N2360=1,O2360,"")</f>
        <v>-2810.7310328551612</v>
      </c>
    </row>
    <row r="2361">
      <c r="A2361" s="6">
        <v>3</v>
      </c>
      <c r="B2361" s="6">
        <v>13</v>
      </c>
      <c r="C2361" s="6">
        <v>1</v>
      </c>
      <c r="D2361" s="6">
        <f>A2361+B2361+C2361</f>
        <v>17</v>
      </c>
      <c r="E2361" s="5">
        <f>IF(A2361=0,0,A2361*LABOR_HRS_WK_TOM*SEASON_WEEKS*(1+DIM_PCT_TOM)^A2361)</f>
        <v>359.37000000000012</v>
      </c>
      <c r="F2361" s="5">
        <f>IF(B2361=0,0,B2361*LABOR_HRS_WK_CAR*SEASON_WEEKS*(1+DIM_PCT_CAR)^B2361)</f>
        <v>537.6193074924571</v>
      </c>
      <c r="G2361" s="5">
        <f>IF(C2361=0,0,C2361*LABOR_HRS_WK_MES*SEASON_WEEKS*(1+DIM_PCT_MES)^C2361)</f>
        <v>45.5625</v>
      </c>
      <c r="H2361" s="5">
        <f>E2361+F2361+G2361</f>
        <v>942.55180749245721</v>
      </c>
      <c r="I2361" s="5">
        <f>MIN(H2361,FARMER_HRS)</f>
        <v>720</v>
      </c>
      <c r="J2361" s="5">
        <f>MAX(0,H2361-FARMER_HRS)</f>
        <v>222.55180749245721</v>
      </c>
      <c r="K2361" s="2">
        <f>I2361*FARMER_RATE+J2361*TEMP_WORKER_RATE</f>
        <v>28863.746657855161</v>
      </c>
      <c r="L2361" s="2">
        <f>A2361*PRICE_TOM+B2361*PRICE_CAR+C2361*PRICE_MES</f>
        <v>56322</v>
      </c>
      <c r="M2361" s="2">
        <f>A2361*FERT_BED_TOM+B2361*FERT_BED_CAR+C2361*FERT_BED_MES</f>
        <v>9240</v>
      </c>
      <c r="N2361" s="6">
        <f>IF(AND(D2361&lt;=TOTAL_BEDS,J2361&lt;=TEMP_WORKER_MAX*TEMP_WORKER_HRS),1,0)</f>
        <v>1</v>
      </c>
      <c r="O2361" s="2">
        <f>L2361-M2361-K2361-FIXED_COSTS</f>
        <v>-1781.7466578551612</v>
      </c>
      <c r="P2361" s="2">
        <f>IF(N2361=1,O2361,"")</f>
        <v>-1781.7466578551612</v>
      </c>
    </row>
    <row r="2362">
      <c r="A2362" s="6">
        <v>3</v>
      </c>
      <c r="B2362" s="6">
        <v>13</v>
      </c>
      <c r="C2362" s="6">
        <v>2</v>
      </c>
      <c r="D2362" s="6">
        <f>A2362+B2362+C2362</f>
        <v>18</v>
      </c>
      <c r="E2362" s="5">
        <f>IF(A2362=0,0,A2362*LABOR_HRS_WK_TOM*SEASON_WEEKS*(1+DIM_PCT_TOM)^A2362)</f>
        <v>359.37000000000012</v>
      </c>
      <c r="F2362" s="5">
        <f>IF(B2362=0,0,B2362*LABOR_HRS_WK_CAR*SEASON_WEEKS*(1+DIM_PCT_CAR)^B2362)</f>
        <v>537.6193074924571</v>
      </c>
      <c r="G2362" s="5">
        <f>IF(C2362=0,0,C2362*LABOR_HRS_WK_MES*SEASON_WEEKS*(1+DIM_PCT_MES)^C2362)</f>
        <v>92.2640625</v>
      </c>
      <c r="H2362" s="5">
        <f>E2362+F2362+G2362</f>
        <v>989.25336999245724</v>
      </c>
      <c r="I2362" s="5">
        <f>MIN(H2362,FARMER_HRS)</f>
        <v>720</v>
      </c>
      <c r="J2362" s="5">
        <f>MAX(0,H2362-FARMER_HRS)</f>
        <v>269.25336999245724</v>
      </c>
      <c r="K2362" s="2">
        <f>I2362*FARMER_RATE+J2362*TEMP_WORKER_RATE</f>
        <v>29674.537673480161</v>
      </c>
      <c r="L2362" s="2">
        <f>A2362*PRICE_TOM+B2362*PRICE_CAR+C2362*PRICE_MES</f>
        <v>59022</v>
      </c>
      <c r="M2362" s="2">
        <f>A2362*FERT_BED_TOM+B2362*FERT_BED_CAR+C2362*FERT_BED_MES</f>
        <v>10120</v>
      </c>
      <c r="N2362" s="6">
        <f>IF(AND(D2362&lt;=TOTAL_BEDS,J2362&lt;=TEMP_WORKER_MAX*TEMP_WORKER_HRS),1,0)</f>
        <v>1</v>
      </c>
      <c r="O2362" s="2">
        <f>L2362-M2362-K2362-FIXED_COSTS</f>
        <v>-772.53767348016117</v>
      </c>
      <c r="P2362" s="2">
        <f>IF(N2362=1,O2362,"")</f>
        <v>-772.53767348016117</v>
      </c>
    </row>
    <row r="2363">
      <c r="A2363" s="6">
        <v>3</v>
      </c>
      <c r="B2363" s="6">
        <v>13</v>
      </c>
      <c r="C2363" s="6">
        <v>3</v>
      </c>
      <c r="D2363" s="6">
        <f>A2363+B2363+C2363</f>
        <v>19</v>
      </c>
      <c r="E2363" s="5">
        <f>IF(A2363=0,0,A2363*LABOR_HRS_WK_TOM*SEASON_WEEKS*(1+DIM_PCT_TOM)^A2363)</f>
        <v>359.37000000000012</v>
      </c>
      <c r="F2363" s="5">
        <f>IF(B2363=0,0,B2363*LABOR_HRS_WK_CAR*SEASON_WEEKS*(1+DIM_PCT_CAR)^B2363)</f>
        <v>537.6193074924571</v>
      </c>
      <c r="G2363" s="5">
        <f>IF(C2363=0,0,C2363*LABOR_HRS_WK_MES*SEASON_WEEKS*(1+DIM_PCT_MES)^C2363)</f>
        <v>140.12604492187498</v>
      </c>
      <c r="H2363" s="5">
        <f>E2363+F2363+G2363</f>
        <v>1037.1153524143322</v>
      </c>
      <c r="I2363" s="5">
        <f>MIN(H2363,FARMER_HRS)</f>
        <v>720</v>
      </c>
      <c r="J2363" s="5">
        <f>MAX(0,H2363-FARMER_HRS)</f>
        <v>317.11535241433216</v>
      </c>
      <c r="K2363" s="2">
        <f>I2363*FARMER_RATE+J2363*TEMP_WORKER_RATE</f>
        <v>30505.47486830438</v>
      </c>
      <c r="L2363" s="2">
        <f>A2363*PRICE_TOM+B2363*PRICE_CAR+C2363*PRICE_MES</f>
        <v>61722</v>
      </c>
      <c r="M2363" s="2">
        <f>A2363*FERT_BED_TOM+B2363*FERT_BED_CAR+C2363*FERT_BED_MES</f>
        <v>11000</v>
      </c>
      <c r="N2363" s="6">
        <f>IF(AND(D2363&lt;=TOTAL_BEDS,J2363&lt;=TEMP_WORKER_MAX*TEMP_WORKER_HRS),1,0)</f>
        <v>1</v>
      </c>
      <c r="O2363" s="2">
        <f>L2363-M2363-K2363-FIXED_COSTS</f>
        <v>216.52513169562008</v>
      </c>
      <c r="P2363" s="2">
        <f>IF(N2363=1,O2363,"")</f>
        <v>216.52513169562008</v>
      </c>
    </row>
    <row r="2364">
      <c r="A2364" s="6">
        <v>3</v>
      </c>
      <c r="B2364" s="6">
        <v>13</v>
      </c>
      <c r="C2364" s="6">
        <v>4</v>
      </c>
      <c r="D2364" s="6">
        <f>A2364+B2364+C2364</f>
        <v>20</v>
      </c>
      <c r="E2364" s="5">
        <f>IF(A2364=0,0,A2364*LABOR_HRS_WK_TOM*SEASON_WEEKS*(1+DIM_PCT_TOM)^A2364)</f>
        <v>359.37000000000012</v>
      </c>
      <c r="F2364" s="5">
        <f>IF(B2364=0,0,B2364*LABOR_HRS_WK_CAR*SEASON_WEEKS*(1+DIM_PCT_CAR)^B2364)</f>
        <v>537.6193074924571</v>
      </c>
      <c r="G2364" s="5">
        <f>IF(C2364=0,0,C2364*LABOR_HRS_WK_MES*SEASON_WEEKS*(1+DIM_PCT_MES)^C2364)</f>
        <v>189.17016064453119</v>
      </c>
      <c r="H2364" s="5">
        <f>E2364+F2364+G2364</f>
        <v>1086.1594681369884</v>
      </c>
      <c r="I2364" s="5">
        <f>MIN(H2364,FARMER_HRS)</f>
        <v>720</v>
      </c>
      <c r="J2364" s="5">
        <f>MAX(0,H2364-FARMER_HRS)</f>
        <v>366.15946813698838</v>
      </c>
      <c r="K2364" s="2">
        <f>I2364*FARMER_RATE+J2364*TEMP_WORKER_RATE</f>
        <v>31356.935210711603</v>
      </c>
      <c r="L2364" s="2">
        <f>A2364*PRICE_TOM+B2364*PRICE_CAR+C2364*PRICE_MES</f>
        <v>64422</v>
      </c>
      <c r="M2364" s="2">
        <f>A2364*FERT_BED_TOM+B2364*FERT_BED_CAR+C2364*FERT_BED_MES</f>
        <v>11880</v>
      </c>
      <c r="N2364" s="6">
        <f>IF(AND(D2364&lt;=TOTAL_BEDS,J2364&lt;=TEMP_WORKER_MAX*TEMP_WORKER_HRS),1,0)</f>
        <v>1</v>
      </c>
      <c r="O2364" s="2">
        <f>L2364-M2364-K2364-FIXED_COSTS</f>
        <v>1185.0647892883972</v>
      </c>
      <c r="P2364" s="2">
        <f>IF(N2364=1,O2364,"")</f>
        <v>1185.0647892883972</v>
      </c>
    </row>
    <row r="2365">
      <c r="A2365" s="6">
        <v>3</v>
      </c>
      <c r="B2365" s="6">
        <v>13</v>
      </c>
      <c r="C2365" s="6">
        <v>5</v>
      </c>
      <c r="D2365" s="6">
        <f>A2365+B2365+C2365</f>
        <v>21</v>
      </c>
      <c r="E2365" s="5">
        <f>IF(A2365=0,0,A2365*LABOR_HRS_WK_TOM*SEASON_WEEKS*(1+DIM_PCT_TOM)^A2365)</f>
        <v>359.37000000000012</v>
      </c>
      <c r="F2365" s="5">
        <f>IF(B2365=0,0,B2365*LABOR_HRS_WK_CAR*SEASON_WEEKS*(1+DIM_PCT_CAR)^B2365)</f>
        <v>537.6193074924571</v>
      </c>
      <c r="G2365" s="5">
        <f>IF(C2365=0,0,C2365*LABOR_HRS_WK_MES*SEASON_WEEKS*(1+DIM_PCT_MES)^C2365)</f>
        <v>239.41848456573481</v>
      </c>
      <c r="H2365" s="5">
        <f>E2365+F2365+G2365</f>
        <v>1136.4077920581919</v>
      </c>
      <c r="I2365" s="5">
        <f>MIN(H2365,FARMER_HRS)</f>
        <v>720</v>
      </c>
      <c r="J2365" s="5">
        <f>MAX(0,H2365-FARMER_HRS)</f>
        <v>416.40779205819194</v>
      </c>
      <c r="K2365" s="2">
        <f>I2365*FARMER_RATE+J2365*TEMP_WORKER_RATE</f>
        <v>32229.301945454721</v>
      </c>
      <c r="L2365" s="2">
        <f>A2365*PRICE_TOM+B2365*PRICE_CAR+C2365*PRICE_MES</f>
        <v>67122</v>
      </c>
      <c r="M2365" s="2">
        <f>A2365*FERT_BED_TOM+B2365*FERT_BED_CAR+C2365*FERT_BED_MES</f>
        <v>12760</v>
      </c>
      <c r="N2365" s="6">
        <f>IF(AND(D2365&lt;=TOTAL_BEDS,J2365&lt;=TEMP_WORKER_MAX*TEMP_WORKER_HRS),1,0)</f>
        <v>1</v>
      </c>
      <c r="O2365" s="2">
        <f>L2365-M2365-K2365-FIXED_COSTS</f>
        <v>2132.6980545452789</v>
      </c>
      <c r="P2365" s="2">
        <f>IF(N2365=1,O2365,"")</f>
        <v>2132.6980545452789</v>
      </c>
    </row>
    <row r="2366">
      <c r="A2366" s="6">
        <v>3</v>
      </c>
      <c r="B2366" s="6">
        <v>13</v>
      </c>
      <c r="C2366" s="6">
        <v>6</v>
      </c>
      <c r="D2366" s="6">
        <f>A2366+B2366+C2366</f>
        <v>22</v>
      </c>
      <c r="E2366" s="5">
        <f>IF(A2366=0,0,A2366*LABOR_HRS_WK_TOM*SEASON_WEEKS*(1+DIM_PCT_TOM)^A2366)</f>
        <v>359.37000000000012</v>
      </c>
      <c r="F2366" s="5">
        <f>IF(B2366=0,0,B2366*LABOR_HRS_WK_CAR*SEASON_WEEKS*(1+DIM_PCT_CAR)^B2366)</f>
        <v>537.6193074924571</v>
      </c>
      <c r="G2366" s="5">
        <f>IF(C2366=0,0,C2366*LABOR_HRS_WK_MES*SEASON_WEEKS*(1+DIM_PCT_MES)^C2366)</f>
        <v>290.89345874736773</v>
      </c>
      <c r="H2366" s="5">
        <f>E2366+F2366+G2366</f>
        <v>1187.8827662398248</v>
      </c>
      <c r="I2366" s="5">
        <f>MIN(H2366,FARMER_HRS)</f>
        <v>720</v>
      </c>
      <c r="J2366" s="5">
        <f>MAX(0,H2366-FARMER_HRS)</f>
        <v>467.88276623982483</v>
      </c>
      <c r="K2366" s="2">
        <f>I2366*FARMER_RATE+J2366*TEMP_WORKER_RATE</f>
        <v>33122.964691663627</v>
      </c>
      <c r="L2366" s="2">
        <f>A2366*PRICE_TOM+B2366*PRICE_CAR+C2366*PRICE_MES</f>
        <v>69822</v>
      </c>
      <c r="M2366" s="2">
        <f>A2366*FERT_BED_TOM+B2366*FERT_BED_CAR+C2366*FERT_BED_MES</f>
        <v>13640</v>
      </c>
      <c r="N2366" s="6">
        <f>IF(AND(D2366&lt;=TOTAL_BEDS,J2366&lt;=TEMP_WORKER_MAX*TEMP_WORKER_HRS),1,0)</f>
        <v>1</v>
      </c>
      <c r="O2366" s="2">
        <f>L2366-M2366-K2366-FIXED_COSTS</f>
        <v>3059.0353083363734</v>
      </c>
      <c r="P2366" s="2">
        <f>IF(N2366=1,O2366,"")</f>
        <v>3059.0353083363734</v>
      </c>
    </row>
    <row r="2367">
      <c r="A2367" s="6">
        <v>3</v>
      </c>
      <c r="B2367" s="6">
        <v>13</v>
      </c>
      <c r="C2367" s="6">
        <v>7</v>
      </c>
      <c r="D2367" s="6">
        <f>A2367+B2367+C2367</f>
        <v>23</v>
      </c>
      <c r="E2367" s="5">
        <f>IF(A2367=0,0,A2367*LABOR_HRS_WK_TOM*SEASON_WEEKS*(1+DIM_PCT_TOM)^A2367)</f>
        <v>359.37000000000012</v>
      </c>
      <c r="F2367" s="5">
        <f>IF(B2367=0,0,B2367*LABOR_HRS_WK_CAR*SEASON_WEEKS*(1+DIM_PCT_CAR)^B2367)</f>
        <v>537.6193074924571</v>
      </c>
      <c r="G2367" s="5">
        <f>IF(C2367=0,0,C2367*LABOR_HRS_WK_MES*SEASON_WEEKS*(1+DIM_PCT_MES)^C2367)</f>
        <v>343.61789814532818</v>
      </c>
      <c r="H2367" s="5">
        <f>E2367+F2367+G2367</f>
        <v>1240.6072056377855</v>
      </c>
      <c r="I2367" s="5">
        <f>MIN(H2367,FARMER_HRS)</f>
        <v>720</v>
      </c>
      <c r="J2367" s="5">
        <f>MAX(0,H2367-FARMER_HRS)</f>
        <v>520.60720563778546</v>
      </c>
      <c r="K2367" s="2">
        <f>I2367*FARMER_RATE+J2367*TEMP_WORKER_RATE</f>
        <v>34038.319542322664</v>
      </c>
      <c r="L2367" s="2">
        <f>A2367*PRICE_TOM+B2367*PRICE_CAR+C2367*PRICE_MES</f>
        <v>72522</v>
      </c>
      <c r="M2367" s="2">
        <f>A2367*FERT_BED_TOM+B2367*FERT_BED_CAR+C2367*FERT_BED_MES</f>
        <v>14520</v>
      </c>
      <c r="N2367" s="6">
        <f>IF(AND(D2367&lt;=TOTAL_BEDS,J2367&lt;=TEMP_WORKER_MAX*TEMP_WORKER_HRS),1,0)</f>
        <v>1</v>
      </c>
      <c r="O2367" s="2">
        <f>L2367-M2367-K2367-FIXED_COSTS</f>
        <v>3963.6804576773357</v>
      </c>
      <c r="P2367" s="2">
        <f>IF(N2367=1,O2367,"")</f>
        <v>3963.6804576773357</v>
      </c>
    </row>
    <row r="2368">
      <c r="A2368" s="6">
        <v>3</v>
      </c>
      <c r="B2368" s="6">
        <v>13</v>
      </c>
      <c r="C2368" s="6">
        <v>8</v>
      </c>
      <c r="D2368" s="6">
        <f>A2368+B2368+C2368</f>
        <v>24</v>
      </c>
      <c r="E2368" s="5">
        <f>IF(A2368=0,0,A2368*LABOR_HRS_WK_TOM*SEASON_WEEKS*(1+DIM_PCT_TOM)^A2368)</f>
        <v>359.37000000000012</v>
      </c>
      <c r="F2368" s="5">
        <f>IF(B2368=0,0,B2368*LABOR_HRS_WK_CAR*SEASON_WEEKS*(1+DIM_PCT_CAR)^B2368)</f>
        <v>537.6193074924571</v>
      </c>
      <c r="G2368" s="5">
        <f>IF(C2368=0,0,C2368*LABOR_HRS_WK_MES*SEASON_WEEKS*(1+DIM_PCT_MES)^C2368)</f>
        <v>397.61499642530833</v>
      </c>
      <c r="H2368" s="5">
        <f>E2368+F2368+G2368</f>
        <v>1294.6043039177655</v>
      </c>
      <c r="I2368" s="5">
        <f>MIN(H2368,FARMER_HRS)</f>
        <v>720</v>
      </c>
      <c r="J2368" s="5">
        <f>MAX(0,H2368-FARMER_HRS)</f>
        <v>574.60430391776549</v>
      </c>
      <c r="K2368" s="2">
        <f>I2368*FARMER_RATE+J2368*TEMP_WORKER_RATE</f>
        <v>34975.769165238984</v>
      </c>
      <c r="L2368" s="2">
        <f>A2368*PRICE_TOM+B2368*PRICE_CAR+C2368*PRICE_MES</f>
        <v>75222</v>
      </c>
      <c r="M2368" s="2">
        <f>A2368*FERT_BED_TOM+B2368*FERT_BED_CAR+C2368*FERT_BED_MES</f>
        <v>15400</v>
      </c>
      <c r="N2368" s="6">
        <f>IF(AND(D2368&lt;=TOTAL_BEDS,J2368&lt;=TEMP_WORKER_MAX*TEMP_WORKER_HRS),1,0)</f>
        <v>1</v>
      </c>
      <c r="O2368" s="2">
        <f>L2368-M2368-K2368-FIXED_COSTS</f>
        <v>4846.230834761016</v>
      </c>
      <c r="P2368" s="2">
        <f>IF(N2368=1,O2368,"")</f>
        <v>4846.230834761016</v>
      </c>
    </row>
    <row r="2369">
      <c r="A2369" s="6">
        <v>3</v>
      </c>
      <c r="B2369" s="6">
        <v>13</v>
      </c>
      <c r="C2369" s="6">
        <v>9</v>
      </c>
      <c r="D2369" s="6">
        <f>A2369+B2369+C2369</f>
        <v>25</v>
      </c>
      <c r="E2369" s="5">
        <f>IF(A2369=0,0,A2369*LABOR_HRS_WK_TOM*SEASON_WEEKS*(1+DIM_PCT_TOM)^A2369)</f>
        <v>359.37000000000012</v>
      </c>
      <c r="F2369" s="5">
        <f>IF(B2369=0,0,B2369*LABOR_HRS_WK_CAR*SEASON_WEEKS*(1+DIM_PCT_CAR)^B2369)</f>
        <v>537.6193074924571</v>
      </c>
      <c r="G2369" s="5">
        <f>IF(C2369=0,0,C2369*LABOR_HRS_WK_MES*SEASON_WEEKS*(1+DIM_PCT_MES)^C2369)</f>
        <v>452.90833186570273</v>
      </c>
      <c r="H2369" s="5">
        <f>E2369+F2369+G2369</f>
        <v>1349.89763935816</v>
      </c>
      <c r="I2369" s="5">
        <f>MIN(H2369,FARMER_HRS)</f>
        <v>720</v>
      </c>
      <c r="J2369" s="5">
        <f>MAX(0,H2369-FARMER_HRS)</f>
        <v>629.89763935816</v>
      </c>
      <c r="K2369" s="2">
        <f>I2369*FARMER_RATE+J2369*TEMP_WORKER_RATE</f>
        <v>35935.722905523609</v>
      </c>
      <c r="L2369" s="2">
        <f>A2369*PRICE_TOM+B2369*PRICE_CAR+C2369*PRICE_MES</f>
        <v>77922</v>
      </c>
      <c r="M2369" s="2">
        <f>A2369*FERT_BED_TOM+B2369*FERT_BED_CAR+C2369*FERT_BED_MES</f>
        <v>16280</v>
      </c>
      <c r="N2369" s="6">
        <f>IF(AND(D2369&lt;=TOTAL_BEDS,J2369&lt;=TEMP_WORKER_MAX*TEMP_WORKER_HRS),1,0)</f>
        <v>1</v>
      </c>
      <c r="O2369" s="2">
        <f>L2369-M2369-K2369-FIXED_COSTS</f>
        <v>5706.2770944763906</v>
      </c>
      <c r="P2369" s="2">
        <f>IF(N2369=1,O2369,"")</f>
        <v>5706.2770944763906</v>
      </c>
    </row>
    <row r="2370">
      <c r="A2370" s="6">
        <v>3</v>
      </c>
      <c r="B2370" s="6">
        <v>13</v>
      </c>
      <c r="C2370" s="6">
        <v>10</v>
      </c>
      <c r="D2370" s="6">
        <f>A2370+B2370+C2370</f>
        <v>26</v>
      </c>
      <c r="E2370" s="5">
        <f>IF(A2370=0,0,A2370*LABOR_HRS_WK_TOM*SEASON_WEEKS*(1+DIM_PCT_TOM)^A2370)</f>
        <v>359.37000000000012</v>
      </c>
      <c r="F2370" s="5">
        <f>IF(B2370=0,0,B2370*LABOR_HRS_WK_CAR*SEASON_WEEKS*(1+DIM_PCT_CAR)^B2370)</f>
        <v>537.6193074924571</v>
      </c>
      <c r="G2370" s="5">
        <f>IF(C2370=0,0,C2370*LABOR_HRS_WK_MES*SEASON_WEEKS*(1+DIM_PCT_MES)^C2370)</f>
        <v>509.52187334891551</v>
      </c>
      <c r="H2370" s="5">
        <f>E2370+F2370+G2370</f>
        <v>1406.5111808413726</v>
      </c>
      <c r="I2370" s="5">
        <f>MIN(H2370,FARMER_HRS)</f>
        <v>720</v>
      </c>
      <c r="J2370" s="5">
        <f>MAX(0,H2370-FARMER_HRS)</f>
        <v>686.51118084137261</v>
      </c>
      <c r="K2370" s="2">
        <f>I2370*FARMER_RATE+J2370*TEMP_WORKER_RATE</f>
        <v>36918.596889607164</v>
      </c>
      <c r="L2370" s="2">
        <f>A2370*PRICE_TOM+B2370*PRICE_CAR+C2370*PRICE_MES</f>
        <v>80622</v>
      </c>
      <c r="M2370" s="2">
        <f>A2370*FERT_BED_TOM+B2370*FERT_BED_CAR+C2370*FERT_BED_MES</f>
        <v>17160</v>
      </c>
      <c r="N2370" s="6">
        <f>IF(AND(D2370&lt;=TOTAL_BEDS,J2370&lt;=TEMP_WORKER_MAX*TEMP_WORKER_HRS),1,0)</f>
        <v>1</v>
      </c>
      <c r="O2370" s="2">
        <f>L2370-M2370-K2370-FIXED_COSTS</f>
        <v>6543.4031103928355</v>
      </c>
      <c r="P2370" s="2">
        <f>IF(N2370=1,O2370,"")</f>
        <v>6543.4031103928355</v>
      </c>
    </row>
    <row r="2371">
      <c r="A2371" s="6">
        <v>3</v>
      </c>
      <c r="B2371" s="6">
        <v>13</v>
      </c>
      <c r="C2371" s="6">
        <v>11</v>
      </c>
      <c r="D2371" s="6">
        <f>A2371+B2371+C2371</f>
        <v>27</v>
      </c>
      <c r="E2371" s="5">
        <f>IF(A2371=0,0,A2371*LABOR_HRS_WK_TOM*SEASON_WEEKS*(1+DIM_PCT_TOM)^A2371)</f>
        <v>359.37000000000012</v>
      </c>
      <c r="F2371" s="5">
        <f>IF(B2371=0,0,B2371*LABOR_HRS_WK_CAR*SEASON_WEEKS*(1+DIM_PCT_CAR)^B2371)</f>
        <v>537.6193074924571</v>
      </c>
      <c r="G2371" s="5">
        <f>IF(C2371=0,0,C2371*LABOR_HRS_WK_MES*SEASON_WEEKS*(1+DIM_PCT_MES)^C2371)</f>
        <v>567.47998644235463</v>
      </c>
      <c r="H2371" s="5">
        <f>E2371+F2371+G2371</f>
        <v>1464.469293934812</v>
      </c>
      <c r="I2371" s="5">
        <f>MIN(H2371,FARMER_HRS)</f>
        <v>720</v>
      </c>
      <c r="J2371" s="5">
        <f>MAX(0,H2371-FARMER_HRS)</f>
        <v>744.469293934812</v>
      </c>
      <c r="K2371" s="2">
        <f>I2371*FARMER_RATE+J2371*TEMP_WORKER_RATE</f>
        <v>37924.814130812709</v>
      </c>
      <c r="L2371" s="2">
        <f>A2371*PRICE_TOM+B2371*PRICE_CAR+C2371*PRICE_MES</f>
        <v>83322</v>
      </c>
      <c r="M2371" s="2">
        <f>A2371*FERT_BED_TOM+B2371*FERT_BED_CAR+C2371*FERT_BED_MES</f>
        <v>18040</v>
      </c>
      <c r="N2371" s="6">
        <f>IF(AND(D2371&lt;=TOTAL_BEDS,J2371&lt;=TEMP_WORKER_MAX*TEMP_WORKER_HRS),1,0)</f>
        <v>1</v>
      </c>
      <c r="O2371" s="2">
        <f>L2371-M2371-K2371-FIXED_COSTS</f>
        <v>7357.1858691872912</v>
      </c>
      <c r="P2371" s="2">
        <f>IF(N2371=1,O2371,"")</f>
        <v>7357.1858691872912</v>
      </c>
    </row>
    <row r="2372">
      <c r="A2372" s="6">
        <v>3</v>
      </c>
      <c r="B2372" s="6">
        <v>13</v>
      </c>
      <c r="C2372" s="6">
        <v>12</v>
      </c>
      <c r="D2372" s="6">
        <f>A2372+B2372+C2372</f>
        <v>28</v>
      </c>
      <c r="E2372" s="5">
        <f>IF(A2372=0,0,A2372*LABOR_HRS_WK_TOM*SEASON_WEEKS*(1+DIM_PCT_TOM)^A2372)</f>
        <v>359.37000000000012</v>
      </c>
      <c r="F2372" s="5">
        <f>IF(B2372=0,0,B2372*LABOR_HRS_WK_CAR*SEASON_WEEKS*(1+DIM_PCT_CAR)^B2372)</f>
        <v>537.6193074924571</v>
      </c>
      <c r="G2372" s="5">
        <f>IF(C2372=0,0,C2372*LABOR_HRS_WK_MES*SEASON_WEEKS*(1+DIM_PCT_MES)^C2372)</f>
        <v>626.807439570419</v>
      </c>
      <c r="H2372" s="5">
        <f>E2372+F2372+G2372</f>
        <v>1523.7967470628762</v>
      </c>
      <c r="I2372" s="5">
        <f>MIN(H2372,FARMER_HRS)</f>
        <v>720</v>
      </c>
      <c r="J2372" s="5">
        <f>MAX(0,H2372-FARMER_HRS)</f>
        <v>803.79674706287619</v>
      </c>
      <c r="K2372" s="2">
        <f>I2372*FARMER_RATE+J2372*TEMP_WORKER_RATE</f>
        <v>38954.80463650827</v>
      </c>
      <c r="L2372" s="2">
        <f>A2372*PRICE_TOM+B2372*PRICE_CAR+C2372*PRICE_MES</f>
        <v>86022</v>
      </c>
      <c r="M2372" s="2">
        <f>A2372*FERT_BED_TOM+B2372*FERT_BED_CAR+C2372*FERT_BED_MES</f>
        <v>18920</v>
      </c>
      <c r="N2372" s="6">
        <f>IF(AND(D2372&lt;=TOTAL_BEDS,J2372&lt;=TEMP_WORKER_MAX*TEMP_WORKER_HRS),1,0)</f>
        <v>1</v>
      </c>
      <c r="O2372" s="2">
        <f>L2372-M2372-K2372-FIXED_COSTS</f>
        <v>8147.19536349173</v>
      </c>
      <c r="P2372" s="2">
        <f>IF(N2372=1,O2372,"")</f>
        <v>8147.19536349173</v>
      </c>
    </row>
    <row r="2373">
      <c r="A2373" s="6">
        <v>3</v>
      </c>
      <c r="B2373" s="6">
        <v>13</v>
      </c>
      <c r="C2373" s="6">
        <v>13</v>
      </c>
      <c r="D2373" s="6">
        <f>A2373+B2373+C2373</f>
        <v>29</v>
      </c>
      <c r="E2373" s="5">
        <f>IF(A2373=0,0,A2373*LABOR_HRS_WK_TOM*SEASON_WEEKS*(1+DIM_PCT_TOM)^A2373)</f>
        <v>359.37000000000012</v>
      </c>
      <c r="F2373" s="5">
        <f>IF(B2373=0,0,B2373*LABOR_HRS_WK_CAR*SEASON_WEEKS*(1+DIM_PCT_CAR)^B2373)</f>
        <v>537.6193074924571</v>
      </c>
      <c r="G2373" s="5">
        <f>IF(C2373=0,0,C2373*LABOR_HRS_WK_MES*SEASON_WEEKS*(1+DIM_PCT_MES)^C2373)</f>
        <v>687.52941027880331</v>
      </c>
      <c r="H2373" s="5">
        <f>E2373+F2373+G2373</f>
        <v>1584.5187177712605</v>
      </c>
      <c r="I2373" s="5">
        <f>MIN(H2373,FARMER_HRS)</f>
        <v>720</v>
      </c>
      <c r="J2373" s="5">
        <f>MAX(0,H2373-FARMER_HRS)</f>
        <v>864.51871777126053</v>
      </c>
      <c r="K2373" s="2">
        <f>I2373*FARMER_RATE+J2373*TEMP_WORKER_RATE</f>
        <v>40009.005516862162</v>
      </c>
      <c r="L2373" s="2">
        <f>A2373*PRICE_TOM+B2373*PRICE_CAR+C2373*PRICE_MES</f>
        <v>88722</v>
      </c>
      <c r="M2373" s="2">
        <f>A2373*FERT_BED_TOM+B2373*FERT_BED_CAR+C2373*FERT_BED_MES</f>
        <v>19800</v>
      </c>
      <c r="N2373" s="6">
        <f>IF(AND(D2373&lt;=TOTAL_BEDS,J2373&lt;=TEMP_WORKER_MAX*TEMP_WORKER_HRS),1,0)</f>
        <v>1</v>
      </c>
      <c r="O2373" s="2">
        <f>L2373-M2373-K2373-FIXED_COSTS</f>
        <v>8912.994483137838</v>
      </c>
      <c r="P2373" s="2">
        <f>IF(N2373=1,O2373,"")</f>
        <v>8912.994483137838</v>
      </c>
    </row>
    <row r="2374">
      <c r="A2374" s="6">
        <v>3</v>
      </c>
      <c r="B2374" s="6">
        <v>13</v>
      </c>
      <c r="C2374" s="6">
        <v>14</v>
      </c>
      <c r="D2374" s="6">
        <f>A2374+B2374+C2374</f>
        <v>30</v>
      </c>
      <c r="E2374" s="5">
        <f>IF(A2374=0,0,A2374*LABOR_HRS_WK_TOM*SEASON_WEEKS*(1+DIM_PCT_TOM)^A2374)</f>
        <v>359.37000000000012</v>
      </c>
      <c r="F2374" s="5">
        <f>IF(B2374=0,0,B2374*LABOR_HRS_WK_CAR*SEASON_WEEKS*(1+DIM_PCT_CAR)^B2374)</f>
        <v>537.6193074924571</v>
      </c>
      <c r="G2374" s="5">
        <f>IF(C2374=0,0,C2374*LABOR_HRS_WK_MES*SEASON_WEEKS*(1+DIM_PCT_MES)^C2374)</f>
        <v>749.67149159246435</v>
      </c>
      <c r="H2374" s="5">
        <f>E2374+F2374+G2374</f>
        <v>1646.6607990849216</v>
      </c>
      <c r="I2374" s="5">
        <f>MIN(H2374,FARMER_HRS)</f>
        <v>720</v>
      </c>
      <c r="J2374" s="5">
        <f>MAX(0,H2374-FARMER_HRS)</f>
        <v>926.66079908492156</v>
      </c>
      <c r="K2374" s="2">
        <f>I2374*FARMER_RATE+J2374*TEMP_WORKER_RATE</f>
        <v>41087.861095224333</v>
      </c>
      <c r="L2374" s="2">
        <f>A2374*PRICE_TOM+B2374*PRICE_CAR+C2374*PRICE_MES</f>
        <v>91422</v>
      </c>
      <c r="M2374" s="2">
        <f>A2374*FERT_BED_TOM+B2374*FERT_BED_CAR+C2374*FERT_BED_MES</f>
        <v>20680</v>
      </c>
      <c r="N2374" s="6">
        <f>IF(AND(D2374&lt;=TOTAL_BEDS,J2374&lt;=TEMP_WORKER_MAX*TEMP_WORKER_HRS),1,0)</f>
        <v>1</v>
      </c>
      <c r="O2374" s="2">
        <f>L2374-M2374-K2374-FIXED_COSTS</f>
        <v>9654.1389047756675</v>
      </c>
      <c r="P2374" s="2">
        <f>IF(N2374=1,O2374,"")</f>
        <v>9654.1389047756675</v>
      </c>
    </row>
    <row r="2375">
      <c r="A2375" s="6">
        <v>3</v>
      </c>
      <c r="B2375" s="6">
        <v>13</v>
      </c>
      <c r="C2375" s="6">
        <v>15</v>
      </c>
      <c r="D2375" s="6">
        <f>A2375+B2375+C2375</f>
        <v>31</v>
      </c>
      <c r="E2375" s="5">
        <f>IF(A2375=0,0,A2375*LABOR_HRS_WK_TOM*SEASON_WEEKS*(1+DIM_PCT_TOM)^A2375)</f>
        <v>359.37000000000012</v>
      </c>
      <c r="F2375" s="5">
        <f>IF(B2375=0,0,B2375*LABOR_HRS_WK_CAR*SEASON_WEEKS*(1+DIM_PCT_CAR)^B2375)</f>
        <v>537.6193074924571</v>
      </c>
      <c r="G2375" s="5">
        <f>IF(C2375=0,0,C2375*LABOR_HRS_WK_MES*SEASON_WEEKS*(1+DIM_PCT_MES)^C2375)</f>
        <v>813.25969846861074</v>
      </c>
      <c r="H2375" s="5">
        <f>E2375+F2375+G2375</f>
        <v>1710.249005961068</v>
      </c>
      <c r="I2375" s="5">
        <f>MIN(H2375,FARMER_HRS)</f>
        <v>720</v>
      </c>
      <c r="J2375" s="5">
        <f>MAX(0,H2375-FARMER_HRS)</f>
        <v>990.249005961068</v>
      </c>
      <c r="K2375" s="2">
        <f>I2375*FARMER_RATE+J2375*TEMP_WORKER_RATE</f>
        <v>42191.823020157433</v>
      </c>
      <c r="L2375" s="2">
        <f>A2375*PRICE_TOM+B2375*PRICE_CAR+C2375*PRICE_MES</f>
        <v>94122</v>
      </c>
      <c r="M2375" s="2">
        <f>A2375*FERT_BED_TOM+B2375*FERT_BED_CAR+C2375*FERT_BED_MES</f>
        <v>21560</v>
      </c>
      <c r="N2375" s="6">
        <f>IF(AND(D2375&lt;=TOTAL_BEDS,J2375&lt;=TEMP_WORKER_MAX*TEMP_WORKER_HRS),1,0)</f>
        <v>1</v>
      </c>
      <c r="O2375" s="2">
        <f>L2375-M2375-K2375-FIXED_COSTS</f>
        <v>10370.176979842567</v>
      </c>
      <c r="P2375" s="2">
        <f>IF(N2375=1,O2375,"")</f>
        <v>10370.176979842567</v>
      </c>
    </row>
    <row r="2376">
      <c r="A2376" s="6">
        <v>3</v>
      </c>
      <c r="B2376" s="6">
        <v>13</v>
      </c>
      <c r="C2376" s="6">
        <v>16</v>
      </c>
      <c r="D2376" s="6">
        <f>A2376+B2376+C2376</f>
        <v>32</v>
      </c>
      <c r="E2376" s="5">
        <f>IF(A2376=0,0,A2376*LABOR_HRS_WK_TOM*SEASON_WEEKS*(1+DIM_PCT_TOM)^A2376)</f>
        <v>359.37000000000012</v>
      </c>
      <c r="F2376" s="5">
        <f>IF(B2376=0,0,B2376*LABOR_HRS_WK_CAR*SEASON_WEEKS*(1+DIM_PCT_CAR)^B2376)</f>
        <v>537.6193074924571</v>
      </c>
      <c r="G2376" s="5">
        <f>IF(C2376=0,0,C2376*LABOR_HRS_WK_MES*SEASON_WEEKS*(1+DIM_PCT_MES)^C2376)</f>
        <v>878.32047434609967</v>
      </c>
      <c r="H2376" s="5">
        <f>E2376+F2376+G2376</f>
        <v>1775.3097818385568</v>
      </c>
      <c r="I2376" s="5">
        <f>MIN(H2376,FARMER_HRS)</f>
        <v>720</v>
      </c>
      <c r="J2376" s="5">
        <f>MAX(0,H2376-FARMER_HRS)</f>
        <v>1055.3097818385568</v>
      </c>
      <c r="K2376" s="2">
        <f>I2376*FARMER_RATE+J2376*TEMP_WORKER_RATE</f>
        <v>43321.350379141615</v>
      </c>
      <c r="L2376" s="2">
        <f>A2376*PRICE_TOM+B2376*PRICE_CAR+C2376*PRICE_MES</f>
        <v>96822</v>
      </c>
      <c r="M2376" s="2">
        <f>A2376*FERT_BED_TOM+B2376*FERT_BED_CAR+C2376*FERT_BED_MES</f>
        <v>22440</v>
      </c>
      <c r="N2376" s="6">
        <f>IF(AND(D2376&lt;=TOTAL_BEDS,J2376&lt;=TEMP_WORKER_MAX*TEMP_WORKER_HRS),1,0)</f>
        <v>1</v>
      </c>
      <c r="O2376" s="2">
        <f>L2376-M2376-K2376-FIXED_COSTS</f>
        <v>11060.649620858385</v>
      </c>
      <c r="P2376" s="2">
        <f>IF(N2376=1,O2376,"")</f>
        <v>11060.649620858385</v>
      </c>
    </row>
    <row r="2377">
      <c r="A2377" s="6">
        <v>3</v>
      </c>
      <c r="B2377" s="6">
        <v>13</v>
      </c>
      <c r="C2377" s="6">
        <v>17</v>
      </c>
      <c r="D2377" s="6">
        <f>A2377+B2377+C2377</f>
        <v>33</v>
      </c>
      <c r="E2377" s="5">
        <f>IF(A2377=0,0,A2377*LABOR_HRS_WK_TOM*SEASON_WEEKS*(1+DIM_PCT_TOM)^A2377)</f>
        <v>359.37000000000012</v>
      </c>
      <c r="F2377" s="5">
        <f>IF(B2377=0,0,B2377*LABOR_HRS_WK_CAR*SEASON_WEEKS*(1+DIM_PCT_CAR)^B2377)</f>
        <v>537.6193074924571</v>
      </c>
      <c r="G2377" s="5">
        <f>IF(C2377=0,0,C2377*LABOR_HRS_WK_MES*SEASON_WEEKS*(1+DIM_PCT_MES)^C2377)</f>
        <v>944.88069779263992</v>
      </c>
      <c r="H2377" s="5">
        <f>E2377+F2377+G2377</f>
        <v>1841.8700052850972</v>
      </c>
      <c r="I2377" s="5">
        <f>MIN(H2377,FARMER_HRS)</f>
        <v>720</v>
      </c>
      <c r="J2377" s="5">
        <f>MAX(0,H2377-FARMER_HRS)</f>
        <v>1121.8700052850972</v>
      </c>
      <c r="K2377" s="2">
        <f>I2377*FARMER_RATE+J2377*TEMP_WORKER_RATE</f>
        <v>44476.909813977385</v>
      </c>
      <c r="L2377" s="2">
        <f>A2377*PRICE_TOM+B2377*PRICE_CAR+C2377*PRICE_MES</f>
        <v>99522</v>
      </c>
      <c r="M2377" s="2">
        <f>A2377*FERT_BED_TOM+B2377*FERT_BED_CAR+C2377*FERT_BED_MES</f>
        <v>23320</v>
      </c>
      <c r="N2377" s="6">
        <f>IF(AND(D2377&lt;=TOTAL_BEDS,J2377&lt;=TEMP_WORKER_MAX*TEMP_WORKER_HRS),1,0)</f>
        <v>1</v>
      </c>
      <c r="O2377" s="2">
        <f>L2377-M2377-K2377-FIXED_COSTS</f>
        <v>11725.090186022615</v>
      </c>
      <c r="P2377" s="2">
        <f>IF(N2377=1,O2377,"")</f>
        <v>11725.090186022615</v>
      </c>
    </row>
    <row r="2378">
      <c r="A2378" s="6">
        <v>3</v>
      </c>
      <c r="B2378" s="6">
        <v>13</v>
      </c>
      <c r="C2378" s="6">
        <v>18</v>
      </c>
      <c r="D2378" s="6">
        <f>A2378+B2378+C2378</f>
        <v>34</v>
      </c>
      <c r="E2378" s="5">
        <f>IF(A2378=0,0,A2378*LABOR_HRS_WK_TOM*SEASON_WEEKS*(1+DIM_PCT_TOM)^A2378)</f>
        <v>359.37000000000012</v>
      </c>
      <c r="F2378" s="5">
        <f>IF(B2378=0,0,B2378*LABOR_HRS_WK_CAR*SEASON_WEEKS*(1+DIM_PCT_CAR)^B2378)</f>
        <v>537.6193074924571</v>
      </c>
      <c r="G2378" s="5">
        <f>IF(C2378=0,0,C2378*LABOR_HRS_WK_MES*SEASON_WEEKS*(1+DIM_PCT_MES)^C2378)</f>
        <v>1012.9676892512272</v>
      </c>
      <c r="H2378" s="5">
        <f>E2378+F2378+G2378</f>
        <v>1909.9569967436844</v>
      </c>
      <c r="I2378" s="5">
        <f>MIN(H2378,FARMER_HRS)</f>
        <v>720</v>
      </c>
      <c r="J2378" s="5">
        <f>MAX(0,H2378-FARMER_HRS)</f>
        <v>1189.9569967436844</v>
      </c>
      <c r="K2378" s="2">
        <f>I2378*FARMER_RATE+J2378*TEMP_WORKER_RATE</f>
        <v>45658.975637911186</v>
      </c>
      <c r="L2378" s="2">
        <f>A2378*PRICE_TOM+B2378*PRICE_CAR+C2378*PRICE_MES</f>
        <v>102222</v>
      </c>
      <c r="M2378" s="2">
        <f>A2378*FERT_BED_TOM+B2378*FERT_BED_CAR+C2378*FERT_BED_MES</f>
        <v>24200</v>
      </c>
      <c r="N2378" s="6">
        <f>IF(AND(D2378&lt;=TOTAL_BEDS,J2378&lt;=TEMP_WORKER_MAX*TEMP_WORKER_HRS),1,0)</f>
        <v>1</v>
      </c>
      <c r="O2378" s="2">
        <f>L2378-M2378-K2378-FIXED_COSTS</f>
        <v>12363.024362088814</v>
      </c>
      <c r="P2378" s="2">
        <f>IF(N2378=1,O2378,"")</f>
        <v>12363.024362088814</v>
      </c>
    </row>
    <row r="2379">
      <c r="A2379" s="6">
        <v>3</v>
      </c>
      <c r="B2379" s="6">
        <v>13</v>
      </c>
      <c r="C2379" s="6">
        <v>19</v>
      </c>
      <c r="D2379" s="6">
        <f>A2379+B2379+C2379</f>
        <v>35</v>
      </c>
      <c r="E2379" s="5">
        <f>IF(A2379=0,0,A2379*LABOR_HRS_WK_TOM*SEASON_WEEKS*(1+DIM_PCT_TOM)^A2379)</f>
        <v>359.37000000000012</v>
      </c>
      <c r="F2379" s="5">
        <f>IF(B2379=0,0,B2379*LABOR_HRS_WK_CAR*SEASON_WEEKS*(1+DIM_PCT_CAR)^B2379)</f>
        <v>537.6193074924571</v>
      </c>
      <c r="G2379" s="5">
        <f>IF(C2379=0,0,C2379*LABOR_HRS_WK_MES*SEASON_WEEKS*(1+DIM_PCT_MES)^C2379)</f>
        <v>1082.6092178872491</v>
      </c>
      <c r="H2379" s="5">
        <f>E2379+F2379+G2379</f>
        <v>1979.5985253797062</v>
      </c>
      <c r="I2379" s="5">
        <f>MIN(H2379,FARMER_HRS)</f>
        <v>720</v>
      </c>
      <c r="J2379" s="5">
        <f>MAX(0,H2379-FARMER_HRS)</f>
        <v>1259.5985253797062</v>
      </c>
      <c r="K2379" s="2">
        <f>I2379*FARMER_RATE+J2379*TEMP_WORKER_RATE</f>
        <v>46868.029954508791</v>
      </c>
      <c r="L2379" s="2">
        <f>A2379*PRICE_TOM+B2379*PRICE_CAR+C2379*PRICE_MES</f>
        <v>104922</v>
      </c>
      <c r="M2379" s="2">
        <f>A2379*FERT_BED_TOM+B2379*FERT_BED_CAR+C2379*FERT_BED_MES</f>
        <v>25080</v>
      </c>
      <c r="N2379" s="6">
        <f>IF(AND(D2379&lt;=TOTAL_BEDS,J2379&lt;=TEMP_WORKER_MAX*TEMP_WORKER_HRS),1,0)</f>
        <v>1</v>
      </c>
      <c r="O2379" s="2">
        <f>L2379-M2379-K2379-FIXED_COSTS</f>
        <v>12973.970045491209</v>
      </c>
      <c r="P2379" s="2">
        <f>IF(N2379=1,O2379,"")</f>
        <v>12973.970045491209</v>
      </c>
    </row>
    <row r="2380">
      <c r="A2380" s="6">
        <v>3</v>
      </c>
      <c r="B2380" s="6">
        <v>13</v>
      </c>
      <c r="C2380" s="6">
        <v>20</v>
      </c>
      <c r="D2380" s="6">
        <f>A2380+B2380+C2380</f>
        <v>36</v>
      </c>
      <c r="E2380" s="5">
        <f>IF(A2380=0,0,A2380*LABOR_HRS_WK_TOM*SEASON_WEEKS*(1+DIM_PCT_TOM)^A2380)</f>
        <v>359.37000000000012</v>
      </c>
      <c r="F2380" s="5">
        <f>IF(B2380=0,0,B2380*LABOR_HRS_WK_CAR*SEASON_WEEKS*(1+DIM_PCT_CAR)^B2380)</f>
        <v>537.6193074924571</v>
      </c>
      <c r="G2380" s="5">
        <f>IF(C2380=0,0,C2380*LABOR_HRS_WK_MES*SEASON_WEEKS*(1+DIM_PCT_MES)^C2380)</f>
        <v>1153.8335085377259</v>
      </c>
      <c r="H2380" s="5">
        <f>E2380+F2380+G2380</f>
        <v>2050.8228160301833</v>
      </c>
      <c r="I2380" s="5">
        <f>MIN(H2380,FARMER_HRS)</f>
        <v>720</v>
      </c>
      <c r="J2380" s="5">
        <f>MAX(0,H2380-FARMER_HRS)</f>
        <v>1330.8228160301833</v>
      </c>
      <c r="K2380" s="2">
        <f>I2380*FARMER_RATE+J2380*TEMP_WORKER_RATE</f>
        <v>48104.562778301792</v>
      </c>
      <c r="L2380" s="2">
        <f>A2380*PRICE_TOM+B2380*PRICE_CAR+C2380*PRICE_MES</f>
        <v>107622</v>
      </c>
      <c r="M2380" s="2">
        <f>A2380*FERT_BED_TOM+B2380*FERT_BED_CAR+C2380*FERT_BED_MES</f>
        <v>25960</v>
      </c>
      <c r="N2380" s="6">
        <f>IF(AND(D2380&lt;=TOTAL_BEDS,J2380&lt;=TEMP_WORKER_MAX*TEMP_WORKER_HRS),1,0)</f>
        <v>1</v>
      </c>
      <c r="O2380" s="2">
        <f>L2380-M2380-K2380-FIXED_COSTS</f>
        <v>13557.437221698208</v>
      </c>
      <c r="P2380" s="2">
        <f>IF(N2380=1,O2380,"")</f>
        <v>13557.437221698208</v>
      </c>
    </row>
    <row r="2381">
      <c r="A2381" s="6">
        <v>3</v>
      </c>
      <c r="B2381" s="6">
        <v>13</v>
      </c>
      <c r="C2381" s="6">
        <v>21</v>
      </c>
      <c r="D2381" s="6">
        <f>A2381+B2381+C2381</f>
        <v>37</v>
      </c>
      <c r="E2381" s="5">
        <f>IF(A2381=0,0,A2381*LABOR_HRS_WK_TOM*SEASON_WEEKS*(1+DIM_PCT_TOM)^A2381)</f>
        <v>359.37000000000012</v>
      </c>
      <c r="F2381" s="5">
        <f>IF(B2381=0,0,B2381*LABOR_HRS_WK_CAR*SEASON_WEEKS*(1+DIM_PCT_CAR)^B2381)</f>
        <v>537.6193074924571</v>
      </c>
      <c r="G2381" s="5">
        <f>IF(C2381=0,0,C2381*LABOR_HRS_WK_MES*SEASON_WEEKS*(1+DIM_PCT_MES)^C2381)</f>
        <v>1226.6692487641699</v>
      </c>
      <c r="H2381" s="5">
        <f>E2381+F2381+G2381</f>
        <v>2123.658556256627</v>
      </c>
      <c r="I2381" s="5">
        <f>MIN(H2381,FARMER_HRS)</f>
        <v>720</v>
      </c>
      <c r="J2381" s="5">
        <f>MAX(0,H2381-FARMER_HRS)</f>
        <v>1403.658556256627</v>
      </c>
      <c r="K2381" s="2">
        <f>I2381*FARMER_RATE+J2381*TEMP_WORKER_RATE</f>
        <v>49369.072157233109</v>
      </c>
      <c r="L2381" s="2">
        <f>A2381*PRICE_TOM+B2381*PRICE_CAR+C2381*PRICE_MES</f>
        <v>110322</v>
      </c>
      <c r="M2381" s="2">
        <f>A2381*FERT_BED_TOM+B2381*FERT_BED_CAR+C2381*FERT_BED_MES</f>
        <v>26840</v>
      </c>
      <c r="N2381" s="6">
        <f>IF(AND(D2381&lt;=TOTAL_BEDS,J2381&lt;=TEMP_WORKER_MAX*TEMP_WORKER_HRS),1,0)</f>
        <v>1</v>
      </c>
      <c r="O2381" s="2">
        <f>L2381-M2381-K2381-FIXED_COSTS</f>
        <v>14112.927842766891</v>
      </c>
      <c r="P2381" s="2">
        <f>IF(N2381=1,O2381,"")</f>
        <v>14112.927842766891</v>
      </c>
    </row>
    <row r="2382">
      <c r="A2382" s="6">
        <v>3</v>
      </c>
      <c r="B2382" s="6">
        <v>13</v>
      </c>
      <c r="C2382" s="6">
        <v>22</v>
      </c>
      <c r="D2382" s="6">
        <f>A2382+B2382+C2382</f>
        <v>38</v>
      </c>
      <c r="E2382" s="5">
        <f>IF(A2382=0,0,A2382*LABOR_HRS_WK_TOM*SEASON_WEEKS*(1+DIM_PCT_TOM)^A2382)</f>
        <v>359.37000000000012</v>
      </c>
      <c r="F2382" s="5">
        <f>IF(B2382=0,0,B2382*LABOR_HRS_WK_CAR*SEASON_WEEKS*(1+DIM_PCT_CAR)^B2382)</f>
        <v>537.6193074924571</v>
      </c>
      <c r="G2382" s="5">
        <f>IF(C2382=0,0,C2382*LABOR_HRS_WK_MES*SEASON_WEEKS*(1+DIM_PCT_MES)^C2382)</f>
        <v>1301.1455960105659</v>
      </c>
      <c r="H2382" s="5">
        <f>E2382+F2382+G2382</f>
        <v>2198.134903503023</v>
      </c>
      <c r="I2382" s="5">
        <f>MIN(H2382,FARMER_HRS)</f>
        <v>720</v>
      </c>
      <c r="J2382" s="5">
        <f>MAX(0,H2382-FARMER_HRS)</f>
        <v>1478.134903503023</v>
      </c>
      <c r="K2382" s="2">
        <f>I2382*FARMER_RATE+J2382*TEMP_WORKER_RATE</f>
        <v>50662.064296927478</v>
      </c>
      <c r="L2382" s="2">
        <f>A2382*PRICE_TOM+B2382*PRICE_CAR+C2382*PRICE_MES</f>
        <v>113022</v>
      </c>
      <c r="M2382" s="2">
        <f>A2382*FERT_BED_TOM+B2382*FERT_BED_CAR+C2382*FERT_BED_MES</f>
        <v>27720</v>
      </c>
      <c r="N2382" s="6">
        <f>IF(AND(D2382&lt;=TOTAL_BEDS,J2382&lt;=TEMP_WORKER_MAX*TEMP_WORKER_HRS),1,0)</f>
        <v>1</v>
      </c>
      <c r="O2382" s="2">
        <f>L2382-M2382-K2382-FIXED_COSTS</f>
        <v>14639.935703072522</v>
      </c>
      <c r="P2382" s="2">
        <f>IF(N2382=1,O2382,"")</f>
        <v>14639.935703072522</v>
      </c>
    </row>
    <row r="2383">
      <c r="A2383" s="6">
        <v>3</v>
      </c>
      <c r="B2383" s="6">
        <v>13</v>
      </c>
      <c r="C2383" s="6">
        <v>23</v>
      </c>
      <c r="D2383" s="6">
        <f>A2383+B2383+C2383</f>
        <v>39</v>
      </c>
      <c r="E2383" s="5">
        <f>IF(A2383=0,0,A2383*LABOR_HRS_WK_TOM*SEASON_WEEKS*(1+DIM_PCT_TOM)^A2383)</f>
        <v>359.37000000000012</v>
      </c>
      <c r="F2383" s="5">
        <f>IF(B2383=0,0,B2383*LABOR_HRS_WK_CAR*SEASON_WEEKS*(1+DIM_PCT_CAR)^B2383)</f>
        <v>537.6193074924571</v>
      </c>
      <c r="G2383" s="5">
        <f>IF(C2383=0,0,C2383*LABOR_HRS_WK_MES*SEASON_WEEKS*(1+DIM_PCT_MES)^C2383)</f>
        <v>1377.2921848680023</v>
      </c>
      <c r="H2383" s="5">
        <f>E2383+F2383+G2383</f>
        <v>2274.2814923604597</v>
      </c>
      <c r="I2383" s="5">
        <f>MIN(H2383,FARMER_HRS)</f>
        <v>720</v>
      </c>
      <c r="J2383" s="5">
        <f>MAX(0,H2383-FARMER_HRS)</f>
        <v>1554.2814923604597</v>
      </c>
      <c r="K2383" s="2">
        <f>I2383*FARMER_RATE+J2383*TEMP_WORKER_RATE</f>
        <v>51984.053686813539</v>
      </c>
      <c r="L2383" s="2">
        <f>A2383*PRICE_TOM+B2383*PRICE_CAR+C2383*PRICE_MES</f>
        <v>115722</v>
      </c>
      <c r="M2383" s="2">
        <f>A2383*FERT_BED_TOM+B2383*FERT_BED_CAR+C2383*FERT_BED_MES</f>
        <v>28600</v>
      </c>
      <c r="N2383" s="6">
        <f>IF(AND(D2383&lt;=TOTAL_BEDS,J2383&lt;=TEMP_WORKER_MAX*TEMP_WORKER_HRS),1,0)</f>
        <v>1</v>
      </c>
      <c r="O2383" s="2">
        <f>L2383-M2383-K2383-FIXED_COSTS</f>
        <v>15137.946313186461</v>
      </c>
      <c r="P2383" s="2">
        <f>IF(N2383=1,O2383,"")</f>
        <v>15137.946313186461</v>
      </c>
    </row>
    <row r="2384">
      <c r="A2384" s="6">
        <v>3</v>
      </c>
      <c r="B2384" s="6">
        <v>13</v>
      </c>
      <c r="C2384" s="6">
        <v>24</v>
      </c>
      <c r="D2384" s="6">
        <f>A2384+B2384+C2384</f>
        <v>40</v>
      </c>
      <c r="E2384" s="5">
        <f>IF(A2384=0,0,A2384*LABOR_HRS_WK_TOM*SEASON_WEEKS*(1+DIM_PCT_TOM)^A2384)</f>
        <v>359.37000000000012</v>
      </c>
      <c r="F2384" s="5">
        <f>IF(B2384=0,0,B2384*LABOR_HRS_WK_CAR*SEASON_WEEKS*(1+DIM_PCT_CAR)^B2384)</f>
        <v>537.6193074924571</v>
      </c>
      <c r="G2384" s="5">
        <f>IF(C2384=0,0,C2384*LABOR_HRS_WK_MES*SEASON_WEEKS*(1+DIM_PCT_MES)^C2384)</f>
        <v>1455.139134447498</v>
      </c>
      <c r="H2384" s="5">
        <f>E2384+F2384+G2384</f>
        <v>2352.1284419399553</v>
      </c>
      <c r="I2384" s="5">
        <f>MIN(H2384,FARMER_HRS)</f>
        <v>720</v>
      </c>
      <c r="J2384" s="5">
        <f>MAX(0,H2384-FARMER_HRS)</f>
        <v>1632.1284419399553</v>
      </c>
      <c r="K2384" s="2">
        <f>I2384*FARMER_RATE+J2384*TEMP_WORKER_RATE</f>
        <v>53335.563228124229</v>
      </c>
      <c r="L2384" s="2">
        <f>A2384*PRICE_TOM+B2384*PRICE_CAR+C2384*PRICE_MES</f>
        <v>118422</v>
      </c>
      <c r="M2384" s="2">
        <f>A2384*FERT_BED_TOM+B2384*FERT_BED_CAR+C2384*FERT_BED_MES</f>
        <v>29480</v>
      </c>
      <c r="N2384" s="6">
        <f>IF(AND(D2384&lt;=TOTAL_BEDS,J2384&lt;=TEMP_WORKER_MAX*TEMP_WORKER_HRS),1,0)</f>
        <v>1</v>
      </c>
      <c r="O2384" s="2">
        <f>L2384-M2384-K2384-FIXED_COSTS</f>
        <v>15606.436771875771</v>
      </c>
      <c r="P2384" s="2">
        <f>IF(N2384=1,O2384,"")</f>
        <v>15606.436771875771</v>
      </c>
    </row>
    <row r="2385">
      <c r="A2385" s="6">
        <v>3</v>
      </c>
      <c r="B2385" s="6">
        <v>13</v>
      </c>
      <c r="C2385" s="6">
        <v>25</v>
      </c>
      <c r="D2385" s="6">
        <f>A2385+B2385+C2385</f>
        <v>41</v>
      </c>
      <c r="E2385" s="5">
        <f>IF(A2385=0,0,A2385*LABOR_HRS_WK_TOM*SEASON_WEEKS*(1+DIM_PCT_TOM)^A2385)</f>
        <v>359.37000000000012</v>
      </c>
      <c r="F2385" s="5">
        <f>IF(B2385=0,0,B2385*LABOR_HRS_WK_CAR*SEASON_WEEKS*(1+DIM_PCT_CAR)^B2385)</f>
        <v>537.6193074924571</v>
      </c>
      <c r="G2385" s="5">
        <f>IF(C2385=0,0,C2385*LABOR_HRS_WK_MES*SEASON_WEEKS*(1+DIM_PCT_MES)^C2385)</f>
        <v>1534.7170558625955</v>
      </c>
      <c r="H2385" s="5">
        <f>E2385+F2385+G2385</f>
        <v>2431.7063633550529</v>
      </c>
      <c r="I2385" s="5">
        <f>MIN(H2385,FARMER_HRS)</f>
        <v>720</v>
      </c>
      <c r="J2385" s="5">
        <f>MAX(0,H2385-FARMER_HRS)</f>
        <v>1711.7063633550529</v>
      </c>
      <c r="K2385" s="2">
        <f>I2385*FARMER_RATE+J2385*TEMP_WORKER_RATE</f>
        <v>54717.124363803</v>
      </c>
      <c r="L2385" s="2">
        <f>A2385*PRICE_TOM+B2385*PRICE_CAR+C2385*PRICE_MES</f>
        <v>121122</v>
      </c>
      <c r="M2385" s="2">
        <f>A2385*FERT_BED_TOM+B2385*FERT_BED_CAR+C2385*FERT_BED_MES</f>
        <v>30360</v>
      </c>
      <c r="N2385" s="6">
        <f>IF(AND(D2385&lt;=TOTAL_BEDS,J2385&lt;=TEMP_WORKER_MAX*TEMP_WORKER_HRS),1,0)</f>
        <v>1</v>
      </c>
      <c r="O2385" s="2">
        <f>L2385-M2385-K2385-FIXED_COSTS</f>
        <v>16044.875636197</v>
      </c>
      <c r="P2385" s="2">
        <f>IF(N2385=1,O2385,"")</f>
        <v>16044.875636197</v>
      </c>
    </row>
    <row r="2386">
      <c r="A2386" s="6">
        <v>3</v>
      </c>
      <c r="B2386" s="6">
        <v>13</v>
      </c>
      <c r="C2386" s="6">
        <v>26</v>
      </c>
      <c r="D2386" s="6">
        <f>A2386+B2386+C2386</f>
        <v>42</v>
      </c>
      <c r="E2386" s="5">
        <f>IF(A2386=0,0,A2386*LABOR_HRS_WK_TOM*SEASON_WEEKS*(1+DIM_PCT_TOM)^A2386)</f>
        <v>359.37000000000012</v>
      </c>
      <c r="F2386" s="5">
        <f>IF(B2386=0,0,B2386*LABOR_HRS_WK_CAR*SEASON_WEEKS*(1+DIM_PCT_CAR)^B2386)</f>
        <v>537.6193074924571</v>
      </c>
      <c r="G2386" s="5">
        <f>IF(C2386=0,0,C2386*LABOR_HRS_WK_MES*SEASON_WEEKS*(1+DIM_PCT_MES)^C2386)</f>
        <v>1616.0570598233128</v>
      </c>
      <c r="H2386" s="5">
        <f>E2386+F2386+G2386</f>
        <v>2513.04636731577</v>
      </c>
      <c r="I2386" s="5">
        <f>MIN(H2386,FARMER_HRS)</f>
        <v>720</v>
      </c>
      <c r="J2386" s="5">
        <f>MAX(0,H2386-FARMER_HRS)</f>
        <v>1793.04636731577</v>
      </c>
      <c r="K2386" s="2">
        <f>I2386*FARMER_RATE+J2386*TEMP_WORKER_RATE</f>
        <v>56129.277210343229</v>
      </c>
      <c r="L2386" s="2">
        <f>A2386*PRICE_TOM+B2386*PRICE_CAR+C2386*PRICE_MES</f>
        <v>123822</v>
      </c>
      <c r="M2386" s="2">
        <f>A2386*FERT_BED_TOM+B2386*FERT_BED_CAR+C2386*FERT_BED_MES</f>
        <v>31240</v>
      </c>
      <c r="N2386" s="6">
        <f>IF(AND(D2386&lt;=TOTAL_BEDS,J2386&lt;=TEMP_WORKER_MAX*TEMP_WORKER_HRS),1,0)</f>
        <v>1</v>
      </c>
      <c r="O2386" s="2">
        <f>L2386-M2386-K2386-FIXED_COSTS</f>
        <v>16452.722789656771</v>
      </c>
      <c r="P2386" s="2">
        <f>IF(N2386=1,O2386,"")</f>
        <v>16452.722789656771</v>
      </c>
    </row>
    <row r="2387">
      <c r="A2387" s="6">
        <v>3</v>
      </c>
      <c r="B2387" s="6">
        <v>13</v>
      </c>
      <c r="C2387" s="6">
        <v>27</v>
      </c>
      <c r="D2387" s="6">
        <f>A2387+B2387+C2387</f>
        <v>43</v>
      </c>
      <c r="E2387" s="5">
        <f>IF(A2387=0,0,A2387*LABOR_HRS_WK_TOM*SEASON_WEEKS*(1+DIM_PCT_TOM)^A2387)</f>
        <v>359.37000000000012</v>
      </c>
      <c r="F2387" s="5">
        <f>IF(B2387=0,0,B2387*LABOR_HRS_WK_CAR*SEASON_WEEKS*(1+DIM_PCT_CAR)^B2387)</f>
        <v>537.6193074924571</v>
      </c>
      <c r="G2387" s="5">
        <f>IF(C2387=0,0,C2387*LABOR_HRS_WK_MES*SEASON_WEEKS*(1+DIM_PCT_MES)^C2387)</f>
        <v>1699.19076434307</v>
      </c>
      <c r="H2387" s="5">
        <f>E2387+F2387+G2387</f>
        <v>2596.1800718355271</v>
      </c>
      <c r="I2387" s="5">
        <f>MIN(H2387,FARMER_HRS)</f>
        <v>720</v>
      </c>
      <c r="J2387" s="5">
        <f>MAX(0,H2387-FARMER_HRS)</f>
        <v>1876.1800718355271</v>
      </c>
      <c r="K2387" s="2">
        <f>I2387*FARMER_RATE+J2387*TEMP_WORKER_RATE</f>
        <v>57572.570691589011</v>
      </c>
      <c r="L2387" s="2">
        <f>A2387*PRICE_TOM+B2387*PRICE_CAR+C2387*PRICE_MES</f>
        <v>126522</v>
      </c>
      <c r="M2387" s="2">
        <f>A2387*FERT_BED_TOM+B2387*FERT_BED_CAR+C2387*FERT_BED_MES</f>
        <v>32120</v>
      </c>
      <c r="N2387" s="6">
        <f>IF(AND(D2387&lt;=TOTAL_BEDS,J2387&lt;=TEMP_WORKER_MAX*TEMP_WORKER_HRS),1,0)</f>
        <v>1</v>
      </c>
      <c r="O2387" s="2">
        <f>L2387-M2387-K2387-FIXED_COSTS</f>
        <v>16829.429308410989</v>
      </c>
      <c r="P2387" s="2">
        <f>IF(N2387=1,O2387,"")</f>
        <v>16829.429308410989</v>
      </c>
    </row>
    <row r="2388">
      <c r="A2388" s="6">
        <v>3</v>
      </c>
      <c r="B2388" s="6">
        <v>13</v>
      </c>
      <c r="C2388" s="6">
        <v>28</v>
      </c>
      <c r="D2388" s="6">
        <f>A2388+B2388+C2388</f>
        <v>44</v>
      </c>
      <c r="E2388" s="5">
        <f>IF(A2388=0,0,A2388*LABOR_HRS_WK_TOM*SEASON_WEEKS*(1+DIM_PCT_TOM)^A2388)</f>
        <v>359.37000000000012</v>
      </c>
      <c r="F2388" s="5">
        <f>IF(B2388=0,0,B2388*LABOR_HRS_WK_CAR*SEASON_WEEKS*(1+DIM_PCT_CAR)^B2388)</f>
        <v>537.6193074924571</v>
      </c>
      <c r="G2388" s="5">
        <f>IF(C2388=0,0,C2388*LABOR_HRS_WK_MES*SEASON_WEEKS*(1+DIM_PCT_MES)^C2388)</f>
        <v>1784.1503025602233</v>
      </c>
      <c r="H2388" s="5">
        <f>E2388+F2388+G2388</f>
        <v>2681.1396100526804</v>
      </c>
      <c r="I2388" s="5">
        <f>MIN(H2388,FARMER_HRS)</f>
        <v>720</v>
      </c>
      <c r="J2388" s="5">
        <f>MAX(0,H2388-FARMER_HRS)</f>
        <v>1961.1396100526804</v>
      </c>
      <c r="K2388" s="2">
        <f>I2388*FARMER_RATE+J2388*TEMP_WORKER_RATE</f>
        <v>59047.5626745257</v>
      </c>
      <c r="L2388" s="2">
        <f>A2388*PRICE_TOM+B2388*PRICE_CAR+C2388*PRICE_MES</f>
        <v>129222</v>
      </c>
      <c r="M2388" s="2">
        <f>A2388*FERT_BED_TOM+B2388*FERT_BED_CAR+C2388*FERT_BED_MES</f>
        <v>33000</v>
      </c>
      <c r="N2388" s="6">
        <f>IF(AND(D2388&lt;=TOTAL_BEDS,J2388&lt;=TEMP_WORKER_MAX*TEMP_WORKER_HRS),1,0)</f>
        <v>1</v>
      </c>
      <c r="O2388" s="2">
        <f>L2388-M2388-K2388-FIXED_COSTS</f>
        <v>17174.437325474297</v>
      </c>
      <c r="P2388" s="2">
        <f>IF(N2388=1,O2388,"")</f>
        <v>17174.437325474297</v>
      </c>
    </row>
    <row r="2389">
      <c r="A2389" s="6">
        <v>3</v>
      </c>
      <c r="B2389" s="6">
        <v>13</v>
      </c>
      <c r="C2389" s="6">
        <v>29</v>
      </c>
      <c r="D2389" s="6">
        <f>A2389+B2389+C2389</f>
        <v>45</v>
      </c>
      <c r="E2389" s="5">
        <f>IF(A2389=0,0,A2389*LABOR_HRS_WK_TOM*SEASON_WEEKS*(1+DIM_PCT_TOM)^A2389)</f>
        <v>359.37000000000012</v>
      </c>
      <c r="F2389" s="5">
        <f>IF(B2389=0,0,B2389*LABOR_HRS_WK_CAR*SEASON_WEEKS*(1+DIM_PCT_CAR)^B2389)</f>
        <v>537.6193074924571</v>
      </c>
      <c r="G2389" s="5">
        <f>IF(C2389=0,0,C2389*LABOR_HRS_WK_MES*SEASON_WEEKS*(1+DIM_PCT_MES)^C2389)</f>
        <v>1870.9683306758766</v>
      </c>
      <c r="H2389" s="5">
        <f>E2389+F2389+G2389</f>
        <v>2767.9576381683337</v>
      </c>
      <c r="I2389" s="5">
        <f>MIN(H2389,FARMER_HRS)</f>
        <v>720</v>
      </c>
      <c r="J2389" s="5">
        <f>MAX(0,H2389-FARMER_HRS)</f>
        <v>2047.9576381683337</v>
      </c>
      <c r="K2389" s="2">
        <f>I2389*FARMER_RATE+J2389*TEMP_WORKER_RATE</f>
        <v>60554.820107089123</v>
      </c>
      <c r="L2389" s="2">
        <f>A2389*PRICE_TOM+B2389*PRICE_CAR+C2389*PRICE_MES</f>
        <v>131922</v>
      </c>
      <c r="M2389" s="2">
        <f>A2389*FERT_BED_TOM+B2389*FERT_BED_CAR+C2389*FERT_BED_MES</f>
        <v>33880</v>
      </c>
      <c r="N2389" s="6">
        <f>IF(AND(D2389&lt;=TOTAL_BEDS,J2389&lt;=TEMP_WORKER_MAX*TEMP_WORKER_HRS),1,0)</f>
        <v>1</v>
      </c>
      <c r="O2389" s="2">
        <f>L2389-M2389-K2389-FIXED_COSTS</f>
        <v>17487.179892910877</v>
      </c>
      <c r="P2389" s="2">
        <f>IF(N2389=1,O2389,"")</f>
        <v>17487.179892910877</v>
      </c>
    </row>
    <row r="2390">
      <c r="A2390" s="6">
        <v>3</v>
      </c>
      <c r="B2390" s="6">
        <v>13</v>
      </c>
      <c r="C2390" s="6">
        <v>30</v>
      </c>
      <c r="D2390" s="6">
        <f>A2390+B2390+C2390</f>
        <v>46</v>
      </c>
      <c r="E2390" s="5">
        <f>IF(A2390=0,0,A2390*LABOR_HRS_WK_TOM*SEASON_WEEKS*(1+DIM_PCT_TOM)^A2390)</f>
        <v>359.37000000000012</v>
      </c>
      <c r="F2390" s="5">
        <f>IF(B2390=0,0,B2390*LABOR_HRS_WK_CAR*SEASON_WEEKS*(1+DIM_PCT_CAR)^B2390)</f>
        <v>537.6193074924571</v>
      </c>
      <c r="G2390" s="5">
        <f>IF(C2390=0,0,C2390*LABOR_HRS_WK_MES*SEASON_WEEKS*(1+DIM_PCT_MES)^C2390)</f>
        <v>1959.6780360096466</v>
      </c>
      <c r="H2390" s="5">
        <f>E2390+F2390+G2390</f>
        <v>2856.6673435021039</v>
      </c>
      <c r="I2390" s="5">
        <f>MIN(H2390,FARMER_HRS)</f>
        <v>720</v>
      </c>
      <c r="J2390" s="5">
        <f>MAX(0,H2390-FARMER_HRS)</f>
        <v>2136.6673435021039</v>
      </c>
      <c r="K2390" s="2">
        <f>I2390*FARMER_RATE+J2390*TEMP_WORKER_RATE</f>
        <v>62094.91915802264</v>
      </c>
      <c r="L2390" s="2">
        <f>A2390*PRICE_TOM+B2390*PRICE_CAR+C2390*PRICE_MES</f>
        <v>134622</v>
      </c>
      <c r="M2390" s="2">
        <f>A2390*FERT_BED_TOM+B2390*FERT_BED_CAR+C2390*FERT_BED_MES</f>
        <v>34760</v>
      </c>
      <c r="N2390" s="6">
        <f>IF(AND(D2390&lt;=TOTAL_BEDS,J2390&lt;=TEMP_WORKER_MAX*TEMP_WORKER_HRS),1,0)</f>
        <v>1</v>
      </c>
      <c r="O2390" s="2">
        <f>L2390-M2390-K2390-FIXED_COSTS</f>
        <v>17767.08084197736</v>
      </c>
      <c r="P2390" s="2">
        <f>IF(N2390=1,O2390,"")</f>
        <v>17767.08084197736</v>
      </c>
    </row>
    <row r="2391">
      <c r="A2391" s="6">
        <v>3</v>
      </c>
      <c r="B2391" s="6">
        <v>14</v>
      </c>
      <c r="C2391" s="6">
        <v>0</v>
      </c>
      <c r="D2391" s="6">
        <f>A2391+B2391+C2391</f>
        <v>17</v>
      </c>
      <c r="E2391" s="5">
        <f>IF(A2391=0,0,A2391*LABOR_HRS_WK_TOM*SEASON_WEEKS*(1+DIM_PCT_TOM)^A2391)</f>
        <v>359.37000000000012</v>
      </c>
      <c r="F2391" s="5">
        <f>IF(B2391=0,0,B2391*LABOR_HRS_WK_CAR*SEASON_WEEKS*(1+DIM_PCT_CAR)^B2391)</f>
        <v>593.44900480898161</v>
      </c>
      <c r="G2391" s="5">
        <f>IF(C2391=0,0,C2391*LABOR_HRS_WK_MES*SEASON_WEEKS*(1+DIM_PCT_MES)^C2391)</f>
        <v>0</v>
      </c>
      <c r="H2391" s="5">
        <f>E2391+F2391+G2391</f>
        <v>952.81900480898173</v>
      </c>
      <c r="I2391" s="5">
        <f>MIN(H2391,FARMER_HRS)</f>
        <v>720</v>
      </c>
      <c r="J2391" s="5">
        <f>MAX(0,H2391-FARMER_HRS)</f>
        <v>232.81900480898173</v>
      </c>
      <c r="K2391" s="2">
        <f>I2391*FARMER_RATE+J2391*TEMP_WORKER_RATE</f>
        <v>29041.996611267044</v>
      </c>
      <c r="L2391" s="2">
        <f>A2391*PRICE_TOM+B2391*PRICE_CAR+C2391*PRICE_MES</f>
        <v>55716</v>
      </c>
      <c r="M2391" s="2">
        <f>A2391*FERT_BED_TOM+B2391*FERT_BED_CAR+C2391*FERT_BED_MES</f>
        <v>8800</v>
      </c>
      <c r="N2391" s="6">
        <f>IF(AND(D2391&lt;=TOTAL_BEDS,J2391&lt;=TEMP_WORKER_MAX*TEMP_WORKER_HRS),1,0)</f>
        <v>1</v>
      </c>
      <c r="O2391" s="2">
        <f>L2391-M2391-K2391-FIXED_COSTS</f>
        <v>-2125.9966112670445</v>
      </c>
      <c r="P2391" s="2">
        <f>IF(N2391=1,O2391,"")</f>
        <v>-2125.9966112670445</v>
      </c>
    </row>
    <row r="2392">
      <c r="A2392" s="6">
        <v>3</v>
      </c>
      <c r="B2392" s="6">
        <v>14</v>
      </c>
      <c r="C2392" s="6">
        <v>1</v>
      </c>
      <c r="D2392" s="6">
        <f>A2392+B2392+C2392</f>
        <v>18</v>
      </c>
      <c r="E2392" s="5">
        <f>IF(A2392=0,0,A2392*LABOR_HRS_WK_TOM*SEASON_WEEKS*(1+DIM_PCT_TOM)^A2392)</f>
        <v>359.37000000000012</v>
      </c>
      <c r="F2392" s="5">
        <f>IF(B2392=0,0,B2392*LABOR_HRS_WK_CAR*SEASON_WEEKS*(1+DIM_PCT_CAR)^B2392)</f>
        <v>593.44900480898161</v>
      </c>
      <c r="G2392" s="5">
        <f>IF(C2392=0,0,C2392*LABOR_HRS_WK_MES*SEASON_WEEKS*(1+DIM_PCT_MES)^C2392)</f>
        <v>45.5625</v>
      </c>
      <c r="H2392" s="5">
        <f>E2392+F2392+G2392</f>
        <v>998.38150480898173</v>
      </c>
      <c r="I2392" s="5">
        <f>MIN(H2392,FARMER_HRS)</f>
        <v>720</v>
      </c>
      <c r="J2392" s="5">
        <f>MAX(0,H2392-FARMER_HRS)</f>
        <v>278.38150480898173</v>
      </c>
      <c r="K2392" s="2">
        <f>I2392*FARMER_RATE+J2392*TEMP_WORKER_RATE</f>
        <v>29833.012236267044</v>
      </c>
      <c r="L2392" s="2">
        <f>A2392*PRICE_TOM+B2392*PRICE_CAR+C2392*PRICE_MES</f>
        <v>58416</v>
      </c>
      <c r="M2392" s="2">
        <f>A2392*FERT_BED_TOM+B2392*FERT_BED_CAR+C2392*FERT_BED_MES</f>
        <v>9680</v>
      </c>
      <c r="N2392" s="6">
        <f>IF(AND(D2392&lt;=TOTAL_BEDS,J2392&lt;=TEMP_WORKER_MAX*TEMP_WORKER_HRS),1,0)</f>
        <v>1</v>
      </c>
      <c r="O2392" s="2">
        <f>L2392-M2392-K2392-FIXED_COSTS</f>
        <v>-1097.0122362670445</v>
      </c>
      <c r="P2392" s="2">
        <f>IF(N2392=1,O2392,"")</f>
        <v>-1097.0122362670445</v>
      </c>
    </row>
    <row r="2393">
      <c r="A2393" s="6">
        <v>3</v>
      </c>
      <c r="B2393" s="6">
        <v>14</v>
      </c>
      <c r="C2393" s="6">
        <v>2</v>
      </c>
      <c r="D2393" s="6">
        <f>A2393+B2393+C2393</f>
        <v>19</v>
      </c>
      <c r="E2393" s="5">
        <f>IF(A2393=0,0,A2393*LABOR_HRS_WK_TOM*SEASON_WEEKS*(1+DIM_PCT_TOM)^A2393)</f>
        <v>359.37000000000012</v>
      </c>
      <c r="F2393" s="5">
        <f>IF(B2393=0,0,B2393*LABOR_HRS_WK_CAR*SEASON_WEEKS*(1+DIM_PCT_CAR)^B2393)</f>
        <v>593.44900480898161</v>
      </c>
      <c r="G2393" s="5">
        <f>IF(C2393=0,0,C2393*LABOR_HRS_WK_MES*SEASON_WEEKS*(1+DIM_PCT_MES)^C2393)</f>
        <v>92.2640625</v>
      </c>
      <c r="H2393" s="5">
        <f>E2393+F2393+G2393</f>
        <v>1045.0830673089818</v>
      </c>
      <c r="I2393" s="5">
        <f>MIN(H2393,FARMER_HRS)</f>
        <v>720</v>
      </c>
      <c r="J2393" s="5">
        <f>MAX(0,H2393-FARMER_HRS)</f>
        <v>325.08306730898175</v>
      </c>
      <c r="K2393" s="2">
        <f>I2393*FARMER_RATE+J2393*TEMP_WORKER_RATE</f>
        <v>30643.803251892044</v>
      </c>
      <c r="L2393" s="2">
        <f>A2393*PRICE_TOM+B2393*PRICE_CAR+C2393*PRICE_MES</f>
        <v>61116</v>
      </c>
      <c r="M2393" s="2">
        <f>A2393*FERT_BED_TOM+B2393*FERT_BED_CAR+C2393*FERT_BED_MES</f>
        <v>10560</v>
      </c>
      <c r="N2393" s="6">
        <f>IF(AND(D2393&lt;=TOTAL_BEDS,J2393&lt;=TEMP_WORKER_MAX*TEMP_WORKER_HRS),1,0)</f>
        <v>1</v>
      </c>
      <c r="O2393" s="2">
        <f>L2393-M2393-K2393-FIXED_COSTS</f>
        <v>-87.8032518920445</v>
      </c>
      <c r="P2393" s="2">
        <f>IF(N2393=1,O2393,"")</f>
        <v>-87.8032518920445</v>
      </c>
    </row>
    <row r="2394">
      <c r="A2394" s="6">
        <v>3</v>
      </c>
      <c r="B2394" s="6">
        <v>14</v>
      </c>
      <c r="C2394" s="6">
        <v>3</v>
      </c>
      <c r="D2394" s="6">
        <f>A2394+B2394+C2394</f>
        <v>20</v>
      </c>
      <c r="E2394" s="5">
        <f>IF(A2394=0,0,A2394*LABOR_HRS_WK_TOM*SEASON_WEEKS*(1+DIM_PCT_TOM)^A2394)</f>
        <v>359.37000000000012</v>
      </c>
      <c r="F2394" s="5">
        <f>IF(B2394=0,0,B2394*LABOR_HRS_WK_CAR*SEASON_WEEKS*(1+DIM_PCT_CAR)^B2394)</f>
        <v>593.44900480898161</v>
      </c>
      <c r="G2394" s="5">
        <f>IF(C2394=0,0,C2394*LABOR_HRS_WK_MES*SEASON_WEEKS*(1+DIM_PCT_MES)^C2394)</f>
        <v>140.12604492187498</v>
      </c>
      <c r="H2394" s="5">
        <f>E2394+F2394+G2394</f>
        <v>1092.9450497308567</v>
      </c>
      <c r="I2394" s="5">
        <f>MIN(H2394,FARMER_HRS)</f>
        <v>720</v>
      </c>
      <c r="J2394" s="5">
        <f>MAX(0,H2394-FARMER_HRS)</f>
        <v>372.94504973085668</v>
      </c>
      <c r="K2394" s="2">
        <f>I2394*FARMER_RATE+J2394*TEMP_WORKER_RATE</f>
        <v>31474.740446716263</v>
      </c>
      <c r="L2394" s="2">
        <f>A2394*PRICE_TOM+B2394*PRICE_CAR+C2394*PRICE_MES</f>
        <v>63816</v>
      </c>
      <c r="M2394" s="2">
        <f>A2394*FERT_BED_TOM+B2394*FERT_BED_CAR+C2394*FERT_BED_MES</f>
        <v>11440</v>
      </c>
      <c r="N2394" s="6">
        <f>IF(AND(D2394&lt;=TOTAL_BEDS,J2394&lt;=TEMP_WORKER_MAX*TEMP_WORKER_HRS),1,0)</f>
        <v>1</v>
      </c>
      <c r="O2394" s="2">
        <f>L2394-M2394-K2394-FIXED_COSTS</f>
        <v>901.25955328373675</v>
      </c>
      <c r="P2394" s="2">
        <f>IF(N2394=1,O2394,"")</f>
        <v>901.25955328373675</v>
      </c>
    </row>
    <row r="2395">
      <c r="A2395" s="6">
        <v>3</v>
      </c>
      <c r="B2395" s="6">
        <v>14</v>
      </c>
      <c r="C2395" s="6">
        <v>4</v>
      </c>
      <c r="D2395" s="6">
        <f>A2395+B2395+C2395</f>
        <v>21</v>
      </c>
      <c r="E2395" s="5">
        <f>IF(A2395=0,0,A2395*LABOR_HRS_WK_TOM*SEASON_WEEKS*(1+DIM_PCT_TOM)^A2395)</f>
        <v>359.37000000000012</v>
      </c>
      <c r="F2395" s="5">
        <f>IF(B2395=0,0,B2395*LABOR_HRS_WK_CAR*SEASON_WEEKS*(1+DIM_PCT_CAR)^B2395)</f>
        <v>593.44900480898161</v>
      </c>
      <c r="G2395" s="5">
        <f>IF(C2395=0,0,C2395*LABOR_HRS_WK_MES*SEASON_WEEKS*(1+DIM_PCT_MES)^C2395)</f>
        <v>189.17016064453119</v>
      </c>
      <c r="H2395" s="5">
        <f>E2395+F2395+G2395</f>
        <v>1141.9891654535129</v>
      </c>
      <c r="I2395" s="5">
        <f>MIN(H2395,FARMER_HRS)</f>
        <v>720</v>
      </c>
      <c r="J2395" s="5">
        <f>MAX(0,H2395-FARMER_HRS)</f>
        <v>421.9891654535129</v>
      </c>
      <c r="K2395" s="2">
        <f>I2395*FARMER_RATE+J2395*TEMP_WORKER_RATE</f>
        <v>32326.20078912349</v>
      </c>
      <c r="L2395" s="2">
        <f>A2395*PRICE_TOM+B2395*PRICE_CAR+C2395*PRICE_MES</f>
        <v>66516</v>
      </c>
      <c r="M2395" s="2">
        <f>A2395*FERT_BED_TOM+B2395*FERT_BED_CAR+C2395*FERT_BED_MES</f>
        <v>12320</v>
      </c>
      <c r="N2395" s="6">
        <f>IF(AND(D2395&lt;=TOTAL_BEDS,J2395&lt;=TEMP_WORKER_MAX*TEMP_WORKER_HRS),1,0)</f>
        <v>1</v>
      </c>
      <c r="O2395" s="2">
        <f>L2395-M2395-K2395-FIXED_COSTS</f>
        <v>1869.7992108765102</v>
      </c>
      <c r="P2395" s="2">
        <f>IF(N2395=1,O2395,"")</f>
        <v>1869.7992108765102</v>
      </c>
    </row>
    <row r="2396">
      <c r="A2396" s="6">
        <v>3</v>
      </c>
      <c r="B2396" s="6">
        <v>14</v>
      </c>
      <c r="C2396" s="6">
        <v>5</v>
      </c>
      <c r="D2396" s="6">
        <f>A2396+B2396+C2396</f>
        <v>22</v>
      </c>
      <c r="E2396" s="5">
        <f>IF(A2396=0,0,A2396*LABOR_HRS_WK_TOM*SEASON_WEEKS*(1+DIM_PCT_TOM)^A2396)</f>
        <v>359.37000000000012</v>
      </c>
      <c r="F2396" s="5">
        <f>IF(B2396=0,0,B2396*LABOR_HRS_WK_CAR*SEASON_WEEKS*(1+DIM_PCT_CAR)^B2396)</f>
        <v>593.44900480898161</v>
      </c>
      <c r="G2396" s="5">
        <f>IF(C2396=0,0,C2396*LABOR_HRS_WK_MES*SEASON_WEEKS*(1+DIM_PCT_MES)^C2396)</f>
        <v>239.41848456573481</v>
      </c>
      <c r="H2396" s="5">
        <f>E2396+F2396+G2396</f>
        <v>1192.2374893747165</v>
      </c>
      <c r="I2396" s="5">
        <f>MIN(H2396,FARMER_HRS)</f>
        <v>720</v>
      </c>
      <c r="J2396" s="5">
        <f>MAX(0,H2396-FARMER_HRS)</f>
        <v>472.23748937471646</v>
      </c>
      <c r="K2396" s="2">
        <f>I2396*FARMER_RATE+J2396*TEMP_WORKER_RATE</f>
        <v>33198.5675238666</v>
      </c>
      <c r="L2396" s="2">
        <f>A2396*PRICE_TOM+B2396*PRICE_CAR+C2396*PRICE_MES</f>
        <v>69216</v>
      </c>
      <c r="M2396" s="2">
        <f>A2396*FERT_BED_TOM+B2396*FERT_BED_CAR+C2396*FERT_BED_MES</f>
        <v>13200</v>
      </c>
      <c r="N2396" s="6">
        <f>IF(AND(D2396&lt;=TOTAL_BEDS,J2396&lt;=TEMP_WORKER_MAX*TEMP_WORKER_HRS),1,0)</f>
        <v>1</v>
      </c>
      <c r="O2396" s="2">
        <f>L2396-M2396-K2396-FIXED_COSTS</f>
        <v>2817.4324761333992</v>
      </c>
      <c r="P2396" s="2">
        <f>IF(N2396=1,O2396,"")</f>
        <v>2817.4324761333992</v>
      </c>
    </row>
    <row r="2397">
      <c r="A2397" s="6">
        <v>3</v>
      </c>
      <c r="B2397" s="6">
        <v>14</v>
      </c>
      <c r="C2397" s="6">
        <v>6</v>
      </c>
      <c r="D2397" s="6">
        <f>A2397+B2397+C2397</f>
        <v>23</v>
      </c>
      <c r="E2397" s="5">
        <f>IF(A2397=0,0,A2397*LABOR_HRS_WK_TOM*SEASON_WEEKS*(1+DIM_PCT_TOM)^A2397)</f>
        <v>359.37000000000012</v>
      </c>
      <c r="F2397" s="5">
        <f>IF(B2397=0,0,B2397*LABOR_HRS_WK_CAR*SEASON_WEEKS*(1+DIM_PCT_CAR)^B2397)</f>
        <v>593.44900480898161</v>
      </c>
      <c r="G2397" s="5">
        <f>IF(C2397=0,0,C2397*LABOR_HRS_WK_MES*SEASON_WEEKS*(1+DIM_PCT_MES)^C2397)</f>
        <v>290.89345874736773</v>
      </c>
      <c r="H2397" s="5">
        <f>E2397+F2397+G2397</f>
        <v>1243.7124635563496</v>
      </c>
      <c r="I2397" s="5">
        <f>MIN(H2397,FARMER_HRS)</f>
        <v>720</v>
      </c>
      <c r="J2397" s="5">
        <f>MAX(0,H2397-FARMER_HRS)</f>
        <v>523.71246355634958</v>
      </c>
      <c r="K2397" s="2">
        <f>I2397*FARMER_RATE+J2397*TEMP_WORKER_RATE</f>
        <v>34092.23027007551</v>
      </c>
      <c r="L2397" s="2">
        <f>A2397*PRICE_TOM+B2397*PRICE_CAR+C2397*PRICE_MES</f>
        <v>71916</v>
      </c>
      <c r="M2397" s="2">
        <f>A2397*FERT_BED_TOM+B2397*FERT_BED_CAR+C2397*FERT_BED_MES</f>
        <v>14080</v>
      </c>
      <c r="N2397" s="6">
        <f>IF(AND(D2397&lt;=TOTAL_BEDS,J2397&lt;=TEMP_WORKER_MAX*TEMP_WORKER_HRS),1,0)</f>
        <v>1</v>
      </c>
      <c r="O2397" s="2">
        <f>L2397-M2397-K2397-FIXED_COSTS</f>
        <v>3743.76972992449</v>
      </c>
      <c r="P2397" s="2">
        <f>IF(N2397=1,O2397,"")</f>
        <v>3743.76972992449</v>
      </c>
    </row>
    <row r="2398">
      <c r="A2398" s="6">
        <v>3</v>
      </c>
      <c r="B2398" s="6">
        <v>14</v>
      </c>
      <c r="C2398" s="6">
        <v>7</v>
      </c>
      <c r="D2398" s="6">
        <f>A2398+B2398+C2398</f>
        <v>24</v>
      </c>
      <c r="E2398" s="5">
        <f>IF(A2398=0,0,A2398*LABOR_HRS_WK_TOM*SEASON_WEEKS*(1+DIM_PCT_TOM)^A2398)</f>
        <v>359.37000000000012</v>
      </c>
      <c r="F2398" s="5">
        <f>IF(B2398=0,0,B2398*LABOR_HRS_WK_CAR*SEASON_WEEKS*(1+DIM_PCT_CAR)^B2398)</f>
        <v>593.44900480898161</v>
      </c>
      <c r="G2398" s="5">
        <f>IF(C2398=0,0,C2398*LABOR_HRS_WK_MES*SEASON_WEEKS*(1+DIM_PCT_MES)^C2398)</f>
        <v>343.61789814532818</v>
      </c>
      <c r="H2398" s="5">
        <f>E2398+F2398+G2398</f>
        <v>1296.43690295431</v>
      </c>
      <c r="I2398" s="5">
        <f>MIN(H2398,FARMER_HRS)</f>
        <v>720</v>
      </c>
      <c r="J2398" s="5">
        <f>MAX(0,H2398-FARMER_HRS)</f>
        <v>576.43690295431</v>
      </c>
      <c r="K2398" s="2">
        <f>I2398*FARMER_RATE+J2398*TEMP_WORKER_RATE</f>
        <v>35007.585120734548</v>
      </c>
      <c r="L2398" s="2">
        <f>A2398*PRICE_TOM+B2398*PRICE_CAR+C2398*PRICE_MES</f>
        <v>74616</v>
      </c>
      <c r="M2398" s="2">
        <f>A2398*FERT_BED_TOM+B2398*FERT_BED_CAR+C2398*FERT_BED_MES</f>
        <v>14960</v>
      </c>
      <c r="N2398" s="6">
        <f>IF(AND(D2398&lt;=TOTAL_BEDS,J2398&lt;=TEMP_WORKER_MAX*TEMP_WORKER_HRS),1,0)</f>
        <v>1</v>
      </c>
      <c r="O2398" s="2">
        <f>L2398-M2398-K2398-FIXED_COSTS</f>
        <v>4648.4148792654523</v>
      </c>
      <c r="P2398" s="2">
        <f>IF(N2398=1,O2398,"")</f>
        <v>4648.4148792654523</v>
      </c>
    </row>
    <row r="2399">
      <c r="A2399" s="6">
        <v>3</v>
      </c>
      <c r="B2399" s="6">
        <v>14</v>
      </c>
      <c r="C2399" s="6">
        <v>8</v>
      </c>
      <c r="D2399" s="6">
        <f>A2399+B2399+C2399</f>
        <v>25</v>
      </c>
      <c r="E2399" s="5">
        <f>IF(A2399=0,0,A2399*LABOR_HRS_WK_TOM*SEASON_WEEKS*(1+DIM_PCT_TOM)^A2399)</f>
        <v>359.37000000000012</v>
      </c>
      <c r="F2399" s="5">
        <f>IF(B2399=0,0,B2399*LABOR_HRS_WK_CAR*SEASON_WEEKS*(1+DIM_PCT_CAR)^B2399)</f>
        <v>593.44900480898161</v>
      </c>
      <c r="G2399" s="5">
        <f>IF(C2399=0,0,C2399*LABOR_HRS_WK_MES*SEASON_WEEKS*(1+DIM_PCT_MES)^C2399)</f>
        <v>397.61499642530833</v>
      </c>
      <c r="H2399" s="5">
        <f>E2399+F2399+G2399</f>
        <v>1350.43400123429</v>
      </c>
      <c r="I2399" s="5">
        <f>MIN(H2399,FARMER_HRS)</f>
        <v>720</v>
      </c>
      <c r="J2399" s="5">
        <f>MAX(0,H2399-FARMER_HRS)</f>
        <v>630.43400123429</v>
      </c>
      <c r="K2399" s="2">
        <f>I2399*FARMER_RATE+J2399*TEMP_WORKER_RATE</f>
        <v>35945.034743650867</v>
      </c>
      <c r="L2399" s="2">
        <f>A2399*PRICE_TOM+B2399*PRICE_CAR+C2399*PRICE_MES</f>
        <v>77316</v>
      </c>
      <c r="M2399" s="2">
        <f>A2399*FERT_BED_TOM+B2399*FERT_BED_CAR+C2399*FERT_BED_MES</f>
        <v>15840</v>
      </c>
      <c r="N2399" s="6">
        <f>IF(AND(D2399&lt;=TOTAL_BEDS,J2399&lt;=TEMP_WORKER_MAX*TEMP_WORKER_HRS),1,0)</f>
        <v>1</v>
      </c>
      <c r="O2399" s="2">
        <f>L2399-M2399-K2399-FIXED_COSTS</f>
        <v>5530.9652563491327</v>
      </c>
      <c r="P2399" s="2">
        <f>IF(N2399=1,O2399,"")</f>
        <v>5530.9652563491327</v>
      </c>
    </row>
    <row r="2400">
      <c r="A2400" s="6">
        <v>3</v>
      </c>
      <c r="B2400" s="6">
        <v>14</v>
      </c>
      <c r="C2400" s="6">
        <v>9</v>
      </c>
      <c r="D2400" s="6">
        <f>A2400+B2400+C2400</f>
        <v>26</v>
      </c>
      <c r="E2400" s="5">
        <f>IF(A2400=0,0,A2400*LABOR_HRS_WK_TOM*SEASON_WEEKS*(1+DIM_PCT_TOM)^A2400)</f>
        <v>359.37000000000012</v>
      </c>
      <c r="F2400" s="5">
        <f>IF(B2400=0,0,B2400*LABOR_HRS_WK_CAR*SEASON_WEEKS*(1+DIM_PCT_CAR)^B2400)</f>
        <v>593.44900480898161</v>
      </c>
      <c r="G2400" s="5">
        <f>IF(C2400=0,0,C2400*LABOR_HRS_WK_MES*SEASON_WEEKS*(1+DIM_PCT_MES)^C2400)</f>
        <v>452.90833186570273</v>
      </c>
      <c r="H2400" s="5">
        <f>E2400+F2400+G2400</f>
        <v>1405.7273366746845</v>
      </c>
      <c r="I2400" s="5">
        <f>MIN(H2400,FARMER_HRS)</f>
        <v>720</v>
      </c>
      <c r="J2400" s="5">
        <f>MAX(0,H2400-FARMER_HRS)</f>
        <v>685.72733667468447</v>
      </c>
      <c r="K2400" s="2">
        <f>I2400*FARMER_RATE+J2400*TEMP_WORKER_RATE</f>
        <v>36904.988483935493</v>
      </c>
      <c r="L2400" s="2">
        <f>A2400*PRICE_TOM+B2400*PRICE_CAR+C2400*PRICE_MES</f>
        <v>80016</v>
      </c>
      <c r="M2400" s="2">
        <f>A2400*FERT_BED_TOM+B2400*FERT_BED_CAR+C2400*FERT_BED_MES</f>
        <v>16720</v>
      </c>
      <c r="N2400" s="6">
        <f>IF(AND(D2400&lt;=TOTAL_BEDS,J2400&lt;=TEMP_WORKER_MAX*TEMP_WORKER_HRS),1,0)</f>
        <v>1</v>
      </c>
      <c r="O2400" s="2">
        <f>L2400-M2400-K2400-FIXED_COSTS</f>
        <v>6391.0115160645073</v>
      </c>
      <c r="P2400" s="2">
        <f>IF(N2400=1,O2400,"")</f>
        <v>6391.0115160645073</v>
      </c>
    </row>
    <row r="2401">
      <c r="A2401" s="6">
        <v>3</v>
      </c>
      <c r="B2401" s="6">
        <v>14</v>
      </c>
      <c r="C2401" s="6">
        <v>10</v>
      </c>
      <c r="D2401" s="6">
        <f>A2401+B2401+C2401</f>
        <v>27</v>
      </c>
      <c r="E2401" s="5">
        <f>IF(A2401=0,0,A2401*LABOR_HRS_WK_TOM*SEASON_WEEKS*(1+DIM_PCT_TOM)^A2401)</f>
        <v>359.37000000000012</v>
      </c>
      <c r="F2401" s="5">
        <f>IF(B2401=0,0,B2401*LABOR_HRS_WK_CAR*SEASON_WEEKS*(1+DIM_PCT_CAR)^B2401)</f>
        <v>593.44900480898161</v>
      </c>
      <c r="G2401" s="5">
        <f>IF(C2401=0,0,C2401*LABOR_HRS_WK_MES*SEASON_WEEKS*(1+DIM_PCT_MES)^C2401)</f>
        <v>509.52187334891551</v>
      </c>
      <c r="H2401" s="5">
        <f>E2401+F2401+G2401</f>
        <v>1462.3408781578974</v>
      </c>
      <c r="I2401" s="5">
        <f>MIN(H2401,FARMER_HRS)</f>
        <v>720</v>
      </c>
      <c r="J2401" s="5">
        <f>MAX(0,H2401-FARMER_HRS)</f>
        <v>742.34087815789735</v>
      </c>
      <c r="K2401" s="2">
        <f>I2401*FARMER_RATE+J2401*TEMP_WORKER_RATE</f>
        <v>37887.862468019055</v>
      </c>
      <c r="L2401" s="2">
        <f>A2401*PRICE_TOM+B2401*PRICE_CAR+C2401*PRICE_MES</f>
        <v>82716</v>
      </c>
      <c r="M2401" s="2">
        <f>A2401*FERT_BED_TOM+B2401*FERT_BED_CAR+C2401*FERT_BED_MES</f>
        <v>17600</v>
      </c>
      <c r="N2401" s="6">
        <f>IF(AND(D2401&lt;=TOTAL_BEDS,J2401&lt;=TEMP_WORKER_MAX*TEMP_WORKER_HRS),1,0)</f>
        <v>1</v>
      </c>
      <c r="O2401" s="2">
        <f>L2401-M2401-K2401-FIXED_COSTS</f>
        <v>7228.1375319809449</v>
      </c>
      <c r="P2401" s="2">
        <f>IF(N2401=1,O2401,"")</f>
        <v>7228.1375319809449</v>
      </c>
    </row>
    <row r="2402">
      <c r="A2402" s="6">
        <v>3</v>
      </c>
      <c r="B2402" s="6">
        <v>14</v>
      </c>
      <c r="C2402" s="6">
        <v>11</v>
      </c>
      <c r="D2402" s="6">
        <f>A2402+B2402+C2402</f>
        <v>28</v>
      </c>
      <c r="E2402" s="5">
        <f>IF(A2402=0,0,A2402*LABOR_HRS_WK_TOM*SEASON_WEEKS*(1+DIM_PCT_TOM)^A2402)</f>
        <v>359.37000000000012</v>
      </c>
      <c r="F2402" s="5">
        <f>IF(B2402=0,0,B2402*LABOR_HRS_WK_CAR*SEASON_WEEKS*(1+DIM_PCT_CAR)^B2402)</f>
        <v>593.44900480898161</v>
      </c>
      <c r="G2402" s="5">
        <f>IF(C2402=0,0,C2402*LABOR_HRS_WK_MES*SEASON_WEEKS*(1+DIM_PCT_MES)^C2402)</f>
        <v>567.47998644235463</v>
      </c>
      <c r="H2402" s="5">
        <f>E2402+F2402+G2402</f>
        <v>1520.2989912513362</v>
      </c>
      <c r="I2402" s="5">
        <f>MIN(H2402,FARMER_HRS)</f>
        <v>720</v>
      </c>
      <c r="J2402" s="5">
        <f>MAX(0,H2402-FARMER_HRS)</f>
        <v>800.29899125133625</v>
      </c>
      <c r="K2402" s="2">
        <f>I2402*FARMER_RATE+J2402*TEMP_WORKER_RATE</f>
        <v>38894.079709224585</v>
      </c>
      <c r="L2402" s="2">
        <f>A2402*PRICE_TOM+B2402*PRICE_CAR+C2402*PRICE_MES</f>
        <v>85416</v>
      </c>
      <c r="M2402" s="2">
        <f>A2402*FERT_BED_TOM+B2402*FERT_BED_CAR+C2402*FERT_BED_MES</f>
        <v>18480</v>
      </c>
      <c r="N2402" s="6">
        <f>IF(AND(D2402&lt;=TOTAL_BEDS,J2402&lt;=TEMP_WORKER_MAX*TEMP_WORKER_HRS),1,0)</f>
        <v>1</v>
      </c>
      <c r="O2402" s="2">
        <f>L2402-M2402-K2402-FIXED_COSTS</f>
        <v>8041.9202907754152</v>
      </c>
      <c r="P2402" s="2">
        <f>IF(N2402=1,O2402,"")</f>
        <v>8041.9202907754152</v>
      </c>
    </row>
    <row r="2403">
      <c r="A2403" s="6">
        <v>3</v>
      </c>
      <c r="B2403" s="6">
        <v>14</v>
      </c>
      <c r="C2403" s="6">
        <v>12</v>
      </c>
      <c r="D2403" s="6">
        <f>A2403+B2403+C2403</f>
        <v>29</v>
      </c>
      <c r="E2403" s="5">
        <f>IF(A2403=0,0,A2403*LABOR_HRS_WK_TOM*SEASON_WEEKS*(1+DIM_PCT_TOM)^A2403)</f>
        <v>359.37000000000012</v>
      </c>
      <c r="F2403" s="5">
        <f>IF(B2403=0,0,B2403*LABOR_HRS_WK_CAR*SEASON_WEEKS*(1+DIM_PCT_CAR)^B2403)</f>
        <v>593.44900480898161</v>
      </c>
      <c r="G2403" s="5">
        <f>IF(C2403=0,0,C2403*LABOR_HRS_WK_MES*SEASON_WEEKS*(1+DIM_PCT_MES)^C2403)</f>
        <v>626.807439570419</v>
      </c>
      <c r="H2403" s="5">
        <f>E2403+F2403+G2403</f>
        <v>1579.6264443794007</v>
      </c>
      <c r="I2403" s="5">
        <f>MIN(H2403,FARMER_HRS)</f>
        <v>720</v>
      </c>
      <c r="J2403" s="5">
        <f>MAX(0,H2403-FARMER_HRS)</f>
        <v>859.62644437940071</v>
      </c>
      <c r="K2403" s="2">
        <f>I2403*FARMER_RATE+J2403*TEMP_WORKER_RATE</f>
        <v>39924.070214920153</v>
      </c>
      <c r="L2403" s="2">
        <f>A2403*PRICE_TOM+B2403*PRICE_CAR+C2403*PRICE_MES</f>
        <v>88116</v>
      </c>
      <c r="M2403" s="2">
        <f>A2403*FERT_BED_TOM+B2403*FERT_BED_CAR+C2403*FERT_BED_MES</f>
        <v>19360</v>
      </c>
      <c r="N2403" s="6">
        <f>IF(AND(D2403&lt;=TOTAL_BEDS,J2403&lt;=TEMP_WORKER_MAX*TEMP_WORKER_HRS),1,0)</f>
        <v>1</v>
      </c>
      <c r="O2403" s="2">
        <f>L2403-M2403-K2403-FIXED_COSTS</f>
        <v>8831.9297850798466</v>
      </c>
      <c r="P2403" s="2">
        <f>IF(N2403=1,O2403,"")</f>
        <v>8831.9297850798466</v>
      </c>
    </row>
    <row r="2404">
      <c r="A2404" s="6">
        <v>3</v>
      </c>
      <c r="B2404" s="6">
        <v>14</v>
      </c>
      <c r="C2404" s="6">
        <v>13</v>
      </c>
      <c r="D2404" s="6">
        <f>A2404+B2404+C2404</f>
        <v>30</v>
      </c>
      <c r="E2404" s="5">
        <f>IF(A2404=0,0,A2404*LABOR_HRS_WK_TOM*SEASON_WEEKS*(1+DIM_PCT_TOM)^A2404)</f>
        <v>359.37000000000012</v>
      </c>
      <c r="F2404" s="5">
        <f>IF(B2404=0,0,B2404*LABOR_HRS_WK_CAR*SEASON_WEEKS*(1+DIM_PCT_CAR)^B2404)</f>
        <v>593.44900480898161</v>
      </c>
      <c r="G2404" s="5">
        <f>IF(C2404=0,0,C2404*LABOR_HRS_WK_MES*SEASON_WEEKS*(1+DIM_PCT_MES)^C2404)</f>
        <v>687.52941027880331</v>
      </c>
      <c r="H2404" s="5">
        <f>E2404+F2404+G2404</f>
        <v>1640.348415087785</v>
      </c>
      <c r="I2404" s="5">
        <f>MIN(H2404,FARMER_HRS)</f>
        <v>720</v>
      </c>
      <c r="J2404" s="5">
        <f>MAX(0,H2404-FARMER_HRS)</f>
        <v>920.348415087785</v>
      </c>
      <c r="K2404" s="2">
        <f>I2404*FARMER_RATE+J2404*TEMP_WORKER_RATE</f>
        <v>40978.271095274045</v>
      </c>
      <c r="L2404" s="2">
        <f>A2404*PRICE_TOM+B2404*PRICE_CAR+C2404*PRICE_MES</f>
        <v>90816</v>
      </c>
      <c r="M2404" s="2">
        <f>A2404*FERT_BED_TOM+B2404*FERT_BED_CAR+C2404*FERT_BED_MES</f>
        <v>20240</v>
      </c>
      <c r="N2404" s="6">
        <f>IF(AND(D2404&lt;=TOTAL_BEDS,J2404&lt;=TEMP_WORKER_MAX*TEMP_WORKER_HRS),1,0)</f>
        <v>1</v>
      </c>
      <c r="O2404" s="2">
        <f>L2404-M2404-K2404-FIXED_COSTS</f>
        <v>9597.7289047259546</v>
      </c>
      <c r="P2404" s="2">
        <f>IF(N2404=1,O2404,"")</f>
        <v>9597.7289047259546</v>
      </c>
    </row>
    <row r="2405">
      <c r="A2405" s="6">
        <v>3</v>
      </c>
      <c r="B2405" s="6">
        <v>14</v>
      </c>
      <c r="C2405" s="6">
        <v>14</v>
      </c>
      <c r="D2405" s="6">
        <f>A2405+B2405+C2405</f>
        <v>31</v>
      </c>
      <c r="E2405" s="5">
        <f>IF(A2405=0,0,A2405*LABOR_HRS_WK_TOM*SEASON_WEEKS*(1+DIM_PCT_TOM)^A2405)</f>
        <v>359.37000000000012</v>
      </c>
      <c r="F2405" s="5">
        <f>IF(B2405=0,0,B2405*LABOR_HRS_WK_CAR*SEASON_WEEKS*(1+DIM_PCT_CAR)^B2405)</f>
        <v>593.44900480898161</v>
      </c>
      <c r="G2405" s="5">
        <f>IF(C2405=0,0,C2405*LABOR_HRS_WK_MES*SEASON_WEEKS*(1+DIM_PCT_MES)^C2405)</f>
        <v>749.67149159246435</v>
      </c>
      <c r="H2405" s="5">
        <f>E2405+F2405+G2405</f>
        <v>1702.4904964014461</v>
      </c>
      <c r="I2405" s="5">
        <f>MIN(H2405,FARMER_HRS)</f>
        <v>720</v>
      </c>
      <c r="J2405" s="5">
        <f>MAX(0,H2405-FARMER_HRS)</f>
        <v>982.49049640144608</v>
      </c>
      <c r="K2405" s="2">
        <f>I2405*FARMER_RATE+J2405*TEMP_WORKER_RATE</f>
        <v>42057.126673636216</v>
      </c>
      <c r="L2405" s="2">
        <f>A2405*PRICE_TOM+B2405*PRICE_CAR+C2405*PRICE_MES</f>
        <v>93516</v>
      </c>
      <c r="M2405" s="2">
        <f>A2405*FERT_BED_TOM+B2405*FERT_BED_CAR+C2405*FERT_BED_MES</f>
        <v>21120</v>
      </c>
      <c r="N2405" s="6">
        <f>IF(AND(D2405&lt;=TOTAL_BEDS,J2405&lt;=TEMP_WORKER_MAX*TEMP_WORKER_HRS),1,0)</f>
        <v>1</v>
      </c>
      <c r="O2405" s="2">
        <f>L2405-M2405-K2405-FIXED_COSTS</f>
        <v>10338.873326363784</v>
      </c>
      <c r="P2405" s="2">
        <f>IF(N2405=1,O2405,"")</f>
        <v>10338.873326363784</v>
      </c>
    </row>
    <row r="2406">
      <c r="A2406" s="6">
        <v>3</v>
      </c>
      <c r="B2406" s="6">
        <v>14</v>
      </c>
      <c r="C2406" s="6">
        <v>15</v>
      </c>
      <c r="D2406" s="6">
        <f>A2406+B2406+C2406</f>
        <v>32</v>
      </c>
      <c r="E2406" s="5">
        <f>IF(A2406=0,0,A2406*LABOR_HRS_WK_TOM*SEASON_WEEKS*(1+DIM_PCT_TOM)^A2406)</f>
        <v>359.37000000000012</v>
      </c>
      <c r="F2406" s="5">
        <f>IF(B2406=0,0,B2406*LABOR_HRS_WK_CAR*SEASON_WEEKS*(1+DIM_PCT_CAR)^B2406)</f>
        <v>593.44900480898161</v>
      </c>
      <c r="G2406" s="5">
        <f>IF(C2406=0,0,C2406*LABOR_HRS_WK_MES*SEASON_WEEKS*(1+DIM_PCT_MES)^C2406)</f>
        <v>813.25969846861074</v>
      </c>
      <c r="H2406" s="5">
        <f>E2406+F2406+G2406</f>
        <v>1766.0787032775925</v>
      </c>
      <c r="I2406" s="5">
        <f>MIN(H2406,FARMER_HRS)</f>
        <v>720</v>
      </c>
      <c r="J2406" s="5">
        <f>MAX(0,H2406-FARMER_HRS)</f>
        <v>1046.0787032775925</v>
      </c>
      <c r="K2406" s="2">
        <f>I2406*FARMER_RATE+J2406*TEMP_WORKER_RATE</f>
        <v>43161.088598569317</v>
      </c>
      <c r="L2406" s="2">
        <f>A2406*PRICE_TOM+B2406*PRICE_CAR+C2406*PRICE_MES</f>
        <v>96216</v>
      </c>
      <c r="M2406" s="2">
        <f>A2406*FERT_BED_TOM+B2406*FERT_BED_CAR+C2406*FERT_BED_MES</f>
        <v>22000</v>
      </c>
      <c r="N2406" s="6">
        <f>IF(AND(D2406&lt;=TOTAL_BEDS,J2406&lt;=TEMP_WORKER_MAX*TEMP_WORKER_HRS),1,0)</f>
        <v>1</v>
      </c>
      <c r="O2406" s="2">
        <f>L2406-M2406-K2406-FIXED_COSTS</f>
        <v>11054.911401430683</v>
      </c>
      <c r="P2406" s="2">
        <f>IF(N2406=1,O2406,"")</f>
        <v>11054.911401430683</v>
      </c>
    </row>
    <row r="2407">
      <c r="A2407" s="6">
        <v>3</v>
      </c>
      <c r="B2407" s="6">
        <v>14</v>
      </c>
      <c r="C2407" s="6">
        <v>16</v>
      </c>
      <c r="D2407" s="6">
        <f>A2407+B2407+C2407</f>
        <v>33</v>
      </c>
      <c r="E2407" s="5">
        <f>IF(A2407=0,0,A2407*LABOR_HRS_WK_TOM*SEASON_WEEKS*(1+DIM_PCT_TOM)^A2407)</f>
        <v>359.37000000000012</v>
      </c>
      <c r="F2407" s="5">
        <f>IF(B2407=0,0,B2407*LABOR_HRS_WK_CAR*SEASON_WEEKS*(1+DIM_PCT_CAR)^B2407)</f>
        <v>593.44900480898161</v>
      </c>
      <c r="G2407" s="5">
        <f>IF(C2407=0,0,C2407*LABOR_HRS_WK_MES*SEASON_WEEKS*(1+DIM_PCT_MES)^C2407)</f>
        <v>878.32047434609967</v>
      </c>
      <c r="H2407" s="5">
        <f>E2407+F2407+G2407</f>
        <v>1831.1394791550815</v>
      </c>
      <c r="I2407" s="5">
        <f>MIN(H2407,FARMER_HRS)</f>
        <v>720</v>
      </c>
      <c r="J2407" s="5">
        <f>MAX(0,H2407-FARMER_HRS)</f>
        <v>1111.1394791550815</v>
      </c>
      <c r="K2407" s="2">
        <f>I2407*FARMER_RATE+J2407*TEMP_WORKER_RATE</f>
        <v>44290.6159575535</v>
      </c>
      <c r="L2407" s="2">
        <f>A2407*PRICE_TOM+B2407*PRICE_CAR+C2407*PRICE_MES</f>
        <v>98916</v>
      </c>
      <c r="M2407" s="2">
        <f>A2407*FERT_BED_TOM+B2407*FERT_BED_CAR+C2407*FERT_BED_MES</f>
        <v>22880</v>
      </c>
      <c r="N2407" s="6">
        <f>IF(AND(D2407&lt;=TOTAL_BEDS,J2407&lt;=TEMP_WORKER_MAX*TEMP_WORKER_HRS),1,0)</f>
        <v>1</v>
      </c>
      <c r="O2407" s="2">
        <f>L2407-M2407-K2407-FIXED_COSTS</f>
        <v>11745.384042446502</v>
      </c>
      <c r="P2407" s="2">
        <f>IF(N2407=1,O2407,"")</f>
        <v>11745.384042446502</v>
      </c>
    </row>
    <row r="2408">
      <c r="A2408" s="6">
        <v>3</v>
      </c>
      <c r="B2408" s="6">
        <v>14</v>
      </c>
      <c r="C2408" s="6">
        <v>17</v>
      </c>
      <c r="D2408" s="6">
        <f>A2408+B2408+C2408</f>
        <v>34</v>
      </c>
      <c r="E2408" s="5">
        <f>IF(A2408=0,0,A2408*LABOR_HRS_WK_TOM*SEASON_WEEKS*(1+DIM_PCT_TOM)^A2408)</f>
        <v>359.37000000000012</v>
      </c>
      <c r="F2408" s="5">
        <f>IF(B2408=0,0,B2408*LABOR_HRS_WK_CAR*SEASON_WEEKS*(1+DIM_PCT_CAR)^B2408)</f>
        <v>593.44900480898161</v>
      </c>
      <c r="G2408" s="5">
        <f>IF(C2408=0,0,C2408*LABOR_HRS_WK_MES*SEASON_WEEKS*(1+DIM_PCT_MES)^C2408)</f>
        <v>944.88069779263992</v>
      </c>
      <c r="H2408" s="5">
        <f>E2408+F2408+G2408</f>
        <v>1897.6997026016215</v>
      </c>
      <c r="I2408" s="5">
        <f>MIN(H2408,FARMER_HRS)</f>
        <v>720</v>
      </c>
      <c r="J2408" s="5">
        <f>MAX(0,H2408-FARMER_HRS)</f>
        <v>1177.6997026016215</v>
      </c>
      <c r="K2408" s="2">
        <f>I2408*FARMER_RATE+J2408*TEMP_WORKER_RATE</f>
        <v>45446.175392389261</v>
      </c>
      <c r="L2408" s="2">
        <f>A2408*PRICE_TOM+B2408*PRICE_CAR+C2408*PRICE_MES</f>
        <v>101616</v>
      </c>
      <c r="M2408" s="2">
        <f>A2408*FERT_BED_TOM+B2408*FERT_BED_CAR+C2408*FERT_BED_MES</f>
        <v>23760</v>
      </c>
      <c r="N2408" s="6">
        <f>IF(AND(D2408&lt;=TOTAL_BEDS,J2408&lt;=TEMP_WORKER_MAX*TEMP_WORKER_HRS),1,0)</f>
        <v>1</v>
      </c>
      <c r="O2408" s="2">
        <f>L2408-M2408-K2408-FIXED_COSTS</f>
        <v>12409.824607610739</v>
      </c>
      <c r="P2408" s="2">
        <f>IF(N2408=1,O2408,"")</f>
        <v>12409.824607610739</v>
      </c>
    </row>
    <row r="2409">
      <c r="A2409" s="6">
        <v>3</v>
      </c>
      <c r="B2409" s="6">
        <v>14</v>
      </c>
      <c r="C2409" s="6">
        <v>18</v>
      </c>
      <c r="D2409" s="6">
        <f>A2409+B2409+C2409</f>
        <v>35</v>
      </c>
      <c r="E2409" s="5">
        <f>IF(A2409=0,0,A2409*LABOR_HRS_WK_TOM*SEASON_WEEKS*(1+DIM_PCT_TOM)^A2409)</f>
        <v>359.37000000000012</v>
      </c>
      <c r="F2409" s="5">
        <f>IF(B2409=0,0,B2409*LABOR_HRS_WK_CAR*SEASON_WEEKS*(1+DIM_PCT_CAR)^B2409)</f>
        <v>593.44900480898161</v>
      </c>
      <c r="G2409" s="5">
        <f>IF(C2409=0,0,C2409*LABOR_HRS_WK_MES*SEASON_WEEKS*(1+DIM_PCT_MES)^C2409)</f>
        <v>1012.9676892512272</v>
      </c>
      <c r="H2409" s="5">
        <f>E2409+F2409+G2409</f>
        <v>1965.7866940602089</v>
      </c>
      <c r="I2409" s="5">
        <f>MIN(H2409,FARMER_HRS)</f>
        <v>720</v>
      </c>
      <c r="J2409" s="5">
        <f>MAX(0,H2409-FARMER_HRS)</f>
        <v>1245.7866940602089</v>
      </c>
      <c r="K2409" s="2">
        <f>I2409*FARMER_RATE+J2409*TEMP_WORKER_RATE</f>
        <v>46628.241216323069</v>
      </c>
      <c r="L2409" s="2">
        <f>A2409*PRICE_TOM+B2409*PRICE_CAR+C2409*PRICE_MES</f>
        <v>104316</v>
      </c>
      <c r="M2409" s="2">
        <f>A2409*FERT_BED_TOM+B2409*FERT_BED_CAR+C2409*FERT_BED_MES</f>
        <v>24640</v>
      </c>
      <c r="N2409" s="6">
        <f>IF(AND(D2409&lt;=TOTAL_BEDS,J2409&lt;=TEMP_WORKER_MAX*TEMP_WORKER_HRS),1,0)</f>
        <v>1</v>
      </c>
      <c r="O2409" s="2">
        <f>L2409-M2409-K2409-FIXED_COSTS</f>
        <v>13047.758783676931</v>
      </c>
      <c r="P2409" s="2">
        <f>IF(N2409=1,O2409,"")</f>
        <v>13047.758783676931</v>
      </c>
    </row>
    <row r="2410">
      <c r="A2410" s="6">
        <v>3</v>
      </c>
      <c r="B2410" s="6">
        <v>14</v>
      </c>
      <c r="C2410" s="6">
        <v>19</v>
      </c>
      <c r="D2410" s="6">
        <f>A2410+B2410+C2410</f>
        <v>36</v>
      </c>
      <c r="E2410" s="5">
        <f>IF(A2410=0,0,A2410*LABOR_HRS_WK_TOM*SEASON_WEEKS*(1+DIM_PCT_TOM)^A2410)</f>
        <v>359.37000000000012</v>
      </c>
      <c r="F2410" s="5">
        <f>IF(B2410=0,0,B2410*LABOR_HRS_WK_CAR*SEASON_WEEKS*(1+DIM_PCT_CAR)^B2410)</f>
        <v>593.44900480898161</v>
      </c>
      <c r="G2410" s="5">
        <f>IF(C2410=0,0,C2410*LABOR_HRS_WK_MES*SEASON_WEEKS*(1+DIM_PCT_MES)^C2410)</f>
        <v>1082.6092178872491</v>
      </c>
      <c r="H2410" s="5">
        <f>E2410+F2410+G2410</f>
        <v>2035.4282226962309</v>
      </c>
      <c r="I2410" s="5">
        <f>MIN(H2410,FARMER_HRS)</f>
        <v>720</v>
      </c>
      <c r="J2410" s="5">
        <f>MAX(0,H2410-FARMER_HRS)</f>
        <v>1315.4282226962309</v>
      </c>
      <c r="K2410" s="2">
        <f>I2410*FARMER_RATE+J2410*TEMP_WORKER_RATE</f>
        <v>47837.295532920674</v>
      </c>
      <c r="L2410" s="2">
        <f>A2410*PRICE_TOM+B2410*PRICE_CAR+C2410*PRICE_MES</f>
        <v>107016</v>
      </c>
      <c r="M2410" s="2">
        <f>A2410*FERT_BED_TOM+B2410*FERT_BED_CAR+C2410*FERT_BED_MES</f>
        <v>25520</v>
      </c>
      <c r="N2410" s="6">
        <f>IF(AND(D2410&lt;=TOTAL_BEDS,J2410&lt;=TEMP_WORKER_MAX*TEMP_WORKER_HRS),1,0)</f>
        <v>1</v>
      </c>
      <c r="O2410" s="2">
        <f>L2410-M2410-K2410-FIXED_COSTS</f>
        <v>13658.704467079326</v>
      </c>
      <c r="P2410" s="2">
        <f>IF(N2410=1,O2410,"")</f>
        <v>13658.704467079326</v>
      </c>
    </row>
    <row r="2411">
      <c r="A2411" s="6">
        <v>3</v>
      </c>
      <c r="B2411" s="6">
        <v>14</v>
      </c>
      <c r="C2411" s="6">
        <v>20</v>
      </c>
      <c r="D2411" s="6">
        <f>A2411+B2411+C2411</f>
        <v>37</v>
      </c>
      <c r="E2411" s="5">
        <f>IF(A2411=0,0,A2411*LABOR_HRS_WK_TOM*SEASON_WEEKS*(1+DIM_PCT_TOM)^A2411)</f>
        <v>359.37000000000012</v>
      </c>
      <c r="F2411" s="5">
        <f>IF(B2411=0,0,B2411*LABOR_HRS_WK_CAR*SEASON_WEEKS*(1+DIM_PCT_CAR)^B2411)</f>
        <v>593.44900480898161</v>
      </c>
      <c r="G2411" s="5">
        <f>IF(C2411=0,0,C2411*LABOR_HRS_WK_MES*SEASON_WEEKS*(1+DIM_PCT_MES)^C2411)</f>
        <v>1153.8335085377259</v>
      </c>
      <c r="H2411" s="5">
        <f>E2411+F2411+G2411</f>
        <v>2106.6525133467076</v>
      </c>
      <c r="I2411" s="5">
        <f>MIN(H2411,FARMER_HRS)</f>
        <v>720</v>
      </c>
      <c r="J2411" s="5">
        <f>MAX(0,H2411-FARMER_HRS)</f>
        <v>1386.6525133467076</v>
      </c>
      <c r="K2411" s="2">
        <f>I2411*FARMER_RATE+J2411*TEMP_WORKER_RATE</f>
        <v>49073.828356713668</v>
      </c>
      <c r="L2411" s="2">
        <f>A2411*PRICE_TOM+B2411*PRICE_CAR+C2411*PRICE_MES</f>
        <v>109716</v>
      </c>
      <c r="M2411" s="2">
        <f>A2411*FERT_BED_TOM+B2411*FERT_BED_CAR+C2411*FERT_BED_MES</f>
        <v>26400</v>
      </c>
      <c r="N2411" s="6">
        <f>IF(AND(D2411&lt;=TOTAL_BEDS,J2411&lt;=TEMP_WORKER_MAX*TEMP_WORKER_HRS),1,0)</f>
        <v>1</v>
      </c>
      <c r="O2411" s="2">
        <f>L2411-M2411-K2411-FIXED_COSTS</f>
        <v>14242.171643286332</v>
      </c>
      <c r="P2411" s="2">
        <f>IF(N2411=1,O2411,"")</f>
        <v>14242.171643286332</v>
      </c>
    </row>
    <row r="2412">
      <c r="A2412" s="6">
        <v>3</v>
      </c>
      <c r="B2412" s="6">
        <v>14</v>
      </c>
      <c r="C2412" s="6">
        <v>21</v>
      </c>
      <c r="D2412" s="6">
        <f>A2412+B2412+C2412</f>
        <v>38</v>
      </c>
      <c r="E2412" s="5">
        <f>IF(A2412=0,0,A2412*LABOR_HRS_WK_TOM*SEASON_WEEKS*(1+DIM_PCT_TOM)^A2412)</f>
        <v>359.37000000000012</v>
      </c>
      <c r="F2412" s="5">
        <f>IF(B2412=0,0,B2412*LABOR_HRS_WK_CAR*SEASON_WEEKS*(1+DIM_PCT_CAR)^B2412)</f>
        <v>593.44900480898161</v>
      </c>
      <c r="G2412" s="5">
        <f>IF(C2412=0,0,C2412*LABOR_HRS_WK_MES*SEASON_WEEKS*(1+DIM_PCT_MES)^C2412)</f>
        <v>1226.6692487641699</v>
      </c>
      <c r="H2412" s="5">
        <f>E2412+F2412+G2412</f>
        <v>2179.4882535731517</v>
      </c>
      <c r="I2412" s="5">
        <f>MIN(H2412,FARMER_HRS)</f>
        <v>720</v>
      </c>
      <c r="J2412" s="5">
        <f>MAX(0,H2412-FARMER_HRS)</f>
        <v>1459.4882535731517</v>
      </c>
      <c r="K2412" s="2">
        <f>I2412*FARMER_RATE+J2412*TEMP_WORKER_RATE</f>
        <v>50338.337735644993</v>
      </c>
      <c r="L2412" s="2">
        <f>A2412*PRICE_TOM+B2412*PRICE_CAR+C2412*PRICE_MES</f>
        <v>112416</v>
      </c>
      <c r="M2412" s="2">
        <f>A2412*FERT_BED_TOM+B2412*FERT_BED_CAR+C2412*FERT_BED_MES</f>
        <v>27280</v>
      </c>
      <c r="N2412" s="6">
        <f>IF(AND(D2412&lt;=TOTAL_BEDS,J2412&lt;=TEMP_WORKER_MAX*TEMP_WORKER_HRS),1,0)</f>
        <v>1</v>
      </c>
      <c r="O2412" s="2">
        <f>L2412-M2412-K2412-FIXED_COSTS</f>
        <v>14797.662264355007</v>
      </c>
      <c r="P2412" s="2">
        <f>IF(N2412=1,O2412,"")</f>
        <v>14797.662264355007</v>
      </c>
    </row>
    <row r="2413">
      <c r="A2413" s="6">
        <v>3</v>
      </c>
      <c r="B2413" s="6">
        <v>14</v>
      </c>
      <c r="C2413" s="6">
        <v>22</v>
      </c>
      <c r="D2413" s="6">
        <f>A2413+B2413+C2413</f>
        <v>39</v>
      </c>
      <c r="E2413" s="5">
        <f>IF(A2413=0,0,A2413*LABOR_HRS_WK_TOM*SEASON_WEEKS*(1+DIM_PCT_TOM)^A2413)</f>
        <v>359.37000000000012</v>
      </c>
      <c r="F2413" s="5">
        <f>IF(B2413=0,0,B2413*LABOR_HRS_WK_CAR*SEASON_WEEKS*(1+DIM_PCT_CAR)^B2413)</f>
        <v>593.44900480898161</v>
      </c>
      <c r="G2413" s="5">
        <f>IF(C2413=0,0,C2413*LABOR_HRS_WK_MES*SEASON_WEEKS*(1+DIM_PCT_MES)^C2413)</f>
        <v>1301.1455960105659</v>
      </c>
      <c r="H2413" s="5">
        <f>E2413+F2413+G2413</f>
        <v>2253.9646008195477</v>
      </c>
      <c r="I2413" s="5">
        <f>MIN(H2413,FARMER_HRS)</f>
        <v>720</v>
      </c>
      <c r="J2413" s="5">
        <f>MAX(0,H2413-FARMER_HRS)</f>
        <v>1533.9646008195477</v>
      </c>
      <c r="K2413" s="2">
        <f>I2413*FARMER_RATE+J2413*TEMP_WORKER_RATE</f>
        <v>51631.329875339368</v>
      </c>
      <c r="L2413" s="2">
        <f>A2413*PRICE_TOM+B2413*PRICE_CAR+C2413*PRICE_MES</f>
        <v>115116</v>
      </c>
      <c r="M2413" s="2">
        <f>A2413*FERT_BED_TOM+B2413*FERT_BED_CAR+C2413*FERT_BED_MES</f>
        <v>28160</v>
      </c>
      <c r="N2413" s="6">
        <f>IF(AND(D2413&lt;=TOTAL_BEDS,J2413&lt;=TEMP_WORKER_MAX*TEMP_WORKER_HRS),1,0)</f>
        <v>1</v>
      </c>
      <c r="O2413" s="2">
        <f>L2413-M2413-K2413-FIXED_COSTS</f>
        <v>15324.670124660632</v>
      </c>
      <c r="P2413" s="2">
        <f>IF(N2413=1,O2413,"")</f>
        <v>15324.670124660632</v>
      </c>
    </row>
    <row r="2414">
      <c r="A2414" s="6">
        <v>3</v>
      </c>
      <c r="B2414" s="6">
        <v>14</v>
      </c>
      <c r="C2414" s="6">
        <v>23</v>
      </c>
      <c r="D2414" s="6">
        <f>A2414+B2414+C2414</f>
        <v>40</v>
      </c>
      <c r="E2414" s="5">
        <f>IF(A2414=0,0,A2414*LABOR_HRS_WK_TOM*SEASON_WEEKS*(1+DIM_PCT_TOM)^A2414)</f>
        <v>359.37000000000012</v>
      </c>
      <c r="F2414" s="5">
        <f>IF(B2414=0,0,B2414*LABOR_HRS_WK_CAR*SEASON_WEEKS*(1+DIM_PCT_CAR)^B2414)</f>
        <v>593.44900480898161</v>
      </c>
      <c r="G2414" s="5">
        <f>IF(C2414=0,0,C2414*LABOR_HRS_WK_MES*SEASON_WEEKS*(1+DIM_PCT_MES)^C2414)</f>
        <v>1377.2921848680023</v>
      </c>
      <c r="H2414" s="5">
        <f>E2414+F2414+G2414</f>
        <v>2330.1111896769839</v>
      </c>
      <c r="I2414" s="5">
        <f>MIN(H2414,FARMER_HRS)</f>
        <v>720</v>
      </c>
      <c r="J2414" s="5">
        <f>MAX(0,H2414-FARMER_HRS)</f>
        <v>1610.1111896769839</v>
      </c>
      <c r="K2414" s="2">
        <f>I2414*FARMER_RATE+J2414*TEMP_WORKER_RATE</f>
        <v>52953.319265225415</v>
      </c>
      <c r="L2414" s="2">
        <f>A2414*PRICE_TOM+B2414*PRICE_CAR+C2414*PRICE_MES</f>
        <v>117816</v>
      </c>
      <c r="M2414" s="2">
        <f>A2414*FERT_BED_TOM+B2414*FERT_BED_CAR+C2414*FERT_BED_MES</f>
        <v>29040</v>
      </c>
      <c r="N2414" s="6">
        <f>IF(AND(D2414&lt;=TOTAL_BEDS,J2414&lt;=TEMP_WORKER_MAX*TEMP_WORKER_HRS),1,0)</f>
        <v>1</v>
      </c>
      <c r="O2414" s="2">
        <f>L2414-M2414-K2414-FIXED_COSTS</f>
        <v>15822.680734774585</v>
      </c>
      <c r="P2414" s="2">
        <f>IF(N2414=1,O2414,"")</f>
        <v>15822.680734774585</v>
      </c>
    </row>
    <row r="2415">
      <c r="A2415" s="6">
        <v>3</v>
      </c>
      <c r="B2415" s="6">
        <v>14</v>
      </c>
      <c r="C2415" s="6">
        <v>24</v>
      </c>
      <c r="D2415" s="6">
        <f>A2415+B2415+C2415</f>
        <v>41</v>
      </c>
      <c r="E2415" s="5">
        <f>IF(A2415=0,0,A2415*LABOR_HRS_WK_TOM*SEASON_WEEKS*(1+DIM_PCT_TOM)^A2415)</f>
        <v>359.37000000000012</v>
      </c>
      <c r="F2415" s="5">
        <f>IF(B2415=0,0,B2415*LABOR_HRS_WK_CAR*SEASON_WEEKS*(1+DIM_PCT_CAR)^B2415)</f>
        <v>593.44900480898161</v>
      </c>
      <c r="G2415" s="5">
        <f>IF(C2415=0,0,C2415*LABOR_HRS_WK_MES*SEASON_WEEKS*(1+DIM_PCT_MES)^C2415)</f>
        <v>1455.139134447498</v>
      </c>
      <c r="H2415" s="5">
        <f>E2415+F2415+G2415</f>
        <v>2407.9581392564796</v>
      </c>
      <c r="I2415" s="5">
        <f>MIN(H2415,FARMER_HRS)</f>
        <v>720</v>
      </c>
      <c r="J2415" s="5">
        <f>MAX(0,H2415-FARMER_HRS)</f>
        <v>1687.9581392564796</v>
      </c>
      <c r="K2415" s="2">
        <f>I2415*FARMER_RATE+J2415*TEMP_WORKER_RATE</f>
        <v>54304.828806536105</v>
      </c>
      <c r="L2415" s="2">
        <f>A2415*PRICE_TOM+B2415*PRICE_CAR+C2415*PRICE_MES</f>
        <v>120516</v>
      </c>
      <c r="M2415" s="2">
        <f>A2415*FERT_BED_TOM+B2415*FERT_BED_CAR+C2415*FERT_BED_MES</f>
        <v>29920</v>
      </c>
      <c r="N2415" s="6">
        <f>IF(AND(D2415&lt;=TOTAL_BEDS,J2415&lt;=TEMP_WORKER_MAX*TEMP_WORKER_HRS),1,0)</f>
        <v>1</v>
      </c>
      <c r="O2415" s="2">
        <f>L2415-M2415-K2415-FIXED_COSTS</f>
        <v>16291.171193463895</v>
      </c>
      <c r="P2415" s="2">
        <f>IF(N2415=1,O2415,"")</f>
        <v>16291.171193463895</v>
      </c>
    </row>
    <row r="2416">
      <c r="A2416" s="6">
        <v>3</v>
      </c>
      <c r="B2416" s="6">
        <v>14</v>
      </c>
      <c r="C2416" s="6">
        <v>25</v>
      </c>
      <c r="D2416" s="6">
        <f>A2416+B2416+C2416</f>
        <v>42</v>
      </c>
      <c r="E2416" s="5">
        <f>IF(A2416=0,0,A2416*LABOR_HRS_WK_TOM*SEASON_WEEKS*(1+DIM_PCT_TOM)^A2416)</f>
        <v>359.37000000000012</v>
      </c>
      <c r="F2416" s="5">
        <f>IF(B2416=0,0,B2416*LABOR_HRS_WK_CAR*SEASON_WEEKS*(1+DIM_PCT_CAR)^B2416)</f>
        <v>593.44900480898161</v>
      </c>
      <c r="G2416" s="5">
        <f>IF(C2416=0,0,C2416*LABOR_HRS_WK_MES*SEASON_WEEKS*(1+DIM_PCT_MES)^C2416)</f>
        <v>1534.7170558625955</v>
      </c>
      <c r="H2416" s="5">
        <f>E2416+F2416+G2416</f>
        <v>2487.5360606715772</v>
      </c>
      <c r="I2416" s="5">
        <f>MIN(H2416,FARMER_HRS)</f>
        <v>720</v>
      </c>
      <c r="J2416" s="5">
        <f>MAX(0,H2416-FARMER_HRS)</f>
        <v>1767.5360606715772</v>
      </c>
      <c r="K2416" s="2">
        <f>I2416*FARMER_RATE+J2416*TEMP_WORKER_RATE</f>
        <v>55686.389942214882</v>
      </c>
      <c r="L2416" s="2">
        <f>A2416*PRICE_TOM+B2416*PRICE_CAR+C2416*PRICE_MES</f>
        <v>123216</v>
      </c>
      <c r="M2416" s="2">
        <f>A2416*FERT_BED_TOM+B2416*FERT_BED_CAR+C2416*FERT_BED_MES</f>
        <v>30800</v>
      </c>
      <c r="N2416" s="6">
        <f>IF(AND(D2416&lt;=TOTAL_BEDS,J2416&lt;=TEMP_WORKER_MAX*TEMP_WORKER_HRS),1,0)</f>
        <v>1</v>
      </c>
      <c r="O2416" s="2">
        <f>L2416-M2416-K2416-FIXED_COSTS</f>
        <v>16729.610057785118</v>
      </c>
      <c r="P2416" s="2">
        <f>IF(N2416=1,O2416,"")</f>
        <v>16729.610057785118</v>
      </c>
    </row>
    <row r="2417">
      <c r="A2417" s="6">
        <v>3</v>
      </c>
      <c r="B2417" s="6">
        <v>14</v>
      </c>
      <c r="C2417" s="6">
        <v>26</v>
      </c>
      <c r="D2417" s="6">
        <f>A2417+B2417+C2417</f>
        <v>43</v>
      </c>
      <c r="E2417" s="5">
        <f>IF(A2417=0,0,A2417*LABOR_HRS_WK_TOM*SEASON_WEEKS*(1+DIM_PCT_TOM)^A2417)</f>
        <v>359.37000000000012</v>
      </c>
      <c r="F2417" s="5">
        <f>IF(B2417=0,0,B2417*LABOR_HRS_WK_CAR*SEASON_WEEKS*(1+DIM_PCT_CAR)^B2417)</f>
        <v>593.44900480898161</v>
      </c>
      <c r="G2417" s="5">
        <f>IF(C2417=0,0,C2417*LABOR_HRS_WK_MES*SEASON_WEEKS*(1+DIM_PCT_MES)^C2417)</f>
        <v>1616.0570598233128</v>
      </c>
      <c r="H2417" s="5">
        <f>E2417+F2417+G2417</f>
        <v>2568.8760646322944</v>
      </c>
      <c r="I2417" s="5">
        <f>MIN(H2417,FARMER_HRS)</f>
        <v>720</v>
      </c>
      <c r="J2417" s="5">
        <f>MAX(0,H2417-FARMER_HRS)</f>
        <v>1848.8760646322944</v>
      </c>
      <c r="K2417" s="2">
        <f>I2417*FARMER_RATE+J2417*TEMP_WORKER_RATE</f>
        <v>57098.542788755105</v>
      </c>
      <c r="L2417" s="2">
        <f>A2417*PRICE_TOM+B2417*PRICE_CAR+C2417*PRICE_MES</f>
        <v>125916</v>
      </c>
      <c r="M2417" s="2">
        <f>A2417*FERT_BED_TOM+B2417*FERT_BED_CAR+C2417*FERT_BED_MES</f>
        <v>31680</v>
      </c>
      <c r="N2417" s="6">
        <f>IF(AND(D2417&lt;=TOTAL_BEDS,J2417&lt;=TEMP_WORKER_MAX*TEMP_WORKER_HRS),1,0)</f>
        <v>1</v>
      </c>
      <c r="O2417" s="2">
        <f>L2417-M2417-K2417-FIXED_COSTS</f>
        <v>17137.457211244895</v>
      </c>
      <c r="P2417" s="2">
        <f>IF(N2417=1,O2417,"")</f>
        <v>17137.457211244895</v>
      </c>
    </row>
    <row r="2418">
      <c r="A2418" s="6">
        <v>3</v>
      </c>
      <c r="B2418" s="6">
        <v>14</v>
      </c>
      <c r="C2418" s="6">
        <v>27</v>
      </c>
      <c r="D2418" s="6">
        <f>A2418+B2418+C2418</f>
        <v>44</v>
      </c>
      <c r="E2418" s="5">
        <f>IF(A2418=0,0,A2418*LABOR_HRS_WK_TOM*SEASON_WEEKS*(1+DIM_PCT_TOM)^A2418)</f>
        <v>359.37000000000012</v>
      </c>
      <c r="F2418" s="5">
        <f>IF(B2418=0,0,B2418*LABOR_HRS_WK_CAR*SEASON_WEEKS*(1+DIM_PCT_CAR)^B2418)</f>
        <v>593.44900480898161</v>
      </c>
      <c r="G2418" s="5">
        <f>IF(C2418=0,0,C2418*LABOR_HRS_WK_MES*SEASON_WEEKS*(1+DIM_PCT_MES)^C2418)</f>
        <v>1699.19076434307</v>
      </c>
      <c r="H2418" s="5">
        <f>E2418+F2418+G2418</f>
        <v>2652.0097691520518</v>
      </c>
      <c r="I2418" s="5">
        <f>MIN(H2418,FARMER_HRS)</f>
        <v>720</v>
      </c>
      <c r="J2418" s="5">
        <f>MAX(0,H2418-FARMER_HRS)</f>
        <v>1932.0097691520518</v>
      </c>
      <c r="K2418" s="2">
        <f>I2418*FARMER_RATE+J2418*TEMP_WORKER_RATE</f>
        <v>58541.8362700009</v>
      </c>
      <c r="L2418" s="2">
        <f>A2418*PRICE_TOM+B2418*PRICE_CAR+C2418*PRICE_MES</f>
        <v>128616</v>
      </c>
      <c r="M2418" s="2">
        <f>A2418*FERT_BED_TOM+B2418*FERT_BED_CAR+C2418*FERT_BED_MES</f>
        <v>32560</v>
      </c>
      <c r="N2418" s="6">
        <f>IF(AND(D2418&lt;=TOTAL_BEDS,J2418&lt;=TEMP_WORKER_MAX*TEMP_WORKER_HRS),1,0)</f>
        <v>1</v>
      </c>
      <c r="O2418" s="2">
        <f>L2418-M2418-K2418-FIXED_COSTS</f>
        <v>17514.163729999098</v>
      </c>
      <c r="P2418" s="2">
        <f>IF(N2418=1,O2418,"")</f>
        <v>17514.163729999098</v>
      </c>
    </row>
    <row r="2419">
      <c r="A2419" s="6">
        <v>3</v>
      </c>
      <c r="B2419" s="6">
        <v>14</v>
      </c>
      <c r="C2419" s="6">
        <v>28</v>
      </c>
      <c r="D2419" s="6">
        <f>A2419+B2419+C2419</f>
        <v>45</v>
      </c>
      <c r="E2419" s="5">
        <f>IF(A2419=0,0,A2419*LABOR_HRS_WK_TOM*SEASON_WEEKS*(1+DIM_PCT_TOM)^A2419)</f>
        <v>359.37000000000012</v>
      </c>
      <c r="F2419" s="5">
        <f>IF(B2419=0,0,B2419*LABOR_HRS_WK_CAR*SEASON_WEEKS*(1+DIM_PCT_CAR)^B2419)</f>
        <v>593.44900480898161</v>
      </c>
      <c r="G2419" s="5">
        <f>IF(C2419=0,0,C2419*LABOR_HRS_WK_MES*SEASON_WEEKS*(1+DIM_PCT_MES)^C2419)</f>
        <v>1784.1503025602233</v>
      </c>
      <c r="H2419" s="5">
        <f>E2419+F2419+G2419</f>
        <v>2736.9693073692051</v>
      </c>
      <c r="I2419" s="5">
        <f>MIN(H2419,FARMER_HRS)</f>
        <v>720</v>
      </c>
      <c r="J2419" s="5">
        <f>MAX(0,H2419-FARMER_HRS)</f>
        <v>2016.9693073692051</v>
      </c>
      <c r="K2419" s="2">
        <f>I2419*FARMER_RATE+J2419*TEMP_WORKER_RATE</f>
        <v>60016.828252937587</v>
      </c>
      <c r="L2419" s="2">
        <f>A2419*PRICE_TOM+B2419*PRICE_CAR+C2419*PRICE_MES</f>
        <v>131316</v>
      </c>
      <c r="M2419" s="2">
        <f>A2419*FERT_BED_TOM+B2419*FERT_BED_CAR+C2419*FERT_BED_MES</f>
        <v>33440</v>
      </c>
      <c r="N2419" s="6">
        <f>IF(AND(D2419&lt;=TOTAL_BEDS,J2419&lt;=TEMP_WORKER_MAX*TEMP_WORKER_HRS),1,0)</f>
        <v>1</v>
      </c>
      <c r="O2419" s="2">
        <f>L2419-M2419-K2419-FIXED_COSTS</f>
        <v>17859.171747062413</v>
      </c>
      <c r="P2419" s="2">
        <f>IF(N2419=1,O2419,"")</f>
        <v>17859.171747062413</v>
      </c>
    </row>
    <row r="2420">
      <c r="A2420" s="6">
        <v>3</v>
      </c>
      <c r="B2420" s="6">
        <v>14</v>
      </c>
      <c r="C2420" s="6">
        <v>29</v>
      </c>
      <c r="D2420" s="6">
        <f>A2420+B2420+C2420</f>
        <v>46</v>
      </c>
      <c r="E2420" s="5">
        <f>IF(A2420=0,0,A2420*LABOR_HRS_WK_TOM*SEASON_WEEKS*(1+DIM_PCT_TOM)^A2420)</f>
        <v>359.37000000000012</v>
      </c>
      <c r="F2420" s="5">
        <f>IF(B2420=0,0,B2420*LABOR_HRS_WK_CAR*SEASON_WEEKS*(1+DIM_PCT_CAR)^B2420)</f>
        <v>593.44900480898161</v>
      </c>
      <c r="G2420" s="5">
        <f>IF(C2420=0,0,C2420*LABOR_HRS_WK_MES*SEASON_WEEKS*(1+DIM_PCT_MES)^C2420)</f>
        <v>1870.9683306758766</v>
      </c>
      <c r="H2420" s="5">
        <f>E2420+F2420+G2420</f>
        <v>2823.7873354848584</v>
      </c>
      <c r="I2420" s="5">
        <f>MIN(H2420,FARMER_HRS)</f>
        <v>720</v>
      </c>
      <c r="J2420" s="5">
        <f>MAX(0,H2420-FARMER_HRS)</f>
        <v>2103.7873354848584</v>
      </c>
      <c r="K2420" s="2">
        <f>I2420*FARMER_RATE+J2420*TEMP_WORKER_RATE</f>
        <v>61524.085685501013</v>
      </c>
      <c r="L2420" s="2">
        <f>A2420*PRICE_TOM+B2420*PRICE_CAR+C2420*PRICE_MES</f>
        <v>134016</v>
      </c>
      <c r="M2420" s="2">
        <f>A2420*FERT_BED_TOM+B2420*FERT_BED_CAR+C2420*FERT_BED_MES</f>
        <v>34320</v>
      </c>
      <c r="N2420" s="6">
        <f>IF(AND(D2420&lt;=TOTAL_BEDS,J2420&lt;=TEMP_WORKER_MAX*TEMP_WORKER_HRS),1,0)</f>
        <v>1</v>
      </c>
      <c r="O2420" s="2">
        <f>L2420-M2420-K2420-FIXED_COSTS</f>
        <v>18171.914314498987</v>
      </c>
      <c r="P2420" s="2">
        <f>IF(N2420=1,O2420,"")</f>
        <v>18171.914314498987</v>
      </c>
    </row>
    <row r="2421">
      <c r="A2421" s="6">
        <v>3</v>
      </c>
      <c r="B2421" s="6">
        <v>14</v>
      </c>
      <c r="C2421" s="6">
        <v>30</v>
      </c>
      <c r="D2421" s="6">
        <f>A2421+B2421+C2421</f>
        <v>47</v>
      </c>
      <c r="E2421" s="5">
        <f>IF(A2421=0,0,A2421*LABOR_HRS_WK_TOM*SEASON_WEEKS*(1+DIM_PCT_TOM)^A2421)</f>
        <v>359.37000000000012</v>
      </c>
      <c r="F2421" s="5">
        <f>IF(B2421=0,0,B2421*LABOR_HRS_WK_CAR*SEASON_WEEKS*(1+DIM_PCT_CAR)^B2421)</f>
        <v>593.44900480898161</v>
      </c>
      <c r="G2421" s="5">
        <f>IF(C2421=0,0,C2421*LABOR_HRS_WK_MES*SEASON_WEEKS*(1+DIM_PCT_MES)^C2421)</f>
        <v>1959.6780360096466</v>
      </c>
      <c r="H2421" s="5">
        <f>E2421+F2421+G2421</f>
        <v>2912.4970408186282</v>
      </c>
      <c r="I2421" s="5">
        <f>MIN(H2421,FARMER_HRS)</f>
        <v>720</v>
      </c>
      <c r="J2421" s="5">
        <f>MAX(0,H2421-FARMER_HRS)</f>
        <v>2192.4970408186282</v>
      </c>
      <c r="K2421" s="2">
        <f>I2421*FARMER_RATE+J2421*TEMP_WORKER_RATE</f>
        <v>63064.184736434516</v>
      </c>
      <c r="L2421" s="2">
        <f>A2421*PRICE_TOM+B2421*PRICE_CAR+C2421*PRICE_MES</f>
        <v>136716</v>
      </c>
      <c r="M2421" s="2">
        <f>A2421*FERT_BED_TOM+B2421*FERT_BED_CAR+C2421*FERT_BED_MES</f>
        <v>35200</v>
      </c>
      <c r="N2421" s="6">
        <f>IF(AND(D2421&lt;=TOTAL_BEDS,J2421&lt;=TEMP_WORKER_MAX*TEMP_WORKER_HRS),1,0)</f>
        <v>1</v>
      </c>
      <c r="O2421" s="2">
        <f>L2421-M2421-K2421-FIXED_COSTS</f>
        <v>18451.815263565484</v>
      </c>
      <c r="P2421" s="2">
        <f>IF(N2421=1,O2421,"")</f>
        <v>18451.815263565484</v>
      </c>
    </row>
    <row r="2422">
      <c r="A2422" s="6">
        <v>3</v>
      </c>
      <c r="B2422" s="6">
        <v>15</v>
      </c>
      <c r="C2422" s="6">
        <v>0</v>
      </c>
      <c r="D2422" s="6">
        <f>A2422+B2422+C2422</f>
        <v>18</v>
      </c>
      <c r="E2422" s="5">
        <f>IF(A2422=0,0,A2422*LABOR_HRS_WK_TOM*SEASON_WEEKS*(1+DIM_PCT_TOM)^A2422)</f>
        <v>359.37000000000012</v>
      </c>
      <c r="F2422" s="5">
        <f>IF(B2422=0,0,B2422*LABOR_HRS_WK_CAR*SEASON_WEEKS*(1+DIM_PCT_CAR)^B2422)</f>
        <v>651.73417492414933</v>
      </c>
      <c r="G2422" s="5">
        <f>IF(C2422=0,0,C2422*LABOR_HRS_WK_MES*SEASON_WEEKS*(1+DIM_PCT_MES)^C2422)</f>
        <v>0</v>
      </c>
      <c r="H2422" s="5">
        <f>E2422+F2422+G2422</f>
        <v>1011.1041749241494</v>
      </c>
      <c r="I2422" s="5">
        <f>MIN(H2422,FARMER_HRS)</f>
        <v>720</v>
      </c>
      <c r="J2422" s="5">
        <f>MAX(0,H2422-FARMER_HRS)</f>
        <v>291.10417492414945</v>
      </c>
      <c r="K2422" s="2">
        <f>I2422*FARMER_RATE+J2422*TEMP_WORKER_RATE</f>
        <v>30053.891925766482</v>
      </c>
      <c r="L2422" s="2">
        <f>A2422*PRICE_TOM+B2422*PRICE_CAR+C2422*PRICE_MES</f>
        <v>57810</v>
      </c>
      <c r="M2422" s="2">
        <f>A2422*FERT_BED_TOM+B2422*FERT_BED_CAR+C2422*FERT_BED_MES</f>
        <v>9240</v>
      </c>
      <c r="N2422" s="6">
        <f>IF(AND(D2422&lt;=TOTAL_BEDS,J2422&lt;=TEMP_WORKER_MAX*TEMP_WORKER_HRS),1,0)</f>
        <v>1</v>
      </c>
      <c r="O2422" s="2">
        <f>L2422-M2422-K2422-FIXED_COSTS</f>
        <v>-1483.891925766482</v>
      </c>
      <c r="P2422" s="2">
        <f>IF(N2422=1,O2422,"")</f>
        <v>-1483.891925766482</v>
      </c>
    </row>
    <row r="2423">
      <c r="A2423" s="6">
        <v>3</v>
      </c>
      <c r="B2423" s="6">
        <v>15</v>
      </c>
      <c r="C2423" s="6">
        <v>1</v>
      </c>
      <c r="D2423" s="6">
        <f>A2423+B2423+C2423</f>
        <v>19</v>
      </c>
      <c r="E2423" s="5">
        <f>IF(A2423=0,0,A2423*LABOR_HRS_WK_TOM*SEASON_WEEKS*(1+DIM_PCT_TOM)^A2423)</f>
        <v>359.37000000000012</v>
      </c>
      <c r="F2423" s="5">
        <f>IF(B2423=0,0,B2423*LABOR_HRS_WK_CAR*SEASON_WEEKS*(1+DIM_PCT_CAR)^B2423)</f>
        <v>651.73417492414933</v>
      </c>
      <c r="G2423" s="5">
        <f>IF(C2423=0,0,C2423*LABOR_HRS_WK_MES*SEASON_WEEKS*(1+DIM_PCT_MES)^C2423)</f>
        <v>45.5625</v>
      </c>
      <c r="H2423" s="5">
        <f>E2423+F2423+G2423</f>
        <v>1056.6666749241494</v>
      </c>
      <c r="I2423" s="5">
        <f>MIN(H2423,FARMER_HRS)</f>
        <v>720</v>
      </c>
      <c r="J2423" s="5">
        <f>MAX(0,H2423-FARMER_HRS)</f>
        <v>336.66667492414945</v>
      </c>
      <c r="K2423" s="2">
        <f>I2423*FARMER_RATE+J2423*TEMP_WORKER_RATE</f>
        <v>30844.907550766482</v>
      </c>
      <c r="L2423" s="2">
        <f>A2423*PRICE_TOM+B2423*PRICE_CAR+C2423*PRICE_MES</f>
        <v>60510</v>
      </c>
      <c r="M2423" s="2">
        <f>A2423*FERT_BED_TOM+B2423*FERT_BED_CAR+C2423*FERT_BED_MES</f>
        <v>10120</v>
      </c>
      <c r="N2423" s="6">
        <f>IF(AND(D2423&lt;=TOTAL_BEDS,J2423&lt;=TEMP_WORKER_MAX*TEMP_WORKER_HRS),1,0)</f>
        <v>1</v>
      </c>
      <c r="O2423" s="2">
        <f>L2423-M2423-K2423-FIXED_COSTS</f>
        <v>-454.907550766482</v>
      </c>
      <c r="P2423" s="2">
        <f>IF(N2423=1,O2423,"")</f>
        <v>-454.907550766482</v>
      </c>
    </row>
    <row r="2424">
      <c r="A2424" s="6">
        <v>3</v>
      </c>
      <c r="B2424" s="6">
        <v>15</v>
      </c>
      <c r="C2424" s="6">
        <v>2</v>
      </c>
      <c r="D2424" s="6">
        <f>A2424+B2424+C2424</f>
        <v>20</v>
      </c>
      <c r="E2424" s="5">
        <f>IF(A2424=0,0,A2424*LABOR_HRS_WK_TOM*SEASON_WEEKS*(1+DIM_PCT_TOM)^A2424)</f>
        <v>359.37000000000012</v>
      </c>
      <c r="F2424" s="5">
        <f>IF(B2424=0,0,B2424*LABOR_HRS_WK_CAR*SEASON_WEEKS*(1+DIM_PCT_CAR)^B2424)</f>
        <v>651.73417492414933</v>
      </c>
      <c r="G2424" s="5">
        <f>IF(C2424=0,0,C2424*LABOR_HRS_WK_MES*SEASON_WEEKS*(1+DIM_PCT_MES)^C2424)</f>
        <v>92.2640625</v>
      </c>
      <c r="H2424" s="5">
        <f>E2424+F2424+G2424</f>
        <v>1103.3682374241494</v>
      </c>
      <c r="I2424" s="5">
        <f>MIN(H2424,FARMER_HRS)</f>
        <v>720</v>
      </c>
      <c r="J2424" s="5">
        <f>MAX(0,H2424-FARMER_HRS)</f>
        <v>383.36823742414936</v>
      </c>
      <c r="K2424" s="2">
        <f>I2424*FARMER_RATE+J2424*TEMP_WORKER_RATE</f>
        <v>31655.698566391482</v>
      </c>
      <c r="L2424" s="2">
        <f>A2424*PRICE_TOM+B2424*PRICE_CAR+C2424*PRICE_MES</f>
        <v>63210</v>
      </c>
      <c r="M2424" s="2">
        <f>A2424*FERT_BED_TOM+B2424*FERT_BED_CAR+C2424*FERT_BED_MES</f>
        <v>11000</v>
      </c>
      <c r="N2424" s="6">
        <f>IF(AND(D2424&lt;=TOTAL_BEDS,J2424&lt;=TEMP_WORKER_MAX*TEMP_WORKER_HRS),1,0)</f>
        <v>1</v>
      </c>
      <c r="O2424" s="2">
        <f>L2424-M2424-K2424-FIXED_COSTS</f>
        <v>554.301433608518</v>
      </c>
      <c r="P2424" s="2">
        <f>IF(N2424=1,O2424,"")</f>
        <v>554.301433608518</v>
      </c>
    </row>
    <row r="2425">
      <c r="A2425" s="6">
        <v>3</v>
      </c>
      <c r="B2425" s="6">
        <v>15</v>
      </c>
      <c r="C2425" s="6">
        <v>3</v>
      </c>
      <c r="D2425" s="6">
        <f>A2425+B2425+C2425</f>
        <v>21</v>
      </c>
      <c r="E2425" s="5">
        <f>IF(A2425=0,0,A2425*LABOR_HRS_WK_TOM*SEASON_WEEKS*(1+DIM_PCT_TOM)^A2425)</f>
        <v>359.37000000000012</v>
      </c>
      <c r="F2425" s="5">
        <f>IF(B2425=0,0,B2425*LABOR_HRS_WK_CAR*SEASON_WEEKS*(1+DIM_PCT_CAR)^B2425)</f>
        <v>651.73417492414933</v>
      </c>
      <c r="G2425" s="5">
        <f>IF(C2425=0,0,C2425*LABOR_HRS_WK_MES*SEASON_WEEKS*(1+DIM_PCT_MES)^C2425)</f>
        <v>140.12604492187498</v>
      </c>
      <c r="H2425" s="5">
        <f>E2425+F2425+G2425</f>
        <v>1151.2302198460245</v>
      </c>
      <c r="I2425" s="5">
        <f>MIN(H2425,FARMER_HRS)</f>
        <v>720</v>
      </c>
      <c r="J2425" s="5">
        <f>MAX(0,H2425-FARMER_HRS)</f>
        <v>431.23021984602451</v>
      </c>
      <c r="K2425" s="2">
        <f>I2425*FARMER_RATE+J2425*TEMP_WORKER_RATE</f>
        <v>32486.635761215704</v>
      </c>
      <c r="L2425" s="2">
        <f>A2425*PRICE_TOM+B2425*PRICE_CAR+C2425*PRICE_MES</f>
        <v>65910</v>
      </c>
      <c r="M2425" s="2">
        <f>A2425*FERT_BED_TOM+B2425*FERT_BED_CAR+C2425*FERT_BED_MES</f>
        <v>11880</v>
      </c>
      <c r="N2425" s="6">
        <f>IF(AND(D2425&lt;=TOTAL_BEDS,J2425&lt;=TEMP_WORKER_MAX*TEMP_WORKER_HRS),1,0)</f>
        <v>1</v>
      </c>
      <c r="O2425" s="2">
        <f>L2425-M2425-K2425-FIXED_COSTS</f>
        <v>1543.3642387842956</v>
      </c>
      <c r="P2425" s="2">
        <f>IF(N2425=1,O2425,"")</f>
        <v>1543.3642387842956</v>
      </c>
    </row>
    <row r="2426">
      <c r="A2426" s="6">
        <v>3</v>
      </c>
      <c r="B2426" s="6">
        <v>15</v>
      </c>
      <c r="C2426" s="6">
        <v>4</v>
      </c>
      <c r="D2426" s="6">
        <f>A2426+B2426+C2426</f>
        <v>22</v>
      </c>
      <c r="E2426" s="5">
        <f>IF(A2426=0,0,A2426*LABOR_HRS_WK_TOM*SEASON_WEEKS*(1+DIM_PCT_TOM)^A2426)</f>
        <v>359.37000000000012</v>
      </c>
      <c r="F2426" s="5">
        <f>IF(B2426=0,0,B2426*LABOR_HRS_WK_CAR*SEASON_WEEKS*(1+DIM_PCT_CAR)^B2426)</f>
        <v>651.73417492414933</v>
      </c>
      <c r="G2426" s="5">
        <f>IF(C2426=0,0,C2426*LABOR_HRS_WK_MES*SEASON_WEEKS*(1+DIM_PCT_MES)^C2426)</f>
        <v>189.17016064453119</v>
      </c>
      <c r="H2426" s="5">
        <f>E2426+F2426+G2426</f>
        <v>1200.2743355686807</v>
      </c>
      <c r="I2426" s="5">
        <f>MIN(H2426,FARMER_HRS)</f>
        <v>720</v>
      </c>
      <c r="J2426" s="5">
        <f>MAX(0,H2426-FARMER_HRS)</f>
        <v>480.27433556868073</v>
      </c>
      <c r="K2426" s="2">
        <f>I2426*FARMER_RATE+J2426*TEMP_WORKER_RATE</f>
        <v>33338.096103622927</v>
      </c>
      <c r="L2426" s="2">
        <f>A2426*PRICE_TOM+B2426*PRICE_CAR+C2426*PRICE_MES</f>
        <v>68610</v>
      </c>
      <c r="M2426" s="2">
        <f>A2426*FERT_BED_TOM+B2426*FERT_BED_CAR+C2426*FERT_BED_MES</f>
        <v>12760</v>
      </c>
      <c r="N2426" s="6">
        <f>IF(AND(D2426&lt;=TOTAL_BEDS,J2426&lt;=TEMP_WORKER_MAX*TEMP_WORKER_HRS),1,0)</f>
        <v>1</v>
      </c>
      <c r="O2426" s="2">
        <f>L2426-M2426-K2426-FIXED_COSTS</f>
        <v>2511.9038963770727</v>
      </c>
      <c r="P2426" s="2">
        <f>IF(N2426=1,O2426,"")</f>
        <v>2511.9038963770727</v>
      </c>
    </row>
    <row r="2427">
      <c r="A2427" s="6">
        <v>3</v>
      </c>
      <c r="B2427" s="6">
        <v>15</v>
      </c>
      <c r="C2427" s="6">
        <v>5</v>
      </c>
      <c r="D2427" s="6">
        <f>A2427+B2427+C2427</f>
        <v>23</v>
      </c>
      <c r="E2427" s="5">
        <f>IF(A2427=0,0,A2427*LABOR_HRS_WK_TOM*SEASON_WEEKS*(1+DIM_PCT_TOM)^A2427)</f>
        <v>359.37000000000012</v>
      </c>
      <c r="F2427" s="5">
        <f>IF(B2427=0,0,B2427*LABOR_HRS_WK_CAR*SEASON_WEEKS*(1+DIM_PCT_CAR)^B2427)</f>
        <v>651.73417492414933</v>
      </c>
      <c r="G2427" s="5">
        <f>IF(C2427=0,0,C2427*LABOR_HRS_WK_MES*SEASON_WEEKS*(1+DIM_PCT_MES)^C2427)</f>
        <v>239.41848456573481</v>
      </c>
      <c r="H2427" s="5">
        <f>E2427+F2427+G2427</f>
        <v>1250.5226594898843</v>
      </c>
      <c r="I2427" s="5">
        <f>MIN(H2427,FARMER_HRS)</f>
        <v>720</v>
      </c>
      <c r="J2427" s="5">
        <f>MAX(0,H2427-FARMER_HRS)</f>
        <v>530.52265948988429</v>
      </c>
      <c r="K2427" s="2">
        <f>I2427*FARMER_RATE+J2427*TEMP_WORKER_RATE</f>
        <v>34210.462838366046</v>
      </c>
      <c r="L2427" s="2">
        <f>A2427*PRICE_TOM+B2427*PRICE_CAR+C2427*PRICE_MES</f>
        <v>71310</v>
      </c>
      <c r="M2427" s="2">
        <f>A2427*FERT_BED_TOM+B2427*FERT_BED_CAR+C2427*FERT_BED_MES</f>
        <v>13640</v>
      </c>
      <c r="N2427" s="6">
        <f>IF(AND(D2427&lt;=TOTAL_BEDS,J2427&lt;=TEMP_WORKER_MAX*TEMP_WORKER_HRS),1,0)</f>
        <v>1</v>
      </c>
      <c r="O2427" s="2">
        <f>L2427-M2427-K2427-FIXED_COSTS</f>
        <v>3459.5371616339544</v>
      </c>
      <c r="P2427" s="2">
        <f>IF(N2427=1,O2427,"")</f>
        <v>3459.5371616339544</v>
      </c>
    </row>
    <row r="2428">
      <c r="A2428" s="6">
        <v>3</v>
      </c>
      <c r="B2428" s="6">
        <v>15</v>
      </c>
      <c r="C2428" s="6">
        <v>6</v>
      </c>
      <c r="D2428" s="6">
        <f>A2428+B2428+C2428</f>
        <v>24</v>
      </c>
      <c r="E2428" s="5">
        <f>IF(A2428=0,0,A2428*LABOR_HRS_WK_TOM*SEASON_WEEKS*(1+DIM_PCT_TOM)^A2428)</f>
        <v>359.37000000000012</v>
      </c>
      <c r="F2428" s="5">
        <f>IF(B2428=0,0,B2428*LABOR_HRS_WK_CAR*SEASON_WEEKS*(1+DIM_PCT_CAR)^B2428)</f>
        <v>651.73417492414933</v>
      </c>
      <c r="G2428" s="5">
        <f>IF(C2428=0,0,C2428*LABOR_HRS_WK_MES*SEASON_WEEKS*(1+DIM_PCT_MES)^C2428)</f>
        <v>290.89345874736773</v>
      </c>
      <c r="H2428" s="5">
        <f>E2428+F2428+G2428</f>
        <v>1301.9976336715172</v>
      </c>
      <c r="I2428" s="5">
        <f>MIN(H2428,FARMER_HRS)</f>
        <v>720</v>
      </c>
      <c r="J2428" s="5">
        <f>MAX(0,H2428-FARMER_HRS)</f>
        <v>581.99763367151718</v>
      </c>
      <c r="K2428" s="2">
        <f>I2428*FARMER_RATE+J2428*TEMP_WORKER_RATE</f>
        <v>35104.125584574955</v>
      </c>
      <c r="L2428" s="2">
        <f>A2428*PRICE_TOM+B2428*PRICE_CAR+C2428*PRICE_MES</f>
        <v>74010</v>
      </c>
      <c r="M2428" s="2">
        <f>A2428*FERT_BED_TOM+B2428*FERT_BED_CAR+C2428*FERT_BED_MES</f>
        <v>14520</v>
      </c>
      <c r="N2428" s="6">
        <f>IF(AND(D2428&lt;=TOTAL_BEDS,J2428&lt;=TEMP_WORKER_MAX*TEMP_WORKER_HRS),1,0)</f>
        <v>1</v>
      </c>
      <c r="O2428" s="2">
        <f>L2428-M2428-K2428-FIXED_COSTS</f>
        <v>4385.8744154250453</v>
      </c>
      <c r="P2428" s="2">
        <f>IF(N2428=1,O2428,"")</f>
        <v>4385.8744154250453</v>
      </c>
    </row>
    <row r="2429">
      <c r="A2429" s="6">
        <v>3</v>
      </c>
      <c r="B2429" s="6">
        <v>15</v>
      </c>
      <c r="C2429" s="6">
        <v>7</v>
      </c>
      <c r="D2429" s="6">
        <f>A2429+B2429+C2429</f>
        <v>25</v>
      </c>
      <c r="E2429" s="5">
        <f>IF(A2429=0,0,A2429*LABOR_HRS_WK_TOM*SEASON_WEEKS*(1+DIM_PCT_TOM)^A2429)</f>
        <v>359.37000000000012</v>
      </c>
      <c r="F2429" s="5">
        <f>IF(B2429=0,0,B2429*LABOR_HRS_WK_CAR*SEASON_WEEKS*(1+DIM_PCT_CAR)^B2429)</f>
        <v>651.73417492414933</v>
      </c>
      <c r="G2429" s="5">
        <f>IF(C2429=0,0,C2429*LABOR_HRS_WK_MES*SEASON_WEEKS*(1+DIM_PCT_MES)^C2429)</f>
        <v>343.61789814532818</v>
      </c>
      <c r="H2429" s="5">
        <f>E2429+F2429+G2429</f>
        <v>1354.7220730694776</v>
      </c>
      <c r="I2429" s="5">
        <f>MIN(H2429,FARMER_HRS)</f>
        <v>720</v>
      </c>
      <c r="J2429" s="5">
        <f>MAX(0,H2429-FARMER_HRS)</f>
        <v>634.72207306947757</v>
      </c>
      <c r="K2429" s="2">
        <f>I2429*FARMER_RATE+J2429*TEMP_WORKER_RATE</f>
        <v>36019.480435233985</v>
      </c>
      <c r="L2429" s="2">
        <f>A2429*PRICE_TOM+B2429*PRICE_CAR+C2429*PRICE_MES</f>
        <v>76710</v>
      </c>
      <c r="M2429" s="2">
        <f>A2429*FERT_BED_TOM+B2429*FERT_BED_CAR+C2429*FERT_BED_MES</f>
        <v>15400</v>
      </c>
      <c r="N2429" s="6">
        <f>IF(AND(D2429&lt;=TOTAL_BEDS,J2429&lt;=TEMP_WORKER_MAX*TEMP_WORKER_HRS),1,0)</f>
        <v>1</v>
      </c>
      <c r="O2429" s="2">
        <f>L2429-M2429-K2429-FIXED_COSTS</f>
        <v>5290.5195647660148</v>
      </c>
      <c r="P2429" s="2">
        <f>IF(N2429=1,O2429,"")</f>
        <v>5290.5195647660148</v>
      </c>
    </row>
    <row r="2430">
      <c r="A2430" s="6">
        <v>3</v>
      </c>
      <c r="B2430" s="6">
        <v>15</v>
      </c>
      <c r="C2430" s="6">
        <v>8</v>
      </c>
      <c r="D2430" s="6">
        <f>A2430+B2430+C2430</f>
        <v>26</v>
      </c>
      <c r="E2430" s="5">
        <f>IF(A2430=0,0,A2430*LABOR_HRS_WK_TOM*SEASON_WEEKS*(1+DIM_PCT_TOM)^A2430)</f>
        <v>359.37000000000012</v>
      </c>
      <c r="F2430" s="5">
        <f>IF(B2430=0,0,B2430*LABOR_HRS_WK_CAR*SEASON_WEEKS*(1+DIM_PCT_CAR)^B2430)</f>
        <v>651.73417492414933</v>
      </c>
      <c r="G2430" s="5">
        <f>IF(C2430=0,0,C2430*LABOR_HRS_WK_MES*SEASON_WEEKS*(1+DIM_PCT_MES)^C2430)</f>
        <v>397.61499642530833</v>
      </c>
      <c r="H2430" s="5">
        <f>E2430+F2430+G2430</f>
        <v>1408.7191713494578</v>
      </c>
      <c r="I2430" s="5">
        <f>MIN(H2430,FARMER_HRS)</f>
        <v>720</v>
      </c>
      <c r="J2430" s="5">
        <f>MAX(0,H2430-FARMER_HRS)</f>
        <v>688.71917134945784</v>
      </c>
      <c r="K2430" s="2">
        <f>I2430*FARMER_RATE+J2430*TEMP_WORKER_RATE</f>
        <v>36956.930058150312</v>
      </c>
      <c r="L2430" s="2">
        <f>A2430*PRICE_TOM+B2430*PRICE_CAR+C2430*PRICE_MES</f>
        <v>79410</v>
      </c>
      <c r="M2430" s="2">
        <f>A2430*FERT_BED_TOM+B2430*FERT_BED_CAR+C2430*FERT_BED_MES</f>
        <v>16280</v>
      </c>
      <c r="N2430" s="6">
        <f>IF(AND(D2430&lt;=TOTAL_BEDS,J2430&lt;=TEMP_WORKER_MAX*TEMP_WORKER_HRS),1,0)</f>
        <v>1</v>
      </c>
      <c r="O2430" s="2">
        <f>L2430-M2430-K2430-FIXED_COSTS</f>
        <v>6173.0699418496879</v>
      </c>
      <c r="P2430" s="2">
        <f>IF(N2430=1,O2430,"")</f>
        <v>6173.0699418496879</v>
      </c>
    </row>
    <row r="2431">
      <c r="A2431" s="6">
        <v>3</v>
      </c>
      <c r="B2431" s="6">
        <v>15</v>
      </c>
      <c r="C2431" s="6">
        <v>9</v>
      </c>
      <c r="D2431" s="6">
        <f>A2431+B2431+C2431</f>
        <v>27</v>
      </c>
      <c r="E2431" s="5">
        <f>IF(A2431=0,0,A2431*LABOR_HRS_WK_TOM*SEASON_WEEKS*(1+DIM_PCT_TOM)^A2431)</f>
        <v>359.37000000000012</v>
      </c>
      <c r="F2431" s="5">
        <f>IF(B2431=0,0,B2431*LABOR_HRS_WK_CAR*SEASON_WEEKS*(1+DIM_PCT_CAR)^B2431)</f>
        <v>651.73417492414933</v>
      </c>
      <c r="G2431" s="5">
        <f>IF(C2431=0,0,C2431*LABOR_HRS_WK_MES*SEASON_WEEKS*(1+DIM_PCT_MES)^C2431)</f>
        <v>452.90833186570273</v>
      </c>
      <c r="H2431" s="5">
        <f>E2431+F2431+G2431</f>
        <v>1464.0125067898521</v>
      </c>
      <c r="I2431" s="5">
        <f>MIN(H2431,FARMER_HRS)</f>
        <v>720</v>
      </c>
      <c r="J2431" s="5">
        <f>MAX(0,H2431-FARMER_HRS)</f>
        <v>744.01250678985207</v>
      </c>
      <c r="K2431" s="2">
        <f>I2431*FARMER_RATE+J2431*TEMP_WORKER_RATE</f>
        <v>37916.88379843493</v>
      </c>
      <c r="L2431" s="2">
        <f>A2431*PRICE_TOM+B2431*PRICE_CAR+C2431*PRICE_MES</f>
        <v>82110</v>
      </c>
      <c r="M2431" s="2">
        <f>A2431*FERT_BED_TOM+B2431*FERT_BED_CAR+C2431*FERT_BED_MES</f>
        <v>17160</v>
      </c>
      <c r="N2431" s="6">
        <f>IF(AND(D2431&lt;=TOTAL_BEDS,J2431&lt;=TEMP_WORKER_MAX*TEMP_WORKER_HRS),1,0)</f>
        <v>1</v>
      </c>
      <c r="O2431" s="2">
        <f>L2431-M2431-K2431-FIXED_COSTS</f>
        <v>7033.11620156507</v>
      </c>
      <c r="P2431" s="2">
        <f>IF(N2431=1,O2431,"")</f>
        <v>7033.11620156507</v>
      </c>
    </row>
    <row r="2432">
      <c r="A2432" s="6">
        <v>3</v>
      </c>
      <c r="B2432" s="6">
        <v>15</v>
      </c>
      <c r="C2432" s="6">
        <v>10</v>
      </c>
      <c r="D2432" s="6">
        <f>A2432+B2432+C2432</f>
        <v>28</v>
      </c>
      <c r="E2432" s="5">
        <f>IF(A2432=0,0,A2432*LABOR_HRS_WK_TOM*SEASON_WEEKS*(1+DIM_PCT_TOM)^A2432)</f>
        <v>359.37000000000012</v>
      </c>
      <c r="F2432" s="5">
        <f>IF(B2432=0,0,B2432*LABOR_HRS_WK_CAR*SEASON_WEEKS*(1+DIM_PCT_CAR)^B2432)</f>
        <v>651.73417492414933</v>
      </c>
      <c r="G2432" s="5">
        <f>IF(C2432=0,0,C2432*LABOR_HRS_WK_MES*SEASON_WEEKS*(1+DIM_PCT_MES)^C2432)</f>
        <v>509.52187334891551</v>
      </c>
      <c r="H2432" s="5">
        <f>E2432+F2432+G2432</f>
        <v>1520.626048273065</v>
      </c>
      <c r="I2432" s="5">
        <f>MIN(H2432,FARMER_HRS)</f>
        <v>720</v>
      </c>
      <c r="J2432" s="5">
        <f>MAX(0,H2432-FARMER_HRS)</f>
        <v>800.626048273065</v>
      </c>
      <c r="K2432" s="2">
        <f>I2432*FARMER_RATE+J2432*TEMP_WORKER_RATE</f>
        <v>38899.757782518485</v>
      </c>
      <c r="L2432" s="2">
        <f>A2432*PRICE_TOM+B2432*PRICE_CAR+C2432*PRICE_MES</f>
        <v>84810</v>
      </c>
      <c r="M2432" s="2">
        <f>A2432*FERT_BED_TOM+B2432*FERT_BED_CAR+C2432*FERT_BED_MES</f>
        <v>18040</v>
      </c>
      <c r="N2432" s="6">
        <f>IF(AND(D2432&lt;=TOTAL_BEDS,J2432&lt;=TEMP_WORKER_MAX*TEMP_WORKER_HRS),1,0)</f>
        <v>1</v>
      </c>
      <c r="O2432" s="2">
        <f>L2432-M2432-K2432-FIXED_COSTS</f>
        <v>7870.2422174815147</v>
      </c>
      <c r="P2432" s="2">
        <f>IF(N2432=1,O2432,"")</f>
        <v>7870.2422174815147</v>
      </c>
    </row>
    <row r="2433">
      <c r="A2433" s="6">
        <v>3</v>
      </c>
      <c r="B2433" s="6">
        <v>15</v>
      </c>
      <c r="C2433" s="6">
        <v>11</v>
      </c>
      <c r="D2433" s="6">
        <f>A2433+B2433+C2433</f>
        <v>29</v>
      </c>
      <c r="E2433" s="5">
        <f>IF(A2433=0,0,A2433*LABOR_HRS_WK_TOM*SEASON_WEEKS*(1+DIM_PCT_TOM)^A2433)</f>
        <v>359.37000000000012</v>
      </c>
      <c r="F2433" s="5">
        <f>IF(B2433=0,0,B2433*LABOR_HRS_WK_CAR*SEASON_WEEKS*(1+DIM_PCT_CAR)^B2433)</f>
        <v>651.73417492414933</v>
      </c>
      <c r="G2433" s="5">
        <f>IF(C2433=0,0,C2433*LABOR_HRS_WK_MES*SEASON_WEEKS*(1+DIM_PCT_MES)^C2433)</f>
        <v>567.47998644235463</v>
      </c>
      <c r="H2433" s="5">
        <f>E2433+F2433+G2433</f>
        <v>1578.5841613665041</v>
      </c>
      <c r="I2433" s="5">
        <f>MIN(H2433,FARMER_HRS)</f>
        <v>720</v>
      </c>
      <c r="J2433" s="5">
        <f>MAX(0,H2433-FARMER_HRS)</f>
        <v>858.58416136650408</v>
      </c>
      <c r="K2433" s="2">
        <f>I2433*FARMER_RATE+J2433*TEMP_WORKER_RATE</f>
        <v>39905.97502372403</v>
      </c>
      <c r="L2433" s="2">
        <f>A2433*PRICE_TOM+B2433*PRICE_CAR+C2433*PRICE_MES</f>
        <v>87510</v>
      </c>
      <c r="M2433" s="2">
        <f>A2433*FERT_BED_TOM+B2433*FERT_BED_CAR+C2433*FERT_BED_MES</f>
        <v>18920</v>
      </c>
      <c r="N2433" s="6">
        <f>IF(AND(D2433&lt;=TOTAL_BEDS,J2433&lt;=TEMP_WORKER_MAX*TEMP_WORKER_HRS),1,0)</f>
        <v>1</v>
      </c>
      <c r="O2433" s="2">
        <f>L2433-M2433-K2433-FIXED_COSTS</f>
        <v>8684.02497627597</v>
      </c>
      <c r="P2433" s="2">
        <f>IF(N2433=1,O2433,"")</f>
        <v>8684.02497627597</v>
      </c>
    </row>
    <row r="2434">
      <c r="A2434" s="6">
        <v>3</v>
      </c>
      <c r="B2434" s="6">
        <v>15</v>
      </c>
      <c r="C2434" s="6">
        <v>12</v>
      </c>
      <c r="D2434" s="6">
        <f>A2434+B2434+C2434</f>
        <v>30</v>
      </c>
      <c r="E2434" s="5">
        <f>IF(A2434=0,0,A2434*LABOR_HRS_WK_TOM*SEASON_WEEKS*(1+DIM_PCT_TOM)^A2434)</f>
        <v>359.37000000000012</v>
      </c>
      <c r="F2434" s="5">
        <f>IF(B2434=0,0,B2434*LABOR_HRS_WK_CAR*SEASON_WEEKS*(1+DIM_PCT_CAR)^B2434)</f>
        <v>651.73417492414933</v>
      </c>
      <c r="G2434" s="5">
        <f>IF(C2434=0,0,C2434*LABOR_HRS_WK_MES*SEASON_WEEKS*(1+DIM_PCT_MES)^C2434)</f>
        <v>626.807439570419</v>
      </c>
      <c r="H2434" s="5">
        <f>E2434+F2434+G2434</f>
        <v>1637.9116144945683</v>
      </c>
      <c r="I2434" s="5">
        <f>MIN(H2434,FARMER_HRS)</f>
        <v>720</v>
      </c>
      <c r="J2434" s="5">
        <f>MAX(0,H2434-FARMER_HRS)</f>
        <v>917.91161449456831</v>
      </c>
      <c r="K2434" s="2">
        <f>I2434*FARMER_RATE+J2434*TEMP_WORKER_RATE</f>
        <v>40935.965529419591</v>
      </c>
      <c r="L2434" s="2">
        <f>A2434*PRICE_TOM+B2434*PRICE_CAR+C2434*PRICE_MES</f>
        <v>90210</v>
      </c>
      <c r="M2434" s="2">
        <f>A2434*FERT_BED_TOM+B2434*FERT_BED_CAR+C2434*FERT_BED_MES</f>
        <v>19800</v>
      </c>
      <c r="N2434" s="6">
        <f>IF(AND(D2434&lt;=TOTAL_BEDS,J2434&lt;=TEMP_WORKER_MAX*TEMP_WORKER_HRS),1,0)</f>
        <v>1</v>
      </c>
      <c r="O2434" s="2">
        <f>L2434-M2434-K2434-FIXED_COSTS</f>
        <v>9474.03447058041</v>
      </c>
      <c r="P2434" s="2">
        <f>IF(N2434=1,O2434,"")</f>
        <v>9474.03447058041</v>
      </c>
    </row>
    <row r="2435">
      <c r="A2435" s="6">
        <v>3</v>
      </c>
      <c r="B2435" s="6">
        <v>15</v>
      </c>
      <c r="C2435" s="6">
        <v>13</v>
      </c>
      <c r="D2435" s="6">
        <f>A2435+B2435+C2435</f>
        <v>31</v>
      </c>
      <c r="E2435" s="5">
        <f>IF(A2435=0,0,A2435*LABOR_HRS_WK_TOM*SEASON_WEEKS*(1+DIM_PCT_TOM)^A2435)</f>
        <v>359.37000000000012</v>
      </c>
      <c r="F2435" s="5">
        <f>IF(B2435=0,0,B2435*LABOR_HRS_WK_CAR*SEASON_WEEKS*(1+DIM_PCT_CAR)^B2435)</f>
        <v>651.73417492414933</v>
      </c>
      <c r="G2435" s="5">
        <f>IF(C2435=0,0,C2435*LABOR_HRS_WK_MES*SEASON_WEEKS*(1+DIM_PCT_MES)^C2435)</f>
        <v>687.52941027880331</v>
      </c>
      <c r="H2435" s="5">
        <f>E2435+F2435+G2435</f>
        <v>1698.6335852029529</v>
      </c>
      <c r="I2435" s="5">
        <f>MIN(H2435,FARMER_HRS)</f>
        <v>720</v>
      </c>
      <c r="J2435" s="5">
        <f>MAX(0,H2435-FARMER_HRS)</f>
        <v>978.63358520295287</v>
      </c>
      <c r="K2435" s="2">
        <f>I2435*FARMER_RATE+J2435*TEMP_WORKER_RATE</f>
        <v>41990.16640977349</v>
      </c>
      <c r="L2435" s="2">
        <f>A2435*PRICE_TOM+B2435*PRICE_CAR+C2435*PRICE_MES</f>
        <v>92910</v>
      </c>
      <c r="M2435" s="2">
        <f>A2435*FERT_BED_TOM+B2435*FERT_BED_CAR+C2435*FERT_BED_MES</f>
        <v>20680</v>
      </c>
      <c r="N2435" s="6">
        <f>IF(AND(D2435&lt;=TOTAL_BEDS,J2435&lt;=TEMP_WORKER_MAX*TEMP_WORKER_HRS),1,0)</f>
        <v>1</v>
      </c>
      <c r="O2435" s="2">
        <f>L2435-M2435-K2435-FIXED_COSTS</f>
        <v>10239.83359022651</v>
      </c>
      <c r="P2435" s="2">
        <f>IF(N2435=1,O2435,"")</f>
        <v>10239.83359022651</v>
      </c>
    </row>
    <row r="2436">
      <c r="A2436" s="6">
        <v>3</v>
      </c>
      <c r="B2436" s="6">
        <v>15</v>
      </c>
      <c r="C2436" s="6">
        <v>14</v>
      </c>
      <c r="D2436" s="6">
        <f>A2436+B2436+C2436</f>
        <v>32</v>
      </c>
      <c r="E2436" s="5">
        <f>IF(A2436=0,0,A2436*LABOR_HRS_WK_TOM*SEASON_WEEKS*(1+DIM_PCT_TOM)^A2436)</f>
        <v>359.37000000000012</v>
      </c>
      <c r="F2436" s="5">
        <f>IF(B2436=0,0,B2436*LABOR_HRS_WK_CAR*SEASON_WEEKS*(1+DIM_PCT_CAR)^B2436)</f>
        <v>651.73417492414933</v>
      </c>
      <c r="G2436" s="5">
        <f>IF(C2436=0,0,C2436*LABOR_HRS_WK_MES*SEASON_WEEKS*(1+DIM_PCT_MES)^C2436)</f>
        <v>749.67149159246435</v>
      </c>
      <c r="H2436" s="5">
        <f>E2436+F2436+G2436</f>
        <v>1760.7756665166139</v>
      </c>
      <c r="I2436" s="5">
        <f>MIN(H2436,FARMER_HRS)</f>
        <v>720</v>
      </c>
      <c r="J2436" s="5">
        <f>MAX(0,H2436-FARMER_HRS)</f>
        <v>1040.7756665166139</v>
      </c>
      <c r="K2436" s="2">
        <f>I2436*FARMER_RATE+J2436*TEMP_WORKER_RATE</f>
        <v>43069.021988135661</v>
      </c>
      <c r="L2436" s="2">
        <f>A2436*PRICE_TOM+B2436*PRICE_CAR+C2436*PRICE_MES</f>
        <v>95610</v>
      </c>
      <c r="M2436" s="2">
        <f>A2436*FERT_BED_TOM+B2436*FERT_BED_CAR+C2436*FERT_BED_MES</f>
        <v>21560</v>
      </c>
      <c r="N2436" s="6">
        <f>IF(AND(D2436&lt;=TOTAL_BEDS,J2436&lt;=TEMP_WORKER_MAX*TEMP_WORKER_HRS),1,0)</f>
        <v>1</v>
      </c>
      <c r="O2436" s="2">
        <f>L2436-M2436-K2436-FIXED_COSTS</f>
        <v>10980.978011864339</v>
      </c>
      <c r="P2436" s="2">
        <f>IF(N2436=1,O2436,"")</f>
        <v>10980.978011864339</v>
      </c>
    </row>
    <row r="2437">
      <c r="A2437" s="6">
        <v>3</v>
      </c>
      <c r="B2437" s="6">
        <v>15</v>
      </c>
      <c r="C2437" s="6">
        <v>15</v>
      </c>
      <c r="D2437" s="6">
        <f>A2437+B2437+C2437</f>
        <v>33</v>
      </c>
      <c r="E2437" s="5">
        <f>IF(A2437=0,0,A2437*LABOR_HRS_WK_TOM*SEASON_WEEKS*(1+DIM_PCT_TOM)^A2437)</f>
        <v>359.37000000000012</v>
      </c>
      <c r="F2437" s="5">
        <f>IF(B2437=0,0,B2437*LABOR_HRS_WK_CAR*SEASON_WEEKS*(1+DIM_PCT_CAR)^B2437)</f>
        <v>651.73417492414933</v>
      </c>
      <c r="G2437" s="5">
        <f>IF(C2437=0,0,C2437*LABOR_HRS_WK_MES*SEASON_WEEKS*(1+DIM_PCT_MES)^C2437)</f>
        <v>813.25969846861074</v>
      </c>
      <c r="H2437" s="5">
        <f>E2437+F2437+G2437</f>
        <v>1824.36387339276</v>
      </c>
      <c r="I2437" s="5">
        <f>MIN(H2437,FARMER_HRS)</f>
        <v>720</v>
      </c>
      <c r="J2437" s="5">
        <f>MAX(0,H2437-FARMER_HRS)</f>
        <v>1104.36387339276</v>
      </c>
      <c r="K2437" s="2">
        <f>I2437*FARMER_RATE+J2437*TEMP_WORKER_RATE</f>
        <v>44172.983913068747</v>
      </c>
      <c r="L2437" s="2">
        <f>A2437*PRICE_TOM+B2437*PRICE_CAR+C2437*PRICE_MES</f>
        <v>98310</v>
      </c>
      <c r="M2437" s="2">
        <f>A2437*FERT_BED_TOM+B2437*FERT_BED_CAR+C2437*FERT_BED_MES</f>
        <v>22440</v>
      </c>
      <c r="N2437" s="6">
        <f>IF(AND(D2437&lt;=TOTAL_BEDS,J2437&lt;=TEMP_WORKER_MAX*TEMP_WORKER_HRS),1,0)</f>
        <v>1</v>
      </c>
      <c r="O2437" s="2">
        <f>L2437-M2437-K2437-FIXED_COSTS</f>
        <v>11697.016086931253</v>
      </c>
      <c r="P2437" s="2">
        <f>IF(N2437=1,O2437,"")</f>
        <v>11697.016086931253</v>
      </c>
    </row>
    <row r="2438">
      <c r="A2438" s="6">
        <v>3</v>
      </c>
      <c r="B2438" s="6">
        <v>15</v>
      </c>
      <c r="C2438" s="6">
        <v>16</v>
      </c>
      <c r="D2438" s="6">
        <f>A2438+B2438+C2438</f>
        <v>34</v>
      </c>
      <c r="E2438" s="5">
        <f>IF(A2438=0,0,A2438*LABOR_HRS_WK_TOM*SEASON_WEEKS*(1+DIM_PCT_TOM)^A2438)</f>
        <v>359.37000000000012</v>
      </c>
      <c r="F2438" s="5">
        <f>IF(B2438=0,0,B2438*LABOR_HRS_WK_CAR*SEASON_WEEKS*(1+DIM_PCT_CAR)^B2438)</f>
        <v>651.73417492414933</v>
      </c>
      <c r="G2438" s="5">
        <f>IF(C2438=0,0,C2438*LABOR_HRS_WK_MES*SEASON_WEEKS*(1+DIM_PCT_MES)^C2438)</f>
        <v>878.32047434609967</v>
      </c>
      <c r="H2438" s="5">
        <f>E2438+F2438+G2438</f>
        <v>1889.4246492702491</v>
      </c>
      <c r="I2438" s="5">
        <f>MIN(H2438,FARMER_HRS)</f>
        <v>720</v>
      </c>
      <c r="J2438" s="5">
        <f>MAX(0,H2438-FARMER_HRS)</f>
        <v>1169.4246492702491</v>
      </c>
      <c r="K2438" s="2">
        <f>I2438*FARMER_RATE+J2438*TEMP_WORKER_RATE</f>
        <v>45302.511272052936</v>
      </c>
      <c r="L2438" s="2">
        <f>A2438*PRICE_TOM+B2438*PRICE_CAR+C2438*PRICE_MES</f>
        <v>101010</v>
      </c>
      <c r="M2438" s="2">
        <f>A2438*FERT_BED_TOM+B2438*FERT_BED_CAR+C2438*FERT_BED_MES</f>
        <v>23320</v>
      </c>
      <c r="N2438" s="6">
        <f>IF(AND(D2438&lt;=TOTAL_BEDS,J2438&lt;=TEMP_WORKER_MAX*TEMP_WORKER_HRS),1,0)</f>
        <v>1</v>
      </c>
      <c r="O2438" s="2">
        <f>L2438-M2438-K2438-FIXED_COSTS</f>
        <v>12387.488727947064</v>
      </c>
      <c r="P2438" s="2">
        <f>IF(N2438=1,O2438,"")</f>
        <v>12387.488727947064</v>
      </c>
    </row>
    <row r="2439">
      <c r="A2439" s="6">
        <v>3</v>
      </c>
      <c r="B2439" s="6">
        <v>15</v>
      </c>
      <c r="C2439" s="6">
        <v>17</v>
      </c>
      <c r="D2439" s="6">
        <f>A2439+B2439+C2439</f>
        <v>35</v>
      </c>
      <c r="E2439" s="5">
        <f>IF(A2439=0,0,A2439*LABOR_HRS_WK_TOM*SEASON_WEEKS*(1+DIM_PCT_TOM)^A2439)</f>
        <v>359.37000000000012</v>
      </c>
      <c r="F2439" s="5">
        <f>IF(B2439=0,0,B2439*LABOR_HRS_WK_CAR*SEASON_WEEKS*(1+DIM_PCT_CAR)^B2439)</f>
        <v>651.73417492414933</v>
      </c>
      <c r="G2439" s="5">
        <f>IF(C2439=0,0,C2439*LABOR_HRS_WK_MES*SEASON_WEEKS*(1+DIM_PCT_MES)^C2439)</f>
        <v>944.88069779263992</v>
      </c>
      <c r="H2439" s="5">
        <f>E2439+F2439+G2439</f>
        <v>1955.9848727167894</v>
      </c>
      <c r="I2439" s="5">
        <f>MIN(H2439,FARMER_HRS)</f>
        <v>720</v>
      </c>
      <c r="J2439" s="5">
        <f>MAX(0,H2439-FARMER_HRS)</f>
        <v>1235.9848727167894</v>
      </c>
      <c r="K2439" s="2">
        <f>I2439*FARMER_RATE+J2439*TEMP_WORKER_RATE</f>
        <v>46458.0707068887</v>
      </c>
      <c r="L2439" s="2">
        <f>A2439*PRICE_TOM+B2439*PRICE_CAR+C2439*PRICE_MES</f>
        <v>103710</v>
      </c>
      <c r="M2439" s="2">
        <f>A2439*FERT_BED_TOM+B2439*FERT_BED_CAR+C2439*FERT_BED_MES</f>
        <v>24200</v>
      </c>
      <c r="N2439" s="6">
        <f>IF(AND(D2439&lt;=TOTAL_BEDS,J2439&lt;=TEMP_WORKER_MAX*TEMP_WORKER_HRS),1,0)</f>
        <v>1</v>
      </c>
      <c r="O2439" s="2">
        <f>L2439-M2439-K2439-FIXED_COSTS</f>
        <v>13051.929293111301</v>
      </c>
      <c r="P2439" s="2">
        <f>IF(N2439=1,O2439,"")</f>
        <v>13051.929293111301</v>
      </c>
    </row>
    <row r="2440">
      <c r="A2440" s="6">
        <v>3</v>
      </c>
      <c r="B2440" s="6">
        <v>15</v>
      </c>
      <c r="C2440" s="6">
        <v>18</v>
      </c>
      <c r="D2440" s="6">
        <f>A2440+B2440+C2440</f>
        <v>36</v>
      </c>
      <c r="E2440" s="5">
        <f>IF(A2440=0,0,A2440*LABOR_HRS_WK_TOM*SEASON_WEEKS*(1+DIM_PCT_TOM)^A2440)</f>
        <v>359.37000000000012</v>
      </c>
      <c r="F2440" s="5">
        <f>IF(B2440=0,0,B2440*LABOR_HRS_WK_CAR*SEASON_WEEKS*(1+DIM_PCT_CAR)^B2440)</f>
        <v>651.73417492414933</v>
      </c>
      <c r="G2440" s="5">
        <f>IF(C2440=0,0,C2440*LABOR_HRS_WK_MES*SEASON_WEEKS*(1+DIM_PCT_MES)^C2440)</f>
        <v>1012.9676892512272</v>
      </c>
      <c r="H2440" s="5">
        <f>E2440+F2440+G2440</f>
        <v>2024.0718641753765</v>
      </c>
      <c r="I2440" s="5">
        <f>MIN(H2440,FARMER_HRS)</f>
        <v>720</v>
      </c>
      <c r="J2440" s="5">
        <f>MAX(0,H2440-FARMER_HRS)</f>
        <v>1304.0718641753765</v>
      </c>
      <c r="K2440" s="2">
        <f>I2440*FARMER_RATE+J2440*TEMP_WORKER_RATE</f>
        <v>47640.136530822507</v>
      </c>
      <c r="L2440" s="2">
        <f>A2440*PRICE_TOM+B2440*PRICE_CAR+C2440*PRICE_MES</f>
        <v>106410</v>
      </c>
      <c r="M2440" s="2">
        <f>A2440*FERT_BED_TOM+B2440*FERT_BED_CAR+C2440*FERT_BED_MES</f>
        <v>25080</v>
      </c>
      <c r="N2440" s="6">
        <f>IF(AND(D2440&lt;=TOTAL_BEDS,J2440&lt;=TEMP_WORKER_MAX*TEMP_WORKER_HRS),1,0)</f>
        <v>1</v>
      </c>
      <c r="O2440" s="2">
        <f>L2440-M2440-K2440-FIXED_COSTS</f>
        <v>13689.863469177493</v>
      </c>
      <c r="P2440" s="2">
        <f>IF(N2440=1,O2440,"")</f>
        <v>13689.863469177493</v>
      </c>
    </row>
    <row r="2441">
      <c r="A2441" s="6">
        <v>3</v>
      </c>
      <c r="B2441" s="6">
        <v>15</v>
      </c>
      <c r="C2441" s="6">
        <v>19</v>
      </c>
      <c r="D2441" s="6">
        <f>A2441+B2441+C2441</f>
        <v>37</v>
      </c>
      <c r="E2441" s="5">
        <f>IF(A2441=0,0,A2441*LABOR_HRS_WK_TOM*SEASON_WEEKS*(1+DIM_PCT_TOM)^A2441)</f>
        <v>359.37000000000012</v>
      </c>
      <c r="F2441" s="5">
        <f>IF(B2441=0,0,B2441*LABOR_HRS_WK_CAR*SEASON_WEEKS*(1+DIM_PCT_CAR)^B2441)</f>
        <v>651.73417492414933</v>
      </c>
      <c r="G2441" s="5">
        <f>IF(C2441=0,0,C2441*LABOR_HRS_WK_MES*SEASON_WEEKS*(1+DIM_PCT_MES)^C2441)</f>
        <v>1082.6092178872491</v>
      </c>
      <c r="H2441" s="5">
        <f>E2441+F2441+G2441</f>
        <v>2093.7133928113985</v>
      </c>
      <c r="I2441" s="5">
        <f>MIN(H2441,FARMER_HRS)</f>
        <v>720</v>
      </c>
      <c r="J2441" s="5">
        <f>MAX(0,H2441-FARMER_HRS)</f>
        <v>1373.7133928113985</v>
      </c>
      <c r="K2441" s="2">
        <f>I2441*FARMER_RATE+J2441*TEMP_WORKER_RATE</f>
        <v>48849.190847420112</v>
      </c>
      <c r="L2441" s="2">
        <f>A2441*PRICE_TOM+B2441*PRICE_CAR+C2441*PRICE_MES</f>
        <v>109110</v>
      </c>
      <c r="M2441" s="2">
        <f>A2441*FERT_BED_TOM+B2441*FERT_BED_CAR+C2441*FERT_BED_MES</f>
        <v>25960</v>
      </c>
      <c r="N2441" s="6">
        <f>IF(AND(D2441&lt;=TOTAL_BEDS,J2441&lt;=TEMP_WORKER_MAX*TEMP_WORKER_HRS),1,0)</f>
        <v>1</v>
      </c>
      <c r="O2441" s="2">
        <f>L2441-M2441-K2441-FIXED_COSTS</f>
        <v>14300.809152579888</v>
      </c>
      <c r="P2441" s="2">
        <f>IF(N2441=1,O2441,"")</f>
        <v>14300.809152579888</v>
      </c>
    </row>
    <row r="2442">
      <c r="A2442" s="6">
        <v>3</v>
      </c>
      <c r="B2442" s="6">
        <v>15</v>
      </c>
      <c r="C2442" s="6">
        <v>20</v>
      </c>
      <c r="D2442" s="6">
        <f>A2442+B2442+C2442</f>
        <v>38</v>
      </c>
      <c r="E2442" s="5">
        <f>IF(A2442=0,0,A2442*LABOR_HRS_WK_TOM*SEASON_WEEKS*(1+DIM_PCT_TOM)^A2442)</f>
        <v>359.37000000000012</v>
      </c>
      <c r="F2442" s="5">
        <f>IF(B2442=0,0,B2442*LABOR_HRS_WK_CAR*SEASON_WEEKS*(1+DIM_PCT_CAR)^B2442)</f>
        <v>651.73417492414933</v>
      </c>
      <c r="G2442" s="5">
        <f>IF(C2442=0,0,C2442*LABOR_HRS_WK_MES*SEASON_WEEKS*(1+DIM_PCT_MES)^C2442)</f>
        <v>1153.8335085377259</v>
      </c>
      <c r="H2442" s="5">
        <f>E2442+F2442+G2442</f>
        <v>2164.9376834618752</v>
      </c>
      <c r="I2442" s="5">
        <f>MIN(H2442,FARMER_HRS)</f>
        <v>720</v>
      </c>
      <c r="J2442" s="5">
        <f>MAX(0,H2442-FARMER_HRS)</f>
        <v>1444.9376834618752</v>
      </c>
      <c r="K2442" s="2">
        <f>I2442*FARMER_RATE+J2442*TEMP_WORKER_RATE</f>
        <v>50085.723671213113</v>
      </c>
      <c r="L2442" s="2">
        <f>A2442*PRICE_TOM+B2442*PRICE_CAR+C2442*PRICE_MES</f>
        <v>111810</v>
      </c>
      <c r="M2442" s="2">
        <f>A2442*FERT_BED_TOM+B2442*FERT_BED_CAR+C2442*FERT_BED_MES</f>
        <v>26840</v>
      </c>
      <c r="N2442" s="6">
        <f>IF(AND(D2442&lt;=TOTAL_BEDS,J2442&lt;=TEMP_WORKER_MAX*TEMP_WORKER_HRS),1,0)</f>
        <v>1</v>
      </c>
      <c r="O2442" s="2">
        <f>L2442-M2442-K2442-FIXED_COSTS</f>
        <v>14884.276328786887</v>
      </c>
      <c r="P2442" s="2">
        <f>IF(N2442=1,O2442,"")</f>
        <v>14884.276328786887</v>
      </c>
    </row>
    <row r="2443">
      <c r="A2443" s="6">
        <v>3</v>
      </c>
      <c r="B2443" s="6">
        <v>15</v>
      </c>
      <c r="C2443" s="6">
        <v>21</v>
      </c>
      <c r="D2443" s="6">
        <f>A2443+B2443+C2443</f>
        <v>39</v>
      </c>
      <c r="E2443" s="5">
        <f>IF(A2443=0,0,A2443*LABOR_HRS_WK_TOM*SEASON_WEEKS*(1+DIM_PCT_TOM)^A2443)</f>
        <v>359.37000000000012</v>
      </c>
      <c r="F2443" s="5">
        <f>IF(B2443=0,0,B2443*LABOR_HRS_WK_CAR*SEASON_WEEKS*(1+DIM_PCT_CAR)^B2443)</f>
        <v>651.73417492414933</v>
      </c>
      <c r="G2443" s="5">
        <f>IF(C2443=0,0,C2443*LABOR_HRS_WK_MES*SEASON_WEEKS*(1+DIM_PCT_MES)^C2443)</f>
        <v>1226.6692487641699</v>
      </c>
      <c r="H2443" s="5">
        <f>E2443+F2443+G2443</f>
        <v>2237.7734236883193</v>
      </c>
      <c r="I2443" s="5">
        <f>MIN(H2443,FARMER_HRS)</f>
        <v>720</v>
      </c>
      <c r="J2443" s="5">
        <f>MAX(0,H2443-FARMER_HRS)</f>
        <v>1517.7734236883193</v>
      </c>
      <c r="K2443" s="2">
        <f>I2443*FARMER_RATE+J2443*TEMP_WORKER_RATE</f>
        <v>51350.233050144438</v>
      </c>
      <c r="L2443" s="2">
        <f>A2443*PRICE_TOM+B2443*PRICE_CAR+C2443*PRICE_MES</f>
        <v>114510</v>
      </c>
      <c r="M2443" s="2">
        <f>A2443*FERT_BED_TOM+B2443*FERT_BED_CAR+C2443*FERT_BED_MES</f>
        <v>27720</v>
      </c>
      <c r="N2443" s="6">
        <f>IF(AND(D2443&lt;=TOTAL_BEDS,J2443&lt;=TEMP_WORKER_MAX*TEMP_WORKER_HRS),1,0)</f>
        <v>1</v>
      </c>
      <c r="O2443" s="2">
        <f>L2443-M2443-K2443-FIXED_COSTS</f>
        <v>15439.766949855562</v>
      </c>
      <c r="P2443" s="2">
        <f>IF(N2443=1,O2443,"")</f>
        <v>15439.766949855562</v>
      </c>
    </row>
    <row r="2444">
      <c r="A2444" s="6">
        <v>3</v>
      </c>
      <c r="B2444" s="6">
        <v>15</v>
      </c>
      <c r="C2444" s="6">
        <v>22</v>
      </c>
      <c r="D2444" s="6">
        <f>A2444+B2444+C2444</f>
        <v>40</v>
      </c>
      <c r="E2444" s="5">
        <f>IF(A2444=0,0,A2444*LABOR_HRS_WK_TOM*SEASON_WEEKS*(1+DIM_PCT_TOM)^A2444)</f>
        <v>359.37000000000012</v>
      </c>
      <c r="F2444" s="5">
        <f>IF(B2444=0,0,B2444*LABOR_HRS_WK_CAR*SEASON_WEEKS*(1+DIM_PCT_CAR)^B2444)</f>
        <v>651.73417492414933</v>
      </c>
      <c r="G2444" s="5">
        <f>IF(C2444=0,0,C2444*LABOR_HRS_WK_MES*SEASON_WEEKS*(1+DIM_PCT_MES)^C2444)</f>
        <v>1301.1455960105659</v>
      </c>
      <c r="H2444" s="5">
        <f>E2444+F2444+G2444</f>
        <v>2312.2497709347153</v>
      </c>
      <c r="I2444" s="5">
        <f>MIN(H2444,FARMER_HRS)</f>
        <v>720</v>
      </c>
      <c r="J2444" s="5">
        <f>MAX(0,H2444-FARMER_HRS)</f>
        <v>1592.2497709347153</v>
      </c>
      <c r="K2444" s="2">
        <f>I2444*FARMER_RATE+J2444*TEMP_WORKER_RATE</f>
        <v>52643.225189838806</v>
      </c>
      <c r="L2444" s="2">
        <f>A2444*PRICE_TOM+B2444*PRICE_CAR+C2444*PRICE_MES</f>
        <v>117210</v>
      </c>
      <c r="M2444" s="2">
        <f>A2444*FERT_BED_TOM+B2444*FERT_BED_CAR+C2444*FERT_BED_MES</f>
        <v>28600</v>
      </c>
      <c r="N2444" s="6">
        <f>IF(AND(D2444&lt;=TOTAL_BEDS,J2444&lt;=TEMP_WORKER_MAX*TEMP_WORKER_HRS),1,0)</f>
        <v>1</v>
      </c>
      <c r="O2444" s="2">
        <f>L2444-M2444-K2444-FIXED_COSTS</f>
        <v>15966.774810161194</v>
      </c>
      <c r="P2444" s="2">
        <f>IF(N2444=1,O2444,"")</f>
        <v>15966.774810161194</v>
      </c>
    </row>
    <row r="2445">
      <c r="A2445" s="6">
        <v>3</v>
      </c>
      <c r="B2445" s="6">
        <v>15</v>
      </c>
      <c r="C2445" s="6">
        <v>23</v>
      </c>
      <c r="D2445" s="6">
        <f>A2445+B2445+C2445</f>
        <v>41</v>
      </c>
      <c r="E2445" s="5">
        <f>IF(A2445=0,0,A2445*LABOR_HRS_WK_TOM*SEASON_WEEKS*(1+DIM_PCT_TOM)^A2445)</f>
        <v>359.37000000000012</v>
      </c>
      <c r="F2445" s="5">
        <f>IF(B2445=0,0,B2445*LABOR_HRS_WK_CAR*SEASON_WEEKS*(1+DIM_PCT_CAR)^B2445)</f>
        <v>651.73417492414933</v>
      </c>
      <c r="G2445" s="5">
        <f>IF(C2445=0,0,C2445*LABOR_HRS_WK_MES*SEASON_WEEKS*(1+DIM_PCT_MES)^C2445)</f>
        <v>1377.2921848680023</v>
      </c>
      <c r="H2445" s="5">
        <f>E2445+F2445+G2445</f>
        <v>2388.396359792152</v>
      </c>
      <c r="I2445" s="5">
        <f>MIN(H2445,FARMER_HRS)</f>
        <v>720</v>
      </c>
      <c r="J2445" s="5">
        <f>MAX(0,H2445-FARMER_HRS)</f>
        <v>1668.396359792152</v>
      </c>
      <c r="K2445" s="2">
        <f>I2445*FARMER_RATE+J2445*TEMP_WORKER_RATE</f>
        <v>53965.21457972486</v>
      </c>
      <c r="L2445" s="2">
        <f>A2445*PRICE_TOM+B2445*PRICE_CAR+C2445*PRICE_MES</f>
        <v>119910</v>
      </c>
      <c r="M2445" s="2">
        <f>A2445*FERT_BED_TOM+B2445*FERT_BED_CAR+C2445*FERT_BED_MES</f>
        <v>29480</v>
      </c>
      <c r="N2445" s="6">
        <f>IF(AND(D2445&lt;=TOTAL_BEDS,J2445&lt;=TEMP_WORKER_MAX*TEMP_WORKER_HRS),1,0)</f>
        <v>1</v>
      </c>
      <c r="O2445" s="2">
        <f>L2445-M2445-K2445-FIXED_COSTS</f>
        <v>16464.78542027514</v>
      </c>
      <c r="P2445" s="2">
        <f>IF(N2445=1,O2445,"")</f>
        <v>16464.78542027514</v>
      </c>
    </row>
    <row r="2446">
      <c r="A2446" s="6">
        <v>3</v>
      </c>
      <c r="B2446" s="6">
        <v>15</v>
      </c>
      <c r="C2446" s="6">
        <v>24</v>
      </c>
      <c r="D2446" s="6">
        <f>A2446+B2446+C2446</f>
        <v>42</v>
      </c>
      <c r="E2446" s="5">
        <f>IF(A2446=0,0,A2446*LABOR_HRS_WK_TOM*SEASON_WEEKS*(1+DIM_PCT_TOM)^A2446)</f>
        <v>359.37000000000012</v>
      </c>
      <c r="F2446" s="5">
        <f>IF(B2446=0,0,B2446*LABOR_HRS_WK_CAR*SEASON_WEEKS*(1+DIM_PCT_CAR)^B2446)</f>
        <v>651.73417492414933</v>
      </c>
      <c r="G2446" s="5">
        <f>IF(C2446=0,0,C2446*LABOR_HRS_WK_MES*SEASON_WEEKS*(1+DIM_PCT_MES)^C2446)</f>
        <v>1455.139134447498</v>
      </c>
      <c r="H2446" s="5">
        <f>E2446+F2446+G2446</f>
        <v>2466.2433093716472</v>
      </c>
      <c r="I2446" s="5">
        <f>MIN(H2446,FARMER_HRS)</f>
        <v>720</v>
      </c>
      <c r="J2446" s="5">
        <f>MAX(0,H2446-FARMER_HRS)</f>
        <v>1746.2433093716472</v>
      </c>
      <c r="K2446" s="2">
        <f>I2446*FARMER_RATE+J2446*TEMP_WORKER_RATE</f>
        <v>55316.724121035542</v>
      </c>
      <c r="L2446" s="2">
        <f>A2446*PRICE_TOM+B2446*PRICE_CAR+C2446*PRICE_MES</f>
        <v>122610</v>
      </c>
      <c r="M2446" s="2">
        <f>A2446*FERT_BED_TOM+B2446*FERT_BED_CAR+C2446*FERT_BED_MES</f>
        <v>30360</v>
      </c>
      <c r="N2446" s="6">
        <f>IF(AND(D2446&lt;=TOTAL_BEDS,J2446&lt;=TEMP_WORKER_MAX*TEMP_WORKER_HRS),1,0)</f>
        <v>1</v>
      </c>
      <c r="O2446" s="2">
        <f>L2446-M2446-K2446-FIXED_COSTS</f>
        <v>16933.275878964458</v>
      </c>
      <c r="P2446" s="2">
        <f>IF(N2446=1,O2446,"")</f>
        <v>16933.275878964458</v>
      </c>
    </row>
    <row r="2447">
      <c r="A2447" s="6">
        <v>3</v>
      </c>
      <c r="B2447" s="6">
        <v>15</v>
      </c>
      <c r="C2447" s="6">
        <v>25</v>
      </c>
      <c r="D2447" s="6">
        <f>A2447+B2447+C2447</f>
        <v>43</v>
      </c>
      <c r="E2447" s="5">
        <f>IF(A2447=0,0,A2447*LABOR_HRS_WK_TOM*SEASON_WEEKS*(1+DIM_PCT_TOM)^A2447)</f>
        <v>359.37000000000012</v>
      </c>
      <c r="F2447" s="5">
        <f>IF(B2447=0,0,B2447*LABOR_HRS_WK_CAR*SEASON_WEEKS*(1+DIM_PCT_CAR)^B2447)</f>
        <v>651.73417492414933</v>
      </c>
      <c r="G2447" s="5">
        <f>IF(C2447=0,0,C2447*LABOR_HRS_WK_MES*SEASON_WEEKS*(1+DIM_PCT_MES)^C2447)</f>
        <v>1534.7170558625955</v>
      </c>
      <c r="H2447" s="5">
        <f>E2447+F2447+G2447</f>
        <v>2545.8212307867452</v>
      </c>
      <c r="I2447" s="5">
        <f>MIN(H2447,FARMER_HRS)</f>
        <v>720</v>
      </c>
      <c r="J2447" s="5">
        <f>MAX(0,H2447-FARMER_HRS)</f>
        <v>1825.8212307867452</v>
      </c>
      <c r="K2447" s="2">
        <f>I2447*FARMER_RATE+J2447*TEMP_WORKER_RATE</f>
        <v>56698.285256714327</v>
      </c>
      <c r="L2447" s="2">
        <f>A2447*PRICE_TOM+B2447*PRICE_CAR+C2447*PRICE_MES</f>
        <v>125310</v>
      </c>
      <c r="M2447" s="2">
        <f>A2447*FERT_BED_TOM+B2447*FERT_BED_CAR+C2447*FERT_BED_MES</f>
        <v>31240</v>
      </c>
      <c r="N2447" s="6">
        <f>IF(AND(D2447&lt;=TOTAL_BEDS,J2447&lt;=TEMP_WORKER_MAX*TEMP_WORKER_HRS),1,0)</f>
        <v>1</v>
      </c>
      <c r="O2447" s="2">
        <f>L2447-M2447-K2447-FIXED_COSTS</f>
        <v>17371.714743285673</v>
      </c>
      <c r="P2447" s="2">
        <f>IF(N2447=1,O2447,"")</f>
        <v>17371.714743285673</v>
      </c>
    </row>
    <row r="2448">
      <c r="A2448" s="6">
        <v>3</v>
      </c>
      <c r="B2448" s="6">
        <v>15</v>
      </c>
      <c r="C2448" s="6">
        <v>26</v>
      </c>
      <c r="D2448" s="6">
        <f>A2448+B2448+C2448</f>
        <v>44</v>
      </c>
      <c r="E2448" s="5">
        <f>IF(A2448=0,0,A2448*LABOR_HRS_WK_TOM*SEASON_WEEKS*(1+DIM_PCT_TOM)^A2448)</f>
        <v>359.37000000000012</v>
      </c>
      <c r="F2448" s="5">
        <f>IF(B2448=0,0,B2448*LABOR_HRS_WK_CAR*SEASON_WEEKS*(1+DIM_PCT_CAR)^B2448)</f>
        <v>651.73417492414933</v>
      </c>
      <c r="G2448" s="5">
        <f>IF(C2448=0,0,C2448*LABOR_HRS_WK_MES*SEASON_WEEKS*(1+DIM_PCT_MES)^C2448)</f>
        <v>1616.0570598233128</v>
      </c>
      <c r="H2448" s="5">
        <f>E2448+F2448+G2448</f>
        <v>2627.161234747462</v>
      </c>
      <c r="I2448" s="5">
        <f>MIN(H2448,FARMER_HRS)</f>
        <v>720</v>
      </c>
      <c r="J2448" s="5">
        <f>MAX(0,H2448-FARMER_HRS)</f>
        <v>1907.161234747462</v>
      </c>
      <c r="K2448" s="2">
        <f>I2448*FARMER_RATE+J2448*TEMP_WORKER_RATE</f>
        <v>58110.43810325455</v>
      </c>
      <c r="L2448" s="2">
        <f>A2448*PRICE_TOM+B2448*PRICE_CAR+C2448*PRICE_MES</f>
        <v>128010</v>
      </c>
      <c r="M2448" s="2">
        <f>A2448*FERT_BED_TOM+B2448*FERT_BED_CAR+C2448*FERT_BED_MES</f>
        <v>32120</v>
      </c>
      <c r="N2448" s="6">
        <f>IF(AND(D2448&lt;=TOTAL_BEDS,J2448&lt;=TEMP_WORKER_MAX*TEMP_WORKER_HRS),1,0)</f>
        <v>1</v>
      </c>
      <c r="O2448" s="2">
        <f>L2448-M2448-K2448-FIXED_COSTS</f>
        <v>17779.56189674545</v>
      </c>
      <c r="P2448" s="2">
        <f>IF(N2448=1,O2448,"")</f>
        <v>17779.56189674545</v>
      </c>
    </row>
    <row r="2449">
      <c r="A2449" s="6">
        <v>3</v>
      </c>
      <c r="B2449" s="6">
        <v>15</v>
      </c>
      <c r="C2449" s="6">
        <v>27</v>
      </c>
      <c r="D2449" s="6">
        <f>A2449+B2449+C2449</f>
        <v>45</v>
      </c>
      <c r="E2449" s="5">
        <f>IF(A2449=0,0,A2449*LABOR_HRS_WK_TOM*SEASON_WEEKS*(1+DIM_PCT_TOM)^A2449)</f>
        <v>359.37000000000012</v>
      </c>
      <c r="F2449" s="5">
        <f>IF(B2449=0,0,B2449*LABOR_HRS_WK_CAR*SEASON_WEEKS*(1+DIM_PCT_CAR)^B2449)</f>
        <v>651.73417492414933</v>
      </c>
      <c r="G2449" s="5">
        <f>IF(C2449=0,0,C2449*LABOR_HRS_WK_MES*SEASON_WEEKS*(1+DIM_PCT_MES)^C2449)</f>
        <v>1699.19076434307</v>
      </c>
      <c r="H2449" s="5">
        <f>E2449+F2449+G2449</f>
        <v>2710.2949392672194</v>
      </c>
      <c r="I2449" s="5">
        <f>MIN(H2449,FARMER_HRS)</f>
        <v>720</v>
      </c>
      <c r="J2449" s="5">
        <f>MAX(0,H2449-FARMER_HRS)</f>
        <v>1990.2949392672194</v>
      </c>
      <c r="K2449" s="2">
        <f>I2449*FARMER_RATE+J2449*TEMP_WORKER_RATE</f>
        <v>59553.73158450034</v>
      </c>
      <c r="L2449" s="2">
        <f>A2449*PRICE_TOM+B2449*PRICE_CAR+C2449*PRICE_MES</f>
        <v>130710</v>
      </c>
      <c r="M2449" s="2">
        <f>A2449*FERT_BED_TOM+B2449*FERT_BED_CAR+C2449*FERT_BED_MES</f>
        <v>33000</v>
      </c>
      <c r="N2449" s="6">
        <f>IF(AND(D2449&lt;=TOTAL_BEDS,J2449&lt;=TEMP_WORKER_MAX*TEMP_WORKER_HRS),1,0)</f>
        <v>1</v>
      </c>
      <c r="O2449" s="2">
        <f>L2449-M2449-K2449-FIXED_COSTS</f>
        <v>18156.26841549966</v>
      </c>
      <c r="P2449" s="2">
        <f>IF(N2449=1,O2449,"")</f>
        <v>18156.26841549966</v>
      </c>
    </row>
    <row r="2450">
      <c r="A2450" s="6">
        <v>3</v>
      </c>
      <c r="B2450" s="6">
        <v>15</v>
      </c>
      <c r="C2450" s="6">
        <v>28</v>
      </c>
      <c r="D2450" s="6">
        <f>A2450+B2450+C2450</f>
        <v>46</v>
      </c>
      <c r="E2450" s="5">
        <f>IF(A2450=0,0,A2450*LABOR_HRS_WK_TOM*SEASON_WEEKS*(1+DIM_PCT_TOM)^A2450)</f>
        <v>359.37000000000012</v>
      </c>
      <c r="F2450" s="5">
        <f>IF(B2450=0,0,B2450*LABOR_HRS_WK_CAR*SEASON_WEEKS*(1+DIM_PCT_CAR)^B2450)</f>
        <v>651.73417492414933</v>
      </c>
      <c r="G2450" s="5">
        <f>IF(C2450=0,0,C2450*LABOR_HRS_WK_MES*SEASON_WEEKS*(1+DIM_PCT_MES)^C2450)</f>
        <v>1784.1503025602233</v>
      </c>
      <c r="H2450" s="5">
        <f>E2450+F2450+G2450</f>
        <v>2795.2544774843727</v>
      </c>
      <c r="I2450" s="5">
        <f>MIN(H2450,FARMER_HRS)</f>
        <v>720</v>
      </c>
      <c r="J2450" s="5">
        <f>MAX(0,H2450-FARMER_HRS)</f>
        <v>2075.2544774843727</v>
      </c>
      <c r="K2450" s="2">
        <f>I2450*FARMER_RATE+J2450*TEMP_WORKER_RATE</f>
        <v>61028.723567437024</v>
      </c>
      <c r="L2450" s="2">
        <f>A2450*PRICE_TOM+B2450*PRICE_CAR+C2450*PRICE_MES</f>
        <v>133410</v>
      </c>
      <c r="M2450" s="2">
        <f>A2450*FERT_BED_TOM+B2450*FERT_BED_CAR+C2450*FERT_BED_MES</f>
        <v>33880</v>
      </c>
      <c r="N2450" s="6">
        <f>IF(AND(D2450&lt;=TOTAL_BEDS,J2450&lt;=TEMP_WORKER_MAX*TEMP_WORKER_HRS),1,0)</f>
        <v>1</v>
      </c>
      <c r="O2450" s="2">
        <f>L2450-M2450-K2450-FIXED_COSTS</f>
        <v>18501.276432562976</v>
      </c>
      <c r="P2450" s="2">
        <f>IF(N2450=1,O2450,"")</f>
        <v>18501.276432562976</v>
      </c>
    </row>
    <row r="2451">
      <c r="A2451" s="6">
        <v>3</v>
      </c>
      <c r="B2451" s="6">
        <v>15</v>
      </c>
      <c r="C2451" s="6">
        <v>29</v>
      </c>
      <c r="D2451" s="6">
        <f>A2451+B2451+C2451</f>
        <v>47</v>
      </c>
      <c r="E2451" s="5">
        <f>IF(A2451=0,0,A2451*LABOR_HRS_WK_TOM*SEASON_WEEKS*(1+DIM_PCT_TOM)^A2451)</f>
        <v>359.37000000000012</v>
      </c>
      <c r="F2451" s="5">
        <f>IF(B2451=0,0,B2451*LABOR_HRS_WK_CAR*SEASON_WEEKS*(1+DIM_PCT_CAR)^B2451)</f>
        <v>651.73417492414933</v>
      </c>
      <c r="G2451" s="5">
        <f>IF(C2451=0,0,C2451*LABOR_HRS_WK_MES*SEASON_WEEKS*(1+DIM_PCT_MES)^C2451)</f>
        <v>1870.9683306758766</v>
      </c>
      <c r="H2451" s="5">
        <f>E2451+F2451+G2451</f>
        <v>2882.072505600026</v>
      </c>
      <c r="I2451" s="5">
        <f>MIN(H2451,FARMER_HRS)</f>
        <v>720</v>
      </c>
      <c r="J2451" s="5">
        <f>MAX(0,H2451-FARMER_HRS)</f>
        <v>2162.072505600026</v>
      </c>
      <c r="K2451" s="2">
        <f>I2451*FARMER_RATE+J2451*TEMP_WORKER_RATE</f>
        <v>62535.981000000451</v>
      </c>
      <c r="L2451" s="2">
        <f>A2451*PRICE_TOM+B2451*PRICE_CAR+C2451*PRICE_MES</f>
        <v>136110</v>
      </c>
      <c r="M2451" s="2">
        <f>A2451*FERT_BED_TOM+B2451*FERT_BED_CAR+C2451*FERT_BED_MES</f>
        <v>34760</v>
      </c>
      <c r="N2451" s="6">
        <f>IF(AND(D2451&lt;=TOTAL_BEDS,J2451&lt;=TEMP_WORKER_MAX*TEMP_WORKER_HRS),1,0)</f>
        <v>1</v>
      </c>
      <c r="O2451" s="2">
        <f>L2451-M2451-K2451-FIXED_COSTS</f>
        <v>18814.018999999549</v>
      </c>
      <c r="P2451" s="2">
        <f>IF(N2451=1,O2451,"")</f>
        <v>18814.018999999549</v>
      </c>
    </row>
    <row r="2452">
      <c r="A2452" s="6">
        <v>3</v>
      </c>
      <c r="B2452" s="6">
        <v>15</v>
      </c>
      <c r="C2452" s="6">
        <v>30</v>
      </c>
      <c r="D2452" s="6">
        <f>A2452+B2452+C2452</f>
        <v>48</v>
      </c>
      <c r="E2452" s="5">
        <f>IF(A2452=0,0,A2452*LABOR_HRS_WK_TOM*SEASON_WEEKS*(1+DIM_PCT_TOM)^A2452)</f>
        <v>359.37000000000012</v>
      </c>
      <c r="F2452" s="5">
        <f>IF(B2452=0,0,B2452*LABOR_HRS_WK_CAR*SEASON_WEEKS*(1+DIM_PCT_CAR)^B2452)</f>
        <v>651.73417492414933</v>
      </c>
      <c r="G2452" s="5">
        <f>IF(C2452=0,0,C2452*LABOR_HRS_WK_MES*SEASON_WEEKS*(1+DIM_PCT_MES)^C2452)</f>
        <v>1959.6780360096466</v>
      </c>
      <c r="H2452" s="5">
        <f>E2452+F2452+G2452</f>
        <v>2970.7822109337958</v>
      </c>
      <c r="I2452" s="5">
        <f>MIN(H2452,FARMER_HRS)</f>
        <v>720</v>
      </c>
      <c r="J2452" s="5">
        <f>MAX(0,H2452-FARMER_HRS)</f>
        <v>2250.7822109337958</v>
      </c>
      <c r="K2452" s="2">
        <f>I2452*FARMER_RATE+J2452*TEMP_WORKER_RATE</f>
        <v>64076.080050933953</v>
      </c>
      <c r="L2452" s="2">
        <f>A2452*PRICE_TOM+B2452*PRICE_CAR+C2452*PRICE_MES</f>
        <v>138810</v>
      </c>
      <c r="M2452" s="2">
        <f>A2452*FERT_BED_TOM+B2452*FERT_BED_CAR+C2452*FERT_BED_MES</f>
        <v>35640</v>
      </c>
      <c r="N2452" s="6">
        <f>IF(AND(D2452&lt;=TOTAL_BEDS,J2452&lt;=TEMP_WORKER_MAX*TEMP_WORKER_HRS),1,0)</f>
        <v>1</v>
      </c>
      <c r="O2452" s="2">
        <f>L2452-M2452-K2452-FIXED_COSTS</f>
        <v>19093.919949066047</v>
      </c>
      <c r="P2452" s="2">
        <f>IF(N2452=1,O2452,"")</f>
        <v>19093.919949066047</v>
      </c>
    </row>
    <row r="2453">
      <c r="A2453" s="6">
        <v>3</v>
      </c>
      <c r="B2453" s="6">
        <v>16</v>
      </c>
      <c r="C2453" s="6">
        <v>0</v>
      </c>
      <c r="D2453" s="6">
        <f>A2453+B2453+C2453</f>
        <v>19</v>
      </c>
      <c r="E2453" s="5">
        <f>IF(A2453=0,0,A2453*LABOR_HRS_WK_TOM*SEASON_WEEKS*(1+DIM_PCT_TOM)^A2453)</f>
        <v>359.37000000000012</v>
      </c>
      <c r="F2453" s="5">
        <f>IF(B2453=0,0,B2453*LABOR_HRS_WK_CAR*SEASON_WEEKS*(1+DIM_PCT_CAR)^B2453)</f>
        <v>712.56269791706984</v>
      </c>
      <c r="G2453" s="5">
        <f>IF(C2453=0,0,C2453*LABOR_HRS_WK_MES*SEASON_WEEKS*(1+DIM_PCT_MES)^C2453)</f>
        <v>0</v>
      </c>
      <c r="H2453" s="5">
        <f>E2453+F2453+G2453</f>
        <v>1071.93269791707</v>
      </c>
      <c r="I2453" s="5">
        <f>MIN(H2453,FARMER_HRS)</f>
        <v>720</v>
      </c>
      <c r="J2453" s="5">
        <f>MAX(0,H2453-FARMER_HRS)</f>
        <v>351.93269791707007</v>
      </c>
      <c r="K2453" s="2">
        <f>I2453*FARMER_RATE+J2453*TEMP_WORKER_RATE</f>
        <v>31109.942672171353</v>
      </c>
      <c r="L2453" s="2">
        <f>A2453*PRICE_TOM+B2453*PRICE_CAR+C2453*PRICE_MES</f>
        <v>59904</v>
      </c>
      <c r="M2453" s="2">
        <f>A2453*FERT_BED_TOM+B2453*FERT_BED_CAR+C2453*FERT_BED_MES</f>
        <v>9680</v>
      </c>
      <c r="N2453" s="6">
        <f>IF(AND(D2453&lt;=TOTAL_BEDS,J2453&lt;=TEMP_WORKER_MAX*TEMP_WORKER_HRS),1,0)</f>
        <v>1</v>
      </c>
      <c r="O2453" s="2">
        <f>L2453-M2453-K2453-FIXED_COSTS</f>
        <v>-885.94267217135348</v>
      </c>
      <c r="P2453" s="2">
        <f>IF(N2453=1,O2453,"")</f>
        <v>-885.94267217135348</v>
      </c>
    </row>
    <row r="2454">
      <c r="A2454" s="6">
        <v>3</v>
      </c>
      <c r="B2454" s="6">
        <v>16</v>
      </c>
      <c r="C2454" s="6">
        <v>1</v>
      </c>
      <c r="D2454" s="6">
        <f>A2454+B2454+C2454</f>
        <v>20</v>
      </c>
      <c r="E2454" s="5">
        <f>IF(A2454=0,0,A2454*LABOR_HRS_WK_TOM*SEASON_WEEKS*(1+DIM_PCT_TOM)^A2454)</f>
        <v>359.37000000000012</v>
      </c>
      <c r="F2454" s="5">
        <f>IF(B2454=0,0,B2454*LABOR_HRS_WK_CAR*SEASON_WEEKS*(1+DIM_PCT_CAR)^B2454)</f>
        <v>712.56269791706984</v>
      </c>
      <c r="G2454" s="5">
        <f>IF(C2454=0,0,C2454*LABOR_HRS_WK_MES*SEASON_WEEKS*(1+DIM_PCT_MES)^C2454)</f>
        <v>45.5625</v>
      </c>
      <c r="H2454" s="5">
        <f>E2454+F2454+G2454</f>
        <v>1117.49519791707</v>
      </c>
      <c r="I2454" s="5">
        <f>MIN(H2454,FARMER_HRS)</f>
        <v>720</v>
      </c>
      <c r="J2454" s="5">
        <f>MAX(0,H2454-FARMER_HRS)</f>
        <v>397.49519791707007</v>
      </c>
      <c r="K2454" s="2">
        <f>I2454*FARMER_RATE+J2454*TEMP_WORKER_RATE</f>
        <v>31900.958297171353</v>
      </c>
      <c r="L2454" s="2">
        <f>A2454*PRICE_TOM+B2454*PRICE_CAR+C2454*PRICE_MES</f>
        <v>62604</v>
      </c>
      <c r="M2454" s="2">
        <f>A2454*FERT_BED_TOM+B2454*FERT_BED_CAR+C2454*FERT_BED_MES</f>
        <v>10560</v>
      </c>
      <c r="N2454" s="6">
        <f>IF(AND(D2454&lt;=TOTAL_BEDS,J2454&lt;=TEMP_WORKER_MAX*TEMP_WORKER_HRS),1,0)</f>
        <v>1</v>
      </c>
      <c r="O2454" s="2">
        <f>L2454-M2454-K2454-FIXED_COSTS</f>
        <v>143.04170282864652</v>
      </c>
      <c r="P2454" s="2">
        <f>IF(N2454=1,O2454,"")</f>
        <v>143.04170282864652</v>
      </c>
    </row>
    <row r="2455">
      <c r="A2455" s="6">
        <v>3</v>
      </c>
      <c r="B2455" s="6">
        <v>16</v>
      </c>
      <c r="C2455" s="6">
        <v>2</v>
      </c>
      <c r="D2455" s="6">
        <f>A2455+B2455+C2455</f>
        <v>21</v>
      </c>
      <c r="E2455" s="5">
        <f>IF(A2455=0,0,A2455*LABOR_HRS_WK_TOM*SEASON_WEEKS*(1+DIM_PCT_TOM)^A2455)</f>
        <v>359.37000000000012</v>
      </c>
      <c r="F2455" s="5">
        <f>IF(B2455=0,0,B2455*LABOR_HRS_WK_CAR*SEASON_WEEKS*(1+DIM_PCT_CAR)^B2455)</f>
        <v>712.56269791706984</v>
      </c>
      <c r="G2455" s="5">
        <f>IF(C2455=0,0,C2455*LABOR_HRS_WK_MES*SEASON_WEEKS*(1+DIM_PCT_MES)^C2455)</f>
        <v>92.2640625</v>
      </c>
      <c r="H2455" s="5">
        <f>E2455+F2455+G2455</f>
        <v>1164.19676041707</v>
      </c>
      <c r="I2455" s="5">
        <f>MIN(H2455,FARMER_HRS)</f>
        <v>720</v>
      </c>
      <c r="J2455" s="5">
        <f>MAX(0,H2455-FARMER_HRS)</f>
        <v>444.19676041707</v>
      </c>
      <c r="K2455" s="2">
        <f>I2455*FARMER_RATE+J2455*TEMP_WORKER_RATE</f>
        <v>32711.749312796353</v>
      </c>
      <c r="L2455" s="2">
        <f>A2455*PRICE_TOM+B2455*PRICE_CAR+C2455*PRICE_MES</f>
        <v>65304</v>
      </c>
      <c r="M2455" s="2">
        <f>A2455*FERT_BED_TOM+B2455*FERT_BED_CAR+C2455*FERT_BED_MES</f>
        <v>11440</v>
      </c>
      <c r="N2455" s="6">
        <f>IF(AND(D2455&lt;=TOTAL_BEDS,J2455&lt;=TEMP_WORKER_MAX*TEMP_WORKER_HRS),1,0)</f>
        <v>1</v>
      </c>
      <c r="O2455" s="2">
        <f>L2455-M2455-K2455-FIXED_COSTS</f>
        <v>1152.2506872036465</v>
      </c>
      <c r="P2455" s="2">
        <f>IF(N2455=1,O2455,"")</f>
        <v>1152.2506872036465</v>
      </c>
    </row>
    <row r="2456">
      <c r="A2456" s="6">
        <v>3</v>
      </c>
      <c r="B2456" s="6">
        <v>16</v>
      </c>
      <c r="C2456" s="6">
        <v>3</v>
      </c>
      <c r="D2456" s="6">
        <f>A2456+B2456+C2456</f>
        <v>22</v>
      </c>
      <c r="E2456" s="5">
        <f>IF(A2456=0,0,A2456*LABOR_HRS_WK_TOM*SEASON_WEEKS*(1+DIM_PCT_TOM)^A2456)</f>
        <v>359.37000000000012</v>
      </c>
      <c r="F2456" s="5">
        <f>IF(B2456=0,0,B2456*LABOR_HRS_WK_CAR*SEASON_WEEKS*(1+DIM_PCT_CAR)^B2456)</f>
        <v>712.56269791706984</v>
      </c>
      <c r="G2456" s="5">
        <f>IF(C2456=0,0,C2456*LABOR_HRS_WK_MES*SEASON_WEEKS*(1+DIM_PCT_MES)^C2456)</f>
        <v>140.12604492187498</v>
      </c>
      <c r="H2456" s="5">
        <f>E2456+F2456+G2456</f>
        <v>1212.0587428389451</v>
      </c>
      <c r="I2456" s="5">
        <f>MIN(H2456,FARMER_HRS)</f>
        <v>720</v>
      </c>
      <c r="J2456" s="5">
        <f>MAX(0,H2456-FARMER_HRS)</f>
        <v>492.05874283894514</v>
      </c>
      <c r="K2456" s="2">
        <f>I2456*FARMER_RATE+J2456*TEMP_WORKER_RATE</f>
        <v>33542.686507620572</v>
      </c>
      <c r="L2456" s="2">
        <f>A2456*PRICE_TOM+B2456*PRICE_CAR+C2456*PRICE_MES</f>
        <v>68004</v>
      </c>
      <c r="M2456" s="2">
        <f>A2456*FERT_BED_TOM+B2456*FERT_BED_CAR+C2456*FERT_BED_MES</f>
        <v>12320</v>
      </c>
      <c r="N2456" s="6">
        <f>IF(AND(D2456&lt;=TOTAL_BEDS,J2456&lt;=TEMP_WORKER_MAX*TEMP_WORKER_HRS),1,0)</f>
        <v>1</v>
      </c>
      <c r="O2456" s="2">
        <f>L2456-M2456-K2456-FIXED_COSTS</f>
        <v>2141.3134923794278</v>
      </c>
      <c r="P2456" s="2">
        <f>IF(N2456=1,O2456,"")</f>
        <v>2141.3134923794278</v>
      </c>
    </row>
    <row r="2457">
      <c r="A2457" s="6">
        <v>3</v>
      </c>
      <c r="B2457" s="6">
        <v>16</v>
      </c>
      <c r="C2457" s="6">
        <v>4</v>
      </c>
      <c r="D2457" s="6">
        <f>A2457+B2457+C2457</f>
        <v>23</v>
      </c>
      <c r="E2457" s="5">
        <f>IF(A2457=0,0,A2457*LABOR_HRS_WK_TOM*SEASON_WEEKS*(1+DIM_PCT_TOM)^A2457)</f>
        <v>359.37000000000012</v>
      </c>
      <c r="F2457" s="5">
        <f>IF(B2457=0,0,B2457*LABOR_HRS_WK_CAR*SEASON_WEEKS*(1+DIM_PCT_CAR)^B2457)</f>
        <v>712.56269791706984</v>
      </c>
      <c r="G2457" s="5">
        <f>IF(C2457=0,0,C2457*LABOR_HRS_WK_MES*SEASON_WEEKS*(1+DIM_PCT_MES)^C2457)</f>
        <v>189.17016064453119</v>
      </c>
      <c r="H2457" s="5">
        <f>E2457+F2457+G2457</f>
        <v>1261.1028585616014</v>
      </c>
      <c r="I2457" s="5">
        <f>MIN(H2457,FARMER_HRS)</f>
        <v>720</v>
      </c>
      <c r="J2457" s="5">
        <f>MAX(0,H2457-FARMER_HRS)</f>
        <v>541.10285856160135</v>
      </c>
      <c r="K2457" s="2">
        <f>I2457*FARMER_RATE+J2457*TEMP_WORKER_RATE</f>
        <v>34394.1468500278</v>
      </c>
      <c r="L2457" s="2">
        <f>A2457*PRICE_TOM+B2457*PRICE_CAR+C2457*PRICE_MES</f>
        <v>70704</v>
      </c>
      <c r="M2457" s="2">
        <f>A2457*FERT_BED_TOM+B2457*FERT_BED_CAR+C2457*FERT_BED_MES</f>
        <v>13200</v>
      </c>
      <c r="N2457" s="6">
        <f>IF(AND(D2457&lt;=TOTAL_BEDS,J2457&lt;=TEMP_WORKER_MAX*TEMP_WORKER_HRS),1,0)</f>
        <v>1</v>
      </c>
      <c r="O2457" s="2">
        <f>L2457-M2457-K2457-FIXED_COSTS</f>
        <v>3109.8531499722012</v>
      </c>
      <c r="P2457" s="2">
        <f>IF(N2457=1,O2457,"")</f>
        <v>3109.8531499722012</v>
      </c>
    </row>
    <row r="2458">
      <c r="A2458" s="6">
        <v>3</v>
      </c>
      <c r="B2458" s="6">
        <v>16</v>
      </c>
      <c r="C2458" s="6">
        <v>5</v>
      </c>
      <c r="D2458" s="6">
        <f>A2458+B2458+C2458</f>
        <v>24</v>
      </c>
      <c r="E2458" s="5">
        <f>IF(A2458=0,0,A2458*LABOR_HRS_WK_TOM*SEASON_WEEKS*(1+DIM_PCT_TOM)^A2458)</f>
        <v>359.37000000000012</v>
      </c>
      <c r="F2458" s="5">
        <f>IF(B2458=0,0,B2458*LABOR_HRS_WK_CAR*SEASON_WEEKS*(1+DIM_PCT_CAR)^B2458)</f>
        <v>712.56269791706984</v>
      </c>
      <c r="G2458" s="5">
        <f>IF(C2458=0,0,C2458*LABOR_HRS_WK_MES*SEASON_WEEKS*(1+DIM_PCT_MES)^C2458)</f>
        <v>239.41848456573481</v>
      </c>
      <c r="H2458" s="5">
        <f>E2458+F2458+G2458</f>
        <v>1311.3511824828049</v>
      </c>
      <c r="I2458" s="5">
        <f>MIN(H2458,FARMER_HRS)</f>
        <v>720</v>
      </c>
      <c r="J2458" s="5">
        <f>MAX(0,H2458-FARMER_HRS)</f>
        <v>591.35118248280492</v>
      </c>
      <c r="K2458" s="2">
        <f>I2458*FARMER_RATE+J2458*TEMP_WORKER_RATE</f>
        <v>35266.513584770917</v>
      </c>
      <c r="L2458" s="2">
        <f>A2458*PRICE_TOM+B2458*PRICE_CAR+C2458*PRICE_MES</f>
        <v>73404</v>
      </c>
      <c r="M2458" s="2">
        <f>A2458*FERT_BED_TOM+B2458*FERT_BED_CAR+C2458*FERT_BED_MES</f>
        <v>14080</v>
      </c>
      <c r="N2458" s="6">
        <f>IF(AND(D2458&lt;=TOTAL_BEDS,J2458&lt;=TEMP_WORKER_MAX*TEMP_WORKER_HRS),1,0)</f>
        <v>1</v>
      </c>
      <c r="O2458" s="2">
        <f>L2458-M2458-K2458-FIXED_COSTS</f>
        <v>4057.4864152290829</v>
      </c>
      <c r="P2458" s="2">
        <f>IF(N2458=1,O2458,"")</f>
        <v>4057.4864152290829</v>
      </c>
    </row>
    <row r="2459">
      <c r="A2459" s="6">
        <v>3</v>
      </c>
      <c r="B2459" s="6">
        <v>16</v>
      </c>
      <c r="C2459" s="6">
        <v>6</v>
      </c>
      <c r="D2459" s="6">
        <f>A2459+B2459+C2459</f>
        <v>25</v>
      </c>
      <c r="E2459" s="5">
        <f>IF(A2459=0,0,A2459*LABOR_HRS_WK_TOM*SEASON_WEEKS*(1+DIM_PCT_TOM)^A2459)</f>
        <v>359.37000000000012</v>
      </c>
      <c r="F2459" s="5">
        <f>IF(B2459=0,0,B2459*LABOR_HRS_WK_CAR*SEASON_WEEKS*(1+DIM_PCT_CAR)^B2459)</f>
        <v>712.56269791706984</v>
      </c>
      <c r="G2459" s="5">
        <f>IF(C2459=0,0,C2459*LABOR_HRS_WK_MES*SEASON_WEEKS*(1+DIM_PCT_MES)^C2459)</f>
        <v>290.89345874736773</v>
      </c>
      <c r="H2459" s="5">
        <f>E2459+F2459+G2459</f>
        <v>1362.8261566644378</v>
      </c>
      <c r="I2459" s="5">
        <f>MIN(H2459,FARMER_HRS)</f>
        <v>720</v>
      </c>
      <c r="J2459" s="5">
        <f>MAX(0,H2459-FARMER_HRS)</f>
        <v>642.8261566644378</v>
      </c>
      <c r="K2459" s="2">
        <f>I2459*FARMER_RATE+J2459*TEMP_WORKER_RATE</f>
        <v>36160.176330979826</v>
      </c>
      <c r="L2459" s="2">
        <f>A2459*PRICE_TOM+B2459*PRICE_CAR+C2459*PRICE_MES</f>
        <v>76104</v>
      </c>
      <c r="M2459" s="2">
        <f>A2459*FERT_BED_TOM+B2459*FERT_BED_CAR+C2459*FERT_BED_MES</f>
        <v>14960</v>
      </c>
      <c r="N2459" s="6">
        <f>IF(AND(D2459&lt;=TOTAL_BEDS,J2459&lt;=TEMP_WORKER_MAX*TEMP_WORKER_HRS),1,0)</f>
        <v>1</v>
      </c>
      <c r="O2459" s="2">
        <f>L2459-M2459-K2459-FIXED_COSTS</f>
        <v>4983.8236690201738</v>
      </c>
      <c r="P2459" s="2">
        <f>IF(N2459=1,O2459,"")</f>
        <v>4983.8236690201738</v>
      </c>
    </row>
    <row r="2460">
      <c r="A2460" s="6">
        <v>3</v>
      </c>
      <c r="B2460" s="6">
        <v>16</v>
      </c>
      <c r="C2460" s="6">
        <v>7</v>
      </c>
      <c r="D2460" s="6">
        <f>A2460+B2460+C2460</f>
        <v>26</v>
      </c>
      <c r="E2460" s="5">
        <f>IF(A2460=0,0,A2460*LABOR_HRS_WK_TOM*SEASON_WEEKS*(1+DIM_PCT_TOM)^A2460)</f>
        <v>359.37000000000012</v>
      </c>
      <c r="F2460" s="5">
        <f>IF(B2460=0,0,B2460*LABOR_HRS_WK_CAR*SEASON_WEEKS*(1+DIM_PCT_CAR)^B2460)</f>
        <v>712.56269791706984</v>
      </c>
      <c r="G2460" s="5">
        <f>IF(C2460=0,0,C2460*LABOR_HRS_WK_MES*SEASON_WEEKS*(1+DIM_PCT_MES)^C2460)</f>
        <v>343.61789814532818</v>
      </c>
      <c r="H2460" s="5">
        <f>E2460+F2460+G2460</f>
        <v>1415.5505960623982</v>
      </c>
      <c r="I2460" s="5">
        <f>MIN(H2460,FARMER_HRS)</f>
        <v>720</v>
      </c>
      <c r="J2460" s="5">
        <f>MAX(0,H2460-FARMER_HRS)</f>
        <v>695.5505960623982</v>
      </c>
      <c r="K2460" s="2">
        <f>I2460*FARMER_RATE+J2460*TEMP_WORKER_RATE</f>
        <v>37075.531181638857</v>
      </c>
      <c r="L2460" s="2">
        <f>A2460*PRICE_TOM+B2460*PRICE_CAR+C2460*PRICE_MES</f>
        <v>78804</v>
      </c>
      <c r="M2460" s="2">
        <f>A2460*FERT_BED_TOM+B2460*FERT_BED_CAR+C2460*FERT_BED_MES</f>
        <v>15840</v>
      </c>
      <c r="N2460" s="6">
        <f>IF(AND(D2460&lt;=TOTAL_BEDS,J2460&lt;=TEMP_WORKER_MAX*TEMP_WORKER_HRS),1,0)</f>
        <v>1</v>
      </c>
      <c r="O2460" s="2">
        <f>L2460-M2460-K2460-FIXED_COSTS</f>
        <v>5888.4688183611433</v>
      </c>
      <c r="P2460" s="2">
        <f>IF(N2460=1,O2460,"")</f>
        <v>5888.4688183611433</v>
      </c>
    </row>
    <row r="2461">
      <c r="A2461" s="6">
        <v>3</v>
      </c>
      <c r="B2461" s="6">
        <v>16</v>
      </c>
      <c r="C2461" s="6">
        <v>8</v>
      </c>
      <c r="D2461" s="6">
        <f>A2461+B2461+C2461</f>
        <v>27</v>
      </c>
      <c r="E2461" s="5">
        <f>IF(A2461=0,0,A2461*LABOR_HRS_WK_TOM*SEASON_WEEKS*(1+DIM_PCT_TOM)^A2461)</f>
        <v>359.37000000000012</v>
      </c>
      <c r="F2461" s="5">
        <f>IF(B2461=0,0,B2461*LABOR_HRS_WK_CAR*SEASON_WEEKS*(1+DIM_PCT_CAR)^B2461)</f>
        <v>712.56269791706984</v>
      </c>
      <c r="G2461" s="5">
        <f>IF(C2461=0,0,C2461*LABOR_HRS_WK_MES*SEASON_WEEKS*(1+DIM_PCT_MES)^C2461)</f>
        <v>397.61499642530833</v>
      </c>
      <c r="H2461" s="5">
        <f>E2461+F2461+G2461</f>
        <v>1469.5476943423785</v>
      </c>
      <c r="I2461" s="5">
        <f>MIN(H2461,FARMER_HRS)</f>
        <v>720</v>
      </c>
      <c r="J2461" s="5">
        <f>MAX(0,H2461-FARMER_HRS)</f>
        <v>749.54769434237846</v>
      </c>
      <c r="K2461" s="2">
        <f>I2461*FARMER_RATE+J2461*TEMP_WORKER_RATE</f>
        <v>38012.980804555184</v>
      </c>
      <c r="L2461" s="2">
        <f>A2461*PRICE_TOM+B2461*PRICE_CAR+C2461*PRICE_MES</f>
        <v>81504</v>
      </c>
      <c r="M2461" s="2">
        <f>A2461*FERT_BED_TOM+B2461*FERT_BED_CAR+C2461*FERT_BED_MES</f>
        <v>16720</v>
      </c>
      <c r="N2461" s="6">
        <f>IF(AND(D2461&lt;=TOTAL_BEDS,J2461&lt;=TEMP_WORKER_MAX*TEMP_WORKER_HRS),1,0)</f>
        <v>1</v>
      </c>
      <c r="O2461" s="2">
        <f>L2461-M2461-K2461-FIXED_COSTS</f>
        <v>6771.0191954448164</v>
      </c>
      <c r="P2461" s="2">
        <f>IF(N2461=1,O2461,"")</f>
        <v>6771.0191954448164</v>
      </c>
    </row>
    <row r="2462">
      <c r="A2462" s="6">
        <v>3</v>
      </c>
      <c r="B2462" s="6">
        <v>16</v>
      </c>
      <c r="C2462" s="6">
        <v>9</v>
      </c>
      <c r="D2462" s="6">
        <f>A2462+B2462+C2462</f>
        <v>28</v>
      </c>
      <c r="E2462" s="5">
        <f>IF(A2462=0,0,A2462*LABOR_HRS_WK_TOM*SEASON_WEEKS*(1+DIM_PCT_TOM)^A2462)</f>
        <v>359.37000000000012</v>
      </c>
      <c r="F2462" s="5">
        <f>IF(B2462=0,0,B2462*LABOR_HRS_WK_CAR*SEASON_WEEKS*(1+DIM_PCT_CAR)^B2462)</f>
        <v>712.56269791706984</v>
      </c>
      <c r="G2462" s="5">
        <f>IF(C2462=0,0,C2462*LABOR_HRS_WK_MES*SEASON_WEEKS*(1+DIM_PCT_MES)^C2462)</f>
        <v>452.90833186570273</v>
      </c>
      <c r="H2462" s="5">
        <f>E2462+F2462+G2462</f>
        <v>1524.8410297827727</v>
      </c>
      <c r="I2462" s="5">
        <f>MIN(H2462,FARMER_HRS)</f>
        <v>720</v>
      </c>
      <c r="J2462" s="5">
        <f>MAX(0,H2462-FARMER_HRS)</f>
        <v>804.84102978277269</v>
      </c>
      <c r="K2462" s="2">
        <f>I2462*FARMER_RATE+J2462*TEMP_WORKER_RATE</f>
        <v>38972.9345448398</v>
      </c>
      <c r="L2462" s="2">
        <f>A2462*PRICE_TOM+B2462*PRICE_CAR+C2462*PRICE_MES</f>
        <v>84204</v>
      </c>
      <c r="M2462" s="2">
        <f>A2462*FERT_BED_TOM+B2462*FERT_BED_CAR+C2462*FERT_BED_MES</f>
        <v>17600</v>
      </c>
      <c r="N2462" s="6">
        <f>IF(AND(D2462&lt;=TOTAL_BEDS,J2462&lt;=TEMP_WORKER_MAX*TEMP_WORKER_HRS),1,0)</f>
        <v>1</v>
      </c>
      <c r="O2462" s="2">
        <f>L2462-M2462-K2462-FIXED_COSTS</f>
        <v>7631.0654551601983</v>
      </c>
      <c r="P2462" s="2">
        <f>IF(N2462=1,O2462,"")</f>
        <v>7631.0654551601983</v>
      </c>
    </row>
    <row r="2463">
      <c r="A2463" s="6">
        <v>3</v>
      </c>
      <c r="B2463" s="6">
        <v>16</v>
      </c>
      <c r="C2463" s="6">
        <v>10</v>
      </c>
      <c r="D2463" s="6">
        <f>A2463+B2463+C2463</f>
        <v>29</v>
      </c>
      <c r="E2463" s="5">
        <f>IF(A2463=0,0,A2463*LABOR_HRS_WK_TOM*SEASON_WEEKS*(1+DIM_PCT_TOM)^A2463)</f>
        <v>359.37000000000012</v>
      </c>
      <c r="F2463" s="5">
        <f>IF(B2463=0,0,B2463*LABOR_HRS_WK_CAR*SEASON_WEEKS*(1+DIM_PCT_CAR)^B2463)</f>
        <v>712.56269791706984</v>
      </c>
      <c r="G2463" s="5">
        <f>IF(C2463=0,0,C2463*LABOR_HRS_WK_MES*SEASON_WEEKS*(1+DIM_PCT_MES)^C2463)</f>
        <v>509.52187334891551</v>
      </c>
      <c r="H2463" s="5">
        <f>E2463+F2463+G2463</f>
        <v>1581.4545712659856</v>
      </c>
      <c r="I2463" s="5">
        <f>MIN(H2463,FARMER_HRS)</f>
        <v>720</v>
      </c>
      <c r="J2463" s="5">
        <f>MAX(0,H2463-FARMER_HRS)</f>
        <v>861.45457126598558</v>
      </c>
      <c r="K2463" s="2">
        <f>I2463*FARMER_RATE+J2463*TEMP_WORKER_RATE</f>
        <v>39955.808528923357</v>
      </c>
      <c r="L2463" s="2">
        <f>A2463*PRICE_TOM+B2463*PRICE_CAR+C2463*PRICE_MES</f>
        <v>86904</v>
      </c>
      <c r="M2463" s="2">
        <f>A2463*FERT_BED_TOM+B2463*FERT_BED_CAR+C2463*FERT_BED_MES</f>
        <v>18480</v>
      </c>
      <c r="N2463" s="6">
        <f>IF(AND(D2463&lt;=TOTAL_BEDS,J2463&lt;=TEMP_WORKER_MAX*TEMP_WORKER_HRS),1,0)</f>
        <v>1</v>
      </c>
      <c r="O2463" s="2">
        <f>L2463-M2463-K2463-FIXED_COSTS</f>
        <v>8468.1914710766432</v>
      </c>
      <c r="P2463" s="2">
        <f>IF(N2463=1,O2463,"")</f>
        <v>8468.1914710766432</v>
      </c>
    </row>
    <row r="2464">
      <c r="A2464" s="6">
        <v>3</v>
      </c>
      <c r="B2464" s="6">
        <v>16</v>
      </c>
      <c r="C2464" s="6">
        <v>11</v>
      </c>
      <c r="D2464" s="6">
        <f>A2464+B2464+C2464</f>
        <v>30</v>
      </c>
      <c r="E2464" s="5">
        <f>IF(A2464=0,0,A2464*LABOR_HRS_WK_TOM*SEASON_WEEKS*(1+DIM_PCT_TOM)^A2464)</f>
        <v>359.37000000000012</v>
      </c>
      <c r="F2464" s="5">
        <f>IF(B2464=0,0,B2464*LABOR_HRS_WK_CAR*SEASON_WEEKS*(1+DIM_PCT_CAR)^B2464)</f>
        <v>712.56269791706984</v>
      </c>
      <c r="G2464" s="5">
        <f>IF(C2464=0,0,C2464*LABOR_HRS_WK_MES*SEASON_WEEKS*(1+DIM_PCT_MES)^C2464)</f>
        <v>567.47998644235463</v>
      </c>
      <c r="H2464" s="5">
        <f>E2464+F2464+G2464</f>
        <v>1639.4126843594247</v>
      </c>
      <c r="I2464" s="5">
        <f>MIN(H2464,FARMER_HRS)</f>
        <v>720</v>
      </c>
      <c r="J2464" s="5">
        <f>MAX(0,H2464-FARMER_HRS)</f>
        <v>919.4126843594247</v>
      </c>
      <c r="K2464" s="2">
        <f>I2464*FARMER_RATE+J2464*TEMP_WORKER_RATE</f>
        <v>40962.0257701289</v>
      </c>
      <c r="L2464" s="2">
        <f>A2464*PRICE_TOM+B2464*PRICE_CAR+C2464*PRICE_MES</f>
        <v>89604</v>
      </c>
      <c r="M2464" s="2">
        <f>A2464*FERT_BED_TOM+B2464*FERT_BED_CAR+C2464*FERT_BED_MES</f>
        <v>19360</v>
      </c>
      <c r="N2464" s="6">
        <f>IF(AND(D2464&lt;=TOTAL_BEDS,J2464&lt;=TEMP_WORKER_MAX*TEMP_WORKER_HRS),1,0)</f>
        <v>1</v>
      </c>
      <c r="O2464" s="2">
        <f>L2464-M2464-K2464-FIXED_COSTS</f>
        <v>9281.9742298710989</v>
      </c>
      <c r="P2464" s="2">
        <f>IF(N2464=1,O2464,"")</f>
        <v>9281.9742298710989</v>
      </c>
    </row>
    <row r="2465">
      <c r="A2465" s="6">
        <v>3</v>
      </c>
      <c r="B2465" s="6">
        <v>16</v>
      </c>
      <c r="C2465" s="6">
        <v>12</v>
      </c>
      <c r="D2465" s="6">
        <f>A2465+B2465+C2465</f>
        <v>31</v>
      </c>
      <c r="E2465" s="5">
        <f>IF(A2465=0,0,A2465*LABOR_HRS_WK_TOM*SEASON_WEEKS*(1+DIM_PCT_TOM)^A2465)</f>
        <v>359.37000000000012</v>
      </c>
      <c r="F2465" s="5">
        <f>IF(B2465=0,0,B2465*LABOR_HRS_WK_CAR*SEASON_WEEKS*(1+DIM_PCT_CAR)^B2465)</f>
        <v>712.56269791706984</v>
      </c>
      <c r="G2465" s="5">
        <f>IF(C2465=0,0,C2465*LABOR_HRS_WK_MES*SEASON_WEEKS*(1+DIM_PCT_MES)^C2465)</f>
        <v>626.807439570419</v>
      </c>
      <c r="H2465" s="5">
        <f>E2465+F2465+G2465</f>
        <v>1698.7401374874889</v>
      </c>
      <c r="I2465" s="5">
        <f>MIN(H2465,FARMER_HRS)</f>
        <v>720</v>
      </c>
      <c r="J2465" s="5">
        <f>MAX(0,H2465-FARMER_HRS)</f>
        <v>978.74013748748894</v>
      </c>
      <c r="K2465" s="2">
        <f>I2465*FARMER_RATE+J2465*TEMP_WORKER_RATE</f>
        <v>41992.016275824455</v>
      </c>
      <c r="L2465" s="2">
        <f>A2465*PRICE_TOM+B2465*PRICE_CAR+C2465*PRICE_MES</f>
        <v>92304</v>
      </c>
      <c r="M2465" s="2">
        <f>A2465*FERT_BED_TOM+B2465*FERT_BED_CAR+C2465*FERT_BED_MES</f>
        <v>20240</v>
      </c>
      <c r="N2465" s="6">
        <f>IF(AND(D2465&lt;=TOTAL_BEDS,J2465&lt;=TEMP_WORKER_MAX*TEMP_WORKER_HRS),1,0)</f>
        <v>1</v>
      </c>
      <c r="O2465" s="2">
        <f>L2465-M2465-K2465-FIXED_COSTS</f>
        <v>10071.983724175545</v>
      </c>
      <c r="P2465" s="2">
        <f>IF(N2465=1,O2465,"")</f>
        <v>10071.983724175545</v>
      </c>
    </row>
    <row r="2466">
      <c r="A2466" s="6">
        <v>3</v>
      </c>
      <c r="B2466" s="6">
        <v>16</v>
      </c>
      <c r="C2466" s="6">
        <v>13</v>
      </c>
      <c r="D2466" s="6">
        <f>A2466+B2466+C2466</f>
        <v>32</v>
      </c>
      <c r="E2466" s="5">
        <f>IF(A2466=0,0,A2466*LABOR_HRS_WK_TOM*SEASON_WEEKS*(1+DIM_PCT_TOM)^A2466)</f>
        <v>359.37000000000012</v>
      </c>
      <c r="F2466" s="5">
        <f>IF(B2466=0,0,B2466*LABOR_HRS_WK_CAR*SEASON_WEEKS*(1+DIM_PCT_CAR)^B2466)</f>
        <v>712.56269791706984</v>
      </c>
      <c r="G2466" s="5">
        <f>IF(C2466=0,0,C2466*LABOR_HRS_WK_MES*SEASON_WEEKS*(1+DIM_PCT_MES)^C2466)</f>
        <v>687.52941027880331</v>
      </c>
      <c r="H2466" s="5">
        <f>E2466+F2466+G2466</f>
        <v>1759.4621081958735</v>
      </c>
      <c r="I2466" s="5">
        <f>MIN(H2466,FARMER_HRS)</f>
        <v>720</v>
      </c>
      <c r="J2466" s="5">
        <f>MAX(0,H2466-FARMER_HRS)</f>
        <v>1039.4621081958735</v>
      </c>
      <c r="K2466" s="2">
        <f>I2466*FARMER_RATE+J2466*TEMP_WORKER_RATE</f>
        <v>43046.217156178362</v>
      </c>
      <c r="L2466" s="2">
        <f>A2466*PRICE_TOM+B2466*PRICE_CAR+C2466*PRICE_MES</f>
        <v>95004</v>
      </c>
      <c r="M2466" s="2">
        <f>A2466*FERT_BED_TOM+B2466*FERT_BED_CAR+C2466*FERT_BED_MES</f>
        <v>21120</v>
      </c>
      <c r="N2466" s="6">
        <f>IF(AND(D2466&lt;=TOTAL_BEDS,J2466&lt;=TEMP_WORKER_MAX*TEMP_WORKER_HRS),1,0)</f>
        <v>1</v>
      </c>
      <c r="O2466" s="2">
        <f>L2466-M2466-K2466-FIXED_COSTS</f>
        <v>10837.782843821638</v>
      </c>
      <c r="P2466" s="2">
        <f>IF(N2466=1,O2466,"")</f>
        <v>10837.782843821638</v>
      </c>
    </row>
    <row r="2467">
      <c r="A2467" s="6">
        <v>3</v>
      </c>
      <c r="B2467" s="6">
        <v>16</v>
      </c>
      <c r="C2467" s="6">
        <v>14</v>
      </c>
      <c r="D2467" s="6">
        <f>A2467+B2467+C2467</f>
        <v>33</v>
      </c>
      <c r="E2467" s="5">
        <f>IF(A2467=0,0,A2467*LABOR_HRS_WK_TOM*SEASON_WEEKS*(1+DIM_PCT_TOM)^A2467)</f>
        <v>359.37000000000012</v>
      </c>
      <c r="F2467" s="5">
        <f>IF(B2467=0,0,B2467*LABOR_HRS_WK_CAR*SEASON_WEEKS*(1+DIM_PCT_CAR)^B2467)</f>
        <v>712.56269791706984</v>
      </c>
      <c r="G2467" s="5">
        <f>IF(C2467=0,0,C2467*LABOR_HRS_WK_MES*SEASON_WEEKS*(1+DIM_PCT_MES)^C2467)</f>
        <v>749.67149159246435</v>
      </c>
      <c r="H2467" s="5">
        <f>E2467+F2467+G2467</f>
        <v>1821.6041895095345</v>
      </c>
      <c r="I2467" s="5">
        <f>MIN(H2467,FARMER_HRS)</f>
        <v>720</v>
      </c>
      <c r="J2467" s="5">
        <f>MAX(0,H2467-FARMER_HRS)</f>
        <v>1101.6041895095345</v>
      </c>
      <c r="K2467" s="2">
        <f>I2467*FARMER_RATE+J2467*TEMP_WORKER_RATE</f>
        <v>44125.072734540532</v>
      </c>
      <c r="L2467" s="2">
        <f>A2467*PRICE_TOM+B2467*PRICE_CAR+C2467*PRICE_MES</f>
        <v>97704</v>
      </c>
      <c r="M2467" s="2">
        <f>A2467*FERT_BED_TOM+B2467*FERT_BED_CAR+C2467*FERT_BED_MES</f>
        <v>22000</v>
      </c>
      <c r="N2467" s="6">
        <f>IF(AND(D2467&lt;=TOTAL_BEDS,J2467&lt;=TEMP_WORKER_MAX*TEMP_WORKER_HRS),1,0)</f>
        <v>1</v>
      </c>
      <c r="O2467" s="2">
        <f>L2467-M2467-K2467-FIXED_COSTS</f>
        <v>11578.927265459468</v>
      </c>
      <c r="P2467" s="2">
        <f>IF(N2467=1,O2467,"")</f>
        <v>11578.927265459468</v>
      </c>
    </row>
    <row r="2468">
      <c r="A2468" s="6">
        <v>3</v>
      </c>
      <c r="B2468" s="6">
        <v>16</v>
      </c>
      <c r="C2468" s="6">
        <v>15</v>
      </c>
      <c r="D2468" s="6">
        <f>A2468+B2468+C2468</f>
        <v>34</v>
      </c>
      <c r="E2468" s="5">
        <f>IF(A2468=0,0,A2468*LABOR_HRS_WK_TOM*SEASON_WEEKS*(1+DIM_PCT_TOM)^A2468)</f>
        <v>359.37000000000012</v>
      </c>
      <c r="F2468" s="5">
        <f>IF(B2468=0,0,B2468*LABOR_HRS_WK_CAR*SEASON_WEEKS*(1+DIM_PCT_CAR)^B2468)</f>
        <v>712.56269791706984</v>
      </c>
      <c r="G2468" s="5">
        <f>IF(C2468=0,0,C2468*LABOR_HRS_WK_MES*SEASON_WEEKS*(1+DIM_PCT_MES)^C2468)</f>
        <v>813.25969846861074</v>
      </c>
      <c r="H2468" s="5">
        <f>E2468+F2468+G2468</f>
        <v>1885.1923963856807</v>
      </c>
      <c r="I2468" s="5">
        <f>MIN(H2468,FARMER_HRS)</f>
        <v>720</v>
      </c>
      <c r="J2468" s="5">
        <f>MAX(0,H2468-FARMER_HRS)</f>
        <v>1165.1923963856807</v>
      </c>
      <c r="K2468" s="2">
        <f>I2468*FARMER_RATE+J2468*TEMP_WORKER_RATE</f>
        <v>45229.034659473618</v>
      </c>
      <c r="L2468" s="2">
        <f>A2468*PRICE_TOM+B2468*PRICE_CAR+C2468*PRICE_MES</f>
        <v>100404</v>
      </c>
      <c r="M2468" s="2">
        <f>A2468*FERT_BED_TOM+B2468*FERT_BED_CAR+C2468*FERT_BED_MES</f>
        <v>22880</v>
      </c>
      <c r="N2468" s="6">
        <f>IF(AND(D2468&lt;=TOTAL_BEDS,J2468&lt;=TEMP_WORKER_MAX*TEMP_WORKER_HRS),1,0)</f>
        <v>1</v>
      </c>
      <c r="O2468" s="2">
        <f>L2468-M2468-K2468-FIXED_COSTS</f>
        <v>12294.965340526382</v>
      </c>
      <c r="P2468" s="2">
        <f>IF(N2468=1,O2468,"")</f>
        <v>12294.965340526382</v>
      </c>
    </row>
    <row r="2469">
      <c r="A2469" s="6">
        <v>3</v>
      </c>
      <c r="B2469" s="6">
        <v>16</v>
      </c>
      <c r="C2469" s="6">
        <v>16</v>
      </c>
      <c r="D2469" s="6">
        <f>A2469+B2469+C2469</f>
        <v>35</v>
      </c>
      <c r="E2469" s="5">
        <f>IF(A2469=0,0,A2469*LABOR_HRS_WK_TOM*SEASON_WEEKS*(1+DIM_PCT_TOM)^A2469)</f>
        <v>359.37000000000012</v>
      </c>
      <c r="F2469" s="5">
        <f>IF(B2469=0,0,B2469*LABOR_HRS_WK_CAR*SEASON_WEEKS*(1+DIM_PCT_CAR)^B2469)</f>
        <v>712.56269791706984</v>
      </c>
      <c r="G2469" s="5">
        <f>IF(C2469=0,0,C2469*LABOR_HRS_WK_MES*SEASON_WEEKS*(1+DIM_PCT_MES)^C2469)</f>
        <v>878.32047434609967</v>
      </c>
      <c r="H2469" s="5">
        <f>E2469+F2469+G2469</f>
        <v>1950.2531722631697</v>
      </c>
      <c r="I2469" s="5">
        <f>MIN(H2469,FARMER_HRS)</f>
        <v>720</v>
      </c>
      <c r="J2469" s="5">
        <f>MAX(0,H2469-FARMER_HRS)</f>
        <v>1230.2531722631697</v>
      </c>
      <c r="K2469" s="2">
        <f>I2469*FARMER_RATE+J2469*TEMP_WORKER_RATE</f>
        <v>46358.562018457807</v>
      </c>
      <c r="L2469" s="2">
        <f>A2469*PRICE_TOM+B2469*PRICE_CAR+C2469*PRICE_MES</f>
        <v>103104</v>
      </c>
      <c r="M2469" s="2">
        <f>A2469*FERT_BED_TOM+B2469*FERT_BED_CAR+C2469*FERT_BED_MES</f>
        <v>23760</v>
      </c>
      <c r="N2469" s="6">
        <f>IF(AND(D2469&lt;=TOTAL_BEDS,J2469&lt;=TEMP_WORKER_MAX*TEMP_WORKER_HRS),1,0)</f>
        <v>1</v>
      </c>
      <c r="O2469" s="2">
        <f>L2469-M2469-K2469-FIXED_COSTS</f>
        <v>12985.437981542193</v>
      </c>
      <c r="P2469" s="2">
        <f>IF(N2469=1,O2469,"")</f>
        <v>12985.437981542193</v>
      </c>
    </row>
    <row r="2470">
      <c r="A2470" s="6">
        <v>3</v>
      </c>
      <c r="B2470" s="6">
        <v>16</v>
      </c>
      <c r="C2470" s="6">
        <v>17</v>
      </c>
      <c r="D2470" s="6">
        <f>A2470+B2470+C2470</f>
        <v>36</v>
      </c>
      <c r="E2470" s="5">
        <f>IF(A2470=0,0,A2470*LABOR_HRS_WK_TOM*SEASON_WEEKS*(1+DIM_PCT_TOM)^A2470)</f>
        <v>359.37000000000012</v>
      </c>
      <c r="F2470" s="5">
        <f>IF(B2470=0,0,B2470*LABOR_HRS_WK_CAR*SEASON_WEEKS*(1+DIM_PCT_CAR)^B2470)</f>
        <v>712.56269791706984</v>
      </c>
      <c r="G2470" s="5">
        <f>IF(C2470=0,0,C2470*LABOR_HRS_WK_MES*SEASON_WEEKS*(1+DIM_PCT_MES)^C2470)</f>
        <v>944.88069779263992</v>
      </c>
      <c r="H2470" s="5">
        <f>E2470+F2470+G2470</f>
        <v>2016.81339570971</v>
      </c>
      <c r="I2470" s="5">
        <f>MIN(H2470,FARMER_HRS)</f>
        <v>720</v>
      </c>
      <c r="J2470" s="5">
        <f>MAX(0,H2470-FARMER_HRS)</f>
        <v>1296.81339570971</v>
      </c>
      <c r="K2470" s="2">
        <f>I2470*FARMER_RATE+J2470*TEMP_WORKER_RATE</f>
        <v>47514.121453293577</v>
      </c>
      <c r="L2470" s="2">
        <f>A2470*PRICE_TOM+B2470*PRICE_CAR+C2470*PRICE_MES</f>
        <v>105804</v>
      </c>
      <c r="M2470" s="2">
        <f>A2470*FERT_BED_TOM+B2470*FERT_BED_CAR+C2470*FERT_BED_MES</f>
        <v>24640</v>
      </c>
      <c r="N2470" s="6">
        <f>IF(AND(D2470&lt;=TOTAL_BEDS,J2470&lt;=TEMP_WORKER_MAX*TEMP_WORKER_HRS),1,0)</f>
        <v>1</v>
      </c>
      <c r="O2470" s="2">
        <f>L2470-M2470-K2470-FIXED_COSTS</f>
        <v>13649.878546706423</v>
      </c>
      <c r="P2470" s="2">
        <f>IF(N2470=1,O2470,"")</f>
        <v>13649.878546706423</v>
      </c>
    </row>
    <row r="2471">
      <c r="A2471" s="6">
        <v>3</v>
      </c>
      <c r="B2471" s="6">
        <v>16</v>
      </c>
      <c r="C2471" s="6">
        <v>18</v>
      </c>
      <c r="D2471" s="6">
        <f>A2471+B2471+C2471</f>
        <v>37</v>
      </c>
      <c r="E2471" s="5">
        <f>IF(A2471=0,0,A2471*LABOR_HRS_WK_TOM*SEASON_WEEKS*(1+DIM_PCT_TOM)^A2471)</f>
        <v>359.37000000000012</v>
      </c>
      <c r="F2471" s="5">
        <f>IF(B2471=0,0,B2471*LABOR_HRS_WK_CAR*SEASON_WEEKS*(1+DIM_PCT_CAR)^B2471)</f>
        <v>712.56269791706984</v>
      </c>
      <c r="G2471" s="5">
        <f>IF(C2471=0,0,C2471*LABOR_HRS_WK_MES*SEASON_WEEKS*(1+DIM_PCT_MES)^C2471)</f>
        <v>1012.9676892512272</v>
      </c>
      <c r="H2471" s="5">
        <f>E2471+F2471+G2471</f>
        <v>2084.9003871682971</v>
      </c>
      <c r="I2471" s="5">
        <f>MIN(H2471,FARMER_HRS)</f>
        <v>720</v>
      </c>
      <c r="J2471" s="5">
        <f>MAX(0,H2471-FARMER_HRS)</f>
        <v>1364.9003871682971</v>
      </c>
      <c r="K2471" s="2">
        <f>I2471*FARMER_RATE+J2471*TEMP_WORKER_RATE</f>
        <v>48696.187277227378</v>
      </c>
      <c r="L2471" s="2">
        <f>A2471*PRICE_TOM+B2471*PRICE_CAR+C2471*PRICE_MES</f>
        <v>108504</v>
      </c>
      <c r="M2471" s="2">
        <f>A2471*FERT_BED_TOM+B2471*FERT_BED_CAR+C2471*FERT_BED_MES</f>
        <v>25520</v>
      </c>
      <c r="N2471" s="6">
        <f>IF(AND(D2471&lt;=TOTAL_BEDS,J2471&lt;=TEMP_WORKER_MAX*TEMP_WORKER_HRS),1,0)</f>
        <v>1</v>
      </c>
      <c r="O2471" s="2">
        <f>L2471-M2471-K2471-FIXED_COSTS</f>
        <v>14287.812722772622</v>
      </c>
      <c r="P2471" s="2">
        <f>IF(N2471=1,O2471,"")</f>
        <v>14287.812722772622</v>
      </c>
    </row>
    <row r="2472">
      <c r="A2472" s="6">
        <v>3</v>
      </c>
      <c r="B2472" s="6">
        <v>16</v>
      </c>
      <c r="C2472" s="6">
        <v>19</v>
      </c>
      <c r="D2472" s="6">
        <f>A2472+B2472+C2472</f>
        <v>38</v>
      </c>
      <c r="E2472" s="5">
        <f>IF(A2472=0,0,A2472*LABOR_HRS_WK_TOM*SEASON_WEEKS*(1+DIM_PCT_TOM)^A2472)</f>
        <v>359.37000000000012</v>
      </c>
      <c r="F2472" s="5">
        <f>IF(B2472=0,0,B2472*LABOR_HRS_WK_CAR*SEASON_WEEKS*(1+DIM_PCT_CAR)^B2472)</f>
        <v>712.56269791706984</v>
      </c>
      <c r="G2472" s="5">
        <f>IF(C2472=0,0,C2472*LABOR_HRS_WK_MES*SEASON_WEEKS*(1+DIM_PCT_MES)^C2472)</f>
        <v>1082.6092178872491</v>
      </c>
      <c r="H2472" s="5">
        <f>E2472+F2472+G2472</f>
        <v>2154.5419158043192</v>
      </c>
      <c r="I2472" s="5">
        <f>MIN(H2472,FARMER_HRS)</f>
        <v>720</v>
      </c>
      <c r="J2472" s="5">
        <f>MAX(0,H2472-FARMER_HRS)</f>
        <v>1434.5419158043192</v>
      </c>
      <c r="K2472" s="2">
        <f>I2472*FARMER_RATE+J2472*TEMP_WORKER_RATE</f>
        <v>49905.241593824983</v>
      </c>
      <c r="L2472" s="2">
        <f>A2472*PRICE_TOM+B2472*PRICE_CAR+C2472*PRICE_MES</f>
        <v>111204</v>
      </c>
      <c r="M2472" s="2">
        <f>A2472*FERT_BED_TOM+B2472*FERT_BED_CAR+C2472*FERT_BED_MES</f>
        <v>26400</v>
      </c>
      <c r="N2472" s="6">
        <f>IF(AND(D2472&lt;=TOTAL_BEDS,J2472&lt;=TEMP_WORKER_MAX*TEMP_WORKER_HRS),1,0)</f>
        <v>1</v>
      </c>
      <c r="O2472" s="2">
        <f>L2472-M2472-K2472-FIXED_COSTS</f>
        <v>14898.758406175017</v>
      </c>
      <c r="P2472" s="2">
        <f>IF(N2472=1,O2472,"")</f>
        <v>14898.758406175017</v>
      </c>
    </row>
    <row r="2473">
      <c r="A2473" s="6">
        <v>3</v>
      </c>
      <c r="B2473" s="6">
        <v>16</v>
      </c>
      <c r="C2473" s="6">
        <v>20</v>
      </c>
      <c r="D2473" s="6">
        <f>A2473+B2473+C2473</f>
        <v>39</v>
      </c>
      <c r="E2473" s="5">
        <f>IF(A2473=0,0,A2473*LABOR_HRS_WK_TOM*SEASON_WEEKS*(1+DIM_PCT_TOM)^A2473)</f>
        <v>359.37000000000012</v>
      </c>
      <c r="F2473" s="5">
        <f>IF(B2473=0,0,B2473*LABOR_HRS_WK_CAR*SEASON_WEEKS*(1+DIM_PCT_CAR)^B2473)</f>
        <v>712.56269791706984</v>
      </c>
      <c r="G2473" s="5">
        <f>IF(C2473=0,0,C2473*LABOR_HRS_WK_MES*SEASON_WEEKS*(1+DIM_PCT_MES)^C2473)</f>
        <v>1153.8335085377259</v>
      </c>
      <c r="H2473" s="5">
        <f>E2473+F2473+G2473</f>
        <v>2225.7662064547958</v>
      </c>
      <c r="I2473" s="5">
        <f>MIN(H2473,FARMER_HRS)</f>
        <v>720</v>
      </c>
      <c r="J2473" s="5">
        <f>MAX(0,H2473-FARMER_HRS)</f>
        <v>1505.7662064547958</v>
      </c>
      <c r="K2473" s="2">
        <f>I2473*FARMER_RATE+J2473*TEMP_WORKER_RATE</f>
        <v>51141.774417617984</v>
      </c>
      <c r="L2473" s="2">
        <f>A2473*PRICE_TOM+B2473*PRICE_CAR+C2473*PRICE_MES</f>
        <v>113904</v>
      </c>
      <c r="M2473" s="2">
        <f>A2473*FERT_BED_TOM+B2473*FERT_BED_CAR+C2473*FERT_BED_MES</f>
        <v>27280</v>
      </c>
      <c r="N2473" s="6">
        <f>IF(AND(D2473&lt;=TOTAL_BEDS,J2473&lt;=TEMP_WORKER_MAX*TEMP_WORKER_HRS),1,0)</f>
        <v>1</v>
      </c>
      <c r="O2473" s="2">
        <f>L2473-M2473-K2473-FIXED_COSTS</f>
        <v>15482.225582382016</v>
      </c>
      <c r="P2473" s="2">
        <f>IF(N2473=1,O2473,"")</f>
        <v>15482.225582382016</v>
      </c>
    </row>
    <row r="2474">
      <c r="A2474" s="6">
        <v>3</v>
      </c>
      <c r="B2474" s="6">
        <v>16</v>
      </c>
      <c r="C2474" s="6">
        <v>21</v>
      </c>
      <c r="D2474" s="6">
        <f>A2474+B2474+C2474</f>
        <v>40</v>
      </c>
      <c r="E2474" s="5">
        <f>IF(A2474=0,0,A2474*LABOR_HRS_WK_TOM*SEASON_WEEKS*(1+DIM_PCT_TOM)^A2474)</f>
        <v>359.37000000000012</v>
      </c>
      <c r="F2474" s="5">
        <f>IF(B2474=0,0,B2474*LABOR_HRS_WK_CAR*SEASON_WEEKS*(1+DIM_PCT_CAR)^B2474)</f>
        <v>712.56269791706984</v>
      </c>
      <c r="G2474" s="5">
        <f>IF(C2474=0,0,C2474*LABOR_HRS_WK_MES*SEASON_WEEKS*(1+DIM_PCT_MES)^C2474)</f>
        <v>1226.6692487641699</v>
      </c>
      <c r="H2474" s="5">
        <f>E2474+F2474+G2474</f>
        <v>2298.60194668124</v>
      </c>
      <c r="I2474" s="5">
        <f>MIN(H2474,FARMER_HRS)</f>
        <v>720</v>
      </c>
      <c r="J2474" s="5">
        <f>MAX(0,H2474-FARMER_HRS)</f>
        <v>1578.60194668124</v>
      </c>
      <c r="K2474" s="2">
        <f>I2474*FARMER_RATE+J2474*TEMP_WORKER_RATE</f>
        <v>52406.283796549309</v>
      </c>
      <c r="L2474" s="2">
        <f>A2474*PRICE_TOM+B2474*PRICE_CAR+C2474*PRICE_MES</f>
        <v>116604</v>
      </c>
      <c r="M2474" s="2">
        <f>A2474*FERT_BED_TOM+B2474*FERT_BED_CAR+C2474*FERT_BED_MES</f>
        <v>28160</v>
      </c>
      <c r="N2474" s="6">
        <f>IF(AND(D2474&lt;=TOTAL_BEDS,J2474&lt;=TEMP_WORKER_MAX*TEMP_WORKER_HRS),1,0)</f>
        <v>1</v>
      </c>
      <c r="O2474" s="2">
        <f>L2474-M2474-K2474-FIXED_COSTS</f>
        <v>16037.716203450691</v>
      </c>
      <c r="P2474" s="2">
        <f>IF(N2474=1,O2474,"")</f>
        <v>16037.716203450691</v>
      </c>
    </row>
    <row r="2475">
      <c r="A2475" s="6">
        <v>3</v>
      </c>
      <c r="B2475" s="6">
        <v>16</v>
      </c>
      <c r="C2475" s="6">
        <v>22</v>
      </c>
      <c r="D2475" s="6">
        <f>A2475+B2475+C2475</f>
        <v>41</v>
      </c>
      <c r="E2475" s="5">
        <f>IF(A2475=0,0,A2475*LABOR_HRS_WK_TOM*SEASON_WEEKS*(1+DIM_PCT_TOM)^A2475)</f>
        <v>359.37000000000012</v>
      </c>
      <c r="F2475" s="5">
        <f>IF(B2475=0,0,B2475*LABOR_HRS_WK_CAR*SEASON_WEEKS*(1+DIM_PCT_CAR)^B2475)</f>
        <v>712.56269791706984</v>
      </c>
      <c r="G2475" s="5">
        <f>IF(C2475=0,0,C2475*LABOR_HRS_WK_MES*SEASON_WEEKS*(1+DIM_PCT_MES)^C2475)</f>
        <v>1301.1455960105659</v>
      </c>
      <c r="H2475" s="5">
        <f>E2475+F2475+G2475</f>
        <v>2373.078293927636</v>
      </c>
      <c r="I2475" s="5">
        <f>MIN(H2475,FARMER_HRS)</f>
        <v>720</v>
      </c>
      <c r="J2475" s="5">
        <f>MAX(0,H2475-FARMER_HRS)</f>
        <v>1653.078293927636</v>
      </c>
      <c r="K2475" s="2">
        <f>I2475*FARMER_RATE+J2475*TEMP_WORKER_RATE</f>
        <v>53699.275936243677</v>
      </c>
      <c r="L2475" s="2">
        <f>A2475*PRICE_TOM+B2475*PRICE_CAR+C2475*PRICE_MES</f>
        <v>119304</v>
      </c>
      <c r="M2475" s="2">
        <f>A2475*FERT_BED_TOM+B2475*FERT_BED_CAR+C2475*FERT_BED_MES</f>
        <v>29040</v>
      </c>
      <c r="N2475" s="6">
        <f>IF(AND(D2475&lt;=TOTAL_BEDS,J2475&lt;=TEMP_WORKER_MAX*TEMP_WORKER_HRS),1,0)</f>
        <v>1</v>
      </c>
      <c r="O2475" s="2">
        <f>L2475-M2475-K2475-FIXED_COSTS</f>
        <v>16564.724063756323</v>
      </c>
      <c r="P2475" s="2">
        <f>IF(N2475=1,O2475,"")</f>
        <v>16564.724063756323</v>
      </c>
    </row>
    <row r="2476">
      <c r="A2476" s="6">
        <v>3</v>
      </c>
      <c r="B2476" s="6">
        <v>16</v>
      </c>
      <c r="C2476" s="6">
        <v>23</v>
      </c>
      <c r="D2476" s="6">
        <f>A2476+B2476+C2476</f>
        <v>42</v>
      </c>
      <c r="E2476" s="5">
        <f>IF(A2476=0,0,A2476*LABOR_HRS_WK_TOM*SEASON_WEEKS*(1+DIM_PCT_TOM)^A2476)</f>
        <v>359.37000000000012</v>
      </c>
      <c r="F2476" s="5">
        <f>IF(B2476=0,0,B2476*LABOR_HRS_WK_CAR*SEASON_WEEKS*(1+DIM_PCT_CAR)^B2476)</f>
        <v>712.56269791706984</v>
      </c>
      <c r="G2476" s="5">
        <f>IF(C2476=0,0,C2476*LABOR_HRS_WK_MES*SEASON_WEEKS*(1+DIM_PCT_MES)^C2476)</f>
        <v>1377.2921848680023</v>
      </c>
      <c r="H2476" s="5">
        <f>E2476+F2476+G2476</f>
        <v>2449.2248827850726</v>
      </c>
      <c r="I2476" s="5">
        <f>MIN(H2476,FARMER_HRS)</f>
        <v>720</v>
      </c>
      <c r="J2476" s="5">
        <f>MAX(0,H2476-FARMER_HRS)</f>
        <v>1729.2248827850726</v>
      </c>
      <c r="K2476" s="2">
        <f>I2476*FARMER_RATE+J2476*TEMP_WORKER_RATE</f>
        <v>55021.265326129731</v>
      </c>
      <c r="L2476" s="2">
        <f>A2476*PRICE_TOM+B2476*PRICE_CAR+C2476*PRICE_MES</f>
        <v>122004</v>
      </c>
      <c r="M2476" s="2">
        <f>A2476*FERT_BED_TOM+B2476*FERT_BED_CAR+C2476*FERT_BED_MES</f>
        <v>29920</v>
      </c>
      <c r="N2476" s="6">
        <f>IF(AND(D2476&lt;=TOTAL_BEDS,J2476&lt;=TEMP_WORKER_MAX*TEMP_WORKER_HRS),1,0)</f>
        <v>1</v>
      </c>
      <c r="O2476" s="2">
        <f>L2476-M2476-K2476-FIXED_COSTS</f>
        <v>17062.734673870269</v>
      </c>
      <c r="P2476" s="2">
        <f>IF(N2476=1,O2476,"")</f>
        <v>17062.734673870269</v>
      </c>
    </row>
    <row r="2477">
      <c r="A2477" s="6">
        <v>3</v>
      </c>
      <c r="B2477" s="6">
        <v>16</v>
      </c>
      <c r="C2477" s="6">
        <v>24</v>
      </c>
      <c r="D2477" s="6">
        <f>A2477+B2477+C2477</f>
        <v>43</v>
      </c>
      <c r="E2477" s="5">
        <f>IF(A2477=0,0,A2477*LABOR_HRS_WK_TOM*SEASON_WEEKS*(1+DIM_PCT_TOM)^A2477)</f>
        <v>359.37000000000012</v>
      </c>
      <c r="F2477" s="5">
        <f>IF(B2477=0,0,B2477*LABOR_HRS_WK_CAR*SEASON_WEEKS*(1+DIM_PCT_CAR)^B2477)</f>
        <v>712.56269791706984</v>
      </c>
      <c r="G2477" s="5">
        <f>IF(C2477=0,0,C2477*LABOR_HRS_WK_MES*SEASON_WEEKS*(1+DIM_PCT_MES)^C2477)</f>
        <v>1455.139134447498</v>
      </c>
      <c r="H2477" s="5">
        <f>E2477+F2477+G2477</f>
        <v>2527.0718323645679</v>
      </c>
      <c r="I2477" s="5">
        <f>MIN(H2477,FARMER_HRS)</f>
        <v>720</v>
      </c>
      <c r="J2477" s="5">
        <f>MAX(0,H2477-FARMER_HRS)</f>
        <v>1807.0718323645679</v>
      </c>
      <c r="K2477" s="2">
        <f>I2477*FARMER_RATE+J2477*TEMP_WORKER_RATE</f>
        <v>56372.774867440414</v>
      </c>
      <c r="L2477" s="2">
        <f>A2477*PRICE_TOM+B2477*PRICE_CAR+C2477*PRICE_MES</f>
        <v>124704</v>
      </c>
      <c r="M2477" s="2">
        <f>A2477*FERT_BED_TOM+B2477*FERT_BED_CAR+C2477*FERT_BED_MES</f>
        <v>30800</v>
      </c>
      <c r="N2477" s="6">
        <f>IF(AND(D2477&lt;=TOTAL_BEDS,J2477&lt;=TEMP_WORKER_MAX*TEMP_WORKER_HRS),1,0)</f>
        <v>1</v>
      </c>
      <c r="O2477" s="2">
        <f>L2477-M2477-K2477-FIXED_COSTS</f>
        <v>17531.225132559586</v>
      </c>
      <c r="P2477" s="2">
        <f>IF(N2477=1,O2477,"")</f>
        <v>17531.225132559586</v>
      </c>
    </row>
    <row r="2478">
      <c r="A2478" s="6">
        <v>3</v>
      </c>
      <c r="B2478" s="6">
        <v>16</v>
      </c>
      <c r="C2478" s="6">
        <v>25</v>
      </c>
      <c r="D2478" s="6">
        <f>A2478+B2478+C2478</f>
        <v>44</v>
      </c>
      <c r="E2478" s="5">
        <f>IF(A2478=0,0,A2478*LABOR_HRS_WK_TOM*SEASON_WEEKS*(1+DIM_PCT_TOM)^A2478)</f>
        <v>359.37000000000012</v>
      </c>
      <c r="F2478" s="5">
        <f>IF(B2478=0,0,B2478*LABOR_HRS_WK_CAR*SEASON_WEEKS*(1+DIM_PCT_CAR)^B2478)</f>
        <v>712.56269791706984</v>
      </c>
      <c r="G2478" s="5">
        <f>IF(C2478=0,0,C2478*LABOR_HRS_WK_MES*SEASON_WEEKS*(1+DIM_PCT_MES)^C2478)</f>
        <v>1534.7170558625955</v>
      </c>
      <c r="H2478" s="5">
        <f>E2478+F2478+G2478</f>
        <v>2606.6497537796658</v>
      </c>
      <c r="I2478" s="5">
        <f>MIN(H2478,FARMER_HRS)</f>
        <v>720</v>
      </c>
      <c r="J2478" s="5">
        <f>MAX(0,H2478-FARMER_HRS)</f>
        <v>1886.6497537796658</v>
      </c>
      <c r="K2478" s="2">
        <f>I2478*FARMER_RATE+J2478*TEMP_WORKER_RATE</f>
        <v>57754.3360031192</v>
      </c>
      <c r="L2478" s="2">
        <f>A2478*PRICE_TOM+B2478*PRICE_CAR+C2478*PRICE_MES</f>
        <v>127404</v>
      </c>
      <c r="M2478" s="2">
        <f>A2478*FERT_BED_TOM+B2478*FERT_BED_CAR+C2478*FERT_BED_MES</f>
        <v>31680</v>
      </c>
      <c r="N2478" s="6">
        <f>IF(AND(D2478&lt;=TOTAL_BEDS,J2478&lt;=TEMP_WORKER_MAX*TEMP_WORKER_HRS),1,0)</f>
        <v>1</v>
      </c>
      <c r="O2478" s="2">
        <f>L2478-M2478-K2478-FIXED_COSTS</f>
        <v>17969.6639968808</v>
      </c>
      <c r="P2478" s="2">
        <f>IF(N2478=1,O2478,"")</f>
        <v>17969.6639968808</v>
      </c>
    </row>
    <row r="2479">
      <c r="A2479" s="6">
        <v>3</v>
      </c>
      <c r="B2479" s="6">
        <v>16</v>
      </c>
      <c r="C2479" s="6">
        <v>26</v>
      </c>
      <c r="D2479" s="6">
        <f>A2479+B2479+C2479</f>
        <v>45</v>
      </c>
      <c r="E2479" s="5">
        <f>IF(A2479=0,0,A2479*LABOR_HRS_WK_TOM*SEASON_WEEKS*(1+DIM_PCT_TOM)^A2479)</f>
        <v>359.37000000000012</v>
      </c>
      <c r="F2479" s="5">
        <f>IF(B2479=0,0,B2479*LABOR_HRS_WK_CAR*SEASON_WEEKS*(1+DIM_PCT_CAR)^B2479)</f>
        <v>712.56269791706984</v>
      </c>
      <c r="G2479" s="5">
        <f>IF(C2479=0,0,C2479*LABOR_HRS_WK_MES*SEASON_WEEKS*(1+DIM_PCT_MES)^C2479)</f>
        <v>1616.0570598233128</v>
      </c>
      <c r="H2479" s="5">
        <f>E2479+F2479+G2479</f>
        <v>2687.9897577403826</v>
      </c>
      <c r="I2479" s="5">
        <f>MIN(H2479,FARMER_HRS)</f>
        <v>720</v>
      </c>
      <c r="J2479" s="5">
        <f>MAX(0,H2479-FARMER_HRS)</f>
        <v>1967.9897577403826</v>
      </c>
      <c r="K2479" s="2">
        <f>I2479*FARMER_RATE+J2479*TEMP_WORKER_RATE</f>
        <v>59166.488849659421</v>
      </c>
      <c r="L2479" s="2">
        <f>A2479*PRICE_TOM+B2479*PRICE_CAR+C2479*PRICE_MES</f>
        <v>130104</v>
      </c>
      <c r="M2479" s="2">
        <f>A2479*FERT_BED_TOM+B2479*FERT_BED_CAR+C2479*FERT_BED_MES</f>
        <v>32560</v>
      </c>
      <c r="N2479" s="6">
        <f>IF(AND(D2479&lt;=TOTAL_BEDS,J2479&lt;=TEMP_WORKER_MAX*TEMP_WORKER_HRS),1,0)</f>
        <v>1</v>
      </c>
      <c r="O2479" s="2">
        <f>L2479-M2479-K2479-FIXED_COSTS</f>
        <v>18377.511150340579</v>
      </c>
      <c r="P2479" s="2">
        <f>IF(N2479=1,O2479,"")</f>
        <v>18377.511150340579</v>
      </c>
    </row>
    <row r="2480">
      <c r="A2480" s="6">
        <v>3</v>
      </c>
      <c r="B2480" s="6">
        <v>16</v>
      </c>
      <c r="C2480" s="6">
        <v>27</v>
      </c>
      <c r="D2480" s="6">
        <f>A2480+B2480+C2480</f>
        <v>46</v>
      </c>
      <c r="E2480" s="5">
        <f>IF(A2480=0,0,A2480*LABOR_HRS_WK_TOM*SEASON_WEEKS*(1+DIM_PCT_TOM)^A2480)</f>
        <v>359.37000000000012</v>
      </c>
      <c r="F2480" s="5">
        <f>IF(B2480=0,0,B2480*LABOR_HRS_WK_CAR*SEASON_WEEKS*(1+DIM_PCT_CAR)^B2480)</f>
        <v>712.56269791706984</v>
      </c>
      <c r="G2480" s="5">
        <f>IF(C2480=0,0,C2480*LABOR_HRS_WK_MES*SEASON_WEEKS*(1+DIM_PCT_MES)^C2480)</f>
        <v>1699.19076434307</v>
      </c>
      <c r="H2480" s="5">
        <f>E2480+F2480+G2480</f>
        <v>2771.12346226014</v>
      </c>
      <c r="I2480" s="5">
        <f>MIN(H2480,FARMER_HRS)</f>
        <v>720</v>
      </c>
      <c r="J2480" s="5">
        <f>MAX(0,H2480-FARMER_HRS)</f>
        <v>2051.12346226014</v>
      </c>
      <c r="K2480" s="2">
        <f>I2480*FARMER_RATE+J2480*TEMP_WORKER_RATE</f>
        <v>60609.782330905211</v>
      </c>
      <c r="L2480" s="2">
        <f>A2480*PRICE_TOM+B2480*PRICE_CAR+C2480*PRICE_MES</f>
        <v>132804</v>
      </c>
      <c r="M2480" s="2">
        <f>A2480*FERT_BED_TOM+B2480*FERT_BED_CAR+C2480*FERT_BED_MES</f>
        <v>33440</v>
      </c>
      <c r="N2480" s="6">
        <f>IF(AND(D2480&lt;=TOTAL_BEDS,J2480&lt;=TEMP_WORKER_MAX*TEMP_WORKER_HRS),1,0)</f>
        <v>1</v>
      </c>
      <c r="O2480" s="2">
        <f>L2480-M2480-K2480-FIXED_COSTS</f>
        <v>18754.217669094789</v>
      </c>
      <c r="P2480" s="2">
        <f>IF(N2480=1,O2480,"")</f>
        <v>18754.217669094789</v>
      </c>
    </row>
    <row r="2481">
      <c r="A2481" s="6">
        <v>3</v>
      </c>
      <c r="B2481" s="6">
        <v>16</v>
      </c>
      <c r="C2481" s="6">
        <v>28</v>
      </c>
      <c r="D2481" s="6">
        <f>A2481+B2481+C2481</f>
        <v>47</v>
      </c>
      <c r="E2481" s="5">
        <f>IF(A2481=0,0,A2481*LABOR_HRS_WK_TOM*SEASON_WEEKS*(1+DIM_PCT_TOM)^A2481)</f>
        <v>359.37000000000012</v>
      </c>
      <c r="F2481" s="5">
        <f>IF(B2481=0,0,B2481*LABOR_HRS_WK_CAR*SEASON_WEEKS*(1+DIM_PCT_CAR)^B2481)</f>
        <v>712.56269791706984</v>
      </c>
      <c r="G2481" s="5">
        <f>IF(C2481=0,0,C2481*LABOR_HRS_WK_MES*SEASON_WEEKS*(1+DIM_PCT_MES)^C2481)</f>
        <v>1784.1503025602233</v>
      </c>
      <c r="H2481" s="5">
        <f>E2481+F2481+G2481</f>
        <v>2856.0830004772934</v>
      </c>
      <c r="I2481" s="5">
        <f>MIN(H2481,FARMER_HRS)</f>
        <v>720</v>
      </c>
      <c r="J2481" s="5">
        <f>MAX(0,H2481-FARMER_HRS)</f>
        <v>2136.0830004772934</v>
      </c>
      <c r="K2481" s="2">
        <f>I2481*FARMER_RATE+J2481*TEMP_WORKER_RATE</f>
        <v>62084.774313841895</v>
      </c>
      <c r="L2481" s="2">
        <f>A2481*PRICE_TOM+B2481*PRICE_CAR+C2481*PRICE_MES</f>
        <v>135504</v>
      </c>
      <c r="M2481" s="2">
        <f>A2481*FERT_BED_TOM+B2481*FERT_BED_CAR+C2481*FERT_BED_MES</f>
        <v>34320</v>
      </c>
      <c r="N2481" s="6">
        <f>IF(AND(D2481&lt;=TOTAL_BEDS,J2481&lt;=TEMP_WORKER_MAX*TEMP_WORKER_HRS),1,0)</f>
        <v>1</v>
      </c>
      <c r="O2481" s="2">
        <f>L2481-M2481-K2481-FIXED_COSTS</f>
        <v>19099.225686158105</v>
      </c>
      <c r="P2481" s="2">
        <f>IF(N2481=1,O2481,"")</f>
        <v>19099.225686158105</v>
      </c>
    </row>
    <row r="2482">
      <c r="A2482" s="6">
        <v>3</v>
      </c>
      <c r="B2482" s="6">
        <v>16</v>
      </c>
      <c r="C2482" s="6">
        <v>29</v>
      </c>
      <c r="D2482" s="6">
        <f>A2482+B2482+C2482</f>
        <v>48</v>
      </c>
      <c r="E2482" s="5">
        <f>IF(A2482=0,0,A2482*LABOR_HRS_WK_TOM*SEASON_WEEKS*(1+DIM_PCT_TOM)^A2482)</f>
        <v>359.37000000000012</v>
      </c>
      <c r="F2482" s="5">
        <f>IF(B2482=0,0,B2482*LABOR_HRS_WK_CAR*SEASON_WEEKS*(1+DIM_PCT_CAR)^B2482)</f>
        <v>712.56269791706984</v>
      </c>
      <c r="G2482" s="5">
        <f>IF(C2482=0,0,C2482*LABOR_HRS_WK_MES*SEASON_WEEKS*(1+DIM_PCT_MES)^C2482)</f>
        <v>1870.9683306758766</v>
      </c>
      <c r="H2482" s="5">
        <f>E2482+F2482+G2482</f>
        <v>2942.9010285929467</v>
      </c>
      <c r="I2482" s="5">
        <f>MIN(H2482,FARMER_HRS)</f>
        <v>720</v>
      </c>
      <c r="J2482" s="5">
        <f>MAX(0,H2482-FARMER_HRS)</f>
        <v>2222.9010285929467</v>
      </c>
      <c r="K2482" s="2">
        <f>I2482*FARMER_RATE+J2482*TEMP_WORKER_RATE</f>
        <v>63592.031746405322</v>
      </c>
      <c r="L2482" s="2">
        <f>A2482*PRICE_TOM+B2482*PRICE_CAR+C2482*PRICE_MES</f>
        <v>138204</v>
      </c>
      <c r="M2482" s="2">
        <f>A2482*FERT_BED_TOM+B2482*FERT_BED_CAR+C2482*FERT_BED_MES</f>
        <v>35200</v>
      </c>
      <c r="N2482" s="6">
        <f>IF(AND(D2482&lt;=TOTAL_BEDS,J2482&lt;=TEMP_WORKER_MAX*TEMP_WORKER_HRS),1,0)</f>
        <v>1</v>
      </c>
      <c r="O2482" s="2">
        <f>L2482-M2482-K2482-FIXED_COSTS</f>
        <v>19411.968253594678</v>
      </c>
      <c r="P2482" s="2">
        <f>IF(N2482=1,O2482,"")</f>
        <v>19411.968253594678</v>
      </c>
    </row>
    <row r="2483">
      <c r="A2483" s="6">
        <v>3</v>
      </c>
      <c r="B2483" s="6">
        <v>16</v>
      </c>
      <c r="C2483" s="6">
        <v>30</v>
      </c>
      <c r="D2483" s="6">
        <f>A2483+B2483+C2483</f>
        <v>49</v>
      </c>
      <c r="E2483" s="5">
        <f>IF(A2483=0,0,A2483*LABOR_HRS_WK_TOM*SEASON_WEEKS*(1+DIM_PCT_TOM)^A2483)</f>
        <v>359.37000000000012</v>
      </c>
      <c r="F2483" s="5">
        <f>IF(B2483=0,0,B2483*LABOR_HRS_WK_CAR*SEASON_WEEKS*(1+DIM_PCT_CAR)^B2483)</f>
        <v>712.56269791706984</v>
      </c>
      <c r="G2483" s="5">
        <f>IF(C2483=0,0,C2483*LABOR_HRS_WK_MES*SEASON_WEEKS*(1+DIM_PCT_MES)^C2483)</f>
        <v>1959.6780360096466</v>
      </c>
      <c r="H2483" s="5">
        <f>E2483+F2483+G2483</f>
        <v>3031.6107339267164</v>
      </c>
      <c r="I2483" s="5">
        <f>MIN(H2483,FARMER_HRS)</f>
        <v>720</v>
      </c>
      <c r="J2483" s="5">
        <f>MAX(0,H2483-FARMER_HRS)</f>
        <v>2311.6107339267164</v>
      </c>
      <c r="K2483" s="2">
        <f>I2483*FARMER_RATE+J2483*TEMP_WORKER_RATE</f>
        <v>65132.130797338825</v>
      </c>
      <c r="L2483" s="2">
        <f>A2483*PRICE_TOM+B2483*PRICE_CAR+C2483*PRICE_MES</f>
        <v>140904</v>
      </c>
      <c r="M2483" s="2">
        <f>A2483*FERT_BED_TOM+B2483*FERT_BED_CAR+C2483*FERT_BED_MES</f>
        <v>36080</v>
      </c>
      <c r="N2483" s="6">
        <f>IF(AND(D2483&lt;=TOTAL_BEDS,J2483&lt;=TEMP_WORKER_MAX*TEMP_WORKER_HRS),1,0)</f>
        <v>1</v>
      </c>
      <c r="O2483" s="2">
        <f>L2483-M2483-K2483-FIXED_COSTS</f>
        <v>19691.869202661175</v>
      </c>
      <c r="P2483" s="2">
        <f>IF(N2483=1,O2483,"")</f>
        <v>19691.869202661175</v>
      </c>
    </row>
    <row r="2484">
      <c r="A2484" s="6">
        <v>3</v>
      </c>
      <c r="B2484" s="6">
        <v>17</v>
      </c>
      <c r="C2484" s="6">
        <v>0</v>
      </c>
      <c r="D2484" s="6">
        <f>A2484+B2484+C2484</f>
        <v>20</v>
      </c>
      <c r="E2484" s="5">
        <f>IF(A2484=0,0,A2484*LABOR_HRS_WK_TOM*SEASON_WEEKS*(1+DIM_PCT_TOM)^A2484)</f>
        <v>359.37000000000012</v>
      </c>
      <c r="F2484" s="5">
        <f>IF(B2484=0,0,B2484*LABOR_HRS_WK_CAR*SEASON_WEEKS*(1+DIM_PCT_CAR)^B2484)</f>
        <v>776.02531320030891</v>
      </c>
      <c r="G2484" s="5">
        <f>IF(C2484=0,0,C2484*LABOR_HRS_WK_MES*SEASON_WEEKS*(1+DIM_PCT_MES)^C2484)</f>
        <v>0</v>
      </c>
      <c r="H2484" s="5">
        <f>E2484+F2484+G2484</f>
        <v>1135.3953132003089</v>
      </c>
      <c r="I2484" s="5">
        <f>MIN(H2484,FARMER_HRS)</f>
        <v>720</v>
      </c>
      <c r="J2484" s="5">
        <f>MAX(0,H2484-FARMER_HRS)</f>
        <v>415.39531320030892</v>
      </c>
      <c r="K2484" s="2">
        <f>I2484*FARMER_RATE+J2484*TEMP_WORKER_RATE</f>
        <v>32211.724187505362</v>
      </c>
      <c r="L2484" s="2">
        <f>A2484*PRICE_TOM+B2484*PRICE_CAR+C2484*PRICE_MES</f>
        <v>61998</v>
      </c>
      <c r="M2484" s="2">
        <f>A2484*FERT_BED_TOM+B2484*FERT_BED_CAR+C2484*FERT_BED_MES</f>
        <v>10120</v>
      </c>
      <c r="N2484" s="6">
        <f>IF(AND(D2484&lt;=TOTAL_BEDS,J2484&lt;=TEMP_WORKER_MAX*TEMP_WORKER_HRS),1,0)</f>
        <v>1</v>
      </c>
      <c r="O2484" s="2">
        <f>L2484-M2484-K2484-FIXED_COSTS</f>
        <v>-333.72418750536235</v>
      </c>
      <c r="P2484" s="2">
        <f>IF(N2484=1,O2484,"")</f>
        <v>-333.72418750536235</v>
      </c>
    </row>
    <row r="2485">
      <c r="A2485" s="6">
        <v>3</v>
      </c>
      <c r="B2485" s="6">
        <v>17</v>
      </c>
      <c r="C2485" s="6">
        <v>1</v>
      </c>
      <c r="D2485" s="6">
        <f>A2485+B2485+C2485</f>
        <v>21</v>
      </c>
      <c r="E2485" s="5">
        <f>IF(A2485=0,0,A2485*LABOR_HRS_WK_TOM*SEASON_WEEKS*(1+DIM_PCT_TOM)^A2485)</f>
        <v>359.37000000000012</v>
      </c>
      <c r="F2485" s="5">
        <f>IF(B2485=0,0,B2485*LABOR_HRS_WK_CAR*SEASON_WEEKS*(1+DIM_PCT_CAR)^B2485)</f>
        <v>776.02531320030891</v>
      </c>
      <c r="G2485" s="5">
        <f>IF(C2485=0,0,C2485*LABOR_HRS_WK_MES*SEASON_WEEKS*(1+DIM_PCT_MES)^C2485)</f>
        <v>45.5625</v>
      </c>
      <c r="H2485" s="5">
        <f>E2485+F2485+G2485</f>
        <v>1180.9578132003089</v>
      </c>
      <c r="I2485" s="5">
        <f>MIN(H2485,FARMER_HRS)</f>
        <v>720</v>
      </c>
      <c r="J2485" s="5">
        <f>MAX(0,H2485-FARMER_HRS)</f>
        <v>460.95781320030892</v>
      </c>
      <c r="K2485" s="2">
        <f>I2485*FARMER_RATE+J2485*TEMP_WORKER_RATE</f>
        <v>33002.739812505366</v>
      </c>
      <c r="L2485" s="2">
        <f>A2485*PRICE_TOM+B2485*PRICE_CAR+C2485*PRICE_MES</f>
        <v>64698</v>
      </c>
      <c r="M2485" s="2">
        <f>A2485*FERT_BED_TOM+B2485*FERT_BED_CAR+C2485*FERT_BED_MES</f>
        <v>11000</v>
      </c>
      <c r="N2485" s="6">
        <f>IF(AND(D2485&lt;=TOTAL_BEDS,J2485&lt;=TEMP_WORKER_MAX*TEMP_WORKER_HRS),1,0)</f>
        <v>1</v>
      </c>
      <c r="O2485" s="2">
        <f>L2485-M2485-K2485-FIXED_COSTS</f>
        <v>695.260187494634</v>
      </c>
      <c r="P2485" s="2">
        <f>IF(N2485=1,O2485,"")</f>
        <v>695.260187494634</v>
      </c>
    </row>
    <row r="2486">
      <c r="A2486" s="6">
        <v>3</v>
      </c>
      <c r="B2486" s="6">
        <v>17</v>
      </c>
      <c r="C2486" s="6">
        <v>2</v>
      </c>
      <c r="D2486" s="6">
        <f>A2486+B2486+C2486</f>
        <v>22</v>
      </c>
      <c r="E2486" s="5">
        <f>IF(A2486=0,0,A2486*LABOR_HRS_WK_TOM*SEASON_WEEKS*(1+DIM_PCT_TOM)^A2486)</f>
        <v>359.37000000000012</v>
      </c>
      <c r="F2486" s="5">
        <f>IF(B2486=0,0,B2486*LABOR_HRS_WK_CAR*SEASON_WEEKS*(1+DIM_PCT_CAR)^B2486)</f>
        <v>776.02531320030891</v>
      </c>
      <c r="G2486" s="5">
        <f>IF(C2486=0,0,C2486*LABOR_HRS_WK_MES*SEASON_WEEKS*(1+DIM_PCT_MES)^C2486)</f>
        <v>92.2640625</v>
      </c>
      <c r="H2486" s="5">
        <f>E2486+F2486+G2486</f>
        <v>1227.6593757003088</v>
      </c>
      <c r="I2486" s="5">
        <f>MIN(H2486,FARMER_HRS)</f>
        <v>720</v>
      </c>
      <c r="J2486" s="5">
        <f>MAX(0,H2486-FARMER_HRS)</f>
        <v>507.65937570030883</v>
      </c>
      <c r="K2486" s="2">
        <f>I2486*FARMER_RATE+J2486*TEMP_WORKER_RATE</f>
        <v>33813.530828130359</v>
      </c>
      <c r="L2486" s="2">
        <f>A2486*PRICE_TOM+B2486*PRICE_CAR+C2486*PRICE_MES</f>
        <v>67398</v>
      </c>
      <c r="M2486" s="2">
        <f>A2486*FERT_BED_TOM+B2486*FERT_BED_CAR+C2486*FERT_BED_MES</f>
        <v>11880</v>
      </c>
      <c r="N2486" s="6">
        <f>IF(AND(D2486&lt;=TOTAL_BEDS,J2486&lt;=TEMP_WORKER_MAX*TEMP_WORKER_HRS),1,0)</f>
        <v>1</v>
      </c>
      <c r="O2486" s="2">
        <f>L2486-M2486-K2486-FIXED_COSTS</f>
        <v>1704.4691718696413</v>
      </c>
      <c r="P2486" s="2">
        <f>IF(N2486=1,O2486,"")</f>
        <v>1704.4691718696413</v>
      </c>
    </row>
    <row r="2487">
      <c r="A2487" s="6">
        <v>3</v>
      </c>
      <c r="B2487" s="6">
        <v>17</v>
      </c>
      <c r="C2487" s="6">
        <v>3</v>
      </c>
      <c r="D2487" s="6">
        <f>A2487+B2487+C2487</f>
        <v>23</v>
      </c>
      <c r="E2487" s="5">
        <f>IF(A2487=0,0,A2487*LABOR_HRS_WK_TOM*SEASON_WEEKS*(1+DIM_PCT_TOM)^A2487)</f>
        <v>359.37000000000012</v>
      </c>
      <c r="F2487" s="5">
        <f>IF(B2487=0,0,B2487*LABOR_HRS_WK_CAR*SEASON_WEEKS*(1+DIM_PCT_CAR)^B2487)</f>
        <v>776.02531320030891</v>
      </c>
      <c r="G2487" s="5">
        <f>IF(C2487=0,0,C2487*LABOR_HRS_WK_MES*SEASON_WEEKS*(1+DIM_PCT_MES)^C2487)</f>
        <v>140.12604492187498</v>
      </c>
      <c r="H2487" s="5">
        <f>E2487+F2487+G2487</f>
        <v>1275.521358122184</v>
      </c>
      <c r="I2487" s="5">
        <f>MIN(H2487,FARMER_HRS)</f>
        <v>720</v>
      </c>
      <c r="J2487" s="5">
        <f>MAX(0,H2487-FARMER_HRS)</f>
        <v>555.521358122184</v>
      </c>
      <c r="K2487" s="2">
        <f>I2487*FARMER_RATE+J2487*TEMP_WORKER_RATE</f>
        <v>34644.468022954585</v>
      </c>
      <c r="L2487" s="2">
        <f>A2487*PRICE_TOM+B2487*PRICE_CAR+C2487*PRICE_MES</f>
        <v>70098</v>
      </c>
      <c r="M2487" s="2">
        <f>A2487*FERT_BED_TOM+B2487*FERT_BED_CAR+C2487*FERT_BED_MES</f>
        <v>12760</v>
      </c>
      <c r="N2487" s="6">
        <f>IF(AND(D2487&lt;=TOTAL_BEDS,J2487&lt;=TEMP_WORKER_MAX*TEMP_WORKER_HRS),1,0)</f>
        <v>1</v>
      </c>
      <c r="O2487" s="2">
        <f>L2487-M2487-K2487-FIXED_COSTS</f>
        <v>2693.5319770454153</v>
      </c>
      <c r="P2487" s="2">
        <f>IF(N2487=1,O2487,"")</f>
        <v>2693.5319770454153</v>
      </c>
    </row>
    <row r="2488">
      <c r="A2488" s="6">
        <v>3</v>
      </c>
      <c r="B2488" s="6">
        <v>17</v>
      </c>
      <c r="C2488" s="6">
        <v>4</v>
      </c>
      <c r="D2488" s="6">
        <f>A2488+B2488+C2488</f>
        <v>24</v>
      </c>
      <c r="E2488" s="5">
        <f>IF(A2488=0,0,A2488*LABOR_HRS_WK_TOM*SEASON_WEEKS*(1+DIM_PCT_TOM)^A2488)</f>
        <v>359.37000000000012</v>
      </c>
      <c r="F2488" s="5">
        <f>IF(B2488=0,0,B2488*LABOR_HRS_WK_CAR*SEASON_WEEKS*(1+DIM_PCT_CAR)^B2488)</f>
        <v>776.02531320030891</v>
      </c>
      <c r="G2488" s="5">
        <f>IF(C2488=0,0,C2488*LABOR_HRS_WK_MES*SEASON_WEEKS*(1+DIM_PCT_MES)^C2488)</f>
        <v>189.17016064453119</v>
      </c>
      <c r="H2488" s="5">
        <f>E2488+F2488+G2488</f>
        <v>1324.5654738448402</v>
      </c>
      <c r="I2488" s="5">
        <f>MIN(H2488,FARMER_HRS)</f>
        <v>720</v>
      </c>
      <c r="J2488" s="5">
        <f>MAX(0,H2488-FARMER_HRS)</f>
        <v>604.5654738448402</v>
      </c>
      <c r="K2488" s="2">
        <f>I2488*FARMER_RATE+J2488*TEMP_WORKER_RATE</f>
        <v>35495.928365361811</v>
      </c>
      <c r="L2488" s="2">
        <f>A2488*PRICE_TOM+B2488*PRICE_CAR+C2488*PRICE_MES</f>
        <v>72798</v>
      </c>
      <c r="M2488" s="2">
        <f>A2488*FERT_BED_TOM+B2488*FERT_BED_CAR+C2488*FERT_BED_MES</f>
        <v>13640</v>
      </c>
      <c r="N2488" s="6">
        <f>IF(AND(D2488&lt;=TOTAL_BEDS,J2488&lt;=TEMP_WORKER_MAX*TEMP_WORKER_HRS),1,0)</f>
        <v>1</v>
      </c>
      <c r="O2488" s="2">
        <f>L2488-M2488-K2488-FIXED_COSTS</f>
        <v>3662.0716346381887</v>
      </c>
      <c r="P2488" s="2">
        <f>IF(N2488=1,O2488,"")</f>
        <v>3662.0716346381887</v>
      </c>
    </row>
    <row r="2489">
      <c r="A2489" s="6">
        <v>3</v>
      </c>
      <c r="B2489" s="6">
        <v>17</v>
      </c>
      <c r="C2489" s="6">
        <v>5</v>
      </c>
      <c r="D2489" s="6">
        <f>A2489+B2489+C2489</f>
        <v>25</v>
      </c>
      <c r="E2489" s="5">
        <f>IF(A2489=0,0,A2489*LABOR_HRS_WK_TOM*SEASON_WEEKS*(1+DIM_PCT_TOM)^A2489)</f>
        <v>359.37000000000012</v>
      </c>
      <c r="F2489" s="5">
        <f>IF(B2489=0,0,B2489*LABOR_HRS_WK_CAR*SEASON_WEEKS*(1+DIM_PCT_CAR)^B2489)</f>
        <v>776.02531320030891</v>
      </c>
      <c r="G2489" s="5">
        <f>IF(C2489=0,0,C2489*LABOR_HRS_WK_MES*SEASON_WEEKS*(1+DIM_PCT_MES)^C2489)</f>
        <v>239.41848456573481</v>
      </c>
      <c r="H2489" s="5">
        <f>E2489+F2489+G2489</f>
        <v>1374.8137977660438</v>
      </c>
      <c r="I2489" s="5">
        <f>MIN(H2489,FARMER_HRS)</f>
        <v>720</v>
      </c>
      <c r="J2489" s="5">
        <f>MAX(0,H2489-FARMER_HRS)</f>
        <v>654.81379776604376</v>
      </c>
      <c r="K2489" s="2">
        <f>I2489*FARMER_RATE+J2489*TEMP_WORKER_RATE</f>
        <v>36368.295100104922</v>
      </c>
      <c r="L2489" s="2">
        <f>A2489*PRICE_TOM+B2489*PRICE_CAR+C2489*PRICE_MES</f>
        <v>75498</v>
      </c>
      <c r="M2489" s="2">
        <f>A2489*FERT_BED_TOM+B2489*FERT_BED_CAR+C2489*FERT_BED_MES</f>
        <v>14520</v>
      </c>
      <c r="N2489" s="6">
        <f>IF(AND(D2489&lt;=TOTAL_BEDS,J2489&lt;=TEMP_WORKER_MAX*TEMP_WORKER_HRS),1,0)</f>
        <v>1</v>
      </c>
      <c r="O2489" s="2">
        <f>L2489-M2489-K2489-FIXED_COSTS</f>
        <v>4609.7048998950777</v>
      </c>
      <c r="P2489" s="2">
        <f>IF(N2489=1,O2489,"")</f>
        <v>4609.7048998950777</v>
      </c>
    </row>
    <row r="2490">
      <c r="A2490" s="6">
        <v>3</v>
      </c>
      <c r="B2490" s="6">
        <v>17</v>
      </c>
      <c r="C2490" s="6">
        <v>6</v>
      </c>
      <c r="D2490" s="6">
        <f>A2490+B2490+C2490</f>
        <v>26</v>
      </c>
      <c r="E2490" s="5">
        <f>IF(A2490=0,0,A2490*LABOR_HRS_WK_TOM*SEASON_WEEKS*(1+DIM_PCT_TOM)^A2490)</f>
        <v>359.37000000000012</v>
      </c>
      <c r="F2490" s="5">
        <f>IF(B2490=0,0,B2490*LABOR_HRS_WK_CAR*SEASON_WEEKS*(1+DIM_PCT_CAR)^B2490)</f>
        <v>776.02531320030891</v>
      </c>
      <c r="G2490" s="5">
        <f>IF(C2490=0,0,C2490*LABOR_HRS_WK_MES*SEASON_WEEKS*(1+DIM_PCT_MES)^C2490)</f>
        <v>290.89345874736773</v>
      </c>
      <c r="H2490" s="5">
        <f>E2490+F2490+G2490</f>
        <v>1426.2887719476767</v>
      </c>
      <c r="I2490" s="5">
        <f>MIN(H2490,FARMER_HRS)</f>
        <v>720</v>
      </c>
      <c r="J2490" s="5">
        <f>MAX(0,H2490-FARMER_HRS)</f>
        <v>706.28877194767665</v>
      </c>
      <c r="K2490" s="2">
        <f>I2490*FARMER_RATE+J2490*TEMP_WORKER_RATE</f>
        <v>37261.957846313831</v>
      </c>
      <c r="L2490" s="2">
        <f>A2490*PRICE_TOM+B2490*PRICE_CAR+C2490*PRICE_MES</f>
        <v>78198</v>
      </c>
      <c r="M2490" s="2">
        <f>A2490*FERT_BED_TOM+B2490*FERT_BED_CAR+C2490*FERT_BED_MES</f>
        <v>15400</v>
      </c>
      <c r="N2490" s="6">
        <f>IF(AND(D2490&lt;=TOTAL_BEDS,J2490&lt;=TEMP_WORKER_MAX*TEMP_WORKER_HRS),1,0)</f>
        <v>1</v>
      </c>
      <c r="O2490" s="2">
        <f>L2490-M2490-K2490-FIXED_COSTS</f>
        <v>5536.0421536861686</v>
      </c>
      <c r="P2490" s="2">
        <f>IF(N2490=1,O2490,"")</f>
        <v>5536.0421536861686</v>
      </c>
    </row>
    <row r="2491">
      <c r="A2491" s="6">
        <v>3</v>
      </c>
      <c r="B2491" s="6">
        <v>17</v>
      </c>
      <c r="C2491" s="6">
        <v>7</v>
      </c>
      <c r="D2491" s="6">
        <f>A2491+B2491+C2491</f>
        <v>27</v>
      </c>
      <c r="E2491" s="5">
        <f>IF(A2491=0,0,A2491*LABOR_HRS_WK_TOM*SEASON_WEEKS*(1+DIM_PCT_TOM)^A2491)</f>
        <v>359.37000000000012</v>
      </c>
      <c r="F2491" s="5">
        <f>IF(B2491=0,0,B2491*LABOR_HRS_WK_CAR*SEASON_WEEKS*(1+DIM_PCT_CAR)^B2491)</f>
        <v>776.02531320030891</v>
      </c>
      <c r="G2491" s="5">
        <f>IF(C2491=0,0,C2491*LABOR_HRS_WK_MES*SEASON_WEEKS*(1+DIM_PCT_MES)^C2491)</f>
        <v>343.61789814532818</v>
      </c>
      <c r="H2491" s="5">
        <f>E2491+F2491+G2491</f>
        <v>1479.013211345637</v>
      </c>
      <c r="I2491" s="5">
        <f>MIN(H2491,FARMER_HRS)</f>
        <v>720</v>
      </c>
      <c r="J2491" s="5">
        <f>MAX(0,H2491-FARMER_HRS)</f>
        <v>759.013211345637</v>
      </c>
      <c r="K2491" s="2">
        <f>I2491*FARMER_RATE+J2491*TEMP_WORKER_RATE</f>
        <v>38177.312696972862</v>
      </c>
      <c r="L2491" s="2">
        <f>A2491*PRICE_TOM+B2491*PRICE_CAR+C2491*PRICE_MES</f>
        <v>80898</v>
      </c>
      <c r="M2491" s="2">
        <f>A2491*FERT_BED_TOM+B2491*FERT_BED_CAR+C2491*FERT_BED_MES</f>
        <v>16280</v>
      </c>
      <c r="N2491" s="6">
        <f>IF(AND(D2491&lt;=TOTAL_BEDS,J2491&lt;=TEMP_WORKER_MAX*TEMP_WORKER_HRS),1,0)</f>
        <v>1</v>
      </c>
      <c r="O2491" s="2">
        <f>L2491-M2491-K2491-FIXED_COSTS</f>
        <v>6440.6873030271381</v>
      </c>
      <c r="P2491" s="2">
        <f>IF(N2491=1,O2491,"")</f>
        <v>6440.6873030271381</v>
      </c>
    </row>
    <row r="2492">
      <c r="A2492" s="6">
        <v>3</v>
      </c>
      <c r="B2492" s="6">
        <v>17</v>
      </c>
      <c r="C2492" s="6">
        <v>8</v>
      </c>
      <c r="D2492" s="6">
        <f>A2492+B2492+C2492</f>
        <v>28</v>
      </c>
      <c r="E2492" s="5">
        <f>IF(A2492=0,0,A2492*LABOR_HRS_WK_TOM*SEASON_WEEKS*(1+DIM_PCT_TOM)^A2492)</f>
        <v>359.37000000000012</v>
      </c>
      <c r="F2492" s="5">
        <f>IF(B2492=0,0,B2492*LABOR_HRS_WK_CAR*SEASON_WEEKS*(1+DIM_PCT_CAR)^B2492)</f>
        <v>776.02531320030891</v>
      </c>
      <c r="G2492" s="5">
        <f>IF(C2492=0,0,C2492*LABOR_HRS_WK_MES*SEASON_WEEKS*(1+DIM_PCT_MES)^C2492)</f>
        <v>397.61499642530833</v>
      </c>
      <c r="H2492" s="5">
        <f>E2492+F2492+G2492</f>
        <v>1533.0103096256173</v>
      </c>
      <c r="I2492" s="5">
        <f>MIN(H2492,FARMER_HRS)</f>
        <v>720</v>
      </c>
      <c r="J2492" s="5">
        <f>MAX(0,H2492-FARMER_HRS)</f>
        <v>813.01030962561731</v>
      </c>
      <c r="K2492" s="2">
        <f>I2492*FARMER_RATE+J2492*TEMP_WORKER_RATE</f>
        <v>39114.762319889189</v>
      </c>
      <c r="L2492" s="2">
        <f>A2492*PRICE_TOM+B2492*PRICE_CAR+C2492*PRICE_MES</f>
        <v>83598</v>
      </c>
      <c r="M2492" s="2">
        <f>A2492*FERT_BED_TOM+B2492*FERT_BED_CAR+C2492*FERT_BED_MES</f>
        <v>17160</v>
      </c>
      <c r="N2492" s="6">
        <f>IF(AND(D2492&lt;=TOTAL_BEDS,J2492&lt;=TEMP_WORKER_MAX*TEMP_WORKER_HRS),1,0)</f>
        <v>1</v>
      </c>
      <c r="O2492" s="2">
        <f>L2492-M2492-K2492-FIXED_COSTS</f>
        <v>7323.2376801108112</v>
      </c>
      <c r="P2492" s="2">
        <f>IF(N2492=1,O2492,"")</f>
        <v>7323.2376801108112</v>
      </c>
    </row>
    <row r="2493">
      <c r="A2493" s="6">
        <v>3</v>
      </c>
      <c r="B2493" s="6">
        <v>17</v>
      </c>
      <c r="C2493" s="6">
        <v>9</v>
      </c>
      <c r="D2493" s="6">
        <f>A2493+B2493+C2493</f>
        <v>29</v>
      </c>
      <c r="E2493" s="5">
        <f>IF(A2493=0,0,A2493*LABOR_HRS_WK_TOM*SEASON_WEEKS*(1+DIM_PCT_TOM)^A2493)</f>
        <v>359.37000000000012</v>
      </c>
      <c r="F2493" s="5">
        <f>IF(B2493=0,0,B2493*LABOR_HRS_WK_CAR*SEASON_WEEKS*(1+DIM_PCT_CAR)^B2493)</f>
        <v>776.02531320030891</v>
      </c>
      <c r="G2493" s="5">
        <f>IF(C2493=0,0,C2493*LABOR_HRS_WK_MES*SEASON_WEEKS*(1+DIM_PCT_MES)^C2493)</f>
        <v>452.90833186570273</v>
      </c>
      <c r="H2493" s="5">
        <f>E2493+F2493+G2493</f>
        <v>1588.3036450660115</v>
      </c>
      <c r="I2493" s="5">
        <f>MIN(H2493,FARMER_HRS)</f>
        <v>720</v>
      </c>
      <c r="J2493" s="5">
        <f>MAX(0,H2493-FARMER_HRS)</f>
        <v>868.30364506601154</v>
      </c>
      <c r="K2493" s="2">
        <f>I2493*FARMER_RATE+J2493*TEMP_WORKER_RATE</f>
        <v>40074.716060173814</v>
      </c>
      <c r="L2493" s="2">
        <f>A2493*PRICE_TOM+B2493*PRICE_CAR+C2493*PRICE_MES</f>
        <v>86298</v>
      </c>
      <c r="M2493" s="2">
        <f>A2493*FERT_BED_TOM+B2493*FERT_BED_CAR+C2493*FERT_BED_MES</f>
        <v>18040</v>
      </c>
      <c r="N2493" s="6">
        <f>IF(AND(D2493&lt;=TOTAL_BEDS,J2493&lt;=TEMP_WORKER_MAX*TEMP_WORKER_HRS),1,0)</f>
        <v>1</v>
      </c>
      <c r="O2493" s="2">
        <f>L2493-M2493-K2493-FIXED_COSTS</f>
        <v>8183.2839398261858</v>
      </c>
      <c r="P2493" s="2">
        <f>IF(N2493=1,O2493,"")</f>
        <v>8183.2839398261858</v>
      </c>
    </row>
    <row r="2494">
      <c r="A2494" s="6">
        <v>3</v>
      </c>
      <c r="B2494" s="6">
        <v>17</v>
      </c>
      <c r="C2494" s="6">
        <v>10</v>
      </c>
      <c r="D2494" s="6">
        <f>A2494+B2494+C2494</f>
        <v>30</v>
      </c>
      <c r="E2494" s="5">
        <f>IF(A2494=0,0,A2494*LABOR_HRS_WK_TOM*SEASON_WEEKS*(1+DIM_PCT_TOM)^A2494)</f>
        <v>359.37000000000012</v>
      </c>
      <c r="F2494" s="5">
        <f>IF(B2494=0,0,B2494*LABOR_HRS_WK_CAR*SEASON_WEEKS*(1+DIM_PCT_CAR)^B2494)</f>
        <v>776.02531320030891</v>
      </c>
      <c r="G2494" s="5">
        <f>IF(C2494=0,0,C2494*LABOR_HRS_WK_MES*SEASON_WEEKS*(1+DIM_PCT_MES)^C2494)</f>
        <v>509.52187334891551</v>
      </c>
      <c r="H2494" s="5">
        <f>E2494+F2494+G2494</f>
        <v>1644.9171865492244</v>
      </c>
      <c r="I2494" s="5">
        <f>MIN(H2494,FARMER_HRS)</f>
        <v>720</v>
      </c>
      <c r="J2494" s="5">
        <f>MAX(0,H2494-FARMER_HRS)</f>
        <v>924.91718654922443</v>
      </c>
      <c r="K2494" s="2">
        <f>I2494*FARMER_RATE+J2494*TEMP_WORKER_RATE</f>
        <v>41057.590044257369</v>
      </c>
      <c r="L2494" s="2">
        <f>A2494*PRICE_TOM+B2494*PRICE_CAR+C2494*PRICE_MES</f>
        <v>88998</v>
      </c>
      <c r="M2494" s="2">
        <f>A2494*FERT_BED_TOM+B2494*FERT_BED_CAR+C2494*FERT_BED_MES</f>
        <v>18920</v>
      </c>
      <c r="N2494" s="6">
        <f>IF(AND(D2494&lt;=TOTAL_BEDS,J2494&lt;=TEMP_WORKER_MAX*TEMP_WORKER_HRS),1,0)</f>
        <v>1</v>
      </c>
      <c r="O2494" s="2">
        <f>L2494-M2494-K2494-FIXED_COSTS</f>
        <v>9020.40995574263</v>
      </c>
      <c r="P2494" s="2">
        <f>IF(N2494=1,O2494,"")</f>
        <v>9020.40995574263</v>
      </c>
    </row>
    <row r="2495">
      <c r="A2495" s="6">
        <v>3</v>
      </c>
      <c r="B2495" s="6">
        <v>17</v>
      </c>
      <c r="C2495" s="6">
        <v>11</v>
      </c>
      <c r="D2495" s="6">
        <f>A2495+B2495+C2495</f>
        <v>31</v>
      </c>
      <c r="E2495" s="5">
        <f>IF(A2495=0,0,A2495*LABOR_HRS_WK_TOM*SEASON_WEEKS*(1+DIM_PCT_TOM)^A2495)</f>
        <v>359.37000000000012</v>
      </c>
      <c r="F2495" s="5">
        <f>IF(B2495=0,0,B2495*LABOR_HRS_WK_CAR*SEASON_WEEKS*(1+DIM_PCT_CAR)^B2495)</f>
        <v>776.02531320030891</v>
      </c>
      <c r="G2495" s="5">
        <f>IF(C2495=0,0,C2495*LABOR_HRS_WK_MES*SEASON_WEEKS*(1+DIM_PCT_MES)^C2495)</f>
        <v>567.47998644235463</v>
      </c>
      <c r="H2495" s="5">
        <f>E2495+F2495+G2495</f>
        <v>1702.8752996426635</v>
      </c>
      <c r="I2495" s="5">
        <f>MIN(H2495,FARMER_HRS)</f>
        <v>720</v>
      </c>
      <c r="J2495" s="5">
        <f>MAX(0,H2495-FARMER_HRS)</f>
        <v>982.87529964266355</v>
      </c>
      <c r="K2495" s="2">
        <f>I2495*FARMER_RATE+J2495*TEMP_WORKER_RATE</f>
        <v>42063.807285462914</v>
      </c>
      <c r="L2495" s="2">
        <f>A2495*PRICE_TOM+B2495*PRICE_CAR+C2495*PRICE_MES</f>
        <v>91698</v>
      </c>
      <c r="M2495" s="2">
        <f>A2495*FERT_BED_TOM+B2495*FERT_BED_CAR+C2495*FERT_BED_MES</f>
        <v>19800</v>
      </c>
      <c r="N2495" s="6">
        <f>IF(AND(D2495&lt;=TOTAL_BEDS,J2495&lt;=TEMP_WORKER_MAX*TEMP_WORKER_HRS),1,0)</f>
        <v>1</v>
      </c>
      <c r="O2495" s="2">
        <f>L2495-M2495-K2495-FIXED_COSTS</f>
        <v>9834.1927145370864</v>
      </c>
      <c r="P2495" s="2">
        <f>IF(N2495=1,O2495,"")</f>
        <v>9834.1927145370864</v>
      </c>
    </row>
    <row r="2496">
      <c r="A2496" s="6">
        <v>3</v>
      </c>
      <c r="B2496" s="6">
        <v>17</v>
      </c>
      <c r="C2496" s="6">
        <v>12</v>
      </c>
      <c r="D2496" s="6">
        <f>A2496+B2496+C2496</f>
        <v>32</v>
      </c>
      <c r="E2496" s="5">
        <f>IF(A2496=0,0,A2496*LABOR_HRS_WK_TOM*SEASON_WEEKS*(1+DIM_PCT_TOM)^A2496)</f>
        <v>359.37000000000012</v>
      </c>
      <c r="F2496" s="5">
        <f>IF(B2496=0,0,B2496*LABOR_HRS_WK_CAR*SEASON_WEEKS*(1+DIM_PCT_CAR)^B2496)</f>
        <v>776.02531320030891</v>
      </c>
      <c r="G2496" s="5">
        <f>IF(C2496=0,0,C2496*LABOR_HRS_WK_MES*SEASON_WEEKS*(1+DIM_PCT_MES)^C2496)</f>
        <v>626.807439570419</v>
      </c>
      <c r="H2496" s="5">
        <f>E2496+F2496+G2496</f>
        <v>1762.2027527707278</v>
      </c>
      <c r="I2496" s="5">
        <f>MIN(H2496,FARMER_HRS)</f>
        <v>720</v>
      </c>
      <c r="J2496" s="5">
        <f>MAX(0,H2496-FARMER_HRS)</f>
        <v>1042.2027527707278</v>
      </c>
      <c r="K2496" s="2">
        <f>I2496*FARMER_RATE+J2496*TEMP_WORKER_RATE</f>
        <v>43093.797791158468</v>
      </c>
      <c r="L2496" s="2">
        <f>A2496*PRICE_TOM+B2496*PRICE_CAR+C2496*PRICE_MES</f>
        <v>94398</v>
      </c>
      <c r="M2496" s="2">
        <f>A2496*FERT_BED_TOM+B2496*FERT_BED_CAR+C2496*FERT_BED_MES</f>
        <v>20680</v>
      </c>
      <c r="N2496" s="6">
        <f>IF(AND(D2496&lt;=TOTAL_BEDS,J2496&lt;=TEMP_WORKER_MAX*TEMP_WORKER_HRS),1,0)</f>
        <v>1</v>
      </c>
      <c r="O2496" s="2">
        <f>L2496-M2496-K2496-FIXED_COSTS</f>
        <v>10624.202208841532</v>
      </c>
      <c r="P2496" s="2">
        <f>IF(N2496=1,O2496,"")</f>
        <v>10624.202208841532</v>
      </c>
    </row>
    <row r="2497">
      <c r="A2497" s="6">
        <v>3</v>
      </c>
      <c r="B2497" s="6">
        <v>17</v>
      </c>
      <c r="C2497" s="6">
        <v>13</v>
      </c>
      <c r="D2497" s="6">
        <f>A2497+B2497+C2497</f>
        <v>33</v>
      </c>
      <c r="E2497" s="5">
        <f>IF(A2497=0,0,A2497*LABOR_HRS_WK_TOM*SEASON_WEEKS*(1+DIM_PCT_TOM)^A2497)</f>
        <v>359.37000000000012</v>
      </c>
      <c r="F2497" s="5">
        <f>IF(B2497=0,0,B2497*LABOR_HRS_WK_CAR*SEASON_WEEKS*(1+DIM_PCT_CAR)^B2497)</f>
        <v>776.02531320030891</v>
      </c>
      <c r="G2497" s="5">
        <f>IF(C2497=0,0,C2497*LABOR_HRS_WK_MES*SEASON_WEEKS*(1+DIM_PCT_MES)^C2497)</f>
        <v>687.52941027880331</v>
      </c>
      <c r="H2497" s="5">
        <f>E2497+F2497+G2497</f>
        <v>1822.9247234791123</v>
      </c>
      <c r="I2497" s="5">
        <f>MIN(H2497,FARMER_HRS)</f>
        <v>720</v>
      </c>
      <c r="J2497" s="5">
        <f>MAX(0,H2497-FARMER_HRS)</f>
        <v>1102.9247234791123</v>
      </c>
      <c r="K2497" s="2">
        <f>I2497*FARMER_RATE+J2497*TEMP_WORKER_RATE</f>
        <v>44147.998671512367</v>
      </c>
      <c r="L2497" s="2">
        <f>A2497*PRICE_TOM+B2497*PRICE_CAR+C2497*PRICE_MES</f>
        <v>97098</v>
      </c>
      <c r="M2497" s="2">
        <f>A2497*FERT_BED_TOM+B2497*FERT_BED_CAR+C2497*FERT_BED_MES</f>
        <v>21560</v>
      </c>
      <c r="N2497" s="6">
        <f>IF(AND(D2497&lt;=TOTAL_BEDS,J2497&lt;=TEMP_WORKER_MAX*TEMP_WORKER_HRS),1,0)</f>
        <v>1</v>
      </c>
      <c r="O2497" s="2">
        <f>L2497-M2497-K2497-FIXED_COSTS</f>
        <v>11390.001328487633</v>
      </c>
      <c r="P2497" s="2">
        <f>IF(N2497=1,O2497,"")</f>
        <v>11390.001328487633</v>
      </c>
    </row>
    <row r="2498">
      <c r="A2498" s="6">
        <v>3</v>
      </c>
      <c r="B2498" s="6">
        <v>17</v>
      </c>
      <c r="C2498" s="6">
        <v>14</v>
      </c>
      <c r="D2498" s="6">
        <f>A2498+B2498+C2498</f>
        <v>34</v>
      </c>
      <c r="E2498" s="5">
        <f>IF(A2498=0,0,A2498*LABOR_HRS_WK_TOM*SEASON_WEEKS*(1+DIM_PCT_TOM)^A2498)</f>
        <v>359.37000000000012</v>
      </c>
      <c r="F2498" s="5">
        <f>IF(B2498=0,0,B2498*LABOR_HRS_WK_CAR*SEASON_WEEKS*(1+DIM_PCT_CAR)^B2498)</f>
        <v>776.02531320030891</v>
      </c>
      <c r="G2498" s="5">
        <f>IF(C2498=0,0,C2498*LABOR_HRS_WK_MES*SEASON_WEEKS*(1+DIM_PCT_MES)^C2498)</f>
        <v>749.67149159246435</v>
      </c>
      <c r="H2498" s="5">
        <f>E2498+F2498+G2498</f>
        <v>1885.0668047927734</v>
      </c>
      <c r="I2498" s="5">
        <f>MIN(H2498,FARMER_HRS)</f>
        <v>720</v>
      </c>
      <c r="J2498" s="5">
        <f>MAX(0,H2498-FARMER_HRS)</f>
        <v>1165.0668047927734</v>
      </c>
      <c r="K2498" s="2">
        <f>I2498*FARMER_RATE+J2498*TEMP_WORKER_RATE</f>
        <v>45226.854249874537</v>
      </c>
      <c r="L2498" s="2">
        <f>A2498*PRICE_TOM+B2498*PRICE_CAR+C2498*PRICE_MES</f>
        <v>99798</v>
      </c>
      <c r="M2498" s="2">
        <f>A2498*FERT_BED_TOM+B2498*FERT_BED_CAR+C2498*FERT_BED_MES</f>
        <v>22440</v>
      </c>
      <c r="N2498" s="6">
        <f>IF(AND(D2498&lt;=TOTAL_BEDS,J2498&lt;=TEMP_WORKER_MAX*TEMP_WORKER_HRS),1,0)</f>
        <v>1</v>
      </c>
      <c r="O2498" s="2">
        <f>L2498-M2498-K2498-FIXED_COSTS</f>
        <v>12131.145750125463</v>
      </c>
      <c r="P2498" s="2">
        <f>IF(N2498=1,O2498,"")</f>
        <v>12131.145750125463</v>
      </c>
    </row>
    <row r="2499">
      <c r="A2499" s="6">
        <v>3</v>
      </c>
      <c r="B2499" s="6">
        <v>17</v>
      </c>
      <c r="C2499" s="6">
        <v>15</v>
      </c>
      <c r="D2499" s="6">
        <f>A2499+B2499+C2499</f>
        <v>35</v>
      </c>
      <c r="E2499" s="5">
        <f>IF(A2499=0,0,A2499*LABOR_HRS_WK_TOM*SEASON_WEEKS*(1+DIM_PCT_TOM)^A2499)</f>
        <v>359.37000000000012</v>
      </c>
      <c r="F2499" s="5">
        <f>IF(B2499=0,0,B2499*LABOR_HRS_WK_CAR*SEASON_WEEKS*(1+DIM_PCT_CAR)^B2499)</f>
        <v>776.02531320030891</v>
      </c>
      <c r="G2499" s="5">
        <f>IF(C2499=0,0,C2499*LABOR_HRS_WK_MES*SEASON_WEEKS*(1+DIM_PCT_MES)^C2499)</f>
        <v>813.25969846861074</v>
      </c>
      <c r="H2499" s="5">
        <f>E2499+F2499+G2499</f>
        <v>1948.6550116689195</v>
      </c>
      <c r="I2499" s="5">
        <f>MIN(H2499,FARMER_HRS)</f>
        <v>720</v>
      </c>
      <c r="J2499" s="5">
        <f>MAX(0,H2499-FARMER_HRS)</f>
        <v>1228.6550116689195</v>
      </c>
      <c r="K2499" s="2">
        <f>I2499*FARMER_RATE+J2499*TEMP_WORKER_RATE</f>
        <v>46330.816174807631</v>
      </c>
      <c r="L2499" s="2">
        <f>A2499*PRICE_TOM+B2499*PRICE_CAR+C2499*PRICE_MES</f>
        <v>102498</v>
      </c>
      <c r="M2499" s="2">
        <f>A2499*FERT_BED_TOM+B2499*FERT_BED_CAR+C2499*FERT_BED_MES</f>
        <v>23320</v>
      </c>
      <c r="N2499" s="6">
        <f>IF(AND(D2499&lt;=TOTAL_BEDS,J2499&lt;=TEMP_WORKER_MAX*TEMP_WORKER_HRS),1,0)</f>
        <v>1</v>
      </c>
      <c r="O2499" s="2">
        <f>L2499-M2499-K2499-FIXED_COSTS</f>
        <v>12847.183825192369</v>
      </c>
      <c r="P2499" s="2">
        <f>IF(N2499=1,O2499,"")</f>
        <v>12847.183825192369</v>
      </c>
    </row>
    <row r="2500">
      <c r="A2500" s="6">
        <v>3</v>
      </c>
      <c r="B2500" s="6">
        <v>17</v>
      </c>
      <c r="C2500" s="6">
        <v>16</v>
      </c>
      <c r="D2500" s="6">
        <f>A2500+B2500+C2500</f>
        <v>36</v>
      </c>
      <c r="E2500" s="5">
        <f>IF(A2500=0,0,A2500*LABOR_HRS_WK_TOM*SEASON_WEEKS*(1+DIM_PCT_TOM)^A2500)</f>
        <v>359.37000000000012</v>
      </c>
      <c r="F2500" s="5">
        <f>IF(B2500=0,0,B2500*LABOR_HRS_WK_CAR*SEASON_WEEKS*(1+DIM_PCT_CAR)^B2500)</f>
        <v>776.02531320030891</v>
      </c>
      <c r="G2500" s="5">
        <f>IF(C2500=0,0,C2500*LABOR_HRS_WK_MES*SEASON_WEEKS*(1+DIM_PCT_MES)^C2500)</f>
        <v>878.32047434609967</v>
      </c>
      <c r="H2500" s="5">
        <f>E2500+F2500+G2500</f>
        <v>2013.7157875464086</v>
      </c>
      <c r="I2500" s="5">
        <f>MIN(H2500,FARMER_HRS)</f>
        <v>720</v>
      </c>
      <c r="J2500" s="5">
        <f>MAX(0,H2500-FARMER_HRS)</f>
        <v>1293.7157875464086</v>
      </c>
      <c r="K2500" s="2">
        <f>I2500*FARMER_RATE+J2500*TEMP_WORKER_RATE</f>
        <v>47460.34353379182</v>
      </c>
      <c r="L2500" s="2">
        <f>A2500*PRICE_TOM+B2500*PRICE_CAR+C2500*PRICE_MES</f>
        <v>105198</v>
      </c>
      <c r="M2500" s="2">
        <f>A2500*FERT_BED_TOM+B2500*FERT_BED_CAR+C2500*FERT_BED_MES</f>
        <v>24200</v>
      </c>
      <c r="N2500" s="6">
        <f>IF(AND(D2500&lt;=TOTAL_BEDS,J2500&lt;=TEMP_WORKER_MAX*TEMP_WORKER_HRS),1,0)</f>
        <v>1</v>
      </c>
      <c r="O2500" s="2">
        <f>L2500-M2500-K2500-FIXED_COSTS</f>
        <v>13537.65646620818</v>
      </c>
      <c r="P2500" s="2">
        <f>IF(N2500=1,O2500,"")</f>
        <v>13537.65646620818</v>
      </c>
    </row>
    <row r="2501">
      <c r="A2501" s="6">
        <v>3</v>
      </c>
      <c r="B2501" s="6">
        <v>17</v>
      </c>
      <c r="C2501" s="6">
        <v>17</v>
      </c>
      <c r="D2501" s="6">
        <f>A2501+B2501+C2501</f>
        <v>37</v>
      </c>
      <c r="E2501" s="5">
        <f>IF(A2501=0,0,A2501*LABOR_HRS_WK_TOM*SEASON_WEEKS*(1+DIM_PCT_TOM)^A2501)</f>
        <v>359.37000000000012</v>
      </c>
      <c r="F2501" s="5">
        <f>IF(B2501=0,0,B2501*LABOR_HRS_WK_CAR*SEASON_WEEKS*(1+DIM_PCT_CAR)^B2501)</f>
        <v>776.02531320030891</v>
      </c>
      <c r="G2501" s="5">
        <f>IF(C2501=0,0,C2501*LABOR_HRS_WK_MES*SEASON_WEEKS*(1+DIM_PCT_MES)^C2501)</f>
        <v>944.88069779263992</v>
      </c>
      <c r="H2501" s="5">
        <f>E2501+F2501+G2501</f>
        <v>2080.2760109929486</v>
      </c>
      <c r="I2501" s="5">
        <f>MIN(H2501,FARMER_HRS)</f>
        <v>720</v>
      </c>
      <c r="J2501" s="5">
        <f>MAX(0,H2501-FARMER_HRS)</f>
        <v>1360.2760109929486</v>
      </c>
      <c r="K2501" s="2">
        <f>I2501*FARMER_RATE+J2501*TEMP_WORKER_RATE</f>
        <v>48615.902968627575</v>
      </c>
      <c r="L2501" s="2">
        <f>A2501*PRICE_TOM+B2501*PRICE_CAR+C2501*PRICE_MES</f>
        <v>107898</v>
      </c>
      <c r="M2501" s="2">
        <f>A2501*FERT_BED_TOM+B2501*FERT_BED_CAR+C2501*FERT_BED_MES</f>
        <v>25080</v>
      </c>
      <c r="N2501" s="6">
        <f>IF(AND(D2501&lt;=TOTAL_BEDS,J2501&lt;=TEMP_WORKER_MAX*TEMP_WORKER_HRS),1,0)</f>
        <v>1</v>
      </c>
      <c r="O2501" s="2">
        <f>L2501-M2501-K2501-FIXED_COSTS</f>
        <v>14202.097031372425</v>
      </c>
      <c r="P2501" s="2">
        <f>IF(N2501=1,O2501,"")</f>
        <v>14202.097031372425</v>
      </c>
    </row>
    <row r="2502">
      <c r="A2502" s="6">
        <v>3</v>
      </c>
      <c r="B2502" s="6">
        <v>17</v>
      </c>
      <c r="C2502" s="6">
        <v>18</v>
      </c>
      <c r="D2502" s="6">
        <f>A2502+B2502+C2502</f>
        <v>38</v>
      </c>
      <c r="E2502" s="5">
        <f>IF(A2502=0,0,A2502*LABOR_HRS_WK_TOM*SEASON_WEEKS*(1+DIM_PCT_TOM)^A2502)</f>
        <v>359.37000000000012</v>
      </c>
      <c r="F2502" s="5">
        <f>IF(B2502=0,0,B2502*LABOR_HRS_WK_CAR*SEASON_WEEKS*(1+DIM_PCT_CAR)^B2502)</f>
        <v>776.02531320030891</v>
      </c>
      <c r="G2502" s="5">
        <f>IF(C2502=0,0,C2502*LABOR_HRS_WK_MES*SEASON_WEEKS*(1+DIM_PCT_MES)^C2502)</f>
        <v>1012.9676892512272</v>
      </c>
      <c r="H2502" s="5">
        <f>E2502+F2502+G2502</f>
        <v>2148.363002451536</v>
      </c>
      <c r="I2502" s="5">
        <f>MIN(H2502,FARMER_HRS)</f>
        <v>720</v>
      </c>
      <c r="J2502" s="5">
        <f>MAX(0,H2502-FARMER_HRS)</f>
        <v>1428.363002451536</v>
      </c>
      <c r="K2502" s="2">
        <f>I2502*FARMER_RATE+J2502*TEMP_WORKER_RATE</f>
        <v>49797.968792561383</v>
      </c>
      <c r="L2502" s="2">
        <f>A2502*PRICE_TOM+B2502*PRICE_CAR+C2502*PRICE_MES</f>
        <v>110598</v>
      </c>
      <c r="M2502" s="2">
        <f>A2502*FERT_BED_TOM+B2502*FERT_BED_CAR+C2502*FERT_BED_MES</f>
        <v>25960</v>
      </c>
      <c r="N2502" s="6">
        <f>IF(AND(D2502&lt;=TOTAL_BEDS,J2502&lt;=TEMP_WORKER_MAX*TEMP_WORKER_HRS),1,0)</f>
        <v>1</v>
      </c>
      <c r="O2502" s="2">
        <f>L2502-M2502-K2502-FIXED_COSTS</f>
        <v>14840.031207438617</v>
      </c>
      <c r="P2502" s="2">
        <f>IF(N2502=1,O2502,"")</f>
        <v>14840.031207438617</v>
      </c>
    </row>
    <row r="2503">
      <c r="A2503" s="6">
        <v>3</v>
      </c>
      <c r="B2503" s="6">
        <v>17</v>
      </c>
      <c r="C2503" s="6">
        <v>19</v>
      </c>
      <c r="D2503" s="6">
        <f>A2503+B2503+C2503</f>
        <v>39</v>
      </c>
      <c r="E2503" s="5">
        <f>IF(A2503=0,0,A2503*LABOR_HRS_WK_TOM*SEASON_WEEKS*(1+DIM_PCT_TOM)^A2503)</f>
        <v>359.37000000000012</v>
      </c>
      <c r="F2503" s="5">
        <f>IF(B2503=0,0,B2503*LABOR_HRS_WK_CAR*SEASON_WEEKS*(1+DIM_PCT_CAR)^B2503)</f>
        <v>776.02531320030891</v>
      </c>
      <c r="G2503" s="5">
        <f>IF(C2503=0,0,C2503*LABOR_HRS_WK_MES*SEASON_WEEKS*(1+DIM_PCT_MES)^C2503)</f>
        <v>1082.6092178872491</v>
      </c>
      <c r="H2503" s="5">
        <f>E2503+F2503+G2503</f>
        <v>2218.004531087558</v>
      </c>
      <c r="I2503" s="5">
        <f>MIN(H2503,FARMER_HRS)</f>
        <v>720</v>
      </c>
      <c r="J2503" s="5">
        <f>MAX(0,H2503-FARMER_HRS)</f>
        <v>1498.004531087558</v>
      </c>
      <c r="K2503" s="2">
        <f>I2503*FARMER_RATE+J2503*TEMP_WORKER_RATE</f>
        <v>51007.023109158996</v>
      </c>
      <c r="L2503" s="2">
        <f>A2503*PRICE_TOM+B2503*PRICE_CAR+C2503*PRICE_MES</f>
        <v>113298</v>
      </c>
      <c r="M2503" s="2">
        <f>A2503*FERT_BED_TOM+B2503*FERT_BED_CAR+C2503*FERT_BED_MES</f>
        <v>26840</v>
      </c>
      <c r="N2503" s="6">
        <f>IF(AND(D2503&lt;=TOTAL_BEDS,J2503&lt;=TEMP_WORKER_MAX*TEMP_WORKER_HRS),1,0)</f>
        <v>1</v>
      </c>
      <c r="O2503" s="2">
        <f>L2503-M2503-K2503-FIXED_COSTS</f>
        <v>15450.976890841004</v>
      </c>
      <c r="P2503" s="2">
        <f>IF(N2503=1,O2503,"")</f>
        <v>15450.976890841004</v>
      </c>
    </row>
    <row r="2504">
      <c r="A2504" s="6">
        <v>3</v>
      </c>
      <c r="B2504" s="6">
        <v>17</v>
      </c>
      <c r="C2504" s="6">
        <v>20</v>
      </c>
      <c r="D2504" s="6">
        <f>A2504+B2504+C2504</f>
        <v>40</v>
      </c>
      <c r="E2504" s="5">
        <f>IF(A2504=0,0,A2504*LABOR_HRS_WK_TOM*SEASON_WEEKS*(1+DIM_PCT_TOM)^A2504)</f>
        <v>359.37000000000012</v>
      </c>
      <c r="F2504" s="5">
        <f>IF(B2504=0,0,B2504*LABOR_HRS_WK_CAR*SEASON_WEEKS*(1+DIM_PCT_CAR)^B2504)</f>
        <v>776.02531320030891</v>
      </c>
      <c r="G2504" s="5">
        <f>IF(C2504=0,0,C2504*LABOR_HRS_WK_MES*SEASON_WEEKS*(1+DIM_PCT_MES)^C2504)</f>
        <v>1153.8335085377259</v>
      </c>
      <c r="H2504" s="5">
        <f>E2504+F2504+G2504</f>
        <v>2289.2288217380346</v>
      </c>
      <c r="I2504" s="5">
        <f>MIN(H2504,FARMER_HRS)</f>
        <v>720</v>
      </c>
      <c r="J2504" s="5">
        <f>MAX(0,H2504-FARMER_HRS)</f>
        <v>1569.2288217380346</v>
      </c>
      <c r="K2504" s="2">
        <f>I2504*FARMER_RATE+J2504*TEMP_WORKER_RATE</f>
        <v>52243.555932951989</v>
      </c>
      <c r="L2504" s="2">
        <f>A2504*PRICE_TOM+B2504*PRICE_CAR+C2504*PRICE_MES</f>
        <v>115998</v>
      </c>
      <c r="M2504" s="2">
        <f>A2504*FERT_BED_TOM+B2504*FERT_BED_CAR+C2504*FERT_BED_MES</f>
        <v>27720</v>
      </c>
      <c r="N2504" s="6">
        <f>IF(AND(D2504&lt;=TOTAL_BEDS,J2504&lt;=TEMP_WORKER_MAX*TEMP_WORKER_HRS),1,0)</f>
        <v>1</v>
      </c>
      <c r="O2504" s="2">
        <f>L2504-M2504-K2504-FIXED_COSTS</f>
        <v>16034.444067048011</v>
      </c>
      <c r="P2504" s="2">
        <f>IF(N2504=1,O2504,"")</f>
        <v>16034.444067048011</v>
      </c>
    </row>
    <row r="2505">
      <c r="A2505" s="6">
        <v>3</v>
      </c>
      <c r="B2505" s="6">
        <v>17</v>
      </c>
      <c r="C2505" s="6">
        <v>21</v>
      </c>
      <c r="D2505" s="6">
        <f>A2505+B2505+C2505</f>
        <v>41</v>
      </c>
      <c r="E2505" s="5">
        <f>IF(A2505=0,0,A2505*LABOR_HRS_WK_TOM*SEASON_WEEKS*(1+DIM_PCT_TOM)^A2505)</f>
        <v>359.37000000000012</v>
      </c>
      <c r="F2505" s="5">
        <f>IF(B2505=0,0,B2505*LABOR_HRS_WK_CAR*SEASON_WEEKS*(1+DIM_PCT_CAR)^B2505)</f>
        <v>776.02531320030891</v>
      </c>
      <c r="G2505" s="5">
        <f>IF(C2505=0,0,C2505*LABOR_HRS_WK_MES*SEASON_WEEKS*(1+DIM_PCT_MES)^C2505)</f>
        <v>1226.6692487641699</v>
      </c>
      <c r="H2505" s="5">
        <f>E2505+F2505+G2505</f>
        <v>2362.0645619644788</v>
      </c>
      <c r="I2505" s="5">
        <f>MIN(H2505,FARMER_HRS)</f>
        <v>720</v>
      </c>
      <c r="J2505" s="5">
        <f>MAX(0,H2505-FARMER_HRS)</f>
        <v>1642.0645619644788</v>
      </c>
      <c r="K2505" s="2">
        <f>I2505*FARMER_RATE+J2505*TEMP_WORKER_RATE</f>
        <v>53508.065311883314</v>
      </c>
      <c r="L2505" s="2">
        <f>A2505*PRICE_TOM+B2505*PRICE_CAR+C2505*PRICE_MES</f>
        <v>118698</v>
      </c>
      <c r="M2505" s="2">
        <f>A2505*FERT_BED_TOM+B2505*FERT_BED_CAR+C2505*FERT_BED_MES</f>
        <v>28600</v>
      </c>
      <c r="N2505" s="6">
        <f>IF(AND(D2505&lt;=TOTAL_BEDS,J2505&lt;=TEMP_WORKER_MAX*TEMP_WORKER_HRS),1,0)</f>
        <v>1</v>
      </c>
      <c r="O2505" s="2">
        <f>L2505-M2505-K2505-FIXED_COSTS</f>
        <v>16589.934688116686</v>
      </c>
      <c r="P2505" s="2">
        <f>IF(N2505=1,O2505,"")</f>
        <v>16589.934688116686</v>
      </c>
    </row>
    <row r="2506">
      <c r="A2506" s="6">
        <v>3</v>
      </c>
      <c r="B2506" s="6">
        <v>17</v>
      </c>
      <c r="C2506" s="6">
        <v>22</v>
      </c>
      <c r="D2506" s="6">
        <f>A2506+B2506+C2506</f>
        <v>42</v>
      </c>
      <c r="E2506" s="5">
        <f>IF(A2506=0,0,A2506*LABOR_HRS_WK_TOM*SEASON_WEEKS*(1+DIM_PCT_TOM)^A2506)</f>
        <v>359.37000000000012</v>
      </c>
      <c r="F2506" s="5">
        <f>IF(B2506=0,0,B2506*LABOR_HRS_WK_CAR*SEASON_WEEKS*(1+DIM_PCT_CAR)^B2506)</f>
        <v>776.02531320030891</v>
      </c>
      <c r="G2506" s="5">
        <f>IF(C2506=0,0,C2506*LABOR_HRS_WK_MES*SEASON_WEEKS*(1+DIM_PCT_MES)^C2506)</f>
        <v>1301.1455960105659</v>
      </c>
      <c r="H2506" s="5">
        <f>E2506+F2506+G2506</f>
        <v>2436.5409092108748</v>
      </c>
      <c r="I2506" s="5">
        <f>MIN(H2506,FARMER_HRS)</f>
        <v>720</v>
      </c>
      <c r="J2506" s="5">
        <f>MAX(0,H2506-FARMER_HRS)</f>
        <v>1716.5409092108748</v>
      </c>
      <c r="K2506" s="2">
        <f>I2506*FARMER_RATE+J2506*TEMP_WORKER_RATE</f>
        <v>54801.057451577683</v>
      </c>
      <c r="L2506" s="2">
        <f>A2506*PRICE_TOM+B2506*PRICE_CAR+C2506*PRICE_MES</f>
        <v>121398</v>
      </c>
      <c r="M2506" s="2">
        <f>A2506*FERT_BED_TOM+B2506*FERT_BED_CAR+C2506*FERT_BED_MES</f>
        <v>29480</v>
      </c>
      <c r="N2506" s="6">
        <f>IF(AND(D2506&lt;=TOTAL_BEDS,J2506&lt;=TEMP_WORKER_MAX*TEMP_WORKER_HRS),1,0)</f>
        <v>1</v>
      </c>
      <c r="O2506" s="2">
        <f>L2506-M2506-K2506-FIXED_COSTS</f>
        <v>17116.942548422317</v>
      </c>
      <c r="P2506" s="2">
        <f>IF(N2506=1,O2506,"")</f>
        <v>17116.942548422317</v>
      </c>
    </row>
    <row r="2507">
      <c r="A2507" s="6">
        <v>3</v>
      </c>
      <c r="B2507" s="6">
        <v>17</v>
      </c>
      <c r="C2507" s="6">
        <v>23</v>
      </c>
      <c r="D2507" s="6">
        <f>A2507+B2507+C2507</f>
        <v>43</v>
      </c>
      <c r="E2507" s="5">
        <f>IF(A2507=0,0,A2507*LABOR_HRS_WK_TOM*SEASON_WEEKS*(1+DIM_PCT_TOM)^A2507)</f>
        <v>359.37000000000012</v>
      </c>
      <c r="F2507" s="5">
        <f>IF(B2507=0,0,B2507*LABOR_HRS_WK_CAR*SEASON_WEEKS*(1+DIM_PCT_CAR)^B2507)</f>
        <v>776.02531320030891</v>
      </c>
      <c r="G2507" s="5">
        <f>IF(C2507=0,0,C2507*LABOR_HRS_WK_MES*SEASON_WEEKS*(1+DIM_PCT_MES)^C2507)</f>
        <v>1377.2921848680023</v>
      </c>
      <c r="H2507" s="5">
        <f>E2507+F2507+G2507</f>
        <v>2512.6874980683115</v>
      </c>
      <c r="I2507" s="5">
        <f>MIN(H2507,FARMER_HRS)</f>
        <v>720</v>
      </c>
      <c r="J2507" s="5">
        <f>MAX(0,H2507-FARMER_HRS)</f>
        <v>1792.6874980683115</v>
      </c>
      <c r="K2507" s="2">
        <f>I2507*FARMER_RATE+J2507*TEMP_WORKER_RATE</f>
        <v>56123.046841463743</v>
      </c>
      <c r="L2507" s="2">
        <f>A2507*PRICE_TOM+B2507*PRICE_CAR+C2507*PRICE_MES</f>
        <v>124098</v>
      </c>
      <c r="M2507" s="2">
        <f>A2507*FERT_BED_TOM+B2507*FERT_BED_CAR+C2507*FERT_BED_MES</f>
        <v>30360</v>
      </c>
      <c r="N2507" s="6">
        <f>IF(AND(D2507&lt;=TOTAL_BEDS,J2507&lt;=TEMP_WORKER_MAX*TEMP_WORKER_HRS),1,0)</f>
        <v>1</v>
      </c>
      <c r="O2507" s="2">
        <f>L2507-M2507-K2507-FIXED_COSTS</f>
        <v>17614.953158536257</v>
      </c>
      <c r="P2507" s="2">
        <f>IF(N2507=1,O2507,"")</f>
        <v>17614.953158536257</v>
      </c>
    </row>
    <row r="2508">
      <c r="A2508" s="6">
        <v>3</v>
      </c>
      <c r="B2508" s="6">
        <v>17</v>
      </c>
      <c r="C2508" s="6">
        <v>24</v>
      </c>
      <c r="D2508" s="6">
        <f>A2508+B2508+C2508</f>
        <v>44</v>
      </c>
      <c r="E2508" s="5">
        <f>IF(A2508=0,0,A2508*LABOR_HRS_WK_TOM*SEASON_WEEKS*(1+DIM_PCT_TOM)^A2508)</f>
        <v>359.37000000000012</v>
      </c>
      <c r="F2508" s="5">
        <f>IF(B2508=0,0,B2508*LABOR_HRS_WK_CAR*SEASON_WEEKS*(1+DIM_PCT_CAR)^B2508)</f>
        <v>776.02531320030891</v>
      </c>
      <c r="G2508" s="5">
        <f>IF(C2508=0,0,C2508*LABOR_HRS_WK_MES*SEASON_WEEKS*(1+DIM_PCT_MES)^C2508)</f>
        <v>1455.139134447498</v>
      </c>
      <c r="H2508" s="5">
        <f>E2508+F2508+G2508</f>
        <v>2590.5344476478067</v>
      </c>
      <c r="I2508" s="5">
        <f>MIN(H2508,FARMER_HRS)</f>
        <v>720</v>
      </c>
      <c r="J2508" s="5">
        <f>MAX(0,H2508-FARMER_HRS)</f>
        <v>1870.5344476478067</v>
      </c>
      <c r="K2508" s="2">
        <f>I2508*FARMER_RATE+J2508*TEMP_WORKER_RATE</f>
        <v>57474.556382774419</v>
      </c>
      <c r="L2508" s="2">
        <f>A2508*PRICE_TOM+B2508*PRICE_CAR+C2508*PRICE_MES</f>
        <v>126798</v>
      </c>
      <c r="M2508" s="2">
        <f>A2508*FERT_BED_TOM+B2508*FERT_BED_CAR+C2508*FERT_BED_MES</f>
        <v>31240</v>
      </c>
      <c r="N2508" s="6">
        <f>IF(AND(D2508&lt;=TOTAL_BEDS,J2508&lt;=TEMP_WORKER_MAX*TEMP_WORKER_HRS),1,0)</f>
        <v>1</v>
      </c>
      <c r="O2508" s="2">
        <f>L2508-M2508-K2508-FIXED_COSTS</f>
        <v>18083.443617225581</v>
      </c>
      <c r="P2508" s="2">
        <f>IF(N2508=1,O2508,"")</f>
        <v>18083.443617225581</v>
      </c>
    </row>
    <row r="2509">
      <c r="A2509" s="6">
        <v>3</v>
      </c>
      <c r="B2509" s="6">
        <v>17</v>
      </c>
      <c r="C2509" s="6">
        <v>25</v>
      </c>
      <c r="D2509" s="6">
        <f>A2509+B2509+C2509</f>
        <v>45</v>
      </c>
      <c r="E2509" s="5">
        <f>IF(A2509=0,0,A2509*LABOR_HRS_WK_TOM*SEASON_WEEKS*(1+DIM_PCT_TOM)^A2509)</f>
        <v>359.37000000000012</v>
      </c>
      <c r="F2509" s="5">
        <f>IF(B2509=0,0,B2509*LABOR_HRS_WK_CAR*SEASON_WEEKS*(1+DIM_PCT_CAR)^B2509)</f>
        <v>776.02531320030891</v>
      </c>
      <c r="G2509" s="5">
        <f>IF(C2509=0,0,C2509*LABOR_HRS_WK_MES*SEASON_WEEKS*(1+DIM_PCT_MES)^C2509)</f>
        <v>1534.7170558625955</v>
      </c>
      <c r="H2509" s="5">
        <f>E2509+F2509+G2509</f>
        <v>2670.1123690629047</v>
      </c>
      <c r="I2509" s="5">
        <f>MIN(H2509,FARMER_HRS)</f>
        <v>720</v>
      </c>
      <c r="J2509" s="5">
        <f>MAX(0,H2509-FARMER_HRS)</f>
        <v>1950.1123690629047</v>
      </c>
      <c r="K2509" s="2">
        <f>I2509*FARMER_RATE+J2509*TEMP_WORKER_RATE</f>
        <v>58856.117518453204</v>
      </c>
      <c r="L2509" s="2">
        <f>A2509*PRICE_TOM+B2509*PRICE_CAR+C2509*PRICE_MES</f>
        <v>129498</v>
      </c>
      <c r="M2509" s="2">
        <f>A2509*FERT_BED_TOM+B2509*FERT_BED_CAR+C2509*FERT_BED_MES</f>
        <v>32120</v>
      </c>
      <c r="N2509" s="6">
        <f>IF(AND(D2509&lt;=TOTAL_BEDS,J2509&lt;=TEMP_WORKER_MAX*TEMP_WORKER_HRS),1,0)</f>
        <v>1</v>
      </c>
      <c r="O2509" s="2">
        <f>L2509-M2509-K2509-FIXED_COSTS</f>
        <v>18521.882481546796</v>
      </c>
      <c r="P2509" s="2">
        <f>IF(N2509=1,O2509,"")</f>
        <v>18521.882481546796</v>
      </c>
    </row>
    <row r="2510">
      <c r="A2510" s="6">
        <v>3</v>
      </c>
      <c r="B2510" s="6">
        <v>17</v>
      </c>
      <c r="C2510" s="6">
        <v>26</v>
      </c>
      <c r="D2510" s="6">
        <f>A2510+B2510+C2510</f>
        <v>46</v>
      </c>
      <c r="E2510" s="5">
        <f>IF(A2510=0,0,A2510*LABOR_HRS_WK_TOM*SEASON_WEEKS*(1+DIM_PCT_TOM)^A2510)</f>
        <v>359.37000000000012</v>
      </c>
      <c r="F2510" s="5">
        <f>IF(B2510=0,0,B2510*LABOR_HRS_WK_CAR*SEASON_WEEKS*(1+DIM_PCT_CAR)^B2510)</f>
        <v>776.02531320030891</v>
      </c>
      <c r="G2510" s="5">
        <f>IF(C2510=0,0,C2510*LABOR_HRS_WK_MES*SEASON_WEEKS*(1+DIM_PCT_MES)^C2510)</f>
        <v>1616.0570598233128</v>
      </c>
      <c r="H2510" s="5">
        <f>E2510+F2510+G2510</f>
        <v>2751.4523730236215</v>
      </c>
      <c r="I2510" s="5">
        <f>MIN(H2510,FARMER_HRS)</f>
        <v>720</v>
      </c>
      <c r="J2510" s="5">
        <f>MAX(0,H2510-FARMER_HRS)</f>
        <v>2031.4523730236215</v>
      </c>
      <c r="K2510" s="2">
        <f>I2510*FARMER_RATE+J2510*TEMP_WORKER_RATE</f>
        <v>60268.270364993426</v>
      </c>
      <c r="L2510" s="2">
        <f>A2510*PRICE_TOM+B2510*PRICE_CAR+C2510*PRICE_MES</f>
        <v>132198</v>
      </c>
      <c r="M2510" s="2">
        <f>A2510*FERT_BED_TOM+B2510*FERT_BED_CAR+C2510*FERT_BED_MES</f>
        <v>33000</v>
      </c>
      <c r="N2510" s="6">
        <f>IF(AND(D2510&lt;=TOTAL_BEDS,J2510&lt;=TEMP_WORKER_MAX*TEMP_WORKER_HRS),1,0)</f>
        <v>1</v>
      </c>
      <c r="O2510" s="2">
        <f>L2510-M2510-K2510-FIXED_COSTS</f>
        <v>18929.729635006574</v>
      </c>
      <c r="P2510" s="2">
        <f>IF(N2510=1,O2510,"")</f>
        <v>18929.729635006574</v>
      </c>
    </row>
    <row r="2511">
      <c r="A2511" s="6">
        <v>3</v>
      </c>
      <c r="B2511" s="6">
        <v>17</v>
      </c>
      <c r="C2511" s="6">
        <v>27</v>
      </c>
      <c r="D2511" s="6">
        <f>A2511+B2511+C2511</f>
        <v>47</v>
      </c>
      <c r="E2511" s="5">
        <f>IF(A2511=0,0,A2511*LABOR_HRS_WK_TOM*SEASON_WEEKS*(1+DIM_PCT_TOM)^A2511)</f>
        <v>359.37000000000012</v>
      </c>
      <c r="F2511" s="5">
        <f>IF(B2511=0,0,B2511*LABOR_HRS_WK_CAR*SEASON_WEEKS*(1+DIM_PCT_CAR)^B2511)</f>
        <v>776.02531320030891</v>
      </c>
      <c r="G2511" s="5">
        <f>IF(C2511=0,0,C2511*LABOR_HRS_WK_MES*SEASON_WEEKS*(1+DIM_PCT_MES)^C2511)</f>
        <v>1699.19076434307</v>
      </c>
      <c r="H2511" s="5">
        <f>E2511+F2511+G2511</f>
        <v>2834.5860775433789</v>
      </c>
      <c r="I2511" s="5">
        <f>MIN(H2511,FARMER_HRS)</f>
        <v>720</v>
      </c>
      <c r="J2511" s="5">
        <f>MAX(0,H2511-FARMER_HRS)</f>
        <v>2114.5860775433789</v>
      </c>
      <c r="K2511" s="2">
        <f>I2511*FARMER_RATE+J2511*TEMP_WORKER_RATE</f>
        <v>61711.563846239216</v>
      </c>
      <c r="L2511" s="2">
        <f>A2511*PRICE_TOM+B2511*PRICE_CAR+C2511*PRICE_MES</f>
        <v>134898</v>
      </c>
      <c r="M2511" s="2">
        <f>A2511*FERT_BED_TOM+B2511*FERT_BED_CAR+C2511*FERT_BED_MES</f>
        <v>33880</v>
      </c>
      <c r="N2511" s="6">
        <f>IF(AND(D2511&lt;=TOTAL_BEDS,J2511&lt;=TEMP_WORKER_MAX*TEMP_WORKER_HRS),1,0)</f>
        <v>1</v>
      </c>
      <c r="O2511" s="2">
        <f>L2511-M2511-K2511-FIXED_COSTS</f>
        <v>19306.436153760784</v>
      </c>
      <c r="P2511" s="2">
        <f>IF(N2511=1,O2511,"")</f>
        <v>19306.436153760784</v>
      </c>
    </row>
    <row r="2512">
      <c r="A2512" s="6">
        <v>3</v>
      </c>
      <c r="B2512" s="6">
        <v>17</v>
      </c>
      <c r="C2512" s="6">
        <v>28</v>
      </c>
      <c r="D2512" s="6">
        <f>A2512+B2512+C2512</f>
        <v>48</v>
      </c>
      <c r="E2512" s="5">
        <f>IF(A2512=0,0,A2512*LABOR_HRS_WK_TOM*SEASON_WEEKS*(1+DIM_PCT_TOM)^A2512)</f>
        <v>359.37000000000012</v>
      </c>
      <c r="F2512" s="5">
        <f>IF(B2512=0,0,B2512*LABOR_HRS_WK_CAR*SEASON_WEEKS*(1+DIM_PCT_CAR)^B2512)</f>
        <v>776.02531320030891</v>
      </c>
      <c r="G2512" s="5">
        <f>IF(C2512=0,0,C2512*LABOR_HRS_WK_MES*SEASON_WEEKS*(1+DIM_PCT_MES)^C2512)</f>
        <v>1784.1503025602233</v>
      </c>
      <c r="H2512" s="5">
        <f>E2512+F2512+G2512</f>
        <v>2919.5456157605322</v>
      </c>
      <c r="I2512" s="5">
        <f>MIN(H2512,FARMER_HRS)</f>
        <v>720</v>
      </c>
      <c r="J2512" s="5">
        <f>MAX(0,H2512-FARMER_HRS)</f>
        <v>2199.5456157605322</v>
      </c>
      <c r="K2512" s="2">
        <f>I2512*FARMER_RATE+J2512*TEMP_WORKER_RATE</f>
        <v>63186.555829175908</v>
      </c>
      <c r="L2512" s="2">
        <f>A2512*PRICE_TOM+B2512*PRICE_CAR+C2512*PRICE_MES</f>
        <v>137598</v>
      </c>
      <c r="M2512" s="2">
        <f>A2512*FERT_BED_TOM+B2512*FERT_BED_CAR+C2512*FERT_BED_MES</f>
        <v>34760</v>
      </c>
      <c r="N2512" s="6">
        <f>IF(AND(D2512&lt;=TOTAL_BEDS,J2512&lt;=TEMP_WORKER_MAX*TEMP_WORKER_HRS),1,0)</f>
        <v>1</v>
      </c>
      <c r="O2512" s="2">
        <f>L2512-M2512-K2512-FIXED_COSTS</f>
        <v>19651.444170824092</v>
      </c>
      <c r="P2512" s="2">
        <f>IF(N2512=1,O2512,"")</f>
        <v>19651.444170824092</v>
      </c>
    </row>
    <row r="2513">
      <c r="A2513" s="6">
        <v>3</v>
      </c>
      <c r="B2513" s="6">
        <v>17</v>
      </c>
      <c r="C2513" s="6">
        <v>29</v>
      </c>
      <c r="D2513" s="6">
        <f>A2513+B2513+C2513</f>
        <v>49</v>
      </c>
      <c r="E2513" s="5">
        <f>IF(A2513=0,0,A2513*LABOR_HRS_WK_TOM*SEASON_WEEKS*(1+DIM_PCT_TOM)^A2513)</f>
        <v>359.37000000000012</v>
      </c>
      <c r="F2513" s="5">
        <f>IF(B2513=0,0,B2513*LABOR_HRS_WK_CAR*SEASON_WEEKS*(1+DIM_PCT_CAR)^B2513)</f>
        <v>776.02531320030891</v>
      </c>
      <c r="G2513" s="5">
        <f>IF(C2513=0,0,C2513*LABOR_HRS_WK_MES*SEASON_WEEKS*(1+DIM_PCT_MES)^C2513)</f>
        <v>1870.9683306758766</v>
      </c>
      <c r="H2513" s="5">
        <f>E2513+F2513+G2513</f>
        <v>3006.3636438761855</v>
      </c>
      <c r="I2513" s="5">
        <f>MIN(H2513,FARMER_HRS)</f>
        <v>720</v>
      </c>
      <c r="J2513" s="5">
        <f>MAX(0,H2513-FARMER_HRS)</f>
        <v>2286.3636438761855</v>
      </c>
      <c r="K2513" s="2">
        <f>I2513*FARMER_RATE+J2513*TEMP_WORKER_RATE</f>
        <v>64693.813261739328</v>
      </c>
      <c r="L2513" s="2">
        <f>A2513*PRICE_TOM+B2513*PRICE_CAR+C2513*PRICE_MES</f>
        <v>140298</v>
      </c>
      <c r="M2513" s="2">
        <f>A2513*FERT_BED_TOM+B2513*FERT_BED_CAR+C2513*FERT_BED_MES</f>
        <v>35640</v>
      </c>
      <c r="N2513" s="6">
        <f>IF(AND(D2513&lt;=TOTAL_BEDS,J2513&lt;=TEMP_WORKER_MAX*TEMP_WORKER_HRS),1,0)</f>
        <v>1</v>
      </c>
      <c r="O2513" s="2">
        <f>L2513-M2513-K2513-FIXED_COSTS</f>
        <v>19964.186738260672</v>
      </c>
      <c r="P2513" s="2">
        <f>IF(N2513=1,O2513,"")</f>
        <v>19964.186738260672</v>
      </c>
    </row>
    <row r="2514">
      <c r="A2514" s="6">
        <v>3</v>
      </c>
      <c r="B2514" s="6">
        <v>17</v>
      </c>
      <c r="C2514" s="6">
        <v>30</v>
      </c>
      <c r="D2514" s="6">
        <f>A2514+B2514+C2514</f>
        <v>50</v>
      </c>
      <c r="E2514" s="5">
        <f>IF(A2514=0,0,A2514*LABOR_HRS_WK_TOM*SEASON_WEEKS*(1+DIM_PCT_TOM)^A2514)</f>
        <v>359.37000000000012</v>
      </c>
      <c r="F2514" s="5">
        <f>IF(B2514=0,0,B2514*LABOR_HRS_WK_CAR*SEASON_WEEKS*(1+DIM_PCT_CAR)^B2514)</f>
        <v>776.02531320030891</v>
      </c>
      <c r="G2514" s="5">
        <f>IF(C2514=0,0,C2514*LABOR_HRS_WK_MES*SEASON_WEEKS*(1+DIM_PCT_MES)^C2514)</f>
        <v>1959.6780360096466</v>
      </c>
      <c r="H2514" s="5">
        <f>E2514+F2514+G2514</f>
        <v>3095.0733492099553</v>
      </c>
      <c r="I2514" s="5">
        <f>MIN(H2514,FARMER_HRS)</f>
        <v>720</v>
      </c>
      <c r="J2514" s="5">
        <f>MAX(0,H2514-FARMER_HRS)</f>
        <v>2375.0733492099553</v>
      </c>
      <c r="K2514" s="2">
        <f>I2514*FARMER_RATE+J2514*TEMP_WORKER_RATE</f>
        <v>66233.912312672823</v>
      </c>
      <c r="L2514" s="2">
        <f>A2514*PRICE_TOM+B2514*PRICE_CAR+C2514*PRICE_MES</f>
        <v>142998</v>
      </c>
      <c r="M2514" s="2">
        <f>A2514*FERT_BED_TOM+B2514*FERT_BED_CAR+C2514*FERT_BED_MES</f>
        <v>36520</v>
      </c>
      <c r="N2514" s="6">
        <f>IF(AND(D2514&lt;=TOTAL_BEDS,J2514&lt;=TEMP_WORKER_MAX*TEMP_WORKER_HRS),1,0)</f>
        <v>1</v>
      </c>
      <c r="O2514" s="2">
        <f>L2514-M2514-K2514-FIXED_COSTS</f>
        <v>20244.087687327177</v>
      </c>
      <c r="P2514" s="2">
        <f>IF(N2514=1,O2514,"")</f>
        <v>20244.087687327177</v>
      </c>
    </row>
    <row r="2515">
      <c r="A2515" s="6">
        <v>3</v>
      </c>
      <c r="B2515" s="6">
        <v>18</v>
      </c>
      <c r="C2515" s="6">
        <v>0</v>
      </c>
      <c r="D2515" s="6">
        <f>A2515+B2515+C2515</f>
        <v>21</v>
      </c>
      <c r="E2515" s="5">
        <f>IF(A2515=0,0,A2515*LABOR_HRS_WK_TOM*SEASON_WEEKS*(1+DIM_PCT_TOM)^A2515)</f>
        <v>359.37000000000012</v>
      </c>
      <c r="F2515" s="5">
        <f>IF(B2515=0,0,B2515*LABOR_HRS_WK_CAR*SEASON_WEEKS*(1+DIM_PCT_CAR)^B2515)</f>
        <v>842.21570756151152</v>
      </c>
      <c r="G2515" s="5">
        <f>IF(C2515=0,0,C2515*LABOR_HRS_WK_MES*SEASON_WEEKS*(1+DIM_PCT_MES)^C2515)</f>
        <v>0</v>
      </c>
      <c r="H2515" s="5">
        <f>E2515+F2515+G2515</f>
        <v>1201.5857075615118</v>
      </c>
      <c r="I2515" s="5">
        <f>MIN(H2515,FARMER_HRS)</f>
        <v>720</v>
      </c>
      <c r="J2515" s="5">
        <f>MAX(0,H2515-FARMER_HRS)</f>
        <v>481.58570756151175</v>
      </c>
      <c r="K2515" s="2">
        <f>I2515*FARMER_RATE+J2515*TEMP_WORKER_RATE</f>
        <v>33360.862978498466</v>
      </c>
      <c r="L2515" s="2">
        <f>A2515*PRICE_TOM+B2515*PRICE_CAR+C2515*PRICE_MES</f>
        <v>64092</v>
      </c>
      <c r="M2515" s="2">
        <f>A2515*FERT_BED_TOM+B2515*FERT_BED_CAR+C2515*FERT_BED_MES</f>
        <v>10560</v>
      </c>
      <c r="N2515" s="6">
        <f>IF(AND(D2515&lt;=TOTAL_BEDS,J2515&lt;=TEMP_WORKER_MAX*TEMP_WORKER_HRS),1,0)</f>
        <v>1</v>
      </c>
      <c r="O2515" s="2">
        <f>L2515-M2515-K2515-FIXED_COSTS</f>
        <v>171.13702150153404</v>
      </c>
      <c r="P2515" s="2">
        <f>IF(N2515=1,O2515,"")</f>
        <v>171.13702150153404</v>
      </c>
    </row>
    <row r="2516">
      <c r="A2516" s="6">
        <v>3</v>
      </c>
      <c r="B2516" s="6">
        <v>18</v>
      </c>
      <c r="C2516" s="6">
        <v>1</v>
      </c>
      <c r="D2516" s="6">
        <f>A2516+B2516+C2516</f>
        <v>22</v>
      </c>
      <c r="E2516" s="5">
        <f>IF(A2516=0,0,A2516*LABOR_HRS_WK_TOM*SEASON_WEEKS*(1+DIM_PCT_TOM)^A2516)</f>
        <v>359.37000000000012</v>
      </c>
      <c r="F2516" s="5">
        <f>IF(B2516=0,0,B2516*LABOR_HRS_WK_CAR*SEASON_WEEKS*(1+DIM_PCT_CAR)^B2516)</f>
        <v>842.21570756151152</v>
      </c>
      <c r="G2516" s="5">
        <f>IF(C2516=0,0,C2516*LABOR_HRS_WK_MES*SEASON_WEEKS*(1+DIM_PCT_MES)^C2516)</f>
        <v>45.5625</v>
      </c>
      <c r="H2516" s="5">
        <f>E2516+F2516+G2516</f>
        <v>1247.1482075615118</v>
      </c>
      <c r="I2516" s="5">
        <f>MIN(H2516,FARMER_HRS)</f>
        <v>720</v>
      </c>
      <c r="J2516" s="5">
        <f>MAX(0,H2516-FARMER_HRS)</f>
        <v>527.14820756151175</v>
      </c>
      <c r="K2516" s="2">
        <f>I2516*FARMER_RATE+J2516*TEMP_WORKER_RATE</f>
        <v>34151.878603498466</v>
      </c>
      <c r="L2516" s="2">
        <f>A2516*PRICE_TOM+B2516*PRICE_CAR+C2516*PRICE_MES</f>
        <v>66792</v>
      </c>
      <c r="M2516" s="2">
        <f>A2516*FERT_BED_TOM+B2516*FERT_BED_CAR+C2516*FERT_BED_MES</f>
        <v>11440</v>
      </c>
      <c r="N2516" s="6">
        <f>IF(AND(D2516&lt;=TOTAL_BEDS,J2516&lt;=TEMP_WORKER_MAX*TEMP_WORKER_HRS),1,0)</f>
        <v>1</v>
      </c>
      <c r="O2516" s="2">
        <f>L2516-M2516-K2516-FIXED_COSTS</f>
        <v>1200.121396501534</v>
      </c>
      <c r="P2516" s="2">
        <f>IF(N2516=1,O2516,"")</f>
        <v>1200.121396501534</v>
      </c>
    </row>
    <row r="2517">
      <c r="A2517" s="6">
        <v>3</v>
      </c>
      <c r="B2517" s="6">
        <v>18</v>
      </c>
      <c r="C2517" s="6">
        <v>2</v>
      </c>
      <c r="D2517" s="6">
        <f>A2517+B2517+C2517</f>
        <v>23</v>
      </c>
      <c r="E2517" s="5">
        <f>IF(A2517=0,0,A2517*LABOR_HRS_WK_TOM*SEASON_WEEKS*(1+DIM_PCT_TOM)^A2517)</f>
        <v>359.37000000000012</v>
      </c>
      <c r="F2517" s="5">
        <f>IF(B2517=0,0,B2517*LABOR_HRS_WK_CAR*SEASON_WEEKS*(1+DIM_PCT_CAR)^B2517)</f>
        <v>842.21570756151152</v>
      </c>
      <c r="G2517" s="5">
        <f>IF(C2517=0,0,C2517*LABOR_HRS_WK_MES*SEASON_WEEKS*(1+DIM_PCT_MES)^C2517)</f>
        <v>92.2640625</v>
      </c>
      <c r="H2517" s="5">
        <f>E2517+F2517+G2517</f>
        <v>1293.8497700615117</v>
      </c>
      <c r="I2517" s="5">
        <f>MIN(H2517,FARMER_HRS)</f>
        <v>720</v>
      </c>
      <c r="J2517" s="5">
        <f>MAX(0,H2517-FARMER_HRS)</f>
        <v>573.84977006151166</v>
      </c>
      <c r="K2517" s="2">
        <f>I2517*FARMER_RATE+J2517*TEMP_WORKER_RATE</f>
        <v>34962.669619123466</v>
      </c>
      <c r="L2517" s="2">
        <f>A2517*PRICE_TOM+B2517*PRICE_CAR+C2517*PRICE_MES</f>
        <v>69492</v>
      </c>
      <c r="M2517" s="2">
        <f>A2517*FERT_BED_TOM+B2517*FERT_BED_CAR+C2517*FERT_BED_MES</f>
        <v>12320</v>
      </c>
      <c r="N2517" s="6">
        <f>IF(AND(D2517&lt;=TOTAL_BEDS,J2517&lt;=TEMP_WORKER_MAX*TEMP_WORKER_HRS),1,0)</f>
        <v>1</v>
      </c>
      <c r="O2517" s="2">
        <f>L2517-M2517-K2517-FIXED_COSTS</f>
        <v>2209.330380876534</v>
      </c>
      <c r="P2517" s="2">
        <f>IF(N2517=1,O2517,"")</f>
        <v>2209.330380876534</v>
      </c>
    </row>
    <row r="2518">
      <c r="A2518" s="6">
        <v>3</v>
      </c>
      <c r="B2518" s="6">
        <v>18</v>
      </c>
      <c r="C2518" s="6">
        <v>3</v>
      </c>
      <c r="D2518" s="6">
        <f>A2518+B2518+C2518</f>
        <v>24</v>
      </c>
      <c r="E2518" s="5">
        <f>IF(A2518=0,0,A2518*LABOR_HRS_WK_TOM*SEASON_WEEKS*(1+DIM_PCT_TOM)^A2518)</f>
        <v>359.37000000000012</v>
      </c>
      <c r="F2518" s="5">
        <f>IF(B2518=0,0,B2518*LABOR_HRS_WK_CAR*SEASON_WEEKS*(1+DIM_PCT_CAR)^B2518)</f>
        <v>842.21570756151152</v>
      </c>
      <c r="G2518" s="5">
        <f>IF(C2518=0,0,C2518*LABOR_HRS_WK_MES*SEASON_WEEKS*(1+DIM_PCT_MES)^C2518)</f>
        <v>140.12604492187498</v>
      </c>
      <c r="H2518" s="5">
        <f>E2518+F2518+G2518</f>
        <v>1341.7117524833868</v>
      </c>
      <c r="I2518" s="5">
        <f>MIN(H2518,FARMER_HRS)</f>
        <v>720</v>
      </c>
      <c r="J2518" s="5">
        <f>MAX(0,H2518-FARMER_HRS)</f>
        <v>621.71175248338682</v>
      </c>
      <c r="K2518" s="2">
        <f>I2518*FARMER_RATE+J2518*TEMP_WORKER_RATE</f>
        <v>35793.606813947685</v>
      </c>
      <c r="L2518" s="2">
        <f>A2518*PRICE_TOM+B2518*PRICE_CAR+C2518*PRICE_MES</f>
        <v>72192</v>
      </c>
      <c r="M2518" s="2">
        <f>A2518*FERT_BED_TOM+B2518*FERT_BED_CAR+C2518*FERT_BED_MES</f>
        <v>13200</v>
      </c>
      <c r="N2518" s="6">
        <f>IF(AND(D2518&lt;=TOTAL_BEDS,J2518&lt;=TEMP_WORKER_MAX*TEMP_WORKER_HRS),1,0)</f>
        <v>1</v>
      </c>
      <c r="O2518" s="2">
        <f>L2518-M2518-K2518-FIXED_COSTS</f>
        <v>3198.3931860523153</v>
      </c>
      <c r="P2518" s="2">
        <f>IF(N2518=1,O2518,"")</f>
        <v>3198.3931860523153</v>
      </c>
    </row>
    <row r="2519">
      <c r="A2519" s="6">
        <v>3</v>
      </c>
      <c r="B2519" s="6">
        <v>18</v>
      </c>
      <c r="C2519" s="6">
        <v>4</v>
      </c>
      <c r="D2519" s="6">
        <f>A2519+B2519+C2519</f>
        <v>25</v>
      </c>
      <c r="E2519" s="5">
        <f>IF(A2519=0,0,A2519*LABOR_HRS_WK_TOM*SEASON_WEEKS*(1+DIM_PCT_TOM)^A2519)</f>
        <v>359.37000000000012</v>
      </c>
      <c r="F2519" s="5">
        <f>IF(B2519=0,0,B2519*LABOR_HRS_WK_CAR*SEASON_WEEKS*(1+DIM_PCT_CAR)^B2519)</f>
        <v>842.21570756151152</v>
      </c>
      <c r="G2519" s="5">
        <f>IF(C2519=0,0,C2519*LABOR_HRS_WK_MES*SEASON_WEEKS*(1+DIM_PCT_MES)^C2519)</f>
        <v>189.17016064453119</v>
      </c>
      <c r="H2519" s="5">
        <f>E2519+F2519+G2519</f>
        <v>1390.755868206043</v>
      </c>
      <c r="I2519" s="5">
        <f>MIN(H2519,FARMER_HRS)</f>
        <v>720</v>
      </c>
      <c r="J2519" s="5">
        <f>MAX(0,H2519-FARMER_HRS)</f>
        <v>670.755868206043</v>
      </c>
      <c r="K2519" s="2">
        <f>I2519*FARMER_RATE+J2519*TEMP_WORKER_RATE</f>
        <v>36645.067156354911</v>
      </c>
      <c r="L2519" s="2">
        <f>A2519*PRICE_TOM+B2519*PRICE_CAR+C2519*PRICE_MES</f>
        <v>74892</v>
      </c>
      <c r="M2519" s="2">
        <f>A2519*FERT_BED_TOM+B2519*FERT_BED_CAR+C2519*FERT_BED_MES</f>
        <v>14080</v>
      </c>
      <c r="N2519" s="6">
        <f>IF(AND(D2519&lt;=TOTAL_BEDS,J2519&lt;=TEMP_WORKER_MAX*TEMP_WORKER_HRS),1,0)</f>
        <v>1</v>
      </c>
      <c r="O2519" s="2">
        <f>L2519-M2519-K2519-FIXED_COSTS</f>
        <v>4166.9328436450887</v>
      </c>
      <c r="P2519" s="2">
        <f>IF(N2519=1,O2519,"")</f>
        <v>4166.9328436450887</v>
      </c>
    </row>
    <row r="2520">
      <c r="A2520" s="6">
        <v>3</v>
      </c>
      <c r="B2520" s="6">
        <v>18</v>
      </c>
      <c r="C2520" s="6">
        <v>5</v>
      </c>
      <c r="D2520" s="6">
        <f>A2520+B2520+C2520</f>
        <v>26</v>
      </c>
      <c r="E2520" s="5">
        <f>IF(A2520=0,0,A2520*LABOR_HRS_WK_TOM*SEASON_WEEKS*(1+DIM_PCT_TOM)^A2520)</f>
        <v>359.37000000000012</v>
      </c>
      <c r="F2520" s="5">
        <f>IF(B2520=0,0,B2520*LABOR_HRS_WK_CAR*SEASON_WEEKS*(1+DIM_PCT_CAR)^B2520)</f>
        <v>842.21570756151152</v>
      </c>
      <c r="G2520" s="5">
        <f>IF(C2520=0,0,C2520*LABOR_HRS_WK_MES*SEASON_WEEKS*(1+DIM_PCT_MES)^C2520)</f>
        <v>239.41848456573481</v>
      </c>
      <c r="H2520" s="5">
        <f>E2520+F2520+G2520</f>
        <v>1441.0041921272466</v>
      </c>
      <c r="I2520" s="5">
        <f>MIN(H2520,FARMER_HRS)</f>
        <v>720</v>
      </c>
      <c r="J2520" s="5">
        <f>MAX(0,H2520-FARMER_HRS)</f>
        <v>721.0041921272466</v>
      </c>
      <c r="K2520" s="2">
        <f>I2520*FARMER_RATE+J2520*TEMP_WORKER_RATE</f>
        <v>37517.43389109803</v>
      </c>
      <c r="L2520" s="2">
        <f>A2520*PRICE_TOM+B2520*PRICE_CAR+C2520*PRICE_MES</f>
        <v>77592</v>
      </c>
      <c r="M2520" s="2">
        <f>A2520*FERT_BED_TOM+B2520*FERT_BED_CAR+C2520*FERT_BED_MES</f>
        <v>14960</v>
      </c>
      <c r="N2520" s="6">
        <f>IF(AND(D2520&lt;=TOTAL_BEDS,J2520&lt;=TEMP_WORKER_MAX*TEMP_WORKER_HRS),1,0)</f>
        <v>1</v>
      </c>
      <c r="O2520" s="2">
        <f>L2520-M2520-K2520-FIXED_COSTS</f>
        <v>5114.56610890197</v>
      </c>
      <c r="P2520" s="2">
        <f>IF(N2520=1,O2520,"")</f>
        <v>5114.56610890197</v>
      </c>
    </row>
    <row r="2521">
      <c r="A2521" s="6">
        <v>3</v>
      </c>
      <c r="B2521" s="6">
        <v>18</v>
      </c>
      <c r="C2521" s="6">
        <v>6</v>
      </c>
      <c r="D2521" s="6">
        <f>A2521+B2521+C2521</f>
        <v>27</v>
      </c>
      <c r="E2521" s="5">
        <f>IF(A2521=0,0,A2521*LABOR_HRS_WK_TOM*SEASON_WEEKS*(1+DIM_PCT_TOM)^A2521)</f>
        <v>359.37000000000012</v>
      </c>
      <c r="F2521" s="5">
        <f>IF(B2521=0,0,B2521*LABOR_HRS_WK_CAR*SEASON_WEEKS*(1+DIM_PCT_CAR)^B2521)</f>
        <v>842.21570756151152</v>
      </c>
      <c r="G2521" s="5">
        <f>IF(C2521=0,0,C2521*LABOR_HRS_WK_MES*SEASON_WEEKS*(1+DIM_PCT_MES)^C2521)</f>
        <v>290.89345874736773</v>
      </c>
      <c r="H2521" s="5">
        <f>E2521+F2521+G2521</f>
        <v>1492.4791663088795</v>
      </c>
      <c r="I2521" s="5">
        <f>MIN(H2521,FARMER_HRS)</f>
        <v>720</v>
      </c>
      <c r="J2521" s="5">
        <f>MAX(0,H2521-FARMER_HRS)</f>
        <v>772.47916630887948</v>
      </c>
      <c r="K2521" s="2">
        <f>I2521*FARMER_RATE+J2521*TEMP_WORKER_RATE</f>
        <v>38411.096637306939</v>
      </c>
      <c r="L2521" s="2">
        <f>A2521*PRICE_TOM+B2521*PRICE_CAR+C2521*PRICE_MES</f>
        <v>80292</v>
      </c>
      <c r="M2521" s="2">
        <f>A2521*FERT_BED_TOM+B2521*FERT_BED_CAR+C2521*FERT_BED_MES</f>
        <v>15840</v>
      </c>
      <c r="N2521" s="6">
        <f>IF(AND(D2521&lt;=TOTAL_BEDS,J2521&lt;=TEMP_WORKER_MAX*TEMP_WORKER_HRS),1,0)</f>
        <v>1</v>
      </c>
      <c r="O2521" s="2">
        <f>L2521-M2521-K2521-FIXED_COSTS</f>
        <v>6040.9033626930614</v>
      </c>
      <c r="P2521" s="2">
        <f>IF(N2521=1,O2521,"")</f>
        <v>6040.9033626930614</v>
      </c>
    </row>
    <row r="2522">
      <c r="A2522" s="6">
        <v>3</v>
      </c>
      <c r="B2522" s="6">
        <v>18</v>
      </c>
      <c r="C2522" s="6">
        <v>7</v>
      </c>
      <c r="D2522" s="6">
        <f>A2522+B2522+C2522</f>
        <v>28</v>
      </c>
      <c r="E2522" s="5">
        <f>IF(A2522=0,0,A2522*LABOR_HRS_WK_TOM*SEASON_WEEKS*(1+DIM_PCT_TOM)^A2522)</f>
        <v>359.37000000000012</v>
      </c>
      <c r="F2522" s="5">
        <f>IF(B2522=0,0,B2522*LABOR_HRS_WK_CAR*SEASON_WEEKS*(1+DIM_PCT_CAR)^B2522)</f>
        <v>842.21570756151152</v>
      </c>
      <c r="G2522" s="5">
        <f>IF(C2522=0,0,C2522*LABOR_HRS_WK_MES*SEASON_WEEKS*(1+DIM_PCT_MES)^C2522)</f>
        <v>343.61789814532818</v>
      </c>
      <c r="H2522" s="5">
        <f>E2522+F2522+G2522</f>
        <v>1545.2036057068399</v>
      </c>
      <c r="I2522" s="5">
        <f>MIN(H2522,FARMER_HRS)</f>
        <v>720</v>
      </c>
      <c r="J2522" s="5">
        <f>MAX(0,H2522-FARMER_HRS)</f>
        <v>825.20360570683988</v>
      </c>
      <c r="K2522" s="2">
        <f>I2522*FARMER_RATE+J2522*TEMP_WORKER_RATE</f>
        <v>39326.451487965969</v>
      </c>
      <c r="L2522" s="2">
        <f>A2522*PRICE_TOM+B2522*PRICE_CAR+C2522*PRICE_MES</f>
        <v>82992</v>
      </c>
      <c r="M2522" s="2">
        <f>A2522*FERT_BED_TOM+B2522*FERT_BED_CAR+C2522*FERT_BED_MES</f>
        <v>16720</v>
      </c>
      <c r="N2522" s="6">
        <f>IF(AND(D2522&lt;=TOTAL_BEDS,J2522&lt;=TEMP_WORKER_MAX*TEMP_WORKER_HRS),1,0)</f>
        <v>1</v>
      </c>
      <c r="O2522" s="2">
        <f>L2522-M2522-K2522-FIXED_COSTS</f>
        <v>6945.5485120340309</v>
      </c>
      <c r="P2522" s="2">
        <f>IF(N2522=1,O2522,"")</f>
        <v>6945.5485120340309</v>
      </c>
    </row>
    <row r="2523">
      <c r="A2523" s="6">
        <v>3</v>
      </c>
      <c r="B2523" s="6">
        <v>18</v>
      </c>
      <c r="C2523" s="6">
        <v>8</v>
      </c>
      <c r="D2523" s="6">
        <f>A2523+B2523+C2523</f>
        <v>29</v>
      </c>
      <c r="E2523" s="5">
        <f>IF(A2523=0,0,A2523*LABOR_HRS_WK_TOM*SEASON_WEEKS*(1+DIM_PCT_TOM)^A2523)</f>
        <v>359.37000000000012</v>
      </c>
      <c r="F2523" s="5">
        <f>IF(B2523=0,0,B2523*LABOR_HRS_WK_CAR*SEASON_WEEKS*(1+DIM_PCT_CAR)^B2523)</f>
        <v>842.21570756151152</v>
      </c>
      <c r="G2523" s="5">
        <f>IF(C2523=0,0,C2523*LABOR_HRS_WK_MES*SEASON_WEEKS*(1+DIM_PCT_MES)^C2523)</f>
        <v>397.61499642530833</v>
      </c>
      <c r="H2523" s="5">
        <f>E2523+F2523+G2523</f>
        <v>1599.2007039868201</v>
      </c>
      <c r="I2523" s="5">
        <f>MIN(H2523,FARMER_HRS)</f>
        <v>720</v>
      </c>
      <c r="J2523" s="5">
        <f>MAX(0,H2523-FARMER_HRS)</f>
        <v>879.20070398682014</v>
      </c>
      <c r="K2523" s="2">
        <f>I2523*FARMER_RATE+J2523*TEMP_WORKER_RATE</f>
        <v>40263.901110882296</v>
      </c>
      <c r="L2523" s="2">
        <f>A2523*PRICE_TOM+B2523*PRICE_CAR+C2523*PRICE_MES</f>
        <v>85692</v>
      </c>
      <c r="M2523" s="2">
        <f>A2523*FERT_BED_TOM+B2523*FERT_BED_CAR+C2523*FERT_BED_MES</f>
        <v>17600</v>
      </c>
      <c r="N2523" s="6">
        <f>IF(AND(D2523&lt;=TOTAL_BEDS,J2523&lt;=TEMP_WORKER_MAX*TEMP_WORKER_HRS),1,0)</f>
        <v>1</v>
      </c>
      <c r="O2523" s="2">
        <f>L2523-M2523-K2523-FIXED_COSTS</f>
        <v>7828.0988891177039</v>
      </c>
      <c r="P2523" s="2">
        <f>IF(N2523=1,O2523,"")</f>
        <v>7828.0988891177039</v>
      </c>
    </row>
    <row r="2524">
      <c r="A2524" s="6">
        <v>3</v>
      </c>
      <c r="B2524" s="6">
        <v>18</v>
      </c>
      <c r="C2524" s="6">
        <v>9</v>
      </c>
      <c r="D2524" s="6">
        <f>A2524+B2524+C2524</f>
        <v>30</v>
      </c>
      <c r="E2524" s="5">
        <f>IF(A2524=0,0,A2524*LABOR_HRS_WK_TOM*SEASON_WEEKS*(1+DIM_PCT_TOM)^A2524)</f>
        <v>359.37000000000012</v>
      </c>
      <c r="F2524" s="5">
        <f>IF(B2524=0,0,B2524*LABOR_HRS_WK_CAR*SEASON_WEEKS*(1+DIM_PCT_CAR)^B2524)</f>
        <v>842.21570756151152</v>
      </c>
      <c r="G2524" s="5">
        <f>IF(C2524=0,0,C2524*LABOR_HRS_WK_MES*SEASON_WEEKS*(1+DIM_PCT_MES)^C2524)</f>
        <v>452.90833186570273</v>
      </c>
      <c r="H2524" s="5">
        <f>E2524+F2524+G2524</f>
        <v>1654.4940394272144</v>
      </c>
      <c r="I2524" s="5">
        <f>MIN(H2524,FARMER_HRS)</f>
        <v>720</v>
      </c>
      <c r="J2524" s="5">
        <f>MAX(0,H2524-FARMER_HRS)</f>
        <v>934.49403942721437</v>
      </c>
      <c r="K2524" s="2">
        <f>I2524*FARMER_RATE+J2524*TEMP_WORKER_RATE</f>
        <v>41223.854851166914</v>
      </c>
      <c r="L2524" s="2">
        <f>A2524*PRICE_TOM+B2524*PRICE_CAR+C2524*PRICE_MES</f>
        <v>88392</v>
      </c>
      <c r="M2524" s="2">
        <f>A2524*FERT_BED_TOM+B2524*FERT_BED_CAR+C2524*FERT_BED_MES</f>
        <v>18480</v>
      </c>
      <c r="N2524" s="6">
        <f>IF(AND(D2524&lt;=TOTAL_BEDS,J2524&lt;=TEMP_WORKER_MAX*TEMP_WORKER_HRS),1,0)</f>
        <v>1</v>
      </c>
      <c r="O2524" s="2">
        <f>L2524-M2524-K2524-FIXED_COSTS</f>
        <v>8688.1451488330858</v>
      </c>
      <c r="P2524" s="2">
        <f>IF(N2524=1,O2524,"")</f>
        <v>8688.1451488330858</v>
      </c>
    </row>
    <row r="2525">
      <c r="A2525" s="6">
        <v>3</v>
      </c>
      <c r="B2525" s="6">
        <v>18</v>
      </c>
      <c r="C2525" s="6">
        <v>10</v>
      </c>
      <c r="D2525" s="6">
        <f>A2525+B2525+C2525</f>
        <v>31</v>
      </c>
      <c r="E2525" s="5">
        <f>IF(A2525=0,0,A2525*LABOR_HRS_WK_TOM*SEASON_WEEKS*(1+DIM_PCT_TOM)^A2525)</f>
        <v>359.37000000000012</v>
      </c>
      <c r="F2525" s="5">
        <f>IF(B2525=0,0,B2525*LABOR_HRS_WK_CAR*SEASON_WEEKS*(1+DIM_PCT_CAR)^B2525)</f>
        <v>842.21570756151152</v>
      </c>
      <c r="G2525" s="5">
        <f>IF(C2525=0,0,C2525*LABOR_HRS_WK_MES*SEASON_WEEKS*(1+DIM_PCT_MES)^C2525)</f>
        <v>509.52187334891551</v>
      </c>
      <c r="H2525" s="5">
        <f>E2525+F2525+G2525</f>
        <v>1711.1075809104273</v>
      </c>
      <c r="I2525" s="5">
        <f>MIN(H2525,FARMER_HRS)</f>
        <v>720</v>
      </c>
      <c r="J2525" s="5">
        <f>MAX(0,H2525-FARMER_HRS)</f>
        <v>991.10758091042726</v>
      </c>
      <c r="K2525" s="2">
        <f>I2525*FARMER_RATE+J2525*TEMP_WORKER_RATE</f>
        <v>42206.728835250469</v>
      </c>
      <c r="L2525" s="2">
        <f>A2525*PRICE_TOM+B2525*PRICE_CAR+C2525*PRICE_MES</f>
        <v>91092</v>
      </c>
      <c r="M2525" s="2">
        <f>A2525*FERT_BED_TOM+B2525*FERT_BED_CAR+C2525*FERT_BED_MES</f>
        <v>19360</v>
      </c>
      <c r="N2525" s="6">
        <f>IF(AND(D2525&lt;=TOTAL_BEDS,J2525&lt;=TEMP_WORKER_MAX*TEMP_WORKER_HRS),1,0)</f>
        <v>1</v>
      </c>
      <c r="O2525" s="2">
        <f>L2525-M2525-K2525-FIXED_COSTS</f>
        <v>9525.27116474953</v>
      </c>
      <c r="P2525" s="2">
        <f>IF(N2525=1,O2525,"")</f>
        <v>9525.27116474953</v>
      </c>
    </row>
    <row r="2526">
      <c r="A2526" s="6">
        <v>3</v>
      </c>
      <c r="B2526" s="6">
        <v>18</v>
      </c>
      <c r="C2526" s="6">
        <v>11</v>
      </c>
      <c r="D2526" s="6">
        <f>A2526+B2526+C2526</f>
        <v>32</v>
      </c>
      <c r="E2526" s="5">
        <f>IF(A2526=0,0,A2526*LABOR_HRS_WK_TOM*SEASON_WEEKS*(1+DIM_PCT_TOM)^A2526)</f>
        <v>359.37000000000012</v>
      </c>
      <c r="F2526" s="5">
        <f>IF(B2526=0,0,B2526*LABOR_HRS_WK_CAR*SEASON_WEEKS*(1+DIM_PCT_CAR)^B2526)</f>
        <v>842.21570756151152</v>
      </c>
      <c r="G2526" s="5">
        <f>IF(C2526=0,0,C2526*LABOR_HRS_WK_MES*SEASON_WEEKS*(1+DIM_PCT_MES)^C2526)</f>
        <v>567.47998644235463</v>
      </c>
      <c r="H2526" s="5">
        <f>E2526+F2526+G2526</f>
        <v>1769.0656940038664</v>
      </c>
      <c r="I2526" s="5">
        <f>MIN(H2526,FARMER_HRS)</f>
        <v>720</v>
      </c>
      <c r="J2526" s="5">
        <f>MAX(0,H2526-FARMER_HRS)</f>
        <v>1049.0656940038664</v>
      </c>
      <c r="K2526" s="2">
        <f>I2526*FARMER_RATE+J2526*TEMP_WORKER_RATE</f>
        <v>43212.946076456014</v>
      </c>
      <c r="L2526" s="2">
        <f>A2526*PRICE_TOM+B2526*PRICE_CAR+C2526*PRICE_MES</f>
        <v>93792</v>
      </c>
      <c r="M2526" s="2">
        <f>A2526*FERT_BED_TOM+B2526*FERT_BED_CAR+C2526*FERT_BED_MES</f>
        <v>20240</v>
      </c>
      <c r="N2526" s="6">
        <f>IF(AND(D2526&lt;=TOTAL_BEDS,J2526&lt;=TEMP_WORKER_MAX*TEMP_WORKER_HRS),1,0)</f>
        <v>1</v>
      </c>
      <c r="O2526" s="2">
        <f>L2526-M2526-K2526-FIXED_COSTS</f>
        <v>10339.053923543986</v>
      </c>
      <c r="P2526" s="2">
        <f>IF(N2526=1,O2526,"")</f>
        <v>10339.053923543986</v>
      </c>
    </row>
    <row r="2527">
      <c r="A2527" s="6">
        <v>3</v>
      </c>
      <c r="B2527" s="6">
        <v>18</v>
      </c>
      <c r="C2527" s="6">
        <v>12</v>
      </c>
      <c r="D2527" s="6">
        <f>A2527+B2527+C2527</f>
        <v>33</v>
      </c>
      <c r="E2527" s="5">
        <f>IF(A2527=0,0,A2527*LABOR_HRS_WK_TOM*SEASON_WEEKS*(1+DIM_PCT_TOM)^A2527)</f>
        <v>359.37000000000012</v>
      </c>
      <c r="F2527" s="5">
        <f>IF(B2527=0,0,B2527*LABOR_HRS_WK_CAR*SEASON_WEEKS*(1+DIM_PCT_CAR)^B2527)</f>
        <v>842.21570756151152</v>
      </c>
      <c r="G2527" s="5">
        <f>IF(C2527=0,0,C2527*LABOR_HRS_WK_MES*SEASON_WEEKS*(1+DIM_PCT_MES)^C2527)</f>
        <v>626.807439570419</v>
      </c>
      <c r="H2527" s="5">
        <f>E2527+F2527+G2527</f>
        <v>1828.3931471319306</v>
      </c>
      <c r="I2527" s="5">
        <f>MIN(H2527,FARMER_HRS)</f>
        <v>720</v>
      </c>
      <c r="J2527" s="5">
        <f>MAX(0,H2527-FARMER_HRS)</f>
        <v>1108.3931471319306</v>
      </c>
      <c r="K2527" s="2">
        <f>I2527*FARMER_RATE+J2527*TEMP_WORKER_RATE</f>
        <v>44242.936582151568</v>
      </c>
      <c r="L2527" s="2">
        <f>A2527*PRICE_TOM+B2527*PRICE_CAR+C2527*PRICE_MES</f>
        <v>96492</v>
      </c>
      <c r="M2527" s="2">
        <f>A2527*FERT_BED_TOM+B2527*FERT_BED_CAR+C2527*FERT_BED_MES</f>
        <v>21120</v>
      </c>
      <c r="N2527" s="6">
        <f>IF(AND(D2527&lt;=TOTAL_BEDS,J2527&lt;=TEMP_WORKER_MAX*TEMP_WORKER_HRS),1,0)</f>
        <v>1</v>
      </c>
      <c r="O2527" s="2">
        <f>L2527-M2527-K2527-FIXED_COSTS</f>
        <v>11129.063417848432</v>
      </c>
      <c r="P2527" s="2">
        <f>IF(N2527=1,O2527,"")</f>
        <v>11129.063417848432</v>
      </c>
    </row>
    <row r="2528">
      <c r="A2528" s="6">
        <v>3</v>
      </c>
      <c r="B2528" s="6">
        <v>18</v>
      </c>
      <c r="C2528" s="6">
        <v>13</v>
      </c>
      <c r="D2528" s="6">
        <f>A2528+B2528+C2528</f>
        <v>34</v>
      </c>
      <c r="E2528" s="5">
        <f>IF(A2528=0,0,A2528*LABOR_HRS_WK_TOM*SEASON_WEEKS*(1+DIM_PCT_TOM)^A2528)</f>
        <v>359.37000000000012</v>
      </c>
      <c r="F2528" s="5">
        <f>IF(B2528=0,0,B2528*LABOR_HRS_WK_CAR*SEASON_WEEKS*(1+DIM_PCT_CAR)^B2528)</f>
        <v>842.21570756151152</v>
      </c>
      <c r="G2528" s="5">
        <f>IF(C2528=0,0,C2528*LABOR_HRS_WK_MES*SEASON_WEEKS*(1+DIM_PCT_MES)^C2528)</f>
        <v>687.52941027880331</v>
      </c>
      <c r="H2528" s="5">
        <f>E2528+F2528+G2528</f>
        <v>1889.1151178403152</v>
      </c>
      <c r="I2528" s="5">
        <f>MIN(H2528,FARMER_HRS)</f>
        <v>720</v>
      </c>
      <c r="J2528" s="5">
        <f>MAX(0,H2528-FARMER_HRS)</f>
        <v>1169.1151178403152</v>
      </c>
      <c r="K2528" s="2">
        <f>I2528*FARMER_RATE+J2528*TEMP_WORKER_RATE</f>
        <v>45297.137462505474</v>
      </c>
      <c r="L2528" s="2">
        <f>A2528*PRICE_TOM+B2528*PRICE_CAR+C2528*PRICE_MES</f>
        <v>99192</v>
      </c>
      <c r="M2528" s="2">
        <f>A2528*FERT_BED_TOM+B2528*FERT_BED_CAR+C2528*FERT_BED_MES</f>
        <v>22000</v>
      </c>
      <c r="N2528" s="6">
        <f>IF(AND(D2528&lt;=TOTAL_BEDS,J2528&lt;=TEMP_WORKER_MAX*TEMP_WORKER_HRS),1,0)</f>
        <v>1</v>
      </c>
      <c r="O2528" s="2">
        <f>L2528-M2528-K2528-FIXED_COSTS</f>
        <v>11894.862537494526</v>
      </c>
      <c r="P2528" s="2">
        <f>IF(N2528=1,O2528,"")</f>
        <v>11894.862537494526</v>
      </c>
    </row>
    <row r="2529">
      <c r="A2529" s="6">
        <v>3</v>
      </c>
      <c r="B2529" s="6">
        <v>18</v>
      </c>
      <c r="C2529" s="6">
        <v>14</v>
      </c>
      <c r="D2529" s="6">
        <f>A2529+B2529+C2529</f>
        <v>35</v>
      </c>
      <c r="E2529" s="5">
        <f>IF(A2529=0,0,A2529*LABOR_HRS_WK_TOM*SEASON_WEEKS*(1+DIM_PCT_TOM)^A2529)</f>
        <v>359.37000000000012</v>
      </c>
      <c r="F2529" s="5">
        <f>IF(B2529=0,0,B2529*LABOR_HRS_WK_CAR*SEASON_WEEKS*(1+DIM_PCT_CAR)^B2529)</f>
        <v>842.21570756151152</v>
      </c>
      <c r="G2529" s="5">
        <f>IF(C2529=0,0,C2529*LABOR_HRS_WK_MES*SEASON_WEEKS*(1+DIM_PCT_MES)^C2529)</f>
        <v>749.67149159246435</v>
      </c>
      <c r="H2529" s="5">
        <f>E2529+F2529+G2529</f>
        <v>1951.2571991539762</v>
      </c>
      <c r="I2529" s="5">
        <f>MIN(H2529,FARMER_HRS)</f>
        <v>720</v>
      </c>
      <c r="J2529" s="5">
        <f>MAX(0,H2529-FARMER_HRS)</f>
        <v>1231.2571991539762</v>
      </c>
      <c r="K2529" s="2">
        <f>I2529*FARMER_RATE+J2529*TEMP_WORKER_RATE</f>
        <v>46375.993040867645</v>
      </c>
      <c r="L2529" s="2">
        <f>A2529*PRICE_TOM+B2529*PRICE_CAR+C2529*PRICE_MES</f>
        <v>101892</v>
      </c>
      <c r="M2529" s="2">
        <f>A2529*FERT_BED_TOM+B2529*FERT_BED_CAR+C2529*FERT_BED_MES</f>
        <v>22880</v>
      </c>
      <c r="N2529" s="6">
        <f>IF(AND(D2529&lt;=TOTAL_BEDS,J2529&lt;=TEMP_WORKER_MAX*TEMP_WORKER_HRS),1,0)</f>
        <v>1</v>
      </c>
      <c r="O2529" s="2">
        <f>L2529-M2529-K2529-FIXED_COSTS</f>
        <v>12636.006959132355</v>
      </c>
      <c r="P2529" s="2">
        <f>IF(N2529=1,O2529,"")</f>
        <v>12636.006959132355</v>
      </c>
    </row>
    <row r="2530">
      <c r="A2530" s="6">
        <v>3</v>
      </c>
      <c r="B2530" s="6">
        <v>18</v>
      </c>
      <c r="C2530" s="6">
        <v>15</v>
      </c>
      <c r="D2530" s="6">
        <f>A2530+B2530+C2530</f>
        <v>36</v>
      </c>
      <c r="E2530" s="5">
        <f>IF(A2530=0,0,A2530*LABOR_HRS_WK_TOM*SEASON_WEEKS*(1+DIM_PCT_TOM)^A2530)</f>
        <v>359.37000000000012</v>
      </c>
      <c r="F2530" s="5">
        <f>IF(B2530=0,0,B2530*LABOR_HRS_WK_CAR*SEASON_WEEKS*(1+DIM_PCT_CAR)^B2530)</f>
        <v>842.21570756151152</v>
      </c>
      <c r="G2530" s="5">
        <f>IF(C2530=0,0,C2530*LABOR_HRS_WK_MES*SEASON_WEEKS*(1+DIM_PCT_MES)^C2530)</f>
        <v>813.25969846861074</v>
      </c>
      <c r="H2530" s="5">
        <f>E2530+F2530+G2530</f>
        <v>2014.8454060301224</v>
      </c>
      <c r="I2530" s="5">
        <f>MIN(H2530,FARMER_HRS)</f>
        <v>720</v>
      </c>
      <c r="J2530" s="5">
        <f>MAX(0,H2530-FARMER_HRS)</f>
        <v>1294.8454060301224</v>
      </c>
      <c r="K2530" s="2">
        <f>I2530*FARMER_RATE+J2530*TEMP_WORKER_RATE</f>
        <v>47479.954965800731</v>
      </c>
      <c r="L2530" s="2">
        <f>A2530*PRICE_TOM+B2530*PRICE_CAR+C2530*PRICE_MES</f>
        <v>104592</v>
      </c>
      <c r="M2530" s="2">
        <f>A2530*FERT_BED_TOM+B2530*FERT_BED_CAR+C2530*FERT_BED_MES</f>
        <v>23760</v>
      </c>
      <c r="N2530" s="6">
        <f>IF(AND(D2530&lt;=TOTAL_BEDS,J2530&lt;=TEMP_WORKER_MAX*TEMP_WORKER_HRS),1,0)</f>
        <v>1</v>
      </c>
      <c r="O2530" s="2">
        <f>L2530-M2530-K2530-FIXED_COSTS</f>
        <v>13352.045034199269</v>
      </c>
      <c r="P2530" s="2">
        <f>IF(N2530=1,O2530,"")</f>
        <v>13352.045034199269</v>
      </c>
    </row>
    <row r="2531">
      <c r="A2531" s="6">
        <v>3</v>
      </c>
      <c r="B2531" s="6">
        <v>18</v>
      </c>
      <c r="C2531" s="6">
        <v>16</v>
      </c>
      <c r="D2531" s="6">
        <f>A2531+B2531+C2531</f>
        <v>37</v>
      </c>
      <c r="E2531" s="5">
        <f>IF(A2531=0,0,A2531*LABOR_HRS_WK_TOM*SEASON_WEEKS*(1+DIM_PCT_TOM)^A2531)</f>
        <v>359.37000000000012</v>
      </c>
      <c r="F2531" s="5">
        <f>IF(B2531=0,0,B2531*LABOR_HRS_WK_CAR*SEASON_WEEKS*(1+DIM_PCT_CAR)^B2531)</f>
        <v>842.21570756151152</v>
      </c>
      <c r="G2531" s="5">
        <f>IF(C2531=0,0,C2531*LABOR_HRS_WK_MES*SEASON_WEEKS*(1+DIM_PCT_MES)^C2531)</f>
        <v>878.32047434609967</v>
      </c>
      <c r="H2531" s="5">
        <f>E2531+F2531+G2531</f>
        <v>2079.9061819076114</v>
      </c>
      <c r="I2531" s="5">
        <f>MIN(H2531,FARMER_HRS)</f>
        <v>720</v>
      </c>
      <c r="J2531" s="5">
        <f>MAX(0,H2531-FARMER_HRS)</f>
        <v>1359.9061819076114</v>
      </c>
      <c r="K2531" s="2">
        <f>I2531*FARMER_RATE+J2531*TEMP_WORKER_RATE</f>
        <v>48609.48232478492</v>
      </c>
      <c r="L2531" s="2">
        <f>A2531*PRICE_TOM+B2531*PRICE_CAR+C2531*PRICE_MES</f>
        <v>107292</v>
      </c>
      <c r="M2531" s="2">
        <f>A2531*FERT_BED_TOM+B2531*FERT_BED_CAR+C2531*FERT_BED_MES</f>
        <v>24640</v>
      </c>
      <c r="N2531" s="6">
        <f>IF(AND(D2531&lt;=TOTAL_BEDS,J2531&lt;=TEMP_WORKER_MAX*TEMP_WORKER_HRS),1,0)</f>
        <v>1</v>
      </c>
      <c r="O2531" s="2">
        <f>L2531-M2531-K2531-FIXED_COSTS</f>
        <v>14042.51767521508</v>
      </c>
      <c r="P2531" s="2">
        <f>IF(N2531=1,O2531,"")</f>
        <v>14042.51767521508</v>
      </c>
    </row>
    <row r="2532">
      <c r="A2532" s="6">
        <v>3</v>
      </c>
      <c r="B2532" s="6">
        <v>18</v>
      </c>
      <c r="C2532" s="6">
        <v>17</v>
      </c>
      <c r="D2532" s="6">
        <f>A2532+B2532+C2532</f>
        <v>38</v>
      </c>
      <c r="E2532" s="5">
        <f>IF(A2532=0,0,A2532*LABOR_HRS_WK_TOM*SEASON_WEEKS*(1+DIM_PCT_TOM)^A2532)</f>
        <v>359.37000000000012</v>
      </c>
      <c r="F2532" s="5">
        <f>IF(B2532=0,0,B2532*LABOR_HRS_WK_CAR*SEASON_WEEKS*(1+DIM_PCT_CAR)^B2532)</f>
        <v>842.21570756151152</v>
      </c>
      <c r="G2532" s="5">
        <f>IF(C2532=0,0,C2532*LABOR_HRS_WK_MES*SEASON_WEEKS*(1+DIM_PCT_MES)^C2532)</f>
        <v>944.88069779263992</v>
      </c>
      <c r="H2532" s="5">
        <f>E2532+F2532+G2532</f>
        <v>2146.4664053541519</v>
      </c>
      <c r="I2532" s="5">
        <f>MIN(H2532,FARMER_HRS)</f>
        <v>720</v>
      </c>
      <c r="J2532" s="5">
        <f>MAX(0,H2532-FARMER_HRS)</f>
        <v>1426.4664053541519</v>
      </c>
      <c r="K2532" s="2">
        <f>I2532*FARMER_RATE+J2532*TEMP_WORKER_RATE</f>
        <v>49765.0417596207</v>
      </c>
      <c r="L2532" s="2">
        <f>A2532*PRICE_TOM+B2532*PRICE_CAR+C2532*PRICE_MES</f>
        <v>109992</v>
      </c>
      <c r="M2532" s="2">
        <f>A2532*FERT_BED_TOM+B2532*FERT_BED_CAR+C2532*FERT_BED_MES</f>
        <v>25520</v>
      </c>
      <c r="N2532" s="6">
        <f>IF(AND(D2532&lt;=TOTAL_BEDS,J2532&lt;=TEMP_WORKER_MAX*TEMP_WORKER_HRS),1,0)</f>
        <v>1</v>
      </c>
      <c r="O2532" s="2">
        <f>L2532-M2532-K2532-FIXED_COSTS</f>
        <v>14706.958240379303</v>
      </c>
      <c r="P2532" s="2">
        <f>IF(N2532=1,O2532,"")</f>
        <v>14706.958240379303</v>
      </c>
    </row>
    <row r="2533">
      <c r="A2533" s="6">
        <v>3</v>
      </c>
      <c r="B2533" s="6">
        <v>18</v>
      </c>
      <c r="C2533" s="6">
        <v>18</v>
      </c>
      <c r="D2533" s="6">
        <f>A2533+B2533+C2533</f>
        <v>39</v>
      </c>
      <c r="E2533" s="5">
        <f>IF(A2533=0,0,A2533*LABOR_HRS_WK_TOM*SEASON_WEEKS*(1+DIM_PCT_TOM)^A2533)</f>
        <v>359.37000000000012</v>
      </c>
      <c r="F2533" s="5">
        <f>IF(B2533=0,0,B2533*LABOR_HRS_WK_CAR*SEASON_WEEKS*(1+DIM_PCT_CAR)^B2533)</f>
        <v>842.21570756151152</v>
      </c>
      <c r="G2533" s="5">
        <f>IF(C2533=0,0,C2533*LABOR_HRS_WK_MES*SEASON_WEEKS*(1+DIM_PCT_MES)^C2533)</f>
        <v>1012.9676892512272</v>
      </c>
      <c r="H2533" s="5">
        <f>E2533+F2533+G2533</f>
        <v>2214.5533968127388</v>
      </c>
      <c r="I2533" s="5">
        <f>MIN(H2533,FARMER_HRS)</f>
        <v>720</v>
      </c>
      <c r="J2533" s="5">
        <f>MAX(0,H2533-FARMER_HRS)</f>
        <v>1494.5533968127388</v>
      </c>
      <c r="K2533" s="2">
        <f>I2533*FARMER_RATE+J2533*TEMP_WORKER_RATE</f>
        <v>50947.107583554491</v>
      </c>
      <c r="L2533" s="2">
        <f>A2533*PRICE_TOM+B2533*PRICE_CAR+C2533*PRICE_MES</f>
        <v>112692</v>
      </c>
      <c r="M2533" s="2">
        <f>A2533*FERT_BED_TOM+B2533*FERT_BED_CAR+C2533*FERT_BED_MES</f>
        <v>26400</v>
      </c>
      <c r="N2533" s="6">
        <f>IF(AND(D2533&lt;=TOTAL_BEDS,J2533&lt;=TEMP_WORKER_MAX*TEMP_WORKER_HRS),1,0)</f>
        <v>1</v>
      </c>
      <c r="O2533" s="2">
        <f>L2533-M2533-K2533-FIXED_COSTS</f>
        <v>15344.892416445509</v>
      </c>
      <c r="P2533" s="2">
        <f>IF(N2533=1,O2533,"")</f>
        <v>15344.892416445509</v>
      </c>
    </row>
    <row r="2534">
      <c r="A2534" s="6">
        <v>3</v>
      </c>
      <c r="B2534" s="6">
        <v>18</v>
      </c>
      <c r="C2534" s="6">
        <v>19</v>
      </c>
      <c r="D2534" s="6">
        <f>A2534+B2534+C2534</f>
        <v>40</v>
      </c>
      <c r="E2534" s="5">
        <f>IF(A2534=0,0,A2534*LABOR_HRS_WK_TOM*SEASON_WEEKS*(1+DIM_PCT_TOM)^A2534)</f>
        <v>359.37000000000012</v>
      </c>
      <c r="F2534" s="5">
        <f>IF(B2534=0,0,B2534*LABOR_HRS_WK_CAR*SEASON_WEEKS*(1+DIM_PCT_CAR)^B2534)</f>
        <v>842.21570756151152</v>
      </c>
      <c r="G2534" s="5">
        <f>IF(C2534=0,0,C2534*LABOR_HRS_WK_MES*SEASON_WEEKS*(1+DIM_PCT_MES)^C2534)</f>
        <v>1082.6092178872491</v>
      </c>
      <c r="H2534" s="5">
        <f>E2534+F2534+G2534</f>
        <v>2284.1949254487608</v>
      </c>
      <c r="I2534" s="5">
        <f>MIN(H2534,FARMER_HRS)</f>
        <v>720</v>
      </c>
      <c r="J2534" s="5">
        <f>MAX(0,H2534-FARMER_HRS)</f>
        <v>1564.1949254487608</v>
      </c>
      <c r="K2534" s="2">
        <f>I2534*FARMER_RATE+J2534*TEMP_WORKER_RATE</f>
        <v>52156.161900152096</v>
      </c>
      <c r="L2534" s="2">
        <f>A2534*PRICE_TOM+B2534*PRICE_CAR+C2534*PRICE_MES</f>
        <v>115392</v>
      </c>
      <c r="M2534" s="2">
        <f>A2534*FERT_BED_TOM+B2534*FERT_BED_CAR+C2534*FERT_BED_MES</f>
        <v>27280</v>
      </c>
      <c r="N2534" s="6">
        <f>IF(AND(D2534&lt;=TOTAL_BEDS,J2534&lt;=TEMP_WORKER_MAX*TEMP_WORKER_HRS),1,0)</f>
        <v>1</v>
      </c>
      <c r="O2534" s="2">
        <f>L2534-M2534-K2534-FIXED_COSTS</f>
        <v>15955.838099847904</v>
      </c>
      <c r="P2534" s="2">
        <f>IF(N2534=1,O2534,"")</f>
        <v>15955.838099847904</v>
      </c>
    </row>
    <row r="2535">
      <c r="A2535" s="6">
        <v>3</v>
      </c>
      <c r="B2535" s="6">
        <v>18</v>
      </c>
      <c r="C2535" s="6">
        <v>20</v>
      </c>
      <c r="D2535" s="6">
        <f>A2535+B2535+C2535</f>
        <v>41</v>
      </c>
      <c r="E2535" s="5">
        <f>IF(A2535=0,0,A2535*LABOR_HRS_WK_TOM*SEASON_WEEKS*(1+DIM_PCT_TOM)^A2535)</f>
        <v>359.37000000000012</v>
      </c>
      <c r="F2535" s="5">
        <f>IF(B2535=0,0,B2535*LABOR_HRS_WK_CAR*SEASON_WEEKS*(1+DIM_PCT_CAR)^B2535)</f>
        <v>842.21570756151152</v>
      </c>
      <c r="G2535" s="5">
        <f>IF(C2535=0,0,C2535*LABOR_HRS_WK_MES*SEASON_WEEKS*(1+DIM_PCT_MES)^C2535)</f>
        <v>1153.8335085377259</v>
      </c>
      <c r="H2535" s="5">
        <f>E2535+F2535+G2535</f>
        <v>2355.4192160992379</v>
      </c>
      <c r="I2535" s="5">
        <f>MIN(H2535,FARMER_HRS)</f>
        <v>720</v>
      </c>
      <c r="J2535" s="5">
        <f>MAX(0,H2535-FARMER_HRS)</f>
        <v>1635.4192160992379</v>
      </c>
      <c r="K2535" s="2">
        <f>I2535*FARMER_RATE+J2535*TEMP_WORKER_RATE</f>
        <v>53392.694723945104</v>
      </c>
      <c r="L2535" s="2">
        <f>A2535*PRICE_TOM+B2535*PRICE_CAR+C2535*PRICE_MES</f>
        <v>118092</v>
      </c>
      <c r="M2535" s="2">
        <f>A2535*FERT_BED_TOM+B2535*FERT_BED_CAR+C2535*FERT_BED_MES</f>
        <v>28160</v>
      </c>
      <c r="N2535" s="6">
        <f>IF(AND(D2535&lt;=TOTAL_BEDS,J2535&lt;=TEMP_WORKER_MAX*TEMP_WORKER_HRS),1,0)</f>
        <v>1</v>
      </c>
      <c r="O2535" s="2">
        <f>L2535-M2535-K2535-FIXED_COSTS</f>
        <v>16539.305276054896</v>
      </c>
      <c r="P2535" s="2">
        <f>IF(N2535=1,O2535,"")</f>
        <v>16539.305276054896</v>
      </c>
    </row>
    <row r="2536">
      <c r="A2536" s="6">
        <v>3</v>
      </c>
      <c r="B2536" s="6">
        <v>18</v>
      </c>
      <c r="C2536" s="6">
        <v>21</v>
      </c>
      <c r="D2536" s="6">
        <f>A2536+B2536+C2536</f>
        <v>42</v>
      </c>
      <c r="E2536" s="5">
        <f>IF(A2536=0,0,A2536*LABOR_HRS_WK_TOM*SEASON_WEEKS*(1+DIM_PCT_TOM)^A2536)</f>
        <v>359.37000000000012</v>
      </c>
      <c r="F2536" s="5">
        <f>IF(B2536=0,0,B2536*LABOR_HRS_WK_CAR*SEASON_WEEKS*(1+DIM_PCT_CAR)^B2536)</f>
        <v>842.21570756151152</v>
      </c>
      <c r="G2536" s="5">
        <f>IF(C2536=0,0,C2536*LABOR_HRS_WK_MES*SEASON_WEEKS*(1+DIM_PCT_MES)^C2536)</f>
        <v>1226.6692487641699</v>
      </c>
      <c r="H2536" s="5">
        <f>E2536+F2536+G2536</f>
        <v>2428.2549563256816</v>
      </c>
      <c r="I2536" s="5">
        <f>MIN(H2536,FARMER_HRS)</f>
        <v>720</v>
      </c>
      <c r="J2536" s="5">
        <f>MAX(0,H2536-FARMER_HRS)</f>
        <v>1708.2549563256816</v>
      </c>
      <c r="K2536" s="2">
        <f>I2536*FARMER_RATE+J2536*TEMP_WORKER_RATE</f>
        <v>54657.204102876422</v>
      </c>
      <c r="L2536" s="2">
        <f>A2536*PRICE_TOM+B2536*PRICE_CAR+C2536*PRICE_MES</f>
        <v>120792</v>
      </c>
      <c r="M2536" s="2">
        <f>A2536*FERT_BED_TOM+B2536*FERT_BED_CAR+C2536*FERT_BED_MES</f>
        <v>29040</v>
      </c>
      <c r="N2536" s="6">
        <f>IF(AND(D2536&lt;=TOTAL_BEDS,J2536&lt;=TEMP_WORKER_MAX*TEMP_WORKER_HRS),1,0)</f>
        <v>1</v>
      </c>
      <c r="O2536" s="2">
        <f>L2536-M2536-K2536-FIXED_COSTS</f>
        <v>17094.795897123578</v>
      </c>
      <c r="P2536" s="2">
        <f>IF(N2536=1,O2536,"")</f>
        <v>17094.795897123578</v>
      </c>
    </row>
    <row r="2537">
      <c r="A2537" s="6">
        <v>3</v>
      </c>
      <c r="B2537" s="6">
        <v>18</v>
      </c>
      <c r="C2537" s="6">
        <v>22</v>
      </c>
      <c r="D2537" s="6">
        <f>A2537+B2537+C2537</f>
        <v>43</v>
      </c>
      <c r="E2537" s="5">
        <f>IF(A2537=0,0,A2537*LABOR_HRS_WK_TOM*SEASON_WEEKS*(1+DIM_PCT_TOM)^A2537)</f>
        <v>359.37000000000012</v>
      </c>
      <c r="F2537" s="5">
        <f>IF(B2537=0,0,B2537*LABOR_HRS_WK_CAR*SEASON_WEEKS*(1+DIM_PCT_CAR)^B2537)</f>
        <v>842.21570756151152</v>
      </c>
      <c r="G2537" s="5">
        <f>IF(C2537=0,0,C2537*LABOR_HRS_WK_MES*SEASON_WEEKS*(1+DIM_PCT_MES)^C2537)</f>
        <v>1301.1455960105659</v>
      </c>
      <c r="H2537" s="5">
        <f>E2537+F2537+G2537</f>
        <v>2502.7313035720776</v>
      </c>
      <c r="I2537" s="5">
        <f>MIN(H2537,FARMER_HRS)</f>
        <v>720</v>
      </c>
      <c r="J2537" s="5">
        <f>MAX(0,H2537-FARMER_HRS)</f>
        <v>1782.7313035720776</v>
      </c>
      <c r="K2537" s="2">
        <f>I2537*FARMER_RATE+J2537*TEMP_WORKER_RATE</f>
        <v>55950.19624257079</v>
      </c>
      <c r="L2537" s="2">
        <f>A2537*PRICE_TOM+B2537*PRICE_CAR+C2537*PRICE_MES</f>
        <v>123492</v>
      </c>
      <c r="M2537" s="2">
        <f>A2537*FERT_BED_TOM+B2537*FERT_BED_CAR+C2537*FERT_BED_MES</f>
        <v>29920</v>
      </c>
      <c r="N2537" s="6">
        <f>IF(AND(D2537&lt;=TOTAL_BEDS,J2537&lt;=TEMP_WORKER_MAX*TEMP_WORKER_HRS),1,0)</f>
        <v>1</v>
      </c>
      <c r="O2537" s="2">
        <f>L2537-M2537-K2537-FIXED_COSTS</f>
        <v>17621.80375742921</v>
      </c>
      <c r="P2537" s="2">
        <f>IF(N2537=1,O2537,"")</f>
        <v>17621.80375742921</v>
      </c>
    </row>
    <row r="2538">
      <c r="A2538" s="6">
        <v>3</v>
      </c>
      <c r="B2538" s="6">
        <v>18</v>
      </c>
      <c r="C2538" s="6">
        <v>23</v>
      </c>
      <c r="D2538" s="6">
        <f>A2538+B2538+C2538</f>
        <v>44</v>
      </c>
      <c r="E2538" s="5">
        <f>IF(A2538=0,0,A2538*LABOR_HRS_WK_TOM*SEASON_WEEKS*(1+DIM_PCT_TOM)^A2538)</f>
        <v>359.37000000000012</v>
      </c>
      <c r="F2538" s="5">
        <f>IF(B2538=0,0,B2538*LABOR_HRS_WK_CAR*SEASON_WEEKS*(1+DIM_PCT_CAR)^B2538)</f>
        <v>842.21570756151152</v>
      </c>
      <c r="G2538" s="5">
        <f>IF(C2538=0,0,C2538*LABOR_HRS_WK_MES*SEASON_WEEKS*(1+DIM_PCT_MES)^C2538)</f>
        <v>1377.2921848680023</v>
      </c>
      <c r="H2538" s="5">
        <f>E2538+F2538+G2538</f>
        <v>2578.8778924295138</v>
      </c>
      <c r="I2538" s="5">
        <f>MIN(H2538,FARMER_HRS)</f>
        <v>720</v>
      </c>
      <c r="J2538" s="5">
        <f>MAX(0,H2538-FARMER_HRS)</f>
        <v>1858.8778924295138</v>
      </c>
      <c r="K2538" s="2">
        <f>I2538*FARMER_RATE+J2538*TEMP_WORKER_RATE</f>
        <v>57272.185632456836</v>
      </c>
      <c r="L2538" s="2">
        <f>A2538*PRICE_TOM+B2538*PRICE_CAR+C2538*PRICE_MES</f>
        <v>126192</v>
      </c>
      <c r="M2538" s="2">
        <f>A2538*FERT_BED_TOM+B2538*FERT_BED_CAR+C2538*FERT_BED_MES</f>
        <v>30800</v>
      </c>
      <c r="N2538" s="6">
        <f>IF(AND(D2538&lt;=TOTAL_BEDS,J2538&lt;=TEMP_WORKER_MAX*TEMP_WORKER_HRS),1,0)</f>
        <v>1</v>
      </c>
      <c r="O2538" s="2">
        <f>L2538-M2538-K2538-FIXED_COSTS</f>
        <v>18119.814367543164</v>
      </c>
      <c r="P2538" s="2">
        <f>IF(N2538=1,O2538,"")</f>
        <v>18119.814367543164</v>
      </c>
    </row>
    <row r="2539">
      <c r="A2539" s="6">
        <v>3</v>
      </c>
      <c r="B2539" s="6">
        <v>18</v>
      </c>
      <c r="C2539" s="6">
        <v>24</v>
      </c>
      <c r="D2539" s="6">
        <f>A2539+B2539+C2539</f>
        <v>45</v>
      </c>
      <c r="E2539" s="5">
        <f>IF(A2539=0,0,A2539*LABOR_HRS_WK_TOM*SEASON_WEEKS*(1+DIM_PCT_TOM)^A2539)</f>
        <v>359.37000000000012</v>
      </c>
      <c r="F2539" s="5">
        <f>IF(B2539=0,0,B2539*LABOR_HRS_WK_CAR*SEASON_WEEKS*(1+DIM_PCT_CAR)^B2539)</f>
        <v>842.21570756151152</v>
      </c>
      <c r="G2539" s="5">
        <f>IF(C2539=0,0,C2539*LABOR_HRS_WK_MES*SEASON_WEEKS*(1+DIM_PCT_MES)^C2539)</f>
        <v>1455.139134447498</v>
      </c>
      <c r="H2539" s="5">
        <f>E2539+F2539+G2539</f>
        <v>2656.72484200901</v>
      </c>
      <c r="I2539" s="5">
        <f>MIN(H2539,FARMER_HRS)</f>
        <v>720</v>
      </c>
      <c r="J2539" s="5">
        <f>MAX(0,H2539-FARMER_HRS)</f>
        <v>1936.72484200901</v>
      </c>
      <c r="K2539" s="2">
        <f>I2539*FARMER_RATE+J2539*TEMP_WORKER_RATE</f>
        <v>58623.695173767534</v>
      </c>
      <c r="L2539" s="2">
        <f>A2539*PRICE_TOM+B2539*PRICE_CAR+C2539*PRICE_MES</f>
        <v>128892</v>
      </c>
      <c r="M2539" s="2">
        <f>A2539*FERT_BED_TOM+B2539*FERT_BED_CAR+C2539*FERT_BED_MES</f>
        <v>31680</v>
      </c>
      <c r="N2539" s="6">
        <f>IF(AND(D2539&lt;=TOTAL_BEDS,J2539&lt;=TEMP_WORKER_MAX*TEMP_WORKER_HRS),1,0)</f>
        <v>1</v>
      </c>
      <c r="O2539" s="2">
        <f>L2539-M2539-K2539-FIXED_COSTS</f>
        <v>18588.304826232466</v>
      </c>
      <c r="P2539" s="2">
        <f>IF(N2539=1,O2539,"")</f>
        <v>18588.304826232466</v>
      </c>
    </row>
    <row r="2540">
      <c r="A2540" s="6">
        <v>3</v>
      </c>
      <c r="B2540" s="6">
        <v>18</v>
      </c>
      <c r="C2540" s="6">
        <v>25</v>
      </c>
      <c r="D2540" s="6">
        <f>A2540+B2540+C2540</f>
        <v>46</v>
      </c>
      <c r="E2540" s="5">
        <f>IF(A2540=0,0,A2540*LABOR_HRS_WK_TOM*SEASON_WEEKS*(1+DIM_PCT_TOM)^A2540)</f>
        <v>359.37000000000012</v>
      </c>
      <c r="F2540" s="5">
        <f>IF(B2540=0,0,B2540*LABOR_HRS_WK_CAR*SEASON_WEEKS*(1+DIM_PCT_CAR)^B2540)</f>
        <v>842.21570756151152</v>
      </c>
      <c r="G2540" s="5">
        <f>IF(C2540=0,0,C2540*LABOR_HRS_WK_MES*SEASON_WEEKS*(1+DIM_PCT_MES)^C2540)</f>
        <v>1534.7170558625955</v>
      </c>
      <c r="H2540" s="5">
        <f>E2540+F2540+G2540</f>
        <v>2736.3027634241071</v>
      </c>
      <c r="I2540" s="5">
        <f>MIN(H2540,FARMER_HRS)</f>
        <v>720</v>
      </c>
      <c r="J2540" s="5">
        <f>MAX(0,H2540-FARMER_HRS)</f>
        <v>2016.3027634241071</v>
      </c>
      <c r="K2540" s="2">
        <f>I2540*FARMER_RATE+J2540*TEMP_WORKER_RATE</f>
        <v>60005.256309446304</v>
      </c>
      <c r="L2540" s="2">
        <f>A2540*PRICE_TOM+B2540*PRICE_CAR+C2540*PRICE_MES</f>
        <v>131592</v>
      </c>
      <c r="M2540" s="2">
        <f>A2540*FERT_BED_TOM+B2540*FERT_BED_CAR+C2540*FERT_BED_MES</f>
        <v>32560</v>
      </c>
      <c r="N2540" s="6">
        <f>IF(AND(D2540&lt;=TOTAL_BEDS,J2540&lt;=TEMP_WORKER_MAX*TEMP_WORKER_HRS),1,0)</f>
        <v>1</v>
      </c>
      <c r="O2540" s="2">
        <f>L2540-M2540-K2540-FIXED_COSTS</f>
        <v>19026.743690553696</v>
      </c>
      <c r="P2540" s="2">
        <f>IF(N2540=1,O2540,"")</f>
        <v>19026.743690553696</v>
      </c>
    </row>
    <row r="2541">
      <c r="A2541" s="6">
        <v>3</v>
      </c>
      <c r="B2541" s="6">
        <v>18</v>
      </c>
      <c r="C2541" s="6">
        <v>26</v>
      </c>
      <c r="D2541" s="6">
        <f>A2541+B2541+C2541</f>
        <v>47</v>
      </c>
      <c r="E2541" s="5">
        <f>IF(A2541=0,0,A2541*LABOR_HRS_WK_TOM*SEASON_WEEKS*(1+DIM_PCT_TOM)^A2541)</f>
        <v>359.37000000000012</v>
      </c>
      <c r="F2541" s="5">
        <f>IF(B2541=0,0,B2541*LABOR_HRS_WK_CAR*SEASON_WEEKS*(1+DIM_PCT_CAR)^B2541)</f>
        <v>842.21570756151152</v>
      </c>
      <c r="G2541" s="5">
        <f>IF(C2541=0,0,C2541*LABOR_HRS_WK_MES*SEASON_WEEKS*(1+DIM_PCT_MES)^C2541)</f>
        <v>1616.0570598233128</v>
      </c>
      <c r="H2541" s="5">
        <f>E2541+F2541+G2541</f>
        <v>2817.6427673848248</v>
      </c>
      <c r="I2541" s="5">
        <f>MIN(H2541,FARMER_HRS)</f>
        <v>720</v>
      </c>
      <c r="J2541" s="5">
        <f>MAX(0,H2541-FARMER_HRS)</f>
        <v>2097.6427673848248</v>
      </c>
      <c r="K2541" s="2">
        <f>I2541*FARMER_RATE+J2541*TEMP_WORKER_RATE</f>
        <v>61417.409155986541</v>
      </c>
      <c r="L2541" s="2">
        <f>A2541*PRICE_TOM+B2541*PRICE_CAR+C2541*PRICE_MES</f>
        <v>134292</v>
      </c>
      <c r="M2541" s="2">
        <f>A2541*FERT_BED_TOM+B2541*FERT_BED_CAR+C2541*FERT_BED_MES</f>
        <v>33440</v>
      </c>
      <c r="N2541" s="6">
        <f>IF(AND(D2541&lt;=TOTAL_BEDS,J2541&lt;=TEMP_WORKER_MAX*TEMP_WORKER_HRS),1,0)</f>
        <v>1</v>
      </c>
      <c r="O2541" s="2">
        <f>L2541-M2541-K2541-FIXED_COSTS</f>
        <v>19434.590844013459</v>
      </c>
      <c r="P2541" s="2">
        <f>IF(N2541=1,O2541,"")</f>
        <v>19434.590844013459</v>
      </c>
    </row>
    <row r="2542">
      <c r="A2542" s="6">
        <v>3</v>
      </c>
      <c r="B2542" s="6">
        <v>18</v>
      </c>
      <c r="C2542" s="6">
        <v>27</v>
      </c>
      <c r="D2542" s="6">
        <f>A2542+B2542+C2542</f>
        <v>48</v>
      </c>
      <c r="E2542" s="5">
        <f>IF(A2542=0,0,A2542*LABOR_HRS_WK_TOM*SEASON_WEEKS*(1+DIM_PCT_TOM)^A2542)</f>
        <v>359.37000000000012</v>
      </c>
      <c r="F2542" s="5">
        <f>IF(B2542=0,0,B2542*LABOR_HRS_WK_CAR*SEASON_WEEKS*(1+DIM_PCT_CAR)^B2542)</f>
        <v>842.21570756151152</v>
      </c>
      <c r="G2542" s="5">
        <f>IF(C2542=0,0,C2542*LABOR_HRS_WK_MES*SEASON_WEEKS*(1+DIM_PCT_MES)^C2542)</f>
        <v>1699.19076434307</v>
      </c>
      <c r="H2542" s="5">
        <f>E2542+F2542+G2542</f>
        <v>2900.7764719045817</v>
      </c>
      <c r="I2542" s="5">
        <f>MIN(H2542,FARMER_HRS)</f>
        <v>720</v>
      </c>
      <c r="J2542" s="5">
        <f>MAX(0,H2542-FARMER_HRS)</f>
        <v>2180.7764719045817</v>
      </c>
      <c r="K2542" s="2">
        <f>I2542*FARMER_RATE+J2542*TEMP_WORKER_RATE</f>
        <v>62860.702637232323</v>
      </c>
      <c r="L2542" s="2">
        <f>A2542*PRICE_TOM+B2542*PRICE_CAR+C2542*PRICE_MES</f>
        <v>136992</v>
      </c>
      <c r="M2542" s="2">
        <f>A2542*FERT_BED_TOM+B2542*FERT_BED_CAR+C2542*FERT_BED_MES</f>
        <v>34320</v>
      </c>
      <c r="N2542" s="6">
        <f>IF(AND(D2542&lt;=TOTAL_BEDS,J2542&lt;=TEMP_WORKER_MAX*TEMP_WORKER_HRS),1,0)</f>
        <v>1</v>
      </c>
      <c r="O2542" s="2">
        <f>L2542-M2542-K2542-FIXED_COSTS</f>
        <v>19811.297362767677</v>
      </c>
      <c r="P2542" s="2">
        <f>IF(N2542=1,O2542,"")</f>
        <v>19811.297362767677</v>
      </c>
    </row>
    <row r="2543">
      <c r="A2543" s="6">
        <v>3</v>
      </c>
      <c r="B2543" s="6">
        <v>18</v>
      </c>
      <c r="C2543" s="6">
        <v>28</v>
      </c>
      <c r="D2543" s="6">
        <f>A2543+B2543+C2543</f>
        <v>49</v>
      </c>
      <c r="E2543" s="5">
        <f>IF(A2543=0,0,A2543*LABOR_HRS_WK_TOM*SEASON_WEEKS*(1+DIM_PCT_TOM)^A2543)</f>
        <v>359.37000000000012</v>
      </c>
      <c r="F2543" s="5">
        <f>IF(B2543=0,0,B2543*LABOR_HRS_WK_CAR*SEASON_WEEKS*(1+DIM_PCT_CAR)^B2543)</f>
        <v>842.21570756151152</v>
      </c>
      <c r="G2543" s="5">
        <f>IF(C2543=0,0,C2543*LABOR_HRS_WK_MES*SEASON_WEEKS*(1+DIM_PCT_MES)^C2543)</f>
        <v>1784.1503025602233</v>
      </c>
      <c r="H2543" s="5">
        <f>E2543+F2543+G2543</f>
        <v>2985.736010121735</v>
      </c>
      <c r="I2543" s="5">
        <f>MIN(H2543,FARMER_HRS)</f>
        <v>720</v>
      </c>
      <c r="J2543" s="5">
        <f>MAX(0,H2543-FARMER_HRS)</f>
        <v>2265.736010121735</v>
      </c>
      <c r="K2543" s="2">
        <f>I2543*FARMER_RATE+J2543*TEMP_WORKER_RATE</f>
        <v>64335.694620169008</v>
      </c>
      <c r="L2543" s="2">
        <f>A2543*PRICE_TOM+B2543*PRICE_CAR+C2543*PRICE_MES</f>
        <v>139692</v>
      </c>
      <c r="M2543" s="2">
        <f>A2543*FERT_BED_TOM+B2543*FERT_BED_CAR+C2543*FERT_BED_MES</f>
        <v>35200</v>
      </c>
      <c r="N2543" s="6">
        <f>IF(AND(D2543&lt;=TOTAL_BEDS,J2543&lt;=TEMP_WORKER_MAX*TEMP_WORKER_HRS),1,0)</f>
        <v>1</v>
      </c>
      <c r="O2543" s="2">
        <f>L2543-M2543-K2543-FIXED_COSTS</f>
        <v>20156.305379830992</v>
      </c>
      <c r="P2543" s="2">
        <f>IF(N2543=1,O2543,"")</f>
        <v>20156.305379830992</v>
      </c>
    </row>
    <row r="2544">
      <c r="A2544" s="6">
        <v>3</v>
      </c>
      <c r="B2544" s="6">
        <v>18</v>
      </c>
      <c r="C2544" s="6">
        <v>29</v>
      </c>
      <c r="D2544" s="6">
        <f>A2544+B2544+C2544</f>
        <v>50</v>
      </c>
      <c r="E2544" s="5">
        <f>IF(A2544=0,0,A2544*LABOR_HRS_WK_TOM*SEASON_WEEKS*(1+DIM_PCT_TOM)^A2544)</f>
        <v>359.37000000000012</v>
      </c>
      <c r="F2544" s="5">
        <f>IF(B2544=0,0,B2544*LABOR_HRS_WK_CAR*SEASON_WEEKS*(1+DIM_PCT_CAR)^B2544)</f>
        <v>842.21570756151152</v>
      </c>
      <c r="G2544" s="5">
        <f>IF(C2544=0,0,C2544*LABOR_HRS_WK_MES*SEASON_WEEKS*(1+DIM_PCT_MES)^C2544)</f>
        <v>1870.9683306758766</v>
      </c>
      <c r="H2544" s="5">
        <f>E2544+F2544+G2544</f>
        <v>3072.5540382373883</v>
      </c>
      <c r="I2544" s="5">
        <f>MIN(H2544,FARMER_HRS)</f>
        <v>720</v>
      </c>
      <c r="J2544" s="5">
        <f>MAX(0,H2544-FARMER_HRS)</f>
        <v>2352.5540382373883</v>
      </c>
      <c r="K2544" s="2">
        <f>I2544*FARMER_RATE+J2544*TEMP_WORKER_RATE</f>
        <v>65842.952052732435</v>
      </c>
      <c r="L2544" s="2">
        <f>A2544*PRICE_TOM+B2544*PRICE_CAR+C2544*PRICE_MES</f>
        <v>142392</v>
      </c>
      <c r="M2544" s="2">
        <f>A2544*FERT_BED_TOM+B2544*FERT_BED_CAR+C2544*FERT_BED_MES</f>
        <v>36080</v>
      </c>
      <c r="N2544" s="6">
        <f>IF(AND(D2544&lt;=TOTAL_BEDS,J2544&lt;=TEMP_WORKER_MAX*TEMP_WORKER_HRS),1,0)</f>
        <v>1</v>
      </c>
      <c r="O2544" s="2">
        <f>L2544-M2544-K2544-FIXED_COSTS</f>
        <v>20469.047947267565</v>
      </c>
      <c r="P2544" s="2">
        <f>IF(N2544=1,O2544,"")</f>
        <v>20469.047947267565</v>
      </c>
    </row>
    <row r="2545">
      <c r="A2545" s="6">
        <v>3</v>
      </c>
      <c r="B2545" s="6">
        <v>18</v>
      </c>
      <c r="C2545" s="6">
        <v>30</v>
      </c>
      <c r="D2545" s="6">
        <f>A2545+B2545+C2545</f>
        <v>51</v>
      </c>
      <c r="E2545" s="5">
        <f>IF(A2545=0,0,A2545*LABOR_HRS_WK_TOM*SEASON_WEEKS*(1+DIM_PCT_TOM)^A2545)</f>
        <v>359.37000000000012</v>
      </c>
      <c r="F2545" s="5">
        <f>IF(B2545=0,0,B2545*LABOR_HRS_WK_CAR*SEASON_WEEKS*(1+DIM_PCT_CAR)^B2545)</f>
        <v>842.21570756151152</v>
      </c>
      <c r="G2545" s="5">
        <f>IF(C2545=0,0,C2545*LABOR_HRS_WK_MES*SEASON_WEEKS*(1+DIM_PCT_MES)^C2545)</f>
        <v>1959.6780360096466</v>
      </c>
      <c r="H2545" s="5">
        <f>E2545+F2545+G2545</f>
        <v>3161.2637435711586</v>
      </c>
      <c r="I2545" s="5">
        <f>MIN(H2545,FARMER_HRS)</f>
        <v>720</v>
      </c>
      <c r="J2545" s="5">
        <f>MAX(0,H2545-FARMER_HRS)</f>
        <v>2441.2637435711586</v>
      </c>
      <c r="K2545" s="2">
        <f>I2545*FARMER_RATE+J2545*TEMP_WORKER_RATE</f>
        <v>67383.051103665945</v>
      </c>
      <c r="L2545" s="2">
        <f>A2545*PRICE_TOM+B2545*PRICE_CAR+C2545*PRICE_MES</f>
        <v>145092</v>
      </c>
      <c r="M2545" s="2">
        <f>A2545*FERT_BED_TOM+B2545*FERT_BED_CAR+C2545*FERT_BED_MES</f>
        <v>36960</v>
      </c>
      <c r="N2545" s="6">
        <f>IF(AND(D2545&lt;=TOTAL_BEDS,J2545&lt;=TEMP_WORKER_MAX*TEMP_WORKER_HRS),1,0)</f>
        <v>1</v>
      </c>
      <c r="O2545" s="2">
        <f>L2545-M2545-K2545-FIXED_COSTS</f>
        <v>20748.948896334055</v>
      </c>
      <c r="P2545" s="2">
        <f>IF(N2545=1,O2545,"")</f>
        <v>20748.948896334055</v>
      </c>
    </row>
    <row r="2546">
      <c r="A2546" s="6">
        <v>3</v>
      </c>
      <c r="B2546" s="6">
        <v>19</v>
      </c>
      <c r="C2546" s="6">
        <v>0</v>
      </c>
      <c r="D2546" s="6">
        <f>A2546+B2546+C2546</f>
        <v>22</v>
      </c>
      <c r="E2546" s="5">
        <f>IF(A2546=0,0,A2546*LABOR_HRS_WK_TOM*SEASON_WEEKS*(1+DIM_PCT_TOM)^A2546)</f>
        <v>359.37000000000012</v>
      </c>
      <c r="F2546" s="5">
        <f>IF(B2546=0,0,B2546*LABOR_HRS_WK_CAR*SEASON_WEEKS*(1+DIM_PCT_CAR)^B2546)</f>
        <v>911.23060582002415</v>
      </c>
      <c r="G2546" s="5">
        <f>IF(C2546=0,0,C2546*LABOR_HRS_WK_MES*SEASON_WEEKS*(1+DIM_PCT_MES)^C2546)</f>
        <v>0</v>
      </c>
      <c r="H2546" s="5">
        <f>E2546+F2546+G2546</f>
        <v>1270.6006058200242</v>
      </c>
      <c r="I2546" s="5">
        <f>MIN(H2546,FARMER_HRS)</f>
        <v>720</v>
      </c>
      <c r="J2546" s="5">
        <f>MAX(0,H2546-FARMER_HRS)</f>
        <v>550.60060582002416</v>
      </c>
      <c r="K2546" s="2">
        <f>I2546*FARMER_RATE+J2546*TEMP_WORKER_RATE</f>
        <v>34559.038295486534</v>
      </c>
      <c r="L2546" s="2">
        <f>A2546*PRICE_TOM+B2546*PRICE_CAR+C2546*PRICE_MES</f>
        <v>66186</v>
      </c>
      <c r="M2546" s="2">
        <f>A2546*FERT_BED_TOM+B2546*FERT_BED_CAR+C2546*FERT_BED_MES</f>
        <v>11000</v>
      </c>
      <c r="N2546" s="6">
        <f>IF(AND(D2546&lt;=TOTAL_BEDS,J2546&lt;=TEMP_WORKER_MAX*TEMP_WORKER_HRS),1,0)</f>
        <v>1</v>
      </c>
      <c r="O2546" s="2">
        <f>L2546-M2546-K2546-FIXED_COSTS</f>
        <v>626.96170451346552</v>
      </c>
      <c r="P2546" s="2">
        <f>IF(N2546=1,O2546,"")</f>
        <v>626.96170451346552</v>
      </c>
    </row>
    <row r="2547">
      <c r="A2547" s="6">
        <v>3</v>
      </c>
      <c r="B2547" s="6">
        <v>19</v>
      </c>
      <c r="C2547" s="6">
        <v>1</v>
      </c>
      <c r="D2547" s="6">
        <f>A2547+B2547+C2547</f>
        <v>23</v>
      </c>
      <c r="E2547" s="5">
        <f>IF(A2547=0,0,A2547*LABOR_HRS_WK_TOM*SEASON_WEEKS*(1+DIM_PCT_TOM)^A2547)</f>
        <v>359.37000000000012</v>
      </c>
      <c r="F2547" s="5">
        <f>IF(B2547=0,0,B2547*LABOR_HRS_WK_CAR*SEASON_WEEKS*(1+DIM_PCT_CAR)^B2547)</f>
        <v>911.23060582002415</v>
      </c>
      <c r="G2547" s="5">
        <f>IF(C2547=0,0,C2547*LABOR_HRS_WK_MES*SEASON_WEEKS*(1+DIM_PCT_MES)^C2547)</f>
        <v>45.5625</v>
      </c>
      <c r="H2547" s="5">
        <f>E2547+F2547+G2547</f>
        <v>1316.1631058200242</v>
      </c>
      <c r="I2547" s="5">
        <f>MIN(H2547,FARMER_HRS)</f>
        <v>720</v>
      </c>
      <c r="J2547" s="5">
        <f>MAX(0,H2547-FARMER_HRS)</f>
        <v>596.16310582002416</v>
      </c>
      <c r="K2547" s="2">
        <f>I2547*FARMER_RATE+J2547*TEMP_WORKER_RATE</f>
        <v>35350.053920486534</v>
      </c>
      <c r="L2547" s="2">
        <f>A2547*PRICE_TOM+B2547*PRICE_CAR+C2547*PRICE_MES</f>
        <v>68886</v>
      </c>
      <c r="M2547" s="2">
        <f>A2547*FERT_BED_TOM+B2547*FERT_BED_CAR+C2547*FERT_BED_MES</f>
        <v>11880</v>
      </c>
      <c r="N2547" s="6">
        <f>IF(AND(D2547&lt;=TOTAL_BEDS,J2547&lt;=TEMP_WORKER_MAX*TEMP_WORKER_HRS),1,0)</f>
        <v>1</v>
      </c>
      <c r="O2547" s="2">
        <f>L2547-M2547-K2547-FIXED_COSTS</f>
        <v>1655.9460795134655</v>
      </c>
      <c r="P2547" s="2">
        <f>IF(N2547=1,O2547,"")</f>
        <v>1655.9460795134655</v>
      </c>
    </row>
    <row r="2548">
      <c r="A2548" s="6">
        <v>3</v>
      </c>
      <c r="B2548" s="6">
        <v>19</v>
      </c>
      <c r="C2548" s="6">
        <v>2</v>
      </c>
      <c r="D2548" s="6">
        <f>A2548+B2548+C2548</f>
        <v>24</v>
      </c>
      <c r="E2548" s="5">
        <f>IF(A2548=0,0,A2548*LABOR_HRS_WK_TOM*SEASON_WEEKS*(1+DIM_PCT_TOM)^A2548)</f>
        <v>359.37000000000012</v>
      </c>
      <c r="F2548" s="5">
        <f>IF(B2548=0,0,B2548*LABOR_HRS_WK_CAR*SEASON_WEEKS*(1+DIM_PCT_CAR)^B2548)</f>
        <v>911.23060582002415</v>
      </c>
      <c r="G2548" s="5">
        <f>IF(C2548=0,0,C2548*LABOR_HRS_WK_MES*SEASON_WEEKS*(1+DIM_PCT_MES)^C2548)</f>
        <v>92.2640625</v>
      </c>
      <c r="H2548" s="5">
        <f>E2548+F2548+G2548</f>
        <v>1362.8646683200241</v>
      </c>
      <c r="I2548" s="5">
        <f>MIN(H2548,FARMER_HRS)</f>
        <v>720</v>
      </c>
      <c r="J2548" s="5">
        <f>MAX(0,H2548-FARMER_HRS)</f>
        <v>642.86466832002407</v>
      </c>
      <c r="K2548" s="2">
        <f>I2548*FARMER_RATE+J2548*TEMP_WORKER_RATE</f>
        <v>36160.844936111527</v>
      </c>
      <c r="L2548" s="2">
        <f>A2548*PRICE_TOM+B2548*PRICE_CAR+C2548*PRICE_MES</f>
        <v>71586</v>
      </c>
      <c r="M2548" s="2">
        <f>A2548*FERT_BED_TOM+B2548*FERT_BED_CAR+C2548*FERT_BED_MES</f>
        <v>12760</v>
      </c>
      <c r="N2548" s="6">
        <f>IF(AND(D2548&lt;=TOTAL_BEDS,J2548&lt;=TEMP_WORKER_MAX*TEMP_WORKER_HRS),1,0)</f>
        <v>1</v>
      </c>
      <c r="O2548" s="2">
        <f>L2548-M2548-K2548-FIXED_COSTS</f>
        <v>2665.1550638884728</v>
      </c>
      <c r="P2548" s="2">
        <f>IF(N2548=1,O2548,"")</f>
        <v>2665.1550638884728</v>
      </c>
    </row>
    <row r="2549">
      <c r="A2549" s="6">
        <v>3</v>
      </c>
      <c r="B2549" s="6">
        <v>19</v>
      </c>
      <c r="C2549" s="6">
        <v>3</v>
      </c>
      <c r="D2549" s="6">
        <f>A2549+B2549+C2549</f>
        <v>25</v>
      </c>
      <c r="E2549" s="5">
        <f>IF(A2549=0,0,A2549*LABOR_HRS_WK_TOM*SEASON_WEEKS*(1+DIM_PCT_TOM)^A2549)</f>
        <v>359.37000000000012</v>
      </c>
      <c r="F2549" s="5">
        <f>IF(B2549=0,0,B2549*LABOR_HRS_WK_CAR*SEASON_WEEKS*(1+DIM_PCT_CAR)^B2549)</f>
        <v>911.23060582002415</v>
      </c>
      <c r="G2549" s="5">
        <f>IF(C2549=0,0,C2549*LABOR_HRS_WK_MES*SEASON_WEEKS*(1+DIM_PCT_MES)^C2549)</f>
        <v>140.12604492187498</v>
      </c>
      <c r="H2549" s="5">
        <f>E2549+F2549+G2549</f>
        <v>1410.7266507418992</v>
      </c>
      <c r="I2549" s="5">
        <f>MIN(H2549,FARMER_HRS)</f>
        <v>720</v>
      </c>
      <c r="J2549" s="5">
        <f>MAX(0,H2549-FARMER_HRS)</f>
        <v>690.72665074189922</v>
      </c>
      <c r="K2549" s="2">
        <f>I2549*FARMER_RATE+J2549*TEMP_WORKER_RATE</f>
        <v>36991.782130935753</v>
      </c>
      <c r="L2549" s="2">
        <f>A2549*PRICE_TOM+B2549*PRICE_CAR+C2549*PRICE_MES</f>
        <v>74286</v>
      </c>
      <c r="M2549" s="2">
        <f>A2549*FERT_BED_TOM+B2549*FERT_BED_CAR+C2549*FERT_BED_MES</f>
        <v>13640</v>
      </c>
      <c r="N2549" s="6">
        <f>IF(AND(D2549&lt;=TOTAL_BEDS,J2549&lt;=TEMP_WORKER_MAX*TEMP_WORKER_HRS),1,0)</f>
        <v>1</v>
      </c>
      <c r="O2549" s="2">
        <f>L2549-M2549-K2549-FIXED_COSTS</f>
        <v>3654.2178690642468</v>
      </c>
      <c r="P2549" s="2">
        <f>IF(N2549=1,O2549,"")</f>
        <v>3654.2178690642468</v>
      </c>
    </row>
    <row r="2550">
      <c r="A2550" s="6">
        <v>3</v>
      </c>
      <c r="B2550" s="6">
        <v>19</v>
      </c>
      <c r="C2550" s="6">
        <v>4</v>
      </c>
      <c r="D2550" s="6">
        <f>A2550+B2550+C2550</f>
        <v>26</v>
      </c>
      <c r="E2550" s="5">
        <f>IF(A2550=0,0,A2550*LABOR_HRS_WK_TOM*SEASON_WEEKS*(1+DIM_PCT_TOM)^A2550)</f>
        <v>359.37000000000012</v>
      </c>
      <c r="F2550" s="5">
        <f>IF(B2550=0,0,B2550*LABOR_HRS_WK_CAR*SEASON_WEEKS*(1+DIM_PCT_CAR)^B2550)</f>
        <v>911.23060582002415</v>
      </c>
      <c r="G2550" s="5">
        <f>IF(C2550=0,0,C2550*LABOR_HRS_WK_MES*SEASON_WEEKS*(1+DIM_PCT_MES)^C2550)</f>
        <v>189.17016064453119</v>
      </c>
      <c r="H2550" s="5">
        <f>E2550+F2550+G2550</f>
        <v>1459.7707664645554</v>
      </c>
      <c r="I2550" s="5">
        <f>MIN(H2550,FARMER_HRS)</f>
        <v>720</v>
      </c>
      <c r="J2550" s="5">
        <f>MAX(0,H2550-FARMER_HRS)</f>
        <v>739.77076646455544</v>
      </c>
      <c r="K2550" s="2">
        <f>I2550*FARMER_RATE+J2550*TEMP_WORKER_RATE</f>
        <v>37843.24247334298</v>
      </c>
      <c r="L2550" s="2">
        <f>A2550*PRICE_TOM+B2550*PRICE_CAR+C2550*PRICE_MES</f>
        <v>76986</v>
      </c>
      <c r="M2550" s="2">
        <f>A2550*FERT_BED_TOM+B2550*FERT_BED_CAR+C2550*FERT_BED_MES</f>
        <v>14520</v>
      </c>
      <c r="N2550" s="6">
        <f>IF(AND(D2550&lt;=TOTAL_BEDS,J2550&lt;=TEMP_WORKER_MAX*TEMP_WORKER_HRS),1,0)</f>
        <v>1</v>
      </c>
      <c r="O2550" s="2">
        <f>L2550-M2550-K2550-FIXED_COSTS</f>
        <v>4622.75752665702</v>
      </c>
      <c r="P2550" s="2">
        <f>IF(N2550=1,O2550,"")</f>
        <v>4622.75752665702</v>
      </c>
    </row>
    <row r="2551">
      <c r="A2551" s="6">
        <v>3</v>
      </c>
      <c r="B2551" s="6">
        <v>19</v>
      </c>
      <c r="C2551" s="6">
        <v>5</v>
      </c>
      <c r="D2551" s="6">
        <f>A2551+B2551+C2551</f>
        <v>27</v>
      </c>
      <c r="E2551" s="5">
        <f>IF(A2551=0,0,A2551*LABOR_HRS_WK_TOM*SEASON_WEEKS*(1+DIM_PCT_TOM)^A2551)</f>
        <v>359.37000000000012</v>
      </c>
      <c r="F2551" s="5">
        <f>IF(B2551=0,0,B2551*LABOR_HRS_WK_CAR*SEASON_WEEKS*(1+DIM_PCT_CAR)^B2551)</f>
        <v>911.23060582002415</v>
      </c>
      <c r="G2551" s="5">
        <f>IF(C2551=0,0,C2551*LABOR_HRS_WK_MES*SEASON_WEEKS*(1+DIM_PCT_MES)^C2551)</f>
        <v>239.41848456573481</v>
      </c>
      <c r="H2551" s="5">
        <f>E2551+F2551+G2551</f>
        <v>1510.019090385759</v>
      </c>
      <c r="I2551" s="5">
        <f>MIN(H2551,FARMER_HRS)</f>
        <v>720</v>
      </c>
      <c r="J2551" s="5">
        <f>MAX(0,H2551-FARMER_HRS)</f>
        <v>790.019090385759</v>
      </c>
      <c r="K2551" s="2">
        <f>I2551*FARMER_RATE+J2551*TEMP_WORKER_RATE</f>
        <v>38715.609208086091</v>
      </c>
      <c r="L2551" s="2">
        <f>A2551*PRICE_TOM+B2551*PRICE_CAR+C2551*PRICE_MES</f>
        <v>79686</v>
      </c>
      <c r="M2551" s="2">
        <f>A2551*FERT_BED_TOM+B2551*FERT_BED_CAR+C2551*FERT_BED_MES</f>
        <v>15400</v>
      </c>
      <c r="N2551" s="6">
        <f>IF(AND(D2551&lt;=TOTAL_BEDS,J2551&lt;=TEMP_WORKER_MAX*TEMP_WORKER_HRS),1,0)</f>
        <v>1</v>
      </c>
      <c r="O2551" s="2">
        <f>L2551-M2551-K2551-FIXED_COSTS</f>
        <v>5570.3907919139092</v>
      </c>
      <c r="P2551" s="2">
        <f>IF(N2551=1,O2551,"")</f>
        <v>5570.3907919139092</v>
      </c>
    </row>
    <row r="2552">
      <c r="A2552" s="6">
        <v>3</v>
      </c>
      <c r="B2552" s="6">
        <v>19</v>
      </c>
      <c r="C2552" s="6">
        <v>6</v>
      </c>
      <c r="D2552" s="6">
        <f>A2552+B2552+C2552</f>
        <v>28</v>
      </c>
      <c r="E2552" s="5">
        <f>IF(A2552=0,0,A2552*LABOR_HRS_WK_TOM*SEASON_WEEKS*(1+DIM_PCT_TOM)^A2552)</f>
        <v>359.37000000000012</v>
      </c>
      <c r="F2552" s="5">
        <f>IF(B2552=0,0,B2552*LABOR_HRS_WK_CAR*SEASON_WEEKS*(1+DIM_PCT_CAR)^B2552)</f>
        <v>911.23060582002415</v>
      </c>
      <c r="G2552" s="5">
        <f>IF(C2552=0,0,C2552*LABOR_HRS_WK_MES*SEASON_WEEKS*(1+DIM_PCT_MES)^C2552)</f>
        <v>290.89345874736773</v>
      </c>
      <c r="H2552" s="5">
        <f>E2552+F2552+G2552</f>
        <v>1561.4940645673919</v>
      </c>
      <c r="I2552" s="5">
        <f>MIN(H2552,FARMER_HRS)</f>
        <v>720</v>
      </c>
      <c r="J2552" s="5">
        <f>MAX(0,H2552-FARMER_HRS)</f>
        <v>841.49406456739189</v>
      </c>
      <c r="K2552" s="2">
        <f>I2552*FARMER_RATE+J2552*TEMP_WORKER_RATE</f>
        <v>39609.271954295</v>
      </c>
      <c r="L2552" s="2">
        <f>A2552*PRICE_TOM+B2552*PRICE_CAR+C2552*PRICE_MES</f>
        <v>82386</v>
      </c>
      <c r="M2552" s="2">
        <f>A2552*FERT_BED_TOM+B2552*FERT_BED_CAR+C2552*FERT_BED_MES</f>
        <v>16280</v>
      </c>
      <c r="N2552" s="6">
        <f>IF(AND(D2552&lt;=TOTAL_BEDS,J2552&lt;=TEMP_WORKER_MAX*TEMP_WORKER_HRS),1,0)</f>
        <v>1</v>
      </c>
      <c r="O2552" s="2">
        <f>L2552-M2552-K2552-FIXED_COSTS</f>
        <v>6496.728045705</v>
      </c>
      <c r="P2552" s="2">
        <f>IF(N2552=1,O2552,"")</f>
        <v>6496.728045705</v>
      </c>
    </row>
    <row r="2553">
      <c r="A2553" s="6">
        <v>3</v>
      </c>
      <c r="B2553" s="6">
        <v>19</v>
      </c>
      <c r="C2553" s="6">
        <v>7</v>
      </c>
      <c r="D2553" s="6">
        <f>A2553+B2553+C2553</f>
        <v>29</v>
      </c>
      <c r="E2553" s="5">
        <f>IF(A2553=0,0,A2553*LABOR_HRS_WK_TOM*SEASON_WEEKS*(1+DIM_PCT_TOM)^A2553)</f>
        <v>359.37000000000012</v>
      </c>
      <c r="F2553" s="5">
        <f>IF(B2553=0,0,B2553*LABOR_HRS_WK_CAR*SEASON_WEEKS*(1+DIM_PCT_CAR)^B2553)</f>
        <v>911.23060582002415</v>
      </c>
      <c r="G2553" s="5">
        <f>IF(C2553=0,0,C2553*LABOR_HRS_WK_MES*SEASON_WEEKS*(1+DIM_PCT_MES)^C2553)</f>
        <v>343.61789814532818</v>
      </c>
      <c r="H2553" s="5">
        <f>E2553+F2553+G2553</f>
        <v>1614.2185039653523</v>
      </c>
      <c r="I2553" s="5">
        <f>MIN(H2553,FARMER_HRS)</f>
        <v>720</v>
      </c>
      <c r="J2553" s="5">
        <f>MAX(0,H2553-FARMER_HRS)</f>
        <v>894.21850396535228</v>
      </c>
      <c r="K2553" s="2">
        <f>I2553*FARMER_RATE+J2553*TEMP_WORKER_RATE</f>
        <v>40524.62680495403</v>
      </c>
      <c r="L2553" s="2">
        <f>A2553*PRICE_TOM+B2553*PRICE_CAR+C2553*PRICE_MES</f>
        <v>85086</v>
      </c>
      <c r="M2553" s="2">
        <f>A2553*FERT_BED_TOM+B2553*FERT_BED_CAR+C2553*FERT_BED_MES</f>
        <v>17160</v>
      </c>
      <c r="N2553" s="6">
        <f>IF(AND(D2553&lt;=TOTAL_BEDS,J2553&lt;=TEMP_WORKER_MAX*TEMP_WORKER_HRS),1,0)</f>
        <v>1</v>
      </c>
      <c r="O2553" s="2">
        <f>L2553-M2553-K2553-FIXED_COSTS</f>
        <v>7401.37319504597</v>
      </c>
      <c r="P2553" s="2">
        <f>IF(N2553=1,O2553,"")</f>
        <v>7401.37319504597</v>
      </c>
    </row>
    <row r="2554">
      <c r="A2554" s="6">
        <v>3</v>
      </c>
      <c r="B2554" s="6">
        <v>19</v>
      </c>
      <c r="C2554" s="6">
        <v>8</v>
      </c>
      <c r="D2554" s="6">
        <f>A2554+B2554+C2554</f>
        <v>30</v>
      </c>
      <c r="E2554" s="5">
        <f>IF(A2554=0,0,A2554*LABOR_HRS_WK_TOM*SEASON_WEEKS*(1+DIM_PCT_TOM)^A2554)</f>
        <v>359.37000000000012</v>
      </c>
      <c r="F2554" s="5">
        <f>IF(B2554=0,0,B2554*LABOR_HRS_WK_CAR*SEASON_WEEKS*(1+DIM_PCT_CAR)^B2554)</f>
        <v>911.23060582002415</v>
      </c>
      <c r="G2554" s="5">
        <f>IF(C2554=0,0,C2554*LABOR_HRS_WK_MES*SEASON_WEEKS*(1+DIM_PCT_MES)^C2554)</f>
        <v>397.61499642530833</v>
      </c>
      <c r="H2554" s="5">
        <f>E2554+F2554+G2554</f>
        <v>1668.2156022453325</v>
      </c>
      <c r="I2554" s="5">
        <f>MIN(H2554,FARMER_HRS)</f>
        <v>720</v>
      </c>
      <c r="J2554" s="5">
        <f>MAX(0,H2554-FARMER_HRS)</f>
        <v>948.21560224533255</v>
      </c>
      <c r="K2554" s="2">
        <f>I2554*FARMER_RATE+J2554*TEMP_WORKER_RATE</f>
        <v>41462.076427870357</v>
      </c>
      <c r="L2554" s="2">
        <f>A2554*PRICE_TOM+B2554*PRICE_CAR+C2554*PRICE_MES</f>
        <v>87786</v>
      </c>
      <c r="M2554" s="2">
        <f>A2554*FERT_BED_TOM+B2554*FERT_BED_CAR+C2554*FERT_BED_MES</f>
        <v>18040</v>
      </c>
      <c r="N2554" s="6">
        <f>IF(AND(D2554&lt;=TOTAL_BEDS,J2554&lt;=TEMP_WORKER_MAX*TEMP_WORKER_HRS),1,0)</f>
        <v>1</v>
      </c>
      <c r="O2554" s="2">
        <f>L2554-M2554-K2554-FIXED_COSTS</f>
        <v>8283.9235721296427</v>
      </c>
      <c r="P2554" s="2">
        <f>IF(N2554=1,O2554,"")</f>
        <v>8283.9235721296427</v>
      </c>
    </row>
    <row r="2555">
      <c r="A2555" s="6">
        <v>3</v>
      </c>
      <c r="B2555" s="6">
        <v>19</v>
      </c>
      <c r="C2555" s="6">
        <v>9</v>
      </c>
      <c r="D2555" s="6">
        <f>A2555+B2555+C2555</f>
        <v>31</v>
      </c>
      <c r="E2555" s="5">
        <f>IF(A2555=0,0,A2555*LABOR_HRS_WK_TOM*SEASON_WEEKS*(1+DIM_PCT_TOM)^A2555)</f>
        <v>359.37000000000012</v>
      </c>
      <c r="F2555" s="5">
        <f>IF(B2555=0,0,B2555*LABOR_HRS_WK_CAR*SEASON_WEEKS*(1+DIM_PCT_CAR)^B2555)</f>
        <v>911.23060582002415</v>
      </c>
      <c r="G2555" s="5">
        <f>IF(C2555=0,0,C2555*LABOR_HRS_WK_MES*SEASON_WEEKS*(1+DIM_PCT_MES)^C2555)</f>
        <v>452.90833186570273</v>
      </c>
      <c r="H2555" s="5">
        <f>E2555+F2555+G2555</f>
        <v>1723.5089376857268</v>
      </c>
      <c r="I2555" s="5">
        <f>MIN(H2555,FARMER_HRS)</f>
        <v>720</v>
      </c>
      <c r="J2555" s="5">
        <f>MAX(0,H2555-FARMER_HRS)</f>
        <v>1003.5089376857268</v>
      </c>
      <c r="K2555" s="2">
        <f>I2555*FARMER_RATE+J2555*TEMP_WORKER_RATE</f>
        <v>42422.030168154975</v>
      </c>
      <c r="L2555" s="2">
        <f>A2555*PRICE_TOM+B2555*PRICE_CAR+C2555*PRICE_MES</f>
        <v>90486</v>
      </c>
      <c r="M2555" s="2">
        <f>A2555*FERT_BED_TOM+B2555*FERT_BED_CAR+C2555*FERT_BED_MES</f>
        <v>18920</v>
      </c>
      <c r="N2555" s="6">
        <f>IF(AND(D2555&lt;=TOTAL_BEDS,J2555&lt;=TEMP_WORKER_MAX*TEMP_WORKER_HRS),1,0)</f>
        <v>1</v>
      </c>
      <c r="O2555" s="2">
        <f>L2555-M2555-K2555-FIXED_COSTS</f>
        <v>9143.9698318450246</v>
      </c>
      <c r="P2555" s="2">
        <f>IF(N2555=1,O2555,"")</f>
        <v>9143.9698318450246</v>
      </c>
    </row>
    <row r="2556">
      <c r="A2556" s="6">
        <v>3</v>
      </c>
      <c r="B2556" s="6">
        <v>19</v>
      </c>
      <c r="C2556" s="6">
        <v>10</v>
      </c>
      <c r="D2556" s="6">
        <f>A2556+B2556+C2556</f>
        <v>32</v>
      </c>
      <c r="E2556" s="5">
        <f>IF(A2556=0,0,A2556*LABOR_HRS_WK_TOM*SEASON_WEEKS*(1+DIM_PCT_TOM)^A2556)</f>
        <v>359.37000000000012</v>
      </c>
      <c r="F2556" s="5">
        <f>IF(B2556=0,0,B2556*LABOR_HRS_WK_CAR*SEASON_WEEKS*(1+DIM_PCT_CAR)^B2556)</f>
        <v>911.23060582002415</v>
      </c>
      <c r="G2556" s="5">
        <f>IF(C2556=0,0,C2556*LABOR_HRS_WK_MES*SEASON_WEEKS*(1+DIM_PCT_MES)^C2556)</f>
        <v>509.52187334891551</v>
      </c>
      <c r="H2556" s="5">
        <f>E2556+F2556+G2556</f>
        <v>1780.1224791689397</v>
      </c>
      <c r="I2556" s="5">
        <f>MIN(H2556,FARMER_HRS)</f>
        <v>720</v>
      </c>
      <c r="J2556" s="5">
        <f>MAX(0,H2556-FARMER_HRS)</f>
        <v>1060.1224791689397</v>
      </c>
      <c r="K2556" s="2">
        <f>I2556*FARMER_RATE+J2556*TEMP_WORKER_RATE</f>
        <v>43404.904152238538</v>
      </c>
      <c r="L2556" s="2">
        <f>A2556*PRICE_TOM+B2556*PRICE_CAR+C2556*PRICE_MES</f>
        <v>93186</v>
      </c>
      <c r="M2556" s="2">
        <f>A2556*FERT_BED_TOM+B2556*FERT_BED_CAR+C2556*FERT_BED_MES</f>
        <v>19800</v>
      </c>
      <c r="N2556" s="6">
        <f>IF(AND(D2556&lt;=TOTAL_BEDS,J2556&lt;=TEMP_WORKER_MAX*TEMP_WORKER_HRS),1,0)</f>
        <v>1</v>
      </c>
      <c r="O2556" s="2">
        <f>L2556-M2556-K2556-FIXED_COSTS</f>
        <v>9981.0958477614622</v>
      </c>
      <c r="P2556" s="2">
        <f>IF(N2556=1,O2556,"")</f>
        <v>9981.0958477614622</v>
      </c>
    </row>
    <row r="2557">
      <c r="A2557" s="6">
        <v>3</v>
      </c>
      <c r="B2557" s="6">
        <v>19</v>
      </c>
      <c r="C2557" s="6">
        <v>11</v>
      </c>
      <c r="D2557" s="6">
        <f>A2557+B2557+C2557</f>
        <v>33</v>
      </c>
      <c r="E2557" s="5">
        <f>IF(A2557=0,0,A2557*LABOR_HRS_WK_TOM*SEASON_WEEKS*(1+DIM_PCT_TOM)^A2557)</f>
        <v>359.37000000000012</v>
      </c>
      <c r="F2557" s="5">
        <f>IF(B2557=0,0,B2557*LABOR_HRS_WK_CAR*SEASON_WEEKS*(1+DIM_PCT_CAR)^B2557)</f>
        <v>911.23060582002415</v>
      </c>
      <c r="G2557" s="5">
        <f>IF(C2557=0,0,C2557*LABOR_HRS_WK_MES*SEASON_WEEKS*(1+DIM_PCT_MES)^C2557)</f>
        <v>567.47998644235463</v>
      </c>
      <c r="H2557" s="5">
        <f>E2557+F2557+G2557</f>
        <v>1838.0805922623788</v>
      </c>
      <c r="I2557" s="5">
        <f>MIN(H2557,FARMER_HRS)</f>
        <v>720</v>
      </c>
      <c r="J2557" s="5">
        <f>MAX(0,H2557-FARMER_HRS)</f>
        <v>1118.0805922623788</v>
      </c>
      <c r="K2557" s="2">
        <f>I2557*FARMER_RATE+J2557*TEMP_WORKER_RATE</f>
        <v>44411.121393444075</v>
      </c>
      <c r="L2557" s="2">
        <f>A2557*PRICE_TOM+B2557*PRICE_CAR+C2557*PRICE_MES</f>
        <v>95886</v>
      </c>
      <c r="M2557" s="2">
        <f>A2557*FERT_BED_TOM+B2557*FERT_BED_CAR+C2557*FERT_BED_MES</f>
        <v>20680</v>
      </c>
      <c r="N2557" s="6">
        <f>IF(AND(D2557&lt;=TOTAL_BEDS,J2557&lt;=TEMP_WORKER_MAX*TEMP_WORKER_HRS),1,0)</f>
        <v>1</v>
      </c>
      <c r="O2557" s="2">
        <f>L2557-M2557-K2557-FIXED_COSTS</f>
        <v>10794.878606555925</v>
      </c>
      <c r="P2557" s="2">
        <f>IF(N2557=1,O2557,"")</f>
        <v>10794.878606555925</v>
      </c>
    </row>
    <row r="2558">
      <c r="A2558" s="6">
        <v>3</v>
      </c>
      <c r="B2558" s="6">
        <v>19</v>
      </c>
      <c r="C2558" s="6">
        <v>12</v>
      </c>
      <c r="D2558" s="6">
        <f>A2558+B2558+C2558</f>
        <v>34</v>
      </c>
      <c r="E2558" s="5">
        <f>IF(A2558=0,0,A2558*LABOR_HRS_WK_TOM*SEASON_WEEKS*(1+DIM_PCT_TOM)^A2558)</f>
        <v>359.37000000000012</v>
      </c>
      <c r="F2558" s="5">
        <f>IF(B2558=0,0,B2558*LABOR_HRS_WK_CAR*SEASON_WEEKS*(1+DIM_PCT_CAR)^B2558)</f>
        <v>911.23060582002415</v>
      </c>
      <c r="G2558" s="5">
        <f>IF(C2558=0,0,C2558*LABOR_HRS_WK_MES*SEASON_WEEKS*(1+DIM_PCT_MES)^C2558)</f>
        <v>626.807439570419</v>
      </c>
      <c r="H2558" s="5">
        <f>E2558+F2558+G2558</f>
        <v>1897.408045390443</v>
      </c>
      <c r="I2558" s="5">
        <f>MIN(H2558,FARMER_HRS)</f>
        <v>720</v>
      </c>
      <c r="J2558" s="5">
        <f>MAX(0,H2558-FARMER_HRS)</f>
        <v>1177.408045390443</v>
      </c>
      <c r="K2558" s="2">
        <f>I2558*FARMER_RATE+J2558*TEMP_WORKER_RATE</f>
        <v>45441.111899139636</v>
      </c>
      <c r="L2558" s="2">
        <f>A2558*PRICE_TOM+B2558*PRICE_CAR+C2558*PRICE_MES</f>
        <v>98586</v>
      </c>
      <c r="M2558" s="2">
        <f>A2558*FERT_BED_TOM+B2558*FERT_BED_CAR+C2558*FERT_BED_MES</f>
        <v>21560</v>
      </c>
      <c r="N2558" s="6">
        <f>IF(AND(D2558&lt;=TOTAL_BEDS,J2558&lt;=TEMP_WORKER_MAX*TEMP_WORKER_HRS),1,0)</f>
        <v>1</v>
      </c>
      <c r="O2558" s="2">
        <f>L2558-M2558-K2558-FIXED_COSTS</f>
        <v>11584.888100860364</v>
      </c>
      <c r="P2558" s="2">
        <f>IF(N2558=1,O2558,"")</f>
        <v>11584.888100860364</v>
      </c>
    </row>
    <row r="2559">
      <c r="A2559" s="6">
        <v>3</v>
      </c>
      <c r="B2559" s="6">
        <v>19</v>
      </c>
      <c r="C2559" s="6">
        <v>13</v>
      </c>
      <c r="D2559" s="6">
        <f>A2559+B2559+C2559</f>
        <v>35</v>
      </c>
      <c r="E2559" s="5">
        <f>IF(A2559=0,0,A2559*LABOR_HRS_WK_TOM*SEASON_WEEKS*(1+DIM_PCT_TOM)^A2559)</f>
        <v>359.37000000000012</v>
      </c>
      <c r="F2559" s="5">
        <f>IF(B2559=0,0,B2559*LABOR_HRS_WK_CAR*SEASON_WEEKS*(1+DIM_PCT_CAR)^B2559)</f>
        <v>911.23060582002415</v>
      </c>
      <c r="G2559" s="5">
        <f>IF(C2559=0,0,C2559*LABOR_HRS_WK_MES*SEASON_WEEKS*(1+DIM_PCT_MES)^C2559)</f>
        <v>687.52941027880331</v>
      </c>
      <c r="H2559" s="5">
        <f>E2559+F2559+G2559</f>
        <v>1958.1300160988276</v>
      </c>
      <c r="I2559" s="5">
        <f>MIN(H2559,FARMER_HRS)</f>
        <v>720</v>
      </c>
      <c r="J2559" s="5">
        <f>MAX(0,H2559-FARMER_HRS)</f>
        <v>1238.1300160988276</v>
      </c>
      <c r="K2559" s="2">
        <f>I2559*FARMER_RATE+J2559*TEMP_WORKER_RATE</f>
        <v>46495.312779493535</v>
      </c>
      <c r="L2559" s="2">
        <f>A2559*PRICE_TOM+B2559*PRICE_CAR+C2559*PRICE_MES</f>
        <v>101286</v>
      </c>
      <c r="M2559" s="2">
        <f>A2559*FERT_BED_TOM+B2559*FERT_BED_CAR+C2559*FERT_BED_MES</f>
        <v>22440</v>
      </c>
      <c r="N2559" s="6">
        <f>IF(AND(D2559&lt;=TOTAL_BEDS,J2559&lt;=TEMP_WORKER_MAX*TEMP_WORKER_HRS),1,0)</f>
        <v>1</v>
      </c>
      <c r="O2559" s="2">
        <f>L2559-M2559-K2559-FIXED_COSTS</f>
        <v>12350.687220506465</v>
      </c>
      <c r="P2559" s="2">
        <f>IF(N2559=1,O2559,"")</f>
        <v>12350.687220506465</v>
      </c>
    </row>
    <row r="2560">
      <c r="A2560" s="6">
        <v>3</v>
      </c>
      <c r="B2560" s="6">
        <v>19</v>
      </c>
      <c r="C2560" s="6">
        <v>14</v>
      </c>
      <c r="D2560" s="6">
        <f>A2560+B2560+C2560</f>
        <v>36</v>
      </c>
      <c r="E2560" s="5">
        <f>IF(A2560=0,0,A2560*LABOR_HRS_WK_TOM*SEASON_WEEKS*(1+DIM_PCT_TOM)^A2560)</f>
        <v>359.37000000000012</v>
      </c>
      <c r="F2560" s="5">
        <f>IF(B2560=0,0,B2560*LABOR_HRS_WK_CAR*SEASON_WEEKS*(1+DIM_PCT_CAR)^B2560)</f>
        <v>911.23060582002415</v>
      </c>
      <c r="G2560" s="5">
        <f>IF(C2560=0,0,C2560*LABOR_HRS_WK_MES*SEASON_WEEKS*(1+DIM_PCT_MES)^C2560)</f>
        <v>749.67149159246435</v>
      </c>
      <c r="H2560" s="5">
        <f>E2560+F2560+G2560</f>
        <v>2020.2720974124886</v>
      </c>
      <c r="I2560" s="5">
        <f>MIN(H2560,FARMER_HRS)</f>
        <v>720</v>
      </c>
      <c r="J2560" s="5">
        <f>MAX(0,H2560-FARMER_HRS)</f>
        <v>1300.2720974124886</v>
      </c>
      <c r="K2560" s="2">
        <f>I2560*FARMER_RATE+J2560*TEMP_WORKER_RATE</f>
        <v>47574.168357855706</v>
      </c>
      <c r="L2560" s="2">
        <f>A2560*PRICE_TOM+B2560*PRICE_CAR+C2560*PRICE_MES</f>
        <v>103986</v>
      </c>
      <c r="M2560" s="2">
        <f>A2560*FERT_BED_TOM+B2560*FERT_BED_CAR+C2560*FERT_BED_MES</f>
        <v>23320</v>
      </c>
      <c r="N2560" s="6">
        <f>IF(AND(D2560&lt;=TOTAL_BEDS,J2560&lt;=TEMP_WORKER_MAX*TEMP_WORKER_HRS),1,0)</f>
        <v>1</v>
      </c>
      <c r="O2560" s="2">
        <f>L2560-M2560-K2560-FIXED_COSTS</f>
        <v>13091.831642144294</v>
      </c>
      <c r="P2560" s="2">
        <f>IF(N2560=1,O2560,"")</f>
        <v>13091.831642144294</v>
      </c>
    </row>
    <row r="2561">
      <c r="A2561" s="6">
        <v>3</v>
      </c>
      <c r="B2561" s="6">
        <v>19</v>
      </c>
      <c r="C2561" s="6">
        <v>15</v>
      </c>
      <c r="D2561" s="6">
        <f>A2561+B2561+C2561</f>
        <v>37</v>
      </c>
      <c r="E2561" s="5">
        <f>IF(A2561=0,0,A2561*LABOR_HRS_WK_TOM*SEASON_WEEKS*(1+DIM_PCT_TOM)^A2561)</f>
        <v>359.37000000000012</v>
      </c>
      <c r="F2561" s="5">
        <f>IF(B2561=0,0,B2561*LABOR_HRS_WK_CAR*SEASON_WEEKS*(1+DIM_PCT_CAR)^B2561)</f>
        <v>911.23060582002415</v>
      </c>
      <c r="G2561" s="5">
        <f>IF(C2561=0,0,C2561*LABOR_HRS_WK_MES*SEASON_WEEKS*(1+DIM_PCT_MES)^C2561)</f>
        <v>813.25969846861074</v>
      </c>
      <c r="H2561" s="5">
        <f>E2561+F2561+G2561</f>
        <v>2083.8603042886348</v>
      </c>
      <c r="I2561" s="5">
        <f>MIN(H2561,FARMER_HRS)</f>
        <v>720</v>
      </c>
      <c r="J2561" s="5">
        <f>MAX(0,H2561-FARMER_HRS)</f>
        <v>1363.8603042886348</v>
      </c>
      <c r="K2561" s="2">
        <f>I2561*FARMER_RATE+J2561*TEMP_WORKER_RATE</f>
        <v>48678.1302827888</v>
      </c>
      <c r="L2561" s="2">
        <f>A2561*PRICE_TOM+B2561*PRICE_CAR+C2561*PRICE_MES</f>
        <v>106686</v>
      </c>
      <c r="M2561" s="2">
        <f>A2561*FERT_BED_TOM+B2561*FERT_BED_CAR+C2561*FERT_BED_MES</f>
        <v>24200</v>
      </c>
      <c r="N2561" s="6">
        <f>IF(AND(D2561&lt;=TOTAL_BEDS,J2561&lt;=TEMP_WORKER_MAX*TEMP_WORKER_HRS),1,0)</f>
        <v>1</v>
      </c>
      <c r="O2561" s="2">
        <f>L2561-M2561-K2561-FIXED_COSTS</f>
        <v>13807.8697172112</v>
      </c>
      <c r="P2561" s="2">
        <f>IF(N2561=1,O2561,"")</f>
        <v>13807.8697172112</v>
      </c>
    </row>
    <row r="2562">
      <c r="A2562" s="6">
        <v>3</v>
      </c>
      <c r="B2562" s="6">
        <v>19</v>
      </c>
      <c r="C2562" s="6">
        <v>16</v>
      </c>
      <c r="D2562" s="6">
        <f>A2562+B2562+C2562</f>
        <v>38</v>
      </c>
      <c r="E2562" s="5">
        <f>IF(A2562=0,0,A2562*LABOR_HRS_WK_TOM*SEASON_WEEKS*(1+DIM_PCT_TOM)^A2562)</f>
        <v>359.37000000000012</v>
      </c>
      <c r="F2562" s="5">
        <f>IF(B2562=0,0,B2562*LABOR_HRS_WK_CAR*SEASON_WEEKS*(1+DIM_PCT_CAR)^B2562)</f>
        <v>911.23060582002415</v>
      </c>
      <c r="G2562" s="5">
        <f>IF(C2562=0,0,C2562*LABOR_HRS_WK_MES*SEASON_WEEKS*(1+DIM_PCT_MES)^C2562)</f>
        <v>878.32047434609967</v>
      </c>
      <c r="H2562" s="5">
        <f>E2562+F2562+G2562</f>
        <v>2148.9210801661238</v>
      </c>
      <c r="I2562" s="5">
        <f>MIN(H2562,FARMER_HRS)</f>
        <v>720</v>
      </c>
      <c r="J2562" s="5">
        <f>MAX(0,H2562-FARMER_HRS)</f>
        <v>1428.9210801661238</v>
      </c>
      <c r="K2562" s="2">
        <f>I2562*FARMER_RATE+J2562*TEMP_WORKER_RATE</f>
        <v>49807.657641772981</v>
      </c>
      <c r="L2562" s="2">
        <f>A2562*PRICE_TOM+B2562*PRICE_CAR+C2562*PRICE_MES</f>
        <v>109386</v>
      </c>
      <c r="M2562" s="2">
        <f>A2562*FERT_BED_TOM+B2562*FERT_BED_CAR+C2562*FERT_BED_MES</f>
        <v>25080</v>
      </c>
      <c r="N2562" s="6">
        <f>IF(AND(D2562&lt;=TOTAL_BEDS,J2562&lt;=TEMP_WORKER_MAX*TEMP_WORKER_HRS),1,0)</f>
        <v>1</v>
      </c>
      <c r="O2562" s="2">
        <f>L2562-M2562-K2562-FIXED_COSTS</f>
        <v>14498.342358227019</v>
      </c>
      <c r="P2562" s="2">
        <f>IF(N2562=1,O2562,"")</f>
        <v>14498.342358227019</v>
      </c>
    </row>
    <row r="2563">
      <c r="A2563" s="6">
        <v>3</v>
      </c>
      <c r="B2563" s="6">
        <v>19</v>
      </c>
      <c r="C2563" s="6">
        <v>17</v>
      </c>
      <c r="D2563" s="6">
        <f>A2563+B2563+C2563</f>
        <v>39</v>
      </c>
      <c r="E2563" s="5">
        <f>IF(A2563=0,0,A2563*LABOR_HRS_WK_TOM*SEASON_WEEKS*(1+DIM_PCT_TOM)^A2563)</f>
        <v>359.37000000000012</v>
      </c>
      <c r="F2563" s="5">
        <f>IF(B2563=0,0,B2563*LABOR_HRS_WK_CAR*SEASON_WEEKS*(1+DIM_PCT_CAR)^B2563)</f>
        <v>911.23060582002415</v>
      </c>
      <c r="G2563" s="5">
        <f>IF(C2563=0,0,C2563*LABOR_HRS_WK_MES*SEASON_WEEKS*(1+DIM_PCT_MES)^C2563)</f>
        <v>944.88069779263992</v>
      </c>
      <c r="H2563" s="5">
        <f>E2563+F2563+G2563</f>
        <v>2215.4813036126643</v>
      </c>
      <c r="I2563" s="5">
        <f>MIN(H2563,FARMER_HRS)</f>
        <v>720</v>
      </c>
      <c r="J2563" s="5">
        <f>MAX(0,H2563-FARMER_HRS)</f>
        <v>1495.4813036126643</v>
      </c>
      <c r="K2563" s="2">
        <f>I2563*FARMER_RATE+J2563*TEMP_WORKER_RATE</f>
        <v>50963.217076608751</v>
      </c>
      <c r="L2563" s="2">
        <f>A2563*PRICE_TOM+B2563*PRICE_CAR+C2563*PRICE_MES</f>
        <v>112086</v>
      </c>
      <c r="M2563" s="2">
        <f>A2563*FERT_BED_TOM+B2563*FERT_BED_CAR+C2563*FERT_BED_MES</f>
        <v>25960</v>
      </c>
      <c r="N2563" s="6">
        <f>IF(AND(D2563&lt;=TOTAL_BEDS,J2563&lt;=TEMP_WORKER_MAX*TEMP_WORKER_HRS),1,0)</f>
        <v>1</v>
      </c>
      <c r="O2563" s="2">
        <f>L2563-M2563-K2563-FIXED_COSTS</f>
        <v>15162.782923391249</v>
      </c>
      <c r="P2563" s="2">
        <f>IF(N2563=1,O2563,"")</f>
        <v>15162.782923391249</v>
      </c>
    </row>
    <row r="2564">
      <c r="A2564" s="6">
        <v>3</v>
      </c>
      <c r="B2564" s="6">
        <v>19</v>
      </c>
      <c r="C2564" s="6">
        <v>18</v>
      </c>
      <c r="D2564" s="6">
        <f>A2564+B2564+C2564</f>
        <v>40</v>
      </c>
      <c r="E2564" s="5">
        <f>IF(A2564=0,0,A2564*LABOR_HRS_WK_TOM*SEASON_WEEKS*(1+DIM_PCT_TOM)^A2564)</f>
        <v>359.37000000000012</v>
      </c>
      <c r="F2564" s="5">
        <f>IF(B2564=0,0,B2564*LABOR_HRS_WK_CAR*SEASON_WEEKS*(1+DIM_PCT_CAR)^B2564)</f>
        <v>911.23060582002415</v>
      </c>
      <c r="G2564" s="5">
        <f>IF(C2564=0,0,C2564*LABOR_HRS_WK_MES*SEASON_WEEKS*(1+DIM_PCT_MES)^C2564)</f>
        <v>1012.9676892512272</v>
      </c>
      <c r="H2564" s="5">
        <f>E2564+F2564+G2564</f>
        <v>2283.5682950712512</v>
      </c>
      <c r="I2564" s="5">
        <f>MIN(H2564,FARMER_HRS)</f>
        <v>720</v>
      </c>
      <c r="J2564" s="5">
        <f>MAX(0,H2564-FARMER_HRS)</f>
        <v>1563.5682950712512</v>
      </c>
      <c r="K2564" s="2">
        <f>I2564*FARMER_RATE+J2564*TEMP_WORKER_RATE</f>
        <v>52145.282900542559</v>
      </c>
      <c r="L2564" s="2">
        <f>A2564*PRICE_TOM+B2564*PRICE_CAR+C2564*PRICE_MES</f>
        <v>114786</v>
      </c>
      <c r="M2564" s="2">
        <f>A2564*FERT_BED_TOM+B2564*FERT_BED_CAR+C2564*FERT_BED_MES</f>
        <v>26840</v>
      </c>
      <c r="N2564" s="6">
        <f>IF(AND(D2564&lt;=TOTAL_BEDS,J2564&lt;=TEMP_WORKER_MAX*TEMP_WORKER_HRS),1,0)</f>
        <v>1</v>
      </c>
      <c r="O2564" s="2">
        <f>L2564-M2564-K2564-FIXED_COSTS</f>
        <v>15800.717099457441</v>
      </c>
      <c r="P2564" s="2">
        <f>IF(N2564=1,O2564,"")</f>
        <v>15800.717099457441</v>
      </c>
    </row>
    <row r="2565">
      <c r="A2565" s="6">
        <v>3</v>
      </c>
      <c r="B2565" s="6">
        <v>19</v>
      </c>
      <c r="C2565" s="6">
        <v>19</v>
      </c>
      <c r="D2565" s="6">
        <f>A2565+B2565+C2565</f>
        <v>41</v>
      </c>
      <c r="E2565" s="5">
        <f>IF(A2565=0,0,A2565*LABOR_HRS_WK_TOM*SEASON_WEEKS*(1+DIM_PCT_TOM)^A2565)</f>
        <v>359.37000000000012</v>
      </c>
      <c r="F2565" s="5">
        <f>IF(B2565=0,0,B2565*LABOR_HRS_WK_CAR*SEASON_WEEKS*(1+DIM_PCT_CAR)^B2565)</f>
        <v>911.23060582002415</v>
      </c>
      <c r="G2565" s="5">
        <f>IF(C2565=0,0,C2565*LABOR_HRS_WK_MES*SEASON_WEEKS*(1+DIM_PCT_MES)^C2565)</f>
        <v>1082.6092178872491</v>
      </c>
      <c r="H2565" s="5">
        <f>E2565+F2565+G2565</f>
        <v>2353.2098237072732</v>
      </c>
      <c r="I2565" s="5">
        <f>MIN(H2565,FARMER_HRS)</f>
        <v>720</v>
      </c>
      <c r="J2565" s="5">
        <f>MAX(0,H2565-FARMER_HRS)</f>
        <v>1633.2098237072732</v>
      </c>
      <c r="K2565" s="2">
        <f>I2565*FARMER_RATE+J2565*TEMP_WORKER_RATE</f>
        <v>53354.337217140157</v>
      </c>
      <c r="L2565" s="2">
        <f>A2565*PRICE_TOM+B2565*PRICE_CAR+C2565*PRICE_MES</f>
        <v>117486</v>
      </c>
      <c r="M2565" s="2">
        <f>A2565*FERT_BED_TOM+B2565*FERT_BED_CAR+C2565*FERT_BED_MES</f>
        <v>27720</v>
      </c>
      <c r="N2565" s="6">
        <f>IF(AND(D2565&lt;=TOTAL_BEDS,J2565&lt;=TEMP_WORKER_MAX*TEMP_WORKER_HRS),1,0)</f>
        <v>1</v>
      </c>
      <c r="O2565" s="2">
        <f>L2565-M2565-K2565-FIXED_COSTS</f>
        <v>16411.662782859843</v>
      </c>
      <c r="P2565" s="2">
        <f>IF(N2565=1,O2565,"")</f>
        <v>16411.662782859843</v>
      </c>
    </row>
    <row r="2566">
      <c r="A2566" s="6">
        <v>3</v>
      </c>
      <c r="B2566" s="6">
        <v>19</v>
      </c>
      <c r="C2566" s="6">
        <v>20</v>
      </c>
      <c r="D2566" s="6">
        <f>A2566+B2566+C2566</f>
        <v>42</v>
      </c>
      <c r="E2566" s="5">
        <f>IF(A2566=0,0,A2566*LABOR_HRS_WK_TOM*SEASON_WEEKS*(1+DIM_PCT_TOM)^A2566)</f>
        <v>359.37000000000012</v>
      </c>
      <c r="F2566" s="5">
        <f>IF(B2566=0,0,B2566*LABOR_HRS_WK_CAR*SEASON_WEEKS*(1+DIM_PCT_CAR)^B2566)</f>
        <v>911.23060582002415</v>
      </c>
      <c r="G2566" s="5">
        <f>IF(C2566=0,0,C2566*LABOR_HRS_WK_MES*SEASON_WEEKS*(1+DIM_PCT_MES)^C2566)</f>
        <v>1153.8335085377259</v>
      </c>
      <c r="H2566" s="5">
        <f>E2566+F2566+G2566</f>
        <v>2424.4341143577503</v>
      </c>
      <c r="I2566" s="5">
        <f>MIN(H2566,FARMER_HRS)</f>
        <v>720</v>
      </c>
      <c r="J2566" s="5">
        <f>MAX(0,H2566-FARMER_HRS)</f>
        <v>1704.4341143577503</v>
      </c>
      <c r="K2566" s="2">
        <f>I2566*FARMER_RATE+J2566*TEMP_WORKER_RATE</f>
        <v>54590.870040933165</v>
      </c>
      <c r="L2566" s="2">
        <f>A2566*PRICE_TOM+B2566*PRICE_CAR+C2566*PRICE_MES</f>
        <v>120186</v>
      </c>
      <c r="M2566" s="2">
        <f>A2566*FERT_BED_TOM+B2566*FERT_BED_CAR+C2566*FERT_BED_MES</f>
        <v>28600</v>
      </c>
      <c r="N2566" s="6">
        <f>IF(AND(D2566&lt;=TOTAL_BEDS,J2566&lt;=TEMP_WORKER_MAX*TEMP_WORKER_HRS),1,0)</f>
        <v>1</v>
      </c>
      <c r="O2566" s="2">
        <f>L2566-M2566-K2566-FIXED_COSTS</f>
        <v>16995.129959066835</v>
      </c>
      <c r="P2566" s="2">
        <f>IF(N2566=1,O2566,"")</f>
        <v>16995.129959066835</v>
      </c>
    </row>
    <row r="2567">
      <c r="A2567" s="6">
        <v>3</v>
      </c>
      <c r="B2567" s="6">
        <v>19</v>
      </c>
      <c r="C2567" s="6">
        <v>21</v>
      </c>
      <c r="D2567" s="6">
        <f>A2567+B2567+C2567</f>
        <v>43</v>
      </c>
      <c r="E2567" s="5">
        <f>IF(A2567=0,0,A2567*LABOR_HRS_WK_TOM*SEASON_WEEKS*(1+DIM_PCT_TOM)^A2567)</f>
        <v>359.37000000000012</v>
      </c>
      <c r="F2567" s="5">
        <f>IF(B2567=0,0,B2567*LABOR_HRS_WK_CAR*SEASON_WEEKS*(1+DIM_PCT_CAR)^B2567)</f>
        <v>911.23060582002415</v>
      </c>
      <c r="G2567" s="5">
        <f>IF(C2567=0,0,C2567*LABOR_HRS_WK_MES*SEASON_WEEKS*(1+DIM_PCT_MES)^C2567)</f>
        <v>1226.6692487641699</v>
      </c>
      <c r="H2567" s="5">
        <f>E2567+F2567+G2567</f>
        <v>2497.269854584194</v>
      </c>
      <c r="I2567" s="5">
        <f>MIN(H2567,FARMER_HRS)</f>
        <v>720</v>
      </c>
      <c r="J2567" s="5">
        <f>MAX(0,H2567-FARMER_HRS)</f>
        <v>1777.269854584194</v>
      </c>
      <c r="K2567" s="2">
        <f>I2567*FARMER_RATE+J2567*TEMP_WORKER_RATE</f>
        <v>55855.379419864475</v>
      </c>
      <c r="L2567" s="2">
        <f>A2567*PRICE_TOM+B2567*PRICE_CAR+C2567*PRICE_MES</f>
        <v>122886</v>
      </c>
      <c r="M2567" s="2">
        <f>A2567*FERT_BED_TOM+B2567*FERT_BED_CAR+C2567*FERT_BED_MES</f>
        <v>29480</v>
      </c>
      <c r="N2567" s="6">
        <f>IF(AND(D2567&lt;=TOTAL_BEDS,J2567&lt;=TEMP_WORKER_MAX*TEMP_WORKER_HRS),1,0)</f>
        <v>1</v>
      </c>
      <c r="O2567" s="2">
        <f>L2567-M2567-K2567-FIXED_COSTS</f>
        <v>17550.620580135525</v>
      </c>
      <c r="P2567" s="2">
        <f>IF(N2567=1,O2567,"")</f>
        <v>17550.620580135525</v>
      </c>
    </row>
    <row r="2568">
      <c r="A2568" s="6">
        <v>3</v>
      </c>
      <c r="B2568" s="6">
        <v>19</v>
      </c>
      <c r="C2568" s="6">
        <v>22</v>
      </c>
      <c r="D2568" s="6">
        <f>A2568+B2568+C2568</f>
        <v>44</v>
      </c>
      <c r="E2568" s="5">
        <f>IF(A2568=0,0,A2568*LABOR_HRS_WK_TOM*SEASON_WEEKS*(1+DIM_PCT_TOM)^A2568)</f>
        <v>359.37000000000012</v>
      </c>
      <c r="F2568" s="5">
        <f>IF(B2568=0,0,B2568*LABOR_HRS_WK_CAR*SEASON_WEEKS*(1+DIM_PCT_CAR)^B2568)</f>
        <v>911.23060582002415</v>
      </c>
      <c r="G2568" s="5">
        <f>IF(C2568=0,0,C2568*LABOR_HRS_WK_MES*SEASON_WEEKS*(1+DIM_PCT_MES)^C2568)</f>
        <v>1301.1455960105659</v>
      </c>
      <c r="H2568" s="5">
        <f>E2568+F2568+G2568</f>
        <v>2571.74620183059</v>
      </c>
      <c r="I2568" s="5">
        <f>MIN(H2568,FARMER_HRS)</f>
        <v>720</v>
      </c>
      <c r="J2568" s="5">
        <f>MAX(0,H2568-FARMER_HRS)</f>
        <v>1851.74620183059</v>
      </c>
      <c r="K2568" s="2">
        <f>I2568*FARMER_RATE+J2568*TEMP_WORKER_RATE</f>
        <v>57148.371559558858</v>
      </c>
      <c r="L2568" s="2">
        <f>A2568*PRICE_TOM+B2568*PRICE_CAR+C2568*PRICE_MES</f>
        <v>125586</v>
      </c>
      <c r="M2568" s="2">
        <f>A2568*FERT_BED_TOM+B2568*FERT_BED_CAR+C2568*FERT_BED_MES</f>
        <v>30360</v>
      </c>
      <c r="N2568" s="6">
        <f>IF(AND(D2568&lt;=TOTAL_BEDS,J2568&lt;=TEMP_WORKER_MAX*TEMP_WORKER_HRS),1,0)</f>
        <v>1</v>
      </c>
      <c r="O2568" s="2">
        <f>L2568-M2568-K2568-FIXED_COSTS</f>
        <v>18077.628440441142</v>
      </c>
      <c r="P2568" s="2">
        <f>IF(N2568=1,O2568,"")</f>
        <v>18077.628440441142</v>
      </c>
    </row>
    <row r="2569">
      <c r="A2569" s="6">
        <v>3</v>
      </c>
      <c r="B2569" s="6">
        <v>19</v>
      </c>
      <c r="C2569" s="6">
        <v>23</v>
      </c>
      <c r="D2569" s="6">
        <f>A2569+B2569+C2569</f>
        <v>45</v>
      </c>
      <c r="E2569" s="5">
        <f>IF(A2569=0,0,A2569*LABOR_HRS_WK_TOM*SEASON_WEEKS*(1+DIM_PCT_TOM)^A2569)</f>
        <v>359.37000000000012</v>
      </c>
      <c r="F2569" s="5">
        <f>IF(B2569=0,0,B2569*LABOR_HRS_WK_CAR*SEASON_WEEKS*(1+DIM_PCT_CAR)^B2569)</f>
        <v>911.23060582002415</v>
      </c>
      <c r="G2569" s="5">
        <f>IF(C2569=0,0,C2569*LABOR_HRS_WK_MES*SEASON_WEEKS*(1+DIM_PCT_MES)^C2569)</f>
        <v>1377.2921848680023</v>
      </c>
      <c r="H2569" s="5">
        <f>E2569+F2569+G2569</f>
        <v>2647.8927906880263</v>
      </c>
      <c r="I2569" s="5">
        <f>MIN(H2569,FARMER_HRS)</f>
        <v>720</v>
      </c>
      <c r="J2569" s="5">
        <f>MAX(0,H2569-FARMER_HRS)</f>
        <v>1927.8927906880263</v>
      </c>
      <c r="K2569" s="2">
        <f>I2569*FARMER_RATE+J2569*TEMP_WORKER_RATE</f>
        <v>58470.3609494449</v>
      </c>
      <c r="L2569" s="2">
        <f>A2569*PRICE_TOM+B2569*PRICE_CAR+C2569*PRICE_MES</f>
        <v>128286</v>
      </c>
      <c r="M2569" s="2">
        <f>A2569*FERT_BED_TOM+B2569*FERT_BED_CAR+C2569*FERT_BED_MES</f>
        <v>31240</v>
      </c>
      <c r="N2569" s="6">
        <f>IF(AND(D2569&lt;=TOTAL_BEDS,J2569&lt;=TEMP_WORKER_MAX*TEMP_WORKER_HRS),1,0)</f>
        <v>1</v>
      </c>
      <c r="O2569" s="2">
        <f>L2569-M2569-K2569-FIXED_COSTS</f>
        <v>18575.639050555103</v>
      </c>
      <c r="P2569" s="2">
        <f>IF(N2569=1,O2569,"")</f>
        <v>18575.639050555103</v>
      </c>
    </row>
    <row r="2570">
      <c r="A2570" s="6">
        <v>3</v>
      </c>
      <c r="B2570" s="6">
        <v>19</v>
      </c>
      <c r="C2570" s="6">
        <v>24</v>
      </c>
      <c r="D2570" s="6">
        <f>A2570+B2570+C2570</f>
        <v>46</v>
      </c>
      <c r="E2570" s="5">
        <f>IF(A2570=0,0,A2570*LABOR_HRS_WK_TOM*SEASON_WEEKS*(1+DIM_PCT_TOM)^A2570)</f>
        <v>359.37000000000012</v>
      </c>
      <c r="F2570" s="5">
        <f>IF(B2570=0,0,B2570*LABOR_HRS_WK_CAR*SEASON_WEEKS*(1+DIM_PCT_CAR)^B2570)</f>
        <v>911.23060582002415</v>
      </c>
      <c r="G2570" s="5">
        <f>IF(C2570=0,0,C2570*LABOR_HRS_WK_MES*SEASON_WEEKS*(1+DIM_PCT_MES)^C2570)</f>
        <v>1455.139134447498</v>
      </c>
      <c r="H2570" s="5">
        <f>E2570+F2570+G2570</f>
        <v>2725.7397402675224</v>
      </c>
      <c r="I2570" s="5">
        <f>MIN(H2570,FARMER_HRS)</f>
        <v>720</v>
      </c>
      <c r="J2570" s="5">
        <f>MAX(0,H2570-FARMER_HRS)</f>
        <v>2005.7397402675224</v>
      </c>
      <c r="K2570" s="2">
        <f>I2570*FARMER_RATE+J2570*TEMP_WORKER_RATE</f>
        <v>59821.870490755595</v>
      </c>
      <c r="L2570" s="2">
        <f>A2570*PRICE_TOM+B2570*PRICE_CAR+C2570*PRICE_MES</f>
        <v>130986</v>
      </c>
      <c r="M2570" s="2">
        <f>A2570*FERT_BED_TOM+B2570*FERT_BED_CAR+C2570*FERT_BED_MES</f>
        <v>32120</v>
      </c>
      <c r="N2570" s="6">
        <f>IF(AND(D2570&lt;=TOTAL_BEDS,J2570&lt;=TEMP_WORKER_MAX*TEMP_WORKER_HRS),1,0)</f>
        <v>1</v>
      </c>
      <c r="O2570" s="2">
        <f>L2570-M2570-K2570-FIXED_COSTS</f>
        <v>19044.129509244405</v>
      </c>
      <c r="P2570" s="2">
        <f>IF(N2570=1,O2570,"")</f>
        <v>19044.129509244405</v>
      </c>
    </row>
    <row r="2571">
      <c r="A2571" s="6">
        <v>3</v>
      </c>
      <c r="B2571" s="6">
        <v>19</v>
      </c>
      <c r="C2571" s="6">
        <v>25</v>
      </c>
      <c r="D2571" s="6">
        <f>A2571+B2571+C2571</f>
        <v>47</v>
      </c>
      <c r="E2571" s="5">
        <f>IF(A2571=0,0,A2571*LABOR_HRS_WK_TOM*SEASON_WEEKS*(1+DIM_PCT_TOM)^A2571)</f>
        <v>359.37000000000012</v>
      </c>
      <c r="F2571" s="5">
        <f>IF(B2571=0,0,B2571*LABOR_HRS_WK_CAR*SEASON_WEEKS*(1+DIM_PCT_CAR)^B2571)</f>
        <v>911.23060582002415</v>
      </c>
      <c r="G2571" s="5">
        <f>IF(C2571=0,0,C2571*LABOR_HRS_WK_MES*SEASON_WEEKS*(1+DIM_PCT_MES)^C2571)</f>
        <v>1534.7170558625955</v>
      </c>
      <c r="H2571" s="5">
        <f>E2571+F2571+G2571</f>
        <v>2805.3176616826195</v>
      </c>
      <c r="I2571" s="5">
        <f>MIN(H2571,FARMER_HRS)</f>
        <v>720</v>
      </c>
      <c r="J2571" s="5">
        <f>MAX(0,H2571-FARMER_HRS)</f>
        <v>2085.3176616826195</v>
      </c>
      <c r="K2571" s="2">
        <f>I2571*FARMER_RATE+J2571*TEMP_WORKER_RATE</f>
        <v>61203.431626434365</v>
      </c>
      <c r="L2571" s="2">
        <f>A2571*PRICE_TOM+B2571*PRICE_CAR+C2571*PRICE_MES</f>
        <v>133686</v>
      </c>
      <c r="M2571" s="2">
        <f>A2571*FERT_BED_TOM+B2571*FERT_BED_CAR+C2571*FERT_BED_MES</f>
        <v>33000</v>
      </c>
      <c r="N2571" s="6">
        <f>IF(AND(D2571&lt;=TOTAL_BEDS,J2571&lt;=TEMP_WORKER_MAX*TEMP_WORKER_HRS),1,0)</f>
        <v>1</v>
      </c>
      <c r="O2571" s="2">
        <f>L2571-M2571-K2571-FIXED_COSTS</f>
        <v>19482.568373565635</v>
      </c>
      <c r="P2571" s="2">
        <f>IF(N2571=1,O2571,"")</f>
        <v>19482.568373565635</v>
      </c>
    </row>
    <row r="2572">
      <c r="A2572" s="6">
        <v>3</v>
      </c>
      <c r="B2572" s="6">
        <v>19</v>
      </c>
      <c r="C2572" s="6">
        <v>26</v>
      </c>
      <c r="D2572" s="6">
        <f>A2572+B2572+C2572</f>
        <v>48</v>
      </c>
      <c r="E2572" s="5">
        <f>IF(A2572=0,0,A2572*LABOR_HRS_WK_TOM*SEASON_WEEKS*(1+DIM_PCT_TOM)^A2572)</f>
        <v>359.37000000000012</v>
      </c>
      <c r="F2572" s="5">
        <f>IF(B2572=0,0,B2572*LABOR_HRS_WK_CAR*SEASON_WEEKS*(1+DIM_PCT_CAR)^B2572)</f>
        <v>911.23060582002415</v>
      </c>
      <c r="G2572" s="5">
        <f>IF(C2572=0,0,C2572*LABOR_HRS_WK_MES*SEASON_WEEKS*(1+DIM_PCT_MES)^C2572)</f>
        <v>1616.0570598233128</v>
      </c>
      <c r="H2572" s="5">
        <f>E2572+F2572+G2572</f>
        <v>2886.6576656433372</v>
      </c>
      <c r="I2572" s="5">
        <f>MIN(H2572,FARMER_HRS)</f>
        <v>720</v>
      </c>
      <c r="J2572" s="5">
        <f>MAX(0,H2572-FARMER_HRS)</f>
        <v>2166.6576656433372</v>
      </c>
      <c r="K2572" s="2">
        <f>I2572*FARMER_RATE+J2572*TEMP_WORKER_RATE</f>
        <v>62615.5844729746</v>
      </c>
      <c r="L2572" s="2">
        <f>A2572*PRICE_TOM+B2572*PRICE_CAR+C2572*PRICE_MES</f>
        <v>136386</v>
      </c>
      <c r="M2572" s="2">
        <f>A2572*FERT_BED_TOM+B2572*FERT_BED_CAR+C2572*FERT_BED_MES</f>
        <v>33880</v>
      </c>
      <c r="N2572" s="6">
        <f>IF(AND(D2572&lt;=TOTAL_BEDS,J2572&lt;=TEMP_WORKER_MAX*TEMP_WORKER_HRS),1,0)</f>
        <v>1</v>
      </c>
      <c r="O2572" s="2">
        <f>L2572-M2572-K2572-FIXED_COSTS</f>
        <v>19890.415527025398</v>
      </c>
      <c r="P2572" s="2">
        <f>IF(N2572=1,O2572,"")</f>
        <v>19890.415527025398</v>
      </c>
    </row>
    <row r="2573">
      <c r="A2573" s="6">
        <v>3</v>
      </c>
      <c r="B2573" s="6">
        <v>19</v>
      </c>
      <c r="C2573" s="6">
        <v>27</v>
      </c>
      <c r="D2573" s="6">
        <f>A2573+B2573+C2573</f>
        <v>49</v>
      </c>
      <c r="E2573" s="5">
        <f>IF(A2573=0,0,A2573*LABOR_HRS_WK_TOM*SEASON_WEEKS*(1+DIM_PCT_TOM)^A2573)</f>
        <v>359.37000000000012</v>
      </c>
      <c r="F2573" s="5">
        <f>IF(B2573=0,0,B2573*LABOR_HRS_WK_CAR*SEASON_WEEKS*(1+DIM_PCT_CAR)^B2573)</f>
        <v>911.23060582002415</v>
      </c>
      <c r="G2573" s="5">
        <f>IF(C2573=0,0,C2573*LABOR_HRS_WK_MES*SEASON_WEEKS*(1+DIM_PCT_MES)^C2573)</f>
        <v>1699.19076434307</v>
      </c>
      <c r="H2573" s="5">
        <f>E2573+F2573+G2573</f>
        <v>2969.7913701630941</v>
      </c>
      <c r="I2573" s="5">
        <f>MIN(H2573,FARMER_HRS)</f>
        <v>720</v>
      </c>
      <c r="J2573" s="5">
        <f>MAX(0,H2573-FARMER_HRS)</f>
        <v>2249.7913701630941</v>
      </c>
      <c r="K2573" s="2">
        <f>I2573*FARMER_RATE+J2573*TEMP_WORKER_RATE</f>
        <v>64058.877954220385</v>
      </c>
      <c r="L2573" s="2">
        <f>A2573*PRICE_TOM+B2573*PRICE_CAR+C2573*PRICE_MES</f>
        <v>139086</v>
      </c>
      <c r="M2573" s="2">
        <f>A2573*FERT_BED_TOM+B2573*FERT_BED_CAR+C2573*FERT_BED_MES</f>
        <v>34760</v>
      </c>
      <c r="N2573" s="6">
        <f>IF(AND(D2573&lt;=TOTAL_BEDS,J2573&lt;=TEMP_WORKER_MAX*TEMP_WORKER_HRS),1,0)</f>
        <v>1</v>
      </c>
      <c r="O2573" s="2">
        <f>L2573-M2573-K2573-FIXED_COSTS</f>
        <v>20267.122045779615</v>
      </c>
      <c r="P2573" s="2">
        <f>IF(N2573=1,O2573,"")</f>
        <v>20267.122045779615</v>
      </c>
    </row>
    <row r="2574">
      <c r="A2574" s="6">
        <v>3</v>
      </c>
      <c r="B2574" s="6">
        <v>19</v>
      </c>
      <c r="C2574" s="6">
        <v>28</v>
      </c>
      <c r="D2574" s="6">
        <f>A2574+B2574+C2574</f>
        <v>50</v>
      </c>
      <c r="E2574" s="5">
        <f>IF(A2574=0,0,A2574*LABOR_HRS_WK_TOM*SEASON_WEEKS*(1+DIM_PCT_TOM)^A2574)</f>
        <v>359.37000000000012</v>
      </c>
      <c r="F2574" s="5">
        <f>IF(B2574=0,0,B2574*LABOR_HRS_WK_CAR*SEASON_WEEKS*(1+DIM_PCT_CAR)^B2574)</f>
        <v>911.23060582002415</v>
      </c>
      <c r="G2574" s="5">
        <f>IF(C2574=0,0,C2574*LABOR_HRS_WK_MES*SEASON_WEEKS*(1+DIM_PCT_MES)^C2574)</f>
        <v>1784.1503025602233</v>
      </c>
      <c r="H2574" s="5">
        <f>E2574+F2574+G2574</f>
        <v>3054.7509083802474</v>
      </c>
      <c r="I2574" s="5">
        <f>MIN(H2574,FARMER_HRS)</f>
        <v>720</v>
      </c>
      <c r="J2574" s="5">
        <f>MAX(0,H2574-FARMER_HRS)</f>
        <v>2334.7509083802474</v>
      </c>
      <c r="K2574" s="2">
        <f>I2574*FARMER_RATE+J2574*TEMP_WORKER_RATE</f>
        <v>65533.869937157069</v>
      </c>
      <c r="L2574" s="2">
        <f>A2574*PRICE_TOM+B2574*PRICE_CAR+C2574*PRICE_MES</f>
        <v>141786</v>
      </c>
      <c r="M2574" s="2">
        <f>A2574*FERT_BED_TOM+B2574*FERT_BED_CAR+C2574*FERT_BED_MES</f>
        <v>35640</v>
      </c>
      <c r="N2574" s="6">
        <f>IF(AND(D2574&lt;=TOTAL_BEDS,J2574&lt;=TEMP_WORKER_MAX*TEMP_WORKER_HRS),1,0)</f>
        <v>1</v>
      </c>
      <c r="O2574" s="2">
        <f>L2574-M2574-K2574-FIXED_COSTS</f>
        <v>20612.130062842931</v>
      </c>
      <c r="P2574" s="2">
        <f>IF(N2574=1,O2574,"")</f>
        <v>20612.130062842931</v>
      </c>
    </row>
    <row r="2575">
      <c r="A2575" s="6">
        <v>3</v>
      </c>
      <c r="B2575" s="6">
        <v>19</v>
      </c>
      <c r="C2575" s="6">
        <v>29</v>
      </c>
      <c r="D2575" s="6">
        <f>A2575+B2575+C2575</f>
        <v>51</v>
      </c>
      <c r="E2575" s="5">
        <f>IF(A2575=0,0,A2575*LABOR_HRS_WK_TOM*SEASON_WEEKS*(1+DIM_PCT_TOM)^A2575)</f>
        <v>359.37000000000012</v>
      </c>
      <c r="F2575" s="5">
        <f>IF(B2575=0,0,B2575*LABOR_HRS_WK_CAR*SEASON_WEEKS*(1+DIM_PCT_CAR)^B2575)</f>
        <v>911.23060582002415</v>
      </c>
      <c r="G2575" s="5">
        <f>IF(C2575=0,0,C2575*LABOR_HRS_WK_MES*SEASON_WEEKS*(1+DIM_PCT_MES)^C2575)</f>
        <v>1870.9683306758766</v>
      </c>
      <c r="H2575" s="5">
        <f>E2575+F2575+G2575</f>
        <v>3141.5689364959007</v>
      </c>
      <c r="I2575" s="5">
        <f>MIN(H2575,FARMER_HRS)</f>
        <v>720</v>
      </c>
      <c r="J2575" s="5">
        <f>MAX(0,H2575-FARMER_HRS)</f>
        <v>2421.5689364959007</v>
      </c>
      <c r="K2575" s="2">
        <f>I2575*FARMER_RATE+J2575*TEMP_WORKER_RATE</f>
        <v>67041.127369720489</v>
      </c>
      <c r="L2575" s="2">
        <f>A2575*PRICE_TOM+B2575*PRICE_CAR+C2575*PRICE_MES</f>
        <v>144486</v>
      </c>
      <c r="M2575" s="2">
        <f>A2575*FERT_BED_TOM+B2575*FERT_BED_CAR+C2575*FERT_BED_MES</f>
        <v>36520</v>
      </c>
      <c r="N2575" s="6">
        <f>IF(AND(D2575&lt;=TOTAL_BEDS,J2575&lt;=TEMP_WORKER_MAX*TEMP_WORKER_HRS),1,0)</f>
        <v>1</v>
      </c>
      <c r="O2575" s="2">
        <f>L2575-M2575-K2575-FIXED_COSTS</f>
        <v>20924.872630279511</v>
      </c>
      <c r="P2575" s="2">
        <f>IF(N2575=1,O2575,"")</f>
        <v>20924.872630279511</v>
      </c>
    </row>
    <row r="2576">
      <c r="A2576" s="6">
        <v>3</v>
      </c>
      <c r="B2576" s="6">
        <v>19</v>
      </c>
      <c r="C2576" s="6">
        <v>30</v>
      </c>
      <c r="D2576" s="6">
        <f>A2576+B2576+C2576</f>
        <v>52</v>
      </c>
      <c r="E2576" s="5">
        <f>IF(A2576=0,0,A2576*LABOR_HRS_WK_TOM*SEASON_WEEKS*(1+DIM_PCT_TOM)^A2576)</f>
        <v>359.37000000000012</v>
      </c>
      <c r="F2576" s="5">
        <f>IF(B2576=0,0,B2576*LABOR_HRS_WK_CAR*SEASON_WEEKS*(1+DIM_PCT_CAR)^B2576)</f>
        <v>911.23060582002415</v>
      </c>
      <c r="G2576" s="5">
        <f>IF(C2576=0,0,C2576*LABOR_HRS_WK_MES*SEASON_WEEKS*(1+DIM_PCT_MES)^C2576)</f>
        <v>1959.6780360096466</v>
      </c>
      <c r="H2576" s="5">
        <f>E2576+F2576+G2576</f>
        <v>3230.278641829671</v>
      </c>
      <c r="I2576" s="5">
        <f>MIN(H2576,FARMER_HRS)</f>
        <v>720</v>
      </c>
      <c r="J2576" s="5">
        <f>MAX(0,H2576-FARMER_HRS)</f>
        <v>2510.278641829671</v>
      </c>
      <c r="K2576" s="2">
        <f>I2576*FARMER_RATE+J2576*TEMP_WORKER_RATE</f>
        <v>68581.226420654013</v>
      </c>
      <c r="L2576" s="2">
        <f>A2576*PRICE_TOM+B2576*PRICE_CAR+C2576*PRICE_MES</f>
        <v>147186</v>
      </c>
      <c r="M2576" s="2">
        <f>A2576*FERT_BED_TOM+B2576*FERT_BED_CAR+C2576*FERT_BED_MES</f>
        <v>37400</v>
      </c>
      <c r="N2576" s="6">
        <f>IF(AND(D2576&lt;=TOTAL_BEDS,J2576&lt;=TEMP_WORKER_MAX*TEMP_WORKER_HRS),1,0)</f>
        <v>1</v>
      </c>
      <c r="O2576" s="2">
        <f>L2576-M2576-K2576-FIXED_COSTS</f>
        <v>21204.773579345987</v>
      </c>
      <c r="P2576" s="2">
        <f>IF(N2576=1,O2576,"")</f>
        <v>21204.773579345987</v>
      </c>
    </row>
    <row r="2577">
      <c r="A2577" s="6">
        <v>3</v>
      </c>
      <c r="B2577" s="6">
        <v>20</v>
      </c>
      <c r="C2577" s="6">
        <v>0</v>
      </c>
      <c r="D2577" s="6">
        <f>A2577+B2577+C2577</f>
        <v>23</v>
      </c>
      <c r="E2577" s="5">
        <f>IF(A2577=0,0,A2577*LABOR_HRS_WK_TOM*SEASON_WEEKS*(1+DIM_PCT_TOM)^A2577)</f>
        <v>359.37000000000012</v>
      </c>
      <c r="F2577" s="5">
        <f>IF(B2577=0,0,B2577*LABOR_HRS_WK_CAR*SEASON_WEEKS*(1+DIM_PCT_CAR)^B2577)</f>
        <v>983.16986417423652</v>
      </c>
      <c r="G2577" s="5">
        <f>IF(C2577=0,0,C2577*LABOR_HRS_WK_MES*SEASON_WEEKS*(1+DIM_PCT_MES)^C2577)</f>
        <v>0</v>
      </c>
      <c r="H2577" s="5">
        <f>E2577+F2577+G2577</f>
        <v>1342.5398641742368</v>
      </c>
      <c r="I2577" s="5">
        <f>MIN(H2577,FARMER_HRS)</f>
        <v>720</v>
      </c>
      <c r="J2577" s="5">
        <f>MAX(0,H2577-FARMER_HRS)</f>
        <v>622.53986417423675</v>
      </c>
      <c r="K2577" s="2">
        <f>I2577*FARMER_RATE+J2577*TEMP_WORKER_RATE</f>
        <v>35807.983753024942</v>
      </c>
      <c r="L2577" s="2">
        <f>A2577*PRICE_TOM+B2577*PRICE_CAR+C2577*PRICE_MES</f>
        <v>68280</v>
      </c>
      <c r="M2577" s="2">
        <f>A2577*FERT_BED_TOM+B2577*FERT_BED_CAR+C2577*FERT_BED_MES</f>
        <v>11440</v>
      </c>
      <c r="N2577" s="6">
        <f>IF(AND(D2577&lt;=TOTAL_BEDS,J2577&lt;=TEMP_WORKER_MAX*TEMP_WORKER_HRS),1,0)</f>
        <v>1</v>
      </c>
      <c r="O2577" s="2">
        <f>L2577-M2577-K2577-FIXED_COSTS</f>
        <v>1032.0162469750576</v>
      </c>
      <c r="P2577" s="2">
        <f>IF(N2577=1,O2577,"")</f>
        <v>1032.0162469750576</v>
      </c>
    </row>
    <row r="2578">
      <c r="A2578" s="6">
        <v>3</v>
      </c>
      <c r="B2578" s="6">
        <v>20</v>
      </c>
      <c r="C2578" s="6">
        <v>1</v>
      </c>
      <c r="D2578" s="6">
        <f>A2578+B2578+C2578</f>
        <v>24</v>
      </c>
      <c r="E2578" s="5">
        <f>IF(A2578=0,0,A2578*LABOR_HRS_WK_TOM*SEASON_WEEKS*(1+DIM_PCT_TOM)^A2578)</f>
        <v>359.37000000000012</v>
      </c>
      <c r="F2578" s="5">
        <f>IF(B2578=0,0,B2578*LABOR_HRS_WK_CAR*SEASON_WEEKS*(1+DIM_PCT_CAR)^B2578)</f>
        <v>983.16986417423652</v>
      </c>
      <c r="G2578" s="5">
        <f>IF(C2578=0,0,C2578*LABOR_HRS_WK_MES*SEASON_WEEKS*(1+DIM_PCT_MES)^C2578)</f>
        <v>45.5625</v>
      </c>
      <c r="H2578" s="5">
        <f>E2578+F2578+G2578</f>
        <v>1388.1023641742368</v>
      </c>
      <c r="I2578" s="5">
        <f>MIN(H2578,FARMER_HRS)</f>
        <v>720</v>
      </c>
      <c r="J2578" s="5">
        <f>MAX(0,H2578-FARMER_HRS)</f>
        <v>668.10236417423675</v>
      </c>
      <c r="K2578" s="2">
        <f>I2578*FARMER_RATE+J2578*TEMP_WORKER_RATE</f>
        <v>36598.999378024942</v>
      </c>
      <c r="L2578" s="2">
        <f>A2578*PRICE_TOM+B2578*PRICE_CAR+C2578*PRICE_MES</f>
        <v>70980</v>
      </c>
      <c r="M2578" s="2">
        <f>A2578*FERT_BED_TOM+B2578*FERT_BED_CAR+C2578*FERT_BED_MES</f>
        <v>12320</v>
      </c>
      <c r="N2578" s="6">
        <f>IF(AND(D2578&lt;=TOTAL_BEDS,J2578&lt;=TEMP_WORKER_MAX*TEMP_WORKER_HRS),1,0)</f>
        <v>1</v>
      </c>
      <c r="O2578" s="2">
        <f>L2578-M2578-K2578-FIXED_COSTS</f>
        <v>2061.0006219750576</v>
      </c>
      <c r="P2578" s="2">
        <f>IF(N2578=1,O2578,"")</f>
        <v>2061.0006219750576</v>
      </c>
    </row>
    <row r="2579">
      <c r="A2579" s="6">
        <v>3</v>
      </c>
      <c r="B2579" s="6">
        <v>20</v>
      </c>
      <c r="C2579" s="6">
        <v>2</v>
      </c>
      <c r="D2579" s="6">
        <f>A2579+B2579+C2579</f>
        <v>25</v>
      </c>
      <c r="E2579" s="5">
        <f>IF(A2579=0,0,A2579*LABOR_HRS_WK_TOM*SEASON_WEEKS*(1+DIM_PCT_TOM)^A2579)</f>
        <v>359.37000000000012</v>
      </c>
      <c r="F2579" s="5">
        <f>IF(B2579=0,0,B2579*LABOR_HRS_WK_CAR*SEASON_WEEKS*(1+DIM_PCT_CAR)^B2579)</f>
        <v>983.16986417423652</v>
      </c>
      <c r="G2579" s="5">
        <f>IF(C2579=0,0,C2579*LABOR_HRS_WK_MES*SEASON_WEEKS*(1+DIM_PCT_MES)^C2579)</f>
        <v>92.2640625</v>
      </c>
      <c r="H2579" s="5">
        <f>E2579+F2579+G2579</f>
        <v>1434.8039266742367</v>
      </c>
      <c r="I2579" s="5">
        <f>MIN(H2579,FARMER_HRS)</f>
        <v>720</v>
      </c>
      <c r="J2579" s="5">
        <f>MAX(0,H2579-FARMER_HRS)</f>
        <v>714.80392667423666</v>
      </c>
      <c r="K2579" s="2">
        <f>I2579*FARMER_RATE+J2579*TEMP_WORKER_RATE</f>
        <v>37409.790393649942</v>
      </c>
      <c r="L2579" s="2">
        <f>A2579*PRICE_TOM+B2579*PRICE_CAR+C2579*PRICE_MES</f>
        <v>73680</v>
      </c>
      <c r="M2579" s="2">
        <f>A2579*FERT_BED_TOM+B2579*FERT_BED_CAR+C2579*FERT_BED_MES</f>
        <v>13200</v>
      </c>
      <c r="N2579" s="6">
        <f>IF(AND(D2579&lt;=TOTAL_BEDS,J2579&lt;=TEMP_WORKER_MAX*TEMP_WORKER_HRS),1,0)</f>
        <v>1</v>
      </c>
      <c r="O2579" s="2">
        <f>L2579-M2579-K2579-FIXED_COSTS</f>
        <v>3070.2096063500576</v>
      </c>
      <c r="P2579" s="2">
        <f>IF(N2579=1,O2579,"")</f>
        <v>3070.2096063500576</v>
      </c>
    </row>
    <row r="2580">
      <c r="A2580" s="6">
        <v>3</v>
      </c>
      <c r="B2580" s="6">
        <v>20</v>
      </c>
      <c r="C2580" s="6">
        <v>3</v>
      </c>
      <c r="D2580" s="6">
        <f>A2580+B2580+C2580</f>
        <v>26</v>
      </c>
      <c r="E2580" s="5">
        <f>IF(A2580=0,0,A2580*LABOR_HRS_WK_TOM*SEASON_WEEKS*(1+DIM_PCT_TOM)^A2580)</f>
        <v>359.37000000000012</v>
      </c>
      <c r="F2580" s="5">
        <f>IF(B2580=0,0,B2580*LABOR_HRS_WK_CAR*SEASON_WEEKS*(1+DIM_PCT_CAR)^B2580)</f>
        <v>983.16986417423652</v>
      </c>
      <c r="G2580" s="5">
        <f>IF(C2580=0,0,C2580*LABOR_HRS_WK_MES*SEASON_WEEKS*(1+DIM_PCT_MES)^C2580)</f>
        <v>140.12604492187498</v>
      </c>
      <c r="H2580" s="5">
        <f>E2580+F2580+G2580</f>
        <v>1482.6659090961118</v>
      </c>
      <c r="I2580" s="5">
        <f>MIN(H2580,FARMER_HRS)</f>
        <v>720</v>
      </c>
      <c r="J2580" s="5">
        <f>MAX(0,H2580-FARMER_HRS)</f>
        <v>762.66590909611182</v>
      </c>
      <c r="K2580" s="2">
        <f>I2580*FARMER_RATE+J2580*TEMP_WORKER_RATE</f>
        <v>38240.727588474161</v>
      </c>
      <c r="L2580" s="2">
        <f>A2580*PRICE_TOM+B2580*PRICE_CAR+C2580*PRICE_MES</f>
        <v>76380</v>
      </c>
      <c r="M2580" s="2">
        <f>A2580*FERT_BED_TOM+B2580*FERT_BED_CAR+C2580*FERT_BED_MES</f>
        <v>14080</v>
      </c>
      <c r="N2580" s="6">
        <f>IF(AND(D2580&lt;=TOTAL_BEDS,J2580&lt;=TEMP_WORKER_MAX*TEMP_WORKER_HRS),1,0)</f>
        <v>1</v>
      </c>
      <c r="O2580" s="2">
        <f>L2580-M2580-K2580-FIXED_COSTS</f>
        <v>4059.2724115258388</v>
      </c>
      <c r="P2580" s="2">
        <f>IF(N2580=1,O2580,"")</f>
        <v>4059.2724115258388</v>
      </c>
    </row>
    <row r="2581">
      <c r="A2581" s="6">
        <v>3</v>
      </c>
      <c r="B2581" s="6">
        <v>20</v>
      </c>
      <c r="C2581" s="6">
        <v>4</v>
      </c>
      <c r="D2581" s="6">
        <f>A2581+B2581+C2581</f>
        <v>27</v>
      </c>
      <c r="E2581" s="5">
        <f>IF(A2581=0,0,A2581*LABOR_HRS_WK_TOM*SEASON_WEEKS*(1+DIM_PCT_TOM)^A2581)</f>
        <v>359.37000000000012</v>
      </c>
      <c r="F2581" s="5">
        <f>IF(B2581=0,0,B2581*LABOR_HRS_WK_CAR*SEASON_WEEKS*(1+DIM_PCT_CAR)^B2581)</f>
        <v>983.16986417423652</v>
      </c>
      <c r="G2581" s="5">
        <f>IF(C2581=0,0,C2581*LABOR_HRS_WK_MES*SEASON_WEEKS*(1+DIM_PCT_MES)^C2581)</f>
        <v>189.17016064453119</v>
      </c>
      <c r="H2581" s="5">
        <f>E2581+F2581+G2581</f>
        <v>1531.710024818768</v>
      </c>
      <c r="I2581" s="5">
        <f>MIN(H2581,FARMER_HRS)</f>
        <v>720</v>
      </c>
      <c r="J2581" s="5">
        <f>MAX(0,H2581-FARMER_HRS)</f>
        <v>811.710024818768</v>
      </c>
      <c r="K2581" s="2">
        <f>I2581*FARMER_RATE+J2581*TEMP_WORKER_RATE</f>
        <v>39092.187930881388</v>
      </c>
      <c r="L2581" s="2">
        <f>A2581*PRICE_TOM+B2581*PRICE_CAR+C2581*PRICE_MES</f>
        <v>79080</v>
      </c>
      <c r="M2581" s="2">
        <f>A2581*FERT_BED_TOM+B2581*FERT_BED_CAR+C2581*FERT_BED_MES</f>
        <v>14960</v>
      </c>
      <c r="N2581" s="6">
        <f>IF(AND(D2581&lt;=TOTAL_BEDS,J2581&lt;=TEMP_WORKER_MAX*TEMP_WORKER_HRS),1,0)</f>
        <v>1</v>
      </c>
      <c r="O2581" s="2">
        <f>L2581-M2581-K2581-FIXED_COSTS</f>
        <v>5027.8120691186123</v>
      </c>
      <c r="P2581" s="2">
        <f>IF(N2581=1,O2581,"")</f>
        <v>5027.8120691186123</v>
      </c>
    </row>
    <row r="2582">
      <c r="A2582" s="6">
        <v>3</v>
      </c>
      <c r="B2582" s="6">
        <v>20</v>
      </c>
      <c r="C2582" s="6">
        <v>5</v>
      </c>
      <c r="D2582" s="6">
        <f>A2582+B2582+C2582</f>
        <v>28</v>
      </c>
      <c r="E2582" s="5">
        <f>IF(A2582=0,0,A2582*LABOR_HRS_WK_TOM*SEASON_WEEKS*(1+DIM_PCT_TOM)^A2582)</f>
        <v>359.37000000000012</v>
      </c>
      <c r="F2582" s="5">
        <f>IF(B2582=0,0,B2582*LABOR_HRS_WK_CAR*SEASON_WEEKS*(1+DIM_PCT_CAR)^B2582)</f>
        <v>983.16986417423652</v>
      </c>
      <c r="G2582" s="5">
        <f>IF(C2582=0,0,C2582*LABOR_HRS_WK_MES*SEASON_WEEKS*(1+DIM_PCT_MES)^C2582)</f>
        <v>239.41848456573481</v>
      </c>
      <c r="H2582" s="5">
        <f>E2582+F2582+G2582</f>
        <v>1581.9583487399716</v>
      </c>
      <c r="I2582" s="5">
        <f>MIN(H2582,FARMER_HRS)</f>
        <v>720</v>
      </c>
      <c r="J2582" s="5">
        <f>MAX(0,H2582-FARMER_HRS)</f>
        <v>861.9583487399716</v>
      </c>
      <c r="K2582" s="2">
        <f>I2582*FARMER_RATE+J2582*TEMP_WORKER_RATE</f>
        <v>39964.554665624506</v>
      </c>
      <c r="L2582" s="2">
        <f>A2582*PRICE_TOM+B2582*PRICE_CAR+C2582*PRICE_MES</f>
        <v>81780</v>
      </c>
      <c r="M2582" s="2">
        <f>A2582*FERT_BED_TOM+B2582*FERT_BED_CAR+C2582*FERT_BED_MES</f>
        <v>15840</v>
      </c>
      <c r="N2582" s="6">
        <f>IF(AND(D2582&lt;=TOTAL_BEDS,J2582&lt;=TEMP_WORKER_MAX*TEMP_WORKER_HRS),1,0)</f>
        <v>1</v>
      </c>
      <c r="O2582" s="2">
        <f>L2582-M2582-K2582-FIXED_COSTS</f>
        <v>5975.445334375494</v>
      </c>
      <c r="P2582" s="2">
        <f>IF(N2582=1,O2582,"")</f>
        <v>5975.445334375494</v>
      </c>
    </row>
    <row r="2583">
      <c r="A2583" s="6">
        <v>3</v>
      </c>
      <c r="B2583" s="6">
        <v>20</v>
      </c>
      <c r="C2583" s="6">
        <v>6</v>
      </c>
      <c r="D2583" s="6">
        <f>A2583+B2583+C2583</f>
        <v>29</v>
      </c>
      <c r="E2583" s="5">
        <f>IF(A2583=0,0,A2583*LABOR_HRS_WK_TOM*SEASON_WEEKS*(1+DIM_PCT_TOM)^A2583)</f>
        <v>359.37000000000012</v>
      </c>
      <c r="F2583" s="5">
        <f>IF(B2583=0,0,B2583*LABOR_HRS_WK_CAR*SEASON_WEEKS*(1+DIM_PCT_CAR)^B2583)</f>
        <v>983.16986417423652</v>
      </c>
      <c r="G2583" s="5">
        <f>IF(C2583=0,0,C2583*LABOR_HRS_WK_MES*SEASON_WEEKS*(1+DIM_PCT_MES)^C2583)</f>
        <v>290.89345874736773</v>
      </c>
      <c r="H2583" s="5">
        <f>E2583+F2583+G2583</f>
        <v>1633.4333229216045</v>
      </c>
      <c r="I2583" s="5">
        <f>MIN(H2583,FARMER_HRS)</f>
        <v>720</v>
      </c>
      <c r="J2583" s="5">
        <f>MAX(0,H2583-FARMER_HRS)</f>
        <v>913.43332292160449</v>
      </c>
      <c r="K2583" s="2">
        <f>I2583*FARMER_RATE+J2583*TEMP_WORKER_RATE</f>
        <v>40858.217411833408</v>
      </c>
      <c r="L2583" s="2">
        <f>A2583*PRICE_TOM+B2583*PRICE_CAR+C2583*PRICE_MES</f>
        <v>84480</v>
      </c>
      <c r="M2583" s="2">
        <f>A2583*FERT_BED_TOM+B2583*FERT_BED_CAR+C2583*FERT_BED_MES</f>
        <v>16720</v>
      </c>
      <c r="N2583" s="6">
        <f>IF(AND(D2583&lt;=TOTAL_BEDS,J2583&lt;=TEMP_WORKER_MAX*TEMP_WORKER_HRS),1,0)</f>
        <v>1</v>
      </c>
      <c r="O2583" s="2">
        <f>L2583-M2583-K2583-FIXED_COSTS</f>
        <v>6901.7825881665922</v>
      </c>
      <c r="P2583" s="2">
        <f>IF(N2583=1,O2583,"")</f>
        <v>6901.7825881665922</v>
      </c>
    </row>
    <row r="2584">
      <c r="A2584" s="6">
        <v>3</v>
      </c>
      <c r="B2584" s="6">
        <v>20</v>
      </c>
      <c r="C2584" s="6">
        <v>7</v>
      </c>
      <c r="D2584" s="6">
        <f>A2584+B2584+C2584</f>
        <v>30</v>
      </c>
      <c r="E2584" s="5">
        <f>IF(A2584=0,0,A2584*LABOR_HRS_WK_TOM*SEASON_WEEKS*(1+DIM_PCT_TOM)^A2584)</f>
        <v>359.37000000000012</v>
      </c>
      <c r="F2584" s="5">
        <f>IF(B2584=0,0,B2584*LABOR_HRS_WK_CAR*SEASON_WEEKS*(1+DIM_PCT_CAR)^B2584)</f>
        <v>983.16986417423652</v>
      </c>
      <c r="G2584" s="5">
        <f>IF(C2584=0,0,C2584*LABOR_HRS_WK_MES*SEASON_WEEKS*(1+DIM_PCT_MES)^C2584)</f>
        <v>343.61789814532818</v>
      </c>
      <c r="H2584" s="5">
        <f>E2584+F2584+G2584</f>
        <v>1686.1577623195649</v>
      </c>
      <c r="I2584" s="5">
        <f>MIN(H2584,FARMER_HRS)</f>
        <v>720</v>
      </c>
      <c r="J2584" s="5">
        <f>MAX(0,H2584-FARMER_HRS)</f>
        <v>966.15776231956488</v>
      </c>
      <c r="K2584" s="2">
        <f>I2584*FARMER_RATE+J2584*TEMP_WORKER_RATE</f>
        <v>41773.572262492446</v>
      </c>
      <c r="L2584" s="2">
        <f>A2584*PRICE_TOM+B2584*PRICE_CAR+C2584*PRICE_MES</f>
        <v>87180</v>
      </c>
      <c r="M2584" s="2">
        <f>A2584*FERT_BED_TOM+B2584*FERT_BED_CAR+C2584*FERT_BED_MES</f>
        <v>17600</v>
      </c>
      <c r="N2584" s="6">
        <f>IF(AND(D2584&lt;=TOTAL_BEDS,J2584&lt;=TEMP_WORKER_MAX*TEMP_WORKER_HRS),1,0)</f>
        <v>1</v>
      </c>
      <c r="O2584" s="2">
        <f>L2584-M2584-K2584-FIXED_COSTS</f>
        <v>7806.4277375075544</v>
      </c>
      <c r="P2584" s="2">
        <f>IF(N2584=1,O2584,"")</f>
        <v>7806.4277375075544</v>
      </c>
    </row>
    <row r="2585">
      <c r="A2585" s="6">
        <v>3</v>
      </c>
      <c r="B2585" s="6">
        <v>20</v>
      </c>
      <c r="C2585" s="6">
        <v>8</v>
      </c>
      <c r="D2585" s="6">
        <f>A2585+B2585+C2585</f>
        <v>31</v>
      </c>
      <c r="E2585" s="5">
        <f>IF(A2585=0,0,A2585*LABOR_HRS_WK_TOM*SEASON_WEEKS*(1+DIM_PCT_TOM)^A2585)</f>
        <v>359.37000000000012</v>
      </c>
      <c r="F2585" s="5">
        <f>IF(B2585=0,0,B2585*LABOR_HRS_WK_CAR*SEASON_WEEKS*(1+DIM_PCT_CAR)^B2585)</f>
        <v>983.16986417423652</v>
      </c>
      <c r="G2585" s="5">
        <f>IF(C2585=0,0,C2585*LABOR_HRS_WK_MES*SEASON_WEEKS*(1+DIM_PCT_MES)^C2585)</f>
        <v>397.61499642530833</v>
      </c>
      <c r="H2585" s="5">
        <f>E2585+F2585+G2585</f>
        <v>1740.1548605995451</v>
      </c>
      <c r="I2585" s="5">
        <f>MIN(H2585,FARMER_HRS)</f>
        <v>720</v>
      </c>
      <c r="J2585" s="5">
        <f>MAX(0,H2585-FARMER_HRS)</f>
        <v>1020.1548605995451</v>
      </c>
      <c r="K2585" s="2">
        <f>I2585*FARMER_RATE+J2585*TEMP_WORKER_RATE</f>
        <v>42711.021885408773</v>
      </c>
      <c r="L2585" s="2">
        <f>A2585*PRICE_TOM+B2585*PRICE_CAR+C2585*PRICE_MES</f>
        <v>89880</v>
      </c>
      <c r="M2585" s="2">
        <f>A2585*FERT_BED_TOM+B2585*FERT_BED_CAR+C2585*FERT_BED_MES</f>
        <v>18480</v>
      </c>
      <c r="N2585" s="6">
        <f>IF(AND(D2585&lt;=TOTAL_BEDS,J2585&lt;=TEMP_WORKER_MAX*TEMP_WORKER_HRS),1,0)</f>
        <v>1</v>
      </c>
      <c r="O2585" s="2">
        <f>L2585-M2585-K2585-FIXED_COSTS</f>
        <v>8688.9781145912275</v>
      </c>
      <c r="P2585" s="2">
        <f>IF(N2585=1,O2585,"")</f>
        <v>8688.9781145912275</v>
      </c>
    </row>
    <row r="2586">
      <c r="A2586" s="6">
        <v>3</v>
      </c>
      <c r="B2586" s="6">
        <v>20</v>
      </c>
      <c r="C2586" s="6">
        <v>9</v>
      </c>
      <c r="D2586" s="6">
        <f>A2586+B2586+C2586</f>
        <v>32</v>
      </c>
      <c r="E2586" s="5">
        <f>IF(A2586=0,0,A2586*LABOR_HRS_WK_TOM*SEASON_WEEKS*(1+DIM_PCT_TOM)^A2586)</f>
        <v>359.37000000000012</v>
      </c>
      <c r="F2586" s="5">
        <f>IF(B2586=0,0,B2586*LABOR_HRS_WK_CAR*SEASON_WEEKS*(1+DIM_PCT_CAR)^B2586)</f>
        <v>983.16986417423652</v>
      </c>
      <c r="G2586" s="5">
        <f>IF(C2586=0,0,C2586*LABOR_HRS_WK_MES*SEASON_WEEKS*(1+DIM_PCT_MES)^C2586)</f>
        <v>452.90833186570273</v>
      </c>
      <c r="H2586" s="5">
        <f>E2586+F2586+G2586</f>
        <v>1795.4481960399394</v>
      </c>
      <c r="I2586" s="5">
        <f>MIN(H2586,FARMER_HRS)</f>
        <v>720</v>
      </c>
      <c r="J2586" s="5">
        <f>MAX(0,H2586-FARMER_HRS)</f>
        <v>1075.4481960399394</v>
      </c>
      <c r="K2586" s="2">
        <f>I2586*FARMER_RATE+J2586*TEMP_WORKER_RATE</f>
        <v>43670.975625693391</v>
      </c>
      <c r="L2586" s="2">
        <f>A2586*PRICE_TOM+B2586*PRICE_CAR+C2586*PRICE_MES</f>
        <v>92580</v>
      </c>
      <c r="M2586" s="2">
        <f>A2586*FERT_BED_TOM+B2586*FERT_BED_CAR+C2586*FERT_BED_MES</f>
        <v>19360</v>
      </c>
      <c r="N2586" s="6">
        <f>IF(AND(D2586&lt;=TOTAL_BEDS,J2586&lt;=TEMP_WORKER_MAX*TEMP_WORKER_HRS),1,0)</f>
        <v>1</v>
      </c>
      <c r="O2586" s="2">
        <f>L2586-M2586-K2586-FIXED_COSTS</f>
        <v>9549.02437430661</v>
      </c>
      <c r="P2586" s="2">
        <f>IF(N2586=1,O2586,"")</f>
        <v>9549.02437430661</v>
      </c>
    </row>
    <row r="2587">
      <c r="A2587" s="6">
        <v>3</v>
      </c>
      <c r="B2587" s="6">
        <v>20</v>
      </c>
      <c r="C2587" s="6">
        <v>10</v>
      </c>
      <c r="D2587" s="6">
        <f>A2587+B2587+C2587</f>
        <v>33</v>
      </c>
      <c r="E2587" s="5">
        <f>IF(A2587=0,0,A2587*LABOR_HRS_WK_TOM*SEASON_WEEKS*(1+DIM_PCT_TOM)^A2587)</f>
        <v>359.37000000000012</v>
      </c>
      <c r="F2587" s="5">
        <f>IF(B2587=0,0,B2587*LABOR_HRS_WK_CAR*SEASON_WEEKS*(1+DIM_PCT_CAR)^B2587)</f>
        <v>983.16986417423652</v>
      </c>
      <c r="G2587" s="5">
        <f>IF(C2587=0,0,C2587*LABOR_HRS_WK_MES*SEASON_WEEKS*(1+DIM_PCT_MES)^C2587)</f>
        <v>509.52187334891551</v>
      </c>
      <c r="H2587" s="5">
        <f>E2587+F2587+G2587</f>
        <v>1852.0617375231523</v>
      </c>
      <c r="I2587" s="5">
        <f>MIN(H2587,FARMER_HRS)</f>
        <v>720</v>
      </c>
      <c r="J2587" s="5">
        <f>MAX(0,H2587-FARMER_HRS)</f>
        <v>1132.0617375231523</v>
      </c>
      <c r="K2587" s="2">
        <f>I2587*FARMER_RATE+J2587*TEMP_WORKER_RATE</f>
        <v>44653.849609776953</v>
      </c>
      <c r="L2587" s="2">
        <f>A2587*PRICE_TOM+B2587*PRICE_CAR+C2587*PRICE_MES</f>
        <v>95280</v>
      </c>
      <c r="M2587" s="2">
        <f>A2587*FERT_BED_TOM+B2587*FERT_BED_CAR+C2587*FERT_BED_MES</f>
        <v>20240</v>
      </c>
      <c r="N2587" s="6">
        <f>IF(AND(D2587&lt;=TOTAL_BEDS,J2587&lt;=TEMP_WORKER_MAX*TEMP_WORKER_HRS),1,0)</f>
        <v>1</v>
      </c>
      <c r="O2587" s="2">
        <f>L2587-M2587-K2587-FIXED_COSTS</f>
        <v>10386.150390223047</v>
      </c>
      <c r="P2587" s="2">
        <f>IF(N2587=1,O2587,"")</f>
        <v>10386.150390223047</v>
      </c>
    </row>
    <row r="2588">
      <c r="A2588" s="6">
        <v>3</v>
      </c>
      <c r="B2588" s="6">
        <v>20</v>
      </c>
      <c r="C2588" s="6">
        <v>11</v>
      </c>
      <c r="D2588" s="6">
        <f>A2588+B2588+C2588</f>
        <v>34</v>
      </c>
      <c r="E2588" s="5">
        <f>IF(A2588=0,0,A2588*LABOR_HRS_WK_TOM*SEASON_WEEKS*(1+DIM_PCT_TOM)^A2588)</f>
        <v>359.37000000000012</v>
      </c>
      <c r="F2588" s="5">
        <f>IF(B2588=0,0,B2588*LABOR_HRS_WK_CAR*SEASON_WEEKS*(1+DIM_PCT_CAR)^B2588)</f>
        <v>983.16986417423652</v>
      </c>
      <c r="G2588" s="5">
        <f>IF(C2588=0,0,C2588*LABOR_HRS_WK_MES*SEASON_WEEKS*(1+DIM_PCT_MES)^C2588)</f>
        <v>567.47998644235463</v>
      </c>
      <c r="H2588" s="5">
        <f>E2588+F2588+G2588</f>
        <v>1910.0198506165914</v>
      </c>
      <c r="I2588" s="5">
        <f>MIN(H2588,FARMER_HRS)</f>
        <v>720</v>
      </c>
      <c r="J2588" s="5">
        <f>MAX(0,H2588-FARMER_HRS)</f>
        <v>1190.0198506165914</v>
      </c>
      <c r="K2588" s="2">
        <f>I2588*FARMER_RATE+J2588*TEMP_WORKER_RATE</f>
        <v>45660.06685098249</v>
      </c>
      <c r="L2588" s="2">
        <f>A2588*PRICE_TOM+B2588*PRICE_CAR+C2588*PRICE_MES</f>
        <v>97980</v>
      </c>
      <c r="M2588" s="2">
        <f>A2588*FERT_BED_TOM+B2588*FERT_BED_CAR+C2588*FERT_BED_MES</f>
        <v>21120</v>
      </c>
      <c r="N2588" s="6">
        <f>IF(AND(D2588&lt;=TOTAL_BEDS,J2588&lt;=TEMP_WORKER_MAX*TEMP_WORKER_HRS),1,0)</f>
        <v>1</v>
      </c>
      <c r="O2588" s="2">
        <f>L2588-M2588-K2588-FIXED_COSTS</f>
        <v>11199.93314901751</v>
      </c>
      <c r="P2588" s="2">
        <f>IF(N2588=1,O2588,"")</f>
        <v>11199.93314901751</v>
      </c>
    </row>
    <row r="2589">
      <c r="A2589" s="6">
        <v>3</v>
      </c>
      <c r="B2589" s="6">
        <v>20</v>
      </c>
      <c r="C2589" s="6">
        <v>12</v>
      </c>
      <c r="D2589" s="6">
        <f>A2589+B2589+C2589</f>
        <v>35</v>
      </c>
      <c r="E2589" s="5">
        <f>IF(A2589=0,0,A2589*LABOR_HRS_WK_TOM*SEASON_WEEKS*(1+DIM_PCT_TOM)^A2589)</f>
        <v>359.37000000000012</v>
      </c>
      <c r="F2589" s="5">
        <f>IF(B2589=0,0,B2589*LABOR_HRS_WK_CAR*SEASON_WEEKS*(1+DIM_PCT_CAR)^B2589)</f>
        <v>983.16986417423652</v>
      </c>
      <c r="G2589" s="5">
        <f>IF(C2589=0,0,C2589*LABOR_HRS_WK_MES*SEASON_WEEKS*(1+DIM_PCT_MES)^C2589)</f>
        <v>626.807439570419</v>
      </c>
      <c r="H2589" s="5">
        <f>E2589+F2589+G2589</f>
        <v>1969.3473037446556</v>
      </c>
      <c r="I2589" s="5">
        <f>MIN(H2589,FARMER_HRS)</f>
        <v>720</v>
      </c>
      <c r="J2589" s="5">
        <f>MAX(0,H2589-FARMER_HRS)</f>
        <v>1249.3473037446556</v>
      </c>
      <c r="K2589" s="2">
        <f>I2589*FARMER_RATE+J2589*TEMP_WORKER_RATE</f>
        <v>46690.057356678051</v>
      </c>
      <c r="L2589" s="2">
        <f>A2589*PRICE_TOM+B2589*PRICE_CAR+C2589*PRICE_MES</f>
        <v>100680</v>
      </c>
      <c r="M2589" s="2">
        <f>A2589*FERT_BED_TOM+B2589*FERT_BED_CAR+C2589*FERT_BED_MES</f>
        <v>22000</v>
      </c>
      <c r="N2589" s="6">
        <f>IF(AND(D2589&lt;=TOTAL_BEDS,J2589&lt;=TEMP_WORKER_MAX*TEMP_WORKER_HRS),1,0)</f>
        <v>1</v>
      </c>
      <c r="O2589" s="2">
        <f>L2589-M2589-K2589-FIXED_COSTS</f>
        <v>11989.942643321949</v>
      </c>
      <c r="P2589" s="2">
        <f>IF(N2589=1,O2589,"")</f>
        <v>11989.942643321949</v>
      </c>
    </row>
    <row r="2590">
      <c r="A2590" s="6">
        <v>3</v>
      </c>
      <c r="B2590" s="6">
        <v>20</v>
      </c>
      <c r="C2590" s="6">
        <v>13</v>
      </c>
      <c r="D2590" s="6">
        <f>A2590+B2590+C2590</f>
        <v>36</v>
      </c>
      <c r="E2590" s="5">
        <f>IF(A2590=0,0,A2590*LABOR_HRS_WK_TOM*SEASON_WEEKS*(1+DIM_PCT_TOM)^A2590)</f>
        <v>359.37000000000012</v>
      </c>
      <c r="F2590" s="5">
        <f>IF(B2590=0,0,B2590*LABOR_HRS_WK_CAR*SEASON_WEEKS*(1+DIM_PCT_CAR)^B2590)</f>
        <v>983.16986417423652</v>
      </c>
      <c r="G2590" s="5">
        <f>IF(C2590=0,0,C2590*LABOR_HRS_WK_MES*SEASON_WEEKS*(1+DIM_PCT_MES)^C2590)</f>
        <v>687.52941027880331</v>
      </c>
      <c r="H2590" s="5">
        <f>E2590+F2590+G2590</f>
        <v>2030.0692744530402</v>
      </c>
      <c r="I2590" s="5">
        <f>MIN(H2590,FARMER_HRS)</f>
        <v>720</v>
      </c>
      <c r="J2590" s="5">
        <f>MAX(0,H2590-FARMER_HRS)</f>
        <v>1310.0692744530402</v>
      </c>
      <c r="K2590" s="2">
        <f>I2590*FARMER_RATE+J2590*TEMP_WORKER_RATE</f>
        <v>47744.258237031943</v>
      </c>
      <c r="L2590" s="2">
        <f>A2590*PRICE_TOM+B2590*PRICE_CAR+C2590*PRICE_MES</f>
        <v>103380</v>
      </c>
      <c r="M2590" s="2">
        <f>A2590*FERT_BED_TOM+B2590*FERT_BED_CAR+C2590*FERT_BED_MES</f>
        <v>22880</v>
      </c>
      <c r="N2590" s="6">
        <f>IF(AND(D2590&lt;=TOTAL_BEDS,J2590&lt;=TEMP_WORKER_MAX*TEMP_WORKER_HRS),1,0)</f>
        <v>1</v>
      </c>
      <c r="O2590" s="2">
        <f>L2590-M2590-K2590-FIXED_COSTS</f>
        <v>12755.741762968057</v>
      </c>
      <c r="P2590" s="2">
        <f>IF(N2590=1,O2590,"")</f>
        <v>12755.741762968057</v>
      </c>
    </row>
    <row r="2591">
      <c r="A2591" s="6">
        <v>3</v>
      </c>
      <c r="B2591" s="6">
        <v>20</v>
      </c>
      <c r="C2591" s="6">
        <v>14</v>
      </c>
      <c r="D2591" s="6">
        <f>A2591+B2591+C2591</f>
        <v>37</v>
      </c>
      <c r="E2591" s="5">
        <f>IF(A2591=0,0,A2591*LABOR_HRS_WK_TOM*SEASON_WEEKS*(1+DIM_PCT_TOM)^A2591)</f>
        <v>359.37000000000012</v>
      </c>
      <c r="F2591" s="5">
        <f>IF(B2591=0,0,B2591*LABOR_HRS_WK_CAR*SEASON_WEEKS*(1+DIM_PCT_CAR)^B2591)</f>
        <v>983.16986417423652</v>
      </c>
      <c r="G2591" s="5">
        <f>IF(C2591=0,0,C2591*LABOR_HRS_WK_MES*SEASON_WEEKS*(1+DIM_PCT_MES)^C2591)</f>
        <v>749.67149159246435</v>
      </c>
      <c r="H2591" s="5">
        <f>E2591+F2591+G2591</f>
        <v>2092.2113557667012</v>
      </c>
      <c r="I2591" s="5">
        <f>MIN(H2591,FARMER_HRS)</f>
        <v>720</v>
      </c>
      <c r="J2591" s="5">
        <f>MAX(0,H2591-FARMER_HRS)</f>
        <v>1372.2113557667012</v>
      </c>
      <c r="K2591" s="2">
        <f>I2591*FARMER_RATE+J2591*TEMP_WORKER_RATE</f>
        <v>48823.113815394114</v>
      </c>
      <c r="L2591" s="2">
        <f>A2591*PRICE_TOM+B2591*PRICE_CAR+C2591*PRICE_MES</f>
        <v>106080</v>
      </c>
      <c r="M2591" s="2">
        <f>A2591*FERT_BED_TOM+B2591*FERT_BED_CAR+C2591*FERT_BED_MES</f>
        <v>23760</v>
      </c>
      <c r="N2591" s="6">
        <f>IF(AND(D2591&lt;=TOTAL_BEDS,J2591&lt;=TEMP_WORKER_MAX*TEMP_WORKER_HRS),1,0)</f>
        <v>1</v>
      </c>
      <c r="O2591" s="2">
        <f>L2591-M2591-K2591-FIXED_COSTS</f>
        <v>13496.886184605886</v>
      </c>
      <c r="P2591" s="2">
        <f>IF(N2591=1,O2591,"")</f>
        <v>13496.886184605886</v>
      </c>
    </row>
    <row r="2592">
      <c r="A2592" s="6">
        <v>3</v>
      </c>
      <c r="B2592" s="6">
        <v>20</v>
      </c>
      <c r="C2592" s="6">
        <v>15</v>
      </c>
      <c r="D2592" s="6">
        <f>A2592+B2592+C2592</f>
        <v>38</v>
      </c>
      <c r="E2592" s="5">
        <f>IF(A2592=0,0,A2592*LABOR_HRS_WK_TOM*SEASON_WEEKS*(1+DIM_PCT_TOM)^A2592)</f>
        <v>359.37000000000012</v>
      </c>
      <c r="F2592" s="5">
        <f>IF(B2592=0,0,B2592*LABOR_HRS_WK_CAR*SEASON_WEEKS*(1+DIM_PCT_CAR)^B2592)</f>
        <v>983.16986417423652</v>
      </c>
      <c r="G2592" s="5">
        <f>IF(C2592=0,0,C2592*LABOR_HRS_WK_MES*SEASON_WEEKS*(1+DIM_PCT_MES)^C2592)</f>
        <v>813.25969846861074</v>
      </c>
      <c r="H2592" s="5">
        <f>E2592+F2592+G2592</f>
        <v>2155.7995626428474</v>
      </c>
      <c r="I2592" s="5">
        <f>MIN(H2592,FARMER_HRS)</f>
        <v>720</v>
      </c>
      <c r="J2592" s="5">
        <f>MAX(0,H2592-FARMER_HRS)</f>
        <v>1435.7995626428474</v>
      </c>
      <c r="K2592" s="2">
        <f>I2592*FARMER_RATE+J2592*TEMP_WORKER_RATE</f>
        <v>49927.075740327215</v>
      </c>
      <c r="L2592" s="2">
        <f>A2592*PRICE_TOM+B2592*PRICE_CAR+C2592*PRICE_MES</f>
        <v>108780</v>
      </c>
      <c r="M2592" s="2">
        <f>A2592*FERT_BED_TOM+B2592*FERT_BED_CAR+C2592*FERT_BED_MES</f>
        <v>24640</v>
      </c>
      <c r="N2592" s="6">
        <f>IF(AND(D2592&lt;=TOTAL_BEDS,J2592&lt;=TEMP_WORKER_MAX*TEMP_WORKER_HRS),1,0)</f>
        <v>1</v>
      </c>
      <c r="O2592" s="2">
        <f>L2592-M2592-K2592-FIXED_COSTS</f>
        <v>14212.924259672785</v>
      </c>
      <c r="P2592" s="2">
        <f>IF(N2592=1,O2592,"")</f>
        <v>14212.924259672785</v>
      </c>
    </row>
    <row r="2593">
      <c r="A2593" s="6">
        <v>3</v>
      </c>
      <c r="B2593" s="6">
        <v>20</v>
      </c>
      <c r="C2593" s="6">
        <v>16</v>
      </c>
      <c r="D2593" s="6">
        <f>A2593+B2593+C2593</f>
        <v>39</v>
      </c>
      <c r="E2593" s="5">
        <f>IF(A2593=0,0,A2593*LABOR_HRS_WK_TOM*SEASON_WEEKS*(1+DIM_PCT_TOM)^A2593)</f>
        <v>359.37000000000012</v>
      </c>
      <c r="F2593" s="5">
        <f>IF(B2593=0,0,B2593*LABOR_HRS_WK_CAR*SEASON_WEEKS*(1+DIM_PCT_CAR)^B2593)</f>
        <v>983.16986417423652</v>
      </c>
      <c r="G2593" s="5">
        <f>IF(C2593=0,0,C2593*LABOR_HRS_WK_MES*SEASON_WEEKS*(1+DIM_PCT_MES)^C2593)</f>
        <v>878.32047434609967</v>
      </c>
      <c r="H2593" s="5">
        <f>E2593+F2593+G2593</f>
        <v>2220.8603385203364</v>
      </c>
      <c r="I2593" s="5">
        <f>MIN(H2593,FARMER_HRS)</f>
        <v>720</v>
      </c>
      <c r="J2593" s="5">
        <f>MAX(0,H2593-FARMER_HRS)</f>
        <v>1500.8603385203364</v>
      </c>
      <c r="K2593" s="2">
        <f>I2593*FARMER_RATE+J2593*TEMP_WORKER_RATE</f>
        <v>51056.603099311396</v>
      </c>
      <c r="L2593" s="2">
        <f>A2593*PRICE_TOM+B2593*PRICE_CAR+C2593*PRICE_MES</f>
        <v>111480</v>
      </c>
      <c r="M2593" s="2">
        <f>A2593*FERT_BED_TOM+B2593*FERT_BED_CAR+C2593*FERT_BED_MES</f>
        <v>25520</v>
      </c>
      <c r="N2593" s="6">
        <f>IF(AND(D2593&lt;=TOTAL_BEDS,J2593&lt;=TEMP_WORKER_MAX*TEMP_WORKER_HRS),1,0)</f>
        <v>1</v>
      </c>
      <c r="O2593" s="2">
        <f>L2593-M2593-K2593-FIXED_COSTS</f>
        <v>14903.396900688604</v>
      </c>
      <c r="P2593" s="2">
        <f>IF(N2593=1,O2593,"")</f>
        <v>14903.396900688604</v>
      </c>
    </row>
    <row r="2594">
      <c r="A2594" s="6">
        <v>3</v>
      </c>
      <c r="B2594" s="6">
        <v>20</v>
      </c>
      <c r="C2594" s="6">
        <v>17</v>
      </c>
      <c r="D2594" s="6">
        <f>A2594+B2594+C2594</f>
        <v>40</v>
      </c>
      <c r="E2594" s="5">
        <f>IF(A2594=0,0,A2594*LABOR_HRS_WK_TOM*SEASON_WEEKS*(1+DIM_PCT_TOM)^A2594)</f>
        <v>359.37000000000012</v>
      </c>
      <c r="F2594" s="5">
        <f>IF(B2594=0,0,B2594*LABOR_HRS_WK_CAR*SEASON_WEEKS*(1+DIM_PCT_CAR)^B2594)</f>
        <v>983.16986417423652</v>
      </c>
      <c r="G2594" s="5">
        <f>IF(C2594=0,0,C2594*LABOR_HRS_WK_MES*SEASON_WEEKS*(1+DIM_PCT_MES)^C2594)</f>
        <v>944.88069779263992</v>
      </c>
      <c r="H2594" s="5">
        <f>E2594+F2594+G2594</f>
        <v>2287.4205619668764</v>
      </c>
      <c r="I2594" s="5">
        <f>MIN(H2594,FARMER_HRS)</f>
        <v>720</v>
      </c>
      <c r="J2594" s="5">
        <f>MAX(0,H2594-FARMER_HRS)</f>
        <v>1567.4205619668764</v>
      </c>
      <c r="K2594" s="2">
        <f>I2594*FARMER_RATE+J2594*TEMP_WORKER_RATE</f>
        <v>52212.162534147159</v>
      </c>
      <c r="L2594" s="2">
        <f>A2594*PRICE_TOM+B2594*PRICE_CAR+C2594*PRICE_MES</f>
        <v>114180</v>
      </c>
      <c r="M2594" s="2">
        <f>A2594*FERT_BED_TOM+B2594*FERT_BED_CAR+C2594*FERT_BED_MES</f>
        <v>26400</v>
      </c>
      <c r="N2594" s="6">
        <f>IF(AND(D2594&lt;=TOTAL_BEDS,J2594&lt;=TEMP_WORKER_MAX*TEMP_WORKER_HRS),1,0)</f>
        <v>1</v>
      </c>
      <c r="O2594" s="2">
        <f>L2594-M2594-K2594-FIXED_COSTS</f>
        <v>15567.837465852841</v>
      </c>
      <c r="P2594" s="2">
        <f>IF(N2594=1,O2594,"")</f>
        <v>15567.837465852841</v>
      </c>
    </row>
    <row r="2595">
      <c r="A2595" s="6">
        <v>3</v>
      </c>
      <c r="B2595" s="6">
        <v>20</v>
      </c>
      <c r="C2595" s="6">
        <v>18</v>
      </c>
      <c r="D2595" s="6">
        <f>A2595+B2595+C2595</f>
        <v>41</v>
      </c>
      <c r="E2595" s="5">
        <f>IF(A2595=0,0,A2595*LABOR_HRS_WK_TOM*SEASON_WEEKS*(1+DIM_PCT_TOM)^A2595)</f>
        <v>359.37000000000012</v>
      </c>
      <c r="F2595" s="5">
        <f>IF(B2595=0,0,B2595*LABOR_HRS_WK_CAR*SEASON_WEEKS*(1+DIM_PCT_CAR)^B2595)</f>
        <v>983.16986417423652</v>
      </c>
      <c r="G2595" s="5">
        <f>IF(C2595=0,0,C2595*LABOR_HRS_WK_MES*SEASON_WEEKS*(1+DIM_PCT_MES)^C2595)</f>
        <v>1012.9676892512272</v>
      </c>
      <c r="H2595" s="5">
        <f>E2595+F2595+G2595</f>
        <v>2355.5075534254638</v>
      </c>
      <c r="I2595" s="5">
        <f>MIN(H2595,FARMER_HRS)</f>
        <v>720</v>
      </c>
      <c r="J2595" s="5">
        <f>MAX(0,H2595-FARMER_HRS)</f>
        <v>1635.5075534254638</v>
      </c>
      <c r="K2595" s="2">
        <f>I2595*FARMER_RATE+J2595*TEMP_WORKER_RATE</f>
        <v>53394.228358080967</v>
      </c>
      <c r="L2595" s="2">
        <f>A2595*PRICE_TOM+B2595*PRICE_CAR+C2595*PRICE_MES</f>
        <v>116880</v>
      </c>
      <c r="M2595" s="2">
        <f>A2595*FERT_BED_TOM+B2595*FERT_BED_CAR+C2595*FERT_BED_MES</f>
        <v>27280</v>
      </c>
      <c r="N2595" s="6">
        <f>IF(AND(D2595&lt;=TOTAL_BEDS,J2595&lt;=TEMP_WORKER_MAX*TEMP_WORKER_HRS),1,0)</f>
        <v>1</v>
      </c>
      <c r="O2595" s="2">
        <f>L2595-M2595-K2595-FIXED_COSTS</f>
        <v>16205.771641919033</v>
      </c>
      <c r="P2595" s="2">
        <f>IF(N2595=1,O2595,"")</f>
        <v>16205.771641919033</v>
      </c>
    </row>
    <row r="2596">
      <c r="A2596" s="6">
        <v>3</v>
      </c>
      <c r="B2596" s="6">
        <v>20</v>
      </c>
      <c r="C2596" s="6">
        <v>19</v>
      </c>
      <c r="D2596" s="6">
        <f>A2596+B2596+C2596</f>
        <v>42</v>
      </c>
      <c r="E2596" s="5">
        <f>IF(A2596=0,0,A2596*LABOR_HRS_WK_TOM*SEASON_WEEKS*(1+DIM_PCT_TOM)^A2596)</f>
        <v>359.37000000000012</v>
      </c>
      <c r="F2596" s="5">
        <f>IF(B2596=0,0,B2596*LABOR_HRS_WK_CAR*SEASON_WEEKS*(1+DIM_PCT_CAR)^B2596)</f>
        <v>983.16986417423652</v>
      </c>
      <c r="G2596" s="5">
        <f>IF(C2596=0,0,C2596*LABOR_HRS_WK_MES*SEASON_WEEKS*(1+DIM_PCT_MES)^C2596)</f>
        <v>1082.6092178872491</v>
      </c>
      <c r="H2596" s="5">
        <f>E2596+F2596+G2596</f>
        <v>2425.1490820614858</v>
      </c>
      <c r="I2596" s="5">
        <f>MIN(H2596,FARMER_HRS)</f>
        <v>720</v>
      </c>
      <c r="J2596" s="5">
        <f>MAX(0,H2596-FARMER_HRS)</f>
        <v>1705.1490820614858</v>
      </c>
      <c r="K2596" s="2">
        <f>I2596*FARMER_RATE+J2596*TEMP_WORKER_RATE</f>
        <v>54603.282674678572</v>
      </c>
      <c r="L2596" s="2">
        <f>A2596*PRICE_TOM+B2596*PRICE_CAR+C2596*PRICE_MES</f>
        <v>119580</v>
      </c>
      <c r="M2596" s="2">
        <f>A2596*FERT_BED_TOM+B2596*FERT_BED_CAR+C2596*FERT_BED_MES</f>
        <v>28160</v>
      </c>
      <c r="N2596" s="6">
        <f>IF(AND(D2596&lt;=TOTAL_BEDS,J2596&lt;=TEMP_WORKER_MAX*TEMP_WORKER_HRS),1,0)</f>
        <v>1</v>
      </c>
      <c r="O2596" s="2">
        <f>L2596-M2596-K2596-FIXED_COSTS</f>
        <v>16816.717325321428</v>
      </c>
      <c r="P2596" s="2">
        <f>IF(N2596=1,O2596,"")</f>
        <v>16816.717325321428</v>
      </c>
    </row>
    <row r="2597">
      <c r="A2597" s="6">
        <v>3</v>
      </c>
      <c r="B2597" s="6">
        <v>20</v>
      </c>
      <c r="C2597" s="6">
        <v>20</v>
      </c>
      <c r="D2597" s="6">
        <f>A2597+B2597+C2597</f>
        <v>43</v>
      </c>
      <c r="E2597" s="5">
        <f>IF(A2597=0,0,A2597*LABOR_HRS_WK_TOM*SEASON_WEEKS*(1+DIM_PCT_TOM)^A2597)</f>
        <v>359.37000000000012</v>
      </c>
      <c r="F2597" s="5">
        <f>IF(B2597=0,0,B2597*LABOR_HRS_WK_CAR*SEASON_WEEKS*(1+DIM_PCT_CAR)^B2597)</f>
        <v>983.16986417423652</v>
      </c>
      <c r="G2597" s="5">
        <f>IF(C2597=0,0,C2597*LABOR_HRS_WK_MES*SEASON_WEEKS*(1+DIM_PCT_MES)^C2597)</f>
        <v>1153.8335085377259</v>
      </c>
      <c r="H2597" s="5">
        <f>E2597+F2597+G2597</f>
        <v>2496.3733727119625</v>
      </c>
      <c r="I2597" s="5">
        <f>MIN(H2597,FARMER_HRS)</f>
        <v>720</v>
      </c>
      <c r="J2597" s="5">
        <f>MAX(0,H2597-FARMER_HRS)</f>
        <v>1776.3733727119625</v>
      </c>
      <c r="K2597" s="2">
        <f>I2597*FARMER_RATE+J2597*TEMP_WORKER_RATE</f>
        <v>55839.815498471566</v>
      </c>
      <c r="L2597" s="2">
        <f>A2597*PRICE_TOM+B2597*PRICE_CAR+C2597*PRICE_MES</f>
        <v>122280</v>
      </c>
      <c r="M2597" s="2">
        <f>A2597*FERT_BED_TOM+B2597*FERT_BED_CAR+C2597*FERT_BED_MES</f>
        <v>29040</v>
      </c>
      <c r="N2597" s="6">
        <f>IF(AND(D2597&lt;=TOTAL_BEDS,J2597&lt;=TEMP_WORKER_MAX*TEMP_WORKER_HRS),1,0)</f>
        <v>1</v>
      </c>
      <c r="O2597" s="2">
        <f>L2597-M2597-K2597-FIXED_COSTS</f>
        <v>17400.184501528434</v>
      </c>
      <c r="P2597" s="2">
        <f>IF(N2597=1,O2597,"")</f>
        <v>17400.184501528434</v>
      </c>
    </row>
    <row r="2598">
      <c r="A2598" s="6">
        <v>3</v>
      </c>
      <c r="B2598" s="6">
        <v>20</v>
      </c>
      <c r="C2598" s="6">
        <v>21</v>
      </c>
      <c r="D2598" s="6">
        <f>A2598+B2598+C2598</f>
        <v>44</v>
      </c>
      <c r="E2598" s="5">
        <f>IF(A2598=0,0,A2598*LABOR_HRS_WK_TOM*SEASON_WEEKS*(1+DIM_PCT_TOM)^A2598)</f>
        <v>359.37000000000012</v>
      </c>
      <c r="F2598" s="5">
        <f>IF(B2598=0,0,B2598*LABOR_HRS_WK_CAR*SEASON_WEEKS*(1+DIM_PCT_CAR)^B2598)</f>
        <v>983.16986417423652</v>
      </c>
      <c r="G2598" s="5">
        <f>IF(C2598=0,0,C2598*LABOR_HRS_WK_MES*SEASON_WEEKS*(1+DIM_PCT_MES)^C2598)</f>
        <v>1226.6692487641699</v>
      </c>
      <c r="H2598" s="5">
        <f>E2598+F2598+G2598</f>
        <v>2569.2091129384066</v>
      </c>
      <c r="I2598" s="5">
        <f>MIN(H2598,FARMER_HRS)</f>
        <v>720</v>
      </c>
      <c r="J2598" s="5">
        <f>MAX(0,H2598-FARMER_HRS)</f>
        <v>1849.2091129384066</v>
      </c>
      <c r="K2598" s="2">
        <f>I2598*FARMER_RATE+J2598*TEMP_WORKER_RATE</f>
        <v>57104.324877402891</v>
      </c>
      <c r="L2598" s="2">
        <f>A2598*PRICE_TOM+B2598*PRICE_CAR+C2598*PRICE_MES</f>
        <v>124980</v>
      </c>
      <c r="M2598" s="2">
        <f>A2598*FERT_BED_TOM+B2598*FERT_BED_CAR+C2598*FERT_BED_MES</f>
        <v>29920</v>
      </c>
      <c r="N2598" s="6">
        <f>IF(AND(D2598&lt;=TOTAL_BEDS,J2598&lt;=TEMP_WORKER_MAX*TEMP_WORKER_HRS),1,0)</f>
        <v>1</v>
      </c>
      <c r="O2598" s="2">
        <f>L2598-M2598-K2598-FIXED_COSTS</f>
        <v>17955.675122597109</v>
      </c>
      <c r="P2598" s="2">
        <f>IF(N2598=1,O2598,"")</f>
        <v>17955.675122597109</v>
      </c>
    </row>
    <row r="2599">
      <c r="A2599" s="6">
        <v>3</v>
      </c>
      <c r="B2599" s="6">
        <v>20</v>
      </c>
      <c r="C2599" s="6">
        <v>22</v>
      </c>
      <c r="D2599" s="6">
        <f>A2599+B2599+C2599</f>
        <v>45</v>
      </c>
      <c r="E2599" s="5">
        <f>IF(A2599=0,0,A2599*LABOR_HRS_WK_TOM*SEASON_WEEKS*(1+DIM_PCT_TOM)^A2599)</f>
        <v>359.37000000000012</v>
      </c>
      <c r="F2599" s="5">
        <f>IF(B2599=0,0,B2599*LABOR_HRS_WK_CAR*SEASON_WEEKS*(1+DIM_PCT_CAR)^B2599)</f>
        <v>983.16986417423652</v>
      </c>
      <c r="G2599" s="5">
        <f>IF(C2599=0,0,C2599*LABOR_HRS_WK_MES*SEASON_WEEKS*(1+DIM_PCT_MES)^C2599)</f>
        <v>1301.1455960105659</v>
      </c>
      <c r="H2599" s="5">
        <f>E2599+F2599+G2599</f>
        <v>2643.6854601848027</v>
      </c>
      <c r="I2599" s="5">
        <f>MIN(H2599,FARMER_HRS)</f>
        <v>720</v>
      </c>
      <c r="J2599" s="5">
        <f>MAX(0,H2599-FARMER_HRS)</f>
        <v>1923.6854601848027</v>
      </c>
      <c r="K2599" s="2">
        <f>I2599*FARMER_RATE+J2599*TEMP_WORKER_RATE</f>
        <v>58397.317017097266</v>
      </c>
      <c r="L2599" s="2">
        <f>A2599*PRICE_TOM+B2599*PRICE_CAR+C2599*PRICE_MES</f>
        <v>127680</v>
      </c>
      <c r="M2599" s="2">
        <f>A2599*FERT_BED_TOM+B2599*FERT_BED_CAR+C2599*FERT_BED_MES</f>
        <v>30800</v>
      </c>
      <c r="N2599" s="6">
        <f>IF(AND(D2599&lt;=TOTAL_BEDS,J2599&lt;=TEMP_WORKER_MAX*TEMP_WORKER_HRS),1,0)</f>
        <v>1</v>
      </c>
      <c r="O2599" s="2">
        <f>L2599-M2599-K2599-FIXED_COSTS</f>
        <v>18482.682982902734</v>
      </c>
      <c r="P2599" s="2">
        <f>IF(N2599=1,O2599,"")</f>
        <v>18482.682982902734</v>
      </c>
    </row>
    <row r="2600">
      <c r="A2600" s="6">
        <v>3</v>
      </c>
      <c r="B2600" s="6">
        <v>20</v>
      </c>
      <c r="C2600" s="6">
        <v>23</v>
      </c>
      <c r="D2600" s="6">
        <f>A2600+B2600+C2600</f>
        <v>46</v>
      </c>
      <c r="E2600" s="5">
        <f>IF(A2600=0,0,A2600*LABOR_HRS_WK_TOM*SEASON_WEEKS*(1+DIM_PCT_TOM)^A2600)</f>
        <v>359.37000000000012</v>
      </c>
      <c r="F2600" s="5">
        <f>IF(B2600=0,0,B2600*LABOR_HRS_WK_CAR*SEASON_WEEKS*(1+DIM_PCT_CAR)^B2600)</f>
        <v>983.16986417423652</v>
      </c>
      <c r="G2600" s="5">
        <f>IF(C2600=0,0,C2600*LABOR_HRS_WK_MES*SEASON_WEEKS*(1+DIM_PCT_MES)^C2600)</f>
        <v>1377.2921848680023</v>
      </c>
      <c r="H2600" s="5">
        <f>E2600+F2600+G2600</f>
        <v>2719.8320490422393</v>
      </c>
      <c r="I2600" s="5">
        <f>MIN(H2600,FARMER_HRS)</f>
        <v>720</v>
      </c>
      <c r="J2600" s="5">
        <f>MAX(0,H2600-FARMER_HRS)</f>
        <v>1999.8320490422393</v>
      </c>
      <c r="K2600" s="2">
        <f>I2600*FARMER_RATE+J2600*TEMP_WORKER_RATE</f>
        <v>59719.30640698332</v>
      </c>
      <c r="L2600" s="2">
        <f>A2600*PRICE_TOM+B2600*PRICE_CAR+C2600*PRICE_MES</f>
        <v>130380</v>
      </c>
      <c r="M2600" s="2">
        <f>A2600*FERT_BED_TOM+B2600*FERT_BED_CAR+C2600*FERT_BED_MES</f>
        <v>31680</v>
      </c>
      <c r="N2600" s="6">
        <f>IF(AND(D2600&lt;=TOTAL_BEDS,J2600&lt;=TEMP_WORKER_MAX*TEMP_WORKER_HRS),1,0)</f>
        <v>1</v>
      </c>
      <c r="O2600" s="2">
        <f>L2600-M2600-K2600-FIXED_COSTS</f>
        <v>18980.69359301668</v>
      </c>
      <c r="P2600" s="2">
        <f>IF(N2600=1,O2600,"")</f>
        <v>18980.69359301668</v>
      </c>
    </row>
    <row r="2601">
      <c r="A2601" s="6">
        <v>3</v>
      </c>
      <c r="B2601" s="6">
        <v>20</v>
      </c>
      <c r="C2601" s="6">
        <v>24</v>
      </c>
      <c r="D2601" s="6">
        <f>A2601+B2601+C2601</f>
        <v>47</v>
      </c>
      <c r="E2601" s="5">
        <f>IF(A2601=0,0,A2601*LABOR_HRS_WK_TOM*SEASON_WEEKS*(1+DIM_PCT_TOM)^A2601)</f>
        <v>359.37000000000012</v>
      </c>
      <c r="F2601" s="5">
        <f>IF(B2601=0,0,B2601*LABOR_HRS_WK_CAR*SEASON_WEEKS*(1+DIM_PCT_CAR)^B2601)</f>
        <v>983.16986417423652</v>
      </c>
      <c r="G2601" s="5">
        <f>IF(C2601=0,0,C2601*LABOR_HRS_WK_MES*SEASON_WEEKS*(1+DIM_PCT_MES)^C2601)</f>
        <v>1455.139134447498</v>
      </c>
      <c r="H2601" s="5">
        <f>E2601+F2601+G2601</f>
        <v>2797.6789986217345</v>
      </c>
      <c r="I2601" s="5">
        <f>MIN(H2601,FARMER_HRS)</f>
        <v>720</v>
      </c>
      <c r="J2601" s="5">
        <f>MAX(0,H2601-FARMER_HRS)</f>
        <v>2077.6789986217345</v>
      </c>
      <c r="K2601" s="2">
        <f>I2601*FARMER_RATE+J2601*TEMP_WORKER_RATE</f>
        <v>61070.815948294</v>
      </c>
      <c r="L2601" s="2">
        <f>A2601*PRICE_TOM+B2601*PRICE_CAR+C2601*PRICE_MES</f>
        <v>133080</v>
      </c>
      <c r="M2601" s="2">
        <f>A2601*FERT_BED_TOM+B2601*FERT_BED_CAR+C2601*FERT_BED_MES</f>
        <v>32560</v>
      </c>
      <c r="N2601" s="6">
        <f>IF(AND(D2601&lt;=TOTAL_BEDS,J2601&lt;=TEMP_WORKER_MAX*TEMP_WORKER_HRS),1,0)</f>
        <v>1</v>
      </c>
      <c r="O2601" s="2">
        <f>L2601-M2601-K2601-FIXED_COSTS</f>
        <v>19449.184051705997</v>
      </c>
      <c r="P2601" s="2">
        <f>IF(N2601=1,O2601,"")</f>
        <v>19449.184051705997</v>
      </c>
    </row>
    <row r="2602">
      <c r="A2602" s="6">
        <v>3</v>
      </c>
      <c r="B2602" s="6">
        <v>20</v>
      </c>
      <c r="C2602" s="6">
        <v>25</v>
      </c>
      <c r="D2602" s="6">
        <f>A2602+B2602+C2602</f>
        <v>48</v>
      </c>
      <c r="E2602" s="5">
        <f>IF(A2602=0,0,A2602*LABOR_HRS_WK_TOM*SEASON_WEEKS*(1+DIM_PCT_TOM)^A2602)</f>
        <v>359.37000000000012</v>
      </c>
      <c r="F2602" s="5">
        <f>IF(B2602=0,0,B2602*LABOR_HRS_WK_CAR*SEASON_WEEKS*(1+DIM_PCT_CAR)^B2602)</f>
        <v>983.16986417423652</v>
      </c>
      <c r="G2602" s="5">
        <f>IF(C2602=0,0,C2602*LABOR_HRS_WK_MES*SEASON_WEEKS*(1+DIM_PCT_MES)^C2602)</f>
        <v>1534.7170558625955</v>
      </c>
      <c r="H2602" s="5">
        <f>E2602+F2602+G2602</f>
        <v>2877.2569200368325</v>
      </c>
      <c r="I2602" s="5">
        <f>MIN(H2602,FARMER_HRS)</f>
        <v>720</v>
      </c>
      <c r="J2602" s="5">
        <f>MAX(0,H2602-FARMER_HRS)</f>
        <v>2157.2569200368325</v>
      </c>
      <c r="K2602" s="2">
        <f>I2602*FARMER_RATE+J2602*TEMP_WORKER_RATE</f>
        <v>62452.377083972788</v>
      </c>
      <c r="L2602" s="2">
        <f>A2602*PRICE_TOM+B2602*PRICE_CAR+C2602*PRICE_MES</f>
        <v>135780</v>
      </c>
      <c r="M2602" s="2">
        <f>A2602*FERT_BED_TOM+B2602*FERT_BED_CAR+C2602*FERT_BED_MES</f>
        <v>33440</v>
      </c>
      <c r="N2602" s="6">
        <f>IF(AND(D2602&lt;=TOTAL_BEDS,J2602&lt;=TEMP_WORKER_MAX*TEMP_WORKER_HRS),1,0)</f>
        <v>1</v>
      </c>
      <c r="O2602" s="2">
        <f>L2602-M2602-K2602-FIXED_COSTS</f>
        <v>19887.622916027212</v>
      </c>
      <c r="P2602" s="2">
        <f>IF(N2602=1,O2602,"")</f>
        <v>19887.622916027212</v>
      </c>
    </row>
    <row r="2603">
      <c r="A2603" s="6">
        <v>3</v>
      </c>
      <c r="B2603" s="6">
        <v>20</v>
      </c>
      <c r="C2603" s="6">
        <v>26</v>
      </c>
      <c r="D2603" s="6">
        <f>A2603+B2603+C2603</f>
        <v>49</v>
      </c>
      <c r="E2603" s="5">
        <f>IF(A2603=0,0,A2603*LABOR_HRS_WK_TOM*SEASON_WEEKS*(1+DIM_PCT_TOM)^A2603)</f>
        <v>359.37000000000012</v>
      </c>
      <c r="F2603" s="5">
        <f>IF(B2603=0,0,B2603*LABOR_HRS_WK_CAR*SEASON_WEEKS*(1+DIM_PCT_CAR)^B2603)</f>
        <v>983.16986417423652</v>
      </c>
      <c r="G2603" s="5">
        <f>IF(C2603=0,0,C2603*LABOR_HRS_WK_MES*SEASON_WEEKS*(1+DIM_PCT_MES)^C2603)</f>
        <v>1616.0570598233128</v>
      </c>
      <c r="H2603" s="5">
        <f>E2603+F2603+G2603</f>
        <v>2958.5969239975493</v>
      </c>
      <c r="I2603" s="5">
        <f>MIN(H2603,FARMER_HRS)</f>
        <v>720</v>
      </c>
      <c r="J2603" s="5">
        <f>MAX(0,H2603-FARMER_HRS)</f>
        <v>2238.5969239975493</v>
      </c>
      <c r="K2603" s="2">
        <f>I2603*FARMER_RATE+J2603*TEMP_WORKER_RATE</f>
        <v>63864.52993051301</v>
      </c>
      <c r="L2603" s="2">
        <f>A2603*PRICE_TOM+B2603*PRICE_CAR+C2603*PRICE_MES</f>
        <v>138480</v>
      </c>
      <c r="M2603" s="2">
        <f>A2603*FERT_BED_TOM+B2603*FERT_BED_CAR+C2603*FERT_BED_MES</f>
        <v>34320</v>
      </c>
      <c r="N2603" s="6">
        <f>IF(AND(D2603&lt;=TOTAL_BEDS,J2603&lt;=TEMP_WORKER_MAX*TEMP_WORKER_HRS),1,0)</f>
        <v>1</v>
      </c>
      <c r="O2603" s="2">
        <f>L2603-M2603-K2603-FIXED_COSTS</f>
        <v>20295.47006948699</v>
      </c>
      <c r="P2603" s="2">
        <f>IF(N2603=1,O2603,"")</f>
        <v>20295.47006948699</v>
      </c>
    </row>
    <row r="2604">
      <c r="A2604" s="6">
        <v>3</v>
      </c>
      <c r="B2604" s="6">
        <v>20</v>
      </c>
      <c r="C2604" s="6">
        <v>27</v>
      </c>
      <c r="D2604" s="6">
        <f>A2604+B2604+C2604</f>
        <v>50</v>
      </c>
      <c r="E2604" s="5">
        <f>IF(A2604=0,0,A2604*LABOR_HRS_WK_TOM*SEASON_WEEKS*(1+DIM_PCT_TOM)^A2604)</f>
        <v>359.37000000000012</v>
      </c>
      <c r="F2604" s="5">
        <f>IF(B2604=0,0,B2604*LABOR_HRS_WK_CAR*SEASON_WEEKS*(1+DIM_PCT_CAR)^B2604)</f>
        <v>983.16986417423652</v>
      </c>
      <c r="G2604" s="5">
        <f>IF(C2604=0,0,C2604*LABOR_HRS_WK_MES*SEASON_WEEKS*(1+DIM_PCT_MES)^C2604)</f>
        <v>1699.19076434307</v>
      </c>
      <c r="H2604" s="5">
        <f>E2604+F2604+G2604</f>
        <v>3041.7306285173067</v>
      </c>
      <c r="I2604" s="5">
        <f>MIN(H2604,FARMER_HRS)</f>
        <v>720</v>
      </c>
      <c r="J2604" s="5">
        <f>MAX(0,H2604-FARMER_HRS)</f>
        <v>2321.7306285173067</v>
      </c>
      <c r="K2604" s="2">
        <f>I2604*FARMER_RATE+J2604*TEMP_WORKER_RATE</f>
        <v>65307.8234117588</v>
      </c>
      <c r="L2604" s="2">
        <f>A2604*PRICE_TOM+B2604*PRICE_CAR+C2604*PRICE_MES</f>
        <v>141180</v>
      </c>
      <c r="M2604" s="2">
        <f>A2604*FERT_BED_TOM+B2604*FERT_BED_CAR+C2604*FERT_BED_MES</f>
        <v>35200</v>
      </c>
      <c r="N2604" s="6">
        <f>IF(AND(D2604&lt;=TOTAL_BEDS,J2604&lt;=TEMP_WORKER_MAX*TEMP_WORKER_HRS),1,0)</f>
        <v>1</v>
      </c>
      <c r="O2604" s="2">
        <f>L2604-M2604-K2604-FIXED_COSTS</f>
        <v>20672.1765882412</v>
      </c>
      <c r="P2604" s="2">
        <f>IF(N2604=1,O2604,"")</f>
        <v>20672.1765882412</v>
      </c>
    </row>
    <row r="2605">
      <c r="A2605" s="6">
        <v>3</v>
      </c>
      <c r="B2605" s="6">
        <v>20</v>
      </c>
      <c r="C2605" s="6">
        <v>28</v>
      </c>
      <c r="D2605" s="6">
        <f>A2605+B2605+C2605</f>
        <v>51</v>
      </c>
      <c r="E2605" s="5">
        <f>IF(A2605=0,0,A2605*LABOR_HRS_WK_TOM*SEASON_WEEKS*(1+DIM_PCT_TOM)^A2605)</f>
        <v>359.37000000000012</v>
      </c>
      <c r="F2605" s="5">
        <f>IF(B2605=0,0,B2605*LABOR_HRS_WK_CAR*SEASON_WEEKS*(1+DIM_PCT_CAR)^B2605)</f>
        <v>983.16986417423652</v>
      </c>
      <c r="G2605" s="5">
        <f>IF(C2605=0,0,C2605*LABOR_HRS_WK_MES*SEASON_WEEKS*(1+DIM_PCT_MES)^C2605)</f>
        <v>1784.1503025602233</v>
      </c>
      <c r="H2605" s="5">
        <f>E2605+F2605+G2605</f>
        <v>3126.69016673446</v>
      </c>
      <c r="I2605" s="5">
        <f>MIN(H2605,FARMER_HRS)</f>
        <v>720</v>
      </c>
      <c r="J2605" s="5">
        <f>MAX(0,H2605-FARMER_HRS)</f>
        <v>2406.69016673446</v>
      </c>
      <c r="K2605" s="2">
        <f>I2605*FARMER_RATE+J2605*TEMP_WORKER_RATE</f>
        <v>66782.815394695484</v>
      </c>
      <c r="L2605" s="2">
        <f>A2605*PRICE_TOM+B2605*PRICE_CAR+C2605*PRICE_MES</f>
        <v>143880</v>
      </c>
      <c r="M2605" s="2">
        <f>A2605*FERT_BED_TOM+B2605*FERT_BED_CAR+C2605*FERT_BED_MES</f>
        <v>36080</v>
      </c>
      <c r="N2605" s="6">
        <f>IF(AND(D2605&lt;=TOTAL_BEDS,J2605&lt;=TEMP_WORKER_MAX*TEMP_WORKER_HRS),1,0)</f>
        <v>1</v>
      </c>
      <c r="O2605" s="2">
        <f>L2605-M2605-K2605-FIXED_COSTS</f>
        <v>21017.184605304516</v>
      </c>
      <c r="P2605" s="2">
        <f>IF(N2605=1,O2605,"")</f>
        <v>21017.184605304516</v>
      </c>
    </row>
    <row r="2606">
      <c r="A2606" s="6">
        <v>3</v>
      </c>
      <c r="B2606" s="6">
        <v>20</v>
      </c>
      <c r="C2606" s="6">
        <v>29</v>
      </c>
      <c r="D2606" s="6">
        <f>A2606+B2606+C2606</f>
        <v>52</v>
      </c>
      <c r="E2606" s="5">
        <f>IF(A2606=0,0,A2606*LABOR_HRS_WK_TOM*SEASON_WEEKS*(1+DIM_PCT_TOM)^A2606)</f>
        <v>359.37000000000012</v>
      </c>
      <c r="F2606" s="5">
        <f>IF(B2606=0,0,B2606*LABOR_HRS_WK_CAR*SEASON_WEEKS*(1+DIM_PCT_CAR)^B2606)</f>
        <v>983.16986417423652</v>
      </c>
      <c r="G2606" s="5">
        <f>IF(C2606=0,0,C2606*LABOR_HRS_WK_MES*SEASON_WEEKS*(1+DIM_PCT_MES)^C2606)</f>
        <v>1870.9683306758766</v>
      </c>
      <c r="H2606" s="5">
        <f>E2606+F2606+G2606</f>
        <v>3213.5081948501133</v>
      </c>
      <c r="I2606" s="5">
        <f>MIN(H2606,FARMER_HRS)</f>
        <v>720</v>
      </c>
      <c r="J2606" s="5">
        <f>MAX(0,H2606-FARMER_HRS)</f>
        <v>2493.5081948501133</v>
      </c>
      <c r="K2606" s="2">
        <f>I2606*FARMER_RATE+J2606*TEMP_WORKER_RATE</f>
        <v>68290.0728272589</v>
      </c>
      <c r="L2606" s="2">
        <f>A2606*PRICE_TOM+B2606*PRICE_CAR+C2606*PRICE_MES</f>
        <v>146580</v>
      </c>
      <c r="M2606" s="2">
        <f>A2606*FERT_BED_TOM+B2606*FERT_BED_CAR+C2606*FERT_BED_MES</f>
        <v>36960</v>
      </c>
      <c r="N2606" s="6">
        <f>IF(AND(D2606&lt;=TOTAL_BEDS,J2606&lt;=TEMP_WORKER_MAX*TEMP_WORKER_HRS),1,0)</f>
        <v>1</v>
      </c>
      <c r="O2606" s="2">
        <f>L2606-M2606-K2606-FIXED_COSTS</f>
        <v>21329.927172741096</v>
      </c>
      <c r="P2606" s="2">
        <f>IF(N2606=1,O2606,"")</f>
        <v>21329.927172741096</v>
      </c>
    </row>
    <row r="2607">
      <c r="A2607" s="6">
        <v>3</v>
      </c>
      <c r="B2607" s="6">
        <v>20</v>
      </c>
      <c r="C2607" s="6">
        <v>30</v>
      </c>
      <c r="D2607" s="6">
        <f>A2607+B2607+C2607</f>
        <v>53</v>
      </c>
      <c r="E2607" s="5">
        <f>IF(A2607=0,0,A2607*LABOR_HRS_WK_TOM*SEASON_WEEKS*(1+DIM_PCT_TOM)^A2607)</f>
        <v>359.37000000000012</v>
      </c>
      <c r="F2607" s="5">
        <f>IF(B2607=0,0,B2607*LABOR_HRS_WK_CAR*SEASON_WEEKS*(1+DIM_PCT_CAR)^B2607)</f>
        <v>983.16986417423652</v>
      </c>
      <c r="G2607" s="5">
        <f>IF(C2607=0,0,C2607*LABOR_HRS_WK_MES*SEASON_WEEKS*(1+DIM_PCT_MES)^C2607)</f>
        <v>1959.6780360096466</v>
      </c>
      <c r="H2607" s="5">
        <f>E2607+F2607+G2607</f>
        <v>3302.2179001838831</v>
      </c>
      <c r="I2607" s="5">
        <f>MIN(H2607,FARMER_HRS)</f>
        <v>720</v>
      </c>
      <c r="J2607" s="5">
        <f>MAX(0,H2607-FARMER_HRS)</f>
        <v>2582.2179001838831</v>
      </c>
      <c r="K2607" s="2">
        <f>I2607*FARMER_RATE+J2607*TEMP_WORKER_RATE</f>
        <v>69830.171878192414</v>
      </c>
      <c r="L2607" s="2">
        <f>A2607*PRICE_TOM+B2607*PRICE_CAR+C2607*PRICE_MES</f>
        <v>149280</v>
      </c>
      <c r="M2607" s="2">
        <f>A2607*FERT_BED_TOM+B2607*FERT_BED_CAR+C2607*FERT_BED_MES</f>
        <v>37840</v>
      </c>
      <c r="N2607" s="6">
        <f>IF(AND(D2607&lt;=TOTAL_BEDS,J2607&lt;=TEMP_WORKER_MAX*TEMP_WORKER_HRS),1,0)</f>
        <v>1</v>
      </c>
      <c r="O2607" s="2">
        <f>L2607-M2607-K2607-FIXED_COSTS</f>
        <v>21609.828121807586</v>
      </c>
      <c r="P2607" s="2">
        <f>IF(N2607=1,O2607,"")</f>
        <v>21609.828121807586</v>
      </c>
    </row>
    <row r="2608">
      <c r="A2608" s="6">
        <v>4</v>
      </c>
      <c r="B2608" s="6">
        <v>0</v>
      </c>
      <c r="C2608" s="6">
        <v>0</v>
      </c>
      <c r="D2608" s="6">
        <f>A2608+B2608+C2608</f>
        <v>4</v>
      </c>
      <c r="E2608" s="5">
        <f>IF(A2608=0,0,A2608*LABOR_HRS_WK_TOM*SEASON_WEEKS*(1+DIM_PCT_TOM)^A2608)</f>
        <v>527.07600000000014</v>
      </c>
      <c r="F2608" s="5">
        <f>IF(B2608=0,0,B2608*LABOR_HRS_WK_CAR*SEASON_WEEKS*(1+DIM_PCT_CAR)^B2608)</f>
        <v>0</v>
      </c>
      <c r="G2608" s="5">
        <f>IF(C2608=0,0,C2608*LABOR_HRS_WK_MES*SEASON_WEEKS*(1+DIM_PCT_MES)^C2608)</f>
        <v>0</v>
      </c>
      <c r="H2608" s="5">
        <f>E2608+F2608+G2608</f>
        <v>527.07600000000014</v>
      </c>
      <c r="I2608" s="5">
        <f>MIN(H2608,FARMER_HRS)</f>
        <v>527.07600000000014</v>
      </c>
      <c r="J2608" s="5">
        <f>MAX(0,H2608-FARMER_HRS)</f>
        <v>0</v>
      </c>
      <c r="K2608" s="2">
        <f>I2608*FARMER_RATE+J2608*TEMP_WORKER_RATE</f>
        <v>18301.250000000004</v>
      </c>
      <c r="L2608" s="2">
        <f>A2608*PRICE_TOM+B2608*PRICE_CAR+C2608*PRICE_MES</f>
        <v>35200</v>
      </c>
      <c r="M2608" s="2">
        <f>A2608*FERT_BED_TOM+B2608*FERT_BED_CAR+C2608*FERT_BED_MES</f>
        <v>3520</v>
      </c>
      <c r="N2608" s="6">
        <f>IF(AND(D2608&lt;=TOTAL_BEDS,J2608&lt;=TEMP_WORKER_MAX*TEMP_WORKER_HRS),1,0)</f>
        <v>1</v>
      </c>
      <c r="O2608" s="2">
        <f>L2608-M2608-K2608-FIXED_COSTS</f>
        <v>-6621.2500000000036</v>
      </c>
      <c r="P2608" s="2">
        <f>IF(N2608=1,O2608,"")</f>
        <v>-6621.2500000000036</v>
      </c>
    </row>
    <row r="2609">
      <c r="A2609" s="6">
        <v>4</v>
      </c>
      <c r="B2609" s="6">
        <v>0</v>
      </c>
      <c r="C2609" s="6">
        <v>1</v>
      </c>
      <c r="D2609" s="6">
        <f>A2609+B2609+C2609</f>
        <v>5</v>
      </c>
      <c r="E2609" s="5">
        <f>IF(A2609=0,0,A2609*LABOR_HRS_WK_TOM*SEASON_WEEKS*(1+DIM_PCT_TOM)^A2609)</f>
        <v>527.07600000000014</v>
      </c>
      <c r="F2609" s="5">
        <f>IF(B2609=0,0,B2609*LABOR_HRS_WK_CAR*SEASON_WEEKS*(1+DIM_PCT_CAR)^B2609)</f>
        <v>0</v>
      </c>
      <c r="G2609" s="5">
        <f>IF(C2609=0,0,C2609*LABOR_HRS_WK_MES*SEASON_WEEKS*(1+DIM_PCT_MES)^C2609)</f>
        <v>45.5625</v>
      </c>
      <c r="H2609" s="5">
        <f>E2609+F2609+G2609</f>
        <v>572.63850000000014</v>
      </c>
      <c r="I2609" s="5">
        <f>MIN(H2609,FARMER_HRS)</f>
        <v>572.63850000000014</v>
      </c>
      <c r="J2609" s="5">
        <f>MAX(0,H2609-FARMER_HRS)</f>
        <v>0</v>
      </c>
      <c r="K2609" s="2">
        <f>I2609*FARMER_RATE+J2609*TEMP_WORKER_RATE</f>
        <v>19883.281250000004</v>
      </c>
      <c r="L2609" s="2">
        <f>A2609*PRICE_TOM+B2609*PRICE_CAR+C2609*PRICE_MES</f>
        <v>37900</v>
      </c>
      <c r="M2609" s="2">
        <f>A2609*FERT_BED_TOM+B2609*FERT_BED_CAR+C2609*FERT_BED_MES</f>
        <v>4400</v>
      </c>
      <c r="N2609" s="6">
        <f>IF(AND(D2609&lt;=TOTAL_BEDS,J2609&lt;=TEMP_WORKER_MAX*TEMP_WORKER_HRS),1,0)</f>
        <v>1</v>
      </c>
      <c r="O2609" s="2">
        <f>L2609-M2609-K2609-FIXED_COSTS</f>
        <v>-6383.2812500000036</v>
      </c>
      <c r="P2609" s="2">
        <f>IF(N2609=1,O2609,"")</f>
        <v>-6383.2812500000036</v>
      </c>
    </row>
    <row r="2610">
      <c r="A2610" s="6">
        <v>4</v>
      </c>
      <c r="B2610" s="6">
        <v>0</v>
      </c>
      <c r="C2610" s="6">
        <v>2</v>
      </c>
      <c r="D2610" s="6">
        <f>A2610+B2610+C2610</f>
        <v>6</v>
      </c>
      <c r="E2610" s="5">
        <f>IF(A2610=0,0,A2610*LABOR_HRS_WK_TOM*SEASON_WEEKS*(1+DIM_PCT_TOM)^A2610)</f>
        <v>527.07600000000014</v>
      </c>
      <c r="F2610" s="5">
        <f>IF(B2610=0,0,B2610*LABOR_HRS_WK_CAR*SEASON_WEEKS*(1+DIM_PCT_CAR)^B2610)</f>
        <v>0</v>
      </c>
      <c r="G2610" s="5">
        <f>IF(C2610=0,0,C2610*LABOR_HRS_WK_MES*SEASON_WEEKS*(1+DIM_PCT_MES)^C2610)</f>
        <v>92.2640625</v>
      </c>
      <c r="H2610" s="5">
        <f>E2610+F2610+G2610</f>
        <v>619.34006250000016</v>
      </c>
      <c r="I2610" s="5">
        <f>MIN(H2610,FARMER_HRS)</f>
        <v>619.34006250000016</v>
      </c>
      <c r="J2610" s="5">
        <f>MAX(0,H2610-FARMER_HRS)</f>
        <v>0</v>
      </c>
      <c r="K2610" s="2">
        <f>I2610*FARMER_RATE+J2610*TEMP_WORKER_RATE</f>
        <v>21504.863281250004</v>
      </c>
      <c r="L2610" s="2">
        <f>A2610*PRICE_TOM+B2610*PRICE_CAR+C2610*PRICE_MES</f>
        <v>40600</v>
      </c>
      <c r="M2610" s="2">
        <f>A2610*FERT_BED_TOM+B2610*FERT_BED_CAR+C2610*FERT_BED_MES</f>
        <v>5280</v>
      </c>
      <c r="N2610" s="6">
        <f>IF(AND(D2610&lt;=TOTAL_BEDS,J2610&lt;=TEMP_WORKER_MAX*TEMP_WORKER_HRS),1,0)</f>
        <v>1</v>
      </c>
      <c r="O2610" s="2">
        <f>L2610-M2610-K2610-FIXED_COSTS</f>
        <v>-6184.8632812500036</v>
      </c>
      <c r="P2610" s="2">
        <f>IF(N2610=1,O2610,"")</f>
        <v>-6184.8632812500036</v>
      </c>
    </row>
    <row r="2611">
      <c r="A2611" s="6">
        <v>4</v>
      </c>
      <c r="B2611" s="6">
        <v>0</v>
      </c>
      <c r="C2611" s="6">
        <v>3</v>
      </c>
      <c r="D2611" s="6">
        <f>A2611+B2611+C2611</f>
        <v>7</v>
      </c>
      <c r="E2611" s="5">
        <f>IF(A2611=0,0,A2611*LABOR_HRS_WK_TOM*SEASON_WEEKS*(1+DIM_PCT_TOM)^A2611)</f>
        <v>527.07600000000014</v>
      </c>
      <c r="F2611" s="5">
        <f>IF(B2611=0,0,B2611*LABOR_HRS_WK_CAR*SEASON_WEEKS*(1+DIM_PCT_CAR)^B2611)</f>
        <v>0</v>
      </c>
      <c r="G2611" s="5">
        <f>IF(C2611=0,0,C2611*LABOR_HRS_WK_MES*SEASON_WEEKS*(1+DIM_PCT_MES)^C2611)</f>
        <v>140.12604492187498</v>
      </c>
      <c r="H2611" s="5">
        <f>E2611+F2611+G2611</f>
        <v>667.20204492187509</v>
      </c>
      <c r="I2611" s="5">
        <f>MIN(H2611,FARMER_HRS)</f>
        <v>667.20204492187509</v>
      </c>
      <c r="J2611" s="5">
        <f>MAX(0,H2611-FARMER_HRS)</f>
        <v>0</v>
      </c>
      <c r="K2611" s="2">
        <f>I2611*FARMER_RATE+J2611*TEMP_WORKER_RATE</f>
        <v>23166.737670898441</v>
      </c>
      <c r="L2611" s="2">
        <f>A2611*PRICE_TOM+B2611*PRICE_CAR+C2611*PRICE_MES</f>
        <v>43300</v>
      </c>
      <c r="M2611" s="2">
        <f>A2611*FERT_BED_TOM+B2611*FERT_BED_CAR+C2611*FERT_BED_MES</f>
        <v>6160</v>
      </c>
      <c r="N2611" s="6">
        <f>IF(AND(D2611&lt;=TOTAL_BEDS,J2611&lt;=TEMP_WORKER_MAX*TEMP_WORKER_HRS),1,0)</f>
        <v>1</v>
      </c>
      <c r="O2611" s="2">
        <f>L2611-M2611-K2611-FIXED_COSTS</f>
        <v>-6026.7376708984411</v>
      </c>
      <c r="P2611" s="2">
        <f>IF(N2611=1,O2611,"")</f>
        <v>-6026.7376708984411</v>
      </c>
    </row>
    <row r="2612">
      <c r="A2612" s="6">
        <v>4</v>
      </c>
      <c r="B2612" s="6">
        <v>0</v>
      </c>
      <c r="C2612" s="6">
        <v>4</v>
      </c>
      <c r="D2612" s="6">
        <f>A2612+B2612+C2612</f>
        <v>8</v>
      </c>
      <c r="E2612" s="5">
        <f>IF(A2612=0,0,A2612*LABOR_HRS_WK_TOM*SEASON_WEEKS*(1+DIM_PCT_TOM)^A2612)</f>
        <v>527.07600000000014</v>
      </c>
      <c r="F2612" s="5">
        <f>IF(B2612=0,0,B2612*LABOR_HRS_WK_CAR*SEASON_WEEKS*(1+DIM_PCT_CAR)^B2612)</f>
        <v>0</v>
      </c>
      <c r="G2612" s="5">
        <f>IF(C2612=0,0,C2612*LABOR_HRS_WK_MES*SEASON_WEEKS*(1+DIM_PCT_MES)^C2612)</f>
        <v>189.17016064453119</v>
      </c>
      <c r="H2612" s="5">
        <f>E2612+F2612+G2612</f>
        <v>716.2461606445313</v>
      </c>
      <c r="I2612" s="5">
        <f>MIN(H2612,FARMER_HRS)</f>
        <v>716.2461606445313</v>
      </c>
      <c r="J2612" s="5">
        <f>MAX(0,H2612-FARMER_HRS)</f>
        <v>0</v>
      </c>
      <c r="K2612" s="2">
        <f>I2612*FARMER_RATE+J2612*TEMP_WORKER_RATE</f>
        <v>24869.658355712891</v>
      </c>
      <c r="L2612" s="2">
        <f>A2612*PRICE_TOM+B2612*PRICE_CAR+C2612*PRICE_MES</f>
        <v>46000</v>
      </c>
      <c r="M2612" s="2">
        <f>A2612*FERT_BED_TOM+B2612*FERT_BED_CAR+C2612*FERT_BED_MES</f>
        <v>7040</v>
      </c>
      <c r="N2612" s="6">
        <f>IF(AND(D2612&lt;=TOTAL_BEDS,J2612&lt;=TEMP_WORKER_MAX*TEMP_WORKER_HRS),1,0)</f>
        <v>1</v>
      </c>
      <c r="O2612" s="2">
        <f>L2612-M2612-K2612-FIXED_COSTS</f>
        <v>-5909.6583557128906</v>
      </c>
      <c r="P2612" s="2">
        <f>IF(N2612=1,O2612,"")</f>
        <v>-5909.6583557128906</v>
      </c>
    </row>
    <row r="2613">
      <c r="A2613" s="6">
        <v>4</v>
      </c>
      <c r="B2613" s="6">
        <v>0</v>
      </c>
      <c r="C2613" s="6">
        <v>5</v>
      </c>
      <c r="D2613" s="6">
        <f>A2613+B2613+C2613</f>
        <v>9</v>
      </c>
      <c r="E2613" s="5">
        <f>IF(A2613=0,0,A2613*LABOR_HRS_WK_TOM*SEASON_WEEKS*(1+DIM_PCT_TOM)^A2613)</f>
        <v>527.07600000000014</v>
      </c>
      <c r="F2613" s="5">
        <f>IF(B2613=0,0,B2613*LABOR_HRS_WK_CAR*SEASON_WEEKS*(1+DIM_PCT_CAR)^B2613)</f>
        <v>0</v>
      </c>
      <c r="G2613" s="5">
        <f>IF(C2613=0,0,C2613*LABOR_HRS_WK_MES*SEASON_WEEKS*(1+DIM_PCT_MES)^C2613)</f>
        <v>239.41848456573481</v>
      </c>
      <c r="H2613" s="5">
        <f>E2613+F2613+G2613</f>
        <v>766.494484565735</v>
      </c>
      <c r="I2613" s="5">
        <f>MIN(H2613,FARMER_HRS)</f>
        <v>720</v>
      </c>
      <c r="J2613" s="5">
        <f>MAX(0,H2613-FARMER_HRS)</f>
        <v>46.494484565734979</v>
      </c>
      <c r="K2613" s="2">
        <f>I2613*FARMER_RATE+J2613*TEMP_WORKER_RATE</f>
        <v>25807.195912599567</v>
      </c>
      <c r="L2613" s="2">
        <f>A2613*PRICE_TOM+B2613*PRICE_CAR+C2613*PRICE_MES</f>
        <v>48700</v>
      </c>
      <c r="M2613" s="2">
        <f>A2613*FERT_BED_TOM+B2613*FERT_BED_CAR+C2613*FERT_BED_MES</f>
        <v>7920</v>
      </c>
      <c r="N2613" s="6">
        <f>IF(AND(D2613&lt;=TOTAL_BEDS,J2613&lt;=TEMP_WORKER_MAX*TEMP_WORKER_HRS),1,0)</f>
        <v>1</v>
      </c>
      <c r="O2613" s="2">
        <f>L2613-M2613-K2613-FIXED_COSTS</f>
        <v>-5027.1959125995672</v>
      </c>
      <c r="P2613" s="2">
        <f>IF(N2613=1,O2613,"")</f>
        <v>-5027.1959125995672</v>
      </c>
    </row>
    <row r="2614">
      <c r="A2614" s="6">
        <v>4</v>
      </c>
      <c r="B2614" s="6">
        <v>0</v>
      </c>
      <c r="C2614" s="6">
        <v>6</v>
      </c>
      <c r="D2614" s="6">
        <f>A2614+B2614+C2614</f>
        <v>10</v>
      </c>
      <c r="E2614" s="5">
        <f>IF(A2614=0,0,A2614*LABOR_HRS_WK_TOM*SEASON_WEEKS*(1+DIM_PCT_TOM)^A2614)</f>
        <v>527.07600000000014</v>
      </c>
      <c r="F2614" s="5">
        <f>IF(B2614=0,0,B2614*LABOR_HRS_WK_CAR*SEASON_WEEKS*(1+DIM_PCT_CAR)^B2614)</f>
        <v>0</v>
      </c>
      <c r="G2614" s="5">
        <f>IF(C2614=0,0,C2614*LABOR_HRS_WK_MES*SEASON_WEEKS*(1+DIM_PCT_MES)^C2614)</f>
        <v>290.89345874736773</v>
      </c>
      <c r="H2614" s="5">
        <f>E2614+F2614+G2614</f>
        <v>817.96945874736787</v>
      </c>
      <c r="I2614" s="5">
        <f>MIN(H2614,FARMER_HRS)</f>
        <v>720</v>
      </c>
      <c r="J2614" s="5">
        <f>MAX(0,H2614-FARMER_HRS)</f>
        <v>97.969458747367867</v>
      </c>
      <c r="K2614" s="2">
        <f>I2614*FARMER_RATE+J2614*TEMP_WORKER_RATE</f>
        <v>26700.858658808469</v>
      </c>
      <c r="L2614" s="2">
        <f>A2614*PRICE_TOM+B2614*PRICE_CAR+C2614*PRICE_MES</f>
        <v>51400</v>
      </c>
      <c r="M2614" s="2">
        <f>A2614*FERT_BED_TOM+B2614*FERT_BED_CAR+C2614*FERT_BED_MES</f>
        <v>8800</v>
      </c>
      <c r="N2614" s="6">
        <f>IF(AND(D2614&lt;=TOTAL_BEDS,J2614&lt;=TEMP_WORKER_MAX*TEMP_WORKER_HRS),1,0)</f>
        <v>1</v>
      </c>
      <c r="O2614" s="2">
        <f>L2614-M2614-K2614-FIXED_COSTS</f>
        <v>-4100.858658808469</v>
      </c>
      <c r="P2614" s="2">
        <f>IF(N2614=1,O2614,"")</f>
        <v>-4100.858658808469</v>
      </c>
    </row>
    <row r="2615">
      <c r="A2615" s="6">
        <v>4</v>
      </c>
      <c r="B2615" s="6">
        <v>0</v>
      </c>
      <c r="C2615" s="6">
        <v>7</v>
      </c>
      <c r="D2615" s="6">
        <f>A2615+B2615+C2615</f>
        <v>11</v>
      </c>
      <c r="E2615" s="5">
        <f>IF(A2615=0,0,A2615*LABOR_HRS_WK_TOM*SEASON_WEEKS*(1+DIM_PCT_TOM)^A2615)</f>
        <v>527.07600000000014</v>
      </c>
      <c r="F2615" s="5">
        <f>IF(B2615=0,0,B2615*LABOR_HRS_WK_CAR*SEASON_WEEKS*(1+DIM_PCT_CAR)^B2615)</f>
        <v>0</v>
      </c>
      <c r="G2615" s="5">
        <f>IF(C2615=0,0,C2615*LABOR_HRS_WK_MES*SEASON_WEEKS*(1+DIM_PCT_MES)^C2615)</f>
        <v>343.61789814532818</v>
      </c>
      <c r="H2615" s="5">
        <f>E2615+F2615+G2615</f>
        <v>870.69389814532838</v>
      </c>
      <c r="I2615" s="5">
        <f>MIN(H2615,FARMER_HRS)</f>
        <v>720</v>
      </c>
      <c r="J2615" s="5">
        <f>MAX(0,H2615-FARMER_HRS)</f>
        <v>150.69389814532838</v>
      </c>
      <c r="K2615" s="2">
        <f>I2615*FARMER_RATE+J2615*TEMP_WORKER_RATE</f>
        <v>27616.213509467507</v>
      </c>
      <c r="L2615" s="2">
        <f>A2615*PRICE_TOM+B2615*PRICE_CAR+C2615*PRICE_MES</f>
        <v>54100</v>
      </c>
      <c r="M2615" s="2">
        <f>A2615*FERT_BED_TOM+B2615*FERT_BED_CAR+C2615*FERT_BED_MES</f>
        <v>9680</v>
      </c>
      <c r="N2615" s="6">
        <f>IF(AND(D2615&lt;=TOTAL_BEDS,J2615&lt;=TEMP_WORKER_MAX*TEMP_WORKER_HRS),1,0)</f>
        <v>1</v>
      </c>
      <c r="O2615" s="2">
        <f>L2615-M2615-K2615-FIXED_COSTS</f>
        <v>-3196.2135094675068</v>
      </c>
      <c r="P2615" s="2">
        <f>IF(N2615=1,O2615,"")</f>
        <v>-3196.2135094675068</v>
      </c>
    </row>
    <row r="2616">
      <c r="A2616" s="6">
        <v>4</v>
      </c>
      <c r="B2616" s="6">
        <v>0</v>
      </c>
      <c r="C2616" s="6">
        <v>8</v>
      </c>
      <c r="D2616" s="6">
        <f>A2616+B2616+C2616</f>
        <v>12</v>
      </c>
      <c r="E2616" s="5">
        <f>IF(A2616=0,0,A2616*LABOR_HRS_WK_TOM*SEASON_WEEKS*(1+DIM_PCT_TOM)^A2616)</f>
        <v>527.07600000000014</v>
      </c>
      <c r="F2616" s="5">
        <f>IF(B2616=0,0,B2616*LABOR_HRS_WK_CAR*SEASON_WEEKS*(1+DIM_PCT_CAR)^B2616)</f>
        <v>0</v>
      </c>
      <c r="G2616" s="5">
        <f>IF(C2616=0,0,C2616*LABOR_HRS_WK_MES*SEASON_WEEKS*(1+DIM_PCT_MES)^C2616)</f>
        <v>397.61499642530833</v>
      </c>
      <c r="H2616" s="5">
        <f>E2616+F2616+G2616</f>
        <v>924.69099642530841</v>
      </c>
      <c r="I2616" s="5">
        <f>MIN(H2616,FARMER_HRS)</f>
        <v>720</v>
      </c>
      <c r="J2616" s="5">
        <f>MAX(0,H2616-FARMER_HRS)</f>
        <v>204.69099642530841</v>
      </c>
      <c r="K2616" s="2">
        <f>I2616*FARMER_RATE+J2616*TEMP_WORKER_RATE</f>
        <v>28553.663132383826</v>
      </c>
      <c r="L2616" s="2">
        <f>A2616*PRICE_TOM+B2616*PRICE_CAR+C2616*PRICE_MES</f>
        <v>56800</v>
      </c>
      <c r="M2616" s="2">
        <f>A2616*FERT_BED_TOM+B2616*FERT_BED_CAR+C2616*FERT_BED_MES</f>
        <v>10560</v>
      </c>
      <c r="N2616" s="6">
        <f>IF(AND(D2616&lt;=TOTAL_BEDS,J2616&lt;=TEMP_WORKER_MAX*TEMP_WORKER_HRS),1,0)</f>
        <v>1</v>
      </c>
      <c r="O2616" s="2">
        <f>L2616-M2616-K2616-FIXED_COSTS</f>
        <v>-2313.6631323838265</v>
      </c>
      <c r="P2616" s="2">
        <f>IF(N2616=1,O2616,"")</f>
        <v>-2313.6631323838265</v>
      </c>
    </row>
    <row r="2617">
      <c r="A2617" s="6">
        <v>4</v>
      </c>
      <c r="B2617" s="6">
        <v>0</v>
      </c>
      <c r="C2617" s="6">
        <v>9</v>
      </c>
      <c r="D2617" s="6">
        <f>A2617+B2617+C2617</f>
        <v>13</v>
      </c>
      <c r="E2617" s="5">
        <f>IF(A2617=0,0,A2617*LABOR_HRS_WK_TOM*SEASON_WEEKS*(1+DIM_PCT_TOM)^A2617)</f>
        <v>527.07600000000014</v>
      </c>
      <c r="F2617" s="5">
        <f>IF(B2617=0,0,B2617*LABOR_HRS_WK_CAR*SEASON_WEEKS*(1+DIM_PCT_CAR)^B2617)</f>
        <v>0</v>
      </c>
      <c r="G2617" s="5">
        <f>IF(C2617=0,0,C2617*LABOR_HRS_WK_MES*SEASON_WEEKS*(1+DIM_PCT_MES)^C2617)</f>
        <v>452.90833186570273</v>
      </c>
      <c r="H2617" s="5">
        <f>E2617+F2617+G2617</f>
        <v>979.98433186570287</v>
      </c>
      <c r="I2617" s="5">
        <f>MIN(H2617,FARMER_HRS)</f>
        <v>720</v>
      </c>
      <c r="J2617" s="5">
        <f>MAX(0,H2617-FARMER_HRS)</f>
        <v>259.98433186570287</v>
      </c>
      <c r="K2617" s="2">
        <f>I2617*FARMER_RATE+J2617*TEMP_WORKER_RATE</f>
        <v>29513.616872668452</v>
      </c>
      <c r="L2617" s="2">
        <f>A2617*PRICE_TOM+B2617*PRICE_CAR+C2617*PRICE_MES</f>
        <v>59500</v>
      </c>
      <c r="M2617" s="2">
        <f>A2617*FERT_BED_TOM+B2617*FERT_BED_CAR+C2617*FERT_BED_MES</f>
        <v>11440</v>
      </c>
      <c r="N2617" s="6">
        <f>IF(AND(D2617&lt;=TOTAL_BEDS,J2617&lt;=TEMP_WORKER_MAX*TEMP_WORKER_HRS),1,0)</f>
        <v>1</v>
      </c>
      <c r="O2617" s="2">
        <f>L2617-M2617-K2617-FIXED_COSTS</f>
        <v>-1453.6168726684518</v>
      </c>
      <c r="P2617" s="2">
        <f>IF(N2617=1,O2617,"")</f>
        <v>-1453.6168726684518</v>
      </c>
    </row>
    <row r="2618">
      <c r="A2618" s="6">
        <v>4</v>
      </c>
      <c r="B2618" s="6">
        <v>0</v>
      </c>
      <c r="C2618" s="6">
        <v>10</v>
      </c>
      <c r="D2618" s="6">
        <f>A2618+B2618+C2618</f>
        <v>14</v>
      </c>
      <c r="E2618" s="5">
        <f>IF(A2618=0,0,A2618*LABOR_HRS_WK_TOM*SEASON_WEEKS*(1+DIM_PCT_TOM)^A2618)</f>
        <v>527.07600000000014</v>
      </c>
      <c r="F2618" s="5">
        <f>IF(B2618=0,0,B2618*LABOR_HRS_WK_CAR*SEASON_WEEKS*(1+DIM_PCT_CAR)^B2618)</f>
        <v>0</v>
      </c>
      <c r="G2618" s="5">
        <f>IF(C2618=0,0,C2618*LABOR_HRS_WK_MES*SEASON_WEEKS*(1+DIM_PCT_MES)^C2618)</f>
        <v>509.52187334891551</v>
      </c>
      <c r="H2618" s="5">
        <f>E2618+F2618+G2618</f>
        <v>1036.5978733489155</v>
      </c>
      <c r="I2618" s="5">
        <f>MIN(H2618,FARMER_HRS)</f>
        <v>720</v>
      </c>
      <c r="J2618" s="5">
        <f>MAX(0,H2618-FARMER_HRS)</f>
        <v>316.59787334891553</v>
      </c>
      <c r="K2618" s="2">
        <f>I2618*FARMER_RATE+J2618*TEMP_WORKER_RATE</f>
        <v>30496.490856752003</v>
      </c>
      <c r="L2618" s="2">
        <f>A2618*PRICE_TOM+B2618*PRICE_CAR+C2618*PRICE_MES</f>
        <v>62200</v>
      </c>
      <c r="M2618" s="2">
        <f>A2618*FERT_BED_TOM+B2618*FERT_BED_CAR+C2618*FERT_BED_MES</f>
        <v>12320</v>
      </c>
      <c r="N2618" s="6">
        <f>IF(AND(D2618&lt;=TOTAL_BEDS,J2618&lt;=TEMP_WORKER_MAX*TEMP_WORKER_HRS),1,0)</f>
        <v>1</v>
      </c>
      <c r="O2618" s="2">
        <f>L2618-M2618-K2618-FIXED_COSTS</f>
        <v>-616.49085675200331</v>
      </c>
      <c r="P2618" s="2">
        <f>IF(N2618=1,O2618,"")</f>
        <v>-616.49085675200331</v>
      </c>
    </row>
    <row r="2619">
      <c r="A2619" s="6">
        <v>4</v>
      </c>
      <c r="B2619" s="6">
        <v>0</v>
      </c>
      <c r="C2619" s="6">
        <v>11</v>
      </c>
      <c r="D2619" s="6">
        <f>A2619+B2619+C2619</f>
        <v>15</v>
      </c>
      <c r="E2619" s="5">
        <f>IF(A2619=0,0,A2619*LABOR_HRS_WK_TOM*SEASON_WEEKS*(1+DIM_PCT_TOM)^A2619)</f>
        <v>527.07600000000014</v>
      </c>
      <c r="F2619" s="5">
        <f>IF(B2619=0,0,B2619*LABOR_HRS_WK_CAR*SEASON_WEEKS*(1+DIM_PCT_CAR)^B2619)</f>
        <v>0</v>
      </c>
      <c r="G2619" s="5">
        <f>IF(C2619=0,0,C2619*LABOR_HRS_WK_MES*SEASON_WEEKS*(1+DIM_PCT_MES)^C2619)</f>
        <v>567.47998644235463</v>
      </c>
      <c r="H2619" s="5">
        <f>E2619+F2619+G2619</f>
        <v>1094.5559864423549</v>
      </c>
      <c r="I2619" s="5">
        <f>MIN(H2619,FARMER_HRS)</f>
        <v>720</v>
      </c>
      <c r="J2619" s="5">
        <f>MAX(0,H2619-FARMER_HRS)</f>
        <v>374.55598644235488</v>
      </c>
      <c r="K2619" s="2">
        <f>I2619*FARMER_RATE+J2619*TEMP_WORKER_RATE</f>
        <v>31502.708097957548</v>
      </c>
      <c r="L2619" s="2">
        <f>A2619*PRICE_TOM+B2619*PRICE_CAR+C2619*PRICE_MES</f>
        <v>64900</v>
      </c>
      <c r="M2619" s="2">
        <f>A2619*FERT_BED_TOM+B2619*FERT_BED_CAR+C2619*FERT_BED_MES</f>
        <v>13200</v>
      </c>
      <c r="N2619" s="6">
        <f>IF(AND(D2619&lt;=TOTAL_BEDS,J2619&lt;=TEMP_WORKER_MAX*TEMP_WORKER_HRS),1,0)</f>
        <v>1</v>
      </c>
      <c r="O2619" s="2">
        <f>L2619-M2619-K2619-FIXED_COSTS</f>
        <v>197.29190204245242</v>
      </c>
      <c r="P2619" s="2">
        <f>IF(N2619=1,O2619,"")</f>
        <v>197.29190204245242</v>
      </c>
    </row>
    <row r="2620">
      <c r="A2620" s="6">
        <v>4</v>
      </c>
      <c r="B2620" s="6">
        <v>0</v>
      </c>
      <c r="C2620" s="6">
        <v>12</v>
      </c>
      <c r="D2620" s="6">
        <f>A2620+B2620+C2620</f>
        <v>16</v>
      </c>
      <c r="E2620" s="5">
        <f>IF(A2620=0,0,A2620*LABOR_HRS_WK_TOM*SEASON_WEEKS*(1+DIM_PCT_TOM)^A2620)</f>
        <v>527.07600000000014</v>
      </c>
      <c r="F2620" s="5">
        <f>IF(B2620=0,0,B2620*LABOR_HRS_WK_CAR*SEASON_WEEKS*(1+DIM_PCT_CAR)^B2620)</f>
        <v>0</v>
      </c>
      <c r="G2620" s="5">
        <f>IF(C2620=0,0,C2620*LABOR_HRS_WK_MES*SEASON_WEEKS*(1+DIM_PCT_MES)^C2620)</f>
        <v>626.807439570419</v>
      </c>
      <c r="H2620" s="5">
        <f>E2620+F2620+G2620</f>
        <v>1153.8834395704191</v>
      </c>
      <c r="I2620" s="5">
        <f>MIN(H2620,FARMER_HRS)</f>
        <v>720</v>
      </c>
      <c r="J2620" s="5">
        <f>MAX(0,H2620-FARMER_HRS)</f>
        <v>433.88343957041911</v>
      </c>
      <c r="K2620" s="2">
        <f>I2620*FARMER_RATE+J2620*TEMP_WORKER_RATE</f>
        <v>32532.698603653109</v>
      </c>
      <c r="L2620" s="2">
        <f>A2620*PRICE_TOM+B2620*PRICE_CAR+C2620*PRICE_MES</f>
        <v>67600</v>
      </c>
      <c r="M2620" s="2">
        <f>A2620*FERT_BED_TOM+B2620*FERT_BED_CAR+C2620*FERT_BED_MES</f>
        <v>14080</v>
      </c>
      <c r="N2620" s="6">
        <f>IF(AND(D2620&lt;=TOTAL_BEDS,J2620&lt;=TEMP_WORKER_MAX*TEMP_WORKER_HRS),1,0)</f>
        <v>1</v>
      </c>
      <c r="O2620" s="2">
        <f>L2620-M2620-K2620-FIXED_COSTS</f>
        <v>987.30139634689112</v>
      </c>
      <c r="P2620" s="2">
        <f>IF(N2620=1,O2620,"")</f>
        <v>987.30139634689112</v>
      </c>
    </row>
    <row r="2621">
      <c r="A2621" s="6">
        <v>4</v>
      </c>
      <c r="B2621" s="6">
        <v>0</v>
      </c>
      <c r="C2621" s="6">
        <v>13</v>
      </c>
      <c r="D2621" s="6">
        <f>A2621+B2621+C2621</f>
        <v>17</v>
      </c>
      <c r="E2621" s="5">
        <f>IF(A2621=0,0,A2621*LABOR_HRS_WK_TOM*SEASON_WEEKS*(1+DIM_PCT_TOM)^A2621)</f>
        <v>527.07600000000014</v>
      </c>
      <c r="F2621" s="5">
        <f>IF(B2621=0,0,B2621*LABOR_HRS_WK_CAR*SEASON_WEEKS*(1+DIM_PCT_CAR)^B2621)</f>
        <v>0</v>
      </c>
      <c r="G2621" s="5">
        <f>IF(C2621=0,0,C2621*LABOR_HRS_WK_MES*SEASON_WEEKS*(1+DIM_PCT_MES)^C2621)</f>
        <v>687.52941027880331</v>
      </c>
      <c r="H2621" s="5">
        <f>E2621+F2621+G2621</f>
        <v>1214.6054102788034</v>
      </c>
      <c r="I2621" s="5">
        <f>MIN(H2621,FARMER_HRS)</f>
        <v>720</v>
      </c>
      <c r="J2621" s="5">
        <f>MAX(0,H2621-FARMER_HRS)</f>
        <v>494.60541027880345</v>
      </c>
      <c r="K2621" s="2">
        <f>I2621*FARMER_RATE+J2621*TEMP_WORKER_RATE</f>
        <v>33586.899484007008</v>
      </c>
      <c r="L2621" s="2">
        <f>A2621*PRICE_TOM+B2621*PRICE_CAR+C2621*PRICE_MES</f>
        <v>70300</v>
      </c>
      <c r="M2621" s="2">
        <f>A2621*FERT_BED_TOM+B2621*FERT_BED_CAR+C2621*FERT_BED_MES</f>
        <v>14960</v>
      </c>
      <c r="N2621" s="6">
        <f>IF(AND(D2621&lt;=TOTAL_BEDS,J2621&lt;=TEMP_WORKER_MAX*TEMP_WORKER_HRS),1,0)</f>
        <v>1</v>
      </c>
      <c r="O2621" s="2">
        <f>L2621-M2621-K2621-FIXED_COSTS</f>
        <v>1753.1005159929919</v>
      </c>
      <c r="P2621" s="2">
        <f>IF(N2621=1,O2621,"")</f>
        <v>1753.1005159929919</v>
      </c>
    </row>
    <row r="2622">
      <c r="A2622" s="6">
        <v>4</v>
      </c>
      <c r="B2622" s="6">
        <v>0</v>
      </c>
      <c r="C2622" s="6">
        <v>14</v>
      </c>
      <c r="D2622" s="6">
        <f>A2622+B2622+C2622</f>
        <v>18</v>
      </c>
      <c r="E2622" s="5">
        <f>IF(A2622=0,0,A2622*LABOR_HRS_WK_TOM*SEASON_WEEKS*(1+DIM_PCT_TOM)^A2622)</f>
        <v>527.07600000000014</v>
      </c>
      <c r="F2622" s="5">
        <f>IF(B2622=0,0,B2622*LABOR_HRS_WK_CAR*SEASON_WEEKS*(1+DIM_PCT_CAR)^B2622)</f>
        <v>0</v>
      </c>
      <c r="G2622" s="5">
        <f>IF(C2622=0,0,C2622*LABOR_HRS_WK_MES*SEASON_WEEKS*(1+DIM_PCT_MES)^C2622)</f>
        <v>749.67149159246435</v>
      </c>
      <c r="H2622" s="5">
        <f>E2622+F2622+G2622</f>
        <v>1276.7474915924645</v>
      </c>
      <c r="I2622" s="5">
        <f>MIN(H2622,FARMER_HRS)</f>
        <v>720</v>
      </c>
      <c r="J2622" s="5">
        <f>MAX(0,H2622-FARMER_HRS)</f>
        <v>556.74749159246448</v>
      </c>
      <c r="K2622" s="2">
        <f>I2622*FARMER_RATE+J2622*TEMP_WORKER_RATE</f>
        <v>34665.755062369179</v>
      </c>
      <c r="L2622" s="2">
        <f>A2622*PRICE_TOM+B2622*PRICE_CAR+C2622*PRICE_MES</f>
        <v>73000</v>
      </c>
      <c r="M2622" s="2">
        <f>A2622*FERT_BED_TOM+B2622*FERT_BED_CAR+C2622*FERT_BED_MES</f>
        <v>15840</v>
      </c>
      <c r="N2622" s="6">
        <f>IF(AND(D2622&lt;=TOTAL_BEDS,J2622&lt;=TEMP_WORKER_MAX*TEMP_WORKER_HRS),1,0)</f>
        <v>1</v>
      </c>
      <c r="O2622" s="2">
        <f>L2622-M2622-K2622-FIXED_COSTS</f>
        <v>2494.2449376308214</v>
      </c>
      <c r="P2622" s="2">
        <f>IF(N2622=1,O2622,"")</f>
        <v>2494.2449376308214</v>
      </c>
    </row>
    <row r="2623">
      <c r="A2623" s="6">
        <v>4</v>
      </c>
      <c r="B2623" s="6">
        <v>0</v>
      </c>
      <c r="C2623" s="6">
        <v>15</v>
      </c>
      <c r="D2623" s="6">
        <f>A2623+B2623+C2623</f>
        <v>19</v>
      </c>
      <c r="E2623" s="5">
        <f>IF(A2623=0,0,A2623*LABOR_HRS_WK_TOM*SEASON_WEEKS*(1+DIM_PCT_TOM)^A2623)</f>
        <v>527.07600000000014</v>
      </c>
      <c r="F2623" s="5">
        <f>IF(B2623=0,0,B2623*LABOR_HRS_WK_CAR*SEASON_WEEKS*(1+DIM_PCT_CAR)^B2623)</f>
        <v>0</v>
      </c>
      <c r="G2623" s="5">
        <f>IF(C2623=0,0,C2623*LABOR_HRS_WK_MES*SEASON_WEEKS*(1+DIM_PCT_MES)^C2623)</f>
        <v>813.25969846861074</v>
      </c>
      <c r="H2623" s="5">
        <f>E2623+F2623+G2623</f>
        <v>1340.3356984686109</v>
      </c>
      <c r="I2623" s="5">
        <f>MIN(H2623,FARMER_HRS)</f>
        <v>720</v>
      </c>
      <c r="J2623" s="5">
        <f>MAX(0,H2623-FARMER_HRS)</f>
        <v>620.33569846861087</v>
      </c>
      <c r="K2623" s="2">
        <f>I2623*FARMER_RATE+J2623*TEMP_WORKER_RATE</f>
        <v>35769.716987302272</v>
      </c>
      <c r="L2623" s="2">
        <f>A2623*PRICE_TOM+B2623*PRICE_CAR+C2623*PRICE_MES</f>
        <v>75700</v>
      </c>
      <c r="M2623" s="2">
        <f>A2623*FERT_BED_TOM+B2623*FERT_BED_CAR+C2623*FERT_BED_MES</f>
        <v>16720</v>
      </c>
      <c r="N2623" s="6">
        <f>IF(AND(D2623&lt;=TOTAL_BEDS,J2623&lt;=TEMP_WORKER_MAX*TEMP_WORKER_HRS),1,0)</f>
        <v>1</v>
      </c>
      <c r="O2623" s="2">
        <f>L2623-M2623-K2623-FIXED_COSTS</f>
        <v>3210.2830126977278</v>
      </c>
      <c r="P2623" s="2">
        <f>IF(N2623=1,O2623,"")</f>
        <v>3210.2830126977278</v>
      </c>
    </row>
    <row r="2624">
      <c r="A2624" s="6">
        <v>4</v>
      </c>
      <c r="B2624" s="6">
        <v>0</v>
      </c>
      <c r="C2624" s="6">
        <v>16</v>
      </c>
      <c r="D2624" s="6">
        <f>A2624+B2624+C2624</f>
        <v>20</v>
      </c>
      <c r="E2624" s="5">
        <f>IF(A2624=0,0,A2624*LABOR_HRS_WK_TOM*SEASON_WEEKS*(1+DIM_PCT_TOM)^A2624)</f>
        <v>527.07600000000014</v>
      </c>
      <c r="F2624" s="5">
        <f>IF(B2624=0,0,B2624*LABOR_HRS_WK_CAR*SEASON_WEEKS*(1+DIM_PCT_CAR)^B2624)</f>
        <v>0</v>
      </c>
      <c r="G2624" s="5">
        <f>IF(C2624=0,0,C2624*LABOR_HRS_WK_MES*SEASON_WEEKS*(1+DIM_PCT_MES)^C2624)</f>
        <v>878.32047434609967</v>
      </c>
      <c r="H2624" s="5">
        <f>E2624+F2624+G2624</f>
        <v>1405.3964743460997</v>
      </c>
      <c r="I2624" s="5">
        <f>MIN(H2624,FARMER_HRS)</f>
        <v>720</v>
      </c>
      <c r="J2624" s="5">
        <f>MAX(0,H2624-FARMER_HRS)</f>
        <v>685.39647434609969</v>
      </c>
      <c r="K2624" s="2">
        <f>I2624*FARMER_RATE+J2624*TEMP_WORKER_RATE</f>
        <v>36899.244346286454</v>
      </c>
      <c r="L2624" s="2">
        <f>A2624*PRICE_TOM+B2624*PRICE_CAR+C2624*PRICE_MES</f>
        <v>78400</v>
      </c>
      <c r="M2624" s="2">
        <f>A2624*FERT_BED_TOM+B2624*FERT_BED_CAR+C2624*FERT_BED_MES</f>
        <v>17600</v>
      </c>
      <c r="N2624" s="6">
        <f>IF(AND(D2624&lt;=TOTAL_BEDS,J2624&lt;=TEMP_WORKER_MAX*TEMP_WORKER_HRS),1,0)</f>
        <v>1</v>
      </c>
      <c r="O2624" s="2">
        <f>L2624-M2624-K2624-FIXED_COSTS</f>
        <v>3900.7556537135461</v>
      </c>
      <c r="P2624" s="2">
        <f>IF(N2624=1,O2624,"")</f>
        <v>3900.7556537135461</v>
      </c>
    </row>
    <row r="2625">
      <c r="A2625" s="6">
        <v>4</v>
      </c>
      <c r="B2625" s="6">
        <v>0</v>
      </c>
      <c r="C2625" s="6">
        <v>17</v>
      </c>
      <c r="D2625" s="6">
        <f>A2625+B2625+C2625</f>
        <v>21</v>
      </c>
      <c r="E2625" s="5">
        <f>IF(A2625=0,0,A2625*LABOR_HRS_WK_TOM*SEASON_WEEKS*(1+DIM_PCT_TOM)^A2625)</f>
        <v>527.07600000000014</v>
      </c>
      <c r="F2625" s="5">
        <f>IF(B2625=0,0,B2625*LABOR_HRS_WK_CAR*SEASON_WEEKS*(1+DIM_PCT_CAR)^B2625)</f>
        <v>0</v>
      </c>
      <c r="G2625" s="5">
        <f>IF(C2625=0,0,C2625*LABOR_HRS_WK_MES*SEASON_WEEKS*(1+DIM_PCT_MES)^C2625)</f>
        <v>944.88069779263992</v>
      </c>
      <c r="H2625" s="5">
        <f>E2625+F2625+G2625</f>
        <v>1471.9566977926402</v>
      </c>
      <c r="I2625" s="5">
        <f>MIN(H2625,FARMER_HRS)</f>
        <v>720</v>
      </c>
      <c r="J2625" s="5">
        <f>MAX(0,H2625-FARMER_HRS)</f>
        <v>751.95669779264017</v>
      </c>
      <c r="K2625" s="2">
        <f>I2625*FARMER_RATE+J2625*TEMP_WORKER_RATE</f>
        <v>38054.803781122224</v>
      </c>
      <c r="L2625" s="2">
        <f>A2625*PRICE_TOM+B2625*PRICE_CAR+C2625*PRICE_MES</f>
        <v>81100</v>
      </c>
      <c r="M2625" s="2">
        <f>A2625*FERT_BED_TOM+B2625*FERT_BED_CAR+C2625*FERT_BED_MES</f>
        <v>18480</v>
      </c>
      <c r="N2625" s="6">
        <f>IF(AND(D2625&lt;=TOTAL_BEDS,J2625&lt;=TEMP_WORKER_MAX*TEMP_WORKER_HRS),1,0)</f>
        <v>1</v>
      </c>
      <c r="O2625" s="2">
        <f>L2625-M2625-K2625-FIXED_COSTS</f>
        <v>4565.1962188777761</v>
      </c>
      <c r="P2625" s="2">
        <f>IF(N2625=1,O2625,"")</f>
        <v>4565.1962188777761</v>
      </c>
    </row>
    <row r="2626">
      <c r="A2626" s="6">
        <v>4</v>
      </c>
      <c r="B2626" s="6">
        <v>0</v>
      </c>
      <c r="C2626" s="6">
        <v>18</v>
      </c>
      <c r="D2626" s="6">
        <f>A2626+B2626+C2626</f>
        <v>22</v>
      </c>
      <c r="E2626" s="5">
        <f>IF(A2626=0,0,A2626*LABOR_HRS_WK_TOM*SEASON_WEEKS*(1+DIM_PCT_TOM)^A2626)</f>
        <v>527.07600000000014</v>
      </c>
      <c r="F2626" s="5">
        <f>IF(B2626=0,0,B2626*LABOR_HRS_WK_CAR*SEASON_WEEKS*(1+DIM_PCT_CAR)^B2626)</f>
        <v>0</v>
      </c>
      <c r="G2626" s="5">
        <f>IF(C2626=0,0,C2626*LABOR_HRS_WK_MES*SEASON_WEEKS*(1+DIM_PCT_MES)^C2626)</f>
        <v>1012.9676892512272</v>
      </c>
      <c r="H2626" s="5">
        <f>E2626+F2626+G2626</f>
        <v>1540.0436892512273</v>
      </c>
      <c r="I2626" s="5">
        <f>MIN(H2626,FARMER_HRS)</f>
        <v>720</v>
      </c>
      <c r="J2626" s="5">
        <f>MAX(0,H2626-FARMER_HRS)</f>
        <v>820.04368925122731</v>
      </c>
      <c r="K2626" s="2">
        <f>I2626*FARMER_RATE+J2626*TEMP_WORKER_RATE</f>
        <v>39236.869605056032</v>
      </c>
      <c r="L2626" s="2">
        <f>A2626*PRICE_TOM+B2626*PRICE_CAR+C2626*PRICE_MES</f>
        <v>83800</v>
      </c>
      <c r="M2626" s="2">
        <f>A2626*FERT_BED_TOM+B2626*FERT_BED_CAR+C2626*FERT_BED_MES</f>
        <v>19360</v>
      </c>
      <c r="N2626" s="6">
        <f>IF(AND(D2626&lt;=TOTAL_BEDS,J2626&lt;=TEMP_WORKER_MAX*TEMP_WORKER_HRS),1,0)</f>
        <v>1</v>
      </c>
      <c r="O2626" s="2">
        <f>L2626-M2626-K2626-FIXED_COSTS</f>
        <v>5203.130394943968</v>
      </c>
      <c r="P2626" s="2">
        <f>IF(N2626=1,O2626,"")</f>
        <v>5203.130394943968</v>
      </c>
    </row>
    <row r="2627">
      <c r="A2627" s="6">
        <v>4</v>
      </c>
      <c r="B2627" s="6">
        <v>0</v>
      </c>
      <c r="C2627" s="6">
        <v>19</v>
      </c>
      <c r="D2627" s="6">
        <f>A2627+B2627+C2627</f>
        <v>23</v>
      </c>
      <c r="E2627" s="5">
        <f>IF(A2627=0,0,A2627*LABOR_HRS_WK_TOM*SEASON_WEEKS*(1+DIM_PCT_TOM)^A2627)</f>
        <v>527.07600000000014</v>
      </c>
      <c r="F2627" s="5">
        <f>IF(B2627=0,0,B2627*LABOR_HRS_WK_CAR*SEASON_WEEKS*(1+DIM_PCT_CAR)^B2627)</f>
        <v>0</v>
      </c>
      <c r="G2627" s="5">
        <f>IF(C2627=0,0,C2627*LABOR_HRS_WK_MES*SEASON_WEEKS*(1+DIM_PCT_MES)^C2627)</f>
        <v>1082.6092178872491</v>
      </c>
      <c r="H2627" s="5">
        <f>E2627+F2627+G2627</f>
        <v>1609.6852178872491</v>
      </c>
      <c r="I2627" s="5">
        <f>MIN(H2627,FARMER_HRS)</f>
        <v>720</v>
      </c>
      <c r="J2627" s="5">
        <f>MAX(0,H2627-FARMER_HRS)</f>
        <v>889.68521788724911</v>
      </c>
      <c r="K2627" s="2">
        <f>I2627*FARMER_RATE+J2627*TEMP_WORKER_RATE</f>
        <v>40445.92392165363</v>
      </c>
      <c r="L2627" s="2">
        <f>A2627*PRICE_TOM+B2627*PRICE_CAR+C2627*PRICE_MES</f>
        <v>86500</v>
      </c>
      <c r="M2627" s="2">
        <f>A2627*FERT_BED_TOM+B2627*FERT_BED_CAR+C2627*FERT_BED_MES</f>
        <v>20240</v>
      </c>
      <c r="N2627" s="6">
        <f>IF(AND(D2627&lt;=TOTAL_BEDS,J2627&lt;=TEMP_WORKER_MAX*TEMP_WORKER_HRS),1,0)</f>
        <v>1</v>
      </c>
      <c r="O2627" s="2">
        <f>L2627-M2627-K2627-FIXED_COSTS</f>
        <v>5814.07607834637</v>
      </c>
      <c r="P2627" s="2">
        <f>IF(N2627=1,O2627,"")</f>
        <v>5814.07607834637</v>
      </c>
    </row>
    <row r="2628">
      <c r="A2628" s="6">
        <v>4</v>
      </c>
      <c r="B2628" s="6">
        <v>0</v>
      </c>
      <c r="C2628" s="6">
        <v>20</v>
      </c>
      <c r="D2628" s="6">
        <f>A2628+B2628+C2628</f>
        <v>24</v>
      </c>
      <c r="E2628" s="5">
        <f>IF(A2628=0,0,A2628*LABOR_HRS_WK_TOM*SEASON_WEEKS*(1+DIM_PCT_TOM)^A2628)</f>
        <v>527.07600000000014</v>
      </c>
      <c r="F2628" s="5">
        <f>IF(B2628=0,0,B2628*LABOR_HRS_WK_CAR*SEASON_WEEKS*(1+DIM_PCT_CAR)^B2628)</f>
        <v>0</v>
      </c>
      <c r="G2628" s="5">
        <f>IF(C2628=0,0,C2628*LABOR_HRS_WK_MES*SEASON_WEEKS*(1+DIM_PCT_MES)^C2628)</f>
        <v>1153.8335085377259</v>
      </c>
      <c r="H2628" s="5">
        <f>E2628+F2628+G2628</f>
        <v>1680.9095085377262</v>
      </c>
      <c r="I2628" s="5">
        <f>MIN(H2628,FARMER_HRS)</f>
        <v>720</v>
      </c>
      <c r="J2628" s="5">
        <f>MAX(0,H2628-FARMER_HRS)</f>
        <v>960.9095085377262</v>
      </c>
      <c r="K2628" s="2">
        <f>I2628*FARMER_RATE+J2628*TEMP_WORKER_RATE</f>
        <v>41682.456745446631</v>
      </c>
      <c r="L2628" s="2">
        <f>A2628*PRICE_TOM+B2628*PRICE_CAR+C2628*PRICE_MES</f>
        <v>89200</v>
      </c>
      <c r="M2628" s="2">
        <f>A2628*FERT_BED_TOM+B2628*FERT_BED_CAR+C2628*FERT_BED_MES</f>
        <v>21120</v>
      </c>
      <c r="N2628" s="6">
        <f>IF(AND(D2628&lt;=TOTAL_BEDS,J2628&lt;=TEMP_WORKER_MAX*TEMP_WORKER_HRS),1,0)</f>
        <v>1</v>
      </c>
      <c r="O2628" s="2">
        <f>L2628-M2628-K2628-FIXED_COSTS</f>
        <v>6397.5432545533695</v>
      </c>
      <c r="P2628" s="2">
        <f>IF(N2628=1,O2628,"")</f>
        <v>6397.5432545533695</v>
      </c>
    </row>
    <row r="2629">
      <c r="A2629" s="6">
        <v>4</v>
      </c>
      <c r="B2629" s="6">
        <v>0</v>
      </c>
      <c r="C2629" s="6">
        <v>21</v>
      </c>
      <c r="D2629" s="6">
        <f>A2629+B2629+C2629</f>
        <v>25</v>
      </c>
      <c r="E2629" s="5">
        <f>IF(A2629=0,0,A2629*LABOR_HRS_WK_TOM*SEASON_WEEKS*(1+DIM_PCT_TOM)^A2629)</f>
        <v>527.07600000000014</v>
      </c>
      <c r="F2629" s="5">
        <f>IF(B2629=0,0,B2629*LABOR_HRS_WK_CAR*SEASON_WEEKS*(1+DIM_PCT_CAR)^B2629)</f>
        <v>0</v>
      </c>
      <c r="G2629" s="5">
        <f>IF(C2629=0,0,C2629*LABOR_HRS_WK_MES*SEASON_WEEKS*(1+DIM_PCT_MES)^C2629)</f>
        <v>1226.6692487641699</v>
      </c>
      <c r="H2629" s="5">
        <f>E2629+F2629+G2629</f>
        <v>1753.74524876417</v>
      </c>
      <c r="I2629" s="5">
        <f>MIN(H2629,FARMER_HRS)</f>
        <v>720</v>
      </c>
      <c r="J2629" s="5">
        <f>MAX(0,H2629-FARMER_HRS)</f>
        <v>1033.74524876417</v>
      </c>
      <c r="K2629" s="2">
        <f>I2629*FARMER_RATE+J2629*TEMP_WORKER_RATE</f>
        <v>42946.966124377948</v>
      </c>
      <c r="L2629" s="2">
        <f>A2629*PRICE_TOM+B2629*PRICE_CAR+C2629*PRICE_MES</f>
        <v>91900</v>
      </c>
      <c r="M2629" s="2">
        <f>A2629*FERT_BED_TOM+B2629*FERT_BED_CAR+C2629*FERT_BED_MES</f>
        <v>22000</v>
      </c>
      <c r="N2629" s="6">
        <f>IF(AND(D2629&lt;=TOTAL_BEDS,J2629&lt;=TEMP_WORKER_MAX*TEMP_WORKER_HRS),1,0)</f>
        <v>1</v>
      </c>
      <c r="O2629" s="2">
        <f>L2629-M2629-K2629-FIXED_COSTS</f>
        <v>6953.0338756220517</v>
      </c>
      <c r="P2629" s="2">
        <f>IF(N2629=1,O2629,"")</f>
        <v>6953.0338756220517</v>
      </c>
    </row>
    <row r="2630">
      <c r="A2630" s="6">
        <v>4</v>
      </c>
      <c r="B2630" s="6">
        <v>0</v>
      </c>
      <c r="C2630" s="6">
        <v>22</v>
      </c>
      <c r="D2630" s="6">
        <f>A2630+B2630+C2630</f>
        <v>26</v>
      </c>
      <c r="E2630" s="5">
        <f>IF(A2630=0,0,A2630*LABOR_HRS_WK_TOM*SEASON_WEEKS*(1+DIM_PCT_TOM)^A2630)</f>
        <v>527.07600000000014</v>
      </c>
      <c r="F2630" s="5">
        <f>IF(B2630=0,0,B2630*LABOR_HRS_WK_CAR*SEASON_WEEKS*(1+DIM_PCT_CAR)^B2630)</f>
        <v>0</v>
      </c>
      <c r="G2630" s="5">
        <f>IF(C2630=0,0,C2630*LABOR_HRS_WK_MES*SEASON_WEEKS*(1+DIM_PCT_MES)^C2630)</f>
        <v>1301.1455960105659</v>
      </c>
      <c r="H2630" s="5">
        <f>E2630+F2630+G2630</f>
        <v>1828.2215960105659</v>
      </c>
      <c r="I2630" s="5">
        <f>MIN(H2630,FARMER_HRS)</f>
        <v>720</v>
      </c>
      <c r="J2630" s="5">
        <f>MAX(0,H2630-FARMER_HRS)</f>
        <v>1108.2215960105659</v>
      </c>
      <c r="K2630" s="2">
        <f>I2630*FARMER_RATE+J2630*TEMP_WORKER_RATE</f>
        <v>44239.958264072324</v>
      </c>
      <c r="L2630" s="2">
        <f>A2630*PRICE_TOM+B2630*PRICE_CAR+C2630*PRICE_MES</f>
        <v>94600</v>
      </c>
      <c r="M2630" s="2">
        <f>A2630*FERT_BED_TOM+B2630*FERT_BED_CAR+C2630*FERT_BED_MES</f>
        <v>22880</v>
      </c>
      <c r="N2630" s="6">
        <f>IF(AND(D2630&lt;=TOTAL_BEDS,J2630&lt;=TEMP_WORKER_MAX*TEMP_WORKER_HRS),1,0)</f>
        <v>1</v>
      </c>
      <c r="O2630" s="2">
        <f>L2630-M2630-K2630-FIXED_COSTS</f>
        <v>7480.0417359276762</v>
      </c>
      <c r="P2630" s="2">
        <f>IF(N2630=1,O2630,"")</f>
        <v>7480.0417359276762</v>
      </c>
    </row>
    <row r="2631">
      <c r="A2631" s="6">
        <v>4</v>
      </c>
      <c r="B2631" s="6">
        <v>0</v>
      </c>
      <c r="C2631" s="6">
        <v>23</v>
      </c>
      <c r="D2631" s="6">
        <f>A2631+B2631+C2631</f>
        <v>27</v>
      </c>
      <c r="E2631" s="5">
        <f>IF(A2631=0,0,A2631*LABOR_HRS_WK_TOM*SEASON_WEEKS*(1+DIM_PCT_TOM)^A2631)</f>
        <v>527.07600000000014</v>
      </c>
      <c r="F2631" s="5">
        <f>IF(B2631=0,0,B2631*LABOR_HRS_WK_CAR*SEASON_WEEKS*(1+DIM_PCT_CAR)^B2631)</f>
        <v>0</v>
      </c>
      <c r="G2631" s="5">
        <f>IF(C2631=0,0,C2631*LABOR_HRS_WK_MES*SEASON_WEEKS*(1+DIM_PCT_MES)^C2631)</f>
        <v>1377.2921848680023</v>
      </c>
      <c r="H2631" s="5">
        <f>E2631+F2631+G2631</f>
        <v>1904.3681848680026</v>
      </c>
      <c r="I2631" s="5">
        <f>MIN(H2631,FARMER_HRS)</f>
        <v>720</v>
      </c>
      <c r="J2631" s="5">
        <f>MAX(0,H2631-FARMER_HRS)</f>
        <v>1184.3681848680026</v>
      </c>
      <c r="K2631" s="2">
        <f>I2631*FARMER_RATE+J2631*TEMP_WORKER_RATE</f>
        <v>45561.947653958377</v>
      </c>
      <c r="L2631" s="2">
        <f>A2631*PRICE_TOM+B2631*PRICE_CAR+C2631*PRICE_MES</f>
        <v>97300</v>
      </c>
      <c r="M2631" s="2">
        <f>A2631*FERT_BED_TOM+B2631*FERT_BED_CAR+C2631*FERT_BED_MES</f>
        <v>23760</v>
      </c>
      <c r="N2631" s="6">
        <f>IF(AND(D2631&lt;=TOTAL_BEDS,J2631&lt;=TEMP_WORKER_MAX*TEMP_WORKER_HRS),1,0)</f>
        <v>1</v>
      </c>
      <c r="O2631" s="2">
        <f>L2631-M2631-K2631-FIXED_COSTS</f>
        <v>7978.0523460416225</v>
      </c>
      <c r="P2631" s="2">
        <f>IF(N2631=1,O2631,"")</f>
        <v>7978.0523460416225</v>
      </c>
    </row>
    <row r="2632">
      <c r="A2632" s="6">
        <v>4</v>
      </c>
      <c r="B2632" s="6">
        <v>0</v>
      </c>
      <c r="C2632" s="6">
        <v>24</v>
      </c>
      <c r="D2632" s="6">
        <f>A2632+B2632+C2632</f>
        <v>28</v>
      </c>
      <c r="E2632" s="5">
        <f>IF(A2632=0,0,A2632*LABOR_HRS_WK_TOM*SEASON_WEEKS*(1+DIM_PCT_TOM)^A2632)</f>
        <v>527.07600000000014</v>
      </c>
      <c r="F2632" s="5">
        <f>IF(B2632=0,0,B2632*LABOR_HRS_WK_CAR*SEASON_WEEKS*(1+DIM_PCT_CAR)^B2632)</f>
        <v>0</v>
      </c>
      <c r="G2632" s="5">
        <f>IF(C2632=0,0,C2632*LABOR_HRS_WK_MES*SEASON_WEEKS*(1+DIM_PCT_MES)^C2632)</f>
        <v>1455.139134447498</v>
      </c>
      <c r="H2632" s="5">
        <f>E2632+F2632+G2632</f>
        <v>1982.2151344474983</v>
      </c>
      <c r="I2632" s="5">
        <f>MIN(H2632,FARMER_HRS)</f>
        <v>720</v>
      </c>
      <c r="J2632" s="5">
        <f>MAX(0,H2632-FARMER_HRS)</f>
        <v>1262.2151344474983</v>
      </c>
      <c r="K2632" s="2">
        <f>I2632*FARMER_RATE+J2632*TEMP_WORKER_RATE</f>
        <v>46913.457195269068</v>
      </c>
      <c r="L2632" s="2">
        <f>A2632*PRICE_TOM+B2632*PRICE_CAR+C2632*PRICE_MES</f>
        <v>100000</v>
      </c>
      <c r="M2632" s="2">
        <f>A2632*FERT_BED_TOM+B2632*FERT_BED_CAR+C2632*FERT_BED_MES</f>
        <v>24640</v>
      </c>
      <c r="N2632" s="6">
        <f>IF(AND(D2632&lt;=TOTAL_BEDS,J2632&lt;=TEMP_WORKER_MAX*TEMP_WORKER_HRS),1,0)</f>
        <v>1</v>
      </c>
      <c r="O2632" s="2">
        <f>L2632-M2632-K2632-FIXED_COSTS</f>
        <v>8446.5428047309324</v>
      </c>
      <c r="P2632" s="2">
        <f>IF(N2632=1,O2632,"")</f>
        <v>8446.5428047309324</v>
      </c>
    </row>
    <row r="2633">
      <c r="A2633" s="6">
        <v>4</v>
      </c>
      <c r="B2633" s="6">
        <v>0</v>
      </c>
      <c r="C2633" s="6">
        <v>25</v>
      </c>
      <c r="D2633" s="6">
        <f>A2633+B2633+C2633</f>
        <v>29</v>
      </c>
      <c r="E2633" s="5">
        <f>IF(A2633=0,0,A2633*LABOR_HRS_WK_TOM*SEASON_WEEKS*(1+DIM_PCT_TOM)^A2633)</f>
        <v>527.07600000000014</v>
      </c>
      <c r="F2633" s="5">
        <f>IF(B2633=0,0,B2633*LABOR_HRS_WK_CAR*SEASON_WEEKS*(1+DIM_PCT_CAR)^B2633)</f>
        <v>0</v>
      </c>
      <c r="G2633" s="5">
        <f>IF(C2633=0,0,C2633*LABOR_HRS_WK_MES*SEASON_WEEKS*(1+DIM_PCT_MES)^C2633)</f>
        <v>1534.7170558625955</v>
      </c>
      <c r="H2633" s="5">
        <f>E2633+F2633+G2633</f>
        <v>2061.7930558625958</v>
      </c>
      <c r="I2633" s="5">
        <f>MIN(H2633,FARMER_HRS)</f>
        <v>720</v>
      </c>
      <c r="J2633" s="5">
        <f>MAX(0,H2633-FARMER_HRS)</f>
        <v>1341.7930558625958</v>
      </c>
      <c r="K2633" s="2">
        <f>I2633*FARMER_RATE+J2633*TEMP_WORKER_RATE</f>
        <v>48295.018330947845</v>
      </c>
      <c r="L2633" s="2">
        <f>A2633*PRICE_TOM+B2633*PRICE_CAR+C2633*PRICE_MES</f>
        <v>102700</v>
      </c>
      <c r="M2633" s="2">
        <f>A2633*FERT_BED_TOM+B2633*FERT_BED_CAR+C2633*FERT_BED_MES</f>
        <v>25520</v>
      </c>
      <c r="N2633" s="6">
        <f>IF(AND(D2633&lt;=TOTAL_BEDS,J2633&lt;=TEMP_WORKER_MAX*TEMP_WORKER_HRS),1,0)</f>
        <v>1</v>
      </c>
      <c r="O2633" s="2">
        <f>L2633-M2633-K2633-FIXED_COSTS</f>
        <v>8884.9816690521548</v>
      </c>
      <c r="P2633" s="2">
        <f>IF(N2633=1,O2633,"")</f>
        <v>8884.9816690521548</v>
      </c>
    </row>
    <row r="2634">
      <c r="A2634" s="6">
        <v>4</v>
      </c>
      <c r="B2634" s="6">
        <v>0</v>
      </c>
      <c r="C2634" s="6">
        <v>26</v>
      </c>
      <c r="D2634" s="6">
        <f>A2634+B2634+C2634</f>
        <v>30</v>
      </c>
      <c r="E2634" s="5">
        <f>IF(A2634=0,0,A2634*LABOR_HRS_WK_TOM*SEASON_WEEKS*(1+DIM_PCT_TOM)^A2634)</f>
        <v>527.07600000000014</v>
      </c>
      <c r="F2634" s="5">
        <f>IF(B2634=0,0,B2634*LABOR_HRS_WK_CAR*SEASON_WEEKS*(1+DIM_PCT_CAR)^B2634)</f>
        <v>0</v>
      </c>
      <c r="G2634" s="5">
        <f>IF(C2634=0,0,C2634*LABOR_HRS_WK_MES*SEASON_WEEKS*(1+DIM_PCT_MES)^C2634)</f>
        <v>1616.0570598233128</v>
      </c>
      <c r="H2634" s="5">
        <f>E2634+F2634+G2634</f>
        <v>2143.133059823313</v>
      </c>
      <c r="I2634" s="5">
        <f>MIN(H2634,FARMER_HRS)</f>
        <v>720</v>
      </c>
      <c r="J2634" s="5">
        <f>MAX(0,H2634-FARMER_HRS)</f>
        <v>1423.133059823313</v>
      </c>
      <c r="K2634" s="2">
        <f>I2634*FARMER_RATE+J2634*TEMP_WORKER_RATE</f>
        <v>49707.171177488068</v>
      </c>
      <c r="L2634" s="2">
        <f>A2634*PRICE_TOM+B2634*PRICE_CAR+C2634*PRICE_MES</f>
        <v>105400</v>
      </c>
      <c r="M2634" s="2">
        <f>A2634*FERT_BED_TOM+B2634*FERT_BED_CAR+C2634*FERT_BED_MES</f>
        <v>26400</v>
      </c>
      <c r="N2634" s="6">
        <f>IF(AND(D2634&lt;=TOTAL_BEDS,J2634&lt;=TEMP_WORKER_MAX*TEMP_WORKER_HRS),1,0)</f>
        <v>1</v>
      </c>
      <c r="O2634" s="2">
        <f>L2634-M2634-K2634-FIXED_COSTS</f>
        <v>9292.8288225119322</v>
      </c>
      <c r="P2634" s="2">
        <f>IF(N2634=1,O2634,"")</f>
        <v>9292.8288225119322</v>
      </c>
    </row>
    <row r="2635">
      <c r="A2635" s="6">
        <v>4</v>
      </c>
      <c r="B2635" s="6">
        <v>0</v>
      </c>
      <c r="C2635" s="6">
        <v>27</v>
      </c>
      <c r="D2635" s="6">
        <f>A2635+B2635+C2635</f>
        <v>31</v>
      </c>
      <c r="E2635" s="5">
        <f>IF(A2635=0,0,A2635*LABOR_HRS_WK_TOM*SEASON_WEEKS*(1+DIM_PCT_TOM)^A2635)</f>
        <v>527.07600000000014</v>
      </c>
      <c r="F2635" s="5">
        <f>IF(B2635=0,0,B2635*LABOR_HRS_WK_CAR*SEASON_WEEKS*(1+DIM_PCT_CAR)^B2635)</f>
        <v>0</v>
      </c>
      <c r="G2635" s="5">
        <f>IF(C2635=0,0,C2635*LABOR_HRS_WK_MES*SEASON_WEEKS*(1+DIM_PCT_MES)^C2635)</f>
        <v>1699.19076434307</v>
      </c>
      <c r="H2635" s="5">
        <f>E2635+F2635+G2635</f>
        <v>2226.26676434307</v>
      </c>
      <c r="I2635" s="5">
        <f>MIN(H2635,FARMER_HRS)</f>
        <v>720</v>
      </c>
      <c r="J2635" s="5">
        <f>MAX(0,H2635-FARMER_HRS)</f>
        <v>1506.26676434307</v>
      </c>
      <c r="K2635" s="2">
        <f>I2635*FARMER_RATE+J2635*TEMP_WORKER_RATE</f>
        <v>51150.46465873385</v>
      </c>
      <c r="L2635" s="2">
        <f>A2635*PRICE_TOM+B2635*PRICE_CAR+C2635*PRICE_MES</f>
        <v>108100</v>
      </c>
      <c r="M2635" s="2">
        <f>A2635*FERT_BED_TOM+B2635*FERT_BED_CAR+C2635*FERT_BED_MES</f>
        <v>27280</v>
      </c>
      <c r="N2635" s="6">
        <f>IF(AND(D2635&lt;=TOTAL_BEDS,J2635&lt;=TEMP_WORKER_MAX*TEMP_WORKER_HRS),1,0)</f>
        <v>1</v>
      </c>
      <c r="O2635" s="2">
        <f>L2635-M2635-K2635-FIXED_COSTS</f>
        <v>9669.53534126615</v>
      </c>
      <c r="P2635" s="2">
        <f>IF(N2635=1,O2635,"")</f>
        <v>9669.53534126615</v>
      </c>
    </row>
    <row r="2636">
      <c r="A2636" s="6">
        <v>4</v>
      </c>
      <c r="B2636" s="6">
        <v>0</v>
      </c>
      <c r="C2636" s="6">
        <v>28</v>
      </c>
      <c r="D2636" s="6">
        <f>A2636+B2636+C2636</f>
        <v>32</v>
      </c>
      <c r="E2636" s="5">
        <f>IF(A2636=0,0,A2636*LABOR_HRS_WK_TOM*SEASON_WEEKS*(1+DIM_PCT_TOM)^A2636)</f>
        <v>527.07600000000014</v>
      </c>
      <c r="F2636" s="5">
        <f>IF(B2636=0,0,B2636*LABOR_HRS_WK_CAR*SEASON_WEEKS*(1+DIM_PCT_CAR)^B2636)</f>
        <v>0</v>
      </c>
      <c r="G2636" s="5">
        <f>IF(C2636=0,0,C2636*LABOR_HRS_WK_MES*SEASON_WEEKS*(1+DIM_PCT_MES)^C2636)</f>
        <v>1784.1503025602233</v>
      </c>
      <c r="H2636" s="5">
        <f>E2636+F2636+G2636</f>
        <v>2311.2263025602233</v>
      </c>
      <c r="I2636" s="5">
        <f>MIN(H2636,FARMER_HRS)</f>
        <v>720</v>
      </c>
      <c r="J2636" s="5">
        <f>MAX(0,H2636-FARMER_HRS)</f>
        <v>1591.2263025602233</v>
      </c>
      <c r="K2636" s="2">
        <f>I2636*FARMER_RATE+J2636*TEMP_WORKER_RATE</f>
        <v>52625.456641670542</v>
      </c>
      <c r="L2636" s="2">
        <f>A2636*PRICE_TOM+B2636*PRICE_CAR+C2636*PRICE_MES</f>
        <v>110800</v>
      </c>
      <c r="M2636" s="2">
        <f>A2636*FERT_BED_TOM+B2636*FERT_BED_CAR+C2636*FERT_BED_MES</f>
        <v>28160</v>
      </c>
      <c r="N2636" s="6">
        <f>IF(AND(D2636&lt;=TOTAL_BEDS,J2636&lt;=TEMP_WORKER_MAX*TEMP_WORKER_HRS),1,0)</f>
        <v>1</v>
      </c>
      <c r="O2636" s="2">
        <f>L2636-M2636-K2636-FIXED_COSTS</f>
        <v>10014.543358329458</v>
      </c>
      <c r="P2636" s="2">
        <f>IF(N2636=1,O2636,"")</f>
        <v>10014.543358329458</v>
      </c>
    </row>
    <row r="2637">
      <c r="A2637" s="6">
        <v>4</v>
      </c>
      <c r="B2637" s="6">
        <v>0</v>
      </c>
      <c r="C2637" s="6">
        <v>29</v>
      </c>
      <c r="D2637" s="6">
        <f>A2637+B2637+C2637</f>
        <v>33</v>
      </c>
      <c r="E2637" s="5">
        <f>IF(A2637=0,0,A2637*LABOR_HRS_WK_TOM*SEASON_WEEKS*(1+DIM_PCT_TOM)^A2637)</f>
        <v>527.07600000000014</v>
      </c>
      <c r="F2637" s="5">
        <f>IF(B2637=0,0,B2637*LABOR_HRS_WK_CAR*SEASON_WEEKS*(1+DIM_PCT_CAR)^B2637)</f>
        <v>0</v>
      </c>
      <c r="G2637" s="5">
        <f>IF(C2637=0,0,C2637*LABOR_HRS_WK_MES*SEASON_WEEKS*(1+DIM_PCT_MES)^C2637)</f>
        <v>1870.9683306758766</v>
      </c>
      <c r="H2637" s="5">
        <f>E2637+F2637+G2637</f>
        <v>2398.0443306758766</v>
      </c>
      <c r="I2637" s="5">
        <f>MIN(H2637,FARMER_HRS)</f>
        <v>720</v>
      </c>
      <c r="J2637" s="5">
        <f>MAX(0,H2637-FARMER_HRS)</f>
        <v>1678.0443306758766</v>
      </c>
      <c r="K2637" s="2">
        <f>I2637*FARMER_RATE+J2637*TEMP_WORKER_RATE</f>
        <v>54132.714074233969</v>
      </c>
      <c r="L2637" s="2">
        <f>A2637*PRICE_TOM+B2637*PRICE_CAR+C2637*PRICE_MES</f>
        <v>113500</v>
      </c>
      <c r="M2637" s="2">
        <f>A2637*FERT_BED_TOM+B2637*FERT_BED_CAR+C2637*FERT_BED_MES</f>
        <v>29040</v>
      </c>
      <c r="N2637" s="6">
        <f>IF(AND(D2637&lt;=TOTAL_BEDS,J2637&lt;=TEMP_WORKER_MAX*TEMP_WORKER_HRS),1,0)</f>
        <v>1</v>
      </c>
      <c r="O2637" s="2">
        <f>L2637-M2637-K2637-FIXED_COSTS</f>
        <v>10327.285925766031</v>
      </c>
      <c r="P2637" s="2">
        <f>IF(N2637=1,O2637,"")</f>
        <v>10327.285925766031</v>
      </c>
    </row>
    <row r="2638">
      <c r="A2638" s="6">
        <v>4</v>
      </c>
      <c r="B2638" s="6">
        <v>0</v>
      </c>
      <c r="C2638" s="6">
        <v>30</v>
      </c>
      <c r="D2638" s="6">
        <f>A2638+B2638+C2638</f>
        <v>34</v>
      </c>
      <c r="E2638" s="5">
        <f>IF(A2638=0,0,A2638*LABOR_HRS_WK_TOM*SEASON_WEEKS*(1+DIM_PCT_TOM)^A2638)</f>
        <v>527.07600000000014</v>
      </c>
      <c r="F2638" s="5">
        <f>IF(B2638=0,0,B2638*LABOR_HRS_WK_CAR*SEASON_WEEKS*(1+DIM_PCT_CAR)^B2638)</f>
        <v>0</v>
      </c>
      <c r="G2638" s="5">
        <f>IF(C2638=0,0,C2638*LABOR_HRS_WK_MES*SEASON_WEEKS*(1+DIM_PCT_MES)^C2638)</f>
        <v>1959.6780360096466</v>
      </c>
      <c r="H2638" s="5">
        <f>E2638+F2638+G2638</f>
        <v>2486.7540360096468</v>
      </c>
      <c r="I2638" s="5">
        <f>MIN(H2638,FARMER_HRS)</f>
        <v>720</v>
      </c>
      <c r="J2638" s="5">
        <f>MAX(0,H2638-FARMER_HRS)</f>
        <v>1766.7540360096468</v>
      </c>
      <c r="K2638" s="2">
        <f>I2638*FARMER_RATE+J2638*TEMP_WORKER_RATE</f>
        <v>55672.813125167479</v>
      </c>
      <c r="L2638" s="2">
        <f>A2638*PRICE_TOM+B2638*PRICE_CAR+C2638*PRICE_MES</f>
        <v>116200</v>
      </c>
      <c r="M2638" s="2">
        <f>A2638*FERT_BED_TOM+B2638*FERT_BED_CAR+C2638*FERT_BED_MES</f>
        <v>29920</v>
      </c>
      <c r="N2638" s="6">
        <f>IF(AND(D2638&lt;=TOTAL_BEDS,J2638&lt;=TEMP_WORKER_MAX*TEMP_WORKER_HRS),1,0)</f>
        <v>1</v>
      </c>
      <c r="O2638" s="2">
        <f>L2638-M2638-K2638-FIXED_COSTS</f>
        <v>10607.186874832521</v>
      </c>
      <c r="P2638" s="2">
        <f>IF(N2638=1,O2638,"")</f>
        <v>10607.186874832521</v>
      </c>
    </row>
    <row r="2639">
      <c r="A2639" s="6">
        <v>4</v>
      </c>
      <c r="B2639" s="6">
        <v>1</v>
      </c>
      <c r="C2639" s="6">
        <v>0</v>
      </c>
      <c r="D2639" s="6">
        <f>A2639+B2639+C2639</f>
        <v>5</v>
      </c>
      <c r="E2639" s="5">
        <f>IF(A2639=0,0,A2639*LABOR_HRS_WK_TOM*SEASON_WEEKS*(1+DIM_PCT_TOM)^A2639)</f>
        <v>527.07600000000014</v>
      </c>
      <c r="F2639" s="5">
        <f>IF(B2639=0,0,B2639*LABOR_HRS_WK_CAR*SEASON_WEEKS*(1+DIM_PCT_CAR)^B2639)</f>
        <v>30.749999999999996</v>
      </c>
      <c r="G2639" s="5">
        <f>IF(C2639=0,0,C2639*LABOR_HRS_WK_MES*SEASON_WEEKS*(1+DIM_PCT_MES)^C2639)</f>
        <v>0</v>
      </c>
      <c r="H2639" s="5">
        <f>E2639+F2639+G2639</f>
        <v>557.82600000000014</v>
      </c>
      <c r="I2639" s="5">
        <f>MIN(H2639,FARMER_HRS)</f>
        <v>557.82600000000014</v>
      </c>
      <c r="J2639" s="5">
        <f>MAX(0,H2639-FARMER_HRS)</f>
        <v>0</v>
      </c>
      <c r="K2639" s="2">
        <f>I2639*FARMER_RATE+J2639*TEMP_WORKER_RATE</f>
        <v>19368.958333333339</v>
      </c>
      <c r="L2639" s="2">
        <f>A2639*PRICE_TOM+B2639*PRICE_CAR+C2639*PRICE_MES</f>
        <v>37294</v>
      </c>
      <c r="M2639" s="2">
        <f>A2639*FERT_BED_TOM+B2639*FERT_BED_CAR+C2639*FERT_BED_MES</f>
        <v>3960</v>
      </c>
      <c r="N2639" s="6">
        <f>IF(AND(D2639&lt;=TOTAL_BEDS,J2639&lt;=TEMP_WORKER_MAX*TEMP_WORKER_HRS),1,0)</f>
        <v>1</v>
      </c>
      <c r="O2639" s="2">
        <f>L2639-M2639-K2639-FIXED_COSTS</f>
        <v>-6034.9583333333394</v>
      </c>
      <c r="P2639" s="2">
        <f>IF(N2639=1,O2639,"")</f>
        <v>-6034.9583333333394</v>
      </c>
    </row>
    <row r="2640">
      <c r="A2640" s="6">
        <v>4</v>
      </c>
      <c r="B2640" s="6">
        <v>1</v>
      </c>
      <c r="C2640" s="6">
        <v>1</v>
      </c>
      <c r="D2640" s="6">
        <f>A2640+B2640+C2640</f>
        <v>6</v>
      </c>
      <c r="E2640" s="5">
        <f>IF(A2640=0,0,A2640*LABOR_HRS_WK_TOM*SEASON_WEEKS*(1+DIM_PCT_TOM)^A2640)</f>
        <v>527.07600000000014</v>
      </c>
      <c r="F2640" s="5">
        <f>IF(B2640=0,0,B2640*LABOR_HRS_WK_CAR*SEASON_WEEKS*(1+DIM_PCT_CAR)^B2640)</f>
        <v>30.749999999999996</v>
      </c>
      <c r="G2640" s="5">
        <f>IF(C2640=0,0,C2640*LABOR_HRS_WK_MES*SEASON_WEEKS*(1+DIM_PCT_MES)^C2640)</f>
        <v>45.5625</v>
      </c>
      <c r="H2640" s="5">
        <f>E2640+F2640+G2640</f>
        <v>603.38850000000014</v>
      </c>
      <c r="I2640" s="5">
        <f>MIN(H2640,FARMER_HRS)</f>
        <v>603.38850000000014</v>
      </c>
      <c r="J2640" s="5">
        <f>MAX(0,H2640-FARMER_HRS)</f>
        <v>0</v>
      </c>
      <c r="K2640" s="2">
        <f>I2640*FARMER_RATE+J2640*TEMP_WORKER_RATE</f>
        <v>20950.989583333336</v>
      </c>
      <c r="L2640" s="2">
        <f>A2640*PRICE_TOM+B2640*PRICE_CAR+C2640*PRICE_MES</f>
        <v>39994</v>
      </c>
      <c r="M2640" s="2">
        <f>A2640*FERT_BED_TOM+B2640*FERT_BED_CAR+C2640*FERT_BED_MES</f>
        <v>4840</v>
      </c>
      <c r="N2640" s="6">
        <f>IF(AND(D2640&lt;=TOTAL_BEDS,J2640&lt;=TEMP_WORKER_MAX*TEMP_WORKER_HRS),1,0)</f>
        <v>1</v>
      </c>
      <c r="O2640" s="2">
        <f>L2640-M2640-K2640-FIXED_COSTS</f>
        <v>-5796.9895833333358</v>
      </c>
      <c r="P2640" s="2">
        <f>IF(N2640=1,O2640,"")</f>
        <v>-5796.9895833333358</v>
      </c>
    </row>
    <row r="2641">
      <c r="A2641" s="6">
        <v>4</v>
      </c>
      <c r="B2641" s="6">
        <v>1</v>
      </c>
      <c r="C2641" s="6">
        <v>2</v>
      </c>
      <c r="D2641" s="6">
        <f>A2641+B2641+C2641</f>
        <v>7</v>
      </c>
      <c r="E2641" s="5">
        <f>IF(A2641=0,0,A2641*LABOR_HRS_WK_TOM*SEASON_WEEKS*(1+DIM_PCT_TOM)^A2641)</f>
        <v>527.07600000000014</v>
      </c>
      <c r="F2641" s="5">
        <f>IF(B2641=0,0,B2641*LABOR_HRS_WK_CAR*SEASON_WEEKS*(1+DIM_PCT_CAR)^B2641)</f>
        <v>30.749999999999996</v>
      </c>
      <c r="G2641" s="5">
        <f>IF(C2641=0,0,C2641*LABOR_HRS_WK_MES*SEASON_WEEKS*(1+DIM_PCT_MES)^C2641)</f>
        <v>92.2640625</v>
      </c>
      <c r="H2641" s="5">
        <f>E2641+F2641+G2641</f>
        <v>650.09006250000016</v>
      </c>
      <c r="I2641" s="5">
        <f>MIN(H2641,FARMER_HRS)</f>
        <v>650.09006250000016</v>
      </c>
      <c r="J2641" s="5">
        <f>MAX(0,H2641-FARMER_HRS)</f>
        <v>0</v>
      </c>
      <c r="K2641" s="2">
        <f>I2641*FARMER_RATE+J2641*TEMP_WORKER_RATE</f>
        <v>22572.571614583339</v>
      </c>
      <c r="L2641" s="2">
        <f>A2641*PRICE_TOM+B2641*PRICE_CAR+C2641*PRICE_MES</f>
        <v>42694</v>
      </c>
      <c r="M2641" s="2">
        <f>A2641*FERT_BED_TOM+B2641*FERT_BED_CAR+C2641*FERT_BED_MES</f>
        <v>5720</v>
      </c>
      <c r="N2641" s="6">
        <f>IF(AND(D2641&lt;=TOTAL_BEDS,J2641&lt;=TEMP_WORKER_MAX*TEMP_WORKER_HRS),1,0)</f>
        <v>1</v>
      </c>
      <c r="O2641" s="2">
        <f>L2641-M2641-K2641-FIXED_COSTS</f>
        <v>-5598.5716145833394</v>
      </c>
      <c r="P2641" s="2">
        <f>IF(N2641=1,O2641,"")</f>
        <v>-5598.5716145833394</v>
      </c>
    </row>
    <row r="2642">
      <c r="A2642" s="6">
        <v>4</v>
      </c>
      <c r="B2642" s="6">
        <v>1</v>
      </c>
      <c r="C2642" s="6">
        <v>3</v>
      </c>
      <c r="D2642" s="6">
        <f>A2642+B2642+C2642</f>
        <v>8</v>
      </c>
      <c r="E2642" s="5">
        <f>IF(A2642=0,0,A2642*LABOR_HRS_WK_TOM*SEASON_WEEKS*(1+DIM_PCT_TOM)^A2642)</f>
        <v>527.07600000000014</v>
      </c>
      <c r="F2642" s="5">
        <f>IF(B2642=0,0,B2642*LABOR_HRS_WK_CAR*SEASON_WEEKS*(1+DIM_PCT_CAR)^B2642)</f>
        <v>30.749999999999996</v>
      </c>
      <c r="G2642" s="5">
        <f>IF(C2642=0,0,C2642*LABOR_HRS_WK_MES*SEASON_WEEKS*(1+DIM_PCT_MES)^C2642)</f>
        <v>140.12604492187498</v>
      </c>
      <c r="H2642" s="5">
        <f>E2642+F2642+G2642</f>
        <v>697.95204492187509</v>
      </c>
      <c r="I2642" s="5">
        <f>MIN(H2642,FARMER_HRS)</f>
        <v>697.95204492187509</v>
      </c>
      <c r="J2642" s="5">
        <f>MAX(0,H2642-FARMER_HRS)</f>
        <v>0</v>
      </c>
      <c r="K2642" s="2">
        <f>I2642*FARMER_RATE+J2642*TEMP_WORKER_RATE</f>
        <v>24234.446004231773</v>
      </c>
      <c r="L2642" s="2">
        <f>A2642*PRICE_TOM+B2642*PRICE_CAR+C2642*PRICE_MES</f>
        <v>45394</v>
      </c>
      <c r="M2642" s="2">
        <f>A2642*FERT_BED_TOM+B2642*FERT_BED_CAR+C2642*FERT_BED_MES</f>
        <v>6600</v>
      </c>
      <c r="N2642" s="6">
        <f>IF(AND(D2642&lt;=TOTAL_BEDS,J2642&lt;=TEMP_WORKER_MAX*TEMP_WORKER_HRS),1,0)</f>
        <v>1</v>
      </c>
      <c r="O2642" s="2">
        <f>L2642-M2642-K2642-FIXED_COSTS</f>
        <v>-5440.4460042317733</v>
      </c>
      <c r="P2642" s="2">
        <f>IF(N2642=1,O2642,"")</f>
        <v>-5440.4460042317733</v>
      </c>
    </row>
    <row r="2643">
      <c r="A2643" s="6">
        <v>4</v>
      </c>
      <c r="B2643" s="6">
        <v>1</v>
      </c>
      <c r="C2643" s="6">
        <v>4</v>
      </c>
      <c r="D2643" s="6">
        <f>A2643+B2643+C2643</f>
        <v>9</v>
      </c>
      <c r="E2643" s="5">
        <f>IF(A2643=0,0,A2643*LABOR_HRS_WK_TOM*SEASON_WEEKS*(1+DIM_PCT_TOM)^A2643)</f>
        <v>527.07600000000014</v>
      </c>
      <c r="F2643" s="5">
        <f>IF(B2643=0,0,B2643*LABOR_HRS_WK_CAR*SEASON_WEEKS*(1+DIM_PCT_CAR)^B2643)</f>
        <v>30.749999999999996</v>
      </c>
      <c r="G2643" s="5">
        <f>IF(C2643=0,0,C2643*LABOR_HRS_WK_MES*SEASON_WEEKS*(1+DIM_PCT_MES)^C2643)</f>
        <v>189.17016064453119</v>
      </c>
      <c r="H2643" s="5">
        <f>E2643+F2643+G2643</f>
        <v>746.9961606445313</v>
      </c>
      <c r="I2643" s="5">
        <f>MIN(H2643,FARMER_HRS)</f>
        <v>720</v>
      </c>
      <c r="J2643" s="5">
        <f>MAX(0,H2643-FARMER_HRS)</f>
        <v>26.9961606445313</v>
      </c>
      <c r="K2643" s="2">
        <f>I2643*FARMER_RATE+J2643*TEMP_WORKER_RATE</f>
        <v>25468.683344523113</v>
      </c>
      <c r="L2643" s="2">
        <f>A2643*PRICE_TOM+B2643*PRICE_CAR+C2643*PRICE_MES</f>
        <v>48094</v>
      </c>
      <c r="M2643" s="2">
        <f>A2643*FERT_BED_TOM+B2643*FERT_BED_CAR+C2643*FERT_BED_MES</f>
        <v>7480</v>
      </c>
      <c r="N2643" s="6">
        <f>IF(AND(D2643&lt;=TOTAL_BEDS,J2643&lt;=TEMP_WORKER_MAX*TEMP_WORKER_HRS),1,0)</f>
        <v>1</v>
      </c>
      <c r="O2643" s="2">
        <f>L2643-M2643-K2643-FIXED_COSTS</f>
        <v>-4854.6833445231132</v>
      </c>
      <c r="P2643" s="2">
        <f>IF(N2643=1,O2643,"")</f>
        <v>-4854.6833445231132</v>
      </c>
    </row>
    <row r="2644">
      <c r="A2644" s="6">
        <v>4</v>
      </c>
      <c r="B2644" s="6">
        <v>1</v>
      </c>
      <c r="C2644" s="6">
        <v>5</v>
      </c>
      <c r="D2644" s="6">
        <f>A2644+B2644+C2644</f>
        <v>10</v>
      </c>
      <c r="E2644" s="5">
        <f>IF(A2644=0,0,A2644*LABOR_HRS_WK_TOM*SEASON_WEEKS*(1+DIM_PCT_TOM)^A2644)</f>
        <v>527.07600000000014</v>
      </c>
      <c r="F2644" s="5">
        <f>IF(B2644=0,0,B2644*LABOR_HRS_WK_CAR*SEASON_WEEKS*(1+DIM_PCT_CAR)^B2644)</f>
        <v>30.749999999999996</v>
      </c>
      <c r="G2644" s="5">
        <f>IF(C2644=0,0,C2644*LABOR_HRS_WK_MES*SEASON_WEEKS*(1+DIM_PCT_MES)^C2644)</f>
        <v>239.41848456573481</v>
      </c>
      <c r="H2644" s="5">
        <f>E2644+F2644+G2644</f>
        <v>797.244484565735</v>
      </c>
      <c r="I2644" s="5">
        <f>MIN(H2644,FARMER_HRS)</f>
        <v>720</v>
      </c>
      <c r="J2644" s="5">
        <f>MAX(0,H2644-FARMER_HRS)</f>
        <v>77.244484565734979</v>
      </c>
      <c r="K2644" s="2">
        <f>I2644*FARMER_RATE+J2644*TEMP_WORKER_RATE</f>
        <v>26341.050079266231</v>
      </c>
      <c r="L2644" s="2">
        <f>A2644*PRICE_TOM+B2644*PRICE_CAR+C2644*PRICE_MES</f>
        <v>50794</v>
      </c>
      <c r="M2644" s="2">
        <f>A2644*FERT_BED_TOM+B2644*FERT_BED_CAR+C2644*FERT_BED_MES</f>
        <v>8360</v>
      </c>
      <c r="N2644" s="6">
        <f>IF(AND(D2644&lt;=TOTAL_BEDS,J2644&lt;=TEMP_WORKER_MAX*TEMP_WORKER_HRS),1,0)</f>
        <v>1</v>
      </c>
      <c r="O2644" s="2">
        <f>L2644-M2644-K2644-FIXED_COSTS</f>
        <v>-3907.0500792662315</v>
      </c>
      <c r="P2644" s="2">
        <f>IF(N2644=1,O2644,"")</f>
        <v>-3907.0500792662315</v>
      </c>
    </row>
    <row r="2645">
      <c r="A2645" s="6">
        <v>4</v>
      </c>
      <c r="B2645" s="6">
        <v>1</v>
      </c>
      <c r="C2645" s="6">
        <v>6</v>
      </c>
      <c r="D2645" s="6">
        <f>A2645+B2645+C2645</f>
        <v>11</v>
      </c>
      <c r="E2645" s="5">
        <f>IF(A2645=0,0,A2645*LABOR_HRS_WK_TOM*SEASON_WEEKS*(1+DIM_PCT_TOM)^A2645)</f>
        <v>527.07600000000014</v>
      </c>
      <c r="F2645" s="5">
        <f>IF(B2645=0,0,B2645*LABOR_HRS_WK_CAR*SEASON_WEEKS*(1+DIM_PCT_CAR)^B2645)</f>
        <v>30.749999999999996</v>
      </c>
      <c r="G2645" s="5">
        <f>IF(C2645=0,0,C2645*LABOR_HRS_WK_MES*SEASON_WEEKS*(1+DIM_PCT_MES)^C2645)</f>
        <v>290.89345874736773</v>
      </c>
      <c r="H2645" s="5">
        <f>E2645+F2645+G2645</f>
        <v>848.71945874736787</v>
      </c>
      <c r="I2645" s="5">
        <f>MIN(H2645,FARMER_HRS)</f>
        <v>720</v>
      </c>
      <c r="J2645" s="5">
        <f>MAX(0,H2645-FARMER_HRS)</f>
        <v>128.71945874736787</v>
      </c>
      <c r="K2645" s="2">
        <f>I2645*FARMER_RATE+J2645*TEMP_WORKER_RATE</f>
        <v>27234.712825475137</v>
      </c>
      <c r="L2645" s="2">
        <f>A2645*PRICE_TOM+B2645*PRICE_CAR+C2645*PRICE_MES</f>
        <v>53494</v>
      </c>
      <c r="M2645" s="2">
        <f>A2645*FERT_BED_TOM+B2645*FERT_BED_CAR+C2645*FERT_BED_MES</f>
        <v>9240</v>
      </c>
      <c r="N2645" s="6">
        <f>IF(AND(D2645&lt;=TOTAL_BEDS,J2645&lt;=TEMP_WORKER_MAX*TEMP_WORKER_HRS),1,0)</f>
        <v>1</v>
      </c>
      <c r="O2645" s="2">
        <f>L2645-M2645-K2645-FIXED_COSTS</f>
        <v>-2980.7128254751369</v>
      </c>
      <c r="P2645" s="2">
        <f>IF(N2645=1,O2645,"")</f>
        <v>-2980.7128254751369</v>
      </c>
    </row>
    <row r="2646">
      <c r="A2646" s="6">
        <v>4</v>
      </c>
      <c r="B2646" s="6">
        <v>1</v>
      </c>
      <c r="C2646" s="6">
        <v>7</v>
      </c>
      <c r="D2646" s="6">
        <f>A2646+B2646+C2646</f>
        <v>12</v>
      </c>
      <c r="E2646" s="5">
        <f>IF(A2646=0,0,A2646*LABOR_HRS_WK_TOM*SEASON_WEEKS*(1+DIM_PCT_TOM)^A2646)</f>
        <v>527.07600000000014</v>
      </c>
      <c r="F2646" s="5">
        <f>IF(B2646=0,0,B2646*LABOR_HRS_WK_CAR*SEASON_WEEKS*(1+DIM_PCT_CAR)^B2646)</f>
        <v>30.749999999999996</v>
      </c>
      <c r="G2646" s="5">
        <f>IF(C2646=0,0,C2646*LABOR_HRS_WK_MES*SEASON_WEEKS*(1+DIM_PCT_MES)^C2646)</f>
        <v>343.61789814532818</v>
      </c>
      <c r="H2646" s="5">
        <f>E2646+F2646+G2646</f>
        <v>901.44389814532838</v>
      </c>
      <c r="I2646" s="5">
        <f>MIN(H2646,FARMER_HRS)</f>
        <v>720</v>
      </c>
      <c r="J2646" s="5">
        <f>MAX(0,H2646-FARMER_HRS)</f>
        <v>181.44389814532838</v>
      </c>
      <c r="K2646" s="2">
        <f>I2646*FARMER_RATE+J2646*TEMP_WORKER_RATE</f>
        <v>28150.067676134175</v>
      </c>
      <c r="L2646" s="2">
        <f>A2646*PRICE_TOM+B2646*PRICE_CAR+C2646*PRICE_MES</f>
        <v>56194</v>
      </c>
      <c r="M2646" s="2">
        <f>A2646*FERT_BED_TOM+B2646*FERT_BED_CAR+C2646*FERT_BED_MES</f>
        <v>10120</v>
      </c>
      <c r="N2646" s="6">
        <f>IF(AND(D2646&lt;=TOTAL_BEDS,J2646&lt;=TEMP_WORKER_MAX*TEMP_WORKER_HRS),1,0)</f>
        <v>1</v>
      </c>
      <c r="O2646" s="2">
        <f>L2646-M2646-K2646-FIXED_COSTS</f>
        <v>-2076.0676761341747</v>
      </c>
      <c r="P2646" s="2">
        <f>IF(N2646=1,O2646,"")</f>
        <v>-2076.0676761341747</v>
      </c>
    </row>
    <row r="2647">
      <c r="A2647" s="6">
        <v>4</v>
      </c>
      <c r="B2647" s="6">
        <v>1</v>
      </c>
      <c r="C2647" s="6">
        <v>8</v>
      </c>
      <c r="D2647" s="6">
        <f>A2647+B2647+C2647</f>
        <v>13</v>
      </c>
      <c r="E2647" s="5">
        <f>IF(A2647=0,0,A2647*LABOR_HRS_WK_TOM*SEASON_WEEKS*(1+DIM_PCT_TOM)^A2647)</f>
        <v>527.07600000000014</v>
      </c>
      <c r="F2647" s="5">
        <f>IF(B2647=0,0,B2647*LABOR_HRS_WK_CAR*SEASON_WEEKS*(1+DIM_PCT_CAR)^B2647)</f>
        <v>30.749999999999996</v>
      </c>
      <c r="G2647" s="5">
        <f>IF(C2647=0,0,C2647*LABOR_HRS_WK_MES*SEASON_WEEKS*(1+DIM_PCT_MES)^C2647)</f>
        <v>397.61499642530833</v>
      </c>
      <c r="H2647" s="5">
        <f>E2647+F2647+G2647</f>
        <v>955.44099642530841</v>
      </c>
      <c r="I2647" s="5">
        <f>MIN(H2647,FARMER_HRS)</f>
        <v>720</v>
      </c>
      <c r="J2647" s="5">
        <f>MAX(0,H2647-FARMER_HRS)</f>
        <v>235.44099642530841</v>
      </c>
      <c r="K2647" s="2">
        <f>I2647*FARMER_RATE+J2647*TEMP_WORKER_RATE</f>
        <v>29087.517299050494</v>
      </c>
      <c r="L2647" s="2">
        <f>A2647*PRICE_TOM+B2647*PRICE_CAR+C2647*PRICE_MES</f>
        <v>58894</v>
      </c>
      <c r="M2647" s="2">
        <f>A2647*FERT_BED_TOM+B2647*FERT_BED_CAR+C2647*FERT_BED_MES</f>
        <v>11000</v>
      </c>
      <c r="N2647" s="6">
        <f>IF(AND(D2647&lt;=TOTAL_BEDS,J2647&lt;=TEMP_WORKER_MAX*TEMP_WORKER_HRS),1,0)</f>
        <v>1</v>
      </c>
      <c r="O2647" s="2">
        <f>L2647-M2647-K2647-FIXED_COSTS</f>
        <v>-1193.5172990504943</v>
      </c>
      <c r="P2647" s="2">
        <f>IF(N2647=1,O2647,"")</f>
        <v>-1193.5172990504943</v>
      </c>
    </row>
    <row r="2648">
      <c r="A2648" s="6">
        <v>4</v>
      </c>
      <c r="B2648" s="6">
        <v>1</v>
      </c>
      <c r="C2648" s="6">
        <v>9</v>
      </c>
      <c r="D2648" s="6">
        <f>A2648+B2648+C2648</f>
        <v>14</v>
      </c>
      <c r="E2648" s="5">
        <f>IF(A2648=0,0,A2648*LABOR_HRS_WK_TOM*SEASON_WEEKS*(1+DIM_PCT_TOM)^A2648)</f>
        <v>527.07600000000014</v>
      </c>
      <c r="F2648" s="5">
        <f>IF(B2648=0,0,B2648*LABOR_HRS_WK_CAR*SEASON_WEEKS*(1+DIM_PCT_CAR)^B2648)</f>
        <v>30.749999999999996</v>
      </c>
      <c r="G2648" s="5">
        <f>IF(C2648=0,0,C2648*LABOR_HRS_WK_MES*SEASON_WEEKS*(1+DIM_PCT_MES)^C2648)</f>
        <v>452.90833186570273</v>
      </c>
      <c r="H2648" s="5">
        <f>E2648+F2648+G2648</f>
        <v>1010.7343318657029</v>
      </c>
      <c r="I2648" s="5">
        <f>MIN(H2648,FARMER_HRS)</f>
        <v>720</v>
      </c>
      <c r="J2648" s="5">
        <f>MAX(0,H2648-FARMER_HRS)</f>
        <v>290.73433186570287</v>
      </c>
      <c r="K2648" s="2">
        <f>I2648*FARMER_RATE+J2648*TEMP_WORKER_RATE</f>
        <v>30047.47103933512</v>
      </c>
      <c r="L2648" s="2">
        <f>A2648*PRICE_TOM+B2648*PRICE_CAR+C2648*PRICE_MES</f>
        <v>61594</v>
      </c>
      <c r="M2648" s="2">
        <f>A2648*FERT_BED_TOM+B2648*FERT_BED_CAR+C2648*FERT_BED_MES</f>
        <v>11880</v>
      </c>
      <c r="N2648" s="6">
        <f>IF(AND(D2648&lt;=TOTAL_BEDS,J2648&lt;=TEMP_WORKER_MAX*TEMP_WORKER_HRS),1,0)</f>
        <v>1</v>
      </c>
      <c r="O2648" s="2">
        <f>L2648-M2648-K2648-FIXED_COSTS</f>
        <v>-333.47103933511971</v>
      </c>
      <c r="P2648" s="2">
        <f>IF(N2648=1,O2648,"")</f>
        <v>-333.47103933511971</v>
      </c>
    </row>
    <row r="2649">
      <c r="A2649" s="6">
        <v>4</v>
      </c>
      <c r="B2649" s="6">
        <v>1</v>
      </c>
      <c r="C2649" s="6">
        <v>10</v>
      </c>
      <c r="D2649" s="6">
        <f>A2649+B2649+C2649</f>
        <v>15</v>
      </c>
      <c r="E2649" s="5">
        <f>IF(A2649=0,0,A2649*LABOR_HRS_WK_TOM*SEASON_WEEKS*(1+DIM_PCT_TOM)^A2649)</f>
        <v>527.07600000000014</v>
      </c>
      <c r="F2649" s="5">
        <f>IF(B2649=0,0,B2649*LABOR_HRS_WK_CAR*SEASON_WEEKS*(1+DIM_PCT_CAR)^B2649)</f>
        <v>30.749999999999996</v>
      </c>
      <c r="G2649" s="5">
        <f>IF(C2649=0,0,C2649*LABOR_HRS_WK_MES*SEASON_WEEKS*(1+DIM_PCT_MES)^C2649)</f>
        <v>509.52187334891551</v>
      </c>
      <c r="H2649" s="5">
        <f>E2649+F2649+G2649</f>
        <v>1067.3478733489155</v>
      </c>
      <c r="I2649" s="5">
        <f>MIN(H2649,FARMER_HRS)</f>
        <v>720</v>
      </c>
      <c r="J2649" s="5">
        <f>MAX(0,H2649-FARMER_HRS)</f>
        <v>347.34787334891553</v>
      </c>
      <c r="K2649" s="2">
        <f>I2649*FARMER_RATE+J2649*TEMP_WORKER_RATE</f>
        <v>31030.345023418671</v>
      </c>
      <c r="L2649" s="2">
        <f>A2649*PRICE_TOM+B2649*PRICE_CAR+C2649*PRICE_MES</f>
        <v>64294</v>
      </c>
      <c r="M2649" s="2">
        <f>A2649*FERT_BED_TOM+B2649*FERT_BED_CAR+C2649*FERT_BED_MES</f>
        <v>12760</v>
      </c>
      <c r="N2649" s="6">
        <f>IF(AND(D2649&lt;=TOTAL_BEDS,J2649&lt;=TEMP_WORKER_MAX*TEMP_WORKER_HRS),1,0)</f>
        <v>1</v>
      </c>
      <c r="O2649" s="2">
        <f>L2649-M2649-K2649-FIXED_COSTS</f>
        <v>503.65497658132881</v>
      </c>
      <c r="P2649" s="2">
        <f>IF(N2649=1,O2649,"")</f>
        <v>503.65497658132881</v>
      </c>
    </row>
    <row r="2650">
      <c r="A2650" s="6">
        <v>4</v>
      </c>
      <c r="B2650" s="6">
        <v>1</v>
      </c>
      <c r="C2650" s="6">
        <v>11</v>
      </c>
      <c r="D2650" s="6">
        <f>A2650+B2650+C2650</f>
        <v>16</v>
      </c>
      <c r="E2650" s="5">
        <f>IF(A2650=0,0,A2650*LABOR_HRS_WK_TOM*SEASON_WEEKS*(1+DIM_PCT_TOM)^A2650)</f>
        <v>527.07600000000014</v>
      </c>
      <c r="F2650" s="5">
        <f>IF(B2650=0,0,B2650*LABOR_HRS_WK_CAR*SEASON_WEEKS*(1+DIM_PCT_CAR)^B2650)</f>
        <v>30.749999999999996</v>
      </c>
      <c r="G2650" s="5">
        <f>IF(C2650=0,0,C2650*LABOR_HRS_WK_MES*SEASON_WEEKS*(1+DIM_PCT_MES)^C2650)</f>
        <v>567.47998644235463</v>
      </c>
      <c r="H2650" s="5">
        <f>E2650+F2650+G2650</f>
        <v>1125.3059864423549</v>
      </c>
      <c r="I2650" s="5">
        <f>MIN(H2650,FARMER_HRS)</f>
        <v>720</v>
      </c>
      <c r="J2650" s="5">
        <f>MAX(0,H2650-FARMER_HRS)</f>
        <v>405.30598644235488</v>
      </c>
      <c r="K2650" s="2">
        <f>I2650*FARMER_RATE+J2650*TEMP_WORKER_RATE</f>
        <v>32036.562264624215</v>
      </c>
      <c r="L2650" s="2">
        <f>A2650*PRICE_TOM+B2650*PRICE_CAR+C2650*PRICE_MES</f>
        <v>66994</v>
      </c>
      <c r="M2650" s="2">
        <f>A2650*FERT_BED_TOM+B2650*FERT_BED_CAR+C2650*FERT_BED_MES</f>
        <v>13640</v>
      </c>
      <c r="N2650" s="6">
        <f>IF(AND(D2650&lt;=TOTAL_BEDS,J2650&lt;=TEMP_WORKER_MAX*TEMP_WORKER_HRS),1,0)</f>
        <v>1</v>
      </c>
      <c r="O2650" s="2">
        <f>L2650-M2650-K2650-FIXED_COSTS</f>
        <v>1317.4377353757845</v>
      </c>
      <c r="P2650" s="2">
        <f>IF(N2650=1,O2650,"")</f>
        <v>1317.4377353757845</v>
      </c>
    </row>
    <row r="2651">
      <c r="A2651" s="6">
        <v>4</v>
      </c>
      <c r="B2651" s="6">
        <v>1</v>
      </c>
      <c r="C2651" s="6">
        <v>12</v>
      </c>
      <c r="D2651" s="6">
        <f>A2651+B2651+C2651</f>
        <v>17</v>
      </c>
      <c r="E2651" s="5">
        <f>IF(A2651=0,0,A2651*LABOR_HRS_WK_TOM*SEASON_WEEKS*(1+DIM_PCT_TOM)^A2651)</f>
        <v>527.07600000000014</v>
      </c>
      <c r="F2651" s="5">
        <f>IF(B2651=0,0,B2651*LABOR_HRS_WK_CAR*SEASON_WEEKS*(1+DIM_PCT_CAR)^B2651)</f>
        <v>30.749999999999996</v>
      </c>
      <c r="G2651" s="5">
        <f>IF(C2651=0,0,C2651*LABOR_HRS_WK_MES*SEASON_WEEKS*(1+DIM_PCT_MES)^C2651)</f>
        <v>626.807439570419</v>
      </c>
      <c r="H2651" s="5">
        <f>E2651+F2651+G2651</f>
        <v>1184.6334395704191</v>
      </c>
      <c r="I2651" s="5">
        <f>MIN(H2651,FARMER_HRS)</f>
        <v>720</v>
      </c>
      <c r="J2651" s="5">
        <f>MAX(0,H2651-FARMER_HRS)</f>
        <v>464.63343957041911</v>
      </c>
      <c r="K2651" s="2">
        <f>I2651*FARMER_RATE+J2651*TEMP_WORKER_RATE</f>
        <v>33066.552770319773</v>
      </c>
      <c r="L2651" s="2">
        <f>A2651*PRICE_TOM+B2651*PRICE_CAR+C2651*PRICE_MES</f>
        <v>69694</v>
      </c>
      <c r="M2651" s="2">
        <f>A2651*FERT_BED_TOM+B2651*FERT_BED_CAR+C2651*FERT_BED_MES</f>
        <v>14520</v>
      </c>
      <c r="N2651" s="6">
        <f>IF(AND(D2651&lt;=TOTAL_BEDS,J2651&lt;=TEMP_WORKER_MAX*TEMP_WORKER_HRS),1,0)</f>
        <v>1</v>
      </c>
      <c r="O2651" s="2">
        <f>L2651-M2651-K2651-FIXED_COSTS</f>
        <v>2107.4472296802269</v>
      </c>
      <c r="P2651" s="2">
        <f>IF(N2651=1,O2651,"")</f>
        <v>2107.4472296802269</v>
      </c>
    </row>
    <row r="2652">
      <c r="A2652" s="6">
        <v>4</v>
      </c>
      <c r="B2652" s="6">
        <v>1</v>
      </c>
      <c r="C2652" s="6">
        <v>13</v>
      </c>
      <c r="D2652" s="6">
        <f>A2652+B2652+C2652</f>
        <v>18</v>
      </c>
      <c r="E2652" s="5">
        <f>IF(A2652=0,0,A2652*LABOR_HRS_WK_TOM*SEASON_WEEKS*(1+DIM_PCT_TOM)^A2652)</f>
        <v>527.07600000000014</v>
      </c>
      <c r="F2652" s="5">
        <f>IF(B2652=0,0,B2652*LABOR_HRS_WK_CAR*SEASON_WEEKS*(1+DIM_PCT_CAR)^B2652)</f>
        <v>30.749999999999996</v>
      </c>
      <c r="G2652" s="5">
        <f>IF(C2652=0,0,C2652*LABOR_HRS_WK_MES*SEASON_WEEKS*(1+DIM_PCT_MES)^C2652)</f>
        <v>687.52941027880331</v>
      </c>
      <c r="H2652" s="5">
        <f>E2652+F2652+G2652</f>
        <v>1245.3554102788034</v>
      </c>
      <c r="I2652" s="5">
        <f>MIN(H2652,FARMER_HRS)</f>
        <v>720</v>
      </c>
      <c r="J2652" s="5">
        <f>MAX(0,H2652-FARMER_HRS)</f>
        <v>525.35541027880345</v>
      </c>
      <c r="K2652" s="2">
        <f>I2652*FARMER_RATE+J2652*TEMP_WORKER_RATE</f>
        <v>34120.753650673672</v>
      </c>
      <c r="L2652" s="2">
        <f>A2652*PRICE_TOM+B2652*PRICE_CAR+C2652*PRICE_MES</f>
        <v>72394</v>
      </c>
      <c r="M2652" s="2">
        <f>A2652*FERT_BED_TOM+B2652*FERT_BED_CAR+C2652*FERT_BED_MES</f>
        <v>15400</v>
      </c>
      <c r="N2652" s="6">
        <f>IF(AND(D2652&lt;=TOTAL_BEDS,J2652&lt;=TEMP_WORKER_MAX*TEMP_WORKER_HRS),1,0)</f>
        <v>1</v>
      </c>
      <c r="O2652" s="2">
        <f>L2652-M2652-K2652-FIXED_COSTS</f>
        <v>2873.2463493263276</v>
      </c>
      <c r="P2652" s="2">
        <f>IF(N2652=1,O2652,"")</f>
        <v>2873.2463493263276</v>
      </c>
    </row>
    <row r="2653">
      <c r="A2653" s="6">
        <v>4</v>
      </c>
      <c r="B2653" s="6">
        <v>1</v>
      </c>
      <c r="C2653" s="6">
        <v>14</v>
      </c>
      <c r="D2653" s="6">
        <f>A2653+B2653+C2653</f>
        <v>19</v>
      </c>
      <c r="E2653" s="5">
        <f>IF(A2653=0,0,A2653*LABOR_HRS_WK_TOM*SEASON_WEEKS*(1+DIM_PCT_TOM)^A2653)</f>
        <v>527.07600000000014</v>
      </c>
      <c r="F2653" s="5">
        <f>IF(B2653=0,0,B2653*LABOR_HRS_WK_CAR*SEASON_WEEKS*(1+DIM_PCT_CAR)^B2653)</f>
        <v>30.749999999999996</v>
      </c>
      <c r="G2653" s="5">
        <f>IF(C2653=0,0,C2653*LABOR_HRS_WK_MES*SEASON_WEEKS*(1+DIM_PCT_MES)^C2653)</f>
        <v>749.67149159246435</v>
      </c>
      <c r="H2653" s="5">
        <f>E2653+F2653+G2653</f>
        <v>1307.4974915924645</v>
      </c>
      <c r="I2653" s="5">
        <f>MIN(H2653,FARMER_HRS)</f>
        <v>720</v>
      </c>
      <c r="J2653" s="5">
        <f>MAX(0,H2653-FARMER_HRS)</f>
        <v>587.49749159246448</v>
      </c>
      <c r="K2653" s="2">
        <f>I2653*FARMER_RATE+J2653*TEMP_WORKER_RATE</f>
        <v>35199.609229035843</v>
      </c>
      <c r="L2653" s="2">
        <f>A2653*PRICE_TOM+B2653*PRICE_CAR+C2653*PRICE_MES</f>
        <v>75094</v>
      </c>
      <c r="M2653" s="2">
        <f>A2653*FERT_BED_TOM+B2653*FERT_BED_CAR+C2653*FERT_BED_MES</f>
        <v>16280</v>
      </c>
      <c r="N2653" s="6">
        <f>IF(AND(D2653&lt;=TOTAL_BEDS,J2653&lt;=TEMP_WORKER_MAX*TEMP_WORKER_HRS),1,0)</f>
        <v>1</v>
      </c>
      <c r="O2653" s="2">
        <f>L2653-M2653-K2653-FIXED_COSTS</f>
        <v>3614.3907709641571</v>
      </c>
      <c r="P2653" s="2">
        <f>IF(N2653=1,O2653,"")</f>
        <v>3614.3907709641571</v>
      </c>
    </row>
    <row r="2654">
      <c r="A2654" s="6">
        <v>4</v>
      </c>
      <c r="B2654" s="6">
        <v>1</v>
      </c>
      <c r="C2654" s="6">
        <v>15</v>
      </c>
      <c r="D2654" s="6">
        <f>A2654+B2654+C2654</f>
        <v>20</v>
      </c>
      <c r="E2654" s="5">
        <f>IF(A2654=0,0,A2654*LABOR_HRS_WK_TOM*SEASON_WEEKS*(1+DIM_PCT_TOM)^A2654)</f>
        <v>527.07600000000014</v>
      </c>
      <c r="F2654" s="5">
        <f>IF(B2654=0,0,B2654*LABOR_HRS_WK_CAR*SEASON_WEEKS*(1+DIM_PCT_CAR)^B2654)</f>
        <v>30.749999999999996</v>
      </c>
      <c r="G2654" s="5">
        <f>IF(C2654=0,0,C2654*LABOR_HRS_WK_MES*SEASON_WEEKS*(1+DIM_PCT_MES)^C2654)</f>
        <v>813.25969846861074</v>
      </c>
      <c r="H2654" s="5">
        <f>E2654+F2654+G2654</f>
        <v>1371.0856984686109</v>
      </c>
      <c r="I2654" s="5">
        <f>MIN(H2654,FARMER_HRS)</f>
        <v>720</v>
      </c>
      <c r="J2654" s="5">
        <f>MAX(0,H2654-FARMER_HRS)</f>
        <v>651.08569846861087</v>
      </c>
      <c r="K2654" s="2">
        <f>I2654*FARMER_RATE+J2654*TEMP_WORKER_RATE</f>
        <v>36303.571153968936</v>
      </c>
      <c r="L2654" s="2">
        <f>A2654*PRICE_TOM+B2654*PRICE_CAR+C2654*PRICE_MES</f>
        <v>77794</v>
      </c>
      <c r="M2654" s="2">
        <f>A2654*FERT_BED_TOM+B2654*FERT_BED_CAR+C2654*FERT_BED_MES</f>
        <v>17160</v>
      </c>
      <c r="N2654" s="6">
        <f>IF(AND(D2654&lt;=TOTAL_BEDS,J2654&lt;=TEMP_WORKER_MAX*TEMP_WORKER_HRS),1,0)</f>
        <v>1</v>
      </c>
      <c r="O2654" s="2">
        <f>L2654-M2654-K2654-FIXED_COSTS</f>
        <v>4330.4288460310636</v>
      </c>
      <c r="P2654" s="2">
        <f>IF(N2654=1,O2654,"")</f>
        <v>4330.4288460310636</v>
      </c>
    </row>
    <row r="2655">
      <c r="A2655" s="6">
        <v>4</v>
      </c>
      <c r="B2655" s="6">
        <v>1</v>
      </c>
      <c r="C2655" s="6">
        <v>16</v>
      </c>
      <c r="D2655" s="6">
        <f>A2655+B2655+C2655</f>
        <v>21</v>
      </c>
      <c r="E2655" s="5">
        <f>IF(A2655=0,0,A2655*LABOR_HRS_WK_TOM*SEASON_WEEKS*(1+DIM_PCT_TOM)^A2655)</f>
        <v>527.07600000000014</v>
      </c>
      <c r="F2655" s="5">
        <f>IF(B2655=0,0,B2655*LABOR_HRS_WK_CAR*SEASON_WEEKS*(1+DIM_PCT_CAR)^B2655)</f>
        <v>30.749999999999996</v>
      </c>
      <c r="G2655" s="5">
        <f>IF(C2655=0,0,C2655*LABOR_HRS_WK_MES*SEASON_WEEKS*(1+DIM_PCT_MES)^C2655)</f>
        <v>878.32047434609967</v>
      </c>
      <c r="H2655" s="5">
        <f>E2655+F2655+G2655</f>
        <v>1436.1464743460997</v>
      </c>
      <c r="I2655" s="5">
        <f>MIN(H2655,FARMER_HRS)</f>
        <v>720</v>
      </c>
      <c r="J2655" s="5">
        <f>MAX(0,H2655-FARMER_HRS)</f>
        <v>716.14647434609969</v>
      </c>
      <c r="K2655" s="2">
        <f>I2655*FARMER_RATE+J2655*TEMP_WORKER_RATE</f>
        <v>37433.098512953118</v>
      </c>
      <c r="L2655" s="2">
        <f>A2655*PRICE_TOM+B2655*PRICE_CAR+C2655*PRICE_MES</f>
        <v>80494</v>
      </c>
      <c r="M2655" s="2">
        <f>A2655*FERT_BED_TOM+B2655*FERT_BED_CAR+C2655*FERT_BED_MES</f>
        <v>18040</v>
      </c>
      <c r="N2655" s="6">
        <f>IF(AND(D2655&lt;=TOTAL_BEDS,J2655&lt;=TEMP_WORKER_MAX*TEMP_WORKER_HRS),1,0)</f>
        <v>1</v>
      </c>
      <c r="O2655" s="2">
        <f>L2655-M2655-K2655-FIXED_COSTS</f>
        <v>5020.9014870468818</v>
      </c>
      <c r="P2655" s="2">
        <f>IF(N2655=1,O2655,"")</f>
        <v>5020.9014870468818</v>
      </c>
    </row>
    <row r="2656">
      <c r="A2656" s="6">
        <v>4</v>
      </c>
      <c r="B2656" s="6">
        <v>1</v>
      </c>
      <c r="C2656" s="6">
        <v>17</v>
      </c>
      <c r="D2656" s="6">
        <f>A2656+B2656+C2656</f>
        <v>22</v>
      </c>
      <c r="E2656" s="5">
        <f>IF(A2656=0,0,A2656*LABOR_HRS_WK_TOM*SEASON_WEEKS*(1+DIM_PCT_TOM)^A2656)</f>
        <v>527.07600000000014</v>
      </c>
      <c r="F2656" s="5">
        <f>IF(B2656=0,0,B2656*LABOR_HRS_WK_CAR*SEASON_WEEKS*(1+DIM_PCT_CAR)^B2656)</f>
        <v>30.749999999999996</v>
      </c>
      <c r="G2656" s="5">
        <f>IF(C2656=0,0,C2656*LABOR_HRS_WK_MES*SEASON_WEEKS*(1+DIM_PCT_MES)^C2656)</f>
        <v>944.88069779263992</v>
      </c>
      <c r="H2656" s="5">
        <f>E2656+F2656+G2656</f>
        <v>1502.7066977926402</v>
      </c>
      <c r="I2656" s="5">
        <f>MIN(H2656,FARMER_HRS)</f>
        <v>720</v>
      </c>
      <c r="J2656" s="5">
        <f>MAX(0,H2656-FARMER_HRS)</f>
        <v>782.70669779264017</v>
      </c>
      <c r="K2656" s="2">
        <f>I2656*FARMER_RATE+J2656*TEMP_WORKER_RATE</f>
        <v>38588.657947788888</v>
      </c>
      <c r="L2656" s="2">
        <f>A2656*PRICE_TOM+B2656*PRICE_CAR+C2656*PRICE_MES</f>
        <v>83194</v>
      </c>
      <c r="M2656" s="2">
        <f>A2656*FERT_BED_TOM+B2656*FERT_BED_CAR+C2656*FERT_BED_MES</f>
        <v>18920</v>
      </c>
      <c r="N2656" s="6">
        <f>IF(AND(D2656&lt;=TOTAL_BEDS,J2656&lt;=TEMP_WORKER_MAX*TEMP_WORKER_HRS),1,0)</f>
        <v>1</v>
      </c>
      <c r="O2656" s="2">
        <f>L2656-M2656-K2656-FIXED_COSTS</f>
        <v>5685.3420522111119</v>
      </c>
      <c r="P2656" s="2">
        <f>IF(N2656=1,O2656,"")</f>
        <v>5685.3420522111119</v>
      </c>
    </row>
    <row r="2657">
      <c r="A2657" s="6">
        <v>4</v>
      </c>
      <c r="B2657" s="6">
        <v>1</v>
      </c>
      <c r="C2657" s="6">
        <v>18</v>
      </c>
      <c r="D2657" s="6">
        <f>A2657+B2657+C2657</f>
        <v>23</v>
      </c>
      <c r="E2657" s="5">
        <f>IF(A2657=0,0,A2657*LABOR_HRS_WK_TOM*SEASON_WEEKS*(1+DIM_PCT_TOM)^A2657)</f>
        <v>527.07600000000014</v>
      </c>
      <c r="F2657" s="5">
        <f>IF(B2657=0,0,B2657*LABOR_HRS_WK_CAR*SEASON_WEEKS*(1+DIM_PCT_CAR)^B2657)</f>
        <v>30.749999999999996</v>
      </c>
      <c r="G2657" s="5">
        <f>IF(C2657=0,0,C2657*LABOR_HRS_WK_MES*SEASON_WEEKS*(1+DIM_PCT_MES)^C2657)</f>
        <v>1012.9676892512272</v>
      </c>
      <c r="H2657" s="5">
        <f>E2657+F2657+G2657</f>
        <v>1570.7936892512273</v>
      </c>
      <c r="I2657" s="5">
        <f>MIN(H2657,FARMER_HRS)</f>
        <v>720</v>
      </c>
      <c r="J2657" s="5">
        <f>MAX(0,H2657-FARMER_HRS)</f>
        <v>850.79368925122731</v>
      </c>
      <c r="K2657" s="2">
        <f>I2657*FARMER_RATE+J2657*TEMP_WORKER_RATE</f>
        <v>39770.723771722696</v>
      </c>
      <c r="L2657" s="2">
        <f>A2657*PRICE_TOM+B2657*PRICE_CAR+C2657*PRICE_MES</f>
        <v>85894</v>
      </c>
      <c r="M2657" s="2">
        <f>A2657*FERT_BED_TOM+B2657*FERT_BED_CAR+C2657*FERT_BED_MES</f>
        <v>19800</v>
      </c>
      <c r="N2657" s="6">
        <f>IF(AND(D2657&lt;=TOTAL_BEDS,J2657&lt;=TEMP_WORKER_MAX*TEMP_WORKER_HRS),1,0)</f>
        <v>1</v>
      </c>
      <c r="O2657" s="2">
        <f>L2657-M2657-K2657-FIXED_COSTS</f>
        <v>6323.2762282773037</v>
      </c>
      <c r="P2657" s="2">
        <f>IF(N2657=1,O2657,"")</f>
        <v>6323.2762282773037</v>
      </c>
    </row>
    <row r="2658">
      <c r="A2658" s="6">
        <v>4</v>
      </c>
      <c r="B2658" s="6">
        <v>1</v>
      </c>
      <c r="C2658" s="6">
        <v>19</v>
      </c>
      <c r="D2658" s="6">
        <f>A2658+B2658+C2658</f>
        <v>24</v>
      </c>
      <c r="E2658" s="5">
        <f>IF(A2658=0,0,A2658*LABOR_HRS_WK_TOM*SEASON_WEEKS*(1+DIM_PCT_TOM)^A2658)</f>
        <v>527.07600000000014</v>
      </c>
      <c r="F2658" s="5">
        <f>IF(B2658=0,0,B2658*LABOR_HRS_WK_CAR*SEASON_WEEKS*(1+DIM_PCT_CAR)^B2658)</f>
        <v>30.749999999999996</v>
      </c>
      <c r="G2658" s="5">
        <f>IF(C2658=0,0,C2658*LABOR_HRS_WK_MES*SEASON_WEEKS*(1+DIM_PCT_MES)^C2658)</f>
        <v>1082.6092178872491</v>
      </c>
      <c r="H2658" s="5">
        <f>E2658+F2658+G2658</f>
        <v>1640.4352178872491</v>
      </c>
      <c r="I2658" s="5">
        <f>MIN(H2658,FARMER_HRS)</f>
        <v>720</v>
      </c>
      <c r="J2658" s="5">
        <f>MAX(0,H2658-FARMER_HRS)</f>
        <v>920.43521788724911</v>
      </c>
      <c r="K2658" s="2">
        <f>I2658*FARMER_RATE+J2658*TEMP_WORKER_RATE</f>
        <v>40979.778088320294</v>
      </c>
      <c r="L2658" s="2">
        <f>A2658*PRICE_TOM+B2658*PRICE_CAR+C2658*PRICE_MES</f>
        <v>88594</v>
      </c>
      <c r="M2658" s="2">
        <f>A2658*FERT_BED_TOM+B2658*FERT_BED_CAR+C2658*FERT_BED_MES</f>
        <v>20680</v>
      </c>
      <c r="N2658" s="6">
        <f>IF(AND(D2658&lt;=TOTAL_BEDS,J2658&lt;=TEMP_WORKER_MAX*TEMP_WORKER_HRS),1,0)</f>
        <v>1</v>
      </c>
      <c r="O2658" s="2">
        <f>L2658-M2658-K2658-FIXED_COSTS</f>
        <v>6934.221911679706</v>
      </c>
      <c r="P2658" s="2">
        <f>IF(N2658=1,O2658,"")</f>
        <v>6934.221911679706</v>
      </c>
    </row>
    <row r="2659">
      <c r="A2659" s="6">
        <v>4</v>
      </c>
      <c r="B2659" s="6">
        <v>1</v>
      </c>
      <c r="C2659" s="6">
        <v>20</v>
      </c>
      <c r="D2659" s="6">
        <f>A2659+B2659+C2659</f>
        <v>25</v>
      </c>
      <c r="E2659" s="5">
        <f>IF(A2659=0,0,A2659*LABOR_HRS_WK_TOM*SEASON_WEEKS*(1+DIM_PCT_TOM)^A2659)</f>
        <v>527.07600000000014</v>
      </c>
      <c r="F2659" s="5">
        <f>IF(B2659=0,0,B2659*LABOR_HRS_WK_CAR*SEASON_WEEKS*(1+DIM_PCT_CAR)^B2659)</f>
        <v>30.749999999999996</v>
      </c>
      <c r="G2659" s="5">
        <f>IF(C2659=0,0,C2659*LABOR_HRS_WK_MES*SEASON_WEEKS*(1+DIM_PCT_MES)^C2659)</f>
        <v>1153.8335085377259</v>
      </c>
      <c r="H2659" s="5">
        <f>E2659+F2659+G2659</f>
        <v>1711.6595085377262</v>
      </c>
      <c r="I2659" s="5">
        <f>MIN(H2659,FARMER_HRS)</f>
        <v>720</v>
      </c>
      <c r="J2659" s="5">
        <f>MAX(0,H2659-FARMER_HRS)</f>
        <v>991.6595085377262</v>
      </c>
      <c r="K2659" s="2">
        <f>I2659*FARMER_RATE+J2659*TEMP_WORKER_RATE</f>
        <v>42216.3109121133</v>
      </c>
      <c r="L2659" s="2">
        <f>A2659*PRICE_TOM+B2659*PRICE_CAR+C2659*PRICE_MES</f>
        <v>91294</v>
      </c>
      <c r="M2659" s="2">
        <f>A2659*FERT_BED_TOM+B2659*FERT_BED_CAR+C2659*FERT_BED_MES</f>
        <v>21560</v>
      </c>
      <c r="N2659" s="6">
        <f>IF(AND(D2659&lt;=TOTAL_BEDS,J2659&lt;=TEMP_WORKER_MAX*TEMP_WORKER_HRS),1,0)</f>
        <v>1</v>
      </c>
      <c r="O2659" s="2">
        <f>L2659-M2659-K2659-FIXED_COSTS</f>
        <v>7517.689087886698</v>
      </c>
      <c r="P2659" s="2">
        <f>IF(N2659=1,O2659,"")</f>
        <v>7517.689087886698</v>
      </c>
    </row>
    <row r="2660">
      <c r="A2660" s="6">
        <v>4</v>
      </c>
      <c r="B2660" s="6">
        <v>1</v>
      </c>
      <c r="C2660" s="6">
        <v>21</v>
      </c>
      <c r="D2660" s="6">
        <f>A2660+B2660+C2660</f>
        <v>26</v>
      </c>
      <c r="E2660" s="5">
        <f>IF(A2660=0,0,A2660*LABOR_HRS_WK_TOM*SEASON_WEEKS*(1+DIM_PCT_TOM)^A2660)</f>
        <v>527.07600000000014</v>
      </c>
      <c r="F2660" s="5">
        <f>IF(B2660=0,0,B2660*LABOR_HRS_WK_CAR*SEASON_WEEKS*(1+DIM_PCT_CAR)^B2660)</f>
        <v>30.749999999999996</v>
      </c>
      <c r="G2660" s="5">
        <f>IF(C2660=0,0,C2660*LABOR_HRS_WK_MES*SEASON_WEEKS*(1+DIM_PCT_MES)^C2660)</f>
        <v>1226.6692487641699</v>
      </c>
      <c r="H2660" s="5">
        <f>E2660+F2660+G2660</f>
        <v>1784.49524876417</v>
      </c>
      <c r="I2660" s="5">
        <f>MIN(H2660,FARMER_HRS)</f>
        <v>720</v>
      </c>
      <c r="J2660" s="5">
        <f>MAX(0,H2660-FARMER_HRS)</f>
        <v>1064.49524876417</v>
      </c>
      <c r="K2660" s="2">
        <f>I2660*FARMER_RATE+J2660*TEMP_WORKER_RATE</f>
        <v>43480.820291044613</v>
      </c>
      <c r="L2660" s="2">
        <f>A2660*PRICE_TOM+B2660*PRICE_CAR+C2660*PRICE_MES</f>
        <v>93994</v>
      </c>
      <c r="M2660" s="2">
        <f>A2660*FERT_BED_TOM+B2660*FERT_BED_CAR+C2660*FERT_BED_MES</f>
        <v>22440</v>
      </c>
      <c r="N2660" s="6">
        <f>IF(AND(D2660&lt;=TOTAL_BEDS,J2660&lt;=TEMP_WORKER_MAX*TEMP_WORKER_HRS),1,0)</f>
        <v>1</v>
      </c>
      <c r="O2660" s="2">
        <f>L2660-M2660-K2660-FIXED_COSTS</f>
        <v>8073.1797089553875</v>
      </c>
      <c r="P2660" s="2">
        <f>IF(N2660=1,O2660,"")</f>
        <v>8073.1797089553875</v>
      </c>
    </row>
    <row r="2661">
      <c r="A2661" s="6">
        <v>4</v>
      </c>
      <c r="B2661" s="6">
        <v>1</v>
      </c>
      <c r="C2661" s="6">
        <v>22</v>
      </c>
      <c r="D2661" s="6">
        <f>A2661+B2661+C2661</f>
        <v>27</v>
      </c>
      <c r="E2661" s="5">
        <f>IF(A2661=0,0,A2661*LABOR_HRS_WK_TOM*SEASON_WEEKS*(1+DIM_PCT_TOM)^A2661)</f>
        <v>527.07600000000014</v>
      </c>
      <c r="F2661" s="5">
        <f>IF(B2661=0,0,B2661*LABOR_HRS_WK_CAR*SEASON_WEEKS*(1+DIM_PCT_CAR)^B2661)</f>
        <v>30.749999999999996</v>
      </c>
      <c r="G2661" s="5">
        <f>IF(C2661=0,0,C2661*LABOR_HRS_WK_MES*SEASON_WEEKS*(1+DIM_PCT_MES)^C2661)</f>
        <v>1301.1455960105659</v>
      </c>
      <c r="H2661" s="5">
        <f>E2661+F2661+G2661</f>
        <v>1858.9715960105659</v>
      </c>
      <c r="I2661" s="5">
        <f>MIN(H2661,FARMER_HRS)</f>
        <v>720</v>
      </c>
      <c r="J2661" s="5">
        <f>MAX(0,H2661-FARMER_HRS)</f>
        <v>1138.9715960105659</v>
      </c>
      <c r="K2661" s="2">
        <f>I2661*FARMER_RATE+J2661*TEMP_WORKER_RATE</f>
        <v>44773.812430738995</v>
      </c>
      <c r="L2661" s="2">
        <f>A2661*PRICE_TOM+B2661*PRICE_CAR+C2661*PRICE_MES</f>
        <v>96694</v>
      </c>
      <c r="M2661" s="2">
        <f>A2661*FERT_BED_TOM+B2661*FERT_BED_CAR+C2661*FERT_BED_MES</f>
        <v>23320</v>
      </c>
      <c r="N2661" s="6">
        <f>IF(AND(D2661&lt;=TOTAL_BEDS,J2661&lt;=TEMP_WORKER_MAX*TEMP_WORKER_HRS),1,0)</f>
        <v>1</v>
      </c>
      <c r="O2661" s="2">
        <f>L2661-M2661-K2661-FIXED_COSTS</f>
        <v>8600.1875692610047</v>
      </c>
      <c r="P2661" s="2">
        <f>IF(N2661=1,O2661,"")</f>
        <v>8600.1875692610047</v>
      </c>
    </row>
    <row r="2662">
      <c r="A2662" s="6">
        <v>4</v>
      </c>
      <c r="B2662" s="6">
        <v>1</v>
      </c>
      <c r="C2662" s="6">
        <v>23</v>
      </c>
      <c r="D2662" s="6">
        <f>A2662+B2662+C2662</f>
        <v>28</v>
      </c>
      <c r="E2662" s="5">
        <f>IF(A2662=0,0,A2662*LABOR_HRS_WK_TOM*SEASON_WEEKS*(1+DIM_PCT_TOM)^A2662)</f>
        <v>527.07600000000014</v>
      </c>
      <c r="F2662" s="5">
        <f>IF(B2662=0,0,B2662*LABOR_HRS_WK_CAR*SEASON_WEEKS*(1+DIM_PCT_CAR)^B2662)</f>
        <v>30.749999999999996</v>
      </c>
      <c r="G2662" s="5">
        <f>IF(C2662=0,0,C2662*LABOR_HRS_WK_MES*SEASON_WEEKS*(1+DIM_PCT_MES)^C2662)</f>
        <v>1377.2921848680023</v>
      </c>
      <c r="H2662" s="5">
        <f>E2662+F2662+G2662</f>
        <v>1935.1181848680026</v>
      </c>
      <c r="I2662" s="5">
        <f>MIN(H2662,FARMER_HRS)</f>
        <v>720</v>
      </c>
      <c r="J2662" s="5">
        <f>MAX(0,H2662-FARMER_HRS)</f>
        <v>1215.1181848680026</v>
      </c>
      <c r="K2662" s="2">
        <f>I2662*FARMER_RATE+J2662*TEMP_WORKER_RATE</f>
        <v>46095.801820625042</v>
      </c>
      <c r="L2662" s="2">
        <f>A2662*PRICE_TOM+B2662*PRICE_CAR+C2662*PRICE_MES</f>
        <v>99394</v>
      </c>
      <c r="M2662" s="2">
        <f>A2662*FERT_BED_TOM+B2662*FERT_BED_CAR+C2662*FERT_BED_MES</f>
        <v>24200</v>
      </c>
      <c r="N2662" s="6">
        <f>IF(AND(D2662&lt;=TOTAL_BEDS,J2662&lt;=TEMP_WORKER_MAX*TEMP_WORKER_HRS),1,0)</f>
        <v>1</v>
      </c>
      <c r="O2662" s="2">
        <f>L2662-M2662-K2662-FIXED_COSTS</f>
        <v>9098.1981793749583</v>
      </c>
      <c r="P2662" s="2">
        <f>IF(N2662=1,O2662,"")</f>
        <v>9098.1981793749583</v>
      </c>
    </row>
    <row r="2663">
      <c r="A2663" s="6">
        <v>4</v>
      </c>
      <c r="B2663" s="6">
        <v>1</v>
      </c>
      <c r="C2663" s="6">
        <v>24</v>
      </c>
      <c r="D2663" s="6">
        <f>A2663+B2663+C2663</f>
        <v>29</v>
      </c>
      <c r="E2663" s="5">
        <f>IF(A2663=0,0,A2663*LABOR_HRS_WK_TOM*SEASON_WEEKS*(1+DIM_PCT_TOM)^A2663)</f>
        <v>527.07600000000014</v>
      </c>
      <c r="F2663" s="5">
        <f>IF(B2663=0,0,B2663*LABOR_HRS_WK_CAR*SEASON_WEEKS*(1+DIM_PCT_CAR)^B2663)</f>
        <v>30.749999999999996</v>
      </c>
      <c r="G2663" s="5">
        <f>IF(C2663=0,0,C2663*LABOR_HRS_WK_MES*SEASON_WEEKS*(1+DIM_PCT_MES)^C2663)</f>
        <v>1455.139134447498</v>
      </c>
      <c r="H2663" s="5">
        <f>E2663+F2663+G2663</f>
        <v>2012.9651344474983</v>
      </c>
      <c r="I2663" s="5">
        <f>MIN(H2663,FARMER_HRS)</f>
        <v>720</v>
      </c>
      <c r="J2663" s="5">
        <f>MAX(0,H2663-FARMER_HRS)</f>
        <v>1292.9651344474983</v>
      </c>
      <c r="K2663" s="2">
        <f>I2663*FARMER_RATE+J2663*TEMP_WORKER_RATE</f>
        <v>47447.311361935732</v>
      </c>
      <c r="L2663" s="2">
        <f>A2663*PRICE_TOM+B2663*PRICE_CAR+C2663*PRICE_MES</f>
        <v>102094</v>
      </c>
      <c r="M2663" s="2">
        <f>A2663*FERT_BED_TOM+B2663*FERT_BED_CAR+C2663*FERT_BED_MES</f>
        <v>25080</v>
      </c>
      <c r="N2663" s="6">
        <f>IF(AND(D2663&lt;=TOTAL_BEDS,J2663&lt;=TEMP_WORKER_MAX*TEMP_WORKER_HRS),1,0)</f>
        <v>1</v>
      </c>
      <c r="O2663" s="2">
        <f>L2663-M2663-K2663-FIXED_COSTS</f>
        <v>9566.6886380642682</v>
      </c>
      <c r="P2663" s="2">
        <f>IF(N2663=1,O2663,"")</f>
        <v>9566.6886380642682</v>
      </c>
    </row>
    <row r="2664">
      <c r="A2664" s="6">
        <v>4</v>
      </c>
      <c r="B2664" s="6">
        <v>1</v>
      </c>
      <c r="C2664" s="6">
        <v>25</v>
      </c>
      <c r="D2664" s="6">
        <f>A2664+B2664+C2664</f>
        <v>30</v>
      </c>
      <c r="E2664" s="5">
        <f>IF(A2664=0,0,A2664*LABOR_HRS_WK_TOM*SEASON_WEEKS*(1+DIM_PCT_TOM)^A2664)</f>
        <v>527.07600000000014</v>
      </c>
      <c r="F2664" s="5">
        <f>IF(B2664=0,0,B2664*LABOR_HRS_WK_CAR*SEASON_WEEKS*(1+DIM_PCT_CAR)^B2664)</f>
        <v>30.749999999999996</v>
      </c>
      <c r="G2664" s="5">
        <f>IF(C2664=0,0,C2664*LABOR_HRS_WK_MES*SEASON_WEEKS*(1+DIM_PCT_MES)^C2664)</f>
        <v>1534.7170558625955</v>
      </c>
      <c r="H2664" s="5">
        <f>E2664+F2664+G2664</f>
        <v>2092.5430558625958</v>
      </c>
      <c r="I2664" s="5">
        <f>MIN(H2664,FARMER_HRS)</f>
        <v>720</v>
      </c>
      <c r="J2664" s="5">
        <f>MAX(0,H2664-FARMER_HRS)</f>
        <v>1372.5430558625958</v>
      </c>
      <c r="K2664" s="2">
        <f>I2664*FARMER_RATE+J2664*TEMP_WORKER_RATE</f>
        <v>48828.872497614509</v>
      </c>
      <c r="L2664" s="2">
        <f>A2664*PRICE_TOM+B2664*PRICE_CAR+C2664*PRICE_MES</f>
        <v>104794</v>
      </c>
      <c r="M2664" s="2">
        <f>A2664*FERT_BED_TOM+B2664*FERT_BED_CAR+C2664*FERT_BED_MES</f>
        <v>25960</v>
      </c>
      <c r="N2664" s="6">
        <f>IF(AND(D2664&lt;=TOTAL_BEDS,J2664&lt;=TEMP_WORKER_MAX*TEMP_WORKER_HRS),1,0)</f>
        <v>1</v>
      </c>
      <c r="O2664" s="2">
        <f>L2664-M2664-K2664-FIXED_COSTS</f>
        <v>10005.127502385491</v>
      </c>
      <c r="P2664" s="2">
        <f>IF(N2664=1,O2664,"")</f>
        <v>10005.127502385491</v>
      </c>
    </row>
    <row r="2665">
      <c r="A2665" s="6">
        <v>4</v>
      </c>
      <c r="B2665" s="6">
        <v>1</v>
      </c>
      <c r="C2665" s="6">
        <v>26</v>
      </c>
      <c r="D2665" s="6">
        <f>A2665+B2665+C2665</f>
        <v>31</v>
      </c>
      <c r="E2665" s="5">
        <f>IF(A2665=0,0,A2665*LABOR_HRS_WK_TOM*SEASON_WEEKS*(1+DIM_PCT_TOM)^A2665)</f>
        <v>527.07600000000014</v>
      </c>
      <c r="F2665" s="5">
        <f>IF(B2665=0,0,B2665*LABOR_HRS_WK_CAR*SEASON_WEEKS*(1+DIM_PCT_CAR)^B2665)</f>
        <v>30.749999999999996</v>
      </c>
      <c r="G2665" s="5">
        <f>IF(C2665=0,0,C2665*LABOR_HRS_WK_MES*SEASON_WEEKS*(1+DIM_PCT_MES)^C2665)</f>
        <v>1616.0570598233128</v>
      </c>
      <c r="H2665" s="5">
        <f>E2665+F2665+G2665</f>
        <v>2173.883059823313</v>
      </c>
      <c r="I2665" s="5">
        <f>MIN(H2665,FARMER_HRS)</f>
        <v>720</v>
      </c>
      <c r="J2665" s="5">
        <f>MAX(0,H2665-FARMER_HRS)</f>
        <v>1453.883059823313</v>
      </c>
      <c r="K2665" s="2">
        <f>I2665*FARMER_RATE+J2665*TEMP_WORKER_RATE</f>
        <v>50241.025344154739</v>
      </c>
      <c r="L2665" s="2">
        <f>A2665*PRICE_TOM+B2665*PRICE_CAR+C2665*PRICE_MES</f>
        <v>107494</v>
      </c>
      <c r="M2665" s="2">
        <f>A2665*FERT_BED_TOM+B2665*FERT_BED_CAR+C2665*FERT_BED_MES</f>
        <v>26840</v>
      </c>
      <c r="N2665" s="6">
        <f>IF(AND(D2665&lt;=TOTAL_BEDS,J2665&lt;=TEMP_WORKER_MAX*TEMP_WORKER_HRS),1,0)</f>
        <v>1</v>
      </c>
      <c r="O2665" s="2">
        <f>L2665-M2665-K2665-FIXED_COSTS</f>
        <v>10412.974655845261</v>
      </c>
      <c r="P2665" s="2">
        <f>IF(N2665=1,O2665,"")</f>
        <v>10412.974655845261</v>
      </c>
    </row>
    <row r="2666">
      <c r="A2666" s="6">
        <v>4</v>
      </c>
      <c r="B2666" s="6">
        <v>1</v>
      </c>
      <c r="C2666" s="6">
        <v>27</v>
      </c>
      <c r="D2666" s="6">
        <f>A2666+B2666+C2666</f>
        <v>32</v>
      </c>
      <c r="E2666" s="5">
        <f>IF(A2666=0,0,A2666*LABOR_HRS_WK_TOM*SEASON_WEEKS*(1+DIM_PCT_TOM)^A2666)</f>
        <v>527.07600000000014</v>
      </c>
      <c r="F2666" s="5">
        <f>IF(B2666=0,0,B2666*LABOR_HRS_WK_CAR*SEASON_WEEKS*(1+DIM_PCT_CAR)^B2666)</f>
        <v>30.749999999999996</v>
      </c>
      <c r="G2666" s="5">
        <f>IF(C2666=0,0,C2666*LABOR_HRS_WK_MES*SEASON_WEEKS*(1+DIM_PCT_MES)^C2666)</f>
        <v>1699.19076434307</v>
      </c>
      <c r="H2666" s="5">
        <f>E2666+F2666+G2666</f>
        <v>2257.01676434307</v>
      </c>
      <c r="I2666" s="5">
        <f>MIN(H2666,FARMER_HRS)</f>
        <v>720</v>
      </c>
      <c r="J2666" s="5">
        <f>MAX(0,H2666-FARMER_HRS)</f>
        <v>1537.01676434307</v>
      </c>
      <c r="K2666" s="2">
        <f>I2666*FARMER_RATE+J2666*TEMP_WORKER_RATE</f>
        <v>51684.318825400522</v>
      </c>
      <c r="L2666" s="2">
        <f>A2666*PRICE_TOM+B2666*PRICE_CAR+C2666*PRICE_MES</f>
        <v>110194</v>
      </c>
      <c r="M2666" s="2">
        <f>A2666*FERT_BED_TOM+B2666*FERT_BED_CAR+C2666*FERT_BED_MES</f>
        <v>27720</v>
      </c>
      <c r="N2666" s="6">
        <f>IF(AND(D2666&lt;=TOTAL_BEDS,J2666&lt;=TEMP_WORKER_MAX*TEMP_WORKER_HRS),1,0)</f>
        <v>1</v>
      </c>
      <c r="O2666" s="2">
        <f>L2666-M2666-K2666-FIXED_COSTS</f>
        <v>10789.681174599478</v>
      </c>
      <c r="P2666" s="2">
        <f>IF(N2666=1,O2666,"")</f>
        <v>10789.681174599478</v>
      </c>
    </row>
    <row r="2667">
      <c r="A2667" s="6">
        <v>4</v>
      </c>
      <c r="B2667" s="6">
        <v>1</v>
      </c>
      <c r="C2667" s="6">
        <v>28</v>
      </c>
      <c r="D2667" s="6">
        <f>A2667+B2667+C2667</f>
        <v>33</v>
      </c>
      <c r="E2667" s="5">
        <f>IF(A2667=0,0,A2667*LABOR_HRS_WK_TOM*SEASON_WEEKS*(1+DIM_PCT_TOM)^A2667)</f>
        <v>527.07600000000014</v>
      </c>
      <c r="F2667" s="5">
        <f>IF(B2667=0,0,B2667*LABOR_HRS_WK_CAR*SEASON_WEEKS*(1+DIM_PCT_CAR)^B2667)</f>
        <v>30.749999999999996</v>
      </c>
      <c r="G2667" s="5">
        <f>IF(C2667=0,0,C2667*LABOR_HRS_WK_MES*SEASON_WEEKS*(1+DIM_PCT_MES)^C2667)</f>
        <v>1784.1503025602233</v>
      </c>
      <c r="H2667" s="5">
        <f>E2667+F2667+G2667</f>
        <v>2341.9763025602233</v>
      </c>
      <c r="I2667" s="5">
        <f>MIN(H2667,FARMER_HRS)</f>
        <v>720</v>
      </c>
      <c r="J2667" s="5">
        <f>MAX(0,H2667-FARMER_HRS)</f>
        <v>1621.9763025602233</v>
      </c>
      <c r="K2667" s="2">
        <f>I2667*FARMER_RATE+J2667*TEMP_WORKER_RATE</f>
        <v>53159.310808337206</v>
      </c>
      <c r="L2667" s="2">
        <f>A2667*PRICE_TOM+B2667*PRICE_CAR+C2667*PRICE_MES</f>
        <v>112894</v>
      </c>
      <c r="M2667" s="2">
        <f>A2667*FERT_BED_TOM+B2667*FERT_BED_CAR+C2667*FERT_BED_MES</f>
        <v>28600</v>
      </c>
      <c r="N2667" s="6">
        <f>IF(AND(D2667&lt;=TOTAL_BEDS,J2667&lt;=TEMP_WORKER_MAX*TEMP_WORKER_HRS),1,0)</f>
        <v>1</v>
      </c>
      <c r="O2667" s="2">
        <f>L2667-M2667-K2667-FIXED_COSTS</f>
        <v>11134.689191662794</v>
      </c>
      <c r="P2667" s="2">
        <f>IF(N2667=1,O2667,"")</f>
        <v>11134.689191662794</v>
      </c>
    </row>
    <row r="2668">
      <c r="A2668" s="6">
        <v>4</v>
      </c>
      <c r="B2668" s="6">
        <v>1</v>
      </c>
      <c r="C2668" s="6">
        <v>29</v>
      </c>
      <c r="D2668" s="6">
        <f>A2668+B2668+C2668</f>
        <v>34</v>
      </c>
      <c r="E2668" s="5">
        <f>IF(A2668=0,0,A2668*LABOR_HRS_WK_TOM*SEASON_WEEKS*(1+DIM_PCT_TOM)^A2668)</f>
        <v>527.07600000000014</v>
      </c>
      <c r="F2668" s="5">
        <f>IF(B2668=0,0,B2668*LABOR_HRS_WK_CAR*SEASON_WEEKS*(1+DIM_PCT_CAR)^B2668)</f>
        <v>30.749999999999996</v>
      </c>
      <c r="G2668" s="5">
        <f>IF(C2668=0,0,C2668*LABOR_HRS_WK_MES*SEASON_WEEKS*(1+DIM_PCT_MES)^C2668)</f>
        <v>1870.9683306758766</v>
      </c>
      <c r="H2668" s="5">
        <f>E2668+F2668+G2668</f>
        <v>2428.7943306758766</v>
      </c>
      <c r="I2668" s="5">
        <f>MIN(H2668,FARMER_HRS)</f>
        <v>720</v>
      </c>
      <c r="J2668" s="5">
        <f>MAX(0,H2668-FARMER_HRS)</f>
        <v>1708.7943306758766</v>
      </c>
      <c r="K2668" s="2">
        <f>I2668*FARMER_RATE+J2668*TEMP_WORKER_RATE</f>
        <v>54666.568240900633</v>
      </c>
      <c r="L2668" s="2">
        <f>A2668*PRICE_TOM+B2668*PRICE_CAR+C2668*PRICE_MES</f>
        <v>115594</v>
      </c>
      <c r="M2668" s="2">
        <f>A2668*FERT_BED_TOM+B2668*FERT_BED_CAR+C2668*FERT_BED_MES</f>
        <v>29480</v>
      </c>
      <c r="N2668" s="6">
        <f>IF(AND(D2668&lt;=TOTAL_BEDS,J2668&lt;=TEMP_WORKER_MAX*TEMP_WORKER_HRS),1,0)</f>
        <v>1</v>
      </c>
      <c r="O2668" s="2">
        <f>L2668-M2668-K2668-FIXED_COSTS</f>
        <v>11447.431759099367</v>
      </c>
      <c r="P2668" s="2">
        <f>IF(N2668=1,O2668,"")</f>
        <v>11447.431759099367</v>
      </c>
    </row>
    <row r="2669">
      <c r="A2669" s="6">
        <v>4</v>
      </c>
      <c r="B2669" s="6">
        <v>1</v>
      </c>
      <c r="C2669" s="6">
        <v>30</v>
      </c>
      <c r="D2669" s="6">
        <f>A2669+B2669+C2669</f>
        <v>35</v>
      </c>
      <c r="E2669" s="5">
        <f>IF(A2669=0,0,A2669*LABOR_HRS_WK_TOM*SEASON_WEEKS*(1+DIM_PCT_TOM)^A2669)</f>
        <v>527.07600000000014</v>
      </c>
      <c r="F2669" s="5">
        <f>IF(B2669=0,0,B2669*LABOR_HRS_WK_CAR*SEASON_WEEKS*(1+DIM_PCT_CAR)^B2669)</f>
        <v>30.749999999999996</v>
      </c>
      <c r="G2669" s="5">
        <f>IF(C2669=0,0,C2669*LABOR_HRS_WK_MES*SEASON_WEEKS*(1+DIM_PCT_MES)^C2669)</f>
        <v>1959.6780360096466</v>
      </c>
      <c r="H2669" s="5">
        <f>E2669+F2669+G2669</f>
        <v>2517.5040360096468</v>
      </c>
      <c r="I2669" s="5">
        <f>MIN(H2669,FARMER_HRS)</f>
        <v>720</v>
      </c>
      <c r="J2669" s="5">
        <f>MAX(0,H2669-FARMER_HRS)</f>
        <v>1797.5040360096468</v>
      </c>
      <c r="K2669" s="2">
        <f>I2669*FARMER_RATE+J2669*TEMP_WORKER_RATE</f>
        <v>56206.66729183415</v>
      </c>
      <c r="L2669" s="2">
        <f>A2669*PRICE_TOM+B2669*PRICE_CAR+C2669*PRICE_MES</f>
        <v>118294</v>
      </c>
      <c r="M2669" s="2">
        <f>A2669*FERT_BED_TOM+B2669*FERT_BED_CAR+C2669*FERT_BED_MES</f>
        <v>30360</v>
      </c>
      <c r="N2669" s="6">
        <f>IF(AND(D2669&lt;=TOTAL_BEDS,J2669&lt;=TEMP_WORKER_MAX*TEMP_WORKER_HRS),1,0)</f>
        <v>1</v>
      </c>
      <c r="O2669" s="2">
        <f>L2669-M2669-K2669-FIXED_COSTS</f>
        <v>11727.33270816585</v>
      </c>
      <c r="P2669" s="2">
        <f>IF(N2669=1,O2669,"")</f>
        <v>11727.33270816585</v>
      </c>
    </row>
    <row r="2670">
      <c r="A2670" s="6">
        <v>4</v>
      </c>
      <c r="B2670" s="6">
        <v>2</v>
      </c>
      <c r="C2670" s="6">
        <v>0</v>
      </c>
      <c r="D2670" s="6">
        <f>A2670+B2670+C2670</f>
        <v>6</v>
      </c>
      <c r="E2670" s="5">
        <f>IF(A2670=0,0,A2670*LABOR_HRS_WK_TOM*SEASON_WEEKS*(1+DIM_PCT_TOM)^A2670)</f>
        <v>527.07600000000014</v>
      </c>
      <c r="F2670" s="5">
        <f>IF(B2670=0,0,B2670*LABOR_HRS_WK_CAR*SEASON_WEEKS*(1+DIM_PCT_CAR)^B2670)</f>
        <v>63.037499999999994</v>
      </c>
      <c r="G2670" s="5">
        <f>IF(C2670=0,0,C2670*LABOR_HRS_WK_MES*SEASON_WEEKS*(1+DIM_PCT_MES)^C2670)</f>
        <v>0</v>
      </c>
      <c r="H2670" s="5">
        <f>E2670+F2670+G2670</f>
        <v>590.11350000000016</v>
      </c>
      <c r="I2670" s="5">
        <f>MIN(H2670,FARMER_HRS)</f>
        <v>590.11350000000016</v>
      </c>
      <c r="J2670" s="5">
        <f>MAX(0,H2670-FARMER_HRS)</f>
        <v>0</v>
      </c>
      <c r="K2670" s="2">
        <f>I2670*FARMER_RATE+J2670*TEMP_WORKER_RATE</f>
        <v>20490.052083333339</v>
      </c>
      <c r="L2670" s="2">
        <f>A2670*PRICE_TOM+B2670*PRICE_CAR+C2670*PRICE_MES</f>
        <v>39388</v>
      </c>
      <c r="M2670" s="2">
        <f>A2670*FERT_BED_TOM+B2670*FERT_BED_CAR+C2670*FERT_BED_MES</f>
        <v>4400</v>
      </c>
      <c r="N2670" s="6">
        <f>IF(AND(D2670&lt;=TOTAL_BEDS,J2670&lt;=TEMP_WORKER_MAX*TEMP_WORKER_HRS),1,0)</f>
        <v>1</v>
      </c>
      <c r="O2670" s="2">
        <f>L2670-M2670-K2670-FIXED_COSTS</f>
        <v>-5502.0520833333394</v>
      </c>
      <c r="P2670" s="2">
        <f>IF(N2670=1,O2670,"")</f>
        <v>-5502.0520833333394</v>
      </c>
    </row>
    <row r="2671">
      <c r="A2671" s="6">
        <v>4</v>
      </c>
      <c r="B2671" s="6">
        <v>2</v>
      </c>
      <c r="C2671" s="6">
        <v>1</v>
      </c>
      <c r="D2671" s="6">
        <f>A2671+B2671+C2671</f>
        <v>7</v>
      </c>
      <c r="E2671" s="5">
        <f>IF(A2671=0,0,A2671*LABOR_HRS_WK_TOM*SEASON_WEEKS*(1+DIM_PCT_TOM)^A2671)</f>
        <v>527.07600000000014</v>
      </c>
      <c r="F2671" s="5">
        <f>IF(B2671=0,0,B2671*LABOR_HRS_WK_CAR*SEASON_WEEKS*(1+DIM_PCT_CAR)^B2671)</f>
        <v>63.037499999999994</v>
      </c>
      <c r="G2671" s="5">
        <f>IF(C2671=0,0,C2671*LABOR_HRS_WK_MES*SEASON_WEEKS*(1+DIM_PCT_MES)^C2671)</f>
        <v>45.5625</v>
      </c>
      <c r="H2671" s="5">
        <f>E2671+F2671+G2671</f>
        <v>635.67600000000016</v>
      </c>
      <c r="I2671" s="5">
        <f>MIN(H2671,FARMER_HRS)</f>
        <v>635.67600000000016</v>
      </c>
      <c r="J2671" s="5">
        <f>MAX(0,H2671-FARMER_HRS)</f>
        <v>0</v>
      </c>
      <c r="K2671" s="2">
        <f>I2671*FARMER_RATE+J2671*TEMP_WORKER_RATE</f>
        <v>22072.083333333339</v>
      </c>
      <c r="L2671" s="2">
        <f>A2671*PRICE_TOM+B2671*PRICE_CAR+C2671*PRICE_MES</f>
        <v>42088</v>
      </c>
      <c r="M2671" s="2">
        <f>A2671*FERT_BED_TOM+B2671*FERT_BED_CAR+C2671*FERT_BED_MES</f>
        <v>5280</v>
      </c>
      <c r="N2671" s="6">
        <f>IF(AND(D2671&lt;=TOTAL_BEDS,J2671&lt;=TEMP_WORKER_MAX*TEMP_WORKER_HRS),1,0)</f>
        <v>1</v>
      </c>
      <c r="O2671" s="2">
        <f>L2671-M2671-K2671-FIXED_COSTS</f>
        <v>-5264.0833333333394</v>
      </c>
      <c r="P2671" s="2">
        <f>IF(N2671=1,O2671,"")</f>
        <v>-5264.0833333333394</v>
      </c>
    </row>
    <row r="2672">
      <c r="A2672" s="6">
        <v>4</v>
      </c>
      <c r="B2672" s="6">
        <v>2</v>
      </c>
      <c r="C2672" s="6">
        <v>2</v>
      </c>
      <c r="D2672" s="6">
        <f>A2672+B2672+C2672</f>
        <v>8</v>
      </c>
      <c r="E2672" s="5">
        <f>IF(A2672=0,0,A2672*LABOR_HRS_WK_TOM*SEASON_WEEKS*(1+DIM_PCT_TOM)^A2672)</f>
        <v>527.07600000000014</v>
      </c>
      <c r="F2672" s="5">
        <f>IF(B2672=0,0,B2672*LABOR_HRS_WK_CAR*SEASON_WEEKS*(1+DIM_PCT_CAR)^B2672)</f>
        <v>63.037499999999994</v>
      </c>
      <c r="G2672" s="5">
        <f>IF(C2672=0,0,C2672*LABOR_HRS_WK_MES*SEASON_WEEKS*(1+DIM_PCT_MES)^C2672)</f>
        <v>92.2640625</v>
      </c>
      <c r="H2672" s="5">
        <f>E2672+F2672+G2672</f>
        <v>682.37756250000018</v>
      </c>
      <c r="I2672" s="5">
        <f>MIN(H2672,FARMER_HRS)</f>
        <v>682.37756250000018</v>
      </c>
      <c r="J2672" s="5">
        <f>MAX(0,H2672-FARMER_HRS)</f>
        <v>0</v>
      </c>
      <c r="K2672" s="2">
        <f>I2672*FARMER_RATE+J2672*TEMP_WORKER_RATE</f>
        <v>23693.665364583339</v>
      </c>
      <c r="L2672" s="2">
        <f>A2672*PRICE_TOM+B2672*PRICE_CAR+C2672*PRICE_MES</f>
        <v>44788</v>
      </c>
      <c r="M2672" s="2">
        <f>A2672*FERT_BED_TOM+B2672*FERT_BED_CAR+C2672*FERT_BED_MES</f>
        <v>6160</v>
      </c>
      <c r="N2672" s="6">
        <f>IF(AND(D2672&lt;=TOTAL_BEDS,J2672&lt;=TEMP_WORKER_MAX*TEMP_WORKER_HRS),1,0)</f>
        <v>1</v>
      </c>
      <c r="O2672" s="2">
        <f>L2672-M2672-K2672-FIXED_COSTS</f>
        <v>-5065.6653645833394</v>
      </c>
      <c r="P2672" s="2">
        <f>IF(N2672=1,O2672,"")</f>
        <v>-5065.6653645833394</v>
      </c>
    </row>
    <row r="2673">
      <c r="A2673" s="6">
        <v>4</v>
      </c>
      <c r="B2673" s="6">
        <v>2</v>
      </c>
      <c r="C2673" s="6">
        <v>3</v>
      </c>
      <c r="D2673" s="6">
        <f>A2673+B2673+C2673</f>
        <v>9</v>
      </c>
      <c r="E2673" s="5">
        <f>IF(A2673=0,0,A2673*LABOR_HRS_WK_TOM*SEASON_WEEKS*(1+DIM_PCT_TOM)^A2673)</f>
        <v>527.07600000000014</v>
      </c>
      <c r="F2673" s="5">
        <f>IF(B2673=0,0,B2673*LABOR_HRS_WK_CAR*SEASON_WEEKS*(1+DIM_PCT_CAR)^B2673)</f>
        <v>63.037499999999994</v>
      </c>
      <c r="G2673" s="5">
        <f>IF(C2673=0,0,C2673*LABOR_HRS_WK_MES*SEASON_WEEKS*(1+DIM_PCT_MES)^C2673)</f>
        <v>140.12604492187498</v>
      </c>
      <c r="H2673" s="5">
        <f>E2673+F2673+G2673</f>
        <v>730.23954492187511</v>
      </c>
      <c r="I2673" s="5">
        <f>MIN(H2673,FARMER_HRS)</f>
        <v>720</v>
      </c>
      <c r="J2673" s="5">
        <f>MAX(0,H2673-FARMER_HRS)</f>
        <v>10.239544921875108</v>
      </c>
      <c r="K2673" s="2">
        <f>I2673*FARMER_RATE+J2673*TEMP_WORKER_RATE</f>
        <v>25177.769877115887</v>
      </c>
      <c r="L2673" s="2">
        <f>A2673*PRICE_TOM+B2673*PRICE_CAR+C2673*PRICE_MES</f>
        <v>47488</v>
      </c>
      <c r="M2673" s="2">
        <f>A2673*FERT_BED_TOM+B2673*FERT_BED_CAR+C2673*FERT_BED_MES</f>
        <v>7040</v>
      </c>
      <c r="N2673" s="6">
        <f>IF(AND(D2673&lt;=TOTAL_BEDS,J2673&lt;=TEMP_WORKER_MAX*TEMP_WORKER_HRS),1,0)</f>
        <v>1</v>
      </c>
      <c r="O2673" s="2">
        <f>L2673-M2673-K2673-FIXED_COSTS</f>
        <v>-4729.7698771158866</v>
      </c>
      <c r="P2673" s="2">
        <f>IF(N2673=1,O2673,"")</f>
        <v>-4729.7698771158866</v>
      </c>
    </row>
    <row r="2674">
      <c r="A2674" s="6">
        <v>4</v>
      </c>
      <c r="B2674" s="6">
        <v>2</v>
      </c>
      <c r="C2674" s="6">
        <v>4</v>
      </c>
      <c r="D2674" s="6">
        <f>A2674+B2674+C2674</f>
        <v>10</v>
      </c>
      <c r="E2674" s="5">
        <f>IF(A2674=0,0,A2674*LABOR_HRS_WK_TOM*SEASON_WEEKS*(1+DIM_PCT_TOM)^A2674)</f>
        <v>527.07600000000014</v>
      </c>
      <c r="F2674" s="5">
        <f>IF(B2674=0,0,B2674*LABOR_HRS_WK_CAR*SEASON_WEEKS*(1+DIM_PCT_CAR)^B2674)</f>
        <v>63.037499999999994</v>
      </c>
      <c r="G2674" s="5">
        <f>IF(C2674=0,0,C2674*LABOR_HRS_WK_MES*SEASON_WEEKS*(1+DIM_PCT_MES)^C2674)</f>
        <v>189.17016064453119</v>
      </c>
      <c r="H2674" s="5">
        <f>E2674+F2674+G2674</f>
        <v>779.28366064453132</v>
      </c>
      <c r="I2674" s="5">
        <f>MIN(H2674,FARMER_HRS)</f>
        <v>720</v>
      </c>
      <c r="J2674" s="5">
        <f>MAX(0,H2674-FARMER_HRS)</f>
        <v>59.283660644531324</v>
      </c>
      <c r="K2674" s="2">
        <f>I2674*FARMER_RATE+J2674*TEMP_WORKER_RATE</f>
        <v>26029.230219523113</v>
      </c>
      <c r="L2674" s="2">
        <f>A2674*PRICE_TOM+B2674*PRICE_CAR+C2674*PRICE_MES</f>
        <v>50188</v>
      </c>
      <c r="M2674" s="2">
        <f>A2674*FERT_BED_TOM+B2674*FERT_BED_CAR+C2674*FERT_BED_MES</f>
        <v>7920</v>
      </c>
      <c r="N2674" s="6">
        <f>IF(AND(D2674&lt;=TOTAL_BEDS,J2674&lt;=TEMP_WORKER_MAX*TEMP_WORKER_HRS),1,0)</f>
        <v>1</v>
      </c>
      <c r="O2674" s="2">
        <f>L2674-M2674-K2674-FIXED_COSTS</f>
        <v>-3761.2302195231132</v>
      </c>
      <c r="P2674" s="2">
        <f>IF(N2674=1,O2674,"")</f>
        <v>-3761.2302195231132</v>
      </c>
    </row>
    <row r="2675">
      <c r="A2675" s="6">
        <v>4</v>
      </c>
      <c r="B2675" s="6">
        <v>2</v>
      </c>
      <c r="C2675" s="6">
        <v>5</v>
      </c>
      <c r="D2675" s="6">
        <f>A2675+B2675+C2675</f>
        <v>11</v>
      </c>
      <c r="E2675" s="5">
        <f>IF(A2675=0,0,A2675*LABOR_HRS_WK_TOM*SEASON_WEEKS*(1+DIM_PCT_TOM)^A2675)</f>
        <v>527.07600000000014</v>
      </c>
      <c r="F2675" s="5">
        <f>IF(B2675=0,0,B2675*LABOR_HRS_WK_CAR*SEASON_WEEKS*(1+DIM_PCT_CAR)^B2675)</f>
        <v>63.037499999999994</v>
      </c>
      <c r="G2675" s="5">
        <f>IF(C2675=0,0,C2675*LABOR_HRS_WK_MES*SEASON_WEEKS*(1+DIM_PCT_MES)^C2675)</f>
        <v>239.41848456573481</v>
      </c>
      <c r="H2675" s="5">
        <f>E2675+F2675+G2675</f>
        <v>829.531984565735</v>
      </c>
      <c r="I2675" s="5">
        <f>MIN(H2675,FARMER_HRS)</f>
        <v>720</v>
      </c>
      <c r="J2675" s="5">
        <f>MAX(0,H2675-FARMER_HRS)</f>
        <v>109.531984565735</v>
      </c>
      <c r="K2675" s="2">
        <f>I2675*FARMER_RATE+J2675*TEMP_WORKER_RATE</f>
        <v>26901.596954266231</v>
      </c>
      <c r="L2675" s="2">
        <f>A2675*PRICE_TOM+B2675*PRICE_CAR+C2675*PRICE_MES</f>
        <v>52888</v>
      </c>
      <c r="M2675" s="2">
        <f>A2675*FERT_BED_TOM+B2675*FERT_BED_CAR+C2675*FERT_BED_MES</f>
        <v>8800</v>
      </c>
      <c r="N2675" s="6">
        <f>IF(AND(D2675&lt;=TOTAL_BEDS,J2675&lt;=TEMP_WORKER_MAX*TEMP_WORKER_HRS),1,0)</f>
        <v>1</v>
      </c>
      <c r="O2675" s="2">
        <f>L2675-M2675-K2675-FIXED_COSTS</f>
        <v>-2813.5969542662315</v>
      </c>
      <c r="P2675" s="2">
        <f>IF(N2675=1,O2675,"")</f>
        <v>-2813.5969542662315</v>
      </c>
    </row>
    <row r="2676">
      <c r="A2676" s="6">
        <v>4</v>
      </c>
      <c r="B2676" s="6">
        <v>2</v>
      </c>
      <c r="C2676" s="6">
        <v>6</v>
      </c>
      <c r="D2676" s="6">
        <f>A2676+B2676+C2676</f>
        <v>12</v>
      </c>
      <c r="E2676" s="5">
        <f>IF(A2676=0,0,A2676*LABOR_HRS_WK_TOM*SEASON_WEEKS*(1+DIM_PCT_TOM)^A2676)</f>
        <v>527.07600000000014</v>
      </c>
      <c r="F2676" s="5">
        <f>IF(B2676=0,0,B2676*LABOR_HRS_WK_CAR*SEASON_WEEKS*(1+DIM_PCT_CAR)^B2676)</f>
        <v>63.037499999999994</v>
      </c>
      <c r="G2676" s="5">
        <f>IF(C2676=0,0,C2676*LABOR_HRS_WK_MES*SEASON_WEEKS*(1+DIM_PCT_MES)^C2676)</f>
        <v>290.89345874736773</v>
      </c>
      <c r="H2676" s="5">
        <f>E2676+F2676+G2676</f>
        <v>881.00695874736789</v>
      </c>
      <c r="I2676" s="5">
        <f>MIN(H2676,FARMER_HRS)</f>
        <v>720</v>
      </c>
      <c r="J2676" s="5">
        <f>MAX(0,H2676-FARMER_HRS)</f>
        <v>161.00695874736789</v>
      </c>
      <c r="K2676" s="2">
        <f>I2676*FARMER_RATE+J2676*TEMP_WORKER_RATE</f>
        <v>27795.259700475137</v>
      </c>
      <c r="L2676" s="2">
        <f>A2676*PRICE_TOM+B2676*PRICE_CAR+C2676*PRICE_MES</f>
        <v>55588</v>
      </c>
      <c r="M2676" s="2">
        <f>A2676*FERT_BED_TOM+B2676*FERT_BED_CAR+C2676*FERT_BED_MES</f>
        <v>9680</v>
      </c>
      <c r="N2676" s="6">
        <f>IF(AND(D2676&lt;=TOTAL_BEDS,J2676&lt;=TEMP_WORKER_MAX*TEMP_WORKER_HRS),1,0)</f>
        <v>1</v>
      </c>
      <c r="O2676" s="2">
        <f>L2676-M2676-K2676-FIXED_COSTS</f>
        <v>-1887.2597004751369</v>
      </c>
      <c r="P2676" s="2">
        <f>IF(N2676=1,O2676,"")</f>
        <v>-1887.2597004751369</v>
      </c>
    </row>
    <row r="2677">
      <c r="A2677" s="6">
        <v>4</v>
      </c>
      <c r="B2677" s="6">
        <v>2</v>
      </c>
      <c r="C2677" s="6">
        <v>7</v>
      </c>
      <c r="D2677" s="6">
        <f>A2677+B2677+C2677</f>
        <v>13</v>
      </c>
      <c r="E2677" s="5">
        <f>IF(A2677=0,0,A2677*LABOR_HRS_WK_TOM*SEASON_WEEKS*(1+DIM_PCT_TOM)^A2677)</f>
        <v>527.07600000000014</v>
      </c>
      <c r="F2677" s="5">
        <f>IF(B2677=0,0,B2677*LABOR_HRS_WK_CAR*SEASON_WEEKS*(1+DIM_PCT_CAR)^B2677)</f>
        <v>63.037499999999994</v>
      </c>
      <c r="G2677" s="5">
        <f>IF(C2677=0,0,C2677*LABOR_HRS_WK_MES*SEASON_WEEKS*(1+DIM_PCT_MES)^C2677)</f>
        <v>343.61789814532818</v>
      </c>
      <c r="H2677" s="5">
        <f>E2677+F2677+G2677</f>
        <v>933.73139814532828</v>
      </c>
      <c r="I2677" s="5">
        <f>MIN(H2677,FARMER_HRS)</f>
        <v>720</v>
      </c>
      <c r="J2677" s="5">
        <f>MAX(0,H2677-FARMER_HRS)</f>
        <v>213.73139814532828</v>
      </c>
      <c r="K2677" s="2">
        <f>I2677*FARMER_RATE+J2677*TEMP_WORKER_RATE</f>
        <v>28710.614551134171</v>
      </c>
      <c r="L2677" s="2">
        <f>A2677*PRICE_TOM+B2677*PRICE_CAR+C2677*PRICE_MES</f>
        <v>58288</v>
      </c>
      <c r="M2677" s="2">
        <f>A2677*FERT_BED_TOM+B2677*FERT_BED_CAR+C2677*FERT_BED_MES</f>
        <v>10560</v>
      </c>
      <c r="N2677" s="6">
        <f>IF(AND(D2677&lt;=TOTAL_BEDS,J2677&lt;=TEMP_WORKER_MAX*TEMP_WORKER_HRS),1,0)</f>
        <v>1</v>
      </c>
      <c r="O2677" s="2">
        <f>L2677-M2677-K2677-FIXED_COSTS</f>
        <v>-982.614551134171</v>
      </c>
      <c r="P2677" s="2">
        <f>IF(N2677=1,O2677,"")</f>
        <v>-982.614551134171</v>
      </c>
    </row>
    <row r="2678">
      <c r="A2678" s="6">
        <v>4</v>
      </c>
      <c r="B2678" s="6">
        <v>2</v>
      </c>
      <c r="C2678" s="6">
        <v>8</v>
      </c>
      <c r="D2678" s="6">
        <f>A2678+B2678+C2678</f>
        <v>14</v>
      </c>
      <c r="E2678" s="5">
        <f>IF(A2678=0,0,A2678*LABOR_HRS_WK_TOM*SEASON_WEEKS*(1+DIM_PCT_TOM)^A2678)</f>
        <v>527.07600000000014</v>
      </c>
      <c r="F2678" s="5">
        <f>IF(B2678=0,0,B2678*LABOR_HRS_WK_CAR*SEASON_WEEKS*(1+DIM_PCT_CAR)^B2678)</f>
        <v>63.037499999999994</v>
      </c>
      <c r="G2678" s="5">
        <f>IF(C2678=0,0,C2678*LABOR_HRS_WK_MES*SEASON_WEEKS*(1+DIM_PCT_MES)^C2678)</f>
        <v>397.61499642530833</v>
      </c>
      <c r="H2678" s="5">
        <f>E2678+F2678+G2678</f>
        <v>987.72849642530855</v>
      </c>
      <c r="I2678" s="5">
        <f>MIN(H2678,FARMER_HRS)</f>
        <v>720</v>
      </c>
      <c r="J2678" s="5">
        <f>MAX(0,H2678-FARMER_HRS)</f>
        <v>267.72849642530855</v>
      </c>
      <c r="K2678" s="2">
        <f>I2678*FARMER_RATE+J2678*TEMP_WORKER_RATE</f>
        <v>29648.064174050494</v>
      </c>
      <c r="L2678" s="2">
        <f>A2678*PRICE_TOM+B2678*PRICE_CAR+C2678*PRICE_MES</f>
        <v>60988</v>
      </c>
      <c r="M2678" s="2">
        <f>A2678*FERT_BED_TOM+B2678*FERT_BED_CAR+C2678*FERT_BED_MES</f>
        <v>11440</v>
      </c>
      <c r="N2678" s="6">
        <f>IF(AND(D2678&lt;=TOTAL_BEDS,J2678&lt;=TEMP_WORKER_MAX*TEMP_WORKER_HRS),1,0)</f>
        <v>1</v>
      </c>
      <c r="O2678" s="2">
        <f>L2678-M2678-K2678-FIXED_COSTS</f>
        <v>-100.06417405049433</v>
      </c>
      <c r="P2678" s="2">
        <f>IF(N2678=1,O2678,"")</f>
        <v>-100.06417405049433</v>
      </c>
    </row>
    <row r="2679">
      <c r="A2679" s="6">
        <v>4</v>
      </c>
      <c r="B2679" s="6">
        <v>2</v>
      </c>
      <c r="C2679" s="6">
        <v>9</v>
      </c>
      <c r="D2679" s="6">
        <f>A2679+B2679+C2679</f>
        <v>15</v>
      </c>
      <c r="E2679" s="5">
        <f>IF(A2679=0,0,A2679*LABOR_HRS_WK_TOM*SEASON_WEEKS*(1+DIM_PCT_TOM)^A2679)</f>
        <v>527.07600000000014</v>
      </c>
      <c r="F2679" s="5">
        <f>IF(B2679=0,0,B2679*LABOR_HRS_WK_CAR*SEASON_WEEKS*(1+DIM_PCT_CAR)^B2679)</f>
        <v>63.037499999999994</v>
      </c>
      <c r="G2679" s="5">
        <f>IF(C2679=0,0,C2679*LABOR_HRS_WK_MES*SEASON_WEEKS*(1+DIM_PCT_MES)^C2679)</f>
        <v>452.90833186570273</v>
      </c>
      <c r="H2679" s="5">
        <f>E2679+F2679+G2679</f>
        <v>1043.021831865703</v>
      </c>
      <c r="I2679" s="5">
        <f>MIN(H2679,FARMER_HRS)</f>
        <v>720</v>
      </c>
      <c r="J2679" s="5">
        <f>MAX(0,H2679-FARMER_HRS)</f>
        <v>323.021831865703</v>
      </c>
      <c r="K2679" s="2">
        <f>I2679*FARMER_RATE+J2679*TEMP_WORKER_RATE</f>
        <v>30608.01791433512</v>
      </c>
      <c r="L2679" s="2">
        <f>A2679*PRICE_TOM+B2679*PRICE_CAR+C2679*PRICE_MES</f>
        <v>63688</v>
      </c>
      <c r="M2679" s="2">
        <f>A2679*FERT_BED_TOM+B2679*FERT_BED_CAR+C2679*FERT_BED_MES</f>
        <v>12320</v>
      </c>
      <c r="N2679" s="6">
        <f>IF(AND(D2679&lt;=TOTAL_BEDS,J2679&lt;=TEMP_WORKER_MAX*TEMP_WORKER_HRS),1,0)</f>
        <v>1</v>
      </c>
      <c r="O2679" s="2">
        <f>L2679-M2679-K2679-FIXED_COSTS</f>
        <v>759.98208566488029</v>
      </c>
      <c r="P2679" s="2">
        <f>IF(N2679=1,O2679,"")</f>
        <v>759.98208566488029</v>
      </c>
    </row>
    <row r="2680">
      <c r="A2680" s="6">
        <v>4</v>
      </c>
      <c r="B2680" s="6">
        <v>2</v>
      </c>
      <c r="C2680" s="6">
        <v>10</v>
      </c>
      <c r="D2680" s="6">
        <f>A2680+B2680+C2680</f>
        <v>16</v>
      </c>
      <c r="E2680" s="5">
        <f>IF(A2680=0,0,A2680*LABOR_HRS_WK_TOM*SEASON_WEEKS*(1+DIM_PCT_TOM)^A2680)</f>
        <v>527.07600000000014</v>
      </c>
      <c r="F2680" s="5">
        <f>IF(B2680=0,0,B2680*LABOR_HRS_WK_CAR*SEASON_WEEKS*(1+DIM_PCT_CAR)^B2680)</f>
        <v>63.037499999999994</v>
      </c>
      <c r="G2680" s="5">
        <f>IF(C2680=0,0,C2680*LABOR_HRS_WK_MES*SEASON_WEEKS*(1+DIM_PCT_MES)^C2680)</f>
        <v>509.52187334891551</v>
      </c>
      <c r="H2680" s="5">
        <f>E2680+F2680+G2680</f>
        <v>1099.6353733489157</v>
      </c>
      <c r="I2680" s="5">
        <f>MIN(H2680,FARMER_HRS)</f>
        <v>720</v>
      </c>
      <c r="J2680" s="5">
        <f>MAX(0,H2680-FARMER_HRS)</f>
        <v>379.63537334891566</v>
      </c>
      <c r="K2680" s="2">
        <f>I2680*FARMER_RATE+J2680*TEMP_WORKER_RATE</f>
        <v>31590.891898418675</v>
      </c>
      <c r="L2680" s="2">
        <f>A2680*PRICE_TOM+B2680*PRICE_CAR+C2680*PRICE_MES</f>
        <v>66388</v>
      </c>
      <c r="M2680" s="2">
        <f>A2680*FERT_BED_TOM+B2680*FERT_BED_CAR+C2680*FERT_BED_MES</f>
        <v>13200</v>
      </c>
      <c r="N2680" s="6">
        <f>IF(AND(D2680&lt;=TOTAL_BEDS,J2680&lt;=TEMP_WORKER_MAX*TEMP_WORKER_HRS),1,0)</f>
        <v>1</v>
      </c>
      <c r="O2680" s="2">
        <f>L2680-M2680-K2680-FIXED_COSTS</f>
        <v>1597.1081015813252</v>
      </c>
      <c r="P2680" s="2">
        <f>IF(N2680=1,O2680,"")</f>
        <v>1597.1081015813252</v>
      </c>
    </row>
    <row r="2681">
      <c r="A2681" s="6">
        <v>4</v>
      </c>
      <c r="B2681" s="6">
        <v>2</v>
      </c>
      <c r="C2681" s="6">
        <v>11</v>
      </c>
      <c r="D2681" s="6">
        <f>A2681+B2681+C2681</f>
        <v>17</v>
      </c>
      <c r="E2681" s="5">
        <f>IF(A2681=0,0,A2681*LABOR_HRS_WK_TOM*SEASON_WEEKS*(1+DIM_PCT_TOM)^A2681)</f>
        <v>527.07600000000014</v>
      </c>
      <c r="F2681" s="5">
        <f>IF(B2681=0,0,B2681*LABOR_HRS_WK_CAR*SEASON_WEEKS*(1+DIM_PCT_CAR)^B2681)</f>
        <v>63.037499999999994</v>
      </c>
      <c r="G2681" s="5">
        <f>IF(C2681=0,0,C2681*LABOR_HRS_WK_MES*SEASON_WEEKS*(1+DIM_PCT_MES)^C2681)</f>
        <v>567.47998644235463</v>
      </c>
      <c r="H2681" s="5">
        <f>E2681+F2681+G2681</f>
        <v>1157.5934864423548</v>
      </c>
      <c r="I2681" s="5">
        <f>MIN(H2681,FARMER_HRS)</f>
        <v>720</v>
      </c>
      <c r="J2681" s="5">
        <f>MAX(0,H2681-FARMER_HRS)</f>
        <v>437.59348644235479</v>
      </c>
      <c r="K2681" s="2">
        <f>I2681*FARMER_RATE+J2681*TEMP_WORKER_RATE</f>
        <v>32597.109139624215</v>
      </c>
      <c r="L2681" s="2">
        <f>A2681*PRICE_TOM+B2681*PRICE_CAR+C2681*PRICE_MES</f>
        <v>69088</v>
      </c>
      <c r="M2681" s="2">
        <f>A2681*FERT_BED_TOM+B2681*FERT_BED_CAR+C2681*FERT_BED_MES</f>
        <v>14080</v>
      </c>
      <c r="N2681" s="6">
        <f>IF(AND(D2681&lt;=TOTAL_BEDS,J2681&lt;=TEMP_WORKER_MAX*TEMP_WORKER_HRS),1,0)</f>
        <v>1</v>
      </c>
      <c r="O2681" s="2">
        <f>L2681-M2681-K2681-FIXED_COSTS</f>
        <v>2410.8908603757845</v>
      </c>
      <c r="P2681" s="2">
        <f>IF(N2681=1,O2681,"")</f>
        <v>2410.8908603757845</v>
      </c>
    </row>
    <row r="2682">
      <c r="A2682" s="6">
        <v>4</v>
      </c>
      <c r="B2682" s="6">
        <v>2</v>
      </c>
      <c r="C2682" s="6">
        <v>12</v>
      </c>
      <c r="D2682" s="6">
        <f>A2682+B2682+C2682</f>
        <v>18</v>
      </c>
      <c r="E2682" s="5">
        <f>IF(A2682=0,0,A2682*LABOR_HRS_WK_TOM*SEASON_WEEKS*(1+DIM_PCT_TOM)^A2682)</f>
        <v>527.07600000000014</v>
      </c>
      <c r="F2682" s="5">
        <f>IF(B2682=0,0,B2682*LABOR_HRS_WK_CAR*SEASON_WEEKS*(1+DIM_PCT_CAR)^B2682)</f>
        <v>63.037499999999994</v>
      </c>
      <c r="G2682" s="5">
        <f>IF(C2682=0,0,C2682*LABOR_HRS_WK_MES*SEASON_WEEKS*(1+DIM_PCT_MES)^C2682)</f>
        <v>626.807439570419</v>
      </c>
      <c r="H2682" s="5">
        <f>E2682+F2682+G2682</f>
        <v>1216.9209395704193</v>
      </c>
      <c r="I2682" s="5">
        <f>MIN(H2682,FARMER_HRS)</f>
        <v>720</v>
      </c>
      <c r="J2682" s="5">
        <f>MAX(0,H2682-FARMER_HRS)</f>
        <v>496.92093957041925</v>
      </c>
      <c r="K2682" s="2">
        <f>I2682*FARMER_RATE+J2682*TEMP_WORKER_RATE</f>
        <v>33627.09964531978</v>
      </c>
      <c r="L2682" s="2">
        <f>A2682*PRICE_TOM+B2682*PRICE_CAR+C2682*PRICE_MES</f>
        <v>71788</v>
      </c>
      <c r="M2682" s="2">
        <f>A2682*FERT_BED_TOM+B2682*FERT_BED_CAR+C2682*FERT_BED_MES</f>
        <v>14960</v>
      </c>
      <c r="N2682" s="6">
        <f>IF(AND(D2682&lt;=TOTAL_BEDS,J2682&lt;=TEMP_WORKER_MAX*TEMP_WORKER_HRS),1,0)</f>
        <v>1</v>
      </c>
      <c r="O2682" s="2">
        <f>L2682-M2682-K2682-FIXED_COSTS</f>
        <v>3200.9003546802196</v>
      </c>
      <c r="P2682" s="2">
        <f>IF(N2682=1,O2682,"")</f>
        <v>3200.9003546802196</v>
      </c>
    </row>
    <row r="2683">
      <c r="A2683" s="6">
        <v>4</v>
      </c>
      <c r="B2683" s="6">
        <v>2</v>
      </c>
      <c r="C2683" s="6">
        <v>13</v>
      </c>
      <c r="D2683" s="6">
        <f>A2683+B2683+C2683</f>
        <v>19</v>
      </c>
      <c r="E2683" s="5">
        <f>IF(A2683=0,0,A2683*LABOR_HRS_WK_TOM*SEASON_WEEKS*(1+DIM_PCT_TOM)^A2683)</f>
        <v>527.07600000000014</v>
      </c>
      <c r="F2683" s="5">
        <f>IF(B2683=0,0,B2683*LABOR_HRS_WK_CAR*SEASON_WEEKS*(1+DIM_PCT_CAR)^B2683)</f>
        <v>63.037499999999994</v>
      </c>
      <c r="G2683" s="5">
        <f>IF(C2683=0,0,C2683*LABOR_HRS_WK_MES*SEASON_WEEKS*(1+DIM_PCT_MES)^C2683)</f>
        <v>687.52941027880331</v>
      </c>
      <c r="H2683" s="5">
        <f>E2683+F2683+G2683</f>
        <v>1277.6429102788034</v>
      </c>
      <c r="I2683" s="5">
        <f>MIN(H2683,FARMER_HRS)</f>
        <v>720</v>
      </c>
      <c r="J2683" s="5">
        <f>MAX(0,H2683-FARMER_HRS)</f>
        <v>557.64291027880336</v>
      </c>
      <c r="K2683" s="2">
        <f>I2683*FARMER_RATE+J2683*TEMP_WORKER_RATE</f>
        <v>34681.300525673665</v>
      </c>
      <c r="L2683" s="2">
        <f>A2683*PRICE_TOM+B2683*PRICE_CAR+C2683*PRICE_MES</f>
        <v>74488</v>
      </c>
      <c r="M2683" s="2">
        <f>A2683*FERT_BED_TOM+B2683*FERT_BED_CAR+C2683*FERT_BED_MES</f>
        <v>15840</v>
      </c>
      <c r="N2683" s="6">
        <f>IF(AND(D2683&lt;=TOTAL_BEDS,J2683&lt;=TEMP_WORKER_MAX*TEMP_WORKER_HRS),1,0)</f>
        <v>1</v>
      </c>
      <c r="O2683" s="2">
        <f>L2683-M2683-K2683-FIXED_COSTS</f>
        <v>3966.6994743263349</v>
      </c>
      <c r="P2683" s="2">
        <f>IF(N2683=1,O2683,"")</f>
        <v>3966.6994743263349</v>
      </c>
    </row>
    <row r="2684">
      <c r="A2684" s="6">
        <v>4</v>
      </c>
      <c r="B2684" s="6">
        <v>2</v>
      </c>
      <c r="C2684" s="6">
        <v>14</v>
      </c>
      <c r="D2684" s="6">
        <f>A2684+B2684+C2684</f>
        <v>20</v>
      </c>
      <c r="E2684" s="5">
        <f>IF(A2684=0,0,A2684*LABOR_HRS_WK_TOM*SEASON_WEEKS*(1+DIM_PCT_TOM)^A2684)</f>
        <v>527.07600000000014</v>
      </c>
      <c r="F2684" s="5">
        <f>IF(B2684=0,0,B2684*LABOR_HRS_WK_CAR*SEASON_WEEKS*(1+DIM_PCT_CAR)^B2684)</f>
        <v>63.037499999999994</v>
      </c>
      <c r="G2684" s="5">
        <f>IF(C2684=0,0,C2684*LABOR_HRS_WK_MES*SEASON_WEEKS*(1+DIM_PCT_MES)^C2684)</f>
        <v>749.67149159246435</v>
      </c>
      <c r="H2684" s="5">
        <f>E2684+F2684+G2684</f>
        <v>1339.7849915924644</v>
      </c>
      <c r="I2684" s="5">
        <f>MIN(H2684,FARMER_HRS)</f>
        <v>720</v>
      </c>
      <c r="J2684" s="5">
        <f>MAX(0,H2684-FARMER_HRS)</f>
        <v>619.78499159246439</v>
      </c>
      <c r="K2684" s="2">
        <f>I2684*FARMER_RATE+J2684*TEMP_WORKER_RATE</f>
        <v>35760.156104035836</v>
      </c>
      <c r="L2684" s="2">
        <f>A2684*PRICE_TOM+B2684*PRICE_CAR+C2684*PRICE_MES</f>
        <v>77188</v>
      </c>
      <c r="M2684" s="2">
        <f>A2684*FERT_BED_TOM+B2684*FERT_BED_CAR+C2684*FERT_BED_MES</f>
        <v>16720</v>
      </c>
      <c r="N2684" s="6">
        <f>IF(AND(D2684&lt;=TOTAL_BEDS,J2684&lt;=TEMP_WORKER_MAX*TEMP_WORKER_HRS),1,0)</f>
        <v>1</v>
      </c>
      <c r="O2684" s="2">
        <f>L2684-M2684-K2684-FIXED_COSTS</f>
        <v>4707.8438959641644</v>
      </c>
      <c r="P2684" s="2">
        <f>IF(N2684=1,O2684,"")</f>
        <v>4707.8438959641644</v>
      </c>
    </row>
    <row r="2685">
      <c r="A2685" s="6">
        <v>4</v>
      </c>
      <c r="B2685" s="6">
        <v>2</v>
      </c>
      <c r="C2685" s="6">
        <v>15</v>
      </c>
      <c r="D2685" s="6">
        <f>A2685+B2685+C2685</f>
        <v>21</v>
      </c>
      <c r="E2685" s="5">
        <f>IF(A2685=0,0,A2685*LABOR_HRS_WK_TOM*SEASON_WEEKS*(1+DIM_PCT_TOM)^A2685)</f>
        <v>527.07600000000014</v>
      </c>
      <c r="F2685" s="5">
        <f>IF(B2685=0,0,B2685*LABOR_HRS_WK_CAR*SEASON_WEEKS*(1+DIM_PCT_CAR)^B2685)</f>
        <v>63.037499999999994</v>
      </c>
      <c r="G2685" s="5">
        <f>IF(C2685=0,0,C2685*LABOR_HRS_WK_MES*SEASON_WEEKS*(1+DIM_PCT_MES)^C2685)</f>
        <v>813.25969846861074</v>
      </c>
      <c r="H2685" s="5">
        <f>E2685+F2685+G2685</f>
        <v>1403.373198468611</v>
      </c>
      <c r="I2685" s="5">
        <f>MIN(H2685,FARMER_HRS)</f>
        <v>720</v>
      </c>
      <c r="J2685" s="5">
        <f>MAX(0,H2685-FARMER_HRS)</f>
        <v>683.373198468611</v>
      </c>
      <c r="K2685" s="2">
        <f>I2685*FARMER_RATE+J2685*TEMP_WORKER_RATE</f>
        <v>36864.118028968936</v>
      </c>
      <c r="L2685" s="2">
        <f>A2685*PRICE_TOM+B2685*PRICE_CAR+C2685*PRICE_MES</f>
        <v>79888</v>
      </c>
      <c r="M2685" s="2">
        <f>A2685*FERT_BED_TOM+B2685*FERT_BED_CAR+C2685*FERT_BED_MES</f>
        <v>17600</v>
      </c>
      <c r="N2685" s="6">
        <f>IF(AND(D2685&lt;=TOTAL_BEDS,J2685&lt;=TEMP_WORKER_MAX*TEMP_WORKER_HRS),1,0)</f>
        <v>1</v>
      </c>
      <c r="O2685" s="2">
        <f>L2685-M2685-K2685-FIXED_COSTS</f>
        <v>5423.8819710310636</v>
      </c>
      <c r="P2685" s="2">
        <f>IF(N2685=1,O2685,"")</f>
        <v>5423.8819710310636</v>
      </c>
    </row>
    <row r="2686">
      <c r="A2686" s="6">
        <v>4</v>
      </c>
      <c r="B2686" s="6">
        <v>2</v>
      </c>
      <c r="C2686" s="6">
        <v>16</v>
      </c>
      <c r="D2686" s="6">
        <f>A2686+B2686+C2686</f>
        <v>22</v>
      </c>
      <c r="E2686" s="5">
        <f>IF(A2686=0,0,A2686*LABOR_HRS_WK_TOM*SEASON_WEEKS*(1+DIM_PCT_TOM)^A2686)</f>
        <v>527.07600000000014</v>
      </c>
      <c r="F2686" s="5">
        <f>IF(B2686=0,0,B2686*LABOR_HRS_WK_CAR*SEASON_WEEKS*(1+DIM_PCT_CAR)^B2686)</f>
        <v>63.037499999999994</v>
      </c>
      <c r="G2686" s="5">
        <f>IF(C2686=0,0,C2686*LABOR_HRS_WK_MES*SEASON_WEEKS*(1+DIM_PCT_MES)^C2686)</f>
        <v>878.32047434609967</v>
      </c>
      <c r="H2686" s="5">
        <f>E2686+F2686+G2686</f>
        <v>1468.4339743460998</v>
      </c>
      <c r="I2686" s="5">
        <f>MIN(H2686,FARMER_HRS)</f>
        <v>720</v>
      </c>
      <c r="J2686" s="5">
        <f>MAX(0,H2686-FARMER_HRS)</f>
        <v>748.43397434609983</v>
      </c>
      <c r="K2686" s="2">
        <f>I2686*FARMER_RATE+J2686*TEMP_WORKER_RATE</f>
        <v>37993.645387953118</v>
      </c>
      <c r="L2686" s="2">
        <f>A2686*PRICE_TOM+B2686*PRICE_CAR+C2686*PRICE_MES</f>
        <v>82588</v>
      </c>
      <c r="M2686" s="2">
        <f>A2686*FERT_BED_TOM+B2686*FERT_BED_CAR+C2686*FERT_BED_MES</f>
        <v>18480</v>
      </c>
      <c r="N2686" s="6">
        <f>IF(AND(D2686&lt;=TOTAL_BEDS,J2686&lt;=TEMP_WORKER_MAX*TEMP_WORKER_HRS),1,0)</f>
        <v>1</v>
      </c>
      <c r="O2686" s="2">
        <f>L2686-M2686-K2686-FIXED_COSTS</f>
        <v>6114.3546120468818</v>
      </c>
      <c r="P2686" s="2">
        <f>IF(N2686=1,O2686,"")</f>
        <v>6114.3546120468818</v>
      </c>
    </row>
    <row r="2687">
      <c r="A2687" s="6">
        <v>4</v>
      </c>
      <c r="B2687" s="6">
        <v>2</v>
      </c>
      <c r="C2687" s="6">
        <v>17</v>
      </c>
      <c r="D2687" s="6">
        <f>A2687+B2687+C2687</f>
        <v>23</v>
      </c>
      <c r="E2687" s="5">
        <f>IF(A2687=0,0,A2687*LABOR_HRS_WK_TOM*SEASON_WEEKS*(1+DIM_PCT_TOM)^A2687)</f>
        <v>527.07600000000014</v>
      </c>
      <c r="F2687" s="5">
        <f>IF(B2687=0,0,B2687*LABOR_HRS_WK_CAR*SEASON_WEEKS*(1+DIM_PCT_CAR)^B2687)</f>
        <v>63.037499999999994</v>
      </c>
      <c r="G2687" s="5">
        <f>IF(C2687=0,0,C2687*LABOR_HRS_WK_MES*SEASON_WEEKS*(1+DIM_PCT_MES)^C2687)</f>
        <v>944.88069779263992</v>
      </c>
      <c r="H2687" s="5">
        <f>E2687+F2687+G2687</f>
        <v>1534.99419779264</v>
      </c>
      <c r="I2687" s="5">
        <f>MIN(H2687,FARMER_HRS)</f>
        <v>720</v>
      </c>
      <c r="J2687" s="5">
        <f>MAX(0,H2687-FARMER_HRS)</f>
        <v>814.99419779264008</v>
      </c>
      <c r="K2687" s="2">
        <f>I2687*FARMER_RATE+J2687*TEMP_WORKER_RATE</f>
        <v>39149.204822788888</v>
      </c>
      <c r="L2687" s="2">
        <f>A2687*PRICE_TOM+B2687*PRICE_CAR+C2687*PRICE_MES</f>
        <v>85288</v>
      </c>
      <c r="M2687" s="2">
        <f>A2687*FERT_BED_TOM+B2687*FERT_BED_CAR+C2687*FERT_BED_MES</f>
        <v>19360</v>
      </c>
      <c r="N2687" s="6">
        <f>IF(AND(D2687&lt;=TOTAL_BEDS,J2687&lt;=TEMP_WORKER_MAX*TEMP_WORKER_HRS),1,0)</f>
        <v>1</v>
      </c>
      <c r="O2687" s="2">
        <f>L2687-M2687-K2687-FIXED_COSTS</f>
        <v>6778.7951772111119</v>
      </c>
      <c r="P2687" s="2">
        <f>IF(N2687=1,O2687,"")</f>
        <v>6778.7951772111119</v>
      </c>
    </row>
    <row r="2688">
      <c r="A2688" s="6">
        <v>4</v>
      </c>
      <c r="B2688" s="6">
        <v>2</v>
      </c>
      <c r="C2688" s="6">
        <v>18</v>
      </c>
      <c r="D2688" s="6">
        <f>A2688+B2688+C2688</f>
        <v>24</v>
      </c>
      <c r="E2688" s="5">
        <f>IF(A2688=0,0,A2688*LABOR_HRS_WK_TOM*SEASON_WEEKS*(1+DIM_PCT_TOM)^A2688)</f>
        <v>527.07600000000014</v>
      </c>
      <c r="F2688" s="5">
        <f>IF(B2688=0,0,B2688*LABOR_HRS_WK_CAR*SEASON_WEEKS*(1+DIM_PCT_CAR)^B2688)</f>
        <v>63.037499999999994</v>
      </c>
      <c r="G2688" s="5">
        <f>IF(C2688=0,0,C2688*LABOR_HRS_WK_MES*SEASON_WEEKS*(1+DIM_PCT_MES)^C2688)</f>
        <v>1012.9676892512272</v>
      </c>
      <c r="H2688" s="5">
        <f>E2688+F2688+G2688</f>
        <v>1603.0811892512274</v>
      </c>
      <c r="I2688" s="5">
        <f>MIN(H2688,FARMER_HRS)</f>
        <v>720</v>
      </c>
      <c r="J2688" s="5">
        <f>MAX(0,H2688-FARMER_HRS)</f>
        <v>883.08118925122744</v>
      </c>
      <c r="K2688" s="2">
        <f>I2688*FARMER_RATE+J2688*TEMP_WORKER_RATE</f>
        <v>40331.270646722696</v>
      </c>
      <c r="L2688" s="2">
        <f>A2688*PRICE_TOM+B2688*PRICE_CAR+C2688*PRICE_MES</f>
        <v>87988</v>
      </c>
      <c r="M2688" s="2">
        <f>A2688*FERT_BED_TOM+B2688*FERT_BED_CAR+C2688*FERT_BED_MES</f>
        <v>20240</v>
      </c>
      <c r="N2688" s="6">
        <f>IF(AND(D2688&lt;=TOTAL_BEDS,J2688&lt;=TEMP_WORKER_MAX*TEMP_WORKER_HRS),1,0)</f>
        <v>1</v>
      </c>
      <c r="O2688" s="2">
        <f>L2688-M2688-K2688-FIXED_COSTS</f>
        <v>7416.7293532773037</v>
      </c>
      <c r="P2688" s="2">
        <f>IF(N2688=1,O2688,"")</f>
        <v>7416.7293532773037</v>
      </c>
    </row>
    <row r="2689">
      <c r="A2689" s="6">
        <v>4</v>
      </c>
      <c r="B2689" s="6">
        <v>2</v>
      </c>
      <c r="C2689" s="6">
        <v>19</v>
      </c>
      <c r="D2689" s="6">
        <f>A2689+B2689+C2689</f>
        <v>25</v>
      </c>
      <c r="E2689" s="5">
        <f>IF(A2689=0,0,A2689*LABOR_HRS_WK_TOM*SEASON_WEEKS*(1+DIM_PCT_TOM)^A2689)</f>
        <v>527.07600000000014</v>
      </c>
      <c r="F2689" s="5">
        <f>IF(B2689=0,0,B2689*LABOR_HRS_WK_CAR*SEASON_WEEKS*(1+DIM_PCT_CAR)^B2689)</f>
        <v>63.037499999999994</v>
      </c>
      <c r="G2689" s="5">
        <f>IF(C2689=0,0,C2689*LABOR_HRS_WK_MES*SEASON_WEEKS*(1+DIM_PCT_MES)^C2689)</f>
        <v>1082.6092178872491</v>
      </c>
      <c r="H2689" s="5">
        <f>E2689+F2689+G2689</f>
        <v>1672.7227178872492</v>
      </c>
      <c r="I2689" s="5">
        <f>MIN(H2689,FARMER_HRS)</f>
        <v>720</v>
      </c>
      <c r="J2689" s="5">
        <f>MAX(0,H2689-FARMER_HRS)</f>
        <v>952.72271788724925</v>
      </c>
      <c r="K2689" s="2">
        <f>I2689*FARMER_RATE+J2689*TEMP_WORKER_RATE</f>
        <v>41540.324963320294</v>
      </c>
      <c r="L2689" s="2">
        <f>A2689*PRICE_TOM+B2689*PRICE_CAR+C2689*PRICE_MES</f>
        <v>90688</v>
      </c>
      <c r="M2689" s="2">
        <f>A2689*FERT_BED_TOM+B2689*FERT_BED_CAR+C2689*FERT_BED_MES</f>
        <v>21120</v>
      </c>
      <c r="N2689" s="6">
        <f>IF(AND(D2689&lt;=TOTAL_BEDS,J2689&lt;=TEMP_WORKER_MAX*TEMP_WORKER_HRS),1,0)</f>
        <v>1</v>
      </c>
      <c r="O2689" s="2">
        <f>L2689-M2689-K2689-FIXED_COSTS</f>
        <v>8027.675036679706</v>
      </c>
      <c r="P2689" s="2">
        <f>IF(N2689=1,O2689,"")</f>
        <v>8027.675036679706</v>
      </c>
    </row>
    <row r="2690">
      <c r="A2690" s="6">
        <v>4</v>
      </c>
      <c r="B2690" s="6">
        <v>2</v>
      </c>
      <c r="C2690" s="6">
        <v>20</v>
      </c>
      <c r="D2690" s="6">
        <f>A2690+B2690+C2690</f>
        <v>26</v>
      </c>
      <c r="E2690" s="5">
        <f>IF(A2690=0,0,A2690*LABOR_HRS_WK_TOM*SEASON_WEEKS*(1+DIM_PCT_TOM)^A2690)</f>
        <v>527.07600000000014</v>
      </c>
      <c r="F2690" s="5">
        <f>IF(B2690=0,0,B2690*LABOR_HRS_WK_CAR*SEASON_WEEKS*(1+DIM_PCT_CAR)^B2690)</f>
        <v>63.037499999999994</v>
      </c>
      <c r="G2690" s="5">
        <f>IF(C2690=0,0,C2690*LABOR_HRS_WK_MES*SEASON_WEEKS*(1+DIM_PCT_MES)^C2690)</f>
        <v>1153.8335085377259</v>
      </c>
      <c r="H2690" s="5">
        <f>E2690+F2690+G2690</f>
        <v>1743.9470085377261</v>
      </c>
      <c r="I2690" s="5">
        <f>MIN(H2690,FARMER_HRS)</f>
        <v>720</v>
      </c>
      <c r="J2690" s="5">
        <f>MAX(0,H2690-FARMER_HRS)</f>
        <v>1023.9470085377261</v>
      </c>
      <c r="K2690" s="2">
        <f>I2690*FARMER_RATE+J2690*TEMP_WORKER_RATE</f>
        <v>42776.8577871133</v>
      </c>
      <c r="L2690" s="2">
        <f>A2690*PRICE_TOM+B2690*PRICE_CAR+C2690*PRICE_MES</f>
        <v>93388</v>
      </c>
      <c r="M2690" s="2">
        <f>A2690*FERT_BED_TOM+B2690*FERT_BED_CAR+C2690*FERT_BED_MES</f>
        <v>22000</v>
      </c>
      <c r="N2690" s="6">
        <f>IF(AND(D2690&lt;=TOTAL_BEDS,J2690&lt;=TEMP_WORKER_MAX*TEMP_WORKER_HRS),1,0)</f>
        <v>1</v>
      </c>
      <c r="O2690" s="2">
        <f>L2690-M2690-K2690-FIXED_COSTS</f>
        <v>8611.142212886698</v>
      </c>
      <c r="P2690" s="2">
        <f>IF(N2690=1,O2690,"")</f>
        <v>8611.142212886698</v>
      </c>
    </row>
    <row r="2691">
      <c r="A2691" s="6">
        <v>4</v>
      </c>
      <c r="B2691" s="6">
        <v>2</v>
      </c>
      <c r="C2691" s="6">
        <v>21</v>
      </c>
      <c r="D2691" s="6">
        <f>A2691+B2691+C2691</f>
        <v>27</v>
      </c>
      <c r="E2691" s="5">
        <f>IF(A2691=0,0,A2691*LABOR_HRS_WK_TOM*SEASON_WEEKS*(1+DIM_PCT_TOM)^A2691)</f>
        <v>527.07600000000014</v>
      </c>
      <c r="F2691" s="5">
        <f>IF(B2691=0,0,B2691*LABOR_HRS_WK_CAR*SEASON_WEEKS*(1+DIM_PCT_CAR)^B2691)</f>
        <v>63.037499999999994</v>
      </c>
      <c r="G2691" s="5">
        <f>IF(C2691=0,0,C2691*LABOR_HRS_WK_MES*SEASON_WEEKS*(1+DIM_PCT_MES)^C2691)</f>
        <v>1226.6692487641699</v>
      </c>
      <c r="H2691" s="5">
        <f>E2691+F2691+G2691</f>
        <v>1816.78274876417</v>
      </c>
      <c r="I2691" s="5">
        <f>MIN(H2691,FARMER_HRS)</f>
        <v>720</v>
      </c>
      <c r="J2691" s="5">
        <f>MAX(0,H2691-FARMER_HRS)</f>
        <v>1096.78274876417</v>
      </c>
      <c r="K2691" s="2">
        <f>I2691*FARMER_RATE+J2691*TEMP_WORKER_RATE</f>
        <v>44041.36716604462</v>
      </c>
      <c r="L2691" s="2">
        <f>A2691*PRICE_TOM+B2691*PRICE_CAR+C2691*PRICE_MES</f>
        <v>96088</v>
      </c>
      <c r="M2691" s="2">
        <f>A2691*FERT_BED_TOM+B2691*FERT_BED_CAR+C2691*FERT_BED_MES</f>
        <v>22880</v>
      </c>
      <c r="N2691" s="6">
        <f>IF(AND(D2691&lt;=TOTAL_BEDS,J2691&lt;=TEMP_WORKER_MAX*TEMP_WORKER_HRS),1,0)</f>
        <v>1</v>
      </c>
      <c r="O2691" s="2">
        <f>L2691-M2691-K2691-FIXED_COSTS</f>
        <v>9166.63283395538</v>
      </c>
      <c r="P2691" s="2">
        <f>IF(N2691=1,O2691,"")</f>
        <v>9166.63283395538</v>
      </c>
    </row>
    <row r="2692">
      <c r="A2692" s="6">
        <v>4</v>
      </c>
      <c r="B2692" s="6">
        <v>2</v>
      </c>
      <c r="C2692" s="6">
        <v>22</v>
      </c>
      <c r="D2692" s="6">
        <f>A2692+B2692+C2692</f>
        <v>28</v>
      </c>
      <c r="E2692" s="5">
        <f>IF(A2692=0,0,A2692*LABOR_HRS_WK_TOM*SEASON_WEEKS*(1+DIM_PCT_TOM)^A2692)</f>
        <v>527.07600000000014</v>
      </c>
      <c r="F2692" s="5">
        <f>IF(B2692=0,0,B2692*LABOR_HRS_WK_CAR*SEASON_WEEKS*(1+DIM_PCT_CAR)^B2692)</f>
        <v>63.037499999999994</v>
      </c>
      <c r="G2692" s="5">
        <f>IF(C2692=0,0,C2692*LABOR_HRS_WK_MES*SEASON_WEEKS*(1+DIM_PCT_MES)^C2692)</f>
        <v>1301.1455960105659</v>
      </c>
      <c r="H2692" s="5">
        <f>E2692+F2692+G2692</f>
        <v>1891.2590960105661</v>
      </c>
      <c r="I2692" s="5">
        <f>MIN(H2692,FARMER_HRS)</f>
        <v>720</v>
      </c>
      <c r="J2692" s="5">
        <f>MAX(0,H2692-FARMER_HRS)</f>
        <v>1171.2590960105661</v>
      </c>
      <c r="K2692" s="2">
        <f>I2692*FARMER_RATE+J2692*TEMP_WORKER_RATE</f>
        <v>45334.359305738995</v>
      </c>
      <c r="L2692" s="2">
        <f>A2692*PRICE_TOM+B2692*PRICE_CAR+C2692*PRICE_MES</f>
        <v>98788</v>
      </c>
      <c r="M2692" s="2">
        <f>A2692*FERT_BED_TOM+B2692*FERT_BED_CAR+C2692*FERT_BED_MES</f>
        <v>23760</v>
      </c>
      <c r="N2692" s="6">
        <f>IF(AND(D2692&lt;=TOTAL_BEDS,J2692&lt;=TEMP_WORKER_MAX*TEMP_WORKER_HRS),1,0)</f>
        <v>1</v>
      </c>
      <c r="O2692" s="2">
        <f>L2692-M2692-K2692-FIXED_COSTS</f>
        <v>9693.6406942610047</v>
      </c>
      <c r="P2692" s="2">
        <f>IF(N2692=1,O2692,"")</f>
        <v>9693.6406942610047</v>
      </c>
    </row>
    <row r="2693">
      <c r="A2693" s="6">
        <v>4</v>
      </c>
      <c r="B2693" s="6">
        <v>2</v>
      </c>
      <c r="C2693" s="6">
        <v>23</v>
      </c>
      <c r="D2693" s="6">
        <f>A2693+B2693+C2693</f>
        <v>29</v>
      </c>
      <c r="E2693" s="5">
        <f>IF(A2693=0,0,A2693*LABOR_HRS_WK_TOM*SEASON_WEEKS*(1+DIM_PCT_TOM)^A2693)</f>
        <v>527.07600000000014</v>
      </c>
      <c r="F2693" s="5">
        <f>IF(B2693=0,0,B2693*LABOR_HRS_WK_CAR*SEASON_WEEKS*(1+DIM_PCT_CAR)^B2693)</f>
        <v>63.037499999999994</v>
      </c>
      <c r="G2693" s="5">
        <f>IF(C2693=0,0,C2693*LABOR_HRS_WK_MES*SEASON_WEEKS*(1+DIM_PCT_MES)^C2693)</f>
        <v>1377.2921848680023</v>
      </c>
      <c r="H2693" s="5">
        <f>E2693+F2693+G2693</f>
        <v>1967.4056848680025</v>
      </c>
      <c r="I2693" s="5">
        <f>MIN(H2693,FARMER_HRS)</f>
        <v>720</v>
      </c>
      <c r="J2693" s="5">
        <f>MAX(0,H2693-FARMER_HRS)</f>
        <v>1247.4056848680025</v>
      </c>
      <c r="K2693" s="2">
        <f>I2693*FARMER_RATE+J2693*TEMP_WORKER_RATE</f>
        <v>46656.348695625042</v>
      </c>
      <c r="L2693" s="2">
        <f>A2693*PRICE_TOM+B2693*PRICE_CAR+C2693*PRICE_MES</f>
        <v>101488</v>
      </c>
      <c r="M2693" s="2">
        <f>A2693*FERT_BED_TOM+B2693*FERT_BED_CAR+C2693*FERT_BED_MES</f>
        <v>24640</v>
      </c>
      <c r="N2693" s="6">
        <f>IF(AND(D2693&lt;=TOTAL_BEDS,J2693&lt;=TEMP_WORKER_MAX*TEMP_WORKER_HRS),1,0)</f>
        <v>1</v>
      </c>
      <c r="O2693" s="2">
        <f>L2693-M2693-K2693-FIXED_COSTS</f>
        <v>10191.651304374958</v>
      </c>
      <c r="P2693" s="2">
        <f>IF(N2693=1,O2693,"")</f>
        <v>10191.651304374958</v>
      </c>
    </row>
    <row r="2694">
      <c r="A2694" s="6">
        <v>4</v>
      </c>
      <c r="B2694" s="6">
        <v>2</v>
      </c>
      <c r="C2694" s="6">
        <v>24</v>
      </c>
      <c r="D2694" s="6">
        <f>A2694+B2694+C2694</f>
        <v>30</v>
      </c>
      <c r="E2694" s="5">
        <f>IF(A2694=0,0,A2694*LABOR_HRS_WK_TOM*SEASON_WEEKS*(1+DIM_PCT_TOM)^A2694)</f>
        <v>527.07600000000014</v>
      </c>
      <c r="F2694" s="5">
        <f>IF(B2694=0,0,B2694*LABOR_HRS_WK_CAR*SEASON_WEEKS*(1+DIM_PCT_CAR)^B2694)</f>
        <v>63.037499999999994</v>
      </c>
      <c r="G2694" s="5">
        <f>IF(C2694=0,0,C2694*LABOR_HRS_WK_MES*SEASON_WEEKS*(1+DIM_PCT_MES)^C2694)</f>
        <v>1455.139134447498</v>
      </c>
      <c r="H2694" s="5">
        <f>E2694+F2694+G2694</f>
        <v>2045.2526344474982</v>
      </c>
      <c r="I2694" s="5">
        <f>MIN(H2694,FARMER_HRS)</f>
        <v>720</v>
      </c>
      <c r="J2694" s="5">
        <f>MAX(0,H2694-FARMER_HRS)</f>
        <v>1325.2526344474982</v>
      </c>
      <c r="K2694" s="2">
        <f>I2694*FARMER_RATE+J2694*TEMP_WORKER_RATE</f>
        <v>48007.858236935732</v>
      </c>
      <c r="L2694" s="2">
        <f>A2694*PRICE_TOM+B2694*PRICE_CAR+C2694*PRICE_MES</f>
        <v>104188</v>
      </c>
      <c r="M2694" s="2">
        <f>A2694*FERT_BED_TOM+B2694*FERT_BED_CAR+C2694*FERT_BED_MES</f>
        <v>25520</v>
      </c>
      <c r="N2694" s="6">
        <f>IF(AND(D2694&lt;=TOTAL_BEDS,J2694&lt;=TEMP_WORKER_MAX*TEMP_WORKER_HRS),1,0)</f>
        <v>1</v>
      </c>
      <c r="O2694" s="2">
        <f>L2694-M2694-K2694-FIXED_COSTS</f>
        <v>10660.141763064268</v>
      </c>
      <c r="P2694" s="2">
        <f>IF(N2694=1,O2694,"")</f>
        <v>10660.141763064268</v>
      </c>
    </row>
    <row r="2695">
      <c r="A2695" s="6">
        <v>4</v>
      </c>
      <c r="B2695" s="6">
        <v>2</v>
      </c>
      <c r="C2695" s="6">
        <v>25</v>
      </c>
      <c r="D2695" s="6">
        <f>A2695+B2695+C2695</f>
        <v>31</v>
      </c>
      <c r="E2695" s="5">
        <f>IF(A2695=0,0,A2695*LABOR_HRS_WK_TOM*SEASON_WEEKS*(1+DIM_PCT_TOM)^A2695)</f>
        <v>527.07600000000014</v>
      </c>
      <c r="F2695" s="5">
        <f>IF(B2695=0,0,B2695*LABOR_HRS_WK_CAR*SEASON_WEEKS*(1+DIM_PCT_CAR)^B2695)</f>
        <v>63.037499999999994</v>
      </c>
      <c r="G2695" s="5">
        <f>IF(C2695=0,0,C2695*LABOR_HRS_WK_MES*SEASON_WEEKS*(1+DIM_PCT_MES)^C2695)</f>
        <v>1534.7170558625955</v>
      </c>
      <c r="H2695" s="5">
        <f>E2695+F2695+G2695</f>
        <v>2124.8305558625957</v>
      </c>
      <c r="I2695" s="5">
        <f>MIN(H2695,FARMER_HRS)</f>
        <v>720</v>
      </c>
      <c r="J2695" s="5">
        <f>MAX(0,H2695-FARMER_HRS)</f>
        <v>1404.8305558625957</v>
      </c>
      <c r="K2695" s="2">
        <f>I2695*FARMER_RATE+J2695*TEMP_WORKER_RATE</f>
        <v>49389.419372614509</v>
      </c>
      <c r="L2695" s="2">
        <f>A2695*PRICE_TOM+B2695*PRICE_CAR+C2695*PRICE_MES</f>
        <v>106888</v>
      </c>
      <c r="M2695" s="2">
        <f>A2695*FERT_BED_TOM+B2695*FERT_BED_CAR+C2695*FERT_BED_MES</f>
        <v>26400</v>
      </c>
      <c r="N2695" s="6">
        <f>IF(AND(D2695&lt;=TOTAL_BEDS,J2695&lt;=TEMP_WORKER_MAX*TEMP_WORKER_HRS),1,0)</f>
        <v>1</v>
      </c>
      <c r="O2695" s="2">
        <f>L2695-M2695-K2695-FIXED_COSTS</f>
        <v>11098.580627385491</v>
      </c>
      <c r="P2695" s="2">
        <f>IF(N2695=1,O2695,"")</f>
        <v>11098.580627385491</v>
      </c>
    </row>
    <row r="2696">
      <c r="A2696" s="6">
        <v>4</v>
      </c>
      <c r="B2696" s="6">
        <v>2</v>
      </c>
      <c r="C2696" s="6">
        <v>26</v>
      </c>
      <c r="D2696" s="6">
        <f>A2696+B2696+C2696</f>
        <v>32</v>
      </c>
      <c r="E2696" s="5">
        <f>IF(A2696=0,0,A2696*LABOR_HRS_WK_TOM*SEASON_WEEKS*(1+DIM_PCT_TOM)^A2696)</f>
        <v>527.07600000000014</v>
      </c>
      <c r="F2696" s="5">
        <f>IF(B2696=0,0,B2696*LABOR_HRS_WK_CAR*SEASON_WEEKS*(1+DIM_PCT_CAR)^B2696)</f>
        <v>63.037499999999994</v>
      </c>
      <c r="G2696" s="5">
        <f>IF(C2696=0,0,C2696*LABOR_HRS_WK_MES*SEASON_WEEKS*(1+DIM_PCT_MES)^C2696)</f>
        <v>1616.0570598233128</v>
      </c>
      <c r="H2696" s="5">
        <f>E2696+F2696+G2696</f>
        <v>2206.1705598233129</v>
      </c>
      <c r="I2696" s="5">
        <f>MIN(H2696,FARMER_HRS)</f>
        <v>720</v>
      </c>
      <c r="J2696" s="5">
        <f>MAX(0,H2696-FARMER_HRS)</f>
        <v>1486.1705598233129</v>
      </c>
      <c r="K2696" s="2">
        <f>I2696*FARMER_RATE+J2696*TEMP_WORKER_RATE</f>
        <v>50801.572219154739</v>
      </c>
      <c r="L2696" s="2">
        <f>A2696*PRICE_TOM+B2696*PRICE_CAR+C2696*PRICE_MES</f>
        <v>109588</v>
      </c>
      <c r="M2696" s="2">
        <f>A2696*FERT_BED_TOM+B2696*FERT_BED_CAR+C2696*FERT_BED_MES</f>
        <v>27280</v>
      </c>
      <c r="N2696" s="6">
        <f>IF(AND(D2696&lt;=TOTAL_BEDS,J2696&lt;=TEMP_WORKER_MAX*TEMP_WORKER_HRS),1,0)</f>
        <v>1</v>
      </c>
      <c r="O2696" s="2">
        <f>L2696-M2696-K2696-FIXED_COSTS</f>
        <v>11506.427780845261</v>
      </c>
      <c r="P2696" s="2">
        <f>IF(N2696=1,O2696,"")</f>
        <v>11506.427780845261</v>
      </c>
    </row>
    <row r="2697">
      <c r="A2697" s="6">
        <v>4</v>
      </c>
      <c r="B2697" s="6">
        <v>2</v>
      </c>
      <c r="C2697" s="6">
        <v>27</v>
      </c>
      <c r="D2697" s="6">
        <f>A2697+B2697+C2697</f>
        <v>33</v>
      </c>
      <c r="E2697" s="5">
        <f>IF(A2697=0,0,A2697*LABOR_HRS_WK_TOM*SEASON_WEEKS*(1+DIM_PCT_TOM)^A2697)</f>
        <v>527.07600000000014</v>
      </c>
      <c r="F2697" s="5">
        <f>IF(B2697=0,0,B2697*LABOR_HRS_WK_CAR*SEASON_WEEKS*(1+DIM_PCT_CAR)^B2697)</f>
        <v>63.037499999999994</v>
      </c>
      <c r="G2697" s="5">
        <f>IF(C2697=0,0,C2697*LABOR_HRS_WK_MES*SEASON_WEEKS*(1+DIM_PCT_MES)^C2697)</f>
        <v>1699.19076434307</v>
      </c>
      <c r="H2697" s="5">
        <f>E2697+F2697+G2697</f>
        <v>2289.30426434307</v>
      </c>
      <c r="I2697" s="5">
        <f>MIN(H2697,FARMER_HRS)</f>
        <v>720</v>
      </c>
      <c r="J2697" s="5">
        <f>MAX(0,H2697-FARMER_HRS)</f>
        <v>1569.30426434307</v>
      </c>
      <c r="K2697" s="2">
        <f>I2697*FARMER_RATE+J2697*TEMP_WORKER_RATE</f>
        <v>52244.865700400522</v>
      </c>
      <c r="L2697" s="2">
        <f>A2697*PRICE_TOM+B2697*PRICE_CAR+C2697*PRICE_MES</f>
        <v>112288</v>
      </c>
      <c r="M2697" s="2">
        <f>A2697*FERT_BED_TOM+B2697*FERT_BED_CAR+C2697*FERT_BED_MES</f>
        <v>28160</v>
      </c>
      <c r="N2697" s="6">
        <f>IF(AND(D2697&lt;=TOTAL_BEDS,J2697&lt;=TEMP_WORKER_MAX*TEMP_WORKER_HRS),1,0)</f>
        <v>1</v>
      </c>
      <c r="O2697" s="2">
        <f>L2697-M2697-K2697-FIXED_COSTS</f>
        <v>11883.134299599478</v>
      </c>
      <c r="P2697" s="2">
        <f>IF(N2697=1,O2697,"")</f>
        <v>11883.134299599478</v>
      </c>
    </row>
    <row r="2698">
      <c r="A2698" s="6">
        <v>4</v>
      </c>
      <c r="B2698" s="6">
        <v>2</v>
      </c>
      <c r="C2698" s="6">
        <v>28</v>
      </c>
      <c r="D2698" s="6">
        <f>A2698+B2698+C2698</f>
        <v>34</v>
      </c>
      <c r="E2698" s="5">
        <f>IF(A2698=0,0,A2698*LABOR_HRS_WK_TOM*SEASON_WEEKS*(1+DIM_PCT_TOM)^A2698)</f>
        <v>527.07600000000014</v>
      </c>
      <c r="F2698" s="5">
        <f>IF(B2698=0,0,B2698*LABOR_HRS_WK_CAR*SEASON_WEEKS*(1+DIM_PCT_CAR)^B2698)</f>
        <v>63.037499999999994</v>
      </c>
      <c r="G2698" s="5">
        <f>IF(C2698=0,0,C2698*LABOR_HRS_WK_MES*SEASON_WEEKS*(1+DIM_PCT_MES)^C2698)</f>
        <v>1784.1503025602233</v>
      </c>
      <c r="H2698" s="5">
        <f>E2698+F2698+G2698</f>
        <v>2374.2638025602237</v>
      </c>
      <c r="I2698" s="5">
        <f>MIN(H2698,FARMER_HRS)</f>
        <v>720</v>
      </c>
      <c r="J2698" s="5">
        <f>MAX(0,H2698-FARMER_HRS)</f>
        <v>1654.2638025602237</v>
      </c>
      <c r="K2698" s="2">
        <f>I2698*FARMER_RATE+J2698*TEMP_WORKER_RATE</f>
        <v>53719.857683337221</v>
      </c>
      <c r="L2698" s="2">
        <f>A2698*PRICE_TOM+B2698*PRICE_CAR+C2698*PRICE_MES</f>
        <v>114988</v>
      </c>
      <c r="M2698" s="2">
        <f>A2698*FERT_BED_TOM+B2698*FERT_BED_CAR+C2698*FERT_BED_MES</f>
        <v>29040</v>
      </c>
      <c r="N2698" s="6">
        <f>IF(AND(D2698&lt;=TOTAL_BEDS,J2698&lt;=TEMP_WORKER_MAX*TEMP_WORKER_HRS),1,0)</f>
        <v>1</v>
      </c>
      <c r="O2698" s="2">
        <f>L2698-M2698-K2698-FIXED_COSTS</f>
        <v>12228.142316662779</v>
      </c>
      <c r="P2698" s="2">
        <f>IF(N2698=1,O2698,"")</f>
        <v>12228.142316662779</v>
      </c>
    </row>
    <row r="2699">
      <c r="A2699" s="6">
        <v>4</v>
      </c>
      <c r="B2699" s="6">
        <v>2</v>
      </c>
      <c r="C2699" s="6">
        <v>29</v>
      </c>
      <c r="D2699" s="6">
        <f>A2699+B2699+C2699</f>
        <v>35</v>
      </c>
      <c r="E2699" s="5">
        <f>IF(A2699=0,0,A2699*LABOR_HRS_WK_TOM*SEASON_WEEKS*(1+DIM_PCT_TOM)^A2699)</f>
        <v>527.07600000000014</v>
      </c>
      <c r="F2699" s="5">
        <f>IF(B2699=0,0,B2699*LABOR_HRS_WK_CAR*SEASON_WEEKS*(1+DIM_PCT_CAR)^B2699)</f>
        <v>63.037499999999994</v>
      </c>
      <c r="G2699" s="5">
        <f>IF(C2699=0,0,C2699*LABOR_HRS_WK_MES*SEASON_WEEKS*(1+DIM_PCT_MES)^C2699)</f>
        <v>1870.9683306758766</v>
      </c>
      <c r="H2699" s="5">
        <f>E2699+F2699+G2699</f>
        <v>2461.0818306758765</v>
      </c>
      <c r="I2699" s="5">
        <f>MIN(H2699,FARMER_HRS)</f>
        <v>720</v>
      </c>
      <c r="J2699" s="5">
        <f>MAX(0,H2699-FARMER_HRS)</f>
        <v>1741.0818306758765</v>
      </c>
      <c r="K2699" s="2">
        <f>I2699*FARMER_RATE+J2699*TEMP_WORKER_RATE</f>
        <v>55227.115115900633</v>
      </c>
      <c r="L2699" s="2">
        <f>A2699*PRICE_TOM+B2699*PRICE_CAR+C2699*PRICE_MES</f>
        <v>117688</v>
      </c>
      <c r="M2699" s="2">
        <f>A2699*FERT_BED_TOM+B2699*FERT_BED_CAR+C2699*FERT_BED_MES</f>
        <v>29920</v>
      </c>
      <c r="N2699" s="6">
        <f>IF(AND(D2699&lt;=TOTAL_BEDS,J2699&lt;=TEMP_WORKER_MAX*TEMP_WORKER_HRS),1,0)</f>
        <v>1</v>
      </c>
      <c r="O2699" s="2">
        <f>L2699-M2699-K2699-FIXED_COSTS</f>
        <v>12540.884884099367</v>
      </c>
      <c r="P2699" s="2">
        <f>IF(N2699=1,O2699,"")</f>
        <v>12540.884884099367</v>
      </c>
    </row>
    <row r="2700">
      <c r="A2700" s="6">
        <v>4</v>
      </c>
      <c r="B2700" s="6">
        <v>2</v>
      </c>
      <c r="C2700" s="6">
        <v>30</v>
      </c>
      <c r="D2700" s="6">
        <f>A2700+B2700+C2700</f>
        <v>36</v>
      </c>
      <c r="E2700" s="5">
        <f>IF(A2700=0,0,A2700*LABOR_HRS_WK_TOM*SEASON_WEEKS*(1+DIM_PCT_TOM)^A2700)</f>
        <v>527.07600000000014</v>
      </c>
      <c r="F2700" s="5">
        <f>IF(B2700=0,0,B2700*LABOR_HRS_WK_CAR*SEASON_WEEKS*(1+DIM_PCT_CAR)^B2700)</f>
        <v>63.037499999999994</v>
      </c>
      <c r="G2700" s="5">
        <f>IF(C2700=0,0,C2700*LABOR_HRS_WK_MES*SEASON_WEEKS*(1+DIM_PCT_MES)^C2700)</f>
        <v>1959.6780360096466</v>
      </c>
      <c r="H2700" s="5">
        <f>E2700+F2700+G2700</f>
        <v>2549.7915360096467</v>
      </c>
      <c r="I2700" s="5">
        <f>MIN(H2700,FARMER_HRS)</f>
        <v>720</v>
      </c>
      <c r="J2700" s="5">
        <f>MAX(0,H2700-FARMER_HRS)</f>
        <v>1829.7915360096467</v>
      </c>
      <c r="K2700" s="2">
        <f>I2700*FARMER_RATE+J2700*TEMP_WORKER_RATE</f>
        <v>56767.214166834143</v>
      </c>
      <c r="L2700" s="2">
        <f>A2700*PRICE_TOM+B2700*PRICE_CAR+C2700*PRICE_MES</f>
        <v>120388</v>
      </c>
      <c r="M2700" s="2">
        <f>A2700*FERT_BED_TOM+B2700*FERT_BED_CAR+C2700*FERT_BED_MES</f>
        <v>30800</v>
      </c>
      <c r="N2700" s="6">
        <f>IF(AND(D2700&lt;=TOTAL_BEDS,J2700&lt;=TEMP_WORKER_MAX*TEMP_WORKER_HRS),1,0)</f>
        <v>1</v>
      </c>
      <c r="O2700" s="2">
        <f>L2700-M2700-K2700-FIXED_COSTS</f>
        <v>12820.785833165857</v>
      </c>
      <c r="P2700" s="2">
        <f>IF(N2700=1,O2700,"")</f>
        <v>12820.785833165857</v>
      </c>
    </row>
    <row r="2701">
      <c r="A2701" s="6">
        <v>4</v>
      </c>
      <c r="B2701" s="6">
        <v>3</v>
      </c>
      <c r="C2701" s="6">
        <v>0</v>
      </c>
      <c r="D2701" s="6">
        <f>A2701+B2701+C2701</f>
        <v>7</v>
      </c>
      <c r="E2701" s="5">
        <f>IF(A2701=0,0,A2701*LABOR_HRS_WK_TOM*SEASON_WEEKS*(1+DIM_PCT_TOM)^A2701)</f>
        <v>527.07600000000014</v>
      </c>
      <c r="F2701" s="5">
        <f>IF(B2701=0,0,B2701*LABOR_HRS_WK_CAR*SEASON_WEEKS*(1+DIM_PCT_CAR)^B2701)</f>
        <v>96.920156249999962</v>
      </c>
      <c r="G2701" s="5">
        <f>IF(C2701=0,0,C2701*LABOR_HRS_WK_MES*SEASON_WEEKS*(1+DIM_PCT_MES)^C2701)</f>
        <v>0</v>
      </c>
      <c r="H2701" s="5">
        <f>E2701+F2701+G2701</f>
        <v>623.99615625000013</v>
      </c>
      <c r="I2701" s="5">
        <f>MIN(H2701,FARMER_HRS)</f>
        <v>623.99615625000013</v>
      </c>
      <c r="J2701" s="5">
        <f>MAX(0,H2701-FARMER_HRS)</f>
        <v>0</v>
      </c>
      <c r="K2701" s="2">
        <f>I2701*FARMER_RATE+J2701*TEMP_WORKER_RATE</f>
        <v>21666.533203125004</v>
      </c>
      <c r="L2701" s="2">
        <f>A2701*PRICE_TOM+B2701*PRICE_CAR+C2701*PRICE_MES</f>
        <v>41482</v>
      </c>
      <c r="M2701" s="2">
        <f>A2701*FERT_BED_TOM+B2701*FERT_BED_CAR+C2701*FERT_BED_MES</f>
        <v>4840</v>
      </c>
      <c r="N2701" s="6">
        <f>IF(AND(D2701&lt;=TOTAL_BEDS,J2701&lt;=TEMP_WORKER_MAX*TEMP_WORKER_HRS),1,0)</f>
        <v>1</v>
      </c>
      <c r="O2701" s="2">
        <f>L2701-M2701-K2701-FIXED_COSTS</f>
        <v>-5024.5332031250036</v>
      </c>
      <c r="P2701" s="2">
        <f>IF(N2701=1,O2701,"")</f>
        <v>-5024.5332031250036</v>
      </c>
    </row>
    <row r="2702">
      <c r="A2702" s="6">
        <v>4</v>
      </c>
      <c r="B2702" s="6">
        <v>3</v>
      </c>
      <c r="C2702" s="6">
        <v>1</v>
      </c>
      <c r="D2702" s="6">
        <f>A2702+B2702+C2702</f>
        <v>8</v>
      </c>
      <c r="E2702" s="5">
        <f>IF(A2702=0,0,A2702*LABOR_HRS_WK_TOM*SEASON_WEEKS*(1+DIM_PCT_TOM)^A2702)</f>
        <v>527.07600000000014</v>
      </c>
      <c r="F2702" s="5">
        <f>IF(B2702=0,0,B2702*LABOR_HRS_WK_CAR*SEASON_WEEKS*(1+DIM_PCT_CAR)^B2702)</f>
        <v>96.920156249999962</v>
      </c>
      <c r="G2702" s="5">
        <f>IF(C2702=0,0,C2702*LABOR_HRS_WK_MES*SEASON_WEEKS*(1+DIM_PCT_MES)^C2702)</f>
        <v>45.5625</v>
      </c>
      <c r="H2702" s="5">
        <f>E2702+F2702+G2702</f>
        <v>669.55865625000013</v>
      </c>
      <c r="I2702" s="5">
        <f>MIN(H2702,FARMER_HRS)</f>
        <v>669.55865625000013</v>
      </c>
      <c r="J2702" s="5">
        <f>MAX(0,H2702-FARMER_HRS)</f>
        <v>0</v>
      </c>
      <c r="K2702" s="2">
        <f>I2702*FARMER_RATE+J2702*TEMP_WORKER_RATE</f>
        <v>23248.564453125004</v>
      </c>
      <c r="L2702" s="2">
        <f>A2702*PRICE_TOM+B2702*PRICE_CAR+C2702*PRICE_MES</f>
        <v>44182</v>
      </c>
      <c r="M2702" s="2">
        <f>A2702*FERT_BED_TOM+B2702*FERT_BED_CAR+C2702*FERT_BED_MES</f>
        <v>5720</v>
      </c>
      <c r="N2702" s="6">
        <f>IF(AND(D2702&lt;=TOTAL_BEDS,J2702&lt;=TEMP_WORKER_MAX*TEMP_WORKER_HRS),1,0)</f>
        <v>1</v>
      </c>
      <c r="O2702" s="2">
        <f>L2702-M2702-K2702-FIXED_COSTS</f>
        <v>-4786.5644531250036</v>
      </c>
      <c r="P2702" s="2">
        <f>IF(N2702=1,O2702,"")</f>
        <v>-4786.5644531250036</v>
      </c>
    </row>
    <row r="2703">
      <c r="A2703" s="6">
        <v>4</v>
      </c>
      <c r="B2703" s="6">
        <v>3</v>
      </c>
      <c r="C2703" s="6">
        <v>2</v>
      </c>
      <c r="D2703" s="6">
        <f>A2703+B2703+C2703</f>
        <v>9</v>
      </c>
      <c r="E2703" s="5">
        <f>IF(A2703=0,0,A2703*LABOR_HRS_WK_TOM*SEASON_WEEKS*(1+DIM_PCT_TOM)^A2703)</f>
        <v>527.07600000000014</v>
      </c>
      <c r="F2703" s="5">
        <f>IF(B2703=0,0,B2703*LABOR_HRS_WK_CAR*SEASON_WEEKS*(1+DIM_PCT_CAR)^B2703)</f>
        <v>96.920156249999962</v>
      </c>
      <c r="G2703" s="5">
        <f>IF(C2703=0,0,C2703*LABOR_HRS_WK_MES*SEASON_WEEKS*(1+DIM_PCT_MES)^C2703)</f>
        <v>92.2640625</v>
      </c>
      <c r="H2703" s="5">
        <f>E2703+F2703+G2703</f>
        <v>716.26021875000015</v>
      </c>
      <c r="I2703" s="5">
        <f>MIN(H2703,FARMER_HRS)</f>
        <v>716.26021875000015</v>
      </c>
      <c r="J2703" s="5">
        <f>MAX(0,H2703-FARMER_HRS)</f>
        <v>0</v>
      </c>
      <c r="K2703" s="2">
        <f>I2703*FARMER_RATE+J2703*TEMP_WORKER_RATE</f>
        <v>24870.146484375004</v>
      </c>
      <c r="L2703" s="2">
        <f>A2703*PRICE_TOM+B2703*PRICE_CAR+C2703*PRICE_MES</f>
        <v>46882</v>
      </c>
      <c r="M2703" s="2">
        <f>A2703*FERT_BED_TOM+B2703*FERT_BED_CAR+C2703*FERT_BED_MES</f>
        <v>6600</v>
      </c>
      <c r="N2703" s="6">
        <f>IF(AND(D2703&lt;=TOTAL_BEDS,J2703&lt;=TEMP_WORKER_MAX*TEMP_WORKER_HRS),1,0)</f>
        <v>1</v>
      </c>
      <c r="O2703" s="2">
        <f>L2703-M2703-K2703-FIXED_COSTS</f>
        <v>-4588.1464843750036</v>
      </c>
      <c r="P2703" s="2">
        <f>IF(N2703=1,O2703,"")</f>
        <v>-4588.1464843750036</v>
      </c>
    </row>
    <row r="2704">
      <c r="A2704" s="6">
        <v>4</v>
      </c>
      <c r="B2704" s="6">
        <v>3</v>
      </c>
      <c r="C2704" s="6">
        <v>3</v>
      </c>
      <c r="D2704" s="6">
        <f>A2704+B2704+C2704</f>
        <v>10</v>
      </c>
      <c r="E2704" s="5">
        <f>IF(A2704=0,0,A2704*LABOR_HRS_WK_TOM*SEASON_WEEKS*(1+DIM_PCT_TOM)^A2704)</f>
        <v>527.07600000000014</v>
      </c>
      <c r="F2704" s="5">
        <f>IF(B2704=0,0,B2704*LABOR_HRS_WK_CAR*SEASON_WEEKS*(1+DIM_PCT_CAR)^B2704)</f>
        <v>96.920156249999962</v>
      </c>
      <c r="G2704" s="5">
        <f>IF(C2704=0,0,C2704*LABOR_HRS_WK_MES*SEASON_WEEKS*(1+DIM_PCT_MES)^C2704)</f>
        <v>140.12604492187498</v>
      </c>
      <c r="H2704" s="5">
        <f>E2704+F2704+G2704</f>
        <v>764.12220117187508</v>
      </c>
      <c r="I2704" s="5">
        <f>MIN(H2704,FARMER_HRS)</f>
        <v>720</v>
      </c>
      <c r="J2704" s="5">
        <f>MAX(0,H2704-FARMER_HRS)</f>
        <v>44.122201171875076</v>
      </c>
      <c r="K2704" s="2">
        <f>I2704*FARMER_RATE+J2704*TEMP_WORKER_RATE</f>
        <v>25766.010437011719</v>
      </c>
      <c r="L2704" s="2">
        <f>A2704*PRICE_TOM+B2704*PRICE_CAR+C2704*PRICE_MES</f>
        <v>49582</v>
      </c>
      <c r="M2704" s="2">
        <f>A2704*FERT_BED_TOM+B2704*FERT_BED_CAR+C2704*FERT_BED_MES</f>
        <v>7480</v>
      </c>
      <c r="N2704" s="6">
        <f>IF(AND(D2704&lt;=TOTAL_BEDS,J2704&lt;=TEMP_WORKER_MAX*TEMP_WORKER_HRS),1,0)</f>
        <v>1</v>
      </c>
      <c r="O2704" s="2">
        <f>L2704-M2704-K2704-FIXED_COSTS</f>
        <v>-3664.0104370117188</v>
      </c>
      <c r="P2704" s="2">
        <f>IF(N2704=1,O2704,"")</f>
        <v>-3664.0104370117188</v>
      </c>
    </row>
    <row r="2705">
      <c r="A2705" s="6">
        <v>4</v>
      </c>
      <c r="B2705" s="6">
        <v>3</v>
      </c>
      <c r="C2705" s="6">
        <v>4</v>
      </c>
      <c r="D2705" s="6">
        <f>A2705+B2705+C2705</f>
        <v>11</v>
      </c>
      <c r="E2705" s="5">
        <f>IF(A2705=0,0,A2705*LABOR_HRS_WK_TOM*SEASON_WEEKS*(1+DIM_PCT_TOM)^A2705)</f>
        <v>527.07600000000014</v>
      </c>
      <c r="F2705" s="5">
        <f>IF(B2705=0,0,B2705*LABOR_HRS_WK_CAR*SEASON_WEEKS*(1+DIM_PCT_CAR)^B2705)</f>
        <v>96.920156249999962</v>
      </c>
      <c r="G2705" s="5">
        <f>IF(C2705=0,0,C2705*LABOR_HRS_WK_MES*SEASON_WEEKS*(1+DIM_PCT_MES)^C2705)</f>
        <v>189.17016064453119</v>
      </c>
      <c r="H2705" s="5">
        <f>E2705+F2705+G2705</f>
        <v>813.16631689453129</v>
      </c>
      <c r="I2705" s="5">
        <f>MIN(H2705,FARMER_HRS)</f>
        <v>720</v>
      </c>
      <c r="J2705" s="5">
        <f>MAX(0,H2705-FARMER_HRS)</f>
        <v>93.166316894531292</v>
      </c>
      <c r="K2705" s="2">
        <f>I2705*FARMER_RATE+J2705*TEMP_WORKER_RATE</f>
        <v>26617.470779418945</v>
      </c>
      <c r="L2705" s="2">
        <f>A2705*PRICE_TOM+B2705*PRICE_CAR+C2705*PRICE_MES</f>
        <v>52282</v>
      </c>
      <c r="M2705" s="2">
        <f>A2705*FERT_BED_TOM+B2705*FERT_BED_CAR+C2705*FERT_BED_MES</f>
        <v>8360</v>
      </c>
      <c r="N2705" s="6">
        <f>IF(AND(D2705&lt;=TOTAL_BEDS,J2705&lt;=TEMP_WORKER_MAX*TEMP_WORKER_HRS),1,0)</f>
        <v>1</v>
      </c>
      <c r="O2705" s="2">
        <f>L2705-M2705-K2705-FIXED_COSTS</f>
        <v>-2695.4707794189453</v>
      </c>
      <c r="P2705" s="2">
        <f>IF(N2705=1,O2705,"")</f>
        <v>-2695.4707794189453</v>
      </c>
    </row>
    <row r="2706">
      <c r="A2706" s="6">
        <v>4</v>
      </c>
      <c r="B2706" s="6">
        <v>3</v>
      </c>
      <c r="C2706" s="6">
        <v>5</v>
      </c>
      <c r="D2706" s="6">
        <f>A2706+B2706+C2706</f>
        <v>12</v>
      </c>
      <c r="E2706" s="5">
        <f>IF(A2706=0,0,A2706*LABOR_HRS_WK_TOM*SEASON_WEEKS*(1+DIM_PCT_TOM)^A2706)</f>
        <v>527.07600000000014</v>
      </c>
      <c r="F2706" s="5">
        <f>IF(B2706=0,0,B2706*LABOR_HRS_WK_CAR*SEASON_WEEKS*(1+DIM_PCT_CAR)^B2706)</f>
        <v>96.920156249999962</v>
      </c>
      <c r="G2706" s="5">
        <f>IF(C2706=0,0,C2706*LABOR_HRS_WK_MES*SEASON_WEEKS*(1+DIM_PCT_MES)^C2706)</f>
        <v>239.41848456573481</v>
      </c>
      <c r="H2706" s="5">
        <f>E2706+F2706+G2706</f>
        <v>863.414640815735</v>
      </c>
      <c r="I2706" s="5">
        <f>MIN(H2706,FARMER_HRS)</f>
        <v>720</v>
      </c>
      <c r="J2706" s="5">
        <f>MAX(0,H2706-FARMER_HRS)</f>
        <v>143.41464081573497</v>
      </c>
      <c r="K2706" s="2">
        <f>I2706*FARMER_RATE+J2706*TEMP_WORKER_RATE</f>
        <v>27489.837514162064</v>
      </c>
      <c r="L2706" s="2">
        <f>A2706*PRICE_TOM+B2706*PRICE_CAR+C2706*PRICE_MES</f>
        <v>54982</v>
      </c>
      <c r="M2706" s="2">
        <f>A2706*FERT_BED_TOM+B2706*FERT_BED_CAR+C2706*FERT_BED_MES</f>
        <v>9240</v>
      </c>
      <c r="N2706" s="6">
        <f>IF(AND(D2706&lt;=TOTAL_BEDS,J2706&lt;=TEMP_WORKER_MAX*TEMP_WORKER_HRS),1,0)</f>
        <v>1</v>
      </c>
      <c r="O2706" s="2">
        <f>L2706-M2706-K2706-FIXED_COSTS</f>
        <v>-1747.8375141620636</v>
      </c>
      <c r="P2706" s="2">
        <f>IF(N2706=1,O2706,"")</f>
        <v>-1747.8375141620636</v>
      </c>
    </row>
    <row r="2707">
      <c r="A2707" s="6">
        <v>4</v>
      </c>
      <c r="B2707" s="6">
        <v>3</v>
      </c>
      <c r="C2707" s="6">
        <v>6</v>
      </c>
      <c r="D2707" s="6">
        <f>A2707+B2707+C2707</f>
        <v>13</v>
      </c>
      <c r="E2707" s="5">
        <f>IF(A2707=0,0,A2707*LABOR_HRS_WK_TOM*SEASON_WEEKS*(1+DIM_PCT_TOM)^A2707)</f>
        <v>527.07600000000014</v>
      </c>
      <c r="F2707" s="5">
        <f>IF(B2707=0,0,B2707*LABOR_HRS_WK_CAR*SEASON_WEEKS*(1+DIM_PCT_CAR)^B2707)</f>
        <v>96.920156249999962</v>
      </c>
      <c r="G2707" s="5">
        <f>IF(C2707=0,0,C2707*LABOR_HRS_WK_MES*SEASON_WEEKS*(1+DIM_PCT_MES)^C2707)</f>
        <v>290.89345874736773</v>
      </c>
      <c r="H2707" s="5">
        <f>E2707+F2707+G2707</f>
        <v>914.88961499736786</v>
      </c>
      <c r="I2707" s="5">
        <f>MIN(H2707,FARMER_HRS)</f>
        <v>720</v>
      </c>
      <c r="J2707" s="5">
        <f>MAX(0,H2707-FARMER_HRS)</f>
        <v>194.88961499736786</v>
      </c>
      <c r="K2707" s="2">
        <f>I2707*FARMER_RATE+J2707*TEMP_WORKER_RATE</f>
        <v>28383.500260370969</v>
      </c>
      <c r="L2707" s="2">
        <f>A2707*PRICE_TOM+B2707*PRICE_CAR+C2707*PRICE_MES</f>
        <v>57682</v>
      </c>
      <c r="M2707" s="2">
        <f>A2707*FERT_BED_TOM+B2707*FERT_BED_CAR+C2707*FERT_BED_MES</f>
        <v>10120</v>
      </c>
      <c r="N2707" s="6">
        <f>IF(AND(D2707&lt;=TOTAL_BEDS,J2707&lt;=TEMP_WORKER_MAX*TEMP_WORKER_HRS),1,0)</f>
        <v>1</v>
      </c>
      <c r="O2707" s="2">
        <f>L2707-M2707-K2707-FIXED_COSTS</f>
        <v>-821.500260370969</v>
      </c>
      <c r="P2707" s="2">
        <f>IF(N2707=1,O2707,"")</f>
        <v>-821.500260370969</v>
      </c>
    </row>
    <row r="2708">
      <c r="A2708" s="6">
        <v>4</v>
      </c>
      <c r="B2708" s="6">
        <v>3</v>
      </c>
      <c r="C2708" s="6">
        <v>7</v>
      </c>
      <c r="D2708" s="6">
        <f>A2708+B2708+C2708</f>
        <v>14</v>
      </c>
      <c r="E2708" s="5">
        <f>IF(A2708=0,0,A2708*LABOR_HRS_WK_TOM*SEASON_WEEKS*(1+DIM_PCT_TOM)^A2708)</f>
        <v>527.07600000000014</v>
      </c>
      <c r="F2708" s="5">
        <f>IF(B2708=0,0,B2708*LABOR_HRS_WK_CAR*SEASON_WEEKS*(1+DIM_PCT_CAR)^B2708)</f>
        <v>96.920156249999962</v>
      </c>
      <c r="G2708" s="5">
        <f>IF(C2708=0,0,C2708*LABOR_HRS_WK_MES*SEASON_WEEKS*(1+DIM_PCT_MES)^C2708)</f>
        <v>343.61789814532818</v>
      </c>
      <c r="H2708" s="5">
        <f>E2708+F2708+G2708</f>
        <v>967.61405439532837</v>
      </c>
      <c r="I2708" s="5">
        <f>MIN(H2708,FARMER_HRS)</f>
        <v>720</v>
      </c>
      <c r="J2708" s="5">
        <f>MAX(0,H2708-FARMER_HRS)</f>
        <v>247.61405439532837</v>
      </c>
      <c r="K2708" s="2">
        <f>I2708*FARMER_RATE+J2708*TEMP_WORKER_RATE</f>
        <v>29298.855111030007</v>
      </c>
      <c r="L2708" s="2">
        <f>A2708*PRICE_TOM+B2708*PRICE_CAR+C2708*PRICE_MES</f>
        <v>60382</v>
      </c>
      <c r="M2708" s="2">
        <f>A2708*FERT_BED_TOM+B2708*FERT_BED_CAR+C2708*FERT_BED_MES</f>
        <v>11000</v>
      </c>
      <c r="N2708" s="6">
        <f>IF(AND(D2708&lt;=TOTAL_BEDS,J2708&lt;=TEMP_WORKER_MAX*TEMP_WORKER_HRS),1,0)</f>
        <v>1</v>
      </c>
      <c r="O2708" s="2">
        <f>L2708-M2708-K2708-FIXED_COSTS</f>
        <v>83.14488896999319</v>
      </c>
      <c r="P2708" s="2">
        <f>IF(N2708=1,O2708,"")</f>
        <v>83.14488896999319</v>
      </c>
    </row>
    <row r="2709">
      <c r="A2709" s="6">
        <v>4</v>
      </c>
      <c r="B2709" s="6">
        <v>3</v>
      </c>
      <c r="C2709" s="6">
        <v>8</v>
      </c>
      <c r="D2709" s="6">
        <f>A2709+B2709+C2709</f>
        <v>15</v>
      </c>
      <c r="E2709" s="5">
        <f>IF(A2709=0,0,A2709*LABOR_HRS_WK_TOM*SEASON_WEEKS*(1+DIM_PCT_TOM)^A2709)</f>
        <v>527.07600000000014</v>
      </c>
      <c r="F2709" s="5">
        <f>IF(B2709=0,0,B2709*LABOR_HRS_WK_CAR*SEASON_WEEKS*(1+DIM_PCT_CAR)^B2709)</f>
        <v>96.920156249999962</v>
      </c>
      <c r="G2709" s="5">
        <f>IF(C2709=0,0,C2709*LABOR_HRS_WK_MES*SEASON_WEEKS*(1+DIM_PCT_MES)^C2709)</f>
        <v>397.61499642530833</v>
      </c>
      <c r="H2709" s="5">
        <f>E2709+F2709+G2709</f>
        <v>1021.6111526753084</v>
      </c>
      <c r="I2709" s="5">
        <f>MIN(H2709,FARMER_HRS)</f>
        <v>720</v>
      </c>
      <c r="J2709" s="5">
        <f>MAX(0,H2709-FARMER_HRS)</f>
        <v>301.6111526753084</v>
      </c>
      <c r="K2709" s="2">
        <f>I2709*FARMER_RATE+J2709*TEMP_WORKER_RATE</f>
        <v>30236.304733946326</v>
      </c>
      <c r="L2709" s="2">
        <f>A2709*PRICE_TOM+B2709*PRICE_CAR+C2709*PRICE_MES</f>
        <v>63082</v>
      </c>
      <c r="M2709" s="2">
        <f>A2709*FERT_BED_TOM+B2709*FERT_BED_CAR+C2709*FERT_BED_MES</f>
        <v>11880</v>
      </c>
      <c r="N2709" s="6">
        <f>IF(AND(D2709&lt;=TOTAL_BEDS,J2709&lt;=TEMP_WORKER_MAX*TEMP_WORKER_HRS),1,0)</f>
        <v>1</v>
      </c>
      <c r="O2709" s="2">
        <f>L2709-M2709-K2709-FIXED_COSTS</f>
        <v>965.69526605367355</v>
      </c>
      <c r="P2709" s="2">
        <f>IF(N2709=1,O2709,"")</f>
        <v>965.69526605367355</v>
      </c>
    </row>
    <row r="2710">
      <c r="A2710" s="6">
        <v>4</v>
      </c>
      <c r="B2710" s="6">
        <v>3</v>
      </c>
      <c r="C2710" s="6">
        <v>9</v>
      </c>
      <c r="D2710" s="6">
        <f>A2710+B2710+C2710</f>
        <v>16</v>
      </c>
      <c r="E2710" s="5">
        <f>IF(A2710=0,0,A2710*LABOR_HRS_WK_TOM*SEASON_WEEKS*(1+DIM_PCT_TOM)^A2710)</f>
        <v>527.07600000000014</v>
      </c>
      <c r="F2710" s="5">
        <f>IF(B2710=0,0,B2710*LABOR_HRS_WK_CAR*SEASON_WEEKS*(1+DIM_PCT_CAR)^B2710)</f>
        <v>96.920156249999962</v>
      </c>
      <c r="G2710" s="5">
        <f>IF(C2710=0,0,C2710*LABOR_HRS_WK_MES*SEASON_WEEKS*(1+DIM_PCT_MES)^C2710)</f>
        <v>452.90833186570273</v>
      </c>
      <c r="H2710" s="5">
        <f>E2710+F2710+G2710</f>
        <v>1076.9044881157029</v>
      </c>
      <c r="I2710" s="5">
        <f>MIN(H2710,FARMER_HRS)</f>
        <v>720</v>
      </c>
      <c r="J2710" s="5">
        <f>MAX(0,H2710-FARMER_HRS)</f>
        <v>356.90448811570286</v>
      </c>
      <c r="K2710" s="2">
        <f>I2710*FARMER_RATE+J2710*TEMP_WORKER_RATE</f>
        <v>31196.258474230952</v>
      </c>
      <c r="L2710" s="2">
        <f>A2710*PRICE_TOM+B2710*PRICE_CAR+C2710*PRICE_MES</f>
        <v>65782</v>
      </c>
      <c r="M2710" s="2">
        <f>A2710*FERT_BED_TOM+B2710*FERT_BED_CAR+C2710*FERT_BED_MES</f>
        <v>12760</v>
      </c>
      <c r="N2710" s="6">
        <f>IF(AND(D2710&lt;=TOTAL_BEDS,J2710&lt;=TEMP_WORKER_MAX*TEMP_WORKER_HRS),1,0)</f>
        <v>1</v>
      </c>
      <c r="O2710" s="2">
        <f>L2710-M2710-K2710-FIXED_COSTS</f>
        <v>1825.7415257690482</v>
      </c>
      <c r="P2710" s="2">
        <f>IF(N2710=1,O2710,"")</f>
        <v>1825.7415257690482</v>
      </c>
    </row>
    <row r="2711">
      <c r="A2711" s="6">
        <v>4</v>
      </c>
      <c r="B2711" s="6">
        <v>3</v>
      </c>
      <c r="C2711" s="6">
        <v>10</v>
      </c>
      <c r="D2711" s="6">
        <f>A2711+B2711+C2711</f>
        <v>17</v>
      </c>
      <c r="E2711" s="5">
        <f>IF(A2711=0,0,A2711*LABOR_HRS_WK_TOM*SEASON_WEEKS*(1+DIM_PCT_TOM)^A2711)</f>
        <v>527.07600000000014</v>
      </c>
      <c r="F2711" s="5">
        <f>IF(B2711=0,0,B2711*LABOR_HRS_WK_CAR*SEASON_WEEKS*(1+DIM_PCT_CAR)^B2711)</f>
        <v>96.920156249999962</v>
      </c>
      <c r="G2711" s="5">
        <f>IF(C2711=0,0,C2711*LABOR_HRS_WK_MES*SEASON_WEEKS*(1+DIM_PCT_MES)^C2711)</f>
        <v>509.52187334891551</v>
      </c>
      <c r="H2711" s="5">
        <f>E2711+F2711+G2711</f>
        <v>1133.5180295989157</v>
      </c>
      <c r="I2711" s="5">
        <f>MIN(H2711,FARMER_HRS)</f>
        <v>720</v>
      </c>
      <c r="J2711" s="5">
        <f>MAX(0,H2711-FARMER_HRS)</f>
        <v>413.51802959891575</v>
      </c>
      <c r="K2711" s="2">
        <f>I2711*FARMER_RATE+J2711*TEMP_WORKER_RATE</f>
        <v>32179.132458314511</v>
      </c>
      <c r="L2711" s="2">
        <f>A2711*PRICE_TOM+B2711*PRICE_CAR+C2711*PRICE_MES</f>
        <v>68482</v>
      </c>
      <c r="M2711" s="2">
        <f>A2711*FERT_BED_TOM+B2711*FERT_BED_CAR+C2711*FERT_BED_MES</f>
        <v>13640</v>
      </c>
      <c r="N2711" s="6">
        <f>IF(AND(D2711&lt;=TOTAL_BEDS,J2711&lt;=TEMP_WORKER_MAX*TEMP_WORKER_HRS),1,0)</f>
        <v>1</v>
      </c>
      <c r="O2711" s="2">
        <f>L2711-M2711-K2711-FIXED_COSTS</f>
        <v>2662.8675416854894</v>
      </c>
      <c r="P2711" s="2">
        <f>IF(N2711=1,O2711,"")</f>
        <v>2662.8675416854894</v>
      </c>
    </row>
    <row r="2712">
      <c r="A2712" s="6">
        <v>4</v>
      </c>
      <c r="B2712" s="6">
        <v>3</v>
      </c>
      <c r="C2712" s="6">
        <v>11</v>
      </c>
      <c r="D2712" s="6">
        <f>A2712+B2712+C2712</f>
        <v>18</v>
      </c>
      <c r="E2712" s="5">
        <f>IF(A2712=0,0,A2712*LABOR_HRS_WK_TOM*SEASON_WEEKS*(1+DIM_PCT_TOM)^A2712)</f>
        <v>527.07600000000014</v>
      </c>
      <c r="F2712" s="5">
        <f>IF(B2712=0,0,B2712*LABOR_HRS_WK_CAR*SEASON_WEEKS*(1+DIM_PCT_CAR)^B2712)</f>
        <v>96.920156249999962</v>
      </c>
      <c r="G2712" s="5">
        <f>IF(C2712=0,0,C2712*LABOR_HRS_WK_MES*SEASON_WEEKS*(1+DIM_PCT_MES)^C2712)</f>
        <v>567.47998644235463</v>
      </c>
      <c r="H2712" s="5">
        <f>E2712+F2712+G2712</f>
        <v>1191.4761426923546</v>
      </c>
      <c r="I2712" s="5">
        <f>MIN(H2712,FARMER_HRS)</f>
        <v>720</v>
      </c>
      <c r="J2712" s="5">
        <f>MAX(0,H2712-FARMER_HRS)</f>
        <v>471.47614269235464</v>
      </c>
      <c r="K2712" s="2">
        <f>I2712*FARMER_RATE+J2712*TEMP_WORKER_RATE</f>
        <v>33185.349699520048</v>
      </c>
      <c r="L2712" s="2">
        <f>A2712*PRICE_TOM+B2712*PRICE_CAR+C2712*PRICE_MES</f>
        <v>71182</v>
      </c>
      <c r="M2712" s="2">
        <f>A2712*FERT_BED_TOM+B2712*FERT_BED_CAR+C2712*FERT_BED_MES</f>
        <v>14520</v>
      </c>
      <c r="N2712" s="6">
        <f>IF(AND(D2712&lt;=TOTAL_BEDS,J2712&lt;=TEMP_WORKER_MAX*TEMP_WORKER_HRS),1,0)</f>
        <v>1</v>
      </c>
      <c r="O2712" s="2">
        <f>L2712-M2712-K2712-FIXED_COSTS</f>
        <v>3476.6503004799524</v>
      </c>
      <c r="P2712" s="2">
        <f>IF(N2712=1,O2712,"")</f>
        <v>3476.6503004799524</v>
      </c>
    </row>
    <row r="2713">
      <c r="A2713" s="6">
        <v>4</v>
      </c>
      <c r="B2713" s="6">
        <v>3</v>
      </c>
      <c r="C2713" s="6">
        <v>12</v>
      </c>
      <c r="D2713" s="6">
        <f>A2713+B2713+C2713</f>
        <v>19</v>
      </c>
      <c r="E2713" s="5">
        <f>IF(A2713=0,0,A2713*LABOR_HRS_WK_TOM*SEASON_WEEKS*(1+DIM_PCT_TOM)^A2713)</f>
        <v>527.07600000000014</v>
      </c>
      <c r="F2713" s="5">
        <f>IF(B2713=0,0,B2713*LABOR_HRS_WK_CAR*SEASON_WEEKS*(1+DIM_PCT_CAR)^B2713)</f>
        <v>96.920156249999962</v>
      </c>
      <c r="G2713" s="5">
        <f>IF(C2713=0,0,C2713*LABOR_HRS_WK_MES*SEASON_WEEKS*(1+DIM_PCT_MES)^C2713)</f>
        <v>626.807439570419</v>
      </c>
      <c r="H2713" s="5">
        <f>E2713+F2713+G2713</f>
        <v>1250.8035958204191</v>
      </c>
      <c r="I2713" s="5">
        <f>MIN(H2713,FARMER_HRS)</f>
        <v>720</v>
      </c>
      <c r="J2713" s="5">
        <f>MAX(0,H2713-FARMER_HRS)</f>
        <v>530.8035958204191</v>
      </c>
      <c r="K2713" s="2">
        <f>I2713*FARMER_RATE+J2713*TEMP_WORKER_RATE</f>
        <v>34215.340205215609</v>
      </c>
      <c r="L2713" s="2">
        <f>A2713*PRICE_TOM+B2713*PRICE_CAR+C2713*PRICE_MES</f>
        <v>73882</v>
      </c>
      <c r="M2713" s="2">
        <f>A2713*FERT_BED_TOM+B2713*FERT_BED_CAR+C2713*FERT_BED_MES</f>
        <v>15400</v>
      </c>
      <c r="N2713" s="6">
        <f>IF(AND(D2713&lt;=TOTAL_BEDS,J2713&lt;=TEMP_WORKER_MAX*TEMP_WORKER_HRS),1,0)</f>
        <v>1</v>
      </c>
      <c r="O2713" s="2">
        <f>L2713-M2713-K2713-FIXED_COSTS</f>
        <v>4266.6597947843911</v>
      </c>
      <c r="P2713" s="2">
        <f>IF(N2713=1,O2713,"")</f>
        <v>4266.6597947843911</v>
      </c>
    </row>
    <row r="2714">
      <c r="A2714" s="6">
        <v>4</v>
      </c>
      <c r="B2714" s="6">
        <v>3</v>
      </c>
      <c r="C2714" s="6">
        <v>13</v>
      </c>
      <c r="D2714" s="6">
        <f>A2714+B2714+C2714</f>
        <v>20</v>
      </c>
      <c r="E2714" s="5">
        <f>IF(A2714=0,0,A2714*LABOR_HRS_WK_TOM*SEASON_WEEKS*(1+DIM_PCT_TOM)^A2714)</f>
        <v>527.07600000000014</v>
      </c>
      <c r="F2714" s="5">
        <f>IF(B2714=0,0,B2714*LABOR_HRS_WK_CAR*SEASON_WEEKS*(1+DIM_PCT_CAR)^B2714)</f>
        <v>96.920156249999962</v>
      </c>
      <c r="G2714" s="5">
        <f>IF(C2714=0,0,C2714*LABOR_HRS_WK_MES*SEASON_WEEKS*(1+DIM_PCT_MES)^C2714)</f>
        <v>687.52941027880331</v>
      </c>
      <c r="H2714" s="5">
        <f>E2714+F2714+G2714</f>
        <v>1311.5255665288034</v>
      </c>
      <c r="I2714" s="5">
        <f>MIN(H2714,FARMER_HRS)</f>
        <v>720</v>
      </c>
      <c r="J2714" s="5">
        <f>MAX(0,H2714-FARMER_HRS)</f>
        <v>591.52556652880344</v>
      </c>
      <c r="K2714" s="2">
        <f>I2714*FARMER_RATE+J2714*TEMP_WORKER_RATE</f>
        <v>35269.541085569508</v>
      </c>
      <c r="L2714" s="2">
        <f>A2714*PRICE_TOM+B2714*PRICE_CAR+C2714*PRICE_MES</f>
        <v>76582</v>
      </c>
      <c r="M2714" s="2">
        <f>A2714*FERT_BED_TOM+B2714*FERT_BED_CAR+C2714*FERT_BED_MES</f>
        <v>16280</v>
      </c>
      <c r="N2714" s="6">
        <f>IF(AND(D2714&lt;=TOTAL_BEDS,J2714&lt;=TEMP_WORKER_MAX*TEMP_WORKER_HRS),1,0)</f>
        <v>1</v>
      </c>
      <c r="O2714" s="2">
        <f>L2714-M2714-K2714-FIXED_COSTS</f>
        <v>5032.4589144304919</v>
      </c>
      <c r="P2714" s="2">
        <f>IF(N2714=1,O2714,"")</f>
        <v>5032.4589144304919</v>
      </c>
    </row>
    <row r="2715">
      <c r="A2715" s="6">
        <v>4</v>
      </c>
      <c r="B2715" s="6">
        <v>3</v>
      </c>
      <c r="C2715" s="6">
        <v>14</v>
      </c>
      <c r="D2715" s="6">
        <f>A2715+B2715+C2715</f>
        <v>21</v>
      </c>
      <c r="E2715" s="5">
        <f>IF(A2715=0,0,A2715*LABOR_HRS_WK_TOM*SEASON_WEEKS*(1+DIM_PCT_TOM)^A2715)</f>
        <v>527.07600000000014</v>
      </c>
      <c r="F2715" s="5">
        <f>IF(B2715=0,0,B2715*LABOR_HRS_WK_CAR*SEASON_WEEKS*(1+DIM_PCT_CAR)^B2715)</f>
        <v>96.920156249999962</v>
      </c>
      <c r="G2715" s="5">
        <f>IF(C2715=0,0,C2715*LABOR_HRS_WK_MES*SEASON_WEEKS*(1+DIM_PCT_MES)^C2715)</f>
        <v>749.67149159246435</v>
      </c>
      <c r="H2715" s="5">
        <f>E2715+F2715+G2715</f>
        <v>1373.6676478424645</v>
      </c>
      <c r="I2715" s="5">
        <f>MIN(H2715,FARMER_HRS)</f>
        <v>720</v>
      </c>
      <c r="J2715" s="5">
        <f>MAX(0,H2715-FARMER_HRS)</f>
        <v>653.66764784246448</v>
      </c>
      <c r="K2715" s="2">
        <f>I2715*FARMER_RATE+J2715*TEMP_WORKER_RATE</f>
        <v>36348.396663931679</v>
      </c>
      <c r="L2715" s="2">
        <f>A2715*PRICE_TOM+B2715*PRICE_CAR+C2715*PRICE_MES</f>
        <v>79282</v>
      </c>
      <c r="M2715" s="2">
        <f>A2715*FERT_BED_TOM+B2715*FERT_BED_CAR+C2715*FERT_BED_MES</f>
        <v>17160</v>
      </c>
      <c r="N2715" s="6">
        <f>IF(AND(D2715&lt;=TOTAL_BEDS,J2715&lt;=TEMP_WORKER_MAX*TEMP_WORKER_HRS),1,0)</f>
        <v>1</v>
      </c>
      <c r="O2715" s="2">
        <f>L2715-M2715-K2715-FIXED_COSTS</f>
        <v>5773.6033360683214</v>
      </c>
      <c r="P2715" s="2">
        <f>IF(N2715=1,O2715,"")</f>
        <v>5773.6033360683214</v>
      </c>
    </row>
    <row r="2716">
      <c r="A2716" s="6">
        <v>4</v>
      </c>
      <c r="B2716" s="6">
        <v>3</v>
      </c>
      <c r="C2716" s="6">
        <v>15</v>
      </c>
      <c r="D2716" s="6">
        <f>A2716+B2716+C2716</f>
        <v>22</v>
      </c>
      <c r="E2716" s="5">
        <f>IF(A2716=0,0,A2716*LABOR_HRS_WK_TOM*SEASON_WEEKS*(1+DIM_PCT_TOM)^A2716)</f>
        <v>527.07600000000014</v>
      </c>
      <c r="F2716" s="5">
        <f>IF(B2716=0,0,B2716*LABOR_HRS_WK_CAR*SEASON_WEEKS*(1+DIM_PCT_CAR)^B2716)</f>
        <v>96.920156249999962</v>
      </c>
      <c r="G2716" s="5">
        <f>IF(C2716=0,0,C2716*LABOR_HRS_WK_MES*SEASON_WEEKS*(1+DIM_PCT_MES)^C2716)</f>
        <v>813.25969846861074</v>
      </c>
      <c r="H2716" s="5">
        <f>E2716+F2716+G2716</f>
        <v>1437.2558547186109</v>
      </c>
      <c r="I2716" s="5">
        <f>MIN(H2716,FARMER_HRS)</f>
        <v>720</v>
      </c>
      <c r="J2716" s="5">
        <f>MAX(0,H2716-FARMER_HRS)</f>
        <v>717.25585471861086</v>
      </c>
      <c r="K2716" s="2">
        <f>I2716*FARMER_RATE+J2716*TEMP_WORKER_RATE</f>
        <v>37452.358588864772</v>
      </c>
      <c r="L2716" s="2">
        <f>A2716*PRICE_TOM+B2716*PRICE_CAR+C2716*PRICE_MES</f>
        <v>81982</v>
      </c>
      <c r="M2716" s="2">
        <f>A2716*FERT_BED_TOM+B2716*FERT_BED_CAR+C2716*FERT_BED_MES</f>
        <v>18040</v>
      </c>
      <c r="N2716" s="6">
        <f>IF(AND(D2716&lt;=TOTAL_BEDS,J2716&lt;=TEMP_WORKER_MAX*TEMP_WORKER_HRS),1,0)</f>
        <v>1</v>
      </c>
      <c r="O2716" s="2">
        <f>L2716-M2716-K2716-FIXED_COSTS</f>
        <v>6489.6414111352278</v>
      </c>
      <c r="P2716" s="2">
        <f>IF(N2716=1,O2716,"")</f>
        <v>6489.6414111352278</v>
      </c>
    </row>
    <row r="2717">
      <c r="A2717" s="6">
        <v>4</v>
      </c>
      <c r="B2717" s="6">
        <v>3</v>
      </c>
      <c r="C2717" s="6">
        <v>16</v>
      </c>
      <c r="D2717" s="6">
        <f>A2717+B2717+C2717</f>
        <v>23</v>
      </c>
      <c r="E2717" s="5">
        <f>IF(A2717=0,0,A2717*LABOR_HRS_WK_TOM*SEASON_WEEKS*(1+DIM_PCT_TOM)^A2717)</f>
        <v>527.07600000000014</v>
      </c>
      <c r="F2717" s="5">
        <f>IF(B2717=0,0,B2717*LABOR_HRS_WK_CAR*SEASON_WEEKS*(1+DIM_PCT_CAR)^B2717)</f>
        <v>96.920156249999962</v>
      </c>
      <c r="G2717" s="5">
        <f>IF(C2717=0,0,C2717*LABOR_HRS_WK_MES*SEASON_WEEKS*(1+DIM_PCT_MES)^C2717)</f>
        <v>878.32047434609967</v>
      </c>
      <c r="H2717" s="5">
        <f>E2717+F2717+G2717</f>
        <v>1502.3166305961</v>
      </c>
      <c r="I2717" s="5">
        <f>MIN(H2717,FARMER_HRS)</f>
        <v>720</v>
      </c>
      <c r="J2717" s="5">
        <f>MAX(0,H2717-FARMER_HRS)</f>
        <v>782.31663059609991</v>
      </c>
      <c r="K2717" s="2">
        <f>I2717*FARMER_RATE+J2717*TEMP_WORKER_RATE</f>
        <v>38581.885947848954</v>
      </c>
      <c r="L2717" s="2">
        <f>A2717*PRICE_TOM+B2717*PRICE_CAR+C2717*PRICE_MES</f>
        <v>84682</v>
      </c>
      <c r="M2717" s="2">
        <f>A2717*FERT_BED_TOM+B2717*FERT_BED_CAR+C2717*FERT_BED_MES</f>
        <v>18920</v>
      </c>
      <c r="N2717" s="6">
        <f>IF(AND(D2717&lt;=TOTAL_BEDS,J2717&lt;=TEMP_WORKER_MAX*TEMP_WORKER_HRS),1,0)</f>
        <v>1</v>
      </c>
      <c r="O2717" s="2">
        <f>L2717-M2717-K2717-FIXED_COSTS</f>
        <v>7180.1140521510461</v>
      </c>
      <c r="P2717" s="2">
        <f>IF(N2717=1,O2717,"")</f>
        <v>7180.1140521510461</v>
      </c>
    </row>
    <row r="2718">
      <c r="A2718" s="6">
        <v>4</v>
      </c>
      <c r="B2718" s="6">
        <v>3</v>
      </c>
      <c r="C2718" s="6">
        <v>17</v>
      </c>
      <c r="D2718" s="6">
        <f>A2718+B2718+C2718</f>
        <v>24</v>
      </c>
      <c r="E2718" s="5">
        <f>IF(A2718=0,0,A2718*LABOR_HRS_WK_TOM*SEASON_WEEKS*(1+DIM_PCT_TOM)^A2718)</f>
        <v>527.07600000000014</v>
      </c>
      <c r="F2718" s="5">
        <f>IF(B2718=0,0,B2718*LABOR_HRS_WK_CAR*SEASON_WEEKS*(1+DIM_PCT_CAR)^B2718)</f>
        <v>96.920156249999962</v>
      </c>
      <c r="G2718" s="5">
        <f>IF(C2718=0,0,C2718*LABOR_HRS_WK_MES*SEASON_WEEKS*(1+DIM_PCT_MES)^C2718)</f>
        <v>944.88069779263992</v>
      </c>
      <c r="H2718" s="5">
        <f>E2718+F2718+G2718</f>
        <v>1568.87685404264</v>
      </c>
      <c r="I2718" s="5">
        <f>MIN(H2718,FARMER_HRS)</f>
        <v>720</v>
      </c>
      <c r="J2718" s="5">
        <f>MAX(0,H2718-FARMER_HRS)</f>
        <v>848.87685404263993</v>
      </c>
      <c r="K2718" s="2">
        <f>I2718*FARMER_RATE+J2718*TEMP_WORKER_RATE</f>
        <v>39737.445382684717</v>
      </c>
      <c r="L2718" s="2">
        <f>A2718*PRICE_TOM+B2718*PRICE_CAR+C2718*PRICE_MES</f>
        <v>87382</v>
      </c>
      <c r="M2718" s="2">
        <f>A2718*FERT_BED_TOM+B2718*FERT_BED_CAR+C2718*FERT_BED_MES</f>
        <v>19800</v>
      </c>
      <c r="N2718" s="6">
        <f>IF(AND(D2718&lt;=TOTAL_BEDS,J2718&lt;=TEMP_WORKER_MAX*TEMP_WORKER_HRS),1,0)</f>
        <v>1</v>
      </c>
      <c r="O2718" s="2">
        <f>L2718-M2718-K2718-FIXED_COSTS</f>
        <v>7844.5546173152834</v>
      </c>
      <c r="P2718" s="2">
        <f>IF(N2718=1,O2718,"")</f>
        <v>7844.5546173152834</v>
      </c>
    </row>
    <row r="2719">
      <c r="A2719" s="6">
        <v>4</v>
      </c>
      <c r="B2719" s="6">
        <v>3</v>
      </c>
      <c r="C2719" s="6">
        <v>18</v>
      </c>
      <c r="D2719" s="6">
        <f>A2719+B2719+C2719</f>
        <v>25</v>
      </c>
      <c r="E2719" s="5">
        <f>IF(A2719=0,0,A2719*LABOR_HRS_WK_TOM*SEASON_WEEKS*(1+DIM_PCT_TOM)^A2719)</f>
        <v>527.07600000000014</v>
      </c>
      <c r="F2719" s="5">
        <f>IF(B2719=0,0,B2719*LABOR_HRS_WK_CAR*SEASON_WEEKS*(1+DIM_PCT_CAR)^B2719)</f>
        <v>96.920156249999962</v>
      </c>
      <c r="G2719" s="5">
        <f>IF(C2719=0,0,C2719*LABOR_HRS_WK_MES*SEASON_WEEKS*(1+DIM_PCT_MES)^C2719)</f>
        <v>1012.9676892512272</v>
      </c>
      <c r="H2719" s="5">
        <f>E2719+F2719+G2719</f>
        <v>1636.9638455012273</v>
      </c>
      <c r="I2719" s="5">
        <f>MIN(H2719,FARMER_HRS)</f>
        <v>720</v>
      </c>
      <c r="J2719" s="5">
        <f>MAX(0,H2719-FARMER_HRS)</f>
        <v>916.9638455012273</v>
      </c>
      <c r="K2719" s="2">
        <f>I2719*FARMER_RATE+J2719*TEMP_WORKER_RATE</f>
        <v>40919.511206618525</v>
      </c>
      <c r="L2719" s="2">
        <f>A2719*PRICE_TOM+B2719*PRICE_CAR+C2719*PRICE_MES</f>
        <v>90082</v>
      </c>
      <c r="M2719" s="2">
        <f>A2719*FERT_BED_TOM+B2719*FERT_BED_CAR+C2719*FERT_BED_MES</f>
        <v>20680</v>
      </c>
      <c r="N2719" s="6">
        <f>IF(AND(D2719&lt;=TOTAL_BEDS,J2719&lt;=TEMP_WORKER_MAX*TEMP_WORKER_HRS),1,0)</f>
        <v>1</v>
      </c>
      <c r="O2719" s="2">
        <f>L2719-M2719-K2719-FIXED_COSTS</f>
        <v>8482.4887933814753</v>
      </c>
      <c r="P2719" s="2">
        <f>IF(N2719=1,O2719,"")</f>
        <v>8482.4887933814753</v>
      </c>
    </row>
    <row r="2720">
      <c r="A2720" s="6">
        <v>4</v>
      </c>
      <c r="B2720" s="6">
        <v>3</v>
      </c>
      <c r="C2720" s="6">
        <v>19</v>
      </c>
      <c r="D2720" s="6">
        <f>A2720+B2720+C2720</f>
        <v>26</v>
      </c>
      <c r="E2720" s="5">
        <f>IF(A2720=0,0,A2720*LABOR_HRS_WK_TOM*SEASON_WEEKS*(1+DIM_PCT_TOM)^A2720)</f>
        <v>527.07600000000014</v>
      </c>
      <c r="F2720" s="5">
        <f>IF(B2720=0,0,B2720*LABOR_HRS_WK_CAR*SEASON_WEEKS*(1+DIM_PCT_CAR)^B2720)</f>
        <v>96.920156249999962</v>
      </c>
      <c r="G2720" s="5">
        <f>IF(C2720=0,0,C2720*LABOR_HRS_WK_MES*SEASON_WEEKS*(1+DIM_PCT_MES)^C2720)</f>
        <v>1082.6092178872491</v>
      </c>
      <c r="H2720" s="5">
        <f>E2720+F2720+G2720</f>
        <v>1706.6053741372493</v>
      </c>
      <c r="I2720" s="5">
        <f>MIN(H2720,FARMER_HRS)</f>
        <v>720</v>
      </c>
      <c r="J2720" s="5">
        <f>MAX(0,H2720-FARMER_HRS)</f>
        <v>986.60537413724933</v>
      </c>
      <c r="K2720" s="2">
        <f>I2720*FARMER_RATE+J2720*TEMP_WORKER_RATE</f>
        <v>42128.565523216137</v>
      </c>
      <c r="L2720" s="2">
        <f>A2720*PRICE_TOM+B2720*PRICE_CAR+C2720*PRICE_MES</f>
        <v>92782</v>
      </c>
      <c r="M2720" s="2">
        <f>A2720*FERT_BED_TOM+B2720*FERT_BED_CAR+C2720*FERT_BED_MES</f>
        <v>21560</v>
      </c>
      <c r="N2720" s="6">
        <f>IF(AND(D2720&lt;=TOTAL_BEDS,J2720&lt;=TEMP_WORKER_MAX*TEMP_WORKER_HRS),1,0)</f>
        <v>1</v>
      </c>
      <c r="O2720" s="2">
        <f>L2720-M2720-K2720-FIXED_COSTS</f>
        <v>9093.4344767838629</v>
      </c>
      <c r="P2720" s="2">
        <f>IF(N2720=1,O2720,"")</f>
        <v>9093.4344767838629</v>
      </c>
    </row>
    <row r="2721">
      <c r="A2721" s="6">
        <v>4</v>
      </c>
      <c r="B2721" s="6">
        <v>3</v>
      </c>
      <c r="C2721" s="6">
        <v>20</v>
      </c>
      <c r="D2721" s="6">
        <f>A2721+B2721+C2721</f>
        <v>27</v>
      </c>
      <c r="E2721" s="5">
        <f>IF(A2721=0,0,A2721*LABOR_HRS_WK_TOM*SEASON_WEEKS*(1+DIM_PCT_TOM)^A2721)</f>
        <v>527.07600000000014</v>
      </c>
      <c r="F2721" s="5">
        <f>IF(B2721=0,0,B2721*LABOR_HRS_WK_CAR*SEASON_WEEKS*(1+DIM_PCT_CAR)^B2721)</f>
        <v>96.920156249999962</v>
      </c>
      <c r="G2721" s="5">
        <f>IF(C2721=0,0,C2721*LABOR_HRS_WK_MES*SEASON_WEEKS*(1+DIM_PCT_MES)^C2721)</f>
        <v>1153.8335085377259</v>
      </c>
      <c r="H2721" s="5">
        <f>E2721+F2721+G2721</f>
        <v>1777.829664787726</v>
      </c>
      <c r="I2721" s="5">
        <f>MIN(H2721,FARMER_HRS)</f>
        <v>720</v>
      </c>
      <c r="J2721" s="5">
        <f>MAX(0,H2721-FARMER_HRS)</f>
        <v>1057.829664787726</v>
      </c>
      <c r="K2721" s="2">
        <f>I2721*FARMER_RATE+J2721*TEMP_WORKER_RATE</f>
        <v>43365.098347009131</v>
      </c>
      <c r="L2721" s="2">
        <f>A2721*PRICE_TOM+B2721*PRICE_CAR+C2721*PRICE_MES</f>
        <v>95482</v>
      </c>
      <c r="M2721" s="2">
        <f>A2721*FERT_BED_TOM+B2721*FERT_BED_CAR+C2721*FERT_BED_MES</f>
        <v>22440</v>
      </c>
      <c r="N2721" s="6">
        <f>IF(AND(D2721&lt;=TOTAL_BEDS,J2721&lt;=TEMP_WORKER_MAX*TEMP_WORKER_HRS),1,0)</f>
        <v>1</v>
      </c>
      <c r="O2721" s="2">
        <f>L2721-M2721-K2721-FIXED_COSTS</f>
        <v>9676.90165299087</v>
      </c>
      <c r="P2721" s="2">
        <f>IF(N2721=1,O2721,"")</f>
        <v>9676.90165299087</v>
      </c>
    </row>
    <row r="2722">
      <c r="A2722" s="6">
        <v>4</v>
      </c>
      <c r="B2722" s="6">
        <v>3</v>
      </c>
      <c r="C2722" s="6">
        <v>21</v>
      </c>
      <c r="D2722" s="6">
        <f>A2722+B2722+C2722</f>
        <v>28</v>
      </c>
      <c r="E2722" s="5">
        <f>IF(A2722=0,0,A2722*LABOR_HRS_WK_TOM*SEASON_WEEKS*(1+DIM_PCT_TOM)^A2722)</f>
        <v>527.07600000000014</v>
      </c>
      <c r="F2722" s="5">
        <f>IF(B2722=0,0,B2722*LABOR_HRS_WK_CAR*SEASON_WEEKS*(1+DIM_PCT_CAR)^B2722)</f>
        <v>96.920156249999962</v>
      </c>
      <c r="G2722" s="5">
        <f>IF(C2722=0,0,C2722*LABOR_HRS_WK_MES*SEASON_WEEKS*(1+DIM_PCT_MES)^C2722)</f>
        <v>1226.6692487641699</v>
      </c>
      <c r="H2722" s="5">
        <f>E2722+F2722+G2722</f>
        <v>1850.6654050141701</v>
      </c>
      <c r="I2722" s="5">
        <f>MIN(H2722,FARMER_HRS)</f>
        <v>720</v>
      </c>
      <c r="J2722" s="5">
        <f>MAX(0,H2722-FARMER_HRS)</f>
        <v>1130.6654050141701</v>
      </c>
      <c r="K2722" s="2">
        <f>I2722*FARMER_RATE+J2722*TEMP_WORKER_RATE</f>
        <v>44629.607725940456</v>
      </c>
      <c r="L2722" s="2">
        <f>A2722*PRICE_TOM+B2722*PRICE_CAR+C2722*PRICE_MES</f>
        <v>98182</v>
      </c>
      <c r="M2722" s="2">
        <f>A2722*FERT_BED_TOM+B2722*FERT_BED_CAR+C2722*FERT_BED_MES</f>
        <v>23320</v>
      </c>
      <c r="N2722" s="6">
        <f>IF(AND(D2722&lt;=TOTAL_BEDS,J2722&lt;=TEMP_WORKER_MAX*TEMP_WORKER_HRS),1,0)</f>
        <v>1</v>
      </c>
      <c r="O2722" s="2">
        <f>L2722-M2722-K2722-FIXED_COSTS</f>
        <v>10232.392274059544</v>
      </c>
      <c r="P2722" s="2">
        <f>IF(N2722=1,O2722,"")</f>
        <v>10232.392274059544</v>
      </c>
    </row>
    <row r="2723">
      <c r="A2723" s="6">
        <v>4</v>
      </c>
      <c r="B2723" s="6">
        <v>3</v>
      </c>
      <c r="C2723" s="6">
        <v>22</v>
      </c>
      <c r="D2723" s="6">
        <f>A2723+B2723+C2723</f>
        <v>29</v>
      </c>
      <c r="E2723" s="5">
        <f>IF(A2723=0,0,A2723*LABOR_HRS_WK_TOM*SEASON_WEEKS*(1+DIM_PCT_TOM)^A2723)</f>
        <v>527.07600000000014</v>
      </c>
      <c r="F2723" s="5">
        <f>IF(B2723=0,0,B2723*LABOR_HRS_WK_CAR*SEASON_WEEKS*(1+DIM_PCT_CAR)^B2723)</f>
        <v>96.920156249999962</v>
      </c>
      <c r="G2723" s="5">
        <f>IF(C2723=0,0,C2723*LABOR_HRS_WK_MES*SEASON_WEEKS*(1+DIM_PCT_MES)^C2723)</f>
        <v>1301.1455960105659</v>
      </c>
      <c r="H2723" s="5">
        <f>E2723+F2723+G2723</f>
        <v>1925.1417522605661</v>
      </c>
      <c r="I2723" s="5">
        <f>MIN(H2723,FARMER_HRS)</f>
        <v>720</v>
      </c>
      <c r="J2723" s="5">
        <f>MAX(0,H2723-FARMER_HRS)</f>
        <v>1205.1417522605661</v>
      </c>
      <c r="K2723" s="2">
        <f>I2723*FARMER_RATE+J2723*TEMP_WORKER_RATE</f>
        <v>45922.599865634824</v>
      </c>
      <c r="L2723" s="2">
        <f>A2723*PRICE_TOM+B2723*PRICE_CAR+C2723*PRICE_MES</f>
        <v>100882</v>
      </c>
      <c r="M2723" s="2">
        <f>A2723*FERT_BED_TOM+B2723*FERT_BED_CAR+C2723*FERT_BED_MES</f>
        <v>24200</v>
      </c>
      <c r="N2723" s="6">
        <f>IF(AND(D2723&lt;=TOTAL_BEDS,J2723&lt;=TEMP_WORKER_MAX*TEMP_WORKER_HRS),1,0)</f>
        <v>1</v>
      </c>
      <c r="O2723" s="2">
        <f>L2723-M2723-K2723-FIXED_COSTS</f>
        <v>10759.400134365176</v>
      </c>
      <c r="P2723" s="2">
        <f>IF(N2723=1,O2723,"")</f>
        <v>10759.400134365176</v>
      </c>
    </row>
    <row r="2724">
      <c r="A2724" s="6">
        <v>4</v>
      </c>
      <c r="B2724" s="6">
        <v>3</v>
      </c>
      <c r="C2724" s="6">
        <v>23</v>
      </c>
      <c r="D2724" s="6">
        <f>A2724+B2724+C2724</f>
        <v>30</v>
      </c>
      <c r="E2724" s="5">
        <f>IF(A2724=0,0,A2724*LABOR_HRS_WK_TOM*SEASON_WEEKS*(1+DIM_PCT_TOM)^A2724)</f>
        <v>527.07600000000014</v>
      </c>
      <c r="F2724" s="5">
        <f>IF(B2724=0,0,B2724*LABOR_HRS_WK_CAR*SEASON_WEEKS*(1+DIM_PCT_CAR)^B2724)</f>
        <v>96.920156249999962</v>
      </c>
      <c r="G2724" s="5">
        <f>IF(C2724=0,0,C2724*LABOR_HRS_WK_MES*SEASON_WEEKS*(1+DIM_PCT_MES)^C2724)</f>
        <v>1377.2921848680023</v>
      </c>
      <c r="H2724" s="5">
        <f>E2724+F2724+G2724</f>
        <v>2001.2883411180023</v>
      </c>
      <c r="I2724" s="5">
        <f>MIN(H2724,FARMER_HRS)</f>
        <v>720</v>
      </c>
      <c r="J2724" s="5">
        <f>MAX(0,H2724-FARMER_HRS)</f>
        <v>1281.2883411180023</v>
      </c>
      <c r="K2724" s="2">
        <f>I2724*FARMER_RATE+J2724*TEMP_WORKER_RATE</f>
        <v>47244.58925552087</v>
      </c>
      <c r="L2724" s="2">
        <f>A2724*PRICE_TOM+B2724*PRICE_CAR+C2724*PRICE_MES</f>
        <v>103582</v>
      </c>
      <c r="M2724" s="2">
        <f>A2724*FERT_BED_TOM+B2724*FERT_BED_CAR+C2724*FERT_BED_MES</f>
        <v>25080</v>
      </c>
      <c r="N2724" s="6">
        <f>IF(AND(D2724&lt;=TOTAL_BEDS,J2724&lt;=TEMP_WORKER_MAX*TEMP_WORKER_HRS),1,0)</f>
        <v>1</v>
      </c>
      <c r="O2724" s="2">
        <f>L2724-M2724-K2724-FIXED_COSTS</f>
        <v>11257.41074447913</v>
      </c>
      <c r="P2724" s="2">
        <f>IF(N2724=1,O2724,"")</f>
        <v>11257.41074447913</v>
      </c>
    </row>
    <row r="2725">
      <c r="A2725" s="6">
        <v>4</v>
      </c>
      <c r="B2725" s="6">
        <v>3</v>
      </c>
      <c r="C2725" s="6">
        <v>24</v>
      </c>
      <c r="D2725" s="6">
        <f>A2725+B2725+C2725</f>
        <v>31</v>
      </c>
      <c r="E2725" s="5">
        <f>IF(A2725=0,0,A2725*LABOR_HRS_WK_TOM*SEASON_WEEKS*(1+DIM_PCT_TOM)^A2725)</f>
        <v>527.07600000000014</v>
      </c>
      <c r="F2725" s="5">
        <f>IF(B2725=0,0,B2725*LABOR_HRS_WK_CAR*SEASON_WEEKS*(1+DIM_PCT_CAR)^B2725)</f>
        <v>96.920156249999962</v>
      </c>
      <c r="G2725" s="5">
        <f>IF(C2725=0,0,C2725*LABOR_HRS_WK_MES*SEASON_WEEKS*(1+DIM_PCT_MES)^C2725)</f>
        <v>1455.139134447498</v>
      </c>
      <c r="H2725" s="5">
        <f>E2725+F2725+G2725</f>
        <v>2079.135290697498</v>
      </c>
      <c r="I2725" s="5">
        <f>MIN(H2725,FARMER_HRS)</f>
        <v>720</v>
      </c>
      <c r="J2725" s="5">
        <f>MAX(0,H2725-FARMER_HRS)</f>
        <v>1359.135290697498</v>
      </c>
      <c r="K2725" s="2">
        <f>I2725*FARMER_RATE+J2725*TEMP_WORKER_RATE</f>
        <v>48596.09879683156</v>
      </c>
      <c r="L2725" s="2">
        <f>A2725*PRICE_TOM+B2725*PRICE_CAR+C2725*PRICE_MES</f>
        <v>106282</v>
      </c>
      <c r="M2725" s="2">
        <f>A2725*FERT_BED_TOM+B2725*FERT_BED_CAR+C2725*FERT_BED_MES</f>
        <v>25960</v>
      </c>
      <c r="N2725" s="6">
        <f>IF(AND(D2725&lt;=TOTAL_BEDS,J2725&lt;=TEMP_WORKER_MAX*TEMP_WORKER_HRS),1,0)</f>
        <v>1</v>
      </c>
      <c r="O2725" s="2">
        <f>L2725-M2725-K2725-FIXED_COSTS</f>
        <v>11725.90120316844</v>
      </c>
      <c r="P2725" s="2">
        <f>IF(N2725=1,O2725,"")</f>
        <v>11725.90120316844</v>
      </c>
    </row>
    <row r="2726">
      <c r="A2726" s="6">
        <v>4</v>
      </c>
      <c r="B2726" s="6">
        <v>3</v>
      </c>
      <c r="C2726" s="6">
        <v>25</v>
      </c>
      <c r="D2726" s="6">
        <f>A2726+B2726+C2726</f>
        <v>32</v>
      </c>
      <c r="E2726" s="5">
        <f>IF(A2726=0,0,A2726*LABOR_HRS_WK_TOM*SEASON_WEEKS*(1+DIM_PCT_TOM)^A2726)</f>
        <v>527.07600000000014</v>
      </c>
      <c r="F2726" s="5">
        <f>IF(B2726=0,0,B2726*LABOR_HRS_WK_CAR*SEASON_WEEKS*(1+DIM_PCT_CAR)^B2726)</f>
        <v>96.920156249999962</v>
      </c>
      <c r="G2726" s="5">
        <f>IF(C2726=0,0,C2726*LABOR_HRS_WK_MES*SEASON_WEEKS*(1+DIM_PCT_MES)^C2726)</f>
        <v>1534.7170558625955</v>
      </c>
      <c r="H2726" s="5">
        <f>E2726+F2726+G2726</f>
        <v>2158.7132121125956</v>
      </c>
      <c r="I2726" s="5">
        <f>MIN(H2726,FARMER_HRS)</f>
        <v>720</v>
      </c>
      <c r="J2726" s="5">
        <f>MAX(0,H2726-FARMER_HRS)</f>
        <v>1438.7132121125956</v>
      </c>
      <c r="K2726" s="2">
        <f>I2726*FARMER_RATE+J2726*TEMP_WORKER_RATE</f>
        <v>49977.659932510338</v>
      </c>
      <c r="L2726" s="2">
        <f>A2726*PRICE_TOM+B2726*PRICE_CAR+C2726*PRICE_MES</f>
        <v>108982</v>
      </c>
      <c r="M2726" s="2">
        <f>A2726*FERT_BED_TOM+B2726*FERT_BED_CAR+C2726*FERT_BED_MES</f>
        <v>26840</v>
      </c>
      <c r="N2726" s="6">
        <f>IF(AND(D2726&lt;=TOTAL_BEDS,J2726&lt;=TEMP_WORKER_MAX*TEMP_WORKER_HRS),1,0)</f>
        <v>1</v>
      </c>
      <c r="O2726" s="2">
        <f>L2726-M2726-K2726-FIXED_COSTS</f>
        <v>12164.340067489662</v>
      </c>
      <c r="P2726" s="2">
        <f>IF(N2726=1,O2726,"")</f>
        <v>12164.340067489662</v>
      </c>
    </row>
    <row r="2727">
      <c r="A2727" s="6">
        <v>4</v>
      </c>
      <c r="B2727" s="6">
        <v>3</v>
      </c>
      <c r="C2727" s="6">
        <v>26</v>
      </c>
      <c r="D2727" s="6">
        <f>A2727+B2727+C2727</f>
        <v>33</v>
      </c>
      <c r="E2727" s="5">
        <f>IF(A2727=0,0,A2727*LABOR_HRS_WK_TOM*SEASON_WEEKS*(1+DIM_PCT_TOM)^A2727)</f>
        <v>527.07600000000014</v>
      </c>
      <c r="F2727" s="5">
        <f>IF(B2727=0,0,B2727*LABOR_HRS_WK_CAR*SEASON_WEEKS*(1+DIM_PCT_CAR)^B2727)</f>
        <v>96.920156249999962</v>
      </c>
      <c r="G2727" s="5">
        <f>IF(C2727=0,0,C2727*LABOR_HRS_WK_MES*SEASON_WEEKS*(1+DIM_PCT_MES)^C2727)</f>
        <v>1616.0570598233128</v>
      </c>
      <c r="H2727" s="5">
        <f>E2727+F2727+G2727</f>
        <v>2240.0532160733128</v>
      </c>
      <c r="I2727" s="5">
        <f>MIN(H2727,FARMER_HRS)</f>
        <v>720</v>
      </c>
      <c r="J2727" s="5">
        <f>MAX(0,H2727-FARMER_HRS)</f>
        <v>1520.0532160733128</v>
      </c>
      <c r="K2727" s="2">
        <f>I2727*FARMER_RATE+J2727*TEMP_WORKER_RATE</f>
        <v>51389.812779050568</v>
      </c>
      <c r="L2727" s="2">
        <f>A2727*PRICE_TOM+B2727*PRICE_CAR+C2727*PRICE_MES</f>
        <v>111682</v>
      </c>
      <c r="M2727" s="2">
        <f>A2727*FERT_BED_TOM+B2727*FERT_BED_CAR+C2727*FERT_BED_MES</f>
        <v>27720</v>
      </c>
      <c r="N2727" s="6">
        <f>IF(AND(D2727&lt;=TOTAL_BEDS,J2727&lt;=TEMP_WORKER_MAX*TEMP_WORKER_HRS),1,0)</f>
        <v>1</v>
      </c>
      <c r="O2727" s="2">
        <f>L2727-M2727-K2727-FIXED_COSTS</f>
        <v>12572.187220949432</v>
      </c>
      <c r="P2727" s="2">
        <f>IF(N2727=1,O2727,"")</f>
        <v>12572.187220949432</v>
      </c>
    </row>
    <row r="2728">
      <c r="A2728" s="6">
        <v>4</v>
      </c>
      <c r="B2728" s="6">
        <v>3</v>
      </c>
      <c r="C2728" s="6">
        <v>27</v>
      </c>
      <c r="D2728" s="6">
        <f>A2728+B2728+C2728</f>
        <v>34</v>
      </c>
      <c r="E2728" s="5">
        <f>IF(A2728=0,0,A2728*LABOR_HRS_WK_TOM*SEASON_WEEKS*(1+DIM_PCT_TOM)^A2728)</f>
        <v>527.07600000000014</v>
      </c>
      <c r="F2728" s="5">
        <f>IF(B2728=0,0,B2728*LABOR_HRS_WK_CAR*SEASON_WEEKS*(1+DIM_PCT_CAR)^B2728)</f>
        <v>96.920156249999962</v>
      </c>
      <c r="G2728" s="5">
        <f>IF(C2728=0,0,C2728*LABOR_HRS_WK_MES*SEASON_WEEKS*(1+DIM_PCT_MES)^C2728)</f>
        <v>1699.19076434307</v>
      </c>
      <c r="H2728" s="5">
        <f>E2728+F2728+G2728</f>
        <v>2323.18692059307</v>
      </c>
      <c r="I2728" s="5">
        <f>MIN(H2728,FARMER_HRS)</f>
        <v>720</v>
      </c>
      <c r="J2728" s="5">
        <f>MAX(0,H2728-FARMER_HRS)</f>
        <v>1603.1869205930702</v>
      </c>
      <c r="K2728" s="2">
        <f>I2728*FARMER_RATE+J2728*TEMP_WORKER_RATE</f>
        <v>52833.106260296358</v>
      </c>
      <c r="L2728" s="2">
        <f>A2728*PRICE_TOM+B2728*PRICE_CAR+C2728*PRICE_MES</f>
        <v>114382</v>
      </c>
      <c r="M2728" s="2">
        <f>A2728*FERT_BED_TOM+B2728*FERT_BED_CAR+C2728*FERT_BED_MES</f>
        <v>28600</v>
      </c>
      <c r="N2728" s="6">
        <f>IF(AND(D2728&lt;=TOTAL_BEDS,J2728&lt;=TEMP_WORKER_MAX*TEMP_WORKER_HRS),1,0)</f>
        <v>1</v>
      </c>
      <c r="O2728" s="2">
        <f>L2728-M2728-K2728-FIXED_COSTS</f>
        <v>12948.893739703642</v>
      </c>
      <c r="P2728" s="2">
        <f>IF(N2728=1,O2728,"")</f>
        <v>12948.893739703642</v>
      </c>
    </row>
    <row r="2729">
      <c r="A2729" s="6">
        <v>4</v>
      </c>
      <c r="B2729" s="6">
        <v>3</v>
      </c>
      <c r="C2729" s="6">
        <v>28</v>
      </c>
      <c r="D2729" s="6">
        <f>A2729+B2729+C2729</f>
        <v>35</v>
      </c>
      <c r="E2729" s="5">
        <f>IF(A2729=0,0,A2729*LABOR_HRS_WK_TOM*SEASON_WEEKS*(1+DIM_PCT_TOM)^A2729)</f>
        <v>527.07600000000014</v>
      </c>
      <c r="F2729" s="5">
        <f>IF(B2729=0,0,B2729*LABOR_HRS_WK_CAR*SEASON_WEEKS*(1+DIM_PCT_CAR)^B2729)</f>
        <v>96.920156249999962</v>
      </c>
      <c r="G2729" s="5">
        <f>IF(C2729=0,0,C2729*LABOR_HRS_WK_MES*SEASON_WEEKS*(1+DIM_PCT_MES)^C2729)</f>
        <v>1784.1503025602233</v>
      </c>
      <c r="H2729" s="5">
        <f>E2729+F2729+G2729</f>
        <v>2408.1464588102235</v>
      </c>
      <c r="I2729" s="5">
        <f>MIN(H2729,FARMER_HRS)</f>
        <v>720</v>
      </c>
      <c r="J2729" s="5">
        <f>MAX(0,H2729-FARMER_HRS)</f>
        <v>1688.1464588102235</v>
      </c>
      <c r="K2729" s="2">
        <f>I2729*FARMER_RATE+J2729*TEMP_WORKER_RATE</f>
        <v>54308.098243233049</v>
      </c>
      <c r="L2729" s="2">
        <f>A2729*PRICE_TOM+B2729*PRICE_CAR+C2729*PRICE_MES</f>
        <v>117082</v>
      </c>
      <c r="M2729" s="2">
        <f>A2729*FERT_BED_TOM+B2729*FERT_BED_CAR+C2729*FERT_BED_MES</f>
        <v>29480</v>
      </c>
      <c r="N2729" s="6">
        <f>IF(AND(D2729&lt;=TOTAL_BEDS,J2729&lt;=TEMP_WORKER_MAX*TEMP_WORKER_HRS),1,0)</f>
        <v>1</v>
      </c>
      <c r="O2729" s="2">
        <f>L2729-M2729-K2729-FIXED_COSTS</f>
        <v>13293.901756766951</v>
      </c>
      <c r="P2729" s="2">
        <f>IF(N2729=1,O2729,"")</f>
        <v>13293.901756766951</v>
      </c>
    </row>
    <row r="2730">
      <c r="A2730" s="6">
        <v>4</v>
      </c>
      <c r="B2730" s="6">
        <v>3</v>
      </c>
      <c r="C2730" s="6">
        <v>29</v>
      </c>
      <c r="D2730" s="6">
        <f>A2730+B2730+C2730</f>
        <v>36</v>
      </c>
      <c r="E2730" s="5">
        <f>IF(A2730=0,0,A2730*LABOR_HRS_WK_TOM*SEASON_WEEKS*(1+DIM_PCT_TOM)^A2730)</f>
        <v>527.07600000000014</v>
      </c>
      <c r="F2730" s="5">
        <f>IF(B2730=0,0,B2730*LABOR_HRS_WK_CAR*SEASON_WEEKS*(1+DIM_PCT_CAR)^B2730)</f>
        <v>96.920156249999962</v>
      </c>
      <c r="G2730" s="5">
        <f>IF(C2730=0,0,C2730*LABOR_HRS_WK_MES*SEASON_WEEKS*(1+DIM_PCT_MES)^C2730)</f>
        <v>1870.9683306758766</v>
      </c>
      <c r="H2730" s="5">
        <f>E2730+F2730+G2730</f>
        <v>2494.9644869258768</v>
      </c>
      <c r="I2730" s="5">
        <f>MIN(H2730,FARMER_HRS)</f>
        <v>720</v>
      </c>
      <c r="J2730" s="5">
        <f>MAX(0,H2730-FARMER_HRS)</f>
        <v>1774.9644869258768</v>
      </c>
      <c r="K2730" s="2">
        <f>I2730*FARMER_RATE+J2730*TEMP_WORKER_RATE</f>
        <v>55815.355675796469</v>
      </c>
      <c r="L2730" s="2">
        <f>A2730*PRICE_TOM+B2730*PRICE_CAR+C2730*PRICE_MES</f>
        <v>119782</v>
      </c>
      <c r="M2730" s="2">
        <f>A2730*FERT_BED_TOM+B2730*FERT_BED_CAR+C2730*FERT_BED_MES</f>
        <v>30360</v>
      </c>
      <c r="N2730" s="6">
        <f>IF(AND(D2730&lt;=TOTAL_BEDS,J2730&lt;=TEMP_WORKER_MAX*TEMP_WORKER_HRS),1,0)</f>
        <v>1</v>
      </c>
      <c r="O2730" s="2">
        <f>L2730-M2730-K2730-FIXED_COSTS</f>
        <v>13606.644324203531</v>
      </c>
      <c r="P2730" s="2">
        <f>IF(N2730=1,O2730,"")</f>
        <v>13606.644324203531</v>
      </c>
    </row>
    <row r="2731">
      <c r="A2731" s="6">
        <v>4</v>
      </c>
      <c r="B2731" s="6">
        <v>3</v>
      </c>
      <c r="C2731" s="6">
        <v>30</v>
      </c>
      <c r="D2731" s="6">
        <f>A2731+B2731+C2731</f>
        <v>37</v>
      </c>
      <c r="E2731" s="5">
        <f>IF(A2731=0,0,A2731*LABOR_HRS_WK_TOM*SEASON_WEEKS*(1+DIM_PCT_TOM)^A2731)</f>
        <v>527.07600000000014</v>
      </c>
      <c r="F2731" s="5">
        <f>IF(B2731=0,0,B2731*LABOR_HRS_WK_CAR*SEASON_WEEKS*(1+DIM_PCT_CAR)^B2731)</f>
        <v>96.920156249999962</v>
      </c>
      <c r="G2731" s="5">
        <f>IF(C2731=0,0,C2731*LABOR_HRS_WK_MES*SEASON_WEEKS*(1+DIM_PCT_MES)^C2731)</f>
        <v>1959.6780360096466</v>
      </c>
      <c r="H2731" s="5">
        <f>E2731+F2731+G2731</f>
        <v>2583.6741922596466</v>
      </c>
      <c r="I2731" s="5">
        <f>MIN(H2731,FARMER_HRS)</f>
        <v>720</v>
      </c>
      <c r="J2731" s="5">
        <f>MAX(0,H2731-FARMER_HRS)</f>
        <v>1863.6741922596466</v>
      </c>
      <c r="K2731" s="2">
        <f>I2731*FARMER_RATE+J2731*TEMP_WORKER_RATE</f>
        <v>57355.454726729979</v>
      </c>
      <c r="L2731" s="2">
        <f>A2731*PRICE_TOM+B2731*PRICE_CAR+C2731*PRICE_MES</f>
        <v>122482</v>
      </c>
      <c r="M2731" s="2">
        <f>A2731*FERT_BED_TOM+B2731*FERT_BED_CAR+C2731*FERT_BED_MES</f>
        <v>31240</v>
      </c>
      <c r="N2731" s="6">
        <f>IF(AND(D2731&lt;=TOTAL_BEDS,J2731&lt;=TEMP_WORKER_MAX*TEMP_WORKER_HRS),1,0)</f>
        <v>1</v>
      </c>
      <c r="O2731" s="2">
        <f>L2731-M2731-K2731-FIXED_COSTS</f>
        <v>13886.545273270021</v>
      </c>
      <c r="P2731" s="2">
        <f>IF(N2731=1,O2731,"")</f>
        <v>13886.545273270021</v>
      </c>
    </row>
    <row r="2732">
      <c r="A2732" s="6">
        <v>4</v>
      </c>
      <c r="B2732" s="6">
        <v>4</v>
      </c>
      <c r="C2732" s="6">
        <v>0</v>
      </c>
      <c r="D2732" s="6">
        <f>A2732+B2732+C2732</f>
        <v>8</v>
      </c>
      <c r="E2732" s="5">
        <f>IF(A2732=0,0,A2732*LABOR_HRS_WK_TOM*SEASON_WEEKS*(1+DIM_PCT_TOM)^A2732)</f>
        <v>527.07600000000014</v>
      </c>
      <c r="F2732" s="5">
        <f>IF(B2732=0,0,B2732*LABOR_HRS_WK_CAR*SEASON_WEEKS*(1+DIM_PCT_CAR)^B2732)</f>
        <v>132.45754687499993</v>
      </c>
      <c r="G2732" s="5">
        <f>IF(C2732=0,0,C2732*LABOR_HRS_WK_MES*SEASON_WEEKS*(1+DIM_PCT_MES)^C2732)</f>
        <v>0</v>
      </c>
      <c r="H2732" s="5">
        <f>E2732+F2732+G2732</f>
        <v>659.53354687500007</v>
      </c>
      <c r="I2732" s="5">
        <f>MIN(H2732,FARMER_HRS)</f>
        <v>659.53354687500007</v>
      </c>
      <c r="J2732" s="5">
        <f>MAX(0,H2732-FARMER_HRS)</f>
        <v>0</v>
      </c>
      <c r="K2732" s="2">
        <f>I2732*FARMER_RATE+J2732*TEMP_WORKER_RATE</f>
        <v>22900.470377604168</v>
      </c>
      <c r="L2732" s="2">
        <f>A2732*PRICE_TOM+B2732*PRICE_CAR+C2732*PRICE_MES</f>
        <v>43576</v>
      </c>
      <c r="M2732" s="2">
        <f>A2732*FERT_BED_TOM+B2732*FERT_BED_CAR+C2732*FERT_BED_MES</f>
        <v>5280</v>
      </c>
      <c r="N2732" s="6">
        <f>IF(AND(D2732&lt;=TOTAL_BEDS,J2732&lt;=TEMP_WORKER_MAX*TEMP_WORKER_HRS),1,0)</f>
        <v>1</v>
      </c>
      <c r="O2732" s="2">
        <f>L2732-M2732-K2732-FIXED_COSTS</f>
        <v>-4604.4703776041679</v>
      </c>
      <c r="P2732" s="2">
        <f>IF(N2732=1,O2732,"")</f>
        <v>-4604.4703776041679</v>
      </c>
    </row>
    <row r="2733">
      <c r="A2733" s="6">
        <v>4</v>
      </c>
      <c r="B2733" s="6">
        <v>4</v>
      </c>
      <c r="C2733" s="6">
        <v>1</v>
      </c>
      <c r="D2733" s="6">
        <f>A2733+B2733+C2733</f>
        <v>9</v>
      </c>
      <c r="E2733" s="5">
        <f>IF(A2733=0,0,A2733*LABOR_HRS_WK_TOM*SEASON_WEEKS*(1+DIM_PCT_TOM)^A2733)</f>
        <v>527.07600000000014</v>
      </c>
      <c r="F2733" s="5">
        <f>IF(B2733=0,0,B2733*LABOR_HRS_WK_CAR*SEASON_WEEKS*(1+DIM_PCT_CAR)^B2733)</f>
        <v>132.45754687499993</v>
      </c>
      <c r="G2733" s="5">
        <f>IF(C2733=0,0,C2733*LABOR_HRS_WK_MES*SEASON_WEEKS*(1+DIM_PCT_MES)^C2733)</f>
        <v>45.5625</v>
      </c>
      <c r="H2733" s="5">
        <f>E2733+F2733+G2733</f>
        <v>705.09604687500007</v>
      </c>
      <c r="I2733" s="5">
        <f>MIN(H2733,FARMER_HRS)</f>
        <v>705.09604687500007</v>
      </c>
      <c r="J2733" s="5">
        <f>MAX(0,H2733-FARMER_HRS)</f>
        <v>0</v>
      </c>
      <c r="K2733" s="2">
        <f>I2733*FARMER_RATE+J2733*TEMP_WORKER_RATE</f>
        <v>24482.501627604168</v>
      </c>
      <c r="L2733" s="2">
        <f>A2733*PRICE_TOM+B2733*PRICE_CAR+C2733*PRICE_MES</f>
        <v>46276</v>
      </c>
      <c r="M2733" s="2">
        <f>A2733*FERT_BED_TOM+B2733*FERT_BED_CAR+C2733*FERT_BED_MES</f>
        <v>6160</v>
      </c>
      <c r="N2733" s="6">
        <f>IF(AND(D2733&lt;=TOTAL_BEDS,J2733&lt;=TEMP_WORKER_MAX*TEMP_WORKER_HRS),1,0)</f>
        <v>1</v>
      </c>
      <c r="O2733" s="2">
        <f>L2733-M2733-K2733-FIXED_COSTS</f>
        <v>-4366.5016276041679</v>
      </c>
      <c r="P2733" s="2">
        <f>IF(N2733=1,O2733,"")</f>
        <v>-4366.5016276041679</v>
      </c>
    </row>
    <row r="2734">
      <c r="A2734" s="6">
        <v>4</v>
      </c>
      <c r="B2734" s="6">
        <v>4</v>
      </c>
      <c r="C2734" s="6">
        <v>2</v>
      </c>
      <c r="D2734" s="6">
        <f>A2734+B2734+C2734</f>
        <v>10</v>
      </c>
      <c r="E2734" s="5">
        <f>IF(A2734=0,0,A2734*LABOR_HRS_WK_TOM*SEASON_WEEKS*(1+DIM_PCT_TOM)^A2734)</f>
        <v>527.07600000000014</v>
      </c>
      <c r="F2734" s="5">
        <f>IF(B2734=0,0,B2734*LABOR_HRS_WK_CAR*SEASON_WEEKS*(1+DIM_PCT_CAR)^B2734)</f>
        <v>132.45754687499993</v>
      </c>
      <c r="G2734" s="5">
        <f>IF(C2734=0,0,C2734*LABOR_HRS_WK_MES*SEASON_WEEKS*(1+DIM_PCT_MES)^C2734)</f>
        <v>92.2640625</v>
      </c>
      <c r="H2734" s="5">
        <f>E2734+F2734+G2734</f>
        <v>751.79760937500009</v>
      </c>
      <c r="I2734" s="5">
        <f>MIN(H2734,FARMER_HRS)</f>
        <v>720</v>
      </c>
      <c r="J2734" s="5">
        <f>MAX(0,H2734-FARMER_HRS)</f>
        <v>31.797609375000093</v>
      </c>
      <c r="K2734" s="2">
        <f>I2734*FARMER_RATE+J2734*TEMP_WORKER_RATE</f>
        <v>25552.041829427086</v>
      </c>
      <c r="L2734" s="2">
        <f>A2734*PRICE_TOM+B2734*PRICE_CAR+C2734*PRICE_MES</f>
        <v>48976</v>
      </c>
      <c r="M2734" s="2">
        <f>A2734*FERT_BED_TOM+B2734*FERT_BED_CAR+C2734*FERT_BED_MES</f>
        <v>7040</v>
      </c>
      <c r="N2734" s="6">
        <f>IF(AND(D2734&lt;=TOTAL_BEDS,J2734&lt;=TEMP_WORKER_MAX*TEMP_WORKER_HRS),1,0)</f>
        <v>1</v>
      </c>
      <c r="O2734" s="2">
        <f>L2734-M2734-K2734-FIXED_COSTS</f>
        <v>-3616.0418294270858</v>
      </c>
      <c r="P2734" s="2">
        <f>IF(N2734=1,O2734,"")</f>
        <v>-3616.0418294270858</v>
      </c>
    </row>
    <row r="2735">
      <c r="A2735" s="6">
        <v>4</v>
      </c>
      <c r="B2735" s="6">
        <v>4</v>
      </c>
      <c r="C2735" s="6">
        <v>3</v>
      </c>
      <c r="D2735" s="6">
        <f>A2735+B2735+C2735</f>
        <v>11</v>
      </c>
      <c r="E2735" s="5">
        <f>IF(A2735=0,0,A2735*LABOR_HRS_WK_TOM*SEASON_WEEKS*(1+DIM_PCT_TOM)^A2735)</f>
        <v>527.07600000000014</v>
      </c>
      <c r="F2735" s="5">
        <f>IF(B2735=0,0,B2735*LABOR_HRS_WK_CAR*SEASON_WEEKS*(1+DIM_PCT_CAR)^B2735)</f>
        <v>132.45754687499993</v>
      </c>
      <c r="G2735" s="5">
        <f>IF(C2735=0,0,C2735*LABOR_HRS_WK_MES*SEASON_WEEKS*(1+DIM_PCT_MES)^C2735)</f>
        <v>140.12604492187498</v>
      </c>
      <c r="H2735" s="5">
        <f>E2735+F2735+G2735</f>
        <v>799.659591796875</v>
      </c>
      <c r="I2735" s="5">
        <f>MIN(H2735,FARMER_HRS)</f>
        <v>720</v>
      </c>
      <c r="J2735" s="5">
        <f>MAX(0,H2735-FARMER_HRS)</f>
        <v>79.65959179687502</v>
      </c>
      <c r="K2735" s="2">
        <f>I2735*FARMER_RATE+J2735*TEMP_WORKER_RATE</f>
        <v>26382.9790242513</v>
      </c>
      <c r="L2735" s="2">
        <f>A2735*PRICE_TOM+B2735*PRICE_CAR+C2735*PRICE_MES</f>
        <v>51676</v>
      </c>
      <c r="M2735" s="2">
        <f>A2735*FERT_BED_TOM+B2735*FERT_BED_CAR+C2735*FERT_BED_MES</f>
        <v>7920</v>
      </c>
      <c r="N2735" s="6">
        <f>IF(AND(D2735&lt;=TOTAL_BEDS,J2735&lt;=TEMP_WORKER_MAX*TEMP_WORKER_HRS),1,0)</f>
        <v>1</v>
      </c>
      <c r="O2735" s="2">
        <f>L2735-M2735-K2735-FIXED_COSTS</f>
        <v>-2626.9790242513009</v>
      </c>
      <c r="P2735" s="2">
        <f>IF(N2735=1,O2735,"")</f>
        <v>-2626.9790242513009</v>
      </c>
    </row>
    <row r="2736">
      <c r="A2736" s="6">
        <v>4</v>
      </c>
      <c r="B2736" s="6">
        <v>4</v>
      </c>
      <c r="C2736" s="6">
        <v>4</v>
      </c>
      <c r="D2736" s="6">
        <f>A2736+B2736+C2736</f>
        <v>12</v>
      </c>
      <c r="E2736" s="5">
        <f>IF(A2736=0,0,A2736*LABOR_HRS_WK_TOM*SEASON_WEEKS*(1+DIM_PCT_TOM)^A2736)</f>
        <v>527.07600000000014</v>
      </c>
      <c r="F2736" s="5">
        <f>IF(B2736=0,0,B2736*LABOR_HRS_WK_CAR*SEASON_WEEKS*(1+DIM_PCT_CAR)^B2736)</f>
        <v>132.45754687499993</v>
      </c>
      <c r="G2736" s="5">
        <f>IF(C2736=0,0,C2736*LABOR_HRS_WK_MES*SEASON_WEEKS*(1+DIM_PCT_MES)^C2736)</f>
        <v>189.17016064453119</v>
      </c>
      <c r="H2736" s="5">
        <f>E2736+F2736+G2736</f>
        <v>848.70370751953124</v>
      </c>
      <c r="I2736" s="5">
        <f>MIN(H2736,FARMER_HRS)</f>
        <v>720</v>
      </c>
      <c r="J2736" s="5">
        <f>MAX(0,H2736-FARMER_HRS)</f>
        <v>128.70370751953124</v>
      </c>
      <c r="K2736" s="2">
        <f>I2736*FARMER_RATE+J2736*TEMP_WORKER_RATE</f>
        <v>27234.439366658527</v>
      </c>
      <c r="L2736" s="2">
        <f>A2736*PRICE_TOM+B2736*PRICE_CAR+C2736*PRICE_MES</f>
        <v>54376</v>
      </c>
      <c r="M2736" s="2">
        <f>A2736*FERT_BED_TOM+B2736*FERT_BED_CAR+C2736*FERT_BED_MES</f>
        <v>8800</v>
      </c>
      <c r="N2736" s="6">
        <f>IF(AND(D2736&lt;=TOTAL_BEDS,J2736&lt;=TEMP_WORKER_MAX*TEMP_WORKER_HRS),1,0)</f>
        <v>1</v>
      </c>
      <c r="O2736" s="2">
        <f>L2736-M2736-K2736-FIXED_COSTS</f>
        <v>-1658.4393666585274</v>
      </c>
      <c r="P2736" s="2">
        <f>IF(N2736=1,O2736,"")</f>
        <v>-1658.4393666585274</v>
      </c>
    </row>
    <row r="2737">
      <c r="A2737" s="6">
        <v>4</v>
      </c>
      <c r="B2737" s="6">
        <v>4</v>
      </c>
      <c r="C2737" s="6">
        <v>5</v>
      </c>
      <c r="D2737" s="6">
        <f>A2737+B2737+C2737</f>
        <v>13</v>
      </c>
      <c r="E2737" s="5">
        <f>IF(A2737=0,0,A2737*LABOR_HRS_WK_TOM*SEASON_WEEKS*(1+DIM_PCT_TOM)^A2737)</f>
        <v>527.07600000000014</v>
      </c>
      <c r="F2737" s="5">
        <f>IF(B2737=0,0,B2737*LABOR_HRS_WK_CAR*SEASON_WEEKS*(1+DIM_PCT_CAR)^B2737)</f>
        <v>132.45754687499993</v>
      </c>
      <c r="G2737" s="5">
        <f>IF(C2737=0,0,C2737*LABOR_HRS_WK_MES*SEASON_WEEKS*(1+DIM_PCT_MES)^C2737)</f>
        <v>239.41848456573481</v>
      </c>
      <c r="H2737" s="5">
        <f>E2737+F2737+G2737</f>
        <v>898.95203144073491</v>
      </c>
      <c r="I2737" s="5">
        <f>MIN(H2737,FARMER_HRS)</f>
        <v>720</v>
      </c>
      <c r="J2737" s="5">
        <f>MAX(0,H2737-FARMER_HRS)</f>
        <v>178.95203144073491</v>
      </c>
      <c r="K2737" s="2">
        <f>I2737*FARMER_RATE+J2737*TEMP_WORKER_RATE</f>
        <v>28106.806101401649</v>
      </c>
      <c r="L2737" s="2">
        <f>A2737*PRICE_TOM+B2737*PRICE_CAR+C2737*PRICE_MES</f>
        <v>57076</v>
      </c>
      <c r="M2737" s="2">
        <f>A2737*FERT_BED_TOM+B2737*FERT_BED_CAR+C2737*FERT_BED_MES</f>
        <v>9680</v>
      </c>
      <c r="N2737" s="6">
        <f>IF(AND(D2737&lt;=TOTAL_BEDS,J2737&lt;=TEMP_WORKER_MAX*TEMP_WORKER_HRS),1,0)</f>
        <v>1</v>
      </c>
      <c r="O2737" s="2">
        <f>L2737-M2737-K2737-FIXED_COSTS</f>
        <v>-710.80610140164936</v>
      </c>
      <c r="P2737" s="2">
        <f>IF(N2737=1,O2737,"")</f>
        <v>-710.80610140164936</v>
      </c>
    </row>
    <row r="2738">
      <c r="A2738" s="6">
        <v>4</v>
      </c>
      <c r="B2738" s="6">
        <v>4</v>
      </c>
      <c r="C2738" s="6">
        <v>6</v>
      </c>
      <c r="D2738" s="6">
        <f>A2738+B2738+C2738</f>
        <v>14</v>
      </c>
      <c r="E2738" s="5">
        <f>IF(A2738=0,0,A2738*LABOR_HRS_WK_TOM*SEASON_WEEKS*(1+DIM_PCT_TOM)^A2738)</f>
        <v>527.07600000000014</v>
      </c>
      <c r="F2738" s="5">
        <f>IF(B2738=0,0,B2738*LABOR_HRS_WK_CAR*SEASON_WEEKS*(1+DIM_PCT_CAR)^B2738)</f>
        <v>132.45754687499993</v>
      </c>
      <c r="G2738" s="5">
        <f>IF(C2738=0,0,C2738*LABOR_HRS_WK_MES*SEASON_WEEKS*(1+DIM_PCT_MES)^C2738)</f>
        <v>290.89345874736773</v>
      </c>
      <c r="H2738" s="5">
        <f>E2738+F2738+G2738</f>
        <v>950.4270056223678</v>
      </c>
      <c r="I2738" s="5">
        <f>MIN(H2738,FARMER_HRS)</f>
        <v>720</v>
      </c>
      <c r="J2738" s="5">
        <f>MAX(0,H2738-FARMER_HRS)</f>
        <v>230.4270056223678</v>
      </c>
      <c r="K2738" s="2">
        <f>I2738*FARMER_RATE+J2738*TEMP_WORKER_RATE</f>
        <v>29000.468847610551</v>
      </c>
      <c r="L2738" s="2">
        <f>A2738*PRICE_TOM+B2738*PRICE_CAR+C2738*PRICE_MES</f>
        <v>59776</v>
      </c>
      <c r="M2738" s="2">
        <f>A2738*FERT_BED_TOM+B2738*FERT_BED_CAR+C2738*FERT_BED_MES</f>
        <v>10560</v>
      </c>
      <c r="N2738" s="6">
        <f>IF(AND(D2738&lt;=TOTAL_BEDS,J2738&lt;=TEMP_WORKER_MAX*TEMP_WORKER_HRS),1,0)</f>
        <v>1</v>
      </c>
      <c r="O2738" s="2">
        <f>L2738-M2738-K2738-FIXED_COSTS</f>
        <v>215.53115238944883</v>
      </c>
      <c r="P2738" s="2">
        <f>IF(N2738=1,O2738,"")</f>
        <v>215.53115238944883</v>
      </c>
    </row>
    <row r="2739">
      <c r="A2739" s="6">
        <v>4</v>
      </c>
      <c r="B2739" s="6">
        <v>4</v>
      </c>
      <c r="C2739" s="6">
        <v>7</v>
      </c>
      <c r="D2739" s="6">
        <f>A2739+B2739+C2739</f>
        <v>15</v>
      </c>
      <c r="E2739" s="5">
        <f>IF(A2739=0,0,A2739*LABOR_HRS_WK_TOM*SEASON_WEEKS*(1+DIM_PCT_TOM)^A2739)</f>
        <v>527.07600000000014</v>
      </c>
      <c r="F2739" s="5">
        <f>IF(B2739=0,0,B2739*LABOR_HRS_WK_CAR*SEASON_WEEKS*(1+DIM_PCT_CAR)^B2739)</f>
        <v>132.45754687499993</v>
      </c>
      <c r="G2739" s="5">
        <f>IF(C2739=0,0,C2739*LABOR_HRS_WK_MES*SEASON_WEEKS*(1+DIM_PCT_MES)^C2739)</f>
        <v>343.61789814532818</v>
      </c>
      <c r="H2739" s="5">
        <f>E2739+F2739+G2739</f>
        <v>1003.1514450203283</v>
      </c>
      <c r="I2739" s="5">
        <f>MIN(H2739,FARMER_HRS)</f>
        <v>720</v>
      </c>
      <c r="J2739" s="5">
        <f>MAX(0,H2739-FARMER_HRS)</f>
        <v>283.15144502032831</v>
      </c>
      <c r="K2739" s="2">
        <f>I2739*FARMER_RATE+J2739*TEMP_WORKER_RATE</f>
        <v>29915.823698269589</v>
      </c>
      <c r="L2739" s="2">
        <f>A2739*PRICE_TOM+B2739*PRICE_CAR+C2739*PRICE_MES</f>
        <v>62476</v>
      </c>
      <c r="M2739" s="2">
        <f>A2739*FERT_BED_TOM+B2739*FERT_BED_CAR+C2739*FERT_BED_MES</f>
        <v>11440</v>
      </c>
      <c r="N2739" s="6">
        <f>IF(AND(D2739&lt;=TOTAL_BEDS,J2739&lt;=TEMP_WORKER_MAX*TEMP_WORKER_HRS),1,0)</f>
        <v>1</v>
      </c>
      <c r="O2739" s="2">
        <f>L2739-M2739-K2739-FIXED_COSTS</f>
        <v>1120.1763017304111</v>
      </c>
      <c r="P2739" s="2">
        <f>IF(N2739=1,O2739,"")</f>
        <v>1120.1763017304111</v>
      </c>
    </row>
    <row r="2740">
      <c r="A2740" s="6">
        <v>4</v>
      </c>
      <c r="B2740" s="6">
        <v>4</v>
      </c>
      <c r="C2740" s="6">
        <v>8</v>
      </c>
      <c r="D2740" s="6">
        <f>A2740+B2740+C2740</f>
        <v>16</v>
      </c>
      <c r="E2740" s="5">
        <f>IF(A2740=0,0,A2740*LABOR_HRS_WK_TOM*SEASON_WEEKS*(1+DIM_PCT_TOM)^A2740)</f>
        <v>527.07600000000014</v>
      </c>
      <c r="F2740" s="5">
        <f>IF(B2740=0,0,B2740*LABOR_HRS_WK_CAR*SEASON_WEEKS*(1+DIM_PCT_CAR)^B2740)</f>
        <v>132.45754687499993</v>
      </c>
      <c r="G2740" s="5">
        <f>IF(C2740=0,0,C2740*LABOR_HRS_WK_MES*SEASON_WEEKS*(1+DIM_PCT_MES)^C2740)</f>
        <v>397.61499642530833</v>
      </c>
      <c r="H2740" s="5">
        <f>E2740+F2740+G2740</f>
        <v>1057.1485433003083</v>
      </c>
      <c r="I2740" s="5">
        <f>MIN(H2740,FARMER_HRS)</f>
        <v>720</v>
      </c>
      <c r="J2740" s="5">
        <f>MAX(0,H2740-FARMER_HRS)</f>
        <v>337.14854330030835</v>
      </c>
      <c r="K2740" s="2">
        <f>I2740*FARMER_RATE+J2740*TEMP_WORKER_RATE</f>
        <v>30853.273321185909</v>
      </c>
      <c r="L2740" s="2">
        <f>A2740*PRICE_TOM+B2740*PRICE_CAR+C2740*PRICE_MES</f>
        <v>65176</v>
      </c>
      <c r="M2740" s="2">
        <f>A2740*FERT_BED_TOM+B2740*FERT_BED_CAR+C2740*FERT_BED_MES</f>
        <v>12320</v>
      </c>
      <c r="N2740" s="6">
        <f>IF(AND(D2740&lt;=TOTAL_BEDS,J2740&lt;=TEMP_WORKER_MAX*TEMP_WORKER_HRS),1,0)</f>
        <v>1</v>
      </c>
      <c r="O2740" s="2">
        <f>L2740-M2740-K2740-FIXED_COSTS</f>
        <v>2002.7266788140914</v>
      </c>
      <c r="P2740" s="2">
        <f>IF(N2740=1,O2740,"")</f>
        <v>2002.7266788140914</v>
      </c>
    </row>
    <row r="2741">
      <c r="A2741" s="6">
        <v>4</v>
      </c>
      <c r="B2741" s="6">
        <v>4</v>
      </c>
      <c r="C2741" s="6">
        <v>9</v>
      </c>
      <c r="D2741" s="6">
        <f>A2741+B2741+C2741</f>
        <v>17</v>
      </c>
      <c r="E2741" s="5">
        <f>IF(A2741=0,0,A2741*LABOR_HRS_WK_TOM*SEASON_WEEKS*(1+DIM_PCT_TOM)^A2741)</f>
        <v>527.07600000000014</v>
      </c>
      <c r="F2741" s="5">
        <f>IF(B2741=0,0,B2741*LABOR_HRS_WK_CAR*SEASON_WEEKS*(1+DIM_PCT_CAR)^B2741)</f>
        <v>132.45754687499993</v>
      </c>
      <c r="G2741" s="5">
        <f>IF(C2741=0,0,C2741*LABOR_HRS_WK_MES*SEASON_WEEKS*(1+DIM_PCT_MES)^C2741)</f>
        <v>452.90833186570273</v>
      </c>
      <c r="H2741" s="5">
        <f>E2741+F2741+G2741</f>
        <v>1112.4418787407028</v>
      </c>
      <c r="I2741" s="5">
        <f>MIN(H2741,FARMER_HRS)</f>
        <v>720</v>
      </c>
      <c r="J2741" s="5">
        <f>MAX(0,H2741-FARMER_HRS)</f>
        <v>392.4418787407028</v>
      </c>
      <c r="K2741" s="2">
        <f>I2741*FARMER_RATE+J2741*TEMP_WORKER_RATE</f>
        <v>31813.227061470534</v>
      </c>
      <c r="L2741" s="2">
        <f>A2741*PRICE_TOM+B2741*PRICE_CAR+C2741*PRICE_MES</f>
        <v>67876</v>
      </c>
      <c r="M2741" s="2">
        <f>A2741*FERT_BED_TOM+B2741*FERT_BED_CAR+C2741*FERT_BED_MES</f>
        <v>13200</v>
      </c>
      <c r="N2741" s="6">
        <f>IF(AND(D2741&lt;=TOTAL_BEDS,J2741&lt;=TEMP_WORKER_MAX*TEMP_WORKER_HRS),1,0)</f>
        <v>1</v>
      </c>
      <c r="O2741" s="2">
        <f>L2741-M2741-K2741-FIXED_COSTS</f>
        <v>2862.772938529466</v>
      </c>
      <c r="P2741" s="2">
        <f>IF(N2741=1,O2741,"")</f>
        <v>2862.772938529466</v>
      </c>
    </row>
    <row r="2742">
      <c r="A2742" s="6">
        <v>4</v>
      </c>
      <c r="B2742" s="6">
        <v>4</v>
      </c>
      <c r="C2742" s="6">
        <v>10</v>
      </c>
      <c r="D2742" s="6">
        <f>A2742+B2742+C2742</f>
        <v>18</v>
      </c>
      <c r="E2742" s="5">
        <f>IF(A2742=0,0,A2742*LABOR_HRS_WK_TOM*SEASON_WEEKS*(1+DIM_PCT_TOM)^A2742)</f>
        <v>527.07600000000014</v>
      </c>
      <c r="F2742" s="5">
        <f>IF(B2742=0,0,B2742*LABOR_HRS_WK_CAR*SEASON_WEEKS*(1+DIM_PCT_CAR)^B2742)</f>
        <v>132.45754687499993</v>
      </c>
      <c r="G2742" s="5">
        <f>IF(C2742=0,0,C2742*LABOR_HRS_WK_MES*SEASON_WEEKS*(1+DIM_PCT_MES)^C2742)</f>
        <v>509.52187334891551</v>
      </c>
      <c r="H2742" s="5">
        <f>E2742+F2742+G2742</f>
        <v>1169.0554202239155</v>
      </c>
      <c r="I2742" s="5">
        <f>MIN(H2742,FARMER_HRS)</f>
        <v>720</v>
      </c>
      <c r="J2742" s="5">
        <f>MAX(0,H2742-FARMER_HRS)</f>
        <v>449.05542022391546</v>
      </c>
      <c r="K2742" s="2">
        <f>I2742*FARMER_RATE+J2742*TEMP_WORKER_RATE</f>
        <v>32796.101045554089</v>
      </c>
      <c r="L2742" s="2">
        <f>A2742*PRICE_TOM+B2742*PRICE_CAR+C2742*PRICE_MES</f>
        <v>70576</v>
      </c>
      <c r="M2742" s="2">
        <f>A2742*FERT_BED_TOM+B2742*FERT_BED_CAR+C2742*FERT_BED_MES</f>
        <v>14080</v>
      </c>
      <c r="N2742" s="6">
        <f>IF(AND(D2742&lt;=TOTAL_BEDS,J2742&lt;=TEMP_WORKER_MAX*TEMP_WORKER_HRS),1,0)</f>
        <v>1</v>
      </c>
      <c r="O2742" s="2">
        <f>L2742-M2742-K2742-FIXED_COSTS</f>
        <v>3699.8989544459109</v>
      </c>
      <c r="P2742" s="2">
        <f>IF(N2742=1,O2742,"")</f>
        <v>3699.8989544459109</v>
      </c>
    </row>
    <row r="2743">
      <c r="A2743" s="6">
        <v>4</v>
      </c>
      <c r="B2743" s="6">
        <v>4</v>
      </c>
      <c r="C2743" s="6">
        <v>11</v>
      </c>
      <c r="D2743" s="6">
        <f>A2743+B2743+C2743</f>
        <v>19</v>
      </c>
      <c r="E2743" s="5">
        <f>IF(A2743=0,0,A2743*LABOR_HRS_WK_TOM*SEASON_WEEKS*(1+DIM_PCT_TOM)^A2743)</f>
        <v>527.07600000000014</v>
      </c>
      <c r="F2743" s="5">
        <f>IF(B2743=0,0,B2743*LABOR_HRS_WK_CAR*SEASON_WEEKS*(1+DIM_PCT_CAR)^B2743)</f>
        <v>132.45754687499993</v>
      </c>
      <c r="G2743" s="5">
        <f>IF(C2743=0,0,C2743*LABOR_HRS_WK_MES*SEASON_WEEKS*(1+DIM_PCT_MES)^C2743)</f>
        <v>567.47998644235463</v>
      </c>
      <c r="H2743" s="5">
        <f>E2743+F2743+G2743</f>
        <v>1227.0135333173548</v>
      </c>
      <c r="I2743" s="5">
        <f>MIN(H2743,FARMER_HRS)</f>
        <v>720</v>
      </c>
      <c r="J2743" s="5">
        <f>MAX(0,H2743-FARMER_HRS)</f>
        <v>507.01353331735481</v>
      </c>
      <c r="K2743" s="2">
        <f>I2743*FARMER_RATE+J2743*TEMP_WORKER_RATE</f>
        <v>33802.318286759633</v>
      </c>
      <c r="L2743" s="2">
        <f>A2743*PRICE_TOM+B2743*PRICE_CAR+C2743*PRICE_MES</f>
        <v>73276</v>
      </c>
      <c r="M2743" s="2">
        <f>A2743*FERT_BED_TOM+B2743*FERT_BED_CAR+C2743*FERT_BED_MES</f>
        <v>14960</v>
      </c>
      <c r="N2743" s="6">
        <f>IF(AND(D2743&lt;=TOTAL_BEDS,J2743&lt;=TEMP_WORKER_MAX*TEMP_WORKER_HRS),1,0)</f>
        <v>1</v>
      </c>
      <c r="O2743" s="2">
        <f>L2743-M2743-K2743-FIXED_COSTS</f>
        <v>4513.6817132403667</v>
      </c>
      <c r="P2743" s="2">
        <f>IF(N2743=1,O2743,"")</f>
        <v>4513.6817132403667</v>
      </c>
    </row>
    <row r="2744">
      <c r="A2744" s="6">
        <v>4</v>
      </c>
      <c r="B2744" s="6">
        <v>4</v>
      </c>
      <c r="C2744" s="6">
        <v>12</v>
      </c>
      <c r="D2744" s="6">
        <f>A2744+B2744+C2744</f>
        <v>20</v>
      </c>
      <c r="E2744" s="5">
        <f>IF(A2744=0,0,A2744*LABOR_HRS_WK_TOM*SEASON_WEEKS*(1+DIM_PCT_TOM)^A2744)</f>
        <v>527.07600000000014</v>
      </c>
      <c r="F2744" s="5">
        <f>IF(B2744=0,0,B2744*LABOR_HRS_WK_CAR*SEASON_WEEKS*(1+DIM_PCT_CAR)^B2744)</f>
        <v>132.45754687499993</v>
      </c>
      <c r="G2744" s="5">
        <f>IF(C2744=0,0,C2744*LABOR_HRS_WK_MES*SEASON_WEEKS*(1+DIM_PCT_MES)^C2744)</f>
        <v>626.807439570419</v>
      </c>
      <c r="H2744" s="5">
        <f>E2744+F2744+G2744</f>
        <v>1286.340986445419</v>
      </c>
      <c r="I2744" s="5">
        <f>MIN(H2744,FARMER_HRS)</f>
        <v>720</v>
      </c>
      <c r="J2744" s="5">
        <f>MAX(0,H2744-FARMER_HRS)</f>
        <v>566.340986445419</v>
      </c>
      <c r="K2744" s="2">
        <f>I2744*FARMER_RATE+J2744*TEMP_WORKER_RATE</f>
        <v>34832.308792455195</v>
      </c>
      <c r="L2744" s="2">
        <f>A2744*PRICE_TOM+B2744*PRICE_CAR+C2744*PRICE_MES</f>
        <v>75976</v>
      </c>
      <c r="M2744" s="2">
        <f>A2744*FERT_BED_TOM+B2744*FERT_BED_CAR+C2744*FERT_BED_MES</f>
        <v>15840</v>
      </c>
      <c r="N2744" s="6">
        <f>IF(AND(D2744&lt;=TOTAL_BEDS,J2744&lt;=TEMP_WORKER_MAX*TEMP_WORKER_HRS),1,0)</f>
        <v>1</v>
      </c>
      <c r="O2744" s="2">
        <f>L2744-M2744-K2744-FIXED_COSTS</f>
        <v>5303.6912075448054</v>
      </c>
      <c r="P2744" s="2">
        <f>IF(N2744=1,O2744,"")</f>
        <v>5303.6912075448054</v>
      </c>
    </row>
    <row r="2745">
      <c r="A2745" s="6">
        <v>4</v>
      </c>
      <c r="B2745" s="6">
        <v>4</v>
      </c>
      <c r="C2745" s="6">
        <v>13</v>
      </c>
      <c r="D2745" s="6">
        <f>A2745+B2745+C2745</f>
        <v>21</v>
      </c>
      <c r="E2745" s="5">
        <f>IF(A2745=0,0,A2745*LABOR_HRS_WK_TOM*SEASON_WEEKS*(1+DIM_PCT_TOM)^A2745)</f>
        <v>527.07600000000014</v>
      </c>
      <c r="F2745" s="5">
        <f>IF(B2745=0,0,B2745*LABOR_HRS_WK_CAR*SEASON_WEEKS*(1+DIM_PCT_CAR)^B2745)</f>
        <v>132.45754687499993</v>
      </c>
      <c r="G2745" s="5">
        <f>IF(C2745=0,0,C2745*LABOR_HRS_WK_MES*SEASON_WEEKS*(1+DIM_PCT_MES)^C2745)</f>
        <v>687.52941027880331</v>
      </c>
      <c r="H2745" s="5">
        <f>E2745+F2745+G2745</f>
        <v>1347.0629571538034</v>
      </c>
      <c r="I2745" s="5">
        <f>MIN(H2745,FARMER_HRS)</f>
        <v>720</v>
      </c>
      <c r="J2745" s="5">
        <f>MAX(0,H2745-FARMER_HRS)</f>
        <v>627.06295715380338</v>
      </c>
      <c r="K2745" s="2">
        <f>I2745*FARMER_RATE+J2745*TEMP_WORKER_RATE</f>
        <v>35886.509672809087</v>
      </c>
      <c r="L2745" s="2">
        <f>A2745*PRICE_TOM+B2745*PRICE_CAR+C2745*PRICE_MES</f>
        <v>78676</v>
      </c>
      <c r="M2745" s="2">
        <f>A2745*FERT_BED_TOM+B2745*FERT_BED_CAR+C2745*FERT_BED_MES</f>
        <v>16720</v>
      </c>
      <c r="N2745" s="6">
        <f>IF(AND(D2745&lt;=TOTAL_BEDS,J2745&lt;=TEMP_WORKER_MAX*TEMP_WORKER_HRS),1,0)</f>
        <v>1</v>
      </c>
      <c r="O2745" s="2">
        <f>L2745-M2745-K2745-FIXED_COSTS</f>
        <v>6069.4903271909134</v>
      </c>
      <c r="P2745" s="2">
        <f>IF(N2745=1,O2745,"")</f>
        <v>6069.4903271909134</v>
      </c>
    </row>
    <row r="2746">
      <c r="A2746" s="6">
        <v>4</v>
      </c>
      <c r="B2746" s="6">
        <v>4</v>
      </c>
      <c r="C2746" s="6">
        <v>14</v>
      </c>
      <c r="D2746" s="6">
        <f>A2746+B2746+C2746</f>
        <v>22</v>
      </c>
      <c r="E2746" s="5">
        <f>IF(A2746=0,0,A2746*LABOR_HRS_WK_TOM*SEASON_WEEKS*(1+DIM_PCT_TOM)^A2746)</f>
        <v>527.07600000000014</v>
      </c>
      <c r="F2746" s="5">
        <f>IF(B2746=0,0,B2746*LABOR_HRS_WK_CAR*SEASON_WEEKS*(1+DIM_PCT_CAR)^B2746)</f>
        <v>132.45754687499993</v>
      </c>
      <c r="G2746" s="5">
        <f>IF(C2746=0,0,C2746*LABOR_HRS_WK_MES*SEASON_WEEKS*(1+DIM_PCT_MES)^C2746)</f>
        <v>749.67149159246435</v>
      </c>
      <c r="H2746" s="5">
        <f>E2746+F2746+G2746</f>
        <v>1409.2050384674644</v>
      </c>
      <c r="I2746" s="5">
        <f>MIN(H2746,FARMER_HRS)</f>
        <v>720</v>
      </c>
      <c r="J2746" s="5">
        <f>MAX(0,H2746-FARMER_HRS)</f>
        <v>689.20503846746442</v>
      </c>
      <c r="K2746" s="2">
        <f>I2746*FARMER_RATE+J2746*TEMP_WORKER_RATE</f>
        <v>36965.365251171257</v>
      </c>
      <c r="L2746" s="2">
        <f>A2746*PRICE_TOM+B2746*PRICE_CAR+C2746*PRICE_MES</f>
        <v>81376</v>
      </c>
      <c r="M2746" s="2">
        <f>A2746*FERT_BED_TOM+B2746*FERT_BED_CAR+C2746*FERT_BED_MES</f>
        <v>17600</v>
      </c>
      <c r="N2746" s="6">
        <f>IF(AND(D2746&lt;=TOTAL_BEDS,J2746&lt;=TEMP_WORKER_MAX*TEMP_WORKER_HRS),1,0)</f>
        <v>1</v>
      </c>
      <c r="O2746" s="2">
        <f>L2746-M2746-K2746-FIXED_COSTS</f>
        <v>6810.6347488287429</v>
      </c>
      <c r="P2746" s="2">
        <f>IF(N2746=1,O2746,"")</f>
        <v>6810.6347488287429</v>
      </c>
    </row>
    <row r="2747">
      <c r="A2747" s="6">
        <v>4</v>
      </c>
      <c r="B2747" s="6">
        <v>4</v>
      </c>
      <c r="C2747" s="6">
        <v>15</v>
      </c>
      <c r="D2747" s="6">
        <f>A2747+B2747+C2747</f>
        <v>23</v>
      </c>
      <c r="E2747" s="5">
        <f>IF(A2747=0,0,A2747*LABOR_HRS_WK_TOM*SEASON_WEEKS*(1+DIM_PCT_TOM)^A2747)</f>
        <v>527.07600000000014</v>
      </c>
      <c r="F2747" s="5">
        <f>IF(B2747=0,0,B2747*LABOR_HRS_WK_CAR*SEASON_WEEKS*(1+DIM_PCT_CAR)^B2747)</f>
        <v>132.45754687499993</v>
      </c>
      <c r="G2747" s="5">
        <f>IF(C2747=0,0,C2747*LABOR_HRS_WK_MES*SEASON_WEEKS*(1+DIM_PCT_MES)^C2747)</f>
        <v>813.25969846861074</v>
      </c>
      <c r="H2747" s="5">
        <f>E2747+F2747+G2747</f>
        <v>1472.7932453436108</v>
      </c>
      <c r="I2747" s="5">
        <f>MIN(H2747,FARMER_HRS)</f>
        <v>720</v>
      </c>
      <c r="J2747" s="5">
        <f>MAX(0,H2747-FARMER_HRS)</f>
        <v>752.79324534361081</v>
      </c>
      <c r="K2747" s="2">
        <f>I2747*FARMER_RATE+J2747*TEMP_WORKER_RATE</f>
        <v>38069.327176104358</v>
      </c>
      <c r="L2747" s="2">
        <f>A2747*PRICE_TOM+B2747*PRICE_CAR+C2747*PRICE_MES</f>
        <v>84076</v>
      </c>
      <c r="M2747" s="2">
        <f>A2747*FERT_BED_TOM+B2747*FERT_BED_CAR+C2747*FERT_BED_MES</f>
        <v>18480</v>
      </c>
      <c r="N2747" s="6">
        <f>IF(AND(D2747&lt;=TOTAL_BEDS,J2747&lt;=TEMP_WORKER_MAX*TEMP_WORKER_HRS),1,0)</f>
        <v>1</v>
      </c>
      <c r="O2747" s="2">
        <f>L2747-M2747-K2747-FIXED_COSTS</f>
        <v>7526.6728238956421</v>
      </c>
      <c r="P2747" s="2">
        <f>IF(N2747=1,O2747,"")</f>
        <v>7526.6728238956421</v>
      </c>
    </row>
    <row r="2748">
      <c r="A2748" s="6">
        <v>4</v>
      </c>
      <c r="B2748" s="6">
        <v>4</v>
      </c>
      <c r="C2748" s="6">
        <v>16</v>
      </c>
      <c r="D2748" s="6">
        <f>A2748+B2748+C2748</f>
        <v>24</v>
      </c>
      <c r="E2748" s="5">
        <f>IF(A2748=0,0,A2748*LABOR_HRS_WK_TOM*SEASON_WEEKS*(1+DIM_PCT_TOM)^A2748)</f>
        <v>527.07600000000014</v>
      </c>
      <c r="F2748" s="5">
        <f>IF(B2748=0,0,B2748*LABOR_HRS_WK_CAR*SEASON_WEEKS*(1+DIM_PCT_CAR)^B2748)</f>
        <v>132.45754687499993</v>
      </c>
      <c r="G2748" s="5">
        <f>IF(C2748=0,0,C2748*LABOR_HRS_WK_MES*SEASON_WEEKS*(1+DIM_PCT_MES)^C2748)</f>
        <v>878.32047434609967</v>
      </c>
      <c r="H2748" s="5">
        <f>E2748+F2748+G2748</f>
        <v>1537.8540212210996</v>
      </c>
      <c r="I2748" s="5">
        <f>MIN(H2748,FARMER_HRS)</f>
        <v>720</v>
      </c>
      <c r="J2748" s="5">
        <f>MAX(0,H2748-FARMER_HRS)</f>
        <v>817.85402122109963</v>
      </c>
      <c r="K2748" s="2">
        <f>I2748*FARMER_RATE+J2748*TEMP_WORKER_RATE</f>
        <v>39198.854535088532</v>
      </c>
      <c r="L2748" s="2">
        <f>A2748*PRICE_TOM+B2748*PRICE_CAR+C2748*PRICE_MES</f>
        <v>86776</v>
      </c>
      <c r="M2748" s="2">
        <f>A2748*FERT_BED_TOM+B2748*FERT_BED_CAR+C2748*FERT_BED_MES</f>
        <v>19360</v>
      </c>
      <c r="N2748" s="6">
        <f>IF(AND(D2748&lt;=TOTAL_BEDS,J2748&lt;=TEMP_WORKER_MAX*TEMP_WORKER_HRS),1,0)</f>
        <v>1</v>
      </c>
      <c r="O2748" s="2">
        <f>L2748-M2748-K2748-FIXED_COSTS</f>
        <v>8217.1454649114676</v>
      </c>
      <c r="P2748" s="2">
        <f>IF(N2748=1,O2748,"")</f>
        <v>8217.1454649114676</v>
      </c>
    </row>
    <row r="2749">
      <c r="A2749" s="6">
        <v>4</v>
      </c>
      <c r="B2749" s="6">
        <v>4</v>
      </c>
      <c r="C2749" s="6">
        <v>17</v>
      </c>
      <c r="D2749" s="6">
        <f>A2749+B2749+C2749</f>
        <v>25</v>
      </c>
      <c r="E2749" s="5">
        <f>IF(A2749=0,0,A2749*LABOR_HRS_WK_TOM*SEASON_WEEKS*(1+DIM_PCT_TOM)^A2749)</f>
        <v>527.07600000000014</v>
      </c>
      <c r="F2749" s="5">
        <f>IF(B2749=0,0,B2749*LABOR_HRS_WK_CAR*SEASON_WEEKS*(1+DIM_PCT_CAR)^B2749)</f>
        <v>132.45754687499993</v>
      </c>
      <c r="G2749" s="5">
        <f>IF(C2749=0,0,C2749*LABOR_HRS_WK_MES*SEASON_WEEKS*(1+DIM_PCT_MES)^C2749)</f>
        <v>944.88069779263992</v>
      </c>
      <c r="H2749" s="5">
        <f>E2749+F2749+G2749</f>
        <v>1604.41424466764</v>
      </c>
      <c r="I2749" s="5">
        <f>MIN(H2749,FARMER_HRS)</f>
        <v>720</v>
      </c>
      <c r="J2749" s="5">
        <f>MAX(0,H2749-FARMER_HRS)</f>
        <v>884.41424466764011</v>
      </c>
      <c r="K2749" s="2">
        <f>I2749*FARMER_RATE+J2749*TEMP_WORKER_RATE</f>
        <v>40354.41396992431</v>
      </c>
      <c r="L2749" s="2">
        <f>A2749*PRICE_TOM+B2749*PRICE_CAR+C2749*PRICE_MES</f>
        <v>89476</v>
      </c>
      <c r="M2749" s="2">
        <f>A2749*FERT_BED_TOM+B2749*FERT_BED_CAR+C2749*FERT_BED_MES</f>
        <v>20240</v>
      </c>
      <c r="N2749" s="6">
        <f>IF(AND(D2749&lt;=TOTAL_BEDS,J2749&lt;=TEMP_WORKER_MAX*TEMP_WORKER_HRS),1,0)</f>
        <v>1</v>
      </c>
      <c r="O2749" s="2">
        <f>L2749-M2749-K2749-FIXED_COSTS</f>
        <v>8881.58603007569</v>
      </c>
      <c r="P2749" s="2">
        <f>IF(N2749=1,O2749,"")</f>
        <v>8881.58603007569</v>
      </c>
    </row>
    <row r="2750">
      <c r="A2750" s="6">
        <v>4</v>
      </c>
      <c r="B2750" s="6">
        <v>4</v>
      </c>
      <c r="C2750" s="6">
        <v>18</v>
      </c>
      <c r="D2750" s="6">
        <f>A2750+B2750+C2750</f>
        <v>26</v>
      </c>
      <c r="E2750" s="5">
        <f>IF(A2750=0,0,A2750*LABOR_HRS_WK_TOM*SEASON_WEEKS*(1+DIM_PCT_TOM)^A2750)</f>
        <v>527.07600000000014</v>
      </c>
      <c r="F2750" s="5">
        <f>IF(B2750=0,0,B2750*LABOR_HRS_WK_CAR*SEASON_WEEKS*(1+DIM_PCT_CAR)^B2750)</f>
        <v>132.45754687499993</v>
      </c>
      <c r="G2750" s="5">
        <f>IF(C2750=0,0,C2750*LABOR_HRS_WK_MES*SEASON_WEEKS*(1+DIM_PCT_MES)^C2750)</f>
        <v>1012.9676892512272</v>
      </c>
      <c r="H2750" s="5">
        <f>E2750+F2750+G2750</f>
        <v>1672.5012361262272</v>
      </c>
      <c r="I2750" s="5">
        <f>MIN(H2750,FARMER_HRS)</f>
        <v>720</v>
      </c>
      <c r="J2750" s="5">
        <f>MAX(0,H2750-FARMER_HRS)</f>
        <v>952.50123612622724</v>
      </c>
      <c r="K2750" s="2">
        <f>I2750*FARMER_RATE+J2750*TEMP_WORKER_RATE</f>
        <v>41536.47979385811</v>
      </c>
      <c r="L2750" s="2">
        <f>A2750*PRICE_TOM+B2750*PRICE_CAR+C2750*PRICE_MES</f>
        <v>92176</v>
      </c>
      <c r="M2750" s="2">
        <f>A2750*FERT_BED_TOM+B2750*FERT_BED_CAR+C2750*FERT_BED_MES</f>
        <v>21120</v>
      </c>
      <c r="N2750" s="6">
        <f>IF(AND(D2750&lt;=TOTAL_BEDS,J2750&lt;=TEMP_WORKER_MAX*TEMP_WORKER_HRS),1,0)</f>
        <v>1</v>
      </c>
      <c r="O2750" s="2">
        <f>L2750-M2750-K2750-FIXED_COSTS</f>
        <v>9519.52020614189</v>
      </c>
      <c r="P2750" s="2">
        <f>IF(N2750=1,O2750,"")</f>
        <v>9519.52020614189</v>
      </c>
    </row>
    <row r="2751">
      <c r="A2751" s="6">
        <v>4</v>
      </c>
      <c r="B2751" s="6">
        <v>4</v>
      </c>
      <c r="C2751" s="6">
        <v>19</v>
      </c>
      <c r="D2751" s="6">
        <f>A2751+B2751+C2751</f>
        <v>27</v>
      </c>
      <c r="E2751" s="5">
        <f>IF(A2751=0,0,A2751*LABOR_HRS_WK_TOM*SEASON_WEEKS*(1+DIM_PCT_TOM)^A2751)</f>
        <v>527.07600000000014</v>
      </c>
      <c r="F2751" s="5">
        <f>IF(B2751=0,0,B2751*LABOR_HRS_WK_CAR*SEASON_WEEKS*(1+DIM_PCT_CAR)^B2751)</f>
        <v>132.45754687499993</v>
      </c>
      <c r="G2751" s="5">
        <f>IF(C2751=0,0,C2751*LABOR_HRS_WK_MES*SEASON_WEEKS*(1+DIM_PCT_MES)^C2751)</f>
        <v>1082.6092178872491</v>
      </c>
      <c r="H2751" s="5">
        <f>E2751+F2751+G2751</f>
        <v>1742.142764762249</v>
      </c>
      <c r="I2751" s="5">
        <f>MIN(H2751,FARMER_HRS)</f>
        <v>720</v>
      </c>
      <c r="J2751" s="5">
        <f>MAX(0,H2751-FARMER_HRS)</f>
        <v>1022.142764762249</v>
      </c>
      <c r="K2751" s="2">
        <f>I2751*FARMER_RATE+J2751*TEMP_WORKER_RATE</f>
        <v>42745.534110455716</v>
      </c>
      <c r="L2751" s="2">
        <f>A2751*PRICE_TOM+B2751*PRICE_CAR+C2751*PRICE_MES</f>
        <v>94876</v>
      </c>
      <c r="M2751" s="2">
        <f>A2751*FERT_BED_TOM+B2751*FERT_BED_CAR+C2751*FERT_BED_MES</f>
        <v>22000</v>
      </c>
      <c r="N2751" s="6">
        <f>IF(AND(D2751&lt;=TOTAL_BEDS,J2751&lt;=TEMP_WORKER_MAX*TEMP_WORKER_HRS),1,0)</f>
        <v>1</v>
      </c>
      <c r="O2751" s="2">
        <f>L2751-M2751-K2751-FIXED_COSTS</f>
        <v>10130.465889544284</v>
      </c>
      <c r="P2751" s="2">
        <f>IF(N2751=1,O2751,"")</f>
        <v>10130.465889544284</v>
      </c>
    </row>
    <row r="2752">
      <c r="A2752" s="6">
        <v>4</v>
      </c>
      <c r="B2752" s="6">
        <v>4</v>
      </c>
      <c r="C2752" s="6">
        <v>20</v>
      </c>
      <c r="D2752" s="6">
        <f>A2752+B2752+C2752</f>
        <v>28</v>
      </c>
      <c r="E2752" s="5">
        <f>IF(A2752=0,0,A2752*LABOR_HRS_WK_TOM*SEASON_WEEKS*(1+DIM_PCT_TOM)^A2752)</f>
        <v>527.07600000000014</v>
      </c>
      <c r="F2752" s="5">
        <f>IF(B2752=0,0,B2752*LABOR_HRS_WK_CAR*SEASON_WEEKS*(1+DIM_PCT_CAR)^B2752)</f>
        <v>132.45754687499993</v>
      </c>
      <c r="G2752" s="5">
        <f>IF(C2752=0,0,C2752*LABOR_HRS_WK_MES*SEASON_WEEKS*(1+DIM_PCT_MES)^C2752)</f>
        <v>1153.8335085377259</v>
      </c>
      <c r="H2752" s="5">
        <f>E2752+F2752+G2752</f>
        <v>1813.3670554127261</v>
      </c>
      <c r="I2752" s="5">
        <f>MIN(H2752,FARMER_HRS)</f>
        <v>720</v>
      </c>
      <c r="J2752" s="5">
        <f>MAX(0,H2752-FARMER_HRS)</f>
        <v>1093.3670554127261</v>
      </c>
      <c r="K2752" s="2">
        <f>I2752*FARMER_RATE+J2752*TEMP_WORKER_RATE</f>
        <v>43982.066934248716</v>
      </c>
      <c r="L2752" s="2">
        <f>A2752*PRICE_TOM+B2752*PRICE_CAR+C2752*PRICE_MES</f>
        <v>97576</v>
      </c>
      <c r="M2752" s="2">
        <f>A2752*FERT_BED_TOM+B2752*FERT_BED_CAR+C2752*FERT_BED_MES</f>
        <v>22880</v>
      </c>
      <c r="N2752" s="6">
        <f>IF(AND(D2752&lt;=TOTAL_BEDS,J2752&lt;=TEMP_WORKER_MAX*TEMP_WORKER_HRS),1,0)</f>
        <v>1</v>
      </c>
      <c r="O2752" s="2">
        <f>L2752-M2752-K2752-FIXED_COSTS</f>
        <v>10713.933065751284</v>
      </c>
      <c r="P2752" s="2">
        <f>IF(N2752=1,O2752,"")</f>
        <v>10713.933065751284</v>
      </c>
    </row>
    <row r="2753">
      <c r="A2753" s="6">
        <v>4</v>
      </c>
      <c r="B2753" s="6">
        <v>4</v>
      </c>
      <c r="C2753" s="6">
        <v>21</v>
      </c>
      <c r="D2753" s="6">
        <f>A2753+B2753+C2753</f>
        <v>29</v>
      </c>
      <c r="E2753" s="5">
        <f>IF(A2753=0,0,A2753*LABOR_HRS_WK_TOM*SEASON_WEEKS*(1+DIM_PCT_TOM)^A2753)</f>
        <v>527.07600000000014</v>
      </c>
      <c r="F2753" s="5">
        <f>IF(B2753=0,0,B2753*LABOR_HRS_WK_CAR*SEASON_WEEKS*(1+DIM_PCT_CAR)^B2753)</f>
        <v>132.45754687499993</v>
      </c>
      <c r="G2753" s="5">
        <f>IF(C2753=0,0,C2753*LABOR_HRS_WK_MES*SEASON_WEEKS*(1+DIM_PCT_MES)^C2753)</f>
        <v>1226.6692487641699</v>
      </c>
      <c r="H2753" s="5">
        <f>E2753+F2753+G2753</f>
        <v>1886.2027956391698</v>
      </c>
      <c r="I2753" s="5">
        <f>MIN(H2753,FARMER_HRS)</f>
        <v>720</v>
      </c>
      <c r="J2753" s="5">
        <f>MAX(0,H2753-FARMER_HRS)</f>
        <v>1166.2027956391698</v>
      </c>
      <c r="K2753" s="2">
        <f>I2753*FARMER_RATE+J2753*TEMP_WORKER_RATE</f>
        <v>45246.576313180034</v>
      </c>
      <c r="L2753" s="2">
        <f>A2753*PRICE_TOM+B2753*PRICE_CAR+C2753*PRICE_MES</f>
        <v>100276</v>
      </c>
      <c r="M2753" s="2">
        <f>A2753*FERT_BED_TOM+B2753*FERT_BED_CAR+C2753*FERT_BED_MES</f>
        <v>23760</v>
      </c>
      <c r="N2753" s="6">
        <f>IF(AND(D2753&lt;=TOTAL_BEDS,J2753&lt;=TEMP_WORKER_MAX*TEMP_WORKER_HRS),1,0)</f>
        <v>1</v>
      </c>
      <c r="O2753" s="2">
        <f>L2753-M2753-K2753-FIXED_COSTS</f>
        <v>11269.423686819966</v>
      </c>
      <c r="P2753" s="2">
        <f>IF(N2753=1,O2753,"")</f>
        <v>11269.423686819966</v>
      </c>
    </row>
    <row r="2754">
      <c r="A2754" s="6">
        <v>4</v>
      </c>
      <c r="B2754" s="6">
        <v>4</v>
      </c>
      <c r="C2754" s="6">
        <v>22</v>
      </c>
      <c r="D2754" s="6">
        <f>A2754+B2754+C2754</f>
        <v>30</v>
      </c>
      <c r="E2754" s="5">
        <f>IF(A2754=0,0,A2754*LABOR_HRS_WK_TOM*SEASON_WEEKS*(1+DIM_PCT_TOM)^A2754)</f>
        <v>527.07600000000014</v>
      </c>
      <c r="F2754" s="5">
        <f>IF(B2754=0,0,B2754*LABOR_HRS_WK_CAR*SEASON_WEEKS*(1+DIM_PCT_CAR)^B2754)</f>
        <v>132.45754687499993</v>
      </c>
      <c r="G2754" s="5">
        <f>IF(C2754=0,0,C2754*LABOR_HRS_WK_MES*SEASON_WEEKS*(1+DIM_PCT_MES)^C2754)</f>
        <v>1301.1455960105659</v>
      </c>
      <c r="H2754" s="5">
        <f>E2754+F2754+G2754</f>
        <v>1960.6791428855659</v>
      </c>
      <c r="I2754" s="5">
        <f>MIN(H2754,FARMER_HRS)</f>
        <v>720</v>
      </c>
      <c r="J2754" s="5">
        <f>MAX(0,H2754-FARMER_HRS)</f>
        <v>1240.6791428855659</v>
      </c>
      <c r="K2754" s="2">
        <f>I2754*FARMER_RATE+J2754*TEMP_WORKER_RATE</f>
        <v>46539.5684528744</v>
      </c>
      <c r="L2754" s="2">
        <f>A2754*PRICE_TOM+B2754*PRICE_CAR+C2754*PRICE_MES</f>
        <v>102976</v>
      </c>
      <c r="M2754" s="2">
        <f>A2754*FERT_BED_TOM+B2754*FERT_BED_CAR+C2754*FERT_BED_MES</f>
        <v>24640</v>
      </c>
      <c r="N2754" s="6">
        <f>IF(AND(D2754&lt;=TOTAL_BEDS,J2754&lt;=TEMP_WORKER_MAX*TEMP_WORKER_HRS),1,0)</f>
        <v>1</v>
      </c>
      <c r="O2754" s="2">
        <f>L2754-M2754-K2754-FIXED_COSTS</f>
        <v>11796.431547125598</v>
      </c>
      <c r="P2754" s="2">
        <f>IF(N2754=1,O2754,"")</f>
        <v>11796.431547125598</v>
      </c>
    </row>
    <row r="2755">
      <c r="A2755" s="6">
        <v>4</v>
      </c>
      <c r="B2755" s="6">
        <v>4</v>
      </c>
      <c r="C2755" s="6">
        <v>23</v>
      </c>
      <c r="D2755" s="6">
        <f>A2755+B2755+C2755</f>
        <v>31</v>
      </c>
      <c r="E2755" s="5">
        <f>IF(A2755=0,0,A2755*LABOR_HRS_WK_TOM*SEASON_WEEKS*(1+DIM_PCT_TOM)^A2755)</f>
        <v>527.07600000000014</v>
      </c>
      <c r="F2755" s="5">
        <f>IF(B2755=0,0,B2755*LABOR_HRS_WK_CAR*SEASON_WEEKS*(1+DIM_PCT_CAR)^B2755)</f>
        <v>132.45754687499993</v>
      </c>
      <c r="G2755" s="5">
        <f>IF(C2755=0,0,C2755*LABOR_HRS_WK_MES*SEASON_WEEKS*(1+DIM_PCT_MES)^C2755)</f>
        <v>1377.2921848680023</v>
      </c>
      <c r="H2755" s="5">
        <f>E2755+F2755+G2755</f>
        <v>2036.8257317430025</v>
      </c>
      <c r="I2755" s="5">
        <f>MIN(H2755,FARMER_HRS)</f>
        <v>720</v>
      </c>
      <c r="J2755" s="5">
        <f>MAX(0,H2755-FARMER_HRS)</f>
        <v>1316.8257317430025</v>
      </c>
      <c r="K2755" s="2">
        <f>I2755*FARMER_RATE+J2755*TEMP_WORKER_RATE</f>
        <v>47861.557842760463</v>
      </c>
      <c r="L2755" s="2">
        <f>A2755*PRICE_TOM+B2755*PRICE_CAR+C2755*PRICE_MES</f>
        <v>105676</v>
      </c>
      <c r="M2755" s="2">
        <f>A2755*FERT_BED_TOM+B2755*FERT_BED_CAR+C2755*FERT_BED_MES</f>
        <v>25520</v>
      </c>
      <c r="N2755" s="6">
        <f>IF(AND(D2755&lt;=TOTAL_BEDS,J2755&lt;=TEMP_WORKER_MAX*TEMP_WORKER_HRS),1,0)</f>
        <v>1</v>
      </c>
      <c r="O2755" s="2">
        <f>L2755-M2755-K2755-FIXED_COSTS</f>
        <v>12294.442157239537</v>
      </c>
      <c r="P2755" s="2">
        <f>IF(N2755=1,O2755,"")</f>
        <v>12294.442157239537</v>
      </c>
    </row>
    <row r="2756">
      <c r="A2756" s="6">
        <v>4</v>
      </c>
      <c r="B2756" s="6">
        <v>4</v>
      </c>
      <c r="C2756" s="6">
        <v>24</v>
      </c>
      <c r="D2756" s="6">
        <f>A2756+B2756+C2756</f>
        <v>32</v>
      </c>
      <c r="E2756" s="5">
        <f>IF(A2756=0,0,A2756*LABOR_HRS_WK_TOM*SEASON_WEEKS*(1+DIM_PCT_TOM)^A2756)</f>
        <v>527.07600000000014</v>
      </c>
      <c r="F2756" s="5">
        <f>IF(B2756=0,0,B2756*LABOR_HRS_WK_CAR*SEASON_WEEKS*(1+DIM_PCT_CAR)^B2756)</f>
        <v>132.45754687499993</v>
      </c>
      <c r="G2756" s="5">
        <f>IF(C2756=0,0,C2756*LABOR_HRS_WK_MES*SEASON_WEEKS*(1+DIM_PCT_MES)^C2756)</f>
        <v>1455.139134447498</v>
      </c>
      <c r="H2756" s="5">
        <f>E2756+F2756+G2756</f>
        <v>2114.6726813224982</v>
      </c>
      <c r="I2756" s="5">
        <f>MIN(H2756,FARMER_HRS)</f>
        <v>720</v>
      </c>
      <c r="J2756" s="5">
        <f>MAX(0,H2756-FARMER_HRS)</f>
        <v>1394.6726813224982</v>
      </c>
      <c r="K2756" s="2">
        <f>I2756*FARMER_RATE+J2756*TEMP_WORKER_RATE</f>
        <v>49213.067384071153</v>
      </c>
      <c r="L2756" s="2">
        <f>A2756*PRICE_TOM+B2756*PRICE_CAR+C2756*PRICE_MES</f>
        <v>108376</v>
      </c>
      <c r="M2756" s="2">
        <f>A2756*FERT_BED_TOM+B2756*FERT_BED_CAR+C2756*FERT_BED_MES</f>
        <v>26400</v>
      </c>
      <c r="N2756" s="6">
        <f>IF(AND(D2756&lt;=TOTAL_BEDS,J2756&lt;=TEMP_WORKER_MAX*TEMP_WORKER_HRS),1,0)</f>
        <v>1</v>
      </c>
      <c r="O2756" s="2">
        <f>L2756-M2756-K2756-FIXED_COSTS</f>
        <v>12762.932615928847</v>
      </c>
      <c r="P2756" s="2">
        <f>IF(N2756=1,O2756,"")</f>
        <v>12762.932615928847</v>
      </c>
    </row>
    <row r="2757">
      <c r="A2757" s="6">
        <v>4</v>
      </c>
      <c r="B2757" s="6">
        <v>4</v>
      </c>
      <c r="C2757" s="6">
        <v>25</v>
      </c>
      <c r="D2757" s="6">
        <f>A2757+B2757+C2757</f>
        <v>33</v>
      </c>
      <c r="E2757" s="5">
        <f>IF(A2757=0,0,A2757*LABOR_HRS_WK_TOM*SEASON_WEEKS*(1+DIM_PCT_TOM)^A2757)</f>
        <v>527.07600000000014</v>
      </c>
      <c r="F2757" s="5">
        <f>IF(B2757=0,0,B2757*LABOR_HRS_WK_CAR*SEASON_WEEKS*(1+DIM_PCT_CAR)^B2757)</f>
        <v>132.45754687499993</v>
      </c>
      <c r="G2757" s="5">
        <f>IF(C2757=0,0,C2757*LABOR_HRS_WK_MES*SEASON_WEEKS*(1+DIM_PCT_MES)^C2757)</f>
        <v>1534.7170558625955</v>
      </c>
      <c r="H2757" s="5">
        <f>E2757+F2757+G2757</f>
        <v>2194.2506027375957</v>
      </c>
      <c r="I2757" s="5">
        <f>MIN(H2757,FARMER_HRS)</f>
        <v>720</v>
      </c>
      <c r="J2757" s="5">
        <f>MAX(0,H2757-FARMER_HRS)</f>
        <v>1474.2506027375957</v>
      </c>
      <c r="K2757" s="2">
        <f>I2757*FARMER_RATE+J2757*TEMP_WORKER_RATE</f>
        <v>50594.628519749924</v>
      </c>
      <c r="L2757" s="2">
        <f>A2757*PRICE_TOM+B2757*PRICE_CAR+C2757*PRICE_MES</f>
        <v>111076</v>
      </c>
      <c r="M2757" s="2">
        <f>A2757*FERT_BED_TOM+B2757*FERT_BED_CAR+C2757*FERT_BED_MES</f>
        <v>27280</v>
      </c>
      <c r="N2757" s="6">
        <f>IF(AND(D2757&lt;=TOTAL_BEDS,J2757&lt;=TEMP_WORKER_MAX*TEMP_WORKER_HRS),1,0)</f>
        <v>1</v>
      </c>
      <c r="O2757" s="2">
        <f>L2757-M2757-K2757-FIXED_COSTS</f>
        <v>13201.371480250076</v>
      </c>
      <c r="P2757" s="2">
        <f>IF(N2757=1,O2757,"")</f>
        <v>13201.371480250076</v>
      </c>
    </row>
    <row r="2758">
      <c r="A2758" s="6">
        <v>4</v>
      </c>
      <c r="B2758" s="6">
        <v>4</v>
      </c>
      <c r="C2758" s="6">
        <v>26</v>
      </c>
      <c r="D2758" s="6">
        <f>A2758+B2758+C2758</f>
        <v>34</v>
      </c>
      <c r="E2758" s="5">
        <f>IF(A2758=0,0,A2758*LABOR_HRS_WK_TOM*SEASON_WEEKS*(1+DIM_PCT_TOM)^A2758)</f>
        <v>527.07600000000014</v>
      </c>
      <c r="F2758" s="5">
        <f>IF(B2758=0,0,B2758*LABOR_HRS_WK_CAR*SEASON_WEEKS*(1+DIM_PCT_CAR)^B2758)</f>
        <v>132.45754687499993</v>
      </c>
      <c r="G2758" s="5">
        <f>IF(C2758=0,0,C2758*LABOR_HRS_WK_MES*SEASON_WEEKS*(1+DIM_PCT_MES)^C2758)</f>
        <v>1616.0570598233128</v>
      </c>
      <c r="H2758" s="5">
        <f>E2758+F2758+G2758</f>
        <v>2275.590606698313</v>
      </c>
      <c r="I2758" s="5">
        <f>MIN(H2758,FARMER_HRS)</f>
        <v>720</v>
      </c>
      <c r="J2758" s="5">
        <f>MAX(0,H2758-FARMER_HRS)</f>
        <v>1555.590606698313</v>
      </c>
      <c r="K2758" s="2">
        <f>I2758*FARMER_RATE+J2758*TEMP_WORKER_RATE</f>
        <v>52006.781366290154</v>
      </c>
      <c r="L2758" s="2">
        <f>A2758*PRICE_TOM+B2758*PRICE_CAR+C2758*PRICE_MES</f>
        <v>113776</v>
      </c>
      <c r="M2758" s="2">
        <f>A2758*FERT_BED_TOM+B2758*FERT_BED_CAR+C2758*FERT_BED_MES</f>
        <v>28160</v>
      </c>
      <c r="N2758" s="6">
        <f>IF(AND(D2758&lt;=TOTAL_BEDS,J2758&lt;=TEMP_WORKER_MAX*TEMP_WORKER_HRS),1,0)</f>
        <v>1</v>
      </c>
      <c r="O2758" s="2">
        <f>L2758-M2758-K2758-FIXED_COSTS</f>
        <v>13609.218633709846</v>
      </c>
      <c r="P2758" s="2">
        <f>IF(N2758=1,O2758,"")</f>
        <v>13609.218633709846</v>
      </c>
    </row>
    <row r="2759">
      <c r="A2759" s="6">
        <v>4</v>
      </c>
      <c r="B2759" s="6">
        <v>4</v>
      </c>
      <c r="C2759" s="6">
        <v>27</v>
      </c>
      <c r="D2759" s="6">
        <f>A2759+B2759+C2759</f>
        <v>35</v>
      </c>
      <c r="E2759" s="5">
        <f>IF(A2759=0,0,A2759*LABOR_HRS_WK_TOM*SEASON_WEEKS*(1+DIM_PCT_TOM)^A2759)</f>
        <v>527.07600000000014</v>
      </c>
      <c r="F2759" s="5">
        <f>IF(B2759=0,0,B2759*LABOR_HRS_WK_CAR*SEASON_WEEKS*(1+DIM_PCT_CAR)^B2759)</f>
        <v>132.45754687499993</v>
      </c>
      <c r="G2759" s="5">
        <f>IF(C2759=0,0,C2759*LABOR_HRS_WK_MES*SEASON_WEEKS*(1+DIM_PCT_MES)^C2759)</f>
        <v>1699.19076434307</v>
      </c>
      <c r="H2759" s="5">
        <f>E2759+F2759+G2759</f>
        <v>2358.72431121807</v>
      </c>
      <c r="I2759" s="5">
        <f>MIN(H2759,FARMER_HRS)</f>
        <v>720</v>
      </c>
      <c r="J2759" s="5">
        <f>MAX(0,H2759-FARMER_HRS)</f>
        <v>1638.72431121807</v>
      </c>
      <c r="K2759" s="2">
        <f>I2759*FARMER_RATE+J2759*TEMP_WORKER_RATE</f>
        <v>53450.074847535936</v>
      </c>
      <c r="L2759" s="2">
        <f>A2759*PRICE_TOM+B2759*PRICE_CAR+C2759*PRICE_MES</f>
        <v>116476</v>
      </c>
      <c r="M2759" s="2">
        <f>A2759*FERT_BED_TOM+B2759*FERT_BED_CAR+C2759*FERT_BED_MES</f>
        <v>29040</v>
      </c>
      <c r="N2759" s="6">
        <f>IF(AND(D2759&lt;=TOTAL_BEDS,J2759&lt;=TEMP_WORKER_MAX*TEMP_WORKER_HRS),1,0)</f>
        <v>1</v>
      </c>
      <c r="O2759" s="2">
        <f>L2759-M2759-K2759-FIXED_COSTS</f>
        <v>13985.925152464064</v>
      </c>
      <c r="P2759" s="2">
        <f>IF(N2759=1,O2759,"")</f>
        <v>13985.925152464064</v>
      </c>
    </row>
    <row r="2760">
      <c r="A2760" s="6">
        <v>4</v>
      </c>
      <c r="B2760" s="6">
        <v>4</v>
      </c>
      <c r="C2760" s="6">
        <v>28</v>
      </c>
      <c r="D2760" s="6">
        <f>A2760+B2760+C2760</f>
        <v>36</v>
      </c>
      <c r="E2760" s="5">
        <f>IF(A2760=0,0,A2760*LABOR_HRS_WK_TOM*SEASON_WEEKS*(1+DIM_PCT_TOM)^A2760)</f>
        <v>527.07600000000014</v>
      </c>
      <c r="F2760" s="5">
        <f>IF(B2760=0,0,B2760*LABOR_HRS_WK_CAR*SEASON_WEEKS*(1+DIM_PCT_CAR)^B2760)</f>
        <v>132.45754687499993</v>
      </c>
      <c r="G2760" s="5">
        <f>IF(C2760=0,0,C2760*LABOR_HRS_WK_MES*SEASON_WEEKS*(1+DIM_PCT_MES)^C2760)</f>
        <v>1784.1503025602233</v>
      </c>
      <c r="H2760" s="5">
        <f>E2760+F2760+G2760</f>
        <v>2443.6838494352232</v>
      </c>
      <c r="I2760" s="5">
        <f>MIN(H2760,FARMER_HRS)</f>
        <v>720</v>
      </c>
      <c r="J2760" s="5">
        <f>MAX(0,H2760-FARMER_HRS)</f>
        <v>1723.6838494352232</v>
      </c>
      <c r="K2760" s="2">
        <f>I2760*FARMER_RATE+J2760*TEMP_WORKER_RATE</f>
        <v>54925.066830472628</v>
      </c>
      <c r="L2760" s="2">
        <f>A2760*PRICE_TOM+B2760*PRICE_CAR+C2760*PRICE_MES</f>
        <v>119176</v>
      </c>
      <c r="M2760" s="2">
        <f>A2760*FERT_BED_TOM+B2760*FERT_BED_CAR+C2760*FERT_BED_MES</f>
        <v>29920</v>
      </c>
      <c r="N2760" s="6">
        <f>IF(AND(D2760&lt;=TOTAL_BEDS,J2760&lt;=TEMP_WORKER_MAX*TEMP_WORKER_HRS),1,0)</f>
        <v>1</v>
      </c>
      <c r="O2760" s="2">
        <f>L2760-M2760-K2760-FIXED_COSTS</f>
        <v>14330.933169527372</v>
      </c>
      <c r="P2760" s="2">
        <f>IF(N2760=1,O2760,"")</f>
        <v>14330.933169527372</v>
      </c>
    </row>
    <row r="2761">
      <c r="A2761" s="6">
        <v>4</v>
      </c>
      <c r="B2761" s="6">
        <v>4</v>
      </c>
      <c r="C2761" s="6">
        <v>29</v>
      </c>
      <c r="D2761" s="6">
        <f>A2761+B2761+C2761</f>
        <v>37</v>
      </c>
      <c r="E2761" s="5">
        <f>IF(A2761=0,0,A2761*LABOR_HRS_WK_TOM*SEASON_WEEKS*(1+DIM_PCT_TOM)^A2761)</f>
        <v>527.07600000000014</v>
      </c>
      <c r="F2761" s="5">
        <f>IF(B2761=0,0,B2761*LABOR_HRS_WK_CAR*SEASON_WEEKS*(1+DIM_PCT_CAR)^B2761)</f>
        <v>132.45754687499993</v>
      </c>
      <c r="G2761" s="5">
        <f>IF(C2761=0,0,C2761*LABOR_HRS_WK_MES*SEASON_WEEKS*(1+DIM_PCT_MES)^C2761)</f>
        <v>1870.9683306758766</v>
      </c>
      <c r="H2761" s="5">
        <f>E2761+F2761+G2761</f>
        <v>2530.5018775508765</v>
      </c>
      <c r="I2761" s="5">
        <f>MIN(H2761,FARMER_HRS)</f>
        <v>720</v>
      </c>
      <c r="J2761" s="5">
        <f>MAX(0,H2761-FARMER_HRS)</f>
        <v>1810.5018775508765</v>
      </c>
      <c r="K2761" s="2">
        <f>I2761*FARMER_RATE+J2761*TEMP_WORKER_RATE</f>
        <v>56432.324263036047</v>
      </c>
      <c r="L2761" s="2">
        <f>A2761*PRICE_TOM+B2761*PRICE_CAR+C2761*PRICE_MES</f>
        <v>121876</v>
      </c>
      <c r="M2761" s="2">
        <f>A2761*FERT_BED_TOM+B2761*FERT_BED_CAR+C2761*FERT_BED_MES</f>
        <v>30800</v>
      </c>
      <c r="N2761" s="6">
        <f>IF(AND(D2761&lt;=TOTAL_BEDS,J2761&lt;=TEMP_WORKER_MAX*TEMP_WORKER_HRS),1,0)</f>
        <v>1</v>
      </c>
      <c r="O2761" s="2">
        <f>L2761-M2761-K2761-FIXED_COSTS</f>
        <v>14643.675736963953</v>
      </c>
      <c r="P2761" s="2">
        <f>IF(N2761=1,O2761,"")</f>
        <v>14643.675736963953</v>
      </c>
    </row>
    <row r="2762">
      <c r="A2762" s="6">
        <v>4</v>
      </c>
      <c r="B2762" s="6">
        <v>4</v>
      </c>
      <c r="C2762" s="6">
        <v>30</v>
      </c>
      <c r="D2762" s="6">
        <f>A2762+B2762+C2762</f>
        <v>38</v>
      </c>
      <c r="E2762" s="5">
        <f>IF(A2762=0,0,A2762*LABOR_HRS_WK_TOM*SEASON_WEEKS*(1+DIM_PCT_TOM)^A2762)</f>
        <v>527.07600000000014</v>
      </c>
      <c r="F2762" s="5">
        <f>IF(B2762=0,0,B2762*LABOR_HRS_WK_CAR*SEASON_WEEKS*(1+DIM_PCT_CAR)^B2762)</f>
        <v>132.45754687499993</v>
      </c>
      <c r="G2762" s="5">
        <f>IF(C2762=0,0,C2762*LABOR_HRS_WK_MES*SEASON_WEEKS*(1+DIM_PCT_MES)^C2762)</f>
        <v>1959.6780360096466</v>
      </c>
      <c r="H2762" s="5">
        <f>E2762+F2762+G2762</f>
        <v>2619.2115828846468</v>
      </c>
      <c r="I2762" s="5">
        <f>MIN(H2762,FARMER_HRS)</f>
        <v>720</v>
      </c>
      <c r="J2762" s="5">
        <f>MAX(0,H2762-FARMER_HRS)</f>
        <v>1899.2115828846468</v>
      </c>
      <c r="K2762" s="2">
        <f>I2762*FARMER_RATE+J2762*TEMP_WORKER_RATE</f>
        <v>57972.423313969564</v>
      </c>
      <c r="L2762" s="2">
        <f>A2762*PRICE_TOM+B2762*PRICE_CAR+C2762*PRICE_MES</f>
        <v>124576</v>
      </c>
      <c r="M2762" s="2">
        <f>A2762*FERT_BED_TOM+B2762*FERT_BED_CAR+C2762*FERT_BED_MES</f>
        <v>31680</v>
      </c>
      <c r="N2762" s="6">
        <f>IF(AND(D2762&lt;=TOTAL_BEDS,J2762&lt;=TEMP_WORKER_MAX*TEMP_WORKER_HRS),1,0)</f>
        <v>1</v>
      </c>
      <c r="O2762" s="2">
        <f>L2762-M2762-K2762-FIXED_COSTS</f>
        <v>14923.576686030436</v>
      </c>
      <c r="P2762" s="2">
        <f>IF(N2762=1,O2762,"")</f>
        <v>14923.576686030436</v>
      </c>
    </row>
    <row r="2763">
      <c r="A2763" s="6">
        <v>4</v>
      </c>
      <c r="B2763" s="6">
        <v>5</v>
      </c>
      <c r="C2763" s="6">
        <v>0</v>
      </c>
      <c r="D2763" s="6">
        <f>A2763+B2763+C2763</f>
        <v>9</v>
      </c>
      <c r="E2763" s="5">
        <f>IF(A2763=0,0,A2763*LABOR_HRS_WK_TOM*SEASON_WEEKS*(1+DIM_PCT_TOM)^A2763)</f>
        <v>527.07600000000014</v>
      </c>
      <c r="F2763" s="5">
        <f>IF(B2763=0,0,B2763*LABOR_HRS_WK_CAR*SEASON_WEEKS*(1+DIM_PCT_CAR)^B2763)</f>
        <v>169.71123193359367</v>
      </c>
      <c r="G2763" s="5">
        <f>IF(C2763=0,0,C2763*LABOR_HRS_WK_MES*SEASON_WEEKS*(1+DIM_PCT_MES)^C2763)</f>
        <v>0</v>
      </c>
      <c r="H2763" s="5">
        <f>E2763+F2763+G2763</f>
        <v>696.78723193359383</v>
      </c>
      <c r="I2763" s="5">
        <f>MIN(H2763,FARMER_HRS)</f>
        <v>696.78723193359383</v>
      </c>
      <c r="J2763" s="5">
        <f>MAX(0,H2763-FARMER_HRS)</f>
        <v>0</v>
      </c>
      <c r="K2763" s="2">
        <f>I2763*FARMER_RATE+J2763*TEMP_WORKER_RATE</f>
        <v>24194.00110880534</v>
      </c>
      <c r="L2763" s="2">
        <f>A2763*PRICE_TOM+B2763*PRICE_CAR+C2763*PRICE_MES</f>
        <v>45670</v>
      </c>
      <c r="M2763" s="2">
        <f>A2763*FERT_BED_TOM+B2763*FERT_BED_CAR+C2763*FERT_BED_MES</f>
        <v>5720</v>
      </c>
      <c r="N2763" s="6">
        <f>IF(AND(D2763&lt;=TOTAL_BEDS,J2763&lt;=TEMP_WORKER_MAX*TEMP_WORKER_HRS),1,0)</f>
        <v>1</v>
      </c>
      <c r="O2763" s="2">
        <f>L2763-M2763-K2763-FIXED_COSTS</f>
        <v>-4244.00110880534</v>
      </c>
      <c r="P2763" s="2">
        <f>IF(N2763=1,O2763,"")</f>
        <v>-4244.00110880534</v>
      </c>
    </row>
    <row r="2764">
      <c r="A2764" s="6">
        <v>4</v>
      </c>
      <c r="B2764" s="6">
        <v>5</v>
      </c>
      <c r="C2764" s="6">
        <v>1</v>
      </c>
      <c r="D2764" s="6">
        <f>A2764+B2764+C2764</f>
        <v>10</v>
      </c>
      <c r="E2764" s="5">
        <f>IF(A2764=0,0,A2764*LABOR_HRS_WK_TOM*SEASON_WEEKS*(1+DIM_PCT_TOM)^A2764)</f>
        <v>527.07600000000014</v>
      </c>
      <c r="F2764" s="5">
        <f>IF(B2764=0,0,B2764*LABOR_HRS_WK_CAR*SEASON_WEEKS*(1+DIM_PCT_CAR)^B2764)</f>
        <v>169.71123193359367</v>
      </c>
      <c r="G2764" s="5">
        <f>IF(C2764=0,0,C2764*LABOR_HRS_WK_MES*SEASON_WEEKS*(1+DIM_PCT_MES)^C2764)</f>
        <v>45.5625</v>
      </c>
      <c r="H2764" s="5">
        <f>E2764+F2764+G2764</f>
        <v>742.34973193359383</v>
      </c>
      <c r="I2764" s="5">
        <f>MIN(H2764,FARMER_HRS)</f>
        <v>720</v>
      </c>
      <c r="J2764" s="5">
        <f>MAX(0,H2764-FARMER_HRS)</f>
        <v>22.34973193359383</v>
      </c>
      <c r="K2764" s="2">
        <f>I2764*FARMER_RATE+J2764*TEMP_WORKER_RATE</f>
        <v>25388.016179402672</v>
      </c>
      <c r="L2764" s="2">
        <f>A2764*PRICE_TOM+B2764*PRICE_CAR+C2764*PRICE_MES</f>
        <v>48370</v>
      </c>
      <c r="M2764" s="2">
        <f>A2764*FERT_BED_TOM+B2764*FERT_BED_CAR+C2764*FERT_BED_MES</f>
        <v>6600</v>
      </c>
      <c r="N2764" s="6">
        <f>IF(AND(D2764&lt;=TOTAL_BEDS,J2764&lt;=TEMP_WORKER_MAX*TEMP_WORKER_HRS),1,0)</f>
        <v>1</v>
      </c>
      <c r="O2764" s="2">
        <f>L2764-M2764-K2764-FIXED_COSTS</f>
        <v>-3618.0161794026717</v>
      </c>
      <c r="P2764" s="2">
        <f>IF(N2764=1,O2764,"")</f>
        <v>-3618.0161794026717</v>
      </c>
    </row>
    <row r="2765">
      <c r="A2765" s="6">
        <v>4</v>
      </c>
      <c r="B2765" s="6">
        <v>5</v>
      </c>
      <c r="C2765" s="6">
        <v>2</v>
      </c>
      <c r="D2765" s="6">
        <f>A2765+B2765+C2765</f>
        <v>11</v>
      </c>
      <c r="E2765" s="5">
        <f>IF(A2765=0,0,A2765*LABOR_HRS_WK_TOM*SEASON_WEEKS*(1+DIM_PCT_TOM)^A2765)</f>
        <v>527.07600000000014</v>
      </c>
      <c r="F2765" s="5">
        <f>IF(B2765=0,0,B2765*LABOR_HRS_WK_CAR*SEASON_WEEKS*(1+DIM_PCT_CAR)^B2765)</f>
        <v>169.71123193359367</v>
      </c>
      <c r="G2765" s="5">
        <f>IF(C2765=0,0,C2765*LABOR_HRS_WK_MES*SEASON_WEEKS*(1+DIM_PCT_MES)^C2765)</f>
        <v>92.2640625</v>
      </c>
      <c r="H2765" s="5">
        <f>E2765+F2765+G2765</f>
        <v>789.05129443359385</v>
      </c>
      <c r="I2765" s="5">
        <f>MIN(H2765,FARMER_HRS)</f>
        <v>720</v>
      </c>
      <c r="J2765" s="5">
        <f>MAX(0,H2765-FARMER_HRS)</f>
        <v>69.051294433593853</v>
      </c>
      <c r="K2765" s="2">
        <f>I2765*FARMER_RATE+J2765*TEMP_WORKER_RATE</f>
        <v>26198.807195027672</v>
      </c>
      <c r="L2765" s="2">
        <f>A2765*PRICE_TOM+B2765*PRICE_CAR+C2765*PRICE_MES</f>
        <v>51070</v>
      </c>
      <c r="M2765" s="2">
        <f>A2765*FERT_BED_TOM+B2765*FERT_BED_CAR+C2765*FERT_BED_MES</f>
        <v>7480</v>
      </c>
      <c r="N2765" s="6">
        <f>IF(AND(D2765&lt;=TOTAL_BEDS,J2765&lt;=TEMP_WORKER_MAX*TEMP_WORKER_HRS),1,0)</f>
        <v>1</v>
      </c>
      <c r="O2765" s="2">
        <f>L2765-M2765-K2765-FIXED_COSTS</f>
        <v>-2608.8071950276717</v>
      </c>
      <c r="P2765" s="2">
        <f>IF(N2765=1,O2765,"")</f>
        <v>-2608.8071950276717</v>
      </c>
    </row>
    <row r="2766">
      <c r="A2766" s="6">
        <v>4</v>
      </c>
      <c r="B2766" s="6">
        <v>5</v>
      </c>
      <c r="C2766" s="6">
        <v>3</v>
      </c>
      <c r="D2766" s="6">
        <f>A2766+B2766+C2766</f>
        <v>12</v>
      </c>
      <c r="E2766" s="5">
        <f>IF(A2766=0,0,A2766*LABOR_HRS_WK_TOM*SEASON_WEEKS*(1+DIM_PCT_TOM)^A2766)</f>
        <v>527.07600000000014</v>
      </c>
      <c r="F2766" s="5">
        <f>IF(B2766=0,0,B2766*LABOR_HRS_WK_CAR*SEASON_WEEKS*(1+DIM_PCT_CAR)^B2766)</f>
        <v>169.71123193359367</v>
      </c>
      <c r="G2766" s="5">
        <f>IF(C2766=0,0,C2766*LABOR_HRS_WK_MES*SEASON_WEEKS*(1+DIM_PCT_MES)^C2766)</f>
        <v>140.12604492187498</v>
      </c>
      <c r="H2766" s="5">
        <f>E2766+F2766+G2766</f>
        <v>836.91327685546878</v>
      </c>
      <c r="I2766" s="5">
        <f>MIN(H2766,FARMER_HRS)</f>
        <v>720</v>
      </c>
      <c r="J2766" s="5">
        <f>MAX(0,H2766-FARMER_HRS)</f>
        <v>116.91327685546878</v>
      </c>
      <c r="K2766" s="2">
        <f>I2766*FARMER_RATE+J2766*TEMP_WORKER_RATE</f>
        <v>27029.744389851887</v>
      </c>
      <c r="L2766" s="2">
        <f>A2766*PRICE_TOM+B2766*PRICE_CAR+C2766*PRICE_MES</f>
        <v>53770</v>
      </c>
      <c r="M2766" s="2">
        <f>A2766*FERT_BED_TOM+B2766*FERT_BED_CAR+C2766*FERT_BED_MES</f>
        <v>8360</v>
      </c>
      <c r="N2766" s="6">
        <f>IF(AND(D2766&lt;=TOTAL_BEDS,J2766&lt;=TEMP_WORKER_MAX*TEMP_WORKER_HRS),1,0)</f>
        <v>1</v>
      </c>
      <c r="O2766" s="2">
        <f>L2766-M2766-K2766-FIXED_COSTS</f>
        <v>-1619.7443898518868</v>
      </c>
      <c r="P2766" s="2">
        <f>IF(N2766=1,O2766,"")</f>
        <v>-1619.7443898518868</v>
      </c>
    </row>
    <row r="2767">
      <c r="A2767" s="6">
        <v>4</v>
      </c>
      <c r="B2767" s="6">
        <v>5</v>
      </c>
      <c r="C2767" s="6">
        <v>4</v>
      </c>
      <c r="D2767" s="6">
        <f>A2767+B2767+C2767</f>
        <v>13</v>
      </c>
      <c r="E2767" s="5">
        <f>IF(A2767=0,0,A2767*LABOR_HRS_WK_TOM*SEASON_WEEKS*(1+DIM_PCT_TOM)^A2767)</f>
        <v>527.07600000000014</v>
      </c>
      <c r="F2767" s="5">
        <f>IF(B2767=0,0,B2767*LABOR_HRS_WK_CAR*SEASON_WEEKS*(1+DIM_PCT_CAR)^B2767)</f>
        <v>169.71123193359367</v>
      </c>
      <c r="G2767" s="5">
        <f>IF(C2767=0,0,C2767*LABOR_HRS_WK_MES*SEASON_WEEKS*(1+DIM_PCT_MES)^C2767)</f>
        <v>189.17016064453119</v>
      </c>
      <c r="H2767" s="5">
        <f>E2767+F2767+G2767</f>
        <v>885.957392578125</v>
      </c>
      <c r="I2767" s="5">
        <f>MIN(H2767,FARMER_HRS)</f>
        <v>720</v>
      </c>
      <c r="J2767" s="5">
        <f>MAX(0,H2767-FARMER_HRS)</f>
        <v>165.957392578125</v>
      </c>
      <c r="K2767" s="2">
        <f>I2767*FARMER_RATE+J2767*TEMP_WORKER_RATE</f>
        <v>27881.204732259113</v>
      </c>
      <c r="L2767" s="2">
        <f>A2767*PRICE_TOM+B2767*PRICE_CAR+C2767*PRICE_MES</f>
        <v>56470</v>
      </c>
      <c r="M2767" s="2">
        <f>A2767*FERT_BED_TOM+B2767*FERT_BED_CAR+C2767*FERT_BED_MES</f>
        <v>9240</v>
      </c>
      <c r="N2767" s="6">
        <f>IF(AND(D2767&lt;=TOTAL_BEDS,J2767&lt;=TEMP_WORKER_MAX*TEMP_WORKER_HRS),1,0)</f>
        <v>1</v>
      </c>
      <c r="O2767" s="2">
        <f>L2767-M2767-K2767-FIXED_COSTS</f>
        <v>-651.20473225911337</v>
      </c>
      <c r="P2767" s="2">
        <f>IF(N2767=1,O2767,"")</f>
        <v>-651.20473225911337</v>
      </c>
    </row>
    <row r="2768">
      <c r="A2768" s="6">
        <v>4</v>
      </c>
      <c r="B2768" s="6">
        <v>5</v>
      </c>
      <c r="C2768" s="6">
        <v>5</v>
      </c>
      <c r="D2768" s="6">
        <f>A2768+B2768+C2768</f>
        <v>14</v>
      </c>
      <c r="E2768" s="5">
        <f>IF(A2768=0,0,A2768*LABOR_HRS_WK_TOM*SEASON_WEEKS*(1+DIM_PCT_TOM)^A2768)</f>
        <v>527.07600000000014</v>
      </c>
      <c r="F2768" s="5">
        <f>IF(B2768=0,0,B2768*LABOR_HRS_WK_CAR*SEASON_WEEKS*(1+DIM_PCT_CAR)^B2768)</f>
        <v>169.71123193359367</v>
      </c>
      <c r="G2768" s="5">
        <f>IF(C2768=0,0,C2768*LABOR_HRS_WK_MES*SEASON_WEEKS*(1+DIM_PCT_MES)^C2768)</f>
        <v>239.41848456573481</v>
      </c>
      <c r="H2768" s="5">
        <f>E2768+F2768+G2768</f>
        <v>936.20571649932867</v>
      </c>
      <c r="I2768" s="5">
        <f>MIN(H2768,FARMER_HRS)</f>
        <v>720</v>
      </c>
      <c r="J2768" s="5">
        <f>MAX(0,H2768-FARMER_HRS)</f>
        <v>216.20571649932867</v>
      </c>
      <c r="K2768" s="2">
        <f>I2768*FARMER_RATE+J2768*TEMP_WORKER_RATE</f>
        <v>28753.571467002235</v>
      </c>
      <c r="L2768" s="2">
        <f>A2768*PRICE_TOM+B2768*PRICE_CAR+C2768*PRICE_MES</f>
        <v>59170</v>
      </c>
      <c r="M2768" s="2">
        <f>A2768*FERT_BED_TOM+B2768*FERT_BED_CAR+C2768*FERT_BED_MES</f>
        <v>10120</v>
      </c>
      <c r="N2768" s="6">
        <f>IF(AND(D2768&lt;=TOTAL_BEDS,J2768&lt;=TEMP_WORKER_MAX*TEMP_WORKER_HRS),1,0)</f>
        <v>1</v>
      </c>
      <c r="O2768" s="2">
        <f>L2768-M2768-K2768-FIXED_COSTS</f>
        <v>296.42853299776471</v>
      </c>
      <c r="P2768" s="2">
        <f>IF(N2768=1,O2768,"")</f>
        <v>296.42853299776471</v>
      </c>
    </row>
    <row r="2769">
      <c r="A2769" s="6">
        <v>4</v>
      </c>
      <c r="B2769" s="6">
        <v>5</v>
      </c>
      <c r="C2769" s="6">
        <v>6</v>
      </c>
      <c r="D2769" s="6">
        <f>A2769+B2769+C2769</f>
        <v>15</v>
      </c>
      <c r="E2769" s="5">
        <f>IF(A2769=0,0,A2769*LABOR_HRS_WK_TOM*SEASON_WEEKS*(1+DIM_PCT_TOM)^A2769)</f>
        <v>527.07600000000014</v>
      </c>
      <c r="F2769" s="5">
        <f>IF(B2769=0,0,B2769*LABOR_HRS_WK_CAR*SEASON_WEEKS*(1+DIM_PCT_CAR)^B2769)</f>
        <v>169.71123193359367</v>
      </c>
      <c r="G2769" s="5">
        <f>IF(C2769=0,0,C2769*LABOR_HRS_WK_MES*SEASON_WEEKS*(1+DIM_PCT_MES)^C2769)</f>
        <v>290.89345874736773</v>
      </c>
      <c r="H2769" s="5">
        <f>E2769+F2769+G2769</f>
        <v>987.68069068096156</v>
      </c>
      <c r="I2769" s="5">
        <f>MIN(H2769,FARMER_HRS)</f>
        <v>720</v>
      </c>
      <c r="J2769" s="5">
        <f>MAX(0,H2769-FARMER_HRS)</f>
        <v>267.68069068096156</v>
      </c>
      <c r="K2769" s="2">
        <f>I2769*FARMER_RATE+J2769*TEMP_WORKER_RATE</f>
        <v>29647.234213211137</v>
      </c>
      <c r="L2769" s="2">
        <f>A2769*PRICE_TOM+B2769*PRICE_CAR+C2769*PRICE_MES</f>
        <v>61870</v>
      </c>
      <c r="M2769" s="2">
        <f>A2769*FERT_BED_TOM+B2769*FERT_BED_CAR+C2769*FERT_BED_MES</f>
        <v>11000</v>
      </c>
      <c r="N2769" s="6">
        <f>IF(AND(D2769&lt;=TOTAL_BEDS,J2769&lt;=TEMP_WORKER_MAX*TEMP_WORKER_HRS),1,0)</f>
        <v>1</v>
      </c>
      <c r="O2769" s="2">
        <f>L2769-M2769-K2769-FIXED_COSTS</f>
        <v>1222.7657867888629</v>
      </c>
      <c r="P2769" s="2">
        <f>IF(N2769=1,O2769,"")</f>
        <v>1222.7657867888629</v>
      </c>
    </row>
    <row r="2770">
      <c r="A2770" s="6">
        <v>4</v>
      </c>
      <c r="B2770" s="6">
        <v>5</v>
      </c>
      <c r="C2770" s="6">
        <v>7</v>
      </c>
      <c r="D2770" s="6">
        <f>A2770+B2770+C2770</f>
        <v>16</v>
      </c>
      <c r="E2770" s="5">
        <f>IF(A2770=0,0,A2770*LABOR_HRS_WK_TOM*SEASON_WEEKS*(1+DIM_PCT_TOM)^A2770)</f>
        <v>527.07600000000014</v>
      </c>
      <c r="F2770" s="5">
        <f>IF(B2770=0,0,B2770*LABOR_HRS_WK_CAR*SEASON_WEEKS*(1+DIM_PCT_CAR)^B2770)</f>
        <v>169.71123193359367</v>
      </c>
      <c r="G2770" s="5">
        <f>IF(C2770=0,0,C2770*LABOR_HRS_WK_MES*SEASON_WEEKS*(1+DIM_PCT_MES)^C2770)</f>
        <v>343.61789814532818</v>
      </c>
      <c r="H2770" s="5">
        <f>E2770+F2770+G2770</f>
        <v>1040.405130078922</v>
      </c>
      <c r="I2770" s="5">
        <f>MIN(H2770,FARMER_HRS)</f>
        <v>720</v>
      </c>
      <c r="J2770" s="5">
        <f>MAX(0,H2770-FARMER_HRS)</f>
        <v>320.40513007892196</v>
      </c>
      <c r="K2770" s="2">
        <f>I2770*FARMER_RATE+J2770*TEMP_WORKER_RATE</f>
        <v>30562.589063870175</v>
      </c>
      <c r="L2770" s="2">
        <f>A2770*PRICE_TOM+B2770*PRICE_CAR+C2770*PRICE_MES</f>
        <v>64570</v>
      </c>
      <c r="M2770" s="2">
        <f>A2770*FERT_BED_TOM+B2770*FERT_BED_CAR+C2770*FERT_BED_MES</f>
        <v>11880</v>
      </c>
      <c r="N2770" s="6">
        <f>IF(AND(D2770&lt;=TOTAL_BEDS,J2770&lt;=TEMP_WORKER_MAX*TEMP_WORKER_HRS),1,0)</f>
        <v>1</v>
      </c>
      <c r="O2770" s="2">
        <f>L2770-M2770-K2770-FIXED_COSTS</f>
        <v>2127.4109361298251</v>
      </c>
      <c r="P2770" s="2">
        <f>IF(N2770=1,O2770,"")</f>
        <v>2127.4109361298251</v>
      </c>
    </row>
    <row r="2771">
      <c r="A2771" s="6">
        <v>4</v>
      </c>
      <c r="B2771" s="6">
        <v>5</v>
      </c>
      <c r="C2771" s="6">
        <v>8</v>
      </c>
      <c r="D2771" s="6">
        <f>A2771+B2771+C2771</f>
        <v>17</v>
      </c>
      <c r="E2771" s="5">
        <f>IF(A2771=0,0,A2771*LABOR_HRS_WK_TOM*SEASON_WEEKS*(1+DIM_PCT_TOM)^A2771)</f>
        <v>527.07600000000014</v>
      </c>
      <c r="F2771" s="5">
        <f>IF(B2771=0,0,B2771*LABOR_HRS_WK_CAR*SEASON_WEEKS*(1+DIM_PCT_CAR)^B2771)</f>
        <v>169.71123193359367</v>
      </c>
      <c r="G2771" s="5">
        <f>IF(C2771=0,0,C2771*LABOR_HRS_WK_MES*SEASON_WEEKS*(1+DIM_PCT_MES)^C2771)</f>
        <v>397.61499642530833</v>
      </c>
      <c r="H2771" s="5">
        <f>E2771+F2771+G2771</f>
        <v>1094.4022283589022</v>
      </c>
      <c r="I2771" s="5">
        <f>MIN(H2771,FARMER_HRS)</f>
        <v>720</v>
      </c>
      <c r="J2771" s="5">
        <f>MAX(0,H2771-FARMER_HRS)</f>
        <v>374.40222835890222</v>
      </c>
      <c r="K2771" s="2">
        <f>I2771*FARMER_RATE+J2771*TEMP_WORKER_RATE</f>
        <v>31500.038686786495</v>
      </c>
      <c r="L2771" s="2">
        <f>A2771*PRICE_TOM+B2771*PRICE_CAR+C2771*PRICE_MES</f>
        <v>67270</v>
      </c>
      <c r="M2771" s="2">
        <f>A2771*FERT_BED_TOM+B2771*FERT_BED_CAR+C2771*FERT_BED_MES</f>
        <v>12760</v>
      </c>
      <c r="N2771" s="6">
        <f>IF(AND(D2771&lt;=TOTAL_BEDS,J2771&lt;=TEMP_WORKER_MAX*TEMP_WORKER_HRS),1,0)</f>
        <v>1</v>
      </c>
      <c r="O2771" s="2">
        <f>L2771-M2771-K2771-FIXED_COSTS</f>
        <v>3009.9613132135055</v>
      </c>
      <c r="P2771" s="2">
        <f>IF(N2771=1,O2771,"")</f>
        <v>3009.9613132135055</v>
      </c>
    </row>
    <row r="2772">
      <c r="A2772" s="6">
        <v>4</v>
      </c>
      <c r="B2772" s="6">
        <v>5</v>
      </c>
      <c r="C2772" s="6">
        <v>9</v>
      </c>
      <c r="D2772" s="6">
        <f>A2772+B2772+C2772</f>
        <v>18</v>
      </c>
      <c r="E2772" s="5">
        <f>IF(A2772=0,0,A2772*LABOR_HRS_WK_TOM*SEASON_WEEKS*(1+DIM_PCT_TOM)^A2772)</f>
        <v>527.07600000000014</v>
      </c>
      <c r="F2772" s="5">
        <f>IF(B2772=0,0,B2772*LABOR_HRS_WK_CAR*SEASON_WEEKS*(1+DIM_PCT_CAR)^B2772)</f>
        <v>169.71123193359367</v>
      </c>
      <c r="G2772" s="5">
        <f>IF(C2772=0,0,C2772*LABOR_HRS_WK_MES*SEASON_WEEKS*(1+DIM_PCT_MES)^C2772)</f>
        <v>452.90833186570273</v>
      </c>
      <c r="H2772" s="5">
        <f>E2772+F2772+G2772</f>
        <v>1149.6955637992965</v>
      </c>
      <c r="I2772" s="5">
        <f>MIN(H2772,FARMER_HRS)</f>
        <v>720</v>
      </c>
      <c r="J2772" s="5">
        <f>MAX(0,H2772-FARMER_HRS)</f>
        <v>429.69556379929645</v>
      </c>
      <c r="K2772" s="2">
        <f>I2772*FARMER_RATE+J2772*TEMP_WORKER_RATE</f>
        <v>32459.99242707112</v>
      </c>
      <c r="L2772" s="2">
        <f>A2772*PRICE_TOM+B2772*PRICE_CAR+C2772*PRICE_MES</f>
        <v>69970</v>
      </c>
      <c r="M2772" s="2">
        <f>A2772*FERT_BED_TOM+B2772*FERT_BED_CAR+C2772*FERT_BED_MES</f>
        <v>13640</v>
      </c>
      <c r="N2772" s="6">
        <f>IF(AND(D2772&lt;=TOTAL_BEDS,J2772&lt;=TEMP_WORKER_MAX*TEMP_WORKER_HRS),1,0)</f>
        <v>1</v>
      </c>
      <c r="O2772" s="2">
        <f>L2772-M2772-K2772-FIXED_COSTS</f>
        <v>3870.00757292888</v>
      </c>
      <c r="P2772" s="2">
        <f>IF(N2772=1,O2772,"")</f>
        <v>3870.00757292888</v>
      </c>
    </row>
    <row r="2773">
      <c r="A2773" s="6">
        <v>4</v>
      </c>
      <c r="B2773" s="6">
        <v>5</v>
      </c>
      <c r="C2773" s="6">
        <v>10</v>
      </c>
      <c r="D2773" s="6">
        <f>A2773+B2773+C2773</f>
        <v>19</v>
      </c>
      <c r="E2773" s="5">
        <f>IF(A2773=0,0,A2773*LABOR_HRS_WK_TOM*SEASON_WEEKS*(1+DIM_PCT_TOM)^A2773)</f>
        <v>527.07600000000014</v>
      </c>
      <c r="F2773" s="5">
        <f>IF(B2773=0,0,B2773*LABOR_HRS_WK_CAR*SEASON_WEEKS*(1+DIM_PCT_CAR)^B2773)</f>
        <v>169.71123193359367</v>
      </c>
      <c r="G2773" s="5">
        <f>IF(C2773=0,0,C2773*LABOR_HRS_WK_MES*SEASON_WEEKS*(1+DIM_PCT_MES)^C2773)</f>
        <v>509.52187334891551</v>
      </c>
      <c r="H2773" s="5">
        <f>E2773+F2773+G2773</f>
        <v>1206.3091052825093</v>
      </c>
      <c r="I2773" s="5">
        <f>MIN(H2773,FARMER_HRS)</f>
        <v>720</v>
      </c>
      <c r="J2773" s="5">
        <f>MAX(0,H2773-FARMER_HRS)</f>
        <v>486.30910528250934</v>
      </c>
      <c r="K2773" s="2">
        <f>I2773*FARMER_RATE+J2773*TEMP_WORKER_RATE</f>
        <v>33442.866411154675</v>
      </c>
      <c r="L2773" s="2">
        <f>A2773*PRICE_TOM+B2773*PRICE_CAR+C2773*PRICE_MES</f>
        <v>72670</v>
      </c>
      <c r="M2773" s="2">
        <f>A2773*FERT_BED_TOM+B2773*FERT_BED_CAR+C2773*FERT_BED_MES</f>
        <v>14520</v>
      </c>
      <c r="N2773" s="6">
        <f>IF(AND(D2773&lt;=TOTAL_BEDS,J2773&lt;=TEMP_WORKER_MAX*TEMP_WORKER_HRS),1,0)</f>
        <v>1</v>
      </c>
      <c r="O2773" s="2">
        <f>L2773-M2773-K2773-FIXED_COSTS</f>
        <v>4707.133588845325</v>
      </c>
      <c r="P2773" s="2">
        <f>IF(N2773=1,O2773,"")</f>
        <v>4707.133588845325</v>
      </c>
    </row>
    <row r="2774">
      <c r="A2774" s="6">
        <v>4</v>
      </c>
      <c r="B2774" s="6">
        <v>5</v>
      </c>
      <c r="C2774" s="6">
        <v>11</v>
      </c>
      <c r="D2774" s="6">
        <f>A2774+B2774+C2774</f>
        <v>20</v>
      </c>
      <c r="E2774" s="5">
        <f>IF(A2774=0,0,A2774*LABOR_HRS_WK_TOM*SEASON_WEEKS*(1+DIM_PCT_TOM)^A2774)</f>
        <v>527.07600000000014</v>
      </c>
      <c r="F2774" s="5">
        <f>IF(B2774=0,0,B2774*LABOR_HRS_WK_CAR*SEASON_WEEKS*(1+DIM_PCT_CAR)^B2774)</f>
        <v>169.71123193359367</v>
      </c>
      <c r="G2774" s="5">
        <f>IF(C2774=0,0,C2774*LABOR_HRS_WK_MES*SEASON_WEEKS*(1+DIM_PCT_MES)^C2774)</f>
        <v>567.47998644235463</v>
      </c>
      <c r="H2774" s="5">
        <f>E2774+F2774+G2774</f>
        <v>1264.2672183759485</v>
      </c>
      <c r="I2774" s="5">
        <f>MIN(H2774,FARMER_HRS)</f>
        <v>720</v>
      </c>
      <c r="J2774" s="5">
        <f>MAX(0,H2774-FARMER_HRS)</f>
        <v>544.26721837594846</v>
      </c>
      <c r="K2774" s="2">
        <f>I2774*FARMER_RATE+J2774*TEMP_WORKER_RATE</f>
        <v>34449.083652360219</v>
      </c>
      <c r="L2774" s="2">
        <f>A2774*PRICE_TOM+B2774*PRICE_CAR+C2774*PRICE_MES</f>
        <v>75370</v>
      </c>
      <c r="M2774" s="2">
        <f>A2774*FERT_BED_TOM+B2774*FERT_BED_CAR+C2774*FERT_BED_MES</f>
        <v>15400</v>
      </c>
      <c r="N2774" s="6">
        <f>IF(AND(D2774&lt;=TOTAL_BEDS,J2774&lt;=TEMP_WORKER_MAX*TEMP_WORKER_HRS),1,0)</f>
        <v>1</v>
      </c>
      <c r="O2774" s="2">
        <f>L2774-M2774-K2774-FIXED_COSTS</f>
        <v>5520.9163476397807</v>
      </c>
      <c r="P2774" s="2">
        <f>IF(N2774=1,O2774,"")</f>
        <v>5520.9163476397807</v>
      </c>
    </row>
    <row r="2775">
      <c r="A2775" s="6">
        <v>4</v>
      </c>
      <c r="B2775" s="6">
        <v>5</v>
      </c>
      <c r="C2775" s="6">
        <v>12</v>
      </c>
      <c r="D2775" s="6">
        <f>A2775+B2775+C2775</f>
        <v>21</v>
      </c>
      <c r="E2775" s="5">
        <f>IF(A2775=0,0,A2775*LABOR_HRS_WK_TOM*SEASON_WEEKS*(1+DIM_PCT_TOM)^A2775)</f>
        <v>527.07600000000014</v>
      </c>
      <c r="F2775" s="5">
        <f>IF(B2775=0,0,B2775*LABOR_HRS_WK_CAR*SEASON_WEEKS*(1+DIM_PCT_CAR)^B2775)</f>
        <v>169.71123193359367</v>
      </c>
      <c r="G2775" s="5">
        <f>IF(C2775=0,0,C2775*LABOR_HRS_WK_MES*SEASON_WEEKS*(1+DIM_PCT_MES)^C2775)</f>
        <v>626.807439570419</v>
      </c>
      <c r="H2775" s="5">
        <f>E2775+F2775+G2775</f>
        <v>1323.5946715040127</v>
      </c>
      <c r="I2775" s="5">
        <f>MIN(H2775,FARMER_HRS)</f>
        <v>720</v>
      </c>
      <c r="J2775" s="5">
        <f>MAX(0,H2775-FARMER_HRS)</f>
        <v>603.59467150401269</v>
      </c>
      <c r="K2775" s="2">
        <f>I2775*FARMER_RATE+J2775*TEMP_WORKER_RATE</f>
        <v>35479.074158055773</v>
      </c>
      <c r="L2775" s="2">
        <f>A2775*PRICE_TOM+B2775*PRICE_CAR+C2775*PRICE_MES</f>
        <v>78070</v>
      </c>
      <c r="M2775" s="2">
        <f>A2775*FERT_BED_TOM+B2775*FERT_BED_CAR+C2775*FERT_BED_MES</f>
        <v>16280</v>
      </c>
      <c r="N2775" s="6">
        <f>IF(AND(D2775&lt;=TOTAL_BEDS,J2775&lt;=TEMP_WORKER_MAX*TEMP_WORKER_HRS),1,0)</f>
        <v>1</v>
      </c>
      <c r="O2775" s="2">
        <f>L2775-M2775-K2775-FIXED_COSTS</f>
        <v>6310.9258419442267</v>
      </c>
      <c r="P2775" s="2">
        <f>IF(N2775=1,O2775,"")</f>
        <v>6310.9258419442267</v>
      </c>
    </row>
    <row r="2776">
      <c r="A2776" s="6">
        <v>4</v>
      </c>
      <c r="B2776" s="6">
        <v>5</v>
      </c>
      <c r="C2776" s="6">
        <v>13</v>
      </c>
      <c r="D2776" s="6">
        <f>A2776+B2776+C2776</f>
        <v>22</v>
      </c>
      <c r="E2776" s="5">
        <f>IF(A2776=0,0,A2776*LABOR_HRS_WK_TOM*SEASON_WEEKS*(1+DIM_PCT_TOM)^A2776)</f>
        <v>527.07600000000014</v>
      </c>
      <c r="F2776" s="5">
        <f>IF(B2776=0,0,B2776*LABOR_HRS_WK_CAR*SEASON_WEEKS*(1+DIM_PCT_CAR)^B2776)</f>
        <v>169.71123193359367</v>
      </c>
      <c r="G2776" s="5">
        <f>IF(C2776=0,0,C2776*LABOR_HRS_WK_MES*SEASON_WEEKS*(1+DIM_PCT_MES)^C2776)</f>
        <v>687.52941027880331</v>
      </c>
      <c r="H2776" s="5">
        <f>E2776+F2776+G2776</f>
        <v>1384.3166422123973</v>
      </c>
      <c r="I2776" s="5">
        <f>MIN(H2776,FARMER_HRS)</f>
        <v>720</v>
      </c>
      <c r="J2776" s="5">
        <f>MAX(0,H2776-FARMER_HRS)</f>
        <v>664.31664221239726</v>
      </c>
      <c r="K2776" s="2">
        <f>I2776*FARMER_RATE+J2776*TEMP_WORKER_RATE</f>
        <v>36533.275038409673</v>
      </c>
      <c r="L2776" s="2">
        <f>A2776*PRICE_TOM+B2776*PRICE_CAR+C2776*PRICE_MES</f>
        <v>80770</v>
      </c>
      <c r="M2776" s="2">
        <f>A2776*FERT_BED_TOM+B2776*FERT_BED_CAR+C2776*FERT_BED_MES</f>
        <v>17160</v>
      </c>
      <c r="N2776" s="6">
        <f>IF(AND(D2776&lt;=TOTAL_BEDS,J2776&lt;=TEMP_WORKER_MAX*TEMP_WORKER_HRS),1,0)</f>
        <v>1</v>
      </c>
      <c r="O2776" s="2">
        <f>L2776-M2776-K2776-FIXED_COSTS</f>
        <v>7076.7249615903274</v>
      </c>
      <c r="P2776" s="2">
        <f>IF(N2776=1,O2776,"")</f>
        <v>7076.7249615903274</v>
      </c>
    </row>
    <row r="2777">
      <c r="A2777" s="6">
        <v>4</v>
      </c>
      <c r="B2777" s="6">
        <v>5</v>
      </c>
      <c r="C2777" s="6">
        <v>14</v>
      </c>
      <c r="D2777" s="6">
        <f>A2777+B2777+C2777</f>
        <v>23</v>
      </c>
      <c r="E2777" s="5">
        <f>IF(A2777=0,0,A2777*LABOR_HRS_WK_TOM*SEASON_WEEKS*(1+DIM_PCT_TOM)^A2777)</f>
        <v>527.07600000000014</v>
      </c>
      <c r="F2777" s="5">
        <f>IF(B2777=0,0,B2777*LABOR_HRS_WK_CAR*SEASON_WEEKS*(1+DIM_PCT_CAR)^B2777)</f>
        <v>169.71123193359367</v>
      </c>
      <c r="G2777" s="5">
        <f>IF(C2777=0,0,C2777*LABOR_HRS_WK_MES*SEASON_WEEKS*(1+DIM_PCT_MES)^C2777)</f>
        <v>749.67149159246435</v>
      </c>
      <c r="H2777" s="5">
        <f>E2777+F2777+G2777</f>
        <v>1446.4587235260583</v>
      </c>
      <c r="I2777" s="5">
        <f>MIN(H2777,FARMER_HRS)</f>
        <v>720</v>
      </c>
      <c r="J2777" s="5">
        <f>MAX(0,H2777-FARMER_HRS)</f>
        <v>726.45872352605829</v>
      </c>
      <c r="K2777" s="2">
        <f>I2777*FARMER_RATE+J2777*TEMP_WORKER_RATE</f>
        <v>37612.130616771843</v>
      </c>
      <c r="L2777" s="2">
        <f>A2777*PRICE_TOM+B2777*PRICE_CAR+C2777*PRICE_MES</f>
        <v>83470</v>
      </c>
      <c r="M2777" s="2">
        <f>A2777*FERT_BED_TOM+B2777*FERT_BED_CAR+C2777*FERT_BED_MES</f>
        <v>18040</v>
      </c>
      <c r="N2777" s="6">
        <f>IF(AND(D2777&lt;=TOTAL_BEDS,J2777&lt;=TEMP_WORKER_MAX*TEMP_WORKER_HRS),1,0)</f>
        <v>1</v>
      </c>
      <c r="O2777" s="2">
        <f>L2777-M2777-K2777-FIXED_COSTS</f>
        <v>7817.8693832281569</v>
      </c>
      <c r="P2777" s="2">
        <f>IF(N2777=1,O2777,"")</f>
        <v>7817.8693832281569</v>
      </c>
    </row>
    <row r="2778">
      <c r="A2778" s="6">
        <v>4</v>
      </c>
      <c r="B2778" s="6">
        <v>5</v>
      </c>
      <c r="C2778" s="6">
        <v>15</v>
      </c>
      <c r="D2778" s="6">
        <f>A2778+B2778+C2778</f>
        <v>24</v>
      </c>
      <c r="E2778" s="5">
        <f>IF(A2778=0,0,A2778*LABOR_HRS_WK_TOM*SEASON_WEEKS*(1+DIM_PCT_TOM)^A2778)</f>
        <v>527.07600000000014</v>
      </c>
      <c r="F2778" s="5">
        <f>IF(B2778=0,0,B2778*LABOR_HRS_WK_CAR*SEASON_WEEKS*(1+DIM_PCT_CAR)^B2778)</f>
        <v>169.71123193359367</v>
      </c>
      <c r="G2778" s="5">
        <f>IF(C2778=0,0,C2778*LABOR_HRS_WK_MES*SEASON_WEEKS*(1+DIM_PCT_MES)^C2778)</f>
        <v>813.25969846861074</v>
      </c>
      <c r="H2778" s="5">
        <f>E2778+F2778+G2778</f>
        <v>1510.0469304022045</v>
      </c>
      <c r="I2778" s="5">
        <f>MIN(H2778,FARMER_HRS)</f>
        <v>720</v>
      </c>
      <c r="J2778" s="5">
        <f>MAX(0,H2778-FARMER_HRS)</f>
        <v>790.04693040220445</v>
      </c>
      <c r="K2778" s="2">
        <f>I2778*FARMER_RATE+J2778*TEMP_WORKER_RATE</f>
        <v>38716.092541704937</v>
      </c>
      <c r="L2778" s="2">
        <f>A2778*PRICE_TOM+B2778*PRICE_CAR+C2778*PRICE_MES</f>
        <v>86170</v>
      </c>
      <c r="M2778" s="2">
        <f>A2778*FERT_BED_TOM+B2778*FERT_BED_CAR+C2778*FERT_BED_MES</f>
        <v>18920</v>
      </c>
      <c r="N2778" s="6">
        <f>IF(AND(D2778&lt;=TOTAL_BEDS,J2778&lt;=TEMP_WORKER_MAX*TEMP_WORKER_HRS),1,0)</f>
        <v>1</v>
      </c>
      <c r="O2778" s="2">
        <f>L2778-M2778-K2778-FIXED_COSTS</f>
        <v>8533.9074582950634</v>
      </c>
      <c r="P2778" s="2">
        <f>IF(N2778=1,O2778,"")</f>
        <v>8533.9074582950634</v>
      </c>
    </row>
    <row r="2779">
      <c r="A2779" s="6">
        <v>4</v>
      </c>
      <c r="B2779" s="6">
        <v>5</v>
      </c>
      <c r="C2779" s="6">
        <v>16</v>
      </c>
      <c r="D2779" s="6">
        <f>A2779+B2779+C2779</f>
        <v>25</v>
      </c>
      <c r="E2779" s="5">
        <f>IF(A2779=0,0,A2779*LABOR_HRS_WK_TOM*SEASON_WEEKS*(1+DIM_PCT_TOM)^A2779)</f>
        <v>527.07600000000014</v>
      </c>
      <c r="F2779" s="5">
        <f>IF(B2779=0,0,B2779*LABOR_HRS_WK_CAR*SEASON_WEEKS*(1+DIM_PCT_CAR)^B2779)</f>
        <v>169.71123193359367</v>
      </c>
      <c r="G2779" s="5">
        <f>IF(C2779=0,0,C2779*LABOR_HRS_WK_MES*SEASON_WEEKS*(1+DIM_PCT_MES)^C2779)</f>
        <v>878.32047434609967</v>
      </c>
      <c r="H2779" s="5">
        <f>E2779+F2779+G2779</f>
        <v>1575.1077062796935</v>
      </c>
      <c r="I2779" s="5">
        <f>MIN(H2779,FARMER_HRS)</f>
        <v>720</v>
      </c>
      <c r="J2779" s="5">
        <f>MAX(0,H2779-FARMER_HRS)</f>
        <v>855.1077062796935</v>
      </c>
      <c r="K2779" s="2">
        <f>I2779*FARMER_RATE+J2779*TEMP_WORKER_RATE</f>
        <v>39845.619900689126</v>
      </c>
      <c r="L2779" s="2">
        <f>A2779*PRICE_TOM+B2779*PRICE_CAR+C2779*PRICE_MES</f>
        <v>88870</v>
      </c>
      <c r="M2779" s="2">
        <f>A2779*FERT_BED_TOM+B2779*FERT_BED_CAR+C2779*FERT_BED_MES</f>
        <v>19800</v>
      </c>
      <c r="N2779" s="6">
        <f>IF(AND(D2779&lt;=TOTAL_BEDS,J2779&lt;=TEMP_WORKER_MAX*TEMP_WORKER_HRS),1,0)</f>
        <v>1</v>
      </c>
      <c r="O2779" s="2">
        <f>L2779-M2779-K2779-FIXED_COSTS</f>
        <v>9224.3800993108744</v>
      </c>
      <c r="P2779" s="2">
        <f>IF(N2779=1,O2779,"")</f>
        <v>9224.3800993108744</v>
      </c>
    </row>
    <row r="2780">
      <c r="A2780" s="6">
        <v>4</v>
      </c>
      <c r="B2780" s="6">
        <v>5</v>
      </c>
      <c r="C2780" s="6">
        <v>17</v>
      </c>
      <c r="D2780" s="6">
        <f>A2780+B2780+C2780</f>
        <v>26</v>
      </c>
      <c r="E2780" s="5">
        <f>IF(A2780=0,0,A2780*LABOR_HRS_WK_TOM*SEASON_WEEKS*(1+DIM_PCT_TOM)^A2780)</f>
        <v>527.07600000000014</v>
      </c>
      <c r="F2780" s="5">
        <f>IF(B2780=0,0,B2780*LABOR_HRS_WK_CAR*SEASON_WEEKS*(1+DIM_PCT_CAR)^B2780)</f>
        <v>169.71123193359367</v>
      </c>
      <c r="G2780" s="5">
        <f>IF(C2780=0,0,C2780*LABOR_HRS_WK_MES*SEASON_WEEKS*(1+DIM_PCT_MES)^C2780)</f>
        <v>944.88069779263992</v>
      </c>
      <c r="H2780" s="5">
        <f>E2780+F2780+G2780</f>
        <v>1641.6679297262338</v>
      </c>
      <c r="I2780" s="5">
        <f>MIN(H2780,FARMER_HRS)</f>
        <v>720</v>
      </c>
      <c r="J2780" s="5">
        <f>MAX(0,H2780-FARMER_HRS)</f>
        <v>921.66792972623375</v>
      </c>
      <c r="K2780" s="2">
        <f>I2780*FARMER_RATE+J2780*TEMP_WORKER_RATE</f>
        <v>41001.179335524896</v>
      </c>
      <c r="L2780" s="2">
        <f>A2780*PRICE_TOM+B2780*PRICE_CAR+C2780*PRICE_MES</f>
        <v>91570</v>
      </c>
      <c r="M2780" s="2">
        <f>A2780*FERT_BED_TOM+B2780*FERT_BED_CAR+C2780*FERT_BED_MES</f>
        <v>20680</v>
      </c>
      <c r="N2780" s="6">
        <f>IF(AND(D2780&lt;=TOTAL_BEDS,J2780&lt;=TEMP_WORKER_MAX*TEMP_WORKER_HRS),1,0)</f>
        <v>1</v>
      </c>
      <c r="O2780" s="2">
        <f>L2780-M2780-K2780-FIXED_COSTS</f>
        <v>9888.8206644751044</v>
      </c>
      <c r="P2780" s="2">
        <f>IF(N2780=1,O2780,"")</f>
        <v>9888.8206644751044</v>
      </c>
    </row>
    <row r="2781">
      <c r="A2781" s="6">
        <v>4</v>
      </c>
      <c r="B2781" s="6">
        <v>5</v>
      </c>
      <c r="C2781" s="6">
        <v>18</v>
      </c>
      <c r="D2781" s="6">
        <f>A2781+B2781+C2781</f>
        <v>27</v>
      </c>
      <c r="E2781" s="5">
        <f>IF(A2781=0,0,A2781*LABOR_HRS_WK_TOM*SEASON_WEEKS*(1+DIM_PCT_TOM)^A2781)</f>
        <v>527.07600000000014</v>
      </c>
      <c r="F2781" s="5">
        <f>IF(B2781=0,0,B2781*LABOR_HRS_WK_CAR*SEASON_WEEKS*(1+DIM_PCT_CAR)^B2781)</f>
        <v>169.71123193359367</v>
      </c>
      <c r="G2781" s="5">
        <f>IF(C2781=0,0,C2781*LABOR_HRS_WK_MES*SEASON_WEEKS*(1+DIM_PCT_MES)^C2781)</f>
        <v>1012.9676892512272</v>
      </c>
      <c r="H2781" s="5">
        <f>E2781+F2781+G2781</f>
        <v>1709.7549211848209</v>
      </c>
      <c r="I2781" s="5">
        <f>MIN(H2781,FARMER_HRS)</f>
        <v>720</v>
      </c>
      <c r="J2781" s="5">
        <f>MAX(0,H2781-FARMER_HRS)</f>
        <v>989.75492118482089</v>
      </c>
      <c r="K2781" s="2">
        <f>I2781*FARMER_RATE+J2781*TEMP_WORKER_RATE</f>
        <v>42183.2451594587</v>
      </c>
      <c r="L2781" s="2">
        <f>A2781*PRICE_TOM+B2781*PRICE_CAR+C2781*PRICE_MES</f>
        <v>94270</v>
      </c>
      <c r="M2781" s="2">
        <f>A2781*FERT_BED_TOM+B2781*FERT_BED_CAR+C2781*FERT_BED_MES</f>
        <v>21560</v>
      </c>
      <c r="N2781" s="6">
        <f>IF(AND(D2781&lt;=TOTAL_BEDS,J2781&lt;=TEMP_WORKER_MAX*TEMP_WORKER_HRS),1,0)</f>
        <v>1</v>
      </c>
      <c r="O2781" s="2">
        <f>L2781-M2781-K2781-FIXED_COSTS</f>
        <v>10526.754840541304</v>
      </c>
      <c r="P2781" s="2">
        <f>IF(N2781=1,O2781,"")</f>
        <v>10526.754840541304</v>
      </c>
    </row>
    <row r="2782">
      <c r="A2782" s="6">
        <v>4</v>
      </c>
      <c r="B2782" s="6">
        <v>5</v>
      </c>
      <c r="C2782" s="6">
        <v>19</v>
      </c>
      <c r="D2782" s="6">
        <f>A2782+B2782+C2782</f>
        <v>28</v>
      </c>
      <c r="E2782" s="5">
        <f>IF(A2782=0,0,A2782*LABOR_HRS_WK_TOM*SEASON_WEEKS*(1+DIM_PCT_TOM)^A2782)</f>
        <v>527.07600000000014</v>
      </c>
      <c r="F2782" s="5">
        <f>IF(B2782=0,0,B2782*LABOR_HRS_WK_CAR*SEASON_WEEKS*(1+DIM_PCT_CAR)^B2782)</f>
        <v>169.71123193359367</v>
      </c>
      <c r="G2782" s="5">
        <f>IF(C2782=0,0,C2782*LABOR_HRS_WK_MES*SEASON_WEEKS*(1+DIM_PCT_MES)^C2782)</f>
        <v>1082.6092178872491</v>
      </c>
      <c r="H2782" s="5">
        <f>E2782+F2782+G2782</f>
        <v>1779.3964498208429</v>
      </c>
      <c r="I2782" s="5">
        <f>MIN(H2782,FARMER_HRS)</f>
        <v>720</v>
      </c>
      <c r="J2782" s="5">
        <f>MAX(0,H2782-FARMER_HRS)</f>
        <v>1059.3964498208429</v>
      </c>
      <c r="K2782" s="2">
        <f>I2782*FARMER_RATE+J2782*TEMP_WORKER_RATE</f>
        <v>43392.2994760563</v>
      </c>
      <c r="L2782" s="2">
        <f>A2782*PRICE_TOM+B2782*PRICE_CAR+C2782*PRICE_MES</f>
        <v>96970</v>
      </c>
      <c r="M2782" s="2">
        <f>A2782*FERT_BED_TOM+B2782*FERT_BED_CAR+C2782*FERT_BED_MES</f>
        <v>22440</v>
      </c>
      <c r="N2782" s="6">
        <f>IF(AND(D2782&lt;=TOTAL_BEDS,J2782&lt;=TEMP_WORKER_MAX*TEMP_WORKER_HRS),1,0)</f>
        <v>1</v>
      </c>
      <c r="O2782" s="2">
        <f>L2782-M2782-K2782-FIXED_COSTS</f>
        <v>11137.700523943698</v>
      </c>
      <c r="P2782" s="2">
        <f>IF(N2782=1,O2782,"")</f>
        <v>11137.700523943698</v>
      </c>
    </row>
    <row r="2783">
      <c r="A2783" s="6">
        <v>4</v>
      </c>
      <c r="B2783" s="6">
        <v>5</v>
      </c>
      <c r="C2783" s="6">
        <v>20</v>
      </c>
      <c r="D2783" s="6">
        <f>A2783+B2783+C2783</f>
        <v>29</v>
      </c>
      <c r="E2783" s="5">
        <f>IF(A2783=0,0,A2783*LABOR_HRS_WK_TOM*SEASON_WEEKS*(1+DIM_PCT_TOM)^A2783)</f>
        <v>527.07600000000014</v>
      </c>
      <c r="F2783" s="5">
        <f>IF(B2783=0,0,B2783*LABOR_HRS_WK_CAR*SEASON_WEEKS*(1+DIM_PCT_CAR)^B2783)</f>
        <v>169.71123193359367</v>
      </c>
      <c r="G2783" s="5">
        <f>IF(C2783=0,0,C2783*LABOR_HRS_WK_MES*SEASON_WEEKS*(1+DIM_PCT_MES)^C2783)</f>
        <v>1153.8335085377259</v>
      </c>
      <c r="H2783" s="5">
        <f>E2783+F2783+G2783</f>
        <v>1850.6207404713198</v>
      </c>
      <c r="I2783" s="5">
        <f>MIN(H2783,FARMER_HRS)</f>
        <v>720</v>
      </c>
      <c r="J2783" s="5">
        <f>MAX(0,H2783-FARMER_HRS)</f>
        <v>1130.6207404713198</v>
      </c>
      <c r="K2783" s="2">
        <f>I2783*FARMER_RATE+J2783*TEMP_WORKER_RATE</f>
        <v>44628.8322998493</v>
      </c>
      <c r="L2783" s="2">
        <f>A2783*PRICE_TOM+B2783*PRICE_CAR+C2783*PRICE_MES</f>
        <v>99670</v>
      </c>
      <c r="M2783" s="2">
        <f>A2783*FERT_BED_TOM+B2783*FERT_BED_CAR+C2783*FERT_BED_MES</f>
        <v>23320</v>
      </c>
      <c r="N2783" s="6">
        <f>IF(AND(D2783&lt;=TOTAL_BEDS,J2783&lt;=TEMP_WORKER_MAX*TEMP_WORKER_HRS),1,0)</f>
        <v>1</v>
      </c>
      <c r="O2783" s="2">
        <f>L2783-M2783-K2783-FIXED_COSTS</f>
        <v>11721.167700150698</v>
      </c>
      <c r="P2783" s="2">
        <f>IF(N2783=1,O2783,"")</f>
        <v>11721.167700150698</v>
      </c>
    </row>
    <row r="2784">
      <c r="A2784" s="6">
        <v>4</v>
      </c>
      <c r="B2784" s="6">
        <v>5</v>
      </c>
      <c r="C2784" s="6">
        <v>21</v>
      </c>
      <c r="D2784" s="6">
        <f>A2784+B2784+C2784</f>
        <v>30</v>
      </c>
      <c r="E2784" s="5">
        <f>IF(A2784=0,0,A2784*LABOR_HRS_WK_TOM*SEASON_WEEKS*(1+DIM_PCT_TOM)^A2784)</f>
        <v>527.07600000000014</v>
      </c>
      <c r="F2784" s="5">
        <f>IF(B2784=0,0,B2784*LABOR_HRS_WK_CAR*SEASON_WEEKS*(1+DIM_PCT_CAR)^B2784)</f>
        <v>169.71123193359367</v>
      </c>
      <c r="G2784" s="5">
        <f>IF(C2784=0,0,C2784*LABOR_HRS_WK_MES*SEASON_WEEKS*(1+DIM_PCT_MES)^C2784)</f>
        <v>1226.6692487641699</v>
      </c>
      <c r="H2784" s="5">
        <f>E2784+F2784+G2784</f>
        <v>1923.4564806977637</v>
      </c>
      <c r="I2784" s="5">
        <f>MIN(H2784,FARMER_HRS)</f>
        <v>720</v>
      </c>
      <c r="J2784" s="5">
        <f>MAX(0,H2784-FARMER_HRS)</f>
        <v>1203.4564806977637</v>
      </c>
      <c r="K2784" s="2">
        <f>I2784*FARMER_RATE+J2784*TEMP_WORKER_RATE</f>
        <v>45893.34167878062</v>
      </c>
      <c r="L2784" s="2">
        <f>A2784*PRICE_TOM+B2784*PRICE_CAR+C2784*PRICE_MES</f>
        <v>102370</v>
      </c>
      <c r="M2784" s="2">
        <f>A2784*FERT_BED_TOM+B2784*FERT_BED_CAR+C2784*FERT_BED_MES</f>
        <v>24200</v>
      </c>
      <c r="N2784" s="6">
        <f>IF(AND(D2784&lt;=TOTAL_BEDS,J2784&lt;=TEMP_WORKER_MAX*TEMP_WORKER_HRS),1,0)</f>
        <v>1</v>
      </c>
      <c r="O2784" s="2">
        <f>L2784-M2784-K2784-FIXED_COSTS</f>
        <v>12276.65832121938</v>
      </c>
      <c r="P2784" s="2">
        <f>IF(N2784=1,O2784,"")</f>
        <v>12276.65832121938</v>
      </c>
    </row>
    <row r="2785">
      <c r="A2785" s="6">
        <v>4</v>
      </c>
      <c r="B2785" s="6">
        <v>5</v>
      </c>
      <c r="C2785" s="6">
        <v>22</v>
      </c>
      <c r="D2785" s="6">
        <f>A2785+B2785+C2785</f>
        <v>31</v>
      </c>
      <c r="E2785" s="5">
        <f>IF(A2785=0,0,A2785*LABOR_HRS_WK_TOM*SEASON_WEEKS*(1+DIM_PCT_TOM)^A2785)</f>
        <v>527.07600000000014</v>
      </c>
      <c r="F2785" s="5">
        <f>IF(B2785=0,0,B2785*LABOR_HRS_WK_CAR*SEASON_WEEKS*(1+DIM_PCT_CAR)^B2785)</f>
        <v>169.71123193359367</v>
      </c>
      <c r="G2785" s="5">
        <f>IF(C2785=0,0,C2785*LABOR_HRS_WK_MES*SEASON_WEEKS*(1+DIM_PCT_MES)^C2785)</f>
        <v>1301.1455960105659</v>
      </c>
      <c r="H2785" s="5">
        <f>E2785+F2785+G2785</f>
        <v>1997.9328279441597</v>
      </c>
      <c r="I2785" s="5">
        <f>MIN(H2785,FARMER_HRS)</f>
        <v>720</v>
      </c>
      <c r="J2785" s="5">
        <f>MAX(0,H2785-FARMER_HRS)</f>
        <v>1277.9328279441597</v>
      </c>
      <c r="K2785" s="2">
        <f>I2785*FARMER_RATE+J2785*TEMP_WORKER_RATE</f>
        <v>47186.333818474995</v>
      </c>
      <c r="L2785" s="2">
        <f>A2785*PRICE_TOM+B2785*PRICE_CAR+C2785*PRICE_MES</f>
        <v>105070</v>
      </c>
      <c r="M2785" s="2">
        <f>A2785*FERT_BED_TOM+B2785*FERT_BED_CAR+C2785*FERT_BED_MES</f>
        <v>25080</v>
      </c>
      <c r="N2785" s="6">
        <f>IF(AND(D2785&lt;=TOTAL_BEDS,J2785&lt;=TEMP_WORKER_MAX*TEMP_WORKER_HRS),1,0)</f>
        <v>1</v>
      </c>
      <c r="O2785" s="2">
        <f>L2785-M2785-K2785-FIXED_COSTS</f>
        <v>12803.666181525005</v>
      </c>
      <c r="P2785" s="2">
        <f>IF(N2785=1,O2785,"")</f>
        <v>12803.666181525005</v>
      </c>
    </row>
    <row r="2786">
      <c r="A2786" s="6">
        <v>4</v>
      </c>
      <c r="B2786" s="6">
        <v>5</v>
      </c>
      <c r="C2786" s="6">
        <v>23</v>
      </c>
      <c r="D2786" s="6">
        <f>A2786+B2786+C2786</f>
        <v>32</v>
      </c>
      <c r="E2786" s="5">
        <f>IF(A2786=0,0,A2786*LABOR_HRS_WK_TOM*SEASON_WEEKS*(1+DIM_PCT_TOM)^A2786)</f>
        <v>527.07600000000014</v>
      </c>
      <c r="F2786" s="5">
        <f>IF(B2786=0,0,B2786*LABOR_HRS_WK_CAR*SEASON_WEEKS*(1+DIM_PCT_CAR)^B2786)</f>
        <v>169.71123193359367</v>
      </c>
      <c r="G2786" s="5">
        <f>IF(C2786=0,0,C2786*LABOR_HRS_WK_MES*SEASON_WEEKS*(1+DIM_PCT_MES)^C2786)</f>
        <v>1377.2921848680023</v>
      </c>
      <c r="H2786" s="5">
        <f>E2786+F2786+G2786</f>
        <v>2074.0794168015964</v>
      </c>
      <c r="I2786" s="5">
        <f>MIN(H2786,FARMER_HRS)</f>
        <v>720</v>
      </c>
      <c r="J2786" s="5">
        <f>MAX(0,H2786-FARMER_HRS)</f>
        <v>1354.0794168015964</v>
      </c>
      <c r="K2786" s="2">
        <f>I2786*FARMER_RATE+J2786*TEMP_WORKER_RATE</f>
        <v>48508.323208361049</v>
      </c>
      <c r="L2786" s="2">
        <f>A2786*PRICE_TOM+B2786*PRICE_CAR+C2786*PRICE_MES</f>
        <v>107770</v>
      </c>
      <c r="M2786" s="2">
        <f>A2786*FERT_BED_TOM+B2786*FERT_BED_CAR+C2786*FERT_BED_MES</f>
        <v>25960</v>
      </c>
      <c r="N2786" s="6">
        <f>IF(AND(D2786&lt;=TOTAL_BEDS,J2786&lt;=TEMP_WORKER_MAX*TEMP_WORKER_HRS),1,0)</f>
        <v>1</v>
      </c>
      <c r="O2786" s="2">
        <f>L2786-M2786-K2786-FIXED_COSTS</f>
        <v>13301.676791638951</v>
      </c>
      <c r="P2786" s="2">
        <f>IF(N2786=1,O2786,"")</f>
        <v>13301.676791638951</v>
      </c>
    </row>
    <row r="2787">
      <c r="A2787" s="6">
        <v>4</v>
      </c>
      <c r="B2787" s="6">
        <v>5</v>
      </c>
      <c r="C2787" s="6">
        <v>24</v>
      </c>
      <c r="D2787" s="6">
        <f>A2787+B2787+C2787</f>
        <v>33</v>
      </c>
      <c r="E2787" s="5">
        <f>IF(A2787=0,0,A2787*LABOR_HRS_WK_TOM*SEASON_WEEKS*(1+DIM_PCT_TOM)^A2787)</f>
        <v>527.07600000000014</v>
      </c>
      <c r="F2787" s="5">
        <f>IF(B2787=0,0,B2787*LABOR_HRS_WK_CAR*SEASON_WEEKS*(1+DIM_PCT_CAR)^B2787)</f>
        <v>169.71123193359367</v>
      </c>
      <c r="G2787" s="5">
        <f>IF(C2787=0,0,C2787*LABOR_HRS_WK_MES*SEASON_WEEKS*(1+DIM_PCT_MES)^C2787)</f>
        <v>1455.139134447498</v>
      </c>
      <c r="H2787" s="5">
        <f>E2787+F2787+G2787</f>
        <v>2151.9263663810916</v>
      </c>
      <c r="I2787" s="5">
        <f>MIN(H2787,FARMER_HRS)</f>
        <v>720</v>
      </c>
      <c r="J2787" s="5">
        <f>MAX(0,H2787-FARMER_HRS)</f>
        <v>1431.9263663810916</v>
      </c>
      <c r="K2787" s="2">
        <f>I2787*FARMER_RATE+J2787*TEMP_WORKER_RATE</f>
        <v>49859.832749671725</v>
      </c>
      <c r="L2787" s="2">
        <f>A2787*PRICE_TOM+B2787*PRICE_CAR+C2787*PRICE_MES</f>
        <v>110470</v>
      </c>
      <c r="M2787" s="2">
        <f>A2787*FERT_BED_TOM+B2787*FERT_BED_CAR+C2787*FERT_BED_MES</f>
        <v>26840</v>
      </c>
      <c r="N2787" s="6">
        <f>IF(AND(D2787&lt;=TOTAL_BEDS,J2787&lt;=TEMP_WORKER_MAX*TEMP_WORKER_HRS),1,0)</f>
        <v>1</v>
      </c>
      <c r="O2787" s="2">
        <f>L2787-M2787-K2787-FIXED_COSTS</f>
        <v>13770.167250328275</v>
      </c>
      <c r="P2787" s="2">
        <f>IF(N2787=1,O2787,"")</f>
        <v>13770.167250328275</v>
      </c>
    </row>
    <row r="2788">
      <c r="A2788" s="6">
        <v>4</v>
      </c>
      <c r="B2788" s="6">
        <v>5</v>
      </c>
      <c r="C2788" s="6">
        <v>25</v>
      </c>
      <c r="D2788" s="6">
        <f>A2788+B2788+C2788</f>
        <v>34</v>
      </c>
      <c r="E2788" s="5">
        <f>IF(A2788=0,0,A2788*LABOR_HRS_WK_TOM*SEASON_WEEKS*(1+DIM_PCT_TOM)^A2788)</f>
        <v>527.07600000000014</v>
      </c>
      <c r="F2788" s="5">
        <f>IF(B2788=0,0,B2788*LABOR_HRS_WK_CAR*SEASON_WEEKS*(1+DIM_PCT_CAR)^B2788)</f>
        <v>169.71123193359367</v>
      </c>
      <c r="G2788" s="5">
        <f>IF(C2788=0,0,C2788*LABOR_HRS_WK_MES*SEASON_WEEKS*(1+DIM_PCT_MES)^C2788)</f>
        <v>1534.7170558625955</v>
      </c>
      <c r="H2788" s="5">
        <f>E2788+F2788+G2788</f>
        <v>2231.5042877961896</v>
      </c>
      <c r="I2788" s="5">
        <f>MIN(H2788,FARMER_HRS)</f>
        <v>720</v>
      </c>
      <c r="J2788" s="5">
        <f>MAX(0,H2788-FARMER_HRS)</f>
        <v>1511.5042877961896</v>
      </c>
      <c r="K2788" s="2">
        <f>I2788*FARMER_RATE+J2788*TEMP_WORKER_RATE</f>
        <v>51241.39388535051</v>
      </c>
      <c r="L2788" s="2">
        <f>A2788*PRICE_TOM+B2788*PRICE_CAR+C2788*PRICE_MES</f>
        <v>113170</v>
      </c>
      <c r="M2788" s="2">
        <f>A2788*FERT_BED_TOM+B2788*FERT_BED_CAR+C2788*FERT_BED_MES</f>
        <v>27720</v>
      </c>
      <c r="N2788" s="6">
        <f>IF(AND(D2788&lt;=TOTAL_BEDS,J2788&lt;=TEMP_WORKER_MAX*TEMP_WORKER_HRS),1,0)</f>
        <v>1</v>
      </c>
      <c r="O2788" s="2">
        <f>L2788-M2788-K2788-FIXED_COSTS</f>
        <v>14208.60611464949</v>
      </c>
      <c r="P2788" s="2">
        <f>IF(N2788=1,O2788,"")</f>
        <v>14208.60611464949</v>
      </c>
    </row>
    <row r="2789">
      <c r="A2789" s="6">
        <v>4</v>
      </c>
      <c r="B2789" s="6">
        <v>5</v>
      </c>
      <c r="C2789" s="6">
        <v>26</v>
      </c>
      <c r="D2789" s="6">
        <f>A2789+B2789+C2789</f>
        <v>35</v>
      </c>
      <c r="E2789" s="5">
        <f>IF(A2789=0,0,A2789*LABOR_HRS_WK_TOM*SEASON_WEEKS*(1+DIM_PCT_TOM)^A2789)</f>
        <v>527.07600000000014</v>
      </c>
      <c r="F2789" s="5">
        <f>IF(B2789=0,0,B2789*LABOR_HRS_WK_CAR*SEASON_WEEKS*(1+DIM_PCT_CAR)^B2789)</f>
        <v>169.71123193359367</v>
      </c>
      <c r="G2789" s="5">
        <f>IF(C2789=0,0,C2789*LABOR_HRS_WK_MES*SEASON_WEEKS*(1+DIM_PCT_MES)^C2789)</f>
        <v>1616.0570598233128</v>
      </c>
      <c r="H2789" s="5">
        <f>E2789+F2789+G2789</f>
        <v>2312.8442917569064</v>
      </c>
      <c r="I2789" s="5">
        <f>MIN(H2789,FARMER_HRS)</f>
        <v>720</v>
      </c>
      <c r="J2789" s="5">
        <f>MAX(0,H2789-FARMER_HRS)</f>
        <v>1592.8442917569064</v>
      </c>
      <c r="K2789" s="2">
        <f>I2789*FARMER_RATE+J2789*TEMP_WORKER_RATE</f>
        <v>52653.546731890732</v>
      </c>
      <c r="L2789" s="2">
        <f>A2789*PRICE_TOM+B2789*PRICE_CAR+C2789*PRICE_MES</f>
        <v>115870</v>
      </c>
      <c r="M2789" s="2">
        <f>A2789*FERT_BED_TOM+B2789*FERT_BED_CAR+C2789*FERT_BED_MES</f>
        <v>28600</v>
      </c>
      <c r="N2789" s="6">
        <f>IF(AND(D2789&lt;=TOTAL_BEDS,J2789&lt;=TEMP_WORKER_MAX*TEMP_WORKER_HRS),1,0)</f>
        <v>1</v>
      </c>
      <c r="O2789" s="2">
        <f>L2789-M2789-K2789-FIXED_COSTS</f>
        <v>14616.453268109268</v>
      </c>
      <c r="P2789" s="2">
        <f>IF(N2789=1,O2789,"")</f>
        <v>14616.453268109268</v>
      </c>
    </row>
    <row r="2790">
      <c r="A2790" s="6">
        <v>4</v>
      </c>
      <c r="B2790" s="6">
        <v>5</v>
      </c>
      <c r="C2790" s="6">
        <v>27</v>
      </c>
      <c r="D2790" s="6">
        <f>A2790+B2790+C2790</f>
        <v>36</v>
      </c>
      <c r="E2790" s="5">
        <f>IF(A2790=0,0,A2790*LABOR_HRS_WK_TOM*SEASON_WEEKS*(1+DIM_PCT_TOM)^A2790)</f>
        <v>527.07600000000014</v>
      </c>
      <c r="F2790" s="5">
        <f>IF(B2790=0,0,B2790*LABOR_HRS_WK_CAR*SEASON_WEEKS*(1+DIM_PCT_CAR)^B2790)</f>
        <v>169.71123193359367</v>
      </c>
      <c r="G2790" s="5">
        <f>IF(C2790=0,0,C2790*LABOR_HRS_WK_MES*SEASON_WEEKS*(1+DIM_PCT_MES)^C2790)</f>
        <v>1699.19076434307</v>
      </c>
      <c r="H2790" s="5">
        <f>E2790+F2790+G2790</f>
        <v>2395.9779962766638</v>
      </c>
      <c r="I2790" s="5">
        <f>MIN(H2790,FARMER_HRS)</f>
        <v>720</v>
      </c>
      <c r="J2790" s="5">
        <f>MAX(0,H2790-FARMER_HRS)</f>
        <v>1675.9779962766638</v>
      </c>
      <c r="K2790" s="2">
        <f>I2790*FARMER_RATE+J2790*TEMP_WORKER_RATE</f>
        <v>54096.840213136529</v>
      </c>
      <c r="L2790" s="2">
        <f>A2790*PRICE_TOM+B2790*PRICE_CAR+C2790*PRICE_MES</f>
        <v>118570</v>
      </c>
      <c r="M2790" s="2">
        <f>A2790*FERT_BED_TOM+B2790*FERT_BED_CAR+C2790*FERT_BED_MES</f>
        <v>29480</v>
      </c>
      <c r="N2790" s="6">
        <f>IF(AND(D2790&lt;=TOTAL_BEDS,J2790&lt;=TEMP_WORKER_MAX*TEMP_WORKER_HRS),1,0)</f>
        <v>1</v>
      </c>
      <c r="O2790" s="2">
        <f>L2790-M2790-K2790-FIXED_COSTS</f>
        <v>14993.159786863471</v>
      </c>
      <c r="P2790" s="2">
        <f>IF(N2790=1,O2790,"")</f>
        <v>14993.159786863471</v>
      </c>
    </row>
    <row r="2791">
      <c r="A2791" s="6">
        <v>4</v>
      </c>
      <c r="B2791" s="6">
        <v>5</v>
      </c>
      <c r="C2791" s="6">
        <v>28</v>
      </c>
      <c r="D2791" s="6">
        <f>A2791+B2791+C2791</f>
        <v>37</v>
      </c>
      <c r="E2791" s="5">
        <f>IF(A2791=0,0,A2791*LABOR_HRS_WK_TOM*SEASON_WEEKS*(1+DIM_PCT_TOM)^A2791)</f>
        <v>527.07600000000014</v>
      </c>
      <c r="F2791" s="5">
        <f>IF(B2791=0,0,B2791*LABOR_HRS_WK_CAR*SEASON_WEEKS*(1+DIM_PCT_CAR)^B2791)</f>
        <v>169.71123193359367</v>
      </c>
      <c r="G2791" s="5">
        <f>IF(C2791=0,0,C2791*LABOR_HRS_WK_MES*SEASON_WEEKS*(1+DIM_PCT_MES)^C2791)</f>
        <v>1784.1503025602233</v>
      </c>
      <c r="H2791" s="5">
        <f>E2791+F2791+G2791</f>
        <v>2480.9375344938171</v>
      </c>
      <c r="I2791" s="5">
        <f>MIN(H2791,FARMER_HRS)</f>
        <v>720</v>
      </c>
      <c r="J2791" s="5">
        <f>MAX(0,H2791-FARMER_HRS)</f>
        <v>1760.9375344938171</v>
      </c>
      <c r="K2791" s="2">
        <f>I2791*FARMER_RATE+J2791*TEMP_WORKER_RATE</f>
        <v>55571.832196073214</v>
      </c>
      <c r="L2791" s="2">
        <f>A2791*PRICE_TOM+B2791*PRICE_CAR+C2791*PRICE_MES</f>
        <v>121270</v>
      </c>
      <c r="M2791" s="2">
        <f>A2791*FERT_BED_TOM+B2791*FERT_BED_CAR+C2791*FERT_BED_MES</f>
        <v>30360</v>
      </c>
      <c r="N2791" s="6">
        <f>IF(AND(D2791&lt;=TOTAL_BEDS,J2791&lt;=TEMP_WORKER_MAX*TEMP_WORKER_HRS),1,0)</f>
        <v>1</v>
      </c>
      <c r="O2791" s="2">
        <f>L2791-M2791-K2791-FIXED_COSTS</f>
        <v>15338.167803926786</v>
      </c>
      <c r="P2791" s="2">
        <f>IF(N2791=1,O2791,"")</f>
        <v>15338.167803926786</v>
      </c>
    </row>
    <row r="2792">
      <c r="A2792" s="6">
        <v>4</v>
      </c>
      <c r="B2792" s="6">
        <v>5</v>
      </c>
      <c r="C2792" s="6">
        <v>29</v>
      </c>
      <c r="D2792" s="6">
        <f>A2792+B2792+C2792</f>
        <v>38</v>
      </c>
      <c r="E2792" s="5">
        <f>IF(A2792=0,0,A2792*LABOR_HRS_WK_TOM*SEASON_WEEKS*(1+DIM_PCT_TOM)^A2792)</f>
        <v>527.07600000000014</v>
      </c>
      <c r="F2792" s="5">
        <f>IF(B2792=0,0,B2792*LABOR_HRS_WK_CAR*SEASON_WEEKS*(1+DIM_PCT_CAR)^B2792)</f>
        <v>169.71123193359367</v>
      </c>
      <c r="G2792" s="5">
        <f>IF(C2792=0,0,C2792*LABOR_HRS_WK_MES*SEASON_WEEKS*(1+DIM_PCT_MES)^C2792)</f>
        <v>1870.9683306758766</v>
      </c>
      <c r="H2792" s="5">
        <f>E2792+F2792+G2792</f>
        <v>2567.7555626094704</v>
      </c>
      <c r="I2792" s="5">
        <f>MIN(H2792,FARMER_HRS)</f>
        <v>720</v>
      </c>
      <c r="J2792" s="5">
        <f>MAX(0,H2792-FARMER_HRS)</f>
        <v>1847.7555626094704</v>
      </c>
      <c r="K2792" s="2">
        <f>I2792*FARMER_RATE+J2792*TEMP_WORKER_RATE</f>
        <v>57079.089628636633</v>
      </c>
      <c r="L2792" s="2">
        <f>A2792*PRICE_TOM+B2792*PRICE_CAR+C2792*PRICE_MES</f>
        <v>123970</v>
      </c>
      <c r="M2792" s="2">
        <f>A2792*FERT_BED_TOM+B2792*FERT_BED_CAR+C2792*FERT_BED_MES</f>
        <v>31240</v>
      </c>
      <c r="N2792" s="6">
        <f>IF(AND(D2792&lt;=TOTAL_BEDS,J2792&lt;=TEMP_WORKER_MAX*TEMP_WORKER_HRS),1,0)</f>
        <v>1</v>
      </c>
      <c r="O2792" s="2">
        <f>L2792-M2792-K2792-FIXED_COSTS</f>
        <v>15650.910371363367</v>
      </c>
      <c r="P2792" s="2">
        <f>IF(N2792=1,O2792,"")</f>
        <v>15650.910371363367</v>
      </c>
    </row>
    <row r="2793">
      <c r="A2793" s="6">
        <v>4</v>
      </c>
      <c r="B2793" s="6">
        <v>5</v>
      </c>
      <c r="C2793" s="6">
        <v>30</v>
      </c>
      <c r="D2793" s="6">
        <f>A2793+B2793+C2793</f>
        <v>39</v>
      </c>
      <c r="E2793" s="5">
        <f>IF(A2793=0,0,A2793*LABOR_HRS_WK_TOM*SEASON_WEEKS*(1+DIM_PCT_TOM)^A2793)</f>
        <v>527.07600000000014</v>
      </c>
      <c r="F2793" s="5">
        <f>IF(B2793=0,0,B2793*LABOR_HRS_WK_CAR*SEASON_WEEKS*(1+DIM_PCT_CAR)^B2793)</f>
        <v>169.71123193359367</v>
      </c>
      <c r="G2793" s="5">
        <f>IF(C2793=0,0,C2793*LABOR_HRS_WK_MES*SEASON_WEEKS*(1+DIM_PCT_MES)^C2793)</f>
        <v>1959.6780360096466</v>
      </c>
      <c r="H2793" s="5">
        <f>E2793+F2793+G2793</f>
        <v>2656.46526794324</v>
      </c>
      <c r="I2793" s="5">
        <f>MIN(H2793,FARMER_HRS)</f>
        <v>720</v>
      </c>
      <c r="J2793" s="5">
        <f>MAX(0,H2793-FARMER_HRS)</f>
        <v>1936.4652679432402</v>
      </c>
      <c r="K2793" s="2">
        <f>I2793*FARMER_RATE+J2793*TEMP_WORKER_RATE</f>
        <v>58619.188679570143</v>
      </c>
      <c r="L2793" s="2">
        <f>A2793*PRICE_TOM+B2793*PRICE_CAR+C2793*PRICE_MES</f>
        <v>126670</v>
      </c>
      <c r="M2793" s="2">
        <f>A2793*FERT_BED_TOM+B2793*FERT_BED_CAR+C2793*FERT_BED_MES</f>
        <v>32120</v>
      </c>
      <c r="N2793" s="6">
        <f>IF(AND(D2793&lt;=TOTAL_BEDS,J2793&lt;=TEMP_WORKER_MAX*TEMP_WORKER_HRS),1,0)</f>
        <v>1</v>
      </c>
      <c r="O2793" s="2">
        <f>L2793-M2793-K2793-FIXED_COSTS</f>
        <v>15930.811320429857</v>
      </c>
      <c r="P2793" s="2">
        <f>IF(N2793=1,O2793,"")</f>
        <v>15930.811320429857</v>
      </c>
    </row>
    <row r="2794">
      <c r="A2794" s="6">
        <v>4</v>
      </c>
      <c r="B2794" s="6">
        <v>6</v>
      </c>
      <c r="C2794" s="6">
        <v>0</v>
      </c>
      <c r="D2794" s="6">
        <f>A2794+B2794+C2794</f>
        <v>10</v>
      </c>
      <c r="E2794" s="5">
        <f>IF(A2794=0,0,A2794*LABOR_HRS_WK_TOM*SEASON_WEEKS*(1+DIM_PCT_TOM)^A2794)</f>
        <v>527.07600000000014</v>
      </c>
      <c r="F2794" s="5">
        <f>IF(B2794=0,0,B2794*LABOR_HRS_WK_CAR*SEASON_WEEKS*(1+DIM_PCT_CAR)^B2794)</f>
        <v>208.7448152783202</v>
      </c>
      <c r="G2794" s="5">
        <f>IF(C2794=0,0,C2794*LABOR_HRS_WK_MES*SEASON_WEEKS*(1+DIM_PCT_MES)^C2794)</f>
        <v>0</v>
      </c>
      <c r="H2794" s="5">
        <f>E2794+F2794+G2794</f>
        <v>735.82081527832031</v>
      </c>
      <c r="I2794" s="5">
        <f>MIN(H2794,FARMER_HRS)</f>
        <v>720</v>
      </c>
      <c r="J2794" s="5">
        <f>MAX(0,H2794-FARMER_HRS)</f>
        <v>15.82081527832031</v>
      </c>
      <c r="K2794" s="2">
        <f>I2794*FARMER_RATE+J2794*TEMP_WORKER_RATE</f>
        <v>25274.666931915282</v>
      </c>
      <c r="L2794" s="2">
        <f>A2794*PRICE_TOM+B2794*PRICE_CAR+C2794*PRICE_MES</f>
        <v>47764</v>
      </c>
      <c r="M2794" s="2">
        <f>A2794*FERT_BED_TOM+B2794*FERT_BED_CAR+C2794*FERT_BED_MES</f>
        <v>6160</v>
      </c>
      <c r="N2794" s="6">
        <f>IF(AND(D2794&lt;=TOTAL_BEDS,J2794&lt;=TEMP_WORKER_MAX*TEMP_WORKER_HRS),1,0)</f>
        <v>1</v>
      </c>
      <c r="O2794" s="2">
        <f>L2794-M2794-K2794-FIXED_COSTS</f>
        <v>-3670.6669319152825</v>
      </c>
      <c r="P2794" s="2">
        <f>IF(N2794=1,O2794,"")</f>
        <v>-3670.6669319152825</v>
      </c>
    </row>
    <row r="2795">
      <c r="A2795" s="6">
        <v>4</v>
      </c>
      <c r="B2795" s="6">
        <v>6</v>
      </c>
      <c r="C2795" s="6">
        <v>1</v>
      </c>
      <c r="D2795" s="6">
        <f>A2795+B2795+C2795</f>
        <v>11</v>
      </c>
      <c r="E2795" s="5">
        <f>IF(A2795=0,0,A2795*LABOR_HRS_WK_TOM*SEASON_WEEKS*(1+DIM_PCT_TOM)^A2795)</f>
        <v>527.07600000000014</v>
      </c>
      <c r="F2795" s="5">
        <f>IF(B2795=0,0,B2795*LABOR_HRS_WK_CAR*SEASON_WEEKS*(1+DIM_PCT_CAR)^B2795)</f>
        <v>208.7448152783202</v>
      </c>
      <c r="G2795" s="5">
        <f>IF(C2795=0,0,C2795*LABOR_HRS_WK_MES*SEASON_WEEKS*(1+DIM_PCT_MES)^C2795)</f>
        <v>45.5625</v>
      </c>
      <c r="H2795" s="5">
        <f>E2795+F2795+G2795</f>
        <v>781.38331527832031</v>
      </c>
      <c r="I2795" s="5">
        <f>MIN(H2795,FARMER_HRS)</f>
        <v>720</v>
      </c>
      <c r="J2795" s="5">
        <f>MAX(0,H2795-FARMER_HRS)</f>
        <v>61.38331527832031</v>
      </c>
      <c r="K2795" s="2">
        <f>I2795*FARMER_RATE+J2795*TEMP_WORKER_RATE</f>
        <v>26065.682556915282</v>
      </c>
      <c r="L2795" s="2">
        <f>A2795*PRICE_TOM+B2795*PRICE_CAR+C2795*PRICE_MES</f>
        <v>50464</v>
      </c>
      <c r="M2795" s="2">
        <f>A2795*FERT_BED_TOM+B2795*FERT_BED_CAR+C2795*FERT_BED_MES</f>
        <v>7040</v>
      </c>
      <c r="N2795" s="6">
        <f>IF(AND(D2795&lt;=TOTAL_BEDS,J2795&lt;=TEMP_WORKER_MAX*TEMP_WORKER_HRS),1,0)</f>
        <v>1</v>
      </c>
      <c r="O2795" s="2">
        <f>L2795-M2795-K2795-FIXED_COSTS</f>
        <v>-2641.6825569152825</v>
      </c>
      <c r="P2795" s="2">
        <f>IF(N2795=1,O2795,"")</f>
        <v>-2641.6825569152825</v>
      </c>
    </row>
    <row r="2796">
      <c r="A2796" s="6">
        <v>4</v>
      </c>
      <c r="B2796" s="6">
        <v>6</v>
      </c>
      <c r="C2796" s="6">
        <v>2</v>
      </c>
      <c r="D2796" s="6">
        <f>A2796+B2796+C2796</f>
        <v>12</v>
      </c>
      <c r="E2796" s="5">
        <f>IF(A2796=0,0,A2796*LABOR_HRS_WK_TOM*SEASON_WEEKS*(1+DIM_PCT_TOM)^A2796)</f>
        <v>527.07600000000014</v>
      </c>
      <c r="F2796" s="5">
        <f>IF(B2796=0,0,B2796*LABOR_HRS_WK_CAR*SEASON_WEEKS*(1+DIM_PCT_CAR)^B2796)</f>
        <v>208.7448152783202</v>
      </c>
      <c r="G2796" s="5">
        <f>IF(C2796=0,0,C2796*LABOR_HRS_WK_MES*SEASON_WEEKS*(1+DIM_PCT_MES)^C2796)</f>
        <v>92.2640625</v>
      </c>
      <c r="H2796" s="5">
        <f>E2796+F2796+G2796</f>
        <v>828.08487777832033</v>
      </c>
      <c r="I2796" s="5">
        <f>MIN(H2796,FARMER_HRS)</f>
        <v>720</v>
      </c>
      <c r="J2796" s="5">
        <f>MAX(0,H2796-FARMER_HRS)</f>
        <v>108.08487777832033</v>
      </c>
      <c r="K2796" s="2">
        <f>I2796*FARMER_RATE+J2796*TEMP_WORKER_RATE</f>
        <v>26876.473572540282</v>
      </c>
      <c r="L2796" s="2">
        <f>A2796*PRICE_TOM+B2796*PRICE_CAR+C2796*PRICE_MES</f>
        <v>53164</v>
      </c>
      <c r="M2796" s="2">
        <f>A2796*FERT_BED_TOM+B2796*FERT_BED_CAR+C2796*FERT_BED_MES</f>
        <v>7920</v>
      </c>
      <c r="N2796" s="6">
        <f>IF(AND(D2796&lt;=TOTAL_BEDS,J2796&lt;=TEMP_WORKER_MAX*TEMP_WORKER_HRS),1,0)</f>
        <v>1</v>
      </c>
      <c r="O2796" s="2">
        <f>L2796-M2796-K2796-FIXED_COSTS</f>
        <v>-1632.4735725402825</v>
      </c>
      <c r="P2796" s="2">
        <f>IF(N2796=1,O2796,"")</f>
        <v>-1632.4735725402825</v>
      </c>
    </row>
    <row r="2797">
      <c r="A2797" s="6">
        <v>4</v>
      </c>
      <c r="B2797" s="6">
        <v>6</v>
      </c>
      <c r="C2797" s="6">
        <v>3</v>
      </c>
      <c r="D2797" s="6">
        <f>A2797+B2797+C2797</f>
        <v>13</v>
      </c>
      <c r="E2797" s="5">
        <f>IF(A2797=0,0,A2797*LABOR_HRS_WK_TOM*SEASON_WEEKS*(1+DIM_PCT_TOM)^A2797)</f>
        <v>527.07600000000014</v>
      </c>
      <c r="F2797" s="5">
        <f>IF(B2797=0,0,B2797*LABOR_HRS_WK_CAR*SEASON_WEEKS*(1+DIM_PCT_CAR)^B2797)</f>
        <v>208.7448152783202</v>
      </c>
      <c r="G2797" s="5">
        <f>IF(C2797=0,0,C2797*LABOR_HRS_WK_MES*SEASON_WEEKS*(1+DIM_PCT_MES)^C2797)</f>
        <v>140.12604492187498</v>
      </c>
      <c r="H2797" s="5">
        <f>E2797+F2797+G2797</f>
        <v>875.94686020019526</v>
      </c>
      <c r="I2797" s="5">
        <f>MIN(H2797,FARMER_HRS)</f>
        <v>720</v>
      </c>
      <c r="J2797" s="5">
        <f>MAX(0,H2797-FARMER_HRS)</f>
        <v>155.94686020019526</v>
      </c>
      <c r="K2797" s="2">
        <f>I2797*FARMER_RATE+J2797*TEMP_WORKER_RATE</f>
        <v>27707.4107673645</v>
      </c>
      <c r="L2797" s="2">
        <f>A2797*PRICE_TOM+B2797*PRICE_CAR+C2797*PRICE_MES</f>
        <v>55864</v>
      </c>
      <c r="M2797" s="2">
        <f>A2797*FERT_BED_TOM+B2797*FERT_BED_CAR+C2797*FERT_BED_MES</f>
        <v>8800</v>
      </c>
      <c r="N2797" s="6">
        <f>IF(AND(D2797&lt;=TOTAL_BEDS,J2797&lt;=TEMP_WORKER_MAX*TEMP_WORKER_HRS),1,0)</f>
        <v>1</v>
      </c>
      <c r="O2797" s="2">
        <f>L2797-M2797-K2797-FIXED_COSTS</f>
        <v>-643.41076736450123</v>
      </c>
      <c r="P2797" s="2">
        <f>IF(N2797=1,O2797,"")</f>
        <v>-643.41076736450123</v>
      </c>
    </row>
    <row r="2798">
      <c r="A2798" s="6">
        <v>4</v>
      </c>
      <c r="B2798" s="6">
        <v>6</v>
      </c>
      <c r="C2798" s="6">
        <v>4</v>
      </c>
      <c r="D2798" s="6">
        <f>A2798+B2798+C2798</f>
        <v>14</v>
      </c>
      <c r="E2798" s="5">
        <f>IF(A2798=0,0,A2798*LABOR_HRS_WK_TOM*SEASON_WEEKS*(1+DIM_PCT_TOM)^A2798)</f>
        <v>527.07600000000014</v>
      </c>
      <c r="F2798" s="5">
        <f>IF(B2798=0,0,B2798*LABOR_HRS_WK_CAR*SEASON_WEEKS*(1+DIM_PCT_CAR)^B2798)</f>
        <v>208.7448152783202</v>
      </c>
      <c r="G2798" s="5">
        <f>IF(C2798=0,0,C2798*LABOR_HRS_WK_MES*SEASON_WEEKS*(1+DIM_PCT_MES)^C2798)</f>
        <v>189.17016064453119</v>
      </c>
      <c r="H2798" s="5">
        <f>E2798+F2798+G2798</f>
        <v>924.99097592285148</v>
      </c>
      <c r="I2798" s="5">
        <f>MIN(H2798,FARMER_HRS)</f>
        <v>720</v>
      </c>
      <c r="J2798" s="5">
        <f>MAX(0,H2798-FARMER_HRS)</f>
        <v>204.99097592285148</v>
      </c>
      <c r="K2798" s="2">
        <f>I2798*FARMER_RATE+J2798*TEMP_WORKER_RATE</f>
        <v>28558.871109771728</v>
      </c>
      <c r="L2798" s="2">
        <f>A2798*PRICE_TOM+B2798*PRICE_CAR+C2798*PRICE_MES</f>
        <v>58564</v>
      </c>
      <c r="M2798" s="2">
        <f>A2798*FERT_BED_TOM+B2798*FERT_BED_CAR+C2798*FERT_BED_MES</f>
        <v>9680</v>
      </c>
      <c r="N2798" s="6">
        <f>IF(AND(D2798&lt;=TOTAL_BEDS,J2798&lt;=TEMP_WORKER_MAX*TEMP_WORKER_HRS),1,0)</f>
        <v>1</v>
      </c>
      <c r="O2798" s="2">
        <f>L2798-M2798-K2798-FIXED_COSTS</f>
        <v>325.12889022827221</v>
      </c>
      <c r="P2798" s="2">
        <f>IF(N2798=1,O2798,"")</f>
        <v>325.12889022827221</v>
      </c>
    </row>
    <row r="2799">
      <c r="A2799" s="6">
        <v>4</v>
      </c>
      <c r="B2799" s="6">
        <v>6</v>
      </c>
      <c r="C2799" s="6">
        <v>5</v>
      </c>
      <c r="D2799" s="6">
        <f>A2799+B2799+C2799</f>
        <v>15</v>
      </c>
      <c r="E2799" s="5">
        <f>IF(A2799=0,0,A2799*LABOR_HRS_WK_TOM*SEASON_WEEKS*(1+DIM_PCT_TOM)^A2799)</f>
        <v>527.07600000000014</v>
      </c>
      <c r="F2799" s="5">
        <f>IF(B2799=0,0,B2799*LABOR_HRS_WK_CAR*SEASON_WEEKS*(1+DIM_PCT_CAR)^B2799)</f>
        <v>208.7448152783202</v>
      </c>
      <c r="G2799" s="5">
        <f>IF(C2799=0,0,C2799*LABOR_HRS_WK_MES*SEASON_WEEKS*(1+DIM_PCT_MES)^C2799)</f>
        <v>239.41848456573481</v>
      </c>
      <c r="H2799" s="5">
        <f>E2799+F2799+G2799</f>
        <v>975.23929984405515</v>
      </c>
      <c r="I2799" s="5">
        <f>MIN(H2799,FARMER_HRS)</f>
        <v>720</v>
      </c>
      <c r="J2799" s="5">
        <f>MAX(0,H2799-FARMER_HRS)</f>
        <v>255.23929984405515</v>
      </c>
      <c r="K2799" s="2">
        <f>I2799*FARMER_RATE+J2799*TEMP_WORKER_RATE</f>
        <v>29431.237844514846</v>
      </c>
      <c r="L2799" s="2">
        <f>A2799*PRICE_TOM+B2799*PRICE_CAR+C2799*PRICE_MES</f>
        <v>61264</v>
      </c>
      <c r="M2799" s="2">
        <f>A2799*FERT_BED_TOM+B2799*FERT_BED_CAR+C2799*FERT_BED_MES</f>
        <v>10560</v>
      </c>
      <c r="N2799" s="6">
        <f>IF(AND(D2799&lt;=TOTAL_BEDS,J2799&lt;=TEMP_WORKER_MAX*TEMP_WORKER_HRS),1,0)</f>
        <v>1</v>
      </c>
      <c r="O2799" s="2">
        <f>L2799-M2799-K2799-FIXED_COSTS</f>
        <v>1272.7621554851539</v>
      </c>
      <c r="P2799" s="2">
        <f>IF(N2799=1,O2799,"")</f>
        <v>1272.7621554851539</v>
      </c>
    </row>
    <row r="2800">
      <c r="A2800" s="6">
        <v>4</v>
      </c>
      <c r="B2800" s="6">
        <v>6</v>
      </c>
      <c r="C2800" s="6">
        <v>6</v>
      </c>
      <c r="D2800" s="6">
        <f>A2800+B2800+C2800</f>
        <v>16</v>
      </c>
      <c r="E2800" s="5">
        <f>IF(A2800=0,0,A2800*LABOR_HRS_WK_TOM*SEASON_WEEKS*(1+DIM_PCT_TOM)^A2800)</f>
        <v>527.07600000000014</v>
      </c>
      <c r="F2800" s="5">
        <f>IF(B2800=0,0,B2800*LABOR_HRS_WK_CAR*SEASON_WEEKS*(1+DIM_PCT_CAR)^B2800)</f>
        <v>208.7448152783202</v>
      </c>
      <c r="G2800" s="5">
        <f>IF(C2800=0,0,C2800*LABOR_HRS_WK_MES*SEASON_WEEKS*(1+DIM_PCT_MES)^C2800)</f>
        <v>290.89345874736773</v>
      </c>
      <c r="H2800" s="5">
        <f>E2800+F2800+G2800</f>
        <v>1026.7142740256882</v>
      </c>
      <c r="I2800" s="5">
        <f>MIN(H2800,FARMER_HRS)</f>
        <v>720</v>
      </c>
      <c r="J2800" s="5">
        <f>MAX(0,H2800-FARMER_HRS)</f>
        <v>306.71427402568816</v>
      </c>
      <c r="K2800" s="2">
        <f>I2800*FARMER_RATE+J2800*TEMP_WORKER_RATE</f>
        <v>30324.900590723752</v>
      </c>
      <c r="L2800" s="2">
        <f>A2800*PRICE_TOM+B2800*PRICE_CAR+C2800*PRICE_MES</f>
        <v>63964</v>
      </c>
      <c r="M2800" s="2">
        <f>A2800*FERT_BED_TOM+B2800*FERT_BED_CAR+C2800*FERT_BED_MES</f>
        <v>11440</v>
      </c>
      <c r="N2800" s="6">
        <f>IF(AND(D2800&lt;=TOTAL_BEDS,J2800&lt;=TEMP_WORKER_MAX*TEMP_WORKER_HRS),1,0)</f>
        <v>1</v>
      </c>
      <c r="O2800" s="2">
        <f>L2800-M2800-K2800-FIXED_COSTS</f>
        <v>2199.0994092762485</v>
      </c>
      <c r="P2800" s="2">
        <f>IF(N2800=1,O2800,"")</f>
        <v>2199.0994092762485</v>
      </c>
    </row>
    <row r="2801">
      <c r="A2801" s="6">
        <v>4</v>
      </c>
      <c r="B2801" s="6">
        <v>6</v>
      </c>
      <c r="C2801" s="6">
        <v>7</v>
      </c>
      <c r="D2801" s="6">
        <f>A2801+B2801+C2801</f>
        <v>17</v>
      </c>
      <c r="E2801" s="5">
        <f>IF(A2801=0,0,A2801*LABOR_HRS_WK_TOM*SEASON_WEEKS*(1+DIM_PCT_TOM)^A2801)</f>
        <v>527.07600000000014</v>
      </c>
      <c r="F2801" s="5">
        <f>IF(B2801=0,0,B2801*LABOR_HRS_WK_CAR*SEASON_WEEKS*(1+DIM_PCT_CAR)^B2801)</f>
        <v>208.7448152783202</v>
      </c>
      <c r="G2801" s="5">
        <f>IF(C2801=0,0,C2801*LABOR_HRS_WK_MES*SEASON_WEEKS*(1+DIM_PCT_MES)^C2801)</f>
        <v>343.61789814532818</v>
      </c>
      <c r="H2801" s="5">
        <f>E2801+F2801+G2801</f>
        <v>1079.4387134236486</v>
      </c>
      <c r="I2801" s="5">
        <f>MIN(H2801,FARMER_HRS)</f>
        <v>720</v>
      </c>
      <c r="J2801" s="5">
        <f>MAX(0,H2801-FARMER_HRS)</f>
        <v>359.43871342364855</v>
      </c>
      <c r="K2801" s="2">
        <f>I2801*FARMER_RATE+J2801*TEMP_WORKER_RATE</f>
        <v>31240.255441382789</v>
      </c>
      <c r="L2801" s="2">
        <f>A2801*PRICE_TOM+B2801*PRICE_CAR+C2801*PRICE_MES</f>
        <v>66664</v>
      </c>
      <c r="M2801" s="2">
        <f>A2801*FERT_BED_TOM+B2801*FERT_BED_CAR+C2801*FERT_BED_MES</f>
        <v>12320</v>
      </c>
      <c r="N2801" s="6">
        <f>IF(AND(D2801&lt;=TOTAL_BEDS,J2801&lt;=TEMP_WORKER_MAX*TEMP_WORKER_HRS),1,0)</f>
        <v>1</v>
      </c>
      <c r="O2801" s="2">
        <f>L2801-M2801-K2801-FIXED_COSTS</f>
        <v>3103.7445586172107</v>
      </c>
      <c r="P2801" s="2">
        <f>IF(N2801=1,O2801,"")</f>
        <v>3103.7445586172107</v>
      </c>
    </row>
    <row r="2802">
      <c r="A2802" s="6">
        <v>4</v>
      </c>
      <c r="B2802" s="6">
        <v>6</v>
      </c>
      <c r="C2802" s="6">
        <v>8</v>
      </c>
      <c r="D2802" s="6">
        <f>A2802+B2802+C2802</f>
        <v>18</v>
      </c>
      <c r="E2802" s="5">
        <f>IF(A2802=0,0,A2802*LABOR_HRS_WK_TOM*SEASON_WEEKS*(1+DIM_PCT_TOM)^A2802)</f>
        <v>527.07600000000014</v>
      </c>
      <c r="F2802" s="5">
        <f>IF(B2802=0,0,B2802*LABOR_HRS_WK_CAR*SEASON_WEEKS*(1+DIM_PCT_CAR)^B2802)</f>
        <v>208.7448152783202</v>
      </c>
      <c r="G2802" s="5">
        <f>IF(C2802=0,0,C2802*LABOR_HRS_WK_MES*SEASON_WEEKS*(1+DIM_PCT_MES)^C2802)</f>
        <v>397.61499642530833</v>
      </c>
      <c r="H2802" s="5">
        <f>E2802+F2802+G2802</f>
        <v>1133.4358117036286</v>
      </c>
      <c r="I2802" s="5">
        <f>MIN(H2802,FARMER_HRS)</f>
        <v>720</v>
      </c>
      <c r="J2802" s="5">
        <f>MAX(0,H2802-FARMER_HRS)</f>
        <v>413.43581170362859</v>
      </c>
      <c r="K2802" s="2">
        <f>I2802*FARMER_RATE+J2802*TEMP_WORKER_RATE</f>
        <v>32177.705064299109</v>
      </c>
      <c r="L2802" s="2">
        <f>A2802*PRICE_TOM+B2802*PRICE_CAR+C2802*PRICE_MES</f>
        <v>69364</v>
      </c>
      <c r="M2802" s="2">
        <f>A2802*FERT_BED_TOM+B2802*FERT_BED_CAR+C2802*FERT_BED_MES</f>
        <v>13200</v>
      </c>
      <c r="N2802" s="6">
        <f>IF(AND(D2802&lt;=TOTAL_BEDS,J2802&lt;=TEMP_WORKER_MAX*TEMP_WORKER_HRS),1,0)</f>
        <v>1</v>
      </c>
      <c r="O2802" s="2">
        <f>L2802-M2802-K2802-FIXED_COSTS</f>
        <v>3986.2949357008911</v>
      </c>
      <c r="P2802" s="2">
        <f>IF(N2802=1,O2802,"")</f>
        <v>3986.2949357008911</v>
      </c>
    </row>
    <row r="2803">
      <c r="A2803" s="6">
        <v>4</v>
      </c>
      <c r="B2803" s="6">
        <v>6</v>
      </c>
      <c r="C2803" s="6">
        <v>9</v>
      </c>
      <c r="D2803" s="6">
        <f>A2803+B2803+C2803</f>
        <v>19</v>
      </c>
      <c r="E2803" s="5">
        <f>IF(A2803=0,0,A2803*LABOR_HRS_WK_TOM*SEASON_WEEKS*(1+DIM_PCT_TOM)^A2803)</f>
        <v>527.07600000000014</v>
      </c>
      <c r="F2803" s="5">
        <f>IF(B2803=0,0,B2803*LABOR_HRS_WK_CAR*SEASON_WEEKS*(1+DIM_PCT_CAR)^B2803)</f>
        <v>208.7448152783202</v>
      </c>
      <c r="G2803" s="5">
        <f>IF(C2803=0,0,C2803*LABOR_HRS_WK_MES*SEASON_WEEKS*(1+DIM_PCT_MES)^C2803)</f>
        <v>452.90833186570273</v>
      </c>
      <c r="H2803" s="5">
        <f>E2803+F2803+G2803</f>
        <v>1188.729147144023</v>
      </c>
      <c r="I2803" s="5">
        <f>MIN(H2803,FARMER_HRS)</f>
        <v>720</v>
      </c>
      <c r="J2803" s="5">
        <f>MAX(0,H2803-FARMER_HRS)</f>
        <v>468.72914714402305</v>
      </c>
      <c r="K2803" s="2">
        <f>I2803*FARMER_RATE+J2803*TEMP_WORKER_RATE</f>
        <v>33137.658804583734</v>
      </c>
      <c r="L2803" s="2">
        <f>A2803*PRICE_TOM+B2803*PRICE_CAR+C2803*PRICE_MES</f>
        <v>72064</v>
      </c>
      <c r="M2803" s="2">
        <f>A2803*FERT_BED_TOM+B2803*FERT_BED_CAR+C2803*FERT_BED_MES</f>
        <v>14080</v>
      </c>
      <c r="N2803" s="6">
        <f>IF(AND(D2803&lt;=TOTAL_BEDS,J2803&lt;=TEMP_WORKER_MAX*TEMP_WORKER_HRS),1,0)</f>
        <v>1</v>
      </c>
      <c r="O2803" s="2">
        <f>L2803-M2803-K2803-FIXED_COSTS</f>
        <v>4846.3411954162657</v>
      </c>
      <c r="P2803" s="2">
        <f>IF(N2803=1,O2803,"")</f>
        <v>4846.3411954162657</v>
      </c>
    </row>
    <row r="2804">
      <c r="A2804" s="6">
        <v>4</v>
      </c>
      <c r="B2804" s="6">
        <v>6</v>
      </c>
      <c r="C2804" s="6">
        <v>10</v>
      </c>
      <c r="D2804" s="6">
        <f>A2804+B2804+C2804</f>
        <v>20</v>
      </c>
      <c r="E2804" s="5">
        <f>IF(A2804=0,0,A2804*LABOR_HRS_WK_TOM*SEASON_WEEKS*(1+DIM_PCT_TOM)^A2804)</f>
        <v>527.07600000000014</v>
      </c>
      <c r="F2804" s="5">
        <f>IF(B2804=0,0,B2804*LABOR_HRS_WK_CAR*SEASON_WEEKS*(1+DIM_PCT_CAR)^B2804)</f>
        <v>208.7448152783202</v>
      </c>
      <c r="G2804" s="5">
        <f>IF(C2804=0,0,C2804*LABOR_HRS_WK_MES*SEASON_WEEKS*(1+DIM_PCT_MES)^C2804)</f>
        <v>509.52187334891551</v>
      </c>
      <c r="H2804" s="5">
        <f>E2804+F2804+G2804</f>
        <v>1245.3426886272359</v>
      </c>
      <c r="I2804" s="5">
        <f>MIN(H2804,FARMER_HRS)</f>
        <v>720</v>
      </c>
      <c r="J2804" s="5">
        <f>MAX(0,H2804-FARMER_HRS)</f>
        <v>525.34268862723593</v>
      </c>
      <c r="K2804" s="2">
        <f>I2804*FARMER_RATE+J2804*TEMP_WORKER_RATE</f>
        <v>34120.532788667289</v>
      </c>
      <c r="L2804" s="2">
        <f>A2804*PRICE_TOM+B2804*PRICE_CAR+C2804*PRICE_MES</f>
        <v>74764</v>
      </c>
      <c r="M2804" s="2">
        <f>A2804*FERT_BED_TOM+B2804*FERT_BED_CAR+C2804*FERT_BED_MES</f>
        <v>14960</v>
      </c>
      <c r="N2804" s="6">
        <f>IF(AND(D2804&lt;=TOTAL_BEDS,J2804&lt;=TEMP_WORKER_MAX*TEMP_WORKER_HRS),1,0)</f>
        <v>1</v>
      </c>
      <c r="O2804" s="2">
        <f>L2804-M2804-K2804-FIXED_COSTS</f>
        <v>5683.4672113327106</v>
      </c>
      <c r="P2804" s="2">
        <f>IF(N2804=1,O2804,"")</f>
        <v>5683.4672113327106</v>
      </c>
    </row>
    <row r="2805">
      <c r="A2805" s="6">
        <v>4</v>
      </c>
      <c r="B2805" s="6">
        <v>6</v>
      </c>
      <c r="C2805" s="6">
        <v>11</v>
      </c>
      <c r="D2805" s="6">
        <f>A2805+B2805+C2805</f>
        <v>21</v>
      </c>
      <c r="E2805" s="5">
        <f>IF(A2805=0,0,A2805*LABOR_HRS_WK_TOM*SEASON_WEEKS*(1+DIM_PCT_TOM)^A2805)</f>
        <v>527.07600000000014</v>
      </c>
      <c r="F2805" s="5">
        <f>IF(B2805=0,0,B2805*LABOR_HRS_WK_CAR*SEASON_WEEKS*(1+DIM_PCT_CAR)^B2805)</f>
        <v>208.7448152783202</v>
      </c>
      <c r="G2805" s="5">
        <f>IF(C2805=0,0,C2805*LABOR_HRS_WK_MES*SEASON_WEEKS*(1+DIM_PCT_MES)^C2805)</f>
        <v>567.47998644235463</v>
      </c>
      <c r="H2805" s="5">
        <f>E2805+F2805+G2805</f>
        <v>1303.3008017206748</v>
      </c>
      <c r="I2805" s="5">
        <f>MIN(H2805,FARMER_HRS)</f>
        <v>720</v>
      </c>
      <c r="J2805" s="5">
        <f>MAX(0,H2805-FARMER_HRS)</f>
        <v>583.30080172067483</v>
      </c>
      <c r="K2805" s="2">
        <f>I2805*FARMER_RATE+J2805*TEMP_WORKER_RATE</f>
        <v>35126.750029872826</v>
      </c>
      <c r="L2805" s="2">
        <f>A2805*PRICE_TOM+B2805*PRICE_CAR+C2805*PRICE_MES</f>
        <v>77464</v>
      </c>
      <c r="M2805" s="2">
        <f>A2805*FERT_BED_TOM+B2805*FERT_BED_CAR+C2805*FERT_BED_MES</f>
        <v>15840</v>
      </c>
      <c r="N2805" s="6">
        <f>IF(AND(D2805&lt;=TOTAL_BEDS,J2805&lt;=TEMP_WORKER_MAX*TEMP_WORKER_HRS),1,0)</f>
        <v>1</v>
      </c>
      <c r="O2805" s="2">
        <f>L2805-M2805-K2805-FIXED_COSTS</f>
        <v>6497.2499701271736</v>
      </c>
      <c r="P2805" s="2">
        <f>IF(N2805=1,O2805,"")</f>
        <v>6497.2499701271736</v>
      </c>
    </row>
    <row r="2806">
      <c r="A2806" s="6">
        <v>4</v>
      </c>
      <c r="B2806" s="6">
        <v>6</v>
      </c>
      <c r="C2806" s="6">
        <v>12</v>
      </c>
      <c r="D2806" s="6">
        <f>A2806+B2806+C2806</f>
        <v>22</v>
      </c>
      <c r="E2806" s="5">
        <f>IF(A2806=0,0,A2806*LABOR_HRS_WK_TOM*SEASON_WEEKS*(1+DIM_PCT_TOM)^A2806)</f>
        <v>527.07600000000014</v>
      </c>
      <c r="F2806" s="5">
        <f>IF(B2806=0,0,B2806*LABOR_HRS_WK_CAR*SEASON_WEEKS*(1+DIM_PCT_CAR)^B2806)</f>
        <v>208.7448152783202</v>
      </c>
      <c r="G2806" s="5">
        <f>IF(C2806=0,0,C2806*LABOR_HRS_WK_MES*SEASON_WEEKS*(1+DIM_PCT_MES)^C2806)</f>
        <v>626.807439570419</v>
      </c>
      <c r="H2806" s="5">
        <f>E2806+F2806+G2806</f>
        <v>1362.6282548487393</v>
      </c>
      <c r="I2806" s="5">
        <f>MIN(H2806,FARMER_HRS)</f>
        <v>720</v>
      </c>
      <c r="J2806" s="5">
        <f>MAX(0,H2806-FARMER_HRS)</f>
        <v>642.62825484873929</v>
      </c>
      <c r="K2806" s="2">
        <f>I2806*FARMER_RATE+J2806*TEMP_WORKER_RATE</f>
        <v>36156.740535568388</v>
      </c>
      <c r="L2806" s="2">
        <f>A2806*PRICE_TOM+B2806*PRICE_CAR+C2806*PRICE_MES</f>
        <v>80164</v>
      </c>
      <c r="M2806" s="2">
        <f>A2806*FERT_BED_TOM+B2806*FERT_BED_CAR+C2806*FERT_BED_MES</f>
        <v>16720</v>
      </c>
      <c r="N2806" s="6">
        <f>IF(AND(D2806&lt;=TOTAL_BEDS,J2806&lt;=TEMP_WORKER_MAX*TEMP_WORKER_HRS),1,0)</f>
        <v>1</v>
      </c>
      <c r="O2806" s="2">
        <f>L2806-M2806-K2806-FIXED_COSTS</f>
        <v>7287.2594644316123</v>
      </c>
      <c r="P2806" s="2">
        <f>IF(N2806=1,O2806,"")</f>
        <v>7287.2594644316123</v>
      </c>
    </row>
    <row r="2807">
      <c r="A2807" s="6">
        <v>4</v>
      </c>
      <c r="B2807" s="6">
        <v>6</v>
      </c>
      <c r="C2807" s="6">
        <v>13</v>
      </c>
      <c r="D2807" s="6">
        <f>A2807+B2807+C2807</f>
        <v>23</v>
      </c>
      <c r="E2807" s="5">
        <f>IF(A2807=0,0,A2807*LABOR_HRS_WK_TOM*SEASON_WEEKS*(1+DIM_PCT_TOM)^A2807)</f>
        <v>527.07600000000014</v>
      </c>
      <c r="F2807" s="5">
        <f>IF(B2807=0,0,B2807*LABOR_HRS_WK_CAR*SEASON_WEEKS*(1+DIM_PCT_CAR)^B2807)</f>
        <v>208.7448152783202</v>
      </c>
      <c r="G2807" s="5">
        <f>IF(C2807=0,0,C2807*LABOR_HRS_WK_MES*SEASON_WEEKS*(1+DIM_PCT_MES)^C2807)</f>
        <v>687.52941027880331</v>
      </c>
      <c r="H2807" s="5">
        <f>E2807+F2807+G2807</f>
        <v>1423.3502255571236</v>
      </c>
      <c r="I2807" s="5">
        <f>MIN(H2807,FARMER_HRS)</f>
        <v>720</v>
      </c>
      <c r="J2807" s="5">
        <f>MAX(0,H2807-FARMER_HRS)</f>
        <v>703.35022555712362</v>
      </c>
      <c r="K2807" s="2">
        <f>I2807*FARMER_RATE+J2807*TEMP_WORKER_RATE</f>
        <v>37210.941415922287</v>
      </c>
      <c r="L2807" s="2">
        <f>A2807*PRICE_TOM+B2807*PRICE_CAR+C2807*PRICE_MES</f>
        <v>82864</v>
      </c>
      <c r="M2807" s="2">
        <f>A2807*FERT_BED_TOM+B2807*FERT_BED_CAR+C2807*FERT_BED_MES</f>
        <v>17600</v>
      </c>
      <c r="N2807" s="6">
        <f>IF(AND(D2807&lt;=TOTAL_BEDS,J2807&lt;=TEMP_WORKER_MAX*TEMP_WORKER_HRS),1,0)</f>
        <v>1</v>
      </c>
      <c r="O2807" s="2">
        <f>L2807-M2807-K2807-FIXED_COSTS</f>
        <v>8053.058584077713</v>
      </c>
      <c r="P2807" s="2">
        <f>IF(N2807=1,O2807,"")</f>
        <v>8053.058584077713</v>
      </c>
    </row>
    <row r="2808">
      <c r="A2808" s="6">
        <v>4</v>
      </c>
      <c r="B2808" s="6">
        <v>6</v>
      </c>
      <c r="C2808" s="6">
        <v>14</v>
      </c>
      <c r="D2808" s="6">
        <f>A2808+B2808+C2808</f>
        <v>24</v>
      </c>
      <c r="E2808" s="5">
        <f>IF(A2808=0,0,A2808*LABOR_HRS_WK_TOM*SEASON_WEEKS*(1+DIM_PCT_TOM)^A2808)</f>
        <v>527.07600000000014</v>
      </c>
      <c r="F2808" s="5">
        <f>IF(B2808=0,0,B2808*LABOR_HRS_WK_CAR*SEASON_WEEKS*(1+DIM_PCT_CAR)^B2808)</f>
        <v>208.7448152783202</v>
      </c>
      <c r="G2808" s="5">
        <f>IF(C2808=0,0,C2808*LABOR_HRS_WK_MES*SEASON_WEEKS*(1+DIM_PCT_MES)^C2808)</f>
        <v>749.67149159246435</v>
      </c>
      <c r="H2808" s="5">
        <f>E2808+F2808+G2808</f>
        <v>1485.4923068707847</v>
      </c>
      <c r="I2808" s="5">
        <f>MIN(H2808,FARMER_HRS)</f>
        <v>720</v>
      </c>
      <c r="J2808" s="5">
        <f>MAX(0,H2808-FARMER_HRS)</f>
        <v>765.49230687078466</v>
      </c>
      <c r="K2808" s="2">
        <f>I2808*FARMER_RATE+J2808*TEMP_WORKER_RATE</f>
        <v>38289.796994284457</v>
      </c>
      <c r="L2808" s="2">
        <f>A2808*PRICE_TOM+B2808*PRICE_CAR+C2808*PRICE_MES</f>
        <v>85564</v>
      </c>
      <c r="M2808" s="2">
        <f>A2808*FERT_BED_TOM+B2808*FERT_BED_CAR+C2808*FERT_BED_MES</f>
        <v>18480</v>
      </c>
      <c r="N2808" s="6">
        <f>IF(AND(D2808&lt;=TOTAL_BEDS,J2808&lt;=TEMP_WORKER_MAX*TEMP_WORKER_HRS),1,0)</f>
        <v>1</v>
      </c>
      <c r="O2808" s="2">
        <f>L2808-M2808-K2808-FIXED_COSTS</f>
        <v>8794.2030057155425</v>
      </c>
      <c r="P2808" s="2">
        <f>IF(N2808=1,O2808,"")</f>
        <v>8794.2030057155425</v>
      </c>
    </row>
    <row r="2809">
      <c r="A2809" s="6">
        <v>4</v>
      </c>
      <c r="B2809" s="6">
        <v>6</v>
      </c>
      <c r="C2809" s="6">
        <v>15</v>
      </c>
      <c r="D2809" s="6">
        <f>A2809+B2809+C2809</f>
        <v>25</v>
      </c>
      <c r="E2809" s="5">
        <f>IF(A2809=0,0,A2809*LABOR_HRS_WK_TOM*SEASON_WEEKS*(1+DIM_PCT_TOM)^A2809)</f>
        <v>527.07600000000014</v>
      </c>
      <c r="F2809" s="5">
        <f>IF(B2809=0,0,B2809*LABOR_HRS_WK_CAR*SEASON_WEEKS*(1+DIM_PCT_CAR)^B2809)</f>
        <v>208.7448152783202</v>
      </c>
      <c r="G2809" s="5">
        <f>IF(C2809=0,0,C2809*LABOR_HRS_WK_MES*SEASON_WEEKS*(1+DIM_PCT_MES)^C2809)</f>
        <v>813.25969846861074</v>
      </c>
      <c r="H2809" s="5">
        <f>E2809+F2809+G2809</f>
        <v>1549.080513746931</v>
      </c>
      <c r="I2809" s="5">
        <f>MIN(H2809,FARMER_HRS)</f>
        <v>720</v>
      </c>
      <c r="J2809" s="5">
        <f>MAX(0,H2809-FARMER_HRS)</f>
        <v>829.080513746931</v>
      </c>
      <c r="K2809" s="2">
        <f>I2809*FARMER_RATE+J2809*TEMP_WORKER_RATE</f>
        <v>39393.758919217551</v>
      </c>
      <c r="L2809" s="2">
        <f>A2809*PRICE_TOM+B2809*PRICE_CAR+C2809*PRICE_MES</f>
        <v>88264</v>
      </c>
      <c r="M2809" s="2">
        <f>A2809*FERT_BED_TOM+B2809*FERT_BED_CAR+C2809*FERT_BED_MES</f>
        <v>19360</v>
      </c>
      <c r="N2809" s="6">
        <f>IF(AND(D2809&lt;=TOTAL_BEDS,J2809&lt;=TEMP_WORKER_MAX*TEMP_WORKER_HRS),1,0)</f>
        <v>1</v>
      </c>
      <c r="O2809" s="2">
        <f>L2809-M2809-K2809-FIXED_COSTS</f>
        <v>9510.241080782449</v>
      </c>
      <c r="P2809" s="2">
        <f>IF(N2809=1,O2809,"")</f>
        <v>9510.241080782449</v>
      </c>
    </row>
    <row r="2810">
      <c r="A2810" s="6">
        <v>4</v>
      </c>
      <c r="B2810" s="6">
        <v>6</v>
      </c>
      <c r="C2810" s="6">
        <v>16</v>
      </c>
      <c r="D2810" s="6">
        <f>A2810+B2810+C2810</f>
        <v>26</v>
      </c>
      <c r="E2810" s="5">
        <f>IF(A2810=0,0,A2810*LABOR_HRS_WK_TOM*SEASON_WEEKS*(1+DIM_PCT_TOM)^A2810)</f>
        <v>527.07600000000014</v>
      </c>
      <c r="F2810" s="5">
        <f>IF(B2810=0,0,B2810*LABOR_HRS_WK_CAR*SEASON_WEEKS*(1+DIM_PCT_CAR)^B2810)</f>
        <v>208.7448152783202</v>
      </c>
      <c r="G2810" s="5">
        <f>IF(C2810=0,0,C2810*LABOR_HRS_WK_MES*SEASON_WEEKS*(1+DIM_PCT_MES)^C2810)</f>
        <v>878.32047434609967</v>
      </c>
      <c r="H2810" s="5">
        <f>E2810+F2810+G2810</f>
        <v>1614.14128962442</v>
      </c>
      <c r="I2810" s="5">
        <f>MIN(H2810,FARMER_HRS)</f>
        <v>720</v>
      </c>
      <c r="J2810" s="5">
        <f>MAX(0,H2810-FARMER_HRS)</f>
        <v>894.1412896244201</v>
      </c>
      <c r="K2810" s="2">
        <f>I2810*FARMER_RATE+J2810*TEMP_WORKER_RATE</f>
        <v>40523.28627820174</v>
      </c>
      <c r="L2810" s="2">
        <f>A2810*PRICE_TOM+B2810*PRICE_CAR+C2810*PRICE_MES</f>
        <v>90964</v>
      </c>
      <c r="M2810" s="2">
        <f>A2810*FERT_BED_TOM+B2810*FERT_BED_CAR+C2810*FERT_BED_MES</f>
        <v>20240</v>
      </c>
      <c r="N2810" s="6">
        <f>IF(AND(D2810&lt;=TOTAL_BEDS,J2810&lt;=TEMP_WORKER_MAX*TEMP_WORKER_HRS),1,0)</f>
        <v>1</v>
      </c>
      <c r="O2810" s="2">
        <f>L2810-M2810-K2810-FIXED_COSTS</f>
        <v>10200.71372179826</v>
      </c>
      <c r="P2810" s="2">
        <f>IF(N2810=1,O2810,"")</f>
        <v>10200.71372179826</v>
      </c>
    </row>
    <row r="2811">
      <c r="A2811" s="6">
        <v>4</v>
      </c>
      <c r="B2811" s="6">
        <v>6</v>
      </c>
      <c r="C2811" s="6">
        <v>17</v>
      </c>
      <c r="D2811" s="6">
        <f>A2811+B2811+C2811</f>
        <v>27</v>
      </c>
      <c r="E2811" s="5">
        <f>IF(A2811=0,0,A2811*LABOR_HRS_WK_TOM*SEASON_WEEKS*(1+DIM_PCT_TOM)^A2811)</f>
        <v>527.07600000000014</v>
      </c>
      <c r="F2811" s="5">
        <f>IF(B2811=0,0,B2811*LABOR_HRS_WK_CAR*SEASON_WEEKS*(1+DIM_PCT_CAR)^B2811)</f>
        <v>208.7448152783202</v>
      </c>
      <c r="G2811" s="5">
        <f>IF(C2811=0,0,C2811*LABOR_HRS_WK_MES*SEASON_WEEKS*(1+DIM_PCT_MES)^C2811)</f>
        <v>944.88069779263992</v>
      </c>
      <c r="H2811" s="5">
        <f>E2811+F2811+G2811</f>
        <v>1680.7015130709601</v>
      </c>
      <c r="I2811" s="5">
        <f>MIN(H2811,FARMER_HRS)</f>
        <v>720</v>
      </c>
      <c r="J2811" s="5">
        <f>MAX(0,H2811-FARMER_HRS)</f>
        <v>960.70151307096012</v>
      </c>
      <c r="K2811" s="2">
        <f>I2811*FARMER_RATE+J2811*TEMP_WORKER_RATE</f>
        <v>41678.8457130375</v>
      </c>
      <c r="L2811" s="2">
        <f>A2811*PRICE_TOM+B2811*PRICE_CAR+C2811*PRICE_MES</f>
        <v>93664</v>
      </c>
      <c r="M2811" s="2">
        <f>A2811*FERT_BED_TOM+B2811*FERT_BED_CAR+C2811*FERT_BED_MES</f>
        <v>21120</v>
      </c>
      <c r="N2811" s="6">
        <f>IF(AND(D2811&lt;=TOTAL_BEDS,J2811&lt;=TEMP_WORKER_MAX*TEMP_WORKER_HRS),1,0)</f>
        <v>1</v>
      </c>
      <c r="O2811" s="2">
        <f>L2811-M2811-K2811-FIXED_COSTS</f>
        <v>10865.154286962497</v>
      </c>
      <c r="P2811" s="2">
        <f>IF(N2811=1,O2811,"")</f>
        <v>10865.154286962497</v>
      </c>
    </row>
    <row r="2812">
      <c r="A2812" s="6">
        <v>4</v>
      </c>
      <c r="B2812" s="6">
        <v>6</v>
      </c>
      <c r="C2812" s="6">
        <v>18</v>
      </c>
      <c r="D2812" s="6">
        <f>A2812+B2812+C2812</f>
        <v>28</v>
      </c>
      <c r="E2812" s="5">
        <f>IF(A2812=0,0,A2812*LABOR_HRS_WK_TOM*SEASON_WEEKS*(1+DIM_PCT_TOM)^A2812)</f>
        <v>527.07600000000014</v>
      </c>
      <c r="F2812" s="5">
        <f>IF(B2812=0,0,B2812*LABOR_HRS_WK_CAR*SEASON_WEEKS*(1+DIM_PCT_CAR)^B2812)</f>
        <v>208.7448152783202</v>
      </c>
      <c r="G2812" s="5">
        <f>IF(C2812=0,0,C2812*LABOR_HRS_WK_MES*SEASON_WEEKS*(1+DIM_PCT_MES)^C2812)</f>
        <v>1012.9676892512272</v>
      </c>
      <c r="H2812" s="5">
        <f>E2812+F2812+G2812</f>
        <v>1748.7885045295475</v>
      </c>
      <c r="I2812" s="5">
        <f>MIN(H2812,FARMER_HRS)</f>
        <v>720</v>
      </c>
      <c r="J2812" s="5">
        <f>MAX(0,H2812-FARMER_HRS)</f>
        <v>1028.7885045295475</v>
      </c>
      <c r="K2812" s="2">
        <f>I2812*FARMER_RATE+J2812*TEMP_WORKER_RATE</f>
        <v>42860.911536971311</v>
      </c>
      <c r="L2812" s="2">
        <f>A2812*PRICE_TOM+B2812*PRICE_CAR+C2812*PRICE_MES</f>
        <v>96364</v>
      </c>
      <c r="M2812" s="2">
        <f>A2812*FERT_BED_TOM+B2812*FERT_BED_CAR+C2812*FERT_BED_MES</f>
        <v>22000</v>
      </c>
      <c r="N2812" s="6">
        <f>IF(AND(D2812&lt;=TOTAL_BEDS,J2812&lt;=TEMP_WORKER_MAX*TEMP_WORKER_HRS),1,0)</f>
        <v>1</v>
      </c>
      <c r="O2812" s="2">
        <f>L2812-M2812-K2812-FIXED_COSTS</f>
        <v>11503.088463028689</v>
      </c>
      <c r="P2812" s="2">
        <f>IF(N2812=1,O2812,"")</f>
        <v>11503.088463028689</v>
      </c>
    </row>
    <row r="2813">
      <c r="A2813" s="6">
        <v>4</v>
      </c>
      <c r="B2813" s="6">
        <v>6</v>
      </c>
      <c r="C2813" s="6">
        <v>19</v>
      </c>
      <c r="D2813" s="6">
        <f>A2813+B2813+C2813</f>
        <v>29</v>
      </c>
      <c r="E2813" s="5">
        <f>IF(A2813=0,0,A2813*LABOR_HRS_WK_TOM*SEASON_WEEKS*(1+DIM_PCT_TOM)^A2813)</f>
        <v>527.07600000000014</v>
      </c>
      <c r="F2813" s="5">
        <f>IF(B2813=0,0,B2813*LABOR_HRS_WK_CAR*SEASON_WEEKS*(1+DIM_PCT_CAR)^B2813)</f>
        <v>208.7448152783202</v>
      </c>
      <c r="G2813" s="5">
        <f>IF(C2813=0,0,C2813*LABOR_HRS_WK_MES*SEASON_WEEKS*(1+DIM_PCT_MES)^C2813)</f>
        <v>1082.6092178872491</v>
      </c>
      <c r="H2813" s="5">
        <f>E2813+F2813+G2813</f>
        <v>1818.4300331655695</v>
      </c>
      <c r="I2813" s="5">
        <f>MIN(H2813,FARMER_HRS)</f>
        <v>720</v>
      </c>
      <c r="J2813" s="5">
        <f>MAX(0,H2813-FARMER_HRS)</f>
        <v>1098.4300331655695</v>
      </c>
      <c r="K2813" s="2">
        <f>I2813*FARMER_RATE+J2813*TEMP_WORKER_RATE</f>
        <v>44069.965853568916</v>
      </c>
      <c r="L2813" s="2">
        <f>A2813*PRICE_TOM+B2813*PRICE_CAR+C2813*PRICE_MES</f>
        <v>99064</v>
      </c>
      <c r="M2813" s="2">
        <f>A2813*FERT_BED_TOM+B2813*FERT_BED_CAR+C2813*FERT_BED_MES</f>
        <v>22880</v>
      </c>
      <c r="N2813" s="6">
        <f>IF(AND(D2813&lt;=TOTAL_BEDS,J2813&lt;=TEMP_WORKER_MAX*TEMP_WORKER_HRS),1,0)</f>
        <v>1</v>
      </c>
      <c r="O2813" s="2">
        <f>L2813-M2813-K2813-FIXED_COSTS</f>
        <v>12114.034146431084</v>
      </c>
      <c r="P2813" s="2">
        <f>IF(N2813=1,O2813,"")</f>
        <v>12114.034146431084</v>
      </c>
    </row>
    <row r="2814">
      <c r="A2814" s="6">
        <v>4</v>
      </c>
      <c r="B2814" s="6">
        <v>6</v>
      </c>
      <c r="C2814" s="6">
        <v>20</v>
      </c>
      <c r="D2814" s="6">
        <f>A2814+B2814+C2814</f>
        <v>30</v>
      </c>
      <c r="E2814" s="5">
        <f>IF(A2814=0,0,A2814*LABOR_HRS_WK_TOM*SEASON_WEEKS*(1+DIM_PCT_TOM)^A2814)</f>
        <v>527.07600000000014</v>
      </c>
      <c r="F2814" s="5">
        <f>IF(B2814=0,0,B2814*LABOR_HRS_WK_CAR*SEASON_WEEKS*(1+DIM_PCT_CAR)^B2814)</f>
        <v>208.7448152783202</v>
      </c>
      <c r="G2814" s="5">
        <f>IF(C2814=0,0,C2814*LABOR_HRS_WK_MES*SEASON_WEEKS*(1+DIM_PCT_MES)^C2814)</f>
        <v>1153.8335085377259</v>
      </c>
      <c r="H2814" s="5">
        <f>E2814+F2814+G2814</f>
        <v>1889.6543238160461</v>
      </c>
      <c r="I2814" s="5">
        <f>MIN(H2814,FARMER_HRS)</f>
        <v>720</v>
      </c>
      <c r="J2814" s="5">
        <f>MAX(0,H2814-FARMER_HRS)</f>
        <v>1169.6543238160461</v>
      </c>
      <c r="K2814" s="2">
        <f>I2814*FARMER_RATE+J2814*TEMP_WORKER_RATE</f>
        <v>45306.498677361917</v>
      </c>
      <c r="L2814" s="2">
        <f>A2814*PRICE_TOM+B2814*PRICE_CAR+C2814*PRICE_MES</f>
        <v>101764</v>
      </c>
      <c r="M2814" s="2">
        <f>A2814*FERT_BED_TOM+B2814*FERT_BED_CAR+C2814*FERT_BED_MES</f>
        <v>23760</v>
      </c>
      <c r="N2814" s="6">
        <f>IF(AND(D2814&lt;=TOTAL_BEDS,J2814&lt;=TEMP_WORKER_MAX*TEMP_WORKER_HRS),1,0)</f>
        <v>1</v>
      </c>
      <c r="O2814" s="2">
        <f>L2814-M2814-K2814-FIXED_COSTS</f>
        <v>12697.501322638083</v>
      </c>
      <c r="P2814" s="2">
        <f>IF(N2814=1,O2814,"")</f>
        <v>12697.501322638083</v>
      </c>
    </row>
    <row r="2815">
      <c r="A2815" s="6">
        <v>4</v>
      </c>
      <c r="B2815" s="6">
        <v>6</v>
      </c>
      <c r="C2815" s="6">
        <v>21</v>
      </c>
      <c r="D2815" s="6">
        <f>A2815+B2815+C2815</f>
        <v>31</v>
      </c>
      <c r="E2815" s="5">
        <f>IF(A2815=0,0,A2815*LABOR_HRS_WK_TOM*SEASON_WEEKS*(1+DIM_PCT_TOM)^A2815)</f>
        <v>527.07600000000014</v>
      </c>
      <c r="F2815" s="5">
        <f>IF(B2815=0,0,B2815*LABOR_HRS_WK_CAR*SEASON_WEEKS*(1+DIM_PCT_CAR)^B2815)</f>
        <v>208.7448152783202</v>
      </c>
      <c r="G2815" s="5">
        <f>IF(C2815=0,0,C2815*LABOR_HRS_WK_MES*SEASON_WEEKS*(1+DIM_PCT_MES)^C2815)</f>
        <v>1226.6692487641699</v>
      </c>
      <c r="H2815" s="5">
        <f>E2815+F2815+G2815</f>
        <v>1962.4900640424903</v>
      </c>
      <c r="I2815" s="5">
        <f>MIN(H2815,FARMER_HRS)</f>
        <v>720</v>
      </c>
      <c r="J2815" s="5">
        <f>MAX(0,H2815-FARMER_HRS)</f>
        <v>1242.4900640424903</v>
      </c>
      <c r="K2815" s="2">
        <f>I2815*FARMER_RATE+J2815*TEMP_WORKER_RATE</f>
        <v>46571.008056293234</v>
      </c>
      <c r="L2815" s="2">
        <f>A2815*PRICE_TOM+B2815*PRICE_CAR+C2815*PRICE_MES</f>
        <v>104464</v>
      </c>
      <c r="M2815" s="2">
        <f>A2815*FERT_BED_TOM+B2815*FERT_BED_CAR+C2815*FERT_BED_MES</f>
        <v>24640</v>
      </c>
      <c r="N2815" s="6">
        <f>IF(AND(D2815&lt;=TOTAL_BEDS,J2815&lt;=TEMP_WORKER_MAX*TEMP_WORKER_HRS),1,0)</f>
        <v>1</v>
      </c>
      <c r="O2815" s="2">
        <f>L2815-M2815-K2815-FIXED_COSTS</f>
        <v>13252.991943706766</v>
      </c>
      <c r="P2815" s="2">
        <f>IF(N2815=1,O2815,"")</f>
        <v>13252.991943706766</v>
      </c>
    </row>
    <row r="2816">
      <c r="A2816" s="6">
        <v>4</v>
      </c>
      <c r="B2816" s="6">
        <v>6</v>
      </c>
      <c r="C2816" s="6">
        <v>22</v>
      </c>
      <c r="D2816" s="6">
        <f>A2816+B2816+C2816</f>
        <v>32</v>
      </c>
      <c r="E2816" s="5">
        <f>IF(A2816=0,0,A2816*LABOR_HRS_WK_TOM*SEASON_WEEKS*(1+DIM_PCT_TOM)^A2816)</f>
        <v>527.07600000000014</v>
      </c>
      <c r="F2816" s="5">
        <f>IF(B2816=0,0,B2816*LABOR_HRS_WK_CAR*SEASON_WEEKS*(1+DIM_PCT_CAR)^B2816)</f>
        <v>208.7448152783202</v>
      </c>
      <c r="G2816" s="5">
        <f>IF(C2816=0,0,C2816*LABOR_HRS_WK_MES*SEASON_WEEKS*(1+DIM_PCT_MES)^C2816)</f>
        <v>1301.1455960105659</v>
      </c>
      <c r="H2816" s="5">
        <f>E2816+F2816+G2816</f>
        <v>2036.9664112888863</v>
      </c>
      <c r="I2816" s="5">
        <f>MIN(H2816,FARMER_HRS)</f>
        <v>720</v>
      </c>
      <c r="J2816" s="5">
        <f>MAX(0,H2816-FARMER_HRS)</f>
        <v>1316.9664112888863</v>
      </c>
      <c r="K2816" s="2">
        <f>I2816*FARMER_RATE+J2816*TEMP_WORKER_RATE</f>
        <v>47864.00019598761</v>
      </c>
      <c r="L2816" s="2">
        <f>A2816*PRICE_TOM+B2816*PRICE_CAR+C2816*PRICE_MES</f>
        <v>107164</v>
      </c>
      <c r="M2816" s="2">
        <f>A2816*FERT_BED_TOM+B2816*FERT_BED_CAR+C2816*FERT_BED_MES</f>
        <v>25520</v>
      </c>
      <c r="N2816" s="6">
        <f>IF(AND(D2816&lt;=TOTAL_BEDS,J2816&lt;=TEMP_WORKER_MAX*TEMP_WORKER_HRS),1,0)</f>
        <v>1</v>
      </c>
      <c r="O2816" s="2">
        <f>L2816-M2816-K2816-FIXED_COSTS</f>
        <v>13779.99980401239</v>
      </c>
      <c r="P2816" s="2">
        <f>IF(N2816=1,O2816,"")</f>
        <v>13779.99980401239</v>
      </c>
    </row>
    <row r="2817">
      <c r="A2817" s="6">
        <v>4</v>
      </c>
      <c r="B2817" s="6">
        <v>6</v>
      </c>
      <c r="C2817" s="6">
        <v>23</v>
      </c>
      <c r="D2817" s="6">
        <f>A2817+B2817+C2817</f>
        <v>33</v>
      </c>
      <c r="E2817" s="5">
        <f>IF(A2817=0,0,A2817*LABOR_HRS_WK_TOM*SEASON_WEEKS*(1+DIM_PCT_TOM)^A2817)</f>
        <v>527.07600000000014</v>
      </c>
      <c r="F2817" s="5">
        <f>IF(B2817=0,0,B2817*LABOR_HRS_WK_CAR*SEASON_WEEKS*(1+DIM_PCT_CAR)^B2817)</f>
        <v>208.7448152783202</v>
      </c>
      <c r="G2817" s="5">
        <f>IF(C2817=0,0,C2817*LABOR_HRS_WK_MES*SEASON_WEEKS*(1+DIM_PCT_MES)^C2817)</f>
        <v>1377.2921848680023</v>
      </c>
      <c r="H2817" s="5">
        <f>E2817+F2817+G2817</f>
        <v>2113.1130001463225</v>
      </c>
      <c r="I2817" s="5">
        <f>MIN(H2817,FARMER_HRS)</f>
        <v>720</v>
      </c>
      <c r="J2817" s="5">
        <f>MAX(0,H2817-FARMER_HRS)</f>
        <v>1393.1130001463225</v>
      </c>
      <c r="K2817" s="2">
        <f>I2817*FARMER_RATE+J2817*TEMP_WORKER_RATE</f>
        <v>49185.989585873656</v>
      </c>
      <c r="L2817" s="2">
        <f>A2817*PRICE_TOM+B2817*PRICE_CAR+C2817*PRICE_MES</f>
        <v>109864</v>
      </c>
      <c r="M2817" s="2">
        <f>A2817*FERT_BED_TOM+B2817*FERT_BED_CAR+C2817*FERT_BED_MES</f>
        <v>26400</v>
      </c>
      <c r="N2817" s="6">
        <f>IF(AND(D2817&lt;=TOTAL_BEDS,J2817&lt;=TEMP_WORKER_MAX*TEMP_WORKER_HRS),1,0)</f>
        <v>1</v>
      </c>
      <c r="O2817" s="2">
        <f>L2817-M2817-K2817-FIXED_COSTS</f>
        <v>14278.010414126344</v>
      </c>
      <c r="P2817" s="2">
        <f>IF(N2817=1,O2817,"")</f>
        <v>14278.010414126344</v>
      </c>
    </row>
    <row r="2818">
      <c r="A2818" s="6">
        <v>4</v>
      </c>
      <c r="B2818" s="6">
        <v>6</v>
      </c>
      <c r="C2818" s="6">
        <v>24</v>
      </c>
      <c r="D2818" s="6">
        <f>A2818+B2818+C2818</f>
        <v>34</v>
      </c>
      <c r="E2818" s="5">
        <f>IF(A2818=0,0,A2818*LABOR_HRS_WK_TOM*SEASON_WEEKS*(1+DIM_PCT_TOM)^A2818)</f>
        <v>527.07600000000014</v>
      </c>
      <c r="F2818" s="5">
        <f>IF(B2818=0,0,B2818*LABOR_HRS_WK_CAR*SEASON_WEEKS*(1+DIM_PCT_CAR)^B2818)</f>
        <v>208.7448152783202</v>
      </c>
      <c r="G2818" s="5">
        <f>IF(C2818=0,0,C2818*LABOR_HRS_WK_MES*SEASON_WEEKS*(1+DIM_PCT_MES)^C2818)</f>
        <v>1455.139134447498</v>
      </c>
      <c r="H2818" s="5">
        <f>E2818+F2818+G2818</f>
        <v>2190.9599497258182</v>
      </c>
      <c r="I2818" s="5">
        <f>MIN(H2818,FARMER_HRS)</f>
        <v>720</v>
      </c>
      <c r="J2818" s="5">
        <f>MAX(0,H2818-FARMER_HRS)</f>
        <v>1470.9599497258182</v>
      </c>
      <c r="K2818" s="2">
        <f>I2818*FARMER_RATE+J2818*TEMP_WORKER_RATE</f>
        <v>50537.499127184346</v>
      </c>
      <c r="L2818" s="2">
        <f>A2818*PRICE_TOM+B2818*PRICE_CAR+C2818*PRICE_MES</f>
        <v>112564</v>
      </c>
      <c r="M2818" s="2">
        <f>A2818*FERT_BED_TOM+B2818*FERT_BED_CAR+C2818*FERT_BED_MES</f>
        <v>27280</v>
      </c>
      <c r="N2818" s="6">
        <f>IF(AND(D2818&lt;=TOTAL_BEDS,J2818&lt;=TEMP_WORKER_MAX*TEMP_WORKER_HRS),1,0)</f>
        <v>1</v>
      </c>
      <c r="O2818" s="2">
        <f>L2818-M2818-K2818-FIXED_COSTS</f>
        <v>14746.500872815654</v>
      </c>
      <c r="P2818" s="2">
        <f>IF(N2818=1,O2818,"")</f>
        <v>14746.500872815654</v>
      </c>
    </row>
    <row r="2819">
      <c r="A2819" s="6">
        <v>4</v>
      </c>
      <c r="B2819" s="6">
        <v>6</v>
      </c>
      <c r="C2819" s="6">
        <v>25</v>
      </c>
      <c r="D2819" s="6">
        <f>A2819+B2819+C2819</f>
        <v>35</v>
      </c>
      <c r="E2819" s="5">
        <f>IF(A2819=0,0,A2819*LABOR_HRS_WK_TOM*SEASON_WEEKS*(1+DIM_PCT_TOM)^A2819)</f>
        <v>527.07600000000014</v>
      </c>
      <c r="F2819" s="5">
        <f>IF(B2819=0,0,B2819*LABOR_HRS_WK_CAR*SEASON_WEEKS*(1+DIM_PCT_CAR)^B2819)</f>
        <v>208.7448152783202</v>
      </c>
      <c r="G2819" s="5">
        <f>IF(C2819=0,0,C2819*LABOR_HRS_WK_MES*SEASON_WEEKS*(1+DIM_PCT_MES)^C2819)</f>
        <v>1534.7170558625955</v>
      </c>
      <c r="H2819" s="5">
        <f>E2819+F2819+G2819</f>
        <v>2270.5378711409157</v>
      </c>
      <c r="I2819" s="5">
        <f>MIN(H2819,FARMER_HRS)</f>
        <v>720</v>
      </c>
      <c r="J2819" s="5">
        <f>MAX(0,H2819-FARMER_HRS)</f>
        <v>1550.5378711409157</v>
      </c>
      <c r="K2819" s="2">
        <f>I2819*FARMER_RATE+J2819*TEMP_WORKER_RATE</f>
        <v>51919.060262863117</v>
      </c>
      <c r="L2819" s="2">
        <f>A2819*PRICE_TOM+B2819*PRICE_CAR+C2819*PRICE_MES</f>
        <v>115264</v>
      </c>
      <c r="M2819" s="2">
        <f>A2819*FERT_BED_TOM+B2819*FERT_BED_CAR+C2819*FERT_BED_MES</f>
        <v>28160</v>
      </c>
      <c r="N2819" s="6">
        <f>IF(AND(D2819&lt;=TOTAL_BEDS,J2819&lt;=TEMP_WORKER_MAX*TEMP_WORKER_HRS),1,0)</f>
        <v>1</v>
      </c>
      <c r="O2819" s="2">
        <f>L2819-M2819-K2819-FIXED_COSTS</f>
        <v>15184.939737136883</v>
      </c>
      <c r="P2819" s="2">
        <f>IF(N2819=1,O2819,"")</f>
        <v>15184.939737136883</v>
      </c>
    </row>
    <row r="2820">
      <c r="A2820" s="6">
        <v>4</v>
      </c>
      <c r="B2820" s="6">
        <v>6</v>
      </c>
      <c r="C2820" s="6">
        <v>26</v>
      </c>
      <c r="D2820" s="6">
        <f>A2820+B2820+C2820</f>
        <v>36</v>
      </c>
      <c r="E2820" s="5">
        <f>IF(A2820=0,0,A2820*LABOR_HRS_WK_TOM*SEASON_WEEKS*(1+DIM_PCT_TOM)^A2820)</f>
        <v>527.07600000000014</v>
      </c>
      <c r="F2820" s="5">
        <f>IF(B2820=0,0,B2820*LABOR_HRS_WK_CAR*SEASON_WEEKS*(1+DIM_PCT_CAR)^B2820)</f>
        <v>208.7448152783202</v>
      </c>
      <c r="G2820" s="5">
        <f>IF(C2820=0,0,C2820*LABOR_HRS_WK_MES*SEASON_WEEKS*(1+DIM_PCT_MES)^C2820)</f>
        <v>1616.0570598233128</v>
      </c>
      <c r="H2820" s="5">
        <f>E2820+F2820+G2820</f>
        <v>2351.877875101633</v>
      </c>
      <c r="I2820" s="5">
        <f>MIN(H2820,FARMER_HRS)</f>
        <v>720</v>
      </c>
      <c r="J2820" s="5">
        <f>MAX(0,H2820-FARMER_HRS)</f>
        <v>1631.877875101633</v>
      </c>
      <c r="K2820" s="2">
        <f>I2820*FARMER_RATE+J2820*TEMP_WORKER_RATE</f>
        <v>53331.213109403354</v>
      </c>
      <c r="L2820" s="2">
        <f>A2820*PRICE_TOM+B2820*PRICE_CAR+C2820*PRICE_MES</f>
        <v>117964</v>
      </c>
      <c r="M2820" s="2">
        <f>A2820*FERT_BED_TOM+B2820*FERT_BED_CAR+C2820*FERT_BED_MES</f>
        <v>29040</v>
      </c>
      <c r="N2820" s="6">
        <f>IF(AND(D2820&lt;=TOTAL_BEDS,J2820&lt;=TEMP_WORKER_MAX*TEMP_WORKER_HRS),1,0)</f>
        <v>1</v>
      </c>
      <c r="O2820" s="2">
        <f>L2820-M2820-K2820-FIXED_COSTS</f>
        <v>15592.786890596646</v>
      </c>
      <c r="P2820" s="2">
        <f>IF(N2820=1,O2820,"")</f>
        <v>15592.786890596646</v>
      </c>
    </row>
    <row r="2821">
      <c r="A2821" s="6">
        <v>4</v>
      </c>
      <c r="B2821" s="6">
        <v>6</v>
      </c>
      <c r="C2821" s="6">
        <v>27</v>
      </c>
      <c r="D2821" s="6">
        <f>A2821+B2821+C2821</f>
        <v>37</v>
      </c>
      <c r="E2821" s="5">
        <f>IF(A2821=0,0,A2821*LABOR_HRS_WK_TOM*SEASON_WEEKS*(1+DIM_PCT_TOM)^A2821)</f>
        <v>527.07600000000014</v>
      </c>
      <c r="F2821" s="5">
        <f>IF(B2821=0,0,B2821*LABOR_HRS_WK_CAR*SEASON_WEEKS*(1+DIM_PCT_CAR)^B2821)</f>
        <v>208.7448152783202</v>
      </c>
      <c r="G2821" s="5">
        <f>IF(C2821=0,0,C2821*LABOR_HRS_WK_MES*SEASON_WEEKS*(1+DIM_PCT_MES)^C2821)</f>
        <v>1699.19076434307</v>
      </c>
      <c r="H2821" s="5">
        <f>E2821+F2821+G2821</f>
        <v>2435.0115796213904</v>
      </c>
      <c r="I2821" s="5">
        <f>MIN(H2821,FARMER_HRS)</f>
        <v>720</v>
      </c>
      <c r="J2821" s="5">
        <f>MAX(0,H2821-FARMER_HRS)</f>
        <v>1715.0115796213904</v>
      </c>
      <c r="K2821" s="2">
        <f>I2821*FARMER_RATE+J2821*TEMP_WORKER_RATE</f>
        <v>54774.506590649136</v>
      </c>
      <c r="L2821" s="2">
        <f>A2821*PRICE_TOM+B2821*PRICE_CAR+C2821*PRICE_MES</f>
        <v>120664</v>
      </c>
      <c r="M2821" s="2">
        <f>A2821*FERT_BED_TOM+B2821*FERT_BED_CAR+C2821*FERT_BED_MES</f>
        <v>29920</v>
      </c>
      <c r="N2821" s="6">
        <f>IF(AND(D2821&lt;=TOTAL_BEDS,J2821&lt;=TEMP_WORKER_MAX*TEMP_WORKER_HRS),1,0)</f>
        <v>1</v>
      </c>
      <c r="O2821" s="2">
        <f>L2821-M2821-K2821-FIXED_COSTS</f>
        <v>15969.493409350864</v>
      </c>
      <c r="P2821" s="2">
        <f>IF(N2821=1,O2821,"")</f>
        <v>15969.493409350864</v>
      </c>
    </row>
    <row r="2822">
      <c r="A2822" s="6">
        <v>4</v>
      </c>
      <c r="B2822" s="6">
        <v>6</v>
      </c>
      <c r="C2822" s="6">
        <v>28</v>
      </c>
      <c r="D2822" s="6">
        <f>A2822+B2822+C2822</f>
        <v>38</v>
      </c>
      <c r="E2822" s="5">
        <f>IF(A2822=0,0,A2822*LABOR_HRS_WK_TOM*SEASON_WEEKS*(1+DIM_PCT_TOM)^A2822)</f>
        <v>527.07600000000014</v>
      </c>
      <c r="F2822" s="5">
        <f>IF(B2822=0,0,B2822*LABOR_HRS_WK_CAR*SEASON_WEEKS*(1+DIM_PCT_CAR)^B2822)</f>
        <v>208.7448152783202</v>
      </c>
      <c r="G2822" s="5">
        <f>IF(C2822=0,0,C2822*LABOR_HRS_WK_MES*SEASON_WEEKS*(1+DIM_PCT_MES)^C2822)</f>
        <v>1784.1503025602233</v>
      </c>
      <c r="H2822" s="5">
        <f>E2822+F2822+G2822</f>
        <v>2519.9711178385437</v>
      </c>
      <c r="I2822" s="5">
        <f>MIN(H2822,FARMER_HRS)</f>
        <v>720</v>
      </c>
      <c r="J2822" s="5">
        <f>MAX(0,H2822-FARMER_HRS)</f>
        <v>1799.9711178385437</v>
      </c>
      <c r="K2822" s="2">
        <f>I2822*FARMER_RATE+J2822*TEMP_WORKER_RATE</f>
        <v>56249.498573585828</v>
      </c>
      <c r="L2822" s="2">
        <f>A2822*PRICE_TOM+B2822*PRICE_CAR+C2822*PRICE_MES</f>
        <v>123364</v>
      </c>
      <c r="M2822" s="2">
        <f>A2822*FERT_BED_TOM+B2822*FERT_BED_CAR+C2822*FERT_BED_MES</f>
        <v>30800</v>
      </c>
      <c r="N2822" s="6">
        <f>IF(AND(D2822&lt;=TOTAL_BEDS,J2822&lt;=TEMP_WORKER_MAX*TEMP_WORKER_HRS),1,0)</f>
        <v>1</v>
      </c>
      <c r="O2822" s="2">
        <f>L2822-M2822-K2822-FIXED_COSTS</f>
        <v>16314.501426414172</v>
      </c>
      <c r="P2822" s="2">
        <f>IF(N2822=1,O2822,"")</f>
        <v>16314.501426414172</v>
      </c>
    </row>
    <row r="2823">
      <c r="A2823" s="6">
        <v>4</v>
      </c>
      <c r="B2823" s="6">
        <v>6</v>
      </c>
      <c r="C2823" s="6">
        <v>29</v>
      </c>
      <c r="D2823" s="6">
        <f>A2823+B2823+C2823</f>
        <v>39</v>
      </c>
      <c r="E2823" s="5">
        <f>IF(A2823=0,0,A2823*LABOR_HRS_WK_TOM*SEASON_WEEKS*(1+DIM_PCT_TOM)^A2823)</f>
        <v>527.07600000000014</v>
      </c>
      <c r="F2823" s="5">
        <f>IF(B2823=0,0,B2823*LABOR_HRS_WK_CAR*SEASON_WEEKS*(1+DIM_PCT_CAR)^B2823)</f>
        <v>208.7448152783202</v>
      </c>
      <c r="G2823" s="5">
        <f>IF(C2823=0,0,C2823*LABOR_HRS_WK_MES*SEASON_WEEKS*(1+DIM_PCT_MES)^C2823)</f>
        <v>1870.9683306758766</v>
      </c>
      <c r="H2823" s="5">
        <f>E2823+F2823+G2823</f>
        <v>2606.789145954197</v>
      </c>
      <c r="I2823" s="5">
        <f>MIN(H2823,FARMER_HRS)</f>
        <v>720</v>
      </c>
      <c r="J2823" s="5">
        <f>MAX(0,H2823-FARMER_HRS)</f>
        <v>1886.789145954197</v>
      </c>
      <c r="K2823" s="2">
        <f>I2823*FARMER_RATE+J2823*TEMP_WORKER_RATE</f>
        <v>57756.756006149255</v>
      </c>
      <c r="L2823" s="2">
        <f>A2823*PRICE_TOM+B2823*PRICE_CAR+C2823*PRICE_MES</f>
        <v>126064</v>
      </c>
      <c r="M2823" s="2">
        <f>A2823*FERT_BED_TOM+B2823*FERT_BED_CAR+C2823*FERT_BED_MES</f>
        <v>31680</v>
      </c>
      <c r="N2823" s="6">
        <f>IF(AND(D2823&lt;=TOTAL_BEDS,J2823&lt;=TEMP_WORKER_MAX*TEMP_WORKER_HRS),1,0)</f>
        <v>1</v>
      </c>
      <c r="O2823" s="2">
        <f>L2823-M2823-K2823-FIXED_COSTS</f>
        <v>16627.243993850745</v>
      </c>
      <c r="P2823" s="2">
        <f>IF(N2823=1,O2823,"")</f>
        <v>16627.243993850745</v>
      </c>
    </row>
    <row r="2824">
      <c r="A2824" s="6">
        <v>4</v>
      </c>
      <c r="B2824" s="6">
        <v>6</v>
      </c>
      <c r="C2824" s="6">
        <v>30</v>
      </c>
      <c r="D2824" s="6">
        <f>A2824+B2824+C2824</f>
        <v>40</v>
      </c>
      <c r="E2824" s="5">
        <f>IF(A2824=0,0,A2824*LABOR_HRS_WK_TOM*SEASON_WEEKS*(1+DIM_PCT_TOM)^A2824)</f>
        <v>527.07600000000014</v>
      </c>
      <c r="F2824" s="5">
        <f>IF(B2824=0,0,B2824*LABOR_HRS_WK_CAR*SEASON_WEEKS*(1+DIM_PCT_CAR)^B2824)</f>
        <v>208.7448152783202</v>
      </c>
      <c r="G2824" s="5">
        <f>IF(C2824=0,0,C2824*LABOR_HRS_WK_MES*SEASON_WEEKS*(1+DIM_PCT_MES)^C2824)</f>
        <v>1959.6780360096466</v>
      </c>
      <c r="H2824" s="5">
        <f>E2824+F2824+G2824</f>
        <v>2695.4988512879668</v>
      </c>
      <c r="I2824" s="5">
        <f>MIN(H2824,FARMER_HRS)</f>
        <v>720</v>
      </c>
      <c r="J2824" s="5">
        <f>MAX(0,H2824-FARMER_HRS)</f>
        <v>1975.4988512879668</v>
      </c>
      <c r="K2824" s="2">
        <f>I2824*FARMER_RATE+J2824*TEMP_WORKER_RATE</f>
        <v>59296.855057082757</v>
      </c>
      <c r="L2824" s="2">
        <f>A2824*PRICE_TOM+B2824*PRICE_CAR+C2824*PRICE_MES</f>
        <v>128764</v>
      </c>
      <c r="M2824" s="2">
        <f>A2824*FERT_BED_TOM+B2824*FERT_BED_CAR+C2824*FERT_BED_MES</f>
        <v>32560</v>
      </c>
      <c r="N2824" s="6">
        <f>IF(AND(D2824&lt;=TOTAL_BEDS,J2824&lt;=TEMP_WORKER_MAX*TEMP_WORKER_HRS),1,0)</f>
        <v>1</v>
      </c>
      <c r="O2824" s="2">
        <f>L2824-M2824-K2824-FIXED_COSTS</f>
        <v>16907.144942917243</v>
      </c>
      <c r="P2824" s="2">
        <f>IF(N2824=1,O2824,"")</f>
        <v>16907.144942917243</v>
      </c>
    </row>
    <row r="2825">
      <c r="A2825" s="6">
        <v>4</v>
      </c>
      <c r="B2825" s="6">
        <v>7</v>
      </c>
      <c r="C2825" s="6">
        <v>0</v>
      </c>
      <c r="D2825" s="6">
        <f>A2825+B2825+C2825</f>
        <v>11</v>
      </c>
      <c r="E2825" s="5">
        <f>IF(A2825=0,0,A2825*LABOR_HRS_WK_TOM*SEASON_WEEKS*(1+DIM_PCT_TOM)^A2825)</f>
        <v>527.07600000000014</v>
      </c>
      <c r="F2825" s="5">
        <f>IF(B2825=0,0,B2825*LABOR_HRS_WK_CAR*SEASON_WEEKS*(1+DIM_PCT_CAR)^B2825)</f>
        <v>249.62400827032462</v>
      </c>
      <c r="G2825" s="5">
        <f>IF(C2825=0,0,C2825*LABOR_HRS_WK_MES*SEASON_WEEKS*(1+DIM_PCT_MES)^C2825)</f>
        <v>0</v>
      </c>
      <c r="H2825" s="5">
        <f>E2825+F2825+G2825</f>
        <v>776.70000827032482</v>
      </c>
      <c r="I2825" s="5">
        <f>MIN(H2825,FARMER_HRS)</f>
        <v>720</v>
      </c>
      <c r="J2825" s="5">
        <f>MAX(0,H2825-FARMER_HRS)</f>
        <v>56.700008270324815</v>
      </c>
      <c r="K2825" s="2">
        <f>I2825*FARMER_RATE+J2825*TEMP_WORKER_RATE</f>
        <v>25984.375143582027</v>
      </c>
      <c r="L2825" s="2">
        <f>A2825*PRICE_TOM+B2825*PRICE_CAR+C2825*PRICE_MES</f>
        <v>49858</v>
      </c>
      <c r="M2825" s="2">
        <f>A2825*FERT_BED_TOM+B2825*FERT_BED_CAR+C2825*FERT_BED_MES</f>
        <v>6600</v>
      </c>
      <c r="N2825" s="6">
        <f>IF(AND(D2825&lt;=TOTAL_BEDS,J2825&lt;=TEMP_WORKER_MAX*TEMP_WORKER_HRS),1,0)</f>
        <v>1</v>
      </c>
      <c r="O2825" s="2">
        <f>L2825-M2825-K2825-FIXED_COSTS</f>
        <v>-2726.3751435820268</v>
      </c>
      <c r="P2825" s="2">
        <f>IF(N2825=1,O2825,"")</f>
        <v>-2726.3751435820268</v>
      </c>
    </row>
    <row r="2826">
      <c r="A2826" s="6">
        <v>4</v>
      </c>
      <c r="B2826" s="6">
        <v>7</v>
      </c>
      <c r="C2826" s="6">
        <v>1</v>
      </c>
      <c r="D2826" s="6">
        <f>A2826+B2826+C2826</f>
        <v>12</v>
      </c>
      <c r="E2826" s="5">
        <f>IF(A2826=0,0,A2826*LABOR_HRS_WK_TOM*SEASON_WEEKS*(1+DIM_PCT_TOM)^A2826)</f>
        <v>527.07600000000014</v>
      </c>
      <c r="F2826" s="5">
        <f>IF(B2826=0,0,B2826*LABOR_HRS_WK_CAR*SEASON_WEEKS*(1+DIM_PCT_CAR)^B2826)</f>
        <v>249.62400827032462</v>
      </c>
      <c r="G2826" s="5">
        <f>IF(C2826=0,0,C2826*LABOR_HRS_WK_MES*SEASON_WEEKS*(1+DIM_PCT_MES)^C2826)</f>
        <v>45.5625</v>
      </c>
      <c r="H2826" s="5">
        <f>E2826+F2826+G2826</f>
        <v>822.26250827032482</v>
      </c>
      <c r="I2826" s="5">
        <f>MIN(H2826,FARMER_HRS)</f>
        <v>720</v>
      </c>
      <c r="J2826" s="5">
        <f>MAX(0,H2826-FARMER_HRS)</f>
        <v>102.26250827032482</v>
      </c>
      <c r="K2826" s="2">
        <f>I2826*FARMER_RATE+J2826*TEMP_WORKER_RATE</f>
        <v>26775.390768582027</v>
      </c>
      <c r="L2826" s="2">
        <f>A2826*PRICE_TOM+B2826*PRICE_CAR+C2826*PRICE_MES</f>
        <v>52558</v>
      </c>
      <c r="M2826" s="2">
        <f>A2826*FERT_BED_TOM+B2826*FERT_BED_CAR+C2826*FERT_BED_MES</f>
        <v>7480</v>
      </c>
      <c r="N2826" s="6">
        <f>IF(AND(D2826&lt;=TOTAL_BEDS,J2826&lt;=TEMP_WORKER_MAX*TEMP_WORKER_HRS),1,0)</f>
        <v>1</v>
      </c>
      <c r="O2826" s="2">
        <f>L2826-M2826-K2826-FIXED_COSTS</f>
        <v>-1697.3907685820268</v>
      </c>
      <c r="P2826" s="2">
        <f>IF(N2826=1,O2826,"")</f>
        <v>-1697.3907685820268</v>
      </c>
    </row>
    <row r="2827">
      <c r="A2827" s="6">
        <v>4</v>
      </c>
      <c r="B2827" s="6">
        <v>7</v>
      </c>
      <c r="C2827" s="6">
        <v>2</v>
      </c>
      <c r="D2827" s="6">
        <f>A2827+B2827+C2827</f>
        <v>13</v>
      </c>
      <c r="E2827" s="5">
        <f>IF(A2827=0,0,A2827*LABOR_HRS_WK_TOM*SEASON_WEEKS*(1+DIM_PCT_TOM)^A2827)</f>
        <v>527.07600000000014</v>
      </c>
      <c r="F2827" s="5">
        <f>IF(B2827=0,0,B2827*LABOR_HRS_WK_CAR*SEASON_WEEKS*(1+DIM_PCT_CAR)^B2827)</f>
        <v>249.62400827032462</v>
      </c>
      <c r="G2827" s="5">
        <f>IF(C2827=0,0,C2827*LABOR_HRS_WK_MES*SEASON_WEEKS*(1+DIM_PCT_MES)^C2827)</f>
        <v>92.2640625</v>
      </c>
      <c r="H2827" s="5">
        <f>E2827+F2827+G2827</f>
        <v>868.96407077032484</v>
      </c>
      <c r="I2827" s="5">
        <f>MIN(H2827,FARMER_HRS)</f>
        <v>720</v>
      </c>
      <c r="J2827" s="5">
        <f>MAX(0,H2827-FARMER_HRS)</f>
        <v>148.96407077032484</v>
      </c>
      <c r="K2827" s="2">
        <f>I2827*FARMER_RATE+J2827*TEMP_WORKER_RATE</f>
        <v>27586.181784207027</v>
      </c>
      <c r="L2827" s="2">
        <f>A2827*PRICE_TOM+B2827*PRICE_CAR+C2827*PRICE_MES</f>
        <v>55258</v>
      </c>
      <c r="M2827" s="2">
        <f>A2827*FERT_BED_TOM+B2827*FERT_BED_CAR+C2827*FERT_BED_MES</f>
        <v>8360</v>
      </c>
      <c r="N2827" s="6">
        <f>IF(AND(D2827&lt;=TOTAL_BEDS,J2827&lt;=TEMP_WORKER_MAX*TEMP_WORKER_HRS),1,0)</f>
        <v>1</v>
      </c>
      <c r="O2827" s="2">
        <f>L2827-M2827-K2827-FIXED_COSTS</f>
        <v>-688.18178420702679</v>
      </c>
      <c r="P2827" s="2">
        <f>IF(N2827=1,O2827,"")</f>
        <v>-688.18178420702679</v>
      </c>
    </row>
    <row r="2828">
      <c r="A2828" s="6">
        <v>4</v>
      </c>
      <c r="B2828" s="6">
        <v>7</v>
      </c>
      <c r="C2828" s="6">
        <v>3</v>
      </c>
      <c r="D2828" s="6">
        <f>A2828+B2828+C2828</f>
        <v>14</v>
      </c>
      <c r="E2828" s="5">
        <f>IF(A2828=0,0,A2828*LABOR_HRS_WK_TOM*SEASON_WEEKS*(1+DIM_PCT_TOM)^A2828)</f>
        <v>527.07600000000014</v>
      </c>
      <c r="F2828" s="5">
        <f>IF(B2828=0,0,B2828*LABOR_HRS_WK_CAR*SEASON_WEEKS*(1+DIM_PCT_CAR)^B2828)</f>
        <v>249.62400827032462</v>
      </c>
      <c r="G2828" s="5">
        <f>IF(C2828=0,0,C2828*LABOR_HRS_WK_MES*SEASON_WEEKS*(1+DIM_PCT_MES)^C2828)</f>
        <v>140.12604492187498</v>
      </c>
      <c r="H2828" s="5">
        <f>E2828+F2828+G2828</f>
        <v>916.82605319219977</v>
      </c>
      <c r="I2828" s="5">
        <f>MIN(H2828,FARMER_HRS)</f>
        <v>720</v>
      </c>
      <c r="J2828" s="5">
        <f>MAX(0,H2828-FARMER_HRS)</f>
        <v>196.82605319219977</v>
      </c>
      <c r="K2828" s="2">
        <f>I2828*FARMER_RATE+J2828*TEMP_WORKER_RATE</f>
        <v>28417.118979031246</v>
      </c>
      <c r="L2828" s="2">
        <f>A2828*PRICE_TOM+B2828*PRICE_CAR+C2828*PRICE_MES</f>
        <v>57958</v>
      </c>
      <c r="M2828" s="2">
        <f>A2828*FERT_BED_TOM+B2828*FERT_BED_CAR+C2828*FERT_BED_MES</f>
        <v>9240</v>
      </c>
      <c r="N2828" s="6">
        <f>IF(AND(D2828&lt;=TOTAL_BEDS,J2828&lt;=TEMP_WORKER_MAX*TEMP_WORKER_HRS),1,0)</f>
        <v>1</v>
      </c>
      <c r="O2828" s="2">
        <f>L2828-M2828-K2828-FIXED_COSTS</f>
        <v>300.88102096875446</v>
      </c>
      <c r="P2828" s="2">
        <f>IF(N2828=1,O2828,"")</f>
        <v>300.88102096875446</v>
      </c>
    </row>
    <row r="2829">
      <c r="A2829" s="6">
        <v>4</v>
      </c>
      <c r="B2829" s="6">
        <v>7</v>
      </c>
      <c r="C2829" s="6">
        <v>4</v>
      </c>
      <c r="D2829" s="6">
        <f>A2829+B2829+C2829</f>
        <v>15</v>
      </c>
      <c r="E2829" s="5">
        <f>IF(A2829=0,0,A2829*LABOR_HRS_WK_TOM*SEASON_WEEKS*(1+DIM_PCT_TOM)^A2829)</f>
        <v>527.07600000000014</v>
      </c>
      <c r="F2829" s="5">
        <f>IF(B2829=0,0,B2829*LABOR_HRS_WK_CAR*SEASON_WEEKS*(1+DIM_PCT_CAR)^B2829)</f>
        <v>249.62400827032462</v>
      </c>
      <c r="G2829" s="5">
        <f>IF(C2829=0,0,C2829*LABOR_HRS_WK_MES*SEASON_WEEKS*(1+DIM_PCT_MES)^C2829)</f>
        <v>189.17016064453119</v>
      </c>
      <c r="H2829" s="5">
        <f>E2829+F2829+G2829</f>
        <v>965.870168914856</v>
      </c>
      <c r="I2829" s="5">
        <f>MIN(H2829,FARMER_HRS)</f>
        <v>720</v>
      </c>
      <c r="J2829" s="5">
        <f>MAX(0,H2829-FARMER_HRS)</f>
        <v>245.87016891485598</v>
      </c>
      <c r="K2829" s="2">
        <f>I2829*FARMER_RATE+J2829*TEMP_WORKER_RATE</f>
        <v>29268.579321438472</v>
      </c>
      <c r="L2829" s="2">
        <f>A2829*PRICE_TOM+B2829*PRICE_CAR+C2829*PRICE_MES</f>
        <v>60658</v>
      </c>
      <c r="M2829" s="2">
        <f>A2829*FERT_BED_TOM+B2829*FERT_BED_CAR+C2829*FERT_BED_MES</f>
        <v>10120</v>
      </c>
      <c r="N2829" s="6">
        <f>IF(AND(D2829&lt;=TOTAL_BEDS,J2829&lt;=TEMP_WORKER_MAX*TEMP_WORKER_HRS),1,0)</f>
        <v>1</v>
      </c>
      <c r="O2829" s="2">
        <f>L2829-M2829-K2829-FIXED_COSTS</f>
        <v>1269.4206785615279</v>
      </c>
      <c r="P2829" s="2">
        <f>IF(N2829=1,O2829,"")</f>
        <v>1269.4206785615279</v>
      </c>
    </row>
    <row r="2830">
      <c r="A2830" s="6">
        <v>4</v>
      </c>
      <c r="B2830" s="6">
        <v>7</v>
      </c>
      <c r="C2830" s="6">
        <v>5</v>
      </c>
      <c r="D2830" s="6">
        <f>A2830+B2830+C2830</f>
        <v>16</v>
      </c>
      <c r="E2830" s="5">
        <f>IF(A2830=0,0,A2830*LABOR_HRS_WK_TOM*SEASON_WEEKS*(1+DIM_PCT_TOM)^A2830)</f>
        <v>527.07600000000014</v>
      </c>
      <c r="F2830" s="5">
        <f>IF(B2830=0,0,B2830*LABOR_HRS_WK_CAR*SEASON_WEEKS*(1+DIM_PCT_CAR)^B2830)</f>
        <v>249.62400827032462</v>
      </c>
      <c r="G2830" s="5">
        <f>IF(C2830=0,0,C2830*LABOR_HRS_WK_MES*SEASON_WEEKS*(1+DIM_PCT_MES)^C2830)</f>
        <v>239.41848456573481</v>
      </c>
      <c r="H2830" s="5">
        <f>E2830+F2830+G2830</f>
        <v>1016.1184928360597</v>
      </c>
      <c r="I2830" s="5">
        <f>MIN(H2830,FARMER_HRS)</f>
        <v>720</v>
      </c>
      <c r="J2830" s="5">
        <f>MAX(0,H2830-FARMER_HRS)</f>
        <v>296.11849283605966</v>
      </c>
      <c r="K2830" s="2">
        <f>I2830*FARMER_RATE+J2830*TEMP_WORKER_RATE</f>
        <v>30140.94605618159</v>
      </c>
      <c r="L2830" s="2">
        <f>A2830*PRICE_TOM+B2830*PRICE_CAR+C2830*PRICE_MES</f>
        <v>63358</v>
      </c>
      <c r="M2830" s="2">
        <f>A2830*FERT_BED_TOM+B2830*FERT_BED_CAR+C2830*FERT_BED_MES</f>
        <v>11000</v>
      </c>
      <c r="N2830" s="6">
        <f>IF(AND(D2830&lt;=TOTAL_BEDS,J2830&lt;=TEMP_WORKER_MAX*TEMP_WORKER_HRS),1,0)</f>
        <v>1</v>
      </c>
      <c r="O2830" s="2">
        <f>L2830-M2830-K2830-FIXED_COSTS</f>
        <v>2217.0539438184096</v>
      </c>
      <c r="P2830" s="2">
        <f>IF(N2830=1,O2830,"")</f>
        <v>2217.0539438184096</v>
      </c>
    </row>
    <row r="2831">
      <c r="A2831" s="6">
        <v>4</v>
      </c>
      <c r="B2831" s="6">
        <v>7</v>
      </c>
      <c r="C2831" s="6">
        <v>6</v>
      </c>
      <c r="D2831" s="6">
        <f>A2831+B2831+C2831</f>
        <v>17</v>
      </c>
      <c r="E2831" s="5">
        <f>IF(A2831=0,0,A2831*LABOR_HRS_WK_TOM*SEASON_WEEKS*(1+DIM_PCT_TOM)^A2831)</f>
        <v>527.07600000000014</v>
      </c>
      <c r="F2831" s="5">
        <f>IF(B2831=0,0,B2831*LABOR_HRS_WK_CAR*SEASON_WEEKS*(1+DIM_PCT_CAR)^B2831)</f>
        <v>249.62400827032462</v>
      </c>
      <c r="G2831" s="5">
        <f>IF(C2831=0,0,C2831*LABOR_HRS_WK_MES*SEASON_WEEKS*(1+DIM_PCT_MES)^C2831)</f>
        <v>290.89345874736773</v>
      </c>
      <c r="H2831" s="5">
        <f>E2831+F2831+G2831</f>
        <v>1067.5934670176925</v>
      </c>
      <c r="I2831" s="5">
        <f>MIN(H2831,FARMER_HRS)</f>
        <v>720</v>
      </c>
      <c r="J2831" s="5">
        <f>MAX(0,H2831-FARMER_HRS)</f>
        <v>347.59346701769255</v>
      </c>
      <c r="K2831" s="2">
        <f>I2831*FARMER_RATE+J2831*TEMP_WORKER_RATE</f>
        <v>31034.608802390496</v>
      </c>
      <c r="L2831" s="2">
        <f>A2831*PRICE_TOM+B2831*PRICE_CAR+C2831*PRICE_MES</f>
        <v>66058</v>
      </c>
      <c r="M2831" s="2">
        <f>A2831*FERT_BED_TOM+B2831*FERT_BED_CAR+C2831*FERT_BED_MES</f>
        <v>11880</v>
      </c>
      <c r="N2831" s="6">
        <f>IF(AND(D2831&lt;=TOTAL_BEDS,J2831&lt;=TEMP_WORKER_MAX*TEMP_WORKER_HRS),1,0)</f>
        <v>1</v>
      </c>
      <c r="O2831" s="2">
        <f>L2831-M2831-K2831-FIXED_COSTS</f>
        <v>3143.3911976095042</v>
      </c>
      <c r="P2831" s="2">
        <f>IF(N2831=1,O2831,"")</f>
        <v>3143.3911976095042</v>
      </c>
    </row>
    <row r="2832">
      <c r="A2832" s="6">
        <v>4</v>
      </c>
      <c r="B2832" s="6">
        <v>7</v>
      </c>
      <c r="C2832" s="6">
        <v>7</v>
      </c>
      <c r="D2832" s="6">
        <f>A2832+B2832+C2832</f>
        <v>18</v>
      </c>
      <c r="E2832" s="5">
        <f>IF(A2832=0,0,A2832*LABOR_HRS_WK_TOM*SEASON_WEEKS*(1+DIM_PCT_TOM)^A2832)</f>
        <v>527.07600000000014</v>
      </c>
      <c r="F2832" s="5">
        <f>IF(B2832=0,0,B2832*LABOR_HRS_WK_CAR*SEASON_WEEKS*(1+DIM_PCT_CAR)^B2832)</f>
        <v>249.62400827032462</v>
      </c>
      <c r="G2832" s="5">
        <f>IF(C2832=0,0,C2832*LABOR_HRS_WK_MES*SEASON_WEEKS*(1+DIM_PCT_MES)^C2832)</f>
        <v>343.61789814532818</v>
      </c>
      <c r="H2832" s="5">
        <f>E2832+F2832+G2832</f>
        <v>1120.3179064156529</v>
      </c>
      <c r="I2832" s="5">
        <f>MIN(H2832,FARMER_HRS)</f>
        <v>720</v>
      </c>
      <c r="J2832" s="5">
        <f>MAX(0,H2832-FARMER_HRS)</f>
        <v>400.31790641565294</v>
      </c>
      <c r="K2832" s="2">
        <f>I2832*FARMER_RATE+J2832*TEMP_WORKER_RATE</f>
        <v>31949.96365304953</v>
      </c>
      <c r="L2832" s="2">
        <f>A2832*PRICE_TOM+B2832*PRICE_CAR+C2832*PRICE_MES</f>
        <v>68758</v>
      </c>
      <c r="M2832" s="2">
        <f>A2832*FERT_BED_TOM+B2832*FERT_BED_CAR+C2832*FERT_BED_MES</f>
        <v>12760</v>
      </c>
      <c r="N2832" s="6">
        <f>IF(AND(D2832&lt;=TOTAL_BEDS,J2832&lt;=TEMP_WORKER_MAX*TEMP_WORKER_HRS),1,0)</f>
        <v>1</v>
      </c>
      <c r="O2832" s="2">
        <f>L2832-M2832-K2832-FIXED_COSTS</f>
        <v>4048.03634695047</v>
      </c>
      <c r="P2832" s="2">
        <f>IF(N2832=1,O2832,"")</f>
        <v>4048.03634695047</v>
      </c>
    </row>
    <row r="2833">
      <c r="A2833" s="6">
        <v>4</v>
      </c>
      <c r="B2833" s="6">
        <v>7</v>
      </c>
      <c r="C2833" s="6">
        <v>8</v>
      </c>
      <c r="D2833" s="6">
        <f>A2833+B2833+C2833</f>
        <v>19</v>
      </c>
      <c r="E2833" s="5">
        <f>IF(A2833=0,0,A2833*LABOR_HRS_WK_TOM*SEASON_WEEKS*(1+DIM_PCT_TOM)^A2833)</f>
        <v>527.07600000000014</v>
      </c>
      <c r="F2833" s="5">
        <f>IF(B2833=0,0,B2833*LABOR_HRS_WK_CAR*SEASON_WEEKS*(1+DIM_PCT_CAR)^B2833)</f>
        <v>249.62400827032462</v>
      </c>
      <c r="G2833" s="5">
        <f>IF(C2833=0,0,C2833*LABOR_HRS_WK_MES*SEASON_WEEKS*(1+DIM_PCT_MES)^C2833)</f>
        <v>397.61499642530833</v>
      </c>
      <c r="H2833" s="5">
        <f>E2833+F2833+G2833</f>
        <v>1174.3150046956332</v>
      </c>
      <c r="I2833" s="5">
        <f>MIN(H2833,FARMER_HRS)</f>
        <v>720</v>
      </c>
      <c r="J2833" s="5">
        <f>MAX(0,H2833-FARMER_HRS)</f>
        <v>454.31500469563321</v>
      </c>
      <c r="K2833" s="2">
        <f>I2833*FARMER_RATE+J2833*TEMP_WORKER_RATE</f>
        <v>32887.413275965853</v>
      </c>
      <c r="L2833" s="2">
        <f>A2833*PRICE_TOM+B2833*PRICE_CAR+C2833*PRICE_MES</f>
        <v>71458</v>
      </c>
      <c r="M2833" s="2">
        <f>A2833*FERT_BED_TOM+B2833*FERT_BED_CAR+C2833*FERT_BED_MES</f>
        <v>13640</v>
      </c>
      <c r="N2833" s="6">
        <f>IF(AND(D2833&lt;=TOTAL_BEDS,J2833&lt;=TEMP_WORKER_MAX*TEMP_WORKER_HRS),1,0)</f>
        <v>1</v>
      </c>
      <c r="O2833" s="2">
        <f>L2833-M2833-K2833-FIXED_COSTS</f>
        <v>4930.5867240341468</v>
      </c>
      <c r="P2833" s="2">
        <f>IF(N2833=1,O2833,"")</f>
        <v>4930.5867240341468</v>
      </c>
    </row>
    <row r="2834">
      <c r="A2834" s="6">
        <v>4</v>
      </c>
      <c r="B2834" s="6">
        <v>7</v>
      </c>
      <c r="C2834" s="6">
        <v>9</v>
      </c>
      <c r="D2834" s="6">
        <f>A2834+B2834+C2834</f>
        <v>20</v>
      </c>
      <c r="E2834" s="5">
        <f>IF(A2834=0,0,A2834*LABOR_HRS_WK_TOM*SEASON_WEEKS*(1+DIM_PCT_TOM)^A2834)</f>
        <v>527.07600000000014</v>
      </c>
      <c r="F2834" s="5">
        <f>IF(B2834=0,0,B2834*LABOR_HRS_WK_CAR*SEASON_WEEKS*(1+DIM_PCT_CAR)^B2834)</f>
        <v>249.62400827032462</v>
      </c>
      <c r="G2834" s="5">
        <f>IF(C2834=0,0,C2834*LABOR_HRS_WK_MES*SEASON_WEEKS*(1+DIM_PCT_MES)^C2834)</f>
        <v>452.90833186570273</v>
      </c>
      <c r="H2834" s="5">
        <f>E2834+F2834+G2834</f>
        <v>1229.6083401360274</v>
      </c>
      <c r="I2834" s="5">
        <f>MIN(H2834,FARMER_HRS)</f>
        <v>720</v>
      </c>
      <c r="J2834" s="5">
        <f>MAX(0,H2834-FARMER_HRS)</f>
        <v>509.60834013602744</v>
      </c>
      <c r="K2834" s="2">
        <f>I2834*FARMER_RATE+J2834*TEMP_WORKER_RATE</f>
        <v>33847.367016250479</v>
      </c>
      <c r="L2834" s="2">
        <f>A2834*PRICE_TOM+B2834*PRICE_CAR+C2834*PRICE_MES</f>
        <v>74158</v>
      </c>
      <c r="M2834" s="2">
        <f>A2834*FERT_BED_TOM+B2834*FERT_BED_CAR+C2834*FERT_BED_MES</f>
        <v>14520</v>
      </c>
      <c r="N2834" s="6">
        <f>IF(AND(D2834&lt;=TOTAL_BEDS,J2834&lt;=TEMP_WORKER_MAX*TEMP_WORKER_HRS),1,0)</f>
        <v>1</v>
      </c>
      <c r="O2834" s="2">
        <f>L2834-M2834-K2834-FIXED_COSTS</f>
        <v>5790.6329837495214</v>
      </c>
      <c r="P2834" s="2">
        <f>IF(N2834=1,O2834,"")</f>
        <v>5790.6329837495214</v>
      </c>
    </row>
    <row r="2835">
      <c r="A2835" s="6">
        <v>4</v>
      </c>
      <c r="B2835" s="6">
        <v>7</v>
      </c>
      <c r="C2835" s="6">
        <v>10</v>
      </c>
      <c r="D2835" s="6">
        <f>A2835+B2835+C2835</f>
        <v>21</v>
      </c>
      <c r="E2835" s="5">
        <f>IF(A2835=0,0,A2835*LABOR_HRS_WK_TOM*SEASON_WEEKS*(1+DIM_PCT_TOM)^A2835)</f>
        <v>527.07600000000014</v>
      </c>
      <c r="F2835" s="5">
        <f>IF(B2835=0,0,B2835*LABOR_HRS_WK_CAR*SEASON_WEEKS*(1+DIM_PCT_CAR)^B2835)</f>
        <v>249.62400827032462</v>
      </c>
      <c r="G2835" s="5">
        <f>IF(C2835=0,0,C2835*LABOR_HRS_WK_MES*SEASON_WEEKS*(1+DIM_PCT_MES)^C2835)</f>
        <v>509.52187334891551</v>
      </c>
      <c r="H2835" s="5">
        <f>E2835+F2835+G2835</f>
        <v>1286.2218816192403</v>
      </c>
      <c r="I2835" s="5">
        <f>MIN(H2835,FARMER_HRS)</f>
        <v>720</v>
      </c>
      <c r="J2835" s="5">
        <f>MAX(0,H2835-FARMER_HRS)</f>
        <v>566.22188161924032</v>
      </c>
      <c r="K2835" s="2">
        <f>I2835*FARMER_RATE+J2835*TEMP_WORKER_RATE</f>
        <v>34830.241000334034</v>
      </c>
      <c r="L2835" s="2">
        <f>A2835*PRICE_TOM+B2835*PRICE_CAR+C2835*PRICE_MES</f>
        <v>76858</v>
      </c>
      <c r="M2835" s="2">
        <f>A2835*FERT_BED_TOM+B2835*FERT_BED_CAR+C2835*FERT_BED_MES</f>
        <v>15400</v>
      </c>
      <c r="N2835" s="6">
        <f>IF(AND(D2835&lt;=TOTAL_BEDS,J2835&lt;=TEMP_WORKER_MAX*TEMP_WORKER_HRS),1,0)</f>
        <v>1</v>
      </c>
      <c r="O2835" s="2">
        <f>L2835-M2835-K2835-FIXED_COSTS</f>
        <v>6627.7589996659663</v>
      </c>
      <c r="P2835" s="2">
        <f>IF(N2835=1,O2835,"")</f>
        <v>6627.7589996659663</v>
      </c>
    </row>
    <row r="2836">
      <c r="A2836" s="6">
        <v>4</v>
      </c>
      <c r="B2836" s="6">
        <v>7</v>
      </c>
      <c r="C2836" s="6">
        <v>11</v>
      </c>
      <c r="D2836" s="6">
        <f>A2836+B2836+C2836</f>
        <v>22</v>
      </c>
      <c r="E2836" s="5">
        <f>IF(A2836=0,0,A2836*LABOR_HRS_WK_TOM*SEASON_WEEKS*(1+DIM_PCT_TOM)^A2836)</f>
        <v>527.07600000000014</v>
      </c>
      <c r="F2836" s="5">
        <f>IF(B2836=0,0,B2836*LABOR_HRS_WK_CAR*SEASON_WEEKS*(1+DIM_PCT_CAR)^B2836)</f>
        <v>249.62400827032462</v>
      </c>
      <c r="G2836" s="5">
        <f>IF(C2836=0,0,C2836*LABOR_HRS_WK_MES*SEASON_WEEKS*(1+DIM_PCT_MES)^C2836)</f>
        <v>567.47998644235463</v>
      </c>
      <c r="H2836" s="5">
        <f>E2836+F2836+G2836</f>
        <v>1344.1799947126794</v>
      </c>
      <c r="I2836" s="5">
        <f>MIN(H2836,FARMER_HRS)</f>
        <v>720</v>
      </c>
      <c r="J2836" s="5">
        <f>MAX(0,H2836-FARMER_HRS)</f>
        <v>624.17999471267945</v>
      </c>
      <c r="K2836" s="2">
        <f>I2836*FARMER_RATE+J2836*TEMP_WORKER_RATE</f>
        <v>35836.458241539571</v>
      </c>
      <c r="L2836" s="2">
        <f>A2836*PRICE_TOM+B2836*PRICE_CAR+C2836*PRICE_MES</f>
        <v>79558</v>
      </c>
      <c r="M2836" s="2">
        <f>A2836*FERT_BED_TOM+B2836*FERT_BED_CAR+C2836*FERT_BED_MES</f>
        <v>16280</v>
      </c>
      <c r="N2836" s="6">
        <f>IF(AND(D2836&lt;=TOTAL_BEDS,J2836&lt;=TEMP_WORKER_MAX*TEMP_WORKER_HRS),1,0)</f>
        <v>1</v>
      </c>
      <c r="O2836" s="2">
        <f>L2836-M2836-K2836-FIXED_COSTS</f>
        <v>7441.5417584604293</v>
      </c>
      <c r="P2836" s="2">
        <f>IF(N2836=1,O2836,"")</f>
        <v>7441.5417584604293</v>
      </c>
    </row>
    <row r="2837">
      <c r="A2837" s="6">
        <v>4</v>
      </c>
      <c r="B2837" s="6">
        <v>7</v>
      </c>
      <c r="C2837" s="6">
        <v>12</v>
      </c>
      <c r="D2837" s="6">
        <f>A2837+B2837+C2837</f>
        <v>23</v>
      </c>
      <c r="E2837" s="5">
        <f>IF(A2837=0,0,A2837*LABOR_HRS_WK_TOM*SEASON_WEEKS*(1+DIM_PCT_TOM)^A2837)</f>
        <v>527.07600000000014</v>
      </c>
      <c r="F2837" s="5">
        <f>IF(B2837=0,0,B2837*LABOR_HRS_WK_CAR*SEASON_WEEKS*(1+DIM_PCT_CAR)^B2837)</f>
        <v>249.62400827032462</v>
      </c>
      <c r="G2837" s="5">
        <f>IF(C2837=0,0,C2837*LABOR_HRS_WK_MES*SEASON_WEEKS*(1+DIM_PCT_MES)^C2837)</f>
        <v>626.807439570419</v>
      </c>
      <c r="H2837" s="5">
        <f>E2837+F2837+G2837</f>
        <v>1403.5074478407437</v>
      </c>
      <c r="I2837" s="5">
        <f>MIN(H2837,FARMER_HRS)</f>
        <v>720</v>
      </c>
      <c r="J2837" s="5">
        <f>MAX(0,H2837-FARMER_HRS)</f>
        <v>683.50744784074368</v>
      </c>
      <c r="K2837" s="2">
        <f>I2837*FARMER_RATE+J2837*TEMP_WORKER_RATE</f>
        <v>36866.448747235132</v>
      </c>
      <c r="L2837" s="2">
        <f>A2837*PRICE_TOM+B2837*PRICE_CAR+C2837*PRICE_MES</f>
        <v>82258</v>
      </c>
      <c r="M2837" s="2">
        <f>A2837*FERT_BED_TOM+B2837*FERT_BED_CAR+C2837*FERT_BED_MES</f>
        <v>17160</v>
      </c>
      <c r="N2837" s="6">
        <f>IF(AND(D2837&lt;=TOTAL_BEDS,J2837&lt;=TEMP_WORKER_MAX*TEMP_WORKER_HRS),1,0)</f>
        <v>1</v>
      </c>
      <c r="O2837" s="2">
        <f>L2837-M2837-K2837-FIXED_COSTS</f>
        <v>8231.551252764868</v>
      </c>
      <c r="P2837" s="2">
        <f>IF(N2837=1,O2837,"")</f>
        <v>8231.551252764868</v>
      </c>
    </row>
    <row r="2838">
      <c r="A2838" s="6">
        <v>4</v>
      </c>
      <c r="B2838" s="6">
        <v>7</v>
      </c>
      <c r="C2838" s="6">
        <v>13</v>
      </c>
      <c r="D2838" s="6">
        <f>A2838+B2838+C2838</f>
        <v>24</v>
      </c>
      <c r="E2838" s="5">
        <f>IF(A2838=0,0,A2838*LABOR_HRS_WK_TOM*SEASON_WEEKS*(1+DIM_PCT_TOM)^A2838)</f>
        <v>527.07600000000014</v>
      </c>
      <c r="F2838" s="5">
        <f>IF(B2838=0,0,B2838*LABOR_HRS_WK_CAR*SEASON_WEEKS*(1+DIM_PCT_CAR)^B2838)</f>
        <v>249.62400827032462</v>
      </c>
      <c r="G2838" s="5">
        <f>IF(C2838=0,0,C2838*LABOR_HRS_WK_MES*SEASON_WEEKS*(1+DIM_PCT_MES)^C2838)</f>
        <v>687.52941027880331</v>
      </c>
      <c r="H2838" s="5">
        <f>E2838+F2838+G2838</f>
        <v>1464.2294185491282</v>
      </c>
      <c r="I2838" s="5">
        <f>MIN(H2838,FARMER_HRS)</f>
        <v>720</v>
      </c>
      <c r="J2838" s="5">
        <f>MAX(0,H2838-FARMER_HRS)</f>
        <v>744.22941854912824</v>
      </c>
      <c r="K2838" s="2">
        <f>I2838*FARMER_RATE+J2838*TEMP_WORKER_RATE</f>
        <v>37920.649627589031</v>
      </c>
      <c r="L2838" s="2">
        <f>A2838*PRICE_TOM+B2838*PRICE_CAR+C2838*PRICE_MES</f>
        <v>84958</v>
      </c>
      <c r="M2838" s="2">
        <f>A2838*FERT_BED_TOM+B2838*FERT_BED_CAR+C2838*FERT_BED_MES</f>
        <v>18040</v>
      </c>
      <c r="N2838" s="6">
        <f>IF(AND(D2838&lt;=TOTAL_BEDS,J2838&lt;=TEMP_WORKER_MAX*TEMP_WORKER_HRS),1,0)</f>
        <v>1</v>
      </c>
      <c r="O2838" s="2">
        <f>L2838-M2838-K2838-FIXED_COSTS</f>
        <v>8997.3503724109687</v>
      </c>
      <c r="P2838" s="2">
        <f>IF(N2838=1,O2838,"")</f>
        <v>8997.3503724109687</v>
      </c>
    </row>
    <row r="2839">
      <c r="A2839" s="6">
        <v>4</v>
      </c>
      <c r="B2839" s="6">
        <v>7</v>
      </c>
      <c r="C2839" s="6">
        <v>14</v>
      </c>
      <c r="D2839" s="6">
        <f>A2839+B2839+C2839</f>
        <v>25</v>
      </c>
      <c r="E2839" s="5">
        <f>IF(A2839=0,0,A2839*LABOR_HRS_WK_TOM*SEASON_WEEKS*(1+DIM_PCT_TOM)^A2839)</f>
        <v>527.07600000000014</v>
      </c>
      <c r="F2839" s="5">
        <f>IF(B2839=0,0,B2839*LABOR_HRS_WK_CAR*SEASON_WEEKS*(1+DIM_PCT_CAR)^B2839)</f>
        <v>249.62400827032462</v>
      </c>
      <c r="G2839" s="5">
        <f>IF(C2839=0,0,C2839*LABOR_HRS_WK_MES*SEASON_WEEKS*(1+DIM_PCT_MES)^C2839)</f>
        <v>749.67149159246435</v>
      </c>
      <c r="H2839" s="5">
        <f>E2839+F2839+G2839</f>
        <v>1526.3714998627893</v>
      </c>
      <c r="I2839" s="5">
        <f>MIN(H2839,FARMER_HRS)</f>
        <v>720</v>
      </c>
      <c r="J2839" s="5">
        <f>MAX(0,H2839-FARMER_HRS)</f>
        <v>806.37149986278928</v>
      </c>
      <c r="K2839" s="2">
        <f>I2839*FARMER_RATE+J2839*TEMP_WORKER_RATE</f>
        <v>38999.5052059512</v>
      </c>
      <c r="L2839" s="2">
        <f>A2839*PRICE_TOM+B2839*PRICE_CAR+C2839*PRICE_MES</f>
        <v>87658</v>
      </c>
      <c r="M2839" s="2">
        <f>A2839*FERT_BED_TOM+B2839*FERT_BED_CAR+C2839*FERT_BED_MES</f>
        <v>18920</v>
      </c>
      <c r="N2839" s="6">
        <f>IF(AND(D2839&lt;=TOTAL_BEDS,J2839&lt;=TEMP_WORKER_MAX*TEMP_WORKER_HRS),1,0)</f>
        <v>1</v>
      </c>
      <c r="O2839" s="2">
        <f>L2839-M2839-K2839-FIXED_COSTS</f>
        <v>9738.4947940487982</v>
      </c>
      <c r="P2839" s="2">
        <f>IF(N2839=1,O2839,"")</f>
        <v>9738.4947940487982</v>
      </c>
    </row>
    <row r="2840">
      <c r="A2840" s="6">
        <v>4</v>
      </c>
      <c r="B2840" s="6">
        <v>7</v>
      </c>
      <c r="C2840" s="6">
        <v>15</v>
      </c>
      <c r="D2840" s="6">
        <f>A2840+B2840+C2840</f>
        <v>26</v>
      </c>
      <c r="E2840" s="5">
        <f>IF(A2840=0,0,A2840*LABOR_HRS_WK_TOM*SEASON_WEEKS*(1+DIM_PCT_TOM)^A2840)</f>
        <v>527.07600000000014</v>
      </c>
      <c r="F2840" s="5">
        <f>IF(B2840=0,0,B2840*LABOR_HRS_WK_CAR*SEASON_WEEKS*(1+DIM_PCT_CAR)^B2840)</f>
        <v>249.62400827032462</v>
      </c>
      <c r="G2840" s="5">
        <f>IF(C2840=0,0,C2840*LABOR_HRS_WK_MES*SEASON_WEEKS*(1+DIM_PCT_MES)^C2840)</f>
        <v>813.25969846861074</v>
      </c>
      <c r="H2840" s="5">
        <f>E2840+F2840+G2840</f>
        <v>1589.9597067389354</v>
      </c>
      <c r="I2840" s="5">
        <f>MIN(H2840,FARMER_HRS)</f>
        <v>720</v>
      </c>
      <c r="J2840" s="5">
        <f>MAX(0,H2840-FARMER_HRS)</f>
        <v>869.95970673893544</v>
      </c>
      <c r="K2840" s="2">
        <f>I2840*FARMER_RATE+J2840*TEMP_WORKER_RATE</f>
        <v>40103.467130884295</v>
      </c>
      <c r="L2840" s="2">
        <f>A2840*PRICE_TOM+B2840*PRICE_CAR+C2840*PRICE_MES</f>
        <v>90358</v>
      </c>
      <c r="M2840" s="2">
        <f>A2840*FERT_BED_TOM+B2840*FERT_BED_CAR+C2840*FERT_BED_MES</f>
        <v>19800</v>
      </c>
      <c r="N2840" s="6">
        <f>IF(AND(D2840&lt;=TOTAL_BEDS,J2840&lt;=TEMP_WORKER_MAX*TEMP_WORKER_HRS),1,0)</f>
        <v>1</v>
      </c>
      <c r="O2840" s="2">
        <f>L2840-M2840-K2840-FIXED_COSTS</f>
        <v>10454.532869115705</v>
      </c>
      <c r="P2840" s="2">
        <f>IF(N2840=1,O2840,"")</f>
        <v>10454.532869115705</v>
      </c>
    </row>
    <row r="2841">
      <c r="A2841" s="6">
        <v>4</v>
      </c>
      <c r="B2841" s="6">
        <v>7</v>
      </c>
      <c r="C2841" s="6">
        <v>16</v>
      </c>
      <c r="D2841" s="6">
        <f>A2841+B2841+C2841</f>
        <v>27</v>
      </c>
      <c r="E2841" s="5">
        <f>IF(A2841=0,0,A2841*LABOR_HRS_WK_TOM*SEASON_WEEKS*(1+DIM_PCT_TOM)^A2841)</f>
        <v>527.07600000000014</v>
      </c>
      <c r="F2841" s="5">
        <f>IF(B2841=0,0,B2841*LABOR_HRS_WK_CAR*SEASON_WEEKS*(1+DIM_PCT_CAR)^B2841)</f>
        <v>249.62400827032462</v>
      </c>
      <c r="G2841" s="5">
        <f>IF(C2841=0,0,C2841*LABOR_HRS_WK_MES*SEASON_WEEKS*(1+DIM_PCT_MES)^C2841)</f>
        <v>878.32047434609967</v>
      </c>
      <c r="H2841" s="5">
        <f>E2841+F2841+G2841</f>
        <v>1655.0204826164245</v>
      </c>
      <c r="I2841" s="5">
        <f>MIN(H2841,FARMER_HRS)</f>
        <v>720</v>
      </c>
      <c r="J2841" s="5">
        <f>MAX(0,H2841-FARMER_HRS)</f>
        <v>935.02048261642449</v>
      </c>
      <c r="K2841" s="2">
        <f>I2841*FARMER_RATE+J2841*TEMP_WORKER_RATE</f>
        <v>41232.994489868477</v>
      </c>
      <c r="L2841" s="2">
        <f>A2841*PRICE_TOM+B2841*PRICE_CAR+C2841*PRICE_MES</f>
        <v>93058</v>
      </c>
      <c r="M2841" s="2">
        <f>A2841*FERT_BED_TOM+B2841*FERT_BED_CAR+C2841*FERT_BED_MES</f>
        <v>20680</v>
      </c>
      <c r="N2841" s="6">
        <f>IF(AND(D2841&lt;=TOTAL_BEDS,J2841&lt;=TEMP_WORKER_MAX*TEMP_WORKER_HRS),1,0)</f>
        <v>1</v>
      </c>
      <c r="O2841" s="2">
        <f>L2841-M2841-K2841-FIXED_COSTS</f>
        <v>11145.005510131523</v>
      </c>
      <c r="P2841" s="2">
        <f>IF(N2841=1,O2841,"")</f>
        <v>11145.005510131523</v>
      </c>
    </row>
    <row r="2842">
      <c r="A2842" s="6">
        <v>4</v>
      </c>
      <c r="B2842" s="6">
        <v>7</v>
      </c>
      <c r="C2842" s="6">
        <v>17</v>
      </c>
      <c r="D2842" s="6">
        <f>A2842+B2842+C2842</f>
        <v>28</v>
      </c>
      <c r="E2842" s="5">
        <f>IF(A2842=0,0,A2842*LABOR_HRS_WK_TOM*SEASON_WEEKS*(1+DIM_PCT_TOM)^A2842)</f>
        <v>527.07600000000014</v>
      </c>
      <c r="F2842" s="5">
        <f>IF(B2842=0,0,B2842*LABOR_HRS_WK_CAR*SEASON_WEEKS*(1+DIM_PCT_CAR)^B2842)</f>
        <v>249.62400827032462</v>
      </c>
      <c r="G2842" s="5">
        <f>IF(C2842=0,0,C2842*LABOR_HRS_WK_MES*SEASON_WEEKS*(1+DIM_PCT_MES)^C2842)</f>
        <v>944.88069779263992</v>
      </c>
      <c r="H2842" s="5">
        <f>E2842+F2842+G2842</f>
        <v>1721.5807060629647</v>
      </c>
      <c r="I2842" s="5">
        <f>MIN(H2842,FARMER_HRS)</f>
        <v>720</v>
      </c>
      <c r="J2842" s="5">
        <f>MAX(0,H2842-FARMER_HRS)</f>
        <v>1001.5807060629647</v>
      </c>
      <c r="K2842" s="2">
        <f>I2842*FARMER_RATE+J2842*TEMP_WORKER_RATE</f>
        <v>42388.553924704247</v>
      </c>
      <c r="L2842" s="2">
        <f>A2842*PRICE_TOM+B2842*PRICE_CAR+C2842*PRICE_MES</f>
        <v>95758</v>
      </c>
      <c r="M2842" s="2">
        <f>A2842*FERT_BED_TOM+B2842*FERT_BED_CAR+C2842*FERT_BED_MES</f>
        <v>21560</v>
      </c>
      <c r="N2842" s="6">
        <f>IF(AND(D2842&lt;=TOTAL_BEDS,J2842&lt;=TEMP_WORKER_MAX*TEMP_WORKER_HRS),1,0)</f>
        <v>1</v>
      </c>
      <c r="O2842" s="2">
        <f>L2842-M2842-K2842-FIXED_COSTS</f>
        <v>11809.446075295753</v>
      </c>
      <c r="P2842" s="2">
        <f>IF(N2842=1,O2842,"")</f>
        <v>11809.446075295753</v>
      </c>
    </row>
    <row r="2843">
      <c r="A2843" s="6">
        <v>4</v>
      </c>
      <c r="B2843" s="6">
        <v>7</v>
      </c>
      <c r="C2843" s="6">
        <v>18</v>
      </c>
      <c r="D2843" s="6">
        <f>A2843+B2843+C2843</f>
        <v>29</v>
      </c>
      <c r="E2843" s="5">
        <f>IF(A2843=0,0,A2843*LABOR_HRS_WK_TOM*SEASON_WEEKS*(1+DIM_PCT_TOM)^A2843)</f>
        <v>527.07600000000014</v>
      </c>
      <c r="F2843" s="5">
        <f>IF(B2843=0,0,B2843*LABOR_HRS_WK_CAR*SEASON_WEEKS*(1+DIM_PCT_CAR)^B2843)</f>
        <v>249.62400827032462</v>
      </c>
      <c r="G2843" s="5">
        <f>IF(C2843=0,0,C2843*LABOR_HRS_WK_MES*SEASON_WEEKS*(1+DIM_PCT_MES)^C2843)</f>
        <v>1012.9676892512272</v>
      </c>
      <c r="H2843" s="5">
        <f>E2843+F2843+G2843</f>
        <v>1789.6676975215519</v>
      </c>
      <c r="I2843" s="5">
        <f>MIN(H2843,FARMER_HRS)</f>
        <v>720</v>
      </c>
      <c r="J2843" s="5">
        <f>MAX(0,H2843-FARMER_HRS)</f>
        <v>1069.6676975215519</v>
      </c>
      <c r="K2843" s="2">
        <f>I2843*FARMER_RATE+J2843*TEMP_WORKER_RATE</f>
        <v>43570.619748638055</v>
      </c>
      <c r="L2843" s="2">
        <f>A2843*PRICE_TOM+B2843*PRICE_CAR+C2843*PRICE_MES</f>
        <v>98458</v>
      </c>
      <c r="M2843" s="2">
        <f>A2843*FERT_BED_TOM+B2843*FERT_BED_CAR+C2843*FERT_BED_MES</f>
        <v>22440</v>
      </c>
      <c r="N2843" s="6">
        <f>IF(AND(D2843&lt;=TOTAL_BEDS,J2843&lt;=TEMP_WORKER_MAX*TEMP_WORKER_HRS),1,0)</f>
        <v>1</v>
      </c>
      <c r="O2843" s="2">
        <f>L2843-M2843-K2843-FIXED_COSTS</f>
        <v>12447.380251361945</v>
      </c>
      <c r="P2843" s="2">
        <f>IF(N2843=1,O2843,"")</f>
        <v>12447.380251361945</v>
      </c>
    </row>
    <row r="2844">
      <c r="A2844" s="6">
        <v>4</v>
      </c>
      <c r="B2844" s="6">
        <v>7</v>
      </c>
      <c r="C2844" s="6">
        <v>19</v>
      </c>
      <c r="D2844" s="6">
        <f>A2844+B2844+C2844</f>
        <v>30</v>
      </c>
      <c r="E2844" s="5">
        <f>IF(A2844=0,0,A2844*LABOR_HRS_WK_TOM*SEASON_WEEKS*(1+DIM_PCT_TOM)^A2844)</f>
        <v>527.07600000000014</v>
      </c>
      <c r="F2844" s="5">
        <f>IF(B2844=0,0,B2844*LABOR_HRS_WK_CAR*SEASON_WEEKS*(1+DIM_PCT_CAR)^B2844)</f>
        <v>249.62400827032462</v>
      </c>
      <c r="G2844" s="5">
        <f>IF(C2844=0,0,C2844*LABOR_HRS_WK_MES*SEASON_WEEKS*(1+DIM_PCT_MES)^C2844)</f>
        <v>1082.6092178872491</v>
      </c>
      <c r="H2844" s="5">
        <f>E2844+F2844+G2844</f>
        <v>1859.3092261575739</v>
      </c>
      <c r="I2844" s="5">
        <f>MIN(H2844,FARMER_HRS)</f>
        <v>720</v>
      </c>
      <c r="J2844" s="5">
        <f>MAX(0,H2844-FARMER_HRS)</f>
        <v>1139.3092261575739</v>
      </c>
      <c r="K2844" s="2">
        <f>I2844*FARMER_RATE+J2844*TEMP_WORKER_RATE</f>
        <v>44779.674065235653</v>
      </c>
      <c r="L2844" s="2">
        <f>A2844*PRICE_TOM+B2844*PRICE_CAR+C2844*PRICE_MES</f>
        <v>101158</v>
      </c>
      <c r="M2844" s="2">
        <f>A2844*FERT_BED_TOM+B2844*FERT_BED_CAR+C2844*FERT_BED_MES</f>
        <v>23320</v>
      </c>
      <c r="N2844" s="6">
        <f>IF(AND(D2844&lt;=TOTAL_BEDS,J2844&lt;=TEMP_WORKER_MAX*TEMP_WORKER_HRS),1,0)</f>
        <v>1</v>
      </c>
      <c r="O2844" s="2">
        <f>L2844-M2844-K2844-FIXED_COSTS</f>
        <v>13058.325934764347</v>
      </c>
      <c r="P2844" s="2">
        <f>IF(N2844=1,O2844,"")</f>
        <v>13058.325934764347</v>
      </c>
    </row>
    <row r="2845">
      <c r="A2845" s="6">
        <v>4</v>
      </c>
      <c r="B2845" s="6">
        <v>7</v>
      </c>
      <c r="C2845" s="6">
        <v>20</v>
      </c>
      <c r="D2845" s="6">
        <f>A2845+B2845+C2845</f>
        <v>31</v>
      </c>
      <c r="E2845" s="5">
        <f>IF(A2845=0,0,A2845*LABOR_HRS_WK_TOM*SEASON_WEEKS*(1+DIM_PCT_TOM)^A2845)</f>
        <v>527.07600000000014</v>
      </c>
      <c r="F2845" s="5">
        <f>IF(B2845=0,0,B2845*LABOR_HRS_WK_CAR*SEASON_WEEKS*(1+DIM_PCT_CAR)^B2845)</f>
        <v>249.62400827032462</v>
      </c>
      <c r="G2845" s="5">
        <f>IF(C2845=0,0,C2845*LABOR_HRS_WK_MES*SEASON_WEEKS*(1+DIM_PCT_MES)^C2845)</f>
        <v>1153.8335085377259</v>
      </c>
      <c r="H2845" s="5">
        <f>E2845+F2845+G2845</f>
        <v>1930.5335168080508</v>
      </c>
      <c r="I2845" s="5">
        <f>MIN(H2845,FARMER_HRS)</f>
        <v>720</v>
      </c>
      <c r="J2845" s="5">
        <f>MAX(0,H2845-FARMER_HRS)</f>
        <v>1210.5335168080508</v>
      </c>
      <c r="K2845" s="2">
        <f>I2845*FARMER_RATE+J2845*TEMP_WORKER_RATE</f>
        <v>46016.206889028661</v>
      </c>
      <c r="L2845" s="2">
        <f>A2845*PRICE_TOM+B2845*PRICE_CAR+C2845*PRICE_MES</f>
        <v>103858</v>
      </c>
      <c r="M2845" s="2">
        <f>A2845*FERT_BED_TOM+B2845*FERT_BED_CAR+C2845*FERT_BED_MES</f>
        <v>24200</v>
      </c>
      <c r="N2845" s="6">
        <f>IF(AND(D2845&lt;=TOTAL_BEDS,J2845&lt;=TEMP_WORKER_MAX*TEMP_WORKER_HRS),1,0)</f>
        <v>1</v>
      </c>
      <c r="O2845" s="2">
        <f>L2845-M2845-K2845-FIXED_COSTS</f>
        <v>13641.793110971339</v>
      </c>
      <c r="P2845" s="2">
        <f>IF(N2845=1,O2845,"")</f>
        <v>13641.793110971339</v>
      </c>
    </row>
    <row r="2846">
      <c r="A2846" s="6">
        <v>4</v>
      </c>
      <c r="B2846" s="6">
        <v>7</v>
      </c>
      <c r="C2846" s="6">
        <v>21</v>
      </c>
      <c r="D2846" s="6">
        <f>A2846+B2846+C2846</f>
        <v>32</v>
      </c>
      <c r="E2846" s="5">
        <f>IF(A2846=0,0,A2846*LABOR_HRS_WK_TOM*SEASON_WEEKS*(1+DIM_PCT_TOM)^A2846)</f>
        <v>527.07600000000014</v>
      </c>
      <c r="F2846" s="5">
        <f>IF(B2846=0,0,B2846*LABOR_HRS_WK_CAR*SEASON_WEEKS*(1+DIM_PCT_CAR)^B2846)</f>
        <v>249.62400827032462</v>
      </c>
      <c r="G2846" s="5">
        <f>IF(C2846=0,0,C2846*LABOR_HRS_WK_MES*SEASON_WEEKS*(1+DIM_PCT_MES)^C2846)</f>
        <v>1226.6692487641699</v>
      </c>
      <c r="H2846" s="5">
        <f>E2846+F2846+G2846</f>
        <v>2003.3692570344947</v>
      </c>
      <c r="I2846" s="5">
        <f>MIN(H2846,FARMER_HRS)</f>
        <v>720</v>
      </c>
      <c r="J2846" s="5">
        <f>MAX(0,H2846-FARMER_HRS)</f>
        <v>1283.3692570344947</v>
      </c>
      <c r="K2846" s="2">
        <f>I2846*FARMER_RATE+J2846*TEMP_WORKER_RATE</f>
        <v>47280.716267959971</v>
      </c>
      <c r="L2846" s="2">
        <f>A2846*PRICE_TOM+B2846*PRICE_CAR+C2846*PRICE_MES</f>
        <v>106558</v>
      </c>
      <c r="M2846" s="2">
        <f>A2846*FERT_BED_TOM+B2846*FERT_BED_CAR+C2846*FERT_BED_MES</f>
        <v>25080</v>
      </c>
      <c r="N2846" s="6">
        <f>IF(AND(D2846&lt;=TOTAL_BEDS,J2846&lt;=TEMP_WORKER_MAX*TEMP_WORKER_HRS),1,0)</f>
        <v>1</v>
      </c>
      <c r="O2846" s="2">
        <f>L2846-M2846-K2846-FIXED_COSTS</f>
        <v>14197.283732040029</v>
      </c>
      <c r="P2846" s="2">
        <f>IF(N2846=1,O2846,"")</f>
        <v>14197.283732040029</v>
      </c>
    </row>
    <row r="2847">
      <c r="A2847" s="6">
        <v>4</v>
      </c>
      <c r="B2847" s="6">
        <v>7</v>
      </c>
      <c r="C2847" s="6">
        <v>22</v>
      </c>
      <c r="D2847" s="6">
        <f>A2847+B2847+C2847</f>
        <v>33</v>
      </c>
      <c r="E2847" s="5">
        <f>IF(A2847=0,0,A2847*LABOR_HRS_WK_TOM*SEASON_WEEKS*(1+DIM_PCT_TOM)^A2847)</f>
        <v>527.07600000000014</v>
      </c>
      <c r="F2847" s="5">
        <f>IF(B2847=0,0,B2847*LABOR_HRS_WK_CAR*SEASON_WEEKS*(1+DIM_PCT_CAR)^B2847)</f>
        <v>249.62400827032462</v>
      </c>
      <c r="G2847" s="5">
        <f>IF(C2847=0,0,C2847*LABOR_HRS_WK_MES*SEASON_WEEKS*(1+DIM_PCT_MES)^C2847)</f>
        <v>1301.1455960105659</v>
      </c>
      <c r="H2847" s="5">
        <f>E2847+F2847+G2847</f>
        <v>2077.8456042808907</v>
      </c>
      <c r="I2847" s="5">
        <f>MIN(H2847,FARMER_HRS)</f>
        <v>720</v>
      </c>
      <c r="J2847" s="5">
        <f>MAX(0,H2847-FARMER_HRS)</f>
        <v>1357.8456042808907</v>
      </c>
      <c r="K2847" s="2">
        <f>I2847*FARMER_RATE+J2847*TEMP_WORKER_RATE</f>
        <v>48573.708407654354</v>
      </c>
      <c r="L2847" s="2">
        <f>A2847*PRICE_TOM+B2847*PRICE_CAR+C2847*PRICE_MES</f>
        <v>109258</v>
      </c>
      <c r="M2847" s="2">
        <f>A2847*FERT_BED_TOM+B2847*FERT_BED_CAR+C2847*FERT_BED_MES</f>
        <v>25960</v>
      </c>
      <c r="N2847" s="6">
        <f>IF(AND(D2847&lt;=TOTAL_BEDS,J2847&lt;=TEMP_WORKER_MAX*TEMP_WORKER_HRS),1,0)</f>
        <v>1</v>
      </c>
      <c r="O2847" s="2">
        <f>L2847-M2847-K2847-FIXED_COSTS</f>
        <v>14724.291592345646</v>
      </c>
      <c r="P2847" s="2">
        <f>IF(N2847=1,O2847,"")</f>
        <v>14724.291592345646</v>
      </c>
    </row>
    <row r="2848">
      <c r="A2848" s="6">
        <v>4</v>
      </c>
      <c r="B2848" s="6">
        <v>7</v>
      </c>
      <c r="C2848" s="6">
        <v>23</v>
      </c>
      <c r="D2848" s="6">
        <f>A2848+B2848+C2848</f>
        <v>34</v>
      </c>
      <c r="E2848" s="5">
        <f>IF(A2848=0,0,A2848*LABOR_HRS_WK_TOM*SEASON_WEEKS*(1+DIM_PCT_TOM)^A2848)</f>
        <v>527.07600000000014</v>
      </c>
      <c r="F2848" s="5">
        <f>IF(B2848=0,0,B2848*LABOR_HRS_WK_CAR*SEASON_WEEKS*(1+DIM_PCT_CAR)^B2848)</f>
        <v>249.62400827032462</v>
      </c>
      <c r="G2848" s="5">
        <f>IF(C2848=0,0,C2848*LABOR_HRS_WK_MES*SEASON_WEEKS*(1+DIM_PCT_MES)^C2848)</f>
        <v>1377.2921848680023</v>
      </c>
      <c r="H2848" s="5">
        <f>E2848+F2848+G2848</f>
        <v>2153.9921931383269</v>
      </c>
      <c r="I2848" s="5">
        <f>MIN(H2848,FARMER_HRS)</f>
        <v>720</v>
      </c>
      <c r="J2848" s="5">
        <f>MAX(0,H2848-FARMER_HRS)</f>
        <v>1433.9921931383269</v>
      </c>
      <c r="K2848" s="2">
        <f>I2848*FARMER_RATE+J2848*TEMP_WORKER_RATE</f>
        <v>49895.6977975404</v>
      </c>
      <c r="L2848" s="2">
        <f>A2848*PRICE_TOM+B2848*PRICE_CAR+C2848*PRICE_MES</f>
        <v>111958</v>
      </c>
      <c r="M2848" s="2">
        <f>A2848*FERT_BED_TOM+B2848*FERT_BED_CAR+C2848*FERT_BED_MES</f>
        <v>26840</v>
      </c>
      <c r="N2848" s="6">
        <f>IF(AND(D2848&lt;=TOTAL_BEDS,J2848&lt;=TEMP_WORKER_MAX*TEMP_WORKER_HRS),1,0)</f>
        <v>1</v>
      </c>
      <c r="O2848" s="2">
        <f>L2848-M2848-K2848-FIXED_COSTS</f>
        <v>15222.3022024596</v>
      </c>
      <c r="P2848" s="2">
        <f>IF(N2848=1,O2848,"")</f>
        <v>15222.3022024596</v>
      </c>
    </row>
    <row r="2849">
      <c r="A2849" s="6">
        <v>4</v>
      </c>
      <c r="B2849" s="6">
        <v>7</v>
      </c>
      <c r="C2849" s="6">
        <v>24</v>
      </c>
      <c r="D2849" s="6">
        <f>A2849+B2849+C2849</f>
        <v>35</v>
      </c>
      <c r="E2849" s="5">
        <f>IF(A2849=0,0,A2849*LABOR_HRS_WK_TOM*SEASON_WEEKS*(1+DIM_PCT_TOM)^A2849)</f>
        <v>527.07600000000014</v>
      </c>
      <c r="F2849" s="5">
        <f>IF(B2849=0,0,B2849*LABOR_HRS_WK_CAR*SEASON_WEEKS*(1+DIM_PCT_CAR)^B2849)</f>
        <v>249.62400827032462</v>
      </c>
      <c r="G2849" s="5">
        <f>IF(C2849=0,0,C2849*LABOR_HRS_WK_MES*SEASON_WEEKS*(1+DIM_PCT_MES)^C2849)</f>
        <v>1455.139134447498</v>
      </c>
      <c r="H2849" s="5">
        <f>E2849+F2849+G2849</f>
        <v>2231.8391427178231</v>
      </c>
      <c r="I2849" s="5">
        <f>MIN(H2849,FARMER_HRS)</f>
        <v>720</v>
      </c>
      <c r="J2849" s="5">
        <f>MAX(0,H2849-FARMER_HRS)</f>
        <v>1511.8391427178231</v>
      </c>
      <c r="K2849" s="2">
        <f>I2849*FARMER_RATE+J2849*TEMP_WORKER_RATE</f>
        <v>51247.207338851091</v>
      </c>
      <c r="L2849" s="2">
        <f>A2849*PRICE_TOM+B2849*PRICE_CAR+C2849*PRICE_MES</f>
        <v>114658</v>
      </c>
      <c r="M2849" s="2">
        <f>A2849*FERT_BED_TOM+B2849*FERT_BED_CAR+C2849*FERT_BED_MES</f>
        <v>27720</v>
      </c>
      <c r="N2849" s="6">
        <f>IF(AND(D2849&lt;=TOTAL_BEDS,J2849&lt;=TEMP_WORKER_MAX*TEMP_WORKER_HRS),1,0)</f>
        <v>1</v>
      </c>
      <c r="O2849" s="2">
        <f>L2849-M2849-K2849-FIXED_COSTS</f>
        <v>15690.792661148909</v>
      </c>
      <c r="P2849" s="2">
        <f>IF(N2849=1,O2849,"")</f>
        <v>15690.792661148909</v>
      </c>
    </row>
    <row r="2850">
      <c r="A2850" s="6">
        <v>4</v>
      </c>
      <c r="B2850" s="6">
        <v>7</v>
      </c>
      <c r="C2850" s="6">
        <v>25</v>
      </c>
      <c r="D2850" s="6">
        <f>A2850+B2850+C2850</f>
        <v>36</v>
      </c>
      <c r="E2850" s="5">
        <f>IF(A2850=0,0,A2850*LABOR_HRS_WK_TOM*SEASON_WEEKS*(1+DIM_PCT_TOM)^A2850)</f>
        <v>527.07600000000014</v>
      </c>
      <c r="F2850" s="5">
        <f>IF(B2850=0,0,B2850*LABOR_HRS_WK_CAR*SEASON_WEEKS*(1+DIM_PCT_CAR)^B2850)</f>
        <v>249.62400827032462</v>
      </c>
      <c r="G2850" s="5">
        <f>IF(C2850=0,0,C2850*LABOR_HRS_WK_MES*SEASON_WEEKS*(1+DIM_PCT_MES)^C2850)</f>
        <v>1534.7170558625955</v>
      </c>
      <c r="H2850" s="5">
        <f>E2850+F2850+G2850</f>
        <v>2311.41706413292</v>
      </c>
      <c r="I2850" s="5">
        <f>MIN(H2850,FARMER_HRS)</f>
        <v>720</v>
      </c>
      <c r="J2850" s="5">
        <f>MAX(0,H2850-FARMER_HRS)</f>
        <v>1591.4170641329201</v>
      </c>
      <c r="K2850" s="2">
        <f>I2850*FARMER_RATE+J2850*TEMP_WORKER_RATE</f>
        <v>52628.768474529861</v>
      </c>
      <c r="L2850" s="2">
        <f>A2850*PRICE_TOM+B2850*PRICE_CAR+C2850*PRICE_MES</f>
        <v>117358</v>
      </c>
      <c r="M2850" s="2">
        <f>A2850*FERT_BED_TOM+B2850*FERT_BED_CAR+C2850*FERT_BED_MES</f>
        <v>28600</v>
      </c>
      <c r="N2850" s="6">
        <f>IF(AND(D2850&lt;=TOTAL_BEDS,J2850&lt;=TEMP_WORKER_MAX*TEMP_WORKER_HRS),1,0)</f>
        <v>1</v>
      </c>
      <c r="O2850" s="2">
        <f>L2850-M2850-K2850-FIXED_COSTS</f>
        <v>16129.231525470139</v>
      </c>
      <c r="P2850" s="2">
        <f>IF(N2850=1,O2850,"")</f>
        <v>16129.231525470139</v>
      </c>
    </row>
    <row r="2851">
      <c r="A2851" s="6">
        <v>4</v>
      </c>
      <c r="B2851" s="6">
        <v>7</v>
      </c>
      <c r="C2851" s="6">
        <v>26</v>
      </c>
      <c r="D2851" s="6">
        <f>A2851+B2851+C2851</f>
        <v>37</v>
      </c>
      <c r="E2851" s="5">
        <f>IF(A2851=0,0,A2851*LABOR_HRS_WK_TOM*SEASON_WEEKS*(1+DIM_PCT_TOM)^A2851)</f>
        <v>527.07600000000014</v>
      </c>
      <c r="F2851" s="5">
        <f>IF(B2851=0,0,B2851*LABOR_HRS_WK_CAR*SEASON_WEEKS*(1+DIM_PCT_CAR)^B2851)</f>
        <v>249.62400827032462</v>
      </c>
      <c r="G2851" s="5">
        <f>IF(C2851=0,0,C2851*LABOR_HRS_WK_MES*SEASON_WEEKS*(1+DIM_PCT_MES)^C2851)</f>
        <v>1616.0570598233128</v>
      </c>
      <c r="H2851" s="5">
        <f>E2851+F2851+G2851</f>
        <v>2392.7570680936378</v>
      </c>
      <c r="I2851" s="5">
        <f>MIN(H2851,FARMER_HRS)</f>
        <v>720</v>
      </c>
      <c r="J2851" s="5">
        <f>MAX(0,H2851-FARMER_HRS)</f>
        <v>1672.7570680936378</v>
      </c>
      <c r="K2851" s="2">
        <f>I2851*FARMER_RATE+J2851*TEMP_WORKER_RATE</f>
        <v>54040.9213210701</v>
      </c>
      <c r="L2851" s="2">
        <f>A2851*PRICE_TOM+B2851*PRICE_CAR+C2851*PRICE_MES</f>
        <v>120058</v>
      </c>
      <c r="M2851" s="2">
        <f>A2851*FERT_BED_TOM+B2851*FERT_BED_CAR+C2851*FERT_BED_MES</f>
        <v>29480</v>
      </c>
      <c r="N2851" s="6">
        <f>IF(AND(D2851&lt;=TOTAL_BEDS,J2851&lt;=TEMP_WORKER_MAX*TEMP_WORKER_HRS),1,0)</f>
        <v>1</v>
      </c>
      <c r="O2851" s="2">
        <f>L2851-M2851-K2851-FIXED_COSTS</f>
        <v>16537.0786789299</v>
      </c>
      <c r="P2851" s="2">
        <f>IF(N2851=1,O2851,"")</f>
        <v>16537.0786789299</v>
      </c>
    </row>
    <row r="2852">
      <c r="A2852" s="6">
        <v>4</v>
      </c>
      <c r="B2852" s="6">
        <v>7</v>
      </c>
      <c r="C2852" s="6">
        <v>27</v>
      </c>
      <c r="D2852" s="6">
        <f>A2852+B2852+C2852</f>
        <v>38</v>
      </c>
      <c r="E2852" s="5">
        <f>IF(A2852=0,0,A2852*LABOR_HRS_WK_TOM*SEASON_WEEKS*(1+DIM_PCT_TOM)^A2852)</f>
        <v>527.07600000000014</v>
      </c>
      <c r="F2852" s="5">
        <f>IF(B2852=0,0,B2852*LABOR_HRS_WK_CAR*SEASON_WEEKS*(1+DIM_PCT_CAR)^B2852)</f>
        <v>249.62400827032462</v>
      </c>
      <c r="G2852" s="5">
        <f>IF(C2852=0,0,C2852*LABOR_HRS_WK_MES*SEASON_WEEKS*(1+DIM_PCT_MES)^C2852)</f>
        <v>1699.19076434307</v>
      </c>
      <c r="H2852" s="5">
        <f>E2852+F2852+G2852</f>
        <v>2475.8907726133948</v>
      </c>
      <c r="I2852" s="5">
        <f>MIN(H2852,FARMER_HRS)</f>
        <v>720</v>
      </c>
      <c r="J2852" s="5">
        <f>MAX(0,H2852-FARMER_HRS)</f>
        <v>1755.8907726133948</v>
      </c>
      <c r="K2852" s="2">
        <f>I2852*FARMER_RATE+J2852*TEMP_WORKER_RATE</f>
        <v>55484.214802315881</v>
      </c>
      <c r="L2852" s="2">
        <f>A2852*PRICE_TOM+B2852*PRICE_CAR+C2852*PRICE_MES</f>
        <v>122758</v>
      </c>
      <c r="M2852" s="2">
        <f>A2852*FERT_BED_TOM+B2852*FERT_BED_CAR+C2852*FERT_BED_MES</f>
        <v>30360</v>
      </c>
      <c r="N2852" s="6">
        <f>IF(AND(D2852&lt;=TOTAL_BEDS,J2852&lt;=TEMP_WORKER_MAX*TEMP_WORKER_HRS),1,0)</f>
        <v>1</v>
      </c>
      <c r="O2852" s="2">
        <f>L2852-M2852-K2852-FIXED_COSTS</f>
        <v>16913.785197684119</v>
      </c>
      <c r="P2852" s="2">
        <f>IF(N2852=1,O2852,"")</f>
        <v>16913.785197684119</v>
      </c>
    </row>
    <row r="2853">
      <c r="A2853" s="6">
        <v>4</v>
      </c>
      <c r="B2853" s="6">
        <v>7</v>
      </c>
      <c r="C2853" s="6">
        <v>28</v>
      </c>
      <c r="D2853" s="6">
        <f>A2853+B2853+C2853</f>
        <v>39</v>
      </c>
      <c r="E2853" s="5">
        <f>IF(A2853=0,0,A2853*LABOR_HRS_WK_TOM*SEASON_WEEKS*(1+DIM_PCT_TOM)^A2853)</f>
        <v>527.07600000000014</v>
      </c>
      <c r="F2853" s="5">
        <f>IF(B2853=0,0,B2853*LABOR_HRS_WK_CAR*SEASON_WEEKS*(1+DIM_PCT_CAR)^B2853)</f>
        <v>249.62400827032462</v>
      </c>
      <c r="G2853" s="5">
        <f>IF(C2853=0,0,C2853*LABOR_HRS_WK_MES*SEASON_WEEKS*(1+DIM_PCT_MES)^C2853)</f>
        <v>1784.1503025602233</v>
      </c>
      <c r="H2853" s="5">
        <f>E2853+F2853+G2853</f>
        <v>2560.8503108305481</v>
      </c>
      <c r="I2853" s="5">
        <f>MIN(H2853,FARMER_HRS)</f>
        <v>720</v>
      </c>
      <c r="J2853" s="5">
        <f>MAX(0,H2853-FARMER_HRS)</f>
        <v>1840.8503108305481</v>
      </c>
      <c r="K2853" s="2">
        <f>I2853*FARMER_RATE+J2853*TEMP_WORKER_RATE</f>
        <v>56959.206785252565</v>
      </c>
      <c r="L2853" s="2">
        <f>A2853*PRICE_TOM+B2853*PRICE_CAR+C2853*PRICE_MES</f>
        <v>125458</v>
      </c>
      <c r="M2853" s="2">
        <f>A2853*FERT_BED_TOM+B2853*FERT_BED_CAR+C2853*FERT_BED_MES</f>
        <v>31240</v>
      </c>
      <c r="N2853" s="6">
        <f>IF(AND(D2853&lt;=TOTAL_BEDS,J2853&lt;=TEMP_WORKER_MAX*TEMP_WORKER_HRS),1,0)</f>
        <v>1</v>
      </c>
      <c r="O2853" s="2">
        <f>L2853-M2853-K2853-FIXED_COSTS</f>
        <v>17258.793214747435</v>
      </c>
      <c r="P2853" s="2">
        <f>IF(N2853=1,O2853,"")</f>
        <v>17258.793214747435</v>
      </c>
    </row>
    <row r="2854">
      <c r="A2854" s="6">
        <v>4</v>
      </c>
      <c r="B2854" s="6">
        <v>7</v>
      </c>
      <c r="C2854" s="6">
        <v>29</v>
      </c>
      <c r="D2854" s="6">
        <f>A2854+B2854+C2854</f>
        <v>40</v>
      </c>
      <c r="E2854" s="5">
        <f>IF(A2854=0,0,A2854*LABOR_HRS_WK_TOM*SEASON_WEEKS*(1+DIM_PCT_TOM)^A2854)</f>
        <v>527.07600000000014</v>
      </c>
      <c r="F2854" s="5">
        <f>IF(B2854=0,0,B2854*LABOR_HRS_WK_CAR*SEASON_WEEKS*(1+DIM_PCT_CAR)^B2854)</f>
        <v>249.62400827032462</v>
      </c>
      <c r="G2854" s="5">
        <f>IF(C2854=0,0,C2854*LABOR_HRS_WK_MES*SEASON_WEEKS*(1+DIM_PCT_MES)^C2854)</f>
        <v>1870.9683306758766</v>
      </c>
      <c r="H2854" s="5">
        <f>E2854+F2854+G2854</f>
        <v>2647.6683389462014</v>
      </c>
      <c r="I2854" s="5">
        <f>MIN(H2854,FARMER_HRS)</f>
        <v>720</v>
      </c>
      <c r="J2854" s="5">
        <f>MAX(0,H2854-FARMER_HRS)</f>
        <v>1927.6683389462014</v>
      </c>
      <c r="K2854" s="2">
        <f>I2854*FARMER_RATE+J2854*TEMP_WORKER_RATE</f>
        <v>58466.464217816</v>
      </c>
      <c r="L2854" s="2">
        <f>A2854*PRICE_TOM+B2854*PRICE_CAR+C2854*PRICE_MES</f>
        <v>128158</v>
      </c>
      <c r="M2854" s="2">
        <f>A2854*FERT_BED_TOM+B2854*FERT_BED_CAR+C2854*FERT_BED_MES</f>
        <v>32120</v>
      </c>
      <c r="N2854" s="6">
        <f>IF(AND(D2854&lt;=TOTAL_BEDS,J2854&lt;=TEMP_WORKER_MAX*TEMP_WORKER_HRS),1,0)</f>
        <v>1</v>
      </c>
      <c r="O2854" s="2">
        <f>L2854-M2854-K2854-FIXED_COSTS</f>
        <v>17571.535782184</v>
      </c>
      <c r="P2854" s="2">
        <f>IF(N2854=1,O2854,"")</f>
        <v>17571.535782184</v>
      </c>
    </row>
    <row r="2855">
      <c r="A2855" s="6">
        <v>4</v>
      </c>
      <c r="B2855" s="6">
        <v>7</v>
      </c>
      <c r="C2855" s="6">
        <v>30</v>
      </c>
      <c r="D2855" s="6">
        <f>A2855+B2855+C2855</f>
        <v>41</v>
      </c>
      <c r="E2855" s="5">
        <f>IF(A2855=0,0,A2855*LABOR_HRS_WK_TOM*SEASON_WEEKS*(1+DIM_PCT_TOM)^A2855)</f>
        <v>527.07600000000014</v>
      </c>
      <c r="F2855" s="5">
        <f>IF(B2855=0,0,B2855*LABOR_HRS_WK_CAR*SEASON_WEEKS*(1+DIM_PCT_CAR)^B2855)</f>
        <v>249.62400827032462</v>
      </c>
      <c r="G2855" s="5">
        <f>IF(C2855=0,0,C2855*LABOR_HRS_WK_MES*SEASON_WEEKS*(1+DIM_PCT_MES)^C2855)</f>
        <v>1959.6780360096466</v>
      </c>
      <c r="H2855" s="5">
        <f>E2855+F2855+G2855</f>
        <v>2736.3780442799716</v>
      </c>
      <c r="I2855" s="5">
        <f>MIN(H2855,FARMER_HRS)</f>
        <v>720</v>
      </c>
      <c r="J2855" s="5">
        <f>MAX(0,H2855-FARMER_HRS)</f>
        <v>2016.3780442799716</v>
      </c>
      <c r="K2855" s="2">
        <f>I2855*FARMER_RATE+J2855*TEMP_WORKER_RATE</f>
        <v>60006.563268749509</v>
      </c>
      <c r="L2855" s="2">
        <f>A2855*PRICE_TOM+B2855*PRICE_CAR+C2855*PRICE_MES</f>
        <v>130858</v>
      </c>
      <c r="M2855" s="2">
        <f>A2855*FERT_BED_TOM+B2855*FERT_BED_CAR+C2855*FERT_BED_MES</f>
        <v>33000</v>
      </c>
      <c r="N2855" s="6">
        <f>IF(AND(D2855&lt;=TOTAL_BEDS,J2855&lt;=TEMP_WORKER_MAX*TEMP_WORKER_HRS),1,0)</f>
        <v>1</v>
      </c>
      <c r="O2855" s="2">
        <f>L2855-M2855-K2855-FIXED_COSTS</f>
        <v>17851.436731250491</v>
      </c>
      <c r="P2855" s="2">
        <f>IF(N2855=1,O2855,"")</f>
        <v>17851.436731250491</v>
      </c>
    </row>
    <row r="2856">
      <c r="A2856" s="6">
        <v>4</v>
      </c>
      <c r="B2856" s="6">
        <v>8</v>
      </c>
      <c r="C2856" s="6">
        <v>0</v>
      </c>
      <c r="D2856" s="6">
        <f>A2856+B2856+C2856</f>
        <v>12</v>
      </c>
      <c r="E2856" s="5">
        <f>IF(A2856=0,0,A2856*LABOR_HRS_WK_TOM*SEASON_WEEKS*(1+DIM_PCT_TOM)^A2856)</f>
        <v>527.07600000000014</v>
      </c>
      <c r="F2856" s="5">
        <f>IF(B2856=0,0,B2856*LABOR_HRS_WK_CAR*SEASON_WEEKS*(1+DIM_PCT_CAR)^B2856)</f>
        <v>292.41669540238013</v>
      </c>
      <c r="G2856" s="5">
        <f>IF(C2856=0,0,C2856*LABOR_HRS_WK_MES*SEASON_WEEKS*(1+DIM_PCT_MES)^C2856)</f>
        <v>0</v>
      </c>
      <c r="H2856" s="5">
        <f>E2856+F2856+G2856</f>
        <v>819.49269540238026</v>
      </c>
      <c r="I2856" s="5">
        <f>MIN(H2856,FARMER_HRS)</f>
        <v>720</v>
      </c>
      <c r="J2856" s="5">
        <f>MAX(0,H2856-FARMER_HRS)</f>
        <v>99.492695402380264</v>
      </c>
      <c r="K2856" s="2">
        <f>I2856*FARMER_RATE+J2856*TEMP_WORKER_RATE</f>
        <v>26727.303739624658</v>
      </c>
      <c r="L2856" s="2">
        <f>A2856*PRICE_TOM+B2856*PRICE_CAR+C2856*PRICE_MES</f>
        <v>51952</v>
      </c>
      <c r="M2856" s="2">
        <f>A2856*FERT_BED_TOM+B2856*FERT_BED_CAR+C2856*FERT_BED_MES</f>
        <v>7040</v>
      </c>
      <c r="N2856" s="6">
        <f>IF(AND(D2856&lt;=TOTAL_BEDS,J2856&lt;=TEMP_WORKER_MAX*TEMP_WORKER_HRS),1,0)</f>
        <v>1</v>
      </c>
      <c r="O2856" s="2">
        <f>L2856-M2856-K2856-FIXED_COSTS</f>
        <v>-1815.3037396246582</v>
      </c>
      <c r="P2856" s="2">
        <f>IF(N2856=1,O2856,"")</f>
        <v>-1815.3037396246582</v>
      </c>
    </row>
    <row r="2857">
      <c r="A2857" s="6">
        <v>4</v>
      </c>
      <c r="B2857" s="6">
        <v>8</v>
      </c>
      <c r="C2857" s="6">
        <v>1</v>
      </c>
      <c r="D2857" s="6">
        <f>A2857+B2857+C2857</f>
        <v>13</v>
      </c>
      <c r="E2857" s="5">
        <f>IF(A2857=0,0,A2857*LABOR_HRS_WK_TOM*SEASON_WEEKS*(1+DIM_PCT_TOM)^A2857)</f>
        <v>527.07600000000014</v>
      </c>
      <c r="F2857" s="5">
        <f>IF(B2857=0,0,B2857*LABOR_HRS_WK_CAR*SEASON_WEEKS*(1+DIM_PCT_CAR)^B2857)</f>
        <v>292.41669540238013</v>
      </c>
      <c r="G2857" s="5">
        <f>IF(C2857=0,0,C2857*LABOR_HRS_WK_MES*SEASON_WEEKS*(1+DIM_PCT_MES)^C2857)</f>
        <v>45.5625</v>
      </c>
      <c r="H2857" s="5">
        <f>E2857+F2857+G2857</f>
        <v>865.05519540238026</v>
      </c>
      <c r="I2857" s="5">
        <f>MIN(H2857,FARMER_HRS)</f>
        <v>720</v>
      </c>
      <c r="J2857" s="5">
        <f>MAX(0,H2857-FARMER_HRS)</f>
        <v>145.05519540238026</v>
      </c>
      <c r="K2857" s="2">
        <f>I2857*FARMER_RATE+J2857*TEMP_WORKER_RATE</f>
        <v>27518.319364624658</v>
      </c>
      <c r="L2857" s="2">
        <f>A2857*PRICE_TOM+B2857*PRICE_CAR+C2857*PRICE_MES</f>
        <v>54652</v>
      </c>
      <c r="M2857" s="2">
        <f>A2857*FERT_BED_TOM+B2857*FERT_BED_CAR+C2857*FERT_BED_MES</f>
        <v>7920</v>
      </c>
      <c r="N2857" s="6">
        <f>IF(AND(D2857&lt;=TOTAL_BEDS,J2857&lt;=TEMP_WORKER_MAX*TEMP_WORKER_HRS),1,0)</f>
        <v>1</v>
      </c>
      <c r="O2857" s="2">
        <f>L2857-M2857-K2857-FIXED_COSTS</f>
        <v>-786.31936462465819</v>
      </c>
      <c r="P2857" s="2">
        <f>IF(N2857=1,O2857,"")</f>
        <v>-786.31936462465819</v>
      </c>
    </row>
    <row r="2858">
      <c r="A2858" s="6">
        <v>4</v>
      </c>
      <c r="B2858" s="6">
        <v>8</v>
      </c>
      <c r="C2858" s="6">
        <v>2</v>
      </c>
      <c r="D2858" s="6">
        <f>A2858+B2858+C2858</f>
        <v>14</v>
      </c>
      <c r="E2858" s="5">
        <f>IF(A2858=0,0,A2858*LABOR_HRS_WK_TOM*SEASON_WEEKS*(1+DIM_PCT_TOM)^A2858)</f>
        <v>527.07600000000014</v>
      </c>
      <c r="F2858" s="5">
        <f>IF(B2858=0,0,B2858*LABOR_HRS_WK_CAR*SEASON_WEEKS*(1+DIM_PCT_CAR)^B2858)</f>
        <v>292.41669540238013</v>
      </c>
      <c r="G2858" s="5">
        <f>IF(C2858=0,0,C2858*LABOR_HRS_WK_MES*SEASON_WEEKS*(1+DIM_PCT_MES)^C2858)</f>
        <v>92.2640625</v>
      </c>
      <c r="H2858" s="5">
        <f>E2858+F2858+G2858</f>
        <v>911.75675790238029</v>
      </c>
      <c r="I2858" s="5">
        <f>MIN(H2858,FARMER_HRS)</f>
        <v>720</v>
      </c>
      <c r="J2858" s="5">
        <f>MAX(0,H2858-FARMER_HRS)</f>
        <v>191.75675790238029</v>
      </c>
      <c r="K2858" s="2">
        <f>I2858*FARMER_RATE+J2858*TEMP_WORKER_RATE</f>
        <v>28329.110380249658</v>
      </c>
      <c r="L2858" s="2">
        <f>A2858*PRICE_TOM+B2858*PRICE_CAR+C2858*PRICE_MES</f>
        <v>57352</v>
      </c>
      <c r="M2858" s="2">
        <f>A2858*FERT_BED_TOM+B2858*FERT_BED_CAR+C2858*FERT_BED_MES</f>
        <v>8800</v>
      </c>
      <c r="N2858" s="6">
        <f>IF(AND(D2858&lt;=TOTAL_BEDS,J2858&lt;=TEMP_WORKER_MAX*TEMP_WORKER_HRS),1,0)</f>
        <v>1</v>
      </c>
      <c r="O2858" s="2">
        <f>L2858-M2858-K2858-FIXED_COSTS</f>
        <v>222.88961975034181</v>
      </c>
      <c r="P2858" s="2">
        <f>IF(N2858=1,O2858,"")</f>
        <v>222.88961975034181</v>
      </c>
    </row>
    <row r="2859">
      <c r="A2859" s="6">
        <v>4</v>
      </c>
      <c r="B2859" s="6">
        <v>8</v>
      </c>
      <c r="C2859" s="6">
        <v>3</v>
      </c>
      <c r="D2859" s="6">
        <f>A2859+B2859+C2859</f>
        <v>15</v>
      </c>
      <c r="E2859" s="5">
        <f>IF(A2859=0,0,A2859*LABOR_HRS_WK_TOM*SEASON_WEEKS*(1+DIM_PCT_TOM)^A2859)</f>
        <v>527.07600000000014</v>
      </c>
      <c r="F2859" s="5">
        <f>IF(B2859=0,0,B2859*LABOR_HRS_WK_CAR*SEASON_WEEKS*(1+DIM_PCT_CAR)^B2859)</f>
        <v>292.41669540238013</v>
      </c>
      <c r="G2859" s="5">
        <f>IF(C2859=0,0,C2859*LABOR_HRS_WK_MES*SEASON_WEEKS*(1+DIM_PCT_MES)^C2859)</f>
        <v>140.12604492187498</v>
      </c>
      <c r="H2859" s="5">
        <f>E2859+F2859+G2859</f>
        <v>959.61874032425521</v>
      </c>
      <c r="I2859" s="5">
        <f>MIN(H2859,FARMER_HRS)</f>
        <v>720</v>
      </c>
      <c r="J2859" s="5">
        <f>MAX(0,H2859-FARMER_HRS)</f>
        <v>239.61874032425521</v>
      </c>
      <c r="K2859" s="2">
        <f>I2859*FARMER_RATE+J2859*TEMP_WORKER_RATE</f>
        <v>29160.047575073877</v>
      </c>
      <c r="L2859" s="2">
        <f>A2859*PRICE_TOM+B2859*PRICE_CAR+C2859*PRICE_MES</f>
        <v>60052</v>
      </c>
      <c r="M2859" s="2">
        <f>A2859*FERT_BED_TOM+B2859*FERT_BED_CAR+C2859*FERT_BED_MES</f>
        <v>9680</v>
      </c>
      <c r="N2859" s="6">
        <f>IF(AND(D2859&lt;=TOTAL_BEDS,J2859&lt;=TEMP_WORKER_MAX*TEMP_WORKER_HRS),1,0)</f>
        <v>1</v>
      </c>
      <c r="O2859" s="2">
        <f>L2859-M2859-K2859-FIXED_COSTS</f>
        <v>1211.9524249261231</v>
      </c>
      <c r="P2859" s="2">
        <f>IF(N2859=1,O2859,"")</f>
        <v>1211.9524249261231</v>
      </c>
    </row>
    <row r="2860">
      <c r="A2860" s="6">
        <v>4</v>
      </c>
      <c r="B2860" s="6">
        <v>8</v>
      </c>
      <c r="C2860" s="6">
        <v>4</v>
      </c>
      <c r="D2860" s="6">
        <f>A2860+B2860+C2860</f>
        <v>16</v>
      </c>
      <c r="E2860" s="5">
        <f>IF(A2860=0,0,A2860*LABOR_HRS_WK_TOM*SEASON_WEEKS*(1+DIM_PCT_TOM)^A2860)</f>
        <v>527.07600000000014</v>
      </c>
      <c r="F2860" s="5">
        <f>IF(B2860=0,0,B2860*LABOR_HRS_WK_CAR*SEASON_WEEKS*(1+DIM_PCT_CAR)^B2860)</f>
        <v>292.41669540238013</v>
      </c>
      <c r="G2860" s="5">
        <f>IF(C2860=0,0,C2860*LABOR_HRS_WK_MES*SEASON_WEEKS*(1+DIM_PCT_MES)^C2860)</f>
        <v>189.17016064453119</v>
      </c>
      <c r="H2860" s="5">
        <f>E2860+F2860+G2860</f>
        <v>1008.6628560469114</v>
      </c>
      <c r="I2860" s="5">
        <f>MIN(H2860,FARMER_HRS)</f>
        <v>720</v>
      </c>
      <c r="J2860" s="5">
        <f>MAX(0,H2860-FARMER_HRS)</f>
        <v>288.66285604691143</v>
      </c>
      <c r="K2860" s="2">
        <f>I2860*FARMER_RATE+J2860*TEMP_WORKER_RATE</f>
        <v>30011.5079174811</v>
      </c>
      <c r="L2860" s="2">
        <f>A2860*PRICE_TOM+B2860*PRICE_CAR+C2860*PRICE_MES</f>
        <v>62752</v>
      </c>
      <c r="M2860" s="2">
        <f>A2860*FERT_BED_TOM+B2860*FERT_BED_CAR+C2860*FERT_BED_MES</f>
        <v>10560</v>
      </c>
      <c r="N2860" s="6">
        <f>IF(AND(D2860&lt;=TOTAL_BEDS,J2860&lt;=TEMP_WORKER_MAX*TEMP_WORKER_HRS),1,0)</f>
        <v>1</v>
      </c>
      <c r="O2860" s="2">
        <f>L2860-M2860-K2860-FIXED_COSTS</f>
        <v>2180.4920825189</v>
      </c>
      <c r="P2860" s="2">
        <f>IF(N2860=1,O2860,"")</f>
        <v>2180.4920825189</v>
      </c>
    </row>
    <row r="2861">
      <c r="A2861" s="6">
        <v>4</v>
      </c>
      <c r="B2861" s="6">
        <v>8</v>
      </c>
      <c r="C2861" s="6">
        <v>5</v>
      </c>
      <c r="D2861" s="6">
        <f>A2861+B2861+C2861</f>
        <v>17</v>
      </c>
      <c r="E2861" s="5">
        <f>IF(A2861=0,0,A2861*LABOR_HRS_WK_TOM*SEASON_WEEKS*(1+DIM_PCT_TOM)^A2861)</f>
        <v>527.07600000000014</v>
      </c>
      <c r="F2861" s="5">
        <f>IF(B2861=0,0,B2861*LABOR_HRS_WK_CAR*SEASON_WEEKS*(1+DIM_PCT_CAR)^B2861)</f>
        <v>292.41669540238013</v>
      </c>
      <c r="G2861" s="5">
        <f>IF(C2861=0,0,C2861*LABOR_HRS_WK_MES*SEASON_WEEKS*(1+DIM_PCT_MES)^C2861)</f>
        <v>239.41848456573481</v>
      </c>
      <c r="H2861" s="5">
        <f>E2861+F2861+G2861</f>
        <v>1058.911179968115</v>
      </c>
      <c r="I2861" s="5">
        <f>MIN(H2861,FARMER_HRS)</f>
        <v>720</v>
      </c>
      <c r="J2861" s="5">
        <f>MAX(0,H2861-FARMER_HRS)</f>
        <v>338.911179968115</v>
      </c>
      <c r="K2861" s="2">
        <f>I2861*FARMER_RATE+J2861*TEMP_WORKER_RATE</f>
        <v>30883.874652224218</v>
      </c>
      <c r="L2861" s="2">
        <f>A2861*PRICE_TOM+B2861*PRICE_CAR+C2861*PRICE_MES</f>
        <v>65452</v>
      </c>
      <c r="M2861" s="2">
        <f>A2861*FERT_BED_TOM+B2861*FERT_BED_CAR+C2861*FERT_BED_MES</f>
        <v>11440</v>
      </c>
      <c r="N2861" s="6">
        <f>IF(AND(D2861&lt;=TOTAL_BEDS,J2861&lt;=TEMP_WORKER_MAX*TEMP_WORKER_HRS),1,0)</f>
        <v>1</v>
      </c>
      <c r="O2861" s="2">
        <f>L2861-M2861-K2861-FIXED_COSTS</f>
        <v>3128.1253477757818</v>
      </c>
      <c r="P2861" s="2">
        <f>IF(N2861=1,O2861,"")</f>
        <v>3128.1253477757818</v>
      </c>
    </row>
    <row r="2862">
      <c r="A2862" s="6">
        <v>4</v>
      </c>
      <c r="B2862" s="6">
        <v>8</v>
      </c>
      <c r="C2862" s="6">
        <v>6</v>
      </c>
      <c r="D2862" s="6">
        <f>A2862+B2862+C2862</f>
        <v>18</v>
      </c>
      <c r="E2862" s="5">
        <f>IF(A2862=0,0,A2862*LABOR_HRS_WK_TOM*SEASON_WEEKS*(1+DIM_PCT_TOM)^A2862)</f>
        <v>527.07600000000014</v>
      </c>
      <c r="F2862" s="5">
        <f>IF(B2862=0,0,B2862*LABOR_HRS_WK_CAR*SEASON_WEEKS*(1+DIM_PCT_CAR)^B2862)</f>
        <v>292.41669540238013</v>
      </c>
      <c r="G2862" s="5">
        <f>IF(C2862=0,0,C2862*LABOR_HRS_WK_MES*SEASON_WEEKS*(1+DIM_PCT_MES)^C2862)</f>
        <v>290.89345874736773</v>
      </c>
      <c r="H2862" s="5">
        <f>E2862+F2862+G2862</f>
        <v>1110.3861541497481</v>
      </c>
      <c r="I2862" s="5">
        <f>MIN(H2862,FARMER_HRS)</f>
        <v>720</v>
      </c>
      <c r="J2862" s="5">
        <f>MAX(0,H2862-FARMER_HRS)</f>
        <v>390.38615414974811</v>
      </c>
      <c r="K2862" s="2">
        <f>I2862*FARMER_RATE+J2862*TEMP_WORKER_RATE</f>
        <v>31777.537398433127</v>
      </c>
      <c r="L2862" s="2">
        <f>A2862*PRICE_TOM+B2862*PRICE_CAR+C2862*PRICE_MES</f>
        <v>68152</v>
      </c>
      <c r="M2862" s="2">
        <f>A2862*FERT_BED_TOM+B2862*FERT_BED_CAR+C2862*FERT_BED_MES</f>
        <v>12320</v>
      </c>
      <c r="N2862" s="6">
        <f>IF(AND(D2862&lt;=TOTAL_BEDS,J2862&lt;=TEMP_WORKER_MAX*TEMP_WORKER_HRS),1,0)</f>
        <v>1</v>
      </c>
      <c r="O2862" s="2">
        <f>L2862-M2862-K2862-FIXED_COSTS</f>
        <v>4054.4626015668728</v>
      </c>
      <c r="P2862" s="2">
        <f>IF(N2862=1,O2862,"")</f>
        <v>4054.4626015668728</v>
      </c>
    </row>
    <row r="2863">
      <c r="A2863" s="6">
        <v>4</v>
      </c>
      <c r="B2863" s="6">
        <v>8</v>
      </c>
      <c r="C2863" s="6">
        <v>7</v>
      </c>
      <c r="D2863" s="6">
        <f>A2863+B2863+C2863</f>
        <v>19</v>
      </c>
      <c r="E2863" s="5">
        <f>IF(A2863=0,0,A2863*LABOR_HRS_WK_TOM*SEASON_WEEKS*(1+DIM_PCT_TOM)^A2863)</f>
        <v>527.07600000000014</v>
      </c>
      <c r="F2863" s="5">
        <f>IF(B2863=0,0,B2863*LABOR_HRS_WK_CAR*SEASON_WEEKS*(1+DIM_PCT_CAR)^B2863)</f>
        <v>292.41669540238013</v>
      </c>
      <c r="G2863" s="5">
        <f>IF(C2863=0,0,C2863*LABOR_HRS_WK_MES*SEASON_WEEKS*(1+DIM_PCT_MES)^C2863)</f>
        <v>343.61789814532818</v>
      </c>
      <c r="H2863" s="5">
        <f>E2863+F2863+G2863</f>
        <v>1163.1105935477085</v>
      </c>
      <c r="I2863" s="5">
        <f>MIN(H2863,FARMER_HRS)</f>
        <v>720</v>
      </c>
      <c r="J2863" s="5">
        <f>MAX(0,H2863-FARMER_HRS)</f>
        <v>443.1105935477085</v>
      </c>
      <c r="K2863" s="2">
        <f>I2863*FARMER_RATE+J2863*TEMP_WORKER_RATE</f>
        <v>32692.892249092161</v>
      </c>
      <c r="L2863" s="2">
        <f>A2863*PRICE_TOM+B2863*PRICE_CAR+C2863*PRICE_MES</f>
        <v>70852</v>
      </c>
      <c r="M2863" s="2">
        <f>A2863*FERT_BED_TOM+B2863*FERT_BED_CAR+C2863*FERT_BED_MES</f>
        <v>13200</v>
      </c>
      <c r="N2863" s="6">
        <f>IF(AND(D2863&lt;=TOTAL_BEDS,J2863&lt;=TEMP_WORKER_MAX*TEMP_WORKER_HRS),1,0)</f>
        <v>1</v>
      </c>
      <c r="O2863" s="2">
        <f>L2863-M2863-K2863-FIXED_COSTS</f>
        <v>4959.1077509078386</v>
      </c>
      <c r="P2863" s="2">
        <f>IF(N2863=1,O2863,"")</f>
        <v>4959.1077509078386</v>
      </c>
    </row>
    <row r="2864">
      <c r="A2864" s="6">
        <v>4</v>
      </c>
      <c r="B2864" s="6">
        <v>8</v>
      </c>
      <c r="C2864" s="6">
        <v>8</v>
      </c>
      <c r="D2864" s="6">
        <f>A2864+B2864+C2864</f>
        <v>20</v>
      </c>
      <c r="E2864" s="5">
        <f>IF(A2864=0,0,A2864*LABOR_HRS_WK_TOM*SEASON_WEEKS*(1+DIM_PCT_TOM)^A2864)</f>
        <v>527.07600000000014</v>
      </c>
      <c r="F2864" s="5">
        <f>IF(B2864=0,0,B2864*LABOR_HRS_WK_CAR*SEASON_WEEKS*(1+DIM_PCT_CAR)^B2864)</f>
        <v>292.41669540238013</v>
      </c>
      <c r="G2864" s="5">
        <f>IF(C2864=0,0,C2864*LABOR_HRS_WK_MES*SEASON_WEEKS*(1+DIM_PCT_MES)^C2864)</f>
        <v>397.61499642530833</v>
      </c>
      <c r="H2864" s="5">
        <f>E2864+F2864+G2864</f>
        <v>1217.1076918276885</v>
      </c>
      <c r="I2864" s="5">
        <f>MIN(H2864,FARMER_HRS)</f>
        <v>720</v>
      </c>
      <c r="J2864" s="5">
        <f>MAX(0,H2864-FARMER_HRS)</f>
        <v>497.10769182768854</v>
      </c>
      <c r="K2864" s="2">
        <f>I2864*FARMER_RATE+J2864*TEMP_WORKER_RATE</f>
        <v>33630.341872008481</v>
      </c>
      <c r="L2864" s="2">
        <f>A2864*PRICE_TOM+B2864*PRICE_CAR+C2864*PRICE_MES</f>
        <v>73552</v>
      </c>
      <c r="M2864" s="2">
        <f>A2864*FERT_BED_TOM+B2864*FERT_BED_CAR+C2864*FERT_BED_MES</f>
        <v>14080</v>
      </c>
      <c r="N2864" s="6">
        <f>IF(AND(D2864&lt;=TOTAL_BEDS,J2864&lt;=TEMP_WORKER_MAX*TEMP_WORKER_HRS),1,0)</f>
        <v>1</v>
      </c>
      <c r="O2864" s="2">
        <f>L2864-M2864-K2864-FIXED_COSTS</f>
        <v>5841.658127991519</v>
      </c>
      <c r="P2864" s="2">
        <f>IF(N2864=1,O2864,"")</f>
        <v>5841.658127991519</v>
      </c>
    </row>
    <row r="2865">
      <c r="A2865" s="6">
        <v>4</v>
      </c>
      <c r="B2865" s="6">
        <v>8</v>
      </c>
      <c r="C2865" s="6">
        <v>9</v>
      </c>
      <c r="D2865" s="6">
        <f>A2865+B2865+C2865</f>
        <v>21</v>
      </c>
      <c r="E2865" s="5">
        <f>IF(A2865=0,0,A2865*LABOR_HRS_WK_TOM*SEASON_WEEKS*(1+DIM_PCT_TOM)^A2865)</f>
        <v>527.07600000000014</v>
      </c>
      <c r="F2865" s="5">
        <f>IF(B2865=0,0,B2865*LABOR_HRS_WK_CAR*SEASON_WEEKS*(1+DIM_PCT_CAR)^B2865)</f>
        <v>292.41669540238013</v>
      </c>
      <c r="G2865" s="5">
        <f>IF(C2865=0,0,C2865*LABOR_HRS_WK_MES*SEASON_WEEKS*(1+DIM_PCT_MES)^C2865)</f>
        <v>452.90833186570273</v>
      </c>
      <c r="H2865" s="5">
        <f>E2865+F2865+G2865</f>
        <v>1272.401027268083</v>
      </c>
      <c r="I2865" s="5">
        <f>MIN(H2865,FARMER_HRS)</f>
        <v>720</v>
      </c>
      <c r="J2865" s="5">
        <f>MAX(0,H2865-FARMER_HRS)</f>
        <v>552.401027268083</v>
      </c>
      <c r="K2865" s="2">
        <f>I2865*FARMER_RATE+J2865*TEMP_WORKER_RATE</f>
        <v>34590.295612293106</v>
      </c>
      <c r="L2865" s="2">
        <f>A2865*PRICE_TOM+B2865*PRICE_CAR+C2865*PRICE_MES</f>
        <v>76252</v>
      </c>
      <c r="M2865" s="2">
        <f>A2865*FERT_BED_TOM+B2865*FERT_BED_CAR+C2865*FERT_BED_MES</f>
        <v>14960</v>
      </c>
      <c r="N2865" s="6">
        <f>IF(AND(D2865&lt;=TOTAL_BEDS,J2865&lt;=TEMP_WORKER_MAX*TEMP_WORKER_HRS),1,0)</f>
        <v>1</v>
      </c>
      <c r="O2865" s="2">
        <f>L2865-M2865-K2865-FIXED_COSTS</f>
        <v>6701.7043877068936</v>
      </c>
      <c r="P2865" s="2">
        <f>IF(N2865=1,O2865,"")</f>
        <v>6701.7043877068936</v>
      </c>
    </row>
    <row r="2866">
      <c r="A2866" s="6">
        <v>4</v>
      </c>
      <c r="B2866" s="6">
        <v>8</v>
      </c>
      <c r="C2866" s="6">
        <v>10</v>
      </c>
      <c r="D2866" s="6">
        <f>A2866+B2866+C2866</f>
        <v>22</v>
      </c>
      <c r="E2866" s="5">
        <f>IF(A2866=0,0,A2866*LABOR_HRS_WK_TOM*SEASON_WEEKS*(1+DIM_PCT_TOM)^A2866)</f>
        <v>527.07600000000014</v>
      </c>
      <c r="F2866" s="5">
        <f>IF(B2866=0,0,B2866*LABOR_HRS_WK_CAR*SEASON_WEEKS*(1+DIM_PCT_CAR)^B2866)</f>
        <v>292.41669540238013</v>
      </c>
      <c r="G2866" s="5">
        <f>IF(C2866=0,0,C2866*LABOR_HRS_WK_MES*SEASON_WEEKS*(1+DIM_PCT_MES)^C2866)</f>
        <v>509.52187334891551</v>
      </c>
      <c r="H2866" s="5">
        <f>E2866+F2866+G2866</f>
        <v>1329.0145687512959</v>
      </c>
      <c r="I2866" s="5">
        <f>MIN(H2866,FARMER_HRS)</f>
        <v>720</v>
      </c>
      <c r="J2866" s="5">
        <f>MAX(0,H2866-FARMER_HRS)</f>
        <v>609.01456875129588</v>
      </c>
      <c r="K2866" s="2">
        <f>I2866*FARMER_RATE+J2866*TEMP_WORKER_RATE</f>
        <v>35573.169596376669</v>
      </c>
      <c r="L2866" s="2">
        <f>A2866*PRICE_TOM+B2866*PRICE_CAR+C2866*PRICE_MES</f>
        <v>78952</v>
      </c>
      <c r="M2866" s="2">
        <f>A2866*FERT_BED_TOM+B2866*FERT_BED_CAR+C2866*FERT_BED_MES</f>
        <v>15840</v>
      </c>
      <c r="N2866" s="6">
        <f>IF(AND(D2866&lt;=TOTAL_BEDS,J2866&lt;=TEMP_WORKER_MAX*TEMP_WORKER_HRS),1,0)</f>
        <v>1</v>
      </c>
      <c r="O2866" s="2">
        <f>L2866-M2866-K2866-FIXED_COSTS</f>
        <v>7538.8304036233312</v>
      </c>
      <c r="P2866" s="2">
        <f>IF(N2866=1,O2866,"")</f>
        <v>7538.8304036233312</v>
      </c>
    </row>
    <row r="2867">
      <c r="A2867" s="6">
        <v>4</v>
      </c>
      <c r="B2867" s="6">
        <v>8</v>
      </c>
      <c r="C2867" s="6">
        <v>11</v>
      </c>
      <c r="D2867" s="6">
        <f>A2867+B2867+C2867</f>
        <v>23</v>
      </c>
      <c r="E2867" s="5">
        <f>IF(A2867=0,0,A2867*LABOR_HRS_WK_TOM*SEASON_WEEKS*(1+DIM_PCT_TOM)^A2867)</f>
        <v>527.07600000000014</v>
      </c>
      <c r="F2867" s="5">
        <f>IF(B2867=0,0,B2867*LABOR_HRS_WK_CAR*SEASON_WEEKS*(1+DIM_PCT_CAR)^B2867)</f>
        <v>292.41669540238013</v>
      </c>
      <c r="G2867" s="5">
        <f>IF(C2867=0,0,C2867*LABOR_HRS_WK_MES*SEASON_WEEKS*(1+DIM_PCT_MES)^C2867)</f>
        <v>567.47998644235463</v>
      </c>
      <c r="H2867" s="5">
        <f>E2867+F2867+G2867</f>
        <v>1386.9726818447348</v>
      </c>
      <c r="I2867" s="5">
        <f>MIN(H2867,FARMER_HRS)</f>
        <v>720</v>
      </c>
      <c r="J2867" s="5">
        <f>MAX(0,H2867-FARMER_HRS)</f>
        <v>666.97268184473478</v>
      </c>
      <c r="K2867" s="2">
        <f>I2867*FARMER_RATE+J2867*TEMP_WORKER_RATE</f>
        <v>36579.3868375822</v>
      </c>
      <c r="L2867" s="2">
        <f>A2867*PRICE_TOM+B2867*PRICE_CAR+C2867*PRICE_MES</f>
        <v>81652</v>
      </c>
      <c r="M2867" s="2">
        <f>A2867*FERT_BED_TOM+B2867*FERT_BED_CAR+C2867*FERT_BED_MES</f>
        <v>16720</v>
      </c>
      <c r="N2867" s="6">
        <f>IF(AND(D2867&lt;=TOTAL_BEDS,J2867&lt;=TEMP_WORKER_MAX*TEMP_WORKER_HRS),1,0)</f>
        <v>1</v>
      </c>
      <c r="O2867" s="2">
        <f>L2867-M2867-K2867-FIXED_COSTS</f>
        <v>8352.6131624178015</v>
      </c>
      <c r="P2867" s="2">
        <f>IF(N2867=1,O2867,"")</f>
        <v>8352.6131624178015</v>
      </c>
    </row>
    <row r="2868">
      <c r="A2868" s="6">
        <v>4</v>
      </c>
      <c r="B2868" s="6">
        <v>8</v>
      </c>
      <c r="C2868" s="6">
        <v>12</v>
      </c>
      <c r="D2868" s="6">
        <f>A2868+B2868+C2868</f>
        <v>24</v>
      </c>
      <c r="E2868" s="5">
        <f>IF(A2868=0,0,A2868*LABOR_HRS_WK_TOM*SEASON_WEEKS*(1+DIM_PCT_TOM)^A2868)</f>
        <v>527.07600000000014</v>
      </c>
      <c r="F2868" s="5">
        <f>IF(B2868=0,0,B2868*LABOR_HRS_WK_CAR*SEASON_WEEKS*(1+DIM_PCT_CAR)^B2868)</f>
        <v>292.41669540238013</v>
      </c>
      <c r="G2868" s="5">
        <f>IF(C2868=0,0,C2868*LABOR_HRS_WK_MES*SEASON_WEEKS*(1+DIM_PCT_MES)^C2868)</f>
        <v>626.807439570419</v>
      </c>
      <c r="H2868" s="5">
        <f>E2868+F2868+G2868</f>
        <v>1446.3001349727992</v>
      </c>
      <c r="I2868" s="5">
        <f>MIN(H2868,FARMER_HRS)</f>
        <v>720</v>
      </c>
      <c r="J2868" s="5">
        <f>MAX(0,H2868-FARMER_HRS)</f>
        <v>726.30013497279924</v>
      </c>
      <c r="K2868" s="2">
        <f>I2868*FARMER_RATE+J2868*TEMP_WORKER_RATE</f>
        <v>37609.377343277767</v>
      </c>
      <c r="L2868" s="2">
        <f>A2868*PRICE_TOM+B2868*PRICE_CAR+C2868*PRICE_MES</f>
        <v>84352</v>
      </c>
      <c r="M2868" s="2">
        <f>A2868*FERT_BED_TOM+B2868*FERT_BED_CAR+C2868*FERT_BED_MES</f>
        <v>17600</v>
      </c>
      <c r="N2868" s="6">
        <f>IF(AND(D2868&lt;=TOTAL_BEDS,J2868&lt;=TEMP_WORKER_MAX*TEMP_WORKER_HRS),1,0)</f>
        <v>1</v>
      </c>
      <c r="O2868" s="2">
        <f>L2868-M2868-K2868-FIXED_COSTS</f>
        <v>9142.6226567222329</v>
      </c>
      <c r="P2868" s="2">
        <f>IF(N2868=1,O2868,"")</f>
        <v>9142.6226567222329</v>
      </c>
    </row>
    <row r="2869">
      <c r="A2869" s="6">
        <v>4</v>
      </c>
      <c r="B2869" s="6">
        <v>8</v>
      </c>
      <c r="C2869" s="6">
        <v>13</v>
      </c>
      <c r="D2869" s="6">
        <f>A2869+B2869+C2869</f>
        <v>25</v>
      </c>
      <c r="E2869" s="5">
        <f>IF(A2869=0,0,A2869*LABOR_HRS_WK_TOM*SEASON_WEEKS*(1+DIM_PCT_TOM)^A2869)</f>
        <v>527.07600000000014</v>
      </c>
      <c r="F2869" s="5">
        <f>IF(B2869=0,0,B2869*LABOR_HRS_WK_CAR*SEASON_WEEKS*(1+DIM_PCT_CAR)^B2869)</f>
        <v>292.41669540238013</v>
      </c>
      <c r="G2869" s="5">
        <f>IF(C2869=0,0,C2869*LABOR_HRS_WK_MES*SEASON_WEEKS*(1+DIM_PCT_MES)^C2869)</f>
        <v>687.52941027880331</v>
      </c>
      <c r="H2869" s="5">
        <f>E2869+F2869+G2869</f>
        <v>1507.0221056811836</v>
      </c>
      <c r="I2869" s="5">
        <f>MIN(H2869,FARMER_HRS)</f>
        <v>720</v>
      </c>
      <c r="J2869" s="5">
        <f>MAX(0,H2869-FARMER_HRS)</f>
        <v>787.02210568118358</v>
      </c>
      <c r="K2869" s="2">
        <f>I2869*FARMER_RATE+J2869*TEMP_WORKER_RATE</f>
        <v>38663.578223631659</v>
      </c>
      <c r="L2869" s="2">
        <f>A2869*PRICE_TOM+B2869*PRICE_CAR+C2869*PRICE_MES</f>
        <v>87052</v>
      </c>
      <c r="M2869" s="2">
        <f>A2869*FERT_BED_TOM+B2869*FERT_BED_CAR+C2869*FERT_BED_MES</f>
        <v>18480</v>
      </c>
      <c r="N2869" s="6">
        <f>IF(AND(D2869&lt;=TOTAL_BEDS,J2869&lt;=TEMP_WORKER_MAX*TEMP_WORKER_HRS),1,0)</f>
        <v>1</v>
      </c>
      <c r="O2869" s="2">
        <f>L2869-M2869-K2869-FIXED_COSTS</f>
        <v>9908.4217763683409</v>
      </c>
      <c r="P2869" s="2">
        <f>IF(N2869=1,O2869,"")</f>
        <v>9908.4217763683409</v>
      </c>
    </row>
    <row r="2870">
      <c r="A2870" s="6">
        <v>4</v>
      </c>
      <c r="B2870" s="6">
        <v>8</v>
      </c>
      <c r="C2870" s="6">
        <v>14</v>
      </c>
      <c r="D2870" s="6">
        <f>A2870+B2870+C2870</f>
        <v>26</v>
      </c>
      <c r="E2870" s="5">
        <f>IF(A2870=0,0,A2870*LABOR_HRS_WK_TOM*SEASON_WEEKS*(1+DIM_PCT_TOM)^A2870)</f>
        <v>527.07600000000014</v>
      </c>
      <c r="F2870" s="5">
        <f>IF(B2870=0,0,B2870*LABOR_HRS_WK_CAR*SEASON_WEEKS*(1+DIM_PCT_CAR)^B2870)</f>
        <v>292.41669540238013</v>
      </c>
      <c r="G2870" s="5">
        <f>IF(C2870=0,0,C2870*LABOR_HRS_WK_MES*SEASON_WEEKS*(1+DIM_PCT_MES)^C2870)</f>
        <v>749.67149159246435</v>
      </c>
      <c r="H2870" s="5">
        <f>E2870+F2870+G2870</f>
        <v>1569.1641869948446</v>
      </c>
      <c r="I2870" s="5">
        <f>MIN(H2870,FARMER_HRS)</f>
        <v>720</v>
      </c>
      <c r="J2870" s="5">
        <f>MAX(0,H2870-FARMER_HRS)</f>
        <v>849.16418699484461</v>
      </c>
      <c r="K2870" s="2">
        <f>I2870*FARMER_RATE+J2870*TEMP_WORKER_RATE</f>
        <v>39742.43380199383</v>
      </c>
      <c r="L2870" s="2">
        <f>A2870*PRICE_TOM+B2870*PRICE_CAR+C2870*PRICE_MES</f>
        <v>89752</v>
      </c>
      <c r="M2870" s="2">
        <f>A2870*FERT_BED_TOM+B2870*FERT_BED_CAR+C2870*FERT_BED_MES</f>
        <v>19360</v>
      </c>
      <c r="N2870" s="6">
        <f>IF(AND(D2870&lt;=TOTAL_BEDS,J2870&lt;=TEMP_WORKER_MAX*TEMP_WORKER_HRS),1,0)</f>
        <v>1</v>
      </c>
      <c r="O2870" s="2">
        <f>L2870-M2870-K2870-FIXED_COSTS</f>
        <v>10649.56619800617</v>
      </c>
      <c r="P2870" s="2">
        <f>IF(N2870=1,O2870,"")</f>
        <v>10649.56619800617</v>
      </c>
    </row>
    <row r="2871">
      <c r="A2871" s="6">
        <v>4</v>
      </c>
      <c r="B2871" s="6">
        <v>8</v>
      </c>
      <c r="C2871" s="6">
        <v>15</v>
      </c>
      <c r="D2871" s="6">
        <f>A2871+B2871+C2871</f>
        <v>27</v>
      </c>
      <c r="E2871" s="5">
        <f>IF(A2871=0,0,A2871*LABOR_HRS_WK_TOM*SEASON_WEEKS*(1+DIM_PCT_TOM)^A2871)</f>
        <v>527.07600000000014</v>
      </c>
      <c r="F2871" s="5">
        <f>IF(B2871=0,0,B2871*LABOR_HRS_WK_CAR*SEASON_WEEKS*(1+DIM_PCT_CAR)^B2871)</f>
        <v>292.41669540238013</v>
      </c>
      <c r="G2871" s="5">
        <f>IF(C2871=0,0,C2871*LABOR_HRS_WK_MES*SEASON_WEEKS*(1+DIM_PCT_MES)^C2871)</f>
        <v>813.25969846861074</v>
      </c>
      <c r="H2871" s="5">
        <f>E2871+F2871+G2871</f>
        <v>1632.752393870991</v>
      </c>
      <c r="I2871" s="5">
        <f>MIN(H2871,FARMER_HRS)</f>
        <v>720</v>
      </c>
      <c r="J2871" s="5">
        <f>MAX(0,H2871-FARMER_HRS)</f>
        <v>912.752393870991</v>
      </c>
      <c r="K2871" s="2">
        <f>I2871*FARMER_RATE+J2871*TEMP_WORKER_RATE</f>
        <v>40846.39572692693</v>
      </c>
      <c r="L2871" s="2">
        <f>A2871*PRICE_TOM+B2871*PRICE_CAR+C2871*PRICE_MES</f>
        <v>92452</v>
      </c>
      <c r="M2871" s="2">
        <f>A2871*FERT_BED_TOM+B2871*FERT_BED_CAR+C2871*FERT_BED_MES</f>
        <v>20240</v>
      </c>
      <c r="N2871" s="6">
        <f>IF(AND(D2871&lt;=TOTAL_BEDS,J2871&lt;=TEMP_WORKER_MAX*TEMP_WORKER_HRS),1,0)</f>
        <v>1</v>
      </c>
      <c r="O2871" s="2">
        <f>L2871-M2871-K2871-FIXED_COSTS</f>
        <v>11365.60427307307</v>
      </c>
      <c r="P2871" s="2">
        <f>IF(N2871=1,O2871,"")</f>
        <v>11365.60427307307</v>
      </c>
    </row>
    <row r="2872">
      <c r="A2872" s="6">
        <v>4</v>
      </c>
      <c r="B2872" s="6">
        <v>8</v>
      </c>
      <c r="C2872" s="6">
        <v>16</v>
      </c>
      <c r="D2872" s="6">
        <f>A2872+B2872+C2872</f>
        <v>28</v>
      </c>
      <c r="E2872" s="5">
        <f>IF(A2872=0,0,A2872*LABOR_HRS_WK_TOM*SEASON_WEEKS*(1+DIM_PCT_TOM)^A2872)</f>
        <v>527.07600000000014</v>
      </c>
      <c r="F2872" s="5">
        <f>IF(B2872=0,0,B2872*LABOR_HRS_WK_CAR*SEASON_WEEKS*(1+DIM_PCT_CAR)^B2872)</f>
        <v>292.41669540238013</v>
      </c>
      <c r="G2872" s="5">
        <f>IF(C2872=0,0,C2872*LABOR_HRS_WK_MES*SEASON_WEEKS*(1+DIM_PCT_MES)^C2872)</f>
        <v>878.32047434609967</v>
      </c>
      <c r="H2872" s="5">
        <f>E2872+F2872+G2872</f>
        <v>1697.81316974848</v>
      </c>
      <c r="I2872" s="5">
        <f>MIN(H2872,FARMER_HRS)</f>
        <v>720</v>
      </c>
      <c r="J2872" s="5">
        <f>MAX(0,H2872-FARMER_HRS)</f>
        <v>977.81316974848</v>
      </c>
      <c r="K2872" s="2">
        <f>I2872*FARMER_RATE+J2872*TEMP_WORKER_RATE</f>
        <v>41975.923085911112</v>
      </c>
      <c r="L2872" s="2">
        <f>A2872*PRICE_TOM+B2872*PRICE_CAR+C2872*PRICE_MES</f>
        <v>95152</v>
      </c>
      <c r="M2872" s="2">
        <f>A2872*FERT_BED_TOM+B2872*FERT_BED_CAR+C2872*FERT_BED_MES</f>
        <v>21120</v>
      </c>
      <c r="N2872" s="6">
        <f>IF(AND(D2872&lt;=TOTAL_BEDS,J2872&lt;=TEMP_WORKER_MAX*TEMP_WORKER_HRS),1,0)</f>
        <v>1</v>
      </c>
      <c r="O2872" s="2">
        <f>L2872-M2872-K2872-FIXED_COSTS</f>
        <v>12056.076914088888</v>
      </c>
      <c r="P2872" s="2">
        <f>IF(N2872=1,O2872,"")</f>
        <v>12056.076914088888</v>
      </c>
    </row>
    <row r="2873">
      <c r="A2873" s="6">
        <v>4</v>
      </c>
      <c r="B2873" s="6">
        <v>8</v>
      </c>
      <c r="C2873" s="6">
        <v>17</v>
      </c>
      <c r="D2873" s="6">
        <f>A2873+B2873+C2873</f>
        <v>29</v>
      </c>
      <c r="E2873" s="5">
        <f>IF(A2873=0,0,A2873*LABOR_HRS_WK_TOM*SEASON_WEEKS*(1+DIM_PCT_TOM)^A2873)</f>
        <v>527.07600000000014</v>
      </c>
      <c r="F2873" s="5">
        <f>IF(B2873=0,0,B2873*LABOR_HRS_WK_CAR*SEASON_WEEKS*(1+DIM_PCT_CAR)^B2873)</f>
        <v>292.41669540238013</v>
      </c>
      <c r="G2873" s="5">
        <f>IF(C2873=0,0,C2873*LABOR_HRS_WK_MES*SEASON_WEEKS*(1+DIM_PCT_MES)^C2873)</f>
        <v>944.88069779263992</v>
      </c>
      <c r="H2873" s="5">
        <f>E2873+F2873+G2873</f>
        <v>1764.37339319502</v>
      </c>
      <c r="I2873" s="5">
        <f>MIN(H2873,FARMER_HRS)</f>
        <v>720</v>
      </c>
      <c r="J2873" s="5">
        <f>MAX(0,H2873-FARMER_HRS)</f>
        <v>1044.37339319502</v>
      </c>
      <c r="K2873" s="2">
        <f>I2873*FARMER_RATE+J2873*TEMP_WORKER_RATE</f>
        <v>43131.482520746875</v>
      </c>
      <c r="L2873" s="2">
        <f>A2873*PRICE_TOM+B2873*PRICE_CAR+C2873*PRICE_MES</f>
        <v>97852</v>
      </c>
      <c r="M2873" s="2">
        <f>A2873*FERT_BED_TOM+B2873*FERT_BED_CAR+C2873*FERT_BED_MES</f>
        <v>22000</v>
      </c>
      <c r="N2873" s="6">
        <f>IF(AND(D2873&lt;=TOTAL_BEDS,J2873&lt;=TEMP_WORKER_MAX*TEMP_WORKER_HRS),1,0)</f>
        <v>1</v>
      </c>
      <c r="O2873" s="2">
        <f>L2873-M2873-K2873-FIXED_COSTS</f>
        <v>12720.517479253125</v>
      </c>
      <c r="P2873" s="2">
        <f>IF(N2873=1,O2873,"")</f>
        <v>12720.517479253125</v>
      </c>
    </row>
    <row r="2874">
      <c r="A2874" s="6">
        <v>4</v>
      </c>
      <c r="B2874" s="6">
        <v>8</v>
      </c>
      <c r="C2874" s="6">
        <v>18</v>
      </c>
      <c r="D2874" s="6">
        <f>A2874+B2874+C2874</f>
        <v>30</v>
      </c>
      <c r="E2874" s="5">
        <f>IF(A2874=0,0,A2874*LABOR_HRS_WK_TOM*SEASON_WEEKS*(1+DIM_PCT_TOM)^A2874)</f>
        <v>527.07600000000014</v>
      </c>
      <c r="F2874" s="5">
        <f>IF(B2874=0,0,B2874*LABOR_HRS_WK_CAR*SEASON_WEEKS*(1+DIM_PCT_CAR)^B2874)</f>
        <v>292.41669540238013</v>
      </c>
      <c r="G2874" s="5">
        <f>IF(C2874=0,0,C2874*LABOR_HRS_WK_MES*SEASON_WEEKS*(1+DIM_PCT_MES)^C2874)</f>
        <v>1012.9676892512272</v>
      </c>
      <c r="H2874" s="5">
        <f>E2874+F2874+G2874</f>
        <v>1832.4603846536074</v>
      </c>
      <c r="I2874" s="5">
        <f>MIN(H2874,FARMER_HRS)</f>
        <v>720</v>
      </c>
      <c r="J2874" s="5">
        <f>MAX(0,H2874-FARMER_HRS)</f>
        <v>1112.4603846536074</v>
      </c>
      <c r="K2874" s="2">
        <f>I2874*FARMER_RATE+J2874*TEMP_WORKER_RATE</f>
        <v>44313.548344680683</v>
      </c>
      <c r="L2874" s="2">
        <f>A2874*PRICE_TOM+B2874*PRICE_CAR+C2874*PRICE_MES</f>
        <v>100552</v>
      </c>
      <c r="M2874" s="2">
        <f>A2874*FERT_BED_TOM+B2874*FERT_BED_CAR+C2874*FERT_BED_MES</f>
        <v>22880</v>
      </c>
      <c r="N2874" s="6">
        <f>IF(AND(D2874&lt;=TOTAL_BEDS,J2874&lt;=TEMP_WORKER_MAX*TEMP_WORKER_HRS),1,0)</f>
        <v>1</v>
      </c>
      <c r="O2874" s="2">
        <f>L2874-M2874-K2874-FIXED_COSTS</f>
        <v>13358.451655319317</v>
      </c>
      <c r="P2874" s="2">
        <f>IF(N2874=1,O2874,"")</f>
        <v>13358.451655319317</v>
      </c>
    </row>
    <row r="2875">
      <c r="A2875" s="6">
        <v>4</v>
      </c>
      <c r="B2875" s="6">
        <v>8</v>
      </c>
      <c r="C2875" s="6">
        <v>19</v>
      </c>
      <c r="D2875" s="6">
        <f>A2875+B2875+C2875</f>
        <v>31</v>
      </c>
      <c r="E2875" s="5">
        <f>IF(A2875=0,0,A2875*LABOR_HRS_WK_TOM*SEASON_WEEKS*(1+DIM_PCT_TOM)^A2875)</f>
        <v>527.07600000000014</v>
      </c>
      <c r="F2875" s="5">
        <f>IF(B2875=0,0,B2875*LABOR_HRS_WK_CAR*SEASON_WEEKS*(1+DIM_PCT_CAR)^B2875)</f>
        <v>292.41669540238013</v>
      </c>
      <c r="G2875" s="5">
        <f>IF(C2875=0,0,C2875*LABOR_HRS_WK_MES*SEASON_WEEKS*(1+DIM_PCT_MES)^C2875)</f>
        <v>1082.6092178872491</v>
      </c>
      <c r="H2875" s="5">
        <f>E2875+F2875+G2875</f>
        <v>1902.1019132896295</v>
      </c>
      <c r="I2875" s="5">
        <f>MIN(H2875,FARMER_HRS)</f>
        <v>720</v>
      </c>
      <c r="J2875" s="5">
        <f>MAX(0,H2875-FARMER_HRS)</f>
        <v>1182.1019132896295</v>
      </c>
      <c r="K2875" s="2">
        <f>I2875*FARMER_RATE+J2875*TEMP_WORKER_RATE</f>
        <v>45522.602661278288</v>
      </c>
      <c r="L2875" s="2">
        <f>A2875*PRICE_TOM+B2875*PRICE_CAR+C2875*PRICE_MES</f>
        <v>103252</v>
      </c>
      <c r="M2875" s="2">
        <f>A2875*FERT_BED_TOM+B2875*FERT_BED_CAR+C2875*FERT_BED_MES</f>
        <v>23760</v>
      </c>
      <c r="N2875" s="6">
        <f>IF(AND(D2875&lt;=TOTAL_BEDS,J2875&lt;=TEMP_WORKER_MAX*TEMP_WORKER_HRS),1,0)</f>
        <v>1</v>
      </c>
      <c r="O2875" s="2">
        <f>L2875-M2875-K2875-FIXED_COSTS</f>
        <v>13969.397338721712</v>
      </c>
      <c r="P2875" s="2">
        <f>IF(N2875=1,O2875,"")</f>
        <v>13969.397338721712</v>
      </c>
    </row>
    <row r="2876">
      <c r="A2876" s="6">
        <v>4</v>
      </c>
      <c r="B2876" s="6">
        <v>8</v>
      </c>
      <c r="C2876" s="6">
        <v>20</v>
      </c>
      <c r="D2876" s="6">
        <f>A2876+B2876+C2876</f>
        <v>32</v>
      </c>
      <c r="E2876" s="5">
        <f>IF(A2876=0,0,A2876*LABOR_HRS_WK_TOM*SEASON_WEEKS*(1+DIM_PCT_TOM)^A2876)</f>
        <v>527.07600000000014</v>
      </c>
      <c r="F2876" s="5">
        <f>IF(B2876=0,0,B2876*LABOR_HRS_WK_CAR*SEASON_WEEKS*(1+DIM_PCT_CAR)^B2876)</f>
        <v>292.41669540238013</v>
      </c>
      <c r="G2876" s="5">
        <f>IF(C2876=0,0,C2876*LABOR_HRS_WK_MES*SEASON_WEEKS*(1+DIM_PCT_MES)^C2876)</f>
        <v>1153.8335085377259</v>
      </c>
      <c r="H2876" s="5">
        <f>E2876+F2876+G2876</f>
        <v>1973.3262039401061</v>
      </c>
      <c r="I2876" s="5">
        <f>MIN(H2876,FARMER_HRS)</f>
        <v>720</v>
      </c>
      <c r="J2876" s="5">
        <f>MAX(0,H2876-FARMER_HRS)</f>
        <v>1253.3262039401061</v>
      </c>
      <c r="K2876" s="2">
        <f>I2876*FARMER_RATE+J2876*TEMP_WORKER_RATE</f>
        <v>46759.135485071281</v>
      </c>
      <c r="L2876" s="2">
        <f>A2876*PRICE_TOM+B2876*PRICE_CAR+C2876*PRICE_MES</f>
        <v>105952</v>
      </c>
      <c r="M2876" s="2">
        <f>A2876*FERT_BED_TOM+B2876*FERT_BED_CAR+C2876*FERT_BED_MES</f>
        <v>24640</v>
      </c>
      <c r="N2876" s="6">
        <f>IF(AND(D2876&lt;=TOTAL_BEDS,J2876&lt;=TEMP_WORKER_MAX*TEMP_WORKER_HRS),1,0)</f>
        <v>1</v>
      </c>
      <c r="O2876" s="2">
        <f>L2876-M2876-K2876-FIXED_COSTS</f>
        <v>14552.864514928719</v>
      </c>
      <c r="P2876" s="2">
        <f>IF(N2876=1,O2876,"")</f>
        <v>14552.864514928719</v>
      </c>
    </row>
    <row r="2877">
      <c r="A2877" s="6">
        <v>4</v>
      </c>
      <c r="B2877" s="6">
        <v>8</v>
      </c>
      <c r="C2877" s="6">
        <v>21</v>
      </c>
      <c r="D2877" s="6">
        <f>A2877+B2877+C2877</f>
        <v>33</v>
      </c>
      <c r="E2877" s="5">
        <f>IF(A2877=0,0,A2877*LABOR_HRS_WK_TOM*SEASON_WEEKS*(1+DIM_PCT_TOM)^A2877)</f>
        <v>527.07600000000014</v>
      </c>
      <c r="F2877" s="5">
        <f>IF(B2877=0,0,B2877*LABOR_HRS_WK_CAR*SEASON_WEEKS*(1+DIM_PCT_CAR)^B2877)</f>
        <v>292.41669540238013</v>
      </c>
      <c r="G2877" s="5">
        <f>IF(C2877=0,0,C2877*LABOR_HRS_WK_MES*SEASON_WEEKS*(1+DIM_PCT_MES)^C2877)</f>
        <v>1226.6692487641699</v>
      </c>
      <c r="H2877" s="5">
        <f>E2877+F2877+G2877</f>
        <v>2046.1619441665503</v>
      </c>
      <c r="I2877" s="5">
        <f>MIN(H2877,FARMER_HRS)</f>
        <v>720</v>
      </c>
      <c r="J2877" s="5">
        <f>MAX(0,H2877-FARMER_HRS)</f>
        <v>1326.1619441665503</v>
      </c>
      <c r="K2877" s="2">
        <f>I2877*FARMER_RATE+J2877*TEMP_WORKER_RATE</f>
        <v>48023.644864002606</v>
      </c>
      <c r="L2877" s="2">
        <f>A2877*PRICE_TOM+B2877*PRICE_CAR+C2877*PRICE_MES</f>
        <v>108652</v>
      </c>
      <c r="M2877" s="2">
        <f>A2877*FERT_BED_TOM+B2877*FERT_BED_CAR+C2877*FERT_BED_MES</f>
        <v>25520</v>
      </c>
      <c r="N2877" s="6">
        <f>IF(AND(D2877&lt;=TOTAL_BEDS,J2877&lt;=TEMP_WORKER_MAX*TEMP_WORKER_HRS),1,0)</f>
        <v>1</v>
      </c>
      <c r="O2877" s="2">
        <f>L2877-M2877-K2877-FIXED_COSTS</f>
        <v>15108.355135997394</v>
      </c>
      <c r="P2877" s="2">
        <f>IF(N2877=1,O2877,"")</f>
        <v>15108.355135997394</v>
      </c>
    </row>
    <row r="2878">
      <c r="A2878" s="6">
        <v>4</v>
      </c>
      <c r="B2878" s="6">
        <v>8</v>
      </c>
      <c r="C2878" s="6">
        <v>22</v>
      </c>
      <c r="D2878" s="6">
        <f>A2878+B2878+C2878</f>
        <v>34</v>
      </c>
      <c r="E2878" s="5">
        <f>IF(A2878=0,0,A2878*LABOR_HRS_WK_TOM*SEASON_WEEKS*(1+DIM_PCT_TOM)^A2878)</f>
        <v>527.07600000000014</v>
      </c>
      <c r="F2878" s="5">
        <f>IF(B2878=0,0,B2878*LABOR_HRS_WK_CAR*SEASON_WEEKS*(1+DIM_PCT_CAR)^B2878)</f>
        <v>292.41669540238013</v>
      </c>
      <c r="G2878" s="5">
        <f>IF(C2878=0,0,C2878*LABOR_HRS_WK_MES*SEASON_WEEKS*(1+DIM_PCT_MES)^C2878)</f>
        <v>1301.1455960105659</v>
      </c>
      <c r="H2878" s="5">
        <f>E2878+F2878+G2878</f>
        <v>2120.6382914129463</v>
      </c>
      <c r="I2878" s="5">
        <f>MIN(H2878,FARMER_HRS)</f>
        <v>720</v>
      </c>
      <c r="J2878" s="5">
        <f>MAX(0,H2878-FARMER_HRS)</f>
        <v>1400.6382914129463</v>
      </c>
      <c r="K2878" s="2">
        <f>I2878*FARMER_RATE+J2878*TEMP_WORKER_RATE</f>
        <v>49316.637003696982</v>
      </c>
      <c r="L2878" s="2">
        <f>A2878*PRICE_TOM+B2878*PRICE_CAR+C2878*PRICE_MES</f>
        <v>111352</v>
      </c>
      <c r="M2878" s="2">
        <f>A2878*FERT_BED_TOM+B2878*FERT_BED_CAR+C2878*FERT_BED_MES</f>
        <v>26400</v>
      </c>
      <c r="N2878" s="6">
        <f>IF(AND(D2878&lt;=TOTAL_BEDS,J2878&lt;=TEMP_WORKER_MAX*TEMP_WORKER_HRS),1,0)</f>
        <v>1</v>
      </c>
      <c r="O2878" s="2">
        <f>L2878-M2878-K2878-FIXED_COSTS</f>
        <v>15635.362996303018</v>
      </c>
      <c r="P2878" s="2">
        <f>IF(N2878=1,O2878,"")</f>
        <v>15635.362996303018</v>
      </c>
    </row>
    <row r="2879">
      <c r="A2879" s="6">
        <v>4</v>
      </c>
      <c r="B2879" s="6">
        <v>8</v>
      </c>
      <c r="C2879" s="6">
        <v>23</v>
      </c>
      <c r="D2879" s="6">
        <f>A2879+B2879+C2879</f>
        <v>35</v>
      </c>
      <c r="E2879" s="5">
        <f>IF(A2879=0,0,A2879*LABOR_HRS_WK_TOM*SEASON_WEEKS*(1+DIM_PCT_TOM)^A2879)</f>
        <v>527.07600000000014</v>
      </c>
      <c r="F2879" s="5">
        <f>IF(B2879=0,0,B2879*LABOR_HRS_WK_CAR*SEASON_WEEKS*(1+DIM_PCT_CAR)^B2879)</f>
        <v>292.41669540238013</v>
      </c>
      <c r="G2879" s="5">
        <f>IF(C2879=0,0,C2879*LABOR_HRS_WK_MES*SEASON_WEEKS*(1+DIM_PCT_MES)^C2879)</f>
        <v>1377.2921848680023</v>
      </c>
      <c r="H2879" s="5">
        <f>E2879+F2879+G2879</f>
        <v>2196.7848802703825</v>
      </c>
      <c r="I2879" s="5">
        <f>MIN(H2879,FARMER_HRS)</f>
        <v>720</v>
      </c>
      <c r="J2879" s="5">
        <f>MAX(0,H2879-FARMER_HRS)</f>
        <v>1476.7848802703825</v>
      </c>
      <c r="K2879" s="2">
        <f>I2879*FARMER_RATE+J2879*TEMP_WORKER_RATE</f>
        <v>50638.626393583028</v>
      </c>
      <c r="L2879" s="2">
        <f>A2879*PRICE_TOM+B2879*PRICE_CAR+C2879*PRICE_MES</f>
        <v>114052</v>
      </c>
      <c r="M2879" s="2">
        <f>A2879*FERT_BED_TOM+B2879*FERT_BED_CAR+C2879*FERT_BED_MES</f>
        <v>27280</v>
      </c>
      <c r="N2879" s="6">
        <f>IF(AND(D2879&lt;=TOTAL_BEDS,J2879&lt;=TEMP_WORKER_MAX*TEMP_WORKER_HRS),1,0)</f>
        <v>1</v>
      </c>
      <c r="O2879" s="2">
        <f>L2879-M2879-K2879-FIXED_COSTS</f>
        <v>16133.373606416972</v>
      </c>
      <c r="P2879" s="2">
        <f>IF(N2879=1,O2879,"")</f>
        <v>16133.373606416972</v>
      </c>
    </row>
    <row r="2880">
      <c r="A2880" s="6">
        <v>4</v>
      </c>
      <c r="B2880" s="6">
        <v>8</v>
      </c>
      <c r="C2880" s="6">
        <v>24</v>
      </c>
      <c r="D2880" s="6">
        <f>A2880+B2880+C2880</f>
        <v>36</v>
      </c>
      <c r="E2880" s="5">
        <f>IF(A2880=0,0,A2880*LABOR_HRS_WK_TOM*SEASON_WEEKS*(1+DIM_PCT_TOM)^A2880)</f>
        <v>527.07600000000014</v>
      </c>
      <c r="F2880" s="5">
        <f>IF(B2880=0,0,B2880*LABOR_HRS_WK_CAR*SEASON_WEEKS*(1+DIM_PCT_CAR)^B2880)</f>
        <v>292.41669540238013</v>
      </c>
      <c r="G2880" s="5">
        <f>IF(C2880=0,0,C2880*LABOR_HRS_WK_MES*SEASON_WEEKS*(1+DIM_PCT_MES)^C2880)</f>
        <v>1455.139134447498</v>
      </c>
      <c r="H2880" s="5">
        <f>E2880+F2880+G2880</f>
        <v>2274.6318298498782</v>
      </c>
      <c r="I2880" s="5">
        <f>MIN(H2880,FARMER_HRS)</f>
        <v>720</v>
      </c>
      <c r="J2880" s="5">
        <f>MAX(0,H2880-FARMER_HRS)</f>
        <v>1554.6318298498782</v>
      </c>
      <c r="K2880" s="2">
        <f>I2880*FARMER_RATE+J2880*TEMP_WORKER_RATE</f>
        <v>51990.135934893719</v>
      </c>
      <c r="L2880" s="2">
        <f>A2880*PRICE_TOM+B2880*PRICE_CAR+C2880*PRICE_MES</f>
        <v>116752</v>
      </c>
      <c r="M2880" s="2">
        <f>A2880*FERT_BED_TOM+B2880*FERT_BED_CAR+C2880*FERT_BED_MES</f>
        <v>28160</v>
      </c>
      <c r="N2880" s="6">
        <f>IF(AND(D2880&lt;=TOTAL_BEDS,J2880&lt;=TEMP_WORKER_MAX*TEMP_WORKER_HRS),1,0)</f>
        <v>1</v>
      </c>
      <c r="O2880" s="2">
        <f>L2880-M2880-K2880-FIXED_COSTS</f>
        <v>16601.864065106281</v>
      </c>
      <c r="P2880" s="2">
        <f>IF(N2880=1,O2880,"")</f>
        <v>16601.864065106281</v>
      </c>
    </row>
    <row r="2881">
      <c r="A2881" s="6">
        <v>4</v>
      </c>
      <c r="B2881" s="6">
        <v>8</v>
      </c>
      <c r="C2881" s="6">
        <v>25</v>
      </c>
      <c r="D2881" s="6">
        <f>A2881+B2881+C2881</f>
        <v>37</v>
      </c>
      <c r="E2881" s="5">
        <f>IF(A2881=0,0,A2881*LABOR_HRS_WK_TOM*SEASON_WEEKS*(1+DIM_PCT_TOM)^A2881)</f>
        <v>527.07600000000014</v>
      </c>
      <c r="F2881" s="5">
        <f>IF(B2881=0,0,B2881*LABOR_HRS_WK_CAR*SEASON_WEEKS*(1+DIM_PCT_CAR)^B2881)</f>
        <v>292.41669540238013</v>
      </c>
      <c r="G2881" s="5">
        <f>IF(C2881=0,0,C2881*LABOR_HRS_WK_MES*SEASON_WEEKS*(1+DIM_PCT_MES)^C2881)</f>
        <v>1534.7170558625955</v>
      </c>
      <c r="H2881" s="5">
        <f>E2881+F2881+G2881</f>
        <v>2354.2097512649757</v>
      </c>
      <c r="I2881" s="5">
        <f>MIN(H2881,FARMER_HRS)</f>
        <v>720</v>
      </c>
      <c r="J2881" s="5">
        <f>MAX(0,H2881-FARMER_HRS)</f>
        <v>1634.2097512649757</v>
      </c>
      <c r="K2881" s="2">
        <f>I2881*FARMER_RATE+J2881*TEMP_WORKER_RATE</f>
        <v>53371.697070572496</v>
      </c>
      <c r="L2881" s="2">
        <f>A2881*PRICE_TOM+B2881*PRICE_CAR+C2881*PRICE_MES</f>
        <v>119452</v>
      </c>
      <c r="M2881" s="2">
        <f>A2881*FERT_BED_TOM+B2881*FERT_BED_CAR+C2881*FERT_BED_MES</f>
        <v>29040</v>
      </c>
      <c r="N2881" s="6">
        <f>IF(AND(D2881&lt;=TOTAL_BEDS,J2881&lt;=TEMP_WORKER_MAX*TEMP_WORKER_HRS),1,0)</f>
        <v>1</v>
      </c>
      <c r="O2881" s="2">
        <f>L2881-M2881-K2881-FIXED_COSTS</f>
        <v>17040.302929427504</v>
      </c>
      <c r="P2881" s="2">
        <f>IF(N2881=1,O2881,"")</f>
        <v>17040.302929427504</v>
      </c>
    </row>
    <row r="2882">
      <c r="A2882" s="6">
        <v>4</v>
      </c>
      <c r="B2882" s="6">
        <v>8</v>
      </c>
      <c r="C2882" s="6">
        <v>26</v>
      </c>
      <c r="D2882" s="6">
        <f>A2882+B2882+C2882</f>
        <v>38</v>
      </c>
      <c r="E2882" s="5">
        <f>IF(A2882=0,0,A2882*LABOR_HRS_WK_TOM*SEASON_WEEKS*(1+DIM_PCT_TOM)^A2882)</f>
        <v>527.07600000000014</v>
      </c>
      <c r="F2882" s="5">
        <f>IF(B2882=0,0,B2882*LABOR_HRS_WK_CAR*SEASON_WEEKS*(1+DIM_PCT_CAR)^B2882)</f>
        <v>292.41669540238013</v>
      </c>
      <c r="G2882" s="5">
        <f>IF(C2882=0,0,C2882*LABOR_HRS_WK_MES*SEASON_WEEKS*(1+DIM_PCT_MES)^C2882)</f>
        <v>1616.0570598233128</v>
      </c>
      <c r="H2882" s="5">
        <f>E2882+F2882+G2882</f>
        <v>2435.5497552256929</v>
      </c>
      <c r="I2882" s="5">
        <f>MIN(H2882,FARMER_HRS)</f>
        <v>720</v>
      </c>
      <c r="J2882" s="5">
        <f>MAX(0,H2882-FARMER_HRS)</f>
        <v>1715.5497552256929</v>
      </c>
      <c r="K2882" s="2">
        <f>I2882*FARMER_RATE+J2882*TEMP_WORKER_RATE</f>
        <v>54783.849917112719</v>
      </c>
      <c r="L2882" s="2">
        <f>A2882*PRICE_TOM+B2882*PRICE_CAR+C2882*PRICE_MES</f>
        <v>122152</v>
      </c>
      <c r="M2882" s="2">
        <f>A2882*FERT_BED_TOM+B2882*FERT_BED_CAR+C2882*FERT_BED_MES</f>
        <v>29920</v>
      </c>
      <c r="N2882" s="6">
        <f>IF(AND(D2882&lt;=TOTAL_BEDS,J2882&lt;=TEMP_WORKER_MAX*TEMP_WORKER_HRS),1,0)</f>
        <v>1</v>
      </c>
      <c r="O2882" s="2">
        <f>L2882-M2882-K2882-FIXED_COSTS</f>
        <v>17448.150082887281</v>
      </c>
      <c r="P2882" s="2">
        <f>IF(N2882=1,O2882,"")</f>
        <v>17448.150082887281</v>
      </c>
    </row>
    <row r="2883">
      <c r="A2883" s="6">
        <v>4</v>
      </c>
      <c r="B2883" s="6">
        <v>8</v>
      </c>
      <c r="C2883" s="6">
        <v>27</v>
      </c>
      <c r="D2883" s="6">
        <f>A2883+B2883+C2883</f>
        <v>39</v>
      </c>
      <c r="E2883" s="5">
        <f>IF(A2883=0,0,A2883*LABOR_HRS_WK_TOM*SEASON_WEEKS*(1+DIM_PCT_TOM)^A2883)</f>
        <v>527.07600000000014</v>
      </c>
      <c r="F2883" s="5">
        <f>IF(B2883=0,0,B2883*LABOR_HRS_WK_CAR*SEASON_WEEKS*(1+DIM_PCT_CAR)^B2883)</f>
        <v>292.41669540238013</v>
      </c>
      <c r="G2883" s="5">
        <f>IF(C2883=0,0,C2883*LABOR_HRS_WK_MES*SEASON_WEEKS*(1+DIM_PCT_MES)^C2883)</f>
        <v>1699.19076434307</v>
      </c>
      <c r="H2883" s="5">
        <f>E2883+F2883+G2883</f>
        <v>2518.6834597454504</v>
      </c>
      <c r="I2883" s="5">
        <f>MIN(H2883,FARMER_HRS)</f>
        <v>720</v>
      </c>
      <c r="J2883" s="5">
        <f>MAX(0,H2883-FARMER_HRS)</f>
        <v>1798.6834597454504</v>
      </c>
      <c r="K2883" s="2">
        <f>I2883*FARMER_RATE+J2883*TEMP_WORKER_RATE</f>
        <v>56227.143398358516</v>
      </c>
      <c r="L2883" s="2">
        <f>A2883*PRICE_TOM+B2883*PRICE_CAR+C2883*PRICE_MES</f>
        <v>124852</v>
      </c>
      <c r="M2883" s="2">
        <f>A2883*FERT_BED_TOM+B2883*FERT_BED_CAR+C2883*FERT_BED_MES</f>
        <v>30800</v>
      </c>
      <c r="N2883" s="6">
        <f>IF(AND(D2883&lt;=TOTAL_BEDS,J2883&lt;=TEMP_WORKER_MAX*TEMP_WORKER_HRS),1,0)</f>
        <v>1</v>
      </c>
      <c r="O2883" s="2">
        <f>L2883-M2883-K2883-FIXED_COSTS</f>
        <v>17824.856601641484</v>
      </c>
      <c r="P2883" s="2">
        <f>IF(N2883=1,O2883,"")</f>
        <v>17824.856601641484</v>
      </c>
    </row>
    <row r="2884">
      <c r="A2884" s="6">
        <v>4</v>
      </c>
      <c r="B2884" s="6">
        <v>8</v>
      </c>
      <c r="C2884" s="6">
        <v>28</v>
      </c>
      <c r="D2884" s="6">
        <f>A2884+B2884+C2884</f>
        <v>40</v>
      </c>
      <c r="E2884" s="5">
        <f>IF(A2884=0,0,A2884*LABOR_HRS_WK_TOM*SEASON_WEEKS*(1+DIM_PCT_TOM)^A2884)</f>
        <v>527.07600000000014</v>
      </c>
      <c r="F2884" s="5">
        <f>IF(B2884=0,0,B2884*LABOR_HRS_WK_CAR*SEASON_WEEKS*(1+DIM_PCT_CAR)^B2884)</f>
        <v>292.41669540238013</v>
      </c>
      <c r="G2884" s="5">
        <f>IF(C2884=0,0,C2884*LABOR_HRS_WK_MES*SEASON_WEEKS*(1+DIM_PCT_MES)^C2884)</f>
        <v>1784.1503025602233</v>
      </c>
      <c r="H2884" s="5">
        <f>E2884+F2884+G2884</f>
        <v>2603.6429979626037</v>
      </c>
      <c r="I2884" s="5">
        <f>MIN(H2884,FARMER_HRS)</f>
        <v>720</v>
      </c>
      <c r="J2884" s="5">
        <f>MAX(0,H2884-FARMER_HRS)</f>
        <v>1883.6429979626037</v>
      </c>
      <c r="K2884" s="2">
        <f>I2884*FARMER_RATE+J2884*TEMP_WORKER_RATE</f>
        <v>57702.1353812952</v>
      </c>
      <c r="L2884" s="2">
        <f>A2884*PRICE_TOM+B2884*PRICE_CAR+C2884*PRICE_MES</f>
        <v>127552</v>
      </c>
      <c r="M2884" s="2">
        <f>A2884*FERT_BED_TOM+B2884*FERT_BED_CAR+C2884*FERT_BED_MES</f>
        <v>31680</v>
      </c>
      <c r="N2884" s="6">
        <f>IF(AND(D2884&lt;=TOTAL_BEDS,J2884&lt;=TEMP_WORKER_MAX*TEMP_WORKER_HRS),1,0)</f>
        <v>1</v>
      </c>
      <c r="O2884" s="2">
        <f>L2884-M2884-K2884-FIXED_COSTS</f>
        <v>18169.8646187048</v>
      </c>
      <c r="P2884" s="2">
        <f>IF(N2884=1,O2884,"")</f>
        <v>18169.8646187048</v>
      </c>
    </row>
    <row r="2885">
      <c r="A2885" s="6">
        <v>4</v>
      </c>
      <c r="B2885" s="6">
        <v>8</v>
      </c>
      <c r="C2885" s="6">
        <v>29</v>
      </c>
      <c r="D2885" s="6">
        <f>A2885+B2885+C2885</f>
        <v>41</v>
      </c>
      <c r="E2885" s="5">
        <f>IF(A2885=0,0,A2885*LABOR_HRS_WK_TOM*SEASON_WEEKS*(1+DIM_PCT_TOM)^A2885)</f>
        <v>527.07600000000014</v>
      </c>
      <c r="F2885" s="5">
        <f>IF(B2885=0,0,B2885*LABOR_HRS_WK_CAR*SEASON_WEEKS*(1+DIM_PCT_CAR)^B2885)</f>
        <v>292.41669540238013</v>
      </c>
      <c r="G2885" s="5">
        <f>IF(C2885=0,0,C2885*LABOR_HRS_WK_MES*SEASON_WEEKS*(1+DIM_PCT_MES)^C2885)</f>
        <v>1870.9683306758766</v>
      </c>
      <c r="H2885" s="5">
        <f>E2885+F2885+G2885</f>
        <v>2690.461026078257</v>
      </c>
      <c r="I2885" s="5">
        <f>MIN(H2885,FARMER_HRS)</f>
        <v>720</v>
      </c>
      <c r="J2885" s="5">
        <f>MAX(0,H2885-FARMER_HRS)</f>
        <v>1970.461026078257</v>
      </c>
      <c r="K2885" s="2">
        <f>I2885*FARMER_RATE+J2885*TEMP_WORKER_RATE</f>
        <v>59209.392813858627</v>
      </c>
      <c r="L2885" s="2">
        <f>A2885*PRICE_TOM+B2885*PRICE_CAR+C2885*PRICE_MES</f>
        <v>130252</v>
      </c>
      <c r="M2885" s="2">
        <f>A2885*FERT_BED_TOM+B2885*FERT_BED_CAR+C2885*FERT_BED_MES</f>
        <v>32560</v>
      </c>
      <c r="N2885" s="6">
        <f>IF(AND(D2885&lt;=TOTAL_BEDS,J2885&lt;=TEMP_WORKER_MAX*TEMP_WORKER_HRS),1,0)</f>
        <v>1</v>
      </c>
      <c r="O2885" s="2">
        <f>L2885-M2885-K2885-FIXED_COSTS</f>
        <v>18482.607186141373</v>
      </c>
      <c r="P2885" s="2">
        <f>IF(N2885=1,O2885,"")</f>
        <v>18482.607186141373</v>
      </c>
    </row>
    <row r="2886">
      <c r="A2886" s="6">
        <v>4</v>
      </c>
      <c r="B2886" s="6">
        <v>8</v>
      </c>
      <c r="C2886" s="6">
        <v>30</v>
      </c>
      <c r="D2886" s="6">
        <f>A2886+B2886+C2886</f>
        <v>42</v>
      </c>
      <c r="E2886" s="5">
        <f>IF(A2886=0,0,A2886*LABOR_HRS_WK_TOM*SEASON_WEEKS*(1+DIM_PCT_TOM)^A2886)</f>
        <v>527.07600000000014</v>
      </c>
      <c r="F2886" s="5">
        <f>IF(B2886=0,0,B2886*LABOR_HRS_WK_CAR*SEASON_WEEKS*(1+DIM_PCT_CAR)^B2886)</f>
        <v>292.41669540238013</v>
      </c>
      <c r="G2886" s="5">
        <f>IF(C2886=0,0,C2886*LABOR_HRS_WK_MES*SEASON_WEEKS*(1+DIM_PCT_MES)^C2886)</f>
        <v>1959.6780360096466</v>
      </c>
      <c r="H2886" s="5">
        <f>E2886+F2886+G2886</f>
        <v>2779.1707314120267</v>
      </c>
      <c r="I2886" s="5">
        <f>MIN(H2886,FARMER_HRS)</f>
        <v>720</v>
      </c>
      <c r="J2886" s="5">
        <f>MAX(0,H2886-FARMER_HRS)</f>
        <v>2059.1707314120267</v>
      </c>
      <c r="K2886" s="2">
        <f>I2886*FARMER_RATE+J2886*TEMP_WORKER_RATE</f>
        <v>60749.491864792129</v>
      </c>
      <c r="L2886" s="2">
        <f>A2886*PRICE_TOM+B2886*PRICE_CAR+C2886*PRICE_MES</f>
        <v>132952</v>
      </c>
      <c r="M2886" s="2">
        <f>A2886*FERT_BED_TOM+B2886*FERT_BED_CAR+C2886*FERT_BED_MES</f>
        <v>33440</v>
      </c>
      <c r="N2886" s="6">
        <f>IF(AND(D2886&lt;=TOTAL_BEDS,J2886&lt;=TEMP_WORKER_MAX*TEMP_WORKER_HRS),1,0)</f>
        <v>1</v>
      </c>
      <c r="O2886" s="2">
        <f>L2886-M2886-K2886-FIXED_COSTS</f>
        <v>18762.508135207871</v>
      </c>
      <c r="P2886" s="2">
        <f>IF(N2886=1,O2886,"")</f>
        <v>18762.508135207871</v>
      </c>
    </row>
    <row r="2887">
      <c r="A2887" s="6">
        <v>4</v>
      </c>
      <c r="B2887" s="6">
        <v>9</v>
      </c>
      <c r="C2887" s="6">
        <v>0</v>
      </c>
      <c r="D2887" s="6">
        <f>A2887+B2887+C2887</f>
        <v>13</v>
      </c>
      <c r="E2887" s="5">
        <f>IF(A2887=0,0,A2887*LABOR_HRS_WK_TOM*SEASON_WEEKS*(1+DIM_PCT_TOM)^A2887)</f>
        <v>527.07600000000014</v>
      </c>
      <c r="F2887" s="5">
        <f>IF(B2887=0,0,B2887*LABOR_HRS_WK_CAR*SEASON_WEEKS*(1+DIM_PCT_CAR)^B2887)</f>
        <v>337.19300188586959</v>
      </c>
      <c r="G2887" s="5">
        <f>IF(C2887=0,0,C2887*LABOR_HRS_WK_MES*SEASON_WEEKS*(1+DIM_PCT_MES)^C2887)</f>
        <v>0</v>
      </c>
      <c r="H2887" s="5">
        <f>E2887+F2887+G2887</f>
        <v>864.26900188586978</v>
      </c>
      <c r="I2887" s="5">
        <f>MIN(H2887,FARMER_HRS)</f>
        <v>720</v>
      </c>
      <c r="J2887" s="5">
        <f>MAX(0,H2887-FARMER_HRS)</f>
        <v>144.26900188586978</v>
      </c>
      <c r="K2887" s="2">
        <f>I2887*FARMER_RATE+J2887*TEMP_WORKER_RATE</f>
        <v>27504.670171629685</v>
      </c>
      <c r="L2887" s="2">
        <f>A2887*PRICE_TOM+B2887*PRICE_CAR+C2887*PRICE_MES</f>
        <v>54046</v>
      </c>
      <c r="M2887" s="2">
        <f>A2887*FERT_BED_TOM+B2887*FERT_BED_CAR+C2887*FERT_BED_MES</f>
        <v>7480</v>
      </c>
      <c r="N2887" s="6">
        <f>IF(AND(D2887&lt;=TOTAL_BEDS,J2887&lt;=TEMP_WORKER_MAX*TEMP_WORKER_HRS),1,0)</f>
        <v>1</v>
      </c>
      <c r="O2887" s="2">
        <f>L2887-M2887-K2887-FIXED_COSTS</f>
        <v>-938.67017162968477</v>
      </c>
      <c r="P2887" s="2">
        <f>IF(N2887=1,O2887,"")</f>
        <v>-938.67017162968477</v>
      </c>
    </row>
    <row r="2888">
      <c r="A2888" s="6">
        <v>4</v>
      </c>
      <c r="B2888" s="6">
        <v>9</v>
      </c>
      <c r="C2888" s="6">
        <v>1</v>
      </c>
      <c r="D2888" s="6">
        <f>A2888+B2888+C2888</f>
        <v>14</v>
      </c>
      <c r="E2888" s="5">
        <f>IF(A2888=0,0,A2888*LABOR_HRS_WK_TOM*SEASON_WEEKS*(1+DIM_PCT_TOM)^A2888)</f>
        <v>527.07600000000014</v>
      </c>
      <c r="F2888" s="5">
        <f>IF(B2888=0,0,B2888*LABOR_HRS_WK_CAR*SEASON_WEEKS*(1+DIM_PCT_CAR)^B2888)</f>
        <v>337.19300188586959</v>
      </c>
      <c r="G2888" s="5">
        <f>IF(C2888=0,0,C2888*LABOR_HRS_WK_MES*SEASON_WEEKS*(1+DIM_PCT_MES)^C2888)</f>
        <v>45.5625</v>
      </c>
      <c r="H2888" s="5">
        <f>E2888+F2888+G2888</f>
        <v>909.83150188586978</v>
      </c>
      <c r="I2888" s="5">
        <f>MIN(H2888,FARMER_HRS)</f>
        <v>720</v>
      </c>
      <c r="J2888" s="5">
        <f>MAX(0,H2888-FARMER_HRS)</f>
        <v>189.83150188586978</v>
      </c>
      <c r="K2888" s="2">
        <f>I2888*FARMER_RATE+J2888*TEMP_WORKER_RATE</f>
        <v>28295.685796629685</v>
      </c>
      <c r="L2888" s="2">
        <f>A2888*PRICE_TOM+B2888*PRICE_CAR+C2888*PRICE_MES</f>
        <v>56746</v>
      </c>
      <c r="M2888" s="2">
        <f>A2888*FERT_BED_TOM+B2888*FERT_BED_CAR+C2888*FERT_BED_MES</f>
        <v>8360</v>
      </c>
      <c r="N2888" s="6">
        <f>IF(AND(D2888&lt;=TOTAL_BEDS,J2888&lt;=TEMP_WORKER_MAX*TEMP_WORKER_HRS),1,0)</f>
        <v>1</v>
      </c>
      <c r="O2888" s="2">
        <f>L2888-M2888-K2888-FIXED_COSTS</f>
        <v>90.314203370315226</v>
      </c>
      <c r="P2888" s="2">
        <f>IF(N2888=1,O2888,"")</f>
        <v>90.314203370315226</v>
      </c>
    </row>
    <row r="2889">
      <c r="A2889" s="6">
        <v>4</v>
      </c>
      <c r="B2889" s="6">
        <v>9</v>
      </c>
      <c r="C2889" s="6">
        <v>2</v>
      </c>
      <c r="D2889" s="6">
        <f>A2889+B2889+C2889</f>
        <v>15</v>
      </c>
      <c r="E2889" s="5">
        <f>IF(A2889=0,0,A2889*LABOR_HRS_WK_TOM*SEASON_WEEKS*(1+DIM_PCT_TOM)^A2889)</f>
        <v>527.07600000000014</v>
      </c>
      <c r="F2889" s="5">
        <f>IF(B2889=0,0,B2889*LABOR_HRS_WK_CAR*SEASON_WEEKS*(1+DIM_PCT_CAR)^B2889)</f>
        <v>337.19300188586959</v>
      </c>
      <c r="G2889" s="5">
        <f>IF(C2889=0,0,C2889*LABOR_HRS_WK_MES*SEASON_WEEKS*(1+DIM_PCT_MES)^C2889)</f>
        <v>92.2640625</v>
      </c>
      <c r="H2889" s="5">
        <f>E2889+F2889+G2889</f>
        <v>956.53306438586981</v>
      </c>
      <c r="I2889" s="5">
        <f>MIN(H2889,FARMER_HRS)</f>
        <v>720</v>
      </c>
      <c r="J2889" s="5">
        <f>MAX(0,H2889-FARMER_HRS)</f>
        <v>236.53306438586981</v>
      </c>
      <c r="K2889" s="2">
        <f>I2889*FARMER_RATE+J2889*TEMP_WORKER_RATE</f>
        <v>29106.476812254685</v>
      </c>
      <c r="L2889" s="2">
        <f>A2889*PRICE_TOM+B2889*PRICE_CAR+C2889*PRICE_MES</f>
        <v>59446</v>
      </c>
      <c r="M2889" s="2">
        <f>A2889*FERT_BED_TOM+B2889*FERT_BED_CAR+C2889*FERT_BED_MES</f>
        <v>9240</v>
      </c>
      <c r="N2889" s="6">
        <f>IF(AND(D2889&lt;=TOTAL_BEDS,J2889&lt;=TEMP_WORKER_MAX*TEMP_WORKER_HRS),1,0)</f>
        <v>1</v>
      </c>
      <c r="O2889" s="2">
        <f>L2889-M2889-K2889-FIXED_COSTS</f>
        <v>1099.5231877453152</v>
      </c>
      <c r="P2889" s="2">
        <f>IF(N2889=1,O2889,"")</f>
        <v>1099.5231877453152</v>
      </c>
    </row>
    <row r="2890">
      <c r="A2890" s="6">
        <v>4</v>
      </c>
      <c r="B2890" s="6">
        <v>9</v>
      </c>
      <c r="C2890" s="6">
        <v>3</v>
      </c>
      <c r="D2890" s="6">
        <f>A2890+B2890+C2890</f>
        <v>16</v>
      </c>
      <c r="E2890" s="5">
        <f>IF(A2890=0,0,A2890*LABOR_HRS_WK_TOM*SEASON_WEEKS*(1+DIM_PCT_TOM)^A2890)</f>
        <v>527.07600000000014</v>
      </c>
      <c r="F2890" s="5">
        <f>IF(B2890=0,0,B2890*LABOR_HRS_WK_CAR*SEASON_WEEKS*(1+DIM_PCT_CAR)^B2890)</f>
        <v>337.19300188586959</v>
      </c>
      <c r="G2890" s="5">
        <f>IF(C2890=0,0,C2890*LABOR_HRS_WK_MES*SEASON_WEEKS*(1+DIM_PCT_MES)^C2890)</f>
        <v>140.12604492187498</v>
      </c>
      <c r="H2890" s="5">
        <f>E2890+F2890+G2890</f>
        <v>1004.3950468077447</v>
      </c>
      <c r="I2890" s="5">
        <f>MIN(H2890,FARMER_HRS)</f>
        <v>720</v>
      </c>
      <c r="J2890" s="5">
        <f>MAX(0,H2890-FARMER_HRS)</f>
        <v>284.39504680774473</v>
      </c>
      <c r="K2890" s="2">
        <f>I2890*FARMER_RATE+J2890*TEMP_WORKER_RATE</f>
        <v>29937.4140070789</v>
      </c>
      <c r="L2890" s="2">
        <f>A2890*PRICE_TOM+B2890*PRICE_CAR+C2890*PRICE_MES</f>
        <v>62146</v>
      </c>
      <c r="M2890" s="2">
        <f>A2890*FERT_BED_TOM+B2890*FERT_BED_CAR+C2890*FERT_BED_MES</f>
        <v>10120</v>
      </c>
      <c r="N2890" s="6">
        <f>IF(AND(D2890&lt;=TOTAL_BEDS,J2890&lt;=TEMP_WORKER_MAX*TEMP_WORKER_HRS),1,0)</f>
        <v>1</v>
      </c>
      <c r="O2890" s="2">
        <f>L2890-M2890-K2890-FIXED_COSTS</f>
        <v>2088.5859929211</v>
      </c>
      <c r="P2890" s="2">
        <f>IF(N2890=1,O2890,"")</f>
        <v>2088.5859929211</v>
      </c>
    </row>
    <row r="2891">
      <c r="A2891" s="6">
        <v>4</v>
      </c>
      <c r="B2891" s="6">
        <v>9</v>
      </c>
      <c r="C2891" s="6">
        <v>4</v>
      </c>
      <c r="D2891" s="6">
        <f>A2891+B2891+C2891</f>
        <v>17</v>
      </c>
      <c r="E2891" s="5">
        <f>IF(A2891=0,0,A2891*LABOR_HRS_WK_TOM*SEASON_WEEKS*(1+DIM_PCT_TOM)^A2891)</f>
        <v>527.07600000000014</v>
      </c>
      <c r="F2891" s="5">
        <f>IF(B2891=0,0,B2891*LABOR_HRS_WK_CAR*SEASON_WEEKS*(1+DIM_PCT_CAR)^B2891)</f>
        <v>337.19300188586959</v>
      </c>
      <c r="G2891" s="5">
        <f>IF(C2891=0,0,C2891*LABOR_HRS_WK_MES*SEASON_WEEKS*(1+DIM_PCT_MES)^C2891)</f>
        <v>189.17016064453119</v>
      </c>
      <c r="H2891" s="5">
        <f>E2891+F2891+G2891</f>
        <v>1053.4391625304011</v>
      </c>
      <c r="I2891" s="5">
        <f>MIN(H2891,FARMER_HRS)</f>
        <v>720</v>
      </c>
      <c r="J2891" s="5">
        <f>MAX(0,H2891-FARMER_HRS)</f>
        <v>333.43916253040106</v>
      </c>
      <c r="K2891" s="2">
        <f>I2891*FARMER_RATE+J2891*TEMP_WORKER_RATE</f>
        <v>30788.87434948613</v>
      </c>
      <c r="L2891" s="2">
        <f>A2891*PRICE_TOM+B2891*PRICE_CAR+C2891*PRICE_MES</f>
        <v>64846</v>
      </c>
      <c r="M2891" s="2">
        <f>A2891*FERT_BED_TOM+B2891*FERT_BED_CAR+C2891*FERT_BED_MES</f>
        <v>11000</v>
      </c>
      <c r="N2891" s="6">
        <f>IF(AND(D2891&lt;=TOTAL_BEDS,J2891&lt;=TEMP_WORKER_MAX*TEMP_WORKER_HRS),1,0)</f>
        <v>1</v>
      </c>
      <c r="O2891" s="2">
        <f>L2891-M2891-K2891-FIXED_COSTS</f>
        <v>3057.12565051387</v>
      </c>
      <c r="P2891" s="2">
        <f>IF(N2891=1,O2891,"")</f>
        <v>3057.12565051387</v>
      </c>
    </row>
    <row r="2892">
      <c r="A2892" s="6">
        <v>4</v>
      </c>
      <c r="B2892" s="6">
        <v>9</v>
      </c>
      <c r="C2892" s="6">
        <v>5</v>
      </c>
      <c r="D2892" s="6">
        <f>A2892+B2892+C2892</f>
        <v>18</v>
      </c>
      <c r="E2892" s="5">
        <f>IF(A2892=0,0,A2892*LABOR_HRS_WK_TOM*SEASON_WEEKS*(1+DIM_PCT_TOM)^A2892)</f>
        <v>527.07600000000014</v>
      </c>
      <c r="F2892" s="5">
        <f>IF(B2892=0,0,B2892*LABOR_HRS_WK_CAR*SEASON_WEEKS*(1+DIM_PCT_CAR)^B2892)</f>
        <v>337.19300188586959</v>
      </c>
      <c r="G2892" s="5">
        <f>IF(C2892=0,0,C2892*LABOR_HRS_WK_MES*SEASON_WEEKS*(1+DIM_PCT_MES)^C2892)</f>
        <v>239.41848456573481</v>
      </c>
      <c r="H2892" s="5">
        <f>E2892+F2892+G2892</f>
        <v>1103.6874864516046</v>
      </c>
      <c r="I2892" s="5">
        <f>MIN(H2892,FARMER_HRS)</f>
        <v>720</v>
      </c>
      <c r="J2892" s="5">
        <f>MAX(0,H2892-FARMER_HRS)</f>
        <v>383.68748645160463</v>
      </c>
      <c r="K2892" s="2">
        <f>I2892*FARMER_RATE+J2892*TEMP_WORKER_RATE</f>
        <v>31661.241084229245</v>
      </c>
      <c r="L2892" s="2">
        <f>A2892*PRICE_TOM+B2892*PRICE_CAR+C2892*PRICE_MES</f>
        <v>67546</v>
      </c>
      <c r="M2892" s="2">
        <f>A2892*FERT_BED_TOM+B2892*FERT_BED_CAR+C2892*FERT_BED_MES</f>
        <v>11880</v>
      </c>
      <c r="N2892" s="6">
        <f>IF(AND(D2892&lt;=TOTAL_BEDS,J2892&lt;=TEMP_WORKER_MAX*TEMP_WORKER_HRS),1,0)</f>
        <v>1</v>
      </c>
      <c r="O2892" s="2">
        <f>L2892-M2892-K2892-FIXED_COSTS</f>
        <v>4004.7589157707553</v>
      </c>
      <c r="P2892" s="2">
        <f>IF(N2892=1,O2892,"")</f>
        <v>4004.7589157707553</v>
      </c>
    </row>
    <row r="2893">
      <c r="A2893" s="6">
        <v>4</v>
      </c>
      <c r="B2893" s="6">
        <v>9</v>
      </c>
      <c r="C2893" s="6">
        <v>6</v>
      </c>
      <c r="D2893" s="6">
        <f>A2893+B2893+C2893</f>
        <v>19</v>
      </c>
      <c r="E2893" s="5">
        <f>IF(A2893=0,0,A2893*LABOR_HRS_WK_TOM*SEASON_WEEKS*(1+DIM_PCT_TOM)^A2893)</f>
        <v>527.07600000000014</v>
      </c>
      <c r="F2893" s="5">
        <f>IF(B2893=0,0,B2893*LABOR_HRS_WK_CAR*SEASON_WEEKS*(1+DIM_PCT_CAR)^B2893)</f>
        <v>337.19300188586959</v>
      </c>
      <c r="G2893" s="5">
        <f>IF(C2893=0,0,C2893*LABOR_HRS_WK_MES*SEASON_WEEKS*(1+DIM_PCT_MES)^C2893)</f>
        <v>290.89345874736773</v>
      </c>
      <c r="H2893" s="5">
        <f>E2893+F2893+G2893</f>
        <v>1155.1624606332375</v>
      </c>
      <c r="I2893" s="5">
        <f>MIN(H2893,FARMER_HRS)</f>
        <v>720</v>
      </c>
      <c r="J2893" s="5">
        <f>MAX(0,H2893-FARMER_HRS)</f>
        <v>435.16246063323752</v>
      </c>
      <c r="K2893" s="2">
        <f>I2893*FARMER_RATE+J2893*TEMP_WORKER_RATE</f>
        <v>32554.90383043815</v>
      </c>
      <c r="L2893" s="2">
        <f>A2893*PRICE_TOM+B2893*PRICE_CAR+C2893*PRICE_MES</f>
        <v>70246</v>
      </c>
      <c r="M2893" s="2">
        <f>A2893*FERT_BED_TOM+B2893*FERT_BED_CAR+C2893*FERT_BED_MES</f>
        <v>12760</v>
      </c>
      <c r="N2893" s="6">
        <f>IF(AND(D2893&lt;=TOTAL_BEDS,J2893&lt;=TEMP_WORKER_MAX*TEMP_WORKER_HRS),1,0)</f>
        <v>1</v>
      </c>
      <c r="O2893" s="2">
        <f>L2893-M2893-K2893-FIXED_COSTS</f>
        <v>4931.09616956185</v>
      </c>
      <c r="P2893" s="2">
        <f>IF(N2893=1,O2893,"")</f>
        <v>4931.09616956185</v>
      </c>
    </row>
    <row r="2894">
      <c r="A2894" s="6">
        <v>4</v>
      </c>
      <c r="B2894" s="6">
        <v>9</v>
      </c>
      <c r="C2894" s="6">
        <v>7</v>
      </c>
      <c r="D2894" s="6">
        <f>A2894+B2894+C2894</f>
        <v>20</v>
      </c>
      <c r="E2894" s="5">
        <f>IF(A2894=0,0,A2894*LABOR_HRS_WK_TOM*SEASON_WEEKS*(1+DIM_PCT_TOM)^A2894)</f>
        <v>527.07600000000014</v>
      </c>
      <c r="F2894" s="5">
        <f>IF(B2894=0,0,B2894*LABOR_HRS_WK_CAR*SEASON_WEEKS*(1+DIM_PCT_CAR)^B2894)</f>
        <v>337.19300188586959</v>
      </c>
      <c r="G2894" s="5">
        <f>IF(C2894=0,0,C2894*LABOR_HRS_WK_MES*SEASON_WEEKS*(1+DIM_PCT_MES)^C2894)</f>
        <v>343.61789814532818</v>
      </c>
      <c r="H2894" s="5">
        <f>E2894+F2894+G2894</f>
        <v>1207.8869000311979</v>
      </c>
      <c r="I2894" s="5">
        <f>MIN(H2894,FARMER_HRS)</f>
        <v>720</v>
      </c>
      <c r="J2894" s="5">
        <f>MAX(0,H2894-FARMER_HRS)</f>
        <v>487.88690003119791</v>
      </c>
      <c r="K2894" s="2">
        <f>I2894*FARMER_RATE+J2894*TEMP_WORKER_RATE</f>
        <v>33470.258681097184</v>
      </c>
      <c r="L2894" s="2">
        <f>A2894*PRICE_TOM+B2894*PRICE_CAR+C2894*PRICE_MES</f>
        <v>72946</v>
      </c>
      <c r="M2894" s="2">
        <f>A2894*FERT_BED_TOM+B2894*FERT_BED_CAR+C2894*FERT_BED_MES</f>
        <v>13640</v>
      </c>
      <c r="N2894" s="6">
        <f>IF(AND(D2894&lt;=TOTAL_BEDS,J2894&lt;=TEMP_WORKER_MAX*TEMP_WORKER_HRS),1,0)</f>
        <v>1</v>
      </c>
      <c r="O2894" s="2">
        <f>L2894-M2894-K2894-FIXED_COSTS</f>
        <v>5835.7413189028157</v>
      </c>
      <c r="P2894" s="2">
        <f>IF(N2894=1,O2894,"")</f>
        <v>5835.7413189028157</v>
      </c>
    </row>
    <row r="2895">
      <c r="A2895" s="6">
        <v>4</v>
      </c>
      <c r="B2895" s="6">
        <v>9</v>
      </c>
      <c r="C2895" s="6">
        <v>8</v>
      </c>
      <c r="D2895" s="6">
        <f>A2895+B2895+C2895</f>
        <v>21</v>
      </c>
      <c r="E2895" s="5">
        <f>IF(A2895=0,0,A2895*LABOR_HRS_WK_TOM*SEASON_WEEKS*(1+DIM_PCT_TOM)^A2895)</f>
        <v>527.07600000000014</v>
      </c>
      <c r="F2895" s="5">
        <f>IF(B2895=0,0,B2895*LABOR_HRS_WK_CAR*SEASON_WEEKS*(1+DIM_PCT_CAR)^B2895)</f>
        <v>337.19300188586959</v>
      </c>
      <c r="G2895" s="5">
        <f>IF(C2895=0,0,C2895*LABOR_HRS_WK_MES*SEASON_WEEKS*(1+DIM_PCT_MES)^C2895)</f>
        <v>397.61499642530833</v>
      </c>
      <c r="H2895" s="5">
        <f>E2895+F2895+G2895</f>
        <v>1261.8839983111782</v>
      </c>
      <c r="I2895" s="5">
        <f>MIN(H2895,FARMER_HRS)</f>
        <v>720</v>
      </c>
      <c r="J2895" s="5">
        <f>MAX(0,H2895-FARMER_HRS)</f>
        <v>541.88399831117817</v>
      </c>
      <c r="K2895" s="2">
        <f>I2895*FARMER_RATE+J2895*TEMP_WORKER_RATE</f>
        <v>34407.708304013511</v>
      </c>
      <c r="L2895" s="2">
        <f>A2895*PRICE_TOM+B2895*PRICE_CAR+C2895*PRICE_MES</f>
        <v>75646</v>
      </c>
      <c r="M2895" s="2">
        <f>A2895*FERT_BED_TOM+B2895*FERT_BED_CAR+C2895*FERT_BED_MES</f>
        <v>14520</v>
      </c>
      <c r="N2895" s="6">
        <f>IF(AND(D2895&lt;=TOTAL_BEDS,J2895&lt;=TEMP_WORKER_MAX*TEMP_WORKER_HRS),1,0)</f>
        <v>1</v>
      </c>
      <c r="O2895" s="2">
        <f>L2895-M2895-K2895-FIXED_COSTS</f>
        <v>6718.2916959864888</v>
      </c>
      <c r="P2895" s="2">
        <f>IF(N2895=1,O2895,"")</f>
        <v>6718.2916959864888</v>
      </c>
    </row>
    <row r="2896">
      <c r="A2896" s="6">
        <v>4</v>
      </c>
      <c r="B2896" s="6">
        <v>9</v>
      </c>
      <c r="C2896" s="6">
        <v>9</v>
      </c>
      <c r="D2896" s="6">
        <f>A2896+B2896+C2896</f>
        <v>22</v>
      </c>
      <c r="E2896" s="5">
        <f>IF(A2896=0,0,A2896*LABOR_HRS_WK_TOM*SEASON_WEEKS*(1+DIM_PCT_TOM)^A2896)</f>
        <v>527.07600000000014</v>
      </c>
      <c r="F2896" s="5">
        <f>IF(B2896=0,0,B2896*LABOR_HRS_WK_CAR*SEASON_WEEKS*(1+DIM_PCT_CAR)^B2896)</f>
        <v>337.19300188586959</v>
      </c>
      <c r="G2896" s="5">
        <f>IF(C2896=0,0,C2896*LABOR_HRS_WK_MES*SEASON_WEEKS*(1+DIM_PCT_MES)^C2896)</f>
        <v>452.90833186570273</v>
      </c>
      <c r="H2896" s="5">
        <f>E2896+F2896+G2896</f>
        <v>1317.1773337515724</v>
      </c>
      <c r="I2896" s="5">
        <f>MIN(H2896,FARMER_HRS)</f>
        <v>720</v>
      </c>
      <c r="J2896" s="5">
        <f>MAX(0,H2896-FARMER_HRS)</f>
        <v>597.17733375157241</v>
      </c>
      <c r="K2896" s="2">
        <f>I2896*FARMER_RATE+J2896*TEMP_WORKER_RATE</f>
        <v>35367.662044298129</v>
      </c>
      <c r="L2896" s="2">
        <f>A2896*PRICE_TOM+B2896*PRICE_CAR+C2896*PRICE_MES</f>
        <v>78346</v>
      </c>
      <c r="M2896" s="2">
        <f>A2896*FERT_BED_TOM+B2896*FERT_BED_CAR+C2896*FERT_BED_MES</f>
        <v>15400</v>
      </c>
      <c r="N2896" s="6">
        <f>IF(AND(D2896&lt;=TOTAL_BEDS,J2896&lt;=TEMP_WORKER_MAX*TEMP_WORKER_HRS),1,0)</f>
        <v>1</v>
      </c>
      <c r="O2896" s="2">
        <f>L2896-M2896-K2896-FIXED_COSTS</f>
        <v>7578.3379557018707</v>
      </c>
      <c r="P2896" s="2">
        <f>IF(N2896=1,O2896,"")</f>
        <v>7578.3379557018707</v>
      </c>
    </row>
    <row r="2897">
      <c r="A2897" s="6">
        <v>4</v>
      </c>
      <c r="B2897" s="6">
        <v>9</v>
      </c>
      <c r="C2897" s="6">
        <v>10</v>
      </c>
      <c r="D2897" s="6">
        <f>A2897+B2897+C2897</f>
        <v>23</v>
      </c>
      <c r="E2897" s="5">
        <f>IF(A2897=0,0,A2897*LABOR_HRS_WK_TOM*SEASON_WEEKS*(1+DIM_PCT_TOM)^A2897)</f>
        <v>527.07600000000014</v>
      </c>
      <c r="F2897" s="5">
        <f>IF(B2897=0,0,B2897*LABOR_HRS_WK_CAR*SEASON_WEEKS*(1+DIM_PCT_CAR)^B2897)</f>
        <v>337.19300188586959</v>
      </c>
      <c r="G2897" s="5">
        <f>IF(C2897=0,0,C2897*LABOR_HRS_WK_MES*SEASON_WEEKS*(1+DIM_PCT_MES)^C2897)</f>
        <v>509.52187334891551</v>
      </c>
      <c r="H2897" s="5">
        <f>E2897+F2897+G2897</f>
        <v>1373.7908752347853</v>
      </c>
      <c r="I2897" s="5">
        <f>MIN(H2897,FARMER_HRS)</f>
        <v>720</v>
      </c>
      <c r="J2897" s="5">
        <f>MAX(0,H2897-FARMER_HRS)</f>
        <v>653.79087523478529</v>
      </c>
      <c r="K2897" s="2">
        <f>I2897*FARMER_RATE+J2897*TEMP_WORKER_RATE</f>
        <v>36350.536028381684</v>
      </c>
      <c r="L2897" s="2">
        <f>A2897*PRICE_TOM+B2897*PRICE_CAR+C2897*PRICE_MES</f>
        <v>81046</v>
      </c>
      <c r="M2897" s="2">
        <f>A2897*FERT_BED_TOM+B2897*FERT_BED_CAR+C2897*FERT_BED_MES</f>
        <v>16280</v>
      </c>
      <c r="N2897" s="6">
        <f>IF(AND(D2897&lt;=TOTAL_BEDS,J2897&lt;=TEMP_WORKER_MAX*TEMP_WORKER_HRS),1,0)</f>
        <v>1</v>
      </c>
      <c r="O2897" s="2">
        <f>L2897-M2897-K2897-FIXED_COSTS</f>
        <v>8415.4639716183156</v>
      </c>
      <c r="P2897" s="2">
        <f>IF(N2897=1,O2897,"")</f>
        <v>8415.4639716183156</v>
      </c>
    </row>
    <row r="2898">
      <c r="A2898" s="6">
        <v>4</v>
      </c>
      <c r="B2898" s="6">
        <v>9</v>
      </c>
      <c r="C2898" s="6">
        <v>11</v>
      </c>
      <c r="D2898" s="6">
        <f>A2898+B2898+C2898</f>
        <v>24</v>
      </c>
      <c r="E2898" s="5">
        <f>IF(A2898=0,0,A2898*LABOR_HRS_WK_TOM*SEASON_WEEKS*(1+DIM_PCT_TOM)^A2898)</f>
        <v>527.07600000000014</v>
      </c>
      <c r="F2898" s="5">
        <f>IF(B2898=0,0,B2898*LABOR_HRS_WK_CAR*SEASON_WEEKS*(1+DIM_PCT_CAR)^B2898)</f>
        <v>337.19300188586959</v>
      </c>
      <c r="G2898" s="5">
        <f>IF(C2898=0,0,C2898*LABOR_HRS_WK_MES*SEASON_WEEKS*(1+DIM_PCT_MES)^C2898)</f>
        <v>567.47998644235463</v>
      </c>
      <c r="H2898" s="5">
        <f>E2898+F2898+G2898</f>
        <v>1431.7489883282244</v>
      </c>
      <c r="I2898" s="5">
        <f>MIN(H2898,FARMER_HRS)</f>
        <v>720</v>
      </c>
      <c r="J2898" s="5">
        <f>MAX(0,H2898-FARMER_HRS)</f>
        <v>711.74898832822441</v>
      </c>
      <c r="K2898" s="2">
        <f>I2898*FARMER_RATE+J2898*TEMP_WORKER_RATE</f>
        <v>37356.753269587229</v>
      </c>
      <c r="L2898" s="2">
        <f>A2898*PRICE_TOM+B2898*PRICE_CAR+C2898*PRICE_MES</f>
        <v>83746</v>
      </c>
      <c r="M2898" s="2">
        <f>A2898*FERT_BED_TOM+B2898*FERT_BED_CAR+C2898*FERT_BED_MES</f>
        <v>17160</v>
      </c>
      <c r="N2898" s="6">
        <f>IF(AND(D2898&lt;=TOTAL_BEDS,J2898&lt;=TEMP_WORKER_MAX*TEMP_WORKER_HRS),1,0)</f>
        <v>1</v>
      </c>
      <c r="O2898" s="2">
        <f>L2898-M2898-K2898-FIXED_COSTS</f>
        <v>9229.2467304127713</v>
      </c>
      <c r="P2898" s="2">
        <f>IF(N2898=1,O2898,"")</f>
        <v>9229.2467304127713</v>
      </c>
    </row>
    <row r="2899">
      <c r="A2899" s="6">
        <v>4</v>
      </c>
      <c r="B2899" s="6">
        <v>9</v>
      </c>
      <c r="C2899" s="6">
        <v>12</v>
      </c>
      <c r="D2899" s="6">
        <f>A2899+B2899+C2899</f>
        <v>25</v>
      </c>
      <c r="E2899" s="5">
        <f>IF(A2899=0,0,A2899*LABOR_HRS_WK_TOM*SEASON_WEEKS*(1+DIM_PCT_TOM)^A2899)</f>
        <v>527.07600000000014</v>
      </c>
      <c r="F2899" s="5">
        <f>IF(B2899=0,0,B2899*LABOR_HRS_WK_CAR*SEASON_WEEKS*(1+DIM_PCT_CAR)^B2899)</f>
        <v>337.19300188586959</v>
      </c>
      <c r="G2899" s="5">
        <f>IF(C2899=0,0,C2899*LABOR_HRS_WK_MES*SEASON_WEEKS*(1+DIM_PCT_MES)^C2899)</f>
        <v>626.807439570419</v>
      </c>
      <c r="H2899" s="5">
        <f>E2899+F2899+G2899</f>
        <v>1491.0764414562886</v>
      </c>
      <c r="I2899" s="5">
        <f>MIN(H2899,FARMER_HRS)</f>
        <v>720</v>
      </c>
      <c r="J2899" s="5">
        <f>MAX(0,H2899-FARMER_HRS)</f>
        <v>771.07644145628865</v>
      </c>
      <c r="K2899" s="2">
        <f>I2899*FARMER_RATE+J2899*TEMP_WORKER_RATE</f>
        <v>38386.74377528279</v>
      </c>
      <c r="L2899" s="2">
        <f>A2899*PRICE_TOM+B2899*PRICE_CAR+C2899*PRICE_MES</f>
        <v>86446</v>
      </c>
      <c r="M2899" s="2">
        <f>A2899*FERT_BED_TOM+B2899*FERT_BED_CAR+C2899*FERT_BED_MES</f>
        <v>18040</v>
      </c>
      <c r="N2899" s="6">
        <f>IF(AND(D2899&lt;=TOTAL_BEDS,J2899&lt;=TEMP_WORKER_MAX*TEMP_WORKER_HRS),1,0)</f>
        <v>1</v>
      </c>
      <c r="O2899" s="2">
        <f>L2899-M2899-K2899-FIXED_COSTS</f>
        <v>10019.25622471721</v>
      </c>
      <c r="P2899" s="2">
        <f>IF(N2899=1,O2899,"")</f>
        <v>10019.25622471721</v>
      </c>
    </row>
    <row r="2900">
      <c r="A2900" s="6">
        <v>4</v>
      </c>
      <c r="B2900" s="6">
        <v>9</v>
      </c>
      <c r="C2900" s="6">
        <v>13</v>
      </c>
      <c r="D2900" s="6">
        <f>A2900+B2900+C2900</f>
        <v>26</v>
      </c>
      <c r="E2900" s="5">
        <f>IF(A2900=0,0,A2900*LABOR_HRS_WK_TOM*SEASON_WEEKS*(1+DIM_PCT_TOM)^A2900)</f>
        <v>527.07600000000014</v>
      </c>
      <c r="F2900" s="5">
        <f>IF(B2900=0,0,B2900*LABOR_HRS_WK_CAR*SEASON_WEEKS*(1+DIM_PCT_CAR)^B2900)</f>
        <v>337.19300188586959</v>
      </c>
      <c r="G2900" s="5">
        <f>IF(C2900=0,0,C2900*LABOR_HRS_WK_MES*SEASON_WEEKS*(1+DIM_PCT_MES)^C2900)</f>
        <v>687.52941027880331</v>
      </c>
      <c r="H2900" s="5">
        <f>E2900+F2900+G2900</f>
        <v>1551.7984121646732</v>
      </c>
      <c r="I2900" s="5">
        <f>MIN(H2900,FARMER_HRS)</f>
        <v>720</v>
      </c>
      <c r="J2900" s="5">
        <f>MAX(0,H2900-FARMER_HRS)</f>
        <v>831.79841216467321</v>
      </c>
      <c r="K2900" s="2">
        <f>I2900*FARMER_RATE+J2900*TEMP_WORKER_RATE</f>
        <v>39440.944655636689</v>
      </c>
      <c r="L2900" s="2">
        <f>A2900*PRICE_TOM+B2900*PRICE_CAR+C2900*PRICE_MES</f>
        <v>89146</v>
      </c>
      <c r="M2900" s="2">
        <f>A2900*FERT_BED_TOM+B2900*FERT_BED_CAR+C2900*FERT_BED_MES</f>
        <v>18920</v>
      </c>
      <c r="N2900" s="6">
        <f>IF(AND(D2900&lt;=TOTAL_BEDS,J2900&lt;=TEMP_WORKER_MAX*TEMP_WORKER_HRS),1,0)</f>
        <v>1</v>
      </c>
      <c r="O2900" s="2">
        <f>L2900-M2900-K2900-FIXED_COSTS</f>
        <v>10785.055344363311</v>
      </c>
      <c r="P2900" s="2">
        <f>IF(N2900=1,O2900,"")</f>
        <v>10785.055344363311</v>
      </c>
    </row>
    <row r="2901">
      <c r="A2901" s="6">
        <v>4</v>
      </c>
      <c r="B2901" s="6">
        <v>9</v>
      </c>
      <c r="C2901" s="6">
        <v>14</v>
      </c>
      <c r="D2901" s="6">
        <f>A2901+B2901+C2901</f>
        <v>27</v>
      </c>
      <c r="E2901" s="5">
        <f>IF(A2901=0,0,A2901*LABOR_HRS_WK_TOM*SEASON_WEEKS*(1+DIM_PCT_TOM)^A2901)</f>
        <v>527.07600000000014</v>
      </c>
      <c r="F2901" s="5">
        <f>IF(B2901=0,0,B2901*LABOR_HRS_WK_CAR*SEASON_WEEKS*(1+DIM_PCT_CAR)^B2901)</f>
        <v>337.19300188586959</v>
      </c>
      <c r="G2901" s="5">
        <f>IF(C2901=0,0,C2901*LABOR_HRS_WK_MES*SEASON_WEEKS*(1+DIM_PCT_MES)^C2901)</f>
        <v>749.67149159246435</v>
      </c>
      <c r="H2901" s="5">
        <f>E2901+F2901+G2901</f>
        <v>1613.9404934783342</v>
      </c>
      <c r="I2901" s="5">
        <f>MIN(H2901,FARMER_HRS)</f>
        <v>720</v>
      </c>
      <c r="J2901" s="5">
        <f>MAX(0,H2901-FARMER_HRS)</f>
        <v>893.94049347833425</v>
      </c>
      <c r="K2901" s="2">
        <f>I2901*FARMER_RATE+J2901*TEMP_WORKER_RATE</f>
        <v>40519.80023399886</v>
      </c>
      <c r="L2901" s="2">
        <f>A2901*PRICE_TOM+B2901*PRICE_CAR+C2901*PRICE_MES</f>
        <v>91846</v>
      </c>
      <c r="M2901" s="2">
        <f>A2901*FERT_BED_TOM+B2901*FERT_BED_CAR+C2901*FERT_BED_MES</f>
        <v>19800</v>
      </c>
      <c r="N2901" s="6">
        <f>IF(AND(D2901&lt;=TOTAL_BEDS,J2901&lt;=TEMP_WORKER_MAX*TEMP_WORKER_HRS),1,0)</f>
        <v>1</v>
      </c>
      <c r="O2901" s="2">
        <f>L2901-M2901-K2901-FIXED_COSTS</f>
        <v>11526.19976600114</v>
      </c>
      <c r="P2901" s="2">
        <f>IF(N2901=1,O2901,"")</f>
        <v>11526.19976600114</v>
      </c>
    </row>
    <row r="2902">
      <c r="A2902" s="6">
        <v>4</v>
      </c>
      <c r="B2902" s="6">
        <v>9</v>
      </c>
      <c r="C2902" s="6">
        <v>15</v>
      </c>
      <c r="D2902" s="6">
        <f>A2902+B2902+C2902</f>
        <v>28</v>
      </c>
      <c r="E2902" s="5">
        <f>IF(A2902=0,0,A2902*LABOR_HRS_WK_TOM*SEASON_WEEKS*(1+DIM_PCT_TOM)^A2902)</f>
        <v>527.07600000000014</v>
      </c>
      <c r="F2902" s="5">
        <f>IF(B2902=0,0,B2902*LABOR_HRS_WK_CAR*SEASON_WEEKS*(1+DIM_PCT_CAR)^B2902)</f>
        <v>337.19300188586959</v>
      </c>
      <c r="G2902" s="5">
        <f>IF(C2902=0,0,C2902*LABOR_HRS_WK_MES*SEASON_WEEKS*(1+DIM_PCT_MES)^C2902)</f>
        <v>813.25969846861074</v>
      </c>
      <c r="H2902" s="5">
        <f>E2902+F2902+G2902</f>
        <v>1677.5287003544804</v>
      </c>
      <c r="I2902" s="5">
        <f>MIN(H2902,FARMER_HRS)</f>
        <v>720</v>
      </c>
      <c r="J2902" s="5">
        <f>MAX(0,H2902-FARMER_HRS)</f>
        <v>957.52870035448041</v>
      </c>
      <c r="K2902" s="2">
        <f>I2902*FARMER_RATE+J2902*TEMP_WORKER_RATE</f>
        <v>41623.762158931946</v>
      </c>
      <c r="L2902" s="2">
        <f>A2902*PRICE_TOM+B2902*PRICE_CAR+C2902*PRICE_MES</f>
        <v>94546</v>
      </c>
      <c r="M2902" s="2">
        <f>A2902*FERT_BED_TOM+B2902*FERT_BED_CAR+C2902*FERT_BED_MES</f>
        <v>20680</v>
      </c>
      <c r="N2902" s="6">
        <f>IF(AND(D2902&lt;=TOTAL_BEDS,J2902&lt;=TEMP_WORKER_MAX*TEMP_WORKER_HRS),1,0)</f>
        <v>1</v>
      </c>
      <c r="O2902" s="2">
        <f>L2902-M2902-K2902-FIXED_COSTS</f>
        <v>12242.237841068054</v>
      </c>
      <c r="P2902" s="2">
        <f>IF(N2902=1,O2902,"")</f>
        <v>12242.237841068054</v>
      </c>
    </row>
    <row r="2903">
      <c r="A2903" s="6">
        <v>4</v>
      </c>
      <c r="B2903" s="6">
        <v>9</v>
      </c>
      <c r="C2903" s="6">
        <v>16</v>
      </c>
      <c r="D2903" s="6">
        <f>A2903+B2903+C2903</f>
        <v>29</v>
      </c>
      <c r="E2903" s="5">
        <f>IF(A2903=0,0,A2903*LABOR_HRS_WK_TOM*SEASON_WEEKS*(1+DIM_PCT_TOM)^A2903)</f>
        <v>527.07600000000014</v>
      </c>
      <c r="F2903" s="5">
        <f>IF(B2903=0,0,B2903*LABOR_HRS_WK_CAR*SEASON_WEEKS*(1+DIM_PCT_CAR)^B2903)</f>
        <v>337.19300188586959</v>
      </c>
      <c r="G2903" s="5">
        <f>IF(C2903=0,0,C2903*LABOR_HRS_WK_MES*SEASON_WEEKS*(1+DIM_PCT_MES)^C2903)</f>
        <v>878.32047434609967</v>
      </c>
      <c r="H2903" s="5">
        <f>E2903+F2903+G2903</f>
        <v>1742.5894762319695</v>
      </c>
      <c r="I2903" s="5">
        <f>MIN(H2903,FARMER_HRS)</f>
        <v>720</v>
      </c>
      <c r="J2903" s="5">
        <f>MAX(0,H2903-FARMER_HRS)</f>
        <v>1022.5894762319695</v>
      </c>
      <c r="K2903" s="2">
        <f>I2903*FARMER_RATE+J2903*TEMP_WORKER_RATE</f>
        <v>42753.289517916135</v>
      </c>
      <c r="L2903" s="2">
        <f>A2903*PRICE_TOM+B2903*PRICE_CAR+C2903*PRICE_MES</f>
        <v>97246</v>
      </c>
      <c r="M2903" s="2">
        <f>A2903*FERT_BED_TOM+B2903*FERT_BED_CAR+C2903*FERT_BED_MES</f>
        <v>21560</v>
      </c>
      <c r="N2903" s="6">
        <f>IF(AND(D2903&lt;=TOTAL_BEDS,J2903&lt;=TEMP_WORKER_MAX*TEMP_WORKER_HRS),1,0)</f>
        <v>1</v>
      </c>
      <c r="O2903" s="2">
        <f>L2903-M2903-K2903-FIXED_COSTS</f>
        <v>12932.710482083865</v>
      </c>
      <c r="P2903" s="2">
        <f>IF(N2903=1,O2903,"")</f>
        <v>12932.710482083865</v>
      </c>
    </row>
    <row r="2904">
      <c r="A2904" s="6">
        <v>4</v>
      </c>
      <c r="B2904" s="6">
        <v>9</v>
      </c>
      <c r="C2904" s="6">
        <v>17</v>
      </c>
      <c r="D2904" s="6">
        <f>A2904+B2904+C2904</f>
        <v>30</v>
      </c>
      <c r="E2904" s="5">
        <f>IF(A2904=0,0,A2904*LABOR_HRS_WK_TOM*SEASON_WEEKS*(1+DIM_PCT_TOM)^A2904)</f>
        <v>527.07600000000014</v>
      </c>
      <c r="F2904" s="5">
        <f>IF(B2904=0,0,B2904*LABOR_HRS_WK_CAR*SEASON_WEEKS*(1+DIM_PCT_CAR)^B2904)</f>
        <v>337.19300188586959</v>
      </c>
      <c r="G2904" s="5">
        <f>IF(C2904=0,0,C2904*LABOR_HRS_WK_MES*SEASON_WEEKS*(1+DIM_PCT_MES)^C2904)</f>
        <v>944.88069779263992</v>
      </c>
      <c r="H2904" s="5">
        <f>E2904+F2904+G2904</f>
        <v>1809.1496996785097</v>
      </c>
      <c r="I2904" s="5">
        <f>MIN(H2904,FARMER_HRS)</f>
        <v>720</v>
      </c>
      <c r="J2904" s="5">
        <f>MAX(0,H2904-FARMER_HRS)</f>
        <v>1089.1496996785097</v>
      </c>
      <c r="K2904" s="2">
        <f>I2904*FARMER_RATE+J2904*TEMP_WORKER_RATE</f>
        <v>43908.848952751905</v>
      </c>
      <c r="L2904" s="2">
        <f>A2904*PRICE_TOM+B2904*PRICE_CAR+C2904*PRICE_MES</f>
        <v>99946</v>
      </c>
      <c r="M2904" s="2">
        <f>A2904*FERT_BED_TOM+B2904*FERT_BED_CAR+C2904*FERT_BED_MES</f>
        <v>22440</v>
      </c>
      <c r="N2904" s="6">
        <f>IF(AND(D2904&lt;=TOTAL_BEDS,J2904&lt;=TEMP_WORKER_MAX*TEMP_WORKER_HRS),1,0)</f>
        <v>1</v>
      </c>
      <c r="O2904" s="2">
        <f>L2904-M2904-K2904-FIXED_COSTS</f>
        <v>13597.151047248095</v>
      </c>
      <c r="P2904" s="2">
        <f>IF(N2904=1,O2904,"")</f>
        <v>13597.151047248095</v>
      </c>
    </row>
    <row r="2905">
      <c r="A2905" s="6">
        <v>4</v>
      </c>
      <c r="B2905" s="6">
        <v>9</v>
      </c>
      <c r="C2905" s="6">
        <v>18</v>
      </c>
      <c r="D2905" s="6">
        <f>A2905+B2905+C2905</f>
        <v>31</v>
      </c>
      <c r="E2905" s="5">
        <f>IF(A2905=0,0,A2905*LABOR_HRS_WK_TOM*SEASON_WEEKS*(1+DIM_PCT_TOM)^A2905)</f>
        <v>527.07600000000014</v>
      </c>
      <c r="F2905" s="5">
        <f>IF(B2905=0,0,B2905*LABOR_HRS_WK_CAR*SEASON_WEEKS*(1+DIM_PCT_CAR)^B2905)</f>
        <v>337.19300188586959</v>
      </c>
      <c r="G2905" s="5">
        <f>IF(C2905=0,0,C2905*LABOR_HRS_WK_MES*SEASON_WEEKS*(1+DIM_PCT_MES)^C2905)</f>
        <v>1012.9676892512272</v>
      </c>
      <c r="H2905" s="5">
        <f>E2905+F2905+G2905</f>
        <v>1877.2366911370968</v>
      </c>
      <c r="I2905" s="5">
        <f>MIN(H2905,FARMER_HRS)</f>
        <v>720</v>
      </c>
      <c r="J2905" s="5">
        <f>MAX(0,H2905-FARMER_HRS)</f>
        <v>1157.2366911370968</v>
      </c>
      <c r="K2905" s="2">
        <f>I2905*FARMER_RATE+J2905*TEMP_WORKER_RATE</f>
        <v>45090.914776685706</v>
      </c>
      <c r="L2905" s="2">
        <f>A2905*PRICE_TOM+B2905*PRICE_CAR+C2905*PRICE_MES</f>
        <v>102646</v>
      </c>
      <c r="M2905" s="2">
        <f>A2905*FERT_BED_TOM+B2905*FERT_BED_CAR+C2905*FERT_BED_MES</f>
        <v>23320</v>
      </c>
      <c r="N2905" s="6">
        <f>IF(AND(D2905&lt;=TOTAL_BEDS,J2905&lt;=TEMP_WORKER_MAX*TEMP_WORKER_HRS),1,0)</f>
        <v>1</v>
      </c>
      <c r="O2905" s="2">
        <f>L2905-M2905-K2905-FIXED_COSTS</f>
        <v>14235.085223314294</v>
      </c>
      <c r="P2905" s="2">
        <f>IF(N2905=1,O2905,"")</f>
        <v>14235.085223314294</v>
      </c>
    </row>
    <row r="2906">
      <c r="A2906" s="6">
        <v>4</v>
      </c>
      <c r="B2906" s="6">
        <v>9</v>
      </c>
      <c r="C2906" s="6">
        <v>19</v>
      </c>
      <c r="D2906" s="6">
        <f>A2906+B2906+C2906</f>
        <v>32</v>
      </c>
      <c r="E2906" s="5">
        <f>IF(A2906=0,0,A2906*LABOR_HRS_WK_TOM*SEASON_WEEKS*(1+DIM_PCT_TOM)^A2906)</f>
        <v>527.07600000000014</v>
      </c>
      <c r="F2906" s="5">
        <f>IF(B2906=0,0,B2906*LABOR_HRS_WK_CAR*SEASON_WEEKS*(1+DIM_PCT_CAR)^B2906)</f>
        <v>337.19300188586959</v>
      </c>
      <c r="G2906" s="5">
        <f>IF(C2906=0,0,C2906*LABOR_HRS_WK_MES*SEASON_WEEKS*(1+DIM_PCT_MES)^C2906)</f>
        <v>1082.6092178872491</v>
      </c>
      <c r="H2906" s="5">
        <f>E2906+F2906+G2906</f>
        <v>1946.8782197731189</v>
      </c>
      <c r="I2906" s="5">
        <f>MIN(H2906,FARMER_HRS)</f>
        <v>720</v>
      </c>
      <c r="J2906" s="5">
        <f>MAX(0,H2906-FARMER_HRS)</f>
        <v>1226.8782197731189</v>
      </c>
      <c r="K2906" s="2">
        <f>I2906*FARMER_RATE+J2906*TEMP_WORKER_RATE</f>
        <v>46299.969093283318</v>
      </c>
      <c r="L2906" s="2">
        <f>A2906*PRICE_TOM+B2906*PRICE_CAR+C2906*PRICE_MES</f>
        <v>105346</v>
      </c>
      <c r="M2906" s="2">
        <f>A2906*FERT_BED_TOM+B2906*FERT_BED_CAR+C2906*FERT_BED_MES</f>
        <v>24200</v>
      </c>
      <c r="N2906" s="6">
        <f>IF(AND(D2906&lt;=TOTAL_BEDS,J2906&lt;=TEMP_WORKER_MAX*TEMP_WORKER_HRS),1,0)</f>
        <v>1</v>
      </c>
      <c r="O2906" s="2">
        <f>L2906-M2906-K2906-FIXED_COSTS</f>
        <v>14846.030906716682</v>
      </c>
      <c r="P2906" s="2">
        <f>IF(N2906=1,O2906,"")</f>
        <v>14846.030906716682</v>
      </c>
    </row>
    <row r="2907">
      <c r="A2907" s="6">
        <v>4</v>
      </c>
      <c r="B2907" s="6">
        <v>9</v>
      </c>
      <c r="C2907" s="6">
        <v>20</v>
      </c>
      <c r="D2907" s="6">
        <f>A2907+B2907+C2907</f>
        <v>33</v>
      </c>
      <c r="E2907" s="5">
        <f>IF(A2907=0,0,A2907*LABOR_HRS_WK_TOM*SEASON_WEEKS*(1+DIM_PCT_TOM)^A2907)</f>
        <v>527.07600000000014</v>
      </c>
      <c r="F2907" s="5">
        <f>IF(B2907=0,0,B2907*LABOR_HRS_WK_CAR*SEASON_WEEKS*(1+DIM_PCT_CAR)^B2907)</f>
        <v>337.19300188586959</v>
      </c>
      <c r="G2907" s="5">
        <f>IF(C2907=0,0,C2907*LABOR_HRS_WK_MES*SEASON_WEEKS*(1+DIM_PCT_MES)^C2907)</f>
        <v>1153.8335085377259</v>
      </c>
      <c r="H2907" s="5">
        <f>E2907+F2907+G2907</f>
        <v>2018.1025104235957</v>
      </c>
      <c r="I2907" s="5">
        <f>MIN(H2907,FARMER_HRS)</f>
        <v>720</v>
      </c>
      <c r="J2907" s="5">
        <f>MAX(0,H2907-FARMER_HRS)</f>
        <v>1298.1025104235957</v>
      </c>
      <c r="K2907" s="2">
        <f>I2907*FARMER_RATE+J2907*TEMP_WORKER_RATE</f>
        <v>47536.501917076312</v>
      </c>
      <c r="L2907" s="2">
        <f>A2907*PRICE_TOM+B2907*PRICE_CAR+C2907*PRICE_MES</f>
        <v>108046</v>
      </c>
      <c r="M2907" s="2">
        <f>A2907*FERT_BED_TOM+B2907*FERT_BED_CAR+C2907*FERT_BED_MES</f>
        <v>25080</v>
      </c>
      <c r="N2907" s="6">
        <f>IF(AND(D2907&lt;=TOTAL_BEDS,J2907&lt;=TEMP_WORKER_MAX*TEMP_WORKER_HRS),1,0)</f>
        <v>1</v>
      </c>
      <c r="O2907" s="2">
        <f>L2907-M2907-K2907-FIXED_COSTS</f>
        <v>15429.498082923688</v>
      </c>
      <c r="P2907" s="2">
        <f>IF(N2907=1,O2907,"")</f>
        <v>15429.498082923688</v>
      </c>
    </row>
    <row r="2908">
      <c r="A2908" s="6">
        <v>4</v>
      </c>
      <c r="B2908" s="6">
        <v>9</v>
      </c>
      <c r="C2908" s="6">
        <v>21</v>
      </c>
      <c r="D2908" s="6">
        <f>A2908+B2908+C2908</f>
        <v>34</v>
      </c>
      <c r="E2908" s="5">
        <f>IF(A2908=0,0,A2908*LABOR_HRS_WK_TOM*SEASON_WEEKS*(1+DIM_PCT_TOM)^A2908)</f>
        <v>527.07600000000014</v>
      </c>
      <c r="F2908" s="5">
        <f>IF(B2908=0,0,B2908*LABOR_HRS_WK_CAR*SEASON_WEEKS*(1+DIM_PCT_CAR)^B2908)</f>
        <v>337.19300188586959</v>
      </c>
      <c r="G2908" s="5">
        <f>IF(C2908=0,0,C2908*LABOR_HRS_WK_MES*SEASON_WEEKS*(1+DIM_PCT_MES)^C2908)</f>
        <v>1226.6692487641699</v>
      </c>
      <c r="H2908" s="5">
        <f>E2908+F2908+G2908</f>
        <v>2090.9382506500397</v>
      </c>
      <c r="I2908" s="5">
        <f>MIN(H2908,FARMER_HRS)</f>
        <v>720</v>
      </c>
      <c r="J2908" s="5">
        <f>MAX(0,H2908-FARMER_HRS)</f>
        <v>1370.9382506500397</v>
      </c>
      <c r="K2908" s="2">
        <f>I2908*FARMER_RATE+J2908*TEMP_WORKER_RATE</f>
        <v>48801.011296007637</v>
      </c>
      <c r="L2908" s="2">
        <f>A2908*PRICE_TOM+B2908*PRICE_CAR+C2908*PRICE_MES</f>
        <v>110746</v>
      </c>
      <c r="M2908" s="2">
        <f>A2908*FERT_BED_TOM+B2908*FERT_BED_CAR+C2908*FERT_BED_MES</f>
        <v>25960</v>
      </c>
      <c r="N2908" s="6">
        <f>IF(AND(D2908&lt;=TOTAL_BEDS,J2908&lt;=TEMP_WORKER_MAX*TEMP_WORKER_HRS),1,0)</f>
        <v>1</v>
      </c>
      <c r="O2908" s="2">
        <f>L2908-M2908-K2908-FIXED_COSTS</f>
        <v>15984.988703992363</v>
      </c>
      <c r="P2908" s="2">
        <f>IF(N2908=1,O2908,"")</f>
        <v>15984.988703992363</v>
      </c>
    </row>
    <row r="2909">
      <c r="A2909" s="6">
        <v>4</v>
      </c>
      <c r="B2909" s="6">
        <v>9</v>
      </c>
      <c r="C2909" s="6">
        <v>22</v>
      </c>
      <c r="D2909" s="6">
        <f>A2909+B2909+C2909</f>
        <v>35</v>
      </c>
      <c r="E2909" s="5">
        <f>IF(A2909=0,0,A2909*LABOR_HRS_WK_TOM*SEASON_WEEKS*(1+DIM_PCT_TOM)^A2909)</f>
        <v>527.07600000000014</v>
      </c>
      <c r="F2909" s="5">
        <f>IF(B2909=0,0,B2909*LABOR_HRS_WK_CAR*SEASON_WEEKS*(1+DIM_PCT_CAR)^B2909)</f>
        <v>337.19300188586959</v>
      </c>
      <c r="G2909" s="5">
        <f>IF(C2909=0,0,C2909*LABOR_HRS_WK_MES*SEASON_WEEKS*(1+DIM_PCT_MES)^C2909)</f>
        <v>1301.1455960105659</v>
      </c>
      <c r="H2909" s="5">
        <f>E2909+F2909+G2909</f>
        <v>2165.4145978964357</v>
      </c>
      <c r="I2909" s="5">
        <f>MIN(H2909,FARMER_HRS)</f>
        <v>720</v>
      </c>
      <c r="J2909" s="5">
        <f>MAX(0,H2909-FARMER_HRS)</f>
        <v>1445.4145978964357</v>
      </c>
      <c r="K2909" s="2">
        <f>I2909*FARMER_RATE+J2909*TEMP_WORKER_RATE</f>
        <v>50094.003435702005</v>
      </c>
      <c r="L2909" s="2">
        <f>A2909*PRICE_TOM+B2909*PRICE_CAR+C2909*PRICE_MES</f>
        <v>113446</v>
      </c>
      <c r="M2909" s="2">
        <f>A2909*FERT_BED_TOM+B2909*FERT_BED_CAR+C2909*FERT_BED_MES</f>
        <v>26840</v>
      </c>
      <c r="N2909" s="6">
        <f>IF(AND(D2909&lt;=TOTAL_BEDS,J2909&lt;=TEMP_WORKER_MAX*TEMP_WORKER_HRS),1,0)</f>
        <v>1</v>
      </c>
      <c r="O2909" s="2">
        <f>L2909-M2909-K2909-FIXED_COSTS</f>
        <v>16511.996564297995</v>
      </c>
      <c r="P2909" s="2">
        <f>IF(N2909=1,O2909,"")</f>
        <v>16511.996564297995</v>
      </c>
    </row>
    <row r="2910">
      <c r="A2910" s="6">
        <v>4</v>
      </c>
      <c r="B2910" s="6">
        <v>9</v>
      </c>
      <c r="C2910" s="6">
        <v>23</v>
      </c>
      <c r="D2910" s="6">
        <f>A2910+B2910+C2910</f>
        <v>36</v>
      </c>
      <c r="E2910" s="5">
        <f>IF(A2910=0,0,A2910*LABOR_HRS_WK_TOM*SEASON_WEEKS*(1+DIM_PCT_TOM)^A2910)</f>
        <v>527.07600000000014</v>
      </c>
      <c r="F2910" s="5">
        <f>IF(B2910=0,0,B2910*LABOR_HRS_WK_CAR*SEASON_WEEKS*(1+DIM_PCT_CAR)^B2910)</f>
        <v>337.19300188586959</v>
      </c>
      <c r="G2910" s="5">
        <f>IF(C2910=0,0,C2910*LABOR_HRS_WK_MES*SEASON_WEEKS*(1+DIM_PCT_MES)^C2910)</f>
        <v>1377.2921848680023</v>
      </c>
      <c r="H2910" s="5">
        <f>E2910+F2910+G2910</f>
        <v>2241.5611867538719</v>
      </c>
      <c r="I2910" s="5">
        <f>MIN(H2910,FARMER_HRS)</f>
        <v>720</v>
      </c>
      <c r="J2910" s="5">
        <f>MAX(0,H2910-FARMER_HRS)</f>
        <v>1521.5611867538719</v>
      </c>
      <c r="K2910" s="2">
        <f>I2910*FARMER_RATE+J2910*TEMP_WORKER_RATE</f>
        <v>51415.992825588051</v>
      </c>
      <c r="L2910" s="2">
        <f>A2910*PRICE_TOM+B2910*PRICE_CAR+C2910*PRICE_MES</f>
        <v>116146</v>
      </c>
      <c r="M2910" s="2">
        <f>A2910*FERT_BED_TOM+B2910*FERT_BED_CAR+C2910*FERT_BED_MES</f>
        <v>27720</v>
      </c>
      <c r="N2910" s="6">
        <f>IF(AND(D2910&lt;=TOTAL_BEDS,J2910&lt;=TEMP_WORKER_MAX*TEMP_WORKER_HRS),1,0)</f>
        <v>1</v>
      </c>
      <c r="O2910" s="2">
        <f>L2910-M2910-K2910-FIXED_COSTS</f>
        <v>17010.007174411949</v>
      </c>
      <c r="P2910" s="2">
        <f>IF(N2910=1,O2910,"")</f>
        <v>17010.007174411949</v>
      </c>
    </row>
    <row r="2911">
      <c r="A2911" s="6">
        <v>4</v>
      </c>
      <c r="B2911" s="6">
        <v>9</v>
      </c>
      <c r="C2911" s="6">
        <v>24</v>
      </c>
      <c r="D2911" s="6">
        <f>A2911+B2911+C2911</f>
        <v>37</v>
      </c>
      <c r="E2911" s="5">
        <f>IF(A2911=0,0,A2911*LABOR_HRS_WK_TOM*SEASON_WEEKS*(1+DIM_PCT_TOM)^A2911)</f>
        <v>527.07600000000014</v>
      </c>
      <c r="F2911" s="5">
        <f>IF(B2911=0,0,B2911*LABOR_HRS_WK_CAR*SEASON_WEEKS*(1+DIM_PCT_CAR)^B2911)</f>
        <v>337.19300188586959</v>
      </c>
      <c r="G2911" s="5">
        <f>IF(C2911=0,0,C2911*LABOR_HRS_WK_MES*SEASON_WEEKS*(1+DIM_PCT_MES)^C2911)</f>
        <v>1455.139134447498</v>
      </c>
      <c r="H2911" s="5">
        <f>E2911+F2911+G2911</f>
        <v>2319.408136333368</v>
      </c>
      <c r="I2911" s="5">
        <f>MIN(H2911,FARMER_HRS)</f>
        <v>720</v>
      </c>
      <c r="J2911" s="5">
        <f>MAX(0,H2911-FARMER_HRS)</f>
        <v>1599.408136333368</v>
      </c>
      <c r="K2911" s="2">
        <f>I2911*FARMER_RATE+J2911*TEMP_WORKER_RATE</f>
        <v>52767.502366898749</v>
      </c>
      <c r="L2911" s="2">
        <f>A2911*PRICE_TOM+B2911*PRICE_CAR+C2911*PRICE_MES</f>
        <v>118846</v>
      </c>
      <c r="M2911" s="2">
        <f>A2911*FERT_BED_TOM+B2911*FERT_BED_CAR+C2911*FERT_BED_MES</f>
        <v>28600</v>
      </c>
      <c r="N2911" s="6">
        <f>IF(AND(D2911&lt;=TOTAL_BEDS,J2911&lt;=TEMP_WORKER_MAX*TEMP_WORKER_HRS),1,0)</f>
        <v>1</v>
      </c>
      <c r="O2911" s="2">
        <f>L2911-M2911-K2911-FIXED_COSTS</f>
        <v>17478.497633101251</v>
      </c>
      <c r="P2911" s="2">
        <f>IF(N2911=1,O2911,"")</f>
        <v>17478.497633101251</v>
      </c>
    </row>
    <row r="2912">
      <c r="A2912" s="6">
        <v>4</v>
      </c>
      <c r="B2912" s="6">
        <v>9</v>
      </c>
      <c r="C2912" s="6">
        <v>25</v>
      </c>
      <c r="D2912" s="6">
        <f>A2912+B2912+C2912</f>
        <v>38</v>
      </c>
      <c r="E2912" s="5">
        <f>IF(A2912=0,0,A2912*LABOR_HRS_WK_TOM*SEASON_WEEKS*(1+DIM_PCT_TOM)^A2912)</f>
        <v>527.07600000000014</v>
      </c>
      <c r="F2912" s="5">
        <f>IF(B2912=0,0,B2912*LABOR_HRS_WK_CAR*SEASON_WEEKS*(1+DIM_PCT_CAR)^B2912)</f>
        <v>337.19300188586959</v>
      </c>
      <c r="G2912" s="5">
        <f>IF(C2912=0,0,C2912*LABOR_HRS_WK_MES*SEASON_WEEKS*(1+DIM_PCT_MES)^C2912)</f>
        <v>1534.7170558625955</v>
      </c>
      <c r="H2912" s="5">
        <f>E2912+F2912+G2912</f>
        <v>2398.9860577484651</v>
      </c>
      <c r="I2912" s="5">
        <f>MIN(H2912,FARMER_HRS)</f>
        <v>720</v>
      </c>
      <c r="J2912" s="5">
        <f>MAX(0,H2912-FARMER_HRS)</f>
        <v>1678.9860577484651</v>
      </c>
      <c r="K2912" s="2">
        <f>I2912*FARMER_RATE+J2912*TEMP_WORKER_RATE</f>
        <v>54149.063502577519</v>
      </c>
      <c r="L2912" s="2">
        <f>A2912*PRICE_TOM+B2912*PRICE_CAR+C2912*PRICE_MES</f>
        <v>121546</v>
      </c>
      <c r="M2912" s="2">
        <f>A2912*FERT_BED_TOM+B2912*FERT_BED_CAR+C2912*FERT_BED_MES</f>
        <v>29480</v>
      </c>
      <c r="N2912" s="6">
        <f>IF(AND(D2912&lt;=TOTAL_BEDS,J2912&lt;=TEMP_WORKER_MAX*TEMP_WORKER_HRS),1,0)</f>
        <v>1</v>
      </c>
      <c r="O2912" s="2">
        <f>L2912-M2912-K2912-FIXED_COSTS</f>
        <v>17916.936497422481</v>
      </c>
      <c r="P2912" s="2">
        <f>IF(N2912=1,O2912,"")</f>
        <v>17916.936497422481</v>
      </c>
    </row>
    <row r="2913">
      <c r="A2913" s="6">
        <v>4</v>
      </c>
      <c r="B2913" s="6">
        <v>9</v>
      </c>
      <c r="C2913" s="6">
        <v>26</v>
      </c>
      <c r="D2913" s="6">
        <f>A2913+B2913+C2913</f>
        <v>39</v>
      </c>
      <c r="E2913" s="5">
        <f>IF(A2913=0,0,A2913*LABOR_HRS_WK_TOM*SEASON_WEEKS*(1+DIM_PCT_TOM)^A2913)</f>
        <v>527.07600000000014</v>
      </c>
      <c r="F2913" s="5">
        <f>IF(B2913=0,0,B2913*LABOR_HRS_WK_CAR*SEASON_WEEKS*(1+DIM_PCT_CAR)^B2913)</f>
        <v>337.19300188586959</v>
      </c>
      <c r="G2913" s="5">
        <f>IF(C2913=0,0,C2913*LABOR_HRS_WK_MES*SEASON_WEEKS*(1+DIM_PCT_MES)^C2913)</f>
        <v>1616.0570598233128</v>
      </c>
      <c r="H2913" s="5">
        <f>E2913+F2913+G2913</f>
        <v>2480.3260617091828</v>
      </c>
      <c r="I2913" s="5">
        <f>MIN(H2913,FARMER_HRS)</f>
        <v>720</v>
      </c>
      <c r="J2913" s="5">
        <f>MAX(0,H2913-FARMER_HRS)</f>
        <v>1760.3260617091828</v>
      </c>
      <c r="K2913" s="2">
        <f>I2913*FARMER_RATE+J2913*TEMP_WORKER_RATE</f>
        <v>55561.216349117756</v>
      </c>
      <c r="L2913" s="2">
        <f>A2913*PRICE_TOM+B2913*PRICE_CAR+C2913*PRICE_MES</f>
        <v>124246</v>
      </c>
      <c r="M2913" s="2">
        <f>A2913*FERT_BED_TOM+B2913*FERT_BED_CAR+C2913*FERT_BED_MES</f>
        <v>30360</v>
      </c>
      <c r="N2913" s="6">
        <f>IF(AND(D2913&lt;=TOTAL_BEDS,J2913&lt;=TEMP_WORKER_MAX*TEMP_WORKER_HRS),1,0)</f>
        <v>1</v>
      </c>
      <c r="O2913" s="2">
        <f>L2913-M2913-K2913-FIXED_COSTS</f>
        <v>18324.783650882244</v>
      </c>
      <c r="P2913" s="2">
        <f>IF(N2913=1,O2913,"")</f>
        <v>18324.783650882244</v>
      </c>
    </row>
    <row r="2914">
      <c r="A2914" s="6">
        <v>4</v>
      </c>
      <c r="B2914" s="6">
        <v>9</v>
      </c>
      <c r="C2914" s="6">
        <v>27</v>
      </c>
      <c r="D2914" s="6">
        <f>A2914+B2914+C2914</f>
        <v>40</v>
      </c>
      <c r="E2914" s="5">
        <f>IF(A2914=0,0,A2914*LABOR_HRS_WK_TOM*SEASON_WEEKS*(1+DIM_PCT_TOM)^A2914)</f>
        <v>527.07600000000014</v>
      </c>
      <c r="F2914" s="5">
        <f>IF(B2914=0,0,B2914*LABOR_HRS_WK_CAR*SEASON_WEEKS*(1+DIM_PCT_CAR)^B2914)</f>
        <v>337.19300188586959</v>
      </c>
      <c r="G2914" s="5">
        <f>IF(C2914=0,0,C2914*LABOR_HRS_WK_MES*SEASON_WEEKS*(1+DIM_PCT_MES)^C2914)</f>
        <v>1699.19076434307</v>
      </c>
      <c r="H2914" s="5">
        <f>E2914+F2914+G2914</f>
        <v>2563.4597662289398</v>
      </c>
      <c r="I2914" s="5">
        <f>MIN(H2914,FARMER_HRS)</f>
        <v>720</v>
      </c>
      <c r="J2914" s="5">
        <f>MAX(0,H2914-FARMER_HRS)</f>
        <v>1843.4597662289398</v>
      </c>
      <c r="K2914" s="2">
        <f>I2914*FARMER_RATE+J2914*TEMP_WORKER_RATE</f>
        <v>57004.509830363539</v>
      </c>
      <c r="L2914" s="2">
        <f>A2914*PRICE_TOM+B2914*PRICE_CAR+C2914*PRICE_MES</f>
        <v>126946</v>
      </c>
      <c r="M2914" s="2">
        <f>A2914*FERT_BED_TOM+B2914*FERT_BED_CAR+C2914*FERT_BED_MES</f>
        <v>31240</v>
      </c>
      <c r="N2914" s="6">
        <f>IF(AND(D2914&lt;=TOTAL_BEDS,J2914&lt;=TEMP_WORKER_MAX*TEMP_WORKER_HRS),1,0)</f>
        <v>1</v>
      </c>
      <c r="O2914" s="2">
        <f>L2914-M2914-K2914-FIXED_COSTS</f>
        <v>18701.490169636461</v>
      </c>
      <c r="P2914" s="2">
        <f>IF(N2914=1,O2914,"")</f>
        <v>18701.490169636461</v>
      </c>
    </row>
    <row r="2915">
      <c r="A2915" s="6">
        <v>4</v>
      </c>
      <c r="B2915" s="6">
        <v>9</v>
      </c>
      <c r="C2915" s="6">
        <v>28</v>
      </c>
      <c r="D2915" s="6">
        <f>A2915+B2915+C2915</f>
        <v>41</v>
      </c>
      <c r="E2915" s="5">
        <f>IF(A2915=0,0,A2915*LABOR_HRS_WK_TOM*SEASON_WEEKS*(1+DIM_PCT_TOM)^A2915)</f>
        <v>527.07600000000014</v>
      </c>
      <c r="F2915" s="5">
        <f>IF(B2915=0,0,B2915*LABOR_HRS_WK_CAR*SEASON_WEEKS*(1+DIM_PCT_CAR)^B2915)</f>
        <v>337.19300188586959</v>
      </c>
      <c r="G2915" s="5">
        <f>IF(C2915=0,0,C2915*LABOR_HRS_WK_MES*SEASON_WEEKS*(1+DIM_PCT_MES)^C2915)</f>
        <v>1784.1503025602233</v>
      </c>
      <c r="H2915" s="5">
        <f>E2915+F2915+G2915</f>
        <v>2648.4193044460931</v>
      </c>
      <c r="I2915" s="5">
        <f>MIN(H2915,FARMER_HRS)</f>
        <v>720</v>
      </c>
      <c r="J2915" s="5">
        <f>MAX(0,H2915-FARMER_HRS)</f>
        <v>1928.4193044460931</v>
      </c>
      <c r="K2915" s="2">
        <f>I2915*FARMER_RATE+J2915*TEMP_WORKER_RATE</f>
        <v>58479.501813300223</v>
      </c>
      <c r="L2915" s="2">
        <f>A2915*PRICE_TOM+B2915*PRICE_CAR+C2915*PRICE_MES</f>
        <v>129646</v>
      </c>
      <c r="M2915" s="2">
        <f>A2915*FERT_BED_TOM+B2915*FERT_BED_CAR+C2915*FERT_BED_MES</f>
        <v>32120</v>
      </c>
      <c r="N2915" s="6">
        <f>IF(AND(D2915&lt;=TOTAL_BEDS,J2915&lt;=TEMP_WORKER_MAX*TEMP_WORKER_HRS),1,0)</f>
        <v>1</v>
      </c>
      <c r="O2915" s="2">
        <f>L2915-M2915-K2915-FIXED_COSTS</f>
        <v>19046.498186699777</v>
      </c>
      <c r="P2915" s="2">
        <f>IF(N2915=1,O2915,"")</f>
        <v>19046.498186699777</v>
      </c>
    </row>
    <row r="2916">
      <c r="A2916" s="6">
        <v>4</v>
      </c>
      <c r="B2916" s="6">
        <v>9</v>
      </c>
      <c r="C2916" s="6">
        <v>29</v>
      </c>
      <c r="D2916" s="6">
        <f>A2916+B2916+C2916</f>
        <v>42</v>
      </c>
      <c r="E2916" s="5">
        <f>IF(A2916=0,0,A2916*LABOR_HRS_WK_TOM*SEASON_WEEKS*(1+DIM_PCT_TOM)^A2916)</f>
        <v>527.07600000000014</v>
      </c>
      <c r="F2916" s="5">
        <f>IF(B2916=0,0,B2916*LABOR_HRS_WK_CAR*SEASON_WEEKS*(1+DIM_PCT_CAR)^B2916)</f>
        <v>337.19300188586959</v>
      </c>
      <c r="G2916" s="5">
        <f>IF(C2916=0,0,C2916*LABOR_HRS_WK_MES*SEASON_WEEKS*(1+DIM_PCT_MES)^C2916)</f>
        <v>1870.9683306758766</v>
      </c>
      <c r="H2916" s="5">
        <f>E2916+F2916+G2916</f>
        <v>2735.2373325617464</v>
      </c>
      <c r="I2916" s="5">
        <f>MIN(H2916,FARMER_HRS)</f>
        <v>720</v>
      </c>
      <c r="J2916" s="5">
        <f>MAX(0,H2916-FARMER_HRS)</f>
        <v>2015.2373325617464</v>
      </c>
      <c r="K2916" s="2">
        <f>I2916*FARMER_RATE+J2916*TEMP_WORKER_RATE</f>
        <v>59986.75924586365</v>
      </c>
      <c r="L2916" s="2">
        <f>A2916*PRICE_TOM+B2916*PRICE_CAR+C2916*PRICE_MES</f>
        <v>132346</v>
      </c>
      <c r="M2916" s="2">
        <f>A2916*FERT_BED_TOM+B2916*FERT_BED_CAR+C2916*FERT_BED_MES</f>
        <v>33000</v>
      </c>
      <c r="N2916" s="6">
        <f>IF(AND(D2916&lt;=TOTAL_BEDS,J2916&lt;=TEMP_WORKER_MAX*TEMP_WORKER_HRS),1,0)</f>
        <v>1</v>
      </c>
      <c r="O2916" s="2">
        <f>L2916-M2916-K2916-FIXED_COSTS</f>
        <v>19359.24075413635</v>
      </c>
      <c r="P2916" s="2">
        <f>IF(N2916=1,O2916,"")</f>
        <v>19359.24075413635</v>
      </c>
    </row>
    <row r="2917">
      <c r="A2917" s="6">
        <v>4</v>
      </c>
      <c r="B2917" s="6">
        <v>9</v>
      </c>
      <c r="C2917" s="6">
        <v>30</v>
      </c>
      <c r="D2917" s="6">
        <f>A2917+B2917+C2917</f>
        <v>43</v>
      </c>
      <c r="E2917" s="5">
        <f>IF(A2917=0,0,A2917*LABOR_HRS_WK_TOM*SEASON_WEEKS*(1+DIM_PCT_TOM)^A2917)</f>
        <v>527.07600000000014</v>
      </c>
      <c r="F2917" s="5">
        <f>IF(B2917=0,0,B2917*LABOR_HRS_WK_CAR*SEASON_WEEKS*(1+DIM_PCT_CAR)^B2917)</f>
        <v>337.19300188586959</v>
      </c>
      <c r="G2917" s="5">
        <f>IF(C2917=0,0,C2917*LABOR_HRS_WK_MES*SEASON_WEEKS*(1+DIM_PCT_MES)^C2917)</f>
        <v>1959.6780360096466</v>
      </c>
      <c r="H2917" s="5">
        <f>E2917+F2917+G2917</f>
        <v>2823.9470378955166</v>
      </c>
      <c r="I2917" s="5">
        <f>MIN(H2917,FARMER_HRS)</f>
        <v>720</v>
      </c>
      <c r="J2917" s="5">
        <f>MAX(0,H2917-FARMER_HRS)</f>
        <v>2103.9470378955166</v>
      </c>
      <c r="K2917" s="2">
        <f>I2917*FARMER_RATE+J2917*TEMP_WORKER_RATE</f>
        <v>61526.85829679716</v>
      </c>
      <c r="L2917" s="2">
        <f>A2917*PRICE_TOM+B2917*PRICE_CAR+C2917*PRICE_MES</f>
        <v>135046</v>
      </c>
      <c r="M2917" s="2">
        <f>A2917*FERT_BED_TOM+B2917*FERT_BED_CAR+C2917*FERT_BED_MES</f>
        <v>33880</v>
      </c>
      <c r="N2917" s="6">
        <f>IF(AND(D2917&lt;=TOTAL_BEDS,J2917&lt;=TEMP_WORKER_MAX*TEMP_WORKER_HRS),1,0)</f>
        <v>1</v>
      </c>
      <c r="O2917" s="2">
        <f>L2917-M2917-K2917-FIXED_COSTS</f>
        <v>19639.14170320284</v>
      </c>
      <c r="P2917" s="2">
        <f>IF(N2917=1,O2917,"")</f>
        <v>19639.14170320284</v>
      </c>
    </row>
    <row r="2918">
      <c r="A2918" s="6">
        <v>4</v>
      </c>
      <c r="B2918" s="6">
        <v>10</v>
      </c>
      <c r="C2918" s="6">
        <v>0</v>
      </c>
      <c r="D2918" s="6">
        <f>A2918+B2918+C2918</f>
        <v>14</v>
      </c>
      <c r="E2918" s="5">
        <f>IF(A2918=0,0,A2918*LABOR_HRS_WK_TOM*SEASON_WEEKS*(1+DIM_PCT_TOM)^A2918)</f>
        <v>527.07600000000014</v>
      </c>
      <c r="F2918" s="5">
        <f>IF(B2918=0,0,B2918*LABOR_HRS_WK_CAR*SEASON_WEEKS*(1+DIM_PCT_CAR)^B2918)</f>
        <v>384.025363258907</v>
      </c>
      <c r="G2918" s="5">
        <f>IF(C2918=0,0,C2918*LABOR_HRS_WK_MES*SEASON_WEEKS*(1+DIM_PCT_MES)^C2918)</f>
        <v>0</v>
      </c>
      <c r="H2918" s="5">
        <f>E2918+F2918+G2918</f>
        <v>911.10136325890721</v>
      </c>
      <c r="I2918" s="5">
        <f>MIN(H2918,FARMER_HRS)</f>
        <v>720</v>
      </c>
      <c r="J2918" s="5">
        <f>MAX(0,H2918-FARMER_HRS)</f>
        <v>191.10136325890721</v>
      </c>
      <c r="K2918" s="2">
        <f>I2918*FARMER_RATE+J2918*TEMP_WORKER_RATE</f>
        <v>28317.732001022694</v>
      </c>
      <c r="L2918" s="2">
        <f>A2918*PRICE_TOM+B2918*PRICE_CAR+C2918*PRICE_MES</f>
        <v>56140</v>
      </c>
      <c r="M2918" s="2">
        <f>A2918*FERT_BED_TOM+B2918*FERT_BED_CAR+C2918*FERT_BED_MES</f>
        <v>7920</v>
      </c>
      <c r="N2918" s="6">
        <f>IF(AND(D2918&lt;=TOTAL_BEDS,J2918&lt;=TEMP_WORKER_MAX*TEMP_WORKER_HRS),1,0)</f>
        <v>1</v>
      </c>
      <c r="O2918" s="2">
        <f>L2918-M2918-K2918-FIXED_COSTS</f>
        <v>-97.732001022694021</v>
      </c>
      <c r="P2918" s="2">
        <f>IF(N2918=1,O2918,"")</f>
        <v>-97.732001022694021</v>
      </c>
    </row>
    <row r="2919">
      <c r="A2919" s="6">
        <v>4</v>
      </c>
      <c r="B2919" s="6">
        <v>10</v>
      </c>
      <c r="C2919" s="6">
        <v>1</v>
      </c>
      <c r="D2919" s="6">
        <f>A2919+B2919+C2919</f>
        <v>15</v>
      </c>
      <c r="E2919" s="5">
        <f>IF(A2919=0,0,A2919*LABOR_HRS_WK_TOM*SEASON_WEEKS*(1+DIM_PCT_TOM)^A2919)</f>
        <v>527.07600000000014</v>
      </c>
      <c r="F2919" s="5">
        <f>IF(B2919=0,0,B2919*LABOR_HRS_WK_CAR*SEASON_WEEKS*(1+DIM_PCT_CAR)^B2919)</f>
        <v>384.025363258907</v>
      </c>
      <c r="G2919" s="5">
        <f>IF(C2919=0,0,C2919*LABOR_HRS_WK_MES*SEASON_WEEKS*(1+DIM_PCT_MES)^C2919)</f>
        <v>45.5625</v>
      </c>
      <c r="H2919" s="5">
        <f>E2919+F2919+G2919</f>
        <v>956.66386325890721</v>
      </c>
      <c r="I2919" s="5">
        <f>MIN(H2919,FARMER_HRS)</f>
        <v>720</v>
      </c>
      <c r="J2919" s="5">
        <f>MAX(0,H2919-FARMER_HRS)</f>
        <v>236.66386325890721</v>
      </c>
      <c r="K2919" s="2">
        <f>I2919*FARMER_RATE+J2919*TEMP_WORKER_RATE</f>
        <v>29108.747626022694</v>
      </c>
      <c r="L2919" s="2">
        <f>A2919*PRICE_TOM+B2919*PRICE_CAR+C2919*PRICE_MES</f>
        <v>58840</v>
      </c>
      <c r="M2919" s="2">
        <f>A2919*FERT_BED_TOM+B2919*FERT_BED_CAR+C2919*FERT_BED_MES</f>
        <v>8800</v>
      </c>
      <c r="N2919" s="6">
        <f>IF(AND(D2919&lt;=TOTAL_BEDS,J2919&lt;=TEMP_WORKER_MAX*TEMP_WORKER_HRS),1,0)</f>
        <v>1</v>
      </c>
      <c r="O2919" s="2">
        <f>L2919-M2919-K2919-FIXED_COSTS</f>
        <v>931.252373977306</v>
      </c>
      <c r="P2919" s="2">
        <f>IF(N2919=1,O2919,"")</f>
        <v>931.252373977306</v>
      </c>
    </row>
    <row r="2920">
      <c r="A2920" s="6">
        <v>4</v>
      </c>
      <c r="B2920" s="6">
        <v>10</v>
      </c>
      <c r="C2920" s="6">
        <v>2</v>
      </c>
      <c r="D2920" s="6">
        <f>A2920+B2920+C2920</f>
        <v>16</v>
      </c>
      <c r="E2920" s="5">
        <f>IF(A2920=0,0,A2920*LABOR_HRS_WK_TOM*SEASON_WEEKS*(1+DIM_PCT_TOM)^A2920)</f>
        <v>527.07600000000014</v>
      </c>
      <c r="F2920" s="5">
        <f>IF(B2920=0,0,B2920*LABOR_HRS_WK_CAR*SEASON_WEEKS*(1+DIM_PCT_CAR)^B2920)</f>
        <v>384.025363258907</v>
      </c>
      <c r="G2920" s="5">
        <f>IF(C2920=0,0,C2920*LABOR_HRS_WK_MES*SEASON_WEEKS*(1+DIM_PCT_MES)^C2920)</f>
        <v>92.2640625</v>
      </c>
      <c r="H2920" s="5">
        <f>E2920+F2920+G2920</f>
        <v>1003.3654257589072</v>
      </c>
      <c r="I2920" s="5">
        <f>MIN(H2920,FARMER_HRS)</f>
        <v>720</v>
      </c>
      <c r="J2920" s="5">
        <f>MAX(0,H2920-FARMER_HRS)</f>
        <v>283.36542575890724</v>
      </c>
      <c r="K2920" s="2">
        <f>I2920*FARMER_RATE+J2920*TEMP_WORKER_RATE</f>
        <v>29919.538641647694</v>
      </c>
      <c r="L2920" s="2">
        <f>A2920*PRICE_TOM+B2920*PRICE_CAR+C2920*PRICE_MES</f>
        <v>61540</v>
      </c>
      <c r="M2920" s="2">
        <f>A2920*FERT_BED_TOM+B2920*FERT_BED_CAR+C2920*FERT_BED_MES</f>
        <v>9680</v>
      </c>
      <c r="N2920" s="6">
        <f>IF(AND(D2920&lt;=TOTAL_BEDS,J2920&lt;=TEMP_WORKER_MAX*TEMP_WORKER_HRS),1,0)</f>
        <v>1</v>
      </c>
      <c r="O2920" s="2">
        <f>L2920-M2920-K2920-FIXED_COSTS</f>
        <v>1940.461358352306</v>
      </c>
      <c r="P2920" s="2">
        <f>IF(N2920=1,O2920,"")</f>
        <v>1940.461358352306</v>
      </c>
    </row>
    <row r="2921">
      <c r="A2921" s="6">
        <v>4</v>
      </c>
      <c r="B2921" s="6">
        <v>10</v>
      </c>
      <c r="C2921" s="6">
        <v>3</v>
      </c>
      <c r="D2921" s="6">
        <f>A2921+B2921+C2921</f>
        <v>17</v>
      </c>
      <c r="E2921" s="5">
        <f>IF(A2921=0,0,A2921*LABOR_HRS_WK_TOM*SEASON_WEEKS*(1+DIM_PCT_TOM)^A2921)</f>
        <v>527.07600000000014</v>
      </c>
      <c r="F2921" s="5">
        <f>IF(B2921=0,0,B2921*LABOR_HRS_WK_CAR*SEASON_WEEKS*(1+DIM_PCT_CAR)^B2921)</f>
        <v>384.025363258907</v>
      </c>
      <c r="G2921" s="5">
        <f>IF(C2921=0,0,C2921*LABOR_HRS_WK_MES*SEASON_WEEKS*(1+DIM_PCT_MES)^C2921)</f>
        <v>140.12604492187498</v>
      </c>
      <c r="H2921" s="5">
        <f>E2921+F2921+G2921</f>
        <v>1051.2274081807823</v>
      </c>
      <c r="I2921" s="5">
        <f>MIN(H2921,FARMER_HRS)</f>
        <v>720</v>
      </c>
      <c r="J2921" s="5">
        <f>MAX(0,H2921-FARMER_HRS)</f>
        <v>331.22740818078228</v>
      </c>
      <c r="K2921" s="2">
        <f>I2921*FARMER_RATE+J2921*TEMP_WORKER_RATE</f>
        <v>30750.475836471916</v>
      </c>
      <c r="L2921" s="2">
        <f>A2921*PRICE_TOM+B2921*PRICE_CAR+C2921*PRICE_MES</f>
        <v>64240</v>
      </c>
      <c r="M2921" s="2">
        <f>A2921*FERT_BED_TOM+B2921*FERT_BED_CAR+C2921*FERT_BED_MES</f>
        <v>10560</v>
      </c>
      <c r="N2921" s="6">
        <f>IF(AND(D2921&lt;=TOTAL_BEDS,J2921&lt;=TEMP_WORKER_MAX*TEMP_WORKER_HRS),1,0)</f>
        <v>1</v>
      </c>
      <c r="O2921" s="2">
        <f>L2921-M2921-K2921-FIXED_COSTS</f>
        <v>2929.5241635280836</v>
      </c>
      <c r="P2921" s="2">
        <f>IF(N2921=1,O2921,"")</f>
        <v>2929.5241635280836</v>
      </c>
    </row>
    <row r="2922">
      <c r="A2922" s="6">
        <v>4</v>
      </c>
      <c r="B2922" s="6">
        <v>10</v>
      </c>
      <c r="C2922" s="6">
        <v>4</v>
      </c>
      <c r="D2922" s="6">
        <f>A2922+B2922+C2922</f>
        <v>18</v>
      </c>
      <c r="E2922" s="5">
        <f>IF(A2922=0,0,A2922*LABOR_HRS_WK_TOM*SEASON_WEEKS*(1+DIM_PCT_TOM)^A2922)</f>
        <v>527.07600000000014</v>
      </c>
      <c r="F2922" s="5">
        <f>IF(B2922=0,0,B2922*LABOR_HRS_WK_CAR*SEASON_WEEKS*(1+DIM_PCT_CAR)^B2922)</f>
        <v>384.025363258907</v>
      </c>
      <c r="G2922" s="5">
        <f>IF(C2922=0,0,C2922*LABOR_HRS_WK_MES*SEASON_WEEKS*(1+DIM_PCT_MES)^C2922)</f>
        <v>189.17016064453119</v>
      </c>
      <c r="H2922" s="5">
        <f>E2922+F2922+G2922</f>
        <v>1100.2715239034385</v>
      </c>
      <c r="I2922" s="5">
        <f>MIN(H2922,FARMER_HRS)</f>
        <v>720</v>
      </c>
      <c r="J2922" s="5">
        <f>MAX(0,H2922-FARMER_HRS)</f>
        <v>380.27152390343849</v>
      </c>
      <c r="K2922" s="2">
        <f>I2922*FARMER_RATE+J2922*TEMP_WORKER_RATE</f>
        <v>31601.936178879139</v>
      </c>
      <c r="L2922" s="2">
        <f>A2922*PRICE_TOM+B2922*PRICE_CAR+C2922*PRICE_MES</f>
        <v>66940</v>
      </c>
      <c r="M2922" s="2">
        <f>A2922*FERT_BED_TOM+B2922*FERT_BED_CAR+C2922*FERT_BED_MES</f>
        <v>11440</v>
      </c>
      <c r="N2922" s="6">
        <f>IF(AND(D2922&lt;=TOTAL_BEDS,J2922&lt;=TEMP_WORKER_MAX*TEMP_WORKER_HRS),1,0)</f>
        <v>1</v>
      </c>
      <c r="O2922" s="2">
        <f>L2922-M2922-K2922-FIXED_COSTS</f>
        <v>3898.0638211208607</v>
      </c>
      <c r="P2922" s="2">
        <f>IF(N2922=1,O2922,"")</f>
        <v>3898.0638211208607</v>
      </c>
    </row>
    <row r="2923">
      <c r="A2923" s="6">
        <v>4</v>
      </c>
      <c r="B2923" s="6">
        <v>10</v>
      </c>
      <c r="C2923" s="6">
        <v>5</v>
      </c>
      <c r="D2923" s="6">
        <f>A2923+B2923+C2923</f>
        <v>19</v>
      </c>
      <c r="E2923" s="5">
        <f>IF(A2923=0,0,A2923*LABOR_HRS_WK_TOM*SEASON_WEEKS*(1+DIM_PCT_TOM)^A2923)</f>
        <v>527.07600000000014</v>
      </c>
      <c r="F2923" s="5">
        <f>IF(B2923=0,0,B2923*LABOR_HRS_WK_CAR*SEASON_WEEKS*(1+DIM_PCT_CAR)^B2923)</f>
        <v>384.025363258907</v>
      </c>
      <c r="G2923" s="5">
        <f>IF(C2923=0,0,C2923*LABOR_HRS_WK_MES*SEASON_WEEKS*(1+DIM_PCT_MES)^C2923)</f>
        <v>239.41848456573481</v>
      </c>
      <c r="H2923" s="5">
        <f>E2923+F2923+G2923</f>
        <v>1150.5198478246421</v>
      </c>
      <c r="I2923" s="5">
        <f>MIN(H2923,FARMER_HRS)</f>
        <v>720</v>
      </c>
      <c r="J2923" s="5">
        <f>MAX(0,H2923-FARMER_HRS)</f>
        <v>430.51984782464206</v>
      </c>
      <c r="K2923" s="2">
        <f>I2923*FARMER_RATE+J2923*TEMP_WORKER_RATE</f>
        <v>32474.302913622258</v>
      </c>
      <c r="L2923" s="2">
        <f>A2923*PRICE_TOM+B2923*PRICE_CAR+C2923*PRICE_MES</f>
        <v>69640</v>
      </c>
      <c r="M2923" s="2">
        <f>A2923*FERT_BED_TOM+B2923*FERT_BED_CAR+C2923*FERT_BED_MES</f>
        <v>12320</v>
      </c>
      <c r="N2923" s="6">
        <f>IF(AND(D2923&lt;=TOTAL_BEDS,J2923&lt;=TEMP_WORKER_MAX*TEMP_WORKER_HRS),1,0)</f>
        <v>1</v>
      </c>
      <c r="O2923" s="2">
        <f>L2923-M2923-K2923-FIXED_COSTS</f>
        <v>4845.6970863777424</v>
      </c>
      <c r="P2923" s="2">
        <f>IF(N2923=1,O2923,"")</f>
        <v>4845.6970863777424</v>
      </c>
    </row>
    <row r="2924">
      <c r="A2924" s="6">
        <v>4</v>
      </c>
      <c r="B2924" s="6">
        <v>10</v>
      </c>
      <c r="C2924" s="6">
        <v>6</v>
      </c>
      <c r="D2924" s="6">
        <f>A2924+B2924+C2924</f>
        <v>20</v>
      </c>
      <c r="E2924" s="5">
        <f>IF(A2924=0,0,A2924*LABOR_HRS_WK_TOM*SEASON_WEEKS*(1+DIM_PCT_TOM)^A2924)</f>
        <v>527.07600000000014</v>
      </c>
      <c r="F2924" s="5">
        <f>IF(B2924=0,0,B2924*LABOR_HRS_WK_CAR*SEASON_WEEKS*(1+DIM_PCT_CAR)^B2924)</f>
        <v>384.025363258907</v>
      </c>
      <c r="G2924" s="5">
        <f>IF(C2924=0,0,C2924*LABOR_HRS_WK_MES*SEASON_WEEKS*(1+DIM_PCT_MES)^C2924)</f>
        <v>290.89345874736773</v>
      </c>
      <c r="H2924" s="5">
        <f>E2924+F2924+G2924</f>
        <v>1201.9948220062749</v>
      </c>
      <c r="I2924" s="5">
        <f>MIN(H2924,FARMER_HRS)</f>
        <v>720</v>
      </c>
      <c r="J2924" s="5">
        <f>MAX(0,H2924-FARMER_HRS)</f>
        <v>481.99482200627494</v>
      </c>
      <c r="K2924" s="2">
        <f>I2924*FARMER_RATE+J2924*TEMP_WORKER_RATE</f>
        <v>33367.965659831163</v>
      </c>
      <c r="L2924" s="2">
        <f>A2924*PRICE_TOM+B2924*PRICE_CAR+C2924*PRICE_MES</f>
        <v>72340</v>
      </c>
      <c r="M2924" s="2">
        <f>A2924*FERT_BED_TOM+B2924*FERT_BED_CAR+C2924*FERT_BED_MES</f>
        <v>13200</v>
      </c>
      <c r="N2924" s="6">
        <f>IF(AND(D2924&lt;=TOTAL_BEDS,J2924&lt;=TEMP_WORKER_MAX*TEMP_WORKER_HRS),1,0)</f>
        <v>1</v>
      </c>
      <c r="O2924" s="2">
        <f>L2924-M2924-K2924-FIXED_COSTS</f>
        <v>5772.0343401688369</v>
      </c>
      <c r="P2924" s="2">
        <f>IF(N2924=1,O2924,"")</f>
        <v>5772.0343401688369</v>
      </c>
    </row>
    <row r="2925">
      <c r="A2925" s="6">
        <v>4</v>
      </c>
      <c r="B2925" s="6">
        <v>10</v>
      </c>
      <c r="C2925" s="6">
        <v>7</v>
      </c>
      <c r="D2925" s="6">
        <f>A2925+B2925+C2925</f>
        <v>21</v>
      </c>
      <c r="E2925" s="5">
        <f>IF(A2925=0,0,A2925*LABOR_HRS_WK_TOM*SEASON_WEEKS*(1+DIM_PCT_TOM)^A2925)</f>
        <v>527.07600000000014</v>
      </c>
      <c r="F2925" s="5">
        <f>IF(B2925=0,0,B2925*LABOR_HRS_WK_CAR*SEASON_WEEKS*(1+DIM_PCT_CAR)^B2925)</f>
        <v>384.025363258907</v>
      </c>
      <c r="G2925" s="5">
        <f>IF(C2925=0,0,C2925*LABOR_HRS_WK_MES*SEASON_WEEKS*(1+DIM_PCT_MES)^C2925)</f>
        <v>343.61789814532818</v>
      </c>
      <c r="H2925" s="5">
        <f>E2925+F2925+G2925</f>
        <v>1254.7192614042353</v>
      </c>
      <c r="I2925" s="5">
        <f>MIN(H2925,FARMER_HRS)</f>
        <v>720</v>
      </c>
      <c r="J2925" s="5">
        <f>MAX(0,H2925-FARMER_HRS)</f>
        <v>534.71926140423534</v>
      </c>
      <c r="K2925" s="2">
        <f>I2925*FARMER_RATE+J2925*TEMP_WORKER_RATE</f>
        <v>34283.3205104902</v>
      </c>
      <c r="L2925" s="2">
        <f>A2925*PRICE_TOM+B2925*PRICE_CAR+C2925*PRICE_MES</f>
        <v>75040</v>
      </c>
      <c r="M2925" s="2">
        <f>A2925*FERT_BED_TOM+B2925*FERT_BED_CAR+C2925*FERT_BED_MES</f>
        <v>14080</v>
      </c>
      <c r="N2925" s="6">
        <f>IF(AND(D2925&lt;=TOTAL_BEDS,J2925&lt;=TEMP_WORKER_MAX*TEMP_WORKER_HRS),1,0)</f>
        <v>1</v>
      </c>
      <c r="O2925" s="2">
        <f>L2925-M2925-K2925-FIXED_COSTS</f>
        <v>6676.6794895097992</v>
      </c>
      <c r="P2925" s="2">
        <f>IF(N2925=1,O2925,"")</f>
        <v>6676.6794895097992</v>
      </c>
    </row>
    <row r="2926">
      <c r="A2926" s="6">
        <v>4</v>
      </c>
      <c r="B2926" s="6">
        <v>10</v>
      </c>
      <c r="C2926" s="6">
        <v>8</v>
      </c>
      <c r="D2926" s="6">
        <f>A2926+B2926+C2926</f>
        <v>22</v>
      </c>
      <c r="E2926" s="5">
        <f>IF(A2926=0,0,A2926*LABOR_HRS_WK_TOM*SEASON_WEEKS*(1+DIM_PCT_TOM)^A2926)</f>
        <v>527.07600000000014</v>
      </c>
      <c r="F2926" s="5">
        <f>IF(B2926=0,0,B2926*LABOR_HRS_WK_CAR*SEASON_WEEKS*(1+DIM_PCT_CAR)^B2926)</f>
        <v>384.025363258907</v>
      </c>
      <c r="G2926" s="5">
        <f>IF(C2926=0,0,C2926*LABOR_HRS_WK_MES*SEASON_WEEKS*(1+DIM_PCT_MES)^C2926)</f>
        <v>397.61499642530833</v>
      </c>
      <c r="H2926" s="5">
        <f>E2926+F2926+G2926</f>
        <v>1308.7163596842156</v>
      </c>
      <c r="I2926" s="5">
        <f>MIN(H2926,FARMER_HRS)</f>
        <v>720</v>
      </c>
      <c r="J2926" s="5">
        <f>MAX(0,H2926-FARMER_HRS)</f>
        <v>588.7163596842156</v>
      </c>
      <c r="K2926" s="2">
        <f>I2926*FARMER_RATE+J2926*TEMP_WORKER_RATE</f>
        <v>35220.77013340652</v>
      </c>
      <c r="L2926" s="2">
        <f>A2926*PRICE_TOM+B2926*PRICE_CAR+C2926*PRICE_MES</f>
        <v>77740</v>
      </c>
      <c r="M2926" s="2">
        <f>A2926*FERT_BED_TOM+B2926*FERT_BED_CAR+C2926*FERT_BED_MES</f>
        <v>14960</v>
      </c>
      <c r="N2926" s="6">
        <f>IF(AND(D2926&lt;=TOTAL_BEDS,J2926&lt;=TEMP_WORKER_MAX*TEMP_WORKER_HRS),1,0)</f>
        <v>1</v>
      </c>
      <c r="O2926" s="2">
        <f>L2926-M2926-K2926-FIXED_COSTS</f>
        <v>7559.2298665934795</v>
      </c>
      <c r="P2926" s="2">
        <f>IF(N2926=1,O2926,"")</f>
        <v>7559.2298665934795</v>
      </c>
    </row>
    <row r="2927">
      <c r="A2927" s="6">
        <v>4</v>
      </c>
      <c r="B2927" s="6">
        <v>10</v>
      </c>
      <c r="C2927" s="6">
        <v>9</v>
      </c>
      <c r="D2927" s="6">
        <f>A2927+B2927+C2927</f>
        <v>23</v>
      </c>
      <c r="E2927" s="5">
        <f>IF(A2927=0,0,A2927*LABOR_HRS_WK_TOM*SEASON_WEEKS*(1+DIM_PCT_TOM)^A2927)</f>
        <v>527.07600000000014</v>
      </c>
      <c r="F2927" s="5">
        <f>IF(B2927=0,0,B2927*LABOR_HRS_WK_CAR*SEASON_WEEKS*(1+DIM_PCT_CAR)^B2927)</f>
        <v>384.025363258907</v>
      </c>
      <c r="G2927" s="5">
        <f>IF(C2927=0,0,C2927*LABOR_HRS_WK_MES*SEASON_WEEKS*(1+DIM_PCT_MES)^C2927)</f>
        <v>452.90833186570273</v>
      </c>
      <c r="H2927" s="5">
        <f>E2927+F2927+G2927</f>
        <v>1364.00969512461</v>
      </c>
      <c r="I2927" s="5">
        <f>MIN(H2927,FARMER_HRS)</f>
        <v>720</v>
      </c>
      <c r="J2927" s="5">
        <f>MAX(0,H2927-FARMER_HRS)</f>
        <v>644.00969512461006</v>
      </c>
      <c r="K2927" s="2">
        <f>I2927*FARMER_RATE+J2927*TEMP_WORKER_RATE</f>
        <v>36180.723873691146</v>
      </c>
      <c r="L2927" s="2">
        <f>A2927*PRICE_TOM+B2927*PRICE_CAR+C2927*PRICE_MES</f>
        <v>80440</v>
      </c>
      <c r="M2927" s="2">
        <f>A2927*FERT_BED_TOM+B2927*FERT_BED_CAR+C2927*FERT_BED_MES</f>
        <v>15840</v>
      </c>
      <c r="N2927" s="6">
        <f>IF(AND(D2927&lt;=TOTAL_BEDS,J2927&lt;=TEMP_WORKER_MAX*TEMP_WORKER_HRS),1,0)</f>
        <v>1</v>
      </c>
      <c r="O2927" s="2">
        <f>L2927-M2927-K2927-FIXED_COSTS</f>
        <v>8419.2761263088541</v>
      </c>
      <c r="P2927" s="2">
        <f>IF(N2927=1,O2927,"")</f>
        <v>8419.2761263088541</v>
      </c>
    </row>
    <row r="2928">
      <c r="A2928" s="6">
        <v>4</v>
      </c>
      <c r="B2928" s="6">
        <v>10</v>
      </c>
      <c r="C2928" s="6">
        <v>10</v>
      </c>
      <c r="D2928" s="6">
        <f>A2928+B2928+C2928</f>
        <v>24</v>
      </c>
      <c r="E2928" s="5">
        <f>IF(A2928=0,0,A2928*LABOR_HRS_WK_TOM*SEASON_WEEKS*(1+DIM_PCT_TOM)^A2928)</f>
        <v>527.07600000000014</v>
      </c>
      <c r="F2928" s="5">
        <f>IF(B2928=0,0,B2928*LABOR_HRS_WK_CAR*SEASON_WEEKS*(1+DIM_PCT_CAR)^B2928)</f>
        <v>384.025363258907</v>
      </c>
      <c r="G2928" s="5">
        <f>IF(C2928=0,0,C2928*LABOR_HRS_WK_MES*SEASON_WEEKS*(1+DIM_PCT_MES)^C2928)</f>
        <v>509.52187334891551</v>
      </c>
      <c r="H2928" s="5">
        <f>E2928+F2928+G2928</f>
        <v>1420.6232366078227</v>
      </c>
      <c r="I2928" s="5">
        <f>MIN(H2928,FARMER_HRS)</f>
        <v>720</v>
      </c>
      <c r="J2928" s="5">
        <f>MAX(0,H2928-FARMER_HRS)</f>
        <v>700.62323660782272</v>
      </c>
      <c r="K2928" s="2">
        <f>I2928*FARMER_RATE+J2928*TEMP_WORKER_RATE</f>
        <v>37163.5978577747</v>
      </c>
      <c r="L2928" s="2">
        <f>A2928*PRICE_TOM+B2928*PRICE_CAR+C2928*PRICE_MES</f>
        <v>83140</v>
      </c>
      <c r="M2928" s="2">
        <f>A2928*FERT_BED_TOM+B2928*FERT_BED_CAR+C2928*FERT_BED_MES</f>
        <v>16720</v>
      </c>
      <c r="N2928" s="6">
        <f>IF(AND(D2928&lt;=TOTAL_BEDS,J2928&lt;=TEMP_WORKER_MAX*TEMP_WORKER_HRS),1,0)</f>
        <v>1</v>
      </c>
      <c r="O2928" s="2">
        <f>L2928-M2928-K2928-FIXED_COSTS</f>
        <v>9256.402142225299</v>
      </c>
      <c r="P2928" s="2">
        <f>IF(N2928=1,O2928,"")</f>
        <v>9256.402142225299</v>
      </c>
    </row>
    <row r="2929">
      <c r="A2929" s="6">
        <v>4</v>
      </c>
      <c r="B2929" s="6">
        <v>10</v>
      </c>
      <c r="C2929" s="6">
        <v>11</v>
      </c>
      <c r="D2929" s="6">
        <f>A2929+B2929+C2929</f>
        <v>25</v>
      </c>
      <c r="E2929" s="5">
        <f>IF(A2929=0,0,A2929*LABOR_HRS_WK_TOM*SEASON_WEEKS*(1+DIM_PCT_TOM)^A2929)</f>
        <v>527.07600000000014</v>
      </c>
      <c r="F2929" s="5">
        <f>IF(B2929=0,0,B2929*LABOR_HRS_WK_CAR*SEASON_WEEKS*(1+DIM_PCT_CAR)^B2929)</f>
        <v>384.025363258907</v>
      </c>
      <c r="G2929" s="5">
        <f>IF(C2929=0,0,C2929*LABOR_HRS_WK_MES*SEASON_WEEKS*(1+DIM_PCT_MES)^C2929)</f>
        <v>567.47998644235463</v>
      </c>
      <c r="H2929" s="5">
        <f>E2929+F2929+G2929</f>
        <v>1478.5813497012618</v>
      </c>
      <c r="I2929" s="5">
        <f>MIN(H2929,FARMER_HRS)</f>
        <v>720</v>
      </c>
      <c r="J2929" s="5">
        <f>MAX(0,H2929-FARMER_HRS)</f>
        <v>758.58134970126184</v>
      </c>
      <c r="K2929" s="2">
        <f>I2929*FARMER_RATE+J2929*TEMP_WORKER_RATE</f>
        <v>38169.815098980238</v>
      </c>
      <c r="L2929" s="2">
        <f>A2929*PRICE_TOM+B2929*PRICE_CAR+C2929*PRICE_MES</f>
        <v>85840</v>
      </c>
      <c r="M2929" s="2">
        <f>A2929*FERT_BED_TOM+B2929*FERT_BED_CAR+C2929*FERT_BED_MES</f>
        <v>17600</v>
      </c>
      <c r="N2929" s="6">
        <f>IF(AND(D2929&lt;=TOTAL_BEDS,J2929&lt;=TEMP_WORKER_MAX*TEMP_WORKER_HRS),1,0)</f>
        <v>1</v>
      </c>
      <c r="O2929" s="2">
        <f>L2929-M2929-K2929-FIXED_COSTS</f>
        <v>10070.184901019762</v>
      </c>
      <c r="P2929" s="2">
        <f>IF(N2929=1,O2929,"")</f>
        <v>10070.184901019762</v>
      </c>
    </row>
    <row r="2930">
      <c r="A2930" s="6">
        <v>4</v>
      </c>
      <c r="B2930" s="6">
        <v>10</v>
      </c>
      <c r="C2930" s="6">
        <v>12</v>
      </c>
      <c r="D2930" s="6">
        <f>A2930+B2930+C2930</f>
        <v>26</v>
      </c>
      <c r="E2930" s="5">
        <f>IF(A2930=0,0,A2930*LABOR_HRS_WK_TOM*SEASON_WEEKS*(1+DIM_PCT_TOM)^A2930)</f>
        <v>527.07600000000014</v>
      </c>
      <c r="F2930" s="5">
        <f>IF(B2930=0,0,B2930*LABOR_HRS_WK_CAR*SEASON_WEEKS*(1+DIM_PCT_CAR)^B2930)</f>
        <v>384.025363258907</v>
      </c>
      <c r="G2930" s="5">
        <f>IF(C2930=0,0,C2930*LABOR_HRS_WK_MES*SEASON_WEEKS*(1+DIM_PCT_MES)^C2930)</f>
        <v>626.807439570419</v>
      </c>
      <c r="H2930" s="5">
        <f>E2930+F2930+G2930</f>
        <v>1537.9088028293263</v>
      </c>
      <c r="I2930" s="5">
        <f>MIN(H2930,FARMER_HRS)</f>
        <v>720</v>
      </c>
      <c r="J2930" s="5">
        <f>MAX(0,H2930-FARMER_HRS)</f>
        <v>817.90880282932631</v>
      </c>
      <c r="K2930" s="2">
        <f>I2930*FARMER_RATE+J2930*TEMP_WORKER_RATE</f>
        <v>39199.8056046758</v>
      </c>
      <c r="L2930" s="2">
        <f>A2930*PRICE_TOM+B2930*PRICE_CAR+C2930*PRICE_MES</f>
        <v>88540</v>
      </c>
      <c r="M2930" s="2">
        <f>A2930*FERT_BED_TOM+B2930*FERT_BED_CAR+C2930*FERT_BED_MES</f>
        <v>18480</v>
      </c>
      <c r="N2930" s="6">
        <f>IF(AND(D2930&lt;=TOTAL_BEDS,J2930&lt;=TEMP_WORKER_MAX*TEMP_WORKER_HRS),1,0)</f>
        <v>1</v>
      </c>
      <c r="O2930" s="2">
        <f>L2930-M2930-K2930-FIXED_COSTS</f>
        <v>10860.1943953242</v>
      </c>
      <c r="P2930" s="2">
        <f>IF(N2930=1,O2930,"")</f>
        <v>10860.1943953242</v>
      </c>
    </row>
    <row r="2931">
      <c r="A2931" s="6">
        <v>4</v>
      </c>
      <c r="B2931" s="6">
        <v>10</v>
      </c>
      <c r="C2931" s="6">
        <v>13</v>
      </c>
      <c r="D2931" s="6">
        <f>A2931+B2931+C2931</f>
        <v>27</v>
      </c>
      <c r="E2931" s="5">
        <f>IF(A2931=0,0,A2931*LABOR_HRS_WK_TOM*SEASON_WEEKS*(1+DIM_PCT_TOM)^A2931)</f>
        <v>527.07600000000014</v>
      </c>
      <c r="F2931" s="5">
        <f>IF(B2931=0,0,B2931*LABOR_HRS_WK_CAR*SEASON_WEEKS*(1+DIM_PCT_CAR)^B2931)</f>
        <v>384.025363258907</v>
      </c>
      <c r="G2931" s="5">
        <f>IF(C2931=0,0,C2931*LABOR_HRS_WK_MES*SEASON_WEEKS*(1+DIM_PCT_MES)^C2931)</f>
        <v>687.52941027880331</v>
      </c>
      <c r="H2931" s="5">
        <f>E2931+F2931+G2931</f>
        <v>1598.6307735377104</v>
      </c>
      <c r="I2931" s="5">
        <f>MIN(H2931,FARMER_HRS)</f>
        <v>720</v>
      </c>
      <c r="J2931" s="5">
        <f>MAX(0,H2931-FARMER_HRS)</f>
        <v>878.63077353771041</v>
      </c>
      <c r="K2931" s="2">
        <f>I2931*FARMER_RATE+J2931*TEMP_WORKER_RATE</f>
        <v>40254.006485029691</v>
      </c>
      <c r="L2931" s="2">
        <f>A2931*PRICE_TOM+B2931*PRICE_CAR+C2931*PRICE_MES</f>
        <v>91240</v>
      </c>
      <c r="M2931" s="2">
        <f>A2931*FERT_BED_TOM+B2931*FERT_BED_CAR+C2931*FERT_BED_MES</f>
        <v>19360</v>
      </c>
      <c r="N2931" s="6">
        <f>IF(AND(D2931&lt;=TOTAL_BEDS,J2931&lt;=TEMP_WORKER_MAX*TEMP_WORKER_HRS),1,0)</f>
        <v>1</v>
      </c>
      <c r="O2931" s="2">
        <f>L2931-M2931-K2931-FIXED_COSTS</f>
        <v>11625.993514970309</v>
      </c>
      <c r="P2931" s="2">
        <f>IF(N2931=1,O2931,"")</f>
        <v>11625.993514970309</v>
      </c>
    </row>
    <row r="2932">
      <c r="A2932" s="6">
        <v>4</v>
      </c>
      <c r="B2932" s="6">
        <v>10</v>
      </c>
      <c r="C2932" s="6">
        <v>14</v>
      </c>
      <c r="D2932" s="6">
        <f>A2932+B2932+C2932</f>
        <v>28</v>
      </c>
      <c r="E2932" s="5">
        <f>IF(A2932=0,0,A2932*LABOR_HRS_WK_TOM*SEASON_WEEKS*(1+DIM_PCT_TOM)^A2932)</f>
        <v>527.07600000000014</v>
      </c>
      <c r="F2932" s="5">
        <f>IF(B2932=0,0,B2932*LABOR_HRS_WK_CAR*SEASON_WEEKS*(1+DIM_PCT_CAR)^B2932)</f>
        <v>384.025363258907</v>
      </c>
      <c r="G2932" s="5">
        <f>IF(C2932=0,0,C2932*LABOR_HRS_WK_MES*SEASON_WEEKS*(1+DIM_PCT_MES)^C2932)</f>
        <v>749.67149159246435</v>
      </c>
      <c r="H2932" s="5">
        <f>E2932+F2932+G2932</f>
        <v>1660.7728548513714</v>
      </c>
      <c r="I2932" s="5">
        <f>MIN(H2932,FARMER_HRS)</f>
        <v>720</v>
      </c>
      <c r="J2932" s="5">
        <f>MAX(0,H2932-FARMER_HRS)</f>
        <v>940.77285485137145</v>
      </c>
      <c r="K2932" s="2">
        <f>I2932*FARMER_RATE+J2932*TEMP_WORKER_RATE</f>
        <v>41332.862063391862</v>
      </c>
      <c r="L2932" s="2">
        <f>A2932*PRICE_TOM+B2932*PRICE_CAR+C2932*PRICE_MES</f>
        <v>93940</v>
      </c>
      <c r="M2932" s="2">
        <f>A2932*FERT_BED_TOM+B2932*FERT_BED_CAR+C2932*FERT_BED_MES</f>
        <v>20240</v>
      </c>
      <c r="N2932" s="6">
        <f>IF(AND(D2932&lt;=TOTAL_BEDS,J2932&lt;=TEMP_WORKER_MAX*TEMP_WORKER_HRS),1,0)</f>
        <v>1</v>
      </c>
      <c r="O2932" s="2">
        <f>L2932-M2932-K2932-FIXED_COSTS</f>
        <v>12367.137936608138</v>
      </c>
      <c r="P2932" s="2">
        <f>IF(N2932=1,O2932,"")</f>
        <v>12367.137936608138</v>
      </c>
    </row>
    <row r="2933">
      <c r="A2933" s="6">
        <v>4</v>
      </c>
      <c r="B2933" s="6">
        <v>10</v>
      </c>
      <c r="C2933" s="6">
        <v>15</v>
      </c>
      <c r="D2933" s="6">
        <f>A2933+B2933+C2933</f>
        <v>29</v>
      </c>
      <c r="E2933" s="5">
        <f>IF(A2933=0,0,A2933*LABOR_HRS_WK_TOM*SEASON_WEEKS*(1+DIM_PCT_TOM)^A2933)</f>
        <v>527.07600000000014</v>
      </c>
      <c r="F2933" s="5">
        <f>IF(B2933=0,0,B2933*LABOR_HRS_WK_CAR*SEASON_WEEKS*(1+DIM_PCT_CAR)^B2933)</f>
        <v>384.025363258907</v>
      </c>
      <c r="G2933" s="5">
        <f>IF(C2933=0,0,C2933*LABOR_HRS_WK_MES*SEASON_WEEKS*(1+DIM_PCT_MES)^C2933)</f>
        <v>813.25969846861074</v>
      </c>
      <c r="H2933" s="5">
        <f>E2933+F2933+G2933</f>
        <v>1724.3610617275181</v>
      </c>
      <c r="I2933" s="5">
        <f>MIN(H2933,FARMER_HRS)</f>
        <v>720</v>
      </c>
      <c r="J2933" s="5">
        <f>MAX(0,H2933-FARMER_HRS)</f>
        <v>1004.3610617275181</v>
      </c>
      <c r="K2933" s="2">
        <f>I2933*FARMER_RATE+J2933*TEMP_WORKER_RATE</f>
        <v>42436.823988324963</v>
      </c>
      <c r="L2933" s="2">
        <f>A2933*PRICE_TOM+B2933*PRICE_CAR+C2933*PRICE_MES</f>
        <v>96640</v>
      </c>
      <c r="M2933" s="2">
        <f>A2933*FERT_BED_TOM+B2933*FERT_BED_CAR+C2933*FERT_BED_MES</f>
        <v>21120</v>
      </c>
      <c r="N2933" s="6">
        <f>IF(AND(D2933&lt;=TOTAL_BEDS,J2933&lt;=TEMP_WORKER_MAX*TEMP_WORKER_HRS),1,0)</f>
        <v>1</v>
      </c>
      <c r="O2933" s="2">
        <f>L2933-M2933-K2933-FIXED_COSTS</f>
        <v>13083.176011675037</v>
      </c>
      <c r="P2933" s="2">
        <f>IF(N2933=1,O2933,"")</f>
        <v>13083.176011675037</v>
      </c>
    </row>
    <row r="2934">
      <c r="A2934" s="6">
        <v>4</v>
      </c>
      <c r="B2934" s="6">
        <v>10</v>
      </c>
      <c r="C2934" s="6">
        <v>16</v>
      </c>
      <c r="D2934" s="6">
        <f>A2934+B2934+C2934</f>
        <v>30</v>
      </c>
      <c r="E2934" s="5">
        <f>IF(A2934=0,0,A2934*LABOR_HRS_WK_TOM*SEASON_WEEKS*(1+DIM_PCT_TOM)^A2934)</f>
        <v>527.07600000000014</v>
      </c>
      <c r="F2934" s="5">
        <f>IF(B2934=0,0,B2934*LABOR_HRS_WK_CAR*SEASON_WEEKS*(1+DIM_PCT_CAR)^B2934)</f>
        <v>384.025363258907</v>
      </c>
      <c r="G2934" s="5">
        <f>IF(C2934=0,0,C2934*LABOR_HRS_WK_MES*SEASON_WEEKS*(1+DIM_PCT_MES)^C2934)</f>
        <v>878.32047434609967</v>
      </c>
      <c r="H2934" s="5">
        <f>E2934+F2934+G2934</f>
        <v>1789.4218376050069</v>
      </c>
      <c r="I2934" s="5">
        <f>MIN(H2934,FARMER_HRS)</f>
        <v>720</v>
      </c>
      <c r="J2934" s="5">
        <f>MAX(0,H2934-FARMER_HRS)</f>
        <v>1069.4218376050069</v>
      </c>
      <c r="K2934" s="2">
        <f>I2934*FARMER_RATE+J2934*TEMP_WORKER_RATE</f>
        <v>43566.351347309144</v>
      </c>
      <c r="L2934" s="2">
        <f>A2934*PRICE_TOM+B2934*PRICE_CAR+C2934*PRICE_MES</f>
        <v>99340</v>
      </c>
      <c r="M2934" s="2">
        <f>A2934*FERT_BED_TOM+B2934*FERT_BED_CAR+C2934*FERT_BED_MES</f>
        <v>22000</v>
      </c>
      <c r="N2934" s="6">
        <f>IF(AND(D2934&lt;=TOTAL_BEDS,J2934&lt;=TEMP_WORKER_MAX*TEMP_WORKER_HRS),1,0)</f>
        <v>1</v>
      </c>
      <c r="O2934" s="2">
        <f>L2934-M2934-K2934-FIXED_COSTS</f>
        <v>13773.648652690856</v>
      </c>
      <c r="P2934" s="2">
        <f>IF(N2934=1,O2934,"")</f>
        <v>13773.648652690856</v>
      </c>
    </row>
    <row r="2935">
      <c r="A2935" s="6">
        <v>4</v>
      </c>
      <c r="B2935" s="6">
        <v>10</v>
      </c>
      <c r="C2935" s="6">
        <v>17</v>
      </c>
      <c r="D2935" s="6">
        <f>A2935+B2935+C2935</f>
        <v>31</v>
      </c>
      <c r="E2935" s="5">
        <f>IF(A2935=0,0,A2935*LABOR_HRS_WK_TOM*SEASON_WEEKS*(1+DIM_PCT_TOM)^A2935)</f>
        <v>527.07600000000014</v>
      </c>
      <c r="F2935" s="5">
        <f>IF(B2935=0,0,B2935*LABOR_HRS_WK_CAR*SEASON_WEEKS*(1+DIM_PCT_CAR)^B2935)</f>
        <v>384.025363258907</v>
      </c>
      <c r="G2935" s="5">
        <f>IF(C2935=0,0,C2935*LABOR_HRS_WK_MES*SEASON_WEEKS*(1+DIM_PCT_MES)^C2935)</f>
        <v>944.88069779263992</v>
      </c>
      <c r="H2935" s="5">
        <f>E2935+F2935+G2935</f>
        <v>1855.9820610515471</v>
      </c>
      <c r="I2935" s="5">
        <f>MIN(H2935,FARMER_HRS)</f>
        <v>720</v>
      </c>
      <c r="J2935" s="5">
        <f>MAX(0,H2935-FARMER_HRS)</f>
        <v>1135.9820610515471</v>
      </c>
      <c r="K2935" s="2">
        <f>I2935*FARMER_RATE+J2935*TEMP_WORKER_RATE</f>
        <v>44721.910782144914</v>
      </c>
      <c r="L2935" s="2">
        <f>A2935*PRICE_TOM+B2935*PRICE_CAR+C2935*PRICE_MES</f>
        <v>102040</v>
      </c>
      <c r="M2935" s="2">
        <f>A2935*FERT_BED_TOM+B2935*FERT_BED_CAR+C2935*FERT_BED_MES</f>
        <v>22880</v>
      </c>
      <c r="N2935" s="6">
        <f>IF(AND(D2935&lt;=TOTAL_BEDS,J2935&lt;=TEMP_WORKER_MAX*TEMP_WORKER_HRS),1,0)</f>
        <v>1</v>
      </c>
      <c r="O2935" s="2">
        <f>L2935-M2935-K2935-FIXED_COSTS</f>
        <v>14438.089217855086</v>
      </c>
      <c r="P2935" s="2">
        <f>IF(N2935=1,O2935,"")</f>
        <v>14438.089217855086</v>
      </c>
    </row>
    <row r="2936">
      <c r="A2936" s="6">
        <v>4</v>
      </c>
      <c r="B2936" s="6">
        <v>10</v>
      </c>
      <c r="C2936" s="6">
        <v>18</v>
      </c>
      <c r="D2936" s="6">
        <f>A2936+B2936+C2936</f>
        <v>32</v>
      </c>
      <c r="E2936" s="5">
        <f>IF(A2936=0,0,A2936*LABOR_HRS_WK_TOM*SEASON_WEEKS*(1+DIM_PCT_TOM)^A2936)</f>
        <v>527.07600000000014</v>
      </c>
      <c r="F2936" s="5">
        <f>IF(B2936=0,0,B2936*LABOR_HRS_WK_CAR*SEASON_WEEKS*(1+DIM_PCT_CAR)^B2936)</f>
        <v>384.025363258907</v>
      </c>
      <c r="G2936" s="5">
        <f>IF(C2936=0,0,C2936*LABOR_HRS_WK_MES*SEASON_WEEKS*(1+DIM_PCT_MES)^C2936)</f>
        <v>1012.9676892512272</v>
      </c>
      <c r="H2936" s="5">
        <f>E2936+F2936+G2936</f>
        <v>1924.0690525101345</v>
      </c>
      <c r="I2936" s="5">
        <f>MIN(H2936,FARMER_HRS)</f>
        <v>720</v>
      </c>
      <c r="J2936" s="5">
        <f>MAX(0,H2936-FARMER_HRS)</f>
        <v>1204.0690525101345</v>
      </c>
      <c r="K2936" s="2">
        <f>I2936*FARMER_RATE+J2936*TEMP_WORKER_RATE</f>
        <v>45903.976606078722</v>
      </c>
      <c r="L2936" s="2">
        <f>A2936*PRICE_TOM+B2936*PRICE_CAR+C2936*PRICE_MES</f>
        <v>104740</v>
      </c>
      <c r="M2936" s="2">
        <f>A2936*FERT_BED_TOM+B2936*FERT_BED_CAR+C2936*FERT_BED_MES</f>
        <v>23760</v>
      </c>
      <c r="N2936" s="6">
        <f>IF(AND(D2936&lt;=TOTAL_BEDS,J2936&lt;=TEMP_WORKER_MAX*TEMP_WORKER_HRS),1,0)</f>
        <v>1</v>
      </c>
      <c r="O2936" s="2">
        <f>L2936-M2936-K2936-FIXED_COSTS</f>
        <v>15076.023393921278</v>
      </c>
      <c r="P2936" s="2">
        <f>IF(N2936=1,O2936,"")</f>
        <v>15076.023393921278</v>
      </c>
    </row>
    <row r="2937">
      <c r="A2937" s="6">
        <v>4</v>
      </c>
      <c r="B2937" s="6">
        <v>10</v>
      </c>
      <c r="C2937" s="6">
        <v>19</v>
      </c>
      <c r="D2937" s="6">
        <f>A2937+B2937+C2937</f>
        <v>33</v>
      </c>
      <c r="E2937" s="5">
        <f>IF(A2937=0,0,A2937*LABOR_HRS_WK_TOM*SEASON_WEEKS*(1+DIM_PCT_TOM)^A2937)</f>
        <v>527.07600000000014</v>
      </c>
      <c r="F2937" s="5">
        <f>IF(B2937=0,0,B2937*LABOR_HRS_WK_CAR*SEASON_WEEKS*(1+DIM_PCT_CAR)^B2937)</f>
        <v>384.025363258907</v>
      </c>
      <c r="G2937" s="5">
        <f>IF(C2937=0,0,C2937*LABOR_HRS_WK_MES*SEASON_WEEKS*(1+DIM_PCT_MES)^C2937)</f>
        <v>1082.6092178872491</v>
      </c>
      <c r="H2937" s="5">
        <f>E2937+F2937+G2937</f>
        <v>1993.7105811461563</v>
      </c>
      <c r="I2937" s="5">
        <f>MIN(H2937,FARMER_HRS)</f>
        <v>720</v>
      </c>
      <c r="J2937" s="5">
        <f>MAX(0,H2937-FARMER_HRS)</f>
        <v>1273.7105811461563</v>
      </c>
      <c r="K2937" s="2">
        <f>I2937*FARMER_RATE+J2937*TEMP_WORKER_RATE</f>
        <v>47113.03092267632</v>
      </c>
      <c r="L2937" s="2">
        <f>A2937*PRICE_TOM+B2937*PRICE_CAR+C2937*PRICE_MES</f>
        <v>107440</v>
      </c>
      <c r="M2937" s="2">
        <f>A2937*FERT_BED_TOM+B2937*FERT_BED_CAR+C2937*FERT_BED_MES</f>
        <v>24640</v>
      </c>
      <c r="N2937" s="6">
        <f>IF(AND(D2937&lt;=TOTAL_BEDS,J2937&lt;=TEMP_WORKER_MAX*TEMP_WORKER_HRS),1,0)</f>
        <v>1</v>
      </c>
      <c r="O2937" s="2">
        <f>L2937-M2937-K2937-FIXED_COSTS</f>
        <v>15686.96907732368</v>
      </c>
      <c r="P2937" s="2">
        <f>IF(N2937=1,O2937,"")</f>
        <v>15686.96907732368</v>
      </c>
    </row>
    <row r="2938">
      <c r="A2938" s="6">
        <v>4</v>
      </c>
      <c r="B2938" s="6">
        <v>10</v>
      </c>
      <c r="C2938" s="6">
        <v>20</v>
      </c>
      <c r="D2938" s="6">
        <f>A2938+B2938+C2938</f>
        <v>34</v>
      </c>
      <c r="E2938" s="5">
        <f>IF(A2938=0,0,A2938*LABOR_HRS_WK_TOM*SEASON_WEEKS*(1+DIM_PCT_TOM)^A2938)</f>
        <v>527.07600000000014</v>
      </c>
      <c r="F2938" s="5">
        <f>IF(B2938=0,0,B2938*LABOR_HRS_WK_CAR*SEASON_WEEKS*(1+DIM_PCT_CAR)^B2938)</f>
        <v>384.025363258907</v>
      </c>
      <c r="G2938" s="5">
        <f>IF(C2938=0,0,C2938*LABOR_HRS_WK_MES*SEASON_WEEKS*(1+DIM_PCT_MES)^C2938)</f>
        <v>1153.8335085377259</v>
      </c>
      <c r="H2938" s="5">
        <f>E2938+F2938+G2938</f>
        <v>2064.9348717966332</v>
      </c>
      <c r="I2938" s="5">
        <f>MIN(H2938,FARMER_HRS)</f>
        <v>720</v>
      </c>
      <c r="J2938" s="5">
        <f>MAX(0,H2938-FARMER_HRS)</f>
        <v>1344.9348717966332</v>
      </c>
      <c r="K2938" s="2">
        <f>I2938*FARMER_RATE+J2938*TEMP_WORKER_RATE</f>
        <v>48349.563746469328</v>
      </c>
      <c r="L2938" s="2">
        <f>A2938*PRICE_TOM+B2938*PRICE_CAR+C2938*PRICE_MES</f>
        <v>110140</v>
      </c>
      <c r="M2938" s="2">
        <f>A2938*FERT_BED_TOM+B2938*FERT_BED_CAR+C2938*FERT_BED_MES</f>
        <v>25520</v>
      </c>
      <c r="N2938" s="6">
        <f>IF(AND(D2938&lt;=TOTAL_BEDS,J2938&lt;=TEMP_WORKER_MAX*TEMP_WORKER_HRS),1,0)</f>
        <v>1</v>
      </c>
      <c r="O2938" s="2">
        <f>L2938-M2938-K2938-FIXED_COSTS</f>
        <v>16270.436253530672</v>
      </c>
      <c r="P2938" s="2">
        <f>IF(N2938=1,O2938,"")</f>
        <v>16270.436253530672</v>
      </c>
    </row>
    <row r="2939">
      <c r="A2939" s="6">
        <v>4</v>
      </c>
      <c r="B2939" s="6">
        <v>10</v>
      </c>
      <c r="C2939" s="6">
        <v>21</v>
      </c>
      <c r="D2939" s="6">
        <f>A2939+B2939+C2939</f>
        <v>35</v>
      </c>
      <c r="E2939" s="5">
        <f>IF(A2939=0,0,A2939*LABOR_HRS_WK_TOM*SEASON_WEEKS*(1+DIM_PCT_TOM)^A2939)</f>
        <v>527.07600000000014</v>
      </c>
      <c r="F2939" s="5">
        <f>IF(B2939=0,0,B2939*LABOR_HRS_WK_CAR*SEASON_WEEKS*(1+DIM_PCT_CAR)^B2939)</f>
        <v>384.025363258907</v>
      </c>
      <c r="G2939" s="5">
        <f>IF(C2939=0,0,C2939*LABOR_HRS_WK_MES*SEASON_WEEKS*(1+DIM_PCT_MES)^C2939)</f>
        <v>1226.6692487641699</v>
      </c>
      <c r="H2939" s="5">
        <f>E2939+F2939+G2939</f>
        <v>2137.7706120230769</v>
      </c>
      <c r="I2939" s="5">
        <f>MIN(H2939,FARMER_HRS)</f>
        <v>720</v>
      </c>
      <c r="J2939" s="5">
        <f>MAX(0,H2939-FARMER_HRS)</f>
        <v>1417.7706120230769</v>
      </c>
      <c r="K2939" s="2">
        <f>I2939*FARMER_RATE+J2939*TEMP_WORKER_RATE</f>
        <v>49614.073125400639</v>
      </c>
      <c r="L2939" s="2">
        <f>A2939*PRICE_TOM+B2939*PRICE_CAR+C2939*PRICE_MES</f>
        <v>112840</v>
      </c>
      <c r="M2939" s="2">
        <f>A2939*FERT_BED_TOM+B2939*FERT_BED_CAR+C2939*FERT_BED_MES</f>
        <v>26400</v>
      </c>
      <c r="N2939" s="6">
        <f>IF(AND(D2939&lt;=TOTAL_BEDS,J2939&lt;=TEMP_WORKER_MAX*TEMP_WORKER_HRS),1,0)</f>
        <v>1</v>
      </c>
      <c r="O2939" s="2">
        <f>L2939-M2939-K2939-FIXED_COSTS</f>
        <v>16825.926874599361</v>
      </c>
      <c r="P2939" s="2">
        <f>IF(N2939=1,O2939,"")</f>
        <v>16825.926874599361</v>
      </c>
    </row>
    <row r="2940">
      <c r="A2940" s="6">
        <v>4</v>
      </c>
      <c r="B2940" s="6">
        <v>10</v>
      </c>
      <c r="C2940" s="6">
        <v>22</v>
      </c>
      <c r="D2940" s="6">
        <f>A2940+B2940+C2940</f>
        <v>36</v>
      </c>
      <c r="E2940" s="5">
        <f>IF(A2940=0,0,A2940*LABOR_HRS_WK_TOM*SEASON_WEEKS*(1+DIM_PCT_TOM)^A2940)</f>
        <v>527.07600000000014</v>
      </c>
      <c r="F2940" s="5">
        <f>IF(B2940=0,0,B2940*LABOR_HRS_WK_CAR*SEASON_WEEKS*(1+DIM_PCT_CAR)^B2940)</f>
        <v>384.025363258907</v>
      </c>
      <c r="G2940" s="5">
        <f>IF(C2940=0,0,C2940*LABOR_HRS_WK_MES*SEASON_WEEKS*(1+DIM_PCT_MES)^C2940)</f>
        <v>1301.1455960105659</v>
      </c>
      <c r="H2940" s="5">
        <f>E2940+F2940+G2940</f>
        <v>2212.2469592694733</v>
      </c>
      <c r="I2940" s="5">
        <f>MIN(H2940,FARMER_HRS)</f>
        <v>720</v>
      </c>
      <c r="J2940" s="5">
        <f>MAX(0,H2940-FARMER_HRS)</f>
        <v>1492.2469592694733</v>
      </c>
      <c r="K2940" s="2">
        <f>I2940*FARMER_RATE+J2940*TEMP_WORKER_RATE</f>
        <v>50907.065265095021</v>
      </c>
      <c r="L2940" s="2">
        <f>A2940*PRICE_TOM+B2940*PRICE_CAR+C2940*PRICE_MES</f>
        <v>115540</v>
      </c>
      <c r="M2940" s="2">
        <f>A2940*FERT_BED_TOM+B2940*FERT_BED_CAR+C2940*FERT_BED_MES</f>
        <v>27280</v>
      </c>
      <c r="N2940" s="6">
        <f>IF(AND(D2940&lt;=TOTAL_BEDS,J2940&lt;=TEMP_WORKER_MAX*TEMP_WORKER_HRS),1,0)</f>
        <v>1</v>
      </c>
      <c r="O2940" s="2">
        <f>L2940-M2940-K2940-FIXED_COSTS</f>
        <v>17352.934734904979</v>
      </c>
      <c r="P2940" s="2">
        <f>IF(N2940=1,O2940,"")</f>
        <v>17352.934734904979</v>
      </c>
    </row>
    <row r="2941">
      <c r="A2941" s="6">
        <v>4</v>
      </c>
      <c r="B2941" s="6">
        <v>10</v>
      </c>
      <c r="C2941" s="6">
        <v>23</v>
      </c>
      <c r="D2941" s="6">
        <f>A2941+B2941+C2941</f>
        <v>37</v>
      </c>
      <c r="E2941" s="5">
        <f>IF(A2941=0,0,A2941*LABOR_HRS_WK_TOM*SEASON_WEEKS*(1+DIM_PCT_TOM)^A2941)</f>
        <v>527.07600000000014</v>
      </c>
      <c r="F2941" s="5">
        <f>IF(B2941=0,0,B2941*LABOR_HRS_WK_CAR*SEASON_WEEKS*(1+DIM_PCT_CAR)^B2941)</f>
        <v>384.025363258907</v>
      </c>
      <c r="G2941" s="5">
        <f>IF(C2941=0,0,C2941*LABOR_HRS_WK_MES*SEASON_WEEKS*(1+DIM_PCT_MES)^C2941)</f>
        <v>1377.2921848680023</v>
      </c>
      <c r="H2941" s="5">
        <f>E2941+F2941+G2941</f>
        <v>2288.3935481269095</v>
      </c>
      <c r="I2941" s="5">
        <f>MIN(H2941,FARMER_HRS)</f>
        <v>720</v>
      </c>
      <c r="J2941" s="5">
        <f>MAX(0,H2941-FARMER_HRS)</f>
        <v>1568.3935481269095</v>
      </c>
      <c r="K2941" s="2">
        <f>I2941*FARMER_RATE+J2941*TEMP_WORKER_RATE</f>
        <v>52229.054654981068</v>
      </c>
      <c r="L2941" s="2">
        <f>A2941*PRICE_TOM+B2941*PRICE_CAR+C2941*PRICE_MES</f>
        <v>118240</v>
      </c>
      <c r="M2941" s="2">
        <f>A2941*FERT_BED_TOM+B2941*FERT_BED_CAR+C2941*FERT_BED_MES</f>
        <v>28160</v>
      </c>
      <c r="N2941" s="6">
        <f>IF(AND(D2941&lt;=TOTAL_BEDS,J2941&lt;=TEMP_WORKER_MAX*TEMP_WORKER_HRS),1,0)</f>
        <v>1</v>
      </c>
      <c r="O2941" s="2">
        <f>L2941-M2941-K2941-FIXED_COSTS</f>
        <v>17850.945345018932</v>
      </c>
      <c r="P2941" s="2">
        <f>IF(N2941=1,O2941,"")</f>
        <v>17850.945345018932</v>
      </c>
    </row>
    <row r="2942">
      <c r="A2942" s="6">
        <v>4</v>
      </c>
      <c r="B2942" s="6">
        <v>10</v>
      </c>
      <c r="C2942" s="6">
        <v>24</v>
      </c>
      <c r="D2942" s="6">
        <f>A2942+B2942+C2942</f>
        <v>38</v>
      </c>
      <c r="E2942" s="5">
        <f>IF(A2942=0,0,A2942*LABOR_HRS_WK_TOM*SEASON_WEEKS*(1+DIM_PCT_TOM)^A2942)</f>
        <v>527.07600000000014</v>
      </c>
      <c r="F2942" s="5">
        <f>IF(B2942=0,0,B2942*LABOR_HRS_WK_CAR*SEASON_WEEKS*(1+DIM_PCT_CAR)^B2942)</f>
        <v>384.025363258907</v>
      </c>
      <c r="G2942" s="5">
        <f>IF(C2942=0,0,C2942*LABOR_HRS_WK_MES*SEASON_WEEKS*(1+DIM_PCT_MES)^C2942)</f>
        <v>1455.139134447498</v>
      </c>
      <c r="H2942" s="5">
        <f>E2942+F2942+G2942</f>
        <v>2366.2404977064052</v>
      </c>
      <c r="I2942" s="5">
        <f>MIN(H2942,FARMER_HRS)</f>
        <v>720</v>
      </c>
      <c r="J2942" s="5">
        <f>MAX(0,H2942-FARMER_HRS)</f>
        <v>1646.2404977064052</v>
      </c>
      <c r="K2942" s="2">
        <f>I2942*FARMER_RATE+J2942*TEMP_WORKER_RATE</f>
        <v>53580.564196291758</v>
      </c>
      <c r="L2942" s="2">
        <f>A2942*PRICE_TOM+B2942*PRICE_CAR+C2942*PRICE_MES</f>
        <v>120940</v>
      </c>
      <c r="M2942" s="2">
        <f>A2942*FERT_BED_TOM+B2942*FERT_BED_CAR+C2942*FERT_BED_MES</f>
        <v>29040</v>
      </c>
      <c r="N2942" s="6">
        <f>IF(AND(D2942&lt;=TOTAL_BEDS,J2942&lt;=TEMP_WORKER_MAX*TEMP_WORKER_HRS),1,0)</f>
        <v>1</v>
      </c>
      <c r="O2942" s="2">
        <f>L2942-M2942-K2942-FIXED_COSTS</f>
        <v>18319.435803708242</v>
      </c>
      <c r="P2942" s="2">
        <f>IF(N2942=1,O2942,"")</f>
        <v>18319.435803708242</v>
      </c>
    </row>
    <row r="2943">
      <c r="A2943" s="6">
        <v>4</v>
      </c>
      <c r="B2943" s="6">
        <v>10</v>
      </c>
      <c r="C2943" s="6">
        <v>25</v>
      </c>
      <c r="D2943" s="6">
        <f>A2943+B2943+C2943</f>
        <v>39</v>
      </c>
      <c r="E2943" s="5">
        <f>IF(A2943=0,0,A2943*LABOR_HRS_WK_TOM*SEASON_WEEKS*(1+DIM_PCT_TOM)^A2943)</f>
        <v>527.07600000000014</v>
      </c>
      <c r="F2943" s="5">
        <f>IF(B2943=0,0,B2943*LABOR_HRS_WK_CAR*SEASON_WEEKS*(1+DIM_PCT_CAR)^B2943)</f>
        <v>384.025363258907</v>
      </c>
      <c r="G2943" s="5">
        <f>IF(C2943=0,0,C2943*LABOR_HRS_WK_MES*SEASON_WEEKS*(1+DIM_PCT_MES)^C2943)</f>
        <v>1534.7170558625955</v>
      </c>
      <c r="H2943" s="5">
        <f>E2943+F2943+G2943</f>
        <v>2445.8184191215028</v>
      </c>
      <c r="I2943" s="5">
        <f>MIN(H2943,FARMER_HRS)</f>
        <v>720</v>
      </c>
      <c r="J2943" s="5">
        <f>MAX(0,H2943-FARMER_HRS)</f>
        <v>1725.8184191215028</v>
      </c>
      <c r="K2943" s="2">
        <f>I2943*FARMER_RATE+J2943*TEMP_WORKER_RATE</f>
        <v>54962.125331970528</v>
      </c>
      <c r="L2943" s="2">
        <f>A2943*PRICE_TOM+B2943*PRICE_CAR+C2943*PRICE_MES</f>
        <v>123640</v>
      </c>
      <c r="M2943" s="2">
        <f>A2943*FERT_BED_TOM+B2943*FERT_BED_CAR+C2943*FERT_BED_MES</f>
        <v>29920</v>
      </c>
      <c r="N2943" s="6">
        <f>IF(AND(D2943&lt;=TOTAL_BEDS,J2943&lt;=TEMP_WORKER_MAX*TEMP_WORKER_HRS),1,0)</f>
        <v>1</v>
      </c>
      <c r="O2943" s="2">
        <f>L2943-M2943-K2943-FIXED_COSTS</f>
        <v>18757.874668029472</v>
      </c>
      <c r="P2943" s="2">
        <f>IF(N2943=1,O2943,"")</f>
        <v>18757.874668029472</v>
      </c>
    </row>
    <row r="2944">
      <c r="A2944" s="6">
        <v>4</v>
      </c>
      <c r="B2944" s="6">
        <v>10</v>
      </c>
      <c r="C2944" s="6">
        <v>26</v>
      </c>
      <c r="D2944" s="6">
        <f>A2944+B2944+C2944</f>
        <v>40</v>
      </c>
      <c r="E2944" s="5">
        <f>IF(A2944=0,0,A2944*LABOR_HRS_WK_TOM*SEASON_WEEKS*(1+DIM_PCT_TOM)^A2944)</f>
        <v>527.07600000000014</v>
      </c>
      <c r="F2944" s="5">
        <f>IF(B2944=0,0,B2944*LABOR_HRS_WK_CAR*SEASON_WEEKS*(1+DIM_PCT_CAR)^B2944)</f>
        <v>384.025363258907</v>
      </c>
      <c r="G2944" s="5">
        <f>IF(C2944=0,0,C2944*LABOR_HRS_WK_MES*SEASON_WEEKS*(1+DIM_PCT_MES)^C2944)</f>
        <v>1616.0570598233128</v>
      </c>
      <c r="H2944" s="5">
        <f>E2944+F2944+G2944</f>
        <v>2527.15842308222</v>
      </c>
      <c r="I2944" s="5">
        <f>MIN(H2944,FARMER_HRS)</f>
        <v>720</v>
      </c>
      <c r="J2944" s="5">
        <f>MAX(0,H2944-FARMER_HRS)</f>
        <v>1807.15842308222</v>
      </c>
      <c r="K2944" s="2">
        <f>I2944*FARMER_RATE+J2944*TEMP_WORKER_RATE</f>
        <v>56374.278178510765</v>
      </c>
      <c r="L2944" s="2">
        <f>A2944*PRICE_TOM+B2944*PRICE_CAR+C2944*PRICE_MES</f>
        <v>126340</v>
      </c>
      <c r="M2944" s="2">
        <f>A2944*FERT_BED_TOM+B2944*FERT_BED_CAR+C2944*FERT_BED_MES</f>
        <v>30800</v>
      </c>
      <c r="N2944" s="6">
        <f>IF(AND(D2944&lt;=TOTAL_BEDS,J2944&lt;=TEMP_WORKER_MAX*TEMP_WORKER_HRS),1,0)</f>
        <v>1</v>
      </c>
      <c r="O2944" s="2">
        <f>L2944-M2944-K2944-FIXED_COSTS</f>
        <v>19165.721821489235</v>
      </c>
      <c r="P2944" s="2">
        <f>IF(N2944=1,O2944,"")</f>
        <v>19165.721821489235</v>
      </c>
    </row>
    <row r="2945">
      <c r="A2945" s="6">
        <v>4</v>
      </c>
      <c r="B2945" s="6">
        <v>10</v>
      </c>
      <c r="C2945" s="6">
        <v>27</v>
      </c>
      <c r="D2945" s="6">
        <f>A2945+B2945+C2945</f>
        <v>41</v>
      </c>
      <c r="E2945" s="5">
        <f>IF(A2945=0,0,A2945*LABOR_HRS_WK_TOM*SEASON_WEEKS*(1+DIM_PCT_TOM)^A2945)</f>
        <v>527.07600000000014</v>
      </c>
      <c r="F2945" s="5">
        <f>IF(B2945=0,0,B2945*LABOR_HRS_WK_CAR*SEASON_WEEKS*(1+DIM_PCT_CAR)^B2945)</f>
        <v>384.025363258907</v>
      </c>
      <c r="G2945" s="5">
        <f>IF(C2945=0,0,C2945*LABOR_HRS_WK_MES*SEASON_WEEKS*(1+DIM_PCT_MES)^C2945)</f>
        <v>1699.19076434307</v>
      </c>
      <c r="H2945" s="5">
        <f>E2945+F2945+G2945</f>
        <v>2610.292127601977</v>
      </c>
      <c r="I2945" s="5">
        <f>MIN(H2945,FARMER_HRS)</f>
        <v>720</v>
      </c>
      <c r="J2945" s="5">
        <f>MAX(0,H2945-FARMER_HRS)</f>
        <v>1890.292127601977</v>
      </c>
      <c r="K2945" s="2">
        <f>I2945*FARMER_RATE+J2945*TEMP_WORKER_RATE</f>
        <v>57817.571659756541</v>
      </c>
      <c r="L2945" s="2">
        <f>A2945*PRICE_TOM+B2945*PRICE_CAR+C2945*PRICE_MES</f>
        <v>129040</v>
      </c>
      <c r="M2945" s="2">
        <f>A2945*FERT_BED_TOM+B2945*FERT_BED_CAR+C2945*FERT_BED_MES</f>
        <v>31680</v>
      </c>
      <c r="N2945" s="6">
        <f>IF(AND(D2945&lt;=TOTAL_BEDS,J2945&lt;=TEMP_WORKER_MAX*TEMP_WORKER_HRS),1,0)</f>
        <v>1</v>
      </c>
      <c r="O2945" s="2">
        <f>L2945-M2945-K2945-FIXED_COSTS</f>
        <v>19542.428340243459</v>
      </c>
      <c r="P2945" s="2">
        <f>IF(N2945=1,O2945,"")</f>
        <v>19542.428340243459</v>
      </c>
    </row>
    <row r="2946">
      <c r="A2946" s="6">
        <v>4</v>
      </c>
      <c r="B2946" s="6">
        <v>10</v>
      </c>
      <c r="C2946" s="6">
        <v>28</v>
      </c>
      <c r="D2946" s="6">
        <f>A2946+B2946+C2946</f>
        <v>42</v>
      </c>
      <c r="E2946" s="5">
        <f>IF(A2946=0,0,A2946*LABOR_HRS_WK_TOM*SEASON_WEEKS*(1+DIM_PCT_TOM)^A2946)</f>
        <v>527.07600000000014</v>
      </c>
      <c r="F2946" s="5">
        <f>IF(B2946=0,0,B2946*LABOR_HRS_WK_CAR*SEASON_WEEKS*(1+DIM_PCT_CAR)^B2946)</f>
        <v>384.025363258907</v>
      </c>
      <c r="G2946" s="5">
        <f>IF(C2946=0,0,C2946*LABOR_HRS_WK_MES*SEASON_WEEKS*(1+DIM_PCT_MES)^C2946)</f>
        <v>1784.1503025602233</v>
      </c>
      <c r="H2946" s="5">
        <f>E2946+F2946+G2946</f>
        <v>2695.2516658191307</v>
      </c>
      <c r="I2946" s="5">
        <f>MIN(H2946,FARMER_HRS)</f>
        <v>720</v>
      </c>
      <c r="J2946" s="5">
        <f>MAX(0,H2946-FARMER_HRS)</f>
        <v>1975.2516658191307</v>
      </c>
      <c r="K2946" s="2">
        <f>I2946*FARMER_RATE+J2946*TEMP_WORKER_RATE</f>
        <v>59292.56364269324</v>
      </c>
      <c r="L2946" s="2">
        <f>A2946*PRICE_TOM+B2946*PRICE_CAR+C2946*PRICE_MES</f>
        <v>131740</v>
      </c>
      <c r="M2946" s="2">
        <f>A2946*FERT_BED_TOM+B2946*FERT_BED_CAR+C2946*FERT_BED_MES</f>
        <v>32560</v>
      </c>
      <c r="N2946" s="6">
        <f>IF(AND(D2946&lt;=TOTAL_BEDS,J2946&lt;=TEMP_WORKER_MAX*TEMP_WORKER_HRS),1,0)</f>
        <v>1</v>
      </c>
      <c r="O2946" s="2">
        <f>L2946-M2946-K2946-FIXED_COSTS</f>
        <v>19887.43635730676</v>
      </c>
      <c r="P2946" s="2">
        <f>IF(N2946=1,O2946,"")</f>
        <v>19887.43635730676</v>
      </c>
    </row>
    <row r="2947">
      <c r="A2947" s="6">
        <v>4</v>
      </c>
      <c r="B2947" s="6">
        <v>10</v>
      </c>
      <c r="C2947" s="6">
        <v>29</v>
      </c>
      <c r="D2947" s="6">
        <f>A2947+B2947+C2947</f>
        <v>43</v>
      </c>
      <c r="E2947" s="5">
        <f>IF(A2947=0,0,A2947*LABOR_HRS_WK_TOM*SEASON_WEEKS*(1+DIM_PCT_TOM)^A2947)</f>
        <v>527.07600000000014</v>
      </c>
      <c r="F2947" s="5">
        <f>IF(B2947=0,0,B2947*LABOR_HRS_WK_CAR*SEASON_WEEKS*(1+DIM_PCT_CAR)^B2947)</f>
        <v>384.025363258907</v>
      </c>
      <c r="G2947" s="5">
        <f>IF(C2947=0,0,C2947*LABOR_HRS_WK_MES*SEASON_WEEKS*(1+DIM_PCT_MES)^C2947)</f>
        <v>1870.9683306758766</v>
      </c>
      <c r="H2947" s="5">
        <f>E2947+F2947+G2947</f>
        <v>2782.0696939347836</v>
      </c>
      <c r="I2947" s="5">
        <f>MIN(H2947,FARMER_HRS)</f>
        <v>720</v>
      </c>
      <c r="J2947" s="5">
        <f>MAX(0,H2947-FARMER_HRS)</f>
        <v>2062.0696939347836</v>
      </c>
      <c r="K2947" s="2">
        <f>I2947*FARMER_RATE+J2947*TEMP_WORKER_RATE</f>
        <v>60799.821075256659</v>
      </c>
      <c r="L2947" s="2">
        <f>A2947*PRICE_TOM+B2947*PRICE_CAR+C2947*PRICE_MES</f>
        <v>134440</v>
      </c>
      <c r="M2947" s="2">
        <f>A2947*FERT_BED_TOM+B2947*FERT_BED_CAR+C2947*FERT_BED_MES</f>
        <v>33440</v>
      </c>
      <c r="N2947" s="6">
        <f>IF(AND(D2947&lt;=TOTAL_BEDS,J2947&lt;=TEMP_WORKER_MAX*TEMP_WORKER_HRS),1,0)</f>
        <v>1</v>
      </c>
      <c r="O2947" s="2">
        <f>L2947-M2947-K2947-FIXED_COSTS</f>
        <v>20200.178924743341</v>
      </c>
      <c r="P2947" s="2">
        <f>IF(N2947=1,O2947,"")</f>
        <v>20200.178924743341</v>
      </c>
    </row>
    <row r="2948">
      <c r="A2948" s="6">
        <v>4</v>
      </c>
      <c r="B2948" s="6">
        <v>10</v>
      </c>
      <c r="C2948" s="6">
        <v>30</v>
      </c>
      <c r="D2948" s="6">
        <f>A2948+B2948+C2948</f>
        <v>44</v>
      </c>
      <c r="E2948" s="5">
        <f>IF(A2948=0,0,A2948*LABOR_HRS_WK_TOM*SEASON_WEEKS*(1+DIM_PCT_TOM)^A2948)</f>
        <v>527.07600000000014</v>
      </c>
      <c r="F2948" s="5">
        <f>IF(B2948=0,0,B2948*LABOR_HRS_WK_CAR*SEASON_WEEKS*(1+DIM_PCT_CAR)^B2948)</f>
        <v>384.025363258907</v>
      </c>
      <c r="G2948" s="5">
        <f>IF(C2948=0,0,C2948*LABOR_HRS_WK_MES*SEASON_WEEKS*(1+DIM_PCT_MES)^C2948)</f>
        <v>1959.6780360096466</v>
      </c>
      <c r="H2948" s="5">
        <f>E2948+F2948+G2948</f>
        <v>2870.7793992685538</v>
      </c>
      <c r="I2948" s="5">
        <f>MIN(H2948,FARMER_HRS)</f>
        <v>720</v>
      </c>
      <c r="J2948" s="5">
        <f>MAX(0,H2948-FARMER_HRS)</f>
        <v>2150.7793992685538</v>
      </c>
      <c r="K2948" s="2">
        <f>I2948*FARMER_RATE+J2948*TEMP_WORKER_RATE</f>
        <v>62339.920126190169</v>
      </c>
      <c r="L2948" s="2">
        <f>A2948*PRICE_TOM+B2948*PRICE_CAR+C2948*PRICE_MES</f>
        <v>137140</v>
      </c>
      <c r="M2948" s="2">
        <f>A2948*FERT_BED_TOM+B2948*FERT_BED_CAR+C2948*FERT_BED_MES</f>
        <v>34320</v>
      </c>
      <c r="N2948" s="6">
        <f>IF(AND(D2948&lt;=TOTAL_BEDS,J2948&lt;=TEMP_WORKER_MAX*TEMP_WORKER_HRS),1,0)</f>
        <v>1</v>
      </c>
      <c r="O2948" s="2">
        <f>L2948-M2948-K2948-FIXED_COSTS</f>
        <v>20480.079873809831</v>
      </c>
      <c r="P2948" s="2">
        <f>IF(N2948=1,O2948,"")</f>
        <v>20480.079873809831</v>
      </c>
    </row>
    <row r="2949">
      <c r="A2949" s="6">
        <v>4</v>
      </c>
      <c r="B2949" s="6">
        <v>11</v>
      </c>
      <c r="C2949" s="6">
        <v>0</v>
      </c>
      <c r="D2949" s="6">
        <f>A2949+B2949+C2949</f>
        <v>15</v>
      </c>
      <c r="E2949" s="5">
        <f>IF(A2949=0,0,A2949*LABOR_HRS_WK_TOM*SEASON_WEEKS*(1+DIM_PCT_TOM)^A2949)</f>
        <v>527.07600000000014</v>
      </c>
      <c r="F2949" s="5">
        <f>IF(B2949=0,0,B2949*LABOR_HRS_WK_CAR*SEASON_WEEKS*(1+DIM_PCT_CAR)^B2949)</f>
        <v>432.98859707441773</v>
      </c>
      <c r="G2949" s="5">
        <f>IF(C2949=0,0,C2949*LABOR_HRS_WK_MES*SEASON_WEEKS*(1+DIM_PCT_MES)^C2949)</f>
        <v>0</v>
      </c>
      <c r="H2949" s="5">
        <f>E2949+F2949+G2949</f>
        <v>960.06459707441786</v>
      </c>
      <c r="I2949" s="5">
        <f>MIN(H2949,FARMER_HRS)</f>
        <v>720</v>
      </c>
      <c r="J2949" s="5">
        <f>MAX(0,H2949-FARMER_HRS)</f>
        <v>240.06459707441786</v>
      </c>
      <c r="K2949" s="2">
        <f>I2949*FARMER_RATE+J2949*TEMP_WORKER_RATE</f>
        <v>29167.788143653088</v>
      </c>
      <c r="L2949" s="2">
        <f>A2949*PRICE_TOM+B2949*PRICE_CAR+C2949*PRICE_MES</f>
        <v>58234</v>
      </c>
      <c r="M2949" s="2">
        <f>A2949*FERT_BED_TOM+B2949*FERT_BED_CAR+C2949*FERT_BED_MES</f>
        <v>8360</v>
      </c>
      <c r="N2949" s="6">
        <f>IF(AND(D2949&lt;=TOTAL_BEDS,J2949&lt;=TEMP_WORKER_MAX*TEMP_WORKER_HRS),1,0)</f>
        <v>1</v>
      </c>
      <c r="O2949" s="2">
        <f>L2949-M2949-K2949-FIXED_COSTS</f>
        <v>706.2118563469121</v>
      </c>
      <c r="P2949" s="2">
        <f>IF(N2949=1,O2949,"")</f>
        <v>706.2118563469121</v>
      </c>
    </row>
    <row r="2950">
      <c r="A2950" s="6">
        <v>4</v>
      </c>
      <c r="B2950" s="6">
        <v>11</v>
      </c>
      <c r="C2950" s="6">
        <v>1</v>
      </c>
      <c r="D2950" s="6">
        <f>A2950+B2950+C2950</f>
        <v>16</v>
      </c>
      <c r="E2950" s="5">
        <f>IF(A2950=0,0,A2950*LABOR_HRS_WK_TOM*SEASON_WEEKS*(1+DIM_PCT_TOM)^A2950)</f>
        <v>527.07600000000014</v>
      </c>
      <c r="F2950" s="5">
        <f>IF(B2950=0,0,B2950*LABOR_HRS_WK_CAR*SEASON_WEEKS*(1+DIM_PCT_CAR)^B2950)</f>
        <v>432.98859707441773</v>
      </c>
      <c r="G2950" s="5">
        <f>IF(C2950=0,0,C2950*LABOR_HRS_WK_MES*SEASON_WEEKS*(1+DIM_PCT_MES)^C2950)</f>
        <v>45.5625</v>
      </c>
      <c r="H2950" s="5">
        <f>E2950+F2950+G2950</f>
        <v>1005.6270970744179</v>
      </c>
      <c r="I2950" s="5">
        <f>MIN(H2950,FARMER_HRS)</f>
        <v>720</v>
      </c>
      <c r="J2950" s="5">
        <f>MAX(0,H2950-FARMER_HRS)</f>
        <v>285.62709707441786</v>
      </c>
      <c r="K2950" s="2">
        <f>I2950*FARMER_RATE+J2950*TEMP_WORKER_RATE</f>
        <v>29958.803768653088</v>
      </c>
      <c r="L2950" s="2">
        <f>A2950*PRICE_TOM+B2950*PRICE_CAR+C2950*PRICE_MES</f>
        <v>60934</v>
      </c>
      <c r="M2950" s="2">
        <f>A2950*FERT_BED_TOM+B2950*FERT_BED_CAR+C2950*FERT_BED_MES</f>
        <v>9240</v>
      </c>
      <c r="N2950" s="6">
        <f>IF(AND(D2950&lt;=TOTAL_BEDS,J2950&lt;=TEMP_WORKER_MAX*TEMP_WORKER_HRS),1,0)</f>
        <v>1</v>
      </c>
      <c r="O2950" s="2">
        <f>L2950-M2950-K2950-FIXED_COSTS</f>
        <v>1735.1962313469121</v>
      </c>
      <c r="P2950" s="2">
        <f>IF(N2950=1,O2950,"")</f>
        <v>1735.1962313469121</v>
      </c>
    </row>
    <row r="2951">
      <c r="A2951" s="6">
        <v>4</v>
      </c>
      <c r="B2951" s="6">
        <v>11</v>
      </c>
      <c r="C2951" s="6">
        <v>2</v>
      </c>
      <c r="D2951" s="6">
        <f>A2951+B2951+C2951</f>
        <v>17</v>
      </c>
      <c r="E2951" s="5">
        <f>IF(A2951=0,0,A2951*LABOR_HRS_WK_TOM*SEASON_WEEKS*(1+DIM_PCT_TOM)^A2951)</f>
        <v>527.07600000000014</v>
      </c>
      <c r="F2951" s="5">
        <f>IF(B2951=0,0,B2951*LABOR_HRS_WK_CAR*SEASON_WEEKS*(1+DIM_PCT_CAR)^B2951)</f>
        <v>432.98859707441773</v>
      </c>
      <c r="G2951" s="5">
        <f>IF(C2951=0,0,C2951*LABOR_HRS_WK_MES*SEASON_WEEKS*(1+DIM_PCT_MES)^C2951)</f>
        <v>92.2640625</v>
      </c>
      <c r="H2951" s="5">
        <f>E2951+F2951+G2951</f>
        <v>1052.3286595744178</v>
      </c>
      <c r="I2951" s="5">
        <f>MIN(H2951,FARMER_HRS)</f>
        <v>720</v>
      </c>
      <c r="J2951" s="5">
        <f>MAX(0,H2951-FARMER_HRS)</f>
        <v>332.32865957441777</v>
      </c>
      <c r="K2951" s="2">
        <f>I2951*FARMER_RATE+J2951*TEMP_WORKER_RATE</f>
        <v>30769.594784278088</v>
      </c>
      <c r="L2951" s="2">
        <f>A2951*PRICE_TOM+B2951*PRICE_CAR+C2951*PRICE_MES</f>
        <v>63634</v>
      </c>
      <c r="M2951" s="2">
        <f>A2951*FERT_BED_TOM+B2951*FERT_BED_CAR+C2951*FERT_BED_MES</f>
        <v>10120</v>
      </c>
      <c r="N2951" s="6">
        <f>IF(AND(D2951&lt;=TOTAL_BEDS,J2951&lt;=TEMP_WORKER_MAX*TEMP_WORKER_HRS),1,0)</f>
        <v>1</v>
      </c>
      <c r="O2951" s="2">
        <f>L2951-M2951-K2951-FIXED_COSTS</f>
        <v>2744.4052157219121</v>
      </c>
      <c r="P2951" s="2">
        <f>IF(N2951=1,O2951,"")</f>
        <v>2744.4052157219121</v>
      </c>
    </row>
    <row r="2952">
      <c r="A2952" s="6">
        <v>4</v>
      </c>
      <c r="B2952" s="6">
        <v>11</v>
      </c>
      <c r="C2952" s="6">
        <v>3</v>
      </c>
      <c r="D2952" s="6">
        <f>A2952+B2952+C2952</f>
        <v>18</v>
      </c>
      <c r="E2952" s="5">
        <f>IF(A2952=0,0,A2952*LABOR_HRS_WK_TOM*SEASON_WEEKS*(1+DIM_PCT_TOM)^A2952)</f>
        <v>527.07600000000014</v>
      </c>
      <c r="F2952" s="5">
        <f>IF(B2952=0,0,B2952*LABOR_HRS_WK_CAR*SEASON_WEEKS*(1+DIM_PCT_CAR)^B2952)</f>
        <v>432.98859707441773</v>
      </c>
      <c r="G2952" s="5">
        <f>IF(C2952=0,0,C2952*LABOR_HRS_WK_MES*SEASON_WEEKS*(1+DIM_PCT_MES)^C2952)</f>
        <v>140.12604492187498</v>
      </c>
      <c r="H2952" s="5">
        <f>E2952+F2952+G2952</f>
        <v>1100.1906419962929</v>
      </c>
      <c r="I2952" s="5">
        <f>MIN(H2952,FARMER_HRS)</f>
        <v>720</v>
      </c>
      <c r="J2952" s="5">
        <f>MAX(0,H2952-FARMER_HRS)</f>
        <v>380.19064199629292</v>
      </c>
      <c r="K2952" s="2">
        <f>I2952*FARMER_RATE+J2952*TEMP_WORKER_RATE</f>
        <v>31600.531979102307</v>
      </c>
      <c r="L2952" s="2">
        <f>A2952*PRICE_TOM+B2952*PRICE_CAR+C2952*PRICE_MES</f>
        <v>66334</v>
      </c>
      <c r="M2952" s="2">
        <f>A2952*FERT_BED_TOM+B2952*FERT_BED_CAR+C2952*FERT_BED_MES</f>
        <v>11000</v>
      </c>
      <c r="N2952" s="6">
        <f>IF(AND(D2952&lt;=TOTAL_BEDS,J2952&lt;=TEMP_WORKER_MAX*TEMP_WORKER_HRS),1,0)</f>
        <v>1</v>
      </c>
      <c r="O2952" s="2">
        <f>L2952-M2952-K2952-FIXED_COSTS</f>
        <v>3733.4680208976933</v>
      </c>
      <c r="P2952" s="2">
        <f>IF(N2952=1,O2952,"")</f>
        <v>3733.4680208976933</v>
      </c>
    </row>
    <row r="2953">
      <c r="A2953" s="6">
        <v>4</v>
      </c>
      <c r="B2953" s="6">
        <v>11</v>
      </c>
      <c r="C2953" s="6">
        <v>4</v>
      </c>
      <c r="D2953" s="6">
        <f>A2953+B2953+C2953</f>
        <v>19</v>
      </c>
      <c r="E2953" s="5">
        <f>IF(A2953=0,0,A2953*LABOR_HRS_WK_TOM*SEASON_WEEKS*(1+DIM_PCT_TOM)^A2953)</f>
        <v>527.07600000000014</v>
      </c>
      <c r="F2953" s="5">
        <f>IF(B2953=0,0,B2953*LABOR_HRS_WK_CAR*SEASON_WEEKS*(1+DIM_PCT_CAR)^B2953)</f>
        <v>432.98859707441773</v>
      </c>
      <c r="G2953" s="5">
        <f>IF(C2953=0,0,C2953*LABOR_HRS_WK_MES*SEASON_WEEKS*(1+DIM_PCT_MES)^C2953)</f>
        <v>189.17016064453119</v>
      </c>
      <c r="H2953" s="5">
        <f>E2953+F2953+G2953</f>
        <v>1149.2347577189491</v>
      </c>
      <c r="I2953" s="5">
        <f>MIN(H2953,FARMER_HRS)</f>
        <v>720</v>
      </c>
      <c r="J2953" s="5">
        <f>MAX(0,H2953-FARMER_HRS)</f>
        <v>429.23475771894914</v>
      </c>
      <c r="K2953" s="2">
        <f>I2953*FARMER_RATE+J2953*TEMP_WORKER_RATE</f>
        <v>32451.992321509533</v>
      </c>
      <c r="L2953" s="2">
        <f>A2953*PRICE_TOM+B2953*PRICE_CAR+C2953*PRICE_MES</f>
        <v>69034</v>
      </c>
      <c r="M2953" s="2">
        <f>A2953*FERT_BED_TOM+B2953*FERT_BED_CAR+C2953*FERT_BED_MES</f>
        <v>11880</v>
      </c>
      <c r="N2953" s="6">
        <f>IF(AND(D2953&lt;=TOTAL_BEDS,J2953&lt;=TEMP_WORKER_MAX*TEMP_WORKER_HRS),1,0)</f>
        <v>1</v>
      </c>
      <c r="O2953" s="2">
        <f>L2953-M2953-K2953-FIXED_COSTS</f>
        <v>4702.0076784904668</v>
      </c>
      <c r="P2953" s="2">
        <f>IF(N2953=1,O2953,"")</f>
        <v>4702.0076784904668</v>
      </c>
    </row>
    <row r="2954">
      <c r="A2954" s="6">
        <v>4</v>
      </c>
      <c r="B2954" s="6">
        <v>11</v>
      </c>
      <c r="C2954" s="6">
        <v>5</v>
      </c>
      <c r="D2954" s="6">
        <f>A2954+B2954+C2954</f>
        <v>20</v>
      </c>
      <c r="E2954" s="5">
        <f>IF(A2954=0,0,A2954*LABOR_HRS_WK_TOM*SEASON_WEEKS*(1+DIM_PCT_TOM)^A2954)</f>
        <v>527.07600000000014</v>
      </c>
      <c r="F2954" s="5">
        <f>IF(B2954=0,0,B2954*LABOR_HRS_WK_CAR*SEASON_WEEKS*(1+DIM_PCT_CAR)^B2954)</f>
        <v>432.98859707441773</v>
      </c>
      <c r="G2954" s="5">
        <f>IF(C2954=0,0,C2954*LABOR_HRS_WK_MES*SEASON_WEEKS*(1+DIM_PCT_MES)^C2954)</f>
        <v>239.41848456573481</v>
      </c>
      <c r="H2954" s="5">
        <f>E2954+F2954+G2954</f>
        <v>1199.4830816401527</v>
      </c>
      <c r="I2954" s="5">
        <f>MIN(H2954,FARMER_HRS)</f>
        <v>720</v>
      </c>
      <c r="J2954" s="5">
        <f>MAX(0,H2954-FARMER_HRS)</f>
        <v>479.4830816401527</v>
      </c>
      <c r="K2954" s="2">
        <f>I2954*FARMER_RATE+J2954*TEMP_WORKER_RATE</f>
        <v>33324.359056252651</v>
      </c>
      <c r="L2954" s="2">
        <f>A2954*PRICE_TOM+B2954*PRICE_CAR+C2954*PRICE_MES</f>
        <v>71734</v>
      </c>
      <c r="M2954" s="2">
        <f>A2954*FERT_BED_TOM+B2954*FERT_BED_CAR+C2954*FERT_BED_MES</f>
        <v>12760</v>
      </c>
      <c r="N2954" s="6">
        <f>IF(AND(D2954&lt;=TOTAL_BEDS,J2954&lt;=TEMP_WORKER_MAX*TEMP_WORKER_HRS),1,0)</f>
        <v>1</v>
      </c>
      <c r="O2954" s="2">
        <f>L2954-M2954-K2954-FIXED_COSTS</f>
        <v>5649.6409437473485</v>
      </c>
      <c r="P2954" s="2">
        <f>IF(N2954=1,O2954,"")</f>
        <v>5649.6409437473485</v>
      </c>
    </row>
    <row r="2955">
      <c r="A2955" s="6">
        <v>4</v>
      </c>
      <c r="B2955" s="6">
        <v>11</v>
      </c>
      <c r="C2955" s="6">
        <v>6</v>
      </c>
      <c r="D2955" s="6">
        <f>A2955+B2955+C2955</f>
        <v>21</v>
      </c>
      <c r="E2955" s="5">
        <f>IF(A2955=0,0,A2955*LABOR_HRS_WK_TOM*SEASON_WEEKS*(1+DIM_PCT_TOM)^A2955)</f>
        <v>527.07600000000014</v>
      </c>
      <c r="F2955" s="5">
        <f>IF(B2955=0,0,B2955*LABOR_HRS_WK_CAR*SEASON_WEEKS*(1+DIM_PCT_CAR)^B2955)</f>
        <v>432.98859707441773</v>
      </c>
      <c r="G2955" s="5">
        <f>IF(C2955=0,0,C2955*LABOR_HRS_WK_MES*SEASON_WEEKS*(1+DIM_PCT_MES)^C2955)</f>
        <v>290.89345874736773</v>
      </c>
      <c r="H2955" s="5">
        <f>E2955+F2955+G2955</f>
        <v>1250.9580558217856</v>
      </c>
      <c r="I2955" s="5">
        <f>MIN(H2955,FARMER_HRS)</f>
        <v>720</v>
      </c>
      <c r="J2955" s="5">
        <f>MAX(0,H2955-FARMER_HRS)</f>
        <v>530.95805582178559</v>
      </c>
      <c r="K2955" s="2">
        <f>I2955*FARMER_RATE+J2955*TEMP_WORKER_RATE</f>
        <v>34218.021802461553</v>
      </c>
      <c r="L2955" s="2">
        <f>A2955*PRICE_TOM+B2955*PRICE_CAR+C2955*PRICE_MES</f>
        <v>74434</v>
      </c>
      <c r="M2955" s="2">
        <f>A2955*FERT_BED_TOM+B2955*FERT_BED_CAR+C2955*FERT_BED_MES</f>
        <v>13640</v>
      </c>
      <c r="N2955" s="6">
        <f>IF(AND(D2955&lt;=TOTAL_BEDS,J2955&lt;=TEMP_WORKER_MAX*TEMP_WORKER_HRS),1,0)</f>
        <v>1</v>
      </c>
      <c r="O2955" s="2">
        <f>L2955-M2955-K2955-FIXED_COSTS</f>
        <v>6575.9781975384467</v>
      </c>
      <c r="P2955" s="2">
        <f>IF(N2955=1,O2955,"")</f>
        <v>6575.9781975384467</v>
      </c>
    </row>
    <row r="2956">
      <c r="A2956" s="6">
        <v>4</v>
      </c>
      <c r="B2956" s="6">
        <v>11</v>
      </c>
      <c r="C2956" s="6">
        <v>7</v>
      </c>
      <c r="D2956" s="6">
        <f>A2956+B2956+C2956</f>
        <v>22</v>
      </c>
      <c r="E2956" s="5">
        <f>IF(A2956=0,0,A2956*LABOR_HRS_WK_TOM*SEASON_WEEKS*(1+DIM_PCT_TOM)^A2956)</f>
        <v>527.07600000000014</v>
      </c>
      <c r="F2956" s="5">
        <f>IF(B2956=0,0,B2956*LABOR_HRS_WK_CAR*SEASON_WEEKS*(1+DIM_PCT_CAR)^B2956)</f>
        <v>432.98859707441773</v>
      </c>
      <c r="G2956" s="5">
        <f>IF(C2956=0,0,C2956*LABOR_HRS_WK_MES*SEASON_WEEKS*(1+DIM_PCT_MES)^C2956)</f>
        <v>343.61789814532818</v>
      </c>
      <c r="H2956" s="5">
        <f>E2956+F2956+G2956</f>
        <v>1303.682495219746</v>
      </c>
      <c r="I2956" s="5">
        <f>MIN(H2956,FARMER_HRS)</f>
        <v>720</v>
      </c>
      <c r="J2956" s="5">
        <f>MAX(0,H2956-FARMER_HRS)</f>
        <v>583.682495219746</v>
      </c>
      <c r="K2956" s="2">
        <f>I2956*FARMER_RATE+J2956*TEMP_WORKER_RATE</f>
        <v>35133.376653120591</v>
      </c>
      <c r="L2956" s="2">
        <f>A2956*PRICE_TOM+B2956*PRICE_CAR+C2956*PRICE_MES</f>
        <v>77134</v>
      </c>
      <c r="M2956" s="2">
        <f>A2956*FERT_BED_TOM+B2956*FERT_BED_CAR+C2956*FERT_BED_MES</f>
        <v>14520</v>
      </c>
      <c r="N2956" s="6">
        <f>IF(AND(D2956&lt;=TOTAL_BEDS,J2956&lt;=TEMP_WORKER_MAX*TEMP_WORKER_HRS),1,0)</f>
        <v>1</v>
      </c>
      <c r="O2956" s="2">
        <f>L2956-M2956-K2956-FIXED_COSTS</f>
        <v>7480.6233468794089</v>
      </c>
      <c r="P2956" s="2">
        <f>IF(N2956=1,O2956,"")</f>
        <v>7480.6233468794089</v>
      </c>
    </row>
    <row r="2957">
      <c r="A2957" s="6">
        <v>4</v>
      </c>
      <c r="B2957" s="6">
        <v>11</v>
      </c>
      <c r="C2957" s="6">
        <v>8</v>
      </c>
      <c r="D2957" s="6">
        <f>A2957+B2957+C2957</f>
        <v>23</v>
      </c>
      <c r="E2957" s="5">
        <f>IF(A2957=0,0,A2957*LABOR_HRS_WK_TOM*SEASON_WEEKS*(1+DIM_PCT_TOM)^A2957)</f>
        <v>527.07600000000014</v>
      </c>
      <c r="F2957" s="5">
        <f>IF(B2957=0,0,B2957*LABOR_HRS_WK_CAR*SEASON_WEEKS*(1+DIM_PCT_CAR)^B2957)</f>
        <v>432.98859707441773</v>
      </c>
      <c r="G2957" s="5">
        <f>IF(C2957=0,0,C2957*LABOR_HRS_WK_MES*SEASON_WEEKS*(1+DIM_PCT_MES)^C2957)</f>
        <v>397.61499642530833</v>
      </c>
      <c r="H2957" s="5">
        <f>E2957+F2957+G2957</f>
        <v>1357.6795934997263</v>
      </c>
      <c r="I2957" s="5">
        <f>MIN(H2957,FARMER_HRS)</f>
        <v>720</v>
      </c>
      <c r="J2957" s="5">
        <f>MAX(0,H2957-FARMER_HRS)</f>
        <v>637.67959349972625</v>
      </c>
      <c r="K2957" s="2">
        <f>I2957*FARMER_RATE+J2957*TEMP_WORKER_RATE</f>
        <v>36070.826276036911</v>
      </c>
      <c r="L2957" s="2">
        <f>A2957*PRICE_TOM+B2957*PRICE_CAR+C2957*PRICE_MES</f>
        <v>79834</v>
      </c>
      <c r="M2957" s="2">
        <f>A2957*FERT_BED_TOM+B2957*FERT_BED_CAR+C2957*FERT_BED_MES</f>
        <v>15400</v>
      </c>
      <c r="N2957" s="6">
        <f>IF(AND(D2957&lt;=TOTAL_BEDS,J2957&lt;=TEMP_WORKER_MAX*TEMP_WORKER_HRS),1,0)</f>
        <v>1</v>
      </c>
      <c r="O2957" s="2">
        <f>L2957-M2957-K2957-FIXED_COSTS</f>
        <v>8363.17372396309</v>
      </c>
      <c r="P2957" s="2">
        <f>IF(N2957=1,O2957,"")</f>
        <v>8363.17372396309</v>
      </c>
    </row>
    <row r="2958">
      <c r="A2958" s="6">
        <v>4</v>
      </c>
      <c r="B2958" s="6">
        <v>11</v>
      </c>
      <c r="C2958" s="6">
        <v>9</v>
      </c>
      <c r="D2958" s="6">
        <f>A2958+B2958+C2958</f>
        <v>24</v>
      </c>
      <c r="E2958" s="5">
        <f>IF(A2958=0,0,A2958*LABOR_HRS_WK_TOM*SEASON_WEEKS*(1+DIM_PCT_TOM)^A2958)</f>
        <v>527.07600000000014</v>
      </c>
      <c r="F2958" s="5">
        <f>IF(B2958=0,0,B2958*LABOR_HRS_WK_CAR*SEASON_WEEKS*(1+DIM_PCT_CAR)^B2958)</f>
        <v>432.98859707441773</v>
      </c>
      <c r="G2958" s="5">
        <f>IF(C2958=0,0,C2958*LABOR_HRS_WK_MES*SEASON_WEEKS*(1+DIM_PCT_MES)^C2958)</f>
        <v>452.90833186570273</v>
      </c>
      <c r="H2958" s="5">
        <f>E2958+F2958+G2958</f>
        <v>1412.9729289401207</v>
      </c>
      <c r="I2958" s="5">
        <f>MIN(H2958,FARMER_HRS)</f>
        <v>720</v>
      </c>
      <c r="J2958" s="5">
        <f>MAX(0,H2958-FARMER_HRS)</f>
        <v>692.97292894012071</v>
      </c>
      <c r="K2958" s="2">
        <f>I2958*FARMER_RATE+J2958*TEMP_WORKER_RATE</f>
        <v>37030.780016321543</v>
      </c>
      <c r="L2958" s="2">
        <f>A2958*PRICE_TOM+B2958*PRICE_CAR+C2958*PRICE_MES</f>
        <v>82534</v>
      </c>
      <c r="M2958" s="2">
        <f>A2958*FERT_BED_TOM+B2958*FERT_BED_CAR+C2958*FERT_BED_MES</f>
        <v>16280</v>
      </c>
      <c r="N2958" s="6">
        <f>IF(AND(D2958&lt;=TOTAL_BEDS,J2958&lt;=TEMP_WORKER_MAX*TEMP_WORKER_HRS),1,0)</f>
        <v>1</v>
      </c>
      <c r="O2958" s="2">
        <f>L2958-M2958-K2958-FIXED_COSTS</f>
        <v>9223.2199836784566</v>
      </c>
      <c r="P2958" s="2">
        <f>IF(N2958=1,O2958,"")</f>
        <v>9223.2199836784566</v>
      </c>
    </row>
    <row r="2959">
      <c r="A2959" s="6">
        <v>4</v>
      </c>
      <c r="B2959" s="6">
        <v>11</v>
      </c>
      <c r="C2959" s="6">
        <v>10</v>
      </c>
      <c r="D2959" s="6">
        <f>A2959+B2959+C2959</f>
        <v>25</v>
      </c>
      <c r="E2959" s="5">
        <f>IF(A2959=0,0,A2959*LABOR_HRS_WK_TOM*SEASON_WEEKS*(1+DIM_PCT_TOM)^A2959)</f>
        <v>527.07600000000014</v>
      </c>
      <c r="F2959" s="5">
        <f>IF(B2959=0,0,B2959*LABOR_HRS_WK_CAR*SEASON_WEEKS*(1+DIM_PCT_CAR)^B2959)</f>
        <v>432.98859707441773</v>
      </c>
      <c r="G2959" s="5">
        <f>IF(C2959=0,0,C2959*LABOR_HRS_WK_MES*SEASON_WEEKS*(1+DIM_PCT_MES)^C2959)</f>
        <v>509.52187334891551</v>
      </c>
      <c r="H2959" s="5">
        <f>E2959+F2959+G2959</f>
        <v>1469.5864704233334</v>
      </c>
      <c r="I2959" s="5">
        <f>MIN(H2959,FARMER_HRS)</f>
        <v>720</v>
      </c>
      <c r="J2959" s="5">
        <f>MAX(0,H2959-FARMER_HRS)</f>
        <v>749.58647042333337</v>
      </c>
      <c r="K2959" s="2">
        <f>I2959*FARMER_RATE+J2959*TEMP_WORKER_RATE</f>
        <v>38013.654000405091</v>
      </c>
      <c r="L2959" s="2">
        <f>A2959*PRICE_TOM+B2959*PRICE_CAR+C2959*PRICE_MES</f>
        <v>85234</v>
      </c>
      <c r="M2959" s="2">
        <f>A2959*FERT_BED_TOM+B2959*FERT_BED_CAR+C2959*FERT_BED_MES</f>
        <v>17160</v>
      </c>
      <c r="N2959" s="6">
        <f>IF(AND(D2959&lt;=TOTAL_BEDS,J2959&lt;=TEMP_WORKER_MAX*TEMP_WORKER_HRS),1,0)</f>
        <v>1</v>
      </c>
      <c r="O2959" s="2">
        <f>L2959-M2959-K2959-FIXED_COSTS</f>
        <v>10060.345999594909</v>
      </c>
      <c r="P2959" s="2">
        <f>IF(N2959=1,O2959,"")</f>
        <v>10060.345999594909</v>
      </c>
    </row>
    <row r="2960">
      <c r="A2960" s="6">
        <v>4</v>
      </c>
      <c r="B2960" s="6">
        <v>11</v>
      </c>
      <c r="C2960" s="6">
        <v>11</v>
      </c>
      <c r="D2960" s="6">
        <f>A2960+B2960+C2960</f>
        <v>26</v>
      </c>
      <c r="E2960" s="5">
        <f>IF(A2960=0,0,A2960*LABOR_HRS_WK_TOM*SEASON_WEEKS*(1+DIM_PCT_TOM)^A2960)</f>
        <v>527.07600000000014</v>
      </c>
      <c r="F2960" s="5">
        <f>IF(B2960=0,0,B2960*LABOR_HRS_WK_CAR*SEASON_WEEKS*(1+DIM_PCT_CAR)^B2960)</f>
        <v>432.98859707441773</v>
      </c>
      <c r="G2960" s="5">
        <f>IF(C2960=0,0,C2960*LABOR_HRS_WK_MES*SEASON_WEEKS*(1+DIM_PCT_MES)^C2960)</f>
        <v>567.47998644235463</v>
      </c>
      <c r="H2960" s="5">
        <f>E2960+F2960+G2960</f>
        <v>1527.5445835167725</v>
      </c>
      <c r="I2960" s="5">
        <f>MIN(H2960,FARMER_HRS)</f>
        <v>720</v>
      </c>
      <c r="J2960" s="5">
        <f>MAX(0,H2960-FARMER_HRS)</f>
        <v>807.54458351677249</v>
      </c>
      <c r="K2960" s="2">
        <f>I2960*FARMER_RATE+J2960*TEMP_WORKER_RATE</f>
        <v>39019.871241610635</v>
      </c>
      <c r="L2960" s="2">
        <f>A2960*PRICE_TOM+B2960*PRICE_CAR+C2960*PRICE_MES</f>
        <v>87934</v>
      </c>
      <c r="M2960" s="2">
        <f>A2960*FERT_BED_TOM+B2960*FERT_BED_CAR+C2960*FERT_BED_MES</f>
        <v>18040</v>
      </c>
      <c r="N2960" s="6">
        <f>IF(AND(D2960&lt;=TOTAL_BEDS,J2960&lt;=TEMP_WORKER_MAX*TEMP_WORKER_HRS),1,0)</f>
        <v>1</v>
      </c>
      <c r="O2960" s="2">
        <f>L2960-M2960-K2960-FIXED_COSTS</f>
        <v>10874.128758389365</v>
      </c>
      <c r="P2960" s="2">
        <f>IF(N2960=1,O2960,"")</f>
        <v>10874.128758389365</v>
      </c>
    </row>
    <row r="2961">
      <c r="A2961" s="6">
        <v>4</v>
      </c>
      <c r="B2961" s="6">
        <v>11</v>
      </c>
      <c r="C2961" s="6">
        <v>12</v>
      </c>
      <c r="D2961" s="6">
        <f>A2961+B2961+C2961</f>
        <v>27</v>
      </c>
      <c r="E2961" s="5">
        <f>IF(A2961=0,0,A2961*LABOR_HRS_WK_TOM*SEASON_WEEKS*(1+DIM_PCT_TOM)^A2961)</f>
        <v>527.07600000000014</v>
      </c>
      <c r="F2961" s="5">
        <f>IF(B2961=0,0,B2961*LABOR_HRS_WK_CAR*SEASON_WEEKS*(1+DIM_PCT_CAR)^B2961)</f>
        <v>432.98859707441773</v>
      </c>
      <c r="G2961" s="5">
        <f>IF(C2961=0,0,C2961*LABOR_HRS_WK_MES*SEASON_WEEKS*(1+DIM_PCT_MES)^C2961)</f>
        <v>626.807439570419</v>
      </c>
      <c r="H2961" s="5">
        <f>E2961+F2961+G2961</f>
        <v>1586.872036644837</v>
      </c>
      <c r="I2961" s="5">
        <f>MIN(H2961,FARMER_HRS)</f>
        <v>720</v>
      </c>
      <c r="J2961" s="5">
        <f>MAX(0,H2961-FARMER_HRS)</f>
        <v>866.872036644837</v>
      </c>
      <c r="K2961" s="2">
        <f>I2961*FARMER_RATE+J2961*TEMP_WORKER_RATE</f>
        <v>40049.8617473062</v>
      </c>
      <c r="L2961" s="2">
        <f>A2961*PRICE_TOM+B2961*PRICE_CAR+C2961*PRICE_MES</f>
        <v>90634</v>
      </c>
      <c r="M2961" s="2">
        <f>A2961*FERT_BED_TOM+B2961*FERT_BED_CAR+C2961*FERT_BED_MES</f>
        <v>18920</v>
      </c>
      <c r="N2961" s="6">
        <f>IF(AND(D2961&lt;=TOTAL_BEDS,J2961&lt;=TEMP_WORKER_MAX*TEMP_WORKER_HRS),1,0)</f>
        <v>1</v>
      </c>
      <c r="O2961" s="2">
        <f>L2961-M2961-K2961-FIXED_COSTS</f>
        <v>11664.138252693803</v>
      </c>
      <c r="P2961" s="2">
        <f>IF(N2961=1,O2961,"")</f>
        <v>11664.138252693803</v>
      </c>
    </row>
    <row r="2962">
      <c r="A2962" s="6">
        <v>4</v>
      </c>
      <c r="B2962" s="6">
        <v>11</v>
      </c>
      <c r="C2962" s="6">
        <v>13</v>
      </c>
      <c r="D2962" s="6">
        <f>A2962+B2962+C2962</f>
        <v>28</v>
      </c>
      <c r="E2962" s="5">
        <f>IF(A2962=0,0,A2962*LABOR_HRS_WK_TOM*SEASON_WEEKS*(1+DIM_PCT_TOM)^A2962)</f>
        <v>527.07600000000014</v>
      </c>
      <c r="F2962" s="5">
        <f>IF(B2962=0,0,B2962*LABOR_HRS_WK_CAR*SEASON_WEEKS*(1+DIM_PCT_CAR)^B2962)</f>
        <v>432.98859707441773</v>
      </c>
      <c r="G2962" s="5">
        <f>IF(C2962=0,0,C2962*LABOR_HRS_WK_MES*SEASON_WEEKS*(1+DIM_PCT_MES)^C2962)</f>
        <v>687.52941027880331</v>
      </c>
      <c r="H2962" s="5">
        <f>E2962+F2962+G2962</f>
        <v>1647.5940073532211</v>
      </c>
      <c r="I2962" s="5">
        <f>MIN(H2962,FARMER_HRS)</f>
        <v>720</v>
      </c>
      <c r="J2962" s="5">
        <f>MAX(0,H2962-FARMER_HRS)</f>
        <v>927.59400735322106</v>
      </c>
      <c r="K2962" s="2">
        <f>I2962*FARMER_RATE+J2962*TEMP_WORKER_RATE</f>
        <v>41104.062627660089</v>
      </c>
      <c r="L2962" s="2">
        <f>A2962*PRICE_TOM+B2962*PRICE_CAR+C2962*PRICE_MES</f>
        <v>93334</v>
      </c>
      <c r="M2962" s="2">
        <f>A2962*FERT_BED_TOM+B2962*FERT_BED_CAR+C2962*FERT_BED_MES</f>
        <v>19800</v>
      </c>
      <c r="N2962" s="6">
        <f>IF(AND(D2962&lt;=TOTAL_BEDS,J2962&lt;=TEMP_WORKER_MAX*TEMP_WORKER_HRS),1,0)</f>
        <v>1</v>
      </c>
      <c r="O2962" s="2">
        <f>L2962-M2962-K2962-FIXED_COSTS</f>
        <v>12429.937372339911</v>
      </c>
      <c r="P2962" s="2">
        <f>IF(N2962=1,O2962,"")</f>
        <v>12429.937372339911</v>
      </c>
    </row>
    <row r="2963">
      <c r="A2963" s="6">
        <v>4</v>
      </c>
      <c r="B2963" s="6">
        <v>11</v>
      </c>
      <c r="C2963" s="6">
        <v>14</v>
      </c>
      <c r="D2963" s="6">
        <f>A2963+B2963+C2963</f>
        <v>29</v>
      </c>
      <c r="E2963" s="5">
        <f>IF(A2963=0,0,A2963*LABOR_HRS_WK_TOM*SEASON_WEEKS*(1+DIM_PCT_TOM)^A2963)</f>
        <v>527.07600000000014</v>
      </c>
      <c r="F2963" s="5">
        <f>IF(B2963=0,0,B2963*LABOR_HRS_WK_CAR*SEASON_WEEKS*(1+DIM_PCT_CAR)^B2963)</f>
        <v>432.98859707441773</v>
      </c>
      <c r="G2963" s="5">
        <f>IF(C2963=0,0,C2963*LABOR_HRS_WK_MES*SEASON_WEEKS*(1+DIM_PCT_MES)^C2963)</f>
        <v>749.67149159246435</v>
      </c>
      <c r="H2963" s="5">
        <f>E2963+F2963+G2963</f>
        <v>1709.7360886668821</v>
      </c>
      <c r="I2963" s="5">
        <f>MIN(H2963,FARMER_HRS)</f>
        <v>720</v>
      </c>
      <c r="J2963" s="5">
        <f>MAX(0,H2963-FARMER_HRS)</f>
        <v>989.7360886668821</v>
      </c>
      <c r="K2963" s="2">
        <f>I2963*FARMER_RATE+J2963*TEMP_WORKER_RATE</f>
        <v>42182.918206022259</v>
      </c>
      <c r="L2963" s="2">
        <f>A2963*PRICE_TOM+B2963*PRICE_CAR+C2963*PRICE_MES</f>
        <v>96034</v>
      </c>
      <c r="M2963" s="2">
        <f>A2963*FERT_BED_TOM+B2963*FERT_BED_CAR+C2963*FERT_BED_MES</f>
        <v>20680</v>
      </c>
      <c r="N2963" s="6">
        <f>IF(AND(D2963&lt;=TOTAL_BEDS,J2963&lt;=TEMP_WORKER_MAX*TEMP_WORKER_HRS),1,0)</f>
        <v>1</v>
      </c>
      <c r="O2963" s="2">
        <f>L2963-M2963-K2963-FIXED_COSTS</f>
        <v>13171.081793977741</v>
      </c>
      <c r="P2963" s="2">
        <f>IF(N2963=1,O2963,"")</f>
        <v>13171.081793977741</v>
      </c>
    </row>
    <row r="2964">
      <c r="A2964" s="6">
        <v>4</v>
      </c>
      <c r="B2964" s="6">
        <v>11</v>
      </c>
      <c r="C2964" s="6">
        <v>15</v>
      </c>
      <c r="D2964" s="6">
        <f>A2964+B2964+C2964</f>
        <v>30</v>
      </c>
      <c r="E2964" s="5">
        <f>IF(A2964=0,0,A2964*LABOR_HRS_WK_TOM*SEASON_WEEKS*(1+DIM_PCT_TOM)^A2964)</f>
        <v>527.07600000000014</v>
      </c>
      <c r="F2964" s="5">
        <f>IF(B2964=0,0,B2964*LABOR_HRS_WK_CAR*SEASON_WEEKS*(1+DIM_PCT_CAR)^B2964)</f>
        <v>432.98859707441773</v>
      </c>
      <c r="G2964" s="5">
        <f>IF(C2964=0,0,C2964*LABOR_HRS_WK_MES*SEASON_WEEKS*(1+DIM_PCT_MES)^C2964)</f>
        <v>813.25969846861074</v>
      </c>
      <c r="H2964" s="5">
        <f>E2964+F2964+G2964</f>
        <v>1773.3242955430287</v>
      </c>
      <c r="I2964" s="5">
        <f>MIN(H2964,FARMER_HRS)</f>
        <v>720</v>
      </c>
      <c r="J2964" s="5">
        <f>MAX(0,H2964-FARMER_HRS)</f>
        <v>1053.3242955430287</v>
      </c>
      <c r="K2964" s="2">
        <f>I2964*FARMER_RATE+J2964*TEMP_WORKER_RATE</f>
        <v>43286.88013095536</v>
      </c>
      <c r="L2964" s="2">
        <f>A2964*PRICE_TOM+B2964*PRICE_CAR+C2964*PRICE_MES</f>
        <v>98734</v>
      </c>
      <c r="M2964" s="2">
        <f>A2964*FERT_BED_TOM+B2964*FERT_BED_CAR+C2964*FERT_BED_MES</f>
        <v>21560</v>
      </c>
      <c r="N2964" s="6">
        <f>IF(AND(D2964&lt;=TOTAL_BEDS,J2964&lt;=TEMP_WORKER_MAX*TEMP_WORKER_HRS),1,0)</f>
        <v>1</v>
      </c>
      <c r="O2964" s="2">
        <f>L2964-M2964-K2964-FIXED_COSTS</f>
        <v>13887.11986904464</v>
      </c>
      <c r="P2964" s="2">
        <f>IF(N2964=1,O2964,"")</f>
        <v>13887.11986904464</v>
      </c>
    </row>
    <row r="2965">
      <c r="A2965" s="6">
        <v>4</v>
      </c>
      <c r="B2965" s="6">
        <v>11</v>
      </c>
      <c r="C2965" s="6">
        <v>16</v>
      </c>
      <c r="D2965" s="6">
        <f>A2965+B2965+C2965</f>
        <v>31</v>
      </c>
      <c r="E2965" s="5">
        <f>IF(A2965=0,0,A2965*LABOR_HRS_WK_TOM*SEASON_WEEKS*(1+DIM_PCT_TOM)^A2965)</f>
        <v>527.07600000000014</v>
      </c>
      <c r="F2965" s="5">
        <f>IF(B2965=0,0,B2965*LABOR_HRS_WK_CAR*SEASON_WEEKS*(1+DIM_PCT_CAR)^B2965)</f>
        <v>432.98859707441773</v>
      </c>
      <c r="G2965" s="5">
        <f>IF(C2965=0,0,C2965*LABOR_HRS_WK_MES*SEASON_WEEKS*(1+DIM_PCT_MES)^C2965)</f>
        <v>878.32047434609967</v>
      </c>
      <c r="H2965" s="5">
        <f>E2965+F2965+G2965</f>
        <v>1838.3850714205175</v>
      </c>
      <c r="I2965" s="5">
        <f>MIN(H2965,FARMER_HRS)</f>
        <v>720</v>
      </c>
      <c r="J2965" s="5">
        <f>MAX(0,H2965-FARMER_HRS)</f>
        <v>1118.3850714205175</v>
      </c>
      <c r="K2965" s="2">
        <f>I2965*FARMER_RATE+J2965*TEMP_WORKER_RATE</f>
        <v>44416.407489939542</v>
      </c>
      <c r="L2965" s="2">
        <f>A2965*PRICE_TOM+B2965*PRICE_CAR+C2965*PRICE_MES</f>
        <v>101434</v>
      </c>
      <c r="M2965" s="2">
        <f>A2965*FERT_BED_TOM+B2965*FERT_BED_CAR+C2965*FERT_BED_MES</f>
        <v>22440</v>
      </c>
      <c r="N2965" s="6">
        <f>IF(AND(D2965&lt;=TOTAL_BEDS,J2965&lt;=TEMP_WORKER_MAX*TEMP_WORKER_HRS),1,0)</f>
        <v>1</v>
      </c>
      <c r="O2965" s="2">
        <f>L2965-M2965-K2965-FIXED_COSTS</f>
        <v>14577.592510060458</v>
      </c>
      <c r="P2965" s="2">
        <f>IF(N2965=1,O2965,"")</f>
        <v>14577.592510060458</v>
      </c>
    </row>
    <row r="2966">
      <c r="A2966" s="6">
        <v>4</v>
      </c>
      <c r="B2966" s="6">
        <v>11</v>
      </c>
      <c r="C2966" s="6">
        <v>17</v>
      </c>
      <c r="D2966" s="6">
        <f>A2966+B2966+C2966</f>
        <v>32</v>
      </c>
      <c r="E2966" s="5">
        <f>IF(A2966=0,0,A2966*LABOR_HRS_WK_TOM*SEASON_WEEKS*(1+DIM_PCT_TOM)^A2966)</f>
        <v>527.07600000000014</v>
      </c>
      <c r="F2966" s="5">
        <f>IF(B2966=0,0,B2966*LABOR_HRS_WK_CAR*SEASON_WEEKS*(1+DIM_PCT_CAR)^B2966)</f>
        <v>432.98859707441773</v>
      </c>
      <c r="G2966" s="5">
        <f>IF(C2966=0,0,C2966*LABOR_HRS_WK_MES*SEASON_WEEKS*(1+DIM_PCT_MES)^C2966)</f>
        <v>944.88069779263992</v>
      </c>
      <c r="H2966" s="5">
        <f>E2966+F2966+G2966</f>
        <v>1904.9452948670578</v>
      </c>
      <c r="I2966" s="5">
        <f>MIN(H2966,FARMER_HRS)</f>
        <v>720</v>
      </c>
      <c r="J2966" s="5">
        <f>MAX(0,H2966-FARMER_HRS)</f>
        <v>1184.9452948670578</v>
      </c>
      <c r="K2966" s="2">
        <f>I2966*FARMER_RATE+J2966*TEMP_WORKER_RATE</f>
        <v>45571.966924775305</v>
      </c>
      <c r="L2966" s="2">
        <f>A2966*PRICE_TOM+B2966*PRICE_CAR+C2966*PRICE_MES</f>
        <v>104134</v>
      </c>
      <c r="M2966" s="2">
        <f>A2966*FERT_BED_TOM+B2966*FERT_BED_CAR+C2966*FERT_BED_MES</f>
        <v>23320</v>
      </c>
      <c r="N2966" s="6">
        <f>IF(AND(D2966&lt;=TOTAL_BEDS,J2966&lt;=TEMP_WORKER_MAX*TEMP_WORKER_HRS),1,0)</f>
        <v>1</v>
      </c>
      <c r="O2966" s="2">
        <f>L2966-M2966-K2966-FIXED_COSTS</f>
        <v>15242.033075224695</v>
      </c>
      <c r="P2966" s="2">
        <f>IF(N2966=1,O2966,"")</f>
        <v>15242.033075224695</v>
      </c>
    </row>
    <row r="2967">
      <c r="A2967" s="6">
        <v>4</v>
      </c>
      <c r="B2967" s="6">
        <v>11</v>
      </c>
      <c r="C2967" s="6">
        <v>18</v>
      </c>
      <c r="D2967" s="6">
        <f>A2967+B2967+C2967</f>
        <v>33</v>
      </c>
      <c r="E2967" s="5">
        <f>IF(A2967=0,0,A2967*LABOR_HRS_WK_TOM*SEASON_WEEKS*(1+DIM_PCT_TOM)^A2967)</f>
        <v>527.07600000000014</v>
      </c>
      <c r="F2967" s="5">
        <f>IF(B2967=0,0,B2967*LABOR_HRS_WK_CAR*SEASON_WEEKS*(1+DIM_PCT_CAR)^B2967)</f>
        <v>432.98859707441773</v>
      </c>
      <c r="G2967" s="5">
        <f>IF(C2967=0,0,C2967*LABOR_HRS_WK_MES*SEASON_WEEKS*(1+DIM_PCT_MES)^C2967)</f>
        <v>1012.9676892512272</v>
      </c>
      <c r="H2967" s="5">
        <f>E2967+F2967+G2967</f>
        <v>1973.0322863256451</v>
      </c>
      <c r="I2967" s="5">
        <f>MIN(H2967,FARMER_HRS)</f>
        <v>720</v>
      </c>
      <c r="J2967" s="5">
        <f>MAX(0,H2967-FARMER_HRS)</f>
        <v>1253.0322863256451</v>
      </c>
      <c r="K2967" s="2">
        <f>I2967*FARMER_RATE+J2967*TEMP_WORKER_RATE</f>
        <v>46754.032748709113</v>
      </c>
      <c r="L2967" s="2">
        <f>A2967*PRICE_TOM+B2967*PRICE_CAR+C2967*PRICE_MES</f>
        <v>106834</v>
      </c>
      <c r="M2967" s="2">
        <f>A2967*FERT_BED_TOM+B2967*FERT_BED_CAR+C2967*FERT_BED_MES</f>
        <v>24200</v>
      </c>
      <c r="N2967" s="6">
        <f>IF(AND(D2967&lt;=TOTAL_BEDS,J2967&lt;=TEMP_WORKER_MAX*TEMP_WORKER_HRS),1,0)</f>
        <v>1</v>
      </c>
      <c r="O2967" s="2">
        <f>L2967-M2967-K2967-FIXED_COSTS</f>
        <v>15879.967251290887</v>
      </c>
      <c r="P2967" s="2">
        <f>IF(N2967=1,O2967,"")</f>
        <v>15879.967251290887</v>
      </c>
    </row>
    <row r="2968">
      <c r="A2968" s="6">
        <v>4</v>
      </c>
      <c r="B2968" s="6">
        <v>11</v>
      </c>
      <c r="C2968" s="6">
        <v>19</v>
      </c>
      <c r="D2968" s="6">
        <f>A2968+B2968+C2968</f>
        <v>34</v>
      </c>
      <c r="E2968" s="5">
        <f>IF(A2968=0,0,A2968*LABOR_HRS_WK_TOM*SEASON_WEEKS*(1+DIM_PCT_TOM)^A2968)</f>
        <v>527.07600000000014</v>
      </c>
      <c r="F2968" s="5">
        <f>IF(B2968=0,0,B2968*LABOR_HRS_WK_CAR*SEASON_WEEKS*(1+DIM_PCT_CAR)^B2968)</f>
        <v>432.98859707441773</v>
      </c>
      <c r="G2968" s="5">
        <f>IF(C2968=0,0,C2968*LABOR_HRS_WK_MES*SEASON_WEEKS*(1+DIM_PCT_MES)^C2968)</f>
        <v>1082.6092178872491</v>
      </c>
      <c r="H2968" s="5">
        <f>E2968+F2968+G2968</f>
        <v>2042.6738149616669</v>
      </c>
      <c r="I2968" s="5">
        <f>MIN(H2968,FARMER_HRS)</f>
        <v>720</v>
      </c>
      <c r="J2968" s="5">
        <f>MAX(0,H2968-FARMER_HRS)</f>
        <v>1322.6738149616669</v>
      </c>
      <c r="K2968" s="2">
        <f>I2968*FARMER_RATE+J2968*TEMP_WORKER_RATE</f>
        <v>47963.087065306718</v>
      </c>
      <c r="L2968" s="2">
        <f>A2968*PRICE_TOM+B2968*PRICE_CAR+C2968*PRICE_MES</f>
        <v>109534</v>
      </c>
      <c r="M2968" s="2">
        <f>A2968*FERT_BED_TOM+B2968*FERT_BED_CAR+C2968*FERT_BED_MES</f>
        <v>25080</v>
      </c>
      <c r="N2968" s="6">
        <f>IF(AND(D2968&lt;=TOTAL_BEDS,J2968&lt;=TEMP_WORKER_MAX*TEMP_WORKER_HRS),1,0)</f>
        <v>1</v>
      </c>
      <c r="O2968" s="2">
        <f>L2968-M2968-K2968-FIXED_COSTS</f>
        <v>16490.912934693282</v>
      </c>
      <c r="P2968" s="2">
        <f>IF(N2968=1,O2968,"")</f>
        <v>16490.912934693282</v>
      </c>
    </row>
    <row r="2969">
      <c r="A2969" s="6">
        <v>4</v>
      </c>
      <c r="B2969" s="6">
        <v>11</v>
      </c>
      <c r="C2969" s="6">
        <v>20</v>
      </c>
      <c r="D2969" s="6">
        <f>A2969+B2969+C2969</f>
        <v>35</v>
      </c>
      <c r="E2969" s="5">
        <f>IF(A2969=0,0,A2969*LABOR_HRS_WK_TOM*SEASON_WEEKS*(1+DIM_PCT_TOM)^A2969)</f>
        <v>527.07600000000014</v>
      </c>
      <c r="F2969" s="5">
        <f>IF(B2969=0,0,B2969*LABOR_HRS_WK_CAR*SEASON_WEEKS*(1+DIM_PCT_CAR)^B2969)</f>
        <v>432.98859707441773</v>
      </c>
      <c r="G2969" s="5">
        <f>IF(C2969=0,0,C2969*LABOR_HRS_WK_MES*SEASON_WEEKS*(1+DIM_PCT_MES)^C2969)</f>
        <v>1153.8335085377259</v>
      </c>
      <c r="H2969" s="5">
        <f>E2969+F2969+G2969</f>
        <v>2113.8981056121438</v>
      </c>
      <c r="I2969" s="5">
        <f>MIN(H2969,FARMER_HRS)</f>
        <v>720</v>
      </c>
      <c r="J2969" s="5">
        <f>MAX(0,H2969-FARMER_HRS)</f>
        <v>1393.8981056121438</v>
      </c>
      <c r="K2969" s="2">
        <f>I2969*FARMER_RATE+J2969*TEMP_WORKER_RATE</f>
        <v>49199.619889099718</v>
      </c>
      <c r="L2969" s="2">
        <f>A2969*PRICE_TOM+B2969*PRICE_CAR+C2969*PRICE_MES</f>
        <v>112234</v>
      </c>
      <c r="M2969" s="2">
        <f>A2969*FERT_BED_TOM+B2969*FERT_BED_CAR+C2969*FERT_BED_MES</f>
        <v>25960</v>
      </c>
      <c r="N2969" s="6">
        <f>IF(AND(D2969&lt;=TOTAL_BEDS,J2969&lt;=TEMP_WORKER_MAX*TEMP_WORKER_HRS),1,0)</f>
        <v>1</v>
      </c>
      <c r="O2969" s="2">
        <f>L2969-M2969-K2969-FIXED_COSTS</f>
        <v>17074.380110900282</v>
      </c>
      <c r="P2969" s="2">
        <f>IF(N2969=1,O2969,"")</f>
        <v>17074.380110900282</v>
      </c>
    </row>
    <row r="2970">
      <c r="A2970" s="6">
        <v>4</v>
      </c>
      <c r="B2970" s="6">
        <v>11</v>
      </c>
      <c r="C2970" s="6">
        <v>21</v>
      </c>
      <c r="D2970" s="6">
        <f>A2970+B2970+C2970</f>
        <v>36</v>
      </c>
      <c r="E2970" s="5">
        <f>IF(A2970=0,0,A2970*LABOR_HRS_WK_TOM*SEASON_WEEKS*(1+DIM_PCT_TOM)^A2970)</f>
        <v>527.07600000000014</v>
      </c>
      <c r="F2970" s="5">
        <f>IF(B2970=0,0,B2970*LABOR_HRS_WK_CAR*SEASON_WEEKS*(1+DIM_PCT_CAR)^B2970)</f>
        <v>432.98859707441773</v>
      </c>
      <c r="G2970" s="5">
        <f>IF(C2970=0,0,C2970*LABOR_HRS_WK_MES*SEASON_WEEKS*(1+DIM_PCT_MES)^C2970)</f>
        <v>1226.6692487641699</v>
      </c>
      <c r="H2970" s="5">
        <f>E2970+F2970+G2970</f>
        <v>2186.7338458385875</v>
      </c>
      <c r="I2970" s="5">
        <f>MIN(H2970,FARMER_HRS)</f>
        <v>720</v>
      </c>
      <c r="J2970" s="5">
        <f>MAX(0,H2970-FARMER_HRS)</f>
        <v>1466.7338458385875</v>
      </c>
      <c r="K2970" s="2">
        <f>I2970*FARMER_RATE+J2970*TEMP_WORKER_RATE</f>
        <v>50464.129268031029</v>
      </c>
      <c r="L2970" s="2">
        <f>A2970*PRICE_TOM+B2970*PRICE_CAR+C2970*PRICE_MES</f>
        <v>114934</v>
      </c>
      <c r="M2970" s="2">
        <f>A2970*FERT_BED_TOM+B2970*FERT_BED_CAR+C2970*FERT_BED_MES</f>
        <v>26840</v>
      </c>
      <c r="N2970" s="6">
        <f>IF(AND(D2970&lt;=TOTAL_BEDS,J2970&lt;=TEMP_WORKER_MAX*TEMP_WORKER_HRS),1,0)</f>
        <v>1</v>
      </c>
      <c r="O2970" s="2">
        <f>L2970-M2970-K2970-FIXED_COSTS</f>
        <v>17629.870731968971</v>
      </c>
      <c r="P2970" s="2">
        <f>IF(N2970=1,O2970,"")</f>
        <v>17629.870731968971</v>
      </c>
    </row>
    <row r="2971">
      <c r="A2971" s="6">
        <v>4</v>
      </c>
      <c r="B2971" s="6">
        <v>11</v>
      </c>
      <c r="C2971" s="6">
        <v>22</v>
      </c>
      <c r="D2971" s="6">
        <f>A2971+B2971+C2971</f>
        <v>37</v>
      </c>
      <c r="E2971" s="5">
        <f>IF(A2971=0,0,A2971*LABOR_HRS_WK_TOM*SEASON_WEEKS*(1+DIM_PCT_TOM)^A2971)</f>
        <v>527.07600000000014</v>
      </c>
      <c r="F2971" s="5">
        <f>IF(B2971=0,0,B2971*LABOR_HRS_WK_CAR*SEASON_WEEKS*(1+DIM_PCT_CAR)^B2971)</f>
        <v>432.98859707441773</v>
      </c>
      <c r="G2971" s="5">
        <f>IF(C2971=0,0,C2971*LABOR_HRS_WK_MES*SEASON_WEEKS*(1+DIM_PCT_MES)^C2971)</f>
        <v>1301.1455960105659</v>
      </c>
      <c r="H2971" s="5">
        <f>E2971+F2971+G2971</f>
        <v>2261.210193084984</v>
      </c>
      <c r="I2971" s="5">
        <f>MIN(H2971,FARMER_HRS)</f>
        <v>720</v>
      </c>
      <c r="J2971" s="5">
        <f>MAX(0,H2971-FARMER_HRS)</f>
        <v>1541.210193084984</v>
      </c>
      <c r="K2971" s="2">
        <f>I2971*FARMER_RATE+J2971*TEMP_WORKER_RATE</f>
        <v>51757.121407725412</v>
      </c>
      <c r="L2971" s="2">
        <f>A2971*PRICE_TOM+B2971*PRICE_CAR+C2971*PRICE_MES</f>
        <v>117634</v>
      </c>
      <c r="M2971" s="2">
        <f>A2971*FERT_BED_TOM+B2971*FERT_BED_CAR+C2971*FERT_BED_MES</f>
        <v>27720</v>
      </c>
      <c r="N2971" s="6">
        <f>IF(AND(D2971&lt;=TOTAL_BEDS,J2971&lt;=TEMP_WORKER_MAX*TEMP_WORKER_HRS),1,0)</f>
        <v>1</v>
      </c>
      <c r="O2971" s="2">
        <f>L2971-M2971-K2971-FIXED_COSTS</f>
        <v>18156.878592274588</v>
      </c>
      <c r="P2971" s="2">
        <f>IF(N2971=1,O2971,"")</f>
        <v>18156.878592274588</v>
      </c>
    </row>
    <row r="2972">
      <c r="A2972" s="6">
        <v>4</v>
      </c>
      <c r="B2972" s="6">
        <v>11</v>
      </c>
      <c r="C2972" s="6">
        <v>23</v>
      </c>
      <c r="D2972" s="6">
        <f>A2972+B2972+C2972</f>
        <v>38</v>
      </c>
      <c r="E2972" s="5">
        <f>IF(A2972=0,0,A2972*LABOR_HRS_WK_TOM*SEASON_WEEKS*(1+DIM_PCT_TOM)^A2972)</f>
        <v>527.07600000000014</v>
      </c>
      <c r="F2972" s="5">
        <f>IF(B2972=0,0,B2972*LABOR_HRS_WK_CAR*SEASON_WEEKS*(1+DIM_PCT_CAR)^B2972)</f>
        <v>432.98859707441773</v>
      </c>
      <c r="G2972" s="5">
        <f>IF(C2972=0,0,C2972*LABOR_HRS_WK_MES*SEASON_WEEKS*(1+DIM_PCT_MES)^C2972)</f>
        <v>1377.2921848680023</v>
      </c>
      <c r="H2972" s="5">
        <f>E2972+F2972+G2972</f>
        <v>2337.35678194242</v>
      </c>
      <c r="I2972" s="5">
        <f>MIN(H2972,FARMER_HRS)</f>
        <v>720</v>
      </c>
      <c r="J2972" s="5">
        <f>MAX(0,H2972-FARMER_HRS)</f>
        <v>1617.3567819424202</v>
      </c>
      <c r="K2972" s="2">
        <f>I2972*FARMER_RATE+J2972*TEMP_WORKER_RATE</f>
        <v>53079.110797611458</v>
      </c>
      <c r="L2972" s="2">
        <f>A2972*PRICE_TOM+B2972*PRICE_CAR+C2972*PRICE_MES</f>
        <v>120334</v>
      </c>
      <c r="M2972" s="2">
        <f>A2972*FERT_BED_TOM+B2972*FERT_BED_CAR+C2972*FERT_BED_MES</f>
        <v>28600</v>
      </c>
      <c r="N2972" s="6">
        <f>IF(AND(D2972&lt;=TOTAL_BEDS,J2972&lt;=TEMP_WORKER_MAX*TEMP_WORKER_HRS),1,0)</f>
        <v>1</v>
      </c>
      <c r="O2972" s="2">
        <f>L2972-M2972-K2972-FIXED_COSTS</f>
        <v>18654.889202388542</v>
      </c>
      <c r="P2972" s="2">
        <f>IF(N2972=1,O2972,"")</f>
        <v>18654.889202388542</v>
      </c>
    </row>
    <row r="2973">
      <c r="A2973" s="6">
        <v>4</v>
      </c>
      <c r="B2973" s="6">
        <v>11</v>
      </c>
      <c r="C2973" s="6">
        <v>24</v>
      </c>
      <c r="D2973" s="6">
        <f>A2973+B2973+C2973</f>
        <v>39</v>
      </c>
      <c r="E2973" s="5">
        <f>IF(A2973=0,0,A2973*LABOR_HRS_WK_TOM*SEASON_WEEKS*(1+DIM_PCT_TOM)^A2973)</f>
        <v>527.07600000000014</v>
      </c>
      <c r="F2973" s="5">
        <f>IF(B2973=0,0,B2973*LABOR_HRS_WK_CAR*SEASON_WEEKS*(1+DIM_PCT_CAR)^B2973)</f>
        <v>432.98859707441773</v>
      </c>
      <c r="G2973" s="5">
        <f>IF(C2973=0,0,C2973*LABOR_HRS_WK_MES*SEASON_WEEKS*(1+DIM_PCT_MES)^C2973)</f>
        <v>1455.139134447498</v>
      </c>
      <c r="H2973" s="5">
        <f>E2973+F2973+G2973</f>
        <v>2415.2037315219159</v>
      </c>
      <c r="I2973" s="5">
        <f>MIN(H2973,FARMER_HRS)</f>
        <v>720</v>
      </c>
      <c r="J2973" s="5">
        <f>MAX(0,H2973-FARMER_HRS)</f>
        <v>1695.2037315219159</v>
      </c>
      <c r="K2973" s="2">
        <f>I2973*FARMER_RATE+J2973*TEMP_WORKER_RATE</f>
        <v>54430.620338922148</v>
      </c>
      <c r="L2973" s="2">
        <f>A2973*PRICE_TOM+B2973*PRICE_CAR+C2973*PRICE_MES</f>
        <v>123034</v>
      </c>
      <c r="M2973" s="2">
        <f>A2973*FERT_BED_TOM+B2973*FERT_BED_CAR+C2973*FERT_BED_MES</f>
        <v>29480</v>
      </c>
      <c r="N2973" s="6">
        <f>IF(AND(D2973&lt;=TOTAL_BEDS,J2973&lt;=TEMP_WORKER_MAX*TEMP_WORKER_HRS),1,0)</f>
        <v>1</v>
      </c>
      <c r="O2973" s="2">
        <f>L2973-M2973-K2973-FIXED_COSTS</f>
        <v>19123.379661077852</v>
      </c>
      <c r="P2973" s="2">
        <f>IF(N2973=1,O2973,"")</f>
        <v>19123.379661077852</v>
      </c>
    </row>
    <row r="2974">
      <c r="A2974" s="6">
        <v>4</v>
      </c>
      <c r="B2974" s="6">
        <v>11</v>
      </c>
      <c r="C2974" s="6">
        <v>25</v>
      </c>
      <c r="D2974" s="6">
        <f>A2974+B2974+C2974</f>
        <v>40</v>
      </c>
      <c r="E2974" s="5">
        <f>IF(A2974=0,0,A2974*LABOR_HRS_WK_TOM*SEASON_WEEKS*(1+DIM_PCT_TOM)^A2974)</f>
        <v>527.07600000000014</v>
      </c>
      <c r="F2974" s="5">
        <f>IF(B2974=0,0,B2974*LABOR_HRS_WK_CAR*SEASON_WEEKS*(1+DIM_PCT_CAR)^B2974)</f>
        <v>432.98859707441773</v>
      </c>
      <c r="G2974" s="5">
        <f>IF(C2974=0,0,C2974*LABOR_HRS_WK_MES*SEASON_WEEKS*(1+DIM_PCT_MES)^C2974)</f>
        <v>1534.7170558625955</v>
      </c>
      <c r="H2974" s="5">
        <f>E2974+F2974+G2974</f>
        <v>2494.7816529370134</v>
      </c>
      <c r="I2974" s="5">
        <f>MIN(H2974,FARMER_HRS)</f>
        <v>720</v>
      </c>
      <c r="J2974" s="5">
        <f>MAX(0,H2974-FARMER_HRS)</f>
        <v>1774.7816529370134</v>
      </c>
      <c r="K2974" s="2">
        <f>I2974*FARMER_RATE+J2974*TEMP_WORKER_RATE</f>
        <v>55812.181474600926</v>
      </c>
      <c r="L2974" s="2">
        <f>A2974*PRICE_TOM+B2974*PRICE_CAR+C2974*PRICE_MES</f>
        <v>125734</v>
      </c>
      <c r="M2974" s="2">
        <f>A2974*FERT_BED_TOM+B2974*FERT_BED_CAR+C2974*FERT_BED_MES</f>
        <v>30360</v>
      </c>
      <c r="N2974" s="6">
        <f>IF(AND(D2974&lt;=TOTAL_BEDS,J2974&lt;=TEMP_WORKER_MAX*TEMP_WORKER_HRS),1,0)</f>
        <v>1</v>
      </c>
      <c r="O2974" s="2">
        <f>L2974-M2974-K2974-FIXED_COSTS</f>
        <v>19561.818525399074</v>
      </c>
      <c r="P2974" s="2">
        <f>IF(N2974=1,O2974,"")</f>
        <v>19561.818525399074</v>
      </c>
    </row>
    <row r="2975">
      <c r="A2975" s="6">
        <v>4</v>
      </c>
      <c r="B2975" s="6">
        <v>11</v>
      </c>
      <c r="C2975" s="6">
        <v>26</v>
      </c>
      <c r="D2975" s="6">
        <f>A2975+B2975+C2975</f>
        <v>41</v>
      </c>
      <c r="E2975" s="5">
        <f>IF(A2975=0,0,A2975*LABOR_HRS_WK_TOM*SEASON_WEEKS*(1+DIM_PCT_TOM)^A2975)</f>
        <v>527.07600000000014</v>
      </c>
      <c r="F2975" s="5">
        <f>IF(B2975=0,0,B2975*LABOR_HRS_WK_CAR*SEASON_WEEKS*(1+DIM_PCT_CAR)^B2975)</f>
        <v>432.98859707441773</v>
      </c>
      <c r="G2975" s="5">
        <f>IF(C2975=0,0,C2975*LABOR_HRS_WK_MES*SEASON_WEEKS*(1+DIM_PCT_MES)^C2975)</f>
        <v>1616.0570598233128</v>
      </c>
      <c r="H2975" s="5">
        <f>E2975+F2975+G2975</f>
        <v>2576.1216568977306</v>
      </c>
      <c r="I2975" s="5">
        <f>MIN(H2975,FARMER_HRS)</f>
        <v>720</v>
      </c>
      <c r="J2975" s="5">
        <f>MAX(0,H2975-FARMER_HRS)</f>
        <v>1856.1216568977306</v>
      </c>
      <c r="K2975" s="2">
        <f>I2975*FARMER_RATE+J2975*TEMP_WORKER_RATE</f>
        <v>57224.334321141156</v>
      </c>
      <c r="L2975" s="2">
        <f>A2975*PRICE_TOM+B2975*PRICE_CAR+C2975*PRICE_MES</f>
        <v>128434</v>
      </c>
      <c r="M2975" s="2">
        <f>A2975*FERT_BED_TOM+B2975*FERT_BED_CAR+C2975*FERT_BED_MES</f>
        <v>31240</v>
      </c>
      <c r="N2975" s="6">
        <f>IF(AND(D2975&lt;=TOTAL_BEDS,J2975&lt;=TEMP_WORKER_MAX*TEMP_WORKER_HRS),1,0)</f>
        <v>1</v>
      </c>
      <c r="O2975" s="2">
        <f>L2975-M2975-K2975-FIXED_COSTS</f>
        <v>19969.665678858844</v>
      </c>
      <c r="P2975" s="2">
        <f>IF(N2975=1,O2975,"")</f>
        <v>19969.665678858844</v>
      </c>
    </row>
    <row r="2976">
      <c r="A2976" s="6">
        <v>4</v>
      </c>
      <c r="B2976" s="6">
        <v>11</v>
      </c>
      <c r="C2976" s="6">
        <v>27</v>
      </c>
      <c r="D2976" s="6">
        <f>A2976+B2976+C2976</f>
        <v>42</v>
      </c>
      <c r="E2976" s="5">
        <f>IF(A2976=0,0,A2976*LABOR_HRS_WK_TOM*SEASON_WEEKS*(1+DIM_PCT_TOM)^A2976)</f>
        <v>527.07600000000014</v>
      </c>
      <c r="F2976" s="5">
        <f>IF(B2976=0,0,B2976*LABOR_HRS_WK_CAR*SEASON_WEEKS*(1+DIM_PCT_CAR)^B2976)</f>
        <v>432.98859707441773</v>
      </c>
      <c r="G2976" s="5">
        <f>IF(C2976=0,0,C2976*LABOR_HRS_WK_MES*SEASON_WEEKS*(1+DIM_PCT_MES)^C2976)</f>
        <v>1699.19076434307</v>
      </c>
      <c r="H2976" s="5">
        <f>E2976+F2976+G2976</f>
        <v>2659.2553614174876</v>
      </c>
      <c r="I2976" s="5">
        <f>MIN(H2976,FARMER_HRS)</f>
        <v>720</v>
      </c>
      <c r="J2976" s="5">
        <f>MAX(0,H2976-FARMER_HRS)</f>
        <v>1939.2553614174876</v>
      </c>
      <c r="K2976" s="2">
        <f>I2976*FARMER_RATE+J2976*TEMP_WORKER_RATE</f>
        <v>58667.627802386938</v>
      </c>
      <c r="L2976" s="2">
        <f>A2976*PRICE_TOM+B2976*PRICE_CAR+C2976*PRICE_MES</f>
        <v>131134</v>
      </c>
      <c r="M2976" s="2">
        <f>A2976*FERT_BED_TOM+B2976*FERT_BED_CAR+C2976*FERT_BED_MES</f>
        <v>32120</v>
      </c>
      <c r="N2976" s="6">
        <f>IF(AND(D2976&lt;=TOTAL_BEDS,J2976&lt;=TEMP_WORKER_MAX*TEMP_WORKER_HRS),1,0)</f>
        <v>1</v>
      </c>
      <c r="O2976" s="2">
        <f>L2976-M2976-K2976-FIXED_COSTS</f>
        <v>20346.372197613062</v>
      </c>
      <c r="P2976" s="2">
        <f>IF(N2976=1,O2976,"")</f>
        <v>20346.372197613062</v>
      </c>
    </row>
    <row r="2977">
      <c r="A2977" s="6">
        <v>4</v>
      </c>
      <c r="B2977" s="6">
        <v>11</v>
      </c>
      <c r="C2977" s="6">
        <v>28</v>
      </c>
      <c r="D2977" s="6">
        <f>A2977+B2977+C2977</f>
        <v>43</v>
      </c>
      <c r="E2977" s="5">
        <f>IF(A2977=0,0,A2977*LABOR_HRS_WK_TOM*SEASON_WEEKS*(1+DIM_PCT_TOM)^A2977)</f>
        <v>527.07600000000014</v>
      </c>
      <c r="F2977" s="5">
        <f>IF(B2977=0,0,B2977*LABOR_HRS_WK_CAR*SEASON_WEEKS*(1+DIM_PCT_CAR)^B2977)</f>
        <v>432.98859707441773</v>
      </c>
      <c r="G2977" s="5">
        <f>IF(C2977=0,0,C2977*LABOR_HRS_WK_MES*SEASON_WEEKS*(1+DIM_PCT_MES)^C2977)</f>
        <v>1784.1503025602233</v>
      </c>
      <c r="H2977" s="5">
        <f>E2977+F2977+G2977</f>
        <v>2744.2148996346414</v>
      </c>
      <c r="I2977" s="5">
        <f>MIN(H2977,FARMER_HRS)</f>
        <v>720</v>
      </c>
      <c r="J2977" s="5">
        <f>MAX(0,H2977-FARMER_HRS)</f>
        <v>2024.2148996346414</v>
      </c>
      <c r="K2977" s="2">
        <f>I2977*FARMER_RATE+J2977*TEMP_WORKER_RATE</f>
        <v>60142.619785323637</v>
      </c>
      <c r="L2977" s="2">
        <f>A2977*PRICE_TOM+B2977*PRICE_CAR+C2977*PRICE_MES</f>
        <v>133834</v>
      </c>
      <c r="M2977" s="2">
        <f>A2977*FERT_BED_TOM+B2977*FERT_BED_CAR+C2977*FERT_BED_MES</f>
        <v>33000</v>
      </c>
      <c r="N2977" s="6">
        <f>IF(AND(D2977&lt;=TOTAL_BEDS,J2977&lt;=TEMP_WORKER_MAX*TEMP_WORKER_HRS),1,0)</f>
        <v>1</v>
      </c>
      <c r="O2977" s="2">
        <f>L2977-M2977-K2977-FIXED_COSTS</f>
        <v>20691.380214676363</v>
      </c>
      <c r="P2977" s="2">
        <f>IF(N2977=1,O2977,"")</f>
        <v>20691.380214676363</v>
      </c>
    </row>
    <row r="2978">
      <c r="A2978" s="6">
        <v>4</v>
      </c>
      <c r="B2978" s="6">
        <v>11</v>
      </c>
      <c r="C2978" s="6">
        <v>29</v>
      </c>
      <c r="D2978" s="6">
        <f>A2978+B2978+C2978</f>
        <v>44</v>
      </c>
      <c r="E2978" s="5">
        <f>IF(A2978=0,0,A2978*LABOR_HRS_WK_TOM*SEASON_WEEKS*(1+DIM_PCT_TOM)^A2978)</f>
        <v>527.07600000000014</v>
      </c>
      <c r="F2978" s="5">
        <f>IF(B2978=0,0,B2978*LABOR_HRS_WK_CAR*SEASON_WEEKS*(1+DIM_PCT_CAR)^B2978)</f>
        <v>432.98859707441773</v>
      </c>
      <c r="G2978" s="5">
        <f>IF(C2978=0,0,C2978*LABOR_HRS_WK_MES*SEASON_WEEKS*(1+DIM_PCT_MES)^C2978)</f>
        <v>1870.9683306758766</v>
      </c>
      <c r="H2978" s="5">
        <f>E2978+F2978+G2978</f>
        <v>2831.0329277502942</v>
      </c>
      <c r="I2978" s="5">
        <f>MIN(H2978,FARMER_HRS)</f>
        <v>720</v>
      </c>
      <c r="J2978" s="5">
        <f>MAX(0,H2978-FARMER_HRS)</f>
        <v>2111.0329277502942</v>
      </c>
      <c r="K2978" s="2">
        <f>I2978*FARMER_RATE+J2978*TEMP_WORKER_RATE</f>
        <v>61649.877217887049</v>
      </c>
      <c r="L2978" s="2">
        <f>A2978*PRICE_TOM+B2978*PRICE_CAR+C2978*PRICE_MES</f>
        <v>136534</v>
      </c>
      <c r="M2978" s="2">
        <f>A2978*FERT_BED_TOM+B2978*FERT_BED_CAR+C2978*FERT_BED_MES</f>
        <v>33880</v>
      </c>
      <c r="N2978" s="6">
        <f>IF(AND(D2978&lt;=TOTAL_BEDS,J2978&lt;=TEMP_WORKER_MAX*TEMP_WORKER_HRS),1,0)</f>
        <v>1</v>
      </c>
      <c r="O2978" s="2">
        <f>L2978-M2978-K2978-FIXED_COSTS</f>
        <v>21004.122782112951</v>
      </c>
      <c r="P2978" s="2">
        <f>IF(N2978=1,O2978,"")</f>
        <v>21004.122782112951</v>
      </c>
    </row>
    <row r="2979">
      <c r="A2979" s="6">
        <v>4</v>
      </c>
      <c r="B2979" s="6">
        <v>11</v>
      </c>
      <c r="C2979" s="6">
        <v>30</v>
      </c>
      <c r="D2979" s="6">
        <f>A2979+B2979+C2979</f>
        <v>45</v>
      </c>
      <c r="E2979" s="5">
        <f>IF(A2979=0,0,A2979*LABOR_HRS_WK_TOM*SEASON_WEEKS*(1+DIM_PCT_TOM)^A2979)</f>
        <v>527.07600000000014</v>
      </c>
      <c r="F2979" s="5">
        <f>IF(B2979=0,0,B2979*LABOR_HRS_WK_CAR*SEASON_WEEKS*(1+DIM_PCT_CAR)^B2979)</f>
        <v>432.98859707441773</v>
      </c>
      <c r="G2979" s="5">
        <f>IF(C2979=0,0,C2979*LABOR_HRS_WK_MES*SEASON_WEEKS*(1+DIM_PCT_MES)^C2979)</f>
        <v>1959.6780360096466</v>
      </c>
      <c r="H2979" s="5">
        <f>E2979+F2979+G2979</f>
        <v>2919.7426330840644</v>
      </c>
      <c r="I2979" s="5">
        <f>MIN(H2979,FARMER_HRS)</f>
        <v>720</v>
      </c>
      <c r="J2979" s="5">
        <f>MAX(0,H2979-FARMER_HRS)</f>
        <v>2199.7426330840644</v>
      </c>
      <c r="K2979" s="2">
        <f>I2979*FARMER_RATE+J2979*TEMP_WORKER_RATE</f>
        <v>63189.976268820559</v>
      </c>
      <c r="L2979" s="2">
        <f>A2979*PRICE_TOM+B2979*PRICE_CAR+C2979*PRICE_MES</f>
        <v>139234</v>
      </c>
      <c r="M2979" s="2">
        <f>A2979*FERT_BED_TOM+B2979*FERT_BED_CAR+C2979*FERT_BED_MES</f>
        <v>34760</v>
      </c>
      <c r="N2979" s="6">
        <f>IF(AND(D2979&lt;=TOTAL_BEDS,J2979&lt;=TEMP_WORKER_MAX*TEMP_WORKER_HRS),1,0)</f>
        <v>1</v>
      </c>
      <c r="O2979" s="2">
        <f>L2979-M2979-K2979-FIXED_COSTS</f>
        <v>21284.023731179441</v>
      </c>
      <c r="P2979" s="2">
        <f>IF(N2979=1,O2979,"")</f>
        <v>21284.023731179441</v>
      </c>
    </row>
    <row r="2980">
      <c r="A2980" s="6">
        <v>4</v>
      </c>
      <c r="B2980" s="6">
        <v>12</v>
      </c>
      <c r="C2980" s="6">
        <v>0</v>
      </c>
      <c r="D2980" s="6">
        <f>A2980+B2980+C2980</f>
        <v>16</v>
      </c>
      <c r="E2980" s="5">
        <f>IF(A2980=0,0,A2980*LABOR_HRS_WK_TOM*SEASON_WEEKS*(1+DIM_PCT_TOM)^A2980)</f>
        <v>527.07600000000014</v>
      </c>
      <c r="F2980" s="5">
        <f>IF(B2980=0,0,B2980*LABOR_HRS_WK_CAR*SEASON_WEEKS*(1+DIM_PCT_CAR)^B2980)</f>
        <v>484.15997672866695</v>
      </c>
      <c r="G2980" s="5">
        <f>IF(C2980=0,0,C2980*LABOR_HRS_WK_MES*SEASON_WEEKS*(1+DIM_PCT_MES)^C2980)</f>
        <v>0</v>
      </c>
      <c r="H2980" s="5">
        <f>E2980+F2980+G2980</f>
        <v>1011.2359767286671</v>
      </c>
      <c r="I2980" s="5">
        <f>MIN(H2980,FARMER_HRS)</f>
        <v>720</v>
      </c>
      <c r="J2980" s="5">
        <f>MAX(0,H2980-FARMER_HRS)</f>
        <v>291.23597672866708</v>
      </c>
      <c r="K2980" s="2">
        <f>I2980*FARMER_RATE+J2980*TEMP_WORKER_RATE</f>
        <v>30056.18015153936</v>
      </c>
      <c r="L2980" s="2">
        <f>A2980*PRICE_TOM+B2980*PRICE_CAR+C2980*PRICE_MES</f>
        <v>60328</v>
      </c>
      <c r="M2980" s="2">
        <f>A2980*FERT_BED_TOM+B2980*FERT_BED_CAR+C2980*FERT_BED_MES</f>
        <v>8800</v>
      </c>
      <c r="N2980" s="6">
        <f>IF(AND(D2980&lt;=TOTAL_BEDS,J2980&lt;=TEMP_WORKER_MAX*TEMP_WORKER_HRS),1,0)</f>
        <v>1</v>
      </c>
      <c r="O2980" s="2">
        <f>L2980-M2980-K2980-FIXED_COSTS</f>
        <v>1471.81984846064</v>
      </c>
      <c r="P2980" s="2">
        <f>IF(N2980=1,O2980,"")</f>
        <v>1471.81984846064</v>
      </c>
    </row>
    <row r="2981">
      <c r="A2981" s="6">
        <v>4</v>
      </c>
      <c r="B2981" s="6">
        <v>12</v>
      </c>
      <c r="C2981" s="6">
        <v>1</v>
      </c>
      <c r="D2981" s="6">
        <f>A2981+B2981+C2981</f>
        <v>17</v>
      </c>
      <c r="E2981" s="5">
        <f>IF(A2981=0,0,A2981*LABOR_HRS_WK_TOM*SEASON_WEEKS*(1+DIM_PCT_TOM)^A2981)</f>
        <v>527.07600000000014</v>
      </c>
      <c r="F2981" s="5">
        <f>IF(B2981=0,0,B2981*LABOR_HRS_WK_CAR*SEASON_WEEKS*(1+DIM_PCT_CAR)^B2981)</f>
        <v>484.15997672866695</v>
      </c>
      <c r="G2981" s="5">
        <f>IF(C2981=0,0,C2981*LABOR_HRS_WK_MES*SEASON_WEEKS*(1+DIM_PCT_MES)^C2981)</f>
        <v>45.5625</v>
      </c>
      <c r="H2981" s="5">
        <f>E2981+F2981+G2981</f>
        <v>1056.7984767286671</v>
      </c>
      <c r="I2981" s="5">
        <f>MIN(H2981,FARMER_HRS)</f>
        <v>720</v>
      </c>
      <c r="J2981" s="5">
        <f>MAX(0,H2981-FARMER_HRS)</f>
        <v>336.79847672866708</v>
      </c>
      <c r="K2981" s="2">
        <f>I2981*FARMER_RATE+J2981*TEMP_WORKER_RATE</f>
        <v>30847.19577653936</v>
      </c>
      <c r="L2981" s="2">
        <f>A2981*PRICE_TOM+B2981*PRICE_CAR+C2981*PRICE_MES</f>
        <v>63028</v>
      </c>
      <c r="M2981" s="2">
        <f>A2981*FERT_BED_TOM+B2981*FERT_BED_CAR+C2981*FERT_BED_MES</f>
        <v>9680</v>
      </c>
      <c r="N2981" s="6">
        <f>IF(AND(D2981&lt;=TOTAL_BEDS,J2981&lt;=TEMP_WORKER_MAX*TEMP_WORKER_HRS),1,0)</f>
        <v>1</v>
      </c>
      <c r="O2981" s="2">
        <f>L2981-M2981-K2981-FIXED_COSTS</f>
        <v>2500.80422346064</v>
      </c>
      <c r="P2981" s="2">
        <f>IF(N2981=1,O2981,"")</f>
        <v>2500.80422346064</v>
      </c>
    </row>
    <row r="2982">
      <c r="A2982" s="6">
        <v>4</v>
      </c>
      <c r="B2982" s="6">
        <v>12</v>
      </c>
      <c r="C2982" s="6">
        <v>2</v>
      </c>
      <c r="D2982" s="6">
        <f>A2982+B2982+C2982</f>
        <v>18</v>
      </c>
      <c r="E2982" s="5">
        <f>IF(A2982=0,0,A2982*LABOR_HRS_WK_TOM*SEASON_WEEKS*(1+DIM_PCT_TOM)^A2982)</f>
        <v>527.07600000000014</v>
      </c>
      <c r="F2982" s="5">
        <f>IF(B2982=0,0,B2982*LABOR_HRS_WK_CAR*SEASON_WEEKS*(1+DIM_PCT_CAR)^B2982)</f>
        <v>484.15997672866695</v>
      </c>
      <c r="G2982" s="5">
        <f>IF(C2982=0,0,C2982*LABOR_HRS_WK_MES*SEASON_WEEKS*(1+DIM_PCT_MES)^C2982)</f>
        <v>92.2640625</v>
      </c>
      <c r="H2982" s="5">
        <f>E2982+F2982+G2982</f>
        <v>1103.500039228667</v>
      </c>
      <c r="I2982" s="5">
        <f>MIN(H2982,FARMER_HRS)</f>
        <v>720</v>
      </c>
      <c r="J2982" s="5">
        <f>MAX(0,H2982-FARMER_HRS)</f>
        <v>383.500039228667</v>
      </c>
      <c r="K2982" s="2">
        <f>I2982*FARMER_RATE+J2982*TEMP_WORKER_RATE</f>
        <v>31657.986792164356</v>
      </c>
      <c r="L2982" s="2">
        <f>A2982*PRICE_TOM+B2982*PRICE_CAR+C2982*PRICE_MES</f>
        <v>65728</v>
      </c>
      <c r="M2982" s="2">
        <f>A2982*FERT_BED_TOM+B2982*FERT_BED_CAR+C2982*FERT_BED_MES</f>
        <v>10560</v>
      </c>
      <c r="N2982" s="6">
        <f>IF(AND(D2982&lt;=TOTAL_BEDS,J2982&lt;=TEMP_WORKER_MAX*TEMP_WORKER_HRS),1,0)</f>
        <v>1</v>
      </c>
      <c r="O2982" s="2">
        <f>L2982-M2982-K2982-FIXED_COSTS</f>
        <v>3510.0132078356437</v>
      </c>
      <c r="P2982" s="2">
        <f>IF(N2982=1,O2982,"")</f>
        <v>3510.0132078356437</v>
      </c>
    </row>
    <row r="2983">
      <c r="A2983" s="6">
        <v>4</v>
      </c>
      <c r="B2983" s="6">
        <v>12</v>
      </c>
      <c r="C2983" s="6">
        <v>3</v>
      </c>
      <c r="D2983" s="6">
        <f>A2983+B2983+C2983</f>
        <v>19</v>
      </c>
      <c r="E2983" s="5">
        <f>IF(A2983=0,0,A2983*LABOR_HRS_WK_TOM*SEASON_WEEKS*(1+DIM_PCT_TOM)^A2983)</f>
        <v>527.07600000000014</v>
      </c>
      <c r="F2983" s="5">
        <f>IF(B2983=0,0,B2983*LABOR_HRS_WK_CAR*SEASON_WEEKS*(1+DIM_PCT_CAR)^B2983)</f>
        <v>484.15997672866695</v>
      </c>
      <c r="G2983" s="5">
        <f>IF(C2983=0,0,C2983*LABOR_HRS_WK_MES*SEASON_WEEKS*(1+DIM_PCT_MES)^C2983)</f>
        <v>140.12604492187498</v>
      </c>
      <c r="H2983" s="5">
        <f>E2983+F2983+G2983</f>
        <v>1151.3620216505421</v>
      </c>
      <c r="I2983" s="5">
        <f>MIN(H2983,FARMER_HRS)</f>
        <v>720</v>
      </c>
      <c r="J2983" s="5">
        <f>MAX(0,H2983-FARMER_HRS)</f>
        <v>431.36202165054215</v>
      </c>
      <c r="K2983" s="2">
        <f>I2983*FARMER_RATE+J2983*TEMP_WORKER_RATE</f>
        <v>32488.923986988579</v>
      </c>
      <c r="L2983" s="2">
        <f>A2983*PRICE_TOM+B2983*PRICE_CAR+C2983*PRICE_MES</f>
        <v>68428</v>
      </c>
      <c r="M2983" s="2">
        <f>A2983*FERT_BED_TOM+B2983*FERT_BED_CAR+C2983*FERT_BED_MES</f>
        <v>11440</v>
      </c>
      <c r="N2983" s="6">
        <f>IF(AND(D2983&lt;=TOTAL_BEDS,J2983&lt;=TEMP_WORKER_MAX*TEMP_WORKER_HRS),1,0)</f>
        <v>1</v>
      </c>
      <c r="O2983" s="2">
        <f>L2983-M2983-K2983-FIXED_COSTS</f>
        <v>4499.0760130114213</v>
      </c>
      <c r="P2983" s="2">
        <f>IF(N2983=1,O2983,"")</f>
        <v>4499.0760130114213</v>
      </c>
    </row>
    <row r="2984">
      <c r="A2984" s="6">
        <v>4</v>
      </c>
      <c r="B2984" s="6">
        <v>12</v>
      </c>
      <c r="C2984" s="6">
        <v>4</v>
      </c>
      <c r="D2984" s="6">
        <f>A2984+B2984+C2984</f>
        <v>20</v>
      </c>
      <c r="E2984" s="5">
        <f>IF(A2984=0,0,A2984*LABOR_HRS_WK_TOM*SEASON_WEEKS*(1+DIM_PCT_TOM)^A2984)</f>
        <v>527.07600000000014</v>
      </c>
      <c r="F2984" s="5">
        <f>IF(B2984=0,0,B2984*LABOR_HRS_WK_CAR*SEASON_WEEKS*(1+DIM_PCT_CAR)^B2984)</f>
        <v>484.15997672866695</v>
      </c>
      <c r="G2984" s="5">
        <f>IF(C2984=0,0,C2984*LABOR_HRS_WK_MES*SEASON_WEEKS*(1+DIM_PCT_MES)^C2984)</f>
        <v>189.17016064453119</v>
      </c>
      <c r="H2984" s="5">
        <f>E2984+F2984+G2984</f>
        <v>1200.4061373731984</v>
      </c>
      <c r="I2984" s="5">
        <f>MIN(H2984,FARMER_HRS)</f>
        <v>720</v>
      </c>
      <c r="J2984" s="5">
        <f>MAX(0,H2984-FARMER_HRS)</f>
        <v>480.40613737319836</v>
      </c>
      <c r="K2984" s="2">
        <f>I2984*FARMER_RATE+J2984*TEMP_WORKER_RATE</f>
        <v>33340.384329395805</v>
      </c>
      <c r="L2984" s="2">
        <f>A2984*PRICE_TOM+B2984*PRICE_CAR+C2984*PRICE_MES</f>
        <v>71128</v>
      </c>
      <c r="M2984" s="2">
        <f>A2984*FERT_BED_TOM+B2984*FERT_BED_CAR+C2984*FERT_BED_MES</f>
        <v>12320</v>
      </c>
      <c r="N2984" s="6">
        <f>IF(AND(D2984&lt;=TOTAL_BEDS,J2984&lt;=TEMP_WORKER_MAX*TEMP_WORKER_HRS),1,0)</f>
        <v>1</v>
      </c>
      <c r="O2984" s="2">
        <f>L2984-M2984-K2984-FIXED_COSTS</f>
        <v>5467.6156706041947</v>
      </c>
      <c r="P2984" s="2">
        <f>IF(N2984=1,O2984,"")</f>
        <v>5467.6156706041947</v>
      </c>
    </row>
    <row r="2985">
      <c r="A2985" s="6">
        <v>4</v>
      </c>
      <c r="B2985" s="6">
        <v>12</v>
      </c>
      <c r="C2985" s="6">
        <v>5</v>
      </c>
      <c r="D2985" s="6">
        <f>A2985+B2985+C2985</f>
        <v>21</v>
      </c>
      <c r="E2985" s="5">
        <f>IF(A2985=0,0,A2985*LABOR_HRS_WK_TOM*SEASON_WEEKS*(1+DIM_PCT_TOM)^A2985)</f>
        <v>527.07600000000014</v>
      </c>
      <c r="F2985" s="5">
        <f>IF(B2985=0,0,B2985*LABOR_HRS_WK_CAR*SEASON_WEEKS*(1+DIM_PCT_CAR)^B2985)</f>
        <v>484.15997672866695</v>
      </c>
      <c r="G2985" s="5">
        <f>IF(C2985=0,0,C2985*LABOR_HRS_WK_MES*SEASON_WEEKS*(1+DIM_PCT_MES)^C2985)</f>
        <v>239.41848456573481</v>
      </c>
      <c r="H2985" s="5">
        <f>E2985+F2985+G2985</f>
        <v>1250.6544612944019</v>
      </c>
      <c r="I2985" s="5">
        <f>MIN(H2985,FARMER_HRS)</f>
        <v>720</v>
      </c>
      <c r="J2985" s="5">
        <f>MAX(0,H2985-FARMER_HRS)</f>
        <v>530.65446129440193</v>
      </c>
      <c r="K2985" s="2">
        <f>I2985*FARMER_RATE+J2985*TEMP_WORKER_RATE</f>
        <v>34212.751064138924</v>
      </c>
      <c r="L2985" s="2">
        <f>A2985*PRICE_TOM+B2985*PRICE_CAR+C2985*PRICE_MES</f>
        <v>73828</v>
      </c>
      <c r="M2985" s="2">
        <f>A2985*FERT_BED_TOM+B2985*FERT_BED_CAR+C2985*FERT_BED_MES</f>
        <v>13200</v>
      </c>
      <c r="N2985" s="6">
        <f>IF(AND(D2985&lt;=TOTAL_BEDS,J2985&lt;=TEMP_WORKER_MAX*TEMP_WORKER_HRS),1,0)</f>
        <v>1</v>
      </c>
      <c r="O2985" s="2">
        <f>L2985-M2985-K2985-FIXED_COSTS</f>
        <v>6415.2489358610765</v>
      </c>
      <c r="P2985" s="2">
        <f>IF(N2985=1,O2985,"")</f>
        <v>6415.2489358610765</v>
      </c>
    </row>
    <row r="2986">
      <c r="A2986" s="6">
        <v>4</v>
      </c>
      <c r="B2986" s="6">
        <v>12</v>
      </c>
      <c r="C2986" s="6">
        <v>6</v>
      </c>
      <c r="D2986" s="6">
        <f>A2986+B2986+C2986</f>
        <v>22</v>
      </c>
      <c r="E2986" s="5">
        <f>IF(A2986=0,0,A2986*LABOR_HRS_WK_TOM*SEASON_WEEKS*(1+DIM_PCT_TOM)^A2986)</f>
        <v>527.07600000000014</v>
      </c>
      <c r="F2986" s="5">
        <f>IF(B2986=0,0,B2986*LABOR_HRS_WK_CAR*SEASON_WEEKS*(1+DIM_PCT_CAR)^B2986)</f>
        <v>484.15997672866695</v>
      </c>
      <c r="G2986" s="5">
        <f>IF(C2986=0,0,C2986*LABOR_HRS_WK_MES*SEASON_WEEKS*(1+DIM_PCT_MES)^C2986)</f>
        <v>290.89345874736773</v>
      </c>
      <c r="H2986" s="5">
        <f>E2986+F2986+G2986</f>
        <v>1302.1294354760348</v>
      </c>
      <c r="I2986" s="5">
        <f>MIN(H2986,FARMER_HRS)</f>
        <v>720</v>
      </c>
      <c r="J2986" s="5">
        <f>MAX(0,H2986-FARMER_HRS)</f>
        <v>582.12943547603481</v>
      </c>
      <c r="K2986" s="2">
        <f>I2986*FARMER_RATE+J2986*TEMP_WORKER_RATE</f>
        <v>35106.413810347825</v>
      </c>
      <c r="L2986" s="2">
        <f>A2986*PRICE_TOM+B2986*PRICE_CAR+C2986*PRICE_MES</f>
        <v>76528</v>
      </c>
      <c r="M2986" s="2">
        <f>A2986*FERT_BED_TOM+B2986*FERT_BED_CAR+C2986*FERT_BED_MES</f>
        <v>14080</v>
      </c>
      <c r="N2986" s="6">
        <f>IF(AND(D2986&lt;=TOTAL_BEDS,J2986&lt;=TEMP_WORKER_MAX*TEMP_WORKER_HRS),1,0)</f>
        <v>1</v>
      </c>
      <c r="O2986" s="2">
        <f>L2986-M2986-K2986-FIXED_COSTS</f>
        <v>7341.5861896521747</v>
      </c>
      <c r="P2986" s="2">
        <f>IF(N2986=1,O2986,"")</f>
        <v>7341.5861896521747</v>
      </c>
    </row>
    <row r="2987">
      <c r="A2987" s="6">
        <v>4</v>
      </c>
      <c r="B2987" s="6">
        <v>12</v>
      </c>
      <c r="C2987" s="6">
        <v>7</v>
      </c>
      <c r="D2987" s="6">
        <f>A2987+B2987+C2987</f>
        <v>23</v>
      </c>
      <c r="E2987" s="5">
        <f>IF(A2987=0,0,A2987*LABOR_HRS_WK_TOM*SEASON_WEEKS*(1+DIM_PCT_TOM)^A2987)</f>
        <v>527.07600000000014</v>
      </c>
      <c r="F2987" s="5">
        <f>IF(B2987=0,0,B2987*LABOR_HRS_WK_CAR*SEASON_WEEKS*(1+DIM_PCT_CAR)^B2987)</f>
        <v>484.15997672866695</v>
      </c>
      <c r="G2987" s="5">
        <f>IF(C2987=0,0,C2987*LABOR_HRS_WK_MES*SEASON_WEEKS*(1+DIM_PCT_MES)^C2987)</f>
        <v>343.61789814532818</v>
      </c>
      <c r="H2987" s="5">
        <f>E2987+F2987+G2987</f>
        <v>1354.8538748739952</v>
      </c>
      <c r="I2987" s="5">
        <f>MIN(H2987,FARMER_HRS)</f>
        <v>720</v>
      </c>
      <c r="J2987" s="5">
        <f>MAX(0,H2987-FARMER_HRS)</f>
        <v>634.85387487399521</v>
      </c>
      <c r="K2987" s="2">
        <f>I2987*FARMER_RATE+J2987*TEMP_WORKER_RATE</f>
        <v>36021.768661006863</v>
      </c>
      <c r="L2987" s="2">
        <f>A2987*PRICE_TOM+B2987*PRICE_CAR+C2987*PRICE_MES</f>
        <v>79228</v>
      </c>
      <c r="M2987" s="2">
        <f>A2987*FERT_BED_TOM+B2987*FERT_BED_CAR+C2987*FERT_BED_MES</f>
        <v>14960</v>
      </c>
      <c r="N2987" s="6">
        <f>IF(AND(D2987&lt;=TOTAL_BEDS,J2987&lt;=TEMP_WORKER_MAX*TEMP_WORKER_HRS),1,0)</f>
        <v>1</v>
      </c>
      <c r="O2987" s="2">
        <f>L2987-M2987-K2987-FIXED_COSTS</f>
        <v>8246.2313389931369</v>
      </c>
      <c r="P2987" s="2">
        <f>IF(N2987=1,O2987,"")</f>
        <v>8246.2313389931369</v>
      </c>
    </row>
    <row r="2988">
      <c r="A2988" s="6">
        <v>4</v>
      </c>
      <c r="B2988" s="6">
        <v>12</v>
      </c>
      <c r="C2988" s="6">
        <v>8</v>
      </c>
      <c r="D2988" s="6">
        <f>A2988+B2988+C2988</f>
        <v>24</v>
      </c>
      <c r="E2988" s="5">
        <f>IF(A2988=0,0,A2988*LABOR_HRS_WK_TOM*SEASON_WEEKS*(1+DIM_PCT_TOM)^A2988)</f>
        <v>527.07600000000014</v>
      </c>
      <c r="F2988" s="5">
        <f>IF(B2988=0,0,B2988*LABOR_HRS_WK_CAR*SEASON_WEEKS*(1+DIM_PCT_CAR)^B2988)</f>
        <v>484.15997672866695</v>
      </c>
      <c r="G2988" s="5">
        <f>IF(C2988=0,0,C2988*LABOR_HRS_WK_MES*SEASON_WEEKS*(1+DIM_PCT_MES)^C2988)</f>
        <v>397.61499642530833</v>
      </c>
      <c r="H2988" s="5">
        <f>E2988+F2988+G2988</f>
        <v>1408.8509731539755</v>
      </c>
      <c r="I2988" s="5">
        <f>MIN(H2988,FARMER_HRS)</f>
        <v>720</v>
      </c>
      <c r="J2988" s="5">
        <f>MAX(0,H2988-FARMER_HRS)</f>
        <v>688.85097315397547</v>
      </c>
      <c r="K2988" s="2">
        <f>I2988*FARMER_RATE+J2988*TEMP_WORKER_RATE</f>
        <v>36959.218283923183</v>
      </c>
      <c r="L2988" s="2">
        <f>A2988*PRICE_TOM+B2988*PRICE_CAR+C2988*PRICE_MES</f>
        <v>81928</v>
      </c>
      <c r="M2988" s="2">
        <f>A2988*FERT_BED_TOM+B2988*FERT_BED_CAR+C2988*FERT_BED_MES</f>
        <v>15840</v>
      </c>
      <c r="N2988" s="6">
        <f>IF(AND(D2988&lt;=TOTAL_BEDS,J2988&lt;=TEMP_WORKER_MAX*TEMP_WORKER_HRS),1,0)</f>
        <v>1</v>
      </c>
      <c r="O2988" s="2">
        <f>L2988-M2988-K2988-FIXED_COSTS</f>
        <v>9128.7817160768172</v>
      </c>
      <c r="P2988" s="2">
        <f>IF(N2988=1,O2988,"")</f>
        <v>9128.7817160768172</v>
      </c>
    </row>
    <row r="2989">
      <c r="A2989" s="6">
        <v>4</v>
      </c>
      <c r="B2989" s="6">
        <v>12</v>
      </c>
      <c r="C2989" s="6">
        <v>9</v>
      </c>
      <c r="D2989" s="6">
        <f>A2989+B2989+C2989</f>
        <v>25</v>
      </c>
      <c r="E2989" s="5">
        <f>IF(A2989=0,0,A2989*LABOR_HRS_WK_TOM*SEASON_WEEKS*(1+DIM_PCT_TOM)^A2989)</f>
        <v>527.07600000000014</v>
      </c>
      <c r="F2989" s="5">
        <f>IF(B2989=0,0,B2989*LABOR_HRS_WK_CAR*SEASON_WEEKS*(1+DIM_PCT_CAR)^B2989)</f>
        <v>484.15997672866695</v>
      </c>
      <c r="G2989" s="5">
        <f>IF(C2989=0,0,C2989*LABOR_HRS_WK_MES*SEASON_WEEKS*(1+DIM_PCT_MES)^C2989)</f>
        <v>452.90833186570273</v>
      </c>
      <c r="H2989" s="5">
        <f>E2989+F2989+G2989</f>
        <v>1464.1443085943697</v>
      </c>
      <c r="I2989" s="5">
        <f>MIN(H2989,FARMER_HRS)</f>
        <v>720</v>
      </c>
      <c r="J2989" s="5">
        <f>MAX(0,H2989-FARMER_HRS)</f>
        <v>744.1443085943697</v>
      </c>
      <c r="K2989" s="2">
        <f>I2989*FARMER_RATE+J2989*TEMP_WORKER_RATE</f>
        <v>37919.172024207808</v>
      </c>
      <c r="L2989" s="2">
        <f>A2989*PRICE_TOM+B2989*PRICE_CAR+C2989*PRICE_MES</f>
        <v>84628</v>
      </c>
      <c r="M2989" s="2">
        <f>A2989*FERT_BED_TOM+B2989*FERT_BED_CAR+C2989*FERT_BED_MES</f>
        <v>16720</v>
      </c>
      <c r="N2989" s="6">
        <f>IF(AND(D2989&lt;=TOTAL_BEDS,J2989&lt;=TEMP_WORKER_MAX*TEMP_WORKER_HRS),1,0)</f>
        <v>1</v>
      </c>
      <c r="O2989" s="2">
        <f>L2989-M2989-K2989-FIXED_COSTS</f>
        <v>9988.8279757921919</v>
      </c>
      <c r="P2989" s="2">
        <f>IF(N2989=1,O2989,"")</f>
        <v>9988.8279757921919</v>
      </c>
    </row>
    <row r="2990">
      <c r="A2990" s="6">
        <v>4</v>
      </c>
      <c r="B2990" s="6">
        <v>12</v>
      </c>
      <c r="C2990" s="6">
        <v>10</v>
      </c>
      <c r="D2990" s="6">
        <f>A2990+B2990+C2990</f>
        <v>26</v>
      </c>
      <c r="E2990" s="5">
        <f>IF(A2990=0,0,A2990*LABOR_HRS_WK_TOM*SEASON_WEEKS*(1+DIM_PCT_TOM)^A2990)</f>
        <v>527.07600000000014</v>
      </c>
      <c r="F2990" s="5">
        <f>IF(B2990=0,0,B2990*LABOR_HRS_WK_CAR*SEASON_WEEKS*(1+DIM_PCT_CAR)^B2990)</f>
        <v>484.15997672866695</v>
      </c>
      <c r="G2990" s="5">
        <f>IF(C2990=0,0,C2990*LABOR_HRS_WK_MES*SEASON_WEEKS*(1+DIM_PCT_MES)^C2990)</f>
        <v>509.52187334891551</v>
      </c>
      <c r="H2990" s="5">
        <f>E2990+F2990+G2990</f>
        <v>1520.7578500775826</v>
      </c>
      <c r="I2990" s="5">
        <f>MIN(H2990,FARMER_HRS)</f>
        <v>720</v>
      </c>
      <c r="J2990" s="5">
        <f>MAX(0,H2990-FARMER_HRS)</f>
        <v>800.75785007758259</v>
      </c>
      <c r="K2990" s="2">
        <f>I2990*FARMER_RATE+J2990*TEMP_WORKER_RATE</f>
        <v>38902.046008291363</v>
      </c>
      <c r="L2990" s="2">
        <f>A2990*PRICE_TOM+B2990*PRICE_CAR+C2990*PRICE_MES</f>
        <v>87328</v>
      </c>
      <c r="M2990" s="2">
        <f>A2990*FERT_BED_TOM+B2990*FERT_BED_CAR+C2990*FERT_BED_MES</f>
        <v>17600</v>
      </c>
      <c r="N2990" s="6">
        <f>IF(AND(D2990&lt;=TOTAL_BEDS,J2990&lt;=TEMP_WORKER_MAX*TEMP_WORKER_HRS),1,0)</f>
        <v>1</v>
      </c>
      <c r="O2990" s="2">
        <f>L2990-M2990-K2990-FIXED_COSTS</f>
        <v>10825.953991708637</v>
      </c>
      <c r="P2990" s="2">
        <f>IF(N2990=1,O2990,"")</f>
        <v>10825.953991708637</v>
      </c>
    </row>
    <row r="2991">
      <c r="A2991" s="6">
        <v>4</v>
      </c>
      <c r="B2991" s="6">
        <v>12</v>
      </c>
      <c r="C2991" s="6">
        <v>11</v>
      </c>
      <c r="D2991" s="6">
        <f>A2991+B2991+C2991</f>
        <v>27</v>
      </c>
      <c r="E2991" s="5">
        <f>IF(A2991=0,0,A2991*LABOR_HRS_WK_TOM*SEASON_WEEKS*(1+DIM_PCT_TOM)^A2991)</f>
        <v>527.07600000000014</v>
      </c>
      <c r="F2991" s="5">
        <f>IF(B2991=0,0,B2991*LABOR_HRS_WK_CAR*SEASON_WEEKS*(1+DIM_PCT_CAR)^B2991)</f>
        <v>484.15997672866695</v>
      </c>
      <c r="G2991" s="5">
        <f>IF(C2991=0,0,C2991*LABOR_HRS_WK_MES*SEASON_WEEKS*(1+DIM_PCT_MES)^C2991)</f>
        <v>567.47998644235463</v>
      </c>
      <c r="H2991" s="5">
        <f>E2991+F2991+G2991</f>
        <v>1578.7159631710217</v>
      </c>
      <c r="I2991" s="5">
        <f>MIN(H2991,FARMER_HRS)</f>
        <v>720</v>
      </c>
      <c r="J2991" s="5">
        <f>MAX(0,H2991-FARMER_HRS)</f>
        <v>858.71596317102171</v>
      </c>
      <c r="K2991" s="2">
        <f>I2991*FARMER_RATE+J2991*TEMP_WORKER_RATE</f>
        <v>39908.2632494969</v>
      </c>
      <c r="L2991" s="2">
        <f>A2991*PRICE_TOM+B2991*PRICE_CAR+C2991*PRICE_MES</f>
        <v>90028</v>
      </c>
      <c r="M2991" s="2">
        <f>A2991*FERT_BED_TOM+B2991*FERT_BED_CAR+C2991*FERT_BED_MES</f>
        <v>18480</v>
      </c>
      <c r="N2991" s="6">
        <f>IF(AND(D2991&lt;=TOTAL_BEDS,J2991&lt;=TEMP_WORKER_MAX*TEMP_WORKER_HRS),1,0)</f>
        <v>1</v>
      </c>
      <c r="O2991" s="2">
        <f>L2991-M2991-K2991-FIXED_COSTS</f>
        <v>11639.7367505031</v>
      </c>
      <c r="P2991" s="2">
        <f>IF(N2991=1,O2991,"")</f>
        <v>11639.7367505031</v>
      </c>
    </row>
    <row r="2992">
      <c r="A2992" s="6">
        <v>4</v>
      </c>
      <c r="B2992" s="6">
        <v>12</v>
      </c>
      <c r="C2992" s="6">
        <v>12</v>
      </c>
      <c r="D2992" s="6">
        <f>A2992+B2992+C2992</f>
        <v>28</v>
      </c>
      <c r="E2992" s="5">
        <f>IF(A2992=0,0,A2992*LABOR_HRS_WK_TOM*SEASON_WEEKS*(1+DIM_PCT_TOM)^A2992)</f>
        <v>527.07600000000014</v>
      </c>
      <c r="F2992" s="5">
        <f>IF(B2992=0,0,B2992*LABOR_HRS_WK_CAR*SEASON_WEEKS*(1+DIM_PCT_CAR)^B2992)</f>
        <v>484.15997672866695</v>
      </c>
      <c r="G2992" s="5">
        <f>IF(C2992=0,0,C2992*LABOR_HRS_WK_MES*SEASON_WEEKS*(1+DIM_PCT_MES)^C2992)</f>
        <v>626.807439570419</v>
      </c>
      <c r="H2992" s="5">
        <f>E2992+F2992+G2992</f>
        <v>1638.0434162990859</v>
      </c>
      <c r="I2992" s="5">
        <f>MIN(H2992,FARMER_HRS)</f>
        <v>720</v>
      </c>
      <c r="J2992" s="5">
        <f>MAX(0,H2992-FARMER_HRS)</f>
        <v>918.043416299086</v>
      </c>
      <c r="K2992" s="2">
        <f>I2992*FARMER_RATE+J2992*TEMP_WORKER_RATE</f>
        <v>40938.253755192462</v>
      </c>
      <c r="L2992" s="2">
        <f>A2992*PRICE_TOM+B2992*PRICE_CAR+C2992*PRICE_MES</f>
        <v>92728</v>
      </c>
      <c r="M2992" s="2">
        <f>A2992*FERT_BED_TOM+B2992*FERT_BED_CAR+C2992*FERT_BED_MES</f>
        <v>19360</v>
      </c>
      <c r="N2992" s="6">
        <f>IF(AND(D2992&lt;=TOTAL_BEDS,J2992&lt;=TEMP_WORKER_MAX*TEMP_WORKER_HRS),1,0)</f>
        <v>1</v>
      </c>
      <c r="O2992" s="2">
        <f>L2992-M2992-K2992-FIXED_COSTS</f>
        <v>12429.746244807538</v>
      </c>
      <c r="P2992" s="2">
        <f>IF(N2992=1,O2992,"")</f>
        <v>12429.746244807538</v>
      </c>
    </row>
    <row r="2993">
      <c r="A2993" s="6">
        <v>4</v>
      </c>
      <c r="B2993" s="6">
        <v>12</v>
      </c>
      <c r="C2993" s="6">
        <v>13</v>
      </c>
      <c r="D2993" s="6">
        <f>A2993+B2993+C2993</f>
        <v>29</v>
      </c>
      <c r="E2993" s="5">
        <f>IF(A2993=0,0,A2993*LABOR_HRS_WK_TOM*SEASON_WEEKS*(1+DIM_PCT_TOM)^A2993)</f>
        <v>527.07600000000014</v>
      </c>
      <c r="F2993" s="5">
        <f>IF(B2993=0,0,B2993*LABOR_HRS_WK_CAR*SEASON_WEEKS*(1+DIM_PCT_CAR)^B2993)</f>
        <v>484.15997672866695</v>
      </c>
      <c r="G2993" s="5">
        <f>IF(C2993=0,0,C2993*LABOR_HRS_WK_MES*SEASON_WEEKS*(1+DIM_PCT_MES)^C2993)</f>
        <v>687.52941027880331</v>
      </c>
      <c r="H2993" s="5">
        <f>E2993+F2993+G2993</f>
        <v>1698.7653870074705</v>
      </c>
      <c r="I2993" s="5">
        <f>MIN(H2993,FARMER_HRS)</f>
        <v>720</v>
      </c>
      <c r="J2993" s="5">
        <f>MAX(0,H2993-FARMER_HRS)</f>
        <v>978.76538700747051</v>
      </c>
      <c r="K2993" s="2">
        <f>I2993*FARMER_RATE+J2993*TEMP_WORKER_RATE</f>
        <v>41992.454635546361</v>
      </c>
      <c r="L2993" s="2">
        <f>A2993*PRICE_TOM+B2993*PRICE_CAR+C2993*PRICE_MES</f>
        <v>95428</v>
      </c>
      <c r="M2993" s="2">
        <f>A2993*FERT_BED_TOM+B2993*FERT_BED_CAR+C2993*FERT_BED_MES</f>
        <v>20240</v>
      </c>
      <c r="N2993" s="6">
        <f>IF(AND(D2993&lt;=TOTAL_BEDS,J2993&lt;=TEMP_WORKER_MAX*TEMP_WORKER_HRS),1,0)</f>
        <v>1</v>
      </c>
      <c r="O2993" s="2">
        <f>L2993-M2993-K2993-FIXED_COSTS</f>
        <v>13195.545364453639</v>
      </c>
      <c r="P2993" s="2">
        <f>IF(N2993=1,O2993,"")</f>
        <v>13195.545364453639</v>
      </c>
    </row>
    <row r="2994">
      <c r="A2994" s="6">
        <v>4</v>
      </c>
      <c r="B2994" s="6">
        <v>12</v>
      </c>
      <c r="C2994" s="6">
        <v>14</v>
      </c>
      <c r="D2994" s="6">
        <f>A2994+B2994+C2994</f>
        <v>30</v>
      </c>
      <c r="E2994" s="5">
        <f>IF(A2994=0,0,A2994*LABOR_HRS_WK_TOM*SEASON_WEEKS*(1+DIM_PCT_TOM)^A2994)</f>
        <v>527.07600000000014</v>
      </c>
      <c r="F2994" s="5">
        <f>IF(B2994=0,0,B2994*LABOR_HRS_WK_CAR*SEASON_WEEKS*(1+DIM_PCT_CAR)^B2994)</f>
        <v>484.15997672866695</v>
      </c>
      <c r="G2994" s="5">
        <f>IF(C2994=0,0,C2994*LABOR_HRS_WK_MES*SEASON_WEEKS*(1+DIM_PCT_MES)^C2994)</f>
        <v>749.67149159246435</v>
      </c>
      <c r="H2994" s="5">
        <f>E2994+F2994+G2994</f>
        <v>1760.9074683211315</v>
      </c>
      <c r="I2994" s="5">
        <f>MIN(H2994,FARMER_HRS)</f>
        <v>720</v>
      </c>
      <c r="J2994" s="5">
        <f>MAX(0,H2994-FARMER_HRS)</f>
        <v>1040.9074683211315</v>
      </c>
      <c r="K2994" s="2">
        <f>I2994*FARMER_RATE+J2994*TEMP_WORKER_RATE</f>
        <v>43071.310213908539</v>
      </c>
      <c r="L2994" s="2">
        <f>A2994*PRICE_TOM+B2994*PRICE_CAR+C2994*PRICE_MES</f>
        <v>98128</v>
      </c>
      <c r="M2994" s="2">
        <f>A2994*FERT_BED_TOM+B2994*FERT_BED_CAR+C2994*FERT_BED_MES</f>
        <v>21120</v>
      </c>
      <c r="N2994" s="6">
        <f>IF(AND(D2994&lt;=TOTAL_BEDS,J2994&lt;=TEMP_WORKER_MAX*TEMP_WORKER_HRS),1,0)</f>
        <v>1</v>
      </c>
      <c r="O2994" s="2">
        <f>L2994-M2994-K2994-FIXED_COSTS</f>
        <v>13936.689786091461</v>
      </c>
      <c r="P2994" s="2">
        <f>IF(N2994=1,O2994,"")</f>
        <v>13936.689786091461</v>
      </c>
    </row>
    <row r="2995">
      <c r="A2995" s="6">
        <v>4</v>
      </c>
      <c r="B2995" s="6">
        <v>12</v>
      </c>
      <c r="C2995" s="6">
        <v>15</v>
      </c>
      <c r="D2995" s="6">
        <f>A2995+B2995+C2995</f>
        <v>31</v>
      </c>
      <c r="E2995" s="5">
        <f>IF(A2995=0,0,A2995*LABOR_HRS_WK_TOM*SEASON_WEEKS*(1+DIM_PCT_TOM)^A2995)</f>
        <v>527.07600000000014</v>
      </c>
      <c r="F2995" s="5">
        <f>IF(B2995=0,0,B2995*LABOR_HRS_WK_CAR*SEASON_WEEKS*(1+DIM_PCT_CAR)^B2995)</f>
        <v>484.15997672866695</v>
      </c>
      <c r="G2995" s="5">
        <f>IF(C2995=0,0,C2995*LABOR_HRS_WK_MES*SEASON_WEEKS*(1+DIM_PCT_MES)^C2995)</f>
        <v>813.25969846861074</v>
      </c>
      <c r="H2995" s="5">
        <f>E2995+F2995+G2995</f>
        <v>1824.4956751972777</v>
      </c>
      <c r="I2995" s="5">
        <f>MIN(H2995,FARMER_HRS)</f>
        <v>720</v>
      </c>
      <c r="J2995" s="5">
        <f>MAX(0,H2995-FARMER_HRS)</f>
        <v>1104.4956751972777</v>
      </c>
      <c r="K2995" s="2">
        <f>I2995*FARMER_RATE+J2995*TEMP_WORKER_RATE</f>
        <v>44175.272138841625</v>
      </c>
      <c r="L2995" s="2">
        <f>A2995*PRICE_TOM+B2995*PRICE_CAR+C2995*PRICE_MES</f>
        <v>100828</v>
      </c>
      <c r="M2995" s="2">
        <f>A2995*FERT_BED_TOM+B2995*FERT_BED_CAR+C2995*FERT_BED_MES</f>
        <v>22000</v>
      </c>
      <c r="N2995" s="6">
        <f>IF(AND(D2995&lt;=TOTAL_BEDS,J2995&lt;=TEMP_WORKER_MAX*TEMP_WORKER_HRS),1,0)</f>
        <v>1</v>
      </c>
      <c r="O2995" s="2">
        <f>L2995-M2995-K2995-FIXED_COSTS</f>
        <v>14652.727861158375</v>
      </c>
      <c r="P2995" s="2">
        <f>IF(N2995=1,O2995,"")</f>
        <v>14652.727861158375</v>
      </c>
    </row>
    <row r="2996">
      <c r="A2996" s="6">
        <v>4</v>
      </c>
      <c r="B2996" s="6">
        <v>12</v>
      </c>
      <c r="C2996" s="6">
        <v>16</v>
      </c>
      <c r="D2996" s="6">
        <f>A2996+B2996+C2996</f>
        <v>32</v>
      </c>
      <c r="E2996" s="5">
        <f>IF(A2996=0,0,A2996*LABOR_HRS_WK_TOM*SEASON_WEEKS*(1+DIM_PCT_TOM)^A2996)</f>
        <v>527.07600000000014</v>
      </c>
      <c r="F2996" s="5">
        <f>IF(B2996=0,0,B2996*LABOR_HRS_WK_CAR*SEASON_WEEKS*(1+DIM_PCT_CAR)^B2996)</f>
        <v>484.15997672866695</v>
      </c>
      <c r="G2996" s="5">
        <f>IF(C2996=0,0,C2996*LABOR_HRS_WK_MES*SEASON_WEEKS*(1+DIM_PCT_MES)^C2996)</f>
        <v>878.32047434609967</v>
      </c>
      <c r="H2996" s="5">
        <f>E2996+F2996+G2996</f>
        <v>1889.5564510747668</v>
      </c>
      <c r="I2996" s="5">
        <f>MIN(H2996,FARMER_HRS)</f>
        <v>720</v>
      </c>
      <c r="J2996" s="5">
        <f>MAX(0,H2996-FARMER_HRS)</f>
        <v>1169.5564510747668</v>
      </c>
      <c r="K2996" s="2">
        <f>I2996*FARMER_RATE+J2996*TEMP_WORKER_RATE</f>
        <v>45304.799497825807</v>
      </c>
      <c r="L2996" s="2">
        <f>A2996*PRICE_TOM+B2996*PRICE_CAR+C2996*PRICE_MES</f>
        <v>103528</v>
      </c>
      <c r="M2996" s="2">
        <f>A2996*FERT_BED_TOM+B2996*FERT_BED_CAR+C2996*FERT_BED_MES</f>
        <v>22880</v>
      </c>
      <c r="N2996" s="6">
        <f>IF(AND(D2996&lt;=TOTAL_BEDS,J2996&lt;=TEMP_WORKER_MAX*TEMP_WORKER_HRS),1,0)</f>
        <v>1</v>
      </c>
      <c r="O2996" s="2">
        <f>L2996-M2996-K2996-FIXED_COSTS</f>
        <v>15343.200502174193</v>
      </c>
      <c r="P2996" s="2">
        <f>IF(N2996=1,O2996,"")</f>
        <v>15343.200502174193</v>
      </c>
    </row>
    <row r="2997">
      <c r="A2997" s="6">
        <v>4</v>
      </c>
      <c r="B2997" s="6">
        <v>12</v>
      </c>
      <c r="C2997" s="6">
        <v>17</v>
      </c>
      <c r="D2997" s="6">
        <f>A2997+B2997+C2997</f>
        <v>33</v>
      </c>
      <c r="E2997" s="5">
        <f>IF(A2997=0,0,A2997*LABOR_HRS_WK_TOM*SEASON_WEEKS*(1+DIM_PCT_TOM)^A2997)</f>
        <v>527.07600000000014</v>
      </c>
      <c r="F2997" s="5">
        <f>IF(B2997=0,0,B2997*LABOR_HRS_WK_CAR*SEASON_WEEKS*(1+DIM_PCT_CAR)^B2997)</f>
        <v>484.15997672866695</v>
      </c>
      <c r="G2997" s="5">
        <f>IF(C2997=0,0,C2997*LABOR_HRS_WK_MES*SEASON_WEEKS*(1+DIM_PCT_MES)^C2997)</f>
        <v>944.88069779263992</v>
      </c>
      <c r="H2997" s="5">
        <f>E2997+F2997+G2997</f>
        <v>1956.116674521307</v>
      </c>
      <c r="I2997" s="5">
        <f>MIN(H2997,FARMER_HRS)</f>
        <v>720</v>
      </c>
      <c r="J2997" s="5">
        <f>MAX(0,H2997-FARMER_HRS)</f>
        <v>1236.116674521307</v>
      </c>
      <c r="K2997" s="2">
        <f>I2997*FARMER_RATE+J2997*TEMP_WORKER_RATE</f>
        <v>46460.358932661577</v>
      </c>
      <c r="L2997" s="2">
        <f>A2997*PRICE_TOM+B2997*PRICE_CAR+C2997*PRICE_MES</f>
        <v>106228</v>
      </c>
      <c r="M2997" s="2">
        <f>A2997*FERT_BED_TOM+B2997*FERT_BED_CAR+C2997*FERT_BED_MES</f>
        <v>23760</v>
      </c>
      <c r="N2997" s="6">
        <f>IF(AND(D2997&lt;=TOTAL_BEDS,J2997&lt;=TEMP_WORKER_MAX*TEMP_WORKER_HRS),1,0)</f>
        <v>1</v>
      </c>
      <c r="O2997" s="2">
        <f>L2997-M2997-K2997-FIXED_COSTS</f>
        <v>16007.641067338423</v>
      </c>
      <c r="P2997" s="2">
        <f>IF(N2997=1,O2997,"")</f>
        <v>16007.641067338423</v>
      </c>
    </row>
    <row r="2998">
      <c r="A2998" s="6">
        <v>4</v>
      </c>
      <c r="B2998" s="6">
        <v>12</v>
      </c>
      <c r="C2998" s="6">
        <v>18</v>
      </c>
      <c r="D2998" s="6">
        <f>A2998+B2998+C2998</f>
        <v>34</v>
      </c>
      <c r="E2998" s="5">
        <f>IF(A2998=0,0,A2998*LABOR_HRS_WK_TOM*SEASON_WEEKS*(1+DIM_PCT_TOM)^A2998)</f>
        <v>527.07600000000014</v>
      </c>
      <c r="F2998" s="5">
        <f>IF(B2998=0,0,B2998*LABOR_HRS_WK_CAR*SEASON_WEEKS*(1+DIM_PCT_CAR)^B2998)</f>
        <v>484.15997672866695</v>
      </c>
      <c r="G2998" s="5">
        <f>IF(C2998=0,0,C2998*LABOR_HRS_WK_MES*SEASON_WEEKS*(1+DIM_PCT_MES)^C2998)</f>
        <v>1012.9676892512272</v>
      </c>
      <c r="H2998" s="5">
        <f>E2998+F2998+G2998</f>
        <v>2024.2036659798941</v>
      </c>
      <c r="I2998" s="5">
        <f>MIN(H2998,FARMER_HRS)</f>
        <v>720</v>
      </c>
      <c r="J2998" s="5">
        <f>MAX(0,H2998-FARMER_HRS)</f>
        <v>1304.2036659798941</v>
      </c>
      <c r="K2998" s="2">
        <f>I2998*FARMER_RATE+J2998*TEMP_WORKER_RATE</f>
        <v>47642.424756595385</v>
      </c>
      <c r="L2998" s="2">
        <f>A2998*PRICE_TOM+B2998*PRICE_CAR+C2998*PRICE_MES</f>
        <v>108928</v>
      </c>
      <c r="M2998" s="2">
        <f>A2998*FERT_BED_TOM+B2998*FERT_BED_CAR+C2998*FERT_BED_MES</f>
        <v>24640</v>
      </c>
      <c r="N2998" s="6">
        <f>IF(AND(D2998&lt;=TOTAL_BEDS,J2998&lt;=TEMP_WORKER_MAX*TEMP_WORKER_HRS),1,0)</f>
        <v>1</v>
      </c>
      <c r="O2998" s="2">
        <f>L2998-M2998-K2998-FIXED_COSTS</f>
        <v>16645.575243404615</v>
      </c>
      <c r="P2998" s="2">
        <f>IF(N2998=1,O2998,"")</f>
        <v>16645.575243404615</v>
      </c>
    </row>
    <row r="2999">
      <c r="A2999" s="6">
        <v>4</v>
      </c>
      <c r="B2999" s="6">
        <v>12</v>
      </c>
      <c r="C2999" s="6">
        <v>19</v>
      </c>
      <c r="D2999" s="6">
        <f>A2999+B2999+C2999</f>
        <v>35</v>
      </c>
      <c r="E2999" s="5">
        <f>IF(A2999=0,0,A2999*LABOR_HRS_WK_TOM*SEASON_WEEKS*(1+DIM_PCT_TOM)^A2999)</f>
        <v>527.07600000000014</v>
      </c>
      <c r="F2999" s="5">
        <f>IF(B2999=0,0,B2999*LABOR_HRS_WK_CAR*SEASON_WEEKS*(1+DIM_PCT_CAR)^B2999)</f>
        <v>484.15997672866695</v>
      </c>
      <c r="G2999" s="5">
        <f>IF(C2999=0,0,C2999*LABOR_HRS_WK_MES*SEASON_WEEKS*(1+DIM_PCT_MES)^C2999)</f>
        <v>1082.6092178872491</v>
      </c>
      <c r="H2999" s="5">
        <f>E2999+F2999+G2999</f>
        <v>2093.8451946159162</v>
      </c>
      <c r="I2999" s="5">
        <f>MIN(H2999,FARMER_HRS)</f>
        <v>720</v>
      </c>
      <c r="J2999" s="5">
        <f>MAX(0,H2999-FARMER_HRS)</f>
        <v>1373.8451946159162</v>
      </c>
      <c r="K2999" s="2">
        <f>I2999*FARMER_RATE+J2999*TEMP_WORKER_RATE</f>
        <v>48851.47907319299</v>
      </c>
      <c r="L2999" s="2">
        <f>A2999*PRICE_TOM+B2999*PRICE_CAR+C2999*PRICE_MES</f>
        <v>111628</v>
      </c>
      <c r="M2999" s="2">
        <f>A2999*FERT_BED_TOM+B2999*FERT_BED_CAR+C2999*FERT_BED_MES</f>
        <v>25520</v>
      </c>
      <c r="N2999" s="6">
        <f>IF(AND(D2999&lt;=TOTAL_BEDS,J2999&lt;=TEMP_WORKER_MAX*TEMP_WORKER_HRS),1,0)</f>
        <v>1</v>
      </c>
      <c r="O2999" s="2">
        <f>L2999-M2999-K2999-FIXED_COSTS</f>
        <v>17256.52092680701</v>
      </c>
      <c r="P2999" s="2">
        <f>IF(N2999=1,O2999,"")</f>
        <v>17256.52092680701</v>
      </c>
    </row>
    <row r="3000">
      <c r="A3000" s="6">
        <v>4</v>
      </c>
      <c r="B3000" s="6">
        <v>12</v>
      </c>
      <c r="C3000" s="6">
        <v>20</v>
      </c>
      <c r="D3000" s="6">
        <f>A3000+B3000+C3000</f>
        <v>36</v>
      </c>
      <c r="E3000" s="5">
        <f>IF(A3000=0,0,A3000*LABOR_HRS_WK_TOM*SEASON_WEEKS*(1+DIM_PCT_TOM)^A3000)</f>
        <v>527.07600000000014</v>
      </c>
      <c r="F3000" s="5">
        <f>IF(B3000=0,0,B3000*LABOR_HRS_WK_CAR*SEASON_WEEKS*(1+DIM_PCT_CAR)^B3000)</f>
        <v>484.15997672866695</v>
      </c>
      <c r="G3000" s="5">
        <f>IF(C3000=0,0,C3000*LABOR_HRS_WK_MES*SEASON_WEEKS*(1+DIM_PCT_MES)^C3000)</f>
        <v>1153.8335085377259</v>
      </c>
      <c r="H3000" s="5">
        <f>E3000+F3000+G3000</f>
        <v>2165.0694852663928</v>
      </c>
      <c r="I3000" s="5">
        <f>MIN(H3000,FARMER_HRS)</f>
        <v>720</v>
      </c>
      <c r="J3000" s="5">
        <f>MAX(0,H3000-FARMER_HRS)</f>
        <v>1445.0694852663928</v>
      </c>
      <c r="K3000" s="2">
        <f>I3000*FARMER_RATE+J3000*TEMP_WORKER_RATE</f>
        <v>50088.01189698599</v>
      </c>
      <c r="L3000" s="2">
        <f>A3000*PRICE_TOM+B3000*PRICE_CAR+C3000*PRICE_MES</f>
        <v>114328</v>
      </c>
      <c r="M3000" s="2">
        <f>A3000*FERT_BED_TOM+B3000*FERT_BED_CAR+C3000*FERT_BED_MES</f>
        <v>26400</v>
      </c>
      <c r="N3000" s="6">
        <f>IF(AND(D3000&lt;=TOTAL_BEDS,J3000&lt;=TEMP_WORKER_MAX*TEMP_WORKER_HRS),1,0)</f>
        <v>1</v>
      </c>
      <c r="O3000" s="2">
        <f>L3000-M3000-K3000-FIXED_COSTS</f>
        <v>17839.98810301401</v>
      </c>
      <c r="P3000" s="2">
        <f>IF(N3000=1,O3000,"")</f>
        <v>17839.98810301401</v>
      </c>
    </row>
    <row r="3001">
      <c r="A3001" s="6">
        <v>4</v>
      </c>
      <c r="B3001" s="6">
        <v>12</v>
      </c>
      <c r="C3001" s="6">
        <v>21</v>
      </c>
      <c r="D3001" s="6">
        <f>A3001+B3001+C3001</f>
        <v>37</v>
      </c>
      <c r="E3001" s="5">
        <f>IF(A3001=0,0,A3001*LABOR_HRS_WK_TOM*SEASON_WEEKS*(1+DIM_PCT_TOM)^A3001)</f>
        <v>527.07600000000014</v>
      </c>
      <c r="F3001" s="5">
        <f>IF(B3001=0,0,B3001*LABOR_HRS_WK_CAR*SEASON_WEEKS*(1+DIM_PCT_CAR)^B3001)</f>
        <v>484.15997672866695</v>
      </c>
      <c r="G3001" s="5">
        <f>IF(C3001=0,0,C3001*LABOR_HRS_WK_MES*SEASON_WEEKS*(1+DIM_PCT_MES)^C3001)</f>
        <v>1226.6692487641699</v>
      </c>
      <c r="H3001" s="5">
        <f>E3001+F3001+G3001</f>
        <v>2237.905225492837</v>
      </c>
      <c r="I3001" s="5">
        <f>MIN(H3001,FARMER_HRS)</f>
        <v>720</v>
      </c>
      <c r="J3001" s="5">
        <f>MAX(0,H3001-FARMER_HRS)</f>
        <v>1517.905225492837</v>
      </c>
      <c r="K3001" s="2">
        <f>I3001*FARMER_RATE+J3001*TEMP_WORKER_RATE</f>
        <v>51352.521275917308</v>
      </c>
      <c r="L3001" s="2">
        <f>A3001*PRICE_TOM+B3001*PRICE_CAR+C3001*PRICE_MES</f>
        <v>117028</v>
      </c>
      <c r="M3001" s="2">
        <f>A3001*FERT_BED_TOM+B3001*FERT_BED_CAR+C3001*FERT_BED_MES</f>
        <v>27280</v>
      </c>
      <c r="N3001" s="6">
        <f>IF(AND(D3001&lt;=TOTAL_BEDS,J3001&lt;=TEMP_WORKER_MAX*TEMP_WORKER_HRS),1,0)</f>
        <v>1</v>
      </c>
      <c r="O3001" s="2">
        <f>L3001-M3001-K3001-FIXED_COSTS</f>
        <v>18395.478724082692</v>
      </c>
      <c r="P3001" s="2">
        <f>IF(N3001=1,O3001,"")</f>
        <v>18395.478724082692</v>
      </c>
    </row>
    <row r="3002">
      <c r="A3002" s="6">
        <v>4</v>
      </c>
      <c r="B3002" s="6">
        <v>12</v>
      </c>
      <c r="C3002" s="6">
        <v>22</v>
      </c>
      <c r="D3002" s="6">
        <f>A3002+B3002+C3002</f>
        <v>38</v>
      </c>
      <c r="E3002" s="5">
        <f>IF(A3002=0,0,A3002*LABOR_HRS_WK_TOM*SEASON_WEEKS*(1+DIM_PCT_TOM)^A3002)</f>
        <v>527.07600000000014</v>
      </c>
      <c r="F3002" s="5">
        <f>IF(B3002=0,0,B3002*LABOR_HRS_WK_CAR*SEASON_WEEKS*(1+DIM_PCT_CAR)^B3002)</f>
        <v>484.15997672866695</v>
      </c>
      <c r="G3002" s="5">
        <f>IF(C3002=0,0,C3002*LABOR_HRS_WK_MES*SEASON_WEEKS*(1+DIM_PCT_MES)^C3002)</f>
        <v>1301.1455960105659</v>
      </c>
      <c r="H3002" s="5">
        <f>E3002+F3002+G3002</f>
        <v>2312.381572739233</v>
      </c>
      <c r="I3002" s="5">
        <f>MIN(H3002,FARMER_HRS)</f>
        <v>720</v>
      </c>
      <c r="J3002" s="5">
        <f>MAX(0,H3002-FARMER_HRS)</f>
        <v>1592.381572739233</v>
      </c>
      <c r="K3002" s="2">
        <f>I3002*FARMER_RATE+J3002*TEMP_WORKER_RATE</f>
        <v>52645.513415611684</v>
      </c>
      <c r="L3002" s="2">
        <f>A3002*PRICE_TOM+B3002*PRICE_CAR+C3002*PRICE_MES</f>
        <v>119728</v>
      </c>
      <c r="M3002" s="2">
        <f>A3002*FERT_BED_TOM+B3002*FERT_BED_CAR+C3002*FERT_BED_MES</f>
        <v>28160</v>
      </c>
      <c r="N3002" s="6">
        <f>IF(AND(D3002&lt;=TOTAL_BEDS,J3002&lt;=TEMP_WORKER_MAX*TEMP_WORKER_HRS),1,0)</f>
        <v>1</v>
      </c>
      <c r="O3002" s="2">
        <f>L3002-M3002-K3002-FIXED_COSTS</f>
        <v>18922.486584388316</v>
      </c>
      <c r="P3002" s="2">
        <f>IF(N3002=1,O3002,"")</f>
        <v>18922.486584388316</v>
      </c>
    </row>
    <row r="3003">
      <c r="A3003" s="6">
        <v>4</v>
      </c>
      <c r="B3003" s="6">
        <v>12</v>
      </c>
      <c r="C3003" s="6">
        <v>23</v>
      </c>
      <c r="D3003" s="6">
        <f>A3003+B3003+C3003</f>
        <v>39</v>
      </c>
      <c r="E3003" s="5">
        <f>IF(A3003=0,0,A3003*LABOR_HRS_WK_TOM*SEASON_WEEKS*(1+DIM_PCT_TOM)^A3003)</f>
        <v>527.07600000000014</v>
      </c>
      <c r="F3003" s="5">
        <f>IF(B3003=0,0,B3003*LABOR_HRS_WK_CAR*SEASON_WEEKS*(1+DIM_PCT_CAR)^B3003)</f>
        <v>484.15997672866695</v>
      </c>
      <c r="G3003" s="5">
        <f>IF(C3003=0,0,C3003*LABOR_HRS_WK_MES*SEASON_WEEKS*(1+DIM_PCT_MES)^C3003)</f>
        <v>1377.2921848680023</v>
      </c>
      <c r="H3003" s="5">
        <f>E3003+F3003+G3003</f>
        <v>2388.5281615966696</v>
      </c>
      <c r="I3003" s="5">
        <f>MIN(H3003,FARMER_HRS)</f>
        <v>720</v>
      </c>
      <c r="J3003" s="5">
        <f>MAX(0,H3003-FARMER_HRS)</f>
        <v>1668.5281615966696</v>
      </c>
      <c r="K3003" s="2">
        <f>I3003*FARMER_RATE+J3003*TEMP_WORKER_RATE</f>
        <v>53967.502805497737</v>
      </c>
      <c r="L3003" s="2">
        <f>A3003*PRICE_TOM+B3003*PRICE_CAR+C3003*PRICE_MES</f>
        <v>122428</v>
      </c>
      <c r="M3003" s="2">
        <f>A3003*FERT_BED_TOM+B3003*FERT_BED_CAR+C3003*FERT_BED_MES</f>
        <v>29040</v>
      </c>
      <c r="N3003" s="6">
        <f>IF(AND(D3003&lt;=TOTAL_BEDS,J3003&lt;=TEMP_WORKER_MAX*TEMP_WORKER_HRS),1,0)</f>
        <v>1</v>
      </c>
      <c r="O3003" s="2">
        <f>L3003-M3003-K3003-FIXED_COSTS</f>
        <v>19420.497194502263</v>
      </c>
      <c r="P3003" s="2">
        <f>IF(N3003=1,O3003,"")</f>
        <v>19420.497194502263</v>
      </c>
    </row>
    <row r="3004">
      <c r="A3004" s="6">
        <v>4</v>
      </c>
      <c r="B3004" s="6">
        <v>12</v>
      </c>
      <c r="C3004" s="6">
        <v>24</v>
      </c>
      <c r="D3004" s="6">
        <f>A3004+B3004+C3004</f>
        <v>40</v>
      </c>
      <c r="E3004" s="5">
        <f>IF(A3004=0,0,A3004*LABOR_HRS_WK_TOM*SEASON_WEEKS*(1+DIM_PCT_TOM)^A3004)</f>
        <v>527.07600000000014</v>
      </c>
      <c r="F3004" s="5">
        <f>IF(B3004=0,0,B3004*LABOR_HRS_WK_CAR*SEASON_WEEKS*(1+DIM_PCT_CAR)^B3004)</f>
        <v>484.15997672866695</v>
      </c>
      <c r="G3004" s="5">
        <f>IF(C3004=0,0,C3004*LABOR_HRS_WK_MES*SEASON_WEEKS*(1+DIM_PCT_MES)^C3004)</f>
        <v>1455.139134447498</v>
      </c>
      <c r="H3004" s="5">
        <f>E3004+F3004+G3004</f>
        <v>2466.3751111761649</v>
      </c>
      <c r="I3004" s="5">
        <f>MIN(H3004,FARMER_HRS)</f>
        <v>720</v>
      </c>
      <c r="J3004" s="5">
        <f>MAX(0,H3004-FARMER_HRS)</f>
        <v>1746.3751111761649</v>
      </c>
      <c r="K3004" s="2">
        <f>I3004*FARMER_RATE+J3004*TEMP_WORKER_RATE</f>
        <v>55319.01234680842</v>
      </c>
      <c r="L3004" s="2">
        <f>A3004*PRICE_TOM+B3004*PRICE_CAR+C3004*PRICE_MES</f>
        <v>125128</v>
      </c>
      <c r="M3004" s="2">
        <f>A3004*FERT_BED_TOM+B3004*FERT_BED_CAR+C3004*FERT_BED_MES</f>
        <v>29920</v>
      </c>
      <c r="N3004" s="6">
        <f>IF(AND(D3004&lt;=TOTAL_BEDS,J3004&lt;=TEMP_WORKER_MAX*TEMP_WORKER_HRS),1,0)</f>
        <v>1</v>
      </c>
      <c r="O3004" s="2">
        <f>L3004-M3004-K3004-FIXED_COSTS</f>
        <v>19888.98765319158</v>
      </c>
      <c r="P3004" s="2">
        <f>IF(N3004=1,O3004,"")</f>
        <v>19888.98765319158</v>
      </c>
    </row>
    <row r="3005">
      <c r="A3005" s="6">
        <v>4</v>
      </c>
      <c r="B3005" s="6">
        <v>12</v>
      </c>
      <c r="C3005" s="6">
        <v>25</v>
      </c>
      <c r="D3005" s="6">
        <f>A3005+B3005+C3005</f>
        <v>41</v>
      </c>
      <c r="E3005" s="5">
        <f>IF(A3005=0,0,A3005*LABOR_HRS_WK_TOM*SEASON_WEEKS*(1+DIM_PCT_TOM)^A3005)</f>
        <v>527.07600000000014</v>
      </c>
      <c r="F3005" s="5">
        <f>IF(B3005=0,0,B3005*LABOR_HRS_WK_CAR*SEASON_WEEKS*(1+DIM_PCT_CAR)^B3005)</f>
        <v>484.15997672866695</v>
      </c>
      <c r="G3005" s="5">
        <f>IF(C3005=0,0,C3005*LABOR_HRS_WK_MES*SEASON_WEEKS*(1+DIM_PCT_MES)^C3005)</f>
        <v>1534.7170558625955</v>
      </c>
      <c r="H3005" s="5">
        <f>E3005+F3005+G3005</f>
        <v>2545.9530325912629</v>
      </c>
      <c r="I3005" s="5">
        <f>MIN(H3005,FARMER_HRS)</f>
        <v>720</v>
      </c>
      <c r="J3005" s="5">
        <f>MAX(0,H3005-FARMER_HRS)</f>
        <v>1825.9530325912629</v>
      </c>
      <c r="K3005" s="2">
        <f>I3005*FARMER_RATE+J3005*TEMP_WORKER_RATE</f>
        <v>56700.573482487205</v>
      </c>
      <c r="L3005" s="2">
        <f>A3005*PRICE_TOM+B3005*PRICE_CAR+C3005*PRICE_MES</f>
        <v>127828</v>
      </c>
      <c r="M3005" s="2">
        <f>A3005*FERT_BED_TOM+B3005*FERT_BED_CAR+C3005*FERT_BED_MES</f>
        <v>30800</v>
      </c>
      <c r="N3005" s="6">
        <f>IF(AND(D3005&lt;=TOTAL_BEDS,J3005&lt;=TEMP_WORKER_MAX*TEMP_WORKER_HRS),1,0)</f>
        <v>1</v>
      </c>
      <c r="O3005" s="2">
        <f>L3005-M3005-K3005-FIXED_COSTS</f>
        <v>20327.426517512795</v>
      </c>
      <c r="P3005" s="2">
        <f>IF(N3005=1,O3005,"")</f>
        <v>20327.426517512795</v>
      </c>
    </row>
    <row r="3006">
      <c r="A3006" s="6">
        <v>4</v>
      </c>
      <c r="B3006" s="6">
        <v>12</v>
      </c>
      <c r="C3006" s="6">
        <v>26</v>
      </c>
      <c r="D3006" s="6">
        <f>A3006+B3006+C3006</f>
        <v>42</v>
      </c>
      <c r="E3006" s="5">
        <f>IF(A3006=0,0,A3006*LABOR_HRS_WK_TOM*SEASON_WEEKS*(1+DIM_PCT_TOM)^A3006)</f>
        <v>527.07600000000014</v>
      </c>
      <c r="F3006" s="5">
        <f>IF(B3006=0,0,B3006*LABOR_HRS_WK_CAR*SEASON_WEEKS*(1+DIM_PCT_CAR)^B3006)</f>
        <v>484.15997672866695</v>
      </c>
      <c r="G3006" s="5">
        <f>IF(C3006=0,0,C3006*LABOR_HRS_WK_MES*SEASON_WEEKS*(1+DIM_PCT_MES)^C3006)</f>
        <v>1616.0570598233128</v>
      </c>
      <c r="H3006" s="5">
        <f>E3006+F3006+G3006</f>
        <v>2627.2930365519796</v>
      </c>
      <c r="I3006" s="5">
        <f>MIN(H3006,FARMER_HRS)</f>
        <v>720</v>
      </c>
      <c r="J3006" s="5">
        <f>MAX(0,H3006-FARMER_HRS)</f>
        <v>1907.2930365519796</v>
      </c>
      <c r="K3006" s="2">
        <f>I3006*FARMER_RATE+J3006*TEMP_WORKER_RATE</f>
        <v>58112.72632902742</v>
      </c>
      <c r="L3006" s="2">
        <f>A3006*PRICE_TOM+B3006*PRICE_CAR+C3006*PRICE_MES</f>
        <v>130528</v>
      </c>
      <c r="M3006" s="2">
        <f>A3006*FERT_BED_TOM+B3006*FERT_BED_CAR+C3006*FERT_BED_MES</f>
        <v>31680</v>
      </c>
      <c r="N3006" s="6">
        <f>IF(AND(D3006&lt;=TOTAL_BEDS,J3006&lt;=TEMP_WORKER_MAX*TEMP_WORKER_HRS),1,0)</f>
        <v>1</v>
      </c>
      <c r="O3006" s="2">
        <f>L3006-M3006-K3006-FIXED_COSTS</f>
        <v>20735.27367097258</v>
      </c>
      <c r="P3006" s="2">
        <f>IF(N3006=1,O3006,"")</f>
        <v>20735.27367097258</v>
      </c>
    </row>
    <row r="3007">
      <c r="A3007" s="6">
        <v>4</v>
      </c>
      <c r="B3007" s="6">
        <v>12</v>
      </c>
      <c r="C3007" s="6">
        <v>27</v>
      </c>
      <c r="D3007" s="6">
        <f>A3007+B3007+C3007</f>
        <v>43</v>
      </c>
      <c r="E3007" s="5">
        <f>IF(A3007=0,0,A3007*LABOR_HRS_WK_TOM*SEASON_WEEKS*(1+DIM_PCT_TOM)^A3007)</f>
        <v>527.07600000000014</v>
      </c>
      <c r="F3007" s="5">
        <f>IF(B3007=0,0,B3007*LABOR_HRS_WK_CAR*SEASON_WEEKS*(1+DIM_PCT_CAR)^B3007)</f>
        <v>484.15997672866695</v>
      </c>
      <c r="G3007" s="5">
        <f>IF(C3007=0,0,C3007*LABOR_HRS_WK_MES*SEASON_WEEKS*(1+DIM_PCT_MES)^C3007)</f>
        <v>1699.19076434307</v>
      </c>
      <c r="H3007" s="5">
        <f>E3007+F3007+G3007</f>
        <v>2710.4267410717371</v>
      </c>
      <c r="I3007" s="5">
        <f>MIN(H3007,FARMER_HRS)</f>
        <v>720</v>
      </c>
      <c r="J3007" s="5">
        <f>MAX(0,H3007-FARMER_HRS)</f>
        <v>1990.4267410717371</v>
      </c>
      <c r="K3007" s="2">
        <f>I3007*FARMER_RATE+J3007*TEMP_WORKER_RATE</f>
        <v>59556.01981027321</v>
      </c>
      <c r="L3007" s="2">
        <f>A3007*PRICE_TOM+B3007*PRICE_CAR+C3007*PRICE_MES</f>
        <v>133228</v>
      </c>
      <c r="M3007" s="2">
        <f>A3007*FERT_BED_TOM+B3007*FERT_BED_CAR+C3007*FERT_BED_MES</f>
        <v>32560</v>
      </c>
      <c r="N3007" s="6">
        <f>IF(AND(D3007&lt;=TOTAL_BEDS,J3007&lt;=TEMP_WORKER_MAX*TEMP_WORKER_HRS),1,0)</f>
        <v>1</v>
      </c>
      <c r="O3007" s="2">
        <f>L3007-M3007-K3007-FIXED_COSTS</f>
        <v>21111.98018972679</v>
      </c>
      <c r="P3007" s="2">
        <f>IF(N3007=1,O3007,"")</f>
        <v>21111.98018972679</v>
      </c>
    </row>
    <row r="3008">
      <c r="A3008" s="6">
        <v>4</v>
      </c>
      <c r="B3008" s="6">
        <v>12</v>
      </c>
      <c r="C3008" s="6">
        <v>28</v>
      </c>
      <c r="D3008" s="6">
        <f>A3008+B3008+C3008</f>
        <v>44</v>
      </c>
      <c r="E3008" s="5">
        <f>IF(A3008=0,0,A3008*LABOR_HRS_WK_TOM*SEASON_WEEKS*(1+DIM_PCT_TOM)^A3008)</f>
        <v>527.07600000000014</v>
      </c>
      <c r="F3008" s="5">
        <f>IF(B3008=0,0,B3008*LABOR_HRS_WK_CAR*SEASON_WEEKS*(1+DIM_PCT_CAR)^B3008)</f>
        <v>484.15997672866695</v>
      </c>
      <c r="G3008" s="5">
        <f>IF(C3008=0,0,C3008*LABOR_HRS_WK_MES*SEASON_WEEKS*(1+DIM_PCT_MES)^C3008)</f>
        <v>1784.1503025602233</v>
      </c>
      <c r="H3008" s="5">
        <f>E3008+F3008+G3008</f>
        <v>2795.3862792888904</v>
      </c>
      <c r="I3008" s="5">
        <f>MIN(H3008,FARMER_HRS)</f>
        <v>720</v>
      </c>
      <c r="J3008" s="5">
        <f>MAX(0,H3008-FARMER_HRS)</f>
        <v>2075.3862792888904</v>
      </c>
      <c r="K3008" s="2">
        <f>I3008*FARMER_RATE+J3008*TEMP_WORKER_RATE</f>
        <v>61031.0117932099</v>
      </c>
      <c r="L3008" s="2">
        <f>A3008*PRICE_TOM+B3008*PRICE_CAR+C3008*PRICE_MES</f>
        <v>135928</v>
      </c>
      <c r="M3008" s="2">
        <f>A3008*FERT_BED_TOM+B3008*FERT_BED_CAR+C3008*FERT_BED_MES</f>
        <v>33440</v>
      </c>
      <c r="N3008" s="6">
        <f>IF(AND(D3008&lt;=TOTAL_BEDS,J3008&lt;=TEMP_WORKER_MAX*TEMP_WORKER_HRS),1,0)</f>
        <v>1</v>
      </c>
      <c r="O3008" s="2">
        <f>L3008-M3008-K3008-FIXED_COSTS</f>
        <v>21456.988206790098</v>
      </c>
      <c r="P3008" s="2">
        <f>IF(N3008=1,O3008,"")</f>
        <v>21456.988206790098</v>
      </c>
    </row>
    <row r="3009">
      <c r="A3009" s="6">
        <v>4</v>
      </c>
      <c r="B3009" s="6">
        <v>12</v>
      </c>
      <c r="C3009" s="6">
        <v>29</v>
      </c>
      <c r="D3009" s="6">
        <f>A3009+B3009+C3009</f>
        <v>45</v>
      </c>
      <c r="E3009" s="5">
        <f>IF(A3009=0,0,A3009*LABOR_HRS_WK_TOM*SEASON_WEEKS*(1+DIM_PCT_TOM)^A3009)</f>
        <v>527.07600000000014</v>
      </c>
      <c r="F3009" s="5">
        <f>IF(B3009=0,0,B3009*LABOR_HRS_WK_CAR*SEASON_WEEKS*(1+DIM_PCT_CAR)^B3009)</f>
        <v>484.15997672866695</v>
      </c>
      <c r="G3009" s="5">
        <f>IF(C3009=0,0,C3009*LABOR_HRS_WK_MES*SEASON_WEEKS*(1+DIM_PCT_MES)^C3009)</f>
        <v>1870.9683306758766</v>
      </c>
      <c r="H3009" s="5">
        <f>E3009+F3009+G3009</f>
        <v>2882.2043074045437</v>
      </c>
      <c r="I3009" s="5">
        <f>MIN(H3009,FARMER_HRS)</f>
        <v>720</v>
      </c>
      <c r="J3009" s="5">
        <f>MAX(0,H3009-FARMER_HRS)</f>
        <v>2162.2043074045437</v>
      </c>
      <c r="K3009" s="2">
        <f>I3009*FARMER_RATE+J3009*TEMP_WORKER_RATE</f>
        <v>62538.269225773329</v>
      </c>
      <c r="L3009" s="2">
        <f>A3009*PRICE_TOM+B3009*PRICE_CAR+C3009*PRICE_MES</f>
        <v>138628</v>
      </c>
      <c r="M3009" s="2">
        <f>A3009*FERT_BED_TOM+B3009*FERT_BED_CAR+C3009*FERT_BED_MES</f>
        <v>34320</v>
      </c>
      <c r="N3009" s="6">
        <f>IF(AND(D3009&lt;=TOTAL_BEDS,J3009&lt;=TEMP_WORKER_MAX*TEMP_WORKER_HRS),1,0)</f>
        <v>1</v>
      </c>
      <c r="O3009" s="2">
        <f>L3009-M3009-K3009-FIXED_COSTS</f>
        <v>21769.730774226671</v>
      </c>
      <c r="P3009" s="2">
        <f>IF(N3009=1,O3009,"")</f>
        <v>21769.730774226671</v>
      </c>
    </row>
    <row r="3010">
      <c r="A3010" s="6">
        <v>4</v>
      </c>
      <c r="B3010" s="6">
        <v>12</v>
      </c>
      <c r="C3010" s="6">
        <v>30</v>
      </c>
      <c r="D3010" s="6">
        <f>A3010+B3010+C3010</f>
        <v>46</v>
      </c>
      <c r="E3010" s="5">
        <f>IF(A3010=0,0,A3010*LABOR_HRS_WK_TOM*SEASON_WEEKS*(1+DIM_PCT_TOM)^A3010)</f>
        <v>527.07600000000014</v>
      </c>
      <c r="F3010" s="5">
        <f>IF(B3010=0,0,B3010*LABOR_HRS_WK_CAR*SEASON_WEEKS*(1+DIM_PCT_CAR)^B3010)</f>
        <v>484.15997672866695</v>
      </c>
      <c r="G3010" s="5">
        <f>IF(C3010=0,0,C3010*LABOR_HRS_WK_MES*SEASON_WEEKS*(1+DIM_PCT_MES)^C3010)</f>
        <v>1959.6780360096466</v>
      </c>
      <c r="H3010" s="5">
        <f>E3010+F3010+G3010</f>
        <v>2970.9140127383134</v>
      </c>
      <c r="I3010" s="5">
        <f>MIN(H3010,FARMER_HRS)</f>
        <v>720</v>
      </c>
      <c r="J3010" s="5">
        <f>MAX(0,H3010-FARMER_HRS)</f>
        <v>2250.9140127383134</v>
      </c>
      <c r="K3010" s="2">
        <f>I3010*FARMER_RATE+J3010*TEMP_WORKER_RATE</f>
        <v>64078.368276706831</v>
      </c>
      <c r="L3010" s="2">
        <f>A3010*PRICE_TOM+B3010*PRICE_CAR+C3010*PRICE_MES</f>
        <v>141328</v>
      </c>
      <c r="M3010" s="2">
        <f>A3010*FERT_BED_TOM+B3010*FERT_BED_CAR+C3010*FERT_BED_MES</f>
        <v>35200</v>
      </c>
      <c r="N3010" s="6">
        <f>IF(AND(D3010&lt;=TOTAL_BEDS,J3010&lt;=TEMP_WORKER_MAX*TEMP_WORKER_HRS),1,0)</f>
        <v>1</v>
      </c>
      <c r="O3010" s="2">
        <f>L3010-M3010-K3010-FIXED_COSTS</f>
        <v>22049.631723293169</v>
      </c>
      <c r="P3010" s="2">
        <f>IF(N3010=1,O3010,"")</f>
        <v>22049.631723293169</v>
      </c>
    </row>
    <row r="3011">
      <c r="A3011" s="6">
        <v>4</v>
      </c>
      <c r="B3011" s="6">
        <v>13</v>
      </c>
      <c r="C3011" s="6">
        <v>0</v>
      </c>
      <c r="D3011" s="6">
        <f>A3011+B3011+C3011</f>
        <v>17</v>
      </c>
      <c r="E3011" s="5">
        <f>IF(A3011=0,0,A3011*LABOR_HRS_WK_TOM*SEASON_WEEKS*(1+DIM_PCT_TOM)^A3011)</f>
        <v>527.07600000000014</v>
      </c>
      <c r="F3011" s="5">
        <f>IF(B3011=0,0,B3011*LABOR_HRS_WK_CAR*SEASON_WEEKS*(1+DIM_PCT_CAR)^B3011)</f>
        <v>537.6193074924571</v>
      </c>
      <c r="G3011" s="5">
        <f>IF(C3011=0,0,C3011*LABOR_HRS_WK_MES*SEASON_WEEKS*(1+DIM_PCT_MES)^C3011)</f>
        <v>0</v>
      </c>
      <c r="H3011" s="5">
        <f>E3011+F3011+G3011</f>
        <v>1064.6953074924572</v>
      </c>
      <c r="I3011" s="5">
        <f>MIN(H3011,FARMER_HRS)</f>
        <v>720</v>
      </c>
      <c r="J3011" s="5">
        <f>MAX(0,H3011-FARMER_HRS)</f>
        <v>344.69530749245723</v>
      </c>
      <c r="K3011" s="2">
        <f>I3011*FARMER_RATE+J3011*TEMP_WORKER_RATE</f>
        <v>30984.293532855161</v>
      </c>
      <c r="L3011" s="2">
        <f>A3011*PRICE_TOM+B3011*PRICE_CAR+C3011*PRICE_MES</f>
        <v>62422</v>
      </c>
      <c r="M3011" s="2">
        <f>A3011*FERT_BED_TOM+B3011*FERT_BED_CAR+C3011*FERT_BED_MES</f>
        <v>9240</v>
      </c>
      <c r="N3011" s="6">
        <f>IF(AND(D3011&lt;=TOTAL_BEDS,J3011&lt;=TEMP_WORKER_MAX*TEMP_WORKER_HRS),1,0)</f>
        <v>1</v>
      </c>
      <c r="O3011" s="2">
        <f>L3011-M3011-K3011-FIXED_COSTS</f>
        <v>2197.7064671448388</v>
      </c>
      <c r="P3011" s="2">
        <f>IF(N3011=1,O3011,"")</f>
        <v>2197.7064671448388</v>
      </c>
    </row>
    <row r="3012">
      <c r="A3012" s="6">
        <v>4</v>
      </c>
      <c r="B3012" s="6">
        <v>13</v>
      </c>
      <c r="C3012" s="6">
        <v>1</v>
      </c>
      <c r="D3012" s="6">
        <f>A3012+B3012+C3012</f>
        <v>18</v>
      </c>
      <c r="E3012" s="5">
        <f>IF(A3012=0,0,A3012*LABOR_HRS_WK_TOM*SEASON_WEEKS*(1+DIM_PCT_TOM)^A3012)</f>
        <v>527.07600000000014</v>
      </c>
      <c r="F3012" s="5">
        <f>IF(B3012=0,0,B3012*LABOR_HRS_WK_CAR*SEASON_WEEKS*(1+DIM_PCT_CAR)^B3012)</f>
        <v>537.6193074924571</v>
      </c>
      <c r="G3012" s="5">
        <f>IF(C3012=0,0,C3012*LABOR_HRS_WK_MES*SEASON_WEEKS*(1+DIM_PCT_MES)^C3012)</f>
        <v>45.5625</v>
      </c>
      <c r="H3012" s="5">
        <f>E3012+F3012+G3012</f>
        <v>1110.2578074924572</v>
      </c>
      <c r="I3012" s="5">
        <f>MIN(H3012,FARMER_HRS)</f>
        <v>720</v>
      </c>
      <c r="J3012" s="5">
        <f>MAX(0,H3012-FARMER_HRS)</f>
        <v>390.25780749245723</v>
      </c>
      <c r="K3012" s="2">
        <f>I3012*FARMER_RATE+J3012*TEMP_WORKER_RATE</f>
        <v>31775.309157855161</v>
      </c>
      <c r="L3012" s="2">
        <f>A3012*PRICE_TOM+B3012*PRICE_CAR+C3012*PRICE_MES</f>
        <v>65122</v>
      </c>
      <c r="M3012" s="2">
        <f>A3012*FERT_BED_TOM+B3012*FERT_BED_CAR+C3012*FERT_BED_MES</f>
        <v>10120</v>
      </c>
      <c r="N3012" s="6">
        <f>IF(AND(D3012&lt;=TOTAL_BEDS,J3012&lt;=TEMP_WORKER_MAX*TEMP_WORKER_HRS),1,0)</f>
        <v>1</v>
      </c>
      <c r="O3012" s="2">
        <f>L3012-M3012-K3012-FIXED_COSTS</f>
        <v>3226.6908421448388</v>
      </c>
      <c r="P3012" s="2">
        <f>IF(N3012=1,O3012,"")</f>
        <v>3226.6908421448388</v>
      </c>
    </row>
    <row r="3013">
      <c r="A3013" s="6">
        <v>4</v>
      </c>
      <c r="B3013" s="6">
        <v>13</v>
      </c>
      <c r="C3013" s="6">
        <v>2</v>
      </c>
      <c r="D3013" s="6">
        <f>A3013+B3013+C3013</f>
        <v>19</v>
      </c>
      <c r="E3013" s="5">
        <f>IF(A3013=0,0,A3013*LABOR_HRS_WK_TOM*SEASON_WEEKS*(1+DIM_PCT_TOM)^A3013)</f>
        <v>527.07600000000014</v>
      </c>
      <c r="F3013" s="5">
        <f>IF(B3013=0,0,B3013*LABOR_HRS_WK_CAR*SEASON_WEEKS*(1+DIM_PCT_CAR)^B3013)</f>
        <v>537.6193074924571</v>
      </c>
      <c r="G3013" s="5">
        <f>IF(C3013=0,0,C3013*LABOR_HRS_WK_MES*SEASON_WEEKS*(1+DIM_PCT_MES)^C3013)</f>
        <v>92.2640625</v>
      </c>
      <c r="H3013" s="5">
        <f>E3013+F3013+G3013</f>
        <v>1156.9593699924571</v>
      </c>
      <c r="I3013" s="5">
        <f>MIN(H3013,FARMER_HRS)</f>
        <v>720</v>
      </c>
      <c r="J3013" s="5">
        <f>MAX(0,H3013-FARMER_HRS)</f>
        <v>436.95936999245714</v>
      </c>
      <c r="K3013" s="2">
        <f>I3013*FARMER_RATE+J3013*TEMP_WORKER_RATE</f>
        <v>32586.100173480158</v>
      </c>
      <c r="L3013" s="2">
        <f>A3013*PRICE_TOM+B3013*PRICE_CAR+C3013*PRICE_MES</f>
        <v>67822</v>
      </c>
      <c r="M3013" s="2">
        <f>A3013*FERT_BED_TOM+B3013*FERT_BED_CAR+C3013*FERT_BED_MES</f>
        <v>11000</v>
      </c>
      <c r="N3013" s="6">
        <f>IF(AND(D3013&lt;=TOTAL_BEDS,J3013&lt;=TEMP_WORKER_MAX*TEMP_WORKER_HRS),1,0)</f>
        <v>1</v>
      </c>
      <c r="O3013" s="2">
        <f>L3013-M3013-K3013-FIXED_COSTS</f>
        <v>4235.8998265198425</v>
      </c>
      <c r="P3013" s="2">
        <f>IF(N3013=1,O3013,"")</f>
        <v>4235.8998265198425</v>
      </c>
    </row>
    <row r="3014">
      <c r="A3014" s="6">
        <v>4</v>
      </c>
      <c r="B3014" s="6">
        <v>13</v>
      </c>
      <c r="C3014" s="6">
        <v>3</v>
      </c>
      <c r="D3014" s="6">
        <f>A3014+B3014+C3014</f>
        <v>20</v>
      </c>
      <c r="E3014" s="5">
        <f>IF(A3014=0,0,A3014*LABOR_HRS_WK_TOM*SEASON_WEEKS*(1+DIM_PCT_TOM)^A3014)</f>
        <v>527.07600000000014</v>
      </c>
      <c r="F3014" s="5">
        <f>IF(B3014=0,0,B3014*LABOR_HRS_WK_CAR*SEASON_WEEKS*(1+DIM_PCT_CAR)^B3014)</f>
        <v>537.6193074924571</v>
      </c>
      <c r="G3014" s="5">
        <f>IF(C3014=0,0,C3014*LABOR_HRS_WK_MES*SEASON_WEEKS*(1+DIM_PCT_MES)^C3014)</f>
        <v>140.12604492187498</v>
      </c>
      <c r="H3014" s="5">
        <f>E3014+F3014+G3014</f>
        <v>1204.8213524143323</v>
      </c>
      <c r="I3014" s="5">
        <f>MIN(H3014,FARMER_HRS)</f>
        <v>720</v>
      </c>
      <c r="J3014" s="5">
        <f>MAX(0,H3014-FARMER_HRS)</f>
        <v>484.8213524143323</v>
      </c>
      <c r="K3014" s="2">
        <f>I3014*FARMER_RATE+J3014*TEMP_WORKER_RATE</f>
        <v>33417.03736830438</v>
      </c>
      <c r="L3014" s="2">
        <f>A3014*PRICE_TOM+B3014*PRICE_CAR+C3014*PRICE_MES</f>
        <v>70522</v>
      </c>
      <c r="M3014" s="2">
        <f>A3014*FERT_BED_TOM+B3014*FERT_BED_CAR+C3014*FERT_BED_MES</f>
        <v>11880</v>
      </c>
      <c r="N3014" s="6">
        <f>IF(AND(D3014&lt;=TOTAL_BEDS,J3014&lt;=TEMP_WORKER_MAX*TEMP_WORKER_HRS),1,0)</f>
        <v>1</v>
      </c>
      <c r="O3014" s="2">
        <f>L3014-M3014-K3014-FIXED_COSTS</f>
        <v>5224.96263169562</v>
      </c>
      <c r="P3014" s="2">
        <f>IF(N3014=1,O3014,"")</f>
        <v>5224.96263169562</v>
      </c>
    </row>
    <row r="3015">
      <c r="A3015" s="6">
        <v>4</v>
      </c>
      <c r="B3015" s="6">
        <v>13</v>
      </c>
      <c r="C3015" s="6">
        <v>4</v>
      </c>
      <c r="D3015" s="6">
        <f>A3015+B3015+C3015</f>
        <v>21</v>
      </c>
      <c r="E3015" s="5">
        <f>IF(A3015=0,0,A3015*LABOR_HRS_WK_TOM*SEASON_WEEKS*(1+DIM_PCT_TOM)^A3015)</f>
        <v>527.07600000000014</v>
      </c>
      <c r="F3015" s="5">
        <f>IF(B3015=0,0,B3015*LABOR_HRS_WK_CAR*SEASON_WEEKS*(1+DIM_PCT_CAR)^B3015)</f>
        <v>537.6193074924571</v>
      </c>
      <c r="G3015" s="5">
        <f>IF(C3015=0,0,C3015*LABOR_HRS_WK_MES*SEASON_WEEKS*(1+DIM_PCT_MES)^C3015)</f>
        <v>189.17016064453119</v>
      </c>
      <c r="H3015" s="5">
        <f>E3015+F3015+G3015</f>
        <v>1253.8654681369885</v>
      </c>
      <c r="I3015" s="5">
        <f>MIN(H3015,FARMER_HRS)</f>
        <v>720</v>
      </c>
      <c r="J3015" s="5">
        <f>MAX(0,H3015-FARMER_HRS)</f>
        <v>533.86546813698851</v>
      </c>
      <c r="K3015" s="2">
        <f>I3015*FARMER_RATE+J3015*TEMP_WORKER_RATE</f>
        <v>34268.497710711606</v>
      </c>
      <c r="L3015" s="2">
        <f>A3015*PRICE_TOM+B3015*PRICE_CAR+C3015*PRICE_MES</f>
        <v>73222</v>
      </c>
      <c r="M3015" s="2">
        <f>A3015*FERT_BED_TOM+B3015*FERT_BED_CAR+C3015*FERT_BED_MES</f>
        <v>12760</v>
      </c>
      <c r="N3015" s="6">
        <f>IF(AND(D3015&lt;=TOTAL_BEDS,J3015&lt;=TEMP_WORKER_MAX*TEMP_WORKER_HRS),1,0)</f>
        <v>1</v>
      </c>
      <c r="O3015" s="2">
        <f>L3015-M3015-K3015-FIXED_COSTS</f>
        <v>6193.5022892883935</v>
      </c>
      <c r="P3015" s="2">
        <f>IF(N3015=1,O3015,"")</f>
        <v>6193.5022892883935</v>
      </c>
    </row>
    <row r="3016">
      <c r="A3016" s="6">
        <v>4</v>
      </c>
      <c r="B3016" s="6">
        <v>13</v>
      </c>
      <c r="C3016" s="6">
        <v>5</v>
      </c>
      <c r="D3016" s="6">
        <f>A3016+B3016+C3016</f>
        <v>22</v>
      </c>
      <c r="E3016" s="5">
        <f>IF(A3016=0,0,A3016*LABOR_HRS_WK_TOM*SEASON_WEEKS*(1+DIM_PCT_TOM)^A3016)</f>
        <v>527.07600000000014</v>
      </c>
      <c r="F3016" s="5">
        <f>IF(B3016=0,0,B3016*LABOR_HRS_WK_CAR*SEASON_WEEKS*(1+DIM_PCT_CAR)^B3016)</f>
        <v>537.6193074924571</v>
      </c>
      <c r="G3016" s="5">
        <f>IF(C3016=0,0,C3016*LABOR_HRS_WK_MES*SEASON_WEEKS*(1+DIM_PCT_MES)^C3016)</f>
        <v>239.41848456573481</v>
      </c>
      <c r="H3016" s="5">
        <f>E3016+F3016+G3016</f>
        <v>1304.1137920581921</v>
      </c>
      <c r="I3016" s="5">
        <f>MIN(H3016,FARMER_HRS)</f>
        <v>720</v>
      </c>
      <c r="J3016" s="5">
        <f>MAX(0,H3016-FARMER_HRS)</f>
        <v>584.11379205819208</v>
      </c>
      <c r="K3016" s="2">
        <f>I3016*FARMER_RATE+J3016*TEMP_WORKER_RATE</f>
        <v>35140.864445454725</v>
      </c>
      <c r="L3016" s="2">
        <f>A3016*PRICE_TOM+B3016*PRICE_CAR+C3016*PRICE_MES</f>
        <v>75922</v>
      </c>
      <c r="M3016" s="2">
        <f>A3016*FERT_BED_TOM+B3016*FERT_BED_CAR+C3016*FERT_BED_MES</f>
        <v>13640</v>
      </c>
      <c r="N3016" s="6">
        <f>IF(AND(D3016&lt;=TOTAL_BEDS,J3016&lt;=TEMP_WORKER_MAX*TEMP_WORKER_HRS),1,0)</f>
        <v>1</v>
      </c>
      <c r="O3016" s="2">
        <f>L3016-M3016-K3016-FIXED_COSTS</f>
        <v>7141.1355545452752</v>
      </c>
      <c r="P3016" s="2">
        <f>IF(N3016=1,O3016,"")</f>
        <v>7141.1355545452752</v>
      </c>
    </row>
    <row r="3017">
      <c r="A3017" s="6">
        <v>4</v>
      </c>
      <c r="B3017" s="6">
        <v>13</v>
      </c>
      <c r="C3017" s="6">
        <v>6</v>
      </c>
      <c r="D3017" s="6">
        <f>A3017+B3017+C3017</f>
        <v>23</v>
      </c>
      <c r="E3017" s="5">
        <f>IF(A3017=0,0,A3017*LABOR_HRS_WK_TOM*SEASON_WEEKS*(1+DIM_PCT_TOM)^A3017)</f>
        <v>527.07600000000014</v>
      </c>
      <c r="F3017" s="5">
        <f>IF(B3017=0,0,B3017*LABOR_HRS_WK_CAR*SEASON_WEEKS*(1+DIM_PCT_CAR)^B3017)</f>
        <v>537.6193074924571</v>
      </c>
      <c r="G3017" s="5">
        <f>IF(C3017=0,0,C3017*LABOR_HRS_WK_MES*SEASON_WEEKS*(1+DIM_PCT_MES)^C3017)</f>
        <v>290.89345874736773</v>
      </c>
      <c r="H3017" s="5">
        <f>E3017+F3017+G3017</f>
        <v>1355.588766239825</v>
      </c>
      <c r="I3017" s="5">
        <f>MIN(H3017,FARMER_HRS)</f>
        <v>720</v>
      </c>
      <c r="J3017" s="5">
        <f>MAX(0,H3017-FARMER_HRS)</f>
        <v>635.588766239825</v>
      </c>
      <c r="K3017" s="2">
        <f>I3017*FARMER_RATE+J3017*TEMP_WORKER_RATE</f>
        <v>36034.527191663627</v>
      </c>
      <c r="L3017" s="2">
        <f>A3017*PRICE_TOM+B3017*PRICE_CAR+C3017*PRICE_MES</f>
        <v>78622</v>
      </c>
      <c r="M3017" s="2">
        <f>A3017*FERT_BED_TOM+B3017*FERT_BED_CAR+C3017*FERT_BED_MES</f>
        <v>14520</v>
      </c>
      <c r="N3017" s="6">
        <f>IF(AND(D3017&lt;=TOTAL_BEDS,J3017&lt;=TEMP_WORKER_MAX*TEMP_WORKER_HRS),1,0)</f>
        <v>1</v>
      </c>
      <c r="O3017" s="2">
        <f>L3017-M3017-K3017-FIXED_COSTS</f>
        <v>8067.4728083363734</v>
      </c>
      <c r="P3017" s="2">
        <f>IF(N3017=1,O3017,"")</f>
        <v>8067.4728083363734</v>
      </c>
    </row>
    <row r="3018">
      <c r="A3018" s="6">
        <v>4</v>
      </c>
      <c r="B3018" s="6">
        <v>13</v>
      </c>
      <c r="C3018" s="6">
        <v>7</v>
      </c>
      <c r="D3018" s="6">
        <f>A3018+B3018+C3018</f>
        <v>24</v>
      </c>
      <c r="E3018" s="5">
        <f>IF(A3018=0,0,A3018*LABOR_HRS_WK_TOM*SEASON_WEEKS*(1+DIM_PCT_TOM)^A3018)</f>
        <v>527.07600000000014</v>
      </c>
      <c r="F3018" s="5">
        <f>IF(B3018=0,0,B3018*LABOR_HRS_WK_CAR*SEASON_WEEKS*(1+DIM_PCT_CAR)^B3018)</f>
        <v>537.6193074924571</v>
      </c>
      <c r="G3018" s="5">
        <f>IF(C3018=0,0,C3018*LABOR_HRS_WK_MES*SEASON_WEEKS*(1+DIM_PCT_MES)^C3018)</f>
        <v>343.61789814532818</v>
      </c>
      <c r="H3018" s="5">
        <f>E3018+F3018+G3018</f>
        <v>1408.3132056377854</v>
      </c>
      <c r="I3018" s="5">
        <f>MIN(H3018,FARMER_HRS)</f>
        <v>720</v>
      </c>
      <c r="J3018" s="5">
        <f>MAX(0,H3018-FARMER_HRS)</f>
        <v>688.31320563778536</v>
      </c>
      <c r="K3018" s="2">
        <f>I3018*FARMER_RATE+J3018*TEMP_WORKER_RATE</f>
        <v>36949.882042322664</v>
      </c>
      <c r="L3018" s="2">
        <f>A3018*PRICE_TOM+B3018*PRICE_CAR+C3018*PRICE_MES</f>
        <v>81322</v>
      </c>
      <c r="M3018" s="2">
        <f>A3018*FERT_BED_TOM+B3018*FERT_BED_CAR+C3018*FERT_BED_MES</f>
        <v>15400</v>
      </c>
      <c r="N3018" s="6">
        <f>IF(AND(D3018&lt;=TOTAL_BEDS,J3018&lt;=TEMP_WORKER_MAX*TEMP_WORKER_HRS),1,0)</f>
        <v>1</v>
      </c>
      <c r="O3018" s="2">
        <f>L3018-M3018-K3018-FIXED_COSTS</f>
        <v>8972.1179576773357</v>
      </c>
      <c r="P3018" s="2">
        <f>IF(N3018=1,O3018,"")</f>
        <v>8972.1179576773357</v>
      </c>
    </row>
    <row r="3019">
      <c r="A3019" s="6">
        <v>4</v>
      </c>
      <c r="B3019" s="6">
        <v>13</v>
      </c>
      <c r="C3019" s="6">
        <v>8</v>
      </c>
      <c r="D3019" s="6">
        <f>A3019+B3019+C3019</f>
        <v>25</v>
      </c>
      <c r="E3019" s="5">
        <f>IF(A3019=0,0,A3019*LABOR_HRS_WK_TOM*SEASON_WEEKS*(1+DIM_PCT_TOM)^A3019)</f>
        <v>527.07600000000014</v>
      </c>
      <c r="F3019" s="5">
        <f>IF(B3019=0,0,B3019*LABOR_HRS_WK_CAR*SEASON_WEEKS*(1+DIM_PCT_CAR)^B3019)</f>
        <v>537.6193074924571</v>
      </c>
      <c r="G3019" s="5">
        <f>IF(C3019=0,0,C3019*LABOR_HRS_WK_MES*SEASON_WEEKS*(1+DIM_PCT_MES)^C3019)</f>
        <v>397.61499642530833</v>
      </c>
      <c r="H3019" s="5">
        <f>E3019+F3019+G3019</f>
        <v>1462.3103039177656</v>
      </c>
      <c r="I3019" s="5">
        <f>MIN(H3019,FARMER_HRS)</f>
        <v>720</v>
      </c>
      <c r="J3019" s="5">
        <f>MAX(0,H3019-FARMER_HRS)</f>
        <v>742.31030391776562</v>
      </c>
      <c r="K3019" s="2">
        <f>I3019*FARMER_RATE+J3019*TEMP_WORKER_RATE</f>
        <v>37887.331665238984</v>
      </c>
      <c r="L3019" s="2">
        <f>A3019*PRICE_TOM+B3019*PRICE_CAR+C3019*PRICE_MES</f>
        <v>84022</v>
      </c>
      <c r="M3019" s="2">
        <f>A3019*FERT_BED_TOM+B3019*FERT_BED_CAR+C3019*FERT_BED_MES</f>
        <v>16280</v>
      </c>
      <c r="N3019" s="6">
        <f>IF(AND(D3019&lt;=TOTAL_BEDS,J3019&lt;=TEMP_WORKER_MAX*TEMP_WORKER_HRS),1,0)</f>
        <v>1</v>
      </c>
      <c r="O3019" s="2">
        <f>L3019-M3019-K3019-FIXED_COSTS</f>
        <v>9854.668334761016</v>
      </c>
      <c r="P3019" s="2">
        <f>IF(N3019=1,O3019,"")</f>
        <v>9854.668334761016</v>
      </c>
    </row>
    <row r="3020">
      <c r="A3020" s="6">
        <v>4</v>
      </c>
      <c r="B3020" s="6">
        <v>13</v>
      </c>
      <c r="C3020" s="6">
        <v>9</v>
      </c>
      <c r="D3020" s="6">
        <f>A3020+B3020+C3020</f>
        <v>26</v>
      </c>
      <c r="E3020" s="5">
        <f>IF(A3020=0,0,A3020*LABOR_HRS_WK_TOM*SEASON_WEEKS*(1+DIM_PCT_TOM)^A3020)</f>
        <v>527.07600000000014</v>
      </c>
      <c r="F3020" s="5">
        <f>IF(B3020=0,0,B3020*LABOR_HRS_WK_CAR*SEASON_WEEKS*(1+DIM_PCT_CAR)^B3020)</f>
        <v>537.6193074924571</v>
      </c>
      <c r="G3020" s="5">
        <f>IF(C3020=0,0,C3020*LABOR_HRS_WK_MES*SEASON_WEEKS*(1+DIM_PCT_MES)^C3020)</f>
        <v>452.90833186570273</v>
      </c>
      <c r="H3020" s="5">
        <f>E3020+F3020+G3020</f>
        <v>1517.6036393581599</v>
      </c>
      <c r="I3020" s="5">
        <f>MIN(H3020,FARMER_HRS)</f>
        <v>720</v>
      </c>
      <c r="J3020" s="5">
        <f>MAX(0,H3020-FARMER_HRS)</f>
        <v>797.60363935815985</v>
      </c>
      <c r="K3020" s="2">
        <f>I3020*FARMER_RATE+J3020*TEMP_WORKER_RATE</f>
        <v>38847.285405523609</v>
      </c>
      <c r="L3020" s="2">
        <f>A3020*PRICE_TOM+B3020*PRICE_CAR+C3020*PRICE_MES</f>
        <v>86722</v>
      </c>
      <c r="M3020" s="2">
        <f>A3020*FERT_BED_TOM+B3020*FERT_BED_CAR+C3020*FERT_BED_MES</f>
        <v>17160</v>
      </c>
      <c r="N3020" s="6">
        <f>IF(AND(D3020&lt;=TOTAL_BEDS,J3020&lt;=TEMP_WORKER_MAX*TEMP_WORKER_HRS),1,0)</f>
        <v>1</v>
      </c>
      <c r="O3020" s="2">
        <f>L3020-M3020-K3020-FIXED_COSTS</f>
        <v>10714.714594476391</v>
      </c>
      <c r="P3020" s="2">
        <f>IF(N3020=1,O3020,"")</f>
        <v>10714.714594476391</v>
      </c>
    </row>
    <row r="3021">
      <c r="A3021" s="6">
        <v>4</v>
      </c>
      <c r="B3021" s="6">
        <v>13</v>
      </c>
      <c r="C3021" s="6">
        <v>10</v>
      </c>
      <c r="D3021" s="6">
        <f>A3021+B3021+C3021</f>
        <v>27</v>
      </c>
      <c r="E3021" s="5">
        <f>IF(A3021=0,0,A3021*LABOR_HRS_WK_TOM*SEASON_WEEKS*(1+DIM_PCT_TOM)^A3021)</f>
        <v>527.07600000000014</v>
      </c>
      <c r="F3021" s="5">
        <f>IF(B3021=0,0,B3021*LABOR_HRS_WK_CAR*SEASON_WEEKS*(1+DIM_PCT_CAR)^B3021)</f>
        <v>537.6193074924571</v>
      </c>
      <c r="G3021" s="5">
        <f>IF(C3021=0,0,C3021*LABOR_HRS_WK_MES*SEASON_WEEKS*(1+DIM_PCT_MES)^C3021)</f>
        <v>509.52187334891551</v>
      </c>
      <c r="H3021" s="5">
        <f>E3021+F3021+G3021</f>
        <v>1574.2171808413727</v>
      </c>
      <c r="I3021" s="5">
        <f>MIN(H3021,FARMER_HRS)</f>
        <v>720</v>
      </c>
      <c r="J3021" s="5">
        <f>MAX(0,H3021-FARMER_HRS)</f>
        <v>854.21718084137274</v>
      </c>
      <c r="K3021" s="2">
        <f>I3021*FARMER_RATE+J3021*TEMP_WORKER_RATE</f>
        <v>39830.159389607164</v>
      </c>
      <c r="L3021" s="2">
        <f>A3021*PRICE_TOM+B3021*PRICE_CAR+C3021*PRICE_MES</f>
        <v>89422</v>
      </c>
      <c r="M3021" s="2">
        <f>A3021*FERT_BED_TOM+B3021*FERT_BED_CAR+C3021*FERT_BED_MES</f>
        <v>18040</v>
      </c>
      <c r="N3021" s="6">
        <f>IF(AND(D3021&lt;=TOTAL_BEDS,J3021&lt;=TEMP_WORKER_MAX*TEMP_WORKER_HRS),1,0)</f>
        <v>1</v>
      </c>
      <c r="O3021" s="2">
        <f>L3021-M3021-K3021-FIXED_COSTS</f>
        <v>11551.840610392836</v>
      </c>
      <c r="P3021" s="2">
        <f>IF(N3021=1,O3021,"")</f>
        <v>11551.840610392836</v>
      </c>
    </row>
    <row r="3022">
      <c r="A3022" s="6">
        <v>4</v>
      </c>
      <c r="B3022" s="6">
        <v>13</v>
      </c>
      <c r="C3022" s="6">
        <v>11</v>
      </c>
      <c r="D3022" s="6">
        <f>A3022+B3022+C3022</f>
        <v>28</v>
      </c>
      <c r="E3022" s="5">
        <f>IF(A3022=0,0,A3022*LABOR_HRS_WK_TOM*SEASON_WEEKS*(1+DIM_PCT_TOM)^A3022)</f>
        <v>527.07600000000014</v>
      </c>
      <c r="F3022" s="5">
        <f>IF(B3022=0,0,B3022*LABOR_HRS_WK_CAR*SEASON_WEEKS*(1+DIM_PCT_CAR)^B3022)</f>
        <v>537.6193074924571</v>
      </c>
      <c r="G3022" s="5">
        <f>IF(C3022=0,0,C3022*LABOR_HRS_WK_MES*SEASON_WEEKS*(1+DIM_PCT_MES)^C3022)</f>
        <v>567.47998644235463</v>
      </c>
      <c r="H3022" s="5">
        <f>E3022+F3022+G3022</f>
        <v>1632.1752939348119</v>
      </c>
      <c r="I3022" s="5">
        <f>MIN(H3022,FARMER_HRS)</f>
        <v>720</v>
      </c>
      <c r="J3022" s="5">
        <f>MAX(0,H3022-FARMER_HRS)</f>
        <v>912.17529393481186</v>
      </c>
      <c r="K3022" s="2">
        <f>I3022*FARMER_RATE+J3022*TEMP_WORKER_RATE</f>
        <v>40836.376630812709</v>
      </c>
      <c r="L3022" s="2">
        <f>A3022*PRICE_TOM+B3022*PRICE_CAR+C3022*PRICE_MES</f>
        <v>92122</v>
      </c>
      <c r="M3022" s="2">
        <f>A3022*FERT_BED_TOM+B3022*FERT_BED_CAR+C3022*FERT_BED_MES</f>
        <v>18920</v>
      </c>
      <c r="N3022" s="6">
        <f>IF(AND(D3022&lt;=TOTAL_BEDS,J3022&lt;=TEMP_WORKER_MAX*TEMP_WORKER_HRS),1,0)</f>
        <v>1</v>
      </c>
      <c r="O3022" s="2">
        <f>L3022-M3022-K3022-FIXED_COSTS</f>
        <v>12365.623369187291</v>
      </c>
      <c r="P3022" s="2">
        <f>IF(N3022=1,O3022,"")</f>
        <v>12365.623369187291</v>
      </c>
    </row>
    <row r="3023">
      <c r="A3023" s="6">
        <v>4</v>
      </c>
      <c r="B3023" s="6">
        <v>13</v>
      </c>
      <c r="C3023" s="6">
        <v>12</v>
      </c>
      <c r="D3023" s="6">
        <f>A3023+B3023+C3023</f>
        <v>29</v>
      </c>
      <c r="E3023" s="5">
        <f>IF(A3023=0,0,A3023*LABOR_HRS_WK_TOM*SEASON_WEEKS*(1+DIM_PCT_TOM)^A3023)</f>
        <v>527.07600000000014</v>
      </c>
      <c r="F3023" s="5">
        <f>IF(B3023=0,0,B3023*LABOR_HRS_WK_CAR*SEASON_WEEKS*(1+DIM_PCT_CAR)^B3023)</f>
        <v>537.6193074924571</v>
      </c>
      <c r="G3023" s="5">
        <f>IF(C3023=0,0,C3023*LABOR_HRS_WK_MES*SEASON_WEEKS*(1+DIM_PCT_MES)^C3023)</f>
        <v>626.807439570419</v>
      </c>
      <c r="H3023" s="5">
        <f>E3023+F3023+G3023</f>
        <v>1691.5027470628761</v>
      </c>
      <c r="I3023" s="5">
        <f>MIN(H3023,FARMER_HRS)</f>
        <v>720</v>
      </c>
      <c r="J3023" s="5">
        <f>MAX(0,H3023-FARMER_HRS)</f>
        <v>971.5027470628761</v>
      </c>
      <c r="K3023" s="2">
        <f>I3023*FARMER_RATE+J3023*TEMP_WORKER_RATE</f>
        <v>41866.36713650827</v>
      </c>
      <c r="L3023" s="2">
        <f>A3023*PRICE_TOM+B3023*PRICE_CAR+C3023*PRICE_MES</f>
        <v>94822</v>
      </c>
      <c r="M3023" s="2">
        <f>A3023*FERT_BED_TOM+B3023*FERT_BED_CAR+C3023*FERT_BED_MES</f>
        <v>19800</v>
      </c>
      <c r="N3023" s="6">
        <f>IF(AND(D3023&lt;=TOTAL_BEDS,J3023&lt;=TEMP_WORKER_MAX*TEMP_WORKER_HRS),1,0)</f>
        <v>1</v>
      </c>
      <c r="O3023" s="2">
        <f>L3023-M3023-K3023-FIXED_COSTS</f>
        <v>13155.63286349173</v>
      </c>
      <c r="P3023" s="2">
        <f>IF(N3023=1,O3023,"")</f>
        <v>13155.63286349173</v>
      </c>
    </row>
    <row r="3024">
      <c r="A3024" s="6">
        <v>4</v>
      </c>
      <c r="B3024" s="6">
        <v>13</v>
      </c>
      <c r="C3024" s="6">
        <v>13</v>
      </c>
      <c r="D3024" s="6">
        <f>A3024+B3024+C3024</f>
        <v>30</v>
      </c>
      <c r="E3024" s="5">
        <f>IF(A3024=0,0,A3024*LABOR_HRS_WK_TOM*SEASON_WEEKS*(1+DIM_PCT_TOM)^A3024)</f>
        <v>527.07600000000014</v>
      </c>
      <c r="F3024" s="5">
        <f>IF(B3024=0,0,B3024*LABOR_HRS_WK_CAR*SEASON_WEEKS*(1+DIM_PCT_CAR)^B3024)</f>
        <v>537.6193074924571</v>
      </c>
      <c r="G3024" s="5">
        <f>IF(C3024=0,0,C3024*LABOR_HRS_WK_MES*SEASON_WEEKS*(1+DIM_PCT_MES)^C3024)</f>
        <v>687.52941027880331</v>
      </c>
      <c r="H3024" s="5">
        <f>E3024+F3024+G3024</f>
        <v>1752.2247177712607</v>
      </c>
      <c r="I3024" s="5">
        <f>MIN(H3024,FARMER_HRS)</f>
        <v>720</v>
      </c>
      <c r="J3024" s="5">
        <f>MAX(0,H3024-FARMER_HRS)</f>
        <v>1032.2247177712607</v>
      </c>
      <c r="K3024" s="2">
        <f>I3024*FARMER_RATE+J3024*TEMP_WORKER_RATE</f>
        <v>42920.568016862162</v>
      </c>
      <c r="L3024" s="2">
        <f>A3024*PRICE_TOM+B3024*PRICE_CAR+C3024*PRICE_MES</f>
        <v>97522</v>
      </c>
      <c r="M3024" s="2">
        <f>A3024*FERT_BED_TOM+B3024*FERT_BED_CAR+C3024*FERT_BED_MES</f>
        <v>20680</v>
      </c>
      <c r="N3024" s="6">
        <f>IF(AND(D3024&lt;=TOTAL_BEDS,J3024&lt;=TEMP_WORKER_MAX*TEMP_WORKER_HRS),1,0)</f>
        <v>1</v>
      </c>
      <c r="O3024" s="2">
        <f>L3024-M3024-K3024-FIXED_COSTS</f>
        <v>13921.431983137838</v>
      </c>
      <c r="P3024" s="2">
        <f>IF(N3024=1,O3024,"")</f>
        <v>13921.431983137838</v>
      </c>
    </row>
    <row r="3025">
      <c r="A3025" s="6">
        <v>4</v>
      </c>
      <c r="B3025" s="6">
        <v>13</v>
      </c>
      <c r="C3025" s="6">
        <v>14</v>
      </c>
      <c r="D3025" s="6">
        <f>A3025+B3025+C3025</f>
        <v>31</v>
      </c>
      <c r="E3025" s="5">
        <f>IF(A3025=0,0,A3025*LABOR_HRS_WK_TOM*SEASON_WEEKS*(1+DIM_PCT_TOM)^A3025)</f>
        <v>527.07600000000014</v>
      </c>
      <c r="F3025" s="5">
        <f>IF(B3025=0,0,B3025*LABOR_HRS_WK_CAR*SEASON_WEEKS*(1+DIM_PCT_CAR)^B3025)</f>
        <v>537.6193074924571</v>
      </c>
      <c r="G3025" s="5">
        <f>IF(C3025=0,0,C3025*LABOR_HRS_WK_MES*SEASON_WEEKS*(1+DIM_PCT_MES)^C3025)</f>
        <v>749.67149159246435</v>
      </c>
      <c r="H3025" s="5">
        <f>E3025+F3025+G3025</f>
        <v>1814.3667990849217</v>
      </c>
      <c r="I3025" s="5">
        <f>MIN(H3025,FARMER_HRS)</f>
        <v>720</v>
      </c>
      <c r="J3025" s="5">
        <f>MAX(0,H3025-FARMER_HRS)</f>
        <v>1094.3667990849217</v>
      </c>
      <c r="K3025" s="2">
        <f>I3025*FARMER_RATE+J3025*TEMP_WORKER_RATE</f>
        <v>43999.423595224333</v>
      </c>
      <c r="L3025" s="2">
        <f>A3025*PRICE_TOM+B3025*PRICE_CAR+C3025*PRICE_MES</f>
        <v>100222</v>
      </c>
      <c r="M3025" s="2">
        <f>A3025*FERT_BED_TOM+B3025*FERT_BED_CAR+C3025*FERT_BED_MES</f>
        <v>21560</v>
      </c>
      <c r="N3025" s="6">
        <f>IF(AND(D3025&lt;=TOTAL_BEDS,J3025&lt;=TEMP_WORKER_MAX*TEMP_WORKER_HRS),1,0)</f>
        <v>1</v>
      </c>
      <c r="O3025" s="2">
        <f>L3025-M3025-K3025-FIXED_COSTS</f>
        <v>14662.576404775667</v>
      </c>
      <c r="P3025" s="2">
        <f>IF(N3025=1,O3025,"")</f>
        <v>14662.576404775667</v>
      </c>
    </row>
    <row r="3026">
      <c r="A3026" s="6">
        <v>4</v>
      </c>
      <c r="B3026" s="6">
        <v>13</v>
      </c>
      <c r="C3026" s="6">
        <v>15</v>
      </c>
      <c r="D3026" s="6">
        <f>A3026+B3026+C3026</f>
        <v>32</v>
      </c>
      <c r="E3026" s="5">
        <f>IF(A3026=0,0,A3026*LABOR_HRS_WK_TOM*SEASON_WEEKS*(1+DIM_PCT_TOM)^A3026)</f>
        <v>527.07600000000014</v>
      </c>
      <c r="F3026" s="5">
        <f>IF(B3026=0,0,B3026*LABOR_HRS_WK_CAR*SEASON_WEEKS*(1+DIM_PCT_CAR)^B3026)</f>
        <v>537.6193074924571</v>
      </c>
      <c r="G3026" s="5">
        <f>IF(C3026=0,0,C3026*LABOR_HRS_WK_MES*SEASON_WEEKS*(1+DIM_PCT_MES)^C3026)</f>
        <v>813.25969846861074</v>
      </c>
      <c r="H3026" s="5">
        <f>E3026+F3026+G3026</f>
        <v>1877.9550059610679</v>
      </c>
      <c r="I3026" s="5">
        <f>MIN(H3026,FARMER_HRS)</f>
        <v>720</v>
      </c>
      <c r="J3026" s="5">
        <f>MAX(0,H3026-FARMER_HRS)</f>
        <v>1157.9550059610679</v>
      </c>
      <c r="K3026" s="2">
        <f>I3026*FARMER_RATE+J3026*TEMP_WORKER_RATE</f>
        <v>45103.385520157426</v>
      </c>
      <c r="L3026" s="2">
        <f>A3026*PRICE_TOM+B3026*PRICE_CAR+C3026*PRICE_MES</f>
        <v>102922</v>
      </c>
      <c r="M3026" s="2">
        <f>A3026*FERT_BED_TOM+B3026*FERT_BED_CAR+C3026*FERT_BED_MES</f>
        <v>22440</v>
      </c>
      <c r="N3026" s="6">
        <f>IF(AND(D3026&lt;=TOTAL_BEDS,J3026&lt;=TEMP_WORKER_MAX*TEMP_WORKER_HRS),1,0)</f>
        <v>1</v>
      </c>
      <c r="O3026" s="2">
        <f>L3026-M3026-K3026-FIXED_COSTS</f>
        <v>15378.614479842574</v>
      </c>
      <c r="P3026" s="2">
        <f>IF(N3026=1,O3026,"")</f>
        <v>15378.614479842574</v>
      </c>
    </row>
    <row r="3027">
      <c r="A3027" s="6">
        <v>4</v>
      </c>
      <c r="B3027" s="6">
        <v>13</v>
      </c>
      <c r="C3027" s="6">
        <v>16</v>
      </c>
      <c r="D3027" s="6">
        <f>A3027+B3027+C3027</f>
        <v>33</v>
      </c>
      <c r="E3027" s="5">
        <f>IF(A3027=0,0,A3027*LABOR_HRS_WK_TOM*SEASON_WEEKS*(1+DIM_PCT_TOM)^A3027)</f>
        <v>527.07600000000014</v>
      </c>
      <c r="F3027" s="5">
        <f>IF(B3027=0,0,B3027*LABOR_HRS_WK_CAR*SEASON_WEEKS*(1+DIM_PCT_CAR)^B3027)</f>
        <v>537.6193074924571</v>
      </c>
      <c r="G3027" s="5">
        <f>IF(C3027=0,0,C3027*LABOR_HRS_WK_MES*SEASON_WEEKS*(1+DIM_PCT_MES)^C3027)</f>
        <v>878.32047434609967</v>
      </c>
      <c r="H3027" s="5">
        <f>E3027+F3027+G3027</f>
        <v>1943.0157818385569</v>
      </c>
      <c r="I3027" s="5">
        <f>MIN(H3027,FARMER_HRS)</f>
        <v>720</v>
      </c>
      <c r="J3027" s="5">
        <f>MAX(0,H3027-FARMER_HRS)</f>
        <v>1223.0157818385569</v>
      </c>
      <c r="K3027" s="2">
        <f>I3027*FARMER_RATE+J3027*TEMP_WORKER_RATE</f>
        <v>46232.912879141615</v>
      </c>
      <c r="L3027" s="2">
        <f>A3027*PRICE_TOM+B3027*PRICE_CAR+C3027*PRICE_MES</f>
        <v>105622</v>
      </c>
      <c r="M3027" s="2">
        <f>A3027*FERT_BED_TOM+B3027*FERT_BED_CAR+C3027*FERT_BED_MES</f>
        <v>23320</v>
      </c>
      <c r="N3027" s="6">
        <f>IF(AND(D3027&lt;=TOTAL_BEDS,J3027&lt;=TEMP_WORKER_MAX*TEMP_WORKER_HRS),1,0)</f>
        <v>1</v>
      </c>
      <c r="O3027" s="2">
        <f>L3027-M3027-K3027-FIXED_COSTS</f>
        <v>16069.087120858385</v>
      </c>
      <c r="P3027" s="2">
        <f>IF(N3027=1,O3027,"")</f>
        <v>16069.087120858385</v>
      </c>
    </row>
    <row r="3028">
      <c r="A3028" s="6">
        <v>4</v>
      </c>
      <c r="B3028" s="6">
        <v>13</v>
      </c>
      <c r="C3028" s="6">
        <v>17</v>
      </c>
      <c r="D3028" s="6">
        <f>A3028+B3028+C3028</f>
        <v>34</v>
      </c>
      <c r="E3028" s="5">
        <f>IF(A3028=0,0,A3028*LABOR_HRS_WK_TOM*SEASON_WEEKS*(1+DIM_PCT_TOM)^A3028)</f>
        <v>527.07600000000014</v>
      </c>
      <c r="F3028" s="5">
        <f>IF(B3028=0,0,B3028*LABOR_HRS_WK_CAR*SEASON_WEEKS*(1+DIM_PCT_CAR)^B3028)</f>
        <v>537.6193074924571</v>
      </c>
      <c r="G3028" s="5">
        <f>IF(C3028=0,0,C3028*LABOR_HRS_WK_MES*SEASON_WEEKS*(1+DIM_PCT_MES)^C3028)</f>
        <v>944.88069779263992</v>
      </c>
      <c r="H3028" s="5">
        <f>E3028+F3028+G3028</f>
        <v>2009.5760052850972</v>
      </c>
      <c r="I3028" s="5">
        <f>MIN(H3028,FARMER_HRS)</f>
        <v>720</v>
      </c>
      <c r="J3028" s="5">
        <f>MAX(0,H3028-FARMER_HRS)</f>
        <v>1289.5760052850972</v>
      </c>
      <c r="K3028" s="2">
        <f>I3028*FARMER_RATE+J3028*TEMP_WORKER_RATE</f>
        <v>47388.472313977385</v>
      </c>
      <c r="L3028" s="2">
        <f>A3028*PRICE_TOM+B3028*PRICE_CAR+C3028*PRICE_MES</f>
        <v>108322</v>
      </c>
      <c r="M3028" s="2">
        <f>A3028*FERT_BED_TOM+B3028*FERT_BED_CAR+C3028*FERT_BED_MES</f>
        <v>24200</v>
      </c>
      <c r="N3028" s="6">
        <f>IF(AND(D3028&lt;=TOTAL_BEDS,J3028&lt;=TEMP_WORKER_MAX*TEMP_WORKER_HRS),1,0)</f>
        <v>1</v>
      </c>
      <c r="O3028" s="2">
        <f>L3028-M3028-K3028-FIXED_COSTS</f>
        <v>16733.527686022615</v>
      </c>
      <c r="P3028" s="2">
        <f>IF(N3028=1,O3028,"")</f>
        <v>16733.527686022615</v>
      </c>
    </row>
    <row r="3029">
      <c r="A3029" s="6">
        <v>4</v>
      </c>
      <c r="B3029" s="6">
        <v>13</v>
      </c>
      <c r="C3029" s="6">
        <v>18</v>
      </c>
      <c r="D3029" s="6">
        <f>A3029+B3029+C3029</f>
        <v>35</v>
      </c>
      <c r="E3029" s="5">
        <f>IF(A3029=0,0,A3029*LABOR_HRS_WK_TOM*SEASON_WEEKS*(1+DIM_PCT_TOM)^A3029)</f>
        <v>527.07600000000014</v>
      </c>
      <c r="F3029" s="5">
        <f>IF(B3029=0,0,B3029*LABOR_HRS_WK_CAR*SEASON_WEEKS*(1+DIM_PCT_CAR)^B3029)</f>
        <v>537.6193074924571</v>
      </c>
      <c r="G3029" s="5">
        <f>IF(C3029=0,0,C3029*LABOR_HRS_WK_MES*SEASON_WEEKS*(1+DIM_PCT_MES)^C3029)</f>
        <v>1012.9676892512272</v>
      </c>
      <c r="H3029" s="5">
        <f>E3029+F3029+G3029</f>
        <v>2077.6629967436843</v>
      </c>
      <c r="I3029" s="5">
        <f>MIN(H3029,FARMER_HRS)</f>
        <v>720</v>
      </c>
      <c r="J3029" s="5">
        <f>MAX(0,H3029-FARMER_HRS)</f>
        <v>1357.6629967436843</v>
      </c>
      <c r="K3029" s="2">
        <f>I3029*FARMER_RATE+J3029*TEMP_WORKER_RATE</f>
        <v>48570.538137911186</v>
      </c>
      <c r="L3029" s="2">
        <f>A3029*PRICE_TOM+B3029*PRICE_CAR+C3029*PRICE_MES</f>
        <v>111022</v>
      </c>
      <c r="M3029" s="2">
        <f>A3029*FERT_BED_TOM+B3029*FERT_BED_CAR+C3029*FERT_BED_MES</f>
        <v>25080</v>
      </c>
      <c r="N3029" s="6">
        <f>IF(AND(D3029&lt;=TOTAL_BEDS,J3029&lt;=TEMP_WORKER_MAX*TEMP_WORKER_HRS),1,0)</f>
        <v>1</v>
      </c>
      <c r="O3029" s="2">
        <f>L3029-M3029-K3029-FIXED_COSTS</f>
        <v>17371.461862088814</v>
      </c>
      <c r="P3029" s="2">
        <f>IF(N3029=1,O3029,"")</f>
        <v>17371.461862088814</v>
      </c>
    </row>
    <row r="3030">
      <c r="A3030" s="6">
        <v>4</v>
      </c>
      <c r="B3030" s="6">
        <v>13</v>
      </c>
      <c r="C3030" s="6">
        <v>19</v>
      </c>
      <c r="D3030" s="6">
        <f>A3030+B3030+C3030</f>
        <v>36</v>
      </c>
      <c r="E3030" s="5">
        <f>IF(A3030=0,0,A3030*LABOR_HRS_WK_TOM*SEASON_WEEKS*(1+DIM_PCT_TOM)^A3030)</f>
        <v>527.07600000000014</v>
      </c>
      <c r="F3030" s="5">
        <f>IF(B3030=0,0,B3030*LABOR_HRS_WK_CAR*SEASON_WEEKS*(1+DIM_PCT_CAR)^B3030)</f>
        <v>537.6193074924571</v>
      </c>
      <c r="G3030" s="5">
        <f>IF(C3030=0,0,C3030*LABOR_HRS_WK_MES*SEASON_WEEKS*(1+DIM_PCT_MES)^C3030)</f>
        <v>1082.6092178872491</v>
      </c>
      <c r="H3030" s="5">
        <f>E3030+F3030+G3030</f>
        <v>2147.3045253797063</v>
      </c>
      <c r="I3030" s="5">
        <f>MIN(H3030,FARMER_HRS)</f>
        <v>720</v>
      </c>
      <c r="J3030" s="5">
        <f>MAX(0,H3030-FARMER_HRS)</f>
        <v>1427.3045253797063</v>
      </c>
      <c r="K3030" s="2">
        <f>I3030*FARMER_RATE+J3030*TEMP_WORKER_RATE</f>
        <v>49779.592454508791</v>
      </c>
      <c r="L3030" s="2">
        <f>A3030*PRICE_TOM+B3030*PRICE_CAR+C3030*PRICE_MES</f>
        <v>113722</v>
      </c>
      <c r="M3030" s="2">
        <f>A3030*FERT_BED_TOM+B3030*FERT_BED_CAR+C3030*FERT_BED_MES</f>
        <v>25960</v>
      </c>
      <c r="N3030" s="6">
        <f>IF(AND(D3030&lt;=TOTAL_BEDS,J3030&lt;=TEMP_WORKER_MAX*TEMP_WORKER_HRS),1,0)</f>
        <v>1</v>
      </c>
      <c r="O3030" s="2">
        <f>L3030-M3030-K3030-FIXED_COSTS</f>
        <v>17982.407545491209</v>
      </c>
      <c r="P3030" s="2">
        <f>IF(N3030=1,O3030,"")</f>
        <v>17982.407545491209</v>
      </c>
    </row>
    <row r="3031">
      <c r="A3031" s="6">
        <v>4</v>
      </c>
      <c r="B3031" s="6">
        <v>13</v>
      </c>
      <c r="C3031" s="6">
        <v>20</v>
      </c>
      <c r="D3031" s="6">
        <f>A3031+B3031+C3031</f>
        <v>37</v>
      </c>
      <c r="E3031" s="5">
        <f>IF(A3031=0,0,A3031*LABOR_HRS_WK_TOM*SEASON_WEEKS*(1+DIM_PCT_TOM)^A3031)</f>
        <v>527.07600000000014</v>
      </c>
      <c r="F3031" s="5">
        <f>IF(B3031=0,0,B3031*LABOR_HRS_WK_CAR*SEASON_WEEKS*(1+DIM_PCT_CAR)^B3031)</f>
        <v>537.6193074924571</v>
      </c>
      <c r="G3031" s="5">
        <f>IF(C3031=0,0,C3031*LABOR_HRS_WK_MES*SEASON_WEEKS*(1+DIM_PCT_MES)^C3031)</f>
        <v>1153.8335085377259</v>
      </c>
      <c r="H3031" s="5">
        <f>E3031+F3031+G3031</f>
        <v>2218.5288160301834</v>
      </c>
      <c r="I3031" s="5">
        <f>MIN(H3031,FARMER_HRS)</f>
        <v>720</v>
      </c>
      <c r="J3031" s="5">
        <f>MAX(0,H3031-FARMER_HRS)</f>
        <v>1498.5288160301834</v>
      </c>
      <c r="K3031" s="2">
        <f>I3031*FARMER_RATE+J3031*TEMP_WORKER_RATE</f>
        <v>51016.1252783018</v>
      </c>
      <c r="L3031" s="2">
        <f>A3031*PRICE_TOM+B3031*PRICE_CAR+C3031*PRICE_MES</f>
        <v>116422</v>
      </c>
      <c r="M3031" s="2">
        <f>A3031*FERT_BED_TOM+B3031*FERT_BED_CAR+C3031*FERT_BED_MES</f>
        <v>26840</v>
      </c>
      <c r="N3031" s="6">
        <f>IF(AND(D3031&lt;=TOTAL_BEDS,J3031&lt;=TEMP_WORKER_MAX*TEMP_WORKER_HRS),1,0)</f>
        <v>1</v>
      </c>
      <c r="O3031" s="2">
        <f>L3031-M3031-K3031-FIXED_COSTS</f>
        <v>18565.8747216982</v>
      </c>
      <c r="P3031" s="2">
        <f>IF(N3031=1,O3031,"")</f>
        <v>18565.8747216982</v>
      </c>
    </row>
    <row r="3032">
      <c r="A3032" s="6">
        <v>4</v>
      </c>
      <c r="B3032" s="6">
        <v>13</v>
      </c>
      <c r="C3032" s="6">
        <v>21</v>
      </c>
      <c r="D3032" s="6">
        <f>A3032+B3032+C3032</f>
        <v>38</v>
      </c>
      <c r="E3032" s="5">
        <f>IF(A3032=0,0,A3032*LABOR_HRS_WK_TOM*SEASON_WEEKS*(1+DIM_PCT_TOM)^A3032)</f>
        <v>527.07600000000014</v>
      </c>
      <c r="F3032" s="5">
        <f>IF(B3032=0,0,B3032*LABOR_HRS_WK_CAR*SEASON_WEEKS*(1+DIM_PCT_CAR)^B3032)</f>
        <v>537.6193074924571</v>
      </c>
      <c r="G3032" s="5">
        <f>IF(C3032=0,0,C3032*LABOR_HRS_WK_MES*SEASON_WEEKS*(1+DIM_PCT_MES)^C3032)</f>
        <v>1226.6692487641699</v>
      </c>
      <c r="H3032" s="5">
        <f>E3032+F3032+G3032</f>
        <v>2291.3645562566271</v>
      </c>
      <c r="I3032" s="5">
        <f>MIN(H3032,FARMER_HRS)</f>
        <v>720</v>
      </c>
      <c r="J3032" s="5">
        <f>MAX(0,H3032-FARMER_HRS)</f>
        <v>1571.3645562566271</v>
      </c>
      <c r="K3032" s="2">
        <f>I3032*FARMER_RATE+J3032*TEMP_WORKER_RATE</f>
        <v>52280.634657233109</v>
      </c>
      <c r="L3032" s="2">
        <f>A3032*PRICE_TOM+B3032*PRICE_CAR+C3032*PRICE_MES</f>
        <v>119122</v>
      </c>
      <c r="M3032" s="2">
        <f>A3032*FERT_BED_TOM+B3032*FERT_BED_CAR+C3032*FERT_BED_MES</f>
        <v>27720</v>
      </c>
      <c r="N3032" s="6">
        <f>IF(AND(D3032&lt;=TOTAL_BEDS,J3032&lt;=TEMP_WORKER_MAX*TEMP_WORKER_HRS),1,0)</f>
        <v>1</v>
      </c>
      <c r="O3032" s="2">
        <f>L3032-M3032-K3032-FIXED_COSTS</f>
        <v>19121.365342766891</v>
      </c>
      <c r="P3032" s="2">
        <f>IF(N3032=1,O3032,"")</f>
        <v>19121.365342766891</v>
      </c>
    </row>
    <row r="3033">
      <c r="A3033" s="6">
        <v>4</v>
      </c>
      <c r="B3033" s="6">
        <v>13</v>
      </c>
      <c r="C3033" s="6">
        <v>22</v>
      </c>
      <c r="D3033" s="6">
        <f>A3033+B3033+C3033</f>
        <v>39</v>
      </c>
      <c r="E3033" s="5">
        <f>IF(A3033=0,0,A3033*LABOR_HRS_WK_TOM*SEASON_WEEKS*(1+DIM_PCT_TOM)^A3033)</f>
        <v>527.07600000000014</v>
      </c>
      <c r="F3033" s="5">
        <f>IF(B3033=0,0,B3033*LABOR_HRS_WK_CAR*SEASON_WEEKS*(1+DIM_PCT_CAR)^B3033)</f>
        <v>537.6193074924571</v>
      </c>
      <c r="G3033" s="5">
        <f>IF(C3033=0,0,C3033*LABOR_HRS_WK_MES*SEASON_WEEKS*(1+DIM_PCT_MES)^C3033)</f>
        <v>1301.1455960105659</v>
      </c>
      <c r="H3033" s="5">
        <f>E3033+F3033+G3033</f>
        <v>2365.8409035030231</v>
      </c>
      <c r="I3033" s="5">
        <f>MIN(H3033,FARMER_HRS)</f>
        <v>720</v>
      </c>
      <c r="J3033" s="5">
        <f>MAX(0,H3033-FARMER_HRS)</f>
        <v>1645.8409035030231</v>
      </c>
      <c r="K3033" s="2">
        <f>I3033*FARMER_RATE+J3033*TEMP_WORKER_RATE</f>
        <v>53573.626796927485</v>
      </c>
      <c r="L3033" s="2">
        <f>A3033*PRICE_TOM+B3033*PRICE_CAR+C3033*PRICE_MES</f>
        <v>121822</v>
      </c>
      <c r="M3033" s="2">
        <f>A3033*FERT_BED_TOM+B3033*FERT_BED_CAR+C3033*FERT_BED_MES</f>
        <v>28600</v>
      </c>
      <c r="N3033" s="6">
        <f>IF(AND(D3033&lt;=TOTAL_BEDS,J3033&lt;=TEMP_WORKER_MAX*TEMP_WORKER_HRS),1,0)</f>
        <v>1</v>
      </c>
      <c r="O3033" s="2">
        <f>L3033-M3033-K3033-FIXED_COSTS</f>
        <v>19648.373203072515</v>
      </c>
      <c r="P3033" s="2">
        <f>IF(N3033=1,O3033,"")</f>
        <v>19648.373203072515</v>
      </c>
    </row>
    <row r="3034">
      <c r="A3034" s="6">
        <v>4</v>
      </c>
      <c r="B3034" s="6">
        <v>13</v>
      </c>
      <c r="C3034" s="6">
        <v>23</v>
      </c>
      <c r="D3034" s="6">
        <f>A3034+B3034+C3034</f>
        <v>40</v>
      </c>
      <c r="E3034" s="5">
        <f>IF(A3034=0,0,A3034*LABOR_HRS_WK_TOM*SEASON_WEEKS*(1+DIM_PCT_TOM)^A3034)</f>
        <v>527.07600000000014</v>
      </c>
      <c r="F3034" s="5">
        <f>IF(B3034=0,0,B3034*LABOR_HRS_WK_CAR*SEASON_WEEKS*(1+DIM_PCT_CAR)^B3034)</f>
        <v>537.6193074924571</v>
      </c>
      <c r="G3034" s="5">
        <f>IF(C3034=0,0,C3034*LABOR_HRS_WK_MES*SEASON_WEEKS*(1+DIM_PCT_MES)^C3034)</f>
        <v>1377.2921848680023</v>
      </c>
      <c r="H3034" s="5">
        <f>E3034+F3034+G3034</f>
        <v>2441.9874923604593</v>
      </c>
      <c r="I3034" s="5">
        <f>MIN(H3034,FARMER_HRS)</f>
        <v>720</v>
      </c>
      <c r="J3034" s="5">
        <f>MAX(0,H3034-FARMER_HRS)</f>
        <v>1721.9874923604593</v>
      </c>
      <c r="K3034" s="2">
        <f>I3034*FARMER_RATE+J3034*TEMP_WORKER_RATE</f>
        <v>54895.616186813524</v>
      </c>
      <c r="L3034" s="2">
        <f>A3034*PRICE_TOM+B3034*PRICE_CAR+C3034*PRICE_MES</f>
        <v>124522</v>
      </c>
      <c r="M3034" s="2">
        <f>A3034*FERT_BED_TOM+B3034*FERT_BED_CAR+C3034*FERT_BED_MES</f>
        <v>29480</v>
      </c>
      <c r="N3034" s="6">
        <f>IF(AND(D3034&lt;=TOTAL_BEDS,J3034&lt;=TEMP_WORKER_MAX*TEMP_WORKER_HRS),1,0)</f>
        <v>1</v>
      </c>
      <c r="O3034" s="2">
        <f>L3034-M3034-K3034-FIXED_COSTS</f>
        <v>20146.383813186476</v>
      </c>
      <c r="P3034" s="2">
        <f>IF(N3034=1,O3034,"")</f>
        <v>20146.383813186476</v>
      </c>
    </row>
    <row r="3035">
      <c r="A3035" s="6">
        <v>4</v>
      </c>
      <c r="B3035" s="6">
        <v>13</v>
      </c>
      <c r="C3035" s="6">
        <v>24</v>
      </c>
      <c r="D3035" s="6">
        <f>A3035+B3035+C3035</f>
        <v>41</v>
      </c>
      <c r="E3035" s="5">
        <f>IF(A3035=0,0,A3035*LABOR_HRS_WK_TOM*SEASON_WEEKS*(1+DIM_PCT_TOM)^A3035)</f>
        <v>527.07600000000014</v>
      </c>
      <c r="F3035" s="5">
        <f>IF(B3035=0,0,B3035*LABOR_HRS_WK_CAR*SEASON_WEEKS*(1+DIM_PCT_CAR)^B3035)</f>
        <v>537.6193074924571</v>
      </c>
      <c r="G3035" s="5">
        <f>IF(C3035=0,0,C3035*LABOR_HRS_WK_MES*SEASON_WEEKS*(1+DIM_PCT_MES)^C3035)</f>
        <v>1455.139134447498</v>
      </c>
      <c r="H3035" s="5">
        <f>E3035+F3035+G3035</f>
        <v>2519.8344419399555</v>
      </c>
      <c r="I3035" s="5">
        <f>MIN(H3035,FARMER_HRS)</f>
        <v>720</v>
      </c>
      <c r="J3035" s="5">
        <f>MAX(0,H3035-FARMER_HRS)</f>
        <v>1799.8344419399555</v>
      </c>
      <c r="K3035" s="2">
        <f>I3035*FARMER_RATE+J3035*TEMP_WORKER_RATE</f>
        <v>56247.125728124229</v>
      </c>
      <c r="L3035" s="2">
        <f>A3035*PRICE_TOM+B3035*PRICE_CAR+C3035*PRICE_MES</f>
        <v>127222</v>
      </c>
      <c r="M3035" s="2">
        <f>A3035*FERT_BED_TOM+B3035*FERT_BED_CAR+C3035*FERT_BED_MES</f>
        <v>30360</v>
      </c>
      <c r="N3035" s="6">
        <f>IF(AND(D3035&lt;=TOTAL_BEDS,J3035&lt;=TEMP_WORKER_MAX*TEMP_WORKER_HRS),1,0)</f>
        <v>1</v>
      </c>
      <c r="O3035" s="2">
        <f>L3035-M3035-K3035-FIXED_COSTS</f>
        <v>20614.874271875771</v>
      </c>
      <c r="P3035" s="2">
        <f>IF(N3035=1,O3035,"")</f>
        <v>20614.874271875771</v>
      </c>
    </row>
    <row r="3036">
      <c r="A3036" s="6">
        <v>4</v>
      </c>
      <c r="B3036" s="6">
        <v>13</v>
      </c>
      <c r="C3036" s="6">
        <v>25</v>
      </c>
      <c r="D3036" s="6">
        <f>A3036+B3036+C3036</f>
        <v>42</v>
      </c>
      <c r="E3036" s="5">
        <f>IF(A3036=0,0,A3036*LABOR_HRS_WK_TOM*SEASON_WEEKS*(1+DIM_PCT_TOM)^A3036)</f>
        <v>527.07600000000014</v>
      </c>
      <c r="F3036" s="5">
        <f>IF(B3036=0,0,B3036*LABOR_HRS_WK_CAR*SEASON_WEEKS*(1+DIM_PCT_CAR)^B3036)</f>
        <v>537.6193074924571</v>
      </c>
      <c r="G3036" s="5">
        <f>IF(C3036=0,0,C3036*LABOR_HRS_WK_MES*SEASON_WEEKS*(1+DIM_PCT_MES)^C3036)</f>
        <v>1534.7170558625955</v>
      </c>
      <c r="H3036" s="5">
        <f>E3036+F3036+G3036</f>
        <v>2599.4123633550525</v>
      </c>
      <c r="I3036" s="5">
        <f>MIN(H3036,FARMER_HRS)</f>
        <v>720</v>
      </c>
      <c r="J3036" s="5">
        <f>MAX(0,H3036-FARMER_HRS)</f>
        <v>1879.4123633550525</v>
      </c>
      <c r="K3036" s="2">
        <f>I3036*FARMER_RATE+J3036*TEMP_WORKER_RATE</f>
        <v>57628.686863803</v>
      </c>
      <c r="L3036" s="2">
        <f>A3036*PRICE_TOM+B3036*PRICE_CAR+C3036*PRICE_MES</f>
        <v>129922</v>
      </c>
      <c r="M3036" s="2">
        <f>A3036*FERT_BED_TOM+B3036*FERT_BED_CAR+C3036*FERT_BED_MES</f>
        <v>31240</v>
      </c>
      <c r="N3036" s="6">
        <f>IF(AND(D3036&lt;=TOTAL_BEDS,J3036&lt;=TEMP_WORKER_MAX*TEMP_WORKER_HRS),1,0)</f>
        <v>1</v>
      </c>
      <c r="O3036" s="2">
        <f>L3036-M3036-K3036-FIXED_COSTS</f>
        <v>21053.313136197</v>
      </c>
      <c r="P3036" s="2">
        <f>IF(N3036=1,O3036,"")</f>
        <v>21053.313136197</v>
      </c>
    </row>
    <row r="3037">
      <c r="A3037" s="6">
        <v>4</v>
      </c>
      <c r="B3037" s="6">
        <v>13</v>
      </c>
      <c r="C3037" s="6">
        <v>26</v>
      </c>
      <c r="D3037" s="6">
        <f>A3037+B3037+C3037</f>
        <v>43</v>
      </c>
      <c r="E3037" s="5">
        <f>IF(A3037=0,0,A3037*LABOR_HRS_WK_TOM*SEASON_WEEKS*(1+DIM_PCT_TOM)^A3037)</f>
        <v>527.07600000000014</v>
      </c>
      <c r="F3037" s="5">
        <f>IF(B3037=0,0,B3037*LABOR_HRS_WK_CAR*SEASON_WEEKS*(1+DIM_PCT_CAR)^B3037)</f>
        <v>537.6193074924571</v>
      </c>
      <c r="G3037" s="5">
        <f>IF(C3037=0,0,C3037*LABOR_HRS_WK_MES*SEASON_WEEKS*(1+DIM_PCT_MES)^C3037)</f>
        <v>1616.0570598233128</v>
      </c>
      <c r="H3037" s="5">
        <f>E3037+F3037+G3037</f>
        <v>2680.7523673157702</v>
      </c>
      <c r="I3037" s="5">
        <f>MIN(H3037,FARMER_HRS)</f>
        <v>720</v>
      </c>
      <c r="J3037" s="5">
        <f>MAX(0,H3037-FARMER_HRS)</f>
        <v>1960.7523673157702</v>
      </c>
      <c r="K3037" s="2">
        <f>I3037*FARMER_RATE+J3037*TEMP_WORKER_RATE</f>
        <v>59040.839710343236</v>
      </c>
      <c r="L3037" s="2">
        <f>A3037*PRICE_TOM+B3037*PRICE_CAR+C3037*PRICE_MES</f>
        <v>132622</v>
      </c>
      <c r="M3037" s="2">
        <f>A3037*FERT_BED_TOM+B3037*FERT_BED_CAR+C3037*FERT_BED_MES</f>
        <v>32120</v>
      </c>
      <c r="N3037" s="6">
        <f>IF(AND(D3037&lt;=TOTAL_BEDS,J3037&lt;=TEMP_WORKER_MAX*TEMP_WORKER_HRS),1,0)</f>
        <v>1</v>
      </c>
      <c r="O3037" s="2">
        <f>L3037-M3037-K3037-FIXED_COSTS</f>
        <v>21461.160289656764</v>
      </c>
      <c r="P3037" s="2">
        <f>IF(N3037=1,O3037,"")</f>
        <v>21461.160289656764</v>
      </c>
    </row>
    <row r="3038">
      <c r="A3038" s="6">
        <v>4</v>
      </c>
      <c r="B3038" s="6">
        <v>13</v>
      </c>
      <c r="C3038" s="6">
        <v>27</v>
      </c>
      <c r="D3038" s="6">
        <f>A3038+B3038+C3038</f>
        <v>44</v>
      </c>
      <c r="E3038" s="5">
        <f>IF(A3038=0,0,A3038*LABOR_HRS_WK_TOM*SEASON_WEEKS*(1+DIM_PCT_TOM)^A3038)</f>
        <v>527.07600000000014</v>
      </c>
      <c r="F3038" s="5">
        <f>IF(B3038=0,0,B3038*LABOR_HRS_WK_CAR*SEASON_WEEKS*(1+DIM_PCT_CAR)^B3038)</f>
        <v>537.6193074924571</v>
      </c>
      <c r="G3038" s="5">
        <f>IF(C3038=0,0,C3038*LABOR_HRS_WK_MES*SEASON_WEEKS*(1+DIM_PCT_MES)^C3038)</f>
        <v>1699.19076434307</v>
      </c>
      <c r="H3038" s="5">
        <f>E3038+F3038+G3038</f>
        <v>2763.8860718355272</v>
      </c>
      <c r="I3038" s="5">
        <f>MIN(H3038,FARMER_HRS)</f>
        <v>720</v>
      </c>
      <c r="J3038" s="5">
        <f>MAX(0,H3038-FARMER_HRS)</f>
        <v>2043.8860718355272</v>
      </c>
      <c r="K3038" s="2">
        <f>I3038*FARMER_RATE+J3038*TEMP_WORKER_RATE</f>
        <v>60484.133191589011</v>
      </c>
      <c r="L3038" s="2">
        <f>A3038*PRICE_TOM+B3038*PRICE_CAR+C3038*PRICE_MES</f>
        <v>135322</v>
      </c>
      <c r="M3038" s="2">
        <f>A3038*FERT_BED_TOM+B3038*FERT_BED_CAR+C3038*FERT_BED_MES</f>
        <v>33000</v>
      </c>
      <c r="N3038" s="6">
        <f>IF(AND(D3038&lt;=TOTAL_BEDS,J3038&lt;=TEMP_WORKER_MAX*TEMP_WORKER_HRS),1,0)</f>
        <v>1</v>
      </c>
      <c r="O3038" s="2">
        <f>L3038-M3038-K3038-FIXED_COSTS</f>
        <v>21837.866808410989</v>
      </c>
      <c r="P3038" s="2">
        <f>IF(N3038=1,O3038,"")</f>
        <v>21837.866808410989</v>
      </c>
    </row>
    <row r="3039">
      <c r="A3039" s="6">
        <v>4</v>
      </c>
      <c r="B3039" s="6">
        <v>13</v>
      </c>
      <c r="C3039" s="6">
        <v>28</v>
      </c>
      <c r="D3039" s="6">
        <f>A3039+B3039+C3039</f>
        <v>45</v>
      </c>
      <c r="E3039" s="5">
        <f>IF(A3039=0,0,A3039*LABOR_HRS_WK_TOM*SEASON_WEEKS*(1+DIM_PCT_TOM)^A3039)</f>
        <v>527.07600000000014</v>
      </c>
      <c r="F3039" s="5">
        <f>IF(B3039=0,0,B3039*LABOR_HRS_WK_CAR*SEASON_WEEKS*(1+DIM_PCT_CAR)^B3039)</f>
        <v>537.6193074924571</v>
      </c>
      <c r="G3039" s="5">
        <f>IF(C3039=0,0,C3039*LABOR_HRS_WK_MES*SEASON_WEEKS*(1+DIM_PCT_MES)^C3039)</f>
        <v>1784.1503025602233</v>
      </c>
      <c r="H3039" s="5">
        <f>E3039+F3039+G3039</f>
        <v>2848.8456100526805</v>
      </c>
      <c r="I3039" s="5">
        <f>MIN(H3039,FARMER_HRS)</f>
        <v>720</v>
      </c>
      <c r="J3039" s="5">
        <f>MAX(0,H3039-FARMER_HRS)</f>
        <v>2128.8456100526805</v>
      </c>
      <c r="K3039" s="2">
        <f>I3039*FARMER_RATE+J3039*TEMP_WORKER_RATE</f>
        <v>61959.1251745257</v>
      </c>
      <c r="L3039" s="2">
        <f>A3039*PRICE_TOM+B3039*PRICE_CAR+C3039*PRICE_MES</f>
        <v>138022</v>
      </c>
      <c r="M3039" s="2">
        <f>A3039*FERT_BED_TOM+B3039*FERT_BED_CAR+C3039*FERT_BED_MES</f>
        <v>33880</v>
      </c>
      <c r="N3039" s="6">
        <f>IF(AND(D3039&lt;=TOTAL_BEDS,J3039&lt;=TEMP_WORKER_MAX*TEMP_WORKER_HRS),1,0)</f>
        <v>1</v>
      </c>
      <c r="O3039" s="2">
        <f>L3039-M3039-K3039-FIXED_COSTS</f>
        <v>22182.874825474297</v>
      </c>
      <c r="P3039" s="2">
        <f>IF(N3039=1,O3039,"")</f>
        <v>22182.874825474297</v>
      </c>
    </row>
    <row r="3040">
      <c r="A3040" s="6">
        <v>4</v>
      </c>
      <c r="B3040" s="6">
        <v>13</v>
      </c>
      <c r="C3040" s="6">
        <v>29</v>
      </c>
      <c r="D3040" s="6">
        <f>A3040+B3040+C3040</f>
        <v>46</v>
      </c>
      <c r="E3040" s="5">
        <f>IF(A3040=0,0,A3040*LABOR_HRS_WK_TOM*SEASON_WEEKS*(1+DIM_PCT_TOM)^A3040)</f>
        <v>527.07600000000014</v>
      </c>
      <c r="F3040" s="5">
        <f>IF(B3040=0,0,B3040*LABOR_HRS_WK_CAR*SEASON_WEEKS*(1+DIM_PCT_CAR)^B3040)</f>
        <v>537.6193074924571</v>
      </c>
      <c r="G3040" s="5">
        <f>IF(C3040=0,0,C3040*LABOR_HRS_WK_MES*SEASON_WEEKS*(1+DIM_PCT_MES)^C3040)</f>
        <v>1870.9683306758766</v>
      </c>
      <c r="H3040" s="5">
        <f>E3040+F3040+G3040</f>
        <v>2935.6636381683338</v>
      </c>
      <c r="I3040" s="5">
        <f>MIN(H3040,FARMER_HRS)</f>
        <v>720</v>
      </c>
      <c r="J3040" s="5">
        <f>MAX(0,H3040-FARMER_HRS)</f>
        <v>2215.6636381683338</v>
      </c>
      <c r="K3040" s="2">
        <f>I3040*FARMER_RATE+J3040*TEMP_WORKER_RATE</f>
        <v>63466.38260708913</v>
      </c>
      <c r="L3040" s="2">
        <f>A3040*PRICE_TOM+B3040*PRICE_CAR+C3040*PRICE_MES</f>
        <v>140722</v>
      </c>
      <c r="M3040" s="2">
        <f>A3040*FERT_BED_TOM+B3040*FERT_BED_CAR+C3040*FERT_BED_MES</f>
        <v>34760</v>
      </c>
      <c r="N3040" s="6">
        <f>IF(AND(D3040&lt;=TOTAL_BEDS,J3040&lt;=TEMP_WORKER_MAX*TEMP_WORKER_HRS),1,0)</f>
        <v>1</v>
      </c>
      <c r="O3040" s="2">
        <f>L3040-M3040-K3040-FIXED_COSTS</f>
        <v>22495.61739291087</v>
      </c>
      <c r="P3040" s="2">
        <f>IF(N3040=1,O3040,"")</f>
        <v>22495.61739291087</v>
      </c>
    </row>
    <row r="3041">
      <c r="A3041" s="6">
        <v>4</v>
      </c>
      <c r="B3041" s="6">
        <v>13</v>
      </c>
      <c r="C3041" s="6">
        <v>30</v>
      </c>
      <c r="D3041" s="6">
        <f>A3041+B3041+C3041</f>
        <v>47</v>
      </c>
      <c r="E3041" s="5">
        <f>IF(A3041=0,0,A3041*LABOR_HRS_WK_TOM*SEASON_WEEKS*(1+DIM_PCT_TOM)^A3041)</f>
        <v>527.07600000000014</v>
      </c>
      <c r="F3041" s="5">
        <f>IF(B3041=0,0,B3041*LABOR_HRS_WK_CAR*SEASON_WEEKS*(1+DIM_PCT_CAR)^B3041)</f>
        <v>537.6193074924571</v>
      </c>
      <c r="G3041" s="5">
        <f>IF(C3041=0,0,C3041*LABOR_HRS_WK_MES*SEASON_WEEKS*(1+DIM_PCT_MES)^C3041)</f>
        <v>1959.6780360096466</v>
      </c>
      <c r="H3041" s="5">
        <f>E3041+F3041+G3041</f>
        <v>3024.373343502104</v>
      </c>
      <c r="I3041" s="5">
        <f>MIN(H3041,FARMER_HRS)</f>
        <v>720</v>
      </c>
      <c r="J3041" s="5">
        <f>MAX(0,H3041-FARMER_HRS)</f>
        <v>2304.373343502104</v>
      </c>
      <c r="K3041" s="2">
        <f>I3041*FARMER_RATE+J3041*TEMP_WORKER_RATE</f>
        <v>65006.48165802264</v>
      </c>
      <c r="L3041" s="2">
        <f>A3041*PRICE_TOM+B3041*PRICE_CAR+C3041*PRICE_MES</f>
        <v>143422</v>
      </c>
      <c r="M3041" s="2">
        <f>A3041*FERT_BED_TOM+B3041*FERT_BED_CAR+C3041*FERT_BED_MES</f>
        <v>35640</v>
      </c>
      <c r="N3041" s="6">
        <f>IF(AND(D3041&lt;=TOTAL_BEDS,J3041&lt;=TEMP_WORKER_MAX*TEMP_WORKER_HRS),1,0)</f>
        <v>1</v>
      </c>
      <c r="O3041" s="2">
        <f>L3041-M3041-K3041-FIXED_COSTS</f>
        <v>22775.51834197736</v>
      </c>
      <c r="P3041" s="2">
        <f>IF(N3041=1,O3041,"")</f>
        <v>22775.51834197736</v>
      </c>
    </row>
    <row r="3042">
      <c r="A3042" s="6">
        <v>4</v>
      </c>
      <c r="B3042" s="6">
        <v>14</v>
      </c>
      <c r="C3042" s="6">
        <v>0</v>
      </c>
      <c r="D3042" s="6">
        <f>A3042+B3042+C3042</f>
        <v>18</v>
      </c>
      <c r="E3042" s="5">
        <f>IF(A3042=0,0,A3042*LABOR_HRS_WK_TOM*SEASON_WEEKS*(1+DIM_PCT_TOM)^A3042)</f>
        <v>527.07600000000014</v>
      </c>
      <c r="F3042" s="5">
        <f>IF(B3042=0,0,B3042*LABOR_HRS_WK_CAR*SEASON_WEEKS*(1+DIM_PCT_CAR)^B3042)</f>
        <v>593.44900480898161</v>
      </c>
      <c r="G3042" s="5">
        <f>IF(C3042=0,0,C3042*LABOR_HRS_WK_MES*SEASON_WEEKS*(1+DIM_PCT_MES)^C3042)</f>
        <v>0</v>
      </c>
      <c r="H3042" s="5">
        <f>E3042+F3042+G3042</f>
        <v>1120.5250048089817</v>
      </c>
      <c r="I3042" s="5">
        <f>MIN(H3042,FARMER_HRS)</f>
        <v>720</v>
      </c>
      <c r="J3042" s="5">
        <f>MAX(0,H3042-FARMER_HRS)</f>
        <v>400.52500480898175</v>
      </c>
      <c r="K3042" s="2">
        <f>I3042*FARMER_RATE+J3042*TEMP_WORKER_RATE</f>
        <v>31953.559111267044</v>
      </c>
      <c r="L3042" s="2">
        <f>A3042*PRICE_TOM+B3042*PRICE_CAR+C3042*PRICE_MES</f>
        <v>64516</v>
      </c>
      <c r="M3042" s="2">
        <f>A3042*FERT_BED_TOM+B3042*FERT_BED_CAR+C3042*FERT_BED_MES</f>
        <v>9680</v>
      </c>
      <c r="N3042" s="6">
        <f>IF(AND(D3042&lt;=TOTAL_BEDS,J3042&lt;=TEMP_WORKER_MAX*TEMP_WORKER_HRS),1,0)</f>
        <v>1</v>
      </c>
      <c r="O3042" s="2">
        <f>L3042-M3042-K3042-FIXED_COSTS</f>
        <v>2882.4408887329555</v>
      </c>
      <c r="P3042" s="2">
        <f>IF(N3042=1,O3042,"")</f>
        <v>2882.4408887329555</v>
      </c>
    </row>
    <row r="3043">
      <c r="A3043" s="6">
        <v>4</v>
      </c>
      <c r="B3043" s="6">
        <v>14</v>
      </c>
      <c r="C3043" s="6">
        <v>1</v>
      </c>
      <c r="D3043" s="6">
        <f>A3043+B3043+C3043</f>
        <v>19</v>
      </c>
      <c r="E3043" s="5">
        <f>IF(A3043=0,0,A3043*LABOR_HRS_WK_TOM*SEASON_WEEKS*(1+DIM_PCT_TOM)^A3043)</f>
        <v>527.07600000000014</v>
      </c>
      <c r="F3043" s="5">
        <f>IF(B3043=0,0,B3043*LABOR_HRS_WK_CAR*SEASON_WEEKS*(1+DIM_PCT_CAR)^B3043)</f>
        <v>593.44900480898161</v>
      </c>
      <c r="G3043" s="5">
        <f>IF(C3043=0,0,C3043*LABOR_HRS_WK_MES*SEASON_WEEKS*(1+DIM_PCT_MES)^C3043)</f>
        <v>45.5625</v>
      </c>
      <c r="H3043" s="5">
        <f>E3043+F3043+G3043</f>
        <v>1166.0875048089817</v>
      </c>
      <c r="I3043" s="5">
        <f>MIN(H3043,FARMER_HRS)</f>
        <v>720</v>
      </c>
      <c r="J3043" s="5">
        <f>MAX(0,H3043-FARMER_HRS)</f>
        <v>446.08750480898175</v>
      </c>
      <c r="K3043" s="2">
        <f>I3043*FARMER_RATE+J3043*TEMP_WORKER_RATE</f>
        <v>32744.574736267044</v>
      </c>
      <c r="L3043" s="2">
        <f>A3043*PRICE_TOM+B3043*PRICE_CAR+C3043*PRICE_MES</f>
        <v>67216</v>
      </c>
      <c r="M3043" s="2">
        <f>A3043*FERT_BED_TOM+B3043*FERT_BED_CAR+C3043*FERT_BED_MES</f>
        <v>10560</v>
      </c>
      <c r="N3043" s="6">
        <f>IF(AND(D3043&lt;=TOTAL_BEDS,J3043&lt;=TEMP_WORKER_MAX*TEMP_WORKER_HRS),1,0)</f>
        <v>1</v>
      </c>
      <c r="O3043" s="2">
        <f>L3043-M3043-K3043-FIXED_COSTS</f>
        <v>3911.4252637329555</v>
      </c>
      <c r="P3043" s="2">
        <f>IF(N3043=1,O3043,"")</f>
        <v>3911.4252637329555</v>
      </c>
    </row>
    <row r="3044">
      <c r="A3044" s="6">
        <v>4</v>
      </c>
      <c r="B3044" s="6">
        <v>14</v>
      </c>
      <c r="C3044" s="6">
        <v>2</v>
      </c>
      <c r="D3044" s="6">
        <f>A3044+B3044+C3044</f>
        <v>20</v>
      </c>
      <c r="E3044" s="5">
        <f>IF(A3044=0,0,A3044*LABOR_HRS_WK_TOM*SEASON_WEEKS*(1+DIM_PCT_TOM)^A3044)</f>
        <v>527.07600000000014</v>
      </c>
      <c r="F3044" s="5">
        <f>IF(B3044=0,0,B3044*LABOR_HRS_WK_CAR*SEASON_WEEKS*(1+DIM_PCT_CAR)^B3044)</f>
        <v>593.44900480898161</v>
      </c>
      <c r="G3044" s="5">
        <f>IF(C3044=0,0,C3044*LABOR_HRS_WK_MES*SEASON_WEEKS*(1+DIM_PCT_MES)^C3044)</f>
        <v>92.2640625</v>
      </c>
      <c r="H3044" s="5">
        <f>E3044+F3044+G3044</f>
        <v>1212.7890673089817</v>
      </c>
      <c r="I3044" s="5">
        <f>MIN(H3044,FARMER_HRS)</f>
        <v>720</v>
      </c>
      <c r="J3044" s="5">
        <f>MAX(0,H3044-FARMER_HRS)</f>
        <v>492.78906730898166</v>
      </c>
      <c r="K3044" s="2">
        <f>I3044*FARMER_RATE+J3044*TEMP_WORKER_RATE</f>
        <v>33555.365751892044</v>
      </c>
      <c r="L3044" s="2">
        <f>A3044*PRICE_TOM+B3044*PRICE_CAR+C3044*PRICE_MES</f>
        <v>69916</v>
      </c>
      <c r="M3044" s="2">
        <f>A3044*FERT_BED_TOM+B3044*FERT_BED_CAR+C3044*FERT_BED_MES</f>
        <v>11440</v>
      </c>
      <c r="N3044" s="6">
        <f>IF(AND(D3044&lt;=TOTAL_BEDS,J3044&lt;=TEMP_WORKER_MAX*TEMP_WORKER_HRS),1,0)</f>
        <v>1</v>
      </c>
      <c r="O3044" s="2">
        <f>L3044-M3044-K3044-FIXED_COSTS</f>
        <v>4920.6342481079555</v>
      </c>
      <c r="P3044" s="2">
        <f>IF(N3044=1,O3044,"")</f>
        <v>4920.6342481079555</v>
      </c>
    </row>
    <row r="3045">
      <c r="A3045" s="6">
        <v>4</v>
      </c>
      <c r="B3045" s="6">
        <v>14</v>
      </c>
      <c r="C3045" s="6">
        <v>3</v>
      </c>
      <c r="D3045" s="6">
        <f>A3045+B3045+C3045</f>
        <v>21</v>
      </c>
      <c r="E3045" s="5">
        <f>IF(A3045=0,0,A3045*LABOR_HRS_WK_TOM*SEASON_WEEKS*(1+DIM_PCT_TOM)^A3045)</f>
        <v>527.07600000000014</v>
      </c>
      <c r="F3045" s="5">
        <f>IF(B3045=0,0,B3045*LABOR_HRS_WK_CAR*SEASON_WEEKS*(1+DIM_PCT_CAR)^B3045)</f>
        <v>593.44900480898161</v>
      </c>
      <c r="G3045" s="5">
        <f>IF(C3045=0,0,C3045*LABOR_HRS_WK_MES*SEASON_WEEKS*(1+DIM_PCT_MES)^C3045)</f>
        <v>140.12604492187498</v>
      </c>
      <c r="H3045" s="5">
        <f>E3045+F3045+G3045</f>
        <v>1260.6510497308568</v>
      </c>
      <c r="I3045" s="5">
        <f>MIN(H3045,FARMER_HRS)</f>
        <v>720</v>
      </c>
      <c r="J3045" s="5">
        <f>MAX(0,H3045-FARMER_HRS)</f>
        <v>540.65104973085681</v>
      </c>
      <c r="K3045" s="2">
        <f>I3045*FARMER_RATE+J3045*TEMP_WORKER_RATE</f>
        <v>34386.302946716263</v>
      </c>
      <c r="L3045" s="2">
        <f>A3045*PRICE_TOM+B3045*PRICE_CAR+C3045*PRICE_MES</f>
        <v>72616</v>
      </c>
      <c r="M3045" s="2">
        <f>A3045*FERT_BED_TOM+B3045*FERT_BED_CAR+C3045*FERT_BED_MES</f>
        <v>12320</v>
      </c>
      <c r="N3045" s="6">
        <f>IF(AND(D3045&lt;=TOTAL_BEDS,J3045&lt;=TEMP_WORKER_MAX*TEMP_WORKER_HRS),1,0)</f>
        <v>1</v>
      </c>
      <c r="O3045" s="2">
        <f>L3045-M3045-K3045-FIXED_COSTS</f>
        <v>5909.6970532837368</v>
      </c>
      <c r="P3045" s="2">
        <f>IF(N3045=1,O3045,"")</f>
        <v>5909.6970532837368</v>
      </c>
    </row>
    <row r="3046">
      <c r="A3046" s="6">
        <v>4</v>
      </c>
      <c r="B3046" s="6">
        <v>14</v>
      </c>
      <c r="C3046" s="6">
        <v>4</v>
      </c>
      <c r="D3046" s="6">
        <f>A3046+B3046+C3046</f>
        <v>22</v>
      </c>
      <c r="E3046" s="5">
        <f>IF(A3046=0,0,A3046*LABOR_HRS_WK_TOM*SEASON_WEEKS*(1+DIM_PCT_TOM)^A3046)</f>
        <v>527.07600000000014</v>
      </c>
      <c r="F3046" s="5">
        <f>IF(B3046=0,0,B3046*LABOR_HRS_WK_CAR*SEASON_WEEKS*(1+DIM_PCT_CAR)^B3046)</f>
        <v>593.44900480898161</v>
      </c>
      <c r="G3046" s="5">
        <f>IF(C3046=0,0,C3046*LABOR_HRS_WK_MES*SEASON_WEEKS*(1+DIM_PCT_MES)^C3046)</f>
        <v>189.17016064453119</v>
      </c>
      <c r="H3046" s="5">
        <f>E3046+F3046+G3046</f>
        <v>1309.695165453513</v>
      </c>
      <c r="I3046" s="5">
        <f>MIN(H3046,FARMER_HRS)</f>
        <v>720</v>
      </c>
      <c r="J3046" s="5">
        <f>MAX(0,H3046-FARMER_HRS)</f>
        <v>589.695165453513</v>
      </c>
      <c r="K3046" s="2">
        <f>I3046*FARMER_RATE+J3046*TEMP_WORKER_RATE</f>
        <v>35237.76328912349</v>
      </c>
      <c r="L3046" s="2">
        <f>A3046*PRICE_TOM+B3046*PRICE_CAR+C3046*PRICE_MES</f>
        <v>75316</v>
      </c>
      <c r="M3046" s="2">
        <f>A3046*FERT_BED_TOM+B3046*FERT_BED_CAR+C3046*FERT_BED_MES</f>
        <v>13200</v>
      </c>
      <c r="N3046" s="6">
        <f>IF(AND(D3046&lt;=TOTAL_BEDS,J3046&lt;=TEMP_WORKER_MAX*TEMP_WORKER_HRS),1,0)</f>
        <v>1</v>
      </c>
      <c r="O3046" s="2">
        <f>L3046-M3046-K3046-FIXED_COSTS</f>
        <v>6878.23671087651</v>
      </c>
      <c r="P3046" s="2">
        <f>IF(N3046=1,O3046,"")</f>
        <v>6878.23671087651</v>
      </c>
    </row>
    <row r="3047">
      <c r="A3047" s="6">
        <v>4</v>
      </c>
      <c r="B3047" s="6">
        <v>14</v>
      </c>
      <c r="C3047" s="6">
        <v>5</v>
      </c>
      <c r="D3047" s="6">
        <f>A3047+B3047+C3047</f>
        <v>23</v>
      </c>
      <c r="E3047" s="5">
        <f>IF(A3047=0,0,A3047*LABOR_HRS_WK_TOM*SEASON_WEEKS*(1+DIM_PCT_TOM)^A3047)</f>
        <v>527.07600000000014</v>
      </c>
      <c r="F3047" s="5">
        <f>IF(B3047=0,0,B3047*LABOR_HRS_WK_CAR*SEASON_WEEKS*(1+DIM_PCT_CAR)^B3047)</f>
        <v>593.44900480898161</v>
      </c>
      <c r="G3047" s="5">
        <f>IF(C3047=0,0,C3047*LABOR_HRS_WK_MES*SEASON_WEEKS*(1+DIM_PCT_MES)^C3047)</f>
        <v>239.41848456573481</v>
      </c>
      <c r="H3047" s="5">
        <f>E3047+F3047+G3047</f>
        <v>1359.9434893747166</v>
      </c>
      <c r="I3047" s="5">
        <f>MIN(H3047,FARMER_HRS)</f>
        <v>720</v>
      </c>
      <c r="J3047" s="5">
        <f>MAX(0,H3047-FARMER_HRS)</f>
        <v>639.94348937471659</v>
      </c>
      <c r="K3047" s="2">
        <f>I3047*FARMER_RATE+J3047*TEMP_WORKER_RATE</f>
        <v>36110.130023866608</v>
      </c>
      <c r="L3047" s="2">
        <f>A3047*PRICE_TOM+B3047*PRICE_CAR+C3047*PRICE_MES</f>
        <v>78016</v>
      </c>
      <c r="M3047" s="2">
        <f>A3047*FERT_BED_TOM+B3047*FERT_BED_CAR+C3047*FERT_BED_MES</f>
        <v>14080</v>
      </c>
      <c r="N3047" s="6">
        <f>IF(AND(D3047&lt;=TOTAL_BEDS,J3047&lt;=TEMP_WORKER_MAX*TEMP_WORKER_HRS),1,0)</f>
        <v>1</v>
      </c>
      <c r="O3047" s="2">
        <f>L3047-M3047-K3047-FIXED_COSTS</f>
        <v>7825.8699761333919</v>
      </c>
      <c r="P3047" s="2">
        <f>IF(N3047=1,O3047,"")</f>
        <v>7825.8699761333919</v>
      </c>
    </row>
    <row r="3048">
      <c r="A3048" s="6">
        <v>4</v>
      </c>
      <c r="B3048" s="6">
        <v>14</v>
      </c>
      <c r="C3048" s="6">
        <v>6</v>
      </c>
      <c r="D3048" s="6">
        <f>A3048+B3048+C3048</f>
        <v>24</v>
      </c>
      <c r="E3048" s="5">
        <f>IF(A3048=0,0,A3048*LABOR_HRS_WK_TOM*SEASON_WEEKS*(1+DIM_PCT_TOM)^A3048)</f>
        <v>527.07600000000014</v>
      </c>
      <c r="F3048" s="5">
        <f>IF(B3048=0,0,B3048*LABOR_HRS_WK_CAR*SEASON_WEEKS*(1+DIM_PCT_CAR)^B3048)</f>
        <v>593.44900480898161</v>
      </c>
      <c r="G3048" s="5">
        <f>IF(C3048=0,0,C3048*LABOR_HRS_WK_MES*SEASON_WEEKS*(1+DIM_PCT_MES)^C3048)</f>
        <v>290.89345874736773</v>
      </c>
      <c r="H3048" s="5">
        <f>E3048+F3048+G3048</f>
        <v>1411.4184635563495</v>
      </c>
      <c r="I3048" s="5">
        <f>MIN(H3048,FARMER_HRS)</f>
        <v>720</v>
      </c>
      <c r="J3048" s="5">
        <f>MAX(0,H3048-FARMER_HRS)</f>
        <v>691.41846355634948</v>
      </c>
      <c r="K3048" s="2">
        <f>I3048*FARMER_RATE+J3048*TEMP_WORKER_RATE</f>
        <v>37003.79277007551</v>
      </c>
      <c r="L3048" s="2">
        <f>A3048*PRICE_TOM+B3048*PRICE_CAR+C3048*PRICE_MES</f>
        <v>80716</v>
      </c>
      <c r="M3048" s="2">
        <f>A3048*FERT_BED_TOM+B3048*FERT_BED_CAR+C3048*FERT_BED_MES</f>
        <v>14960</v>
      </c>
      <c r="N3048" s="6">
        <f>IF(AND(D3048&lt;=TOTAL_BEDS,J3048&lt;=TEMP_WORKER_MAX*TEMP_WORKER_HRS),1,0)</f>
        <v>1</v>
      </c>
      <c r="O3048" s="2">
        <f>L3048-M3048-K3048-FIXED_COSTS</f>
        <v>8752.20722992449</v>
      </c>
      <c r="P3048" s="2">
        <f>IF(N3048=1,O3048,"")</f>
        <v>8752.20722992449</v>
      </c>
    </row>
    <row r="3049">
      <c r="A3049" s="6">
        <v>4</v>
      </c>
      <c r="B3049" s="6">
        <v>14</v>
      </c>
      <c r="C3049" s="6">
        <v>7</v>
      </c>
      <c r="D3049" s="6">
        <f>A3049+B3049+C3049</f>
        <v>25</v>
      </c>
      <c r="E3049" s="5">
        <f>IF(A3049=0,0,A3049*LABOR_HRS_WK_TOM*SEASON_WEEKS*(1+DIM_PCT_TOM)^A3049)</f>
        <v>527.07600000000014</v>
      </c>
      <c r="F3049" s="5">
        <f>IF(B3049=0,0,B3049*LABOR_HRS_WK_CAR*SEASON_WEEKS*(1+DIM_PCT_CAR)^B3049)</f>
        <v>593.44900480898161</v>
      </c>
      <c r="G3049" s="5">
        <f>IF(C3049=0,0,C3049*LABOR_HRS_WK_MES*SEASON_WEEKS*(1+DIM_PCT_MES)^C3049)</f>
        <v>343.61789814532818</v>
      </c>
      <c r="H3049" s="5">
        <f>E3049+F3049+G3049</f>
        <v>1464.1429029543099</v>
      </c>
      <c r="I3049" s="5">
        <f>MIN(H3049,FARMER_HRS)</f>
        <v>720</v>
      </c>
      <c r="J3049" s="5">
        <f>MAX(0,H3049-FARMER_HRS)</f>
        <v>744.14290295430987</v>
      </c>
      <c r="K3049" s="2">
        <f>I3049*FARMER_RATE+J3049*TEMP_WORKER_RATE</f>
        <v>37919.147620734548</v>
      </c>
      <c r="L3049" s="2">
        <f>A3049*PRICE_TOM+B3049*PRICE_CAR+C3049*PRICE_MES</f>
        <v>83416</v>
      </c>
      <c r="M3049" s="2">
        <f>A3049*FERT_BED_TOM+B3049*FERT_BED_CAR+C3049*FERT_BED_MES</f>
        <v>15840</v>
      </c>
      <c r="N3049" s="6">
        <f>IF(AND(D3049&lt;=TOTAL_BEDS,J3049&lt;=TEMP_WORKER_MAX*TEMP_WORKER_HRS),1,0)</f>
        <v>1</v>
      </c>
      <c r="O3049" s="2">
        <f>L3049-M3049-K3049-FIXED_COSTS</f>
        <v>9656.8523792654523</v>
      </c>
      <c r="P3049" s="2">
        <f>IF(N3049=1,O3049,"")</f>
        <v>9656.8523792654523</v>
      </c>
    </row>
    <row r="3050">
      <c r="A3050" s="6">
        <v>4</v>
      </c>
      <c r="B3050" s="6">
        <v>14</v>
      </c>
      <c r="C3050" s="6">
        <v>8</v>
      </c>
      <c r="D3050" s="6">
        <f>A3050+B3050+C3050</f>
        <v>26</v>
      </c>
      <c r="E3050" s="5">
        <f>IF(A3050=0,0,A3050*LABOR_HRS_WK_TOM*SEASON_WEEKS*(1+DIM_PCT_TOM)^A3050)</f>
        <v>527.07600000000014</v>
      </c>
      <c r="F3050" s="5">
        <f>IF(B3050=0,0,B3050*LABOR_HRS_WK_CAR*SEASON_WEEKS*(1+DIM_PCT_CAR)^B3050)</f>
        <v>593.44900480898161</v>
      </c>
      <c r="G3050" s="5">
        <f>IF(C3050=0,0,C3050*LABOR_HRS_WK_MES*SEASON_WEEKS*(1+DIM_PCT_MES)^C3050)</f>
        <v>397.61499642530833</v>
      </c>
      <c r="H3050" s="5">
        <f>E3050+F3050+G3050</f>
        <v>1518.1400012342901</v>
      </c>
      <c r="I3050" s="5">
        <f>MIN(H3050,FARMER_HRS)</f>
        <v>720</v>
      </c>
      <c r="J3050" s="5">
        <f>MAX(0,H3050-FARMER_HRS)</f>
        <v>798.14000123429014</v>
      </c>
      <c r="K3050" s="2">
        <f>I3050*FARMER_RATE+J3050*TEMP_WORKER_RATE</f>
        <v>38856.597243650875</v>
      </c>
      <c r="L3050" s="2">
        <f>A3050*PRICE_TOM+B3050*PRICE_CAR+C3050*PRICE_MES</f>
        <v>86116</v>
      </c>
      <c r="M3050" s="2">
        <f>A3050*FERT_BED_TOM+B3050*FERT_BED_CAR+C3050*FERT_BED_MES</f>
        <v>16720</v>
      </c>
      <c r="N3050" s="6">
        <f>IF(AND(D3050&lt;=TOTAL_BEDS,J3050&lt;=TEMP_WORKER_MAX*TEMP_WORKER_HRS),1,0)</f>
        <v>1</v>
      </c>
      <c r="O3050" s="2">
        <f>L3050-M3050-K3050-FIXED_COSTS</f>
        <v>10539.402756349125</v>
      </c>
      <c r="P3050" s="2">
        <f>IF(N3050=1,O3050,"")</f>
        <v>10539.402756349125</v>
      </c>
    </row>
    <row r="3051">
      <c r="A3051" s="6">
        <v>4</v>
      </c>
      <c r="B3051" s="6">
        <v>14</v>
      </c>
      <c r="C3051" s="6">
        <v>9</v>
      </c>
      <c r="D3051" s="6">
        <f>A3051+B3051+C3051</f>
        <v>27</v>
      </c>
      <c r="E3051" s="5">
        <f>IF(A3051=0,0,A3051*LABOR_HRS_WK_TOM*SEASON_WEEKS*(1+DIM_PCT_TOM)^A3051)</f>
        <v>527.07600000000014</v>
      </c>
      <c r="F3051" s="5">
        <f>IF(B3051=0,0,B3051*LABOR_HRS_WK_CAR*SEASON_WEEKS*(1+DIM_PCT_CAR)^B3051)</f>
        <v>593.44900480898161</v>
      </c>
      <c r="G3051" s="5">
        <f>IF(C3051=0,0,C3051*LABOR_HRS_WK_MES*SEASON_WEEKS*(1+DIM_PCT_MES)^C3051)</f>
        <v>452.90833186570273</v>
      </c>
      <c r="H3051" s="5">
        <f>E3051+F3051+G3051</f>
        <v>1573.4333366746846</v>
      </c>
      <c r="I3051" s="5">
        <f>MIN(H3051,FARMER_HRS)</f>
        <v>720</v>
      </c>
      <c r="J3051" s="5">
        <f>MAX(0,H3051-FARMER_HRS)</f>
        <v>853.4333366746846</v>
      </c>
      <c r="K3051" s="2">
        <f>I3051*FARMER_RATE+J3051*TEMP_WORKER_RATE</f>
        <v>39816.550983935493</v>
      </c>
      <c r="L3051" s="2">
        <f>A3051*PRICE_TOM+B3051*PRICE_CAR+C3051*PRICE_MES</f>
        <v>88816</v>
      </c>
      <c r="M3051" s="2">
        <f>A3051*FERT_BED_TOM+B3051*FERT_BED_CAR+C3051*FERT_BED_MES</f>
        <v>17600</v>
      </c>
      <c r="N3051" s="6">
        <f>IF(AND(D3051&lt;=TOTAL_BEDS,J3051&lt;=TEMP_WORKER_MAX*TEMP_WORKER_HRS),1,0)</f>
        <v>1</v>
      </c>
      <c r="O3051" s="2">
        <f>L3051-M3051-K3051-FIXED_COSTS</f>
        <v>11399.449016064507</v>
      </c>
      <c r="P3051" s="2">
        <f>IF(N3051=1,O3051,"")</f>
        <v>11399.449016064507</v>
      </c>
    </row>
    <row r="3052">
      <c r="A3052" s="6">
        <v>4</v>
      </c>
      <c r="B3052" s="6">
        <v>14</v>
      </c>
      <c r="C3052" s="6">
        <v>10</v>
      </c>
      <c r="D3052" s="6">
        <f>A3052+B3052+C3052</f>
        <v>28</v>
      </c>
      <c r="E3052" s="5">
        <f>IF(A3052=0,0,A3052*LABOR_HRS_WK_TOM*SEASON_WEEKS*(1+DIM_PCT_TOM)^A3052)</f>
        <v>527.07600000000014</v>
      </c>
      <c r="F3052" s="5">
        <f>IF(B3052=0,0,B3052*LABOR_HRS_WK_CAR*SEASON_WEEKS*(1+DIM_PCT_CAR)^B3052)</f>
        <v>593.44900480898161</v>
      </c>
      <c r="G3052" s="5">
        <f>IF(C3052=0,0,C3052*LABOR_HRS_WK_MES*SEASON_WEEKS*(1+DIM_PCT_MES)^C3052)</f>
        <v>509.52187334891551</v>
      </c>
      <c r="H3052" s="5">
        <f>E3052+F3052+G3052</f>
        <v>1630.0468781578973</v>
      </c>
      <c r="I3052" s="5">
        <f>MIN(H3052,FARMER_HRS)</f>
        <v>720</v>
      </c>
      <c r="J3052" s="5">
        <f>MAX(0,H3052-FARMER_HRS)</f>
        <v>910.04687815789725</v>
      </c>
      <c r="K3052" s="2">
        <f>I3052*FARMER_RATE+J3052*TEMP_WORKER_RATE</f>
        <v>40799.424968019048</v>
      </c>
      <c r="L3052" s="2">
        <f>A3052*PRICE_TOM+B3052*PRICE_CAR+C3052*PRICE_MES</f>
        <v>91516</v>
      </c>
      <c r="M3052" s="2">
        <f>A3052*FERT_BED_TOM+B3052*FERT_BED_CAR+C3052*FERT_BED_MES</f>
        <v>18480</v>
      </c>
      <c r="N3052" s="6">
        <f>IF(AND(D3052&lt;=TOTAL_BEDS,J3052&lt;=TEMP_WORKER_MAX*TEMP_WORKER_HRS),1,0)</f>
        <v>1</v>
      </c>
      <c r="O3052" s="2">
        <f>L3052-M3052-K3052-FIXED_COSTS</f>
        <v>12236.575031980952</v>
      </c>
      <c r="P3052" s="2">
        <f>IF(N3052=1,O3052,"")</f>
        <v>12236.575031980952</v>
      </c>
    </row>
    <row r="3053">
      <c r="A3053" s="6">
        <v>4</v>
      </c>
      <c r="B3053" s="6">
        <v>14</v>
      </c>
      <c r="C3053" s="6">
        <v>11</v>
      </c>
      <c r="D3053" s="6">
        <f>A3053+B3053+C3053</f>
        <v>29</v>
      </c>
      <c r="E3053" s="5">
        <f>IF(A3053=0,0,A3053*LABOR_HRS_WK_TOM*SEASON_WEEKS*(1+DIM_PCT_TOM)^A3053)</f>
        <v>527.07600000000014</v>
      </c>
      <c r="F3053" s="5">
        <f>IF(B3053=0,0,B3053*LABOR_HRS_WK_CAR*SEASON_WEEKS*(1+DIM_PCT_CAR)^B3053)</f>
        <v>593.44900480898161</v>
      </c>
      <c r="G3053" s="5">
        <f>IF(C3053=0,0,C3053*LABOR_HRS_WK_MES*SEASON_WEEKS*(1+DIM_PCT_MES)^C3053)</f>
        <v>567.47998644235463</v>
      </c>
      <c r="H3053" s="5">
        <f>E3053+F3053+G3053</f>
        <v>1688.0049912513364</v>
      </c>
      <c r="I3053" s="5">
        <f>MIN(H3053,FARMER_HRS)</f>
        <v>720</v>
      </c>
      <c r="J3053" s="5">
        <f>MAX(0,H3053-FARMER_HRS)</f>
        <v>968.00499125133638</v>
      </c>
      <c r="K3053" s="2">
        <f>I3053*FARMER_RATE+J3053*TEMP_WORKER_RATE</f>
        <v>41805.642209224592</v>
      </c>
      <c r="L3053" s="2">
        <f>A3053*PRICE_TOM+B3053*PRICE_CAR+C3053*PRICE_MES</f>
        <v>94216</v>
      </c>
      <c r="M3053" s="2">
        <f>A3053*FERT_BED_TOM+B3053*FERT_BED_CAR+C3053*FERT_BED_MES</f>
        <v>19360</v>
      </c>
      <c r="N3053" s="6">
        <f>IF(AND(D3053&lt;=TOTAL_BEDS,J3053&lt;=TEMP_WORKER_MAX*TEMP_WORKER_HRS),1,0)</f>
        <v>1</v>
      </c>
      <c r="O3053" s="2">
        <f>L3053-M3053-K3053-FIXED_COSTS</f>
        <v>13050.357790775408</v>
      </c>
      <c r="P3053" s="2">
        <f>IF(N3053=1,O3053,"")</f>
        <v>13050.357790775408</v>
      </c>
    </row>
    <row r="3054">
      <c r="A3054" s="6">
        <v>4</v>
      </c>
      <c r="B3054" s="6">
        <v>14</v>
      </c>
      <c r="C3054" s="6">
        <v>12</v>
      </c>
      <c r="D3054" s="6">
        <f>A3054+B3054+C3054</f>
        <v>30</v>
      </c>
      <c r="E3054" s="5">
        <f>IF(A3054=0,0,A3054*LABOR_HRS_WK_TOM*SEASON_WEEKS*(1+DIM_PCT_TOM)^A3054)</f>
        <v>527.07600000000014</v>
      </c>
      <c r="F3054" s="5">
        <f>IF(B3054=0,0,B3054*LABOR_HRS_WK_CAR*SEASON_WEEKS*(1+DIM_PCT_CAR)^B3054)</f>
        <v>593.44900480898161</v>
      </c>
      <c r="G3054" s="5">
        <f>IF(C3054=0,0,C3054*LABOR_HRS_WK_MES*SEASON_WEEKS*(1+DIM_PCT_MES)^C3054)</f>
        <v>626.807439570419</v>
      </c>
      <c r="H3054" s="5">
        <f>E3054+F3054+G3054</f>
        <v>1747.3324443794008</v>
      </c>
      <c r="I3054" s="5">
        <f>MIN(H3054,FARMER_HRS)</f>
        <v>720</v>
      </c>
      <c r="J3054" s="5">
        <f>MAX(0,H3054-FARMER_HRS)</f>
        <v>1027.3324443794008</v>
      </c>
      <c r="K3054" s="2">
        <f>I3054*FARMER_RATE+J3054*TEMP_WORKER_RATE</f>
        <v>42835.632714920153</v>
      </c>
      <c r="L3054" s="2">
        <f>A3054*PRICE_TOM+B3054*PRICE_CAR+C3054*PRICE_MES</f>
        <v>96916</v>
      </c>
      <c r="M3054" s="2">
        <f>A3054*FERT_BED_TOM+B3054*FERT_BED_CAR+C3054*FERT_BED_MES</f>
        <v>20240</v>
      </c>
      <c r="N3054" s="6">
        <f>IF(AND(D3054&lt;=TOTAL_BEDS,J3054&lt;=TEMP_WORKER_MAX*TEMP_WORKER_HRS),1,0)</f>
        <v>1</v>
      </c>
      <c r="O3054" s="2">
        <f>L3054-M3054-K3054-FIXED_COSTS</f>
        <v>13840.367285079847</v>
      </c>
      <c r="P3054" s="2">
        <f>IF(N3054=1,O3054,"")</f>
        <v>13840.367285079847</v>
      </c>
    </row>
    <row r="3055">
      <c r="A3055" s="6">
        <v>4</v>
      </c>
      <c r="B3055" s="6">
        <v>14</v>
      </c>
      <c r="C3055" s="6">
        <v>13</v>
      </c>
      <c r="D3055" s="6">
        <f>A3055+B3055+C3055</f>
        <v>31</v>
      </c>
      <c r="E3055" s="5">
        <f>IF(A3055=0,0,A3055*LABOR_HRS_WK_TOM*SEASON_WEEKS*(1+DIM_PCT_TOM)^A3055)</f>
        <v>527.07600000000014</v>
      </c>
      <c r="F3055" s="5">
        <f>IF(B3055=0,0,B3055*LABOR_HRS_WK_CAR*SEASON_WEEKS*(1+DIM_PCT_CAR)^B3055)</f>
        <v>593.44900480898161</v>
      </c>
      <c r="G3055" s="5">
        <f>IF(C3055=0,0,C3055*LABOR_HRS_WK_MES*SEASON_WEEKS*(1+DIM_PCT_MES)^C3055)</f>
        <v>687.52941027880331</v>
      </c>
      <c r="H3055" s="5">
        <f>E3055+F3055+G3055</f>
        <v>1808.0544150877849</v>
      </c>
      <c r="I3055" s="5">
        <f>MIN(H3055,FARMER_HRS)</f>
        <v>720</v>
      </c>
      <c r="J3055" s="5">
        <f>MAX(0,H3055-FARMER_HRS)</f>
        <v>1088.0544150877849</v>
      </c>
      <c r="K3055" s="2">
        <f>I3055*FARMER_RATE+J3055*TEMP_WORKER_RATE</f>
        <v>43889.833595274045</v>
      </c>
      <c r="L3055" s="2">
        <f>A3055*PRICE_TOM+B3055*PRICE_CAR+C3055*PRICE_MES</f>
        <v>99616</v>
      </c>
      <c r="M3055" s="2">
        <f>A3055*FERT_BED_TOM+B3055*FERT_BED_CAR+C3055*FERT_BED_MES</f>
        <v>21120</v>
      </c>
      <c r="N3055" s="6">
        <f>IF(AND(D3055&lt;=TOTAL_BEDS,J3055&lt;=TEMP_WORKER_MAX*TEMP_WORKER_HRS),1,0)</f>
        <v>1</v>
      </c>
      <c r="O3055" s="2">
        <f>L3055-M3055-K3055-FIXED_COSTS</f>
        <v>14606.166404725955</v>
      </c>
      <c r="P3055" s="2">
        <f>IF(N3055=1,O3055,"")</f>
        <v>14606.166404725955</v>
      </c>
    </row>
    <row r="3056">
      <c r="A3056" s="6">
        <v>4</v>
      </c>
      <c r="B3056" s="6">
        <v>14</v>
      </c>
      <c r="C3056" s="6">
        <v>14</v>
      </c>
      <c r="D3056" s="6">
        <f>A3056+B3056+C3056</f>
        <v>32</v>
      </c>
      <c r="E3056" s="5">
        <f>IF(A3056=0,0,A3056*LABOR_HRS_WK_TOM*SEASON_WEEKS*(1+DIM_PCT_TOM)^A3056)</f>
        <v>527.07600000000014</v>
      </c>
      <c r="F3056" s="5">
        <f>IF(B3056=0,0,B3056*LABOR_HRS_WK_CAR*SEASON_WEEKS*(1+DIM_PCT_CAR)^B3056)</f>
        <v>593.44900480898161</v>
      </c>
      <c r="G3056" s="5">
        <f>IF(C3056=0,0,C3056*LABOR_HRS_WK_MES*SEASON_WEEKS*(1+DIM_PCT_MES)^C3056)</f>
        <v>749.67149159246435</v>
      </c>
      <c r="H3056" s="5">
        <f>E3056+F3056+G3056</f>
        <v>1870.196496401446</v>
      </c>
      <c r="I3056" s="5">
        <f>MIN(H3056,FARMER_HRS)</f>
        <v>720</v>
      </c>
      <c r="J3056" s="5">
        <f>MAX(0,H3056-FARMER_HRS)</f>
        <v>1150.196496401446</v>
      </c>
      <c r="K3056" s="2">
        <f>I3056*FARMER_RATE+J3056*TEMP_WORKER_RATE</f>
        <v>44968.689173636216</v>
      </c>
      <c r="L3056" s="2">
        <f>A3056*PRICE_TOM+B3056*PRICE_CAR+C3056*PRICE_MES</f>
        <v>102316</v>
      </c>
      <c r="M3056" s="2">
        <f>A3056*FERT_BED_TOM+B3056*FERT_BED_CAR+C3056*FERT_BED_MES</f>
        <v>22000</v>
      </c>
      <c r="N3056" s="6">
        <f>IF(AND(D3056&lt;=TOTAL_BEDS,J3056&lt;=TEMP_WORKER_MAX*TEMP_WORKER_HRS),1,0)</f>
        <v>1</v>
      </c>
      <c r="O3056" s="2">
        <f>L3056-M3056-K3056-FIXED_COSTS</f>
        <v>15347.310826363784</v>
      </c>
      <c r="P3056" s="2">
        <f>IF(N3056=1,O3056,"")</f>
        <v>15347.310826363784</v>
      </c>
    </row>
    <row r="3057">
      <c r="A3057" s="6">
        <v>4</v>
      </c>
      <c r="B3057" s="6">
        <v>14</v>
      </c>
      <c r="C3057" s="6">
        <v>15</v>
      </c>
      <c r="D3057" s="6">
        <f>A3057+B3057+C3057</f>
        <v>33</v>
      </c>
      <c r="E3057" s="5">
        <f>IF(A3057=0,0,A3057*LABOR_HRS_WK_TOM*SEASON_WEEKS*(1+DIM_PCT_TOM)^A3057)</f>
        <v>527.07600000000014</v>
      </c>
      <c r="F3057" s="5">
        <f>IF(B3057=0,0,B3057*LABOR_HRS_WK_CAR*SEASON_WEEKS*(1+DIM_PCT_CAR)^B3057)</f>
        <v>593.44900480898161</v>
      </c>
      <c r="G3057" s="5">
        <f>IF(C3057=0,0,C3057*LABOR_HRS_WK_MES*SEASON_WEEKS*(1+DIM_PCT_MES)^C3057)</f>
        <v>813.25969846861074</v>
      </c>
      <c r="H3057" s="5">
        <f>E3057+F3057+G3057</f>
        <v>1933.7847032775926</v>
      </c>
      <c r="I3057" s="5">
        <f>MIN(H3057,FARMER_HRS)</f>
        <v>720</v>
      </c>
      <c r="J3057" s="5">
        <f>MAX(0,H3057-FARMER_HRS)</f>
        <v>1213.7847032775926</v>
      </c>
      <c r="K3057" s="2">
        <f>I3057*FARMER_RATE+J3057*TEMP_WORKER_RATE</f>
        <v>46072.651098569317</v>
      </c>
      <c r="L3057" s="2">
        <f>A3057*PRICE_TOM+B3057*PRICE_CAR+C3057*PRICE_MES</f>
        <v>105016</v>
      </c>
      <c r="M3057" s="2">
        <f>A3057*FERT_BED_TOM+B3057*FERT_BED_CAR+C3057*FERT_BED_MES</f>
        <v>22880</v>
      </c>
      <c r="N3057" s="6">
        <f>IF(AND(D3057&lt;=TOTAL_BEDS,J3057&lt;=TEMP_WORKER_MAX*TEMP_WORKER_HRS),1,0)</f>
        <v>1</v>
      </c>
      <c r="O3057" s="2">
        <f>L3057-M3057-K3057-FIXED_COSTS</f>
        <v>16063.348901430683</v>
      </c>
      <c r="P3057" s="2">
        <f>IF(N3057=1,O3057,"")</f>
        <v>16063.348901430683</v>
      </c>
    </row>
    <row r="3058">
      <c r="A3058" s="6">
        <v>4</v>
      </c>
      <c r="B3058" s="6">
        <v>14</v>
      </c>
      <c r="C3058" s="6">
        <v>16</v>
      </c>
      <c r="D3058" s="6">
        <f>A3058+B3058+C3058</f>
        <v>34</v>
      </c>
      <c r="E3058" s="5">
        <f>IF(A3058=0,0,A3058*LABOR_HRS_WK_TOM*SEASON_WEEKS*(1+DIM_PCT_TOM)^A3058)</f>
        <v>527.07600000000014</v>
      </c>
      <c r="F3058" s="5">
        <f>IF(B3058=0,0,B3058*LABOR_HRS_WK_CAR*SEASON_WEEKS*(1+DIM_PCT_CAR)^B3058)</f>
        <v>593.44900480898161</v>
      </c>
      <c r="G3058" s="5">
        <f>IF(C3058=0,0,C3058*LABOR_HRS_WK_MES*SEASON_WEEKS*(1+DIM_PCT_MES)^C3058)</f>
        <v>878.32047434609967</v>
      </c>
      <c r="H3058" s="5">
        <f>E3058+F3058+G3058</f>
        <v>1998.8454791550814</v>
      </c>
      <c r="I3058" s="5">
        <f>MIN(H3058,FARMER_HRS)</f>
        <v>720</v>
      </c>
      <c r="J3058" s="5">
        <f>MAX(0,H3058-FARMER_HRS)</f>
        <v>1278.8454791550814</v>
      </c>
      <c r="K3058" s="2">
        <f>I3058*FARMER_RATE+J3058*TEMP_WORKER_RATE</f>
        <v>47202.1784575535</v>
      </c>
      <c r="L3058" s="2">
        <f>A3058*PRICE_TOM+B3058*PRICE_CAR+C3058*PRICE_MES</f>
        <v>107716</v>
      </c>
      <c r="M3058" s="2">
        <f>A3058*FERT_BED_TOM+B3058*FERT_BED_CAR+C3058*FERT_BED_MES</f>
        <v>23760</v>
      </c>
      <c r="N3058" s="6">
        <f>IF(AND(D3058&lt;=TOTAL_BEDS,J3058&lt;=TEMP_WORKER_MAX*TEMP_WORKER_HRS),1,0)</f>
        <v>1</v>
      </c>
      <c r="O3058" s="2">
        <f>L3058-M3058-K3058-FIXED_COSTS</f>
        <v>16753.8215424465</v>
      </c>
      <c r="P3058" s="2">
        <f>IF(N3058=1,O3058,"")</f>
        <v>16753.8215424465</v>
      </c>
    </row>
    <row r="3059">
      <c r="A3059" s="6">
        <v>4</v>
      </c>
      <c r="B3059" s="6">
        <v>14</v>
      </c>
      <c r="C3059" s="6">
        <v>17</v>
      </c>
      <c r="D3059" s="6">
        <f>A3059+B3059+C3059</f>
        <v>35</v>
      </c>
      <c r="E3059" s="5">
        <f>IF(A3059=0,0,A3059*LABOR_HRS_WK_TOM*SEASON_WEEKS*(1+DIM_PCT_TOM)^A3059)</f>
        <v>527.07600000000014</v>
      </c>
      <c r="F3059" s="5">
        <f>IF(B3059=0,0,B3059*LABOR_HRS_WK_CAR*SEASON_WEEKS*(1+DIM_PCT_CAR)^B3059)</f>
        <v>593.44900480898161</v>
      </c>
      <c r="G3059" s="5">
        <f>IF(C3059=0,0,C3059*LABOR_HRS_WK_MES*SEASON_WEEKS*(1+DIM_PCT_MES)^C3059)</f>
        <v>944.88069779263992</v>
      </c>
      <c r="H3059" s="5">
        <f>E3059+F3059+G3059</f>
        <v>2065.4057026016217</v>
      </c>
      <c r="I3059" s="5">
        <f>MIN(H3059,FARMER_HRS)</f>
        <v>720</v>
      </c>
      <c r="J3059" s="5">
        <f>MAX(0,H3059-FARMER_HRS)</f>
        <v>1345.4057026016217</v>
      </c>
      <c r="K3059" s="2">
        <f>I3059*FARMER_RATE+J3059*TEMP_WORKER_RATE</f>
        <v>48357.737892389268</v>
      </c>
      <c r="L3059" s="2">
        <f>A3059*PRICE_TOM+B3059*PRICE_CAR+C3059*PRICE_MES</f>
        <v>110416</v>
      </c>
      <c r="M3059" s="2">
        <f>A3059*FERT_BED_TOM+B3059*FERT_BED_CAR+C3059*FERT_BED_MES</f>
        <v>24640</v>
      </c>
      <c r="N3059" s="6">
        <f>IF(AND(D3059&lt;=TOTAL_BEDS,J3059&lt;=TEMP_WORKER_MAX*TEMP_WORKER_HRS),1,0)</f>
        <v>1</v>
      </c>
      <c r="O3059" s="2">
        <f>L3059-M3059-K3059-FIXED_COSTS</f>
        <v>17418.262107610732</v>
      </c>
      <c r="P3059" s="2">
        <f>IF(N3059=1,O3059,"")</f>
        <v>17418.262107610732</v>
      </c>
    </row>
    <row r="3060">
      <c r="A3060" s="6">
        <v>4</v>
      </c>
      <c r="B3060" s="6">
        <v>14</v>
      </c>
      <c r="C3060" s="6">
        <v>18</v>
      </c>
      <c r="D3060" s="6">
        <f>A3060+B3060+C3060</f>
        <v>36</v>
      </c>
      <c r="E3060" s="5">
        <f>IF(A3060=0,0,A3060*LABOR_HRS_WK_TOM*SEASON_WEEKS*(1+DIM_PCT_TOM)^A3060)</f>
        <v>527.07600000000014</v>
      </c>
      <c r="F3060" s="5">
        <f>IF(B3060=0,0,B3060*LABOR_HRS_WK_CAR*SEASON_WEEKS*(1+DIM_PCT_CAR)^B3060)</f>
        <v>593.44900480898161</v>
      </c>
      <c r="G3060" s="5">
        <f>IF(C3060=0,0,C3060*LABOR_HRS_WK_MES*SEASON_WEEKS*(1+DIM_PCT_MES)^C3060)</f>
        <v>1012.9676892512272</v>
      </c>
      <c r="H3060" s="5">
        <f>E3060+F3060+G3060</f>
        <v>2133.492694060209</v>
      </c>
      <c r="I3060" s="5">
        <f>MIN(H3060,FARMER_HRS)</f>
        <v>720</v>
      </c>
      <c r="J3060" s="5">
        <f>MAX(0,H3060-FARMER_HRS)</f>
        <v>1413.492694060209</v>
      </c>
      <c r="K3060" s="2">
        <f>I3060*FARMER_RATE+J3060*TEMP_WORKER_RATE</f>
        <v>49539.803716323077</v>
      </c>
      <c r="L3060" s="2">
        <f>A3060*PRICE_TOM+B3060*PRICE_CAR+C3060*PRICE_MES</f>
        <v>113116</v>
      </c>
      <c r="M3060" s="2">
        <f>A3060*FERT_BED_TOM+B3060*FERT_BED_CAR+C3060*FERT_BED_MES</f>
        <v>25520</v>
      </c>
      <c r="N3060" s="6">
        <f>IF(AND(D3060&lt;=TOTAL_BEDS,J3060&lt;=TEMP_WORKER_MAX*TEMP_WORKER_HRS),1,0)</f>
        <v>1</v>
      </c>
      <c r="O3060" s="2">
        <f>L3060-M3060-K3060-FIXED_COSTS</f>
        <v>18056.196283676923</v>
      </c>
      <c r="P3060" s="2">
        <f>IF(N3060=1,O3060,"")</f>
        <v>18056.196283676923</v>
      </c>
    </row>
    <row r="3061">
      <c r="A3061" s="6">
        <v>4</v>
      </c>
      <c r="B3061" s="6">
        <v>14</v>
      </c>
      <c r="C3061" s="6">
        <v>19</v>
      </c>
      <c r="D3061" s="6">
        <f>A3061+B3061+C3061</f>
        <v>37</v>
      </c>
      <c r="E3061" s="5">
        <f>IF(A3061=0,0,A3061*LABOR_HRS_WK_TOM*SEASON_WEEKS*(1+DIM_PCT_TOM)^A3061)</f>
        <v>527.07600000000014</v>
      </c>
      <c r="F3061" s="5">
        <f>IF(B3061=0,0,B3061*LABOR_HRS_WK_CAR*SEASON_WEEKS*(1+DIM_PCT_CAR)^B3061)</f>
        <v>593.44900480898161</v>
      </c>
      <c r="G3061" s="5">
        <f>IF(C3061=0,0,C3061*LABOR_HRS_WK_MES*SEASON_WEEKS*(1+DIM_PCT_MES)^C3061)</f>
        <v>1082.6092178872491</v>
      </c>
      <c r="H3061" s="5">
        <f>E3061+F3061+G3061</f>
        <v>2203.1342226962306</v>
      </c>
      <c r="I3061" s="5">
        <f>MIN(H3061,FARMER_HRS)</f>
        <v>720</v>
      </c>
      <c r="J3061" s="5">
        <f>MAX(0,H3061-FARMER_HRS)</f>
        <v>1483.1342226962306</v>
      </c>
      <c r="K3061" s="2">
        <f>I3061*FARMER_RATE+J3061*TEMP_WORKER_RATE</f>
        <v>50748.858032920674</v>
      </c>
      <c r="L3061" s="2">
        <f>A3061*PRICE_TOM+B3061*PRICE_CAR+C3061*PRICE_MES</f>
        <v>115816</v>
      </c>
      <c r="M3061" s="2">
        <f>A3061*FERT_BED_TOM+B3061*FERT_BED_CAR+C3061*FERT_BED_MES</f>
        <v>26400</v>
      </c>
      <c r="N3061" s="6">
        <f>IF(AND(D3061&lt;=TOTAL_BEDS,J3061&lt;=TEMP_WORKER_MAX*TEMP_WORKER_HRS),1,0)</f>
        <v>1</v>
      </c>
      <c r="O3061" s="2">
        <f>L3061-M3061-K3061-FIXED_COSTS</f>
        <v>18667.141967079326</v>
      </c>
      <c r="P3061" s="2">
        <f>IF(N3061=1,O3061,"")</f>
        <v>18667.141967079326</v>
      </c>
    </row>
    <row r="3062">
      <c r="A3062" s="6">
        <v>4</v>
      </c>
      <c r="B3062" s="6">
        <v>14</v>
      </c>
      <c r="C3062" s="6">
        <v>20</v>
      </c>
      <c r="D3062" s="6">
        <f>A3062+B3062+C3062</f>
        <v>38</v>
      </c>
      <c r="E3062" s="5">
        <f>IF(A3062=0,0,A3062*LABOR_HRS_WK_TOM*SEASON_WEEKS*(1+DIM_PCT_TOM)^A3062)</f>
        <v>527.07600000000014</v>
      </c>
      <c r="F3062" s="5">
        <f>IF(B3062=0,0,B3062*LABOR_HRS_WK_CAR*SEASON_WEEKS*(1+DIM_PCT_CAR)^B3062)</f>
        <v>593.44900480898161</v>
      </c>
      <c r="G3062" s="5">
        <f>IF(C3062=0,0,C3062*LABOR_HRS_WK_MES*SEASON_WEEKS*(1+DIM_PCT_MES)^C3062)</f>
        <v>1153.8335085377259</v>
      </c>
      <c r="H3062" s="5">
        <f>E3062+F3062+G3062</f>
        <v>2274.3585133467077</v>
      </c>
      <c r="I3062" s="5">
        <f>MIN(H3062,FARMER_HRS)</f>
        <v>720</v>
      </c>
      <c r="J3062" s="5">
        <f>MAX(0,H3062-FARMER_HRS)</f>
        <v>1554.3585133467077</v>
      </c>
      <c r="K3062" s="2">
        <f>I3062*FARMER_RATE+J3062*TEMP_WORKER_RATE</f>
        <v>51985.390856713675</v>
      </c>
      <c r="L3062" s="2">
        <f>A3062*PRICE_TOM+B3062*PRICE_CAR+C3062*PRICE_MES</f>
        <v>118516</v>
      </c>
      <c r="M3062" s="2">
        <f>A3062*FERT_BED_TOM+B3062*FERT_BED_CAR+C3062*FERT_BED_MES</f>
        <v>27280</v>
      </c>
      <c r="N3062" s="6">
        <f>IF(AND(D3062&lt;=TOTAL_BEDS,J3062&lt;=TEMP_WORKER_MAX*TEMP_WORKER_HRS),1,0)</f>
        <v>1</v>
      </c>
      <c r="O3062" s="2">
        <f>L3062-M3062-K3062-FIXED_COSTS</f>
        <v>19250.609143286325</v>
      </c>
      <c r="P3062" s="2">
        <f>IF(N3062=1,O3062,"")</f>
        <v>19250.609143286325</v>
      </c>
    </row>
    <row r="3063">
      <c r="A3063" s="6">
        <v>4</v>
      </c>
      <c r="B3063" s="6">
        <v>14</v>
      </c>
      <c r="C3063" s="6">
        <v>21</v>
      </c>
      <c r="D3063" s="6">
        <f>A3063+B3063+C3063</f>
        <v>39</v>
      </c>
      <c r="E3063" s="5">
        <f>IF(A3063=0,0,A3063*LABOR_HRS_WK_TOM*SEASON_WEEKS*(1+DIM_PCT_TOM)^A3063)</f>
        <v>527.07600000000014</v>
      </c>
      <c r="F3063" s="5">
        <f>IF(B3063=0,0,B3063*LABOR_HRS_WK_CAR*SEASON_WEEKS*(1+DIM_PCT_CAR)^B3063)</f>
        <v>593.44900480898161</v>
      </c>
      <c r="G3063" s="5">
        <f>IF(C3063=0,0,C3063*LABOR_HRS_WK_MES*SEASON_WEEKS*(1+DIM_PCT_MES)^C3063)</f>
        <v>1226.6692487641699</v>
      </c>
      <c r="H3063" s="5">
        <f>E3063+F3063+G3063</f>
        <v>2347.1942535731514</v>
      </c>
      <c r="I3063" s="5">
        <f>MIN(H3063,FARMER_HRS)</f>
        <v>720</v>
      </c>
      <c r="J3063" s="5">
        <f>MAX(0,H3063-FARMER_HRS)</f>
        <v>1627.1942535731514</v>
      </c>
      <c r="K3063" s="2">
        <f>I3063*FARMER_RATE+J3063*TEMP_WORKER_RATE</f>
        <v>53249.900235644993</v>
      </c>
      <c r="L3063" s="2">
        <f>A3063*PRICE_TOM+B3063*PRICE_CAR+C3063*PRICE_MES</f>
        <v>121216</v>
      </c>
      <c r="M3063" s="2">
        <f>A3063*FERT_BED_TOM+B3063*FERT_BED_CAR+C3063*FERT_BED_MES</f>
        <v>28160</v>
      </c>
      <c r="N3063" s="6">
        <f>IF(AND(D3063&lt;=TOTAL_BEDS,J3063&lt;=TEMP_WORKER_MAX*TEMP_WORKER_HRS),1,0)</f>
        <v>1</v>
      </c>
      <c r="O3063" s="2">
        <f>L3063-M3063-K3063-FIXED_COSTS</f>
        <v>19806.099764355007</v>
      </c>
      <c r="P3063" s="2">
        <f>IF(N3063=1,O3063,"")</f>
        <v>19806.099764355007</v>
      </c>
    </row>
    <row r="3064">
      <c r="A3064" s="6">
        <v>4</v>
      </c>
      <c r="B3064" s="6">
        <v>14</v>
      </c>
      <c r="C3064" s="6">
        <v>22</v>
      </c>
      <c r="D3064" s="6">
        <f>A3064+B3064+C3064</f>
        <v>40</v>
      </c>
      <c r="E3064" s="5">
        <f>IF(A3064=0,0,A3064*LABOR_HRS_WK_TOM*SEASON_WEEKS*(1+DIM_PCT_TOM)^A3064)</f>
        <v>527.07600000000014</v>
      </c>
      <c r="F3064" s="5">
        <f>IF(B3064=0,0,B3064*LABOR_HRS_WK_CAR*SEASON_WEEKS*(1+DIM_PCT_CAR)^B3064)</f>
        <v>593.44900480898161</v>
      </c>
      <c r="G3064" s="5">
        <f>IF(C3064=0,0,C3064*LABOR_HRS_WK_MES*SEASON_WEEKS*(1+DIM_PCT_MES)^C3064)</f>
        <v>1301.1455960105659</v>
      </c>
      <c r="H3064" s="5">
        <f>E3064+F3064+G3064</f>
        <v>2421.6706008195479</v>
      </c>
      <c r="I3064" s="5">
        <f>MIN(H3064,FARMER_HRS)</f>
        <v>720</v>
      </c>
      <c r="J3064" s="5">
        <f>MAX(0,H3064-FARMER_HRS)</f>
        <v>1701.6706008195479</v>
      </c>
      <c r="K3064" s="2">
        <f>I3064*FARMER_RATE+J3064*TEMP_WORKER_RATE</f>
        <v>54542.892375339376</v>
      </c>
      <c r="L3064" s="2">
        <f>A3064*PRICE_TOM+B3064*PRICE_CAR+C3064*PRICE_MES</f>
        <v>123916</v>
      </c>
      <c r="M3064" s="2">
        <f>A3064*FERT_BED_TOM+B3064*FERT_BED_CAR+C3064*FERT_BED_MES</f>
        <v>29040</v>
      </c>
      <c r="N3064" s="6">
        <f>IF(AND(D3064&lt;=TOTAL_BEDS,J3064&lt;=TEMP_WORKER_MAX*TEMP_WORKER_HRS),1,0)</f>
        <v>1</v>
      </c>
      <c r="O3064" s="2">
        <f>L3064-M3064-K3064-FIXED_COSTS</f>
        <v>20333.107624660624</v>
      </c>
      <c r="P3064" s="2">
        <f>IF(N3064=1,O3064,"")</f>
        <v>20333.107624660624</v>
      </c>
    </row>
    <row r="3065">
      <c r="A3065" s="6">
        <v>4</v>
      </c>
      <c r="B3065" s="6">
        <v>14</v>
      </c>
      <c r="C3065" s="6">
        <v>23</v>
      </c>
      <c r="D3065" s="6">
        <f>A3065+B3065+C3065</f>
        <v>41</v>
      </c>
      <c r="E3065" s="5">
        <f>IF(A3065=0,0,A3065*LABOR_HRS_WK_TOM*SEASON_WEEKS*(1+DIM_PCT_TOM)^A3065)</f>
        <v>527.07600000000014</v>
      </c>
      <c r="F3065" s="5">
        <f>IF(B3065=0,0,B3065*LABOR_HRS_WK_CAR*SEASON_WEEKS*(1+DIM_PCT_CAR)^B3065)</f>
        <v>593.44900480898161</v>
      </c>
      <c r="G3065" s="5">
        <f>IF(C3065=0,0,C3065*LABOR_HRS_WK_MES*SEASON_WEEKS*(1+DIM_PCT_MES)^C3065)</f>
        <v>1377.2921848680023</v>
      </c>
      <c r="H3065" s="5">
        <f>E3065+F3065+G3065</f>
        <v>2497.8171896769841</v>
      </c>
      <c r="I3065" s="5">
        <f>MIN(H3065,FARMER_HRS)</f>
        <v>720</v>
      </c>
      <c r="J3065" s="5">
        <f>MAX(0,H3065-FARMER_HRS)</f>
        <v>1777.8171896769841</v>
      </c>
      <c r="K3065" s="2">
        <f>I3065*FARMER_RATE+J3065*TEMP_WORKER_RATE</f>
        <v>55864.881765225422</v>
      </c>
      <c r="L3065" s="2">
        <f>A3065*PRICE_TOM+B3065*PRICE_CAR+C3065*PRICE_MES</f>
        <v>126616</v>
      </c>
      <c r="M3065" s="2">
        <f>A3065*FERT_BED_TOM+B3065*FERT_BED_CAR+C3065*FERT_BED_MES</f>
        <v>29920</v>
      </c>
      <c r="N3065" s="6">
        <f>IF(AND(D3065&lt;=TOTAL_BEDS,J3065&lt;=TEMP_WORKER_MAX*TEMP_WORKER_HRS),1,0)</f>
        <v>1</v>
      </c>
      <c r="O3065" s="2">
        <f>L3065-M3065-K3065-FIXED_COSTS</f>
        <v>20831.118234774578</v>
      </c>
      <c r="P3065" s="2">
        <f>IF(N3065=1,O3065,"")</f>
        <v>20831.118234774578</v>
      </c>
    </row>
    <row r="3066">
      <c r="A3066" s="6">
        <v>4</v>
      </c>
      <c r="B3066" s="6">
        <v>14</v>
      </c>
      <c r="C3066" s="6">
        <v>24</v>
      </c>
      <c r="D3066" s="6">
        <f>A3066+B3066+C3066</f>
        <v>42</v>
      </c>
      <c r="E3066" s="5">
        <f>IF(A3066=0,0,A3066*LABOR_HRS_WK_TOM*SEASON_WEEKS*(1+DIM_PCT_TOM)^A3066)</f>
        <v>527.07600000000014</v>
      </c>
      <c r="F3066" s="5">
        <f>IF(B3066=0,0,B3066*LABOR_HRS_WK_CAR*SEASON_WEEKS*(1+DIM_PCT_CAR)^B3066)</f>
        <v>593.44900480898161</v>
      </c>
      <c r="G3066" s="5">
        <f>IF(C3066=0,0,C3066*LABOR_HRS_WK_MES*SEASON_WEEKS*(1+DIM_PCT_MES)^C3066)</f>
        <v>1455.139134447498</v>
      </c>
      <c r="H3066" s="5">
        <f>E3066+F3066+G3066</f>
        <v>2575.6641392564798</v>
      </c>
      <c r="I3066" s="5">
        <f>MIN(H3066,FARMER_HRS)</f>
        <v>720</v>
      </c>
      <c r="J3066" s="5">
        <f>MAX(0,H3066-FARMER_HRS)</f>
        <v>1855.6641392564798</v>
      </c>
      <c r="K3066" s="2">
        <f>I3066*FARMER_RATE+J3066*TEMP_WORKER_RATE</f>
        <v>57216.391306536105</v>
      </c>
      <c r="L3066" s="2">
        <f>A3066*PRICE_TOM+B3066*PRICE_CAR+C3066*PRICE_MES</f>
        <v>129316</v>
      </c>
      <c r="M3066" s="2">
        <f>A3066*FERT_BED_TOM+B3066*FERT_BED_CAR+C3066*FERT_BED_MES</f>
        <v>30800</v>
      </c>
      <c r="N3066" s="6">
        <f>IF(AND(D3066&lt;=TOTAL_BEDS,J3066&lt;=TEMP_WORKER_MAX*TEMP_WORKER_HRS),1,0)</f>
        <v>1</v>
      </c>
      <c r="O3066" s="2">
        <f>L3066-M3066-K3066-FIXED_COSTS</f>
        <v>21299.608693463895</v>
      </c>
      <c r="P3066" s="2">
        <f>IF(N3066=1,O3066,"")</f>
        <v>21299.608693463895</v>
      </c>
    </row>
    <row r="3067">
      <c r="A3067" s="6">
        <v>4</v>
      </c>
      <c r="B3067" s="6">
        <v>14</v>
      </c>
      <c r="C3067" s="6">
        <v>25</v>
      </c>
      <c r="D3067" s="6">
        <f>A3067+B3067+C3067</f>
        <v>43</v>
      </c>
      <c r="E3067" s="5">
        <f>IF(A3067=0,0,A3067*LABOR_HRS_WK_TOM*SEASON_WEEKS*(1+DIM_PCT_TOM)^A3067)</f>
        <v>527.07600000000014</v>
      </c>
      <c r="F3067" s="5">
        <f>IF(B3067=0,0,B3067*LABOR_HRS_WK_CAR*SEASON_WEEKS*(1+DIM_PCT_CAR)^B3067)</f>
        <v>593.44900480898161</v>
      </c>
      <c r="G3067" s="5">
        <f>IF(C3067=0,0,C3067*LABOR_HRS_WK_MES*SEASON_WEEKS*(1+DIM_PCT_MES)^C3067)</f>
        <v>1534.7170558625955</v>
      </c>
      <c r="H3067" s="5">
        <f>E3067+F3067+G3067</f>
        <v>2655.2420606715773</v>
      </c>
      <c r="I3067" s="5">
        <f>MIN(H3067,FARMER_HRS)</f>
        <v>720</v>
      </c>
      <c r="J3067" s="5">
        <f>MAX(0,H3067-FARMER_HRS)</f>
        <v>1935.2420606715773</v>
      </c>
      <c r="K3067" s="2">
        <f>I3067*FARMER_RATE+J3067*TEMP_WORKER_RATE</f>
        <v>58597.952442214882</v>
      </c>
      <c r="L3067" s="2">
        <f>A3067*PRICE_TOM+B3067*PRICE_CAR+C3067*PRICE_MES</f>
        <v>132016</v>
      </c>
      <c r="M3067" s="2">
        <f>A3067*FERT_BED_TOM+B3067*FERT_BED_CAR+C3067*FERT_BED_MES</f>
        <v>31680</v>
      </c>
      <c r="N3067" s="6">
        <f>IF(AND(D3067&lt;=TOTAL_BEDS,J3067&lt;=TEMP_WORKER_MAX*TEMP_WORKER_HRS),1,0)</f>
        <v>1</v>
      </c>
      <c r="O3067" s="2">
        <f>L3067-M3067-K3067-FIXED_COSTS</f>
        <v>21738.047557785118</v>
      </c>
      <c r="P3067" s="2">
        <f>IF(N3067=1,O3067,"")</f>
        <v>21738.047557785118</v>
      </c>
    </row>
    <row r="3068">
      <c r="A3068" s="6">
        <v>4</v>
      </c>
      <c r="B3068" s="6">
        <v>14</v>
      </c>
      <c r="C3068" s="6">
        <v>26</v>
      </c>
      <c r="D3068" s="6">
        <f>A3068+B3068+C3068</f>
        <v>44</v>
      </c>
      <c r="E3068" s="5">
        <f>IF(A3068=0,0,A3068*LABOR_HRS_WK_TOM*SEASON_WEEKS*(1+DIM_PCT_TOM)^A3068)</f>
        <v>527.07600000000014</v>
      </c>
      <c r="F3068" s="5">
        <f>IF(B3068=0,0,B3068*LABOR_HRS_WK_CAR*SEASON_WEEKS*(1+DIM_PCT_CAR)^B3068)</f>
        <v>593.44900480898161</v>
      </c>
      <c r="G3068" s="5">
        <f>IF(C3068=0,0,C3068*LABOR_HRS_WK_MES*SEASON_WEEKS*(1+DIM_PCT_MES)^C3068)</f>
        <v>1616.0570598233128</v>
      </c>
      <c r="H3068" s="5">
        <f>E3068+F3068+G3068</f>
        <v>2736.5820646322945</v>
      </c>
      <c r="I3068" s="5">
        <f>MIN(H3068,FARMER_HRS)</f>
        <v>720</v>
      </c>
      <c r="J3068" s="5">
        <f>MAX(0,H3068-FARMER_HRS)</f>
        <v>2016.5820646322945</v>
      </c>
      <c r="K3068" s="2">
        <f>I3068*FARMER_RATE+J3068*TEMP_WORKER_RATE</f>
        <v>60010.105288755112</v>
      </c>
      <c r="L3068" s="2">
        <f>A3068*PRICE_TOM+B3068*PRICE_CAR+C3068*PRICE_MES</f>
        <v>134716</v>
      </c>
      <c r="M3068" s="2">
        <f>A3068*FERT_BED_TOM+B3068*FERT_BED_CAR+C3068*FERT_BED_MES</f>
        <v>32560</v>
      </c>
      <c r="N3068" s="6">
        <f>IF(AND(D3068&lt;=TOTAL_BEDS,J3068&lt;=TEMP_WORKER_MAX*TEMP_WORKER_HRS),1,0)</f>
        <v>1</v>
      </c>
      <c r="O3068" s="2">
        <f>L3068-M3068-K3068-FIXED_COSTS</f>
        <v>22145.894711244888</v>
      </c>
      <c r="P3068" s="2">
        <f>IF(N3068=1,O3068,"")</f>
        <v>22145.894711244888</v>
      </c>
    </row>
    <row r="3069">
      <c r="A3069" s="6">
        <v>4</v>
      </c>
      <c r="B3069" s="6">
        <v>14</v>
      </c>
      <c r="C3069" s="6">
        <v>27</v>
      </c>
      <c r="D3069" s="6">
        <f>A3069+B3069+C3069</f>
        <v>45</v>
      </c>
      <c r="E3069" s="5">
        <f>IF(A3069=0,0,A3069*LABOR_HRS_WK_TOM*SEASON_WEEKS*(1+DIM_PCT_TOM)^A3069)</f>
        <v>527.07600000000014</v>
      </c>
      <c r="F3069" s="5">
        <f>IF(B3069=0,0,B3069*LABOR_HRS_WK_CAR*SEASON_WEEKS*(1+DIM_PCT_CAR)^B3069)</f>
        <v>593.44900480898161</v>
      </c>
      <c r="G3069" s="5">
        <f>IF(C3069=0,0,C3069*LABOR_HRS_WK_MES*SEASON_WEEKS*(1+DIM_PCT_MES)^C3069)</f>
        <v>1699.19076434307</v>
      </c>
      <c r="H3069" s="5">
        <f>E3069+F3069+G3069</f>
        <v>2819.7157691520515</v>
      </c>
      <c r="I3069" s="5">
        <f>MIN(H3069,FARMER_HRS)</f>
        <v>720</v>
      </c>
      <c r="J3069" s="5">
        <f>MAX(0,H3069-FARMER_HRS)</f>
        <v>2099.7157691520515</v>
      </c>
      <c r="K3069" s="2">
        <f>I3069*FARMER_RATE+J3069*TEMP_WORKER_RATE</f>
        <v>61453.398770000895</v>
      </c>
      <c r="L3069" s="2">
        <f>A3069*PRICE_TOM+B3069*PRICE_CAR+C3069*PRICE_MES</f>
        <v>137416</v>
      </c>
      <c r="M3069" s="2">
        <f>A3069*FERT_BED_TOM+B3069*FERT_BED_CAR+C3069*FERT_BED_MES</f>
        <v>33440</v>
      </c>
      <c r="N3069" s="6">
        <f>IF(AND(D3069&lt;=TOTAL_BEDS,J3069&lt;=TEMP_WORKER_MAX*TEMP_WORKER_HRS),1,0)</f>
        <v>1</v>
      </c>
      <c r="O3069" s="2">
        <f>L3069-M3069-K3069-FIXED_COSTS</f>
        <v>22522.601229999105</v>
      </c>
      <c r="P3069" s="2">
        <f>IF(N3069=1,O3069,"")</f>
        <v>22522.601229999105</v>
      </c>
    </row>
    <row r="3070">
      <c r="A3070" s="6">
        <v>4</v>
      </c>
      <c r="B3070" s="6">
        <v>14</v>
      </c>
      <c r="C3070" s="6">
        <v>28</v>
      </c>
      <c r="D3070" s="6">
        <f>A3070+B3070+C3070</f>
        <v>46</v>
      </c>
      <c r="E3070" s="5">
        <f>IF(A3070=0,0,A3070*LABOR_HRS_WK_TOM*SEASON_WEEKS*(1+DIM_PCT_TOM)^A3070)</f>
        <v>527.07600000000014</v>
      </c>
      <c r="F3070" s="5">
        <f>IF(B3070=0,0,B3070*LABOR_HRS_WK_CAR*SEASON_WEEKS*(1+DIM_PCT_CAR)^B3070)</f>
        <v>593.44900480898161</v>
      </c>
      <c r="G3070" s="5">
        <f>IF(C3070=0,0,C3070*LABOR_HRS_WK_MES*SEASON_WEEKS*(1+DIM_PCT_MES)^C3070)</f>
        <v>1784.1503025602233</v>
      </c>
      <c r="H3070" s="5">
        <f>E3070+F3070+G3070</f>
        <v>2904.6753073692053</v>
      </c>
      <c r="I3070" s="5">
        <f>MIN(H3070,FARMER_HRS)</f>
        <v>720</v>
      </c>
      <c r="J3070" s="5">
        <f>MAX(0,H3070-FARMER_HRS)</f>
        <v>2184.6753073692053</v>
      </c>
      <c r="K3070" s="2">
        <f>I3070*FARMER_RATE+J3070*TEMP_WORKER_RATE</f>
        <v>62928.390752937594</v>
      </c>
      <c r="L3070" s="2">
        <f>A3070*PRICE_TOM+B3070*PRICE_CAR+C3070*PRICE_MES</f>
        <v>140116</v>
      </c>
      <c r="M3070" s="2">
        <f>A3070*FERT_BED_TOM+B3070*FERT_BED_CAR+C3070*FERT_BED_MES</f>
        <v>34320</v>
      </c>
      <c r="N3070" s="6">
        <f>IF(AND(D3070&lt;=TOTAL_BEDS,J3070&lt;=TEMP_WORKER_MAX*TEMP_WORKER_HRS),1,0)</f>
        <v>1</v>
      </c>
      <c r="O3070" s="2">
        <f>L3070-M3070-K3070-FIXED_COSTS</f>
        <v>22867.609247062406</v>
      </c>
      <c r="P3070" s="2">
        <f>IF(N3070=1,O3070,"")</f>
        <v>22867.609247062406</v>
      </c>
    </row>
    <row r="3071">
      <c r="A3071" s="6">
        <v>4</v>
      </c>
      <c r="B3071" s="6">
        <v>14</v>
      </c>
      <c r="C3071" s="6">
        <v>29</v>
      </c>
      <c r="D3071" s="6">
        <f>A3071+B3071+C3071</f>
        <v>47</v>
      </c>
      <c r="E3071" s="5">
        <f>IF(A3071=0,0,A3071*LABOR_HRS_WK_TOM*SEASON_WEEKS*(1+DIM_PCT_TOM)^A3071)</f>
        <v>527.07600000000014</v>
      </c>
      <c r="F3071" s="5">
        <f>IF(B3071=0,0,B3071*LABOR_HRS_WK_CAR*SEASON_WEEKS*(1+DIM_PCT_CAR)^B3071)</f>
        <v>593.44900480898161</v>
      </c>
      <c r="G3071" s="5">
        <f>IF(C3071=0,0,C3071*LABOR_HRS_WK_MES*SEASON_WEEKS*(1+DIM_PCT_MES)^C3071)</f>
        <v>1870.9683306758766</v>
      </c>
      <c r="H3071" s="5">
        <f>E3071+F3071+G3071</f>
        <v>2991.4933354848581</v>
      </c>
      <c r="I3071" s="5">
        <f>MIN(H3071,FARMER_HRS)</f>
        <v>720</v>
      </c>
      <c r="J3071" s="5">
        <f>MAX(0,H3071-FARMER_HRS)</f>
        <v>2271.4933354848581</v>
      </c>
      <c r="K3071" s="2">
        <f>I3071*FARMER_RATE+J3071*TEMP_WORKER_RATE</f>
        <v>64435.648185501006</v>
      </c>
      <c r="L3071" s="2">
        <f>A3071*PRICE_TOM+B3071*PRICE_CAR+C3071*PRICE_MES</f>
        <v>142816</v>
      </c>
      <c r="M3071" s="2">
        <f>A3071*FERT_BED_TOM+B3071*FERT_BED_CAR+C3071*FERT_BED_MES</f>
        <v>35200</v>
      </c>
      <c r="N3071" s="6">
        <f>IF(AND(D3071&lt;=TOTAL_BEDS,J3071&lt;=TEMP_WORKER_MAX*TEMP_WORKER_HRS),1,0)</f>
        <v>1</v>
      </c>
      <c r="O3071" s="2">
        <f>L3071-M3071-K3071-FIXED_COSTS</f>
        <v>23180.351814498994</v>
      </c>
      <c r="P3071" s="2">
        <f>IF(N3071=1,O3071,"")</f>
        <v>23180.351814498994</v>
      </c>
    </row>
    <row r="3072">
      <c r="A3072" s="6">
        <v>4</v>
      </c>
      <c r="B3072" s="6">
        <v>14</v>
      </c>
      <c r="C3072" s="6">
        <v>30</v>
      </c>
      <c r="D3072" s="6">
        <f>A3072+B3072+C3072</f>
        <v>48</v>
      </c>
      <c r="E3072" s="5">
        <f>IF(A3072=0,0,A3072*LABOR_HRS_WK_TOM*SEASON_WEEKS*(1+DIM_PCT_TOM)^A3072)</f>
        <v>527.07600000000014</v>
      </c>
      <c r="F3072" s="5">
        <f>IF(B3072=0,0,B3072*LABOR_HRS_WK_CAR*SEASON_WEEKS*(1+DIM_PCT_CAR)^B3072)</f>
        <v>593.44900480898161</v>
      </c>
      <c r="G3072" s="5">
        <f>IF(C3072=0,0,C3072*LABOR_HRS_WK_MES*SEASON_WEEKS*(1+DIM_PCT_MES)^C3072)</f>
        <v>1959.6780360096466</v>
      </c>
      <c r="H3072" s="5">
        <f>E3072+F3072+G3072</f>
        <v>3080.2030408186283</v>
      </c>
      <c r="I3072" s="5">
        <f>MIN(H3072,FARMER_HRS)</f>
        <v>720</v>
      </c>
      <c r="J3072" s="5">
        <f>MAX(0,H3072-FARMER_HRS)</f>
        <v>2360.2030408186283</v>
      </c>
      <c r="K3072" s="2">
        <f>I3072*FARMER_RATE+J3072*TEMP_WORKER_RATE</f>
        <v>65975.747236434516</v>
      </c>
      <c r="L3072" s="2">
        <f>A3072*PRICE_TOM+B3072*PRICE_CAR+C3072*PRICE_MES</f>
        <v>145516</v>
      </c>
      <c r="M3072" s="2">
        <f>A3072*FERT_BED_TOM+B3072*FERT_BED_CAR+C3072*FERT_BED_MES</f>
        <v>36080</v>
      </c>
      <c r="N3072" s="6">
        <f>IF(AND(D3072&lt;=TOTAL_BEDS,J3072&lt;=TEMP_WORKER_MAX*TEMP_WORKER_HRS),1,0)</f>
        <v>1</v>
      </c>
      <c r="O3072" s="2">
        <f>L3072-M3072-K3072-FIXED_COSTS</f>
        <v>23460.252763565484</v>
      </c>
      <c r="P3072" s="2">
        <f>IF(N3072=1,O3072,"")</f>
        <v>23460.252763565484</v>
      </c>
    </row>
    <row r="3073">
      <c r="A3073" s="6">
        <v>4</v>
      </c>
      <c r="B3073" s="6">
        <v>15</v>
      </c>
      <c r="C3073" s="6">
        <v>0</v>
      </c>
      <c r="D3073" s="6">
        <f>A3073+B3073+C3073</f>
        <v>19</v>
      </c>
      <c r="E3073" s="5">
        <f>IF(A3073=0,0,A3073*LABOR_HRS_WK_TOM*SEASON_WEEKS*(1+DIM_PCT_TOM)^A3073)</f>
        <v>527.07600000000014</v>
      </c>
      <c r="F3073" s="5">
        <f>IF(B3073=0,0,B3073*LABOR_HRS_WK_CAR*SEASON_WEEKS*(1+DIM_PCT_CAR)^B3073)</f>
        <v>651.73417492414933</v>
      </c>
      <c r="G3073" s="5">
        <f>IF(C3073=0,0,C3073*LABOR_HRS_WK_MES*SEASON_WEEKS*(1+DIM_PCT_MES)^C3073)</f>
        <v>0</v>
      </c>
      <c r="H3073" s="5">
        <f>E3073+F3073+G3073</f>
        <v>1178.8101749241496</v>
      </c>
      <c r="I3073" s="5">
        <f>MIN(H3073,FARMER_HRS)</f>
        <v>720</v>
      </c>
      <c r="J3073" s="5">
        <f>MAX(0,H3073-FARMER_HRS)</f>
        <v>458.81017492414958</v>
      </c>
      <c r="K3073" s="2">
        <f>I3073*FARMER_RATE+J3073*TEMP_WORKER_RATE</f>
        <v>32965.454425766482</v>
      </c>
      <c r="L3073" s="2">
        <f>A3073*PRICE_TOM+B3073*PRICE_CAR+C3073*PRICE_MES</f>
        <v>66610</v>
      </c>
      <c r="M3073" s="2">
        <f>A3073*FERT_BED_TOM+B3073*FERT_BED_CAR+C3073*FERT_BED_MES</f>
        <v>10120</v>
      </c>
      <c r="N3073" s="6">
        <f>IF(AND(D3073&lt;=TOTAL_BEDS,J3073&lt;=TEMP_WORKER_MAX*TEMP_WORKER_HRS),1,0)</f>
        <v>1</v>
      </c>
      <c r="O3073" s="2">
        <f>L3073-M3073-K3073-FIXED_COSTS</f>
        <v>3524.545574233518</v>
      </c>
      <c r="P3073" s="2">
        <f>IF(N3073=1,O3073,"")</f>
        <v>3524.545574233518</v>
      </c>
    </row>
    <row r="3074">
      <c r="A3074" s="6">
        <v>4</v>
      </c>
      <c r="B3074" s="6">
        <v>15</v>
      </c>
      <c r="C3074" s="6">
        <v>1</v>
      </c>
      <c r="D3074" s="6">
        <f>A3074+B3074+C3074</f>
        <v>20</v>
      </c>
      <c r="E3074" s="5">
        <f>IF(A3074=0,0,A3074*LABOR_HRS_WK_TOM*SEASON_WEEKS*(1+DIM_PCT_TOM)^A3074)</f>
        <v>527.07600000000014</v>
      </c>
      <c r="F3074" s="5">
        <f>IF(B3074=0,0,B3074*LABOR_HRS_WK_CAR*SEASON_WEEKS*(1+DIM_PCT_CAR)^B3074)</f>
        <v>651.73417492414933</v>
      </c>
      <c r="G3074" s="5">
        <f>IF(C3074=0,0,C3074*LABOR_HRS_WK_MES*SEASON_WEEKS*(1+DIM_PCT_MES)^C3074)</f>
        <v>45.5625</v>
      </c>
      <c r="H3074" s="5">
        <f>E3074+F3074+G3074</f>
        <v>1224.3726749241496</v>
      </c>
      <c r="I3074" s="5">
        <f>MIN(H3074,FARMER_HRS)</f>
        <v>720</v>
      </c>
      <c r="J3074" s="5">
        <f>MAX(0,H3074-FARMER_HRS)</f>
        <v>504.37267492414958</v>
      </c>
      <c r="K3074" s="2">
        <f>I3074*FARMER_RATE+J3074*TEMP_WORKER_RATE</f>
        <v>33756.470050766482</v>
      </c>
      <c r="L3074" s="2">
        <f>A3074*PRICE_TOM+B3074*PRICE_CAR+C3074*PRICE_MES</f>
        <v>69310</v>
      </c>
      <c r="M3074" s="2">
        <f>A3074*FERT_BED_TOM+B3074*FERT_BED_CAR+C3074*FERT_BED_MES</f>
        <v>11000</v>
      </c>
      <c r="N3074" s="6">
        <f>IF(AND(D3074&lt;=TOTAL_BEDS,J3074&lt;=TEMP_WORKER_MAX*TEMP_WORKER_HRS),1,0)</f>
        <v>1</v>
      </c>
      <c r="O3074" s="2">
        <f>L3074-M3074-K3074-FIXED_COSTS</f>
        <v>4553.529949233518</v>
      </c>
      <c r="P3074" s="2">
        <f>IF(N3074=1,O3074,"")</f>
        <v>4553.529949233518</v>
      </c>
    </row>
    <row r="3075">
      <c r="A3075" s="6">
        <v>4</v>
      </c>
      <c r="B3075" s="6">
        <v>15</v>
      </c>
      <c r="C3075" s="6">
        <v>2</v>
      </c>
      <c r="D3075" s="6">
        <f>A3075+B3075+C3075</f>
        <v>21</v>
      </c>
      <c r="E3075" s="5">
        <f>IF(A3075=0,0,A3075*LABOR_HRS_WK_TOM*SEASON_WEEKS*(1+DIM_PCT_TOM)^A3075)</f>
        <v>527.07600000000014</v>
      </c>
      <c r="F3075" s="5">
        <f>IF(B3075=0,0,B3075*LABOR_HRS_WK_CAR*SEASON_WEEKS*(1+DIM_PCT_CAR)^B3075)</f>
        <v>651.73417492414933</v>
      </c>
      <c r="G3075" s="5">
        <f>IF(C3075=0,0,C3075*LABOR_HRS_WK_MES*SEASON_WEEKS*(1+DIM_PCT_MES)^C3075)</f>
        <v>92.2640625</v>
      </c>
      <c r="H3075" s="5">
        <f>E3075+F3075+G3075</f>
        <v>1271.0742374241495</v>
      </c>
      <c r="I3075" s="5">
        <f>MIN(H3075,FARMER_HRS)</f>
        <v>720</v>
      </c>
      <c r="J3075" s="5">
        <f>MAX(0,H3075-FARMER_HRS)</f>
        <v>551.07423742414949</v>
      </c>
      <c r="K3075" s="2">
        <f>I3075*FARMER_RATE+J3075*TEMP_WORKER_RATE</f>
        <v>34567.261066391482</v>
      </c>
      <c r="L3075" s="2">
        <f>A3075*PRICE_TOM+B3075*PRICE_CAR+C3075*PRICE_MES</f>
        <v>72010</v>
      </c>
      <c r="M3075" s="2">
        <f>A3075*FERT_BED_TOM+B3075*FERT_BED_CAR+C3075*FERT_BED_MES</f>
        <v>11880</v>
      </c>
      <c r="N3075" s="6">
        <f>IF(AND(D3075&lt;=TOTAL_BEDS,J3075&lt;=TEMP_WORKER_MAX*TEMP_WORKER_HRS),1,0)</f>
        <v>1</v>
      </c>
      <c r="O3075" s="2">
        <f>L3075-M3075-K3075-FIXED_COSTS</f>
        <v>5562.738933608518</v>
      </c>
      <c r="P3075" s="2">
        <f>IF(N3075=1,O3075,"")</f>
        <v>5562.738933608518</v>
      </c>
    </row>
    <row r="3076">
      <c r="A3076" s="6">
        <v>4</v>
      </c>
      <c r="B3076" s="6">
        <v>15</v>
      </c>
      <c r="C3076" s="6">
        <v>3</v>
      </c>
      <c r="D3076" s="6">
        <f>A3076+B3076+C3076</f>
        <v>22</v>
      </c>
      <c r="E3076" s="5">
        <f>IF(A3076=0,0,A3076*LABOR_HRS_WK_TOM*SEASON_WEEKS*(1+DIM_PCT_TOM)^A3076)</f>
        <v>527.07600000000014</v>
      </c>
      <c r="F3076" s="5">
        <f>IF(B3076=0,0,B3076*LABOR_HRS_WK_CAR*SEASON_WEEKS*(1+DIM_PCT_CAR)^B3076)</f>
        <v>651.73417492414933</v>
      </c>
      <c r="G3076" s="5">
        <f>IF(C3076=0,0,C3076*LABOR_HRS_WK_MES*SEASON_WEEKS*(1+DIM_PCT_MES)^C3076)</f>
        <v>140.12604492187498</v>
      </c>
      <c r="H3076" s="5">
        <f>E3076+F3076+G3076</f>
        <v>1318.9362198460246</v>
      </c>
      <c r="I3076" s="5">
        <f>MIN(H3076,FARMER_HRS)</f>
        <v>720</v>
      </c>
      <c r="J3076" s="5">
        <f>MAX(0,H3076-FARMER_HRS)</f>
        <v>598.93621984602464</v>
      </c>
      <c r="K3076" s="2">
        <f>I3076*FARMER_RATE+J3076*TEMP_WORKER_RATE</f>
        <v>35398.198261215708</v>
      </c>
      <c r="L3076" s="2">
        <f>A3076*PRICE_TOM+B3076*PRICE_CAR+C3076*PRICE_MES</f>
        <v>74710</v>
      </c>
      <c r="M3076" s="2">
        <f>A3076*FERT_BED_TOM+B3076*FERT_BED_CAR+C3076*FERT_BED_MES</f>
        <v>12760</v>
      </c>
      <c r="N3076" s="6">
        <f>IF(AND(D3076&lt;=TOTAL_BEDS,J3076&lt;=TEMP_WORKER_MAX*TEMP_WORKER_HRS),1,0)</f>
        <v>1</v>
      </c>
      <c r="O3076" s="2">
        <f>L3076-M3076-K3076-FIXED_COSTS</f>
        <v>6551.801738784292</v>
      </c>
      <c r="P3076" s="2">
        <f>IF(N3076=1,O3076,"")</f>
        <v>6551.801738784292</v>
      </c>
    </row>
    <row r="3077">
      <c r="A3077" s="6">
        <v>4</v>
      </c>
      <c r="B3077" s="6">
        <v>15</v>
      </c>
      <c r="C3077" s="6">
        <v>4</v>
      </c>
      <c r="D3077" s="6">
        <f>A3077+B3077+C3077</f>
        <v>23</v>
      </c>
      <c r="E3077" s="5">
        <f>IF(A3077=0,0,A3077*LABOR_HRS_WK_TOM*SEASON_WEEKS*(1+DIM_PCT_TOM)^A3077)</f>
        <v>527.07600000000014</v>
      </c>
      <c r="F3077" s="5">
        <f>IF(B3077=0,0,B3077*LABOR_HRS_WK_CAR*SEASON_WEEKS*(1+DIM_PCT_CAR)^B3077)</f>
        <v>651.73417492414933</v>
      </c>
      <c r="G3077" s="5">
        <f>IF(C3077=0,0,C3077*LABOR_HRS_WK_MES*SEASON_WEEKS*(1+DIM_PCT_MES)^C3077)</f>
        <v>189.17016064453119</v>
      </c>
      <c r="H3077" s="5">
        <f>E3077+F3077+G3077</f>
        <v>1367.9803355686809</v>
      </c>
      <c r="I3077" s="5">
        <f>MIN(H3077,FARMER_HRS)</f>
        <v>720</v>
      </c>
      <c r="J3077" s="5">
        <f>MAX(0,H3077-FARMER_HRS)</f>
        <v>647.98033556868086</v>
      </c>
      <c r="K3077" s="2">
        <f>I3077*FARMER_RATE+J3077*TEMP_WORKER_RATE</f>
        <v>36249.658603622927</v>
      </c>
      <c r="L3077" s="2">
        <f>A3077*PRICE_TOM+B3077*PRICE_CAR+C3077*PRICE_MES</f>
        <v>77410</v>
      </c>
      <c r="M3077" s="2">
        <f>A3077*FERT_BED_TOM+B3077*FERT_BED_CAR+C3077*FERT_BED_MES</f>
        <v>13640</v>
      </c>
      <c r="N3077" s="6">
        <f>IF(AND(D3077&lt;=TOTAL_BEDS,J3077&lt;=TEMP_WORKER_MAX*TEMP_WORKER_HRS),1,0)</f>
        <v>1</v>
      </c>
      <c r="O3077" s="2">
        <f>L3077-M3077-K3077-FIXED_COSTS</f>
        <v>7520.3413963770727</v>
      </c>
      <c r="P3077" s="2">
        <f>IF(N3077=1,O3077,"")</f>
        <v>7520.3413963770727</v>
      </c>
    </row>
    <row r="3078">
      <c r="A3078" s="6">
        <v>4</v>
      </c>
      <c r="B3078" s="6">
        <v>15</v>
      </c>
      <c r="C3078" s="6">
        <v>5</v>
      </c>
      <c r="D3078" s="6">
        <f>A3078+B3078+C3078</f>
        <v>24</v>
      </c>
      <c r="E3078" s="5">
        <f>IF(A3078=0,0,A3078*LABOR_HRS_WK_TOM*SEASON_WEEKS*(1+DIM_PCT_TOM)^A3078)</f>
        <v>527.07600000000014</v>
      </c>
      <c r="F3078" s="5">
        <f>IF(B3078=0,0,B3078*LABOR_HRS_WK_CAR*SEASON_WEEKS*(1+DIM_PCT_CAR)^B3078)</f>
        <v>651.73417492414933</v>
      </c>
      <c r="G3078" s="5">
        <f>IF(C3078=0,0,C3078*LABOR_HRS_WK_MES*SEASON_WEEKS*(1+DIM_PCT_MES)^C3078)</f>
        <v>239.41848456573481</v>
      </c>
      <c r="H3078" s="5">
        <f>E3078+F3078+G3078</f>
        <v>1418.2286594898844</v>
      </c>
      <c r="I3078" s="5">
        <f>MIN(H3078,FARMER_HRS)</f>
        <v>720</v>
      </c>
      <c r="J3078" s="5">
        <f>MAX(0,H3078-FARMER_HRS)</f>
        <v>698.22865948988442</v>
      </c>
      <c r="K3078" s="2">
        <f>I3078*FARMER_RATE+J3078*TEMP_WORKER_RATE</f>
        <v>37122.025338366046</v>
      </c>
      <c r="L3078" s="2">
        <f>A3078*PRICE_TOM+B3078*PRICE_CAR+C3078*PRICE_MES</f>
        <v>80110</v>
      </c>
      <c r="M3078" s="2">
        <f>A3078*FERT_BED_TOM+B3078*FERT_BED_CAR+C3078*FERT_BED_MES</f>
        <v>14520</v>
      </c>
      <c r="N3078" s="6">
        <f>IF(AND(D3078&lt;=TOTAL_BEDS,J3078&lt;=TEMP_WORKER_MAX*TEMP_WORKER_HRS),1,0)</f>
        <v>1</v>
      </c>
      <c r="O3078" s="2">
        <f>L3078-M3078-K3078-FIXED_COSTS</f>
        <v>8467.9746616339544</v>
      </c>
      <c r="P3078" s="2">
        <f>IF(N3078=1,O3078,"")</f>
        <v>8467.9746616339544</v>
      </c>
    </row>
    <row r="3079">
      <c r="A3079" s="6">
        <v>4</v>
      </c>
      <c r="B3079" s="6">
        <v>15</v>
      </c>
      <c r="C3079" s="6">
        <v>6</v>
      </c>
      <c r="D3079" s="6">
        <f>A3079+B3079+C3079</f>
        <v>25</v>
      </c>
      <c r="E3079" s="5">
        <f>IF(A3079=0,0,A3079*LABOR_HRS_WK_TOM*SEASON_WEEKS*(1+DIM_PCT_TOM)^A3079)</f>
        <v>527.07600000000014</v>
      </c>
      <c r="F3079" s="5">
        <f>IF(B3079=0,0,B3079*LABOR_HRS_WK_CAR*SEASON_WEEKS*(1+DIM_PCT_CAR)^B3079)</f>
        <v>651.73417492414933</v>
      </c>
      <c r="G3079" s="5">
        <f>IF(C3079=0,0,C3079*LABOR_HRS_WK_MES*SEASON_WEEKS*(1+DIM_PCT_MES)^C3079)</f>
        <v>290.89345874736773</v>
      </c>
      <c r="H3079" s="5">
        <f>E3079+F3079+G3079</f>
        <v>1469.7036336715173</v>
      </c>
      <c r="I3079" s="5">
        <f>MIN(H3079,FARMER_HRS)</f>
        <v>720</v>
      </c>
      <c r="J3079" s="5">
        <f>MAX(0,H3079-FARMER_HRS)</f>
        <v>749.70363367151731</v>
      </c>
      <c r="K3079" s="2">
        <f>I3079*FARMER_RATE+J3079*TEMP_WORKER_RATE</f>
        <v>38015.688084574955</v>
      </c>
      <c r="L3079" s="2">
        <f>A3079*PRICE_TOM+B3079*PRICE_CAR+C3079*PRICE_MES</f>
        <v>82810</v>
      </c>
      <c r="M3079" s="2">
        <f>A3079*FERT_BED_TOM+B3079*FERT_BED_CAR+C3079*FERT_BED_MES</f>
        <v>15400</v>
      </c>
      <c r="N3079" s="6">
        <f>IF(AND(D3079&lt;=TOTAL_BEDS,J3079&lt;=TEMP_WORKER_MAX*TEMP_WORKER_HRS),1,0)</f>
        <v>1</v>
      </c>
      <c r="O3079" s="2">
        <f>L3079-M3079-K3079-FIXED_COSTS</f>
        <v>9394.3119154250453</v>
      </c>
      <c r="P3079" s="2">
        <f>IF(N3079=1,O3079,"")</f>
        <v>9394.3119154250453</v>
      </c>
    </row>
    <row r="3080">
      <c r="A3080" s="6">
        <v>4</v>
      </c>
      <c r="B3080" s="6">
        <v>15</v>
      </c>
      <c r="C3080" s="6">
        <v>7</v>
      </c>
      <c r="D3080" s="6">
        <f>A3080+B3080+C3080</f>
        <v>26</v>
      </c>
      <c r="E3080" s="5">
        <f>IF(A3080=0,0,A3080*LABOR_HRS_WK_TOM*SEASON_WEEKS*(1+DIM_PCT_TOM)^A3080)</f>
        <v>527.07600000000014</v>
      </c>
      <c r="F3080" s="5">
        <f>IF(B3080=0,0,B3080*LABOR_HRS_WK_CAR*SEASON_WEEKS*(1+DIM_PCT_CAR)^B3080)</f>
        <v>651.73417492414933</v>
      </c>
      <c r="G3080" s="5">
        <f>IF(C3080=0,0,C3080*LABOR_HRS_WK_MES*SEASON_WEEKS*(1+DIM_PCT_MES)^C3080)</f>
        <v>343.61789814532818</v>
      </c>
      <c r="H3080" s="5">
        <f>E3080+F3080+G3080</f>
        <v>1522.4280730694777</v>
      </c>
      <c r="I3080" s="5">
        <f>MIN(H3080,FARMER_HRS)</f>
        <v>720</v>
      </c>
      <c r="J3080" s="5">
        <f>MAX(0,H3080-FARMER_HRS)</f>
        <v>802.4280730694777</v>
      </c>
      <c r="K3080" s="2">
        <f>I3080*FARMER_RATE+J3080*TEMP_WORKER_RATE</f>
        <v>38931.042935233985</v>
      </c>
      <c r="L3080" s="2">
        <f>A3080*PRICE_TOM+B3080*PRICE_CAR+C3080*PRICE_MES</f>
        <v>85510</v>
      </c>
      <c r="M3080" s="2">
        <f>A3080*FERT_BED_TOM+B3080*FERT_BED_CAR+C3080*FERT_BED_MES</f>
        <v>16280</v>
      </c>
      <c r="N3080" s="6">
        <f>IF(AND(D3080&lt;=TOTAL_BEDS,J3080&lt;=TEMP_WORKER_MAX*TEMP_WORKER_HRS),1,0)</f>
        <v>1</v>
      </c>
      <c r="O3080" s="2">
        <f>L3080-M3080-K3080-FIXED_COSTS</f>
        <v>10298.957064766015</v>
      </c>
      <c r="P3080" s="2">
        <f>IF(N3080=1,O3080,"")</f>
        <v>10298.957064766015</v>
      </c>
    </row>
    <row r="3081">
      <c r="A3081" s="6">
        <v>4</v>
      </c>
      <c r="B3081" s="6">
        <v>15</v>
      </c>
      <c r="C3081" s="6">
        <v>8</v>
      </c>
      <c r="D3081" s="6">
        <f>A3081+B3081+C3081</f>
        <v>27</v>
      </c>
      <c r="E3081" s="5">
        <f>IF(A3081=0,0,A3081*LABOR_HRS_WK_TOM*SEASON_WEEKS*(1+DIM_PCT_TOM)^A3081)</f>
        <v>527.07600000000014</v>
      </c>
      <c r="F3081" s="5">
        <f>IF(B3081=0,0,B3081*LABOR_HRS_WK_CAR*SEASON_WEEKS*(1+DIM_PCT_CAR)^B3081)</f>
        <v>651.73417492414933</v>
      </c>
      <c r="G3081" s="5">
        <f>IF(C3081=0,0,C3081*LABOR_HRS_WK_MES*SEASON_WEEKS*(1+DIM_PCT_MES)^C3081)</f>
        <v>397.61499642530833</v>
      </c>
      <c r="H3081" s="5">
        <f>E3081+F3081+G3081</f>
        <v>1576.425171349458</v>
      </c>
      <c r="I3081" s="5">
        <f>MIN(H3081,FARMER_HRS)</f>
        <v>720</v>
      </c>
      <c r="J3081" s="5">
        <f>MAX(0,H3081-FARMER_HRS)</f>
        <v>856.425171349458</v>
      </c>
      <c r="K3081" s="2">
        <f>I3081*FARMER_RATE+J3081*TEMP_WORKER_RATE</f>
        <v>39868.492558150312</v>
      </c>
      <c r="L3081" s="2">
        <f>A3081*PRICE_TOM+B3081*PRICE_CAR+C3081*PRICE_MES</f>
        <v>88210</v>
      </c>
      <c r="M3081" s="2">
        <f>A3081*FERT_BED_TOM+B3081*FERT_BED_CAR+C3081*FERT_BED_MES</f>
        <v>17160</v>
      </c>
      <c r="N3081" s="6">
        <f>IF(AND(D3081&lt;=TOTAL_BEDS,J3081&lt;=TEMP_WORKER_MAX*TEMP_WORKER_HRS),1,0)</f>
        <v>1</v>
      </c>
      <c r="O3081" s="2">
        <f>L3081-M3081-K3081-FIXED_COSTS</f>
        <v>11181.507441849688</v>
      </c>
      <c r="P3081" s="2">
        <f>IF(N3081=1,O3081,"")</f>
        <v>11181.507441849688</v>
      </c>
    </row>
    <row r="3082">
      <c r="A3082" s="6">
        <v>4</v>
      </c>
      <c r="B3082" s="6">
        <v>15</v>
      </c>
      <c r="C3082" s="6">
        <v>9</v>
      </c>
      <c r="D3082" s="6">
        <f>A3082+B3082+C3082</f>
        <v>28</v>
      </c>
      <c r="E3082" s="5">
        <f>IF(A3082=0,0,A3082*LABOR_HRS_WK_TOM*SEASON_WEEKS*(1+DIM_PCT_TOM)^A3082)</f>
        <v>527.07600000000014</v>
      </c>
      <c r="F3082" s="5">
        <f>IF(B3082=0,0,B3082*LABOR_HRS_WK_CAR*SEASON_WEEKS*(1+DIM_PCT_CAR)^B3082)</f>
        <v>651.73417492414933</v>
      </c>
      <c r="G3082" s="5">
        <f>IF(C3082=0,0,C3082*LABOR_HRS_WK_MES*SEASON_WEEKS*(1+DIM_PCT_MES)^C3082)</f>
        <v>452.90833186570273</v>
      </c>
      <c r="H3082" s="5">
        <f>E3082+F3082+G3082</f>
        <v>1631.7185067898522</v>
      </c>
      <c r="I3082" s="5">
        <f>MIN(H3082,FARMER_HRS)</f>
        <v>720</v>
      </c>
      <c r="J3082" s="5">
        <f>MAX(0,H3082-FARMER_HRS)</f>
        <v>911.7185067898522</v>
      </c>
      <c r="K3082" s="2">
        <f>I3082*FARMER_RATE+J3082*TEMP_WORKER_RATE</f>
        <v>40828.446298434937</v>
      </c>
      <c r="L3082" s="2">
        <f>A3082*PRICE_TOM+B3082*PRICE_CAR+C3082*PRICE_MES</f>
        <v>90910</v>
      </c>
      <c r="M3082" s="2">
        <f>A3082*FERT_BED_TOM+B3082*FERT_BED_CAR+C3082*FERT_BED_MES</f>
        <v>18040</v>
      </c>
      <c r="N3082" s="6">
        <f>IF(AND(D3082&lt;=TOTAL_BEDS,J3082&lt;=TEMP_WORKER_MAX*TEMP_WORKER_HRS),1,0)</f>
        <v>1</v>
      </c>
      <c r="O3082" s="2">
        <f>L3082-M3082-K3082-FIXED_COSTS</f>
        <v>12041.553701565063</v>
      </c>
      <c r="P3082" s="2">
        <f>IF(N3082=1,O3082,"")</f>
        <v>12041.553701565063</v>
      </c>
    </row>
    <row r="3083">
      <c r="A3083" s="6">
        <v>4</v>
      </c>
      <c r="B3083" s="6">
        <v>15</v>
      </c>
      <c r="C3083" s="6">
        <v>10</v>
      </c>
      <c r="D3083" s="6">
        <f>A3083+B3083+C3083</f>
        <v>29</v>
      </c>
      <c r="E3083" s="5">
        <f>IF(A3083=0,0,A3083*LABOR_HRS_WK_TOM*SEASON_WEEKS*(1+DIM_PCT_TOM)^A3083)</f>
        <v>527.07600000000014</v>
      </c>
      <c r="F3083" s="5">
        <f>IF(B3083=0,0,B3083*LABOR_HRS_WK_CAR*SEASON_WEEKS*(1+DIM_PCT_CAR)^B3083)</f>
        <v>651.73417492414933</v>
      </c>
      <c r="G3083" s="5">
        <f>IF(C3083=0,0,C3083*LABOR_HRS_WK_MES*SEASON_WEEKS*(1+DIM_PCT_MES)^C3083)</f>
        <v>509.52187334891551</v>
      </c>
      <c r="H3083" s="5">
        <f>E3083+F3083+G3083</f>
        <v>1688.3320482730651</v>
      </c>
      <c r="I3083" s="5">
        <f>MIN(H3083,FARMER_HRS)</f>
        <v>720</v>
      </c>
      <c r="J3083" s="5">
        <f>MAX(0,H3083-FARMER_HRS)</f>
        <v>968.33204827306508</v>
      </c>
      <c r="K3083" s="2">
        <f>I3083*FARMER_RATE+J3083*TEMP_WORKER_RATE</f>
        <v>41811.320282518485</v>
      </c>
      <c r="L3083" s="2">
        <f>A3083*PRICE_TOM+B3083*PRICE_CAR+C3083*PRICE_MES</f>
        <v>93610</v>
      </c>
      <c r="M3083" s="2">
        <f>A3083*FERT_BED_TOM+B3083*FERT_BED_CAR+C3083*FERT_BED_MES</f>
        <v>18920</v>
      </c>
      <c r="N3083" s="6">
        <f>IF(AND(D3083&lt;=TOTAL_BEDS,J3083&lt;=TEMP_WORKER_MAX*TEMP_WORKER_HRS),1,0)</f>
        <v>1</v>
      </c>
      <c r="O3083" s="2">
        <f>L3083-M3083-K3083-FIXED_COSTS</f>
        <v>12878.679717481515</v>
      </c>
      <c r="P3083" s="2">
        <f>IF(N3083=1,O3083,"")</f>
        <v>12878.679717481515</v>
      </c>
    </row>
    <row r="3084">
      <c r="A3084" s="6">
        <v>4</v>
      </c>
      <c r="B3084" s="6">
        <v>15</v>
      </c>
      <c r="C3084" s="6">
        <v>11</v>
      </c>
      <c r="D3084" s="6">
        <f>A3084+B3084+C3084</f>
        <v>30</v>
      </c>
      <c r="E3084" s="5">
        <f>IF(A3084=0,0,A3084*LABOR_HRS_WK_TOM*SEASON_WEEKS*(1+DIM_PCT_TOM)^A3084)</f>
        <v>527.07600000000014</v>
      </c>
      <c r="F3084" s="5">
        <f>IF(B3084=0,0,B3084*LABOR_HRS_WK_CAR*SEASON_WEEKS*(1+DIM_PCT_CAR)^B3084)</f>
        <v>651.73417492414933</v>
      </c>
      <c r="G3084" s="5">
        <f>IF(C3084=0,0,C3084*LABOR_HRS_WK_MES*SEASON_WEEKS*(1+DIM_PCT_MES)^C3084)</f>
        <v>567.47998644235463</v>
      </c>
      <c r="H3084" s="5">
        <f>E3084+F3084+G3084</f>
        <v>1746.2901613665042</v>
      </c>
      <c r="I3084" s="5">
        <f>MIN(H3084,FARMER_HRS)</f>
        <v>720</v>
      </c>
      <c r="J3084" s="5">
        <f>MAX(0,H3084-FARMER_HRS)</f>
        <v>1026.2901613665042</v>
      </c>
      <c r="K3084" s="2">
        <f>I3084*FARMER_RATE+J3084*TEMP_WORKER_RATE</f>
        <v>42817.53752372403</v>
      </c>
      <c r="L3084" s="2">
        <f>A3084*PRICE_TOM+B3084*PRICE_CAR+C3084*PRICE_MES</f>
        <v>96310</v>
      </c>
      <c r="M3084" s="2">
        <f>A3084*FERT_BED_TOM+B3084*FERT_BED_CAR+C3084*FERT_BED_MES</f>
        <v>19800</v>
      </c>
      <c r="N3084" s="6">
        <f>IF(AND(D3084&lt;=TOTAL_BEDS,J3084&lt;=TEMP_WORKER_MAX*TEMP_WORKER_HRS),1,0)</f>
        <v>1</v>
      </c>
      <c r="O3084" s="2">
        <f>L3084-M3084-K3084-FIXED_COSTS</f>
        <v>13692.46247627597</v>
      </c>
      <c r="P3084" s="2">
        <f>IF(N3084=1,O3084,"")</f>
        <v>13692.46247627597</v>
      </c>
    </row>
    <row r="3085">
      <c r="A3085" s="6">
        <v>4</v>
      </c>
      <c r="B3085" s="6">
        <v>15</v>
      </c>
      <c r="C3085" s="6">
        <v>12</v>
      </c>
      <c r="D3085" s="6">
        <f>A3085+B3085+C3085</f>
        <v>31</v>
      </c>
      <c r="E3085" s="5">
        <f>IF(A3085=0,0,A3085*LABOR_HRS_WK_TOM*SEASON_WEEKS*(1+DIM_PCT_TOM)^A3085)</f>
        <v>527.07600000000014</v>
      </c>
      <c r="F3085" s="5">
        <f>IF(B3085=0,0,B3085*LABOR_HRS_WK_CAR*SEASON_WEEKS*(1+DIM_PCT_CAR)^B3085)</f>
        <v>651.73417492414933</v>
      </c>
      <c r="G3085" s="5">
        <f>IF(C3085=0,0,C3085*LABOR_HRS_WK_MES*SEASON_WEEKS*(1+DIM_PCT_MES)^C3085)</f>
        <v>626.807439570419</v>
      </c>
      <c r="H3085" s="5">
        <f>E3085+F3085+G3085</f>
        <v>1805.6176144945684</v>
      </c>
      <c r="I3085" s="5">
        <f>MIN(H3085,FARMER_HRS)</f>
        <v>720</v>
      </c>
      <c r="J3085" s="5">
        <f>MAX(0,H3085-FARMER_HRS)</f>
        <v>1085.6176144945684</v>
      </c>
      <c r="K3085" s="2">
        <f>I3085*FARMER_RATE+J3085*TEMP_WORKER_RATE</f>
        <v>43847.528029419591</v>
      </c>
      <c r="L3085" s="2">
        <f>A3085*PRICE_TOM+B3085*PRICE_CAR+C3085*PRICE_MES</f>
        <v>99010</v>
      </c>
      <c r="M3085" s="2">
        <f>A3085*FERT_BED_TOM+B3085*FERT_BED_CAR+C3085*FERT_BED_MES</f>
        <v>20680</v>
      </c>
      <c r="N3085" s="6">
        <f>IF(AND(D3085&lt;=TOTAL_BEDS,J3085&lt;=TEMP_WORKER_MAX*TEMP_WORKER_HRS),1,0)</f>
        <v>1</v>
      </c>
      <c r="O3085" s="2">
        <f>L3085-M3085-K3085-FIXED_COSTS</f>
        <v>14482.471970580409</v>
      </c>
      <c r="P3085" s="2">
        <f>IF(N3085=1,O3085,"")</f>
        <v>14482.471970580409</v>
      </c>
    </row>
    <row r="3086">
      <c r="A3086" s="6">
        <v>4</v>
      </c>
      <c r="B3086" s="6">
        <v>15</v>
      </c>
      <c r="C3086" s="6">
        <v>13</v>
      </c>
      <c r="D3086" s="6">
        <f>A3086+B3086+C3086</f>
        <v>32</v>
      </c>
      <c r="E3086" s="5">
        <f>IF(A3086=0,0,A3086*LABOR_HRS_WK_TOM*SEASON_WEEKS*(1+DIM_PCT_TOM)^A3086)</f>
        <v>527.07600000000014</v>
      </c>
      <c r="F3086" s="5">
        <f>IF(B3086=0,0,B3086*LABOR_HRS_WK_CAR*SEASON_WEEKS*(1+DIM_PCT_CAR)^B3086)</f>
        <v>651.73417492414933</v>
      </c>
      <c r="G3086" s="5">
        <f>IF(C3086=0,0,C3086*LABOR_HRS_WK_MES*SEASON_WEEKS*(1+DIM_PCT_MES)^C3086)</f>
        <v>687.52941027880331</v>
      </c>
      <c r="H3086" s="5">
        <f>E3086+F3086+G3086</f>
        <v>1866.339585202953</v>
      </c>
      <c r="I3086" s="5">
        <f>MIN(H3086,FARMER_HRS)</f>
        <v>720</v>
      </c>
      <c r="J3086" s="5">
        <f>MAX(0,H3086-FARMER_HRS)</f>
        <v>1146.339585202953</v>
      </c>
      <c r="K3086" s="2">
        <f>I3086*FARMER_RATE+J3086*TEMP_WORKER_RATE</f>
        <v>44901.72890977349</v>
      </c>
      <c r="L3086" s="2">
        <f>A3086*PRICE_TOM+B3086*PRICE_CAR+C3086*PRICE_MES</f>
        <v>101710</v>
      </c>
      <c r="M3086" s="2">
        <f>A3086*FERT_BED_TOM+B3086*FERT_BED_CAR+C3086*FERT_BED_MES</f>
        <v>21560</v>
      </c>
      <c r="N3086" s="6">
        <f>IF(AND(D3086&lt;=TOTAL_BEDS,J3086&lt;=TEMP_WORKER_MAX*TEMP_WORKER_HRS),1,0)</f>
        <v>1</v>
      </c>
      <c r="O3086" s="2">
        <f>L3086-M3086-K3086-FIXED_COSTS</f>
        <v>15248.27109022651</v>
      </c>
      <c r="P3086" s="2">
        <f>IF(N3086=1,O3086,"")</f>
        <v>15248.27109022651</v>
      </c>
    </row>
    <row r="3087">
      <c r="A3087" s="6">
        <v>4</v>
      </c>
      <c r="B3087" s="6">
        <v>15</v>
      </c>
      <c r="C3087" s="6">
        <v>14</v>
      </c>
      <c r="D3087" s="6">
        <f>A3087+B3087+C3087</f>
        <v>33</v>
      </c>
      <c r="E3087" s="5">
        <f>IF(A3087=0,0,A3087*LABOR_HRS_WK_TOM*SEASON_WEEKS*(1+DIM_PCT_TOM)^A3087)</f>
        <v>527.07600000000014</v>
      </c>
      <c r="F3087" s="5">
        <f>IF(B3087=0,0,B3087*LABOR_HRS_WK_CAR*SEASON_WEEKS*(1+DIM_PCT_CAR)^B3087)</f>
        <v>651.73417492414933</v>
      </c>
      <c r="G3087" s="5">
        <f>IF(C3087=0,0,C3087*LABOR_HRS_WK_MES*SEASON_WEEKS*(1+DIM_PCT_MES)^C3087)</f>
        <v>749.67149159246435</v>
      </c>
      <c r="H3087" s="5">
        <f>E3087+F3087+G3087</f>
        <v>1928.481666516614</v>
      </c>
      <c r="I3087" s="5">
        <f>MIN(H3087,FARMER_HRS)</f>
        <v>720</v>
      </c>
      <c r="J3087" s="5">
        <f>MAX(0,H3087-FARMER_HRS)</f>
        <v>1208.481666516614</v>
      </c>
      <c r="K3087" s="2">
        <f>I3087*FARMER_RATE+J3087*TEMP_WORKER_RATE</f>
        <v>45980.584488135661</v>
      </c>
      <c r="L3087" s="2">
        <f>A3087*PRICE_TOM+B3087*PRICE_CAR+C3087*PRICE_MES</f>
        <v>104410</v>
      </c>
      <c r="M3087" s="2">
        <f>A3087*FERT_BED_TOM+B3087*FERT_BED_CAR+C3087*FERT_BED_MES</f>
        <v>22440</v>
      </c>
      <c r="N3087" s="6">
        <f>IF(AND(D3087&lt;=TOTAL_BEDS,J3087&lt;=TEMP_WORKER_MAX*TEMP_WORKER_HRS),1,0)</f>
        <v>1</v>
      </c>
      <c r="O3087" s="2">
        <f>L3087-M3087-K3087-FIXED_COSTS</f>
        <v>15989.415511864339</v>
      </c>
      <c r="P3087" s="2">
        <f>IF(N3087=1,O3087,"")</f>
        <v>15989.415511864339</v>
      </c>
    </row>
    <row r="3088">
      <c r="A3088" s="6">
        <v>4</v>
      </c>
      <c r="B3088" s="6">
        <v>15</v>
      </c>
      <c r="C3088" s="6">
        <v>15</v>
      </c>
      <c r="D3088" s="6">
        <f>A3088+B3088+C3088</f>
        <v>34</v>
      </c>
      <c r="E3088" s="5">
        <f>IF(A3088=0,0,A3088*LABOR_HRS_WK_TOM*SEASON_WEEKS*(1+DIM_PCT_TOM)^A3088)</f>
        <v>527.07600000000014</v>
      </c>
      <c r="F3088" s="5">
        <f>IF(B3088=0,0,B3088*LABOR_HRS_WK_CAR*SEASON_WEEKS*(1+DIM_PCT_CAR)^B3088)</f>
        <v>651.73417492414933</v>
      </c>
      <c r="G3088" s="5">
        <f>IF(C3088=0,0,C3088*LABOR_HRS_WK_MES*SEASON_WEEKS*(1+DIM_PCT_MES)^C3088)</f>
        <v>813.25969846861074</v>
      </c>
      <c r="H3088" s="5">
        <f>E3088+F3088+G3088</f>
        <v>1992.0698733927602</v>
      </c>
      <c r="I3088" s="5">
        <f>MIN(H3088,FARMER_HRS)</f>
        <v>720</v>
      </c>
      <c r="J3088" s="5">
        <f>MAX(0,H3088-FARMER_HRS)</f>
        <v>1272.0698733927602</v>
      </c>
      <c r="K3088" s="2">
        <f>I3088*FARMER_RATE+J3088*TEMP_WORKER_RATE</f>
        <v>47084.546413068754</v>
      </c>
      <c r="L3088" s="2">
        <f>A3088*PRICE_TOM+B3088*PRICE_CAR+C3088*PRICE_MES</f>
        <v>107110</v>
      </c>
      <c r="M3088" s="2">
        <f>A3088*FERT_BED_TOM+B3088*FERT_BED_CAR+C3088*FERT_BED_MES</f>
        <v>23320</v>
      </c>
      <c r="N3088" s="6">
        <f>IF(AND(D3088&lt;=TOTAL_BEDS,J3088&lt;=TEMP_WORKER_MAX*TEMP_WORKER_HRS),1,0)</f>
        <v>1</v>
      </c>
      <c r="O3088" s="2">
        <f>L3088-M3088-K3088-FIXED_COSTS</f>
        <v>16705.453586931246</v>
      </c>
      <c r="P3088" s="2">
        <f>IF(N3088=1,O3088,"")</f>
        <v>16705.453586931246</v>
      </c>
    </row>
    <row r="3089">
      <c r="A3089" s="6">
        <v>4</v>
      </c>
      <c r="B3089" s="6">
        <v>15</v>
      </c>
      <c r="C3089" s="6">
        <v>16</v>
      </c>
      <c r="D3089" s="6">
        <f>A3089+B3089+C3089</f>
        <v>35</v>
      </c>
      <c r="E3089" s="5">
        <f>IF(A3089=0,0,A3089*LABOR_HRS_WK_TOM*SEASON_WEEKS*(1+DIM_PCT_TOM)^A3089)</f>
        <v>527.07600000000014</v>
      </c>
      <c r="F3089" s="5">
        <f>IF(B3089=0,0,B3089*LABOR_HRS_WK_CAR*SEASON_WEEKS*(1+DIM_PCT_CAR)^B3089)</f>
        <v>651.73417492414933</v>
      </c>
      <c r="G3089" s="5">
        <f>IF(C3089=0,0,C3089*LABOR_HRS_WK_MES*SEASON_WEEKS*(1+DIM_PCT_MES)^C3089)</f>
        <v>878.32047434609967</v>
      </c>
      <c r="H3089" s="5">
        <f>E3089+F3089+G3089</f>
        <v>2057.1306492702493</v>
      </c>
      <c r="I3089" s="5">
        <f>MIN(H3089,FARMER_HRS)</f>
        <v>720</v>
      </c>
      <c r="J3089" s="5">
        <f>MAX(0,H3089-FARMER_HRS)</f>
        <v>1337.1306492702493</v>
      </c>
      <c r="K3089" s="2">
        <f>I3089*FARMER_RATE+J3089*TEMP_WORKER_RATE</f>
        <v>48214.073772052943</v>
      </c>
      <c r="L3089" s="2">
        <f>A3089*PRICE_TOM+B3089*PRICE_CAR+C3089*PRICE_MES</f>
        <v>109810</v>
      </c>
      <c r="M3089" s="2">
        <f>A3089*FERT_BED_TOM+B3089*FERT_BED_CAR+C3089*FERT_BED_MES</f>
        <v>24200</v>
      </c>
      <c r="N3089" s="6">
        <f>IF(AND(D3089&lt;=TOTAL_BEDS,J3089&lt;=TEMP_WORKER_MAX*TEMP_WORKER_HRS),1,0)</f>
        <v>1</v>
      </c>
      <c r="O3089" s="2">
        <f>L3089-M3089-K3089-FIXED_COSTS</f>
        <v>17395.926227947057</v>
      </c>
      <c r="P3089" s="2">
        <f>IF(N3089=1,O3089,"")</f>
        <v>17395.926227947057</v>
      </c>
    </row>
    <row r="3090">
      <c r="A3090" s="6">
        <v>4</v>
      </c>
      <c r="B3090" s="6">
        <v>15</v>
      </c>
      <c r="C3090" s="6">
        <v>17</v>
      </c>
      <c r="D3090" s="6">
        <f>A3090+B3090+C3090</f>
        <v>36</v>
      </c>
      <c r="E3090" s="5">
        <f>IF(A3090=0,0,A3090*LABOR_HRS_WK_TOM*SEASON_WEEKS*(1+DIM_PCT_TOM)^A3090)</f>
        <v>527.07600000000014</v>
      </c>
      <c r="F3090" s="5">
        <f>IF(B3090=0,0,B3090*LABOR_HRS_WK_CAR*SEASON_WEEKS*(1+DIM_PCT_CAR)^B3090)</f>
        <v>651.73417492414933</v>
      </c>
      <c r="G3090" s="5">
        <f>IF(C3090=0,0,C3090*LABOR_HRS_WK_MES*SEASON_WEEKS*(1+DIM_PCT_MES)^C3090)</f>
        <v>944.88069779263992</v>
      </c>
      <c r="H3090" s="5">
        <f>E3090+F3090+G3090</f>
        <v>2123.6908727167893</v>
      </c>
      <c r="I3090" s="5">
        <f>MIN(H3090,FARMER_HRS)</f>
        <v>720</v>
      </c>
      <c r="J3090" s="5">
        <f>MAX(0,H3090-FARMER_HRS)</f>
        <v>1403.6908727167893</v>
      </c>
      <c r="K3090" s="2">
        <f>I3090*FARMER_RATE+J3090*TEMP_WORKER_RATE</f>
        <v>49369.6332068887</v>
      </c>
      <c r="L3090" s="2">
        <f>A3090*PRICE_TOM+B3090*PRICE_CAR+C3090*PRICE_MES</f>
        <v>112510</v>
      </c>
      <c r="M3090" s="2">
        <f>A3090*FERT_BED_TOM+B3090*FERT_BED_CAR+C3090*FERT_BED_MES</f>
        <v>25080</v>
      </c>
      <c r="N3090" s="6">
        <f>IF(AND(D3090&lt;=TOTAL_BEDS,J3090&lt;=TEMP_WORKER_MAX*TEMP_WORKER_HRS),1,0)</f>
        <v>1</v>
      </c>
      <c r="O3090" s="2">
        <f>L3090-M3090-K3090-FIXED_COSTS</f>
        <v>18060.3667931113</v>
      </c>
      <c r="P3090" s="2">
        <f>IF(N3090=1,O3090,"")</f>
        <v>18060.3667931113</v>
      </c>
    </row>
    <row r="3091">
      <c r="A3091" s="6">
        <v>4</v>
      </c>
      <c r="B3091" s="6">
        <v>15</v>
      </c>
      <c r="C3091" s="6">
        <v>18</v>
      </c>
      <c r="D3091" s="6">
        <f>A3091+B3091+C3091</f>
        <v>37</v>
      </c>
      <c r="E3091" s="5">
        <f>IF(A3091=0,0,A3091*LABOR_HRS_WK_TOM*SEASON_WEEKS*(1+DIM_PCT_TOM)^A3091)</f>
        <v>527.07600000000014</v>
      </c>
      <c r="F3091" s="5">
        <f>IF(B3091=0,0,B3091*LABOR_HRS_WK_CAR*SEASON_WEEKS*(1+DIM_PCT_CAR)^B3091)</f>
        <v>651.73417492414933</v>
      </c>
      <c r="G3091" s="5">
        <f>IF(C3091=0,0,C3091*LABOR_HRS_WK_MES*SEASON_WEEKS*(1+DIM_PCT_MES)^C3091)</f>
        <v>1012.9676892512272</v>
      </c>
      <c r="H3091" s="5">
        <f>E3091+F3091+G3091</f>
        <v>2191.7778641753766</v>
      </c>
      <c r="I3091" s="5">
        <f>MIN(H3091,FARMER_HRS)</f>
        <v>720</v>
      </c>
      <c r="J3091" s="5">
        <f>MAX(0,H3091-FARMER_HRS)</f>
        <v>1471.7778641753766</v>
      </c>
      <c r="K3091" s="2">
        <f>I3091*FARMER_RATE+J3091*TEMP_WORKER_RATE</f>
        <v>50551.699030822507</v>
      </c>
      <c r="L3091" s="2">
        <f>A3091*PRICE_TOM+B3091*PRICE_CAR+C3091*PRICE_MES</f>
        <v>115210</v>
      </c>
      <c r="M3091" s="2">
        <f>A3091*FERT_BED_TOM+B3091*FERT_BED_CAR+C3091*FERT_BED_MES</f>
        <v>25960</v>
      </c>
      <c r="N3091" s="6">
        <f>IF(AND(D3091&lt;=TOTAL_BEDS,J3091&lt;=TEMP_WORKER_MAX*TEMP_WORKER_HRS),1,0)</f>
        <v>1</v>
      </c>
      <c r="O3091" s="2">
        <f>L3091-M3091-K3091-FIXED_COSTS</f>
        <v>18698.300969177493</v>
      </c>
      <c r="P3091" s="2">
        <f>IF(N3091=1,O3091,"")</f>
        <v>18698.300969177493</v>
      </c>
    </row>
    <row r="3092">
      <c r="A3092" s="6">
        <v>4</v>
      </c>
      <c r="B3092" s="6">
        <v>15</v>
      </c>
      <c r="C3092" s="6">
        <v>19</v>
      </c>
      <c r="D3092" s="6">
        <f>A3092+B3092+C3092</f>
        <v>38</v>
      </c>
      <c r="E3092" s="5">
        <f>IF(A3092=0,0,A3092*LABOR_HRS_WK_TOM*SEASON_WEEKS*(1+DIM_PCT_TOM)^A3092)</f>
        <v>527.07600000000014</v>
      </c>
      <c r="F3092" s="5">
        <f>IF(B3092=0,0,B3092*LABOR_HRS_WK_CAR*SEASON_WEEKS*(1+DIM_PCT_CAR)^B3092)</f>
        <v>651.73417492414933</v>
      </c>
      <c r="G3092" s="5">
        <f>IF(C3092=0,0,C3092*LABOR_HRS_WK_MES*SEASON_WEEKS*(1+DIM_PCT_MES)^C3092)</f>
        <v>1082.6092178872491</v>
      </c>
      <c r="H3092" s="5">
        <f>E3092+F3092+G3092</f>
        <v>2261.4193928113987</v>
      </c>
      <c r="I3092" s="5">
        <f>MIN(H3092,FARMER_HRS)</f>
        <v>720</v>
      </c>
      <c r="J3092" s="5">
        <f>MAX(0,H3092-FARMER_HRS)</f>
        <v>1541.4193928113987</v>
      </c>
      <c r="K3092" s="2">
        <f>I3092*FARMER_RATE+J3092*TEMP_WORKER_RATE</f>
        <v>51760.753347420119</v>
      </c>
      <c r="L3092" s="2">
        <f>A3092*PRICE_TOM+B3092*PRICE_CAR+C3092*PRICE_MES</f>
        <v>117910</v>
      </c>
      <c r="M3092" s="2">
        <f>A3092*FERT_BED_TOM+B3092*FERT_BED_CAR+C3092*FERT_BED_MES</f>
        <v>26840</v>
      </c>
      <c r="N3092" s="6">
        <f>IF(AND(D3092&lt;=TOTAL_BEDS,J3092&lt;=TEMP_WORKER_MAX*TEMP_WORKER_HRS),1,0)</f>
        <v>1</v>
      </c>
      <c r="O3092" s="2">
        <f>L3092-M3092-K3092-FIXED_COSTS</f>
        <v>19309.246652579881</v>
      </c>
      <c r="P3092" s="2">
        <f>IF(N3092=1,O3092,"")</f>
        <v>19309.246652579881</v>
      </c>
    </row>
    <row r="3093">
      <c r="A3093" s="6">
        <v>4</v>
      </c>
      <c r="B3093" s="6">
        <v>15</v>
      </c>
      <c r="C3093" s="6">
        <v>20</v>
      </c>
      <c r="D3093" s="6">
        <f>A3093+B3093+C3093</f>
        <v>39</v>
      </c>
      <c r="E3093" s="5">
        <f>IF(A3093=0,0,A3093*LABOR_HRS_WK_TOM*SEASON_WEEKS*(1+DIM_PCT_TOM)^A3093)</f>
        <v>527.07600000000014</v>
      </c>
      <c r="F3093" s="5">
        <f>IF(B3093=0,0,B3093*LABOR_HRS_WK_CAR*SEASON_WEEKS*(1+DIM_PCT_CAR)^B3093)</f>
        <v>651.73417492414933</v>
      </c>
      <c r="G3093" s="5">
        <f>IF(C3093=0,0,C3093*LABOR_HRS_WK_MES*SEASON_WEEKS*(1+DIM_PCT_MES)^C3093)</f>
        <v>1153.8335085377259</v>
      </c>
      <c r="H3093" s="5">
        <f>E3093+F3093+G3093</f>
        <v>2332.6436834618753</v>
      </c>
      <c r="I3093" s="5">
        <f>MIN(H3093,FARMER_HRS)</f>
        <v>720</v>
      </c>
      <c r="J3093" s="5">
        <f>MAX(0,H3093-FARMER_HRS)</f>
        <v>1612.6436834618753</v>
      </c>
      <c r="K3093" s="2">
        <f>I3093*FARMER_RATE+J3093*TEMP_WORKER_RATE</f>
        <v>52997.286171213113</v>
      </c>
      <c r="L3093" s="2">
        <f>A3093*PRICE_TOM+B3093*PRICE_CAR+C3093*PRICE_MES</f>
        <v>120610</v>
      </c>
      <c r="M3093" s="2">
        <f>A3093*FERT_BED_TOM+B3093*FERT_BED_CAR+C3093*FERT_BED_MES</f>
        <v>27720</v>
      </c>
      <c r="N3093" s="6">
        <f>IF(AND(D3093&lt;=TOTAL_BEDS,J3093&lt;=TEMP_WORKER_MAX*TEMP_WORKER_HRS),1,0)</f>
        <v>1</v>
      </c>
      <c r="O3093" s="2">
        <f>L3093-M3093-K3093-FIXED_COSTS</f>
        <v>19892.713828786887</v>
      </c>
      <c r="P3093" s="2">
        <f>IF(N3093=1,O3093,"")</f>
        <v>19892.713828786887</v>
      </c>
    </row>
    <row r="3094">
      <c r="A3094" s="6">
        <v>4</v>
      </c>
      <c r="B3094" s="6">
        <v>15</v>
      </c>
      <c r="C3094" s="6">
        <v>21</v>
      </c>
      <c r="D3094" s="6">
        <f>A3094+B3094+C3094</f>
        <v>40</v>
      </c>
      <c r="E3094" s="5">
        <f>IF(A3094=0,0,A3094*LABOR_HRS_WK_TOM*SEASON_WEEKS*(1+DIM_PCT_TOM)^A3094)</f>
        <v>527.07600000000014</v>
      </c>
      <c r="F3094" s="5">
        <f>IF(B3094=0,0,B3094*LABOR_HRS_WK_CAR*SEASON_WEEKS*(1+DIM_PCT_CAR)^B3094)</f>
        <v>651.73417492414933</v>
      </c>
      <c r="G3094" s="5">
        <f>IF(C3094=0,0,C3094*LABOR_HRS_WK_MES*SEASON_WEEKS*(1+DIM_PCT_MES)^C3094)</f>
        <v>1226.6692487641699</v>
      </c>
      <c r="H3094" s="5">
        <f>E3094+F3094+G3094</f>
        <v>2405.4794236883195</v>
      </c>
      <c r="I3094" s="5">
        <f>MIN(H3094,FARMER_HRS)</f>
        <v>720</v>
      </c>
      <c r="J3094" s="5">
        <f>MAX(0,H3094-FARMER_HRS)</f>
        <v>1685.4794236883195</v>
      </c>
      <c r="K3094" s="2">
        <f>I3094*FARMER_RATE+J3094*TEMP_WORKER_RATE</f>
        <v>54261.795550144438</v>
      </c>
      <c r="L3094" s="2">
        <f>A3094*PRICE_TOM+B3094*PRICE_CAR+C3094*PRICE_MES</f>
        <v>123310</v>
      </c>
      <c r="M3094" s="2">
        <f>A3094*FERT_BED_TOM+B3094*FERT_BED_CAR+C3094*FERT_BED_MES</f>
        <v>28600</v>
      </c>
      <c r="N3094" s="6">
        <f>IF(AND(D3094&lt;=TOTAL_BEDS,J3094&lt;=TEMP_WORKER_MAX*TEMP_WORKER_HRS),1,0)</f>
        <v>1</v>
      </c>
      <c r="O3094" s="2">
        <f>L3094-M3094-K3094-FIXED_COSTS</f>
        <v>20448.204449855562</v>
      </c>
      <c r="P3094" s="2">
        <f>IF(N3094=1,O3094,"")</f>
        <v>20448.204449855562</v>
      </c>
    </row>
    <row r="3095">
      <c r="A3095" s="6">
        <v>4</v>
      </c>
      <c r="B3095" s="6">
        <v>15</v>
      </c>
      <c r="C3095" s="6">
        <v>22</v>
      </c>
      <c r="D3095" s="6">
        <f>A3095+B3095+C3095</f>
        <v>41</v>
      </c>
      <c r="E3095" s="5">
        <f>IF(A3095=0,0,A3095*LABOR_HRS_WK_TOM*SEASON_WEEKS*(1+DIM_PCT_TOM)^A3095)</f>
        <v>527.07600000000014</v>
      </c>
      <c r="F3095" s="5">
        <f>IF(B3095=0,0,B3095*LABOR_HRS_WK_CAR*SEASON_WEEKS*(1+DIM_PCT_CAR)^B3095)</f>
        <v>651.73417492414933</v>
      </c>
      <c r="G3095" s="5">
        <f>IF(C3095=0,0,C3095*LABOR_HRS_WK_MES*SEASON_WEEKS*(1+DIM_PCT_MES)^C3095)</f>
        <v>1301.1455960105659</v>
      </c>
      <c r="H3095" s="5">
        <f>E3095+F3095+G3095</f>
        <v>2479.9557709347155</v>
      </c>
      <c r="I3095" s="5">
        <f>MIN(H3095,FARMER_HRS)</f>
        <v>720</v>
      </c>
      <c r="J3095" s="5">
        <f>MAX(0,H3095-FARMER_HRS)</f>
        <v>1759.9557709347155</v>
      </c>
      <c r="K3095" s="2">
        <f>I3095*FARMER_RATE+J3095*TEMP_WORKER_RATE</f>
        <v>55554.787689838806</v>
      </c>
      <c r="L3095" s="2">
        <f>A3095*PRICE_TOM+B3095*PRICE_CAR+C3095*PRICE_MES</f>
        <v>126010</v>
      </c>
      <c r="M3095" s="2">
        <f>A3095*FERT_BED_TOM+B3095*FERT_BED_CAR+C3095*FERT_BED_MES</f>
        <v>29480</v>
      </c>
      <c r="N3095" s="6">
        <f>IF(AND(D3095&lt;=TOTAL_BEDS,J3095&lt;=TEMP_WORKER_MAX*TEMP_WORKER_HRS),1,0)</f>
        <v>1</v>
      </c>
      <c r="O3095" s="2">
        <f>L3095-M3095-K3095-FIXED_COSTS</f>
        <v>20975.212310161194</v>
      </c>
      <c r="P3095" s="2">
        <f>IF(N3095=1,O3095,"")</f>
        <v>20975.212310161194</v>
      </c>
    </row>
    <row r="3096">
      <c r="A3096" s="6">
        <v>4</v>
      </c>
      <c r="B3096" s="6">
        <v>15</v>
      </c>
      <c r="C3096" s="6">
        <v>23</v>
      </c>
      <c r="D3096" s="6">
        <f>A3096+B3096+C3096</f>
        <v>42</v>
      </c>
      <c r="E3096" s="5">
        <f>IF(A3096=0,0,A3096*LABOR_HRS_WK_TOM*SEASON_WEEKS*(1+DIM_PCT_TOM)^A3096)</f>
        <v>527.07600000000014</v>
      </c>
      <c r="F3096" s="5">
        <f>IF(B3096=0,0,B3096*LABOR_HRS_WK_CAR*SEASON_WEEKS*(1+DIM_PCT_CAR)^B3096)</f>
        <v>651.73417492414933</v>
      </c>
      <c r="G3096" s="5">
        <f>IF(C3096=0,0,C3096*LABOR_HRS_WK_MES*SEASON_WEEKS*(1+DIM_PCT_MES)^C3096)</f>
        <v>1377.2921848680023</v>
      </c>
      <c r="H3096" s="5">
        <f>E3096+F3096+G3096</f>
        <v>2556.1023597921521</v>
      </c>
      <c r="I3096" s="5">
        <f>MIN(H3096,FARMER_HRS)</f>
        <v>720</v>
      </c>
      <c r="J3096" s="5">
        <f>MAX(0,H3096-FARMER_HRS)</f>
        <v>1836.1023597921521</v>
      </c>
      <c r="K3096" s="2">
        <f>I3096*FARMER_RATE+J3096*TEMP_WORKER_RATE</f>
        <v>56876.777079724867</v>
      </c>
      <c r="L3096" s="2">
        <f>A3096*PRICE_TOM+B3096*PRICE_CAR+C3096*PRICE_MES</f>
        <v>128710</v>
      </c>
      <c r="M3096" s="2">
        <f>A3096*FERT_BED_TOM+B3096*FERT_BED_CAR+C3096*FERT_BED_MES</f>
        <v>30360</v>
      </c>
      <c r="N3096" s="6">
        <f>IF(AND(D3096&lt;=TOTAL_BEDS,J3096&lt;=TEMP_WORKER_MAX*TEMP_WORKER_HRS),1,0)</f>
        <v>1</v>
      </c>
      <c r="O3096" s="2">
        <f>L3096-M3096-K3096-FIXED_COSTS</f>
        <v>21473.222920275133</v>
      </c>
      <c r="P3096" s="2">
        <f>IF(N3096=1,O3096,"")</f>
        <v>21473.222920275133</v>
      </c>
    </row>
    <row r="3097">
      <c r="A3097" s="6">
        <v>4</v>
      </c>
      <c r="B3097" s="6">
        <v>15</v>
      </c>
      <c r="C3097" s="6">
        <v>24</v>
      </c>
      <c r="D3097" s="6">
        <f>A3097+B3097+C3097</f>
        <v>43</v>
      </c>
      <c r="E3097" s="5">
        <f>IF(A3097=0,0,A3097*LABOR_HRS_WK_TOM*SEASON_WEEKS*(1+DIM_PCT_TOM)^A3097)</f>
        <v>527.07600000000014</v>
      </c>
      <c r="F3097" s="5">
        <f>IF(B3097=0,0,B3097*LABOR_HRS_WK_CAR*SEASON_WEEKS*(1+DIM_PCT_CAR)^B3097)</f>
        <v>651.73417492414933</v>
      </c>
      <c r="G3097" s="5">
        <f>IF(C3097=0,0,C3097*LABOR_HRS_WK_MES*SEASON_WEEKS*(1+DIM_PCT_MES)^C3097)</f>
        <v>1455.139134447498</v>
      </c>
      <c r="H3097" s="5">
        <f>E3097+F3097+G3097</f>
        <v>2633.9493093716474</v>
      </c>
      <c r="I3097" s="5">
        <f>MIN(H3097,FARMER_HRS)</f>
        <v>720</v>
      </c>
      <c r="J3097" s="5">
        <f>MAX(0,H3097-FARMER_HRS)</f>
        <v>1913.9493093716474</v>
      </c>
      <c r="K3097" s="2">
        <f>I3097*FARMER_RATE+J3097*TEMP_WORKER_RATE</f>
        <v>58228.286621035542</v>
      </c>
      <c r="L3097" s="2">
        <f>A3097*PRICE_TOM+B3097*PRICE_CAR+C3097*PRICE_MES</f>
        <v>131410</v>
      </c>
      <c r="M3097" s="2">
        <f>A3097*FERT_BED_TOM+B3097*FERT_BED_CAR+C3097*FERT_BED_MES</f>
        <v>31240</v>
      </c>
      <c r="N3097" s="6">
        <f>IF(AND(D3097&lt;=TOTAL_BEDS,J3097&lt;=TEMP_WORKER_MAX*TEMP_WORKER_HRS),1,0)</f>
        <v>1</v>
      </c>
      <c r="O3097" s="2">
        <f>L3097-M3097-K3097-FIXED_COSTS</f>
        <v>21941.713378964458</v>
      </c>
      <c r="P3097" s="2">
        <f>IF(N3097=1,O3097,"")</f>
        <v>21941.713378964458</v>
      </c>
    </row>
    <row r="3098">
      <c r="A3098" s="6">
        <v>4</v>
      </c>
      <c r="B3098" s="6">
        <v>15</v>
      </c>
      <c r="C3098" s="6">
        <v>25</v>
      </c>
      <c r="D3098" s="6">
        <f>A3098+B3098+C3098</f>
        <v>44</v>
      </c>
      <c r="E3098" s="5">
        <f>IF(A3098=0,0,A3098*LABOR_HRS_WK_TOM*SEASON_WEEKS*(1+DIM_PCT_TOM)^A3098)</f>
        <v>527.07600000000014</v>
      </c>
      <c r="F3098" s="5">
        <f>IF(B3098=0,0,B3098*LABOR_HRS_WK_CAR*SEASON_WEEKS*(1+DIM_PCT_CAR)^B3098)</f>
        <v>651.73417492414933</v>
      </c>
      <c r="G3098" s="5">
        <f>IF(C3098=0,0,C3098*LABOR_HRS_WK_MES*SEASON_WEEKS*(1+DIM_PCT_MES)^C3098)</f>
        <v>1534.7170558625955</v>
      </c>
      <c r="H3098" s="5">
        <f>E3098+F3098+G3098</f>
        <v>2713.5272307867453</v>
      </c>
      <c r="I3098" s="5">
        <f>MIN(H3098,FARMER_HRS)</f>
        <v>720</v>
      </c>
      <c r="J3098" s="5">
        <f>MAX(0,H3098-FARMER_HRS)</f>
        <v>1993.5272307867453</v>
      </c>
      <c r="K3098" s="2">
        <f>I3098*FARMER_RATE+J3098*TEMP_WORKER_RATE</f>
        <v>59609.847756714327</v>
      </c>
      <c r="L3098" s="2">
        <f>A3098*PRICE_TOM+B3098*PRICE_CAR+C3098*PRICE_MES</f>
        <v>134110</v>
      </c>
      <c r="M3098" s="2">
        <f>A3098*FERT_BED_TOM+B3098*FERT_BED_CAR+C3098*FERT_BED_MES</f>
        <v>32120</v>
      </c>
      <c r="N3098" s="6">
        <f>IF(AND(D3098&lt;=TOTAL_BEDS,J3098&lt;=TEMP_WORKER_MAX*TEMP_WORKER_HRS),1,0)</f>
        <v>1</v>
      </c>
      <c r="O3098" s="2">
        <f>L3098-M3098-K3098-FIXED_COSTS</f>
        <v>22380.152243285673</v>
      </c>
      <c r="P3098" s="2">
        <f>IF(N3098=1,O3098,"")</f>
        <v>22380.152243285673</v>
      </c>
    </row>
    <row r="3099">
      <c r="A3099" s="6">
        <v>4</v>
      </c>
      <c r="B3099" s="6">
        <v>15</v>
      </c>
      <c r="C3099" s="6">
        <v>26</v>
      </c>
      <c r="D3099" s="6">
        <f>A3099+B3099+C3099</f>
        <v>45</v>
      </c>
      <c r="E3099" s="5">
        <f>IF(A3099=0,0,A3099*LABOR_HRS_WK_TOM*SEASON_WEEKS*(1+DIM_PCT_TOM)^A3099)</f>
        <v>527.07600000000014</v>
      </c>
      <c r="F3099" s="5">
        <f>IF(B3099=0,0,B3099*LABOR_HRS_WK_CAR*SEASON_WEEKS*(1+DIM_PCT_CAR)^B3099)</f>
        <v>651.73417492414933</v>
      </c>
      <c r="G3099" s="5">
        <f>IF(C3099=0,0,C3099*LABOR_HRS_WK_MES*SEASON_WEEKS*(1+DIM_PCT_MES)^C3099)</f>
        <v>1616.0570598233128</v>
      </c>
      <c r="H3099" s="5">
        <f>E3099+F3099+G3099</f>
        <v>2794.8672347474621</v>
      </c>
      <c r="I3099" s="5">
        <f>MIN(H3099,FARMER_HRS)</f>
        <v>720</v>
      </c>
      <c r="J3099" s="5">
        <f>MAX(0,H3099-FARMER_HRS)</f>
        <v>2074.8672347474621</v>
      </c>
      <c r="K3099" s="2">
        <f>I3099*FARMER_RATE+J3099*TEMP_WORKER_RATE</f>
        <v>61022.00060325455</v>
      </c>
      <c r="L3099" s="2">
        <f>A3099*PRICE_TOM+B3099*PRICE_CAR+C3099*PRICE_MES</f>
        <v>136810</v>
      </c>
      <c r="M3099" s="2">
        <f>A3099*FERT_BED_TOM+B3099*FERT_BED_CAR+C3099*FERT_BED_MES</f>
        <v>33000</v>
      </c>
      <c r="N3099" s="6">
        <f>IF(AND(D3099&lt;=TOTAL_BEDS,J3099&lt;=TEMP_WORKER_MAX*TEMP_WORKER_HRS),1,0)</f>
        <v>1</v>
      </c>
      <c r="O3099" s="2">
        <f>L3099-M3099-K3099-FIXED_COSTS</f>
        <v>22787.99939674545</v>
      </c>
      <c r="P3099" s="2">
        <f>IF(N3099=1,O3099,"")</f>
        <v>22787.99939674545</v>
      </c>
    </row>
    <row r="3100">
      <c r="A3100" s="6">
        <v>4</v>
      </c>
      <c r="B3100" s="6">
        <v>15</v>
      </c>
      <c r="C3100" s="6">
        <v>27</v>
      </c>
      <c r="D3100" s="6">
        <f>A3100+B3100+C3100</f>
        <v>46</v>
      </c>
      <c r="E3100" s="5">
        <f>IF(A3100=0,0,A3100*LABOR_HRS_WK_TOM*SEASON_WEEKS*(1+DIM_PCT_TOM)^A3100)</f>
        <v>527.07600000000014</v>
      </c>
      <c r="F3100" s="5">
        <f>IF(B3100=0,0,B3100*LABOR_HRS_WK_CAR*SEASON_WEEKS*(1+DIM_PCT_CAR)^B3100)</f>
        <v>651.73417492414933</v>
      </c>
      <c r="G3100" s="5">
        <f>IF(C3100=0,0,C3100*LABOR_HRS_WK_MES*SEASON_WEEKS*(1+DIM_PCT_MES)^C3100)</f>
        <v>1699.19076434307</v>
      </c>
      <c r="H3100" s="5">
        <f>E3100+F3100+G3100</f>
        <v>2878.0009392672196</v>
      </c>
      <c r="I3100" s="5">
        <f>MIN(H3100,FARMER_HRS)</f>
        <v>720</v>
      </c>
      <c r="J3100" s="5">
        <f>MAX(0,H3100-FARMER_HRS)</f>
        <v>2158.0009392672196</v>
      </c>
      <c r="K3100" s="2">
        <f>I3100*FARMER_RATE+J3100*TEMP_WORKER_RATE</f>
        <v>62465.29408450034</v>
      </c>
      <c r="L3100" s="2">
        <f>A3100*PRICE_TOM+B3100*PRICE_CAR+C3100*PRICE_MES</f>
        <v>139510</v>
      </c>
      <c r="M3100" s="2">
        <f>A3100*FERT_BED_TOM+B3100*FERT_BED_CAR+C3100*FERT_BED_MES</f>
        <v>33880</v>
      </c>
      <c r="N3100" s="6">
        <f>IF(AND(D3100&lt;=TOTAL_BEDS,J3100&lt;=TEMP_WORKER_MAX*TEMP_WORKER_HRS),1,0)</f>
        <v>1</v>
      </c>
      <c r="O3100" s="2">
        <f>L3100-M3100-K3100-FIXED_COSTS</f>
        <v>23164.70591549966</v>
      </c>
      <c r="P3100" s="2">
        <f>IF(N3100=1,O3100,"")</f>
        <v>23164.70591549966</v>
      </c>
    </row>
    <row r="3101">
      <c r="A3101" s="6">
        <v>4</v>
      </c>
      <c r="B3101" s="6">
        <v>15</v>
      </c>
      <c r="C3101" s="6">
        <v>28</v>
      </c>
      <c r="D3101" s="6">
        <f>A3101+B3101+C3101</f>
        <v>47</v>
      </c>
      <c r="E3101" s="5">
        <f>IF(A3101=0,0,A3101*LABOR_HRS_WK_TOM*SEASON_WEEKS*(1+DIM_PCT_TOM)^A3101)</f>
        <v>527.07600000000014</v>
      </c>
      <c r="F3101" s="5">
        <f>IF(B3101=0,0,B3101*LABOR_HRS_WK_CAR*SEASON_WEEKS*(1+DIM_PCT_CAR)^B3101)</f>
        <v>651.73417492414933</v>
      </c>
      <c r="G3101" s="5">
        <f>IF(C3101=0,0,C3101*LABOR_HRS_WK_MES*SEASON_WEEKS*(1+DIM_PCT_MES)^C3101)</f>
        <v>1784.1503025602233</v>
      </c>
      <c r="H3101" s="5">
        <f>E3101+F3101+G3101</f>
        <v>2962.9604774843729</v>
      </c>
      <c r="I3101" s="5">
        <f>MIN(H3101,FARMER_HRS)</f>
        <v>720</v>
      </c>
      <c r="J3101" s="5">
        <f>MAX(0,H3101-FARMER_HRS)</f>
        <v>2242.9604774843729</v>
      </c>
      <c r="K3101" s="2">
        <f>I3101*FARMER_RATE+J3101*TEMP_WORKER_RATE</f>
        <v>63940.286067437031</v>
      </c>
      <c r="L3101" s="2">
        <f>A3101*PRICE_TOM+B3101*PRICE_CAR+C3101*PRICE_MES</f>
        <v>142210</v>
      </c>
      <c r="M3101" s="2">
        <f>A3101*FERT_BED_TOM+B3101*FERT_BED_CAR+C3101*FERT_BED_MES</f>
        <v>34760</v>
      </c>
      <c r="N3101" s="6">
        <f>IF(AND(D3101&lt;=TOTAL_BEDS,J3101&lt;=TEMP_WORKER_MAX*TEMP_WORKER_HRS),1,0)</f>
        <v>1</v>
      </c>
      <c r="O3101" s="2">
        <f>L3101-M3101-K3101-FIXED_COSTS</f>
        <v>23509.713932562969</v>
      </c>
      <c r="P3101" s="2">
        <f>IF(N3101=1,O3101,"")</f>
        <v>23509.713932562969</v>
      </c>
    </row>
    <row r="3102">
      <c r="A3102" s="6">
        <v>4</v>
      </c>
      <c r="B3102" s="6">
        <v>15</v>
      </c>
      <c r="C3102" s="6">
        <v>29</v>
      </c>
      <c r="D3102" s="6">
        <f>A3102+B3102+C3102</f>
        <v>48</v>
      </c>
      <c r="E3102" s="5">
        <f>IF(A3102=0,0,A3102*LABOR_HRS_WK_TOM*SEASON_WEEKS*(1+DIM_PCT_TOM)^A3102)</f>
        <v>527.07600000000014</v>
      </c>
      <c r="F3102" s="5">
        <f>IF(B3102=0,0,B3102*LABOR_HRS_WK_CAR*SEASON_WEEKS*(1+DIM_PCT_CAR)^B3102)</f>
        <v>651.73417492414933</v>
      </c>
      <c r="G3102" s="5">
        <f>IF(C3102=0,0,C3102*LABOR_HRS_WK_MES*SEASON_WEEKS*(1+DIM_PCT_MES)^C3102)</f>
        <v>1870.9683306758766</v>
      </c>
      <c r="H3102" s="5">
        <f>E3102+F3102+G3102</f>
        <v>3049.7785056000262</v>
      </c>
      <c r="I3102" s="5">
        <f>MIN(H3102,FARMER_HRS)</f>
        <v>720</v>
      </c>
      <c r="J3102" s="5">
        <f>MAX(0,H3102-FARMER_HRS)</f>
        <v>2329.7785056000262</v>
      </c>
      <c r="K3102" s="2">
        <f>I3102*FARMER_RATE+J3102*TEMP_WORKER_RATE</f>
        <v>65447.543500000451</v>
      </c>
      <c r="L3102" s="2">
        <f>A3102*PRICE_TOM+B3102*PRICE_CAR+C3102*PRICE_MES</f>
        <v>144910</v>
      </c>
      <c r="M3102" s="2">
        <f>A3102*FERT_BED_TOM+B3102*FERT_BED_CAR+C3102*FERT_BED_MES</f>
        <v>35640</v>
      </c>
      <c r="N3102" s="6">
        <f>IF(AND(D3102&lt;=TOTAL_BEDS,J3102&lt;=TEMP_WORKER_MAX*TEMP_WORKER_HRS),1,0)</f>
        <v>1</v>
      </c>
      <c r="O3102" s="2">
        <f>L3102-M3102-K3102-FIXED_COSTS</f>
        <v>23822.456499999549</v>
      </c>
      <c r="P3102" s="2">
        <f>IF(N3102=1,O3102,"")</f>
        <v>23822.456499999549</v>
      </c>
    </row>
    <row r="3103">
      <c r="A3103" s="6">
        <v>4</v>
      </c>
      <c r="B3103" s="6">
        <v>15</v>
      </c>
      <c r="C3103" s="6">
        <v>30</v>
      </c>
      <c r="D3103" s="6">
        <f>A3103+B3103+C3103</f>
        <v>49</v>
      </c>
      <c r="E3103" s="5">
        <f>IF(A3103=0,0,A3103*LABOR_HRS_WK_TOM*SEASON_WEEKS*(1+DIM_PCT_TOM)^A3103)</f>
        <v>527.07600000000014</v>
      </c>
      <c r="F3103" s="5">
        <f>IF(B3103=0,0,B3103*LABOR_HRS_WK_CAR*SEASON_WEEKS*(1+DIM_PCT_CAR)^B3103)</f>
        <v>651.73417492414933</v>
      </c>
      <c r="G3103" s="5">
        <f>IF(C3103=0,0,C3103*LABOR_HRS_WK_MES*SEASON_WEEKS*(1+DIM_PCT_MES)^C3103)</f>
        <v>1959.6780360096466</v>
      </c>
      <c r="H3103" s="5">
        <f>E3103+F3103+G3103</f>
        <v>3138.4882109337959</v>
      </c>
      <c r="I3103" s="5">
        <f>MIN(H3103,FARMER_HRS)</f>
        <v>720</v>
      </c>
      <c r="J3103" s="5">
        <f>MAX(0,H3103-FARMER_HRS)</f>
        <v>2418.4882109337959</v>
      </c>
      <c r="K3103" s="2">
        <f>I3103*FARMER_RATE+J3103*TEMP_WORKER_RATE</f>
        <v>66987.642550933961</v>
      </c>
      <c r="L3103" s="2">
        <f>A3103*PRICE_TOM+B3103*PRICE_CAR+C3103*PRICE_MES</f>
        <v>147610</v>
      </c>
      <c r="M3103" s="2">
        <f>A3103*FERT_BED_TOM+B3103*FERT_BED_CAR+C3103*FERT_BED_MES</f>
        <v>36520</v>
      </c>
      <c r="N3103" s="6">
        <f>IF(AND(D3103&lt;=TOTAL_BEDS,J3103&lt;=TEMP_WORKER_MAX*TEMP_WORKER_HRS),1,0)</f>
        <v>1</v>
      </c>
      <c r="O3103" s="2">
        <f>L3103-M3103-K3103-FIXED_COSTS</f>
        <v>24102.357449066039</v>
      </c>
      <c r="P3103" s="2">
        <f>IF(N3103=1,O3103,"")</f>
        <v>24102.357449066039</v>
      </c>
    </row>
    <row r="3104">
      <c r="A3104" s="6">
        <v>4</v>
      </c>
      <c r="B3104" s="6">
        <v>16</v>
      </c>
      <c r="C3104" s="6">
        <v>0</v>
      </c>
      <c r="D3104" s="6">
        <f>A3104+B3104+C3104</f>
        <v>20</v>
      </c>
      <c r="E3104" s="5">
        <f>IF(A3104=0,0,A3104*LABOR_HRS_WK_TOM*SEASON_WEEKS*(1+DIM_PCT_TOM)^A3104)</f>
        <v>527.07600000000014</v>
      </c>
      <c r="F3104" s="5">
        <f>IF(B3104=0,0,B3104*LABOR_HRS_WK_CAR*SEASON_WEEKS*(1+DIM_PCT_CAR)^B3104)</f>
        <v>712.56269791706984</v>
      </c>
      <c r="G3104" s="5">
        <f>IF(C3104=0,0,C3104*LABOR_HRS_WK_MES*SEASON_WEEKS*(1+DIM_PCT_MES)^C3104)</f>
        <v>0</v>
      </c>
      <c r="H3104" s="5">
        <f>E3104+F3104+G3104</f>
        <v>1239.63869791707</v>
      </c>
      <c r="I3104" s="5">
        <f>MIN(H3104,FARMER_HRS)</f>
        <v>720</v>
      </c>
      <c r="J3104" s="5">
        <f>MAX(0,H3104-FARMER_HRS)</f>
        <v>519.63869791707</v>
      </c>
      <c r="K3104" s="2">
        <f>I3104*FARMER_RATE+J3104*TEMP_WORKER_RATE</f>
        <v>34021.505172171353</v>
      </c>
      <c r="L3104" s="2">
        <f>A3104*PRICE_TOM+B3104*PRICE_CAR+C3104*PRICE_MES</f>
        <v>68704</v>
      </c>
      <c r="M3104" s="2">
        <f>A3104*FERT_BED_TOM+B3104*FERT_BED_CAR+C3104*FERT_BED_MES</f>
        <v>10560</v>
      </c>
      <c r="N3104" s="6">
        <f>IF(AND(D3104&lt;=TOTAL_BEDS,J3104&lt;=TEMP_WORKER_MAX*TEMP_WORKER_HRS),1,0)</f>
        <v>1</v>
      </c>
      <c r="O3104" s="2">
        <f>L3104-M3104-K3104-FIXED_COSTS</f>
        <v>4122.4948278286465</v>
      </c>
      <c r="P3104" s="2">
        <f>IF(N3104=1,O3104,"")</f>
        <v>4122.4948278286465</v>
      </c>
    </row>
    <row r="3105">
      <c r="A3105" s="6">
        <v>4</v>
      </c>
      <c r="B3105" s="6">
        <v>16</v>
      </c>
      <c r="C3105" s="6">
        <v>1</v>
      </c>
      <c r="D3105" s="6">
        <f>A3105+B3105+C3105</f>
        <v>21</v>
      </c>
      <c r="E3105" s="5">
        <f>IF(A3105=0,0,A3105*LABOR_HRS_WK_TOM*SEASON_WEEKS*(1+DIM_PCT_TOM)^A3105)</f>
        <v>527.07600000000014</v>
      </c>
      <c r="F3105" s="5">
        <f>IF(B3105=0,0,B3105*LABOR_HRS_WK_CAR*SEASON_WEEKS*(1+DIM_PCT_CAR)^B3105)</f>
        <v>712.56269791706984</v>
      </c>
      <c r="G3105" s="5">
        <f>IF(C3105=0,0,C3105*LABOR_HRS_WK_MES*SEASON_WEEKS*(1+DIM_PCT_MES)^C3105)</f>
        <v>45.5625</v>
      </c>
      <c r="H3105" s="5">
        <f>E3105+F3105+G3105</f>
        <v>1285.20119791707</v>
      </c>
      <c r="I3105" s="5">
        <f>MIN(H3105,FARMER_HRS)</f>
        <v>720</v>
      </c>
      <c r="J3105" s="5">
        <f>MAX(0,H3105-FARMER_HRS)</f>
        <v>565.20119791707</v>
      </c>
      <c r="K3105" s="2">
        <f>I3105*FARMER_RATE+J3105*TEMP_WORKER_RATE</f>
        <v>34812.520797171353</v>
      </c>
      <c r="L3105" s="2">
        <f>A3105*PRICE_TOM+B3105*PRICE_CAR+C3105*PRICE_MES</f>
        <v>71404</v>
      </c>
      <c r="M3105" s="2">
        <f>A3105*FERT_BED_TOM+B3105*FERT_BED_CAR+C3105*FERT_BED_MES</f>
        <v>11440</v>
      </c>
      <c r="N3105" s="6">
        <f>IF(AND(D3105&lt;=TOTAL_BEDS,J3105&lt;=TEMP_WORKER_MAX*TEMP_WORKER_HRS),1,0)</f>
        <v>1</v>
      </c>
      <c r="O3105" s="2">
        <f>L3105-M3105-K3105-FIXED_COSTS</f>
        <v>5151.4792028286465</v>
      </c>
      <c r="P3105" s="2">
        <f>IF(N3105=1,O3105,"")</f>
        <v>5151.4792028286465</v>
      </c>
    </row>
    <row r="3106">
      <c r="A3106" s="6">
        <v>4</v>
      </c>
      <c r="B3106" s="6">
        <v>16</v>
      </c>
      <c r="C3106" s="6">
        <v>2</v>
      </c>
      <c r="D3106" s="6">
        <f>A3106+B3106+C3106</f>
        <v>22</v>
      </c>
      <c r="E3106" s="5">
        <f>IF(A3106=0,0,A3106*LABOR_HRS_WK_TOM*SEASON_WEEKS*(1+DIM_PCT_TOM)^A3106)</f>
        <v>527.07600000000014</v>
      </c>
      <c r="F3106" s="5">
        <f>IF(B3106=0,0,B3106*LABOR_HRS_WK_CAR*SEASON_WEEKS*(1+DIM_PCT_CAR)^B3106)</f>
        <v>712.56269791706984</v>
      </c>
      <c r="G3106" s="5">
        <f>IF(C3106=0,0,C3106*LABOR_HRS_WK_MES*SEASON_WEEKS*(1+DIM_PCT_MES)^C3106)</f>
        <v>92.2640625</v>
      </c>
      <c r="H3106" s="5">
        <f>E3106+F3106+G3106</f>
        <v>1331.9027604170699</v>
      </c>
      <c r="I3106" s="5">
        <f>MIN(H3106,FARMER_HRS)</f>
        <v>720</v>
      </c>
      <c r="J3106" s="5">
        <f>MAX(0,H3106-FARMER_HRS)</f>
        <v>611.90276041706989</v>
      </c>
      <c r="K3106" s="2">
        <f>I3106*FARMER_RATE+J3106*TEMP_WORKER_RATE</f>
        <v>35623.311812796353</v>
      </c>
      <c r="L3106" s="2">
        <f>A3106*PRICE_TOM+B3106*PRICE_CAR+C3106*PRICE_MES</f>
        <v>74104</v>
      </c>
      <c r="M3106" s="2">
        <f>A3106*FERT_BED_TOM+B3106*FERT_BED_CAR+C3106*FERT_BED_MES</f>
        <v>12320</v>
      </c>
      <c r="N3106" s="6">
        <f>IF(AND(D3106&lt;=TOTAL_BEDS,J3106&lt;=TEMP_WORKER_MAX*TEMP_WORKER_HRS),1,0)</f>
        <v>1</v>
      </c>
      <c r="O3106" s="2">
        <f>L3106-M3106-K3106-FIXED_COSTS</f>
        <v>6160.6881872036465</v>
      </c>
      <c r="P3106" s="2">
        <f>IF(N3106=1,O3106,"")</f>
        <v>6160.6881872036465</v>
      </c>
    </row>
    <row r="3107">
      <c r="A3107" s="6">
        <v>4</v>
      </c>
      <c r="B3107" s="6">
        <v>16</v>
      </c>
      <c r="C3107" s="6">
        <v>3</v>
      </c>
      <c r="D3107" s="6">
        <f>A3107+B3107+C3107</f>
        <v>23</v>
      </c>
      <c r="E3107" s="5">
        <f>IF(A3107=0,0,A3107*LABOR_HRS_WK_TOM*SEASON_WEEKS*(1+DIM_PCT_TOM)^A3107)</f>
        <v>527.07600000000014</v>
      </c>
      <c r="F3107" s="5">
        <f>IF(B3107=0,0,B3107*LABOR_HRS_WK_CAR*SEASON_WEEKS*(1+DIM_PCT_CAR)^B3107)</f>
        <v>712.56269791706984</v>
      </c>
      <c r="G3107" s="5">
        <f>IF(C3107=0,0,C3107*LABOR_HRS_WK_MES*SEASON_WEEKS*(1+DIM_PCT_MES)^C3107)</f>
        <v>140.12604492187498</v>
      </c>
      <c r="H3107" s="5">
        <f>E3107+F3107+G3107</f>
        <v>1379.764742838945</v>
      </c>
      <c r="I3107" s="5">
        <f>MIN(H3107,FARMER_HRS)</f>
        <v>720</v>
      </c>
      <c r="J3107" s="5">
        <f>MAX(0,H3107-FARMER_HRS)</f>
        <v>659.764742838945</v>
      </c>
      <c r="K3107" s="2">
        <f>I3107*FARMER_RATE+J3107*TEMP_WORKER_RATE</f>
        <v>36454.249007620572</v>
      </c>
      <c r="L3107" s="2">
        <f>A3107*PRICE_TOM+B3107*PRICE_CAR+C3107*PRICE_MES</f>
        <v>76804</v>
      </c>
      <c r="M3107" s="2">
        <f>A3107*FERT_BED_TOM+B3107*FERT_BED_CAR+C3107*FERT_BED_MES</f>
        <v>13200</v>
      </c>
      <c r="N3107" s="6">
        <f>IF(AND(D3107&lt;=TOTAL_BEDS,J3107&lt;=TEMP_WORKER_MAX*TEMP_WORKER_HRS),1,0)</f>
        <v>1</v>
      </c>
      <c r="O3107" s="2">
        <f>L3107-M3107-K3107-FIXED_COSTS</f>
        <v>7149.7509923794278</v>
      </c>
      <c r="P3107" s="2">
        <f>IF(N3107=1,O3107,"")</f>
        <v>7149.7509923794278</v>
      </c>
    </row>
    <row r="3108">
      <c r="A3108" s="6">
        <v>4</v>
      </c>
      <c r="B3108" s="6">
        <v>16</v>
      </c>
      <c r="C3108" s="6">
        <v>4</v>
      </c>
      <c r="D3108" s="6">
        <f>A3108+B3108+C3108</f>
        <v>24</v>
      </c>
      <c r="E3108" s="5">
        <f>IF(A3108=0,0,A3108*LABOR_HRS_WK_TOM*SEASON_WEEKS*(1+DIM_PCT_TOM)^A3108)</f>
        <v>527.07600000000014</v>
      </c>
      <c r="F3108" s="5">
        <f>IF(B3108=0,0,B3108*LABOR_HRS_WK_CAR*SEASON_WEEKS*(1+DIM_PCT_CAR)^B3108)</f>
        <v>712.56269791706984</v>
      </c>
      <c r="G3108" s="5">
        <f>IF(C3108=0,0,C3108*LABOR_HRS_WK_MES*SEASON_WEEKS*(1+DIM_PCT_MES)^C3108)</f>
        <v>189.17016064453119</v>
      </c>
      <c r="H3108" s="5">
        <f>E3108+F3108+G3108</f>
        <v>1428.8088585616013</v>
      </c>
      <c r="I3108" s="5">
        <f>MIN(H3108,FARMER_HRS)</f>
        <v>720</v>
      </c>
      <c r="J3108" s="5">
        <f>MAX(0,H3108-FARMER_HRS)</f>
        <v>708.80885856160126</v>
      </c>
      <c r="K3108" s="2">
        <f>I3108*FARMER_RATE+J3108*TEMP_WORKER_RATE</f>
        <v>37305.7093500278</v>
      </c>
      <c r="L3108" s="2">
        <f>A3108*PRICE_TOM+B3108*PRICE_CAR+C3108*PRICE_MES</f>
        <v>79504</v>
      </c>
      <c r="M3108" s="2">
        <f>A3108*FERT_BED_TOM+B3108*FERT_BED_CAR+C3108*FERT_BED_MES</f>
        <v>14080</v>
      </c>
      <c r="N3108" s="6">
        <f>IF(AND(D3108&lt;=TOTAL_BEDS,J3108&lt;=TEMP_WORKER_MAX*TEMP_WORKER_HRS),1,0)</f>
        <v>1</v>
      </c>
      <c r="O3108" s="2">
        <f>L3108-M3108-K3108-FIXED_COSTS</f>
        <v>8118.2906499722012</v>
      </c>
      <c r="P3108" s="2">
        <f>IF(N3108=1,O3108,"")</f>
        <v>8118.2906499722012</v>
      </c>
    </row>
    <row r="3109">
      <c r="A3109" s="6">
        <v>4</v>
      </c>
      <c r="B3109" s="6">
        <v>16</v>
      </c>
      <c r="C3109" s="6">
        <v>5</v>
      </c>
      <c r="D3109" s="6">
        <f>A3109+B3109+C3109</f>
        <v>25</v>
      </c>
      <c r="E3109" s="5">
        <f>IF(A3109=0,0,A3109*LABOR_HRS_WK_TOM*SEASON_WEEKS*(1+DIM_PCT_TOM)^A3109)</f>
        <v>527.07600000000014</v>
      </c>
      <c r="F3109" s="5">
        <f>IF(B3109=0,0,B3109*LABOR_HRS_WK_CAR*SEASON_WEEKS*(1+DIM_PCT_CAR)^B3109)</f>
        <v>712.56269791706984</v>
      </c>
      <c r="G3109" s="5">
        <f>IF(C3109=0,0,C3109*LABOR_HRS_WK_MES*SEASON_WEEKS*(1+DIM_PCT_MES)^C3109)</f>
        <v>239.41848456573481</v>
      </c>
      <c r="H3109" s="5">
        <f>E3109+F3109+G3109</f>
        <v>1479.0571824828048</v>
      </c>
      <c r="I3109" s="5">
        <f>MIN(H3109,FARMER_HRS)</f>
        <v>720</v>
      </c>
      <c r="J3109" s="5">
        <f>MAX(0,H3109-FARMER_HRS)</f>
        <v>759.05718248280482</v>
      </c>
      <c r="K3109" s="2">
        <f>I3109*FARMER_RATE+J3109*TEMP_WORKER_RATE</f>
        <v>38178.076084770917</v>
      </c>
      <c r="L3109" s="2">
        <f>A3109*PRICE_TOM+B3109*PRICE_CAR+C3109*PRICE_MES</f>
        <v>82204</v>
      </c>
      <c r="M3109" s="2">
        <f>A3109*FERT_BED_TOM+B3109*FERT_BED_CAR+C3109*FERT_BED_MES</f>
        <v>14960</v>
      </c>
      <c r="N3109" s="6">
        <f>IF(AND(D3109&lt;=TOTAL_BEDS,J3109&lt;=TEMP_WORKER_MAX*TEMP_WORKER_HRS),1,0)</f>
        <v>1</v>
      </c>
      <c r="O3109" s="2">
        <f>L3109-M3109-K3109-FIXED_COSTS</f>
        <v>9065.9239152290829</v>
      </c>
      <c r="P3109" s="2">
        <f>IF(N3109=1,O3109,"")</f>
        <v>9065.9239152290829</v>
      </c>
    </row>
    <row r="3110">
      <c r="A3110" s="6">
        <v>4</v>
      </c>
      <c r="B3110" s="6">
        <v>16</v>
      </c>
      <c r="C3110" s="6">
        <v>6</v>
      </c>
      <c r="D3110" s="6">
        <f>A3110+B3110+C3110</f>
        <v>26</v>
      </c>
      <c r="E3110" s="5">
        <f>IF(A3110=0,0,A3110*LABOR_HRS_WK_TOM*SEASON_WEEKS*(1+DIM_PCT_TOM)^A3110)</f>
        <v>527.07600000000014</v>
      </c>
      <c r="F3110" s="5">
        <f>IF(B3110=0,0,B3110*LABOR_HRS_WK_CAR*SEASON_WEEKS*(1+DIM_PCT_CAR)^B3110)</f>
        <v>712.56269791706984</v>
      </c>
      <c r="G3110" s="5">
        <f>IF(C3110=0,0,C3110*LABOR_HRS_WK_MES*SEASON_WEEKS*(1+DIM_PCT_MES)^C3110)</f>
        <v>290.89345874736773</v>
      </c>
      <c r="H3110" s="5">
        <f>E3110+F3110+G3110</f>
        <v>1530.5321566644377</v>
      </c>
      <c r="I3110" s="5">
        <f>MIN(H3110,FARMER_HRS)</f>
        <v>720</v>
      </c>
      <c r="J3110" s="5">
        <f>MAX(0,H3110-FARMER_HRS)</f>
        <v>810.53215666443771</v>
      </c>
      <c r="K3110" s="2">
        <f>I3110*FARMER_RATE+J3110*TEMP_WORKER_RATE</f>
        <v>39071.738830979819</v>
      </c>
      <c r="L3110" s="2">
        <f>A3110*PRICE_TOM+B3110*PRICE_CAR+C3110*PRICE_MES</f>
        <v>84904</v>
      </c>
      <c r="M3110" s="2">
        <f>A3110*FERT_BED_TOM+B3110*FERT_BED_CAR+C3110*FERT_BED_MES</f>
        <v>15840</v>
      </c>
      <c r="N3110" s="6">
        <f>IF(AND(D3110&lt;=TOTAL_BEDS,J3110&lt;=TEMP_WORKER_MAX*TEMP_WORKER_HRS),1,0)</f>
        <v>1</v>
      </c>
      <c r="O3110" s="2">
        <f>L3110-M3110-K3110-FIXED_COSTS</f>
        <v>9992.2611690201811</v>
      </c>
      <c r="P3110" s="2">
        <f>IF(N3110=1,O3110,"")</f>
        <v>9992.2611690201811</v>
      </c>
    </row>
    <row r="3111">
      <c r="A3111" s="6">
        <v>4</v>
      </c>
      <c r="B3111" s="6">
        <v>16</v>
      </c>
      <c r="C3111" s="6">
        <v>7</v>
      </c>
      <c r="D3111" s="6">
        <f>A3111+B3111+C3111</f>
        <v>27</v>
      </c>
      <c r="E3111" s="5">
        <f>IF(A3111=0,0,A3111*LABOR_HRS_WK_TOM*SEASON_WEEKS*(1+DIM_PCT_TOM)^A3111)</f>
        <v>527.07600000000014</v>
      </c>
      <c r="F3111" s="5">
        <f>IF(B3111=0,0,B3111*LABOR_HRS_WK_CAR*SEASON_WEEKS*(1+DIM_PCT_CAR)^B3111)</f>
        <v>712.56269791706984</v>
      </c>
      <c r="G3111" s="5">
        <f>IF(C3111=0,0,C3111*LABOR_HRS_WK_MES*SEASON_WEEKS*(1+DIM_PCT_MES)^C3111)</f>
        <v>343.61789814532818</v>
      </c>
      <c r="H3111" s="5">
        <f>E3111+F3111+G3111</f>
        <v>1583.2565960623981</v>
      </c>
      <c r="I3111" s="5">
        <f>MIN(H3111,FARMER_HRS)</f>
        <v>720</v>
      </c>
      <c r="J3111" s="5">
        <f>MAX(0,H3111-FARMER_HRS)</f>
        <v>863.2565960623981</v>
      </c>
      <c r="K3111" s="2">
        <f>I3111*FARMER_RATE+J3111*TEMP_WORKER_RATE</f>
        <v>39987.093681638857</v>
      </c>
      <c r="L3111" s="2">
        <f>A3111*PRICE_TOM+B3111*PRICE_CAR+C3111*PRICE_MES</f>
        <v>87604</v>
      </c>
      <c r="M3111" s="2">
        <f>A3111*FERT_BED_TOM+B3111*FERT_BED_CAR+C3111*FERT_BED_MES</f>
        <v>16720</v>
      </c>
      <c r="N3111" s="6">
        <f>IF(AND(D3111&lt;=TOTAL_BEDS,J3111&lt;=TEMP_WORKER_MAX*TEMP_WORKER_HRS),1,0)</f>
        <v>1</v>
      </c>
      <c r="O3111" s="2">
        <f>L3111-M3111-K3111-FIXED_COSTS</f>
        <v>10896.906318361143</v>
      </c>
      <c r="P3111" s="2">
        <f>IF(N3111=1,O3111,"")</f>
        <v>10896.906318361143</v>
      </c>
    </row>
    <row r="3112">
      <c r="A3112" s="6">
        <v>4</v>
      </c>
      <c r="B3112" s="6">
        <v>16</v>
      </c>
      <c r="C3112" s="6">
        <v>8</v>
      </c>
      <c r="D3112" s="6">
        <f>A3112+B3112+C3112</f>
        <v>28</v>
      </c>
      <c r="E3112" s="5">
        <f>IF(A3112=0,0,A3112*LABOR_HRS_WK_TOM*SEASON_WEEKS*(1+DIM_PCT_TOM)^A3112)</f>
        <v>527.07600000000014</v>
      </c>
      <c r="F3112" s="5">
        <f>IF(B3112=0,0,B3112*LABOR_HRS_WK_CAR*SEASON_WEEKS*(1+DIM_PCT_CAR)^B3112)</f>
        <v>712.56269791706984</v>
      </c>
      <c r="G3112" s="5">
        <f>IF(C3112=0,0,C3112*LABOR_HRS_WK_MES*SEASON_WEEKS*(1+DIM_PCT_MES)^C3112)</f>
        <v>397.61499642530833</v>
      </c>
      <c r="H3112" s="5">
        <f>E3112+F3112+G3112</f>
        <v>1637.2536943423784</v>
      </c>
      <c r="I3112" s="5">
        <f>MIN(H3112,FARMER_HRS)</f>
        <v>720</v>
      </c>
      <c r="J3112" s="5">
        <f>MAX(0,H3112-FARMER_HRS)</f>
        <v>917.25369434237837</v>
      </c>
      <c r="K3112" s="2">
        <f>I3112*FARMER_RATE+J3112*TEMP_WORKER_RATE</f>
        <v>40924.543304555176</v>
      </c>
      <c r="L3112" s="2">
        <f>A3112*PRICE_TOM+B3112*PRICE_CAR+C3112*PRICE_MES</f>
        <v>90304</v>
      </c>
      <c r="M3112" s="2">
        <f>A3112*FERT_BED_TOM+B3112*FERT_BED_CAR+C3112*FERT_BED_MES</f>
        <v>17600</v>
      </c>
      <c r="N3112" s="6">
        <f>IF(AND(D3112&lt;=TOTAL_BEDS,J3112&lt;=TEMP_WORKER_MAX*TEMP_WORKER_HRS),1,0)</f>
        <v>1</v>
      </c>
      <c r="O3112" s="2">
        <f>L3112-M3112-K3112-FIXED_COSTS</f>
        <v>11779.456695444824</v>
      </c>
      <c r="P3112" s="2">
        <f>IF(N3112=1,O3112,"")</f>
        <v>11779.456695444824</v>
      </c>
    </row>
    <row r="3113">
      <c r="A3113" s="6">
        <v>4</v>
      </c>
      <c r="B3113" s="6">
        <v>16</v>
      </c>
      <c r="C3113" s="6">
        <v>9</v>
      </c>
      <c r="D3113" s="6">
        <f>A3113+B3113+C3113</f>
        <v>29</v>
      </c>
      <c r="E3113" s="5">
        <f>IF(A3113=0,0,A3113*LABOR_HRS_WK_TOM*SEASON_WEEKS*(1+DIM_PCT_TOM)^A3113)</f>
        <v>527.07600000000014</v>
      </c>
      <c r="F3113" s="5">
        <f>IF(B3113=0,0,B3113*LABOR_HRS_WK_CAR*SEASON_WEEKS*(1+DIM_PCT_CAR)^B3113)</f>
        <v>712.56269791706984</v>
      </c>
      <c r="G3113" s="5">
        <f>IF(C3113=0,0,C3113*LABOR_HRS_WK_MES*SEASON_WEEKS*(1+DIM_PCT_MES)^C3113)</f>
        <v>452.90833186570273</v>
      </c>
      <c r="H3113" s="5">
        <f>E3113+F3113+G3113</f>
        <v>1692.5470297827728</v>
      </c>
      <c r="I3113" s="5">
        <f>MIN(H3113,FARMER_HRS)</f>
        <v>720</v>
      </c>
      <c r="J3113" s="5">
        <f>MAX(0,H3113-FARMER_HRS)</f>
        <v>972.54702978277282</v>
      </c>
      <c r="K3113" s="2">
        <f>I3113*FARMER_RATE+J3113*TEMP_WORKER_RATE</f>
        <v>41884.497044839809</v>
      </c>
      <c r="L3113" s="2">
        <f>A3113*PRICE_TOM+B3113*PRICE_CAR+C3113*PRICE_MES</f>
        <v>93004</v>
      </c>
      <c r="M3113" s="2">
        <f>A3113*FERT_BED_TOM+B3113*FERT_BED_CAR+C3113*FERT_BED_MES</f>
        <v>18480</v>
      </c>
      <c r="N3113" s="6">
        <f>IF(AND(D3113&lt;=TOTAL_BEDS,J3113&lt;=TEMP_WORKER_MAX*TEMP_WORKER_HRS),1,0)</f>
        <v>1</v>
      </c>
      <c r="O3113" s="2">
        <f>L3113-M3113-K3113-FIXED_COSTS</f>
        <v>12639.502955160191</v>
      </c>
      <c r="P3113" s="2">
        <f>IF(N3113=1,O3113,"")</f>
        <v>12639.502955160191</v>
      </c>
    </row>
    <row r="3114">
      <c r="A3114" s="6">
        <v>4</v>
      </c>
      <c r="B3114" s="6">
        <v>16</v>
      </c>
      <c r="C3114" s="6">
        <v>10</v>
      </c>
      <c r="D3114" s="6">
        <f>A3114+B3114+C3114</f>
        <v>30</v>
      </c>
      <c r="E3114" s="5">
        <f>IF(A3114=0,0,A3114*LABOR_HRS_WK_TOM*SEASON_WEEKS*(1+DIM_PCT_TOM)^A3114)</f>
        <v>527.07600000000014</v>
      </c>
      <c r="F3114" s="5">
        <f>IF(B3114=0,0,B3114*LABOR_HRS_WK_CAR*SEASON_WEEKS*(1+DIM_PCT_CAR)^B3114)</f>
        <v>712.56269791706984</v>
      </c>
      <c r="G3114" s="5">
        <f>IF(C3114=0,0,C3114*LABOR_HRS_WK_MES*SEASON_WEEKS*(1+DIM_PCT_MES)^C3114)</f>
        <v>509.52187334891551</v>
      </c>
      <c r="H3114" s="5">
        <f>E3114+F3114+G3114</f>
        <v>1749.1605712659855</v>
      </c>
      <c r="I3114" s="5">
        <f>MIN(H3114,FARMER_HRS)</f>
        <v>720</v>
      </c>
      <c r="J3114" s="5">
        <f>MAX(0,H3114-FARMER_HRS)</f>
        <v>1029.1605712659855</v>
      </c>
      <c r="K3114" s="2">
        <f>I3114*FARMER_RATE+J3114*TEMP_WORKER_RATE</f>
        <v>42867.371028923357</v>
      </c>
      <c r="L3114" s="2">
        <f>A3114*PRICE_TOM+B3114*PRICE_CAR+C3114*PRICE_MES</f>
        <v>95704</v>
      </c>
      <c r="M3114" s="2">
        <f>A3114*FERT_BED_TOM+B3114*FERT_BED_CAR+C3114*FERT_BED_MES</f>
        <v>19360</v>
      </c>
      <c r="N3114" s="6">
        <f>IF(AND(D3114&lt;=TOTAL_BEDS,J3114&lt;=TEMP_WORKER_MAX*TEMP_WORKER_HRS),1,0)</f>
        <v>1</v>
      </c>
      <c r="O3114" s="2">
        <f>L3114-M3114-K3114-FIXED_COSTS</f>
        <v>13476.628971076643</v>
      </c>
      <c r="P3114" s="2">
        <f>IF(N3114=1,O3114,"")</f>
        <v>13476.628971076643</v>
      </c>
    </row>
    <row r="3115">
      <c r="A3115" s="6">
        <v>4</v>
      </c>
      <c r="B3115" s="6">
        <v>16</v>
      </c>
      <c r="C3115" s="6">
        <v>11</v>
      </c>
      <c r="D3115" s="6">
        <f>A3115+B3115+C3115</f>
        <v>31</v>
      </c>
      <c r="E3115" s="5">
        <f>IF(A3115=0,0,A3115*LABOR_HRS_WK_TOM*SEASON_WEEKS*(1+DIM_PCT_TOM)^A3115)</f>
        <v>527.07600000000014</v>
      </c>
      <c r="F3115" s="5">
        <f>IF(B3115=0,0,B3115*LABOR_HRS_WK_CAR*SEASON_WEEKS*(1+DIM_PCT_CAR)^B3115)</f>
        <v>712.56269791706984</v>
      </c>
      <c r="G3115" s="5">
        <f>IF(C3115=0,0,C3115*LABOR_HRS_WK_MES*SEASON_WEEKS*(1+DIM_PCT_MES)^C3115)</f>
        <v>567.47998644235463</v>
      </c>
      <c r="H3115" s="5">
        <f>E3115+F3115+G3115</f>
        <v>1807.1186843594246</v>
      </c>
      <c r="I3115" s="5">
        <f>MIN(H3115,FARMER_HRS)</f>
        <v>720</v>
      </c>
      <c r="J3115" s="5">
        <f>MAX(0,H3115-FARMER_HRS)</f>
        <v>1087.1186843594246</v>
      </c>
      <c r="K3115" s="2">
        <f>I3115*FARMER_RATE+J3115*TEMP_WORKER_RATE</f>
        <v>43873.588270128894</v>
      </c>
      <c r="L3115" s="2">
        <f>A3115*PRICE_TOM+B3115*PRICE_CAR+C3115*PRICE_MES</f>
        <v>98404</v>
      </c>
      <c r="M3115" s="2">
        <f>A3115*FERT_BED_TOM+B3115*FERT_BED_CAR+C3115*FERT_BED_MES</f>
        <v>20240</v>
      </c>
      <c r="N3115" s="6">
        <f>IF(AND(D3115&lt;=TOTAL_BEDS,J3115&lt;=TEMP_WORKER_MAX*TEMP_WORKER_HRS),1,0)</f>
        <v>1</v>
      </c>
      <c r="O3115" s="2">
        <f>L3115-M3115-K3115-FIXED_COSTS</f>
        <v>14290.411729871106</v>
      </c>
      <c r="P3115" s="2">
        <f>IF(N3115=1,O3115,"")</f>
        <v>14290.411729871106</v>
      </c>
    </row>
    <row r="3116">
      <c r="A3116" s="6">
        <v>4</v>
      </c>
      <c r="B3116" s="6">
        <v>16</v>
      </c>
      <c r="C3116" s="6">
        <v>12</v>
      </c>
      <c r="D3116" s="6">
        <f>A3116+B3116+C3116</f>
        <v>32</v>
      </c>
      <c r="E3116" s="5">
        <f>IF(A3116=0,0,A3116*LABOR_HRS_WK_TOM*SEASON_WEEKS*(1+DIM_PCT_TOM)^A3116)</f>
        <v>527.07600000000014</v>
      </c>
      <c r="F3116" s="5">
        <f>IF(B3116=0,0,B3116*LABOR_HRS_WK_CAR*SEASON_WEEKS*(1+DIM_PCT_CAR)^B3116)</f>
        <v>712.56269791706984</v>
      </c>
      <c r="G3116" s="5">
        <f>IF(C3116=0,0,C3116*LABOR_HRS_WK_MES*SEASON_WEEKS*(1+DIM_PCT_MES)^C3116)</f>
        <v>626.807439570419</v>
      </c>
      <c r="H3116" s="5">
        <f>E3116+F3116+G3116</f>
        <v>1866.4461374874891</v>
      </c>
      <c r="I3116" s="5">
        <f>MIN(H3116,FARMER_HRS)</f>
        <v>720</v>
      </c>
      <c r="J3116" s="5">
        <f>MAX(0,H3116-FARMER_HRS)</f>
        <v>1146.4461374874891</v>
      </c>
      <c r="K3116" s="2">
        <f>I3116*FARMER_RATE+J3116*TEMP_WORKER_RATE</f>
        <v>44903.578775824462</v>
      </c>
      <c r="L3116" s="2">
        <f>A3116*PRICE_TOM+B3116*PRICE_CAR+C3116*PRICE_MES</f>
        <v>101104</v>
      </c>
      <c r="M3116" s="2">
        <f>A3116*FERT_BED_TOM+B3116*FERT_BED_CAR+C3116*FERT_BED_MES</f>
        <v>21120</v>
      </c>
      <c r="N3116" s="6">
        <f>IF(AND(D3116&lt;=TOTAL_BEDS,J3116&lt;=TEMP_WORKER_MAX*TEMP_WORKER_HRS),1,0)</f>
        <v>1</v>
      </c>
      <c r="O3116" s="2">
        <f>L3116-M3116-K3116-FIXED_COSTS</f>
        <v>15080.421224175538</v>
      </c>
      <c r="P3116" s="2">
        <f>IF(N3116=1,O3116,"")</f>
        <v>15080.421224175538</v>
      </c>
    </row>
    <row r="3117">
      <c r="A3117" s="6">
        <v>4</v>
      </c>
      <c r="B3117" s="6">
        <v>16</v>
      </c>
      <c r="C3117" s="6">
        <v>13</v>
      </c>
      <c r="D3117" s="6">
        <f>A3117+B3117+C3117</f>
        <v>33</v>
      </c>
      <c r="E3117" s="5">
        <f>IF(A3117=0,0,A3117*LABOR_HRS_WK_TOM*SEASON_WEEKS*(1+DIM_PCT_TOM)^A3117)</f>
        <v>527.07600000000014</v>
      </c>
      <c r="F3117" s="5">
        <f>IF(B3117=0,0,B3117*LABOR_HRS_WK_CAR*SEASON_WEEKS*(1+DIM_PCT_CAR)^B3117)</f>
        <v>712.56269791706984</v>
      </c>
      <c r="G3117" s="5">
        <f>IF(C3117=0,0,C3117*LABOR_HRS_WK_MES*SEASON_WEEKS*(1+DIM_PCT_MES)^C3117)</f>
        <v>687.52941027880331</v>
      </c>
      <c r="H3117" s="5">
        <f>E3117+F3117+G3117</f>
        <v>1927.1681081958732</v>
      </c>
      <c r="I3117" s="5">
        <f>MIN(H3117,FARMER_HRS)</f>
        <v>720</v>
      </c>
      <c r="J3117" s="5">
        <f>MAX(0,H3117-FARMER_HRS)</f>
        <v>1207.1681081958732</v>
      </c>
      <c r="K3117" s="2">
        <f>I3117*FARMER_RATE+J3117*TEMP_WORKER_RATE</f>
        <v>45957.779656178354</v>
      </c>
      <c r="L3117" s="2">
        <f>A3117*PRICE_TOM+B3117*PRICE_CAR+C3117*PRICE_MES</f>
        <v>103804</v>
      </c>
      <c r="M3117" s="2">
        <f>A3117*FERT_BED_TOM+B3117*FERT_BED_CAR+C3117*FERT_BED_MES</f>
        <v>22000</v>
      </c>
      <c r="N3117" s="6">
        <f>IF(AND(D3117&lt;=TOTAL_BEDS,J3117&lt;=TEMP_WORKER_MAX*TEMP_WORKER_HRS),1,0)</f>
        <v>1</v>
      </c>
      <c r="O3117" s="2">
        <f>L3117-M3117-K3117-FIXED_COSTS</f>
        <v>15846.220343821646</v>
      </c>
      <c r="P3117" s="2">
        <f>IF(N3117=1,O3117,"")</f>
        <v>15846.220343821646</v>
      </c>
    </row>
    <row r="3118">
      <c r="A3118" s="6">
        <v>4</v>
      </c>
      <c r="B3118" s="6">
        <v>16</v>
      </c>
      <c r="C3118" s="6">
        <v>14</v>
      </c>
      <c r="D3118" s="6">
        <f>A3118+B3118+C3118</f>
        <v>34</v>
      </c>
      <c r="E3118" s="5">
        <f>IF(A3118=0,0,A3118*LABOR_HRS_WK_TOM*SEASON_WEEKS*(1+DIM_PCT_TOM)^A3118)</f>
        <v>527.07600000000014</v>
      </c>
      <c r="F3118" s="5">
        <f>IF(B3118=0,0,B3118*LABOR_HRS_WK_CAR*SEASON_WEEKS*(1+DIM_PCT_CAR)^B3118)</f>
        <v>712.56269791706984</v>
      </c>
      <c r="G3118" s="5">
        <f>IF(C3118=0,0,C3118*LABOR_HRS_WK_MES*SEASON_WEEKS*(1+DIM_PCT_MES)^C3118)</f>
        <v>749.67149159246435</v>
      </c>
      <c r="H3118" s="5">
        <f>E3118+F3118+G3118</f>
        <v>1989.3101895095342</v>
      </c>
      <c r="I3118" s="5">
        <f>MIN(H3118,FARMER_HRS)</f>
        <v>720</v>
      </c>
      <c r="J3118" s="5">
        <f>MAX(0,H3118-FARMER_HRS)</f>
        <v>1269.3101895095342</v>
      </c>
      <c r="K3118" s="2">
        <f>I3118*FARMER_RATE+J3118*TEMP_WORKER_RATE</f>
        <v>47036.635234540525</v>
      </c>
      <c r="L3118" s="2">
        <f>A3118*PRICE_TOM+B3118*PRICE_CAR+C3118*PRICE_MES</f>
        <v>106504</v>
      </c>
      <c r="M3118" s="2">
        <f>A3118*FERT_BED_TOM+B3118*FERT_BED_CAR+C3118*FERT_BED_MES</f>
        <v>22880</v>
      </c>
      <c r="N3118" s="6">
        <f>IF(AND(D3118&lt;=TOTAL_BEDS,J3118&lt;=TEMP_WORKER_MAX*TEMP_WORKER_HRS),1,0)</f>
        <v>1</v>
      </c>
      <c r="O3118" s="2">
        <f>L3118-M3118-K3118-FIXED_COSTS</f>
        <v>16587.364765459475</v>
      </c>
      <c r="P3118" s="2">
        <f>IF(N3118=1,O3118,"")</f>
        <v>16587.364765459475</v>
      </c>
    </row>
    <row r="3119">
      <c r="A3119" s="6">
        <v>4</v>
      </c>
      <c r="B3119" s="6">
        <v>16</v>
      </c>
      <c r="C3119" s="6">
        <v>15</v>
      </c>
      <c r="D3119" s="6">
        <f>A3119+B3119+C3119</f>
        <v>35</v>
      </c>
      <c r="E3119" s="5">
        <f>IF(A3119=0,0,A3119*LABOR_HRS_WK_TOM*SEASON_WEEKS*(1+DIM_PCT_TOM)^A3119)</f>
        <v>527.07600000000014</v>
      </c>
      <c r="F3119" s="5">
        <f>IF(B3119=0,0,B3119*LABOR_HRS_WK_CAR*SEASON_WEEKS*(1+DIM_PCT_CAR)^B3119)</f>
        <v>712.56269791706984</v>
      </c>
      <c r="G3119" s="5">
        <f>IF(C3119=0,0,C3119*LABOR_HRS_WK_MES*SEASON_WEEKS*(1+DIM_PCT_MES)^C3119)</f>
        <v>813.25969846861074</v>
      </c>
      <c r="H3119" s="5">
        <f>E3119+F3119+G3119</f>
        <v>2052.8983963856808</v>
      </c>
      <c r="I3119" s="5">
        <f>MIN(H3119,FARMER_HRS)</f>
        <v>720</v>
      </c>
      <c r="J3119" s="5">
        <f>MAX(0,H3119-FARMER_HRS)</f>
        <v>1332.8983963856808</v>
      </c>
      <c r="K3119" s="2">
        <f>I3119*FARMER_RATE+J3119*TEMP_WORKER_RATE</f>
        <v>48140.597159473626</v>
      </c>
      <c r="L3119" s="2">
        <f>A3119*PRICE_TOM+B3119*PRICE_CAR+C3119*PRICE_MES</f>
        <v>109204</v>
      </c>
      <c r="M3119" s="2">
        <f>A3119*FERT_BED_TOM+B3119*FERT_BED_CAR+C3119*FERT_BED_MES</f>
        <v>23760</v>
      </c>
      <c r="N3119" s="6">
        <f>IF(AND(D3119&lt;=TOTAL_BEDS,J3119&lt;=TEMP_WORKER_MAX*TEMP_WORKER_HRS),1,0)</f>
        <v>1</v>
      </c>
      <c r="O3119" s="2">
        <f>L3119-M3119-K3119-FIXED_COSTS</f>
        <v>17303.402840526374</v>
      </c>
      <c r="P3119" s="2">
        <f>IF(N3119=1,O3119,"")</f>
        <v>17303.402840526374</v>
      </c>
    </row>
    <row r="3120">
      <c r="A3120" s="6">
        <v>4</v>
      </c>
      <c r="B3120" s="6">
        <v>16</v>
      </c>
      <c r="C3120" s="6">
        <v>16</v>
      </c>
      <c r="D3120" s="6">
        <f>A3120+B3120+C3120</f>
        <v>36</v>
      </c>
      <c r="E3120" s="5">
        <f>IF(A3120=0,0,A3120*LABOR_HRS_WK_TOM*SEASON_WEEKS*(1+DIM_PCT_TOM)^A3120)</f>
        <v>527.07600000000014</v>
      </c>
      <c r="F3120" s="5">
        <f>IF(B3120=0,0,B3120*LABOR_HRS_WK_CAR*SEASON_WEEKS*(1+DIM_PCT_CAR)^B3120)</f>
        <v>712.56269791706984</v>
      </c>
      <c r="G3120" s="5">
        <f>IF(C3120=0,0,C3120*LABOR_HRS_WK_MES*SEASON_WEEKS*(1+DIM_PCT_MES)^C3120)</f>
        <v>878.32047434609967</v>
      </c>
      <c r="H3120" s="5">
        <f>E3120+F3120+G3120</f>
        <v>2117.9591722631694</v>
      </c>
      <c r="I3120" s="5">
        <f>MIN(H3120,FARMER_HRS)</f>
        <v>720</v>
      </c>
      <c r="J3120" s="5">
        <f>MAX(0,H3120-FARMER_HRS)</f>
        <v>1397.9591722631694</v>
      </c>
      <c r="K3120" s="2">
        <f>I3120*FARMER_RATE+J3120*TEMP_WORKER_RATE</f>
        <v>49270.1245184578</v>
      </c>
      <c r="L3120" s="2">
        <f>A3120*PRICE_TOM+B3120*PRICE_CAR+C3120*PRICE_MES</f>
        <v>111904</v>
      </c>
      <c r="M3120" s="2">
        <f>A3120*FERT_BED_TOM+B3120*FERT_BED_CAR+C3120*FERT_BED_MES</f>
        <v>24640</v>
      </c>
      <c r="N3120" s="6">
        <f>IF(AND(D3120&lt;=TOTAL_BEDS,J3120&lt;=TEMP_WORKER_MAX*TEMP_WORKER_HRS),1,0)</f>
        <v>1</v>
      </c>
      <c r="O3120" s="2">
        <f>L3120-M3120-K3120-FIXED_COSTS</f>
        <v>17993.8754815422</v>
      </c>
      <c r="P3120" s="2">
        <f>IF(N3120=1,O3120,"")</f>
        <v>17993.8754815422</v>
      </c>
    </row>
    <row r="3121">
      <c r="A3121" s="6">
        <v>4</v>
      </c>
      <c r="B3121" s="6">
        <v>16</v>
      </c>
      <c r="C3121" s="6">
        <v>17</v>
      </c>
      <c r="D3121" s="6">
        <f>A3121+B3121+C3121</f>
        <v>37</v>
      </c>
      <c r="E3121" s="5">
        <f>IF(A3121=0,0,A3121*LABOR_HRS_WK_TOM*SEASON_WEEKS*(1+DIM_PCT_TOM)^A3121)</f>
        <v>527.07600000000014</v>
      </c>
      <c r="F3121" s="5">
        <f>IF(B3121=0,0,B3121*LABOR_HRS_WK_CAR*SEASON_WEEKS*(1+DIM_PCT_CAR)^B3121)</f>
        <v>712.56269791706984</v>
      </c>
      <c r="G3121" s="5">
        <f>IF(C3121=0,0,C3121*LABOR_HRS_WK_MES*SEASON_WEEKS*(1+DIM_PCT_MES)^C3121)</f>
        <v>944.88069779263992</v>
      </c>
      <c r="H3121" s="5">
        <f>E3121+F3121+G3121</f>
        <v>2184.51939570971</v>
      </c>
      <c r="I3121" s="5">
        <f>MIN(H3121,FARMER_HRS)</f>
        <v>720</v>
      </c>
      <c r="J3121" s="5">
        <f>MAX(0,H3121-FARMER_HRS)</f>
        <v>1464.51939570971</v>
      </c>
      <c r="K3121" s="2">
        <f>I3121*FARMER_RATE+J3121*TEMP_WORKER_RATE</f>
        <v>50425.68395329357</v>
      </c>
      <c r="L3121" s="2">
        <f>A3121*PRICE_TOM+B3121*PRICE_CAR+C3121*PRICE_MES</f>
        <v>114604</v>
      </c>
      <c r="M3121" s="2">
        <f>A3121*FERT_BED_TOM+B3121*FERT_BED_CAR+C3121*FERT_BED_MES</f>
        <v>25520</v>
      </c>
      <c r="N3121" s="6">
        <f>IF(AND(D3121&lt;=TOTAL_BEDS,J3121&lt;=TEMP_WORKER_MAX*TEMP_WORKER_HRS),1,0)</f>
        <v>1</v>
      </c>
      <c r="O3121" s="2">
        <f>L3121-M3121-K3121-FIXED_COSTS</f>
        <v>18658.31604670643</v>
      </c>
      <c r="P3121" s="2">
        <f>IF(N3121=1,O3121,"")</f>
        <v>18658.31604670643</v>
      </c>
    </row>
    <row r="3122">
      <c r="A3122" s="6">
        <v>4</v>
      </c>
      <c r="B3122" s="6">
        <v>16</v>
      </c>
      <c r="C3122" s="6">
        <v>18</v>
      </c>
      <c r="D3122" s="6">
        <f>A3122+B3122+C3122</f>
        <v>38</v>
      </c>
      <c r="E3122" s="5">
        <f>IF(A3122=0,0,A3122*LABOR_HRS_WK_TOM*SEASON_WEEKS*(1+DIM_PCT_TOM)^A3122)</f>
        <v>527.07600000000014</v>
      </c>
      <c r="F3122" s="5">
        <f>IF(B3122=0,0,B3122*LABOR_HRS_WK_CAR*SEASON_WEEKS*(1+DIM_PCT_CAR)^B3122)</f>
        <v>712.56269791706984</v>
      </c>
      <c r="G3122" s="5">
        <f>IF(C3122=0,0,C3122*LABOR_HRS_WK_MES*SEASON_WEEKS*(1+DIM_PCT_MES)^C3122)</f>
        <v>1012.9676892512272</v>
      </c>
      <c r="H3122" s="5">
        <f>E3122+F3122+G3122</f>
        <v>2252.6063871682973</v>
      </c>
      <c r="I3122" s="5">
        <f>MIN(H3122,FARMER_HRS)</f>
        <v>720</v>
      </c>
      <c r="J3122" s="5">
        <f>MAX(0,H3122-FARMER_HRS)</f>
        <v>1532.6063871682973</v>
      </c>
      <c r="K3122" s="2">
        <f>I3122*FARMER_RATE+J3122*TEMP_WORKER_RATE</f>
        <v>51607.749777227378</v>
      </c>
      <c r="L3122" s="2">
        <f>A3122*PRICE_TOM+B3122*PRICE_CAR+C3122*PRICE_MES</f>
        <v>117304</v>
      </c>
      <c r="M3122" s="2">
        <f>A3122*FERT_BED_TOM+B3122*FERT_BED_CAR+C3122*FERT_BED_MES</f>
        <v>26400</v>
      </c>
      <c r="N3122" s="6">
        <f>IF(AND(D3122&lt;=TOTAL_BEDS,J3122&lt;=TEMP_WORKER_MAX*TEMP_WORKER_HRS),1,0)</f>
        <v>1</v>
      </c>
      <c r="O3122" s="2">
        <f>L3122-M3122-K3122-FIXED_COSTS</f>
        <v>19296.250222772622</v>
      </c>
      <c r="P3122" s="2">
        <f>IF(N3122=1,O3122,"")</f>
        <v>19296.250222772622</v>
      </c>
    </row>
    <row r="3123">
      <c r="A3123" s="6">
        <v>4</v>
      </c>
      <c r="B3123" s="6">
        <v>16</v>
      </c>
      <c r="C3123" s="6">
        <v>19</v>
      </c>
      <c r="D3123" s="6">
        <f>A3123+B3123+C3123</f>
        <v>39</v>
      </c>
      <c r="E3123" s="5">
        <f>IF(A3123=0,0,A3123*LABOR_HRS_WK_TOM*SEASON_WEEKS*(1+DIM_PCT_TOM)^A3123)</f>
        <v>527.07600000000014</v>
      </c>
      <c r="F3123" s="5">
        <f>IF(B3123=0,0,B3123*LABOR_HRS_WK_CAR*SEASON_WEEKS*(1+DIM_PCT_CAR)^B3123)</f>
        <v>712.56269791706984</v>
      </c>
      <c r="G3123" s="5">
        <f>IF(C3123=0,0,C3123*LABOR_HRS_WK_MES*SEASON_WEEKS*(1+DIM_PCT_MES)^C3123)</f>
        <v>1082.6092178872491</v>
      </c>
      <c r="H3123" s="5">
        <f>E3123+F3123+G3123</f>
        <v>2322.2479158043188</v>
      </c>
      <c r="I3123" s="5">
        <f>MIN(H3123,FARMER_HRS)</f>
        <v>720</v>
      </c>
      <c r="J3123" s="5">
        <f>MAX(0,H3123-FARMER_HRS)</f>
        <v>1602.2479158043188</v>
      </c>
      <c r="K3123" s="2">
        <f>I3123*FARMER_RATE+J3123*TEMP_WORKER_RATE</f>
        <v>52816.804093824976</v>
      </c>
      <c r="L3123" s="2">
        <f>A3123*PRICE_TOM+B3123*PRICE_CAR+C3123*PRICE_MES</f>
        <v>120004</v>
      </c>
      <c r="M3123" s="2">
        <f>A3123*FERT_BED_TOM+B3123*FERT_BED_CAR+C3123*FERT_BED_MES</f>
        <v>27280</v>
      </c>
      <c r="N3123" s="6">
        <f>IF(AND(D3123&lt;=TOTAL_BEDS,J3123&lt;=TEMP_WORKER_MAX*TEMP_WORKER_HRS),1,0)</f>
        <v>1</v>
      </c>
      <c r="O3123" s="2">
        <f>L3123-M3123-K3123-FIXED_COSTS</f>
        <v>19907.195906175024</v>
      </c>
      <c r="P3123" s="2">
        <f>IF(N3123=1,O3123,"")</f>
        <v>19907.195906175024</v>
      </c>
    </row>
    <row r="3124">
      <c r="A3124" s="6">
        <v>4</v>
      </c>
      <c r="B3124" s="6">
        <v>16</v>
      </c>
      <c r="C3124" s="6">
        <v>20</v>
      </c>
      <c r="D3124" s="6">
        <f>A3124+B3124+C3124</f>
        <v>40</v>
      </c>
      <c r="E3124" s="5">
        <f>IF(A3124=0,0,A3124*LABOR_HRS_WK_TOM*SEASON_WEEKS*(1+DIM_PCT_TOM)^A3124)</f>
        <v>527.07600000000014</v>
      </c>
      <c r="F3124" s="5">
        <f>IF(B3124=0,0,B3124*LABOR_HRS_WK_CAR*SEASON_WEEKS*(1+DIM_PCT_CAR)^B3124)</f>
        <v>712.56269791706984</v>
      </c>
      <c r="G3124" s="5">
        <f>IF(C3124=0,0,C3124*LABOR_HRS_WK_MES*SEASON_WEEKS*(1+DIM_PCT_MES)^C3124)</f>
        <v>1153.8335085377259</v>
      </c>
      <c r="H3124" s="5">
        <f>E3124+F3124+G3124</f>
        <v>2393.4722064547959</v>
      </c>
      <c r="I3124" s="5">
        <f>MIN(H3124,FARMER_HRS)</f>
        <v>720</v>
      </c>
      <c r="J3124" s="5">
        <f>MAX(0,H3124-FARMER_HRS)</f>
        <v>1673.4722064547959</v>
      </c>
      <c r="K3124" s="2">
        <f>I3124*FARMER_RATE+J3124*TEMP_WORKER_RATE</f>
        <v>54053.336917617984</v>
      </c>
      <c r="L3124" s="2">
        <f>A3124*PRICE_TOM+B3124*PRICE_CAR+C3124*PRICE_MES</f>
        <v>122704</v>
      </c>
      <c r="M3124" s="2">
        <f>A3124*FERT_BED_TOM+B3124*FERT_BED_CAR+C3124*FERT_BED_MES</f>
        <v>28160</v>
      </c>
      <c r="N3124" s="6">
        <f>IF(AND(D3124&lt;=TOTAL_BEDS,J3124&lt;=TEMP_WORKER_MAX*TEMP_WORKER_HRS),1,0)</f>
        <v>1</v>
      </c>
      <c r="O3124" s="2">
        <f>L3124-M3124-K3124-FIXED_COSTS</f>
        <v>20490.663082382016</v>
      </c>
      <c r="P3124" s="2">
        <f>IF(N3124=1,O3124,"")</f>
        <v>20490.663082382016</v>
      </c>
    </row>
    <row r="3125">
      <c r="A3125" s="6">
        <v>4</v>
      </c>
      <c r="B3125" s="6">
        <v>16</v>
      </c>
      <c r="C3125" s="6">
        <v>21</v>
      </c>
      <c r="D3125" s="6">
        <f>A3125+B3125+C3125</f>
        <v>41</v>
      </c>
      <c r="E3125" s="5">
        <f>IF(A3125=0,0,A3125*LABOR_HRS_WK_TOM*SEASON_WEEKS*(1+DIM_PCT_TOM)^A3125)</f>
        <v>527.07600000000014</v>
      </c>
      <c r="F3125" s="5">
        <f>IF(B3125=0,0,B3125*LABOR_HRS_WK_CAR*SEASON_WEEKS*(1+DIM_PCT_CAR)^B3125)</f>
        <v>712.56269791706984</v>
      </c>
      <c r="G3125" s="5">
        <f>IF(C3125=0,0,C3125*LABOR_HRS_WK_MES*SEASON_WEEKS*(1+DIM_PCT_MES)^C3125)</f>
        <v>1226.6692487641699</v>
      </c>
      <c r="H3125" s="5">
        <f>E3125+F3125+G3125</f>
        <v>2466.3079466812396</v>
      </c>
      <c r="I3125" s="5">
        <f>MIN(H3125,FARMER_HRS)</f>
        <v>720</v>
      </c>
      <c r="J3125" s="5">
        <f>MAX(0,H3125-FARMER_HRS)</f>
        <v>1746.3079466812396</v>
      </c>
      <c r="K3125" s="2">
        <f>I3125*FARMER_RATE+J3125*TEMP_WORKER_RATE</f>
        <v>55317.846296549294</v>
      </c>
      <c r="L3125" s="2">
        <f>A3125*PRICE_TOM+B3125*PRICE_CAR+C3125*PRICE_MES</f>
        <v>125404</v>
      </c>
      <c r="M3125" s="2">
        <f>A3125*FERT_BED_TOM+B3125*FERT_BED_CAR+C3125*FERT_BED_MES</f>
        <v>29040</v>
      </c>
      <c r="N3125" s="6">
        <f>IF(AND(D3125&lt;=TOTAL_BEDS,J3125&lt;=TEMP_WORKER_MAX*TEMP_WORKER_HRS),1,0)</f>
        <v>1</v>
      </c>
      <c r="O3125" s="2">
        <f>L3125-M3125-K3125-FIXED_COSTS</f>
        <v>21046.153703450706</v>
      </c>
      <c r="P3125" s="2">
        <f>IF(N3125=1,O3125,"")</f>
        <v>21046.153703450706</v>
      </c>
    </row>
    <row r="3126">
      <c r="A3126" s="6">
        <v>4</v>
      </c>
      <c r="B3126" s="6">
        <v>16</v>
      </c>
      <c r="C3126" s="6">
        <v>22</v>
      </c>
      <c r="D3126" s="6">
        <f>A3126+B3126+C3126</f>
        <v>42</v>
      </c>
      <c r="E3126" s="5">
        <f>IF(A3126=0,0,A3126*LABOR_HRS_WK_TOM*SEASON_WEEKS*(1+DIM_PCT_TOM)^A3126)</f>
        <v>527.07600000000014</v>
      </c>
      <c r="F3126" s="5">
        <f>IF(B3126=0,0,B3126*LABOR_HRS_WK_CAR*SEASON_WEEKS*(1+DIM_PCT_CAR)^B3126)</f>
        <v>712.56269791706984</v>
      </c>
      <c r="G3126" s="5">
        <f>IF(C3126=0,0,C3126*LABOR_HRS_WK_MES*SEASON_WEEKS*(1+DIM_PCT_MES)^C3126)</f>
        <v>1301.1455960105659</v>
      </c>
      <c r="H3126" s="5">
        <f>E3126+F3126+G3126</f>
        <v>2540.7842939276361</v>
      </c>
      <c r="I3126" s="5">
        <f>MIN(H3126,FARMER_HRS)</f>
        <v>720</v>
      </c>
      <c r="J3126" s="5">
        <f>MAX(0,H3126-FARMER_HRS)</f>
        <v>1820.7842939276361</v>
      </c>
      <c r="K3126" s="2">
        <f>I3126*FARMER_RATE+J3126*TEMP_WORKER_RATE</f>
        <v>56610.838436243677</v>
      </c>
      <c r="L3126" s="2">
        <f>A3126*PRICE_TOM+B3126*PRICE_CAR+C3126*PRICE_MES</f>
        <v>128104</v>
      </c>
      <c r="M3126" s="2">
        <f>A3126*FERT_BED_TOM+B3126*FERT_BED_CAR+C3126*FERT_BED_MES</f>
        <v>29920</v>
      </c>
      <c r="N3126" s="6">
        <f>IF(AND(D3126&lt;=TOTAL_BEDS,J3126&lt;=TEMP_WORKER_MAX*TEMP_WORKER_HRS),1,0)</f>
        <v>1</v>
      </c>
      <c r="O3126" s="2">
        <f>L3126-M3126-K3126-FIXED_COSTS</f>
        <v>21573.161563756323</v>
      </c>
      <c r="P3126" s="2">
        <f>IF(N3126=1,O3126,"")</f>
        <v>21573.161563756323</v>
      </c>
    </row>
    <row r="3127">
      <c r="A3127" s="6">
        <v>4</v>
      </c>
      <c r="B3127" s="6">
        <v>16</v>
      </c>
      <c r="C3127" s="6">
        <v>23</v>
      </c>
      <c r="D3127" s="6">
        <f>A3127+B3127+C3127</f>
        <v>43</v>
      </c>
      <c r="E3127" s="5">
        <f>IF(A3127=0,0,A3127*LABOR_HRS_WK_TOM*SEASON_WEEKS*(1+DIM_PCT_TOM)^A3127)</f>
        <v>527.07600000000014</v>
      </c>
      <c r="F3127" s="5">
        <f>IF(B3127=0,0,B3127*LABOR_HRS_WK_CAR*SEASON_WEEKS*(1+DIM_PCT_CAR)^B3127)</f>
        <v>712.56269791706984</v>
      </c>
      <c r="G3127" s="5">
        <f>IF(C3127=0,0,C3127*LABOR_HRS_WK_MES*SEASON_WEEKS*(1+DIM_PCT_MES)^C3127)</f>
        <v>1377.2921848680023</v>
      </c>
      <c r="H3127" s="5">
        <f>E3127+F3127+G3127</f>
        <v>2616.9308827850723</v>
      </c>
      <c r="I3127" s="5">
        <f>MIN(H3127,FARMER_HRS)</f>
        <v>720</v>
      </c>
      <c r="J3127" s="5">
        <f>MAX(0,H3127-FARMER_HRS)</f>
        <v>1896.9308827850723</v>
      </c>
      <c r="K3127" s="2">
        <f>I3127*FARMER_RATE+J3127*TEMP_WORKER_RATE</f>
        <v>57932.827826129724</v>
      </c>
      <c r="L3127" s="2">
        <f>A3127*PRICE_TOM+B3127*PRICE_CAR+C3127*PRICE_MES</f>
        <v>130804</v>
      </c>
      <c r="M3127" s="2">
        <f>A3127*FERT_BED_TOM+B3127*FERT_BED_CAR+C3127*FERT_BED_MES</f>
        <v>30800</v>
      </c>
      <c r="N3127" s="6">
        <f>IF(AND(D3127&lt;=TOTAL_BEDS,J3127&lt;=TEMP_WORKER_MAX*TEMP_WORKER_HRS),1,0)</f>
        <v>1</v>
      </c>
      <c r="O3127" s="2">
        <f>L3127-M3127-K3127-FIXED_COSTS</f>
        <v>22071.172173870276</v>
      </c>
      <c r="P3127" s="2">
        <f>IF(N3127=1,O3127,"")</f>
        <v>22071.172173870276</v>
      </c>
    </row>
    <row r="3128">
      <c r="A3128" s="6">
        <v>4</v>
      </c>
      <c r="B3128" s="6">
        <v>16</v>
      </c>
      <c r="C3128" s="6">
        <v>24</v>
      </c>
      <c r="D3128" s="6">
        <f>A3128+B3128+C3128</f>
        <v>44</v>
      </c>
      <c r="E3128" s="5">
        <f>IF(A3128=0,0,A3128*LABOR_HRS_WK_TOM*SEASON_WEEKS*(1+DIM_PCT_TOM)^A3128)</f>
        <v>527.07600000000014</v>
      </c>
      <c r="F3128" s="5">
        <f>IF(B3128=0,0,B3128*LABOR_HRS_WK_CAR*SEASON_WEEKS*(1+DIM_PCT_CAR)^B3128)</f>
        <v>712.56269791706984</v>
      </c>
      <c r="G3128" s="5">
        <f>IF(C3128=0,0,C3128*LABOR_HRS_WK_MES*SEASON_WEEKS*(1+DIM_PCT_MES)^C3128)</f>
        <v>1455.139134447498</v>
      </c>
      <c r="H3128" s="5">
        <f>E3128+F3128+G3128</f>
        <v>2694.777832364568</v>
      </c>
      <c r="I3128" s="5">
        <f>MIN(H3128,FARMER_HRS)</f>
        <v>720</v>
      </c>
      <c r="J3128" s="5">
        <f>MAX(0,H3128-FARMER_HRS)</f>
        <v>1974.777832364568</v>
      </c>
      <c r="K3128" s="2">
        <f>I3128*FARMER_RATE+J3128*TEMP_WORKER_RATE</f>
        <v>59284.337367440414</v>
      </c>
      <c r="L3128" s="2">
        <f>A3128*PRICE_TOM+B3128*PRICE_CAR+C3128*PRICE_MES</f>
        <v>133504</v>
      </c>
      <c r="M3128" s="2">
        <f>A3128*FERT_BED_TOM+B3128*FERT_BED_CAR+C3128*FERT_BED_MES</f>
        <v>31680</v>
      </c>
      <c r="N3128" s="6">
        <f>IF(AND(D3128&lt;=TOTAL_BEDS,J3128&lt;=TEMP_WORKER_MAX*TEMP_WORKER_HRS),1,0)</f>
        <v>1</v>
      </c>
      <c r="O3128" s="2">
        <f>L3128-M3128-K3128-FIXED_COSTS</f>
        <v>22539.662632559586</v>
      </c>
      <c r="P3128" s="2">
        <f>IF(N3128=1,O3128,"")</f>
        <v>22539.662632559586</v>
      </c>
    </row>
    <row r="3129">
      <c r="A3129" s="6">
        <v>4</v>
      </c>
      <c r="B3129" s="6">
        <v>16</v>
      </c>
      <c r="C3129" s="6">
        <v>25</v>
      </c>
      <c r="D3129" s="6">
        <f>A3129+B3129+C3129</f>
        <v>45</v>
      </c>
      <c r="E3129" s="5">
        <f>IF(A3129=0,0,A3129*LABOR_HRS_WK_TOM*SEASON_WEEKS*(1+DIM_PCT_TOM)^A3129)</f>
        <v>527.07600000000014</v>
      </c>
      <c r="F3129" s="5">
        <f>IF(B3129=0,0,B3129*LABOR_HRS_WK_CAR*SEASON_WEEKS*(1+DIM_PCT_CAR)^B3129)</f>
        <v>712.56269791706984</v>
      </c>
      <c r="G3129" s="5">
        <f>IF(C3129=0,0,C3129*LABOR_HRS_WK_MES*SEASON_WEEKS*(1+DIM_PCT_MES)^C3129)</f>
        <v>1534.7170558625955</v>
      </c>
      <c r="H3129" s="5">
        <f>E3129+F3129+G3129</f>
        <v>2774.3557537796655</v>
      </c>
      <c r="I3129" s="5">
        <f>MIN(H3129,FARMER_HRS)</f>
        <v>720</v>
      </c>
      <c r="J3129" s="5">
        <f>MAX(0,H3129-FARMER_HRS)</f>
        <v>2054.3557537796655</v>
      </c>
      <c r="K3129" s="2">
        <f>I3129*FARMER_RATE+J3129*TEMP_WORKER_RATE</f>
        <v>60665.898503119191</v>
      </c>
      <c r="L3129" s="2">
        <f>A3129*PRICE_TOM+B3129*PRICE_CAR+C3129*PRICE_MES</f>
        <v>136204</v>
      </c>
      <c r="M3129" s="2">
        <f>A3129*FERT_BED_TOM+B3129*FERT_BED_CAR+C3129*FERT_BED_MES</f>
        <v>32560</v>
      </c>
      <c r="N3129" s="6">
        <f>IF(AND(D3129&lt;=TOTAL_BEDS,J3129&lt;=TEMP_WORKER_MAX*TEMP_WORKER_HRS),1,0)</f>
        <v>1</v>
      </c>
      <c r="O3129" s="2">
        <f>L3129-M3129-K3129-FIXED_COSTS</f>
        <v>22978.101496880809</v>
      </c>
      <c r="P3129" s="2">
        <f>IF(N3129=1,O3129,"")</f>
        <v>22978.101496880809</v>
      </c>
    </row>
    <row r="3130">
      <c r="A3130" s="6">
        <v>4</v>
      </c>
      <c r="B3130" s="6">
        <v>16</v>
      </c>
      <c r="C3130" s="6">
        <v>26</v>
      </c>
      <c r="D3130" s="6">
        <f>A3130+B3130+C3130</f>
        <v>46</v>
      </c>
      <c r="E3130" s="5">
        <f>IF(A3130=0,0,A3130*LABOR_HRS_WK_TOM*SEASON_WEEKS*(1+DIM_PCT_TOM)^A3130)</f>
        <v>527.07600000000014</v>
      </c>
      <c r="F3130" s="5">
        <f>IF(B3130=0,0,B3130*LABOR_HRS_WK_CAR*SEASON_WEEKS*(1+DIM_PCT_CAR)^B3130)</f>
        <v>712.56269791706984</v>
      </c>
      <c r="G3130" s="5">
        <f>IF(C3130=0,0,C3130*LABOR_HRS_WK_MES*SEASON_WEEKS*(1+DIM_PCT_MES)^C3130)</f>
        <v>1616.0570598233128</v>
      </c>
      <c r="H3130" s="5">
        <f>E3130+F3130+G3130</f>
        <v>2855.6957577403828</v>
      </c>
      <c r="I3130" s="5">
        <f>MIN(H3130,FARMER_HRS)</f>
        <v>720</v>
      </c>
      <c r="J3130" s="5">
        <f>MAX(0,H3130-FARMER_HRS)</f>
        <v>2135.6957577403828</v>
      </c>
      <c r="K3130" s="2">
        <f>I3130*FARMER_RATE+J3130*TEMP_WORKER_RATE</f>
        <v>62078.051349659421</v>
      </c>
      <c r="L3130" s="2">
        <f>A3130*PRICE_TOM+B3130*PRICE_CAR+C3130*PRICE_MES</f>
        <v>138904</v>
      </c>
      <c r="M3130" s="2">
        <f>A3130*FERT_BED_TOM+B3130*FERT_BED_CAR+C3130*FERT_BED_MES</f>
        <v>33440</v>
      </c>
      <c r="N3130" s="6">
        <f>IF(AND(D3130&lt;=TOTAL_BEDS,J3130&lt;=TEMP_WORKER_MAX*TEMP_WORKER_HRS),1,0)</f>
        <v>1</v>
      </c>
      <c r="O3130" s="2">
        <f>L3130-M3130-K3130-FIXED_COSTS</f>
        <v>23385.948650340579</v>
      </c>
      <c r="P3130" s="2">
        <f>IF(N3130=1,O3130,"")</f>
        <v>23385.948650340579</v>
      </c>
    </row>
    <row r="3131">
      <c r="A3131" s="6">
        <v>4</v>
      </c>
      <c r="B3131" s="6">
        <v>16</v>
      </c>
      <c r="C3131" s="6">
        <v>27</v>
      </c>
      <c r="D3131" s="6">
        <f>A3131+B3131+C3131</f>
        <v>47</v>
      </c>
      <c r="E3131" s="5">
        <f>IF(A3131=0,0,A3131*LABOR_HRS_WK_TOM*SEASON_WEEKS*(1+DIM_PCT_TOM)^A3131)</f>
        <v>527.07600000000014</v>
      </c>
      <c r="F3131" s="5">
        <f>IF(B3131=0,0,B3131*LABOR_HRS_WK_CAR*SEASON_WEEKS*(1+DIM_PCT_CAR)^B3131)</f>
        <v>712.56269791706984</v>
      </c>
      <c r="G3131" s="5">
        <f>IF(C3131=0,0,C3131*LABOR_HRS_WK_MES*SEASON_WEEKS*(1+DIM_PCT_MES)^C3131)</f>
        <v>1699.19076434307</v>
      </c>
      <c r="H3131" s="5">
        <f>E3131+F3131+G3131</f>
        <v>2938.8294622601397</v>
      </c>
      <c r="I3131" s="5">
        <f>MIN(H3131,FARMER_HRS)</f>
        <v>720</v>
      </c>
      <c r="J3131" s="5">
        <f>MAX(0,H3131-FARMER_HRS)</f>
        <v>2218.8294622601397</v>
      </c>
      <c r="K3131" s="2">
        <f>I3131*FARMER_RATE+J3131*TEMP_WORKER_RATE</f>
        <v>63521.344830905204</v>
      </c>
      <c r="L3131" s="2">
        <f>A3131*PRICE_TOM+B3131*PRICE_CAR+C3131*PRICE_MES</f>
        <v>141604</v>
      </c>
      <c r="M3131" s="2">
        <f>A3131*FERT_BED_TOM+B3131*FERT_BED_CAR+C3131*FERT_BED_MES</f>
        <v>34320</v>
      </c>
      <c r="N3131" s="6">
        <f>IF(AND(D3131&lt;=TOTAL_BEDS,J3131&lt;=TEMP_WORKER_MAX*TEMP_WORKER_HRS),1,0)</f>
        <v>1</v>
      </c>
      <c r="O3131" s="2">
        <f>L3131-M3131-K3131-FIXED_COSTS</f>
        <v>23762.655169094796</v>
      </c>
      <c r="P3131" s="2">
        <f>IF(N3131=1,O3131,"")</f>
        <v>23762.655169094796</v>
      </c>
    </row>
    <row r="3132">
      <c r="A3132" s="6">
        <v>4</v>
      </c>
      <c r="B3132" s="6">
        <v>16</v>
      </c>
      <c r="C3132" s="6">
        <v>28</v>
      </c>
      <c r="D3132" s="6">
        <f>A3132+B3132+C3132</f>
        <v>48</v>
      </c>
      <c r="E3132" s="5">
        <f>IF(A3132=0,0,A3132*LABOR_HRS_WK_TOM*SEASON_WEEKS*(1+DIM_PCT_TOM)^A3132)</f>
        <v>527.07600000000014</v>
      </c>
      <c r="F3132" s="5">
        <f>IF(B3132=0,0,B3132*LABOR_HRS_WK_CAR*SEASON_WEEKS*(1+DIM_PCT_CAR)^B3132)</f>
        <v>712.56269791706984</v>
      </c>
      <c r="G3132" s="5">
        <f>IF(C3132=0,0,C3132*LABOR_HRS_WK_MES*SEASON_WEEKS*(1+DIM_PCT_MES)^C3132)</f>
        <v>1784.1503025602233</v>
      </c>
      <c r="H3132" s="5">
        <f>E3132+F3132+G3132</f>
        <v>3023.7890004772935</v>
      </c>
      <c r="I3132" s="5">
        <f>MIN(H3132,FARMER_HRS)</f>
        <v>720</v>
      </c>
      <c r="J3132" s="5">
        <f>MAX(0,H3132-FARMER_HRS)</f>
        <v>2303.7890004772935</v>
      </c>
      <c r="K3132" s="2">
        <f>I3132*FARMER_RATE+J3132*TEMP_WORKER_RATE</f>
        <v>64996.3368138419</v>
      </c>
      <c r="L3132" s="2">
        <f>A3132*PRICE_TOM+B3132*PRICE_CAR+C3132*PRICE_MES</f>
        <v>144304</v>
      </c>
      <c r="M3132" s="2">
        <f>A3132*FERT_BED_TOM+B3132*FERT_BED_CAR+C3132*FERT_BED_MES</f>
        <v>35200</v>
      </c>
      <c r="N3132" s="6">
        <f>IF(AND(D3132&lt;=TOTAL_BEDS,J3132&lt;=TEMP_WORKER_MAX*TEMP_WORKER_HRS),1,0)</f>
        <v>1</v>
      </c>
      <c r="O3132" s="2">
        <f>L3132-M3132-K3132-FIXED_COSTS</f>
        <v>24107.663186158097</v>
      </c>
      <c r="P3132" s="2">
        <f>IF(N3132=1,O3132,"")</f>
        <v>24107.663186158097</v>
      </c>
    </row>
    <row r="3133">
      <c r="A3133" s="6">
        <v>4</v>
      </c>
      <c r="B3133" s="6">
        <v>16</v>
      </c>
      <c r="C3133" s="6">
        <v>29</v>
      </c>
      <c r="D3133" s="6">
        <f>A3133+B3133+C3133</f>
        <v>49</v>
      </c>
      <c r="E3133" s="5">
        <f>IF(A3133=0,0,A3133*LABOR_HRS_WK_TOM*SEASON_WEEKS*(1+DIM_PCT_TOM)^A3133)</f>
        <v>527.07600000000014</v>
      </c>
      <c r="F3133" s="5">
        <f>IF(B3133=0,0,B3133*LABOR_HRS_WK_CAR*SEASON_WEEKS*(1+DIM_PCT_CAR)^B3133)</f>
        <v>712.56269791706984</v>
      </c>
      <c r="G3133" s="5">
        <f>IF(C3133=0,0,C3133*LABOR_HRS_WK_MES*SEASON_WEEKS*(1+DIM_PCT_MES)^C3133)</f>
        <v>1870.9683306758766</v>
      </c>
      <c r="H3133" s="5">
        <f>E3133+F3133+G3133</f>
        <v>3110.6070285929463</v>
      </c>
      <c r="I3133" s="5">
        <f>MIN(H3133,FARMER_HRS)</f>
        <v>720</v>
      </c>
      <c r="J3133" s="5">
        <f>MAX(0,H3133-FARMER_HRS)</f>
        <v>2390.6070285929463</v>
      </c>
      <c r="K3133" s="2">
        <f>I3133*FARMER_RATE+J3133*TEMP_WORKER_RATE</f>
        <v>66503.594246405322</v>
      </c>
      <c r="L3133" s="2">
        <f>A3133*PRICE_TOM+B3133*PRICE_CAR+C3133*PRICE_MES</f>
        <v>147004</v>
      </c>
      <c r="M3133" s="2">
        <f>A3133*FERT_BED_TOM+B3133*FERT_BED_CAR+C3133*FERT_BED_MES</f>
        <v>36080</v>
      </c>
      <c r="N3133" s="6">
        <f>IF(AND(D3133&lt;=TOTAL_BEDS,J3133&lt;=TEMP_WORKER_MAX*TEMP_WORKER_HRS),1,0)</f>
        <v>1</v>
      </c>
      <c r="O3133" s="2">
        <f>L3133-M3133-K3133-FIXED_COSTS</f>
        <v>24420.405753594678</v>
      </c>
      <c r="P3133" s="2">
        <f>IF(N3133=1,O3133,"")</f>
        <v>24420.405753594678</v>
      </c>
    </row>
    <row r="3134">
      <c r="A3134" s="6">
        <v>4</v>
      </c>
      <c r="B3134" s="6">
        <v>16</v>
      </c>
      <c r="C3134" s="6">
        <v>30</v>
      </c>
      <c r="D3134" s="6">
        <f>A3134+B3134+C3134</f>
        <v>50</v>
      </c>
      <c r="E3134" s="5">
        <f>IF(A3134=0,0,A3134*LABOR_HRS_WK_TOM*SEASON_WEEKS*(1+DIM_PCT_TOM)^A3134)</f>
        <v>527.07600000000014</v>
      </c>
      <c r="F3134" s="5">
        <f>IF(B3134=0,0,B3134*LABOR_HRS_WK_CAR*SEASON_WEEKS*(1+DIM_PCT_CAR)^B3134)</f>
        <v>712.56269791706984</v>
      </c>
      <c r="G3134" s="5">
        <f>IF(C3134=0,0,C3134*LABOR_HRS_WK_MES*SEASON_WEEKS*(1+DIM_PCT_MES)^C3134)</f>
        <v>1959.6780360096466</v>
      </c>
      <c r="H3134" s="5">
        <f>E3134+F3134+G3134</f>
        <v>3199.3167339267166</v>
      </c>
      <c r="I3134" s="5">
        <f>MIN(H3134,FARMER_HRS)</f>
        <v>720</v>
      </c>
      <c r="J3134" s="5">
        <f>MAX(0,H3134-FARMER_HRS)</f>
        <v>2479.3167339267166</v>
      </c>
      <c r="K3134" s="2">
        <f>I3134*FARMER_RATE+J3134*TEMP_WORKER_RATE</f>
        <v>68043.693297338818</v>
      </c>
      <c r="L3134" s="2">
        <f>A3134*PRICE_TOM+B3134*PRICE_CAR+C3134*PRICE_MES</f>
        <v>149704</v>
      </c>
      <c r="M3134" s="2">
        <f>A3134*FERT_BED_TOM+B3134*FERT_BED_CAR+C3134*FERT_BED_MES</f>
        <v>36960</v>
      </c>
      <c r="N3134" s="6">
        <f>IF(AND(D3134&lt;=TOTAL_BEDS,J3134&lt;=TEMP_WORKER_MAX*TEMP_WORKER_HRS),1,0)</f>
        <v>1</v>
      </c>
      <c r="O3134" s="2">
        <f>L3134-M3134-K3134-FIXED_COSTS</f>
        <v>24700.306702661182</v>
      </c>
      <c r="P3134" s="2">
        <f>IF(N3134=1,O3134,"")</f>
        <v>24700.306702661182</v>
      </c>
    </row>
    <row r="3135">
      <c r="A3135" s="6">
        <v>4</v>
      </c>
      <c r="B3135" s="6">
        <v>17</v>
      </c>
      <c r="C3135" s="6">
        <v>0</v>
      </c>
      <c r="D3135" s="6">
        <f>A3135+B3135+C3135</f>
        <v>21</v>
      </c>
      <c r="E3135" s="5">
        <f>IF(A3135=0,0,A3135*LABOR_HRS_WK_TOM*SEASON_WEEKS*(1+DIM_PCT_TOM)^A3135)</f>
        <v>527.07600000000014</v>
      </c>
      <c r="F3135" s="5">
        <f>IF(B3135=0,0,B3135*LABOR_HRS_WK_CAR*SEASON_WEEKS*(1+DIM_PCT_CAR)^B3135)</f>
        <v>776.02531320030891</v>
      </c>
      <c r="G3135" s="5">
        <f>IF(C3135=0,0,C3135*LABOR_HRS_WK_MES*SEASON_WEEKS*(1+DIM_PCT_MES)^C3135)</f>
        <v>0</v>
      </c>
      <c r="H3135" s="5">
        <f>E3135+F3135+G3135</f>
        <v>1303.1013132003091</v>
      </c>
      <c r="I3135" s="5">
        <f>MIN(H3135,FARMER_HRS)</f>
        <v>720</v>
      </c>
      <c r="J3135" s="5">
        <f>MAX(0,H3135-FARMER_HRS)</f>
        <v>583.101313200309</v>
      </c>
      <c r="K3135" s="2">
        <f>I3135*FARMER_RATE+J3135*TEMP_WORKER_RATE</f>
        <v>35123.286687505366</v>
      </c>
      <c r="L3135" s="2">
        <f>A3135*PRICE_TOM+B3135*PRICE_CAR+C3135*PRICE_MES</f>
        <v>70798</v>
      </c>
      <c r="M3135" s="2">
        <f>A3135*FERT_BED_TOM+B3135*FERT_BED_CAR+C3135*FERT_BED_MES</f>
        <v>11000</v>
      </c>
      <c r="N3135" s="6">
        <f>IF(AND(D3135&lt;=TOTAL_BEDS,J3135&lt;=TEMP_WORKER_MAX*TEMP_WORKER_HRS),1,0)</f>
        <v>1</v>
      </c>
      <c r="O3135" s="2">
        <f>L3135-M3135-K3135-FIXED_COSTS</f>
        <v>4674.713312494634</v>
      </c>
      <c r="P3135" s="2">
        <f>IF(N3135=1,O3135,"")</f>
        <v>4674.713312494634</v>
      </c>
    </row>
    <row r="3136">
      <c r="A3136" s="6">
        <v>4</v>
      </c>
      <c r="B3136" s="6">
        <v>17</v>
      </c>
      <c r="C3136" s="6">
        <v>1</v>
      </c>
      <c r="D3136" s="6">
        <f>A3136+B3136+C3136</f>
        <v>22</v>
      </c>
      <c r="E3136" s="5">
        <f>IF(A3136=0,0,A3136*LABOR_HRS_WK_TOM*SEASON_WEEKS*(1+DIM_PCT_TOM)^A3136)</f>
        <v>527.07600000000014</v>
      </c>
      <c r="F3136" s="5">
        <f>IF(B3136=0,0,B3136*LABOR_HRS_WK_CAR*SEASON_WEEKS*(1+DIM_PCT_CAR)^B3136)</f>
        <v>776.02531320030891</v>
      </c>
      <c r="G3136" s="5">
        <f>IF(C3136=0,0,C3136*LABOR_HRS_WK_MES*SEASON_WEEKS*(1+DIM_PCT_MES)^C3136)</f>
        <v>45.5625</v>
      </c>
      <c r="H3136" s="5">
        <f>E3136+F3136+G3136</f>
        <v>1348.6638132003091</v>
      </c>
      <c r="I3136" s="5">
        <f>MIN(H3136,FARMER_HRS)</f>
        <v>720</v>
      </c>
      <c r="J3136" s="5">
        <f>MAX(0,H3136-FARMER_HRS)</f>
        <v>628.663813200309</v>
      </c>
      <c r="K3136" s="2">
        <f>I3136*FARMER_RATE+J3136*TEMP_WORKER_RATE</f>
        <v>35914.302312505366</v>
      </c>
      <c r="L3136" s="2">
        <f>A3136*PRICE_TOM+B3136*PRICE_CAR+C3136*PRICE_MES</f>
        <v>73498</v>
      </c>
      <c r="M3136" s="2">
        <f>A3136*FERT_BED_TOM+B3136*FERT_BED_CAR+C3136*FERT_BED_MES</f>
        <v>11880</v>
      </c>
      <c r="N3136" s="6">
        <f>IF(AND(D3136&lt;=TOTAL_BEDS,J3136&lt;=TEMP_WORKER_MAX*TEMP_WORKER_HRS),1,0)</f>
        <v>1</v>
      </c>
      <c r="O3136" s="2">
        <f>L3136-M3136-K3136-FIXED_COSTS</f>
        <v>5703.697687494634</v>
      </c>
      <c r="P3136" s="2">
        <f>IF(N3136=1,O3136,"")</f>
        <v>5703.697687494634</v>
      </c>
    </row>
    <row r="3137">
      <c r="A3137" s="6">
        <v>4</v>
      </c>
      <c r="B3137" s="6">
        <v>17</v>
      </c>
      <c r="C3137" s="6">
        <v>2</v>
      </c>
      <c r="D3137" s="6">
        <f>A3137+B3137+C3137</f>
        <v>23</v>
      </c>
      <c r="E3137" s="5">
        <f>IF(A3137=0,0,A3137*LABOR_HRS_WK_TOM*SEASON_WEEKS*(1+DIM_PCT_TOM)^A3137)</f>
        <v>527.07600000000014</v>
      </c>
      <c r="F3137" s="5">
        <f>IF(B3137=0,0,B3137*LABOR_HRS_WK_CAR*SEASON_WEEKS*(1+DIM_PCT_CAR)^B3137)</f>
        <v>776.02531320030891</v>
      </c>
      <c r="G3137" s="5">
        <f>IF(C3137=0,0,C3137*LABOR_HRS_WK_MES*SEASON_WEEKS*(1+DIM_PCT_MES)^C3137)</f>
        <v>92.2640625</v>
      </c>
      <c r="H3137" s="5">
        <f>E3137+F3137+G3137</f>
        <v>1395.365375700309</v>
      </c>
      <c r="I3137" s="5">
        <f>MIN(H3137,FARMER_HRS)</f>
        <v>720</v>
      </c>
      <c r="J3137" s="5">
        <f>MAX(0,H3137-FARMER_HRS)</f>
        <v>675.365375700309</v>
      </c>
      <c r="K3137" s="2">
        <f>I3137*FARMER_RATE+J3137*TEMP_WORKER_RATE</f>
        <v>36725.093328130366</v>
      </c>
      <c r="L3137" s="2">
        <f>A3137*PRICE_TOM+B3137*PRICE_CAR+C3137*PRICE_MES</f>
        <v>76198</v>
      </c>
      <c r="M3137" s="2">
        <f>A3137*FERT_BED_TOM+B3137*FERT_BED_CAR+C3137*FERT_BED_MES</f>
        <v>12760</v>
      </c>
      <c r="N3137" s="6">
        <f>IF(AND(D3137&lt;=TOTAL_BEDS,J3137&lt;=TEMP_WORKER_MAX*TEMP_WORKER_HRS),1,0)</f>
        <v>1</v>
      </c>
      <c r="O3137" s="2">
        <f>L3137-M3137-K3137-FIXED_COSTS</f>
        <v>6712.906671869634</v>
      </c>
      <c r="P3137" s="2">
        <f>IF(N3137=1,O3137,"")</f>
        <v>6712.906671869634</v>
      </c>
    </row>
    <row r="3138">
      <c r="A3138" s="6">
        <v>4</v>
      </c>
      <c r="B3138" s="6">
        <v>17</v>
      </c>
      <c r="C3138" s="6">
        <v>3</v>
      </c>
      <c r="D3138" s="6">
        <f>A3138+B3138+C3138</f>
        <v>24</v>
      </c>
      <c r="E3138" s="5">
        <f>IF(A3138=0,0,A3138*LABOR_HRS_WK_TOM*SEASON_WEEKS*(1+DIM_PCT_TOM)^A3138)</f>
        <v>527.07600000000014</v>
      </c>
      <c r="F3138" s="5">
        <f>IF(B3138=0,0,B3138*LABOR_HRS_WK_CAR*SEASON_WEEKS*(1+DIM_PCT_CAR)^B3138)</f>
        <v>776.02531320030891</v>
      </c>
      <c r="G3138" s="5">
        <f>IF(C3138=0,0,C3138*LABOR_HRS_WK_MES*SEASON_WEEKS*(1+DIM_PCT_MES)^C3138)</f>
        <v>140.12604492187498</v>
      </c>
      <c r="H3138" s="5">
        <f>E3138+F3138+G3138</f>
        <v>1443.2273581221841</v>
      </c>
      <c r="I3138" s="5">
        <f>MIN(H3138,FARMER_HRS)</f>
        <v>720</v>
      </c>
      <c r="J3138" s="5">
        <f>MAX(0,H3138-FARMER_HRS)</f>
        <v>723.22735812218411</v>
      </c>
      <c r="K3138" s="2">
        <f>I3138*FARMER_RATE+J3138*TEMP_WORKER_RATE</f>
        <v>37556.030522954585</v>
      </c>
      <c r="L3138" s="2">
        <f>A3138*PRICE_TOM+B3138*PRICE_CAR+C3138*PRICE_MES</f>
        <v>78898</v>
      </c>
      <c r="M3138" s="2">
        <f>A3138*FERT_BED_TOM+B3138*FERT_BED_CAR+C3138*FERT_BED_MES</f>
        <v>13640</v>
      </c>
      <c r="N3138" s="6">
        <f>IF(AND(D3138&lt;=TOTAL_BEDS,J3138&lt;=TEMP_WORKER_MAX*TEMP_WORKER_HRS),1,0)</f>
        <v>1</v>
      </c>
      <c r="O3138" s="2">
        <f>L3138-M3138-K3138-FIXED_COSTS</f>
        <v>7701.9694770454153</v>
      </c>
      <c r="P3138" s="2">
        <f>IF(N3138=1,O3138,"")</f>
        <v>7701.9694770454153</v>
      </c>
    </row>
    <row r="3139">
      <c r="A3139" s="6">
        <v>4</v>
      </c>
      <c r="B3139" s="6">
        <v>17</v>
      </c>
      <c r="C3139" s="6">
        <v>4</v>
      </c>
      <c r="D3139" s="6">
        <f>A3139+B3139+C3139</f>
        <v>25</v>
      </c>
      <c r="E3139" s="5">
        <f>IF(A3139=0,0,A3139*LABOR_HRS_WK_TOM*SEASON_WEEKS*(1+DIM_PCT_TOM)^A3139)</f>
        <v>527.07600000000014</v>
      </c>
      <c r="F3139" s="5">
        <f>IF(B3139=0,0,B3139*LABOR_HRS_WK_CAR*SEASON_WEEKS*(1+DIM_PCT_CAR)^B3139)</f>
        <v>776.02531320030891</v>
      </c>
      <c r="G3139" s="5">
        <f>IF(C3139=0,0,C3139*LABOR_HRS_WK_MES*SEASON_WEEKS*(1+DIM_PCT_MES)^C3139)</f>
        <v>189.17016064453119</v>
      </c>
      <c r="H3139" s="5">
        <f>E3139+F3139+G3139</f>
        <v>1492.2714738448403</v>
      </c>
      <c r="I3139" s="5">
        <f>MIN(H3139,FARMER_HRS)</f>
        <v>720</v>
      </c>
      <c r="J3139" s="5">
        <f>MAX(0,H3139-FARMER_HRS)</f>
        <v>772.27147384484033</v>
      </c>
      <c r="K3139" s="2">
        <f>I3139*FARMER_RATE+J3139*TEMP_WORKER_RATE</f>
        <v>38407.490865361811</v>
      </c>
      <c r="L3139" s="2">
        <f>A3139*PRICE_TOM+B3139*PRICE_CAR+C3139*PRICE_MES</f>
        <v>81598</v>
      </c>
      <c r="M3139" s="2">
        <f>A3139*FERT_BED_TOM+B3139*FERT_BED_CAR+C3139*FERT_BED_MES</f>
        <v>14520</v>
      </c>
      <c r="N3139" s="6">
        <f>IF(AND(D3139&lt;=TOTAL_BEDS,J3139&lt;=TEMP_WORKER_MAX*TEMP_WORKER_HRS),1,0)</f>
        <v>1</v>
      </c>
      <c r="O3139" s="2">
        <f>L3139-M3139-K3139-FIXED_COSTS</f>
        <v>8670.5091346381887</v>
      </c>
      <c r="P3139" s="2">
        <f>IF(N3139=1,O3139,"")</f>
        <v>8670.5091346381887</v>
      </c>
    </row>
    <row r="3140">
      <c r="A3140" s="6">
        <v>4</v>
      </c>
      <c r="B3140" s="6">
        <v>17</v>
      </c>
      <c r="C3140" s="6">
        <v>5</v>
      </c>
      <c r="D3140" s="6">
        <f>A3140+B3140+C3140</f>
        <v>26</v>
      </c>
      <c r="E3140" s="5">
        <f>IF(A3140=0,0,A3140*LABOR_HRS_WK_TOM*SEASON_WEEKS*(1+DIM_PCT_TOM)^A3140)</f>
        <v>527.07600000000014</v>
      </c>
      <c r="F3140" s="5">
        <f>IF(B3140=0,0,B3140*LABOR_HRS_WK_CAR*SEASON_WEEKS*(1+DIM_PCT_CAR)^B3140)</f>
        <v>776.02531320030891</v>
      </c>
      <c r="G3140" s="5">
        <f>IF(C3140=0,0,C3140*LABOR_HRS_WK_MES*SEASON_WEEKS*(1+DIM_PCT_MES)^C3140)</f>
        <v>239.41848456573481</v>
      </c>
      <c r="H3140" s="5">
        <f>E3140+F3140+G3140</f>
        <v>1542.5197977660439</v>
      </c>
      <c r="I3140" s="5">
        <f>MIN(H3140,FARMER_HRS)</f>
        <v>720</v>
      </c>
      <c r="J3140" s="5">
        <f>MAX(0,H3140-FARMER_HRS)</f>
        <v>822.51979776604389</v>
      </c>
      <c r="K3140" s="2">
        <f>I3140*FARMER_RATE+J3140*TEMP_WORKER_RATE</f>
        <v>39279.85760010493</v>
      </c>
      <c r="L3140" s="2">
        <f>A3140*PRICE_TOM+B3140*PRICE_CAR+C3140*PRICE_MES</f>
        <v>84298</v>
      </c>
      <c r="M3140" s="2">
        <f>A3140*FERT_BED_TOM+B3140*FERT_BED_CAR+C3140*FERT_BED_MES</f>
        <v>15400</v>
      </c>
      <c r="N3140" s="6">
        <f>IF(AND(D3140&lt;=TOTAL_BEDS,J3140&lt;=TEMP_WORKER_MAX*TEMP_WORKER_HRS),1,0)</f>
        <v>1</v>
      </c>
      <c r="O3140" s="2">
        <f>L3140-M3140-K3140-FIXED_COSTS</f>
        <v>9618.14239989507</v>
      </c>
      <c r="P3140" s="2">
        <f>IF(N3140=1,O3140,"")</f>
        <v>9618.14239989507</v>
      </c>
    </row>
    <row r="3141">
      <c r="A3141" s="6">
        <v>4</v>
      </c>
      <c r="B3141" s="6">
        <v>17</v>
      </c>
      <c r="C3141" s="6">
        <v>6</v>
      </c>
      <c r="D3141" s="6">
        <f>A3141+B3141+C3141</f>
        <v>27</v>
      </c>
      <c r="E3141" s="5">
        <f>IF(A3141=0,0,A3141*LABOR_HRS_WK_TOM*SEASON_WEEKS*(1+DIM_PCT_TOM)^A3141)</f>
        <v>527.07600000000014</v>
      </c>
      <c r="F3141" s="5">
        <f>IF(B3141=0,0,B3141*LABOR_HRS_WK_CAR*SEASON_WEEKS*(1+DIM_PCT_CAR)^B3141)</f>
        <v>776.02531320030891</v>
      </c>
      <c r="G3141" s="5">
        <f>IF(C3141=0,0,C3141*LABOR_HRS_WK_MES*SEASON_WEEKS*(1+DIM_PCT_MES)^C3141)</f>
        <v>290.89345874736773</v>
      </c>
      <c r="H3141" s="5">
        <f>E3141+F3141+G3141</f>
        <v>1593.9947719476768</v>
      </c>
      <c r="I3141" s="5">
        <f>MIN(H3141,FARMER_HRS)</f>
        <v>720</v>
      </c>
      <c r="J3141" s="5">
        <f>MAX(0,H3141-FARMER_HRS)</f>
        <v>873.99477194767678</v>
      </c>
      <c r="K3141" s="2">
        <f>I3141*FARMER_RATE+J3141*TEMP_WORKER_RATE</f>
        <v>40173.520346313831</v>
      </c>
      <c r="L3141" s="2">
        <f>A3141*PRICE_TOM+B3141*PRICE_CAR+C3141*PRICE_MES</f>
        <v>86998</v>
      </c>
      <c r="M3141" s="2">
        <f>A3141*FERT_BED_TOM+B3141*FERT_BED_CAR+C3141*FERT_BED_MES</f>
        <v>16280</v>
      </c>
      <c r="N3141" s="6">
        <f>IF(AND(D3141&lt;=TOTAL_BEDS,J3141&lt;=TEMP_WORKER_MAX*TEMP_WORKER_HRS),1,0)</f>
        <v>1</v>
      </c>
      <c r="O3141" s="2">
        <f>L3141-M3141-K3141-FIXED_COSTS</f>
        <v>10544.479653686169</v>
      </c>
      <c r="P3141" s="2">
        <f>IF(N3141=1,O3141,"")</f>
        <v>10544.479653686169</v>
      </c>
    </row>
    <row r="3142">
      <c r="A3142" s="6">
        <v>4</v>
      </c>
      <c r="B3142" s="6">
        <v>17</v>
      </c>
      <c r="C3142" s="6">
        <v>7</v>
      </c>
      <c r="D3142" s="6">
        <f>A3142+B3142+C3142</f>
        <v>28</v>
      </c>
      <c r="E3142" s="5">
        <f>IF(A3142=0,0,A3142*LABOR_HRS_WK_TOM*SEASON_WEEKS*(1+DIM_PCT_TOM)^A3142)</f>
        <v>527.07600000000014</v>
      </c>
      <c r="F3142" s="5">
        <f>IF(B3142=0,0,B3142*LABOR_HRS_WK_CAR*SEASON_WEEKS*(1+DIM_PCT_CAR)^B3142)</f>
        <v>776.02531320030891</v>
      </c>
      <c r="G3142" s="5">
        <f>IF(C3142=0,0,C3142*LABOR_HRS_WK_MES*SEASON_WEEKS*(1+DIM_PCT_MES)^C3142)</f>
        <v>343.61789814532818</v>
      </c>
      <c r="H3142" s="5">
        <f>E3142+F3142+G3142</f>
        <v>1646.7192113456372</v>
      </c>
      <c r="I3142" s="5">
        <f>MIN(H3142,FARMER_HRS)</f>
        <v>720</v>
      </c>
      <c r="J3142" s="5">
        <f>MAX(0,H3142-FARMER_HRS)</f>
        <v>926.71921134563718</v>
      </c>
      <c r="K3142" s="2">
        <f>I3142*FARMER_RATE+J3142*TEMP_WORKER_RATE</f>
        <v>41088.875196972869</v>
      </c>
      <c r="L3142" s="2">
        <f>A3142*PRICE_TOM+B3142*PRICE_CAR+C3142*PRICE_MES</f>
        <v>89698</v>
      </c>
      <c r="M3142" s="2">
        <f>A3142*FERT_BED_TOM+B3142*FERT_BED_CAR+C3142*FERT_BED_MES</f>
        <v>17160</v>
      </c>
      <c r="N3142" s="6">
        <f>IF(AND(D3142&lt;=TOTAL_BEDS,J3142&lt;=TEMP_WORKER_MAX*TEMP_WORKER_HRS),1,0)</f>
        <v>1</v>
      </c>
      <c r="O3142" s="2">
        <f>L3142-M3142-K3142-FIXED_COSTS</f>
        <v>11449.124803027131</v>
      </c>
      <c r="P3142" s="2">
        <f>IF(N3142=1,O3142,"")</f>
        <v>11449.124803027131</v>
      </c>
    </row>
    <row r="3143">
      <c r="A3143" s="6">
        <v>4</v>
      </c>
      <c r="B3143" s="6">
        <v>17</v>
      </c>
      <c r="C3143" s="6">
        <v>8</v>
      </c>
      <c r="D3143" s="6">
        <f>A3143+B3143+C3143</f>
        <v>29</v>
      </c>
      <c r="E3143" s="5">
        <f>IF(A3143=0,0,A3143*LABOR_HRS_WK_TOM*SEASON_WEEKS*(1+DIM_PCT_TOM)^A3143)</f>
        <v>527.07600000000014</v>
      </c>
      <c r="F3143" s="5">
        <f>IF(B3143=0,0,B3143*LABOR_HRS_WK_CAR*SEASON_WEEKS*(1+DIM_PCT_CAR)^B3143)</f>
        <v>776.02531320030891</v>
      </c>
      <c r="G3143" s="5">
        <f>IF(C3143=0,0,C3143*LABOR_HRS_WK_MES*SEASON_WEEKS*(1+DIM_PCT_MES)^C3143)</f>
        <v>397.61499642530833</v>
      </c>
      <c r="H3143" s="5">
        <f>E3143+F3143+G3143</f>
        <v>1700.7163096256174</v>
      </c>
      <c r="I3143" s="5">
        <f>MIN(H3143,FARMER_HRS)</f>
        <v>720</v>
      </c>
      <c r="J3143" s="5">
        <f>MAX(0,H3143-FARMER_HRS)</f>
        <v>980.71630962561744</v>
      </c>
      <c r="K3143" s="2">
        <f>I3143*FARMER_RATE+J3143*TEMP_WORKER_RATE</f>
        <v>42026.324819889196</v>
      </c>
      <c r="L3143" s="2">
        <f>A3143*PRICE_TOM+B3143*PRICE_CAR+C3143*PRICE_MES</f>
        <v>92398</v>
      </c>
      <c r="M3143" s="2">
        <f>A3143*FERT_BED_TOM+B3143*FERT_BED_CAR+C3143*FERT_BED_MES</f>
        <v>18040</v>
      </c>
      <c r="N3143" s="6">
        <f>IF(AND(D3143&lt;=TOTAL_BEDS,J3143&lt;=TEMP_WORKER_MAX*TEMP_WORKER_HRS),1,0)</f>
        <v>1</v>
      </c>
      <c r="O3143" s="2">
        <f>L3143-M3143-K3143-FIXED_COSTS</f>
        <v>12331.675180110804</v>
      </c>
      <c r="P3143" s="2">
        <f>IF(N3143=1,O3143,"")</f>
        <v>12331.675180110804</v>
      </c>
    </row>
    <row r="3144">
      <c r="A3144" s="6">
        <v>4</v>
      </c>
      <c r="B3144" s="6">
        <v>17</v>
      </c>
      <c r="C3144" s="6">
        <v>9</v>
      </c>
      <c r="D3144" s="6">
        <f>A3144+B3144+C3144</f>
        <v>30</v>
      </c>
      <c r="E3144" s="5">
        <f>IF(A3144=0,0,A3144*LABOR_HRS_WK_TOM*SEASON_WEEKS*(1+DIM_PCT_TOM)^A3144)</f>
        <v>527.07600000000014</v>
      </c>
      <c r="F3144" s="5">
        <f>IF(B3144=0,0,B3144*LABOR_HRS_WK_CAR*SEASON_WEEKS*(1+DIM_PCT_CAR)^B3144)</f>
        <v>776.02531320030891</v>
      </c>
      <c r="G3144" s="5">
        <f>IF(C3144=0,0,C3144*LABOR_HRS_WK_MES*SEASON_WEEKS*(1+DIM_PCT_MES)^C3144)</f>
        <v>452.90833186570273</v>
      </c>
      <c r="H3144" s="5">
        <f>E3144+F3144+G3144</f>
        <v>1756.0096450660117</v>
      </c>
      <c r="I3144" s="5">
        <f>MIN(H3144,FARMER_HRS)</f>
        <v>720</v>
      </c>
      <c r="J3144" s="5">
        <f>MAX(0,H3144-FARMER_HRS)</f>
        <v>1036.0096450660117</v>
      </c>
      <c r="K3144" s="2">
        <f>I3144*FARMER_RATE+J3144*TEMP_WORKER_RATE</f>
        <v>42986.278560173814</v>
      </c>
      <c r="L3144" s="2">
        <f>A3144*PRICE_TOM+B3144*PRICE_CAR+C3144*PRICE_MES</f>
        <v>95098</v>
      </c>
      <c r="M3144" s="2">
        <f>A3144*FERT_BED_TOM+B3144*FERT_BED_CAR+C3144*FERT_BED_MES</f>
        <v>18920</v>
      </c>
      <c r="N3144" s="6">
        <f>IF(AND(D3144&lt;=TOTAL_BEDS,J3144&lt;=TEMP_WORKER_MAX*TEMP_WORKER_HRS),1,0)</f>
        <v>1</v>
      </c>
      <c r="O3144" s="2">
        <f>L3144-M3144-K3144-FIXED_COSTS</f>
        <v>13191.721439826186</v>
      </c>
      <c r="P3144" s="2">
        <f>IF(N3144=1,O3144,"")</f>
        <v>13191.721439826186</v>
      </c>
    </row>
    <row r="3145">
      <c r="A3145" s="6">
        <v>4</v>
      </c>
      <c r="B3145" s="6">
        <v>17</v>
      </c>
      <c r="C3145" s="6">
        <v>10</v>
      </c>
      <c r="D3145" s="6">
        <f>A3145+B3145+C3145</f>
        <v>31</v>
      </c>
      <c r="E3145" s="5">
        <f>IF(A3145=0,0,A3145*LABOR_HRS_WK_TOM*SEASON_WEEKS*(1+DIM_PCT_TOM)^A3145)</f>
        <v>527.07600000000014</v>
      </c>
      <c r="F3145" s="5">
        <f>IF(B3145=0,0,B3145*LABOR_HRS_WK_CAR*SEASON_WEEKS*(1+DIM_PCT_CAR)^B3145)</f>
        <v>776.02531320030891</v>
      </c>
      <c r="G3145" s="5">
        <f>IF(C3145=0,0,C3145*LABOR_HRS_WK_MES*SEASON_WEEKS*(1+DIM_PCT_MES)^C3145)</f>
        <v>509.52187334891551</v>
      </c>
      <c r="H3145" s="5">
        <f>E3145+F3145+G3145</f>
        <v>1812.6231865492246</v>
      </c>
      <c r="I3145" s="5">
        <f>MIN(H3145,FARMER_HRS)</f>
        <v>720</v>
      </c>
      <c r="J3145" s="5">
        <f>MAX(0,H3145-FARMER_HRS)</f>
        <v>1092.6231865492246</v>
      </c>
      <c r="K3145" s="2">
        <f>I3145*FARMER_RATE+J3145*TEMP_WORKER_RATE</f>
        <v>43969.152544257369</v>
      </c>
      <c r="L3145" s="2">
        <f>A3145*PRICE_TOM+B3145*PRICE_CAR+C3145*PRICE_MES</f>
        <v>97798</v>
      </c>
      <c r="M3145" s="2">
        <f>A3145*FERT_BED_TOM+B3145*FERT_BED_CAR+C3145*FERT_BED_MES</f>
        <v>19800</v>
      </c>
      <c r="N3145" s="6">
        <f>IF(AND(D3145&lt;=TOTAL_BEDS,J3145&lt;=TEMP_WORKER_MAX*TEMP_WORKER_HRS),1,0)</f>
        <v>1</v>
      </c>
      <c r="O3145" s="2">
        <f>L3145-M3145-K3145-FIXED_COSTS</f>
        <v>14028.847455742631</v>
      </c>
      <c r="P3145" s="2">
        <f>IF(N3145=1,O3145,"")</f>
        <v>14028.847455742631</v>
      </c>
    </row>
    <row r="3146">
      <c r="A3146" s="6">
        <v>4</v>
      </c>
      <c r="B3146" s="6">
        <v>17</v>
      </c>
      <c r="C3146" s="6">
        <v>11</v>
      </c>
      <c r="D3146" s="6">
        <f>A3146+B3146+C3146</f>
        <v>32</v>
      </c>
      <c r="E3146" s="5">
        <f>IF(A3146=0,0,A3146*LABOR_HRS_WK_TOM*SEASON_WEEKS*(1+DIM_PCT_TOM)^A3146)</f>
        <v>527.07600000000014</v>
      </c>
      <c r="F3146" s="5">
        <f>IF(B3146=0,0,B3146*LABOR_HRS_WK_CAR*SEASON_WEEKS*(1+DIM_PCT_CAR)^B3146)</f>
        <v>776.02531320030891</v>
      </c>
      <c r="G3146" s="5">
        <f>IF(C3146=0,0,C3146*LABOR_HRS_WK_MES*SEASON_WEEKS*(1+DIM_PCT_MES)^C3146)</f>
        <v>567.47998644235463</v>
      </c>
      <c r="H3146" s="5">
        <f>E3146+F3146+G3146</f>
        <v>1870.5812996426637</v>
      </c>
      <c r="I3146" s="5">
        <f>MIN(H3146,FARMER_HRS)</f>
        <v>720</v>
      </c>
      <c r="J3146" s="5">
        <f>MAX(0,H3146-FARMER_HRS)</f>
        <v>1150.5812996426637</v>
      </c>
      <c r="K3146" s="2">
        <f>I3146*FARMER_RATE+J3146*TEMP_WORKER_RATE</f>
        <v>44975.369785462914</v>
      </c>
      <c r="L3146" s="2">
        <f>A3146*PRICE_TOM+B3146*PRICE_CAR+C3146*PRICE_MES</f>
        <v>100498</v>
      </c>
      <c r="M3146" s="2">
        <f>A3146*FERT_BED_TOM+B3146*FERT_BED_CAR+C3146*FERT_BED_MES</f>
        <v>20680</v>
      </c>
      <c r="N3146" s="6">
        <f>IF(AND(D3146&lt;=TOTAL_BEDS,J3146&lt;=TEMP_WORKER_MAX*TEMP_WORKER_HRS),1,0)</f>
        <v>1</v>
      </c>
      <c r="O3146" s="2">
        <f>L3146-M3146-K3146-FIXED_COSTS</f>
        <v>14842.630214537086</v>
      </c>
      <c r="P3146" s="2">
        <f>IF(N3146=1,O3146,"")</f>
        <v>14842.630214537086</v>
      </c>
    </row>
    <row r="3147">
      <c r="A3147" s="6">
        <v>4</v>
      </c>
      <c r="B3147" s="6">
        <v>17</v>
      </c>
      <c r="C3147" s="6">
        <v>12</v>
      </c>
      <c r="D3147" s="6">
        <f>A3147+B3147+C3147</f>
        <v>33</v>
      </c>
      <c r="E3147" s="5">
        <f>IF(A3147=0,0,A3147*LABOR_HRS_WK_TOM*SEASON_WEEKS*(1+DIM_PCT_TOM)^A3147)</f>
        <v>527.07600000000014</v>
      </c>
      <c r="F3147" s="5">
        <f>IF(B3147=0,0,B3147*LABOR_HRS_WK_CAR*SEASON_WEEKS*(1+DIM_PCT_CAR)^B3147)</f>
        <v>776.02531320030891</v>
      </c>
      <c r="G3147" s="5">
        <f>IF(C3147=0,0,C3147*LABOR_HRS_WK_MES*SEASON_WEEKS*(1+DIM_PCT_MES)^C3147)</f>
        <v>626.807439570419</v>
      </c>
      <c r="H3147" s="5">
        <f>E3147+F3147+G3147</f>
        <v>1929.9087527707279</v>
      </c>
      <c r="I3147" s="5">
        <f>MIN(H3147,FARMER_HRS)</f>
        <v>720</v>
      </c>
      <c r="J3147" s="5">
        <f>MAX(0,H3147-FARMER_HRS)</f>
        <v>1209.9087527707279</v>
      </c>
      <c r="K3147" s="2">
        <f>I3147*FARMER_RATE+J3147*TEMP_WORKER_RATE</f>
        <v>46005.360291158475</v>
      </c>
      <c r="L3147" s="2">
        <f>A3147*PRICE_TOM+B3147*PRICE_CAR+C3147*PRICE_MES</f>
        <v>103198</v>
      </c>
      <c r="M3147" s="2">
        <f>A3147*FERT_BED_TOM+B3147*FERT_BED_CAR+C3147*FERT_BED_MES</f>
        <v>21560</v>
      </c>
      <c r="N3147" s="6">
        <f>IF(AND(D3147&lt;=TOTAL_BEDS,J3147&lt;=TEMP_WORKER_MAX*TEMP_WORKER_HRS),1,0)</f>
        <v>1</v>
      </c>
      <c r="O3147" s="2">
        <f>L3147-M3147-K3147-FIXED_COSTS</f>
        <v>15632.639708841525</v>
      </c>
      <c r="P3147" s="2">
        <f>IF(N3147=1,O3147,"")</f>
        <v>15632.639708841525</v>
      </c>
    </row>
    <row r="3148">
      <c r="A3148" s="6">
        <v>4</v>
      </c>
      <c r="B3148" s="6">
        <v>17</v>
      </c>
      <c r="C3148" s="6">
        <v>13</v>
      </c>
      <c r="D3148" s="6">
        <f>A3148+B3148+C3148</f>
        <v>34</v>
      </c>
      <c r="E3148" s="5">
        <f>IF(A3148=0,0,A3148*LABOR_HRS_WK_TOM*SEASON_WEEKS*(1+DIM_PCT_TOM)^A3148)</f>
        <v>527.07600000000014</v>
      </c>
      <c r="F3148" s="5">
        <f>IF(B3148=0,0,B3148*LABOR_HRS_WK_CAR*SEASON_WEEKS*(1+DIM_PCT_CAR)^B3148)</f>
        <v>776.02531320030891</v>
      </c>
      <c r="G3148" s="5">
        <f>IF(C3148=0,0,C3148*LABOR_HRS_WK_MES*SEASON_WEEKS*(1+DIM_PCT_MES)^C3148)</f>
        <v>687.52941027880331</v>
      </c>
      <c r="H3148" s="5">
        <f>E3148+F3148+G3148</f>
        <v>1990.6307234791125</v>
      </c>
      <c r="I3148" s="5">
        <f>MIN(H3148,FARMER_HRS)</f>
        <v>720</v>
      </c>
      <c r="J3148" s="5">
        <f>MAX(0,H3148-FARMER_HRS)</f>
        <v>1270.6307234791125</v>
      </c>
      <c r="K3148" s="2">
        <f>I3148*FARMER_RATE+J3148*TEMP_WORKER_RATE</f>
        <v>47059.561171512367</v>
      </c>
      <c r="L3148" s="2">
        <f>A3148*PRICE_TOM+B3148*PRICE_CAR+C3148*PRICE_MES</f>
        <v>105898</v>
      </c>
      <c r="M3148" s="2">
        <f>A3148*FERT_BED_TOM+B3148*FERT_BED_CAR+C3148*FERT_BED_MES</f>
        <v>22440</v>
      </c>
      <c r="N3148" s="6">
        <f>IF(AND(D3148&lt;=TOTAL_BEDS,J3148&lt;=TEMP_WORKER_MAX*TEMP_WORKER_HRS),1,0)</f>
        <v>1</v>
      </c>
      <c r="O3148" s="2">
        <f>L3148-M3148-K3148-FIXED_COSTS</f>
        <v>16398.438828487633</v>
      </c>
      <c r="P3148" s="2">
        <f>IF(N3148=1,O3148,"")</f>
        <v>16398.438828487633</v>
      </c>
    </row>
    <row r="3149">
      <c r="A3149" s="6">
        <v>4</v>
      </c>
      <c r="B3149" s="6">
        <v>17</v>
      </c>
      <c r="C3149" s="6">
        <v>14</v>
      </c>
      <c r="D3149" s="6">
        <f>A3149+B3149+C3149</f>
        <v>35</v>
      </c>
      <c r="E3149" s="5">
        <f>IF(A3149=0,0,A3149*LABOR_HRS_WK_TOM*SEASON_WEEKS*(1+DIM_PCT_TOM)^A3149)</f>
        <v>527.07600000000014</v>
      </c>
      <c r="F3149" s="5">
        <f>IF(B3149=0,0,B3149*LABOR_HRS_WK_CAR*SEASON_WEEKS*(1+DIM_PCT_CAR)^B3149)</f>
        <v>776.02531320030891</v>
      </c>
      <c r="G3149" s="5">
        <f>IF(C3149=0,0,C3149*LABOR_HRS_WK_MES*SEASON_WEEKS*(1+DIM_PCT_MES)^C3149)</f>
        <v>749.67149159246435</v>
      </c>
      <c r="H3149" s="5">
        <f>E3149+F3149+G3149</f>
        <v>2052.7728047927735</v>
      </c>
      <c r="I3149" s="5">
        <f>MIN(H3149,FARMER_HRS)</f>
        <v>720</v>
      </c>
      <c r="J3149" s="5">
        <f>MAX(0,H3149-FARMER_HRS)</f>
        <v>1332.7728047927735</v>
      </c>
      <c r="K3149" s="2">
        <f>I3149*FARMER_RATE+J3149*TEMP_WORKER_RATE</f>
        <v>48138.416749874537</v>
      </c>
      <c r="L3149" s="2">
        <f>A3149*PRICE_TOM+B3149*PRICE_CAR+C3149*PRICE_MES</f>
        <v>108598</v>
      </c>
      <c r="M3149" s="2">
        <f>A3149*FERT_BED_TOM+B3149*FERT_BED_CAR+C3149*FERT_BED_MES</f>
        <v>23320</v>
      </c>
      <c r="N3149" s="6">
        <f>IF(AND(D3149&lt;=TOTAL_BEDS,J3149&lt;=TEMP_WORKER_MAX*TEMP_WORKER_HRS),1,0)</f>
        <v>1</v>
      </c>
      <c r="O3149" s="2">
        <f>L3149-M3149-K3149-FIXED_COSTS</f>
        <v>17139.583250125463</v>
      </c>
      <c r="P3149" s="2">
        <f>IF(N3149=1,O3149,"")</f>
        <v>17139.583250125463</v>
      </c>
    </row>
    <row r="3150">
      <c r="A3150" s="6">
        <v>4</v>
      </c>
      <c r="B3150" s="6">
        <v>17</v>
      </c>
      <c r="C3150" s="6">
        <v>15</v>
      </c>
      <c r="D3150" s="6">
        <f>A3150+B3150+C3150</f>
        <v>36</v>
      </c>
      <c r="E3150" s="5">
        <f>IF(A3150=0,0,A3150*LABOR_HRS_WK_TOM*SEASON_WEEKS*(1+DIM_PCT_TOM)^A3150)</f>
        <v>527.07600000000014</v>
      </c>
      <c r="F3150" s="5">
        <f>IF(B3150=0,0,B3150*LABOR_HRS_WK_CAR*SEASON_WEEKS*(1+DIM_PCT_CAR)^B3150)</f>
        <v>776.02531320030891</v>
      </c>
      <c r="G3150" s="5">
        <f>IF(C3150=0,0,C3150*LABOR_HRS_WK_MES*SEASON_WEEKS*(1+DIM_PCT_MES)^C3150)</f>
        <v>813.25969846861074</v>
      </c>
      <c r="H3150" s="5">
        <f>E3150+F3150+G3150</f>
        <v>2116.3610116689197</v>
      </c>
      <c r="I3150" s="5">
        <f>MIN(H3150,FARMER_HRS)</f>
        <v>720</v>
      </c>
      <c r="J3150" s="5">
        <f>MAX(0,H3150-FARMER_HRS)</f>
        <v>1396.3610116689197</v>
      </c>
      <c r="K3150" s="2">
        <f>I3150*FARMER_RATE+J3150*TEMP_WORKER_RATE</f>
        <v>49242.378674807631</v>
      </c>
      <c r="L3150" s="2">
        <f>A3150*PRICE_TOM+B3150*PRICE_CAR+C3150*PRICE_MES</f>
        <v>111298</v>
      </c>
      <c r="M3150" s="2">
        <f>A3150*FERT_BED_TOM+B3150*FERT_BED_CAR+C3150*FERT_BED_MES</f>
        <v>24200</v>
      </c>
      <c r="N3150" s="6">
        <f>IF(AND(D3150&lt;=TOTAL_BEDS,J3150&lt;=TEMP_WORKER_MAX*TEMP_WORKER_HRS),1,0)</f>
        <v>1</v>
      </c>
      <c r="O3150" s="2">
        <f>L3150-M3150-K3150-FIXED_COSTS</f>
        <v>17855.621325192369</v>
      </c>
      <c r="P3150" s="2">
        <f>IF(N3150=1,O3150,"")</f>
        <v>17855.621325192369</v>
      </c>
    </row>
    <row r="3151">
      <c r="A3151" s="6">
        <v>4</v>
      </c>
      <c r="B3151" s="6">
        <v>17</v>
      </c>
      <c r="C3151" s="6">
        <v>16</v>
      </c>
      <c r="D3151" s="6">
        <f>A3151+B3151+C3151</f>
        <v>37</v>
      </c>
      <c r="E3151" s="5">
        <f>IF(A3151=0,0,A3151*LABOR_HRS_WK_TOM*SEASON_WEEKS*(1+DIM_PCT_TOM)^A3151)</f>
        <v>527.07600000000014</v>
      </c>
      <c r="F3151" s="5">
        <f>IF(B3151=0,0,B3151*LABOR_HRS_WK_CAR*SEASON_WEEKS*(1+DIM_PCT_CAR)^B3151)</f>
        <v>776.02531320030891</v>
      </c>
      <c r="G3151" s="5">
        <f>IF(C3151=0,0,C3151*LABOR_HRS_WK_MES*SEASON_WEEKS*(1+DIM_PCT_MES)^C3151)</f>
        <v>878.32047434609967</v>
      </c>
      <c r="H3151" s="5">
        <f>E3151+F3151+G3151</f>
        <v>2181.4217875464087</v>
      </c>
      <c r="I3151" s="5">
        <f>MIN(H3151,FARMER_HRS)</f>
        <v>720</v>
      </c>
      <c r="J3151" s="5">
        <f>MAX(0,H3151-FARMER_HRS)</f>
        <v>1461.4217875464087</v>
      </c>
      <c r="K3151" s="2">
        <f>I3151*FARMER_RATE+J3151*TEMP_WORKER_RATE</f>
        <v>50371.90603379182</v>
      </c>
      <c r="L3151" s="2">
        <f>A3151*PRICE_TOM+B3151*PRICE_CAR+C3151*PRICE_MES</f>
        <v>113998</v>
      </c>
      <c r="M3151" s="2">
        <f>A3151*FERT_BED_TOM+B3151*FERT_BED_CAR+C3151*FERT_BED_MES</f>
        <v>25080</v>
      </c>
      <c r="N3151" s="6">
        <f>IF(AND(D3151&lt;=TOTAL_BEDS,J3151&lt;=TEMP_WORKER_MAX*TEMP_WORKER_HRS),1,0)</f>
        <v>1</v>
      </c>
      <c r="O3151" s="2">
        <f>L3151-M3151-K3151-FIXED_COSTS</f>
        <v>18546.09396620818</v>
      </c>
      <c r="P3151" s="2">
        <f>IF(N3151=1,O3151,"")</f>
        <v>18546.09396620818</v>
      </c>
    </row>
    <row r="3152">
      <c r="A3152" s="6">
        <v>4</v>
      </c>
      <c r="B3152" s="6">
        <v>17</v>
      </c>
      <c r="C3152" s="6">
        <v>17</v>
      </c>
      <c r="D3152" s="6">
        <f>A3152+B3152+C3152</f>
        <v>38</v>
      </c>
      <c r="E3152" s="5">
        <f>IF(A3152=0,0,A3152*LABOR_HRS_WK_TOM*SEASON_WEEKS*(1+DIM_PCT_TOM)^A3152)</f>
        <v>527.07600000000014</v>
      </c>
      <c r="F3152" s="5">
        <f>IF(B3152=0,0,B3152*LABOR_HRS_WK_CAR*SEASON_WEEKS*(1+DIM_PCT_CAR)^B3152)</f>
        <v>776.02531320030891</v>
      </c>
      <c r="G3152" s="5">
        <f>IF(C3152=0,0,C3152*LABOR_HRS_WK_MES*SEASON_WEEKS*(1+DIM_PCT_MES)^C3152)</f>
        <v>944.88069779263992</v>
      </c>
      <c r="H3152" s="5">
        <f>E3152+F3152+G3152</f>
        <v>2247.9820109929487</v>
      </c>
      <c r="I3152" s="5">
        <f>MIN(H3152,FARMER_HRS)</f>
        <v>720</v>
      </c>
      <c r="J3152" s="5">
        <f>MAX(0,H3152-FARMER_HRS)</f>
        <v>1527.9820109929487</v>
      </c>
      <c r="K3152" s="2">
        <f>I3152*FARMER_RATE+J3152*TEMP_WORKER_RATE</f>
        <v>51527.465468627583</v>
      </c>
      <c r="L3152" s="2">
        <f>A3152*PRICE_TOM+B3152*PRICE_CAR+C3152*PRICE_MES</f>
        <v>116698</v>
      </c>
      <c r="M3152" s="2">
        <f>A3152*FERT_BED_TOM+B3152*FERT_BED_CAR+C3152*FERT_BED_MES</f>
        <v>25960</v>
      </c>
      <c r="N3152" s="6">
        <f>IF(AND(D3152&lt;=TOTAL_BEDS,J3152&lt;=TEMP_WORKER_MAX*TEMP_WORKER_HRS),1,0)</f>
        <v>1</v>
      </c>
      <c r="O3152" s="2">
        <f>L3152-M3152-K3152-FIXED_COSTS</f>
        <v>19210.534531372417</v>
      </c>
      <c r="P3152" s="2">
        <f>IF(N3152=1,O3152,"")</f>
        <v>19210.534531372417</v>
      </c>
    </row>
    <row r="3153">
      <c r="A3153" s="6">
        <v>4</v>
      </c>
      <c r="B3153" s="6">
        <v>17</v>
      </c>
      <c r="C3153" s="6">
        <v>18</v>
      </c>
      <c r="D3153" s="6">
        <f>A3153+B3153+C3153</f>
        <v>39</v>
      </c>
      <c r="E3153" s="5">
        <f>IF(A3153=0,0,A3153*LABOR_HRS_WK_TOM*SEASON_WEEKS*(1+DIM_PCT_TOM)^A3153)</f>
        <v>527.07600000000014</v>
      </c>
      <c r="F3153" s="5">
        <f>IF(B3153=0,0,B3153*LABOR_HRS_WK_CAR*SEASON_WEEKS*(1+DIM_PCT_CAR)^B3153)</f>
        <v>776.02531320030891</v>
      </c>
      <c r="G3153" s="5">
        <f>IF(C3153=0,0,C3153*LABOR_HRS_WK_MES*SEASON_WEEKS*(1+DIM_PCT_MES)^C3153)</f>
        <v>1012.9676892512272</v>
      </c>
      <c r="H3153" s="5">
        <f>E3153+F3153+G3153</f>
        <v>2316.0690024515361</v>
      </c>
      <c r="I3153" s="5">
        <f>MIN(H3153,FARMER_HRS)</f>
        <v>720</v>
      </c>
      <c r="J3153" s="5">
        <f>MAX(0,H3153-FARMER_HRS)</f>
        <v>1596.0690024515361</v>
      </c>
      <c r="K3153" s="2">
        <f>I3153*FARMER_RATE+J3153*TEMP_WORKER_RATE</f>
        <v>52709.531292561391</v>
      </c>
      <c r="L3153" s="2">
        <f>A3153*PRICE_TOM+B3153*PRICE_CAR+C3153*PRICE_MES</f>
        <v>119398</v>
      </c>
      <c r="M3153" s="2">
        <f>A3153*FERT_BED_TOM+B3153*FERT_BED_CAR+C3153*FERT_BED_MES</f>
        <v>26840</v>
      </c>
      <c r="N3153" s="6">
        <f>IF(AND(D3153&lt;=TOTAL_BEDS,J3153&lt;=TEMP_WORKER_MAX*TEMP_WORKER_HRS),1,0)</f>
        <v>1</v>
      </c>
      <c r="O3153" s="2">
        <f>L3153-M3153-K3153-FIXED_COSTS</f>
        <v>19848.468707438609</v>
      </c>
      <c r="P3153" s="2">
        <f>IF(N3153=1,O3153,"")</f>
        <v>19848.468707438609</v>
      </c>
    </row>
    <row r="3154">
      <c r="A3154" s="6">
        <v>4</v>
      </c>
      <c r="B3154" s="6">
        <v>17</v>
      </c>
      <c r="C3154" s="6">
        <v>19</v>
      </c>
      <c r="D3154" s="6">
        <f>A3154+B3154+C3154</f>
        <v>40</v>
      </c>
      <c r="E3154" s="5">
        <f>IF(A3154=0,0,A3154*LABOR_HRS_WK_TOM*SEASON_WEEKS*(1+DIM_PCT_TOM)^A3154)</f>
        <v>527.07600000000014</v>
      </c>
      <c r="F3154" s="5">
        <f>IF(B3154=0,0,B3154*LABOR_HRS_WK_CAR*SEASON_WEEKS*(1+DIM_PCT_CAR)^B3154)</f>
        <v>776.02531320030891</v>
      </c>
      <c r="G3154" s="5">
        <f>IF(C3154=0,0,C3154*LABOR_HRS_WK_MES*SEASON_WEEKS*(1+DIM_PCT_MES)^C3154)</f>
        <v>1082.6092178872491</v>
      </c>
      <c r="H3154" s="5">
        <f>E3154+F3154+G3154</f>
        <v>2385.7105310875581</v>
      </c>
      <c r="I3154" s="5">
        <f>MIN(H3154,FARMER_HRS)</f>
        <v>720</v>
      </c>
      <c r="J3154" s="5">
        <f>MAX(0,H3154-FARMER_HRS)</f>
        <v>1665.7105310875581</v>
      </c>
      <c r="K3154" s="2">
        <f>I3154*FARMER_RATE+J3154*TEMP_WORKER_RATE</f>
        <v>53918.585609158996</v>
      </c>
      <c r="L3154" s="2">
        <f>A3154*PRICE_TOM+B3154*PRICE_CAR+C3154*PRICE_MES</f>
        <v>122098</v>
      </c>
      <c r="M3154" s="2">
        <f>A3154*FERT_BED_TOM+B3154*FERT_BED_CAR+C3154*FERT_BED_MES</f>
        <v>27720</v>
      </c>
      <c r="N3154" s="6">
        <f>IF(AND(D3154&lt;=TOTAL_BEDS,J3154&lt;=TEMP_WORKER_MAX*TEMP_WORKER_HRS),1,0)</f>
        <v>1</v>
      </c>
      <c r="O3154" s="2">
        <f>L3154-M3154-K3154-FIXED_COSTS</f>
        <v>20459.414390841004</v>
      </c>
      <c r="P3154" s="2">
        <f>IF(N3154=1,O3154,"")</f>
        <v>20459.414390841004</v>
      </c>
    </row>
    <row r="3155">
      <c r="A3155" s="6">
        <v>4</v>
      </c>
      <c r="B3155" s="6">
        <v>17</v>
      </c>
      <c r="C3155" s="6">
        <v>20</v>
      </c>
      <c r="D3155" s="6">
        <f>A3155+B3155+C3155</f>
        <v>41</v>
      </c>
      <c r="E3155" s="5">
        <f>IF(A3155=0,0,A3155*LABOR_HRS_WK_TOM*SEASON_WEEKS*(1+DIM_PCT_TOM)^A3155)</f>
        <v>527.07600000000014</v>
      </c>
      <c r="F3155" s="5">
        <f>IF(B3155=0,0,B3155*LABOR_HRS_WK_CAR*SEASON_WEEKS*(1+DIM_PCT_CAR)^B3155)</f>
        <v>776.02531320030891</v>
      </c>
      <c r="G3155" s="5">
        <f>IF(C3155=0,0,C3155*LABOR_HRS_WK_MES*SEASON_WEEKS*(1+DIM_PCT_MES)^C3155)</f>
        <v>1153.8335085377259</v>
      </c>
      <c r="H3155" s="5">
        <f>E3155+F3155+G3155</f>
        <v>2456.9348217380348</v>
      </c>
      <c r="I3155" s="5">
        <f>MIN(H3155,FARMER_HRS)</f>
        <v>720</v>
      </c>
      <c r="J3155" s="5">
        <f>MAX(0,H3155-FARMER_HRS)</f>
        <v>1736.9348217380348</v>
      </c>
      <c r="K3155" s="2">
        <f>I3155*FARMER_RATE+J3155*TEMP_WORKER_RATE</f>
        <v>55155.118432951989</v>
      </c>
      <c r="L3155" s="2">
        <f>A3155*PRICE_TOM+B3155*PRICE_CAR+C3155*PRICE_MES</f>
        <v>124798</v>
      </c>
      <c r="M3155" s="2">
        <f>A3155*FERT_BED_TOM+B3155*FERT_BED_CAR+C3155*FERT_BED_MES</f>
        <v>28600</v>
      </c>
      <c r="N3155" s="6">
        <f>IF(AND(D3155&lt;=TOTAL_BEDS,J3155&lt;=TEMP_WORKER_MAX*TEMP_WORKER_HRS),1,0)</f>
        <v>1</v>
      </c>
      <c r="O3155" s="2">
        <f>L3155-M3155-K3155-FIXED_COSTS</f>
        <v>21042.881567048011</v>
      </c>
      <c r="P3155" s="2">
        <f>IF(N3155=1,O3155,"")</f>
        <v>21042.881567048011</v>
      </c>
    </row>
    <row r="3156">
      <c r="A3156" s="6">
        <v>4</v>
      </c>
      <c r="B3156" s="6">
        <v>17</v>
      </c>
      <c r="C3156" s="6">
        <v>21</v>
      </c>
      <c r="D3156" s="6">
        <f>A3156+B3156+C3156</f>
        <v>42</v>
      </c>
      <c r="E3156" s="5">
        <f>IF(A3156=0,0,A3156*LABOR_HRS_WK_TOM*SEASON_WEEKS*(1+DIM_PCT_TOM)^A3156)</f>
        <v>527.07600000000014</v>
      </c>
      <c r="F3156" s="5">
        <f>IF(B3156=0,0,B3156*LABOR_HRS_WK_CAR*SEASON_WEEKS*(1+DIM_PCT_CAR)^B3156)</f>
        <v>776.02531320030891</v>
      </c>
      <c r="G3156" s="5">
        <f>IF(C3156=0,0,C3156*LABOR_HRS_WK_MES*SEASON_WEEKS*(1+DIM_PCT_MES)^C3156)</f>
        <v>1226.6692487641699</v>
      </c>
      <c r="H3156" s="5">
        <f>E3156+F3156+G3156</f>
        <v>2529.7705619644789</v>
      </c>
      <c r="I3156" s="5">
        <f>MIN(H3156,FARMER_HRS)</f>
        <v>720</v>
      </c>
      <c r="J3156" s="5">
        <f>MAX(0,H3156-FARMER_HRS)</f>
        <v>1809.7705619644789</v>
      </c>
      <c r="K3156" s="2">
        <f>I3156*FARMER_RATE+J3156*TEMP_WORKER_RATE</f>
        <v>56419.627811883314</v>
      </c>
      <c r="L3156" s="2">
        <f>A3156*PRICE_TOM+B3156*PRICE_CAR+C3156*PRICE_MES</f>
        <v>127498</v>
      </c>
      <c r="M3156" s="2">
        <f>A3156*FERT_BED_TOM+B3156*FERT_BED_CAR+C3156*FERT_BED_MES</f>
        <v>29480</v>
      </c>
      <c r="N3156" s="6">
        <f>IF(AND(D3156&lt;=TOTAL_BEDS,J3156&lt;=TEMP_WORKER_MAX*TEMP_WORKER_HRS),1,0)</f>
        <v>1</v>
      </c>
      <c r="O3156" s="2">
        <f>L3156-M3156-K3156-FIXED_COSTS</f>
        <v>21598.372188116686</v>
      </c>
      <c r="P3156" s="2">
        <f>IF(N3156=1,O3156,"")</f>
        <v>21598.372188116686</v>
      </c>
    </row>
    <row r="3157">
      <c r="A3157" s="6">
        <v>4</v>
      </c>
      <c r="B3157" s="6">
        <v>17</v>
      </c>
      <c r="C3157" s="6">
        <v>22</v>
      </c>
      <c r="D3157" s="6">
        <f>A3157+B3157+C3157</f>
        <v>43</v>
      </c>
      <c r="E3157" s="5">
        <f>IF(A3157=0,0,A3157*LABOR_HRS_WK_TOM*SEASON_WEEKS*(1+DIM_PCT_TOM)^A3157)</f>
        <v>527.07600000000014</v>
      </c>
      <c r="F3157" s="5">
        <f>IF(B3157=0,0,B3157*LABOR_HRS_WK_CAR*SEASON_WEEKS*(1+DIM_PCT_CAR)^B3157)</f>
        <v>776.02531320030891</v>
      </c>
      <c r="G3157" s="5">
        <f>IF(C3157=0,0,C3157*LABOR_HRS_WK_MES*SEASON_WEEKS*(1+DIM_PCT_MES)^C3157)</f>
        <v>1301.1455960105659</v>
      </c>
      <c r="H3157" s="5">
        <f>E3157+F3157+G3157</f>
        <v>2604.2469092108749</v>
      </c>
      <c r="I3157" s="5">
        <f>MIN(H3157,FARMER_HRS)</f>
        <v>720</v>
      </c>
      <c r="J3157" s="5">
        <f>MAX(0,H3157-FARMER_HRS)</f>
        <v>1884.2469092108749</v>
      </c>
      <c r="K3157" s="2">
        <f>I3157*FARMER_RATE+J3157*TEMP_WORKER_RATE</f>
        <v>57712.61995157769</v>
      </c>
      <c r="L3157" s="2">
        <f>A3157*PRICE_TOM+B3157*PRICE_CAR+C3157*PRICE_MES</f>
        <v>130198</v>
      </c>
      <c r="M3157" s="2">
        <f>A3157*FERT_BED_TOM+B3157*FERT_BED_CAR+C3157*FERT_BED_MES</f>
        <v>30360</v>
      </c>
      <c r="N3157" s="6">
        <f>IF(AND(D3157&lt;=TOTAL_BEDS,J3157&lt;=TEMP_WORKER_MAX*TEMP_WORKER_HRS),1,0)</f>
        <v>1</v>
      </c>
      <c r="O3157" s="2">
        <f>L3157-M3157-K3157-FIXED_COSTS</f>
        <v>22125.38004842231</v>
      </c>
      <c r="P3157" s="2">
        <f>IF(N3157=1,O3157,"")</f>
        <v>22125.38004842231</v>
      </c>
    </row>
    <row r="3158">
      <c r="A3158" s="6">
        <v>4</v>
      </c>
      <c r="B3158" s="6">
        <v>17</v>
      </c>
      <c r="C3158" s="6">
        <v>23</v>
      </c>
      <c r="D3158" s="6">
        <f>A3158+B3158+C3158</f>
        <v>44</v>
      </c>
      <c r="E3158" s="5">
        <f>IF(A3158=0,0,A3158*LABOR_HRS_WK_TOM*SEASON_WEEKS*(1+DIM_PCT_TOM)^A3158)</f>
        <v>527.07600000000014</v>
      </c>
      <c r="F3158" s="5">
        <f>IF(B3158=0,0,B3158*LABOR_HRS_WK_CAR*SEASON_WEEKS*(1+DIM_PCT_CAR)^B3158)</f>
        <v>776.02531320030891</v>
      </c>
      <c r="G3158" s="5">
        <f>IF(C3158=0,0,C3158*LABOR_HRS_WK_MES*SEASON_WEEKS*(1+DIM_PCT_MES)^C3158)</f>
        <v>1377.2921848680023</v>
      </c>
      <c r="H3158" s="5">
        <f>E3158+F3158+G3158</f>
        <v>2680.3934980683116</v>
      </c>
      <c r="I3158" s="5">
        <f>MIN(H3158,FARMER_HRS)</f>
        <v>720</v>
      </c>
      <c r="J3158" s="5">
        <f>MAX(0,H3158-FARMER_HRS)</f>
        <v>1960.3934980683116</v>
      </c>
      <c r="K3158" s="2">
        <f>I3158*FARMER_RATE+J3158*TEMP_WORKER_RATE</f>
        <v>59034.609341463743</v>
      </c>
      <c r="L3158" s="2">
        <f>A3158*PRICE_TOM+B3158*PRICE_CAR+C3158*PRICE_MES</f>
        <v>132898</v>
      </c>
      <c r="M3158" s="2">
        <f>A3158*FERT_BED_TOM+B3158*FERT_BED_CAR+C3158*FERT_BED_MES</f>
        <v>31240</v>
      </c>
      <c r="N3158" s="6">
        <f>IF(AND(D3158&lt;=TOTAL_BEDS,J3158&lt;=TEMP_WORKER_MAX*TEMP_WORKER_HRS),1,0)</f>
        <v>1</v>
      </c>
      <c r="O3158" s="2">
        <f>L3158-M3158-K3158-FIXED_COSTS</f>
        <v>22623.390658536257</v>
      </c>
      <c r="P3158" s="2">
        <f>IF(N3158=1,O3158,"")</f>
        <v>22623.390658536257</v>
      </c>
    </row>
    <row r="3159">
      <c r="A3159" s="6">
        <v>4</v>
      </c>
      <c r="B3159" s="6">
        <v>17</v>
      </c>
      <c r="C3159" s="6">
        <v>24</v>
      </c>
      <c r="D3159" s="6">
        <f>A3159+B3159+C3159</f>
        <v>45</v>
      </c>
      <c r="E3159" s="5">
        <f>IF(A3159=0,0,A3159*LABOR_HRS_WK_TOM*SEASON_WEEKS*(1+DIM_PCT_TOM)^A3159)</f>
        <v>527.07600000000014</v>
      </c>
      <c r="F3159" s="5">
        <f>IF(B3159=0,0,B3159*LABOR_HRS_WK_CAR*SEASON_WEEKS*(1+DIM_PCT_CAR)^B3159)</f>
        <v>776.02531320030891</v>
      </c>
      <c r="G3159" s="5">
        <f>IF(C3159=0,0,C3159*LABOR_HRS_WK_MES*SEASON_WEEKS*(1+DIM_PCT_MES)^C3159)</f>
        <v>1455.139134447498</v>
      </c>
      <c r="H3159" s="5">
        <f>E3159+F3159+G3159</f>
        <v>2758.2404476478068</v>
      </c>
      <c r="I3159" s="5">
        <f>MIN(H3159,FARMER_HRS)</f>
        <v>720</v>
      </c>
      <c r="J3159" s="5">
        <f>MAX(0,H3159-FARMER_HRS)</f>
        <v>2038.2404476478068</v>
      </c>
      <c r="K3159" s="2">
        <f>I3159*FARMER_RATE+J3159*TEMP_WORKER_RATE</f>
        <v>60386.118882774426</v>
      </c>
      <c r="L3159" s="2">
        <f>A3159*PRICE_TOM+B3159*PRICE_CAR+C3159*PRICE_MES</f>
        <v>135598</v>
      </c>
      <c r="M3159" s="2">
        <f>A3159*FERT_BED_TOM+B3159*FERT_BED_CAR+C3159*FERT_BED_MES</f>
        <v>32120</v>
      </c>
      <c r="N3159" s="6">
        <f>IF(AND(D3159&lt;=TOTAL_BEDS,J3159&lt;=TEMP_WORKER_MAX*TEMP_WORKER_HRS),1,0)</f>
        <v>1</v>
      </c>
      <c r="O3159" s="2">
        <f>L3159-M3159-K3159-FIXED_COSTS</f>
        <v>23091.881117225574</v>
      </c>
      <c r="P3159" s="2">
        <f>IF(N3159=1,O3159,"")</f>
        <v>23091.881117225574</v>
      </c>
    </row>
    <row r="3160">
      <c r="A3160" s="6">
        <v>4</v>
      </c>
      <c r="B3160" s="6">
        <v>17</v>
      </c>
      <c r="C3160" s="6">
        <v>25</v>
      </c>
      <c r="D3160" s="6">
        <f>A3160+B3160+C3160</f>
        <v>46</v>
      </c>
      <c r="E3160" s="5">
        <f>IF(A3160=0,0,A3160*LABOR_HRS_WK_TOM*SEASON_WEEKS*(1+DIM_PCT_TOM)^A3160)</f>
        <v>527.07600000000014</v>
      </c>
      <c r="F3160" s="5">
        <f>IF(B3160=0,0,B3160*LABOR_HRS_WK_CAR*SEASON_WEEKS*(1+DIM_PCT_CAR)^B3160)</f>
        <v>776.02531320030891</v>
      </c>
      <c r="G3160" s="5">
        <f>IF(C3160=0,0,C3160*LABOR_HRS_WK_MES*SEASON_WEEKS*(1+DIM_PCT_MES)^C3160)</f>
        <v>1534.7170558625955</v>
      </c>
      <c r="H3160" s="5">
        <f>E3160+F3160+G3160</f>
        <v>2837.8183690629048</v>
      </c>
      <c r="I3160" s="5">
        <f>MIN(H3160,FARMER_HRS)</f>
        <v>720</v>
      </c>
      <c r="J3160" s="5">
        <f>MAX(0,H3160-FARMER_HRS)</f>
        <v>2117.8183690629048</v>
      </c>
      <c r="K3160" s="2">
        <f>I3160*FARMER_RATE+J3160*TEMP_WORKER_RATE</f>
        <v>61767.680018453211</v>
      </c>
      <c r="L3160" s="2">
        <f>A3160*PRICE_TOM+B3160*PRICE_CAR+C3160*PRICE_MES</f>
        <v>138298</v>
      </c>
      <c r="M3160" s="2">
        <f>A3160*FERT_BED_TOM+B3160*FERT_BED_CAR+C3160*FERT_BED_MES</f>
        <v>33000</v>
      </c>
      <c r="N3160" s="6">
        <f>IF(AND(D3160&lt;=TOTAL_BEDS,J3160&lt;=TEMP_WORKER_MAX*TEMP_WORKER_HRS),1,0)</f>
        <v>1</v>
      </c>
      <c r="O3160" s="2">
        <f>L3160-M3160-K3160-FIXED_COSTS</f>
        <v>23530.319981546789</v>
      </c>
      <c r="P3160" s="2">
        <f>IF(N3160=1,O3160,"")</f>
        <v>23530.319981546789</v>
      </c>
    </row>
    <row r="3161">
      <c r="A3161" s="6">
        <v>4</v>
      </c>
      <c r="B3161" s="6">
        <v>17</v>
      </c>
      <c r="C3161" s="6">
        <v>26</v>
      </c>
      <c r="D3161" s="6">
        <f>A3161+B3161+C3161</f>
        <v>47</v>
      </c>
      <c r="E3161" s="5">
        <f>IF(A3161=0,0,A3161*LABOR_HRS_WK_TOM*SEASON_WEEKS*(1+DIM_PCT_TOM)^A3161)</f>
        <v>527.07600000000014</v>
      </c>
      <c r="F3161" s="5">
        <f>IF(B3161=0,0,B3161*LABOR_HRS_WK_CAR*SEASON_WEEKS*(1+DIM_PCT_CAR)^B3161)</f>
        <v>776.02531320030891</v>
      </c>
      <c r="G3161" s="5">
        <f>IF(C3161=0,0,C3161*LABOR_HRS_WK_MES*SEASON_WEEKS*(1+DIM_PCT_MES)^C3161)</f>
        <v>1616.0570598233128</v>
      </c>
      <c r="H3161" s="5">
        <f>E3161+F3161+G3161</f>
        <v>2919.1583730236216</v>
      </c>
      <c r="I3161" s="5">
        <f>MIN(H3161,FARMER_HRS)</f>
        <v>720</v>
      </c>
      <c r="J3161" s="5">
        <f>MAX(0,H3161-FARMER_HRS)</f>
        <v>2199.1583730236216</v>
      </c>
      <c r="K3161" s="2">
        <f>I3161*FARMER_RATE+J3161*TEMP_WORKER_RATE</f>
        <v>63179.832864993426</v>
      </c>
      <c r="L3161" s="2">
        <f>A3161*PRICE_TOM+B3161*PRICE_CAR+C3161*PRICE_MES</f>
        <v>140998</v>
      </c>
      <c r="M3161" s="2">
        <f>A3161*FERT_BED_TOM+B3161*FERT_BED_CAR+C3161*FERT_BED_MES</f>
        <v>33880</v>
      </c>
      <c r="N3161" s="6">
        <f>IF(AND(D3161&lt;=TOTAL_BEDS,J3161&lt;=TEMP_WORKER_MAX*TEMP_WORKER_HRS),1,0)</f>
        <v>1</v>
      </c>
      <c r="O3161" s="2">
        <f>L3161-M3161-K3161-FIXED_COSTS</f>
        <v>23938.167135006574</v>
      </c>
      <c r="P3161" s="2">
        <f>IF(N3161=1,O3161,"")</f>
        <v>23938.167135006574</v>
      </c>
    </row>
    <row r="3162">
      <c r="A3162" s="6">
        <v>4</v>
      </c>
      <c r="B3162" s="6">
        <v>17</v>
      </c>
      <c r="C3162" s="6">
        <v>27</v>
      </c>
      <c r="D3162" s="6">
        <f>A3162+B3162+C3162</f>
        <v>48</v>
      </c>
      <c r="E3162" s="5">
        <f>IF(A3162=0,0,A3162*LABOR_HRS_WK_TOM*SEASON_WEEKS*(1+DIM_PCT_TOM)^A3162)</f>
        <v>527.07600000000014</v>
      </c>
      <c r="F3162" s="5">
        <f>IF(B3162=0,0,B3162*LABOR_HRS_WK_CAR*SEASON_WEEKS*(1+DIM_PCT_CAR)^B3162)</f>
        <v>776.02531320030891</v>
      </c>
      <c r="G3162" s="5">
        <f>IF(C3162=0,0,C3162*LABOR_HRS_WK_MES*SEASON_WEEKS*(1+DIM_PCT_MES)^C3162)</f>
        <v>1699.19076434307</v>
      </c>
      <c r="H3162" s="5">
        <f>E3162+F3162+G3162</f>
        <v>3002.292077543379</v>
      </c>
      <c r="I3162" s="5">
        <f>MIN(H3162,FARMER_HRS)</f>
        <v>720</v>
      </c>
      <c r="J3162" s="5">
        <f>MAX(0,H3162-FARMER_HRS)</f>
        <v>2282.292077543379</v>
      </c>
      <c r="K3162" s="2">
        <f>I3162*FARMER_RATE+J3162*TEMP_WORKER_RATE</f>
        <v>64623.126346239216</v>
      </c>
      <c r="L3162" s="2">
        <f>A3162*PRICE_TOM+B3162*PRICE_CAR+C3162*PRICE_MES</f>
        <v>143698</v>
      </c>
      <c r="M3162" s="2">
        <f>A3162*FERT_BED_TOM+B3162*FERT_BED_CAR+C3162*FERT_BED_MES</f>
        <v>34760</v>
      </c>
      <c r="N3162" s="6">
        <f>IF(AND(D3162&lt;=TOTAL_BEDS,J3162&lt;=TEMP_WORKER_MAX*TEMP_WORKER_HRS),1,0)</f>
        <v>1</v>
      </c>
      <c r="O3162" s="2">
        <f>L3162-M3162-K3162-FIXED_COSTS</f>
        <v>24314.873653760784</v>
      </c>
      <c r="P3162" s="2">
        <f>IF(N3162=1,O3162,"")</f>
        <v>24314.873653760784</v>
      </c>
    </row>
    <row r="3163">
      <c r="A3163" s="6">
        <v>4</v>
      </c>
      <c r="B3163" s="6">
        <v>17</v>
      </c>
      <c r="C3163" s="6">
        <v>28</v>
      </c>
      <c r="D3163" s="6">
        <f>A3163+B3163+C3163</f>
        <v>49</v>
      </c>
      <c r="E3163" s="5">
        <f>IF(A3163=0,0,A3163*LABOR_HRS_WK_TOM*SEASON_WEEKS*(1+DIM_PCT_TOM)^A3163)</f>
        <v>527.07600000000014</v>
      </c>
      <c r="F3163" s="5">
        <f>IF(B3163=0,0,B3163*LABOR_HRS_WK_CAR*SEASON_WEEKS*(1+DIM_PCT_CAR)^B3163)</f>
        <v>776.02531320030891</v>
      </c>
      <c r="G3163" s="5">
        <f>IF(C3163=0,0,C3163*LABOR_HRS_WK_MES*SEASON_WEEKS*(1+DIM_PCT_MES)^C3163)</f>
        <v>1784.1503025602233</v>
      </c>
      <c r="H3163" s="5">
        <f>E3163+F3163+G3163</f>
        <v>3087.2516157605323</v>
      </c>
      <c r="I3163" s="5">
        <f>MIN(H3163,FARMER_HRS)</f>
        <v>720</v>
      </c>
      <c r="J3163" s="5">
        <f>MAX(0,H3163-FARMER_HRS)</f>
        <v>2367.2516157605323</v>
      </c>
      <c r="K3163" s="2">
        <f>I3163*FARMER_RATE+J3163*TEMP_WORKER_RATE</f>
        <v>66098.118329175908</v>
      </c>
      <c r="L3163" s="2">
        <f>A3163*PRICE_TOM+B3163*PRICE_CAR+C3163*PRICE_MES</f>
        <v>146398</v>
      </c>
      <c r="M3163" s="2">
        <f>A3163*FERT_BED_TOM+B3163*FERT_BED_CAR+C3163*FERT_BED_MES</f>
        <v>35640</v>
      </c>
      <c r="N3163" s="6">
        <f>IF(AND(D3163&lt;=TOTAL_BEDS,J3163&lt;=TEMP_WORKER_MAX*TEMP_WORKER_HRS),1,0)</f>
        <v>1</v>
      </c>
      <c r="O3163" s="2">
        <f>L3163-M3163-K3163-FIXED_COSTS</f>
        <v>24659.881670824092</v>
      </c>
      <c r="P3163" s="2">
        <f>IF(N3163=1,O3163,"")</f>
        <v>24659.881670824092</v>
      </c>
    </row>
    <row r="3164">
      <c r="A3164" s="6">
        <v>4</v>
      </c>
      <c r="B3164" s="6">
        <v>17</v>
      </c>
      <c r="C3164" s="6">
        <v>29</v>
      </c>
      <c r="D3164" s="6">
        <f>A3164+B3164+C3164</f>
        <v>50</v>
      </c>
      <c r="E3164" s="5">
        <f>IF(A3164=0,0,A3164*LABOR_HRS_WK_TOM*SEASON_WEEKS*(1+DIM_PCT_TOM)^A3164)</f>
        <v>527.07600000000014</v>
      </c>
      <c r="F3164" s="5">
        <f>IF(B3164=0,0,B3164*LABOR_HRS_WK_CAR*SEASON_WEEKS*(1+DIM_PCT_CAR)^B3164)</f>
        <v>776.02531320030891</v>
      </c>
      <c r="G3164" s="5">
        <f>IF(C3164=0,0,C3164*LABOR_HRS_WK_MES*SEASON_WEEKS*(1+DIM_PCT_MES)^C3164)</f>
        <v>1870.9683306758766</v>
      </c>
      <c r="H3164" s="5">
        <f>E3164+F3164+G3164</f>
        <v>3174.0696438761856</v>
      </c>
      <c r="I3164" s="5">
        <f>MIN(H3164,FARMER_HRS)</f>
        <v>720</v>
      </c>
      <c r="J3164" s="5">
        <f>MAX(0,H3164-FARMER_HRS)</f>
        <v>2454.0696438761856</v>
      </c>
      <c r="K3164" s="2">
        <f>I3164*FARMER_RATE+J3164*TEMP_WORKER_RATE</f>
        <v>67605.375761739328</v>
      </c>
      <c r="L3164" s="2">
        <f>A3164*PRICE_TOM+B3164*PRICE_CAR+C3164*PRICE_MES</f>
        <v>149098</v>
      </c>
      <c r="M3164" s="2">
        <f>A3164*FERT_BED_TOM+B3164*FERT_BED_CAR+C3164*FERT_BED_MES</f>
        <v>36520</v>
      </c>
      <c r="N3164" s="6">
        <f>IF(AND(D3164&lt;=TOTAL_BEDS,J3164&lt;=TEMP_WORKER_MAX*TEMP_WORKER_HRS),1,0)</f>
        <v>1</v>
      </c>
      <c r="O3164" s="2">
        <f>L3164-M3164-K3164-FIXED_COSTS</f>
        <v>24972.624238260672</v>
      </c>
      <c r="P3164" s="2">
        <f>IF(N3164=1,O3164,"")</f>
        <v>24972.624238260672</v>
      </c>
    </row>
    <row r="3165">
      <c r="A3165" s="6">
        <v>4</v>
      </c>
      <c r="B3165" s="6">
        <v>17</v>
      </c>
      <c r="C3165" s="6">
        <v>30</v>
      </c>
      <c r="D3165" s="6">
        <f>A3165+B3165+C3165</f>
        <v>51</v>
      </c>
      <c r="E3165" s="5">
        <f>IF(A3165=0,0,A3165*LABOR_HRS_WK_TOM*SEASON_WEEKS*(1+DIM_PCT_TOM)^A3165)</f>
        <v>527.07600000000014</v>
      </c>
      <c r="F3165" s="5">
        <f>IF(B3165=0,0,B3165*LABOR_HRS_WK_CAR*SEASON_WEEKS*(1+DIM_PCT_CAR)^B3165)</f>
        <v>776.02531320030891</v>
      </c>
      <c r="G3165" s="5">
        <f>IF(C3165=0,0,C3165*LABOR_HRS_WK_MES*SEASON_WEEKS*(1+DIM_PCT_MES)^C3165)</f>
        <v>1959.6780360096466</v>
      </c>
      <c r="H3165" s="5">
        <f>E3165+F3165+G3165</f>
        <v>3262.7793492099554</v>
      </c>
      <c r="I3165" s="5">
        <f>MIN(H3165,FARMER_HRS)</f>
        <v>720</v>
      </c>
      <c r="J3165" s="5">
        <f>MAX(0,H3165-FARMER_HRS)</f>
        <v>2542.7793492099554</v>
      </c>
      <c r="K3165" s="2">
        <f>I3165*FARMER_RATE+J3165*TEMP_WORKER_RATE</f>
        <v>69145.474812672837</v>
      </c>
      <c r="L3165" s="2">
        <f>A3165*PRICE_TOM+B3165*PRICE_CAR+C3165*PRICE_MES</f>
        <v>151798</v>
      </c>
      <c r="M3165" s="2">
        <f>A3165*FERT_BED_TOM+B3165*FERT_BED_CAR+C3165*FERT_BED_MES</f>
        <v>37400</v>
      </c>
      <c r="N3165" s="6">
        <f>IF(AND(D3165&lt;=TOTAL_BEDS,J3165&lt;=TEMP_WORKER_MAX*TEMP_WORKER_HRS),1,0)</f>
        <v>1</v>
      </c>
      <c r="O3165" s="2">
        <f>L3165-M3165-K3165-FIXED_COSTS</f>
        <v>25252.525187327163</v>
      </c>
      <c r="P3165" s="2">
        <f>IF(N3165=1,O3165,"")</f>
        <v>25252.525187327163</v>
      </c>
    </row>
    <row r="3166">
      <c r="A3166" s="6">
        <v>4</v>
      </c>
      <c r="B3166" s="6">
        <v>18</v>
      </c>
      <c r="C3166" s="6">
        <v>0</v>
      </c>
      <c r="D3166" s="6">
        <f>A3166+B3166+C3166</f>
        <v>22</v>
      </c>
      <c r="E3166" s="5">
        <f>IF(A3166=0,0,A3166*LABOR_HRS_WK_TOM*SEASON_WEEKS*(1+DIM_PCT_TOM)^A3166)</f>
        <v>527.07600000000014</v>
      </c>
      <c r="F3166" s="5">
        <f>IF(B3166=0,0,B3166*LABOR_HRS_WK_CAR*SEASON_WEEKS*(1+DIM_PCT_CAR)^B3166)</f>
        <v>842.21570756151152</v>
      </c>
      <c r="G3166" s="5">
        <f>IF(C3166=0,0,C3166*LABOR_HRS_WK_MES*SEASON_WEEKS*(1+DIM_PCT_MES)^C3166)</f>
        <v>0</v>
      </c>
      <c r="H3166" s="5">
        <f>E3166+F3166+G3166</f>
        <v>1369.2917075615117</v>
      </c>
      <c r="I3166" s="5">
        <f>MIN(H3166,FARMER_HRS)</f>
        <v>720</v>
      </c>
      <c r="J3166" s="5">
        <f>MAX(0,H3166-FARMER_HRS)</f>
        <v>649.29170756151166</v>
      </c>
      <c r="K3166" s="2">
        <f>I3166*FARMER_RATE+J3166*TEMP_WORKER_RATE</f>
        <v>36272.425478498466</v>
      </c>
      <c r="L3166" s="2">
        <f>A3166*PRICE_TOM+B3166*PRICE_CAR+C3166*PRICE_MES</f>
        <v>72892</v>
      </c>
      <c r="M3166" s="2">
        <f>A3166*FERT_BED_TOM+B3166*FERT_BED_CAR+C3166*FERT_BED_MES</f>
        <v>11440</v>
      </c>
      <c r="N3166" s="6">
        <f>IF(AND(D3166&lt;=TOTAL_BEDS,J3166&lt;=TEMP_WORKER_MAX*TEMP_WORKER_HRS),1,0)</f>
        <v>1</v>
      </c>
      <c r="O3166" s="2">
        <f>L3166-M3166-K3166-FIXED_COSTS</f>
        <v>5179.574521501534</v>
      </c>
      <c r="P3166" s="2">
        <f>IF(N3166=1,O3166,"")</f>
        <v>5179.574521501534</v>
      </c>
    </row>
    <row r="3167">
      <c r="A3167" s="6">
        <v>4</v>
      </c>
      <c r="B3167" s="6">
        <v>18</v>
      </c>
      <c r="C3167" s="6">
        <v>1</v>
      </c>
      <c r="D3167" s="6">
        <f>A3167+B3167+C3167</f>
        <v>23</v>
      </c>
      <c r="E3167" s="5">
        <f>IF(A3167=0,0,A3167*LABOR_HRS_WK_TOM*SEASON_WEEKS*(1+DIM_PCT_TOM)^A3167)</f>
        <v>527.07600000000014</v>
      </c>
      <c r="F3167" s="5">
        <f>IF(B3167=0,0,B3167*LABOR_HRS_WK_CAR*SEASON_WEEKS*(1+DIM_PCT_CAR)^B3167)</f>
        <v>842.21570756151152</v>
      </c>
      <c r="G3167" s="5">
        <f>IF(C3167=0,0,C3167*LABOR_HRS_WK_MES*SEASON_WEEKS*(1+DIM_PCT_MES)^C3167)</f>
        <v>45.5625</v>
      </c>
      <c r="H3167" s="5">
        <f>E3167+F3167+G3167</f>
        <v>1414.8542075615117</v>
      </c>
      <c r="I3167" s="5">
        <f>MIN(H3167,FARMER_HRS)</f>
        <v>720</v>
      </c>
      <c r="J3167" s="5">
        <f>MAX(0,H3167-FARMER_HRS)</f>
        <v>694.85420756151166</v>
      </c>
      <c r="K3167" s="2">
        <f>I3167*FARMER_RATE+J3167*TEMP_WORKER_RATE</f>
        <v>37063.441103498466</v>
      </c>
      <c r="L3167" s="2">
        <f>A3167*PRICE_TOM+B3167*PRICE_CAR+C3167*PRICE_MES</f>
        <v>75592</v>
      </c>
      <c r="M3167" s="2">
        <f>A3167*FERT_BED_TOM+B3167*FERT_BED_CAR+C3167*FERT_BED_MES</f>
        <v>12320</v>
      </c>
      <c r="N3167" s="6">
        <f>IF(AND(D3167&lt;=TOTAL_BEDS,J3167&lt;=TEMP_WORKER_MAX*TEMP_WORKER_HRS),1,0)</f>
        <v>1</v>
      </c>
      <c r="O3167" s="2">
        <f>L3167-M3167-K3167-FIXED_COSTS</f>
        <v>6208.558896501534</v>
      </c>
      <c r="P3167" s="2">
        <f>IF(N3167=1,O3167,"")</f>
        <v>6208.558896501534</v>
      </c>
    </row>
    <row r="3168">
      <c r="A3168" s="6">
        <v>4</v>
      </c>
      <c r="B3168" s="6">
        <v>18</v>
      </c>
      <c r="C3168" s="6">
        <v>2</v>
      </c>
      <c r="D3168" s="6">
        <f>A3168+B3168+C3168</f>
        <v>24</v>
      </c>
      <c r="E3168" s="5">
        <f>IF(A3168=0,0,A3168*LABOR_HRS_WK_TOM*SEASON_WEEKS*(1+DIM_PCT_TOM)^A3168)</f>
        <v>527.07600000000014</v>
      </c>
      <c r="F3168" s="5">
        <f>IF(B3168=0,0,B3168*LABOR_HRS_WK_CAR*SEASON_WEEKS*(1+DIM_PCT_CAR)^B3168)</f>
        <v>842.21570756151152</v>
      </c>
      <c r="G3168" s="5">
        <f>IF(C3168=0,0,C3168*LABOR_HRS_WK_MES*SEASON_WEEKS*(1+DIM_PCT_MES)^C3168)</f>
        <v>92.2640625</v>
      </c>
      <c r="H3168" s="5">
        <f>E3168+F3168+G3168</f>
        <v>1461.5557700615116</v>
      </c>
      <c r="I3168" s="5">
        <f>MIN(H3168,FARMER_HRS)</f>
        <v>720</v>
      </c>
      <c r="J3168" s="5">
        <f>MAX(0,H3168-FARMER_HRS)</f>
        <v>741.55577006151157</v>
      </c>
      <c r="K3168" s="2">
        <f>I3168*FARMER_RATE+J3168*TEMP_WORKER_RATE</f>
        <v>37874.232119123466</v>
      </c>
      <c r="L3168" s="2">
        <f>A3168*PRICE_TOM+B3168*PRICE_CAR+C3168*PRICE_MES</f>
        <v>78292</v>
      </c>
      <c r="M3168" s="2">
        <f>A3168*FERT_BED_TOM+B3168*FERT_BED_CAR+C3168*FERT_BED_MES</f>
        <v>13200</v>
      </c>
      <c r="N3168" s="6">
        <f>IF(AND(D3168&lt;=TOTAL_BEDS,J3168&lt;=TEMP_WORKER_MAX*TEMP_WORKER_HRS),1,0)</f>
        <v>1</v>
      </c>
      <c r="O3168" s="2">
        <f>L3168-M3168-K3168-FIXED_COSTS</f>
        <v>7217.767880876534</v>
      </c>
      <c r="P3168" s="2">
        <f>IF(N3168=1,O3168,"")</f>
        <v>7217.767880876534</v>
      </c>
    </row>
    <row r="3169">
      <c r="A3169" s="6">
        <v>4</v>
      </c>
      <c r="B3169" s="6">
        <v>18</v>
      </c>
      <c r="C3169" s="6">
        <v>3</v>
      </c>
      <c r="D3169" s="6">
        <f>A3169+B3169+C3169</f>
        <v>25</v>
      </c>
      <c r="E3169" s="5">
        <f>IF(A3169=0,0,A3169*LABOR_HRS_WK_TOM*SEASON_WEEKS*(1+DIM_PCT_TOM)^A3169)</f>
        <v>527.07600000000014</v>
      </c>
      <c r="F3169" s="5">
        <f>IF(B3169=0,0,B3169*LABOR_HRS_WK_CAR*SEASON_WEEKS*(1+DIM_PCT_CAR)^B3169)</f>
        <v>842.21570756151152</v>
      </c>
      <c r="G3169" s="5">
        <f>IF(C3169=0,0,C3169*LABOR_HRS_WK_MES*SEASON_WEEKS*(1+DIM_PCT_MES)^C3169)</f>
        <v>140.12604492187498</v>
      </c>
      <c r="H3169" s="5">
        <f>E3169+F3169+G3169</f>
        <v>1509.4177524833867</v>
      </c>
      <c r="I3169" s="5">
        <f>MIN(H3169,FARMER_HRS)</f>
        <v>720</v>
      </c>
      <c r="J3169" s="5">
        <f>MAX(0,H3169-FARMER_HRS)</f>
        <v>789.41775248338672</v>
      </c>
      <c r="K3169" s="2">
        <f>I3169*FARMER_RATE+J3169*TEMP_WORKER_RATE</f>
        <v>38705.169313947685</v>
      </c>
      <c r="L3169" s="2">
        <f>A3169*PRICE_TOM+B3169*PRICE_CAR+C3169*PRICE_MES</f>
        <v>80992</v>
      </c>
      <c r="M3169" s="2">
        <f>A3169*FERT_BED_TOM+B3169*FERT_BED_CAR+C3169*FERT_BED_MES</f>
        <v>14080</v>
      </c>
      <c r="N3169" s="6">
        <f>IF(AND(D3169&lt;=TOTAL_BEDS,J3169&lt;=TEMP_WORKER_MAX*TEMP_WORKER_HRS),1,0)</f>
        <v>1</v>
      </c>
      <c r="O3169" s="2">
        <f>L3169-M3169-K3169-FIXED_COSTS</f>
        <v>8206.8306860523153</v>
      </c>
      <c r="P3169" s="2">
        <f>IF(N3169=1,O3169,"")</f>
        <v>8206.8306860523153</v>
      </c>
    </row>
    <row r="3170">
      <c r="A3170" s="6">
        <v>4</v>
      </c>
      <c r="B3170" s="6">
        <v>18</v>
      </c>
      <c r="C3170" s="6">
        <v>4</v>
      </c>
      <c r="D3170" s="6">
        <f>A3170+B3170+C3170</f>
        <v>26</v>
      </c>
      <c r="E3170" s="5">
        <f>IF(A3170=0,0,A3170*LABOR_HRS_WK_TOM*SEASON_WEEKS*(1+DIM_PCT_TOM)^A3170)</f>
        <v>527.07600000000014</v>
      </c>
      <c r="F3170" s="5">
        <f>IF(B3170=0,0,B3170*LABOR_HRS_WK_CAR*SEASON_WEEKS*(1+DIM_PCT_CAR)^B3170)</f>
        <v>842.21570756151152</v>
      </c>
      <c r="G3170" s="5">
        <f>IF(C3170=0,0,C3170*LABOR_HRS_WK_MES*SEASON_WEEKS*(1+DIM_PCT_MES)^C3170)</f>
        <v>189.17016064453119</v>
      </c>
      <c r="H3170" s="5">
        <f>E3170+F3170+G3170</f>
        <v>1558.4618682060429</v>
      </c>
      <c r="I3170" s="5">
        <f>MIN(H3170,FARMER_HRS)</f>
        <v>720</v>
      </c>
      <c r="J3170" s="5">
        <f>MAX(0,H3170-FARMER_HRS)</f>
        <v>838.46186820604294</v>
      </c>
      <c r="K3170" s="2">
        <f>I3170*FARMER_RATE+J3170*TEMP_WORKER_RATE</f>
        <v>39556.629656354911</v>
      </c>
      <c r="L3170" s="2">
        <f>A3170*PRICE_TOM+B3170*PRICE_CAR+C3170*PRICE_MES</f>
        <v>83692</v>
      </c>
      <c r="M3170" s="2">
        <f>A3170*FERT_BED_TOM+B3170*FERT_BED_CAR+C3170*FERT_BED_MES</f>
        <v>14960</v>
      </c>
      <c r="N3170" s="6">
        <f>IF(AND(D3170&lt;=TOTAL_BEDS,J3170&lt;=TEMP_WORKER_MAX*TEMP_WORKER_HRS),1,0)</f>
        <v>1</v>
      </c>
      <c r="O3170" s="2">
        <f>L3170-M3170-K3170-FIXED_COSTS</f>
        <v>9175.3703436450887</v>
      </c>
      <c r="P3170" s="2">
        <f>IF(N3170=1,O3170,"")</f>
        <v>9175.3703436450887</v>
      </c>
    </row>
    <row r="3171">
      <c r="A3171" s="6">
        <v>4</v>
      </c>
      <c r="B3171" s="6">
        <v>18</v>
      </c>
      <c r="C3171" s="6">
        <v>5</v>
      </c>
      <c r="D3171" s="6">
        <f>A3171+B3171+C3171</f>
        <v>27</v>
      </c>
      <c r="E3171" s="5">
        <f>IF(A3171=0,0,A3171*LABOR_HRS_WK_TOM*SEASON_WEEKS*(1+DIM_PCT_TOM)^A3171)</f>
        <v>527.07600000000014</v>
      </c>
      <c r="F3171" s="5">
        <f>IF(B3171=0,0,B3171*LABOR_HRS_WK_CAR*SEASON_WEEKS*(1+DIM_PCT_CAR)^B3171)</f>
        <v>842.21570756151152</v>
      </c>
      <c r="G3171" s="5">
        <f>IF(C3171=0,0,C3171*LABOR_HRS_WK_MES*SEASON_WEEKS*(1+DIM_PCT_MES)^C3171)</f>
        <v>239.41848456573481</v>
      </c>
      <c r="H3171" s="5">
        <f>E3171+F3171+G3171</f>
        <v>1608.7101921272465</v>
      </c>
      <c r="I3171" s="5">
        <f>MIN(H3171,FARMER_HRS)</f>
        <v>720</v>
      </c>
      <c r="J3171" s="5">
        <f>MAX(0,H3171-FARMER_HRS)</f>
        <v>888.7101921272465</v>
      </c>
      <c r="K3171" s="2">
        <f>I3171*FARMER_RATE+J3171*TEMP_WORKER_RATE</f>
        <v>40428.99639109803</v>
      </c>
      <c r="L3171" s="2">
        <f>A3171*PRICE_TOM+B3171*PRICE_CAR+C3171*PRICE_MES</f>
        <v>86392</v>
      </c>
      <c r="M3171" s="2">
        <f>A3171*FERT_BED_TOM+B3171*FERT_BED_CAR+C3171*FERT_BED_MES</f>
        <v>15840</v>
      </c>
      <c r="N3171" s="6">
        <f>IF(AND(D3171&lt;=TOTAL_BEDS,J3171&lt;=TEMP_WORKER_MAX*TEMP_WORKER_HRS),1,0)</f>
        <v>1</v>
      </c>
      <c r="O3171" s="2">
        <f>L3171-M3171-K3171-FIXED_COSTS</f>
        <v>10123.00360890197</v>
      </c>
      <c r="P3171" s="2">
        <f>IF(N3171=1,O3171,"")</f>
        <v>10123.00360890197</v>
      </c>
    </row>
    <row r="3172">
      <c r="A3172" s="6">
        <v>4</v>
      </c>
      <c r="B3172" s="6">
        <v>18</v>
      </c>
      <c r="C3172" s="6">
        <v>6</v>
      </c>
      <c r="D3172" s="6">
        <f>A3172+B3172+C3172</f>
        <v>28</v>
      </c>
      <c r="E3172" s="5">
        <f>IF(A3172=0,0,A3172*LABOR_HRS_WK_TOM*SEASON_WEEKS*(1+DIM_PCT_TOM)^A3172)</f>
        <v>527.07600000000014</v>
      </c>
      <c r="F3172" s="5">
        <f>IF(B3172=0,0,B3172*LABOR_HRS_WK_CAR*SEASON_WEEKS*(1+DIM_PCT_CAR)^B3172)</f>
        <v>842.21570756151152</v>
      </c>
      <c r="G3172" s="5">
        <f>IF(C3172=0,0,C3172*LABOR_HRS_WK_MES*SEASON_WEEKS*(1+DIM_PCT_MES)^C3172)</f>
        <v>290.89345874736773</v>
      </c>
      <c r="H3172" s="5">
        <f>E3172+F3172+G3172</f>
        <v>1660.1851663088794</v>
      </c>
      <c r="I3172" s="5">
        <f>MIN(H3172,FARMER_HRS)</f>
        <v>720</v>
      </c>
      <c r="J3172" s="5">
        <f>MAX(0,H3172-FARMER_HRS)</f>
        <v>940.18516630887939</v>
      </c>
      <c r="K3172" s="2">
        <f>I3172*FARMER_RATE+J3172*TEMP_WORKER_RATE</f>
        <v>41322.659137306931</v>
      </c>
      <c r="L3172" s="2">
        <f>A3172*PRICE_TOM+B3172*PRICE_CAR+C3172*PRICE_MES</f>
        <v>89092</v>
      </c>
      <c r="M3172" s="2">
        <f>A3172*FERT_BED_TOM+B3172*FERT_BED_CAR+C3172*FERT_BED_MES</f>
        <v>16720</v>
      </c>
      <c r="N3172" s="6">
        <f>IF(AND(D3172&lt;=TOTAL_BEDS,J3172&lt;=TEMP_WORKER_MAX*TEMP_WORKER_HRS),1,0)</f>
        <v>1</v>
      </c>
      <c r="O3172" s="2">
        <f>L3172-M3172-K3172-FIXED_COSTS</f>
        <v>11049.340862693069</v>
      </c>
      <c r="P3172" s="2">
        <f>IF(N3172=1,O3172,"")</f>
        <v>11049.340862693069</v>
      </c>
    </row>
    <row r="3173">
      <c r="A3173" s="6">
        <v>4</v>
      </c>
      <c r="B3173" s="6">
        <v>18</v>
      </c>
      <c r="C3173" s="6">
        <v>7</v>
      </c>
      <c r="D3173" s="6">
        <f>A3173+B3173+C3173</f>
        <v>29</v>
      </c>
      <c r="E3173" s="5">
        <f>IF(A3173=0,0,A3173*LABOR_HRS_WK_TOM*SEASON_WEEKS*(1+DIM_PCT_TOM)^A3173)</f>
        <v>527.07600000000014</v>
      </c>
      <c r="F3173" s="5">
        <f>IF(B3173=0,0,B3173*LABOR_HRS_WK_CAR*SEASON_WEEKS*(1+DIM_PCT_CAR)^B3173)</f>
        <v>842.21570756151152</v>
      </c>
      <c r="G3173" s="5">
        <f>IF(C3173=0,0,C3173*LABOR_HRS_WK_MES*SEASON_WEEKS*(1+DIM_PCT_MES)^C3173)</f>
        <v>343.61789814532818</v>
      </c>
      <c r="H3173" s="5">
        <f>E3173+F3173+G3173</f>
        <v>1712.9096057068398</v>
      </c>
      <c r="I3173" s="5">
        <f>MIN(H3173,FARMER_HRS)</f>
        <v>720</v>
      </c>
      <c r="J3173" s="5">
        <f>MAX(0,H3173-FARMER_HRS)</f>
        <v>992.90960570683978</v>
      </c>
      <c r="K3173" s="2">
        <f>I3173*FARMER_RATE+J3173*TEMP_WORKER_RATE</f>
        <v>42238.013987965969</v>
      </c>
      <c r="L3173" s="2">
        <f>A3173*PRICE_TOM+B3173*PRICE_CAR+C3173*PRICE_MES</f>
        <v>91792</v>
      </c>
      <c r="M3173" s="2">
        <f>A3173*FERT_BED_TOM+B3173*FERT_BED_CAR+C3173*FERT_BED_MES</f>
        <v>17600</v>
      </c>
      <c r="N3173" s="6">
        <f>IF(AND(D3173&lt;=TOTAL_BEDS,J3173&lt;=TEMP_WORKER_MAX*TEMP_WORKER_HRS),1,0)</f>
        <v>1</v>
      </c>
      <c r="O3173" s="2">
        <f>L3173-M3173-K3173-FIXED_COSTS</f>
        <v>11953.986012034031</v>
      </c>
      <c r="P3173" s="2">
        <f>IF(N3173=1,O3173,"")</f>
        <v>11953.986012034031</v>
      </c>
    </row>
    <row r="3174">
      <c r="A3174" s="6">
        <v>4</v>
      </c>
      <c r="B3174" s="6">
        <v>18</v>
      </c>
      <c r="C3174" s="6">
        <v>8</v>
      </c>
      <c r="D3174" s="6">
        <f>A3174+B3174+C3174</f>
        <v>30</v>
      </c>
      <c r="E3174" s="5">
        <f>IF(A3174=0,0,A3174*LABOR_HRS_WK_TOM*SEASON_WEEKS*(1+DIM_PCT_TOM)^A3174)</f>
        <v>527.07600000000014</v>
      </c>
      <c r="F3174" s="5">
        <f>IF(B3174=0,0,B3174*LABOR_HRS_WK_CAR*SEASON_WEEKS*(1+DIM_PCT_CAR)^B3174)</f>
        <v>842.21570756151152</v>
      </c>
      <c r="G3174" s="5">
        <f>IF(C3174=0,0,C3174*LABOR_HRS_WK_MES*SEASON_WEEKS*(1+DIM_PCT_MES)^C3174)</f>
        <v>397.61499642530833</v>
      </c>
      <c r="H3174" s="5">
        <f>E3174+F3174+G3174</f>
        <v>1766.90670398682</v>
      </c>
      <c r="I3174" s="5">
        <f>MIN(H3174,FARMER_HRS)</f>
        <v>720</v>
      </c>
      <c r="J3174" s="5">
        <f>MAX(0,H3174-FARMER_HRS)</f>
        <v>1046.90670398682</v>
      </c>
      <c r="K3174" s="2">
        <f>I3174*FARMER_RATE+J3174*TEMP_WORKER_RATE</f>
        <v>43175.463610882289</v>
      </c>
      <c r="L3174" s="2">
        <f>A3174*PRICE_TOM+B3174*PRICE_CAR+C3174*PRICE_MES</f>
        <v>94492</v>
      </c>
      <c r="M3174" s="2">
        <f>A3174*FERT_BED_TOM+B3174*FERT_BED_CAR+C3174*FERT_BED_MES</f>
        <v>18480</v>
      </c>
      <c r="N3174" s="6">
        <f>IF(AND(D3174&lt;=TOTAL_BEDS,J3174&lt;=TEMP_WORKER_MAX*TEMP_WORKER_HRS),1,0)</f>
        <v>1</v>
      </c>
      <c r="O3174" s="2">
        <f>L3174-M3174-K3174-FIXED_COSTS</f>
        <v>12836.536389117711</v>
      </c>
      <c r="P3174" s="2">
        <f>IF(N3174=1,O3174,"")</f>
        <v>12836.536389117711</v>
      </c>
    </row>
    <row r="3175">
      <c r="A3175" s="6">
        <v>4</v>
      </c>
      <c r="B3175" s="6">
        <v>18</v>
      </c>
      <c r="C3175" s="6">
        <v>9</v>
      </c>
      <c r="D3175" s="6">
        <f>A3175+B3175+C3175</f>
        <v>31</v>
      </c>
      <c r="E3175" s="5">
        <f>IF(A3175=0,0,A3175*LABOR_HRS_WK_TOM*SEASON_WEEKS*(1+DIM_PCT_TOM)^A3175)</f>
        <v>527.07600000000014</v>
      </c>
      <c r="F3175" s="5">
        <f>IF(B3175=0,0,B3175*LABOR_HRS_WK_CAR*SEASON_WEEKS*(1+DIM_PCT_CAR)^B3175)</f>
        <v>842.21570756151152</v>
      </c>
      <c r="G3175" s="5">
        <f>IF(C3175=0,0,C3175*LABOR_HRS_WK_MES*SEASON_WEEKS*(1+DIM_PCT_MES)^C3175)</f>
        <v>452.90833186570273</v>
      </c>
      <c r="H3175" s="5">
        <f>E3175+F3175+G3175</f>
        <v>1822.2000394272145</v>
      </c>
      <c r="I3175" s="5">
        <f>MIN(H3175,FARMER_HRS)</f>
        <v>720</v>
      </c>
      <c r="J3175" s="5">
        <f>MAX(0,H3175-FARMER_HRS)</f>
        <v>1102.2000394272145</v>
      </c>
      <c r="K3175" s="2">
        <f>I3175*FARMER_RATE+J3175*TEMP_WORKER_RATE</f>
        <v>44135.417351166921</v>
      </c>
      <c r="L3175" s="2">
        <f>A3175*PRICE_TOM+B3175*PRICE_CAR+C3175*PRICE_MES</f>
        <v>97192</v>
      </c>
      <c r="M3175" s="2">
        <f>A3175*FERT_BED_TOM+B3175*FERT_BED_CAR+C3175*FERT_BED_MES</f>
        <v>19360</v>
      </c>
      <c r="N3175" s="6">
        <f>IF(AND(D3175&lt;=TOTAL_BEDS,J3175&lt;=TEMP_WORKER_MAX*TEMP_WORKER_HRS),1,0)</f>
        <v>1</v>
      </c>
      <c r="O3175" s="2">
        <f>L3175-M3175-K3175-FIXED_COSTS</f>
        <v>13696.582648833079</v>
      </c>
      <c r="P3175" s="2">
        <f>IF(N3175=1,O3175,"")</f>
        <v>13696.582648833079</v>
      </c>
    </row>
    <row r="3176">
      <c r="A3176" s="6">
        <v>4</v>
      </c>
      <c r="B3176" s="6">
        <v>18</v>
      </c>
      <c r="C3176" s="6">
        <v>10</v>
      </c>
      <c r="D3176" s="6">
        <f>A3176+B3176+C3176</f>
        <v>32</v>
      </c>
      <c r="E3176" s="5">
        <f>IF(A3176=0,0,A3176*LABOR_HRS_WK_TOM*SEASON_WEEKS*(1+DIM_PCT_TOM)^A3176)</f>
        <v>527.07600000000014</v>
      </c>
      <c r="F3176" s="5">
        <f>IF(B3176=0,0,B3176*LABOR_HRS_WK_CAR*SEASON_WEEKS*(1+DIM_PCT_CAR)^B3176)</f>
        <v>842.21570756151152</v>
      </c>
      <c r="G3176" s="5">
        <f>IF(C3176=0,0,C3176*LABOR_HRS_WK_MES*SEASON_WEEKS*(1+DIM_PCT_MES)^C3176)</f>
        <v>509.52187334891551</v>
      </c>
      <c r="H3176" s="5">
        <f>E3176+F3176+G3176</f>
        <v>1878.8135809104272</v>
      </c>
      <c r="I3176" s="5">
        <f>MIN(H3176,FARMER_HRS)</f>
        <v>720</v>
      </c>
      <c r="J3176" s="5">
        <f>MAX(0,H3176-FARMER_HRS)</f>
        <v>1158.8135809104272</v>
      </c>
      <c r="K3176" s="2">
        <f>I3176*FARMER_RATE+J3176*TEMP_WORKER_RATE</f>
        <v>45118.291335250469</v>
      </c>
      <c r="L3176" s="2">
        <f>A3176*PRICE_TOM+B3176*PRICE_CAR+C3176*PRICE_MES</f>
        <v>99892</v>
      </c>
      <c r="M3176" s="2">
        <f>A3176*FERT_BED_TOM+B3176*FERT_BED_CAR+C3176*FERT_BED_MES</f>
        <v>20240</v>
      </c>
      <c r="N3176" s="6">
        <f>IF(AND(D3176&lt;=TOTAL_BEDS,J3176&lt;=TEMP_WORKER_MAX*TEMP_WORKER_HRS),1,0)</f>
        <v>1</v>
      </c>
      <c r="O3176" s="2">
        <f>L3176-M3176-K3176-FIXED_COSTS</f>
        <v>14533.708664749531</v>
      </c>
      <c r="P3176" s="2">
        <f>IF(N3176=1,O3176,"")</f>
        <v>14533.708664749531</v>
      </c>
    </row>
    <row r="3177">
      <c r="A3177" s="6">
        <v>4</v>
      </c>
      <c r="B3177" s="6">
        <v>18</v>
      </c>
      <c r="C3177" s="6">
        <v>11</v>
      </c>
      <c r="D3177" s="6">
        <f>A3177+B3177+C3177</f>
        <v>33</v>
      </c>
      <c r="E3177" s="5">
        <f>IF(A3177=0,0,A3177*LABOR_HRS_WK_TOM*SEASON_WEEKS*(1+DIM_PCT_TOM)^A3177)</f>
        <v>527.07600000000014</v>
      </c>
      <c r="F3177" s="5">
        <f>IF(B3177=0,0,B3177*LABOR_HRS_WK_CAR*SEASON_WEEKS*(1+DIM_PCT_CAR)^B3177)</f>
        <v>842.21570756151152</v>
      </c>
      <c r="G3177" s="5">
        <f>IF(C3177=0,0,C3177*LABOR_HRS_WK_MES*SEASON_WEEKS*(1+DIM_PCT_MES)^C3177)</f>
        <v>567.47998644235463</v>
      </c>
      <c r="H3177" s="5">
        <f>E3177+F3177+G3177</f>
        <v>1936.7716940038663</v>
      </c>
      <c r="I3177" s="5">
        <f>MIN(H3177,FARMER_HRS)</f>
        <v>720</v>
      </c>
      <c r="J3177" s="5">
        <f>MAX(0,H3177-FARMER_HRS)</f>
        <v>1216.7716940038663</v>
      </c>
      <c r="K3177" s="2">
        <f>I3177*FARMER_RATE+J3177*TEMP_WORKER_RATE</f>
        <v>46124.508576456006</v>
      </c>
      <c r="L3177" s="2">
        <f>A3177*PRICE_TOM+B3177*PRICE_CAR+C3177*PRICE_MES</f>
        <v>102592</v>
      </c>
      <c r="M3177" s="2">
        <f>A3177*FERT_BED_TOM+B3177*FERT_BED_CAR+C3177*FERT_BED_MES</f>
        <v>21120</v>
      </c>
      <c r="N3177" s="6">
        <f>IF(AND(D3177&lt;=TOTAL_BEDS,J3177&lt;=TEMP_WORKER_MAX*TEMP_WORKER_HRS),1,0)</f>
        <v>1</v>
      </c>
      <c r="O3177" s="2">
        <f>L3177-M3177-K3177-FIXED_COSTS</f>
        <v>15347.491423543994</v>
      </c>
      <c r="P3177" s="2">
        <f>IF(N3177=1,O3177,"")</f>
        <v>15347.491423543994</v>
      </c>
    </row>
    <row r="3178">
      <c r="A3178" s="6">
        <v>4</v>
      </c>
      <c r="B3178" s="6">
        <v>18</v>
      </c>
      <c r="C3178" s="6">
        <v>12</v>
      </c>
      <c r="D3178" s="6">
        <f>A3178+B3178+C3178</f>
        <v>34</v>
      </c>
      <c r="E3178" s="5">
        <f>IF(A3178=0,0,A3178*LABOR_HRS_WK_TOM*SEASON_WEEKS*(1+DIM_PCT_TOM)^A3178)</f>
        <v>527.07600000000014</v>
      </c>
      <c r="F3178" s="5">
        <f>IF(B3178=0,0,B3178*LABOR_HRS_WK_CAR*SEASON_WEEKS*(1+DIM_PCT_CAR)^B3178)</f>
        <v>842.21570756151152</v>
      </c>
      <c r="G3178" s="5">
        <f>IF(C3178=0,0,C3178*LABOR_HRS_WK_MES*SEASON_WEEKS*(1+DIM_PCT_MES)^C3178)</f>
        <v>626.807439570419</v>
      </c>
      <c r="H3178" s="5">
        <f>E3178+F3178+G3178</f>
        <v>1996.0991471319307</v>
      </c>
      <c r="I3178" s="5">
        <f>MIN(H3178,FARMER_HRS)</f>
        <v>720</v>
      </c>
      <c r="J3178" s="5">
        <f>MAX(0,H3178-FARMER_HRS)</f>
        <v>1276.0991471319307</v>
      </c>
      <c r="K3178" s="2">
        <f>I3178*FARMER_RATE+J3178*TEMP_WORKER_RATE</f>
        <v>47154.499082151575</v>
      </c>
      <c r="L3178" s="2">
        <f>A3178*PRICE_TOM+B3178*PRICE_CAR+C3178*PRICE_MES</f>
        <v>105292</v>
      </c>
      <c r="M3178" s="2">
        <f>A3178*FERT_BED_TOM+B3178*FERT_BED_CAR+C3178*FERT_BED_MES</f>
        <v>22000</v>
      </c>
      <c r="N3178" s="6">
        <f>IF(AND(D3178&lt;=TOTAL_BEDS,J3178&lt;=TEMP_WORKER_MAX*TEMP_WORKER_HRS),1,0)</f>
        <v>1</v>
      </c>
      <c r="O3178" s="2">
        <f>L3178-M3178-K3178-FIXED_COSTS</f>
        <v>16137.500917848425</v>
      </c>
      <c r="P3178" s="2">
        <f>IF(N3178=1,O3178,"")</f>
        <v>16137.500917848425</v>
      </c>
    </row>
    <row r="3179">
      <c r="A3179" s="6">
        <v>4</v>
      </c>
      <c r="B3179" s="6">
        <v>18</v>
      </c>
      <c r="C3179" s="6">
        <v>13</v>
      </c>
      <c r="D3179" s="6">
        <f>A3179+B3179+C3179</f>
        <v>35</v>
      </c>
      <c r="E3179" s="5">
        <f>IF(A3179=0,0,A3179*LABOR_HRS_WK_TOM*SEASON_WEEKS*(1+DIM_PCT_TOM)^A3179)</f>
        <v>527.07600000000014</v>
      </c>
      <c r="F3179" s="5">
        <f>IF(B3179=0,0,B3179*LABOR_HRS_WK_CAR*SEASON_WEEKS*(1+DIM_PCT_CAR)^B3179)</f>
        <v>842.21570756151152</v>
      </c>
      <c r="G3179" s="5">
        <f>IF(C3179=0,0,C3179*LABOR_HRS_WK_MES*SEASON_WEEKS*(1+DIM_PCT_MES)^C3179)</f>
        <v>687.52941027880331</v>
      </c>
      <c r="H3179" s="5">
        <f>E3179+F3179+G3179</f>
        <v>2056.8211178403149</v>
      </c>
      <c r="I3179" s="5">
        <f>MIN(H3179,FARMER_HRS)</f>
        <v>720</v>
      </c>
      <c r="J3179" s="5">
        <f>MAX(0,H3179-FARMER_HRS)</f>
        <v>1336.8211178403149</v>
      </c>
      <c r="K3179" s="2">
        <f>I3179*FARMER_RATE+J3179*TEMP_WORKER_RATE</f>
        <v>48208.699962505467</v>
      </c>
      <c r="L3179" s="2">
        <f>A3179*PRICE_TOM+B3179*PRICE_CAR+C3179*PRICE_MES</f>
        <v>107992</v>
      </c>
      <c r="M3179" s="2">
        <f>A3179*FERT_BED_TOM+B3179*FERT_BED_CAR+C3179*FERT_BED_MES</f>
        <v>22880</v>
      </c>
      <c r="N3179" s="6">
        <f>IF(AND(D3179&lt;=TOTAL_BEDS,J3179&lt;=TEMP_WORKER_MAX*TEMP_WORKER_HRS),1,0)</f>
        <v>1</v>
      </c>
      <c r="O3179" s="2">
        <f>L3179-M3179-K3179-FIXED_COSTS</f>
        <v>16903.300037494533</v>
      </c>
      <c r="P3179" s="2">
        <f>IF(N3179=1,O3179,"")</f>
        <v>16903.300037494533</v>
      </c>
    </row>
    <row r="3180">
      <c r="A3180" s="6">
        <v>4</v>
      </c>
      <c r="B3180" s="6">
        <v>18</v>
      </c>
      <c r="C3180" s="6">
        <v>14</v>
      </c>
      <c r="D3180" s="6">
        <f>A3180+B3180+C3180</f>
        <v>36</v>
      </c>
      <c r="E3180" s="5">
        <f>IF(A3180=0,0,A3180*LABOR_HRS_WK_TOM*SEASON_WEEKS*(1+DIM_PCT_TOM)^A3180)</f>
        <v>527.07600000000014</v>
      </c>
      <c r="F3180" s="5">
        <f>IF(B3180=0,0,B3180*LABOR_HRS_WK_CAR*SEASON_WEEKS*(1+DIM_PCT_CAR)^B3180)</f>
        <v>842.21570756151152</v>
      </c>
      <c r="G3180" s="5">
        <f>IF(C3180=0,0,C3180*LABOR_HRS_WK_MES*SEASON_WEEKS*(1+DIM_PCT_MES)^C3180)</f>
        <v>749.67149159246435</v>
      </c>
      <c r="H3180" s="5">
        <f>E3180+F3180+G3180</f>
        <v>2118.9631991539759</v>
      </c>
      <c r="I3180" s="5">
        <f>MIN(H3180,FARMER_HRS)</f>
        <v>720</v>
      </c>
      <c r="J3180" s="5">
        <f>MAX(0,H3180-FARMER_HRS)</f>
        <v>1398.9631991539759</v>
      </c>
      <c r="K3180" s="2">
        <f>I3180*FARMER_RATE+J3180*TEMP_WORKER_RATE</f>
        <v>49287.555540867637</v>
      </c>
      <c r="L3180" s="2">
        <f>A3180*PRICE_TOM+B3180*PRICE_CAR+C3180*PRICE_MES</f>
        <v>110692</v>
      </c>
      <c r="M3180" s="2">
        <f>A3180*FERT_BED_TOM+B3180*FERT_BED_CAR+C3180*FERT_BED_MES</f>
        <v>23760</v>
      </c>
      <c r="N3180" s="6">
        <f>IF(AND(D3180&lt;=TOTAL_BEDS,J3180&lt;=TEMP_WORKER_MAX*TEMP_WORKER_HRS),1,0)</f>
        <v>1</v>
      </c>
      <c r="O3180" s="2">
        <f>L3180-M3180-K3180-FIXED_COSTS</f>
        <v>17644.444459132363</v>
      </c>
      <c r="P3180" s="2">
        <f>IF(N3180=1,O3180,"")</f>
        <v>17644.444459132363</v>
      </c>
    </row>
    <row r="3181">
      <c r="A3181" s="6">
        <v>4</v>
      </c>
      <c r="B3181" s="6">
        <v>18</v>
      </c>
      <c r="C3181" s="6">
        <v>15</v>
      </c>
      <c r="D3181" s="6">
        <f>A3181+B3181+C3181</f>
        <v>37</v>
      </c>
      <c r="E3181" s="5">
        <f>IF(A3181=0,0,A3181*LABOR_HRS_WK_TOM*SEASON_WEEKS*(1+DIM_PCT_TOM)^A3181)</f>
        <v>527.07600000000014</v>
      </c>
      <c r="F3181" s="5">
        <f>IF(B3181=0,0,B3181*LABOR_HRS_WK_CAR*SEASON_WEEKS*(1+DIM_PCT_CAR)^B3181)</f>
        <v>842.21570756151152</v>
      </c>
      <c r="G3181" s="5">
        <f>IF(C3181=0,0,C3181*LABOR_HRS_WK_MES*SEASON_WEEKS*(1+DIM_PCT_MES)^C3181)</f>
        <v>813.25969846861074</v>
      </c>
      <c r="H3181" s="5">
        <f>E3181+F3181+G3181</f>
        <v>2182.5514060301225</v>
      </c>
      <c r="I3181" s="5">
        <f>MIN(H3181,FARMER_HRS)</f>
        <v>720</v>
      </c>
      <c r="J3181" s="5">
        <f>MAX(0,H3181-FARMER_HRS)</f>
        <v>1462.5514060301225</v>
      </c>
      <c r="K3181" s="2">
        <f>I3181*FARMER_RATE+J3181*TEMP_WORKER_RATE</f>
        <v>50391.517465800738</v>
      </c>
      <c r="L3181" s="2">
        <f>A3181*PRICE_TOM+B3181*PRICE_CAR+C3181*PRICE_MES</f>
        <v>113392</v>
      </c>
      <c r="M3181" s="2">
        <f>A3181*FERT_BED_TOM+B3181*FERT_BED_CAR+C3181*FERT_BED_MES</f>
        <v>24640</v>
      </c>
      <c r="N3181" s="6">
        <f>IF(AND(D3181&lt;=TOTAL_BEDS,J3181&lt;=TEMP_WORKER_MAX*TEMP_WORKER_HRS),1,0)</f>
        <v>1</v>
      </c>
      <c r="O3181" s="2">
        <f>L3181-M3181-K3181-FIXED_COSTS</f>
        <v>18360.482534199262</v>
      </c>
      <c r="P3181" s="2">
        <f>IF(N3181=1,O3181,"")</f>
        <v>18360.482534199262</v>
      </c>
    </row>
    <row r="3182">
      <c r="A3182" s="6">
        <v>4</v>
      </c>
      <c r="B3182" s="6">
        <v>18</v>
      </c>
      <c r="C3182" s="6">
        <v>16</v>
      </c>
      <c r="D3182" s="6">
        <f>A3182+B3182+C3182</f>
        <v>38</v>
      </c>
      <c r="E3182" s="5">
        <f>IF(A3182=0,0,A3182*LABOR_HRS_WK_TOM*SEASON_WEEKS*(1+DIM_PCT_TOM)^A3182)</f>
        <v>527.07600000000014</v>
      </c>
      <c r="F3182" s="5">
        <f>IF(B3182=0,0,B3182*LABOR_HRS_WK_CAR*SEASON_WEEKS*(1+DIM_PCT_CAR)^B3182)</f>
        <v>842.21570756151152</v>
      </c>
      <c r="G3182" s="5">
        <f>IF(C3182=0,0,C3182*LABOR_HRS_WK_MES*SEASON_WEEKS*(1+DIM_PCT_MES)^C3182)</f>
        <v>878.32047434609967</v>
      </c>
      <c r="H3182" s="5">
        <f>E3182+F3182+G3182</f>
        <v>2247.6121819076116</v>
      </c>
      <c r="I3182" s="5">
        <f>MIN(H3182,FARMER_HRS)</f>
        <v>720</v>
      </c>
      <c r="J3182" s="5">
        <f>MAX(0,H3182-FARMER_HRS)</f>
        <v>1527.6121819076116</v>
      </c>
      <c r="K3182" s="2">
        <f>I3182*FARMER_RATE+J3182*TEMP_WORKER_RATE</f>
        <v>51521.044824784927</v>
      </c>
      <c r="L3182" s="2">
        <f>A3182*PRICE_TOM+B3182*PRICE_CAR+C3182*PRICE_MES</f>
        <v>116092</v>
      </c>
      <c r="M3182" s="2">
        <f>A3182*FERT_BED_TOM+B3182*FERT_BED_CAR+C3182*FERT_BED_MES</f>
        <v>25520</v>
      </c>
      <c r="N3182" s="6">
        <f>IF(AND(D3182&lt;=TOTAL_BEDS,J3182&lt;=TEMP_WORKER_MAX*TEMP_WORKER_HRS),1,0)</f>
        <v>1</v>
      </c>
      <c r="O3182" s="2">
        <f>L3182-M3182-K3182-FIXED_COSTS</f>
        <v>19050.955175215073</v>
      </c>
      <c r="P3182" s="2">
        <f>IF(N3182=1,O3182,"")</f>
        <v>19050.955175215073</v>
      </c>
    </row>
    <row r="3183">
      <c r="A3183" s="6">
        <v>4</v>
      </c>
      <c r="B3183" s="6">
        <v>18</v>
      </c>
      <c r="C3183" s="6">
        <v>17</v>
      </c>
      <c r="D3183" s="6">
        <f>A3183+B3183+C3183</f>
        <v>39</v>
      </c>
      <c r="E3183" s="5">
        <f>IF(A3183=0,0,A3183*LABOR_HRS_WK_TOM*SEASON_WEEKS*(1+DIM_PCT_TOM)^A3183)</f>
        <v>527.07600000000014</v>
      </c>
      <c r="F3183" s="5">
        <f>IF(B3183=0,0,B3183*LABOR_HRS_WK_CAR*SEASON_WEEKS*(1+DIM_PCT_CAR)^B3183)</f>
        <v>842.21570756151152</v>
      </c>
      <c r="G3183" s="5">
        <f>IF(C3183=0,0,C3183*LABOR_HRS_WK_MES*SEASON_WEEKS*(1+DIM_PCT_MES)^C3183)</f>
        <v>944.88069779263992</v>
      </c>
      <c r="H3183" s="5">
        <f>E3183+F3183+G3183</f>
        <v>2314.1724053541516</v>
      </c>
      <c r="I3183" s="5">
        <f>MIN(H3183,FARMER_HRS)</f>
        <v>720</v>
      </c>
      <c r="J3183" s="5">
        <f>MAX(0,H3183-FARMER_HRS)</f>
        <v>1594.1724053541516</v>
      </c>
      <c r="K3183" s="2">
        <f>I3183*FARMER_RATE+J3183*TEMP_WORKER_RATE</f>
        <v>52676.604259620683</v>
      </c>
      <c r="L3183" s="2">
        <f>A3183*PRICE_TOM+B3183*PRICE_CAR+C3183*PRICE_MES</f>
        <v>118792</v>
      </c>
      <c r="M3183" s="2">
        <f>A3183*FERT_BED_TOM+B3183*FERT_BED_CAR+C3183*FERT_BED_MES</f>
        <v>26400</v>
      </c>
      <c r="N3183" s="6">
        <f>IF(AND(D3183&lt;=TOTAL_BEDS,J3183&lt;=TEMP_WORKER_MAX*TEMP_WORKER_HRS),1,0)</f>
        <v>1</v>
      </c>
      <c r="O3183" s="2">
        <f>L3183-M3183-K3183-FIXED_COSTS</f>
        <v>19715.395740379317</v>
      </c>
      <c r="P3183" s="2">
        <f>IF(N3183=1,O3183,"")</f>
        <v>19715.395740379317</v>
      </c>
    </row>
    <row r="3184">
      <c r="A3184" s="6">
        <v>4</v>
      </c>
      <c r="B3184" s="6">
        <v>18</v>
      </c>
      <c r="C3184" s="6">
        <v>18</v>
      </c>
      <c r="D3184" s="6">
        <f>A3184+B3184+C3184</f>
        <v>40</v>
      </c>
      <c r="E3184" s="5">
        <f>IF(A3184=0,0,A3184*LABOR_HRS_WK_TOM*SEASON_WEEKS*(1+DIM_PCT_TOM)^A3184)</f>
        <v>527.07600000000014</v>
      </c>
      <c r="F3184" s="5">
        <f>IF(B3184=0,0,B3184*LABOR_HRS_WK_CAR*SEASON_WEEKS*(1+DIM_PCT_CAR)^B3184)</f>
        <v>842.21570756151152</v>
      </c>
      <c r="G3184" s="5">
        <f>IF(C3184=0,0,C3184*LABOR_HRS_WK_MES*SEASON_WEEKS*(1+DIM_PCT_MES)^C3184)</f>
        <v>1012.9676892512272</v>
      </c>
      <c r="H3184" s="5">
        <f>E3184+F3184+G3184</f>
        <v>2382.2593968127389</v>
      </c>
      <c r="I3184" s="5">
        <f>MIN(H3184,FARMER_HRS)</f>
        <v>720</v>
      </c>
      <c r="J3184" s="5">
        <f>MAX(0,H3184-FARMER_HRS)</f>
        <v>1662.2593968127389</v>
      </c>
      <c r="K3184" s="2">
        <f>I3184*FARMER_RATE+J3184*TEMP_WORKER_RATE</f>
        <v>53858.670083554491</v>
      </c>
      <c r="L3184" s="2">
        <f>A3184*PRICE_TOM+B3184*PRICE_CAR+C3184*PRICE_MES</f>
        <v>121492</v>
      </c>
      <c r="M3184" s="2">
        <f>A3184*FERT_BED_TOM+B3184*FERT_BED_CAR+C3184*FERT_BED_MES</f>
        <v>27280</v>
      </c>
      <c r="N3184" s="6">
        <f>IF(AND(D3184&lt;=TOTAL_BEDS,J3184&lt;=TEMP_WORKER_MAX*TEMP_WORKER_HRS),1,0)</f>
        <v>1</v>
      </c>
      <c r="O3184" s="2">
        <f>L3184-M3184-K3184-FIXED_COSTS</f>
        <v>20353.329916445509</v>
      </c>
      <c r="P3184" s="2">
        <f>IF(N3184=1,O3184,"")</f>
        <v>20353.329916445509</v>
      </c>
    </row>
    <row r="3185">
      <c r="A3185" s="6">
        <v>4</v>
      </c>
      <c r="B3185" s="6">
        <v>18</v>
      </c>
      <c r="C3185" s="6">
        <v>19</v>
      </c>
      <c r="D3185" s="6">
        <f>A3185+B3185+C3185</f>
        <v>41</v>
      </c>
      <c r="E3185" s="5">
        <f>IF(A3185=0,0,A3185*LABOR_HRS_WK_TOM*SEASON_WEEKS*(1+DIM_PCT_TOM)^A3185)</f>
        <v>527.07600000000014</v>
      </c>
      <c r="F3185" s="5">
        <f>IF(B3185=0,0,B3185*LABOR_HRS_WK_CAR*SEASON_WEEKS*(1+DIM_PCT_CAR)^B3185)</f>
        <v>842.21570756151152</v>
      </c>
      <c r="G3185" s="5">
        <f>IF(C3185=0,0,C3185*LABOR_HRS_WK_MES*SEASON_WEEKS*(1+DIM_PCT_MES)^C3185)</f>
        <v>1082.6092178872491</v>
      </c>
      <c r="H3185" s="5">
        <f>E3185+F3185+G3185</f>
        <v>2451.900925448761</v>
      </c>
      <c r="I3185" s="5">
        <f>MIN(H3185,FARMER_HRS)</f>
        <v>720</v>
      </c>
      <c r="J3185" s="5">
        <f>MAX(0,H3185-FARMER_HRS)</f>
        <v>1731.900925448761</v>
      </c>
      <c r="K3185" s="2">
        <f>I3185*FARMER_RATE+J3185*TEMP_WORKER_RATE</f>
        <v>55067.7244001521</v>
      </c>
      <c r="L3185" s="2">
        <f>A3185*PRICE_TOM+B3185*PRICE_CAR+C3185*PRICE_MES</f>
        <v>124192</v>
      </c>
      <c r="M3185" s="2">
        <f>A3185*FERT_BED_TOM+B3185*FERT_BED_CAR+C3185*FERT_BED_MES</f>
        <v>28160</v>
      </c>
      <c r="N3185" s="6">
        <f>IF(AND(D3185&lt;=TOTAL_BEDS,J3185&lt;=TEMP_WORKER_MAX*TEMP_WORKER_HRS),1,0)</f>
        <v>1</v>
      </c>
      <c r="O3185" s="2">
        <f>L3185-M3185-K3185-FIXED_COSTS</f>
        <v>20964.275599847897</v>
      </c>
      <c r="P3185" s="2">
        <f>IF(N3185=1,O3185,"")</f>
        <v>20964.275599847897</v>
      </c>
    </row>
    <row r="3186">
      <c r="A3186" s="6">
        <v>4</v>
      </c>
      <c r="B3186" s="6">
        <v>18</v>
      </c>
      <c r="C3186" s="6">
        <v>20</v>
      </c>
      <c r="D3186" s="6">
        <f>A3186+B3186+C3186</f>
        <v>42</v>
      </c>
      <c r="E3186" s="5">
        <f>IF(A3186=0,0,A3186*LABOR_HRS_WK_TOM*SEASON_WEEKS*(1+DIM_PCT_TOM)^A3186)</f>
        <v>527.07600000000014</v>
      </c>
      <c r="F3186" s="5">
        <f>IF(B3186=0,0,B3186*LABOR_HRS_WK_CAR*SEASON_WEEKS*(1+DIM_PCT_CAR)^B3186)</f>
        <v>842.21570756151152</v>
      </c>
      <c r="G3186" s="5">
        <f>IF(C3186=0,0,C3186*LABOR_HRS_WK_MES*SEASON_WEEKS*(1+DIM_PCT_MES)^C3186)</f>
        <v>1153.8335085377259</v>
      </c>
      <c r="H3186" s="5">
        <f>E3186+F3186+G3186</f>
        <v>2523.1252160992376</v>
      </c>
      <c r="I3186" s="5">
        <f>MIN(H3186,FARMER_HRS)</f>
        <v>720</v>
      </c>
      <c r="J3186" s="5">
        <f>MAX(0,H3186-FARMER_HRS)</f>
        <v>1803.1252160992376</v>
      </c>
      <c r="K3186" s="2">
        <f>I3186*FARMER_RATE+J3186*TEMP_WORKER_RATE</f>
        <v>56304.2572239451</v>
      </c>
      <c r="L3186" s="2">
        <f>A3186*PRICE_TOM+B3186*PRICE_CAR+C3186*PRICE_MES</f>
        <v>126892</v>
      </c>
      <c r="M3186" s="2">
        <f>A3186*FERT_BED_TOM+B3186*FERT_BED_CAR+C3186*FERT_BED_MES</f>
        <v>29040</v>
      </c>
      <c r="N3186" s="6">
        <f>IF(AND(D3186&lt;=TOTAL_BEDS,J3186&lt;=TEMP_WORKER_MAX*TEMP_WORKER_HRS),1,0)</f>
        <v>1</v>
      </c>
      <c r="O3186" s="2">
        <f>L3186-M3186-K3186-FIXED_COSTS</f>
        <v>21547.742776054904</v>
      </c>
      <c r="P3186" s="2">
        <f>IF(N3186=1,O3186,"")</f>
        <v>21547.742776054904</v>
      </c>
    </row>
    <row r="3187">
      <c r="A3187" s="6">
        <v>4</v>
      </c>
      <c r="B3187" s="6">
        <v>18</v>
      </c>
      <c r="C3187" s="6">
        <v>21</v>
      </c>
      <c r="D3187" s="6">
        <f>A3187+B3187+C3187</f>
        <v>43</v>
      </c>
      <c r="E3187" s="5">
        <f>IF(A3187=0,0,A3187*LABOR_HRS_WK_TOM*SEASON_WEEKS*(1+DIM_PCT_TOM)^A3187)</f>
        <v>527.07600000000014</v>
      </c>
      <c r="F3187" s="5">
        <f>IF(B3187=0,0,B3187*LABOR_HRS_WK_CAR*SEASON_WEEKS*(1+DIM_PCT_CAR)^B3187)</f>
        <v>842.21570756151152</v>
      </c>
      <c r="G3187" s="5">
        <f>IF(C3187=0,0,C3187*LABOR_HRS_WK_MES*SEASON_WEEKS*(1+DIM_PCT_MES)^C3187)</f>
        <v>1226.6692487641699</v>
      </c>
      <c r="H3187" s="5">
        <f>E3187+F3187+G3187</f>
        <v>2595.9609563256818</v>
      </c>
      <c r="I3187" s="5">
        <f>MIN(H3187,FARMER_HRS)</f>
        <v>720</v>
      </c>
      <c r="J3187" s="5">
        <f>MAX(0,H3187-FARMER_HRS)</f>
        <v>1875.9609563256818</v>
      </c>
      <c r="K3187" s="2">
        <f>I3187*FARMER_RATE+J3187*TEMP_WORKER_RATE</f>
        <v>57568.766602876422</v>
      </c>
      <c r="L3187" s="2">
        <f>A3187*PRICE_TOM+B3187*PRICE_CAR+C3187*PRICE_MES</f>
        <v>129592</v>
      </c>
      <c r="M3187" s="2">
        <f>A3187*FERT_BED_TOM+B3187*FERT_BED_CAR+C3187*FERT_BED_MES</f>
        <v>29920</v>
      </c>
      <c r="N3187" s="6">
        <f>IF(AND(D3187&lt;=TOTAL_BEDS,J3187&lt;=TEMP_WORKER_MAX*TEMP_WORKER_HRS),1,0)</f>
        <v>1</v>
      </c>
      <c r="O3187" s="2">
        <f>L3187-M3187-K3187-FIXED_COSTS</f>
        <v>22103.233397123578</v>
      </c>
      <c r="P3187" s="2">
        <f>IF(N3187=1,O3187,"")</f>
        <v>22103.233397123578</v>
      </c>
    </row>
    <row r="3188">
      <c r="A3188" s="6">
        <v>4</v>
      </c>
      <c r="B3188" s="6">
        <v>18</v>
      </c>
      <c r="C3188" s="6">
        <v>22</v>
      </c>
      <c r="D3188" s="6">
        <f>A3188+B3188+C3188</f>
        <v>44</v>
      </c>
      <c r="E3188" s="5">
        <f>IF(A3188=0,0,A3188*LABOR_HRS_WK_TOM*SEASON_WEEKS*(1+DIM_PCT_TOM)^A3188)</f>
        <v>527.07600000000014</v>
      </c>
      <c r="F3188" s="5">
        <f>IF(B3188=0,0,B3188*LABOR_HRS_WK_CAR*SEASON_WEEKS*(1+DIM_PCT_CAR)^B3188)</f>
        <v>842.21570756151152</v>
      </c>
      <c r="G3188" s="5">
        <f>IF(C3188=0,0,C3188*LABOR_HRS_WK_MES*SEASON_WEEKS*(1+DIM_PCT_MES)^C3188)</f>
        <v>1301.1455960105659</v>
      </c>
      <c r="H3188" s="5">
        <f>E3188+F3188+G3188</f>
        <v>2670.4373035720773</v>
      </c>
      <c r="I3188" s="5">
        <f>MIN(H3188,FARMER_HRS)</f>
        <v>720</v>
      </c>
      <c r="J3188" s="5">
        <f>MAX(0,H3188-FARMER_HRS)</f>
        <v>1950.4373035720773</v>
      </c>
      <c r="K3188" s="2">
        <f>I3188*FARMER_RATE+J3188*TEMP_WORKER_RATE</f>
        <v>58861.75874257079</v>
      </c>
      <c r="L3188" s="2">
        <f>A3188*PRICE_TOM+B3188*PRICE_CAR+C3188*PRICE_MES</f>
        <v>132292</v>
      </c>
      <c r="M3188" s="2">
        <f>A3188*FERT_BED_TOM+B3188*FERT_BED_CAR+C3188*FERT_BED_MES</f>
        <v>30800</v>
      </c>
      <c r="N3188" s="6">
        <f>IF(AND(D3188&lt;=TOTAL_BEDS,J3188&lt;=TEMP_WORKER_MAX*TEMP_WORKER_HRS),1,0)</f>
        <v>1</v>
      </c>
      <c r="O3188" s="2">
        <f>L3188-M3188-K3188-FIXED_COSTS</f>
        <v>22630.24125742921</v>
      </c>
      <c r="P3188" s="2">
        <f>IF(N3188=1,O3188,"")</f>
        <v>22630.24125742921</v>
      </c>
    </row>
    <row r="3189">
      <c r="A3189" s="6">
        <v>4</v>
      </c>
      <c r="B3189" s="6">
        <v>18</v>
      </c>
      <c r="C3189" s="6">
        <v>23</v>
      </c>
      <c r="D3189" s="6">
        <f>A3189+B3189+C3189</f>
        <v>45</v>
      </c>
      <c r="E3189" s="5">
        <f>IF(A3189=0,0,A3189*LABOR_HRS_WK_TOM*SEASON_WEEKS*(1+DIM_PCT_TOM)^A3189)</f>
        <v>527.07600000000014</v>
      </c>
      <c r="F3189" s="5">
        <f>IF(B3189=0,0,B3189*LABOR_HRS_WK_CAR*SEASON_WEEKS*(1+DIM_PCT_CAR)^B3189)</f>
        <v>842.21570756151152</v>
      </c>
      <c r="G3189" s="5">
        <f>IF(C3189=0,0,C3189*LABOR_HRS_WK_MES*SEASON_WEEKS*(1+DIM_PCT_MES)^C3189)</f>
        <v>1377.2921848680023</v>
      </c>
      <c r="H3189" s="5">
        <f>E3189+F3189+G3189</f>
        <v>2746.583892429514</v>
      </c>
      <c r="I3189" s="5">
        <f>MIN(H3189,FARMER_HRS)</f>
        <v>720</v>
      </c>
      <c r="J3189" s="5">
        <f>MAX(0,H3189-FARMER_HRS)</f>
        <v>2026.583892429514</v>
      </c>
      <c r="K3189" s="2">
        <f>I3189*FARMER_RATE+J3189*TEMP_WORKER_RATE</f>
        <v>60183.748132456836</v>
      </c>
      <c r="L3189" s="2">
        <f>A3189*PRICE_TOM+B3189*PRICE_CAR+C3189*PRICE_MES</f>
        <v>134992</v>
      </c>
      <c r="M3189" s="2">
        <f>A3189*FERT_BED_TOM+B3189*FERT_BED_CAR+C3189*FERT_BED_MES</f>
        <v>31680</v>
      </c>
      <c r="N3189" s="6">
        <f>IF(AND(D3189&lt;=TOTAL_BEDS,J3189&lt;=TEMP_WORKER_MAX*TEMP_WORKER_HRS),1,0)</f>
        <v>1</v>
      </c>
      <c r="O3189" s="2">
        <f>L3189-M3189-K3189-FIXED_COSTS</f>
        <v>23128.251867543164</v>
      </c>
      <c r="P3189" s="2">
        <f>IF(N3189=1,O3189,"")</f>
        <v>23128.251867543164</v>
      </c>
    </row>
    <row r="3190">
      <c r="A3190" s="6">
        <v>4</v>
      </c>
      <c r="B3190" s="6">
        <v>18</v>
      </c>
      <c r="C3190" s="6">
        <v>24</v>
      </c>
      <c r="D3190" s="6">
        <f>A3190+B3190+C3190</f>
        <v>46</v>
      </c>
      <c r="E3190" s="5">
        <f>IF(A3190=0,0,A3190*LABOR_HRS_WK_TOM*SEASON_WEEKS*(1+DIM_PCT_TOM)^A3190)</f>
        <v>527.07600000000014</v>
      </c>
      <c r="F3190" s="5">
        <f>IF(B3190=0,0,B3190*LABOR_HRS_WK_CAR*SEASON_WEEKS*(1+DIM_PCT_CAR)^B3190)</f>
        <v>842.21570756151152</v>
      </c>
      <c r="G3190" s="5">
        <f>IF(C3190=0,0,C3190*LABOR_HRS_WK_MES*SEASON_WEEKS*(1+DIM_PCT_MES)^C3190)</f>
        <v>1455.139134447498</v>
      </c>
      <c r="H3190" s="5">
        <f>E3190+F3190+G3190</f>
        <v>2824.4308420090097</v>
      </c>
      <c r="I3190" s="5">
        <f>MIN(H3190,FARMER_HRS)</f>
        <v>720</v>
      </c>
      <c r="J3190" s="5">
        <f>MAX(0,H3190-FARMER_HRS)</f>
        <v>2104.4308420090097</v>
      </c>
      <c r="K3190" s="2">
        <f>I3190*FARMER_RATE+J3190*TEMP_WORKER_RATE</f>
        <v>61535.257673767526</v>
      </c>
      <c r="L3190" s="2">
        <f>A3190*PRICE_TOM+B3190*PRICE_CAR+C3190*PRICE_MES</f>
        <v>137692</v>
      </c>
      <c r="M3190" s="2">
        <f>A3190*FERT_BED_TOM+B3190*FERT_BED_CAR+C3190*FERT_BED_MES</f>
        <v>32560</v>
      </c>
      <c r="N3190" s="6">
        <f>IF(AND(D3190&lt;=TOTAL_BEDS,J3190&lt;=TEMP_WORKER_MAX*TEMP_WORKER_HRS),1,0)</f>
        <v>1</v>
      </c>
      <c r="O3190" s="2">
        <f>L3190-M3190-K3190-FIXED_COSTS</f>
        <v>23596.742326232474</v>
      </c>
      <c r="P3190" s="2">
        <f>IF(N3190=1,O3190,"")</f>
        <v>23596.742326232474</v>
      </c>
    </row>
    <row r="3191">
      <c r="A3191" s="6">
        <v>4</v>
      </c>
      <c r="B3191" s="6">
        <v>18</v>
      </c>
      <c r="C3191" s="6">
        <v>25</v>
      </c>
      <c r="D3191" s="6">
        <f>A3191+B3191+C3191</f>
        <v>47</v>
      </c>
      <c r="E3191" s="5">
        <f>IF(A3191=0,0,A3191*LABOR_HRS_WK_TOM*SEASON_WEEKS*(1+DIM_PCT_TOM)^A3191)</f>
        <v>527.07600000000014</v>
      </c>
      <c r="F3191" s="5">
        <f>IF(B3191=0,0,B3191*LABOR_HRS_WK_CAR*SEASON_WEEKS*(1+DIM_PCT_CAR)^B3191)</f>
        <v>842.21570756151152</v>
      </c>
      <c r="G3191" s="5">
        <f>IF(C3191=0,0,C3191*LABOR_HRS_WK_MES*SEASON_WEEKS*(1+DIM_PCT_MES)^C3191)</f>
        <v>1534.7170558625955</v>
      </c>
      <c r="H3191" s="5">
        <f>E3191+F3191+G3191</f>
        <v>2904.0087634241072</v>
      </c>
      <c r="I3191" s="5">
        <f>MIN(H3191,FARMER_HRS)</f>
        <v>720</v>
      </c>
      <c r="J3191" s="5">
        <f>MAX(0,H3191-FARMER_HRS)</f>
        <v>2184.0087634241072</v>
      </c>
      <c r="K3191" s="2">
        <f>I3191*FARMER_RATE+J3191*TEMP_WORKER_RATE</f>
        <v>62916.818809446304</v>
      </c>
      <c r="L3191" s="2">
        <f>A3191*PRICE_TOM+B3191*PRICE_CAR+C3191*PRICE_MES</f>
        <v>140392</v>
      </c>
      <c r="M3191" s="2">
        <f>A3191*FERT_BED_TOM+B3191*FERT_BED_CAR+C3191*FERT_BED_MES</f>
        <v>33440</v>
      </c>
      <c r="N3191" s="6">
        <f>IF(AND(D3191&lt;=TOTAL_BEDS,J3191&lt;=TEMP_WORKER_MAX*TEMP_WORKER_HRS),1,0)</f>
        <v>1</v>
      </c>
      <c r="O3191" s="2">
        <f>L3191-M3191-K3191-FIXED_COSTS</f>
        <v>24035.181190553696</v>
      </c>
      <c r="P3191" s="2">
        <f>IF(N3191=1,O3191,"")</f>
        <v>24035.181190553696</v>
      </c>
    </row>
    <row r="3192">
      <c r="A3192" s="6">
        <v>4</v>
      </c>
      <c r="B3192" s="6">
        <v>18</v>
      </c>
      <c r="C3192" s="6">
        <v>26</v>
      </c>
      <c r="D3192" s="6">
        <f>A3192+B3192+C3192</f>
        <v>48</v>
      </c>
      <c r="E3192" s="5">
        <f>IF(A3192=0,0,A3192*LABOR_HRS_WK_TOM*SEASON_WEEKS*(1+DIM_PCT_TOM)^A3192)</f>
        <v>527.07600000000014</v>
      </c>
      <c r="F3192" s="5">
        <f>IF(B3192=0,0,B3192*LABOR_HRS_WK_CAR*SEASON_WEEKS*(1+DIM_PCT_CAR)^B3192)</f>
        <v>842.21570756151152</v>
      </c>
      <c r="G3192" s="5">
        <f>IF(C3192=0,0,C3192*LABOR_HRS_WK_MES*SEASON_WEEKS*(1+DIM_PCT_MES)^C3192)</f>
        <v>1616.0570598233128</v>
      </c>
      <c r="H3192" s="5">
        <f>E3192+F3192+G3192</f>
        <v>2985.3487673848244</v>
      </c>
      <c r="I3192" s="5">
        <f>MIN(H3192,FARMER_HRS)</f>
        <v>720</v>
      </c>
      <c r="J3192" s="5">
        <f>MAX(0,H3192-FARMER_HRS)</f>
        <v>2265.3487673848244</v>
      </c>
      <c r="K3192" s="2">
        <f>I3192*FARMER_RATE+J3192*TEMP_WORKER_RATE</f>
        <v>64328.971655986534</v>
      </c>
      <c r="L3192" s="2">
        <f>A3192*PRICE_TOM+B3192*PRICE_CAR+C3192*PRICE_MES</f>
        <v>143092</v>
      </c>
      <c r="M3192" s="2">
        <f>A3192*FERT_BED_TOM+B3192*FERT_BED_CAR+C3192*FERT_BED_MES</f>
        <v>34320</v>
      </c>
      <c r="N3192" s="6">
        <f>IF(AND(D3192&lt;=TOTAL_BEDS,J3192&lt;=TEMP_WORKER_MAX*TEMP_WORKER_HRS),1,0)</f>
        <v>1</v>
      </c>
      <c r="O3192" s="2">
        <f>L3192-M3192-K3192-FIXED_COSTS</f>
        <v>24443.028344013466</v>
      </c>
      <c r="P3192" s="2">
        <f>IF(N3192=1,O3192,"")</f>
        <v>24443.028344013466</v>
      </c>
    </row>
    <row r="3193">
      <c r="A3193" s="6">
        <v>4</v>
      </c>
      <c r="B3193" s="6">
        <v>18</v>
      </c>
      <c r="C3193" s="6">
        <v>27</v>
      </c>
      <c r="D3193" s="6">
        <f>A3193+B3193+C3193</f>
        <v>49</v>
      </c>
      <c r="E3193" s="5">
        <f>IF(A3193=0,0,A3193*LABOR_HRS_WK_TOM*SEASON_WEEKS*(1+DIM_PCT_TOM)^A3193)</f>
        <v>527.07600000000014</v>
      </c>
      <c r="F3193" s="5">
        <f>IF(B3193=0,0,B3193*LABOR_HRS_WK_CAR*SEASON_WEEKS*(1+DIM_PCT_CAR)^B3193)</f>
        <v>842.21570756151152</v>
      </c>
      <c r="G3193" s="5">
        <f>IF(C3193=0,0,C3193*LABOR_HRS_WK_MES*SEASON_WEEKS*(1+DIM_PCT_MES)^C3193)</f>
        <v>1699.19076434307</v>
      </c>
      <c r="H3193" s="5">
        <f>E3193+F3193+G3193</f>
        <v>3068.4824719045819</v>
      </c>
      <c r="I3193" s="5">
        <f>MIN(H3193,FARMER_HRS)</f>
        <v>720</v>
      </c>
      <c r="J3193" s="5">
        <f>MAX(0,H3193-FARMER_HRS)</f>
        <v>2348.4824719045819</v>
      </c>
      <c r="K3193" s="2">
        <f>I3193*FARMER_RATE+J3193*TEMP_WORKER_RATE</f>
        <v>65772.265137232316</v>
      </c>
      <c r="L3193" s="2">
        <f>A3193*PRICE_TOM+B3193*PRICE_CAR+C3193*PRICE_MES</f>
        <v>145792</v>
      </c>
      <c r="M3193" s="2">
        <f>A3193*FERT_BED_TOM+B3193*FERT_BED_CAR+C3193*FERT_BED_MES</f>
        <v>35200</v>
      </c>
      <c r="N3193" s="6">
        <f>IF(AND(D3193&lt;=TOTAL_BEDS,J3193&lt;=TEMP_WORKER_MAX*TEMP_WORKER_HRS),1,0)</f>
        <v>1</v>
      </c>
      <c r="O3193" s="2">
        <f>L3193-M3193-K3193-FIXED_COSTS</f>
        <v>24819.734862767684</v>
      </c>
      <c r="P3193" s="2">
        <f>IF(N3193=1,O3193,"")</f>
        <v>24819.734862767684</v>
      </c>
    </row>
    <row r="3194">
      <c r="A3194" s="6">
        <v>4</v>
      </c>
      <c r="B3194" s="6">
        <v>18</v>
      </c>
      <c r="C3194" s="6">
        <v>28</v>
      </c>
      <c r="D3194" s="6">
        <f>A3194+B3194+C3194</f>
        <v>50</v>
      </c>
      <c r="E3194" s="5">
        <f>IF(A3194=0,0,A3194*LABOR_HRS_WK_TOM*SEASON_WEEKS*(1+DIM_PCT_TOM)^A3194)</f>
        <v>527.07600000000014</v>
      </c>
      <c r="F3194" s="5">
        <f>IF(B3194=0,0,B3194*LABOR_HRS_WK_CAR*SEASON_WEEKS*(1+DIM_PCT_CAR)^B3194)</f>
        <v>842.21570756151152</v>
      </c>
      <c r="G3194" s="5">
        <f>IF(C3194=0,0,C3194*LABOR_HRS_WK_MES*SEASON_WEEKS*(1+DIM_PCT_MES)^C3194)</f>
        <v>1784.1503025602233</v>
      </c>
      <c r="H3194" s="5">
        <f>E3194+F3194+G3194</f>
        <v>3153.4420101217347</v>
      </c>
      <c r="I3194" s="5">
        <f>MIN(H3194,FARMER_HRS)</f>
        <v>720</v>
      </c>
      <c r="J3194" s="5">
        <f>MAX(0,H3194-FARMER_HRS)</f>
        <v>2433.4420101217347</v>
      </c>
      <c r="K3194" s="2">
        <f>I3194*FARMER_RATE+J3194*TEMP_WORKER_RATE</f>
        <v>67247.257120169</v>
      </c>
      <c r="L3194" s="2">
        <f>A3194*PRICE_TOM+B3194*PRICE_CAR+C3194*PRICE_MES</f>
        <v>148492</v>
      </c>
      <c r="M3194" s="2">
        <f>A3194*FERT_BED_TOM+B3194*FERT_BED_CAR+C3194*FERT_BED_MES</f>
        <v>36080</v>
      </c>
      <c r="N3194" s="6">
        <f>IF(AND(D3194&lt;=TOTAL_BEDS,J3194&lt;=TEMP_WORKER_MAX*TEMP_WORKER_HRS),1,0)</f>
        <v>1</v>
      </c>
      <c r="O3194" s="2">
        <f>L3194-M3194-K3194-FIXED_COSTS</f>
        <v>25164.742879831</v>
      </c>
      <c r="P3194" s="2">
        <f>IF(N3194=1,O3194,"")</f>
        <v>25164.742879831</v>
      </c>
    </row>
    <row r="3195">
      <c r="A3195" s="6">
        <v>4</v>
      </c>
      <c r="B3195" s="6">
        <v>18</v>
      </c>
      <c r="C3195" s="6">
        <v>29</v>
      </c>
      <c r="D3195" s="6">
        <f>A3195+B3195+C3195</f>
        <v>51</v>
      </c>
      <c r="E3195" s="5">
        <f>IF(A3195=0,0,A3195*LABOR_HRS_WK_TOM*SEASON_WEEKS*(1+DIM_PCT_TOM)^A3195)</f>
        <v>527.07600000000014</v>
      </c>
      <c r="F3195" s="5">
        <f>IF(B3195=0,0,B3195*LABOR_HRS_WK_CAR*SEASON_WEEKS*(1+DIM_PCT_CAR)^B3195)</f>
        <v>842.21570756151152</v>
      </c>
      <c r="G3195" s="5">
        <f>IF(C3195=0,0,C3195*LABOR_HRS_WK_MES*SEASON_WEEKS*(1+DIM_PCT_MES)^C3195)</f>
        <v>1870.9683306758766</v>
      </c>
      <c r="H3195" s="5">
        <f>E3195+F3195+G3195</f>
        <v>3240.2600382373885</v>
      </c>
      <c r="I3195" s="5">
        <f>MIN(H3195,FARMER_HRS)</f>
        <v>720</v>
      </c>
      <c r="J3195" s="5">
        <f>MAX(0,H3195-FARMER_HRS)</f>
        <v>2520.2600382373885</v>
      </c>
      <c r="K3195" s="2">
        <f>I3195*FARMER_RATE+J3195*TEMP_WORKER_RATE</f>
        <v>68754.514552732435</v>
      </c>
      <c r="L3195" s="2">
        <f>A3195*PRICE_TOM+B3195*PRICE_CAR+C3195*PRICE_MES</f>
        <v>151192</v>
      </c>
      <c r="M3195" s="2">
        <f>A3195*FERT_BED_TOM+B3195*FERT_BED_CAR+C3195*FERT_BED_MES</f>
        <v>36960</v>
      </c>
      <c r="N3195" s="6">
        <f>IF(AND(D3195&lt;=TOTAL_BEDS,J3195&lt;=TEMP_WORKER_MAX*TEMP_WORKER_HRS),1,0)</f>
        <v>1</v>
      </c>
      <c r="O3195" s="2">
        <f>L3195-M3195-K3195-FIXED_COSTS</f>
        <v>25477.485447267565</v>
      </c>
      <c r="P3195" s="2">
        <f>IF(N3195=1,O3195,"")</f>
        <v>25477.485447267565</v>
      </c>
    </row>
    <row r="3196">
      <c r="A3196" s="6">
        <v>4</v>
      </c>
      <c r="B3196" s="6">
        <v>18</v>
      </c>
      <c r="C3196" s="6">
        <v>30</v>
      </c>
      <c r="D3196" s="6">
        <f>A3196+B3196+C3196</f>
        <v>52</v>
      </c>
      <c r="E3196" s="5">
        <f>IF(A3196=0,0,A3196*LABOR_HRS_WK_TOM*SEASON_WEEKS*(1+DIM_PCT_TOM)^A3196)</f>
        <v>527.07600000000014</v>
      </c>
      <c r="F3196" s="5">
        <f>IF(B3196=0,0,B3196*LABOR_HRS_WK_CAR*SEASON_WEEKS*(1+DIM_PCT_CAR)^B3196)</f>
        <v>842.21570756151152</v>
      </c>
      <c r="G3196" s="5">
        <f>IF(C3196=0,0,C3196*LABOR_HRS_WK_MES*SEASON_WEEKS*(1+DIM_PCT_MES)^C3196)</f>
        <v>1959.6780360096466</v>
      </c>
      <c r="H3196" s="5">
        <f>E3196+F3196+G3196</f>
        <v>3328.9697435711582</v>
      </c>
      <c r="I3196" s="5">
        <f>MIN(H3196,FARMER_HRS)</f>
        <v>720</v>
      </c>
      <c r="J3196" s="5">
        <f>MAX(0,H3196-FARMER_HRS)</f>
        <v>2608.9697435711582</v>
      </c>
      <c r="K3196" s="2">
        <f>I3196*FARMER_RATE+J3196*TEMP_WORKER_RATE</f>
        <v>70294.61360366593</v>
      </c>
      <c r="L3196" s="2">
        <f>A3196*PRICE_TOM+B3196*PRICE_CAR+C3196*PRICE_MES</f>
        <v>153892</v>
      </c>
      <c r="M3196" s="2">
        <f>A3196*FERT_BED_TOM+B3196*FERT_BED_CAR+C3196*FERT_BED_MES</f>
        <v>37840</v>
      </c>
      <c r="N3196" s="6">
        <f>IF(AND(D3196&lt;=TOTAL_BEDS,J3196&lt;=TEMP_WORKER_MAX*TEMP_WORKER_HRS),1,0)</f>
        <v>1</v>
      </c>
      <c r="O3196" s="2">
        <f>L3196-M3196-K3196-FIXED_COSTS</f>
        <v>25757.38639633407</v>
      </c>
      <c r="P3196" s="2">
        <f>IF(N3196=1,O3196,"")</f>
        <v>25757.38639633407</v>
      </c>
    </row>
    <row r="3197">
      <c r="A3197" s="6">
        <v>4</v>
      </c>
      <c r="B3197" s="6">
        <v>19</v>
      </c>
      <c r="C3197" s="6">
        <v>0</v>
      </c>
      <c r="D3197" s="6">
        <f>A3197+B3197+C3197</f>
        <v>23</v>
      </c>
      <c r="E3197" s="5">
        <f>IF(A3197=0,0,A3197*LABOR_HRS_WK_TOM*SEASON_WEEKS*(1+DIM_PCT_TOM)^A3197)</f>
        <v>527.07600000000014</v>
      </c>
      <c r="F3197" s="5">
        <f>IF(B3197=0,0,B3197*LABOR_HRS_WK_CAR*SEASON_WEEKS*(1+DIM_PCT_CAR)^B3197)</f>
        <v>911.23060582002415</v>
      </c>
      <c r="G3197" s="5">
        <f>IF(C3197=0,0,C3197*LABOR_HRS_WK_MES*SEASON_WEEKS*(1+DIM_PCT_MES)^C3197)</f>
        <v>0</v>
      </c>
      <c r="H3197" s="5">
        <f>E3197+F3197+G3197</f>
        <v>1438.3066058200243</v>
      </c>
      <c r="I3197" s="5">
        <f>MIN(H3197,FARMER_HRS)</f>
        <v>720</v>
      </c>
      <c r="J3197" s="5">
        <f>MAX(0,H3197-FARMER_HRS)</f>
        <v>718.30660582002429</v>
      </c>
      <c r="K3197" s="2">
        <f>I3197*FARMER_RATE+J3197*TEMP_WORKER_RATE</f>
        <v>37470.600795486534</v>
      </c>
      <c r="L3197" s="2">
        <f>A3197*PRICE_TOM+B3197*PRICE_CAR+C3197*PRICE_MES</f>
        <v>74986</v>
      </c>
      <c r="M3197" s="2">
        <f>A3197*FERT_BED_TOM+B3197*FERT_BED_CAR+C3197*FERT_BED_MES</f>
        <v>11880</v>
      </c>
      <c r="N3197" s="6">
        <f>IF(AND(D3197&lt;=TOTAL_BEDS,J3197&lt;=TEMP_WORKER_MAX*TEMP_WORKER_HRS),1,0)</f>
        <v>1</v>
      </c>
      <c r="O3197" s="2">
        <f>L3197-M3197-K3197-FIXED_COSTS</f>
        <v>5635.3992045134655</v>
      </c>
      <c r="P3197" s="2">
        <f>IF(N3197=1,O3197,"")</f>
        <v>5635.3992045134655</v>
      </c>
    </row>
    <row r="3198">
      <c r="A3198" s="6">
        <v>4</v>
      </c>
      <c r="B3198" s="6">
        <v>19</v>
      </c>
      <c r="C3198" s="6">
        <v>1</v>
      </c>
      <c r="D3198" s="6">
        <f>A3198+B3198+C3198</f>
        <v>24</v>
      </c>
      <c r="E3198" s="5">
        <f>IF(A3198=0,0,A3198*LABOR_HRS_WK_TOM*SEASON_WEEKS*(1+DIM_PCT_TOM)^A3198)</f>
        <v>527.07600000000014</v>
      </c>
      <c r="F3198" s="5">
        <f>IF(B3198=0,0,B3198*LABOR_HRS_WK_CAR*SEASON_WEEKS*(1+DIM_PCT_CAR)^B3198)</f>
        <v>911.23060582002415</v>
      </c>
      <c r="G3198" s="5">
        <f>IF(C3198=0,0,C3198*LABOR_HRS_WK_MES*SEASON_WEEKS*(1+DIM_PCT_MES)^C3198)</f>
        <v>45.5625</v>
      </c>
      <c r="H3198" s="5">
        <f>E3198+F3198+G3198</f>
        <v>1483.8691058200243</v>
      </c>
      <c r="I3198" s="5">
        <f>MIN(H3198,FARMER_HRS)</f>
        <v>720</v>
      </c>
      <c r="J3198" s="5">
        <f>MAX(0,H3198-FARMER_HRS)</f>
        <v>763.86910582002429</v>
      </c>
      <c r="K3198" s="2">
        <f>I3198*FARMER_RATE+J3198*TEMP_WORKER_RATE</f>
        <v>38261.616420486534</v>
      </c>
      <c r="L3198" s="2">
        <f>A3198*PRICE_TOM+B3198*PRICE_CAR+C3198*PRICE_MES</f>
        <v>77686</v>
      </c>
      <c r="M3198" s="2">
        <f>A3198*FERT_BED_TOM+B3198*FERT_BED_CAR+C3198*FERT_BED_MES</f>
        <v>12760</v>
      </c>
      <c r="N3198" s="6">
        <f>IF(AND(D3198&lt;=TOTAL_BEDS,J3198&lt;=TEMP_WORKER_MAX*TEMP_WORKER_HRS),1,0)</f>
        <v>1</v>
      </c>
      <c r="O3198" s="2">
        <f>L3198-M3198-K3198-FIXED_COSTS</f>
        <v>6664.3835795134655</v>
      </c>
      <c r="P3198" s="2">
        <f>IF(N3198=1,O3198,"")</f>
        <v>6664.3835795134655</v>
      </c>
    </row>
    <row r="3199">
      <c r="A3199" s="6">
        <v>4</v>
      </c>
      <c r="B3199" s="6">
        <v>19</v>
      </c>
      <c r="C3199" s="6">
        <v>2</v>
      </c>
      <c r="D3199" s="6">
        <f>A3199+B3199+C3199</f>
        <v>25</v>
      </c>
      <c r="E3199" s="5">
        <f>IF(A3199=0,0,A3199*LABOR_HRS_WK_TOM*SEASON_WEEKS*(1+DIM_PCT_TOM)^A3199)</f>
        <v>527.07600000000014</v>
      </c>
      <c r="F3199" s="5">
        <f>IF(B3199=0,0,B3199*LABOR_HRS_WK_CAR*SEASON_WEEKS*(1+DIM_PCT_CAR)^B3199)</f>
        <v>911.23060582002415</v>
      </c>
      <c r="G3199" s="5">
        <f>IF(C3199=0,0,C3199*LABOR_HRS_WK_MES*SEASON_WEEKS*(1+DIM_PCT_MES)^C3199)</f>
        <v>92.2640625</v>
      </c>
      <c r="H3199" s="5">
        <f>E3199+F3199+G3199</f>
        <v>1530.5706683200242</v>
      </c>
      <c r="I3199" s="5">
        <f>MIN(H3199,FARMER_HRS)</f>
        <v>720</v>
      </c>
      <c r="J3199" s="5">
        <f>MAX(0,H3199-FARMER_HRS)</f>
        <v>810.5706683200242</v>
      </c>
      <c r="K3199" s="2">
        <f>I3199*FARMER_RATE+J3199*TEMP_WORKER_RATE</f>
        <v>39072.407436111534</v>
      </c>
      <c r="L3199" s="2">
        <f>A3199*PRICE_TOM+B3199*PRICE_CAR+C3199*PRICE_MES</f>
        <v>80386</v>
      </c>
      <c r="M3199" s="2">
        <f>A3199*FERT_BED_TOM+B3199*FERT_BED_CAR+C3199*FERT_BED_MES</f>
        <v>13640</v>
      </c>
      <c r="N3199" s="6">
        <f>IF(AND(D3199&lt;=TOTAL_BEDS,J3199&lt;=TEMP_WORKER_MAX*TEMP_WORKER_HRS),1,0)</f>
        <v>1</v>
      </c>
      <c r="O3199" s="2">
        <f>L3199-M3199-K3199-FIXED_COSTS</f>
        <v>7673.5925638884655</v>
      </c>
      <c r="P3199" s="2">
        <f>IF(N3199=1,O3199,"")</f>
        <v>7673.5925638884655</v>
      </c>
    </row>
    <row r="3200">
      <c r="A3200" s="6">
        <v>4</v>
      </c>
      <c r="B3200" s="6">
        <v>19</v>
      </c>
      <c r="C3200" s="6">
        <v>3</v>
      </c>
      <c r="D3200" s="6">
        <f>A3200+B3200+C3200</f>
        <v>26</v>
      </c>
      <c r="E3200" s="5">
        <f>IF(A3200=0,0,A3200*LABOR_HRS_WK_TOM*SEASON_WEEKS*(1+DIM_PCT_TOM)^A3200)</f>
        <v>527.07600000000014</v>
      </c>
      <c r="F3200" s="5">
        <f>IF(B3200=0,0,B3200*LABOR_HRS_WK_CAR*SEASON_WEEKS*(1+DIM_PCT_CAR)^B3200)</f>
        <v>911.23060582002415</v>
      </c>
      <c r="G3200" s="5">
        <f>IF(C3200=0,0,C3200*LABOR_HRS_WK_MES*SEASON_WEEKS*(1+DIM_PCT_MES)^C3200)</f>
        <v>140.12604492187498</v>
      </c>
      <c r="H3200" s="5">
        <f>E3200+F3200+G3200</f>
        <v>1578.4326507418994</v>
      </c>
      <c r="I3200" s="5">
        <f>MIN(H3200,FARMER_HRS)</f>
        <v>720</v>
      </c>
      <c r="J3200" s="5">
        <f>MAX(0,H3200-FARMER_HRS)</f>
        <v>858.43265074189935</v>
      </c>
      <c r="K3200" s="2">
        <f>I3200*FARMER_RATE+J3200*TEMP_WORKER_RATE</f>
        <v>39903.344630935753</v>
      </c>
      <c r="L3200" s="2">
        <f>A3200*PRICE_TOM+B3200*PRICE_CAR+C3200*PRICE_MES</f>
        <v>83086</v>
      </c>
      <c r="M3200" s="2">
        <f>A3200*FERT_BED_TOM+B3200*FERT_BED_CAR+C3200*FERT_BED_MES</f>
        <v>14520</v>
      </c>
      <c r="N3200" s="6">
        <f>IF(AND(D3200&lt;=TOTAL_BEDS,J3200&lt;=TEMP_WORKER_MAX*TEMP_WORKER_HRS),1,0)</f>
        <v>1</v>
      </c>
      <c r="O3200" s="2">
        <f>L3200-M3200-K3200-FIXED_COSTS</f>
        <v>8662.6553690642468</v>
      </c>
      <c r="P3200" s="2">
        <f>IF(N3200=1,O3200,"")</f>
        <v>8662.6553690642468</v>
      </c>
    </row>
    <row r="3201">
      <c r="A3201" s="6">
        <v>4</v>
      </c>
      <c r="B3201" s="6">
        <v>19</v>
      </c>
      <c r="C3201" s="6">
        <v>4</v>
      </c>
      <c r="D3201" s="6">
        <f>A3201+B3201+C3201</f>
        <v>27</v>
      </c>
      <c r="E3201" s="5">
        <f>IF(A3201=0,0,A3201*LABOR_HRS_WK_TOM*SEASON_WEEKS*(1+DIM_PCT_TOM)^A3201)</f>
        <v>527.07600000000014</v>
      </c>
      <c r="F3201" s="5">
        <f>IF(B3201=0,0,B3201*LABOR_HRS_WK_CAR*SEASON_WEEKS*(1+DIM_PCT_CAR)^B3201)</f>
        <v>911.23060582002415</v>
      </c>
      <c r="G3201" s="5">
        <f>IF(C3201=0,0,C3201*LABOR_HRS_WK_MES*SEASON_WEEKS*(1+DIM_PCT_MES)^C3201)</f>
        <v>189.17016064453119</v>
      </c>
      <c r="H3201" s="5">
        <f>E3201+F3201+G3201</f>
        <v>1627.4767664645556</v>
      </c>
      <c r="I3201" s="5">
        <f>MIN(H3201,FARMER_HRS)</f>
        <v>720</v>
      </c>
      <c r="J3201" s="5">
        <f>MAX(0,H3201-FARMER_HRS)</f>
        <v>907.47676646455557</v>
      </c>
      <c r="K3201" s="2">
        <f>I3201*FARMER_RATE+J3201*TEMP_WORKER_RATE</f>
        <v>40754.80497334298</v>
      </c>
      <c r="L3201" s="2">
        <f>A3201*PRICE_TOM+B3201*PRICE_CAR+C3201*PRICE_MES</f>
        <v>85786</v>
      </c>
      <c r="M3201" s="2">
        <f>A3201*FERT_BED_TOM+B3201*FERT_BED_CAR+C3201*FERT_BED_MES</f>
        <v>15400</v>
      </c>
      <c r="N3201" s="6">
        <f>IF(AND(D3201&lt;=TOTAL_BEDS,J3201&lt;=TEMP_WORKER_MAX*TEMP_WORKER_HRS),1,0)</f>
        <v>1</v>
      </c>
      <c r="O3201" s="2">
        <f>L3201-M3201-K3201-FIXED_COSTS</f>
        <v>9631.19502665702</v>
      </c>
      <c r="P3201" s="2">
        <f>IF(N3201=1,O3201,"")</f>
        <v>9631.19502665702</v>
      </c>
    </row>
    <row r="3202">
      <c r="A3202" s="6">
        <v>4</v>
      </c>
      <c r="B3202" s="6">
        <v>19</v>
      </c>
      <c r="C3202" s="6">
        <v>5</v>
      </c>
      <c r="D3202" s="6">
        <f>A3202+B3202+C3202</f>
        <v>28</v>
      </c>
      <c r="E3202" s="5">
        <f>IF(A3202=0,0,A3202*LABOR_HRS_WK_TOM*SEASON_WEEKS*(1+DIM_PCT_TOM)^A3202)</f>
        <v>527.07600000000014</v>
      </c>
      <c r="F3202" s="5">
        <f>IF(B3202=0,0,B3202*LABOR_HRS_WK_CAR*SEASON_WEEKS*(1+DIM_PCT_CAR)^B3202)</f>
        <v>911.23060582002415</v>
      </c>
      <c r="G3202" s="5">
        <f>IF(C3202=0,0,C3202*LABOR_HRS_WK_MES*SEASON_WEEKS*(1+DIM_PCT_MES)^C3202)</f>
        <v>239.41848456573481</v>
      </c>
      <c r="H3202" s="5">
        <f>E3202+F3202+G3202</f>
        <v>1677.7250903857591</v>
      </c>
      <c r="I3202" s="5">
        <f>MIN(H3202,FARMER_HRS)</f>
        <v>720</v>
      </c>
      <c r="J3202" s="5">
        <f>MAX(0,H3202-FARMER_HRS)</f>
        <v>957.72509038575913</v>
      </c>
      <c r="K3202" s="2">
        <f>I3202*FARMER_RATE+J3202*TEMP_WORKER_RATE</f>
        <v>41627.1717080861</v>
      </c>
      <c r="L3202" s="2">
        <f>A3202*PRICE_TOM+B3202*PRICE_CAR+C3202*PRICE_MES</f>
        <v>88486</v>
      </c>
      <c r="M3202" s="2">
        <f>A3202*FERT_BED_TOM+B3202*FERT_BED_CAR+C3202*FERT_BED_MES</f>
        <v>16280</v>
      </c>
      <c r="N3202" s="6">
        <f>IF(AND(D3202&lt;=TOTAL_BEDS,J3202&lt;=TEMP_WORKER_MAX*TEMP_WORKER_HRS),1,0)</f>
        <v>1</v>
      </c>
      <c r="O3202" s="2">
        <f>L3202-M3202-K3202-FIXED_COSTS</f>
        <v>10578.828291913902</v>
      </c>
      <c r="P3202" s="2">
        <f>IF(N3202=1,O3202,"")</f>
        <v>10578.828291913902</v>
      </c>
    </row>
    <row r="3203">
      <c r="A3203" s="6">
        <v>4</v>
      </c>
      <c r="B3203" s="6">
        <v>19</v>
      </c>
      <c r="C3203" s="6">
        <v>6</v>
      </c>
      <c r="D3203" s="6">
        <f>A3203+B3203+C3203</f>
        <v>29</v>
      </c>
      <c r="E3203" s="5">
        <f>IF(A3203=0,0,A3203*LABOR_HRS_WK_TOM*SEASON_WEEKS*(1+DIM_PCT_TOM)^A3203)</f>
        <v>527.07600000000014</v>
      </c>
      <c r="F3203" s="5">
        <f>IF(B3203=0,0,B3203*LABOR_HRS_WK_CAR*SEASON_WEEKS*(1+DIM_PCT_CAR)^B3203)</f>
        <v>911.23060582002415</v>
      </c>
      <c r="G3203" s="5">
        <f>IF(C3203=0,0,C3203*LABOR_HRS_WK_MES*SEASON_WEEKS*(1+DIM_PCT_MES)^C3203)</f>
        <v>290.89345874736773</v>
      </c>
      <c r="H3203" s="5">
        <f>E3203+F3203+G3203</f>
        <v>1729.200064567392</v>
      </c>
      <c r="I3203" s="5">
        <f>MIN(H3203,FARMER_HRS)</f>
        <v>720</v>
      </c>
      <c r="J3203" s="5">
        <f>MAX(0,H3203-FARMER_HRS)</f>
        <v>1009.200064567392</v>
      </c>
      <c r="K3203" s="2">
        <f>I3203*FARMER_RATE+J3203*TEMP_WORKER_RATE</f>
        <v>42520.834454295</v>
      </c>
      <c r="L3203" s="2">
        <f>A3203*PRICE_TOM+B3203*PRICE_CAR+C3203*PRICE_MES</f>
        <v>91186</v>
      </c>
      <c r="M3203" s="2">
        <f>A3203*FERT_BED_TOM+B3203*FERT_BED_CAR+C3203*FERT_BED_MES</f>
        <v>17160</v>
      </c>
      <c r="N3203" s="6">
        <f>IF(AND(D3203&lt;=TOTAL_BEDS,J3203&lt;=TEMP_WORKER_MAX*TEMP_WORKER_HRS),1,0)</f>
        <v>1</v>
      </c>
      <c r="O3203" s="2">
        <f>L3203-M3203-K3203-FIXED_COSTS</f>
        <v>11505.165545705</v>
      </c>
      <c r="P3203" s="2">
        <f>IF(N3203=1,O3203,"")</f>
        <v>11505.165545705</v>
      </c>
    </row>
    <row r="3204">
      <c r="A3204" s="6">
        <v>4</v>
      </c>
      <c r="B3204" s="6">
        <v>19</v>
      </c>
      <c r="C3204" s="6">
        <v>7</v>
      </c>
      <c r="D3204" s="6">
        <f>A3204+B3204+C3204</f>
        <v>30</v>
      </c>
      <c r="E3204" s="5">
        <f>IF(A3204=0,0,A3204*LABOR_HRS_WK_TOM*SEASON_WEEKS*(1+DIM_PCT_TOM)^A3204)</f>
        <v>527.07600000000014</v>
      </c>
      <c r="F3204" s="5">
        <f>IF(B3204=0,0,B3204*LABOR_HRS_WK_CAR*SEASON_WEEKS*(1+DIM_PCT_CAR)^B3204)</f>
        <v>911.23060582002415</v>
      </c>
      <c r="G3204" s="5">
        <f>IF(C3204=0,0,C3204*LABOR_HRS_WK_MES*SEASON_WEEKS*(1+DIM_PCT_MES)^C3204)</f>
        <v>343.61789814532818</v>
      </c>
      <c r="H3204" s="5">
        <f>E3204+F3204+G3204</f>
        <v>1781.9245039653524</v>
      </c>
      <c r="I3204" s="5">
        <f>MIN(H3204,FARMER_HRS)</f>
        <v>720</v>
      </c>
      <c r="J3204" s="5">
        <f>MAX(0,H3204-FARMER_HRS)</f>
        <v>1061.9245039653524</v>
      </c>
      <c r="K3204" s="2">
        <f>I3204*FARMER_RATE+J3204*TEMP_WORKER_RATE</f>
        <v>43436.189304954038</v>
      </c>
      <c r="L3204" s="2">
        <f>A3204*PRICE_TOM+B3204*PRICE_CAR+C3204*PRICE_MES</f>
        <v>93886</v>
      </c>
      <c r="M3204" s="2">
        <f>A3204*FERT_BED_TOM+B3204*FERT_BED_CAR+C3204*FERT_BED_MES</f>
        <v>18040</v>
      </c>
      <c r="N3204" s="6">
        <f>IF(AND(D3204&lt;=TOTAL_BEDS,J3204&lt;=TEMP_WORKER_MAX*TEMP_WORKER_HRS),1,0)</f>
        <v>1</v>
      </c>
      <c r="O3204" s="2">
        <f>L3204-M3204-K3204-FIXED_COSTS</f>
        <v>12409.810695045962</v>
      </c>
      <c r="P3204" s="2">
        <f>IF(N3204=1,O3204,"")</f>
        <v>12409.810695045962</v>
      </c>
    </row>
    <row r="3205">
      <c r="A3205" s="6">
        <v>4</v>
      </c>
      <c r="B3205" s="6">
        <v>19</v>
      </c>
      <c r="C3205" s="6">
        <v>8</v>
      </c>
      <c r="D3205" s="6">
        <f>A3205+B3205+C3205</f>
        <v>31</v>
      </c>
      <c r="E3205" s="5">
        <f>IF(A3205=0,0,A3205*LABOR_HRS_WK_TOM*SEASON_WEEKS*(1+DIM_PCT_TOM)^A3205)</f>
        <v>527.07600000000014</v>
      </c>
      <c r="F3205" s="5">
        <f>IF(B3205=0,0,B3205*LABOR_HRS_WK_CAR*SEASON_WEEKS*(1+DIM_PCT_CAR)^B3205)</f>
        <v>911.23060582002415</v>
      </c>
      <c r="G3205" s="5">
        <f>IF(C3205=0,0,C3205*LABOR_HRS_WK_MES*SEASON_WEEKS*(1+DIM_PCT_MES)^C3205)</f>
        <v>397.61499642530833</v>
      </c>
      <c r="H3205" s="5">
        <f>E3205+F3205+G3205</f>
        <v>1835.9216022453327</v>
      </c>
      <c r="I3205" s="5">
        <f>MIN(H3205,FARMER_HRS)</f>
        <v>720</v>
      </c>
      <c r="J3205" s="5">
        <f>MAX(0,H3205-FARMER_HRS)</f>
        <v>1115.9216022453327</v>
      </c>
      <c r="K3205" s="2">
        <f>I3205*FARMER_RATE+J3205*TEMP_WORKER_RATE</f>
        <v>44373.638927870357</v>
      </c>
      <c r="L3205" s="2">
        <f>A3205*PRICE_TOM+B3205*PRICE_CAR+C3205*PRICE_MES</f>
        <v>96586</v>
      </c>
      <c r="M3205" s="2">
        <f>A3205*FERT_BED_TOM+B3205*FERT_BED_CAR+C3205*FERT_BED_MES</f>
        <v>18920</v>
      </c>
      <c r="N3205" s="6">
        <f>IF(AND(D3205&lt;=TOTAL_BEDS,J3205&lt;=TEMP_WORKER_MAX*TEMP_WORKER_HRS),1,0)</f>
        <v>1</v>
      </c>
      <c r="O3205" s="2">
        <f>L3205-M3205-K3205-FIXED_COSTS</f>
        <v>13292.361072129643</v>
      </c>
      <c r="P3205" s="2">
        <f>IF(N3205=1,O3205,"")</f>
        <v>13292.361072129643</v>
      </c>
    </row>
    <row r="3206">
      <c r="A3206" s="6">
        <v>4</v>
      </c>
      <c r="B3206" s="6">
        <v>19</v>
      </c>
      <c r="C3206" s="6">
        <v>9</v>
      </c>
      <c r="D3206" s="6">
        <f>A3206+B3206+C3206</f>
        <v>32</v>
      </c>
      <c r="E3206" s="5">
        <f>IF(A3206=0,0,A3206*LABOR_HRS_WK_TOM*SEASON_WEEKS*(1+DIM_PCT_TOM)^A3206)</f>
        <v>527.07600000000014</v>
      </c>
      <c r="F3206" s="5">
        <f>IF(B3206=0,0,B3206*LABOR_HRS_WK_CAR*SEASON_WEEKS*(1+DIM_PCT_CAR)^B3206)</f>
        <v>911.23060582002415</v>
      </c>
      <c r="G3206" s="5">
        <f>IF(C3206=0,0,C3206*LABOR_HRS_WK_MES*SEASON_WEEKS*(1+DIM_PCT_MES)^C3206)</f>
        <v>452.90833186570273</v>
      </c>
      <c r="H3206" s="5">
        <f>E3206+F3206+G3206</f>
        <v>1891.2149376857269</v>
      </c>
      <c r="I3206" s="5">
        <f>MIN(H3206,FARMER_HRS)</f>
        <v>720</v>
      </c>
      <c r="J3206" s="5">
        <f>MAX(0,H3206-FARMER_HRS)</f>
        <v>1171.2149376857269</v>
      </c>
      <c r="K3206" s="2">
        <f>I3206*FARMER_RATE+J3206*TEMP_WORKER_RATE</f>
        <v>45333.592668154975</v>
      </c>
      <c r="L3206" s="2">
        <f>A3206*PRICE_TOM+B3206*PRICE_CAR+C3206*PRICE_MES</f>
        <v>99286</v>
      </c>
      <c r="M3206" s="2">
        <f>A3206*FERT_BED_TOM+B3206*FERT_BED_CAR+C3206*FERT_BED_MES</f>
        <v>19800</v>
      </c>
      <c r="N3206" s="6">
        <f>IF(AND(D3206&lt;=TOTAL_BEDS,J3206&lt;=TEMP_WORKER_MAX*TEMP_WORKER_HRS),1,0)</f>
        <v>1</v>
      </c>
      <c r="O3206" s="2">
        <f>L3206-M3206-K3206-FIXED_COSTS</f>
        <v>14152.407331845025</v>
      </c>
      <c r="P3206" s="2">
        <f>IF(N3206=1,O3206,"")</f>
        <v>14152.407331845025</v>
      </c>
    </row>
    <row r="3207">
      <c r="A3207" s="6">
        <v>4</v>
      </c>
      <c r="B3207" s="6">
        <v>19</v>
      </c>
      <c r="C3207" s="6">
        <v>10</v>
      </c>
      <c r="D3207" s="6">
        <f>A3207+B3207+C3207</f>
        <v>33</v>
      </c>
      <c r="E3207" s="5">
        <f>IF(A3207=0,0,A3207*LABOR_HRS_WK_TOM*SEASON_WEEKS*(1+DIM_PCT_TOM)^A3207)</f>
        <v>527.07600000000014</v>
      </c>
      <c r="F3207" s="5">
        <f>IF(B3207=0,0,B3207*LABOR_HRS_WK_CAR*SEASON_WEEKS*(1+DIM_PCT_CAR)^B3207)</f>
        <v>911.23060582002415</v>
      </c>
      <c r="G3207" s="5">
        <f>IF(C3207=0,0,C3207*LABOR_HRS_WK_MES*SEASON_WEEKS*(1+DIM_PCT_MES)^C3207)</f>
        <v>509.52187334891551</v>
      </c>
      <c r="H3207" s="5">
        <f>E3207+F3207+G3207</f>
        <v>1947.8284791689398</v>
      </c>
      <c r="I3207" s="5">
        <f>MIN(H3207,FARMER_HRS)</f>
        <v>720</v>
      </c>
      <c r="J3207" s="5">
        <f>MAX(0,H3207-FARMER_HRS)</f>
        <v>1227.8284791689398</v>
      </c>
      <c r="K3207" s="2">
        <f>I3207*FARMER_RATE+J3207*TEMP_WORKER_RATE</f>
        <v>46316.466652238538</v>
      </c>
      <c r="L3207" s="2">
        <f>A3207*PRICE_TOM+B3207*PRICE_CAR+C3207*PRICE_MES</f>
        <v>101986</v>
      </c>
      <c r="M3207" s="2">
        <f>A3207*FERT_BED_TOM+B3207*FERT_BED_CAR+C3207*FERT_BED_MES</f>
        <v>20680</v>
      </c>
      <c r="N3207" s="6">
        <f>IF(AND(D3207&lt;=TOTAL_BEDS,J3207&lt;=TEMP_WORKER_MAX*TEMP_WORKER_HRS),1,0)</f>
        <v>1</v>
      </c>
      <c r="O3207" s="2">
        <f>L3207-M3207-K3207-FIXED_COSTS</f>
        <v>14989.533347761462</v>
      </c>
      <c r="P3207" s="2">
        <f>IF(N3207=1,O3207,"")</f>
        <v>14989.533347761462</v>
      </c>
    </row>
    <row r="3208">
      <c r="A3208" s="6">
        <v>4</v>
      </c>
      <c r="B3208" s="6">
        <v>19</v>
      </c>
      <c r="C3208" s="6">
        <v>11</v>
      </c>
      <c r="D3208" s="6">
        <f>A3208+B3208+C3208</f>
        <v>34</v>
      </c>
      <c r="E3208" s="5">
        <f>IF(A3208=0,0,A3208*LABOR_HRS_WK_TOM*SEASON_WEEKS*(1+DIM_PCT_TOM)^A3208)</f>
        <v>527.07600000000014</v>
      </c>
      <c r="F3208" s="5">
        <f>IF(B3208=0,0,B3208*LABOR_HRS_WK_CAR*SEASON_WEEKS*(1+DIM_PCT_CAR)^B3208)</f>
        <v>911.23060582002415</v>
      </c>
      <c r="G3208" s="5">
        <f>IF(C3208=0,0,C3208*LABOR_HRS_WK_MES*SEASON_WEEKS*(1+DIM_PCT_MES)^C3208)</f>
        <v>567.47998644235463</v>
      </c>
      <c r="H3208" s="5">
        <f>E3208+F3208+G3208</f>
        <v>2005.7865922623789</v>
      </c>
      <c r="I3208" s="5">
        <f>MIN(H3208,FARMER_HRS)</f>
        <v>720</v>
      </c>
      <c r="J3208" s="5">
        <f>MAX(0,H3208-FARMER_HRS)</f>
        <v>1285.7865922623789</v>
      </c>
      <c r="K3208" s="2">
        <f>I3208*FARMER_RATE+J3208*TEMP_WORKER_RATE</f>
        <v>47322.683893444075</v>
      </c>
      <c r="L3208" s="2">
        <f>A3208*PRICE_TOM+B3208*PRICE_CAR+C3208*PRICE_MES</f>
        <v>104686</v>
      </c>
      <c r="M3208" s="2">
        <f>A3208*FERT_BED_TOM+B3208*FERT_BED_CAR+C3208*FERT_BED_MES</f>
        <v>21560</v>
      </c>
      <c r="N3208" s="6">
        <f>IF(AND(D3208&lt;=TOTAL_BEDS,J3208&lt;=TEMP_WORKER_MAX*TEMP_WORKER_HRS),1,0)</f>
        <v>1</v>
      </c>
      <c r="O3208" s="2">
        <f>L3208-M3208-K3208-FIXED_COSTS</f>
        <v>15803.316106555925</v>
      </c>
      <c r="P3208" s="2">
        <f>IF(N3208=1,O3208,"")</f>
        <v>15803.316106555925</v>
      </c>
    </row>
    <row r="3209">
      <c r="A3209" s="6">
        <v>4</v>
      </c>
      <c r="B3209" s="6">
        <v>19</v>
      </c>
      <c r="C3209" s="6">
        <v>12</v>
      </c>
      <c r="D3209" s="6">
        <f>A3209+B3209+C3209</f>
        <v>35</v>
      </c>
      <c r="E3209" s="5">
        <f>IF(A3209=0,0,A3209*LABOR_HRS_WK_TOM*SEASON_WEEKS*(1+DIM_PCT_TOM)^A3209)</f>
        <v>527.07600000000014</v>
      </c>
      <c r="F3209" s="5">
        <f>IF(B3209=0,0,B3209*LABOR_HRS_WK_CAR*SEASON_WEEKS*(1+DIM_PCT_CAR)^B3209)</f>
        <v>911.23060582002415</v>
      </c>
      <c r="G3209" s="5">
        <f>IF(C3209=0,0,C3209*LABOR_HRS_WK_MES*SEASON_WEEKS*(1+DIM_PCT_MES)^C3209)</f>
        <v>626.807439570419</v>
      </c>
      <c r="H3209" s="5">
        <f>E3209+F3209+G3209</f>
        <v>2065.1140453904432</v>
      </c>
      <c r="I3209" s="5">
        <f>MIN(H3209,FARMER_HRS)</f>
        <v>720</v>
      </c>
      <c r="J3209" s="5">
        <f>MAX(0,H3209-FARMER_HRS)</f>
        <v>1345.1140453904432</v>
      </c>
      <c r="K3209" s="2">
        <f>I3209*FARMER_RATE+J3209*TEMP_WORKER_RATE</f>
        <v>48352.674399139636</v>
      </c>
      <c r="L3209" s="2">
        <f>A3209*PRICE_TOM+B3209*PRICE_CAR+C3209*PRICE_MES</f>
        <v>107386</v>
      </c>
      <c r="M3209" s="2">
        <f>A3209*FERT_BED_TOM+B3209*FERT_BED_CAR+C3209*FERT_BED_MES</f>
        <v>22440</v>
      </c>
      <c r="N3209" s="6">
        <f>IF(AND(D3209&lt;=TOTAL_BEDS,J3209&lt;=TEMP_WORKER_MAX*TEMP_WORKER_HRS),1,0)</f>
        <v>1</v>
      </c>
      <c r="O3209" s="2">
        <f>L3209-M3209-K3209-FIXED_COSTS</f>
        <v>16593.325600860364</v>
      </c>
      <c r="P3209" s="2">
        <f>IF(N3209=1,O3209,"")</f>
        <v>16593.325600860364</v>
      </c>
    </row>
    <row r="3210">
      <c r="A3210" s="6">
        <v>4</v>
      </c>
      <c r="B3210" s="6">
        <v>19</v>
      </c>
      <c r="C3210" s="6">
        <v>13</v>
      </c>
      <c r="D3210" s="6">
        <f>A3210+B3210+C3210</f>
        <v>36</v>
      </c>
      <c r="E3210" s="5">
        <f>IF(A3210=0,0,A3210*LABOR_HRS_WK_TOM*SEASON_WEEKS*(1+DIM_PCT_TOM)^A3210)</f>
        <v>527.07600000000014</v>
      </c>
      <c r="F3210" s="5">
        <f>IF(B3210=0,0,B3210*LABOR_HRS_WK_CAR*SEASON_WEEKS*(1+DIM_PCT_CAR)^B3210)</f>
        <v>911.23060582002415</v>
      </c>
      <c r="G3210" s="5">
        <f>IF(C3210=0,0,C3210*LABOR_HRS_WK_MES*SEASON_WEEKS*(1+DIM_PCT_MES)^C3210)</f>
        <v>687.52941027880331</v>
      </c>
      <c r="H3210" s="5">
        <f>E3210+F3210+G3210</f>
        <v>2125.8360160988277</v>
      </c>
      <c r="I3210" s="5">
        <f>MIN(H3210,FARMER_HRS)</f>
        <v>720</v>
      </c>
      <c r="J3210" s="5">
        <f>MAX(0,H3210-FARMER_HRS)</f>
        <v>1405.8360160988277</v>
      </c>
      <c r="K3210" s="2">
        <f>I3210*FARMER_RATE+J3210*TEMP_WORKER_RATE</f>
        <v>49406.875279493535</v>
      </c>
      <c r="L3210" s="2">
        <f>A3210*PRICE_TOM+B3210*PRICE_CAR+C3210*PRICE_MES</f>
        <v>110086</v>
      </c>
      <c r="M3210" s="2">
        <f>A3210*FERT_BED_TOM+B3210*FERT_BED_CAR+C3210*FERT_BED_MES</f>
        <v>23320</v>
      </c>
      <c r="N3210" s="6">
        <f>IF(AND(D3210&lt;=TOTAL_BEDS,J3210&lt;=TEMP_WORKER_MAX*TEMP_WORKER_HRS),1,0)</f>
        <v>1</v>
      </c>
      <c r="O3210" s="2">
        <f>L3210-M3210-K3210-FIXED_COSTS</f>
        <v>17359.124720506465</v>
      </c>
      <c r="P3210" s="2">
        <f>IF(N3210=1,O3210,"")</f>
        <v>17359.124720506465</v>
      </c>
    </row>
    <row r="3211">
      <c r="A3211" s="6">
        <v>4</v>
      </c>
      <c r="B3211" s="6">
        <v>19</v>
      </c>
      <c r="C3211" s="6">
        <v>14</v>
      </c>
      <c r="D3211" s="6">
        <f>A3211+B3211+C3211</f>
        <v>37</v>
      </c>
      <c r="E3211" s="5">
        <f>IF(A3211=0,0,A3211*LABOR_HRS_WK_TOM*SEASON_WEEKS*(1+DIM_PCT_TOM)^A3211)</f>
        <v>527.07600000000014</v>
      </c>
      <c r="F3211" s="5">
        <f>IF(B3211=0,0,B3211*LABOR_HRS_WK_CAR*SEASON_WEEKS*(1+DIM_PCT_CAR)^B3211)</f>
        <v>911.23060582002415</v>
      </c>
      <c r="G3211" s="5">
        <f>IF(C3211=0,0,C3211*LABOR_HRS_WK_MES*SEASON_WEEKS*(1+DIM_PCT_MES)^C3211)</f>
        <v>749.67149159246435</v>
      </c>
      <c r="H3211" s="5">
        <f>E3211+F3211+G3211</f>
        <v>2187.9780974124888</v>
      </c>
      <c r="I3211" s="5">
        <f>MIN(H3211,FARMER_HRS)</f>
        <v>720</v>
      </c>
      <c r="J3211" s="5">
        <f>MAX(0,H3211-FARMER_HRS)</f>
        <v>1467.9780974124888</v>
      </c>
      <c r="K3211" s="2">
        <f>I3211*FARMER_RATE+J3211*TEMP_WORKER_RATE</f>
        <v>50485.730857855706</v>
      </c>
      <c r="L3211" s="2">
        <f>A3211*PRICE_TOM+B3211*PRICE_CAR+C3211*PRICE_MES</f>
        <v>112786</v>
      </c>
      <c r="M3211" s="2">
        <f>A3211*FERT_BED_TOM+B3211*FERT_BED_CAR+C3211*FERT_BED_MES</f>
        <v>24200</v>
      </c>
      <c r="N3211" s="6">
        <f>IF(AND(D3211&lt;=TOTAL_BEDS,J3211&lt;=TEMP_WORKER_MAX*TEMP_WORKER_HRS),1,0)</f>
        <v>1</v>
      </c>
      <c r="O3211" s="2">
        <f>L3211-M3211-K3211-FIXED_COSTS</f>
        <v>18100.269142144294</v>
      </c>
      <c r="P3211" s="2">
        <f>IF(N3211=1,O3211,"")</f>
        <v>18100.269142144294</v>
      </c>
    </row>
    <row r="3212">
      <c r="A3212" s="6">
        <v>4</v>
      </c>
      <c r="B3212" s="6">
        <v>19</v>
      </c>
      <c r="C3212" s="6">
        <v>15</v>
      </c>
      <c r="D3212" s="6">
        <f>A3212+B3212+C3212</f>
        <v>38</v>
      </c>
      <c r="E3212" s="5">
        <f>IF(A3212=0,0,A3212*LABOR_HRS_WK_TOM*SEASON_WEEKS*(1+DIM_PCT_TOM)^A3212)</f>
        <v>527.07600000000014</v>
      </c>
      <c r="F3212" s="5">
        <f>IF(B3212=0,0,B3212*LABOR_HRS_WK_CAR*SEASON_WEEKS*(1+DIM_PCT_CAR)^B3212)</f>
        <v>911.23060582002415</v>
      </c>
      <c r="G3212" s="5">
        <f>IF(C3212=0,0,C3212*LABOR_HRS_WK_MES*SEASON_WEEKS*(1+DIM_PCT_MES)^C3212)</f>
        <v>813.25969846861074</v>
      </c>
      <c r="H3212" s="5">
        <f>E3212+F3212+G3212</f>
        <v>2251.5663042886349</v>
      </c>
      <c r="I3212" s="5">
        <f>MIN(H3212,FARMER_HRS)</f>
        <v>720</v>
      </c>
      <c r="J3212" s="5">
        <f>MAX(0,H3212-FARMER_HRS)</f>
        <v>1531.5663042886349</v>
      </c>
      <c r="K3212" s="2">
        <f>I3212*FARMER_RATE+J3212*TEMP_WORKER_RATE</f>
        <v>51589.6927827888</v>
      </c>
      <c r="L3212" s="2">
        <f>A3212*PRICE_TOM+B3212*PRICE_CAR+C3212*PRICE_MES</f>
        <v>115486</v>
      </c>
      <c r="M3212" s="2">
        <f>A3212*FERT_BED_TOM+B3212*FERT_BED_CAR+C3212*FERT_BED_MES</f>
        <v>25080</v>
      </c>
      <c r="N3212" s="6">
        <f>IF(AND(D3212&lt;=TOTAL_BEDS,J3212&lt;=TEMP_WORKER_MAX*TEMP_WORKER_HRS),1,0)</f>
        <v>1</v>
      </c>
      <c r="O3212" s="2">
        <f>L3212-M3212-K3212-FIXED_COSTS</f>
        <v>18816.3072172112</v>
      </c>
      <c r="P3212" s="2">
        <f>IF(N3212=1,O3212,"")</f>
        <v>18816.3072172112</v>
      </c>
    </row>
    <row r="3213">
      <c r="A3213" s="6">
        <v>4</v>
      </c>
      <c r="B3213" s="6">
        <v>19</v>
      </c>
      <c r="C3213" s="6">
        <v>16</v>
      </c>
      <c r="D3213" s="6">
        <f>A3213+B3213+C3213</f>
        <v>39</v>
      </c>
      <c r="E3213" s="5">
        <f>IF(A3213=0,0,A3213*LABOR_HRS_WK_TOM*SEASON_WEEKS*(1+DIM_PCT_TOM)^A3213)</f>
        <v>527.07600000000014</v>
      </c>
      <c r="F3213" s="5">
        <f>IF(B3213=0,0,B3213*LABOR_HRS_WK_CAR*SEASON_WEEKS*(1+DIM_PCT_CAR)^B3213)</f>
        <v>911.23060582002415</v>
      </c>
      <c r="G3213" s="5">
        <f>IF(C3213=0,0,C3213*LABOR_HRS_WK_MES*SEASON_WEEKS*(1+DIM_PCT_MES)^C3213)</f>
        <v>878.32047434609967</v>
      </c>
      <c r="H3213" s="5">
        <f>E3213+F3213+G3213</f>
        <v>2316.627080166124</v>
      </c>
      <c r="I3213" s="5">
        <f>MIN(H3213,FARMER_HRS)</f>
        <v>720</v>
      </c>
      <c r="J3213" s="5">
        <f>MAX(0,H3213-FARMER_HRS)</f>
        <v>1596.627080166124</v>
      </c>
      <c r="K3213" s="2">
        <f>I3213*FARMER_RATE+J3213*TEMP_WORKER_RATE</f>
        <v>52719.220141772981</v>
      </c>
      <c r="L3213" s="2">
        <f>A3213*PRICE_TOM+B3213*PRICE_CAR+C3213*PRICE_MES</f>
        <v>118186</v>
      </c>
      <c r="M3213" s="2">
        <f>A3213*FERT_BED_TOM+B3213*FERT_BED_CAR+C3213*FERT_BED_MES</f>
        <v>25960</v>
      </c>
      <c r="N3213" s="6">
        <f>IF(AND(D3213&lt;=TOTAL_BEDS,J3213&lt;=TEMP_WORKER_MAX*TEMP_WORKER_HRS),1,0)</f>
        <v>1</v>
      </c>
      <c r="O3213" s="2">
        <f>L3213-M3213-K3213-FIXED_COSTS</f>
        <v>19506.779858227019</v>
      </c>
      <c r="P3213" s="2">
        <f>IF(N3213=1,O3213,"")</f>
        <v>19506.779858227019</v>
      </c>
    </row>
    <row r="3214">
      <c r="A3214" s="6">
        <v>4</v>
      </c>
      <c r="B3214" s="6">
        <v>19</v>
      </c>
      <c r="C3214" s="6">
        <v>17</v>
      </c>
      <c r="D3214" s="6">
        <f>A3214+B3214+C3214</f>
        <v>40</v>
      </c>
      <c r="E3214" s="5">
        <f>IF(A3214=0,0,A3214*LABOR_HRS_WK_TOM*SEASON_WEEKS*(1+DIM_PCT_TOM)^A3214)</f>
        <v>527.07600000000014</v>
      </c>
      <c r="F3214" s="5">
        <f>IF(B3214=0,0,B3214*LABOR_HRS_WK_CAR*SEASON_WEEKS*(1+DIM_PCT_CAR)^B3214)</f>
        <v>911.23060582002415</v>
      </c>
      <c r="G3214" s="5">
        <f>IF(C3214=0,0,C3214*LABOR_HRS_WK_MES*SEASON_WEEKS*(1+DIM_PCT_MES)^C3214)</f>
        <v>944.88069779263992</v>
      </c>
      <c r="H3214" s="5">
        <f>E3214+F3214+G3214</f>
        <v>2383.1873036126644</v>
      </c>
      <c r="I3214" s="5">
        <f>MIN(H3214,FARMER_HRS)</f>
        <v>720</v>
      </c>
      <c r="J3214" s="5">
        <f>MAX(0,H3214-FARMER_HRS)</f>
        <v>1663.1873036126644</v>
      </c>
      <c r="K3214" s="2">
        <f>I3214*FARMER_RATE+J3214*TEMP_WORKER_RATE</f>
        <v>53874.779576608758</v>
      </c>
      <c r="L3214" s="2">
        <f>A3214*PRICE_TOM+B3214*PRICE_CAR+C3214*PRICE_MES</f>
        <v>120886</v>
      </c>
      <c r="M3214" s="2">
        <f>A3214*FERT_BED_TOM+B3214*FERT_BED_CAR+C3214*FERT_BED_MES</f>
        <v>26840</v>
      </c>
      <c r="N3214" s="6">
        <f>IF(AND(D3214&lt;=TOTAL_BEDS,J3214&lt;=TEMP_WORKER_MAX*TEMP_WORKER_HRS),1,0)</f>
        <v>1</v>
      </c>
      <c r="O3214" s="2">
        <f>L3214-M3214-K3214-FIXED_COSTS</f>
        <v>20171.220423391242</v>
      </c>
      <c r="P3214" s="2">
        <f>IF(N3214=1,O3214,"")</f>
        <v>20171.220423391242</v>
      </c>
    </row>
    <row r="3215">
      <c r="A3215" s="6">
        <v>4</v>
      </c>
      <c r="B3215" s="6">
        <v>19</v>
      </c>
      <c r="C3215" s="6">
        <v>18</v>
      </c>
      <c r="D3215" s="6">
        <f>A3215+B3215+C3215</f>
        <v>41</v>
      </c>
      <c r="E3215" s="5">
        <f>IF(A3215=0,0,A3215*LABOR_HRS_WK_TOM*SEASON_WEEKS*(1+DIM_PCT_TOM)^A3215)</f>
        <v>527.07600000000014</v>
      </c>
      <c r="F3215" s="5">
        <f>IF(B3215=0,0,B3215*LABOR_HRS_WK_CAR*SEASON_WEEKS*(1+DIM_PCT_CAR)^B3215)</f>
        <v>911.23060582002415</v>
      </c>
      <c r="G3215" s="5">
        <f>IF(C3215=0,0,C3215*LABOR_HRS_WK_MES*SEASON_WEEKS*(1+DIM_PCT_MES)^C3215)</f>
        <v>1012.9676892512272</v>
      </c>
      <c r="H3215" s="5">
        <f>E3215+F3215+G3215</f>
        <v>2451.2742950712513</v>
      </c>
      <c r="I3215" s="5">
        <f>MIN(H3215,FARMER_HRS)</f>
        <v>720</v>
      </c>
      <c r="J3215" s="5">
        <f>MAX(0,H3215-FARMER_HRS)</f>
        <v>1731.2742950712513</v>
      </c>
      <c r="K3215" s="2">
        <f>I3215*FARMER_RATE+J3215*TEMP_WORKER_RATE</f>
        <v>55056.845400542559</v>
      </c>
      <c r="L3215" s="2">
        <f>A3215*PRICE_TOM+B3215*PRICE_CAR+C3215*PRICE_MES</f>
        <v>123586</v>
      </c>
      <c r="M3215" s="2">
        <f>A3215*FERT_BED_TOM+B3215*FERT_BED_CAR+C3215*FERT_BED_MES</f>
        <v>27720</v>
      </c>
      <c r="N3215" s="6">
        <f>IF(AND(D3215&lt;=TOTAL_BEDS,J3215&lt;=TEMP_WORKER_MAX*TEMP_WORKER_HRS),1,0)</f>
        <v>1</v>
      </c>
      <c r="O3215" s="2">
        <f>L3215-M3215-K3215-FIXED_COSTS</f>
        <v>20809.154599457441</v>
      </c>
      <c r="P3215" s="2">
        <f>IF(N3215=1,O3215,"")</f>
        <v>20809.154599457441</v>
      </c>
    </row>
    <row r="3216">
      <c r="A3216" s="6">
        <v>4</v>
      </c>
      <c r="B3216" s="6">
        <v>19</v>
      </c>
      <c r="C3216" s="6">
        <v>19</v>
      </c>
      <c r="D3216" s="6">
        <f>A3216+B3216+C3216</f>
        <v>42</v>
      </c>
      <c r="E3216" s="5">
        <f>IF(A3216=0,0,A3216*LABOR_HRS_WK_TOM*SEASON_WEEKS*(1+DIM_PCT_TOM)^A3216)</f>
        <v>527.07600000000014</v>
      </c>
      <c r="F3216" s="5">
        <f>IF(B3216=0,0,B3216*LABOR_HRS_WK_CAR*SEASON_WEEKS*(1+DIM_PCT_CAR)^B3216)</f>
        <v>911.23060582002415</v>
      </c>
      <c r="G3216" s="5">
        <f>IF(C3216=0,0,C3216*LABOR_HRS_WK_MES*SEASON_WEEKS*(1+DIM_PCT_MES)^C3216)</f>
        <v>1082.6092178872491</v>
      </c>
      <c r="H3216" s="5">
        <f>E3216+F3216+G3216</f>
        <v>2520.9158237072734</v>
      </c>
      <c r="I3216" s="5">
        <f>MIN(H3216,FARMER_HRS)</f>
        <v>720</v>
      </c>
      <c r="J3216" s="5">
        <f>MAX(0,H3216-FARMER_HRS)</f>
        <v>1800.9158237072734</v>
      </c>
      <c r="K3216" s="2">
        <f>I3216*FARMER_RATE+J3216*TEMP_WORKER_RATE</f>
        <v>56265.899717140157</v>
      </c>
      <c r="L3216" s="2">
        <f>A3216*PRICE_TOM+B3216*PRICE_CAR+C3216*PRICE_MES</f>
        <v>126286</v>
      </c>
      <c r="M3216" s="2">
        <f>A3216*FERT_BED_TOM+B3216*FERT_BED_CAR+C3216*FERT_BED_MES</f>
        <v>28600</v>
      </c>
      <c r="N3216" s="6">
        <f>IF(AND(D3216&lt;=TOTAL_BEDS,J3216&lt;=TEMP_WORKER_MAX*TEMP_WORKER_HRS),1,0)</f>
        <v>1</v>
      </c>
      <c r="O3216" s="2">
        <f>L3216-M3216-K3216-FIXED_COSTS</f>
        <v>21420.100282859843</v>
      </c>
      <c r="P3216" s="2">
        <f>IF(N3216=1,O3216,"")</f>
        <v>21420.100282859843</v>
      </c>
    </row>
    <row r="3217">
      <c r="A3217" s="6">
        <v>4</v>
      </c>
      <c r="B3217" s="6">
        <v>19</v>
      </c>
      <c r="C3217" s="6">
        <v>20</v>
      </c>
      <c r="D3217" s="6">
        <f>A3217+B3217+C3217</f>
        <v>43</v>
      </c>
      <c r="E3217" s="5">
        <f>IF(A3217=0,0,A3217*LABOR_HRS_WK_TOM*SEASON_WEEKS*(1+DIM_PCT_TOM)^A3217)</f>
        <v>527.07600000000014</v>
      </c>
      <c r="F3217" s="5">
        <f>IF(B3217=0,0,B3217*LABOR_HRS_WK_CAR*SEASON_WEEKS*(1+DIM_PCT_CAR)^B3217)</f>
        <v>911.23060582002415</v>
      </c>
      <c r="G3217" s="5">
        <f>IF(C3217=0,0,C3217*LABOR_HRS_WK_MES*SEASON_WEEKS*(1+DIM_PCT_MES)^C3217)</f>
        <v>1153.8335085377259</v>
      </c>
      <c r="H3217" s="5">
        <f>E3217+F3217+G3217</f>
        <v>2592.1401143577505</v>
      </c>
      <c r="I3217" s="5">
        <f>MIN(H3217,FARMER_HRS)</f>
        <v>720</v>
      </c>
      <c r="J3217" s="5">
        <f>MAX(0,H3217-FARMER_HRS)</f>
        <v>1872.1401143577505</v>
      </c>
      <c r="K3217" s="2">
        <f>I3217*FARMER_RATE+J3217*TEMP_WORKER_RATE</f>
        <v>57502.432540933165</v>
      </c>
      <c r="L3217" s="2">
        <f>A3217*PRICE_TOM+B3217*PRICE_CAR+C3217*PRICE_MES</f>
        <v>128986</v>
      </c>
      <c r="M3217" s="2">
        <f>A3217*FERT_BED_TOM+B3217*FERT_BED_CAR+C3217*FERT_BED_MES</f>
        <v>29480</v>
      </c>
      <c r="N3217" s="6">
        <f>IF(AND(D3217&lt;=TOTAL_BEDS,J3217&lt;=TEMP_WORKER_MAX*TEMP_WORKER_HRS),1,0)</f>
        <v>1</v>
      </c>
      <c r="O3217" s="2">
        <f>L3217-M3217-K3217-FIXED_COSTS</f>
        <v>22003.567459066835</v>
      </c>
      <c r="P3217" s="2">
        <f>IF(N3217=1,O3217,"")</f>
        <v>22003.567459066835</v>
      </c>
    </row>
    <row r="3218">
      <c r="A3218" s="6">
        <v>4</v>
      </c>
      <c r="B3218" s="6">
        <v>19</v>
      </c>
      <c r="C3218" s="6">
        <v>21</v>
      </c>
      <c r="D3218" s="6">
        <f>A3218+B3218+C3218</f>
        <v>44</v>
      </c>
      <c r="E3218" s="5">
        <f>IF(A3218=0,0,A3218*LABOR_HRS_WK_TOM*SEASON_WEEKS*(1+DIM_PCT_TOM)^A3218)</f>
        <v>527.07600000000014</v>
      </c>
      <c r="F3218" s="5">
        <f>IF(B3218=0,0,B3218*LABOR_HRS_WK_CAR*SEASON_WEEKS*(1+DIM_PCT_CAR)^B3218)</f>
        <v>911.23060582002415</v>
      </c>
      <c r="G3218" s="5">
        <f>IF(C3218=0,0,C3218*LABOR_HRS_WK_MES*SEASON_WEEKS*(1+DIM_PCT_MES)^C3218)</f>
        <v>1226.6692487641699</v>
      </c>
      <c r="H3218" s="5">
        <f>E3218+F3218+G3218</f>
        <v>2664.9758545841942</v>
      </c>
      <c r="I3218" s="5">
        <f>MIN(H3218,FARMER_HRS)</f>
        <v>720</v>
      </c>
      <c r="J3218" s="5">
        <f>MAX(0,H3218-FARMER_HRS)</f>
        <v>1944.9758545841942</v>
      </c>
      <c r="K3218" s="2">
        <f>I3218*FARMER_RATE+J3218*TEMP_WORKER_RATE</f>
        <v>58766.941919864483</v>
      </c>
      <c r="L3218" s="2">
        <f>A3218*PRICE_TOM+B3218*PRICE_CAR+C3218*PRICE_MES</f>
        <v>131686</v>
      </c>
      <c r="M3218" s="2">
        <f>A3218*FERT_BED_TOM+B3218*FERT_BED_CAR+C3218*FERT_BED_MES</f>
        <v>30360</v>
      </c>
      <c r="N3218" s="6">
        <f>IF(AND(D3218&lt;=TOTAL_BEDS,J3218&lt;=TEMP_WORKER_MAX*TEMP_WORKER_HRS),1,0)</f>
        <v>1</v>
      </c>
      <c r="O3218" s="2">
        <f>L3218-M3218-K3218-FIXED_COSTS</f>
        <v>22559.058080135517</v>
      </c>
      <c r="P3218" s="2">
        <f>IF(N3218=1,O3218,"")</f>
        <v>22559.058080135517</v>
      </c>
    </row>
    <row r="3219">
      <c r="A3219" s="6">
        <v>4</v>
      </c>
      <c r="B3219" s="6">
        <v>19</v>
      </c>
      <c r="C3219" s="6">
        <v>22</v>
      </c>
      <c r="D3219" s="6">
        <f>A3219+B3219+C3219</f>
        <v>45</v>
      </c>
      <c r="E3219" s="5">
        <f>IF(A3219=0,0,A3219*LABOR_HRS_WK_TOM*SEASON_WEEKS*(1+DIM_PCT_TOM)^A3219)</f>
        <v>527.07600000000014</v>
      </c>
      <c r="F3219" s="5">
        <f>IF(B3219=0,0,B3219*LABOR_HRS_WK_CAR*SEASON_WEEKS*(1+DIM_PCT_CAR)^B3219)</f>
        <v>911.23060582002415</v>
      </c>
      <c r="G3219" s="5">
        <f>IF(C3219=0,0,C3219*LABOR_HRS_WK_MES*SEASON_WEEKS*(1+DIM_PCT_MES)^C3219)</f>
        <v>1301.1455960105659</v>
      </c>
      <c r="H3219" s="5">
        <f>E3219+F3219+G3219</f>
        <v>2739.45220183059</v>
      </c>
      <c r="I3219" s="5">
        <f>MIN(H3219,FARMER_HRS)</f>
        <v>720</v>
      </c>
      <c r="J3219" s="5">
        <f>MAX(0,H3219-FARMER_HRS)</f>
        <v>2019.4522018305902</v>
      </c>
      <c r="K3219" s="2">
        <f>I3219*FARMER_RATE+J3219*TEMP_WORKER_RATE</f>
        <v>60059.934059558858</v>
      </c>
      <c r="L3219" s="2">
        <f>A3219*PRICE_TOM+B3219*PRICE_CAR+C3219*PRICE_MES</f>
        <v>134386</v>
      </c>
      <c r="M3219" s="2">
        <f>A3219*FERT_BED_TOM+B3219*FERT_BED_CAR+C3219*FERT_BED_MES</f>
        <v>31240</v>
      </c>
      <c r="N3219" s="6">
        <f>IF(AND(D3219&lt;=TOTAL_BEDS,J3219&lt;=TEMP_WORKER_MAX*TEMP_WORKER_HRS),1,0)</f>
        <v>1</v>
      </c>
      <c r="O3219" s="2">
        <f>L3219-M3219-K3219-FIXED_COSTS</f>
        <v>23086.065940441142</v>
      </c>
      <c r="P3219" s="2">
        <f>IF(N3219=1,O3219,"")</f>
        <v>23086.065940441142</v>
      </c>
    </row>
    <row r="3220">
      <c r="A3220" s="6">
        <v>4</v>
      </c>
      <c r="B3220" s="6">
        <v>19</v>
      </c>
      <c r="C3220" s="6">
        <v>23</v>
      </c>
      <c r="D3220" s="6">
        <f>A3220+B3220+C3220</f>
        <v>46</v>
      </c>
      <c r="E3220" s="5">
        <f>IF(A3220=0,0,A3220*LABOR_HRS_WK_TOM*SEASON_WEEKS*(1+DIM_PCT_TOM)^A3220)</f>
        <v>527.07600000000014</v>
      </c>
      <c r="F3220" s="5">
        <f>IF(B3220=0,0,B3220*LABOR_HRS_WK_CAR*SEASON_WEEKS*(1+DIM_PCT_CAR)^B3220)</f>
        <v>911.23060582002415</v>
      </c>
      <c r="G3220" s="5">
        <f>IF(C3220=0,0,C3220*LABOR_HRS_WK_MES*SEASON_WEEKS*(1+DIM_PCT_MES)^C3220)</f>
        <v>1377.2921848680023</v>
      </c>
      <c r="H3220" s="5">
        <f>E3220+F3220+G3220</f>
        <v>2815.5987906880264</v>
      </c>
      <c r="I3220" s="5">
        <f>MIN(H3220,FARMER_HRS)</f>
        <v>720</v>
      </c>
      <c r="J3220" s="5">
        <f>MAX(0,H3220-FARMER_HRS)</f>
        <v>2095.5987906880264</v>
      </c>
      <c r="K3220" s="2">
        <f>I3220*FARMER_RATE+J3220*TEMP_WORKER_RATE</f>
        <v>61381.923449444905</v>
      </c>
      <c r="L3220" s="2">
        <f>A3220*PRICE_TOM+B3220*PRICE_CAR+C3220*PRICE_MES</f>
        <v>137086</v>
      </c>
      <c r="M3220" s="2">
        <f>A3220*FERT_BED_TOM+B3220*FERT_BED_CAR+C3220*FERT_BED_MES</f>
        <v>32120</v>
      </c>
      <c r="N3220" s="6">
        <f>IF(AND(D3220&lt;=TOTAL_BEDS,J3220&lt;=TEMP_WORKER_MAX*TEMP_WORKER_HRS),1,0)</f>
        <v>1</v>
      </c>
      <c r="O3220" s="2">
        <f>L3220-M3220-K3220-FIXED_COSTS</f>
        <v>23584.076550555095</v>
      </c>
      <c r="P3220" s="2">
        <f>IF(N3220=1,O3220,"")</f>
        <v>23584.076550555095</v>
      </c>
    </row>
    <row r="3221">
      <c r="A3221" s="6">
        <v>4</v>
      </c>
      <c r="B3221" s="6">
        <v>19</v>
      </c>
      <c r="C3221" s="6">
        <v>24</v>
      </c>
      <c r="D3221" s="6">
        <f>A3221+B3221+C3221</f>
        <v>47</v>
      </c>
      <c r="E3221" s="5">
        <f>IF(A3221=0,0,A3221*LABOR_HRS_WK_TOM*SEASON_WEEKS*(1+DIM_PCT_TOM)^A3221)</f>
        <v>527.07600000000014</v>
      </c>
      <c r="F3221" s="5">
        <f>IF(B3221=0,0,B3221*LABOR_HRS_WK_CAR*SEASON_WEEKS*(1+DIM_PCT_CAR)^B3221)</f>
        <v>911.23060582002415</v>
      </c>
      <c r="G3221" s="5">
        <f>IF(C3221=0,0,C3221*LABOR_HRS_WK_MES*SEASON_WEEKS*(1+DIM_PCT_MES)^C3221)</f>
        <v>1455.139134447498</v>
      </c>
      <c r="H3221" s="5">
        <f>E3221+F3221+G3221</f>
        <v>2893.4457402675225</v>
      </c>
      <c r="I3221" s="5">
        <f>MIN(H3221,FARMER_HRS)</f>
        <v>720</v>
      </c>
      <c r="J3221" s="5">
        <f>MAX(0,H3221-FARMER_HRS)</f>
        <v>2173.4457402675225</v>
      </c>
      <c r="K3221" s="2">
        <f>I3221*FARMER_RATE+J3221*TEMP_WORKER_RATE</f>
        <v>62733.4329907556</v>
      </c>
      <c r="L3221" s="2">
        <f>A3221*PRICE_TOM+B3221*PRICE_CAR+C3221*PRICE_MES</f>
        <v>139786</v>
      </c>
      <c r="M3221" s="2">
        <f>A3221*FERT_BED_TOM+B3221*FERT_BED_CAR+C3221*FERT_BED_MES</f>
        <v>33000</v>
      </c>
      <c r="N3221" s="6">
        <f>IF(AND(D3221&lt;=TOTAL_BEDS,J3221&lt;=TEMP_WORKER_MAX*TEMP_WORKER_HRS),1,0)</f>
        <v>1</v>
      </c>
      <c r="O3221" s="2">
        <f>L3221-M3221-K3221-FIXED_COSTS</f>
        <v>24052.567009244398</v>
      </c>
      <c r="P3221" s="2">
        <f>IF(N3221=1,O3221,"")</f>
        <v>24052.567009244398</v>
      </c>
    </row>
    <row r="3222">
      <c r="A3222" s="6">
        <v>4</v>
      </c>
      <c r="B3222" s="6">
        <v>19</v>
      </c>
      <c r="C3222" s="6">
        <v>25</v>
      </c>
      <c r="D3222" s="6">
        <f>A3222+B3222+C3222</f>
        <v>48</v>
      </c>
      <c r="E3222" s="5">
        <f>IF(A3222=0,0,A3222*LABOR_HRS_WK_TOM*SEASON_WEEKS*(1+DIM_PCT_TOM)^A3222)</f>
        <v>527.07600000000014</v>
      </c>
      <c r="F3222" s="5">
        <f>IF(B3222=0,0,B3222*LABOR_HRS_WK_CAR*SEASON_WEEKS*(1+DIM_PCT_CAR)^B3222)</f>
        <v>911.23060582002415</v>
      </c>
      <c r="G3222" s="5">
        <f>IF(C3222=0,0,C3222*LABOR_HRS_WK_MES*SEASON_WEEKS*(1+DIM_PCT_MES)^C3222)</f>
        <v>1534.7170558625955</v>
      </c>
      <c r="H3222" s="5">
        <f>E3222+F3222+G3222</f>
        <v>2973.0236616826196</v>
      </c>
      <c r="I3222" s="5">
        <f>MIN(H3222,FARMER_HRS)</f>
        <v>720</v>
      </c>
      <c r="J3222" s="5">
        <f>MAX(0,H3222-FARMER_HRS)</f>
        <v>2253.0236616826196</v>
      </c>
      <c r="K3222" s="2">
        <f>I3222*FARMER_RATE+J3222*TEMP_WORKER_RATE</f>
        <v>64114.994126434365</v>
      </c>
      <c r="L3222" s="2">
        <f>A3222*PRICE_TOM+B3222*PRICE_CAR+C3222*PRICE_MES</f>
        <v>142486</v>
      </c>
      <c r="M3222" s="2">
        <f>A3222*FERT_BED_TOM+B3222*FERT_BED_CAR+C3222*FERT_BED_MES</f>
        <v>33880</v>
      </c>
      <c r="N3222" s="6">
        <f>IF(AND(D3222&lt;=TOTAL_BEDS,J3222&lt;=TEMP_WORKER_MAX*TEMP_WORKER_HRS),1,0)</f>
        <v>1</v>
      </c>
      <c r="O3222" s="2">
        <f>L3222-M3222-K3222-FIXED_COSTS</f>
        <v>24491.005873565635</v>
      </c>
      <c r="P3222" s="2">
        <f>IF(N3222=1,O3222,"")</f>
        <v>24491.005873565635</v>
      </c>
    </row>
    <row r="3223">
      <c r="A3223" s="6">
        <v>4</v>
      </c>
      <c r="B3223" s="6">
        <v>19</v>
      </c>
      <c r="C3223" s="6">
        <v>26</v>
      </c>
      <c r="D3223" s="6">
        <f>A3223+B3223+C3223</f>
        <v>49</v>
      </c>
      <c r="E3223" s="5">
        <f>IF(A3223=0,0,A3223*LABOR_HRS_WK_TOM*SEASON_WEEKS*(1+DIM_PCT_TOM)^A3223)</f>
        <v>527.07600000000014</v>
      </c>
      <c r="F3223" s="5">
        <f>IF(B3223=0,0,B3223*LABOR_HRS_WK_CAR*SEASON_WEEKS*(1+DIM_PCT_CAR)^B3223)</f>
        <v>911.23060582002415</v>
      </c>
      <c r="G3223" s="5">
        <f>IF(C3223=0,0,C3223*LABOR_HRS_WK_MES*SEASON_WEEKS*(1+DIM_PCT_MES)^C3223)</f>
        <v>1616.0570598233128</v>
      </c>
      <c r="H3223" s="5">
        <f>E3223+F3223+G3223</f>
        <v>3054.3636656433373</v>
      </c>
      <c r="I3223" s="5">
        <f>MIN(H3223,FARMER_HRS)</f>
        <v>720</v>
      </c>
      <c r="J3223" s="5">
        <f>MAX(0,H3223-FARMER_HRS)</f>
        <v>2334.3636656433373</v>
      </c>
      <c r="K3223" s="2">
        <f>I3223*FARMER_RATE+J3223*TEMP_WORKER_RATE</f>
        <v>65527.1469729746</v>
      </c>
      <c r="L3223" s="2">
        <f>A3223*PRICE_TOM+B3223*PRICE_CAR+C3223*PRICE_MES</f>
        <v>145186</v>
      </c>
      <c r="M3223" s="2">
        <f>A3223*FERT_BED_TOM+B3223*FERT_BED_CAR+C3223*FERT_BED_MES</f>
        <v>34760</v>
      </c>
      <c r="N3223" s="6">
        <f>IF(AND(D3223&lt;=TOTAL_BEDS,J3223&lt;=TEMP_WORKER_MAX*TEMP_WORKER_HRS),1,0)</f>
        <v>1</v>
      </c>
      <c r="O3223" s="2">
        <f>L3223-M3223-K3223-FIXED_COSTS</f>
        <v>24898.853027025398</v>
      </c>
      <c r="P3223" s="2">
        <f>IF(N3223=1,O3223,"")</f>
        <v>24898.853027025398</v>
      </c>
    </row>
    <row r="3224">
      <c r="A3224" s="6">
        <v>4</v>
      </c>
      <c r="B3224" s="6">
        <v>19</v>
      </c>
      <c r="C3224" s="6">
        <v>27</v>
      </c>
      <c r="D3224" s="6">
        <f>A3224+B3224+C3224</f>
        <v>50</v>
      </c>
      <c r="E3224" s="5">
        <f>IF(A3224=0,0,A3224*LABOR_HRS_WK_TOM*SEASON_WEEKS*(1+DIM_PCT_TOM)^A3224)</f>
        <v>527.07600000000014</v>
      </c>
      <c r="F3224" s="5">
        <f>IF(B3224=0,0,B3224*LABOR_HRS_WK_CAR*SEASON_WEEKS*(1+DIM_PCT_CAR)^B3224)</f>
        <v>911.23060582002415</v>
      </c>
      <c r="G3224" s="5">
        <f>IF(C3224=0,0,C3224*LABOR_HRS_WK_MES*SEASON_WEEKS*(1+DIM_PCT_MES)^C3224)</f>
        <v>1699.19076434307</v>
      </c>
      <c r="H3224" s="5">
        <f>E3224+F3224+G3224</f>
        <v>3137.4973701630943</v>
      </c>
      <c r="I3224" s="5">
        <f>MIN(H3224,FARMER_HRS)</f>
        <v>720</v>
      </c>
      <c r="J3224" s="5">
        <f>MAX(0,H3224-FARMER_HRS)</f>
        <v>2417.4973701630943</v>
      </c>
      <c r="K3224" s="2">
        <f>I3224*FARMER_RATE+J3224*TEMP_WORKER_RATE</f>
        <v>66970.440454220385</v>
      </c>
      <c r="L3224" s="2">
        <f>A3224*PRICE_TOM+B3224*PRICE_CAR+C3224*PRICE_MES</f>
        <v>147886</v>
      </c>
      <c r="M3224" s="2">
        <f>A3224*FERT_BED_TOM+B3224*FERT_BED_CAR+C3224*FERT_BED_MES</f>
        <v>35640</v>
      </c>
      <c r="N3224" s="6">
        <f>IF(AND(D3224&lt;=TOTAL_BEDS,J3224&lt;=TEMP_WORKER_MAX*TEMP_WORKER_HRS),1,0)</f>
        <v>1</v>
      </c>
      <c r="O3224" s="2">
        <f>L3224-M3224-K3224-FIXED_COSTS</f>
        <v>25275.559545779615</v>
      </c>
      <c r="P3224" s="2">
        <f>IF(N3224=1,O3224,"")</f>
        <v>25275.559545779615</v>
      </c>
    </row>
    <row r="3225">
      <c r="A3225" s="6">
        <v>4</v>
      </c>
      <c r="B3225" s="6">
        <v>19</v>
      </c>
      <c r="C3225" s="6">
        <v>28</v>
      </c>
      <c r="D3225" s="6">
        <f>A3225+B3225+C3225</f>
        <v>51</v>
      </c>
      <c r="E3225" s="5">
        <f>IF(A3225=0,0,A3225*LABOR_HRS_WK_TOM*SEASON_WEEKS*(1+DIM_PCT_TOM)^A3225)</f>
        <v>527.07600000000014</v>
      </c>
      <c r="F3225" s="5">
        <f>IF(B3225=0,0,B3225*LABOR_HRS_WK_CAR*SEASON_WEEKS*(1+DIM_PCT_CAR)^B3225)</f>
        <v>911.23060582002415</v>
      </c>
      <c r="G3225" s="5">
        <f>IF(C3225=0,0,C3225*LABOR_HRS_WK_MES*SEASON_WEEKS*(1+DIM_PCT_MES)^C3225)</f>
        <v>1784.1503025602233</v>
      </c>
      <c r="H3225" s="5">
        <f>E3225+F3225+G3225</f>
        <v>3222.4569083802476</v>
      </c>
      <c r="I3225" s="5">
        <f>MIN(H3225,FARMER_HRS)</f>
        <v>720</v>
      </c>
      <c r="J3225" s="5">
        <f>MAX(0,H3225-FARMER_HRS)</f>
        <v>2502.4569083802476</v>
      </c>
      <c r="K3225" s="2">
        <f>I3225*FARMER_RATE+J3225*TEMP_WORKER_RATE</f>
        <v>68445.432437157084</v>
      </c>
      <c r="L3225" s="2">
        <f>A3225*PRICE_TOM+B3225*PRICE_CAR+C3225*PRICE_MES</f>
        <v>150586</v>
      </c>
      <c r="M3225" s="2">
        <f>A3225*FERT_BED_TOM+B3225*FERT_BED_CAR+C3225*FERT_BED_MES</f>
        <v>36520</v>
      </c>
      <c r="N3225" s="6">
        <f>IF(AND(D3225&lt;=TOTAL_BEDS,J3225&lt;=TEMP_WORKER_MAX*TEMP_WORKER_HRS),1,0)</f>
        <v>1</v>
      </c>
      <c r="O3225" s="2">
        <f>L3225-M3225-K3225-FIXED_COSTS</f>
        <v>25620.567562842916</v>
      </c>
      <c r="P3225" s="2">
        <f>IF(N3225=1,O3225,"")</f>
        <v>25620.567562842916</v>
      </c>
    </row>
    <row r="3226">
      <c r="A3226" s="6">
        <v>4</v>
      </c>
      <c r="B3226" s="6">
        <v>19</v>
      </c>
      <c r="C3226" s="6">
        <v>29</v>
      </c>
      <c r="D3226" s="6">
        <f>A3226+B3226+C3226</f>
        <v>52</v>
      </c>
      <c r="E3226" s="5">
        <f>IF(A3226=0,0,A3226*LABOR_HRS_WK_TOM*SEASON_WEEKS*(1+DIM_PCT_TOM)^A3226)</f>
        <v>527.07600000000014</v>
      </c>
      <c r="F3226" s="5">
        <f>IF(B3226=0,0,B3226*LABOR_HRS_WK_CAR*SEASON_WEEKS*(1+DIM_PCT_CAR)^B3226)</f>
        <v>911.23060582002415</v>
      </c>
      <c r="G3226" s="5">
        <f>IF(C3226=0,0,C3226*LABOR_HRS_WK_MES*SEASON_WEEKS*(1+DIM_PCT_MES)^C3226)</f>
        <v>1870.9683306758766</v>
      </c>
      <c r="H3226" s="5">
        <f>E3226+F3226+G3226</f>
        <v>3309.2749364959009</v>
      </c>
      <c r="I3226" s="5">
        <f>MIN(H3226,FARMER_HRS)</f>
        <v>720</v>
      </c>
      <c r="J3226" s="5">
        <f>MAX(0,H3226-FARMER_HRS)</f>
        <v>2589.2749364959009</v>
      </c>
      <c r="K3226" s="2">
        <f>I3226*FARMER_RATE+J3226*TEMP_WORKER_RATE</f>
        <v>69952.6898697205</v>
      </c>
      <c r="L3226" s="2">
        <f>A3226*PRICE_TOM+B3226*PRICE_CAR+C3226*PRICE_MES</f>
        <v>153286</v>
      </c>
      <c r="M3226" s="2">
        <f>A3226*FERT_BED_TOM+B3226*FERT_BED_CAR+C3226*FERT_BED_MES</f>
        <v>37400</v>
      </c>
      <c r="N3226" s="6">
        <f>IF(AND(D3226&lt;=TOTAL_BEDS,J3226&lt;=TEMP_WORKER_MAX*TEMP_WORKER_HRS),1,0)</f>
        <v>1</v>
      </c>
      <c r="O3226" s="2">
        <f>L3226-M3226-K3226-FIXED_COSTS</f>
        <v>25933.310130279497</v>
      </c>
      <c r="P3226" s="2">
        <f>IF(N3226=1,O3226,"")</f>
        <v>25933.310130279497</v>
      </c>
    </row>
    <row r="3227">
      <c r="A3227" s="6">
        <v>4</v>
      </c>
      <c r="B3227" s="6">
        <v>19</v>
      </c>
      <c r="C3227" s="6">
        <v>30</v>
      </c>
      <c r="D3227" s="6">
        <f>A3227+B3227+C3227</f>
        <v>53</v>
      </c>
      <c r="E3227" s="5">
        <f>IF(A3227=0,0,A3227*LABOR_HRS_WK_TOM*SEASON_WEEKS*(1+DIM_PCT_TOM)^A3227)</f>
        <v>527.07600000000014</v>
      </c>
      <c r="F3227" s="5">
        <f>IF(B3227=0,0,B3227*LABOR_HRS_WK_CAR*SEASON_WEEKS*(1+DIM_PCT_CAR)^B3227)</f>
        <v>911.23060582002415</v>
      </c>
      <c r="G3227" s="5">
        <f>IF(C3227=0,0,C3227*LABOR_HRS_WK_MES*SEASON_WEEKS*(1+DIM_PCT_MES)^C3227)</f>
        <v>1959.6780360096466</v>
      </c>
      <c r="H3227" s="5">
        <f>E3227+F3227+G3227</f>
        <v>3397.9846418296711</v>
      </c>
      <c r="I3227" s="5">
        <f>MIN(H3227,FARMER_HRS)</f>
        <v>720</v>
      </c>
      <c r="J3227" s="5">
        <f>MAX(0,H3227-FARMER_HRS)</f>
        <v>2677.9846418296711</v>
      </c>
      <c r="K3227" s="2">
        <f>I3227*FARMER_RATE+J3227*TEMP_WORKER_RATE</f>
        <v>71492.788920654013</v>
      </c>
      <c r="L3227" s="2">
        <f>A3227*PRICE_TOM+B3227*PRICE_CAR+C3227*PRICE_MES</f>
        <v>155986</v>
      </c>
      <c r="M3227" s="2">
        <f>A3227*FERT_BED_TOM+B3227*FERT_BED_CAR+C3227*FERT_BED_MES</f>
        <v>38280</v>
      </c>
      <c r="N3227" s="6">
        <f>IF(AND(D3227&lt;=TOTAL_BEDS,J3227&lt;=TEMP_WORKER_MAX*TEMP_WORKER_HRS),1,0)</f>
        <v>1</v>
      </c>
      <c r="O3227" s="2">
        <f>L3227-M3227-K3227-FIXED_COSTS</f>
        <v>26213.211079345987</v>
      </c>
      <c r="P3227" s="2">
        <f>IF(N3227=1,O3227,"")</f>
        <v>26213.211079345987</v>
      </c>
    </row>
    <row r="3228">
      <c r="A3228" s="6">
        <v>4</v>
      </c>
      <c r="B3228" s="6">
        <v>20</v>
      </c>
      <c r="C3228" s="6">
        <v>0</v>
      </c>
      <c r="D3228" s="6">
        <f>A3228+B3228+C3228</f>
        <v>24</v>
      </c>
      <c r="E3228" s="5">
        <f>IF(A3228=0,0,A3228*LABOR_HRS_WK_TOM*SEASON_WEEKS*(1+DIM_PCT_TOM)^A3228)</f>
        <v>527.07600000000014</v>
      </c>
      <c r="F3228" s="5">
        <f>IF(B3228=0,0,B3228*LABOR_HRS_WK_CAR*SEASON_WEEKS*(1+DIM_PCT_CAR)^B3228)</f>
        <v>983.16986417423652</v>
      </c>
      <c r="G3228" s="5">
        <f>IF(C3228=0,0,C3228*LABOR_HRS_WK_MES*SEASON_WEEKS*(1+DIM_PCT_MES)^C3228)</f>
        <v>0</v>
      </c>
      <c r="H3228" s="5">
        <f>E3228+F3228+G3228</f>
        <v>1510.2458641742367</v>
      </c>
      <c r="I3228" s="5">
        <f>MIN(H3228,FARMER_HRS)</f>
        <v>720</v>
      </c>
      <c r="J3228" s="5">
        <f>MAX(0,H3228-FARMER_HRS)</f>
        <v>790.24586417423666</v>
      </c>
      <c r="K3228" s="2">
        <f>I3228*FARMER_RATE+J3228*TEMP_WORKER_RATE</f>
        <v>38719.546253024942</v>
      </c>
      <c r="L3228" s="2">
        <f>A3228*PRICE_TOM+B3228*PRICE_CAR+C3228*PRICE_MES</f>
        <v>77080</v>
      </c>
      <c r="M3228" s="2">
        <f>A3228*FERT_BED_TOM+B3228*FERT_BED_CAR+C3228*FERT_BED_MES</f>
        <v>12320</v>
      </c>
      <c r="N3228" s="6">
        <f>IF(AND(D3228&lt;=TOTAL_BEDS,J3228&lt;=TEMP_WORKER_MAX*TEMP_WORKER_HRS),1,0)</f>
        <v>1</v>
      </c>
      <c r="O3228" s="2">
        <f>L3228-M3228-K3228-FIXED_COSTS</f>
        <v>6040.4537469750576</v>
      </c>
      <c r="P3228" s="2">
        <f>IF(N3228=1,O3228,"")</f>
        <v>6040.4537469750576</v>
      </c>
    </row>
    <row r="3229">
      <c r="A3229" s="6">
        <v>4</v>
      </c>
      <c r="B3229" s="6">
        <v>20</v>
      </c>
      <c r="C3229" s="6">
        <v>1</v>
      </c>
      <c r="D3229" s="6">
        <f>A3229+B3229+C3229</f>
        <v>25</v>
      </c>
      <c r="E3229" s="5">
        <f>IF(A3229=0,0,A3229*LABOR_HRS_WK_TOM*SEASON_WEEKS*(1+DIM_PCT_TOM)^A3229)</f>
        <v>527.07600000000014</v>
      </c>
      <c r="F3229" s="5">
        <f>IF(B3229=0,0,B3229*LABOR_HRS_WK_CAR*SEASON_WEEKS*(1+DIM_PCT_CAR)^B3229)</f>
        <v>983.16986417423652</v>
      </c>
      <c r="G3229" s="5">
        <f>IF(C3229=0,0,C3229*LABOR_HRS_WK_MES*SEASON_WEEKS*(1+DIM_PCT_MES)^C3229)</f>
        <v>45.5625</v>
      </c>
      <c r="H3229" s="5">
        <f>E3229+F3229+G3229</f>
        <v>1555.8083641742367</v>
      </c>
      <c r="I3229" s="5">
        <f>MIN(H3229,FARMER_HRS)</f>
        <v>720</v>
      </c>
      <c r="J3229" s="5">
        <f>MAX(0,H3229-FARMER_HRS)</f>
        <v>835.80836417423666</v>
      </c>
      <c r="K3229" s="2">
        <f>I3229*FARMER_RATE+J3229*TEMP_WORKER_RATE</f>
        <v>39510.561878024942</v>
      </c>
      <c r="L3229" s="2">
        <f>A3229*PRICE_TOM+B3229*PRICE_CAR+C3229*PRICE_MES</f>
        <v>79780</v>
      </c>
      <c r="M3229" s="2">
        <f>A3229*FERT_BED_TOM+B3229*FERT_BED_CAR+C3229*FERT_BED_MES</f>
        <v>13200</v>
      </c>
      <c r="N3229" s="6">
        <f>IF(AND(D3229&lt;=TOTAL_BEDS,J3229&lt;=TEMP_WORKER_MAX*TEMP_WORKER_HRS),1,0)</f>
        <v>1</v>
      </c>
      <c r="O3229" s="2">
        <f>L3229-M3229-K3229-FIXED_COSTS</f>
        <v>7069.4381219750576</v>
      </c>
      <c r="P3229" s="2">
        <f>IF(N3229=1,O3229,"")</f>
        <v>7069.4381219750576</v>
      </c>
    </row>
    <row r="3230">
      <c r="A3230" s="6">
        <v>4</v>
      </c>
      <c r="B3230" s="6">
        <v>20</v>
      </c>
      <c r="C3230" s="6">
        <v>2</v>
      </c>
      <c r="D3230" s="6">
        <f>A3230+B3230+C3230</f>
        <v>26</v>
      </c>
      <c r="E3230" s="5">
        <f>IF(A3230=0,0,A3230*LABOR_HRS_WK_TOM*SEASON_WEEKS*(1+DIM_PCT_TOM)^A3230)</f>
        <v>527.07600000000014</v>
      </c>
      <c r="F3230" s="5">
        <f>IF(B3230=0,0,B3230*LABOR_HRS_WK_CAR*SEASON_WEEKS*(1+DIM_PCT_CAR)^B3230)</f>
        <v>983.16986417423652</v>
      </c>
      <c r="G3230" s="5">
        <f>IF(C3230=0,0,C3230*LABOR_HRS_WK_MES*SEASON_WEEKS*(1+DIM_PCT_MES)^C3230)</f>
        <v>92.2640625</v>
      </c>
      <c r="H3230" s="5">
        <f>E3230+F3230+G3230</f>
        <v>1602.5099266742366</v>
      </c>
      <c r="I3230" s="5">
        <f>MIN(H3230,FARMER_HRS)</f>
        <v>720</v>
      </c>
      <c r="J3230" s="5">
        <f>MAX(0,H3230-FARMER_HRS)</f>
        <v>882.50992667423657</v>
      </c>
      <c r="K3230" s="2">
        <f>I3230*FARMER_RATE+J3230*TEMP_WORKER_RATE</f>
        <v>40321.352893649942</v>
      </c>
      <c r="L3230" s="2">
        <f>A3230*PRICE_TOM+B3230*PRICE_CAR+C3230*PRICE_MES</f>
        <v>82480</v>
      </c>
      <c r="M3230" s="2">
        <f>A3230*FERT_BED_TOM+B3230*FERT_BED_CAR+C3230*FERT_BED_MES</f>
        <v>14080</v>
      </c>
      <c r="N3230" s="6">
        <f>IF(AND(D3230&lt;=TOTAL_BEDS,J3230&lt;=TEMP_WORKER_MAX*TEMP_WORKER_HRS),1,0)</f>
        <v>1</v>
      </c>
      <c r="O3230" s="2">
        <f>L3230-M3230-K3230-FIXED_COSTS</f>
        <v>8078.6471063500576</v>
      </c>
      <c r="P3230" s="2">
        <f>IF(N3230=1,O3230,"")</f>
        <v>8078.6471063500576</v>
      </c>
    </row>
    <row r="3231">
      <c r="A3231" s="6">
        <v>4</v>
      </c>
      <c r="B3231" s="6">
        <v>20</v>
      </c>
      <c r="C3231" s="6">
        <v>3</v>
      </c>
      <c r="D3231" s="6">
        <f>A3231+B3231+C3231</f>
        <v>27</v>
      </c>
      <c r="E3231" s="5">
        <f>IF(A3231=0,0,A3231*LABOR_HRS_WK_TOM*SEASON_WEEKS*(1+DIM_PCT_TOM)^A3231)</f>
        <v>527.07600000000014</v>
      </c>
      <c r="F3231" s="5">
        <f>IF(B3231=0,0,B3231*LABOR_HRS_WK_CAR*SEASON_WEEKS*(1+DIM_PCT_CAR)^B3231)</f>
        <v>983.16986417423652</v>
      </c>
      <c r="G3231" s="5">
        <f>IF(C3231=0,0,C3231*LABOR_HRS_WK_MES*SEASON_WEEKS*(1+DIM_PCT_MES)^C3231)</f>
        <v>140.12604492187498</v>
      </c>
      <c r="H3231" s="5">
        <f>E3231+F3231+G3231</f>
        <v>1650.3719090961117</v>
      </c>
      <c r="I3231" s="5">
        <f>MIN(H3231,FARMER_HRS)</f>
        <v>720</v>
      </c>
      <c r="J3231" s="5">
        <f>MAX(0,H3231-FARMER_HRS)</f>
        <v>930.37190909611172</v>
      </c>
      <c r="K3231" s="2">
        <f>I3231*FARMER_RATE+J3231*TEMP_WORKER_RATE</f>
        <v>41152.290088474161</v>
      </c>
      <c r="L3231" s="2">
        <f>A3231*PRICE_TOM+B3231*PRICE_CAR+C3231*PRICE_MES</f>
        <v>85180</v>
      </c>
      <c r="M3231" s="2">
        <f>A3231*FERT_BED_TOM+B3231*FERT_BED_CAR+C3231*FERT_BED_MES</f>
        <v>14960</v>
      </c>
      <c r="N3231" s="6">
        <f>IF(AND(D3231&lt;=TOTAL_BEDS,J3231&lt;=TEMP_WORKER_MAX*TEMP_WORKER_HRS),1,0)</f>
        <v>1</v>
      </c>
      <c r="O3231" s="2">
        <f>L3231-M3231-K3231-FIXED_COSTS</f>
        <v>9067.7099115258388</v>
      </c>
      <c r="P3231" s="2">
        <f>IF(N3231=1,O3231,"")</f>
        <v>9067.7099115258388</v>
      </c>
    </row>
    <row r="3232">
      <c r="A3232" s="6">
        <v>4</v>
      </c>
      <c r="B3232" s="6">
        <v>20</v>
      </c>
      <c r="C3232" s="6">
        <v>4</v>
      </c>
      <c r="D3232" s="6">
        <f>A3232+B3232+C3232</f>
        <v>28</v>
      </c>
      <c r="E3232" s="5">
        <f>IF(A3232=0,0,A3232*LABOR_HRS_WK_TOM*SEASON_WEEKS*(1+DIM_PCT_TOM)^A3232)</f>
        <v>527.07600000000014</v>
      </c>
      <c r="F3232" s="5">
        <f>IF(B3232=0,0,B3232*LABOR_HRS_WK_CAR*SEASON_WEEKS*(1+DIM_PCT_CAR)^B3232)</f>
        <v>983.16986417423652</v>
      </c>
      <c r="G3232" s="5">
        <f>IF(C3232=0,0,C3232*LABOR_HRS_WK_MES*SEASON_WEEKS*(1+DIM_PCT_MES)^C3232)</f>
        <v>189.17016064453119</v>
      </c>
      <c r="H3232" s="5">
        <f>E3232+F3232+G3232</f>
        <v>1699.4160248187679</v>
      </c>
      <c r="I3232" s="5">
        <f>MIN(H3232,FARMER_HRS)</f>
        <v>720</v>
      </c>
      <c r="J3232" s="5">
        <f>MAX(0,H3232-FARMER_HRS)</f>
        <v>979.41602481876794</v>
      </c>
      <c r="K3232" s="2">
        <f>I3232*FARMER_RATE+J3232*TEMP_WORKER_RATE</f>
        <v>42003.750430881388</v>
      </c>
      <c r="L3232" s="2">
        <f>A3232*PRICE_TOM+B3232*PRICE_CAR+C3232*PRICE_MES</f>
        <v>87880</v>
      </c>
      <c r="M3232" s="2">
        <f>A3232*FERT_BED_TOM+B3232*FERT_BED_CAR+C3232*FERT_BED_MES</f>
        <v>15840</v>
      </c>
      <c r="N3232" s="6">
        <f>IF(AND(D3232&lt;=TOTAL_BEDS,J3232&lt;=TEMP_WORKER_MAX*TEMP_WORKER_HRS),1,0)</f>
        <v>1</v>
      </c>
      <c r="O3232" s="2">
        <f>L3232-M3232-K3232-FIXED_COSTS</f>
        <v>10036.249569118612</v>
      </c>
      <c r="P3232" s="2">
        <f>IF(N3232=1,O3232,"")</f>
        <v>10036.249569118612</v>
      </c>
    </row>
    <row r="3233">
      <c r="A3233" s="6">
        <v>4</v>
      </c>
      <c r="B3233" s="6">
        <v>20</v>
      </c>
      <c r="C3233" s="6">
        <v>5</v>
      </c>
      <c r="D3233" s="6">
        <f>A3233+B3233+C3233</f>
        <v>29</v>
      </c>
      <c r="E3233" s="5">
        <f>IF(A3233=0,0,A3233*LABOR_HRS_WK_TOM*SEASON_WEEKS*(1+DIM_PCT_TOM)^A3233)</f>
        <v>527.07600000000014</v>
      </c>
      <c r="F3233" s="5">
        <f>IF(B3233=0,0,B3233*LABOR_HRS_WK_CAR*SEASON_WEEKS*(1+DIM_PCT_CAR)^B3233)</f>
        <v>983.16986417423652</v>
      </c>
      <c r="G3233" s="5">
        <f>IF(C3233=0,0,C3233*LABOR_HRS_WK_MES*SEASON_WEEKS*(1+DIM_PCT_MES)^C3233)</f>
        <v>239.41848456573481</v>
      </c>
      <c r="H3233" s="5">
        <f>E3233+F3233+G3233</f>
        <v>1749.6643487399715</v>
      </c>
      <c r="I3233" s="5">
        <f>MIN(H3233,FARMER_HRS)</f>
        <v>720</v>
      </c>
      <c r="J3233" s="5">
        <f>MAX(0,H3233-FARMER_HRS)</f>
        <v>1029.6643487399715</v>
      </c>
      <c r="K3233" s="2">
        <f>I3233*FARMER_RATE+J3233*TEMP_WORKER_RATE</f>
        <v>42876.117165624506</v>
      </c>
      <c r="L3233" s="2">
        <f>A3233*PRICE_TOM+B3233*PRICE_CAR+C3233*PRICE_MES</f>
        <v>90580</v>
      </c>
      <c r="M3233" s="2">
        <f>A3233*FERT_BED_TOM+B3233*FERT_BED_CAR+C3233*FERT_BED_MES</f>
        <v>16720</v>
      </c>
      <c r="N3233" s="6">
        <f>IF(AND(D3233&lt;=TOTAL_BEDS,J3233&lt;=TEMP_WORKER_MAX*TEMP_WORKER_HRS),1,0)</f>
        <v>1</v>
      </c>
      <c r="O3233" s="2">
        <f>L3233-M3233-K3233-FIXED_COSTS</f>
        <v>10983.882834375494</v>
      </c>
      <c r="P3233" s="2">
        <f>IF(N3233=1,O3233,"")</f>
        <v>10983.882834375494</v>
      </c>
    </row>
    <row r="3234">
      <c r="A3234" s="6">
        <v>4</v>
      </c>
      <c r="B3234" s="6">
        <v>20</v>
      </c>
      <c r="C3234" s="6">
        <v>6</v>
      </c>
      <c r="D3234" s="6">
        <f>A3234+B3234+C3234</f>
        <v>30</v>
      </c>
      <c r="E3234" s="5">
        <f>IF(A3234=0,0,A3234*LABOR_HRS_WK_TOM*SEASON_WEEKS*(1+DIM_PCT_TOM)^A3234)</f>
        <v>527.07600000000014</v>
      </c>
      <c r="F3234" s="5">
        <f>IF(B3234=0,0,B3234*LABOR_HRS_WK_CAR*SEASON_WEEKS*(1+DIM_PCT_CAR)^B3234)</f>
        <v>983.16986417423652</v>
      </c>
      <c r="G3234" s="5">
        <f>IF(C3234=0,0,C3234*LABOR_HRS_WK_MES*SEASON_WEEKS*(1+DIM_PCT_MES)^C3234)</f>
        <v>290.89345874736773</v>
      </c>
      <c r="H3234" s="5">
        <f>E3234+F3234+G3234</f>
        <v>1801.1393229216044</v>
      </c>
      <c r="I3234" s="5">
        <f>MIN(H3234,FARMER_HRS)</f>
        <v>720</v>
      </c>
      <c r="J3234" s="5">
        <f>MAX(0,H3234-FARMER_HRS)</f>
        <v>1081.1393229216044</v>
      </c>
      <c r="K3234" s="2">
        <f>I3234*FARMER_RATE+J3234*TEMP_WORKER_RATE</f>
        <v>43769.779911833408</v>
      </c>
      <c r="L3234" s="2">
        <f>A3234*PRICE_TOM+B3234*PRICE_CAR+C3234*PRICE_MES</f>
        <v>93280</v>
      </c>
      <c r="M3234" s="2">
        <f>A3234*FERT_BED_TOM+B3234*FERT_BED_CAR+C3234*FERT_BED_MES</f>
        <v>17600</v>
      </c>
      <c r="N3234" s="6">
        <f>IF(AND(D3234&lt;=TOTAL_BEDS,J3234&lt;=TEMP_WORKER_MAX*TEMP_WORKER_HRS),1,0)</f>
        <v>1</v>
      </c>
      <c r="O3234" s="2">
        <f>L3234-M3234-K3234-FIXED_COSTS</f>
        <v>11910.220088166592</v>
      </c>
      <c r="P3234" s="2">
        <f>IF(N3234=1,O3234,"")</f>
        <v>11910.220088166592</v>
      </c>
    </row>
    <row r="3235">
      <c r="A3235" s="6">
        <v>4</v>
      </c>
      <c r="B3235" s="6">
        <v>20</v>
      </c>
      <c r="C3235" s="6">
        <v>7</v>
      </c>
      <c r="D3235" s="6">
        <f>A3235+B3235+C3235</f>
        <v>31</v>
      </c>
      <c r="E3235" s="5">
        <f>IF(A3235=0,0,A3235*LABOR_HRS_WK_TOM*SEASON_WEEKS*(1+DIM_PCT_TOM)^A3235)</f>
        <v>527.07600000000014</v>
      </c>
      <c r="F3235" s="5">
        <f>IF(B3235=0,0,B3235*LABOR_HRS_WK_CAR*SEASON_WEEKS*(1+DIM_PCT_CAR)^B3235)</f>
        <v>983.16986417423652</v>
      </c>
      <c r="G3235" s="5">
        <f>IF(C3235=0,0,C3235*LABOR_HRS_WK_MES*SEASON_WEEKS*(1+DIM_PCT_MES)^C3235)</f>
        <v>343.61789814532818</v>
      </c>
      <c r="H3235" s="5">
        <f>E3235+F3235+G3235</f>
        <v>1853.8637623195648</v>
      </c>
      <c r="I3235" s="5">
        <f>MIN(H3235,FARMER_HRS)</f>
        <v>720</v>
      </c>
      <c r="J3235" s="5">
        <f>MAX(0,H3235-FARMER_HRS)</f>
        <v>1133.8637623195648</v>
      </c>
      <c r="K3235" s="2">
        <f>I3235*FARMER_RATE+J3235*TEMP_WORKER_RATE</f>
        <v>44685.134762492438</v>
      </c>
      <c r="L3235" s="2">
        <f>A3235*PRICE_TOM+B3235*PRICE_CAR+C3235*PRICE_MES</f>
        <v>95980</v>
      </c>
      <c r="M3235" s="2">
        <f>A3235*FERT_BED_TOM+B3235*FERT_BED_CAR+C3235*FERT_BED_MES</f>
        <v>18480</v>
      </c>
      <c r="N3235" s="6">
        <f>IF(AND(D3235&lt;=TOTAL_BEDS,J3235&lt;=TEMP_WORKER_MAX*TEMP_WORKER_HRS),1,0)</f>
        <v>1</v>
      </c>
      <c r="O3235" s="2">
        <f>L3235-M3235-K3235-FIXED_COSTS</f>
        <v>12814.865237507562</v>
      </c>
      <c r="P3235" s="2">
        <f>IF(N3235=1,O3235,"")</f>
        <v>12814.865237507562</v>
      </c>
    </row>
    <row r="3236">
      <c r="A3236" s="6">
        <v>4</v>
      </c>
      <c r="B3236" s="6">
        <v>20</v>
      </c>
      <c r="C3236" s="6">
        <v>8</v>
      </c>
      <c r="D3236" s="6">
        <f>A3236+B3236+C3236</f>
        <v>32</v>
      </c>
      <c r="E3236" s="5">
        <f>IF(A3236=0,0,A3236*LABOR_HRS_WK_TOM*SEASON_WEEKS*(1+DIM_PCT_TOM)^A3236)</f>
        <v>527.07600000000014</v>
      </c>
      <c r="F3236" s="5">
        <f>IF(B3236=0,0,B3236*LABOR_HRS_WK_CAR*SEASON_WEEKS*(1+DIM_PCT_CAR)^B3236)</f>
        <v>983.16986417423652</v>
      </c>
      <c r="G3236" s="5">
        <f>IF(C3236=0,0,C3236*LABOR_HRS_WK_MES*SEASON_WEEKS*(1+DIM_PCT_MES)^C3236)</f>
        <v>397.61499642530833</v>
      </c>
      <c r="H3236" s="5">
        <f>E3236+F3236+G3236</f>
        <v>1907.860860599545</v>
      </c>
      <c r="I3236" s="5">
        <f>MIN(H3236,FARMER_HRS)</f>
        <v>720</v>
      </c>
      <c r="J3236" s="5">
        <f>MAX(0,H3236-FARMER_HRS)</f>
        <v>1187.860860599545</v>
      </c>
      <c r="K3236" s="2">
        <f>I3236*FARMER_RATE+J3236*TEMP_WORKER_RATE</f>
        <v>45622.584385408773</v>
      </c>
      <c r="L3236" s="2">
        <f>A3236*PRICE_TOM+B3236*PRICE_CAR+C3236*PRICE_MES</f>
        <v>98680</v>
      </c>
      <c r="M3236" s="2">
        <f>A3236*FERT_BED_TOM+B3236*FERT_BED_CAR+C3236*FERT_BED_MES</f>
        <v>19360</v>
      </c>
      <c r="N3236" s="6">
        <f>IF(AND(D3236&lt;=TOTAL_BEDS,J3236&lt;=TEMP_WORKER_MAX*TEMP_WORKER_HRS),1,0)</f>
        <v>1</v>
      </c>
      <c r="O3236" s="2">
        <f>L3236-M3236-K3236-FIXED_COSTS</f>
        <v>13697.415614591227</v>
      </c>
      <c r="P3236" s="2">
        <f>IF(N3236=1,O3236,"")</f>
        <v>13697.415614591227</v>
      </c>
    </row>
    <row r="3237">
      <c r="A3237" s="6">
        <v>4</v>
      </c>
      <c r="B3237" s="6">
        <v>20</v>
      </c>
      <c r="C3237" s="6">
        <v>9</v>
      </c>
      <c r="D3237" s="6">
        <f>A3237+B3237+C3237</f>
        <v>33</v>
      </c>
      <c r="E3237" s="5">
        <f>IF(A3237=0,0,A3237*LABOR_HRS_WK_TOM*SEASON_WEEKS*(1+DIM_PCT_TOM)^A3237)</f>
        <v>527.07600000000014</v>
      </c>
      <c r="F3237" s="5">
        <f>IF(B3237=0,0,B3237*LABOR_HRS_WK_CAR*SEASON_WEEKS*(1+DIM_PCT_CAR)^B3237)</f>
        <v>983.16986417423652</v>
      </c>
      <c r="G3237" s="5">
        <f>IF(C3237=0,0,C3237*LABOR_HRS_WK_MES*SEASON_WEEKS*(1+DIM_PCT_MES)^C3237)</f>
        <v>452.90833186570273</v>
      </c>
      <c r="H3237" s="5">
        <f>E3237+F3237+G3237</f>
        <v>1963.1541960399395</v>
      </c>
      <c r="I3237" s="5">
        <f>MIN(H3237,FARMER_HRS)</f>
        <v>720</v>
      </c>
      <c r="J3237" s="5">
        <f>MAX(0,H3237-FARMER_HRS)</f>
        <v>1243.1541960399395</v>
      </c>
      <c r="K3237" s="2">
        <f>I3237*FARMER_RATE+J3237*TEMP_WORKER_RATE</f>
        <v>46582.538125693391</v>
      </c>
      <c r="L3237" s="2">
        <f>A3237*PRICE_TOM+B3237*PRICE_CAR+C3237*PRICE_MES</f>
        <v>101380</v>
      </c>
      <c r="M3237" s="2">
        <f>A3237*FERT_BED_TOM+B3237*FERT_BED_CAR+C3237*FERT_BED_MES</f>
        <v>20240</v>
      </c>
      <c r="N3237" s="6">
        <f>IF(AND(D3237&lt;=TOTAL_BEDS,J3237&lt;=TEMP_WORKER_MAX*TEMP_WORKER_HRS),1,0)</f>
        <v>1</v>
      </c>
      <c r="O3237" s="2">
        <f>L3237-M3237-K3237-FIXED_COSTS</f>
        <v>14557.461874306609</v>
      </c>
      <c r="P3237" s="2">
        <f>IF(N3237=1,O3237,"")</f>
        <v>14557.461874306609</v>
      </c>
    </row>
    <row r="3238">
      <c r="A3238" s="6">
        <v>4</v>
      </c>
      <c r="B3238" s="6">
        <v>20</v>
      </c>
      <c r="C3238" s="6">
        <v>10</v>
      </c>
      <c r="D3238" s="6">
        <f>A3238+B3238+C3238</f>
        <v>34</v>
      </c>
      <c r="E3238" s="5">
        <f>IF(A3238=0,0,A3238*LABOR_HRS_WK_TOM*SEASON_WEEKS*(1+DIM_PCT_TOM)^A3238)</f>
        <v>527.07600000000014</v>
      </c>
      <c r="F3238" s="5">
        <f>IF(B3238=0,0,B3238*LABOR_HRS_WK_CAR*SEASON_WEEKS*(1+DIM_PCT_CAR)^B3238)</f>
        <v>983.16986417423652</v>
      </c>
      <c r="G3238" s="5">
        <f>IF(C3238=0,0,C3238*LABOR_HRS_WK_MES*SEASON_WEEKS*(1+DIM_PCT_MES)^C3238)</f>
        <v>509.52187334891551</v>
      </c>
      <c r="H3238" s="5">
        <f>E3238+F3238+G3238</f>
        <v>2019.7677375231522</v>
      </c>
      <c r="I3238" s="5">
        <f>MIN(H3238,FARMER_HRS)</f>
        <v>720</v>
      </c>
      <c r="J3238" s="5">
        <f>MAX(0,H3238-FARMER_HRS)</f>
        <v>1299.7677375231522</v>
      </c>
      <c r="K3238" s="2">
        <f>I3238*FARMER_RATE+J3238*TEMP_WORKER_RATE</f>
        <v>47565.412109776946</v>
      </c>
      <c r="L3238" s="2">
        <f>A3238*PRICE_TOM+B3238*PRICE_CAR+C3238*PRICE_MES</f>
        <v>104080</v>
      </c>
      <c r="M3238" s="2">
        <f>A3238*FERT_BED_TOM+B3238*FERT_BED_CAR+C3238*FERT_BED_MES</f>
        <v>21120</v>
      </c>
      <c r="N3238" s="6">
        <f>IF(AND(D3238&lt;=TOTAL_BEDS,J3238&lt;=TEMP_WORKER_MAX*TEMP_WORKER_HRS),1,0)</f>
        <v>1</v>
      </c>
      <c r="O3238" s="2">
        <f>L3238-M3238-K3238-FIXED_COSTS</f>
        <v>15394.587890223054</v>
      </c>
      <c r="P3238" s="2">
        <f>IF(N3238=1,O3238,"")</f>
        <v>15394.587890223054</v>
      </c>
    </row>
    <row r="3239">
      <c r="A3239" s="6">
        <v>4</v>
      </c>
      <c r="B3239" s="6">
        <v>20</v>
      </c>
      <c r="C3239" s="6">
        <v>11</v>
      </c>
      <c r="D3239" s="6">
        <f>A3239+B3239+C3239</f>
        <v>35</v>
      </c>
      <c r="E3239" s="5">
        <f>IF(A3239=0,0,A3239*LABOR_HRS_WK_TOM*SEASON_WEEKS*(1+DIM_PCT_TOM)^A3239)</f>
        <v>527.07600000000014</v>
      </c>
      <c r="F3239" s="5">
        <f>IF(B3239=0,0,B3239*LABOR_HRS_WK_CAR*SEASON_WEEKS*(1+DIM_PCT_CAR)^B3239)</f>
        <v>983.16986417423652</v>
      </c>
      <c r="G3239" s="5">
        <f>IF(C3239=0,0,C3239*LABOR_HRS_WK_MES*SEASON_WEEKS*(1+DIM_PCT_MES)^C3239)</f>
        <v>567.47998644235463</v>
      </c>
      <c r="H3239" s="5">
        <f>E3239+F3239+G3239</f>
        <v>2077.7258506165913</v>
      </c>
      <c r="I3239" s="5">
        <f>MIN(H3239,FARMER_HRS)</f>
        <v>720</v>
      </c>
      <c r="J3239" s="5">
        <f>MAX(0,H3239-FARMER_HRS)</f>
        <v>1357.7258506165913</v>
      </c>
      <c r="K3239" s="2">
        <f>I3239*FARMER_RATE+J3239*TEMP_WORKER_RATE</f>
        <v>48571.62935098249</v>
      </c>
      <c r="L3239" s="2">
        <f>A3239*PRICE_TOM+B3239*PRICE_CAR+C3239*PRICE_MES</f>
        <v>106780</v>
      </c>
      <c r="M3239" s="2">
        <f>A3239*FERT_BED_TOM+B3239*FERT_BED_CAR+C3239*FERT_BED_MES</f>
        <v>22000</v>
      </c>
      <c r="N3239" s="6">
        <f>IF(AND(D3239&lt;=TOTAL_BEDS,J3239&lt;=TEMP_WORKER_MAX*TEMP_WORKER_HRS),1,0)</f>
        <v>1</v>
      </c>
      <c r="O3239" s="2">
        <f>L3239-M3239-K3239-FIXED_COSTS</f>
        <v>16208.37064901751</v>
      </c>
      <c r="P3239" s="2">
        <f>IF(N3239=1,O3239,"")</f>
        <v>16208.37064901751</v>
      </c>
    </row>
    <row r="3240">
      <c r="A3240" s="6">
        <v>4</v>
      </c>
      <c r="B3240" s="6">
        <v>20</v>
      </c>
      <c r="C3240" s="6">
        <v>12</v>
      </c>
      <c r="D3240" s="6">
        <f>A3240+B3240+C3240</f>
        <v>36</v>
      </c>
      <c r="E3240" s="5">
        <f>IF(A3240=0,0,A3240*LABOR_HRS_WK_TOM*SEASON_WEEKS*(1+DIM_PCT_TOM)^A3240)</f>
        <v>527.07600000000014</v>
      </c>
      <c r="F3240" s="5">
        <f>IF(B3240=0,0,B3240*LABOR_HRS_WK_CAR*SEASON_WEEKS*(1+DIM_PCT_CAR)^B3240)</f>
        <v>983.16986417423652</v>
      </c>
      <c r="G3240" s="5">
        <f>IF(C3240=0,0,C3240*LABOR_HRS_WK_MES*SEASON_WEEKS*(1+DIM_PCT_MES)^C3240)</f>
        <v>626.807439570419</v>
      </c>
      <c r="H3240" s="5">
        <f>E3240+F3240+G3240</f>
        <v>2137.0533037446558</v>
      </c>
      <c r="I3240" s="5">
        <f>MIN(H3240,FARMER_HRS)</f>
        <v>720</v>
      </c>
      <c r="J3240" s="5">
        <f>MAX(0,H3240-FARMER_HRS)</f>
        <v>1417.0533037446558</v>
      </c>
      <c r="K3240" s="2">
        <f>I3240*FARMER_RATE+J3240*TEMP_WORKER_RATE</f>
        <v>49601.619856678051</v>
      </c>
      <c r="L3240" s="2">
        <f>A3240*PRICE_TOM+B3240*PRICE_CAR+C3240*PRICE_MES</f>
        <v>109480</v>
      </c>
      <c r="M3240" s="2">
        <f>A3240*FERT_BED_TOM+B3240*FERT_BED_CAR+C3240*FERT_BED_MES</f>
        <v>22880</v>
      </c>
      <c r="N3240" s="6">
        <f>IF(AND(D3240&lt;=TOTAL_BEDS,J3240&lt;=TEMP_WORKER_MAX*TEMP_WORKER_HRS),1,0)</f>
        <v>1</v>
      </c>
      <c r="O3240" s="2">
        <f>L3240-M3240-K3240-FIXED_COSTS</f>
        <v>16998.380143321949</v>
      </c>
      <c r="P3240" s="2">
        <f>IF(N3240=1,O3240,"")</f>
        <v>16998.380143321949</v>
      </c>
    </row>
    <row r="3241">
      <c r="A3241" s="6">
        <v>4</v>
      </c>
      <c r="B3241" s="6">
        <v>20</v>
      </c>
      <c r="C3241" s="6">
        <v>13</v>
      </c>
      <c r="D3241" s="6">
        <f>A3241+B3241+C3241</f>
        <v>37</v>
      </c>
      <c r="E3241" s="5">
        <f>IF(A3241=0,0,A3241*LABOR_HRS_WK_TOM*SEASON_WEEKS*(1+DIM_PCT_TOM)^A3241)</f>
        <v>527.07600000000014</v>
      </c>
      <c r="F3241" s="5">
        <f>IF(B3241=0,0,B3241*LABOR_HRS_WK_CAR*SEASON_WEEKS*(1+DIM_PCT_CAR)^B3241)</f>
        <v>983.16986417423652</v>
      </c>
      <c r="G3241" s="5">
        <f>IF(C3241=0,0,C3241*LABOR_HRS_WK_MES*SEASON_WEEKS*(1+DIM_PCT_MES)^C3241)</f>
        <v>687.52941027880331</v>
      </c>
      <c r="H3241" s="5">
        <f>E3241+F3241+G3241</f>
        <v>2197.77527445304</v>
      </c>
      <c r="I3241" s="5">
        <f>MIN(H3241,FARMER_HRS)</f>
        <v>720</v>
      </c>
      <c r="J3241" s="5">
        <f>MAX(0,H3241-FARMER_HRS)</f>
        <v>1477.7752744530399</v>
      </c>
      <c r="K3241" s="2">
        <f>I3241*FARMER_RATE+J3241*TEMP_WORKER_RATE</f>
        <v>50655.820737031943</v>
      </c>
      <c r="L3241" s="2">
        <f>A3241*PRICE_TOM+B3241*PRICE_CAR+C3241*PRICE_MES</f>
        <v>112180</v>
      </c>
      <c r="M3241" s="2">
        <f>A3241*FERT_BED_TOM+B3241*FERT_BED_CAR+C3241*FERT_BED_MES</f>
        <v>23760</v>
      </c>
      <c r="N3241" s="6">
        <f>IF(AND(D3241&lt;=TOTAL_BEDS,J3241&lt;=TEMP_WORKER_MAX*TEMP_WORKER_HRS),1,0)</f>
        <v>1</v>
      </c>
      <c r="O3241" s="2">
        <f>L3241-M3241-K3241-FIXED_COSTS</f>
        <v>17764.179262968057</v>
      </c>
      <c r="P3241" s="2">
        <f>IF(N3241=1,O3241,"")</f>
        <v>17764.179262968057</v>
      </c>
    </row>
    <row r="3242">
      <c r="A3242" s="6">
        <v>4</v>
      </c>
      <c r="B3242" s="6">
        <v>20</v>
      </c>
      <c r="C3242" s="6">
        <v>14</v>
      </c>
      <c r="D3242" s="6">
        <f>A3242+B3242+C3242</f>
        <v>38</v>
      </c>
      <c r="E3242" s="5">
        <f>IF(A3242=0,0,A3242*LABOR_HRS_WK_TOM*SEASON_WEEKS*(1+DIM_PCT_TOM)^A3242)</f>
        <v>527.07600000000014</v>
      </c>
      <c r="F3242" s="5">
        <f>IF(B3242=0,0,B3242*LABOR_HRS_WK_CAR*SEASON_WEEKS*(1+DIM_PCT_CAR)^B3242)</f>
        <v>983.16986417423652</v>
      </c>
      <c r="G3242" s="5">
        <f>IF(C3242=0,0,C3242*LABOR_HRS_WK_MES*SEASON_WEEKS*(1+DIM_PCT_MES)^C3242)</f>
        <v>749.67149159246435</v>
      </c>
      <c r="H3242" s="5">
        <f>E3242+F3242+G3242</f>
        <v>2259.9173557667009</v>
      </c>
      <c r="I3242" s="5">
        <f>MIN(H3242,FARMER_HRS)</f>
        <v>720</v>
      </c>
      <c r="J3242" s="5">
        <f>MAX(0,H3242-FARMER_HRS)</f>
        <v>1539.9173557667009</v>
      </c>
      <c r="K3242" s="2">
        <f>I3242*FARMER_RATE+J3242*TEMP_WORKER_RATE</f>
        <v>51734.676315394114</v>
      </c>
      <c r="L3242" s="2">
        <f>A3242*PRICE_TOM+B3242*PRICE_CAR+C3242*PRICE_MES</f>
        <v>114880</v>
      </c>
      <c r="M3242" s="2">
        <f>A3242*FERT_BED_TOM+B3242*FERT_BED_CAR+C3242*FERT_BED_MES</f>
        <v>24640</v>
      </c>
      <c r="N3242" s="6">
        <f>IF(AND(D3242&lt;=TOTAL_BEDS,J3242&lt;=TEMP_WORKER_MAX*TEMP_WORKER_HRS),1,0)</f>
        <v>1</v>
      </c>
      <c r="O3242" s="2">
        <f>L3242-M3242-K3242-FIXED_COSTS</f>
        <v>18505.323684605886</v>
      </c>
      <c r="P3242" s="2">
        <f>IF(N3242=1,O3242,"")</f>
        <v>18505.323684605886</v>
      </c>
    </row>
    <row r="3243">
      <c r="A3243" s="6">
        <v>4</v>
      </c>
      <c r="B3243" s="6">
        <v>20</v>
      </c>
      <c r="C3243" s="6">
        <v>15</v>
      </c>
      <c r="D3243" s="6">
        <f>A3243+B3243+C3243</f>
        <v>39</v>
      </c>
      <c r="E3243" s="5">
        <f>IF(A3243=0,0,A3243*LABOR_HRS_WK_TOM*SEASON_WEEKS*(1+DIM_PCT_TOM)^A3243)</f>
        <v>527.07600000000014</v>
      </c>
      <c r="F3243" s="5">
        <f>IF(B3243=0,0,B3243*LABOR_HRS_WK_CAR*SEASON_WEEKS*(1+DIM_PCT_CAR)^B3243)</f>
        <v>983.16986417423652</v>
      </c>
      <c r="G3243" s="5">
        <f>IF(C3243=0,0,C3243*LABOR_HRS_WK_MES*SEASON_WEEKS*(1+DIM_PCT_MES)^C3243)</f>
        <v>813.25969846861074</v>
      </c>
      <c r="H3243" s="5">
        <f>E3243+F3243+G3243</f>
        <v>2323.5055626428475</v>
      </c>
      <c r="I3243" s="5">
        <f>MIN(H3243,FARMER_HRS)</f>
        <v>720</v>
      </c>
      <c r="J3243" s="5">
        <f>MAX(0,H3243-FARMER_HRS)</f>
        <v>1603.5055626428475</v>
      </c>
      <c r="K3243" s="2">
        <f>I3243*FARMER_RATE+J3243*TEMP_WORKER_RATE</f>
        <v>52838.638240327215</v>
      </c>
      <c r="L3243" s="2">
        <f>A3243*PRICE_TOM+B3243*PRICE_CAR+C3243*PRICE_MES</f>
        <v>117580</v>
      </c>
      <c r="M3243" s="2">
        <f>A3243*FERT_BED_TOM+B3243*FERT_BED_CAR+C3243*FERT_BED_MES</f>
        <v>25520</v>
      </c>
      <c r="N3243" s="6">
        <f>IF(AND(D3243&lt;=TOTAL_BEDS,J3243&lt;=TEMP_WORKER_MAX*TEMP_WORKER_HRS),1,0)</f>
        <v>1</v>
      </c>
      <c r="O3243" s="2">
        <f>L3243-M3243-K3243-FIXED_COSTS</f>
        <v>19221.361759672785</v>
      </c>
      <c r="P3243" s="2">
        <f>IF(N3243=1,O3243,"")</f>
        <v>19221.361759672785</v>
      </c>
    </row>
    <row r="3244">
      <c r="A3244" s="6">
        <v>4</v>
      </c>
      <c r="B3244" s="6">
        <v>20</v>
      </c>
      <c r="C3244" s="6">
        <v>16</v>
      </c>
      <c r="D3244" s="6">
        <f>A3244+B3244+C3244</f>
        <v>40</v>
      </c>
      <c r="E3244" s="5">
        <f>IF(A3244=0,0,A3244*LABOR_HRS_WK_TOM*SEASON_WEEKS*(1+DIM_PCT_TOM)^A3244)</f>
        <v>527.07600000000014</v>
      </c>
      <c r="F3244" s="5">
        <f>IF(B3244=0,0,B3244*LABOR_HRS_WK_CAR*SEASON_WEEKS*(1+DIM_PCT_CAR)^B3244)</f>
        <v>983.16986417423652</v>
      </c>
      <c r="G3244" s="5">
        <f>IF(C3244=0,0,C3244*LABOR_HRS_WK_MES*SEASON_WEEKS*(1+DIM_PCT_MES)^C3244)</f>
        <v>878.32047434609967</v>
      </c>
      <c r="H3244" s="5">
        <f>E3244+F3244+G3244</f>
        <v>2388.5663385203361</v>
      </c>
      <c r="I3244" s="5">
        <f>MIN(H3244,FARMER_HRS)</f>
        <v>720</v>
      </c>
      <c r="J3244" s="5">
        <f>MAX(0,H3244-FARMER_HRS)</f>
        <v>1668.5663385203361</v>
      </c>
      <c r="K3244" s="2">
        <f>I3244*FARMER_RATE+J3244*TEMP_WORKER_RATE</f>
        <v>53968.165599311389</v>
      </c>
      <c r="L3244" s="2">
        <f>A3244*PRICE_TOM+B3244*PRICE_CAR+C3244*PRICE_MES</f>
        <v>120280</v>
      </c>
      <c r="M3244" s="2">
        <f>A3244*FERT_BED_TOM+B3244*FERT_BED_CAR+C3244*FERT_BED_MES</f>
        <v>26400</v>
      </c>
      <c r="N3244" s="6">
        <f>IF(AND(D3244&lt;=TOTAL_BEDS,J3244&lt;=TEMP_WORKER_MAX*TEMP_WORKER_HRS),1,0)</f>
        <v>1</v>
      </c>
      <c r="O3244" s="2">
        <f>L3244-M3244-K3244-FIXED_COSTS</f>
        <v>19911.834400688611</v>
      </c>
      <c r="P3244" s="2">
        <f>IF(N3244=1,O3244,"")</f>
        <v>19911.834400688611</v>
      </c>
    </row>
    <row r="3245">
      <c r="A3245" s="6">
        <v>4</v>
      </c>
      <c r="B3245" s="6">
        <v>20</v>
      </c>
      <c r="C3245" s="6">
        <v>17</v>
      </c>
      <c r="D3245" s="6">
        <f>A3245+B3245+C3245</f>
        <v>41</v>
      </c>
      <c r="E3245" s="5">
        <f>IF(A3245=0,0,A3245*LABOR_HRS_WK_TOM*SEASON_WEEKS*(1+DIM_PCT_TOM)^A3245)</f>
        <v>527.07600000000014</v>
      </c>
      <c r="F3245" s="5">
        <f>IF(B3245=0,0,B3245*LABOR_HRS_WK_CAR*SEASON_WEEKS*(1+DIM_PCT_CAR)^B3245)</f>
        <v>983.16986417423652</v>
      </c>
      <c r="G3245" s="5">
        <f>IF(C3245=0,0,C3245*LABOR_HRS_WK_MES*SEASON_WEEKS*(1+DIM_PCT_MES)^C3245)</f>
        <v>944.88069779263992</v>
      </c>
      <c r="H3245" s="5">
        <f>E3245+F3245+G3245</f>
        <v>2455.1265619668766</v>
      </c>
      <c r="I3245" s="5">
        <f>MIN(H3245,FARMER_HRS)</f>
        <v>720</v>
      </c>
      <c r="J3245" s="5">
        <f>MAX(0,H3245-FARMER_HRS)</f>
        <v>1735.1265619668766</v>
      </c>
      <c r="K3245" s="2">
        <f>I3245*FARMER_RATE+J3245*TEMP_WORKER_RATE</f>
        <v>55123.725034147166</v>
      </c>
      <c r="L3245" s="2">
        <f>A3245*PRICE_TOM+B3245*PRICE_CAR+C3245*PRICE_MES</f>
        <v>122980</v>
      </c>
      <c r="M3245" s="2">
        <f>A3245*FERT_BED_TOM+B3245*FERT_BED_CAR+C3245*FERT_BED_MES</f>
        <v>27280</v>
      </c>
      <c r="N3245" s="6">
        <f>IF(AND(D3245&lt;=TOTAL_BEDS,J3245&lt;=TEMP_WORKER_MAX*TEMP_WORKER_HRS),1,0)</f>
        <v>1</v>
      </c>
      <c r="O3245" s="2">
        <f>L3245-M3245-K3245-FIXED_COSTS</f>
        <v>20576.274965852834</v>
      </c>
      <c r="P3245" s="2">
        <f>IF(N3245=1,O3245,"")</f>
        <v>20576.274965852834</v>
      </c>
    </row>
    <row r="3246">
      <c r="A3246" s="6">
        <v>4</v>
      </c>
      <c r="B3246" s="6">
        <v>20</v>
      </c>
      <c r="C3246" s="6">
        <v>18</v>
      </c>
      <c r="D3246" s="6">
        <f>A3246+B3246+C3246</f>
        <v>42</v>
      </c>
      <c r="E3246" s="5">
        <f>IF(A3246=0,0,A3246*LABOR_HRS_WK_TOM*SEASON_WEEKS*(1+DIM_PCT_TOM)^A3246)</f>
        <v>527.07600000000014</v>
      </c>
      <c r="F3246" s="5">
        <f>IF(B3246=0,0,B3246*LABOR_HRS_WK_CAR*SEASON_WEEKS*(1+DIM_PCT_CAR)^B3246)</f>
        <v>983.16986417423652</v>
      </c>
      <c r="G3246" s="5">
        <f>IF(C3246=0,0,C3246*LABOR_HRS_WK_MES*SEASON_WEEKS*(1+DIM_PCT_MES)^C3246)</f>
        <v>1012.9676892512272</v>
      </c>
      <c r="H3246" s="5">
        <f>E3246+F3246+G3246</f>
        <v>2523.2135534254639</v>
      </c>
      <c r="I3246" s="5">
        <f>MIN(H3246,FARMER_HRS)</f>
        <v>720</v>
      </c>
      <c r="J3246" s="5">
        <f>MAX(0,H3246-FARMER_HRS)</f>
        <v>1803.2135534254639</v>
      </c>
      <c r="K3246" s="2">
        <f>I3246*FARMER_RATE+J3246*TEMP_WORKER_RATE</f>
        <v>56305.790858080974</v>
      </c>
      <c r="L3246" s="2">
        <f>A3246*PRICE_TOM+B3246*PRICE_CAR+C3246*PRICE_MES</f>
        <v>125680</v>
      </c>
      <c r="M3246" s="2">
        <f>A3246*FERT_BED_TOM+B3246*FERT_BED_CAR+C3246*FERT_BED_MES</f>
        <v>28160</v>
      </c>
      <c r="N3246" s="6">
        <f>IF(AND(D3246&lt;=TOTAL_BEDS,J3246&lt;=TEMP_WORKER_MAX*TEMP_WORKER_HRS),1,0)</f>
        <v>1</v>
      </c>
      <c r="O3246" s="2">
        <f>L3246-M3246-K3246-FIXED_COSTS</f>
        <v>21214.209141919026</v>
      </c>
      <c r="P3246" s="2">
        <f>IF(N3246=1,O3246,"")</f>
        <v>21214.209141919026</v>
      </c>
    </row>
    <row r="3247">
      <c r="A3247" s="6">
        <v>4</v>
      </c>
      <c r="B3247" s="6">
        <v>20</v>
      </c>
      <c r="C3247" s="6">
        <v>19</v>
      </c>
      <c r="D3247" s="6">
        <f>A3247+B3247+C3247</f>
        <v>43</v>
      </c>
      <c r="E3247" s="5">
        <f>IF(A3247=0,0,A3247*LABOR_HRS_WK_TOM*SEASON_WEEKS*(1+DIM_PCT_TOM)^A3247)</f>
        <v>527.07600000000014</v>
      </c>
      <c r="F3247" s="5">
        <f>IF(B3247=0,0,B3247*LABOR_HRS_WK_CAR*SEASON_WEEKS*(1+DIM_PCT_CAR)^B3247)</f>
        <v>983.16986417423652</v>
      </c>
      <c r="G3247" s="5">
        <f>IF(C3247=0,0,C3247*LABOR_HRS_WK_MES*SEASON_WEEKS*(1+DIM_PCT_MES)^C3247)</f>
        <v>1082.6092178872491</v>
      </c>
      <c r="H3247" s="5">
        <f>E3247+F3247+G3247</f>
        <v>2592.8550820614855</v>
      </c>
      <c r="I3247" s="5">
        <f>MIN(H3247,FARMER_HRS)</f>
        <v>720</v>
      </c>
      <c r="J3247" s="5">
        <f>MAX(0,H3247-FARMER_HRS)</f>
        <v>1872.8550820614855</v>
      </c>
      <c r="K3247" s="2">
        <f>I3247*FARMER_RATE+J3247*TEMP_WORKER_RATE</f>
        <v>57514.845174678572</v>
      </c>
      <c r="L3247" s="2">
        <f>A3247*PRICE_TOM+B3247*PRICE_CAR+C3247*PRICE_MES</f>
        <v>128380</v>
      </c>
      <c r="M3247" s="2">
        <f>A3247*FERT_BED_TOM+B3247*FERT_BED_CAR+C3247*FERT_BED_MES</f>
        <v>29040</v>
      </c>
      <c r="N3247" s="6">
        <f>IF(AND(D3247&lt;=TOTAL_BEDS,J3247&lt;=TEMP_WORKER_MAX*TEMP_WORKER_HRS),1,0)</f>
        <v>1</v>
      </c>
      <c r="O3247" s="2">
        <f>L3247-M3247-K3247-FIXED_COSTS</f>
        <v>21825.154825321428</v>
      </c>
      <c r="P3247" s="2">
        <f>IF(N3247=1,O3247,"")</f>
        <v>21825.154825321428</v>
      </c>
    </row>
    <row r="3248">
      <c r="A3248" s="6">
        <v>4</v>
      </c>
      <c r="B3248" s="6">
        <v>20</v>
      </c>
      <c r="C3248" s="6">
        <v>20</v>
      </c>
      <c r="D3248" s="6">
        <f>A3248+B3248+C3248</f>
        <v>44</v>
      </c>
      <c r="E3248" s="5">
        <f>IF(A3248=0,0,A3248*LABOR_HRS_WK_TOM*SEASON_WEEKS*(1+DIM_PCT_TOM)^A3248)</f>
        <v>527.07600000000014</v>
      </c>
      <c r="F3248" s="5">
        <f>IF(B3248=0,0,B3248*LABOR_HRS_WK_CAR*SEASON_WEEKS*(1+DIM_PCT_CAR)^B3248)</f>
        <v>983.16986417423652</v>
      </c>
      <c r="G3248" s="5">
        <f>IF(C3248=0,0,C3248*LABOR_HRS_WK_MES*SEASON_WEEKS*(1+DIM_PCT_MES)^C3248)</f>
        <v>1153.8335085377259</v>
      </c>
      <c r="H3248" s="5">
        <f>E3248+F3248+G3248</f>
        <v>2664.0793727119626</v>
      </c>
      <c r="I3248" s="5">
        <f>MIN(H3248,FARMER_HRS)</f>
        <v>720</v>
      </c>
      <c r="J3248" s="5">
        <f>MAX(0,H3248-FARMER_HRS)</f>
        <v>1944.0793727119626</v>
      </c>
      <c r="K3248" s="2">
        <f>I3248*FARMER_RATE+J3248*TEMP_WORKER_RATE</f>
        <v>58751.377998471573</v>
      </c>
      <c r="L3248" s="2">
        <f>A3248*PRICE_TOM+B3248*PRICE_CAR+C3248*PRICE_MES</f>
        <v>131080</v>
      </c>
      <c r="M3248" s="2">
        <f>A3248*FERT_BED_TOM+B3248*FERT_BED_CAR+C3248*FERT_BED_MES</f>
        <v>29920</v>
      </c>
      <c r="N3248" s="6">
        <f>IF(AND(D3248&lt;=TOTAL_BEDS,J3248&lt;=TEMP_WORKER_MAX*TEMP_WORKER_HRS),1,0)</f>
        <v>1</v>
      </c>
      <c r="O3248" s="2">
        <f>L3248-M3248-K3248-FIXED_COSTS</f>
        <v>22408.622001528427</v>
      </c>
      <c r="P3248" s="2">
        <f>IF(N3248=1,O3248,"")</f>
        <v>22408.622001528427</v>
      </c>
    </row>
    <row r="3249">
      <c r="A3249" s="6">
        <v>4</v>
      </c>
      <c r="B3249" s="6">
        <v>20</v>
      </c>
      <c r="C3249" s="6">
        <v>21</v>
      </c>
      <c r="D3249" s="6">
        <f>A3249+B3249+C3249</f>
        <v>45</v>
      </c>
      <c r="E3249" s="5">
        <f>IF(A3249=0,0,A3249*LABOR_HRS_WK_TOM*SEASON_WEEKS*(1+DIM_PCT_TOM)^A3249)</f>
        <v>527.07600000000014</v>
      </c>
      <c r="F3249" s="5">
        <f>IF(B3249=0,0,B3249*LABOR_HRS_WK_CAR*SEASON_WEEKS*(1+DIM_PCT_CAR)^B3249)</f>
        <v>983.16986417423652</v>
      </c>
      <c r="G3249" s="5">
        <f>IF(C3249=0,0,C3249*LABOR_HRS_WK_MES*SEASON_WEEKS*(1+DIM_PCT_MES)^C3249)</f>
        <v>1226.6692487641699</v>
      </c>
      <c r="H3249" s="5">
        <f>E3249+F3249+G3249</f>
        <v>2736.9151129384063</v>
      </c>
      <c r="I3249" s="5">
        <f>MIN(H3249,FARMER_HRS)</f>
        <v>720</v>
      </c>
      <c r="J3249" s="5">
        <f>MAX(0,H3249-FARMER_HRS)</f>
        <v>2016.9151129384063</v>
      </c>
      <c r="K3249" s="2">
        <f>I3249*FARMER_RATE+J3249*TEMP_WORKER_RATE</f>
        <v>60015.887377402883</v>
      </c>
      <c r="L3249" s="2">
        <f>A3249*PRICE_TOM+B3249*PRICE_CAR+C3249*PRICE_MES</f>
        <v>133780</v>
      </c>
      <c r="M3249" s="2">
        <f>A3249*FERT_BED_TOM+B3249*FERT_BED_CAR+C3249*FERT_BED_MES</f>
        <v>30800</v>
      </c>
      <c r="N3249" s="6">
        <f>IF(AND(D3249&lt;=TOTAL_BEDS,J3249&lt;=TEMP_WORKER_MAX*TEMP_WORKER_HRS),1,0)</f>
        <v>1</v>
      </c>
      <c r="O3249" s="2">
        <f>L3249-M3249-K3249-FIXED_COSTS</f>
        <v>22964.112622597117</v>
      </c>
      <c r="P3249" s="2">
        <f>IF(N3249=1,O3249,"")</f>
        <v>22964.112622597117</v>
      </c>
    </row>
    <row r="3250">
      <c r="A3250" s="6">
        <v>4</v>
      </c>
      <c r="B3250" s="6">
        <v>20</v>
      </c>
      <c r="C3250" s="6">
        <v>22</v>
      </c>
      <c r="D3250" s="6">
        <f>A3250+B3250+C3250</f>
        <v>46</v>
      </c>
      <c r="E3250" s="5">
        <f>IF(A3250=0,0,A3250*LABOR_HRS_WK_TOM*SEASON_WEEKS*(1+DIM_PCT_TOM)^A3250)</f>
        <v>527.07600000000014</v>
      </c>
      <c r="F3250" s="5">
        <f>IF(B3250=0,0,B3250*LABOR_HRS_WK_CAR*SEASON_WEEKS*(1+DIM_PCT_CAR)^B3250)</f>
        <v>983.16986417423652</v>
      </c>
      <c r="G3250" s="5">
        <f>IF(C3250=0,0,C3250*LABOR_HRS_WK_MES*SEASON_WEEKS*(1+DIM_PCT_MES)^C3250)</f>
        <v>1301.1455960105659</v>
      </c>
      <c r="H3250" s="5">
        <f>E3250+F3250+G3250</f>
        <v>2811.3914601848028</v>
      </c>
      <c r="I3250" s="5">
        <f>MIN(H3250,FARMER_HRS)</f>
        <v>720</v>
      </c>
      <c r="J3250" s="5">
        <f>MAX(0,H3250-FARMER_HRS)</f>
        <v>2091.3914601848028</v>
      </c>
      <c r="K3250" s="2">
        <f>I3250*FARMER_RATE+J3250*TEMP_WORKER_RATE</f>
        <v>61308.879517097266</v>
      </c>
      <c r="L3250" s="2">
        <f>A3250*PRICE_TOM+B3250*PRICE_CAR+C3250*PRICE_MES</f>
        <v>136480</v>
      </c>
      <c r="M3250" s="2">
        <f>A3250*FERT_BED_TOM+B3250*FERT_BED_CAR+C3250*FERT_BED_MES</f>
        <v>31680</v>
      </c>
      <c r="N3250" s="6">
        <f>IF(AND(D3250&lt;=TOTAL_BEDS,J3250&lt;=TEMP_WORKER_MAX*TEMP_WORKER_HRS),1,0)</f>
        <v>1</v>
      </c>
      <c r="O3250" s="2">
        <f>L3250-M3250-K3250-FIXED_COSTS</f>
        <v>23491.120482902734</v>
      </c>
      <c r="P3250" s="2">
        <f>IF(N3250=1,O3250,"")</f>
        <v>23491.120482902734</v>
      </c>
    </row>
    <row r="3251">
      <c r="A3251" s="6">
        <v>4</v>
      </c>
      <c r="B3251" s="6">
        <v>20</v>
      </c>
      <c r="C3251" s="6">
        <v>23</v>
      </c>
      <c r="D3251" s="6">
        <f>A3251+B3251+C3251</f>
        <v>47</v>
      </c>
      <c r="E3251" s="5">
        <f>IF(A3251=0,0,A3251*LABOR_HRS_WK_TOM*SEASON_WEEKS*(1+DIM_PCT_TOM)^A3251)</f>
        <v>527.07600000000014</v>
      </c>
      <c r="F3251" s="5">
        <f>IF(B3251=0,0,B3251*LABOR_HRS_WK_CAR*SEASON_WEEKS*(1+DIM_PCT_CAR)^B3251)</f>
        <v>983.16986417423652</v>
      </c>
      <c r="G3251" s="5">
        <f>IF(C3251=0,0,C3251*LABOR_HRS_WK_MES*SEASON_WEEKS*(1+DIM_PCT_MES)^C3251)</f>
        <v>1377.2921848680023</v>
      </c>
      <c r="H3251" s="5">
        <f>E3251+F3251+G3251</f>
        <v>2887.538049042239</v>
      </c>
      <c r="I3251" s="5">
        <f>MIN(H3251,FARMER_HRS)</f>
        <v>720</v>
      </c>
      <c r="J3251" s="5">
        <f>MAX(0,H3251-FARMER_HRS)</f>
        <v>2167.538049042239</v>
      </c>
      <c r="K3251" s="2">
        <f>I3251*FARMER_RATE+J3251*TEMP_WORKER_RATE</f>
        <v>62630.868906983313</v>
      </c>
      <c r="L3251" s="2">
        <f>A3251*PRICE_TOM+B3251*PRICE_CAR+C3251*PRICE_MES</f>
        <v>139180</v>
      </c>
      <c r="M3251" s="2">
        <f>A3251*FERT_BED_TOM+B3251*FERT_BED_CAR+C3251*FERT_BED_MES</f>
        <v>32560</v>
      </c>
      <c r="N3251" s="6">
        <f>IF(AND(D3251&lt;=TOTAL_BEDS,J3251&lt;=TEMP_WORKER_MAX*TEMP_WORKER_HRS),1,0)</f>
        <v>1</v>
      </c>
      <c r="O3251" s="2">
        <f>L3251-M3251-K3251-FIXED_COSTS</f>
        <v>23989.131093016687</v>
      </c>
      <c r="P3251" s="2">
        <f>IF(N3251=1,O3251,"")</f>
        <v>23989.131093016687</v>
      </c>
    </row>
    <row r="3252">
      <c r="A3252" s="6">
        <v>4</v>
      </c>
      <c r="B3252" s="6">
        <v>20</v>
      </c>
      <c r="C3252" s="6">
        <v>24</v>
      </c>
      <c r="D3252" s="6">
        <f>A3252+B3252+C3252</f>
        <v>48</v>
      </c>
      <c r="E3252" s="5">
        <f>IF(A3252=0,0,A3252*LABOR_HRS_WK_TOM*SEASON_WEEKS*(1+DIM_PCT_TOM)^A3252)</f>
        <v>527.07600000000014</v>
      </c>
      <c r="F3252" s="5">
        <f>IF(B3252=0,0,B3252*LABOR_HRS_WK_CAR*SEASON_WEEKS*(1+DIM_PCT_CAR)^B3252)</f>
        <v>983.16986417423652</v>
      </c>
      <c r="G3252" s="5">
        <f>IF(C3252=0,0,C3252*LABOR_HRS_WK_MES*SEASON_WEEKS*(1+DIM_PCT_MES)^C3252)</f>
        <v>1455.139134447498</v>
      </c>
      <c r="H3252" s="5">
        <f>E3252+F3252+G3252</f>
        <v>2965.3849986217347</v>
      </c>
      <c r="I3252" s="5">
        <f>MIN(H3252,FARMER_HRS)</f>
        <v>720</v>
      </c>
      <c r="J3252" s="5">
        <f>MAX(0,H3252-FARMER_HRS)</f>
        <v>2245.3849986217347</v>
      </c>
      <c r="K3252" s="2">
        <f>I3252*FARMER_RATE+J3252*TEMP_WORKER_RATE</f>
        <v>63982.378448294</v>
      </c>
      <c r="L3252" s="2">
        <f>A3252*PRICE_TOM+B3252*PRICE_CAR+C3252*PRICE_MES</f>
        <v>141880</v>
      </c>
      <c r="M3252" s="2">
        <f>A3252*FERT_BED_TOM+B3252*FERT_BED_CAR+C3252*FERT_BED_MES</f>
        <v>33440</v>
      </c>
      <c r="N3252" s="6">
        <f>IF(AND(D3252&lt;=TOTAL_BEDS,J3252&lt;=TEMP_WORKER_MAX*TEMP_WORKER_HRS),1,0)</f>
        <v>1</v>
      </c>
      <c r="O3252" s="2">
        <f>L3252-M3252-K3252-FIXED_COSTS</f>
        <v>24457.621551705997</v>
      </c>
      <c r="P3252" s="2">
        <f>IF(N3252=1,O3252,"")</f>
        <v>24457.621551705997</v>
      </c>
    </row>
    <row r="3253">
      <c r="A3253" s="6">
        <v>4</v>
      </c>
      <c r="B3253" s="6">
        <v>20</v>
      </c>
      <c r="C3253" s="6">
        <v>25</v>
      </c>
      <c r="D3253" s="6">
        <f>A3253+B3253+C3253</f>
        <v>49</v>
      </c>
      <c r="E3253" s="5">
        <f>IF(A3253=0,0,A3253*LABOR_HRS_WK_TOM*SEASON_WEEKS*(1+DIM_PCT_TOM)^A3253)</f>
        <v>527.07600000000014</v>
      </c>
      <c r="F3253" s="5">
        <f>IF(B3253=0,0,B3253*LABOR_HRS_WK_CAR*SEASON_WEEKS*(1+DIM_PCT_CAR)^B3253)</f>
        <v>983.16986417423652</v>
      </c>
      <c r="G3253" s="5">
        <f>IF(C3253=0,0,C3253*LABOR_HRS_WK_MES*SEASON_WEEKS*(1+DIM_PCT_MES)^C3253)</f>
        <v>1534.7170558625955</v>
      </c>
      <c r="H3253" s="5">
        <f>E3253+F3253+G3253</f>
        <v>3044.9629200368322</v>
      </c>
      <c r="I3253" s="5">
        <f>MIN(H3253,FARMER_HRS)</f>
        <v>720</v>
      </c>
      <c r="J3253" s="5">
        <f>MAX(0,H3253-FARMER_HRS)</f>
        <v>2324.9629200368322</v>
      </c>
      <c r="K3253" s="2">
        <f>I3253*FARMER_RATE+J3253*TEMP_WORKER_RATE</f>
        <v>65363.93958397278</v>
      </c>
      <c r="L3253" s="2">
        <f>A3253*PRICE_TOM+B3253*PRICE_CAR+C3253*PRICE_MES</f>
        <v>144580</v>
      </c>
      <c r="M3253" s="2">
        <f>A3253*FERT_BED_TOM+B3253*FERT_BED_CAR+C3253*FERT_BED_MES</f>
        <v>34320</v>
      </c>
      <c r="N3253" s="6">
        <f>IF(AND(D3253&lt;=TOTAL_BEDS,J3253&lt;=TEMP_WORKER_MAX*TEMP_WORKER_HRS),1,0)</f>
        <v>1</v>
      </c>
      <c r="O3253" s="2">
        <f>L3253-M3253-K3253-FIXED_COSTS</f>
        <v>24896.06041602722</v>
      </c>
      <c r="P3253" s="2">
        <f>IF(N3253=1,O3253,"")</f>
        <v>24896.06041602722</v>
      </c>
    </row>
    <row r="3254">
      <c r="A3254" s="6">
        <v>4</v>
      </c>
      <c r="B3254" s="6">
        <v>20</v>
      </c>
      <c r="C3254" s="6">
        <v>26</v>
      </c>
      <c r="D3254" s="6">
        <f>A3254+B3254+C3254</f>
        <v>50</v>
      </c>
      <c r="E3254" s="5">
        <f>IF(A3254=0,0,A3254*LABOR_HRS_WK_TOM*SEASON_WEEKS*(1+DIM_PCT_TOM)^A3254)</f>
        <v>527.07600000000014</v>
      </c>
      <c r="F3254" s="5">
        <f>IF(B3254=0,0,B3254*LABOR_HRS_WK_CAR*SEASON_WEEKS*(1+DIM_PCT_CAR)^B3254)</f>
        <v>983.16986417423652</v>
      </c>
      <c r="G3254" s="5">
        <f>IF(C3254=0,0,C3254*LABOR_HRS_WK_MES*SEASON_WEEKS*(1+DIM_PCT_MES)^C3254)</f>
        <v>1616.0570598233128</v>
      </c>
      <c r="H3254" s="5">
        <f>E3254+F3254+G3254</f>
        <v>3126.3029239975494</v>
      </c>
      <c r="I3254" s="5">
        <f>MIN(H3254,FARMER_HRS)</f>
        <v>720</v>
      </c>
      <c r="J3254" s="5">
        <f>MAX(0,H3254-FARMER_HRS)</f>
        <v>2406.3029239975494</v>
      </c>
      <c r="K3254" s="2">
        <f>I3254*FARMER_RATE+J3254*TEMP_WORKER_RATE</f>
        <v>66776.092430513</v>
      </c>
      <c r="L3254" s="2">
        <f>A3254*PRICE_TOM+B3254*PRICE_CAR+C3254*PRICE_MES</f>
        <v>147280</v>
      </c>
      <c r="M3254" s="2">
        <f>A3254*FERT_BED_TOM+B3254*FERT_BED_CAR+C3254*FERT_BED_MES</f>
        <v>35200</v>
      </c>
      <c r="N3254" s="6">
        <f>IF(AND(D3254&lt;=TOTAL_BEDS,J3254&lt;=TEMP_WORKER_MAX*TEMP_WORKER_HRS),1,0)</f>
        <v>1</v>
      </c>
      <c r="O3254" s="2">
        <f>L3254-M3254-K3254-FIXED_COSTS</f>
        <v>25303.907569486997</v>
      </c>
      <c r="P3254" s="2">
        <f>IF(N3254=1,O3254,"")</f>
        <v>25303.907569486997</v>
      </c>
    </row>
    <row r="3255">
      <c r="A3255" s="6">
        <v>4</v>
      </c>
      <c r="B3255" s="6">
        <v>20</v>
      </c>
      <c r="C3255" s="6">
        <v>27</v>
      </c>
      <c r="D3255" s="6">
        <f>A3255+B3255+C3255</f>
        <v>51</v>
      </c>
      <c r="E3255" s="5">
        <f>IF(A3255=0,0,A3255*LABOR_HRS_WK_TOM*SEASON_WEEKS*(1+DIM_PCT_TOM)^A3255)</f>
        <v>527.07600000000014</v>
      </c>
      <c r="F3255" s="5">
        <f>IF(B3255=0,0,B3255*LABOR_HRS_WK_CAR*SEASON_WEEKS*(1+DIM_PCT_CAR)^B3255)</f>
        <v>983.16986417423652</v>
      </c>
      <c r="G3255" s="5">
        <f>IF(C3255=0,0,C3255*LABOR_HRS_WK_MES*SEASON_WEEKS*(1+DIM_PCT_MES)^C3255)</f>
        <v>1699.19076434307</v>
      </c>
      <c r="H3255" s="5">
        <f>E3255+F3255+G3255</f>
        <v>3209.4366285173064</v>
      </c>
      <c r="I3255" s="5">
        <f>MIN(H3255,FARMER_HRS)</f>
        <v>720</v>
      </c>
      <c r="J3255" s="5">
        <f>MAX(0,H3255-FARMER_HRS)</f>
        <v>2489.4366285173064</v>
      </c>
      <c r="K3255" s="2">
        <f>I3255*FARMER_RATE+J3255*TEMP_WORKER_RATE</f>
        <v>68219.385911758785</v>
      </c>
      <c r="L3255" s="2">
        <f>A3255*PRICE_TOM+B3255*PRICE_CAR+C3255*PRICE_MES</f>
        <v>149980</v>
      </c>
      <c r="M3255" s="2">
        <f>A3255*FERT_BED_TOM+B3255*FERT_BED_CAR+C3255*FERT_BED_MES</f>
        <v>36080</v>
      </c>
      <c r="N3255" s="6">
        <f>IF(AND(D3255&lt;=TOTAL_BEDS,J3255&lt;=TEMP_WORKER_MAX*TEMP_WORKER_HRS),1,0)</f>
        <v>1</v>
      </c>
      <c r="O3255" s="2">
        <f>L3255-M3255-K3255-FIXED_COSTS</f>
        <v>25680.614088241215</v>
      </c>
      <c r="P3255" s="2">
        <f>IF(N3255=1,O3255,"")</f>
        <v>25680.614088241215</v>
      </c>
    </row>
    <row r="3256">
      <c r="A3256" s="6">
        <v>4</v>
      </c>
      <c r="B3256" s="6">
        <v>20</v>
      </c>
      <c r="C3256" s="6">
        <v>28</v>
      </c>
      <c r="D3256" s="6">
        <f>A3256+B3256+C3256</f>
        <v>52</v>
      </c>
      <c r="E3256" s="5">
        <f>IF(A3256=0,0,A3256*LABOR_HRS_WK_TOM*SEASON_WEEKS*(1+DIM_PCT_TOM)^A3256)</f>
        <v>527.07600000000014</v>
      </c>
      <c r="F3256" s="5">
        <f>IF(B3256=0,0,B3256*LABOR_HRS_WK_CAR*SEASON_WEEKS*(1+DIM_PCT_CAR)^B3256)</f>
        <v>983.16986417423652</v>
      </c>
      <c r="G3256" s="5">
        <f>IF(C3256=0,0,C3256*LABOR_HRS_WK_MES*SEASON_WEEKS*(1+DIM_PCT_MES)^C3256)</f>
        <v>1784.1503025602233</v>
      </c>
      <c r="H3256" s="5">
        <f>E3256+F3256+G3256</f>
        <v>3294.39616673446</v>
      </c>
      <c r="I3256" s="5">
        <f>MIN(H3256,FARMER_HRS)</f>
        <v>720</v>
      </c>
      <c r="J3256" s="5">
        <f>MAX(0,H3256-FARMER_HRS)</f>
        <v>2574.39616673446</v>
      </c>
      <c r="K3256" s="2">
        <f>I3256*FARMER_RATE+J3256*TEMP_WORKER_RATE</f>
        <v>69694.377894695484</v>
      </c>
      <c r="L3256" s="2">
        <f>A3256*PRICE_TOM+B3256*PRICE_CAR+C3256*PRICE_MES</f>
        <v>152680</v>
      </c>
      <c r="M3256" s="2">
        <f>A3256*FERT_BED_TOM+B3256*FERT_BED_CAR+C3256*FERT_BED_MES</f>
        <v>36960</v>
      </c>
      <c r="N3256" s="6">
        <f>IF(AND(D3256&lt;=TOTAL_BEDS,J3256&lt;=TEMP_WORKER_MAX*TEMP_WORKER_HRS),1,0)</f>
        <v>1</v>
      </c>
      <c r="O3256" s="2">
        <f>L3256-M3256-K3256-FIXED_COSTS</f>
        <v>26025.622105304516</v>
      </c>
      <c r="P3256" s="2">
        <f>IF(N3256=1,O3256,"")</f>
        <v>26025.622105304516</v>
      </c>
    </row>
    <row r="3257">
      <c r="A3257" s="6">
        <v>4</v>
      </c>
      <c r="B3257" s="6">
        <v>20</v>
      </c>
      <c r="C3257" s="6">
        <v>29</v>
      </c>
      <c r="D3257" s="6">
        <f>A3257+B3257+C3257</f>
        <v>53</v>
      </c>
      <c r="E3257" s="5">
        <f>IF(A3257=0,0,A3257*LABOR_HRS_WK_TOM*SEASON_WEEKS*(1+DIM_PCT_TOM)^A3257)</f>
        <v>527.07600000000014</v>
      </c>
      <c r="F3257" s="5">
        <f>IF(B3257=0,0,B3257*LABOR_HRS_WK_CAR*SEASON_WEEKS*(1+DIM_PCT_CAR)^B3257)</f>
        <v>983.16986417423652</v>
      </c>
      <c r="G3257" s="5">
        <f>IF(C3257=0,0,C3257*LABOR_HRS_WK_MES*SEASON_WEEKS*(1+DIM_PCT_MES)^C3257)</f>
        <v>1870.9683306758766</v>
      </c>
      <c r="H3257" s="5">
        <f>E3257+F3257+G3257</f>
        <v>3381.214194850113</v>
      </c>
      <c r="I3257" s="5">
        <f>MIN(H3257,FARMER_HRS)</f>
        <v>720</v>
      </c>
      <c r="J3257" s="5">
        <f>MAX(0,H3257-FARMER_HRS)</f>
        <v>2661.214194850113</v>
      </c>
      <c r="K3257" s="2">
        <f>I3257*FARMER_RATE+J3257*TEMP_WORKER_RATE</f>
        <v>71201.6353272589</v>
      </c>
      <c r="L3257" s="2">
        <f>A3257*PRICE_TOM+B3257*PRICE_CAR+C3257*PRICE_MES</f>
        <v>155380</v>
      </c>
      <c r="M3257" s="2">
        <f>A3257*FERT_BED_TOM+B3257*FERT_BED_CAR+C3257*FERT_BED_MES</f>
        <v>37840</v>
      </c>
      <c r="N3257" s="6">
        <f>IF(AND(D3257&lt;=TOTAL_BEDS,J3257&lt;=TEMP_WORKER_MAX*TEMP_WORKER_HRS),1,0)</f>
        <v>1</v>
      </c>
      <c r="O3257" s="2">
        <f>L3257-M3257-K3257-FIXED_COSTS</f>
        <v>26338.364672741096</v>
      </c>
      <c r="P3257" s="2">
        <f>IF(N3257=1,O3257,"")</f>
        <v>26338.364672741096</v>
      </c>
    </row>
    <row r="3258">
      <c r="A3258" s="6">
        <v>4</v>
      </c>
      <c r="B3258" s="6">
        <v>20</v>
      </c>
      <c r="C3258" s="6">
        <v>30</v>
      </c>
      <c r="D3258" s="6">
        <f>A3258+B3258+C3258</f>
        <v>54</v>
      </c>
      <c r="E3258" s="5">
        <f>IF(A3258=0,0,A3258*LABOR_HRS_WK_TOM*SEASON_WEEKS*(1+DIM_PCT_TOM)^A3258)</f>
        <v>527.07600000000014</v>
      </c>
      <c r="F3258" s="5">
        <f>IF(B3258=0,0,B3258*LABOR_HRS_WK_CAR*SEASON_WEEKS*(1+DIM_PCT_CAR)^B3258)</f>
        <v>983.16986417423652</v>
      </c>
      <c r="G3258" s="5">
        <f>IF(C3258=0,0,C3258*LABOR_HRS_WK_MES*SEASON_WEEKS*(1+DIM_PCT_MES)^C3258)</f>
        <v>1959.6780360096466</v>
      </c>
      <c r="H3258" s="5">
        <f>E3258+F3258+G3258</f>
        <v>3469.9239001838832</v>
      </c>
      <c r="I3258" s="5">
        <f>MIN(H3258,FARMER_HRS)</f>
        <v>720</v>
      </c>
      <c r="J3258" s="5">
        <f>MAX(0,H3258-FARMER_HRS)</f>
        <v>2749.9239001838832</v>
      </c>
      <c r="K3258" s="2">
        <f>I3258*FARMER_RATE+J3258*TEMP_WORKER_RATE</f>
        <v>72741.734378192414</v>
      </c>
      <c r="L3258" s="2">
        <f>A3258*PRICE_TOM+B3258*PRICE_CAR+C3258*PRICE_MES</f>
        <v>158080</v>
      </c>
      <c r="M3258" s="2">
        <f>A3258*FERT_BED_TOM+B3258*FERT_BED_CAR+C3258*FERT_BED_MES</f>
        <v>38720</v>
      </c>
      <c r="N3258" s="6">
        <f>IF(AND(D3258&lt;=TOTAL_BEDS,J3258&lt;=TEMP_WORKER_MAX*TEMP_WORKER_HRS),1,0)</f>
        <v>1</v>
      </c>
      <c r="O3258" s="2">
        <f>L3258-M3258-K3258-FIXED_COSTS</f>
        <v>26618.265621807586</v>
      </c>
      <c r="P3258" s="2">
        <f>IF(N3258=1,O3258,"")</f>
        <v>26618.265621807586</v>
      </c>
    </row>
    <row r="3259">
      <c r="A3259" s="6">
        <v>5</v>
      </c>
      <c r="B3259" s="6">
        <v>0</v>
      </c>
      <c r="C3259" s="6">
        <v>0</v>
      </c>
      <c r="D3259" s="6">
        <f>A3259+B3259+C3259</f>
        <v>5</v>
      </c>
      <c r="E3259" s="5">
        <f>IF(A3259=0,0,A3259*LABOR_HRS_WK_TOM*SEASON_WEEKS*(1+DIM_PCT_TOM)^A3259)</f>
        <v>724.72950000000026</v>
      </c>
      <c r="F3259" s="5">
        <f>IF(B3259=0,0,B3259*LABOR_HRS_WK_CAR*SEASON_WEEKS*(1+DIM_PCT_CAR)^B3259)</f>
        <v>0</v>
      </c>
      <c r="G3259" s="5">
        <f>IF(C3259=0,0,C3259*LABOR_HRS_WK_MES*SEASON_WEEKS*(1+DIM_PCT_MES)^C3259)</f>
        <v>0</v>
      </c>
      <c r="H3259" s="5">
        <f>E3259+F3259+G3259</f>
        <v>724.72950000000026</v>
      </c>
      <c r="I3259" s="5">
        <f>MIN(H3259,FARMER_HRS)</f>
        <v>720</v>
      </c>
      <c r="J3259" s="5">
        <f>MAX(0,H3259-FARMER_HRS)</f>
        <v>4.7295000000002574</v>
      </c>
      <c r="K3259" s="2">
        <f>I3259*FARMER_RATE+J3259*TEMP_WORKER_RATE</f>
        <v>25082.109375000004</v>
      </c>
      <c r="L3259" s="2">
        <f>A3259*PRICE_TOM+B3259*PRICE_CAR+C3259*PRICE_MES</f>
        <v>44000</v>
      </c>
      <c r="M3259" s="2">
        <f>A3259*FERT_BED_TOM+B3259*FERT_BED_CAR+C3259*FERT_BED_MES</f>
        <v>4400</v>
      </c>
      <c r="N3259" s="6">
        <f>IF(AND(D3259&lt;=TOTAL_BEDS,J3259&lt;=TEMP_WORKER_MAX*TEMP_WORKER_HRS),1,0)</f>
        <v>1</v>
      </c>
      <c r="O3259" s="2">
        <f>L3259-M3259-K3259-FIXED_COSTS</f>
        <v>-5482.1093750000036</v>
      </c>
      <c r="P3259" s="2">
        <f>IF(N3259=1,O3259,"")</f>
        <v>-5482.1093750000036</v>
      </c>
    </row>
    <row r="3260">
      <c r="A3260" s="6">
        <v>5</v>
      </c>
      <c r="B3260" s="6">
        <v>0</v>
      </c>
      <c r="C3260" s="6">
        <v>1</v>
      </c>
      <c r="D3260" s="6">
        <f>A3260+B3260+C3260</f>
        <v>6</v>
      </c>
      <c r="E3260" s="5">
        <f>IF(A3260=0,0,A3260*LABOR_HRS_WK_TOM*SEASON_WEEKS*(1+DIM_PCT_TOM)^A3260)</f>
        <v>724.72950000000026</v>
      </c>
      <c r="F3260" s="5">
        <f>IF(B3260=0,0,B3260*LABOR_HRS_WK_CAR*SEASON_WEEKS*(1+DIM_PCT_CAR)^B3260)</f>
        <v>0</v>
      </c>
      <c r="G3260" s="5">
        <f>IF(C3260=0,0,C3260*LABOR_HRS_WK_MES*SEASON_WEEKS*(1+DIM_PCT_MES)^C3260)</f>
        <v>45.5625</v>
      </c>
      <c r="H3260" s="5">
        <f>E3260+F3260+G3260</f>
        <v>770.29200000000026</v>
      </c>
      <c r="I3260" s="5">
        <f>MIN(H3260,FARMER_HRS)</f>
        <v>720</v>
      </c>
      <c r="J3260" s="5">
        <f>MAX(0,H3260-FARMER_HRS)</f>
        <v>50.292000000000257</v>
      </c>
      <c r="K3260" s="2">
        <f>I3260*FARMER_RATE+J3260*TEMP_WORKER_RATE</f>
        <v>25873.125000000004</v>
      </c>
      <c r="L3260" s="2">
        <f>A3260*PRICE_TOM+B3260*PRICE_CAR+C3260*PRICE_MES</f>
        <v>46700</v>
      </c>
      <c r="M3260" s="2">
        <f>A3260*FERT_BED_TOM+B3260*FERT_BED_CAR+C3260*FERT_BED_MES</f>
        <v>5280</v>
      </c>
      <c r="N3260" s="6">
        <f>IF(AND(D3260&lt;=TOTAL_BEDS,J3260&lt;=TEMP_WORKER_MAX*TEMP_WORKER_HRS),1,0)</f>
        <v>1</v>
      </c>
      <c r="O3260" s="2">
        <f>L3260-M3260-K3260-FIXED_COSTS</f>
        <v>-4453.1250000000036</v>
      </c>
      <c r="P3260" s="2">
        <f>IF(N3260=1,O3260,"")</f>
        <v>-4453.1250000000036</v>
      </c>
    </row>
    <row r="3261">
      <c r="A3261" s="6">
        <v>5</v>
      </c>
      <c r="B3261" s="6">
        <v>0</v>
      </c>
      <c r="C3261" s="6">
        <v>2</v>
      </c>
      <c r="D3261" s="6">
        <f>A3261+B3261+C3261</f>
        <v>7</v>
      </c>
      <c r="E3261" s="5">
        <f>IF(A3261=0,0,A3261*LABOR_HRS_WK_TOM*SEASON_WEEKS*(1+DIM_PCT_TOM)^A3261)</f>
        <v>724.72950000000026</v>
      </c>
      <c r="F3261" s="5">
        <f>IF(B3261=0,0,B3261*LABOR_HRS_WK_CAR*SEASON_WEEKS*(1+DIM_PCT_CAR)^B3261)</f>
        <v>0</v>
      </c>
      <c r="G3261" s="5">
        <f>IF(C3261=0,0,C3261*LABOR_HRS_WK_MES*SEASON_WEEKS*(1+DIM_PCT_MES)^C3261)</f>
        <v>92.2640625</v>
      </c>
      <c r="H3261" s="5">
        <f>E3261+F3261+G3261</f>
        <v>816.99356250000028</v>
      </c>
      <c r="I3261" s="5">
        <f>MIN(H3261,FARMER_HRS)</f>
        <v>720</v>
      </c>
      <c r="J3261" s="5">
        <f>MAX(0,H3261-FARMER_HRS)</f>
        <v>96.99356250000028</v>
      </c>
      <c r="K3261" s="2">
        <f>I3261*FARMER_RATE+J3261*TEMP_WORKER_RATE</f>
        <v>26683.916015625004</v>
      </c>
      <c r="L3261" s="2">
        <f>A3261*PRICE_TOM+B3261*PRICE_CAR+C3261*PRICE_MES</f>
        <v>49400</v>
      </c>
      <c r="M3261" s="2">
        <f>A3261*FERT_BED_TOM+B3261*FERT_BED_CAR+C3261*FERT_BED_MES</f>
        <v>6160</v>
      </c>
      <c r="N3261" s="6">
        <f>IF(AND(D3261&lt;=TOTAL_BEDS,J3261&lt;=TEMP_WORKER_MAX*TEMP_WORKER_HRS),1,0)</f>
        <v>1</v>
      </c>
      <c r="O3261" s="2">
        <f>L3261-M3261-K3261-FIXED_COSTS</f>
        <v>-3443.9160156250036</v>
      </c>
      <c r="P3261" s="2">
        <f>IF(N3261=1,O3261,"")</f>
        <v>-3443.9160156250036</v>
      </c>
    </row>
    <row r="3262">
      <c r="A3262" s="6">
        <v>5</v>
      </c>
      <c r="B3262" s="6">
        <v>0</v>
      </c>
      <c r="C3262" s="6">
        <v>3</v>
      </c>
      <c r="D3262" s="6">
        <f>A3262+B3262+C3262</f>
        <v>8</v>
      </c>
      <c r="E3262" s="5">
        <f>IF(A3262=0,0,A3262*LABOR_HRS_WK_TOM*SEASON_WEEKS*(1+DIM_PCT_TOM)^A3262)</f>
        <v>724.72950000000026</v>
      </c>
      <c r="F3262" s="5">
        <f>IF(B3262=0,0,B3262*LABOR_HRS_WK_CAR*SEASON_WEEKS*(1+DIM_PCT_CAR)^B3262)</f>
        <v>0</v>
      </c>
      <c r="G3262" s="5">
        <f>IF(C3262=0,0,C3262*LABOR_HRS_WK_MES*SEASON_WEEKS*(1+DIM_PCT_MES)^C3262)</f>
        <v>140.12604492187498</v>
      </c>
      <c r="H3262" s="5">
        <f>E3262+F3262+G3262</f>
        <v>864.85554492187521</v>
      </c>
      <c r="I3262" s="5">
        <f>MIN(H3262,FARMER_HRS)</f>
        <v>720</v>
      </c>
      <c r="J3262" s="5">
        <f>MAX(0,H3262-FARMER_HRS)</f>
        <v>144.85554492187521</v>
      </c>
      <c r="K3262" s="2">
        <f>I3262*FARMER_RATE+J3262*TEMP_WORKER_RATE</f>
        <v>27514.853210449222</v>
      </c>
      <c r="L3262" s="2">
        <f>A3262*PRICE_TOM+B3262*PRICE_CAR+C3262*PRICE_MES</f>
        <v>52100</v>
      </c>
      <c r="M3262" s="2">
        <f>A3262*FERT_BED_TOM+B3262*FERT_BED_CAR+C3262*FERT_BED_MES</f>
        <v>7040</v>
      </c>
      <c r="N3262" s="6">
        <f>IF(AND(D3262&lt;=TOTAL_BEDS,J3262&lt;=TEMP_WORKER_MAX*TEMP_WORKER_HRS),1,0)</f>
        <v>1</v>
      </c>
      <c r="O3262" s="2">
        <f>L3262-M3262-K3262-FIXED_COSTS</f>
        <v>-2454.8532104492224</v>
      </c>
      <c r="P3262" s="2">
        <f>IF(N3262=1,O3262,"")</f>
        <v>-2454.8532104492224</v>
      </c>
    </row>
    <row r="3263">
      <c r="A3263" s="6">
        <v>5</v>
      </c>
      <c r="B3263" s="6">
        <v>0</v>
      </c>
      <c r="C3263" s="6">
        <v>4</v>
      </c>
      <c r="D3263" s="6">
        <f>A3263+B3263+C3263</f>
        <v>9</v>
      </c>
      <c r="E3263" s="5">
        <f>IF(A3263=0,0,A3263*LABOR_HRS_WK_TOM*SEASON_WEEKS*(1+DIM_PCT_TOM)^A3263)</f>
        <v>724.72950000000026</v>
      </c>
      <c r="F3263" s="5">
        <f>IF(B3263=0,0,B3263*LABOR_HRS_WK_CAR*SEASON_WEEKS*(1+DIM_PCT_CAR)^B3263)</f>
        <v>0</v>
      </c>
      <c r="G3263" s="5">
        <f>IF(C3263=0,0,C3263*LABOR_HRS_WK_MES*SEASON_WEEKS*(1+DIM_PCT_MES)^C3263)</f>
        <v>189.17016064453119</v>
      </c>
      <c r="H3263" s="5">
        <f>E3263+F3263+G3263</f>
        <v>913.89966064453142</v>
      </c>
      <c r="I3263" s="5">
        <f>MIN(H3263,FARMER_HRS)</f>
        <v>720</v>
      </c>
      <c r="J3263" s="5">
        <f>MAX(0,H3263-FARMER_HRS)</f>
        <v>193.89966064453142</v>
      </c>
      <c r="K3263" s="2">
        <f>I3263*FARMER_RATE+J3263*TEMP_WORKER_RATE</f>
        <v>28366.313552856449</v>
      </c>
      <c r="L3263" s="2">
        <f>A3263*PRICE_TOM+B3263*PRICE_CAR+C3263*PRICE_MES</f>
        <v>54800</v>
      </c>
      <c r="M3263" s="2">
        <f>A3263*FERT_BED_TOM+B3263*FERT_BED_CAR+C3263*FERT_BED_MES</f>
        <v>7920</v>
      </c>
      <c r="N3263" s="6">
        <f>IF(AND(D3263&lt;=TOTAL_BEDS,J3263&lt;=TEMP_WORKER_MAX*TEMP_WORKER_HRS),1,0)</f>
        <v>1</v>
      </c>
      <c r="O3263" s="2">
        <f>L3263-M3263-K3263-FIXED_COSTS</f>
        <v>-1486.313552856449</v>
      </c>
      <c r="P3263" s="2">
        <f>IF(N3263=1,O3263,"")</f>
        <v>-1486.313552856449</v>
      </c>
    </row>
    <row r="3264">
      <c r="A3264" s="6">
        <v>5</v>
      </c>
      <c r="B3264" s="6">
        <v>0</v>
      </c>
      <c r="C3264" s="6">
        <v>5</v>
      </c>
      <c r="D3264" s="6">
        <f>A3264+B3264+C3264</f>
        <v>10</v>
      </c>
      <c r="E3264" s="5">
        <f>IF(A3264=0,0,A3264*LABOR_HRS_WK_TOM*SEASON_WEEKS*(1+DIM_PCT_TOM)^A3264)</f>
        <v>724.72950000000026</v>
      </c>
      <c r="F3264" s="5">
        <f>IF(B3264=0,0,B3264*LABOR_HRS_WK_CAR*SEASON_WEEKS*(1+DIM_PCT_CAR)^B3264)</f>
        <v>0</v>
      </c>
      <c r="G3264" s="5">
        <f>IF(C3264=0,0,C3264*LABOR_HRS_WK_MES*SEASON_WEEKS*(1+DIM_PCT_MES)^C3264)</f>
        <v>239.41848456573481</v>
      </c>
      <c r="H3264" s="5">
        <f>E3264+F3264+G3264</f>
        <v>964.1479845657351</v>
      </c>
      <c r="I3264" s="5">
        <f>MIN(H3264,FARMER_HRS)</f>
        <v>720</v>
      </c>
      <c r="J3264" s="5">
        <f>MAX(0,H3264-FARMER_HRS)</f>
        <v>244.1479845657351</v>
      </c>
      <c r="K3264" s="2">
        <f>I3264*FARMER_RATE+J3264*TEMP_WORKER_RATE</f>
        <v>29238.680287599567</v>
      </c>
      <c r="L3264" s="2">
        <f>A3264*PRICE_TOM+B3264*PRICE_CAR+C3264*PRICE_MES</f>
        <v>57500</v>
      </c>
      <c r="M3264" s="2">
        <f>A3264*FERT_BED_TOM+B3264*FERT_BED_CAR+C3264*FERT_BED_MES</f>
        <v>8800</v>
      </c>
      <c r="N3264" s="6">
        <f>IF(AND(D3264&lt;=TOTAL_BEDS,J3264&lt;=TEMP_WORKER_MAX*TEMP_WORKER_HRS),1,0)</f>
        <v>1</v>
      </c>
      <c r="O3264" s="2">
        <f>L3264-M3264-K3264-FIXED_COSTS</f>
        <v>-538.68028759956724</v>
      </c>
      <c r="P3264" s="2">
        <f>IF(N3264=1,O3264,"")</f>
        <v>-538.68028759956724</v>
      </c>
    </row>
    <row r="3265">
      <c r="A3265" s="6">
        <v>5</v>
      </c>
      <c r="B3265" s="6">
        <v>0</v>
      </c>
      <c r="C3265" s="6">
        <v>6</v>
      </c>
      <c r="D3265" s="6">
        <f>A3265+B3265+C3265</f>
        <v>11</v>
      </c>
      <c r="E3265" s="5">
        <f>IF(A3265=0,0,A3265*LABOR_HRS_WK_TOM*SEASON_WEEKS*(1+DIM_PCT_TOM)^A3265)</f>
        <v>724.72950000000026</v>
      </c>
      <c r="F3265" s="5">
        <f>IF(B3265=0,0,B3265*LABOR_HRS_WK_CAR*SEASON_WEEKS*(1+DIM_PCT_CAR)^B3265)</f>
        <v>0</v>
      </c>
      <c r="G3265" s="5">
        <f>IF(C3265=0,0,C3265*LABOR_HRS_WK_MES*SEASON_WEEKS*(1+DIM_PCT_MES)^C3265)</f>
        <v>290.89345874736773</v>
      </c>
      <c r="H3265" s="5">
        <f>E3265+F3265+G3265</f>
        <v>1015.622958747368</v>
      </c>
      <c r="I3265" s="5">
        <f>MIN(H3265,FARMER_HRS)</f>
        <v>720</v>
      </c>
      <c r="J3265" s="5">
        <f>MAX(0,H3265-FARMER_HRS)</f>
        <v>295.622958747368</v>
      </c>
      <c r="K3265" s="2">
        <f>I3265*FARMER_RATE+J3265*TEMP_WORKER_RATE</f>
        <v>30132.343033808473</v>
      </c>
      <c r="L3265" s="2">
        <f>A3265*PRICE_TOM+B3265*PRICE_CAR+C3265*PRICE_MES</f>
        <v>60200</v>
      </c>
      <c r="M3265" s="2">
        <f>A3265*FERT_BED_TOM+B3265*FERT_BED_CAR+C3265*FERT_BED_MES</f>
        <v>9680</v>
      </c>
      <c r="N3265" s="6">
        <f>IF(AND(D3265&lt;=TOTAL_BEDS,J3265&lt;=TEMP_WORKER_MAX*TEMP_WORKER_HRS),1,0)</f>
        <v>1</v>
      </c>
      <c r="O3265" s="2">
        <f>L3265-M3265-K3265-FIXED_COSTS</f>
        <v>387.65696619152732</v>
      </c>
      <c r="P3265" s="2">
        <f>IF(N3265=1,O3265,"")</f>
        <v>387.65696619152732</v>
      </c>
    </row>
    <row r="3266">
      <c r="A3266" s="6">
        <v>5</v>
      </c>
      <c r="B3266" s="6">
        <v>0</v>
      </c>
      <c r="C3266" s="6">
        <v>7</v>
      </c>
      <c r="D3266" s="6">
        <f>A3266+B3266+C3266</f>
        <v>12</v>
      </c>
      <c r="E3266" s="5">
        <f>IF(A3266=0,0,A3266*LABOR_HRS_WK_TOM*SEASON_WEEKS*(1+DIM_PCT_TOM)^A3266)</f>
        <v>724.72950000000026</v>
      </c>
      <c r="F3266" s="5">
        <f>IF(B3266=0,0,B3266*LABOR_HRS_WK_CAR*SEASON_WEEKS*(1+DIM_PCT_CAR)^B3266)</f>
        <v>0</v>
      </c>
      <c r="G3266" s="5">
        <f>IF(C3266=0,0,C3266*LABOR_HRS_WK_MES*SEASON_WEEKS*(1+DIM_PCT_MES)^C3266)</f>
        <v>343.61789814532818</v>
      </c>
      <c r="H3266" s="5">
        <f>E3266+F3266+G3266</f>
        <v>1068.3473981453285</v>
      </c>
      <c r="I3266" s="5">
        <f>MIN(H3266,FARMER_HRS)</f>
        <v>720</v>
      </c>
      <c r="J3266" s="5">
        <f>MAX(0,H3266-FARMER_HRS)</f>
        <v>348.3473981453285</v>
      </c>
      <c r="K3266" s="2">
        <f>I3266*FARMER_RATE+J3266*TEMP_WORKER_RATE</f>
        <v>31047.69788446751</v>
      </c>
      <c r="L3266" s="2">
        <f>A3266*PRICE_TOM+B3266*PRICE_CAR+C3266*PRICE_MES</f>
        <v>62900</v>
      </c>
      <c r="M3266" s="2">
        <f>A3266*FERT_BED_TOM+B3266*FERT_BED_CAR+C3266*FERT_BED_MES</f>
        <v>10560</v>
      </c>
      <c r="N3266" s="6">
        <f>IF(AND(D3266&lt;=TOTAL_BEDS,J3266&lt;=TEMP_WORKER_MAX*TEMP_WORKER_HRS),1,0)</f>
        <v>1</v>
      </c>
      <c r="O3266" s="2">
        <f>L3266-M3266-K3266-FIXED_COSTS</f>
        <v>1292.3021155324896</v>
      </c>
      <c r="P3266" s="2">
        <f>IF(N3266=1,O3266,"")</f>
        <v>1292.3021155324896</v>
      </c>
    </row>
    <row r="3267">
      <c r="A3267" s="6">
        <v>5</v>
      </c>
      <c r="B3267" s="6">
        <v>0</v>
      </c>
      <c r="C3267" s="6">
        <v>8</v>
      </c>
      <c r="D3267" s="6">
        <f>A3267+B3267+C3267</f>
        <v>13</v>
      </c>
      <c r="E3267" s="5">
        <f>IF(A3267=0,0,A3267*LABOR_HRS_WK_TOM*SEASON_WEEKS*(1+DIM_PCT_TOM)^A3267)</f>
        <v>724.72950000000026</v>
      </c>
      <c r="F3267" s="5">
        <f>IF(B3267=0,0,B3267*LABOR_HRS_WK_CAR*SEASON_WEEKS*(1+DIM_PCT_CAR)^B3267)</f>
        <v>0</v>
      </c>
      <c r="G3267" s="5">
        <f>IF(C3267=0,0,C3267*LABOR_HRS_WK_MES*SEASON_WEEKS*(1+DIM_PCT_MES)^C3267)</f>
        <v>397.61499642530833</v>
      </c>
      <c r="H3267" s="5">
        <f>E3267+F3267+G3267</f>
        <v>1122.3444964253085</v>
      </c>
      <c r="I3267" s="5">
        <f>MIN(H3267,FARMER_HRS)</f>
        <v>720</v>
      </c>
      <c r="J3267" s="5">
        <f>MAX(0,H3267-FARMER_HRS)</f>
        <v>402.34449642530853</v>
      </c>
      <c r="K3267" s="2">
        <f>I3267*FARMER_RATE+J3267*TEMP_WORKER_RATE</f>
        <v>31985.14750738383</v>
      </c>
      <c r="L3267" s="2">
        <f>A3267*PRICE_TOM+B3267*PRICE_CAR+C3267*PRICE_MES</f>
        <v>65600</v>
      </c>
      <c r="M3267" s="2">
        <f>A3267*FERT_BED_TOM+B3267*FERT_BED_CAR+C3267*FERT_BED_MES</f>
        <v>11440</v>
      </c>
      <c r="N3267" s="6">
        <f>IF(AND(D3267&lt;=TOTAL_BEDS,J3267&lt;=TEMP_WORKER_MAX*TEMP_WORKER_HRS),1,0)</f>
        <v>1</v>
      </c>
      <c r="O3267" s="2">
        <f>L3267-M3267-K3267-FIXED_COSTS</f>
        <v>2174.85249261617</v>
      </c>
      <c r="P3267" s="2">
        <f>IF(N3267=1,O3267,"")</f>
        <v>2174.85249261617</v>
      </c>
    </row>
    <row r="3268">
      <c r="A3268" s="6">
        <v>5</v>
      </c>
      <c r="B3268" s="6">
        <v>0</v>
      </c>
      <c r="C3268" s="6">
        <v>9</v>
      </c>
      <c r="D3268" s="6">
        <f>A3268+B3268+C3268</f>
        <v>14</v>
      </c>
      <c r="E3268" s="5">
        <f>IF(A3268=0,0,A3268*LABOR_HRS_WK_TOM*SEASON_WEEKS*(1+DIM_PCT_TOM)^A3268)</f>
        <v>724.72950000000026</v>
      </c>
      <c r="F3268" s="5">
        <f>IF(B3268=0,0,B3268*LABOR_HRS_WK_CAR*SEASON_WEEKS*(1+DIM_PCT_CAR)^B3268)</f>
        <v>0</v>
      </c>
      <c r="G3268" s="5">
        <f>IF(C3268=0,0,C3268*LABOR_HRS_WK_MES*SEASON_WEEKS*(1+DIM_PCT_MES)^C3268)</f>
        <v>452.90833186570273</v>
      </c>
      <c r="H3268" s="5">
        <f>E3268+F3268+G3268</f>
        <v>1177.637831865703</v>
      </c>
      <c r="I3268" s="5">
        <f>MIN(H3268,FARMER_HRS)</f>
        <v>720</v>
      </c>
      <c r="J3268" s="5">
        <f>MAX(0,H3268-FARMER_HRS)</f>
        <v>457.637831865703</v>
      </c>
      <c r="K3268" s="2">
        <f>I3268*FARMER_RATE+J3268*TEMP_WORKER_RATE</f>
        <v>32945.101247668455</v>
      </c>
      <c r="L3268" s="2">
        <f>A3268*PRICE_TOM+B3268*PRICE_CAR+C3268*PRICE_MES</f>
        <v>68300</v>
      </c>
      <c r="M3268" s="2">
        <f>A3268*FERT_BED_TOM+B3268*FERT_BED_CAR+C3268*FERT_BED_MES</f>
        <v>12320</v>
      </c>
      <c r="N3268" s="6">
        <f>IF(AND(D3268&lt;=TOTAL_BEDS,J3268&lt;=TEMP_WORKER_MAX*TEMP_WORKER_HRS),1,0)</f>
        <v>1</v>
      </c>
      <c r="O3268" s="2">
        <f>L3268-M3268-K3268-FIXED_COSTS</f>
        <v>3034.8987523315445</v>
      </c>
      <c r="P3268" s="2">
        <f>IF(N3268=1,O3268,"")</f>
        <v>3034.8987523315445</v>
      </c>
    </row>
    <row r="3269">
      <c r="A3269" s="6">
        <v>5</v>
      </c>
      <c r="B3269" s="6">
        <v>0</v>
      </c>
      <c r="C3269" s="6">
        <v>10</v>
      </c>
      <c r="D3269" s="6">
        <f>A3269+B3269+C3269</f>
        <v>15</v>
      </c>
      <c r="E3269" s="5">
        <f>IF(A3269=0,0,A3269*LABOR_HRS_WK_TOM*SEASON_WEEKS*(1+DIM_PCT_TOM)^A3269)</f>
        <v>724.72950000000026</v>
      </c>
      <c r="F3269" s="5">
        <f>IF(B3269=0,0,B3269*LABOR_HRS_WK_CAR*SEASON_WEEKS*(1+DIM_PCT_CAR)^B3269)</f>
        <v>0</v>
      </c>
      <c r="G3269" s="5">
        <f>IF(C3269=0,0,C3269*LABOR_HRS_WK_MES*SEASON_WEEKS*(1+DIM_PCT_MES)^C3269)</f>
        <v>509.52187334891551</v>
      </c>
      <c r="H3269" s="5">
        <f>E3269+F3269+G3269</f>
        <v>1234.2513733489159</v>
      </c>
      <c r="I3269" s="5">
        <f>MIN(H3269,FARMER_HRS)</f>
        <v>720</v>
      </c>
      <c r="J3269" s="5">
        <f>MAX(0,H3269-FARMER_HRS)</f>
        <v>514.25137334891588</v>
      </c>
      <c r="K3269" s="2">
        <f>I3269*FARMER_RATE+J3269*TEMP_WORKER_RATE</f>
        <v>33927.975231752011</v>
      </c>
      <c r="L3269" s="2">
        <f>A3269*PRICE_TOM+B3269*PRICE_CAR+C3269*PRICE_MES</f>
        <v>71000</v>
      </c>
      <c r="M3269" s="2">
        <f>A3269*FERT_BED_TOM+B3269*FERT_BED_CAR+C3269*FERT_BED_MES</f>
        <v>13200</v>
      </c>
      <c r="N3269" s="6">
        <f>IF(AND(D3269&lt;=TOTAL_BEDS,J3269&lt;=TEMP_WORKER_MAX*TEMP_WORKER_HRS),1,0)</f>
        <v>1</v>
      </c>
      <c r="O3269" s="2">
        <f>L3269-M3269-K3269-FIXED_COSTS</f>
        <v>3872.0247682479894</v>
      </c>
      <c r="P3269" s="2">
        <f>IF(N3269=1,O3269,"")</f>
        <v>3872.0247682479894</v>
      </c>
    </row>
    <row r="3270">
      <c r="A3270" s="6">
        <v>5</v>
      </c>
      <c r="B3270" s="6">
        <v>0</v>
      </c>
      <c r="C3270" s="6">
        <v>11</v>
      </c>
      <c r="D3270" s="6">
        <f>A3270+B3270+C3270</f>
        <v>16</v>
      </c>
      <c r="E3270" s="5">
        <f>IF(A3270=0,0,A3270*LABOR_HRS_WK_TOM*SEASON_WEEKS*(1+DIM_PCT_TOM)^A3270)</f>
        <v>724.72950000000026</v>
      </c>
      <c r="F3270" s="5">
        <f>IF(B3270=0,0,B3270*LABOR_HRS_WK_CAR*SEASON_WEEKS*(1+DIM_PCT_CAR)^B3270)</f>
        <v>0</v>
      </c>
      <c r="G3270" s="5">
        <f>IF(C3270=0,0,C3270*LABOR_HRS_WK_MES*SEASON_WEEKS*(1+DIM_PCT_MES)^C3270)</f>
        <v>567.47998644235463</v>
      </c>
      <c r="H3270" s="5">
        <f>E3270+F3270+G3270</f>
        <v>1292.2094864423548</v>
      </c>
      <c r="I3270" s="5">
        <f>MIN(H3270,FARMER_HRS)</f>
        <v>720</v>
      </c>
      <c r="J3270" s="5">
        <f>MAX(0,H3270-FARMER_HRS)</f>
        <v>572.20948644235477</v>
      </c>
      <c r="K3270" s="2">
        <f>I3270*FARMER_RATE+J3270*TEMP_WORKER_RATE</f>
        <v>34934.192472957548</v>
      </c>
      <c r="L3270" s="2">
        <f>A3270*PRICE_TOM+B3270*PRICE_CAR+C3270*PRICE_MES</f>
        <v>73700</v>
      </c>
      <c r="M3270" s="2">
        <f>A3270*FERT_BED_TOM+B3270*FERT_BED_CAR+C3270*FERT_BED_MES</f>
        <v>14080</v>
      </c>
      <c r="N3270" s="6">
        <f>IF(AND(D3270&lt;=TOTAL_BEDS,J3270&lt;=TEMP_WORKER_MAX*TEMP_WORKER_HRS),1,0)</f>
        <v>1</v>
      </c>
      <c r="O3270" s="2">
        <f>L3270-M3270-K3270-FIXED_COSTS</f>
        <v>4685.8075270424524</v>
      </c>
      <c r="P3270" s="2">
        <f>IF(N3270=1,O3270,"")</f>
        <v>4685.8075270424524</v>
      </c>
    </row>
    <row r="3271">
      <c r="A3271" s="6">
        <v>5</v>
      </c>
      <c r="B3271" s="6">
        <v>0</v>
      </c>
      <c r="C3271" s="6">
        <v>12</v>
      </c>
      <c r="D3271" s="6">
        <f>A3271+B3271+C3271</f>
        <v>17</v>
      </c>
      <c r="E3271" s="5">
        <f>IF(A3271=0,0,A3271*LABOR_HRS_WK_TOM*SEASON_WEEKS*(1+DIM_PCT_TOM)^A3271)</f>
        <v>724.72950000000026</v>
      </c>
      <c r="F3271" s="5">
        <f>IF(B3271=0,0,B3271*LABOR_HRS_WK_CAR*SEASON_WEEKS*(1+DIM_PCT_CAR)^B3271)</f>
        <v>0</v>
      </c>
      <c r="G3271" s="5">
        <f>IF(C3271=0,0,C3271*LABOR_HRS_WK_MES*SEASON_WEEKS*(1+DIM_PCT_MES)^C3271)</f>
        <v>626.807439570419</v>
      </c>
      <c r="H3271" s="5">
        <f>E3271+F3271+G3271</f>
        <v>1351.5369395704192</v>
      </c>
      <c r="I3271" s="5">
        <f>MIN(H3271,FARMER_HRS)</f>
        <v>720</v>
      </c>
      <c r="J3271" s="5">
        <f>MAX(0,H3271-FARMER_HRS)</f>
        <v>631.53693957041924</v>
      </c>
      <c r="K3271" s="2">
        <f>I3271*FARMER_RATE+J3271*TEMP_WORKER_RATE</f>
        <v>35964.182978653109</v>
      </c>
      <c r="L3271" s="2">
        <f>A3271*PRICE_TOM+B3271*PRICE_CAR+C3271*PRICE_MES</f>
        <v>76400</v>
      </c>
      <c r="M3271" s="2">
        <f>A3271*FERT_BED_TOM+B3271*FERT_BED_CAR+C3271*FERT_BED_MES</f>
        <v>14960</v>
      </c>
      <c r="N3271" s="6">
        <f>IF(AND(D3271&lt;=TOTAL_BEDS,J3271&lt;=TEMP_WORKER_MAX*TEMP_WORKER_HRS),1,0)</f>
        <v>1</v>
      </c>
      <c r="O3271" s="2">
        <f>L3271-M3271-K3271-FIXED_COSTS</f>
        <v>5475.8170213468911</v>
      </c>
      <c r="P3271" s="2">
        <f>IF(N3271=1,O3271,"")</f>
        <v>5475.8170213468911</v>
      </c>
    </row>
    <row r="3272">
      <c r="A3272" s="6">
        <v>5</v>
      </c>
      <c r="B3272" s="6">
        <v>0</v>
      </c>
      <c r="C3272" s="6">
        <v>13</v>
      </c>
      <c r="D3272" s="6">
        <f>A3272+B3272+C3272</f>
        <v>18</v>
      </c>
      <c r="E3272" s="5">
        <f>IF(A3272=0,0,A3272*LABOR_HRS_WK_TOM*SEASON_WEEKS*(1+DIM_PCT_TOM)^A3272)</f>
        <v>724.72950000000026</v>
      </c>
      <c r="F3272" s="5">
        <f>IF(B3272=0,0,B3272*LABOR_HRS_WK_CAR*SEASON_WEEKS*(1+DIM_PCT_CAR)^B3272)</f>
        <v>0</v>
      </c>
      <c r="G3272" s="5">
        <f>IF(C3272=0,0,C3272*LABOR_HRS_WK_MES*SEASON_WEEKS*(1+DIM_PCT_MES)^C3272)</f>
        <v>687.52941027880331</v>
      </c>
      <c r="H3272" s="5">
        <f>E3272+F3272+G3272</f>
        <v>1412.2589102788036</v>
      </c>
      <c r="I3272" s="5">
        <f>MIN(H3272,FARMER_HRS)</f>
        <v>720</v>
      </c>
      <c r="J3272" s="5">
        <f>MAX(0,H3272-FARMER_HRS)</f>
        <v>692.25891027880357</v>
      </c>
      <c r="K3272" s="2">
        <f>I3272*FARMER_RATE+J3272*TEMP_WORKER_RATE</f>
        <v>37018.383859007008</v>
      </c>
      <c r="L3272" s="2">
        <f>A3272*PRICE_TOM+B3272*PRICE_CAR+C3272*PRICE_MES</f>
        <v>79100</v>
      </c>
      <c r="M3272" s="2">
        <f>A3272*FERT_BED_TOM+B3272*FERT_BED_CAR+C3272*FERT_BED_MES</f>
        <v>15840</v>
      </c>
      <c r="N3272" s="6">
        <f>IF(AND(D3272&lt;=TOTAL_BEDS,J3272&lt;=TEMP_WORKER_MAX*TEMP_WORKER_HRS),1,0)</f>
        <v>1</v>
      </c>
      <c r="O3272" s="2">
        <f>L3272-M3272-K3272-FIXED_COSTS</f>
        <v>6241.6161409929919</v>
      </c>
      <c r="P3272" s="2">
        <f>IF(N3272=1,O3272,"")</f>
        <v>6241.6161409929919</v>
      </c>
    </row>
    <row r="3273">
      <c r="A3273" s="6">
        <v>5</v>
      </c>
      <c r="B3273" s="6">
        <v>0</v>
      </c>
      <c r="C3273" s="6">
        <v>14</v>
      </c>
      <c r="D3273" s="6">
        <f>A3273+B3273+C3273</f>
        <v>19</v>
      </c>
      <c r="E3273" s="5">
        <f>IF(A3273=0,0,A3273*LABOR_HRS_WK_TOM*SEASON_WEEKS*(1+DIM_PCT_TOM)^A3273)</f>
        <v>724.72950000000026</v>
      </c>
      <c r="F3273" s="5">
        <f>IF(B3273=0,0,B3273*LABOR_HRS_WK_CAR*SEASON_WEEKS*(1+DIM_PCT_CAR)^B3273)</f>
        <v>0</v>
      </c>
      <c r="G3273" s="5">
        <f>IF(C3273=0,0,C3273*LABOR_HRS_WK_MES*SEASON_WEEKS*(1+DIM_PCT_MES)^C3273)</f>
        <v>749.67149159246435</v>
      </c>
      <c r="H3273" s="5">
        <f>E3273+F3273+G3273</f>
        <v>1474.4009915924646</v>
      </c>
      <c r="I3273" s="5">
        <f>MIN(H3273,FARMER_HRS)</f>
        <v>720</v>
      </c>
      <c r="J3273" s="5">
        <f>MAX(0,H3273-FARMER_HRS)</f>
        <v>754.40099159246461</v>
      </c>
      <c r="K3273" s="2">
        <f>I3273*FARMER_RATE+J3273*TEMP_WORKER_RATE</f>
        <v>38097.239437369179</v>
      </c>
      <c r="L3273" s="2">
        <f>A3273*PRICE_TOM+B3273*PRICE_CAR+C3273*PRICE_MES</f>
        <v>81800</v>
      </c>
      <c r="M3273" s="2">
        <f>A3273*FERT_BED_TOM+B3273*FERT_BED_CAR+C3273*FERT_BED_MES</f>
        <v>16720</v>
      </c>
      <c r="N3273" s="6">
        <f>IF(AND(D3273&lt;=TOTAL_BEDS,J3273&lt;=TEMP_WORKER_MAX*TEMP_WORKER_HRS),1,0)</f>
        <v>1</v>
      </c>
      <c r="O3273" s="2">
        <f>L3273-M3273-K3273-FIXED_COSTS</f>
        <v>6982.7605626308214</v>
      </c>
      <c r="P3273" s="2">
        <f>IF(N3273=1,O3273,"")</f>
        <v>6982.7605626308214</v>
      </c>
    </row>
    <row r="3274">
      <c r="A3274" s="6">
        <v>5</v>
      </c>
      <c r="B3274" s="6">
        <v>0</v>
      </c>
      <c r="C3274" s="6">
        <v>15</v>
      </c>
      <c r="D3274" s="6">
        <f>A3274+B3274+C3274</f>
        <v>20</v>
      </c>
      <c r="E3274" s="5">
        <f>IF(A3274=0,0,A3274*LABOR_HRS_WK_TOM*SEASON_WEEKS*(1+DIM_PCT_TOM)^A3274)</f>
        <v>724.72950000000026</v>
      </c>
      <c r="F3274" s="5">
        <f>IF(B3274=0,0,B3274*LABOR_HRS_WK_CAR*SEASON_WEEKS*(1+DIM_PCT_CAR)^B3274)</f>
        <v>0</v>
      </c>
      <c r="G3274" s="5">
        <f>IF(C3274=0,0,C3274*LABOR_HRS_WK_MES*SEASON_WEEKS*(1+DIM_PCT_MES)^C3274)</f>
        <v>813.25969846861074</v>
      </c>
      <c r="H3274" s="5">
        <f>E3274+F3274+G3274</f>
        <v>1537.989198468611</v>
      </c>
      <c r="I3274" s="5">
        <f>MIN(H3274,FARMER_HRS)</f>
        <v>720</v>
      </c>
      <c r="J3274" s="5">
        <f>MAX(0,H3274-FARMER_HRS)</f>
        <v>817.989198468611</v>
      </c>
      <c r="K3274" s="2">
        <f>I3274*FARMER_RATE+J3274*TEMP_WORKER_RATE</f>
        <v>39201.201362302272</v>
      </c>
      <c r="L3274" s="2">
        <f>A3274*PRICE_TOM+B3274*PRICE_CAR+C3274*PRICE_MES</f>
        <v>84500</v>
      </c>
      <c r="M3274" s="2">
        <f>A3274*FERT_BED_TOM+B3274*FERT_BED_CAR+C3274*FERT_BED_MES</f>
        <v>17600</v>
      </c>
      <c r="N3274" s="6">
        <f>IF(AND(D3274&lt;=TOTAL_BEDS,J3274&lt;=TEMP_WORKER_MAX*TEMP_WORKER_HRS),1,0)</f>
        <v>1</v>
      </c>
      <c r="O3274" s="2">
        <f>L3274-M3274-K3274-FIXED_COSTS</f>
        <v>7698.7986376977278</v>
      </c>
      <c r="P3274" s="2">
        <f>IF(N3274=1,O3274,"")</f>
        <v>7698.7986376977278</v>
      </c>
    </row>
    <row r="3275">
      <c r="A3275" s="6">
        <v>5</v>
      </c>
      <c r="B3275" s="6">
        <v>0</v>
      </c>
      <c r="C3275" s="6">
        <v>16</v>
      </c>
      <c r="D3275" s="6">
        <f>A3275+B3275+C3275</f>
        <v>21</v>
      </c>
      <c r="E3275" s="5">
        <f>IF(A3275=0,0,A3275*LABOR_HRS_WK_TOM*SEASON_WEEKS*(1+DIM_PCT_TOM)^A3275)</f>
        <v>724.72950000000026</v>
      </c>
      <c r="F3275" s="5">
        <f>IF(B3275=0,0,B3275*LABOR_HRS_WK_CAR*SEASON_WEEKS*(1+DIM_PCT_CAR)^B3275)</f>
        <v>0</v>
      </c>
      <c r="G3275" s="5">
        <f>IF(C3275=0,0,C3275*LABOR_HRS_WK_MES*SEASON_WEEKS*(1+DIM_PCT_MES)^C3275)</f>
        <v>878.32047434609967</v>
      </c>
      <c r="H3275" s="5">
        <f>E3275+F3275+G3275</f>
        <v>1603.0499743461</v>
      </c>
      <c r="I3275" s="5">
        <f>MIN(H3275,FARMER_HRS)</f>
        <v>720</v>
      </c>
      <c r="J3275" s="5">
        <f>MAX(0,H3275-FARMER_HRS)</f>
        <v>883.0499743461</v>
      </c>
      <c r="K3275" s="2">
        <f>I3275*FARMER_RATE+J3275*TEMP_WORKER_RATE</f>
        <v>40330.728721286461</v>
      </c>
      <c r="L3275" s="2">
        <f>A3275*PRICE_TOM+B3275*PRICE_CAR+C3275*PRICE_MES</f>
        <v>87200</v>
      </c>
      <c r="M3275" s="2">
        <f>A3275*FERT_BED_TOM+B3275*FERT_BED_CAR+C3275*FERT_BED_MES</f>
        <v>18480</v>
      </c>
      <c r="N3275" s="6">
        <f>IF(AND(D3275&lt;=TOTAL_BEDS,J3275&lt;=TEMP_WORKER_MAX*TEMP_WORKER_HRS),1,0)</f>
        <v>1</v>
      </c>
      <c r="O3275" s="2">
        <f>L3275-M3275-K3275-FIXED_COSTS</f>
        <v>8389.2712787135388</v>
      </c>
      <c r="P3275" s="2">
        <f>IF(N3275=1,O3275,"")</f>
        <v>8389.2712787135388</v>
      </c>
    </row>
    <row r="3276">
      <c r="A3276" s="6">
        <v>5</v>
      </c>
      <c r="B3276" s="6">
        <v>0</v>
      </c>
      <c r="C3276" s="6">
        <v>17</v>
      </c>
      <c r="D3276" s="6">
        <f>A3276+B3276+C3276</f>
        <v>22</v>
      </c>
      <c r="E3276" s="5">
        <f>IF(A3276=0,0,A3276*LABOR_HRS_WK_TOM*SEASON_WEEKS*(1+DIM_PCT_TOM)^A3276)</f>
        <v>724.72950000000026</v>
      </c>
      <c r="F3276" s="5">
        <f>IF(B3276=0,0,B3276*LABOR_HRS_WK_CAR*SEASON_WEEKS*(1+DIM_PCT_CAR)^B3276)</f>
        <v>0</v>
      </c>
      <c r="G3276" s="5">
        <f>IF(C3276=0,0,C3276*LABOR_HRS_WK_MES*SEASON_WEEKS*(1+DIM_PCT_MES)^C3276)</f>
        <v>944.88069779263992</v>
      </c>
      <c r="H3276" s="5">
        <f>E3276+F3276+G3276</f>
        <v>1669.61019779264</v>
      </c>
      <c r="I3276" s="5">
        <f>MIN(H3276,FARMER_HRS)</f>
        <v>720</v>
      </c>
      <c r="J3276" s="5">
        <f>MAX(0,H3276-FARMER_HRS)</f>
        <v>949.61019779264007</v>
      </c>
      <c r="K3276" s="2">
        <f>I3276*FARMER_RATE+J3276*TEMP_WORKER_RATE</f>
        <v>41486.288156122224</v>
      </c>
      <c r="L3276" s="2">
        <f>A3276*PRICE_TOM+B3276*PRICE_CAR+C3276*PRICE_MES</f>
        <v>89900</v>
      </c>
      <c r="M3276" s="2">
        <f>A3276*FERT_BED_TOM+B3276*FERT_BED_CAR+C3276*FERT_BED_MES</f>
        <v>19360</v>
      </c>
      <c r="N3276" s="6">
        <f>IF(AND(D3276&lt;=TOTAL_BEDS,J3276&lt;=TEMP_WORKER_MAX*TEMP_WORKER_HRS),1,0)</f>
        <v>1</v>
      </c>
      <c r="O3276" s="2">
        <f>L3276-M3276-K3276-FIXED_COSTS</f>
        <v>9053.7118438777761</v>
      </c>
      <c r="P3276" s="2">
        <f>IF(N3276=1,O3276,"")</f>
        <v>9053.7118438777761</v>
      </c>
    </row>
    <row r="3277">
      <c r="A3277" s="6">
        <v>5</v>
      </c>
      <c r="B3277" s="6">
        <v>0</v>
      </c>
      <c r="C3277" s="6">
        <v>18</v>
      </c>
      <c r="D3277" s="6">
        <f>A3277+B3277+C3277</f>
        <v>23</v>
      </c>
      <c r="E3277" s="5">
        <f>IF(A3277=0,0,A3277*LABOR_HRS_WK_TOM*SEASON_WEEKS*(1+DIM_PCT_TOM)^A3277)</f>
        <v>724.72950000000026</v>
      </c>
      <c r="F3277" s="5">
        <f>IF(B3277=0,0,B3277*LABOR_HRS_WK_CAR*SEASON_WEEKS*(1+DIM_PCT_CAR)^B3277)</f>
        <v>0</v>
      </c>
      <c r="G3277" s="5">
        <f>IF(C3277=0,0,C3277*LABOR_HRS_WK_MES*SEASON_WEEKS*(1+DIM_PCT_MES)^C3277)</f>
        <v>1012.9676892512272</v>
      </c>
      <c r="H3277" s="5">
        <f>E3277+F3277+G3277</f>
        <v>1737.6971892512274</v>
      </c>
      <c r="I3277" s="5">
        <f>MIN(H3277,FARMER_HRS)</f>
        <v>720</v>
      </c>
      <c r="J3277" s="5">
        <f>MAX(0,H3277-FARMER_HRS)</f>
        <v>1017.6971892512274</v>
      </c>
      <c r="K3277" s="2">
        <f>I3277*FARMER_RATE+J3277*TEMP_WORKER_RATE</f>
        <v>42668.353980056032</v>
      </c>
      <c r="L3277" s="2">
        <f>A3277*PRICE_TOM+B3277*PRICE_CAR+C3277*PRICE_MES</f>
        <v>92600</v>
      </c>
      <c r="M3277" s="2">
        <f>A3277*FERT_BED_TOM+B3277*FERT_BED_CAR+C3277*FERT_BED_MES</f>
        <v>20240</v>
      </c>
      <c r="N3277" s="6">
        <f>IF(AND(D3277&lt;=TOTAL_BEDS,J3277&lt;=TEMP_WORKER_MAX*TEMP_WORKER_HRS),1,0)</f>
        <v>1</v>
      </c>
      <c r="O3277" s="2">
        <f>L3277-M3277-K3277-FIXED_COSTS</f>
        <v>9691.646019943968</v>
      </c>
      <c r="P3277" s="2">
        <f>IF(N3277=1,O3277,"")</f>
        <v>9691.646019943968</v>
      </c>
    </row>
    <row r="3278">
      <c r="A3278" s="6">
        <v>5</v>
      </c>
      <c r="B3278" s="6">
        <v>0</v>
      </c>
      <c r="C3278" s="6">
        <v>19</v>
      </c>
      <c r="D3278" s="6">
        <f>A3278+B3278+C3278</f>
        <v>24</v>
      </c>
      <c r="E3278" s="5">
        <f>IF(A3278=0,0,A3278*LABOR_HRS_WK_TOM*SEASON_WEEKS*(1+DIM_PCT_TOM)^A3278)</f>
        <v>724.72950000000026</v>
      </c>
      <c r="F3278" s="5">
        <f>IF(B3278=0,0,B3278*LABOR_HRS_WK_CAR*SEASON_WEEKS*(1+DIM_PCT_CAR)^B3278)</f>
        <v>0</v>
      </c>
      <c r="G3278" s="5">
        <f>IF(C3278=0,0,C3278*LABOR_HRS_WK_MES*SEASON_WEEKS*(1+DIM_PCT_MES)^C3278)</f>
        <v>1082.6092178872491</v>
      </c>
      <c r="H3278" s="5">
        <f>E3278+F3278+G3278</f>
        <v>1807.3387178872495</v>
      </c>
      <c r="I3278" s="5">
        <f>MIN(H3278,FARMER_HRS)</f>
        <v>720</v>
      </c>
      <c r="J3278" s="5">
        <f>MAX(0,H3278-FARMER_HRS)</f>
        <v>1087.3387178872495</v>
      </c>
      <c r="K3278" s="2">
        <f>I3278*FARMER_RATE+J3278*TEMP_WORKER_RATE</f>
        <v>43877.408296653637</v>
      </c>
      <c r="L3278" s="2">
        <f>A3278*PRICE_TOM+B3278*PRICE_CAR+C3278*PRICE_MES</f>
        <v>95300</v>
      </c>
      <c r="M3278" s="2">
        <f>A3278*FERT_BED_TOM+B3278*FERT_BED_CAR+C3278*FERT_BED_MES</f>
        <v>21120</v>
      </c>
      <c r="N3278" s="6">
        <f>IF(AND(D3278&lt;=TOTAL_BEDS,J3278&lt;=TEMP_WORKER_MAX*TEMP_WORKER_HRS),1,0)</f>
        <v>1</v>
      </c>
      <c r="O3278" s="2">
        <f>L3278-M3278-K3278-FIXED_COSTS</f>
        <v>10302.591703346363</v>
      </c>
      <c r="P3278" s="2">
        <f>IF(N3278=1,O3278,"")</f>
        <v>10302.591703346363</v>
      </c>
    </row>
    <row r="3279">
      <c r="A3279" s="6">
        <v>5</v>
      </c>
      <c r="B3279" s="6">
        <v>0</v>
      </c>
      <c r="C3279" s="6">
        <v>20</v>
      </c>
      <c r="D3279" s="6">
        <f>A3279+B3279+C3279</f>
        <v>25</v>
      </c>
      <c r="E3279" s="5">
        <f>IF(A3279=0,0,A3279*LABOR_HRS_WK_TOM*SEASON_WEEKS*(1+DIM_PCT_TOM)^A3279)</f>
        <v>724.72950000000026</v>
      </c>
      <c r="F3279" s="5">
        <f>IF(B3279=0,0,B3279*LABOR_HRS_WK_CAR*SEASON_WEEKS*(1+DIM_PCT_CAR)^B3279)</f>
        <v>0</v>
      </c>
      <c r="G3279" s="5">
        <f>IF(C3279=0,0,C3279*LABOR_HRS_WK_MES*SEASON_WEEKS*(1+DIM_PCT_MES)^C3279)</f>
        <v>1153.8335085377259</v>
      </c>
      <c r="H3279" s="5">
        <f>E3279+F3279+G3279</f>
        <v>1878.5630085377261</v>
      </c>
      <c r="I3279" s="5">
        <f>MIN(H3279,FARMER_HRS)</f>
        <v>720</v>
      </c>
      <c r="J3279" s="5">
        <f>MAX(0,H3279-FARMER_HRS)</f>
        <v>1158.5630085377261</v>
      </c>
      <c r="K3279" s="2">
        <f>I3279*FARMER_RATE+J3279*TEMP_WORKER_RATE</f>
        <v>45113.941120446631</v>
      </c>
      <c r="L3279" s="2">
        <f>A3279*PRICE_TOM+B3279*PRICE_CAR+C3279*PRICE_MES</f>
        <v>98000</v>
      </c>
      <c r="M3279" s="2">
        <f>A3279*FERT_BED_TOM+B3279*FERT_BED_CAR+C3279*FERT_BED_MES</f>
        <v>22000</v>
      </c>
      <c r="N3279" s="6">
        <f>IF(AND(D3279&lt;=TOTAL_BEDS,J3279&lt;=TEMP_WORKER_MAX*TEMP_WORKER_HRS),1,0)</f>
        <v>1</v>
      </c>
      <c r="O3279" s="2">
        <f>L3279-M3279-K3279-FIXED_COSTS</f>
        <v>10886.058879553369</v>
      </c>
      <c r="P3279" s="2">
        <f>IF(N3279=1,O3279,"")</f>
        <v>10886.058879553369</v>
      </c>
    </row>
    <row r="3280">
      <c r="A3280" s="6">
        <v>5</v>
      </c>
      <c r="B3280" s="6">
        <v>0</v>
      </c>
      <c r="C3280" s="6">
        <v>21</v>
      </c>
      <c r="D3280" s="6">
        <f>A3280+B3280+C3280</f>
        <v>26</v>
      </c>
      <c r="E3280" s="5">
        <f>IF(A3280=0,0,A3280*LABOR_HRS_WK_TOM*SEASON_WEEKS*(1+DIM_PCT_TOM)^A3280)</f>
        <v>724.72950000000026</v>
      </c>
      <c r="F3280" s="5">
        <f>IF(B3280=0,0,B3280*LABOR_HRS_WK_CAR*SEASON_WEEKS*(1+DIM_PCT_CAR)^B3280)</f>
        <v>0</v>
      </c>
      <c r="G3280" s="5">
        <f>IF(C3280=0,0,C3280*LABOR_HRS_WK_MES*SEASON_WEEKS*(1+DIM_PCT_MES)^C3280)</f>
        <v>1226.6692487641699</v>
      </c>
      <c r="H3280" s="5">
        <f>E3280+F3280+G3280</f>
        <v>1951.3987487641703</v>
      </c>
      <c r="I3280" s="5">
        <f>MIN(H3280,FARMER_HRS)</f>
        <v>720</v>
      </c>
      <c r="J3280" s="5">
        <f>MAX(0,H3280-FARMER_HRS)</f>
        <v>1231.3987487641703</v>
      </c>
      <c r="K3280" s="2">
        <f>I3280*FARMER_RATE+J3280*TEMP_WORKER_RATE</f>
        <v>46378.450499377956</v>
      </c>
      <c r="L3280" s="2">
        <f>A3280*PRICE_TOM+B3280*PRICE_CAR+C3280*PRICE_MES</f>
        <v>100700</v>
      </c>
      <c r="M3280" s="2">
        <f>A3280*FERT_BED_TOM+B3280*FERT_BED_CAR+C3280*FERT_BED_MES</f>
        <v>22880</v>
      </c>
      <c r="N3280" s="6">
        <f>IF(AND(D3280&lt;=TOTAL_BEDS,J3280&lt;=TEMP_WORKER_MAX*TEMP_WORKER_HRS),1,0)</f>
        <v>1</v>
      </c>
      <c r="O3280" s="2">
        <f>L3280-M3280-K3280-FIXED_COSTS</f>
        <v>11441.549500622044</v>
      </c>
      <c r="P3280" s="2">
        <f>IF(N3280=1,O3280,"")</f>
        <v>11441.549500622044</v>
      </c>
    </row>
    <row r="3281">
      <c r="A3281" s="6">
        <v>5</v>
      </c>
      <c r="B3281" s="6">
        <v>0</v>
      </c>
      <c r="C3281" s="6">
        <v>22</v>
      </c>
      <c r="D3281" s="6">
        <f>A3281+B3281+C3281</f>
        <v>27</v>
      </c>
      <c r="E3281" s="5">
        <f>IF(A3281=0,0,A3281*LABOR_HRS_WK_TOM*SEASON_WEEKS*(1+DIM_PCT_TOM)^A3281)</f>
        <v>724.72950000000026</v>
      </c>
      <c r="F3281" s="5">
        <f>IF(B3281=0,0,B3281*LABOR_HRS_WK_CAR*SEASON_WEEKS*(1+DIM_PCT_CAR)^B3281)</f>
        <v>0</v>
      </c>
      <c r="G3281" s="5">
        <f>IF(C3281=0,0,C3281*LABOR_HRS_WK_MES*SEASON_WEEKS*(1+DIM_PCT_MES)^C3281)</f>
        <v>1301.1455960105659</v>
      </c>
      <c r="H3281" s="5">
        <f>E3281+F3281+G3281</f>
        <v>2025.8750960105663</v>
      </c>
      <c r="I3281" s="5">
        <f>MIN(H3281,FARMER_HRS)</f>
        <v>720</v>
      </c>
      <c r="J3281" s="5">
        <f>MAX(0,H3281-FARMER_HRS)</f>
        <v>1305.8750960105663</v>
      </c>
      <c r="K3281" s="2">
        <f>I3281*FARMER_RATE+J3281*TEMP_WORKER_RATE</f>
        <v>47671.442639072331</v>
      </c>
      <c r="L3281" s="2">
        <f>A3281*PRICE_TOM+B3281*PRICE_CAR+C3281*PRICE_MES</f>
        <v>103400</v>
      </c>
      <c r="M3281" s="2">
        <f>A3281*FERT_BED_TOM+B3281*FERT_BED_CAR+C3281*FERT_BED_MES</f>
        <v>23760</v>
      </c>
      <c r="N3281" s="6">
        <f>IF(AND(D3281&lt;=TOTAL_BEDS,J3281&lt;=TEMP_WORKER_MAX*TEMP_WORKER_HRS),1,0)</f>
        <v>1</v>
      </c>
      <c r="O3281" s="2">
        <f>L3281-M3281-K3281-FIXED_COSTS</f>
        <v>11968.557360927669</v>
      </c>
      <c r="P3281" s="2">
        <f>IF(N3281=1,O3281,"")</f>
        <v>11968.557360927669</v>
      </c>
    </row>
    <row r="3282">
      <c r="A3282" s="6">
        <v>5</v>
      </c>
      <c r="B3282" s="6">
        <v>0</v>
      </c>
      <c r="C3282" s="6">
        <v>23</v>
      </c>
      <c r="D3282" s="6">
        <f>A3282+B3282+C3282</f>
        <v>28</v>
      </c>
      <c r="E3282" s="5">
        <f>IF(A3282=0,0,A3282*LABOR_HRS_WK_TOM*SEASON_WEEKS*(1+DIM_PCT_TOM)^A3282)</f>
        <v>724.72950000000026</v>
      </c>
      <c r="F3282" s="5">
        <f>IF(B3282=0,0,B3282*LABOR_HRS_WK_CAR*SEASON_WEEKS*(1+DIM_PCT_CAR)^B3282)</f>
        <v>0</v>
      </c>
      <c r="G3282" s="5">
        <f>IF(C3282=0,0,C3282*LABOR_HRS_WK_MES*SEASON_WEEKS*(1+DIM_PCT_MES)^C3282)</f>
        <v>1377.2921848680023</v>
      </c>
      <c r="H3282" s="5">
        <f>E3282+F3282+G3282</f>
        <v>2102.0216848680025</v>
      </c>
      <c r="I3282" s="5">
        <f>MIN(H3282,FARMER_HRS)</f>
        <v>720</v>
      </c>
      <c r="J3282" s="5">
        <f>MAX(0,H3282-FARMER_HRS)</f>
        <v>1382.0216848680025</v>
      </c>
      <c r="K3282" s="2">
        <f>I3282*FARMER_RATE+J3282*TEMP_WORKER_RATE</f>
        <v>48993.43202895837</v>
      </c>
      <c r="L3282" s="2">
        <f>A3282*PRICE_TOM+B3282*PRICE_CAR+C3282*PRICE_MES</f>
        <v>106100</v>
      </c>
      <c r="M3282" s="2">
        <f>A3282*FERT_BED_TOM+B3282*FERT_BED_CAR+C3282*FERT_BED_MES</f>
        <v>24640</v>
      </c>
      <c r="N3282" s="6">
        <f>IF(AND(D3282&lt;=TOTAL_BEDS,J3282&lt;=TEMP_WORKER_MAX*TEMP_WORKER_HRS),1,0)</f>
        <v>1</v>
      </c>
      <c r="O3282" s="2">
        <f>L3282-M3282-K3282-FIXED_COSTS</f>
        <v>12466.56797104163</v>
      </c>
      <c r="P3282" s="2">
        <f>IF(N3282=1,O3282,"")</f>
        <v>12466.56797104163</v>
      </c>
    </row>
    <row r="3283">
      <c r="A3283" s="6">
        <v>5</v>
      </c>
      <c r="B3283" s="6">
        <v>0</v>
      </c>
      <c r="C3283" s="6">
        <v>24</v>
      </c>
      <c r="D3283" s="6">
        <f>A3283+B3283+C3283</f>
        <v>29</v>
      </c>
      <c r="E3283" s="5">
        <f>IF(A3283=0,0,A3283*LABOR_HRS_WK_TOM*SEASON_WEEKS*(1+DIM_PCT_TOM)^A3283)</f>
        <v>724.72950000000026</v>
      </c>
      <c r="F3283" s="5">
        <f>IF(B3283=0,0,B3283*LABOR_HRS_WK_CAR*SEASON_WEEKS*(1+DIM_PCT_CAR)^B3283)</f>
        <v>0</v>
      </c>
      <c r="G3283" s="5">
        <f>IF(C3283=0,0,C3283*LABOR_HRS_WK_MES*SEASON_WEEKS*(1+DIM_PCT_MES)^C3283)</f>
        <v>1455.139134447498</v>
      </c>
      <c r="H3283" s="5">
        <f>E3283+F3283+G3283</f>
        <v>2179.8686344474982</v>
      </c>
      <c r="I3283" s="5">
        <f>MIN(H3283,FARMER_HRS)</f>
        <v>720</v>
      </c>
      <c r="J3283" s="5">
        <f>MAX(0,H3283-FARMER_HRS)</f>
        <v>1459.8686344474982</v>
      </c>
      <c r="K3283" s="2">
        <f>I3283*FARMER_RATE+J3283*TEMP_WORKER_RATE</f>
        <v>50344.94157026906</v>
      </c>
      <c r="L3283" s="2">
        <f>A3283*PRICE_TOM+B3283*PRICE_CAR+C3283*PRICE_MES</f>
        <v>108800</v>
      </c>
      <c r="M3283" s="2">
        <f>A3283*FERT_BED_TOM+B3283*FERT_BED_CAR+C3283*FERT_BED_MES</f>
        <v>25520</v>
      </c>
      <c r="N3283" s="6">
        <f>IF(AND(D3283&lt;=TOTAL_BEDS,J3283&lt;=TEMP_WORKER_MAX*TEMP_WORKER_HRS),1,0)</f>
        <v>1</v>
      </c>
      <c r="O3283" s="2">
        <f>L3283-M3283-K3283-FIXED_COSTS</f>
        <v>12935.05842973094</v>
      </c>
      <c r="P3283" s="2">
        <f>IF(N3283=1,O3283,"")</f>
        <v>12935.05842973094</v>
      </c>
    </row>
    <row r="3284">
      <c r="A3284" s="6">
        <v>5</v>
      </c>
      <c r="B3284" s="6">
        <v>0</v>
      </c>
      <c r="C3284" s="6">
        <v>25</v>
      </c>
      <c r="D3284" s="6">
        <f>A3284+B3284+C3284</f>
        <v>30</v>
      </c>
      <c r="E3284" s="5">
        <f>IF(A3284=0,0,A3284*LABOR_HRS_WK_TOM*SEASON_WEEKS*(1+DIM_PCT_TOM)^A3284)</f>
        <v>724.72950000000026</v>
      </c>
      <c r="F3284" s="5">
        <f>IF(B3284=0,0,B3284*LABOR_HRS_WK_CAR*SEASON_WEEKS*(1+DIM_PCT_CAR)^B3284)</f>
        <v>0</v>
      </c>
      <c r="G3284" s="5">
        <f>IF(C3284=0,0,C3284*LABOR_HRS_WK_MES*SEASON_WEEKS*(1+DIM_PCT_MES)^C3284)</f>
        <v>1534.7170558625955</v>
      </c>
      <c r="H3284" s="5">
        <f>E3284+F3284+G3284</f>
        <v>2259.4465558625957</v>
      </c>
      <c r="I3284" s="5">
        <f>MIN(H3284,FARMER_HRS)</f>
        <v>720</v>
      </c>
      <c r="J3284" s="5">
        <f>MAX(0,H3284-FARMER_HRS)</f>
        <v>1539.4465558625957</v>
      </c>
      <c r="K3284" s="2">
        <f>I3284*FARMER_RATE+J3284*TEMP_WORKER_RATE</f>
        <v>51726.502705947845</v>
      </c>
      <c r="L3284" s="2">
        <f>A3284*PRICE_TOM+B3284*PRICE_CAR+C3284*PRICE_MES</f>
        <v>111500</v>
      </c>
      <c r="M3284" s="2">
        <f>A3284*FERT_BED_TOM+B3284*FERT_BED_CAR+C3284*FERT_BED_MES</f>
        <v>26400</v>
      </c>
      <c r="N3284" s="6">
        <f>IF(AND(D3284&lt;=TOTAL_BEDS,J3284&lt;=TEMP_WORKER_MAX*TEMP_WORKER_HRS),1,0)</f>
        <v>1</v>
      </c>
      <c r="O3284" s="2">
        <f>L3284-M3284-K3284-FIXED_COSTS</f>
        <v>13373.497294052155</v>
      </c>
      <c r="P3284" s="2">
        <f>IF(N3284=1,O3284,"")</f>
        <v>13373.497294052155</v>
      </c>
    </row>
    <row r="3285">
      <c r="A3285" s="6">
        <v>5</v>
      </c>
      <c r="B3285" s="6">
        <v>0</v>
      </c>
      <c r="C3285" s="6">
        <v>26</v>
      </c>
      <c r="D3285" s="6">
        <f>A3285+B3285+C3285</f>
        <v>31</v>
      </c>
      <c r="E3285" s="5">
        <f>IF(A3285=0,0,A3285*LABOR_HRS_WK_TOM*SEASON_WEEKS*(1+DIM_PCT_TOM)^A3285)</f>
        <v>724.72950000000026</v>
      </c>
      <c r="F3285" s="5">
        <f>IF(B3285=0,0,B3285*LABOR_HRS_WK_CAR*SEASON_WEEKS*(1+DIM_PCT_CAR)^B3285)</f>
        <v>0</v>
      </c>
      <c r="G3285" s="5">
        <f>IF(C3285=0,0,C3285*LABOR_HRS_WK_MES*SEASON_WEEKS*(1+DIM_PCT_MES)^C3285)</f>
        <v>1616.0570598233128</v>
      </c>
      <c r="H3285" s="5">
        <f>E3285+F3285+G3285</f>
        <v>2340.7865598233129</v>
      </c>
      <c r="I3285" s="5">
        <f>MIN(H3285,FARMER_HRS)</f>
        <v>720</v>
      </c>
      <c r="J3285" s="5">
        <f>MAX(0,H3285-FARMER_HRS)</f>
        <v>1620.7865598233129</v>
      </c>
      <c r="K3285" s="2">
        <f>I3285*FARMER_RATE+J3285*TEMP_WORKER_RATE</f>
        <v>53138.655552488068</v>
      </c>
      <c r="L3285" s="2">
        <f>A3285*PRICE_TOM+B3285*PRICE_CAR+C3285*PRICE_MES</f>
        <v>114200</v>
      </c>
      <c r="M3285" s="2">
        <f>A3285*FERT_BED_TOM+B3285*FERT_BED_CAR+C3285*FERT_BED_MES</f>
        <v>27280</v>
      </c>
      <c r="N3285" s="6">
        <f>IF(AND(D3285&lt;=TOTAL_BEDS,J3285&lt;=TEMP_WORKER_MAX*TEMP_WORKER_HRS),1,0)</f>
        <v>1</v>
      </c>
      <c r="O3285" s="2">
        <f>L3285-M3285-K3285-FIXED_COSTS</f>
        <v>13781.344447511932</v>
      </c>
      <c r="P3285" s="2">
        <f>IF(N3285=1,O3285,"")</f>
        <v>13781.344447511932</v>
      </c>
    </row>
    <row r="3286">
      <c r="A3286" s="6">
        <v>5</v>
      </c>
      <c r="B3286" s="6">
        <v>0</v>
      </c>
      <c r="C3286" s="6">
        <v>27</v>
      </c>
      <c r="D3286" s="6">
        <f>A3286+B3286+C3286</f>
        <v>32</v>
      </c>
      <c r="E3286" s="5">
        <f>IF(A3286=0,0,A3286*LABOR_HRS_WK_TOM*SEASON_WEEKS*(1+DIM_PCT_TOM)^A3286)</f>
        <v>724.72950000000026</v>
      </c>
      <c r="F3286" s="5">
        <f>IF(B3286=0,0,B3286*LABOR_HRS_WK_CAR*SEASON_WEEKS*(1+DIM_PCT_CAR)^B3286)</f>
        <v>0</v>
      </c>
      <c r="G3286" s="5">
        <f>IF(C3286=0,0,C3286*LABOR_HRS_WK_MES*SEASON_WEEKS*(1+DIM_PCT_MES)^C3286)</f>
        <v>1699.19076434307</v>
      </c>
      <c r="H3286" s="5">
        <f>E3286+F3286+G3286</f>
        <v>2423.9202643430704</v>
      </c>
      <c r="I3286" s="5">
        <f>MIN(H3286,FARMER_HRS)</f>
        <v>720</v>
      </c>
      <c r="J3286" s="5">
        <f>MAX(0,H3286-FARMER_HRS)</f>
        <v>1703.9202643430704</v>
      </c>
      <c r="K3286" s="2">
        <f>I3286*FARMER_RATE+J3286*TEMP_WORKER_RATE</f>
        <v>54581.949033733865</v>
      </c>
      <c r="L3286" s="2">
        <f>A3286*PRICE_TOM+B3286*PRICE_CAR+C3286*PRICE_MES</f>
        <v>116900</v>
      </c>
      <c r="M3286" s="2">
        <f>A3286*FERT_BED_TOM+B3286*FERT_BED_CAR+C3286*FERT_BED_MES</f>
        <v>28160</v>
      </c>
      <c r="N3286" s="6">
        <f>IF(AND(D3286&lt;=TOTAL_BEDS,J3286&lt;=TEMP_WORKER_MAX*TEMP_WORKER_HRS),1,0)</f>
        <v>1</v>
      </c>
      <c r="O3286" s="2">
        <f>L3286-M3286-K3286-FIXED_COSTS</f>
        <v>14158.050966266135</v>
      </c>
      <c r="P3286" s="2">
        <f>IF(N3286=1,O3286,"")</f>
        <v>14158.050966266135</v>
      </c>
    </row>
    <row r="3287">
      <c r="A3287" s="6">
        <v>5</v>
      </c>
      <c r="B3287" s="6">
        <v>0</v>
      </c>
      <c r="C3287" s="6">
        <v>28</v>
      </c>
      <c r="D3287" s="6">
        <f>A3287+B3287+C3287</f>
        <v>33</v>
      </c>
      <c r="E3287" s="5">
        <f>IF(A3287=0,0,A3287*LABOR_HRS_WK_TOM*SEASON_WEEKS*(1+DIM_PCT_TOM)^A3287)</f>
        <v>724.72950000000026</v>
      </c>
      <c r="F3287" s="5">
        <f>IF(B3287=0,0,B3287*LABOR_HRS_WK_CAR*SEASON_WEEKS*(1+DIM_PCT_CAR)^B3287)</f>
        <v>0</v>
      </c>
      <c r="G3287" s="5">
        <f>IF(C3287=0,0,C3287*LABOR_HRS_WK_MES*SEASON_WEEKS*(1+DIM_PCT_MES)^C3287)</f>
        <v>1784.1503025602233</v>
      </c>
      <c r="H3287" s="5">
        <f>E3287+F3287+G3287</f>
        <v>2508.8798025602237</v>
      </c>
      <c r="I3287" s="5">
        <f>MIN(H3287,FARMER_HRS)</f>
        <v>720</v>
      </c>
      <c r="J3287" s="5">
        <f>MAX(0,H3287-FARMER_HRS)</f>
        <v>1788.8798025602237</v>
      </c>
      <c r="K3287" s="2">
        <f>I3287*FARMER_RATE+J3287*TEMP_WORKER_RATE</f>
        <v>56056.941016670549</v>
      </c>
      <c r="L3287" s="2">
        <f>A3287*PRICE_TOM+B3287*PRICE_CAR+C3287*PRICE_MES</f>
        <v>119600</v>
      </c>
      <c r="M3287" s="2">
        <f>A3287*FERT_BED_TOM+B3287*FERT_BED_CAR+C3287*FERT_BED_MES</f>
        <v>29040</v>
      </c>
      <c r="N3287" s="6">
        <f>IF(AND(D3287&lt;=TOTAL_BEDS,J3287&lt;=TEMP_WORKER_MAX*TEMP_WORKER_HRS),1,0)</f>
        <v>1</v>
      </c>
      <c r="O3287" s="2">
        <f>L3287-M3287-K3287-FIXED_COSTS</f>
        <v>14503.058983329451</v>
      </c>
      <c r="P3287" s="2">
        <f>IF(N3287=1,O3287,"")</f>
        <v>14503.058983329451</v>
      </c>
    </row>
    <row r="3288">
      <c r="A3288" s="6">
        <v>5</v>
      </c>
      <c r="B3288" s="6">
        <v>0</v>
      </c>
      <c r="C3288" s="6">
        <v>29</v>
      </c>
      <c r="D3288" s="6">
        <f>A3288+B3288+C3288</f>
        <v>34</v>
      </c>
      <c r="E3288" s="5">
        <f>IF(A3288=0,0,A3288*LABOR_HRS_WK_TOM*SEASON_WEEKS*(1+DIM_PCT_TOM)^A3288)</f>
        <v>724.72950000000026</v>
      </c>
      <c r="F3288" s="5">
        <f>IF(B3288=0,0,B3288*LABOR_HRS_WK_CAR*SEASON_WEEKS*(1+DIM_PCT_CAR)^B3288)</f>
        <v>0</v>
      </c>
      <c r="G3288" s="5">
        <f>IF(C3288=0,0,C3288*LABOR_HRS_WK_MES*SEASON_WEEKS*(1+DIM_PCT_MES)^C3288)</f>
        <v>1870.9683306758766</v>
      </c>
      <c r="H3288" s="5">
        <f>E3288+F3288+G3288</f>
        <v>2595.697830675877</v>
      </c>
      <c r="I3288" s="5">
        <f>MIN(H3288,FARMER_HRS)</f>
        <v>720</v>
      </c>
      <c r="J3288" s="5">
        <f>MAX(0,H3288-FARMER_HRS)</f>
        <v>1875.697830675877</v>
      </c>
      <c r="K3288" s="2">
        <f>I3288*FARMER_RATE+J3288*TEMP_WORKER_RATE</f>
        <v>57564.198449233969</v>
      </c>
      <c r="L3288" s="2">
        <f>A3288*PRICE_TOM+B3288*PRICE_CAR+C3288*PRICE_MES</f>
        <v>122300</v>
      </c>
      <c r="M3288" s="2">
        <f>A3288*FERT_BED_TOM+B3288*FERT_BED_CAR+C3288*FERT_BED_MES</f>
        <v>29920</v>
      </c>
      <c r="N3288" s="6">
        <f>IF(AND(D3288&lt;=TOTAL_BEDS,J3288&lt;=TEMP_WORKER_MAX*TEMP_WORKER_HRS),1,0)</f>
        <v>1</v>
      </c>
      <c r="O3288" s="2">
        <f>L3288-M3288-K3288-FIXED_COSTS</f>
        <v>14815.801550766031</v>
      </c>
      <c r="P3288" s="2">
        <f>IF(N3288=1,O3288,"")</f>
        <v>14815.801550766031</v>
      </c>
    </row>
    <row r="3289">
      <c r="A3289" s="6">
        <v>5</v>
      </c>
      <c r="B3289" s="6">
        <v>0</v>
      </c>
      <c r="C3289" s="6">
        <v>30</v>
      </c>
      <c r="D3289" s="6">
        <f>A3289+B3289+C3289</f>
        <v>35</v>
      </c>
      <c r="E3289" s="5">
        <f>IF(A3289=0,0,A3289*LABOR_HRS_WK_TOM*SEASON_WEEKS*(1+DIM_PCT_TOM)^A3289)</f>
        <v>724.72950000000026</v>
      </c>
      <c r="F3289" s="5">
        <f>IF(B3289=0,0,B3289*LABOR_HRS_WK_CAR*SEASON_WEEKS*(1+DIM_PCT_CAR)^B3289)</f>
        <v>0</v>
      </c>
      <c r="G3289" s="5">
        <f>IF(C3289=0,0,C3289*LABOR_HRS_WK_MES*SEASON_WEEKS*(1+DIM_PCT_MES)^C3289)</f>
        <v>1959.6780360096466</v>
      </c>
      <c r="H3289" s="5">
        <f>E3289+F3289+G3289</f>
        <v>2684.4075360096467</v>
      </c>
      <c r="I3289" s="5">
        <f>MIN(H3289,FARMER_HRS)</f>
        <v>720</v>
      </c>
      <c r="J3289" s="5">
        <f>MAX(0,H3289-FARMER_HRS)</f>
        <v>1964.4075360096467</v>
      </c>
      <c r="K3289" s="2">
        <f>I3289*FARMER_RATE+J3289*TEMP_WORKER_RATE</f>
        <v>59104.297500167479</v>
      </c>
      <c r="L3289" s="2">
        <f>A3289*PRICE_TOM+B3289*PRICE_CAR+C3289*PRICE_MES</f>
        <v>125000</v>
      </c>
      <c r="M3289" s="2">
        <f>A3289*FERT_BED_TOM+B3289*FERT_BED_CAR+C3289*FERT_BED_MES</f>
        <v>30800</v>
      </c>
      <c r="N3289" s="6">
        <f>IF(AND(D3289&lt;=TOTAL_BEDS,J3289&lt;=TEMP_WORKER_MAX*TEMP_WORKER_HRS),1,0)</f>
        <v>1</v>
      </c>
      <c r="O3289" s="2">
        <f>L3289-M3289-K3289-FIXED_COSTS</f>
        <v>15095.702499832521</v>
      </c>
      <c r="P3289" s="2">
        <f>IF(N3289=1,O3289,"")</f>
        <v>15095.702499832521</v>
      </c>
    </row>
    <row r="3290">
      <c r="A3290" s="6">
        <v>5</v>
      </c>
      <c r="B3290" s="6">
        <v>1</v>
      </c>
      <c r="C3290" s="6">
        <v>0</v>
      </c>
      <c r="D3290" s="6">
        <f>A3290+B3290+C3290</f>
        <v>6</v>
      </c>
      <c r="E3290" s="5">
        <f>IF(A3290=0,0,A3290*LABOR_HRS_WK_TOM*SEASON_WEEKS*(1+DIM_PCT_TOM)^A3290)</f>
        <v>724.72950000000026</v>
      </c>
      <c r="F3290" s="5">
        <f>IF(B3290=0,0,B3290*LABOR_HRS_WK_CAR*SEASON_WEEKS*(1+DIM_PCT_CAR)^B3290)</f>
        <v>30.749999999999996</v>
      </c>
      <c r="G3290" s="5">
        <f>IF(C3290=0,0,C3290*LABOR_HRS_WK_MES*SEASON_WEEKS*(1+DIM_PCT_MES)^C3290)</f>
        <v>0</v>
      </c>
      <c r="H3290" s="5">
        <f>E3290+F3290+G3290</f>
        <v>755.47950000000026</v>
      </c>
      <c r="I3290" s="5">
        <f>MIN(H3290,FARMER_HRS)</f>
        <v>720</v>
      </c>
      <c r="J3290" s="5">
        <f>MAX(0,H3290-FARMER_HRS)</f>
        <v>35.479500000000257</v>
      </c>
      <c r="K3290" s="2">
        <f>I3290*FARMER_RATE+J3290*TEMP_WORKER_RATE</f>
        <v>25615.963541666672</v>
      </c>
      <c r="L3290" s="2">
        <f>A3290*PRICE_TOM+B3290*PRICE_CAR+C3290*PRICE_MES</f>
        <v>46094</v>
      </c>
      <c r="M3290" s="2">
        <f>A3290*FERT_BED_TOM+B3290*FERT_BED_CAR+C3290*FERT_BED_MES</f>
        <v>4840</v>
      </c>
      <c r="N3290" s="6">
        <f>IF(AND(D3290&lt;=TOTAL_BEDS,J3290&lt;=TEMP_WORKER_MAX*TEMP_WORKER_HRS),1,0)</f>
        <v>1</v>
      </c>
      <c r="O3290" s="2">
        <f>L3290-M3290-K3290-FIXED_COSTS</f>
        <v>-4361.9635416666715</v>
      </c>
      <c r="P3290" s="2">
        <f>IF(N3290=1,O3290,"")</f>
        <v>-4361.9635416666715</v>
      </c>
    </row>
    <row r="3291">
      <c r="A3291" s="6">
        <v>5</v>
      </c>
      <c r="B3291" s="6">
        <v>1</v>
      </c>
      <c r="C3291" s="6">
        <v>1</v>
      </c>
      <c r="D3291" s="6">
        <f>A3291+B3291+C3291</f>
        <v>7</v>
      </c>
      <c r="E3291" s="5">
        <f>IF(A3291=0,0,A3291*LABOR_HRS_WK_TOM*SEASON_WEEKS*(1+DIM_PCT_TOM)^A3291)</f>
        <v>724.72950000000026</v>
      </c>
      <c r="F3291" s="5">
        <f>IF(B3291=0,0,B3291*LABOR_HRS_WK_CAR*SEASON_WEEKS*(1+DIM_PCT_CAR)^B3291)</f>
        <v>30.749999999999996</v>
      </c>
      <c r="G3291" s="5">
        <f>IF(C3291=0,0,C3291*LABOR_HRS_WK_MES*SEASON_WEEKS*(1+DIM_PCT_MES)^C3291)</f>
        <v>45.5625</v>
      </c>
      <c r="H3291" s="5">
        <f>E3291+F3291+G3291</f>
        <v>801.04200000000026</v>
      </c>
      <c r="I3291" s="5">
        <f>MIN(H3291,FARMER_HRS)</f>
        <v>720</v>
      </c>
      <c r="J3291" s="5">
        <f>MAX(0,H3291-FARMER_HRS)</f>
        <v>81.042000000000257</v>
      </c>
      <c r="K3291" s="2">
        <f>I3291*FARMER_RATE+J3291*TEMP_WORKER_RATE</f>
        <v>26406.979166666672</v>
      </c>
      <c r="L3291" s="2">
        <f>A3291*PRICE_TOM+B3291*PRICE_CAR+C3291*PRICE_MES</f>
        <v>48794</v>
      </c>
      <c r="M3291" s="2">
        <f>A3291*FERT_BED_TOM+B3291*FERT_BED_CAR+C3291*FERT_BED_MES</f>
        <v>5720</v>
      </c>
      <c r="N3291" s="6">
        <f>IF(AND(D3291&lt;=TOTAL_BEDS,J3291&lt;=TEMP_WORKER_MAX*TEMP_WORKER_HRS),1,0)</f>
        <v>1</v>
      </c>
      <c r="O3291" s="2">
        <f>L3291-M3291-K3291-FIXED_COSTS</f>
        <v>-3332.9791666666715</v>
      </c>
      <c r="P3291" s="2">
        <f>IF(N3291=1,O3291,"")</f>
        <v>-3332.9791666666715</v>
      </c>
    </row>
    <row r="3292">
      <c r="A3292" s="6">
        <v>5</v>
      </c>
      <c r="B3292" s="6">
        <v>1</v>
      </c>
      <c r="C3292" s="6">
        <v>2</v>
      </c>
      <c r="D3292" s="6">
        <f>A3292+B3292+C3292</f>
        <v>8</v>
      </c>
      <c r="E3292" s="5">
        <f>IF(A3292=0,0,A3292*LABOR_HRS_WK_TOM*SEASON_WEEKS*(1+DIM_PCT_TOM)^A3292)</f>
        <v>724.72950000000026</v>
      </c>
      <c r="F3292" s="5">
        <f>IF(B3292=0,0,B3292*LABOR_HRS_WK_CAR*SEASON_WEEKS*(1+DIM_PCT_CAR)^B3292)</f>
        <v>30.749999999999996</v>
      </c>
      <c r="G3292" s="5">
        <f>IF(C3292=0,0,C3292*LABOR_HRS_WK_MES*SEASON_WEEKS*(1+DIM_PCT_MES)^C3292)</f>
        <v>92.2640625</v>
      </c>
      <c r="H3292" s="5">
        <f>E3292+F3292+G3292</f>
        <v>847.74356250000028</v>
      </c>
      <c r="I3292" s="5">
        <f>MIN(H3292,FARMER_HRS)</f>
        <v>720</v>
      </c>
      <c r="J3292" s="5">
        <f>MAX(0,H3292-FARMER_HRS)</f>
        <v>127.74356250000028</v>
      </c>
      <c r="K3292" s="2">
        <f>I3292*FARMER_RATE+J3292*TEMP_WORKER_RATE</f>
        <v>27217.770182291672</v>
      </c>
      <c r="L3292" s="2">
        <f>A3292*PRICE_TOM+B3292*PRICE_CAR+C3292*PRICE_MES</f>
        <v>51494</v>
      </c>
      <c r="M3292" s="2">
        <f>A3292*FERT_BED_TOM+B3292*FERT_BED_CAR+C3292*FERT_BED_MES</f>
        <v>6600</v>
      </c>
      <c r="N3292" s="6">
        <f>IF(AND(D3292&lt;=TOTAL_BEDS,J3292&lt;=TEMP_WORKER_MAX*TEMP_WORKER_HRS),1,0)</f>
        <v>1</v>
      </c>
      <c r="O3292" s="2">
        <f>L3292-M3292-K3292-FIXED_COSTS</f>
        <v>-2323.7701822916715</v>
      </c>
      <c r="P3292" s="2">
        <f>IF(N3292=1,O3292,"")</f>
        <v>-2323.7701822916715</v>
      </c>
    </row>
    <row r="3293">
      <c r="A3293" s="6">
        <v>5</v>
      </c>
      <c r="B3293" s="6">
        <v>1</v>
      </c>
      <c r="C3293" s="6">
        <v>3</v>
      </c>
      <c r="D3293" s="6">
        <f>A3293+B3293+C3293</f>
        <v>9</v>
      </c>
      <c r="E3293" s="5">
        <f>IF(A3293=0,0,A3293*LABOR_HRS_WK_TOM*SEASON_WEEKS*(1+DIM_PCT_TOM)^A3293)</f>
        <v>724.72950000000026</v>
      </c>
      <c r="F3293" s="5">
        <f>IF(B3293=0,0,B3293*LABOR_HRS_WK_CAR*SEASON_WEEKS*(1+DIM_PCT_CAR)^B3293)</f>
        <v>30.749999999999996</v>
      </c>
      <c r="G3293" s="5">
        <f>IF(C3293=0,0,C3293*LABOR_HRS_WK_MES*SEASON_WEEKS*(1+DIM_PCT_MES)^C3293)</f>
        <v>140.12604492187498</v>
      </c>
      <c r="H3293" s="5">
        <f>E3293+F3293+G3293</f>
        <v>895.60554492187521</v>
      </c>
      <c r="I3293" s="5">
        <f>MIN(H3293,FARMER_HRS)</f>
        <v>720</v>
      </c>
      <c r="J3293" s="5">
        <f>MAX(0,H3293-FARMER_HRS)</f>
        <v>175.60554492187521</v>
      </c>
      <c r="K3293" s="2">
        <f>I3293*FARMER_RATE+J3293*TEMP_WORKER_RATE</f>
        <v>28048.70737711589</v>
      </c>
      <c r="L3293" s="2">
        <f>A3293*PRICE_TOM+B3293*PRICE_CAR+C3293*PRICE_MES</f>
        <v>54194</v>
      </c>
      <c r="M3293" s="2">
        <f>A3293*FERT_BED_TOM+B3293*FERT_BED_CAR+C3293*FERT_BED_MES</f>
        <v>7480</v>
      </c>
      <c r="N3293" s="6">
        <f>IF(AND(D3293&lt;=TOTAL_BEDS,J3293&lt;=TEMP_WORKER_MAX*TEMP_WORKER_HRS),1,0)</f>
        <v>1</v>
      </c>
      <c r="O3293" s="2">
        <f>L3293-M3293-K3293-FIXED_COSTS</f>
        <v>-1334.7073771158903</v>
      </c>
      <c r="P3293" s="2">
        <f>IF(N3293=1,O3293,"")</f>
        <v>-1334.7073771158903</v>
      </c>
    </row>
    <row r="3294">
      <c r="A3294" s="6">
        <v>5</v>
      </c>
      <c r="B3294" s="6">
        <v>1</v>
      </c>
      <c r="C3294" s="6">
        <v>4</v>
      </c>
      <c r="D3294" s="6">
        <f>A3294+B3294+C3294</f>
        <v>10</v>
      </c>
      <c r="E3294" s="5">
        <f>IF(A3294=0,0,A3294*LABOR_HRS_WK_TOM*SEASON_WEEKS*(1+DIM_PCT_TOM)^A3294)</f>
        <v>724.72950000000026</v>
      </c>
      <c r="F3294" s="5">
        <f>IF(B3294=0,0,B3294*LABOR_HRS_WK_CAR*SEASON_WEEKS*(1+DIM_PCT_CAR)^B3294)</f>
        <v>30.749999999999996</v>
      </c>
      <c r="G3294" s="5">
        <f>IF(C3294=0,0,C3294*LABOR_HRS_WK_MES*SEASON_WEEKS*(1+DIM_PCT_MES)^C3294)</f>
        <v>189.17016064453119</v>
      </c>
      <c r="H3294" s="5">
        <f>E3294+F3294+G3294</f>
        <v>944.64966064453142</v>
      </c>
      <c r="I3294" s="5">
        <f>MIN(H3294,FARMER_HRS)</f>
        <v>720</v>
      </c>
      <c r="J3294" s="5">
        <f>MAX(0,H3294-FARMER_HRS)</f>
        <v>224.64966064453142</v>
      </c>
      <c r="K3294" s="2">
        <f>I3294*FARMER_RATE+J3294*TEMP_WORKER_RATE</f>
        <v>28900.167719523117</v>
      </c>
      <c r="L3294" s="2">
        <f>A3294*PRICE_TOM+B3294*PRICE_CAR+C3294*PRICE_MES</f>
        <v>56894</v>
      </c>
      <c r="M3294" s="2">
        <f>A3294*FERT_BED_TOM+B3294*FERT_BED_CAR+C3294*FERT_BED_MES</f>
        <v>8360</v>
      </c>
      <c r="N3294" s="6">
        <f>IF(AND(D3294&lt;=TOTAL_BEDS,J3294&lt;=TEMP_WORKER_MAX*TEMP_WORKER_HRS),1,0)</f>
        <v>1</v>
      </c>
      <c r="O3294" s="2">
        <f>L3294-M3294-K3294-FIXED_COSTS</f>
        <v>-366.16771952311683</v>
      </c>
      <c r="P3294" s="2">
        <f>IF(N3294=1,O3294,"")</f>
        <v>-366.16771952311683</v>
      </c>
    </row>
    <row r="3295">
      <c r="A3295" s="6">
        <v>5</v>
      </c>
      <c r="B3295" s="6">
        <v>1</v>
      </c>
      <c r="C3295" s="6">
        <v>5</v>
      </c>
      <c r="D3295" s="6">
        <f>A3295+B3295+C3295</f>
        <v>11</v>
      </c>
      <c r="E3295" s="5">
        <f>IF(A3295=0,0,A3295*LABOR_HRS_WK_TOM*SEASON_WEEKS*(1+DIM_PCT_TOM)^A3295)</f>
        <v>724.72950000000026</v>
      </c>
      <c r="F3295" s="5">
        <f>IF(B3295=0,0,B3295*LABOR_HRS_WK_CAR*SEASON_WEEKS*(1+DIM_PCT_CAR)^B3295)</f>
        <v>30.749999999999996</v>
      </c>
      <c r="G3295" s="5">
        <f>IF(C3295=0,0,C3295*LABOR_HRS_WK_MES*SEASON_WEEKS*(1+DIM_PCT_MES)^C3295)</f>
        <v>239.41848456573481</v>
      </c>
      <c r="H3295" s="5">
        <f>E3295+F3295+G3295</f>
        <v>994.8979845657351</v>
      </c>
      <c r="I3295" s="5">
        <f>MIN(H3295,FARMER_HRS)</f>
        <v>720</v>
      </c>
      <c r="J3295" s="5">
        <f>MAX(0,H3295-FARMER_HRS)</f>
        <v>274.8979845657351</v>
      </c>
      <c r="K3295" s="2">
        <f>I3295*FARMER_RATE+J3295*TEMP_WORKER_RATE</f>
        <v>29772.534454266235</v>
      </c>
      <c r="L3295" s="2">
        <f>A3295*PRICE_TOM+B3295*PRICE_CAR+C3295*PRICE_MES</f>
        <v>59594</v>
      </c>
      <c r="M3295" s="2">
        <f>A3295*FERT_BED_TOM+B3295*FERT_BED_CAR+C3295*FERT_BED_MES</f>
        <v>9240</v>
      </c>
      <c r="N3295" s="6">
        <f>IF(AND(D3295&lt;=TOTAL_BEDS,J3295&lt;=TEMP_WORKER_MAX*TEMP_WORKER_HRS),1,0)</f>
        <v>1</v>
      </c>
      <c r="O3295" s="2">
        <f>L3295-M3295-K3295-FIXED_COSTS</f>
        <v>581.46554573376488</v>
      </c>
      <c r="P3295" s="2">
        <f>IF(N3295=1,O3295,"")</f>
        <v>581.46554573376488</v>
      </c>
    </row>
    <row r="3296">
      <c r="A3296" s="6">
        <v>5</v>
      </c>
      <c r="B3296" s="6">
        <v>1</v>
      </c>
      <c r="C3296" s="6">
        <v>6</v>
      </c>
      <c r="D3296" s="6">
        <f>A3296+B3296+C3296</f>
        <v>12</v>
      </c>
      <c r="E3296" s="5">
        <f>IF(A3296=0,0,A3296*LABOR_HRS_WK_TOM*SEASON_WEEKS*(1+DIM_PCT_TOM)^A3296)</f>
        <v>724.72950000000026</v>
      </c>
      <c r="F3296" s="5">
        <f>IF(B3296=0,0,B3296*LABOR_HRS_WK_CAR*SEASON_WEEKS*(1+DIM_PCT_CAR)^B3296)</f>
        <v>30.749999999999996</v>
      </c>
      <c r="G3296" s="5">
        <f>IF(C3296=0,0,C3296*LABOR_HRS_WK_MES*SEASON_WEEKS*(1+DIM_PCT_MES)^C3296)</f>
        <v>290.89345874736773</v>
      </c>
      <c r="H3296" s="5">
        <f>E3296+F3296+G3296</f>
        <v>1046.3729587473681</v>
      </c>
      <c r="I3296" s="5">
        <f>MIN(H3296,FARMER_HRS)</f>
        <v>720</v>
      </c>
      <c r="J3296" s="5">
        <f>MAX(0,H3296-FARMER_HRS)</f>
        <v>326.3729587473681</v>
      </c>
      <c r="K3296" s="2">
        <f>I3296*FARMER_RATE+J3296*TEMP_WORKER_RATE</f>
        <v>30666.197200475141</v>
      </c>
      <c r="L3296" s="2">
        <f>A3296*PRICE_TOM+B3296*PRICE_CAR+C3296*PRICE_MES</f>
        <v>62294</v>
      </c>
      <c r="M3296" s="2">
        <f>A3296*FERT_BED_TOM+B3296*FERT_BED_CAR+C3296*FERT_BED_MES</f>
        <v>10120</v>
      </c>
      <c r="N3296" s="6">
        <f>IF(AND(D3296&lt;=TOTAL_BEDS,J3296&lt;=TEMP_WORKER_MAX*TEMP_WORKER_HRS),1,0)</f>
        <v>1</v>
      </c>
      <c r="O3296" s="2">
        <f>L3296-M3296-K3296-FIXED_COSTS</f>
        <v>1507.8027995248594</v>
      </c>
      <c r="P3296" s="2">
        <f>IF(N3296=1,O3296,"")</f>
        <v>1507.8027995248594</v>
      </c>
    </row>
    <row r="3297">
      <c r="A3297" s="6">
        <v>5</v>
      </c>
      <c r="B3297" s="6">
        <v>1</v>
      </c>
      <c r="C3297" s="6">
        <v>7</v>
      </c>
      <c r="D3297" s="6">
        <f>A3297+B3297+C3297</f>
        <v>13</v>
      </c>
      <c r="E3297" s="5">
        <f>IF(A3297=0,0,A3297*LABOR_HRS_WK_TOM*SEASON_WEEKS*(1+DIM_PCT_TOM)^A3297)</f>
        <v>724.72950000000026</v>
      </c>
      <c r="F3297" s="5">
        <f>IF(B3297=0,0,B3297*LABOR_HRS_WK_CAR*SEASON_WEEKS*(1+DIM_PCT_CAR)^B3297)</f>
        <v>30.749999999999996</v>
      </c>
      <c r="G3297" s="5">
        <f>IF(C3297=0,0,C3297*LABOR_HRS_WK_MES*SEASON_WEEKS*(1+DIM_PCT_MES)^C3297)</f>
        <v>343.61789814532818</v>
      </c>
      <c r="H3297" s="5">
        <f>E3297+F3297+G3297</f>
        <v>1099.0973981453285</v>
      </c>
      <c r="I3297" s="5">
        <f>MIN(H3297,FARMER_HRS)</f>
        <v>720</v>
      </c>
      <c r="J3297" s="5">
        <f>MAX(0,H3297-FARMER_HRS)</f>
        <v>379.0973981453285</v>
      </c>
      <c r="K3297" s="2">
        <f>I3297*FARMER_RATE+J3297*TEMP_WORKER_RATE</f>
        <v>31581.552051134175</v>
      </c>
      <c r="L3297" s="2">
        <f>A3297*PRICE_TOM+B3297*PRICE_CAR+C3297*PRICE_MES</f>
        <v>64994</v>
      </c>
      <c r="M3297" s="2">
        <f>A3297*FERT_BED_TOM+B3297*FERT_BED_CAR+C3297*FERT_BED_MES</f>
        <v>11000</v>
      </c>
      <c r="N3297" s="6">
        <f>IF(AND(D3297&lt;=TOTAL_BEDS,J3297&lt;=TEMP_WORKER_MAX*TEMP_WORKER_HRS),1,0)</f>
        <v>1</v>
      </c>
      <c r="O3297" s="2">
        <f>L3297-M3297-K3297-FIXED_COSTS</f>
        <v>2412.4479488658253</v>
      </c>
      <c r="P3297" s="2">
        <f>IF(N3297=1,O3297,"")</f>
        <v>2412.4479488658253</v>
      </c>
    </row>
    <row r="3298">
      <c r="A3298" s="6">
        <v>5</v>
      </c>
      <c r="B3298" s="6">
        <v>1</v>
      </c>
      <c r="C3298" s="6">
        <v>8</v>
      </c>
      <c r="D3298" s="6">
        <f>A3298+B3298+C3298</f>
        <v>14</v>
      </c>
      <c r="E3298" s="5">
        <f>IF(A3298=0,0,A3298*LABOR_HRS_WK_TOM*SEASON_WEEKS*(1+DIM_PCT_TOM)^A3298)</f>
        <v>724.72950000000026</v>
      </c>
      <c r="F3298" s="5">
        <f>IF(B3298=0,0,B3298*LABOR_HRS_WK_CAR*SEASON_WEEKS*(1+DIM_PCT_CAR)^B3298)</f>
        <v>30.749999999999996</v>
      </c>
      <c r="G3298" s="5">
        <f>IF(C3298=0,0,C3298*LABOR_HRS_WK_MES*SEASON_WEEKS*(1+DIM_PCT_MES)^C3298)</f>
        <v>397.61499642530833</v>
      </c>
      <c r="H3298" s="5">
        <f>E3298+F3298+G3298</f>
        <v>1153.0944964253085</v>
      </c>
      <c r="I3298" s="5">
        <f>MIN(H3298,FARMER_HRS)</f>
        <v>720</v>
      </c>
      <c r="J3298" s="5">
        <f>MAX(0,H3298-FARMER_HRS)</f>
        <v>433.09449642530853</v>
      </c>
      <c r="K3298" s="2">
        <f>I3298*FARMER_RATE+J3298*TEMP_WORKER_RATE</f>
        <v>32519.001674050494</v>
      </c>
      <c r="L3298" s="2">
        <f>A3298*PRICE_TOM+B3298*PRICE_CAR+C3298*PRICE_MES</f>
        <v>67694</v>
      </c>
      <c r="M3298" s="2">
        <f>A3298*FERT_BED_TOM+B3298*FERT_BED_CAR+C3298*FERT_BED_MES</f>
        <v>11880</v>
      </c>
      <c r="N3298" s="6">
        <f>IF(AND(D3298&lt;=TOTAL_BEDS,J3298&lt;=TEMP_WORKER_MAX*TEMP_WORKER_HRS),1,0)</f>
        <v>1</v>
      </c>
      <c r="O3298" s="2">
        <f>L3298-M3298-K3298-FIXED_COSTS</f>
        <v>3294.9983259495057</v>
      </c>
      <c r="P3298" s="2">
        <f>IF(N3298=1,O3298,"")</f>
        <v>3294.9983259495057</v>
      </c>
    </row>
    <row r="3299">
      <c r="A3299" s="6">
        <v>5</v>
      </c>
      <c r="B3299" s="6">
        <v>1</v>
      </c>
      <c r="C3299" s="6">
        <v>9</v>
      </c>
      <c r="D3299" s="6">
        <f>A3299+B3299+C3299</f>
        <v>15</v>
      </c>
      <c r="E3299" s="5">
        <f>IF(A3299=0,0,A3299*LABOR_HRS_WK_TOM*SEASON_WEEKS*(1+DIM_PCT_TOM)^A3299)</f>
        <v>724.72950000000026</v>
      </c>
      <c r="F3299" s="5">
        <f>IF(B3299=0,0,B3299*LABOR_HRS_WK_CAR*SEASON_WEEKS*(1+DIM_PCT_CAR)^B3299)</f>
        <v>30.749999999999996</v>
      </c>
      <c r="G3299" s="5">
        <f>IF(C3299=0,0,C3299*LABOR_HRS_WK_MES*SEASON_WEEKS*(1+DIM_PCT_MES)^C3299)</f>
        <v>452.90833186570273</v>
      </c>
      <c r="H3299" s="5">
        <f>E3299+F3299+G3299</f>
        <v>1208.387831865703</v>
      </c>
      <c r="I3299" s="5">
        <f>MIN(H3299,FARMER_HRS)</f>
        <v>720</v>
      </c>
      <c r="J3299" s="5">
        <f>MAX(0,H3299-FARMER_HRS)</f>
        <v>488.387831865703</v>
      </c>
      <c r="K3299" s="2">
        <f>I3299*FARMER_RATE+J3299*TEMP_WORKER_RATE</f>
        <v>33478.95541433512</v>
      </c>
      <c r="L3299" s="2">
        <f>A3299*PRICE_TOM+B3299*PRICE_CAR+C3299*PRICE_MES</f>
        <v>70394</v>
      </c>
      <c r="M3299" s="2">
        <f>A3299*FERT_BED_TOM+B3299*FERT_BED_CAR+C3299*FERT_BED_MES</f>
        <v>12760</v>
      </c>
      <c r="N3299" s="6">
        <f>IF(AND(D3299&lt;=TOTAL_BEDS,J3299&lt;=TEMP_WORKER_MAX*TEMP_WORKER_HRS),1,0)</f>
        <v>1</v>
      </c>
      <c r="O3299" s="2">
        <f>L3299-M3299-K3299-FIXED_COSTS</f>
        <v>4155.04458566488</v>
      </c>
      <c r="P3299" s="2">
        <f>IF(N3299=1,O3299,"")</f>
        <v>4155.04458566488</v>
      </c>
    </row>
    <row r="3300">
      <c r="A3300" s="6">
        <v>5</v>
      </c>
      <c r="B3300" s="6">
        <v>1</v>
      </c>
      <c r="C3300" s="6">
        <v>10</v>
      </c>
      <c r="D3300" s="6">
        <f>A3300+B3300+C3300</f>
        <v>16</v>
      </c>
      <c r="E3300" s="5">
        <f>IF(A3300=0,0,A3300*LABOR_HRS_WK_TOM*SEASON_WEEKS*(1+DIM_PCT_TOM)^A3300)</f>
        <v>724.72950000000026</v>
      </c>
      <c r="F3300" s="5">
        <f>IF(B3300=0,0,B3300*LABOR_HRS_WK_CAR*SEASON_WEEKS*(1+DIM_PCT_CAR)^B3300)</f>
        <v>30.749999999999996</v>
      </c>
      <c r="G3300" s="5">
        <f>IF(C3300=0,0,C3300*LABOR_HRS_WK_MES*SEASON_WEEKS*(1+DIM_PCT_MES)^C3300)</f>
        <v>509.52187334891551</v>
      </c>
      <c r="H3300" s="5">
        <f>E3300+F3300+G3300</f>
        <v>1265.0013733489159</v>
      </c>
      <c r="I3300" s="5">
        <f>MIN(H3300,FARMER_HRS)</f>
        <v>720</v>
      </c>
      <c r="J3300" s="5">
        <f>MAX(0,H3300-FARMER_HRS)</f>
        <v>545.00137334891588</v>
      </c>
      <c r="K3300" s="2">
        <f>I3300*FARMER_RATE+J3300*TEMP_WORKER_RATE</f>
        <v>34461.829398418675</v>
      </c>
      <c r="L3300" s="2">
        <f>A3300*PRICE_TOM+B3300*PRICE_CAR+C3300*PRICE_MES</f>
        <v>73094</v>
      </c>
      <c r="M3300" s="2">
        <f>A3300*FERT_BED_TOM+B3300*FERT_BED_CAR+C3300*FERT_BED_MES</f>
        <v>13640</v>
      </c>
      <c r="N3300" s="6">
        <f>IF(AND(D3300&lt;=TOTAL_BEDS,J3300&lt;=TEMP_WORKER_MAX*TEMP_WORKER_HRS),1,0)</f>
        <v>1</v>
      </c>
      <c r="O3300" s="2">
        <f>L3300-M3300-K3300-FIXED_COSTS</f>
        <v>4992.1706015813252</v>
      </c>
      <c r="P3300" s="2">
        <f>IF(N3300=1,O3300,"")</f>
        <v>4992.1706015813252</v>
      </c>
    </row>
    <row r="3301">
      <c r="A3301" s="6">
        <v>5</v>
      </c>
      <c r="B3301" s="6">
        <v>1</v>
      </c>
      <c r="C3301" s="6">
        <v>11</v>
      </c>
      <c r="D3301" s="6">
        <f>A3301+B3301+C3301</f>
        <v>17</v>
      </c>
      <c r="E3301" s="5">
        <f>IF(A3301=0,0,A3301*LABOR_HRS_WK_TOM*SEASON_WEEKS*(1+DIM_PCT_TOM)^A3301)</f>
        <v>724.72950000000026</v>
      </c>
      <c r="F3301" s="5">
        <f>IF(B3301=0,0,B3301*LABOR_HRS_WK_CAR*SEASON_WEEKS*(1+DIM_PCT_CAR)^B3301)</f>
        <v>30.749999999999996</v>
      </c>
      <c r="G3301" s="5">
        <f>IF(C3301=0,0,C3301*LABOR_HRS_WK_MES*SEASON_WEEKS*(1+DIM_PCT_MES)^C3301)</f>
        <v>567.47998644235463</v>
      </c>
      <c r="H3301" s="5">
        <f>E3301+F3301+G3301</f>
        <v>1322.9594864423548</v>
      </c>
      <c r="I3301" s="5">
        <f>MIN(H3301,FARMER_HRS)</f>
        <v>720</v>
      </c>
      <c r="J3301" s="5">
        <f>MAX(0,H3301-FARMER_HRS)</f>
        <v>602.95948644235477</v>
      </c>
      <c r="K3301" s="2">
        <f>I3301*FARMER_RATE+J3301*TEMP_WORKER_RATE</f>
        <v>35468.046639624212</v>
      </c>
      <c r="L3301" s="2">
        <f>A3301*PRICE_TOM+B3301*PRICE_CAR+C3301*PRICE_MES</f>
        <v>75794</v>
      </c>
      <c r="M3301" s="2">
        <f>A3301*FERT_BED_TOM+B3301*FERT_BED_CAR+C3301*FERT_BED_MES</f>
        <v>14520</v>
      </c>
      <c r="N3301" s="6">
        <f>IF(AND(D3301&lt;=TOTAL_BEDS,J3301&lt;=TEMP_WORKER_MAX*TEMP_WORKER_HRS),1,0)</f>
        <v>1</v>
      </c>
      <c r="O3301" s="2">
        <f>L3301-M3301-K3301-FIXED_COSTS</f>
        <v>5805.9533603757882</v>
      </c>
      <c r="P3301" s="2">
        <f>IF(N3301=1,O3301,"")</f>
        <v>5805.9533603757882</v>
      </c>
    </row>
    <row r="3302">
      <c r="A3302" s="6">
        <v>5</v>
      </c>
      <c r="B3302" s="6">
        <v>1</v>
      </c>
      <c r="C3302" s="6">
        <v>12</v>
      </c>
      <c r="D3302" s="6">
        <f>A3302+B3302+C3302</f>
        <v>18</v>
      </c>
      <c r="E3302" s="5">
        <f>IF(A3302=0,0,A3302*LABOR_HRS_WK_TOM*SEASON_WEEKS*(1+DIM_PCT_TOM)^A3302)</f>
        <v>724.72950000000026</v>
      </c>
      <c r="F3302" s="5">
        <f>IF(B3302=0,0,B3302*LABOR_HRS_WK_CAR*SEASON_WEEKS*(1+DIM_PCT_CAR)^B3302)</f>
        <v>30.749999999999996</v>
      </c>
      <c r="G3302" s="5">
        <f>IF(C3302=0,0,C3302*LABOR_HRS_WK_MES*SEASON_WEEKS*(1+DIM_PCT_MES)^C3302)</f>
        <v>626.807439570419</v>
      </c>
      <c r="H3302" s="5">
        <f>E3302+F3302+G3302</f>
        <v>1382.2869395704192</v>
      </c>
      <c r="I3302" s="5">
        <f>MIN(H3302,FARMER_HRS)</f>
        <v>720</v>
      </c>
      <c r="J3302" s="5">
        <f>MAX(0,H3302-FARMER_HRS)</f>
        <v>662.28693957041924</v>
      </c>
      <c r="K3302" s="2">
        <f>I3302*FARMER_RATE+J3302*TEMP_WORKER_RATE</f>
        <v>36498.03714531978</v>
      </c>
      <c r="L3302" s="2">
        <f>A3302*PRICE_TOM+B3302*PRICE_CAR+C3302*PRICE_MES</f>
        <v>78494</v>
      </c>
      <c r="M3302" s="2">
        <f>A3302*FERT_BED_TOM+B3302*FERT_BED_CAR+C3302*FERT_BED_MES</f>
        <v>15400</v>
      </c>
      <c r="N3302" s="6">
        <f>IF(AND(D3302&lt;=TOTAL_BEDS,J3302&lt;=TEMP_WORKER_MAX*TEMP_WORKER_HRS),1,0)</f>
        <v>1</v>
      </c>
      <c r="O3302" s="2">
        <f>L3302-M3302-K3302-FIXED_COSTS</f>
        <v>6595.96285468022</v>
      </c>
      <c r="P3302" s="2">
        <f>IF(N3302=1,O3302,"")</f>
        <v>6595.96285468022</v>
      </c>
    </row>
    <row r="3303">
      <c r="A3303" s="6">
        <v>5</v>
      </c>
      <c r="B3303" s="6">
        <v>1</v>
      </c>
      <c r="C3303" s="6">
        <v>13</v>
      </c>
      <c r="D3303" s="6">
        <f>A3303+B3303+C3303</f>
        <v>19</v>
      </c>
      <c r="E3303" s="5">
        <f>IF(A3303=0,0,A3303*LABOR_HRS_WK_TOM*SEASON_WEEKS*(1+DIM_PCT_TOM)^A3303)</f>
        <v>724.72950000000026</v>
      </c>
      <c r="F3303" s="5">
        <f>IF(B3303=0,0,B3303*LABOR_HRS_WK_CAR*SEASON_WEEKS*(1+DIM_PCT_CAR)^B3303)</f>
        <v>30.749999999999996</v>
      </c>
      <c r="G3303" s="5">
        <f>IF(C3303=0,0,C3303*LABOR_HRS_WK_MES*SEASON_WEEKS*(1+DIM_PCT_MES)^C3303)</f>
        <v>687.52941027880331</v>
      </c>
      <c r="H3303" s="5">
        <f>E3303+F3303+G3303</f>
        <v>1443.0089102788036</v>
      </c>
      <c r="I3303" s="5">
        <f>MIN(H3303,FARMER_HRS)</f>
        <v>720</v>
      </c>
      <c r="J3303" s="5">
        <f>MAX(0,H3303-FARMER_HRS)</f>
        <v>723.00891027880357</v>
      </c>
      <c r="K3303" s="2">
        <f>I3303*FARMER_RATE+J3303*TEMP_WORKER_RATE</f>
        <v>37552.238025673672</v>
      </c>
      <c r="L3303" s="2">
        <f>A3303*PRICE_TOM+B3303*PRICE_CAR+C3303*PRICE_MES</f>
        <v>81194</v>
      </c>
      <c r="M3303" s="2">
        <f>A3303*FERT_BED_TOM+B3303*FERT_BED_CAR+C3303*FERT_BED_MES</f>
        <v>16280</v>
      </c>
      <c r="N3303" s="6">
        <f>IF(AND(D3303&lt;=TOTAL_BEDS,J3303&lt;=TEMP_WORKER_MAX*TEMP_WORKER_HRS),1,0)</f>
        <v>1</v>
      </c>
      <c r="O3303" s="2">
        <f>L3303-M3303-K3303-FIXED_COSTS</f>
        <v>7361.7619743263276</v>
      </c>
      <c r="P3303" s="2">
        <f>IF(N3303=1,O3303,"")</f>
        <v>7361.7619743263276</v>
      </c>
    </row>
    <row r="3304">
      <c r="A3304" s="6">
        <v>5</v>
      </c>
      <c r="B3304" s="6">
        <v>1</v>
      </c>
      <c r="C3304" s="6">
        <v>14</v>
      </c>
      <c r="D3304" s="6">
        <f>A3304+B3304+C3304</f>
        <v>20</v>
      </c>
      <c r="E3304" s="5">
        <f>IF(A3304=0,0,A3304*LABOR_HRS_WK_TOM*SEASON_WEEKS*(1+DIM_PCT_TOM)^A3304)</f>
        <v>724.72950000000026</v>
      </c>
      <c r="F3304" s="5">
        <f>IF(B3304=0,0,B3304*LABOR_HRS_WK_CAR*SEASON_WEEKS*(1+DIM_PCT_CAR)^B3304)</f>
        <v>30.749999999999996</v>
      </c>
      <c r="G3304" s="5">
        <f>IF(C3304=0,0,C3304*LABOR_HRS_WK_MES*SEASON_WEEKS*(1+DIM_PCT_MES)^C3304)</f>
        <v>749.67149159246435</v>
      </c>
      <c r="H3304" s="5">
        <f>E3304+F3304+G3304</f>
        <v>1505.1509915924646</v>
      </c>
      <c r="I3304" s="5">
        <f>MIN(H3304,FARMER_HRS)</f>
        <v>720</v>
      </c>
      <c r="J3304" s="5">
        <f>MAX(0,H3304-FARMER_HRS)</f>
        <v>785.15099159246461</v>
      </c>
      <c r="K3304" s="2">
        <f>I3304*FARMER_RATE+J3304*TEMP_WORKER_RATE</f>
        <v>38631.093604035843</v>
      </c>
      <c r="L3304" s="2">
        <f>A3304*PRICE_TOM+B3304*PRICE_CAR+C3304*PRICE_MES</f>
        <v>83894</v>
      </c>
      <c r="M3304" s="2">
        <f>A3304*FERT_BED_TOM+B3304*FERT_BED_CAR+C3304*FERT_BED_MES</f>
        <v>17160</v>
      </c>
      <c r="N3304" s="6">
        <f>IF(AND(D3304&lt;=TOTAL_BEDS,J3304&lt;=TEMP_WORKER_MAX*TEMP_WORKER_HRS),1,0)</f>
        <v>1</v>
      </c>
      <c r="O3304" s="2">
        <f>L3304-M3304-K3304-FIXED_COSTS</f>
        <v>8102.9063959641571</v>
      </c>
      <c r="P3304" s="2">
        <f>IF(N3304=1,O3304,"")</f>
        <v>8102.9063959641571</v>
      </c>
    </row>
    <row r="3305">
      <c r="A3305" s="6">
        <v>5</v>
      </c>
      <c r="B3305" s="6">
        <v>1</v>
      </c>
      <c r="C3305" s="6">
        <v>15</v>
      </c>
      <c r="D3305" s="6">
        <f>A3305+B3305+C3305</f>
        <v>21</v>
      </c>
      <c r="E3305" s="5">
        <f>IF(A3305=0,0,A3305*LABOR_HRS_WK_TOM*SEASON_WEEKS*(1+DIM_PCT_TOM)^A3305)</f>
        <v>724.72950000000026</v>
      </c>
      <c r="F3305" s="5">
        <f>IF(B3305=0,0,B3305*LABOR_HRS_WK_CAR*SEASON_WEEKS*(1+DIM_PCT_CAR)^B3305)</f>
        <v>30.749999999999996</v>
      </c>
      <c r="G3305" s="5">
        <f>IF(C3305=0,0,C3305*LABOR_HRS_WK_MES*SEASON_WEEKS*(1+DIM_PCT_MES)^C3305)</f>
        <v>813.25969846861074</v>
      </c>
      <c r="H3305" s="5">
        <f>E3305+F3305+G3305</f>
        <v>1568.739198468611</v>
      </c>
      <c r="I3305" s="5">
        <f>MIN(H3305,FARMER_HRS)</f>
        <v>720</v>
      </c>
      <c r="J3305" s="5">
        <f>MAX(0,H3305-FARMER_HRS)</f>
        <v>848.739198468611</v>
      </c>
      <c r="K3305" s="2">
        <f>I3305*FARMER_RATE+J3305*TEMP_WORKER_RATE</f>
        <v>39735.055528968936</v>
      </c>
      <c r="L3305" s="2">
        <f>A3305*PRICE_TOM+B3305*PRICE_CAR+C3305*PRICE_MES</f>
        <v>86594</v>
      </c>
      <c r="M3305" s="2">
        <f>A3305*FERT_BED_TOM+B3305*FERT_BED_CAR+C3305*FERT_BED_MES</f>
        <v>18040</v>
      </c>
      <c r="N3305" s="6">
        <f>IF(AND(D3305&lt;=TOTAL_BEDS,J3305&lt;=TEMP_WORKER_MAX*TEMP_WORKER_HRS),1,0)</f>
        <v>1</v>
      </c>
      <c r="O3305" s="2">
        <f>L3305-M3305-K3305-FIXED_COSTS</f>
        <v>8818.9444710310636</v>
      </c>
      <c r="P3305" s="2">
        <f>IF(N3305=1,O3305,"")</f>
        <v>8818.9444710310636</v>
      </c>
    </row>
    <row r="3306">
      <c r="A3306" s="6">
        <v>5</v>
      </c>
      <c r="B3306" s="6">
        <v>1</v>
      </c>
      <c r="C3306" s="6">
        <v>16</v>
      </c>
      <c r="D3306" s="6">
        <f>A3306+B3306+C3306</f>
        <v>22</v>
      </c>
      <c r="E3306" s="5">
        <f>IF(A3306=0,0,A3306*LABOR_HRS_WK_TOM*SEASON_WEEKS*(1+DIM_PCT_TOM)^A3306)</f>
        <v>724.72950000000026</v>
      </c>
      <c r="F3306" s="5">
        <f>IF(B3306=0,0,B3306*LABOR_HRS_WK_CAR*SEASON_WEEKS*(1+DIM_PCT_CAR)^B3306)</f>
        <v>30.749999999999996</v>
      </c>
      <c r="G3306" s="5">
        <f>IF(C3306=0,0,C3306*LABOR_HRS_WK_MES*SEASON_WEEKS*(1+DIM_PCT_MES)^C3306)</f>
        <v>878.32047434609967</v>
      </c>
      <c r="H3306" s="5">
        <f>E3306+F3306+G3306</f>
        <v>1633.7999743461</v>
      </c>
      <c r="I3306" s="5">
        <f>MIN(H3306,FARMER_HRS)</f>
        <v>720</v>
      </c>
      <c r="J3306" s="5">
        <f>MAX(0,H3306-FARMER_HRS)</f>
        <v>913.7999743461</v>
      </c>
      <c r="K3306" s="2">
        <f>I3306*FARMER_RATE+J3306*TEMP_WORKER_RATE</f>
        <v>40864.582887953125</v>
      </c>
      <c r="L3306" s="2">
        <f>A3306*PRICE_TOM+B3306*PRICE_CAR+C3306*PRICE_MES</f>
        <v>89294</v>
      </c>
      <c r="M3306" s="2">
        <f>A3306*FERT_BED_TOM+B3306*FERT_BED_CAR+C3306*FERT_BED_MES</f>
        <v>18920</v>
      </c>
      <c r="N3306" s="6">
        <f>IF(AND(D3306&lt;=TOTAL_BEDS,J3306&lt;=TEMP_WORKER_MAX*TEMP_WORKER_HRS),1,0)</f>
        <v>1</v>
      </c>
      <c r="O3306" s="2">
        <f>L3306-M3306-K3306-FIXED_COSTS</f>
        <v>9509.4171120468745</v>
      </c>
      <c r="P3306" s="2">
        <f>IF(N3306=1,O3306,"")</f>
        <v>9509.4171120468745</v>
      </c>
    </row>
    <row r="3307">
      <c r="A3307" s="6">
        <v>5</v>
      </c>
      <c r="B3307" s="6">
        <v>1</v>
      </c>
      <c r="C3307" s="6">
        <v>17</v>
      </c>
      <c r="D3307" s="6">
        <f>A3307+B3307+C3307</f>
        <v>23</v>
      </c>
      <c r="E3307" s="5">
        <f>IF(A3307=0,0,A3307*LABOR_HRS_WK_TOM*SEASON_WEEKS*(1+DIM_PCT_TOM)^A3307)</f>
        <v>724.72950000000026</v>
      </c>
      <c r="F3307" s="5">
        <f>IF(B3307=0,0,B3307*LABOR_HRS_WK_CAR*SEASON_WEEKS*(1+DIM_PCT_CAR)^B3307)</f>
        <v>30.749999999999996</v>
      </c>
      <c r="G3307" s="5">
        <f>IF(C3307=0,0,C3307*LABOR_HRS_WK_MES*SEASON_WEEKS*(1+DIM_PCT_MES)^C3307)</f>
        <v>944.88069779263992</v>
      </c>
      <c r="H3307" s="5">
        <f>E3307+F3307+G3307</f>
        <v>1700.36019779264</v>
      </c>
      <c r="I3307" s="5">
        <f>MIN(H3307,FARMER_HRS)</f>
        <v>720</v>
      </c>
      <c r="J3307" s="5">
        <f>MAX(0,H3307-FARMER_HRS)</f>
        <v>980.36019779264007</v>
      </c>
      <c r="K3307" s="2">
        <f>I3307*FARMER_RATE+J3307*TEMP_WORKER_RATE</f>
        <v>42020.142322788888</v>
      </c>
      <c r="L3307" s="2">
        <f>A3307*PRICE_TOM+B3307*PRICE_CAR+C3307*PRICE_MES</f>
        <v>91994</v>
      </c>
      <c r="M3307" s="2">
        <f>A3307*FERT_BED_TOM+B3307*FERT_BED_CAR+C3307*FERT_BED_MES</f>
        <v>19800</v>
      </c>
      <c r="N3307" s="6">
        <f>IF(AND(D3307&lt;=TOTAL_BEDS,J3307&lt;=TEMP_WORKER_MAX*TEMP_WORKER_HRS),1,0)</f>
        <v>1</v>
      </c>
      <c r="O3307" s="2">
        <f>L3307-M3307-K3307-FIXED_COSTS</f>
        <v>10173.857677211112</v>
      </c>
      <c r="P3307" s="2">
        <f>IF(N3307=1,O3307,"")</f>
        <v>10173.857677211112</v>
      </c>
    </row>
    <row r="3308">
      <c r="A3308" s="6">
        <v>5</v>
      </c>
      <c r="B3308" s="6">
        <v>1</v>
      </c>
      <c r="C3308" s="6">
        <v>18</v>
      </c>
      <c r="D3308" s="6">
        <f>A3308+B3308+C3308</f>
        <v>24</v>
      </c>
      <c r="E3308" s="5">
        <f>IF(A3308=0,0,A3308*LABOR_HRS_WK_TOM*SEASON_WEEKS*(1+DIM_PCT_TOM)^A3308)</f>
        <v>724.72950000000026</v>
      </c>
      <c r="F3308" s="5">
        <f>IF(B3308=0,0,B3308*LABOR_HRS_WK_CAR*SEASON_WEEKS*(1+DIM_PCT_CAR)^B3308)</f>
        <v>30.749999999999996</v>
      </c>
      <c r="G3308" s="5">
        <f>IF(C3308=0,0,C3308*LABOR_HRS_WK_MES*SEASON_WEEKS*(1+DIM_PCT_MES)^C3308)</f>
        <v>1012.9676892512272</v>
      </c>
      <c r="H3308" s="5">
        <f>E3308+F3308+G3308</f>
        <v>1768.4471892512274</v>
      </c>
      <c r="I3308" s="5">
        <f>MIN(H3308,FARMER_HRS)</f>
        <v>720</v>
      </c>
      <c r="J3308" s="5">
        <f>MAX(0,H3308-FARMER_HRS)</f>
        <v>1048.4471892512274</v>
      </c>
      <c r="K3308" s="2">
        <f>I3308*FARMER_RATE+J3308*TEMP_WORKER_RATE</f>
        <v>43202.208146722696</v>
      </c>
      <c r="L3308" s="2">
        <f>A3308*PRICE_TOM+B3308*PRICE_CAR+C3308*PRICE_MES</f>
        <v>94694</v>
      </c>
      <c r="M3308" s="2">
        <f>A3308*FERT_BED_TOM+B3308*FERT_BED_CAR+C3308*FERT_BED_MES</f>
        <v>20680</v>
      </c>
      <c r="N3308" s="6">
        <f>IF(AND(D3308&lt;=TOTAL_BEDS,J3308&lt;=TEMP_WORKER_MAX*TEMP_WORKER_HRS),1,0)</f>
        <v>1</v>
      </c>
      <c r="O3308" s="2">
        <f>L3308-M3308-K3308-FIXED_COSTS</f>
        <v>10811.791853277304</v>
      </c>
      <c r="P3308" s="2">
        <f>IF(N3308=1,O3308,"")</f>
        <v>10811.791853277304</v>
      </c>
    </row>
    <row r="3309">
      <c r="A3309" s="6">
        <v>5</v>
      </c>
      <c r="B3309" s="6">
        <v>1</v>
      </c>
      <c r="C3309" s="6">
        <v>19</v>
      </c>
      <c r="D3309" s="6">
        <f>A3309+B3309+C3309</f>
        <v>25</v>
      </c>
      <c r="E3309" s="5">
        <f>IF(A3309=0,0,A3309*LABOR_HRS_WK_TOM*SEASON_WEEKS*(1+DIM_PCT_TOM)^A3309)</f>
        <v>724.72950000000026</v>
      </c>
      <c r="F3309" s="5">
        <f>IF(B3309=0,0,B3309*LABOR_HRS_WK_CAR*SEASON_WEEKS*(1+DIM_PCT_CAR)^B3309)</f>
        <v>30.749999999999996</v>
      </c>
      <c r="G3309" s="5">
        <f>IF(C3309=0,0,C3309*LABOR_HRS_WK_MES*SEASON_WEEKS*(1+DIM_PCT_MES)^C3309)</f>
        <v>1082.6092178872491</v>
      </c>
      <c r="H3309" s="5">
        <f>E3309+F3309+G3309</f>
        <v>1838.0887178872495</v>
      </c>
      <c r="I3309" s="5">
        <f>MIN(H3309,FARMER_HRS)</f>
        <v>720</v>
      </c>
      <c r="J3309" s="5">
        <f>MAX(0,H3309-FARMER_HRS)</f>
        <v>1118.0887178872495</v>
      </c>
      <c r="K3309" s="2">
        <f>I3309*FARMER_RATE+J3309*TEMP_WORKER_RATE</f>
        <v>44411.2624633203</v>
      </c>
      <c r="L3309" s="2">
        <f>A3309*PRICE_TOM+B3309*PRICE_CAR+C3309*PRICE_MES</f>
        <v>97394</v>
      </c>
      <c r="M3309" s="2">
        <f>A3309*FERT_BED_TOM+B3309*FERT_BED_CAR+C3309*FERT_BED_MES</f>
        <v>21560</v>
      </c>
      <c r="N3309" s="6">
        <f>IF(AND(D3309&lt;=TOTAL_BEDS,J3309&lt;=TEMP_WORKER_MAX*TEMP_WORKER_HRS),1,0)</f>
        <v>1</v>
      </c>
      <c r="O3309" s="2">
        <f>L3309-M3309-K3309-FIXED_COSTS</f>
        <v>11422.737536679699</v>
      </c>
      <c r="P3309" s="2">
        <f>IF(N3309=1,O3309,"")</f>
        <v>11422.737536679699</v>
      </c>
    </row>
    <row r="3310">
      <c r="A3310" s="6">
        <v>5</v>
      </c>
      <c r="B3310" s="6">
        <v>1</v>
      </c>
      <c r="C3310" s="6">
        <v>20</v>
      </c>
      <c r="D3310" s="6">
        <f>A3310+B3310+C3310</f>
        <v>26</v>
      </c>
      <c r="E3310" s="5">
        <f>IF(A3310=0,0,A3310*LABOR_HRS_WK_TOM*SEASON_WEEKS*(1+DIM_PCT_TOM)^A3310)</f>
        <v>724.72950000000026</v>
      </c>
      <c r="F3310" s="5">
        <f>IF(B3310=0,0,B3310*LABOR_HRS_WK_CAR*SEASON_WEEKS*(1+DIM_PCT_CAR)^B3310)</f>
        <v>30.749999999999996</v>
      </c>
      <c r="G3310" s="5">
        <f>IF(C3310=0,0,C3310*LABOR_HRS_WK_MES*SEASON_WEEKS*(1+DIM_PCT_MES)^C3310)</f>
        <v>1153.8335085377259</v>
      </c>
      <c r="H3310" s="5">
        <f>E3310+F3310+G3310</f>
        <v>1909.3130085377261</v>
      </c>
      <c r="I3310" s="5">
        <f>MIN(H3310,FARMER_HRS)</f>
        <v>720</v>
      </c>
      <c r="J3310" s="5">
        <f>MAX(0,H3310-FARMER_HRS)</f>
        <v>1189.3130085377261</v>
      </c>
      <c r="K3310" s="2">
        <f>I3310*FARMER_RATE+J3310*TEMP_WORKER_RATE</f>
        <v>45647.7952871133</v>
      </c>
      <c r="L3310" s="2">
        <f>A3310*PRICE_TOM+B3310*PRICE_CAR+C3310*PRICE_MES</f>
        <v>100094</v>
      </c>
      <c r="M3310" s="2">
        <f>A3310*FERT_BED_TOM+B3310*FERT_BED_CAR+C3310*FERT_BED_MES</f>
        <v>22440</v>
      </c>
      <c r="N3310" s="6">
        <f>IF(AND(D3310&lt;=TOTAL_BEDS,J3310&lt;=TEMP_WORKER_MAX*TEMP_WORKER_HRS),1,0)</f>
        <v>1</v>
      </c>
      <c r="O3310" s="2">
        <f>L3310-M3310-K3310-FIXED_COSTS</f>
        <v>12006.204712886698</v>
      </c>
      <c r="P3310" s="2">
        <f>IF(N3310=1,O3310,"")</f>
        <v>12006.204712886698</v>
      </c>
    </row>
    <row r="3311">
      <c r="A3311" s="6">
        <v>5</v>
      </c>
      <c r="B3311" s="6">
        <v>1</v>
      </c>
      <c r="C3311" s="6">
        <v>21</v>
      </c>
      <c r="D3311" s="6">
        <f>A3311+B3311+C3311</f>
        <v>27</v>
      </c>
      <c r="E3311" s="5">
        <f>IF(A3311=0,0,A3311*LABOR_HRS_WK_TOM*SEASON_WEEKS*(1+DIM_PCT_TOM)^A3311)</f>
        <v>724.72950000000026</v>
      </c>
      <c r="F3311" s="5">
        <f>IF(B3311=0,0,B3311*LABOR_HRS_WK_CAR*SEASON_WEEKS*(1+DIM_PCT_CAR)^B3311)</f>
        <v>30.749999999999996</v>
      </c>
      <c r="G3311" s="5">
        <f>IF(C3311=0,0,C3311*LABOR_HRS_WK_MES*SEASON_WEEKS*(1+DIM_PCT_MES)^C3311)</f>
        <v>1226.6692487641699</v>
      </c>
      <c r="H3311" s="5">
        <f>E3311+F3311+G3311</f>
        <v>1982.1487487641703</v>
      </c>
      <c r="I3311" s="5">
        <f>MIN(H3311,FARMER_HRS)</f>
        <v>720</v>
      </c>
      <c r="J3311" s="5">
        <f>MAX(0,H3311-FARMER_HRS)</f>
        <v>1262.1487487641703</v>
      </c>
      <c r="K3311" s="2">
        <f>I3311*FARMER_RATE+J3311*TEMP_WORKER_RATE</f>
        <v>46912.304666044627</v>
      </c>
      <c r="L3311" s="2">
        <f>A3311*PRICE_TOM+B3311*PRICE_CAR+C3311*PRICE_MES</f>
        <v>102794</v>
      </c>
      <c r="M3311" s="2">
        <f>A3311*FERT_BED_TOM+B3311*FERT_BED_CAR+C3311*FERT_BED_MES</f>
        <v>23320</v>
      </c>
      <c r="N3311" s="6">
        <f>IF(AND(D3311&lt;=TOTAL_BEDS,J3311&lt;=TEMP_WORKER_MAX*TEMP_WORKER_HRS),1,0)</f>
        <v>1</v>
      </c>
      <c r="O3311" s="2">
        <f>L3311-M3311-K3311-FIXED_COSTS</f>
        <v>12561.695333955373</v>
      </c>
      <c r="P3311" s="2">
        <f>IF(N3311=1,O3311,"")</f>
        <v>12561.695333955373</v>
      </c>
    </row>
    <row r="3312">
      <c r="A3312" s="6">
        <v>5</v>
      </c>
      <c r="B3312" s="6">
        <v>1</v>
      </c>
      <c r="C3312" s="6">
        <v>22</v>
      </c>
      <c r="D3312" s="6">
        <f>A3312+B3312+C3312</f>
        <v>28</v>
      </c>
      <c r="E3312" s="5">
        <f>IF(A3312=0,0,A3312*LABOR_HRS_WK_TOM*SEASON_WEEKS*(1+DIM_PCT_TOM)^A3312)</f>
        <v>724.72950000000026</v>
      </c>
      <c r="F3312" s="5">
        <f>IF(B3312=0,0,B3312*LABOR_HRS_WK_CAR*SEASON_WEEKS*(1+DIM_PCT_CAR)^B3312)</f>
        <v>30.749999999999996</v>
      </c>
      <c r="G3312" s="5">
        <f>IF(C3312=0,0,C3312*LABOR_HRS_WK_MES*SEASON_WEEKS*(1+DIM_PCT_MES)^C3312)</f>
        <v>1301.1455960105659</v>
      </c>
      <c r="H3312" s="5">
        <f>E3312+F3312+G3312</f>
        <v>2056.6250960105663</v>
      </c>
      <c r="I3312" s="5">
        <f>MIN(H3312,FARMER_HRS)</f>
        <v>720</v>
      </c>
      <c r="J3312" s="5">
        <f>MAX(0,H3312-FARMER_HRS)</f>
        <v>1336.6250960105663</v>
      </c>
      <c r="K3312" s="2">
        <f>I3312*FARMER_RATE+J3312*TEMP_WORKER_RATE</f>
        <v>48205.296805738995</v>
      </c>
      <c r="L3312" s="2">
        <f>A3312*PRICE_TOM+B3312*PRICE_CAR+C3312*PRICE_MES</f>
        <v>105494</v>
      </c>
      <c r="M3312" s="2">
        <f>A3312*FERT_BED_TOM+B3312*FERT_BED_CAR+C3312*FERT_BED_MES</f>
        <v>24200</v>
      </c>
      <c r="N3312" s="6">
        <f>IF(AND(D3312&lt;=TOTAL_BEDS,J3312&lt;=TEMP_WORKER_MAX*TEMP_WORKER_HRS),1,0)</f>
        <v>1</v>
      </c>
      <c r="O3312" s="2">
        <f>L3312-M3312-K3312-FIXED_COSTS</f>
        <v>13088.703194261005</v>
      </c>
      <c r="P3312" s="2">
        <f>IF(N3312=1,O3312,"")</f>
        <v>13088.703194261005</v>
      </c>
    </row>
    <row r="3313">
      <c r="A3313" s="6">
        <v>5</v>
      </c>
      <c r="B3313" s="6">
        <v>1</v>
      </c>
      <c r="C3313" s="6">
        <v>23</v>
      </c>
      <c r="D3313" s="6">
        <f>A3313+B3313+C3313</f>
        <v>29</v>
      </c>
      <c r="E3313" s="5">
        <f>IF(A3313=0,0,A3313*LABOR_HRS_WK_TOM*SEASON_WEEKS*(1+DIM_PCT_TOM)^A3313)</f>
        <v>724.72950000000026</v>
      </c>
      <c r="F3313" s="5">
        <f>IF(B3313=0,0,B3313*LABOR_HRS_WK_CAR*SEASON_WEEKS*(1+DIM_PCT_CAR)^B3313)</f>
        <v>30.749999999999996</v>
      </c>
      <c r="G3313" s="5">
        <f>IF(C3313=0,0,C3313*LABOR_HRS_WK_MES*SEASON_WEEKS*(1+DIM_PCT_MES)^C3313)</f>
        <v>1377.2921848680023</v>
      </c>
      <c r="H3313" s="5">
        <f>E3313+F3313+G3313</f>
        <v>2132.7716848680025</v>
      </c>
      <c r="I3313" s="5">
        <f>MIN(H3313,FARMER_HRS)</f>
        <v>720</v>
      </c>
      <c r="J3313" s="5">
        <f>MAX(0,H3313-FARMER_HRS)</f>
        <v>1412.7716848680025</v>
      </c>
      <c r="K3313" s="2">
        <f>I3313*FARMER_RATE+J3313*TEMP_WORKER_RATE</f>
        <v>49527.286195625042</v>
      </c>
      <c r="L3313" s="2">
        <f>A3313*PRICE_TOM+B3313*PRICE_CAR+C3313*PRICE_MES</f>
        <v>108194</v>
      </c>
      <c r="M3313" s="2">
        <f>A3313*FERT_BED_TOM+B3313*FERT_BED_CAR+C3313*FERT_BED_MES</f>
        <v>25080</v>
      </c>
      <c r="N3313" s="6">
        <f>IF(AND(D3313&lt;=TOTAL_BEDS,J3313&lt;=TEMP_WORKER_MAX*TEMP_WORKER_HRS),1,0)</f>
        <v>1</v>
      </c>
      <c r="O3313" s="2">
        <f>L3313-M3313-K3313-FIXED_COSTS</f>
        <v>13586.713804374958</v>
      </c>
      <c r="P3313" s="2">
        <f>IF(N3313=1,O3313,"")</f>
        <v>13586.713804374958</v>
      </c>
    </row>
    <row r="3314">
      <c r="A3314" s="6">
        <v>5</v>
      </c>
      <c r="B3314" s="6">
        <v>1</v>
      </c>
      <c r="C3314" s="6">
        <v>24</v>
      </c>
      <c r="D3314" s="6">
        <f>A3314+B3314+C3314</f>
        <v>30</v>
      </c>
      <c r="E3314" s="5">
        <f>IF(A3314=0,0,A3314*LABOR_HRS_WK_TOM*SEASON_WEEKS*(1+DIM_PCT_TOM)^A3314)</f>
        <v>724.72950000000026</v>
      </c>
      <c r="F3314" s="5">
        <f>IF(B3314=0,0,B3314*LABOR_HRS_WK_CAR*SEASON_WEEKS*(1+DIM_PCT_CAR)^B3314)</f>
        <v>30.749999999999996</v>
      </c>
      <c r="G3314" s="5">
        <f>IF(C3314=0,0,C3314*LABOR_HRS_WK_MES*SEASON_WEEKS*(1+DIM_PCT_MES)^C3314)</f>
        <v>1455.139134447498</v>
      </c>
      <c r="H3314" s="5">
        <f>E3314+F3314+G3314</f>
        <v>2210.6186344474982</v>
      </c>
      <c r="I3314" s="5">
        <f>MIN(H3314,FARMER_HRS)</f>
        <v>720</v>
      </c>
      <c r="J3314" s="5">
        <f>MAX(0,H3314-FARMER_HRS)</f>
        <v>1490.6186344474982</v>
      </c>
      <c r="K3314" s="2">
        <f>I3314*FARMER_RATE+J3314*TEMP_WORKER_RATE</f>
        <v>50878.795736935732</v>
      </c>
      <c r="L3314" s="2">
        <f>A3314*PRICE_TOM+B3314*PRICE_CAR+C3314*PRICE_MES</f>
        <v>110894</v>
      </c>
      <c r="M3314" s="2">
        <f>A3314*FERT_BED_TOM+B3314*FERT_BED_CAR+C3314*FERT_BED_MES</f>
        <v>25960</v>
      </c>
      <c r="N3314" s="6">
        <f>IF(AND(D3314&lt;=TOTAL_BEDS,J3314&lt;=TEMP_WORKER_MAX*TEMP_WORKER_HRS),1,0)</f>
        <v>1</v>
      </c>
      <c r="O3314" s="2">
        <f>L3314-M3314-K3314-FIXED_COSTS</f>
        <v>14055.204263064268</v>
      </c>
      <c r="P3314" s="2">
        <f>IF(N3314=1,O3314,"")</f>
        <v>14055.204263064268</v>
      </c>
    </row>
    <row r="3315">
      <c r="A3315" s="6">
        <v>5</v>
      </c>
      <c r="B3315" s="6">
        <v>1</v>
      </c>
      <c r="C3315" s="6">
        <v>25</v>
      </c>
      <c r="D3315" s="6">
        <f>A3315+B3315+C3315</f>
        <v>31</v>
      </c>
      <c r="E3315" s="5">
        <f>IF(A3315=0,0,A3315*LABOR_HRS_WK_TOM*SEASON_WEEKS*(1+DIM_PCT_TOM)^A3315)</f>
        <v>724.72950000000026</v>
      </c>
      <c r="F3315" s="5">
        <f>IF(B3315=0,0,B3315*LABOR_HRS_WK_CAR*SEASON_WEEKS*(1+DIM_PCT_CAR)^B3315)</f>
        <v>30.749999999999996</v>
      </c>
      <c r="G3315" s="5">
        <f>IF(C3315=0,0,C3315*LABOR_HRS_WK_MES*SEASON_WEEKS*(1+DIM_PCT_MES)^C3315)</f>
        <v>1534.7170558625955</v>
      </c>
      <c r="H3315" s="5">
        <f>E3315+F3315+G3315</f>
        <v>2290.1965558625957</v>
      </c>
      <c r="I3315" s="5">
        <f>MIN(H3315,FARMER_HRS)</f>
        <v>720</v>
      </c>
      <c r="J3315" s="5">
        <f>MAX(0,H3315-FARMER_HRS)</f>
        <v>1570.1965558625957</v>
      </c>
      <c r="K3315" s="2">
        <f>I3315*FARMER_RATE+J3315*TEMP_WORKER_RATE</f>
        <v>52260.356872614509</v>
      </c>
      <c r="L3315" s="2">
        <f>A3315*PRICE_TOM+B3315*PRICE_CAR+C3315*PRICE_MES</f>
        <v>113594</v>
      </c>
      <c r="M3315" s="2">
        <f>A3315*FERT_BED_TOM+B3315*FERT_BED_CAR+C3315*FERT_BED_MES</f>
        <v>26840</v>
      </c>
      <c r="N3315" s="6">
        <f>IF(AND(D3315&lt;=TOTAL_BEDS,J3315&lt;=TEMP_WORKER_MAX*TEMP_WORKER_HRS),1,0)</f>
        <v>1</v>
      </c>
      <c r="O3315" s="2">
        <f>L3315-M3315-K3315-FIXED_COSTS</f>
        <v>14493.643127385491</v>
      </c>
      <c r="P3315" s="2">
        <f>IF(N3315=1,O3315,"")</f>
        <v>14493.643127385491</v>
      </c>
    </row>
    <row r="3316">
      <c r="A3316" s="6">
        <v>5</v>
      </c>
      <c r="B3316" s="6">
        <v>1</v>
      </c>
      <c r="C3316" s="6">
        <v>26</v>
      </c>
      <c r="D3316" s="6">
        <f>A3316+B3316+C3316</f>
        <v>32</v>
      </c>
      <c r="E3316" s="5">
        <f>IF(A3316=0,0,A3316*LABOR_HRS_WK_TOM*SEASON_WEEKS*(1+DIM_PCT_TOM)^A3316)</f>
        <v>724.72950000000026</v>
      </c>
      <c r="F3316" s="5">
        <f>IF(B3316=0,0,B3316*LABOR_HRS_WK_CAR*SEASON_WEEKS*(1+DIM_PCT_CAR)^B3316)</f>
        <v>30.749999999999996</v>
      </c>
      <c r="G3316" s="5">
        <f>IF(C3316=0,0,C3316*LABOR_HRS_WK_MES*SEASON_WEEKS*(1+DIM_PCT_MES)^C3316)</f>
        <v>1616.0570598233128</v>
      </c>
      <c r="H3316" s="5">
        <f>E3316+F3316+G3316</f>
        <v>2371.5365598233129</v>
      </c>
      <c r="I3316" s="5">
        <f>MIN(H3316,FARMER_HRS)</f>
        <v>720</v>
      </c>
      <c r="J3316" s="5">
        <f>MAX(0,H3316-FARMER_HRS)</f>
        <v>1651.5365598233129</v>
      </c>
      <c r="K3316" s="2">
        <f>I3316*FARMER_RATE+J3316*TEMP_WORKER_RATE</f>
        <v>53672.509719154739</v>
      </c>
      <c r="L3316" s="2">
        <f>A3316*PRICE_TOM+B3316*PRICE_CAR+C3316*PRICE_MES</f>
        <v>116294</v>
      </c>
      <c r="M3316" s="2">
        <f>A3316*FERT_BED_TOM+B3316*FERT_BED_CAR+C3316*FERT_BED_MES</f>
        <v>27720</v>
      </c>
      <c r="N3316" s="6">
        <f>IF(AND(D3316&lt;=TOTAL_BEDS,J3316&lt;=TEMP_WORKER_MAX*TEMP_WORKER_HRS),1,0)</f>
        <v>1</v>
      </c>
      <c r="O3316" s="2">
        <f>L3316-M3316-K3316-FIXED_COSTS</f>
        <v>14901.490280845261</v>
      </c>
      <c r="P3316" s="2">
        <f>IF(N3316=1,O3316,"")</f>
        <v>14901.490280845261</v>
      </c>
    </row>
    <row r="3317">
      <c r="A3317" s="6">
        <v>5</v>
      </c>
      <c r="B3317" s="6">
        <v>1</v>
      </c>
      <c r="C3317" s="6">
        <v>27</v>
      </c>
      <c r="D3317" s="6">
        <f>A3317+B3317+C3317</f>
        <v>33</v>
      </c>
      <c r="E3317" s="5">
        <f>IF(A3317=0,0,A3317*LABOR_HRS_WK_TOM*SEASON_WEEKS*(1+DIM_PCT_TOM)^A3317)</f>
        <v>724.72950000000026</v>
      </c>
      <c r="F3317" s="5">
        <f>IF(B3317=0,0,B3317*LABOR_HRS_WK_CAR*SEASON_WEEKS*(1+DIM_PCT_CAR)^B3317)</f>
        <v>30.749999999999996</v>
      </c>
      <c r="G3317" s="5">
        <f>IF(C3317=0,0,C3317*LABOR_HRS_WK_MES*SEASON_WEEKS*(1+DIM_PCT_MES)^C3317)</f>
        <v>1699.19076434307</v>
      </c>
      <c r="H3317" s="5">
        <f>E3317+F3317+G3317</f>
        <v>2454.6702643430704</v>
      </c>
      <c r="I3317" s="5">
        <f>MIN(H3317,FARMER_HRS)</f>
        <v>720</v>
      </c>
      <c r="J3317" s="5">
        <f>MAX(0,H3317-FARMER_HRS)</f>
        <v>1734.6702643430704</v>
      </c>
      <c r="K3317" s="2">
        <f>I3317*FARMER_RATE+J3317*TEMP_WORKER_RATE</f>
        <v>55115.803200400522</v>
      </c>
      <c r="L3317" s="2">
        <f>A3317*PRICE_TOM+B3317*PRICE_CAR+C3317*PRICE_MES</f>
        <v>118994</v>
      </c>
      <c r="M3317" s="2">
        <f>A3317*FERT_BED_TOM+B3317*FERT_BED_CAR+C3317*FERT_BED_MES</f>
        <v>28600</v>
      </c>
      <c r="N3317" s="6">
        <f>IF(AND(D3317&lt;=TOTAL_BEDS,J3317&lt;=TEMP_WORKER_MAX*TEMP_WORKER_HRS),1,0)</f>
        <v>1</v>
      </c>
      <c r="O3317" s="2">
        <f>L3317-M3317-K3317-FIXED_COSTS</f>
        <v>15278.196799599478</v>
      </c>
      <c r="P3317" s="2">
        <f>IF(N3317=1,O3317,"")</f>
        <v>15278.196799599478</v>
      </c>
    </row>
    <row r="3318">
      <c r="A3318" s="6">
        <v>5</v>
      </c>
      <c r="B3318" s="6">
        <v>1</v>
      </c>
      <c r="C3318" s="6">
        <v>28</v>
      </c>
      <c r="D3318" s="6">
        <f>A3318+B3318+C3318</f>
        <v>34</v>
      </c>
      <c r="E3318" s="5">
        <f>IF(A3318=0,0,A3318*LABOR_HRS_WK_TOM*SEASON_WEEKS*(1+DIM_PCT_TOM)^A3318)</f>
        <v>724.72950000000026</v>
      </c>
      <c r="F3318" s="5">
        <f>IF(B3318=0,0,B3318*LABOR_HRS_WK_CAR*SEASON_WEEKS*(1+DIM_PCT_CAR)^B3318)</f>
        <v>30.749999999999996</v>
      </c>
      <c r="G3318" s="5">
        <f>IF(C3318=0,0,C3318*LABOR_HRS_WK_MES*SEASON_WEEKS*(1+DIM_PCT_MES)^C3318)</f>
        <v>1784.1503025602233</v>
      </c>
      <c r="H3318" s="5">
        <f>E3318+F3318+G3318</f>
        <v>2539.6298025602237</v>
      </c>
      <c r="I3318" s="5">
        <f>MIN(H3318,FARMER_HRS)</f>
        <v>720</v>
      </c>
      <c r="J3318" s="5">
        <f>MAX(0,H3318-FARMER_HRS)</f>
        <v>1819.6298025602237</v>
      </c>
      <c r="K3318" s="2">
        <f>I3318*FARMER_RATE+J3318*TEMP_WORKER_RATE</f>
        <v>56590.795183337221</v>
      </c>
      <c r="L3318" s="2">
        <f>A3318*PRICE_TOM+B3318*PRICE_CAR+C3318*PRICE_MES</f>
        <v>121694</v>
      </c>
      <c r="M3318" s="2">
        <f>A3318*FERT_BED_TOM+B3318*FERT_BED_CAR+C3318*FERT_BED_MES</f>
        <v>29480</v>
      </c>
      <c r="N3318" s="6">
        <f>IF(AND(D3318&lt;=TOTAL_BEDS,J3318&lt;=TEMP_WORKER_MAX*TEMP_WORKER_HRS),1,0)</f>
        <v>1</v>
      </c>
      <c r="O3318" s="2">
        <f>L3318-M3318-K3318-FIXED_COSTS</f>
        <v>15623.204816662779</v>
      </c>
      <c r="P3318" s="2">
        <f>IF(N3318=1,O3318,"")</f>
        <v>15623.204816662779</v>
      </c>
    </row>
    <row r="3319">
      <c r="A3319" s="6">
        <v>5</v>
      </c>
      <c r="B3319" s="6">
        <v>1</v>
      </c>
      <c r="C3319" s="6">
        <v>29</v>
      </c>
      <c r="D3319" s="6">
        <f>A3319+B3319+C3319</f>
        <v>35</v>
      </c>
      <c r="E3319" s="5">
        <f>IF(A3319=0,0,A3319*LABOR_HRS_WK_TOM*SEASON_WEEKS*(1+DIM_PCT_TOM)^A3319)</f>
        <v>724.72950000000026</v>
      </c>
      <c r="F3319" s="5">
        <f>IF(B3319=0,0,B3319*LABOR_HRS_WK_CAR*SEASON_WEEKS*(1+DIM_PCT_CAR)^B3319)</f>
        <v>30.749999999999996</v>
      </c>
      <c r="G3319" s="5">
        <f>IF(C3319=0,0,C3319*LABOR_HRS_WK_MES*SEASON_WEEKS*(1+DIM_PCT_MES)^C3319)</f>
        <v>1870.9683306758766</v>
      </c>
      <c r="H3319" s="5">
        <f>E3319+F3319+G3319</f>
        <v>2626.447830675877</v>
      </c>
      <c r="I3319" s="5">
        <f>MIN(H3319,FARMER_HRS)</f>
        <v>720</v>
      </c>
      <c r="J3319" s="5">
        <f>MAX(0,H3319-FARMER_HRS)</f>
        <v>1906.447830675877</v>
      </c>
      <c r="K3319" s="2">
        <f>I3319*FARMER_RATE+J3319*TEMP_WORKER_RATE</f>
        <v>58098.05261590064</v>
      </c>
      <c r="L3319" s="2">
        <f>A3319*PRICE_TOM+B3319*PRICE_CAR+C3319*PRICE_MES</f>
        <v>124394</v>
      </c>
      <c r="M3319" s="2">
        <f>A3319*FERT_BED_TOM+B3319*FERT_BED_CAR+C3319*FERT_BED_MES</f>
        <v>30360</v>
      </c>
      <c r="N3319" s="6">
        <f>IF(AND(D3319&lt;=TOTAL_BEDS,J3319&lt;=TEMP_WORKER_MAX*TEMP_WORKER_HRS),1,0)</f>
        <v>1</v>
      </c>
      <c r="O3319" s="2">
        <f>L3319-M3319-K3319-FIXED_COSTS</f>
        <v>15935.94738409936</v>
      </c>
      <c r="P3319" s="2">
        <f>IF(N3319=1,O3319,"")</f>
        <v>15935.94738409936</v>
      </c>
    </row>
    <row r="3320">
      <c r="A3320" s="6">
        <v>5</v>
      </c>
      <c r="B3320" s="6">
        <v>1</v>
      </c>
      <c r="C3320" s="6">
        <v>30</v>
      </c>
      <c r="D3320" s="6">
        <f>A3320+B3320+C3320</f>
        <v>36</v>
      </c>
      <c r="E3320" s="5">
        <f>IF(A3320=0,0,A3320*LABOR_HRS_WK_TOM*SEASON_WEEKS*(1+DIM_PCT_TOM)^A3320)</f>
        <v>724.72950000000026</v>
      </c>
      <c r="F3320" s="5">
        <f>IF(B3320=0,0,B3320*LABOR_HRS_WK_CAR*SEASON_WEEKS*(1+DIM_PCT_CAR)^B3320)</f>
        <v>30.749999999999996</v>
      </c>
      <c r="G3320" s="5">
        <f>IF(C3320=0,0,C3320*LABOR_HRS_WK_MES*SEASON_WEEKS*(1+DIM_PCT_MES)^C3320)</f>
        <v>1959.6780360096466</v>
      </c>
      <c r="H3320" s="5">
        <f>E3320+F3320+G3320</f>
        <v>2715.1575360096467</v>
      </c>
      <c r="I3320" s="5">
        <f>MIN(H3320,FARMER_HRS)</f>
        <v>720</v>
      </c>
      <c r="J3320" s="5">
        <f>MAX(0,H3320-FARMER_HRS)</f>
        <v>1995.1575360096467</v>
      </c>
      <c r="K3320" s="2">
        <f>I3320*FARMER_RATE+J3320*TEMP_WORKER_RATE</f>
        <v>59638.151666834143</v>
      </c>
      <c r="L3320" s="2">
        <f>A3320*PRICE_TOM+B3320*PRICE_CAR+C3320*PRICE_MES</f>
        <v>127094</v>
      </c>
      <c r="M3320" s="2">
        <f>A3320*FERT_BED_TOM+B3320*FERT_BED_CAR+C3320*FERT_BED_MES</f>
        <v>31240</v>
      </c>
      <c r="N3320" s="6">
        <f>IF(AND(D3320&lt;=TOTAL_BEDS,J3320&lt;=TEMP_WORKER_MAX*TEMP_WORKER_HRS),1,0)</f>
        <v>1</v>
      </c>
      <c r="O3320" s="2">
        <f>L3320-M3320-K3320-FIXED_COSTS</f>
        <v>16215.848333165857</v>
      </c>
      <c r="P3320" s="2">
        <f>IF(N3320=1,O3320,"")</f>
        <v>16215.848333165857</v>
      </c>
    </row>
    <row r="3321">
      <c r="A3321" s="6">
        <v>5</v>
      </c>
      <c r="B3321" s="6">
        <v>2</v>
      </c>
      <c r="C3321" s="6">
        <v>0</v>
      </c>
      <c r="D3321" s="6">
        <f>A3321+B3321+C3321</f>
        <v>7</v>
      </c>
      <c r="E3321" s="5">
        <f>IF(A3321=0,0,A3321*LABOR_HRS_WK_TOM*SEASON_WEEKS*(1+DIM_PCT_TOM)^A3321)</f>
        <v>724.72950000000026</v>
      </c>
      <c r="F3321" s="5">
        <f>IF(B3321=0,0,B3321*LABOR_HRS_WK_CAR*SEASON_WEEKS*(1+DIM_PCT_CAR)^B3321)</f>
        <v>63.037499999999994</v>
      </c>
      <c r="G3321" s="5">
        <f>IF(C3321=0,0,C3321*LABOR_HRS_WK_MES*SEASON_WEEKS*(1+DIM_PCT_MES)^C3321)</f>
        <v>0</v>
      </c>
      <c r="H3321" s="5">
        <f>E3321+F3321+G3321</f>
        <v>787.76700000000028</v>
      </c>
      <c r="I3321" s="5">
        <f>MIN(H3321,FARMER_HRS)</f>
        <v>720</v>
      </c>
      <c r="J3321" s="5">
        <f>MAX(0,H3321-FARMER_HRS)</f>
        <v>67.76700000000028</v>
      </c>
      <c r="K3321" s="2">
        <f>I3321*FARMER_RATE+J3321*TEMP_WORKER_RATE</f>
        <v>26176.510416666672</v>
      </c>
      <c r="L3321" s="2">
        <f>A3321*PRICE_TOM+B3321*PRICE_CAR+C3321*PRICE_MES</f>
        <v>48188</v>
      </c>
      <c r="M3321" s="2">
        <f>A3321*FERT_BED_TOM+B3321*FERT_BED_CAR+C3321*FERT_BED_MES</f>
        <v>5280</v>
      </c>
      <c r="N3321" s="6">
        <f>IF(AND(D3321&lt;=TOTAL_BEDS,J3321&lt;=TEMP_WORKER_MAX*TEMP_WORKER_HRS),1,0)</f>
        <v>1</v>
      </c>
      <c r="O3321" s="2">
        <f>L3321-M3321-K3321-FIXED_COSTS</f>
        <v>-3268.5104166666715</v>
      </c>
      <c r="P3321" s="2">
        <f>IF(N3321=1,O3321,"")</f>
        <v>-3268.5104166666715</v>
      </c>
    </row>
    <row r="3322">
      <c r="A3322" s="6">
        <v>5</v>
      </c>
      <c r="B3322" s="6">
        <v>2</v>
      </c>
      <c r="C3322" s="6">
        <v>1</v>
      </c>
      <c r="D3322" s="6">
        <f>A3322+B3322+C3322</f>
        <v>8</v>
      </c>
      <c r="E3322" s="5">
        <f>IF(A3322=0,0,A3322*LABOR_HRS_WK_TOM*SEASON_WEEKS*(1+DIM_PCT_TOM)^A3322)</f>
        <v>724.72950000000026</v>
      </c>
      <c r="F3322" s="5">
        <f>IF(B3322=0,0,B3322*LABOR_HRS_WK_CAR*SEASON_WEEKS*(1+DIM_PCT_CAR)^B3322)</f>
        <v>63.037499999999994</v>
      </c>
      <c r="G3322" s="5">
        <f>IF(C3322=0,0,C3322*LABOR_HRS_WK_MES*SEASON_WEEKS*(1+DIM_PCT_MES)^C3322)</f>
        <v>45.5625</v>
      </c>
      <c r="H3322" s="5">
        <f>E3322+F3322+G3322</f>
        <v>833.32950000000028</v>
      </c>
      <c r="I3322" s="5">
        <f>MIN(H3322,FARMER_HRS)</f>
        <v>720</v>
      </c>
      <c r="J3322" s="5">
        <f>MAX(0,H3322-FARMER_HRS)</f>
        <v>113.32950000000028</v>
      </c>
      <c r="K3322" s="2">
        <f>I3322*FARMER_RATE+J3322*TEMP_WORKER_RATE</f>
        <v>26967.526041666672</v>
      </c>
      <c r="L3322" s="2">
        <f>A3322*PRICE_TOM+B3322*PRICE_CAR+C3322*PRICE_MES</f>
        <v>50888</v>
      </c>
      <c r="M3322" s="2">
        <f>A3322*FERT_BED_TOM+B3322*FERT_BED_CAR+C3322*FERT_BED_MES</f>
        <v>6160</v>
      </c>
      <c r="N3322" s="6">
        <f>IF(AND(D3322&lt;=TOTAL_BEDS,J3322&lt;=TEMP_WORKER_MAX*TEMP_WORKER_HRS),1,0)</f>
        <v>1</v>
      </c>
      <c r="O3322" s="2">
        <f>L3322-M3322-K3322-FIXED_COSTS</f>
        <v>-2239.5260416666715</v>
      </c>
      <c r="P3322" s="2">
        <f>IF(N3322=1,O3322,"")</f>
        <v>-2239.5260416666715</v>
      </c>
    </row>
    <row r="3323">
      <c r="A3323" s="6">
        <v>5</v>
      </c>
      <c r="B3323" s="6">
        <v>2</v>
      </c>
      <c r="C3323" s="6">
        <v>2</v>
      </c>
      <c r="D3323" s="6">
        <f>A3323+B3323+C3323</f>
        <v>9</v>
      </c>
      <c r="E3323" s="5">
        <f>IF(A3323=0,0,A3323*LABOR_HRS_WK_TOM*SEASON_WEEKS*(1+DIM_PCT_TOM)^A3323)</f>
        <v>724.72950000000026</v>
      </c>
      <c r="F3323" s="5">
        <f>IF(B3323=0,0,B3323*LABOR_HRS_WK_CAR*SEASON_WEEKS*(1+DIM_PCT_CAR)^B3323)</f>
        <v>63.037499999999994</v>
      </c>
      <c r="G3323" s="5">
        <f>IF(C3323=0,0,C3323*LABOR_HRS_WK_MES*SEASON_WEEKS*(1+DIM_PCT_MES)^C3323)</f>
        <v>92.2640625</v>
      </c>
      <c r="H3323" s="5">
        <f>E3323+F3323+G3323</f>
        <v>880.0310625000003</v>
      </c>
      <c r="I3323" s="5">
        <f>MIN(H3323,FARMER_HRS)</f>
        <v>720</v>
      </c>
      <c r="J3323" s="5">
        <f>MAX(0,H3323-FARMER_HRS)</f>
        <v>160.0310625000003</v>
      </c>
      <c r="K3323" s="2">
        <f>I3323*FARMER_RATE+J3323*TEMP_WORKER_RATE</f>
        <v>27778.317057291672</v>
      </c>
      <c r="L3323" s="2">
        <f>A3323*PRICE_TOM+B3323*PRICE_CAR+C3323*PRICE_MES</f>
        <v>53588</v>
      </c>
      <c r="M3323" s="2">
        <f>A3323*FERT_BED_TOM+B3323*FERT_BED_CAR+C3323*FERT_BED_MES</f>
        <v>7040</v>
      </c>
      <c r="N3323" s="6">
        <f>IF(AND(D3323&lt;=TOTAL_BEDS,J3323&lt;=TEMP_WORKER_MAX*TEMP_WORKER_HRS),1,0)</f>
        <v>1</v>
      </c>
      <c r="O3323" s="2">
        <f>L3323-M3323-K3323-FIXED_COSTS</f>
        <v>-1230.3170572916715</v>
      </c>
      <c r="P3323" s="2">
        <f>IF(N3323=1,O3323,"")</f>
        <v>-1230.3170572916715</v>
      </c>
    </row>
    <row r="3324">
      <c r="A3324" s="6">
        <v>5</v>
      </c>
      <c r="B3324" s="6">
        <v>2</v>
      </c>
      <c r="C3324" s="6">
        <v>3</v>
      </c>
      <c r="D3324" s="6">
        <f>A3324+B3324+C3324</f>
        <v>10</v>
      </c>
      <c r="E3324" s="5">
        <f>IF(A3324=0,0,A3324*LABOR_HRS_WK_TOM*SEASON_WEEKS*(1+DIM_PCT_TOM)^A3324)</f>
        <v>724.72950000000026</v>
      </c>
      <c r="F3324" s="5">
        <f>IF(B3324=0,0,B3324*LABOR_HRS_WK_CAR*SEASON_WEEKS*(1+DIM_PCT_CAR)^B3324)</f>
        <v>63.037499999999994</v>
      </c>
      <c r="G3324" s="5">
        <f>IF(C3324=0,0,C3324*LABOR_HRS_WK_MES*SEASON_WEEKS*(1+DIM_PCT_MES)^C3324)</f>
        <v>140.12604492187498</v>
      </c>
      <c r="H3324" s="5">
        <f>E3324+F3324+G3324</f>
        <v>927.89304492187523</v>
      </c>
      <c r="I3324" s="5">
        <f>MIN(H3324,FARMER_HRS)</f>
        <v>720</v>
      </c>
      <c r="J3324" s="5">
        <f>MAX(0,H3324-FARMER_HRS)</f>
        <v>207.89304492187523</v>
      </c>
      <c r="K3324" s="2">
        <f>I3324*FARMER_RATE+J3324*TEMP_WORKER_RATE</f>
        <v>28609.25425211589</v>
      </c>
      <c r="L3324" s="2">
        <f>A3324*PRICE_TOM+B3324*PRICE_CAR+C3324*PRICE_MES</f>
        <v>56288</v>
      </c>
      <c r="M3324" s="2">
        <f>A3324*FERT_BED_TOM+B3324*FERT_BED_CAR+C3324*FERT_BED_MES</f>
        <v>7920</v>
      </c>
      <c r="N3324" s="6">
        <f>IF(AND(D3324&lt;=TOTAL_BEDS,J3324&lt;=TEMP_WORKER_MAX*TEMP_WORKER_HRS),1,0)</f>
        <v>1</v>
      </c>
      <c r="O3324" s="2">
        <f>L3324-M3324-K3324-FIXED_COSTS</f>
        <v>-241.25425211589027</v>
      </c>
      <c r="P3324" s="2">
        <f>IF(N3324=1,O3324,"")</f>
        <v>-241.25425211589027</v>
      </c>
    </row>
    <row r="3325">
      <c r="A3325" s="6">
        <v>5</v>
      </c>
      <c r="B3325" s="6">
        <v>2</v>
      </c>
      <c r="C3325" s="6">
        <v>4</v>
      </c>
      <c r="D3325" s="6">
        <f>A3325+B3325+C3325</f>
        <v>11</v>
      </c>
      <c r="E3325" s="5">
        <f>IF(A3325=0,0,A3325*LABOR_HRS_WK_TOM*SEASON_WEEKS*(1+DIM_PCT_TOM)^A3325)</f>
        <v>724.72950000000026</v>
      </c>
      <c r="F3325" s="5">
        <f>IF(B3325=0,0,B3325*LABOR_HRS_WK_CAR*SEASON_WEEKS*(1+DIM_PCT_CAR)^B3325)</f>
        <v>63.037499999999994</v>
      </c>
      <c r="G3325" s="5">
        <f>IF(C3325=0,0,C3325*LABOR_HRS_WK_MES*SEASON_WEEKS*(1+DIM_PCT_MES)^C3325)</f>
        <v>189.17016064453119</v>
      </c>
      <c r="H3325" s="5">
        <f>E3325+F3325+G3325</f>
        <v>976.93716064453145</v>
      </c>
      <c r="I3325" s="5">
        <f>MIN(H3325,FARMER_HRS)</f>
        <v>720</v>
      </c>
      <c r="J3325" s="5">
        <f>MAX(0,H3325-FARMER_HRS)</f>
        <v>256.93716064453145</v>
      </c>
      <c r="K3325" s="2">
        <f>I3325*FARMER_RATE+J3325*TEMP_WORKER_RATE</f>
        <v>29460.714594523117</v>
      </c>
      <c r="L3325" s="2">
        <f>A3325*PRICE_TOM+B3325*PRICE_CAR+C3325*PRICE_MES</f>
        <v>58988</v>
      </c>
      <c r="M3325" s="2">
        <f>A3325*FERT_BED_TOM+B3325*FERT_BED_CAR+C3325*FERT_BED_MES</f>
        <v>8800</v>
      </c>
      <c r="N3325" s="6">
        <f>IF(AND(D3325&lt;=TOTAL_BEDS,J3325&lt;=TEMP_WORKER_MAX*TEMP_WORKER_HRS),1,0)</f>
        <v>1</v>
      </c>
      <c r="O3325" s="2">
        <f>L3325-M3325-K3325-FIXED_COSTS</f>
        <v>727.28540547688317</v>
      </c>
      <c r="P3325" s="2">
        <f>IF(N3325=1,O3325,"")</f>
        <v>727.28540547688317</v>
      </c>
    </row>
    <row r="3326">
      <c r="A3326" s="6">
        <v>5</v>
      </c>
      <c r="B3326" s="6">
        <v>2</v>
      </c>
      <c r="C3326" s="6">
        <v>5</v>
      </c>
      <c r="D3326" s="6">
        <f>A3326+B3326+C3326</f>
        <v>12</v>
      </c>
      <c r="E3326" s="5">
        <f>IF(A3326=0,0,A3326*LABOR_HRS_WK_TOM*SEASON_WEEKS*(1+DIM_PCT_TOM)^A3326)</f>
        <v>724.72950000000026</v>
      </c>
      <c r="F3326" s="5">
        <f>IF(B3326=0,0,B3326*LABOR_HRS_WK_CAR*SEASON_WEEKS*(1+DIM_PCT_CAR)^B3326)</f>
        <v>63.037499999999994</v>
      </c>
      <c r="G3326" s="5">
        <f>IF(C3326=0,0,C3326*LABOR_HRS_WK_MES*SEASON_WEEKS*(1+DIM_PCT_MES)^C3326)</f>
        <v>239.41848456573481</v>
      </c>
      <c r="H3326" s="5">
        <f>E3326+F3326+G3326</f>
        <v>1027.1854845657351</v>
      </c>
      <c r="I3326" s="5">
        <f>MIN(H3326,FARMER_HRS)</f>
        <v>720</v>
      </c>
      <c r="J3326" s="5">
        <f>MAX(0,H3326-FARMER_HRS)</f>
        <v>307.18548456573512</v>
      </c>
      <c r="K3326" s="2">
        <f>I3326*FARMER_RATE+J3326*TEMP_WORKER_RATE</f>
        <v>30333.081329266235</v>
      </c>
      <c r="L3326" s="2">
        <f>A3326*PRICE_TOM+B3326*PRICE_CAR+C3326*PRICE_MES</f>
        <v>61688</v>
      </c>
      <c r="M3326" s="2">
        <f>A3326*FERT_BED_TOM+B3326*FERT_BED_CAR+C3326*FERT_BED_MES</f>
        <v>9680</v>
      </c>
      <c r="N3326" s="6">
        <f>IF(AND(D3326&lt;=TOTAL_BEDS,J3326&lt;=TEMP_WORKER_MAX*TEMP_WORKER_HRS),1,0)</f>
        <v>1</v>
      </c>
      <c r="O3326" s="2">
        <f>L3326-M3326-K3326-FIXED_COSTS</f>
        <v>1674.9186707337649</v>
      </c>
      <c r="P3326" s="2">
        <f>IF(N3326=1,O3326,"")</f>
        <v>1674.9186707337649</v>
      </c>
    </row>
    <row r="3327">
      <c r="A3327" s="6">
        <v>5</v>
      </c>
      <c r="B3327" s="6">
        <v>2</v>
      </c>
      <c r="C3327" s="6">
        <v>6</v>
      </c>
      <c r="D3327" s="6">
        <f>A3327+B3327+C3327</f>
        <v>13</v>
      </c>
      <c r="E3327" s="5">
        <f>IF(A3327=0,0,A3327*LABOR_HRS_WK_TOM*SEASON_WEEKS*(1+DIM_PCT_TOM)^A3327)</f>
        <v>724.72950000000026</v>
      </c>
      <c r="F3327" s="5">
        <f>IF(B3327=0,0,B3327*LABOR_HRS_WK_CAR*SEASON_WEEKS*(1+DIM_PCT_CAR)^B3327)</f>
        <v>63.037499999999994</v>
      </c>
      <c r="G3327" s="5">
        <f>IF(C3327=0,0,C3327*LABOR_HRS_WK_MES*SEASON_WEEKS*(1+DIM_PCT_MES)^C3327)</f>
        <v>290.89345874736773</v>
      </c>
      <c r="H3327" s="5">
        <f>E3327+F3327+G3327</f>
        <v>1078.660458747368</v>
      </c>
      <c r="I3327" s="5">
        <f>MIN(H3327,FARMER_HRS)</f>
        <v>720</v>
      </c>
      <c r="J3327" s="5">
        <f>MAX(0,H3327-FARMER_HRS)</f>
        <v>358.660458747368</v>
      </c>
      <c r="K3327" s="2">
        <f>I3327*FARMER_RATE+J3327*TEMP_WORKER_RATE</f>
        <v>31226.744075475137</v>
      </c>
      <c r="L3327" s="2">
        <f>A3327*PRICE_TOM+B3327*PRICE_CAR+C3327*PRICE_MES</f>
        <v>64388</v>
      </c>
      <c r="M3327" s="2">
        <f>A3327*FERT_BED_TOM+B3327*FERT_BED_CAR+C3327*FERT_BED_MES</f>
        <v>10560</v>
      </c>
      <c r="N3327" s="6">
        <f>IF(AND(D3327&lt;=TOTAL_BEDS,J3327&lt;=TEMP_WORKER_MAX*TEMP_WORKER_HRS),1,0)</f>
        <v>1</v>
      </c>
      <c r="O3327" s="2">
        <f>L3327-M3327-K3327-FIXED_COSTS</f>
        <v>2601.2559245248631</v>
      </c>
      <c r="P3327" s="2">
        <f>IF(N3327=1,O3327,"")</f>
        <v>2601.2559245248631</v>
      </c>
    </row>
    <row r="3328">
      <c r="A3328" s="6">
        <v>5</v>
      </c>
      <c r="B3328" s="6">
        <v>2</v>
      </c>
      <c r="C3328" s="6">
        <v>7</v>
      </c>
      <c r="D3328" s="6">
        <f>A3328+B3328+C3328</f>
        <v>14</v>
      </c>
      <c r="E3328" s="5">
        <f>IF(A3328=0,0,A3328*LABOR_HRS_WK_TOM*SEASON_WEEKS*(1+DIM_PCT_TOM)^A3328)</f>
        <v>724.72950000000026</v>
      </c>
      <c r="F3328" s="5">
        <f>IF(B3328=0,0,B3328*LABOR_HRS_WK_CAR*SEASON_WEEKS*(1+DIM_PCT_CAR)^B3328)</f>
        <v>63.037499999999994</v>
      </c>
      <c r="G3328" s="5">
        <f>IF(C3328=0,0,C3328*LABOR_HRS_WK_MES*SEASON_WEEKS*(1+DIM_PCT_MES)^C3328)</f>
        <v>343.61789814532818</v>
      </c>
      <c r="H3328" s="5">
        <f>E3328+F3328+G3328</f>
        <v>1131.3848981453284</v>
      </c>
      <c r="I3328" s="5">
        <f>MIN(H3328,FARMER_HRS)</f>
        <v>720</v>
      </c>
      <c r="J3328" s="5">
        <f>MAX(0,H3328-FARMER_HRS)</f>
        <v>411.38489814532841</v>
      </c>
      <c r="K3328" s="2">
        <f>I3328*FARMER_RATE+J3328*TEMP_WORKER_RATE</f>
        <v>32142.098926134175</v>
      </c>
      <c r="L3328" s="2">
        <f>A3328*PRICE_TOM+B3328*PRICE_CAR+C3328*PRICE_MES</f>
        <v>67088</v>
      </c>
      <c r="M3328" s="2">
        <f>A3328*FERT_BED_TOM+B3328*FERT_BED_CAR+C3328*FERT_BED_MES</f>
        <v>11440</v>
      </c>
      <c r="N3328" s="6">
        <f>IF(AND(D3328&lt;=TOTAL_BEDS,J3328&lt;=TEMP_WORKER_MAX*TEMP_WORKER_HRS),1,0)</f>
        <v>1</v>
      </c>
      <c r="O3328" s="2">
        <f>L3328-M3328-K3328-FIXED_COSTS</f>
        <v>3505.9010738658253</v>
      </c>
      <c r="P3328" s="2">
        <f>IF(N3328=1,O3328,"")</f>
        <v>3505.9010738658253</v>
      </c>
    </row>
    <row r="3329">
      <c r="A3329" s="6">
        <v>5</v>
      </c>
      <c r="B3329" s="6">
        <v>2</v>
      </c>
      <c r="C3329" s="6">
        <v>8</v>
      </c>
      <c r="D3329" s="6">
        <f>A3329+B3329+C3329</f>
        <v>15</v>
      </c>
      <c r="E3329" s="5">
        <f>IF(A3329=0,0,A3329*LABOR_HRS_WK_TOM*SEASON_WEEKS*(1+DIM_PCT_TOM)^A3329)</f>
        <v>724.72950000000026</v>
      </c>
      <c r="F3329" s="5">
        <f>IF(B3329=0,0,B3329*LABOR_HRS_WK_CAR*SEASON_WEEKS*(1+DIM_PCT_CAR)^B3329)</f>
        <v>63.037499999999994</v>
      </c>
      <c r="G3329" s="5">
        <f>IF(C3329=0,0,C3329*LABOR_HRS_WK_MES*SEASON_WEEKS*(1+DIM_PCT_MES)^C3329)</f>
        <v>397.61499642530833</v>
      </c>
      <c r="H3329" s="5">
        <f>E3329+F3329+G3329</f>
        <v>1185.3819964253087</v>
      </c>
      <c r="I3329" s="5">
        <f>MIN(H3329,FARMER_HRS)</f>
        <v>720</v>
      </c>
      <c r="J3329" s="5">
        <f>MAX(0,H3329-FARMER_HRS)</f>
        <v>465.38199642530867</v>
      </c>
      <c r="K3329" s="2">
        <f>I3329*FARMER_RATE+J3329*TEMP_WORKER_RATE</f>
        <v>33079.548549050494</v>
      </c>
      <c r="L3329" s="2">
        <f>A3329*PRICE_TOM+B3329*PRICE_CAR+C3329*PRICE_MES</f>
        <v>69788</v>
      </c>
      <c r="M3329" s="2">
        <f>A3329*FERT_BED_TOM+B3329*FERT_BED_CAR+C3329*FERT_BED_MES</f>
        <v>12320</v>
      </c>
      <c r="N3329" s="6">
        <f>IF(AND(D3329&lt;=TOTAL_BEDS,J3329&lt;=TEMP_WORKER_MAX*TEMP_WORKER_HRS),1,0)</f>
        <v>1</v>
      </c>
      <c r="O3329" s="2">
        <f>L3329-M3329-K3329-FIXED_COSTS</f>
        <v>4388.4514509495057</v>
      </c>
      <c r="P3329" s="2">
        <f>IF(N3329=1,O3329,"")</f>
        <v>4388.4514509495057</v>
      </c>
    </row>
    <row r="3330">
      <c r="A3330" s="6">
        <v>5</v>
      </c>
      <c r="B3330" s="6">
        <v>2</v>
      </c>
      <c r="C3330" s="6">
        <v>9</v>
      </c>
      <c r="D3330" s="6">
        <f>A3330+B3330+C3330</f>
        <v>16</v>
      </c>
      <c r="E3330" s="5">
        <f>IF(A3330=0,0,A3330*LABOR_HRS_WK_TOM*SEASON_WEEKS*(1+DIM_PCT_TOM)^A3330)</f>
        <v>724.72950000000026</v>
      </c>
      <c r="F3330" s="5">
        <f>IF(B3330=0,0,B3330*LABOR_HRS_WK_CAR*SEASON_WEEKS*(1+DIM_PCT_CAR)^B3330)</f>
        <v>63.037499999999994</v>
      </c>
      <c r="G3330" s="5">
        <f>IF(C3330=0,0,C3330*LABOR_HRS_WK_MES*SEASON_WEEKS*(1+DIM_PCT_MES)^C3330)</f>
        <v>452.90833186570273</v>
      </c>
      <c r="H3330" s="5">
        <f>E3330+F3330+G3330</f>
        <v>1240.6753318657029</v>
      </c>
      <c r="I3330" s="5">
        <f>MIN(H3330,FARMER_HRS)</f>
        <v>720</v>
      </c>
      <c r="J3330" s="5">
        <f>MAX(0,H3330-FARMER_HRS)</f>
        <v>520.6753318657029</v>
      </c>
      <c r="K3330" s="2">
        <f>I3330*FARMER_RATE+J3330*TEMP_WORKER_RATE</f>
        <v>34039.50228933512</v>
      </c>
      <c r="L3330" s="2">
        <f>A3330*PRICE_TOM+B3330*PRICE_CAR+C3330*PRICE_MES</f>
        <v>72488</v>
      </c>
      <c r="M3330" s="2">
        <f>A3330*FERT_BED_TOM+B3330*FERT_BED_CAR+C3330*FERT_BED_MES</f>
        <v>13200</v>
      </c>
      <c r="N3330" s="6">
        <f>IF(AND(D3330&lt;=TOTAL_BEDS,J3330&lt;=TEMP_WORKER_MAX*TEMP_WORKER_HRS),1,0)</f>
        <v>1</v>
      </c>
      <c r="O3330" s="2">
        <f>L3330-M3330-K3330-FIXED_COSTS</f>
        <v>5248.49771066488</v>
      </c>
      <c r="P3330" s="2">
        <f>IF(N3330=1,O3330,"")</f>
        <v>5248.49771066488</v>
      </c>
    </row>
    <row r="3331">
      <c r="A3331" s="6">
        <v>5</v>
      </c>
      <c r="B3331" s="6">
        <v>2</v>
      </c>
      <c r="C3331" s="6">
        <v>10</v>
      </c>
      <c r="D3331" s="6">
        <f>A3331+B3331+C3331</f>
        <v>17</v>
      </c>
      <c r="E3331" s="5">
        <f>IF(A3331=0,0,A3331*LABOR_HRS_WK_TOM*SEASON_WEEKS*(1+DIM_PCT_TOM)^A3331)</f>
        <v>724.72950000000026</v>
      </c>
      <c r="F3331" s="5">
        <f>IF(B3331=0,0,B3331*LABOR_HRS_WK_CAR*SEASON_WEEKS*(1+DIM_PCT_CAR)^B3331)</f>
        <v>63.037499999999994</v>
      </c>
      <c r="G3331" s="5">
        <f>IF(C3331=0,0,C3331*LABOR_HRS_WK_MES*SEASON_WEEKS*(1+DIM_PCT_MES)^C3331)</f>
        <v>509.52187334891551</v>
      </c>
      <c r="H3331" s="5">
        <f>E3331+F3331+G3331</f>
        <v>1297.2888733489158</v>
      </c>
      <c r="I3331" s="5">
        <f>MIN(H3331,FARMER_HRS)</f>
        <v>720</v>
      </c>
      <c r="J3331" s="5">
        <f>MAX(0,H3331-FARMER_HRS)</f>
        <v>577.28887334891579</v>
      </c>
      <c r="K3331" s="2">
        <f>I3331*FARMER_RATE+J3331*TEMP_WORKER_RATE</f>
        <v>35022.376273418675</v>
      </c>
      <c r="L3331" s="2">
        <f>A3331*PRICE_TOM+B3331*PRICE_CAR+C3331*PRICE_MES</f>
        <v>75188</v>
      </c>
      <c r="M3331" s="2">
        <f>A3331*FERT_BED_TOM+B3331*FERT_BED_CAR+C3331*FERT_BED_MES</f>
        <v>14080</v>
      </c>
      <c r="N3331" s="6">
        <f>IF(AND(D3331&lt;=TOTAL_BEDS,J3331&lt;=TEMP_WORKER_MAX*TEMP_WORKER_HRS),1,0)</f>
        <v>1</v>
      </c>
      <c r="O3331" s="2">
        <f>L3331-M3331-K3331-FIXED_COSTS</f>
        <v>6085.6237265813252</v>
      </c>
      <c r="P3331" s="2">
        <f>IF(N3331=1,O3331,"")</f>
        <v>6085.6237265813252</v>
      </c>
    </row>
    <row r="3332">
      <c r="A3332" s="6">
        <v>5</v>
      </c>
      <c r="B3332" s="6">
        <v>2</v>
      </c>
      <c r="C3332" s="6">
        <v>11</v>
      </c>
      <c r="D3332" s="6">
        <f>A3332+B3332+C3332</f>
        <v>18</v>
      </c>
      <c r="E3332" s="5">
        <f>IF(A3332=0,0,A3332*LABOR_HRS_WK_TOM*SEASON_WEEKS*(1+DIM_PCT_TOM)^A3332)</f>
        <v>724.72950000000026</v>
      </c>
      <c r="F3332" s="5">
        <f>IF(B3332=0,0,B3332*LABOR_HRS_WK_CAR*SEASON_WEEKS*(1+DIM_PCT_CAR)^B3332)</f>
        <v>63.037499999999994</v>
      </c>
      <c r="G3332" s="5">
        <f>IF(C3332=0,0,C3332*LABOR_HRS_WK_MES*SEASON_WEEKS*(1+DIM_PCT_MES)^C3332)</f>
        <v>567.47998644235463</v>
      </c>
      <c r="H3332" s="5">
        <f>E3332+F3332+G3332</f>
        <v>1355.2469864423549</v>
      </c>
      <c r="I3332" s="5">
        <f>MIN(H3332,FARMER_HRS)</f>
        <v>720</v>
      </c>
      <c r="J3332" s="5">
        <f>MAX(0,H3332-FARMER_HRS)</f>
        <v>635.24698644235491</v>
      </c>
      <c r="K3332" s="2">
        <f>I3332*FARMER_RATE+J3332*TEMP_WORKER_RATE</f>
        <v>36028.593514624219</v>
      </c>
      <c r="L3332" s="2">
        <f>A3332*PRICE_TOM+B3332*PRICE_CAR+C3332*PRICE_MES</f>
        <v>77888</v>
      </c>
      <c r="M3332" s="2">
        <f>A3332*FERT_BED_TOM+B3332*FERT_BED_CAR+C3332*FERT_BED_MES</f>
        <v>14960</v>
      </c>
      <c r="N3332" s="6">
        <f>IF(AND(D3332&lt;=TOTAL_BEDS,J3332&lt;=TEMP_WORKER_MAX*TEMP_WORKER_HRS),1,0)</f>
        <v>1</v>
      </c>
      <c r="O3332" s="2">
        <f>L3332-M3332-K3332-FIXED_COSTS</f>
        <v>6899.4064853757809</v>
      </c>
      <c r="P3332" s="2">
        <f>IF(N3332=1,O3332,"")</f>
        <v>6899.4064853757809</v>
      </c>
    </row>
    <row r="3333">
      <c r="A3333" s="6">
        <v>5</v>
      </c>
      <c r="B3333" s="6">
        <v>2</v>
      </c>
      <c r="C3333" s="6">
        <v>12</v>
      </c>
      <c r="D3333" s="6">
        <f>A3333+B3333+C3333</f>
        <v>19</v>
      </c>
      <c r="E3333" s="5">
        <f>IF(A3333=0,0,A3333*LABOR_HRS_WK_TOM*SEASON_WEEKS*(1+DIM_PCT_TOM)^A3333)</f>
        <v>724.72950000000026</v>
      </c>
      <c r="F3333" s="5">
        <f>IF(B3333=0,0,B3333*LABOR_HRS_WK_CAR*SEASON_WEEKS*(1+DIM_PCT_CAR)^B3333)</f>
        <v>63.037499999999994</v>
      </c>
      <c r="G3333" s="5">
        <f>IF(C3333=0,0,C3333*LABOR_HRS_WK_MES*SEASON_WEEKS*(1+DIM_PCT_MES)^C3333)</f>
        <v>626.807439570419</v>
      </c>
      <c r="H3333" s="5">
        <f>E3333+F3333+G3333</f>
        <v>1414.5744395704191</v>
      </c>
      <c r="I3333" s="5">
        <f>MIN(H3333,FARMER_HRS)</f>
        <v>720</v>
      </c>
      <c r="J3333" s="5">
        <f>MAX(0,H3333-FARMER_HRS)</f>
        <v>694.57443957041914</v>
      </c>
      <c r="K3333" s="2">
        <f>I3333*FARMER_RATE+J3333*TEMP_WORKER_RATE</f>
        <v>37058.584020319773</v>
      </c>
      <c r="L3333" s="2">
        <f>A3333*PRICE_TOM+B3333*PRICE_CAR+C3333*PRICE_MES</f>
        <v>80588</v>
      </c>
      <c r="M3333" s="2">
        <f>A3333*FERT_BED_TOM+B3333*FERT_BED_CAR+C3333*FERT_BED_MES</f>
        <v>15840</v>
      </c>
      <c r="N3333" s="6">
        <f>IF(AND(D3333&lt;=TOTAL_BEDS,J3333&lt;=TEMP_WORKER_MAX*TEMP_WORKER_HRS),1,0)</f>
        <v>1</v>
      </c>
      <c r="O3333" s="2">
        <f>L3333-M3333-K3333-FIXED_COSTS</f>
        <v>7689.4159796802269</v>
      </c>
      <c r="P3333" s="2">
        <f>IF(N3333=1,O3333,"")</f>
        <v>7689.4159796802269</v>
      </c>
    </row>
    <row r="3334">
      <c r="A3334" s="6">
        <v>5</v>
      </c>
      <c r="B3334" s="6">
        <v>2</v>
      </c>
      <c r="C3334" s="6">
        <v>13</v>
      </c>
      <c r="D3334" s="6">
        <f>A3334+B3334+C3334</f>
        <v>20</v>
      </c>
      <c r="E3334" s="5">
        <f>IF(A3334=0,0,A3334*LABOR_HRS_WK_TOM*SEASON_WEEKS*(1+DIM_PCT_TOM)^A3334)</f>
        <v>724.72950000000026</v>
      </c>
      <c r="F3334" s="5">
        <f>IF(B3334=0,0,B3334*LABOR_HRS_WK_CAR*SEASON_WEEKS*(1+DIM_PCT_CAR)^B3334)</f>
        <v>63.037499999999994</v>
      </c>
      <c r="G3334" s="5">
        <f>IF(C3334=0,0,C3334*LABOR_HRS_WK_MES*SEASON_WEEKS*(1+DIM_PCT_MES)^C3334)</f>
        <v>687.52941027880331</v>
      </c>
      <c r="H3334" s="5">
        <f>E3334+F3334+G3334</f>
        <v>1475.2964102788037</v>
      </c>
      <c r="I3334" s="5">
        <f>MIN(H3334,FARMER_HRS)</f>
        <v>720</v>
      </c>
      <c r="J3334" s="5">
        <f>MAX(0,H3334-FARMER_HRS)</f>
        <v>755.29641027880371</v>
      </c>
      <c r="K3334" s="2">
        <f>I3334*FARMER_RATE+J3334*TEMP_WORKER_RATE</f>
        <v>38112.78490067368</v>
      </c>
      <c r="L3334" s="2">
        <f>A3334*PRICE_TOM+B3334*PRICE_CAR+C3334*PRICE_MES</f>
        <v>83288</v>
      </c>
      <c r="M3334" s="2">
        <f>A3334*FERT_BED_TOM+B3334*FERT_BED_CAR+C3334*FERT_BED_MES</f>
        <v>16720</v>
      </c>
      <c r="N3334" s="6">
        <f>IF(AND(D3334&lt;=TOTAL_BEDS,J3334&lt;=TEMP_WORKER_MAX*TEMP_WORKER_HRS),1,0)</f>
        <v>1</v>
      </c>
      <c r="O3334" s="2">
        <f>L3334-M3334-K3334-FIXED_COSTS</f>
        <v>8455.21509932632</v>
      </c>
      <c r="P3334" s="2">
        <f>IF(N3334=1,O3334,"")</f>
        <v>8455.21509932632</v>
      </c>
    </row>
    <row r="3335">
      <c r="A3335" s="6">
        <v>5</v>
      </c>
      <c r="B3335" s="6">
        <v>2</v>
      </c>
      <c r="C3335" s="6">
        <v>14</v>
      </c>
      <c r="D3335" s="6">
        <f>A3335+B3335+C3335</f>
        <v>21</v>
      </c>
      <c r="E3335" s="5">
        <f>IF(A3335=0,0,A3335*LABOR_HRS_WK_TOM*SEASON_WEEKS*(1+DIM_PCT_TOM)^A3335)</f>
        <v>724.72950000000026</v>
      </c>
      <c r="F3335" s="5">
        <f>IF(B3335=0,0,B3335*LABOR_HRS_WK_CAR*SEASON_WEEKS*(1+DIM_PCT_CAR)^B3335)</f>
        <v>63.037499999999994</v>
      </c>
      <c r="G3335" s="5">
        <f>IF(C3335=0,0,C3335*LABOR_HRS_WK_MES*SEASON_WEEKS*(1+DIM_PCT_MES)^C3335)</f>
        <v>749.67149159246435</v>
      </c>
      <c r="H3335" s="5">
        <f>E3335+F3335+G3335</f>
        <v>1537.4384915924647</v>
      </c>
      <c r="I3335" s="5">
        <f>MIN(H3335,FARMER_HRS)</f>
        <v>720</v>
      </c>
      <c r="J3335" s="5">
        <f>MAX(0,H3335-FARMER_HRS)</f>
        <v>817.43849159246474</v>
      </c>
      <c r="K3335" s="2">
        <f>I3335*FARMER_RATE+J3335*TEMP_WORKER_RATE</f>
        <v>39191.64047903585</v>
      </c>
      <c r="L3335" s="2">
        <f>A3335*PRICE_TOM+B3335*PRICE_CAR+C3335*PRICE_MES</f>
        <v>85988</v>
      </c>
      <c r="M3335" s="2">
        <f>A3335*FERT_BED_TOM+B3335*FERT_BED_CAR+C3335*FERT_BED_MES</f>
        <v>17600</v>
      </c>
      <c r="N3335" s="6">
        <f>IF(AND(D3335&lt;=TOTAL_BEDS,J3335&lt;=TEMP_WORKER_MAX*TEMP_WORKER_HRS),1,0)</f>
        <v>1</v>
      </c>
      <c r="O3335" s="2">
        <f>L3335-M3335-K3335-FIXED_COSTS</f>
        <v>9196.35952096415</v>
      </c>
      <c r="P3335" s="2">
        <f>IF(N3335=1,O3335,"")</f>
        <v>9196.35952096415</v>
      </c>
    </row>
    <row r="3336">
      <c r="A3336" s="6">
        <v>5</v>
      </c>
      <c r="B3336" s="6">
        <v>2</v>
      </c>
      <c r="C3336" s="6">
        <v>15</v>
      </c>
      <c r="D3336" s="6">
        <f>A3336+B3336+C3336</f>
        <v>22</v>
      </c>
      <c r="E3336" s="5">
        <f>IF(A3336=0,0,A3336*LABOR_HRS_WK_TOM*SEASON_WEEKS*(1+DIM_PCT_TOM)^A3336)</f>
        <v>724.72950000000026</v>
      </c>
      <c r="F3336" s="5">
        <f>IF(B3336=0,0,B3336*LABOR_HRS_WK_CAR*SEASON_WEEKS*(1+DIM_PCT_CAR)^B3336)</f>
        <v>63.037499999999994</v>
      </c>
      <c r="G3336" s="5">
        <f>IF(C3336=0,0,C3336*LABOR_HRS_WK_MES*SEASON_WEEKS*(1+DIM_PCT_MES)^C3336)</f>
        <v>813.25969846861074</v>
      </c>
      <c r="H3336" s="5">
        <f>E3336+F3336+G3336</f>
        <v>1601.0266984686109</v>
      </c>
      <c r="I3336" s="5">
        <f>MIN(H3336,FARMER_HRS)</f>
        <v>720</v>
      </c>
      <c r="J3336" s="5">
        <f>MAX(0,H3336-FARMER_HRS)</f>
        <v>881.0266984686109</v>
      </c>
      <c r="K3336" s="2">
        <f>I3336*FARMER_RATE+J3336*TEMP_WORKER_RATE</f>
        <v>40295.602403968936</v>
      </c>
      <c r="L3336" s="2">
        <f>A3336*PRICE_TOM+B3336*PRICE_CAR+C3336*PRICE_MES</f>
        <v>88688</v>
      </c>
      <c r="M3336" s="2">
        <f>A3336*FERT_BED_TOM+B3336*FERT_BED_CAR+C3336*FERT_BED_MES</f>
        <v>18480</v>
      </c>
      <c r="N3336" s="6">
        <f>IF(AND(D3336&lt;=TOTAL_BEDS,J3336&lt;=TEMP_WORKER_MAX*TEMP_WORKER_HRS),1,0)</f>
        <v>1</v>
      </c>
      <c r="O3336" s="2">
        <f>L3336-M3336-K3336-FIXED_COSTS</f>
        <v>9912.3975960310636</v>
      </c>
      <c r="P3336" s="2">
        <f>IF(N3336=1,O3336,"")</f>
        <v>9912.3975960310636</v>
      </c>
    </row>
    <row r="3337">
      <c r="A3337" s="6">
        <v>5</v>
      </c>
      <c r="B3337" s="6">
        <v>2</v>
      </c>
      <c r="C3337" s="6">
        <v>16</v>
      </c>
      <c r="D3337" s="6">
        <f>A3337+B3337+C3337</f>
        <v>23</v>
      </c>
      <c r="E3337" s="5">
        <f>IF(A3337=0,0,A3337*LABOR_HRS_WK_TOM*SEASON_WEEKS*(1+DIM_PCT_TOM)^A3337)</f>
        <v>724.72950000000026</v>
      </c>
      <c r="F3337" s="5">
        <f>IF(B3337=0,0,B3337*LABOR_HRS_WK_CAR*SEASON_WEEKS*(1+DIM_PCT_CAR)^B3337)</f>
        <v>63.037499999999994</v>
      </c>
      <c r="G3337" s="5">
        <f>IF(C3337=0,0,C3337*LABOR_HRS_WK_MES*SEASON_WEEKS*(1+DIM_PCT_MES)^C3337)</f>
        <v>878.32047434609967</v>
      </c>
      <c r="H3337" s="5">
        <f>E3337+F3337+G3337</f>
        <v>1666.0874743461</v>
      </c>
      <c r="I3337" s="5">
        <f>MIN(H3337,FARMER_HRS)</f>
        <v>720</v>
      </c>
      <c r="J3337" s="5">
        <f>MAX(0,H3337-FARMER_HRS)</f>
        <v>946.0874743461</v>
      </c>
      <c r="K3337" s="2">
        <f>I3337*FARMER_RATE+J3337*TEMP_WORKER_RATE</f>
        <v>41425.129762953125</v>
      </c>
      <c r="L3337" s="2">
        <f>A3337*PRICE_TOM+B3337*PRICE_CAR+C3337*PRICE_MES</f>
        <v>91388</v>
      </c>
      <c r="M3337" s="2">
        <f>A3337*FERT_BED_TOM+B3337*FERT_BED_CAR+C3337*FERT_BED_MES</f>
        <v>19360</v>
      </c>
      <c r="N3337" s="6">
        <f>IF(AND(D3337&lt;=TOTAL_BEDS,J3337&lt;=TEMP_WORKER_MAX*TEMP_WORKER_HRS),1,0)</f>
        <v>1</v>
      </c>
      <c r="O3337" s="2">
        <f>L3337-M3337-K3337-FIXED_COSTS</f>
        <v>10602.870237046875</v>
      </c>
      <c r="P3337" s="2">
        <f>IF(N3337=1,O3337,"")</f>
        <v>10602.870237046875</v>
      </c>
    </row>
    <row r="3338">
      <c r="A3338" s="6">
        <v>5</v>
      </c>
      <c r="B3338" s="6">
        <v>2</v>
      </c>
      <c r="C3338" s="6">
        <v>17</v>
      </c>
      <c r="D3338" s="6">
        <f>A3338+B3338+C3338</f>
        <v>24</v>
      </c>
      <c r="E3338" s="5">
        <f>IF(A3338=0,0,A3338*LABOR_HRS_WK_TOM*SEASON_WEEKS*(1+DIM_PCT_TOM)^A3338)</f>
        <v>724.72950000000026</v>
      </c>
      <c r="F3338" s="5">
        <f>IF(B3338=0,0,B3338*LABOR_HRS_WK_CAR*SEASON_WEEKS*(1+DIM_PCT_CAR)^B3338)</f>
        <v>63.037499999999994</v>
      </c>
      <c r="G3338" s="5">
        <f>IF(C3338=0,0,C3338*LABOR_HRS_WK_MES*SEASON_WEEKS*(1+DIM_PCT_MES)^C3338)</f>
        <v>944.88069779263992</v>
      </c>
      <c r="H3338" s="5">
        <f>E3338+F3338+G3338</f>
        <v>1732.6476977926402</v>
      </c>
      <c r="I3338" s="5">
        <f>MIN(H3338,FARMER_HRS)</f>
        <v>720</v>
      </c>
      <c r="J3338" s="5">
        <f>MAX(0,H3338-FARMER_HRS)</f>
        <v>1012.6476977926402</v>
      </c>
      <c r="K3338" s="2">
        <f>I3338*FARMER_RATE+J3338*TEMP_WORKER_RATE</f>
        <v>42580.689197788888</v>
      </c>
      <c r="L3338" s="2">
        <f>A3338*PRICE_TOM+B3338*PRICE_CAR+C3338*PRICE_MES</f>
        <v>94088</v>
      </c>
      <c r="M3338" s="2">
        <f>A3338*FERT_BED_TOM+B3338*FERT_BED_CAR+C3338*FERT_BED_MES</f>
        <v>20240</v>
      </c>
      <c r="N3338" s="6">
        <f>IF(AND(D3338&lt;=TOTAL_BEDS,J3338&lt;=TEMP_WORKER_MAX*TEMP_WORKER_HRS),1,0)</f>
        <v>1</v>
      </c>
      <c r="O3338" s="2">
        <f>L3338-M3338-K3338-FIXED_COSTS</f>
        <v>11267.310802211112</v>
      </c>
      <c r="P3338" s="2">
        <f>IF(N3338=1,O3338,"")</f>
        <v>11267.310802211112</v>
      </c>
    </row>
    <row r="3339">
      <c r="A3339" s="6">
        <v>5</v>
      </c>
      <c r="B3339" s="6">
        <v>2</v>
      </c>
      <c r="C3339" s="6">
        <v>18</v>
      </c>
      <c r="D3339" s="6">
        <f>A3339+B3339+C3339</f>
        <v>25</v>
      </c>
      <c r="E3339" s="5">
        <f>IF(A3339=0,0,A3339*LABOR_HRS_WK_TOM*SEASON_WEEKS*(1+DIM_PCT_TOM)^A3339)</f>
        <v>724.72950000000026</v>
      </c>
      <c r="F3339" s="5">
        <f>IF(B3339=0,0,B3339*LABOR_HRS_WK_CAR*SEASON_WEEKS*(1+DIM_PCT_CAR)^B3339)</f>
        <v>63.037499999999994</v>
      </c>
      <c r="G3339" s="5">
        <f>IF(C3339=0,0,C3339*LABOR_HRS_WK_MES*SEASON_WEEKS*(1+DIM_PCT_MES)^C3339)</f>
        <v>1012.9676892512272</v>
      </c>
      <c r="H3339" s="5">
        <f>E3339+F3339+G3339</f>
        <v>1800.7346892512273</v>
      </c>
      <c r="I3339" s="5">
        <f>MIN(H3339,FARMER_HRS)</f>
        <v>720</v>
      </c>
      <c r="J3339" s="5">
        <f>MAX(0,H3339-FARMER_HRS)</f>
        <v>1080.7346892512273</v>
      </c>
      <c r="K3339" s="2">
        <f>I3339*FARMER_RATE+J3339*TEMP_WORKER_RATE</f>
        <v>43762.755021722696</v>
      </c>
      <c r="L3339" s="2">
        <f>A3339*PRICE_TOM+B3339*PRICE_CAR+C3339*PRICE_MES</f>
        <v>96788</v>
      </c>
      <c r="M3339" s="2">
        <f>A3339*FERT_BED_TOM+B3339*FERT_BED_CAR+C3339*FERT_BED_MES</f>
        <v>21120</v>
      </c>
      <c r="N3339" s="6">
        <f>IF(AND(D3339&lt;=TOTAL_BEDS,J3339&lt;=TEMP_WORKER_MAX*TEMP_WORKER_HRS),1,0)</f>
        <v>1</v>
      </c>
      <c r="O3339" s="2">
        <f>L3339-M3339-K3339-FIXED_COSTS</f>
        <v>11905.244978277304</v>
      </c>
      <c r="P3339" s="2">
        <f>IF(N3339=1,O3339,"")</f>
        <v>11905.244978277304</v>
      </c>
    </row>
    <row r="3340">
      <c r="A3340" s="6">
        <v>5</v>
      </c>
      <c r="B3340" s="6">
        <v>2</v>
      </c>
      <c r="C3340" s="6">
        <v>19</v>
      </c>
      <c r="D3340" s="6">
        <f>A3340+B3340+C3340</f>
        <v>26</v>
      </c>
      <c r="E3340" s="5">
        <f>IF(A3340=0,0,A3340*LABOR_HRS_WK_TOM*SEASON_WEEKS*(1+DIM_PCT_TOM)^A3340)</f>
        <v>724.72950000000026</v>
      </c>
      <c r="F3340" s="5">
        <f>IF(B3340=0,0,B3340*LABOR_HRS_WK_CAR*SEASON_WEEKS*(1+DIM_PCT_CAR)^B3340)</f>
        <v>63.037499999999994</v>
      </c>
      <c r="G3340" s="5">
        <f>IF(C3340=0,0,C3340*LABOR_HRS_WK_MES*SEASON_WEEKS*(1+DIM_PCT_MES)^C3340)</f>
        <v>1082.6092178872491</v>
      </c>
      <c r="H3340" s="5">
        <f>E3340+F3340+G3340</f>
        <v>1870.3762178872494</v>
      </c>
      <c r="I3340" s="5">
        <f>MIN(H3340,FARMER_HRS)</f>
        <v>720</v>
      </c>
      <c r="J3340" s="5">
        <f>MAX(0,H3340-FARMER_HRS)</f>
        <v>1150.3762178872494</v>
      </c>
      <c r="K3340" s="2">
        <f>I3340*FARMER_RATE+J3340*TEMP_WORKER_RATE</f>
        <v>44971.8093383203</v>
      </c>
      <c r="L3340" s="2">
        <f>A3340*PRICE_TOM+B3340*PRICE_CAR+C3340*PRICE_MES</f>
        <v>99488</v>
      </c>
      <c r="M3340" s="2">
        <f>A3340*FERT_BED_TOM+B3340*FERT_BED_CAR+C3340*FERT_BED_MES</f>
        <v>22000</v>
      </c>
      <c r="N3340" s="6">
        <f>IF(AND(D3340&lt;=TOTAL_BEDS,J3340&lt;=TEMP_WORKER_MAX*TEMP_WORKER_HRS),1,0)</f>
        <v>1</v>
      </c>
      <c r="O3340" s="2">
        <f>L3340-M3340-K3340-FIXED_COSTS</f>
        <v>12516.190661679699</v>
      </c>
      <c r="P3340" s="2">
        <f>IF(N3340=1,O3340,"")</f>
        <v>12516.190661679699</v>
      </c>
    </row>
    <row r="3341">
      <c r="A3341" s="6">
        <v>5</v>
      </c>
      <c r="B3341" s="6">
        <v>2</v>
      </c>
      <c r="C3341" s="6">
        <v>20</v>
      </c>
      <c r="D3341" s="6">
        <f>A3341+B3341+C3341</f>
        <v>27</v>
      </c>
      <c r="E3341" s="5">
        <f>IF(A3341=0,0,A3341*LABOR_HRS_WK_TOM*SEASON_WEEKS*(1+DIM_PCT_TOM)^A3341)</f>
        <v>724.72950000000026</v>
      </c>
      <c r="F3341" s="5">
        <f>IF(B3341=0,0,B3341*LABOR_HRS_WK_CAR*SEASON_WEEKS*(1+DIM_PCT_CAR)^B3341)</f>
        <v>63.037499999999994</v>
      </c>
      <c r="G3341" s="5">
        <f>IF(C3341=0,0,C3341*LABOR_HRS_WK_MES*SEASON_WEEKS*(1+DIM_PCT_MES)^C3341)</f>
        <v>1153.8335085377259</v>
      </c>
      <c r="H3341" s="5">
        <f>E3341+F3341+G3341</f>
        <v>1941.6005085377262</v>
      </c>
      <c r="I3341" s="5">
        <f>MIN(H3341,FARMER_HRS)</f>
        <v>720</v>
      </c>
      <c r="J3341" s="5">
        <f>MAX(0,H3341-FARMER_HRS)</f>
        <v>1221.6005085377262</v>
      </c>
      <c r="K3341" s="2">
        <f>I3341*FARMER_RATE+J3341*TEMP_WORKER_RATE</f>
        <v>46208.3421621133</v>
      </c>
      <c r="L3341" s="2">
        <f>A3341*PRICE_TOM+B3341*PRICE_CAR+C3341*PRICE_MES</f>
        <v>102188</v>
      </c>
      <c r="M3341" s="2">
        <f>A3341*FERT_BED_TOM+B3341*FERT_BED_CAR+C3341*FERT_BED_MES</f>
        <v>22880</v>
      </c>
      <c r="N3341" s="6">
        <f>IF(AND(D3341&lt;=TOTAL_BEDS,J3341&lt;=TEMP_WORKER_MAX*TEMP_WORKER_HRS),1,0)</f>
        <v>1</v>
      </c>
      <c r="O3341" s="2">
        <f>L3341-M3341-K3341-FIXED_COSTS</f>
        <v>13099.657837886698</v>
      </c>
      <c r="P3341" s="2">
        <f>IF(N3341=1,O3341,"")</f>
        <v>13099.657837886698</v>
      </c>
    </row>
    <row r="3342">
      <c r="A3342" s="6">
        <v>5</v>
      </c>
      <c r="B3342" s="6">
        <v>2</v>
      </c>
      <c r="C3342" s="6">
        <v>21</v>
      </c>
      <c r="D3342" s="6">
        <f>A3342+B3342+C3342</f>
        <v>28</v>
      </c>
      <c r="E3342" s="5">
        <f>IF(A3342=0,0,A3342*LABOR_HRS_WK_TOM*SEASON_WEEKS*(1+DIM_PCT_TOM)^A3342)</f>
        <v>724.72950000000026</v>
      </c>
      <c r="F3342" s="5">
        <f>IF(B3342=0,0,B3342*LABOR_HRS_WK_CAR*SEASON_WEEKS*(1+DIM_PCT_CAR)^B3342)</f>
        <v>63.037499999999994</v>
      </c>
      <c r="G3342" s="5">
        <f>IF(C3342=0,0,C3342*LABOR_HRS_WK_MES*SEASON_WEEKS*(1+DIM_PCT_MES)^C3342)</f>
        <v>1226.6692487641699</v>
      </c>
      <c r="H3342" s="5">
        <f>E3342+F3342+G3342</f>
        <v>2014.4362487641702</v>
      </c>
      <c r="I3342" s="5">
        <f>MIN(H3342,FARMER_HRS)</f>
        <v>720</v>
      </c>
      <c r="J3342" s="5">
        <f>MAX(0,H3342-FARMER_HRS)</f>
        <v>1294.4362487641702</v>
      </c>
      <c r="K3342" s="2">
        <f>I3342*FARMER_RATE+J3342*TEMP_WORKER_RATE</f>
        <v>47472.85154104462</v>
      </c>
      <c r="L3342" s="2">
        <f>A3342*PRICE_TOM+B3342*PRICE_CAR+C3342*PRICE_MES</f>
        <v>104888</v>
      </c>
      <c r="M3342" s="2">
        <f>A3342*FERT_BED_TOM+B3342*FERT_BED_CAR+C3342*FERT_BED_MES</f>
        <v>23760</v>
      </c>
      <c r="N3342" s="6">
        <f>IF(AND(D3342&lt;=TOTAL_BEDS,J3342&lt;=TEMP_WORKER_MAX*TEMP_WORKER_HRS),1,0)</f>
        <v>1</v>
      </c>
      <c r="O3342" s="2">
        <f>L3342-M3342-K3342-FIXED_COSTS</f>
        <v>13655.14845895538</v>
      </c>
      <c r="P3342" s="2">
        <f>IF(N3342=1,O3342,"")</f>
        <v>13655.14845895538</v>
      </c>
    </row>
    <row r="3343">
      <c r="A3343" s="6">
        <v>5</v>
      </c>
      <c r="B3343" s="6">
        <v>2</v>
      </c>
      <c r="C3343" s="6">
        <v>22</v>
      </c>
      <c r="D3343" s="6">
        <f>A3343+B3343+C3343</f>
        <v>29</v>
      </c>
      <c r="E3343" s="5">
        <f>IF(A3343=0,0,A3343*LABOR_HRS_WK_TOM*SEASON_WEEKS*(1+DIM_PCT_TOM)^A3343)</f>
        <v>724.72950000000026</v>
      </c>
      <c r="F3343" s="5">
        <f>IF(B3343=0,0,B3343*LABOR_HRS_WK_CAR*SEASON_WEEKS*(1+DIM_PCT_CAR)^B3343)</f>
        <v>63.037499999999994</v>
      </c>
      <c r="G3343" s="5">
        <f>IF(C3343=0,0,C3343*LABOR_HRS_WK_MES*SEASON_WEEKS*(1+DIM_PCT_MES)^C3343)</f>
        <v>1301.1455960105659</v>
      </c>
      <c r="H3343" s="5">
        <f>E3343+F3343+G3343</f>
        <v>2088.9125960105662</v>
      </c>
      <c r="I3343" s="5">
        <f>MIN(H3343,FARMER_HRS)</f>
        <v>720</v>
      </c>
      <c r="J3343" s="5">
        <f>MAX(0,H3343-FARMER_HRS)</f>
        <v>1368.9125960105662</v>
      </c>
      <c r="K3343" s="2">
        <f>I3343*FARMER_RATE+J3343*TEMP_WORKER_RATE</f>
        <v>48765.843680738995</v>
      </c>
      <c r="L3343" s="2">
        <f>A3343*PRICE_TOM+B3343*PRICE_CAR+C3343*PRICE_MES</f>
        <v>107588</v>
      </c>
      <c r="M3343" s="2">
        <f>A3343*FERT_BED_TOM+B3343*FERT_BED_CAR+C3343*FERT_BED_MES</f>
        <v>24640</v>
      </c>
      <c r="N3343" s="6">
        <f>IF(AND(D3343&lt;=TOTAL_BEDS,J3343&lt;=TEMP_WORKER_MAX*TEMP_WORKER_HRS),1,0)</f>
        <v>1</v>
      </c>
      <c r="O3343" s="2">
        <f>L3343-M3343-K3343-FIXED_COSTS</f>
        <v>14182.156319261005</v>
      </c>
      <c r="P3343" s="2">
        <f>IF(N3343=1,O3343,"")</f>
        <v>14182.156319261005</v>
      </c>
    </row>
    <row r="3344">
      <c r="A3344" s="6">
        <v>5</v>
      </c>
      <c r="B3344" s="6">
        <v>2</v>
      </c>
      <c r="C3344" s="6">
        <v>23</v>
      </c>
      <c r="D3344" s="6">
        <f>A3344+B3344+C3344</f>
        <v>30</v>
      </c>
      <c r="E3344" s="5">
        <f>IF(A3344=0,0,A3344*LABOR_HRS_WK_TOM*SEASON_WEEKS*(1+DIM_PCT_TOM)^A3344)</f>
        <v>724.72950000000026</v>
      </c>
      <c r="F3344" s="5">
        <f>IF(B3344=0,0,B3344*LABOR_HRS_WK_CAR*SEASON_WEEKS*(1+DIM_PCT_CAR)^B3344)</f>
        <v>63.037499999999994</v>
      </c>
      <c r="G3344" s="5">
        <f>IF(C3344=0,0,C3344*LABOR_HRS_WK_MES*SEASON_WEEKS*(1+DIM_PCT_MES)^C3344)</f>
        <v>1377.2921848680023</v>
      </c>
      <c r="H3344" s="5">
        <f>E3344+F3344+G3344</f>
        <v>2165.0591848680024</v>
      </c>
      <c r="I3344" s="5">
        <f>MIN(H3344,FARMER_HRS)</f>
        <v>720</v>
      </c>
      <c r="J3344" s="5">
        <f>MAX(0,H3344-FARMER_HRS)</f>
        <v>1445.0591848680024</v>
      </c>
      <c r="K3344" s="2">
        <f>I3344*FARMER_RATE+J3344*TEMP_WORKER_RATE</f>
        <v>50087.833070625042</v>
      </c>
      <c r="L3344" s="2">
        <f>A3344*PRICE_TOM+B3344*PRICE_CAR+C3344*PRICE_MES</f>
        <v>110288</v>
      </c>
      <c r="M3344" s="2">
        <f>A3344*FERT_BED_TOM+B3344*FERT_BED_CAR+C3344*FERT_BED_MES</f>
        <v>25520</v>
      </c>
      <c r="N3344" s="6">
        <f>IF(AND(D3344&lt;=TOTAL_BEDS,J3344&lt;=TEMP_WORKER_MAX*TEMP_WORKER_HRS),1,0)</f>
        <v>1</v>
      </c>
      <c r="O3344" s="2">
        <f>L3344-M3344-K3344-FIXED_COSTS</f>
        <v>14680.166929374958</v>
      </c>
      <c r="P3344" s="2">
        <f>IF(N3344=1,O3344,"")</f>
        <v>14680.166929374958</v>
      </c>
    </row>
    <row r="3345">
      <c r="A3345" s="6">
        <v>5</v>
      </c>
      <c r="B3345" s="6">
        <v>2</v>
      </c>
      <c r="C3345" s="6">
        <v>24</v>
      </c>
      <c r="D3345" s="6">
        <f>A3345+B3345+C3345</f>
        <v>31</v>
      </c>
      <c r="E3345" s="5">
        <f>IF(A3345=0,0,A3345*LABOR_HRS_WK_TOM*SEASON_WEEKS*(1+DIM_PCT_TOM)^A3345)</f>
        <v>724.72950000000026</v>
      </c>
      <c r="F3345" s="5">
        <f>IF(B3345=0,0,B3345*LABOR_HRS_WK_CAR*SEASON_WEEKS*(1+DIM_PCT_CAR)^B3345)</f>
        <v>63.037499999999994</v>
      </c>
      <c r="G3345" s="5">
        <f>IF(C3345=0,0,C3345*LABOR_HRS_WK_MES*SEASON_WEEKS*(1+DIM_PCT_MES)^C3345)</f>
        <v>1455.139134447498</v>
      </c>
      <c r="H3345" s="5">
        <f>E3345+F3345+G3345</f>
        <v>2242.9061344474985</v>
      </c>
      <c r="I3345" s="5">
        <f>MIN(H3345,FARMER_HRS)</f>
        <v>720</v>
      </c>
      <c r="J3345" s="5">
        <f>MAX(0,H3345-FARMER_HRS)</f>
        <v>1522.9061344474985</v>
      </c>
      <c r="K3345" s="2">
        <f>I3345*FARMER_RATE+J3345*TEMP_WORKER_RATE</f>
        <v>51439.342611935739</v>
      </c>
      <c r="L3345" s="2">
        <f>A3345*PRICE_TOM+B3345*PRICE_CAR+C3345*PRICE_MES</f>
        <v>112988</v>
      </c>
      <c r="M3345" s="2">
        <f>A3345*FERT_BED_TOM+B3345*FERT_BED_CAR+C3345*FERT_BED_MES</f>
        <v>26400</v>
      </c>
      <c r="N3345" s="6">
        <f>IF(AND(D3345&lt;=TOTAL_BEDS,J3345&lt;=TEMP_WORKER_MAX*TEMP_WORKER_HRS),1,0)</f>
        <v>1</v>
      </c>
      <c r="O3345" s="2">
        <f>L3345-M3345-K3345-FIXED_COSTS</f>
        <v>15148.657388064261</v>
      </c>
      <c r="P3345" s="2">
        <f>IF(N3345=1,O3345,"")</f>
        <v>15148.657388064261</v>
      </c>
    </row>
    <row r="3346">
      <c r="A3346" s="6">
        <v>5</v>
      </c>
      <c r="B3346" s="6">
        <v>2</v>
      </c>
      <c r="C3346" s="6">
        <v>25</v>
      </c>
      <c r="D3346" s="6">
        <f>A3346+B3346+C3346</f>
        <v>32</v>
      </c>
      <c r="E3346" s="5">
        <f>IF(A3346=0,0,A3346*LABOR_HRS_WK_TOM*SEASON_WEEKS*(1+DIM_PCT_TOM)^A3346)</f>
        <v>724.72950000000026</v>
      </c>
      <c r="F3346" s="5">
        <f>IF(B3346=0,0,B3346*LABOR_HRS_WK_CAR*SEASON_WEEKS*(1+DIM_PCT_CAR)^B3346)</f>
        <v>63.037499999999994</v>
      </c>
      <c r="G3346" s="5">
        <f>IF(C3346=0,0,C3346*LABOR_HRS_WK_MES*SEASON_WEEKS*(1+DIM_PCT_MES)^C3346)</f>
        <v>1534.7170558625955</v>
      </c>
      <c r="H3346" s="5">
        <f>E3346+F3346+G3346</f>
        <v>2322.4840558625956</v>
      </c>
      <c r="I3346" s="5">
        <f>MIN(H3346,FARMER_HRS)</f>
        <v>720</v>
      </c>
      <c r="J3346" s="5">
        <f>MAX(0,H3346-FARMER_HRS)</f>
        <v>1602.4840558625956</v>
      </c>
      <c r="K3346" s="2">
        <f>I3346*FARMER_RATE+J3346*TEMP_WORKER_RATE</f>
        <v>52820.9037476145</v>
      </c>
      <c r="L3346" s="2">
        <f>A3346*PRICE_TOM+B3346*PRICE_CAR+C3346*PRICE_MES</f>
        <v>115688</v>
      </c>
      <c r="M3346" s="2">
        <f>A3346*FERT_BED_TOM+B3346*FERT_BED_CAR+C3346*FERT_BED_MES</f>
        <v>27280</v>
      </c>
      <c r="N3346" s="6">
        <f>IF(AND(D3346&lt;=TOTAL_BEDS,J3346&lt;=TEMP_WORKER_MAX*TEMP_WORKER_HRS),1,0)</f>
        <v>1</v>
      </c>
      <c r="O3346" s="2">
        <f>L3346-M3346-K3346-FIXED_COSTS</f>
        <v>15587.096252385498</v>
      </c>
      <c r="P3346" s="2">
        <f>IF(N3346=1,O3346,"")</f>
        <v>15587.096252385498</v>
      </c>
    </row>
    <row r="3347">
      <c r="A3347" s="6">
        <v>5</v>
      </c>
      <c r="B3347" s="6">
        <v>2</v>
      </c>
      <c r="C3347" s="6">
        <v>26</v>
      </c>
      <c r="D3347" s="6">
        <f>A3347+B3347+C3347</f>
        <v>33</v>
      </c>
      <c r="E3347" s="5">
        <f>IF(A3347=0,0,A3347*LABOR_HRS_WK_TOM*SEASON_WEEKS*(1+DIM_PCT_TOM)^A3347)</f>
        <v>724.72950000000026</v>
      </c>
      <c r="F3347" s="5">
        <f>IF(B3347=0,0,B3347*LABOR_HRS_WK_CAR*SEASON_WEEKS*(1+DIM_PCT_CAR)^B3347)</f>
        <v>63.037499999999994</v>
      </c>
      <c r="G3347" s="5">
        <f>IF(C3347=0,0,C3347*LABOR_HRS_WK_MES*SEASON_WEEKS*(1+DIM_PCT_MES)^C3347)</f>
        <v>1616.0570598233128</v>
      </c>
      <c r="H3347" s="5">
        <f>E3347+F3347+G3347</f>
        <v>2403.8240598233133</v>
      </c>
      <c r="I3347" s="5">
        <f>MIN(H3347,FARMER_HRS)</f>
        <v>720</v>
      </c>
      <c r="J3347" s="5">
        <f>MAX(0,H3347-FARMER_HRS)</f>
        <v>1683.8240598233133</v>
      </c>
      <c r="K3347" s="2">
        <f>I3347*FARMER_RATE+J3347*TEMP_WORKER_RATE</f>
        <v>54233.056594154739</v>
      </c>
      <c r="L3347" s="2">
        <f>A3347*PRICE_TOM+B3347*PRICE_CAR+C3347*PRICE_MES</f>
        <v>118388</v>
      </c>
      <c r="M3347" s="2">
        <f>A3347*FERT_BED_TOM+B3347*FERT_BED_CAR+C3347*FERT_BED_MES</f>
        <v>28160</v>
      </c>
      <c r="N3347" s="6">
        <f>IF(AND(D3347&lt;=TOTAL_BEDS,J3347&lt;=TEMP_WORKER_MAX*TEMP_WORKER_HRS),1,0)</f>
        <v>1</v>
      </c>
      <c r="O3347" s="2">
        <f>L3347-M3347-K3347-FIXED_COSTS</f>
        <v>15994.943405845261</v>
      </c>
      <c r="P3347" s="2">
        <f>IF(N3347=1,O3347,"")</f>
        <v>15994.943405845261</v>
      </c>
    </row>
    <row r="3348">
      <c r="A3348" s="6">
        <v>5</v>
      </c>
      <c r="B3348" s="6">
        <v>2</v>
      </c>
      <c r="C3348" s="6">
        <v>27</v>
      </c>
      <c r="D3348" s="6">
        <f>A3348+B3348+C3348</f>
        <v>34</v>
      </c>
      <c r="E3348" s="5">
        <f>IF(A3348=0,0,A3348*LABOR_HRS_WK_TOM*SEASON_WEEKS*(1+DIM_PCT_TOM)^A3348)</f>
        <v>724.72950000000026</v>
      </c>
      <c r="F3348" s="5">
        <f>IF(B3348=0,0,B3348*LABOR_HRS_WK_CAR*SEASON_WEEKS*(1+DIM_PCT_CAR)^B3348)</f>
        <v>63.037499999999994</v>
      </c>
      <c r="G3348" s="5">
        <f>IF(C3348=0,0,C3348*LABOR_HRS_WK_MES*SEASON_WEEKS*(1+DIM_PCT_MES)^C3348)</f>
        <v>1699.19076434307</v>
      </c>
      <c r="H3348" s="5">
        <f>E3348+F3348+G3348</f>
        <v>2486.9577643430703</v>
      </c>
      <c r="I3348" s="5">
        <f>MIN(H3348,FARMER_HRS)</f>
        <v>720</v>
      </c>
      <c r="J3348" s="5">
        <f>MAX(0,H3348-FARMER_HRS)</f>
        <v>1766.9577643430703</v>
      </c>
      <c r="K3348" s="2">
        <f>I3348*FARMER_RATE+J3348*TEMP_WORKER_RATE</f>
        <v>55676.350075400522</v>
      </c>
      <c r="L3348" s="2">
        <f>A3348*PRICE_TOM+B3348*PRICE_CAR+C3348*PRICE_MES</f>
        <v>121088</v>
      </c>
      <c r="M3348" s="2">
        <f>A3348*FERT_BED_TOM+B3348*FERT_BED_CAR+C3348*FERT_BED_MES</f>
        <v>29040</v>
      </c>
      <c r="N3348" s="6">
        <f>IF(AND(D3348&lt;=TOTAL_BEDS,J3348&lt;=TEMP_WORKER_MAX*TEMP_WORKER_HRS),1,0)</f>
        <v>1</v>
      </c>
      <c r="O3348" s="2">
        <f>L3348-M3348-K3348-FIXED_COSTS</f>
        <v>16371.649924599478</v>
      </c>
      <c r="P3348" s="2">
        <f>IF(N3348=1,O3348,"")</f>
        <v>16371.649924599478</v>
      </c>
    </row>
    <row r="3349">
      <c r="A3349" s="6">
        <v>5</v>
      </c>
      <c r="B3349" s="6">
        <v>2</v>
      </c>
      <c r="C3349" s="6">
        <v>28</v>
      </c>
      <c r="D3349" s="6">
        <f>A3349+B3349+C3349</f>
        <v>35</v>
      </c>
      <c r="E3349" s="5">
        <f>IF(A3349=0,0,A3349*LABOR_HRS_WK_TOM*SEASON_WEEKS*(1+DIM_PCT_TOM)^A3349)</f>
        <v>724.72950000000026</v>
      </c>
      <c r="F3349" s="5">
        <f>IF(B3349=0,0,B3349*LABOR_HRS_WK_CAR*SEASON_WEEKS*(1+DIM_PCT_CAR)^B3349)</f>
        <v>63.037499999999994</v>
      </c>
      <c r="G3349" s="5">
        <f>IF(C3349=0,0,C3349*LABOR_HRS_WK_MES*SEASON_WEEKS*(1+DIM_PCT_MES)^C3349)</f>
        <v>1784.1503025602233</v>
      </c>
      <c r="H3349" s="5">
        <f>E3349+F3349+G3349</f>
        <v>2571.9173025602236</v>
      </c>
      <c r="I3349" s="5">
        <f>MIN(H3349,FARMER_HRS)</f>
        <v>720</v>
      </c>
      <c r="J3349" s="5">
        <f>MAX(0,H3349-FARMER_HRS)</f>
        <v>1851.9173025602236</v>
      </c>
      <c r="K3349" s="2">
        <f>I3349*FARMER_RATE+J3349*TEMP_WORKER_RATE</f>
        <v>57151.342058337214</v>
      </c>
      <c r="L3349" s="2">
        <f>A3349*PRICE_TOM+B3349*PRICE_CAR+C3349*PRICE_MES</f>
        <v>123788</v>
      </c>
      <c r="M3349" s="2">
        <f>A3349*FERT_BED_TOM+B3349*FERT_BED_CAR+C3349*FERT_BED_MES</f>
        <v>29920</v>
      </c>
      <c r="N3349" s="6">
        <f>IF(AND(D3349&lt;=TOTAL_BEDS,J3349&lt;=TEMP_WORKER_MAX*TEMP_WORKER_HRS),1,0)</f>
        <v>1</v>
      </c>
      <c r="O3349" s="2">
        <f>L3349-M3349-K3349-FIXED_COSTS</f>
        <v>16716.657941662786</v>
      </c>
      <c r="P3349" s="2">
        <f>IF(N3349=1,O3349,"")</f>
        <v>16716.657941662786</v>
      </c>
    </row>
    <row r="3350">
      <c r="A3350" s="6">
        <v>5</v>
      </c>
      <c r="B3350" s="6">
        <v>2</v>
      </c>
      <c r="C3350" s="6">
        <v>29</v>
      </c>
      <c r="D3350" s="6">
        <f>A3350+B3350+C3350</f>
        <v>36</v>
      </c>
      <c r="E3350" s="5">
        <f>IF(A3350=0,0,A3350*LABOR_HRS_WK_TOM*SEASON_WEEKS*(1+DIM_PCT_TOM)^A3350)</f>
        <v>724.72950000000026</v>
      </c>
      <c r="F3350" s="5">
        <f>IF(B3350=0,0,B3350*LABOR_HRS_WK_CAR*SEASON_WEEKS*(1+DIM_PCT_CAR)^B3350)</f>
        <v>63.037499999999994</v>
      </c>
      <c r="G3350" s="5">
        <f>IF(C3350=0,0,C3350*LABOR_HRS_WK_MES*SEASON_WEEKS*(1+DIM_PCT_MES)^C3350)</f>
        <v>1870.9683306758766</v>
      </c>
      <c r="H3350" s="5">
        <f>E3350+F3350+G3350</f>
        <v>2658.7353306758769</v>
      </c>
      <c r="I3350" s="5">
        <f>MIN(H3350,FARMER_HRS)</f>
        <v>720</v>
      </c>
      <c r="J3350" s="5">
        <f>MAX(0,H3350-FARMER_HRS)</f>
        <v>1938.7353306758769</v>
      </c>
      <c r="K3350" s="2">
        <f>I3350*FARMER_RATE+J3350*TEMP_WORKER_RATE</f>
        <v>58658.59949090064</v>
      </c>
      <c r="L3350" s="2">
        <f>A3350*PRICE_TOM+B3350*PRICE_CAR+C3350*PRICE_MES</f>
        <v>126488</v>
      </c>
      <c r="M3350" s="2">
        <f>A3350*FERT_BED_TOM+B3350*FERT_BED_CAR+C3350*FERT_BED_MES</f>
        <v>30800</v>
      </c>
      <c r="N3350" s="6">
        <f>IF(AND(D3350&lt;=TOTAL_BEDS,J3350&lt;=TEMP_WORKER_MAX*TEMP_WORKER_HRS),1,0)</f>
        <v>1</v>
      </c>
      <c r="O3350" s="2">
        <f>L3350-M3350-K3350-FIXED_COSTS</f>
        <v>17029.40050909936</v>
      </c>
      <c r="P3350" s="2">
        <f>IF(N3350=1,O3350,"")</f>
        <v>17029.40050909936</v>
      </c>
    </row>
    <row r="3351">
      <c r="A3351" s="6">
        <v>5</v>
      </c>
      <c r="B3351" s="6">
        <v>2</v>
      </c>
      <c r="C3351" s="6">
        <v>30</v>
      </c>
      <c r="D3351" s="6">
        <f>A3351+B3351+C3351</f>
        <v>37</v>
      </c>
      <c r="E3351" s="5">
        <f>IF(A3351=0,0,A3351*LABOR_HRS_WK_TOM*SEASON_WEEKS*(1+DIM_PCT_TOM)^A3351)</f>
        <v>724.72950000000026</v>
      </c>
      <c r="F3351" s="5">
        <f>IF(B3351=0,0,B3351*LABOR_HRS_WK_CAR*SEASON_WEEKS*(1+DIM_PCT_CAR)^B3351)</f>
        <v>63.037499999999994</v>
      </c>
      <c r="G3351" s="5">
        <f>IF(C3351=0,0,C3351*LABOR_HRS_WK_MES*SEASON_WEEKS*(1+DIM_PCT_MES)^C3351)</f>
        <v>1959.6780360096466</v>
      </c>
      <c r="H3351" s="5">
        <f>E3351+F3351+G3351</f>
        <v>2747.4450360096471</v>
      </c>
      <c r="I3351" s="5">
        <f>MIN(H3351,FARMER_HRS)</f>
        <v>720</v>
      </c>
      <c r="J3351" s="5">
        <f>MAX(0,H3351-FARMER_HRS)</f>
        <v>2027.4450360096471</v>
      </c>
      <c r="K3351" s="2">
        <f>I3351*FARMER_RATE+J3351*TEMP_WORKER_RATE</f>
        <v>60198.69854183415</v>
      </c>
      <c r="L3351" s="2">
        <f>A3351*PRICE_TOM+B3351*PRICE_CAR+C3351*PRICE_MES</f>
        <v>129188</v>
      </c>
      <c r="M3351" s="2">
        <f>A3351*FERT_BED_TOM+B3351*FERT_BED_CAR+C3351*FERT_BED_MES</f>
        <v>31680</v>
      </c>
      <c r="N3351" s="6">
        <f>IF(AND(D3351&lt;=TOTAL_BEDS,J3351&lt;=TEMP_WORKER_MAX*TEMP_WORKER_HRS),1,0)</f>
        <v>1</v>
      </c>
      <c r="O3351" s="2">
        <f>L3351-M3351-K3351-FIXED_COSTS</f>
        <v>17309.30145816585</v>
      </c>
      <c r="P3351" s="2">
        <f>IF(N3351=1,O3351,"")</f>
        <v>17309.30145816585</v>
      </c>
    </row>
    <row r="3352">
      <c r="A3352" s="6">
        <v>5</v>
      </c>
      <c r="B3352" s="6">
        <v>3</v>
      </c>
      <c r="C3352" s="6">
        <v>0</v>
      </c>
      <c r="D3352" s="6">
        <f>A3352+B3352+C3352</f>
        <v>8</v>
      </c>
      <c r="E3352" s="5">
        <f>IF(A3352=0,0,A3352*LABOR_HRS_WK_TOM*SEASON_WEEKS*(1+DIM_PCT_TOM)^A3352)</f>
        <v>724.72950000000026</v>
      </c>
      <c r="F3352" s="5">
        <f>IF(B3352=0,0,B3352*LABOR_HRS_WK_CAR*SEASON_WEEKS*(1+DIM_PCT_CAR)^B3352)</f>
        <v>96.920156249999962</v>
      </c>
      <c r="G3352" s="5">
        <f>IF(C3352=0,0,C3352*LABOR_HRS_WK_MES*SEASON_WEEKS*(1+DIM_PCT_MES)^C3352)</f>
        <v>0</v>
      </c>
      <c r="H3352" s="5">
        <f>E3352+F3352+G3352</f>
        <v>821.64965625000025</v>
      </c>
      <c r="I3352" s="5">
        <f>MIN(H3352,FARMER_HRS)</f>
        <v>720</v>
      </c>
      <c r="J3352" s="5">
        <f>MAX(0,H3352-FARMER_HRS)</f>
        <v>101.64965625000025</v>
      </c>
      <c r="K3352" s="2">
        <f>I3352*FARMER_RATE+J3352*TEMP_WORKER_RATE</f>
        <v>26764.750976562504</v>
      </c>
      <c r="L3352" s="2">
        <f>A3352*PRICE_TOM+B3352*PRICE_CAR+C3352*PRICE_MES</f>
        <v>50282</v>
      </c>
      <c r="M3352" s="2">
        <f>A3352*FERT_BED_TOM+B3352*FERT_BED_CAR+C3352*FERT_BED_MES</f>
        <v>5720</v>
      </c>
      <c r="N3352" s="6">
        <f>IF(AND(D3352&lt;=TOTAL_BEDS,J3352&lt;=TEMP_WORKER_MAX*TEMP_WORKER_HRS),1,0)</f>
        <v>1</v>
      </c>
      <c r="O3352" s="2">
        <f>L3352-M3352-K3352-FIXED_COSTS</f>
        <v>-2202.7509765625036</v>
      </c>
      <c r="P3352" s="2">
        <f>IF(N3352=1,O3352,"")</f>
        <v>-2202.7509765625036</v>
      </c>
    </row>
    <row r="3353">
      <c r="A3353" s="6">
        <v>5</v>
      </c>
      <c r="B3353" s="6">
        <v>3</v>
      </c>
      <c r="C3353" s="6">
        <v>1</v>
      </c>
      <c r="D3353" s="6">
        <f>A3353+B3353+C3353</f>
        <v>9</v>
      </c>
      <c r="E3353" s="5">
        <f>IF(A3353=0,0,A3353*LABOR_HRS_WK_TOM*SEASON_WEEKS*(1+DIM_PCT_TOM)^A3353)</f>
        <v>724.72950000000026</v>
      </c>
      <c r="F3353" s="5">
        <f>IF(B3353=0,0,B3353*LABOR_HRS_WK_CAR*SEASON_WEEKS*(1+DIM_PCT_CAR)^B3353)</f>
        <v>96.920156249999962</v>
      </c>
      <c r="G3353" s="5">
        <f>IF(C3353=0,0,C3353*LABOR_HRS_WK_MES*SEASON_WEEKS*(1+DIM_PCT_MES)^C3353)</f>
        <v>45.5625</v>
      </c>
      <c r="H3353" s="5">
        <f>E3353+F3353+G3353</f>
        <v>867.21215625000025</v>
      </c>
      <c r="I3353" s="5">
        <f>MIN(H3353,FARMER_HRS)</f>
        <v>720</v>
      </c>
      <c r="J3353" s="5">
        <f>MAX(0,H3353-FARMER_HRS)</f>
        <v>147.21215625000025</v>
      </c>
      <c r="K3353" s="2">
        <f>I3353*FARMER_RATE+J3353*TEMP_WORKER_RATE</f>
        <v>27555.766601562504</v>
      </c>
      <c r="L3353" s="2">
        <f>A3353*PRICE_TOM+B3353*PRICE_CAR+C3353*PRICE_MES</f>
        <v>52982</v>
      </c>
      <c r="M3353" s="2">
        <f>A3353*FERT_BED_TOM+B3353*FERT_BED_CAR+C3353*FERT_BED_MES</f>
        <v>6600</v>
      </c>
      <c r="N3353" s="6">
        <f>IF(AND(D3353&lt;=TOTAL_BEDS,J3353&lt;=TEMP_WORKER_MAX*TEMP_WORKER_HRS),1,0)</f>
        <v>1</v>
      </c>
      <c r="O3353" s="2">
        <f>L3353-M3353-K3353-FIXED_COSTS</f>
        <v>-1173.7666015625036</v>
      </c>
      <c r="P3353" s="2">
        <f>IF(N3353=1,O3353,"")</f>
        <v>-1173.7666015625036</v>
      </c>
    </row>
    <row r="3354">
      <c r="A3354" s="6">
        <v>5</v>
      </c>
      <c r="B3354" s="6">
        <v>3</v>
      </c>
      <c r="C3354" s="6">
        <v>2</v>
      </c>
      <c r="D3354" s="6">
        <f>A3354+B3354+C3354</f>
        <v>10</v>
      </c>
      <c r="E3354" s="5">
        <f>IF(A3354=0,0,A3354*LABOR_HRS_WK_TOM*SEASON_WEEKS*(1+DIM_PCT_TOM)^A3354)</f>
        <v>724.72950000000026</v>
      </c>
      <c r="F3354" s="5">
        <f>IF(B3354=0,0,B3354*LABOR_HRS_WK_CAR*SEASON_WEEKS*(1+DIM_PCT_CAR)^B3354)</f>
        <v>96.920156249999962</v>
      </c>
      <c r="G3354" s="5">
        <f>IF(C3354=0,0,C3354*LABOR_HRS_WK_MES*SEASON_WEEKS*(1+DIM_PCT_MES)^C3354)</f>
        <v>92.2640625</v>
      </c>
      <c r="H3354" s="5">
        <f>E3354+F3354+G3354</f>
        <v>913.91371875000027</v>
      </c>
      <c r="I3354" s="5">
        <f>MIN(H3354,FARMER_HRS)</f>
        <v>720</v>
      </c>
      <c r="J3354" s="5">
        <f>MAX(0,H3354-FARMER_HRS)</f>
        <v>193.91371875000027</v>
      </c>
      <c r="K3354" s="2">
        <f>I3354*FARMER_RATE+J3354*TEMP_WORKER_RATE</f>
        <v>28366.557617187504</v>
      </c>
      <c r="L3354" s="2">
        <f>A3354*PRICE_TOM+B3354*PRICE_CAR+C3354*PRICE_MES</f>
        <v>55682</v>
      </c>
      <c r="M3354" s="2">
        <f>A3354*FERT_BED_TOM+B3354*FERT_BED_CAR+C3354*FERT_BED_MES</f>
        <v>7480</v>
      </c>
      <c r="N3354" s="6">
        <f>IF(AND(D3354&lt;=TOTAL_BEDS,J3354&lt;=TEMP_WORKER_MAX*TEMP_WORKER_HRS),1,0)</f>
        <v>1</v>
      </c>
      <c r="O3354" s="2">
        <f>L3354-M3354-K3354-FIXED_COSTS</f>
        <v>-164.55761718750364</v>
      </c>
      <c r="P3354" s="2">
        <f>IF(N3354=1,O3354,"")</f>
        <v>-164.55761718750364</v>
      </c>
    </row>
    <row r="3355">
      <c r="A3355" s="6">
        <v>5</v>
      </c>
      <c r="B3355" s="6">
        <v>3</v>
      </c>
      <c r="C3355" s="6">
        <v>3</v>
      </c>
      <c r="D3355" s="6">
        <f>A3355+B3355+C3355</f>
        <v>11</v>
      </c>
      <c r="E3355" s="5">
        <f>IF(A3355=0,0,A3355*LABOR_HRS_WK_TOM*SEASON_WEEKS*(1+DIM_PCT_TOM)^A3355)</f>
        <v>724.72950000000026</v>
      </c>
      <c r="F3355" s="5">
        <f>IF(B3355=0,0,B3355*LABOR_HRS_WK_CAR*SEASON_WEEKS*(1+DIM_PCT_CAR)^B3355)</f>
        <v>96.920156249999962</v>
      </c>
      <c r="G3355" s="5">
        <f>IF(C3355=0,0,C3355*LABOR_HRS_WK_MES*SEASON_WEEKS*(1+DIM_PCT_MES)^C3355)</f>
        <v>140.12604492187498</v>
      </c>
      <c r="H3355" s="5">
        <f>E3355+F3355+G3355</f>
        <v>961.7757011718752</v>
      </c>
      <c r="I3355" s="5">
        <f>MIN(H3355,FARMER_HRS)</f>
        <v>720</v>
      </c>
      <c r="J3355" s="5">
        <f>MAX(0,H3355-FARMER_HRS)</f>
        <v>241.7757011718752</v>
      </c>
      <c r="K3355" s="2">
        <f>I3355*FARMER_RATE+J3355*TEMP_WORKER_RATE</f>
        <v>29197.494812011722</v>
      </c>
      <c r="L3355" s="2">
        <f>A3355*PRICE_TOM+B3355*PRICE_CAR+C3355*PRICE_MES</f>
        <v>58382</v>
      </c>
      <c r="M3355" s="2">
        <f>A3355*FERT_BED_TOM+B3355*FERT_BED_CAR+C3355*FERT_BED_MES</f>
        <v>8360</v>
      </c>
      <c r="N3355" s="6">
        <f>IF(AND(D3355&lt;=TOTAL_BEDS,J3355&lt;=TEMP_WORKER_MAX*TEMP_WORKER_HRS),1,0)</f>
        <v>1</v>
      </c>
      <c r="O3355" s="2">
        <f>L3355-M3355-K3355-FIXED_COSTS</f>
        <v>824.50518798827761</v>
      </c>
      <c r="P3355" s="2">
        <f>IF(N3355=1,O3355,"")</f>
        <v>824.50518798827761</v>
      </c>
    </row>
    <row r="3356">
      <c r="A3356" s="6">
        <v>5</v>
      </c>
      <c r="B3356" s="6">
        <v>3</v>
      </c>
      <c r="C3356" s="6">
        <v>4</v>
      </c>
      <c r="D3356" s="6">
        <f>A3356+B3356+C3356</f>
        <v>12</v>
      </c>
      <c r="E3356" s="5">
        <f>IF(A3356=0,0,A3356*LABOR_HRS_WK_TOM*SEASON_WEEKS*(1+DIM_PCT_TOM)^A3356)</f>
        <v>724.72950000000026</v>
      </c>
      <c r="F3356" s="5">
        <f>IF(B3356=0,0,B3356*LABOR_HRS_WK_CAR*SEASON_WEEKS*(1+DIM_PCT_CAR)^B3356)</f>
        <v>96.920156249999962</v>
      </c>
      <c r="G3356" s="5">
        <f>IF(C3356=0,0,C3356*LABOR_HRS_WK_MES*SEASON_WEEKS*(1+DIM_PCT_MES)^C3356)</f>
        <v>189.17016064453119</v>
      </c>
      <c r="H3356" s="5">
        <f>E3356+F3356+G3356</f>
        <v>1010.8198168945314</v>
      </c>
      <c r="I3356" s="5">
        <f>MIN(H3356,FARMER_HRS)</f>
        <v>720</v>
      </c>
      <c r="J3356" s="5">
        <f>MAX(0,H3356-FARMER_HRS)</f>
        <v>290.81981689453141</v>
      </c>
      <c r="K3356" s="2">
        <f>I3356*FARMER_RATE+J3356*TEMP_WORKER_RATE</f>
        <v>30048.955154418949</v>
      </c>
      <c r="L3356" s="2">
        <f>A3356*PRICE_TOM+B3356*PRICE_CAR+C3356*PRICE_MES</f>
        <v>61082</v>
      </c>
      <c r="M3356" s="2">
        <f>A3356*FERT_BED_TOM+B3356*FERT_BED_CAR+C3356*FERT_BED_MES</f>
        <v>9240</v>
      </c>
      <c r="N3356" s="6">
        <f>IF(AND(D3356&lt;=TOTAL_BEDS,J3356&lt;=TEMP_WORKER_MAX*TEMP_WORKER_HRS),1,0)</f>
        <v>1</v>
      </c>
      <c r="O3356" s="2">
        <f>L3356-M3356-K3356-FIXED_COSTS</f>
        <v>1793.044845581051</v>
      </c>
      <c r="P3356" s="2">
        <f>IF(N3356=1,O3356,"")</f>
        <v>1793.044845581051</v>
      </c>
    </row>
    <row r="3357">
      <c r="A3357" s="6">
        <v>5</v>
      </c>
      <c r="B3357" s="6">
        <v>3</v>
      </c>
      <c r="C3357" s="6">
        <v>5</v>
      </c>
      <c r="D3357" s="6">
        <f>A3357+B3357+C3357</f>
        <v>13</v>
      </c>
      <c r="E3357" s="5">
        <f>IF(A3357=0,0,A3357*LABOR_HRS_WK_TOM*SEASON_WEEKS*(1+DIM_PCT_TOM)^A3357)</f>
        <v>724.72950000000026</v>
      </c>
      <c r="F3357" s="5">
        <f>IF(B3357=0,0,B3357*LABOR_HRS_WK_CAR*SEASON_WEEKS*(1+DIM_PCT_CAR)^B3357)</f>
        <v>96.920156249999962</v>
      </c>
      <c r="G3357" s="5">
        <f>IF(C3357=0,0,C3357*LABOR_HRS_WK_MES*SEASON_WEEKS*(1+DIM_PCT_MES)^C3357)</f>
        <v>239.41848456573481</v>
      </c>
      <c r="H3357" s="5">
        <f>E3357+F3357+G3357</f>
        <v>1061.068140815735</v>
      </c>
      <c r="I3357" s="5">
        <f>MIN(H3357,FARMER_HRS)</f>
        <v>720</v>
      </c>
      <c r="J3357" s="5">
        <f>MAX(0,H3357-FARMER_HRS)</f>
        <v>341.068140815735</v>
      </c>
      <c r="K3357" s="2">
        <f>I3357*FARMER_RATE+J3357*TEMP_WORKER_RATE</f>
        <v>30921.321889162064</v>
      </c>
      <c r="L3357" s="2">
        <f>A3357*PRICE_TOM+B3357*PRICE_CAR+C3357*PRICE_MES</f>
        <v>63782</v>
      </c>
      <c r="M3357" s="2">
        <f>A3357*FERT_BED_TOM+B3357*FERT_BED_CAR+C3357*FERT_BED_MES</f>
        <v>10120</v>
      </c>
      <c r="N3357" s="6">
        <f>IF(AND(D3357&lt;=TOTAL_BEDS,J3357&lt;=TEMP_WORKER_MAX*TEMP_WORKER_HRS),1,0)</f>
        <v>1</v>
      </c>
      <c r="O3357" s="2">
        <f>L3357-M3357-K3357-FIXED_COSTS</f>
        <v>2740.6781108379364</v>
      </c>
      <c r="P3357" s="2">
        <f>IF(N3357=1,O3357,"")</f>
        <v>2740.6781108379364</v>
      </c>
    </row>
    <row r="3358">
      <c r="A3358" s="6">
        <v>5</v>
      </c>
      <c r="B3358" s="6">
        <v>3</v>
      </c>
      <c r="C3358" s="6">
        <v>6</v>
      </c>
      <c r="D3358" s="6">
        <f>A3358+B3358+C3358</f>
        <v>14</v>
      </c>
      <c r="E3358" s="5">
        <f>IF(A3358=0,0,A3358*LABOR_HRS_WK_TOM*SEASON_WEEKS*(1+DIM_PCT_TOM)^A3358)</f>
        <v>724.72950000000026</v>
      </c>
      <c r="F3358" s="5">
        <f>IF(B3358=0,0,B3358*LABOR_HRS_WK_CAR*SEASON_WEEKS*(1+DIM_PCT_CAR)^B3358)</f>
        <v>96.920156249999962</v>
      </c>
      <c r="G3358" s="5">
        <f>IF(C3358=0,0,C3358*LABOR_HRS_WK_MES*SEASON_WEEKS*(1+DIM_PCT_MES)^C3358)</f>
        <v>290.89345874736773</v>
      </c>
      <c r="H3358" s="5">
        <f>E3358+F3358+G3358</f>
        <v>1112.5431149973679</v>
      </c>
      <c r="I3358" s="5">
        <f>MIN(H3358,FARMER_HRS)</f>
        <v>720</v>
      </c>
      <c r="J3358" s="5">
        <f>MAX(0,H3358-FARMER_HRS)</f>
        <v>392.54311499736787</v>
      </c>
      <c r="K3358" s="2">
        <f>I3358*FARMER_RATE+J3358*TEMP_WORKER_RATE</f>
        <v>31814.984635370969</v>
      </c>
      <c r="L3358" s="2">
        <f>A3358*PRICE_TOM+B3358*PRICE_CAR+C3358*PRICE_MES</f>
        <v>66482</v>
      </c>
      <c r="M3358" s="2">
        <f>A3358*FERT_BED_TOM+B3358*FERT_BED_CAR+C3358*FERT_BED_MES</f>
        <v>11000</v>
      </c>
      <c r="N3358" s="6">
        <f>IF(AND(D3358&lt;=TOTAL_BEDS,J3358&lt;=TEMP_WORKER_MAX*TEMP_WORKER_HRS),1,0)</f>
        <v>1</v>
      </c>
      <c r="O3358" s="2">
        <f>L3358-M3358-K3358-FIXED_COSTS</f>
        <v>3667.015364629031</v>
      </c>
      <c r="P3358" s="2">
        <f>IF(N3358=1,O3358,"")</f>
        <v>3667.015364629031</v>
      </c>
    </row>
    <row r="3359">
      <c r="A3359" s="6">
        <v>5</v>
      </c>
      <c r="B3359" s="6">
        <v>3</v>
      </c>
      <c r="C3359" s="6">
        <v>7</v>
      </c>
      <c r="D3359" s="6">
        <f>A3359+B3359+C3359</f>
        <v>15</v>
      </c>
      <c r="E3359" s="5">
        <f>IF(A3359=0,0,A3359*LABOR_HRS_WK_TOM*SEASON_WEEKS*(1+DIM_PCT_TOM)^A3359)</f>
        <v>724.72950000000026</v>
      </c>
      <c r="F3359" s="5">
        <f>IF(B3359=0,0,B3359*LABOR_HRS_WK_CAR*SEASON_WEEKS*(1+DIM_PCT_CAR)^B3359)</f>
        <v>96.920156249999962</v>
      </c>
      <c r="G3359" s="5">
        <f>IF(C3359=0,0,C3359*LABOR_HRS_WK_MES*SEASON_WEEKS*(1+DIM_PCT_MES)^C3359)</f>
        <v>343.61789814532818</v>
      </c>
      <c r="H3359" s="5">
        <f>E3359+F3359+G3359</f>
        <v>1165.2675543953285</v>
      </c>
      <c r="I3359" s="5">
        <f>MIN(H3359,FARMER_HRS)</f>
        <v>720</v>
      </c>
      <c r="J3359" s="5">
        <f>MAX(0,H3359-FARMER_HRS)</f>
        <v>445.26755439532849</v>
      </c>
      <c r="K3359" s="2">
        <f>I3359*FARMER_RATE+J3359*TEMP_WORKER_RATE</f>
        <v>32730.33948603001</v>
      </c>
      <c r="L3359" s="2">
        <f>A3359*PRICE_TOM+B3359*PRICE_CAR+C3359*PRICE_MES</f>
        <v>69182</v>
      </c>
      <c r="M3359" s="2">
        <f>A3359*FERT_BED_TOM+B3359*FERT_BED_CAR+C3359*FERT_BED_MES</f>
        <v>11880</v>
      </c>
      <c r="N3359" s="6">
        <f>IF(AND(D3359&lt;=TOTAL_BEDS,J3359&lt;=TEMP_WORKER_MAX*TEMP_WORKER_HRS),1,0)</f>
        <v>1</v>
      </c>
      <c r="O3359" s="2">
        <f>L3359-M3359-K3359-FIXED_COSTS</f>
        <v>4571.66051396999</v>
      </c>
      <c r="P3359" s="2">
        <f>IF(N3359=1,O3359,"")</f>
        <v>4571.66051396999</v>
      </c>
    </row>
    <row r="3360">
      <c r="A3360" s="6">
        <v>5</v>
      </c>
      <c r="B3360" s="6">
        <v>3</v>
      </c>
      <c r="C3360" s="6">
        <v>8</v>
      </c>
      <c r="D3360" s="6">
        <f>A3360+B3360+C3360</f>
        <v>16</v>
      </c>
      <c r="E3360" s="5">
        <f>IF(A3360=0,0,A3360*LABOR_HRS_WK_TOM*SEASON_WEEKS*(1+DIM_PCT_TOM)^A3360)</f>
        <v>724.72950000000026</v>
      </c>
      <c r="F3360" s="5">
        <f>IF(B3360=0,0,B3360*LABOR_HRS_WK_CAR*SEASON_WEEKS*(1+DIM_PCT_CAR)^B3360)</f>
        <v>96.920156249999962</v>
      </c>
      <c r="G3360" s="5">
        <f>IF(C3360=0,0,C3360*LABOR_HRS_WK_MES*SEASON_WEEKS*(1+DIM_PCT_MES)^C3360)</f>
        <v>397.61499642530833</v>
      </c>
      <c r="H3360" s="5">
        <f>E3360+F3360+G3360</f>
        <v>1219.2646526753085</v>
      </c>
      <c r="I3360" s="5">
        <f>MIN(H3360,FARMER_HRS)</f>
        <v>720</v>
      </c>
      <c r="J3360" s="5">
        <f>MAX(0,H3360-FARMER_HRS)</f>
        <v>499.26465267530853</v>
      </c>
      <c r="K3360" s="2">
        <f>I3360*FARMER_RATE+J3360*TEMP_WORKER_RATE</f>
        <v>33667.78910894633</v>
      </c>
      <c r="L3360" s="2">
        <f>A3360*PRICE_TOM+B3360*PRICE_CAR+C3360*PRICE_MES</f>
        <v>71882</v>
      </c>
      <c r="M3360" s="2">
        <f>A3360*FERT_BED_TOM+B3360*FERT_BED_CAR+C3360*FERT_BED_MES</f>
        <v>12760</v>
      </c>
      <c r="N3360" s="6">
        <f>IF(AND(D3360&lt;=TOTAL_BEDS,J3360&lt;=TEMP_WORKER_MAX*TEMP_WORKER_HRS),1,0)</f>
        <v>1</v>
      </c>
      <c r="O3360" s="2">
        <f>L3360-M3360-K3360-FIXED_COSTS</f>
        <v>5454.21089105367</v>
      </c>
      <c r="P3360" s="2">
        <f>IF(N3360=1,O3360,"")</f>
        <v>5454.21089105367</v>
      </c>
    </row>
    <row r="3361">
      <c r="A3361" s="6">
        <v>5</v>
      </c>
      <c r="B3361" s="6">
        <v>3</v>
      </c>
      <c r="C3361" s="6">
        <v>9</v>
      </c>
      <c r="D3361" s="6">
        <f>A3361+B3361+C3361</f>
        <v>17</v>
      </c>
      <c r="E3361" s="5">
        <f>IF(A3361=0,0,A3361*LABOR_HRS_WK_TOM*SEASON_WEEKS*(1+DIM_PCT_TOM)^A3361)</f>
        <v>724.72950000000026</v>
      </c>
      <c r="F3361" s="5">
        <f>IF(B3361=0,0,B3361*LABOR_HRS_WK_CAR*SEASON_WEEKS*(1+DIM_PCT_CAR)^B3361)</f>
        <v>96.920156249999962</v>
      </c>
      <c r="G3361" s="5">
        <f>IF(C3361=0,0,C3361*LABOR_HRS_WK_MES*SEASON_WEEKS*(1+DIM_PCT_MES)^C3361)</f>
        <v>452.90833186570273</v>
      </c>
      <c r="H3361" s="5">
        <f>E3361+F3361+G3361</f>
        <v>1274.557988115703</v>
      </c>
      <c r="I3361" s="5">
        <f>MIN(H3361,FARMER_HRS)</f>
        <v>720</v>
      </c>
      <c r="J3361" s="5">
        <f>MAX(0,H3361-FARMER_HRS)</f>
        <v>554.557988115703</v>
      </c>
      <c r="K3361" s="2">
        <f>I3361*FARMER_RATE+J3361*TEMP_WORKER_RATE</f>
        <v>34627.742849230955</v>
      </c>
      <c r="L3361" s="2">
        <f>A3361*PRICE_TOM+B3361*PRICE_CAR+C3361*PRICE_MES</f>
        <v>74582</v>
      </c>
      <c r="M3361" s="2">
        <f>A3361*FERT_BED_TOM+B3361*FERT_BED_CAR+C3361*FERT_BED_MES</f>
        <v>13640</v>
      </c>
      <c r="N3361" s="6">
        <f>IF(AND(D3361&lt;=TOTAL_BEDS,J3361&lt;=TEMP_WORKER_MAX*TEMP_WORKER_HRS),1,0)</f>
        <v>1</v>
      </c>
      <c r="O3361" s="2">
        <f>L3361-M3361-K3361-FIXED_COSTS</f>
        <v>6314.2571507690445</v>
      </c>
      <c r="P3361" s="2">
        <f>IF(N3361=1,O3361,"")</f>
        <v>6314.2571507690445</v>
      </c>
    </row>
    <row r="3362">
      <c r="A3362" s="6">
        <v>5</v>
      </c>
      <c r="B3362" s="6">
        <v>3</v>
      </c>
      <c r="C3362" s="6">
        <v>10</v>
      </c>
      <c r="D3362" s="6">
        <f>A3362+B3362+C3362</f>
        <v>18</v>
      </c>
      <c r="E3362" s="5">
        <f>IF(A3362=0,0,A3362*LABOR_HRS_WK_TOM*SEASON_WEEKS*(1+DIM_PCT_TOM)^A3362)</f>
        <v>724.72950000000026</v>
      </c>
      <c r="F3362" s="5">
        <f>IF(B3362=0,0,B3362*LABOR_HRS_WK_CAR*SEASON_WEEKS*(1+DIM_PCT_CAR)^B3362)</f>
        <v>96.920156249999962</v>
      </c>
      <c r="G3362" s="5">
        <f>IF(C3362=0,0,C3362*LABOR_HRS_WK_MES*SEASON_WEEKS*(1+DIM_PCT_MES)^C3362)</f>
        <v>509.52187334891551</v>
      </c>
      <c r="H3362" s="5">
        <f>E3362+F3362+G3362</f>
        <v>1331.1715295989156</v>
      </c>
      <c r="I3362" s="5">
        <f>MIN(H3362,FARMER_HRS)</f>
        <v>720</v>
      </c>
      <c r="J3362" s="5">
        <f>MAX(0,H3362-FARMER_HRS)</f>
        <v>611.17152959891564</v>
      </c>
      <c r="K3362" s="2">
        <f>I3362*FARMER_RATE+J3362*TEMP_WORKER_RATE</f>
        <v>35610.6168333145</v>
      </c>
      <c r="L3362" s="2">
        <f>A3362*PRICE_TOM+B3362*PRICE_CAR+C3362*PRICE_MES</f>
        <v>77282</v>
      </c>
      <c r="M3362" s="2">
        <f>A3362*FERT_BED_TOM+B3362*FERT_BED_CAR+C3362*FERT_BED_MES</f>
        <v>14520</v>
      </c>
      <c r="N3362" s="6">
        <f>IF(AND(D3362&lt;=TOTAL_BEDS,J3362&lt;=TEMP_WORKER_MAX*TEMP_WORKER_HRS),1,0)</f>
        <v>1</v>
      </c>
      <c r="O3362" s="2">
        <f>L3362-M3362-K3362-FIXED_COSTS</f>
        <v>7151.3831666854967</v>
      </c>
      <c r="P3362" s="2">
        <f>IF(N3362=1,O3362,"")</f>
        <v>7151.3831666854967</v>
      </c>
    </row>
    <row r="3363">
      <c r="A3363" s="6">
        <v>5</v>
      </c>
      <c r="B3363" s="6">
        <v>3</v>
      </c>
      <c r="C3363" s="6">
        <v>11</v>
      </c>
      <c r="D3363" s="6">
        <f>A3363+B3363+C3363</f>
        <v>19</v>
      </c>
      <c r="E3363" s="5">
        <f>IF(A3363=0,0,A3363*LABOR_HRS_WK_TOM*SEASON_WEEKS*(1+DIM_PCT_TOM)^A3363)</f>
        <v>724.72950000000026</v>
      </c>
      <c r="F3363" s="5">
        <f>IF(B3363=0,0,B3363*LABOR_HRS_WK_CAR*SEASON_WEEKS*(1+DIM_PCT_CAR)^B3363)</f>
        <v>96.920156249999962</v>
      </c>
      <c r="G3363" s="5">
        <f>IF(C3363=0,0,C3363*LABOR_HRS_WK_MES*SEASON_WEEKS*(1+DIM_PCT_MES)^C3363)</f>
        <v>567.47998644235463</v>
      </c>
      <c r="H3363" s="5">
        <f>E3363+F3363+G3363</f>
        <v>1389.129642692355</v>
      </c>
      <c r="I3363" s="5">
        <f>MIN(H3363,FARMER_HRS)</f>
        <v>720</v>
      </c>
      <c r="J3363" s="5">
        <f>MAX(0,H3363-FARMER_HRS)</f>
        <v>669.129642692355</v>
      </c>
      <c r="K3363" s="2">
        <f>I3363*FARMER_RATE+J3363*TEMP_WORKER_RATE</f>
        <v>36616.834074520055</v>
      </c>
      <c r="L3363" s="2">
        <f>A3363*PRICE_TOM+B3363*PRICE_CAR+C3363*PRICE_MES</f>
        <v>79982</v>
      </c>
      <c r="M3363" s="2">
        <f>A3363*FERT_BED_TOM+B3363*FERT_BED_CAR+C3363*FERT_BED_MES</f>
        <v>15400</v>
      </c>
      <c r="N3363" s="6">
        <f>IF(AND(D3363&lt;=TOTAL_BEDS,J3363&lt;=TEMP_WORKER_MAX*TEMP_WORKER_HRS),1,0)</f>
        <v>1</v>
      </c>
      <c r="O3363" s="2">
        <f>L3363-M3363-K3363-FIXED_COSTS</f>
        <v>7965.1659254799451</v>
      </c>
      <c r="P3363" s="2">
        <f>IF(N3363=1,O3363,"")</f>
        <v>7965.1659254799451</v>
      </c>
    </row>
    <row r="3364">
      <c r="A3364" s="6">
        <v>5</v>
      </c>
      <c r="B3364" s="6">
        <v>3</v>
      </c>
      <c r="C3364" s="6">
        <v>12</v>
      </c>
      <c r="D3364" s="6">
        <f>A3364+B3364+C3364</f>
        <v>20</v>
      </c>
      <c r="E3364" s="5">
        <f>IF(A3364=0,0,A3364*LABOR_HRS_WK_TOM*SEASON_WEEKS*(1+DIM_PCT_TOM)^A3364)</f>
        <v>724.72950000000026</v>
      </c>
      <c r="F3364" s="5">
        <f>IF(B3364=0,0,B3364*LABOR_HRS_WK_CAR*SEASON_WEEKS*(1+DIM_PCT_CAR)^B3364)</f>
        <v>96.920156249999962</v>
      </c>
      <c r="G3364" s="5">
        <f>IF(C3364=0,0,C3364*LABOR_HRS_WK_MES*SEASON_WEEKS*(1+DIM_PCT_MES)^C3364)</f>
        <v>626.807439570419</v>
      </c>
      <c r="H3364" s="5">
        <f>E3364+F3364+G3364</f>
        <v>1448.4570958204192</v>
      </c>
      <c r="I3364" s="5">
        <f>MIN(H3364,FARMER_HRS)</f>
        <v>720</v>
      </c>
      <c r="J3364" s="5">
        <f>MAX(0,H3364-FARMER_HRS)</f>
        <v>728.45709582041923</v>
      </c>
      <c r="K3364" s="2">
        <f>I3364*FARMER_RATE+J3364*TEMP_WORKER_RATE</f>
        <v>37646.824580215609</v>
      </c>
      <c r="L3364" s="2">
        <f>A3364*PRICE_TOM+B3364*PRICE_CAR+C3364*PRICE_MES</f>
        <v>82682</v>
      </c>
      <c r="M3364" s="2">
        <f>A3364*FERT_BED_TOM+B3364*FERT_BED_CAR+C3364*FERT_BED_MES</f>
        <v>16280</v>
      </c>
      <c r="N3364" s="6">
        <f>IF(AND(D3364&lt;=TOTAL_BEDS,J3364&lt;=TEMP_WORKER_MAX*TEMP_WORKER_HRS),1,0)</f>
        <v>1</v>
      </c>
      <c r="O3364" s="2">
        <f>L3364-M3364-K3364-FIXED_COSTS</f>
        <v>8755.1754197843911</v>
      </c>
      <c r="P3364" s="2">
        <f>IF(N3364=1,O3364,"")</f>
        <v>8755.1754197843911</v>
      </c>
    </row>
    <row r="3365">
      <c r="A3365" s="6">
        <v>5</v>
      </c>
      <c r="B3365" s="6">
        <v>3</v>
      </c>
      <c r="C3365" s="6">
        <v>13</v>
      </c>
      <c r="D3365" s="6">
        <f>A3365+B3365+C3365</f>
        <v>21</v>
      </c>
      <c r="E3365" s="5">
        <f>IF(A3365=0,0,A3365*LABOR_HRS_WK_TOM*SEASON_WEEKS*(1+DIM_PCT_TOM)^A3365)</f>
        <v>724.72950000000026</v>
      </c>
      <c r="F3365" s="5">
        <f>IF(B3365=0,0,B3365*LABOR_HRS_WK_CAR*SEASON_WEEKS*(1+DIM_PCT_CAR)^B3365)</f>
        <v>96.920156249999962</v>
      </c>
      <c r="G3365" s="5">
        <f>IF(C3365=0,0,C3365*LABOR_HRS_WK_MES*SEASON_WEEKS*(1+DIM_PCT_MES)^C3365)</f>
        <v>687.52941027880331</v>
      </c>
      <c r="H3365" s="5">
        <f>E3365+F3365+G3365</f>
        <v>1509.1790665288036</v>
      </c>
      <c r="I3365" s="5">
        <f>MIN(H3365,FARMER_HRS)</f>
        <v>720</v>
      </c>
      <c r="J3365" s="5">
        <f>MAX(0,H3365-FARMER_HRS)</f>
        <v>789.17906652880356</v>
      </c>
      <c r="K3365" s="2">
        <f>I3365*FARMER_RATE+J3365*TEMP_WORKER_RATE</f>
        <v>38701.025460569508</v>
      </c>
      <c r="L3365" s="2">
        <f>A3365*PRICE_TOM+B3365*PRICE_CAR+C3365*PRICE_MES</f>
        <v>85382</v>
      </c>
      <c r="M3365" s="2">
        <f>A3365*FERT_BED_TOM+B3365*FERT_BED_CAR+C3365*FERT_BED_MES</f>
        <v>17160</v>
      </c>
      <c r="N3365" s="6">
        <f>IF(AND(D3365&lt;=TOTAL_BEDS,J3365&lt;=TEMP_WORKER_MAX*TEMP_WORKER_HRS),1,0)</f>
        <v>1</v>
      </c>
      <c r="O3365" s="2">
        <f>L3365-M3365-K3365-FIXED_COSTS</f>
        <v>9520.9745394304919</v>
      </c>
      <c r="P3365" s="2">
        <f>IF(N3365=1,O3365,"")</f>
        <v>9520.9745394304919</v>
      </c>
    </row>
    <row r="3366">
      <c r="A3366" s="6">
        <v>5</v>
      </c>
      <c r="B3366" s="6">
        <v>3</v>
      </c>
      <c r="C3366" s="6">
        <v>14</v>
      </c>
      <c r="D3366" s="6">
        <f>A3366+B3366+C3366</f>
        <v>22</v>
      </c>
      <c r="E3366" s="5">
        <f>IF(A3366=0,0,A3366*LABOR_HRS_WK_TOM*SEASON_WEEKS*(1+DIM_PCT_TOM)^A3366)</f>
        <v>724.72950000000026</v>
      </c>
      <c r="F3366" s="5">
        <f>IF(B3366=0,0,B3366*LABOR_HRS_WK_CAR*SEASON_WEEKS*(1+DIM_PCT_CAR)^B3366)</f>
        <v>96.920156249999962</v>
      </c>
      <c r="G3366" s="5">
        <f>IF(C3366=0,0,C3366*LABOR_HRS_WK_MES*SEASON_WEEKS*(1+DIM_PCT_MES)^C3366)</f>
        <v>749.67149159246435</v>
      </c>
      <c r="H3366" s="5">
        <f>E3366+F3366+G3366</f>
        <v>1571.3211478424646</v>
      </c>
      <c r="I3366" s="5">
        <f>MIN(H3366,FARMER_HRS)</f>
        <v>720</v>
      </c>
      <c r="J3366" s="5">
        <f>MAX(0,H3366-FARMER_HRS)</f>
        <v>851.3211478424646</v>
      </c>
      <c r="K3366" s="2">
        <f>I3366*FARMER_RATE+J3366*TEMP_WORKER_RATE</f>
        <v>39779.881038931679</v>
      </c>
      <c r="L3366" s="2">
        <f>A3366*PRICE_TOM+B3366*PRICE_CAR+C3366*PRICE_MES</f>
        <v>88082</v>
      </c>
      <c r="M3366" s="2">
        <f>A3366*FERT_BED_TOM+B3366*FERT_BED_CAR+C3366*FERT_BED_MES</f>
        <v>18040</v>
      </c>
      <c r="N3366" s="6">
        <f>IF(AND(D3366&lt;=TOTAL_BEDS,J3366&lt;=TEMP_WORKER_MAX*TEMP_WORKER_HRS),1,0)</f>
        <v>1</v>
      </c>
      <c r="O3366" s="2">
        <f>L3366-M3366-K3366-FIXED_COSTS</f>
        <v>10262.118961068321</v>
      </c>
      <c r="P3366" s="2">
        <f>IF(N3366=1,O3366,"")</f>
        <v>10262.118961068321</v>
      </c>
    </row>
    <row r="3367">
      <c r="A3367" s="6">
        <v>5</v>
      </c>
      <c r="B3367" s="6">
        <v>3</v>
      </c>
      <c r="C3367" s="6">
        <v>15</v>
      </c>
      <c r="D3367" s="6">
        <f>A3367+B3367+C3367</f>
        <v>23</v>
      </c>
      <c r="E3367" s="5">
        <f>IF(A3367=0,0,A3367*LABOR_HRS_WK_TOM*SEASON_WEEKS*(1+DIM_PCT_TOM)^A3367)</f>
        <v>724.72950000000026</v>
      </c>
      <c r="F3367" s="5">
        <f>IF(B3367=0,0,B3367*LABOR_HRS_WK_CAR*SEASON_WEEKS*(1+DIM_PCT_CAR)^B3367)</f>
        <v>96.920156249999962</v>
      </c>
      <c r="G3367" s="5">
        <f>IF(C3367=0,0,C3367*LABOR_HRS_WK_MES*SEASON_WEEKS*(1+DIM_PCT_MES)^C3367)</f>
        <v>813.25969846861074</v>
      </c>
      <c r="H3367" s="5">
        <f>E3367+F3367+G3367</f>
        <v>1634.909354718611</v>
      </c>
      <c r="I3367" s="5">
        <f>MIN(H3367,FARMER_HRS)</f>
        <v>720</v>
      </c>
      <c r="J3367" s="5">
        <f>MAX(0,H3367-FARMER_HRS)</f>
        <v>914.909354718611</v>
      </c>
      <c r="K3367" s="2">
        <f>I3367*FARMER_RATE+J3367*TEMP_WORKER_RATE</f>
        <v>40883.842963864772</v>
      </c>
      <c r="L3367" s="2">
        <f>A3367*PRICE_TOM+B3367*PRICE_CAR+C3367*PRICE_MES</f>
        <v>90782</v>
      </c>
      <c r="M3367" s="2">
        <f>A3367*FERT_BED_TOM+B3367*FERT_BED_CAR+C3367*FERT_BED_MES</f>
        <v>18920</v>
      </c>
      <c r="N3367" s="6">
        <f>IF(AND(D3367&lt;=TOTAL_BEDS,J3367&lt;=TEMP_WORKER_MAX*TEMP_WORKER_HRS),1,0)</f>
        <v>1</v>
      </c>
      <c r="O3367" s="2">
        <f>L3367-M3367-K3367-FIXED_COSTS</f>
        <v>10978.157036135228</v>
      </c>
      <c r="P3367" s="2">
        <f>IF(N3367=1,O3367,"")</f>
        <v>10978.157036135228</v>
      </c>
    </row>
    <row r="3368">
      <c r="A3368" s="6">
        <v>5</v>
      </c>
      <c r="B3368" s="6">
        <v>3</v>
      </c>
      <c r="C3368" s="6">
        <v>16</v>
      </c>
      <c r="D3368" s="6">
        <f>A3368+B3368+C3368</f>
        <v>24</v>
      </c>
      <c r="E3368" s="5">
        <f>IF(A3368=0,0,A3368*LABOR_HRS_WK_TOM*SEASON_WEEKS*(1+DIM_PCT_TOM)^A3368)</f>
        <v>724.72950000000026</v>
      </c>
      <c r="F3368" s="5">
        <f>IF(B3368=0,0,B3368*LABOR_HRS_WK_CAR*SEASON_WEEKS*(1+DIM_PCT_CAR)^B3368)</f>
        <v>96.920156249999962</v>
      </c>
      <c r="G3368" s="5">
        <f>IF(C3368=0,0,C3368*LABOR_HRS_WK_MES*SEASON_WEEKS*(1+DIM_PCT_MES)^C3368)</f>
        <v>878.32047434609967</v>
      </c>
      <c r="H3368" s="5">
        <f>E3368+F3368+G3368</f>
        <v>1699.9701305960998</v>
      </c>
      <c r="I3368" s="5">
        <f>MIN(H3368,FARMER_HRS)</f>
        <v>720</v>
      </c>
      <c r="J3368" s="5">
        <f>MAX(0,H3368-FARMER_HRS)</f>
        <v>979.97013059609981</v>
      </c>
      <c r="K3368" s="2">
        <f>I3368*FARMER_RATE+J3368*TEMP_WORKER_RATE</f>
        <v>42013.370322848954</v>
      </c>
      <c r="L3368" s="2">
        <f>A3368*PRICE_TOM+B3368*PRICE_CAR+C3368*PRICE_MES</f>
        <v>93482</v>
      </c>
      <c r="M3368" s="2">
        <f>A3368*FERT_BED_TOM+B3368*FERT_BED_CAR+C3368*FERT_BED_MES</f>
        <v>19800</v>
      </c>
      <c r="N3368" s="6">
        <f>IF(AND(D3368&lt;=TOTAL_BEDS,J3368&lt;=TEMP_WORKER_MAX*TEMP_WORKER_HRS),1,0)</f>
        <v>1</v>
      </c>
      <c r="O3368" s="2">
        <f>L3368-M3368-K3368-FIXED_COSTS</f>
        <v>11668.629677151046</v>
      </c>
      <c r="P3368" s="2">
        <f>IF(N3368=1,O3368,"")</f>
        <v>11668.629677151046</v>
      </c>
    </row>
    <row r="3369">
      <c r="A3369" s="6">
        <v>5</v>
      </c>
      <c r="B3369" s="6">
        <v>3</v>
      </c>
      <c r="C3369" s="6">
        <v>17</v>
      </c>
      <c r="D3369" s="6">
        <f>A3369+B3369+C3369</f>
        <v>25</v>
      </c>
      <c r="E3369" s="5">
        <f>IF(A3369=0,0,A3369*LABOR_HRS_WK_TOM*SEASON_WEEKS*(1+DIM_PCT_TOM)^A3369)</f>
        <v>724.72950000000026</v>
      </c>
      <c r="F3369" s="5">
        <f>IF(B3369=0,0,B3369*LABOR_HRS_WK_CAR*SEASON_WEEKS*(1+DIM_PCT_CAR)^B3369)</f>
        <v>96.920156249999962</v>
      </c>
      <c r="G3369" s="5">
        <f>IF(C3369=0,0,C3369*LABOR_HRS_WK_MES*SEASON_WEEKS*(1+DIM_PCT_MES)^C3369)</f>
        <v>944.88069779263992</v>
      </c>
      <c r="H3369" s="5">
        <f>E3369+F3369+G3369</f>
        <v>1766.5303540426403</v>
      </c>
      <c r="I3369" s="5">
        <f>MIN(H3369,FARMER_HRS)</f>
        <v>720</v>
      </c>
      <c r="J3369" s="5">
        <f>MAX(0,H3369-FARMER_HRS)</f>
        <v>1046.5303540426403</v>
      </c>
      <c r="K3369" s="2">
        <f>I3369*FARMER_RATE+J3369*TEMP_WORKER_RATE</f>
        <v>43168.929757684731</v>
      </c>
      <c r="L3369" s="2">
        <f>A3369*PRICE_TOM+B3369*PRICE_CAR+C3369*PRICE_MES</f>
        <v>96182</v>
      </c>
      <c r="M3369" s="2">
        <f>A3369*FERT_BED_TOM+B3369*FERT_BED_CAR+C3369*FERT_BED_MES</f>
        <v>20680</v>
      </c>
      <c r="N3369" s="6">
        <f>IF(AND(D3369&lt;=TOTAL_BEDS,J3369&lt;=TEMP_WORKER_MAX*TEMP_WORKER_HRS),1,0)</f>
        <v>1</v>
      </c>
      <c r="O3369" s="2">
        <f>L3369-M3369-K3369-FIXED_COSTS</f>
        <v>12333.070242315269</v>
      </c>
      <c r="P3369" s="2">
        <f>IF(N3369=1,O3369,"")</f>
        <v>12333.070242315269</v>
      </c>
    </row>
    <row r="3370">
      <c r="A3370" s="6">
        <v>5</v>
      </c>
      <c r="B3370" s="6">
        <v>3</v>
      </c>
      <c r="C3370" s="6">
        <v>18</v>
      </c>
      <c r="D3370" s="6">
        <f>A3370+B3370+C3370</f>
        <v>26</v>
      </c>
      <c r="E3370" s="5">
        <f>IF(A3370=0,0,A3370*LABOR_HRS_WK_TOM*SEASON_WEEKS*(1+DIM_PCT_TOM)^A3370)</f>
        <v>724.72950000000026</v>
      </c>
      <c r="F3370" s="5">
        <f>IF(B3370=0,0,B3370*LABOR_HRS_WK_CAR*SEASON_WEEKS*(1+DIM_PCT_CAR)^B3370)</f>
        <v>96.920156249999962</v>
      </c>
      <c r="G3370" s="5">
        <f>IF(C3370=0,0,C3370*LABOR_HRS_WK_MES*SEASON_WEEKS*(1+DIM_PCT_MES)^C3370)</f>
        <v>1012.9676892512272</v>
      </c>
      <c r="H3370" s="5">
        <f>E3370+F3370+G3370</f>
        <v>1834.6173455012274</v>
      </c>
      <c r="I3370" s="5">
        <f>MIN(H3370,FARMER_HRS)</f>
        <v>720</v>
      </c>
      <c r="J3370" s="5">
        <f>MAX(0,H3370-FARMER_HRS)</f>
        <v>1114.6173455012274</v>
      </c>
      <c r="K3370" s="2">
        <f>I3370*FARMER_RATE+J3370*TEMP_WORKER_RATE</f>
        <v>44350.995581618532</v>
      </c>
      <c r="L3370" s="2">
        <f>A3370*PRICE_TOM+B3370*PRICE_CAR+C3370*PRICE_MES</f>
        <v>98882</v>
      </c>
      <c r="M3370" s="2">
        <f>A3370*FERT_BED_TOM+B3370*FERT_BED_CAR+C3370*FERT_BED_MES</f>
        <v>21560</v>
      </c>
      <c r="N3370" s="6">
        <f>IF(AND(D3370&lt;=TOTAL_BEDS,J3370&lt;=TEMP_WORKER_MAX*TEMP_WORKER_HRS),1,0)</f>
        <v>1</v>
      </c>
      <c r="O3370" s="2">
        <f>L3370-M3370-K3370-FIXED_COSTS</f>
        <v>12971.004418381468</v>
      </c>
      <c r="P3370" s="2">
        <f>IF(N3370=1,O3370,"")</f>
        <v>12971.004418381468</v>
      </c>
    </row>
    <row r="3371">
      <c r="A3371" s="6">
        <v>5</v>
      </c>
      <c r="B3371" s="6">
        <v>3</v>
      </c>
      <c r="C3371" s="6">
        <v>19</v>
      </c>
      <c r="D3371" s="6">
        <f>A3371+B3371+C3371</f>
        <v>27</v>
      </c>
      <c r="E3371" s="5">
        <f>IF(A3371=0,0,A3371*LABOR_HRS_WK_TOM*SEASON_WEEKS*(1+DIM_PCT_TOM)^A3371)</f>
        <v>724.72950000000026</v>
      </c>
      <c r="F3371" s="5">
        <f>IF(B3371=0,0,B3371*LABOR_HRS_WK_CAR*SEASON_WEEKS*(1+DIM_PCT_CAR)^B3371)</f>
        <v>96.920156249999962</v>
      </c>
      <c r="G3371" s="5">
        <f>IF(C3371=0,0,C3371*LABOR_HRS_WK_MES*SEASON_WEEKS*(1+DIM_PCT_MES)^C3371)</f>
        <v>1082.6092178872491</v>
      </c>
      <c r="H3371" s="5">
        <f>E3371+F3371+G3371</f>
        <v>1904.2588741372492</v>
      </c>
      <c r="I3371" s="5">
        <f>MIN(H3371,FARMER_HRS)</f>
        <v>720</v>
      </c>
      <c r="J3371" s="5">
        <f>MAX(0,H3371-FARMER_HRS)</f>
        <v>1184.2588741372492</v>
      </c>
      <c r="K3371" s="2">
        <f>I3371*FARMER_RATE+J3371*TEMP_WORKER_RATE</f>
        <v>45560.049898216137</v>
      </c>
      <c r="L3371" s="2">
        <f>A3371*PRICE_TOM+B3371*PRICE_CAR+C3371*PRICE_MES</f>
        <v>101582</v>
      </c>
      <c r="M3371" s="2">
        <f>A3371*FERT_BED_TOM+B3371*FERT_BED_CAR+C3371*FERT_BED_MES</f>
        <v>22440</v>
      </c>
      <c r="N3371" s="6">
        <f>IF(AND(D3371&lt;=TOTAL_BEDS,J3371&lt;=TEMP_WORKER_MAX*TEMP_WORKER_HRS),1,0)</f>
        <v>1</v>
      </c>
      <c r="O3371" s="2">
        <f>L3371-M3371-K3371-FIXED_COSTS</f>
        <v>13581.950101783863</v>
      </c>
      <c r="P3371" s="2">
        <f>IF(N3371=1,O3371,"")</f>
        <v>13581.950101783863</v>
      </c>
    </row>
    <row r="3372">
      <c r="A3372" s="6">
        <v>5</v>
      </c>
      <c r="B3372" s="6">
        <v>3</v>
      </c>
      <c r="C3372" s="6">
        <v>20</v>
      </c>
      <c r="D3372" s="6">
        <f>A3372+B3372+C3372</f>
        <v>28</v>
      </c>
      <c r="E3372" s="5">
        <f>IF(A3372=0,0,A3372*LABOR_HRS_WK_TOM*SEASON_WEEKS*(1+DIM_PCT_TOM)^A3372)</f>
        <v>724.72950000000026</v>
      </c>
      <c r="F3372" s="5">
        <f>IF(B3372=0,0,B3372*LABOR_HRS_WK_CAR*SEASON_WEEKS*(1+DIM_PCT_CAR)^B3372)</f>
        <v>96.920156249999962</v>
      </c>
      <c r="G3372" s="5">
        <f>IF(C3372=0,0,C3372*LABOR_HRS_WK_MES*SEASON_WEEKS*(1+DIM_PCT_MES)^C3372)</f>
        <v>1153.8335085377259</v>
      </c>
      <c r="H3372" s="5">
        <f>E3372+F3372+G3372</f>
        <v>1975.4831647877263</v>
      </c>
      <c r="I3372" s="5">
        <f>MIN(H3372,FARMER_HRS)</f>
        <v>720</v>
      </c>
      <c r="J3372" s="5">
        <f>MAX(0,H3372-FARMER_HRS)</f>
        <v>1255.4831647877263</v>
      </c>
      <c r="K3372" s="2">
        <f>I3372*FARMER_RATE+J3372*TEMP_WORKER_RATE</f>
        <v>46796.582722009138</v>
      </c>
      <c r="L3372" s="2">
        <f>A3372*PRICE_TOM+B3372*PRICE_CAR+C3372*PRICE_MES</f>
        <v>104282</v>
      </c>
      <c r="M3372" s="2">
        <f>A3372*FERT_BED_TOM+B3372*FERT_BED_CAR+C3372*FERT_BED_MES</f>
        <v>23320</v>
      </c>
      <c r="N3372" s="6">
        <f>IF(AND(D3372&lt;=TOTAL_BEDS,J3372&lt;=TEMP_WORKER_MAX*TEMP_WORKER_HRS),1,0)</f>
        <v>1</v>
      </c>
      <c r="O3372" s="2">
        <f>L3372-M3372-K3372-FIXED_COSTS</f>
        <v>14165.417277990862</v>
      </c>
      <c r="P3372" s="2">
        <f>IF(N3372=1,O3372,"")</f>
        <v>14165.417277990862</v>
      </c>
    </row>
    <row r="3373">
      <c r="A3373" s="6">
        <v>5</v>
      </c>
      <c r="B3373" s="6">
        <v>3</v>
      </c>
      <c r="C3373" s="6">
        <v>21</v>
      </c>
      <c r="D3373" s="6">
        <f>A3373+B3373+C3373</f>
        <v>29</v>
      </c>
      <c r="E3373" s="5">
        <f>IF(A3373=0,0,A3373*LABOR_HRS_WK_TOM*SEASON_WEEKS*(1+DIM_PCT_TOM)^A3373)</f>
        <v>724.72950000000026</v>
      </c>
      <c r="F3373" s="5">
        <f>IF(B3373=0,0,B3373*LABOR_HRS_WK_CAR*SEASON_WEEKS*(1+DIM_PCT_CAR)^B3373)</f>
        <v>96.920156249999962</v>
      </c>
      <c r="G3373" s="5">
        <f>IF(C3373=0,0,C3373*LABOR_HRS_WK_MES*SEASON_WEEKS*(1+DIM_PCT_MES)^C3373)</f>
        <v>1226.6692487641699</v>
      </c>
      <c r="H3373" s="5">
        <f>E3373+F3373+G3373</f>
        <v>2048.31890501417</v>
      </c>
      <c r="I3373" s="5">
        <f>MIN(H3373,FARMER_HRS)</f>
        <v>720</v>
      </c>
      <c r="J3373" s="5">
        <f>MAX(0,H3373-FARMER_HRS)</f>
        <v>1328.31890501417</v>
      </c>
      <c r="K3373" s="2">
        <f>I3373*FARMER_RATE+J3373*TEMP_WORKER_RATE</f>
        <v>48061.092100940456</v>
      </c>
      <c r="L3373" s="2">
        <f>A3373*PRICE_TOM+B3373*PRICE_CAR+C3373*PRICE_MES</f>
        <v>106982</v>
      </c>
      <c r="M3373" s="2">
        <f>A3373*FERT_BED_TOM+B3373*FERT_BED_CAR+C3373*FERT_BED_MES</f>
        <v>24200</v>
      </c>
      <c r="N3373" s="6">
        <f>IF(AND(D3373&lt;=TOTAL_BEDS,J3373&lt;=TEMP_WORKER_MAX*TEMP_WORKER_HRS),1,0)</f>
        <v>1</v>
      </c>
      <c r="O3373" s="2">
        <f>L3373-M3373-K3373-FIXED_COSTS</f>
        <v>14720.907899059544</v>
      </c>
      <c r="P3373" s="2">
        <f>IF(N3373=1,O3373,"")</f>
        <v>14720.907899059544</v>
      </c>
    </row>
    <row r="3374">
      <c r="A3374" s="6">
        <v>5</v>
      </c>
      <c r="B3374" s="6">
        <v>3</v>
      </c>
      <c r="C3374" s="6">
        <v>22</v>
      </c>
      <c r="D3374" s="6">
        <f>A3374+B3374+C3374</f>
        <v>30</v>
      </c>
      <c r="E3374" s="5">
        <f>IF(A3374=0,0,A3374*LABOR_HRS_WK_TOM*SEASON_WEEKS*(1+DIM_PCT_TOM)^A3374)</f>
        <v>724.72950000000026</v>
      </c>
      <c r="F3374" s="5">
        <f>IF(B3374=0,0,B3374*LABOR_HRS_WK_CAR*SEASON_WEEKS*(1+DIM_PCT_CAR)^B3374)</f>
        <v>96.920156249999962</v>
      </c>
      <c r="G3374" s="5">
        <f>IF(C3374=0,0,C3374*LABOR_HRS_WK_MES*SEASON_WEEKS*(1+DIM_PCT_MES)^C3374)</f>
        <v>1301.1455960105659</v>
      </c>
      <c r="H3374" s="5">
        <f>E3374+F3374+G3374</f>
        <v>2122.795252260566</v>
      </c>
      <c r="I3374" s="5">
        <f>MIN(H3374,FARMER_HRS)</f>
        <v>720</v>
      </c>
      <c r="J3374" s="5">
        <f>MAX(0,H3374-FARMER_HRS)</f>
        <v>1402.795252260566</v>
      </c>
      <c r="K3374" s="2">
        <f>I3374*FARMER_RATE+J3374*TEMP_WORKER_RATE</f>
        <v>49354.084240634824</v>
      </c>
      <c r="L3374" s="2">
        <f>A3374*PRICE_TOM+B3374*PRICE_CAR+C3374*PRICE_MES</f>
        <v>109682</v>
      </c>
      <c r="M3374" s="2">
        <f>A3374*FERT_BED_TOM+B3374*FERT_BED_CAR+C3374*FERT_BED_MES</f>
        <v>25080</v>
      </c>
      <c r="N3374" s="6">
        <f>IF(AND(D3374&lt;=TOTAL_BEDS,J3374&lt;=TEMP_WORKER_MAX*TEMP_WORKER_HRS),1,0)</f>
        <v>1</v>
      </c>
      <c r="O3374" s="2">
        <f>L3374-M3374-K3374-FIXED_COSTS</f>
        <v>15247.915759365176</v>
      </c>
      <c r="P3374" s="2">
        <f>IF(N3374=1,O3374,"")</f>
        <v>15247.915759365176</v>
      </c>
    </row>
    <row r="3375">
      <c r="A3375" s="6">
        <v>5</v>
      </c>
      <c r="B3375" s="6">
        <v>3</v>
      </c>
      <c r="C3375" s="6">
        <v>23</v>
      </c>
      <c r="D3375" s="6">
        <f>A3375+B3375+C3375</f>
        <v>31</v>
      </c>
      <c r="E3375" s="5">
        <f>IF(A3375=0,0,A3375*LABOR_HRS_WK_TOM*SEASON_WEEKS*(1+DIM_PCT_TOM)^A3375)</f>
        <v>724.72950000000026</v>
      </c>
      <c r="F3375" s="5">
        <f>IF(B3375=0,0,B3375*LABOR_HRS_WK_CAR*SEASON_WEEKS*(1+DIM_PCT_CAR)^B3375)</f>
        <v>96.920156249999962</v>
      </c>
      <c r="G3375" s="5">
        <f>IF(C3375=0,0,C3375*LABOR_HRS_WK_MES*SEASON_WEEKS*(1+DIM_PCT_MES)^C3375)</f>
        <v>1377.2921848680023</v>
      </c>
      <c r="H3375" s="5">
        <f>E3375+F3375+G3375</f>
        <v>2198.9418411180027</v>
      </c>
      <c r="I3375" s="5">
        <f>MIN(H3375,FARMER_HRS)</f>
        <v>720</v>
      </c>
      <c r="J3375" s="5">
        <f>MAX(0,H3375-FARMER_HRS)</f>
        <v>1478.9418411180027</v>
      </c>
      <c r="K3375" s="2">
        <f>I3375*FARMER_RATE+J3375*TEMP_WORKER_RATE</f>
        <v>50676.073630520885</v>
      </c>
      <c r="L3375" s="2">
        <f>A3375*PRICE_TOM+B3375*PRICE_CAR+C3375*PRICE_MES</f>
        <v>112382</v>
      </c>
      <c r="M3375" s="2">
        <f>A3375*FERT_BED_TOM+B3375*FERT_BED_CAR+C3375*FERT_BED_MES</f>
        <v>25960</v>
      </c>
      <c r="N3375" s="6">
        <f>IF(AND(D3375&lt;=TOTAL_BEDS,J3375&lt;=TEMP_WORKER_MAX*TEMP_WORKER_HRS),1,0)</f>
        <v>1</v>
      </c>
      <c r="O3375" s="2">
        <f>L3375-M3375-K3375-FIXED_COSTS</f>
        <v>15745.926369479115</v>
      </c>
      <c r="P3375" s="2">
        <f>IF(N3375=1,O3375,"")</f>
        <v>15745.926369479115</v>
      </c>
    </row>
    <row r="3376">
      <c r="A3376" s="6">
        <v>5</v>
      </c>
      <c r="B3376" s="6">
        <v>3</v>
      </c>
      <c r="C3376" s="6">
        <v>24</v>
      </c>
      <c r="D3376" s="6">
        <f>A3376+B3376+C3376</f>
        <v>32</v>
      </c>
      <c r="E3376" s="5">
        <f>IF(A3376=0,0,A3376*LABOR_HRS_WK_TOM*SEASON_WEEKS*(1+DIM_PCT_TOM)^A3376)</f>
        <v>724.72950000000026</v>
      </c>
      <c r="F3376" s="5">
        <f>IF(B3376=0,0,B3376*LABOR_HRS_WK_CAR*SEASON_WEEKS*(1+DIM_PCT_CAR)^B3376)</f>
        <v>96.920156249999962</v>
      </c>
      <c r="G3376" s="5">
        <f>IF(C3376=0,0,C3376*LABOR_HRS_WK_MES*SEASON_WEEKS*(1+DIM_PCT_MES)^C3376)</f>
        <v>1455.139134447498</v>
      </c>
      <c r="H3376" s="5">
        <f>E3376+F3376+G3376</f>
        <v>2276.7887906974984</v>
      </c>
      <c r="I3376" s="5">
        <f>MIN(H3376,FARMER_HRS)</f>
        <v>720</v>
      </c>
      <c r="J3376" s="5">
        <f>MAX(0,H3376-FARMER_HRS)</f>
        <v>1556.7887906974984</v>
      </c>
      <c r="K3376" s="2">
        <f>I3376*FARMER_RATE+J3376*TEMP_WORKER_RATE</f>
        <v>52027.583171831568</v>
      </c>
      <c r="L3376" s="2">
        <f>A3376*PRICE_TOM+B3376*PRICE_CAR+C3376*PRICE_MES</f>
        <v>115082</v>
      </c>
      <c r="M3376" s="2">
        <f>A3376*FERT_BED_TOM+B3376*FERT_BED_CAR+C3376*FERT_BED_MES</f>
        <v>26840</v>
      </c>
      <c r="N3376" s="6">
        <f>IF(AND(D3376&lt;=TOTAL_BEDS,J3376&lt;=TEMP_WORKER_MAX*TEMP_WORKER_HRS),1,0)</f>
        <v>1</v>
      </c>
      <c r="O3376" s="2">
        <f>L3376-M3376-K3376-FIXED_COSTS</f>
        <v>16214.416828168432</v>
      </c>
      <c r="P3376" s="2">
        <f>IF(N3376=1,O3376,"")</f>
        <v>16214.416828168432</v>
      </c>
    </row>
    <row r="3377">
      <c r="A3377" s="6">
        <v>5</v>
      </c>
      <c r="B3377" s="6">
        <v>3</v>
      </c>
      <c r="C3377" s="6">
        <v>25</v>
      </c>
      <c r="D3377" s="6">
        <f>A3377+B3377+C3377</f>
        <v>33</v>
      </c>
      <c r="E3377" s="5">
        <f>IF(A3377=0,0,A3377*LABOR_HRS_WK_TOM*SEASON_WEEKS*(1+DIM_PCT_TOM)^A3377)</f>
        <v>724.72950000000026</v>
      </c>
      <c r="F3377" s="5">
        <f>IF(B3377=0,0,B3377*LABOR_HRS_WK_CAR*SEASON_WEEKS*(1+DIM_PCT_CAR)^B3377)</f>
        <v>96.920156249999962</v>
      </c>
      <c r="G3377" s="5">
        <f>IF(C3377=0,0,C3377*LABOR_HRS_WK_MES*SEASON_WEEKS*(1+DIM_PCT_MES)^C3377)</f>
        <v>1534.7170558625955</v>
      </c>
      <c r="H3377" s="5">
        <f>E3377+F3377+G3377</f>
        <v>2356.3667121125959</v>
      </c>
      <c r="I3377" s="5">
        <f>MIN(H3377,FARMER_HRS)</f>
        <v>720</v>
      </c>
      <c r="J3377" s="5">
        <f>MAX(0,H3377-FARMER_HRS)</f>
        <v>1636.3667121125959</v>
      </c>
      <c r="K3377" s="2">
        <f>I3377*FARMER_RATE+J3377*TEMP_WORKER_RATE</f>
        <v>53409.144307510345</v>
      </c>
      <c r="L3377" s="2">
        <f>A3377*PRICE_TOM+B3377*PRICE_CAR+C3377*PRICE_MES</f>
        <v>117782</v>
      </c>
      <c r="M3377" s="2">
        <f>A3377*FERT_BED_TOM+B3377*FERT_BED_CAR+C3377*FERT_BED_MES</f>
        <v>27720</v>
      </c>
      <c r="N3377" s="6">
        <f>IF(AND(D3377&lt;=TOTAL_BEDS,J3377&lt;=TEMP_WORKER_MAX*TEMP_WORKER_HRS),1,0)</f>
        <v>1</v>
      </c>
      <c r="O3377" s="2">
        <f>L3377-M3377-K3377-FIXED_COSTS</f>
        <v>16652.855692489655</v>
      </c>
      <c r="P3377" s="2">
        <f>IF(N3377=1,O3377,"")</f>
        <v>16652.855692489655</v>
      </c>
    </row>
    <row r="3378">
      <c r="A3378" s="6">
        <v>5</v>
      </c>
      <c r="B3378" s="6">
        <v>3</v>
      </c>
      <c r="C3378" s="6">
        <v>26</v>
      </c>
      <c r="D3378" s="6">
        <f>A3378+B3378+C3378</f>
        <v>34</v>
      </c>
      <c r="E3378" s="5">
        <f>IF(A3378=0,0,A3378*LABOR_HRS_WK_TOM*SEASON_WEEKS*(1+DIM_PCT_TOM)^A3378)</f>
        <v>724.72950000000026</v>
      </c>
      <c r="F3378" s="5">
        <f>IF(B3378=0,0,B3378*LABOR_HRS_WK_CAR*SEASON_WEEKS*(1+DIM_PCT_CAR)^B3378)</f>
        <v>96.920156249999962</v>
      </c>
      <c r="G3378" s="5">
        <f>IF(C3378=0,0,C3378*LABOR_HRS_WK_MES*SEASON_WEEKS*(1+DIM_PCT_MES)^C3378)</f>
        <v>1616.0570598233128</v>
      </c>
      <c r="H3378" s="5">
        <f>E3378+F3378+G3378</f>
        <v>2437.7067160733131</v>
      </c>
      <c r="I3378" s="5">
        <f>MIN(H3378,FARMER_HRS)</f>
        <v>720</v>
      </c>
      <c r="J3378" s="5">
        <f>MAX(0,H3378-FARMER_HRS)</f>
        <v>1717.7067160733131</v>
      </c>
      <c r="K3378" s="2">
        <f>I3378*FARMER_RATE+J3378*TEMP_WORKER_RATE</f>
        <v>54821.297154050575</v>
      </c>
      <c r="L3378" s="2">
        <f>A3378*PRICE_TOM+B3378*PRICE_CAR+C3378*PRICE_MES</f>
        <v>120482</v>
      </c>
      <c r="M3378" s="2">
        <f>A3378*FERT_BED_TOM+B3378*FERT_BED_CAR+C3378*FERT_BED_MES</f>
        <v>28600</v>
      </c>
      <c r="N3378" s="6">
        <f>IF(AND(D3378&lt;=TOTAL_BEDS,J3378&lt;=TEMP_WORKER_MAX*TEMP_WORKER_HRS),1,0)</f>
        <v>1</v>
      </c>
      <c r="O3378" s="2">
        <f>L3378-M3378-K3378-FIXED_COSTS</f>
        <v>17060.702845949425</v>
      </c>
      <c r="P3378" s="2">
        <f>IF(N3378=1,O3378,"")</f>
        <v>17060.702845949425</v>
      </c>
    </row>
    <row r="3379">
      <c r="A3379" s="6">
        <v>5</v>
      </c>
      <c r="B3379" s="6">
        <v>3</v>
      </c>
      <c r="C3379" s="6">
        <v>27</v>
      </c>
      <c r="D3379" s="6">
        <f>A3379+B3379+C3379</f>
        <v>35</v>
      </c>
      <c r="E3379" s="5">
        <f>IF(A3379=0,0,A3379*LABOR_HRS_WK_TOM*SEASON_WEEKS*(1+DIM_PCT_TOM)^A3379)</f>
        <v>724.72950000000026</v>
      </c>
      <c r="F3379" s="5">
        <f>IF(B3379=0,0,B3379*LABOR_HRS_WK_CAR*SEASON_WEEKS*(1+DIM_PCT_CAR)^B3379)</f>
        <v>96.920156249999962</v>
      </c>
      <c r="G3379" s="5">
        <f>IF(C3379=0,0,C3379*LABOR_HRS_WK_MES*SEASON_WEEKS*(1+DIM_PCT_MES)^C3379)</f>
        <v>1699.19076434307</v>
      </c>
      <c r="H3379" s="5">
        <f>E3379+F3379+G3379</f>
        <v>2520.84042059307</v>
      </c>
      <c r="I3379" s="5">
        <f>MIN(H3379,FARMER_HRS)</f>
        <v>720</v>
      </c>
      <c r="J3379" s="5">
        <f>MAX(0,H3379-FARMER_HRS)</f>
        <v>1800.8404205930701</v>
      </c>
      <c r="K3379" s="2">
        <f>I3379*FARMER_RATE+J3379*TEMP_WORKER_RATE</f>
        <v>56264.59063529635</v>
      </c>
      <c r="L3379" s="2">
        <f>A3379*PRICE_TOM+B3379*PRICE_CAR+C3379*PRICE_MES</f>
        <v>123182</v>
      </c>
      <c r="M3379" s="2">
        <f>A3379*FERT_BED_TOM+B3379*FERT_BED_CAR+C3379*FERT_BED_MES</f>
        <v>29480</v>
      </c>
      <c r="N3379" s="6">
        <f>IF(AND(D3379&lt;=TOTAL_BEDS,J3379&lt;=TEMP_WORKER_MAX*TEMP_WORKER_HRS),1,0)</f>
        <v>1</v>
      </c>
      <c r="O3379" s="2">
        <f>L3379-M3379-K3379-FIXED_COSTS</f>
        <v>17437.40936470365</v>
      </c>
      <c r="P3379" s="2">
        <f>IF(N3379=1,O3379,"")</f>
        <v>17437.40936470365</v>
      </c>
    </row>
    <row r="3380">
      <c r="A3380" s="6">
        <v>5</v>
      </c>
      <c r="B3380" s="6">
        <v>3</v>
      </c>
      <c r="C3380" s="6">
        <v>28</v>
      </c>
      <c r="D3380" s="6">
        <f>A3380+B3380+C3380</f>
        <v>36</v>
      </c>
      <c r="E3380" s="5">
        <f>IF(A3380=0,0,A3380*LABOR_HRS_WK_TOM*SEASON_WEEKS*(1+DIM_PCT_TOM)^A3380)</f>
        <v>724.72950000000026</v>
      </c>
      <c r="F3380" s="5">
        <f>IF(B3380=0,0,B3380*LABOR_HRS_WK_CAR*SEASON_WEEKS*(1+DIM_PCT_CAR)^B3380)</f>
        <v>96.920156249999962</v>
      </c>
      <c r="G3380" s="5">
        <f>IF(C3380=0,0,C3380*LABOR_HRS_WK_MES*SEASON_WEEKS*(1+DIM_PCT_MES)^C3380)</f>
        <v>1784.1503025602233</v>
      </c>
      <c r="H3380" s="5">
        <f>E3380+F3380+G3380</f>
        <v>2605.7999588102234</v>
      </c>
      <c r="I3380" s="5">
        <f>MIN(H3380,FARMER_HRS)</f>
        <v>720</v>
      </c>
      <c r="J3380" s="5">
        <f>MAX(0,H3380-FARMER_HRS)</f>
        <v>1885.7999588102234</v>
      </c>
      <c r="K3380" s="2">
        <f>I3380*FARMER_RATE+J3380*TEMP_WORKER_RATE</f>
        <v>57739.582618233049</v>
      </c>
      <c r="L3380" s="2">
        <f>A3380*PRICE_TOM+B3380*PRICE_CAR+C3380*PRICE_MES</f>
        <v>125882</v>
      </c>
      <c r="M3380" s="2">
        <f>A3380*FERT_BED_TOM+B3380*FERT_BED_CAR+C3380*FERT_BED_MES</f>
        <v>30360</v>
      </c>
      <c r="N3380" s="6">
        <f>IF(AND(D3380&lt;=TOTAL_BEDS,J3380&lt;=TEMP_WORKER_MAX*TEMP_WORKER_HRS),1,0)</f>
        <v>1</v>
      </c>
      <c r="O3380" s="2">
        <f>L3380-M3380-K3380-FIXED_COSTS</f>
        <v>17782.417381766951</v>
      </c>
      <c r="P3380" s="2">
        <f>IF(N3380=1,O3380,"")</f>
        <v>17782.417381766951</v>
      </c>
    </row>
    <row r="3381">
      <c r="A3381" s="6">
        <v>5</v>
      </c>
      <c r="B3381" s="6">
        <v>3</v>
      </c>
      <c r="C3381" s="6">
        <v>29</v>
      </c>
      <c r="D3381" s="6">
        <f>A3381+B3381+C3381</f>
        <v>37</v>
      </c>
      <c r="E3381" s="5">
        <f>IF(A3381=0,0,A3381*LABOR_HRS_WK_TOM*SEASON_WEEKS*(1+DIM_PCT_TOM)^A3381)</f>
        <v>724.72950000000026</v>
      </c>
      <c r="F3381" s="5">
        <f>IF(B3381=0,0,B3381*LABOR_HRS_WK_CAR*SEASON_WEEKS*(1+DIM_PCT_CAR)^B3381)</f>
        <v>96.920156249999962</v>
      </c>
      <c r="G3381" s="5">
        <f>IF(C3381=0,0,C3381*LABOR_HRS_WK_MES*SEASON_WEEKS*(1+DIM_PCT_MES)^C3381)</f>
        <v>1870.9683306758766</v>
      </c>
      <c r="H3381" s="5">
        <f>E3381+F3381+G3381</f>
        <v>2692.6179869258767</v>
      </c>
      <c r="I3381" s="5">
        <f>MIN(H3381,FARMER_HRS)</f>
        <v>720</v>
      </c>
      <c r="J3381" s="5">
        <f>MAX(0,H3381-FARMER_HRS)</f>
        <v>1972.6179869258767</v>
      </c>
      <c r="K3381" s="2">
        <f>I3381*FARMER_RATE+J3381*TEMP_WORKER_RATE</f>
        <v>59246.840050796469</v>
      </c>
      <c r="L3381" s="2">
        <f>A3381*PRICE_TOM+B3381*PRICE_CAR+C3381*PRICE_MES</f>
        <v>128582</v>
      </c>
      <c r="M3381" s="2">
        <f>A3381*FERT_BED_TOM+B3381*FERT_BED_CAR+C3381*FERT_BED_MES</f>
        <v>31240</v>
      </c>
      <c r="N3381" s="6">
        <f>IF(AND(D3381&lt;=TOTAL_BEDS,J3381&lt;=TEMP_WORKER_MAX*TEMP_WORKER_HRS),1,0)</f>
        <v>1</v>
      </c>
      <c r="O3381" s="2">
        <f>L3381-M3381-K3381-FIXED_COSTS</f>
        <v>18095.159949203531</v>
      </c>
      <c r="P3381" s="2">
        <f>IF(N3381=1,O3381,"")</f>
        <v>18095.159949203531</v>
      </c>
    </row>
    <row r="3382">
      <c r="A3382" s="6">
        <v>5</v>
      </c>
      <c r="B3382" s="6">
        <v>3</v>
      </c>
      <c r="C3382" s="6">
        <v>30</v>
      </c>
      <c r="D3382" s="6">
        <f>A3382+B3382+C3382</f>
        <v>38</v>
      </c>
      <c r="E3382" s="5">
        <f>IF(A3382=0,0,A3382*LABOR_HRS_WK_TOM*SEASON_WEEKS*(1+DIM_PCT_TOM)^A3382)</f>
        <v>724.72950000000026</v>
      </c>
      <c r="F3382" s="5">
        <f>IF(B3382=0,0,B3382*LABOR_HRS_WK_CAR*SEASON_WEEKS*(1+DIM_PCT_CAR)^B3382)</f>
        <v>96.920156249999962</v>
      </c>
      <c r="G3382" s="5">
        <f>IF(C3382=0,0,C3382*LABOR_HRS_WK_MES*SEASON_WEEKS*(1+DIM_PCT_MES)^C3382)</f>
        <v>1959.6780360096466</v>
      </c>
      <c r="H3382" s="5">
        <f>E3382+F3382+G3382</f>
        <v>2781.3276922596469</v>
      </c>
      <c r="I3382" s="5">
        <f>MIN(H3382,FARMER_HRS)</f>
        <v>720</v>
      </c>
      <c r="J3382" s="5">
        <f>MAX(0,H3382-FARMER_HRS)</f>
        <v>2061.3276922596469</v>
      </c>
      <c r="K3382" s="2">
        <f>I3382*FARMER_RATE+J3382*TEMP_WORKER_RATE</f>
        <v>60786.939101729979</v>
      </c>
      <c r="L3382" s="2">
        <f>A3382*PRICE_TOM+B3382*PRICE_CAR+C3382*PRICE_MES</f>
        <v>131282</v>
      </c>
      <c r="M3382" s="2">
        <f>A3382*FERT_BED_TOM+B3382*FERT_BED_CAR+C3382*FERT_BED_MES</f>
        <v>32120</v>
      </c>
      <c r="N3382" s="6">
        <f>IF(AND(D3382&lt;=TOTAL_BEDS,J3382&lt;=TEMP_WORKER_MAX*TEMP_WORKER_HRS),1,0)</f>
        <v>1</v>
      </c>
      <c r="O3382" s="2">
        <f>L3382-M3382-K3382-FIXED_COSTS</f>
        <v>18375.060898270021</v>
      </c>
      <c r="P3382" s="2">
        <f>IF(N3382=1,O3382,"")</f>
        <v>18375.060898270021</v>
      </c>
    </row>
    <row r="3383">
      <c r="A3383" s="6">
        <v>5</v>
      </c>
      <c r="B3383" s="6">
        <v>4</v>
      </c>
      <c r="C3383" s="6">
        <v>0</v>
      </c>
      <c r="D3383" s="6">
        <f>A3383+B3383+C3383</f>
        <v>9</v>
      </c>
      <c r="E3383" s="5">
        <f>IF(A3383=0,0,A3383*LABOR_HRS_WK_TOM*SEASON_WEEKS*(1+DIM_PCT_TOM)^A3383)</f>
        <v>724.72950000000026</v>
      </c>
      <c r="F3383" s="5">
        <f>IF(B3383=0,0,B3383*LABOR_HRS_WK_CAR*SEASON_WEEKS*(1+DIM_PCT_CAR)^B3383)</f>
        <v>132.45754687499993</v>
      </c>
      <c r="G3383" s="5">
        <f>IF(C3383=0,0,C3383*LABOR_HRS_WK_MES*SEASON_WEEKS*(1+DIM_PCT_MES)^C3383)</f>
        <v>0</v>
      </c>
      <c r="H3383" s="5">
        <f>E3383+F3383+G3383</f>
        <v>857.18704687500019</v>
      </c>
      <c r="I3383" s="5">
        <f>MIN(H3383,FARMER_HRS)</f>
        <v>720</v>
      </c>
      <c r="J3383" s="5">
        <f>MAX(0,H3383-FARMER_HRS)</f>
        <v>137.18704687500019</v>
      </c>
      <c r="K3383" s="2">
        <f>I3383*FARMER_RATE+J3383*TEMP_WORKER_RATE</f>
        <v>27381.719563802086</v>
      </c>
      <c r="L3383" s="2">
        <f>A3383*PRICE_TOM+B3383*PRICE_CAR+C3383*PRICE_MES</f>
        <v>52376</v>
      </c>
      <c r="M3383" s="2">
        <f>A3383*FERT_BED_TOM+B3383*FERT_BED_CAR+C3383*FERT_BED_MES</f>
        <v>6160</v>
      </c>
      <c r="N3383" s="6">
        <f>IF(AND(D3383&lt;=TOTAL_BEDS,J3383&lt;=TEMP_WORKER_MAX*TEMP_WORKER_HRS),1,0)</f>
        <v>1</v>
      </c>
      <c r="O3383" s="2">
        <f>L3383-M3383-K3383-FIXED_COSTS</f>
        <v>-1165.7195638020858</v>
      </c>
      <c r="P3383" s="2">
        <f>IF(N3383=1,O3383,"")</f>
        <v>-1165.7195638020858</v>
      </c>
    </row>
    <row r="3384">
      <c r="A3384" s="6">
        <v>5</v>
      </c>
      <c r="B3384" s="6">
        <v>4</v>
      </c>
      <c r="C3384" s="6">
        <v>1</v>
      </c>
      <c r="D3384" s="6">
        <f>A3384+B3384+C3384</f>
        <v>10</v>
      </c>
      <c r="E3384" s="5">
        <f>IF(A3384=0,0,A3384*LABOR_HRS_WK_TOM*SEASON_WEEKS*(1+DIM_PCT_TOM)^A3384)</f>
        <v>724.72950000000026</v>
      </c>
      <c r="F3384" s="5">
        <f>IF(B3384=0,0,B3384*LABOR_HRS_WK_CAR*SEASON_WEEKS*(1+DIM_PCT_CAR)^B3384)</f>
        <v>132.45754687499993</v>
      </c>
      <c r="G3384" s="5">
        <f>IF(C3384=0,0,C3384*LABOR_HRS_WK_MES*SEASON_WEEKS*(1+DIM_PCT_MES)^C3384)</f>
        <v>45.5625</v>
      </c>
      <c r="H3384" s="5">
        <f>E3384+F3384+G3384</f>
        <v>902.74954687500019</v>
      </c>
      <c r="I3384" s="5">
        <f>MIN(H3384,FARMER_HRS)</f>
        <v>720</v>
      </c>
      <c r="J3384" s="5">
        <f>MAX(0,H3384-FARMER_HRS)</f>
        <v>182.74954687500019</v>
      </c>
      <c r="K3384" s="2">
        <f>I3384*FARMER_RATE+J3384*TEMP_WORKER_RATE</f>
        <v>28172.735188802086</v>
      </c>
      <c r="L3384" s="2">
        <f>A3384*PRICE_TOM+B3384*PRICE_CAR+C3384*PRICE_MES</f>
        <v>55076</v>
      </c>
      <c r="M3384" s="2">
        <f>A3384*FERT_BED_TOM+B3384*FERT_BED_CAR+C3384*FERT_BED_MES</f>
        <v>7040</v>
      </c>
      <c r="N3384" s="6">
        <f>IF(AND(D3384&lt;=TOTAL_BEDS,J3384&lt;=TEMP_WORKER_MAX*TEMP_WORKER_HRS),1,0)</f>
        <v>1</v>
      </c>
      <c r="O3384" s="2">
        <f>L3384-M3384-K3384-FIXED_COSTS</f>
        <v>-136.73518880208576</v>
      </c>
      <c r="P3384" s="2">
        <f>IF(N3384=1,O3384,"")</f>
        <v>-136.73518880208576</v>
      </c>
    </row>
    <row r="3385">
      <c r="A3385" s="6">
        <v>5</v>
      </c>
      <c r="B3385" s="6">
        <v>4</v>
      </c>
      <c r="C3385" s="6">
        <v>2</v>
      </c>
      <c r="D3385" s="6">
        <f>A3385+B3385+C3385</f>
        <v>11</v>
      </c>
      <c r="E3385" s="5">
        <f>IF(A3385=0,0,A3385*LABOR_HRS_WK_TOM*SEASON_WEEKS*(1+DIM_PCT_TOM)^A3385)</f>
        <v>724.72950000000026</v>
      </c>
      <c r="F3385" s="5">
        <f>IF(B3385=0,0,B3385*LABOR_HRS_WK_CAR*SEASON_WEEKS*(1+DIM_PCT_CAR)^B3385)</f>
        <v>132.45754687499993</v>
      </c>
      <c r="G3385" s="5">
        <f>IF(C3385=0,0,C3385*LABOR_HRS_WK_MES*SEASON_WEEKS*(1+DIM_PCT_MES)^C3385)</f>
        <v>92.2640625</v>
      </c>
      <c r="H3385" s="5">
        <f>E3385+F3385+G3385</f>
        <v>949.45110937500021</v>
      </c>
      <c r="I3385" s="5">
        <f>MIN(H3385,FARMER_HRS)</f>
        <v>720</v>
      </c>
      <c r="J3385" s="5">
        <f>MAX(0,H3385-FARMER_HRS)</f>
        <v>229.45110937500021</v>
      </c>
      <c r="K3385" s="2">
        <f>I3385*FARMER_RATE+J3385*TEMP_WORKER_RATE</f>
        <v>28983.526204427086</v>
      </c>
      <c r="L3385" s="2">
        <f>A3385*PRICE_TOM+B3385*PRICE_CAR+C3385*PRICE_MES</f>
        <v>57776</v>
      </c>
      <c r="M3385" s="2">
        <f>A3385*FERT_BED_TOM+B3385*FERT_BED_CAR+C3385*FERT_BED_MES</f>
        <v>7920</v>
      </c>
      <c r="N3385" s="6">
        <f>IF(AND(D3385&lt;=TOTAL_BEDS,J3385&lt;=TEMP_WORKER_MAX*TEMP_WORKER_HRS),1,0)</f>
        <v>1</v>
      </c>
      <c r="O3385" s="2">
        <f>L3385-M3385-K3385-FIXED_COSTS</f>
        <v>872.47379557291424</v>
      </c>
      <c r="P3385" s="2">
        <f>IF(N3385=1,O3385,"")</f>
        <v>872.47379557291424</v>
      </c>
    </row>
    <row r="3386">
      <c r="A3386" s="6">
        <v>5</v>
      </c>
      <c r="B3386" s="6">
        <v>4</v>
      </c>
      <c r="C3386" s="6">
        <v>3</v>
      </c>
      <c r="D3386" s="6">
        <f>A3386+B3386+C3386</f>
        <v>12</v>
      </c>
      <c r="E3386" s="5">
        <f>IF(A3386=0,0,A3386*LABOR_HRS_WK_TOM*SEASON_WEEKS*(1+DIM_PCT_TOM)^A3386)</f>
        <v>724.72950000000026</v>
      </c>
      <c r="F3386" s="5">
        <f>IF(B3386=0,0,B3386*LABOR_HRS_WK_CAR*SEASON_WEEKS*(1+DIM_PCT_CAR)^B3386)</f>
        <v>132.45754687499993</v>
      </c>
      <c r="G3386" s="5">
        <f>IF(C3386=0,0,C3386*LABOR_HRS_WK_MES*SEASON_WEEKS*(1+DIM_PCT_MES)^C3386)</f>
        <v>140.12604492187498</v>
      </c>
      <c r="H3386" s="5">
        <f>E3386+F3386+G3386</f>
        <v>997.31309179687514</v>
      </c>
      <c r="I3386" s="5">
        <f>MIN(H3386,FARMER_HRS)</f>
        <v>720</v>
      </c>
      <c r="J3386" s="5">
        <f>MAX(0,H3386-FARMER_HRS)</f>
        <v>277.31309179687514</v>
      </c>
      <c r="K3386" s="2">
        <f>I3386*FARMER_RATE+J3386*TEMP_WORKER_RATE</f>
        <v>29814.463399251305</v>
      </c>
      <c r="L3386" s="2">
        <f>A3386*PRICE_TOM+B3386*PRICE_CAR+C3386*PRICE_MES</f>
        <v>60476</v>
      </c>
      <c r="M3386" s="2">
        <f>A3386*FERT_BED_TOM+B3386*FERT_BED_CAR+C3386*FERT_BED_MES</f>
        <v>8800</v>
      </c>
      <c r="N3386" s="6">
        <f>IF(AND(D3386&lt;=TOTAL_BEDS,J3386&lt;=TEMP_WORKER_MAX*TEMP_WORKER_HRS),1,0)</f>
        <v>1</v>
      </c>
      <c r="O3386" s="2">
        <f>L3386-M3386-K3386-FIXED_COSTS</f>
        <v>1861.5366007486955</v>
      </c>
      <c r="P3386" s="2">
        <f>IF(N3386=1,O3386,"")</f>
        <v>1861.5366007486955</v>
      </c>
    </row>
    <row r="3387">
      <c r="A3387" s="6">
        <v>5</v>
      </c>
      <c r="B3387" s="6">
        <v>4</v>
      </c>
      <c r="C3387" s="6">
        <v>4</v>
      </c>
      <c r="D3387" s="6">
        <f>A3387+B3387+C3387</f>
        <v>13</v>
      </c>
      <c r="E3387" s="5">
        <f>IF(A3387=0,0,A3387*LABOR_HRS_WK_TOM*SEASON_WEEKS*(1+DIM_PCT_TOM)^A3387)</f>
        <v>724.72950000000026</v>
      </c>
      <c r="F3387" s="5">
        <f>IF(B3387=0,0,B3387*LABOR_HRS_WK_CAR*SEASON_WEEKS*(1+DIM_PCT_CAR)^B3387)</f>
        <v>132.45754687499993</v>
      </c>
      <c r="G3387" s="5">
        <f>IF(C3387=0,0,C3387*LABOR_HRS_WK_MES*SEASON_WEEKS*(1+DIM_PCT_MES)^C3387)</f>
        <v>189.17016064453119</v>
      </c>
      <c r="H3387" s="5">
        <f>E3387+F3387+G3387</f>
        <v>1046.3572075195314</v>
      </c>
      <c r="I3387" s="5">
        <f>MIN(H3387,FARMER_HRS)</f>
        <v>720</v>
      </c>
      <c r="J3387" s="5">
        <f>MAX(0,H3387-FARMER_HRS)</f>
        <v>326.35720751953136</v>
      </c>
      <c r="K3387" s="2">
        <f>I3387*FARMER_RATE+J3387*TEMP_WORKER_RATE</f>
        <v>30665.923741658531</v>
      </c>
      <c r="L3387" s="2">
        <f>A3387*PRICE_TOM+B3387*PRICE_CAR+C3387*PRICE_MES</f>
        <v>63176</v>
      </c>
      <c r="M3387" s="2">
        <f>A3387*FERT_BED_TOM+B3387*FERT_BED_CAR+C3387*FERT_BED_MES</f>
        <v>9680</v>
      </c>
      <c r="N3387" s="6">
        <f>IF(AND(D3387&lt;=TOTAL_BEDS,J3387&lt;=TEMP_WORKER_MAX*TEMP_WORKER_HRS),1,0)</f>
        <v>1</v>
      </c>
      <c r="O3387" s="2">
        <f>L3387-M3387-K3387-FIXED_COSTS</f>
        <v>2830.0762583414689</v>
      </c>
      <c r="P3387" s="2">
        <f>IF(N3387=1,O3387,"")</f>
        <v>2830.0762583414689</v>
      </c>
    </row>
    <row r="3388">
      <c r="A3388" s="6">
        <v>5</v>
      </c>
      <c r="B3388" s="6">
        <v>4</v>
      </c>
      <c r="C3388" s="6">
        <v>5</v>
      </c>
      <c r="D3388" s="6">
        <f>A3388+B3388+C3388</f>
        <v>14</v>
      </c>
      <c r="E3388" s="5">
        <f>IF(A3388=0,0,A3388*LABOR_HRS_WK_TOM*SEASON_WEEKS*(1+DIM_PCT_TOM)^A3388)</f>
        <v>724.72950000000026</v>
      </c>
      <c r="F3388" s="5">
        <f>IF(B3388=0,0,B3388*LABOR_HRS_WK_CAR*SEASON_WEEKS*(1+DIM_PCT_CAR)^B3388)</f>
        <v>132.45754687499993</v>
      </c>
      <c r="G3388" s="5">
        <f>IF(C3388=0,0,C3388*LABOR_HRS_WK_MES*SEASON_WEEKS*(1+DIM_PCT_MES)^C3388)</f>
        <v>239.41848456573481</v>
      </c>
      <c r="H3388" s="5">
        <f>E3388+F3388+G3388</f>
        <v>1096.6055314407349</v>
      </c>
      <c r="I3388" s="5">
        <f>MIN(H3388,FARMER_HRS)</f>
        <v>720</v>
      </c>
      <c r="J3388" s="5">
        <f>MAX(0,H3388-FARMER_HRS)</f>
        <v>376.60553144073492</v>
      </c>
      <c r="K3388" s="2">
        <f>I3388*FARMER_RATE+J3388*TEMP_WORKER_RATE</f>
        <v>31538.290476401649</v>
      </c>
      <c r="L3388" s="2">
        <f>A3388*PRICE_TOM+B3388*PRICE_CAR+C3388*PRICE_MES</f>
        <v>65876</v>
      </c>
      <c r="M3388" s="2">
        <f>A3388*FERT_BED_TOM+B3388*FERT_BED_CAR+C3388*FERT_BED_MES</f>
        <v>10560</v>
      </c>
      <c r="N3388" s="6">
        <f>IF(AND(D3388&lt;=TOTAL_BEDS,J3388&lt;=TEMP_WORKER_MAX*TEMP_WORKER_HRS),1,0)</f>
        <v>1</v>
      </c>
      <c r="O3388" s="2">
        <f>L3388-M3388-K3388-FIXED_COSTS</f>
        <v>3777.7095235983506</v>
      </c>
      <c r="P3388" s="2">
        <f>IF(N3388=1,O3388,"")</f>
        <v>3777.7095235983506</v>
      </c>
    </row>
    <row r="3389">
      <c r="A3389" s="6">
        <v>5</v>
      </c>
      <c r="B3389" s="6">
        <v>4</v>
      </c>
      <c r="C3389" s="6">
        <v>6</v>
      </c>
      <c r="D3389" s="6">
        <f>A3389+B3389+C3389</f>
        <v>15</v>
      </c>
      <c r="E3389" s="5">
        <f>IF(A3389=0,0,A3389*LABOR_HRS_WK_TOM*SEASON_WEEKS*(1+DIM_PCT_TOM)^A3389)</f>
        <v>724.72950000000026</v>
      </c>
      <c r="F3389" s="5">
        <f>IF(B3389=0,0,B3389*LABOR_HRS_WK_CAR*SEASON_WEEKS*(1+DIM_PCT_CAR)^B3389)</f>
        <v>132.45754687499993</v>
      </c>
      <c r="G3389" s="5">
        <f>IF(C3389=0,0,C3389*LABOR_HRS_WK_MES*SEASON_WEEKS*(1+DIM_PCT_MES)^C3389)</f>
        <v>290.89345874736773</v>
      </c>
      <c r="H3389" s="5">
        <f>E3389+F3389+G3389</f>
        <v>1148.080505622368</v>
      </c>
      <c r="I3389" s="5">
        <f>MIN(H3389,FARMER_HRS)</f>
        <v>720</v>
      </c>
      <c r="J3389" s="5">
        <f>MAX(0,H3389-FARMER_HRS)</f>
        <v>428.08050562236804</v>
      </c>
      <c r="K3389" s="2">
        <f>I3389*FARMER_RATE+J3389*TEMP_WORKER_RATE</f>
        <v>32431.953222610555</v>
      </c>
      <c r="L3389" s="2">
        <f>A3389*PRICE_TOM+B3389*PRICE_CAR+C3389*PRICE_MES</f>
        <v>68576</v>
      </c>
      <c r="M3389" s="2">
        <f>A3389*FERT_BED_TOM+B3389*FERT_BED_CAR+C3389*FERT_BED_MES</f>
        <v>11440</v>
      </c>
      <c r="N3389" s="6">
        <f>IF(AND(D3389&lt;=TOTAL_BEDS,J3389&lt;=TEMP_WORKER_MAX*TEMP_WORKER_HRS),1,0)</f>
        <v>1</v>
      </c>
      <c r="O3389" s="2">
        <f>L3389-M3389-K3389-FIXED_COSTS</f>
        <v>4704.0467773894452</v>
      </c>
      <c r="P3389" s="2">
        <f>IF(N3389=1,O3389,"")</f>
        <v>4704.0467773894452</v>
      </c>
    </row>
    <row r="3390">
      <c r="A3390" s="6">
        <v>5</v>
      </c>
      <c r="B3390" s="6">
        <v>4</v>
      </c>
      <c r="C3390" s="6">
        <v>7</v>
      </c>
      <c r="D3390" s="6">
        <f>A3390+B3390+C3390</f>
        <v>16</v>
      </c>
      <c r="E3390" s="5">
        <f>IF(A3390=0,0,A3390*LABOR_HRS_WK_TOM*SEASON_WEEKS*(1+DIM_PCT_TOM)^A3390)</f>
        <v>724.72950000000026</v>
      </c>
      <c r="F3390" s="5">
        <f>IF(B3390=0,0,B3390*LABOR_HRS_WK_CAR*SEASON_WEEKS*(1+DIM_PCT_CAR)^B3390)</f>
        <v>132.45754687499993</v>
      </c>
      <c r="G3390" s="5">
        <f>IF(C3390=0,0,C3390*LABOR_HRS_WK_MES*SEASON_WEEKS*(1+DIM_PCT_MES)^C3390)</f>
        <v>343.61789814532818</v>
      </c>
      <c r="H3390" s="5">
        <f>E3390+F3390+G3390</f>
        <v>1200.8049450203284</v>
      </c>
      <c r="I3390" s="5">
        <f>MIN(H3390,FARMER_HRS)</f>
        <v>720</v>
      </c>
      <c r="J3390" s="5">
        <f>MAX(0,H3390-FARMER_HRS)</f>
        <v>480.80494502032843</v>
      </c>
      <c r="K3390" s="2">
        <f>I3390*FARMER_RATE+J3390*TEMP_WORKER_RATE</f>
        <v>33347.308073269589</v>
      </c>
      <c r="L3390" s="2">
        <f>A3390*PRICE_TOM+B3390*PRICE_CAR+C3390*PRICE_MES</f>
        <v>71276</v>
      </c>
      <c r="M3390" s="2">
        <f>A3390*FERT_BED_TOM+B3390*FERT_BED_CAR+C3390*FERT_BED_MES</f>
        <v>12320</v>
      </c>
      <c r="N3390" s="6">
        <f>IF(AND(D3390&lt;=TOTAL_BEDS,J3390&lt;=TEMP_WORKER_MAX*TEMP_WORKER_HRS),1,0)</f>
        <v>1</v>
      </c>
      <c r="O3390" s="2">
        <f>L3390-M3390-K3390-FIXED_COSTS</f>
        <v>5608.6919267304111</v>
      </c>
      <c r="P3390" s="2">
        <f>IF(N3390=1,O3390,"")</f>
        <v>5608.6919267304111</v>
      </c>
    </row>
    <row r="3391">
      <c r="A3391" s="6">
        <v>5</v>
      </c>
      <c r="B3391" s="6">
        <v>4</v>
      </c>
      <c r="C3391" s="6">
        <v>8</v>
      </c>
      <c r="D3391" s="6">
        <f>A3391+B3391+C3391</f>
        <v>17</v>
      </c>
      <c r="E3391" s="5">
        <f>IF(A3391=0,0,A3391*LABOR_HRS_WK_TOM*SEASON_WEEKS*(1+DIM_PCT_TOM)^A3391)</f>
        <v>724.72950000000026</v>
      </c>
      <c r="F3391" s="5">
        <f>IF(B3391=0,0,B3391*LABOR_HRS_WK_CAR*SEASON_WEEKS*(1+DIM_PCT_CAR)^B3391)</f>
        <v>132.45754687499993</v>
      </c>
      <c r="G3391" s="5">
        <f>IF(C3391=0,0,C3391*LABOR_HRS_WK_MES*SEASON_WEEKS*(1+DIM_PCT_MES)^C3391)</f>
        <v>397.61499642530833</v>
      </c>
      <c r="H3391" s="5">
        <f>E3391+F3391+G3391</f>
        <v>1254.8020433003085</v>
      </c>
      <c r="I3391" s="5">
        <f>MIN(H3391,FARMER_HRS)</f>
        <v>720</v>
      </c>
      <c r="J3391" s="5">
        <f>MAX(0,H3391-FARMER_HRS)</f>
        <v>534.80204330030847</v>
      </c>
      <c r="K3391" s="2">
        <f>I3391*FARMER_RATE+J3391*TEMP_WORKER_RATE</f>
        <v>34284.757696185909</v>
      </c>
      <c r="L3391" s="2">
        <f>A3391*PRICE_TOM+B3391*PRICE_CAR+C3391*PRICE_MES</f>
        <v>73976</v>
      </c>
      <c r="M3391" s="2">
        <f>A3391*FERT_BED_TOM+B3391*FERT_BED_CAR+C3391*FERT_BED_MES</f>
        <v>13200</v>
      </c>
      <c r="N3391" s="6">
        <f>IF(AND(D3391&lt;=TOTAL_BEDS,J3391&lt;=TEMP_WORKER_MAX*TEMP_WORKER_HRS),1,0)</f>
        <v>1</v>
      </c>
      <c r="O3391" s="2">
        <f>L3391-M3391-K3391-FIXED_COSTS</f>
        <v>6491.2423038140914</v>
      </c>
      <c r="P3391" s="2">
        <f>IF(N3391=1,O3391,"")</f>
        <v>6491.2423038140914</v>
      </c>
    </row>
    <row r="3392">
      <c r="A3392" s="6">
        <v>5</v>
      </c>
      <c r="B3392" s="6">
        <v>4</v>
      </c>
      <c r="C3392" s="6">
        <v>9</v>
      </c>
      <c r="D3392" s="6">
        <f>A3392+B3392+C3392</f>
        <v>18</v>
      </c>
      <c r="E3392" s="5">
        <f>IF(A3392=0,0,A3392*LABOR_HRS_WK_TOM*SEASON_WEEKS*(1+DIM_PCT_TOM)^A3392)</f>
        <v>724.72950000000026</v>
      </c>
      <c r="F3392" s="5">
        <f>IF(B3392=0,0,B3392*LABOR_HRS_WK_CAR*SEASON_WEEKS*(1+DIM_PCT_CAR)^B3392)</f>
        <v>132.45754687499993</v>
      </c>
      <c r="G3392" s="5">
        <f>IF(C3392=0,0,C3392*LABOR_HRS_WK_MES*SEASON_WEEKS*(1+DIM_PCT_MES)^C3392)</f>
        <v>452.90833186570273</v>
      </c>
      <c r="H3392" s="5">
        <f>E3392+F3392+G3392</f>
        <v>1310.0953787407029</v>
      </c>
      <c r="I3392" s="5">
        <f>MIN(H3392,FARMER_HRS)</f>
        <v>720</v>
      </c>
      <c r="J3392" s="5">
        <f>MAX(0,H3392-FARMER_HRS)</f>
        <v>590.09537874070293</v>
      </c>
      <c r="K3392" s="2">
        <f>I3392*FARMER_RATE+J3392*TEMP_WORKER_RATE</f>
        <v>35244.711436470534</v>
      </c>
      <c r="L3392" s="2">
        <f>A3392*PRICE_TOM+B3392*PRICE_CAR+C3392*PRICE_MES</f>
        <v>76676</v>
      </c>
      <c r="M3392" s="2">
        <f>A3392*FERT_BED_TOM+B3392*FERT_BED_CAR+C3392*FERT_BED_MES</f>
        <v>14080</v>
      </c>
      <c r="N3392" s="6">
        <f>IF(AND(D3392&lt;=TOTAL_BEDS,J3392&lt;=TEMP_WORKER_MAX*TEMP_WORKER_HRS),1,0)</f>
        <v>1</v>
      </c>
      <c r="O3392" s="2">
        <f>L3392-M3392-K3392-FIXED_COSTS</f>
        <v>7351.288563529466</v>
      </c>
      <c r="P3392" s="2">
        <f>IF(N3392=1,O3392,"")</f>
        <v>7351.288563529466</v>
      </c>
    </row>
    <row r="3393">
      <c r="A3393" s="6">
        <v>5</v>
      </c>
      <c r="B3393" s="6">
        <v>4</v>
      </c>
      <c r="C3393" s="6">
        <v>10</v>
      </c>
      <c r="D3393" s="6">
        <f>A3393+B3393+C3393</f>
        <v>19</v>
      </c>
      <c r="E3393" s="5">
        <f>IF(A3393=0,0,A3393*LABOR_HRS_WK_TOM*SEASON_WEEKS*(1+DIM_PCT_TOM)^A3393)</f>
        <v>724.72950000000026</v>
      </c>
      <c r="F3393" s="5">
        <f>IF(B3393=0,0,B3393*LABOR_HRS_WK_CAR*SEASON_WEEKS*(1+DIM_PCT_CAR)^B3393)</f>
        <v>132.45754687499993</v>
      </c>
      <c r="G3393" s="5">
        <f>IF(C3393=0,0,C3393*LABOR_HRS_WK_MES*SEASON_WEEKS*(1+DIM_PCT_MES)^C3393)</f>
        <v>509.52187334891551</v>
      </c>
      <c r="H3393" s="5">
        <f>E3393+F3393+G3393</f>
        <v>1366.7089202239158</v>
      </c>
      <c r="I3393" s="5">
        <f>MIN(H3393,FARMER_HRS)</f>
        <v>720</v>
      </c>
      <c r="J3393" s="5">
        <f>MAX(0,H3393-FARMER_HRS)</f>
        <v>646.70892022391581</v>
      </c>
      <c r="K3393" s="2">
        <f>I3393*FARMER_RATE+J3393*TEMP_WORKER_RATE</f>
        <v>36227.585420554096</v>
      </c>
      <c r="L3393" s="2">
        <f>A3393*PRICE_TOM+B3393*PRICE_CAR+C3393*PRICE_MES</f>
        <v>79376</v>
      </c>
      <c r="M3393" s="2">
        <f>A3393*FERT_BED_TOM+B3393*FERT_BED_CAR+C3393*FERT_BED_MES</f>
        <v>14960</v>
      </c>
      <c r="N3393" s="6">
        <f>IF(AND(D3393&lt;=TOTAL_BEDS,J3393&lt;=TEMP_WORKER_MAX*TEMP_WORKER_HRS),1,0)</f>
        <v>1</v>
      </c>
      <c r="O3393" s="2">
        <f>L3393-M3393-K3393-FIXED_COSTS</f>
        <v>8188.4145794459037</v>
      </c>
      <c r="P3393" s="2">
        <f>IF(N3393=1,O3393,"")</f>
        <v>8188.4145794459037</v>
      </c>
    </row>
    <row r="3394">
      <c r="A3394" s="6">
        <v>5</v>
      </c>
      <c r="B3394" s="6">
        <v>4</v>
      </c>
      <c r="C3394" s="6">
        <v>11</v>
      </c>
      <c r="D3394" s="6">
        <f>A3394+B3394+C3394</f>
        <v>20</v>
      </c>
      <c r="E3394" s="5">
        <f>IF(A3394=0,0,A3394*LABOR_HRS_WK_TOM*SEASON_WEEKS*(1+DIM_PCT_TOM)^A3394)</f>
        <v>724.72950000000026</v>
      </c>
      <c r="F3394" s="5">
        <f>IF(B3394=0,0,B3394*LABOR_HRS_WK_CAR*SEASON_WEEKS*(1+DIM_PCT_CAR)^B3394)</f>
        <v>132.45754687499993</v>
      </c>
      <c r="G3394" s="5">
        <f>IF(C3394=0,0,C3394*LABOR_HRS_WK_MES*SEASON_WEEKS*(1+DIM_PCT_MES)^C3394)</f>
        <v>567.47998644235463</v>
      </c>
      <c r="H3394" s="5">
        <f>E3394+F3394+G3394</f>
        <v>1424.6670333173547</v>
      </c>
      <c r="I3394" s="5">
        <f>MIN(H3394,FARMER_HRS)</f>
        <v>720</v>
      </c>
      <c r="J3394" s="5">
        <f>MAX(0,H3394-FARMER_HRS)</f>
        <v>704.66703331735471</v>
      </c>
      <c r="K3394" s="2">
        <f>I3394*FARMER_RATE+J3394*TEMP_WORKER_RATE</f>
        <v>37233.802661759633</v>
      </c>
      <c r="L3394" s="2">
        <f>A3394*PRICE_TOM+B3394*PRICE_CAR+C3394*PRICE_MES</f>
        <v>82076</v>
      </c>
      <c r="M3394" s="2">
        <f>A3394*FERT_BED_TOM+B3394*FERT_BED_CAR+C3394*FERT_BED_MES</f>
        <v>15840</v>
      </c>
      <c r="N3394" s="6">
        <f>IF(AND(D3394&lt;=TOTAL_BEDS,J3394&lt;=TEMP_WORKER_MAX*TEMP_WORKER_HRS),1,0)</f>
        <v>1</v>
      </c>
      <c r="O3394" s="2">
        <f>L3394-M3394-K3394-FIXED_COSTS</f>
        <v>9002.1973382403667</v>
      </c>
      <c r="P3394" s="2">
        <f>IF(N3394=1,O3394,"")</f>
        <v>9002.1973382403667</v>
      </c>
    </row>
    <row r="3395">
      <c r="A3395" s="6">
        <v>5</v>
      </c>
      <c r="B3395" s="6">
        <v>4</v>
      </c>
      <c r="C3395" s="6">
        <v>12</v>
      </c>
      <c r="D3395" s="6">
        <f>A3395+B3395+C3395</f>
        <v>21</v>
      </c>
      <c r="E3395" s="5">
        <f>IF(A3395=0,0,A3395*LABOR_HRS_WK_TOM*SEASON_WEEKS*(1+DIM_PCT_TOM)^A3395)</f>
        <v>724.72950000000026</v>
      </c>
      <c r="F3395" s="5">
        <f>IF(B3395=0,0,B3395*LABOR_HRS_WK_CAR*SEASON_WEEKS*(1+DIM_PCT_CAR)^B3395)</f>
        <v>132.45754687499993</v>
      </c>
      <c r="G3395" s="5">
        <f>IF(C3395=0,0,C3395*LABOR_HRS_WK_MES*SEASON_WEEKS*(1+DIM_PCT_MES)^C3395)</f>
        <v>626.807439570419</v>
      </c>
      <c r="H3395" s="5">
        <f>E3395+F3395+G3395</f>
        <v>1483.9944864454192</v>
      </c>
      <c r="I3395" s="5">
        <f>MIN(H3395,FARMER_HRS)</f>
        <v>720</v>
      </c>
      <c r="J3395" s="5">
        <f>MAX(0,H3395-FARMER_HRS)</f>
        <v>763.99448644541917</v>
      </c>
      <c r="K3395" s="2">
        <f>I3395*FARMER_RATE+J3395*TEMP_WORKER_RATE</f>
        <v>38263.793167455195</v>
      </c>
      <c r="L3395" s="2">
        <f>A3395*PRICE_TOM+B3395*PRICE_CAR+C3395*PRICE_MES</f>
        <v>84776</v>
      </c>
      <c r="M3395" s="2">
        <f>A3395*FERT_BED_TOM+B3395*FERT_BED_CAR+C3395*FERT_BED_MES</f>
        <v>16720</v>
      </c>
      <c r="N3395" s="6">
        <f>IF(AND(D3395&lt;=TOTAL_BEDS,J3395&lt;=TEMP_WORKER_MAX*TEMP_WORKER_HRS),1,0)</f>
        <v>1</v>
      </c>
      <c r="O3395" s="2">
        <f>L3395-M3395-K3395-FIXED_COSTS</f>
        <v>9792.2068325448054</v>
      </c>
      <c r="P3395" s="2">
        <f>IF(N3395=1,O3395,"")</f>
        <v>9792.2068325448054</v>
      </c>
    </row>
    <row r="3396">
      <c r="A3396" s="6">
        <v>5</v>
      </c>
      <c r="B3396" s="6">
        <v>4</v>
      </c>
      <c r="C3396" s="6">
        <v>13</v>
      </c>
      <c r="D3396" s="6">
        <f>A3396+B3396+C3396</f>
        <v>22</v>
      </c>
      <c r="E3396" s="5">
        <f>IF(A3396=0,0,A3396*LABOR_HRS_WK_TOM*SEASON_WEEKS*(1+DIM_PCT_TOM)^A3396)</f>
        <v>724.72950000000026</v>
      </c>
      <c r="F3396" s="5">
        <f>IF(B3396=0,0,B3396*LABOR_HRS_WK_CAR*SEASON_WEEKS*(1+DIM_PCT_CAR)^B3396)</f>
        <v>132.45754687499993</v>
      </c>
      <c r="G3396" s="5">
        <f>IF(C3396=0,0,C3396*LABOR_HRS_WK_MES*SEASON_WEEKS*(1+DIM_PCT_MES)^C3396)</f>
        <v>687.52941027880331</v>
      </c>
      <c r="H3396" s="5">
        <f>E3396+F3396+G3396</f>
        <v>1544.7164571538035</v>
      </c>
      <c r="I3396" s="5">
        <f>MIN(H3396,FARMER_HRS)</f>
        <v>720</v>
      </c>
      <c r="J3396" s="5">
        <f>MAX(0,H3396-FARMER_HRS)</f>
        <v>824.7164571538035</v>
      </c>
      <c r="K3396" s="2">
        <f>I3396*FARMER_RATE+J3396*TEMP_WORKER_RATE</f>
        <v>39317.994047809087</v>
      </c>
      <c r="L3396" s="2">
        <f>A3396*PRICE_TOM+B3396*PRICE_CAR+C3396*PRICE_MES</f>
        <v>87476</v>
      </c>
      <c r="M3396" s="2">
        <f>A3396*FERT_BED_TOM+B3396*FERT_BED_CAR+C3396*FERT_BED_MES</f>
        <v>17600</v>
      </c>
      <c r="N3396" s="6">
        <f>IF(AND(D3396&lt;=TOTAL_BEDS,J3396&lt;=TEMP_WORKER_MAX*TEMP_WORKER_HRS),1,0)</f>
        <v>1</v>
      </c>
      <c r="O3396" s="2">
        <f>L3396-M3396-K3396-FIXED_COSTS</f>
        <v>10558.005952190913</v>
      </c>
      <c r="P3396" s="2">
        <f>IF(N3396=1,O3396,"")</f>
        <v>10558.005952190913</v>
      </c>
    </row>
    <row r="3397">
      <c r="A3397" s="6">
        <v>5</v>
      </c>
      <c r="B3397" s="6">
        <v>4</v>
      </c>
      <c r="C3397" s="6">
        <v>14</v>
      </c>
      <c r="D3397" s="6">
        <f>A3397+B3397+C3397</f>
        <v>23</v>
      </c>
      <c r="E3397" s="5">
        <f>IF(A3397=0,0,A3397*LABOR_HRS_WK_TOM*SEASON_WEEKS*(1+DIM_PCT_TOM)^A3397)</f>
        <v>724.72950000000026</v>
      </c>
      <c r="F3397" s="5">
        <f>IF(B3397=0,0,B3397*LABOR_HRS_WK_CAR*SEASON_WEEKS*(1+DIM_PCT_CAR)^B3397)</f>
        <v>132.45754687499993</v>
      </c>
      <c r="G3397" s="5">
        <f>IF(C3397=0,0,C3397*LABOR_HRS_WK_MES*SEASON_WEEKS*(1+DIM_PCT_MES)^C3397)</f>
        <v>749.67149159246435</v>
      </c>
      <c r="H3397" s="5">
        <f>E3397+F3397+G3397</f>
        <v>1606.8585384674645</v>
      </c>
      <c r="I3397" s="5">
        <f>MIN(H3397,FARMER_HRS)</f>
        <v>720</v>
      </c>
      <c r="J3397" s="5">
        <f>MAX(0,H3397-FARMER_HRS)</f>
        <v>886.85853846746454</v>
      </c>
      <c r="K3397" s="2">
        <f>I3397*FARMER_RATE+J3397*TEMP_WORKER_RATE</f>
        <v>40396.849626171257</v>
      </c>
      <c r="L3397" s="2">
        <f>A3397*PRICE_TOM+B3397*PRICE_CAR+C3397*PRICE_MES</f>
        <v>90176</v>
      </c>
      <c r="M3397" s="2">
        <f>A3397*FERT_BED_TOM+B3397*FERT_BED_CAR+C3397*FERT_BED_MES</f>
        <v>18480</v>
      </c>
      <c r="N3397" s="6">
        <f>IF(AND(D3397&lt;=TOTAL_BEDS,J3397&lt;=TEMP_WORKER_MAX*TEMP_WORKER_HRS),1,0)</f>
        <v>1</v>
      </c>
      <c r="O3397" s="2">
        <f>L3397-M3397-K3397-FIXED_COSTS</f>
        <v>11299.150373828743</v>
      </c>
      <c r="P3397" s="2">
        <f>IF(N3397=1,O3397,"")</f>
        <v>11299.150373828743</v>
      </c>
    </row>
    <row r="3398">
      <c r="A3398" s="6">
        <v>5</v>
      </c>
      <c r="B3398" s="6">
        <v>4</v>
      </c>
      <c r="C3398" s="6">
        <v>15</v>
      </c>
      <c r="D3398" s="6">
        <f>A3398+B3398+C3398</f>
        <v>24</v>
      </c>
      <c r="E3398" s="5">
        <f>IF(A3398=0,0,A3398*LABOR_HRS_WK_TOM*SEASON_WEEKS*(1+DIM_PCT_TOM)^A3398)</f>
        <v>724.72950000000026</v>
      </c>
      <c r="F3398" s="5">
        <f>IF(B3398=0,0,B3398*LABOR_HRS_WK_CAR*SEASON_WEEKS*(1+DIM_PCT_CAR)^B3398)</f>
        <v>132.45754687499993</v>
      </c>
      <c r="G3398" s="5">
        <f>IF(C3398=0,0,C3398*LABOR_HRS_WK_MES*SEASON_WEEKS*(1+DIM_PCT_MES)^C3398)</f>
        <v>813.25969846861074</v>
      </c>
      <c r="H3398" s="5">
        <f>E3398+F3398+G3398</f>
        <v>1670.4467453436109</v>
      </c>
      <c r="I3398" s="5">
        <f>MIN(H3398,FARMER_HRS)</f>
        <v>720</v>
      </c>
      <c r="J3398" s="5">
        <f>MAX(0,H3398-FARMER_HRS)</f>
        <v>950.44674534361093</v>
      </c>
      <c r="K3398" s="2">
        <f>I3398*FARMER_RATE+J3398*TEMP_WORKER_RATE</f>
        <v>41500.811551104358</v>
      </c>
      <c r="L3398" s="2">
        <f>A3398*PRICE_TOM+B3398*PRICE_CAR+C3398*PRICE_MES</f>
        <v>92876</v>
      </c>
      <c r="M3398" s="2">
        <f>A3398*FERT_BED_TOM+B3398*FERT_BED_CAR+C3398*FERT_BED_MES</f>
        <v>19360</v>
      </c>
      <c r="N3398" s="6">
        <f>IF(AND(D3398&lt;=TOTAL_BEDS,J3398&lt;=TEMP_WORKER_MAX*TEMP_WORKER_HRS),1,0)</f>
        <v>1</v>
      </c>
      <c r="O3398" s="2">
        <f>L3398-M3398-K3398-FIXED_COSTS</f>
        <v>12015.188448895642</v>
      </c>
      <c r="P3398" s="2">
        <f>IF(N3398=1,O3398,"")</f>
        <v>12015.188448895642</v>
      </c>
    </row>
    <row r="3399">
      <c r="A3399" s="6">
        <v>5</v>
      </c>
      <c r="B3399" s="6">
        <v>4</v>
      </c>
      <c r="C3399" s="6">
        <v>16</v>
      </c>
      <c r="D3399" s="6">
        <f>A3399+B3399+C3399</f>
        <v>25</v>
      </c>
      <c r="E3399" s="5">
        <f>IF(A3399=0,0,A3399*LABOR_HRS_WK_TOM*SEASON_WEEKS*(1+DIM_PCT_TOM)^A3399)</f>
        <v>724.72950000000026</v>
      </c>
      <c r="F3399" s="5">
        <f>IF(B3399=0,0,B3399*LABOR_HRS_WK_CAR*SEASON_WEEKS*(1+DIM_PCT_CAR)^B3399)</f>
        <v>132.45754687499993</v>
      </c>
      <c r="G3399" s="5">
        <f>IF(C3399=0,0,C3399*LABOR_HRS_WK_MES*SEASON_WEEKS*(1+DIM_PCT_MES)^C3399)</f>
        <v>878.32047434609967</v>
      </c>
      <c r="H3399" s="5">
        <f>E3399+F3399+G3399</f>
        <v>1735.5075212211</v>
      </c>
      <c r="I3399" s="5">
        <f>MIN(H3399,FARMER_HRS)</f>
        <v>720</v>
      </c>
      <c r="J3399" s="5">
        <f>MAX(0,H3399-FARMER_HRS)</f>
        <v>1015.5075212211</v>
      </c>
      <c r="K3399" s="2">
        <f>I3399*FARMER_RATE+J3399*TEMP_WORKER_RATE</f>
        <v>42630.33891008854</v>
      </c>
      <c r="L3399" s="2">
        <f>A3399*PRICE_TOM+B3399*PRICE_CAR+C3399*PRICE_MES</f>
        <v>95576</v>
      </c>
      <c r="M3399" s="2">
        <f>A3399*FERT_BED_TOM+B3399*FERT_BED_CAR+C3399*FERT_BED_MES</f>
        <v>20240</v>
      </c>
      <c r="N3399" s="6">
        <f>IF(AND(D3399&lt;=TOTAL_BEDS,J3399&lt;=TEMP_WORKER_MAX*TEMP_WORKER_HRS),1,0)</f>
        <v>1</v>
      </c>
      <c r="O3399" s="2">
        <f>L3399-M3399-K3399-FIXED_COSTS</f>
        <v>12705.66108991146</v>
      </c>
      <c r="P3399" s="2">
        <f>IF(N3399=1,O3399,"")</f>
        <v>12705.66108991146</v>
      </c>
    </row>
    <row r="3400">
      <c r="A3400" s="6">
        <v>5</v>
      </c>
      <c r="B3400" s="6">
        <v>4</v>
      </c>
      <c r="C3400" s="6">
        <v>17</v>
      </c>
      <c r="D3400" s="6">
        <f>A3400+B3400+C3400</f>
        <v>26</v>
      </c>
      <c r="E3400" s="5">
        <f>IF(A3400=0,0,A3400*LABOR_HRS_WK_TOM*SEASON_WEEKS*(1+DIM_PCT_TOM)^A3400)</f>
        <v>724.72950000000026</v>
      </c>
      <c r="F3400" s="5">
        <f>IF(B3400=0,0,B3400*LABOR_HRS_WK_CAR*SEASON_WEEKS*(1+DIM_PCT_CAR)^B3400)</f>
        <v>132.45754687499993</v>
      </c>
      <c r="G3400" s="5">
        <f>IF(C3400=0,0,C3400*LABOR_HRS_WK_MES*SEASON_WEEKS*(1+DIM_PCT_MES)^C3400)</f>
        <v>944.88069779263992</v>
      </c>
      <c r="H3400" s="5">
        <f>E3400+F3400+G3400</f>
        <v>1802.06774466764</v>
      </c>
      <c r="I3400" s="5">
        <f>MIN(H3400,FARMER_HRS)</f>
        <v>720</v>
      </c>
      <c r="J3400" s="5">
        <f>MAX(0,H3400-FARMER_HRS)</f>
        <v>1082.06774466764</v>
      </c>
      <c r="K3400" s="2">
        <f>I3400*FARMER_RATE+J3400*TEMP_WORKER_RATE</f>
        <v>43785.89834492431</v>
      </c>
      <c r="L3400" s="2">
        <f>A3400*PRICE_TOM+B3400*PRICE_CAR+C3400*PRICE_MES</f>
        <v>98276</v>
      </c>
      <c r="M3400" s="2">
        <f>A3400*FERT_BED_TOM+B3400*FERT_BED_CAR+C3400*FERT_BED_MES</f>
        <v>21120</v>
      </c>
      <c r="N3400" s="6">
        <f>IF(AND(D3400&lt;=TOTAL_BEDS,J3400&lt;=TEMP_WORKER_MAX*TEMP_WORKER_HRS),1,0)</f>
        <v>1</v>
      </c>
      <c r="O3400" s="2">
        <f>L3400-M3400-K3400-FIXED_COSTS</f>
        <v>13370.10165507569</v>
      </c>
      <c r="P3400" s="2">
        <f>IF(N3400=1,O3400,"")</f>
        <v>13370.10165507569</v>
      </c>
    </row>
    <row r="3401">
      <c r="A3401" s="6">
        <v>5</v>
      </c>
      <c r="B3401" s="6">
        <v>4</v>
      </c>
      <c r="C3401" s="6">
        <v>18</v>
      </c>
      <c r="D3401" s="6">
        <f>A3401+B3401+C3401</f>
        <v>27</v>
      </c>
      <c r="E3401" s="5">
        <f>IF(A3401=0,0,A3401*LABOR_HRS_WK_TOM*SEASON_WEEKS*(1+DIM_PCT_TOM)^A3401)</f>
        <v>724.72950000000026</v>
      </c>
      <c r="F3401" s="5">
        <f>IF(B3401=0,0,B3401*LABOR_HRS_WK_CAR*SEASON_WEEKS*(1+DIM_PCT_CAR)^B3401)</f>
        <v>132.45754687499993</v>
      </c>
      <c r="G3401" s="5">
        <f>IF(C3401=0,0,C3401*LABOR_HRS_WK_MES*SEASON_WEEKS*(1+DIM_PCT_MES)^C3401)</f>
        <v>1012.9676892512272</v>
      </c>
      <c r="H3401" s="5">
        <f>E3401+F3401+G3401</f>
        <v>1870.1547361262274</v>
      </c>
      <c r="I3401" s="5">
        <f>MIN(H3401,FARMER_HRS)</f>
        <v>720</v>
      </c>
      <c r="J3401" s="5">
        <f>MAX(0,H3401-FARMER_HRS)</f>
        <v>1150.1547361262274</v>
      </c>
      <c r="K3401" s="2">
        <f>I3401*FARMER_RATE+J3401*TEMP_WORKER_RATE</f>
        <v>44967.964168858118</v>
      </c>
      <c r="L3401" s="2">
        <f>A3401*PRICE_TOM+B3401*PRICE_CAR+C3401*PRICE_MES</f>
        <v>100976</v>
      </c>
      <c r="M3401" s="2">
        <f>A3401*FERT_BED_TOM+B3401*FERT_BED_CAR+C3401*FERT_BED_MES</f>
        <v>22000</v>
      </c>
      <c r="N3401" s="6">
        <f>IF(AND(D3401&lt;=TOTAL_BEDS,J3401&lt;=TEMP_WORKER_MAX*TEMP_WORKER_HRS),1,0)</f>
        <v>1</v>
      </c>
      <c r="O3401" s="2">
        <f>L3401-M3401-K3401-FIXED_COSTS</f>
        <v>14008.035831141882</v>
      </c>
      <c r="P3401" s="2">
        <f>IF(N3401=1,O3401,"")</f>
        <v>14008.035831141882</v>
      </c>
    </row>
    <row r="3402">
      <c r="A3402" s="6">
        <v>5</v>
      </c>
      <c r="B3402" s="6">
        <v>4</v>
      </c>
      <c r="C3402" s="6">
        <v>19</v>
      </c>
      <c r="D3402" s="6">
        <f>A3402+B3402+C3402</f>
        <v>28</v>
      </c>
      <c r="E3402" s="5">
        <f>IF(A3402=0,0,A3402*LABOR_HRS_WK_TOM*SEASON_WEEKS*(1+DIM_PCT_TOM)^A3402)</f>
        <v>724.72950000000026</v>
      </c>
      <c r="F3402" s="5">
        <f>IF(B3402=0,0,B3402*LABOR_HRS_WK_CAR*SEASON_WEEKS*(1+DIM_PCT_CAR)^B3402)</f>
        <v>132.45754687499993</v>
      </c>
      <c r="G3402" s="5">
        <f>IF(C3402=0,0,C3402*LABOR_HRS_WK_MES*SEASON_WEEKS*(1+DIM_PCT_MES)^C3402)</f>
        <v>1082.6092178872491</v>
      </c>
      <c r="H3402" s="5">
        <f>E3402+F3402+G3402</f>
        <v>1939.7962647622494</v>
      </c>
      <c r="I3402" s="5">
        <f>MIN(H3402,FARMER_HRS)</f>
        <v>720</v>
      </c>
      <c r="J3402" s="5">
        <f>MAX(0,H3402-FARMER_HRS)</f>
        <v>1219.7962647622494</v>
      </c>
      <c r="K3402" s="2">
        <f>I3402*FARMER_RATE+J3402*TEMP_WORKER_RATE</f>
        <v>46177.018485455716</v>
      </c>
      <c r="L3402" s="2">
        <f>A3402*PRICE_TOM+B3402*PRICE_CAR+C3402*PRICE_MES</f>
        <v>103676</v>
      </c>
      <c r="M3402" s="2">
        <f>A3402*FERT_BED_TOM+B3402*FERT_BED_CAR+C3402*FERT_BED_MES</f>
        <v>22880</v>
      </c>
      <c r="N3402" s="6">
        <f>IF(AND(D3402&lt;=TOTAL_BEDS,J3402&lt;=TEMP_WORKER_MAX*TEMP_WORKER_HRS),1,0)</f>
        <v>1</v>
      </c>
      <c r="O3402" s="2">
        <f>L3402-M3402-K3402-FIXED_COSTS</f>
        <v>14618.981514544284</v>
      </c>
      <c r="P3402" s="2">
        <f>IF(N3402=1,O3402,"")</f>
        <v>14618.981514544284</v>
      </c>
    </row>
    <row r="3403">
      <c r="A3403" s="6">
        <v>5</v>
      </c>
      <c r="B3403" s="6">
        <v>4</v>
      </c>
      <c r="C3403" s="6">
        <v>20</v>
      </c>
      <c r="D3403" s="6">
        <f>A3403+B3403+C3403</f>
        <v>29</v>
      </c>
      <c r="E3403" s="5">
        <f>IF(A3403=0,0,A3403*LABOR_HRS_WK_TOM*SEASON_WEEKS*(1+DIM_PCT_TOM)^A3403)</f>
        <v>724.72950000000026</v>
      </c>
      <c r="F3403" s="5">
        <f>IF(B3403=0,0,B3403*LABOR_HRS_WK_CAR*SEASON_WEEKS*(1+DIM_PCT_CAR)^B3403)</f>
        <v>132.45754687499993</v>
      </c>
      <c r="G3403" s="5">
        <f>IF(C3403=0,0,C3403*LABOR_HRS_WK_MES*SEASON_WEEKS*(1+DIM_PCT_MES)^C3403)</f>
        <v>1153.8335085377259</v>
      </c>
      <c r="H3403" s="5">
        <f>E3403+F3403+G3403</f>
        <v>2011.020555412726</v>
      </c>
      <c r="I3403" s="5">
        <f>MIN(H3403,FARMER_HRS)</f>
        <v>720</v>
      </c>
      <c r="J3403" s="5">
        <f>MAX(0,H3403-FARMER_HRS)</f>
        <v>1291.020555412726</v>
      </c>
      <c r="K3403" s="2">
        <f>I3403*FARMER_RATE+J3403*TEMP_WORKER_RATE</f>
        <v>47413.551309248716</v>
      </c>
      <c r="L3403" s="2">
        <f>A3403*PRICE_TOM+B3403*PRICE_CAR+C3403*PRICE_MES</f>
        <v>106376</v>
      </c>
      <c r="M3403" s="2">
        <f>A3403*FERT_BED_TOM+B3403*FERT_BED_CAR+C3403*FERT_BED_MES</f>
        <v>23760</v>
      </c>
      <c r="N3403" s="6">
        <f>IF(AND(D3403&lt;=TOTAL_BEDS,J3403&lt;=TEMP_WORKER_MAX*TEMP_WORKER_HRS),1,0)</f>
        <v>1</v>
      </c>
      <c r="O3403" s="2">
        <f>L3403-M3403-K3403-FIXED_COSTS</f>
        <v>15202.448690751284</v>
      </c>
      <c r="P3403" s="2">
        <f>IF(N3403=1,O3403,"")</f>
        <v>15202.448690751284</v>
      </c>
    </row>
    <row r="3404">
      <c r="A3404" s="6">
        <v>5</v>
      </c>
      <c r="B3404" s="6">
        <v>4</v>
      </c>
      <c r="C3404" s="6">
        <v>21</v>
      </c>
      <c r="D3404" s="6">
        <f>A3404+B3404+C3404</f>
        <v>30</v>
      </c>
      <c r="E3404" s="5">
        <f>IF(A3404=0,0,A3404*LABOR_HRS_WK_TOM*SEASON_WEEKS*(1+DIM_PCT_TOM)^A3404)</f>
        <v>724.72950000000026</v>
      </c>
      <c r="F3404" s="5">
        <f>IF(B3404=0,0,B3404*LABOR_HRS_WK_CAR*SEASON_WEEKS*(1+DIM_PCT_CAR)^B3404)</f>
        <v>132.45754687499993</v>
      </c>
      <c r="G3404" s="5">
        <f>IF(C3404=0,0,C3404*LABOR_HRS_WK_MES*SEASON_WEEKS*(1+DIM_PCT_MES)^C3404)</f>
        <v>1226.6692487641699</v>
      </c>
      <c r="H3404" s="5">
        <f>E3404+F3404+G3404</f>
        <v>2083.85629563917</v>
      </c>
      <c r="I3404" s="5">
        <f>MIN(H3404,FARMER_HRS)</f>
        <v>720</v>
      </c>
      <c r="J3404" s="5">
        <f>MAX(0,H3404-FARMER_HRS)</f>
        <v>1363.8562956391702</v>
      </c>
      <c r="K3404" s="2">
        <f>I3404*FARMER_RATE+J3404*TEMP_WORKER_RATE</f>
        <v>48678.060688180034</v>
      </c>
      <c r="L3404" s="2">
        <f>A3404*PRICE_TOM+B3404*PRICE_CAR+C3404*PRICE_MES</f>
        <v>109076</v>
      </c>
      <c r="M3404" s="2">
        <f>A3404*FERT_BED_TOM+B3404*FERT_BED_CAR+C3404*FERT_BED_MES</f>
        <v>24640</v>
      </c>
      <c r="N3404" s="6">
        <f>IF(AND(D3404&lt;=TOTAL_BEDS,J3404&lt;=TEMP_WORKER_MAX*TEMP_WORKER_HRS),1,0)</f>
        <v>1</v>
      </c>
      <c r="O3404" s="2">
        <f>L3404-M3404-K3404-FIXED_COSTS</f>
        <v>15757.939311819966</v>
      </c>
      <c r="P3404" s="2">
        <f>IF(N3404=1,O3404,"")</f>
        <v>15757.939311819966</v>
      </c>
    </row>
    <row r="3405">
      <c r="A3405" s="6">
        <v>5</v>
      </c>
      <c r="B3405" s="6">
        <v>4</v>
      </c>
      <c r="C3405" s="6">
        <v>22</v>
      </c>
      <c r="D3405" s="6">
        <f>A3405+B3405+C3405</f>
        <v>31</v>
      </c>
      <c r="E3405" s="5">
        <f>IF(A3405=0,0,A3405*LABOR_HRS_WK_TOM*SEASON_WEEKS*(1+DIM_PCT_TOM)^A3405)</f>
        <v>724.72950000000026</v>
      </c>
      <c r="F3405" s="5">
        <f>IF(B3405=0,0,B3405*LABOR_HRS_WK_CAR*SEASON_WEEKS*(1+DIM_PCT_CAR)^B3405)</f>
        <v>132.45754687499993</v>
      </c>
      <c r="G3405" s="5">
        <f>IF(C3405=0,0,C3405*LABOR_HRS_WK_MES*SEASON_WEEKS*(1+DIM_PCT_MES)^C3405)</f>
        <v>1301.1455960105659</v>
      </c>
      <c r="H3405" s="5">
        <f>E3405+F3405+G3405</f>
        <v>2158.3326428855662</v>
      </c>
      <c r="I3405" s="5">
        <f>MIN(H3405,FARMER_HRS)</f>
        <v>720</v>
      </c>
      <c r="J3405" s="5">
        <f>MAX(0,H3405-FARMER_HRS)</f>
        <v>1438.3326428855662</v>
      </c>
      <c r="K3405" s="2">
        <f>I3405*FARMER_RATE+J3405*TEMP_WORKER_RATE</f>
        <v>49971.052827874417</v>
      </c>
      <c r="L3405" s="2">
        <f>A3405*PRICE_TOM+B3405*PRICE_CAR+C3405*PRICE_MES</f>
        <v>111776</v>
      </c>
      <c r="M3405" s="2">
        <f>A3405*FERT_BED_TOM+B3405*FERT_BED_CAR+C3405*FERT_BED_MES</f>
        <v>25520</v>
      </c>
      <c r="N3405" s="6">
        <f>IF(AND(D3405&lt;=TOTAL_BEDS,J3405&lt;=TEMP_WORKER_MAX*TEMP_WORKER_HRS),1,0)</f>
        <v>1</v>
      </c>
      <c r="O3405" s="2">
        <f>L3405-M3405-K3405-FIXED_COSTS</f>
        <v>16284.947172125583</v>
      </c>
      <c r="P3405" s="2">
        <f>IF(N3405=1,O3405,"")</f>
        <v>16284.947172125583</v>
      </c>
    </row>
    <row r="3406">
      <c r="A3406" s="6">
        <v>5</v>
      </c>
      <c r="B3406" s="6">
        <v>4</v>
      </c>
      <c r="C3406" s="6">
        <v>23</v>
      </c>
      <c r="D3406" s="6">
        <f>A3406+B3406+C3406</f>
        <v>32</v>
      </c>
      <c r="E3406" s="5">
        <f>IF(A3406=0,0,A3406*LABOR_HRS_WK_TOM*SEASON_WEEKS*(1+DIM_PCT_TOM)^A3406)</f>
        <v>724.72950000000026</v>
      </c>
      <c r="F3406" s="5">
        <f>IF(B3406=0,0,B3406*LABOR_HRS_WK_CAR*SEASON_WEEKS*(1+DIM_PCT_CAR)^B3406)</f>
        <v>132.45754687499993</v>
      </c>
      <c r="G3406" s="5">
        <f>IF(C3406=0,0,C3406*LABOR_HRS_WK_MES*SEASON_WEEKS*(1+DIM_PCT_MES)^C3406)</f>
        <v>1377.2921848680023</v>
      </c>
      <c r="H3406" s="5">
        <f>E3406+F3406+G3406</f>
        <v>2234.4792317430024</v>
      </c>
      <c r="I3406" s="5">
        <f>MIN(H3406,FARMER_HRS)</f>
        <v>720</v>
      </c>
      <c r="J3406" s="5">
        <f>MAX(0,H3406-FARMER_HRS)</f>
        <v>1514.4792317430024</v>
      </c>
      <c r="K3406" s="2">
        <f>I3406*FARMER_RATE+J3406*TEMP_WORKER_RATE</f>
        <v>51293.042217760456</v>
      </c>
      <c r="L3406" s="2">
        <f>A3406*PRICE_TOM+B3406*PRICE_CAR+C3406*PRICE_MES</f>
        <v>114476</v>
      </c>
      <c r="M3406" s="2">
        <f>A3406*FERT_BED_TOM+B3406*FERT_BED_CAR+C3406*FERT_BED_MES</f>
        <v>26400</v>
      </c>
      <c r="N3406" s="6">
        <f>IF(AND(D3406&lt;=TOTAL_BEDS,J3406&lt;=TEMP_WORKER_MAX*TEMP_WORKER_HRS),1,0)</f>
        <v>1</v>
      </c>
      <c r="O3406" s="2">
        <f>L3406-M3406-K3406-FIXED_COSTS</f>
        <v>16782.957782239544</v>
      </c>
      <c r="P3406" s="2">
        <f>IF(N3406=1,O3406,"")</f>
        <v>16782.957782239544</v>
      </c>
    </row>
    <row r="3407">
      <c r="A3407" s="6">
        <v>5</v>
      </c>
      <c r="B3407" s="6">
        <v>4</v>
      </c>
      <c r="C3407" s="6">
        <v>24</v>
      </c>
      <c r="D3407" s="6">
        <f>A3407+B3407+C3407</f>
        <v>33</v>
      </c>
      <c r="E3407" s="5">
        <f>IF(A3407=0,0,A3407*LABOR_HRS_WK_TOM*SEASON_WEEKS*(1+DIM_PCT_TOM)^A3407)</f>
        <v>724.72950000000026</v>
      </c>
      <c r="F3407" s="5">
        <f>IF(B3407=0,0,B3407*LABOR_HRS_WK_CAR*SEASON_WEEKS*(1+DIM_PCT_CAR)^B3407)</f>
        <v>132.45754687499993</v>
      </c>
      <c r="G3407" s="5">
        <f>IF(C3407=0,0,C3407*LABOR_HRS_WK_MES*SEASON_WEEKS*(1+DIM_PCT_MES)^C3407)</f>
        <v>1455.139134447498</v>
      </c>
      <c r="H3407" s="5">
        <f>E3407+F3407+G3407</f>
        <v>2312.3261813224981</v>
      </c>
      <c r="I3407" s="5">
        <f>MIN(H3407,FARMER_HRS)</f>
        <v>720</v>
      </c>
      <c r="J3407" s="5">
        <f>MAX(0,H3407-FARMER_HRS)</f>
        <v>1592.3261813224981</v>
      </c>
      <c r="K3407" s="2">
        <f>I3407*FARMER_RATE+J3407*TEMP_WORKER_RATE</f>
        <v>52644.551759071146</v>
      </c>
      <c r="L3407" s="2">
        <f>A3407*PRICE_TOM+B3407*PRICE_CAR+C3407*PRICE_MES</f>
        <v>117176</v>
      </c>
      <c r="M3407" s="2">
        <f>A3407*FERT_BED_TOM+B3407*FERT_BED_CAR+C3407*FERT_BED_MES</f>
        <v>27280</v>
      </c>
      <c r="N3407" s="6">
        <f>IF(AND(D3407&lt;=TOTAL_BEDS,J3407&lt;=TEMP_WORKER_MAX*TEMP_WORKER_HRS),1,0)</f>
        <v>1</v>
      </c>
      <c r="O3407" s="2">
        <f>L3407-M3407-K3407-FIXED_COSTS</f>
        <v>17251.448240928854</v>
      </c>
      <c r="P3407" s="2">
        <f>IF(N3407=1,O3407,"")</f>
        <v>17251.448240928854</v>
      </c>
    </row>
    <row r="3408">
      <c r="A3408" s="6">
        <v>5</v>
      </c>
      <c r="B3408" s="6">
        <v>4</v>
      </c>
      <c r="C3408" s="6">
        <v>25</v>
      </c>
      <c r="D3408" s="6">
        <f>A3408+B3408+C3408</f>
        <v>34</v>
      </c>
      <c r="E3408" s="5">
        <f>IF(A3408=0,0,A3408*LABOR_HRS_WK_TOM*SEASON_WEEKS*(1+DIM_PCT_TOM)^A3408)</f>
        <v>724.72950000000026</v>
      </c>
      <c r="F3408" s="5">
        <f>IF(B3408=0,0,B3408*LABOR_HRS_WK_CAR*SEASON_WEEKS*(1+DIM_PCT_CAR)^B3408)</f>
        <v>132.45754687499993</v>
      </c>
      <c r="G3408" s="5">
        <f>IF(C3408=0,0,C3408*LABOR_HRS_WK_MES*SEASON_WEEKS*(1+DIM_PCT_MES)^C3408)</f>
        <v>1534.7170558625955</v>
      </c>
      <c r="H3408" s="5">
        <f>E3408+F3408+G3408</f>
        <v>2391.9041027375956</v>
      </c>
      <c r="I3408" s="5">
        <f>MIN(H3408,FARMER_HRS)</f>
        <v>720</v>
      </c>
      <c r="J3408" s="5">
        <f>MAX(0,H3408-FARMER_HRS)</f>
        <v>1671.9041027375956</v>
      </c>
      <c r="K3408" s="2">
        <f>I3408*FARMER_RATE+J3408*TEMP_WORKER_RATE</f>
        <v>54026.112894749924</v>
      </c>
      <c r="L3408" s="2">
        <f>A3408*PRICE_TOM+B3408*PRICE_CAR+C3408*PRICE_MES</f>
        <v>119876</v>
      </c>
      <c r="M3408" s="2">
        <f>A3408*FERT_BED_TOM+B3408*FERT_BED_CAR+C3408*FERT_BED_MES</f>
        <v>28160</v>
      </c>
      <c r="N3408" s="6">
        <f>IF(AND(D3408&lt;=TOTAL_BEDS,J3408&lt;=TEMP_WORKER_MAX*TEMP_WORKER_HRS),1,0)</f>
        <v>1</v>
      </c>
      <c r="O3408" s="2">
        <f>L3408-M3408-K3408-FIXED_COSTS</f>
        <v>17689.887105250076</v>
      </c>
      <c r="P3408" s="2">
        <f>IF(N3408=1,O3408,"")</f>
        <v>17689.887105250076</v>
      </c>
    </row>
    <row r="3409">
      <c r="A3409" s="6">
        <v>5</v>
      </c>
      <c r="B3409" s="6">
        <v>4</v>
      </c>
      <c r="C3409" s="6">
        <v>26</v>
      </c>
      <c r="D3409" s="6">
        <f>A3409+B3409+C3409</f>
        <v>35</v>
      </c>
      <c r="E3409" s="5">
        <f>IF(A3409=0,0,A3409*LABOR_HRS_WK_TOM*SEASON_WEEKS*(1+DIM_PCT_TOM)^A3409)</f>
        <v>724.72950000000026</v>
      </c>
      <c r="F3409" s="5">
        <f>IF(B3409=0,0,B3409*LABOR_HRS_WK_CAR*SEASON_WEEKS*(1+DIM_PCT_CAR)^B3409)</f>
        <v>132.45754687499993</v>
      </c>
      <c r="G3409" s="5">
        <f>IF(C3409=0,0,C3409*LABOR_HRS_WK_MES*SEASON_WEEKS*(1+DIM_PCT_MES)^C3409)</f>
        <v>1616.0570598233128</v>
      </c>
      <c r="H3409" s="5">
        <f>E3409+F3409+G3409</f>
        <v>2473.2441066983129</v>
      </c>
      <c r="I3409" s="5">
        <f>MIN(H3409,FARMER_HRS)</f>
        <v>720</v>
      </c>
      <c r="J3409" s="5">
        <f>MAX(0,H3409-FARMER_HRS)</f>
        <v>1753.2441066983129</v>
      </c>
      <c r="K3409" s="2">
        <f>I3409*FARMER_RATE+J3409*TEMP_WORKER_RATE</f>
        <v>55438.265741290154</v>
      </c>
      <c r="L3409" s="2">
        <f>A3409*PRICE_TOM+B3409*PRICE_CAR+C3409*PRICE_MES</f>
        <v>122576</v>
      </c>
      <c r="M3409" s="2">
        <f>A3409*FERT_BED_TOM+B3409*FERT_BED_CAR+C3409*FERT_BED_MES</f>
        <v>29040</v>
      </c>
      <c r="N3409" s="6">
        <f>IF(AND(D3409&lt;=TOTAL_BEDS,J3409&lt;=TEMP_WORKER_MAX*TEMP_WORKER_HRS),1,0)</f>
        <v>1</v>
      </c>
      <c r="O3409" s="2">
        <f>L3409-M3409-K3409-FIXED_COSTS</f>
        <v>18097.734258709846</v>
      </c>
      <c r="P3409" s="2">
        <f>IF(N3409=1,O3409,"")</f>
        <v>18097.734258709846</v>
      </c>
    </row>
    <row r="3410">
      <c r="A3410" s="6">
        <v>5</v>
      </c>
      <c r="B3410" s="6">
        <v>4</v>
      </c>
      <c r="C3410" s="6">
        <v>27</v>
      </c>
      <c r="D3410" s="6">
        <f>A3410+B3410+C3410</f>
        <v>36</v>
      </c>
      <c r="E3410" s="5">
        <f>IF(A3410=0,0,A3410*LABOR_HRS_WK_TOM*SEASON_WEEKS*(1+DIM_PCT_TOM)^A3410)</f>
        <v>724.72950000000026</v>
      </c>
      <c r="F3410" s="5">
        <f>IF(B3410=0,0,B3410*LABOR_HRS_WK_CAR*SEASON_WEEKS*(1+DIM_PCT_CAR)^B3410)</f>
        <v>132.45754687499993</v>
      </c>
      <c r="G3410" s="5">
        <f>IF(C3410=0,0,C3410*LABOR_HRS_WK_MES*SEASON_WEEKS*(1+DIM_PCT_MES)^C3410)</f>
        <v>1699.19076434307</v>
      </c>
      <c r="H3410" s="5">
        <f>E3410+F3410+G3410</f>
        <v>2556.3778112180703</v>
      </c>
      <c r="I3410" s="5">
        <f>MIN(H3410,FARMER_HRS)</f>
        <v>720</v>
      </c>
      <c r="J3410" s="5">
        <f>MAX(0,H3410-FARMER_HRS)</f>
        <v>1836.3778112180703</v>
      </c>
      <c r="K3410" s="2">
        <f>I3410*FARMER_RATE+J3410*TEMP_WORKER_RATE</f>
        <v>56881.559222535943</v>
      </c>
      <c r="L3410" s="2">
        <f>A3410*PRICE_TOM+B3410*PRICE_CAR+C3410*PRICE_MES</f>
        <v>125276</v>
      </c>
      <c r="M3410" s="2">
        <f>A3410*FERT_BED_TOM+B3410*FERT_BED_CAR+C3410*FERT_BED_MES</f>
        <v>29920</v>
      </c>
      <c r="N3410" s="6">
        <f>IF(AND(D3410&lt;=TOTAL_BEDS,J3410&lt;=TEMP_WORKER_MAX*TEMP_WORKER_HRS),1,0)</f>
        <v>1</v>
      </c>
      <c r="O3410" s="2">
        <f>L3410-M3410-K3410-FIXED_COSTS</f>
        <v>18474.440777464057</v>
      </c>
      <c r="P3410" s="2">
        <f>IF(N3410=1,O3410,"")</f>
        <v>18474.440777464057</v>
      </c>
    </row>
    <row r="3411">
      <c r="A3411" s="6">
        <v>5</v>
      </c>
      <c r="B3411" s="6">
        <v>4</v>
      </c>
      <c r="C3411" s="6">
        <v>28</v>
      </c>
      <c r="D3411" s="6">
        <f>A3411+B3411+C3411</f>
        <v>37</v>
      </c>
      <c r="E3411" s="5">
        <f>IF(A3411=0,0,A3411*LABOR_HRS_WK_TOM*SEASON_WEEKS*(1+DIM_PCT_TOM)^A3411)</f>
        <v>724.72950000000026</v>
      </c>
      <c r="F3411" s="5">
        <f>IF(B3411=0,0,B3411*LABOR_HRS_WK_CAR*SEASON_WEEKS*(1+DIM_PCT_CAR)^B3411)</f>
        <v>132.45754687499993</v>
      </c>
      <c r="G3411" s="5">
        <f>IF(C3411=0,0,C3411*LABOR_HRS_WK_MES*SEASON_WEEKS*(1+DIM_PCT_MES)^C3411)</f>
        <v>1784.1503025602233</v>
      </c>
      <c r="H3411" s="5">
        <f>E3411+F3411+G3411</f>
        <v>2641.3373494352236</v>
      </c>
      <c r="I3411" s="5">
        <f>MIN(H3411,FARMER_HRS)</f>
        <v>720</v>
      </c>
      <c r="J3411" s="5">
        <f>MAX(0,H3411-FARMER_HRS)</f>
        <v>1921.3373494352236</v>
      </c>
      <c r="K3411" s="2">
        <f>I3411*FARMER_RATE+J3411*TEMP_WORKER_RATE</f>
        <v>58356.551205472628</v>
      </c>
      <c r="L3411" s="2">
        <f>A3411*PRICE_TOM+B3411*PRICE_CAR+C3411*PRICE_MES</f>
        <v>127976</v>
      </c>
      <c r="M3411" s="2">
        <f>A3411*FERT_BED_TOM+B3411*FERT_BED_CAR+C3411*FERT_BED_MES</f>
        <v>30800</v>
      </c>
      <c r="N3411" s="6">
        <f>IF(AND(D3411&lt;=TOTAL_BEDS,J3411&lt;=TEMP_WORKER_MAX*TEMP_WORKER_HRS),1,0)</f>
        <v>1</v>
      </c>
      <c r="O3411" s="2">
        <f>L3411-M3411-K3411-FIXED_COSTS</f>
        <v>18819.448794527372</v>
      </c>
      <c r="P3411" s="2">
        <f>IF(N3411=1,O3411,"")</f>
        <v>18819.448794527372</v>
      </c>
    </row>
    <row r="3412">
      <c r="A3412" s="6">
        <v>5</v>
      </c>
      <c r="B3412" s="6">
        <v>4</v>
      </c>
      <c r="C3412" s="6">
        <v>29</v>
      </c>
      <c r="D3412" s="6">
        <f>A3412+B3412+C3412</f>
        <v>38</v>
      </c>
      <c r="E3412" s="5">
        <f>IF(A3412=0,0,A3412*LABOR_HRS_WK_TOM*SEASON_WEEKS*(1+DIM_PCT_TOM)^A3412)</f>
        <v>724.72950000000026</v>
      </c>
      <c r="F3412" s="5">
        <f>IF(B3412=0,0,B3412*LABOR_HRS_WK_CAR*SEASON_WEEKS*(1+DIM_PCT_CAR)^B3412)</f>
        <v>132.45754687499993</v>
      </c>
      <c r="G3412" s="5">
        <f>IF(C3412=0,0,C3412*LABOR_HRS_WK_MES*SEASON_WEEKS*(1+DIM_PCT_MES)^C3412)</f>
        <v>1870.9683306758766</v>
      </c>
      <c r="H3412" s="5">
        <f>E3412+F3412+G3412</f>
        <v>2728.1553775508769</v>
      </c>
      <c r="I3412" s="5">
        <f>MIN(H3412,FARMER_HRS)</f>
        <v>720</v>
      </c>
      <c r="J3412" s="5">
        <f>MAX(0,H3412-FARMER_HRS)</f>
        <v>2008.1553775508769</v>
      </c>
      <c r="K3412" s="2">
        <f>I3412*FARMER_RATE+J3412*TEMP_WORKER_RATE</f>
        <v>59863.808638036055</v>
      </c>
      <c r="L3412" s="2">
        <f>A3412*PRICE_TOM+B3412*PRICE_CAR+C3412*PRICE_MES</f>
        <v>130676</v>
      </c>
      <c r="M3412" s="2">
        <f>A3412*FERT_BED_TOM+B3412*FERT_BED_CAR+C3412*FERT_BED_MES</f>
        <v>31680</v>
      </c>
      <c r="N3412" s="6">
        <f>IF(AND(D3412&lt;=TOTAL_BEDS,J3412&lt;=TEMP_WORKER_MAX*TEMP_WORKER_HRS),1,0)</f>
        <v>1</v>
      </c>
      <c r="O3412" s="2">
        <f>L3412-M3412-K3412-FIXED_COSTS</f>
        <v>19132.191361963945</v>
      </c>
      <c r="P3412" s="2">
        <f>IF(N3412=1,O3412,"")</f>
        <v>19132.191361963945</v>
      </c>
    </row>
    <row r="3413">
      <c r="A3413" s="6">
        <v>5</v>
      </c>
      <c r="B3413" s="6">
        <v>4</v>
      </c>
      <c r="C3413" s="6">
        <v>30</v>
      </c>
      <c r="D3413" s="6">
        <f>A3413+B3413+C3413</f>
        <v>39</v>
      </c>
      <c r="E3413" s="5">
        <f>IF(A3413=0,0,A3413*LABOR_HRS_WK_TOM*SEASON_WEEKS*(1+DIM_PCT_TOM)^A3413)</f>
        <v>724.72950000000026</v>
      </c>
      <c r="F3413" s="5">
        <f>IF(B3413=0,0,B3413*LABOR_HRS_WK_CAR*SEASON_WEEKS*(1+DIM_PCT_CAR)^B3413)</f>
        <v>132.45754687499993</v>
      </c>
      <c r="G3413" s="5">
        <f>IF(C3413=0,0,C3413*LABOR_HRS_WK_MES*SEASON_WEEKS*(1+DIM_PCT_MES)^C3413)</f>
        <v>1959.6780360096466</v>
      </c>
      <c r="H3413" s="5">
        <f>E3413+F3413+G3413</f>
        <v>2816.8650828846467</v>
      </c>
      <c r="I3413" s="5">
        <f>MIN(H3413,FARMER_HRS)</f>
        <v>720</v>
      </c>
      <c r="J3413" s="5">
        <f>MAX(0,H3413-FARMER_HRS)</f>
        <v>2096.8650828846467</v>
      </c>
      <c r="K3413" s="2">
        <f>I3413*FARMER_RATE+J3413*TEMP_WORKER_RATE</f>
        <v>61403.907688969557</v>
      </c>
      <c r="L3413" s="2">
        <f>A3413*PRICE_TOM+B3413*PRICE_CAR+C3413*PRICE_MES</f>
        <v>133376</v>
      </c>
      <c r="M3413" s="2">
        <f>A3413*FERT_BED_TOM+B3413*FERT_BED_CAR+C3413*FERT_BED_MES</f>
        <v>32560</v>
      </c>
      <c r="N3413" s="6">
        <f>IF(AND(D3413&lt;=TOTAL_BEDS,J3413&lt;=TEMP_WORKER_MAX*TEMP_WORKER_HRS),1,0)</f>
        <v>1</v>
      </c>
      <c r="O3413" s="2">
        <f>L3413-M3413-K3413-FIXED_COSTS</f>
        <v>19412.092311030443</v>
      </c>
      <c r="P3413" s="2">
        <f>IF(N3413=1,O3413,"")</f>
        <v>19412.092311030443</v>
      </c>
    </row>
    <row r="3414">
      <c r="A3414" s="6">
        <v>5</v>
      </c>
      <c r="B3414" s="6">
        <v>5</v>
      </c>
      <c r="C3414" s="6">
        <v>0</v>
      </c>
      <c r="D3414" s="6">
        <f>A3414+B3414+C3414</f>
        <v>10</v>
      </c>
      <c r="E3414" s="5">
        <f>IF(A3414=0,0,A3414*LABOR_HRS_WK_TOM*SEASON_WEEKS*(1+DIM_PCT_TOM)^A3414)</f>
        <v>724.72950000000026</v>
      </c>
      <c r="F3414" s="5">
        <f>IF(B3414=0,0,B3414*LABOR_HRS_WK_CAR*SEASON_WEEKS*(1+DIM_PCT_CAR)^B3414)</f>
        <v>169.71123193359367</v>
      </c>
      <c r="G3414" s="5">
        <f>IF(C3414=0,0,C3414*LABOR_HRS_WK_MES*SEASON_WEEKS*(1+DIM_PCT_MES)^C3414)</f>
        <v>0</v>
      </c>
      <c r="H3414" s="5">
        <f>E3414+F3414+G3414</f>
        <v>894.440731933594</v>
      </c>
      <c r="I3414" s="5">
        <f>MIN(H3414,FARMER_HRS)</f>
        <v>720</v>
      </c>
      <c r="J3414" s="5">
        <f>MAX(0,H3414-FARMER_HRS)</f>
        <v>174.44073193359395</v>
      </c>
      <c r="K3414" s="2">
        <f>I3414*FARMER_RATE+J3414*TEMP_WORKER_RATE</f>
        <v>28028.484929402672</v>
      </c>
      <c r="L3414" s="2">
        <f>A3414*PRICE_TOM+B3414*PRICE_CAR+C3414*PRICE_MES</f>
        <v>54470</v>
      </c>
      <c r="M3414" s="2">
        <f>A3414*FERT_BED_TOM+B3414*FERT_BED_CAR+C3414*FERT_BED_MES</f>
        <v>6600</v>
      </c>
      <c r="N3414" s="6">
        <f>IF(AND(D3414&lt;=TOTAL_BEDS,J3414&lt;=TEMP_WORKER_MAX*TEMP_WORKER_HRS),1,0)</f>
        <v>1</v>
      </c>
      <c r="O3414" s="2">
        <f>L3414-M3414-K3414-FIXED_COSTS</f>
        <v>-158.4849294026717</v>
      </c>
      <c r="P3414" s="2">
        <f>IF(N3414=1,O3414,"")</f>
        <v>-158.4849294026717</v>
      </c>
    </row>
    <row r="3415">
      <c r="A3415" s="6">
        <v>5</v>
      </c>
      <c r="B3415" s="6">
        <v>5</v>
      </c>
      <c r="C3415" s="6">
        <v>1</v>
      </c>
      <c r="D3415" s="6">
        <f>A3415+B3415+C3415</f>
        <v>11</v>
      </c>
      <c r="E3415" s="5">
        <f>IF(A3415=0,0,A3415*LABOR_HRS_WK_TOM*SEASON_WEEKS*(1+DIM_PCT_TOM)^A3415)</f>
        <v>724.72950000000026</v>
      </c>
      <c r="F3415" s="5">
        <f>IF(B3415=0,0,B3415*LABOR_HRS_WK_CAR*SEASON_WEEKS*(1+DIM_PCT_CAR)^B3415)</f>
        <v>169.71123193359367</v>
      </c>
      <c r="G3415" s="5">
        <f>IF(C3415=0,0,C3415*LABOR_HRS_WK_MES*SEASON_WEEKS*(1+DIM_PCT_MES)^C3415)</f>
        <v>45.5625</v>
      </c>
      <c r="H3415" s="5">
        <f>E3415+F3415+G3415</f>
        <v>940.003231933594</v>
      </c>
      <c r="I3415" s="5">
        <f>MIN(H3415,FARMER_HRS)</f>
        <v>720</v>
      </c>
      <c r="J3415" s="5">
        <f>MAX(0,H3415-FARMER_HRS)</f>
        <v>220.00323193359395</v>
      </c>
      <c r="K3415" s="2">
        <f>I3415*FARMER_RATE+J3415*TEMP_WORKER_RATE</f>
        <v>28819.500554402672</v>
      </c>
      <c r="L3415" s="2">
        <f>A3415*PRICE_TOM+B3415*PRICE_CAR+C3415*PRICE_MES</f>
        <v>57170</v>
      </c>
      <c r="M3415" s="2">
        <f>A3415*FERT_BED_TOM+B3415*FERT_BED_CAR+C3415*FERT_BED_MES</f>
        <v>7480</v>
      </c>
      <c r="N3415" s="6">
        <f>IF(AND(D3415&lt;=TOTAL_BEDS,J3415&lt;=TEMP_WORKER_MAX*TEMP_WORKER_HRS),1,0)</f>
        <v>1</v>
      </c>
      <c r="O3415" s="2">
        <f>L3415-M3415-K3415-FIXED_COSTS</f>
        <v>870.4994455973283</v>
      </c>
      <c r="P3415" s="2">
        <f>IF(N3415=1,O3415,"")</f>
        <v>870.4994455973283</v>
      </c>
    </row>
    <row r="3416">
      <c r="A3416" s="6">
        <v>5</v>
      </c>
      <c r="B3416" s="6">
        <v>5</v>
      </c>
      <c r="C3416" s="6">
        <v>2</v>
      </c>
      <c r="D3416" s="6">
        <f>A3416+B3416+C3416</f>
        <v>12</v>
      </c>
      <c r="E3416" s="5">
        <f>IF(A3416=0,0,A3416*LABOR_HRS_WK_TOM*SEASON_WEEKS*(1+DIM_PCT_TOM)^A3416)</f>
        <v>724.72950000000026</v>
      </c>
      <c r="F3416" s="5">
        <f>IF(B3416=0,0,B3416*LABOR_HRS_WK_CAR*SEASON_WEEKS*(1+DIM_PCT_CAR)^B3416)</f>
        <v>169.71123193359367</v>
      </c>
      <c r="G3416" s="5">
        <f>IF(C3416=0,0,C3416*LABOR_HRS_WK_MES*SEASON_WEEKS*(1+DIM_PCT_MES)^C3416)</f>
        <v>92.2640625</v>
      </c>
      <c r="H3416" s="5">
        <f>E3416+F3416+G3416</f>
        <v>986.704794433594</v>
      </c>
      <c r="I3416" s="5">
        <f>MIN(H3416,FARMER_HRS)</f>
        <v>720</v>
      </c>
      <c r="J3416" s="5">
        <f>MAX(0,H3416-FARMER_HRS)</f>
        <v>266.704794433594</v>
      </c>
      <c r="K3416" s="2">
        <f>I3416*FARMER_RATE+J3416*TEMP_WORKER_RATE</f>
        <v>29630.291570027672</v>
      </c>
      <c r="L3416" s="2">
        <f>A3416*PRICE_TOM+B3416*PRICE_CAR+C3416*PRICE_MES</f>
        <v>59870</v>
      </c>
      <c r="M3416" s="2">
        <f>A3416*FERT_BED_TOM+B3416*FERT_BED_CAR+C3416*FERT_BED_MES</f>
        <v>8360</v>
      </c>
      <c r="N3416" s="6">
        <f>IF(AND(D3416&lt;=TOTAL_BEDS,J3416&lt;=TEMP_WORKER_MAX*TEMP_WORKER_HRS),1,0)</f>
        <v>1</v>
      </c>
      <c r="O3416" s="2">
        <f>L3416-M3416-K3416-FIXED_COSTS</f>
        <v>1879.7084299723283</v>
      </c>
      <c r="P3416" s="2">
        <f>IF(N3416=1,O3416,"")</f>
        <v>1879.7084299723283</v>
      </c>
    </row>
    <row r="3417">
      <c r="A3417" s="6">
        <v>5</v>
      </c>
      <c r="B3417" s="6">
        <v>5</v>
      </c>
      <c r="C3417" s="6">
        <v>3</v>
      </c>
      <c r="D3417" s="6">
        <f>A3417+B3417+C3417</f>
        <v>13</v>
      </c>
      <c r="E3417" s="5">
        <f>IF(A3417=0,0,A3417*LABOR_HRS_WK_TOM*SEASON_WEEKS*(1+DIM_PCT_TOM)^A3417)</f>
        <v>724.72950000000026</v>
      </c>
      <c r="F3417" s="5">
        <f>IF(B3417=0,0,B3417*LABOR_HRS_WK_CAR*SEASON_WEEKS*(1+DIM_PCT_CAR)^B3417)</f>
        <v>169.71123193359367</v>
      </c>
      <c r="G3417" s="5">
        <f>IF(C3417=0,0,C3417*LABOR_HRS_WK_MES*SEASON_WEEKS*(1+DIM_PCT_MES)^C3417)</f>
        <v>140.12604492187498</v>
      </c>
      <c r="H3417" s="5">
        <f>E3417+F3417+G3417</f>
        <v>1034.566776855469</v>
      </c>
      <c r="I3417" s="5">
        <f>MIN(H3417,FARMER_HRS)</f>
        <v>720</v>
      </c>
      <c r="J3417" s="5">
        <f>MAX(0,H3417-FARMER_HRS)</f>
        <v>314.566776855469</v>
      </c>
      <c r="K3417" s="2">
        <f>I3417*FARMER_RATE+J3417*TEMP_WORKER_RATE</f>
        <v>30461.22876485189</v>
      </c>
      <c r="L3417" s="2">
        <f>A3417*PRICE_TOM+B3417*PRICE_CAR+C3417*PRICE_MES</f>
        <v>62570</v>
      </c>
      <c r="M3417" s="2">
        <f>A3417*FERT_BED_TOM+B3417*FERT_BED_CAR+C3417*FERT_BED_MES</f>
        <v>9240</v>
      </c>
      <c r="N3417" s="6">
        <f>IF(AND(D3417&lt;=TOTAL_BEDS,J3417&lt;=TEMP_WORKER_MAX*TEMP_WORKER_HRS),1,0)</f>
        <v>1</v>
      </c>
      <c r="O3417" s="2">
        <f>L3417-M3417-K3417-FIXED_COSTS</f>
        <v>2868.7712351481096</v>
      </c>
      <c r="P3417" s="2">
        <f>IF(N3417=1,O3417,"")</f>
        <v>2868.7712351481096</v>
      </c>
    </row>
    <row r="3418">
      <c r="A3418" s="6">
        <v>5</v>
      </c>
      <c r="B3418" s="6">
        <v>5</v>
      </c>
      <c r="C3418" s="6">
        <v>4</v>
      </c>
      <c r="D3418" s="6">
        <f>A3418+B3418+C3418</f>
        <v>14</v>
      </c>
      <c r="E3418" s="5">
        <f>IF(A3418=0,0,A3418*LABOR_HRS_WK_TOM*SEASON_WEEKS*(1+DIM_PCT_TOM)^A3418)</f>
        <v>724.72950000000026</v>
      </c>
      <c r="F3418" s="5">
        <f>IF(B3418=0,0,B3418*LABOR_HRS_WK_CAR*SEASON_WEEKS*(1+DIM_PCT_CAR)^B3418)</f>
        <v>169.71123193359367</v>
      </c>
      <c r="G3418" s="5">
        <f>IF(C3418=0,0,C3418*LABOR_HRS_WK_MES*SEASON_WEEKS*(1+DIM_PCT_MES)^C3418)</f>
        <v>189.17016064453119</v>
      </c>
      <c r="H3418" s="5">
        <f>E3418+F3418+G3418</f>
        <v>1083.6108925781252</v>
      </c>
      <c r="I3418" s="5">
        <f>MIN(H3418,FARMER_HRS)</f>
        <v>720</v>
      </c>
      <c r="J3418" s="5">
        <f>MAX(0,H3418-FARMER_HRS)</f>
        <v>363.61089257812523</v>
      </c>
      <c r="K3418" s="2">
        <f>I3418*FARMER_RATE+J3418*TEMP_WORKER_RATE</f>
        <v>31312.689107259117</v>
      </c>
      <c r="L3418" s="2">
        <f>A3418*PRICE_TOM+B3418*PRICE_CAR+C3418*PRICE_MES</f>
        <v>65270</v>
      </c>
      <c r="M3418" s="2">
        <f>A3418*FERT_BED_TOM+B3418*FERT_BED_CAR+C3418*FERT_BED_MES</f>
        <v>10120</v>
      </c>
      <c r="N3418" s="6">
        <f>IF(AND(D3418&lt;=TOTAL_BEDS,J3418&lt;=TEMP_WORKER_MAX*TEMP_WORKER_HRS),1,0)</f>
        <v>1</v>
      </c>
      <c r="O3418" s="2">
        <f>L3418-M3418-K3418-FIXED_COSTS</f>
        <v>3837.310892740883</v>
      </c>
      <c r="P3418" s="2">
        <f>IF(N3418=1,O3418,"")</f>
        <v>3837.310892740883</v>
      </c>
    </row>
    <row r="3419">
      <c r="A3419" s="6">
        <v>5</v>
      </c>
      <c r="B3419" s="6">
        <v>5</v>
      </c>
      <c r="C3419" s="6">
        <v>5</v>
      </c>
      <c r="D3419" s="6">
        <f>A3419+B3419+C3419</f>
        <v>15</v>
      </c>
      <c r="E3419" s="5">
        <f>IF(A3419=0,0,A3419*LABOR_HRS_WK_TOM*SEASON_WEEKS*(1+DIM_PCT_TOM)^A3419)</f>
        <v>724.72950000000026</v>
      </c>
      <c r="F3419" s="5">
        <f>IF(B3419=0,0,B3419*LABOR_HRS_WK_CAR*SEASON_WEEKS*(1+DIM_PCT_CAR)^B3419)</f>
        <v>169.71123193359367</v>
      </c>
      <c r="G3419" s="5">
        <f>IF(C3419=0,0,C3419*LABOR_HRS_WK_MES*SEASON_WEEKS*(1+DIM_PCT_MES)^C3419)</f>
        <v>239.41848456573481</v>
      </c>
      <c r="H3419" s="5">
        <f>E3419+F3419+G3419</f>
        <v>1133.8592164993288</v>
      </c>
      <c r="I3419" s="5">
        <f>MIN(H3419,FARMER_HRS)</f>
        <v>720</v>
      </c>
      <c r="J3419" s="5">
        <f>MAX(0,H3419-FARMER_HRS)</f>
        <v>413.8592164993288</v>
      </c>
      <c r="K3419" s="2">
        <f>I3419*FARMER_RATE+J3419*TEMP_WORKER_RATE</f>
        <v>32185.055842002235</v>
      </c>
      <c r="L3419" s="2">
        <f>A3419*PRICE_TOM+B3419*PRICE_CAR+C3419*PRICE_MES</f>
        <v>67970</v>
      </c>
      <c r="M3419" s="2">
        <f>A3419*FERT_BED_TOM+B3419*FERT_BED_CAR+C3419*FERT_BED_MES</f>
        <v>11000</v>
      </c>
      <c r="N3419" s="6">
        <f>IF(AND(D3419&lt;=TOTAL_BEDS,J3419&lt;=TEMP_WORKER_MAX*TEMP_WORKER_HRS),1,0)</f>
        <v>1</v>
      </c>
      <c r="O3419" s="2">
        <f>L3419-M3419-K3419-FIXED_COSTS</f>
        <v>4784.9441579977647</v>
      </c>
      <c r="P3419" s="2">
        <f>IF(N3419=1,O3419,"")</f>
        <v>4784.9441579977647</v>
      </c>
    </row>
    <row r="3420">
      <c r="A3420" s="6">
        <v>5</v>
      </c>
      <c r="B3420" s="6">
        <v>5</v>
      </c>
      <c r="C3420" s="6">
        <v>6</v>
      </c>
      <c r="D3420" s="6">
        <f>A3420+B3420+C3420</f>
        <v>16</v>
      </c>
      <c r="E3420" s="5">
        <f>IF(A3420=0,0,A3420*LABOR_HRS_WK_TOM*SEASON_WEEKS*(1+DIM_PCT_TOM)^A3420)</f>
        <v>724.72950000000026</v>
      </c>
      <c r="F3420" s="5">
        <f>IF(B3420=0,0,B3420*LABOR_HRS_WK_CAR*SEASON_WEEKS*(1+DIM_PCT_CAR)^B3420)</f>
        <v>169.71123193359367</v>
      </c>
      <c r="G3420" s="5">
        <f>IF(C3420=0,0,C3420*LABOR_HRS_WK_MES*SEASON_WEEKS*(1+DIM_PCT_MES)^C3420)</f>
        <v>290.89345874736773</v>
      </c>
      <c r="H3420" s="5">
        <f>E3420+F3420+G3420</f>
        <v>1185.3341906809617</v>
      </c>
      <c r="I3420" s="5">
        <f>MIN(H3420,FARMER_HRS)</f>
        <v>720</v>
      </c>
      <c r="J3420" s="5">
        <f>MAX(0,H3420-FARMER_HRS)</f>
        <v>465.33419068096168</v>
      </c>
      <c r="K3420" s="2">
        <f>I3420*FARMER_RATE+J3420*TEMP_WORKER_RATE</f>
        <v>33078.718588211137</v>
      </c>
      <c r="L3420" s="2">
        <f>A3420*PRICE_TOM+B3420*PRICE_CAR+C3420*PRICE_MES</f>
        <v>70670</v>
      </c>
      <c r="M3420" s="2">
        <f>A3420*FERT_BED_TOM+B3420*FERT_BED_CAR+C3420*FERT_BED_MES</f>
        <v>11880</v>
      </c>
      <c r="N3420" s="6">
        <f>IF(AND(D3420&lt;=TOTAL_BEDS,J3420&lt;=TEMP_WORKER_MAX*TEMP_WORKER_HRS),1,0)</f>
        <v>1</v>
      </c>
      <c r="O3420" s="2">
        <f>L3420-M3420-K3420-FIXED_COSTS</f>
        <v>5711.2814117888629</v>
      </c>
      <c r="P3420" s="2">
        <f>IF(N3420=1,O3420,"")</f>
        <v>5711.2814117888629</v>
      </c>
    </row>
    <row r="3421">
      <c r="A3421" s="6">
        <v>5</v>
      </c>
      <c r="B3421" s="6">
        <v>5</v>
      </c>
      <c r="C3421" s="6">
        <v>7</v>
      </c>
      <c r="D3421" s="6">
        <f>A3421+B3421+C3421</f>
        <v>17</v>
      </c>
      <c r="E3421" s="5">
        <f>IF(A3421=0,0,A3421*LABOR_HRS_WK_TOM*SEASON_WEEKS*(1+DIM_PCT_TOM)^A3421)</f>
        <v>724.72950000000026</v>
      </c>
      <c r="F3421" s="5">
        <f>IF(B3421=0,0,B3421*LABOR_HRS_WK_CAR*SEASON_WEEKS*(1+DIM_PCT_CAR)^B3421)</f>
        <v>169.71123193359367</v>
      </c>
      <c r="G3421" s="5">
        <f>IF(C3421=0,0,C3421*LABOR_HRS_WK_MES*SEASON_WEEKS*(1+DIM_PCT_MES)^C3421)</f>
        <v>343.61789814532818</v>
      </c>
      <c r="H3421" s="5">
        <f>E3421+F3421+G3421</f>
        <v>1238.0586300789221</v>
      </c>
      <c r="I3421" s="5">
        <f>MIN(H3421,FARMER_HRS)</f>
        <v>720</v>
      </c>
      <c r="J3421" s="5">
        <f>MAX(0,H3421-FARMER_HRS)</f>
        <v>518.05863007892208</v>
      </c>
      <c r="K3421" s="2">
        <f>I3421*FARMER_RATE+J3421*TEMP_WORKER_RATE</f>
        <v>33994.073438870175</v>
      </c>
      <c r="L3421" s="2">
        <f>A3421*PRICE_TOM+B3421*PRICE_CAR+C3421*PRICE_MES</f>
        <v>73370</v>
      </c>
      <c r="M3421" s="2">
        <f>A3421*FERT_BED_TOM+B3421*FERT_BED_CAR+C3421*FERT_BED_MES</f>
        <v>12760</v>
      </c>
      <c r="N3421" s="6">
        <f>IF(AND(D3421&lt;=TOTAL_BEDS,J3421&lt;=TEMP_WORKER_MAX*TEMP_WORKER_HRS),1,0)</f>
        <v>1</v>
      </c>
      <c r="O3421" s="2">
        <f>L3421-M3421-K3421-FIXED_COSTS</f>
        <v>6615.9265611298251</v>
      </c>
      <c r="P3421" s="2">
        <f>IF(N3421=1,O3421,"")</f>
        <v>6615.9265611298251</v>
      </c>
    </row>
    <row r="3422">
      <c r="A3422" s="6">
        <v>5</v>
      </c>
      <c r="B3422" s="6">
        <v>5</v>
      </c>
      <c r="C3422" s="6">
        <v>8</v>
      </c>
      <c r="D3422" s="6">
        <f>A3422+B3422+C3422</f>
        <v>18</v>
      </c>
      <c r="E3422" s="5">
        <f>IF(A3422=0,0,A3422*LABOR_HRS_WK_TOM*SEASON_WEEKS*(1+DIM_PCT_TOM)^A3422)</f>
        <v>724.72950000000026</v>
      </c>
      <c r="F3422" s="5">
        <f>IF(B3422=0,0,B3422*LABOR_HRS_WK_CAR*SEASON_WEEKS*(1+DIM_PCT_CAR)^B3422)</f>
        <v>169.71123193359367</v>
      </c>
      <c r="G3422" s="5">
        <f>IF(C3422=0,0,C3422*LABOR_HRS_WK_MES*SEASON_WEEKS*(1+DIM_PCT_MES)^C3422)</f>
        <v>397.61499642530833</v>
      </c>
      <c r="H3422" s="5">
        <f>E3422+F3422+G3422</f>
        <v>1292.0557283589023</v>
      </c>
      <c r="I3422" s="5">
        <f>MIN(H3422,FARMER_HRS)</f>
        <v>720</v>
      </c>
      <c r="J3422" s="5">
        <f>MAX(0,H3422-FARMER_HRS)</f>
        <v>572.05572835890234</v>
      </c>
      <c r="K3422" s="2">
        <f>I3422*FARMER_RATE+J3422*TEMP_WORKER_RATE</f>
        <v>34931.5230617865</v>
      </c>
      <c r="L3422" s="2">
        <f>A3422*PRICE_TOM+B3422*PRICE_CAR+C3422*PRICE_MES</f>
        <v>76070</v>
      </c>
      <c r="M3422" s="2">
        <f>A3422*FERT_BED_TOM+B3422*FERT_BED_CAR+C3422*FERT_BED_MES</f>
        <v>13640</v>
      </c>
      <c r="N3422" s="6">
        <f>IF(AND(D3422&lt;=TOTAL_BEDS,J3422&lt;=TEMP_WORKER_MAX*TEMP_WORKER_HRS),1,0)</f>
        <v>1</v>
      </c>
      <c r="O3422" s="2">
        <f>L3422-M3422-K3422-FIXED_COSTS</f>
        <v>7498.4769382134982</v>
      </c>
      <c r="P3422" s="2">
        <f>IF(N3422=1,O3422,"")</f>
        <v>7498.4769382134982</v>
      </c>
    </row>
    <row r="3423">
      <c r="A3423" s="6">
        <v>5</v>
      </c>
      <c r="B3423" s="6">
        <v>5</v>
      </c>
      <c r="C3423" s="6">
        <v>9</v>
      </c>
      <c r="D3423" s="6">
        <f>A3423+B3423+C3423</f>
        <v>19</v>
      </c>
      <c r="E3423" s="5">
        <f>IF(A3423=0,0,A3423*LABOR_HRS_WK_TOM*SEASON_WEEKS*(1+DIM_PCT_TOM)^A3423)</f>
        <v>724.72950000000026</v>
      </c>
      <c r="F3423" s="5">
        <f>IF(B3423=0,0,B3423*LABOR_HRS_WK_CAR*SEASON_WEEKS*(1+DIM_PCT_CAR)^B3423)</f>
        <v>169.71123193359367</v>
      </c>
      <c r="G3423" s="5">
        <f>IF(C3423=0,0,C3423*LABOR_HRS_WK_MES*SEASON_WEEKS*(1+DIM_PCT_MES)^C3423)</f>
        <v>452.90833186570273</v>
      </c>
      <c r="H3423" s="5">
        <f>E3423+F3423+G3423</f>
        <v>1347.3490637992968</v>
      </c>
      <c r="I3423" s="5">
        <f>MIN(H3423,FARMER_HRS)</f>
        <v>720</v>
      </c>
      <c r="J3423" s="5">
        <f>MAX(0,H3423-FARMER_HRS)</f>
        <v>627.3490637992968</v>
      </c>
      <c r="K3423" s="2">
        <f>I3423*FARMER_RATE+J3423*TEMP_WORKER_RATE</f>
        <v>35891.476802071127</v>
      </c>
      <c r="L3423" s="2">
        <f>A3423*PRICE_TOM+B3423*PRICE_CAR+C3423*PRICE_MES</f>
        <v>78770</v>
      </c>
      <c r="M3423" s="2">
        <f>A3423*FERT_BED_TOM+B3423*FERT_BED_CAR+C3423*FERT_BED_MES</f>
        <v>14520</v>
      </c>
      <c r="N3423" s="6">
        <f>IF(AND(D3423&lt;=TOTAL_BEDS,J3423&lt;=TEMP_WORKER_MAX*TEMP_WORKER_HRS),1,0)</f>
        <v>1</v>
      </c>
      <c r="O3423" s="2">
        <f>L3423-M3423-K3423-FIXED_COSTS</f>
        <v>8358.5231979288728</v>
      </c>
      <c r="P3423" s="2">
        <f>IF(N3423=1,O3423,"")</f>
        <v>8358.5231979288728</v>
      </c>
    </row>
    <row r="3424">
      <c r="A3424" s="6">
        <v>5</v>
      </c>
      <c r="B3424" s="6">
        <v>5</v>
      </c>
      <c r="C3424" s="6">
        <v>10</v>
      </c>
      <c r="D3424" s="6">
        <f>A3424+B3424+C3424</f>
        <v>20</v>
      </c>
      <c r="E3424" s="5">
        <f>IF(A3424=0,0,A3424*LABOR_HRS_WK_TOM*SEASON_WEEKS*(1+DIM_PCT_TOM)^A3424)</f>
        <v>724.72950000000026</v>
      </c>
      <c r="F3424" s="5">
        <f>IF(B3424=0,0,B3424*LABOR_HRS_WK_CAR*SEASON_WEEKS*(1+DIM_PCT_CAR)^B3424)</f>
        <v>169.71123193359367</v>
      </c>
      <c r="G3424" s="5">
        <f>IF(C3424=0,0,C3424*LABOR_HRS_WK_MES*SEASON_WEEKS*(1+DIM_PCT_MES)^C3424)</f>
        <v>509.52187334891551</v>
      </c>
      <c r="H3424" s="5">
        <f>E3424+F3424+G3424</f>
        <v>1403.9626052825095</v>
      </c>
      <c r="I3424" s="5">
        <f>MIN(H3424,FARMER_HRS)</f>
        <v>720</v>
      </c>
      <c r="J3424" s="5">
        <f>MAX(0,H3424-FARMER_HRS)</f>
        <v>683.96260528250946</v>
      </c>
      <c r="K3424" s="2">
        <f>I3424*FARMER_RATE+J3424*TEMP_WORKER_RATE</f>
        <v>36874.350786154682</v>
      </c>
      <c r="L3424" s="2">
        <f>A3424*PRICE_TOM+B3424*PRICE_CAR+C3424*PRICE_MES</f>
        <v>81470</v>
      </c>
      <c r="M3424" s="2">
        <f>A3424*FERT_BED_TOM+B3424*FERT_BED_CAR+C3424*FERT_BED_MES</f>
        <v>15400</v>
      </c>
      <c r="N3424" s="6">
        <f>IF(AND(D3424&lt;=TOTAL_BEDS,J3424&lt;=TEMP_WORKER_MAX*TEMP_WORKER_HRS),1,0)</f>
        <v>1</v>
      </c>
      <c r="O3424" s="2">
        <f>L3424-M3424-K3424-FIXED_COSTS</f>
        <v>9195.6492138453177</v>
      </c>
      <c r="P3424" s="2">
        <f>IF(N3424=1,O3424,"")</f>
        <v>9195.6492138453177</v>
      </c>
    </row>
    <row r="3425">
      <c r="A3425" s="6">
        <v>5</v>
      </c>
      <c r="B3425" s="6">
        <v>5</v>
      </c>
      <c r="C3425" s="6">
        <v>11</v>
      </c>
      <c r="D3425" s="6">
        <f>A3425+B3425+C3425</f>
        <v>21</v>
      </c>
      <c r="E3425" s="5">
        <f>IF(A3425=0,0,A3425*LABOR_HRS_WK_TOM*SEASON_WEEKS*(1+DIM_PCT_TOM)^A3425)</f>
        <v>724.72950000000026</v>
      </c>
      <c r="F3425" s="5">
        <f>IF(B3425=0,0,B3425*LABOR_HRS_WK_CAR*SEASON_WEEKS*(1+DIM_PCT_CAR)^B3425)</f>
        <v>169.71123193359367</v>
      </c>
      <c r="G3425" s="5">
        <f>IF(C3425=0,0,C3425*LABOR_HRS_WK_MES*SEASON_WEEKS*(1+DIM_PCT_MES)^C3425)</f>
        <v>567.47998644235463</v>
      </c>
      <c r="H3425" s="5">
        <f>E3425+F3425+G3425</f>
        <v>1461.9207183759486</v>
      </c>
      <c r="I3425" s="5">
        <f>MIN(H3425,FARMER_HRS)</f>
        <v>720</v>
      </c>
      <c r="J3425" s="5">
        <f>MAX(0,H3425-FARMER_HRS)</f>
        <v>741.92071837594858</v>
      </c>
      <c r="K3425" s="2">
        <f>I3425*FARMER_RATE+J3425*TEMP_WORKER_RATE</f>
        <v>37880.568027360219</v>
      </c>
      <c r="L3425" s="2">
        <f>A3425*PRICE_TOM+B3425*PRICE_CAR+C3425*PRICE_MES</f>
        <v>84170</v>
      </c>
      <c r="M3425" s="2">
        <f>A3425*FERT_BED_TOM+B3425*FERT_BED_CAR+C3425*FERT_BED_MES</f>
        <v>16280</v>
      </c>
      <c r="N3425" s="6">
        <f>IF(AND(D3425&lt;=TOTAL_BEDS,J3425&lt;=TEMP_WORKER_MAX*TEMP_WORKER_HRS),1,0)</f>
        <v>1</v>
      </c>
      <c r="O3425" s="2">
        <f>L3425-M3425-K3425-FIXED_COSTS</f>
        <v>10009.431972639781</v>
      </c>
      <c r="P3425" s="2">
        <f>IF(N3425=1,O3425,"")</f>
        <v>10009.431972639781</v>
      </c>
    </row>
    <row r="3426">
      <c r="A3426" s="6">
        <v>5</v>
      </c>
      <c r="B3426" s="6">
        <v>5</v>
      </c>
      <c r="C3426" s="6">
        <v>12</v>
      </c>
      <c r="D3426" s="6">
        <f>A3426+B3426+C3426</f>
        <v>22</v>
      </c>
      <c r="E3426" s="5">
        <f>IF(A3426=0,0,A3426*LABOR_HRS_WK_TOM*SEASON_WEEKS*(1+DIM_PCT_TOM)^A3426)</f>
        <v>724.72950000000026</v>
      </c>
      <c r="F3426" s="5">
        <f>IF(B3426=0,0,B3426*LABOR_HRS_WK_CAR*SEASON_WEEKS*(1+DIM_PCT_CAR)^B3426)</f>
        <v>169.71123193359367</v>
      </c>
      <c r="G3426" s="5">
        <f>IF(C3426=0,0,C3426*LABOR_HRS_WK_MES*SEASON_WEEKS*(1+DIM_PCT_MES)^C3426)</f>
        <v>626.807439570419</v>
      </c>
      <c r="H3426" s="5">
        <f>E3426+F3426+G3426</f>
        <v>1521.248171504013</v>
      </c>
      <c r="I3426" s="5">
        <f>MIN(H3426,FARMER_HRS)</f>
        <v>720</v>
      </c>
      <c r="J3426" s="5">
        <f>MAX(0,H3426-FARMER_HRS)</f>
        <v>801.248171504013</v>
      </c>
      <c r="K3426" s="2">
        <f>I3426*FARMER_RATE+J3426*TEMP_WORKER_RATE</f>
        <v>38910.558533055781</v>
      </c>
      <c r="L3426" s="2">
        <f>A3426*PRICE_TOM+B3426*PRICE_CAR+C3426*PRICE_MES</f>
        <v>86870</v>
      </c>
      <c r="M3426" s="2">
        <f>A3426*FERT_BED_TOM+B3426*FERT_BED_CAR+C3426*FERT_BED_MES</f>
        <v>17160</v>
      </c>
      <c r="N3426" s="6">
        <f>IF(AND(D3426&lt;=TOTAL_BEDS,J3426&lt;=TEMP_WORKER_MAX*TEMP_WORKER_HRS),1,0)</f>
        <v>1</v>
      </c>
      <c r="O3426" s="2">
        <f>L3426-M3426-K3426-FIXED_COSTS</f>
        <v>10799.441466944219</v>
      </c>
      <c r="P3426" s="2">
        <f>IF(N3426=1,O3426,"")</f>
        <v>10799.441466944219</v>
      </c>
    </row>
    <row r="3427">
      <c r="A3427" s="6">
        <v>5</v>
      </c>
      <c r="B3427" s="6">
        <v>5</v>
      </c>
      <c r="C3427" s="6">
        <v>13</v>
      </c>
      <c r="D3427" s="6">
        <f>A3427+B3427+C3427</f>
        <v>23</v>
      </c>
      <c r="E3427" s="5">
        <f>IF(A3427=0,0,A3427*LABOR_HRS_WK_TOM*SEASON_WEEKS*(1+DIM_PCT_TOM)^A3427)</f>
        <v>724.72950000000026</v>
      </c>
      <c r="F3427" s="5">
        <f>IF(B3427=0,0,B3427*LABOR_HRS_WK_CAR*SEASON_WEEKS*(1+DIM_PCT_CAR)^B3427)</f>
        <v>169.71123193359367</v>
      </c>
      <c r="G3427" s="5">
        <f>IF(C3427=0,0,C3427*LABOR_HRS_WK_MES*SEASON_WEEKS*(1+DIM_PCT_MES)^C3427)</f>
        <v>687.52941027880331</v>
      </c>
      <c r="H3427" s="5">
        <f>E3427+F3427+G3427</f>
        <v>1581.9701422123971</v>
      </c>
      <c r="I3427" s="5">
        <f>MIN(H3427,FARMER_HRS)</f>
        <v>720</v>
      </c>
      <c r="J3427" s="5">
        <f>MAX(0,H3427-FARMER_HRS)</f>
        <v>861.97014221239715</v>
      </c>
      <c r="K3427" s="2">
        <f>I3427*FARMER_RATE+J3427*TEMP_WORKER_RATE</f>
        <v>39964.759413409673</v>
      </c>
      <c r="L3427" s="2">
        <f>A3427*PRICE_TOM+B3427*PRICE_CAR+C3427*PRICE_MES</f>
        <v>89570</v>
      </c>
      <c r="M3427" s="2">
        <f>A3427*FERT_BED_TOM+B3427*FERT_BED_CAR+C3427*FERT_BED_MES</f>
        <v>18040</v>
      </c>
      <c r="N3427" s="6">
        <f>IF(AND(D3427&lt;=TOTAL_BEDS,J3427&lt;=TEMP_WORKER_MAX*TEMP_WORKER_HRS),1,0)</f>
        <v>1</v>
      </c>
      <c r="O3427" s="2">
        <f>L3427-M3427-K3427-FIXED_COSTS</f>
        <v>11565.240586590327</v>
      </c>
      <c r="P3427" s="2">
        <f>IF(N3427=1,O3427,"")</f>
        <v>11565.240586590327</v>
      </c>
    </row>
    <row r="3428">
      <c r="A3428" s="6">
        <v>5</v>
      </c>
      <c r="B3428" s="6">
        <v>5</v>
      </c>
      <c r="C3428" s="6">
        <v>14</v>
      </c>
      <c r="D3428" s="6">
        <f>A3428+B3428+C3428</f>
        <v>24</v>
      </c>
      <c r="E3428" s="5">
        <f>IF(A3428=0,0,A3428*LABOR_HRS_WK_TOM*SEASON_WEEKS*(1+DIM_PCT_TOM)^A3428)</f>
        <v>724.72950000000026</v>
      </c>
      <c r="F3428" s="5">
        <f>IF(B3428=0,0,B3428*LABOR_HRS_WK_CAR*SEASON_WEEKS*(1+DIM_PCT_CAR)^B3428)</f>
        <v>169.71123193359367</v>
      </c>
      <c r="G3428" s="5">
        <f>IF(C3428=0,0,C3428*LABOR_HRS_WK_MES*SEASON_WEEKS*(1+DIM_PCT_MES)^C3428)</f>
        <v>749.67149159246435</v>
      </c>
      <c r="H3428" s="5">
        <f>E3428+F3428+G3428</f>
        <v>1644.1122235260582</v>
      </c>
      <c r="I3428" s="5">
        <f>MIN(H3428,FARMER_HRS)</f>
        <v>720</v>
      </c>
      <c r="J3428" s="5">
        <f>MAX(0,H3428-FARMER_HRS)</f>
        <v>924.11222352605819</v>
      </c>
      <c r="K3428" s="2">
        <f>I3428*FARMER_RATE+J3428*TEMP_WORKER_RATE</f>
        <v>41043.614991771843</v>
      </c>
      <c r="L3428" s="2">
        <f>A3428*PRICE_TOM+B3428*PRICE_CAR+C3428*PRICE_MES</f>
        <v>92270</v>
      </c>
      <c r="M3428" s="2">
        <f>A3428*FERT_BED_TOM+B3428*FERT_BED_CAR+C3428*FERT_BED_MES</f>
        <v>18920</v>
      </c>
      <c r="N3428" s="6">
        <f>IF(AND(D3428&lt;=TOTAL_BEDS,J3428&lt;=TEMP_WORKER_MAX*TEMP_WORKER_HRS),1,0)</f>
        <v>1</v>
      </c>
      <c r="O3428" s="2">
        <f>L3428-M3428-K3428-FIXED_COSTS</f>
        <v>12306.385008228157</v>
      </c>
      <c r="P3428" s="2">
        <f>IF(N3428=1,O3428,"")</f>
        <v>12306.385008228157</v>
      </c>
    </row>
    <row r="3429">
      <c r="A3429" s="6">
        <v>5</v>
      </c>
      <c r="B3429" s="6">
        <v>5</v>
      </c>
      <c r="C3429" s="6">
        <v>15</v>
      </c>
      <c r="D3429" s="6">
        <f>A3429+B3429+C3429</f>
        <v>25</v>
      </c>
      <c r="E3429" s="5">
        <f>IF(A3429=0,0,A3429*LABOR_HRS_WK_TOM*SEASON_WEEKS*(1+DIM_PCT_TOM)^A3429)</f>
        <v>724.72950000000026</v>
      </c>
      <c r="F3429" s="5">
        <f>IF(B3429=0,0,B3429*LABOR_HRS_WK_CAR*SEASON_WEEKS*(1+DIM_PCT_CAR)^B3429)</f>
        <v>169.71123193359367</v>
      </c>
      <c r="G3429" s="5">
        <f>IF(C3429=0,0,C3429*LABOR_HRS_WK_MES*SEASON_WEEKS*(1+DIM_PCT_MES)^C3429)</f>
        <v>813.25969846861074</v>
      </c>
      <c r="H3429" s="5">
        <f>E3429+F3429+G3429</f>
        <v>1707.7004304022048</v>
      </c>
      <c r="I3429" s="5">
        <f>MIN(H3429,FARMER_HRS)</f>
        <v>720</v>
      </c>
      <c r="J3429" s="5">
        <f>MAX(0,H3429-FARMER_HRS)</f>
        <v>987.7004304022048</v>
      </c>
      <c r="K3429" s="2">
        <f>I3429*FARMER_RATE+J3429*TEMP_WORKER_RATE</f>
        <v>42147.576916704944</v>
      </c>
      <c r="L3429" s="2">
        <f>A3429*PRICE_TOM+B3429*PRICE_CAR+C3429*PRICE_MES</f>
        <v>94970</v>
      </c>
      <c r="M3429" s="2">
        <f>A3429*FERT_BED_TOM+B3429*FERT_BED_CAR+C3429*FERT_BED_MES</f>
        <v>19800</v>
      </c>
      <c r="N3429" s="6">
        <f>IF(AND(D3429&lt;=TOTAL_BEDS,J3429&lt;=TEMP_WORKER_MAX*TEMP_WORKER_HRS),1,0)</f>
        <v>1</v>
      </c>
      <c r="O3429" s="2">
        <f>L3429-M3429-K3429-FIXED_COSTS</f>
        <v>13022.423083295056</v>
      </c>
      <c r="P3429" s="2">
        <f>IF(N3429=1,O3429,"")</f>
        <v>13022.423083295056</v>
      </c>
    </row>
    <row r="3430">
      <c r="A3430" s="6">
        <v>5</v>
      </c>
      <c r="B3430" s="6">
        <v>5</v>
      </c>
      <c r="C3430" s="6">
        <v>16</v>
      </c>
      <c r="D3430" s="6">
        <f>A3430+B3430+C3430</f>
        <v>26</v>
      </c>
      <c r="E3430" s="5">
        <f>IF(A3430=0,0,A3430*LABOR_HRS_WK_TOM*SEASON_WEEKS*(1+DIM_PCT_TOM)^A3430)</f>
        <v>724.72950000000026</v>
      </c>
      <c r="F3430" s="5">
        <f>IF(B3430=0,0,B3430*LABOR_HRS_WK_CAR*SEASON_WEEKS*(1+DIM_PCT_CAR)^B3430)</f>
        <v>169.71123193359367</v>
      </c>
      <c r="G3430" s="5">
        <f>IF(C3430=0,0,C3430*LABOR_HRS_WK_MES*SEASON_WEEKS*(1+DIM_PCT_MES)^C3430)</f>
        <v>878.32047434609967</v>
      </c>
      <c r="H3430" s="5">
        <f>E3430+F3430+G3430</f>
        <v>1772.7612062796936</v>
      </c>
      <c r="I3430" s="5">
        <f>MIN(H3430,FARMER_HRS)</f>
        <v>720</v>
      </c>
      <c r="J3430" s="5">
        <f>MAX(0,H3430-FARMER_HRS)</f>
        <v>1052.7612062796936</v>
      </c>
      <c r="K3430" s="2">
        <f>I3430*FARMER_RATE+J3430*TEMP_WORKER_RATE</f>
        <v>43277.104275689126</v>
      </c>
      <c r="L3430" s="2">
        <f>A3430*PRICE_TOM+B3430*PRICE_CAR+C3430*PRICE_MES</f>
        <v>97670</v>
      </c>
      <c r="M3430" s="2">
        <f>A3430*FERT_BED_TOM+B3430*FERT_BED_CAR+C3430*FERT_BED_MES</f>
        <v>20680</v>
      </c>
      <c r="N3430" s="6">
        <f>IF(AND(D3430&lt;=TOTAL_BEDS,J3430&lt;=TEMP_WORKER_MAX*TEMP_WORKER_HRS),1,0)</f>
        <v>1</v>
      </c>
      <c r="O3430" s="2">
        <f>L3430-M3430-K3430-FIXED_COSTS</f>
        <v>13712.895724310874</v>
      </c>
      <c r="P3430" s="2">
        <f>IF(N3430=1,O3430,"")</f>
        <v>13712.895724310874</v>
      </c>
    </row>
    <row r="3431">
      <c r="A3431" s="6">
        <v>5</v>
      </c>
      <c r="B3431" s="6">
        <v>5</v>
      </c>
      <c r="C3431" s="6">
        <v>17</v>
      </c>
      <c r="D3431" s="6">
        <f>A3431+B3431+C3431</f>
        <v>27</v>
      </c>
      <c r="E3431" s="5">
        <f>IF(A3431=0,0,A3431*LABOR_HRS_WK_TOM*SEASON_WEEKS*(1+DIM_PCT_TOM)^A3431)</f>
        <v>724.72950000000026</v>
      </c>
      <c r="F3431" s="5">
        <f>IF(B3431=0,0,B3431*LABOR_HRS_WK_CAR*SEASON_WEEKS*(1+DIM_PCT_CAR)^B3431)</f>
        <v>169.71123193359367</v>
      </c>
      <c r="G3431" s="5">
        <f>IF(C3431=0,0,C3431*LABOR_HRS_WK_MES*SEASON_WEEKS*(1+DIM_PCT_MES)^C3431)</f>
        <v>944.88069779263992</v>
      </c>
      <c r="H3431" s="5">
        <f>E3431+F3431+G3431</f>
        <v>1839.3214297262339</v>
      </c>
      <c r="I3431" s="5">
        <f>MIN(H3431,FARMER_HRS)</f>
        <v>720</v>
      </c>
      <c r="J3431" s="5">
        <f>MAX(0,H3431-FARMER_HRS)</f>
        <v>1119.3214297262339</v>
      </c>
      <c r="K3431" s="2">
        <f>I3431*FARMER_RATE+J3431*TEMP_WORKER_RATE</f>
        <v>44432.663710524896</v>
      </c>
      <c r="L3431" s="2">
        <f>A3431*PRICE_TOM+B3431*PRICE_CAR+C3431*PRICE_MES</f>
        <v>100370</v>
      </c>
      <c r="M3431" s="2">
        <f>A3431*FERT_BED_TOM+B3431*FERT_BED_CAR+C3431*FERT_BED_MES</f>
        <v>21560</v>
      </c>
      <c r="N3431" s="6">
        <f>IF(AND(D3431&lt;=TOTAL_BEDS,J3431&lt;=TEMP_WORKER_MAX*TEMP_WORKER_HRS),1,0)</f>
        <v>1</v>
      </c>
      <c r="O3431" s="2">
        <f>L3431-M3431-K3431-FIXED_COSTS</f>
        <v>14377.336289475104</v>
      </c>
      <c r="P3431" s="2">
        <f>IF(N3431=1,O3431,"")</f>
        <v>14377.336289475104</v>
      </c>
    </row>
    <row r="3432">
      <c r="A3432" s="6">
        <v>5</v>
      </c>
      <c r="B3432" s="6">
        <v>5</v>
      </c>
      <c r="C3432" s="6">
        <v>18</v>
      </c>
      <c r="D3432" s="6">
        <f>A3432+B3432+C3432</f>
        <v>28</v>
      </c>
      <c r="E3432" s="5">
        <f>IF(A3432=0,0,A3432*LABOR_HRS_WK_TOM*SEASON_WEEKS*(1+DIM_PCT_TOM)^A3432)</f>
        <v>724.72950000000026</v>
      </c>
      <c r="F3432" s="5">
        <f>IF(B3432=0,0,B3432*LABOR_HRS_WK_CAR*SEASON_WEEKS*(1+DIM_PCT_CAR)^B3432)</f>
        <v>169.71123193359367</v>
      </c>
      <c r="G3432" s="5">
        <f>IF(C3432=0,0,C3432*LABOR_HRS_WK_MES*SEASON_WEEKS*(1+DIM_PCT_MES)^C3432)</f>
        <v>1012.9676892512272</v>
      </c>
      <c r="H3432" s="5">
        <f>E3432+F3432+G3432</f>
        <v>1907.4084211848212</v>
      </c>
      <c r="I3432" s="5">
        <f>MIN(H3432,FARMER_HRS)</f>
        <v>720</v>
      </c>
      <c r="J3432" s="5">
        <f>MAX(0,H3432-FARMER_HRS)</f>
        <v>1187.4084211848212</v>
      </c>
      <c r="K3432" s="2">
        <f>I3432*FARMER_RATE+J3432*TEMP_WORKER_RATE</f>
        <v>45614.729534458704</v>
      </c>
      <c r="L3432" s="2">
        <f>A3432*PRICE_TOM+B3432*PRICE_CAR+C3432*PRICE_MES</f>
        <v>103070</v>
      </c>
      <c r="M3432" s="2">
        <f>A3432*FERT_BED_TOM+B3432*FERT_BED_CAR+C3432*FERT_BED_MES</f>
        <v>22440</v>
      </c>
      <c r="N3432" s="6">
        <f>IF(AND(D3432&lt;=TOTAL_BEDS,J3432&lt;=TEMP_WORKER_MAX*TEMP_WORKER_HRS),1,0)</f>
        <v>1</v>
      </c>
      <c r="O3432" s="2">
        <f>L3432-M3432-K3432-FIXED_COSTS</f>
        <v>15015.270465541296</v>
      </c>
      <c r="P3432" s="2">
        <f>IF(N3432=1,O3432,"")</f>
        <v>15015.270465541296</v>
      </c>
    </row>
    <row r="3433">
      <c r="A3433" s="6">
        <v>5</v>
      </c>
      <c r="B3433" s="6">
        <v>5</v>
      </c>
      <c r="C3433" s="6">
        <v>19</v>
      </c>
      <c r="D3433" s="6">
        <f>A3433+B3433+C3433</f>
        <v>29</v>
      </c>
      <c r="E3433" s="5">
        <f>IF(A3433=0,0,A3433*LABOR_HRS_WK_TOM*SEASON_WEEKS*(1+DIM_PCT_TOM)^A3433)</f>
        <v>724.72950000000026</v>
      </c>
      <c r="F3433" s="5">
        <f>IF(B3433=0,0,B3433*LABOR_HRS_WK_CAR*SEASON_WEEKS*(1+DIM_PCT_CAR)^B3433)</f>
        <v>169.71123193359367</v>
      </c>
      <c r="G3433" s="5">
        <f>IF(C3433=0,0,C3433*LABOR_HRS_WK_MES*SEASON_WEEKS*(1+DIM_PCT_MES)^C3433)</f>
        <v>1082.6092178872491</v>
      </c>
      <c r="H3433" s="5">
        <f>E3433+F3433+G3433</f>
        <v>1977.049949820843</v>
      </c>
      <c r="I3433" s="5">
        <f>MIN(H3433,FARMER_HRS)</f>
        <v>720</v>
      </c>
      <c r="J3433" s="5">
        <f>MAX(0,H3433-FARMER_HRS)</f>
        <v>1257.049949820843</v>
      </c>
      <c r="K3433" s="2">
        <f>I3433*FARMER_RATE+J3433*TEMP_WORKER_RATE</f>
        <v>46823.7838510563</v>
      </c>
      <c r="L3433" s="2">
        <f>A3433*PRICE_TOM+B3433*PRICE_CAR+C3433*PRICE_MES</f>
        <v>105770</v>
      </c>
      <c r="M3433" s="2">
        <f>A3433*FERT_BED_TOM+B3433*FERT_BED_CAR+C3433*FERT_BED_MES</f>
        <v>23320</v>
      </c>
      <c r="N3433" s="6">
        <f>IF(AND(D3433&lt;=TOTAL_BEDS,J3433&lt;=TEMP_WORKER_MAX*TEMP_WORKER_HRS),1,0)</f>
        <v>1</v>
      </c>
      <c r="O3433" s="2">
        <f>L3433-M3433-K3433-FIXED_COSTS</f>
        <v>15626.216148943698</v>
      </c>
      <c r="P3433" s="2">
        <f>IF(N3433=1,O3433,"")</f>
        <v>15626.216148943698</v>
      </c>
    </row>
    <row r="3434">
      <c r="A3434" s="6">
        <v>5</v>
      </c>
      <c r="B3434" s="6">
        <v>5</v>
      </c>
      <c r="C3434" s="6">
        <v>20</v>
      </c>
      <c r="D3434" s="6">
        <f>A3434+B3434+C3434</f>
        <v>30</v>
      </c>
      <c r="E3434" s="5">
        <f>IF(A3434=0,0,A3434*LABOR_HRS_WK_TOM*SEASON_WEEKS*(1+DIM_PCT_TOM)^A3434)</f>
        <v>724.72950000000026</v>
      </c>
      <c r="F3434" s="5">
        <f>IF(B3434=0,0,B3434*LABOR_HRS_WK_CAR*SEASON_WEEKS*(1+DIM_PCT_CAR)^B3434)</f>
        <v>169.71123193359367</v>
      </c>
      <c r="G3434" s="5">
        <f>IF(C3434=0,0,C3434*LABOR_HRS_WK_MES*SEASON_WEEKS*(1+DIM_PCT_MES)^C3434)</f>
        <v>1153.8335085377259</v>
      </c>
      <c r="H3434" s="5">
        <f>E3434+F3434+G3434</f>
        <v>2048.27424047132</v>
      </c>
      <c r="I3434" s="5">
        <f>MIN(H3434,FARMER_HRS)</f>
        <v>720</v>
      </c>
      <c r="J3434" s="5">
        <f>MAX(0,H3434-FARMER_HRS)</f>
        <v>1328.27424047132</v>
      </c>
      <c r="K3434" s="2">
        <f>I3434*FARMER_RATE+J3434*TEMP_WORKER_RATE</f>
        <v>48060.3166748493</v>
      </c>
      <c r="L3434" s="2">
        <f>A3434*PRICE_TOM+B3434*PRICE_CAR+C3434*PRICE_MES</f>
        <v>108470</v>
      </c>
      <c r="M3434" s="2">
        <f>A3434*FERT_BED_TOM+B3434*FERT_BED_CAR+C3434*FERT_BED_MES</f>
        <v>24200</v>
      </c>
      <c r="N3434" s="6">
        <f>IF(AND(D3434&lt;=TOTAL_BEDS,J3434&lt;=TEMP_WORKER_MAX*TEMP_WORKER_HRS),1,0)</f>
        <v>1</v>
      </c>
      <c r="O3434" s="2">
        <f>L3434-M3434-K3434-FIXED_COSTS</f>
        <v>16209.683325150698</v>
      </c>
      <c r="P3434" s="2">
        <f>IF(N3434=1,O3434,"")</f>
        <v>16209.683325150698</v>
      </c>
    </row>
    <row r="3435">
      <c r="A3435" s="6">
        <v>5</v>
      </c>
      <c r="B3435" s="6">
        <v>5</v>
      </c>
      <c r="C3435" s="6">
        <v>21</v>
      </c>
      <c r="D3435" s="6">
        <f>A3435+B3435+C3435</f>
        <v>31</v>
      </c>
      <c r="E3435" s="5">
        <f>IF(A3435=0,0,A3435*LABOR_HRS_WK_TOM*SEASON_WEEKS*(1+DIM_PCT_TOM)^A3435)</f>
        <v>724.72950000000026</v>
      </c>
      <c r="F3435" s="5">
        <f>IF(B3435=0,0,B3435*LABOR_HRS_WK_CAR*SEASON_WEEKS*(1+DIM_PCT_CAR)^B3435)</f>
        <v>169.71123193359367</v>
      </c>
      <c r="G3435" s="5">
        <f>IF(C3435=0,0,C3435*LABOR_HRS_WK_MES*SEASON_WEEKS*(1+DIM_PCT_MES)^C3435)</f>
        <v>1226.6692487641699</v>
      </c>
      <c r="H3435" s="5">
        <f>E3435+F3435+G3435</f>
        <v>2121.1099806977636</v>
      </c>
      <c r="I3435" s="5">
        <f>MIN(H3435,FARMER_HRS)</f>
        <v>720</v>
      </c>
      <c r="J3435" s="5">
        <f>MAX(0,H3435-FARMER_HRS)</f>
        <v>1401.1099806977636</v>
      </c>
      <c r="K3435" s="2">
        <f>I3435*FARMER_RATE+J3435*TEMP_WORKER_RATE</f>
        <v>49324.82605378062</v>
      </c>
      <c r="L3435" s="2">
        <f>A3435*PRICE_TOM+B3435*PRICE_CAR+C3435*PRICE_MES</f>
        <v>111170</v>
      </c>
      <c r="M3435" s="2">
        <f>A3435*FERT_BED_TOM+B3435*FERT_BED_CAR+C3435*FERT_BED_MES</f>
        <v>25080</v>
      </c>
      <c r="N3435" s="6">
        <f>IF(AND(D3435&lt;=TOTAL_BEDS,J3435&lt;=TEMP_WORKER_MAX*TEMP_WORKER_HRS),1,0)</f>
        <v>1</v>
      </c>
      <c r="O3435" s="2">
        <f>L3435-M3435-K3435-FIXED_COSTS</f>
        <v>16765.17394621938</v>
      </c>
      <c r="P3435" s="2">
        <f>IF(N3435=1,O3435,"")</f>
        <v>16765.17394621938</v>
      </c>
    </row>
    <row r="3436">
      <c r="A3436" s="6">
        <v>5</v>
      </c>
      <c r="B3436" s="6">
        <v>5</v>
      </c>
      <c r="C3436" s="6">
        <v>22</v>
      </c>
      <c r="D3436" s="6">
        <f>A3436+B3436+C3436</f>
        <v>32</v>
      </c>
      <c r="E3436" s="5">
        <f>IF(A3436=0,0,A3436*LABOR_HRS_WK_TOM*SEASON_WEEKS*(1+DIM_PCT_TOM)^A3436)</f>
        <v>724.72950000000026</v>
      </c>
      <c r="F3436" s="5">
        <f>IF(B3436=0,0,B3436*LABOR_HRS_WK_CAR*SEASON_WEEKS*(1+DIM_PCT_CAR)^B3436)</f>
        <v>169.71123193359367</v>
      </c>
      <c r="G3436" s="5">
        <f>IF(C3436=0,0,C3436*LABOR_HRS_WK_MES*SEASON_WEEKS*(1+DIM_PCT_MES)^C3436)</f>
        <v>1301.1455960105659</v>
      </c>
      <c r="H3436" s="5">
        <f>E3436+F3436+G3436</f>
        <v>2195.58632794416</v>
      </c>
      <c r="I3436" s="5">
        <f>MIN(H3436,FARMER_HRS)</f>
        <v>720</v>
      </c>
      <c r="J3436" s="5">
        <f>MAX(0,H3436-FARMER_HRS)</f>
        <v>1475.58632794416</v>
      </c>
      <c r="K3436" s="2">
        <f>I3436*FARMER_RATE+J3436*TEMP_WORKER_RATE</f>
        <v>50617.818193475</v>
      </c>
      <c r="L3436" s="2">
        <f>A3436*PRICE_TOM+B3436*PRICE_CAR+C3436*PRICE_MES</f>
        <v>113870</v>
      </c>
      <c r="M3436" s="2">
        <f>A3436*FERT_BED_TOM+B3436*FERT_BED_CAR+C3436*FERT_BED_MES</f>
        <v>25960</v>
      </c>
      <c r="N3436" s="6">
        <f>IF(AND(D3436&lt;=TOTAL_BEDS,J3436&lt;=TEMP_WORKER_MAX*TEMP_WORKER_HRS),1,0)</f>
        <v>1</v>
      </c>
      <c r="O3436" s="2">
        <f>L3436-M3436-K3436-FIXED_COSTS</f>
        <v>17292.181806524997</v>
      </c>
      <c r="P3436" s="2">
        <f>IF(N3436=1,O3436,"")</f>
        <v>17292.181806524997</v>
      </c>
    </row>
    <row r="3437">
      <c r="A3437" s="6">
        <v>5</v>
      </c>
      <c r="B3437" s="6">
        <v>5</v>
      </c>
      <c r="C3437" s="6">
        <v>23</v>
      </c>
      <c r="D3437" s="6">
        <f>A3437+B3437+C3437</f>
        <v>33</v>
      </c>
      <c r="E3437" s="5">
        <f>IF(A3437=0,0,A3437*LABOR_HRS_WK_TOM*SEASON_WEEKS*(1+DIM_PCT_TOM)^A3437)</f>
        <v>724.72950000000026</v>
      </c>
      <c r="F3437" s="5">
        <f>IF(B3437=0,0,B3437*LABOR_HRS_WK_CAR*SEASON_WEEKS*(1+DIM_PCT_CAR)^B3437)</f>
        <v>169.71123193359367</v>
      </c>
      <c r="G3437" s="5">
        <f>IF(C3437=0,0,C3437*LABOR_HRS_WK_MES*SEASON_WEEKS*(1+DIM_PCT_MES)^C3437)</f>
        <v>1377.2921848680023</v>
      </c>
      <c r="H3437" s="5">
        <f>E3437+F3437+G3437</f>
        <v>2271.7329168015963</v>
      </c>
      <c r="I3437" s="5">
        <f>MIN(H3437,FARMER_HRS)</f>
        <v>720</v>
      </c>
      <c r="J3437" s="5">
        <f>MAX(0,H3437-FARMER_HRS)</f>
        <v>1551.7329168015963</v>
      </c>
      <c r="K3437" s="2">
        <f>I3437*FARMER_RATE+J3437*TEMP_WORKER_RATE</f>
        <v>51939.807583361049</v>
      </c>
      <c r="L3437" s="2">
        <f>A3437*PRICE_TOM+B3437*PRICE_CAR+C3437*PRICE_MES</f>
        <v>116570</v>
      </c>
      <c r="M3437" s="2">
        <f>A3437*FERT_BED_TOM+B3437*FERT_BED_CAR+C3437*FERT_BED_MES</f>
        <v>26840</v>
      </c>
      <c r="N3437" s="6">
        <f>IF(AND(D3437&lt;=TOTAL_BEDS,J3437&lt;=TEMP_WORKER_MAX*TEMP_WORKER_HRS),1,0)</f>
        <v>1</v>
      </c>
      <c r="O3437" s="2">
        <f>L3437-M3437-K3437-FIXED_COSTS</f>
        <v>17790.192416638951</v>
      </c>
      <c r="P3437" s="2">
        <f>IF(N3437=1,O3437,"")</f>
        <v>17790.192416638951</v>
      </c>
    </row>
    <row r="3438">
      <c r="A3438" s="6">
        <v>5</v>
      </c>
      <c r="B3438" s="6">
        <v>5</v>
      </c>
      <c r="C3438" s="6">
        <v>24</v>
      </c>
      <c r="D3438" s="6">
        <f>A3438+B3438+C3438</f>
        <v>34</v>
      </c>
      <c r="E3438" s="5">
        <f>IF(A3438=0,0,A3438*LABOR_HRS_WK_TOM*SEASON_WEEKS*(1+DIM_PCT_TOM)^A3438)</f>
        <v>724.72950000000026</v>
      </c>
      <c r="F3438" s="5">
        <f>IF(B3438=0,0,B3438*LABOR_HRS_WK_CAR*SEASON_WEEKS*(1+DIM_PCT_CAR)^B3438)</f>
        <v>169.71123193359367</v>
      </c>
      <c r="G3438" s="5">
        <f>IF(C3438=0,0,C3438*LABOR_HRS_WK_MES*SEASON_WEEKS*(1+DIM_PCT_MES)^C3438)</f>
        <v>1455.139134447498</v>
      </c>
      <c r="H3438" s="5">
        <f>E3438+F3438+G3438</f>
        <v>2349.579866381092</v>
      </c>
      <c r="I3438" s="5">
        <f>MIN(H3438,FARMER_HRS)</f>
        <v>720</v>
      </c>
      <c r="J3438" s="5">
        <f>MAX(0,H3438-FARMER_HRS)</f>
        <v>1629.579866381092</v>
      </c>
      <c r="K3438" s="2">
        <f>I3438*FARMER_RATE+J3438*TEMP_WORKER_RATE</f>
        <v>53291.317124671739</v>
      </c>
      <c r="L3438" s="2">
        <f>A3438*PRICE_TOM+B3438*PRICE_CAR+C3438*PRICE_MES</f>
        <v>119270</v>
      </c>
      <c r="M3438" s="2">
        <f>A3438*FERT_BED_TOM+B3438*FERT_BED_CAR+C3438*FERT_BED_MES</f>
        <v>27720</v>
      </c>
      <c r="N3438" s="6">
        <f>IF(AND(D3438&lt;=TOTAL_BEDS,J3438&lt;=TEMP_WORKER_MAX*TEMP_WORKER_HRS),1,0)</f>
        <v>1</v>
      </c>
      <c r="O3438" s="2">
        <f>L3438-M3438-K3438-FIXED_COSTS</f>
        <v>18258.682875328261</v>
      </c>
      <c r="P3438" s="2">
        <f>IF(N3438=1,O3438,"")</f>
        <v>18258.682875328261</v>
      </c>
    </row>
    <row r="3439">
      <c r="A3439" s="6">
        <v>5</v>
      </c>
      <c r="B3439" s="6">
        <v>5</v>
      </c>
      <c r="C3439" s="6">
        <v>25</v>
      </c>
      <c r="D3439" s="6">
        <f>A3439+B3439+C3439</f>
        <v>35</v>
      </c>
      <c r="E3439" s="5">
        <f>IF(A3439=0,0,A3439*LABOR_HRS_WK_TOM*SEASON_WEEKS*(1+DIM_PCT_TOM)^A3439)</f>
        <v>724.72950000000026</v>
      </c>
      <c r="F3439" s="5">
        <f>IF(B3439=0,0,B3439*LABOR_HRS_WK_CAR*SEASON_WEEKS*(1+DIM_PCT_CAR)^B3439)</f>
        <v>169.71123193359367</v>
      </c>
      <c r="G3439" s="5">
        <f>IF(C3439=0,0,C3439*LABOR_HRS_WK_MES*SEASON_WEEKS*(1+DIM_PCT_MES)^C3439)</f>
        <v>1534.7170558625955</v>
      </c>
      <c r="H3439" s="5">
        <f>E3439+F3439+G3439</f>
        <v>2429.1577877961895</v>
      </c>
      <c r="I3439" s="5">
        <f>MIN(H3439,FARMER_HRS)</f>
        <v>720</v>
      </c>
      <c r="J3439" s="5">
        <f>MAX(0,H3439-FARMER_HRS)</f>
        <v>1709.1577877961895</v>
      </c>
      <c r="K3439" s="2">
        <f>I3439*FARMER_RATE+J3439*TEMP_WORKER_RATE</f>
        <v>54672.87826035051</v>
      </c>
      <c r="L3439" s="2">
        <f>A3439*PRICE_TOM+B3439*PRICE_CAR+C3439*PRICE_MES</f>
        <v>121970</v>
      </c>
      <c r="M3439" s="2">
        <f>A3439*FERT_BED_TOM+B3439*FERT_BED_CAR+C3439*FERT_BED_MES</f>
        <v>28600</v>
      </c>
      <c r="N3439" s="6">
        <f>IF(AND(D3439&lt;=TOTAL_BEDS,J3439&lt;=TEMP_WORKER_MAX*TEMP_WORKER_HRS),1,0)</f>
        <v>1</v>
      </c>
      <c r="O3439" s="2">
        <f>L3439-M3439-K3439-FIXED_COSTS</f>
        <v>18697.12173964949</v>
      </c>
      <c r="P3439" s="2">
        <f>IF(N3439=1,O3439,"")</f>
        <v>18697.12173964949</v>
      </c>
    </row>
    <row r="3440">
      <c r="A3440" s="6">
        <v>5</v>
      </c>
      <c r="B3440" s="6">
        <v>5</v>
      </c>
      <c r="C3440" s="6">
        <v>26</v>
      </c>
      <c r="D3440" s="6">
        <f>A3440+B3440+C3440</f>
        <v>36</v>
      </c>
      <c r="E3440" s="5">
        <f>IF(A3440=0,0,A3440*LABOR_HRS_WK_TOM*SEASON_WEEKS*(1+DIM_PCT_TOM)^A3440)</f>
        <v>724.72950000000026</v>
      </c>
      <c r="F3440" s="5">
        <f>IF(B3440=0,0,B3440*LABOR_HRS_WK_CAR*SEASON_WEEKS*(1+DIM_PCT_CAR)^B3440)</f>
        <v>169.71123193359367</v>
      </c>
      <c r="G3440" s="5">
        <f>IF(C3440=0,0,C3440*LABOR_HRS_WK_MES*SEASON_WEEKS*(1+DIM_PCT_MES)^C3440)</f>
        <v>1616.0570598233128</v>
      </c>
      <c r="H3440" s="5">
        <f>E3440+F3440+G3440</f>
        <v>2510.4977917569067</v>
      </c>
      <c r="I3440" s="5">
        <f>MIN(H3440,FARMER_HRS)</f>
        <v>720</v>
      </c>
      <c r="J3440" s="5">
        <f>MAX(0,H3440-FARMER_HRS)</f>
        <v>1790.4977917569067</v>
      </c>
      <c r="K3440" s="2">
        <f>I3440*FARMER_RATE+J3440*TEMP_WORKER_RATE</f>
        <v>56085.031106890739</v>
      </c>
      <c r="L3440" s="2">
        <f>A3440*PRICE_TOM+B3440*PRICE_CAR+C3440*PRICE_MES</f>
        <v>124670</v>
      </c>
      <c r="M3440" s="2">
        <f>A3440*FERT_BED_TOM+B3440*FERT_BED_CAR+C3440*FERT_BED_MES</f>
        <v>29480</v>
      </c>
      <c r="N3440" s="6">
        <f>IF(AND(D3440&lt;=TOTAL_BEDS,J3440&lt;=TEMP_WORKER_MAX*TEMP_WORKER_HRS),1,0)</f>
        <v>1</v>
      </c>
      <c r="O3440" s="2">
        <f>L3440-M3440-K3440-FIXED_COSTS</f>
        <v>19104.968893109261</v>
      </c>
      <c r="P3440" s="2">
        <f>IF(N3440=1,O3440,"")</f>
        <v>19104.968893109261</v>
      </c>
    </row>
    <row r="3441">
      <c r="A3441" s="6">
        <v>5</v>
      </c>
      <c r="B3441" s="6">
        <v>5</v>
      </c>
      <c r="C3441" s="6">
        <v>27</v>
      </c>
      <c r="D3441" s="6">
        <f>A3441+B3441+C3441</f>
        <v>37</v>
      </c>
      <c r="E3441" s="5">
        <f>IF(A3441=0,0,A3441*LABOR_HRS_WK_TOM*SEASON_WEEKS*(1+DIM_PCT_TOM)^A3441)</f>
        <v>724.72950000000026</v>
      </c>
      <c r="F3441" s="5">
        <f>IF(B3441=0,0,B3441*LABOR_HRS_WK_CAR*SEASON_WEEKS*(1+DIM_PCT_CAR)^B3441)</f>
        <v>169.71123193359367</v>
      </c>
      <c r="G3441" s="5">
        <f>IF(C3441=0,0,C3441*LABOR_HRS_WK_MES*SEASON_WEEKS*(1+DIM_PCT_MES)^C3441)</f>
        <v>1699.19076434307</v>
      </c>
      <c r="H3441" s="5">
        <f>E3441+F3441+G3441</f>
        <v>2593.6314962766637</v>
      </c>
      <c r="I3441" s="5">
        <f>MIN(H3441,FARMER_HRS)</f>
        <v>720</v>
      </c>
      <c r="J3441" s="5">
        <f>MAX(0,H3441-FARMER_HRS)</f>
        <v>1873.6314962766637</v>
      </c>
      <c r="K3441" s="2">
        <f>I3441*FARMER_RATE+J3441*TEMP_WORKER_RATE</f>
        <v>57528.324588136522</v>
      </c>
      <c r="L3441" s="2">
        <f>A3441*PRICE_TOM+B3441*PRICE_CAR+C3441*PRICE_MES</f>
        <v>127370</v>
      </c>
      <c r="M3441" s="2">
        <f>A3441*FERT_BED_TOM+B3441*FERT_BED_CAR+C3441*FERT_BED_MES</f>
        <v>30360</v>
      </c>
      <c r="N3441" s="6">
        <f>IF(AND(D3441&lt;=TOTAL_BEDS,J3441&lt;=TEMP_WORKER_MAX*TEMP_WORKER_HRS),1,0)</f>
        <v>1</v>
      </c>
      <c r="O3441" s="2">
        <f>L3441-M3441-K3441-FIXED_COSTS</f>
        <v>19481.675411863478</v>
      </c>
      <c r="P3441" s="2">
        <f>IF(N3441=1,O3441,"")</f>
        <v>19481.675411863478</v>
      </c>
    </row>
    <row r="3442">
      <c r="A3442" s="6">
        <v>5</v>
      </c>
      <c r="B3442" s="6">
        <v>5</v>
      </c>
      <c r="C3442" s="6">
        <v>28</v>
      </c>
      <c r="D3442" s="6">
        <f>A3442+B3442+C3442</f>
        <v>38</v>
      </c>
      <c r="E3442" s="5">
        <f>IF(A3442=0,0,A3442*LABOR_HRS_WK_TOM*SEASON_WEEKS*(1+DIM_PCT_TOM)^A3442)</f>
        <v>724.72950000000026</v>
      </c>
      <c r="F3442" s="5">
        <f>IF(B3442=0,0,B3442*LABOR_HRS_WK_CAR*SEASON_WEEKS*(1+DIM_PCT_CAR)^B3442)</f>
        <v>169.71123193359367</v>
      </c>
      <c r="G3442" s="5">
        <f>IF(C3442=0,0,C3442*LABOR_HRS_WK_MES*SEASON_WEEKS*(1+DIM_PCT_MES)^C3442)</f>
        <v>1784.1503025602233</v>
      </c>
      <c r="H3442" s="5">
        <f>E3442+F3442+G3442</f>
        <v>2678.5910344938175</v>
      </c>
      <c r="I3442" s="5">
        <f>MIN(H3442,FARMER_HRS)</f>
        <v>720</v>
      </c>
      <c r="J3442" s="5">
        <f>MAX(0,H3442-FARMER_HRS)</f>
        <v>1958.5910344938175</v>
      </c>
      <c r="K3442" s="2">
        <f>I3442*FARMER_RATE+J3442*TEMP_WORKER_RATE</f>
        <v>59003.316571073221</v>
      </c>
      <c r="L3442" s="2">
        <f>A3442*PRICE_TOM+B3442*PRICE_CAR+C3442*PRICE_MES</f>
        <v>130070</v>
      </c>
      <c r="M3442" s="2">
        <f>A3442*FERT_BED_TOM+B3442*FERT_BED_CAR+C3442*FERT_BED_MES</f>
        <v>31240</v>
      </c>
      <c r="N3442" s="6">
        <f>IF(AND(D3442&lt;=TOTAL_BEDS,J3442&lt;=TEMP_WORKER_MAX*TEMP_WORKER_HRS),1,0)</f>
        <v>1</v>
      </c>
      <c r="O3442" s="2">
        <f>L3442-M3442-K3442-FIXED_COSTS</f>
        <v>19826.683428926779</v>
      </c>
      <c r="P3442" s="2">
        <f>IF(N3442=1,O3442,"")</f>
        <v>19826.683428926779</v>
      </c>
    </row>
    <row r="3443">
      <c r="A3443" s="6">
        <v>5</v>
      </c>
      <c r="B3443" s="6">
        <v>5</v>
      </c>
      <c r="C3443" s="6">
        <v>29</v>
      </c>
      <c r="D3443" s="6">
        <f>A3443+B3443+C3443</f>
        <v>39</v>
      </c>
      <c r="E3443" s="5">
        <f>IF(A3443=0,0,A3443*LABOR_HRS_WK_TOM*SEASON_WEEKS*(1+DIM_PCT_TOM)^A3443)</f>
        <v>724.72950000000026</v>
      </c>
      <c r="F3443" s="5">
        <f>IF(B3443=0,0,B3443*LABOR_HRS_WK_CAR*SEASON_WEEKS*(1+DIM_PCT_CAR)^B3443)</f>
        <v>169.71123193359367</v>
      </c>
      <c r="G3443" s="5">
        <f>IF(C3443=0,0,C3443*LABOR_HRS_WK_MES*SEASON_WEEKS*(1+DIM_PCT_MES)^C3443)</f>
        <v>1870.9683306758766</v>
      </c>
      <c r="H3443" s="5">
        <f>E3443+F3443+G3443</f>
        <v>2765.4090626094703</v>
      </c>
      <c r="I3443" s="5">
        <f>MIN(H3443,FARMER_HRS)</f>
        <v>720</v>
      </c>
      <c r="J3443" s="5">
        <f>MAX(0,H3443-FARMER_HRS)</f>
        <v>2045.4090626094703</v>
      </c>
      <c r="K3443" s="2">
        <f>I3443*FARMER_RATE+J3443*TEMP_WORKER_RATE</f>
        <v>60510.574003636633</v>
      </c>
      <c r="L3443" s="2">
        <f>A3443*PRICE_TOM+B3443*PRICE_CAR+C3443*PRICE_MES</f>
        <v>132770</v>
      </c>
      <c r="M3443" s="2">
        <f>A3443*FERT_BED_TOM+B3443*FERT_BED_CAR+C3443*FERT_BED_MES</f>
        <v>32120</v>
      </c>
      <c r="N3443" s="6">
        <f>IF(AND(D3443&lt;=TOTAL_BEDS,J3443&lt;=TEMP_WORKER_MAX*TEMP_WORKER_HRS),1,0)</f>
        <v>1</v>
      </c>
      <c r="O3443" s="2">
        <f>L3443-M3443-K3443-FIXED_COSTS</f>
        <v>20139.425996363367</v>
      </c>
      <c r="P3443" s="2">
        <f>IF(N3443=1,O3443,"")</f>
        <v>20139.425996363367</v>
      </c>
    </row>
    <row r="3444">
      <c r="A3444" s="6">
        <v>5</v>
      </c>
      <c r="B3444" s="6">
        <v>5</v>
      </c>
      <c r="C3444" s="6">
        <v>30</v>
      </c>
      <c r="D3444" s="6">
        <f>A3444+B3444+C3444</f>
        <v>40</v>
      </c>
      <c r="E3444" s="5">
        <f>IF(A3444=0,0,A3444*LABOR_HRS_WK_TOM*SEASON_WEEKS*(1+DIM_PCT_TOM)^A3444)</f>
        <v>724.72950000000026</v>
      </c>
      <c r="F3444" s="5">
        <f>IF(B3444=0,0,B3444*LABOR_HRS_WK_CAR*SEASON_WEEKS*(1+DIM_PCT_CAR)^B3444)</f>
        <v>169.71123193359367</v>
      </c>
      <c r="G3444" s="5">
        <f>IF(C3444=0,0,C3444*LABOR_HRS_WK_MES*SEASON_WEEKS*(1+DIM_PCT_MES)^C3444)</f>
        <v>1959.6780360096466</v>
      </c>
      <c r="H3444" s="5">
        <f>E3444+F3444+G3444</f>
        <v>2854.1187679432405</v>
      </c>
      <c r="I3444" s="5">
        <f>MIN(H3444,FARMER_HRS)</f>
        <v>720</v>
      </c>
      <c r="J3444" s="5">
        <f>MAX(0,H3444-FARMER_HRS)</f>
        <v>2134.1187679432405</v>
      </c>
      <c r="K3444" s="2">
        <f>I3444*FARMER_RATE+J3444*TEMP_WORKER_RATE</f>
        <v>62050.67305457015</v>
      </c>
      <c r="L3444" s="2">
        <f>A3444*PRICE_TOM+B3444*PRICE_CAR+C3444*PRICE_MES</f>
        <v>135470</v>
      </c>
      <c r="M3444" s="2">
        <f>A3444*FERT_BED_TOM+B3444*FERT_BED_CAR+C3444*FERT_BED_MES</f>
        <v>33000</v>
      </c>
      <c r="N3444" s="6">
        <f>IF(AND(D3444&lt;=TOTAL_BEDS,J3444&lt;=TEMP_WORKER_MAX*TEMP_WORKER_HRS),1,0)</f>
        <v>1</v>
      </c>
      <c r="O3444" s="2">
        <f>L3444-M3444-K3444-FIXED_COSTS</f>
        <v>20419.32694542985</v>
      </c>
      <c r="P3444" s="2">
        <f>IF(N3444=1,O3444,"")</f>
        <v>20419.32694542985</v>
      </c>
    </row>
    <row r="3445">
      <c r="A3445" s="6">
        <v>5</v>
      </c>
      <c r="B3445" s="6">
        <v>6</v>
      </c>
      <c r="C3445" s="6">
        <v>0</v>
      </c>
      <c r="D3445" s="6">
        <f>A3445+B3445+C3445</f>
        <v>11</v>
      </c>
      <c r="E3445" s="5">
        <f>IF(A3445=0,0,A3445*LABOR_HRS_WK_TOM*SEASON_WEEKS*(1+DIM_PCT_TOM)^A3445)</f>
        <v>724.72950000000026</v>
      </c>
      <c r="F3445" s="5">
        <f>IF(B3445=0,0,B3445*LABOR_HRS_WK_CAR*SEASON_WEEKS*(1+DIM_PCT_CAR)^B3445)</f>
        <v>208.7448152783202</v>
      </c>
      <c r="G3445" s="5">
        <f>IF(C3445=0,0,C3445*LABOR_HRS_WK_MES*SEASON_WEEKS*(1+DIM_PCT_MES)^C3445)</f>
        <v>0</v>
      </c>
      <c r="H3445" s="5">
        <f>E3445+F3445+G3445</f>
        <v>933.47431527832043</v>
      </c>
      <c r="I3445" s="5">
        <f>MIN(H3445,FARMER_HRS)</f>
        <v>720</v>
      </c>
      <c r="J3445" s="5">
        <f>MAX(0,H3445-FARMER_HRS)</f>
        <v>213.47431527832043</v>
      </c>
      <c r="K3445" s="2">
        <f>I3445*FARMER_RATE+J3445*TEMP_WORKER_RATE</f>
        <v>28706.151306915286</v>
      </c>
      <c r="L3445" s="2">
        <f>A3445*PRICE_TOM+B3445*PRICE_CAR+C3445*PRICE_MES</f>
        <v>56564</v>
      </c>
      <c r="M3445" s="2">
        <f>A3445*FERT_BED_TOM+B3445*FERT_BED_CAR+C3445*FERT_BED_MES</f>
        <v>7040</v>
      </c>
      <c r="N3445" s="6">
        <f>IF(AND(D3445&lt;=TOTAL_BEDS,J3445&lt;=TEMP_WORKER_MAX*TEMP_WORKER_HRS),1,0)</f>
        <v>1</v>
      </c>
      <c r="O3445" s="2">
        <f>L3445-M3445-K3445-FIXED_COSTS</f>
        <v>817.84869308471389</v>
      </c>
      <c r="P3445" s="2">
        <f>IF(N3445=1,O3445,"")</f>
        <v>817.84869308471389</v>
      </c>
    </row>
    <row r="3446">
      <c r="A3446" s="6">
        <v>5</v>
      </c>
      <c r="B3446" s="6">
        <v>6</v>
      </c>
      <c r="C3446" s="6">
        <v>1</v>
      </c>
      <c r="D3446" s="6">
        <f>A3446+B3446+C3446</f>
        <v>12</v>
      </c>
      <c r="E3446" s="5">
        <f>IF(A3446=0,0,A3446*LABOR_HRS_WK_TOM*SEASON_WEEKS*(1+DIM_PCT_TOM)^A3446)</f>
        <v>724.72950000000026</v>
      </c>
      <c r="F3446" s="5">
        <f>IF(B3446=0,0,B3446*LABOR_HRS_WK_CAR*SEASON_WEEKS*(1+DIM_PCT_CAR)^B3446)</f>
        <v>208.7448152783202</v>
      </c>
      <c r="G3446" s="5">
        <f>IF(C3446=0,0,C3446*LABOR_HRS_WK_MES*SEASON_WEEKS*(1+DIM_PCT_MES)^C3446)</f>
        <v>45.5625</v>
      </c>
      <c r="H3446" s="5">
        <f>E3446+F3446+G3446</f>
        <v>979.03681527832043</v>
      </c>
      <c r="I3446" s="5">
        <f>MIN(H3446,FARMER_HRS)</f>
        <v>720</v>
      </c>
      <c r="J3446" s="5">
        <f>MAX(0,H3446-FARMER_HRS)</f>
        <v>259.03681527832043</v>
      </c>
      <c r="K3446" s="2">
        <f>I3446*FARMER_RATE+J3446*TEMP_WORKER_RATE</f>
        <v>29497.166931915286</v>
      </c>
      <c r="L3446" s="2">
        <f>A3446*PRICE_TOM+B3446*PRICE_CAR+C3446*PRICE_MES</f>
        <v>59264</v>
      </c>
      <c r="M3446" s="2">
        <f>A3446*FERT_BED_TOM+B3446*FERT_BED_CAR+C3446*FERT_BED_MES</f>
        <v>7920</v>
      </c>
      <c r="N3446" s="6">
        <f>IF(AND(D3446&lt;=TOTAL_BEDS,J3446&lt;=TEMP_WORKER_MAX*TEMP_WORKER_HRS),1,0)</f>
        <v>1</v>
      </c>
      <c r="O3446" s="2">
        <f>L3446-M3446-K3446-FIXED_COSTS</f>
        <v>1846.8330680847139</v>
      </c>
      <c r="P3446" s="2">
        <f>IF(N3446=1,O3446,"")</f>
        <v>1846.8330680847139</v>
      </c>
    </row>
    <row r="3447">
      <c r="A3447" s="6">
        <v>5</v>
      </c>
      <c r="B3447" s="6">
        <v>6</v>
      </c>
      <c r="C3447" s="6">
        <v>2</v>
      </c>
      <c r="D3447" s="6">
        <f>A3447+B3447+C3447</f>
        <v>13</v>
      </c>
      <c r="E3447" s="5">
        <f>IF(A3447=0,0,A3447*LABOR_HRS_WK_TOM*SEASON_WEEKS*(1+DIM_PCT_TOM)^A3447)</f>
        <v>724.72950000000026</v>
      </c>
      <c r="F3447" s="5">
        <f>IF(B3447=0,0,B3447*LABOR_HRS_WK_CAR*SEASON_WEEKS*(1+DIM_PCT_CAR)^B3447)</f>
        <v>208.7448152783202</v>
      </c>
      <c r="G3447" s="5">
        <f>IF(C3447=0,0,C3447*LABOR_HRS_WK_MES*SEASON_WEEKS*(1+DIM_PCT_MES)^C3447)</f>
        <v>92.2640625</v>
      </c>
      <c r="H3447" s="5">
        <f>E3447+F3447+G3447</f>
        <v>1025.7383777783205</v>
      </c>
      <c r="I3447" s="5">
        <f>MIN(H3447,FARMER_HRS)</f>
        <v>720</v>
      </c>
      <c r="J3447" s="5">
        <f>MAX(0,H3447-FARMER_HRS)</f>
        <v>305.73837777832046</v>
      </c>
      <c r="K3447" s="2">
        <f>I3447*FARMER_RATE+J3447*TEMP_WORKER_RATE</f>
        <v>30307.957947540286</v>
      </c>
      <c r="L3447" s="2">
        <f>A3447*PRICE_TOM+B3447*PRICE_CAR+C3447*PRICE_MES</f>
        <v>61964</v>
      </c>
      <c r="M3447" s="2">
        <f>A3447*FERT_BED_TOM+B3447*FERT_BED_CAR+C3447*FERT_BED_MES</f>
        <v>8800</v>
      </c>
      <c r="N3447" s="6">
        <f>IF(AND(D3447&lt;=TOTAL_BEDS,J3447&lt;=TEMP_WORKER_MAX*TEMP_WORKER_HRS),1,0)</f>
        <v>1</v>
      </c>
      <c r="O3447" s="2">
        <f>L3447-M3447-K3447-FIXED_COSTS</f>
        <v>2856.0420524597139</v>
      </c>
      <c r="P3447" s="2">
        <f>IF(N3447=1,O3447,"")</f>
        <v>2856.0420524597139</v>
      </c>
    </row>
    <row r="3448">
      <c r="A3448" s="6">
        <v>5</v>
      </c>
      <c r="B3448" s="6">
        <v>6</v>
      </c>
      <c r="C3448" s="6">
        <v>3</v>
      </c>
      <c r="D3448" s="6">
        <f>A3448+B3448+C3448</f>
        <v>14</v>
      </c>
      <c r="E3448" s="5">
        <f>IF(A3448=0,0,A3448*LABOR_HRS_WK_TOM*SEASON_WEEKS*(1+DIM_PCT_TOM)^A3448)</f>
        <v>724.72950000000026</v>
      </c>
      <c r="F3448" s="5">
        <f>IF(B3448=0,0,B3448*LABOR_HRS_WK_CAR*SEASON_WEEKS*(1+DIM_PCT_CAR)^B3448)</f>
        <v>208.7448152783202</v>
      </c>
      <c r="G3448" s="5">
        <f>IF(C3448=0,0,C3448*LABOR_HRS_WK_MES*SEASON_WEEKS*(1+DIM_PCT_MES)^C3448)</f>
        <v>140.12604492187498</v>
      </c>
      <c r="H3448" s="5">
        <f>E3448+F3448+G3448</f>
        <v>1073.6003602001954</v>
      </c>
      <c r="I3448" s="5">
        <f>MIN(H3448,FARMER_HRS)</f>
        <v>720</v>
      </c>
      <c r="J3448" s="5">
        <f>MAX(0,H3448-FARMER_HRS)</f>
        <v>353.60036020019538</v>
      </c>
      <c r="K3448" s="2">
        <f>I3448*FARMER_RATE+J3448*TEMP_WORKER_RATE</f>
        <v>31138.895142364505</v>
      </c>
      <c r="L3448" s="2">
        <f>A3448*PRICE_TOM+B3448*PRICE_CAR+C3448*PRICE_MES</f>
        <v>64664</v>
      </c>
      <c r="M3448" s="2">
        <f>A3448*FERT_BED_TOM+B3448*FERT_BED_CAR+C3448*FERT_BED_MES</f>
        <v>9680</v>
      </c>
      <c r="N3448" s="6">
        <f>IF(AND(D3448&lt;=TOTAL_BEDS,J3448&lt;=TEMP_WORKER_MAX*TEMP_WORKER_HRS),1,0)</f>
        <v>1</v>
      </c>
      <c r="O3448" s="2">
        <f>L3448-M3448-K3448-FIXED_COSTS</f>
        <v>3845.1048576354951</v>
      </c>
      <c r="P3448" s="2">
        <f>IF(N3448=1,O3448,"")</f>
        <v>3845.1048576354951</v>
      </c>
    </row>
    <row r="3449">
      <c r="A3449" s="6">
        <v>5</v>
      </c>
      <c r="B3449" s="6">
        <v>6</v>
      </c>
      <c r="C3449" s="6">
        <v>4</v>
      </c>
      <c r="D3449" s="6">
        <f>A3449+B3449+C3449</f>
        <v>15</v>
      </c>
      <c r="E3449" s="5">
        <f>IF(A3449=0,0,A3449*LABOR_HRS_WK_TOM*SEASON_WEEKS*(1+DIM_PCT_TOM)^A3449)</f>
        <v>724.72950000000026</v>
      </c>
      <c r="F3449" s="5">
        <f>IF(B3449=0,0,B3449*LABOR_HRS_WK_CAR*SEASON_WEEKS*(1+DIM_PCT_CAR)^B3449)</f>
        <v>208.7448152783202</v>
      </c>
      <c r="G3449" s="5">
        <f>IF(C3449=0,0,C3449*LABOR_HRS_WK_MES*SEASON_WEEKS*(1+DIM_PCT_MES)^C3449)</f>
        <v>189.17016064453119</v>
      </c>
      <c r="H3449" s="5">
        <f>E3449+F3449+G3449</f>
        <v>1122.6444759228516</v>
      </c>
      <c r="I3449" s="5">
        <f>MIN(H3449,FARMER_HRS)</f>
        <v>720</v>
      </c>
      <c r="J3449" s="5">
        <f>MAX(0,H3449-FARMER_HRS)</f>
        <v>402.6444759228516</v>
      </c>
      <c r="K3449" s="2">
        <f>I3449*FARMER_RATE+J3449*TEMP_WORKER_RATE</f>
        <v>31990.355484771728</v>
      </c>
      <c r="L3449" s="2">
        <f>A3449*PRICE_TOM+B3449*PRICE_CAR+C3449*PRICE_MES</f>
        <v>67364</v>
      </c>
      <c r="M3449" s="2">
        <f>A3449*FERT_BED_TOM+B3449*FERT_BED_CAR+C3449*FERT_BED_MES</f>
        <v>10560</v>
      </c>
      <c r="N3449" s="6">
        <f>IF(AND(D3449&lt;=TOTAL_BEDS,J3449&lt;=TEMP_WORKER_MAX*TEMP_WORKER_HRS),1,0)</f>
        <v>1</v>
      </c>
      <c r="O3449" s="2">
        <f>L3449-M3449-K3449-FIXED_COSTS</f>
        <v>4813.6445152282722</v>
      </c>
      <c r="P3449" s="2">
        <f>IF(N3449=1,O3449,"")</f>
        <v>4813.6445152282722</v>
      </c>
    </row>
    <row r="3450">
      <c r="A3450" s="6">
        <v>5</v>
      </c>
      <c r="B3450" s="6">
        <v>6</v>
      </c>
      <c r="C3450" s="6">
        <v>5</v>
      </c>
      <c r="D3450" s="6">
        <f>A3450+B3450+C3450</f>
        <v>16</v>
      </c>
      <c r="E3450" s="5">
        <f>IF(A3450=0,0,A3450*LABOR_HRS_WK_TOM*SEASON_WEEKS*(1+DIM_PCT_TOM)^A3450)</f>
        <v>724.72950000000026</v>
      </c>
      <c r="F3450" s="5">
        <f>IF(B3450=0,0,B3450*LABOR_HRS_WK_CAR*SEASON_WEEKS*(1+DIM_PCT_CAR)^B3450)</f>
        <v>208.7448152783202</v>
      </c>
      <c r="G3450" s="5">
        <f>IF(C3450=0,0,C3450*LABOR_HRS_WK_MES*SEASON_WEEKS*(1+DIM_PCT_MES)^C3450)</f>
        <v>239.41848456573481</v>
      </c>
      <c r="H3450" s="5">
        <f>E3450+F3450+G3450</f>
        <v>1172.8927998440552</v>
      </c>
      <c r="I3450" s="5">
        <f>MIN(H3450,FARMER_HRS)</f>
        <v>720</v>
      </c>
      <c r="J3450" s="5">
        <f>MAX(0,H3450-FARMER_HRS)</f>
        <v>452.89279984405516</v>
      </c>
      <c r="K3450" s="2">
        <f>I3450*FARMER_RATE+J3450*TEMP_WORKER_RATE</f>
        <v>32862.72221951485</v>
      </c>
      <c r="L3450" s="2">
        <f>A3450*PRICE_TOM+B3450*PRICE_CAR+C3450*PRICE_MES</f>
        <v>70064</v>
      </c>
      <c r="M3450" s="2">
        <f>A3450*FERT_BED_TOM+B3450*FERT_BED_CAR+C3450*FERT_BED_MES</f>
        <v>11440</v>
      </c>
      <c r="N3450" s="6">
        <f>IF(AND(D3450&lt;=TOTAL_BEDS,J3450&lt;=TEMP_WORKER_MAX*TEMP_WORKER_HRS),1,0)</f>
        <v>1</v>
      </c>
      <c r="O3450" s="2">
        <f>L3450-M3450-K3450-FIXED_COSTS</f>
        <v>5761.27778048515</v>
      </c>
      <c r="P3450" s="2">
        <f>IF(N3450=1,O3450,"")</f>
        <v>5761.27778048515</v>
      </c>
    </row>
    <row r="3451">
      <c r="A3451" s="6">
        <v>5</v>
      </c>
      <c r="B3451" s="6">
        <v>6</v>
      </c>
      <c r="C3451" s="6">
        <v>6</v>
      </c>
      <c r="D3451" s="6">
        <f>A3451+B3451+C3451</f>
        <v>17</v>
      </c>
      <c r="E3451" s="5">
        <f>IF(A3451=0,0,A3451*LABOR_HRS_WK_TOM*SEASON_WEEKS*(1+DIM_PCT_TOM)^A3451)</f>
        <v>724.72950000000026</v>
      </c>
      <c r="F3451" s="5">
        <f>IF(B3451=0,0,B3451*LABOR_HRS_WK_CAR*SEASON_WEEKS*(1+DIM_PCT_CAR)^B3451)</f>
        <v>208.7448152783202</v>
      </c>
      <c r="G3451" s="5">
        <f>IF(C3451=0,0,C3451*LABOR_HRS_WK_MES*SEASON_WEEKS*(1+DIM_PCT_MES)^C3451)</f>
        <v>290.89345874736773</v>
      </c>
      <c r="H3451" s="5">
        <f>E3451+F3451+G3451</f>
        <v>1224.367774025688</v>
      </c>
      <c r="I3451" s="5">
        <f>MIN(H3451,FARMER_HRS)</f>
        <v>720</v>
      </c>
      <c r="J3451" s="5">
        <f>MAX(0,H3451-FARMER_HRS)</f>
        <v>504.36777402568805</v>
      </c>
      <c r="K3451" s="2">
        <f>I3451*FARMER_RATE+J3451*TEMP_WORKER_RATE</f>
        <v>33756.384965723752</v>
      </c>
      <c r="L3451" s="2">
        <f>A3451*PRICE_TOM+B3451*PRICE_CAR+C3451*PRICE_MES</f>
        <v>72764</v>
      </c>
      <c r="M3451" s="2">
        <f>A3451*FERT_BED_TOM+B3451*FERT_BED_CAR+C3451*FERT_BED_MES</f>
        <v>12320</v>
      </c>
      <c r="N3451" s="6">
        <f>IF(AND(D3451&lt;=TOTAL_BEDS,J3451&lt;=TEMP_WORKER_MAX*TEMP_WORKER_HRS),1,0)</f>
        <v>1</v>
      </c>
      <c r="O3451" s="2">
        <f>L3451-M3451-K3451-FIXED_COSTS</f>
        <v>6687.6150342762485</v>
      </c>
      <c r="P3451" s="2">
        <f>IF(N3451=1,O3451,"")</f>
        <v>6687.6150342762485</v>
      </c>
    </row>
    <row r="3452">
      <c r="A3452" s="6">
        <v>5</v>
      </c>
      <c r="B3452" s="6">
        <v>6</v>
      </c>
      <c r="C3452" s="6">
        <v>7</v>
      </c>
      <c r="D3452" s="6">
        <f>A3452+B3452+C3452</f>
        <v>18</v>
      </c>
      <c r="E3452" s="5">
        <f>IF(A3452=0,0,A3452*LABOR_HRS_WK_TOM*SEASON_WEEKS*(1+DIM_PCT_TOM)^A3452)</f>
        <v>724.72950000000026</v>
      </c>
      <c r="F3452" s="5">
        <f>IF(B3452=0,0,B3452*LABOR_HRS_WK_CAR*SEASON_WEEKS*(1+DIM_PCT_CAR)^B3452)</f>
        <v>208.7448152783202</v>
      </c>
      <c r="G3452" s="5">
        <f>IF(C3452=0,0,C3452*LABOR_HRS_WK_MES*SEASON_WEEKS*(1+DIM_PCT_MES)^C3452)</f>
        <v>343.61789814532818</v>
      </c>
      <c r="H3452" s="5">
        <f>E3452+F3452+G3452</f>
        <v>1277.0922134236487</v>
      </c>
      <c r="I3452" s="5">
        <f>MIN(H3452,FARMER_HRS)</f>
        <v>720</v>
      </c>
      <c r="J3452" s="5">
        <f>MAX(0,H3452-FARMER_HRS)</f>
        <v>557.09221342364867</v>
      </c>
      <c r="K3452" s="2">
        <f>I3452*FARMER_RATE+J3452*TEMP_WORKER_RATE</f>
        <v>34671.739816382789</v>
      </c>
      <c r="L3452" s="2">
        <f>A3452*PRICE_TOM+B3452*PRICE_CAR+C3452*PRICE_MES</f>
        <v>75464</v>
      </c>
      <c r="M3452" s="2">
        <f>A3452*FERT_BED_TOM+B3452*FERT_BED_CAR+C3452*FERT_BED_MES</f>
        <v>13200</v>
      </c>
      <c r="N3452" s="6">
        <f>IF(AND(D3452&lt;=TOTAL_BEDS,J3452&lt;=TEMP_WORKER_MAX*TEMP_WORKER_HRS),1,0)</f>
        <v>1</v>
      </c>
      <c r="O3452" s="2">
        <f>L3452-M3452-K3452-FIXED_COSTS</f>
        <v>7592.2601836172107</v>
      </c>
      <c r="P3452" s="2">
        <f>IF(N3452=1,O3452,"")</f>
        <v>7592.2601836172107</v>
      </c>
    </row>
    <row r="3453">
      <c r="A3453" s="6">
        <v>5</v>
      </c>
      <c r="B3453" s="6">
        <v>6</v>
      </c>
      <c r="C3453" s="6">
        <v>8</v>
      </c>
      <c r="D3453" s="6">
        <f>A3453+B3453+C3453</f>
        <v>19</v>
      </c>
      <c r="E3453" s="5">
        <f>IF(A3453=0,0,A3453*LABOR_HRS_WK_TOM*SEASON_WEEKS*(1+DIM_PCT_TOM)^A3453)</f>
        <v>724.72950000000026</v>
      </c>
      <c r="F3453" s="5">
        <f>IF(B3453=0,0,B3453*LABOR_HRS_WK_CAR*SEASON_WEEKS*(1+DIM_PCT_CAR)^B3453)</f>
        <v>208.7448152783202</v>
      </c>
      <c r="G3453" s="5">
        <f>IF(C3453=0,0,C3453*LABOR_HRS_WK_MES*SEASON_WEEKS*(1+DIM_PCT_MES)^C3453)</f>
        <v>397.61499642530833</v>
      </c>
      <c r="H3453" s="5">
        <f>E3453+F3453+G3453</f>
        <v>1331.0893117036287</v>
      </c>
      <c r="I3453" s="5">
        <f>MIN(H3453,FARMER_HRS)</f>
        <v>720</v>
      </c>
      <c r="J3453" s="5">
        <f>MAX(0,H3453-FARMER_HRS)</f>
        <v>611.08931170362871</v>
      </c>
      <c r="K3453" s="2">
        <f>I3453*FARMER_RATE+J3453*TEMP_WORKER_RATE</f>
        <v>35609.189439299109</v>
      </c>
      <c r="L3453" s="2">
        <f>A3453*PRICE_TOM+B3453*PRICE_CAR+C3453*PRICE_MES</f>
        <v>78164</v>
      </c>
      <c r="M3453" s="2">
        <f>A3453*FERT_BED_TOM+B3453*FERT_BED_CAR+C3453*FERT_BED_MES</f>
        <v>14080</v>
      </c>
      <c r="N3453" s="6">
        <f>IF(AND(D3453&lt;=TOTAL_BEDS,J3453&lt;=TEMP_WORKER_MAX*TEMP_WORKER_HRS),1,0)</f>
        <v>1</v>
      </c>
      <c r="O3453" s="2">
        <f>L3453-M3453-K3453-FIXED_COSTS</f>
        <v>8474.8105607008911</v>
      </c>
      <c r="P3453" s="2">
        <f>IF(N3453=1,O3453,"")</f>
        <v>8474.8105607008911</v>
      </c>
    </row>
    <row r="3454">
      <c r="A3454" s="6">
        <v>5</v>
      </c>
      <c r="B3454" s="6">
        <v>6</v>
      </c>
      <c r="C3454" s="6">
        <v>9</v>
      </c>
      <c r="D3454" s="6">
        <f>A3454+B3454+C3454</f>
        <v>20</v>
      </c>
      <c r="E3454" s="5">
        <f>IF(A3454=0,0,A3454*LABOR_HRS_WK_TOM*SEASON_WEEKS*(1+DIM_PCT_TOM)^A3454)</f>
        <v>724.72950000000026</v>
      </c>
      <c r="F3454" s="5">
        <f>IF(B3454=0,0,B3454*LABOR_HRS_WK_CAR*SEASON_WEEKS*(1+DIM_PCT_CAR)^B3454)</f>
        <v>208.7448152783202</v>
      </c>
      <c r="G3454" s="5">
        <f>IF(C3454=0,0,C3454*LABOR_HRS_WK_MES*SEASON_WEEKS*(1+DIM_PCT_MES)^C3454)</f>
        <v>452.90833186570273</v>
      </c>
      <c r="H3454" s="5">
        <f>E3454+F3454+G3454</f>
        <v>1386.3826471440232</v>
      </c>
      <c r="I3454" s="5">
        <f>MIN(H3454,FARMER_HRS)</f>
        <v>720</v>
      </c>
      <c r="J3454" s="5">
        <f>MAX(0,H3454-FARMER_HRS)</f>
        <v>666.38264714402317</v>
      </c>
      <c r="K3454" s="2">
        <f>I3454*FARMER_RATE+J3454*TEMP_WORKER_RATE</f>
        <v>36569.143179583734</v>
      </c>
      <c r="L3454" s="2">
        <f>A3454*PRICE_TOM+B3454*PRICE_CAR+C3454*PRICE_MES</f>
        <v>80864</v>
      </c>
      <c r="M3454" s="2">
        <f>A3454*FERT_BED_TOM+B3454*FERT_BED_CAR+C3454*FERT_BED_MES</f>
        <v>14960</v>
      </c>
      <c r="N3454" s="6">
        <f>IF(AND(D3454&lt;=TOTAL_BEDS,J3454&lt;=TEMP_WORKER_MAX*TEMP_WORKER_HRS),1,0)</f>
        <v>1</v>
      </c>
      <c r="O3454" s="2">
        <f>L3454-M3454-K3454-FIXED_COSTS</f>
        <v>9334.8568204162657</v>
      </c>
      <c r="P3454" s="2">
        <f>IF(N3454=1,O3454,"")</f>
        <v>9334.8568204162657</v>
      </c>
    </row>
    <row r="3455">
      <c r="A3455" s="6">
        <v>5</v>
      </c>
      <c r="B3455" s="6">
        <v>6</v>
      </c>
      <c r="C3455" s="6">
        <v>10</v>
      </c>
      <c r="D3455" s="6">
        <f>A3455+B3455+C3455</f>
        <v>21</v>
      </c>
      <c r="E3455" s="5">
        <f>IF(A3455=0,0,A3455*LABOR_HRS_WK_TOM*SEASON_WEEKS*(1+DIM_PCT_TOM)^A3455)</f>
        <v>724.72950000000026</v>
      </c>
      <c r="F3455" s="5">
        <f>IF(B3455=0,0,B3455*LABOR_HRS_WK_CAR*SEASON_WEEKS*(1+DIM_PCT_CAR)^B3455)</f>
        <v>208.7448152783202</v>
      </c>
      <c r="G3455" s="5">
        <f>IF(C3455=0,0,C3455*LABOR_HRS_WK_MES*SEASON_WEEKS*(1+DIM_PCT_MES)^C3455)</f>
        <v>509.52187334891551</v>
      </c>
      <c r="H3455" s="5">
        <f>E3455+F3455+G3455</f>
        <v>1442.9961886272358</v>
      </c>
      <c r="I3455" s="5">
        <f>MIN(H3455,FARMER_HRS)</f>
        <v>720</v>
      </c>
      <c r="J3455" s="5">
        <f>MAX(0,H3455-FARMER_HRS)</f>
        <v>722.99618862723582</v>
      </c>
      <c r="K3455" s="2">
        <f>I3455*FARMER_RATE+J3455*TEMP_WORKER_RATE</f>
        <v>37552.017163667289</v>
      </c>
      <c r="L3455" s="2">
        <f>A3455*PRICE_TOM+B3455*PRICE_CAR+C3455*PRICE_MES</f>
        <v>83564</v>
      </c>
      <c r="M3455" s="2">
        <f>A3455*FERT_BED_TOM+B3455*FERT_BED_CAR+C3455*FERT_BED_MES</f>
        <v>15840</v>
      </c>
      <c r="N3455" s="6">
        <f>IF(AND(D3455&lt;=TOTAL_BEDS,J3455&lt;=TEMP_WORKER_MAX*TEMP_WORKER_HRS),1,0)</f>
        <v>1</v>
      </c>
      <c r="O3455" s="2">
        <f>L3455-M3455-K3455-FIXED_COSTS</f>
        <v>10171.982836332711</v>
      </c>
      <c r="P3455" s="2">
        <f>IF(N3455=1,O3455,"")</f>
        <v>10171.982836332711</v>
      </c>
    </row>
    <row r="3456">
      <c r="A3456" s="6">
        <v>5</v>
      </c>
      <c r="B3456" s="6">
        <v>6</v>
      </c>
      <c r="C3456" s="6">
        <v>11</v>
      </c>
      <c r="D3456" s="6">
        <f>A3456+B3456+C3456</f>
        <v>22</v>
      </c>
      <c r="E3456" s="5">
        <f>IF(A3456=0,0,A3456*LABOR_HRS_WK_TOM*SEASON_WEEKS*(1+DIM_PCT_TOM)^A3456)</f>
        <v>724.72950000000026</v>
      </c>
      <c r="F3456" s="5">
        <f>IF(B3456=0,0,B3456*LABOR_HRS_WK_CAR*SEASON_WEEKS*(1+DIM_PCT_CAR)^B3456)</f>
        <v>208.7448152783202</v>
      </c>
      <c r="G3456" s="5">
        <f>IF(C3456=0,0,C3456*LABOR_HRS_WK_MES*SEASON_WEEKS*(1+DIM_PCT_MES)^C3456)</f>
        <v>567.47998644235463</v>
      </c>
      <c r="H3456" s="5">
        <f>E3456+F3456+G3456</f>
        <v>1500.9543017206752</v>
      </c>
      <c r="I3456" s="5">
        <f>MIN(H3456,FARMER_HRS)</f>
        <v>720</v>
      </c>
      <c r="J3456" s="5">
        <f>MAX(0,H3456-FARMER_HRS)</f>
        <v>780.95430172067518</v>
      </c>
      <c r="K3456" s="2">
        <f>I3456*FARMER_RATE+J3456*TEMP_WORKER_RATE</f>
        <v>38558.234404872834</v>
      </c>
      <c r="L3456" s="2">
        <f>A3456*PRICE_TOM+B3456*PRICE_CAR+C3456*PRICE_MES</f>
        <v>86264</v>
      </c>
      <c r="M3456" s="2">
        <f>A3456*FERT_BED_TOM+B3456*FERT_BED_CAR+C3456*FERT_BED_MES</f>
        <v>16720</v>
      </c>
      <c r="N3456" s="6">
        <f>IF(AND(D3456&lt;=TOTAL_BEDS,J3456&lt;=TEMP_WORKER_MAX*TEMP_WORKER_HRS),1,0)</f>
        <v>1</v>
      </c>
      <c r="O3456" s="2">
        <f>L3456-M3456-K3456-FIXED_COSTS</f>
        <v>10985.765595127166</v>
      </c>
      <c r="P3456" s="2">
        <f>IF(N3456=1,O3456,"")</f>
        <v>10985.765595127166</v>
      </c>
    </row>
    <row r="3457">
      <c r="A3457" s="6">
        <v>5</v>
      </c>
      <c r="B3457" s="6">
        <v>6</v>
      </c>
      <c r="C3457" s="6">
        <v>12</v>
      </c>
      <c r="D3457" s="6">
        <f>A3457+B3457+C3457</f>
        <v>23</v>
      </c>
      <c r="E3457" s="5">
        <f>IF(A3457=0,0,A3457*LABOR_HRS_WK_TOM*SEASON_WEEKS*(1+DIM_PCT_TOM)^A3457)</f>
        <v>724.72950000000026</v>
      </c>
      <c r="F3457" s="5">
        <f>IF(B3457=0,0,B3457*LABOR_HRS_WK_CAR*SEASON_WEEKS*(1+DIM_PCT_CAR)^B3457)</f>
        <v>208.7448152783202</v>
      </c>
      <c r="G3457" s="5">
        <f>IF(C3457=0,0,C3457*LABOR_HRS_WK_MES*SEASON_WEEKS*(1+DIM_PCT_MES)^C3457)</f>
        <v>626.807439570419</v>
      </c>
      <c r="H3457" s="5">
        <f>E3457+F3457+G3457</f>
        <v>1560.2817548487394</v>
      </c>
      <c r="I3457" s="5">
        <f>MIN(H3457,FARMER_HRS)</f>
        <v>720</v>
      </c>
      <c r="J3457" s="5">
        <f>MAX(0,H3457-FARMER_HRS)</f>
        <v>840.28175484873941</v>
      </c>
      <c r="K3457" s="2">
        <f>I3457*FARMER_RATE+J3457*TEMP_WORKER_RATE</f>
        <v>39588.224910568388</v>
      </c>
      <c r="L3457" s="2">
        <f>A3457*PRICE_TOM+B3457*PRICE_CAR+C3457*PRICE_MES</f>
        <v>88964</v>
      </c>
      <c r="M3457" s="2">
        <f>A3457*FERT_BED_TOM+B3457*FERT_BED_CAR+C3457*FERT_BED_MES</f>
        <v>17600</v>
      </c>
      <c r="N3457" s="6">
        <f>IF(AND(D3457&lt;=TOTAL_BEDS,J3457&lt;=TEMP_WORKER_MAX*TEMP_WORKER_HRS),1,0)</f>
        <v>1</v>
      </c>
      <c r="O3457" s="2">
        <f>L3457-M3457-K3457-FIXED_COSTS</f>
        <v>11775.775089431612</v>
      </c>
      <c r="P3457" s="2">
        <f>IF(N3457=1,O3457,"")</f>
        <v>11775.775089431612</v>
      </c>
    </row>
    <row r="3458">
      <c r="A3458" s="6">
        <v>5</v>
      </c>
      <c r="B3458" s="6">
        <v>6</v>
      </c>
      <c r="C3458" s="6">
        <v>13</v>
      </c>
      <c r="D3458" s="6">
        <f>A3458+B3458+C3458</f>
        <v>24</v>
      </c>
      <c r="E3458" s="5">
        <f>IF(A3458=0,0,A3458*LABOR_HRS_WK_TOM*SEASON_WEEKS*(1+DIM_PCT_TOM)^A3458)</f>
        <v>724.72950000000026</v>
      </c>
      <c r="F3458" s="5">
        <f>IF(B3458=0,0,B3458*LABOR_HRS_WK_CAR*SEASON_WEEKS*(1+DIM_PCT_CAR)^B3458)</f>
        <v>208.7448152783202</v>
      </c>
      <c r="G3458" s="5">
        <f>IF(C3458=0,0,C3458*LABOR_HRS_WK_MES*SEASON_WEEKS*(1+DIM_PCT_MES)^C3458)</f>
        <v>687.52941027880331</v>
      </c>
      <c r="H3458" s="5">
        <f>E3458+F3458+G3458</f>
        <v>1621.0037255571237</v>
      </c>
      <c r="I3458" s="5">
        <f>MIN(H3458,FARMER_HRS)</f>
        <v>720</v>
      </c>
      <c r="J3458" s="5">
        <f>MAX(0,H3458-FARMER_HRS)</f>
        <v>901.00372555712374</v>
      </c>
      <c r="K3458" s="2">
        <f>I3458*FARMER_RATE+J3458*TEMP_WORKER_RATE</f>
        <v>40642.425790922287</v>
      </c>
      <c r="L3458" s="2">
        <f>A3458*PRICE_TOM+B3458*PRICE_CAR+C3458*PRICE_MES</f>
        <v>91664</v>
      </c>
      <c r="M3458" s="2">
        <f>A3458*FERT_BED_TOM+B3458*FERT_BED_CAR+C3458*FERT_BED_MES</f>
        <v>18480</v>
      </c>
      <c r="N3458" s="6">
        <f>IF(AND(D3458&lt;=TOTAL_BEDS,J3458&lt;=TEMP_WORKER_MAX*TEMP_WORKER_HRS),1,0)</f>
        <v>1</v>
      </c>
      <c r="O3458" s="2">
        <f>L3458-M3458-K3458-FIXED_COSTS</f>
        <v>12541.574209077713</v>
      </c>
      <c r="P3458" s="2">
        <f>IF(N3458=1,O3458,"")</f>
        <v>12541.574209077713</v>
      </c>
    </row>
    <row r="3459">
      <c r="A3459" s="6">
        <v>5</v>
      </c>
      <c r="B3459" s="6">
        <v>6</v>
      </c>
      <c r="C3459" s="6">
        <v>14</v>
      </c>
      <c r="D3459" s="6">
        <f>A3459+B3459+C3459</f>
        <v>25</v>
      </c>
      <c r="E3459" s="5">
        <f>IF(A3459=0,0,A3459*LABOR_HRS_WK_TOM*SEASON_WEEKS*(1+DIM_PCT_TOM)^A3459)</f>
        <v>724.72950000000026</v>
      </c>
      <c r="F3459" s="5">
        <f>IF(B3459=0,0,B3459*LABOR_HRS_WK_CAR*SEASON_WEEKS*(1+DIM_PCT_CAR)^B3459)</f>
        <v>208.7448152783202</v>
      </c>
      <c r="G3459" s="5">
        <f>IF(C3459=0,0,C3459*LABOR_HRS_WK_MES*SEASON_WEEKS*(1+DIM_PCT_MES)^C3459)</f>
        <v>749.67149159246435</v>
      </c>
      <c r="H3459" s="5">
        <f>E3459+F3459+G3459</f>
        <v>1683.1458068707848</v>
      </c>
      <c r="I3459" s="5">
        <f>MIN(H3459,FARMER_HRS)</f>
        <v>720</v>
      </c>
      <c r="J3459" s="5">
        <f>MAX(0,H3459-FARMER_HRS)</f>
        <v>963.14580687078478</v>
      </c>
      <c r="K3459" s="2">
        <f>I3459*FARMER_RATE+J3459*TEMP_WORKER_RATE</f>
        <v>41721.281369284457</v>
      </c>
      <c r="L3459" s="2">
        <f>A3459*PRICE_TOM+B3459*PRICE_CAR+C3459*PRICE_MES</f>
        <v>94364</v>
      </c>
      <c r="M3459" s="2">
        <f>A3459*FERT_BED_TOM+B3459*FERT_BED_CAR+C3459*FERT_BED_MES</f>
        <v>19360</v>
      </c>
      <c r="N3459" s="6">
        <f>IF(AND(D3459&lt;=TOTAL_BEDS,J3459&lt;=TEMP_WORKER_MAX*TEMP_WORKER_HRS),1,0)</f>
        <v>1</v>
      </c>
      <c r="O3459" s="2">
        <f>L3459-M3459-K3459-FIXED_COSTS</f>
        <v>13282.718630715543</v>
      </c>
      <c r="P3459" s="2">
        <f>IF(N3459=1,O3459,"")</f>
        <v>13282.718630715543</v>
      </c>
    </row>
    <row r="3460">
      <c r="A3460" s="6">
        <v>5</v>
      </c>
      <c r="B3460" s="6">
        <v>6</v>
      </c>
      <c r="C3460" s="6">
        <v>15</v>
      </c>
      <c r="D3460" s="6">
        <f>A3460+B3460+C3460</f>
        <v>26</v>
      </c>
      <c r="E3460" s="5">
        <f>IF(A3460=0,0,A3460*LABOR_HRS_WK_TOM*SEASON_WEEKS*(1+DIM_PCT_TOM)^A3460)</f>
        <v>724.72950000000026</v>
      </c>
      <c r="F3460" s="5">
        <f>IF(B3460=0,0,B3460*LABOR_HRS_WK_CAR*SEASON_WEEKS*(1+DIM_PCT_CAR)^B3460)</f>
        <v>208.7448152783202</v>
      </c>
      <c r="G3460" s="5">
        <f>IF(C3460=0,0,C3460*LABOR_HRS_WK_MES*SEASON_WEEKS*(1+DIM_PCT_MES)^C3460)</f>
        <v>813.25969846861074</v>
      </c>
      <c r="H3460" s="5">
        <f>E3460+F3460+G3460</f>
        <v>1746.7340137469312</v>
      </c>
      <c r="I3460" s="5">
        <f>MIN(H3460,FARMER_HRS)</f>
        <v>720</v>
      </c>
      <c r="J3460" s="5">
        <f>MAX(0,H3460-FARMER_HRS)</f>
        <v>1026.7340137469312</v>
      </c>
      <c r="K3460" s="2">
        <f>I3460*FARMER_RATE+J3460*TEMP_WORKER_RATE</f>
        <v>42825.243294217551</v>
      </c>
      <c r="L3460" s="2">
        <f>A3460*PRICE_TOM+B3460*PRICE_CAR+C3460*PRICE_MES</f>
        <v>97064</v>
      </c>
      <c r="M3460" s="2">
        <f>A3460*FERT_BED_TOM+B3460*FERT_BED_CAR+C3460*FERT_BED_MES</f>
        <v>20240</v>
      </c>
      <c r="N3460" s="6">
        <f>IF(AND(D3460&lt;=TOTAL_BEDS,J3460&lt;=TEMP_WORKER_MAX*TEMP_WORKER_HRS),1,0)</f>
        <v>1</v>
      </c>
      <c r="O3460" s="2">
        <f>L3460-M3460-K3460-FIXED_COSTS</f>
        <v>13998.756705782449</v>
      </c>
      <c r="P3460" s="2">
        <f>IF(N3460=1,O3460,"")</f>
        <v>13998.756705782449</v>
      </c>
    </row>
    <row r="3461">
      <c r="A3461" s="6">
        <v>5</v>
      </c>
      <c r="B3461" s="6">
        <v>6</v>
      </c>
      <c r="C3461" s="6">
        <v>16</v>
      </c>
      <c r="D3461" s="6">
        <f>A3461+B3461+C3461</f>
        <v>27</v>
      </c>
      <c r="E3461" s="5">
        <f>IF(A3461=0,0,A3461*LABOR_HRS_WK_TOM*SEASON_WEEKS*(1+DIM_PCT_TOM)^A3461)</f>
        <v>724.72950000000026</v>
      </c>
      <c r="F3461" s="5">
        <f>IF(B3461=0,0,B3461*LABOR_HRS_WK_CAR*SEASON_WEEKS*(1+DIM_PCT_CAR)^B3461)</f>
        <v>208.7448152783202</v>
      </c>
      <c r="G3461" s="5">
        <f>IF(C3461=0,0,C3461*LABOR_HRS_WK_MES*SEASON_WEEKS*(1+DIM_PCT_MES)^C3461)</f>
        <v>878.32047434609967</v>
      </c>
      <c r="H3461" s="5">
        <f>E3461+F3461+G3461</f>
        <v>1811.79478962442</v>
      </c>
      <c r="I3461" s="5">
        <f>MIN(H3461,FARMER_HRS)</f>
        <v>720</v>
      </c>
      <c r="J3461" s="5">
        <f>MAX(0,H3461-FARMER_HRS)</f>
        <v>1091.79478962442</v>
      </c>
      <c r="K3461" s="2">
        <f>I3461*FARMER_RATE+J3461*TEMP_WORKER_RATE</f>
        <v>43954.770653201733</v>
      </c>
      <c r="L3461" s="2">
        <f>A3461*PRICE_TOM+B3461*PRICE_CAR+C3461*PRICE_MES</f>
        <v>99764</v>
      </c>
      <c r="M3461" s="2">
        <f>A3461*FERT_BED_TOM+B3461*FERT_BED_CAR+C3461*FERT_BED_MES</f>
        <v>21120</v>
      </c>
      <c r="N3461" s="6">
        <f>IF(AND(D3461&lt;=TOTAL_BEDS,J3461&lt;=TEMP_WORKER_MAX*TEMP_WORKER_HRS),1,0)</f>
        <v>1</v>
      </c>
      <c r="O3461" s="2">
        <f>L3461-M3461-K3461-FIXED_COSTS</f>
        <v>14689.229346798267</v>
      </c>
      <c r="P3461" s="2">
        <f>IF(N3461=1,O3461,"")</f>
        <v>14689.229346798267</v>
      </c>
    </row>
    <row r="3462">
      <c r="A3462" s="6">
        <v>5</v>
      </c>
      <c r="B3462" s="6">
        <v>6</v>
      </c>
      <c r="C3462" s="6">
        <v>17</v>
      </c>
      <c r="D3462" s="6">
        <f>A3462+B3462+C3462</f>
        <v>28</v>
      </c>
      <c r="E3462" s="5">
        <f>IF(A3462=0,0,A3462*LABOR_HRS_WK_TOM*SEASON_WEEKS*(1+DIM_PCT_TOM)^A3462)</f>
        <v>724.72950000000026</v>
      </c>
      <c r="F3462" s="5">
        <f>IF(B3462=0,0,B3462*LABOR_HRS_WK_CAR*SEASON_WEEKS*(1+DIM_PCT_CAR)^B3462)</f>
        <v>208.7448152783202</v>
      </c>
      <c r="G3462" s="5">
        <f>IF(C3462=0,0,C3462*LABOR_HRS_WK_MES*SEASON_WEEKS*(1+DIM_PCT_MES)^C3462)</f>
        <v>944.88069779263992</v>
      </c>
      <c r="H3462" s="5">
        <f>E3462+F3462+G3462</f>
        <v>1878.3550130709605</v>
      </c>
      <c r="I3462" s="5">
        <f>MIN(H3462,FARMER_HRS)</f>
        <v>720</v>
      </c>
      <c r="J3462" s="5">
        <f>MAX(0,H3462-FARMER_HRS)</f>
        <v>1158.3550130709605</v>
      </c>
      <c r="K3462" s="2">
        <f>I3462*FARMER_RATE+J3462*TEMP_WORKER_RATE</f>
        <v>45110.3300880375</v>
      </c>
      <c r="L3462" s="2">
        <f>A3462*PRICE_TOM+B3462*PRICE_CAR+C3462*PRICE_MES</f>
        <v>102464</v>
      </c>
      <c r="M3462" s="2">
        <f>A3462*FERT_BED_TOM+B3462*FERT_BED_CAR+C3462*FERT_BED_MES</f>
        <v>22000</v>
      </c>
      <c r="N3462" s="6">
        <f>IF(AND(D3462&lt;=TOTAL_BEDS,J3462&lt;=TEMP_WORKER_MAX*TEMP_WORKER_HRS),1,0)</f>
        <v>1</v>
      </c>
      <c r="O3462" s="2">
        <f>L3462-M3462-K3462-FIXED_COSTS</f>
        <v>15353.669911962497</v>
      </c>
      <c r="P3462" s="2">
        <f>IF(N3462=1,O3462,"")</f>
        <v>15353.669911962497</v>
      </c>
    </row>
    <row r="3463">
      <c r="A3463" s="6">
        <v>5</v>
      </c>
      <c r="B3463" s="6">
        <v>6</v>
      </c>
      <c r="C3463" s="6">
        <v>18</v>
      </c>
      <c r="D3463" s="6">
        <f>A3463+B3463+C3463</f>
        <v>29</v>
      </c>
      <c r="E3463" s="5">
        <f>IF(A3463=0,0,A3463*LABOR_HRS_WK_TOM*SEASON_WEEKS*(1+DIM_PCT_TOM)^A3463)</f>
        <v>724.72950000000026</v>
      </c>
      <c r="F3463" s="5">
        <f>IF(B3463=0,0,B3463*LABOR_HRS_WK_CAR*SEASON_WEEKS*(1+DIM_PCT_CAR)^B3463)</f>
        <v>208.7448152783202</v>
      </c>
      <c r="G3463" s="5">
        <f>IF(C3463=0,0,C3463*LABOR_HRS_WK_MES*SEASON_WEEKS*(1+DIM_PCT_MES)^C3463)</f>
        <v>1012.9676892512272</v>
      </c>
      <c r="H3463" s="5">
        <f>E3463+F3463+G3463</f>
        <v>1946.4420045295476</v>
      </c>
      <c r="I3463" s="5">
        <f>MIN(H3463,FARMER_HRS)</f>
        <v>720</v>
      </c>
      <c r="J3463" s="5">
        <f>MAX(0,H3463-FARMER_HRS)</f>
        <v>1226.4420045295476</v>
      </c>
      <c r="K3463" s="2">
        <f>I3463*FARMER_RATE+J3463*TEMP_WORKER_RATE</f>
        <v>46292.395911971311</v>
      </c>
      <c r="L3463" s="2">
        <f>A3463*PRICE_TOM+B3463*PRICE_CAR+C3463*PRICE_MES</f>
        <v>105164</v>
      </c>
      <c r="M3463" s="2">
        <f>A3463*FERT_BED_TOM+B3463*FERT_BED_CAR+C3463*FERT_BED_MES</f>
        <v>22880</v>
      </c>
      <c r="N3463" s="6">
        <f>IF(AND(D3463&lt;=TOTAL_BEDS,J3463&lt;=TEMP_WORKER_MAX*TEMP_WORKER_HRS),1,0)</f>
        <v>1</v>
      </c>
      <c r="O3463" s="2">
        <f>L3463-M3463-K3463-FIXED_COSTS</f>
        <v>15991.604088028689</v>
      </c>
      <c r="P3463" s="2">
        <f>IF(N3463=1,O3463,"")</f>
        <v>15991.604088028689</v>
      </c>
    </row>
    <row r="3464">
      <c r="A3464" s="6">
        <v>5</v>
      </c>
      <c r="B3464" s="6">
        <v>6</v>
      </c>
      <c r="C3464" s="6">
        <v>19</v>
      </c>
      <c r="D3464" s="6">
        <f>A3464+B3464+C3464</f>
        <v>30</v>
      </c>
      <c r="E3464" s="5">
        <f>IF(A3464=0,0,A3464*LABOR_HRS_WK_TOM*SEASON_WEEKS*(1+DIM_PCT_TOM)^A3464)</f>
        <v>724.72950000000026</v>
      </c>
      <c r="F3464" s="5">
        <f>IF(B3464=0,0,B3464*LABOR_HRS_WK_CAR*SEASON_WEEKS*(1+DIM_PCT_CAR)^B3464)</f>
        <v>208.7448152783202</v>
      </c>
      <c r="G3464" s="5">
        <f>IF(C3464=0,0,C3464*LABOR_HRS_WK_MES*SEASON_WEEKS*(1+DIM_PCT_MES)^C3464)</f>
        <v>1082.6092178872491</v>
      </c>
      <c r="H3464" s="5">
        <f>E3464+F3464+G3464</f>
        <v>2016.0835331655694</v>
      </c>
      <c r="I3464" s="5">
        <f>MIN(H3464,FARMER_HRS)</f>
        <v>720</v>
      </c>
      <c r="J3464" s="5">
        <f>MAX(0,H3464-FARMER_HRS)</f>
        <v>1296.0835331655694</v>
      </c>
      <c r="K3464" s="2">
        <f>I3464*FARMER_RATE+J3464*TEMP_WORKER_RATE</f>
        <v>47501.450228568909</v>
      </c>
      <c r="L3464" s="2">
        <f>A3464*PRICE_TOM+B3464*PRICE_CAR+C3464*PRICE_MES</f>
        <v>107864</v>
      </c>
      <c r="M3464" s="2">
        <f>A3464*FERT_BED_TOM+B3464*FERT_BED_CAR+C3464*FERT_BED_MES</f>
        <v>23760</v>
      </c>
      <c r="N3464" s="6">
        <f>IF(AND(D3464&lt;=TOTAL_BEDS,J3464&lt;=TEMP_WORKER_MAX*TEMP_WORKER_HRS),1,0)</f>
        <v>1</v>
      </c>
      <c r="O3464" s="2">
        <f>L3464-M3464-K3464-FIXED_COSTS</f>
        <v>16602.549771431091</v>
      </c>
      <c r="P3464" s="2">
        <f>IF(N3464=1,O3464,"")</f>
        <v>16602.549771431091</v>
      </c>
    </row>
    <row r="3465">
      <c r="A3465" s="6">
        <v>5</v>
      </c>
      <c r="B3465" s="6">
        <v>6</v>
      </c>
      <c r="C3465" s="6">
        <v>20</v>
      </c>
      <c r="D3465" s="6">
        <f>A3465+B3465+C3465</f>
        <v>31</v>
      </c>
      <c r="E3465" s="5">
        <f>IF(A3465=0,0,A3465*LABOR_HRS_WK_TOM*SEASON_WEEKS*(1+DIM_PCT_TOM)^A3465)</f>
        <v>724.72950000000026</v>
      </c>
      <c r="F3465" s="5">
        <f>IF(B3465=0,0,B3465*LABOR_HRS_WK_CAR*SEASON_WEEKS*(1+DIM_PCT_CAR)^B3465)</f>
        <v>208.7448152783202</v>
      </c>
      <c r="G3465" s="5">
        <f>IF(C3465=0,0,C3465*LABOR_HRS_WK_MES*SEASON_WEEKS*(1+DIM_PCT_MES)^C3465)</f>
        <v>1153.8335085377259</v>
      </c>
      <c r="H3465" s="5">
        <f>E3465+F3465+G3465</f>
        <v>2087.3078238160465</v>
      </c>
      <c r="I3465" s="5">
        <f>MIN(H3465,FARMER_HRS)</f>
        <v>720</v>
      </c>
      <c r="J3465" s="5">
        <f>MAX(0,H3465-FARMER_HRS)</f>
        <v>1367.3078238160465</v>
      </c>
      <c r="K3465" s="2">
        <f>I3465*FARMER_RATE+J3465*TEMP_WORKER_RATE</f>
        <v>48737.983052361917</v>
      </c>
      <c r="L3465" s="2">
        <f>A3465*PRICE_TOM+B3465*PRICE_CAR+C3465*PRICE_MES</f>
        <v>110564</v>
      </c>
      <c r="M3465" s="2">
        <f>A3465*FERT_BED_TOM+B3465*FERT_BED_CAR+C3465*FERT_BED_MES</f>
        <v>24640</v>
      </c>
      <c r="N3465" s="6">
        <f>IF(AND(D3465&lt;=TOTAL_BEDS,J3465&lt;=TEMP_WORKER_MAX*TEMP_WORKER_HRS),1,0)</f>
        <v>1</v>
      </c>
      <c r="O3465" s="2">
        <f>L3465-M3465-K3465-FIXED_COSTS</f>
        <v>17186.016947638083</v>
      </c>
      <c r="P3465" s="2">
        <f>IF(N3465=1,O3465,"")</f>
        <v>17186.016947638083</v>
      </c>
    </row>
    <row r="3466">
      <c r="A3466" s="6">
        <v>5</v>
      </c>
      <c r="B3466" s="6">
        <v>6</v>
      </c>
      <c r="C3466" s="6">
        <v>21</v>
      </c>
      <c r="D3466" s="6">
        <f>A3466+B3466+C3466</f>
        <v>32</v>
      </c>
      <c r="E3466" s="5">
        <f>IF(A3466=0,0,A3466*LABOR_HRS_WK_TOM*SEASON_WEEKS*(1+DIM_PCT_TOM)^A3466)</f>
        <v>724.72950000000026</v>
      </c>
      <c r="F3466" s="5">
        <f>IF(B3466=0,0,B3466*LABOR_HRS_WK_CAR*SEASON_WEEKS*(1+DIM_PCT_CAR)^B3466)</f>
        <v>208.7448152783202</v>
      </c>
      <c r="G3466" s="5">
        <f>IF(C3466=0,0,C3466*LABOR_HRS_WK_MES*SEASON_WEEKS*(1+DIM_PCT_MES)^C3466)</f>
        <v>1226.6692487641699</v>
      </c>
      <c r="H3466" s="5">
        <f>E3466+F3466+G3466</f>
        <v>2160.14356404249</v>
      </c>
      <c r="I3466" s="5">
        <f>MIN(H3466,FARMER_HRS)</f>
        <v>720</v>
      </c>
      <c r="J3466" s="5">
        <f>MAX(0,H3466-FARMER_HRS)</f>
        <v>1440.1435640424902</v>
      </c>
      <c r="K3466" s="2">
        <f>I3466*FARMER_RATE+J3466*TEMP_WORKER_RATE</f>
        <v>50002.492431293227</v>
      </c>
      <c r="L3466" s="2">
        <f>A3466*PRICE_TOM+B3466*PRICE_CAR+C3466*PRICE_MES</f>
        <v>113264</v>
      </c>
      <c r="M3466" s="2">
        <f>A3466*FERT_BED_TOM+B3466*FERT_BED_CAR+C3466*FERT_BED_MES</f>
        <v>25520</v>
      </c>
      <c r="N3466" s="6">
        <f>IF(AND(D3466&lt;=TOTAL_BEDS,J3466&lt;=TEMP_WORKER_MAX*TEMP_WORKER_HRS),1,0)</f>
        <v>1</v>
      </c>
      <c r="O3466" s="2">
        <f>L3466-M3466-K3466-FIXED_COSTS</f>
        <v>17741.507568706773</v>
      </c>
      <c r="P3466" s="2">
        <f>IF(N3466=1,O3466,"")</f>
        <v>17741.507568706773</v>
      </c>
    </row>
    <row r="3467">
      <c r="A3467" s="6">
        <v>5</v>
      </c>
      <c r="B3467" s="6">
        <v>6</v>
      </c>
      <c r="C3467" s="6">
        <v>22</v>
      </c>
      <c r="D3467" s="6">
        <f>A3467+B3467+C3467</f>
        <v>33</v>
      </c>
      <c r="E3467" s="5">
        <f>IF(A3467=0,0,A3467*LABOR_HRS_WK_TOM*SEASON_WEEKS*(1+DIM_PCT_TOM)^A3467)</f>
        <v>724.72950000000026</v>
      </c>
      <c r="F3467" s="5">
        <f>IF(B3467=0,0,B3467*LABOR_HRS_WK_CAR*SEASON_WEEKS*(1+DIM_PCT_CAR)^B3467)</f>
        <v>208.7448152783202</v>
      </c>
      <c r="G3467" s="5">
        <f>IF(C3467=0,0,C3467*LABOR_HRS_WK_MES*SEASON_WEEKS*(1+DIM_PCT_MES)^C3467)</f>
        <v>1301.1455960105659</v>
      </c>
      <c r="H3467" s="5">
        <f>E3467+F3467+G3467</f>
        <v>2234.6199112888862</v>
      </c>
      <c r="I3467" s="5">
        <f>MIN(H3467,FARMER_HRS)</f>
        <v>720</v>
      </c>
      <c r="J3467" s="5">
        <f>MAX(0,H3467-FARMER_HRS)</f>
        <v>1514.6199112888862</v>
      </c>
      <c r="K3467" s="2">
        <f>I3467*FARMER_RATE+J3467*TEMP_WORKER_RATE</f>
        <v>51295.48457098761</v>
      </c>
      <c r="L3467" s="2">
        <f>A3467*PRICE_TOM+B3467*PRICE_CAR+C3467*PRICE_MES</f>
        <v>115964</v>
      </c>
      <c r="M3467" s="2">
        <f>A3467*FERT_BED_TOM+B3467*FERT_BED_CAR+C3467*FERT_BED_MES</f>
        <v>26400</v>
      </c>
      <c r="N3467" s="6">
        <f>IF(AND(D3467&lt;=TOTAL_BEDS,J3467&lt;=TEMP_WORKER_MAX*TEMP_WORKER_HRS),1,0)</f>
        <v>1</v>
      </c>
      <c r="O3467" s="2">
        <f>L3467-M3467-K3467-FIXED_COSTS</f>
        <v>18268.51542901239</v>
      </c>
      <c r="P3467" s="2">
        <f>IF(N3467=1,O3467,"")</f>
        <v>18268.51542901239</v>
      </c>
    </row>
    <row r="3468">
      <c r="A3468" s="6">
        <v>5</v>
      </c>
      <c r="B3468" s="6">
        <v>6</v>
      </c>
      <c r="C3468" s="6">
        <v>23</v>
      </c>
      <c r="D3468" s="6">
        <f>A3468+B3468+C3468</f>
        <v>34</v>
      </c>
      <c r="E3468" s="5">
        <f>IF(A3468=0,0,A3468*LABOR_HRS_WK_TOM*SEASON_WEEKS*(1+DIM_PCT_TOM)^A3468)</f>
        <v>724.72950000000026</v>
      </c>
      <c r="F3468" s="5">
        <f>IF(B3468=0,0,B3468*LABOR_HRS_WK_CAR*SEASON_WEEKS*(1+DIM_PCT_CAR)^B3468)</f>
        <v>208.7448152783202</v>
      </c>
      <c r="G3468" s="5">
        <f>IF(C3468=0,0,C3468*LABOR_HRS_WK_MES*SEASON_WEEKS*(1+DIM_PCT_MES)^C3468)</f>
        <v>1377.2921848680023</v>
      </c>
      <c r="H3468" s="5">
        <f>E3468+F3468+G3468</f>
        <v>2310.7665001463229</v>
      </c>
      <c r="I3468" s="5">
        <f>MIN(H3468,FARMER_HRS)</f>
        <v>720</v>
      </c>
      <c r="J3468" s="5">
        <f>MAX(0,H3468-FARMER_HRS)</f>
        <v>1590.7665001463229</v>
      </c>
      <c r="K3468" s="2">
        <f>I3468*FARMER_RATE+J3468*TEMP_WORKER_RATE</f>
        <v>52617.473960873656</v>
      </c>
      <c r="L3468" s="2">
        <f>A3468*PRICE_TOM+B3468*PRICE_CAR+C3468*PRICE_MES</f>
        <v>118664</v>
      </c>
      <c r="M3468" s="2">
        <f>A3468*FERT_BED_TOM+B3468*FERT_BED_CAR+C3468*FERT_BED_MES</f>
        <v>27280</v>
      </c>
      <c r="N3468" s="6">
        <f>IF(AND(D3468&lt;=TOTAL_BEDS,J3468&lt;=TEMP_WORKER_MAX*TEMP_WORKER_HRS),1,0)</f>
        <v>1</v>
      </c>
      <c r="O3468" s="2">
        <f>L3468-M3468-K3468-FIXED_COSTS</f>
        <v>18766.526039126344</v>
      </c>
      <c r="P3468" s="2">
        <f>IF(N3468=1,O3468,"")</f>
        <v>18766.526039126344</v>
      </c>
    </row>
    <row r="3469">
      <c r="A3469" s="6">
        <v>5</v>
      </c>
      <c r="B3469" s="6">
        <v>6</v>
      </c>
      <c r="C3469" s="6">
        <v>24</v>
      </c>
      <c r="D3469" s="6">
        <f>A3469+B3469+C3469</f>
        <v>35</v>
      </c>
      <c r="E3469" s="5">
        <f>IF(A3469=0,0,A3469*LABOR_HRS_WK_TOM*SEASON_WEEKS*(1+DIM_PCT_TOM)^A3469)</f>
        <v>724.72950000000026</v>
      </c>
      <c r="F3469" s="5">
        <f>IF(B3469=0,0,B3469*LABOR_HRS_WK_CAR*SEASON_WEEKS*(1+DIM_PCT_CAR)^B3469)</f>
        <v>208.7448152783202</v>
      </c>
      <c r="G3469" s="5">
        <f>IF(C3469=0,0,C3469*LABOR_HRS_WK_MES*SEASON_WEEKS*(1+DIM_PCT_MES)^C3469)</f>
        <v>1455.139134447498</v>
      </c>
      <c r="H3469" s="5">
        <f>E3469+F3469+G3469</f>
        <v>2388.6134497258186</v>
      </c>
      <c r="I3469" s="5">
        <f>MIN(H3469,FARMER_HRS)</f>
        <v>720</v>
      </c>
      <c r="J3469" s="5">
        <f>MAX(0,H3469-FARMER_HRS)</f>
        <v>1668.6134497258186</v>
      </c>
      <c r="K3469" s="2">
        <f>I3469*FARMER_RATE+J3469*TEMP_WORKER_RATE</f>
        <v>53968.983502184346</v>
      </c>
      <c r="L3469" s="2">
        <f>A3469*PRICE_TOM+B3469*PRICE_CAR+C3469*PRICE_MES</f>
        <v>121364</v>
      </c>
      <c r="M3469" s="2">
        <f>A3469*FERT_BED_TOM+B3469*FERT_BED_CAR+C3469*FERT_BED_MES</f>
        <v>28160</v>
      </c>
      <c r="N3469" s="6">
        <f>IF(AND(D3469&lt;=TOTAL_BEDS,J3469&lt;=TEMP_WORKER_MAX*TEMP_WORKER_HRS),1,0)</f>
        <v>1</v>
      </c>
      <c r="O3469" s="2">
        <f>L3469-M3469-K3469-FIXED_COSTS</f>
        <v>19235.016497815654</v>
      </c>
      <c r="P3469" s="2">
        <f>IF(N3469=1,O3469,"")</f>
        <v>19235.016497815654</v>
      </c>
    </row>
    <row r="3470">
      <c r="A3470" s="6">
        <v>5</v>
      </c>
      <c r="B3470" s="6">
        <v>6</v>
      </c>
      <c r="C3470" s="6">
        <v>25</v>
      </c>
      <c r="D3470" s="6">
        <f>A3470+B3470+C3470</f>
        <v>36</v>
      </c>
      <c r="E3470" s="5">
        <f>IF(A3470=0,0,A3470*LABOR_HRS_WK_TOM*SEASON_WEEKS*(1+DIM_PCT_TOM)^A3470)</f>
        <v>724.72950000000026</v>
      </c>
      <c r="F3470" s="5">
        <f>IF(B3470=0,0,B3470*LABOR_HRS_WK_CAR*SEASON_WEEKS*(1+DIM_PCT_CAR)^B3470)</f>
        <v>208.7448152783202</v>
      </c>
      <c r="G3470" s="5">
        <f>IF(C3470=0,0,C3470*LABOR_HRS_WK_MES*SEASON_WEEKS*(1+DIM_PCT_MES)^C3470)</f>
        <v>1534.7170558625955</v>
      </c>
      <c r="H3470" s="5">
        <f>E3470+F3470+G3470</f>
        <v>2468.1913711409161</v>
      </c>
      <c r="I3470" s="5">
        <f>MIN(H3470,FARMER_HRS)</f>
        <v>720</v>
      </c>
      <c r="J3470" s="5">
        <f>MAX(0,H3470-FARMER_HRS)</f>
        <v>1748.1913711409161</v>
      </c>
      <c r="K3470" s="2">
        <f>I3470*FARMER_RATE+J3470*TEMP_WORKER_RATE</f>
        <v>55350.544637863124</v>
      </c>
      <c r="L3470" s="2">
        <f>A3470*PRICE_TOM+B3470*PRICE_CAR+C3470*PRICE_MES</f>
        <v>124064</v>
      </c>
      <c r="M3470" s="2">
        <f>A3470*FERT_BED_TOM+B3470*FERT_BED_CAR+C3470*FERT_BED_MES</f>
        <v>29040</v>
      </c>
      <c r="N3470" s="6">
        <f>IF(AND(D3470&lt;=TOTAL_BEDS,J3470&lt;=TEMP_WORKER_MAX*TEMP_WORKER_HRS),1,0)</f>
        <v>1</v>
      </c>
      <c r="O3470" s="2">
        <f>L3470-M3470-K3470-FIXED_COSTS</f>
        <v>19673.455362136876</v>
      </c>
      <c r="P3470" s="2">
        <f>IF(N3470=1,O3470,"")</f>
        <v>19673.455362136876</v>
      </c>
    </row>
    <row r="3471">
      <c r="A3471" s="6">
        <v>5</v>
      </c>
      <c r="B3471" s="6">
        <v>6</v>
      </c>
      <c r="C3471" s="6">
        <v>26</v>
      </c>
      <c r="D3471" s="6">
        <f>A3471+B3471+C3471</f>
        <v>37</v>
      </c>
      <c r="E3471" s="5">
        <f>IF(A3471=0,0,A3471*LABOR_HRS_WK_TOM*SEASON_WEEKS*(1+DIM_PCT_TOM)^A3471)</f>
        <v>724.72950000000026</v>
      </c>
      <c r="F3471" s="5">
        <f>IF(B3471=0,0,B3471*LABOR_HRS_WK_CAR*SEASON_WEEKS*(1+DIM_PCT_CAR)^B3471)</f>
        <v>208.7448152783202</v>
      </c>
      <c r="G3471" s="5">
        <f>IF(C3471=0,0,C3471*LABOR_HRS_WK_MES*SEASON_WEEKS*(1+DIM_PCT_MES)^C3471)</f>
        <v>1616.0570598233128</v>
      </c>
      <c r="H3471" s="5">
        <f>E3471+F3471+G3471</f>
        <v>2549.5313751016333</v>
      </c>
      <c r="I3471" s="5">
        <f>MIN(H3471,FARMER_HRS)</f>
        <v>720</v>
      </c>
      <c r="J3471" s="5">
        <f>MAX(0,H3471-FARMER_HRS)</f>
        <v>1829.5313751016333</v>
      </c>
      <c r="K3471" s="2">
        <f>I3471*FARMER_RATE+J3471*TEMP_WORKER_RATE</f>
        <v>56762.697484403354</v>
      </c>
      <c r="L3471" s="2">
        <f>A3471*PRICE_TOM+B3471*PRICE_CAR+C3471*PRICE_MES</f>
        <v>126764</v>
      </c>
      <c r="M3471" s="2">
        <f>A3471*FERT_BED_TOM+B3471*FERT_BED_CAR+C3471*FERT_BED_MES</f>
        <v>29920</v>
      </c>
      <c r="N3471" s="6">
        <f>IF(AND(D3471&lt;=TOTAL_BEDS,J3471&lt;=TEMP_WORKER_MAX*TEMP_WORKER_HRS),1,0)</f>
        <v>1</v>
      </c>
      <c r="O3471" s="2">
        <f>L3471-M3471-K3471-FIXED_COSTS</f>
        <v>20081.302515596646</v>
      </c>
      <c r="P3471" s="2">
        <f>IF(N3471=1,O3471,"")</f>
        <v>20081.302515596646</v>
      </c>
    </row>
    <row r="3472">
      <c r="A3472" s="6">
        <v>5</v>
      </c>
      <c r="B3472" s="6">
        <v>6</v>
      </c>
      <c r="C3472" s="6">
        <v>27</v>
      </c>
      <c r="D3472" s="6">
        <f>A3472+B3472+C3472</f>
        <v>38</v>
      </c>
      <c r="E3472" s="5">
        <f>IF(A3472=0,0,A3472*LABOR_HRS_WK_TOM*SEASON_WEEKS*(1+DIM_PCT_TOM)^A3472)</f>
        <v>724.72950000000026</v>
      </c>
      <c r="F3472" s="5">
        <f>IF(B3472=0,0,B3472*LABOR_HRS_WK_CAR*SEASON_WEEKS*(1+DIM_PCT_CAR)^B3472)</f>
        <v>208.7448152783202</v>
      </c>
      <c r="G3472" s="5">
        <f>IF(C3472=0,0,C3472*LABOR_HRS_WK_MES*SEASON_WEEKS*(1+DIM_PCT_MES)^C3472)</f>
        <v>1699.19076434307</v>
      </c>
      <c r="H3472" s="5">
        <f>E3472+F3472+G3472</f>
        <v>2632.6650796213903</v>
      </c>
      <c r="I3472" s="5">
        <f>MIN(H3472,FARMER_HRS)</f>
        <v>720</v>
      </c>
      <c r="J3472" s="5">
        <f>MAX(0,H3472-FARMER_HRS)</f>
        <v>1912.6650796213903</v>
      </c>
      <c r="K3472" s="2">
        <f>I3472*FARMER_RATE+J3472*TEMP_WORKER_RATE</f>
        <v>58205.990965649136</v>
      </c>
      <c r="L3472" s="2">
        <f>A3472*PRICE_TOM+B3472*PRICE_CAR+C3472*PRICE_MES</f>
        <v>129464</v>
      </c>
      <c r="M3472" s="2">
        <f>A3472*FERT_BED_TOM+B3472*FERT_BED_CAR+C3472*FERT_BED_MES</f>
        <v>30800</v>
      </c>
      <c r="N3472" s="6">
        <f>IF(AND(D3472&lt;=TOTAL_BEDS,J3472&lt;=TEMP_WORKER_MAX*TEMP_WORKER_HRS),1,0)</f>
        <v>1</v>
      </c>
      <c r="O3472" s="2">
        <f>L3472-M3472-K3472-FIXED_COSTS</f>
        <v>20458.009034350864</v>
      </c>
      <c r="P3472" s="2">
        <f>IF(N3472=1,O3472,"")</f>
        <v>20458.009034350864</v>
      </c>
    </row>
    <row r="3473">
      <c r="A3473" s="6">
        <v>5</v>
      </c>
      <c r="B3473" s="6">
        <v>6</v>
      </c>
      <c r="C3473" s="6">
        <v>28</v>
      </c>
      <c r="D3473" s="6">
        <f>A3473+B3473+C3473</f>
        <v>39</v>
      </c>
      <c r="E3473" s="5">
        <f>IF(A3473=0,0,A3473*LABOR_HRS_WK_TOM*SEASON_WEEKS*(1+DIM_PCT_TOM)^A3473)</f>
        <v>724.72950000000026</v>
      </c>
      <c r="F3473" s="5">
        <f>IF(B3473=0,0,B3473*LABOR_HRS_WK_CAR*SEASON_WEEKS*(1+DIM_PCT_CAR)^B3473)</f>
        <v>208.7448152783202</v>
      </c>
      <c r="G3473" s="5">
        <f>IF(C3473=0,0,C3473*LABOR_HRS_WK_MES*SEASON_WEEKS*(1+DIM_PCT_MES)^C3473)</f>
        <v>1784.1503025602233</v>
      </c>
      <c r="H3473" s="5">
        <f>E3473+F3473+G3473</f>
        <v>2717.6246178385436</v>
      </c>
      <c r="I3473" s="5">
        <f>MIN(H3473,FARMER_HRS)</f>
        <v>720</v>
      </c>
      <c r="J3473" s="5">
        <f>MAX(0,H3473-FARMER_HRS)</f>
        <v>1997.6246178385436</v>
      </c>
      <c r="K3473" s="2">
        <f>I3473*FARMER_RATE+J3473*TEMP_WORKER_RATE</f>
        <v>59680.982948585828</v>
      </c>
      <c r="L3473" s="2">
        <f>A3473*PRICE_TOM+B3473*PRICE_CAR+C3473*PRICE_MES</f>
        <v>132164</v>
      </c>
      <c r="M3473" s="2">
        <f>A3473*FERT_BED_TOM+B3473*FERT_BED_CAR+C3473*FERT_BED_MES</f>
        <v>31680</v>
      </c>
      <c r="N3473" s="6">
        <f>IF(AND(D3473&lt;=TOTAL_BEDS,J3473&lt;=TEMP_WORKER_MAX*TEMP_WORKER_HRS),1,0)</f>
        <v>1</v>
      </c>
      <c r="O3473" s="2">
        <f>L3473-M3473-K3473-FIXED_COSTS</f>
        <v>20803.017051414172</v>
      </c>
      <c r="P3473" s="2">
        <f>IF(N3473=1,O3473,"")</f>
        <v>20803.017051414172</v>
      </c>
    </row>
    <row r="3474">
      <c r="A3474" s="6">
        <v>5</v>
      </c>
      <c r="B3474" s="6">
        <v>6</v>
      </c>
      <c r="C3474" s="6">
        <v>29</v>
      </c>
      <c r="D3474" s="6">
        <f>A3474+B3474+C3474</f>
        <v>40</v>
      </c>
      <c r="E3474" s="5">
        <f>IF(A3474=0,0,A3474*LABOR_HRS_WK_TOM*SEASON_WEEKS*(1+DIM_PCT_TOM)^A3474)</f>
        <v>724.72950000000026</v>
      </c>
      <c r="F3474" s="5">
        <f>IF(B3474=0,0,B3474*LABOR_HRS_WK_CAR*SEASON_WEEKS*(1+DIM_PCT_CAR)^B3474)</f>
        <v>208.7448152783202</v>
      </c>
      <c r="G3474" s="5">
        <f>IF(C3474=0,0,C3474*LABOR_HRS_WK_MES*SEASON_WEEKS*(1+DIM_PCT_MES)^C3474)</f>
        <v>1870.9683306758766</v>
      </c>
      <c r="H3474" s="5">
        <f>E3474+F3474+G3474</f>
        <v>2804.4426459541969</v>
      </c>
      <c r="I3474" s="5">
        <f>MIN(H3474,FARMER_HRS)</f>
        <v>720</v>
      </c>
      <c r="J3474" s="5">
        <f>MAX(0,H3474-FARMER_HRS)</f>
        <v>2084.4426459541969</v>
      </c>
      <c r="K3474" s="2">
        <f>I3474*FARMER_RATE+J3474*TEMP_WORKER_RATE</f>
        <v>61188.240381149248</v>
      </c>
      <c r="L3474" s="2">
        <f>A3474*PRICE_TOM+B3474*PRICE_CAR+C3474*PRICE_MES</f>
        <v>134864</v>
      </c>
      <c r="M3474" s="2">
        <f>A3474*FERT_BED_TOM+B3474*FERT_BED_CAR+C3474*FERT_BED_MES</f>
        <v>32560</v>
      </c>
      <c r="N3474" s="6">
        <f>IF(AND(D3474&lt;=TOTAL_BEDS,J3474&lt;=TEMP_WORKER_MAX*TEMP_WORKER_HRS),1,0)</f>
        <v>1</v>
      </c>
      <c r="O3474" s="2">
        <f>L3474-M3474-K3474-FIXED_COSTS</f>
        <v>21115.759618850752</v>
      </c>
      <c r="P3474" s="2">
        <f>IF(N3474=1,O3474,"")</f>
        <v>21115.759618850752</v>
      </c>
    </row>
    <row r="3475">
      <c r="A3475" s="6">
        <v>5</v>
      </c>
      <c r="B3475" s="6">
        <v>6</v>
      </c>
      <c r="C3475" s="6">
        <v>30</v>
      </c>
      <c r="D3475" s="6">
        <f>A3475+B3475+C3475</f>
        <v>41</v>
      </c>
      <c r="E3475" s="5">
        <f>IF(A3475=0,0,A3475*LABOR_HRS_WK_TOM*SEASON_WEEKS*(1+DIM_PCT_TOM)^A3475)</f>
        <v>724.72950000000026</v>
      </c>
      <c r="F3475" s="5">
        <f>IF(B3475=0,0,B3475*LABOR_HRS_WK_CAR*SEASON_WEEKS*(1+DIM_PCT_CAR)^B3475)</f>
        <v>208.7448152783202</v>
      </c>
      <c r="G3475" s="5">
        <f>IF(C3475=0,0,C3475*LABOR_HRS_WK_MES*SEASON_WEEKS*(1+DIM_PCT_MES)^C3475)</f>
        <v>1959.6780360096466</v>
      </c>
      <c r="H3475" s="5">
        <f>E3475+F3475+G3475</f>
        <v>2893.1523512879671</v>
      </c>
      <c r="I3475" s="5">
        <f>MIN(H3475,FARMER_HRS)</f>
        <v>720</v>
      </c>
      <c r="J3475" s="5">
        <f>MAX(0,H3475-FARMER_HRS)</f>
        <v>2173.1523512879671</v>
      </c>
      <c r="K3475" s="2">
        <f>I3475*FARMER_RATE+J3475*TEMP_WORKER_RATE</f>
        <v>62728.339432082765</v>
      </c>
      <c r="L3475" s="2">
        <f>A3475*PRICE_TOM+B3475*PRICE_CAR+C3475*PRICE_MES</f>
        <v>137564</v>
      </c>
      <c r="M3475" s="2">
        <f>A3475*FERT_BED_TOM+B3475*FERT_BED_CAR+C3475*FERT_BED_MES</f>
        <v>33440</v>
      </c>
      <c r="N3475" s="6">
        <f>IF(AND(D3475&lt;=TOTAL_BEDS,J3475&lt;=TEMP_WORKER_MAX*TEMP_WORKER_HRS),1,0)</f>
        <v>1</v>
      </c>
      <c r="O3475" s="2">
        <f>L3475-M3475-K3475-FIXED_COSTS</f>
        <v>21395.660567917235</v>
      </c>
      <c r="P3475" s="2">
        <f>IF(N3475=1,O3475,"")</f>
        <v>21395.660567917235</v>
      </c>
    </row>
    <row r="3476">
      <c r="A3476" s="6">
        <v>5</v>
      </c>
      <c r="B3476" s="6">
        <v>7</v>
      </c>
      <c r="C3476" s="6">
        <v>0</v>
      </c>
      <c r="D3476" s="6">
        <f>A3476+B3476+C3476</f>
        <v>12</v>
      </c>
      <c r="E3476" s="5">
        <f>IF(A3476=0,0,A3476*LABOR_HRS_WK_TOM*SEASON_WEEKS*(1+DIM_PCT_TOM)^A3476)</f>
        <v>724.72950000000026</v>
      </c>
      <c r="F3476" s="5">
        <f>IF(B3476=0,0,B3476*LABOR_HRS_WK_CAR*SEASON_WEEKS*(1+DIM_PCT_CAR)^B3476)</f>
        <v>249.62400827032462</v>
      </c>
      <c r="G3476" s="5">
        <f>IF(C3476=0,0,C3476*LABOR_HRS_WK_MES*SEASON_WEEKS*(1+DIM_PCT_MES)^C3476)</f>
        <v>0</v>
      </c>
      <c r="H3476" s="5">
        <f>E3476+F3476+G3476</f>
        <v>974.35350827032494</v>
      </c>
      <c r="I3476" s="5">
        <f>MIN(H3476,FARMER_HRS)</f>
        <v>720</v>
      </c>
      <c r="J3476" s="5">
        <f>MAX(0,H3476-FARMER_HRS)</f>
        <v>254.35350827032494</v>
      </c>
      <c r="K3476" s="2">
        <f>I3476*FARMER_RATE+J3476*TEMP_WORKER_RATE</f>
        <v>29415.85951858203</v>
      </c>
      <c r="L3476" s="2">
        <f>A3476*PRICE_TOM+B3476*PRICE_CAR+C3476*PRICE_MES</f>
        <v>58658</v>
      </c>
      <c r="M3476" s="2">
        <f>A3476*FERT_BED_TOM+B3476*FERT_BED_CAR+C3476*FERT_BED_MES</f>
        <v>7480</v>
      </c>
      <c r="N3476" s="6">
        <f>IF(AND(D3476&lt;=TOTAL_BEDS,J3476&lt;=TEMP_WORKER_MAX*TEMP_WORKER_HRS),1,0)</f>
        <v>1</v>
      </c>
      <c r="O3476" s="2">
        <f>L3476-M3476-K3476-FIXED_COSTS</f>
        <v>1762.1404814179696</v>
      </c>
      <c r="P3476" s="2">
        <f>IF(N3476=1,O3476,"")</f>
        <v>1762.1404814179696</v>
      </c>
    </row>
    <row r="3477">
      <c r="A3477" s="6">
        <v>5</v>
      </c>
      <c r="B3477" s="6">
        <v>7</v>
      </c>
      <c r="C3477" s="6">
        <v>1</v>
      </c>
      <c r="D3477" s="6">
        <f>A3477+B3477+C3477</f>
        <v>13</v>
      </c>
      <c r="E3477" s="5">
        <f>IF(A3477=0,0,A3477*LABOR_HRS_WK_TOM*SEASON_WEEKS*(1+DIM_PCT_TOM)^A3477)</f>
        <v>724.72950000000026</v>
      </c>
      <c r="F3477" s="5">
        <f>IF(B3477=0,0,B3477*LABOR_HRS_WK_CAR*SEASON_WEEKS*(1+DIM_PCT_CAR)^B3477)</f>
        <v>249.62400827032462</v>
      </c>
      <c r="G3477" s="5">
        <f>IF(C3477=0,0,C3477*LABOR_HRS_WK_MES*SEASON_WEEKS*(1+DIM_PCT_MES)^C3477)</f>
        <v>45.5625</v>
      </c>
      <c r="H3477" s="5">
        <f>E3477+F3477+G3477</f>
        <v>1019.9160082703249</v>
      </c>
      <c r="I3477" s="5">
        <f>MIN(H3477,FARMER_HRS)</f>
        <v>720</v>
      </c>
      <c r="J3477" s="5">
        <f>MAX(0,H3477-FARMER_HRS)</f>
        <v>299.91600827032494</v>
      </c>
      <c r="K3477" s="2">
        <f>I3477*FARMER_RATE+J3477*TEMP_WORKER_RATE</f>
        <v>30206.87514358203</v>
      </c>
      <c r="L3477" s="2">
        <f>A3477*PRICE_TOM+B3477*PRICE_CAR+C3477*PRICE_MES</f>
        <v>61358</v>
      </c>
      <c r="M3477" s="2">
        <f>A3477*FERT_BED_TOM+B3477*FERT_BED_CAR+C3477*FERT_BED_MES</f>
        <v>8360</v>
      </c>
      <c r="N3477" s="6">
        <f>IF(AND(D3477&lt;=TOTAL_BEDS,J3477&lt;=TEMP_WORKER_MAX*TEMP_WORKER_HRS),1,0)</f>
        <v>1</v>
      </c>
      <c r="O3477" s="2">
        <f>L3477-M3477-K3477-FIXED_COSTS</f>
        <v>2791.1248564179696</v>
      </c>
      <c r="P3477" s="2">
        <f>IF(N3477=1,O3477,"")</f>
        <v>2791.1248564179696</v>
      </c>
    </row>
    <row r="3478">
      <c r="A3478" s="6">
        <v>5</v>
      </c>
      <c r="B3478" s="6">
        <v>7</v>
      </c>
      <c r="C3478" s="6">
        <v>2</v>
      </c>
      <c r="D3478" s="6">
        <f>A3478+B3478+C3478</f>
        <v>14</v>
      </c>
      <c r="E3478" s="5">
        <f>IF(A3478=0,0,A3478*LABOR_HRS_WK_TOM*SEASON_WEEKS*(1+DIM_PCT_TOM)^A3478)</f>
        <v>724.72950000000026</v>
      </c>
      <c r="F3478" s="5">
        <f>IF(B3478=0,0,B3478*LABOR_HRS_WK_CAR*SEASON_WEEKS*(1+DIM_PCT_CAR)^B3478)</f>
        <v>249.62400827032462</v>
      </c>
      <c r="G3478" s="5">
        <f>IF(C3478=0,0,C3478*LABOR_HRS_WK_MES*SEASON_WEEKS*(1+DIM_PCT_MES)^C3478)</f>
        <v>92.2640625</v>
      </c>
      <c r="H3478" s="5">
        <f>E3478+F3478+G3478</f>
        <v>1066.6175707703248</v>
      </c>
      <c r="I3478" s="5">
        <f>MIN(H3478,FARMER_HRS)</f>
        <v>720</v>
      </c>
      <c r="J3478" s="5">
        <f>MAX(0,H3478-FARMER_HRS)</f>
        <v>346.61757077032485</v>
      </c>
      <c r="K3478" s="2">
        <f>I3478*FARMER_RATE+J3478*TEMP_WORKER_RATE</f>
        <v>31017.66615920703</v>
      </c>
      <c r="L3478" s="2">
        <f>A3478*PRICE_TOM+B3478*PRICE_CAR+C3478*PRICE_MES</f>
        <v>64058</v>
      </c>
      <c r="M3478" s="2">
        <f>A3478*FERT_BED_TOM+B3478*FERT_BED_CAR+C3478*FERT_BED_MES</f>
        <v>9240</v>
      </c>
      <c r="N3478" s="6">
        <f>IF(AND(D3478&lt;=TOTAL_BEDS,J3478&lt;=TEMP_WORKER_MAX*TEMP_WORKER_HRS),1,0)</f>
        <v>1</v>
      </c>
      <c r="O3478" s="2">
        <f>L3478-M3478-K3478-FIXED_COSTS</f>
        <v>3800.3338407929696</v>
      </c>
      <c r="P3478" s="2">
        <f>IF(N3478=1,O3478,"")</f>
        <v>3800.3338407929696</v>
      </c>
    </row>
    <row r="3479">
      <c r="A3479" s="6">
        <v>5</v>
      </c>
      <c r="B3479" s="6">
        <v>7</v>
      </c>
      <c r="C3479" s="6">
        <v>3</v>
      </c>
      <c r="D3479" s="6">
        <f>A3479+B3479+C3479</f>
        <v>15</v>
      </c>
      <c r="E3479" s="5">
        <f>IF(A3479=0,0,A3479*LABOR_HRS_WK_TOM*SEASON_WEEKS*(1+DIM_PCT_TOM)^A3479)</f>
        <v>724.72950000000026</v>
      </c>
      <c r="F3479" s="5">
        <f>IF(B3479=0,0,B3479*LABOR_HRS_WK_CAR*SEASON_WEEKS*(1+DIM_PCT_CAR)^B3479)</f>
        <v>249.62400827032462</v>
      </c>
      <c r="G3479" s="5">
        <f>IF(C3479=0,0,C3479*LABOR_HRS_WK_MES*SEASON_WEEKS*(1+DIM_PCT_MES)^C3479)</f>
        <v>140.12604492187498</v>
      </c>
      <c r="H3479" s="5">
        <f>E3479+F3479+G3479</f>
        <v>1114.4795531922</v>
      </c>
      <c r="I3479" s="5">
        <f>MIN(H3479,FARMER_HRS)</f>
        <v>720</v>
      </c>
      <c r="J3479" s="5">
        <f>MAX(0,H3479-FARMER_HRS)</f>
        <v>394.4795531922</v>
      </c>
      <c r="K3479" s="2">
        <f>I3479*FARMER_RATE+J3479*TEMP_WORKER_RATE</f>
        <v>31848.603354031249</v>
      </c>
      <c r="L3479" s="2">
        <f>A3479*PRICE_TOM+B3479*PRICE_CAR+C3479*PRICE_MES</f>
        <v>66758</v>
      </c>
      <c r="M3479" s="2">
        <f>A3479*FERT_BED_TOM+B3479*FERT_BED_CAR+C3479*FERT_BED_MES</f>
        <v>10120</v>
      </c>
      <c r="N3479" s="6">
        <f>IF(AND(D3479&lt;=TOTAL_BEDS,J3479&lt;=TEMP_WORKER_MAX*TEMP_WORKER_HRS),1,0)</f>
        <v>1</v>
      </c>
      <c r="O3479" s="2">
        <f>L3479-M3479-K3479-FIXED_COSTS</f>
        <v>4789.3966459687508</v>
      </c>
      <c r="P3479" s="2">
        <f>IF(N3479=1,O3479,"")</f>
        <v>4789.3966459687508</v>
      </c>
    </row>
    <row r="3480">
      <c r="A3480" s="6">
        <v>5</v>
      </c>
      <c r="B3480" s="6">
        <v>7</v>
      </c>
      <c r="C3480" s="6">
        <v>4</v>
      </c>
      <c r="D3480" s="6">
        <f>A3480+B3480+C3480</f>
        <v>16</v>
      </c>
      <c r="E3480" s="5">
        <f>IF(A3480=0,0,A3480*LABOR_HRS_WK_TOM*SEASON_WEEKS*(1+DIM_PCT_TOM)^A3480)</f>
        <v>724.72950000000026</v>
      </c>
      <c r="F3480" s="5">
        <f>IF(B3480=0,0,B3480*LABOR_HRS_WK_CAR*SEASON_WEEKS*(1+DIM_PCT_CAR)^B3480)</f>
        <v>249.62400827032462</v>
      </c>
      <c r="G3480" s="5">
        <f>IF(C3480=0,0,C3480*LABOR_HRS_WK_MES*SEASON_WEEKS*(1+DIM_PCT_MES)^C3480)</f>
        <v>189.17016064453119</v>
      </c>
      <c r="H3480" s="5">
        <f>E3480+F3480+G3480</f>
        <v>1163.5236689148562</v>
      </c>
      <c r="I3480" s="5">
        <f>MIN(H3480,FARMER_HRS)</f>
        <v>720</v>
      </c>
      <c r="J3480" s="5">
        <f>MAX(0,H3480-FARMER_HRS)</f>
        <v>443.52366891485622</v>
      </c>
      <c r="K3480" s="2">
        <f>I3480*FARMER_RATE+J3480*TEMP_WORKER_RATE</f>
        <v>32700.063696438476</v>
      </c>
      <c r="L3480" s="2">
        <f>A3480*PRICE_TOM+B3480*PRICE_CAR+C3480*PRICE_MES</f>
        <v>69458</v>
      </c>
      <c r="M3480" s="2">
        <f>A3480*FERT_BED_TOM+B3480*FERT_BED_CAR+C3480*FERT_BED_MES</f>
        <v>11000</v>
      </c>
      <c r="N3480" s="6">
        <f>IF(AND(D3480&lt;=TOTAL_BEDS,J3480&lt;=TEMP_WORKER_MAX*TEMP_WORKER_HRS),1,0)</f>
        <v>1</v>
      </c>
      <c r="O3480" s="2">
        <f>L3480-M3480-K3480-FIXED_COSTS</f>
        <v>5757.9363035615243</v>
      </c>
      <c r="P3480" s="2">
        <f>IF(N3480=1,O3480,"")</f>
        <v>5757.9363035615243</v>
      </c>
    </row>
    <row r="3481">
      <c r="A3481" s="6">
        <v>5</v>
      </c>
      <c r="B3481" s="6">
        <v>7</v>
      </c>
      <c r="C3481" s="6">
        <v>5</v>
      </c>
      <c r="D3481" s="6">
        <f>A3481+B3481+C3481</f>
        <v>17</v>
      </c>
      <c r="E3481" s="5">
        <f>IF(A3481=0,0,A3481*LABOR_HRS_WK_TOM*SEASON_WEEKS*(1+DIM_PCT_TOM)^A3481)</f>
        <v>724.72950000000026</v>
      </c>
      <c r="F3481" s="5">
        <f>IF(B3481=0,0,B3481*LABOR_HRS_WK_CAR*SEASON_WEEKS*(1+DIM_PCT_CAR)^B3481)</f>
        <v>249.62400827032462</v>
      </c>
      <c r="G3481" s="5">
        <f>IF(C3481=0,0,C3481*LABOR_HRS_WK_MES*SEASON_WEEKS*(1+DIM_PCT_MES)^C3481)</f>
        <v>239.41848456573481</v>
      </c>
      <c r="H3481" s="5">
        <f>E3481+F3481+G3481</f>
        <v>1213.7719928360598</v>
      </c>
      <c r="I3481" s="5">
        <f>MIN(H3481,FARMER_HRS)</f>
        <v>720</v>
      </c>
      <c r="J3481" s="5">
        <f>MAX(0,H3481-FARMER_HRS)</f>
        <v>493.77199283605978</v>
      </c>
      <c r="K3481" s="2">
        <f>I3481*FARMER_RATE+J3481*TEMP_WORKER_RATE</f>
        <v>33572.430431181594</v>
      </c>
      <c r="L3481" s="2">
        <f>A3481*PRICE_TOM+B3481*PRICE_CAR+C3481*PRICE_MES</f>
        <v>72158</v>
      </c>
      <c r="M3481" s="2">
        <f>A3481*FERT_BED_TOM+B3481*FERT_BED_CAR+C3481*FERT_BED_MES</f>
        <v>11880</v>
      </c>
      <c r="N3481" s="6">
        <f>IF(AND(D3481&lt;=TOTAL_BEDS,J3481&lt;=TEMP_WORKER_MAX*TEMP_WORKER_HRS),1,0)</f>
        <v>1</v>
      </c>
      <c r="O3481" s="2">
        <f>L3481-M3481-K3481-FIXED_COSTS</f>
        <v>6705.569568818406</v>
      </c>
      <c r="P3481" s="2">
        <f>IF(N3481=1,O3481,"")</f>
        <v>6705.569568818406</v>
      </c>
    </row>
    <row r="3482">
      <c r="A3482" s="6">
        <v>5</v>
      </c>
      <c r="B3482" s="6">
        <v>7</v>
      </c>
      <c r="C3482" s="6">
        <v>6</v>
      </c>
      <c r="D3482" s="6">
        <f>A3482+B3482+C3482</f>
        <v>18</v>
      </c>
      <c r="E3482" s="5">
        <f>IF(A3482=0,0,A3482*LABOR_HRS_WK_TOM*SEASON_WEEKS*(1+DIM_PCT_TOM)^A3482)</f>
        <v>724.72950000000026</v>
      </c>
      <c r="F3482" s="5">
        <f>IF(B3482=0,0,B3482*LABOR_HRS_WK_CAR*SEASON_WEEKS*(1+DIM_PCT_CAR)^B3482)</f>
        <v>249.62400827032462</v>
      </c>
      <c r="G3482" s="5">
        <f>IF(C3482=0,0,C3482*LABOR_HRS_WK_MES*SEASON_WEEKS*(1+DIM_PCT_MES)^C3482)</f>
        <v>290.89345874736773</v>
      </c>
      <c r="H3482" s="5">
        <f>E3482+F3482+G3482</f>
        <v>1265.2469670176927</v>
      </c>
      <c r="I3482" s="5">
        <f>MIN(H3482,FARMER_HRS)</f>
        <v>720</v>
      </c>
      <c r="J3482" s="5">
        <f>MAX(0,H3482-FARMER_HRS)</f>
        <v>545.24696701769267</v>
      </c>
      <c r="K3482" s="2">
        <f>I3482*FARMER_RATE+J3482*TEMP_WORKER_RATE</f>
        <v>34466.093177390496</v>
      </c>
      <c r="L3482" s="2">
        <f>A3482*PRICE_TOM+B3482*PRICE_CAR+C3482*PRICE_MES</f>
        <v>74858</v>
      </c>
      <c r="M3482" s="2">
        <f>A3482*FERT_BED_TOM+B3482*FERT_BED_CAR+C3482*FERT_BED_MES</f>
        <v>12760</v>
      </c>
      <c r="N3482" s="6">
        <f>IF(AND(D3482&lt;=TOTAL_BEDS,J3482&lt;=TEMP_WORKER_MAX*TEMP_WORKER_HRS),1,0)</f>
        <v>1</v>
      </c>
      <c r="O3482" s="2">
        <f>L3482-M3482-K3482-FIXED_COSTS</f>
        <v>7631.9068226095042</v>
      </c>
      <c r="P3482" s="2">
        <f>IF(N3482=1,O3482,"")</f>
        <v>7631.9068226095042</v>
      </c>
    </row>
    <row r="3483">
      <c r="A3483" s="6">
        <v>5</v>
      </c>
      <c r="B3483" s="6">
        <v>7</v>
      </c>
      <c r="C3483" s="6">
        <v>7</v>
      </c>
      <c r="D3483" s="6">
        <f>A3483+B3483+C3483</f>
        <v>19</v>
      </c>
      <c r="E3483" s="5">
        <f>IF(A3483=0,0,A3483*LABOR_HRS_WK_TOM*SEASON_WEEKS*(1+DIM_PCT_TOM)^A3483)</f>
        <v>724.72950000000026</v>
      </c>
      <c r="F3483" s="5">
        <f>IF(B3483=0,0,B3483*LABOR_HRS_WK_CAR*SEASON_WEEKS*(1+DIM_PCT_CAR)^B3483)</f>
        <v>249.62400827032462</v>
      </c>
      <c r="G3483" s="5">
        <f>IF(C3483=0,0,C3483*LABOR_HRS_WK_MES*SEASON_WEEKS*(1+DIM_PCT_MES)^C3483)</f>
        <v>343.61789814532818</v>
      </c>
      <c r="H3483" s="5">
        <f>E3483+F3483+G3483</f>
        <v>1317.9714064156531</v>
      </c>
      <c r="I3483" s="5">
        <f>MIN(H3483,FARMER_HRS)</f>
        <v>720</v>
      </c>
      <c r="J3483" s="5">
        <f>MAX(0,H3483-FARMER_HRS)</f>
        <v>597.97140641565306</v>
      </c>
      <c r="K3483" s="2">
        <f>I3483*FARMER_RATE+J3483*TEMP_WORKER_RATE</f>
        <v>35381.448028049534</v>
      </c>
      <c r="L3483" s="2">
        <f>A3483*PRICE_TOM+B3483*PRICE_CAR+C3483*PRICE_MES</f>
        <v>77558</v>
      </c>
      <c r="M3483" s="2">
        <f>A3483*FERT_BED_TOM+B3483*FERT_BED_CAR+C3483*FERT_BED_MES</f>
        <v>13640</v>
      </c>
      <c r="N3483" s="6">
        <f>IF(AND(D3483&lt;=TOTAL_BEDS,J3483&lt;=TEMP_WORKER_MAX*TEMP_WORKER_HRS),1,0)</f>
        <v>1</v>
      </c>
      <c r="O3483" s="2">
        <f>L3483-M3483-K3483-FIXED_COSTS</f>
        <v>8536.5519719504664</v>
      </c>
      <c r="P3483" s="2">
        <f>IF(N3483=1,O3483,"")</f>
        <v>8536.5519719504664</v>
      </c>
    </row>
    <row r="3484">
      <c r="A3484" s="6">
        <v>5</v>
      </c>
      <c r="B3484" s="6">
        <v>7</v>
      </c>
      <c r="C3484" s="6">
        <v>8</v>
      </c>
      <c r="D3484" s="6">
        <f>A3484+B3484+C3484</f>
        <v>20</v>
      </c>
      <c r="E3484" s="5">
        <f>IF(A3484=0,0,A3484*LABOR_HRS_WK_TOM*SEASON_WEEKS*(1+DIM_PCT_TOM)^A3484)</f>
        <v>724.72950000000026</v>
      </c>
      <c r="F3484" s="5">
        <f>IF(B3484=0,0,B3484*LABOR_HRS_WK_CAR*SEASON_WEEKS*(1+DIM_PCT_CAR)^B3484)</f>
        <v>249.62400827032462</v>
      </c>
      <c r="G3484" s="5">
        <f>IF(C3484=0,0,C3484*LABOR_HRS_WK_MES*SEASON_WEEKS*(1+DIM_PCT_MES)^C3484)</f>
        <v>397.61499642530833</v>
      </c>
      <c r="H3484" s="5">
        <f>E3484+F3484+G3484</f>
        <v>1371.9685046956333</v>
      </c>
      <c r="I3484" s="5">
        <f>MIN(H3484,FARMER_HRS)</f>
        <v>720</v>
      </c>
      <c r="J3484" s="5">
        <f>MAX(0,H3484-FARMER_HRS)</f>
        <v>651.96850469563333</v>
      </c>
      <c r="K3484" s="2">
        <f>I3484*FARMER_RATE+J3484*TEMP_WORKER_RATE</f>
        <v>36318.897650965853</v>
      </c>
      <c r="L3484" s="2">
        <f>A3484*PRICE_TOM+B3484*PRICE_CAR+C3484*PRICE_MES</f>
        <v>80258</v>
      </c>
      <c r="M3484" s="2">
        <f>A3484*FERT_BED_TOM+B3484*FERT_BED_CAR+C3484*FERT_BED_MES</f>
        <v>14520</v>
      </c>
      <c r="N3484" s="6">
        <f>IF(AND(D3484&lt;=TOTAL_BEDS,J3484&lt;=TEMP_WORKER_MAX*TEMP_WORKER_HRS),1,0)</f>
        <v>1</v>
      </c>
      <c r="O3484" s="2">
        <f>L3484-M3484-K3484-FIXED_COSTS</f>
        <v>9419.1023490341468</v>
      </c>
      <c r="P3484" s="2">
        <f>IF(N3484=1,O3484,"")</f>
        <v>9419.1023490341468</v>
      </c>
    </row>
    <row r="3485">
      <c r="A3485" s="6">
        <v>5</v>
      </c>
      <c r="B3485" s="6">
        <v>7</v>
      </c>
      <c r="C3485" s="6">
        <v>9</v>
      </c>
      <c r="D3485" s="6">
        <f>A3485+B3485+C3485</f>
        <v>21</v>
      </c>
      <c r="E3485" s="5">
        <f>IF(A3485=0,0,A3485*LABOR_HRS_WK_TOM*SEASON_WEEKS*(1+DIM_PCT_TOM)^A3485)</f>
        <v>724.72950000000026</v>
      </c>
      <c r="F3485" s="5">
        <f>IF(B3485=0,0,B3485*LABOR_HRS_WK_CAR*SEASON_WEEKS*(1+DIM_PCT_CAR)^B3485)</f>
        <v>249.62400827032462</v>
      </c>
      <c r="G3485" s="5">
        <f>IF(C3485=0,0,C3485*LABOR_HRS_WK_MES*SEASON_WEEKS*(1+DIM_PCT_MES)^C3485)</f>
        <v>452.90833186570273</v>
      </c>
      <c r="H3485" s="5">
        <f>E3485+F3485+G3485</f>
        <v>1427.2618401360278</v>
      </c>
      <c r="I3485" s="5">
        <f>MIN(H3485,FARMER_HRS)</f>
        <v>720</v>
      </c>
      <c r="J3485" s="5">
        <f>MAX(0,H3485-FARMER_HRS)</f>
        <v>707.26184013602779</v>
      </c>
      <c r="K3485" s="2">
        <f>I3485*FARMER_RATE+J3485*TEMP_WORKER_RATE</f>
        <v>37278.851391250486</v>
      </c>
      <c r="L3485" s="2">
        <f>A3485*PRICE_TOM+B3485*PRICE_CAR+C3485*PRICE_MES</f>
        <v>82958</v>
      </c>
      <c r="M3485" s="2">
        <f>A3485*FERT_BED_TOM+B3485*FERT_BED_CAR+C3485*FERT_BED_MES</f>
        <v>15400</v>
      </c>
      <c r="N3485" s="6">
        <f>IF(AND(D3485&lt;=TOTAL_BEDS,J3485&lt;=TEMP_WORKER_MAX*TEMP_WORKER_HRS),1,0)</f>
        <v>1</v>
      </c>
      <c r="O3485" s="2">
        <f>L3485-M3485-K3485-FIXED_COSTS</f>
        <v>10279.148608749514</v>
      </c>
      <c r="P3485" s="2">
        <f>IF(N3485=1,O3485,"")</f>
        <v>10279.148608749514</v>
      </c>
    </row>
    <row r="3486">
      <c r="A3486" s="6">
        <v>5</v>
      </c>
      <c r="B3486" s="6">
        <v>7</v>
      </c>
      <c r="C3486" s="6">
        <v>10</v>
      </c>
      <c r="D3486" s="6">
        <f>A3486+B3486+C3486</f>
        <v>22</v>
      </c>
      <c r="E3486" s="5">
        <f>IF(A3486=0,0,A3486*LABOR_HRS_WK_TOM*SEASON_WEEKS*(1+DIM_PCT_TOM)^A3486)</f>
        <v>724.72950000000026</v>
      </c>
      <c r="F3486" s="5">
        <f>IF(B3486=0,0,B3486*LABOR_HRS_WK_CAR*SEASON_WEEKS*(1+DIM_PCT_CAR)^B3486)</f>
        <v>249.62400827032462</v>
      </c>
      <c r="G3486" s="5">
        <f>IF(C3486=0,0,C3486*LABOR_HRS_WK_MES*SEASON_WEEKS*(1+DIM_PCT_MES)^C3486)</f>
        <v>509.52187334891551</v>
      </c>
      <c r="H3486" s="5">
        <f>E3486+F3486+G3486</f>
        <v>1483.8753816192404</v>
      </c>
      <c r="I3486" s="5">
        <f>MIN(H3486,FARMER_HRS)</f>
        <v>720</v>
      </c>
      <c r="J3486" s="5">
        <f>MAX(0,H3486-FARMER_HRS)</f>
        <v>763.87538161924044</v>
      </c>
      <c r="K3486" s="2">
        <f>I3486*FARMER_RATE+J3486*TEMP_WORKER_RATE</f>
        <v>38261.725375334034</v>
      </c>
      <c r="L3486" s="2">
        <f>A3486*PRICE_TOM+B3486*PRICE_CAR+C3486*PRICE_MES</f>
        <v>85658</v>
      </c>
      <c r="M3486" s="2">
        <f>A3486*FERT_BED_TOM+B3486*FERT_BED_CAR+C3486*FERT_BED_MES</f>
        <v>16280</v>
      </c>
      <c r="N3486" s="6">
        <f>IF(AND(D3486&lt;=TOTAL_BEDS,J3486&lt;=TEMP_WORKER_MAX*TEMP_WORKER_HRS),1,0)</f>
        <v>1</v>
      </c>
      <c r="O3486" s="2">
        <f>L3486-M3486-K3486-FIXED_COSTS</f>
        <v>11116.274624665966</v>
      </c>
      <c r="P3486" s="2">
        <f>IF(N3486=1,O3486,"")</f>
        <v>11116.274624665966</v>
      </c>
    </row>
    <row r="3487">
      <c r="A3487" s="6">
        <v>5</v>
      </c>
      <c r="B3487" s="6">
        <v>7</v>
      </c>
      <c r="C3487" s="6">
        <v>11</v>
      </c>
      <c r="D3487" s="6">
        <f>A3487+B3487+C3487</f>
        <v>23</v>
      </c>
      <c r="E3487" s="5">
        <f>IF(A3487=0,0,A3487*LABOR_HRS_WK_TOM*SEASON_WEEKS*(1+DIM_PCT_TOM)^A3487)</f>
        <v>724.72950000000026</v>
      </c>
      <c r="F3487" s="5">
        <f>IF(B3487=0,0,B3487*LABOR_HRS_WK_CAR*SEASON_WEEKS*(1+DIM_PCT_CAR)^B3487)</f>
        <v>249.62400827032462</v>
      </c>
      <c r="G3487" s="5">
        <f>IF(C3487=0,0,C3487*LABOR_HRS_WK_MES*SEASON_WEEKS*(1+DIM_PCT_MES)^C3487)</f>
        <v>567.47998644235463</v>
      </c>
      <c r="H3487" s="5">
        <f>E3487+F3487+G3487</f>
        <v>1541.8334947126796</v>
      </c>
      <c r="I3487" s="5">
        <f>MIN(H3487,FARMER_HRS)</f>
        <v>720</v>
      </c>
      <c r="J3487" s="5">
        <f>MAX(0,H3487-FARMER_HRS)</f>
        <v>821.83349471267957</v>
      </c>
      <c r="K3487" s="2">
        <f>I3487*FARMER_RATE+J3487*TEMP_WORKER_RATE</f>
        <v>39267.942616539578</v>
      </c>
      <c r="L3487" s="2">
        <f>A3487*PRICE_TOM+B3487*PRICE_CAR+C3487*PRICE_MES</f>
        <v>88358</v>
      </c>
      <c r="M3487" s="2">
        <f>A3487*FERT_BED_TOM+B3487*FERT_BED_CAR+C3487*FERT_BED_MES</f>
        <v>17160</v>
      </c>
      <c r="N3487" s="6">
        <f>IF(AND(D3487&lt;=TOTAL_BEDS,J3487&lt;=TEMP_WORKER_MAX*TEMP_WORKER_HRS),1,0)</f>
        <v>1</v>
      </c>
      <c r="O3487" s="2">
        <f>L3487-M3487-K3487-FIXED_COSTS</f>
        <v>11930.057383460422</v>
      </c>
      <c r="P3487" s="2">
        <f>IF(N3487=1,O3487,"")</f>
        <v>11930.057383460422</v>
      </c>
    </row>
    <row r="3488">
      <c r="A3488" s="6">
        <v>5</v>
      </c>
      <c r="B3488" s="6">
        <v>7</v>
      </c>
      <c r="C3488" s="6">
        <v>12</v>
      </c>
      <c r="D3488" s="6">
        <f>A3488+B3488+C3488</f>
        <v>24</v>
      </c>
      <c r="E3488" s="5">
        <f>IF(A3488=0,0,A3488*LABOR_HRS_WK_TOM*SEASON_WEEKS*(1+DIM_PCT_TOM)^A3488)</f>
        <v>724.72950000000026</v>
      </c>
      <c r="F3488" s="5">
        <f>IF(B3488=0,0,B3488*LABOR_HRS_WK_CAR*SEASON_WEEKS*(1+DIM_PCT_CAR)^B3488)</f>
        <v>249.62400827032462</v>
      </c>
      <c r="G3488" s="5">
        <f>IF(C3488=0,0,C3488*LABOR_HRS_WK_MES*SEASON_WEEKS*(1+DIM_PCT_MES)^C3488)</f>
        <v>626.807439570419</v>
      </c>
      <c r="H3488" s="5">
        <f>E3488+F3488+G3488</f>
        <v>1601.160947840744</v>
      </c>
      <c r="I3488" s="5">
        <f>MIN(H3488,FARMER_HRS)</f>
        <v>720</v>
      </c>
      <c r="J3488" s="5">
        <f>MAX(0,H3488-FARMER_HRS)</f>
        <v>881.160947840744</v>
      </c>
      <c r="K3488" s="2">
        <f>I3488*FARMER_RATE+J3488*TEMP_WORKER_RATE</f>
        <v>40297.933122235139</v>
      </c>
      <c r="L3488" s="2">
        <f>A3488*PRICE_TOM+B3488*PRICE_CAR+C3488*PRICE_MES</f>
        <v>91058</v>
      </c>
      <c r="M3488" s="2">
        <f>A3488*FERT_BED_TOM+B3488*FERT_BED_CAR+C3488*FERT_BED_MES</f>
        <v>18040</v>
      </c>
      <c r="N3488" s="6">
        <f>IF(AND(D3488&lt;=TOTAL_BEDS,J3488&lt;=TEMP_WORKER_MAX*TEMP_WORKER_HRS),1,0)</f>
        <v>1</v>
      </c>
      <c r="O3488" s="2">
        <f>L3488-M3488-K3488-FIXED_COSTS</f>
        <v>12720.066877764861</v>
      </c>
      <c r="P3488" s="2">
        <f>IF(N3488=1,O3488,"")</f>
        <v>12720.066877764861</v>
      </c>
    </row>
    <row r="3489">
      <c r="A3489" s="6">
        <v>5</v>
      </c>
      <c r="B3489" s="6">
        <v>7</v>
      </c>
      <c r="C3489" s="6">
        <v>13</v>
      </c>
      <c r="D3489" s="6">
        <f>A3489+B3489+C3489</f>
        <v>25</v>
      </c>
      <c r="E3489" s="5">
        <f>IF(A3489=0,0,A3489*LABOR_HRS_WK_TOM*SEASON_WEEKS*(1+DIM_PCT_TOM)^A3489)</f>
        <v>724.72950000000026</v>
      </c>
      <c r="F3489" s="5">
        <f>IF(B3489=0,0,B3489*LABOR_HRS_WK_CAR*SEASON_WEEKS*(1+DIM_PCT_CAR)^B3489)</f>
        <v>249.62400827032462</v>
      </c>
      <c r="G3489" s="5">
        <f>IF(C3489=0,0,C3489*LABOR_HRS_WK_MES*SEASON_WEEKS*(1+DIM_PCT_MES)^C3489)</f>
        <v>687.52941027880331</v>
      </c>
      <c r="H3489" s="5">
        <f>E3489+F3489+G3489</f>
        <v>1661.8829185491281</v>
      </c>
      <c r="I3489" s="5">
        <f>MIN(H3489,FARMER_HRS)</f>
        <v>720</v>
      </c>
      <c r="J3489" s="5">
        <f>MAX(0,H3489-FARMER_HRS)</f>
        <v>941.88291854912814</v>
      </c>
      <c r="K3489" s="2">
        <f>I3489*FARMER_RATE+J3489*TEMP_WORKER_RATE</f>
        <v>41352.134002589031</v>
      </c>
      <c r="L3489" s="2">
        <f>A3489*PRICE_TOM+B3489*PRICE_CAR+C3489*PRICE_MES</f>
        <v>93758</v>
      </c>
      <c r="M3489" s="2">
        <f>A3489*FERT_BED_TOM+B3489*FERT_BED_CAR+C3489*FERT_BED_MES</f>
        <v>18920</v>
      </c>
      <c r="N3489" s="6">
        <f>IF(AND(D3489&lt;=TOTAL_BEDS,J3489&lt;=TEMP_WORKER_MAX*TEMP_WORKER_HRS),1,0)</f>
        <v>1</v>
      </c>
      <c r="O3489" s="2">
        <f>L3489-M3489-K3489-FIXED_COSTS</f>
        <v>13485.865997410969</v>
      </c>
      <c r="P3489" s="2">
        <f>IF(N3489=1,O3489,"")</f>
        <v>13485.865997410969</v>
      </c>
    </row>
    <row r="3490">
      <c r="A3490" s="6">
        <v>5</v>
      </c>
      <c r="B3490" s="6">
        <v>7</v>
      </c>
      <c r="C3490" s="6">
        <v>14</v>
      </c>
      <c r="D3490" s="6">
        <f>A3490+B3490+C3490</f>
        <v>26</v>
      </c>
      <c r="E3490" s="5">
        <f>IF(A3490=0,0,A3490*LABOR_HRS_WK_TOM*SEASON_WEEKS*(1+DIM_PCT_TOM)^A3490)</f>
        <v>724.72950000000026</v>
      </c>
      <c r="F3490" s="5">
        <f>IF(B3490=0,0,B3490*LABOR_HRS_WK_CAR*SEASON_WEEKS*(1+DIM_PCT_CAR)^B3490)</f>
        <v>249.62400827032462</v>
      </c>
      <c r="G3490" s="5">
        <f>IF(C3490=0,0,C3490*LABOR_HRS_WK_MES*SEASON_WEEKS*(1+DIM_PCT_MES)^C3490)</f>
        <v>749.67149159246435</v>
      </c>
      <c r="H3490" s="5">
        <f>E3490+F3490+G3490</f>
        <v>1724.0249998627892</v>
      </c>
      <c r="I3490" s="5">
        <f>MIN(H3490,FARMER_HRS)</f>
        <v>720</v>
      </c>
      <c r="J3490" s="5">
        <f>MAX(0,H3490-FARMER_HRS)</f>
        <v>1004.0249998627892</v>
      </c>
      <c r="K3490" s="2">
        <f>I3490*FARMER_RATE+J3490*TEMP_WORKER_RATE</f>
        <v>42430.9895809512</v>
      </c>
      <c r="L3490" s="2">
        <f>A3490*PRICE_TOM+B3490*PRICE_CAR+C3490*PRICE_MES</f>
        <v>96458</v>
      </c>
      <c r="M3490" s="2">
        <f>A3490*FERT_BED_TOM+B3490*FERT_BED_CAR+C3490*FERT_BED_MES</f>
        <v>19800</v>
      </c>
      <c r="N3490" s="6">
        <f>IF(AND(D3490&lt;=TOTAL_BEDS,J3490&lt;=TEMP_WORKER_MAX*TEMP_WORKER_HRS),1,0)</f>
        <v>1</v>
      </c>
      <c r="O3490" s="2">
        <f>L3490-M3490-K3490-FIXED_COSTS</f>
        <v>14227.010419048798</v>
      </c>
      <c r="P3490" s="2">
        <f>IF(N3490=1,O3490,"")</f>
        <v>14227.010419048798</v>
      </c>
    </row>
    <row r="3491">
      <c r="A3491" s="6">
        <v>5</v>
      </c>
      <c r="B3491" s="6">
        <v>7</v>
      </c>
      <c r="C3491" s="6">
        <v>15</v>
      </c>
      <c r="D3491" s="6">
        <f>A3491+B3491+C3491</f>
        <v>27</v>
      </c>
      <c r="E3491" s="5">
        <f>IF(A3491=0,0,A3491*LABOR_HRS_WK_TOM*SEASON_WEEKS*(1+DIM_PCT_TOM)^A3491)</f>
        <v>724.72950000000026</v>
      </c>
      <c r="F3491" s="5">
        <f>IF(B3491=0,0,B3491*LABOR_HRS_WK_CAR*SEASON_WEEKS*(1+DIM_PCT_CAR)^B3491)</f>
        <v>249.62400827032462</v>
      </c>
      <c r="G3491" s="5">
        <f>IF(C3491=0,0,C3491*LABOR_HRS_WK_MES*SEASON_WEEKS*(1+DIM_PCT_MES)^C3491)</f>
        <v>813.25969846861074</v>
      </c>
      <c r="H3491" s="5">
        <f>E3491+F3491+G3491</f>
        <v>1787.6132067389358</v>
      </c>
      <c r="I3491" s="5">
        <f>MIN(H3491,FARMER_HRS)</f>
        <v>720</v>
      </c>
      <c r="J3491" s="5">
        <f>MAX(0,H3491-FARMER_HRS)</f>
        <v>1067.6132067389358</v>
      </c>
      <c r="K3491" s="2">
        <f>I3491*FARMER_RATE+J3491*TEMP_WORKER_RATE</f>
        <v>43534.9515058843</v>
      </c>
      <c r="L3491" s="2">
        <f>A3491*PRICE_TOM+B3491*PRICE_CAR+C3491*PRICE_MES</f>
        <v>99158</v>
      </c>
      <c r="M3491" s="2">
        <f>A3491*FERT_BED_TOM+B3491*FERT_BED_CAR+C3491*FERT_BED_MES</f>
        <v>20680</v>
      </c>
      <c r="N3491" s="6">
        <f>IF(AND(D3491&lt;=TOTAL_BEDS,J3491&lt;=TEMP_WORKER_MAX*TEMP_WORKER_HRS),1,0)</f>
        <v>1</v>
      </c>
      <c r="O3491" s="2">
        <f>L3491-M3491-K3491-FIXED_COSTS</f>
        <v>14943.048494115697</v>
      </c>
      <c r="P3491" s="2">
        <f>IF(N3491=1,O3491,"")</f>
        <v>14943.048494115697</v>
      </c>
    </row>
    <row r="3492">
      <c r="A3492" s="6">
        <v>5</v>
      </c>
      <c r="B3492" s="6">
        <v>7</v>
      </c>
      <c r="C3492" s="6">
        <v>16</v>
      </c>
      <c r="D3492" s="6">
        <f>A3492+B3492+C3492</f>
        <v>28</v>
      </c>
      <c r="E3492" s="5">
        <f>IF(A3492=0,0,A3492*LABOR_HRS_WK_TOM*SEASON_WEEKS*(1+DIM_PCT_TOM)^A3492)</f>
        <v>724.72950000000026</v>
      </c>
      <c r="F3492" s="5">
        <f>IF(B3492=0,0,B3492*LABOR_HRS_WK_CAR*SEASON_WEEKS*(1+DIM_PCT_CAR)^B3492)</f>
        <v>249.62400827032462</v>
      </c>
      <c r="G3492" s="5">
        <f>IF(C3492=0,0,C3492*LABOR_HRS_WK_MES*SEASON_WEEKS*(1+DIM_PCT_MES)^C3492)</f>
        <v>878.32047434609967</v>
      </c>
      <c r="H3492" s="5">
        <f>E3492+F3492+G3492</f>
        <v>1852.6739826164246</v>
      </c>
      <c r="I3492" s="5">
        <f>MIN(H3492,FARMER_HRS)</f>
        <v>720</v>
      </c>
      <c r="J3492" s="5">
        <f>MAX(0,H3492-FARMER_HRS)</f>
        <v>1132.6739826164246</v>
      </c>
      <c r="K3492" s="2">
        <f>I3492*FARMER_RATE+J3492*TEMP_WORKER_RATE</f>
        <v>44664.478864868477</v>
      </c>
      <c r="L3492" s="2">
        <f>A3492*PRICE_TOM+B3492*PRICE_CAR+C3492*PRICE_MES</f>
        <v>101858</v>
      </c>
      <c r="M3492" s="2">
        <f>A3492*FERT_BED_TOM+B3492*FERT_BED_CAR+C3492*FERT_BED_MES</f>
        <v>21560</v>
      </c>
      <c r="N3492" s="6">
        <f>IF(AND(D3492&lt;=TOTAL_BEDS,J3492&lt;=TEMP_WORKER_MAX*TEMP_WORKER_HRS),1,0)</f>
        <v>1</v>
      </c>
      <c r="O3492" s="2">
        <f>L3492-M3492-K3492-FIXED_COSTS</f>
        <v>15633.521135131523</v>
      </c>
      <c r="P3492" s="2">
        <f>IF(N3492=1,O3492,"")</f>
        <v>15633.521135131523</v>
      </c>
    </row>
    <row r="3493">
      <c r="A3493" s="6">
        <v>5</v>
      </c>
      <c r="B3493" s="6">
        <v>7</v>
      </c>
      <c r="C3493" s="6">
        <v>17</v>
      </c>
      <c r="D3493" s="6">
        <f>A3493+B3493+C3493</f>
        <v>29</v>
      </c>
      <c r="E3493" s="5">
        <f>IF(A3493=0,0,A3493*LABOR_HRS_WK_TOM*SEASON_WEEKS*(1+DIM_PCT_TOM)^A3493)</f>
        <v>724.72950000000026</v>
      </c>
      <c r="F3493" s="5">
        <f>IF(B3493=0,0,B3493*LABOR_HRS_WK_CAR*SEASON_WEEKS*(1+DIM_PCT_CAR)^B3493)</f>
        <v>249.62400827032462</v>
      </c>
      <c r="G3493" s="5">
        <f>IF(C3493=0,0,C3493*LABOR_HRS_WK_MES*SEASON_WEEKS*(1+DIM_PCT_MES)^C3493)</f>
        <v>944.88069779263992</v>
      </c>
      <c r="H3493" s="5">
        <f>E3493+F3493+G3493</f>
        <v>1919.2342060629649</v>
      </c>
      <c r="I3493" s="5">
        <f>MIN(H3493,FARMER_HRS)</f>
        <v>720</v>
      </c>
      <c r="J3493" s="5">
        <f>MAX(0,H3493-FARMER_HRS)</f>
        <v>1199.2342060629649</v>
      </c>
      <c r="K3493" s="2">
        <f>I3493*FARMER_RATE+J3493*TEMP_WORKER_RATE</f>
        <v>45820.038299704247</v>
      </c>
      <c r="L3493" s="2">
        <f>A3493*PRICE_TOM+B3493*PRICE_CAR+C3493*PRICE_MES</f>
        <v>104558</v>
      </c>
      <c r="M3493" s="2">
        <f>A3493*FERT_BED_TOM+B3493*FERT_BED_CAR+C3493*FERT_BED_MES</f>
        <v>22440</v>
      </c>
      <c r="N3493" s="6">
        <f>IF(AND(D3493&lt;=TOTAL_BEDS,J3493&lt;=TEMP_WORKER_MAX*TEMP_WORKER_HRS),1,0)</f>
        <v>1</v>
      </c>
      <c r="O3493" s="2">
        <f>L3493-M3493-K3493-FIXED_COSTS</f>
        <v>16297.961700295753</v>
      </c>
      <c r="P3493" s="2">
        <f>IF(N3493=1,O3493,"")</f>
        <v>16297.961700295753</v>
      </c>
    </row>
    <row r="3494">
      <c r="A3494" s="6">
        <v>5</v>
      </c>
      <c r="B3494" s="6">
        <v>7</v>
      </c>
      <c r="C3494" s="6">
        <v>18</v>
      </c>
      <c r="D3494" s="6">
        <f>A3494+B3494+C3494</f>
        <v>30</v>
      </c>
      <c r="E3494" s="5">
        <f>IF(A3494=0,0,A3494*LABOR_HRS_WK_TOM*SEASON_WEEKS*(1+DIM_PCT_TOM)^A3494)</f>
        <v>724.72950000000026</v>
      </c>
      <c r="F3494" s="5">
        <f>IF(B3494=0,0,B3494*LABOR_HRS_WK_CAR*SEASON_WEEKS*(1+DIM_PCT_CAR)^B3494)</f>
        <v>249.62400827032462</v>
      </c>
      <c r="G3494" s="5">
        <f>IF(C3494=0,0,C3494*LABOR_HRS_WK_MES*SEASON_WEEKS*(1+DIM_PCT_MES)^C3494)</f>
        <v>1012.9676892512272</v>
      </c>
      <c r="H3494" s="5">
        <f>E3494+F3494+G3494</f>
        <v>1987.3211975215522</v>
      </c>
      <c r="I3494" s="5">
        <f>MIN(H3494,FARMER_HRS)</f>
        <v>720</v>
      </c>
      <c r="J3494" s="5">
        <f>MAX(0,H3494-FARMER_HRS)</f>
        <v>1267.3211975215522</v>
      </c>
      <c r="K3494" s="2">
        <f>I3494*FARMER_RATE+J3494*TEMP_WORKER_RATE</f>
        <v>47002.104123638055</v>
      </c>
      <c r="L3494" s="2">
        <f>A3494*PRICE_TOM+B3494*PRICE_CAR+C3494*PRICE_MES</f>
        <v>107258</v>
      </c>
      <c r="M3494" s="2">
        <f>A3494*FERT_BED_TOM+B3494*FERT_BED_CAR+C3494*FERT_BED_MES</f>
        <v>23320</v>
      </c>
      <c r="N3494" s="6">
        <f>IF(AND(D3494&lt;=TOTAL_BEDS,J3494&lt;=TEMP_WORKER_MAX*TEMP_WORKER_HRS),1,0)</f>
        <v>1</v>
      </c>
      <c r="O3494" s="2">
        <f>L3494-M3494-K3494-FIXED_COSTS</f>
        <v>16935.895876361945</v>
      </c>
      <c r="P3494" s="2">
        <f>IF(N3494=1,O3494,"")</f>
        <v>16935.895876361945</v>
      </c>
    </row>
    <row r="3495">
      <c r="A3495" s="6">
        <v>5</v>
      </c>
      <c r="B3495" s="6">
        <v>7</v>
      </c>
      <c r="C3495" s="6">
        <v>19</v>
      </c>
      <c r="D3495" s="6">
        <f>A3495+B3495+C3495</f>
        <v>31</v>
      </c>
      <c r="E3495" s="5">
        <f>IF(A3495=0,0,A3495*LABOR_HRS_WK_TOM*SEASON_WEEKS*(1+DIM_PCT_TOM)^A3495)</f>
        <v>724.72950000000026</v>
      </c>
      <c r="F3495" s="5">
        <f>IF(B3495=0,0,B3495*LABOR_HRS_WK_CAR*SEASON_WEEKS*(1+DIM_PCT_CAR)^B3495)</f>
        <v>249.62400827032462</v>
      </c>
      <c r="G3495" s="5">
        <f>IF(C3495=0,0,C3495*LABOR_HRS_WK_MES*SEASON_WEEKS*(1+DIM_PCT_MES)^C3495)</f>
        <v>1082.6092178872491</v>
      </c>
      <c r="H3495" s="5">
        <f>E3495+F3495+G3495</f>
        <v>2056.9627261575743</v>
      </c>
      <c r="I3495" s="5">
        <f>MIN(H3495,FARMER_HRS)</f>
        <v>720</v>
      </c>
      <c r="J3495" s="5">
        <f>MAX(0,H3495-FARMER_HRS)</f>
        <v>1336.9627261575743</v>
      </c>
      <c r="K3495" s="2">
        <f>I3495*FARMER_RATE+J3495*TEMP_WORKER_RATE</f>
        <v>48211.158440235668</v>
      </c>
      <c r="L3495" s="2">
        <f>A3495*PRICE_TOM+B3495*PRICE_CAR+C3495*PRICE_MES</f>
        <v>109958</v>
      </c>
      <c r="M3495" s="2">
        <f>A3495*FERT_BED_TOM+B3495*FERT_BED_CAR+C3495*FERT_BED_MES</f>
        <v>24200</v>
      </c>
      <c r="N3495" s="6">
        <f>IF(AND(D3495&lt;=TOTAL_BEDS,J3495&lt;=TEMP_WORKER_MAX*TEMP_WORKER_HRS),1,0)</f>
        <v>1</v>
      </c>
      <c r="O3495" s="2">
        <f>L3495-M3495-K3495-FIXED_COSTS</f>
        <v>17546.841559764332</v>
      </c>
      <c r="P3495" s="2">
        <f>IF(N3495=1,O3495,"")</f>
        <v>17546.841559764332</v>
      </c>
    </row>
    <row r="3496">
      <c r="A3496" s="6">
        <v>5</v>
      </c>
      <c r="B3496" s="6">
        <v>7</v>
      </c>
      <c r="C3496" s="6">
        <v>20</v>
      </c>
      <c r="D3496" s="6">
        <f>A3496+B3496+C3496</f>
        <v>32</v>
      </c>
      <c r="E3496" s="5">
        <f>IF(A3496=0,0,A3496*LABOR_HRS_WK_TOM*SEASON_WEEKS*(1+DIM_PCT_TOM)^A3496)</f>
        <v>724.72950000000026</v>
      </c>
      <c r="F3496" s="5">
        <f>IF(B3496=0,0,B3496*LABOR_HRS_WK_CAR*SEASON_WEEKS*(1+DIM_PCT_CAR)^B3496)</f>
        <v>249.62400827032462</v>
      </c>
      <c r="G3496" s="5">
        <f>IF(C3496=0,0,C3496*LABOR_HRS_WK_MES*SEASON_WEEKS*(1+DIM_PCT_MES)^C3496)</f>
        <v>1153.8335085377259</v>
      </c>
      <c r="H3496" s="5">
        <f>E3496+F3496+G3496</f>
        <v>2128.1870168080509</v>
      </c>
      <c r="I3496" s="5">
        <f>MIN(H3496,FARMER_HRS)</f>
        <v>720</v>
      </c>
      <c r="J3496" s="5">
        <f>MAX(0,H3496-FARMER_HRS)</f>
        <v>1408.1870168080509</v>
      </c>
      <c r="K3496" s="2">
        <f>I3496*FARMER_RATE+J3496*TEMP_WORKER_RATE</f>
        <v>49447.691264028661</v>
      </c>
      <c r="L3496" s="2">
        <f>A3496*PRICE_TOM+B3496*PRICE_CAR+C3496*PRICE_MES</f>
        <v>112658</v>
      </c>
      <c r="M3496" s="2">
        <f>A3496*FERT_BED_TOM+B3496*FERT_BED_CAR+C3496*FERT_BED_MES</f>
        <v>25080</v>
      </c>
      <c r="N3496" s="6">
        <f>IF(AND(D3496&lt;=TOTAL_BEDS,J3496&lt;=TEMP_WORKER_MAX*TEMP_WORKER_HRS),1,0)</f>
        <v>1</v>
      </c>
      <c r="O3496" s="2">
        <f>L3496-M3496-K3496-FIXED_COSTS</f>
        <v>18130.308735971339</v>
      </c>
      <c r="P3496" s="2">
        <f>IF(N3496=1,O3496,"")</f>
        <v>18130.308735971339</v>
      </c>
    </row>
    <row r="3497">
      <c r="A3497" s="6">
        <v>5</v>
      </c>
      <c r="B3497" s="6">
        <v>7</v>
      </c>
      <c r="C3497" s="6">
        <v>21</v>
      </c>
      <c r="D3497" s="6">
        <f>A3497+B3497+C3497</f>
        <v>33</v>
      </c>
      <c r="E3497" s="5">
        <f>IF(A3497=0,0,A3497*LABOR_HRS_WK_TOM*SEASON_WEEKS*(1+DIM_PCT_TOM)^A3497)</f>
        <v>724.72950000000026</v>
      </c>
      <c r="F3497" s="5">
        <f>IF(B3497=0,0,B3497*LABOR_HRS_WK_CAR*SEASON_WEEKS*(1+DIM_PCT_CAR)^B3497)</f>
        <v>249.62400827032462</v>
      </c>
      <c r="G3497" s="5">
        <f>IF(C3497=0,0,C3497*LABOR_HRS_WK_MES*SEASON_WEEKS*(1+DIM_PCT_MES)^C3497)</f>
        <v>1226.6692487641699</v>
      </c>
      <c r="H3497" s="5">
        <f>E3497+F3497+G3497</f>
        <v>2201.022757034495</v>
      </c>
      <c r="I3497" s="5">
        <f>MIN(H3497,FARMER_HRS)</f>
        <v>720</v>
      </c>
      <c r="J3497" s="5">
        <f>MAX(0,H3497-FARMER_HRS)</f>
        <v>1481.022757034495</v>
      </c>
      <c r="K3497" s="2">
        <f>I3497*FARMER_RATE+J3497*TEMP_WORKER_RATE</f>
        <v>50712.200642959986</v>
      </c>
      <c r="L3497" s="2">
        <f>A3497*PRICE_TOM+B3497*PRICE_CAR+C3497*PRICE_MES</f>
        <v>115358</v>
      </c>
      <c r="M3497" s="2">
        <f>A3497*FERT_BED_TOM+B3497*FERT_BED_CAR+C3497*FERT_BED_MES</f>
        <v>25960</v>
      </c>
      <c r="N3497" s="6">
        <f>IF(AND(D3497&lt;=TOTAL_BEDS,J3497&lt;=TEMP_WORKER_MAX*TEMP_WORKER_HRS),1,0)</f>
        <v>1</v>
      </c>
      <c r="O3497" s="2">
        <f>L3497-M3497-K3497-FIXED_COSTS</f>
        <v>18685.799357040014</v>
      </c>
      <c r="P3497" s="2">
        <f>IF(N3497=1,O3497,"")</f>
        <v>18685.799357040014</v>
      </c>
    </row>
    <row r="3498">
      <c r="A3498" s="6">
        <v>5</v>
      </c>
      <c r="B3498" s="6">
        <v>7</v>
      </c>
      <c r="C3498" s="6">
        <v>22</v>
      </c>
      <c r="D3498" s="6">
        <f>A3498+B3498+C3498</f>
        <v>34</v>
      </c>
      <c r="E3498" s="5">
        <f>IF(A3498=0,0,A3498*LABOR_HRS_WK_TOM*SEASON_WEEKS*(1+DIM_PCT_TOM)^A3498)</f>
        <v>724.72950000000026</v>
      </c>
      <c r="F3498" s="5">
        <f>IF(B3498=0,0,B3498*LABOR_HRS_WK_CAR*SEASON_WEEKS*(1+DIM_PCT_CAR)^B3498)</f>
        <v>249.62400827032462</v>
      </c>
      <c r="G3498" s="5">
        <f>IF(C3498=0,0,C3498*LABOR_HRS_WK_MES*SEASON_WEEKS*(1+DIM_PCT_MES)^C3498)</f>
        <v>1301.1455960105659</v>
      </c>
      <c r="H3498" s="5">
        <f>E3498+F3498+G3498</f>
        <v>2275.4991042808906</v>
      </c>
      <c r="I3498" s="5">
        <f>MIN(H3498,FARMER_HRS)</f>
        <v>720</v>
      </c>
      <c r="J3498" s="5">
        <f>MAX(0,H3498-FARMER_HRS)</f>
        <v>1555.4991042808906</v>
      </c>
      <c r="K3498" s="2">
        <f>I3498*FARMER_RATE+J3498*TEMP_WORKER_RATE</f>
        <v>52005.192782654354</v>
      </c>
      <c r="L3498" s="2">
        <f>A3498*PRICE_TOM+B3498*PRICE_CAR+C3498*PRICE_MES</f>
        <v>118058</v>
      </c>
      <c r="M3498" s="2">
        <f>A3498*FERT_BED_TOM+B3498*FERT_BED_CAR+C3498*FERT_BED_MES</f>
        <v>26840</v>
      </c>
      <c r="N3498" s="6">
        <f>IF(AND(D3498&lt;=TOTAL_BEDS,J3498&lt;=TEMP_WORKER_MAX*TEMP_WORKER_HRS),1,0)</f>
        <v>1</v>
      </c>
      <c r="O3498" s="2">
        <f>L3498-M3498-K3498-FIXED_COSTS</f>
        <v>19212.807217345646</v>
      </c>
      <c r="P3498" s="2">
        <f>IF(N3498=1,O3498,"")</f>
        <v>19212.807217345646</v>
      </c>
    </row>
    <row r="3499">
      <c r="A3499" s="6">
        <v>5</v>
      </c>
      <c r="B3499" s="6">
        <v>7</v>
      </c>
      <c r="C3499" s="6">
        <v>23</v>
      </c>
      <c r="D3499" s="6">
        <f>A3499+B3499+C3499</f>
        <v>35</v>
      </c>
      <c r="E3499" s="5">
        <f>IF(A3499=0,0,A3499*LABOR_HRS_WK_TOM*SEASON_WEEKS*(1+DIM_PCT_TOM)^A3499)</f>
        <v>724.72950000000026</v>
      </c>
      <c r="F3499" s="5">
        <f>IF(B3499=0,0,B3499*LABOR_HRS_WK_CAR*SEASON_WEEKS*(1+DIM_PCT_CAR)^B3499)</f>
        <v>249.62400827032462</v>
      </c>
      <c r="G3499" s="5">
        <f>IF(C3499=0,0,C3499*LABOR_HRS_WK_MES*SEASON_WEEKS*(1+DIM_PCT_MES)^C3499)</f>
        <v>1377.2921848680023</v>
      </c>
      <c r="H3499" s="5">
        <f>E3499+F3499+G3499</f>
        <v>2351.6456931383273</v>
      </c>
      <c r="I3499" s="5">
        <f>MIN(H3499,FARMER_HRS)</f>
        <v>720</v>
      </c>
      <c r="J3499" s="5">
        <f>MAX(0,H3499-FARMER_HRS)</f>
        <v>1631.6456931383273</v>
      </c>
      <c r="K3499" s="2">
        <f>I3499*FARMER_RATE+J3499*TEMP_WORKER_RATE</f>
        <v>53327.1821725404</v>
      </c>
      <c r="L3499" s="2">
        <f>A3499*PRICE_TOM+B3499*PRICE_CAR+C3499*PRICE_MES</f>
        <v>120758</v>
      </c>
      <c r="M3499" s="2">
        <f>A3499*FERT_BED_TOM+B3499*FERT_BED_CAR+C3499*FERT_BED_MES</f>
        <v>27720</v>
      </c>
      <c r="N3499" s="6">
        <f>IF(AND(D3499&lt;=TOTAL_BEDS,J3499&lt;=TEMP_WORKER_MAX*TEMP_WORKER_HRS),1,0)</f>
        <v>1</v>
      </c>
      <c r="O3499" s="2">
        <f>L3499-M3499-K3499-FIXED_COSTS</f>
        <v>19710.8178274596</v>
      </c>
      <c r="P3499" s="2">
        <f>IF(N3499=1,O3499,"")</f>
        <v>19710.8178274596</v>
      </c>
    </row>
    <row r="3500">
      <c r="A3500" s="6">
        <v>5</v>
      </c>
      <c r="B3500" s="6">
        <v>7</v>
      </c>
      <c r="C3500" s="6">
        <v>24</v>
      </c>
      <c r="D3500" s="6">
        <f>A3500+B3500+C3500</f>
        <v>36</v>
      </c>
      <c r="E3500" s="5">
        <f>IF(A3500=0,0,A3500*LABOR_HRS_WK_TOM*SEASON_WEEKS*(1+DIM_PCT_TOM)^A3500)</f>
        <v>724.72950000000026</v>
      </c>
      <c r="F3500" s="5">
        <f>IF(B3500=0,0,B3500*LABOR_HRS_WK_CAR*SEASON_WEEKS*(1+DIM_PCT_CAR)^B3500)</f>
        <v>249.62400827032462</v>
      </c>
      <c r="G3500" s="5">
        <f>IF(C3500=0,0,C3500*LABOR_HRS_WK_MES*SEASON_WEEKS*(1+DIM_PCT_MES)^C3500)</f>
        <v>1455.139134447498</v>
      </c>
      <c r="H3500" s="5">
        <f>E3500+F3500+G3500</f>
        <v>2429.4926427178229</v>
      </c>
      <c r="I3500" s="5">
        <f>MIN(H3500,FARMER_HRS)</f>
        <v>720</v>
      </c>
      <c r="J3500" s="5">
        <f>MAX(0,H3500-FARMER_HRS)</f>
        <v>1709.4926427178229</v>
      </c>
      <c r="K3500" s="2">
        <f>I3500*FARMER_RATE+J3500*TEMP_WORKER_RATE</f>
        <v>54678.691713851091</v>
      </c>
      <c r="L3500" s="2">
        <f>A3500*PRICE_TOM+B3500*PRICE_CAR+C3500*PRICE_MES</f>
        <v>123458</v>
      </c>
      <c r="M3500" s="2">
        <f>A3500*FERT_BED_TOM+B3500*FERT_BED_CAR+C3500*FERT_BED_MES</f>
        <v>28600</v>
      </c>
      <c r="N3500" s="6">
        <f>IF(AND(D3500&lt;=TOTAL_BEDS,J3500&lt;=TEMP_WORKER_MAX*TEMP_WORKER_HRS),1,0)</f>
        <v>1</v>
      </c>
      <c r="O3500" s="2">
        <f>L3500-M3500-K3500-FIXED_COSTS</f>
        <v>20179.308286148909</v>
      </c>
      <c r="P3500" s="2">
        <f>IF(N3500=1,O3500,"")</f>
        <v>20179.308286148909</v>
      </c>
    </row>
    <row r="3501">
      <c r="A3501" s="6">
        <v>5</v>
      </c>
      <c r="B3501" s="6">
        <v>7</v>
      </c>
      <c r="C3501" s="6">
        <v>25</v>
      </c>
      <c r="D3501" s="6">
        <f>A3501+B3501+C3501</f>
        <v>37</v>
      </c>
      <c r="E3501" s="5">
        <f>IF(A3501=0,0,A3501*LABOR_HRS_WK_TOM*SEASON_WEEKS*(1+DIM_PCT_TOM)^A3501)</f>
        <v>724.72950000000026</v>
      </c>
      <c r="F3501" s="5">
        <f>IF(B3501=0,0,B3501*LABOR_HRS_WK_CAR*SEASON_WEEKS*(1+DIM_PCT_CAR)^B3501)</f>
        <v>249.62400827032462</v>
      </c>
      <c r="G3501" s="5">
        <f>IF(C3501=0,0,C3501*LABOR_HRS_WK_MES*SEASON_WEEKS*(1+DIM_PCT_MES)^C3501)</f>
        <v>1534.7170558625955</v>
      </c>
      <c r="H3501" s="5">
        <f>E3501+F3501+G3501</f>
        <v>2509.0705641329205</v>
      </c>
      <c r="I3501" s="5">
        <f>MIN(H3501,FARMER_HRS)</f>
        <v>720</v>
      </c>
      <c r="J3501" s="5">
        <f>MAX(0,H3501-FARMER_HRS)</f>
        <v>1789.0705641329205</v>
      </c>
      <c r="K3501" s="2">
        <f>I3501*FARMER_RATE+J3501*TEMP_WORKER_RATE</f>
        <v>56060.252849529868</v>
      </c>
      <c r="L3501" s="2">
        <f>A3501*PRICE_TOM+B3501*PRICE_CAR+C3501*PRICE_MES</f>
        <v>126158</v>
      </c>
      <c r="M3501" s="2">
        <f>A3501*FERT_BED_TOM+B3501*FERT_BED_CAR+C3501*FERT_BED_MES</f>
        <v>29480</v>
      </c>
      <c r="N3501" s="6">
        <f>IF(AND(D3501&lt;=TOTAL_BEDS,J3501&lt;=TEMP_WORKER_MAX*TEMP_WORKER_HRS),1,0)</f>
        <v>1</v>
      </c>
      <c r="O3501" s="2">
        <f>L3501-M3501-K3501-FIXED_COSTS</f>
        <v>20617.747150470132</v>
      </c>
      <c r="P3501" s="2">
        <f>IF(N3501=1,O3501,"")</f>
        <v>20617.747150470132</v>
      </c>
    </row>
    <row r="3502">
      <c r="A3502" s="6">
        <v>5</v>
      </c>
      <c r="B3502" s="6">
        <v>7</v>
      </c>
      <c r="C3502" s="6">
        <v>26</v>
      </c>
      <c r="D3502" s="6">
        <f>A3502+B3502+C3502</f>
        <v>38</v>
      </c>
      <c r="E3502" s="5">
        <f>IF(A3502=0,0,A3502*LABOR_HRS_WK_TOM*SEASON_WEEKS*(1+DIM_PCT_TOM)^A3502)</f>
        <v>724.72950000000026</v>
      </c>
      <c r="F3502" s="5">
        <f>IF(B3502=0,0,B3502*LABOR_HRS_WK_CAR*SEASON_WEEKS*(1+DIM_PCT_CAR)^B3502)</f>
        <v>249.62400827032462</v>
      </c>
      <c r="G3502" s="5">
        <f>IF(C3502=0,0,C3502*LABOR_HRS_WK_MES*SEASON_WEEKS*(1+DIM_PCT_MES)^C3502)</f>
        <v>1616.0570598233128</v>
      </c>
      <c r="H3502" s="5">
        <f>E3502+F3502+G3502</f>
        <v>2590.4105680936377</v>
      </c>
      <c r="I3502" s="5">
        <f>MIN(H3502,FARMER_HRS)</f>
        <v>720</v>
      </c>
      <c r="J3502" s="5">
        <f>MAX(0,H3502-FARMER_HRS)</f>
        <v>1870.4105680936377</v>
      </c>
      <c r="K3502" s="2">
        <f>I3502*FARMER_RATE+J3502*TEMP_WORKER_RATE</f>
        <v>57472.4056960701</v>
      </c>
      <c r="L3502" s="2">
        <f>A3502*PRICE_TOM+B3502*PRICE_CAR+C3502*PRICE_MES</f>
        <v>128858</v>
      </c>
      <c r="M3502" s="2">
        <f>A3502*FERT_BED_TOM+B3502*FERT_BED_CAR+C3502*FERT_BED_MES</f>
        <v>30360</v>
      </c>
      <c r="N3502" s="6">
        <f>IF(AND(D3502&lt;=TOTAL_BEDS,J3502&lt;=TEMP_WORKER_MAX*TEMP_WORKER_HRS),1,0)</f>
        <v>1</v>
      </c>
      <c r="O3502" s="2">
        <f>L3502-M3502-K3502-FIXED_COSTS</f>
        <v>21025.5943039299</v>
      </c>
      <c r="P3502" s="2">
        <f>IF(N3502=1,O3502,"")</f>
        <v>21025.5943039299</v>
      </c>
    </row>
    <row r="3503">
      <c r="A3503" s="6">
        <v>5</v>
      </c>
      <c r="B3503" s="6">
        <v>7</v>
      </c>
      <c r="C3503" s="6">
        <v>27</v>
      </c>
      <c r="D3503" s="6">
        <f>A3503+B3503+C3503</f>
        <v>39</v>
      </c>
      <c r="E3503" s="5">
        <f>IF(A3503=0,0,A3503*LABOR_HRS_WK_TOM*SEASON_WEEKS*(1+DIM_PCT_TOM)^A3503)</f>
        <v>724.72950000000026</v>
      </c>
      <c r="F3503" s="5">
        <f>IF(B3503=0,0,B3503*LABOR_HRS_WK_CAR*SEASON_WEEKS*(1+DIM_PCT_CAR)^B3503)</f>
        <v>249.62400827032462</v>
      </c>
      <c r="G3503" s="5">
        <f>IF(C3503=0,0,C3503*LABOR_HRS_WK_MES*SEASON_WEEKS*(1+DIM_PCT_MES)^C3503)</f>
        <v>1699.19076434307</v>
      </c>
      <c r="H3503" s="5">
        <f>E3503+F3503+G3503</f>
        <v>2673.5442726133952</v>
      </c>
      <c r="I3503" s="5">
        <f>MIN(H3503,FARMER_HRS)</f>
        <v>720</v>
      </c>
      <c r="J3503" s="5">
        <f>MAX(0,H3503-FARMER_HRS)</f>
        <v>1953.5442726133952</v>
      </c>
      <c r="K3503" s="2">
        <f>I3503*FARMER_RATE+J3503*TEMP_WORKER_RATE</f>
        <v>58915.699177315888</v>
      </c>
      <c r="L3503" s="2">
        <f>A3503*PRICE_TOM+B3503*PRICE_CAR+C3503*PRICE_MES</f>
        <v>131558</v>
      </c>
      <c r="M3503" s="2">
        <f>A3503*FERT_BED_TOM+B3503*FERT_BED_CAR+C3503*FERT_BED_MES</f>
        <v>31240</v>
      </c>
      <c r="N3503" s="6">
        <f>IF(AND(D3503&lt;=TOTAL_BEDS,J3503&lt;=TEMP_WORKER_MAX*TEMP_WORKER_HRS),1,0)</f>
        <v>1</v>
      </c>
      <c r="O3503" s="2">
        <f>L3503-M3503-K3503-FIXED_COSTS</f>
        <v>21402.300822684112</v>
      </c>
      <c r="P3503" s="2">
        <f>IF(N3503=1,O3503,"")</f>
        <v>21402.300822684112</v>
      </c>
    </row>
    <row r="3504">
      <c r="A3504" s="6">
        <v>5</v>
      </c>
      <c r="B3504" s="6">
        <v>7</v>
      </c>
      <c r="C3504" s="6">
        <v>28</v>
      </c>
      <c r="D3504" s="6">
        <f>A3504+B3504+C3504</f>
        <v>40</v>
      </c>
      <c r="E3504" s="5">
        <f>IF(A3504=0,0,A3504*LABOR_HRS_WK_TOM*SEASON_WEEKS*(1+DIM_PCT_TOM)^A3504)</f>
        <v>724.72950000000026</v>
      </c>
      <c r="F3504" s="5">
        <f>IF(B3504=0,0,B3504*LABOR_HRS_WK_CAR*SEASON_WEEKS*(1+DIM_PCT_CAR)^B3504)</f>
        <v>249.62400827032462</v>
      </c>
      <c r="G3504" s="5">
        <f>IF(C3504=0,0,C3504*LABOR_HRS_WK_MES*SEASON_WEEKS*(1+DIM_PCT_MES)^C3504)</f>
        <v>1784.1503025602233</v>
      </c>
      <c r="H3504" s="5">
        <f>E3504+F3504+G3504</f>
        <v>2758.503810830548</v>
      </c>
      <c r="I3504" s="5">
        <f>MIN(H3504,FARMER_HRS)</f>
        <v>720</v>
      </c>
      <c r="J3504" s="5">
        <f>MAX(0,H3504-FARMER_HRS)</f>
        <v>2038.503810830548</v>
      </c>
      <c r="K3504" s="2">
        <f>I3504*FARMER_RATE+J3504*TEMP_WORKER_RATE</f>
        <v>60390.691160252565</v>
      </c>
      <c r="L3504" s="2">
        <f>A3504*PRICE_TOM+B3504*PRICE_CAR+C3504*PRICE_MES</f>
        <v>134258</v>
      </c>
      <c r="M3504" s="2">
        <f>A3504*FERT_BED_TOM+B3504*FERT_BED_CAR+C3504*FERT_BED_MES</f>
        <v>32120</v>
      </c>
      <c r="N3504" s="6">
        <f>IF(AND(D3504&lt;=TOTAL_BEDS,J3504&lt;=TEMP_WORKER_MAX*TEMP_WORKER_HRS),1,0)</f>
        <v>1</v>
      </c>
      <c r="O3504" s="2">
        <f>L3504-M3504-K3504-FIXED_COSTS</f>
        <v>21747.308839747435</v>
      </c>
      <c r="P3504" s="2">
        <f>IF(N3504=1,O3504,"")</f>
        <v>21747.308839747435</v>
      </c>
    </row>
    <row r="3505">
      <c r="A3505" s="6">
        <v>5</v>
      </c>
      <c r="B3505" s="6">
        <v>7</v>
      </c>
      <c r="C3505" s="6">
        <v>29</v>
      </c>
      <c r="D3505" s="6">
        <f>A3505+B3505+C3505</f>
        <v>41</v>
      </c>
      <c r="E3505" s="5">
        <f>IF(A3505=0,0,A3505*LABOR_HRS_WK_TOM*SEASON_WEEKS*(1+DIM_PCT_TOM)^A3505)</f>
        <v>724.72950000000026</v>
      </c>
      <c r="F3505" s="5">
        <f>IF(B3505=0,0,B3505*LABOR_HRS_WK_CAR*SEASON_WEEKS*(1+DIM_PCT_CAR)^B3505)</f>
        <v>249.62400827032462</v>
      </c>
      <c r="G3505" s="5">
        <f>IF(C3505=0,0,C3505*LABOR_HRS_WK_MES*SEASON_WEEKS*(1+DIM_PCT_MES)^C3505)</f>
        <v>1870.9683306758766</v>
      </c>
      <c r="H3505" s="5">
        <f>E3505+F3505+G3505</f>
        <v>2845.3218389462018</v>
      </c>
      <c r="I3505" s="5">
        <f>MIN(H3505,FARMER_HRS)</f>
        <v>720</v>
      </c>
      <c r="J3505" s="5">
        <f>MAX(0,H3505-FARMER_HRS)</f>
        <v>2125.3218389462018</v>
      </c>
      <c r="K3505" s="2">
        <f>I3505*FARMER_RATE+J3505*TEMP_WORKER_RATE</f>
        <v>61897.948592816</v>
      </c>
      <c r="L3505" s="2">
        <f>A3505*PRICE_TOM+B3505*PRICE_CAR+C3505*PRICE_MES</f>
        <v>136958</v>
      </c>
      <c r="M3505" s="2">
        <f>A3505*FERT_BED_TOM+B3505*FERT_BED_CAR+C3505*FERT_BED_MES</f>
        <v>33000</v>
      </c>
      <c r="N3505" s="6">
        <f>IF(AND(D3505&lt;=TOTAL_BEDS,J3505&lt;=TEMP_WORKER_MAX*TEMP_WORKER_HRS),1,0)</f>
        <v>1</v>
      </c>
      <c r="O3505" s="2">
        <f>L3505-M3505-K3505-FIXED_COSTS</f>
        <v>22060.051407184</v>
      </c>
      <c r="P3505" s="2">
        <f>IF(N3505=1,O3505,"")</f>
        <v>22060.051407184</v>
      </c>
    </row>
    <row r="3506">
      <c r="A3506" s="6">
        <v>5</v>
      </c>
      <c r="B3506" s="6">
        <v>7</v>
      </c>
      <c r="C3506" s="6">
        <v>30</v>
      </c>
      <c r="D3506" s="6">
        <f>A3506+B3506+C3506</f>
        <v>42</v>
      </c>
      <c r="E3506" s="5">
        <f>IF(A3506=0,0,A3506*LABOR_HRS_WK_TOM*SEASON_WEEKS*(1+DIM_PCT_TOM)^A3506)</f>
        <v>724.72950000000026</v>
      </c>
      <c r="F3506" s="5">
        <f>IF(B3506=0,0,B3506*LABOR_HRS_WK_CAR*SEASON_WEEKS*(1+DIM_PCT_CAR)^B3506)</f>
        <v>249.62400827032462</v>
      </c>
      <c r="G3506" s="5">
        <f>IF(C3506=0,0,C3506*LABOR_HRS_WK_MES*SEASON_WEEKS*(1+DIM_PCT_MES)^C3506)</f>
        <v>1959.6780360096466</v>
      </c>
      <c r="H3506" s="5">
        <f>E3506+F3506+G3506</f>
        <v>2934.0315442799715</v>
      </c>
      <c r="I3506" s="5">
        <f>MIN(H3506,FARMER_HRS)</f>
        <v>720</v>
      </c>
      <c r="J3506" s="5">
        <f>MAX(0,H3506-FARMER_HRS)</f>
        <v>2214.0315442799715</v>
      </c>
      <c r="K3506" s="2">
        <f>I3506*FARMER_RATE+J3506*TEMP_WORKER_RATE</f>
        <v>63438.0476437495</v>
      </c>
      <c r="L3506" s="2">
        <f>A3506*PRICE_TOM+B3506*PRICE_CAR+C3506*PRICE_MES</f>
        <v>139658</v>
      </c>
      <c r="M3506" s="2">
        <f>A3506*FERT_BED_TOM+B3506*FERT_BED_CAR+C3506*FERT_BED_MES</f>
        <v>33880</v>
      </c>
      <c r="N3506" s="6">
        <f>IF(AND(D3506&lt;=TOTAL_BEDS,J3506&lt;=TEMP_WORKER_MAX*TEMP_WORKER_HRS),1,0)</f>
        <v>1</v>
      </c>
      <c r="O3506" s="2">
        <f>L3506-M3506-K3506-FIXED_COSTS</f>
        <v>22339.9523562505</v>
      </c>
      <c r="P3506" s="2">
        <f>IF(N3506=1,O3506,"")</f>
        <v>22339.9523562505</v>
      </c>
    </row>
    <row r="3507">
      <c r="A3507" s="6">
        <v>5</v>
      </c>
      <c r="B3507" s="6">
        <v>8</v>
      </c>
      <c r="C3507" s="6">
        <v>0</v>
      </c>
      <c r="D3507" s="6">
        <f>A3507+B3507+C3507</f>
        <v>13</v>
      </c>
      <c r="E3507" s="5">
        <f>IF(A3507=0,0,A3507*LABOR_HRS_WK_TOM*SEASON_WEEKS*(1+DIM_PCT_TOM)^A3507)</f>
        <v>724.72950000000026</v>
      </c>
      <c r="F3507" s="5">
        <f>IF(B3507=0,0,B3507*LABOR_HRS_WK_CAR*SEASON_WEEKS*(1+DIM_PCT_CAR)^B3507)</f>
        <v>292.41669540238013</v>
      </c>
      <c r="G3507" s="5">
        <f>IF(C3507=0,0,C3507*LABOR_HRS_WK_MES*SEASON_WEEKS*(1+DIM_PCT_MES)^C3507)</f>
        <v>0</v>
      </c>
      <c r="H3507" s="5">
        <f>E3507+F3507+G3507</f>
        <v>1017.1461954023804</v>
      </c>
      <c r="I3507" s="5">
        <f>MIN(H3507,FARMER_HRS)</f>
        <v>720</v>
      </c>
      <c r="J3507" s="5">
        <f>MAX(0,H3507-FARMER_HRS)</f>
        <v>297.14619540238039</v>
      </c>
      <c r="K3507" s="2">
        <f>I3507*FARMER_RATE+J3507*TEMP_WORKER_RATE</f>
        <v>30158.788114624658</v>
      </c>
      <c r="L3507" s="2">
        <f>A3507*PRICE_TOM+B3507*PRICE_CAR+C3507*PRICE_MES</f>
        <v>60752</v>
      </c>
      <c r="M3507" s="2">
        <f>A3507*FERT_BED_TOM+B3507*FERT_BED_CAR+C3507*FERT_BED_MES</f>
        <v>7920</v>
      </c>
      <c r="N3507" s="6">
        <f>IF(AND(D3507&lt;=TOTAL_BEDS,J3507&lt;=TEMP_WORKER_MAX*TEMP_WORKER_HRS),1,0)</f>
        <v>1</v>
      </c>
      <c r="O3507" s="2">
        <f>L3507-M3507-K3507-FIXED_COSTS</f>
        <v>2673.2118853753418</v>
      </c>
      <c r="P3507" s="2">
        <f>IF(N3507=1,O3507,"")</f>
        <v>2673.2118853753418</v>
      </c>
    </row>
    <row r="3508">
      <c r="A3508" s="6">
        <v>5</v>
      </c>
      <c r="B3508" s="6">
        <v>8</v>
      </c>
      <c r="C3508" s="6">
        <v>1</v>
      </c>
      <c r="D3508" s="6">
        <f>A3508+B3508+C3508</f>
        <v>14</v>
      </c>
      <c r="E3508" s="5">
        <f>IF(A3508=0,0,A3508*LABOR_HRS_WK_TOM*SEASON_WEEKS*(1+DIM_PCT_TOM)^A3508)</f>
        <v>724.72950000000026</v>
      </c>
      <c r="F3508" s="5">
        <f>IF(B3508=0,0,B3508*LABOR_HRS_WK_CAR*SEASON_WEEKS*(1+DIM_PCT_CAR)^B3508)</f>
        <v>292.41669540238013</v>
      </c>
      <c r="G3508" s="5">
        <f>IF(C3508=0,0,C3508*LABOR_HRS_WK_MES*SEASON_WEEKS*(1+DIM_PCT_MES)^C3508)</f>
        <v>45.5625</v>
      </c>
      <c r="H3508" s="5">
        <f>E3508+F3508+G3508</f>
        <v>1062.7086954023803</v>
      </c>
      <c r="I3508" s="5">
        <f>MIN(H3508,FARMER_HRS)</f>
        <v>720</v>
      </c>
      <c r="J3508" s="5">
        <f>MAX(0,H3508-FARMER_HRS)</f>
        <v>342.70869540238027</v>
      </c>
      <c r="K3508" s="2">
        <f>I3508*FARMER_RATE+J3508*TEMP_WORKER_RATE</f>
        <v>30949.803739624658</v>
      </c>
      <c r="L3508" s="2">
        <f>A3508*PRICE_TOM+B3508*PRICE_CAR+C3508*PRICE_MES</f>
        <v>63452</v>
      </c>
      <c r="M3508" s="2">
        <f>A3508*FERT_BED_TOM+B3508*FERT_BED_CAR+C3508*FERT_BED_MES</f>
        <v>8800</v>
      </c>
      <c r="N3508" s="6">
        <f>IF(AND(D3508&lt;=TOTAL_BEDS,J3508&lt;=TEMP_WORKER_MAX*TEMP_WORKER_HRS),1,0)</f>
        <v>1</v>
      </c>
      <c r="O3508" s="2">
        <f>L3508-M3508-K3508-FIXED_COSTS</f>
        <v>3702.1962603753418</v>
      </c>
      <c r="P3508" s="2">
        <f>IF(N3508=1,O3508,"")</f>
        <v>3702.1962603753418</v>
      </c>
    </row>
    <row r="3509">
      <c r="A3509" s="6">
        <v>5</v>
      </c>
      <c r="B3509" s="6">
        <v>8</v>
      </c>
      <c r="C3509" s="6">
        <v>2</v>
      </c>
      <c r="D3509" s="6">
        <f>A3509+B3509+C3509</f>
        <v>15</v>
      </c>
      <c r="E3509" s="5">
        <f>IF(A3509=0,0,A3509*LABOR_HRS_WK_TOM*SEASON_WEEKS*(1+DIM_PCT_TOM)^A3509)</f>
        <v>724.72950000000026</v>
      </c>
      <c r="F3509" s="5">
        <f>IF(B3509=0,0,B3509*LABOR_HRS_WK_CAR*SEASON_WEEKS*(1+DIM_PCT_CAR)^B3509)</f>
        <v>292.41669540238013</v>
      </c>
      <c r="G3509" s="5">
        <f>IF(C3509=0,0,C3509*LABOR_HRS_WK_MES*SEASON_WEEKS*(1+DIM_PCT_MES)^C3509)</f>
        <v>92.2640625</v>
      </c>
      <c r="H3509" s="5">
        <f>E3509+F3509+G3509</f>
        <v>1109.4102579023804</v>
      </c>
      <c r="I3509" s="5">
        <f>MIN(H3509,FARMER_HRS)</f>
        <v>720</v>
      </c>
      <c r="J3509" s="5">
        <f>MAX(0,H3509-FARMER_HRS)</f>
        <v>389.41025790238041</v>
      </c>
      <c r="K3509" s="2">
        <f>I3509*FARMER_RATE+J3509*TEMP_WORKER_RATE</f>
        <v>31760.594755249658</v>
      </c>
      <c r="L3509" s="2">
        <f>A3509*PRICE_TOM+B3509*PRICE_CAR+C3509*PRICE_MES</f>
        <v>66152</v>
      </c>
      <c r="M3509" s="2">
        <f>A3509*FERT_BED_TOM+B3509*FERT_BED_CAR+C3509*FERT_BED_MES</f>
        <v>9680</v>
      </c>
      <c r="N3509" s="6">
        <f>IF(AND(D3509&lt;=TOTAL_BEDS,J3509&lt;=TEMP_WORKER_MAX*TEMP_WORKER_HRS),1,0)</f>
        <v>1</v>
      </c>
      <c r="O3509" s="2">
        <f>L3509-M3509-K3509-FIXED_COSTS</f>
        <v>4711.4052447503418</v>
      </c>
      <c r="P3509" s="2">
        <f>IF(N3509=1,O3509,"")</f>
        <v>4711.4052447503418</v>
      </c>
    </row>
    <row r="3510">
      <c r="A3510" s="6">
        <v>5</v>
      </c>
      <c r="B3510" s="6">
        <v>8</v>
      </c>
      <c r="C3510" s="6">
        <v>3</v>
      </c>
      <c r="D3510" s="6">
        <f>A3510+B3510+C3510</f>
        <v>16</v>
      </c>
      <c r="E3510" s="5">
        <f>IF(A3510=0,0,A3510*LABOR_HRS_WK_TOM*SEASON_WEEKS*(1+DIM_PCT_TOM)^A3510)</f>
        <v>724.72950000000026</v>
      </c>
      <c r="F3510" s="5">
        <f>IF(B3510=0,0,B3510*LABOR_HRS_WK_CAR*SEASON_WEEKS*(1+DIM_PCT_CAR)^B3510)</f>
        <v>292.41669540238013</v>
      </c>
      <c r="G3510" s="5">
        <f>IF(C3510=0,0,C3510*LABOR_HRS_WK_MES*SEASON_WEEKS*(1+DIM_PCT_MES)^C3510)</f>
        <v>140.12604492187498</v>
      </c>
      <c r="H3510" s="5">
        <f>E3510+F3510+G3510</f>
        <v>1157.2722403242553</v>
      </c>
      <c r="I3510" s="5">
        <f>MIN(H3510,FARMER_HRS)</f>
        <v>720</v>
      </c>
      <c r="J3510" s="5">
        <f>MAX(0,H3510-FARMER_HRS)</f>
        <v>437.27224032425534</v>
      </c>
      <c r="K3510" s="2">
        <f>I3510*FARMER_RATE+J3510*TEMP_WORKER_RATE</f>
        <v>32591.531950073877</v>
      </c>
      <c r="L3510" s="2">
        <f>A3510*PRICE_TOM+B3510*PRICE_CAR+C3510*PRICE_MES</f>
        <v>68852</v>
      </c>
      <c r="M3510" s="2">
        <f>A3510*FERT_BED_TOM+B3510*FERT_BED_CAR+C3510*FERT_BED_MES</f>
        <v>10560</v>
      </c>
      <c r="N3510" s="6">
        <f>IF(AND(D3510&lt;=TOTAL_BEDS,J3510&lt;=TEMP_WORKER_MAX*TEMP_WORKER_HRS),1,0)</f>
        <v>1</v>
      </c>
      <c r="O3510" s="2">
        <f>L3510-M3510-K3510-FIXED_COSTS</f>
        <v>5700.4680499261231</v>
      </c>
      <c r="P3510" s="2">
        <f>IF(N3510=1,O3510,"")</f>
        <v>5700.4680499261231</v>
      </c>
    </row>
    <row r="3511">
      <c r="A3511" s="6">
        <v>5</v>
      </c>
      <c r="B3511" s="6">
        <v>8</v>
      </c>
      <c r="C3511" s="6">
        <v>4</v>
      </c>
      <c r="D3511" s="6">
        <f>A3511+B3511+C3511</f>
        <v>17</v>
      </c>
      <c r="E3511" s="5">
        <f>IF(A3511=0,0,A3511*LABOR_HRS_WK_TOM*SEASON_WEEKS*(1+DIM_PCT_TOM)^A3511)</f>
        <v>724.72950000000026</v>
      </c>
      <c r="F3511" s="5">
        <f>IF(B3511=0,0,B3511*LABOR_HRS_WK_CAR*SEASON_WEEKS*(1+DIM_PCT_CAR)^B3511)</f>
        <v>292.41669540238013</v>
      </c>
      <c r="G3511" s="5">
        <f>IF(C3511=0,0,C3511*LABOR_HRS_WK_MES*SEASON_WEEKS*(1+DIM_PCT_MES)^C3511)</f>
        <v>189.17016064453119</v>
      </c>
      <c r="H3511" s="5">
        <f>E3511+F3511+G3511</f>
        <v>1206.3163560469116</v>
      </c>
      <c r="I3511" s="5">
        <f>MIN(H3511,FARMER_HRS)</f>
        <v>720</v>
      </c>
      <c r="J3511" s="5">
        <f>MAX(0,H3511-FARMER_HRS)</f>
        <v>486.31635604691155</v>
      </c>
      <c r="K3511" s="2">
        <f>I3511*FARMER_RATE+J3511*TEMP_WORKER_RATE</f>
        <v>33442.9922924811</v>
      </c>
      <c r="L3511" s="2">
        <f>A3511*PRICE_TOM+B3511*PRICE_CAR+C3511*PRICE_MES</f>
        <v>71552</v>
      </c>
      <c r="M3511" s="2">
        <f>A3511*FERT_BED_TOM+B3511*FERT_BED_CAR+C3511*FERT_BED_MES</f>
        <v>11440</v>
      </c>
      <c r="N3511" s="6">
        <f>IF(AND(D3511&lt;=TOTAL_BEDS,J3511&lt;=TEMP_WORKER_MAX*TEMP_WORKER_HRS),1,0)</f>
        <v>1</v>
      </c>
      <c r="O3511" s="2">
        <f>L3511-M3511-K3511-FIXED_COSTS</f>
        <v>6669.0077075188965</v>
      </c>
      <c r="P3511" s="2">
        <f>IF(N3511=1,O3511,"")</f>
        <v>6669.0077075188965</v>
      </c>
    </row>
    <row r="3512">
      <c r="A3512" s="6">
        <v>5</v>
      </c>
      <c r="B3512" s="6">
        <v>8</v>
      </c>
      <c r="C3512" s="6">
        <v>5</v>
      </c>
      <c r="D3512" s="6">
        <f>A3512+B3512+C3512</f>
        <v>18</v>
      </c>
      <c r="E3512" s="5">
        <f>IF(A3512=0,0,A3512*LABOR_HRS_WK_TOM*SEASON_WEEKS*(1+DIM_PCT_TOM)^A3512)</f>
        <v>724.72950000000026</v>
      </c>
      <c r="F3512" s="5">
        <f>IF(B3512=0,0,B3512*LABOR_HRS_WK_CAR*SEASON_WEEKS*(1+DIM_PCT_CAR)^B3512)</f>
        <v>292.41669540238013</v>
      </c>
      <c r="G3512" s="5">
        <f>IF(C3512=0,0,C3512*LABOR_HRS_WK_MES*SEASON_WEEKS*(1+DIM_PCT_MES)^C3512)</f>
        <v>239.41848456573481</v>
      </c>
      <c r="H3512" s="5">
        <f>E3512+F3512+G3512</f>
        <v>1256.5646799681151</v>
      </c>
      <c r="I3512" s="5">
        <f>MIN(H3512,FARMER_HRS)</f>
        <v>720</v>
      </c>
      <c r="J3512" s="5">
        <f>MAX(0,H3512-FARMER_HRS)</f>
        <v>536.56467996811512</v>
      </c>
      <c r="K3512" s="2">
        <f>I3512*FARMER_RATE+J3512*TEMP_WORKER_RATE</f>
        <v>34315.359027224222</v>
      </c>
      <c r="L3512" s="2">
        <f>A3512*PRICE_TOM+B3512*PRICE_CAR+C3512*PRICE_MES</f>
        <v>74252</v>
      </c>
      <c r="M3512" s="2">
        <f>A3512*FERT_BED_TOM+B3512*FERT_BED_CAR+C3512*FERT_BED_MES</f>
        <v>12320</v>
      </c>
      <c r="N3512" s="6">
        <f>IF(AND(D3512&lt;=TOTAL_BEDS,J3512&lt;=TEMP_WORKER_MAX*TEMP_WORKER_HRS),1,0)</f>
        <v>1</v>
      </c>
      <c r="O3512" s="2">
        <f>L3512-M3512-K3512-FIXED_COSTS</f>
        <v>7616.6409727757782</v>
      </c>
      <c r="P3512" s="2">
        <f>IF(N3512=1,O3512,"")</f>
        <v>7616.6409727757782</v>
      </c>
    </row>
    <row r="3513">
      <c r="A3513" s="6">
        <v>5</v>
      </c>
      <c r="B3513" s="6">
        <v>8</v>
      </c>
      <c r="C3513" s="6">
        <v>6</v>
      </c>
      <c r="D3513" s="6">
        <f>A3513+B3513+C3513</f>
        <v>19</v>
      </c>
      <c r="E3513" s="5">
        <f>IF(A3513=0,0,A3513*LABOR_HRS_WK_TOM*SEASON_WEEKS*(1+DIM_PCT_TOM)^A3513)</f>
        <v>724.72950000000026</v>
      </c>
      <c r="F3513" s="5">
        <f>IF(B3513=0,0,B3513*LABOR_HRS_WK_CAR*SEASON_WEEKS*(1+DIM_PCT_CAR)^B3513)</f>
        <v>292.41669540238013</v>
      </c>
      <c r="G3513" s="5">
        <f>IF(C3513=0,0,C3513*LABOR_HRS_WK_MES*SEASON_WEEKS*(1+DIM_PCT_MES)^C3513)</f>
        <v>290.89345874736773</v>
      </c>
      <c r="H3513" s="5">
        <f>E3513+F3513+G3513</f>
        <v>1308.039654149748</v>
      </c>
      <c r="I3513" s="5">
        <f>MIN(H3513,FARMER_HRS)</f>
        <v>720</v>
      </c>
      <c r="J3513" s="5">
        <f>MAX(0,H3513-FARMER_HRS)</f>
        <v>588.039654149748</v>
      </c>
      <c r="K3513" s="2">
        <f>I3513*FARMER_RATE+J3513*TEMP_WORKER_RATE</f>
        <v>35209.021773433124</v>
      </c>
      <c r="L3513" s="2">
        <f>A3513*PRICE_TOM+B3513*PRICE_CAR+C3513*PRICE_MES</f>
        <v>76952</v>
      </c>
      <c r="M3513" s="2">
        <f>A3513*FERT_BED_TOM+B3513*FERT_BED_CAR+C3513*FERT_BED_MES</f>
        <v>13200</v>
      </c>
      <c r="N3513" s="6">
        <f>IF(AND(D3513&lt;=TOTAL_BEDS,J3513&lt;=TEMP_WORKER_MAX*TEMP_WORKER_HRS),1,0)</f>
        <v>1</v>
      </c>
      <c r="O3513" s="2">
        <f>L3513-M3513-K3513-FIXED_COSTS</f>
        <v>8542.9782265668764</v>
      </c>
      <c r="P3513" s="2">
        <f>IF(N3513=1,O3513,"")</f>
        <v>8542.9782265668764</v>
      </c>
    </row>
    <row r="3514">
      <c r="A3514" s="6">
        <v>5</v>
      </c>
      <c r="B3514" s="6">
        <v>8</v>
      </c>
      <c r="C3514" s="6">
        <v>7</v>
      </c>
      <c r="D3514" s="6">
        <f>A3514+B3514+C3514</f>
        <v>20</v>
      </c>
      <c r="E3514" s="5">
        <f>IF(A3514=0,0,A3514*LABOR_HRS_WK_TOM*SEASON_WEEKS*(1+DIM_PCT_TOM)^A3514)</f>
        <v>724.72950000000026</v>
      </c>
      <c r="F3514" s="5">
        <f>IF(B3514=0,0,B3514*LABOR_HRS_WK_CAR*SEASON_WEEKS*(1+DIM_PCT_CAR)^B3514)</f>
        <v>292.41669540238013</v>
      </c>
      <c r="G3514" s="5">
        <f>IF(C3514=0,0,C3514*LABOR_HRS_WK_MES*SEASON_WEEKS*(1+DIM_PCT_MES)^C3514)</f>
        <v>343.61789814532818</v>
      </c>
      <c r="H3514" s="5">
        <f>E3514+F3514+G3514</f>
        <v>1360.7640935477086</v>
      </c>
      <c r="I3514" s="5">
        <f>MIN(H3514,FARMER_HRS)</f>
        <v>720</v>
      </c>
      <c r="J3514" s="5">
        <f>MAX(0,H3514-FARMER_HRS)</f>
        <v>640.76409354770863</v>
      </c>
      <c r="K3514" s="2">
        <f>I3514*FARMER_RATE+J3514*TEMP_WORKER_RATE</f>
        <v>36124.376624092161</v>
      </c>
      <c r="L3514" s="2">
        <f>A3514*PRICE_TOM+B3514*PRICE_CAR+C3514*PRICE_MES</f>
        <v>79652</v>
      </c>
      <c r="M3514" s="2">
        <f>A3514*FERT_BED_TOM+B3514*FERT_BED_CAR+C3514*FERT_BED_MES</f>
        <v>14080</v>
      </c>
      <c r="N3514" s="6">
        <f>IF(AND(D3514&lt;=TOTAL_BEDS,J3514&lt;=TEMP_WORKER_MAX*TEMP_WORKER_HRS),1,0)</f>
        <v>1</v>
      </c>
      <c r="O3514" s="2">
        <f>L3514-M3514-K3514-FIXED_COSTS</f>
        <v>9447.6233759078386</v>
      </c>
      <c r="P3514" s="2">
        <f>IF(N3514=1,O3514,"")</f>
        <v>9447.6233759078386</v>
      </c>
    </row>
    <row r="3515">
      <c r="A3515" s="6">
        <v>5</v>
      </c>
      <c r="B3515" s="6">
        <v>8</v>
      </c>
      <c r="C3515" s="6">
        <v>8</v>
      </c>
      <c r="D3515" s="6">
        <f>A3515+B3515+C3515</f>
        <v>21</v>
      </c>
      <c r="E3515" s="5">
        <f>IF(A3515=0,0,A3515*LABOR_HRS_WK_TOM*SEASON_WEEKS*(1+DIM_PCT_TOM)^A3515)</f>
        <v>724.72950000000026</v>
      </c>
      <c r="F3515" s="5">
        <f>IF(B3515=0,0,B3515*LABOR_HRS_WK_CAR*SEASON_WEEKS*(1+DIM_PCT_CAR)^B3515)</f>
        <v>292.41669540238013</v>
      </c>
      <c r="G3515" s="5">
        <f>IF(C3515=0,0,C3515*LABOR_HRS_WK_MES*SEASON_WEEKS*(1+DIM_PCT_MES)^C3515)</f>
        <v>397.61499642530833</v>
      </c>
      <c r="H3515" s="5">
        <f>E3515+F3515+G3515</f>
        <v>1414.7611918276887</v>
      </c>
      <c r="I3515" s="5">
        <f>MIN(H3515,FARMER_HRS)</f>
        <v>720</v>
      </c>
      <c r="J3515" s="5">
        <f>MAX(0,H3515-FARMER_HRS)</f>
        <v>694.76119182768866</v>
      </c>
      <c r="K3515" s="2">
        <f>I3515*FARMER_RATE+J3515*TEMP_WORKER_RATE</f>
        <v>37061.826247008481</v>
      </c>
      <c r="L3515" s="2">
        <f>A3515*PRICE_TOM+B3515*PRICE_CAR+C3515*PRICE_MES</f>
        <v>82352</v>
      </c>
      <c r="M3515" s="2">
        <f>A3515*FERT_BED_TOM+B3515*FERT_BED_CAR+C3515*FERT_BED_MES</f>
        <v>14960</v>
      </c>
      <c r="N3515" s="6">
        <f>IF(AND(D3515&lt;=TOTAL_BEDS,J3515&lt;=TEMP_WORKER_MAX*TEMP_WORKER_HRS),1,0)</f>
        <v>1</v>
      </c>
      <c r="O3515" s="2">
        <f>L3515-M3515-K3515-FIXED_COSTS</f>
        <v>10330.173752991519</v>
      </c>
      <c r="P3515" s="2">
        <f>IF(N3515=1,O3515,"")</f>
        <v>10330.173752991519</v>
      </c>
    </row>
    <row r="3516">
      <c r="A3516" s="6">
        <v>5</v>
      </c>
      <c r="B3516" s="6">
        <v>8</v>
      </c>
      <c r="C3516" s="6">
        <v>9</v>
      </c>
      <c r="D3516" s="6">
        <f>A3516+B3516+C3516</f>
        <v>22</v>
      </c>
      <c r="E3516" s="5">
        <f>IF(A3516=0,0,A3516*LABOR_HRS_WK_TOM*SEASON_WEEKS*(1+DIM_PCT_TOM)^A3516)</f>
        <v>724.72950000000026</v>
      </c>
      <c r="F3516" s="5">
        <f>IF(B3516=0,0,B3516*LABOR_HRS_WK_CAR*SEASON_WEEKS*(1+DIM_PCT_CAR)^B3516)</f>
        <v>292.41669540238013</v>
      </c>
      <c r="G3516" s="5">
        <f>IF(C3516=0,0,C3516*LABOR_HRS_WK_MES*SEASON_WEEKS*(1+DIM_PCT_MES)^C3516)</f>
        <v>452.90833186570273</v>
      </c>
      <c r="H3516" s="5">
        <f>E3516+F3516+G3516</f>
        <v>1470.0545272680831</v>
      </c>
      <c r="I3516" s="5">
        <f>MIN(H3516,FARMER_HRS)</f>
        <v>720</v>
      </c>
      <c r="J3516" s="5">
        <f>MAX(0,H3516-FARMER_HRS)</f>
        <v>750.05452726808312</v>
      </c>
      <c r="K3516" s="2">
        <f>I3516*FARMER_RATE+J3516*TEMP_WORKER_RATE</f>
        <v>38021.779987293106</v>
      </c>
      <c r="L3516" s="2">
        <f>A3516*PRICE_TOM+B3516*PRICE_CAR+C3516*PRICE_MES</f>
        <v>85052</v>
      </c>
      <c r="M3516" s="2">
        <f>A3516*FERT_BED_TOM+B3516*FERT_BED_CAR+C3516*FERT_BED_MES</f>
        <v>15840</v>
      </c>
      <c r="N3516" s="6">
        <f>IF(AND(D3516&lt;=TOTAL_BEDS,J3516&lt;=TEMP_WORKER_MAX*TEMP_WORKER_HRS),1,0)</f>
        <v>1</v>
      </c>
      <c r="O3516" s="2">
        <f>L3516-M3516-K3516-FIXED_COSTS</f>
        <v>11190.220012706894</v>
      </c>
      <c r="P3516" s="2">
        <f>IF(N3516=1,O3516,"")</f>
        <v>11190.220012706894</v>
      </c>
    </row>
    <row r="3517">
      <c r="A3517" s="6">
        <v>5</v>
      </c>
      <c r="B3517" s="6">
        <v>8</v>
      </c>
      <c r="C3517" s="6">
        <v>10</v>
      </c>
      <c r="D3517" s="6">
        <f>A3517+B3517+C3517</f>
        <v>23</v>
      </c>
      <c r="E3517" s="5">
        <f>IF(A3517=0,0,A3517*LABOR_HRS_WK_TOM*SEASON_WEEKS*(1+DIM_PCT_TOM)^A3517)</f>
        <v>724.72950000000026</v>
      </c>
      <c r="F3517" s="5">
        <f>IF(B3517=0,0,B3517*LABOR_HRS_WK_CAR*SEASON_WEEKS*(1+DIM_PCT_CAR)^B3517)</f>
        <v>292.41669540238013</v>
      </c>
      <c r="G3517" s="5">
        <f>IF(C3517=0,0,C3517*LABOR_HRS_WK_MES*SEASON_WEEKS*(1+DIM_PCT_MES)^C3517)</f>
        <v>509.52187334891551</v>
      </c>
      <c r="H3517" s="5">
        <f>E3517+F3517+G3517</f>
        <v>1526.6680687512958</v>
      </c>
      <c r="I3517" s="5">
        <f>MIN(H3517,FARMER_HRS)</f>
        <v>720</v>
      </c>
      <c r="J3517" s="5">
        <f>MAX(0,H3517-FARMER_HRS)</f>
        <v>806.66806875129578</v>
      </c>
      <c r="K3517" s="2">
        <f>I3517*FARMER_RATE+J3517*TEMP_WORKER_RATE</f>
        <v>39004.653971376662</v>
      </c>
      <c r="L3517" s="2">
        <f>A3517*PRICE_TOM+B3517*PRICE_CAR+C3517*PRICE_MES</f>
        <v>87752</v>
      </c>
      <c r="M3517" s="2">
        <f>A3517*FERT_BED_TOM+B3517*FERT_BED_CAR+C3517*FERT_BED_MES</f>
        <v>16720</v>
      </c>
      <c r="N3517" s="6">
        <f>IF(AND(D3517&lt;=TOTAL_BEDS,J3517&lt;=TEMP_WORKER_MAX*TEMP_WORKER_HRS),1,0)</f>
        <v>1</v>
      </c>
      <c r="O3517" s="2">
        <f>L3517-M3517-K3517-FIXED_COSTS</f>
        <v>12027.346028623338</v>
      </c>
      <c r="P3517" s="2">
        <f>IF(N3517=1,O3517,"")</f>
        <v>12027.346028623338</v>
      </c>
    </row>
    <row r="3518">
      <c r="A3518" s="6">
        <v>5</v>
      </c>
      <c r="B3518" s="6">
        <v>8</v>
      </c>
      <c r="C3518" s="6">
        <v>11</v>
      </c>
      <c r="D3518" s="6">
        <f>A3518+B3518+C3518</f>
        <v>24</v>
      </c>
      <c r="E3518" s="5">
        <f>IF(A3518=0,0,A3518*LABOR_HRS_WK_TOM*SEASON_WEEKS*(1+DIM_PCT_TOM)^A3518)</f>
        <v>724.72950000000026</v>
      </c>
      <c r="F3518" s="5">
        <f>IF(B3518=0,0,B3518*LABOR_HRS_WK_CAR*SEASON_WEEKS*(1+DIM_PCT_CAR)^B3518)</f>
        <v>292.41669540238013</v>
      </c>
      <c r="G3518" s="5">
        <f>IF(C3518=0,0,C3518*LABOR_HRS_WK_MES*SEASON_WEEKS*(1+DIM_PCT_MES)^C3518)</f>
        <v>567.47998644235463</v>
      </c>
      <c r="H3518" s="5">
        <f>E3518+F3518+G3518</f>
        <v>1584.6261818447351</v>
      </c>
      <c r="I3518" s="5">
        <f>MIN(H3518,FARMER_HRS)</f>
        <v>720</v>
      </c>
      <c r="J3518" s="5">
        <f>MAX(0,H3518-FARMER_HRS)</f>
        <v>864.62618184473513</v>
      </c>
      <c r="K3518" s="2">
        <f>I3518*FARMER_RATE+J3518*TEMP_WORKER_RATE</f>
        <v>40010.871212582206</v>
      </c>
      <c r="L3518" s="2">
        <f>A3518*PRICE_TOM+B3518*PRICE_CAR+C3518*PRICE_MES</f>
        <v>90452</v>
      </c>
      <c r="M3518" s="2">
        <f>A3518*FERT_BED_TOM+B3518*FERT_BED_CAR+C3518*FERT_BED_MES</f>
        <v>17600</v>
      </c>
      <c r="N3518" s="6">
        <f>IF(AND(D3518&lt;=TOTAL_BEDS,J3518&lt;=TEMP_WORKER_MAX*TEMP_WORKER_HRS),1,0)</f>
        <v>1</v>
      </c>
      <c r="O3518" s="2">
        <f>L3518-M3518-K3518-FIXED_COSTS</f>
        <v>12841.128787417794</v>
      </c>
      <c r="P3518" s="2">
        <f>IF(N3518=1,O3518,"")</f>
        <v>12841.128787417794</v>
      </c>
    </row>
    <row r="3519">
      <c r="A3519" s="6">
        <v>5</v>
      </c>
      <c r="B3519" s="6">
        <v>8</v>
      </c>
      <c r="C3519" s="6">
        <v>12</v>
      </c>
      <c r="D3519" s="6">
        <f>A3519+B3519+C3519</f>
        <v>25</v>
      </c>
      <c r="E3519" s="5">
        <f>IF(A3519=0,0,A3519*LABOR_HRS_WK_TOM*SEASON_WEEKS*(1+DIM_PCT_TOM)^A3519)</f>
        <v>724.72950000000026</v>
      </c>
      <c r="F3519" s="5">
        <f>IF(B3519=0,0,B3519*LABOR_HRS_WK_CAR*SEASON_WEEKS*(1+DIM_PCT_CAR)^B3519)</f>
        <v>292.41669540238013</v>
      </c>
      <c r="G3519" s="5">
        <f>IF(C3519=0,0,C3519*LABOR_HRS_WK_MES*SEASON_WEEKS*(1+DIM_PCT_MES)^C3519)</f>
        <v>626.807439570419</v>
      </c>
      <c r="H3519" s="5">
        <f>E3519+F3519+G3519</f>
        <v>1643.9536349727994</v>
      </c>
      <c r="I3519" s="5">
        <f>MIN(H3519,FARMER_HRS)</f>
        <v>720</v>
      </c>
      <c r="J3519" s="5">
        <f>MAX(0,H3519-FARMER_HRS)</f>
        <v>923.95363497279936</v>
      </c>
      <c r="K3519" s="2">
        <f>I3519*FARMER_RATE+J3519*TEMP_WORKER_RATE</f>
        <v>41040.861718277767</v>
      </c>
      <c r="L3519" s="2">
        <f>A3519*PRICE_TOM+B3519*PRICE_CAR+C3519*PRICE_MES</f>
        <v>93152</v>
      </c>
      <c r="M3519" s="2">
        <f>A3519*FERT_BED_TOM+B3519*FERT_BED_CAR+C3519*FERT_BED_MES</f>
        <v>18480</v>
      </c>
      <c r="N3519" s="6">
        <f>IF(AND(D3519&lt;=TOTAL_BEDS,J3519&lt;=TEMP_WORKER_MAX*TEMP_WORKER_HRS),1,0)</f>
        <v>1</v>
      </c>
      <c r="O3519" s="2">
        <f>L3519-M3519-K3519-FIXED_COSTS</f>
        <v>13631.138281722233</v>
      </c>
      <c r="P3519" s="2">
        <f>IF(N3519=1,O3519,"")</f>
        <v>13631.138281722233</v>
      </c>
    </row>
    <row r="3520">
      <c r="A3520" s="6">
        <v>5</v>
      </c>
      <c r="B3520" s="6">
        <v>8</v>
      </c>
      <c r="C3520" s="6">
        <v>13</v>
      </c>
      <c r="D3520" s="6">
        <f>A3520+B3520+C3520</f>
        <v>26</v>
      </c>
      <c r="E3520" s="5">
        <f>IF(A3520=0,0,A3520*LABOR_HRS_WK_TOM*SEASON_WEEKS*(1+DIM_PCT_TOM)^A3520)</f>
        <v>724.72950000000026</v>
      </c>
      <c r="F3520" s="5">
        <f>IF(B3520=0,0,B3520*LABOR_HRS_WK_CAR*SEASON_WEEKS*(1+DIM_PCT_CAR)^B3520)</f>
        <v>292.41669540238013</v>
      </c>
      <c r="G3520" s="5">
        <f>IF(C3520=0,0,C3520*LABOR_HRS_WK_MES*SEASON_WEEKS*(1+DIM_PCT_MES)^C3520)</f>
        <v>687.52941027880331</v>
      </c>
      <c r="H3520" s="5">
        <f>E3520+F3520+G3520</f>
        <v>1704.6756056811837</v>
      </c>
      <c r="I3520" s="5">
        <f>MIN(H3520,FARMER_HRS)</f>
        <v>720</v>
      </c>
      <c r="J3520" s="5">
        <f>MAX(0,H3520-FARMER_HRS)</f>
        <v>984.6756056811837</v>
      </c>
      <c r="K3520" s="2">
        <f>I3520*FARMER_RATE+J3520*TEMP_WORKER_RATE</f>
        <v>42095.062598631659</v>
      </c>
      <c r="L3520" s="2">
        <f>A3520*PRICE_TOM+B3520*PRICE_CAR+C3520*PRICE_MES</f>
        <v>95852</v>
      </c>
      <c r="M3520" s="2">
        <f>A3520*FERT_BED_TOM+B3520*FERT_BED_CAR+C3520*FERT_BED_MES</f>
        <v>19360</v>
      </c>
      <c r="N3520" s="6">
        <f>IF(AND(D3520&lt;=TOTAL_BEDS,J3520&lt;=TEMP_WORKER_MAX*TEMP_WORKER_HRS),1,0)</f>
        <v>1</v>
      </c>
      <c r="O3520" s="2">
        <f>L3520-M3520-K3520-FIXED_COSTS</f>
        <v>14396.937401368341</v>
      </c>
      <c r="P3520" s="2">
        <f>IF(N3520=1,O3520,"")</f>
        <v>14396.937401368341</v>
      </c>
    </row>
    <row r="3521">
      <c r="A3521" s="6">
        <v>5</v>
      </c>
      <c r="B3521" s="6">
        <v>8</v>
      </c>
      <c r="C3521" s="6">
        <v>14</v>
      </c>
      <c r="D3521" s="6">
        <f>A3521+B3521+C3521</f>
        <v>27</v>
      </c>
      <c r="E3521" s="5">
        <f>IF(A3521=0,0,A3521*LABOR_HRS_WK_TOM*SEASON_WEEKS*(1+DIM_PCT_TOM)^A3521)</f>
        <v>724.72950000000026</v>
      </c>
      <c r="F3521" s="5">
        <f>IF(B3521=0,0,B3521*LABOR_HRS_WK_CAR*SEASON_WEEKS*(1+DIM_PCT_CAR)^B3521)</f>
        <v>292.41669540238013</v>
      </c>
      <c r="G3521" s="5">
        <f>IF(C3521=0,0,C3521*LABOR_HRS_WK_MES*SEASON_WEEKS*(1+DIM_PCT_MES)^C3521)</f>
        <v>749.67149159246435</v>
      </c>
      <c r="H3521" s="5">
        <f>E3521+F3521+G3521</f>
        <v>1766.8176869948447</v>
      </c>
      <c r="I3521" s="5">
        <f>MIN(H3521,FARMER_HRS)</f>
        <v>720</v>
      </c>
      <c r="J3521" s="5">
        <f>MAX(0,H3521-FARMER_HRS)</f>
        <v>1046.8176869948447</v>
      </c>
      <c r="K3521" s="2">
        <f>I3521*FARMER_RATE+J3521*TEMP_WORKER_RATE</f>
        <v>43173.91817699383</v>
      </c>
      <c r="L3521" s="2">
        <f>A3521*PRICE_TOM+B3521*PRICE_CAR+C3521*PRICE_MES</f>
        <v>98552</v>
      </c>
      <c r="M3521" s="2">
        <f>A3521*FERT_BED_TOM+B3521*FERT_BED_CAR+C3521*FERT_BED_MES</f>
        <v>20240</v>
      </c>
      <c r="N3521" s="6">
        <f>IF(AND(D3521&lt;=TOTAL_BEDS,J3521&lt;=TEMP_WORKER_MAX*TEMP_WORKER_HRS),1,0)</f>
        <v>1</v>
      </c>
      <c r="O3521" s="2">
        <f>L3521-M3521-K3521-FIXED_COSTS</f>
        <v>15138.08182300617</v>
      </c>
      <c r="P3521" s="2">
        <f>IF(N3521=1,O3521,"")</f>
        <v>15138.08182300617</v>
      </c>
    </row>
    <row r="3522">
      <c r="A3522" s="6">
        <v>5</v>
      </c>
      <c r="B3522" s="6">
        <v>8</v>
      </c>
      <c r="C3522" s="6">
        <v>15</v>
      </c>
      <c r="D3522" s="6">
        <f>A3522+B3522+C3522</f>
        <v>28</v>
      </c>
      <c r="E3522" s="5">
        <f>IF(A3522=0,0,A3522*LABOR_HRS_WK_TOM*SEASON_WEEKS*(1+DIM_PCT_TOM)^A3522)</f>
        <v>724.72950000000026</v>
      </c>
      <c r="F3522" s="5">
        <f>IF(B3522=0,0,B3522*LABOR_HRS_WK_CAR*SEASON_WEEKS*(1+DIM_PCT_CAR)^B3522)</f>
        <v>292.41669540238013</v>
      </c>
      <c r="G3522" s="5">
        <f>IF(C3522=0,0,C3522*LABOR_HRS_WK_MES*SEASON_WEEKS*(1+DIM_PCT_MES)^C3522)</f>
        <v>813.25969846861074</v>
      </c>
      <c r="H3522" s="5">
        <f>E3522+F3522+G3522</f>
        <v>1830.4058938709911</v>
      </c>
      <c r="I3522" s="5">
        <f>MIN(H3522,FARMER_HRS)</f>
        <v>720</v>
      </c>
      <c r="J3522" s="5">
        <f>MAX(0,H3522-FARMER_HRS)</f>
        <v>1110.4058938709911</v>
      </c>
      <c r="K3522" s="2">
        <f>I3522*FARMER_RATE+J3522*TEMP_WORKER_RATE</f>
        <v>44277.88010192693</v>
      </c>
      <c r="L3522" s="2">
        <f>A3522*PRICE_TOM+B3522*PRICE_CAR+C3522*PRICE_MES</f>
        <v>101252</v>
      </c>
      <c r="M3522" s="2">
        <f>A3522*FERT_BED_TOM+B3522*FERT_BED_CAR+C3522*FERT_BED_MES</f>
        <v>21120</v>
      </c>
      <c r="N3522" s="6">
        <f>IF(AND(D3522&lt;=TOTAL_BEDS,J3522&lt;=TEMP_WORKER_MAX*TEMP_WORKER_HRS),1,0)</f>
        <v>1</v>
      </c>
      <c r="O3522" s="2">
        <f>L3522-M3522-K3522-FIXED_COSTS</f>
        <v>15854.11989807307</v>
      </c>
      <c r="P3522" s="2">
        <f>IF(N3522=1,O3522,"")</f>
        <v>15854.11989807307</v>
      </c>
    </row>
    <row r="3523">
      <c r="A3523" s="6">
        <v>5</v>
      </c>
      <c r="B3523" s="6">
        <v>8</v>
      </c>
      <c r="C3523" s="6">
        <v>16</v>
      </c>
      <c r="D3523" s="6">
        <f>A3523+B3523+C3523</f>
        <v>29</v>
      </c>
      <c r="E3523" s="5">
        <f>IF(A3523=0,0,A3523*LABOR_HRS_WK_TOM*SEASON_WEEKS*(1+DIM_PCT_TOM)^A3523)</f>
        <v>724.72950000000026</v>
      </c>
      <c r="F3523" s="5">
        <f>IF(B3523=0,0,B3523*LABOR_HRS_WK_CAR*SEASON_WEEKS*(1+DIM_PCT_CAR)^B3523)</f>
        <v>292.41669540238013</v>
      </c>
      <c r="G3523" s="5">
        <f>IF(C3523=0,0,C3523*LABOR_HRS_WK_MES*SEASON_WEEKS*(1+DIM_PCT_MES)^C3523)</f>
        <v>878.32047434609967</v>
      </c>
      <c r="H3523" s="5">
        <f>E3523+F3523+G3523</f>
        <v>1895.46666974848</v>
      </c>
      <c r="I3523" s="5">
        <f>MIN(H3523,FARMER_HRS)</f>
        <v>720</v>
      </c>
      <c r="J3523" s="5">
        <f>MAX(0,H3523-FARMER_HRS)</f>
        <v>1175.46666974848</v>
      </c>
      <c r="K3523" s="2">
        <f>I3523*FARMER_RATE+J3523*TEMP_WORKER_RATE</f>
        <v>45407.407460911112</v>
      </c>
      <c r="L3523" s="2">
        <f>A3523*PRICE_TOM+B3523*PRICE_CAR+C3523*PRICE_MES</f>
        <v>103952</v>
      </c>
      <c r="M3523" s="2">
        <f>A3523*FERT_BED_TOM+B3523*FERT_BED_CAR+C3523*FERT_BED_MES</f>
        <v>22000</v>
      </c>
      <c r="N3523" s="6">
        <f>IF(AND(D3523&lt;=TOTAL_BEDS,J3523&lt;=TEMP_WORKER_MAX*TEMP_WORKER_HRS),1,0)</f>
        <v>1</v>
      </c>
      <c r="O3523" s="2">
        <f>L3523-M3523-K3523-FIXED_COSTS</f>
        <v>16544.592539088888</v>
      </c>
      <c r="P3523" s="2">
        <f>IF(N3523=1,O3523,"")</f>
        <v>16544.592539088888</v>
      </c>
    </row>
    <row r="3524">
      <c r="A3524" s="6">
        <v>5</v>
      </c>
      <c r="B3524" s="6">
        <v>8</v>
      </c>
      <c r="C3524" s="6">
        <v>17</v>
      </c>
      <c r="D3524" s="6">
        <f>A3524+B3524+C3524</f>
        <v>30</v>
      </c>
      <c r="E3524" s="5">
        <f>IF(A3524=0,0,A3524*LABOR_HRS_WK_TOM*SEASON_WEEKS*(1+DIM_PCT_TOM)^A3524)</f>
        <v>724.72950000000026</v>
      </c>
      <c r="F3524" s="5">
        <f>IF(B3524=0,0,B3524*LABOR_HRS_WK_CAR*SEASON_WEEKS*(1+DIM_PCT_CAR)^B3524)</f>
        <v>292.41669540238013</v>
      </c>
      <c r="G3524" s="5">
        <f>IF(C3524=0,0,C3524*LABOR_HRS_WK_MES*SEASON_WEEKS*(1+DIM_PCT_MES)^C3524)</f>
        <v>944.88069779263992</v>
      </c>
      <c r="H3524" s="5">
        <f>E3524+F3524+G3524</f>
        <v>1962.0268931950204</v>
      </c>
      <c r="I3524" s="5">
        <f>MIN(H3524,FARMER_HRS)</f>
        <v>720</v>
      </c>
      <c r="J3524" s="5">
        <f>MAX(0,H3524-FARMER_HRS)</f>
        <v>1242.0268931950204</v>
      </c>
      <c r="K3524" s="2">
        <f>I3524*FARMER_RATE+J3524*TEMP_WORKER_RATE</f>
        <v>46562.966895746882</v>
      </c>
      <c r="L3524" s="2">
        <f>A3524*PRICE_TOM+B3524*PRICE_CAR+C3524*PRICE_MES</f>
        <v>106652</v>
      </c>
      <c r="M3524" s="2">
        <f>A3524*FERT_BED_TOM+B3524*FERT_BED_CAR+C3524*FERT_BED_MES</f>
        <v>22880</v>
      </c>
      <c r="N3524" s="6">
        <f>IF(AND(D3524&lt;=TOTAL_BEDS,J3524&lt;=TEMP_WORKER_MAX*TEMP_WORKER_HRS),1,0)</f>
        <v>1</v>
      </c>
      <c r="O3524" s="2">
        <f>L3524-M3524-K3524-FIXED_COSTS</f>
        <v>17209.033104253118</v>
      </c>
      <c r="P3524" s="2">
        <f>IF(N3524=1,O3524,"")</f>
        <v>17209.033104253118</v>
      </c>
    </row>
    <row r="3525">
      <c r="A3525" s="6">
        <v>5</v>
      </c>
      <c r="B3525" s="6">
        <v>8</v>
      </c>
      <c r="C3525" s="6">
        <v>18</v>
      </c>
      <c r="D3525" s="6">
        <f>A3525+B3525+C3525</f>
        <v>31</v>
      </c>
      <c r="E3525" s="5">
        <f>IF(A3525=0,0,A3525*LABOR_HRS_WK_TOM*SEASON_WEEKS*(1+DIM_PCT_TOM)^A3525)</f>
        <v>724.72950000000026</v>
      </c>
      <c r="F3525" s="5">
        <f>IF(B3525=0,0,B3525*LABOR_HRS_WK_CAR*SEASON_WEEKS*(1+DIM_PCT_CAR)^B3525)</f>
        <v>292.41669540238013</v>
      </c>
      <c r="G3525" s="5">
        <f>IF(C3525=0,0,C3525*LABOR_HRS_WK_MES*SEASON_WEEKS*(1+DIM_PCT_MES)^C3525)</f>
        <v>1012.9676892512272</v>
      </c>
      <c r="H3525" s="5">
        <f>E3525+F3525+G3525</f>
        <v>2030.1138846536076</v>
      </c>
      <c r="I3525" s="5">
        <f>MIN(H3525,FARMER_HRS)</f>
        <v>720</v>
      </c>
      <c r="J3525" s="5">
        <f>MAX(0,H3525-FARMER_HRS)</f>
        <v>1310.1138846536076</v>
      </c>
      <c r="K3525" s="2">
        <f>I3525*FARMER_RATE+J3525*TEMP_WORKER_RATE</f>
        <v>47745.03271968069</v>
      </c>
      <c r="L3525" s="2">
        <f>A3525*PRICE_TOM+B3525*PRICE_CAR+C3525*PRICE_MES</f>
        <v>109352</v>
      </c>
      <c r="M3525" s="2">
        <f>A3525*FERT_BED_TOM+B3525*FERT_BED_CAR+C3525*FERT_BED_MES</f>
        <v>23760</v>
      </c>
      <c r="N3525" s="6">
        <f>IF(AND(D3525&lt;=TOTAL_BEDS,J3525&lt;=TEMP_WORKER_MAX*TEMP_WORKER_HRS),1,0)</f>
        <v>1</v>
      </c>
      <c r="O3525" s="2">
        <f>L3525-M3525-K3525-FIXED_COSTS</f>
        <v>17846.96728031931</v>
      </c>
      <c r="P3525" s="2">
        <f>IF(N3525=1,O3525,"")</f>
        <v>17846.96728031931</v>
      </c>
    </row>
    <row r="3526">
      <c r="A3526" s="6">
        <v>5</v>
      </c>
      <c r="B3526" s="6">
        <v>8</v>
      </c>
      <c r="C3526" s="6">
        <v>19</v>
      </c>
      <c r="D3526" s="6">
        <f>A3526+B3526+C3526</f>
        <v>32</v>
      </c>
      <c r="E3526" s="5">
        <f>IF(A3526=0,0,A3526*LABOR_HRS_WK_TOM*SEASON_WEEKS*(1+DIM_PCT_TOM)^A3526)</f>
        <v>724.72950000000026</v>
      </c>
      <c r="F3526" s="5">
        <f>IF(B3526=0,0,B3526*LABOR_HRS_WK_CAR*SEASON_WEEKS*(1+DIM_PCT_CAR)^B3526)</f>
        <v>292.41669540238013</v>
      </c>
      <c r="G3526" s="5">
        <f>IF(C3526=0,0,C3526*LABOR_HRS_WK_MES*SEASON_WEEKS*(1+DIM_PCT_MES)^C3526)</f>
        <v>1082.6092178872491</v>
      </c>
      <c r="H3526" s="5">
        <f>E3526+F3526+G3526</f>
        <v>2099.7554132896294</v>
      </c>
      <c r="I3526" s="5">
        <f>MIN(H3526,FARMER_HRS)</f>
        <v>720</v>
      </c>
      <c r="J3526" s="5">
        <f>MAX(0,H3526-FARMER_HRS)</f>
        <v>1379.7554132896294</v>
      </c>
      <c r="K3526" s="2">
        <f>I3526*FARMER_RATE+J3526*TEMP_WORKER_RATE</f>
        <v>48954.087036278288</v>
      </c>
      <c r="L3526" s="2">
        <f>A3526*PRICE_TOM+B3526*PRICE_CAR+C3526*PRICE_MES</f>
        <v>112052</v>
      </c>
      <c r="M3526" s="2">
        <f>A3526*FERT_BED_TOM+B3526*FERT_BED_CAR+C3526*FERT_BED_MES</f>
        <v>24640</v>
      </c>
      <c r="N3526" s="6">
        <f>IF(AND(D3526&lt;=TOTAL_BEDS,J3526&lt;=TEMP_WORKER_MAX*TEMP_WORKER_HRS),1,0)</f>
        <v>1</v>
      </c>
      <c r="O3526" s="2">
        <f>L3526-M3526-K3526-FIXED_COSTS</f>
        <v>18457.912963721712</v>
      </c>
      <c r="P3526" s="2">
        <f>IF(N3526=1,O3526,"")</f>
        <v>18457.912963721712</v>
      </c>
    </row>
    <row r="3527">
      <c r="A3527" s="6">
        <v>5</v>
      </c>
      <c r="B3527" s="6">
        <v>8</v>
      </c>
      <c r="C3527" s="6">
        <v>20</v>
      </c>
      <c r="D3527" s="6">
        <f>A3527+B3527+C3527</f>
        <v>33</v>
      </c>
      <c r="E3527" s="5">
        <f>IF(A3527=0,0,A3527*LABOR_HRS_WK_TOM*SEASON_WEEKS*(1+DIM_PCT_TOM)^A3527)</f>
        <v>724.72950000000026</v>
      </c>
      <c r="F3527" s="5">
        <f>IF(B3527=0,0,B3527*LABOR_HRS_WK_CAR*SEASON_WEEKS*(1+DIM_PCT_CAR)^B3527)</f>
        <v>292.41669540238013</v>
      </c>
      <c r="G3527" s="5">
        <f>IF(C3527=0,0,C3527*LABOR_HRS_WK_MES*SEASON_WEEKS*(1+DIM_PCT_MES)^C3527)</f>
        <v>1153.8335085377259</v>
      </c>
      <c r="H3527" s="5">
        <f>E3527+F3527+G3527</f>
        <v>2170.9797039401064</v>
      </c>
      <c r="I3527" s="5">
        <f>MIN(H3527,FARMER_HRS)</f>
        <v>720</v>
      </c>
      <c r="J3527" s="5">
        <f>MAX(0,H3527-FARMER_HRS)</f>
        <v>1450.9797039401064</v>
      </c>
      <c r="K3527" s="2">
        <f>I3527*FARMER_RATE+J3527*TEMP_WORKER_RATE</f>
        <v>50190.619860071296</v>
      </c>
      <c r="L3527" s="2">
        <f>A3527*PRICE_TOM+B3527*PRICE_CAR+C3527*PRICE_MES</f>
        <v>114752</v>
      </c>
      <c r="M3527" s="2">
        <f>A3527*FERT_BED_TOM+B3527*FERT_BED_CAR+C3527*FERT_BED_MES</f>
        <v>25520</v>
      </c>
      <c r="N3527" s="6">
        <f>IF(AND(D3527&lt;=TOTAL_BEDS,J3527&lt;=TEMP_WORKER_MAX*TEMP_WORKER_HRS),1,0)</f>
        <v>1</v>
      </c>
      <c r="O3527" s="2">
        <f>L3527-M3527-K3527-FIXED_COSTS</f>
        <v>19041.380139928704</v>
      </c>
      <c r="P3527" s="2">
        <f>IF(N3527=1,O3527,"")</f>
        <v>19041.380139928704</v>
      </c>
    </row>
    <row r="3528">
      <c r="A3528" s="6">
        <v>5</v>
      </c>
      <c r="B3528" s="6">
        <v>8</v>
      </c>
      <c r="C3528" s="6">
        <v>21</v>
      </c>
      <c r="D3528" s="6">
        <f>A3528+B3528+C3528</f>
        <v>34</v>
      </c>
      <c r="E3528" s="5">
        <f>IF(A3528=0,0,A3528*LABOR_HRS_WK_TOM*SEASON_WEEKS*(1+DIM_PCT_TOM)^A3528)</f>
        <v>724.72950000000026</v>
      </c>
      <c r="F3528" s="5">
        <f>IF(B3528=0,0,B3528*LABOR_HRS_WK_CAR*SEASON_WEEKS*(1+DIM_PCT_CAR)^B3528)</f>
        <v>292.41669540238013</v>
      </c>
      <c r="G3528" s="5">
        <f>IF(C3528=0,0,C3528*LABOR_HRS_WK_MES*SEASON_WEEKS*(1+DIM_PCT_MES)^C3528)</f>
        <v>1226.6692487641699</v>
      </c>
      <c r="H3528" s="5">
        <f>E3528+F3528+G3528</f>
        <v>2243.81544416655</v>
      </c>
      <c r="I3528" s="5">
        <f>MIN(H3528,FARMER_HRS)</f>
        <v>720</v>
      </c>
      <c r="J3528" s="5">
        <f>MAX(0,H3528-FARMER_HRS)</f>
        <v>1523.8154441665502</v>
      </c>
      <c r="K3528" s="2">
        <f>I3528*FARMER_RATE+J3528*TEMP_WORKER_RATE</f>
        <v>51455.129239002606</v>
      </c>
      <c r="L3528" s="2">
        <f>A3528*PRICE_TOM+B3528*PRICE_CAR+C3528*PRICE_MES</f>
        <v>117452</v>
      </c>
      <c r="M3528" s="2">
        <f>A3528*FERT_BED_TOM+B3528*FERT_BED_CAR+C3528*FERT_BED_MES</f>
        <v>26400</v>
      </c>
      <c r="N3528" s="6">
        <f>IF(AND(D3528&lt;=TOTAL_BEDS,J3528&lt;=TEMP_WORKER_MAX*TEMP_WORKER_HRS),1,0)</f>
        <v>1</v>
      </c>
      <c r="O3528" s="2">
        <f>L3528-M3528-K3528-FIXED_COSTS</f>
        <v>19596.870760997394</v>
      </c>
      <c r="P3528" s="2">
        <f>IF(N3528=1,O3528,"")</f>
        <v>19596.870760997394</v>
      </c>
    </row>
    <row r="3529">
      <c r="A3529" s="6">
        <v>5</v>
      </c>
      <c r="B3529" s="6">
        <v>8</v>
      </c>
      <c r="C3529" s="6">
        <v>22</v>
      </c>
      <c r="D3529" s="6">
        <f>A3529+B3529+C3529</f>
        <v>35</v>
      </c>
      <c r="E3529" s="5">
        <f>IF(A3529=0,0,A3529*LABOR_HRS_WK_TOM*SEASON_WEEKS*(1+DIM_PCT_TOM)^A3529)</f>
        <v>724.72950000000026</v>
      </c>
      <c r="F3529" s="5">
        <f>IF(B3529=0,0,B3529*LABOR_HRS_WK_CAR*SEASON_WEEKS*(1+DIM_PCT_CAR)^B3529)</f>
        <v>292.41669540238013</v>
      </c>
      <c r="G3529" s="5">
        <f>IF(C3529=0,0,C3529*LABOR_HRS_WK_MES*SEASON_WEEKS*(1+DIM_PCT_MES)^C3529)</f>
        <v>1301.1455960105659</v>
      </c>
      <c r="H3529" s="5">
        <f>E3529+F3529+G3529</f>
        <v>2318.2917914129462</v>
      </c>
      <c r="I3529" s="5">
        <f>MIN(H3529,FARMER_HRS)</f>
        <v>720</v>
      </c>
      <c r="J3529" s="5">
        <f>MAX(0,H3529-FARMER_HRS)</f>
        <v>1598.2917914129462</v>
      </c>
      <c r="K3529" s="2">
        <f>I3529*FARMER_RATE+J3529*TEMP_WORKER_RATE</f>
        <v>52748.121378696982</v>
      </c>
      <c r="L3529" s="2">
        <f>A3529*PRICE_TOM+B3529*PRICE_CAR+C3529*PRICE_MES</f>
        <v>120152</v>
      </c>
      <c r="M3529" s="2">
        <f>A3529*FERT_BED_TOM+B3529*FERT_BED_CAR+C3529*FERT_BED_MES</f>
        <v>27280</v>
      </c>
      <c r="N3529" s="6">
        <f>IF(AND(D3529&lt;=TOTAL_BEDS,J3529&lt;=TEMP_WORKER_MAX*TEMP_WORKER_HRS),1,0)</f>
        <v>1</v>
      </c>
      <c r="O3529" s="2">
        <f>L3529-M3529-K3529-FIXED_COSTS</f>
        <v>20123.878621303018</v>
      </c>
      <c r="P3529" s="2">
        <f>IF(N3529=1,O3529,"")</f>
        <v>20123.878621303018</v>
      </c>
    </row>
    <row r="3530">
      <c r="A3530" s="6">
        <v>5</v>
      </c>
      <c r="B3530" s="6">
        <v>8</v>
      </c>
      <c r="C3530" s="6">
        <v>23</v>
      </c>
      <c r="D3530" s="6">
        <f>A3530+B3530+C3530</f>
        <v>36</v>
      </c>
      <c r="E3530" s="5">
        <f>IF(A3530=0,0,A3530*LABOR_HRS_WK_TOM*SEASON_WEEKS*(1+DIM_PCT_TOM)^A3530)</f>
        <v>724.72950000000026</v>
      </c>
      <c r="F3530" s="5">
        <f>IF(B3530=0,0,B3530*LABOR_HRS_WK_CAR*SEASON_WEEKS*(1+DIM_PCT_CAR)^B3530)</f>
        <v>292.41669540238013</v>
      </c>
      <c r="G3530" s="5">
        <f>IF(C3530=0,0,C3530*LABOR_HRS_WK_MES*SEASON_WEEKS*(1+DIM_PCT_MES)^C3530)</f>
        <v>1377.2921848680023</v>
      </c>
      <c r="H3530" s="5">
        <f>E3530+F3530+G3530</f>
        <v>2394.4383802703828</v>
      </c>
      <c r="I3530" s="5">
        <f>MIN(H3530,FARMER_HRS)</f>
        <v>720</v>
      </c>
      <c r="J3530" s="5">
        <f>MAX(0,H3530-FARMER_HRS)</f>
        <v>1674.4383802703828</v>
      </c>
      <c r="K3530" s="2">
        <f>I3530*FARMER_RATE+J3530*TEMP_WORKER_RATE</f>
        <v>54070.110768583036</v>
      </c>
      <c r="L3530" s="2">
        <f>A3530*PRICE_TOM+B3530*PRICE_CAR+C3530*PRICE_MES</f>
        <v>122852</v>
      </c>
      <c r="M3530" s="2">
        <f>A3530*FERT_BED_TOM+B3530*FERT_BED_CAR+C3530*FERT_BED_MES</f>
        <v>28160</v>
      </c>
      <c r="N3530" s="6">
        <f>IF(AND(D3530&lt;=TOTAL_BEDS,J3530&lt;=TEMP_WORKER_MAX*TEMP_WORKER_HRS),1,0)</f>
        <v>1</v>
      </c>
      <c r="O3530" s="2">
        <f>L3530-M3530-K3530-FIXED_COSTS</f>
        <v>20621.889231416964</v>
      </c>
      <c r="P3530" s="2">
        <f>IF(N3530=1,O3530,"")</f>
        <v>20621.889231416964</v>
      </c>
    </row>
    <row r="3531">
      <c r="A3531" s="6">
        <v>5</v>
      </c>
      <c r="B3531" s="6">
        <v>8</v>
      </c>
      <c r="C3531" s="6">
        <v>24</v>
      </c>
      <c r="D3531" s="6">
        <f>A3531+B3531+C3531</f>
        <v>37</v>
      </c>
      <c r="E3531" s="5">
        <f>IF(A3531=0,0,A3531*LABOR_HRS_WK_TOM*SEASON_WEEKS*(1+DIM_PCT_TOM)^A3531)</f>
        <v>724.72950000000026</v>
      </c>
      <c r="F3531" s="5">
        <f>IF(B3531=0,0,B3531*LABOR_HRS_WK_CAR*SEASON_WEEKS*(1+DIM_PCT_CAR)^B3531)</f>
        <v>292.41669540238013</v>
      </c>
      <c r="G3531" s="5">
        <f>IF(C3531=0,0,C3531*LABOR_HRS_WK_MES*SEASON_WEEKS*(1+DIM_PCT_MES)^C3531)</f>
        <v>1455.139134447498</v>
      </c>
      <c r="H3531" s="5">
        <f>E3531+F3531+G3531</f>
        <v>2472.2853298498785</v>
      </c>
      <c r="I3531" s="5">
        <f>MIN(H3531,FARMER_HRS)</f>
        <v>720</v>
      </c>
      <c r="J3531" s="5">
        <f>MAX(0,H3531-FARMER_HRS)</f>
        <v>1752.2853298498785</v>
      </c>
      <c r="K3531" s="2">
        <f>I3531*FARMER_RATE+J3531*TEMP_WORKER_RATE</f>
        <v>55421.620309893726</v>
      </c>
      <c r="L3531" s="2">
        <f>A3531*PRICE_TOM+B3531*PRICE_CAR+C3531*PRICE_MES</f>
        <v>125552</v>
      </c>
      <c r="M3531" s="2">
        <f>A3531*FERT_BED_TOM+B3531*FERT_BED_CAR+C3531*FERT_BED_MES</f>
        <v>29040</v>
      </c>
      <c r="N3531" s="6">
        <f>IF(AND(D3531&lt;=TOTAL_BEDS,J3531&lt;=TEMP_WORKER_MAX*TEMP_WORKER_HRS),1,0)</f>
        <v>1</v>
      </c>
      <c r="O3531" s="2">
        <f>L3531-M3531-K3531-FIXED_COSTS</f>
        <v>21090.379690106274</v>
      </c>
      <c r="P3531" s="2">
        <f>IF(N3531=1,O3531,"")</f>
        <v>21090.379690106274</v>
      </c>
    </row>
    <row r="3532">
      <c r="A3532" s="6">
        <v>5</v>
      </c>
      <c r="B3532" s="6">
        <v>8</v>
      </c>
      <c r="C3532" s="6">
        <v>25</v>
      </c>
      <c r="D3532" s="6">
        <f>A3532+B3532+C3532</f>
        <v>38</v>
      </c>
      <c r="E3532" s="5">
        <f>IF(A3532=0,0,A3532*LABOR_HRS_WK_TOM*SEASON_WEEKS*(1+DIM_PCT_TOM)^A3532)</f>
        <v>724.72950000000026</v>
      </c>
      <c r="F3532" s="5">
        <f>IF(B3532=0,0,B3532*LABOR_HRS_WK_CAR*SEASON_WEEKS*(1+DIM_PCT_CAR)^B3532)</f>
        <v>292.41669540238013</v>
      </c>
      <c r="G3532" s="5">
        <f>IF(C3532=0,0,C3532*LABOR_HRS_WK_MES*SEASON_WEEKS*(1+DIM_PCT_MES)^C3532)</f>
        <v>1534.7170558625955</v>
      </c>
      <c r="H3532" s="5">
        <f>E3532+F3532+G3532</f>
        <v>2551.863251264976</v>
      </c>
      <c r="I3532" s="5">
        <f>MIN(H3532,FARMER_HRS)</f>
        <v>720</v>
      </c>
      <c r="J3532" s="5">
        <f>MAX(0,H3532-FARMER_HRS)</f>
        <v>1831.863251264976</v>
      </c>
      <c r="K3532" s="2">
        <f>I3532*FARMER_RATE+J3532*TEMP_WORKER_RATE</f>
        <v>56803.181445572496</v>
      </c>
      <c r="L3532" s="2">
        <f>A3532*PRICE_TOM+B3532*PRICE_CAR+C3532*PRICE_MES</f>
        <v>128252</v>
      </c>
      <c r="M3532" s="2">
        <f>A3532*FERT_BED_TOM+B3532*FERT_BED_CAR+C3532*FERT_BED_MES</f>
        <v>29920</v>
      </c>
      <c r="N3532" s="6">
        <f>IF(AND(D3532&lt;=TOTAL_BEDS,J3532&lt;=TEMP_WORKER_MAX*TEMP_WORKER_HRS),1,0)</f>
        <v>1</v>
      </c>
      <c r="O3532" s="2">
        <f>L3532-M3532-K3532-FIXED_COSTS</f>
        <v>21528.818554427504</v>
      </c>
      <c r="P3532" s="2">
        <f>IF(N3532=1,O3532,"")</f>
        <v>21528.818554427504</v>
      </c>
    </row>
    <row r="3533">
      <c r="A3533" s="6">
        <v>5</v>
      </c>
      <c r="B3533" s="6">
        <v>8</v>
      </c>
      <c r="C3533" s="6">
        <v>26</v>
      </c>
      <c r="D3533" s="6">
        <f>A3533+B3533+C3533</f>
        <v>39</v>
      </c>
      <c r="E3533" s="5">
        <f>IF(A3533=0,0,A3533*LABOR_HRS_WK_TOM*SEASON_WEEKS*(1+DIM_PCT_TOM)^A3533)</f>
        <v>724.72950000000026</v>
      </c>
      <c r="F3533" s="5">
        <f>IF(B3533=0,0,B3533*LABOR_HRS_WK_CAR*SEASON_WEEKS*(1+DIM_PCT_CAR)^B3533)</f>
        <v>292.41669540238013</v>
      </c>
      <c r="G3533" s="5">
        <f>IF(C3533=0,0,C3533*LABOR_HRS_WK_MES*SEASON_WEEKS*(1+DIM_PCT_MES)^C3533)</f>
        <v>1616.0570598233128</v>
      </c>
      <c r="H3533" s="5">
        <f>E3533+F3533+G3533</f>
        <v>2633.2032552256933</v>
      </c>
      <c r="I3533" s="5">
        <f>MIN(H3533,FARMER_HRS)</f>
        <v>720</v>
      </c>
      <c r="J3533" s="5">
        <f>MAX(0,H3533-FARMER_HRS)</f>
        <v>1913.2032552256933</v>
      </c>
      <c r="K3533" s="2">
        <f>I3533*FARMER_RATE+J3533*TEMP_WORKER_RATE</f>
        <v>58215.334292112733</v>
      </c>
      <c r="L3533" s="2">
        <f>A3533*PRICE_TOM+B3533*PRICE_CAR+C3533*PRICE_MES</f>
        <v>130952</v>
      </c>
      <c r="M3533" s="2">
        <f>A3533*FERT_BED_TOM+B3533*FERT_BED_CAR+C3533*FERT_BED_MES</f>
        <v>30800</v>
      </c>
      <c r="N3533" s="6">
        <f>IF(AND(D3533&lt;=TOTAL_BEDS,J3533&lt;=TEMP_WORKER_MAX*TEMP_WORKER_HRS),1,0)</f>
        <v>1</v>
      </c>
      <c r="O3533" s="2">
        <f>L3533-M3533-K3533-FIXED_COSTS</f>
        <v>21936.665707887267</v>
      </c>
      <c r="P3533" s="2">
        <f>IF(N3533=1,O3533,"")</f>
        <v>21936.665707887267</v>
      </c>
    </row>
    <row r="3534">
      <c r="A3534" s="6">
        <v>5</v>
      </c>
      <c r="B3534" s="6">
        <v>8</v>
      </c>
      <c r="C3534" s="6">
        <v>27</v>
      </c>
      <c r="D3534" s="6">
        <f>A3534+B3534+C3534</f>
        <v>40</v>
      </c>
      <c r="E3534" s="5">
        <f>IF(A3534=0,0,A3534*LABOR_HRS_WK_TOM*SEASON_WEEKS*(1+DIM_PCT_TOM)^A3534)</f>
        <v>724.72950000000026</v>
      </c>
      <c r="F3534" s="5">
        <f>IF(B3534=0,0,B3534*LABOR_HRS_WK_CAR*SEASON_WEEKS*(1+DIM_PCT_CAR)^B3534)</f>
        <v>292.41669540238013</v>
      </c>
      <c r="G3534" s="5">
        <f>IF(C3534=0,0,C3534*LABOR_HRS_WK_MES*SEASON_WEEKS*(1+DIM_PCT_MES)^C3534)</f>
        <v>1699.19076434307</v>
      </c>
      <c r="H3534" s="5">
        <f>E3534+F3534+G3534</f>
        <v>2716.3369597454503</v>
      </c>
      <c r="I3534" s="5">
        <f>MIN(H3534,FARMER_HRS)</f>
        <v>720</v>
      </c>
      <c r="J3534" s="5">
        <f>MAX(0,H3534-FARMER_HRS)</f>
        <v>1996.3369597454503</v>
      </c>
      <c r="K3534" s="2">
        <f>I3534*FARMER_RATE+J3534*TEMP_WORKER_RATE</f>
        <v>59658.627773358508</v>
      </c>
      <c r="L3534" s="2">
        <f>A3534*PRICE_TOM+B3534*PRICE_CAR+C3534*PRICE_MES</f>
        <v>133652</v>
      </c>
      <c r="M3534" s="2">
        <f>A3534*FERT_BED_TOM+B3534*FERT_BED_CAR+C3534*FERT_BED_MES</f>
        <v>31680</v>
      </c>
      <c r="N3534" s="6">
        <f>IF(AND(D3534&lt;=TOTAL_BEDS,J3534&lt;=TEMP_WORKER_MAX*TEMP_WORKER_HRS),1,0)</f>
        <v>1</v>
      </c>
      <c r="O3534" s="2">
        <f>L3534-M3534-K3534-FIXED_COSTS</f>
        <v>22313.372226641492</v>
      </c>
      <c r="P3534" s="2">
        <f>IF(N3534=1,O3534,"")</f>
        <v>22313.372226641492</v>
      </c>
    </row>
    <row r="3535">
      <c r="A3535" s="6">
        <v>5</v>
      </c>
      <c r="B3535" s="6">
        <v>8</v>
      </c>
      <c r="C3535" s="6">
        <v>28</v>
      </c>
      <c r="D3535" s="6">
        <f>A3535+B3535+C3535</f>
        <v>41</v>
      </c>
      <c r="E3535" s="5">
        <f>IF(A3535=0,0,A3535*LABOR_HRS_WK_TOM*SEASON_WEEKS*(1+DIM_PCT_TOM)^A3535)</f>
        <v>724.72950000000026</v>
      </c>
      <c r="F3535" s="5">
        <f>IF(B3535=0,0,B3535*LABOR_HRS_WK_CAR*SEASON_WEEKS*(1+DIM_PCT_CAR)^B3535)</f>
        <v>292.41669540238013</v>
      </c>
      <c r="G3535" s="5">
        <f>IF(C3535=0,0,C3535*LABOR_HRS_WK_MES*SEASON_WEEKS*(1+DIM_PCT_MES)^C3535)</f>
        <v>1784.1503025602233</v>
      </c>
      <c r="H3535" s="5">
        <f>E3535+F3535+G3535</f>
        <v>2801.2964979626036</v>
      </c>
      <c r="I3535" s="5">
        <f>MIN(H3535,FARMER_HRS)</f>
        <v>720</v>
      </c>
      <c r="J3535" s="5">
        <f>MAX(0,H3535-FARMER_HRS)</f>
        <v>2081.2964979626036</v>
      </c>
      <c r="K3535" s="2">
        <f>I3535*FARMER_RATE+J3535*TEMP_WORKER_RATE</f>
        <v>61133.6197562952</v>
      </c>
      <c r="L3535" s="2">
        <f>A3535*PRICE_TOM+B3535*PRICE_CAR+C3535*PRICE_MES</f>
        <v>136352</v>
      </c>
      <c r="M3535" s="2">
        <f>A3535*FERT_BED_TOM+B3535*FERT_BED_CAR+C3535*FERT_BED_MES</f>
        <v>32560</v>
      </c>
      <c r="N3535" s="6">
        <f>IF(AND(D3535&lt;=TOTAL_BEDS,J3535&lt;=TEMP_WORKER_MAX*TEMP_WORKER_HRS),1,0)</f>
        <v>1</v>
      </c>
      <c r="O3535" s="2">
        <f>L3535-M3535-K3535-FIXED_COSTS</f>
        <v>22658.3802437048</v>
      </c>
      <c r="P3535" s="2">
        <f>IF(N3535=1,O3535,"")</f>
        <v>22658.3802437048</v>
      </c>
    </row>
    <row r="3536">
      <c r="A3536" s="6">
        <v>5</v>
      </c>
      <c r="B3536" s="6">
        <v>8</v>
      </c>
      <c r="C3536" s="6">
        <v>29</v>
      </c>
      <c r="D3536" s="6">
        <f>A3536+B3536+C3536</f>
        <v>42</v>
      </c>
      <c r="E3536" s="5">
        <f>IF(A3536=0,0,A3536*LABOR_HRS_WK_TOM*SEASON_WEEKS*(1+DIM_PCT_TOM)^A3536)</f>
        <v>724.72950000000026</v>
      </c>
      <c r="F3536" s="5">
        <f>IF(B3536=0,0,B3536*LABOR_HRS_WK_CAR*SEASON_WEEKS*(1+DIM_PCT_CAR)^B3536)</f>
        <v>292.41669540238013</v>
      </c>
      <c r="G3536" s="5">
        <f>IF(C3536=0,0,C3536*LABOR_HRS_WK_MES*SEASON_WEEKS*(1+DIM_PCT_MES)^C3536)</f>
        <v>1870.9683306758766</v>
      </c>
      <c r="H3536" s="5">
        <f>E3536+F3536+G3536</f>
        <v>2888.1145260782569</v>
      </c>
      <c r="I3536" s="5">
        <f>MIN(H3536,FARMER_HRS)</f>
        <v>720</v>
      </c>
      <c r="J3536" s="5">
        <f>MAX(0,H3536-FARMER_HRS)</f>
        <v>2168.1145260782569</v>
      </c>
      <c r="K3536" s="2">
        <f>I3536*FARMER_RATE+J3536*TEMP_WORKER_RATE</f>
        <v>62640.877188858627</v>
      </c>
      <c r="L3536" s="2">
        <f>A3536*PRICE_TOM+B3536*PRICE_CAR+C3536*PRICE_MES</f>
        <v>139052</v>
      </c>
      <c r="M3536" s="2">
        <f>A3536*FERT_BED_TOM+B3536*FERT_BED_CAR+C3536*FERT_BED_MES</f>
        <v>33440</v>
      </c>
      <c r="N3536" s="6">
        <f>IF(AND(D3536&lt;=TOTAL_BEDS,J3536&lt;=TEMP_WORKER_MAX*TEMP_WORKER_HRS),1,0)</f>
        <v>1</v>
      </c>
      <c r="O3536" s="2">
        <f>L3536-M3536-K3536-FIXED_COSTS</f>
        <v>22971.122811141373</v>
      </c>
      <c r="P3536" s="2">
        <f>IF(N3536=1,O3536,"")</f>
        <v>22971.122811141373</v>
      </c>
    </row>
    <row r="3537">
      <c r="A3537" s="6">
        <v>5</v>
      </c>
      <c r="B3537" s="6">
        <v>8</v>
      </c>
      <c r="C3537" s="6">
        <v>30</v>
      </c>
      <c r="D3537" s="6">
        <f>A3537+B3537+C3537</f>
        <v>43</v>
      </c>
      <c r="E3537" s="5">
        <f>IF(A3537=0,0,A3537*LABOR_HRS_WK_TOM*SEASON_WEEKS*(1+DIM_PCT_TOM)^A3537)</f>
        <v>724.72950000000026</v>
      </c>
      <c r="F3537" s="5">
        <f>IF(B3537=0,0,B3537*LABOR_HRS_WK_CAR*SEASON_WEEKS*(1+DIM_PCT_CAR)^B3537)</f>
        <v>292.41669540238013</v>
      </c>
      <c r="G3537" s="5">
        <f>IF(C3537=0,0,C3537*LABOR_HRS_WK_MES*SEASON_WEEKS*(1+DIM_PCT_MES)^C3537)</f>
        <v>1959.6780360096466</v>
      </c>
      <c r="H3537" s="5">
        <f>E3537+F3537+G3537</f>
        <v>2976.8242314120271</v>
      </c>
      <c r="I3537" s="5">
        <f>MIN(H3537,FARMER_HRS)</f>
        <v>720</v>
      </c>
      <c r="J3537" s="5">
        <f>MAX(0,H3537-FARMER_HRS)</f>
        <v>2256.8242314120271</v>
      </c>
      <c r="K3537" s="2">
        <f>I3537*FARMER_RATE+J3537*TEMP_WORKER_RATE</f>
        <v>64180.976239792137</v>
      </c>
      <c r="L3537" s="2">
        <f>A3537*PRICE_TOM+B3537*PRICE_CAR+C3537*PRICE_MES</f>
        <v>141752</v>
      </c>
      <c r="M3537" s="2">
        <f>A3537*FERT_BED_TOM+B3537*FERT_BED_CAR+C3537*FERT_BED_MES</f>
        <v>34320</v>
      </c>
      <c r="N3537" s="6">
        <f>IF(AND(D3537&lt;=TOTAL_BEDS,J3537&lt;=TEMP_WORKER_MAX*TEMP_WORKER_HRS),1,0)</f>
        <v>1</v>
      </c>
      <c r="O3537" s="2">
        <f>L3537-M3537-K3537-FIXED_COSTS</f>
        <v>23251.023760207863</v>
      </c>
      <c r="P3537" s="2">
        <f>IF(N3537=1,O3537,"")</f>
        <v>23251.023760207863</v>
      </c>
    </row>
    <row r="3538">
      <c r="A3538" s="6">
        <v>5</v>
      </c>
      <c r="B3538" s="6">
        <v>9</v>
      </c>
      <c r="C3538" s="6">
        <v>0</v>
      </c>
      <c r="D3538" s="6">
        <f>A3538+B3538+C3538</f>
        <v>14</v>
      </c>
      <c r="E3538" s="5">
        <f>IF(A3538=0,0,A3538*LABOR_HRS_WK_TOM*SEASON_WEEKS*(1+DIM_PCT_TOM)^A3538)</f>
        <v>724.72950000000026</v>
      </c>
      <c r="F3538" s="5">
        <f>IF(B3538=0,0,B3538*LABOR_HRS_WK_CAR*SEASON_WEEKS*(1+DIM_PCT_CAR)^B3538)</f>
        <v>337.19300188586959</v>
      </c>
      <c r="G3538" s="5">
        <f>IF(C3538=0,0,C3538*LABOR_HRS_WK_MES*SEASON_WEEKS*(1+DIM_PCT_MES)^C3538)</f>
        <v>0</v>
      </c>
      <c r="H3538" s="5">
        <f>E3538+F3538+G3538</f>
        <v>1061.92250188587</v>
      </c>
      <c r="I3538" s="5">
        <f>MIN(H3538,FARMER_HRS)</f>
        <v>720</v>
      </c>
      <c r="J3538" s="5">
        <f>MAX(0,H3538-FARMER_HRS)</f>
        <v>341.92250188586991</v>
      </c>
      <c r="K3538" s="2">
        <f>I3538*FARMER_RATE+J3538*TEMP_WORKER_RATE</f>
        <v>30936.154546629685</v>
      </c>
      <c r="L3538" s="2">
        <f>A3538*PRICE_TOM+B3538*PRICE_CAR+C3538*PRICE_MES</f>
        <v>62846</v>
      </c>
      <c r="M3538" s="2">
        <f>A3538*FERT_BED_TOM+B3538*FERT_BED_CAR+C3538*FERT_BED_MES</f>
        <v>8360</v>
      </c>
      <c r="N3538" s="6">
        <f>IF(AND(D3538&lt;=TOTAL_BEDS,J3538&lt;=TEMP_WORKER_MAX*TEMP_WORKER_HRS),1,0)</f>
        <v>1</v>
      </c>
      <c r="O3538" s="2">
        <f>L3538-M3538-K3538-FIXED_COSTS</f>
        <v>3549.8454533703152</v>
      </c>
      <c r="P3538" s="2">
        <f>IF(N3538=1,O3538,"")</f>
        <v>3549.8454533703152</v>
      </c>
    </row>
    <row r="3539">
      <c r="A3539" s="6">
        <v>5</v>
      </c>
      <c r="B3539" s="6">
        <v>9</v>
      </c>
      <c r="C3539" s="6">
        <v>1</v>
      </c>
      <c r="D3539" s="6">
        <f>A3539+B3539+C3539</f>
        <v>15</v>
      </c>
      <c r="E3539" s="5">
        <f>IF(A3539=0,0,A3539*LABOR_HRS_WK_TOM*SEASON_WEEKS*(1+DIM_PCT_TOM)^A3539)</f>
        <v>724.72950000000026</v>
      </c>
      <c r="F3539" s="5">
        <f>IF(B3539=0,0,B3539*LABOR_HRS_WK_CAR*SEASON_WEEKS*(1+DIM_PCT_CAR)^B3539)</f>
        <v>337.19300188586959</v>
      </c>
      <c r="G3539" s="5">
        <f>IF(C3539=0,0,C3539*LABOR_HRS_WK_MES*SEASON_WEEKS*(1+DIM_PCT_MES)^C3539)</f>
        <v>45.5625</v>
      </c>
      <c r="H3539" s="5">
        <f>E3539+F3539+G3539</f>
        <v>1107.48500188587</v>
      </c>
      <c r="I3539" s="5">
        <f>MIN(H3539,FARMER_HRS)</f>
        <v>720</v>
      </c>
      <c r="J3539" s="5">
        <f>MAX(0,H3539-FARMER_HRS)</f>
        <v>387.48500188586991</v>
      </c>
      <c r="K3539" s="2">
        <f>I3539*FARMER_RATE+J3539*TEMP_WORKER_RATE</f>
        <v>31727.170171629685</v>
      </c>
      <c r="L3539" s="2">
        <f>A3539*PRICE_TOM+B3539*PRICE_CAR+C3539*PRICE_MES</f>
        <v>65546</v>
      </c>
      <c r="M3539" s="2">
        <f>A3539*FERT_BED_TOM+B3539*FERT_BED_CAR+C3539*FERT_BED_MES</f>
        <v>9240</v>
      </c>
      <c r="N3539" s="6">
        <f>IF(AND(D3539&lt;=TOTAL_BEDS,J3539&lt;=TEMP_WORKER_MAX*TEMP_WORKER_HRS),1,0)</f>
        <v>1</v>
      </c>
      <c r="O3539" s="2">
        <f>L3539-M3539-K3539-FIXED_COSTS</f>
        <v>4578.8298283703152</v>
      </c>
      <c r="P3539" s="2">
        <f>IF(N3539=1,O3539,"")</f>
        <v>4578.8298283703152</v>
      </c>
    </row>
    <row r="3540">
      <c r="A3540" s="6">
        <v>5</v>
      </c>
      <c r="B3540" s="6">
        <v>9</v>
      </c>
      <c r="C3540" s="6">
        <v>2</v>
      </c>
      <c r="D3540" s="6">
        <f>A3540+B3540+C3540</f>
        <v>16</v>
      </c>
      <c r="E3540" s="5">
        <f>IF(A3540=0,0,A3540*LABOR_HRS_WK_TOM*SEASON_WEEKS*(1+DIM_PCT_TOM)^A3540)</f>
        <v>724.72950000000026</v>
      </c>
      <c r="F3540" s="5">
        <f>IF(B3540=0,0,B3540*LABOR_HRS_WK_CAR*SEASON_WEEKS*(1+DIM_PCT_CAR)^B3540)</f>
        <v>337.19300188586959</v>
      </c>
      <c r="G3540" s="5">
        <f>IF(C3540=0,0,C3540*LABOR_HRS_WK_MES*SEASON_WEEKS*(1+DIM_PCT_MES)^C3540)</f>
        <v>92.2640625</v>
      </c>
      <c r="H3540" s="5">
        <f>E3540+F3540+G3540</f>
        <v>1154.1865643858698</v>
      </c>
      <c r="I3540" s="5">
        <f>MIN(H3540,FARMER_HRS)</f>
        <v>720</v>
      </c>
      <c r="J3540" s="5">
        <f>MAX(0,H3540-FARMER_HRS)</f>
        <v>434.18656438586981</v>
      </c>
      <c r="K3540" s="2">
        <f>I3540*FARMER_RATE+J3540*TEMP_WORKER_RATE</f>
        <v>32537.961187254685</v>
      </c>
      <c r="L3540" s="2">
        <f>A3540*PRICE_TOM+B3540*PRICE_CAR+C3540*PRICE_MES</f>
        <v>68246</v>
      </c>
      <c r="M3540" s="2">
        <f>A3540*FERT_BED_TOM+B3540*FERT_BED_CAR+C3540*FERT_BED_MES</f>
        <v>10120</v>
      </c>
      <c r="N3540" s="6">
        <f>IF(AND(D3540&lt;=TOTAL_BEDS,J3540&lt;=TEMP_WORKER_MAX*TEMP_WORKER_HRS),1,0)</f>
        <v>1</v>
      </c>
      <c r="O3540" s="2">
        <f>L3540-M3540-K3540-FIXED_COSTS</f>
        <v>5588.0388127453152</v>
      </c>
      <c r="P3540" s="2">
        <f>IF(N3540=1,O3540,"")</f>
        <v>5588.0388127453152</v>
      </c>
    </row>
    <row r="3541">
      <c r="A3541" s="6">
        <v>5</v>
      </c>
      <c r="B3541" s="6">
        <v>9</v>
      </c>
      <c r="C3541" s="6">
        <v>3</v>
      </c>
      <c r="D3541" s="6">
        <f>A3541+B3541+C3541</f>
        <v>17</v>
      </c>
      <c r="E3541" s="5">
        <f>IF(A3541=0,0,A3541*LABOR_HRS_WK_TOM*SEASON_WEEKS*(1+DIM_PCT_TOM)^A3541)</f>
        <v>724.72950000000026</v>
      </c>
      <c r="F3541" s="5">
        <f>IF(B3541=0,0,B3541*LABOR_HRS_WK_CAR*SEASON_WEEKS*(1+DIM_PCT_CAR)^B3541)</f>
        <v>337.19300188586959</v>
      </c>
      <c r="G3541" s="5">
        <f>IF(C3541=0,0,C3541*LABOR_HRS_WK_MES*SEASON_WEEKS*(1+DIM_PCT_MES)^C3541)</f>
        <v>140.12604492187498</v>
      </c>
      <c r="H3541" s="5">
        <f>E3541+F3541+G3541</f>
        <v>1202.048546807745</v>
      </c>
      <c r="I3541" s="5">
        <f>MIN(H3541,FARMER_HRS)</f>
        <v>720</v>
      </c>
      <c r="J3541" s="5">
        <f>MAX(0,H3541-FARMER_HRS)</f>
        <v>482.04854680774497</v>
      </c>
      <c r="K3541" s="2">
        <f>I3541*FARMER_RATE+J3541*TEMP_WORKER_RATE</f>
        <v>33368.898382078907</v>
      </c>
      <c r="L3541" s="2">
        <f>A3541*PRICE_TOM+B3541*PRICE_CAR+C3541*PRICE_MES</f>
        <v>70946</v>
      </c>
      <c r="M3541" s="2">
        <f>A3541*FERT_BED_TOM+B3541*FERT_BED_CAR+C3541*FERT_BED_MES</f>
        <v>11000</v>
      </c>
      <c r="N3541" s="6">
        <f>IF(AND(D3541&lt;=TOTAL_BEDS,J3541&lt;=TEMP_WORKER_MAX*TEMP_WORKER_HRS),1,0)</f>
        <v>1</v>
      </c>
      <c r="O3541" s="2">
        <f>L3541-M3541-K3541-FIXED_COSTS</f>
        <v>6577.1016179210928</v>
      </c>
      <c r="P3541" s="2">
        <f>IF(N3541=1,O3541,"")</f>
        <v>6577.1016179210928</v>
      </c>
    </row>
    <row r="3542">
      <c r="A3542" s="6">
        <v>5</v>
      </c>
      <c r="B3542" s="6">
        <v>9</v>
      </c>
      <c r="C3542" s="6">
        <v>4</v>
      </c>
      <c r="D3542" s="6">
        <f>A3542+B3542+C3542</f>
        <v>18</v>
      </c>
      <c r="E3542" s="5">
        <f>IF(A3542=0,0,A3542*LABOR_HRS_WK_TOM*SEASON_WEEKS*(1+DIM_PCT_TOM)^A3542)</f>
        <v>724.72950000000026</v>
      </c>
      <c r="F3542" s="5">
        <f>IF(B3542=0,0,B3542*LABOR_HRS_WK_CAR*SEASON_WEEKS*(1+DIM_PCT_CAR)^B3542)</f>
        <v>337.19300188586959</v>
      </c>
      <c r="G3542" s="5">
        <f>IF(C3542=0,0,C3542*LABOR_HRS_WK_MES*SEASON_WEEKS*(1+DIM_PCT_MES)^C3542)</f>
        <v>189.17016064453119</v>
      </c>
      <c r="H3542" s="5">
        <f>E3542+F3542+G3542</f>
        <v>1251.0926625304012</v>
      </c>
      <c r="I3542" s="5">
        <f>MIN(H3542,FARMER_HRS)</f>
        <v>720</v>
      </c>
      <c r="J3542" s="5">
        <f>MAX(0,H3542-FARMER_HRS)</f>
        <v>531.09266253040118</v>
      </c>
      <c r="K3542" s="2">
        <f>I3542*FARMER_RATE+J3542*TEMP_WORKER_RATE</f>
        <v>34220.358724486134</v>
      </c>
      <c r="L3542" s="2">
        <f>A3542*PRICE_TOM+B3542*PRICE_CAR+C3542*PRICE_MES</f>
        <v>73646</v>
      </c>
      <c r="M3542" s="2">
        <f>A3542*FERT_BED_TOM+B3542*FERT_BED_CAR+C3542*FERT_BED_MES</f>
        <v>11880</v>
      </c>
      <c r="N3542" s="6">
        <f>IF(AND(D3542&lt;=TOTAL_BEDS,J3542&lt;=TEMP_WORKER_MAX*TEMP_WORKER_HRS),1,0)</f>
        <v>1</v>
      </c>
      <c r="O3542" s="2">
        <f>L3542-M3542-K3542-FIXED_COSTS</f>
        <v>7545.6412755138663</v>
      </c>
      <c r="P3542" s="2">
        <f>IF(N3542=1,O3542,"")</f>
        <v>7545.6412755138663</v>
      </c>
    </row>
    <row r="3543">
      <c r="A3543" s="6">
        <v>5</v>
      </c>
      <c r="B3543" s="6">
        <v>9</v>
      </c>
      <c r="C3543" s="6">
        <v>5</v>
      </c>
      <c r="D3543" s="6">
        <f>A3543+B3543+C3543</f>
        <v>19</v>
      </c>
      <c r="E3543" s="5">
        <f>IF(A3543=0,0,A3543*LABOR_HRS_WK_TOM*SEASON_WEEKS*(1+DIM_PCT_TOM)^A3543)</f>
        <v>724.72950000000026</v>
      </c>
      <c r="F3543" s="5">
        <f>IF(B3543=0,0,B3543*LABOR_HRS_WK_CAR*SEASON_WEEKS*(1+DIM_PCT_CAR)^B3543)</f>
        <v>337.19300188586959</v>
      </c>
      <c r="G3543" s="5">
        <f>IF(C3543=0,0,C3543*LABOR_HRS_WK_MES*SEASON_WEEKS*(1+DIM_PCT_MES)^C3543)</f>
        <v>239.41848456573481</v>
      </c>
      <c r="H3543" s="5">
        <f>E3543+F3543+G3543</f>
        <v>1301.3409864516047</v>
      </c>
      <c r="I3543" s="5">
        <f>MIN(H3543,FARMER_HRS)</f>
        <v>720</v>
      </c>
      <c r="J3543" s="5">
        <f>MAX(0,H3543-FARMER_HRS)</f>
        <v>581.34098645160475</v>
      </c>
      <c r="K3543" s="2">
        <f>I3543*FARMER_RATE+J3543*TEMP_WORKER_RATE</f>
        <v>35092.725459229245</v>
      </c>
      <c r="L3543" s="2">
        <f>A3543*PRICE_TOM+B3543*PRICE_CAR+C3543*PRICE_MES</f>
        <v>76346</v>
      </c>
      <c r="M3543" s="2">
        <f>A3543*FERT_BED_TOM+B3543*FERT_BED_CAR+C3543*FERT_BED_MES</f>
        <v>12760</v>
      </c>
      <c r="N3543" s="6">
        <f>IF(AND(D3543&lt;=TOTAL_BEDS,J3543&lt;=TEMP_WORKER_MAX*TEMP_WORKER_HRS),1,0)</f>
        <v>1</v>
      </c>
      <c r="O3543" s="2">
        <f>L3543-M3543-K3543-FIXED_COSTS</f>
        <v>8493.2745407707553</v>
      </c>
      <c r="P3543" s="2">
        <f>IF(N3543=1,O3543,"")</f>
        <v>8493.2745407707553</v>
      </c>
    </row>
    <row r="3544">
      <c r="A3544" s="6">
        <v>5</v>
      </c>
      <c r="B3544" s="6">
        <v>9</v>
      </c>
      <c r="C3544" s="6">
        <v>6</v>
      </c>
      <c r="D3544" s="6">
        <f>A3544+B3544+C3544</f>
        <v>20</v>
      </c>
      <c r="E3544" s="5">
        <f>IF(A3544=0,0,A3544*LABOR_HRS_WK_TOM*SEASON_WEEKS*(1+DIM_PCT_TOM)^A3544)</f>
        <v>724.72950000000026</v>
      </c>
      <c r="F3544" s="5">
        <f>IF(B3544=0,0,B3544*LABOR_HRS_WK_CAR*SEASON_WEEKS*(1+DIM_PCT_CAR)^B3544)</f>
        <v>337.19300188586959</v>
      </c>
      <c r="G3544" s="5">
        <f>IF(C3544=0,0,C3544*LABOR_HRS_WK_MES*SEASON_WEEKS*(1+DIM_PCT_MES)^C3544)</f>
        <v>290.89345874736773</v>
      </c>
      <c r="H3544" s="5">
        <f>E3544+F3544+G3544</f>
        <v>1352.8159606332376</v>
      </c>
      <c r="I3544" s="5">
        <f>MIN(H3544,FARMER_HRS)</f>
        <v>720</v>
      </c>
      <c r="J3544" s="5">
        <f>MAX(0,H3544-FARMER_HRS)</f>
        <v>632.81596063323764</v>
      </c>
      <c r="K3544" s="2">
        <f>I3544*FARMER_RATE+J3544*TEMP_WORKER_RATE</f>
        <v>35986.388205438154</v>
      </c>
      <c r="L3544" s="2">
        <f>A3544*PRICE_TOM+B3544*PRICE_CAR+C3544*PRICE_MES</f>
        <v>79046</v>
      </c>
      <c r="M3544" s="2">
        <f>A3544*FERT_BED_TOM+B3544*FERT_BED_CAR+C3544*FERT_BED_MES</f>
        <v>13640</v>
      </c>
      <c r="N3544" s="6">
        <f>IF(AND(D3544&lt;=TOTAL_BEDS,J3544&lt;=TEMP_WORKER_MAX*TEMP_WORKER_HRS),1,0)</f>
        <v>1</v>
      </c>
      <c r="O3544" s="2">
        <f>L3544-M3544-K3544-FIXED_COSTS</f>
        <v>9419.6117945618462</v>
      </c>
      <c r="P3544" s="2">
        <f>IF(N3544=1,O3544,"")</f>
        <v>9419.6117945618462</v>
      </c>
    </row>
    <row r="3545">
      <c r="A3545" s="6">
        <v>5</v>
      </c>
      <c r="B3545" s="6">
        <v>9</v>
      </c>
      <c r="C3545" s="6">
        <v>7</v>
      </c>
      <c r="D3545" s="6">
        <f>A3545+B3545+C3545</f>
        <v>21</v>
      </c>
      <c r="E3545" s="5">
        <f>IF(A3545=0,0,A3545*LABOR_HRS_WK_TOM*SEASON_WEEKS*(1+DIM_PCT_TOM)^A3545)</f>
        <v>724.72950000000026</v>
      </c>
      <c r="F3545" s="5">
        <f>IF(B3545=0,0,B3545*LABOR_HRS_WK_CAR*SEASON_WEEKS*(1+DIM_PCT_CAR)^B3545)</f>
        <v>337.19300188586959</v>
      </c>
      <c r="G3545" s="5">
        <f>IF(C3545=0,0,C3545*LABOR_HRS_WK_MES*SEASON_WEEKS*(1+DIM_PCT_MES)^C3545)</f>
        <v>343.61789814532818</v>
      </c>
      <c r="H3545" s="5">
        <f>E3545+F3545+G3545</f>
        <v>1405.540400031198</v>
      </c>
      <c r="I3545" s="5">
        <f>MIN(H3545,FARMER_HRS)</f>
        <v>720</v>
      </c>
      <c r="J3545" s="5">
        <f>MAX(0,H3545-FARMER_HRS)</f>
        <v>685.540400031198</v>
      </c>
      <c r="K3545" s="2">
        <f>I3545*FARMER_RATE+J3545*TEMP_WORKER_RATE</f>
        <v>36901.743056097184</v>
      </c>
      <c r="L3545" s="2">
        <f>A3545*PRICE_TOM+B3545*PRICE_CAR+C3545*PRICE_MES</f>
        <v>81746</v>
      </c>
      <c r="M3545" s="2">
        <f>A3545*FERT_BED_TOM+B3545*FERT_BED_CAR+C3545*FERT_BED_MES</f>
        <v>14520</v>
      </c>
      <c r="N3545" s="6">
        <f>IF(AND(D3545&lt;=TOTAL_BEDS,J3545&lt;=TEMP_WORKER_MAX*TEMP_WORKER_HRS),1,0)</f>
        <v>1</v>
      </c>
      <c r="O3545" s="2">
        <f>L3545-M3545-K3545-FIXED_COSTS</f>
        <v>10324.256943902816</v>
      </c>
      <c r="P3545" s="2">
        <f>IF(N3545=1,O3545,"")</f>
        <v>10324.256943902816</v>
      </c>
    </row>
    <row r="3546">
      <c r="A3546" s="6">
        <v>5</v>
      </c>
      <c r="B3546" s="6">
        <v>9</v>
      </c>
      <c r="C3546" s="6">
        <v>8</v>
      </c>
      <c r="D3546" s="6">
        <f>A3546+B3546+C3546</f>
        <v>22</v>
      </c>
      <c r="E3546" s="5">
        <f>IF(A3546=0,0,A3546*LABOR_HRS_WK_TOM*SEASON_WEEKS*(1+DIM_PCT_TOM)^A3546)</f>
        <v>724.72950000000026</v>
      </c>
      <c r="F3546" s="5">
        <f>IF(B3546=0,0,B3546*LABOR_HRS_WK_CAR*SEASON_WEEKS*(1+DIM_PCT_CAR)^B3546)</f>
        <v>337.19300188586959</v>
      </c>
      <c r="G3546" s="5">
        <f>IF(C3546=0,0,C3546*LABOR_HRS_WK_MES*SEASON_WEEKS*(1+DIM_PCT_MES)^C3546)</f>
        <v>397.61499642530833</v>
      </c>
      <c r="H3546" s="5">
        <f>E3546+F3546+G3546</f>
        <v>1459.5374983111783</v>
      </c>
      <c r="I3546" s="5">
        <f>MIN(H3546,FARMER_HRS)</f>
        <v>720</v>
      </c>
      <c r="J3546" s="5">
        <f>MAX(0,H3546-FARMER_HRS)</f>
        <v>739.5374983111783</v>
      </c>
      <c r="K3546" s="2">
        <f>I3546*FARMER_RATE+J3546*TEMP_WORKER_RATE</f>
        <v>37839.192679013511</v>
      </c>
      <c r="L3546" s="2">
        <f>A3546*PRICE_TOM+B3546*PRICE_CAR+C3546*PRICE_MES</f>
        <v>84446</v>
      </c>
      <c r="M3546" s="2">
        <f>A3546*FERT_BED_TOM+B3546*FERT_BED_CAR+C3546*FERT_BED_MES</f>
        <v>15400</v>
      </c>
      <c r="N3546" s="6">
        <f>IF(AND(D3546&lt;=TOTAL_BEDS,J3546&lt;=TEMP_WORKER_MAX*TEMP_WORKER_HRS),1,0)</f>
        <v>1</v>
      </c>
      <c r="O3546" s="2">
        <f>L3546-M3546-K3546-FIXED_COSTS</f>
        <v>11206.807320986489</v>
      </c>
      <c r="P3546" s="2">
        <f>IF(N3546=1,O3546,"")</f>
        <v>11206.807320986489</v>
      </c>
    </row>
    <row r="3547">
      <c r="A3547" s="6">
        <v>5</v>
      </c>
      <c r="B3547" s="6">
        <v>9</v>
      </c>
      <c r="C3547" s="6">
        <v>9</v>
      </c>
      <c r="D3547" s="6">
        <f>A3547+B3547+C3547</f>
        <v>23</v>
      </c>
      <c r="E3547" s="5">
        <f>IF(A3547=0,0,A3547*LABOR_HRS_WK_TOM*SEASON_WEEKS*(1+DIM_PCT_TOM)^A3547)</f>
        <v>724.72950000000026</v>
      </c>
      <c r="F3547" s="5">
        <f>IF(B3547=0,0,B3547*LABOR_HRS_WK_CAR*SEASON_WEEKS*(1+DIM_PCT_CAR)^B3547)</f>
        <v>337.19300188586959</v>
      </c>
      <c r="G3547" s="5">
        <f>IF(C3547=0,0,C3547*LABOR_HRS_WK_MES*SEASON_WEEKS*(1+DIM_PCT_MES)^C3547)</f>
        <v>452.90833186570273</v>
      </c>
      <c r="H3547" s="5">
        <f>E3547+F3547+G3547</f>
        <v>1514.8308337515728</v>
      </c>
      <c r="I3547" s="5">
        <f>MIN(H3547,FARMER_HRS)</f>
        <v>720</v>
      </c>
      <c r="J3547" s="5">
        <f>MAX(0,H3547-FARMER_HRS)</f>
        <v>794.83083375157275</v>
      </c>
      <c r="K3547" s="2">
        <f>I3547*FARMER_RATE+J3547*TEMP_WORKER_RATE</f>
        <v>38799.146419298137</v>
      </c>
      <c r="L3547" s="2">
        <f>A3547*PRICE_TOM+B3547*PRICE_CAR+C3547*PRICE_MES</f>
        <v>87146</v>
      </c>
      <c r="M3547" s="2">
        <f>A3547*FERT_BED_TOM+B3547*FERT_BED_CAR+C3547*FERT_BED_MES</f>
        <v>16280</v>
      </c>
      <c r="N3547" s="6">
        <f>IF(AND(D3547&lt;=TOTAL_BEDS,J3547&lt;=TEMP_WORKER_MAX*TEMP_WORKER_HRS),1,0)</f>
        <v>1</v>
      </c>
      <c r="O3547" s="2">
        <f>L3547-M3547-K3547-FIXED_COSTS</f>
        <v>12066.853580701863</v>
      </c>
      <c r="P3547" s="2">
        <f>IF(N3547=1,O3547,"")</f>
        <v>12066.853580701863</v>
      </c>
    </row>
    <row r="3548">
      <c r="A3548" s="6">
        <v>5</v>
      </c>
      <c r="B3548" s="6">
        <v>9</v>
      </c>
      <c r="C3548" s="6">
        <v>10</v>
      </c>
      <c r="D3548" s="6">
        <f>A3548+B3548+C3548</f>
        <v>24</v>
      </c>
      <c r="E3548" s="5">
        <f>IF(A3548=0,0,A3548*LABOR_HRS_WK_TOM*SEASON_WEEKS*(1+DIM_PCT_TOM)^A3548)</f>
        <v>724.72950000000026</v>
      </c>
      <c r="F3548" s="5">
        <f>IF(B3548=0,0,B3548*LABOR_HRS_WK_CAR*SEASON_WEEKS*(1+DIM_PCT_CAR)^B3548)</f>
        <v>337.19300188586959</v>
      </c>
      <c r="G3548" s="5">
        <f>IF(C3548=0,0,C3548*LABOR_HRS_WK_MES*SEASON_WEEKS*(1+DIM_PCT_MES)^C3548)</f>
        <v>509.52187334891551</v>
      </c>
      <c r="H3548" s="5">
        <f>E3548+F3548+G3548</f>
        <v>1571.4443752347854</v>
      </c>
      <c r="I3548" s="5">
        <f>MIN(H3548,FARMER_HRS)</f>
        <v>720</v>
      </c>
      <c r="J3548" s="5">
        <f>MAX(0,H3548-FARMER_HRS)</f>
        <v>851.44437523478541</v>
      </c>
      <c r="K3548" s="2">
        <f>I3548*FARMER_RATE+J3548*TEMP_WORKER_RATE</f>
        <v>39782.020403381692</v>
      </c>
      <c r="L3548" s="2">
        <f>A3548*PRICE_TOM+B3548*PRICE_CAR+C3548*PRICE_MES</f>
        <v>89846</v>
      </c>
      <c r="M3548" s="2">
        <f>A3548*FERT_BED_TOM+B3548*FERT_BED_CAR+C3548*FERT_BED_MES</f>
        <v>17160</v>
      </c>
      <c r="N3548" s="6">
        <f>IF(AND(D3548&lt;=TOTAL_BEDS,J3548&lt;=TEMP_WORKER_MAX*TEMP_WORKER_HRS),1,0)</f>
        <v>1</v>
      </c>
      <c r="O3548" s="2">
        <f>L3548-M3548-K3548-FIXED_COSTS</f>
        <v>12903.979596618308</v>
      </c>
      <c r="P3548" s="2">
        <f>IF(N3548=1,O3548,"")</f>
        <v>12903.979596618308</v>
      </c>
    </row>
    <row r="3549">
      <c r="A3549" s="6">
        <v>5</v>
      </c>
      <c r="B3549" s="6">
        <v>9</v>
      </c>
      <c r="C3549" s="6">
        <v>11</v>
      </c>
      <c r="D3549" s="6">
        <f>A3549+B3549+C3549</f>
        <v>25</v>
      </c>
      <c r="E3549" s="5">
        <f>IF(A3549=0,0,A3549*LABOR_HRS_WK_TOM*SEASON_WEEKS*(1+DIM_PCT_TOM)^A3549)</f>
        <v>724.72950000000026</v>
      </c>
      <c r="F3549" s="5">
        <f>IF(B3549=0,0,B3549*LABOR_HRS_WK_CAR*SEASON_WEEKS*(1+DIM_PCT_CAR)^B3549)</f>
        <v>337.19300188586959</v>
      </c>
      <c r="G3549" s="5">
        <f>IF(C3549=0,0,C3549*LABOR_HRS_WK_MES*SEASON_WEEKS*(1+DIM_PCT_MES)^C3549)</f>
        <v>567.47998644235463</v>
      </c>
      <c r="H3549" s="5">
        <f>E3549+F3549+G3549</f>
        <v>1629.4024883282245</v>
      </c>
      <c r="I3549" s="5">
        <f>MIN(H3549,FARMER_HRS)</f>
        <v>720</v>
      </c>
      <c r="J3549" s="5">
        <f>MAX(0,H3549-FARMER_HRS)</f>
        <v>909.40248832822454</v>
      </c>
      <c r="K3549" s="2">
        <f>I3549*FARMER_RATE+J3549*TEMP_WORKER_RATE</f>
        <v>40788.237644587229</v>
      </c>
      <c r="L3549" s="2">
        <f>A3549*PRICE_TOM+B3549*PRICE_CAR+C3549*PRICE_MES</f>
        <v>92546</v>
      </c>
      <c r="M3549" s="2">
        <f>A3549*FERT_BED_TOM+B3549*FERT_BED_CAR+C3549*FERT_BED_MES</f>
        <v>18040</v>
      </c>
      <c r="N3549" s="6">
        <f>IF(AND(D3549&lt;=TOTAL_BEDS,J3549&lt;=TEMP_WORKER_MAX*TEMP_WORKER_HRS),1,0)</f>
        <v>1</v>
      </c>
      <c r="O3549" s="2">
        <f>L3549-M3549-K3549-FIXED_COSTS</f>
        <v>13717.762355412771</v>
      </c>
      <c r="P3549" s="2">
        <f>IF(N3549=1,O3549,"")</f>
        <v>13717.762355412771</v>
      </c>
    </row>
    <row r="3550">
      <c r="A3550" s="6">
        <v>5</v>
      </c>
      <c r="B3550" s="6">
        <v>9</v>
      </c>
      <c r="C3550" s="6">
        <v>12</v>
      </c>
      <c r="D3550" s="6">
        <f>A3550+B3550+C3550</f>
        <v>26</v>
      </c>
      <c r="E3550" s="5">
        <f>IF(A3550=0,0,A3550*LABOR_HRS_WK_TOM*SEASON_WEEKS*(1+DIM_PCT_TOM)^A3550)</f>
        <v>724.72950000000026</v>
      </c>
      <c r="F3550" s="5">
        <f>IF(B3550=0,0,B3550*LABOR_HRS_WK_CAR*SEASON_WEEKS*(1+DIM_PCT_CAR)^B3550)</f>
        <v>337.19300188586959</v>
      </c>
      <c r="G3550" s="5">
        <f>IF(C3550=0,0,C3550*LABOR_HRS_WK_MES*SEASON_WEEKS*(1+DIM_PCT_MES)^C3550)</f>
        <v>626.807439570419</v>
      </c>
      <c r="H3550" s="5">
        <f>E3550+F3550+G3550</f>
        <v>1688.729941456289</v>
      </c>
      <c r="I3550" s="5">
        <f>MIN(H3550,FARMER_HRS)</f>
        <v>720</v>
      </c>
      <c r="J3550" s="5">
        <f>MAX(0,H3550-FARMER_HRS)</f>
        <v>968.729941456289</v>
      </c>
      <c r="K3550" s="2">
        <f>I3550*FARMER_RATE+J3550*TEMP_WORKER_RATE</f>
        <v>41818.2281502828</v>
      </c>
      <c r="L3550" s="2">
        <f>A3550*PRICE_TOM+B3550*PRICE_CAR+C3550*PRICE_MES</f>
        <v>95246</v>
      </c>
      <c r="M3550" s="2">
        <f>A3550*FERT_BED_TOM+B3550*FERT_BED_CAR+C3550*FERT_BED_MES</f>
        <v>18920</v>
      </c>
      <c r="N3550" s="6">
        <f>IF(AND(D3550&lt;=TOTAL_BEDS,J3550&lt;=TEMP_WORKER_MAX*TEMP_WORKER_HRS),1,0)</f>
        <v>1</v>
      </c>
      <c r="O3550" s="2">
        <f>L3550-M3550-K3550-FIXED_COSTS</f>
        <v>14507.771849717203</v>
      </c>
      <c r="P3550" s="2">
        <f>IF(N3550=1,O3550,"")</f>
        <v>14507.771849717203</v>
      </c>
    </row>
    <row r="3551">
      <c r="A3551" s="6">
        <v>5</v>
      </c>
      <c r="B3551" s="6">
        <v>9</v>
      </c>
      <c r="C3551" s="6">
        <v>13</v>
      </c>
      <c r="D3551" s="6">
        <f>A3551+B3551+C3551</f>
        <v>27</v>
      </c>
      <c r="E3551" s="5">
        <f>IF(A3551=0,0,A3551*LABOR_HRS_WK_TOM*SEASON_WEEKS*(1+DIM_PCT_TOM)^A3551)</f>
        <v>724.72950000000026</v>
      </c>
      <c r="F3551" s="5">
        <f>IF(B3551=0,0,B3551*LABOR_HRS_WK_CAR*SEASON_WEEKS*(1+DIM_PCT_CAR)^B3551)</f>
        <v>337.19300188586959</v>
      </c>
      <c r="G3551" s="5">
        <f>IF(C3551=0,0,C3551*LABOR_HRS_WK_MES*SEASON_WEEKS*(1+DIM_PCT_MES)^C3551)</f>
        <v>687.52941027880331</v>
      </c>
      <c r="H3551" s="5">
        <f>E3551+F3551+G3551</f>
        <v>1749.4519121646731</v>
      </c>
      <c r="I3551" s="5">
        <f>MIN(H3551,FARMER_HRS)</f>
        <v>720</v>
      </c>
      <c r="J3551" s="5">
        <f>MAX(0,H3551-FARMER_HRS)</f>
        <v>1029.4519121646731</v>
      </c>
      <c r="K3551" s="2">
        <f>I3551*FARMER_RATE+J3551*TEMP_WORKER_RATE</f>
        <v>42872.429030636689</v>
      </c>
      <c r="L3551" s="2">
        <f>A3551*PRICE_TOM+B3551*PRICE_CAR+C3551*PRICE_MES</f>
        <v>97946</v>
      </c>
      <c r="M3551" s="2">
        <f>A3551*FERT_BED_TOM+B3551*FERT_BED_CAR+C3551*FERT_BED_MES</f>
        <v>19800</v>
      </c>
      <c r="N3551" s="6">
        <f>IF(AND(D3551&lt;=TOTAL_BEDS,J3551&lt;=TEMP_WORKER_MAX*TEMP_WORKER_HRS),1,0)</f>
        <v>1</v>
      </c>
      <c r="O3551" s="2">
        <f>L3551-M3551-K3551-FIXED_COSTS</f>
        <v>15273.570969363311</v>
      </c>
      <c r="P3551" s="2">
        <f>IF(N3551=1,O3551,"")</f>
        <v>15273.570969363311</v>
      </c>
    </row>
    <row r="3552">
      <c r="A3552" s="6">
        <v>5</v>
      </c>
      <c r="B3552" s="6">
        <v>9</v>
      </c>
      <c r="C3552" s="6">
        <v>14</v>
      </c>
      <c r="D3552" s="6">
        <f>A3552+B3552+C3552</f>
        <v>28</v>
      </c>
      <c r="E3552" s="5">
        <f>IF(A3552=0,0,A3552*LABOR_HRS_WK_TOM*SEASON_WEEKS*(1+DIM_PCT_TOM)^A3552)</f>
        <v>724.72950000000026</v>
      </c>
      <c r="F3552" s="5">
        <f>IF(B3552=0,0,B3552*LABOR_HRS_WK_CAR*SEASON_WEEKS*(1+DIM_PCT_CAR)^B3552)</f>
        <v>337.19300188586959</v>
      </c>
      <c r="G3552" s="5">
        <f>IF(C3552=0,0,C3552*LABOR_HRS_WK_MES*SEASON_WEEKS*(1+DIM_PCT_MES)^C3552)</f>
        <v>749.67149159246435</v>
      </c>
      <c r="H3552" s="5">
        <f>E3552+F3552+G3552</f>
        <v>1811.5939934783341</v>
      </c>
      <c r="I3552" s="5">
        <f>MIN(H3552,FARMER_HRS)</f>
        <v>720</v>
      </c>
      <c r="J3552" s="5">
        <f>MAX(0,H3552-FARMER_HRS)</f>
        <v>1091.5939934783341</v>
      </c>
      <c r="K3552" s="2">
        <f>I3552*FARMER_RATE+J3552*TEMP_WORKER_RATE</f>
        <v>43951.28460899886</v>
      </c>
      <c r="L3552" s="2">
        <f>A3552*PRICE_TOM+B3552*PRICE_CAR+C3552*PRICE_MES</f>
        <v>100646</v>
      </c>
      <c r="M3552" s="2">
        <f>A3552*FERT_BED_TOM+B3552*FERT_BED_CAR+C3552*FERT_BED_MES</f>
        <v>20680</v>
      </c>
      <c r="N3552" s="6">
        <f>IF(AND(D3552&lt;=TOTAL_BEDS,J3552&lt;=TEMP_WORKER_MAX*TEMP_WORKER_HRS),1,0)</f>
        <v>1</v>
      </c>
      <c r="O3552" s="2">
        <f>L3552-M3552-K3552-FIXED_COSTS</f>
        <v>16014.71539100114</v>
      </c>
      <c r="P3552" s="2">
        <f>IF(N3552=1,O3552,"")</f>
        <v>16014.71539100114</v>
      </c>
    </row>
    <row r="3553">
      <c r="A3553" s="6">
        <v>5</v>
      </c>
      <c r="B3553" s="6">
        <v>9</v>
      </c>
      <c r="C3553" s="6">
        <v>15</v>
      </c>
      <c r="D3553" s="6">
        <f>A3553+B3553+C3553</f>
        <v>29</v>
      </c>
      <c r="E3553" s="5">
        <f>IF(A3553=0,0,A3553*LABOR_HRS_WK_TOM*SEASON_WEEKS*(1+DIM_PCT_TOM)^A3553)</f>
        <v>724.72950000000026</v>
      </c>
      <c r="F3553" s="5">
        <f>IF(B3553=0,0,B3553*LABOR_HRS_WK_CAR*SEASON_WEEKS*(1+DIM_PCT_CAR)^B3553)</f>
        <v>337.19300188586959</v>
      </c>
      <c r="G3553" s="5">
        <f>IF(C3553=0,0,C3553*LABOR_HRS_WK_MES*SEASON_WEEKS*(1+DIM_PCT_MES)^C3553)</f>
        <v>813.25969846861074</v>
      </c>
      <c r="H3553" s="5">
        <f>E3553+F3553+G3553</f>
        <v>1875.1822003544808</v>
      </c>
      <c r="I3553" s="5">
        <f>MIN(H3553,FARMER_HRS)</f>
        <v>720</v>
      </c>
      <c r="J3553" s="5">
        <f>MAX(0,H3553-FARMER_HRS)</f>
        <v>1155.1822003544808</v>
      </c>
      <c r="K3553" s="2">
        <f>I3553*FARMER_RATE+J3553*TEMP_WORKER_RATE</f>
        <v>45055.246533931961</v>
      </c>
      <c r="L3553" s="2">
        <f>A3553*PRICE_TOM+B3553*PRICE_CAR+C3553*PRICE_MES</f>
        <v>103346</v>
      </c>
      <c r="M3553" s="2">
        <f>A3553*FERT_BED_TOM+B3553*FERT_BED_CAR+C3553*FERT_BED_MES</f>
        <v>21560</v>
      </c>
      <c r="N3553" s="6">
        <f>IF(AND(D3553&lt;=TOTAL_BEDS,J3553&lt;=TEMP_WORKER_MAX*TEMP_WORKER_HRS),1,0)</f>
        <v>1</v>
      </c>
      <c r="O3553" s="2">
        <f>L3553-M3553-K3553-FIXED_COSTS</f>
        <v>16730.753466068039</v>
      </c>
      <c r="P3553" s="2">
        <f>IF(N3553=1,O3553,"")</f>
        <v>16730.753466068039</v>
      </c>
    </row>
    <row r="3554">
      <c r="A3554" s="6">
        <v>5</v>
      </c>
      <c r="B3554" s="6">
        <v>9</v>
      </c>
      <c r="C3554" s="6">
        <v>16</v>
      </c>
      <c r="D3554" s="6">
        <f>A3554+B3554+C3554</f>
        <v>30</v>
      </c>
      <c r="E3554" s="5">
        <f>IF(A3554=0,0,A3554*LABOR_HRS_WK_TOM*SEASON_WEEKS*(1+DIM_PCT_TOM)^A3554)</f>
        <v>724.72950000000026</v>
      </c>
      <c r="F3554" s="5">
        <f>IF(B3554=0,0,B3554*LABOR_HRS_WK_CAR*SEASON_WEEKS*(1+DIM_PCT_CAR)^B3554)</f>
        <v>337.19300188586959</v>
      </c>
      <c r="G3554" s="5">
        <f>IF(C3554=0,0,C3554*LABOR_HRS_WK_MES*SEASON_WEEKS*(1+DIM_PCT_MES)^C3554)</f>
        <v>878.32047434609967</v>
      </c>
      <c r="H3554" s="5">
        <f>E3554+F3554+G3554</f>
        <v>1940.2429762319696</v>
      </c>
      <c r="I3554" s="5">
        <f>MIN(H3554,FARMER_HRS)</f>
        <v>720</v>
      </c>
      <c r="J3554" s="5">
        <f>MAX(0,H3554-FARMER_HRS)</f>
        <v>1220.2429762319696</v>
      </c>
      <c r="K3554" s="2">
        <f>I3554*FARMER_RATE+J3554*TEMP_WORKER_RATE</f>
        <v>46184.773892916142</v>
      </c>
      <c r="L3554" s="2">
        <f>A3554*PRICE_TOM+B3554*PRICE_CAR+C3554*PRICE_MES</f>
        <v>106046</v>
      </c>
      <c r="M3554" s="2">
        <f>A3554*FERT_BED_TOM+B3554*FERT_BED_CAR+C3554*FERT_BED_MES</f>
        <v>22440</v>
      </c>
      <c r="N3554" s="6">
        <f>IF(AND(D3554&lt;=TOTAL_BEDS,J3554&lt;=TEMP_WORKER_MAX*TEMP_WORKER_HRS),1,0)</f>
        <v>1</v>
      </c>
      <c r="O3554" s="2">
        <f>L3554-M3554-K3554-FIXED_COSTS</f>
        <v>17421.226107083858</v>
      </c>
      <c r="P3554" s="2">
        <f>IF(N3554=1,O3554,"")</f>
        <v>17421.226107083858</v>
      </c>
    </row>
    <row r="3555">
      <c r="A3555" s="6">
        <v>5</v>
      </c>
      <c r="B3555" s="6">
        <v>9</v>
      </c>
      <c r="C3555" s="6">
        <v>17</v>
      </c>
      <c r="D3555" s="6">
        <f>A3555+B3555+C3555</f>
        <v>31</v>
      </c>
      <c r="E3555" s="5">
        <f>IF(A3555=0,0,A3555*LABOR_HRS_WK_TOM*SEASON_WEEKS*(1+DIM_PCT_TOM)^A3555)</f>
        <v>724.72950000000026</v>
      </c>
      <c r="F3555" s="5">
        <f>IF(B3555=0,0,B3555*LABOR_HRS_WK_CAR*SEASON_WEEKS*(1+DIM_PCT_CAR)^B3555)</f>
        <v>337.19300188586959</v>
      </c>
      <c r="G3555" s="5">
        <f>IF(C3555=0,0,C3555*LABOR_HRS_WK_MES*SEASON_WEEKS*(1+DIM_PCT_MES)^C3555)</f>
        <v>944.88069779263992</v>
      </c>
      <c r="H3555" s="5">
        <f>E3555+F3555+G3555</f>
        <v>2006.8031996785098</v>
      </c>
      <c r="I3555" s="5">
        <f>MIN(H3555,FARMER_HRS)</f>
        <v>720</v>
      </c>
      <c r="J3555" s="5">
        <f>MAX(0,H3555-FARMER_HRS)</f>
        <v>1286.8031996785098</v>
      </c>
      <c r="K3555" s="2">
        <f>I3555*FARMER_RATE+J3555*TEMP_WORKER_RATE</f>
        <v>47340.333327751905</v>
      </c>
      <c r="L3555" s="2">
        <f>A3555*PRICE_TOM+B3555*PRICE_CAR+C3555*PRICE_MES</f>
        <v>108746</v>
      </c>
      <c r="M3555" s="2">
        <f>A3555*FERT_BED_TOM+B3555*FERT_BED_CAR+C3555*FERT_BED_MES</f>
        <v>23320</v>
      </c>
      <c r="N3555" s="6">
        <f>IF(AND(D3555&lt;=TOTAL_BEDS,J3555&lt;=TEMP_WORKER_MAX*TEMP_WORKER_HRS),1,0)</f>
        <v>1</v>
      </c>
      <c r="O3555" s="2">
        <f>L3555-M3555-K3555-FIXED_COSTS</f>
        <v>18085.666672248095</v>
      </c>
      <c r="P3555" s="2">
        <f>IF(N3555=1,O3555,"")</f>
        <v>18085.666672248095</v>
      </c>
    </row>
    <row r="3556">
      <c r="A3556" s="6">
        <v>5</v>
      </c>
      <c r="B3556" s="6">
        <v>9</v>
      </c>
      <c r="C3556" s="6">
        <v>18</v>
      </c>
      <c r="D3556" s="6">
        <f>A3556+B3556+C3556</f>
        <v>32</v>
      </c>
      <c r="E3556" s="5">
        <f>IF(A3556=0,0,A3556*LABOR_HRS_WK_TOM*SEASON_WEEKS*(1+DIM_PCT_TOM)^A3556)</f>
        <v>724.72950000000026</v>
      </c>
      <c r="F3556" s="5">
        <f>IF(B3556=0,0,B3556*LABOR_HRS_WK_CAR*SEASON_WEEKS*(1+DIM_PCT_CAR)^B3556)</f>
        <v>337.19300188586959</v>
      </c>
      <c r="G3556" s="5">
        <f>IF(C3556=0,0,C3556*LABOR_HRS_WK_MES*SEASON_WEEKS*(1+DIM_PCT_MES)^C3556)</f>
        <v>1012.9676892512272</v>
      </c>
      <c r="H3556" s="5">
        <f>E3556+F3556+G3556</f>
        <v>2074.8901911370972</v>
      </c>
      <c r="I3556" s="5">
        <f>MIN(H3556,FARMER_HRS)</f>
        <v>720</v>
      </c>
      <c r="J3556" s="5">
        <f>MAX(0,H3556-FARMER_HRS)</f>
        <v>1354.8901911370972</v>
      </c>
      <c r="K3556" s="2">
        <f>I3556*FARMER_RATE+J3556*TEMP_WORKER_RATE</f>
        <v>48522.399151685713</v>
      </c>
      <c r="L3556" s="2">
        <f>A3556*PRICE_TOM+B3556*PRICE_CAR+C3556*PRICE_MES</f>
        <v>111446</v>
      </c>
      <c r="M3556" s="2">
        <f>A3556*FERT_BED_TOM+B3556*FERT_BED_CAR+C3556*FERT_BED_MES</f>
        <v>24200</v>
      </c>
      <c r="N3556" s="6">
        <f>IF(AND(D3556&lt;=TOTAL_BEDS,J3556&lt;=TEMP_WORKER_MAX*TEMP_WORKER_HRS),1,0)</f>
        <v>1</v>
      </c>
      <c r="O3556" s="2">
        <f>L3556-M3556-K3556-FIXED_COSTS</f>
        <v>18723.600848314287</v>
      </c>
      <c r="P3556" s="2">
        <f>IF(N3556=1,O3556,"")</f>
        <v>18723.600848314287</v>
      </c>
    </row>
    <row r="3557">
      <c r="A3557" s="6">
        <v>5</v>
      </c>
      <c r="B3557" s="6">
        <v>9</v>
      </c>
      <c r="C3557" s="6">
        <v>19</v>
      </c>
      <c r="D3557" s="6">
        <f>A3557+B3557+C3557</f>
        <v>33</v>
      </c>
      <c r="E3557" s="5">
        <f>IF(A3557=0,0,A3557*LABOR_HRS_WK_TOM*SEASON_WEEKS*(1+DIM_PCT_TOM)^A3557)</f>
        <v>724.72950000000026</v>
      </c>
      <c r="F3557" s="5">
        <f>IF(B3557=0,0,B3557*LABOR_HRS_WK_CAR*SEASON_WEEKS*(1+DIM_PCT_CAR)^B3557)</f>
        <v>337.19300188586959</v>
      </c>
      <c r="G3557" s="5">
        <f>IF(C3557=0,0,C3557*LABOR_HRS_WK_MES*SEASON_WEEKS*(1+DIM_PCT_MES)^C3557)</f>
        <v>1082.6092178872491</v>
      </c>
      <c r="H3557" s="5">
        <f>E3557+F3557+G3557</f>
        <v>2144.5317197731192</v>
      </c>
      <c r="I3557" s="5">
        <f>MIN(H3557,FARMER_HRS)</f>
        <v>720</v>
      </c>
      <c r="J3557" s="5">
        <f>MAX(0,H3557-FARMER_HRS)</f>
        <v>1424.5317197731192</v>
      </c>
      <c r="K3557" s="2">
        <f>I3557*FARMER_RATE+J3557*TEMP_WORKER_RATE</f>
        <v>49731.453468283318</v>
      </c>
      <c r="L3557" s="2">
        <f>A3557*PRICE_TOM+B3557*PRICE_CAR+C3557*PRICE_MES</f>
        <v>114146</v>
      </c>
      <c r="M3557" s="2">
        <f>A3557*FERT_BED_TOM+B3557*FERT_BED_CAR+C3557*FERT_BED_MES</f>
        <v>25080</v>
      </c>
      <c r="N3557" s="6">
        <f>IF(AND(D3557&lt;=TOTAL_BEDS,J3557&lt;=TEMP_WORKER_MAX*TEMP_WORKER_HRS),1,0)</f>
        <v>1</v>
      </c>
      <c r="O3557" s="2">
        <f>L3557-M3557-K3557-FIXED_COSTS</f>
        <v>19334.546531716682</v>
      </c>
      <c r="P3557" s="2">
        <f>IF(N3557=1,O3557,"")</f>
        <v>19334.546531716682</v>
      </c>
    </row>
    <row r="3558">
      <c r="A3558" s="6">
        <v>5</v>
      </c>
      <c r="B3558" s="6">
        <v>9</v>
      </c>
      <c r="C3558" s="6">
        <v>20</v>
      </c>
      <c r="D3558" s="6">
        <f>A3558+B3558+C3558</f>
        <v>34</v>
      </c>
      <c r="E3558" s="5">
        <f>IF(A3558=0,0,A3558*LABOR_HRS_WK_TOM*SEASON_WEEKS*(1+DIM_PCT_TOM)^A3558)</f>
        <v>724.72950000000026</v>
      </c>
      <c r="F3558" s="5">
        <f>IF(B3558=0,0,B3558*LABOR_HRS_WK_CAR*SEASON_WEEKS*(1+DIM_PCT_CAR)^B3558)</f>
        <v>337.19300188586959</v>
      </c>
      <c r="G3558" s="5">
        <f>IF(C3558=0,0,C3558*LABOR_HRS_WK_MES*SEASON_WEEKS*(1+DIM_PCT_MES)^C3558)</f>
        <v>1153.8335085377259</v>
      </c>
      <c r="H3558" s="5">
        <f>E3558+F3558+G3558</f>
        <v>2215.7560104235959</v>
      </c>
      <c r="I3558" s="5">
        <f>MIN(H3558,FARMER_HRS)</f>
        <v>720</v>
      </c>
      <c r="J3558" s="5">
        <f>MAX(0,H3558-FARMER_HRS)</f>
        <v>1495.7560104235959</v>
      </c>
      <c r="K3558" s="2">
        <f>I3558*FARMER_RATE+J3558*TEMP_WORKER_RATE</f>
        <v>50967.986292076312</v>
      </c>
      <c r="L3558" s="2">
        <f>A3558*PRICE_TOM+B3558*PRICE_CAR+C3558*PRICE_MES</f>
        <v>116846</v>
      </c>
      <c r="M3558" s="2">
        <f>A3558*FERT_BED_TOM+B3558*FERT_BED_CAR+C3558*FERT_BED_MES</f>
        <v>25960</v>
      </c>
      <c r="N3558" s="6">
        <f>IF(AND(D3558&lt;=TOTAL_BEDS,J3558&lt;=TEMP_WORKER_MAX*TEMP_WORKER_HRS),1,0)</f>
        <v>1</v>
      </c>
      <c r="O3558" s="2">
        <f>L3558-M3558-K3558-FIXED_COSTS</f>
        <v>19918.013707923688</v>
      </c>
      <c r="P3558" s="2">
        <f>IF(N3558=1,O3558,"")</f>
        <v>19918.013707923688</v>
      </c>
    </row>
    <row r="3559">
      <c r="A3559" s="6">
        <v>5</v>
      </c>
      <c r="B3559" s="6">
        <v>9</v>
      </c>
      <c r="C3559" s="6">
        <v>21</v>
      </c>
      <c r="D3559" s="6">
        <f>A3559+B3559+C3559</f>
        <v>35</v>
      </c>
      <c r="E3559" s="5">
        <f>IF(A3559=0,0,A3559*LABOR_HRS_WK_TOM*SEASON_WEEKS*(1+DIM_PCT_TOM)^A3559)</f>
        <v>724.72950000000026</v>
      </c>
      <c r="F3559" s="5">
        <f>IF(B3559=0,0,B3559*LABOR_HRS_WK_CAR*SEASON_WEEKS*(1+DIM_PCT_CAR)^B3559)</f>
        <v>337.19300188586959</v>
      </c>
      <c r="G3559" s="5">
        <f>IF(C3559=0,0,C3559*LABOR_HRS_WK_MES*SEASON_WEEKS*(1+DIM_PCT_MES)^C3559)</f>
        <v>1226.6692487641699</v>
      </c>
      <c r="H3559" s="5">
        <f>E3559+F3559+G3559</f>
        <v>2288.59175065004</v>
      </c>
      <c r="I3559" s="5">
        <f>MIN(H3559,FARMER_HRS)</f>
        <v>720</v>
      </c>
      <c r="J3559" s="5">
        <f>MAX(0,H3559-FARMER_HRS)</f>
        <v>1568.59175065004</v>
      </c>
      <c r="K3559" s="2">
        <f>I3559*FARMER_RATE+J3559*TEMP_WORKER_RATE</f>
        <v>52232.495671007637</v>
      </c>
      <c r="L3559" s="2">
        <f>A3559*PRICE_TOM+B3559*PRICE_CAR+C3559*PRICE_MES</f>
        <v>119546</v>
      </c>
      <c r="M3559" s="2">
        <f>A3559*FERT_BED_TOM+B3559*FERT_BED_CAR+C3559*FERT_BED_MES</f>
        <v>26840</v>
      </c>
      <c r="N3559" s="6">
        <f>IF(AND(D3559&lt;=TOTAL_BEDS,J3559&lt;=TEMP_WORKER_MAX*TEMP_WORKER_HRS),1,0)</f>
        <v>1</v>
      </c>
      <c r="O3559" s="2">
        <f>L3559-M3559-K3559-FIXED_COSTS</f>
        <v>20473.504328992363</v>
      </c>
      <c r="P3559" s="2">
        <f>IF(N3559=1,O3559,"")</f>
        <v>20473.504328992363</v>
      </c>
    </row>
    <row r="3560">
      <c r="A3560" s="6">
        <v>5</v>
      </c>
      <c r="B3560" s="6">
        <v>9</v>
      </c>
      <c r="C3560" s="6">
        <v>22</v>
      </c>
      <c r="D3560" s="6">
        <f>A3560+B3560+C3560</f>
        <v>36</v>
      </c>
      <c r="E3560" s="5">
        <f>IF(A3560=0,0,A3560*LABOR_HRS_WK_TOM*SEASON_WEEKS*(1+DIM_PCT_TOM)^A3560)</f>
        <v>724.72950000000026</v>
      </c>
      <c r="F3560" s="5">
        <f>IF(B3560=0,0,B3560*LABOR_HRS_WK_CAR*SEASON_WEEKS*(1+DIM_PCT_CAR)^B3560)</f>
        <v>337.19300188586959</v>
      </c>
      <c r="G3560" s="5">
        <f>IF(C3560=0,0,C3560*LABOR_HRS_WK_MES*SEASON_WEEKS*(1+DIM_PCT_MES)^C3560)</f>
        <v>1301.1455960105659</v>
      </c>
      <c r="H3560" s="5">
        <f>E3560+F3560+G3560</f>
        <v>2363.0680978964356</v>
      </c>
      <c r="I3560" s="5">
        <f>MIN(H3560,FARMER_HRS)</f>
        <v>720</v>
      </c>
      <c r="J3560" s="5">
        <f>MAX(0,H3560-FARMER_HRS)</f>
        <v>1643.0680978964356</v>
      </c>
      <c r="K3560" s="2">
        <f>I3560*FARMER_RATE+J3560*TEMP_WORKER_RATE</f>
        <v>53525.487810702005</v>
      </c>
      <c r="L3560" s="2">
        <f>A3560*PRICE_TOM+B3560*PRICE_CAR+C3560*PRICE_MES</f>
        <v>122246</v>
      </c>
      <c r="M3560" s="2">
        <f>A3560*FERT_BED_TOM+B3560*FERT_BED_CAR+C3560*FERT_BED_MES</f>
        <v>27720</v>
      </c>
      <c r="N3560" s="6">
        <f>IF(AND(D3560&lt;=TOTAL_BEDS,J3560&lt;=TEMP_WORKER_MAX*TEMP_WORKER_HRS),1,0)</f>
        <v>1</v>
      </c>
      <c r="O3560" s="2">
        <f>L3560-M3560-K3560-FIXED_COSTS</f>
        <v>21000.512189297995</v>
      </c>
      <c r="P3560" s="2">
        <f>IF(N3560=1,O3560,"")</f>
        <v>21000.512189297995</v>
      </c>
    </row>
    <row r="3561">
      <c r="A3561" s="6">
        <v>5</v>
      </c>
      <c r="B3561" s="6">
        <v>9</v>
      </c>
      <c r="C3561" s="6">
        <v>23</v>
      </c>
      <c r="D3561" s="6">
        <f>A3561+B3561+C3561</f>
        <v>37</v>
      </c>
      <c r="E3561" s="5">
        <f>IF(A3561=0,0,A3561*LABOR_HRS_WK_TOM*SEASON_WEEKS*(1+DIM_PCT_TOM)^A3561)</f>
        <v>724.72950000000026</v>
      </c>
      <c r="F3561" s="5">
        <f>IF(B3561=0,0,B3561*LABOR_HRS_WK_CAR*SEASON_WEEKS*(1+DIM_PCT_CAR)^B3561)</f>
        <v>337.19300188586959</v>
      </c>
      <c r="G3561" s="5">
        <f>IF(C3561=0,0,C3561*LABOR_HRS_WK_MES*SEASON_WEEKS*(1+DIM_PCT_MES)^C3561)</f>
        <v>1377.2921848680023</v>
      </c>
      <c r="H3561" s="5">
        <f>E3561+F3561+G3561</f>
        <v>2439.2146867538722</v>
      </c>
      <c r="I3561" s="5">
        <f>MIN(H3561,FARMER_HRS)</f>
        <v>720</v>
      </c>
      <c r="J3561" s="5">
        <f>MAX(0,H3561-FARMER_HRS)</f>
        <v>1719.2146867538722</v>
      </c>
      <c r="K3561" s="2">
        <f>I3561*FARMER_RATE+J3561*TEMP_WORKER_RATE</f>
        <v>54847.477200588059</v>
      </c>
      <c r="L3561" s="2">
        <f>A3561*PRICE_TOM+B3561*PRICE_CAR+C3561*PRICE_MES</f>
        <v>124946</v>
      </c>
      <c r="M3561" s="2">
        <f>A3561*FERT_BED_TOM+B3561*FERT_BED_CAR+C3561*FERT_BED_MES</f>
        <v>28600</v>
      </c>
      <c r="N3561" s="6">
        <f>IF(AND(D3561&lt;=TOTAL_BEDS,J3561&lt;=TEMP_WORKER_MAX*TEMP_WORKER_HRS),1,0)</f>
        <v>1</v>
      </c>
      <c r="O3561" s="2">
        <f>L3561-M3561-K3561-FIXED_COSTS</f>
        <v>21498.522799411941</v>
      </c>
      <c r="P3561" s="2">
        <f>IF(N3561=1,O3561,"")</f>
        <v>21498.522799411941</v>
      </c>
    </row>
    <row r="3562">
      <c r="A3562" s="6">
        <v>5</v>
      </c>
      <c r="B3562" s="6">
        <v>9</v>
      </c>
      <c r="C3562" s="6">
        <v>24</v>
      </c>
      <c r="D3562" s="6">
        <f>A3562+B3562+C3562</f>
        <v>38</v>
      </c>
      <c r="E3562" s="5">
        <f>IF(A3562=0,0,A3562*LABOR_HRS_WK_TOM*SEASON_WEEKS*(1+DIM_PCT_TOM)^A3562)</f>
        <v>724.72950000000026</v>
      </c>
      <c r="F3562" s="5">
        <f>IF(B3562=0,0,B3562*LABOR_HRS_WK_CAR*SEASON_WEEKS*(1+DIM_PCT_CAR)^B3562)</f>
        <v>337.19300188586959</v>
      </c>
      <c r="G3562" s="5">
        <f>IF(C3562=0,0,C3562*LABOR_HRS_WK_MES*SEASON_WEEKS*(1+DIM_PCT_MES)^C3562)</f>
        <v>1455.139134447498</v>
      </c>
      <c r="H3562" s="5">
        <f>E3562+F3562+G3562</f>
        <v>2517.0616363333679</v>
      </c>
      <c r="I3562" s="5">
        <f>MIN(H3562,FARMER_HRS)</f>
        <v>720</v>
      </c>
      <c r="J3562" s="5">
        <f>MAX(0,H3562-FARMER_HRS)</f>
        <v>1797.0616363333679</v>
      </c>
      <c r="K3562" s="2">
        <f>I3562*FARMER_RATE+J3562*TEMP_WORKER_RATE</f>
        <v>56198.986741898749</v>
      </c>
      <c r="L3562" s="2">
        <f>A3562*PRICE_TOM+B3562*PRICE_CAR+C3562*PRICE_MES</f>
        <v>127646</v>
      </c>
      <c r="M3562" s="2">
        <f>A3562*FERT_BED_TOM+B3562*FERT_BED_CAR+C3562*FERT_BED_MES</f>
        <v>29480</v>
      </c>
      <c r="N3562" s="6">
        <f>IF(AND(D3562&lt;=TOTAL_BEDS,J3562&lt;=TEMP_WORKER_MAX*TEMP_WORKER_HRS),1,0)</f>
        <v>1</v>
      </c>
      <c r="O3562" s="2">
        <f>L3562-M3562-K3562-FIXED_COSTS</f>
        <v>21967.013258101251</v>
      </c>
      <c r="P3562" s="2">
        <f>IF(N3562=1,O3562,"")</f>
        <v>21967.013258101251</v>
      </c>
    </row>
    <row r="3563">
      <c r="A3563" s="6">
        <v>5</v>
      </c>
      <c r="B3563" s="6">
        <v>9</v>
      </c>
      <c r="C3563" s="6">
        <v>25</v>
      </c>
      <c r="D3563" s="6">
        <f>A3563+B3563+C3563</f>
        <v>39</v>
      </c>
      <c r="E3563" s="5">
        <f>IF(A3563=0,0,A3563*LABOR_HRS_WK_TOM*SEASON_WEEKS*(1+DIM_PCT_TOM)^A3563)</f>
        <v>724.72950000000026</v>
      </c>
      <c r="F3563" s="5">
        <f>IF(B3563=0,0,B3563*LABOR_HRS_WK_CAR*SEASON_WEEKS*(1+DIM_PCT_CAR)^B3563)</f>
        <v>337.19300188586959</v>
      </c>
      <c r="G3563" s="5">
        <f>IF(C3563=0,0,C3563*LABOR_HRS_WK_MES*SEASON_WEEKS*(1+DIM_PCT_MES)^C3563)</f>
        <v>1534.7170558625955</v>
      </c>
      <c r="H3563" s="5">
        <f>E3563+F3563+G3563</f>
        <v>2596.6395577484654</v>
      </c>
      <c r="I3563" s="5">
        <f>MIN(H3563,FARMER_HRS)</f>
        <v>720</v>
      </c>
      <c r="J3563" s="5">
        <f>MAX(0,H3563-FARMER_HRS)</f>
        <v>1876.6395577484654</v>
      </c>
      <c r="K3563" s="2">
        <f>I3563*FARMER_RATE+J3563*TEMP_WORKER_RATE</f>
        <v>57580.547877577526</v>
      </c>
      <c r="L3563" s="2">
        <f>A3563*PRICE_TOM+B3563*PRICE_CAR+C3563*PRICE_MES</f>
        <v>130346</v>
      </c>
      <c r="M3563" s="2">
        <f>A3563*FERT_BED_TOM+B3563*FERT_BED_CAR+C3563*FERT_BED_MES</f>
        <v>30360</v>
      </c>
      <c r="N3563" s="6">
        <f>IF(AND(D3563&lt;=TOTAL_BEDS,J3563&lt;=TEMP_WORKER_MAX*TEMP_WORKER_HRS),1,0)</f>
        <v>1</v>
      </c>
      <c r="O3563" s="2">
        <f>L3563-M3563-K3563-FIXED_COSTS</f>
        <v>22405.452122422474</v>
      </c>
      <c r="P3563" s="2">
        <f>IF(N3563=1,O3563,"")</f>
        <v>22405.452122422474</v>
      </c>
    </row>
    <row r="3564">
      <c r="A3564" s="6">
        <v>5</v>
      </c>
      <c r="B3564" s="6">
        <v>9</v>
      </c>
      <c r="C3564" s="6">
        <v>26</v>
      </c>
      <c r="D3564" s="6">
        <f>A3564+B3564+C3564</f>
        <v>40</v>
      </c>
      <c r="E3564" s="5">
        <f>IF(A3564=0,0,A3564*LABOR_HRS_WK_TOM*SEASON_WEEKS*(1+DIM_PCT_TOM)^A3564)</f>
        <v>724.72950000000026</v>
      </c>
      <c r="F3564" s="5">
        <f>IF(B3564=0,0,B3564*LABOR_HRS_WK_CAR*SEASON_WEEKS*(1+DIM_PCT_CAR)^B3564)</f>
        <v>337.19300188586959</v>
      </c>
      <c r="G3564" s="5">
        <f>IF(C3564=0,0,C3564*LABOR_HRS_WK_MES*SEASON_WEEKS*(1+DIM_PCT_MES)^C3564)</f>
        <v>1616.0570598233128</v>
      </c>
      <c r="H3564" s="5">
        <f>E3564+F3564+G3564</f>
        <v>2677.9795617091827</v>
      </c>
      <c r="I3564" s="5">
        <f>MIN(H3564,FARMER_HRS)</f>
        <v>720</v>
      </c>
      <c r="J3564" s="5">
        <f>MAX(0,H3564-FARMER_HRS)</f>
        <v>1957.9795617091827</v>
      </c>
      <c r="K3564" s="2">
        <f>I3564*FARMER_RATE+J3564*TEMP_WORKER_RATE</f>
        <v>58992.700724117756</v>
      </c>
      <c r="L3564" s="2">
        <f>A3564*PRICE_TOM+B3564*PRICE_CAR+C3564*PRICE_MES</f>
        <v>133046</v>
      </c>
      <c r="M3564" s="2">
        <f>A3564*FERT_BED_TOM+B3564*FERT_BED_CAR+C3564*FERT_BED_MES</f>
        <v>31240</v>
      </c>
      <c r="N3564" s="6">
        <f>IF(AND(D3564&lt;=TOTAL_BEDS,J3564&lt;=TEMP_WORKER_MAX*TEMP_WORKER_HRS),1,0)</f>
        <v>1</v>
      </c>
      <c r="O3564" s="2">
        <f>L3564-M3564-K3564-FIXED_COSTS</f>
        <v>22813.299275882244</v>
      </c>
      <c r="P3564" s="2">
        <f>IF(N3564=1,O3564,"")</f>
        <v>22813.299275882244</v>
      </c>
    </row>
    <row r="3565">
      <c r="A3565" s="6">
        <v>5</v>
      </c>
      <c r="B3565" s="6">
        <v>9</v>
      </c>
      <c r="C3565" s="6">
        <v>27</v>
      </c>
      <c r="D3565" s="6">
        <f>A3565+B3565+C3565</f>
        <v>41</v>
      </c>
      <c r="E3565" s="5">
        <f>IF(A3565=0,0,A3565*LABOR_HRS_WK_TOM*SEASON_WEEKS*(1+DIM_PCT_TOM)^A3565)</f>
        <v>724.72950000000026</v>
      </c>
      <c r="F3565" s="5">
        <f>IF(B3565=0,0,B3565*LABOR_HRS_WK_CAR*SEASON_WEEKS*(1+DIM_PCT_CAR)^B3565)</f>
        <v>337.19300188586959</v>
      </c>
      <c r="G3565" s="5">
        <f>IF(C3565=0,0,C3565*LABOR_HRS_WK_MES*SEASON_WEEKS*(1+DIM_PCT_MES)^C3565)</f>
        <v>1699.19076434307</v>
      </c>
      <c r="H3565" s="5">
        <f>E3565+F3565+G3565</f>
        <v>2761.11326622894</v>
      </c>
      <c r="I3565" s="5">
        <f>MIN(H3565,FARMER_HRS)</f>
        <v>720</v>
      </c>
      <c r="J3565" s="5">
        <f>MAX(0,H3565-FARMER_HRS)</f>
        <v>2041.1132662289401</v>
      </c>
      <c r="K3565" s="2">
        <f>I3565*FARMER_RATE+J3565*TEMP_WORKER_RATE</f>
        <v>60435.994205363546</v>
      </c>
      <c r="L3565" s="2">
        <f>A3565*PRICE_TOM+B3565*PRICE_CAR+C3565*PRICE_MES</f>
        <v>135746</v>
      </c>
      <c r="M3565" s="2">
        <f>A3565*FERT_BED_TOM+B3565*FERT_BED_CAR+C3565*FERT_BED_MES</f>
        <v>32120</v>
      </c>
      <c r="N3565" s="6">
        <f>IF(AND(D3565&lt;=TOTAL_BEDS,J3565&lt;=TEMP_WORKER_MAX*TEMP_WORKER_HRS),1,0)</f>
        <v>1</v>
      </c>
      <c r="O3565" s="2">
        <f>L3565-M3565-K3565-FIXED_COSTS</f>
        <v>23190.005794636454</v>
      </c>
      <c r="P3565" s="2">
        <f>IF(N3565=1,O3565,"")</f>
        <v>23190.005794636454</v>
      </c>
    </row>
    <row r="3566">
      <c r="A3566" s="6">
        <v>5</v>
      </c>
      <c r="B3566" s="6">
        <v>9</v>
      </c>
      <c r="C3566" s="6">
        <v>28</v>
      </c>
      <c r="D3566" s="6">
        <f>A3566+B3566+C3566</f>
        <v>42</v>
      </c>
      <c r="E3566" s="5">
        <f>IF(A3566=0,0,A3566*LABOR_HRS_WK_TOM*SEASON_WEEKS*(1+DIM_PCT_TOM)^A3566)</f>
        <v>724.72950000000026</v>
      </c>
      <c r="F3566" s="5">
        <f>IF(B3566=0,0,B3566*LABOR_HRS_WK_CAR*SEASON_WEEKS*(1+DIM_PCT_CAR)^B3566)</f>
        <v>337.19300188586959</v>
      </c>
      <c r="G3566" s="5">
        <f>IF(C3566=0,0,C3566*LABOR_HRS_WK_MES*SEASON_WEEKS*(1+DIM_PCT_MES)^C3566)</f>
        <v>1784.1503025602233</v>
      </c>
      <c r="H3566" s="5">
        <f>E3566+F3566+G3566</f>
        <v>2846.072804446093</v>
      </c>
      <c r="I3566" s="5">
        <f>MIN(H3566,FARMER_HRS)</f>
        <v>720</v>
      </c>
      <c r="J3566" s="5">
        <f>MAX(0,H3566-FARMER_HRS)</f>
        <v>2126.072804446093</v>
      </c>
      <c r="K3566" s="2">
        <f>I3566*FARMER_RATE+J3566*TEMP_WORKER_RATE</f>
        <v>61910.986188300223</v>
      </c>
      <c r="L3566" s="2">
        <f>A3566*PRICE_TOM+B3566*PRICE_CAR+C3566*PRICE_MES</f>
        <v>138446</v>
      </c>
      <c r="M3566" s="2">
        <f>A3566*FERT_BED_TOM+B3566*FERT_BED_CAR+C3566*FERT_BED_MES</f>
        <v>33000</v>
      </c>
      <c r="N3566" s="6">
        <f>IF(AND(D3566&lt;=TOTAL_BEDS,J3566&lt;=TEMP_WORKER_MAX*TEMP_WORKER_HRS),1,0)</f>
        <v>1</v>
      </c>
      <c r="O3566" s="2">
        <f>L3566-M3566-K3566-FIXED_COSTS</f>
        <v>23535.013811699777</v>
      </c>
      <c r="P3566" s="2">
        <f>IF(N3566=1,O3566,"")</f>
        <v>23535.013811699777</v>
      </c>
    </row>
    <row r="3567">
      <c r="A3567" s="6">
        <v>5</v>
      </c>
      <c r="B3567" s="6">
        <v>9</v>
      </c>
      <c r="C3567" s="6">
        <v>29</v>
      </c>
      <c r="D3567" s="6">
        <f>A3567+B3567+C3567</f>
        <v>43</v>
      </c>
      <c r="E3567" s="5">
        <f>IF(A3567=0,0,A3567*LABOR_HRS_WK_TOM*SEASON_WEEKS*(1+DIM_PCT_TOM)^A3567)</f>
        <v>724.72950000000026</v>
      </c>
      <c r="F3567" s="5">
        <f>IF(B3567=0,0,B3567*LABOR_HRS_WK_CAR*SEASON_WEEKS*(1+DIM_PCT_CAR)^B3567)</f>
        <v>337.19300188586959</v>
      </c>
      <c r="G3567" s="5">
        <f>IF(C3567=0,0,C3567*LABOR_HRS_WK_MES*SEASON_WEEKS*(1+DIM_PCT_MES)^C3567)</f>
        <v>1870.9683306758766</v>
      </c>
      <c r="H3567" s="5">
        <f>E3567+F3567+G3567</f>
        <v>2932.8908325617467</v>
      </c>
      <c r="I3567" s="5">
        <f>MIN(H3567,FARMER_HRS)</f>
        <v>720</v>
      </c>
      <c r="J3567" s="5">
        <f>MAX(0,H3567-FARMER_HRS)</f>
        <v>2212.8908325617467</v>
      </c>
      <c r="K3567" s="2">
        <f>I3567*FARMER_RATE+J3567*TEMP_WORKER_RATE</f>
        <v>63418.243620863657</v>
      </c>
      <c r="L3567" s="2">
        <f>A3567*PRICE_TOM+B3567*PRICE_CAR+C3567*PRICE_MES</f>
        <v>141146</v>
      </c>
      <c r="M3567" s="2">
        <f>A3567*FERT_BED_TOM+B3567*FERT_BED_CAR+C3567*FERT_BED_MES</f>
        <v>33880</v>
      </c>
      <c r="N3567" s="6">
        <f>IF(AND(D3567&lt;=TOTAL_BEDS,J3567&lt;=TEMP_WORKER_MAX*TEMP_WORKER_HRS),1,0)</f>
        <v>1</v>
      </c>
      <c r="O3567" s="2">
        <f>L3567-M3567-K3567-FIXED_COSTS</f>
        <v>23847.756379136343</v>
      </c>
      <c r="P3567" s="2">
        <f>IF(N3567=1,O3567,"")</f>
        <v>23847.756379136343</v>
      </c>
    </row>
    <row r="3568">
      <c r="A3568" s="6">
        <v>5</v>
      </c>
      <c r="B3568" s="6">
        <v>9</v>
      </c>
      <c r="C3568" s="6">
        <v>30</v>
      </c>
      <c r="D3568" s="6">
        <f>A3568+B3568+C3568</f>
        <v>44</v>
      </c>
      <c r="E3568" s="5">
        <f>IF(A3568=0,0,A3568*LABOR_HRS_WK_TOM*SEASON_WEEKS*(1+DIM_PCT_TOM)^A3568)</f>
        <v>724.72950000000026</v>
      </c>
      <c r="F3568" s="5">
        <f>IF(B3568=0,0,B3568*LABOR_HRS_WK_CAR*SEASON_WEEKS*(1+DIM_PCT_CAR)^B3568)</f>
        <v>337.19300188586959</v>
      </c>
      <c r="G3568" s="5">
        <f>IF(C3568=0,0,C3568*LABOR_HRS_WK_MES*SEASON_WEEKS*(1+DIM_PCT_MES)^C3568)</f>
        <v>1959.6780360096466</v>
      </c>
      <c r="H3568" s="5">
        <f>E3568+F3568+G3568</f>
        <v>3021.6005378955165</v>
      </c>
      <c r="I3568" s="5">
        <f>MIN(H3568,FARMER_HRS)</f>
        <v>720</v>
      </c>
      <c r="J3568" s="5">
        <f>MAX(0,H3568-FARMER_HRS)</f>
        <v>2301.6005378955165</v>
      </c>
      <c r="K3568" s="2">
        <f>I3568*FARMER_RATE+J3568*TEMP_WORKER_RATE</f>
        <v>64958.34267179716</v>
      </c>
      <c r="L3568" s="2">
        <f>A3568*PRICE_TOM+B3568*PRICE_CAR+C3568*PRICE_MES</f>
        <v>143846</v>
      </c>
      <c r="M3568" s="2">
        <f>A3568*FERT_BED_TOM+B3568*FERT_BED_CAR+C3568*FERT_BED_MES</f>
        <v>34760</v>
      </c>
      <c r="N3568" s="6">
        <f>IF(AND(D3568&lt;=TOTAL_BEDS,J3568&lt;=TEMP_WORKER_MAX*TEMP_WORKER_HRS),1,0)</f>
        <v>1</v>
      </c>
      <c r="O3568" s="2">
        <f>L3568-M3568-K3568-FIXED_COSTS</f>
        <v>24127.65732820284</v>
      </c>
      <c r="P3568" s="2">
        <f>IF(N3568=1,O3568,"")</f>
        <v>24127.65732820284</v>
      </c>
    </row>
    <row r="3569">
      <c r="A3569" s="6">
        <v>5</v>
      </c>
      <c r="B3569" s="6">
        <v>10</v>
      </c>
      <c r="C3569" s="6">
        <v>0</v>
      </c>
      <c r="D3569" s="6">
        <f>A3569+B3569+C3569</f>
        <v>15</v>
      </c>
      <c r="E3569" s="5">
        <f>IF(A3569=0,0,A3569*LABOR_HRS_WK_TOM*SEASON_WEEKS*(1+DIM_PCT_TOM)^A3569)</f>
        <v>724.72950000000026</v>
      </c>
      <c r="F3569" s="5">
        <f>IF(B3569=0,0,B3569*LABOR_HRS_WK_CAR*SEASON_WEEKS*(1+DIM_PCT_CAR)^B3569)</f>
        <v>384.025363258907</v>
      </c>
      <c r="G3569" s="5">
        <f>IF(C3569=0,0,C3569*LABOR_HRS_WK_MES*SEASON_WEEKS*(1+DIM_PCT_MES)^C3569)</f>
        <v>0</v>
      </c>
      <c r="H3569" s="5">
        <f>E3569+F3569+G3569</f>
        <v>1108.7548632589073</v>
      </c>
      <c r="I3569" s="5">
        <f>MIN(H3569,FARMER_HRS)</f>
        <v>720</v>
      </c>
      <c r="J3569" s="5">
        <f>MAX(0,H3569-FARMER_HRS)</f>
        <v>388.75486325890733</v>
      </c>
      <c r="K3569" s="2">
        <f>I3569*FARMER_RATE+J3569*TEMP_WORKER_RATE</f>
        <v>31749.216376022698</v>
      </c>
      <c r="L3569" s="2">
        <f>A3569*PRICE_TOM+B3569*PRICE_CAR+C3569*PRICE_MES</f>
        <v>64940</v>
      </c>
      <c r="M3569" s="2">
        <f>A3569*FERT_BED_TOM+B3569*FERT_BED_CAR+C3569*FERT_BED_MES</f>
        <v>8800</v>
      </c>
      <c r="N3569" s="6">
        <f>IF(AND(D3569&lt;=TOTAL_BEDS,J3569&lt;=TEMP_WORKER_MAX*TEMP_WORKER_HRS),1,0)</f>
        <v>1</v>
      </c>
      <c r="O3569" s="2">
        <f>L3569-M3569-K3569-FIXED_COSTS</f>
        <v>4390.7836239773023</v>
      </c>
      <c r="P3569" s="2">
        <f>IF(N3569=1,O3569,"")</f>
        <v>4390.7836239773023</v>
      </c>
    </row>
    <row r="3570">
      <c r="A3570" s="6">
        <v>5</v>
      </c>
      <c r="B3570" s="6">
        <v>10</v>
      </c>
      <c r="C3570" s="6">
        <v>1</v>
      </c>
      <c r="D3570" s="6">
        <f>A3570+B3570+C3570</f>
        <v>16</v>
      </c>
      <c r="E3570" s="5">
        <f>IF(A3570=0,0,A3570*LABOR_HRS_WK_TOM*SEASON_WEEKS*(1+DIM_PCT_TOM)^A3570)</f>
        <v>724.72950000000026</v>
      </c>
      <c r="F3570" s="5">
        <f>IF(B3570=0,0,B3570*LABOR_HRS_WK_CAR*SEASON_WEEKS*(1+DIM_PCT_CAR)^B3570)</f>
        <v>384.025363258907</v>
      </c>
      <c r="G3570" s="5">
        <f>IF(C3570=0,0,C3570*LABOR_HRS_WK_MES*SEASON_WEEKS*(1+DIM_PCT_MES)^C3570)</f>
        <v>45.5625</v>
      </c>
      <c r="H3570" s="5">
        <f>E3570+F3570+G3570</f>
        <v>1154.3173632589073</v>
      </c>
      <c r="I3570" s="5">
        <f>MIN(H3570,FARMER_HRS)</f>
        <v>720</v>
      </c>
      <c r="J3570" s="5">
        <f>MAX(0,H3570-FARMER_HRS)</f>
        <v>434.31736325890733</v>
      </c>
      <c r="K3570" s="2">
        <f>I3570*FARMER_RATE+J3570*TEMP_WORKER_RATE</f>
        <v>32540.232001022698</v>
      </c>
      <c r="L3570" s="2">
        <f>A3570*PRICE_TOM+B3570*PRICE_CAR+C3570*PRICE_MES</f>
        <v>67640</v>
      </c>
      <c r="M3570" s="2">
        <f>A3570*FERT_BED_TOM+B3570*FERT_BED_CAR+C3570*FERT_BED_MES</f>
        <v>9680</v>
      </c>
      <c r="N3570" s="6">
        <f>IF(AND(D3570&lt;=TOTAL_BEDS,J3570&lt;=TEMP_WORKER_MAX*TEMP_WORKER_HRS),1,0)</f>
        <v>1</v>
      </c>
      <c r="O3570" s="2">
        <f>L3570-M3570-K3570-FIXED_COSTS</f>
        <v>5419.7679989773023</v>
      </c>
      <c r="P3570" s="2">
        <f>IF(N3570=1,O3570,"")</f>
        <v>5419.7679989773023</v>
      </c>
    </row>
    <row r="3571">
      <c r="A3571" s="6">
        <v>5</v>
      </c>
      <c r="B3571" s="6">
        <v>10</v>
      </c>
      <c r="C3571" s="6">
        <v>2</v>
      </c>
      <c r="D3571" s="6">
        <f>A3571+B3571+C3571</f>
        <v>17</v>
      </c>
      <c r="E3571" s="5">
        <f>IF(A3571=0,0,A3571*LABOR_HRS_WK_TOM*SEASON_WEEKS*(1+DIM_PCT_TOM)^A3571)</f>
        <v>724.72950000000026</v>
      </c>
      <c r="F3571" s="5">
        <f>IF(B3571=0,0,B3571*LABOR_HRS_WK_CAR*SEASON_WEEKS*(1+DIM_PCT_CAR)^B3571)</f>
        <v>384.025363258907</v>
      </c>
      <c r="G3571" s="5">
        <f>IF(C3571=0,0,C3571*LABOR_HRS_WK_MES*SEASON_WEEKS*(1+DIM_PCT_MES)^C3571)</f>
        <v>92.2640625</v>
      </c>
      <c r="H3571" s="5">
        <f>E3571+F3571+G3571</f>
        <v>1201.0189257589072</v>
      </c>
      <c r="I3571" s="5">
        <f>MIN(H3571,FARMER_HRS)</f>
        <v>720</v>
      </c>
      <c r="J3571" s="5">
        <f>MAX(0,H3571-FARMER_HRS)</f>
        <v>481.01892575890724</v>
      </c>
      <c r="K3571" s="2">
        <f>I3571*FARMER_RATE+J3571*TEMP_WORKER_RATE</f>
        <v>33351.0230166477</v>
      </c>
      <c r="L3571" s="2">
        <f>A3571*PRICE_TOM+B3571*PRICE_CAR+C3571*PRICE_MES</f>
        <v>70340</v>
      </c>
      <c r="M3571" s="2">
        <f>A3571*FERT_BED_TOM+B3571*FERT_BED_CAR+C3571*FERT_BED_MES</f>
        <v>10560</v>
      </c>
      <c r="N3571" s="6">
        <f>IF(AND(D3571&lt;=TOTAL_BEDS,J3571&lt;=TEMP_WORKER_MAX*TEMP_WORKER_HRS),1,0)</f>
        <v>1</v>
      </c>
      <c r="O3571" s="2">
        <f>L3571-M3571-K3571-FIXED_COSTS</f>
        <v>6428.9769833523023</v>
      </c>
      <c r="P3571" s="2">
        <f>IF(N3571=1,O3571,"")</f>
        <v>6428.9769833523023</v>
      </c>
    </row>
    <row r="3572">
      <c r="A3572" s="6">
        <v>5</v>
      </c>
      <c r="B3572" s="6">
        <v>10</v>
      </c>
      <c r="C3572" s="6">
        <v>3</v>
      </c>
      <c r="D3572" s="6">
        <f>A3572+B3572+C3572</f>
        <v>18</v>
      </c>
      <c r="E3572" s="5">
        <f>IF(A3572=0,0,A3572*LABOR_HRS_WK_TOM*SEASON_WEEKS*(1+DIM_PCT_TOM)^A3572)</f>
        <v>724.72950000000026</v>
      </c>
      <c r="F3572" s="5">
        <f>IF(B3572=0,0,B3572*LABOR_HRS_WK_CAR*SEASON_WEEKS*(1+DIM_PCT_CAR)^B3572)</f>
        <v>384.025363258907</v>
      </c>
      <c r="G3572" s="5">
        <f>IF(C3572=0,0,C3572*LABOR_HRS_WK_MES*SEASON_WEEKS*(1+DIM_PCT_MES)^C3572)</f>
        <v>140.12604492187498</v>
      </c>
      <c r="H3572" s="5">
        <f>E3572+F3572+G3572</f>
        <v>1248.8809081807824</v>
      </c>
      <c r="I3572" s="5">
        <f>MIN(H3572,FARMER_HRS)</f>
        <v>720</v>
      </c>
      <c r="J3572" s="5">
        <f>MAX(0,H3572-FARMER_HRS)</f>
        <v>528.8809081807824</v>
      </c>
      <c r="K3572" s="2">
        <f>I3572*FARMER_RATE+J3572*TEMP_WORKER_RATE</f>
        <v>34181.960211471916</v>
      </c>
      <c r="L3572" s="2">
        <f>A3572*PRICE_TOM+B3572*PRICE_CAR+C3572*PRICE_MES</f>
        <v>73040</v>
      </c>
      <c r="M3572" s="2">
        <f>A3572*FERT_BED_TOM+B3572*FERT_BED_CAR+C3572*FERT_BED_MES</f>
        <v>11440</v>
      </c>
      <c r="N3572" s="6">
        <f>IF(AND(D3572&lt;=TOTAL_BEDS,J3572&lt;=TEMP_WORKER_MAX*TEMP_WORKER_HRS),1,0)</f>
        <v>1</v>
      </c>
      <c r="O3572" s="2">
        <f>L3572-M3572-K3572-FIXED_COSTS</f>
        <v>7418.0397885280836</v>
      </c>
      <c r="P3572" s="2">
        <f>IF(N3572=1,O3572,"")</f>
        <v>7418.0397885280836</v>
      </c>
    </row>
    <row r="3573">
      <c r="A3573" s="6">
        <v>5</v>
      </c>
      <c r="B3573" s="6">
        <v>10</v>
      </c>
      <c r="C3573" s="6">
        <v>4</v>
      </c>
      <c r="D3573" s="6">
        <f>A3573+B3573+C3573</f>
        <v>19</v>
      </c>
      <c r="E3573" s="5">
        <f>IF(A3573=0,0,A3573*LABOR_HRS_WK_TOM*SEASON_WEEKS*(1+DIM_PCT_TOM)^A3573)</f>
        <v>724.72950000000026</v>
      </c>
      <c r="F3573" s="5">
        <f>IF(B3573=0,0,B3573*LABOR_HRS_WK_CAR*SEASON_WEEKS*(1+DIM_PCT_CAR)^B3573)</f>
        <v>384.025363258907</v>
      </c>
      <c r="G3573" s="5">
        <f>IF(C3573=0,0,C3573*LABOR_HRS_WK_MES*SEASON_WEEKS*(1+DIM_PCT_MES)^C3573)</f>
        <v>189.17016064453119</v>
      </c>
      <c r="H3573" s="5">
        <f>E3573+F3573+G3573</f>
        <v>1297.9250239034386</v>
      </c>
      <c r="I3573" s="5">
        <f>MIN(H3573,FARMER_HRS)</f>
        <v>720</v>
      </c>
      <c r="J3573" s="5">
        <f>MAX(0,H3573-FARMER_HRS)</f>
        <v>577.92502390343861</v>
      </c>
      <c r="K3573" s="2">
        <f>I3573*FARMER_RATE+J3573*TEMP_WORKER_RATE</f>
        <v>35033.420553879143</v>
      </c>
      <c r="L3573" s="2">
        <f>A3573*PRICE_TOM+B3573*PRICE_CAR+C3573*PRICE_MES</f>
        <v>75740</v>
      </c>
      <c r="M3573" s="2">
        <f>A3573*FERT_BED_TOM+B3573*FERT_BED_CAR+C3573*FERT_BED_MES</f>
        <v>12320</v>
      </c>
      <c r="N3573" s="6">
        <f>IF(AND(D3573&lt;=TOTAL_BEDS,J3573&lt;=TEMP_WORKER_MAX*TEMP_WORKER_HRS),1,0)</f>
        <v>1</v>
      </c>
      <c r="O3573" s="2">
        <f>L3573-M3573-K3573-FIXED_COSTS</f>
        <v>8386.579446120857</v>
      </c>
      <c r="P3573" s="2">
        <f>IF(N3573=1,O3573,"")</f>
        <v>8386.579446120857</v>
      </c>
    </row>
    <row r="3574">
      <c r="A3574" s="6">
        <v>5</v>
      </c>
      <c r="B3574" s="6">
        <v>10</v>
      </c>
      <c r="C3574" s="6">
        <v>5</v>
      </c>
      <c r="D3574" s="6">
        <f>A3574+B3574+C3574</f>
        <v>20</v>
      </c>
      <c r="E3574" s="5">
        <f>IF(A3574=0,0,A3574*LABOR_HRS_WK_TOM*SEASON_WEEKS*(1+DIM_PCT_TOM)^A3574)</f>
        <v>724.72950000000026</v>
      </c>
      <c r="F3574" s="5">
        <f>IF(B3574=0,0,B3574*LABOR_HRS_WK_CAR*SEASON_WEEKS*(1+DIM_PCT_CAR)^B3574)</f>
        <v>384.025363258907</v>
      </c>
      <c r="G3574" s="5">
        <f>IF(C3574=0,0,C3574*LABOR_HRS_WK_MES*SEASON_WEEKS*(1+DIM_PCT_MES)^C3574)</f>
        <v>239.41848456573481</v>
      </c>
      <c r="H3574" s="5">
        <f>E3574+F3574+G3574</f>
        <v>1348.1733478246422</v>
      </c>
      <c r="I3574" s="5">
        <f>MIN(H3574,FARMER_HRS)</f>
        <v>720</v>
      </c>
      <c r="J3574" s="5">
        <f>MAX(0,H3574-FARMER_HRS)</f>
        <v>628.17334782464218</v>
      </c>
      <c r="K3574" s="2">
        <f>I3574*FARMER_RATE+J3574*TEMP_WORKER_RATE</f>
        <v>35905.787288622261</v>
      </c>
      <c r="L3574" s="2">
        <f>A3574*PRICE_TOM+B3574*PRICE_CAR+C3574*PRICE_MES</f>
        <v>78440</v>
      </c>
      <c r="M3574" s="2">
        <f>A3574*FERT_BED_TOM+B3574*FERT_BED_CAR+C3574*FERT_BED_MES</f>
        <v>13200</v>
      </c>
      <c r="N3574" s="6">
        <f>IF(AND(D3574&lt;=TOTAL_BEDS,J3574&lt;=TEMP_WORKER_MAX*TEMP_WORKER_HRS),1,0)</f>
        <v>1</v>
      </c>
      <c r="O3574" s="2">
        <f>L3574-M3574-K3574-FIXED_COSTS</f>
        <v>9334.2127113777387</v>
      </c>
      <c r="P3574" s="2">
        <f>IF(N3574=1,O3574,"")</f>
        <v>9334.2127113777387</v>
      </c>
    </row>
    <row r="3575">
      <c r="A3575" s="6">
        <v>5</v>
      </c>
      <c r="B3575" s="6">
        <v>10</v>
      </c>
      <c r="C3575" s="6">
        <v>6</v>
      </c>
      <c r="D3575" s="6">
        <f>A3575+B3575+C3575</f>
        <v>21</v>
      </c>
      <c r="E3575" s="5">
        <f>IF(A3575=0,0,A3575*LABOR_HRS_WK_TOM*SEASON_WEEKS*(1+DIM_PCT_TOM)^A3575)</f>
        <v>724.72950000000026</v>
      </c>
      <c r="F3575" s="5">
        <f>IF(B3575=0,0,B3575*LABOR_HRS_WK_CAR*SEASON_WEEKS*(1+DIM_PCT_CAR)^B3575)</f>
        <v>384.025363258907</v>
      </c>
      <c r="G3575" s="5">
        <f>IF(C3575=0,0,C3575*LABOR_HRS_WK_MES*SEASON_WEEKS*(1+DIM_PCT_MES)^C3575)</f>
        <v>290.89345874736773</v>
      </c>
      <c r="H3575" s="5">
        <f>E3575+F3575+G3575</f>
        <v>1399.6483220062751</v>
      </c>
      <c r="I3575" s="5">
        <f>MIN(H3575,FARMER_HRS)</f>
        <v>720</v>
      </c>
      <c r="J3575" s="5">
        <f>MAX(0,H3575-FARMER_HRS)</f>
        <v>679.64832200627507</v>
      </c>
      <c r="K3575" s="2">
        <f>I3575*FARMER_RATE+J3575*TEMP_WORKER_RATE</f>
        <v>36799.450034831163</v>
      </c>
      <c r="L3575" s="2">
        <f>A3575*PRICE_TOM+B3575*PRICE_CAR+C3575*PRICE_MES</f>
        <v>81140</v>
      </c>
      <c r="M3575" s="2">
        <f>A3575*FERT_BED_TOM+B3575*FERT_BED_CAR+C3575*FERT_BED_MES</f>
        <v>14080</v>
      </c>
      <c r="N3575" s="6">
        <f>IF(AND(D3575&lt;=TOTAL_BEDS,J3575&lt;=TEMP_WORKER_MAX*TEMP_WORKER_HRS),1,0)</f>
        <v>1</v>
      </c>
      <c r="O3575" s="2">
        <f>L3575-M3575-K3575-FIXED_COSTS</f>
        <v>10260.549965168837</v>
      </c>
      <c r="P3575" s="2">
        <f>IF(N3575=1,O3575,"")</f>
        <v>10260.549965168837</v>
      </c>
    </row>
    <row r="3576">
      <c r="A3576" s="6">
        <v>5</v>
      </c>
      <c r="B3576" s="6">
        <v>10</v>
      </c>
      <c r="C3576" s="6">
        <v>7</v>
      </c>
      <c r="D3576" s="6">
        <f>A3576+B3576+C3576</f>
        <v>22</v>
      </c>
      <c r="E3576" s="5">
        <f>IF(A3576=0,0,A3576*LABOR_HRS_WK_TOM*SEASON_WEEKS*(1+DIM_PCT_TOM)^A3576)</f>
        <v>724.72950000000026</v>
      </c>
      <c r="F3576" s="5">
        <f>IF(B3576=0,0,B3576*LABOR_HRS_WK_CAR*SEASON_WEEKS*(1+DIM_PCT_CAR)^B3576)</f>
        <v>384.025363258907</v>
      </c>
      <c r="G3576" s="5">
        <f>IF(C3576=0,0,C3576*LABOR_HRS_WK_MES*SEASON_WEEKS*(1+DIM_PCT_MES)^C3576)</f>
        <v>343.61789814532818</v>
      </c>
      <c r="H3576" s="5">
        <f>E3576+F3576+G3576</f>
        <v>1452.3727614042355</v>
      </c>
      <c r="I3576" s="5">
        <f>MIN(H3576,FARMER_HRS)</f>
        <v>720</v>
      </c>
      <c r="J3576" s="5">
        <f>MAX(0,H3576-FARMER_HRS)</f>
        <v>732.37276140423546</v>
      </c>
      <c r="K3576" s="2">
        <f>I3576*FARMER_RATE+J3576*TEMP_WORKER_RATE</f>
        <v>37714.8048854902</v>
      </c>
      <c r="L3576" s="2">
        <f>A3576*PRICE_TOM+B3576*PRICE_CAR+C3576*PRICE_MES</f>
        <v>83840</v>
      </c>
      <c r="M3576" s="2">
        <f>A3576*FERT_BED_TOM+B3576*FERT_BED_CAR+C3576*FERT_BED_MES</f>
        <v>14960</v>
      </c>
      <c r="N3576" s="6">
        <f>IF(AND(D3576&lt;=TOTAL_BEDS,J3576&lt;=TEMP_WORKER_MAX*TEMP_WORKER_HRS),1,0)</f>
        <v>1</v>
      </c>
      <c r="O3576" s="2">
        <f>L3576-M3576-K3576-FIXED_COSTS</f>
        <v>11165.1951145098</v>
      </c>
      <c r="P3576" s="2">
        <f>IF(N3576=1,O3576,"")</f>
        <v>11165.1951145098</v>
      </c>
    </row>
    <row r="3577">
      <c r="A3577" s="6">
        <v>5</v>
      </c>
      <c r="B3577" s="6">
        <v>10</v>
      </c>
      <c r="C3577" s="6">
        <v>8</v>
      </c>
      <c r="D3577" s="6">
        <f>A3577+B3577+C3577</f>
        <v>23</v>
      </c>
      <c r="E3577" s="5">
        <f>IF(A3577=0,0,A3577*LABOR_HRS_WK_TOM*SEASON_WEEKS*(1+DIM_PCT_TOM)^A3577)</f>
        <v>724.72950000000026</v>
      </c>
      <c r="F3577" s="5">
        <f>IF(B3577=0,0,B3577*LABOR_HRS_WK_CAR*SEASON_WEEKS*(1+DIM_PCT_CAR)^B3577)</f>
        <v>384.025363258907</v>
      </c>
      <c r="G3577" s="5">
        <f>IF(C3577=0,0,C3577*LABOR_HRS_WK_MES*SEASON_WEEKS*(1+DIM_PCT_MES)^C3577)</f>
        <v>397.61499642530833</v>
      </c>
      <c r="H3577" s="5">
        <f>E3577+F3577+G3577</f>
        <v>1506.3698596842157</v>
      </c>
      <c r="I3577" s="5">
        <f>MIN(H3577,FARMER_HRS)</f>
        <v>720</v>
      </c>
      <c r="J3577" s="5">
        <f>MAX(0,H3577-FARMER_HRS)</f>
        <v>786.36985968421573</v>
      </c>
      <c r="K3577" s="2">
        <f>I3577*FARMER_RATE+J3577*TEMP_WORKER_RATE</f>
        <v>38652.25450840652</v>
      </c>
      <c r="L3577" s="2">
        <f>A3577*PRICE_TOM+B3577*PRICE_CAR+C3577*PRICE_MES</f>
        <v>86540</v>
      </c>
      <c r="M3577" s="2">
        <f>A3577*FERT_BED_TOM+B3577*FERT_BED_CAR+C3577*FERT_BED_MES</f>
        <v>15840</v>
      </c>
      <c r="N3577" s="6">
        <f>IF(AND(D3577&lt;=TOTAL_BEDS,J3577&lt;=TEMP_WORKER_MAX*TEMP_WORKER_HRS),1,0)</f>
        <v>1</v>
      </c>
      <c r="O3577" s="2">
        <f>L3577-M3577-K3577-FIXED_COSTS</f>
        <v>12047.74549159348</v>
      </c>
      <c r="P3577" s="2">
        <f>IF(N3577=1,O3577,"")</f>
        <v>12047.74549159348</v>
      </c>
    </row>
    <row r="3578">
      <c r="A3578" s="6">
        <v>5</v>
      </c>
      <c r="B3578" s="6">
        <v>10</v>
      </c>
      <c r="C3578" s="6">
        <v>9</v>
      </c>
      <c r="D3578" s="6">
        <f>A3578+B3578+C3578</f>
        <v>24</v>
      </c>
      <c r="E3578" s="5">
        <f>IF(A3578=0,0,A3578*LABOR_HRS_WK_TOM*SEASON_WEEKS*(1+DIM_PCT_TOM)^A3578)</f>
        <v>724.72950000000026</v>
      </c>
      <c r="F3578" s="5">
        <f>IF(B3578=0,0,B3578*LABOR_HRS_WK_CAR*SEASON_WEEKS*(1+DIM_PCT_CAR)^B3578)</f>
        <v>384.025363258907</v>
      </c>
      <c r="G3578" s="5">
        <f>IF(C3578=0,0,C3578*LABOR_HRS_WK_MES*SEASON_WEEKS*(1+DIM_PCT_MES)^C3578)</f>
        <v>452.90833186570273</v>
      </c>
      <c r="H3578" s="5">
        <f>E3578+F3578+G3578</f>
        <v>1561.66319512461</v>
      </c>
      <c r="I3578" s="5">
        <f>MIN(H3578,FARMER_HRS)</f>
        <v>720</v>
      </c>
      <c r="J3578" s="5">
        <f>MAX(0,H3578-FARMER_HRS)</f>
        <v>841.66319512461</v>
      </c>
      <c r="K3578" s="2">
        <f>I3578*FARMER_RATE+J3578*TEMP_WORKER_RATE</f>
        <v>39612.208248691146</v>
      </c>
      <c r="L3578" s="2">
        <f>A3578*PRICE_TOM+B3578*PRICE_CAR+C3578*PRICE_MES</f>
        <v>89240</v>
      </c>
      <c r="M3578" s="2">
        <f>A3578*FERT_BED_TOM+B3578*FERT_BED_CAR+C3578*FERT_BED_MES</f>
        <v>16720</v>
      </c>
      <c r="N3578" s="6">
        <f>IF(AND(D3578&lt;=TOTAL_BEDS,J3578&lt;=TEMP_WORKER_MAX*TEMP_WORKER_HRS),1,0)</f>
        <v>1</v>
      </c>
      <c r="O3578" s="2">
        <f>L3578-M3578-K3578-FIXED_COSTS</f>
        <v>12907.791751308854</v>
      </c>
      <c r="P3578" s="2">
        <f>IF(N3578=1,O3578,"")</f>
        <v>12907.791751308854</v>
      </c>
    </row>
    <row r="3579">
      <c r="A3579" s="6">
        <v>5</v>
      </c>
      <c r="B3579" s="6">
        <v>10</v>
      </c>
      <c r="C3579" s="6">
        <v>10</v>
      </c>
      <c r="D3579" s="6">
        <f>A3579+B3579+C3579</f>
        <v>25</v>
      </c>
      <c r="E3579" s="5">
        <f>IF(A3579=0,0,A3579*LABOR_HRS_WK_TOM*SEASON_WEEKS*(1+DIM_PCT_TOM)^A3579)</f>
        <v>724.72950000000026</v>
      </c>
      <c r="F3579" s="5">
        <f>IF(B3579=0,0,B3579*LABOR_HRS_WK_CAR*SEASON_WEEKS*(1+DIM_PCT_CAR)^B3579)</f>
        <v>384.025363258907</v>
      </c>
      <c r="G3579" s="5">
        <f>IF(C3579=0,0,C3579*LABOR_HRS_WK_MES*SEASON_WEEKS*(1+DIM_PCT_MES)^C3579)</f>
        <v>509.52187334891551</v>
      </c>
      <c r="H3579" s="5">
        <f>E3579+F3579+G3579</f>
        <v>1618.2767366078228</v>
      </c>
      <c r="I3579" s="5">
        <f>MIN(H3579,FARMER_HRS)</f>
        <v>720</v>
      </c>
      <c r="J3579" s="5">
        <f>MAX(0,H3579-FARMER_HRS)</f>
        <v>898.27673660782284</v>
      </c>
      <c r="K3579" s="2">
        <f>I3579*FARMER_RATE+J3579*TEMP_WORKER_RATE</f>
        <v>40595.0822327747</v>
      </c>
      <c r="L3579" s="2">
        <f>A3579*PRICE_TOM+B3579*PRICE_CAR+C3579*PRICE_MES</f>
        <v>91940</v>
      </c>
      <c r="M3579" s="2">
        <f>A3579*FERT_BED_TOM+B3579*FERT_BED_CAR+C3579*FERT_BED_MES</f>
        <v>17600</v>
      </c>
      <c r="N3579" s="6">
        <f>IF(AND(D3579&lt;=TOTAL_BEDS,J3579&lt;=TEMP_WORKER_MAX*TEMP_WORKER_HRS),1,0)</f>
        <v>1</v>
      </c>
      <c r="O3579" s="2">
        <f>L3579-M3579-K3579-FIXED_COSTS</f>
        <v>13744.917767225299</v>
      </c>
      <c r="P3579" s="2">
        <f>IF(N3579=1,O3579,"")</f>
        <v>13744.917767225299</v>
      </c>
    </row>
    <row r="3580">
      <c r="A3580" s="6">
        <v>5</v>
      </c>
      <c r="B3580" s="6">
        <v>10</v>
      </c>
      <c r="C3580" s="6">
        <v>11</v>
      </c>
      <c r="D3580" s="6">
        <f>A3580+B3580+C3580</f>
        <v>26</v>
      </c>
      <c r="E3580" s="5">
        <f>IF(A3580=0,0,A3580*LABOR_HRS_WK_TOM*SEASON_WEEKS*(1+DIM_PCT_TOM)^A3580)</f>
        <v>724.72950000000026</v>
      </c>
      <c r="F3580" s="5">
        <f>IF(B3580=0,0,B3580*LABOR_HRS_WK_CAR*SEASON_WEEKS*(1+DIM_PCT_CAR)^B3580)</f>
        <v>384.025363258907</v>
      </c>
      <c r="G3580" s="5">
        <f>IF(C3580=0,0,C3580*LABOR_HRS_WK_MES*SEASON_WEEKS*(1+DIM_PCT_MES)^C3580)</f>
        <v>567.47998644235463</v>
      </c>
      <c r="H3580" s="5">
        <f>E3580+F3580+G3580</f>
        <v>1676.234849701262</v>
      </c>
      <c r="I3580" s="5">
        <f>MIN(H3580,FARMER_HRS)</f>
        <v>720</v>
      </c>
      <c r="J3580" s="5">
        <f>MAX(0,H3580-FARMER_HRS)</f>
        <v>956.234849701262</v>
      </c>
      <c r="K3580" s="2">
        <f>I3580*FARMER_RATE+J3580*TEMP_WORKER_RATE</f>
        <v>41601.299473980238</v>
      </c>
      <c r="L3580" s="2">
        <f>A3580*PRICE_TOM+B3580*PRICE_CAR+C3580*PRICE_MES</f>
        <v>94640</v>
      </c>
      <c r="M3580" s="2">
        <f>A3580*FERT_BED_TOM+B3580*FERT_BED_CAR+C3580*FERT_BED_MES</f>
        <v>18480</v>
      </c>
      <c r="N3580" s="6">
        <f>IF(AND(D3580&lt;=TOTAL_BEDS,J3580&lt;=TEMP_WORKER_MAX*TEMP_WORKER_HRS),1,0)</f>
        <v>1</v>
      </c>
      <c r="O3580" s="2">
        <f>L3580-M3580-K3580-FIXED_COSTS</f>
        <v>14558.700526019762</v>
      </c>
      <c r="P3580" s="2">
        <f>IF(N3580=1,O3580,"")</f>
        <v>14558.700526019762</v>
      </c>
    </row>
    <row r="3581">
      <c r="A3581" s="6">
        <v>5</v>
      </c>
      <c r="B3581" s="6">
        <v>10</v>
      </c>
      <c r="C3581" s="6">
        <v>12</v>
      </c>
      <c r="D3581" s="6">
        <f>A3581+B3581+C3581</f>
        <v>27</v>
      </c>
      <c r="E3581" s="5">
        <f>IF(A3581=0,0,A3581*LABOR_HRS_WK_TOM*SEASON_WEEKS*(1+DIM_PCT_TOM)^A3581)</f>
        <v>724.72950000000026</v>
      </c>
      <c r="F3581" s="5">
        <f>IF(B3581=0,0,B3581*LABOR_HRS_WK_CAR*SEASON_WEEKS*(1+DIM_PCT_CAR)^B3581)</f>
        <v>384.025363258907</v>
      </c>
      <c r="G3581" s="5">
        <f>IF(C3581=0,0,C3581*LABOR_HRS_WK_MES*SEASON_WEEKS*(1+DIM_PCT_MES)^C3581)</f>
        <v>626.807439570419</v>
      </c>
      <c r="H3581" s="5">
        <f>E3581+F3581+G3581</f>
        <v>1735.5623028293262</v>
      </c>
      <c r="I3581" s="5">
        <f>MIN(H3581,FARMER_HRS)</f>
        <v>720</v>
      </c>
      <c r="J3581" s="5">
        <f>MAX(0,H3581-FARMER_HRS)</f>
        <v>1015.5623028293262</v>
      </c>
      <c r="K3581" s="2">
        <f>I3581*FARMER_RATE+J3581*TEMP_WORKER_RATE</f>
        <v>42631.2899796758</v>
      </c>
      <c r="L3581" s="2">
        <f>A3581*PRICE_TOM+B3581*PRICE_CAR+C3581*PRICE_MES</f>
        <v>97340</v>
      </c>
      <c r="M3581" s="2">
        <f>A3581*FERT_BED_TOM+B3581*FERT_BED_CAR+C3581*FERT_BED_MES</f>
        <v>19360</v>
      </c>
      <c r="N3581" s="6">
        <f>IF(AND(D3581&lt;=TOTAL_BEDS,J3581&lt;=TEMP_WORKER_MAX*TEMP_WORKER_HRS),1,0)</f>
        <v>1</v>
      </c>
      <c r="O3581" s="2">
        <f>L3581-M3581-K3581-FIXED_COSTS</f>
        <v>15348.7100203242</v>
      </c>
      <c r="P3581" s="2">
        <f>IF(N3581=1,O3581,"")</f>
        <v>15348.7100203242</v>
      </c>
    </row>
    <row r="3582">
      <c r="A3582" s="6">
        <v>5</v>
      </c>
      <c r="B3582" s="6">
        <v>10</v>
      </c>
      <c r="C3582" s="6">
        <v>13</v>
      </c>
      <c r="D3582" s="6">
        <f>A3582+B3582+C3582</f>
        <v>28</v>
      </c>
      <c r="E3582" s="5">
        <f>IF(A3582=0,0,A3582*LABOR_HRS_WK_TOM*SEASON_WEEKS*(1+DIM_PCT_TOM)^A3582)</f>
        <v>724.72950000000026</v>
      </c>
      <c r="F3582" s="5">
        <f>IF(B3582=0,0,B3582*LABOR_HRS_WK_CAR*SEASON_WEEKS*(1+DIM_PCT_CAR)^B3582)</f>
        <v>384.025363258907</v>
      </c>
      <c r="G3582" s="5">
        <f>IF(C3582=0,0,C3582*LABOR_HRS_WK_MES*SEASON_WEEKS*(1+DIM_PCT_MES)^C3582)</f>
        <v>687.52941027880331</v>
      </c>
      <c r="H3582" s="5">
        <f>E3582+F3582+G3582</f>
        <v>1796.2842735377108</v>
      </c>
      <c r="I3582" s="5">
        <f>MIN(H3582,FARMER_HRS)</f>
        <v>720</v>
      </c>
      <c r="J3582" s="5">
        <f>MAX(0,H3582-FARMER_HRS)</f>
        <v>1076.2842735377108</v>
      </c>
      <c r="K3582" s="2">
        <f>I3582*FARMER_RATE+J3582*TEMP_WORKER_RATE</f>
        <v>43685.4908600297</v>
      </c>
      <c r="L3582" s="2">
        <f>A3582*PRICE_TOM+B3582*PRICE_CAR+C3582*PRICE_MES</f>
        <v>100040</v>
      </c>
      <c r="M3582" s="2">
        <f>A3582*FERT_BED_TOM+B3582*FERT_BED_CAR+C3582*FERT_BED_MES</f>
        <v>20240</v>
      </c>
      <c r="N3582" s="6">
        <f>IF(AND(D3582&lt;=TOTAL_BEDS,J3582&lt;=TEMP_WORKER_MAX*TEMP_WORKER_HRS),1,0)</f>
        <v>1</v>
      </c>
      <c r="O3582" s="2">
        <f>L3582-M3582-K3582-FIXED_COSTS</f>
        <v>16114.509139970301</v>
      </c>
      <c r="P3582" s="2">
        <f>IF(N3582=1,O3582,"")</f>
        <v>16114.509139970301</v>
      </c>
    </row>
    <row r="3583">
      <c r="A3583" s="6">
        <v>5</v>
      </c>
      <c r="B3583" s="6">
        <v>10</v>
      </c>
      <c r="C3583" s="6">
        <v>14</v>
      </c>
      <c r="D3583" s="6">
        <f>A3583+B3583+C3583</f>
        <v>29</v>
      </c>
      <c r="E3583" s="5">
        <f>IF(A3583=0,0,A3583*LABOR_HRS_WK_TOM*SEASON_WEEKS*(1+DIM_PCT_TOM)^A3583)</f>
        <v>724.72950000000026</v>
      </c>
      <c r="F3583" s="5">
        <f>IF(B3583=0,0,B3583*LABOR_HRS_WK_CAR*SEASON_WEEKS*(1+DIM_PCT_CAR)^B3583)</f>
        <v>384.025363258907</v>
      </c>
      <c r="G3583" s="5">
        <f>IF(C3583=0,0,C3583*LABOR_HRS_WK_MES*SEASON_WEEKS*(1+DIM_PCT_MES)^C3583)</f>
        <v>749.67149159246435</v>
      </c>
      <c r="H3583" s="5">
        <f>E3583+F3583+G3583</f>
        <v>1858.4263548513718</v>
      </c>
      <c r="I3583" s="5">
        <f>MIN(H3583,FARMER_HRS)</f>
        <v>720</v>
      </c>
      <c r="J3583" s="5">
        <f>MAX(0,H3583-FARMER_HRS)</f>
        <v>1138.4263548513718</v>
      </c>
      <c r="K3583" s="2">
        <f>I3583*FARMER_RATE+J3583*TEMP_WORKER_RATE</f>
        <v>44764.346438391876</v>
      </c>
      <c r="L3583" s="2">
        <f>A3583*PRICE_TOM+B3583*PRICE_CAR+C3583*PRICE_MES</f>
        <v>102740</v>
      </c>
      <c r="M3583" s="2">
        <f>A3583*FERT_BED_TOM+B3583*FERT_BED_CAR+C3583*FERT_BED_MES</f>
        <v>21120</v>
      </c>
      <c r="N3583" s="6">
        <f>IF(AND(D3583&lt;=TOTAL_BEDS,J3583&lt;=TEMP_WORKER_MAX*TEMP_WORKER_HRS),1,0)</f>
        <v>1</v>
      </c>
      <c r="O3583" s="2">
        <f>L3583-M3583-K3583-FIXED_COSTS</f>
        <v>16855.653561608124</v>
      </c>
      <c r="P3583" s="2">
        <f>IF(N3583=1,O3583,"")</f>
        <v>16855.653561608124</v>
      </c>
    </row>
    <row r="3584">
      <c r="A3584" s="6">
        <v>5</v>
      </c>
      <c r="B3584" s="6">
        <v>10</v>
      </c>
      <c r="C3584" s="6">
        <v>15</v>
      </c>
      <c r="D3584" s="6">
        <f>A3584+B3584+C3584</f>
        <v>30</v>
      </c>
      <c r="E3584" s="5">
        <f>IF(A3584=0,0,A3584*LABOR_HRS_WK_TOM*SEASON_WEEKS*(1+DIM_PCT_TOM)^A3584)</f>
        <v>724.72950000000026</v>
      </c>
      <c r="F3584" s="5">
        <f>IF(B3584=0,0,B3584*LABOR_HRS_WK_CAR*SEASON_WEEKS*(1+DIM_PCT_CAR)^B3584)</f>
        <v>384.025363258907</v>
      </c>
      <c r="G3584" s="5">
        <f>IF(C3584=0,0,C3584*LABOR_HRS_WK_MES*SEASON_WEEKS*(1+DIM_PCT_MES)^C3584)</f>
        <v>813.25969846861074</v>
      </c>
      <c r="H3584" s="5">
        <f>E3584+F3584+G3584</f>
        <v>1922.014561727518</v>
      </c>
      <c r="I3584" s="5">
        <f>MIN(H3584,FARMER_HRS)</f>
        <v>720</v>
      </c>
      <c r="J3584" s="5">
        <f>MAX(0,H3584-FARMER_HRS)</f>
        <v>1202.014561727518</v>
      </c>
      <c r="K3584" s="2">
        <f>I3584*FARMER_RATE+J3584*TEMP_WORKER_RATE</f>
        <v>45868.308363324963</v>
      </c>
      <c r="L3584" s="2">
        <f>A3584*PRICE_TOM+B3584*PRICE_CAR+C3584*PRICE_MES</f>
        <v>105440</v>
      </c>
      <c r="M3584" s="2">
        <f>A3584*FERT_BED_TOM+B3584*FERT_BED_CAR+C3584*FERT_BED_MES</f>
        <v>22000</v>
      </c>
      <c r="N3584" s="6">
        <f>IF(AND(D3584&lt;=TOTAL_BEDS,J3584&lt;=TEMP_WORKER_MAX*TEMP_WORKER_HRS),1,0)</f>
        <v>1</v>
      </c>
      <c r="O3584" s="2">
        <f>L3584-M3584-K3584-FIXED_COSTS</f>
        <v>17571.691636675037</v>
      </c>
      <c r="P3584" s="2">
        <f>IF(N3584=1,O3584,"")</f>
        <v>17571.691636675037</v>
      </c>
    </row>
    <row r="3585">
      <c r="A3585" s="6">
        <v>5</v>
      </c>
      <c r="B3585" s="6">
        <v>10</v>
      </c>
      <c r="C3585" s="6">
        <v>16</v>
      </c>
      <c r="D3585" s="6">
        <f>A3585+B3585+C3585</f>
        <v>31</v>
      </c>
      <c r="E3585" s="5">
        <f>IF(A3585=0,0,A3585*LABOR_HRS_WK_TOM*SEASON_WEEKS*(1+DIM_PCT_TOM)^A3585)</f>
        <v>724.72950000000026</v>
      </c>
      <c r="F3585" s="5">
        <f>IF(B3585=0,0,B3585*LABOR_HRS_WK_CAR*SEASON_WEEKS*(1+DIM_PCT_CAR)^B3585)</f>
        <v>384.025363258907</v>
      </c>
      <c r="G3585" s="5">
        <f>IF(C3585=0,0,C3585*LABOR_HRS_WK_MES*SEASON_WEEKS*(1+DIM_PCT_MES)^C3585)</f>
        <v>878.32047434609967</v>
      </c>
      <c r="H3585" s="5">
        <f>E3585+F3585+G3585</f>
        <v>1987.075337605007</v>
      </c>
      <c r="I3585" s="5">
        <f>MIN(H3585,FARMER_HRS)</f>
        <v>720</v>
      </c>
      <c r="J3585" s="5">
        <f>MAX(0,H3585-FARMER_HRS)</f>
        <v>1267.075337605007</v>
      </c>
      <c r="K3585" s="2">
        <f>I3585*FARMER_RATE+J3585*TEMP_WORKER_RATE</f>
        <v>46997.835722309144</v>
      </c>
      <c r="L3585" s="2">
        <f>A3585*PRICE_TOM+B3585*PRICE_CAR+C3585*PRICE_MES</f>
        <v>108140</v>
      </c>
      <c r="M3585" s="2">
        <f>A3585*FERT_BED_TOM+B3585*FERT_BED_CAR+C3585*FERT_BED_MES</f>
        <v>22880</v>
      </c>
      <c r="N3585" s="6">
        <f>IF(AND(D3585&lt;=TOTAL_BEDS,J3585&lt;=TEMP_WORKER_MAX*TEMP_WORKER_HRS),1,0)</f>
        <v>1</v>
      </c>
      <c r="O3585" s="2">
        <f>L3585-M3585-K3585-FIXED_COSTS</f>
        <v>18262.164277690856</v>
      </c>
      <c r="P3585" s="2">
        <f>IF(N3585=1,O3585,"")</f>
        <v>18262.164277690856</v>
      </c>
    </row>
    <row r="3586">
      <c r="A3586" s="6">
        <v>5</v>
      </c>
      <c r="B3586" s="6">
        <v>10</v>
      </c>
      <c r="C3586" s="6">
        <v>17</v>
      </c>
      <c r="D3586" s="6">
        <f>A3586+B3586+C3586</f>
        <v>32</v>
      </c>
      <c r="E3586" s="5">
        <f>IF(A3586=0,0,A3586*LABOR_HRS_WK_TOM*SEASON_WEEKS*(1+DIM_PCT_TOM)^A3586)</f>
        <v>724.72950000000026</v>
      </c>
      <c r="F3586" s="5">
        <f>IF(B3586=0,0,B3586*LABOR_HRS_WK_CAR*SEASON_WEEKS*(1+DIM_PCT_CAR)^B3586)</f>
        <v>384.025363258907</v>
      </c>
      <c r="G3586" s="5">
        <f>IF(C3586=0,0,C3586*LABOR_HRS_WK_MES*SEASON_WEEKS*(1+DIM_PCT_MES)^C3586)</f>
        <v>944.88069779263992</v>
      </c>
      <c r="H3586" s="5">
        <f>E3586+F3586+G3586</f>
        <v>2053.6355610515475</v>
      </c>
      <c r="I3586" s="5">
        <f>MIN(H3586,FARMER_HRS)</f>
        <v>720</v>
      </c>
      <c r="J3586" s="5">
        <f>MAX(0,H3586-FARMER_HRS)</f>
        <v>1333.6355610515475</v>
      </c>
      <c r="K3586" s="2">
        <f>I3586*FARMER_RATE+J3586*TEMP_WORKER_RATE</f>
        <v>48153.395157144922</v>
      </c>
      <c r="L3586" s="2">
        <f>A3586*PRICE_TOM+B3586*PRICE_CAR+C3586*PRICE_MES</f>
        <v>110840</v>
      </c>
      <c r="M3586" s="2">
        <f>A3586*FERT_BED_TOM+B3586*FERT_BED_CAR+C3586*FERT_BED_MES</f>
        <v>23760</v>
      </c>
      <c r="N3586" s="6">
        <f>IF(AND(D3586&lt;=TOTAL_BEDS,J3586&lt;=TEMP_WORKER_MAX*TEMP_WORKER_HRS),1,0)</f>
        <v>1</v>
      </c>
      <c r="O3586" s="2">
        <f>L3586-M3586-K3586-FIXED_COSTS</f>
        <v>18926.604842855078</v>
      </c>
      <c r="P3586" s="2">
        <f>IF(N3586=1,O3586,"")</f>
        <v>18926.604842855078</v>
      </c>
    </row>
    <row r="3587">
      <c r="A3587" s="6">
        <v>5</v>
      </c>
      <c r="B3587" s="6">
        <v>10</v>
      </c>
      <c r="C3587" s="6">
        <v>18</v>
      </c>
      <c r="D3587" s="6">
        <f>A3587+B3587+C3587</f>
        <v>33</v>
      </c>
      <c r="E3587" s="5">
        <f>IF(A3587=0,0,A3587*LABOR_HRS_WK_TOM*SEASON_WEEKS*(1+DIM_PCT_TOM)^A3587)</f>
        <v>724.72950000000026</v>
      </c>
      <c r="F3587" s="5">
        <f>IF(B3587=0,0,B3587*LABOR_HRS_WK_CAR*SEASON_WEEKS*(1+DIM_PCT_CAR)^B3587)</f>
        <v>384.025363258907</v>
      </c>
      <c r="G3587" s="5">
        <f>IF(C3587=0,0,C3587*LABOR_HRS_WK_MES*SEASON_WEEKS*(1+DIM_PCT_MES)^C3587)</f>
        <v>1012.9676892512272</v>
      </c>
      <c r="H3587" s="5">
        <f>E3587+F3587+G3587</f>
        <v>2121.7225525101344</v>
      </c>
      <c r="I3587" s="5">
        <f>MIN(H3587,FARMER_HRS)</f>
        <v>720</v>
      </c>
      <c r="J3587" s="5">
        <f>MAX(0,H3587-FARMER_HRS)</f>
        <v>1401.7225525101344</v>
      </c>
      <c r="K3587" s="2">
        <f>I3587*FARMER_RATE+J3587*TEMP_WORKER_RATE</f>
        <v>49335.460981078722</v>
      </c>
      <c r="L3587" s="2">
        <f>A3587*PRICE_TOM+B3587*PRICE_CAR+C3587*PRICE_MES</f>
        <v>113540</v>
      </c>
      <c r="M3587" s="2">
        <f>A3587*FERT_BED_TOM+B3587*FERT_BED_CAR+C3587*FERT_BED_MES</f>
        <v>24640</v>
      </c>
      <c r="N3587" s="6">
        <f>IF(AND(D3587&lt;=TOTAL_BEDS,J3587&lt;=TEMP_WORKER_MAX*TEMP_WORKER_HRS),1,0)</f>
        <v>1</v>
      </c>
      <c r="O3587" s="2">
        <f>L3587-M3587-K3587-FIXED_COSTS</f>
        <v>19564.539018921278</v>
      </c>
      <c r="P3587" s="2">
        <f>IF(N3587=1,O3587,"")</f>
        <v>19564.539018921278</v>
      </c>
    </row>
    <row r="3588">
      <c r="A3588" s="6">
        <v>5</v>
      </c>
      <c r="B3588" s="6">
        <v>10</v>
      </c>
      <c r="C3588" s="6">
        <v>19</v>
      </c>
      <c r="D3588" s="6">
        <f>A3588+B3588+C3588</f>
        <v>34</v>
      </c>
      <c r="E3588" s="5">
        <f>IF(A3588=0,0,A3588*LABOR_HRS_WK_TOM*SEASON_WEEKS*(1+DIM_PCT_TOM)^A3588)</f>
        <v>724.72950000000026</v>
      </c>
      <c r="F3588" s="5">
        <f>IF(B3588=0,0,B3588*LABOR_HRS_WK_CAR*SEASON_WEEKS*(1+DIM_PCT_CAR)^B3588)</f>
        <v>384.025363258907</v>
      </c>
      <c r="G3588" s="5">
        <f>IF(C3588=0,0,C3588*LABOR_HRS_WK_MES*SEASON_WEEKS*(1+DIM_PCT_MES)^C3588)</f>
        <v>1082.6092178872491</v>
      </c>
      <c r="H3588" s="5">
        <f>E3588+F3588+G3588</f>
        <v>2191.3640811461564</v>
      </c>
      <c r="I3588" s="5">
        <f>MIN(H3588,FARMER_HRS)</f>
        <v>720</v>
      </c>
      <c r="J3588" s="5">
        <f>MAX(0,H3588-FARMER_HRS)</f>
        <v>1471.3640811461564</v>
      </c>
      <c r="K3588" s="2">
        <f>I3588*FARMER_RATE+J3588*TEMP_WORKER_RATE</f>
        <v>50544.515297676327</v>
      </c>
      <c r="L3588" s="2">
        <f>A3588*PRICE_TOM+B3588*PRICE_CAR+C3588*PRICE_MES</f>
        <v>116240</v>
      </c>
      <c r="M3588" s="2">
        <f>A3588*FERT_BED_TOM+B3588*FERT_BED_CAR+C3588*FERT_BED_MES</f>
        <v>25520</v>
      </c>
      <c r="N3588" s="6">
        <f>IF(AND(D3588&lt;=TOTAL_BEDS,J3588&lt;=TEMP_WORKER_MAX*TEMP_WORKER_HRS),1,0)</f>
        <v>1</v>
      </c>
      <c r="O3588" s="2">
        <f>L3588-M3588-K3588-FIXED_COSTS</f>
        <v>20175.484702323673</v>
      </c>
      <c r="P3588" s="2">
        <f>IF(N3588=1,O3588,"")</f>
        <v>20175.484702323673</v>
      </c>
    </row>
    <row r="3589">
      <c r="A3589" s="6">
        <v>5</v>
      </c>
      <c r="B3589" s="6">
        <v>10</v>
      </c>
      <c r="C3589" s="6">
        <v>20</v>
      </c>
      <c r="D3589" s="6">
        <f>A3589+B3589+C3589</f>
        <v>35</v>
      </c>
      <c r="E3589" s="5">
        <f>IF(A3589=0,0,A3589*LABOR_HRS_WK_TOM*SEASON_WEEKS*(1+DIM_PCT_TOM)^A3589)</f>
        <v>724.72950000000026</v>
      </c>
      <c r="F3589" s="5">
        <f>IF(B3589=0,0,B3589*LABOR_HRS_WK_CAR*SEASON_WEEKS*(1+DIM_PCT_CAR)^B3589)</f>
        <v>384.025363258907</v>
      </c>
      <c r="G3589" s="5">
        <f>IF(C3589=0,0,C3589*LABOR_HRS_WK_MES*SEASON_WEEKS*(1+DIM_PCT_MES)^C3589)</f>
        <v>1153.8335085377259</v>
      </c>
      <c r="H3589" s="5">
        <f>E3589+F3589+G3589</f>
        <v>2262.5883717966335</v>
      </c>
      <c r="I3589" s="5">
        <f>MIN(H3589,FARMER_HRS)</f>
        <v>720</v>
      </c>
      <c r="J3589" s="5">
        <f>MAX(0,H3589-FARMER_HRS)</f>
        <v>1542.5883717966335</v>
      </c>
      <c r="K3589" s="2">
        <f>I3589*FARMER_RATE+J3589*TEMP_WORKER_RATE</f>
        <v>51781.048121469328</v>
      </c>
      <c r="L3589" s="2">
        <f>A3589*PRICE_TOM+B3589*PRICE_CAR+C3589*PRICE_MES</f>
        <v>118940</v>
      </c>
      <c r="M3589" s="2">
        <f>A3589*FERT_BED_TOM+B3589*FERT_BED_CAR+C3589*FERT_BED_MES</f>
        <v>26400</v>
      </c>
      <c r="N3589" s="6">
        <f>IF(AND(D3589&lt;=TOTAL_BEDS,J3589&lt;=TEMP_WORKER_MAX*TEMP_WORKER_HRS),1,0)</f>
        <v>1</v>
      </c>
      <c r="O3589" s="2">
        <f>L3589-M3589-K3589-FIXED_COSTS</f>
        <v>20758.951878530672</v>
      </c>
      <c r="P3589" s="2">
        <f>IF(N3589=1,O3589,"")</f>
        <v>20758.951878530672</v>
      </c>
    </row>
    <row r="3590">
      <c r="A3590" s="6">
        <v>5</v>
      </c>
      <c r="B3590" s="6">
        <v>10</v>
      </c>
      <c r="C3590" s="6">
        <v>21</v>
      </c>
      <c r="D3590" s="6">
        <f>A3590+B3590+C3590</f>
        <v>36</v>
      </c>
      <c r="E3590" s="5">
        <f>IF(A3590=0,0,A3590*LABOR_HRS_WK_TOM*SEASON_WEEKS*(1+DIM_PCT_TOM)^A3590)</f>
        <v>724.72950000000026</v>
      </c>
      <c r="F3590" s="5">
        <f>IF(B3590=0,0,B3590*LABOR_HRS_WK_CAR*SEASON_WEEKS*(1+DIM_PCT_CAR)^B3590)</f>
        <v>384.025363258907</v>
      </c>
      <c r="G3590" s="5">
        <f>IF(C3590=0,0,C3590*LABOR_HRS_WK_MES*SEASON_WEEKS*(1+DIM_PCT_MES)^C3590)</f>
        <v>1226.6692487641699</v>
      </c>
      <c r="H3590" s="5">
        <f>E3590+F3590+G3590</f>
        <v>2335.4241120230772</v>
      </c>
      <c r="I3590" s="5">
        <f>MIN(H3590,FARMER_HRS)</f>
        <v>720</v>
      </c>
      <c r="J3590" s="5">
        <f>MAX(0,H3590-FARMER_HRS)</f>
        <v>1615.4241120230772</v>
      </c>
      <c r="K3590" s="2">
        <f>I3590*FARMER_RATE+J3590*TEMP_WORKER_RATE</f>
        <v>53045.557500400646</v>
      </c>
      <c r="L3590" s="2">
        <f>A3590*PRICE_TOM+B3590*PRICE_CAR+C3590*PRICE_MES</f>
        <v>121640</v>
      </c>
      <c r="M3590" s="2">
        <f>A3590*FERT_BED_TOM+B3590*FERT_BED_CAR+C3590*FERT_BED_MES</f>
        <v>27280</v>
      </c>
      <c r="N3590" s="6">
        <f>IF(AND(D3590&lt;=TOTAL_BEDS,J3590&lt;=TEMP_WORKER_MAX*TEMP_WORKER_HRS),1,0)</f>
        <v>1</v>
      </c>
      <c r="O3590" s="2">
        <f>L3590-M3590-K3590-FIXED_COSTS</f>
        <v>21314.442499599354</v>
      </c>
      <c r="P3590" s="2">
        <f>IF(N3590=1,O3590,"")</f>
        <v>21314.442499599354</v>
      </c>
    </row>
    <row r="3591">
      <c r="A3591" s="6">
        <v>5</v>
      </c>
      <c r="B3591" s="6">
        <v>10</v>
      </c>
      <c r="C3591" s="6">
        <v>22</v>
      </c>
      <c r="D3591" s="6">
        <f>A3591+B3591+C3591</f>
        <v>37</v>
      </c>
      <c r="E3591" s="5">
        <f>IF(A3591=0,0,A3591*LABOR_HRS_WK_TOM*SEASON_WEEKS*(1+DIM_PCT_TOM)^A3591)</f>
        <v>724.72950000000026</v>
      </c>
      <c r="F3591" s="5">
        <f>IF(B3591=0,0,B3591*LABOR_HRS_WK_CAR*SEASON_WEEKS*(1+DIM_PCT_CAR)^B3591)</f>
        <v>384.025363258907</v>
      </c>
      <c r="G3591" s="5">
        <f>IF(C3591=0,0,C3591*LABOR_HRS_WK_MES*SEASON_WEEKS*(1+DIM_PCT_MES)^C3591)</f>
        <v>1301.1455960105659</v>
      </c>
      <c r="H3591" s="5">
        <f>E3591+F3591+G3591</f>
        <v>2409.9004592694732</v>
      </c>
      <c r="I3591" s="5">
        <f>MIN(H3591,FARMER_HRS)</f>
        <v>720</v>
      </c>
      <c r="J3591" s="5">
        <f>MAX(0,H3591-FARMER_HRS)</f>
        <v>1689.9004592694732</v>
      </c>
      <c r="K3591" s="2">
        <f>I3591*FARMER_RATE+J3591*TEMP_WORKER_RATE</f>
        <v>54338.549640095021</v>
      </c>
      <c r="L3591" s="2">
        <f>A3591*PRICE_TOM+B3591*PRICE_CAR+C3591*PRICE_MES</f>
        <v>124340</v>
      </c>
      <c r="M3591" s="2">
        <f>A3591*FERT_BED_TOM+B3591*FERT_BED_CAR+C3591*FERT_BED_MES</f>
        <v>28160</v>
      </c>
      <c r="N3591" s="6">
        <f>IF(AND(D3591&lt;=TOTAL_BEDS,J3591&lt;=TEMP_WORKER_MAX*TEMP_WORKER_HRS),1,0)</f>
        <v>1</v>
      </c>
      <c r="O3591" s="2">
        <f>L3591-M3591-K3591-FIXED_COSTS</f>
        <v>21841.450359904979</v>
      </c>
      <c r="P3591" s="2">
        <f>IF(N3591=1,O3591,"")</f>
        <v>21841.450359904979</v>
      </c>
    </row>
    <row r="3592">
      <c r="A3592" s="6">
        <v>5</v>
      </c>
      <c r="B3592" s="6">
        <v>10</v>
      </c>
      <c r="C3592" s="6">
        <v>23</v>
      </c>
      <c r="D3592" s="6">
        <f>A3592+B3592+C3592</f>
        <v>38</v>
      </c>
      <c r="E3592" s="5">
        <f>IF(A3592=0,0,A3592*LABOR_HRS_WK_TOM*SEASON_WEEKS*(1+DIM_PCT_TOM)^A3592)</f>
        <v>724.72950000000026</v>
      </c>
      <c r="F3592" s="5">
        <f>IF(B3592=0,0,B3592*LABOR_HRS_WK_CAR*SEASON_WEEKS*(1+DIM_PCT_CAR)^B3592)</f>
        <v>384.025363258907</v>
      </c>
      <c r="G3592" s="5">
        <f>IF(C3592=0,0,C3592*LABOR_HRS_WK_MES*SEASON_WEEKS*(1+DIM_PCT_MES)^C3592)</f>
        <v>1377.2921848680023</v>
      </c>
      <c r="H3592" s="5">
        <f>E3592+F3592+G3592</f>
        <v>2486.0470481269094</v>
      </c>
      <c r="I3592" s="5">
        <f>MIN(H3592,FARMER_HRS)</f>
        <v>720</v>
      </c>
      <c r="J3592" s="5">
        <f>MAX(0,H3592-FARMER_HRS)</f>
        <v>1766.0470481269094</v>
      </c>
      <c r="K3592" s="2">
        <f>I3592*FARMER_RATE+J3592*TEMP_WORKER_RATE</f>
        <v>55660.539029981068</v>
      </c>
      <c r="L3592" s="2">
        <f>A3592*PRICE_TOM+B3592*PRICE_CAR+C3592*PRICE_MES</f>
        <v>127040</v>
      </c>
      <c r="M3592" s="2">
        <f>A3592*FERT_BED_TOM+B3592*FERT_BED_CAR+C3592*FERT_BED_MES</f>
        <v>29040</v>
      </c>
      <c r="N3592" s="6">
        <f>IF(AND(D3592&lt;=TOTAL_BEDS,J3592&lt;=TEMP_WORKER_MAX*TEMP_WORKER_HRS),1,0)</f>
        <v>1</v>
      </c>
      <c r="O3592" s="2">
        <f>L3592-M3592-K3592-FIXED_COSTS</f>
        <v>22339.460970018932</v>
      </c>
      <c r="P3592" s="2">
        <f>IF(N3592=1,O3592,"")</f>
        <v>22339.460970018932</v>
      </c>
    </row>
    <row r="3593">
      <c r="A3593" s="6">
        <v>5</v>
      </c>
      <c r="B3593" s="6">
        <v>10</v>
      </c>
      <c r="C3593" s="6">
        <v>24</v>
      </c>
      <c r="D3593" s="6">
        <f>A3593+B3593+C3593</f>
        <v>39</v>
      </c>
      <c r="E3593" s="5">
        <f>IF(A3593=0,0,A3593*LABOR_HRS_WK_TOM*SEASON_WEEKS*(1+DIM_PCT_TOM)^A3593)</f>
        <v>724.72950000000026</v>
      </c>
      <c r="F3593" s="5">
        <f>IF(B3593=0,0,B3593*LABOR_HRS_WK_CAR*SEASON_WEEKS*(1+DIM_PCT_CAR)^B3593)</f>
        <v>384.025363258907</v>
      </c>
      <c r="G3593" s="5">
        <f>IF(C3593=0,0,C3593*LABOR_HRS_WK_MES*SEASON_WEEKS*(1+DIM_PCT_MES)^C3593)</f>
        <v>1455.139134447498</v>
      </c>
      <c r="H3593" s="5">
        <f>E3593+F3593+G3593</f>
        <v>2563.8939977064056</v>
      </c>
      <c r="I3593" s="5">
        <f>MIN(H3593,FARMER_HRS)</f>
        <v>720</v>
      </c>
      <c r="J3593" s="5">
        <f>MAX(0,H3593-FARMER_HRS)</f>
        <v>1843.8939977064056</v>
      </c>
      <c r="K3593" s="2">
        <f>I3593*FARMER_RATE+J3593*TEMP_WORKER_RATE</f>
        <v>57012.048571291758</v>
      </c>
      <c r="L3593" s="2">
        <f>A3593*PRICE_TOM+B3593*PRICE_CAR+C3593*PRICE_MES</f>
        <v>129740</v>
      </c>
      <c r="M3593" s="2">
        <f>A3593*FERT_BED_TOM+B3593*FERT_BED_CAR+C3593*FERT_BED_MES</f>
        <v>29920</v>
      </c>
      <c r="N3593" s="6">
        <f>IF(AND(D3593&lt;=TOTAL_BEDS,J3593&lt;=TEMP_WORKER_MAX*TEMP_WORKER_HRS),1,0)</f>
        <v>1</v>
      </c>
      <c r="O3593" s="2">
        <f>L3593-M3593-K3593-FIXED_COSTS</f>
        <v>22807.951428708242</v>
      </c>
      <c r="P3593" s="2">
        <f>IF(N3593=1,O3593,"")</f>
        <v>22807.951428708242</v>
      </c>
    </row>
    <row r="3594">
      <c r="A3594" s="6">
        <v>5</v>
      </c>
      <c r="B3594" s="6">
        <v>10</v>
      </c>
      <c r="C3594" s="6">
        <v>25</v>
      </c>
      <c r="D3594" s="6">
        <f>A3594+B3594+C3594</f>
        <v>40</v>
      </c>
      <c r="E3594" s="5">
        <f>IF(A3594=0,0,A3594*LABOR_HRS_WK_TOM*SEASON_WEEKS*(1+DIM_PCT_TOM)^A3594)</f>
        <v>724.72950000000026</v>
      </c>
      <c r="F3594" s="5">
        <f>IF(B3594=0,0,B3594*LABOR_HRS_WK_CAR*SEASON_WEEKS*(1+DIM_PCT_CAR)^B3594)</f>
        <v>384.025363258907</v>
      </c>
      <c r="G3594" s="5">
        <f>IF(C3594=0,0,C3594*LABOR_HRS_WK_MES*SEASON_WEEKS*(1+DIM_PCT_MES)^C3594)</f>
        <v>1534.7170558625955</v>
      </c>
      <c r="H3594" s="5">
        <f>E3594+F3594+G3594</f>
        <v>2643.4719191215027</v>
      </c>
      <c r="I3594" s="5">
        <f>MIN(H3594,FARMER_HRS)</f>
        <v>720</v>
      </c>
      <c r="J3594" s="5">
        <f>MAX(0,H3594-FARMER_HRS)</f>
        <v>1923.4719191215027</v>
      </c>
      <c r="K3594" s="2">
        <f>I3594*FARMER_RATE+J3594*TEMP_WORKER_RATE</f>
        <v>58393.609706970528</v>
      </c>
      <c r="L3594" s="2">
        <f>A3594*PRICE_TOM+B3594*PRICE_CAR+C3594*PRICE_MES</f>
        <v>132440</v>
      </c>
      <c r="M3594" s="2">
        <f>A3594*FERT_BED_TOM+B3594*FERT_BED_CAR+C3594*FERT_BED_MES</f>
        <v>30800</v>
      </c>
      <c r="N3594" s="6">
        <f>IF(AND(D3594&lt;=TOTAL_BEDS,J3594&lt;=TEMP_WORKER_MAX*TEMP_WORKER_HRS),1,0)</f>
        <v>1</v>
      </c>
      <c r="O3594" s="2">
        <f>L3594-M3594-K3594-FIXED_COSTS</f>
        <v>23246.390293029472</v>
      </c>
      <c r="P3594" s="2">
        <f>IF(N3594=1,O3594,"")</f>
        <v>23246.390293029472</v>
      </c>
    </row>
    <row r="3595">
      <c r="A3595" s="6">
        <v>5</v>
      </c>
      <c r="B3595" s="6">
        <v>10</v>
      </c>
      <c r="C3595" s="6">
        <v>26</v>
      </c>
      <c r="D3595" s="6">
        <f>A3595+B3595+C3595</f>
        <v>41</v>
      </c>
      <c r="E3595" s="5">
        <f>IF(A3595=0,0,A3595*LABOR_HRS_WK_TOM*SEASON_WEEKS*(1+DIM_PCT_TOM)^A3595)</f>
        <v>724.72950000000026</v>
      </c>
      <c r="F3595" s="5">
        <f>IF(B3595=0,0,B3595*LABOR_HRS_WK_CAR*SEASON_WEEKS*(1+DIM_PCT_CAR)^B3595)</f>
        <v>384.025363258907</v>
      </c>
      <c r="G3595" s="5">
        <f>IF(C3595=0,0,C3595*LABOR_HRS_WK_MES*SEASON_WEEKS*(1+DIM_PCT_MES)^C3595)</f>
        <v>1616.0570598233128</v>
      </c>
      <c r="H3595" s="5">
        <f>E3595+F3595+G3595</f>
        <v>2724.8119230822203</v>
      </c>
      <c r="I3595" s="5">
        <f>MIN(H3595,FARMER_HRS)</f>
        <v>720</v>
      </c>
      <c r="J3595" s="5">
        <f>MAX(0,H3595-FARMER_HRS)</f>
        <v>2004.8119230822203</v>
      </c>
      <c r="K3595" s="2">
        <f>I3595*FARMER_RATE+J3595*TEMP_WORKER_RATE</f>
        <v>59805.762553510773</v>
      </c>
      <c r="L3595" s="2">
        <f>A3595*PRICE_TOM+B3595*PRICE_CAR+C3595*PRICE_MES</f>
        <v>135140</v>
      </c>
      <c r="M3595" s="2">
        <f>A3595*FERT_BED_TOM+B3595*FERT_BED_CAR+C3595*FERT_BED_MES</f>
        <v>31680</v>
      </c>
      <c r="N3595" s="6">
        <f>IF(AND(D3595&lt;=TOTAL_BEDS,J3595&lt;=TEMP_WORKER_MAX*TEMP_WORKER_HRS),1,0)</f>
        <v>1</v>
      </c>
      <c r="O3595" s="2">
        <f>L3595-M3595-K3595-FIXED_COSTS</f>
        <v>23654.237446489227</v>
      </c>
      <c r="P3595" s="2">
        <f>IF(N3595=1,O3595,"")</f>
        <v>23654.237446489227</v>
      </c>
    </row>
    <row r="3596">
      <c r="A3596" s="6">
        <v>5</v>
      </c>
      <c r="B3596" s="6">
        <v>10</v>
      </c>
      <c r="C3596" s="6">
        <v>27</v>
      </c>
      <c r="D3596" s="6">
        <f>A3596+B3596+C3596</f>
        <v>42</v>
      </c>
      <c r="E3596" s="5">
        <f>IF(A3596=0,0,A3596*LABOR_HRS_WK_TOM*SEASON_WEEKS*(1+DIM_PCT_TOM)^A3596)</f>
        <v>724.72950000000026</v>
      </c>
      <c r="F3596" s="5">
        <f>IF(B3596=0,0,B3596*LABOR_HRS_WK_CAR*SEASON_WEEKS*(1+DIM_PCT_CAR)^B3596)</f>
        <v>384.025363258907</v>
      </c>
      <c r="G3596" s="5">
        <f>IF(C3596=0,0,C3596*LABOR_HRS_WK_MES*SEASON_WEEKS*(1+DIM_PCT_MES)^C3596)</f>
        <v>1699.19076434307</v>
      </c>
      <c r="H3596" s="5">
        <f>E3596+F3596+G3596</f>
        <v>2807.9456276019773</v>
      </c>
      <c r="I3596" s="5">
        <f>MIN(H3596,FARMER_HRS)</f>
        <v>720</v>
      </c>
      <c r="J3596" s="5">
        <f>MAX(0,H3596-FARMER_HRS)</f>
        <v>2087.9456276019773</v>
      </c>
      <c r="K3596" s="2">
        <f>I3596*FARMER_RATE+J3596*TEMP_WORKER_RATE</f>
        <v>61249.056034756548</v>
      </c>
      <c r="L3596" s="2">
        <f>A3596*PRICE_TOM+B3596*PRICE_CAR+C3596*PRICE_MES</f>
        <v>137840</v>
      </c>
      <c r="M3596" s="2">
        <f>A3596*FERT_BED_TOM+B3596*FERT_BED_CAR+C3596*FERT_BED_MES</f>
        <v>32560</v>
      </c>
      <c r="N3596" s="6">
        <f>IF(AND(D3596&lt;=TOTAL_BEDS,J3596&lt;=TEMP_WORKER_MAX*TEMP_WORKER_HRS),1,0)</f>
        <v>1</v>
      </c>
      <c r="O3596" s="2">
        <f>L3596-M3596-K3596-FIXED_COSTS</f>
        <v>24030.943965243452</v>
      </c>
      <c r="P3596" s="2">
        <f>IF(N3596=1,O3596,"")</f>
        <v>24030.943965243452</v>
      </c>
    </row>
    <row r="3597">
      <c r="A3597" s="6">
        <v>5</v>
      </c>
      <c r="B3597" s="6">
        <v>10</v>
      </c>
      <c r="C3597" s="6">
        <v>28</v>
      </c>
      <c r="D3597" s="6">
        <f>A3597+B3597+C3597</f>
        <v>43</v>
      </c>
      <c r="E3597" s="5">
        <f>IF(A3597=0,0,A3597*LABOR_HRS_WK_TOM*SEASON_WEEKS*(1+DIM_PCT_TOM)^A3597)</f>
        <v>724.72950000000026</v>
      </c>
      <c r="F3597" s="5">
        <f>IF(B3597=0,0,B3597*LABOR_HRS_WK_CAR*SEASON_WEEKS*(1+DIM_PCT_CAR)^B3597)</f>
        <v>384.025363258907</v>
      </c>
      <c r="G3597" s="5">
        <f>IF(C3597=0,0,C3597*LABOR_HRS_WK_MES*SEASON_WEEKS*(1+DIM_PCT_MES)^C3597)</f>
        <v>1784.1503025602233</v>
      </c>
      <c r="H3597" s="5">
        <f>E3597+F3597+G3597</f>
        <v>2892.9051658191306</v>
      </c>
      <c r="I3597" s="5">
        <f>MIN(H3597,FARMER_HRS)</f>
        <v>720</v>
      </c>
      <c r="J3597" s="5">
        <f>MAX(0,H3597-FARMER_HRS)</f>
        <v>2172.9051658191306</v>
      </c>
      <c r="K3597" s="2">
        <f>I3597*FARMER_RATE+J3597*TEMP_WORKER_RATE</f>
        <v>62724.04801769324</v>
      </c>
      <c r="L3597" s="2">
        <f>A3597*PRICE_TOM+B3597*PRICE_CAR+C3597*PRICE_MES</f>
        <v>140540</v>
      </c>
      <c r="M3597" s="2">
        <f>A3597*FERT_BED_TOM+B3597*FERT_BED_CAR+C3597*FERT_BED_MES</f>
        <v>33440</v>
      </c>
      <c r="N3597" s="6">
        <f>IF(AND(D3597&lt;=TOTAL_BEDS,J3597&lt;=TEMP_WORKER_MAX*TEMP_WORKER_HRS),1,0)</f>
        <v>1</v>
      </c>
      <c r="O3597" s="2">
        <f>L3597-M3597-K3597-FIXED_COSTS</f>
        <v>24375.95198230676</v>
      </c>
      <c r="P3597" s="2">
        <f>IF(N3597=1,O3597,"")</f>
        <v>24375.95198230676</v>
      </c>
    </row>
    <row r="3598">
      <c r="A3598" s="6">
        <v>5</v>
      </c>
      <c r="B3598" s="6">
        <v>10</v>
      </c>
      <c r="C3598" s="6">
        <v>29</v>
      </c>
      <c r="D3598" s="6">
        <f>A3598+B3598+C3598</f>
        <v>44</v>
      </c>
      <c r="E3598" s="5">
        <f>IF(A3598=0,0,A3598*LABOR_HRS_WK_TOM*SEASON_WEEKS*(1+DIM_PCT_TOM)^A3598)</f>
        <v>724.72950000000026</v>
      </c>
      <c r="F3598" s="5">
        <f>IF(B3598=0,0,B3598*LABOR_HRS_WK_CAR*SEASON_WEEKS*(1+DIM_PCT_CAR)^B3598)</f>
        <v>384.025363258907</v>
      </c>
      <c r="G3598" s="5">
        <f>IF(C3598=0,0,C3598*LABOR_HRS_WK_MES*SEASON_WEEKS*(1+DIM_PCT_MES)^C3598)</f>
        <v>1870.9683306758766</v>
      </c>
      <c r="H3598" s="5">
        <f>E3598+F3598+G3598</f>
        <v>2979.7231939347839</v>
      </c>
      <c r="I3598" s="5">
        <f>MIN(H3598,FARMER_HRS)</f>
        <v>720</v>
      </c>
      <c r="J3598" s="5">
        <f>MAX(0,H3598-FARMER_HRS)</f>
        <v>2259.7231939347839</v>
      </c>
      <c r="K3598" s="2">
        <f>I3598*FARMER_RATE+J3598*TEMP_WORKER_RATE</f>
        <v>64231.305450256667</v>
      </c>
      <c r="L3598" s="2">
        <f>A3598*PRICE_TOM+B3598*PRICE_CAR+C3598*PRICE_MES</f>
        <v>143240</v>
      </c>
      <c r="M3598" s="2">
        <f>A3598*FERT_BED_TOM+B3598*FERT_BED_CAR+C3598*FERT_BED_MES</f>
        <v>34320</v>
      </c>
      <c r="N3598" s="6">
        <f>IF(AND(D3598&lt;=TOTAL_BEDS,J3598&lt;=TEMP_WORKER_MAX*TEMP_WORKER_HRS),1,0)</f>
        <v>1</v>
      </c>
      <c r="O3598" s="2">
        <f>L3598-M3598-K3598-FIXED_COSTS</f>
        <v>24688.694549743333</v>
      </c>
      <c r="P3598" s="2">
        <f>IF(N3598=1,O3598,"")</f>
        <v>24688.694549743333</v>
      </c>
    </row>
    <row r="3599">
      <c r="A3599" s="6">
        <v>5</v>
      </c>
      <c r="B3599" s="6">
        <v>10</v>
      </c>
      <c r="C3599" s="6">
        <v>30</v>
      </c>
      <c r="D3599" s="6">
        <f>A3599+B3599+C3599</f>
        <v>45</v>
      </c>
      <c r="E3599" s="5">
        <f>IF(A3599=0,0,A3599*LABOR_HRS_WK_TOM*SEASON_WEEKS*(1+DIM_PCT_TOM)^A3599)</f>
        <v>724.72950000000026</v>
      </c>
      <c r="F3599" s="5">
        <f>IF(B3599=0,0,B3599*LABOR_HRS_WK_CAR*SEASON_WEEKS*(1+DIM_PCT_CAR)^B3599)</f>
        <v>384.025363258907</v>
      </c>
      <c r="G3599" s="5">
        <f>IF(C3599=0,0,C3599*LABOR_HRS_WK_MES*SEASON_WEEKS*(1+DIM_PCT_MES)^C3599)</f>
        <v>1959.6780360096466</v>
      </c>
      <c r="H3599" s="5">
        <f>E3599+F3599+G3599</f>
        <v>3068.4328992685541</v>
      </c>
      <c r="I3599" s="5">
        <f>MIN(H3599,FARMER_HRS)</f>
        <v>720</v>
      </c>
      <c r="J3599" s="5">
        <f>MAX(0,H3599-FARMER_HRS)</f>
        <v>2348.4328992685541</v>
      </c>
      <c r="K3599" s="2">
        <f>I3599*FARMER_RATE+J3599*TEMP_WORKER_RATE</f>
        <v>65771.404501190176</v>
      </c>
      <c r="L3599" s="2">
        <f>A3599*PRICE_TOM+B3599*PRICE_CAR+C3599*PRICE_MES</f>
        <v>145940</v>
      </c>
      <c r="M3599" s="2">
        <f>A3599*FERT_BED_TOM+B3599*FERT_BED_CAR+C3599*FERT_BED_MES</f>
        <v>35200</v>
      </c>
      <c r="N3599" s="6">
        <f>IF(AND(D3599&lt;=TOTAL_BEDS,J3599&lt;=TEMP_WORKER_MAX*TEMP_WORKER_HRS),1,0)</f>
        <v>1</v>
      </c>
      <c r="O3599" s="2">
        <f>L3599-M3599-K3599-FIXED_COSTS</f>
        <v>24968.595498809824</v>
      </c>
      <c r="P3599" s="2">
        <f>IF(N3599=1,O3599,"")</f>
        <v>24968.595498809824</v>
      </c>
    </row>
    <row r="3600">
      <c r="A3600" s="6">
        <v>5</v>
      </c>
      <c r="B3600" s="6">
        <v>11</v>
      </c>
      <c r="C3600" s="6">
        <v>0</v>
      </c>
      <c r="D3600" s="6">
        <f>A3600+B3600+C3600</f>
        <v>16</v>
      </c>
      <c r="E3600" s="5">
        <f>IF(A3600=0,0,A3600*LABOR_HRS_WK_TOM*SEASON_WEEKS*(1+DIM_PCT_TOM)^A3600)</f>
        <v>724.72950000000026</v>
      </c>
      <c r="F3600" s="5">
        <f>IF(B3600=0,0,B3600*LABOR_HRS_WK_CAR*SEASON_WEEKS*(1+DIM_PCT_CAR)^B3600)</f>
        <v>432.98859707441773</v>
      </c>
      <c r="G3600" s="5">
        <f>IF(C3600=0,0,C3600*LABOR_HRS_WK_MES*SEASON_WEEKS*(1+DIM_PCT_MES)^C3600)</f>
        <v>0</v>
      </c>
      <c r="H3600" s="5">
        <f>E3600+F3600+G3600</f>
        <v>1157.718097074418</v>
      </c>
      <c r="I3600" s="5">
        <f>MIN(H3600,FARMER_HRS)</f>
        <v>720</v>
      </c>
      <c r="J3600" s="5">
        <f>MAX(0,H3600-FARMER_HRS)</f>
        <v>437.718097074418</v>
      </c>
      <c r="K3600" s="2">
        <f>I3600*FARMER_RATE+J3600*TEMP_WORKER_RATE</f>
        <v>32599.272518653088</v>
      </c>
      <c r="L3600" s="2">
        <f>A3600*PRICE_TOM+B3600*PRICE_CAR+C3600*PRICE_MES</f>
        <v>67034</v>
      </c>
      <c r="M3600" s="2">
        <f>A3600*FERT_BED_TOM+B3600*FERT_BED_CAR+C3600*FERT_BED_MES</f>
        <v>9240</v>
      </c>
      <c r="N3600" s="6">
        <f>IF(AND(D3600&lt;=TOTAL_BEDS,J3600&lt;=TEMP_WORKER_MAX*TEMP_WORKER_HRS),1,0)</f>
        <v>1</v>
      </c>
      <c r="O3600" s="2">
        <f>L3600-M3600-K3600-FIXED_COSTS</f>
        <v>5194.7274813469121</v>
      </c>
      <c r="P3600" s="2">
        <f>IF(N3600=1,O3600,"")</f>
        <v>5194.7274813469121</v>
      </c>
    </row>
    <row r="3601">
      <c r="A3601" s="6">
        <v>5</v>
      </c>
      <c r="B3601" s="6">
        <v>11</v>
      </c>
      <c r="C3601" s="6">
        <v>1</v>
      </c>
      <c r="D3601" s="6">
        <f>A3601+B3601+C3601</f>
        <v>17</v>
      </c>
      <c r="E3601" s="5">
        <f>IF(A3601=0,0,A3601*LABOR_HRS_WK_TOM*SEASON_WEEKS*(1+DIM_PCT_TOM)^A3601)</f>
        <v>724.72950000000026</v>
      </c>
      <c r="F3601" s="5">
        <f>IF(B3601=0,0,B3601*LABOR_HRS_WK_CAR*SEASON_WEEKS*(1+DIM_PCT_CAR)^B3601)</f>
        <v>432.98859707441773</v>
      </c>
      <c r="G3601" s="5">
        <f>IF(C3601=0,0,C3601*LABOR_HRS_WK_MES*SEASON_WEEKS*(1+DIM_PCT_MES)^C3601)</f>
        <v>45.5625</v>
      </c>
      <c r="H3601" s="5">
        <f>E3601+F3601+G3601</f>
        <v>1203.280597074418</v>
      </c>
      <c r="I3601" s="5">
        <f>MIN(H3601,FARMER_HRS)</f>
        <v>720</v>
      </c>
      <c r="J3601" s="5">
        <f>MAX(0,H3601-FARMER_HRS)</f>
        <v>483.280597074418</v>
      </c>
      <c r="K3601" s="2">
        <f>I3601*FARMER_RATE+J3601*TEMP_WORKER_RATE</f>
        <v>33390.288143653088</v>
      </c>
      <c r="L3601" s="2">
        <f>A3601*PRICE_TOM+B3601*PRICE_CAR+C3601*PRICE_MES</f>
        <v>69734</v>
      </c>
      <c r="M3601" s="2">
        <f>A3601*FERT_BED_TOM+B3601*FERT_BED_CAR+C3601*FERT_BED_MES</f>
        <v>10120</v>
      </c>
      <c r="N3601" s="6">
        <f>IF(AND(D3601&lt;=TOTAL_BEDS,J3601&lt;=TEMP_WORKER_MAX*TEMP_WORKER_HRS),1,0)</f>
        <v>1</v>
      </c>
      <c r="O3601" s="2">
        <f>L3601-M3601-K3601-FIXED_COSTS</f>
        <v>6223.7118563469121</v>
      </c>
      <c r="P3601" s="2">
        <f>IF(N3601=1,O3601,"")</f>
        <v>6223.7118563469121</v>
      </c>
    </row>
    <row r="3602">
      <c r="A3602" s="6">
        <v>5</v>
      </c>
      <c r="B3602" s="6">
        <v>11</v>
      </c>
      <c r="C3602" s="6">
        <v>2</v>
      </c>
      <c r="D3602" s="6">
        <f>A3602+B3602+C3602</f>
        <v>18</v>
      </c>
      <c r="E3602" s="5">
        <f>IF(A3602=0,0,A3602*LABOR_HRS_WK_TOM*SEASON_WEEKS*(1+DIM_PCT_TOM)^A3602)</f>
        <v>724.72950000000026</v>
      </c>
      <c r="F3602" s="5">
        <f>IF(B3602=0,0,B3602*LABOR_HRS_WK_CAR*SEASON_WEEKS*(1+DIM_PCT_CAR)^B3602)</f>
        <v>432.98859707441773</v>
      </c>
      <c r="G3602" s="5">
        <f>IF(C3602=0,0,C3602*LABOR_HRS_WK_MES*SEASON_WEEKS*(1+DIM_PCT_MES)^C3602)</f>
        <v>92.2640625</v>
      </c>
      <c r="H3602" s="5">
        <f>E3602+F3602+G3602</f>
        <v>1249.9821595744179</v>
      </c>
      <c r="I3602" s="5">
        <f>MIN(H3602,FARMER_HRS)</f>
        <v>720</v>
      </c>
      <c r="J3602" s="5">
        <f>MAX(0,H3602-FARMER_HRS)</f>
        <v>529.98215957441789</v>
      </c>
      <c r="K3602" s="2">
        <f>I3602*FARMER_RATE+J3602*TEMP_WORKER_RATE</f>
        <v>34201.079159278088</v>
      </c>
      <c r="L3602" s="2">
        <f>A3602*PRICE_TOM+B3602*PRICE_CAR+C3602*PRICE_MES</f>
        <v>72434</v>
      </c>
      <c r="M3602" s="2">
        <f>A3602*FERT_BED_TOM+B3602*FERT_BED_CAR+C3602*FERT_BED_MES</f>
        <v>11000</v>
      </c>
      <c r="N3602" s="6">
        <f>IF(AND(D3602&lt;=TOTAL_BEDS,J3602&lt;=TEMP_WORKER_MAX*TEMP_WORKER_HRS),1,0)</f>
        <v>1</v>
      </c>
      <c r="O3602" s="2">
        <f>L3602-M3602-K3602-FIXED_COSTS</f>
        <v>7232.9208407219121</v>
      </c>
      <c r="P3602" s="2">
        <f>IF(N3602=1,O3602,"")</f>
        <v>7232.9208407219121</v>
      </c>
    </row>
    <row r="3603">
      <c r="A3603" s="6">
        <v>5</v>
      </c>
      <c r="B3603" s="6">
        <v>11</v>
      </c>
      <c r="C3603" s="6">
        <v>3</v>
      </c>
      <c r="D3603" s="6">
        <f>A3603+B3603+C3603</f>
        <v>19</v>
      </c>
      <c r="E3603" s="5">
        <f>IF(A3603=0,0,A3603*LABOR_HRS_WK_TOM*SEASON_WEEKS*(1+DIM_PCT_TOM)^A3603)</f>
        <v>724.72950000000026</v>
      </c>
      <c r="F3603" s="5">
        <f>IF(B3603=0,0,B3603*LABOR_HRS_WK_CAR*SEASON_WEEKS*(1+DIM_PCT_CAR)^B3603)</f>
        <v>432.98859707441773</v>
      </c>
      <c r="G3603" s="5">
        <f>IF(C3603=0,0,C3603*LABOR_HRS_WK_MES*SEASON_WEEKS*(1+DIM_PCT_MES)^C3603)</f>
        <v>140.12604492187498</v>
      </c>
      <c r="H3603" s="5">
        <f>E3603+F3603+G3603</f>
        <v>1297.844141996293</v>
      </c>
      <c r="I3603" s="5">
        <f>MIN(H3603,FARMER_HRS)</f>
        <v>720</v>
      </c>
      <c r="J3603" s="5">
        <f>MAX(0,H3603-FARMER_HRS)</f>
        <v>577.844141996293</v>
      </c>
      <c r="K3603" s="2">
        <f>I3603*FARMER_RATE+J3603*TEMP_WORKER_RATE</f>
        <v>35032.016354102307</v>
      </c>
      <c r="L3603" s="2">
        <f>A3603*PRICE_TOM+B3603*PRICE_CAR+C3603*PRICE_MES</f>
        <v>75134</v>
      </c>
      <c r="M3603" s="2">
        <f>A3603*FERT_BED_TOM+B3603*FERT_BED_CAR+C3603*FERT_BED_MES</f>
        <v>11880</v>
      </c>
      <c r="N3603" s="6">
        <f>IF(AND(D3603&lt;=TOTAL_BEDS,J3603&lt;=TEMP_WORKER_MAX*TEMP_WORKER_HRS),1,0)</f>
        <v>1</v>
      </c>
      <c r="O3603" s="2">
        <f>L3603-M3603-K3603-FIXED_COSTS</f>
        <v>8221.9836458976933</v>
      </c>
      <c r="P3603" s="2">
        <f>IF(N3603=1,O3603,"")</f>
        <v>8221.9836458976933</v>
      </c>
    </row>
    <row r="3604">
      <c r="A3604" s="6">
        <v>5</v>
      </c>
      <c r="B3604" s="6">
        <v>11</v>
      </c>
      <c r="C3604" s="6">
        <v>4</v>
      </c>
      <c r="D3604" s="6">
        <f>A3604+B3604+C3604</f>
        <v>20</v>
      </c>
      <c r="E3604" s="5">
        <f>IF(A3604=0,0,A3604*LABOR_HRS_WK_TOM*SEASON_WEEKS*(1+DIM_PCT_TOM)^A3604)</f>
        <v>724.72950000000026</v>
      </c>
      <c r="F3604" s="5">
        <f>IF(B3604=0,0,B3604*LABOR_HRS_WK_CAR*SEASON_WEEKS*(1+DIM_PCT_CAR)^B3604)</f>
        <v>432.98859707441773</v>
      </c>
      <c r="G3604" s="5">
        <f>IF(C3604=0,0,C3604*LABOR_HRS_WK_MES*SEASON_WEEKS*(1+DIM_PCT_MES)^C3604)</f>
        <v>189.17016064453119</v>
      </c>
      <c r="H3604" s="5">
        <f>E3604+F3604+G3604</f>
        <v>1346.8882577189493</v>
      </c>
      <c r="I3604" s="5">
        <f>MIN(H3604,FARMER_HRS)</f>
        <v>720</v>
      </c>
      <c r="J3604" s="5">
        <f>MAX(0,H3604-FARMER_HRS)</f>
        <v>626.88825771894926</v>
      </c>
      <c r="K3604" s="2">
        <f>I3604*FARMER_RATE+J3604*TEMP_WORKER_RATE</f>
        <v>35883.476696509533</v>
      </c>
      <c r="L3604" s="2">
        <f>A3604*PRICE_TOM+B3604*PRICE_CAR+C3604*PRICE_MES</f>
        <v>77834</v>
      </c>
      <c r="M3604" s="2">
        <f>A3604*FERT_BED_TOM+B3604*FERT_BED_CAR+C3604*FERT_BED_MES</f>
        <v>12760</v>
      </c>
      <c r="N3604" s="6">
        <f>IF(AND(D3604&lt;=TOTAL_BEDS,J3604&lt;=TEMP_WORKER_MAX*TEMP_WORKER_HRS),1,0)</f>
        <v>1</v>
      </c>
      <c r="O3604" s="2">
        <f>L3604-M3604-K3604-FIXED_COSTS</f>
        <v>9190.5233034904668</v>
      </c>
      <c r="P3604" s="2">
        <f>IF(N3604=1,O3604,"")</f>
        <v>9190.5233034904668</v>
      </c>
    </row>
    <row r="3605">
      <c r="A3605" s="6">
        <v>5</v>
      </c>
      <c r="B3605" s="6">
        <v>11</v>
      </c>
      <c r="C3605" s="6">
        <v>5</v>
      </c>
      <c r="D3605" s="6">
        <f>A3605+B3605+C3605</f>
        <v>21</v>
      </c>
      <c r="E3605" s="5">
        <f>IF(A3605=0,0,A3605*LABOR_HRS_WK_TOM*SEASON_WEEKS*(1+DIM_PCT_TOM)^A3605)</f>
        <v>724.72950000000026</v>
      </c>
      <c r="F3605" s="5">
        <f>IF(B3605=0,0,B3605*LABOR_HRS_WK_CAR*SEASON_WEEKS*(1+DIM_PCT_CAR)^B3605)</f>
        <v>432.98859707441773</v>
      </c>
      <c r="G3605" s="5">
        <f>IF(C3605=0,0,C3605*LABOR_HRS_WK_MES*SEASON_WEEKS*(1+DIM_PCT_MES)^C3605)</f>
        <v>239.41848456573481</v>
      </c>
      <c r="H3605" s="5">
        <f>E3605+F3605+G3605</f>
        <v>1397.1365816401528</v>
      </c>
      <c r="I3605" s="5">
        <f>MIN(H3605,FARMER_HRS)</f>
        <v>720</v>
      </c>
      <c r="J3605" s="5">
        <f>MAX(0,H3605-FARMER_HRS)</f>
        <v>677.13658164015283</v>
      </c>
      <c r="K3605" s="2">
        <f>I3605*FARMER_RATE+J3605*TEMP_WORKER_RATE</f>
        <v>36755.843431252651</v>
      </c>
      <c r="L3605" s="2">
        <f>A3605*PRICE_TOM+B3605*PRICE_CAR+C3605*PRICE_MES</f>
        <v>80534</v>
      </c>
      <c r="M3605" s="2">
        <f>A3605*FERT_BED_TOM+B3605*FERT_BED_CAR+C3605*FERT_BED_MES</f>
        <v>13640</v>
      </c>
      <c r="N3605" s="6">
        <f>IF(AND(D3605&lt;=TOTAL_BEDS,J3605&lt;=TEMP_WORKER_MAX*TEMP_WORKER_HRS),1,0)</f>
        <v>1</v>
      </c>
      <c r="O3605" s="2">
        <f>L3605-M3605-K3605-FIXED_COSTS</f>
        <v>10138.156568747349</v>
      </c>
      <c r="P3605" s="2">
        <f>IF(N3605=1,O3605,"")</f>
        <v>10138.156568747349</v>
      </c>
    </row>
    <row r="3606">
      <c r="A3606" s="6">
        <v>5</v>
      </c>
      <c r="B3606" s="6">
        <v>11</v>
      </c>
      <c r="C3606" s="6">
        <v>6</v>
      </c>
      <c r="D3606" s="6">
        <f>A3606+B3606+C3606</f>
        <v>22</v>
      </c>
      <c r="E3606" s="5">
        <f>IF(A3606=0,0,A3606*LABOR_HRS_WK_TOM*SEASON_WEEKS*(1+DIM_PCT_TOM)^A3606)</f>
        <v>724.72950000000026</v>
      </c>
      <c r="F3606" s="5">
        <f>IF(B3606=0,0,B3606*LABOR_HRS_WK_CAR*SEASON_WEEKS*(1+DIM_PCT_CAR)^B3606)</f>
        <v>432.98859707441773</v>
      </c>
      <c r="G3606" s="5">
        <f>IF(C3606=0,0,C3606*LABOR_HRS_WK_MES*SEASON_WEEKS*(1+DIM_PCT_MES)^C3606)</f>
        <v>290.89345874736773</v>
      </c>
      <c r="H3606" s="5">
        <f>E3606+F3606+G3606</f>
        <v>1448.6115558217857</v>
      </c>
      <c r="I3606" s="5">
        <f>MIN(H3606,FARMER_HRS)</f>
        <v>720</v>
      </c>
      <c r="J3606" s="5">
        <f>MAX(0,H3606-FARMER_HRS)</f>
        <v>728.61155582178571</v>
      </c>
      <c r="K3606" s="2">
        <f>I3606*FARMER_RATE+J3606*TEMP_WORKER_RATE</f>
        <v>37649.506177461561</v>
      </c>
      <c r="L3606" s="2">
        <f>A3606*PRICE_TOM+B3606*PRICE_CAR+C3606*PRICE_MES</f>
        <v>83234</v>
      </c>
      <c r="M3606" s="2">
        <f>A3606*FERT_BED_TOM+B3606*FERT_BED_CAR+C3606*FERT_BED_MES</f>
        <v>14520</v>
      </c>
      <c r="N3606" s="6">
        <f>IF(AND(D3606&lt;=TOTAL_BEDS,J3606&lt;=TEMP_WORKER_MAX*TEMP_WORKER_HRS),1,0)</f>
        <v>1</v>
      </c>
      <c r="O3606" s="2">
        <f>L3606-M3606-K3606-FIXED_COSTS</f>
        <v>11064.493822538439</v>
      </c>
      <c r="P3606" s="2">
        <f>IF(N3606=1,O3606,"")</f>
        <v>11064.493822538439</v>
      </c>
    </row>
    <row r="3607">
      <c r="A3607" s="6">
        <v>5</v>
      </c>
      <c r="B3607" s="6">
        <v>11</v>
      </c>
      <c r="C3607" s="6">
        <v>7</v>
      </c>
      <c r="D3607" s="6">
        <f>A3607+B3607+C3607</f>
        <v>23</v>
      </c>
      <c r="E3607" s="5">
        <f>IF(A3607=0,0,A3607*LABOR_HRS_WK_TOM*SEASON_WEEKS*(1+DIM_PCT_TOM)^A3607)</f>
        <v>724.72950000000026</v>
      </c>
      <c r="F3607" s="5">
        <f>IF(B3607=0,0,B3607*LABOR_HRS_WK_CAR*SEASON_WEEKS*(1+DIM_PCT_CAR)^B3607)</f>
        <v>432.98859707441773</v>
      </c>
      <c r="G3607" s="5">
        <f>IF(C3607=0,0,C3607*LABOR_HRS_WK_MES*SEASON_WEEKS*(1+DIM_PCT_MES)^C3607)</f>
        <v>343.61789814532818</v>
      </c>
      <c r="H3607" s="5">
        <f>E3607+F3607+G3607</f>
        <v>1501.3359952197461</v>
      </c>
      <c r="I3607" s="5">
        <f>MIN(H3607,FARMER_HRS)</f>
        <v>720</v>
      </c>
      <c r="J3607" s="5">
        <f>MAX(0,H3607-FARMER_HRS)</f>
        <v>781.33599521974611</v>
      </c>
      <c r="K3607" s="2">
        <f>I3607*FARMER_RATE+J3607*TEMP_WORKER_RATE</f>
        <v>38564.861028120591</v>
      </c>
      <c r="L3607" s="2">
        <f>A3607*PRICE_TOM+B3607*PRICE_CAR+C3607*PRICE_MES</f>
        <v>85934</v>
      </c>
      <c r="M3607" s="2">
        <f>A3607*FERT_BED_TOM+B3607*FERT_BED_CAR+C3607*FERT_BED_MES</f>
        <v>15400</v>
      </c>
      <c r="N3607" s="6">
        <f>IF(AND(D3607&lt;=TOTAL_BEDS,J3607&lt;=TEMP_WORKER_MAX*TEMP_WORKER_HRS),1,0)</f>
        <v>1</v>
      </c>
      <c r="O3607" s="2">
        <f>L3607-M3607-K3607-FIXED_COSTS</f>
        <v>11969.138971879409</v>
      </c>
      <c r="P3607" s="2">
        <f>IF(N3607=1,O3607,"")</f>
        <v>11969.138971879409</v>
      </c>
    </row>
    <row r="3608">
      <c r="A3608" s="6">
        <v>5</v>
      </c>
      <c r="B3608" s="6">
        <v>11</v>
      </c>
      <c r="C3608" s="6">
        <v>8</v>
      </c>
      <c r="D3608" s="6">
        <f>A3608+B3608+C3608</f>
        <v>24</v>
      </c>
      <c r="E3608" s="5">
        <f>IF(A3608=0,0,A3608*LABOR_HRS_WK_TOM*SEASON_WEEKS*(1+DIM_PCT_TOM)^A3608)</f>
        <v>724.72950000000026</v>
      </c>
      <c r="F3608" s="5">
        <f>IF(B3608=0,0,B3608*LABOR_HRS_WK_CAR*SEASON_WEEKS*(1+DIM_PCT_CAR)^B3608)</f>
        <v>432.98859707441773</v>
      </c>
      <c r="G3608" s="5">
        <f>IF(C3608=0,0,C3608*LABOR_HRS_WK_MES*SEASON_WEEKS*(1+DIM_PCT_MES)^C3608)</f>
        <v>397.61499642530833</v>
      </c>
      <c r="H3608" s="5">
        <f>E3608+F3608+G3608</f>
        <v>1555.3330934997264</v>
      </c>
      <c r="I3608" s="5">
        <f>MIN(H3608,FARMER_HRS)</f>
        <v>720</v>
      </c>
      <c r="J3608" s="5">
        <f>MAX(0,H3608-FARMER_HRS)</f>
        <v>835.33309349972637</v>
      </c>
      <c r="K3608" s="2">
        <f>I3608*FARMER_RATE+J3608*TEMP_WORKER_RATE</f>
        <v>39502.310651036918</v>
      </c>
      <c r="L3608" s="2">
        <f>A3608*PRICE_TOM+B3608*PRICE_CAR+C3608*PRICE_MES</f>
        <v>88634</v>
      </c>
      <c r="M3608" s="2">
        <f>A3608*FERT_BED_TOM+B3608*FERT_BED_CAR+C3608*FERT_BED_MES</f>
        <v>16280</v>
      </c>
      <c r="N3608" s="6">
        <f>IF(AND(D3608&lt;=TOTAL_BEDS,J3608&lt;=TEMP_WORKER_MAX*TEMP_WORKER_HRS),1,0)</f>
        <v>1</v>
      </c>
      <c r="O3608" s="2">
        <f>L3608-M3608-K3608-FIXED_COSTS</f>
        <v>12851.689348963082</v>
      </c>
      <c r="P3608" s="2">
        <f>IF(N3608=1,O3608,"")</f>
        <v>12851.689348963082</v>
      </c>
    </row>
    <row r="3609">
      <c r="A3609" s="6">
        <v>5</v>
      </c>
      <c r="B3609" s="6">
        <v>11</v>
      </c>
      <c r="C3609" s="6">
        <v>9</v>
      </c>
      <c r="D3609" s="6">
        <f>A3609+B3609+C3609</f>
        <v>25</v>
      </c>
      <c r="E3609" s="5">
        <f>IF(A3609=0,0,A3609*LABOR_HRS_WK_TOM*SEASON_WEEKS*(1+DIM_PCT_TOM)^A3609)</f>
        <v>724.72950000000026</v>
      </c>
      <c r="F3609" s="5">
        <f>IF(B3609=0,0,B3609*LABOR_HRS_WK_CAR*SEASON_WEEKS*(1+DIM_PCT_CAR)^B3609)</f>
        <v>432.98859707441773</v>
      </c>
      <c r="G3609" s="5">
        <f>IF(C3609=0,0,C3609*LABOR_HRS_WK_MES*SEASON_WEEKS*(1+DIM_PCT_MES)^C3609)</f>
        <v>452.90833186570273</v>
      </c>
      <c r="H3609" s="5">
        <f>E3609+F3609+G3609</f>
        <v>1610.6264289401206</v>
      </c>
      <c r="I3609" s="5">
        <f>MIN(H3609,FARMER_HRS)</f>
        <v>720</v>
      </c>
      <c r="J3609" s="5">
        <f>MAX(0,H3609-FARMER_HRS)</f>
        <v>890.6264289401206</v>
      </c>
      <c r="K3609" s="2">
        <f>I3609*FARMER_RATE+J3609*TEMP_WORKER_RATE</f>
        <v>40462.264391321536</v>
      </c>
      <c r="L3609" s="2">
        <f>A3609*PRICE_TOM+B3609*PRICE_CAR+C3609*PRICE_MES</f>
        <v>91334</v>
      </c>
      <c r="M3609" s="2">
        <f>A3609*FERT_BED_TOM+B3609*FERT_BED_CAR+C3609*FERT_BED_MES</f>
        <v>17160</v>
      </c>
      <c r="N3609" s="6">
        <f>IF(AND(D3609&lt;=TOTAL_BEDS,J3609&lt;=TEMP_WORKER_MAX*TEMP_WORKER_HRS),1,0)</f>
        <v>1</v>
      </c>
      <c r="O3609" s="2">
        <f>L3609-M3609-K3609-FIXED_COSTS</f>
        <v>13711.735608678464</v>
      </c>
      <c r="P3609" s="2">
        <f>IF(N3609=1,O3609,"")</f>
        <v>13711.735608678464</v>
      </c>
    </row>
    <row r="3610">
      <c r="A3610" s="6">
        <v>5</v>
      </c>
      <c r="B3610" s="6">
        <v>11</v>
      </c>
      <c r="C3610" s="6">
        <v>10</v>
      </c>
      <c r="D3610" s="6">
        <f>A3610+B3610+C3610</f>
        <v>26</v>
      </c>
      <c r="E3610" s="5">
        <f>IF(A3610=0,0,A3610*LABOR_HRS_WK_TOM*SEASON_WEEKS*(1+DIM_PCT_TOM)^A3610)</f>
        <v>724.72950000000026</v>
      </c>
      <c r="F3610" s="5">
        <f>IF(B3610=0,0,B3610*LABOR_HRS_WK_CAR*SEASON_WEEKS*(1+DIM_PCT_CAR)^B3610)</f>
        <v>432.98859707441773</v>
      </c>
      <c r="G3610" s="5">
        <f>IF(C3610=0,0,C3610*LABOR_HRS_WK_MES*SEASON_WEEKS*(1+DIM_PCT_MES)^C3610)</f>
        <v>509.52187334891551</v>
      </c>
      <c r="H3610" s="5">
        <f>E3610+F3610+G3610</f>
        <v>1667.2399704233335</v>
      </c>
      <c r="I3610" s="5">
        <f>MIN(H3610,FARMER_HRS)</f>
        <v>720</v>
      </c>
      <c r="J3610" s="5">
        <f>MAX(0,H3610-FARMER_HRS)</f>
        <v>947.23997042333349</v>
      </c>
      <c r="K3610" s="2">
        <f>I3610*FARMER_RATE+J3610*TEMP_WORKER_RATE</f>
        <v>41445.138375405091</v>
      </c>
      <c r="L3610" s="2">
        <f>A3610*PRICE_TOM+B3610*PRICE_CAR+C3610*PRICE_MES</f>
        <v>94034</v>
      </c>
      <c r="M3610" s="2">
        <f>A3610*FERT_BED_TOM+B3610*FERT_BED_CAR+C3610*FERT_BED_MES</f>
        <v>18040</v>
      </c>
      <c r="N3610" s="6">
        <f>IF(AND(D3610&lt;=TOTAL_BEDS,J3610&lt;=TEMP_WORKER_MAX*TEMP_WORKER_HRS),1,0)</f>
        <v>1</v>
      </c>
      <c r="O3610" s="2">
        <f>L3610-M3610-K3610-FIXED_COSTS</f>
        <v>14548.861624594909</v>
      </c>
      <c r="P3610" s="2">
        <f>IF(N3610=1,O3610,"")</f>
        <v>14548.861624594909</v>
      </c>
    </row>
    <row r="3611">
      <c r="A3611" s="6">
        <v>5</v>
      </c>
      <c r="B3611" s="6">
        <v>11</v>
      </c>
      <c r="C3611" s="6">
        <v>11</v>
      </c>
      <c r="D3611" s="6">
        <f>A3611+B3611+C3611</f>
        <v>27</v>
      </c>
      <c r="E3611" s="5">
        <f>IF(A3611=0,0,A3611*LABOR_HRS_WK_TOM*SEASON_WEEKS*(1+DIM_PCT_TOM)^A3611)</f>
        <v>724.72950000000026</v>
      </c>
      <c r="F3611" s="5">
        <f>IF(B3611=0,0,B3611*LABOR_HRS_WK_CAR*SEASON_WEEKS*(1+DIM_PCT_CAR)^B3611)</f>
        <v>432.98859707441773</v>
      </c>
      <c r="G3611" s="5">
        <f>IF(C3611=0,0,C3611*LABOR_HRS_WK_MES*SEASON_WEEKS*(1+DIM_PCT_MES)^C3611)</f>
        <v>567.47998644235463</v>
      </c>
      <c r="H3611" s="5">
        <f>E3611+F3611+G3611</f>
        <v>1725.1980835167726</v>
      </c>
      <c r="I3611" s="5">
        <f>MIN(H3611,FARMER_HRS)</f>
        <v>720</v>
      </c>
      <c r="J3611" s="5">
        <f>MAX(0,H3611-FARMER_HRS)</f>
        <v>1005.1980835167726</v>
      </c>
      <c r="K3611" s="2">
        <f>I3611*FARMER_RATE+J3611*TEMP_WORKER_RATE</f>
        <v>42451.355616610635</v>
      </c>
      <c r="L3611" s="2">
        <f>A3611*PRICE_TOM+B3611*PRICE_CAR+C3611*PRICE_MES</f>
        <v>96734</v>
      </c>
      <c r="M3611" s="2">
        <f>A3611*FERT_BED_TOM+B3611*FERT_BED_CAR+C3611*FERT_BED_MES</f>
        <v>18920</v>
      </c>
      <c r="N3611" s="6">
        <f>IF(AND(D3611&lt;=TOTAL_BEDS,J3611&lt;=TEMP_WORKER_MAX*TEMP_WORKER_HRS),1,0)</f>
        <v>1</v>
      </c>
      <c r="O3611" s="2">
        <f>L3611-M3611-K3611-FIXED_COSTS</f>
        <v>15362.644383389365</v>
      </c>
      <c r="P3611" s="2">
        <f>IF(N3611=1,O3611,"")</f>
        <v>15362.644383389365</v>
      </c>
    </row>
    <row r="3612">
      <c r="A3612" s="6">
        <v>5</v>
      </c>
      <c r="B3612" s="6">
        <v>11</v>
      </c>
      <c r="C3612" s="6">
        <v>12</v>
      </c>
      <c r="D3612" s="6">
        <f>A3612+B3612+C3612</f>
        <v>28</v>
      </c>
      <c r="E3612" s="5">
        <f>IF(A3612=0,0,A3612*LABOR_HRS_WK_TOM*SEASON_WEEKS*(1+DIM_PCT_TOM)^A3612)</f>
        <v>724.72950000000026</v>
      </c>
      <c r="F3612" s="5">
        <f>IF(B3612=0,0,B3612*LABOR_HRS_WK_CAR*SEASON_WEEKS*(1+DIM_PCT_CAR)^B3612)</f>
        <v>432.98859707441773</v>
      </c>
      <c r="G3612" s="5">
        <f>IF(C3612=0,0,C3612*LABOR_HRS_WK_MES*SEASON_WEEKS*(1+DIM_PCT_MES)^C3612)</f>
        <v>626.807439570419</v>
      </c>
      <c r="H3612" s="5">
        <f>E3612+F3612+G3612</f>
        <v>1784.5255366448368</v>
      </c>
      <c r="I3612" s="5">
        <f>MIN(H3612,FARMER_HRS)</f>
        <v>720</v>
      </c>
      <c r="J3612" s="5">
        <f>MAX(0,H3612-FARMER_HRS)</f>
        <v>1064.5255366448368</v>
      </c>
      <c r="K3612" s="2">
        <f>I3612*FARMER_RATE+J3612*TEMP_WORKER_RATE</f>
        <v>43481.346122306189</v>
      </c>
      <c r="L3612" s="2">
        <f>A3612*PRICE_TOM+B3612*PRICE_CAR+C3612*PRICE_MES</f>
        <v>99434</v>
      </c>
      <c r="M3612" s="2">
        <f>A3612*FERT_BED_TOM+B3612*FERT_BED_CAR+C3612*FERT_BED_MES</f>
        <v>19800</v>
      </c>
      <c r="N3612" s="6">
        <f>IF(AND(D3612&lt;=TOTAL_BEDS,J3612&lt;=TEMP_WORKER_MAX*TEMP_WORKER_HRS),1,0)</f>
        <v>1</v>
      </c>
      <c r="O3612" s="2">
        <f>L3612-M3612-K3612-FIXED_COSTS</f>
        <v>16152.653877693811</v>
      </c>
      <c r="P3612" s="2">
        <f>IF(N3612=1,O3612,"")</f>
        <v>16152.653877693811</v>
      </c>
    </row>
    <row r="3613">
      <c r="A3613" s="6">
        <v>5</v>
      </c>
      <c r="B3613" s="6">
        <v>11</v>
      </c>
      <c r="C3613" s="6">
        <v>13</v>
      </c>
      <c r="D3613" s="6">
        <f>A3613+B3613+C3613</f>
        <v>29</v>
      </c>
      <c r="E3613" s="5">
        <f>IF(A3613=0,0,A3613*LABOR_HRS_WK_TOM*SEASON_WEEKS*(1+DIM_PCT_TOM)^A3613)</f>
        <v>724.72950000000026</v>
      </c>
      <c r="F3613" s="5">
        <f>IF(B3613=0,0,B3613*LABOR_HRS_WK_CAR*SEASON_WEEKS*(1+DIM_PCT_CAR)^B3613)</f>
        <v>432.98859707441773</v>
      </c>
      <c r="G3613" s="5">
        <f>IF(C3613=0,0,C3613*LABOR_HRS_WK_MES*SEASON_WEEKS*(1+DIM_PCT_MES)^C3613)</f>
        <v>687.52941027880331</v>
      </c>
      <c r="H3613" s="5">
        <f>E3613+F3613+G3613</f>
        <v>1845.2475073532214</v>
      </c>
      <c r="I3613" s="5">
        <f>MIN(H3613,FARMER_HRS)</f>
        <v>720</v>
      </c>
      <c r="J3613" s="5">
        <f>MAX(0,H3613-FARMER_HRS)</f>
        <v>1125.2475073532214</v>
      </c>
      <c r="K3613" s="2">
        <f>I3613*FARMER_RATE+J3613*TEMP_WORKER_RATE</f>
        <v>44535.547002660096</v>
      </c>
      <c r="L3613" s="2">
        <f>A3613*PRICE_TOM+B3613*PRICE_CAR+C3613*PRICE_MES</f>
        <v>102134</v>
      </c>
      <c r="M3613" s="2">
        <f>A3613*FERT_BED_TOM+B3613*FERT_BED_CAR+C3613*FERT_BED_MES</f>
        <v>20680</v>
      </c>
      <c r="N3613" s="6">
        <f>IF(AND(D3613&lt;=TOTAL_BEDS,J3613&lt;=TEMP_WORKER_MAX*TEMP_WORKER_HRS),1,0)</f>
        <v>1</v>
      </c>
      <c r="O3613" s="2">
        <f>L3613-M3613-K3613-FIXED_COSTS</f>
        <v>16918.452997339904</v>
      </c>
      <c r="P3613" s="2">
        <f>IF(N3613=1,O3613,"")</f>
        <v>16918.452997339904</v>
      </c>
    </row>
    <row r="3614">
      <c r="A3614" s="6">
        <v>5</v>
      </c>
      <c r="B3614" s="6">
        <v>11</v>
      </c>
      <c r="C3614" s="6">
        <v>14</v>
      </c>
      <c r="D3614" s="6">
        <f>A3614+B3614+C3614</f>
        <v>30</v>
      </c>
      <c r="E3614" s="5">
        <f>IF(A3614=0,0,A3614*LABOR_HRS_WK_TOM*SEASON_WEEKS*(1+DIM_PCT_TOM)^A3614)</f>
        <v>724.72950000000026</v>
      </c>
      <c r="F3614" s="5">
        <f>IF(B3614=0,0,B3614*LABOR_HRS_WK_CAR*SEASON_WEEKS*(1+DIM_PCT_CAR)^B3614)</f>
        <v>432.98859707441773</v>
      </c>
      <c r="G3614" s="5">
        <f>IF(C3614=0,0,C3614*LABOR_HRS_WK_MES*SEASON_WEEKS*(1+DIM_PCT_MES)^C3614)</f>
        <v>749.67149159246435</v>
      </c>
      <c r="H3614" s="5">
        <f>E3614+F3614+G3614</f>
        <v>1907.3895886668824</v>
      </c>
      <c r="I3614" s="5">
        <f>MIN(H3614,FARMER_HRS)</f>
        <v>720</v>
      </c>
      <c r="J3614" s="5">
        <f>MAX(0,H3614-FARMER_HRS)</f>
        <v>1187.3895886668824</v>
      </c>
      <c r="K3614" s="2">
        <f>I3614*FARMER_RATE+J3614*TEMP_WORKER_RATE</f>
        <v>45614.402581022267</v>
      </c>
      <c r="L3614" s="2">
        <f>A3614*PRICE_TOM+B3614*PRICE_CAR+C3614*PRICE_MES</f>
        <v>104834</v>
      </c>
      <c r="M3614" s="2">
        <f>A3614*FERT_BED_TOM+B3614*FERT_BED_CAR+C3614*FERT_BED_MES</f>
        <v>21560</v>
      </c>
      <c r="N3614" s="6">
        <f>IF(AND(D3614&lt;=TOTAL_BEDS,J3614&lt;=TEMP_WORKER_MAX*TEMP_WORKER_HRS),1,0)</f>
        <v>1</v>
      </c>
      <c r="O3614" s="2">
        <f>L3614-M3614-K3614-FIXED_COSTS</f>
        <v>17659.597418977733</v>
      </c>
      <c r="P3614" s="2">
        <f>IF(N3614=1,O3614,"")</f>
        <v>17659.597418977733</v>
      </c>
    </row>
    <row r="3615">
      <c r="A3615" s="6">
        <v>5</v>
      </c>
      <c r="B3615" s="6">
        <v>11</v>
      </c>
      <c r="C3615" s="6">
        <v>15</v>
      </c>
      <c r="D3615" s="6">
        <f>A3615+B3615+C3615</f>
        <v>31</v>
      </c>
      <c r="E3615" s="5">
        <f>IF(A3615=0,0,A3615*LABOR_HRS_WK_TOM*SEASON_WEEKS*(1+DIM_PCT_TOM)^A3615)</f>
        <v>724.72950000000026</v>
      </c>
      <c r="F3615" s="5">
        <f>IF(B3615=0,0,B3615*LABOR_HRS_WK_CAR*SEASON_WEEKS*(1+DIM_PCT_CAR)^B3615)</f>
        <v>432.98859707441773</v>
      </c>
      <c r="G3615" s="5">
        <f>IF(C3615=0,0,C3615*LABOR_HRS_WK_MES*SEASON_WEEKS*(1+DIM_PCT_MES)^C3615)</f>
        <v>813.25969846861074</v>
      </c>
      <c r="H3615" s="5">
        <f>E3615+F3615+G3615</f>
        <v>1970.9777955430286</v>
      </c>
      <c r="I3615" s="5">
        <f>MIN(H3615,FARMER_HRS)</f>
        <v>720</v>
      </c>
      <c r="J3615" s="5">
        <f>MAX(0,H3615-FARMER_HRS)</f>
        <v>1250.9777955430286</v>
      </c>
      <c r="K3615" s="2">
        <f>I3615*FARMER_RATE+J3615*TEMP_WORKER_RATE</f>
        <v>46718.364505955353</v>
      </c>
      <c r="L3615" s="2">
        <f>A3615*PRICE_TOM+B3615*PRICE_CAR+C3615*PRICE_MES</f>
        <v>107534</v>
      </c>
      <c r="M3615" s="2">
        <f>A3615*FERT_BED_TOM+B3615*FERT_BED_CAR+C3615*FERT_BED_MES</f>
        <v>22440</v>
      </c>
      <c r="N3615" s="6">
        <f>IF(AND(D3615&lt;=TOTAL_BEDS,J3615&lt;=TEMP_WORKER_MAX*TEMP_WORKER_HRS),1,0)</f>
        <v>1</v>
      </c>
      <c r="O3615" s="2">
        <f>L3615-M3615-K3615-FIXED_COSTS</f>
        <v>18375.635494044647</v>
      </c>
      <c r="P3615" s="2">
        <f>IF(N3615=1,O3615,"")</f>
        <v>18375.635494044647</v>
      </c>
    </row>
    <row r="3616">
      <c r="A3616" s="6">
        <v>5</v>
      </c>
      <c r="B3616" s="6">
        <v>11</v>
      </c>
      <c r="C3616" s="6">
        <v>16</v>
      </c>
      <c r="D3616" s="6">
        <f>A3616+B3616+C3616</f>
        <v>32</v>
      </c>
      <c r="E3616" s="5">
        <f>IF(A3616=0,0,A3616*LABOR_HRS_WK_TOM*SEASON_WEEKS*(1+DIM_PCT_TOM)^A3616)</f>
        <v>724.72950000000026</v>
      </c>
      <c r="F3616" s="5">
        <f>IF(B3616=0,0,B3616*LABOR_HRS_WK_CAR*SEASON_WEEKS*(1+DIM_PCT_CAR)^B3616)</f>
        <v>432.98859707441773</v>
      </c>
      <c r="G3616" s="5">
        <f>IF(C3616=0,0,C3616*LABOR_HRS_WK_MES*SEASON_WEEKS*(1+DIM_PCT_MES)^C3616)</f>
        <v>878.32047434609967</v>
      </c>
      <c r="H3616" s="5">
        <f>E3616+F3616+G3616</f>
        <v>2036.0385714205177</v>
      </c>
      <c r="I3616" s="5">
        <f>MIN(H3616,FARMER_HRS)</f>
        <v>720</v>
      </c>
      <c r="J3616" s="5">
        <f>MAX(0,H3616-FARMER_HRS)</f>
        <v>1316.0385714205177</v>
      </c>
      <c r="K3616" s="2">
        <f>I3616*FARMER_RATE+J3616*TEMP_WORKER_RATE</f>
        <v>47847.891864939542</v>
      </c>
      <c r="L3616" s="2">
        <f>A3616*PRICE_TOM+B3616*PRICE_CAR+C3616*PRICE_MES</f>
        <v>110234</v>
      </c>
      <c r="M3616" s="2">
        <f>A3616*FERT_BED_TOM+B3616*FERT_BED_CAR+C3616*FERT_BED_MES</f>
        <v>23320</v>
      </c>
      <c r="N3616" s="6">
        <f>IF(AND(D3616&lt;=TOTAL_BEDS,J3616&lt;=TEMP_WORKER_MAX*TEMP_WORKER_HRS),1,0)</f>
        <v>1</v>
      </c>
      <c r="O3616" s="2">
        <f>L3616-M3616-K3616-FIXED_COSTS</f>
        <v>19066.108135060458</v>
      </c>
      <c r="P3616" s="2">
        <f>IF(N3616=1,O3616,"")</f>
        <v>19066.108135060458</v>
      </c>
    </row>
    <row r="3617">
      <c r="A3617" s="6">
        <v>5</v>
      </c>
      <c r="B3617" s="6">
        <v>11</v>
      </c>
      <c r="C3617" s="6">
        <v>17</v>
      </c>
      <c r="D3617" s="6">
        <f>A3617+B3617+C3617</f>
        <v>33</v>
      </c>
      <c r="E3617" s="5">
        <f>IF(A3617=0,0,A3617*LABOR_HRS_WK_TOM*SEASON_WEEKS*(1+DIM_PCT_TOM)^A3617)</f>
        <v>724.72950000000026</v>
      </c>
      <c r="F3617" s="5">
        <f>IF(B3617=0,0,B3617*LABOR_HRS_WK_CAR*SEASON_WEEKS*(1+DIM_PCT_CAR)^B3617)</f>
        <v>432.98859707441773</v>
      </c>
      <c r="G3617" s="5">
        <f>IF(C3617=0,0,C3617*LABOR_HRS_WK_MES*SEASON_WEEKS*(1+DIM_PCT_MES)^C3617)</f>
        <v>944.88069779263992</v>
      </c>
      <c r="H3617" s="5">
        <f>E3617+F3617+G3617</f>
        <v>2102.5987948670581</v>
      </c>
      <c r="I3617" s="5">
        <f>MIN(H3617,FARMER_HRS)</f>
        <v>720</v>
      </c>
      <c r="J3617" s="5">
        <f>MAX(0,H3617-FARMER_HRS)</f>
        <v>1382.5987948670581</v>
      </c>
      <c r="K3617" s="2">
        <f>I3617*FARMER_RATE+J3617*TEMP_WORKER_RATE</f>
        <v>49003.451299775319</v>
      </c>
      <c r="L3617" s="2">
        <f>A3617*PRICE_TOM+B3617*PRICE_CAR+C3617*PRICE_MES</f>
        <v>112934</v>
      </c>
      <c r="M3617" s="2">
        <f>A3617*FERT_BED_TOM+B3617*FERT_BED_CAR+C3617*FERT_BED_MES</f>
        <v>24200</v>
      </c>
      <c r="N3617" s="6">
        <f>IF(AND(D3617&lt;=TOTAL_BEDS,J3617&lt;=TEMP_WORKER_MAX*TEMP_WORKER_HRS),1,0)</f>
        <v>1</v>
      </c>
      <c r="O3617" s="2">
        <f>L3617-M3617-K3617-FIXED_COSTS</f>
        <v>19730.548700224681</v>
      </c>
      <c r="P3617" s="2">
        <f>IF(N3617=1,O3617,"")</f>
        <v>19730.548700224681</v>
      </c>
    </row>
    <row r="3618">
      <c r="A3618" s="6">
        <v>5</v>
      </c>
      <c r="B3618" s="6">
        <v>11</v>
      </c>
      <c r="C3618" s="6">
        <v>18</v>
      </c>
      <c r="D3618" s="6">
        <f>A3618+B3618+C3618</f>
        <v>34</v>
      </c>
      <c r="E3618" s="5">
        <f>IF(A3618=0,0,A3618*LABOR_HRS_WK_TOM*SEASON_WEEKS*(1+DIM_PCT_TOM)^A3618)</f>
        <v>724.72950000000026</v>
      </c>
      <c r="F3618" s="5">
        <f>IF(B3618=0,0,B3618*LABOR_HRS_WK_CAR*SEASON_WEEKS*(1+DIM_PCT_CAR)^B3618)</f>
        <v>432.98859707441773</v>
      </c>
      <c r="G3618" s="5">
        <f>IF(C3618=0,0,C3618*LABOR_HRS_WK_MES*SEASON_WEEKS*(1+DIM_PCT_MES)^C3618)</f>
        <v>1012.9676892512272</v>
      </c>
      <c r="H3618" s="5">
        <f>E3618+F3618+G3618</f>
        <v>2170.685786325645</v>
      </c>
      <c r="I3618" s="5">
        <f>MIN(H3618,FARMER_HRS)</f>
        <v>720</v>
      </c>
      <c r="J3618" s="5">
        <f>MAX(0,H3618-FARMER_HRS)</f>
        <v>1450.685786325645</v>
      </c>
      <c r="K3618" s="2">
        <f>I3618*FARMER_RATE+J3618*TEMP_WORKER_RATE</f>
        <v>50185.517123709113</v>
      </c>
      <c r="L3618" s="2">
        <f>A3618*PRICE_TOM+B3618*PRICE_CAR+C3618*PRICE_MES</f>
        <v>115634</v>
      </c>
      <c r="M3618" s="2">
        <f>A3618*FERT_BED_TOM+B3618*FERT_BED_CAR+C3618*FERT_BED_MES</f>
        <v>25080</v>
      </c>
      <c r="N3618" s="6">
        <f>IF(AND(D3618&lt;=TOTAL_BEDS,J3618&lt;=TEMP_WORKER_MAX*TEMP_WORKER_HRS),1,0)</f>
        <v>1</v>
      </c>
      <c r="O3618" s="2">
        <f>L3618-M3618-K3618-FIXED_COSTS</f>
        <v>20368.482876290887</v>
      </c>
      <c r="P3618" s="2">
        <f>IF(N3618=1,O3618,"")</f>
        <v>20368.482876290887</v>
      </c>
    </row>
    <row r="3619">
      <c r="A3619" s="6">
        <v>5</v>
      </c>
      <c r="B3619" s="6">
        <v>11</v>
      </c>
      <c r="C3619" s="6">
        <v>19</v>
      </c>
      <c r="D3619" s="6">
        <f>A3619+B3619+C3619</f>
        <v>35</v>
      </c>
      <c r="E3619" s="5">
        <f>IF(A3619=0,0,A3619*LABOR_HRS_WK_TOM*SEASON_WEEKS*(1+DIM_PCT_TOM)^A3619)</f>
        <v>724.72950000000026</v>
      </c>
      <c r="F3619" s="5">
        <f>IF(B3619=0,0,B3619*LABOR_HRS_WK_CAR*SEASON_WEEKS*(1+DIM_PCT_CAR)^B3619)</f>
        <v>432.98859707441773</v>
      </c>
      <c r="G3619" s="5">
        <f>IF(C3619=0,0,C3619*LABOR_HRS_WK_MES*SEASON_WEEKS*(1+DIM_PCT_MES)^C3619)</f>
        <v>1082.6092178872491</v>
      </c>
      <c r="H3619" s="5">
        <f>E3619+F3619+G3619</f>
        <v>2240.3273149616671</v>
      </c>
      <c r="I3619" s="5">
        <f>MIN(H3619,FARMER_HRS)</f>
        <v>720</v>
      </c>
      <c r="J3619" s="5">
        <f>MAX(0,H3619-FARMER_HRS)</f>
        <v>1520.3273149616671</v>
      </c>
      <c r="K3619" s="2">
        <f>I3619*FARMER_RATE+J3619*TEMP_WORKER_RATE</f>
        <v>51394.571440306718</v>
      </c>
      <c r="L3619" s="2">
        <f>A3619*PRICE_TOM+B3619*PRICE_CAR+C3619*PRICE_MES</f>
        <v>118334</v>
      </c>
      <c r="M3619" s="2">
        <f>A3619*FERT_BED_TOM+B3619*FERT_BED_CAR+C3619*FERT_BED_MES</f>
        <v>25960</v>
      </c>
      <c r="N3619" s="6">
        <f>IF(AND(D3619&lt;=TOTAL_BEDS,J3619&lt;=TEMP_WORKER_MAX*TEMP_WORKER_HRS),1,0)</f>
        <v>1</v>
      </c>
      <c r="O3619" s="2">
        <f>L3619-M3619-K3619-FIXED_COSTS</f>
        <v>20979.428559693282</v>
      </c>
      <c r="P3619" s="2">
        <f>IF(N3619=1,O3619,"")</f>
        <v>20979.428559693282</v>
      </c>
    </row>
    <row r="3620">
      <c r="A3620" s="6">
        <v>5</v>
      </c>
      <c r="B3620" s="6">
        <v>11</v>
      </c>
      <c r="C3620" s="6">
        <v>20</v>
      </c>
      <c r="D3620" s="6">
        <f>A3620+B3620+C3620</f>
        <v>36</v>
      </c>
      <c r="E3620" s="5">
        <f>IF(A3620=0,0,A3620*LABOR_HRS_WK_TOM*SEASON_WEEKS*(1+DIM_PCT_TOM)^A3620)</f>
        <v>724.72950000000026</v>
      </c>
      <c r="F3620" s="5">
        <f>IF(B3620=0,0,B3620*LABOR_HRS_WK_CAR*SEASON_WEEKS*(1+DIM_PCT_CAR)^B3620)</f>
        <v>432.98859707441773</v>
      </c>
      <c r="G3620" s="5">
        <f>IF(C3620=0,0,C3620*LABOR_HRS_WK_MES*SEASON_WEEKS*(1+DIM_PCT_MES)^C3620)</f>
        <v>1153.8335085377259</v>
      </c>
      <c r="H3620" s="5">
        <f>E3620+F3620+G3620</f>
        <v>2311.5516056121442</v>
      </c>
      <c r="I3620" s="5">
        <f>MIN(H3620,FARMER_HRS)</f>
        <v>720</v>
      </c>
      <c r="J3620" s="5">
        <f>MAX(0,H3620-FARMER_HRS)</f>
        <v>1591.5516056121442</v>
      </c>
      <c r="K3620" s="2">
        <f>I3620*FARMER_RATE+J3620*TEMP_WORKER_RATE</f>
        <v>52631.104264099726</v>
      </c>
      <c r="L3620" s="2">
        <f>A3620*PRICE_TOM+B3620*PRICE_CAR+C3620*PRICE_MES</f>
        <v>121034</v>
      </c>
      <c r="M3620" s="2">
        <f>A3620*FERT_BED_TOM+B3620*FERT_BED_CAR+C3620*FERT_BED_MES</f>
        <v>26840</v>
      </c>
      <c r="N3620" s="6">
        <f>IF(AND(D3620&lt;=TOTAL_BEDS,J3620&lt;=TEMP_WORKER_MAX*TEMP_WORKER_HRS),1,0)</f>
        <v>1</v>
      </c>
      <c r="O3620" s="2">
        <f>L3620-M3620-K3620-FIXED_COSTS</f>
        <v>21562.895735900274</v>
      </c>
      <c r="P3620" s="2">
        <f>IF(N3620=1,O3620,"")</f>
        <v>21562.895735900274</v>
      </c>
    </row>
    <row r="3621">
      <c r="A3621" s="6">
        <v>5</v>
      </c>
      <c r="B3621" s="6">
        <v>11</v>
      </c>
      <c r="C3621" s="6">
        <v>21</v>
      </c>
      <c r="D3621" s="6">
        <f>A3621+B3621+C3621</f>
        <v>37</v>
      </c>
      <c r="E3621" s="5">
        <f>IF(A3621=0,0,A3621*LABOR_HRS_WK_TOM*SEASON_WEEKS*(1+DIM_PCT_TOM)^A3621)</f>
        <v>724.72950000000026</v>
      </c>
      <c r="F3621" s="5">
        <f>IF(B3621=0,0,B3621*LABOR_HRS_WK_CAR*SEASON_WEEKS*(1+DIM_PCT_CAR)^B3621)</f>
        <v>432.98859707441773</v>
      </c>
      <c r="G3621" s="5">
        <f>IF(C3621=0,0,C3621*LABOR_HRS_WK_MES*SEASON_WEEKS*(1+DIM_PCT_MES)^C3621)</f>
        <v>1226.6692487641699</v>
      </c>
      <c r="H3621" s="5">
        <f>E3621+F3621+G3621</f>
        <v>2384.3873458385879</v>
      </c>
      <c r="I3621" s="5">
        <f>MIN(H3621,FARMER_HRS)</f>
        <v>720</v>
      </c>
      <c r="J3621" s="5">
        <f>MAX(0,H3621-FARMER_HRS)</f>
        <v>1664.3873458385879</v>
      </c>
      <c r="K3621" s="2">
        <f>I3621*FARMER_RATE+J3621*TEMP_WORKER_RATE</f>
        <v>53895.613643031043</v>
      </c>
      <c r="L3621" s="2">
        <f>A3621*PRICE_TOM+B3621*PRICE_CAR+C3621*PRICE_MES</f>
        <v>123734</v>
      </c>
      <c r="M3621" s="2">
        <f>A3621*FERT_BED_TOM+B3621*FERT_BED_CAR+C3621*FERT_BED_MES</f>
        <v>27720</v>
      </c>
      <c r="N3621" s="6">
        <f>IF(AND(D3621&lt;=TOTAL_BEDS,J3621&lt;=TEMP_WORKER_MAX*TEMP_WORKER_HRS),1,0)</f>
        <v>1</v>
      </c>
      <c r="O3621" s="2">
        <f>L3621-M3621-K3621-FIXED_COSTS</f>
        <v>22118.386356968957</v>
      </c>
      <c r="P3621" s="2">
        <f>IF(N3621=1,O3621,"")</f>
        <v>22118.386356968957</v>
      </c>
    </row>
    <row r="3622">
      <c r="A3622" s="6">
        <v>5</v>
      </c>
      <c r="B3622" s="6">
        <v>11</v>
      </c>
      <c r="C3622" s="6">
        <v>22</v>
      </c>
      <c r="D3622" s="6">
        <f>A3622+B3622+C3622</f>
        <v>38</v>
      </c>
      <c r="E3622" s="5">
        <f>IF(A3622=0,0,A3622*LABOR_HRS_WK_TOM*SEASON_WEEKS*(1+DIM_PCT_TOM)^A3622)</f>
        <v>724.72950000000026</v>
      </c>
      <c r="F3622" s="5">
        <f>IF(B3622=0,0,B3622*LABOR_HRS_WK_CAR*SEASON_WEEKS*(1+DIM_PCT_CAR)^B3622)</f>
        <v>432.98859707441773</v>
      </c>
      <c r="G3622" s="5">
        <f>IF(C3622=0,0,C3622*LABOR_HRS_WK_MES*SEASON_WEEKS*(1+DIM_PCT_MES)^C3622)</f>
        <v>1301.1455960105659</v>
      </c>
      <c r="H3622" s="5">
        <f>E3622+F3622+G3622</f>
        <v>2458.8636930849839</v>
      </c>
      <c r="I3622" s="5">
        <f>MIN(H3622,FARMER_HRS)</f>
        <v>720</v>
      </c>
      <c r="J3622" s="5">
        <f>MAX(0,H3622-FARMER_HRS)</f>
        <v>1738.8636930849839</v>
      </c>
      <c r="K3622" s="2">
        <f>I3622*FARMER_RATE+J3622*TEMP_WORKER_RATE</f>
        <v>55188.605782725412</v>
      </c>
      <c r="L3622" s="2">
        <f>A3622*PRICE_TOM+B3622*PRICE_CAR+C3622*PRICE_MES</f>
        <v>126434</v>
      </c>
      <c r="M3622" s="2">
        <f>A3622*FERT_BED_TOM+B3622*FERT_BED_CAR+C3622*FERT_BED_MES</f>
        <v>28600</v>
      </c>
      <c r="N3622" s="6">
        <f>IF(AND(D3622&lt;=TOTAL_BEDS,J3622&lt;=TEMP_WORKER_MAX*TEMP_WORKER_HRS),1,0)</f>
        <v>1</v>
      </c>
      <c r="O3622" s="2">
        <f>L3622-M3622-K3622-FIXED_COSTS</f>
        <v>22645.394217274588</v>
      </c>
      <c r="P3622" s="2">
        <f>IF(N3622=1,O3622,"")</f>
        <v>22645.394217274588</v>
      </c>
    </row>
    <row r="3623">
      <c r="A3623" s="6">
        <v>5</v>
      </c>
      <c r="B3623" s="6">
        <v>11</v>
      </c>
      <c r="C3623" s="6">
        <v>23</v>
      </c>
      <c r="D3623" s="6">
        <f>A3623+B3623+C3623</f>
        <v>39</v>
      </c>
      <c r="E3623" s="5">
        <f>IF(A3623=0,0,A3623*LABOR_HRS_WK_TOM*SEASON_WEEKS*(1+DIM_PCT_TOM)^A3623)</f>
        <v>724.72950000000026</v>
      </c>
      <c r="F3623" s="5">
        <f>IF(B3623=0,0,B3623*LABOR_HRS_WK_CAR*SEASON_WEEKS*(1+DIM_PCT_CAR)^B3623)</f>
        <v>432.98859707441773</v>
      </c>
      <c r="G3623" s="5">
        <f>IF(C3623=0,0,C3623*LABOR_HRS_WK_MES*SEASON_WEEKS*(1+DIM_PCT_MES)^C3623)</f>
        <v>1377.2921848680023</v>
      </c>
      <c r="H3623" s="5">
        <f>E3623+F3623+G3623</f>
        <v>2535.01028194242</v>
      </c>
      <c r="I3623" s="5">
        <f>MIN(H3623,FARMER_HRS)</f>
        <v>720</v>
      </c>
      <c r="J3623" s="5">
        <f>MAX(0,H3623-FARMER_HRS)</f>
        <v>1815.01028194242</v>
      </c>
      <c r="K3623" s="2">
        <f>I3623*FARMER_RATE+J3623*TEMP_WORKER_RATE</f>
        <v>56510.595172611458</v>
      </c>
      <c r="L3623" s="2">
        <f>A3623*PRICE_TOM+B3623*PRICE_CAR+C3623*PRICE_MES</f>
        <v>129134</v>
      </c>
      <c r="M3623" s="2">
        <f>A3623*FERT_BED_TOM+B3623*FERT_BED_CAR+C3623*FERT_BED_MES</f>
        <v>29480</v>
      </c>
      <c r="N3623" s="6">
        <f>IF(AND(D3623&lt;=TOTAL_BEDS,J3623&lt;=TEMP_WORKER_MAX*TEMP_WORKER_HRS),1,0)</f>
        <v>1</v>
      </c>
      <c r="O3623" s="2">
        <f>L3623-M3623-K3623-FIXED_COSTS</f>
        <v>23143.404827388542</v>
      </c>
      <c r="P3623" s="2">
        <f>IF(N3623=1,O3623,"")</f>
        <v>23143.404827388542</v>
      </c>
    </row>
    <row r="3624">
      <c r="A3624" s="6">
        <v>5</v>
      </c>
      <c r="B3624" s="6">
        <v>11</v>
      </c>
      <c r="C3624" s="6">
        <v>24</v>
      </c>
      <c r="D3624" s="6">
        <f>A3624+B3624+C3624</f>
        <v>40</v>
      </c>
      <c r="E3624" s="5">
        <f>IF(A3624=0,0,A3624*LABOR_HRS_WK_TOM*SEASON_WEEKS*(1+DIM_PCT_TOM)^A3624)</f>
        <v>724.72950000000026</v>
      </c>
      <c r="F3624" s="5">
        <f>IF(B3624=0,0,B3624*LABOR_HRS_WK_CAR*SEASON_WEEKS*(1+DIM_PCT_CAR)^B3624)</f>
        <v>432.98859707441773</v>
      </c>
      <c r="G3624" s="5">
        <f>IF(C3624=0,0,C3624*LABOR_HRS_WK_MES*SEASON_WEEKS*(1+DIM_PCT_MES)^C3624)</f>
        <v>1455.139134447498</v>
      </c>
      <c r="H3624" s="5">
        <f>E3624+F3624+G3624</f>
        <v>2612.8572315219162</v>
      </c>
      <c r="I3624" s="5">
        <f>MIN(H3624,FARMER_HRS)</f>
        <v>720</v>
      </c>
      <c r="J3624" s="5">
        <f>MAX(0,H3624-FARMER_HRS)</f>
        <v>1892.8572315219162</v>
      </c>
      <c r="K3624" s="2">
        <f>I3624*FARMER_RATE+J3624*TEMP_WORKER_RATE</f>
        <v>57862.104713922155</v>
      </c>
      <c r="L3624" s="2">
        <f>A3624*PRICE_TOM+B3624*PRICE_CAR+C3624*PRICE_MES</f>
        <v>131834</v>
      </c>
      <c r="M3624" s="2">
        <f>A3624*FERT_BED_TOM+B3624*FERT_BED_CAR+C3624*FERT_BED_MES</f>
        <v>30360</v>
      </c>
      <c r="N3624" s="6">
        <f>IF(AND(D3624&lt;=TOTAL_BEDS,J3624&lt;=TEMP_WORKER_MAX*TEMP_WORKER_HRS),1,0)</f>
        <v>1</v>
      </c>
      <c r="O3624" s="2">
        <f>L3624-M3624-K3624-FIXED_COSTS</f>
        <v>23611.895286077845</v>
      </c>
      <c r="P3624" s="2">
        <f>IF(N3624=1,O3624,"")</f>
        <v>23611.895286077845</v>
      </c>
    </row>
    <row r="3625">
      <c r="A3625" s="6">
        <v>5</v>
      </c>
      <c r="B3625" s="6">
        <v>11</v>
      </c>
      <c r="C3625" s="6">
        <v>25</v>
      </c>
      <c r="D3625" s="6">
        <f>A3625+B3625+C3625</f>
        <v>41</v>
      </c>
      <c r="E3625" s="5">
        <f>IF(A3625=0,0,A3625*LABOR_HRS_WK_TOM*SEASON_WEEKS*(1+DIM_PCT_TOM)^A3625)</f>
        <v>724.72950000000026</v>
      </c>
      <c r="F3625" s="5">
        <f>IF(B3625=0,0,B3625*LABOR_HRS_WK_CAR*SEASON_WEEKS*(1+DIM_PCT_CAR)^B3625)</f>
        <v>432.98859707441773</v>
      </c>
      <c r="G3625" s="5">
        <f>IF(C3625=0,0,C3625*LABOR_HRS_WK_MES*SEASON_WEEKS*(1+DIM_PCT_MES)^C3625)</f>
        <v>1534.7170558625955</v>
      </c>
      <c r="H3625" s="5">
        <f>E3625+F3625+G3625</f>
        <v>2692.4351529370133</v>
      </c>
      <c r="I3625" s="5">
        <f>MIN(H3625,FARMER_HRS)</f>
        <v>720</v>
      </c>
      <c r="J3625" s="5">
        <f>MAX(0,H3625-FARMER_HRS)</f>
        <v>1972.4351529370133</v>
      </c>
      <c r="K3625" s="2">
        <f>I3625*FARMER_RATE+J3625*TEMP_WORKER_RATE</f>
        <v>59243.665849600926</v>
      </c>
      <c r="L3625" s="2">
        <f>A3625*PRICE_TOM+B3625*PRICE_CAR+C3625*PRICE_MES</f>
        <v>134534</v>
      </c>
      <c r="M3625" s="2">
        <f>A3625*FERT_BED_TOM+B3625*FERT_BED_CAR+C3625*FERT_BED_MES</f>
        <v>31240</v>
      </c>
      <c r="N3625" s="6">
        <f>IF(AND(D3625&lt;=TOTAL_BEDS,J3625&lt;=TEMP_WORKER_MAX*TEMP_WORKER_HRS),1,0)</f>
        <v>1</v>
      </c>
      <c r="O3625" s="2">
        <f>L3625-M3625-K3625-FIXED_COSTS</f>
        <v>24050.334150399074</v>
      </c>
      <c r="P3625" s="2">
        <f>IF(N3625=1,O3625,"")</f>
        <v>24050.334150399074</v>
      </c>
    </row>
    <row r="3626">
      <c r="A3626" s="6">
        <v>5</v>
      </c>
      <c r="B3626" s="6">
        <v>11</v>
      </c>
      <c r="C3626" s="6">
        <v>26</v>
      </c>
      <c r="D3626" s="6">
        <f>A3626+B3626+C3626</f>
        <v>42</v>
      </c>
      <c r="E3626" s="5">
        <f>IF(A3626=0,0,A3626*LABOR_HRS_WK_TOM*SEASON_WEEKS*(1+DIM_PCT_TOM)^A3626)</f>
        <v>724.72950000000026</v>
      </c>
      <c r="F3626" s="5">
        <f>IF(B3626=0,0,B3626*LABOR_HRS_WK_CAR*SEASON_WEEKS*(1+DIM_PCT_CAR)^B3626)</f>
        <v>432.98859707441773</v>
      </c>
      <c r="G3626" s="5">
        <f>IF(C3626=0,0,C3626*LABOR_HRS_WK_MES*SEASON_WEEKS*(1+DIM_PCT_MES)^C3626)</f>
        <v>1616.0570598233128</v>
      </c>
      <c r="H3626" s="5">
        <f>E3626+F3626+G3626</f>
        <v>2773.775156897731</v>
      </c>
      <c r="I3626" s="5">
        <f>MIN(H3626,FARMER_HRS)</f>
        <v>720</v>
      </c>
      <c r="J3626" s="5">
        <f>MAX(0,H3626-FARMER_HRS)</f>
        <v>2053.775156897731</v>
      </c>
      <c r="K3626" s="2">
        <f>I3626*FARMER_RATE+J3626*TEMP_WORKER_RATE</f>
        <v>60655.818696141163</v>
      </c>
      <c r="L3626" s="2">
        <f>A3626*PRICE_TOM+B3626*PRICE_CAR+C3626*PRICE_MES</f>
        <v>137234</v>
      </c>
      <c r="M3626" s="2">
        <f>A3626*FERT_BED_TOM+B3626*FERT_BED_CAR+C3626*FERT_BED_MES</f>
        <v>32120</v>
      </c>
      <c r="N3626" s="6">
        <f>IF(AND(D3626&lt;=TOTAL_BEDS,J3626&lt;=TEMP_WORKER_MAX*TEMP_WORKER_HRS),1,0)</f>
        <v>1</v>
      </c>
      <c r="O3626" s="2">
        <f>L3626-M3626-K3626-FIXED_COSTS</f>
        <v>24458.181303858837</v>
      </c>
      <c r="P3626" s="2">
        <f>IF(N3626=1,O3626,"")</f>
        <v>24458.181303858837</v>
      </c>
    </row>
    <row r="3627">
      <c r="A3627" s="6">
        <v>5</v>
      </c>
      <c r="B3627" s="6">
        <v>11</v>
      </c>
      <c r="C3627" s="6">
        <v>27</v>
      </c>
      <c r="D3627" s="6">
        <f>A3627+B3627+C3627</f>
        <v>43</v>
      </c>
      <c r="E3627" s="5">
        <f>IF(A3627=0,0,A3627*LABOR_HRS_WK_TOM*SEASON_WEEKS*(1+DIM_PCT_TOM)^A3627)</f>
        <v>724.72950000000026</v>
      </c>
      <c r="F3627" s="5">
        <f>IF(B3627=0,0,B3627*LABOR_HRS_WK_CAR*SEASON_WEEKS*(1+DIM_PCT_CAR)^B3627)</f>
        <v>432.98859707441773</v>
      </c>
      <c r="G3627" s="5">
        <f>IF(C3627=0,0,C3627*LABOR_HRS_WK_MES*SEASON_WEEKS*(1+DIM_PCT_MES)^C3627)</f>
        <v>1699.19076434307</v>
      </c>
      <c r="H3627" s="5">
        <f>E3627+F3627+G3627</f>
        <v>2856.908861417488</v>
      </c>
      <c r="I3627" s="5">
        <f>MIN(H3627,FARMER_HRS)</f>
        <v>720</v>
      </c>
      <c r="J3627" s="5">
        <f>MAX(0,H3627-FARMER_HRS)</f>
        <v>2136.908861417488</v>
      </c>
      <c r="K3627" s="2">
        <f>I3627*FARMER_RATE+J3627*TEMP_WORKER_RATE</f>
        <v>62099.112177386945</v>
      </c>
      <c r="L3627" s="2">
        <f>A3627*PRICE_TOM+B3627*PRICE_CAR+C3627*PRICE_MES</f>
        <v>139934</v>
      </c>
      <c r="M3627" s="2">
        <f>A3627*FERT_BED_TOM+B3627*FERT_BED_CAR+C3627*FERT_BED_MES</f>
        <v>33000</v>
      </c>
      <c r="N3627" s="6">
        <f>IF(AND(D3627&lt;=TOTAL_BEDS,J3627&lt;=TEMP_WORKER_MAX*TEMP_WORKER_HRS),1,0)</f>
        <v>1</v>
      </c>
      <c r="O3627" s="2">
        <f>L3627-M3627-K3627-FIXED_COSTS</f>
        <v>24834.887822613055</v>
      </c>
      <c r="P3627" s="2">
        <f>IF(N3627=1,O3627,"")</f>
        <v>24834.887822613055</v>
      </c>
    </row>
    <row r="3628">
      <c r="A3628" s="6">
        <v>5</v>
      </c>
      <c r="B3628" s="6">
        <v>11</v>
      </c>
      <c r="C3628" s="6">
        <v>28</v>
      </c>
      <c r="D3628" s="6">
        <f>A3628+B3628+C3628</f>
        <v>44</v>
      </c>
      <c r="E3628" s="5">
        <f>IF(A3628=0,0,A3628*LABOR_HRS_WK_TOM*SEASON_WEEKS*(1+DIM_PCT_TOM)^A3628)</f>
        <v>724.72950000000026</v>
      </c>
      <c r="F3628" s="5">
        <f>IF(B3628=0,0,B3628*LABOR_HRS_WK_CAR*SEASON_WEEKS*(1+DIM_PCT_CAR)^B3628)</f>
        <v>432.98859707441773</v>
      </c>
      <c r="G3628" s="5">
        <f>IF(C3628=0,0,C3628*LABOR_HRS_WK_MES*SEASON_WEEKS*(1+DIM_PCT_MES)^C3628)</f>
        <v>1784.1503025602233</v>
      </c>
      <c r="H3628" s="5">
        <f>E3628+F3628+G3628</f>
        <v>2941.8683996346413</v>
      </c>
      <c r="I3628" s="5">
        <f>MIN(H3628,FARMER_HRS)</f>
        <v>720</v>
      </c>
      <c r="J3628" s="5">
        <f>MAX(0,H3628-FARMER_HRS)</f>
        <v>2221.8683996346413</v>
      </c>
      <c r="K3628" s="2">
        <f>I3628*FARMER_RATE+J3628*TEMP_WORKER_RATE</f>
        <v>63574.10416032363</v>
      </c>
      <c r="L3628" s="2">
        <f>A3628*PRICE_TOM+B3628*PRICE_CAR+C3628*PRICE_MES</f>
        <v>142634</v>
      </c>
      <c r="M3628" s="2">
        <f>A3628*FERT_BED_TOM+B3628*FERT_BED_CAR+C3628*FERT_BED_MES</f>
        <v>33880</v>
      </c>
      <c r="N3628" s="6">
        <f>IF(AND(D3628&lt;=TOTAL_BEDS,J3628&lt;=TEMP_WORKER_MAX*TEMP_WORKER_HRS),1,0)</f>
        <v>1</v>
      </c>
      <c r="O3628" s="2">
        <f>L3628-M3628-K3628-FIXED_COSTS</f>
        <v>25179.89583967637</v>
      </c>
      <c r="P3628" s="2">
        <f>IF(N3628=1,O3628,"")</f>
        <v>25179.89583967637</v>
      </c>
    </row>
    <row r="3629">
      <c r="A3629" s="6">
        <v>5</v>
      </c>
      <c r="B3629" s="6">
        <v>11</v>
      </c>
      <c r="C3629" s="6">
        <v>29</v>
      </c>
      <c r="D3629" s="6">
        <f>A3629+B3629+C3629</f>
        <v>45</v>
      </c>
      <c r="E3629" s="5">
        <f>IF(A3629=0,0,A3629*LABOR_HRS_WK_TOM*SEASON_WEEKS*(1+DIM_PCT_TOM)^A3629)</f>
        <v>724.72950000000026</v>
      </c>
      <c r="F3629" s="5">
        <f>IF(B3629=0,0,B3629*LABOR_HRS_WK_CAR*SEASON_WEEKS*(1+DIM_PCT_CAR)^B3629)</f>
        <v>432.98859707441773</v>
      </c>
      <c r="G3629" s="5">
        <f>IF(C3629=0,0,C3629*LABOR_HRS_WK_MES*SEASON_WEEKS*(1+DIM_PCT_MES)^C3629)</f>
        <v>1870.9683306758766</v>
      </c>
      <c r="H3629" s="5">
        <f>E3629+F3629+G3629</f>
        <v>3028.6864277502946</v>
      </c>
      <c r="I3629" s="5">
        <f>MIN(H3629,FARMER_HRS)</f>
        <v>720</v>
      </c>
      <c r="J3629" s="5">
        <f>MAX(0,H3629-FARMER_HRS)</f>
        <v>2308.6864277502946</v>
      </c>
      <c r="K3629" s="2">
        <f>I3629*FARMER_RATE+J3629*TEMP_WORKER_RATE</f>
        <v>65081.361592887057</v>
      </c>
      <c r="L3629" s="2">
        <f>A3629*PRICE_TOM+B3629*PRICE_CAR+C3629*PRICE_MES</f>
        <v>145334</v>
      </c>
      <c r="M3629" s="2">
        <f>A3629*FERT_BED_TOM+B3629*FERT_BED_CAR+C3629*FERT_BED_MES</f>
        <v>34760</v>
      </c>
      <c r="N3629" s="6">
        <f>IF(AND(D3629&lt;=TOTAL_BEDS,J3629&lt;=TEMP_WORKER_MAX*TEMP_WORKER_HRS),1,0)</f>
        <v>1</v>
      </c>
      <c r="O3629" s="2">
        <f>L3629-M3629-K3629-FIXED_COSTS</f>
        <v>25492.638407112943</v>
      </c>
      <c r="P3629" s="2">
        <f>IF(N3629=1,O3629,"")</f>
        <v>25492.638407112943</v>
      </c>
    </row>
    <row r="3630">
      <c r="A3630" s="6">
        <v>5</v>
      </c>
      <c r="B3630" s="6">
        <v>11</v>
      </c>
      <c r="C3630" s="6">
        <v>30</v>
      </c>
      <c r="D3630" s="6">
        <f>A3630+B3630+C3630</f>
        <v>46</v>
      </c>
      <c r="E3630" s="5">
        <f>IF(A3630=0,0,A3630*LABOR_HRS_WK_TOM*SEASON_WEEKS*(1+DIM_PCT_TOM)^A3630)</f>
        <v>724.72950000000026</v>
      </c>
      <c r="F3630" s="5">
        <f>IF(B3630=0,0,B3630*LABOR_HRS_WK_CAR*SEASON_WEEKS*(1+DIM_PCT_CAR)^B3630)</f>
        <v>432.98859707441773</v>
      </c>
      <c r="G3630" s="5">
        <f>IF(C3630=0,0,C3630*LABOR_HRS_WK_MES*SEASON_WEEKS*(1+DIM_PCT_MES)^C3630)</f>
        <v>1959.6780360096466</v>
      </c>
      <c r="H3630" s="5">
        <f>E3630+F3630+G3630</f>
        <v>3117.3961330840648</v>
      </c>
      <c r="I3630" s="5">
        <f>MIN(H3630,FARMER_HRS)</f>
        <v>720</v>
      </c>
      <c r="J3630" s="5">
        <f>MAX(0,H3630-FARMER_HRS)</f>
        <v>2397.3961330840648</v>
      </c>
      <c r="K3630" s="2">
        <f>I3630*FARMER_RATE+J3630*TEMP_WORKER_RATE</f>
        <v>66621.460643820566</v>
      </c>
      <c r="L3630" s="2">
        <f>A3630*PRICE_TOM+B3630*PRICE_CAR+C3630*PRICE_MES</f>
        <v>148034</v>
      </c>
      <c r="M3630" s="2">
        <f>A3630*FERT_BED_TOM+B3630*FERT_BED_CAR+C3630*FERT_BED_MES</f>
        <v>35640</v>
      </c>
      <c r="N3630" s="6">
        <f>IF(AND(D3630&lt;=TOTAL_BEDS,J3630&lt;=TEMP_WORKER_MAX*TEMP_WORKER_HRS),1,0)</f>
        <v>1</v>
      </c>
      <c r="O3630" s="2">
        <f>L3630-M3630-K3630-FIXED_COSTS</f>
        <v>25772.539356179434</v>
      </c>
      <c r="P3630" s="2">
        <f>IF(N3630=1,O3630,"")</f>
        <v>25772.539356179434</v>
      </c>
    </row>
    <row r="3631">
      <c r="A3631" s="6">
        <v>5</v>
      </c>
      <c r="B3631" s="6">
        <v>12</v>
      </c>
      <c r="C3631" s="6">
        <v>0</v>
      </c>
      <c r="D3631" s="6">
        <f>A3631+B3631+C3631</f>
        <v>17</v>
      </c>
      <c r="E3631" s="5">
        <f>IF(A3631=0,0,A3631*LABOR_HRS_WK_TOM*SEASON_WEEKS*(1+DIM_PCT_TOM)^A3631)</f>
        <v>724.72950000000026</v>
      </c>
      <c r="F3631" s="5">
        <f>IF(B3631=0,0,B3631*LABOR_HRS_WK_CAR*SEASON_WEEKS*(1+DIM_PCT_CAR)^B3631)</f>
        <v>484.15997672866695</v>
      </c>
      <c r="G3631" s="5">
        <f>IF(C3631=0,0,C3631*LABOR_HRS_WK_MES*SEASON_WEEKS*(1+DIM_PCT_MES)^C3631)</f>
        <v>0</v>
      </c>
      <c r="H3631" s="5">
        <f>E3631+F3631+G3631</f>
        <v>1208.8894767286672</v>
      </c>
      <c r="I3631" s="5">
        <f>MIN(H3631,FARMER_HRS)</f>
        <v>720</v>
      </c>
      <c r="J3631" s="5">
        <f>MAX(0,H3631-FARMER_HRS)</f>
        <v>488.8894767286672</v>
      </c>
      <c r="K3631" s="2">
        <f>I3631*FARMER_RATE+J3631*TEMP_WORKER_RATE</f>
        <v>33487.66452653936</v>
      </c>
      <c r="L3631" s="2">
        <f>A3631*PRICE_TOM+B3631*PRICE_CAR+C3631*PRICE_MES</f>
        <v>69128</v>
      </c>
      <c r="M3631" s="2">
        <f>A3631*FERT_BED_TOM+B3631*FERT_BED_CAR+C3631*FERT_BED_MES</f>
        <v>9680</v>
      </c>
      <c r="N3631" s="6">
        <f>IF(AND(D3631&lt;=TOTAL_BEDS,J3631&lt;=TEMP_WORKER_MAX*TEMP_WORKER_HRS),1,0)</f>
        <v>1</v>
      </c>
      <c r="O3631" s="2">
        <f>L3631-M3631-K3631-FIXED_COSTS</f>
        <v>5960.33547346064</v>
      </c>
      <c r="P3631" s="2">
        <f>IF(N3631=1,O3631,"")</f>
        <v>5960.33547346064</v>
      </c>
    </row>
    <row r="3632">
      <c r="A3632" s="6">
        <v>5</v>
      </c>
      <c r="B3632" s="6">
        <v>12</v>
      </c>
      <c r="C3632" s="6">
        <v>1</v>
      </c>
      <c r="D3632" s="6">
        <f>A3632+B3632+C3632</f>
        <v>18</v>
      </c>
      <c r="E3632" s="5">
        <f>IF(A3632=0,0,A3632*LABOR_HRS_WK_TOM*SEASON_WEEKS*(1+DIM_PCT_TOM)^A3632)</f>
        <v>724.72950000000026</v>
      </c>
      <c r="F3632" s="5">
        <f>IF(B3632=0,0,B3632*LABOR_HRS_WK_CAR*SEASON_WEEKS*(1+DIM_PCT_CAR)^B3632)</f>
        <v>484.15997672866695</v>
      </c>
      <c r="G3632" s="5">
        <f>IF(C3632=0,0,C3632*LABOR_HRS_WK_MES*SEASON_WEEKS*(1+DIM_PCT_MES)^C3632)</f>
        <v>45.5625</v>
      </c>
      <c r="H3632" s="5">
        <f>E3632+F3632+G3632</f>
        <v>1254.4519767286672</v>
      </c>
      <c r="I3632" s="5">
        <f>MIN(H3632,FARMER_HRS)</f>
        <v>720</v>
      </c>
      <c r="J3632" s="5">
        <f>MAX(0,H3632-FARMER_HRS)</f>
        <v>534.4519767286672</v>
      </c>
      <c r="K3632" s="2">
        <f>I3632*FARMER_RATE+J3632*TEMP_WORKER_RATE</f>
        <v>34278.68015153936</v>
      </c>
      <c r="L3632" s="2">
        <f>A3632*PRICE_TOM+B3632*PRICE_CAR+C3632*PRICE_MES</f>
        <v>71828</v>
      </c>
      <c r="M3632" s="2">
        <f>A3632*FERT_BED_TOM+B3632*FERT_BED_CAR+C3632*FERT_BED_MES</f>
        <v>10560</v>
      </c>
      <c r="N3632" s="6">
        <f>IF(AND(D3632&lt;=TOTAL_BEDS,J3632&lt;=TEMP_WORKER_MAX*TEMP_WORKER_HRS),1,0)</f>
        <v>1</v>
      </c>
      <c r="O3632" s="2">
        <f>L3632-M3632-K3632-FIXED_COSTS</f>
        <v>6989.31984846064</v>
      </c>
      <c r="P3632" s="2">
        <f>IF(N3632=1,O3632,"")</f>
        <v>6989.31984846064</v>
      </c>
    </row>
    <row r="3633">
      <c r="A3633" s="6">
        <v>5</v>
      </c>
      <c r="B3633" s="6">
        <v>12</v>
      </c>
      <c r="C3633" s="6">
        <v>2</v>
      </c>
      <c r="D3633" s="6">
        <f>A3633+B3633+C3633</f>
        <v>19</v>
      </c>
      <c r="E3633" s="5">
        <f>IF(A3633=0,0,A3633*LABOR_HRS_WK_TOM*SEASON_WEEKS*(1+DIM_PCT_TOM)^A3633)</f>
        <v>724.72950000000026</v>
      </c>
      <c r="F3633" s="5">
        <f>IF(B3633=0,0,B3633*LABOR_HRS_WK_CAR*SEASON_WEEKS*(1+DIM_PCT_CAR)^B3633)</f>
        <v>484.15997672866695</v>
      </c>
      <c r="G3633" s="5">
        <f>IF(C3633=0,0,C3633*LABOR_HRS_WK_MES*SEASON_WEEKS*(1+DIM_PCT_MES)^C3633)</f>
        <v>92.2640625</v>
      </c>
      <c r="H3633" s="5">
        <f>E3633+F3633+G3633</f>
        <v>1301.1535392286671</v>
      </c>
      <c r="I3633" s="5">
        <f>MIN(H3633,FARMER_HRS)</f>
        <v>720</v>
      </c>
      <c r="J3633" s="5">
        <f>MAX(0,H3633-FARMER_HRS)</f>
        <v>581.15353922866711</v>
      </c>
      <c r="K3633" s="2">
        <f>I3633*FARMER_RATE+J3633*TEMP_WORKER_RATE</f>
        <v>35089.47116716436</v>
      </c>
      <c r="L3633" s="2">
        <f>A3633*PRICE_TOM+B3633*PRICE_CAR+C3633*PRICE_MES</f>
        <v>74528</v>
      </c>
      <c r="M3633" s="2">
        <f>A3633*FERT_BED_TOM+B3633*FERT_BED_CAR+C3633*FERT_BED_MES</f>
        <v>11440</v>
      </c>
      <c r="N3633" s="6">
        <f>IF(AND(D3633&lt;=TOTAL_BEDS,J3633&lt;=TEMP_WORKER_MAX*TEMP_WORKER_HRS),1,0)</f>
        <v>1</v>
      </c>
      <c r="O3633" s="2">
        <f>L3633-M3633-K3633-FIXED_COSTS</f>
        <v>7998.52883283564</v>
      </c>
      <c r="P3633" s="2">
        <f>IF(N3633=1,O3633,"")</f>
        <v>7998.52883283564</v>
      </c>
    </row>
    <row r="3634">
      <c r="A3634" s="6">
        <v>5</v>
      </c>
      <c r="B3634" s="6">
        <v>12</v>
      </c>
      <c r="C3634" s="6">
        <v>3</v>
      </c>
      <c r="D3634" s="6">
        <f>A3634+B3634+C3634</f>
        <v>20</v>
      </c>
      <c r="E3634" s="5">
        <f>IF(A3634=0,0,A3634*LABOR_HRS_WK_TOM*SEASON_WEEKS*(1+DIM_PCT_TOM)^A3634)</f>
        <v>724.72950000000026</v>
      </c>
      <c r="F3634" s="5">
        <f>IF(B3634=0,0,B3634*LABOR_HRS_WK_CAR*SEASON_WEEKS*(1+DIM_PCT_CAR)^B3634)</f>
        <v>484.15997672866695</v>
      </c>
      <c r="G3634" s="5">
        <f>IF(C3634=0,0,C3634*LABOR_HRS_WK_MES*SEASON_WEEKS*(1+DIM_PCT_MES)^C3634)</f>
        <v>140.12604492187498</v>
      </c>
      <c r="H3634" s="5">
        <f>E3634+F3634+G3634</f>
        <v>1349.0155216505423</v>
      </c>
      <c r="I3634" s="5">
        <f>MIN(H3634,FARMER_HRS)</f>
        <v>720</v>
      </c>
      <c r="J3634" s="5">
        <f>MAX(0,H3634-FARMER_HRS)</f>
        <v>629.01552165054227</v>
      </c>
      <c r="K3634" s="2">
        <f>I3634*FARMER_RATE+J3634*TEMP_WORKER_RATE</f>
        <v>35920.408361988579</v>
      </c>
      <c r="L3634" s="2">
        <f>A3634*PRICE_TOM+B3634*PRICE_CAR+C3634*PRICE_MES</f>
        <v>77228</v>
      </c>
      <c r="M3634" s="2">
        <f>A3634*FERT_BED_TOM+B3634*FERT_BED_CAR+C3634*FERT_BED_MES</f>
        <v>12320</v>
      </c>
      <c r="N3634" s="6">
        <f>IF(AND(D3634&lt;=TOTAL_BEDS,J3634&lt;=TEMP_WORKER_MAX*TEMP_WORKER_HRS),1,0)</f>
        <v>1</v>
      </c>
      <c r="O3634" s="2">
        <f>L3634-M3634-K3634-FIXED_COSTS</f>
        <v>8987.5916380114213</v>
      </c>
      <c r="P3634" s="2">
        <f>IF(N3634=1,O3634,"")</f>
        <v>8987.5916380114213</v>
      </c>
    </row>
    <row r="3635">
      <c r="A3635" s="6">
        <v>5</v>
      </c>
      <c r="B3635" s="6">
        <v>12</v>
      </c>
      <c r="C3635" s="6">
        <v>4</v>
      </c>
      <c r="D3635" s="6">
        <f>A3635+B3635+C3635</f>
        <v>21</v>
      </c>
      <c r="E3635" s="5">
        <f>IF(A3635=0,0,A3635*LABOR_HRS_WK_TOM*SEASON_WEEKS*(1+DIM_PCT_TOM)^A3635)</f>
        <v>724.72950000000026</v>
      </c>
      <c r="F3635" s="5">
        <f>IF(B3635=0,0,B3635*LABOR_HRS_WK_CAR*SEASON_WEEKS*(1+DIM_PCT_CAR)^B3635)</f>
        <v>484.15997672866695</v>
      </c>
      <c r="G3635" s="5">
        <f>IF(C3635=0,0,C3635*LABOR_HRS_WK_MES*SEASON_WEEKS*(1+DIM_PCT_MES)^C3635)</f>
        <v>189.17016064453119</v>
      </c>
      <c r="H3635" s="5">
        <f>E3635+F3635+G3635</f>
        <v>1398.0596373731985</v>
      </c>
      <c r="I3635" s="5">
        <f>MIN(H3635,FARMER_HRS)</f>
        <v>720</v>
      </c>
      <c r="J3635" s="5">
        <f>MAX(0,H3635-FARMER_HRS)</f>
        <v>678.05963737319848</v>
      </c>
      <c r="K3635" s="2">
        <f>I3635*FARMER_RATE+J3635*TEMP_WORKER_RATE</f>
        <v>36771.868704395805</v>
      </c>
      <c r="L3635" s="2">
        <f>A3635*PRICE_TOM+B3635*PRICE_CAR+C3635*PRICE_MES</f>
        <v>79928</v>
      </c>
      <c r="M3635" s="2">
        <f>A3635*FERT_BED_TOM+B3635*FERT_BED_CAR+C3635*FERT_BED_MES</f>
        <v>13200</v>
      </c>
      <c r="N3635" s="6">
        <f>IF(AND(D3635&lt;=TOTAL_BEDS,J3635&lt;=TEMP_WORKER_MAX*TEMP_WORKER_HRS),1,0)</f>
        <v>1</v>
      </c>
      <c r="O3635" s="2">
        <f>L3635-M3635-K3635-FIXED_COSTS</f>
        <v>9956.1312956041947</v>
      </c>
      <c r="P3635" s="2">
        <f>IF(N3635=1,O3635,"")</f>
        <v>9956.1312956041947</v>
      </c>
    </row>
    <row r="3636">
      <c r="A3636" s="6">
        <v>5</v>
      </c>
      <c r="B3636" s="6">
        <v>12</v>
      </c>
      <c r="C3636" s="6">
        <v>5</v>
      </c>
      <c r="D3636" s="6">
        <f>A3636+B3636+C3636</f>
        <v>22</v>
      </c>
      <c r="E3636" s="5">
        <f>IF(A3636=0,0,A3636*LABOR_HRS_WK_TOM*SEASON_WEEKS*(1+DIM_PCT_TOM)^A3636)</f>
        <v>724.72950000000026</v>
      </c>
      <c r="F3636" s="5">
        <f>IF(B3636=0,0,B3636*LABOR_HRS_WK_CAR*SEASON_WEEKS*(1+DIM_PCT_CAR)^B3636)</f>
        <v>484.15997672866695</v>
      </c>
      <c r="G3636" s="5">
        <f>IF(C3636=0,0,C3636*LABOR_HRS_WK_MES*SEASON_WEEKS*(1+DIM_PCT_MES)^C3636)</f>
        <v>239.41848456573481</v>
      </c>
      <c r="H3636" s="5">
        <f>E3636+F3636+G3636</f>
        <v>1448.307961294402</v>
      </c>
      <c r="I3636" s="5">
        <f>MIN(H3636,FARMER_HRS)</f>
        <v>720</v>
      </c>
      <c r="J3636" s="5">
        <f>MAX(0,H3636-FARMER_HRS)</f>
        <v>728.307961294402</v>
      </c>
      <c r="K3636" s="2">
        <f>I3636*FARMER_RATE+J3636*TEMP_WORKER_RATE</f>
        <v>37644.235439138924</v>
      </c>
      <c r="L3636" s="2">
        <f>A3636*PRICE_TOM+B3636*PRICE_CAR+C3636*PRICE_MES</f>
        <v>82628</v>
      </c>
      <c r="M3636" s="2">
        <f>A3636*FERT_BED_TOM+B3636*FERT_BED_CAR+C3636*FERT_BED_MES</f>
        <v>14080</v>
      </c>
      <c r="N3636" s="6">
        <f>IF(AND(D3636&lt;=TOTAL_BEDS,J3636&lt;=TEMP_WORKER_MAX*TEMP_WORKER_HRS),1,0)</f>
        <v>1</v>
      </c>
      <c r="O3636" s="2">
        <f>L3636-M3636-K3636-FIXED_COSTS</f>
        <v>10903.764560861076</v>
      </c>
      <c r="P3636" s="2">
        <f>IF(N3636=1,O3636,"")</f>
        <v>10903.764560861076</v>
      </c>
    </row>
    <row r="3637">
      <c r="A3637" s="6">
        <v>5</v>
      </c>
      <c r="B3637" s="6">
        <v>12</v>
      </c>
      <c r="C3637" s="6">
        <v>6</v>
      </c>
      <c r="D3637" s="6">
        <f>A3637+B3637+C3637</f>
        <v>23</v>
      </c>
      <c r="E3637" s="5">
        <f>IF(A3637=0,0,A3637*LABOR_HRS_WK_TOM*SEASON_WEEKS*(1+DIM_PCT_TOM)^A3637)</f>
        <v>724.72950000000026</v>
      </c>
      <c r="F3637" s="5">
        <f>IF(B3637=0,0,B3637*LABOR_HRS_WK_CAR*SEASON_WEEKS*(1+DIM_PCT_CAR)^B3637)</f>
        <v>484.15997672866695</v>
      </c>
      <c r="G3637" s="5">
        <f>IF(C3637=0,0,C3637*LABOR_HRS_WK_MES*SEASON_WEEKS*(1+DIM_PCT_MES)^C3637)</f>
        <v>290.89345874736773</v>
      </c>
      <c r="H3637" s="5">
        <f>E3637+F3637+G3637</f>
        <v>1499.7829354760349</v>
      </c>
      <c r="I3637" s="5">
        <f>MIN(H3637,FARMER_HRS)</f>
        <v>720</v>
      </c>
      <c r="J3637" s="5">
        <f>MAX(0,H3637-FARMER_HRS)</f>
        <v>779.78293547603494</v>
      </c>
      <c r="K3637" s="2">
        <f>I3637*FARMER_RATE+J3637*TEMP_WORKER_RATE</f>
        <v>38537.898185347833</v>
      </c>
      <c r="L3637" s="2">
        <f>A3637*PRICE_TOM+B3637*PRICE_CAR+C3637*PRICE_MES</f>
        <v>85328</v>
      </c>
      <c r="M3637" s="2">
        <f>A3637*FERT_BED_TOM+B3637*FERT_BED_CAR+C3637*FERT_BED_MES</f>
        <v>14960</v>
      </c>
      <c r="N3637" s="6">
        <f>IF(AND(D3637&lt;=TOTAL_BEDS,J3637&lt;=TEMP_WORKER_MAX*TEMP_WORKER_HRS),1,0)</f>
        <v>1</v>
      </c>
      <c r="O3637" s="2">
        <f>L3637-M3637-K3637-FIXED_COSTS</f>
        <v>11830.101814652167</v>
      </c>
      <c r="P3637" s="2">
        <f>IF(N3637=1,O3637,"")</f>
        <v>11830.101814652167</v>
      </c>
    </row>
    <row r="3638">
      <c r="A3638" s="6">
        <v>5</v>
      </c>
      <c r="B3638" s="6">
        <v>12</v>
      </c>
      <c r="C3638" s="6">
        <v>7</v>
      </c>
      <c r="D3638" s="6">
        <f>A3638+B3638+C3638</f>
        <v>24</v>
      </c>
      <c r="E3638" s="5">
        <f>IF(A3638=0,0,A3638*LABOR_HRS_WK_TOM*SEASON_WEEKS*(1+DIM_PCT_TOM)^A3638)</f>
        <v>724.72950000000026</v>
      </c>
      <c r="F3638" s="5">
        <f>IF(B3638=0,0,B3638*LABOR_HRS_WK_CAR*SEASON_WEEKS*(1+DIM_PCT_CAR)^B3638)</f>
        <v>484.15997672866695</v>
      </c>
      <c r="G3638" s="5">
        <f>IF(C3638=0,0,C3638*LABOR_HRS_WK_MES*SEASON_WEEKS*(1+DIM_PCT_MES)^C3638)</f>
        <v>343.61789814532818</v>
      </c>
      <c r="H3638" s="5">
        <f>E3638+F3638+G3638</f>
        <v>1552.5073748739953</v>
      </c>
      <c r="I3638" s="5">
        <f>MIN(H3638,FARMER_HRS)</f>
        <v>720</v>
      </c>
      <c r="J3638" s="5">
        <f>MAX(0,H3638-FARMER_HRS)</f>
        <v>832.50737487399533</v>
      </c>
      <c r="K3638" s="2">
        <f>I3638*FARMER_RATE+J3638*TEMP_WORKER_RATE</f>
        <v>39453.253036006863</v>
      </c>
      <c r="L3638" s="2">
        <f>A3638*PRICE_TOM+B3638*PRICE_CAR+C3638*PRICE_MES</f>
        <v>88028</v>
      </c>
      <c r="M3638" s="2">
        <f>A3638*FERT_BED_TOM+B3638*FERT_BED_CAR+C3638*FERT_BED_MES</f>
        <v>15840</v>
      </c>
      <c r="N3638" s="6">
        <f>IF(AND(D3638&lt;=TOTAL_BEDS,J3638&lt;=TEMP_WORKER_MAX*TEMP_WORKER_HRS),1,0)</f>
        <v>1</v>
      </c>
      <c r="O3638" s="2">
        <f>L3638-M3638-K3638-FIXED_COSTS</f>
        <v>12734.746963993137</v>
      </c>
      <c r="P3638" s="2">
        <f>IF(N3638=1,O3638,"")</f>
        <v>12734.746963993137</v>
      </c>
    </row>
    <row r="3639">
      <c r="A3639" s="6">
        <v>5</v>
      </c>
      <c r="B3639" s="6">
        <v>12</v>
      </c>
      <c r="C3639" s="6">
        <v>8</v>
      </c>
      <c r="D3639" s="6">
        <f>A3639+B3639+C3639</f>
        <v>25</v>
      </c>
      <c r="E3639" s="5">
        <f>IF(A3639=0,0,A3639*LABOR_HRS_WK_TOM*SEASON_WEEKS*(1+DIM_PCT_TOM)^A3639)</f>
        <v>724.72950000000026</v>
      </c>
      <c r="F3639" s="5">
        <f>IF(B3639=0,0,B3639*LABOR_HRS_WK_CAR*SEASON_WEEKS*(1+DIM_PCT_CAR)^B3639)</f>
        <v>484.15997672866695</v>
      </c>
      <c r="G3639" s="5">
        <f>IF(C3639=0,0,C3639*LABOR_HRS_WK_MES*SEASON_WEEKS*(1+DIM_PCT_MES)^C3639)</f>
        <v>397.61499642530833</v>
      </c>
      <c r="H3639" s="5">
        <f>E3639+F3639+G3639</f>
        <v>1606.5044731539756</v>
      </c>
      <c r="I3639" s="5">
        <f>MIN(H3639,FARMER_HRS)</f>
        <v>720</v>
      </c>
      <c r="J3639" s="5">
        <f>MAX(0,H3639-FARMER_HRS)</f>
        <v>886.5044731539756</v>
      </c>
      <c r="K3639" s="2">
        <f>I3639*FARMER_RATE+J3639*TEMP_WORKER_RATE</f>
        <v>40390.702658923183</v>
      </c>
      <c r="L3639" s="2">
        <f>A3639*PRICE_TOM+B3639*PRICE_CAR+C3639*PRICE_MES</f>
        <v>90728</v>
      </c>
      <c r="M3639" s="2">
        <f>A3639*FERT_BED_TOM+B3639*FERT_BED_CAR+C3639*FERT_BED_MES</f>
        <v>16720</v>
      </c>
      <c r="N3639" s="6">
        <f>IF(AND(D3639&lt;=TOTAL_BEDS,J3639&lt;=TEMP_WORKER_MAX*TEMP_WORKER_HRS),1,0)</f>
        <v>1</v>
      </c>
      <c r="O3639" s="2">
        <f>L3639-M3639-K3639-FIXED_COSTS</f>
        <v>13617.297341076817</v>
      </c>
      <c r="P3639" s="2">
        <f>IF(N3639=1,O3639,"")</f>
        <v>13617.297341076817</v>
      </c>
    </row>
    <row r="3640">
      <c r="A3640" s="6">
        <v>5</v>
      </c>
      <c r="B3640" s="6">
        <v>12</v>
      </c>
      <c r="C3640" s="6">
        <v>9</v>
      </c>
      <c r="D3640" s="6">
        <f>A3640+B3640+C3640</f>
        <v>26</v>
      </c>
      <c r="E3640" s="5">
        <f>IF(A3640=0,0,A3640*LABOR_HRS_WK_TOM*SEASON_WEEKS*(1+DIM_PCT_TOM)^A3640)</f>
        <v>724.72950000000026</v>
      </c>
      <c r="F3640" s="5">
        <f>IF(B3640=0,0,B3640*LABOR_HRS_WK_CAR*SEASON_WEEKS*(1+DIM_PCT_CAR)^B3640)</f>
        <v>484.15997672866695</v>
      </c>
      <c r="G3640" s="5">
        <f>IF(C3640=0,0,C3640*LABOR_HRS_WK_MES*SEASON_WEEKS*(1+DIM_PCT_MES)^C3640)</f>
        <v>452.90833186570273</v>
      </c>
      <c r="H3640" s="5">
        <f>E3640+F3640+G3640</f>
        <v>1661.79780859437</v>
      </c>
      <c r="I3640" s="5">
        <f>MIN(H3640,FARMER_HRS)</f>
        <v>720</v>
      </c>
      <c r="J3640" s="5">
        <f>MAX(0,H3640-FARMER_HRS)</f>
        <v>941.79780859437</v>
      </c>
      <c r="K3640" s="2">
        <f>I3640*FARMER_RATE+J3640*TEMP_WORKER_RATE</f>
        <v>41350.656399207815</v>
      </c>
      <c r="L3640" s="2">
        <f>A3640*PRICE_TOM+B3640*PRICE_CAR+C3640*PRICE_MES</f>
        <v>93428</v>
      </c>
      <c r="M3640" s="2">
        <f>A3640*FERT_BED_TOM+B3640*FERT_BED_CAR+C3640*FERT_BED_MES</f>
        <v>17600</v>
      </c>
      <c r="N3640" s="6">
        <f>IF(AND(D3640&lt;=TOTAL_BEDS,J3640&lt;=TEMP_WORKER_MAX*TEMP_WORKER_HRS),1,0)</f>
        <v>1</v>
      </c>
      <c r="O3640" s="2">
        <f>L3640-M3640-K3640-FIXED_COSTS</f>
        <v>14477.343600792185</v>
      </c>
      <c r="P3640" s="2">
        <f>IF(N3640=1,O3640,"")</f>
        <v>14477.343600792185</v>
      </c>
    </row>
    <row r="3641">
      <c r="A3641" s="6">
        <v>5</v>
      </c>
      <c r="B3641" s="6">
        <v>12</v>
      </c>
      <c r="C3641" s="6">
        <v>10</v>
      </c>
      <c r="D3641" s="6">
        <f>A3641+B3641+C3641</f>
        <v>27</v>
      </c>
      <c r="E3641" s="5">
        <f>IF(A3641=0,0,A3641*LABOR_HRS_WK_TOM*SEASON_WEEKS*(1+DIM_PCT_TOM)^A3641)</f>
        <v>724.72950000000026</v>
      </c>
      <c r="F3641" s="5">
        <f>IF(B3641=0,0,B3641*LABOR_HRS_WK_CAR*SEASON_WEEKS*(1+DIM_PCT_CAR)^B3641)</f>
        <v>484.15997672866695</v>
      </c>
      <c r="G3641" s="5">
        <f>IF(C3641=0,0,C3641*LABOR_HRS_WK_MES*SEASON_WEEKS*(1+DIM_PCT_MES)^C3641)</f>
        <v>509.52187334891551</v>
      </c>
      <c r="H3641" s="5">
        <f>E3641+F3641+G3641</f>
        <v>1718.4113500775827</v>
      </c>
      <c r="I3641" s="5">
        <f>MIN(H3641,FARMER_HRS)</f>
        <v>720</v>
      </c>
      <c r="J3641" s="5">
        <f>MAX(0,H3641-FARMER_HRS)</f>
        <v>998.41135007758271</v>
      </c>
      <c r="K3641" s="2">
        <f>I3641*FARMER_RATE+J3641*TEMP_WORKER_RATE</f>
        <v>42333.530383291363</v>
      </c>
      <c r="L3641" s="2">
        <f>A3641*PRICE_TOM+B3641*PRICE_CAR+C3641*PRICE_MES</f>
        <v>96128</v>
      </c>
      <c r="M3641" s="2">
        <f>A3641*FERT_BED_TOM+B3641*FERT_BED_CAR+C3641*FERT_BED_MES</f>
        <v>18480</v>
      </c>
      <c r="N3641" s="6">
        <f>IF(AND(D3641&lt;=TOTAL_BEDS,J3641&lt;=TEMP_WORKER_MAX*TEMP_WORKER_HRS),1,0)</f>
        <v>1</v>
      </c>
      <c r="O3641" s="2">
        <f>L3641-M3641-K3641-FIXED_COSTS</f>
        <v>15314.469616708637</v>
      </c>
      <c r="P3641" s="2">
        <f>IF(N3641=1,O3641,"")</f>
        <v>15314.469616708637</v>
      </c>
    </row>
    <row r="3642">
      <c r="A3642" s="6">
        <v>5</v>
      </c>
      <c r="B3642" s="6">
        <v>12</v>
      </c>
      <c r="C3642" s="6">
        <v>11</v>
      </c>
      <c r="D3642" s="6">
        <f>A3642+B3642+C3642</f>
        <v>28</v>
      </c>
      <c r="E3642" s="5">
        <f>IF(A3642=0,0,A3642*LABOR_HRS_WK_TOM*SEASON_WEEKS*(1+DIM_PCT_TOM)^A3642)</f>
        <v>724.72950000000026</v>
      </c>
      <c r="F3642" s="5">
        <f>IF(B3642=0,0,B3642*LABOR_HRS_WK_CAR*SEASON_WEEKS*(1+DIM_PCT_CAR)^B3642)</f>
        <v>484.15997672866695</v>
      </c>
      <c r="G3642" s="5">
        <f>IF(C3642=0,0,C3642*LABOR_HRS_WK_MES*SEASON_WEEKS*(1+DIM_PCT_MES)^C3642)</f>
        <v>567.47998644235463</v>
      </c>
      <c r="H3642" s="5">
        <f>E3642+F3642+G3642</f>
        <v>1776.3694631710218</v>
      </c>
      <c r="I3642" s="5">
        <f>MIN(H3642,FARMER_HRS)</f>
        <v>720</v>
      </c>
      <c r="J3642" s="5">
        <f>MAX(0,H3642-FARMER_HRS)</f>
        <v>1056.3694631710218</v>
      </c>
      <c r="K3642" s="2">
        <f>I3642*FARMER_RATE+J3642*TEMP_WORKER_RATE</f>
        <v>43339.747624496908</v>
      </c>
      <c r="L3642" s="2">
        <f>A3642*PRICE_TOM+B3642*PRICE_CAR+C3642*PRICE_MES</f>
        <v>98828</v>
      </c>
      <c r="M3642" s="2">
        <f>A3642*FERT_BED_TOM+B3642*FERT_BED_CAR+C3642*FERT_BED_MES</f>
        <v>19360</v>
      </c>
      <c r="N3642" s="6">
        <f>IF(AND(D3642&lt;=TOTAL_BEDS,J3642&lt;=TEMP_WORKER_MAX*TEMP_WORKER_HRS),1,0)</f>
        <v>1</v>
      </c>
      <c r="O3642" s="2">
        <f>L3642-M3642-K3642-FIXED_COSTS</f>
        <v>16128.252375503092</v>
      </c>
      <c r="P3642" s="2">
        <f>IF(N3642=1,O3642,"")</f>
        <v>16128.252375503092</v>
      </c>
    </row>
    <row r="3643">
      <c r="A3643" s="6">
        <v>5</v>
      </c>
      <c r="B3643" s="6">
        <v>12</v>
      </c>
      <c r="C3643" s="6">
        <v>12</v>
      </c>
      <c r="D3643" s="6">
        <f>A3643+B3643+C3643</f>
        <v>29</v>
      </c>
      <c r="E3643" s="5">
        <f>IF(A3643=0,0,A3643*LABOR_HRS_WK_TOM*SEASON_WEEKS*(1+DIM_PCT_TOM)^A3643)</f>
        <v>724.72950000000026</v>
      </c>
      <c r="F3643" s="5">
        <f>IF(B3643=0,0,B3643*LABOR_HRS_WK_CAR*SEASON_WEEKS*(1+DIM_PCT_CAR)^B3643)</f>
        <v>484.15997672866695</v>
      </c>
      <c r="G3643" s="5">
        <f>IF(C3643=0,0,C3643*LABOR_HRS_WK_MES*SEASON_WEEKS*(1+DIM_PCT_MES)^C3643)</f>
        <v>626.807439570419</v>
      </c>
      <c r="H3643" s="5">
        <f>E3643+F3643+G3643</f>
        <v>1835.6969162990863</v>
      </c>
      <c r="I3643" s="5">
        <f>MIN(H3643,FARMER_HRS)</f>
        <v>720</v>
      </c>
      <c r="J3643" s="5">
        <f>MAX(0,H3643-FARMER_HRS)</f>
        <v>1115.6969162990863</v>
      </c>
      <c r="K3643" s="2">
        <f>I3643*FARMER_RATE+J3643*TEMP_WORKER_RATE</f>
        <v>44369.738130192469</v>
      </c>
      <c r="L3643" s="2">
        <f>A3643*PRICE_TOM+B3643*PRICE_CAR+C3643*PRICE_MES</f>
        <v>101528</v>
      </c>
      <c r="M3643" s="2">
        <f>A3643*FERT_BED_TOM+B3643*FERT_BED_CAR+C3643*FERT_BED_MES</f>
        <v>20240</v>
      </c>
      <c r="N3643" s="6">
        <f>IF(AND(D3643&lt;=TOTAL_BEDS,J3643&lt;=TEMP_WORKER_MAX*TEMP_WORKER_HRS),1,0)</f>
        <v>1</v>
      </c>
      <c r="O3643" s="2">
        <f>L3643-M3643-K3643-FIXED_COSTS</f>
        <v>16918.261869807531</v>
      </c>
      <c r="P3643" s="2">
        <f>IF(N3643=1,O3643,"")</f>
        <v>16918.261869807531</v>
      </c>
    </row>
    <row r="3644">
      <c r="A3644" s="6">
        <v>5</v>
      </c>
      <c r="B3644" s="6">
        <v>12</v>
      </c>
      <c r="C3644" s="6">
        <v>13</v>
      </c>
      <c r="D3644" s="6">
        <f>A3644+B3644+C3644</f>
        <v>30</v>
      </c>
      <c r="E3644" s="5">
        <f>IF(A3644=0,0,A3644*LABOR_HRS_WK_TOM*SEASON_WEEKS*(1+DIM_PCT_TOM)^A3644)</f>
        <v>724.72950000000026</v>
      </c>
      <c r="F3644" s="5">
        <f>IF(B3644=0,0,B3644*LABOR_HRS_WK_CAR*SEASON_WEEKS*(1+DIM_PCT_CAR)^B3644)</f>
        <v>484.15997672866695</v>
      </c>
      <c r="G3644" s="5">
        <f>IF(C3644=0,0,C3644*LABOR_HRS_WK_MES*SEASON_WEEKS*(1+DIM_PCT_MES)^C3644)</f>
        <v>687.52941027880331</v>
      </c>
      <c r="H3644" s="5">
        <f>E3644+F3644+G3644</f>
        <v>1896.4188870074704</v>
      </c>
      <c r="I3644" s="5">
        <f>MIN(H3644,FARMER_HRS)</f>
        <v>720</v>
      </c>
      <c r="J3644" s="5">
        <f>MAX(0,H3644-FARMER_HRS)</f>
        <v>1176.4188870074704</v>
      </c>
      <c r="K3644" s="2">
        <f>I3644*FARMER_RATE+J3644*TEMP_WORKER_RATE</f>
        <v>45423.939010546361</v>
      </c>
      <c r="L3644" s="2">
        <f>A3644*PRICE_TOM+B3644*PRICE_CAR+C3644*PRICE_MES</f>
        <v>104228</v>
      </c>
      <c r="M3644" s="2">
        <f>A3644*FERT_BED_TOM+B3644*FERT_BED_CAR+C3644*FERT_BED_MES</f>
        <v>21120</v>
      </c>
      <c r="N3644" s="6">
        <f>IF(AND(D3644&lt;=TOTAL_BEDS,J3644&lt;=TEMP_WORKER_MAX*TEMP_WORKER_HRS),1,0)</f>
        <v>1</v>
      </c>
      <c r="O3644" s="2">
        <f>L3644-M3644-K3644-FIXED_COSTS</f>
        <v>17684.060989453639</v>
      </c>
      <c r="P3644" s="2">
        <f>IF(N3644=1,O3644,"")</f>
        <v>17684.060989453639</v>
      </c>
    </row>
    <row r="3645">
      <c r="A3645" s="6">
        <v>5</v>
      </c>
      <c r="B3645" s="6">
        <v>12</v>
      </c>
      <c r="C3645" s="6">
        <v>14</v>
      </c>
      <c r="D3645" s="6">
        <f>A3645+B3645+C3645</f>
        <v>31</v>
      </c>
      <c r="E3645" s="5">
        <f>IF(A3645=0,0,A3645*LABOR_HRS_WK_TOM*SEASON_WEEKS*(1+DIM_PCT_TOM)^A3645)</f>
        <v>724.72950000000026</v>
      </c>
      <c r="F3645" s="5">
        <f>IF(B3645=0,0,B3645*LABOR_HRS_WK_CAR*SEASON_WEEKS*(1+DIM_PCT_CAR)^B3645)</f>
        <v>484.15997672866695</v>
      </c>
      <c r="G3645" s="5">
        <f>IF(C3645=0,0,C3645*LABOR_HRS_WK_MES*SEASON_WEEKS*(1+DIM_PCT_MES)^C3645)</f>
        <v>749.67149159246435</v>
      </c>
      <c r="H3645" s="5">
        <f>E3645+F3645+G3645</f>
        <v>1958.5609683211314</v>
      </c>
      <c r="I3645" s="5">
        <f>MIN(H3645,FARMER_HRS)</f>
        <v>720</v>
      </c>
      <c r="J3645" s="5">
        <f>MAX(0,H3645-FARMER_HRS)</f>
        <v>1238.5609683211314</v>
      </c>
      <c r="K3645" s="2">
        <f>I3645*FARMER_RATE+J3645*TEMP_WORKER_RATE</f>
        <v>46502.794588908531</v>
      </c>
      <c r="L3645" s="2">
        <f>A3645*PRICE_TOM+B3645*PRICE_CAR+C3645*PRICE_MES</f>
        <v>106928</v>
      </c>
      <c r="M3645" s="2">
        <f>A3645*FERT_BED_TOM+B3645*FERT_BED_CAR+C3645*FERT_BED_MES</f>
        <v>22000</v>
      </c>
      <c r="N3645" s="6">
        <f>IF(AND(D3645&lt;=TOTAL_BEDS,J3645&lt;=TEMP_WORKER_MAX*TEMP_WORKER_HRS),1,0)</f>
        <v>1</v>
      </c>
      <c r="O3645" s="2">
        <f>L3645-M3645-K3645-FIXED_COSTS</f>
        <v>18425.205411091469</v>
      </c>
      <c r="P3645" s="2">
        <f>IF(N3645=1,O3645,"")</f>
        <v>18425.205411091469</v>
      </c>
    </row>
    <row r="3646">
      <c r="A3646" s="6">
        <v>5</v>
      </c>
      <c r="B3646" s="6">
        <v>12</v>
      </c>
      <c r="C3646" s="6">
        <v>15</v>
      </c>
      <c r="D3646" s="6">
        <f>A3646+B3646+C3646</f>
        <v>32</v>
      </c>
      <c r="E3646" s="5">
        <f>IF(A3646=0,0,A3646*LABOR_HRS_WK_TOM*SEASON_WEEKS*(1+DIM_PCT_TOM)^A3646)</f>
        <v>724.72950000000026</v>
      </c>
      <c r="F3646" s="5">
        <f>IF(B3646=0,0,B3646*LABOR_HRS_WK_CAR*SEASON_WEEKS*(1+DIM_PCT_CAR)^B3646)</f>
        <v>484.15997672866695</v>
      </c>
      <c r="G3646" s="5">
        <f>IF(C3646=0,0,C3646*LABOR_HRS_WK_MES*SEASON_WEEKS*(1+DIM_PCT_MES)^C3646)</f>
        <v>813.25969846861074</v>
      </c>
      <c r="H3646" s="5">
        <f>E3646+F3646+G3646</f>
        <v>2022.1491751972781</v>
      </c>
      <c r="I3646" s="5">
        <f>MIN(H3646,FARMER_HRS)</f>
        <v>720</v>
      </c>
      <c r="J3646" s="5">
        <f>MAX(0,H3646-FARMER_HRS)</f>
        <v>1302.1491751972781</v>
      </c>
      <c r="K3646" s="2">
        <f>I3646*FARMER_RATE+J3646*TEMP_WORKER_RATE</f>
        <v>47606.756513841632</v>
      </c>
      <c r="L3646" s="2">
        <f>A3646*PRICE_TOM+B3646*PRICE_CAR+C3646*PRICE_MES</f>
        <v>109628</v>
      </c>
      <c r="M3646" s="2">
        <f>A3646*FERT_BED_TOM+B3646*FERT_BED_CAR+C3646*FERT_BED_MES</f>
        <v>22880</v>
      </c>
      <c r="N3646" s="6">
        <f>IF(AND(D3646&lt;=TOTAL_BEDS,J3646&lt;=TEMP_WORKER_MAX*TEMP_WORKER_HRS),1,0)</f>
        <v>1</v>
      </c>
      <c r="O3646" s="2">
        <f>L3646-M3646-K3646-FIXED_COSTS</f>
        <v>19141.243486158368</v>
      </c>
      <c r="P3646" s="2">
        <f>IF(N3646=1,O3646,"")</f>
        <v>19141.243486158368</v>
      </c>
    </row>
    <row r="3647">
      <c r="A3647" s="6">
        <v>5</v>
      </c>
      <c r="B3647" s="6">
        <v>12</v>
      </c>
      <c r="C3647" s="6">
        <v>16</v>
      </c>
      <c r="D3647" s="6">
        <f>A3647+B3647+C3647</f>
        <v>33</v>
      </c>
      <c r="E3647" s="5">
        <f>IF(A3647=0,0,A3647*LABOR_HRS_WK_TOM*SEASON_WEEKS*(1+DIM_PCT_TOM)^A3647)</f>
        <v>724.72950000000026</v>
      </c>
      <c r="F3647" s="5">
        <f>IF(B3647=0,0,B3647*LABOR_HRS_WK_CAR*SEASON_WEEKS*(1+DIM_PCT_CAR)^B3647)</f>
        <v>484.15997672866695</v>
      </c>
      <c r="G3647" s="5">
        <f>IF(C3647=0,0,C3647*LABOR_HRS_WK_MES*SEASON_WEEKS*(1+DIM_PCT_MES)^C3647)</f>
        <v>878.32047434609967</v>
      </c>
      <c r="H3647" s="5">
        <f>E3647+F3647+G3647</f>
        <v>2087.2099510747666</v>
      </c>
      <c r="I3647" s="5">
        <f>MIN(H3647,FARMER_HRS)</f>
        <v>720</v>
      </c>
      <c r="J3647" s="5">
        <f>MAX(0,H3647-FARMER_HRS)</f>
        <v>1367.2099510747666</v>
      </c>
      <c r="K3647" s="2">
        <f>I3647*FARMER_RATE+J3647*TEMP_WORKER_RATE</f>
        <v>48736.283872825807</v>
      </c>
      <c r="L3647" s="2">
        <f>A3647*PRICE_TOM+B3647*PRICE_CAR+C3647*PRICE_MES</f>
        <v>112328</v>
      </c>
      <c r="M3647" s="2">
        <f>A3647*FERT_BED_TOM+B3647*FERT_BED_CAR+C3647*FERT_BED_MES</f>
        <v>23760</v>
      </c>
      <c r="N3647" s="6">
        <f>IF(AND(D3647&lt;=TOTAL_BEDS,J3647&lt;=TEMP_WORKER_MAX*TEMP_WORKER_HRS),1,0)</f>
        <v>1</v>
      </c>
      <c r="O3647" s="2">
        <f>L3647-M3647-K3647-FIXED_COSTS</f>
        <v>19831.716127174193</v>
      </c>
      <c r="P3647" s="2">
        <f>IF(N3647=1,O3647,"")</f>
        <v>19831.716127174193</v>
      </c>
    </row>
    <row r="3648">
      <c r="A3648" s="6">
        <v>5</v>
      </c>
      <c r="B3648" s="6">
        <v>12</v>
      </c>
      <c r="C3648" s="6">
        <v>17</v>
      </c>
      <c r="D3648" s="6">
        <f>A3648+B3648+C3648</f>
        <v>34</v>
      </c>
      <c r="E3648" s="5">
        <f>IF(A3648=0,0,A3648*LABOR_HRS_WK_TOM*SEASON_WEEKS*(1+DIM_PCT_TOM)^A3648)</f>
        <v>724.72950000000026</v>
      </c>
      <c r="F3648" s="5">
        <f>IF(B3648=0,0,B3648*LABOR_HRS_WK_CAR*SEASON_WEEKS*(1+DIM_PCT_CAR)^B3648)</f>
        <v>484.15997672866695</v>
      </c>
      <c r="G3648" s="5">
        <f>IF(C3648=0,0,C3648*LABOR_HRS_WK_MES*SEASON_WEEKS*(1+DIM_PCT_MES)^C3648)</f>
        <v>944.88069779263992</v>
      </c>
      <c r="H3648" s="5">
        <f>E3648+F3648+G3648</f>
        <v>2153.7701745213071</v>
      </c>
      <c r="I3648" s="5">
        <f>MIN(H3648,FARMER_HRS)</f>
        <v>720</v>
      </c>
      <c r="J3648" s="5">
        <f>MAX(0,H3648-FARMER_HRS)</f>
        <v>1433.7701745213071</v>
      </c>
      <c r="K3648" s="2">
        <f>I3648*FARMER_RATE+J3648*TEMP_WORKER_RATE</f>
        <v>49891.843307661577</v>
      </c>
      <c r="L3648" s="2">
        <f>A3648*PRICE_TOM+B3648*PRICE_CAR+C3648*PRICE_MES</f>
        <v>115028</v>
      </c>
      <c r="M3648" s="2">
        <f>A3648*FERT_BED_TOM+B3648*FERT_BED_CAR+C3648*FERT_BED_MES</f>
        <v>24640</v>
      </c>
      <c r="N3648" s="6">
        <f>IF(AND(D3648&lt;=TOTAL_BEDS,J3648&lt;=TEMP_WORKER_MAX*TEMP_WORKER_HRS),1,0)</f>
        <v>1</v>
      </c>
      <c r="O3648" s="2">
        <f>L3648-M3648-K3648-FIXED_COSTS</f>
        <v>20496.156692338423</v>
      </c>
      <c r="P3648" s="2">
        <f>IF(N3648=1,O3648,"")</f>
        <v>20496.156692338423</v>
      </c>
    </row>
    <row r="3649">
      <c r="A3649" s="6">
        <v>5</v>
      </c>
      <c r="B3649" s="6">
        <v>12</v>
      </c>
      <c r="C3649" s="6">
        <v>18</v>
      </c>
      <c r="D3649" s="6">
        <f>A3649+B3649+C3649</f>
        <v>35</v>
      </c>
      <c r="E3649" s="5">
        <f>IF(A3649=0,0,A3649*LABOR_HRS_WK_TOM*SEASON_WEEKS*(1+DIM_PCT_TOM)^A3649)</f>
        <v>724.72950000000026</v>
      </c>
      <c r="F3649" s="5">
        <f>IF(B3649=0,0,B3649*LABOR_HRS_WK_CAR*SEASON_WEEKS*(1+DIM_PCT_CAR)^B3649)</f>
        <v>484.15997672866695</v>
      </c>
      <c r="G3649" s="5">
        <f>IF(C3649=0,0,C3649*LABOR_HRS_WK_MES*SEASON_WEEKS*(1+DIM_PCT_MES)^C3649)</f>
        <v>1012.9676892512272</v>
      </c>
      <c r="H3649" s="5">
        <f>E3649+F3649+G3649</f>
        <v>2221.8571659798945</v>
      </c>
      <c r="I3649" s="5">
        <f>MIN(H3649,FARMER_HRS)</f>
        <v>720</v>
      </c>
      <c r="J3649" s="5">
        <f>MAX(0,H3649-FARMER_HRS)</f>
        <v>1501.8571659798945</v>
      </c>
      <c r="K3649" s="2">
        <f>I3649*FARMER_RATE+J3649*TEMP_WORKER_RATE</f>
        <v>51073.909131595385</v>
      </c>
      <c r="L3649" s="2">
        <f>A3649*PRICE_TOM+B3649*PRICE_CAR+C3649*PRICE_MES</f>
        <v>117728</v>
      </c>
      <c r="M3649" s="2">
        <f>A3649*FERT_BED_TOM+B3649*FERT_BED_CAR+C3649*FERT_BED_MES</f>
        <v>25520</v>
      </c>
      <c r="N3649" s="6">
        <f>IF(AND(D3649&lt;=TOTAL_BEDS,J3649&lt;=TEMP_WORKER_MAX*TEMP_WORKER_HRS),1,0)</f>
        <v>1</v>
      </c>
      <c r="O3649" s="2">
        <f>L3649-M3649-K3649-FIXED_COSTS</f>
        <v>21134.090868404615</v>
      </c>
      <c r="P3649" s="2">
        <f>IF(N3649=1,O3649,"")</f>
        <v>21134.090868404615</v>
      </c>
    </row>
    <row r="3650">
      <c r="A3650" s="6">
        <v>5</v>
      </c>
      <c r="B3650" s="6">
        <v>12</v>
      </c>
      <c r="C3650" s="6">
        <v>19</v>
      </c>
      <c r="D3650" s="6">
        <f>A3650+B3650+C3650</f>
        <v>36</v>
      </c>
      <c r="E3650" s="5">
        <f>IF(A3650=0,0,A3650*LABOR_HRS_WK_TOM*SEASON_WEEKS*(1+DIM_PCT_TOM)^A3650)</f>
        <v>724.72950000000026</v>
      </c>
      <c r="F3650" s="5">
        <f>IF(B3650=0,0,B3650*LABOR_HRS_WK_CAR*SEASON_WEEKS*(1+DIM_PCT_CAR)^B3650)</f>
        <v>484.15997672866695</v>
      </c>
      <c r="G3650" s="5">
        <f>IF(C3650=0,0,C3650*LABOR_HRS_WK_MES*SEASON_WEEKS*(1+DIM_PCT_MES)^C3650)</f>
        <v>1082.6092178872491</v>
      </c>
      <c r="H3650" s="5">
        <f>E3650+F3650+G3650</f>
        <v>2291.4986946159161</v>
      </c>
      <c r="I3650" s="5">
        <f>MIN(H3650,FARMER_HRS)</f>
        <v>720</v>
      </c>
      <c r="J3650" s="5">
        <f>MAX(0,H3650-FARMER_HRS)</f>
        <v>1571.4986946159161</v>
      </c>
      <c r="K3650" s="2">
        <f>I3650*FARMER_RATE+J3650*TEMP_WORKER_RATE</f>
        <v>52282.963448192982</v>
      </c>
      <c r="L3650" s="2">
        <f>A3650*PRICE_TOM+B3650*PRICE_CAR+C3650*PRICE_MES</f>
        <v>120428</v>
      </c>
      <c r="M3650" s="2">
        <f>A3650*FERT_BED_TOM+B3650*FERT_BED_CAR+C3650*FERT_BED_MES</f>
        <v>26400</v>
      </c>
      <c r="N3650" s="6">
        <f>IF(AND(D3650&lt;=TOTAL_BEDS,J3650&lt;=TEMP_WORKER_MAX*TEMP_WORKER_HRS),1,0)</f>
        <v>1</v>
      </c>
      <c r="O3650" s="2">
        <f>L3650-M3650-K3650-FIXED_COSTS</f>
        <v>21745.036551807018</v>
      </c>
      <c r="P3650" s="2">
        <f>IF(N3650=1,O3650,"")</f>
        <v>21745.036551807018</v>
      </c>
    </row>
    <row r="3651">
      <c r="A3651" s="6">
        <v>5</v>
      </c>
      <c r="B3651" s="6">
        <v>12</v>
      </c>
      <c r="C3651" s="6">
        <v>20</v>
      </c>
      <c r="D3651" s="6">
        <f>A3651+B3651+C3651</f>
        <v>37</v>
      </c>
      <c r="E3651" s="5">
        <f>IF(A3651=0,0,A3651*LABOR_HRS_WK_TOM*SEASON_WEEKS*(1+DIM_PCT_TOM)^A3651)</f>
        <v>724.72950000000026</v>
      </c>
      <c r="F3651" s="5">
        <f>IF(B3651=0,0,B3651*LABOR_HRS_WK_CAR*SEASON_WEEKS*(1+DIM_PCT_CAR)^B3651)</f>
        <v>484.15997672866695</v>
      </c>
      <c r="G3651" s="5">
        <f>IF(C3651=0,0,C3651*LABOR_HRS_WK_MES*SEASON_WEEKS*(1+DIM_PCT_MES)^C3651)</f>
        <v>1153.8335085377259</v>
      </c>
      <c r="H3651" s="5">
        <f>E3651+F3651+G3651</f>
        <v>2362.7229852663932</v>
      </c>
      <c r="I3651" s="5">
        <f>MIN(H3651,FARMER_HRS)</f>
        <v>720</v>
      </c>
      <c r="J3651" s="5">
        <f>MAX(0,H3651-FARMER_HRS)</f>
        <v>1642.7229852663932</v>
      </c>
      <c r="K3651" s="2">
        <f>I3651*FARMER_RATE+J3651*TEMP_WORKER_RATE</f>
        <v>53519.49627198599</v>
      </c>
      <c r="L3651" s="2">
        <f>A3651*PRICE_TOM+B3651*PRICE_CAR+C3651*PRICE_MES</f>
        <v>123128</v>
      </c>
      <c r="M3651" s="2">
        <f>A3651*FERT_BED_TOM+B3651*FERT_BED_CAR+C3651*FERT_BED_MES</f>
        <v>27280</v>
      </c>
      <c r="N3651" s="6">
        <f>IF(AND(D3651&lt;=TOTAL_BEDS,J3651&lt;=TEMP_WORKER_MAX*TEMP_WORKER_HRS),1,0)</f>
        <v>1</v>
      </c>
      <c r="O3651" s="2">
        <f>L3651-M3651-K3651-FIXED_COSTS</f>
        <v>22328.50372801401</v>
      </c>
      <c r="P3651" s="2">
        <f>IF(N3651=1,O3651,"")</f>
        <v>22328.50372801401</v>
      </c>
    </row>
    <row r="3652">
      <c r="A3652" s="6">
        <v>5</v>
      </c>
      <c r="B3652" s="6">
        <v>12</v>
      </c>
      <c r="C3652" s="6">
        <v>21</v>
      </c>
      <c r="D3652" s="6">
        <f>A3652+B3652+C3652</f>
        <v>38</v>
      </c>
      <c r="E3652" s="5">
        <f>IF(A3652=0,0,A3652*LABOR_HRS_WK_TOM*SEASON_WEEKS*(1+DIM_PCT_TOM)^A3652)</f>
        <v>724.72950000000026</v>
      </c>
      <c r="F3652" s="5">
        <f>IF(B3652=0,0,B3652*LABOR_HRS_WK_CAR*SEASON_WEEKS*(1+DIM_PCT_CAR)^B3652)</f>
        <v>484.15997672866695</v>
      </c>
      <c r="G3652" s="5">
        <f>IF(C3652=0,0,C3652*LABOR_HRS_WK_MES*SEASON_WEEKS*(1+DIM_PCT_MES)^C3652)</f>
        <v>1226.6692487641699</v>
      </c>
      <c r="H3652" s="5">
        <f>E3652+F3652+G3652</f>
        <v>2435.5587254928369</v>
      </c>
      <c r="I3652" s="5">
        <f>MIN(H3652,FARMER_HRS)</f>
        <v>720</v>
      </c>
      <c r="J3652" s="5">
        <f>MAX(0,H3652-FARMER_HRS)</f>
        <v>1715.5587254928369</v>
      </c>
      <c r="K3652" s="2">
        <f>I3652*FARMER_RATE+J3652*TEMP_WORKER_RATE</f>
        <v>54784.0056509173</v>
      </c>
      <c r="L3652" s="2">
        <f>A3652*PRICE_TOM+B3652*PRICE_CAR+C3652*PRICE_MES</f>
        <v>125828</v>
      </c>
      <c r="M3652" s="2">
        <f>A3652*FERT_BED_TOM+B3652*FERT_BED_CAR+C3652*FERT_BED_MES</f>
        <v>28160</v>
      </c>
      <c r="N3652" s="6">
        <f>IF(AND(D3652&lt;=TOTAL_BEDS,J3652&lt;=TEMP_WORKER_MAX*TEMP_WORKER_HRS),1,0)</f>
        <v>1</v>
      </c>
      <c r="O3652" s="2">
        <f>L3652-M3652-K3652-FIXED_COSTS</f>
        <v>22883.9943490827</v>
      </c>
      <c r="P3652" s="2">
        <f>IF(N3652=1,O3652,"")</f>
        <v>22883.9943490827</v>
      </c>
    </row>
    <row r="3653">
      <c r="A3653" s="6">
        <v>5</v>
      </c>
      <c r="B3653" s="6">
        <v>12</v>
      </c>
      <c r="C3653" s="6">
        <v>22</v>
      </c>
      <c r="D3653" s="6">
        <f>A3653+B3653+C3653</f>
        <v>39</v>
      </c>
      <c r="E3653" s="5">
        <f>IF(A3653=0,0,A3653*LABOR_HRS_WK_TOM*SEASON_WEEKS*(1+DIM_PCT_TOM)^A3653)</f>
        <v>724.72950000000026</v>
      </c>
      <c r="F3653" s="5">
        <f>IF(B3653=0,0,B3653*LABOR_HRS_WK_CAR*SEASON_WEEKS*(1+DIM_PCT_CAR)^B3653)</f>
        <v>484.15997672866695</v>
      </c>
      <c r="G3653" s="5">
        <f>IF(C3653=0,0,C3653*LABOR_HRS_WK_MES*SEASON_WEEKS*(1+DIM_PCT_MES)^C3653)</f>
        <v>1301.1455960105659</v>
      </c>
      <c r="H3653" s="5">
        <f>E3653+F3653+G3653</f>
        <v>2510.0350727392333</v>
      </c>
      <c r="I3653" s="5">
        <f>MIN(H3653,FARMER_HRS)</f>
        <v>720</v>
      </c>
      <c r="J3653" s="5">
        <f>MAX(0,H3653-FARMER_HRS)</f>
        <v>1790.0350727392333</v>
      </c>
      <c r="K3653" s="2">
        <f>I3653*FARMER_RATE+J3653*TEMP_WORKER_RATE</f>
        <v>56076.997790611684</v>
      </c>
      <c r="L3653" s="2">
        <f>A3653*PRICE_TOM+B3653*PRICE_CAR+C3653*PRICE_MES</f>
        <v>128528</v>
      </c>
      <c r="M3653" s="2">
        <f>A3653*FERT_BED_TOM+B3653*FERT_BED_CAR+C3653*FERT_BED_MES</f>
        <v>29040</v>
      </c>
      <c r="N3653" s="6">
        <f>IF(AND(D3653&lt;=TOTAL_BEDS,J3653&lt;=TEMP_WORKER_MAX*TEMP_WORKER_HRS),1,0)</f>
        <v>1</v>
      </c>
      <c r="O3653" s="2">
        <f>L3653-M3653-K3653-FIXED_COSTS</f>
        <v>23411.002209388316</v>
      </c>
      <c r="P3653" s="2">
        <f>IF(N3653=1,O3653,"")</f>
        <v>23411.002209388316</v>
      </c>
    </row>
    <row r="3654">
      <c r="A3654" s="6">
        <v>5</v>
      </c>
      <c r="B3654" s="6">
        <v>12</v>
      </c>
      <c r="C3654" s="6">
        <v>23</v>
      </c>
      <c r="D3654" s="6">
        <f>A3654+B3654+C3654</f>
        <v>40</v>
      </c>
      <c r="E3654" s="5">
        <f>IF(A3654=0,0,A3654*LABOR_HRS_WK_TOM*SEASON_WEEKS*(1+DIM_PCT_TOM)^A3654)</f>
        <v>724.72950000000026</v>
      </c>
      <c r="F3654" s="5">
        <f>IF(B3654=0,0,B3654*LABOR_HRS_WK_CAR*SEASON_WEEKS*(1+DIM_PCT_CAR)^B3654)</f>
        <v>484.15997672866695</v>
      </c>
      <c r="G3654" s="5">
        <f>IF(C3654=0,0,C3654*LABOR_HRS_WK_MES*SEASON_WEEKS*(1+DIM_PCT_MES)^C3654)</f>
        <v>1377.2921848680023</v>
      </c>
      <c r="H3654" s="5">
        <f>E3654+F3654+G3654</f>
        <v>2586.1816615966695</v>
      </c>
      <c r="I3654" s="5">
        <f>MIN(H3654,FARMER_HRS)</f>
        <v>720</v>
      </c>
      <c r="J3654" s="5">
        <f>MAX(0,H3654-FARMER_HRS)</f>
        <v>1866.1816615966695</v>
      </c>
      <c r="K3654" s="2">
        <f>I3654*FARMER_RATE+J3654*TEMP_WORKER_RATE</f>
        <v>57398.98718049773</v>
      </c>
      <c r="L3654" s="2">
        <f>A3654*PRICE_TOM+B3654*PRICE_CAR+C3654*PRICE_MES</f>
        <v>131228</v>
      </c>
      <c r="M3654" s="2">
        <f>A3654*FERT_BED_TOM+B3654*FERT_BED_CAR+C3654*FERT_BED_MES</f>
        <v>29920</v>
      </c>
      <c r="N3654" s="6">
        <f>IF(AND(D3654&lt;=TOTAL_BEDS,J3654&lt;=TEMP_WORKER_MAX*TEMP_WORKER_HRS),1,0)</f>
        <v>1</v>
      </c>
      <c r="O3654" s="2">
        <f>L3654-M3654-K3654-FIXED_COSTS</f>
        <v>23909.01281950227</v>
      </c>
      <c r="P3654" s="2">
        <f>IF(N3654=1,O3654,"")</f>
        <v>23909.01281950227</v>
      </c>
    </row>
    <row r="3655">
      <c r="A3655" s="6">
        <v>5</v>
      </c>
      <c r="B3655" s="6">
        <v>12</v>
      </c>
      <c r="C3655" s="6">
        <v>24</v>
      </c>
      <c r="D3655" s="6">
        <f>A3655+B3655+C3655</f>
        <v>41</v>
      </c>
      <c r="E3655" s="5">
        <f>IF(A3655=0,0,A3655*LABOR_HRS_WK_TOM*SEASON_WEEKS*(1+DIM_PCT_TOM)^A3655)</f>
        <v>724.72950000000026</v>
      </c>
      <c r="F3655" s="5">
        <f>IF(B3655=0,0,B3655*LABOR_HRS_WK_CAR*SEASON_WEEKS*(1+DIM_PCT_CAR)^B3655)</f>
        <v>484.15997672866695</v>
      </c>
      <c r="G3655" s="5">
        <f>IF(C3655=0,0,C3655*LABOR_HRS_WK_MES*SEASON_WEEKS*(1+DIM_PCT_MES)^C3655)</f>
        <v>1455.139134447498</v>
      </c>
      <c r="H3655" s="5">
        <f>E3655+F3655+G3655</f>
        <v>2664.0286111761652</v>
      </c>
      <c r="I3655" s="5">
        <f>MIN(H3655,FARMER_HRS)</f>
        <v>720</v>
      </c>
      <c r="J3655" s="5">
        <f>MAX(0,H3655-FARMER_HRS)</f>
        <v>1944.0286111761652</v>
      </c>
      <c r="K3655" s="2">
        <f>I3655*FARMER_RATE+J3655*TEMP_WORKER_RATE</f>
        <v>58750.49672180842</v>
      </c>
      <c r="L3655" s="2">
        <f>A3655*PRICE_TOM+B3655*PRICE_CAR+C3655*PRICE_MES</f>
        <v>133928</v>
      </c>
      <c r="M3655" s="2">
        <f>A3655*FERT_BED_TOM+B3655*FERT_BED_CAR+C3655*FERT_BED_MES</f>
        <v>30800</v>
      </c>
      <c r="N3655" s="6">
        <f>IF(AND(D3655&lt;=TOTAL_BEDS,J3655&lt;=TEMP_WORKER_MAX*TEMP_WORKER_HRS),1,0)</f>
        <v>1</v>
      </c>
      <c r="O3655" s="2">
        <f>L3655-M3655-K3655-FIXED_COSTS</f>
        <v>24377.50327819158</v>
      </c>
      <c r="P3655" s="2">
        <f>IF(N3655=1,O3655,"")</f>
        <v>24377.50327819158</v>
      </c>
    </row>
    <row r="3656">
      <c r="A3656" s="6">
        <v>5</v>
      </c>
      <c r="B3656" s="6">
        <v>12</v>
      </c>
      <c r="C3656" s="6">
        <v>25</v>
      </c>
      <c r="D3656" s="6">
        <f>A3656+B3656+C3656</f>
        <v>42</v>
      </c>
      <c r="E3656" s="5">
        <f>IF(A3656=0,0,A3656*LABOR_HRS_WK_TOM*SEASON_WEEKS*(1+DIM_PCT_TOM)^A3656)</f>
        <v>724.72950000000026</v>
      </c>
      <c r="F3656" s="5">
        <f>IF(B3656=0,0,B3656*LABOR_HRS_WK_CAR*SEASON_WEEKS*(1+DIM_PCT_CAR)^B3656)</f>
        <v>484.15997672866695</v>
      </c>
      <c r="G3656" s="5">
        <f>IF(C3656=0,0,C3656*LABOR_HRS_WK_MES*SEASON_WEEKS*(1+DIM_PCT_MES)^C3656)</f>
        <v>1534.7170558625955</v>
      </c>
      <c r="H3656" s="5">
        <f>E3656+F3656+G3656</f>
        <v>2743.6065325912627</v>
      </c>
      <c r="I3656" s="5">
        <f>MIN(H3656,FARMER_HRS)</f>
        <v>720</v>
      </c>
      <c r="J3656" s="5">
        <f>MAX(0,H3656-FARMER_HRS)</f>
        <v>2023.6065325912627</v>
      </c>
      <c r="K3656" s="2">
        <f>I3656*FARMER_RATE+J3656*TEMP_WORKER_RATE</f>
        <v>60132.0578574872</v>
      </c>
      <c r="L3656" s="2">
        <f>A3656*PRICE_TOM+B3656*PRICE_CAR+C3656*PRICE_MES</f>
        <v>136628</v>
      </c>
      <c r="M3656" s="2">
        <f>A3656*FERT_BED_TOM+B3656*FERT_BED_CAR+C3656*FERT_BED_MES</f>
        <v>31680</v>
      </c>
      <c r="N3656" s="6">
        <f>IF(AND(D3656&lt;=TOTAL_BEDS,J3656&lt;=TEMP_WORKER_MAX*TEMP_WORKER_HRS),1,0)</f>
        <v>1</v>
      </c>
      <c r="O3656" s="2">
        <f>L3656-M3656-K3656-FIXED_COSTS</f>
        <v>24815.942142512802</v>
      </c>
      <c r="P3656" s="2">
        <f>IF(N3656=1,O3656,"")</f>
        <v>24815.942142512802</v>
      </c>
    </row>
    <row r="3657">
      <c r="A3657" s="6">
        <v>5</v>
      </c>
      <c r="B3657" s="6">
        <v>12</v>
      </c>
      <c r="C3657" s="6">
        <v>26</v>
      </c>
      <c r="D3657" s="6">
        <f>A3657+B3657+C3657</f>
        <v>43</v>
      </c>
      <c r="E3657" s="5">
        <f>IF(A3657=0,0,A3657*LABOR_HRS_WK_TOM*SEASON_WEEKS*(1+DIM_PCT_TOM)^A3657)</f>
        <v>724.72950000000026</v>
      </c>
      <c r="F3657" s="5">
        <f>IF(B3657=0,0,B3657*LABOR_HRS_WK_CAR*SEASON_WEEKS*(1+DIM_PCT_CAR)^B3657)</f>
        <v>484.15997672866695</v>
      </c>
      <c r="G3657" s="5">
        <f>IF(C3657=0,0,C3657*LABOR_HRS_WK_MES*SEASON_WEEKS*(1+DIM_PCT_MES)^C3657)</f>
        <v>1616.0570598233128</v>
      </c>
      <c r="H3657" s="5">
        <f>E3657+F3657+G3657</f>
        <v>2824.94653655198</v>
      </c>
      <c r="I3657" s="5">
        <f>MIN(H3657,FARMER_HRS)</f>
        <v>720</v>
      </c>
      <c r="J3657" s="5">
        <f>MAX(0,H3657-FARMER_HRS)</f>
        <v>2104.94653655198</v>
      </c>
      <c r="K3657" s="2">
        <f>I3657*FARMER_RATE+J3657*TEMP_WORKER_RATE</f>
        <v>61544.210704027428</v>
      </c>
      <c r="L3657" s="2">
        <f>A3657*PRICE_TOM+B3657*PRICE_CAR+C3657*PRICE_MES</f>
        <v>139328</v>
      </c>
      <c r="M3657" s="2">
        <f>A3657*FERT_BED_TOM+B3657*FERT_BED_CAR+C3657*FERT_BED_MES</f>
        <v>32560</v>
      </c>
      <c r="N3657" s="6">
        <f>IF(AND(D3657&lt;=TOTAL_BEDS,J3657&lt;=TEMP_WORKER_MAX*TEMP_WORKER_HRS),1,0)</f>
        <v>1</v>
      </c>
      <c r="O3657" s="2">
        <f>L3657-M3657-K3657-FIXED_COSTS</f>
        <v>25223.789295972572</v>
      </c>
      <c r="P3657" s="2">
        <f>IF(N3657=1,O3657,"")</f>
        <v>25223.789295972572</v>
      </c>
    </row>
    <row r="3658">
      <c r="A3658" s="6">
        <v>5</v>
      </c>
      <c r="B3658" s="6">
        <v>12</v>
      </c>
      <c r="C3658" s="6">
        <v>27</v>
      </c>
      <c r="D3658" s="6">
        <f>A3658+B3658+C3658</f>
        <v>44</v>
      </c>
      <c r="E3658" s="5">
        <f>IF(A3658=0,0,A3658*LABOR_HRS_WK_TOM*SEASON_WEEKS*(1+DIM_PCT_TOM)^A3658)</f>
        <v>724.72950000000026</v>
      </c>
      <c r="F3658" s="5">
        <f>IF(B3658=0,0,B3658*LABOR_HRS_WK_CAR*SEASON_WEEKS*(1+DIM_PCT_CAR)^B3658)</f>
        <v>484.15997672866695</v>
      </c>
      <c r="G3658" s="5">
        <f>IF(C3658=0,0,C3658*LABOR_HRS_WK_MES*SEASON_WEEKS*(1+DIM_PCT_MES)^C3658)</f>
        <v>1699.19076434307</v>
      </c>
      <c r="H3658" s="5">
        <f>E3658+F3658+G3658</f>
        <v>2908.080241071737</v>
      </c>
      <c r="I3658" s="5">
        <f>MIN(H3658,FARMER_HRS)</f>
        <v>720</v>
      </c>
      <c r="J3658" s="5">
        <f>MAX(0,H3658-FARMER_HRS)</f>
        <v>2188.080241071737</v>
      </c>
      <c r="K3658" s="2">
        <f>I3658*FARMER_RATE+J3658*TEMP_WORKER_RATE</f>
        <v>62987.50418527321</v>
      </c>
      <c r="L3658" s="2">
        <f>A3658*PRICE_TOM+B3658*PRICE_CAR+C3658*PRICE_MES</f>
        <v>142028</v>
      </c>
      <c r="M3658" s="2">
        <f>A3658*FERT_BED_TOM+B3658*FERT_BED_CAR+C3658*FERT_BED_MES</f>
        <v>33440</v>
      </c>
      <c r="N3658" s="6">
        <f>IF(AND(D3658&lt;=TOTAL_BEDS,J3658&lt;=TEMP_WORKER_MAX*TEMP_WORKER_HRS),1,0)</f>
        <v>1</v>
      </c>
      <c r="O3658" s="2">
        <f>L3658-M3658-K3658-FIXED_COSTS</f>
        <v>25600.49581472679</v>
      </c>
      <c r="P3658" s="2">
        <f>IF(N3658=1,O3658,"")</f>
        <v>25600.49581472679</v>
      </c>
    </row>
    <row r="3659">
      <c r="A3659" s="6">
        <v>5</v>
      </c>
      <c r="B3659" s="6">
        <v>12</v>
      </c>
      <c r="C3659" s="6">
        <v>28</v>
      </c>
      <c r="D3659" s="6">
        <f>A3659+B3659+C3659</f>
        <v>45</v>
      </c>
      <c r="E3659" s="5">
        <f>IF(A3659=0,0,A3659*LABOR_HRS_WK_TOM*SEASON_WEEKS*(1+DIM_PCT_TOM)^A3659)</f>
        <v>724.72950000000026</v>
      </c>
      <c r="F3659" s="5">
        <f>IF(B3659=0,0,B3659*LABOR_HRS_WK_CAR*SEASON_WEEKS*(1+DIM_PCT_CAR)^B3659)</f>
        <v>484.15997672866695</v>
      </c>
      <c r="G3659" s="5">
        <f>IF(C3659=0,0,C3659*LABOR_HRS_WK_MES*SEASON_WEEKS*(1+DIM_PCT_MES)^C3659)</f>
        <v>1784.1503025602233</v>
      </c>
      <c r="H3659" s="5">
        <f>E3659+F3659+G3659</f>
        <v>2993.0397792888907</v>
      </c>
      <c r="I3659" s="5">
        <f>MIN(H3659,FARMER_HRS)</f>
        <v>720</v>
      </c>
      <c r="J3659" s="5">
        <f>MAX(0,H3659-FARMER_HRS)</f>
        <v>2273.0397792888907</v>
      </c>
      <c r="K3659" s="2">
        <f>I3659*FARMER_RATE+J3659*TEMP_WORKER_RATE</f>
        <v>64462.496168209909</v>
      </c>
      <c r="L3659" s="2">
        <f>A3659*PRICE_TOM+B3659*PRICE_CAR+C3659*PRICE_MES</f>
        <v>144728</v>
      </c>
      <c r="M3659" s="2">
        <f>A3659*FERT_BED_TOM+B3659*FERT_BED_CAR+C3659*FERT_BED_MES</f>
        <v>34320</v>
      </c>
      <c r="N3659" s="6">
        <f>IF(AND(D3659&lt;=TOTAL_BEDS,J3659&lt;=TEMP_WORKER_MAX*TEMP_WORKER_HRS),1,0)</f>
        <v>1</v>
      </c>
      <c r="O3659" s="2">
        <f>L3659-M3659-K3659-FIXED_COSTS</f>
        <v>25945.503831790091</v>
      </c>
      <c r="P3659" s="2">
        <f>IF(N3659=1,O3659,"")</f>
        <v>25945.503831790091</v>
      </c>
    </row>
    <row r="3660">
      <c r="A3660" s="6">
        <v>5</v>
      </c>
      <c r="B3660" s="6">
        <v>12</v>
      </c>
      <c r="C3660" s="6">
        <v>29</v>
      </c>
      <c r="D3660" s="6">
        <f>A3660+B3660+C3660</f>
        <v>46</v>
      </c>
      <c r="E3660" s="5">
        <f>IF(A3660=0,0,A3660*LABOR_HRS_WK_TOM*SEASON_WEEKS*(1+DIM_PCT_TOM)^A3660)</f>
        <v>724.72950000000026</v>
      </c>
      <c r="F3660" s="5">
        <f>IF(B3660=0,0,B3660*LABOR_HRS_WK_CAR*SEASON_WEEKS*(1+DIM_PCT_CAR)^B3660)</f>
        <v>484.15997672866695</v>
      </c>
      <c r="G3660" s="5">
        <f>IF(C3660=0,0,C3660*LABOR_HRS_WK_MES*SEASON_WEEKS*(1+DIM_PCT_MES)^C3660)</f>
        <v>1870.9683306758766</v>
      </c>
      <c r="H3660" s="5">
        <f>E3660+F3660+G3660</f>
        <v>3079.8578074045436</v>
      </c>
      <c r="I3660" s="5">
        <f>MIN(H3660,FARMER_HRS)</f>
        <v>720</v>
      </c>
      <c r="J3660" s="5">
        <f>MAX(0,H3660-FARMER_HRS)</f>
        <v>2359.8578074045436</v>
      </c>
      <c r="K3660" s="2">
        <f>I3660*FARMER_RATE+J3660*TEMP_WORKER_RATE</f>
        <v>65969.753600773314</v>
      </c>
      <c r="L3660" s="2">
        <f>A3660*PRICE_TOM+B3660*PRICE_CAR+C3660*PRICE_MES</f>
        <v>147428</v>
      </c>
      <c r="M3660" s="2">
        <f>A3660*FERT_BED_TOM+B3660*FERT_BED_CAR+C3660*FERT_BED_MES</f>
        <v>35200</v>
      </c>
      <c r="N3660" s="6">
        <f>IF(AND(D3660&lt;=TOTAL_BEDS,J3660&lt;=TEMP_WORKER_MAX*TEMP_WORKER_HRS),1,0)</f>
        <v>1</v>
      </c>
      <c r="O3660" s="2">
        <f>L3660-M3660-K3660-FIXED_COSTS</f>
        <v>26258.246399226686</v>
      </c>
      <c r="P3660" s="2">
        <f>IF(N3660=1,O3660,"")</f>
        <v>26258.246399226686</v>
      </c>
    </row>
    <row r="3661">
      <c r="A3661" s="6">
        <v>5</v>
      </c>
      <c r="B3661" s="6">
        <v>12</v>
      </c>
      <c r="C3661" s="6">
        <v>30</v>
      </c>
      <c r="D3661" s="6">
        <f>A3661+B3661+C3661</f>
        <v>47</v>
      </c>
      <c r="E3661" s="5">
        <f>IF(A3661=0,0,A3661*LABOR_HRS_WK_TOM*SEASON_WEEKS*(1+DIM_PCT_TOM)^A3661)</f>
        <v>724.72950000000026</v>
      </c>
      <c r="F3661" s="5">
        <f>IF(B3661=0,0,B3661*LABOR_HRS_WK_CAR*SEASON_WEEKS*(1+DIM_PCT_CAR)^B3661)</f>
        <v>484.15997672866695</v>
      </c>
      <c r="G3661" s="5">
        <f>IF(C3661=0,0,C3661*LABOR_HRS_WK_MES*SEASON_WEEKS*(1+DIM_PCT_MES)^C3661)</f>
        <v>1959.6780360096466</v>
      </c>
      <c r="H3661" s="5">
        <f>E3661+F3661+G3661</f>
        <v>3168.5675127383138</v>
      </c>
      <c r="I3661" s="5">
        <f>MIN(H3661,FARMER_HRS)</f>
        <v>720</v>
      </c>
      <c r="J3661" s="5">
        <f>MAX(0,H3661-FARMER_HRS)</f>
        <v>2448.5675127383138</v>
      </c>
      <c r="K3661" s="2">
        <f>I3661*FARMER_RATE+J3661*TEMP_WORKER_RATE</f>
        <v>67509.852651706839</v>
      </c>
      <c r="L3661" s="2">
        <f>A3661*PRICE_TOM+B3661*PRICE_CAR+C3661*PRICE_MES</f>
        <v>150128</v>
      </c>
      <c r="M3661" s="2">
        <f>A3661*FERT_BED_TOM+B3661*FERT_BED_CAR+C3661*FERT_BED_MES</f>
        <v>36080</v>
      </c>
      <c r="N3661" s="6">
        <f>IF(AND(D3661&lt;=TOTAL_BEDS,J3661&lt;=TEMP_WORKER_MAX*TEMP_WORKER_HRS),1,0)</f>
        <v>1</v>
      </c>
      <c r="O3661" s="2">
        <f>L3661-M3661-K3661-FIXED_COSTS</f>
        <v>26538.147348293161</v>
      </c>
      <c r="P3661" s="2">
        <f>IF(N3661=1,O3661,"")</f>
        <v>26538.147348293161</v>
      </c>
    </row>
    <row r="3662">
      <c r="A3662" s="6">
        <v>5</v>
      </c>
      <c r="B3662" s="6">
        <v>13</v>
      </c>
      <c r="C3662" s="6">
        <v>0</v>
      </c>
      <c r="D3662" s="6">
        <f>A3662+B3662+C3662</f>
        <v>18</v>
      </c>
      <c r="E3662" s="5">
        <f>IF(A3662=0,0,A3662*LABOR_HRS_WK_TOM*SEASON_WEEKS*(1+DIM_PCT_TOM)^A3662)</f>
        <v>724.72950000000026</v>
      </c>
      <c r="F3662" s="5">
        <f>IF(B3662=0,0,B3662*LABOR_HRS_WK_CAR*SEASON_WEEKS*(1+DIM_PCT_CAR)^B3662)</f>
        <v>537.6193074924571</v>
      </c>
      <c r="G3662" s="5">
        <f>IF(C3662=0,0,C3662*LABOR_HRS_WK_MES*SEASON_WEEKS*(1+DIM_PCT_MES)^C3662)</f>
        <v>0</v>
      </c>
      <c r="H3662" s="5">
        <f>E3662+F3662+G3662</f>
        <v>1262.3488074924574</v>
      </c>
      <c r="I3662" s="5">
        <f>MIN(H3662,FARMER_HRS)</f>
        <v>720</v>
      </c>
      <c r="J3662" s="5">
        <f>MAX(0,H3662-FARMER_HRS)</f>
        <v>542.34880749245735</v>
      </c>
      <c r="K3662" s="2">
        <f>I3662*FARMER_RATE+J3662*TEMP_WORKER_RATE</f>
        <v>34415.777907855161</v>
      </c>
      <c r="L3662" s="2">
        <f>A3662*PRICE_TOM+B3662*PRICE_CAR+C3662*PRICE_MES</f>
        <v>71222</v>
      </c>
      <c r="M3662" s="2">
        <f>A3662*FERT_BED_TOM+B3662*FERT_BED_CAR+C3662*FERT_BED_MES</f>
        <v>10120</v>
      </c>
      <c r="N3662" s="6">
        <f>IF(AND(D3662&lt;=TOTAL_BEDS,J3662&lt;=TEMP_WORKER_MAX*TEMP_WORKER_HRS),1,0)</f>
        <v>1</v>
      </c>
      <c r="O3662" s="2">
        <f>L3662-M3662-K3662-FIXED_COSTS</f>
        <v>6686.2220921448388</v>
      </c>
      <c r="P3662" s="2">
        <f>IF(N3662=1,O3662,"")</f>
        <v>6686.2220921448388</v>
      </c>
    </row>
    <row r="3663">
      <c r="A3663" s="6">
        <v>5</v>
      </c>
      <c r="B3663" s="6">
        <v>13</v>
      </c>
      <c r="C3663" s="6">
        <v>1</v>
      </c>
      <c r="D3663" s="6">
        <f>A3663+B3663+C3663</f>
        <v>19</v>
      </c>
      <c r="E3663" s="5">
        <f>IF(A3663=0,0,A3663*LABOR_HRS_WK_TOM*SEASON_WEEKS*(1+DIM_PCT_TOM)^A3663)</f>
        <v>724.72950000000026</v>
      </c>
      <c r="F3663" s="5">
        <f>IF(B3663=0,0,B3663*LABOR_HRS_WK_CAR*SEASON_WEEKS*(1+DIM_PCT_CAR)^B3663)</f>
        <v>537.6193074924571</v>
      </c>
      <c r="G3663" s="5">
        <f>IF(C3663=0,0,C3663*LABOR_HRS_WK_MES*SEASON_WEEKS*(1+DIM_PCT_MES)^C3663)</f>
        <v>45.5625</v>
      </c>
      <c r="H3663" s="5">
        <f>E3663+F3663+G3663</f>
        <v>1307.9113074924574</v>
      </c>
      <c r="I3663" s="5">
        <f>MIN(H3663,FARMER_HRS)</f>
        <v>720</v>
      </c>
      <c r="J3663" s="5">
        <f>MAX(0,H3663-FARMER_HRS)</f>
        <v>587.91130749245735</v>
      </c>
      <c r="K3663" s="2">
        <f>I3663*FARMER_RATE+J3663*TEMP_WORKER_RATE</f>
        <v>35206.793532855161</v>
      </c>
      <c r="L3663" s="2">
        <f>A3663*PRICE_TOM+B3663*PRICE_CAR+C3663*PRICE_MES</f>
        <v>73922</v>
      </c>
      <c r="M3663" s="2">
        <f>A3663*FERT_BED_TOM+B3663*FERT_BED_CAR+C3663*FERT_BED_MES</f>
        <v>11000</v>
      </c>
      <c r="N3663" s="6">
        <f>IF(AND(D3663&lt;=TOTAL_BEDS,J3663&lt;=TEMP_WORKER_MAX*TEMP_WORKER_HRS),1,0)</f>
        <v>1</v>
      </c>
      <c r="O3663" s="2">
        <f>L3663-M3663-K3663-FIXED_COSTS</f>
        <v>7715.2064671448388</v>
      </c>
      <c r="P3663" s="2">
        <f>IF(N3663=1,O3663,"")</f>
        <v>7715.2064671448388</v>
      </c>
    </row>
    <row r="3664">
      <c r="A3664" s="6">
        <v>5</v>
      </c>
      <c r="B3664" s="6">
        <v>13</v>
      </c>
      <c r="C3664" s="6">
        <v>2</v>
      </c>
      <c r="D3664" s="6">
        <f>A3664+B3664+C3664</f>
        <v>20</v>
      </c>
      <c r="E3664" s="5">
        <f>IF(A3664=0,0,A3664*LABOR_HRS_WK_TOM*SEASON_WEEKS*(1+DIM_PCT_TOM)^A3664)</f>
        <v>724.72950000000026</v>
      </c>
      <c r="F3664" s="5">
        <f>IF(B3664=0,0,B3664*LABOR_HRS_WK_CAR*SEASON_WEEKS*(1+DIM_PCT_CAR)^B3664)</f>
        <v>537.6193074924571</v>
      </c>
      <c r="G3664" s="5">
        <f>IF(C3664=0,0,C3664*LABOR_HRS_WK_MES*SEASON_WEEKS*(1+DIM_PCT_MES)^C3664)</f>
        <v>92.2640625</v>
      </c>
      <c r="H3664" s="5">
        <f>E3664+F3664+G3664</f>
        <v>1354.6128699924573</v>
      </c>
      <c r="I3664" s="5">
        <f>MIN(H3664,FARMER_HRS)</f>
        <v>720</v>
      </c>
      <c r="J3664" s="5">
        <f>MAX(0,H3664-FARMER_HRS)</f>
        <v>634.61286999245726</v>
      </c>
      <c r="K3664" s="2">
        <f>I3664*FARMER_RATE+J3664*TEMP_WORKER_RATE</f>
        <v>36017.584548480161</v>
      </c>
      <c r="L3664" s="2">
        <f>A3664*PRICE_TOM+B3664*PRICE_CAR+C3664*PRICE_MES</f>
        <v>76622</v>
      </c>
      <c r="M3664" s="2">
        <f>A3664*FERT_BED_TOM+B3664*FERT_BED_CAR+C3664*FERT_BED_MES</f>
        <v>11880</v>
      </c>
      <c r="N3664" s="6">
        <f>IF(AND(D3664&lt;=TOTAL_BEDS,J3664&lt;=TEMP_WORKER_MAX*TEMP_WORKER_HRS),1,0)</f>
        <v>1</v>
      </c>
      <c r="O3664" s="2">
        <f>L3664-M3664-K3664-FIXED_COSTS</f>
        <v>8724.4154515198388</v>
      </c>
      <c r="P3664" s="2">
        <f>IF(N3664=1,O3664,"")</f>
        <v>8724.4154515198388</v>
      </c>
    </row>
    <row r="3665">
      <c r="A3665" s="6">
        <v>5</v>
      </c>
      <c r="B3665" s="6">
        <v>13</v>
      </c>
      <c r="C3665" s="6">
        <v>3</v>
      </c>
      <c r="D3665" s="6">
        <f>A3665+B3665+C3665</f>
        <v>21</v>
      </c>
      <c r="E3665" s="5">
        <f>IF(A3665=0,0,A3665*LABOR_HRS_WK_TOM*SEASON_WEEKS*(1+DIM_PCT_TOM)^A3665)</f>
        <v>724.72950000000026</v>
      </c>
      <c r="F3665" s="5">
        <f>IF(B3665=0,0,B3665*LABOR_HRS_WK_CAR*SEASON_WEEKS*(1+DIM_PCT_CAR)^B3665)</f>
        <v>537.6193074924571</v>
      </c>
      <c r="G3665" s="5">
        <f>IF(C3665=0,0,C3665*LABOR_HRS_WK_MES*SEASON_WEEKS*(1+DIM_PCT_MES)^C3665)</f>
        <v>140.12604492187498</v>
      </c>
      <c r="H3665" s="5">
        <f>E3665+F3665+G3665</f>
        <v>1402.4748524143324</v>
      </c>
      <c r="I3665" s="5">
        <f>MIN(H3665,FARMER_HRS)</f>
        <v>720</v>
      </c>
      <c r="J3665" s="5">
        <f>MAX(0,H3665-FARMER_HRS)</f>
        <v>682.47485241433242</v>
      </c>
      <c r="K3665" s="2">
        <f>I3665*FARMER_RATE+J3665*TEMP_WORKER_RATE</f>
        <v>36848.52174330438</v>
      </c>
      <c r="L3665" s="2">
        <f>A3665*PRICE_TOM+B3665*PRICE_CAR+C3665*PRICE_MES</f>
        <v>79322</v>
      </c>
      <c r="M3665" s="2">
        <f>A3665*FERT_BED_TOM+B3665*FERT_BED_CAR+C3665*FERT_BED_MES</f>
        <v>12760</v>
      </c>
      <c r="N3665" s="6">
        <f>IF(AND(D3665&lt;=TOTAL_BEDS,J3665&lt;=TEMP_WORKER_MAX*TEMP_WORKER_HRS),1,0)</f>
        <v>1</v>
      </c>
      <c r="O3665" s="2">
        <f>L3665-M3665-K3665-FIXED_COSTS</f>
        <v>9713.47825669562</v>
      </c>
      <c r="P3665" s="2">
        <f>IF(N3665=1,O3665,"")</f>
        <v>9713.47825669562</v>
      </c>
    </row>
    <row r="3666">
      <c r="A3666" s="6">
        <v>5</v>
      </c>
      <c r="B3666" s="6">
        <v>13</v>
      </c>
      <c r="C3666" s="6">
        <v>4</v>
      </c>
      <c r="D3666" s="6">
        <f>A3666+B3666+C3666</f>
        <v>22</v>
      </c>
      <c r="E3666" s="5">
        <f>IF(A3666=0,0,A3666*LABOR_HRS_WK_TOM*SEASON_WEEKS*(1+DIM_PCT_TOM)^A3666)</f>
        <v>724.72950000000026</v>
      </c>
      <c r="F3666" s="5">
        <f>IF(B3666=0,0,B3666*LABOR_HRS_WK_CAR*SEASON_WEEKS*(1+DIM_PCT_CAR)^B3666)</f>
        <v>537.6193074924571</v>
      </c>
      <c r="G3666" s="5">
        <f>IF(C3666=0,0,C3666*LABOR_HRS_WK_MES*SEASON_WEEKS*(1+DIM_PCT_MES)^C3666)</f>
        <v>189.17016064453119</v>
      </c>
      <c r="H3666" s="5">
        <f>E3666+F3666+G3666</f>
        <v>1451.5189681369886</v>
      </c>
      <c r="I3666" s="5">
        <f>MIN(H3666,FARMER_HRS)</f>
        <v>720</v>
      </c>
      <c r="J3666" s="5">
        <f>MAX(0,H3666-FARMER_HRS)</f>
        <v>731.51896813698863</v>
      </c>
      <c r="K3666" s="2">
        <f>I3666*FARMER_RATE+J3666*TEMP_WORKER_RATE</f>
        <v>37699.982085711606</v>
      </c>
      <c r="L3666" s="2">
        <f>A3666*PRICE_TOM+B3666*PRICE_CAR+C3666*PRICE_MES</f>
        <v>82022</v>
      </c>
      <c r="M3666" s="2">
        <f>A3666*FERT_BED_TOM+B3666*FERT_BED_CAR+C3666*FERT_BED_MES</f>
        <v>13640</v>
      </c>
      <c r="N3666" s="6">
        <f>IF(AND(D3666&lt;=TOTAL_BEDS,J3666&lt;=TEMP_WORKER_MAX*TEMP_WORKER_HRS),1,0)</f>
        <v>1</v>
      </c>
      <c r="O3666" s="2">
        <f>L3666-M3666-K3666-FIXED_COSTS</f>
        <v>10682.017914288394</v>
      </c>
      <c r="P3666" s="2">
        <f>IF(N3666=1,O3666,"")</f>
        <v>10682.017914288394</v>
      </c>
    </row>
    <row r="3667">
      <c r="A3667" s="6">
        <v>5</v>
      </c>
      <c r="B3667" s="6">
        <v>13</v>
      </c>
      <c r="C3667" s="6">
        <v>5</v>
      </c>
      <c r="D3667" s="6">
        <f>A3667+B3667+C3667</f>
        <v>23</v>
      </c>
      <c r="E3667" s="5">
        <f>IF(A3667=0,0,A3667*LABOR_HRS_WK_TOM*SEASON_WEEKS*(1+DIM_PCT_TOM)^A3667)</f>
        <v>724.72950000000026</v>
      </c>
      <c r="F3667" s="5">
        <f>IF(B3667=0,0,B3667*LABOR_HRS_WK_CAR*SEASON_WEEKS*(1+DIM_PCT_CAR)^B3667)</f>
        <v>537.6193074924571</v>
      </c>
      <c r="G3667" s="5">
        <f>IF(C3667=0,0,C3667*LABOR_HRS_WK_MES*SEASON_WEEKS*(1+DIM_PCT_MES)^C3667)</f>
        <v>239.41848456573481</v>
      </c>
      <c r="H3667" s="5">
        <f>E3667+F3667+G3667</f>
        <v>1501.7672920581922</v>
      </c>
      <c r="I3667" s="5">
        <f>MIN(H3667,FARMER_HRS)</f>
        <v>720</v>
      </c>
      <c r="J3667" s="5">
        <f>MAX(0,H3667-FARMER_HRS)</f>
        <v>781.7672920581922</v>
      </c>
      <c r="K3667" s="2">
        <f>I3667*FARMER_RATE+J3667*TEMP_WORKER_RATE</f>
        <v>38572.348820454725</v>
      </c>
      <c r="L3667" s="2">
        <f>A3667*PRICE_TOM+B3667*PRICE_CAR+C3667*PRICE_MES</f>
        <v>84722</v>
      </c>
      <c r="M3667" s="2">
        <f>A3667*FERT_BED_TOM+B3667*FERT_BED_CAR+C3667*FERT_BED_MES</f>
        <v>14520</v>
      </c>
      <c r="N3667" s="6">
        <f>IF(AND(D3667&lt;=TOTAL_BEDS,J3667&lt;=TEMP_WORKER_MAX*TEMP_WORKER_HRS),1,0)</f>
        <v>1</v>
      </c>
      <c r="O3667" s="2">
        <f>L3667-M3667-K3667-FIXED_COSTS</f>
        <v>11629.651179545275</v>
      </c>
      <c r="P3667" s="2">
        <f>IF(N3667=1,O3667,"")</f>
        <v>11629.651179545275</v>
      </c>
    </row>
    <row r="3668">
      <c r="A3668" s="6">
        <v>5</v>
      </c>
      <c r="B3668" s="6">
        <v>13</v>
      </c>
      <c r="C3668" s="6">
        <v>6</v>
      </c>
      <c r="D3668" s="6">
        <f>A3668+B3668+C3668</f>
        <v>24</v>
      </c>
      <c r="E3668" s="5">
        <f>IF(A3668=0,0,A3668*LABOR_HRS_WK_TOM*SEASON_WEEKS*(1+DIM_PCT_TOM)^A3668)</f>
        <v>724.72950000000026</v>
      </c>
      <c r="F3668" s="5">
        <f>IF(B3668=0,0,B3668*LABOR_HRS_WK_CAR*SEASON_WEEKS*(1+DIM_PCT_CAR)^B3668)</f>
        <v>537.6193074924571</v>
      </c>
      <c r="G3668" s="5">
        <f>IF(C3668=0,0,C3668*LABOR_HRS_WK_MES*SEASON_WEEKS*(1+DIM_PCT_MES)^C3668)</f>
        <v>290.89345874736773</v>
      </c>
      <c r="H3668" s="5">
        <f>E3668+F3668+G3668</f>
        <v>1553.2422662398251</v>
      </c>
      <c r="I3668" s="5">
        <f>MIN(H3668,FARMER_HRS)</f>
        <v>720</v>
      </c>
      <c r="J3668" s="5">
        <f>MAX(0,H3668-FARMER_HRS)</f>
        <v>833.24226623982508</v>
      </c>
      <c r="K3668" s="2">
        <f>I3668*FARMER_RATE+J3668*TEMP_WORKER_RATE</f>
        <v>39466.011566663627</v>
      </c>
      <c r="L3668" s="2">
        <f>A3668*PRICE_TOM+B3668*PRICE_CAR+C3668*PRICE_MES</f>
        <v>87422</v>
      </c>
      <c r="M3668" s="2">
        <f>A3668*FERT_BED_TOM+B3668*FERT_BED_CAR+C3668*FERT_BED_MES</f>
        <v>15400</v>
      </c>
      <c r="N3668" s="6">
        <f>IF(AND(D3668&lt;=TOTAL_BEDS,J3668&lt;=TEMP_WORKER_MAX*TEMP_WORKER_HRS),1,0)</f>
        <v>1</v>
      </c>
      <c r="O3668" s="2">
        <f>L3668-M3668-K3668-FIXED_COSTS</f>
        <v>12555.988433336373</v>
      </c>
      <c r="P3668" s="2">
        <f>IF(N3668=1,O3668,"")</f>
        <v>12555.988433336373</v>
      </c>
    </row>
    <row r="3669">
      <c r="A3669" s="6">
        <v>5</v>
      </c>
      <c r="B3669" s="6">
        <v>13</v>
      </c>
      <c r="C3669" s="6">
        <v>7</v>
      </c>
      <c r="D3669" s="6">
        <f>A3669+B3669+C3669</f>
        <v>25</v>
      </c>
      <c r="E3669" s="5">
        <f>IF(A3669=0,0,A3669*LABOR_HRS_WK_TOM*SEASON_WEEKS*(1+DIM_PCT_TOM)^A3669)</f>
        <v>724.72950000000026</v>
      </c>
      <c r="F3669" s="5">
        <f>IF(B3669=0,0,B3669*LABOR_HRS_WK_CAR*SEASON_WEEKS*(1+DIM_PCT_CAR)^B3669)</f>
        <v>537.6193074924571</v>
      </c>
      <c r="G3669" s="5">
        <f>IF(C3669=0,0,C3669*LABOR_HRS_WK_MES*SEASON_WEEKS*(1+DIM_PCT_MES)^C3669)</f>
        <v>343.61789814532818</v>
      </c>
      <c r="H3669" s="5">
        <f>E3669+F3669+G3669</f>
        <v>1605.9667056377855</v>
      </c>
      <c r="I3669" s="5">
        <f>MIN(H3669,FARMER_HRS)</f>
        <v>720</v>
      </c>
      <c r="J3669" s="5">
        <f>MAX(0,H3669-FARMER_HRS)</f>
        <v>885.96670563778548</v>
      </c>
      <c r="K3669" s="2">
        <f>I3669*FARMER_RATE+J3669*TEMP_WORKER_RATE</f>
        <v>40381.366417322664</v>
      </c>
      <c r="L3669" s="2">
        <f>A3669*PRICE_TOM+B3669*PRICE_CAR+C3669*PRICE_MES</f>
        <v>90122</v>
      </c>
      <c r="M3669" s="2">
        <f>A3669*FERT_BED_TOM+B3669*FERT_BED_CAR+C3669*FERT_BED_MES</f>
        <v>16280</v>
      </c>
      <c r="N3669" s="6">
        <f>IF(AND(D3669&lt;=TOTAL_BEDS,J3669&lt;=TEMP_WORKER_MAX*TEMP_WORKER_HRS),1,0)</f>
        <v>1</v>
      </c>
      <c r="O3669" s="2">
        <f>L3669-M3669-K3669-FIXED_COSTS</f>
        <v>13460.633582677336</v>
      </c>
      <c r="P3669" s="2">
        <f>IF(N3669=1,O3669,"")</f>
        <v>13460.633582677336</v>
      </c>
    </row>
    <row r="3670">
      <c r="A3670" s="6">
        <v>5</v>
      </c>
      <c r="B3670" s="6">
        <v>13</v>
      </c>
      <c r="C3670" s="6">
        <v>8</v>
      </c>
      <c r="D3670" s="6">
        <f>A3670+B3670+C3670</f>
        <v>26</v>
      </c>
      <c r="E3670" s="5">
        <f>IF(A3670=0,0,A3670*LABOR_HRS_WK_TOM*SEASON_WEEKS*(1+DIM_PCT_TOM)^A3670)</f>
        <v>724.72950000000026</v>
      </c>
      <c r="F3670" s="5">
        <f>IF(B3670=0,0,B3670*LABOR_HRS_WK_CAR*SEASON_WEEKS*(1+DIM_PCT_CAR)^B3670)</f>
        <v>537.6193074924571</v>
      </c>
      <c r="G3670" s="5">
        <f>IF(C3670=0,0,C3670*LABOR_HRS_WK_MES*SEASON_WEEKS*(1+DIM_PCT_MES)^C3670)</f>
        <v>397.61499642530833</v>
      </c>
      <c r="H3670" s="5">
        <f>E3670+F3670+G3670</f>
        <v>1659.9638039177657</v>
      </c>
      <c r="I3670" s="5">
        <f>MIN(H3670,FARMER_HRS)</f>
        <v>720</v>
      </c>
      <c r="J3670" s="5">
        <f>MAX(0,H3670-FARMER_HRS)</f>
        <v>939.96380391776574</v>
      </c>
      <c r="K3670" s="2">
        <f>I3670*FARMER_RATE+J3670*TEMP_WORKER_RATE</f>
        <v>41318.816040238991</v>
      </c>
      <c r="L3670" s="2">
        <f>A3670*PRICE_TOM+B3670*PRICE_CAR+C3670*PRICE_MES</f>
        <v>92822</v>
      </c>
      <c r="M3670" s="2">
        <f>A3670*FERT_BED_TOM+B3670*FERT_BED_CAR+C3670*FERT_BED_MES</f>
        <v>17160</v>
      </c>
      <c r="N3670" s="6">
        <f>IF(AND(D3670&lt;=TOTAL_BEDS,J3670&lt;=TEMP_WORKER_MAX*TEMP_WORKER_HRS),1,0)</f>
        <v>1</v>
      </c>
      <c r="O3670" s="2">
        <f>L3670-M3670-K3670-FIXED_COSTS</f>
        <v>14343.183959761009</v>
      </c>
      <c r="P3670" s="2">
        <f>IF(N3670=1,O3670,"")</f>
        <v>14343.183959761009</v>
      </c>
    </row>
    <row r="3671">
      <c r="A3671" s="6">
        <v>5</v>
      </c>
      <c r="B3671" s="6">
        <v>13</v>
      </c>
      <c r="C3671" s="6">
        <v>9</v>
      </c>
      <c r="D3671" s="6">
        <f>A3671+B3671+C3671</f>
        <v>27</v>
      </c>
      <c r="E3671" s="5">
        <f>IF(A3671=0,0,A3671*LABOR_HRS_WK_TOM*SEASON_WEEKS*(1+DIM_PCT_TOM)^A3671)</f>
        <v>724.72950000000026</v>
      </c>
      <c r="F3671" s="5">
        <f>IF(B3671=0,0,B3671*LABOR_HRS_WK_CAR*SEASON_WEEKS*(1+DIM_PCT_CAR)^B3671)</f>
        <v>537.6193074924571</v>
      </c>
      <c r="G3671" s="5">
        <f>IF(C3671=0,0,C3671*LABOR_HRS_WK_MES*SEASON_WEEKS*(1+DIM_PCT_MES)^C3671)</f>
        <v>452.90833186570273</v>
      </c>
      <c r="H3671" s="5">
        <f>E3671+F3671+G3671</f>
        <v>1715.2571393581602</v>
      </c>
      <c r="I3671" s="5">
        <f>MIN(H3671,FARMER_HRS)</f>
        <v>720</v>
      </c>
      <c r="J3671" s="5">
        <f>MAX(0,H3671-FARMER_HRS)</f>
        <v>995.2571393581602</v>
      </c>
      <c r="K3671" s="2">
        <f>I3671*FARMER_RATE+J3671*TEMP_WORKER_RATE</f>
        <v>42278.769780523609</v>
      </c>
      <c r="L3671" s="2">
        <f>A3671*PRICE_TOM+B3671*PRICE_CAR+C3671*PRICE_MES</f>
        <v>95522</v>
      </c>
      <c r="M3671" s="2">
        <f>A3671*FERT_BED_TOM+B3671*FERT_BED_CAR+C3671*FERT_BED_MES</f>
        <v>18040</v>
      </c>
      <c r="N3671" s="6">
        <f>IF(AND(D3671&lt;=TOTAL_BEDS,J3671&lt;=TEMP_WORKER_MAX*TEMP_WORKER_HRS),1,0)</f>
        <v>1</v>
      </c>
      <c r="O3671" s="2">
        <f>L3671-M3671-K3671-FIXED_COSTS</f>
        <v>15203.230219476391</v>
      </c>
      <c r="P3671" s="2">
        <f>IF(N3671=1,O3671,"")</f>
        <v>15203.230219476391</v>
      </c>
    </row>
    <row r="3672">
      <c r="A3672" s="6">
        <v>5</v>
      </c>
      <c r="B3672" s="6">
        <v>13</v>
      </c>
      <c r="C3672" s="6">
        <v>10</v>
      </c>
      <c r="D3672" s="6">
        <f>A3672+B3672+C3672</f>
        <v>28</v>
      </c>
      <c r="E3672" s="5">
        <f>IF(A3672=0,0,A3672*LABOR_HRS_WK_TOM*SEASON_WEEKS*(1+DIM_PCT_TOM)^A3672)</f>
        <v>724.72950000000026</v>
      </c>
      <c r="F3672" s="5">
        <f>IF(B3672=0,0,B3672*LABOR_HRS_WK_CAR*SEASON_WEEKS*(1+DIM_PCT_CAR)^B3672)</f>
        <v>537.6193074924571</v>
      </c>
      <c r="G3672" s="5">
        <f>IF(C3672=0,0,C3672*LABOR_HRS_WK_MES*SEASON_WEEKS*(1+DIM_PCT_MES)^C3672)</f>
        <v>509.52187334891551</v>
      </c>
      <c r="H3672" s="5">
        <f>E3672+F3672+G3672</f>
        <v>1771.8706808413729</v>
      </c>
      <c r="I3672" s="5">
        <f>MIN(H3672,FARMER_HRS)</f>
        <v>720</v>
      </c>
      <c r="J3672" s="5">
        <f>MAX(0,H3672-FARMER_HRS)</f>
        <v>1051.8706808413729</v>
      </c>
      <c r="K3672" s="2">
        <f>I3672*FARMER_RATE+J3672*TEMP_WORKER_RATE</f>
        <v>43261.643764607172</v>
      </c>
      <c r="L3672" s="2">
        <f>A3672*PRICE_TOM+B3672*PRICE_CAR+C3672*PRICE_MES</f>
        <v>98222</v>
      </c>
      <c r="M3672" s="2">
        <f>A3672*FERT_BED_TOM+B3672*FERT_BED_CAR+C3672*FERT_BED_MES</f>
        <v>18920</v>
      </c>
      <c r="N3672" s="6">
        <f>IF(AND(D3672&lt;=TOTAL_BEDS,J3672&lt;=TEMP_WORKER_MAX*TEMP_WORKER_HRS),1,0)</f>
        <v>1</v>
      </c>
      <c r="O3672" s="2">
        <f>L3672-M3672-K3672-FIXED_COSTS</f>
        <v>16040.356235392828</v>
      </c>
      <c r="P3672" s="2">
        <f>IF(N3672=1,O3672,"")</f>
        <v>16040.356235392828</v>
      </c>
    </row>
    <row r="3673">
      <c r="A3673" s="6">
        <v>5</v>
      </c>
      <c r="B3673" s="6">
        <v>13</v>
      </c>
      <c r="C3673" s="6">
        <v>11</v>
      </c>
      <c r="D3673" s="6">
        <f>A3673+B3673+C3673</f>
        <v>29</v>
      </c>
      <c r="E3673" s="5">
        <f>IF(A3673=0,0,A3673*LABOR_HRS_WK_TOM*SEASON_WEEKS*(1+DIM_PCT_TOM)^A3673)</f>
        <v>724.72950000000026</v>
      </c>
      <c r="F3673" s="5">
        <f>IF(B3673=0,0,B3673*LABOR_HRS_WK_CAR*SEASON_WEEKS*(1+DIM_PCT_CAR)^B3673)</f>
        <v>537.6193074924571</v>
      </c>
      <c r="G3673" s="5">
        <f>IF(C3673=0,0,C3673*LABOR_HRS_WK_MES*SEASON_WEEKS*(1+DIM_PCT_MES)^C3673)</f>
        <v>567.47998644235463</v>
      </c>
      <c r="H3673" s="5">
        <f>E3673+F3673+G3673</f>
        <v>1829.828793934812</v>
      </c>
      <c r="I3673" s="5">
        <f>MIN(H3673,FARMER_HRS)</f>
        <v>720</v>
      </c>
      <c r="J3673" s="5">
        <f>MAX(0,H3673-FARMER_HRS)</f>
        <v>1109.828793934812</v>
      </c>
      <c r="K3673" s="2">
        <f>I3673*FARMER_RATE+J3673*TEMP_WORKER_RATE</f>
        <v>44267.861005812709</v>
      </c>
      <c r="L3673" s="2">
        <f>A3673*PRICE_TOM+B3673*PRICE_CAR+C3673*PRICE_MES</f>
        <v>100922</v>
      </c>
      <c r="M3673" s="2">
        <f>A3673*FERT_BED_TOM+B3673*FERT_BED_CAR+C3673*FERT_BED_MES</f>
        <v>19800</v>
      </c>
      <c r="N3673" s="6">
        <f>IF(AND(D3673&lt;=TOTAL_BEDS,J3673&lt;=TEMP_WORKER_MAX*TEMP_WORKER_HRS),1,0)</f>
        <v>1</v>
      </c>
      <c r="O3673" s="2">
        <f>L3673-M3673-K3673-FIXED_COSTS</f>
        <v>16854.138994187291</v>
      </c>
      <c r="P3673" s="2">
        <f>IF(N3673=1,O3673,"")</f>
        <v>16854.138994187291</v>
      </c>
    </row>
    <row r="3674">
      <c r="A3674" s="6">
        <v>5</v>
      </c>
      <c r="B3674" s="6">
        <v>13</v>
      </c>
      <c r="C3674" s="6">
        <v>12</v>
      </c>
      <c r="D3674" s="6">
        <f>A3674+B3674+C3674</f>
        <v>30</v>
      </c>
      <c r="E3674" s="5">
        <f>IF(A3674=0,0,A3674*LABOR_HRS_WK_TOM*SEASON_WEEKS*(1+DIM_PCT_TOM)^A3674)</f>
        <v>724.72950000000026</v>
      </c>
      <c r="F3674" s="5">
        <f>IF(B3674=0,0,B3674*LABOR_HRS_WK_CAR*SEASON_WEEKS*(1+DIM_PCT_CAR)^B3674)</f>
        <v>537.6193074924571</v>
      </c>
      <c r="G3674" s="5">
        <f>IF(C3674=0,0,C3674*LABOR_HRS_WK_MES*SEASON_WEEKS*(1+DIM_PCT_MES)^C3674)</f>
        <v>626.807439570419</v>
      </c>
      <c r="H3674" s="5">
        <f>E3674+F3674+G3674</f>
        <v>1889.1562470628764</v>
      </c>
      <c r="I3674" s="5">
        <f>MIN(H3674,FARMER_HRS)</f>
        <v>720</v>
      </c>
      <c r="J3674" s="5">
        <f>MAX(0,H3674-FARMER_HRS)</f>
        <v>1169.1562470628764</v>
      </c>
      <c r="K3674" s="2">
        <f>I3674*FARMER_RATE+J3674*TEMP_WORKER_RATE</f>
        <v>45297.85151150827</v>
      </c>
      <c r="L3674" s="2">
        <f>A3674*PRICE_TOM+B3674*PRICE_CAR+C3674*PRICE_MES</f>
        <v>103622</v>
      </c>
      <c r="M3674" s="2">
        <f>A3674*FERT_BED_TOM+B3674*FERT_BED_CAR+C3674*FERT_BED_MES</f>
        <v>20680</v>
      </c>
      <c r="N3674" s="6">
        <f>IF(AND(D3674&lt;=TOTAL_BEDS,J3674&lt;=TEMP_WORKER_MAX*TEMP_WORKER_HRS),1,0)</f>
        <v>1</v>
      </c>
      <c r="O3674" s="2">
        <f>L3674-M3674-K3674-FIXED_COSTS</f>
        <v>17644.14848849173</v>
      </c>
      <c r="P3674" s="2">
        <f>IF(N3674=1,O3674,"")</f>
        <v>17644.14848849173</v>
      </c>
    </row>
    <row r="3675">
      <c r="A3675" s="6">
        <v>5</v>
      </c>
      <c r="B3675" s="6">
        <v>13</v>
      </c>
      <c r="C3675" s="6">
        <v>13</v>
      </c>
      <c r="D3675" s="6">
        <f>A3675+B3675+C3675</f>
        <v>31</v>
      </c>
      <c r="E3675" s="5">
        <f>IF(A3675=0,0,A3675*LABOR_HRS_WK_TOM*SEASON_WEEKS*(1+DIM_PCT_TOM)^A3675)</f>
        <v>724.72950000000026</v>
      </c>
      <c r="F3675" s="5">
        <f>IF(B3675=0,0,B3675*LABOR_HRS_WK_CAR*SEASON_WEEKS*(1+DIM_PCT_CAR)^B3675)</f>
        <v>537.6193074924571</v>
      </c>
      <c r="G3675" s="5">
        <f>IF(C3675=0,0,C3675*LABOR_HRS_WK_MES*SEASON_WEEKS*(1+DIM_PCT_MES)^C3675)</f>
        <v>687.52941027880331</v>
      </c>
      <c r="H3675" s="5">
        <f>E3675+F3675+G3675</f>
        <v>1949.8782177712606</v>
      </c>
      <c r="I3675" s="5">
        <f>MIN(H3675,FARMER_HRS)</f>
        <v>720</v>
      </c>
      <c r="J3675" s="5">
        <f>MAX(0,H3675-FARMER_HRS)</f>
        <v>1229.8782177712606</v>
      </c>
      <c r="K3675" s="2">
        <f>I3675*FARMER_RATE+J3675*TEMP_WORKER_RATE</f>
        <v>46352.052391862162</v>
      </c>
      <c r="L3675" s="2">
        <f>A3675*PRICE_TOM+B3675*PRICE_CAR+C3675*PRICE_MES</f>
        <v>106322</v>
      </c>
      <c r="M3675" s="2">
        <f>A3675*FERT_BED_TOM+B3675*FERT_BED_CAR+C3675*FERT_BED_MES</f>
        <v>21560</v>
      </c>
      <c r="N3675" s="6">
        <f>IF(AND(D3675&lt;=TOTAL_BEDS,J3675&lt;=TEMP_WORKER_MAX*TEMP_WORKER_HRS),1,0)</f>
        <v>1</v>
      </c>
      <c r="O3675" s="2">
        <f>L3675-M3675-K3675-FIXED_COSTS</f>
        <v>18409.947608137838</v>
      </c>
      <c r="P3675" s="2">
        <f>IF(N3675=1,O3675,"")</f>
        <v>18409.947608137838</v>
      </c>
    </row>
    <row r="3676">
      <c r="A3676" s="6">
        <v>5</v>
      </c>
      <c r="B3676" s="6">
        <v>13</v>
      </c>
      <c r="C3676" s="6">
        <v>14</v>
      </c>
      <c r="D3676" s="6">
        <f>A3676+B3676+C3676</f>
        <v>32</v>
      </c>
      <c r="E3676" s="5">
        <f>IF(A3676=0,0,A3676*LABOR_HRS_WK_TOM*SEASON_WEEKS*(1+DIM_PCT_TOM)^A3676)</f>
        <v>724.72950000000026</v>
      </c>
      <c r="F3676" s="5">
        <f>IF(B3676=0,0,B3676*LABOR_HRS_WK_CAR*SEASON_WEEKS*(1+DIM_PCT_CAR)^B3676)</f>
        <v>537.6193074924571</v>
      </c>
      <c r="G3676" s="5">
        <f>IF(C3676=0,0,C3676*LABOR_HRS_WK_MES*SEASON_WEEKS*(1+DIM_PCT_MES)^C3676)</f>
        <v>749.67149159246435</v>
      </c>
      <c r="H3676" s="5">
        <f>E3676+F3676+G3676</f>
        <v>2012.0202990849216</v>
      </c>
      <c r="I3676" s="5">
        <f>MIN(H3676,FARMER_HRS)</f>
        <v>720</v>
      </c>
      <c r="J3676" s="5">
        <f>MAX(0,H3676-FARMER_HRS)</f>
        <v>1292.0202990849216</v>
      </c>
      <c r="K3676" s="2">
        <f>I3676*FARMER_RATE+J3676*TEMP_WORKER_RATE</f>
        <v>47430.907970224333</v>
      </c>
      <c r="L3676" s="2">
        <f>A3676*PRICE_TOM+B3676*PRICE_CAR+C3676*PRICE_MES</f>
        <v>109022</v>
      </c>
      <c r="M3676" s="2">
        <f>A3676*FERT_BED_TOM+B3676*FERT_BED_CAR+C3676*FERT_BED_MES</f>
        <v>22440</v>
      </c>
      <c r="N3676" s="6">
        <f>IF(AND(D3676&lt;=TOTAL_BEDS,J3676&lt;=TEMP_WORKER_MAX*TEMP_WORKER_HRS),1,0)</f>
        <v>1</v>
      </c>
      <c r="O3676" s="2">
        <f>L3676-M3676-K3676-FIXED_COSTS</f>
        <v>19151.092029775667</v>
      </c>
      <c r="P3676" s="2">
        <f>IF(N3676=1,O3676,"")</f>
        <v>19151.092029775667</v>
      </c>
    </row>
    <row r="3677">
      <c r="A3677" s="6">
        <v>5</v>
      </c>
      <c r="B3677" s="6">
        <v>13</v>
      </c>
      <c r="C3677" s="6">
        <v>15</v>
      </c>
      <c r="D3677" s="6">
        <f>A3677+B3677+C3677</f>
        <v>33</v>
      </c>
      <c r="E3677" s="5">
        <f>IF(A3677=0,0,A3677*LABOR_HRS_WK_TOM*SEASON_WEEKS*(1+DIM_PCT_TOM)^A3677)</f>
        <v>724.72950000000026</v>
      </c>
      <c r="F3677" s="5">
        <f>IF(B3677=0,0,B3677*LABOR_HRS_WK_CAR*SEASON_WEEKS*(1+DIM_PCT_CAR)^B3677)</f>
        <v>537.6193074924571</v>
      </c>
      <c r="G3677" s="5">
        <f>IF(C3677=0,0,C3677*LABOR_HRS_WK_MES*SEASON_WEEKS*(1+DIM_PCT_MES)^C3677)</f>
        <v>813.25969846861074</v>
      </c>
      <c r="H3677" s="5">
        <f>E3677+F3677+G3677</f>
        <v>2075.6085059610682</v>
      </c>
      <c r="I3677" s="5">
        <f>MIN(H3677,FARMER_HRS)</f>
        <v>720</v>
      </c>
      <c r="J3677" s="5">
        <f>MAX(0,H3677-FARMER_HRS)</f>
        <v>1355.6085059610682</v>
      </c>
      <c r="K3677" s="2">
        <f>I3677*FARMER_RATE+J3677*TEMP_WORKER_RATE</f>
        <v>48534.869895157433</v>
      </c>
      <c r="L3677" s="2">
        <f>A3677*PRICE_TOM+B3677*PRICE_CAR+C3677*PRICE_MES</f>
        <v>111722</v>
      </c>
      <c r="M3677" s="2">
        <f>A3677*FERT_BED_TOM+B3677*FERT_BED_CAR+C3677*FERT_BED_MES</f>
        <v>23320</v>
      </c>
      <c r="N3677" s="6">
        <f>IF(AND(D3677&lt;=TOTAL_BEDS,J3677&lt;=TEMP_WORKER_MAX*TEMP_WORKER_HRS),1,0)</f>
        <v>1</v>
      </c>
      <c r="O3677" s="2">
        <f>L3677-M3677-K3677-FIXED_COSTS</f>
        <v>19867.130104842567</v>
      </c>
      <c r="P3677" s="2">
        <f>IF(N3677=1,O3677,"")</f>
        <v>19867.130104842567</v>
      </c>
    </row>
    <row r="3678">
      <c r="A3678" s="6">
        <v>5</v>
      </c>
      <c r="B3678" s="6">
        <v>13</v>
      </c>
      <c r="C3678" s="6">
        <v>16</v>
      </c>
      <c r="D3678" s="6">
        <f>A3678+B3678+C3678</f>
        <v>34</v>
      </c>
      <c r="E3678" s="5">
        <f>IF(A3678=0,0,A3678*LABOR_HRS_WK_TOM*SEASON_WEEKS*(1+DIM_PCT_TOM)^A3678)</f>
        <v>724.72950000000026</v>
      </c>
      <c r="F3678" s="5">
        <f>IF(B3678=0,0,B3678*LABOR_HRS_WK_CAR*SEASON_WEEKS*(1+DIM_PCT_CAR)^B3678)</f>
        <v>537.6193074924571</v>
      </c>
      <c r="G3678" s="5">
        <f>IF(C3678=0,0,C3678*LABOR_HRS_WK_MES*SEASON_WEEKS*(1+DIM_PCT_MES)^C3678)</f>
        <v>878.32047434609967</v>
      </c>
      <c r="H3678" s="5">
        <f>E3678+F3678+G3678</f>
        <v>2140.6692818385573</v>
      </c>
      <c r="I3678" s="5">
        <f>MIN(H3678,FARMER_HRS)</f>
        <v>720</v>
      </c>
      <c r="J3678" s="5">
        <f>MAX(0,H3678-FARMER_HRS)</f>
        <v>1420.6692818385573</v>
      </c>
      <c r="K3678" s="2">
        <f>I3678*FARMER_RATE+J3678*TEMP_WORKER_RATE</f>
        <v>49664.397254141615</v>
      </c>
      <c r="L3678" s="2">
        <f>A3678*PRICE_TOM+B3678*PRICE_CAR+C3678*PRICE_MES</f>
        <v>114422</v>
      </c>
      <c r="M3678" s="2">
        <f>A3678*FERT_BED_TOM+B3678*FERT_BED_CAR+C3678*FERT_BED_MES</f>
        <v>24200</v>
      </c>
      <c r="N3678" s="6">
        <f>IF(AND(D3678&lt;=TOTAL_BEDS,J3678&lt;=TEMP_WORKER_MAX*TEMP_WORKER_HRS),1,0)</f>
        <v>1</v>
      </c>
      <c r="O3678" s="2">
        <f>L3678-M3678-K3678-FIXED_COSTS</f>
        <v>20557.602745858385</v>
      </c>
      <c r="P3678" s="2">
        <f>IF(N3678=1,O3678,"")</f>
        <v>20557.602745858385</v>
      </c>
    </row>
    <row r="3679">
      <c r="A3679" s="6">
        <v>5</v>
      </c>
      <c r="B3679" s="6">
        <v>13</v>
      </c>
      <c r="C3679" s="6">
        <v>17</v>
      </c>
      <c r="D3679" s="6">
        <f>A3679+B3679+C3679</f>
        <v>35</v>
      </c>
      <c r="E3679" s="5">
        <f>IF(A3679=0,0,A3679*LABOR_HRS_WK_TOM*SEASON_WEEKS*(1+DIM_PCT_TOM)^A3679)</f>
        <v>724.72950000000026</v>
      </c>
      <c r="F3679" s="5">
        <f>IF(B3679=0,0,B3679*LABOR_HRS_WK_CAR*SEASON_WEEKS*(1+DIM_PCT_CAR)^B3679)</f>
        <v>537.6193074924571</v>
      </c>
      <c r="G3679" s="5">
        <f>IF(C3679=0,0,C3679*LABOR_HRS_WK_MES*SEASON_WEEKS*(1+DIM_PCT_MES)^C3679)</f>
        <v>944.88069779263992</v>
      </c>
      <c r="H3679" s="5">
        <f>E3679+F3679+G3679</f>
        <v>2207.2295052850973</v>
      </c>
      <c r="I3679" s="5">
        <f>MIN(H3679,FARMER_HRS)</f>
        <v>720</v>
      </c>
      <c r="J3679" s="5">
        <f>MAX(0,H3679-FARMER_HRS)</f>
        <v>1487.2295052850973</v>
      </c>
      <c r="K3679" s="2">
        <f>I3679*FARMER_RATE+J3679*TEMP_WORKER_RATE</f>
        <v>50819.956688977385</v>
      </c>
      <c r="L3679" s="2">
        <f>A3679*PRICE_TOM+B3679*PRICE_CAR+C3679*PRICE_MES</f>
        <v>117122</v>
      </c>
      <c r="M3679" s="2">
        <f>A3679*FERT_BED_TOM+B3679*FERT_BED_CAR+C3679*FERT_BED_MES</f>
        <v>25080</v>
      </c>
      <c r="N3679" s="6">
        <f>IF(AND(D3679&lt;=TOTAL_BEDS,J3679&lt;=TEMP_WORKER_MAX*TEMP_WORKER_HRS),1,0)</f>
        <v>1</v>
      </c>
      <c r="O3679" s="2">
        <f>L3679-M3679-K3679-FIXED_COSTS</f>
        <v>21222.043311022615</v>
      </c>
      <c r="P3679" s="2">
        <f>IF(N3679=1,O3679,"")</f>
        <v>21222.043311022615</v>
      </c>
    </row>
    <row r="3680">
      <c r="A3680" s="6">
        <v>5</v>
      </c>
      <c r="B3680" s="6">
        <v>13</v>
      </c>
      <c r="C3680" s="6">
        <v>18</v>
      </c>
      <c r="D3680" s="6">
        <f>A3680+B3680+C3680</f>
        <v>36</v>
      </c>
      <c r="E3680" s="5">
        <f>IF(A3680=0,0,A3680*LABOR_HRS_WK_TOM*SEASON_WEEKS*(1+DIM_PCT_TOM)^A3680)</f>
        <v>724.72950000000026</v>
      </c>
      <c r="F3680" s="5">
        <f>IF(B3680=0,0,B3680*LABOR_HRS_WK_CAR*SEASON_WEEKS*(1+DIM_PCT_CAR)^B3680)</f>
        <v>537.6193074924571</v>
      </c>
      <c r="G3680" s="5">
        <f>IF(C3680=0,0,C3680*LABOR_HRS_WK_MES*SEASON_WEEKS*(1+DIM_PCT_MES)^C3680)</f>
        <v>1012.9676892512272</v>
      </c>
      <c r="H3680" s="5">
        <f>E3680+F3680+G3680</f>
        <v>2275.3164967436846</v>
      </c>
      <c r="I3680" s="5">
        <f>MIN(H3680,FARMER_HRS)</f>
        <v>720</v>
      </c>
      <c r="J3680" s="5">
        <f>MAX(0,H3680-FARMER_HRS)</f>
        <v>1555.3164967436846</v>
      </c>
      <c r="K3680" s="2">
        <f>I3680*FARMER_RATE+J3680*TEMP_WORKER_RATE</f>
        <v>52002.022512911193</v>
      </c>
      <c r="L3680" s="2">
        <f>A3680*PRICE_TOM+B3680*PRICE_CAR+C3680*PRICE_MES</f>
        <v>119822</v>
      </c>
      <c r="M3680" s="2">
        <f>A3680*FERT_BED_TOM+B3680*FERT_BED_CAR+C3680*FERT_BED_MES</f>
        <v>25960</v>
      </c>
      <c r="N3680" s="6">
        <f>IF(AND(D3680&lt;=TOTAL_BEDS,J3680&lt;=TEMP_WORKER_MAX*TEMP_WORKER_HRS),1,0)</f>
        <v>1</v>
      </c>
      <c r="O3680" s="2">
        <f>L3680-M3680-K3680-FIXED_COSTS</f>
        <v>21859.977487088807</v>
      </c>
      <c r="P3680" s="2">
        <f>IF(N3680=1,O3680,"")</f>
        <v>21859.977487088807</v>
      </c>
    </row>
    <row r="3681">
      <c r="A3681" s="6">
        <v>5</v>
      </c>
      <c r="B3681" s="6">
        <v>13</v>
      </c>
      <c r="C3681" s="6">
        <v>19</v>
      </c>
      <c r="D3681" s="6">
        <f>A3681+B3681+C3681</f>
        <v>37</v>
      </c>
      <c r="E3681" s="5">
        <f>IF(A3681=0,0,A3681*LABOR_HRS_WK_TOM*SEASON_WEEKS*(1+DIM_PCT_TOM)^A3681)</f>
        <v>724.72950000000026</v>
      </c>
      <c r="F3681" s="5">
        <f>IF(B3681=0,0,B3681*LABOR_HRS_WK_CAR*SEASON_WEEKS*(1+DIM_PCT_CAR)^B3681)</f>
        <v>537.6193074924571</v>
      </c>
      <c r="G3681" s="5">
        <f>IF(C3681=0,0,C3681*LABOR_HRS_WK_MES*SEASON_WEEKS*(1+DIM_PCT_MES)^C3681)</f>
        <v>1082.6092178872491</v>
      </c>
      <c r="H3681" s="5">
        <f>E3681+F3681+G3681</f>
        <v>2344.9580253797067</v>
      </c>
      <c r="I3681" s="5">
        <f>MIN(H3681,FARMER_HRS)</f>
        <v>720</v>
      </c>
      <c r="J3681" s="5">
        <f>MAX(0,H3681-FARMER_HRS)</f>
        <v>1624.9580253797067</v>
      </c>
      <c r="K3681" s="2">
        <f>I3681*FARMER_RATE+J3681*TEMP_WORKER_RATE</f>
        <v>53211.076829508791</v>
      </c>
      <c r="L3681" s="2">
        <f>A3681*PRICE_TOM+B3681*PRICE_CAR+C3681*PRICE_MES</f>
        <v>122522</v>
      </c>
      <c r="M3681" s="2">
        <f>A3681*FERT_BED_TOM+B3681*FERT_BED_CAR+C3681*FERT_BED_MES</f>
        <v>26840</v>
      </c>
      <c r="N3681" s="6">
        <f>IF(AND(D3681&lt;=TOTAL_BEDS,J3681&lt;=TEMP_WORKER_MAX*TEMP_WORKER_HRS),1,0)</f>
        <v>1</v>
      </c>
      <c r="O3681" s="2">
        <f>L3681-M3681-K3681-FIXED_COSTS</f>
        <v>22470.923170491209</v>
      </c>
      <c r="P3681" s="2">
        <f>IF(N3681=1,O3681,"")</f>
        <v>22470.923170491209</v>
      </c>
    </row>
    <row r="3682">
      <c r="A3682" s="6">
        <v>5</v>
      </c>
      <c r="B3682" s="6">
        <v>13</v>
      </c>
      <c r="C3682" s="6">
        <v>20</v>
      </c>
      <c r="D3682" s="6">
        <f>A3682+B3682+C3682</f>
        <v>38</v>
      </c>
      <c r="E3682" s="5">
        <f>IF(A3682=0,0,A3682*LABOR_HRS_WK_TOM*SEASON_WEEKS*(1+DIM_PCT_TOM)^A3682)</f>
        <v>724.72950000000026</v>
      </c>
      <c r="F3682" s="5">
        <f>IF(B3682=0,0,B3682*LABOR_HRS_WK_CAR*SEASON_WEEKS*(1+DIM_PCT_CAR)^B3682)</f>
        <v>537.6193074924571</v>
      </c>
      <c r="G3682" s="5">
        <f>IF(C3682=0,0,C3682*LABOR_HRS_WK_MES*SEASON_WEEKS*(1+DIM_PCT_MES)^C3682)</f>
        <v>1153.8335085377259</v>
      </c>
      <c r="H3682" s="5">
        <f>E3682+F3682+G3682</f>
        <v>2416.1823160301833</v>
      </c>
      <c r="I3682" s="5">
        <f>MIN(H3682,FARMER_HRS)</f>
        <v>720</v>
      </c>
      <c r="J3682" s="5">
        <f>MAX(0,H3682-FARMER_HRS)</f>
        <v>1696.1823160301833</v>
      </c>
      <c r="K3682" s="2">
        <f>I3682*FARMER_RATE+J3682*TEMP_WORKER_RATE</f>
        <v>54447.609653301792</v>
      </c>
      <c r="L3682" s="2">
        <f>A3682*PRICE_TOM+B3682*PRICE_CAR+C3682*PRICE_MES</f>
        <v>125222</v>
      </c>
      <c r="M3682" s="2">
        <f>A3682*FERT_BED_TOM+B3682*FERT_BED_CAR+C3682*FERT_BED_MES</f>
        <v>27720</v>
      </c>
      <c r="N3682" s="6">
        <f>IF(AND(D3682&lt;=TOTAL_BEDS,J3682&lt;=TEMP_WORKER_MAX*TEMP_WORKER_HRS),1,0)</f>
        <v>1</v>
      </c>
      <c r="O3682" s="2">
        <f>L3682-M3682-K3682-FIXED_COSTS</f>
        <v>23054.390346698208</v>
      </c>
      <c r="P3682" s="2">
        <f>IF(N3682=1,O3682,"")</f>
        <v>23054.390346698208</v>
      </c>
    </row>
    <row r="3683">
      <c r="A3683" s="6">
        <v>5</v>
      </c>
      <c r="B3683" s="6">
        <v>13</v>
      </c>
      <c r="C3683" s="6">
        <v>21</v>
      </c>
      <c r="D3683" s="6">
        <f>A3683+B3683+C3683</f>
        <v>39</v>
      </c>
      <c r="E3683" s="5">
        <f>IF(A3683=0,0,A3683*LABOR_HRS_WK_TOM*SEASON_WEEKS*(1+DIM_PCT_TOM)^A3683)</f>
        <v>724.72950000000026</v>
      </c>
      <c r="F3683" s="5">
        <f>IF(B3683=0,0,B3683*LABOR_HRS_WK_CAR*SEASON_WEEKS*(1+DIM_PCT_CAR)^B3683)</f>
        <v>537.6193074924571</v>
      </c>
      <c r="G3683" s="5">
        <f>IF(C3683=0,0,C3683*LABOR_HRS_WK_MES*SEASON_WEEKS*(1+DIM_PCT_MES)^C3683)</f>
        <v>1226.6692487641699</v>
      </c>
      <c r="H3683" s="5">
        <f>E3683+F3683+G3683</f>
        <v>2489.0180562566275</v>
      </c>
      <c r="I3683" s="5">
        <f>MIN(H3683,FARMER_HRS)</f>
        <v>720</v>
      </c>
      <c r="J3683" s="5">
        <f>MAX(0,H3683-FARMER_HRS)</f>
        <v>1769.0180562566275</v>
      </c>
      <c r="K3683" s="2">
        <f>I3683*FARMER_RATE+J3683*TEMP_WORKER_RATE</f>
        <v>55712.119032233117</v>
      </c>
      <c r="L3683" s="2">
        <f>A3683*PRICE_TOM+B3683*PRICE_CAR+C3683*PRICE_MES</f>
        <v>127922</v>
      </c>
      <c r="M3683" s="2">
        <f>A3683*FERT_BED_TOM+B3683*FERT_BED_CAR+C3683*FERT_BED_MES</f>
        <v>28600</v>
      </c>
      <c r="N3683" s="6">
        <f>IF(AND(D3683&lt;=TOTAL_BEDS,J3683&lt;=TEMP_WORKER_MAX*TEMP_WORKER_HRS),1,0)</f>
        <v>1</v>
      </c>
      <c r="O3683" s="2">
        <f>L3683-M3683-K3683-FIXED_COSTS</f>
        <v>23609.880967766883</v>
      </c>
      <c r="P3683" s="2">
        <f>IF(N3683=1,O3683,"")</f>
        <v>23609.880967766883</v>
      </c>
    </row>
    <row r="3684">
      <c r="A3684" s="6">
        <v>5</v>
      </c>
      <c r="B3684" s="6">
        <v>13</v>
      </c>
      <c r="C3684" s="6">
        <v>22</v>
      </c>
      <c r="D3684" s="6">
        <f>A3684+B3684+C3684</f>
        <v>40</v>
      </c>
      <c r="E3684" s="5">
        <f>IF(A3684=0,0,A3684*LABOR_HRS_WK_TOM*SEASON_WEEKS*(1+DIM_PCT_TOM)^A3684)</f>
        <v>724.72950000000026</v>
      </c>
      <c r="F3684" s="5">
        <f>IF(B3684=0,0,B3684*LABOR_HRS_WK_CAR*SEASON_WEEKS*(1+DIM_PCT_CAR)^B3684)</f>
        <v>537.6193074924571</v>
      </c>
      <c r="G3684" s="5">
        <f>IF(C3684=0,0,C3684*LABOR_HRS_WK_MES*SEASON_WEEKS*(1+DIM_PCT_MES)^C3684)</f>
        <v>1301.1455960105659</v>
      </c>
      <c r="H3684" s="5">
        <f>E3684+F3684+G3684</f>
        <v>2563.494403503023</v>
      </c>
      <c r="I3684" s="5">
        <f>MIN(H3684,FARMER_HRS)</f>
        <v>720</v>
      </c>
      <c r="J3684" s="5">
        <f>MAX(0,H3684-FARMER_HRS)</f>
        <v>1843.494403503023</v>
      </c>
      <c r="K3684" s="2">
        <f>I3684*FARMER_RATE+J3684*TEMP_WORKER_RATE</f>
        <v>57005.111171927478</v>
      </c>
      <c r="L3684" s="2">
        <f>A3684*PRICE_TOM+B3684*PRICE_CAR+C3684*PRICE_MES</f>
        <v>130622</v>
      </c>
      <c r="M3684" s="2">
        <f>A3684*FERT_BED_TOM+B3684*FERT_BED_CAR+C3684*FERT_BED_MES</f>
        <v>29480</v>
      </c>
      <c r="N3684" s="6">
        <f>IF(AND(D3684&lt;=TOTAL_BEDS,J3684&lt;=TEMP_WORKER_MAX*TEMP_WORKER_HRS),1,0)</f>
        <v>1</v>
      </c>
      <c r="O3684" s="2">
        <f>L3684-M3684-K3684-FIXED_COSTS</f>
        <v>24136.888828072522</v>
      </c>
      <c r="P3684" s="2">
        <f>IF(N3684=1,O3684,"")</f>
        <v>24136.888828072522</v>
      </c>
    </row>
    <row r="3685">
      <c r="A3685" s="6">
        <v>5</v>
      </c>
      <c r="B3685" s="6">
        <v>13</v>
      </c>
      <c r="C3685" s="6">
        <v>23</v>
      </c>
      <c r="D3685" s="6">
        <f>A3685+B3685+C3685</f>
        <v>41</v>
      </c>
      <c r="E3685" s="5">
        <f>IF(A3685=0,0,A3685*LABOR_HRS_WK_TOM*SEASON_WEEKS*(1+DIM_PCT_TOM)^A3685)</f>
        <v>724.72950000000026</v>
      </c>
      <c r="F3685" s="5">
        <f>IF(B3685=0,0,B3685*LABOR_HRS_WK_CAR*SEASON_WEEKS*(1+DIM_PCT_CAR)^B3685)</f>
        <v>537.6193074924571</v>
      </c>
      <c r="G3685" s="5">
        <f>IF(C3685=0,0,C3685*LABOR_HRS_WK_MES*SEASON_WEEKS*(1+DIM_PCT_MES)^C3685)</f>
        <v>1377.2921848680023</v>
      </c>
      <c r="H3685" s="5">
        <f>E3685+F3685+G3685</f>
        <v>2639.6409923604597</v>
      </c>
      <c r="I3685" s="5">
        <f>MIN(H3685,FARMER_HRS)</f>
        <v>720</v>
      </c>
      <c r="J3685" s="5">
        <f>MAX(0,H3685-FARMER_HRS)</f>
        <v>1919.6409923604597</v>
      </c>
      <c r="K3685" s="2">
        <f>I3685*FARMER_RATE+J3685*TEMP_WORKER_RATE</f>
        <v>58327.100561813539</v>
      </c>
      <c r="L3685" s="2">
        <f>A3685*PRICE_TOM+B3685*PRICE_CAR+C3685*PRICE_MES</f>
        <v>133322</v>
      </c>
      <c r="M3685" s="2">
        <f>A3685*FERT_BED_TOM+B3685*FERT_BED_CAR+C3685*FERT_BED_MES</f>
        <v>30360</v>
      </c>
      <c r="N3685" s="6">
        <f>IF(AND(D3685&lt;=TOTAL_BEDS,J3685&lt;=TEMP_WORKER_MAX*TEMP_WORKER_HRS),1,0)</f>
        <v>1</v>
      </c>
      <c r="O3685" s="2">
        <f>L3685-M3685-K3685-FIXED_COSTS</f>
        <v>24634.899438186461</v>
      </c>
      <c r="P3685" s="2">
        <f>IF(N3685=1,O3685,"")</f>
        <v>24634.899438186461</v>
      </c>
    </row>
    <row r="3686">
      <c r="A3686" s="6">
        <v>5</v>
      </c>
      <c r="B3686" s="6">
        <v>13</v>
      </c>
      <c r="C3686" s="6">
        <v>24</v>
      </c>
      <c r="D3686" s="6">
        <f>A3686+B3686+C3686</f>
        <v>42</v>
      </c>
      <c r="E3686" s="5">
        <f>IF(A3686=0,0,A3686*LABOR_HRS_WK_TOM*SEASON_WEEKS*(1+DIM_PCT_TOM)^A3686)</f>
        <v>724.72950000000026</v>
      </c>
      <c r="F3686" s="5">
        <f>IF(B3686=0,0,B3686*LABOR_HRS_WK_CAR*SEASON_WEEKS*(1+DIM_PCT_CAR)^B3686)</f>
        <v>537.6193074924571</v>
      </c>
      <c r="G3686" s="5">
        <f>IF(C3686=0,0,C3686*LABOR_HRS_WK_MES*SEASON_WEEKS*(1+DIM_PCT_MES)^C3686)</f>
        <v>1455.139134447498</v>
      </c>
      <c r="H3686" s="5">
        <f>E3686+F3686+G3686</f>
        <v>2717.4879419399554</v>
      </c>
      <c r="I3686" s="5">
        <f>MIN(H3686,FARMER_HRS)</f>
        <v>720</v>
      </c>
      <c r="J3686" s="5">
        <f>MAX(0,H3686-FARMER_HRS)</f>
        <v>1997.4879419399554</v>
      </c>
      <c r="K3686" s="2">
        <f>I3686*FARMER_RATE+J3686*TEMP_WORKER_RATE</f>
        <v>59678.610103124221</v>
      </c>
      <c r="L3686" s="2">
        <f>A3686*PRICE_TOM+B3686*PRICE_CAR+C3686*PRICE_MES</f>
        <v>136022</v>
      </c>
      <c r="M3686" s="2">
        <f>A3686*FERT_BED_TOM+B3686*FERT_BED_CAR+C3686*FERT_BED_MES</f>
        <v>31240</v>
      </c>
      <c r="N3686" s="6">
        <f>IF(AND(D3686&lt;=TOTAL_BEDS,J3686&lt;=TEMP_WORKER_MAX*TEMP_WORKER_HRS),1,0)</f>
        <v>1</v>
      </c>
      <c r="O3686" s="2">
        <f>L3686-M3686-K3686-FIXED_COSTS</f>
        <v>25103.389896875779</v>
      </c>
      <c r="P3686" s="2">
        <f>IF(N3686=1,O3686,"")</f>
        <v>25103.389896875779</v>
      </c>
    </row>
    <row r="3687">
      <c r="A3687" s="6">
        <v>5</v>
      </c>
      <c r="B3687" s="6">
        <v>13</v>
      </c>
      <c r="C3687" s="6">
        <v>25</v>
      </c>
      <c r="D3687" s="6">
        <f>A3687+B3687+C3687</f>
        <v>43</v>
      </c>
      <c r="E3687" s="5">
        <f>IF(A3687=0,0,A3687*LABOR_HRS_WK_TOM*SEASON_WEEKS*(1+DIM_PCT_TOM)^A3687)</f>
        <v>724.72950000000026</v>
      </c>
      <c r="F3687" s="5">
        <f>IF(B3687=0,0,B3687*LABOR_HRS_WK_CAR*SEASON_WEEKS*(1+DIM_PCT_CAR)^B3687)</f>
        <v>537.6193074924571</v>
      </c>
      <c r="G3687" s="5">
        <f>IF(C3687=0,0,C3687*LABOR_HRS_WK_MES*SEASON_WEEKS*(1+DIM_PCT_MES)^C3687)</f>
        <v>1534.7170558625955</v>
      </c>
      <c r="H3687" s="5">
        <f>E3687+F3687+G3687</f>
        <v>2797.0658633550529</v>
      </c>
      <c r="I3687" s="5">
        <f>MIN(H3687,FARMER_HRS)</f>
        <v>720</v>
      </c>
      <c r="J3687" s="5">
        <f>MAX(0,H3687-FARMER_HRS)</f>
        <v>2077.0658633550529</v>
      </c>
      <c r="K3687" s="2">
        <f>I3687*FARMER_RATE+J3687*TEMP_WORKER_RATE</f>
        <v>61060.171238803</v>
      </c>
      <c r="L3687" s="2">
        <f>A3687*PRICE_TOM+B3687*PRICE_CAR+C3687*PRICE_MES</f>
        <v>138722</v>
      </c>
      <c r="M3687" s="2">
        <f>A3687*FERT_BED_TOM+B3687*FERT_BED_CAR+C3687*FERT_BED_MES</f>
        <v>32120</v>
      </c>
      <c r="N3687" s="6">
        <f>IF(AND(D3687&lt;=TOTAL_BEDS,J3687&lt;=TEMP_WORKER_MAX*TEMP_WORKER_HRS),1,0)</f>
        <v>1</v>
      </c>
      <c r="O3687" s="2">
        <f>L3687-M3687-K3687-FIXED_COSTS</f>
        <v>25541.828761197</v>
      </c>
      <c r="P3687" s="2">
        <f>IF(N3687=1,O3687,"")</f>
        <v>25541.828761197</v>
      </c>
    </row>
    <row r="3688">
      <c r="A3688" s="6">
        <v>5</v>
      </c>
      <c r="B3688" s="6">
        <v>13</v>
      </c>
      <c r="C3688" s="6">
        <v>26</v>
      </c>
      <c r="D3688" s="6">
        <f>A3688+B3688+C3688</f>
        <v>44</v>
      </c>
      <c r="E3688" s="5">
        <f>IF(A3688=0,0,A3688*LABOR_HRS_WK_TOM*SEASON_WEEKS*(1+DIM_PCT_TOM)^A3688)</f>
        <v>724.72950000000026</v>
      </c>
      <c r="F3688" s="5">
        <f>IF(B3688=0,0,B3688*LABOR_HRS_WK_CAR*SEASON_WEEKS*(1+DIM_PCT_CAR)^B3688)</f>
        <v>537.6193074924571</v>
      </c>
      <c r="G3688" s="5">
        <f>IF(C3688=0,0,C3688*LABOR_HRS_WK_MES*SEASON_WEEKS*(1+DIM_PCT_MES)^C3688)</f>
        <v>1616.0570598233128</v>
      </c>
      <c r="H3688" s="5">
        <f>E3688+F3688+G3688</f>
        <v>2878.40586731577</v>
      </c>
      <c r="I3688" s="5">
        <f>MIN(H3688,FARMER_HRS)</f>
        <v>720</v>
      </c>
      <c r="J3688" s="5">
        <f>MAX(0,H3688-FARMER_HRS)</f>
        <v>2158.40586731577</v>
      </c>
      <c r="K3688" s="2">
        <f>I3688*FARMER_RATE+J3688*TEMP_WORKER_RATE</f>
        <v>62472.324085343229</v>
      </c>
      <c r="L3688" s="2">
        <f>A3688*PRICE_TOM+B3688*PRICE_CAR+C3688*PRICE_MES</f>
        <v>141422</v>
      </c>
      <c r="M3688" s="2">
        <f>A3688*FERT_BED_TOM+B3688*FERT_BED_CAR+C3688*FERT_BED_MES</f>
        <v>33000</v>
      </c>
      <c r="N3688" s="6">
        <f>IF(AND(D3688&lt;=TOTAL_BEDS,J3688&lt;=TEMP_WORKER_MAX*TEMP_WORKER_HRS),1,0)</f>
        <v>1</v>
      </c>
      <c r="O3688" s="2">
        <f>L3688-M3688-K3688-FIXED_COSTS</f>
        <v>25949.675914656771</v>
      </c>
      <c r="P3688" s="2">
        <f>IF(N3688=1,O3688,"")</f>
        <v>25949.675914656771</v>
      </c>
    </row>
    <row r="3689">
      <c r="A3689" s="6">
        <v>5</v>
      </c>
      <c r="B3689" s="6">
        <v>13</v>
      </c>
      <c r="C3689" s="6">
        <v>27</v>
      </c>
      <c r="D3689" s="6">
        <f>A3689+B3689+C3689</f>
        <v>45</v>
      </c>
      <c r="E3689" s="5">
        <f>IF(A3689=0,0,A3689*LABOR_HRS_WK_TOM*SEASON_WEEKS*(1+DIM_PCT_TOM)^A3689)</f>
        <v>724.72950000000026</v>
      </c>
      <c r="F3689" s="5">
        <f>IF(B3689=0,0,B3689*LABOR_HRS_WK_CAR*SEASON_WEEKS*(1+DIM_PCT_CAR)^B3689)</f>
        <v>537.6193074924571</v>
      </c>
      <c r="G3689" s="5">
        <f>IF(C3689=0,0,C3689*LABOR_HRS_WK_MES*SEASON_WEEKS*(1+DIM_PCT_MES)^C3689)</f>
        <v>1699.19076434307</v>
      </c>
      <c r="H3689" s="5">
        <f>E3689+F3689+G3689</f>
        <v>2961.5395718355276</v>
      </c>
      <c r="I3689" s="5">
        <f>MIN(H3689,FARMER_HRS)</f>
        <v>720</v>
      </c>
      <c r="J3689" s="5">
        <f>MAX(0,H3689-FARMER_HRS)</f>
        <v>2241.5395718355276</v>
      </c>
      <c r="K3689" s="2">
        <f>I3689*FARMER_RATE+J3689*TEMP_WORKER_RATE</f>
        <v>63915.617566589019</v>
      </c>
      <c r="L3689" s="2">
        <f>A3689*PRICE_TOM+B3689*PRICE_CAR+C3689*PRICE_MES</f>
        <v>144122</v>
      </c>
      <c r="M3689" s="2">
        <f>A3689*FERT_BED_TOM+B3689*FERT_BED_CAR+C3689*FERT_BED_MES</f>
        <v>33880</v>
      </c>
      <c r="N3689" s="6">
        <f>IF(AND(D3689&lt;=TOTAL_BEDS,J3689&lt;=TEMP_WORKER_MAX*TEMP_WORKER_HRS),1,0)</f>
        <v>1</v>
      </c>
      <c r="O3689" s="2">
        <f>L3689-M3689-K3689-FIXED_COSTS</f>
        <v>26326.382433410981</v>
      </c>
      <c r="P3689" s="2">
        <f>IF(N3689=1,O3689,"")</f>
        <v>26326.382433410981</v>
      </c>
    </row>
    <row r="3690">
      <c r="A3690" s="6">
        <v>5</v>
      </c>
      <c r="B3690" s="6">
        <v>13</v>
      </c>
      <c r="C3690" s="6">
        <v>28</v>
      </c>
      <c r="D3690" s="6">
        <f>A3690+B3690+C3690</f>
        <v>46</v>
      </c>
      <c r="E3690" s="5">
        <f>IF(A3690=0,0,A3690*LABOR_HRS_WK_TOM*SEASON_WEEKS*(1+DIM_PCT_TOM)^A3690)</f>
        <v>724.72950000000026</v>
      </c>
      <c r="F3690" s="5">
        <f>IF(B3690=0,0,B3690*LABOR_HRS_WK_CAR*SEASON_WEEKS*(1+DIM_PCT_CAR)^B3690)</f>
        <v>537.6193074924571</v>
      </c>
      <c r="G3690" s="5">
        <f>IF(C3690=0,0,C3690*LABOR_HRS_WK_MES*SEASON_WEEKS*(1+DIM_PCT_MES)^C3690)</f>
        <v>1784.1503025602233</v>
      </c>
      <c r="H3690" s="5">
        <f>E3690+F3690+G3690</f>
        <v>3046.4991100526804</v>
      </c>
      <c r="I3690" s="5">
        <f>MIN(H3690,FARMER_HRS)</f>
        <v>720</v>
      </c>
      <c r="J3690" s="5">
        <f>MAX(0,H3690-FARMER_HRS)</f>
        <v>2326.4991100526804</v>
      </c>
      <c r="K3690" s="2">
        <f>I3690*FARMER_RATE+J3690*TEMP_WORKER_RATE</f>
        <v>65390.6095495257</v>
      </c>
      <c r="L3690" s="2">
        <f>A3690*PRICE_TOM+B3690*PRICE_CAR+C3690*PRICE_MES</f>
        <v>146822</v>
      </c>
      <c r="M3690" s="2">
        <f>A3690*FERT_BED_TOM+B3690*FERT_BED_CAR+C3690*FERT_BED_MES</f>
        <v>34760</v>
      </c>
      <c r="N3690" s="6">
        <f>IF(AND(D3690&lt;=TOTAL_BEDS,J3690&lt;=TEMP_WORKER_MAX*TEMP_WORKER_HRS),1,0)</f>
        <v>1</v>
      </c>
      <c r="O3690" s="2">
        <f>L3690-M3690-K3690-FIXED_COSTS</f>
        <v>26671.390450474297</v>
      </c>
      <c r="P3690" s="2">
        <f>IF(N3690=1,O3690,"")</f>
        <v>26671.390450474297</v>
      </c>
    </row>
    <row r="3691">
      <c r="A3691" s="6">
        <v>5</v>
      </c>
      <c r="B3691" s="6">
        <v>13</v>
      </c>
      <c r="C3691" s="6">
        <v>29</v>
      </c>
      <c r="D3691" s="6">
        <f>A3691+B3691+C3691</f>
        <v>47</v>
      </c>
      <c r="E3691" s="5">
        <f>IF(A3691=0,0,A3691*LABOR_HRS_WK_TOM*SEASON_WEEKS*(1+DIM_PCT_TOM)^A3691)</f>
        <v>724.72950000000026</v>
      </c>
      <c r="F3691" s="5">
        <f>IF(B3691=0,0,B3691*LABOR_HRS_WK_CAR*SEASON_WEEKS*(1+DIM_PCT_CAR)^B3691)</f>
        <v>537.6193074924571</v>
      </c>
      <c r="G3691" s="5">
        <f>IF(C3691=0,0,C3691*LABOR_HRS_WK_MES*SEASON_WEEKS*(1+DIM_PCT_MES)^C3691)</f>
        <v>1870.9683306758766</v>
      </c>
      <c r="H3691" s="5">
        <f>E3691+F3691+G3691</f>
        <v>3133.3171381683342</v>
      </c>
      <c r="I3691" s="5">
        <f>MIN(H3691,FARMER_HRS)</f>
        <v>720</v>
      </c>
      <c r="J3691" s="5">
        <f>MAX(0,H3691-FARMER_HRS)</f>
        <v>2413.3171381683342</v>
      </c>
      <c r="K3691" s="2">
        <f>I3691*FARMER_RATE+J3691*TEMP_WORKER_RATE</f>
        <v>66897.866982089137</v>
      </c>
      <c r="L3691" s="2">
        <f>A3691*PRICE_TOM+B3691*PRICE_CAR+C3691*PRICE_MES</f>
        <v>149522</v>
      </c>
      <c r="M3691" s="2">
        <f>A3691*FERT_BED_TOM+B3691*FERT_BED_CAR+C3691*FERT_BED_MES</f>
        <v>35640</v>
      </c>
      <c r="N3691" s="6">
        <f>IF(AND(D3691&lt;=TOTAL_BEDS,J3691&lt;=TEMP_WORKER_MAX*TEMP_WORKER_HRS),1,0)</f>
        <v>1</v>
      </c>
      <c r="O3691" s="2">
        <f>L3691-M3691-K3691-FIXED_COSTS</f>
        <v>26984.133017910863</v>
      </c>
      <c r="P3691" s="2">
        <f>IF(N3691=1,O3691,"")</f>
        <v>26984.133017910863</v>
      </c>
    </row>
    <row r="3692">
      <c r="A3692" s="6">
        <v>5</v>
      </c>
      <c r="B3692" s="6">
        <v>13</v>
      </c>
      <c r="C3692" s="6">
        <v>30</v>
      </c>
      <c r="D3692" s="6">
        <f>A3692+B3692+C3692</f>
        <v>48</v>
      </c>
      <c r="E3692" s="5">
        <f>IF(A3692=0,0,A3692*LABOR_HRS_WK_TOM*SEASON_WEEKS*(1+DIM_PCT_TOM)^A3692)</f>
        <v>724.72950000000026</v>
      </c>
      <c r="F3692" s="5">
        <f>IF(B3692=0,0,B3692*LABOR_HRS_WK_CAR*SEASON_WEEKS*(1+DIM_PCT_CAR)^B3692)</f>
        <v>537.6193074924571</v>
      </c>
      <c r="G3692" s="5">
        <f>IF(C3692=0,0,C3692*LABOR_HRS_WK_MES*SEASON_WEEKS*(1+DIM_PCT_MES)^C3692)</f>
        <v>1959.6780360096466</v>
      </c>
      <c r="H3692" s="5">
        <f>E3692+F3692+G3692</f>
        <v>3222.0268435021039</v>
      </c>
      <c r="I3692" s="5">
        <f>MIN(H3692,FARMER_HRS)</f>
        <v>720</v>
      </c>
      <c r="J3692" s="5">
        <f>MAX(0,H3692-FARMER_HRS)</f>
        <v>2502.0268435021039</v>
      </c>
      <c r="K3692" s="2">
        <f>I3692*FARMER_RATE+J3692*TEMP_WORKER_RATE</f>
        <v>68437.966033022647</v>
      </c>
      <c r="L3692" s="2">
        <f>A3692*PRICE_TOM+B3692*PRICE_CAR+C3692*PRICE_MES</f>
        <v>152222</v>
      </c>
      <c r="M3692" s="2">
        <f>A3692*FERT_BED_TOM+B3692*FERT_BED_CAR+C3692*FERT_BED_MES</f>
        <v>36520</v>
      </c>
      <c r="N3692" s="6">
        <f>IF(AND(D3692&lt;=TOTAL_BEDS,J3692&lt;=TEMP_WORKER_MAX*TEMP_WORKER_HRS),1,0)</f>
        <v>1</v>
      </c>
      <c r="O3692" s="2">
        <f>L3692-M3692-K3692-FIXED_COSTS</f>
        <v>27264.033966977353</v>
      </c>
      <c r="P3692" s="2">
        <f>IF(N3692=1,O3692,"")</f>
        <v>27264.033966977353</v>
      </c>
    </row>
    <row r="3693">
      <c r="A3693" s="6">
        <v>5</v>
      </c>
      <c r="B3693" s="6">
        <v>14</v>
      </c>
      <c r="C3693" s="6">
        <v>0</v>
      </c>
      <c r="D3693" s="6">
        <f>A3693+B3693+C3693</f>
        <v>19</v>
      </c>
      <c r="E3693" s="5">
        <f>IF(A3693=0,0,A3693*LABOR_HRS_WK_TOM*SEASON_WEEKS*(1+DIM_PCT_TOM)^A3693)</f>
        <v>724.72950000000026</v>
      </c>
      <c r="F3693" s="5">
        <f>IF(B3693=0,0,B3693*LABOR_HRS_WK_CAR*SEASON_WEEKS*(1+DIM_PCT_CAR)^B3693)</f>
        <v>593.44900480898161</v>
      </c>
      <c r="G3693" s="5">
        <f>IF(C3693=0,0,C3693*LABOR_HRS_WK_MES*SEASON_WEEKS*(1+DIM_PCT_MES)^C3693)</f>
        <v>0</v>
      </c>
      <c r="H3693" s="5">
        <f>E3693+F3693+G3693</f>
        <v>1318.1785048089819</v>
      </c>
      <c r="I3693" s="5">
        <f>MIN(H3693,FARMER_HRS)</f>
        <v>720</v>
      </c>
      <c r="J3693" s="5">
        <f>MAX(0,H3693-FARMER_HRS)</f>
        <v>598.17850480898187</v>
      </c>
      <c r="K3693" s="2">
        <f>I3693*FARMER_RATE+J3693*TEMP_WORKER_RATE</f>
        <v>35385.043486267044</v>
      </c>
      <c r="L3693" s="2">
        <f>A3693*PRICE_TOM+B3693*PRICE_CAR+C3693*PRICE_MES</f>
        <v>73316</v>
      </c>
      <c r="M3693" s="2">
        <f>A3693*FERT_BED_TOM+B3693*FERT_BED_CAR+C3693*FERT_BED_MES</f>
        <v>10560</v>
      </c>
      <c r="N3693" s="6">
        <f>IF(AND(D3693&lt;=TOTAL_BEDS,J3693&lt;=TEMP_WORKER_MAX*TEMP_WORKER_HRS),1,0)</f>
        <v>1</v>
      </c>
      <c r="O3693" s="2">
        <f>L3693-M3693-K3693-FIXED_COSTS</f>
        <v>7370.9565137329555</v>
      </c>
      <c r="P3693" s="2">
        <f>IF(N3693=1,O3693,"")</f>
        <v>7370.9565137329555</v>
      </c>
    </row>
    <row r="3694">
      <c r="A3694" s="6">
        <v>5</v>
      </c>
      <c r="B3694" s="6">
        <v>14</v>
      </c>
      <c r="C3694" s="6">
        <v>1</v>
      </c>
      <c r="D3694" s="6">
        <f>A3694+B3694+C3694</f>
        <v>20</v>
      </c>
      <c r="E3694" s="5">
        <f>IF(A3694=0,0,A3694*LABOR_HRS_WK_TOM*SEASON_WEEKS*(1+DIM_PCT_TOM)^A3694)</f>
        <v>724.72950000000026</v>
      </c>
      <c r="F3694" s="5">
        <f>IF(B3694=0,0,B3694*LABOR_HRS_WK_CAR*SEASON_WEEKS*(1+DIM_PCT_CAR)^B3694)</f>
        <v>593.44900480898161</v>
      </c>
      <c r="G3694" s="5">
        <f>IF(C3694=0,0,C3694*LABOR_HRS_WK_MES*SEASON_WEEKS*(1+DIM_PCT_MES)^C3694)</f>
        <v>45.5625</v>
      </c>
      <c r="H3694" s="5">
        <f>E3694+F3694+G3694</f>
        <v>1363.7410048089819</v>
      </c>
      <c r="I3694" s="5">
        <f>MIN(H3694,FARMER_HRS)</f>
        <v>720</v>
      </c>
      <c r="J3694" s="5">
        <f>MAX(0,H3694-FARMER_HRS)</f>
        <v>643.74100480898187</v>
      </c>
      <c r="K3694" s="2">
        <f>I3694*FARMER_RATE+J3694*TEMP_WORKER_RATE</f>
        <v>36176.059111267044</v>
      </c>
      <c r="L3694" s="2">
        <f>A3694*PRICE_TOM+B3694*PRICE_CAR+C3694*PRICE_MES</f>
        <v>76016</v>
      </c>
      <c r="M3694" s="2">
        <f>A3694*FERT_BED_TOM+B3694*FERT_BED_CAR+C3694*FERT_BED_MES</f>
        <v>11440</v>
      </c>
      <c r="N3694" s="6">
        <f>IF(AND(D3694&lt;=TOTAL_BEDS,J3694&lt;=TEMP_WORKER_MAX*TEMP_WORKER_HRS),1,0)</f>
        <v>1</v>
      </c>
      <c r="O3694" s="2">
        <f>L3694-M3694-K3694-FIXED_COSTS</f>
        <v>8399.9408887329555</v>
      </c>
      <c r="P3694" s="2">
        <f>IF(N3694=1,O3694,"")</f>
        <v>8399.9408887329555</v>
      </c>
    </row>
    <row r="3695">
      <c r="A3695" s="6">
        <v>5</v>
      </c>
      <c r="B3695" s="6">
        <v>14</v>
      </c>
      <c r="C3695" s="6">
        <v>2</v>
      </c>
      <c r="D3695" s="6">
        <f>A3695+B3695+C3695</f>
        <v>21</v>
      </c>
      <c r="E3695" s="5">
        <f>IF(A3695=0,0,A3695*LABOR_HRS_WK_TOM*SEASON_WEEKS*(1+DIM_PCT_TOM)^A3695)</f>
        <v>724.72950000000026</v>
      </c>
      <c r="F3695" s="5">
        <f>IF(B3695=0,0,B3695*LABOR_HRS_WK_CAR*SEASON_WEEKS*(1+DIM_PCT_CAR)^B3695)</f>
        <v>593.44900480898161</v>
      </c>
      <c r="G3695" s="5">
        <f>IF(C3695=0,0,C3695*LABOR_HRS_WK_MES*SEASON_WEEKS*(1+DIM_PCT_MES)^C3695)</f>
        <v>92.2640625</v>
      </c>
      <c r="H3695" s="5">
        <f>E3695+F3695+G3695</f>
        <v>1410.4425673089818</v>
      </c>
      <c r="I3695" s="5">
        <f>MIN(H3695,FARMER_HRS)</f>
        <v>720</v>
      </c>
      <c r="J3695" s="5">
        <f>MAX(0,H3695-FARMER_HRS)</f>
        <v>690.44256730898178</v>
      </c>
      <c r="K3695" s="2">
        <f>I3695*FARMER_RATE+J3695*TEMP_WORKER_RATE</f>
        <v>36986.850126892044</v>
      </c>
      <c r="L3695" s="2">
        <f>A3695*PRICE_TOM+B3695*PRICE_CAR+C3695*PRICE_MES</f>
        <v>78716</v>
      </c>
      <c r="M3695" s="2">
        <f>A3695*FERT_BED_TOM+B3695*FERT_BED_CAR+C3695*FERT_BED_MES</f>
        <v>12320</v>
      </c>
      <c r="N3695" s="6">
        <f>IF(AND(D3695&lt;=TOTAL_BEDS,J3695&lt;=TEMP_WORKER_MAX*TEMP_WORKER_HRS),1,0)</f>
        <v>1</v>
      </c>
      <c r="O3695" s="2">
        <f>L3695-M3695-K3695-FIXED_COSTS</f>
        <v>9409.1498731079555</v>
      </c>
      <c r="P3695" s="2">
        <f>IF(N3695=1,O3695,"")</f>
        <v>9409.1498731079555</v>
      </c>
    </row>
    <row r="3696">
      <c r="A3696" s="6">
        <v>5</v>
      </c>
      <c r="B3696" s="6">
        <v>14</v>
      </c>
      <c r="C3696" s="6">
        <v>3</v>
      </c>
      <c r="D3696" s="6">
        <f>A3696+B3696+C3696</f>
        <v>22</v>
      </c>
      <c r="E3696" s="5">
        <f>IF(A3696=0,0,A3696*LABOR_HRS_WK_TOM*SEASON_WEEKS*(1+DIM_PCT_TOM)^A3696)</f>
        <v>724.72950000000026</v>
      </c>
      <c r="F3696" s="5">
        <f>IF(B3696=0,0,B3696*LABOR_HRS_WK_CAR*SEASON_WEEKS*(1+DIM_PCT_CAR)^B3696)</f>
        <v>593.44900480898161</v>
      </c>
      <c r="G3696" s="5">
        <f>IF(C3696=0,0,C3696*LABOR_HRS_WK_MES*SEASON_WEEKS*(1+DIM_PCT_MES)^C3696)</f>
        <v>140.12604492187498</v>
      </c>
      <c r="H3696" s="5">
        <f>E3696+F3696+G3696</f>
        <v>1458.3045497308569</v>
      </c>
      <c r="I3696" s="5">
        <f>MIN(H3696,FARMER_HRS)</f>
        <v>720</v>
      </c>
      <c r="J3696" s="5">
        <f>MAX(0,H3696-FARMER_HRS)</f>
        <v>738.30454973085693</v>
      </c>
      <c r="K3696" s="2">
        <f>I3696*FARMER_RATE+J3696*TEMP_WORKER_RATE</f>
        <v>37817.787321716263</v>
      </c>
      <c r="L3696" s="2">
        <f>A3696*PRICE_TOM+B3696*PRICE_CAR+C3696*PRICE_MES</f>
        <v>81416</v>
      </c>
      <c r="M3696" s="2">
        <f>A3696*FERT_BED_TOM+B3696*FERT_BED_CAR+C3696*FERT_BED_MES</f>
        <v>13200</v>
      </c>
      <c r="N3696" s="6">
        <f>IF(AND(D3696&lt;=TOTAL_BEDS,J3696&lt;=TEMP_WORKER_MAX*TEMP_WORKER_HRS),1,0)</f>
        <v>1</v>
      </c>
      <c r="O3696" s="2">
        <f>L3696-M3696-K3696-FIXED_COSTS</f>
        <v>10398.212678283737</v>
      </c>
      <c r="P3696" s="2">
        <f>IF(N3696=1,O3696,"")</f>
        <v>10398.212678283737</v>
      </c>
    </row>
    <row r="3697">
      <c r="A3697" s="6">
        <v>5</v>
      </c>
      <c r="B3697" s="6">
        <v>14</v>
      </c>
      <c r="C3697" s="6">
        <v>4</v>
      </c>
      <c r="D3697" s="6">
        <f>A3697+B3697+C3697</f>
        <v>23</v>
      </c>
      <c r="E3697" s="5">
        <f>IF(A3697=0,0,A3697*LABOR_HRS_WK_TOM*SEASON_WEEKS*(1+DIM_PCT_TOM)^A3697)</f>
        <v>724.72950000000026</v>
      </c>
      <c r="F3697" s="5">
        <f>IF(B3697=0,0,B3697*LABOR_HRS_WK_CAR*SEASON_WEEKS*(1+DIM_PCT_CAR)^B3697)</f>
        <v>593.44900480898161</v>
      </c>
      <c r="G3697" s="5">
        <f>IF(C3697=0,0,C3697*LABOR_HRS_WK_MES*SEASON_WEEKS*(1+DIM_PCT_MES)^C3697)</f>
        <v>189.17016064453119</v>
      </c>
      <c r="H3697" s="5">
        <f>E3697+F3697+G3697</f>
        <v>1507.3486654535131</v>
      </c>
      <c r="I3697" s="5">
        <f>MIN(H3697,FARMER_HRS)</f>
        <v>720</v>
      </c>
      <c r="J3697" s="5">
        <f>MAX(0,H3697-FARMER_HRS)</f>
        <v>787.34866545351315</v>
      </c>
      <c r="K3697" s="2">
        <f>I3697*FARMER_RATE+J3697*TEMP_WORKER_RATE</f>
        <v>38669.24766412349</v>
      </c>
      <c r="L3697" s="2">
        <f>A3697*PRICE_TOM+B3697*PRICE_CAR+C3697*PRICE_MES</f>
        <v>84116</v>
      </c>
      <c r="M3697" s="2">
        <f>A3697*FERT_BED_TOM+B3697*FERT_BED_CAR+C3697*FERT_BED_MES</f>
        <v>14080</v>
      </c>
      <c r="N3697" s="6">
        <f>IF(AND(D3697&lt;=TOTAL_BEDS,J3697&lt;=TEMP_WORKER_MAX*TEMP_WORKER_HRS),1,0)</f>
        <v>1</v>
      </c>
      <c r="O3697" s="2">
        <f>L3697-M3697-K3697-FIXED_COSTS</f>
        <v>11366.75233587651</v>
      </c>
      <c r="P3697" s="2">
        <f>IF(N3697=1,O3697,"")</f>
        <v>11366.75233587651</v>
      </c>
    </row>
    <row r="3698">
      <c r="A3698" s="6">
        <v>5</v>
      </c>
      <c r="B3698" s="6">
        <v>14</v>
      </c>
      <c r="C3698" s="6">
        <v>5</v>
      </c>
      <c r="D3698" s="6">
        <f>A3698+B3698+C3698</f>
        <v>24</v>
      </c>
      <c r="E3698" s="5">
        <f>IF(A3698=0,0,A3698*LABOR_HRS_WK_TOM*SEASON_WEEKS*(1+DIM_PCT_TOM)^A3698)</f>
        <v>724.72950000000026</v>
      </c>
      <c r="F3698" s="5">
        <f>IF(B3698=0,0,B3698*LABOR_HRS_WK_CAR*SEASON_WEEKS*(1+DIM_PCT_CAR)^B3698)</f>
        <v>593.44900480898161</v>
      </c>
      <c r="G3698" s="5">
        <f>IF(C3698=0,0,C3698*LABOR_HRS_WK_MES*SEASON_WEEKS*(1+DIM_PCT_MES)^C3698)</f>
        <v>239.41848456573481</v>
      </c>
      <c r="H3698" s="5">
        <f>E3698+F3698+G3698</f>
        <v>1557.5969893747167</v>
      </c>
      <c r="I3698" s="5">
        <f>MIN(H3698,FARMER_HRS)</f>
        <v>720</v>
      </c>
      <c r="J3698" s="5">
        <f>MAX(0,H3698-FARMER_HRS)</f>
        <v>837.59698937471671</v>
      </c>
      <c r="K3698" s="2">
        <f>I3698*FARMER_RATE+J3698*TEMP_WORKER_RATE</f>
        <v>39541.614398866608</v>
      </c>
      <c r="L3698" s="2">
        <f>A3698*PRICE_TOM+B3698*PRICE_CAR+C3698*PRICE_MES</f>
        <v>86816</v>
      </c>
      <c r="M3698" s="2">
        <f>A3698*FERT_BED_TOM+B3698*FERT_BED_CAR+C3698*FERT_BED_MES</f>
        <v>14960</v>
      </c>
      <c r="N3698" s="6">
        <f>IF(AND(D3698&lt;=TOTAL_BEDS,J3698&lt;=TEMP_WORKER_MAX*TEMP_WORKER_HRS),1,0)</f>
        <v>1</v>
      </c>
      <c r="O3698" s="2">
        <f>L3698-M3698-K3698-FIXED_COSTS</f>
        <v>12314.385601133392</v>
      </c>
      <c r="P3698" s="2">
        <f>IF(N3698=1,O3698,"")</f>
        <v>12314.385601133392</v>
      </c>
    </row>
    <row r="3699">
      <c r="A3699" s="6">
        <v>5</v>
      </c>
      <c r="B3699" s="6">
        <v>14</v>
      </c>
      <c r="C3699" s="6">
        <v>6</v>
      </c>
      <c r="D3699" s="6">
        <f>A3699+B3699+C3699</f>
        <v>25</v>
      </c>
      <c r="E3699" s="5">
        <f>IF(A3699=0,0,A3699*LABOR_HRS_WK_TOM*SEASON_WEEKS*(1+DIM_PCT_TOM)^A3699)</f>
        <v>724.72950000000026</v>
      </c>
      <c r="F3699" s="5">
        <f>IF(B3699=0,0,B3699*LABOR_HRS_WK_CAR*SEASON_WEEKS*(1+DIM_PCT_CAR)^B3699)</f>
        <v>593.44900480898161</v>
      </c>
      <c r="G3699" s="5">
        <f>IF(C3699=0,0,C3699*LABOR_HRS_WK_MES*SEASON_WEEKS*(1+DIM_PCT_MES)^C3699)</f>
        <v>290.89345874736773</v>
      </c>
      <c r="H3699" s="5">
        <f>E3699+F3699+G3699</f>
        <v>1609.0719635563496</v>
      </c>
      <c r="I3699" s="5">
        <f>MIN(H3699,FARMER_HRS)</f>
        <v>720</v>
      </c>
      <c r="J3699" s="5">
        <f>MAX(0,H3699-FARMER_HRS)</f>
        <v>889.0719635563496</v>
      </c>
      <c r="K3699" s="2">
        <f>I3699*FARMER_RATE+J3699*TEMP_WORKER_RATE</f>
        <v>40435.27714507551</v>
      </c>
      <c r="L3699" s="2">
        <f>A3699*PRICE_TOM+B3699*PRICE_CAR+C3699*PRICE_MES</f>
        <v>89516</v>
      </c>
      <c r="M3699" s="2">
        <f>A3699*FERT_BED_TOM+B3699*FERT_BED_CAR+C3699*FERT_BED_MES</f>
        <v>15840</v>
      </c>
      <c r="N3699" s="6">
        <f>IF(AND(D3699&lt;=TOTAL_BEDS,J3699&lt;=TEMP_WORKER_MAX*TEMP_WORKER_HRS),1,0)</f>
        <v>1</v>
      </c>
      <c r="O3699" s="2">
        <f>L3699-M3699-K3699-FIXED_COSTS</f>
        <v>13240.72285492449</v>
      </c>
      <c r="P3699" s="2">
        <f>IF(N3699=1,O3699,"")</f>
        <v>13240.72285492449</v>
      </c>
    </row>
    <row r="3700">
      <c r="A3700" s="6">
        <v>5</v>
      </c>
      <c r="B3700" s="6">
        <v>14</v>
      </c>
      <c r="C3700" s="6">
        <v>7</v>
      </c>
      <c r="D3700" s="6">
        <f>A3700+B3700+C3700</f>
        <v>26</v>
      </c>
      <c r="E3700" s="5">
        <f>IF(A3700=0,0,A3700*LABOR_HRS_WK_TOM*SEASON_WEEKS*(1+DIM_PCT_TOM)^A3700)</f>
        <v>724.72950000000026</v>
      </c>
      <c r="F3700" s="5">
        <f>IF(B3700=0,0,B3700*LABOR_HRS_WK_CAR*SEASON_WEEKS*(1+DIM_PCT_CAR)^B3700)</f>
        <v>593.44900480898161</v>
      </c>
      <c r="G3700" s="5">
        <f>IF(C3700=0,0,C3700*LABOR_HRS_WK_MES*SEASON_WEEKS*(1+DIM_PCT_MES)^C3700)</f>
        <v>343.61789814532818</v>
      </c>
      <c r="H3700" s="5">
        <f>E3700+F3700+G3700</f>
        <v>1661.79640295431</v>
      </c>
      <c r="I3700" s="5">
        <f>MIN(H3700,FARMER_HRS)</f>
        <v>720</v>
      </c>
      <c r="J3700" s="5">
        <f>MAX(0,H3700-FARMER_HRS)</f>
        <v>941.79640295431</v>
      </c>
      <c r="K3700" s="2">
        <f>I3700*FARMER_RATE+J3700*TEMP_WORKER_RATE</f>
        <v>41350.631995734548</v>
      </c>
      <c r="L3700" s="2">
        <f>A3700*PRICE_TOM+B3700*PRICE_CAR+C3700*PRICE_MES</f>
        <v>92216</v>
      </c>
      <c r="M3700" s="2">
        <f>A3700*FERT_BED_TOM+B3700*FERT_BED_CAR+C3700*FERT_BED_MES</f>
        <v>16720</v>
      </c>
      <c r="N3700" s="6">
        <f>IF(AND(D3700&lt;=TOTAL_BEDS,J3700&lt;=TEMP_WORKER_MAX*TEMP_WORKER_HRS),1,0)</f>
        <v>1</v>
      </c>
      <c r="O3700" s="2">
        <f>L3700-M3700-K3700-FIXED_COSTS</f>
        <v>14145.368004265452</v>
      </c>
      <c r="P3700" s="2">
        <f>IF(N3700=1,O3700,"")</f>
        <v>14145.368004265452</v>
      </c>
    </row>
    <row r="3701">
      <c r="A3701" s="6">
        <v>5</v>
      </c>
      <c r="B3701" s="6">
        <v>14</v>
      </c>
      <c r="C3701" s="6">
        <v>8</v>
      </c>
      <c r="D3701" s="6">
        <f>A3701+B3701+C3701</f>
        <v>27</v>
      </c>
      <c r="E3701" s="5">
        <f>IF(A3701=0,0,A3701*LABOR_HRS_WK_TOM*SEASON_WEEKS*(1+DIM_PCT_TOM)^A3701)</f>
        <v>724.72950000000026</v>
      </c>
      <c r="F3701" s="5">
        <f>IF(B3701=0,0,B3701*LABOR_HRS_WK_CAR*SEASON_WEEKS*(1+DIM_PCT_CAR)^B3701)</f>
        <v>593.44900480898161</v>
      </c>
      <c r="G3701" s="5">
        <f>IF(C3701=0,0,C3701*LABOR_HRS_WK_MES*SEASON_WEEKS*(1+DIM_PCT_MES)^C3701)</f>
        <v>397.61499642530833</v>
      </c>
      <c r="H3701" s="5">
        <f>E3701+F3701+G3701</f>
        <v>1715.7935012342903</v>
      </c>
      <c r="I3701" s="5">
        <f>MIN(H3701,FARMER_HRS)</f>
        <v>720</v>
      </c>
      <c r="J3701" s="5">
        <f>MAX(0,H3701-FARMER_HRS)</f>
        <v>995.79350123429026</v>
      </c>
      <c r="K3701" s="2">
        <f>I3701*FARMER_RATE+J3701*TEMP_WORKER_RATE</f>
        <v>42288.081618650875</v>
      </c>
      <c r="L3701" s="2">
        <f>A3701*PRICE_TOM+B3701*PRICE_CAR+C3701*PRICE_MES</f>
        <v>94916</v>
      </c>
      <c r="M3701" s="2">
        <f>A3701*FERT_BED_TOM+B3701*FERT_BED_CAR+C3701*FERT_BED_MES</f>
        <v>17600</v>
      </c>
      <c r="N3701" s="6">
        <f>IF(AND(D3701&lt;=TOTAL_BEDS,J3701&lt;=TEMP_WORKER_MAX*TEMP_WORKER_HRS),1,0)</f>
        <v>1</v>
      </c>
      <c r="O3701" s="2">
        <f>L3701-M3701-K3701-FIXED_COSTS</f>
        <v>15027.918381349125</v>
      </c>
      <c r="P3701" s="2">
        <f>IF(N3701=1,O3701,"")</f>
        <v>15027.918381349125</v>
      </c>
    </row>
    <row r="3702">
      <c r="A3702" s="6">
        <v>5</v>
      </c>
      <c r="B3702" s="6">
        <v>14</v>
      </c>
      <c r="C3702" s="6">
        <v>9</v>
      </c>
      <c r="D3702" s="6">
        <f>A3702+B3702+C3702</f>
        <v>28</v>
      </c>
      <c r="E3702" s="5">
        <f>IF(A3702=0,0,A3702*LABOR_HRS_WK_TOM*SEASON_WEEKS*(1+DIM_PCT_TOM)^A3702)</f>
        <v>724.72950000000026</v>
      </c>
      <c r="F3702" s="5">
        <f>IF(B3702=0,0,B3702*LABOR_HRS_WK_CAR*SEASON_WEEKS*(1+DIM_PCT_CAR)^B3702)</f>
        <v>593.44900480898161</v>
      </c>
      <c r="G3702" s="5">
        <f>IF(C3702=0,0,C3702*LABOR_HRS_WK_MES*SEASON_WEEKS*(1+DIM_PCT_MES)^C3702)</f>
        <v>452.90833186570273</v>
      </c>
      <c r="H3702" s="5">
        <f>E3702+F3702+G3702</f>
        <v>1771.0868366746845</v>
      </c>
      <c r="I3702" s="5">
        <f>MIN(H3702,FARMER_HRS)</f>
        <v>720</v>
      </c>
      <c r="J3702" s="5">
        <f>MAX(0,H3702-FARMER_HRS)</f>
        <v>1051.0868366746845</v>
      </c>
      <c r="K3702" s="2">
        <f>I3702*FARMER_RATE+J3702*TEMP_WORKER_RATE</f>
        <v>43248.035358935493</v>
      </c>
      <c r="L3702" s="2">
        <f>A3702*PRICE_TOM+B3702*PRICE_CAR+C3702*PRICE_MES</f>
        <v>97616</v>
      </c>
      <c r="M3702" s="2">
        <f>A3702*FERT_BED_TOM+B3702*FERT_BED_CAR+C3702*FERT_BED_MES</f>
        <v>18480</v>
      </c>
      <c r="N3702" s="6">
        <f>IF(AND(D3702&lt;=TOTAL_BEDS,J3702&lt;=TEMP_WORKER_MAX*TEMP_WORKER_HRS),1,0)</f>
        <v>1</v>
      </c>
      <c r="O3702" s="2">
        <f>L3702-M3702-K3702-FIXED_COSTS</f>
        <v>15887.964641064507</v>
      </c>
      <c r="P3702" s="2">
        <f>IF(N3702=1,O3702,"")</f>
        <v>15887.964641064507</v>
      </c>
    </row>
    <row r="3703">
      <c r="A3703" s="6">
        <v>5</v>
      </c>
      <c r="B3703" s="6">
        <v>14</v>
      </c>
      <c r="C3703" s="6">
        <v>10</v>
      </c>
      <c r="D3703" s="6">
        <f>A3703+B3703+C3703</f>
        <v>29</v>
      </c>
      <c r="E3703" s="5">
        <f>IF(A3703=0,0,A3703*LABOR_HRS_WK_TOM*SEASON_WEEKS*(1+DIM_PCT_TOM)^A3703)</f>
        <v>724.72950000000026</v>
      </c>
      <c r="F3703" s="5">
        <f>IF(B3703=0,0,B3703*LABOR_HRS_WK_CAR*SEASON_WEEKS*(1+DIM_PCT_CAR)^B3703)</f>
        <v>593.44900480898161</v>
      </c>
      <c r="G3703" s="5">
        <f>IF(C3703=0,0,C3703*LABOR_HRS_WK_MES*SEASON_WEEKS*(1+DIM_PCT_MES)^C3703)</f>
        <v>509.52187334891551</v>
      </c>
      <c r="H3703" s="5">
        <f>E3703+F3703+G3703</f>
        <v>1827.7003781578974</v>
      </c>
      <c r="I3703" s="5">
        <f>MIN(H3703,FARMER_HRS)</f>
        <v>720</v>
      </c>
      <c r="J3703" s="5">
        <f>MAX(0,H3703-FARMER_HRS)</f>
        <v>1107.7003781578974</v>
      </c>
      <c r="K3703" s="2">
        <f>I3703*FARMER_RATE+J3703*TEMP_WORKER_RATE</f>
        <v>44230.909343019055</v>
      </c>
      <c r="L3703" s="2">
        <f>A3703*PRICE_TOM+B3703*PRICE_CAR+C3703*PRICE_MES</f>
        <v>100316</v>
      </c>
      <c r="M3703" s="2">
        <f>A3703*FERT_BED_TOM+B3703*FERT_BED_CAR+C3703*FERT_BED_MES</f>
        <v>19360</v>
      </c>
      <c r="N3703" s="6">
        <f>IF(AND(D3703&lt;=TOTAL_BEDS,J3703&lt;=TEMP_WORKER_MAX*TEMP_WORKER_HRS),1,0)</f>
        <v>1</v>
      </c>
      <c r="O3703" s="2">
        <f>L3703-M3703-K3703-FIXED_COSTS</f>
        <v>16725.090656980945</v>
      </c>
      <c r="P3703" s="2">
        <f>IF(N3703=1,O3703,"")</f>
        <v>16725.090656980945</v>
      </c>
    </row>
    <row r="3704">
      <c r="A3704" s="6">
        <v>5</v>
      </c>
      <c r="B3704" s="6">
        <v>14</v>
      </c>
      <c r="C3704" s="6">
        <v>11</v>
      </c>
      <c r="D3704" s="6">
        <f>A3704+B3704+C3704</f>
        <v>30</v>
      </c>
      <c r="E3704" s="5">
        <f>IF(A3704=0,0,A3704*LABOR_HRS_WK_TOM*SEASON_WEEKS*(1+DIM_PCT_TOM)^A3704)</f>
        <v>724.72950000000026</v>
      </c>
      <c r="F3704" s="5">
        <f>IF(B3704=0,0,B3704*LABOR_HRS_WK_CAR*SEASON_WEEKS*(1+DIM_PCT_CAR)^B3704)</f>
        <v>593.44900480898161</v>
      </c>
      <c r="G3704" s="5">
        <f>IF(C3704=0,0,C3704*LABOR_HRS_WK_MES*SEASON_WEEKS*(1+DIM_PCT_MES)^C3704)</f>
        <v>567.47998644235463</v>
      </c>
      <c r="H3704" s="5">
        <f>E3704+F3704+G3704</f>
        <v>1885.6584912513365</v>
      </c>
      <c r="I3704" s="5">
        <f>MIN(H3704,FARMER_HRS)</f>
        <v>720</v>
      </c>
      <c r="J3704" s="5">
        <f>MAX(0,H3704-FARMER_HRS)</f>
        <v>1165.6584912513365</v>
      </c>
      <c r="K3704" s="2">
        <f>I3704*FARMER_RATE+J3704*TEMP_WORKER_RATE</f>
        <v>45237.126584224592</v>
      </c>
      <c r="L3704" s="2">
        <f>A3704*PRICE_TOM+B3704*PRICE_CAR+C3704*PRICE_MES</f>
        <v>103016</v>
      </c>
      <c r="M3704" s="2">
        <f>A3704*FERT_BED_TOM+B3704*FERT_BED_CAR+C3704*FERT_BED_MES</f>
        <v>20240</v>
      </c>
      <c r="N3704" s="6">
        <f>IF(AND(D3704&lt;=TOTAL_BEDS,J3704&lt;=TEMP_WORKER_MAX*TEMP_WORKER_HRS),1,0)</f>
        <v>1</v>
      </c>
      <c r="O3704" s="2">
        <f>L3704-M3704-K3704-FIXED_COSTS</f>
        <v>17538.873415775408</v>
      </c>
      <c r="P3704" s="2">
        <f>IF(N3704=1,O3704,"")</f>
        <v>17538.873415775408</v>
      </c>
    </row>
    <row r="3705">
      <c r="A3705" s="6">
        <v>5</v>
      </c>
      <c r="B3705" s="6">
        <v>14</v>
      </c>
      <c r="C3705" s="6">
        <v>12</v>
      </c>
      <c r="D3705" s="6">
        <f>A3705+B3705+C3705</f>
        <v>31</v>
      </c>
      <c r="E3705" s="5">
        <f>IF(A3705=0,0,A3705*LABOR_HRS_WK_TOM*SEASON_WEEKS*(1+DIM_PCT_TOM)^A3705)</f>
        <v>724.72950000000026</v>
      </c>
      <c r="F3705" s="5">
        <f>IF(B3705=0,0,B3705*LABOR_HRS_WK_CAR*SEASON_WEEKS*(1+DIM_PCT_CAR)^B3705)</f>
        <v>593.44900480898161</v>
      </c>
      <c r="G3705" s="5">
        <f>IF(C3705=0,0,C3705*LABOR_HRS_WK_MES*SEASON_WEEKS*(1+DIM_PCT_MES)^C3705)</f>
        <v>626.807439570419</v>
      </c>
      <c r="H3705" s="5">
        <f>E3705+F3705+G3705</f>
        <v>1944.9859443794007</v>
      </c>
      <c r="I3705" s="5">
        <f>MIN(H3705,FARMER_HRS)</f>
        <v>720</v>
      </c>
      <c r="J3705" s="5">
        <f>MAX(0,H3705-FARMER_HRS)</f>
        <v>1224.9859443794007</v>
      </c>
      <c r="K3705" s="2">
        <f>I3705*FARMER_RATE+J3705*TEMP_WORKER_RATE</f>
        <v>46267.117089920153</v>
      </c>
      <c r="L3705" s="2">
        <f>A3705*PRICE_TOM+B3705*PRICE_CAR+C3705*PRICE_MES</f>
        <v>105716</v>
      </c>
      <c r="M3705" s="2">
        <f>A3705*FERT_BED_TOM+B3705*FERT_BED_CAR+C3705*FERT_BED_MES</f>
        <v>21120</v>
      </c>
      <c r="N3705" s="6">
        <f>IF(AND(D3705&lt;=TOTAL_BEDS,J3705&lt;=TEMP_WORKER_MAX*TEMP_WORKER_HRS),1,0)</f>
        <v>1</v>
      </c>
      <c r="O3705" s="2">
        <f>L3705-M3705-K3705-FIXED_COSTS</f>
        <v>18328.882910079847</v>
      </c>
      <c r="P3705" s="2">
        <f>IF(N3705=1,O3705,"")</f>
        <v>18328.882910079847</v>
      </c>
    </row>
    <row r="3706">
      <c r="A3706" s="6">
        <v>5</v>
      </c>
      <c r="B3706" s="6">
        <v>14</v>
      </c>
      <c r="C3706" s="6">
        <v>13</v>
      </c>
      <c r="D3706" s="6">
        <f>A3706+B3706+C3706</f>
        <v>32</v>
      </c>
      <c r="E3706" s="5">
        <f>IF(A3706=0,0,A3706*LABOR_HRS_WK_TOM*SEASON_WEEKS*(1+DIM_PCT_TOM)^A3706)</f>
        <v>724.72950000000026</v>
      </c>
      <c r="F3706" s="5">
        <f>IF(B3706=0,0,B3706*LABOR_HRS_WK_CAR*SEASON_WEEKS*(1+DIM_PCT_CAR)^B3706)</f>
        <v>593.44900480898161</v>
      </c>
      <c r="G3706" s="5">
        <f>IF(C3706=0,0,C3706*LABOR_HRS_WK_MES*SEASON_WEEKS*(1+DIM_PCT_MES)^C3706)</f>
        <v>687.52941027880331</v>
      </c>
      <c r="H3706" s="5">
        <f>E3706+F3706+G3706</f>
        <v>2005.7079150877853</v>
      </c>
      <c r="I3706" s="5">
        <f>MIN(H3706,FARMER_HRS)</f>
        <v>720</v>
      </c>
      <c r="J3706" s="5">
        <f>MAX(0,H3706-FARMER_HRS)</f>
        <v>1285.7079150877853</v>
      </c>
      <c r="K3706" s="2">
        <f>I3706*FARMER_RATE+J3706*TEMP_WORKER_RATE</f>
        <v>47321.317970274045</v>
      </c>
      <c r="L3706" s="2">
        <f>A3706*PRICE_TOM+B3706*PRICE_CAR+C3706*PRICE_MES</f>
        <v>108416</v>
      </c>
      <c r="M3706" s="2">
        <f>A3706*FERT_BED_TOM+B3706*FERT_BED_CAR+C3706*FERT_BED_MES</f>
        <v>22000</v>
      </c>
      <c r="N3706" s="6">
        <f>IF(AND(D3706&lt;=TOTAL_BEDS,J3706&lt;=TEMP_WORKER_MAX*TEMP_WORKER_HRS),1,0)</f>
        <v>1</v>
      </c>
      <c r="O3706" s="2">
        <f>L3706-M3706-K3706-FIXED_COSTS</f>
        <v>19094.682029725955</v>
      </c>
      <c r="P3706" s="2">
        <f>IF(N3706=1,O3706,"")</f>
        <v>19094.682029725955</v>
      </c>
    </row>
    <row r="3707">
      <c r="A3707" s="6">
        <v>5</v>
      </c>
      <c r="B3707" s="6">
        <v>14</v>
      </c>
      <c r="C3707" s="6">
        <v>14</v>
      </c>
      <c r="D3707" s="6">
        <f>A3707+B3707+C3707</f>
        <v>33</v>
      </c>
      <c r="E3707" s="5">
        <f>IF(A3707=0,0,A3707*LABOR_HRS_WK_TOM*SEASON_WEEKS*(1+DIM_PCT_TOM)^A3707)</f>
        <v>724.72950000000026</v>
      </c>
      <c r="F3707" s="5">
        <f>IF(B3707=0,0,B3707*LABOR_HRS_WK_CAR*SEASON_WEEKS*(1+DIM_PCT_CAR)^B3707)</f>
        <v>593.44900480898161</v>
      </c>
      <c r="G3707" s="5">
        <f>IF(C3707=0,0,C3707*LABOR_HRS_WK_MES*SEASON_WEEKS*(1+DIM_PCT_MES)^C3707)</f>
        <v>749.67149159246435</v>
      </c>
      <c r="H3707" s="5">
        <f>E3707+F3707+G3707</f>
        <v>2067.8499964014463</v>
      </c>
      <c r="I3707" s="5">
        <f>MIN(H3707,FARMER_HRS)</f>
        <v>720</v>
      </c>
      <c r="J3707" s="5">
        <f>MAX(0,H3707-FARMER_HRS)</f>
        <v>1347.8499964014463</v>
      </c>
      <c r="K3707" s="2">
        <f>I3707*FARMER_RATE+J3707*TEMP_WORKER_RATE</f>
        <v>48400.173548636216</v>
      </c>
      <c r="L3707" s="2">
        <f>A3707*PRICE_TOM+B3707*PRICE_CAR+C3707*PRICE_MES</f>
        <v>111116</v>
      </c>
      <c r="M3707" s="2">
        <f>A3707*FERT_BED_TOM+B3707*FERT_BED_CAR+C3707*FERT_BED_MES</f>
        <v>22880</v>
      </c>
      <c r="N3707" s="6">
        <f>IF(AND(D3707&lt;=TOTAL_BEDS,J3707&lt;=TEMP_WORKER_MAX*TEMP_WORKER_HRS),1,0)</f>
        <v>1</v>
      </c>
      <c r="O3707" s="2">
        <f>L3707-M3707-K3707-FIXED_COSTS</f>
        <v>19835.826451363784</v>
      </c>
      <c r="P3707" s="2">
        <f>IF(N3707=1,O3707,"")</f>
        <v>19835.826451363784</v>
      </c>
    </row>
    <row r="3708">
      <c r="A3708" s="6">
        <v>5</v>
      </c>
      <c r="B3708" s="6">
        <v>14</v>
      </c>
      <c r="C3708" s="6">
        <v>15</v>
      </c>
      <c r="D3708" s="6">
        <f>A3708+B3708+C3708</f>
        <v>34</v>
      </c>
      <c r="E3708" s="5">
        <f>IF(A3708=0,0,A3708*LABOR_HRS_WK_TOM*SEASON_WEEKS*(1+DIM_PCT_TOM)^A3708)</f>
        <v>724.72950000000026</v>
      </c>
      <c r="F3708" s="5">
        <f>IF(B3708=0,0,B3708*LABOR_HRS_WK_CAR*SEASON_WEEKS*(1+DIM_PCT_CAR)^B3708)</f>
        <v>593.44900480898161</v>
      </c>
      <c r="G3708" s="5">
        <f>IF(C3708=0,0,C3708*LABOR_HRS_WK_MES*SEASON_WEEKS*(1+DIM_PCT_MES)^C3708)</f>
        <v>813.25969846861074</v>
      </c>
      <c r="H3708" s="5">
        <f>E3708+F3708+G3708</f>
        <v>2131.4382032775925</v>
      </c>
      <c r="I3708" s="5">
        <f>MIN(H3708,FARMER_HRS)</f>
        <v>720</v>
      </c>
      <c r="J3708" s="5">
        <f>MAX(0,H3708-FARMER_HRS)</f>
        <v>1411.4382032775925</v>
      </c>
      <c r="K3708" s="2">
        <f>I3708*FARMER_RATE+J3708*TEMP_WORKER_RATE</f>
        <v>49504.135473569317</v>
      </c>
      <c r="L3708" s="2">
        <f>A3708*PRICE_TOM+B3708*PRICE_CAR+C3708*PRICE_MES</f>
        <v>113816</v>
      </c>
      <c r="M3708" s="2">
        <f>A3708*FERT_BED_TOM+B3708*FERT_BED_CAR+C3708*FERT_BED_MES</f>
        <v>23760</v>
      </c>
      <c r="N3708" s="6">
        <f>IF(AND(D3708&lt;=TOTAL_BEDS,J3708&lt;=TEMP_WORKER_MAX*TEMP_WORKER_HRS),1,0)</f>
        <v>1</v>
      </c>
      <c r="O3708" s="2">
        <f>L3708-M3708-K3708-FIXED_COSTS</f>
        <v>20551.864526430683</v>
      </c>
      <c r="P3708" s="2">
        <f>IF(N3708=1,O3708,"")</f>
        <v>20551.864526430683</v>
      </c>
    </row>
    <row r="3709">
      <c r="A3709" s="6">
        <v>5</v>
      </c>
      <c r="B3709" s="6">
        <v>14</v>
      </c>
      <c r="C3709" s="6">
        <v>16</v>
      </c>
      <c r="D3709" s="6">
        <f>A3709+B3709+C3709</f>
        <v>35</v>
      </c>
      <c r="E3709" s="5">
        <f>IF(A3709=0,0,A3709*LABOR_HRS_WK_TOM*SEASON_WEEKS*(1+DIM_PCT_TOM)^A3709)</f>
        <v>724.72950000000026</v>
      </c>
      <c r="F3709" s="5">
        <f>IF(B3709=0,0,B3709*LABOR_HRS_WK_CAR*SEASON_WEEKS*(1+DIM_PCT_CAR)^B3709)</f>
        <v>593.44900480898161</v>
      </c>
      <c r="G3709" s="5">
        <f>IF(C3709=0,0,C3709*LABOR_HRS_WK_MES*SEASON_WEEKS*(1+DIM_PCT_MES)^C3709)</f>
        <v>878.32047434609967</v>
      </c>
      <c r="H3709" s="5">
        <f>E3709+F3709+G3709</f>
        <v>2196.4989791550815</v>
      </c>
      <c r="I3709" s="5">
        <f>MIN(H3709,FARMER_HRS)</f>
        <v>720</v>
      </c>
      <c r="J3709" s="5">
        <f>MAX(0,H3709-FARMER_HRS)</f>
        <v>1476.4989791550815</v>
      </c>
      <c r="K3709" s="2">
        <f>I3709*FARMER_RATE+J3709*TEMP_WORKER_RATE</f>
        <v>50633.6628325535</v>
      </c>
      <c r="L3709" s="2">
        <f>A3709*PRICE_TOM+B3709*PRICE_CAR+C3709*PRICE_MES</f>
        <v>116516</v>
      </c>
      <c r="M3709" s="2">
        <f>A3709*FERT_BED_TOM+B3709*FERT_BED_CAR+C3709*FERT_BED_MES</f>
        <v>24640</v>
      </c>
      <c r="N3709" s="6">
        <f>IF(AND(D3709&lt;=TOTAL_BEDS,J3709&lt;=TEMP_WORKER_MAX*TEMP_WORKER_HRS),1,0)</f>
        <v>1</v>
      </c>
      <c r="O3709" s="2">
        <f>L3709-M3709-K3709-FIXED_COSTS</f>
        <v>21242.3371674465</v>
      </c>
      <c r="P3709" s="2">
        <f>IF(N3709=1,O3709,"")</f>
        <v>21242.3371674465</v>
      </c>
    </row>
    <row r="3710">
      <c r="A3710" s="6">
        <v>5</v>
      </c>
      <c r="B3710" s="6">
        <v>14</v>
      </c>
      <c r="C3710" s="6">
        <v>17</v>
      </c>
      <c r="D3710" s="6">
        <f>A3710+B3710+C3710</f>
        <v>36</v>
      </c>
      <c r="E3710" s="5">
        <f>IF(A3710=0,0,A3710*LABOR_HRS_WK_TOM*SEASON_WEEKS*(1+DIM_PCT_TOM)^A3710)</f>
        <v>724.72950000000026</v>
      </c>
      <c r="F3710" s="5">
        <f>IF(B3710=0,0,B3710*LABOR_HRS_WK_CAR*SEASON_WEEKS*(1+DIM_PCT_CAR)^B3710)</f>
        <v>593.44900480898161</v>
      </c>
      <c r="G3710" s="5">
        <f>IF(C3710=0,0,C3710*LABOR_HRS_WK_MES*SEASON_WEEKS*(1+DIM_PCT_MES)^C3710)</f>
        <v>944.88069779263992</v>
      </c>
      <c r="H3710" s="5">
        <f>E3710+F3710+G3710</f>
        <v>2263.059202601622</v>
      </c>
      <c r="I3710" s="5">
        <f>MIN(H3710,FARMER_HRS)</f>
        <v>720</v>
      </c>
      <c r="J3710" s="5">
        <f>MAX(0,H3710-FARMER_HRS)</f>
        <v>1543.059202601622</v>
      </c>
      <c r="K3710" s="2">
        <f>I3710*FARMER_RATE+J3710*TEMP_WORKER_RATE</f>
        <v>51789.222267389268</v>
      </c>
      <c r="L3710" s="2">
        <f>A3710*PRICE_TOM+B3710*PRICE_CAR+C3710*PRICE_MES</f>
        <v>119216</v>
      </c>
      <c r="M3710" s="2">
        <f>A3710*FERT_BED_TOM+B3710*FERT_BED_CAR+C3710*FERT_BED_MES</f>
        <v>25520</v>
      </c>
      <c r="N3710" s="6">
        <f>IF(AND(D3710&lt;=TOTAL_BEDS,J3710&lt;=TEMP_WORKER_MAX*TEMP_WORKER_HRS),1,0)</f>
        <v>1</v>
      </c>
      <c r="O3710" s="2">
        <f>L3710-M3710-K3710-FIXED_COSTS</f>
        <v>21906.777732610732</v>
      </c>
      <c r="P3710" s="2">
        <f>IF(N3710=1,O3710,"")</f>
        <v>21906.777732610732</v>
      </c>
    </row>
    <row r="3711">
      <c r="A3711" s="6">
        <v>5</v>
      </c>
      <c r="B3711" s="6">
        <v>14</v>
      </c>
      <c r="C3711" s="6">
        <v>18</v>
      </c>
      <c r="D3711" s="6">
        <f>A3711+B3711+C3711</f>
        <v>37</v>
      </c>
      <c r="E3711" s="5">
        <f>IF(A3711=0,0,A3711*LABOR_HRS_WK_TOM*SEASON_WEEKS*(1+DIM_PCT_TOM)^A3711)</f>
        <v>724.72950000000026</v>
      </c>
      <c r="F3711" s="5">
        <f>IF(B3711=0,0,B3711*LABOR_HRS_WK_CAR*SEASON_WEEKS*(1+DIM_PCT_CAR)^B3711)</f>
        <v>593.44900480898161</v>
      </c>
      <c r="G3711" s="5">
        <f>IF(C3711=0,0,C3711*LABOR_HRS_WK_MES*SEASON_WEEKS*(1+DIM_PCT_MES)^C3711)</f>
        <v>1012.9676892512272</v>
      </c>
      <c r="H3711" s="5">
        <f>E3711+F3711+G3711</f>
        <v>2331.1461940602089</v>
      </c>
      <c r="I3711" s="5">
        <f>MIN(H3711,FARMER_HRS)</f>
        <v>720</v>
      </c>
      <c r="J3711" s="5">
        <f>MAX(0,H3711-FARMER_HRS)</f>
        <v>1611.1461940602089</v>
      </c>
      <c r="K3711" s="2">
        <f>I3711*FARMER_RATE+J3711*TEMP_WORKER_RATE</f>
        <v>52971.288091323069</v>
      </c>
      <c r="L3711" s="2">
        <f>A3711*PRICE_TOM+B3711*PRICE_CAR+C3711*PRICE_MES</f>
        <v>121916</v>
      </c>
      <c r="M3711" s="2">
        <f>A3711*FERT_BED_TOM+B3711*FERT_BED_CAR+C3711*FERT_BED_MES</f>
        <v>26400</v>
      </c>
      <c r="N3711" s="6">
        <f>IF(AND(D3711&lt;=TOTAL_BEDS,J3711&lt;=TEMP_WORKER_MAX*TEMP_WORKER_HRS),1,0)</f>
        <v>1</v>
      </c>
      <c r="O3711" s="2">
        <f>L3711-M3711-K3711-FIXED_COSTS</f>
        <v>22544.711908676931</v>
      </c>
      <c r="P3711" s="2">
        <f>IF(N3711=1,O3711,"")</f>
        <v>22544.711908676931</v>
      </c>
    </row>
    <row r="3712">
      <c r="A3712" s="6">
        <v>5</v>
      </c>
      <c r="B3712" s="6">
        <v>14</v>
      </c>
      <c r="C3712" s="6">
        <v>19</v>
      </c>
      <c r="D3712" s="6">
        <f>A3712+B3712+C3712</f>
        <v>38</v>
      </c>
      <c r="E3712" s="5">
        <f>IF(A3712=0,0,A3712*LABOR_HRS_WK_TOM*SEASON_WEEKS*(1+DIM_PCT_TOM)^A3712)</f>
        <v>724.72950000000026</v>
      </c>
      <c r="F3712" s="5">
        <f>IF(B3712=0,0,B3712*LABOR_HRS_WK_CAR*SEASON_WEEKS*(1+DIM_PCT_CAR)^B3712)</f>
        <v>593.44900480898161</v>
      </c>
      <c r="G3712" s="5">
        <f>IF(C3712=0,0,C3712*LABOR_HRS_WK_MES*SEASON_WEEKS*(1+DIM_PCT_MES)^C3712)</f>
        <v>1082.6092178872491</v>
      </c>
      <c r="H3712" s="5">
        <f>E3712+F3712+G3712</f>
        <v>2400.787722696231</v>
      </c>
      <c r="I3712" s="5">
        <f>MIN(H3712,FARMER_HRS)</f>
        <v>720</v>
      </c>
      <c r="J3712" s="5">
        <f>MAX(0,H3712-FARMER_HRS)</f>
        <v>1680.787722696231</v>
      </c>
      <c r="K3712" s="2">
        <f>I3712*FARMER_RATE+J3712*TEMP_WORKER_RATE</f>
        <v>54180.342407920674</v>
      </c>
      <c r="L3712" s="2">
        <f>A3712*PRICE_TOM+B3712*PRICE_CAR+C3712*PRICE_MES</f>
        <v>124616</v>
      </c>
      <c r="M3712" s="2">
        <f>A3712*FERT_BED_TOM+B3712*FERT_BED_CAR+C3712*FERT_BED_MES</f>
        <v>27280</v>
      </c>
      <c r="N3712" s="6">
        <f>IF(AND(D3712&lt;=TOTAL_BEDS,J3712&lt;=TEMP_WORKER_MAX*TEMP_WORKER_HRS),1,0)</f>
        <v>1</v>
      </c>
      <c r="O3712" s="2">
        <f>L3712-M3712-K3712-FIXED_COSTS</f>
        <v>23155.657592079326</v>
      </c>
      <c r="P3712" s="2">
        <f>IF(N3712=1,O3712,"")</f>
        <v>23155.657592079326</v>
      </c>
    </row>
    <row r="3713">
      <c r="A3713" s="6">
        <v>5</v>
      </c>
      <c r="B3713" s="6">
        <v>14</v>
      </c>
      <c r="C3713" s="6">
        <v>20</v>
      </c>
      <c r="D3713" s="6">
        <f>A3713+B3713+C3713</f>
        <v>39</v>
      </c>
      <c r="E3713" s="5">
        <f>IF(A3713=0,0,A3713*LABOR_HRS_WK_TOM*SEASON_WEEKS*(1+DIM_PCT_TOM)^A3713)</f>
        <v>724.72950000000026</v>
      </c>
      <c r="F3713" s="5">
        <f>IF(B3713=0,0,B3713*LABOR_HRS_WK_CAR*SEASON_WEEKS*(1+DIM_PCT_CAR)^B3713)</f>
        <v>593.44900480898161</v>
      </c>
      <c r="G3713" s="5">
        <f>IF(C3713=0,0,C3713*LABOR_HRS_WK_MES*SEASON_WEEKS*(1+DIM_PCT_MES)^C3713)</f>
        <v>1153.8335085377259</v>
      </c>
      <c r="H3713" s="5">
        <f>E3713+F3713+G3713</f>
        <v>2472.012013346708</v>
      </c>
      <c r="I3713" s="5">
        <f>MIN(H3713,FARMER_HRS)</f>
        <v>720</v>
      </c>
      <c r="J3713" s="5">
        <f>MAX(0,H3713-FARMER_HRS)</f>
        <v>1752.012013346708</v>
      </c>
      <c r="K3713" s="2">
        <f>I3713*FARMER_RATE+J3713*TEMP_WORKER_RATE</f>
        <v>55416.875231713682</v>
      </c>
      <c r="L3713" s="2">
        <f>A3713*PRICE_TOM+B3713*PRICE_CAR+C3713*PRICE_MES</f>
        <v>127316</v>
      </c>
      <c r="M3713" s="2">
        <f>A3713*FERT_BED_TOM+B3713*FERT_BED_CAR+C3713*FERT_BED_MES</f>
        <v>28160</v>
      </c>
      <c r="N3713" s="6">
        <f>IF(AND(D3713&lt;=TOTAL_BEDS,J3713&lt;=TEMP_WORKER_MAX*TEMP_WORKER_HRS),1,0)</f>
        <v>1</v>
      </c>
      <c r="O3713" s="2">
        <f>L3713-M3713-K3713-FIXED_COSTS</f>
        <v>23739.124768286318</v>
      </c>
      <c r="P3713" s="2">
        <f>IF(N3713=1,O3713,"")</f>
        <v>23739.124768286318</v>
      </c>
    </row>
    <row r="3714">
      <c r="A3714" s="6">
        <v>5</v>
      </c>
      <c r="B3714" s="6">
        <v>14</v>
      </c>
      <c r="C3714" s="6">
        <v>21</v>
      </c>
      <c r="D3714" s="6">
        <f>A3714+B3714+C3714</f>
        <v>40</v>
      </c>
      <c r="E3714" s="5">
        <f>IF(A3714=0,0,A3714*LABOR_HRS_WK_TOM*SEASON_WEEKS*(1+DIM_PCT_TOM)^A3714)</f>
        <v>724.72950000000026</v>
      </c>
      <c r="F3714" s="5">
        <f>IF(B3714=0,0,B3714*LABOR_HRS_WK_CAR*SEASON_WEEKS*(1+DIM_PCT_CAR)^B3714)</f>
        <v>593.44900480898161</v>
      </c>
      <c r="G3714" s="5">
        <f>IF(C3714=0,0,C3714*LABOR_HRS_WK_MES*SEASON_WEEKS*(1+DIM_PCT_MES)^C3714)</f>
        <v>1226.6692487641699</v>
      </c>
      <c r="H3714" s="5">
        <f>E3714+F3714+G3714</f>
        <v>2544.8477535731517</v>
      </c>
      <c r="I3714" s="5">
        <f>MIN(H3714,FARMER_HRS)</f>
        <v>720</v>
      </c>
      <c r="J3714" s="5">
        <f>MAX(0,H3714-FARMER_HRS)</f>
        <v>1824.8477535731517</v>
      </c>
      <c r="K3714" s="2">
        <f>I3714*FARMER_RATE+J3714*TEMP_WORKER_RATE</f>
        <v>56681.384610644993</v>
      </c>
      <c r="L3714" s="2">
        <f>A3714*PRICE_TOM+B3714*PRICE_CAR+C3714*PRICE_MES</f>
        <v>130016</v>
      </c>
      <c r="M3714" s="2">
        <f>A3714*FERT_BED_TOM+B3714*FERT_BED_CAR+C3714*FERT_BED_MES</f>
        <v>29040</v>
      </c>
      <c r="N3714" s="6">
        <f>IF(AND(D3714&lt;=TOTAL_BEDS,J3714&lt;=TEMP_WORKER_MAX*TEMP_WORKER_HRS),1,0)</f>
        <v>1</v>
      </c>
      <c r="O3714" s="2">
        <f>L3714-M3714-K3714-FIXED_COSTS</f>
        <v>24294.615389355007</v>
      </c>
      <c r="P3714" s="2">
        <f>IF(N3714=1,O3714,"")</f>
        <v>24294.615389355007</v>
      </c>
    </row>
    <row r="3715">
      <c r="A3715" s="6">
        <v>5</v>
      </c>
      <c r="B3715" s="6">
        <v>14</v>
      </c>
      <c r="C3715" s="6">
        <v>22</v>
      </c>
      <c r="D3715" s="6">
        <f>A3715+B3715+C3715</f>
        <v>41</v>
      </c>
      <c r="E3715" s="5">
        <f>IF(A3715=0,0,A3715*LABOR_HRS_WK_TOM*SEASON_WEEKS*(1+DIM_PCT_TOM)^A3715)</f>
        <v>724.72950000000026</v>
      </c>
      <c r="F3715" s="5">
        <f>IF(B3715=0,0,B3715*LABOR_HRS_WK_CAR*SEASON_WEEKS*(1+DIM_PCT_CAR)^B3715)</f>
        <v>593.44900480898161</v>
      </c>
      <c r="G3715" s="5">
        <f>IF(C3715=0,0,C3715*LABOR_HRS_WK_MES*SEASON_WEEKS*(1+DIM_PCT_MES)^C3715)</f>
        <v>1301.1455960105659</v>
      </c>
      <c r="H3715" s="5">
        <f>E3715+F3715+G3715</f>
        <v>2619.3241008195478</v>
      </c>
      <c r="I3715" s="5">
        <f>MIN(H3715,FARMER_HRS)</f>
        <v>720</v>
      </c>
      <c r="J3715" s="5">
        <f>MAX(0,H3715-FARMER_HRS)</f>
        <v>1899.3241008195478</v>
      </c>
      <c r="K3715" s="2">
        <f>I3715*FARMER_RATE+J3715*TEMP_WORKER_RATE</f>
        <v>57974.376750339368</v>
      </c>
      <c r="L3715" s="2">
        <f>A3715*PRICE_TOM+B3715*PRICE_CAR+C3715*PRICE_MES</f>
        <v>132716</v>
      </c>
      <c r="M3715" s="2">
        <f>A3715*FERT_BED_TOM+B3715*FERT_BED_CAR+C3715*FERT_BED_MES</f>
        <v>29920</v>
      </c>
      <c r="N3715" s="6">
        <f>IF(AND(D3715&lt;=TOTAL_BEDS,J3715&lt;=TEMP_WORKER_MAX*TEMP_WORKER_HRS),1,0)</f>
        <v>1</v>
      </c>
      <c r="O3715" s="2">
        <f>L3715-M3715-K3715-FIXED_COSTS</f>
        <v>24821.623249660632</v>
      </c>
      <c r="P3715" s="2">
        <f>IF(N3715=1,O3715,"")</f>
        <v>24821.623249660632</v>
      </c>
    </row>
    <row r="3716">
      <c r="A3716" s="6">
        <v>5</v>
      </c>
      <c r="B3716" s="6">
        <v>14</v>
      </c>
      <c r="C3716" s="6">
        <v>23</v>
      </c>
      <c r="D3716" s="6">
        <f>A3716+B3716+C3716</f>
        <v>42</v>
      </c>
      <c r="E3716" s="5">
        <f>IF(A3716=0,0,A3716*LABOR_HRS_WK_TOM*SEASON_WEEKS*(1+DIM_PCT_TOM)^A3716)</f>
        <v>724.72950000000026</v>
      </c>
      <c r="F3716" s="5">
        <f>IF(B3716=0,0,B3716*LABOR_HRS_WK_CAR*SEASON_WEEKS*(1+DIM_PCT_CAR)^B3716)</f>
        <v>593.44900480898161</v>
      </c>
      <c r="G3716" s="5">
        <f>IF(C3716=0,0,C3716*LABOR_HRS_WK_MES*SEASON_WEEKS*(1+DIM_PCT_MES)^C3716)</f>
        <v>1377.2921848680023</v>
      </c>
      <c r="H3716" s="5">
        <f>E3716+F3716+G3716</f>
        <v>2695.470689676984</v>
      </c>
      <c r="I3716" s="5">
        <f>MIN(H3716,FARMER_HRS)</f>
        <v>720</v>
      </c>
      <c r="J3716" s="5">
        <f>MAX(0,H3716-FARMER_HRS)</f>
        <v>1975.470689676984</v>
      </c>
      <c r="K3716" s="2">
        <f>I3716*FARMER_RATE+J3716*TEMP_WORKER_RATE</f>
        <v>59296.366140225415</v>
      </c>
      <c r="L3716" s="2">
        <f>A3716*PRICE_TOM+B3716*PRICE_CAR+C3716*PRICE_MES</f>
        <v>135416</v>
      </c>
      <c r="M3716" s="2">
        <f>A3716*FERT_BED_TOM+B3716*FERT_BED_CAR+C3716*FERT_BED_MES</f>
        <v>30800</v>
      </c>
      <c r="N3716" s="6">
        <f>IF(AND(D3716&lt;=TOTAL_BEDS,J3716&lt;=TEMP_WORKER_MAX*TEMP_WORKER_HRS),1,0)</f>
        <v>1</v>
      </c>
      <c r="O3716" s="2">
        <f>L3716-M3716-K3716-FIXED_COSTS</f>
        <v>25319.633859774585</v>
      </c>
      <c r="P3716" s="2">
        <f>IF(N3716=1,O3716,"")</f>
        <v>25319.633859774585</v>
      </c>
    </row>
    <row r="3717">
      <c r="A3717" s="6">
        <v>5</v>
      </c>
      <c r="B3717" s="6">
        <v>14</v>
      </c>
      <c r="C3717" s="6">
        <v>24</v>
      </c>
      <c r="D3717" s="6">
        <f>A3717+B3717+C3717</f>
        <v>43</v>
      </c>
      <c r="E3717" s="5">
        <f>IF(A3717=0,0,A3717*LABOR_HRS_WK_TOM*SEASON_WEEKS*(1+DIM_PCT_TOM)^A3717)</f>
        <v>724.72950000000026</v>
      </c>
      <c r="F3717" s="5">
        <f>IF(B3717=0,0,B3717*LABOR_HRS_WK_CAR*SEASON_WEEKS*(1+DIM_PCT_CAR)^B3717)</f>
        <v>593.44900480898161</v>
      </c>
      <c r="G3717" s="5">
        <f>IF(C3717=0,0,C3717*LABOR_HRS_WK_MES*SEASON_WEEKS*(1+DIM_PCT_MES)^C3717)</f>
        <v>1455.139134447498</v>
      </c>
      <c r="H3717" s="5">
        <f>E3717+F3717+G3717</f>
        <v>2773.31763925648</v>
      </c>
      <c r="I3717" s="5">
        <f>MIN(H3717,FARMER_HRS)</f>
        <v>720</v>
      </c>
      <c r="J3717" s="5">
        <f>MAX(0,H3717-FARMER_HRS)</f>
        <v>2053.31763925648</v>
      </c>
      <c r="K3717" s="2">
        <f>I3717*FARMER_RATE+J3717*TEMP_WORKER_RATE</f>
        <v>60647.875681536112</v>
      </c>
      <c r="L3717" s="2">
        <f>A3717*PRICE_TOM+B3717*PRICE_CAR+C3717*PRICE_MES</f>
        <v>138116</v>
      </c>
      <c r="M3717" s="2">
        <f>A3717*FERT_BED_TOM+B3717*FERT_BED_CAR+C3717*FERT_BED_MES</f>
        <v>31680</v>
      </c>
      <c r="N3717" s="6">
        <f>IF(AND(D3717&lt;=TOTAL_BEDS,J3717&lt;=TEMP_WORKER_MAX*TEMP_WORKER_HRS),1,0)</f>
        <v>1</v>
      </c>
      <c r="O3717" s="2">
        <f>L3717-M3717-K3717-FIXED_COSTS</f>
        <v>25788.124318463888</v>
      </c>
      <c r="P3717" s="2">
        <f>IF(N3717=1,O3717,"")</f>
        <v>25788.124318463888</v>
      </c>
    </row>
    <row r="3718">
      <c r="A3718" s="6">
        <v>5</v>
      </c>
      <c r="B3718" s="6">
        <v>14</v>
      </c>
      <c r="C3718" s="6">
        <v>25</v>
      </c>
      <c r="D3718" s="6">
        <f>A3718+B3718+C3718</f>
        <v>44</v>
      </c>
      <c r="E3718" s="5">
        <f>IF(A3718=0,0,A3718*LABOR_HRS_WK_TOM*SEASON_WEEKS*(1+DIM_PCT_TOM)^A3718)</f>
        <v>724.72950000000026</v>
      </c>
      <c r="F3718" s="5">
        <f>IF(B3718=0,0,B3718*LABOR_HRS_WK_CAR*SEASON_WEEKS*(1+DIM_PCT_CAR)^B3718)</f>
        <v>593.44900480898161</v>
      </c>
      <c r="G3718" s="5">
        <f>IF(C3718=0,0,C3718*LABOR_HRS_WK_MES*SEASON_WEEKS*(1+DIM_PCT_MES)^C3718)</f>
        <v>1534.7170558625955</v>
      </c>
      <c r="H3718" s="5">
        <f>E3718+F3718+G3718</f>
        <v>2852.8955606715772</v>
      </c>
      <c r="I3718" s="5">
        <f>MIN(H3718,FARMER_HRS)</f>
        <v>720</v>
      </c>
      <c r="J3718" s="5">
        <f>MAX(0,H3718-FARMER_HRS)</f>
        <v>2132.8955606715772</v>
      </c>
      <c r="K3718" s="2">
        <f>I3718*FARMER_RATE+J3718*TEMP_WORKER_RATE</f>
        <v>62029.436817214882</v>
      </c>
      <c r="L3718" s="2">
        <f>A3718*PRICE_TOM+B3718*PRICE_CAR+C3718*PRICE_MES</f>
        <v>140816</v>
      </c>
      <c r="M3718" s="2">
        <f>A3718*FERT_BED_TOM+B3718*FERT_BED_CAR+C3718*FERT_BED_MES</f>
        <v>32560</v>
      </c>
      <c r="N3718" s="6">
        <f>IF(AND(D3718&lt;=TOTAL_BEDS,J3718&lt;=TEMP_WORKER_MAX*TEMP_WORKER_HRS),1,0)</f>
        <v>1</v>
      </c>
      <c r="O3718" s="2">
        <f>L3718-M3718-K3718-FIXED_COSTS</f>
        <v>26226.563182785118</v>
      </c>
      <c r="P3718" s="2">
        <f>IF(N3718=1,O3718,"")</f>
        <v>26226.563182785118</v>
      </c>
    </row>
    <row r="3719">
      <c r="A3719" s="6">
        <v>5</v>
      </c>
      <c r="B3719" s="6">
        <v>14</v>
      </c>
      <c r="C3719" s="6">
        <v>26</v>
      </c>
      <c r="D3719" s="6">
        <f>A3719+B3719+C3719</f>
        <v>45</v>
      </c>
      <c r="E3719" s="5">
        <f>IF(A3719=0,0,A3719*LABOR_HRS_WK_TOM*SEASON_WEEKS*(1+DIM_PCT_TOM)^A3719)</f>
        <v>724.72950000000026</v>
      </c>
      <c r="F3719" s="5">
        <f>IF(B3719=0,0,B3719*LABOR_HRS_WK_CAR*SEASON_WEEKS*(1+DIM_PCT_CAR)^B3719)</f>
        <v>593.44900480898161</v>
      </c>
      <c r="G3719" s="5">
        <f>IF(C3719=0,0,C3719*LABOR_HRS_WK_MES*SEASON_WEEKS*(1+DIM_PCT_MES)^C3719)</f>
        <v>1616.0570598233128</v>
      </c>
      <c r="H3719" s="5">
        <f>E3719+F3719+G3719</f>
        <v>2934.2355646322949</v>
      </c>
      <c r="I3719" s="5">
        <f>MIN(H3719,FARMER_HRS)</f>
        <v>720</v>
      </c>
      <c r="J3719" s="5">
        <f>MAX(0,H3719-FARMER_HRS)</f>
        <v>2214.2355646322949</v>
      </c>
      <c r="K3719" s="2">
        <f>I3719*FARMER_RATE+J3719*TEMP_WORKER_RATE</f>
        <v>63441.58966375512</v>
      </c>
      <c r="L3719" s="2">
        <f>A3719*PRICE_TOM+B3719*PRICE_CAR+C3719*PRICE_MES</f>
        <v>143516</v>
      </c>
      <c r="M3719" s="2">
        <f>A3719*FERT_BED_TOM+B3719*FERT_BED_CAR+C3719*FERT_BED_MES</f>
        <v>33440</v>
      </c>
      <c r="N3719" s="6">
        <f>IF(AND(D3719&lt;=TOTAL_BEDS,J3719&lt;=TEMP_WORKER_MAX*TEMP_WORKER_HRS),1,0)</f>
        <v>1</v>
      </c>
      <c r="O3719" s="2">
        <f>L3719-M3719-K3719-FIXED_COSTS</f>
        <v>26634.41033624488</v>
      </c>
      <c r="P3719" s="2">
        <f>IF(N3719=1,O3719,"")</f>
        <v>26634.41033624488</v>
      </c>
    </row>
    <row r="3720">
      <c r="A3720" s="6">
        <v>5</v>
      </c>
      <c r="B3720" s="6">
        <v>14</v>
      </c>
      <c r="C3720" s="6">
        <v>27</v>
      </c>
      <c r="D3720" s="6">
        <f>A3720+B3720+C3720</f>
        <v>46</v>
      </c>
      <c r="E3720" s="5">
        <f>IF(A3720=0,0,A3720*LABOR_HRS_WK_TOM*SEASON_WEEKS*(1+DIM_PCT_TOM)^A3720)</f>
        <v>724.72950000000026</v>
      </c>
      <c r="F3720" s="5">
        <f>IF(B3720=0,0,B3720*LABOR_HRS_WK_CAR*SEASON_WEEKS*(1+DIM_PCT_CAR)^B3720)</f>
        <v>593.44900480898161</v>
      </c>
      <c r="G3720" s="5">
        <f>IF(C3720=0,0,C3720*LABOR_HRS_WK_MES*SEASON_WEEKS*(1+DIM_PCT_MES)^C3720)</f>
        <v>1699.19076434307</v>
      </c>
      <c r="H3720" s="5">
        <f>E3720+F3720+G3720</f>
        <v>3017.3692691520519</v>
      </c>
      <c r="I3720" s="5">
        <f>MIN(H3720,FARMER_HRS)</f>
        <v>720</v>
      </c>
      <c r="J3720" s="5">
        <f>MAX(0,H3720-FARMER_HRS)</f>
        <v>2297.3692691520519</v>
      </c>
      <c r="K3720" s="2">
        <f>I3720*FARMER_RATE+J3720*TEMP_WORKER_RATE</f>
        <v>64884.8831450009</v>
      </c>
      <c r="L3720" s="2">
        <f>A3720*PRICE_TOM+B3720*PRICE_CAR+C3720*PRICE_MES</f>
        <v>146216</v>
      </c>
      <c r="M3720" s="2">
        <f>A3720*FERT_BED_TOM+B3720*FERT_BED_CAR+C3720*FERT_BED_MES</f>
        <v>34320</v>
      </c>
      <c r="N3720" s="6">
        <f>IF(AND(D3720&lt;=TOTAL_BEDS,J3720&lt;=TEMP_WORKER_MAX*TEMP_WORKER_HRS),1,0)</f>
        <v>1</v>
      </c>
      <c r="O3720" s="2">
        <f>L3720-M3720-K3720-FIXED_COSTS</f>
        <v>27011.116854999098</v>
      </c>
      <c r="P3720" s="2">
        <f>IF(N3720=1,O3720,"")</f>
        <v>27011.116854999098</v>
      </c>
    </row>
    <row r="3721">
      <c r="A3721" s="6">
        <v>5</v>
      </c>
      <c r="B3721" s="6">
        <v>14</v>
      </c>
      <c r="C3721" s="6">
        <v>28</v>
      </c>
      <c r="D3721" s="6">
        <f>A3721+B3721+C3721</f>
        <v>47</v>
      </c>
      <c r="E3721" s="5">
        <f>IF(A3721=0,0,A3721*LABOR_HRS_WK_TOM*SEASON_WEEKS*(1+DIM_PCT_TOM)^A3721)</f>
        <v>724.72950000000026</v>
      </c>
      <c r="F3721" s="5">
        <f>IF(B3721=0,0,B3721*LABOR_HRS_WK_CAR*SEASON_WEEKS*(1+DIM_PCT_CAR)^B3721)</f>
        <v>593.44900480898161</v>
      </c>
      <c r="G3721" s="5">
        <f>IF(C3721=0,0,C3721*LABOR_HRS_WK_MES*SEASON_WEEKS*(1+DIM_PCT_MES)^C3721)</f>
        <v>1784.1503025602233</v>
      </c>
      <c r="H3721" s="5">
        <f>E3721+F3721+G3721</f>
        <v>3102.3288073692052</v>
      </c>
      <c r="I3721" s="5">
        <f>MIN(H3721,FARMER_HRS)</f>
        <v>720</v>
      </c>
      <c r="J3721" s="5">
        <f>MAX(0,H3721-FARMER_HRS)</f>
        <v>2382.3288073692052</v>
      </c>
      <c r="K3721" s="2">
        <f>I3721*FARMER_RATE+J3721*TEMP_WORKER_RATE</f>
        <v>66359.875127937587</v>
      </c>
      <c r="L3721" s="2">
        <f>A3721*PRICE_TOM+B3721*PRICE_CAR+C3721*PRICE_MES</f>
        <v>148916</v>
      </c>
      <c r="M3721" s="2">
        <f>A3721*FERT_BED_TOM+B3721*FERT_BED_CAR+C3721*FERT_BED_MES</f>
        <v>35200</v>
      </c>
      <c r="N3721" s="6">
        <f>IF(AND(D3721&lt;=TOTAL_BEDS,J3721&lt;=TEMP_WORKER_MAX*TEMP_WORKER_HRS),1,0)</f>
        <v>1</v>
      </c>
      <c r="O3721" s="2">
        <f>L3721-M3721-K3721-FIXED_COSTS</f>
        <v>27356.124872062413</v>
      </c>
      <c r="P3721" s="2">
        <f>IF(N3721=1,O3721,"")</f>
        <v>27356.124872062413</v>
      </c>
    </row>
    <row r="3722">
      <c r="A3722" s="6">
        <v>5</v>
      </c>
      <c r="B3722" s="6">
        <v>14</v>
      </c>
      <c r="C3722" s="6">
        <v>29</v>
      </c>
      <c r="D3722" s="6">
        <f>A3722+B3722+C3722</f>
        <v>48</v>
      </c>
      <c r="E3722" s="5">
        <f>IF(A3722=0,0,A3722*LABOR_HRS_WK_TOM*SEASON_WEEKS*(1+DIM_PCT_TOM)^A3722)</f>
        <v>724.72950000000026</v>
      </c>
      <c r="F3722" s="5">
        <f>IF(B3722=0,0,B3722*LABOR_HRS_WK_CAR*SEASON_WEEKS*(1+DIM_PCT_CAR)^B3722)</f>
        <v>593.44900480898161</v>
      </c>
      <c r="G3722" s="5">
        <f>IF(C3722=0,0,C3722*LABOR_HRS_WK_MES*SEASON_WEEKS*(1+DIM_PCT_MES)^C3722)</f>
        <v>1870.9683306758766</v>
      </c>
      <c r="H3722" s="5">
        <f>E3722+F3722+G3722</f>
        <v>3189.1468354848585</v>
      </c>
      <c r="I3722" s="5">
        <f>MIN(H3722,FARMER_HRS)</f>
        <v>720</v>
      </c>
      <c r="J3722" s="5">
        <f>MAX(0,H3722-FARMER_HRS)</f>
        <v>2469.1468354848585</v>
      </c>
      <c r="K3722" s="2">
        <f>I3722*FARMER_RATE+J3722*TEMP_WORKER_RATE</f>
        <v>67867.132560501021</v>
      </c>
      <c r="L3722" s="2">
        <f>A3722*PRICE_TOM+B3722*PRICE_CAR+C3722*PRICE_MES</f>
        <v>151616</v>
      </c>
      <c r="M3722" s="2">
        <f>A3722*FERT_BED_TOM+B3722*FERT_BED_CAR+C3722*FERT_BED_MES</f>
        <v>36080</v>
      </c>
      <c r="N3722" s="6">
        <f>IF(AND(D3722&lt;=TOTAL_BEDS,J3722&lt;=TEMP_WORKER_MAX*TEMP_WORKER_HRS),1,0)</f>
        <v>1</v>
      </c>
      <c r="O3722" s="2">
        <f>L3722-M3722-K3722-FIXED_COSTS</f>
        <v>27668.867439498979</v>
      </c>
      <c r="P3722" s="2">
        <f>IF(N3722=1,O3722,"")</f>
        <v>27668.867439498979</v>
      </c>
    </row>
    <row r="3723">
      <c r="A3723" s="6">
        <v>5</v>
      </c>
      <c r="B3723" s="6">
        <v>14</v>
      </c>
      <c r="C3723" s="6">
        <v>30</v>
      </c>
      <c r="D3723" s="6">
        <f>A3723+B3723+C3723</f>
        <v>49</v>
      </c>
      <c r="E3723" s="5">
        <f>IF(A3723=0,0,A3723*LABOR_HRS_WK_TOM*SEASON_WEEKS*(1+DIM_PCT_TOM)^A3723)</f>
        <v>724.72950000000026</v>
      </c>
      <c r="F3723" s="5">
        <f>IF(B3723=0,0,B3723*LABOR_HRS_WK_CAR*SEASON_WEEKS*(1+DIM_PCT_CAR)^B3723)</f>
        <v>593.44900480898161</v>
      </c>
      <c r="G3723" s="5">
        <f>IF(C3723=0,0,C3723*LABOR_HRS_WK_MES*SEASON_WEEKS*(1+DIM_PCT_MES)^C3723)</f>
        <v>1959.6780360096466</v>
      </c>
      <c r="H3723" s="5">
        <f>E3723+F3723+G3723</f>
        <v>3277.8565408186287</v>
      </c>
      <c r="I3723" s="5">
        <f>MIN(H3723,FARMER_HRS)</f>
        <v>720</v>
      </c>
      <c r="J3723" s="5">
        <f>MAX(0,H3723-FARMER_HRS)</f>
        <v>2557.8565408186287</v>
      </c>
      <c r="K3723" s="2">
        <f>I3723*FARMER_RATE+J3723*TEMP_WORKER_RATE</f>
        <v>69407.231611434516</v>
      </c>
      <c r="L3723" s="2">
        <f>A3723*PRICE_TOM+B3723*PRICE_CAR+C3723*PRICE_MES</f>
        <v>154316</v>
      </c>
      <c r="M3723" s="2">
        <f>A3723*FERT_BED_TOM+B3723*FERT_BED_CAR+C3723*FERT_BED_MES</f>
        <v>36960</v>
      </c>
      <c r="N3723" s="6">
        <f>IF(AND(D3723&lt;=TOTAL_BEDS,J3723&lt;=TEMP_WORKER_MAX*TEMP_WORKER_HRS),1,0)</f>
        <v>1</v>
      </c>
      <c r="O3723" s="2">
        <f>L3723-M3723-K3723-FIXED_COSTS</f>
        <v>27948.768388565484</v>
      </c>
      <c r="P3723" s="2">
        <f>IF(N3723=1,O3723,"")</f>
        <v>27948.768388565484</v>
      </c>
    </row>
    <row r="3724">
      <c r="A3724" s="6">
        <v>5</v>
      </c>
      <c r="B3724" s="6">
        <v>15</v>
      </c>
      <c r="C3724" s="6">
        <v>0</v>
      </c>
      <c r="D3724" s="6">
        <f>A3724+B3724+C3724</f>
        <v>20</v>
      </c>
      <c r="E3724" s="5">
        <f>IF(A3724=0,0,A3724*LABOR_HRS_WK_TOM*SEASON_WEEKS*(1+DIM_PCT_TOM)^A3724)</f>
        <v>724.72950000000026</v>
      </c>
      <c r="F3724" s="5">
        <f>IF(B3724=0,0,B3724*LABOR_HRS_WK_CAR*SEASON_WEEKS*(1+DIM_PCT_CAR)^B3724)</f>
        <v>651.73417492414933</v>
      </c>
      <c r="G3724" s="5">
        <f>IF(C3724=0,0,C3724*LABOR_HRS_WK_MES*SEASON_WEEKS*(1+DIM_PCT_MES)^C3724)</f>
        <v>0</v>
      </c>
      <c r="H3724" s="5">
        <f>E3724+F3724+G3724</f>
        <v>1376.4636749241495</v>
      </c>
      <c r="I3724" s="5">
        <f>MIN(H3724,FARMER_HRS)</f>
        <v>720</v>
      </c>
      <c r="J3724" s="5">
        <f>MAX(0,H3724-FARMER_HRS)</f>
        <v>656.46367492414947</v>
      </c>
      <c r="K3724" s="2">
        <f>I3724*FARMER_RATE+J3724*TEMP_WORKER_RATE</f>
        <v>36396.938800766482</v>
      </c>
      <c r="L3724" s="2">
        <f>A3724*PRICE_TOM+B3724*PRICE_CAR+C3724*PRICE_MES</f>
        <v>75410</v>
      </c>
      <c r="M3724" s="2">
        <f>A3724*FERT_BED_TOM+B3724*FERT_BED_CAR+C3724*FERT_BED_MES</f>
        <v>11000</v>
      </c>
      <c r="N3724" s="6">
        <f>IF(AND(D3724&lt;=TOTAL_BEDS,J3724&lt;=TEMP_WORKER_MAX*TEMP_WORKER_HRS),1,0)</f>
        <v>1</v>
      </c>
      <c r="O3724" s="2">
        <f>L3724-M3724-K3724-FIXED_COSTS</f>
        <v>8013.061199233518</v>
      </c>
      <c r="P3724" s="2">
        <f>IF(N3724=1,O3724,"")</f>
        <v>8013.061199233518</v>
      </c>
    </row>
    <row r="3725">
      <c r="A3725" s="6">
        <v>5</v>
      </c>
      <c r="B3725" s="6">
        <v>15</v>
      </c>
      <c r="C3725" s="6">
        <v>1</v>
      </c>
      <c r="D3725" s="6">
        <f>A3725+B3725+C3725</f>
        <v>21</v>
      </c>
      <c r="E3725" s="5">
        <f>IF(A3725=0,0,A3725*LABOR_HRS_WK_TOM*SEASON_WEEKS*(1+DIM_PCT_TOM)^A3725)</f>
        <v>724.72950000000026</v>
      </c>
      <c r="F3725" s="5">
        <f>IF(B3725=0,0,B3725*LABOR_HRS_WK_CAR*SEASON_WEEKS*(1+DIM_PCT_CAR)^B3725)</f>
        <v>651.73417492414933</v>
      </c>
      <c r="G3725" s="5">
        <f>IF(C3725=0,0,C3725*LABOR_HRS_WK_MES*SEASON_WEEKS*(1+DIM_PCT_MES)^C3725)</f>
        <v>45.5625</v>
      </c>
      <c r="H3725" s="5">
        <f>E3725+F3725+G3725</f>
        <v>1422.0261749241495</v>
      </c>
      <c r="I3725" s="5">
        <f>MIN(H3725,FARMER_HRS)</f>
        <v>720</v>
      </c>
      <c r="J3725" s="5">
        <f>MAX(0,H3725-FARMER_HRS)</f>
        <v>702.02617492414947</v>
      </c>
      <c r="K3725" s="2">
        <f>I3725*FARMER_RATE+J3725*TEMP_WORKER_RATE</f>
        <v>37187.954425766482</v>
      </c>
      <c r="L3725" s="2">
        <f>A3725*PRICE_TOM+B3725*PRICE_CAR+C3725*PRICE_MES</f>
        <v>78110</v>
      </c>
      <c r="M3725" s="2">
        <f>A3725*FERT_BED_TOM+B3725*FERT_BED_CAR+C3725*FERT_BED_MES</f>
        <v>11880</v>
      </c>
      <c r="N3725" s="6">
        <f>IF(AND(D3725&lt;=TOTAL_BEDS,J3725&lt;=TEMP_WORKER_MAX*TEMP_WORKER_HRS),1,0)</f>
        <v>1</v>
      </c>
      <c r="O3725" s="2">
        <f>L3725-M3725-K3725-FIXED_COSTS</f>
        <v>9042.045574233518</v>
      </c>
      <c r="P3725" s="2">
        <f>IF(N3725=1,O3725,"")</f>
        <v>9042.045574233518</v>
      </c>
    </row>
    <row r="3726">
      <c r="A3726" s="6">
        <v>5</v>
      </c>
      <c r="B3726" s="6">
        <v>15</v>
      </c>
      <c r="C3726" s="6">
        <v>2</v>
      </c>
      <c r="D3726" s="6">
        <f>A3726+B3726+C3726</f>
        <v>22</v>
      </c>
      <c r="E3726" s="5">
        <f>IF(A3726=0,0,A3726*LABOR_HRS_WK_TOM*SEASON_WEEKS*(1+DIM_PCT_TOM)^A3726)</f>
        <v>724.72950000000026</v>
      </c>
      <c r="F3726" s="5">
        <f>IF(B3726=0,0,B3726*LABOR_HRS_WK_CAR*SEASON_WEEKS*(1+DIM_PCT_CAR)^B3726)</f>
        <v>651.73417492414933</v>
      </c>
      <c r="G3726" s="5">
        <f>IF(C3726=0,0,C3726*LABOR_HRS_WK_MES*SEASON_WEEKS*(1+DIM_PCT_MES)^C3726)</f>
        <v>92.2640625</v>
      </c>
      <c r="H3726" s="5">
        <f>E3726+F3726+G3726</f>
        <v>1468.7277374241494</v>
      </c>
      <c r="I3726" s="5">
        <f>MIN(H3726,FARMER_HRS)</f>
        <v>720</v>
      </c>
      <c r="J3726" s="5">
        <f>MAX(0,H3726-FARMER_HRS)</f>
        <v>748.72773742414938</v>
      </c>
      <c r="K3726" s="2">
        <f>I3726*FARMER_RATE+J3726*TEMP_WORKER_RATE</f>
        <v>37998.745441391482</v>
      </c>
      <c r="L3726" s="2">
        <f>A3726*PRICE_TOM+B3726*PRICE_CAR+C3726*PRICE_MES</f>
        <v>80810</v>
      </c>
      <c r="M3726" s="2">
        <f>A3726*FERT_BED_TOM+B3726*FERT_BED_CAR+C3726*FERT_BED_MES</f>
        <v>12760</v>
      </c>
      <c r="N3726" s="6">
        <f>IF(AND(D3726&lt;=TOTAL_BEDS,J3726&lt;=TEMP_WORKER_MAX*TEMP_WORKER_HRS),1,0)</f>
        <v>1</v>
      </c>
      <c r="O3726" s="2">
        <f>L3726-M3726-K3726-FIXED_COSTS</f>
        <v>10051.254558608518</v>
      </c>
      <c r="P3726" s="2">
        <f>IF(N3726=1,O3726,"")</f>
        <v>10051.254558608518</v>
      </c>
    </row>
    <row r="3727">
      <c r="A3727" s="6">
        <v>5</v>
      </c>
      <c r="B3727" s="6">
        <v>15</v>
      </c>
      <c r="C3727" s="6">
        <v>3</v>
      </c>
      <c r="D3727" s="6">
        <f>A3727+B3727+C3727</f>
        <v>23</v>
      </c>
      <c r="E3727" s="5">
        <f>IF(A3727=0,0,A3727*LABOR_HRS_WK_TOM*SEASON_WEEKS*(1+DIM_PCT_TOM)^A3727)</f>
        <v>724.72950000000026</v>
      </c>
      <c r="F3727" s="5">
        <f>IF(B3727=0,0,B3727*LABOR_HRS_WK_CAR*SEASON_WEEKS*(1+DIM_PCT_CAR)^B3727)</f>
        <v>651.73417492414933</v>
      </c>
      <c r="G3727" s="5">
        <f>IF(C3727=0,0,C3727*LABOR_HRS_WK_MES*SEASON_WEEKS*(1+DIM_PCT_MES)^C3727)</f>
        <v>140.12604492187498</v>
      </c>
      <c r="H3727" s="5">
        <f>E3727+F3727+G3727</f>
        <v>1516.5897198460245</v>
      </c>
      <c r="I3727" s="5">
        <f>MIN(H3727,FARMER_HRS)</f>
        <v>720</v>
      </c>
      <c r="J3727" s="5">
        <f>MAX(0,H3727-FARMER_HRS)</f>
        <v>796.58971984602454</v>
      </c>
      <c r="K3727" s="2">
        <f>I3727*FARMER_RATE+J3727*TEMP_WORKER_RATE</f>
        <v>38829.6826362157</v>
      </c>
      <c r="L3727" s="2">
        <f>A3727*PRICE_TOM+B3727*PRICE_CAR+C3727*PRICE_MES</f>
        <v>83510</v>
      </c>
      <c r="M3727" s="2">
        <f>A3727*FERT_BED_TOM+B3727*FERT_BED_CAR+C3727*FERT_BED_MES</f>
        <v>13640</v>
      </c>
      <c r="N3727" s="6">
        <f>IF(AND(D3727&lt;=TOTAL_BEDS,J3727&lt;=TEMP_WORKER_MAX*TEMP_WORKER_HRS),1,0)</f>
        <v>1</v>
      </c>
      <c r="O3727" s="2">
        <f>L3727-M3727-K3727-FIXED_COSTS</f>
        <v>11040.3173637843</v>
      </c>
      <c r="P3727" s="2">
        <f>IF(N3727=1,O3727,"")</f>
        <v>11040.3173637843</v>
      </c>
    </row>
    <row r="3728">
      <c r="A3728" s="6">
        <v>5</v>
      </c>
      <c r="B3728" s="6">
        <v>15</v>
      </c>
      <c r="C3728" s="6">
        <v>4</v>
      </c>
      <c r="D3728" s="6">
        <f>A3728+B3728+C3728</f>
        <v>24</v>
      </c>
      <c r="E3728" s="5">
        <f>IF(A3728=0,0,A3728*LABOR_HRS_WK_TOM*SEASON_WEEKS*(1+DIM_PCT_TOM)^A3728)</f>
        <v>724.72950000000026</v>
      </c>
      <c r="F3728" s="5">
        <f>IF(B3728=0,0,B3728*LABOR_HRS_WK_CAR*SEASON_WEEKS*(1+DIM_PCT_CAR)^B3728)</f>
        <v>651.73417492414933</v>
      </c>
      <c r="G3728" s="5">
        <f>IF(C3728=0,0,C3728*LABOR_HRS_WK_MES*SEASON_WEEKS*(1+DIM_PCT_MES)^C3728)</f>
        <v>189.17016064453119</v>
      </c>
      <c r="H3728" s="5">
        <f>E3728+F3728+G3728</f>
        <v>1565.6338355686808</v>
      </c>
      <c r="I3728" s="5">
        <f>MIN(H3728,FARMER_HRS)</f>
        <v>720</v>
      </c>
      <c r="J3728" s="5">
        <f>MAX(0,H3728-FARMER_HRS)</f>
        <v>845.63383556868075</v>
      </c>
      <c r="K3728" s="2">
        <f>I3728*FARMER_RATE+J3728*TEMP_WORKER_RATE</f>
        <v>39681.142978622927</v>
      </c>
      <c r="L3728" s="2">
        <f>A3728*PRICE_TOM+B3728*PRICE_CAR+C3728*PRICE_MES</f>
        <v>86210</v>
      </c>
      <c r="M3728" s="2">
        <f>A3728*FERT_BED_TOM+B3728*FERT_BED_CAR+C3728*FERT_BED_MES</f>
        <v>14520</v>
      </c>
      <c r="N3728" s="6">
        <f>IF(AND(D3728&lt;=TOTAL_BEDS,J3728&lt;=TEMP_WORKER_MAX*TEMP_WORKER_HRS),1,0)</f>
        <v>1</v>
      </c>
      <c r="O3728" s="2">
        <f>L3728-M3728-K3728-FIXED_COSTS</f>
        <v>12008.857021377073</v>
      </c>
      <c r="P3728" s="2">
        <f>IF(N3728=1,O3728,"")</f>
        <v>12008.857021377073</v>
      </c>
    </row>
    <row r="3729">
      <c r="A3729" s="6">
        <v>5</v>
      </c>
      <c r="B3729" s="6">
        <v>15</v>
      </c>
      <c r="C3729" s="6">
        <v>5</v>
      </c>
      <c r="D3729" s="6">
        <f>A3729+B3729+C3729</f>
        <v>25</v>
      </c>
      <c r="E3729" s="5">
        <f>IF(A3729=0,0,A3729*LABOR_HRS_WK_TOM*SEASON_WEEKS*(1+DIM_PCT_TOM)^A3729)</f>
        <v>724.72950000000026</v>
      </c>
      <c r="F3729" s="5">
        <f>IF(B3729=0,0,B3729*LABOR_HRS_WK_CAR*SEASON_WEEKS*(1+DIM_PCT_CAR)^B3729)</f>
        <v>651.73417492414933</v>
      </c>
      <c r="G3729" s="5">
        <f>IF(C3729=0,0,C3729*LABOR_HRS_WK_MES*SEASON_WEEKS*(1+DIM_PCT_MES)^C3729)</f>
        <v>239.41848456573481</v>
      </c>
      <c r="H3729" s="5">
        <f>E3729+F3729+G3729</f>
        <v>1615.8821594898843</v>
      </c>
      <c r="I3729" s="5">
        <f>MIN(H3729,FARMER_HRS)</f>
        <v>720</v>
      </c>
      <c r="J3729" s="5">
        <f>MAX(0,H3729-FARMER_HRS)</f>
        <v>895.88215948988432</v>
      </c>
      <c r="K3729" s="2">
        <f>I3729*FARMER_RATE+J3729*TEMP_WORKER_RATE</f>
        <v>40553.509713366046</v>
      </c>
      <c r="L3729" s="2">
        <f>A3729*PRICE_TOM+B3729*PRICE_CAR+C3729*PRICE_MES</f>
        <v>88910</v>
      </c>
      <c r="M3729" s="2">
        <f>A3729*FERT_BED_TOM+B3729*FERT_BED_CAR+C3729*FERT_BED_MES</f>
        <v>15400</v>
      </c>
      <c r="N3729" s="6">
        <f>IF(AND(D3729&lt;=TOTAL_BEDS,J3729&lt;=TEMP_WORKER_MAX*TEMP_WORKER_HRS),1,0)</f>
        <v>1</v>
      </c>
      <c r="O3729" s="2">
        <f>L3729-M3729-K3729-FIXED_COSTS</f>
        <v>12956.490286633954</v>
      </c>
      <c r="P3729" s="2">
        <f>IF(N3729=1,O3729,"")</f>
        <v>12956.490286633954</v>
      </c>
    </row>
    <row r="3730">
      <c r="A3730" s="6">
        <v>5</v>
      </c>
      <c r="B3730" s="6">
        <v>15</v>
      </c>
      <c r="C3730" s="6">
        <v>6</v>
      </c>
      <c r="D3730" s="6">
        <f>A3730+B3730+C3730</f>
        <v>26</v>
      </c>
      <c r="E3730" s="5">
        <f>IF(A3730=0,0,A3730*LABOR_HRS_WK_TOM*SEASON_WEEKS*(1+DIM_PCT_TOM)^A3730)</f>
        <v>724.72950000000026</v>
      </c>
      <c r="F3730" s="5">
        <f>IF(B3730=0,0,B3730*LABOR_HRS_WK_CAR*SEASON_WEEKS*(1+DIM_PCT_CAR)^B3730)</f>
        <v>651.73417492414933</v>
      </c>
      <c r="G3730" s="5">
        <f>IF(C3730=0,0,C3730*LABOR_HRS_WK_MES*SEASON_WEEKS*(1+DIM_PCT_MES)^C3730)</f>
        <v>290.89345874736773</v>
      </c>
      <c r="H3730" s="5">
        <f>E3730+F3730+G3730</f>
        <v>1667.3571336715172</v>
      </c>
      <c r="I3730" s="5">
        <f>MIN(H3730,FARMER_HRS)</f>
        <v>720</v>
      </c>
      <c r="J3730" s="5">
        <f>MAX(0,H3730-FARMER_HRS)</f>
        <v>947.3571336715172</v>
      </c>
      <c r="K3730" s="2">
        <f>I3730*FARMER_RATE+J3730*TEMP_WORKER_RATE</f>
        <v>41447.172459574955</v>
      </c>
      <c r="L3730" s="2">
        <f>A3730*PRICE_TOM+B3730*PRICE_CAR+C3730*PRICE_MES</f>
        <v>91610</v>
      </c>
      <c r="M3730" s="2">
        <f>A3730*FERT_BED_TOM+B3730*FERT_BED_CAR+C3730*FERT_BED_MES</f>
        <v>16280</v>
      </c>
      <c r="N3730" s="6">
        <f>IF(AND(D3730&lt;=TOTAL_BEDS,J3730&lt;=TEMP_WORKER_MAX*TEMP_WORKER_HRS),1,0)</f>
        <v>1</v>
      </c>
      <c r="O3730" s="2">
        <f>L3730-M3730-K3730-FIXED_COSTS</f>
        <v>13882.827540425045</v>
      </c>
      <c r="P3730" s="2">
        <f>IF(N3730=1,O3730,"")</f>
        <v>13882.827540425045</v>
      </c>
    </row>
    <row r="3731">
      <c r="A3731" s="6">
        <v>5</v>
      </c>
      <c r="B3731" s="6">
        <v>15</v>
      </c>
      <c r="C3731" s="6">
        <v>7</v>
      </c>
      <c r="D3731" s="6">
        <f>A3731+B3731+C3731</f>
        <v>27</v>
      </c>
      <c r="E3731" s="5">
        <f>IF(A3731=0,0,A3731*LABOR_HRS_WK_TOM*SEASON_WEEKS*(1+DIM_PCT_TOM)^A3731)</f>
        <v>724.72950000000026</v>
      </c>
      <c r="F3731" s="5">
        <f>IF(B3731=0,0,B3731*LABOR_HRS_WK_CAR*SEASON_WEEKS*(1+DIM_PCT_CAR)^B3731)</f>
        <v>651.73417492414933</v>
      </c>
      <c r="G3731" s="5">
        <f>IF(C3731=0,0,C3731*LABOR_HRS_WK_MES*SEASON_WEEKS*(1+DIM_PCT_MES)^C3731)</f>
        <v>343.61789814532818</v>
      </c>
      <c r="H3731" s="5">
        <f>E3731+F3731+G3731</f>
        <v>1720.0815730694776</v>
      </c>
      <c r="I3731" s="5">
        <f>MIN(H3731,FARMER_HRS)</f>
        <v>720</v>
      </c>
      <c r="J3731" s="5">
        <f>MAX(0,H3731-FARMER_HRS)</f>
        <v>1000.0815730694776</v>
      </c>
      <c r="K3731" s="2">
        <f>I3731*FARMER_RATE+J3731*TEMP_WORKER_RATE</f>
        <v>42362.527310233985</v>
      </c>
      <c r="L3731" s="2">
        <f>A3731*PRICE_TOM+B3731*PRICE_CAR+C3731*PRICE_MES</f>
        <v>94310</v>
      </c>
      <c r="M3731" s="2">
        <f>A3731*FERT_BED_TOM+B3731*FERT_BED_CAR+C3731*FERT_BED_MES</f>
        <v>17160</v>
      </c>
      <c r="N3731" s="6">
        <f>IF(AND(D3731&lt;=TOTAL_BEDS,J3731&lt;=TEMP_WORKER_MAX*TEMP_WORKER_HRS),1,0)</f>
        <v>1</v>
      </c>
      <c r="O3731" s="2">
        <f>L3731-M3731-K3731-FIXED_COSTS</f>
        <v>14787.472689766015</v>
      </c>
      <c r="P3731" s="2">
        <f>IF(N3731=1,O3731,"")</f>
        <v>14787.472689766015</v>
      </c>
    </row>
    <row r="3732">
      <c r="A3732" s="6">
        <v>5</v>
      </c>
      <c r="B3732" s="6">
        <v>15</v>
      </c>
      <c r="C3732" s="6">
        <v>8</v>
      </c>
      <c r="D3732" s="6">
        <f>A3732+B3732+C3732</f>
        <v>28</v>
      </c>
      <c r="E3732" s="5">
        <f>IF(A3732=0,0,A3732*LABOR_HRS_WK_TOM*SEASON_WEEKS*(1+DIM_PCT_TOM)^A3732)</f>
        <v>724.72950000000026</v>
      </c>
      <c r="F3732" s="5">
        <f>IF(B3732=0,0,B3732*LABOR_HRS_WK_CAR*SEASON_WEEKS*(1+DIM_PCT_CAR)^B3732)</f>
        <v>651.73417492414933</v>
      </c>
      <c r="G3732" s="5">
        <f>IF(C3732=0,0,C3732*LABOR_HRS_WK_MES*SEASON_WEEKS*(1+DIM_PCT_MES)^C3732)</f>
        <v>397.61499642530833</v>
      </c>
      <c r="H3732" s="5">
        <f>E3732+F3732+G3732</f>
        <v>1774.0786713494579</v>
      </c>
      <c r="I3732" s="5">
        <f>MIN(H3732,FARMER_HRS)</f>
        <v>720</v>
      </c>
      <c r="J3732" s="5">
        <f>MAX(0,H3732-FARMER_HRS)</f>
        <v>1054.0786713494579</v>
      </c>
      <c r="K3732" s="2">
        <f>I3732*FARMER_RATE+J3732*TEMP_WORKER_RATE</f>
        <v>43299.976933150305</v>
      </c>
      <c r="L3732" s="2">
        <f>A3732*PRICE_TOM+B3732*PRICE_CAR+C3732*PRICE_MES</f>
        <v>97010</v>
      </c>
      <c r="M3732" s="2">
        <f>A3732*FERT_BED_TOM+B3732*FERT_BED_CAR+C3732*FERT_BED_MES</f>
        <v>18040</v>
      </c>
      <c r="N3732" s="6">
        <f>IF(AND(D3732&lt;=TOTAL_BEDS,J3732&lt;=TEMP_WORKER_MAX*TEMP_WORKER_HRS),1,0)</f>
        <v>1</v>
      </c>
      <c r="O3732" s="2">
        <f>L3732-M3732-K3732-FIXED_COSTS</f>
        <v>15670.023066849695</v>
      </c>
      <c r="P3732" s="2">
        <f>IF(N3732=1,O3732,"")</f>
        <v>15670.023066849695</v>
      </c>
    </row>
    <row r="3733">
      <c r="A3733" s="6">
        <v>5</v>
      </c>
      <c r="B3733" s="6">
        <v>15</v>
      </c>
      <c r="C3733" s="6">
        <v>9</v>
      </c>
      <c r="D3733" s="6">
        <f>A3733+B3733+C3733</f>
        <v>29</v>
      </c>
      <c r="E3733" s="5">
        <f>IF(A3733=0,0,A3733*LABOR_HRS_WK_TOM*SEASON_WEEKS*(1+DIM_PCT_TOM)^A3733)</f>
        <v>724.72950000000026</v>
      </c>
      <c r="F3733" s="5">
        <f>IF(B3733=0,0,B3733*LABOR_HRS_WK_CAR*SEASON_WEEKS*(1+DIM_PCT_CAR)^B3733)</f>
        <v>651.73417492414933</v>
      </c>
      <c r="G3733" s="5">
        <f>IF(C3733=0,0,C3733*LABOR_HRS_WK_MES*SEASON_WEEKS*(1+DIM_PCT_MES)^C3733)</f>
        <v>452.90833186570273</v>
      </c>
      <c r="H3733" s="5">
        <f>E3733+F3733+G3733</f>
        <v>1829.3720067898521</v>
      </c>
      <c r="I3733" s="5">
        <f>MIN(H3733,FARMER_HRS)</f>
        <v>720</v>
      </c>
      <c r="J3733" s="5">
        <f>MAX(0,H3733-FARMER_HRS)</f>
        <v>1109.3720067898521</v>
      </c>
      <c r="K3733" s="2">
        <f>I3733*FARMER_RATE+J3733*TEMP_WORKER_RATE</f>
        <v>44259.93067343493</v>
      </c>
      <c r="L3733" s="2">
        <f>A3733*PRICE_TOM+B3733*PRICE_CAR+C3733*PRICE_MES</f>
        <v>99710</v>
      </c>
      <c r="M3733" s="2">
        <f>A3733*FERT_BED_TOM+B3733*FERT_BED_CAR+C3733*FERT_BED_MES</f>
        <v>18920</v>
      </c>
      <c r="N3733" s="6">
        <f>IF(AND(D3733&lt;=TOTAL_BEDS,J3733&lt;=TEMP_WORKER_MAX*TEMP_WORKER_HRS),1,0)</f>
        <v>1</v>
      </c>
      <c r="O3733" s="2">
        <f>L3733-M3733-K3733-FIXED_COSTS</f>
        <v>16530.06932656507</v>
      </c>
      <c r="P3733" s="2">
        <f>IF(N3733=1,O3733,"")</f>
        <v>16530.06932656507</v>
      </c>
    </row>
    <row r="3734">
      <c r="A3734" s="6">
        <v>5</v>
      </c>
      <c r="B3734" s="6">
        <v>15</v>
      </c>
      <c r="C3734" s="6">
        <v>10</v>
      </c>
      <c r="D3734" s="6">
        <f>A3734+B3734+C3734</f>
        <v>30</v>
      </c>
      <c r="E3734" s="5">
        <f>IF(A3734=0,0,A3734*LABOR_HRS_WK_TOM*SEASON_WEEKS*(1+DIM_PCT_TOM)^A3734)</f>
        <v>724.72950000000026</v>
      </c>
      <c r="F3734" s="5">
        <f>IF(B3734=0,0,B3734*LABOR_HRS_WK_CAR*SEASON_WEEKS*(1+DIM_PCT_CAR)^B3734)</f>
        <v>651.73417492414933</v>
      </c>
      <c r="G3734" s="5">
        <f>IF(C3734=0,0,C3734*LABOR_HRS_WK_MES*SEASON_WEEKS*(1+DIM_PCT_MES)^C3734)</f>
        <v>509.52187334891551</v>
      </c>
      <c r="H3734" s="5">
        <f>E3734+F3734+G3734</f>
        <v>1885.985548273065</v>
      </c>
      <c r="I3734" s="5">
        <f>MIN(H3734,FARMER_HRS)</f>
        <v>720</v>
      </c>
      <c r="J3734" s="5">
        <f>MAX(0,H3734-FARMER_HRS)</f>
        <v>1165.985548273065</v>
      </c>
      <c r="K3734" s="2">
        <f>I3734*FARMER_RATE+J3734*TEMP_WORKER_RATE</f>
        <v>45242.804657518485</v>
      </c>
      <c r="L3734" s="2">
        <f>A3734*PRICE_TOM+B3734*PRICE_CAR+C3734*PRICE_MES</f>
        <v>102410</v>
      </c>
      <c r="M3734" s="2">
        <f>A3734*FERT_BED_TOM+B3734*FERT_BED_CAR+C3734*FERT_BED_MES</f>
        <v>19800</v>
      </c>
      <c r="N3734" s="6">
        <f>IF(AND(D3734&lt;=TOTAL_BEDS,J3734&lt;=TEMP_WORKER_MAX*TEMP_WORKER_HRS),1,0)</f>
        <v>1</v>
      </c>
      <c r="O3734" s="2">
        <f>L3734-M3734-K3734-FIXED_COSTS</f>
        <v>17367.195342481515</v>
      </c>
      <c r="P3734" s="2">
        <f>IF(N3734=1,O3734,"")</f>
        <v>17367.195342481515</v>
      </c>
    </row>
    <row r="3735">
      <c r="A3735" s="6">
        <v>5</v>
      </c>
      <c r="B3735" s="6">
        <v>15</v>
      </c>
      <c r="C3735" s="6">
        <v>11</v>
      </c>
      <c r="D3735" s="6">
        <f>A3735+B3735+C3735</f>
        <v>31</v>
      </c>
      <c r="E3735" s="5">
        <f>IF(A3735=0,0,A3735*LABOR_HRS_WK_TOM*SEASON_WEEKS*(1+DIM_PCT_TOM)^A3735)</f>
        <v>724.72950000000026</v>
      </c>
      <c r="F3735" s="5">
        <f>IF(B3735=0,0,B3735*LABOR_HRS_WK_CAR*SEASON_WEEKS*(1+DIM_PCT_CAR)^B3735)</f>
        <v>651.73417492414933</v>
      </c>
      <c r="G3735" s="5">
        <f>IF(C3735=0,0,C3735*LABOR_HRS_WK_MES*SEASON_WEEKS*(1+DIM_PCT_MES)^C3735)</f>
        <v>567.47998644235463</v>
      </c>
      <c r="H3735" s="5">
        <f>E3735+F3735+G3735</f>
        <v>1943.9436613665041</v>
      </c>
      <c r="I3735" s="5">
        <f>MIN(H3735,FARMER_HRS)</f>
        <v>720</v>
      </c>
      <c r="J3735" s="5">
        <f>MAX(0,H3735-FARMER_HRS)</f>
        <v>1223.9436613665041</v>
      </c>
      <c r="K3735" s="2">
        <f>I3735*FARMER_RATE+J3735*TEMP_WORKER_RATE</f>
        <v>46249.02189872403</v>
      </c>
      <c r="L3735" s="2">
        <f>A3735*PRICE_TOM+B3735*PRICE_CAR+C3735*PRICE_MES</f>
        <v>105110</v>
      </c>
      <c r="M3735" s="2">
        <f>A3735*FERT_BED_TOM+B3735*FERT_BED_CAR+C3735*FERT_BED_MES</f>
        <v>20680</v>
      </c>
      <c r="N3735" s="6">
        <f>IF(AND(D3735&lt;=TOTAL_BEDS,J3735&lt;=TEMP_WORKER_MAX*TEMP_WORKER_HRS),1,0)</f>
        <v>1</v>
      </c>
      <c r="O3735" s="2">
        <f>L3735-M3735-K3735-FIXED_COSTS</f>
        <v>18180.97810127597</v>
      </c>
      <c r="P3735" s="2">
        <f>IF(N3735=1,O3735,"")</f>
        <v>18180.97810127597</v>
      </c>
    </row>
    <row r="3736">
      <c r="A3736" s="6">
        <v>5</v>
      </c>
      <c r="B3736" s="6">
        <v>15</v>
      </c>
      <c r="C3736" s="6">
        <v>12</v>
      </c>
      <c r="D3736" s="6">
        <f>A3736+B3736+C3736</f>
        <v>32</v>
      </c>
      <c r="E3736" s="5">
        <f>IF(A3736=0,0,A3736*LABOR_HRS_WK_TOM*SEASON_WEEKS*(1+DIM_PCT_TOM)^A3736)</f>
        <v>724.72950000000026</v>
      </c>
      <c r="F3736" s="5">
        <f>IF(B3736=0,0,B3736*LABOR_HRS_WK_CAR*SEASON_WEEKS*(1+DIM_PCT_CAR)^B3736)</f>
        <v>651.73417492414933</v>
      </c>
      <c r="G3736" s="5">
        <f>IF(C3736=0,0,C3736*LABOR_HRS_WK_MES*SEASON_WEEKS*(1+DIM_PCT_MES)^C3736)</f>
        <v>626.807439570419</v>
      </c>
      <c r="H3736" s="5">
        <f>E3736+F3736+G3736</f>
        <v>2003.2711144945683</v>
      </c>
      <c r="I3736" s="5">
        <f>MIN(H3736,FARMER_HRS)</f>
        <v>720</v>
      </c>
      <c r="J3736" s="5">
        <f>MAX(0,H3736-FARMER_HRS)</f>
        <v>1283.2711144945683</v>
      </c>
      <c r="K3736" s="2">
        <f>I3736*FARMER_RATE+J3736*TEMP_WORKER_RATE</f>
        <v>47279.012404419584</v>
      </c>
      <c r="L3736" s="2">
        <f>A3736*PRICE_TOM+B3736*PRICE_CAR+C3736*PRICE_MES</f>
        <v>107810</v>
      </c>
      <c r="M3736" s="2">
        <f>A3736*FERT_BED_TOM+B3736*FERT_BED_CAR+C3736*FERT_BED_MES</f>
        <v>21560</v>
      </c>
      <c r="N3736" s="6">
        <f>IF(AND(D3736&lt;=TOTAL_BEDS,J3736&lt;=TEMP_WORKER_MAX*TEMP_WORKER_HRS),1,0)</f>
        <v>1</v>
      </c>
      <c r="O3736" s="2">
        <f>L3736-M3736-K3736-FIXED_COSTS</f>
        <v>18970.987595580416</v>
      </c>
      <c r="P3736" s="2">
        <f>IF(N3736=1,O3736,"")</f>
        <v>18970.987595580416</v>
      </c>
    </row>
    <row r="3737">
      <c r="A3737" s="6">
        <v>5</v>
      </c>
      <c r="B3737" s="6">
        <v>15</v>
      </c>
      <c r="C3737" s="6">
        <v>13</v>
      </c>
      <c r="D3737" s="6">
        <f>A3737+B3737+C3737</f>
        <v>33</v>
      </c>
      <c r="E3737" s="5">
        <f>IF(A3737=0,0,A3737*LABOR_HRS_WK_TOM*SEASON_WEEKS*(1+DIM_PCT_TOM)^A3737)</f>
        <v>724.72950000000026</v>
      </c>
      <c r="F3737" s="5">
        <f>IF(B3737=0,0,B3737*LABOR_HRS_WK_CAR*SEASON_WEEKS*(1+DIM_PCT_CAR)^B3737)</f>
        <v>651.73417492414933</v>
      </c>
      <c r="G3737" s="5">
        <f>IF(C3737=0,0,C3737*LABOR_HRS_WK_MES*SEASON_WEEKS*(1+DIM_PCT_MES)^C3737)</f>
        <v>687.52941027880331</v>
      </c>
      <c r="H3737" s="5">
        <f>E3737+F3737+G3737</f>
        <v>2063.9930852029529</v>
      </c>
      <c r="I3737" s="5">
        <f>MIN(H3737,FARMER_HRS)</f>
        <v>720</v>
      </c>
      <c r="J3737" s="5">
        <f>MAX(0,H3737-FARMER_HRS)</f>
        <v>1343.9930852029529</v>
      </c>
      <c r="K3737" s="2">
        <f>I3737*FARMER_RATE+J3737*TEMP_WORKER_RATE</f>
        <v>48333.21328477349</v>
      </c>
      <c r="L3737" s="2">
        <f>A3737*PRICE_TOM+B3737*PRICE_CAR+C3737*PRICE_MES</f>
        <v>110510</v>
      </c>
      <c r="M3737" s="2">
        <f>A3737*FERT_BED_TOM+B3737*FERT_BED_CAR+C3737*FERT_BED_MES</f>
        <v>22440</v>
      </c>
      <c r="N3737" s="6">
        <f>IF(AND(D3737&lt;=TOTAL_BEDS,J3737&lt;=TEMP_WORKER_MAX*TEMP_WORKER_HRS),1,0)</f>
        <v>1</v>
      </c>
      <c r="O3737" s="2">
        <f>L3737-M3737-K3737-FIXED_COSTS</f>
        <v>19736.78671522651</v>
      </c>
      <c r="P3737" s="2">
        <f>IF(N3737=1,O3737,"")</f>
        <v>19736.78671522651</v>
      </c>
    </row>
    <row r="3738">
      <c r="A3738" s="6">
        <v>5</v>
      </c>
      <c r="B3738" s="6">
        <v>15</v>
      </c>
      <c r="C3738" s="6">
        <v>14</v>
      </c>
      <c r="D3738" s="6">
        <f>A3738+B3738+C3738</f>
        <v>34</v>
      </c>
      <c r="E3738" s="5">
        <f>IF(A3738=0,0,A3738*LABOR_HRS_WK_TOM*SEASON_WEEKS*(1+DIM_PCT_TOM)^A3738)</f>
        <v>724.72950000000026</v>
      </c>
      <c r="F3738" s="5">
        <f>IF(B3738=0,0,B3738*LABOR_HRS_WK_CAR*SEASON_WEEKS*(1+DIM_PCT_CAR)^B3738)</f>
        <v>651.73417492414933</v>
      </c>
      <c r="G3738" s="5">
        <f>IF(C3738=0,0,C3738*LABOR_HRS_WK_MES*SEASON_WEEKS*(1+DIM_PCT_MES)^C3738)</f>
        <v>749.67149159246435</v>
      </c>
      <c r="H3738" s="5">
        <f>E3738+F3738+G3738</f>
        <v>2126.1351665166139</v>
      </c>
      <c r="I3738" s="5">
        <f>MIN(H3738,FARMER_HRS)</f>
        <v>720</v>
      </c>
      <c r="J3738" s="5">
        <f>MAX(0,H3738-FARMER_HRS)</f>
        <v>1406.1351665166139</v>
      </c>
      <c r="K3738" s="2">
        <f>I3738*FARMER_RATE+J3738*TEMP_WORKER_RATE</f>
        <v>49412.068863135661</v>
      </c>
      <c r="L3738" s="2">
        <f>A3738*PRICE_TOM+B3738*PRICE_CAR+C3738*PRICE_MES</f>
        <v>113210</v>
      </c>
      <c r="M3738" s="2">
        <f>A3738*FERT_BED_TOM+B3738*FERT_BED_CAR+C3738*FERT_BED_MES</f>
        <v>23320</v>
      </c>
      <c r="N3738" s="6">
        <f>IF(AND(D3738&lt;=TOTAL_BEDS,J3738&lt;=TEMP_WORKER_MAX*TEMP_WORKER_HRS),1,0)</f>
        <v>1</v>
      </c>
      <c r="O3738" s="2">
        <f>L3738-M3738-K3738-FIXED_COSTS</f>
        <v>20477.931136864339</v>
      </c>
      <c r="P3738" s="2">
        <f>IF(N3738=1,O3738,"")</f>
        <v>20477.931136864339</v>
      </c>
    </row>
    <row r="3739">
      <c r="A3739" s="6">
        <v>5</v>
      </c>
      <c r="B3739" s="6">
        <v>15</v>
      </c>
      <c r="C3739" s="6">
        <v>15</v>
      </c>
      <c r="D3739" s="6">
        <f>A3739+B3739+C3739</f>
        <v>35</v>
      </c>
      <c r="E3739" s="5">
        <f>IF(A3739=0,0,A3739*LABOR_HRS_WK_TOM*SEASON_WEEKS*(1+DIM_PCT_TOM)^A3739)</f>
        <v>724.72950000000026</v>
      </c>
      <c r="F3739" s="5">
        <f>IF(B3739=0,0,B3739*LABOR_HRS_WK_CAR*SEASON_WEEKS*(1+DIM_PCT_CAR)^B3739)</f>
        <v>651.73417492414933</v>
      </c>
      <c r="G3739" s="5">
        <f>IF(C3739=0,0,C3739*LABOR_HRS_WK_MES*SEASON_WEEKS*(1+DIM_PCT_MES)^C3739)</f>
        <v>813.25969846861074</v>
      </c>
      <c r="H3739" s="5">
        <f>E3739+F3739+G3739</f>
        <v>2189.72337339276</v>
      </c>
      <c r="I3739" s="5">
        <f>MIN(H3739,FARMER_HRS)</f>
        <v>720</v>
      </c>
      <c r="J3739" s="5">
        <f>MAX(0,H3739-FARMER_HRS)</f>
        <v>1469.72337339276</v>
      </c>
      <c r="K3739" s="2">
        <f>I3739*FARMER_RATE+J3739*TEMP_WORKER_RATE</f>
        <v>50516.030788068747</v>
      </c>
      <c r="L3739" s="2">
        <f>A3739*PRICE_TOM+B3739*PRICE_CAR+C3739*PRICE_MES</f>
        <v>115910</v>
      </c>
      <c r="M3739" s="2">
        <f>A3739*FERT_BED_TOM+B3739*FERT_BED_CAR+C3739*FERT_BED_MES</f>
        <v>24200</v>
      </c>
      <c r="N3739" s="6">
        <f>IF(AND(D3739&lt;=TOTAL_BEDS,J3739&lt;=TEMP_WORKER_MAX*TEMP_WORKER_HRS),1,0)</f>
        <v>1</v>
      </c>
      <c r="O3739" s="2">
        <f>L3739-M3739-K3739-FIXED_COSTS</f>
        <v>21193.969211931253</v>
      </c>
      <c r="P3739" s="2">
        <f>IF(N3739=1,O3739,"")</f>
        <v>21193.969211931253</v>
      </c>
    </row>
    <row r="3740">
      <c r="A3740" s="6">
        <v>5</v>
      </c>
      <c r="B3740" s="6">
        <v>15</v>
      </c>
      <c r="C3740" s="6">
        <v>16</v>
      </c>
      <c r="D3740" s="6">
        <f>A3740+B3740+C3740</f>
        <v>36</v>
      </c>
      <c r="E3740" s="5">
        <f>IF(A3740=0,0,A3740*LABOR_HRS_WK_TOM*SEASON_WEEKS*(1+DIM_PCT_TOM)^A3740)</f>
        <v>724.72950000000026</v>
      </c>
      <c r="F3740" s="5">
        <f>IF(B3740=0,0,B3740*LABOR_HRS_WK_CAR*SEASON_WEEKS*(1+DIM_PCT_CAR)^B3740)</f>
        <v>651.73417492414933</v>
      </c>
      <c r="G3740" s="5">
        <f>IF(C3740=0,0,C3740*LABOR_HRS_WK_MES*SEASON_WEEKS*(1+DIM_PCT_MES)^C3740)</f>
        <v>878.32047434609967</v>
      </c>
      <c r="H3740" s="5">
        <f>E3740+F3740+G3740</f>
        <v>2254.7841492702491</v>
      </c>
      <c r="I3740" s="5">
        <f>MIN(H3740,FARMER_HRS)</f>
        <v>720</v>
      </c>
      <c r="J3740" s="5">
        <f>MAX(0,H3740-FARMER_HRS)</f>
        <v>1534.7841492702491</v>
      </c>
      <c r="K3740" s="2">
        <f>I3740*FARMER_RATE+J3740*TEMP_WORKER_RATE</f>
        <v>51645.558147052936</v>
      </c>
      <c r="L3740" s="2">
        <f>A3740*PRICE_TOM+B3740*PRICE_CAR+C3740*PRICE_MES</f>
        <v>118610</v>
      </c>
      <c r="M3740" s="2">
        <f>A3740*FERT_BED_TOM+B3740*FERT_BED_CAR+C3740*FERT_BED_MES</f>
        <v>25080</v>
      </c>
      <c r="N3740" s="6">
        <f>IF(AND(D3740&lt;=TOTAL_BEDS,J3740&lt;=TEMP_WORKER_MAX*TEMP_WORKER_HRS),1,0)</f>
        <v>1</v>
      </c>
      <c r="O3740" s="2">
        <f>L3740-M3740-K3740-FIXED_COSTS</f>
        <v>21884.441852947064</v>
      </c>
      <c r="P3740" s="2">
        <f>IF(N3740=1,O3740,"")</f>
        <v>21884.441852947064</v>
      </c>
    </row>
    <row r="3741">
      <c r="A3741" s="6">
        <v>5</v>
      </c>
      <c r="B3741" s="6">
        <v>15</v>
      </c>
      <c r="C3741" s="6">
        <v>17</v>
      </c>
      <c r="D3741" s="6">
        <f>A3741+B3741+C3741</f>
        <v>37</v>
      </c>
      <c r="E3741" s="5">
        <f>IF(A3741=0,0,A3741*LABOR_HRS_WK_TOM*SEASON_WEEKS*(1+DIM_PCT_TOM)^A3741)</f>
        <v>724.72950000000026</v>
      </c>
      <c r="F3741" s="5">
        <f>IF(B3741=0,0,B3741*LABOR_HRS_WK_CAR*SEASON_WEEKS*(1+DIM_PCT_CAR)^B3741)</f>
        <v>651.73417492414933</v>
      </c>
      <c r="G3741" s="5">
        <f>IF(C3741=0,0,C3741*LABOR_HRS_WK_MES*SEASON_WEEKS*(1+DIM_PCT_MES)^C3741)</f>
        <v>944.88069779263992</v>
      </c>
      <c r="H3741" s="5">
        <f>E3741+F3741+G3741</f>
        <v>2321.3443727167896</v>
      </c>
      <c r="I3741" s="5">
        <f>MIN(H3741,FARMER_HRS)</f>
        <v>720</v>
      </c>
      <c r="J3741" s="5">
        <f>MAX(0,H3741-FARMER_HRS)</f>
        <v>1601.3443727167896</v>
      </c>
      <c r="K3741" s="2">
        <f>I3741*FARMER_RATE+J3741*TEMP_WORKER_RATE</f>
        <v>52801.117581888713</v>
      </c>
      <c r="L3741" s="2">
        <f>A3741*PRICE_TOM+B3741*PRICE_CAR+C3741*PRICE_MES</f>
        <v>121310</v>
      </c>
      <c r="M3741" s="2">
        <f>A3741*FERT_BED_TOM+B3741*FERT_BED_CAR+C3741*FERT_BED_MES</f>
        <v>25960</v>
      </c>
      <c r="N3741" s="6">
        <f>IF(AND(D3741&lt;=TOTAL_BEDS,J3741&lt;=TEMP_WORKER_MAX*TEMP_WORKER_HRS),1,0)</f>
        <v>1</v>
      </c>
      <c r="O3741" s="2">
        <f>L3741-M3741-K3741-FIXED_COSTS</f>
        <v>22548.882418111287</v>
      </c>
      <c r="P3741" s="2">
        <f>IF(N3741=1,O3741,"")</f>
        <v>22548.882418111287</v>
      </c>
    </row>
    <row r="3742">
      <c r="A3742" s="6">
        <v>5</v>
      </c>
      <c r="B3742" s="6">
        <v>15</v>
      </c>
      <c r="C3742" s="6">
        <v>18</v>
      </c>
      <c r="D3742" s="6">
        <f>A3742+B3742+C3742</f>
        <v>38</v>
      </c>
      <c r="E3742" s="5">
        <f>IF(A3742=0,0,A3742*LABOR_HRS_WK_TOM*SEASON_WEEKS*(1+DIM_PCT_TOM)^A3742)</f>
        <v>724.72950000000026</v>
      </c>
      <c r="F3742" s="5">
        <f>IF(B3742=0,0,B3742*LABOR_HRS_WK_CAR*SEASON_WEEKS*(1+DIM_PCT_CAR)^B3742)</f>
        <v>651.73417492414933</v>
      </c>
      <c r="G3742" s="5">
        <f>IF(C3742=0,0,C3742*LABOR_HRS_WK_MES*SEASON_WEEKS*(1+DIM_PCT_MES)^C3742)</f>
        <v>1012.9676892512272</v>
      </c>
      <c r="H3742" s="5">
        <f>E3742+F3742+G3742</f>
        <v>2389.4313641753765</v>
      </c>
      <c r="I3742" s="5">
        <f>MIN(H3742,FARMER_HRS)</f>
        <v>720</v>
      </c>
      <c r="J3742" s="5">
        <f>MAX(0,H3742-FARMER_HRS)</f>
        <v>1669.4313641753765</v>
      </c>
      <c r="K3742" s="2">
        <f>I3742*FARMER_RATE+J3742*TEMP_WORKER_RATE</f>
        <v>53983.183405822507</v>
      </c>
      <c r="L3742" s="2">
        <f>A3742*PRICE_TOM+B3742*PRICE_CAR+C3742*PRICE_MES</f>
        <v>124010</v>
      </c>
      <c r="M3742" s="2">
        <f>A3742*FERT_BED_TOM+B3742*FERT_BED_CAR+C3742*FERT_BED_MES</f>
        <v>26840</v>
      </c>
      <c r="N3742" s="6">
        <f>IF(AND(D3742&lt;=TOTAL_BEDS,J3742&lt;=TEMP_WORKER_MAX*TEMP_WORKER_HRS),1,0)</f>
        <v>1</v>
      </c>
      <c r="O3742" s="2">
        <f>L3742-M3742-K3742-FIXED_COSTS</f>
        <v>23186.816594177493</v>
      </c>
      <c r="P3742" s="2">
        <f>IF(N3742=1,O3742,"")</f>
        <v>23186.816594177493</v>
      </c>
    </row>
    <row r="3743">
      <c r="A3743" s="6">
        <v>5</v>
      </c>
      <c r="B3743" s="6">
        <v>15</v>
      </c>
      <c r="C3743" s="6">
        <v>19</v>
      </c>
      <c r="D3743" s="6">
        <f>A3743+B3743+C3743</f>
        <v>39</v>
      </c>
      <c r="E3743" s="5">
        <f>IF(A3743=0,0,A3743*LABOR_HRS_WK_TOM*SEASON_WEEKS*(1+DIM_PCT_TOM)^A3743)</f>
        <v>724.72950000000026</v>
      </c>
      <c r="F3743" s="5">
        <f>IF(B3743=0,0,B3743*LABOR_HRS_WK_CAR*SEASON_WEEKS*(1+DIM_PCT_CAR)^B3743)</f>
        <v>651.73417492414933</v>
      </c>
      <c r="G3743" s="5">
        <f>IF(C3743=0,0,C3743*LABOR_HRS_WK_MES*SEASON_WEEKS*(1+DIM_PCT_MES)^C3743)</f>
        <v>1082.6092178872491</v>
      </c>
      <c r="H3743" s="5">
        <f>E3743+F3743+G3743</f>
        <v>2459.0728928113986</v>
      </c>
      <c r="I3743" s="5">
        <f>MIN(H3743,FARMER_HRS)</f>
        <v>720</v>
      </c>
      <c r="J3743" s="5">
        <f>MAX(0,H3743-FARMER_HRS)</f>
        <v>1739.0728928113986</v>
      </c>
      <c r="K3743" s="2">
        <f>I3743*FARMER_RATE+J3743*TEMP_WORKER_RATE</f>
        <v>55192.237722420112</v>
      </c>
      <c r="L3743" s="2">
        <f>A3743*PRICE_TOM+B3743*PRICE_CAR+C3743*PRICE_MES</f>
        <v>126710</v>
      </c>
      <c r="M3743" s="2">
        <f>A3743*FERT_BED_TOM+B3743*FERT_BED_CAR+C3743*FERT_BED_MES</f>
        <v>27720</v>
      </c>
      <c r="N3743" s="6">
        <f>IF(AND(D3743&lt;=TOTAL_BEDS,J3743&lt;=TEMP_WORKER_MAX*TEMP_WORKER_HRS),1,0)</f>
        <v>1</v>
      </c>
      <c r="O3743" s="2">
        <f>L3743-M3743-K3743-FIXED_COSTS</f>
        <v>23797.762277579888</v>
      </c>
      <c r="P3743" s="2">
        <f>IF(N3743=1,O3743,"")</f>
        <v>23797.762277579888</v>
      </c>
    </row>
    <row r="3744">
      <c r="A3744" s="6">
        <v>5</v>
      </c>
      <c r="B3744" s="6">
        <v>15</v>
      </c>
      <c r="C3744" s="6">
        <v>20</v>
      </c>
      <c r="D3744" s="6">
        <f>A3744+B3744+C3744</f>
        <v>40</v>
      </c>
      <c r="E3744" s="5">
        <f>IF(A3744=0,0,A3744*LABOR_HRS_WK_TOM*SEASON_WEEKS*(1+DIM_PCT_TOM)^A3744)</f>
        <v>724.72950000000026</v>
      </c>
      <c r="F3744" s="5">
        <f>IF(B3744=0,0,B3744*LABOR_HRS_WK_CAR*SEASON_WEEKS*(1+DIM_PCT_CAR)^B3744)</f>
        <v>651.73417492414933</v>
      </c>
      <c r="G3744" s="5">
        <f>IF(C3744=0,0,C3744*LABOR_HRS_WK_MES*SEASON_WEEKS*(1+DIM_PCT_MES)^C3744)</f>
        <v>1153.8335085377259</v>
      </c>
      <c r="H3744" s="5">
        <f>E3744+F3744+G3744</f>
        <v>2530.2971834618756</v>
      </c>
      <c r="I3744" s="5">
        <f>MIN(H3744,FARMER_HRS)</f>
        <v>720</v>
      </c>
      <c r="J3744" s="5">
        <f>MAX(0,H3744-FARMER_HRS)</f>
        <v>1810.2971834618756</v>
      </c>
      <c r="K3744" s="2">
        <f>I3744*FARMER_RATE+J3744*TEMP_WORKER_RATE</f>
        <v>56428.77054621312</v>
      </c>
      <c r="L3744" s="2">
        <f>A3744*PRICE_TOM+B3744*PRICE_CAR+C3744*PRICE_MES</f>
        <v>129410</v>
      </c>
      <c r="M3744" s="2">
        <f>A3744*FERT_BED_TOM+B3744*FERT_BED_CAR+C3744*FERT_BED_MES</f>
        <v>28600</v>
      </c>
      <c r="N3744" s="6">
        <f>IF(AND(D3744&lt;=TOTAL_BEDS,J3744&lt;=TEMP_WORKER_MAX*TEMP_WORKER_HRS),1,0)</f>
        <v>1</v>
      </c>
      <c r="O3744" s="2">
        <f>L3744-M3744-K3744-FIXED_COSTS</f>
        <v>24381.22945378688</v>
      </c>
      <c r="P3744" s="2">
        <f>IF(N3744=1,O3744,"")</f>
        <v>24381.22945378688</v>
      </c>
    </row>
    <row r="3745">
      <c r="A3745" s="6">
        <v>5</v>
      </c>
      <c r="B3745" s="6">
        <v>15</v>
      </c>
      <c r="C3745" s="6">
        <v>21</v>
      </c>
      <c r="D3745" s="6">
        <f>A3745+B3745+C3745</f>
        <v>41</v>
      </c>
      <c r="E3745" s="5">
        <f>IF(A3745=0,0,A3745*LABOR_HRS_WK_TOM*SEASON_WEEKS*(1+DIM_PCT_TOM)^A3745)</f>
        <v>724.72950000000026</v>
      </c>
      <c r="F3745" s="5">
        <f>IF(B3745=0,0,B3745*LABOR_HRS_WK_CAR*SEASON_WEEKS*(1+DIM_PCT_CAR)^B3745)</f>
        <v>651.73417492414933</v>
      </c>
      <c r="G3745" s="5">
        <f>IF(C3745=0,0,C3745*LABOR_HRS_WK_MES*SEASON_WEEKS*(1+DIM_PCT_MES)^C3745)</f>
        <v>1226.6692487641699</v>
      </c>
      <c r="H3745" s="5">
        <f>E3745+F3745+G3745</f>
        <v>2603.1329236883194</v>
      </c>
      <c r="I3745" s="5">
        <f>MIN(H3745,FARMER_HRS)</f>
        <v>720</v>
      </c>
      <c r="J3745" s="5">
        <f>MAX(0,H3745-FARMER_HRS)</f>
        <v>1883.1329236883194</v>
      </c>
      <c r="K3745" s="2">
        <f>I3745*FARMER_RATE+J3745*TEMP_WORKER_RATE</f>
        <v>57693.279925144438</v>
      </c>
      <c r="L3745" s="2">
        <f>A3745*PRICE_TOM+B3745*PRICE_CAR+C3745*PRICE_MES</f>
        <v>132110</v>
      </c>
      <c r="M3745" s="2">
        <f>A3745*FERT_BED_TOM+B3745*FERT_BED_CAR+C3745*FERT_BED_MES</f>
        <v>29480</v>
      </c>
      <c r="N3745" s="6">
        <f>IF(AND(D3745&lt;=TOTAL_BEDS,J3745&lt;=TEMP_WORKER_MAX*TEMP_WORKER_HRS),1,0)</f>
        <v>1</v>
      </c>
      <c r="O3745" s="2">
        <f>L3745-M3745-K3745-FIXED_COSTS</f>
        <v>24936.720074855562</v>
      </c>
      <c r="P3745" s="2">
        <f>IF(N3745=1,O3745,"")</f>
        <v>24936.720074855562</v>
      </c>
    </row>
    <row r="3746">
      <c r="A3746" s="6">
        <v>5</v>
      </c>
      <c r="B3746" s="6">
        <v>15</v>
      </c>
      <c r="C3746" s="6">
        <v>22</v>
      </c>
      <c r="D3746" s="6">
        <f>A3746+B3746+C3746</f>
        <v>42</v>
      </c>
      <c r="E3746" s="5">
        <f>IF(A3746=0,0,A3746*LABOR_HRS_WK_TOM*SEASON_WEEKS*(1+DIM_PCT_TOM)^A3746)</f>
        <v>724.72950000000026</v>
      </c>
      <c r="F3746" s="5">
        <f>IF(B3746=0,0,B3746*LABOR_HRS_WK_CAR*SEASON_WEEKS*(1+DIM_PCT_CAR)^B3746)</f>
        <v>651.73417492414933</v>
      </c>
      <c r="G3746" s="5">
        <f>IF(C3746=0,0,C3746*LABOR_HRS_WK_MES*SEASON_WEEKS*(1+DIM_PCT_MES)^C3746)</f>
        <v>1301.1455960105659</v>
      </c>
      <c r="H3746" s="5">
        <f>E3746+F3746+G3746</f>
        <v>2677.6092709347154</v>
      </c>
      <c r="I3746" s="5">
        <f>MIN(H3746,FARMER_HRS)</f>
        <v>720</v>
      </c>
      <c r="J3746" s="5">
        <f>MAX(0,H3746-FARMER_HRS)</f>
        <v>1957.6092709347154</v>
      </c>
      <c r="K3746" s="2">
        <f>I3746*FARMER_RATE+J3746*TEMP_WORKER_RATE</f>
        <v>58986.272064838806</v>
      </c>
      <c r="L3746" s="2">
        <f>A3746*PRICE_TOM+B3746*PRICE_CAR+C3746*PRICE_MES</f>
        <v>134810</v>
      </c>
      <c r="M3746" s="2">
        <f>A3746*FERT_BED_TOM+B3746*FERT_BED_CAR+C3746*FERT_BED_MES</f>
        <v>30360</v>
      </c>
      <c r="N3746" s="6">
        <f>IF(AND(D3746&lt;=TOTAL_BEDS,J3746&lt;=TEMP_WORKER_MAX*TEMP_WORKER_HRS),1,0)</f>
        <v>1</v>
      </c>
      <c r="O3746" s="2">
        <f>L3746-M3746-K3746-FIXED_COSTS</f>
        <v>25463.727935161194</v>
      </c>
      <c r="P3746" s="2">
        <f>IF(N3746=1,O3746,"")</f>
        <v>25463.727935161194</v>
      </c>
    </row>
    <row r="3747">
      <c r="A3747" s="6">
        <v>5</v>
      </c>
      <c r="B3747" s="6">
        <v>15</v>
      </c>
      <c r="C3747" s="6">
        <v>23</v>
      </c>
      <c r="D3747" s="6">
        <f>A3747+B3747+C3747</f>
        <v>43</v>
      </c>
      <c r="E3747" s="5">
        <f>IF(A3747=0,0,A3747*LABOR_HRS_WK_TOM*SEASON_WEEKS*(1+DIM_PCT_TOM)^A3747)</f>
        <v>724.72950000000026</v>
      </c>
      <c r="F3747" s="5">
        <f>IF(B3747=0,0,B3747*LABOR_HRS_WK_CAR*SEASON_WEEKS*(1+DIM_PCT_CAR)^B3747)</f>
        <v>651.73417492414933</v>
      </c>
      <c r="G3747" s="5">
        <f>IF(C3747=0,0,C3747*LABOR_HRS_WK_MES*SEASON_WEEKS*(1+DIM_PCT_MES)^C3747)</f>
        <v>1377.2921848680023</v>
      </c>
      <c r="H3747" s="5">
        <f>E3747+F3747+G3747</f>
        <v>2753.7558597921516</v>
      </c>
      <c r="I3747" s="5">
        <f>MIN(H3747,FARMER_HRS)</f>
        <v>720</v>
      </c>
      <c r="J3747" s="5">
        <f>MAX(0,H3747-FARMER_HRS)</f>
        <v>2033.7558597921516</v>
      </c>
      <c r="K3747" s="2">
        <f>I3747*FARMER_RATE+J3747*TEMP_WORKER_RATE</f>
        <v>60308.261454724852</v>
      </c>
      <c r="L3747" s="2">
        <f>A3747*PRICE_TOM+B3747*PRICE_CAR+C3747*PRICE_MES</f>
        <v>137510</v>
      </c>
      <c r="M3747" s="2">
        <f>A3747*FERT_BED_TOM+B3747*FERT_BED_CAR+C3747*FERT_BED_MES</f>
        <v>31240</v>
      </c>
      <c r="N3747" s="6">
        <f>IF(AND(D3747&lt;=TOTAL_BEDS,J3747&lt;=TEMP_WORKER_MAX*TEMP_WORKER_HRS),1,0)</f>
        <v>1</v>
      </c>
      <c r="O3747" s="2">
        <f>L3747-M3747-K3747-FIXED_COSTS</f>
        <v>25961.738545275148</v>
      </c>
      <c r="P3747" s="2">
        <f>IF(N3747=1,O3747,"")</f>
        <v>25961.738545275148</v>
      </c>
    </row>
    <row r="3748">
      <c r="A3748" s="6">
        <v>5</v>
      </c>
      <c r="B3748" s="6">
        <v>15</v>
      </c>
      <c r="C3748" s="6">
        <v>24</v>
      </c>
      <c r="D3748" s="6">
        <f>A3748+B3748+C3748</f>
        <v>44</v>
      </c>
      <c r="E3748" s="5">
        <f>IF(A3748=0,0,A3748*LABOR_HRS_WK_TOM*SEASON_WEEKS*(1+DIM_PCT_TOM)^A3748)</f>
        <v>724.72950000000026</v>
      </c>
      <c r="F3748" s="5">
        <f>IF(B3748=0,0,B3748*LABOR_HRS_WK_CAR*SEASON_WEEKS*(1+DIM_PCT_CAR)^B3748)</f>
        <v>651.73417492414933</v>
      </c>
      <c r="G3748" s="5">
        <f>IF(C3748=0,0,C3748*LABOR_HRS_WK_MES*SEASON_WEEKS*(1+DIM_PCT_MES)^C3748)</f>
        <v>1455.139134447498</v>
      </c>
      <c r="H3748" s="5">
        <f>E3748+F3748+G3748</f>
        <v>2831.6028093716477</v>
      </c>
      <c r="I3748" s="5">
        <f>MIN(H3748,FARMER_HRS)</f>
        <v>720</v>
      </c>
      <c r="J3748" s="5">
        <f>MAX(0,H3748-FARMER_HRS)</f>
        <v>2111.6028093716477</v>
      </c>
      <c r="K3748" s="2">
        <f>I3748*FARMER_RATE+J3748*TEMP_WORKER_RATE</f>
        <v>61659.77099603555</v>
      </c>
      <c r="L3748" s="2">
        <f>A3748*PRICE_TOM+B3748*PRICE_CAR+C3748*PRICE_MES</f>
        <v>140210</v>
      </c>
      <c r="M3748" s="2">
        <f>A3748*FERT_BED_TOM+B3748*FERT_BED_CAR+C3748*FERT_BED_MES</f>
        <v>32120</v>
      </c>
      <c r="N3748" s="6">
        <f>IF(AND(D3748&lt;=TOTAL_BEDS,J3748&lt;=TEMP_WORKER_MAX*TEMP_WORKER_HRS),1,0)</f>
        <v>1</v>
      </c>
      <c r="O3748" s="2">
        <f>L3748-M3748-K3748-FIXED_COSTS</f>
        <v>26430.22900396445</v>
      </c>
      <c r="P3748" s="2">
        <f>IF(N3748=1,O3748,"")</f>
        <v>26430.22900396445</v>
      </c>
    </row>
    <row r="3749">
      <c r="A3749" s="6">
        <v>5</v>
      </c>
      <c r="B3749" s="6">
        <v>15</v>
      </c>
      <c r="C3749" s="6">
        <v>25</v>
      </c>
      <c r="D3749" s="6">
        <f>A3749+B3749+C3749</f>
        <v>45</v>
      </c>
      <c r="E3749" s="5">
        <f>IF(A3749=0,0,A3749*LABOR_HRS_WK_TOM*SEASON_WEEKS*(1+DIM_PCT_TOM)^A3749)</f>
        <v>724.72950000000026</v>
      </c>
      <c r="F3749" s="5">
        <f>IF(B3749=0,0,B3749*LABOR_HRS_WK_CAR*SEASON_WEEKS*(1+DIM_PCT_CAR)^B3749)</f>
        <v>651.73417492414933</v>
      </c>
      <c r="G3749" s="5">
        <f>IF(C3749=0,0,C3749*LABOR_HRS_WK_MES*SEASON_WEEKS*(1+DIM_PCT_MES)^C3749)</f>
        <v>1534.7170558625955</v>
      </c>
      <c r="H3749" s="5">
        <f>E3749+F3749+G3749</f>
        <v>2911.1807307867448</v>
      </c>
      <c r="I3749" s="5">
        <f>MIN(H3749,FARMER_HRS)</f>
        <v>720</v>
      </c>
      <c r="J3749" s="5">
        <f>MAX(0,H3749-FARMER_HRS)</f>
        <v>2191.1807307867448</v>
      </c>
      <c r="K3749" s="2">
        <f>I3749*FARMER_RATE+J3749*TEMP_WORKER_RATE</f>
        <v>63041.33213171432</v>
      </c>
      <c r="L3749" s="2">
        <f>A3749*PRICE_TOM+B3749*PRICE_CAR+C3749*PRICE_MES</f>
        <v>142910</v>
      </c>
      <c r="M3749" s="2">
        <f>A3749*FERT_BED_TOM+B3749*FERT_BED_CAR+C3749*FERT_BED_MES</f>
        <v>33000</v>
      </c>
      <c r="N3749" s="6">
        <f>IF(AND(D3749&lt;=TOTAL_BEDS,J3749&lt;=TEMP_WORKER_MAX*TEMP_WORKER_HRS),1,0)</f>
        <v>1</v>
      </c>
      <c r="O3749" s="2">
        <f>L3749-M3749-K3749-FIXED_COSTS</f>
        <v>26868.66786828568</v>
      </c>
      <c r="P3749" s="2">
        <f>IF(N3749=1,O3749,"")</f>
        <v>26868.66786828568</v>
      </c>
    </row>
    <row r="3750">
      <c r="A3750" s="6">
        <v>5</v>
      </c>
      <c r="B3750" s="6">
        <v>15</v>
      </c>
      <c r="C3750" s="6">
        <v>26</v>
      </c>
      <c r="D3750" s="6">
        <f>A3750+B3750+C3750</f>
        <v>46</v>
      </c>
      <c r="E3750" s="5">
        <f>IF(A3750=0,0,A3750*LABOR_HRS_WK_TOM*SEASON_WEEKS*(1+DIM_PCT_TOM)^A3750)</f>
        <v>724.72950000000026</v>
      </c>
      <c r="F3750" s="5">
        <f>IF(B3750=0,0,B3750*LABOR_HRS_WK_CAR*SEASON_WEEKS*(1+DIM_PCT_CAR)^B3750)</f>
        <v>651.73417492414933</v>
      </c>
      <c r="G3750" s="5">
        <f>IF(C3750=0,0,C3750*LABOR_HRS_WK_MES*SEASON_WEEKS*(1+DIM_PCT_MES)^C3750)</f>
        <v>1616.0570598233128</v>
      </c>
      <c r="H3750" s="5">
        <f>E3750+F3750+G3750</f>
        <v>2992.5207347474625</v>
      </c>
      <c r="I3750" s="5">
        <f>MIN(H3750,FARMER_HRS)</f>
        <v>720</v>
      </c>
      <c r="J3750" s="5">
        <f>MAX(0,H3750-FARMER_HRS)</f>
        <v>2272.5207347474625</v>
      </c>
      <c r="K3750" s="2">
        <f>I3750*FARMER_RATE+J3750*TEMP_WORKER_RATE</f>
        <v>64453.484978254557</v>
      </c>
      <c r="L3750" s="2">
        <f>A3750*PRICE_TOM+B3750*PRICE_CAR+C3750*PRICE_MES</f>
        <v>145610</v>
      </c>
      <c r="M3750" s="2">
        <f>A3750*FERT_BED_TOM+B3750*FERT_BED_CAR+C3750*FERT_BED_MES</f>
        <v>33880</v>
      </c>
      <c r="N3750" s="6">
        <f>IF(AND(D3750&lt;=TOTAL_BEDS,J3750&lt;=TEMP_WORKER_MAX*TEMP_WORKER_HRS),1,0)</f>
        <v>1</v>
      </c>
      <c r="O3750" s="2">
        <f>L3750-M3750-K3750-FIXED_COSTS</f>
        <v>27276.515021745443</v>
      </c>
      <c r="P3750" s="2">
        <f>IF(N3750=1,O3750,"")</f>
        <v>27276.515021745443</v>
      </c>
    </row>
    <row r="3751">
      <c r="A3751" s="6">
        <v>5</v>
      </c>
      <c r="B3751" s="6">
        <v>15</v>
      </c>
      <c r="C3751" s="6">
        <v>27</v>
      </c>
      <c r="D3751" s="6">
        <f>A3751+B3751+C3751</f>
        <v>47</v>
      </c>
      <c r="E3751" s="5">
        <f>IF(A3751=0,0,A3751*LABOR_HRS_WK_TOM*SEASON_WEEKS*(1+DIM_PCT_TOM)^A3751)</f>
        <v>724.72950000000026</v>
      </c>
      <c r="F3751" s="5">
        <f>IF(B3751=0,0,B3751*LABOR_HRS_WK_CAR*SEASON_WEEKS*(1+DIM_PCT_CAR)^B3751)</f>
        <v>651.73417492414933</v>
      </c>
      <c r="G3751" s="5">
        <f>IF(C3751=0,0,C3751*LABOR_HRS_WK_MES*SEASON_WEEKS*(1+DIM_PCT_MES)^C3751)</f>
        <v>1699.19076434307</v>
      </c>
      <c r="H3751" s="5">
        <f>E3751+F3751+G3751</f>
        <v>3075.6544392672195</v>
      </c>
      <c r="I3751" s="5">
        <f>MIN(H3751,FARMER_HRS)</f>
        <v>720</v>
      </c>
      <c r="J3751" s="5">
        <f>MAX(0,H3751-FARMER_HRS)</f>
        <v>2355.6544392672195</v>
      </c>
      <c r="K3751" s="2">
        <f>I3751*FARMER_RATE+J3751*TEMP_WORKER_RATE</f>
        <v>65896.778459500347</v>
      </c>
      <c r="L3751" s="2">
        <f>A3751*PRICE_TOM+B3751*PRICE_CAR+C3751*PRICE_MES</f>
        <v>148310</v>
      </c>
      <c r="M3751" s="2">
        <f>A3751*FERT_BED_TOM+B3751*FERT_BED_CAR+C3751*FERT_BED_MES</f>
        <v>34760</v>
      </c>
      <c r="N3751" s="6">
        <f>IF(AND(D3751&lt;=TOTAL_BEDS,J3751&lt;=TEMP_WORKER_MAX*TEMP_WORKER_HRS),1,0)</f>
        <v>1</v>
      </c>
      <c r="O3751" s="2">
        <f>L3751-M3751-K3751-FIXED_COSTS</f>
        <v>27653.221540499653</v>
      </c>
      <c r="P3751" s="2">
        <f>IF(N3751=1,O3751,"")</f>
        <v>27653.221540499653</v>
      </c>
    </row>
    <row r="3752">
      <c r="A3752" s="6">
        <v>5</v>
      </c>
      <c r="B3752" s="6">
        <v>15</v>
      </c>
      <c r="C3752" s="6">
        <v>28</v>
      </c>
      <c r="D3752" s="6">
        <f>A3752+B3752+C3752</f>
        <v>48</v>
      </c>
      <c r="E3752" s="5">
        <f>IF(A3752=0,0,A3752*LABOR_HRS_WK_TOM*SEASON_WEEKS*(1+DIM_PCT_TOM)^A3752)</f>
        <v>724.72950000000026</v>
      </c>
      <c r="F3752" s="5">
        <f>IF(B3752=0,0,B3752*LABOR_HRS_WK_CAR*SEASON_WEEKS*(1+DIM_PCT_CAR)^B3752)</f>
        <v>651.73417492414933</v>
      </c>
      <c r="G3752" s="5">
        <f>IF(C3752=0,0,C3752*LABOR_HRS_WK_MES*SEASON_WEEKS*(1+DIM_PCT_MES)^C3752)</f>
        <v>1784.1503025602233</v>
      </c>
      <c r="H3752" s="5">
        <f>E3752+F3752+G3752</f>
        <v>3160.6139774843728</v>
      </c>
      <c r="I3752" s="5">
        <f>MIN(H3752,FARMER_HRS)</f>
        <v>720</v>
      </c>
      <c r="J3752" s="5">
        <f>MAX(0,H3752-FARMER_HRS)</f>
        <v>2440.6139774843728</v>
      </c>
      <c r="K3752" s="2">
        <f>I3752*FARMER_RATE+J3752*TEMP_WORKER_RATE</f>
        <v>67371.770442437031</v>
      </c>
      <c r="L3752" s="2">
        <f>A3752*PRICE_TOM+B3752*PRICE_CAR+C3752*PRICE_MES</f>
        <v>151010</v>
      </c>
      <c r="M3752" s="2">
        <f>A3752*FERT_BED_TOM+B3752*FERT_BED_CAR+C3752*FERT_BED_MES</f>
        <v>35640</v>
      </c>
      <c r="N3752" s="6">
        <f>IF(AND(D3752&lt;=TOTAL_BEDS,J3752&lt;=TEMP_WORKER_MAX*TEMP_WORKER_HRS),1,0)</f>
        <v>1</v>
      </c>
      <c r="O3752" s="2">
        <f>L3752-M3752-K3752-FIXED_COSTS</f>
        <v>27998.229557562969</v>
      </c>
      <c r="P3752" s="2">
        <f>IF(N3752=1,O3752,"")</f>
        <v>27998.229557562969</v>
      </c>
    </row>
    <row r="3753">
      <c r="A3753" s="6">
        <v>5</v>
      </c>
      <c r="B3753" s="6">
        <v>15</v>
      </c>
      <c r="C3753" s="6">
        <v>29</v>
      </c>
      <c r="D3753" s="6">
        <f>A3753+B3753+C3753</f>
        <v>49</v>
      </c>
      <c r="E3753" s="5">
        <f>IF(A3753=0,0,A3753*LABOR_HRS_WK_TOM*SEASON_WEEKS*(1+DIM_PCT_TOM)^A3753)</f>
        <v>724.72950000000026</v>
      </c>
      <c r="F3753" s="5">
        <f>IF(B3753=0,0,B3753*LABOR_HRS_WK_CAR*SEASON_WEEKS*(1+DIM_PCT_CAR)^B3753)</f>
        <v>651.73417492414933</v>
      </c>
      <c r="G3753" s="5">
        <f>IF(C3753=0,0,C3753*LABOR_HRS_WK_MES*SEASON_WEEKS*(1+DIM_PCT_MES)^C3753)</f>
        <v>1870.9683306758766</v>
      </c>
      <c r="H3753" s="5">
        <f>E3753+F3753+G3753</f>
        <v>3247.4320056000261</v>
      </c>
      <c r="I3753" s="5">
        <f>MIN(H3753,FARMER_HRS)</f>
        <v>720</v>
      </c>
      <c r="J3753" s="5">
        <f>MAX(0,H3753-FARMER_HRS)</f>
        <v>2527.4320056000261</v>
      </c>
      <c r="K3753" s="2">
        <f>I3753*FARMER_RATE+J3753*TEMP_WORKER_RATE</f>
        <v>68879.027875000451</v>
      </c>
      <c r="L3753" s="2">
        <f>A3753*PRICE_TOM+B3753*PRICE_CAR+C3753*PRICE_MES</f>
        <v>153710</v>
      </c>
      <c r="M3753" s="2">
        <f>A3753*FERT_BED_TOM+B3753*FERT_BED_CAR+C3753*FERT_BED_MES</f>
        <v>36520</v>
      </c>
      <c r="N3753" s="6">
        <f>IF(AND(D3753&lt;=TOTAL_BEDS,J3753&lt;=TEMP_WORKER_MAX*TEMP_WORKER_HRS),1,0)</f>
        <v>1</v>
      </c>
      <c r="O3753" s="2">
        <f>L3753-M3753-K3753-FIXED_COSTS</f>
        <v>28310.972124999549</v>
      </c>
      <c r="P3753" s="2">
        <f>IF(N3753=1,O3753,"")</f>
        <v>28310.972124999549</v>
      </c>
    </row>
    <row r="3754">
      <c r="A3754" s="6">
        <v>5</v>
      </c>
      <c r="B3754" s="6">
        <v>15</v>
      </c>
      <c r="C3754" s="6">
        <v>30</v>
      </c>
      <c r="D3754" s="6">
        <f>A3754+B3754+C3754</f>
        <v>50</v>
      </c>
      <c r="E3754" s="5">
        <f>IF(A3754=0,0,A3754*LABOR_HRS_WK_TOM*SEASON_WEEKS*(1+DIM_PCT_TOM)^A3754)</f>
        <v>724.72950000000026</v>
      </c>
      <c r="F3754" s="5">
        <f>IF(B3754=0,0,B3754*LABOR_HRS_WK_CAR*SEASON_WEEKS*(1+DIM_PCT_CAR)^B3754)</f>
        <v>651.73417492414933</v>
      </c>
      <c r="G3754" s="5">
        <f>IF(C3754=0,0,C3754*LABOR_HRS_WK_MES*SEASON_WEEKS*(1+DIM_PCT_MES)^C3754)</f>
        <v>1959.6780360096466</v>
      </c>
      <c r="H3754" s="5">
        <f>E3754+F3754+G3754</f>
        <v>3336.1417109337963</v>
      </c>
      <c r="I3754" s="5">
        <f>MIN(H3754,FARMER_HRS)</f>
        <v>720</v>
      </c>
      <c r="J3754" s="5">
        <f>MAX(0,H3754-FARMER_HRS)</f>
        <v>2616.1417109337963</v>
      </c>
      <c r="K3754" s="2">
        <f>I3754*FARMER_RATE+J3754*TEMP_WORKER_RATE</f>
        <v>70419.126925933961</v>
      </c>
      <c r="L3754" s="2">
        <f>A3754*PRICE_TOM+B3754*PRICE_CAR+C3754*PRICE_MES</f>
        <v>156410</v>
      </c>
      <c r="M3754" s="2">
        <f>A3754*FERT_BED_TOM+B3754*FERT_BED_CAR+C3754*FERT_BED_MES</f>
        <v>37400</v>
      </c>
      <c r="N3754" s="6">
        <f>IF(AND(D3754&lt;=TOTAL_BEDS,J3754&lt;=TEMP_WORKER_MAX*TEMP_WORKER_HRS),1,0)</f>
        <v>1</v>
      </c>
      <c r="O3754" s="2">
        <f>L3754-M3754-K3754-FIXED_COSTS</f>
        <v>28590.873074066039</v>
      </c>
      <c r="P3754" s="2">
        <f>IF(N3754=1,O3754,"")</f>
        <v>28590.873074066039</v>
      </c>
    </row>
    <row r="3755">
      <c r="A3755" s="6">
        <v>5</v>
      </c>
      <c r="B3755" s="6">
        <v>16</v>
      </c>
      <c r="C3755" s="6">
        <v>0</v>
      </c>
      <c r="D3755" s="6">
        <f>A3755+B3755+C3755</f>
        <v>21</v>
      </c>
      <c r="E3755" s="5">
        <f>IF(A3755=0,0,A3755*LABOR_HRS_WK_TOM*SEASON_WEEKS*(1+DIM_PCT_TOM)^A3755)</f>
        <v>724.72950000000026</v>
      </c>
      <c r="F3755" s="5">
        <f>IF(B3755=0,0,B3755*LABOR_HRS_WK_CAR*SEASON_WEEKS*(1+DIM_PCT_CAR)^B3755)</f>
        <v>712.56269791706984</v>
      </c>
      <c r="G3755" s="5">
        <f>IF(C3755=0,0,C3755*LABOR_HRS_WK_MES*SEASON_WEEKS*(1+DIM_PCT_MES)^C3755)</f>
        <v>0</v>
      </c>
      <c r="H3755" s="5">
        <f>E3755+F3755+G3755</f>
        <v>1437.29219791707</v>
      </c>
      <c r="I3755" s="5">
        <f>MIN(H3755,FARMER_HRS)</f>
        <v>720</v>
      </c>
      <c r="J3755" s="5">
        <f>MAX(0,H3755-FARMER_HRS)</f>
        <v>717.2921979170701</v>
      </c>
      <c r="K3755" s="2">
        <f>I3755*FARMER_RATE+J3755*TEMP_WORKER_RATE</f>
        <v>37452.989547171353</v>
      </c>
      <c r="L3755" s="2">
        <f>A3755*PRICE_TOM+B3755*PRICE_CAR+C3755*PRICE_MES</f>
        <v>77504</v>
      </c>
      <c r="M3755" s="2">
        <f>A3755*FERT_BED_TOM+B3755*FERT_BED_CAR+C3755*FERT_BED_MES</f>
        <v>11440</v>
      </c>
      <c r="N3755" s="6">
        <f>IF(AND(D3755&lt;=TOTAL_BEDS,J3755&lt;=TEMP_WORKER_MAX*TEMP_WORKER_HRS),1,0)</f>
        <v>1</v>
      </c>
      <c r="O3755" s="2">
        <f>L3755-M3755-K3755-FIXED_COSTS</f>
        <v>8611.0104528286465</v>
      </c>
      <c r="P3755" s="2">
        <f>IF(N3755=1,O3755,"")</f>
        <v>8611.0104528286465</v>
      </c>
    </row>
    <row r="3756">
      <c r="A3756" s="6">
        <v>5</v>
      </c>
      <c r="B3756" s="6">
        <v>16</v>
      </c>
      <c r="C3756" s="6">
        <v>1</v>
      </c>
      <c r="D3756" s="6">
        <f>A3756+B3756+C3756</f>
        <v>22</v>
      </c>
      <c r="E3756" s="5">
        <f>IF(A3756=0,0,A3756*LABOR_HRS_WK_TOM*SEASON_WEEKS*(1+DIM_PCT_TOM)^A3756)</f>
        <v>724.72950000000026</v>
      </c>
      <c r="F3756" s="5">
        <f>IF(B3756=0,0,B3756*LABOR_HRS_WK_CAR*SEASON_WEEKS*(1+DIM_PCT_CAR)^B3756)</f>
        <v>712.56269791706984</v>
      </c>
      <c r="G3756" s="5">
        <f>IF(C3756=0,0,C3756*LABOR_HRS_WK_MES*SEASON_WEEKS*(1+DIM_PCT_MES)^C3756)</f>
        <v>45.5625</v>
      </c>
      <c r="H3756" s="5">
        <f>E3756+F3756+G3756</f>
        <v>1482.85469791707</v>
      </c>
      <c r="I3756" s="5">
        <f>MIN(H3756,FARMER_HRS)</f>
        <v>720</v>
      </c>
      <c r="J3756" s="5">
        <f>MAX(0,H3756-FARMER_HRS)</f>
        <v>762.8546979170701</v>
      </c>
      <c r="K3756" s="2">
        <f>I3756*FARMER_RATE+J3756*TEMP_WORKER_RATE</f>
        <v>38244.005172171353</v>
      </c>
      <c r="L3756" s="2">
        <f>A3756*PRICE_TOM+B3756*PRICE_CAR+C3756*PRICE_MES</f>
        <v>80204</v>
      </c>
      <c r="M3756" s="2">
        <f>A3756*FERT_BED_TOM+B3756*FERT_BED_CAR+C3756*FERT_BED_MES</f>
        <v>12320</v>
      </c>
      <c r="N3756" s="6">
        <f>IF(AND(D3756&lt;=TOTAL_BEDS,J3756&lt;=TEMP_WORKER_MAX*TEMP_WORKER_HRS),1,0)</f>
        <v>1</v>
      </c>
      <c r="O3756" s="2">
        <f>L3756-M3756-K3756-FIXED_COSTS</f>
        <v>9639.9948278286465</v>
      </c>
      <c r="P3756" s="2">
        <f>IF(N3756=1,O3756,"")</f>
        <v>9639.9948278286465</v>
      </c>
    </row>
    <row r="3757">
      <c r="A3757" s="6">
        <v>5</v>
      </c>
      <c r="B3757" s="6">
        <v>16</v>
      </c>
      <c r="C3757" s="6">
        <v>2</v>
      </c>
      <c r="D3757" s="6">
        <f>A3757+B3757+C3757</f>
        <v>23</v>
      </c>
      <c r="E3757" s="5">
        <f>IF(A3757=0,0,A3757*LABOR_HRS_WK_TOM*SEASON_WEEKS*(1+DIM_PCT_TOM)^A3757)</f>
        <v>724.72950000000026</v>
      </c>
      <c r="F3757" s="5">
        <f>IF(B3757=0,0,B3757*LABOR_HRS_WK_CAR*SEASON_WEEKS*(1+DIM_PCT_CAR)^B3757)</f>
        <v>712.56269791706984</v>
      </c>
      <c r="G3757" s="5">
        <f>IF(C3757=0,0,C3757*LABOR_HRS_WK_MES*SEASON_WEEKS*(1+DIM_PCT_MES)^C3757)</f>
        <v>92.2640625</v>
      </c>
      <c r="H3757" s="5">
        <f>E3757+F3757+G3757</f>
        <v>1529.55626041707</v>
      </c>
      <c r="I3757" s="5">
        <f>MIN(H3757,FARMER_HRS)</f>
        <v>720</v>
      </c>
      <c r="J3757" s="5">
        <f>MAX(0,H3757-FARMER_HRS)</f>
        <v>809.55626041707</v>
      </c>
      <c r="K3757" s="2">
        <f>I3757*FARMER_RATE+J3757*TEMP_WORKER_RATE</f>
        <v>39054.796187796353</v>
      </c>
      <c r="L3757" s="2">
        <f>A3757*PRICE_TOM+B3757*PRICE_CAR+C3757*PRICE_MES</f>
        <v>82904</v>
      </c>
      <c r="M3757" s="2">
        <f>A3757*FERT_BED_TOM+B3757*FERT_BED_CAR+C3757*FERT_BED_MES</f>
        <v>13200</v>
      </c>
      <c r="N3757" s="6">
        <f>IF(AND(D3757&lt;=TOTAL_BEDS,J3757&lt;=TEMP_WORKER_MAX*TEMP_WORKER_HRS),1,0)</f>
        <v>1</v>
      </c>
      <c r="O3757" s="2">
        <f>L3757-M3757-K3757-FIXED_COSTS</f>
        <v>10649.203812203647</v>
      </c>
      <c r="P3757" s="2">
        <f>IF(N3757=1,O3757,"")</f>
        <v>10649.203812203647</v>
      </c>
    </row>
    <row r="3758">
      <c r="A3758" s="6">
        <v>5</v>
      </c>
      <c r="B3758" s="6">
        <v>16</v>
      </c>
      <c r="C3758" s="6">
        <v>3</v>
      </c>
      <c r="D3758" s="6">
        <f>A3758+B3758+C3758</f>
        <v>24</v>
      </c>
      <c r="E3758" s="5">
        <f>IF(A3758=0,0,A3758*LABOR_HRS_WK_TOM*SEASON_WEEKS*(1+DIM_PCT_TOM)^A3758)</f>
        <v>724.72950000000026</v>
      </c>
      <c r="F3758" s="5">
        <f>IF(B3758=0,0,B3758*LABOR_HRS_WK_CAR*SEASON_WEEKS*(1+DIM_PCT_CAR)^B3758)</f>
        <v>712.56269791706984</v>
      </c>
      <c r="G3758" s="5">
        <f>IF(C3758=0,0,C3758*LABOR_HRS_WK_MES*SEASON_WEEKS*(1+DIM_PCT_MES)^C3758)</f>
        <v>140.12604492187498</v>
      </c>
      <c r="H3758" s="5">
        <f>E3758+F3758+G3758</f>
        <v>1577.4182428389452</v>
      </c>
      <c r="I3758" s="5">
        <f>MIN(H3758,FARMER_HRS)</f>
        <v>720</v>
      </c>
      <c r="J3758" s="5">
        <f>MAX(0,H3758-FARMER_HRS)</f>
        <v>857.41824283894516</v>
      </c>
      <c r="K3758" s="2">
        <f>I3758*FARMER_RATE+J3758*TEMP_WORKER_RATE</f>
        <v>39885.733382620572</v>
      </c>
      <c r="L3758" s="2">
        <f>A3758*PRICE_TOM+B3758*PRICE_CAR+C3758*PRICE_MES</f>
        <v>85604</v>
      </c>
      <c r="M3758" s="2">
        <f>A3758*FERT_BED_TOM+B3758*FERT_BED_CAR+C3758*FERT_BED_MES</f>
        <v>14080</v>
      </c>
      <c r="N3758" s="6">
        <f>IF(AND(D3758&lt;=TOTAL_BEDS,J3758&lt;=TEMP_WORKER_MAX*TEMP_WORKER_HRS),1,0)</f>
        <v>1</v>
      </c>
      <c r="O3758" s="2">
        <f>L3758-M3758-K3758-FIXED_COSTS</f>
        <v>11638.266617379428</v>
      </c>
      <c r="P3758" s="2">
        <f>IF(N3758=1,O3758,"")</f>
        <v>11638.266617379428</v>
      </c>
    </row>
    <row r="3759">
      <c r="A3759" s="6">
        <v>5</v>
      </c>
      <c r="B3759" s="6">
        <v>16</v>
      </c>
      <c r="C3759" s="6">
        <v>4</v>
      </c>
      <c r="D3759" s="6">
        <f>A3759+B3759+C3759</f>
        <v>25</v>
      </c>
      <c r="E3759" s="5">
        <f>IF(A3759=0,0,A3759*LABOR_HRS_WK_TOM*SEASON_WEEKS*(1+DIM_PCT_TOM)^A3759)</f>
        <v>724.72950000000026</v>
      </c>
      <c r="F3759" s="5">
        <f>IF(B3759=0,0,B3759*LABOR_HRS_WK_CAR*SEASON_WEEKS*(1+DIM_PCT_CAR)^B3759)</f>
        <v>712.56269791706984</v>
      </c>
      <c r="G3759" s="5">
        <f>IF(C3759=0,0,C3759*LABOR_HRS_WK_MES*SEASON_WEEKS*(1+DIM_PCT_MES)^C3759)</f>
        <v>189.17016064453119</v>
      </c>
      <c r="H3759" s="5">
        <f>E3759+F3759+G3759</f>
        <v>1626.4623585616014</v>
      </c>
      <c r="I3759" s="5">
        <f>MIN(H3759,FARMER_HRS)</f>
        <v>720</v>
      </c>
      <c r="J3759" s="5">
        <f>MAX(0,H3759-FARMER_HRS)</f>
        <v>906.46235856160138</v>
      </c>
      <c r="K3759" s="2">
        <f>I3759*FARMER_RATE+J3759*TEMP_WORKER_RATE</f>
        <v>40737.1937250278</v>
      </c>
      <c r="L3759" s="2">
        <f>A3759*PRICE_TOM+B3759*PRICE_CAR+C3759*PRICE_MES</f>
        <v>88304</v>
      </c>
      <c r="M3759" s="2">
        <f>A3759*FERT_BED_TOM+B3759*FERT_BED_CAR+C3759*FERT_BED_MES</f>
        <v>14960</v>
      </c>
      <c r="N3759" s="6">
        <f>IF(AND(D3759&lt;=TOTAL_BEDS,J3759&lt;=TEMP_WORKER_MAX*TEMP_WORKER_HRS),1,0)</f>
        <v>1</v>
      </c>
      <c r="O3759" s="2">
        <f>L3759-M3759-K3759-FIXED_COSTS</f>
        <v>12606.806274972201</v>
      </c>
      <c r="P3759" s="2">
        <f>IF(N3759=1,O3759,"")</f>
        <v>12606.806274972201</v>
      </c>
    </row>
    <row r="3760">
      <c r="A3760" s="6">
        <v>5</v>
      </c>
      <c r="B3760" s="6">
        <v>16</v>
      </c>
      <c r="C3760" s="6">
        <v>5</v>
      </c>
      <c r="D3760" s="6">
        <f>A3760+B3760+C3760</f>
        <v>26</v>
      </c>
      <c r="E3760" s="5">
        <f>IF(A3760=0,0,A3760*LABOR_HRS_WK_TOM*SEASON_WEEKS*(1+DIM_PCT_TOM)^A3760)</f>
        <v>724.72950000000026</v>
      </c>
      <c r="F3760" s="5">
        <f>IF(B3760=0,0,B3760*LABOR_HRS_WK_CAR*SEASON_WEEKS*(1+DIM_PCT_CAR)^B3760)</f>
        <v>712.56269791706984</v>
      </c>
      <c r="G3760" s="5">
        <f>IF(C3760=0,0,C3760*LABOR_HRS_WK_MES*SEASON_WEEKS*(1+DIM_PCT_MES)^C3760)</f>
        <v>239.41848456573481</v>
      </c>
      <c r="H3760" s="5">
        <f>E3760+F3760+G3760</f>
        <v>1676.7106824828049</v>
      </c>
      <c r="I3760" s="5">
        <f>MIN(H3760,FARMER_HRS)</f>
        <v>720</v>
      </c>
      <c r="J3760" s="5">
        <f>MAX(0,H3760-FARMER_HRS)</f>
        <v>956.71068248280494</v>
      </c>
      <c r="K3760" s="2">
        <f>I3760*FARMER_RATE+J3760*TEMP_WORKER_RATE</f>
        <v>41609.560459770917</v>
      </c>
      <c r="L3760" s="2">
        <f>A3760*PRICE_TOM+B3760*PRICE_CAR+C3760*PRICE_MES</f>
        <v>91004</v>
      </c>
      <c r="M3760" s="2">
        <f>A3760*FERT_BED_TOM+B3760*FERT_BED_CAR+C3760*FERT_BED_MES</f>
        <v>15840</v>
      </c>
      <c r="N3760" s="6">
        <f>IF(AND(D3760&lt;=TOTAL_BEDS,J3760&lt;=TEMP_WORKER_MAX*TEMP_WORKER_HRS),1,0)</f>
        <v>1</v>
      </c>
      <c r="O3760" s="2">
        <f>L3760-M3760-K3760-FIXED_COSTS</f>
        <v>13554.439540229083</v>
      </c>
      <c r="P3760" s="2">
        <f>IF(N3760=1,O3760,"")</f>
        <v>13554.439540229083</v>
      </c>
    </row>
    <row r="3761">
      <c r="A3761" s="6">
        <v>5</v>
      </c>
      <c r="B3761" s="6">
        <v>16</v>
      </c>
      <c r="C3761" s="6">
        <v>6</v>
      </c>
      <c r="D3761" s="6">
        <f>A3761+B3761+C3761</f>
        <v>27</v>
      </c>
      <c r="E3761" s="5">
        <f>IF(A3761=0,0,A3761*LABOR_HRS_WK_TOM*SEASON_WEEKS*(1+DIM_PCT_TOM)^A3761)</f>
        <v>724.72950000000026</v>
      </c>
      <c r="F3761" s="5">
        <f>IF(B3761=0,0,B3761*LABOR_HRS_WK_CAR*SEASON_WEEKS*(1+DIM_PCT_CAR)^B3761)</f>
        <v>712.56269791706984</v>
      </c>
      <c r="G3761" s="5">
        <f>IF(C3761=0,0,C3761*LABOR_HRS_WK_MES*SEASON_WEEKS*(1+DIM_PCT_MES)^C3761)</f>
        <v>290.89345874736773</v>
      </c>
      <c r="H3761" s="5">
        <f>E3761+F3761+G3761</f>
        <v>1728.1856566644378</v>
      </c>
      <c r="I3761" s="5">
        <f>MIN(H3761,FARMER_HRS)</f>
        <v>720</v>
      </c>
      <c r="J3761" s="5">
        <f>MAX(0,H3761-FARMER_HRS)</f>
        <v>1008.1856566644378</v>
      </c>
      <c r="K3761" s="2">
        <f>I3761*FARMER_RATE+J3761*TEMP_WORKER_RATE</f>
        <v>42503.223205979826</v>
      </c>
      <c r="L3761" s="2">
        <f>A3761*PRICE_TOM+B3761*PRICE_CAR+C3761*PRICE_MES</f>
        <v>93704</v>
      </c>
      <c r="M3761" s="2">
        <f>A3761*FERT_BED_TOM+B3761*FERT_BED_CAR+C3761*FERT_BED_MES</f>
        <v>16720</v>
      </c>
      <c r="N3761" s="6">
        <f>IF(AND(D3761&lt;=TOTAL_BEDS,J3761&lt;=TEMP_WORKER_MAX*TEMP_WORKER_HRS),1,0)</f>
        <v>1</v>
      </c>
      <c r="O3761" s="2">
        <f>L3761-M3761-K3761-FIXED_COSTS</f>
        <v>14480.776794020174</v>
      </c>
      <c r="P3761" s="2">
        <f>IF(N3761=1,O3761,"")</f>
        <v>14480.776794020174</v>
      </c>
    </row>
    <row r="3762">
      <c r="A3762" s="6">
        <v>5</v>
      </c>
      <c r="B3762" s="6">
        <v>16</v>
      </c>
      <c r="C3762" s="6">
        <v>7</v>
      </c>
      <c r="D3762" s="6">
        <f>A3762+B3762+C3762</f>
        <v>28</v>
      </c>
      <c r="E3762" s="5">
        <f>IF(A3762=0,0,A3762*LABOR_HRS_WK_TOM*SEASON_WEEKS*(1+DIM_PCT_TOM)^A3762)</f>
        <v>724.72950000000026</v>
      </c>
      <c r="F3762" s="5">
        <f>IF(B3762=0,0,B3762*LABOR_HRS_WK_CAR*SEASON_WEEKS*(1+DIM_PCT_CAR)^B3762)</f>
        <v>712.56269791706984</v>
      </c>
      <c r="G3762" s="5">
        <f>IF(C3762=0,0,C3762*LABOR_HRS_WK_MES*SEASON_WEEKS*(1+DIM_PCT_MES)^C3762)</f>
        <v>343.61789814532818</v>
      </c>
      <c r="H3762" s="5">
        <f>E3762+F3762+G3762</f>
        <v>1780.9100960623982</v>
      </c>
      <c r="I3762" s="5">
        <f>MIN(H3762,FARMER_HRS)</f>
        <v>720</v>
      </c>
      <c r="J3762" s="5">
        <f>MAX(0,H3762-FARMER_HRS)</f>
        <v>1060.9100960623982</v>
      </c>
      <c r="K3762" s="2">
        <f>I3762*FARMER_RATE+J3762*TEMP_WORKER_RATE</f>
        <v>43418.578056638857</v>
      </c>
      <c r="L3762" s="2">
        <f>A3762*PRICE_TOM+B3762*PRICE_CAR+C3762*PRICE_MES</f>
        <v>96404</v>
      </c>
      <c r="M3762" s="2">
        <f>A3762*FERT_BED_TOM+B3762*FERT_BED_CAR+C3762*FERT_BED_MES</f>
        <v>17600</v>
      </c>
      <c r="N3762" s="6">
        <f>IF(AND(D3762&lt;=TOTAL_BEDS,J3762&lt;=TEMP_WORKER_MAX*TEMP_WORKER_HRS),1,0)</f>
        <v>1</v>
      </c>
      <c r="O3762" s="2">
        <f>L3762-M3762-K3762-FIXED_COSTS</f>
        <v>15385.421943361143</v>
      </c>
      <c r="P3762" s="2">
        <f>IF(N3762=1,O3762,"")</f>
        <v>15385.421943361143</v>
      </c>
    </row>
    <row r="3763">
      <c r="A3763" s="6">
        <v>5</v>
      </c>
      <c r="B3763" s="6">
        <v>16</v>
      </c>
      <c r="C3763" s="6">
        <v>8</v>
      </c>
      <c r="D3763" s="6">
        <f>A3763+B3763+C3763</f>
        <v>29</v>
      </c>
      <c r="E3763" s="5">
        <f>IF(A3763=0,0,A3763*LABOR_HRS_WK_TOM*SEASON_WEEKS*(1+DIM_PCT_TOM)^A3763)</f>
        <v>724.72950000000026</v>
      </c>
      <c r="F3763" s="5">
        <f>IF(B3763=0,0,B3763*LABOR_HRS_WK_CAR*SEASON_WEEKS*(1+DIM_PCT_CAR)^B3763)</f>
        <v>712.56269791706984</v>
      </c>
      <c r="G3763" s="5">
        <f>IF(C3763=0,0,C3763*LABOR_HRS_WK_MES*SEASON_WEEKS*(1+DIM_PCT_MES)^C3763)</f>
        <v>397.61499642530833</v>
      </c>
      <c r="H3763" s="5">
        <f>E3763+F3763+G3763</f>
        <v>1834.9071943423785</v>
      </c>
      <c r="I3763" s="5">
        <f>MIN(H3763,FARMER_HRS)</f>
        <v>720</v>
      </c>
      <c r="J3763" s="5">
        <f>MAX(0,H3763-FARMER_HRS)</f>
        <v>1114.9071943423785</v>
      </c>
      <c r="K3763" s="2">
        <f>I3763*FARMER_RATE+J3763*TEMP_WORKER_RATE</f>
        <v>44356.027679555176</v>
      </c>
      <c r="L3763" s="2">
        <f>A3763*PRICE_TOM+B3763*PRICE_CAR+C3763*PRICE_MES</f>
        <v>99104</v>
      </c>
      <c r="M3763" s="2">
        <f>A3763*FERT_BED_TOM+B3763*FERT_BED_CAR+C3763*FERT_BED_MES</f>
        <v>18480</v>
      </c>
      <c r="N3763" s="6">
        <f>IF(AND(D3763&lt;=TOTAL_BEDS,J3763&lt;=TEMP_WORKER_MAX*TEMP_WORKER_HRS),1,0)</f>
        <v>1</v>
      </c>
      <c r="O3763" s="2">
        <f>L3763-M3763-K3763-FIXED_COSTS</f>
        <v>16267.972320444824</v>
      </c>
      <c r="P3763" s="2">
        <f>IF(N3763=1,O3763,"")</f>
        <v>16267.972320444824</v>
      </c>
    </row>
    <row r="3764">
      <c r="A3764" s="6">
        <v>5</v>
      </c>
      <c r="B3764" s="6">
        <v>16</v>
      </c>
      <c r="C3764" s="6">
        <v>9</v>
      </c>
      <c r="D3764" s="6">
        <f>A3764+B3764+C3764</f>
        <v>30</v>
      </c>
      <c r="E3764" s="5">
        <f>IF(A3764=0,0,A3764*LABOR_HRS_WK_TOM*SEASON_WEEKS*(1+DIM_PCT_TOM)^A3764)</f>
        <v>724.72950000000026</v>
      </c>
      <c r="F3764" s="5">
        <f>IF(B3764=0,0,B3764*LABOR_HRS_WK_CAR*SEASON_WEEKS*(1+DIM_PCT_CAR)^B3764)</f>
        <v>712.56269791706984</v>
      </c>
      <c r="G3764" s="5">
        <f>IF(C3764=0,0,C3764*LABOR_HRS_WK_MES*SEASON_WEEKS*(1+DIM_PCT_MES)^C3764)</f>
        <v>452.90833186570273</v>
      </c>
      <c r="H3764" s="5">
        <f>E3764+F3764+G3764</f>
        <v>1890.2005297827727</v>
      </c>
      <c r="I3764" s="5">
        <f>MIN(H3764,FARMER_HRS)</f>
        <v>720</v>
      </c>
      <c r="J3764" s="5">
        <f>MAX(0,H3764-FARMER_HRS)</f>
        <v>1170.2005297827727</v>
      </c>
      <c r="K3764" s="2">
        <f>I3764*FARMER_RATE+J3764*TEMP_WORKER_RATE</f>
        <v>45315.981419839809</v>
      </c>
      <c r="L3764" s="2">
        <f>A3764*PRICE_TOM+B3764*PRICE_CAR+C3764*PRICE_MES</f>
        <v>101804</v>
      </c>
      <c r="M3764" s="2">
        <f>A3764*FERT_BED_TOM+B3764*FERT_BED_CAR+C3764*FERT_BED_MES</f>
        <v>19360</v>
      </c>
      <c r="N3764" s="6">
        <f>IF(AND(D3764&lt;=TOTAL_BEDS,J3764&lt;=TEMP_WORKER_MAX*TEMP_WORKER_HRS),1,0)</f>
        <v>1</v>
      </c>
      <c r="O3764" s="2">
        <f>L3764-M3764-K3764-FIXED_COSTS</f>
        <v>17128.018580160191</v>
      </c>
      <c r="P3764" s="2">
        <f>IF(N3764=1,O3764,"")</f>
        <v>17128.018580160191</v>
      </c>
    </row>
    <row r="3765">
      <c r="A3765" s="6">
        <v>5</v>
      </c>
      <c r="B3765" s="6">
        <v>16</v>
      </c>
      <c r="C3765" s="6">
        <v>10</v>
      </c>
      <c r="D3765" s="6">
        <f>A3765+B3765+C3765</f>
        <v>31</v>
      </c>
      <c r="E3765" s="5">
        <f>IF(A3765=0,0,A3765*LABOR_HRS_WK_TOM*SEASON_WEEKS*(1+DIM_PCT_TOM)^A3765)</f>
        <v>724.72950000000026</v>
      </c>
      <c r="F3765" s="5">
        <f>IF(B3765=0,0,B3765*LABOR_HRS_WK_CAR*SEASON_WEEKS*(1+DIM_PCT_CAR)^B3765)</f>
        <v>712.56269791706984</v>
      </c>
      <c r="G3765" s="5">
        <f>IF(C3765=0,0,C3765*LABOR_HRS_WK_MES*SEASON_WEEKS*(1+DIM_PCT_MES)^C3765)</f>
        <v>509.52187334891551</v>
      </c>
      <c r="H3765" s="5">
        <f>E3765+F3765+G3765</f>
        <v>1946.8140712659856</v>
      </c>
      <c r="I3765" s="5">
        <f>MIN(H3765,FARMER_HRS)</f>
        <v>720</v>
      </c>
      <c r="J3765" s="5">
        <f>MAX(0,H3765-FARMER_HRS)</f>
        <v>1226.8140712659856</v>
      </c>
      <c r="K3765" s="2">
        <f>I3765*FARMER_RATE+J3765*TEMP_WORKER_RATE</f>
        <v>46298.855403923357</v>
      </c>
      <c r="L3765" s="2">
        <f>A3765*PRICE_TOM+B3765*PRICE_CAR+C3765*PRICE_MES</f>
        <v>104504</v>
      </c>
      <c r="M3765" s="2">
        <f>A3765*FERT_BED_TOM+B3765*FERT_BED_CAR+C3765*FERT_BED_MES</f>
        <v>20240</v>
      </c>
      <c r="N3765" s="6">
        <f>IF(AND(D3765&lt;=TOTAL_BEDS,J3765&lt;=TEMP_WORKER_MAX*TEMP_WORKER_HRS),1,0)</f>
        <v>1</v>
      </c>
      <c r="O3765" s="2">
        <f>L3765-M3765-K3765-FIXED_COSTS</f>
        <v>17965.144596076643</v>
      </c>
      <c r="P3765" s="2">
        <f>IF(N3765=1,O3765,"")</f>
        <v>17965.144596076643</v>
      </c>
    </row>
    <row r="3766">
      <c r="A3766" s="6">
        <v>5</v>
      </c>
      <c r="B3766" s="6">
        <v>16</v>
      </c>
      <c r="C3766" s="6">
        <v>11</v>
      </c>
      <c r="D3766" s="6">
        <f>A3766+B3766+C3766</f>
        <v>32</v>
      </c>
      <c r="E3766" s="5">
        <f>IF(A3766=0,0,A3766*LABOR_HRS_WK_TOM*SEASON_WEEKS*(1+DIM_PCT_TOM)^A3766)</f>
        <v>724.72950000000026</v>
      </c>
      <c r="F3766" s="5">
        <f>IF(B3766=0,0,B3766*LABOR_HRS_WK_CAR*SEASON_WEEKS*(1+DIM_PCT_CAR)^B3766)</f>
        <v>712.56269791706984</v>
      </c>
      <c r="G3766" s="5">
        <f>IF(C3766=0,0,C3766*LABOR_HRS_WK_MES*SEASON_WEEKS*(1+DIM_PCT_MES)^C3766)</f>
        <v>567.47998644235463</v>
      </c>
      <c r="H3766" s="5">
        <f>E3766+F3766+G3766</f>
        <v>2004.7721843594247</v>
      </c>
      <c r="I3766" s="5">
        <f>MIN(H3766,FARMER_HRS)</f>
        <v>720</v>
      </c>
      <c r="J3766" s="5">
        <f>MAX(0,H3766-FARMER_HRS)</f>
        <v>1284.7721843594247</v>
      </c>
      <c r="K3766" s="2">
        <f>I3766*FARMER_RATE+J3766*TEMP_WORKER_RATE</f>
        <v>47305.0726451289</v>
      </c>
      <c r="L3766" s="2">
        <f>A3766*PRICE_TOM+B3766*PRICE_CAR+C3766*PRICE_MES</f>
        <v>107204</v>
      </c>
      <c r="M3766" s="2">
        <f>A3766*FERT_BED_TOM+B3766*FERT_BED_CAR+C3766*FERT_BED_MES</f>
        <v>21120</v>
      </c>
      <c r="N3766" s="6">
        <f>IF(AND(D3766&lt;=TOTAL_BEDS,J3766&lt;=TEMP_WORKER_MAX*TEMP_WORKER_HRS),1,0)</f>
        <v>1</v>
      </c>
      <c r="O3766" s="2">
        <f>L3766-M3766-K3766-FIXED_COSTS</f>
        <v>18778.9273548711</v>
      </c>
      <c r="P3766" s="2">
        <f>IF(N3766=1,O3766,"")</f>
        <v>18778.9273548711</v>
      </c>
    </row>
    <row r="3767">
      <c r="A3767" s="6">
        <v>5</v>
      </c>
      <c r="B3767" s="6">
        <v>16</v>
      </c>
      <c r="C3767" s="6">
        <v>12</v>
      </c>
      <c r="D3767" s="6">
        <f>A3767+B3767+C3767</f>
        <v>33</v>
      </c>
      <c r="E3767" s="5">
        <f>IF(A3767=0,0,A3767*LABOR_HRS_WK_TOM*SEASON_WEEKS*(1+DIM_PCT_TOM)^A3767)</f>
        <v>724.72950000000026</v>
      </c>
      <c r="F3767" s="5">
        <f>IF(B3767=0,0,B3767*LABOR_HRS_WK_CAR*SEASON_WEEKS*(1+DIM_PCT_CAR)^B3767)</f>
        <v>712.56269791706984</v>
      </c>
      <c r="G3767" s="5">
        <f>IF(C3767=0,0,C3767*LABOR_HRS_WK_MES*SEASON_WEEKS*(1+DIM_PCT_MES)^C3767)</f>
        <v>626.807439570419</v>
      </c>
      <c r="H3767" s="5">
        <f>E3767+F3767+G3767</f>
        <v>2064.099637487489</v>
      </c>
      <c r="I3767" s="5">
        <f>MIN(H3767,FARMER_HRS)</f>
        <v>720</v>
      </c>
      <c r="J3767" s="5">
        <f>MAX(0,H3767-FARMER_HRS)</f>
        <v>1344.099637487489</v>
      </c>
      <c r="K3767" s="2">
        <f>I3767*FARMER_RATE+J3767*TEMP_WORKER_RATE</f>
        <v>48335.063150824462</v>
      </c>
      <c r="L3767" s="2">
        <f>A3767*PRICE_TOM+B3767*PRICE_CAR+C3767*PRICE_MES</f>
        <v>109904</v>
      </c>
      <c r="M3767" s="2">
        <f>A3767*FERT_BED_TOM+B3767*FERT_BED_CAR+C3767*FERT_BED_MES</f>
        <v>22000</v>
      </c>
      <c r="N3767" s="6">
        <f>IF(AND(D3767&lt;=TOTAL_BEDS,J3767&lt;=TEMP_WORKER_MAX*TEMP_WORKER_HRS),1,0)</f>
        <v>1</v>
      </c>
      <c r="O3767" s="2">
        <f>L3767-M3767-K3767-FIXED_COSTS</f>
        <v>19568.936849175538</v>
      </c>
      <c r="P3767" s="2">
        <f>IF(N3767=1,O3767,"")</f>
        <v>19568.936849175538</v>
      </c>
    </row>
    <row r="3768">
      <c r="A3768" s="6">
        <v>5</v>
      </c>
      <c r="B3768" s="6">
        <v>16</v>
      </c>
      <c r="C3768" s="6">
        <v>13</v>
      </c>
      <c r="D3768" s="6">
        <f>A3768+B3768+C3768</f>
        <v>34</v>
      </c>
      <c r="E3768" s="5">
        <f>IF(A3768=0,0,A3768*LABOR_HRS_WK_TOM*SEASON_WEEKS*(1+DIM_PCT_TOM)^A3768)</f>
        <v>724.72950000000026</v>
      </c>
      <c r="F3768" s="5">
        <f>IF(B3768=0,0,B3768*LABOR_HRS_WK_CAR*SEASON_WEEKS*(1+DIM_PCT_CAR)^B3768)</f>
        <v>712.56269791706984</v>
      </c>
      <c r="G3768" s="5">
        <f>IF(C3768=0,0,C3768*LABOR_HRS_WK_MES*SEASON_WEEKS*(1+DIM_PCT_MES)^C3768)</f>
        <v>687.52941027880331</v>
      </c>
      <c r="H3768" s="5">
        <f>E3768+F3768+G3768</f>
        <v>2124.8216081958735</v>
      </c>
      <c r="I3768" s="5">
        <f>MIN(H3768,FARMER_HRS)</f>
        <v>720</v>
      </c>
      <c r="J3768" s="5">
        <f>MAX(0,H3768-FARMER_HRS)</f>
        <v>1404.8216081958735</v>
      </c>
      <c r="K3768" s="2">
        <f>I3768*FARMER_RATE+J3768*TEMP_WORKER_RATE</f>
        <v>49389.264031178362</v>
      </c>
      <c r="L3768" s="2">
        <f>A3768*PRICE_TOM+B3768*PRICE_CAR+C3768*PRICE_MES</f>
        <v>112604</v>
      </c>
      <c r="M3768" s="2">
        <f>A3768*FERT_BED_TOM+B3768*FERT_BED_CAR+C3768*FERT_BED_MES</f>
        <v>22880</v>
      </c>
      <c r="N3768" s="6">
        <f>IF(AND(D3768&lt;=TOTAL_BEDS,J3768&lt;=TEMP_WORKER_MAX*TEMP_WORKER_HRS),1,0)</f>
        <v>1</v>
      </c>
      <c r="O3768" s="2">
        <f>L3768-M3768-K3768-FIXED_COSTS</f>
        <v>20334.735968821638</v>
      </c>
      <c r="P3768" s="2">
        <f>IF(N3768=1,O3768,"")</f>
        <v>20334.735968821638</v>
      </c>
    </row>
    <row r="3769">
      <c r="A3769" s="6">
        <v>5</v>
      </c>
      <c r="B3769" s="6">
        <v>16</v>
      </c>
      <c r="C3769" s="6">
        <v>14</v>
      </c>
      <c r="D3769" s="6">
        <f>A3769+B3769+C3769</f>
        <v>35</v>
      </c>
      <c r="E3769" s="5">
        <f>IF(A3769=0,0,A3769*LABOR_HRS_WK_TOM*SEASON_WEEKS*(1+DIM_PCT_TOM)^A3769)</f>
        <v>724.72950000000026</v>
      </c>
      <c r="F3769" s="5">
        <f>IF(B3769=0,0,B3769*LABOR_HRS_WK_CAR*SEASON_WEEKS*(1+DIM_PCT_CAR)^B3769)</f>
        <v>712.56269791706984</v>
      </c>
      <c r="G3769" s="5">
        <f>IF(C3769=0,0,C3769*LABOR_HRS_WK_MES*SEASON_WEEKS*(1+DIM_PCT_MES)^C3769)</f>
        <v>749.67149159246435</v>
      </c>
      <c r="H3769" s="5">
        <f>E3769+F3769+G3769</f>
        <v>2186.9636895095346</v>
      </c>
      <c r="I3769" s="5">
        <f>MIN(H3769,FARMER_HRS)</f>
        <v>720</v>
      </c>
      <c r="J3769" s="5">
        <f>MAX(0,H3769-FARMER_HRS)</f>
        <v>1466.9636895095346</v>
      </c>
      <c r="K3769" s="2">
        <f>I3769*FARMER_RATE+J3769*TEMP_WORKER_RATE</f>
        <v>50468.119609540532</v>
      </c>
      <c r="L3769" s="2">
        <f>A3769*PRICE_TOM+B3769*PRICE_CAR+C3769*PRICE_MES</f>
        <v>115304</v>
      </c>
      <c r="M3769" s="2">
        <f>A3769*FERT_BED_TOM+B3769*FERT_BED_CAR+C3769*FERT_BED_MES</f>
        <v>23760</v>
      </c>
      <c r="N3769" s="6">
        <f>IF(AND(D3769&lt;=TOTAL_BEDS,J3769&lt;=TEMP_WORKER_MAX*TEMP_WORKER_HRS),1,0)</f>
        <v>1</v>
      </c>
      <c r="O3769" s="2">
        <f>L3769-M3769-K3769-FIXED_COSTS</f>
        <v>21075.880390459468</v>
      </c>
      <c r="P3769" s="2">
        <f>IF(N3769=1,O3769,"")</f>
        <v>21075.880390459468</v>
      </c>
    </row>
    <row r="3770">
      <c r="A3770" s="6">
        <v>5</v>
      </c>
      <c r="B3770" s="6">
        <v>16</v>
      </c>
      <c r="C3770" s="6">
        <v>15</v>
      </c>
      <c r="D3770" s="6">
        <f>A3770+B3770+C3770</f>
        <v>36</v>
      </c>
      <c r="E3770" s="5">
        <f>IF(A3770=0,0,A3770*LABOR_HRS_WK_TOM*SEASON_WEEKS*(1+DIM_PCT_TOM)^A3770)</f>
        <v>724.72950000000026</v>
      </c>
      <c r="F3770" s="5">
        <f>IF(B3770=0,0,B3770*LABOR_HRS_WK_CAR*SEASON_WEEKS*(1+DIM_PCT_CAR)^B3770)</f>
        <v>712.56269791706984</v>
      </c>
      <c r="G3770" s="5">
        <f>IF(C3770=0,0,C3770*LABOR_HRS_WK_MES*SEASON_WEEKS*(1+DIM_PCT_MES)^C3770)</f>
        <v>813.25969846861074</v>
      </c>
      <c r="H3770" s="5">
        <f>E3770+F3770+G3770</f>
        <v>2250.5518963856807</v>
      </c>
      <c r="I3770" s="5">
        <f>MIN(H3770,FARMER_HRS)</f>
        <v>720</v>
      </c>
      <c r="J3770" s="5">
        <f>MAX(0,H3770-FARMER_HRS)</f>
        <v>1530.5518963856807</v>
      </c>
      <c r="K3770" s="2">
        <f>I3770*FARMER_RATE+J3770*TEMP_WORKER_RATE</f>
        <v>51572.081534473618</v>
      </c>
      <c r="L3770" s="2">
        <f>A3770*PRICE_TOM+B3770*PRICE_CAR+C3770*PRICE_MES</f>
        <v>118004</v>
      </c>
      <c r="M3770" s="2">
        <f>A3770*FERT_BED_TOM+B3770*FERT_BED_CAR+C3770*FERT_BED_MES</f>
        <v>24640</v>
      </c>
      <c r="N3770" s="6">
        <f>IF(AND(D3770&lt;=TOTAL_BEDS,J3770&lt;=TEMP_WORKER_MAX*TEMP_WORKER_HRS),1,0)</f>
        <v>1</v>
      </c>
      <c r="O3770" s="2">
        <f>L3770-M3770-K3770-FIXED_COSTS</f>
        <v>21791.918465526382</v>
      </c>
      <c r="P3770" s="2">
        <f>IF(N3770=1,O3770,"")</f>
        <v>21791.918465526382</v>
      </c>
    </row>
    <row r="3771">
      <c r="A3771" s="6">
        <v>5</v>
      </c>
      <c r="B3771" s="6">
        <v>16</v>
      </c>
      <c r="C3771" s="6">
        <v>16</v>
      </c>
      <c r="D3771" s="6">
        <f>A3771+B3771+C3771</f>
        <v>37</v>
      </c>
      <c r="E3771" s="5">
        <f>IF(A3771=0,0,A3771*LABOR_HRS_WK_TOM*SEASON_WEEKS*(1+DIM_PCT_TOM)^A3771)</f>
        <v>724.72950000000026</v>
      </c>
      <c r="F3771" s="5">
        <f>IF(B3771=0,0,B3771*LABOR_HRS_WK_CAR*SEASON_WEEKS*(1+DIM_PCT_CAR)^B3771)</f>
        <v>712.56269791706984</v>
      </c>
      <c r="G3771" s="5">
        <f>IF(C3771=0,0,C3771*LABOR_HRS_WK_MES*SEASON_WEEKS*(1+DIM_PCT_MES)^C3771)</f>
        <v>878.32047434609967</v>
      </c>
      <c r="H3771" s="5">
        <f>E3771+F3771+G3771</f>
        <v>2315.6126722631698</v>
      </c>
      <c r="I3771" s="5">
        <f>MIN(H3771,FARMER_HRS)</f>
        <v>720</v>
      </c>
      <c r="J3771" s="5">
        <f>MAX(0,H3771-FARMER_HRS)</f>
        <v>1595.6126722631698</v>
      </c>
      <c r="K3771" s="2">
        <f>I3771*FARMER_RATE+J3771*TEMP_WORKER_RATE</f>
        <v>52701.608893457807</v>
      </c>
      <c r="L3771" s="2">
        <f>A3771*PRICE_TOM+B3771*PRICE_CAR+C3771*PRICE_MES</f>
        <v>120704</v>
      </c>
      <c r="M3771" s="2">
        <f>A3771*FERT_BED_TOM+B3771*FERT_BED_CAR+C3771*FERT_BED_MES</f>
        <v>25520</v>
      </c>
      <c r="N3771" s="6">
        <f>IF(AND(D3771&lt;=TOTAL_BEDS,J3771&lt;=TEMP_WORKER_MAX*TEMP_WORKER_HRS),1,0)</f>
        <v>1</v>
      </c>
      <c r="O3771" s="2">
        <f>L3771-M3771-K3771-FIXED_COSTS</f>
        <v>22482.391106542193</v>
      </c>
      <c r="P3771" s="2">
        <f>IF(N3771=1,O3771,"")</f>
        <v>22482.391106542193</v>
      </c>
    </row>
    <row r="3772">
      <c r="A3772" s="6">
        <v>5</v>
      </c>
      <c r="B3772" s="6">
        <v>16</v>
      </c>
      <c r="C3772" s="6">
        <v>17</v>
      </c>
      <c r="D3772" s="6">
        <f>A3772+B3772+C3772</f>
        <v>38</v>
      </c>
      <c r="E3772" s="5">
        <f>IF(A3772=0,0,A3772*LABOR_HRS_WK_TOM*SEASON_WEEKS*(1+DIM_PCT_TOM)^A3772)</f>
        <v>724.72950000000026</v>
      </c>
      <c r="F3772" s="5">
        <f>IF(B3772=0,0,B3772*LABOR_HRS_WK_CAR*SEASON_WEEKS*(1+DIM_PCT_CAR)^B3772)</f>
        <v>712.56269791706984</v>
      </c>
      <c r="G3772" s="5">
        <f>IF(C3772=0,0,C3772*LABOR_HRS_WK_MES*SEASON_WEEKS*(1+DIM_PCT_MES)^C3772)</f>
        <v>944.88069779263992</v>
      </c>
      <c r="H3772" s="5">
        <f>E3772+F3772+G3772</f>
        <v>2382.1728957097102</v>
      </c>
      <c r="I3772" s="5">
        <f>MIN(H3772,FARMER_HRS)</f>
        <v>720</v>
      </c>
      <c r="J3772" s="5">
        <f>MAX(0,H3772-FARMER_HRS)</f>
        <v>1662.1728957097102</v>
      </c>
      <c r="K3772" s="2">
        <f>I3772*FARMER_RATE+J3772*TEMP_WORKER_RATE</f>
        <v>53857.168328293585</v>
      </c>
      <c r="L3772" s="2">
        <f>A3772*PRICE_TOM+B3772*PRICE_CAR+C3772*PRICE_MES</f>
        <v>123404</v>
      </c>
      <c r="M3772" s="2">
        <f>A3772*FERT_BED_TOM+B3772*FERT_BED_CAR+C3772*FERT_BED_MES</f>
        <v>26400</v>
      </c>
      <c r="N3772" s="6">
        <f>IF(AND(D3772&lt;=TOTAL_BEDS,J3772&lt;=TEMP_WORKER_MAX*TEMP_WORKER_HRS),1,0)</f>
        <v>1</v>
      </c>
      <c r="O3772" s="2">
        <f>L3772-M3772-K3772-FIXED_COSTS</f>
        <v>23146.831671706415</v>
      </c>
      <c r="P3772" s="2">
        <f>IF(N3772=1,O3772,"")</f>
        <v>23146.831671706415</v>
      </c>
    </row>
    <row r="3773">
      <c r="A3773" s="6">
        <v>5</v>
      </c>
      <c r="B3773" s="6">
        <v>16</v>
      </c>
      <c r="C3773" s="6">
        <v>18</v>
      </c>
      <c r="D3773" s="6">
        <f>A3773+B3773+C3773</f>
        <v>39</v>
      </c>
      <c r="E3773" s="5">
        <f>IF(A3773=0,0,A3773*LABOR_HRS_WK_TOM*SEASON_WEEKS*(1+DIM_PCT_TOM)^A3773)</f>
        <v>724.72950000000026</v>
      </c>
      <c r="F3773" s="5">
        <f>IF(B3773=0,0,B3773*LABOR_HRS_WK_CAR*SEASON_WEEKS*(1+DIM_PCT_CAR)^B3773)</f>
        <v>712.56269791706984</v>
      </c>
      <c r="G3773" s="5">
        <f>IF(C3773=0,0,C3773*LABOR_HRS_WK_MES*SEASON_WEEKS*(1+DIM_PCT_MES)^C3773)</f>
        <v>1012.9676892512272</v>
      </c>
      <c r="H3773" s="5">
        <f>E3773+F3773+G3773</f>
        <v>2450.2598871682972</v>
      </c>
      <c r="I3773" s="5">
        <f>MIN(H3773,FARMER_HRS)</f>
        <v>720</v>
      </c>
      <c r="J3773" s="5">
        <f>MAX(0,H3773-FARMER_HRS)</f>
        <v>1730.2598871682972</v>
      </c>
      <c r="K3773" s="2">
        <f>I3773*FARMER_RATE+J3773*TEMP_WORKER_RATE</f>
        <v>55039.234152227378</v>
      </c>
      <c r="L3773" s="2">
        <f>A3773*PRICE_TOM+B3773*PRICE_CAR+C3773*PRICE_MES</f>
        <v>126104</v>
      </c>
      <c r="M3773" s="2">
        <f>A3773*FERT_BED_TOM+B3773*FERT_BED_CAR+C3773*FERT_BED_MES</f>
        <v>27280</v>
      </c>
      <c r="N3773" s="6">
        <f>IF(AND(D3773&lt;=TOTAL_BEDS,J3773&lt;=TEMP_WORKER_MAX*TEMP_WORKER_HRS),1,0)</f>
        <v>1</v>
      </c>
      <c r="O3773" s="2">
        <f>L3773-M3773-K3773-FIXED_COSTS</f>
        <v>23784.765847772622</v>
      </c>
      <c r="P3773" s="2">
        <f>IF(N3773=1,O3773,"")</f>
        <v>23784.765847772622</v>
      </c>
    </row>
    <row r="3774">
      <c r="A3774" s="6">
        <v>5</v>
      </c>
      <c r="B3774" s="6">
        <v>16</v>
      </c>
      <c r="C3774" s="6">
        <v>19</v>
      </c>
      <c r="D3774" s="6">
        <f>A3774+B3774+C3774</f>
        <v>40</v>
      </c>
      <c r="E3774" s="5">
        <f>IF(A3774=0,0,A3774*LABOR_HRS_WK_TOM*SEASON_WEEKS*(1+DIM_PCT_TOM)^A3774)</f>
        <v>724.72950000000026</v>
      </c>
      <c r="F3774" s="5">
        <f>IF(B3774=0,0,B3774*LABOR_HRS_WK_CAR*SEASON_WEEKS*(1+DIM_PCT_CAR)^B3774)</f>
        <v>712.56269791706984</v>
      </c>
      <c r="G3774" s="5">
        <f>IF(C3774=0,0,C3774*LABOR_HRS_WK_MES*SEASON_WEEKS*(1+DIM_PCT_MES)^C3774)</f>
        <v>1082.6092178872491</v>
      </c>
      <c r="H3774" s="5">
        <f>E3774+F3774+G3774</f>
        <v>2519.9014158043192</v>
      </c>
      <c r="I3774" s="5">
        <f>MIN(H3774,FARMER_HRS)</f>
        <v>720</v>
      </c>
      <c r="J3774" s="5">
        <f>MAX(0,H3774-FARMER_HRS)</f>
        <v>1799.9014158043192</v>
      </c>
      <c r="K3774" s="2">
        <f>I3774*FARMER_RATE+J3774*TEMP_WORKER_RATE</f>
        <v>56248.288468824991</v>
      </c>
      <c r="L3774" s="2">
        <f>A3774*PRICE_TOM+B3774*PRICE_CAR+C3774*PRICE_MES</f>
        <v>128804</v>
      </c>
      <c r="M3774" s="2">
        <f>A3774*FERT_BED_TOM+B3774*FERT_BED_CAR+C3774*FERT_BED_MES</f>
        <v>28160</v>
      </c>
      <c r="N3774" s="6">
        <f>IF(AND(D3774&lt;=TOTAL_BEDS,J3774&lt;=TEMP_WORKER_MAX*TEMP_WORKER_HRS),1,0)</f>
        <v>1</v>
      </c>
      <c r="O3774" s="2">
        <f>L3774-M3774-K3774-FIXED_COSTS</f>
        <v>24395.711531175009</v>
      </c>
      <c r="P3774" s="2">
        <f>IF(N3774=1,O3774,"")</f>
        <v>24395.711531175009</v>
      </c>
    </row>
    <row r="3775">
      <c r="A3775" s="6">
        <v>5</v>
      </c>
      <c r="B3775" s="6">
        <v>16</v>
      </c>
      <c r="C3775" s="6">
        <v>20</v>
      </c>
      <c r="D3775" s="6">
        <f>A3775+B3775+C3775</f>
        <v>41</v>
      </c>
      <c r="E3775" s="5">
        <f>IF(A3775=0,0,A3775*LABOR_HRS_WK_TOM*SEASON_WEEKS*(1+DIM_PCT_TOM)^A3775)</f>
        <v>724.72950000000026</v>
      </c>
      <c r="F3775" s="5">
        <f>IF(B3775=0,0,B3775*LABOR_HRS_WK_CAR*SEASON_WEEKS*(1+DIM_PCT_CAR)^B3775)</f>
        <v>712.56269791706984</v>
      </c>
      <c r="G3775" s="5">
        <f>IF(C3775=0,0,C3775*LABOR_HRS_WK_MES*SEASON_WEEKS*(1+DIM_PCT_MES)^C3775)</f>
        <v>1153.8335085377259</v>
      </c>
      <c r="H3775" s="5">
        <f>E3775+F3775+G3775</f>
        <v>2591.1257064547963</v>
      </c>
      <c r="I3775" s="5">
        <f>MIN(H3775,FARMER_HRS)</f>
        <v>720</v>
      </c>
      <c r="J3775" s="5">
        <f>MAX(0,H3775-FARMER_HRS)</f>
        <v>1871.1257064547963</v>
      </c>
      <c r="K3775" s="2">
        <f>I3775*FARMER_RATE+J3775*TEMP_WORKER_RATE</f>
        <v>57484.821292617991</v>
      </c>
      <c r="L3775" s="2">
        <f>A3775*PRICE_TOM+B3775*PRICE_CAR+C3775*PRICE_MES</f>
        <v>131504</v>
      </c>
      <c r="M3775" s="2">
        <f>A3775*FERT_BED_TOM+B3775*FERT_BED_CAR+C3775*FERT_BED_MES</f>
        <v>29040</v>
      </c>
      <c r="N3775" s="6">
        <f>IF(AND(D3775&lt;=TOTAL_BEDS,J3775&lt;=TEMP_WORKER_MAX*TEMP_WORKER_HRS),1,0)</f>
        <v>1</v>
      </c>
      <c r="O3775" s="2">
        <f>L3775-M3775-K3775-FIXED_COSTS</f>
        <v>24979.178707382009</v>
      </c>
      <c r="P3775" s="2">
        <f>IF(N3775=1,O3775,"")</f>
        <v>24979.178707382009</v>
      </c>
    </row>
    <row r="3776">
      <c r="A3776" s="6">
        <v>5</v>
      </c>
      <c r="B3776" s="6">
        <v>16</v>
      </c>
      <c r="C3776" s="6">
        <v>21</v>
      </c>
      <c r="D3776" s="6">
        <f>A3776+B3776+C3776</f>
        <v>42</v>
      </c>
      <c r="E3776" s="5">
        <f>IF(A3776=0,0,A3776*LABOR_HRS_WK_TOM*SEASON_WEEKS*(1+DIM_PCT_TOM)^A3776)</f>
        <v>724.72950000000026</v>
      </c>
      <c r="F3776" s="5">
        <f>IF(B3776=0,0,B3776*LABOR_HRS_WK_CAR*SEASON_WEEKS*(1+DIM_PCT_CAR)^B3776)</f>
        <v>712.56269791706984</v>
      </c>
      <c r="G3776" s="5">
        <f>IF(C3776=0,0,C3776*LABOR_HRS_WK_MES*SEASON_WEEKS*(1+DIM_PCT_MES)^C3776)</f>
        <v>1226.6692487641699</v>
      </c>
      <c r="H3776" s="5">
        <f>E3776+F3776+G3776</f>
        <v>2663.96144668124</v>
      </c>
      <c r="I3776" s="5">
        <f>MIN(H3776,FARMER_HRS)</f>
        <v>720</v>
      </c>
      <c r="J3776" s="5">
        <f>MAX(0,H3776-FARMER_HRS)</f>
        <v>1943.96144668124</v>
      </c>
      <c r="K3776" s="2">
        <f>I3776*FARMER_RATE+J3776*TEMP_WORKER_RATE</f>
        <v>58749.3306715493</v>
      </c>
      <c r="L3776" s="2">
        <f>A3776*PRICE_TOM+B3776*PRICE_CAR+C3776*PRICE_MES</f>
        <v>134204</v>
      </c>
      <c r="M3776" s="2">
        <f>A3776*FERT_BED_TOM+B3776*FERT_BED_CAR+C3776*FERT_BED_MES</f>
        <v>29920</v>
      </c>
      <c r="N3776" s="6">
        <f>IF(AND(D3776&lt;=TOTAL_BEDS,J3776&lt;=TEMP_WORKER_MAX*TEMP_WORKER_HRS),1,0)</f>
        <v>1</v>
      </c>
      <c r="O3776" s="2">
        <f>L3776-M3776-K3776-FIXED_COSTS</f>
        <v>25534.6693284507</v>
      </c>
      <c r="P3776" s="2">
        <f>IF(N3776=1,O3776,"")</f>
        <v>25534.6693284507</v>
      </c>
    </row>
    <row r="3777">
      <c r="A3777" s="6">
        <v>5</v>
      </c>
      <c r="B3777" s="6">
        <v>16</v>
      </c>
      <c r="C3777" s="6">
        <v>22</v>
      </c>
      <c r="D3777" s="6">
        <f>A3777+B3777+C3777</f>
        <v>43</v>
      </c>
      <c r="E3777" s="5">
        <f>IF(A3777=0,0,A3777*LABOR_HRS_WK_TOM*SEASON_WEEKS*(1+DIM_PCT_TOM)^A3777)</f>
        <v>724.72950000000026</v>
      </c>
      <c r="F3777" s="5">
        <f>IF(B3777=0,0,B3777*LABOR_HRS_WK_CAR*SEASON_WEEKS*(1+DIM_PCT_CAR)^B3777)</f>
        <v>712.56269791706984</v>
      </c>
      <c r="G3777" s="5">
        <f>IF(C3777=0,0,C3777*LABOR_HRS_WK_MES*SEASON_WEEKS*(1+DIM_PCT_MES)^C3777)</f>
        <v>1301.1455960105659</v>
      </c>
      <c r="H3777" s="5">
        <f>E3777+F3777+G3777</f>
        <v>2738.437793927636</v>
      </c>
      <c r="I3777" s="5">
        <f>MIN(H3777,FARMER_HRS)</f>
        <v>720</v>
      </c>
      <c r="J3777" s="5">
        <f>MAX(0,H3777-FARMER_HRS)</f>
        <v>2018.437793927636</v>
      </c>
      <c r="K3777" s="2">
        <f>I3777*FARMER_RATE+J3777*TEMP_WORKER_RATE</f>
        <v>60042.322811243677</v>
      </c>
      <c r="L3777" s="2">
        <f>A3777*PRICE_TOM+B3777*PRICE_CAR+C3777*PRICE_MES</f>
        <v>136904</v>
      </c>
      <c r="M3777" s="2">
        <f>A3777*FERT_BED_TOM+B3777*FERT_BED_CAR+C3777*FERT_BED_MES</f>
        <v>30800</v>
      </c>
      <c r="N3777" s="6">
        <f>IF(AND(D3777&lt;=TOTAL_BEDS,J3777&lt;=TEMP_WORKER_MAX*TEMP_WORKER_HRS),1,0)</f>
        <v>1</v>
      </c>
      <c r="O3777" s="2">
        <f>L3777-M3777-K3777-FIXED_COSTS</f>
        <v>26061.677188756323</v>
      </c>
      <c r="P3777" s="2">
        <f>IF(N3777=1,O3777,"")</f>
        <v>26061.677188756323</v>
      </c>
    </row>
    <row r="3778">
      <c r="A3778" s="6">
        <v>5</v>
      </c>
      <c r="B3778" s="6">
        <v>16</v>
      </c>
      <c r="C3778" s="6">
        <v>23</v>
      </c>
      <c r="D3778" s="6">
        <f>A3778+B3778+C3778</f>
        <v>44</v>
      </c>
      <c r="E3778" s="5">
        <f>IF(A3778=0,0,A3778*LABOR_HRS_WK_TOM*SEASON_WEEKS*(1+DIM_PCT_TOM)^A3778)</f>
        <v>724.72950000000026</v>
      </c>
      <c r="F3778" s="5">
        <f>IF(B3778=0,0,B3778*LABOR_HRS_WK_CAR*SEASON_WEEKS*(1+DIM_PCT_CAR)^B3778)</f>
        <v>712.56269791706984</v>
      </c>
      <c r="G3778" s="5">
        <f>IF(C3778=0,0,C3778*LABOR_HRS_WK_MES*SEASON_WEEKS*(1+DIM_PCT_MES)^C3778)</f>
        <v>1377.2921848680023</v>
      </c>
      <c r="H3778" s="5">
        <f>E3778+F3778+G3778</f>
        <v>2814.5843827850722</v>
      </c>
      <c r="I3778" s="5">
        <f>MIN(H3778,FARMER_HRS)</f>
        <v>720</v>
      </c>
      <c r="J3778" s="5">
        <f>MAX(0,H3778-FARMER_HRS)</f>
        <v>2094.5843827850722</v>
      </c>
      <c r="K3778" s="2">
        <f>I3778*FARMER_RATE+J3778*TEMP_WORKER_RATE</f>
        <v>61364.312201129724</v>
      </c>
      <c r="L3778" s="2">
        <f>A3778*PRICE_TOM+B3778*PRICE_CAR+C3778*PRICE_MES</f>
        <v>139604</v>
      </c>
      <c r="M3778" s="2">
        <f>A3778*FERT_BED_TOM+B3778*FERT_BED_CAR+C3778*FERT_BED_MES</f>
        <v>31680</v>
      </c>
      <c r="N3778" s="6">
        <f>IF(AND(D3778&lt;=TOTAL_BEDS,J3778&lt;=TEMP_WORKER_MAX*TEMP_WORKER_HRS),1,0)</f>
        <v>1</v>
      </c>
      <c r="O3778" s="2">
        <f>L3778-M3778-K3778-FIXED_COSTS</f>
        <v>26559.687798870276</v>
      </c>
      <c r="P3778" s="2">
        <f>IF(N3778=1,O3778,"")</f>
        <v>26559.687798870276</v>
      </c>
    </row>
    <row r="3779">
      <c r="A3779" s="6">
        <v>5</v>
      </c>
      <c r="B3779" s="6">
        <v>16</v>
      </c>
      <c r="C3779" s="6">
        <v>24</v>
      </c>
      <c r="D3779" s="6">
        <f>A3779+B3779+C3779</f>
        <v>45</v>
      </c>
      <c r="E3779" s="5">
        <f>IF(A3779=0,0,A3779*LABOR_HRS_WK_TOM*SEASON_WEEKS*(1+DIM_PCT_TOM)^A3779)</f>
        <v>724.72950000000026</v>
      </c>
      <c r="F3779" s="5">
        <f>IF(B3779=0,0,B3779*LABOR_HRS_WK_CAR*SEASON_WEEKS*(1+DIM_PCT_CAR)^B3779)</f>
        <v>712.56269791706984</v>
      </c>
      <c r="G3779" s="5">
        <f>IF(C3779=0,0,C3779*LABOR_HRS_WK_MES*SEASON_WEEKS*(1+DIM_PCT_MES)^C3779)</f>
        <v>1455.139134447498</v>
      </c>
      <c r="H3779" s="5">
        <f>E3779+F3779+G3779</f>
        <v>2892.4313323645683</v>
      </c>
      <c r="I3779" s="5">
        <f>MIN(H3779,FARMER_HRS)</f>
        <v>720</v>
      </c>
      <c r="J3779" s="5">
        <f>MAX(0,H3779-FARMER_HRS)</f>
        <v>2172.4313323645683</v>
      </c>
      <c r="K3779" s="2">
        <f>I3779*FARMER_RATE+J3779*TEMP_WORKER_RATE</f>
        <v>62715.821742440421</v>
      </c>
      <c r="L3779" s="2">
        <f>A3779*PRICE_TOM+B3779*PRICE_CAR+C3779*PRICE_MES</f>
        <v>142304</v>
      </c>
      <c r="M3779" s="2">
        <f>A3779*FERT_BED_TOM+B3779*FERT_BED_CAR+C3779*FERT_BED_MES</f>
        <v>32560</v>
      </c>
      <c r="N3779" s="6">
        <f>IF(AND(D3779&lt;=TOTAL_BEDS,J3779&lt;=TEMP_WORKER_MAX*TEMP_WORKER_HRS),1,0)</f>
        <v>1</v>
      </c>
      <c r="O3779" s="2">
        <f>L3779-M3779-K3779-FIXED_COSTS</f>
        <v>27028.178257559579</v>
      </c>
      <c r="P3779" s="2">
        <f>IF(N3779=1,O3779,"")</f>
        <v>27028.178257559579</v>
      </c>
    </row>
    <row r="3780">
      <c r="A3780" s="6">
        <v>5</v>
      </c>
      <c r="B3780" s="6">
        <v>16</v>
      </c>
      <c r="C3780" s="6">
        <v>25</v>
      </c>
      <c r="D3780" s="6">
        <f>A3780+B3780+C3780</f>
        <v>46</v>
      </c>
      <c r="E3780" s="5">
        <f>IF(A3780=0,0,A3780*LABOR_HRS_WK_TOM*SEASON_WEEKS*(1+DIM_PCT_TOM)^A3780)</f>
        <v>724.72950000000026</v>
      </c>
      <c r="F3780" s="5">
        <f>IF(B3780=0,0,B3780*LABOR_HRS_WK_CAR*SEASON_WEEKS*(1+DIM_PCT_CAR)^B3780)</f>
        <v>712.56269791706984</v>
      </c>
      <c r="G3780" s="5">
        <f>IF(C3780=0,0,C3780*LABOR_HRS_WK_MES*SEASON_WEEKS*(1+DIM_PCT_MES)^C3780)</f>
        <v>1534.7170558625955</v>
      </c>
      <c r="H3780" s="5">
        <f>E3780+F3780+G3780</f>
        <v>2972.0092537796654</v>
      </c>
      <c r="I3780" s="5">
        <f>MIN(H3780,FARMER_HRS)</f>
        <v>720</v>
      </c>
      <c r="J3780" s="5">
        <f>MAX(0,H3780-FARMER_HRS)</f>
        <v>2252.0092537796654</v>
      </c>
      <c r="K3780" s="2">
        <f>I3780*FARMER_RATE+J3780*TEMP_WORKER_RATE</f>
        <v>64097.382878119191</v>
      </c>
      <c r="L3780" s="2">
        <f>A3780*PRICE_TOM+B3780*PRICE_CAR+C3780*PRICE_MES</f>
        <v>145004</v>
      </c>
      <c r="M3780" s="2">
        <f>A3780*FERT_BED_TOM+B3780*FERT_BED_CAR+C3780*FERT_BED_MES</f>
        <v>33440</v>
      </c>
      <c r="N3780" s="6">
        <f>IF(AND(D3780&lt;=TOTAL_BEDS,J3780&lt;=TEMP_WORKER_MAX*TEMP_WORKER_HRS),1,0)</f>
        <v>1</v>
      </c>
      <c r="O3780" s="2">
        <f>L3780-M3780-K3780-FIXED_COSTS</f>
        <v>27466.617121880809</v>
      </c>
      <c r="P3780" s="2">
        <f>IF(N3780=1,O3780,"")</f>
        <v>27466.617121880809</v>
      </c>
    </row>
    <row r="3781">
      <c r="A3781" s="6">
        <v>5</v>
      </c>
      <c r="B3781" s="6">
        <v>16</v>
      </c>
      <c r="C3781" s="6">
        <v>26</v>
      </c>
      <c r="D3781" s="6">
        <f>A3781+B3781+C3781</f>
        <v>47</v>
      </c>
      <c r="E3781" s="5">
        <f>IF(A3781=0,0,A3781*LABOR_HRS_WK_TOM*SEASON_WEEKS*(1+DIM_PCT_TOM)^A3781)</f>
        <v>724.72950000000026</v>
      </c>
      <c r="F3781" s="5">
        <f>IF(B3781=0,0,B3781*LABOR_HRS_WK_CAR*SEASON_WEEKS*(1+DIM_PCT_CAR)^B3781)</f>
        <v>712.56269791706984</v>
      </c>
      <c r="G3781" s="5">
        <f>IF(C3781=0,0,C3781*LABOR_HRS_WK_MES*SEASON_WEEKS*(1+DIM_PCT_MES)^C3781)</f>
        <v>1616.0570598233128</v>
      </c>
      <c r="H3781" s="5">
        <f>E3781+F3781+G3781</f>
        <v>3053.3492577403831</v>
      </c>
      <c r="I3781" s="5">
        <f>MIN(H3781,FARMER_HRS)</f>
        <v>720</v>
      </c>
      <c r="J3781" s="5">
        <f>MAX(0,H3781-FARMER_HRS)</f>
        <v>2333.3492577403831</v>
      </c>
      <c r="K3781" s="2">
        <f>I3781*FARMER_RATE+J3781*TEMP_WORKER_RATE</f>
        <v>65509.535724659429</v>
      </c>
      <c r="L3781" s="2">
        <f>A3781*PRICE_TOM+B3781*PRICE_CAR+C3781*PRICE_MES</f>
        <v>147704</v>
      </c>
      <c r="M3781" s="2">
        <f>A3781*FERT_BED_TOM+B3781*FERT_BED_CAR+C3781*FERT_BED_MES</f>
        <v>34320</v>
      </c>
      <c r="N3781" s="6">
        <f>IF(AND(D3781&lt;=TOTAL_BEDS,J3781&lt;=TEMP_WORKER_MAX*TEMP_WORKER_HRS),1,0)</f>
        <v>1</v>
      </c>
      <c r="O3781" s="2">
        <f>L3781-M3781-K3781-FIXED_COSTS</f>
        <v>27874.464275340571</v>
      </c>
      <c r="P3781" s="2">
        <f>IF(N3781=1,O3781,"")</f>
        <v>27874.464275340571</v>
      </c>
    </row>
    <row r="3782">
      <c r="A3782" s="6">
        <v>5</v>
      </c>
      <c r="B3782" s="6">
        <v>16</v>
      </c>
      <c r="C3782" s="6">
        <v>27</v>
      </c>
      <c r="D3782" s="6">
        <f>A3782+B3782+C3782</f>
        <v>48</v>
      </c>
      <c r="E3782" s="5">
        <f>IF(A3782=0,0,A3782*LABOR_HRS_WK_TOM*SEASON_WEEKS*(1+DIM_PCT_TOM)^A3782)</f>
        <v>724.72950000000026</v>
      </c>
      <c r="F3782" s="5">
        <f>IF(B3782=0,0,B3782*LABOR_HRS_WK_CAR*SEASON_WEEKS*(1+DIM_PCT_CAR)^B3782)</f>
        <v>712.56269791706984</v>
      </c>
      <c r="G3782" s="5">
        <f>IF(C3782=0,0,C3782*LABOR_HRS_WK_MES*SEASON_WEEKS*(1+DIM_PCT_MES)^C3782)</f>
        <v>1699.19076434307</v>
      </c>
      <c r="H3782" s="5">
        <f>E3782+F3782+G3782</f>
        <v>3136.48296226014</v>
      </c>
      <c r="I3782" s="5">
        <f>MIN(H3782,FARMER_HRS)</f>
        <v>720</v>
      </c>
      <c r="J3782" s="5">
        <f>MAX(0,H3782-FARMER_HRS)</f>
        <v>2416.48296226014</v>
      </c>
      <c r="K3782" s="2">
        <f>I3782*FARMER_RATE+J3782*TEMP_WORKER_RATE</f>
        <v>66952.8292059052</v>
      </c>
      <c r="L3782" s="2">
        <f>A3782*PRICE_TOM+B3782*PRICE_CAR+C3782*PRICE_MES</f>
        <v>150404</v>
      </c>
      <c r="M3782" s="2">
        <f>A3782*FERT_BED_TOM+B3782*FERT_BED_CAR+C3782*FERT_BED_MES</f>
        <v>35200</v>
      </c>
      <c r="N3782" s="6">
        <f>IF(AND(D3782&lt;=TOTAL_BEDS,J3782&lt;=TEMP_WORKER_MAX*TEMP_WORKER_HRS),1,0)</f>
        <v>1</v>
      </c>
      <c r="O3782" s="2">
        <f>L3782-M3782-K3782-FIXED_COSTS</f>
        <v>28251.170794094796</v>
      </c>
      <c r="P3782" s="2">
        <f>IF(N3782=1,O3782,"")</f>
        <v>28251.170794094796</v>
      </c>
    </row>
    <row r="3783">
      <c r="A3783" s="6">
        <v>5</v>
      </c>
      <c r="B3783" s="6">
        <v>16</v>
      </c>
      <c r="C3783" s="6">
        <v>28</v>
      </c>
      <c r="D3783" s="6">
        <f>A3783+B3783+C3783</f>
        <v>49</v>
      </c>
      <c r="E3783" s="5">
        <f>IF(A3783=0,0,A3783*LABOR_HRS_WK_TOM*SEASON_WEEKS*(1+DIM_PCT_TOM)^A3783)</f>
        <v>724.72950000000026</v>
      </c>
      <c r="F3783" s="5">
        <f>IF(B3783=0,0,B3783*LABOR_HRS_WK_CAR*SEASON_WEEKS*(1+DIM_PCT_CAR)^B3783)</f>
        <v>712.56269791706984</v>
      </c>
      <c r="G3783" s="5">
        <f>IF(C3783=0,0,C3783*LABOR_HRS_WK_MES*SEASON_WEEKS*(1+DIM_PCT_MES)^C3783)</f>
        <v>1784.1503025602233</v>
      </c>
      <c r="H3783" s="5">
        <f>E3783+F3783+G3783</f>
        <v>3221.4425004772934</v>
      </c>
      <c r="I3783" s="5">
        <f>MIN(H3783,FARMER_HRS)</f>
        <v>720</v>
      </c>
      <c r="J3783" s="5">
        <f>MAX(0,H3783-FARMER_HRS)</f>
        <v>2501.4425004772934</v>
      </c>
      <c r="K3783" s="2">
        <f>I3783*FARMER_RATE+J3783*TEMP_WORKER_RATE</f>
        <v>68427.821188841888</v>
      </c>
      <c r="L3783" s="2">
        <f>A3783*PRICE_TOM+B3783*PRICE_CAR+C3783*PRICE_MES</f>
        <v>153104</v>
      </c>
      <c r="M3783" s="2">
        <f>A3783*FERT_BED_TOM+B3783*FERT_BED_CAR+C3783*FERT_BED_MES</f>
        <v>36080</v>
      </c>
      <c r="N3783" s="6">
        <f>IF(AND(D3783&lt;=TOTAL_BEDS,J3783&lt;=TEMP_WORKER_MAX*TEMP_WORKER_HRS),1,0)</f>
        <v>1</v>
      </c>
      <c r="O3783" s="2">
        <f>L3783-M3783-K3783-FIXED_COSTS</f>
        <v>28596.178811158112</v>
      </c>
      <c r="P3783" s="2">
        <f>IF(N3783=1,O3783,"")</f>
        <v>28596.178811158112</v>
      </c>
    </row>
    <row r="3784">
      <c r="A3784" s="6">
        <v>5</v>
      </c>
      <c r="B3784" s="6">
        <v>16</v>
      </c>
      <c r="C3784" s="6">
        <v>29</v>
      </c>
      <c r="D3784" s="6">
        <f>A3784+B3784+C3784</f>
        <v>50</v>
      </c>
      <c r="E3784" s="5">
        <f>IF(A3784=0,0,A3784*LABOR_HRS_WK_TOM*SEASON_WEEKS*(1+DIM_PCT_TOM)^A3784)</f>
        <v>724.72950000000026</v>
      </c>
      <c r="F3784" s="5">
        <f>IF(B3784=0,0,B3784*LABOR_HRS_WK_CAR*SEASON_WEEKS*(1+DIM_PCT_CAR)^B3784)</f>
        <v>712.56269791706984</v>
      </c>
      <c r="G3784" s="5">
        <f>IF(C3784=0,0,C3784*LABOR_HRS_WK_MES*SEASON_WEEKS*(1+DIM_PCT_MES)^C3784)</f>
        <v>1870.9683306758766</v>
      </c>
      <c r="H3784" s="5">
        <f>E3784+F3784+G3784</f>
        <v>3308.2605285929467</v>
      </c>
      <c r="I3784" s="5">
        <f>MIN(H3784,FARMER_HRS)</f>
        <v>720</v>
      </c>
      <c r="J3784" s="5">
        <f>MAX(0,H3784-FARMER_HRS)</f>
        <v>2588.2605285929467</v>
      </c>
      <c r="K3784" s="2">
        <f>I3784*FARMER_RATE+J3784*TEMP_WORKER_RATE</f>
        <v>69935.078621405322</v>
      </c>
      <c r="L3784" s="2">
        <f>A3784*PRICE_TOM+B3784*PRICE_CAR+C3784*PRICE_MES</f>
        <v>155804</v>
      </c>
      <c r="M3784" s="2">
        <f>A3784*FERT_BED_TOM+B3784*FERT_BED_CAR+C3784*FERT_BED_MES</f>
        <v>36960</v>
      </c>
      <c r="N3784" s="6">
        <f>IF(AND(D3784&lt;=TOTAL_BEDS,J3784&lt;=TEMP_WORKER_MAX*TEMP_WORKER_HRS),1,0)</f>
        <v>1</v>
      </c>
      <c r="O3784" s="2">
        <f>L3784-M3784-K3784-FIXED_COSTS</f>
        <v>28908.921378594678</v>
      </c>
      <c r="P3784" s="2">
        <f>IF(N3784=1,O3784,"")</f>
        <v>28908.921378594678</v>
      </c>
    </row>
    <row r="3785">
      <c r="A3785" s="6">
        <v>5</v>
      </c>
      <c r="B3785" s="6">
        <v>16</v>
      </c>
      <c r="C3785" s="6">
        <v>30</v>
      </c>
      <c r="D3785" s="6">
        <f>A3785+B3785+C3785</f>
        <v>51</v>
      </c>
      <c r="E3785" s="5">
        <f>IF(A3785=0,0,A3785*LABOR_HRS_WK_TOM*SEASON_WEEKS*(1+DIM_PCT_TOM)^A3785)</f>
        <v>724.72950000000026</v>
      </c>
      <c r="F3785" s="5">
        <f>IF(B3785=0,0,B3785*LABOR_HRS_WK_CAR*SEASON_WEEKS*(1+DIM_PCT_CAR)^B3785)</f>
        <v>712.56269791706984</v>
      </c>
      <c r="G3785" s="5">
        <f>IF(C3785=0,0,C3785*LABOR_HRS_WK_MES*SEASON_WEEKS*(1+DIM_PCT_MES)^C3785)</f>
        <v>1959.6780360096466</v>
      </c>
      <c r="H3785" s="5">
        <f>E3785+F3785+G3785</f>
        <v>3396.9702339267169</v>
      </c>
      <c r="I3785" s="5">
        <f>MIN(H3785,FARMER_HRS)</f>
        <v>720</v>
      </c>
      <c r="J3785" s="5">
        <f>MAX(0,H3785-FARMER_HRS)</f>
        <v>2676.9702339267169</v>
      </c>
      <c r="K3785" s="2">
        <f>I3785*FARMER_RATE+J3785*TEMP_WORKER_RATE</f>
        <v>71475.177672338832</v>
      </c>
      <c r="L3785" s="2">
        <f>A3785*PRICE_TOM+B3785*PRICE_CAR+C3785*PRICE_MES</f>
        <v>158504</v>
      </c>
      <c r="M3785" s="2">
        <f>A3785*FERT_BED_TOM+B3785*FERT_BED_CAR+C3785*FERT_BED_MES</f>
        <v>37840</v>
      </c>
      <c r="N3785" s="6">
        <f>IF(AND(D3785&lt;=TOTAL_BEDS,J3785&lt;=TEMP_WORKER_MAX*TEMP_WORKER_HRS),1,0)</f>
        <v>1</v>
      </c>
      <c r="O3785" s="2">
        <f>L3785-M3785-K3785-FIXED_COSTS</f>
        <v>29188.822327661168</v>
      </c>
      <c r="P3785" s="2">
        <f>IF(N3785=1,O3785,"")</f>
        <v>29188.822327661168</v>
      </c>
    </row>
    <row r="3786">
      <c r="A3786" s="6">
        <v>5</v>
      </c>
      <c r="B3786" s="6">
        <v>17</v>
      </c>
      <c r="C3786" s="6">
        <v>0</v>
      </c>
      <c r="D3786" s="6">
        <f>A3786+B3786+C3786</f>
        <v>22</v>
      </c>
      <c r="E3786" s="5">
        <f>IF(A3786=0,0,A3786*LABOR_HRS_WK_TOM*SEASON_WEEKS*(1+DIM_PCT_TOM)^A3786)</f>
        <v>724.72950000000026</v>
      </c>
      <c r="F3786" s="5">
        <f>IF(B3786=0,0,B3786*LABOR_HRS_WK_CAR*SEASON_WEEKS*(1+DIM_PCT_CAR)^B3786)</f>
        <v>776.02531320030891</v>
      </c>
      <c r="G3786" s="5">
        <f>IF(C3786=0,0,C3786*LABOR_HRS_WK_MES*SEASON_WEEKS*(1+DIM_PCT_MES)^C3786)</f>
        <v>0</v>
      </c>
      <c r="H3786" s="5">
        <f>E3786+F3786+G3786</f>
        <v>1500.7548132003092</v>
      </c>
      <c r="I3786" s="5">
        <f>MIN(H3786,FARMER_HRS)</f>
        <v>720</v>
      </c>
      <c r="J3786" s="5">
        <f>MAX(0,H3786-FARMER_HRS)</f>
        <v>780.75481320030917</v>
      </c>
      <c r="K3786" s="2">
        <f>I3786*FARMER_RATE+J3786*TEMP_WORKER_RATE</f>
        <v>38554.771062505366</v>
      </c>
      <c r="L3786" s="2">
        <f>A3786*PRICE_TOM+B3786*PRICE_CAR+C3786*PRICE_MES</f>
        <v>79598</v>
      </c>
      <c r="M3786" s="2">
        <f>A3786*FERT_BED_TOM+B3786*FERT_BED_CAR+C3786*FERT_BED_MES</f>
        <v>11880</v>
      </c>
      <c r="N3786" s="6">
        <f>IF(AND(D3786&lt;=TOTAL_BEDS,J3786&lt;=TEMP_WORKER_MAX*TEMP_WORKER_HRS),1,0)</f>
        <v>1</v>
      </c>
      <c r="O3786" s="2">
        <f>L3786-M3786-K3786-FIXED_COSTS</f>
        <v>9163.228937494634</v>
      </c>
      <c r="P3786" s="2">
        <f>IF(N3786=1,O3786,"")</f>
        <v>9163.228937494634</v>
      </c>
    </row>
    <row r="3787">
      <c r="A3787" s="6">
        <v>5</v>
      </c>
      <c r="B3787" s="6">
        <v>17</v>
      </c>
      <c r="C3787" s="6">
        <v>1</v>
      </c>
      <c r="D3787" s="6">
        <f>A3787+B3787+C3787</f>
        <v>23</v>
      </c>
      <c r="E3787" s="5">
        <f>IF(A3787=0,0,A3787*LABOR_HRS_WK_TOM*SEASON_WEEKS*(1+DIM_PCT_TOM)^A3787)</f>
        <v>724.72950000000026</v>
      </c>
      <c r="F3787" s="5">
        <f>IF(B3787=0,0,B3787*LABOR_HRS_WK_CAR*SEASON_WEEKS*(1+DIM_PCT_CAR)^B3787)</f>
        <v>776.02531320030891</v>
      </c>
      <c r="G3787" s="5">
        <f>IF(C3787=0,0,C3787*LABOR_HRS_WK_MES*SEASON_WEEKS*(1+DIM_PCT_MES)^C3787)</f>
        <v>45.5625</v>
      </c>
      <c r="H3787" s="5">
        <f>E3787+F3787+G3787</f>
        <v>1546.3173132003092</v>
      </c>
      <c r="I3787" s="5">
        <f>MIN(H3787,FARMER_HRS)</f>
        <v>720</v>
      </c>
      <c r="J3787" s="5">
        <f>MAX(0,H3787-FARMER_HRS)</f>
        <v>826.31731320030917</v>
      </c>
      <c r="K3787" s="2">
        <f>I3787*FARMER_RATE+J3787*TEMP_WORKER_RATE</f>
        <v>39345.786687505366</v>
      </c>
      <c r="L3787" s="2">
        <f>A3787*PRICE_TOM+B3787*PRICE_CAR+C3787*PRICE_MES</f>
        <v>82298</v>
      </c>
      <c r="M3787" s="2">
        <f>A3787*FERT_BED_TOM+B3787*FERT_BED_CAR+C3787*FERT_BED_MES</f>
        <v>12760</v>
      </c>
      <c r="N3787" s="6">
        <f>IF(AND(D3787&lt;=TOTAL_BEDS,J3787&lt;=TEMP_WORKER_MAX*TEMP_WORKER_HRS),1,0)</f>
        <v>1</v>
      </c>
      <c r="O3787" s="2">
        <f>L3787-M3787-K3787-FIXED_COSTS</f>
        <v>10192.213312494634</v>
      </c>
      <c r="P3787" s="2">
        <f>IF(N3787=1,O3787,"")</f>
        <v>10192.213312494634</v>
      </c>
    </row>
    <row r="3788">
      <c r="A3788" s="6">
        <v>5</v>
      </c>
      <c r="B3788" s="6">
        <v>17</v>
      </c>
      <c r="C3788" s="6">
        <v>2</v>
      </c>
      <c r="D3788" s="6">
        <f>A3788+B3788+C3788</f>
        <v>24</v>
      </c>
      <c r="E3788" s="5">
        <f>IF(A3788=0,0,A3788*LABOR_HRS_WK_TOM*SEASON_WEEKS*(1+DIM_PCT_TOM)^A3788)</f>
        <v>724.72950000000026</v>
      </c>
      <c r="F3788" s="5">
        <f>IF(B3788=0,0,B3788*LABOR_HRS_WK_CAR*SEASON_WEEKS*(1+DIM_PCT_CAR)^B3788)</f>
        <v>776.02531320030891</v>
      </c>
      <c r="G3788" s="5">
        <f>IF(C3788=0,0,C3788*LABOR_HRS_WK_MES*SEASON_WEEKS*(1+DIM_PCT_MES)^C3788)</f>
        <v>92.2640625</v>
      </c>
      <c r="H3788" s="5">
        <f>E3788+F3788+G3788</f>
        <v>1593.0188757003091</v>
      </c>
      <c r="I3788" s="5">
        <f>MIN(H3788,FARMER_HRS)</f>
        <v>720</v>
      </c>
      <c r="J3788" s="5">
        <f>MAX(0,H3788-FARMER_HRS)</f>
        <v>873.01887570030908</v>
      </c>
      <c r="K3788" s="2">
        <f>I3788*FARMER_RATE+J3788*TEMP_WORKER_RATE</f>
        <v>40156.577703130366</v>
      </c>
      <c r="L3788" s="2">
        <f>A3788*PRICE_TOM+B3788*PRICE_CAR+C3788*PRICE_MES</f>
        <v>84998</v>
      </c>
      <c r="M3788" s="2">
        <f>A3788*FERT_BED_TOM+B3788*FERT_BED_CAR+C3788*FERT_BED_MES</f>
        <v>13640</v>
      </c>
      <c r="N3788" s="6">
        <f>IF(AND(D3788&lt;=TOTAL_BEDS,J3788&lt;=TEMP_WORKER_MAX*TEMP_WORKER_HRS),1,0)</f>
        <v>1</v>
      </c>
      <c r="O3788" s="2">
        <f>L3788-M3788-K3788-FIXED_COSTS</f>
        <v>11201.422296869634</v>
      </c>
      <c r="P3788" s="2">
        <f>IF(N3788=1,O3788,"")</f>
        <v>11201.422296869634</v>
      </c>
    </row>
    <row r="3789">
      <c r="A3789" s="6">
        <v>5</v>
      </c>
      <c r="B3789" s="6">
        <v>17</v>
      </c>
      <c r="C3789" s="6">
        <v>3</v>
      </c>
      <c r="D3789" s="6">
        <f>A3789+B3789+C3789</f>
        <v>25</v>
      </c>
      <c r="E3789" s="5">
        <f>IF(A3789=0,0,A3789*LABOR_HRS_WK_TOM*SEASON_WEEKS*(1+DIM_PCT_TOM)^A3789)</f>
        <v>724.72950000000026</v>
      </c>
      <c r="F3789" s="5">
        <f>IF(B3789=0,0,B3789*LABOR_HRS_WK_CAR*SEASON_WEEKS*(1+DIM_PCT_CAR)^B3789)</f>
        <v>776.02531320030891</v>
      </c>
      <c r="G3789" s="5">
        <f>IF(C3789=0,0,C3789*LABOR_HRS_WK_MES*SEASON_WEEKS*(1+DIM_PCT_MES)^C3789)</f>
        <v>140.12604492187498</v>
      </c>
      <c r="H3789" s="5">
        <f>E3789+F3789+G3789</f>
        <v>1640.8808581221842</v>
      </c>
      <c r="I3789" s="5">
        <f>MIN(H3789,FARMER_HRS)</f>
        <v>720</v>
      </c>
      <c r="J3789" s="5">
        <f>MAX(0,H3789-FARMER_HRS)</f>
        <v>920.88085812218424</v>
      </c>
      <c r="K3789" s="2">
        <f>I3789*FARMER_RATE+J3789*TEMP_WORKER_RATE</f>
        <v>40987.514897954585</v>
      </c>
      <c r="L3789" s="2">
        <f>A3789*PRICE_TOM+B3789*PRICE_CAR+C3789*PRICE_MES</f>
        <v>87698</v>
      </c>
      <c r="M3789" s="2">
        <f>A3789*FERT_BED_TOM+B3789*FERT_BED_CAR+C3789*FERT_BED_MES</f>
        <v>14520</v>
      </c>
      <c r="N3789" s="6">
        <f>IF(AND(D3789&lt;=TOTAL_BEDS,J3789&lt;=TEMP_WORKER_MAX*TEMP_WORKER_HRS),1,0)</f>
        <v>1</v>
      </c>
      <c r="O3789" s="2">
        <f>L3789-M3789-K3789-FIXED_COSTS</f>
        <v>12190.485102045415</v>
      </c>
      <c r="P3789" s="2">
        <f>IF(N3789=1,O3789,"")</f>
        <v>12190.485102045415</v>
      </c>
    </row>
    <row r="3790">
      <c r="A3790" s="6">
        <v>5</v>
      </c>
      <c r="B3790" s="6">
        <v>17</v>
      </c>
      <c r="C3790" s="6">
        <v>4</v>
      </c>
      <c r="D3790" s="6">
        <f>A3790+B3790+C3790</f>
        <v>26</v>
      </c>
      <c r="E3790" s="5">
        <f>IF(A3790=0,0,A3790*LABOR_HRS_WK_TOM*SEASON_WEEKS*(1+DIM_PCT_TOM)^A3790)</f>
        <v>724.72950000000026</v>
      </c>
      <c r="F3790" s="5">
        <f>IF(B3790=0,0,B3790*LABOR_HRS_WK_CAR*SEASON_WEEKS*(1+DIM_PCT_CAR)^B3790)</f>
        <v>776.02531320030891</v>
      </c>
      <c r="G3790" s="5">
        <f>IF(C3790=0,0,C3790*LABOR_HRS_WK_MES*SEASON_WEEKS*(1+DIM_PCT_MES)^C3790)</f>
        <v>189.17016064453119</v>
      </c>
      <c r="H3790" s="5">
        <f>E3790+F3790+G3790</f>
        <v>1689.9249738448405</v>
      </c>
      <c r="I3790" s="5">
        <f>MIN(H3790,FARMER_HRS)</f>
        <v>720</v>
      </c>
      <c r="J3790" s="5">
        <f>MAX(0,H3790-FARMER_HRS)</f>
        <v>969.92497384484045</v>
      </c>
      <c r="K3790" s="2">
        <f>I3790*FARMER_RATE+J3790*TEMP_WORKER_RATE</f>
        <v>41838.975240361811</v>
      </c>
      <c r="L3790" s="2">
        <f>A3790*PRICE_TOM+B3790*PRICE_CAR+C3790*PRICE_MES</f>
        <v>90398</v>
      </c>
      <c r="M3790" s="2">
        <f>A3790*FERT_BED_TOM+B3790*FERT_BED_CAR+C3790*FERT_BED_MES</f>
        <v>15400</v>
      </c>
      <c r="N3790" s="6">
        <f>IF(AND(D3790&lt;=TOTAL_BEDS,J3790&lt;=TEMP_WORKER_MAX*TEMP_WORKER_HRS),1,0)</f>
        <v>1</v>
      </c>
      <c r="O3790" s="2">
        <f>L3790-M3790-K3790-FIXED_COSTS</f>
        <v>13159.024759638189</v>
      </c>
      <c r="P3790" s="2">
        <f>IF(N3790=1,O3790,"")</f>
        <v>13159.024759638189</v>
      </c>
    </row>
    <row r="3791">
      <c r="A3791" s="6">
        <v>5</v>
      </c>
      <c r="B3791" s="6">
        <v>17</v>
      </c>
      <c r="C3791" s="6">
        <v>5</v>
      </c>
      <c r="D3791" s="6">
        <f>A3791+B3791+C3791</f>
        <v>27</v>
      </c>
      <c r="E3791" s="5">
        <f>IF(A3791=0,0,A3791*LABOR_HRS_WK_TOM*SEASON_WEEKS*(1+DIM_PCT_TOM)^A3791)</f>
        <v>724.72950000000026</v>
      </c>
      <c r="F3791" s="5">
        <f>IF(B3791=0,0,B3791*LABOR_HRS_WK_CAR*SEASON_WEEKS*(1+DIM_PCT_CAR)^B3791)</f>
        <v>776.02531320030891</v>
      </c>
      <c r="G3791" s="5">
        <f>IF(C3791=0,0,C3791*LABOR_HRS_WK_MES*SEASON_WEEKS*(1+DIM_PCT_MES)^C3791)</f>
        <v>239.41848456573481</v>
      </c>
      <c r="H3791" s="5">
        <f>E3791+F3791+G3791</f>
        <v>1740.173297766044</v>
      </c>
      <c r="I3791" s="5">
        <f>MIN(H3791,FARMER_HRS)</f>
        <v>720</v>
      </c>
      <c r="J3791" s="5">
        <f>MAX(0,H3791-FARMER_HRS)</f>
        <v>1020.173297766044</v>
      </c>
      <c r="K3791" s="2">
        <f>I3791*FARMER_RATE+J3791*TEMP_WORKER_RATE</f>
        <v>42711.34197510493</v>
      </c>
      <c r="L3791" s="2">
        <f>A3791*PRICE_TOM+B3791*PRICE_CAR+C3791*PRICE_MES</f>
        <v>93098</v>
      </c>
      <c r="M3791" s="2">
        <f>A3791*FERT_BED_TOM+B3791*FERT_BED_CAR+C3791*FERT_BED_MES</f>
        <v>16280</v>
      </c>
      <c r="N3791" s="6">
        <f>IF(AND(D3791&lt;=TOTAL_BEDS,J3791&lt;=TEMP_WORKER_MAX*TEMP_WORKER_HRS),1,0)</f>
        <v>1</v>
      </c>
      <c r="O3791" s="2">
        <f>L3791-M3791-K3791-FIXED_COSTS</f>
        <v>14106.65802489507</v>
      </c>
      <c r="P3791" s="2">
        <f>IF(N3791=1,O3791,"")</f>
        <v>14106.65802489507</v>
      </c>
    </row>
    <row r="3792">
      <c r="A3792" s="6">
        <v>5</v>
      </c>
      <c r="B3792" s="6">
        <v>17</v>
      </c>
      <c r="C3792" s="6">
        <v>6</v>
      </c>
      <c r="D3792" s="6">
        <f>A3792+B3792+C3792</f>
        <v>28</v>
      </c>
      <c r="E3792" s="5">
        <f>IF(A3792=0,0,A3792*LABOR_HRS_WK_TOM*SEASON_WEEKS*(1+DIM_PCT_TOM)^A3792)</f>
        <v>724.72950000000026</v>
      </c>
      <c r="F3792" s="5">
        <f>IF(B3792=0,0,B3792*LABOR_HRS_WK_CAR*SEASON_WEEKS*(1+DIM_PCT_CAR)^B3792)</f>
        <v>776.02531320030891</v>
      </c>
      <c r="G3792" s="5">
        <f>IF(C3792=0,0,C3792*LABOR_HRS_WK_MES*SEASON_WEEKS*(1+DIM_PCT_MES)^C3792)</f>
        <v>290.89345874736773</v>
      </c>
      <c r="H3792" s="5">
        <f>E3792+F3792+G3792</f>
        <v>1791.6482719476769</v>
      </c>
      <c r="I3792" s="5">
        <f>MIN(H3792,FARMER_HRS)</f>
        <v>720</v>
      </c>
      <c r="J3792" s="5">
        <f>MAX(0,H3792-FARMER_HRS)</f>
        <v>1071.6482719476769</v>
      </c>
      <c r="K3792" s="2">
        <f>I3792*FARMER_RATE+J3792*TEMP_WORKER_RATE</f>
        <v>43605.004721313831</v>
      </c>
      <c r="L3792" s="2">
        <f>A3792*PRICE_TOM+B3792*PRICE_CAR+C3792*PRICE_MES</f>
        <v>95798</v>
      </c>
      <c r="M3792" s="2">
        <f>A3792*FERT_BED_TOM+B3792*FERT_BED_CAR+C3792*FERT_BED_MES</f>
        <v>17160</v>
      </c>
      <c r="N3792" s="6">
        <f>IF(AND(D3792&lt;=TOTAL_BEDS,J3792&lt;=TEMP_WORKER_MAX*TEMP_WORKER_HRS),1,0)</f>
        <v>1</v>
      </c>
      <c r="O3792" s="2">
        <f>L3792-M3792-K3792-FIXED_COSTS</f>
        <v>15032.995278686169</v>
      </c>
      <c r="P3792" s="2">
        <f>IF(N3792=1,O3792,"")</f>
        <v>15032.995278686169</v>
      </c>
    </row>
    <row r="3793">
      <c r="A3793" s="6">
        <v>5</v>
      </c>
      <c r="B3793" s="6">
        <v>17</v>
      </c>
      <c r="C3793" s="6">
        <v>7</v>
      </c>
      <c r="D3793" s="6">
        <f>A3793+B3793+C3793</f>
        <v>29</v>
      </c>
      <c r="E3793" s="5">
        <f>IF(A3793=0,0,A3793*LABOR_HRS_WK_TOM*SEASON_WEEKS*(1+DIM_PCT_TOM)^A3793)</f>
        <v>724.72950000000026</v>
      </c>
      <c r="F3793" s="5">
        <f>IF(B3793=0,0,B3793*LABOR_HRS_WK_CAR*SEASON_WEEKS*(1+DIM_PCT_CAR)^B3793)</f>
        <v>776.02531320030891</v>
      </c>
      <c r="G3793" s="5">
        <f>IF(C3793=0,0,C3793*LABOR_HRS_WK_MES*SEASON_WEEKS*(1+DIM_PCT_MES)^C3793)</f>
        <v>343.61789814532818</v>
      </c>
      <c r="H3793" s="5">
        <f>E3793+F3793+G3793</f>
        <v>1844.3727113456373</v>
      </c>
      <c r="I3793" s="5">
        <f>MIN(H3793,FARMER_HRS)</f>
        <v>720</v>
      </c>
      <c r="J3793" s="5">
        <f>MAX(0,H3793-FARMER_HRS)</f>
        <v>1124.3727113456373</v>
      </c>
      <c r="K3793" s="2">
        <f>I3793*FARMER_RATE+J3793*TEMP_WORKER_RATE</f>
        <v>44520.359571972869</v>
      </c>
      <c r="L3793" s="2">
        <f>A3793*PRICE_TOM+B3793*PRICE_CAR+C3793*PRICE_MES</f>
        <v>98498</v>
      </c>
      <c r="M3793" s="2">
        <f>A3793*FERT_BED_TOM+B3793*FERT_BED_CAR+C3793*FERT_BED_MES</f>
        <v>18040</v>
      </c>
      <c r="N3793" s="6">
        <f>IF(AND(D3793&lt;=TOTAL_BEDS,J3793&lt;=TEMP_WORKER_MAX*TEMP_WORKER_HRS),1,0)</f>
        <v>1</v>
      </c>
      <c r="O3793" s="2">
        <f>L3793-M3793-K3793-FIXED_COSTS</f>
        <v>15937.640428027131</v>
      </c>
      <c r="P3793" s="2">
        <f>IF(N3793=1,O3793,"")</f>
        <v>15937.640428027131</v>
      </c>
    </row>
    <row r="3794">
      <c r="A3794" s="6">
        <v>5</v>
      </c>
      <c r="B3794" s="6">
        <v>17</v>
      </c>
      <c r="C3794" s="6">
        <v>8</v>
      </c>
      <c r="D3794" s="6">
        <f>A3794+B3794+C3794</f>
        <v>30</v>
      </c>
      <c r="E3794" s="5">
        <f>IF(A3794=0,0,A3794*LABOR_HRS_WK_TOM*SEASON_WEEKS*(1+DIM_PCT_TOM)^A3794)</f>
        <v>724.72950000000026</v>
      </c>
      <c r="F3794" s="5">
        <f>IF(B3794=0,0,B3794*LABOR_HRS_WK_CAR*SEASON_WEEKS*(1+DIM_PCT_CAR)^B3794)</f>
        <v>776.02531320030891</v>
      </c>
      <c r="G3794" s="5">
        <f>IF(C3794=0,0,C3794*LABOR_HRS_WK_MES*SEASON_WEEKS*(1+DIM_PCT_MES)^C3794)</f>
        <v>397.61499642530833</v>
      </c>
      <c r="H3794" s="5">
        <f>E3794+F3794+G3794</f>
        <v>1898.3698096256176</v>
      </c>
      <c r="I3794" s="5">
        <f>MIN(H3794,FARMER_HRS)</f>
        <v>720</v>
      </c>
      <c r="J3794" s="5">
        <f>MAX(0,H3794-FARMER_HRS)</f>
        <v>1178.3698096256176</v>
      </c>
      <c r="K3794" s="2">
        <f>I3794*FARMER_RATE+J3794*TEMP_WORKER_RATE</f>
        <v>45457.809194889196</v>
      </c>
      <c r="L3794" s="2">
        <f>A3794*PRICE_TOM+B3794*PRICE_CAR+C3794*PRICE_MES</f>
        <v>101198</v>
      </c>
      <c r="M3794" s="2">
        <f>A3794*FERT_BED_TOM+B3794*FERT_BED_CAR+C3794*FERT_BED_MES</f>
        <v>18920</v>
      </c>
      <c r="N3794" s="6">
        <f>IF(AND(D3794&lt;=TOTAL_BEDS,J3794&lt;=TEMP_WORKER_MAX*TEMP_WORKER_HRS),1,0)</f>
        <v>1</v>
      </c>
      <c r="O3794" s="2">
        <f>L3794-M3794-K3794-FIXED_COSTS</f>
        <v>16820.190805110804</v>
      </c>
      <c r="P3794" s="2">
        <f>IF(N3794=1,O3794,"")</f>
        <v>16820.190805110804</v>
      </c>
    </row>
    <row r="3795">
      <c r="A3795" s="6">
        <v>5</v>
      </c>
      <c r="B3795" s="6">
        <v>17</v>
      </c>
      <c r="C3795" s="6">
        <v>9</v>
      </c>
      <c r="D3795" s="6">
        <f>A3795+B3795+C3795</f>
        <v>31</v>
      </c>
      <c r="E3795" s="5">
        <f>IF(A3795=0,0,A3795*LABOR_HRS_WK_TOM*SEASON_WEEKS*(1+DIM_PCT_TOM)^A3795)</f>
        <v>724.72950000000026</v>
      </c>
      <c r="F3795" s="5">
        <f>IF(B3795=0,0,B3795*LABOR_HRS_WK_CAR*SEASON_WEEKS*(1+DIM_PCT_CAR)^B3795)</f>
        <v>776.02531320030891</v>
      </c>
      <c r="G3795" s="5">
        <f>IF(C3795=0,0,C3795*LABOR_HRS_WK_MES*SEASON_WEEKS*(1+DIM_PCT_MES)^C3795)</f>
        <v>452.90833186570273</v>
      </c>
      <c r="H3795" s="5">
        <f>E3795+F3795+G3795</f>
        <v>1953.663145066012</v>
      </c>
      <c r="I3795" s="5">
        <f>MIN(H3795,FARMER_HRS)</f>
        <v>720</v>
      </c>
      <c r="J3795" s="5">
        <f>MAX(0,H3795-FARMER_HRS)</f>
        <v>1233.663145066012</v>
      </c>
      <c r="K3795" s="2">
        <f>I3795*FARMER_RATE+J3795*TEMP_WORKER_RATE</f>
        <v>46417.762935173814</v>
      </c>
      <c r="L3795" s="2">
        <f>A3795*PRICE_TOM+B3795*PRICE_CAR+C3795*PRICE_MES</f>
        <v>103898</v>
      </c>
      <c r="M3795" s="2">
        <f>A3795*FERT_BED_TOM+B3795*FERT_BED_CAR+C3795*FERT_BED_MES</f>
        <v>19800</v>
      </c>
      <c r="N3795" s="6">
        <f>IF(AND(D3795&lt;=TOTAL_BEDS,J3795&lt;=TEMP_WORKER_MAX*TEMP_WORKER_HRS),1,0)</f>
        <v>1</v>
      </c>
      <c r="O3795" s="2">
        <f>L3795-M3795-K3795-FIXED_COSTS</f>
        <v>17680.237064826186</v>
      </c>
      <c r="P3795" s="2">
        <f>IF(N3795=1,O3795,"")</f>
        <v>17680.237064826186</v>
      </c>
    </row>
    <row r="3796">
      <c r="A3796" s="6">
        <v>5</v>
      </c>
      <c r="B3796" s="6">
        <v>17</v>
      </c>
      <c r="C3796" s="6">
        <v>10</v>
      </c>
      <c r="D3796" s="6">
        <f>A3796+B3796+C3796</f>
        <v>32</v>
      </c>
      <c r="E3796" s="5">
        <f>IF(A3796=0,0,A3796*LABOR_HRS_WK_TOM*SEASON_WEEKS*(1+DIM_PCT_TOM)^A3796)</f>
        <v>724.72950000000026</v>
      </c>
      <c r="F3796" s="5">
        <f>IF(B3796=0,0,B3796*LABOR_HRS_WK_CAR*SEASON_WEEKS*(1+DIM_PCT_CAR)^B3796)</f>
        <v>776.02531320030891</v>
      </c>
      <c r="G3796" s="5">
        <f>IF(C3796=0,0,C3796*LABOR_HRS_WK_MES*SEASON_WEEKS*(1+DIM_PCT_MES)^C3796)</f>
        <v>509.52187334891551</v>
      </c>
      <c r="H3796" s="5">
        <f>E3796+F3796+G3796</f>
        <v>2010.2766865492247</v>
      </c>
      <c r="I3796" s="5">
        <f>MIN(H3796,FARMER_HRS)</f>
        <v>720</v>
      </c>
      <c r="J3796" s="5">
        <f>MAX(0,H3796-FARMER_HRS)</f>
        <v>1290.2766865492247</v>
      </c>
      <c r="K3796" s="2">
        <f>I3796*FARMER_RATE+J3796*TEMP_WORKER_RATE</f>
        <v>47400.636919257377</v>
      </c>
      <c r="L3796" s="2">
        <f>A3796*PRICE_TOM+B3796*PRICE_CAR+C3796*PRICE_MES</f>
        <v>106598</v>
      </c>
      <c r="M3796" s="2">
        <f>A3796*FERT_BED_TOM+B3796*FERT_BED_CAR+C3796*FERT_BED_MES</f>
        <v>20680</v>
      </c>
      <c r="N3796" s="6">
        <f>IF(AND(D3796&lt;=TOTAL_BEDS,J3796&lt;=TEMP_WORKER_MAX*TEMP_WORKER_HRS),1,0)</f>
        <v>1</v>
      </c>
      <c r="O3796" s="2">
        <f>L3796-M3796-K3796-FIXED_COSTS</f>
        <v>18517.363080742623</v>
      </c>
      <c r="P3796" s="2">
        <f>IF(N3796=1,O3796,"")</f>
        <v>18517.363080742623</v>
      </c>
    </row>
    <row r="3797">
      <c r="A3797" s="6">
        <v>5</v>
      </c>
      <c r="B3797" s="6">
        <v>17</v>
      </c>
      <c r="C3797" s="6">
        <v>11</v>
      </c>
      <c r="D3797" s="6">
        <f>A3797+B3797+C3797</f>
        <v>33</v>
      </c>
      <c r="E3797" s="5">
        <f>IF(A3797=0,0,A3797*LABOR_HRS_WK_TOM*SEASON_WEEKS*(1+DIM_PCT_TOM)^A3797)</f>
        <v>724.72950000000026</v>
      </c>
      <c r="F3797" s="5">
        <f>IF(B3797=0,0,B3797*LABOR_HRS_WK_CAR*SEASON_WEEKS*(1+DIM_PCT_CAR)^B3797)</f>
        <v>776.02531320030891</v>
      </c>
      <c r="G3797" s="5">
        <f>IF(C3797=0,0,C3797*LABOR_HRS_WK_MES*SEASON_WEEKS*(1+DIM_PCT_MES)^C3797)</f>
        <v>567.47998644235463</v>
      </c>
      <c r="H3797" s="5">
        <f>E3797+F3797+G3797</f>
        <v>2068.2347996426638</v>
      </c>
      <c r="I3797" s="5">
        <f>MIN(H3797,FARMER_HRS)</f>
        <v>720</v>
      </c>
      <c r="J3797" s="5">
        <f>MAX(0,H3797-FARMER_HRS)</f>
        <v>1348.2347996426638</v>
      </c>
      <c r="K3797" s="2">
        <f>I3797*FARMER_RATE+J3797*TEMP_WORKER_RATE</f>
        <v>48406.854160462914</v>
      </c>
      <c r="L3797" s="2">
        <f>A3797*PRICE_TOM+B3797*PRICE_CAR+C3797*PRICE_MES</f>
        <v>109298</v>
      </c>
      <c r="M3797" s="2">
        <f>A3797*FERT_BED_TOM+B3797*FERT_BED_CAR+C3797*FERT_BED_MES</f>
        <v>21560</v>
      </c>
      <c r="N3797" s="6">
        <f>IF(AND(D3797&lt;=TOTAL_BEDS,J3797&lt;=TEMP_WORKER_MAX*TEMP_WORKER_HRS),1,0)</f>
        <v>1</v>
      </c>
      <c r="O3797" s="2">
        <f>L3797-M3797-K3797-FIXED_COSTS</f>
        <v>19331.145839537086</v>
      </c>
      <c r="P3797" s="2">
        <f>IF(N3797=1,O3797,"")</f>
        <v>19331.145839537086</v>
      </c>
    </row>
    <row r="3798">
      <c r="A3798" s="6">
        <v>5</v>
      </c>
      <c r="B3798" s="6">
        <v>17</v>
      </c>
      <c r="C3798" s="6">
        <v>12</v>
      </c>
      <c r="D3798" s="6">
        <f>A3798+B3798+C3798</f>
        <v>34</v>
      </c>
      <c r="E3798" s="5">
        <f>IF(A3798=0,0,A3798*LABOR_HRS_WK_TOM*SEASON_WEEKS*(1+DIM_PCT_TOM)^A3798)</f>
        <v>724.72950000000026</v>
      </c>
      <c r="F3798" s="5">
        <f>IF(B3798=0,0,B3798*LABOR_HRS_WK_CAR*SEASON_WEEKS*(1+DIM_PCT_CAR)^B3798)</f>
        <v>776.02531320030891</v>
      </c>
      <c r="G3798" s="5">
        <f>IF(C3798=0,0,C3798*LABOR_HRS_WK_MES*SEASON_WEEKS*(1+DIM_PCT_MES)^C3798)</f>
        <v>626.807439570419</v>
      </c>
      <c r="H3798" s="5">
        <f>E3798+F3798+G3798</f>
        <v>2127.5622527707283</v>
      </c>
      <c r="I3798" s="5">
        <f>MIN(H3798,FARMER_HRS)</f>
        <v>720</v>
      </c>
      <c r="J3798" s="5">
        <f>MAX(0,H3798-FARMER_HRS)</f>
        <v>1407.5622527707283</v>
      </c>
      <c r="K3798" s="2">
        <f>I3798*FARMER_RATE+J3798*TEMP_WORKER_RATE</f>
        <v>49436.844666158475</v>
      </c>
      <c r="L3798" s="2">
        <f>A3798*PRICE_TOM+B3798*PRICE_CAR+C3798*PRICE_MES</f>
        <v>111998</v>
      </c>
      <c r="M3798" s="2">
        <f>A3798*FERT_BED_TOM+B3798*FERT_BED_CAR+C3798*FERT_BED_MES</f>
        <v>22440</v>
      </c>
      <c r="N3798" s="6">
        <f>IF(AND(D3798&lt;=TOTAL_BEDS,J3798&lt;=TEMP_WORKER_MAX*TEMP_WORKER_HRS),1,0)</f>
        <v>1</v>
      </c>
      <c r="O3798" s="2">
        <f>L3798-M3798-K3798-FIXED_COSTS</f>
        <v>20121.155333841525</v>
      </c>
      <c r="P3798" s="2">
        <f>IF(N3798=1,O3798,"")</f>
        <v>20121.155333841525</v>
      </c>
    </row>
    <row r="3799">
      <c r="A3799" s="6">
        <v>5</v>
      </c>
      <c r="B3799" s="6">
        <v>17</v>
      </c>
      <c r="C3799" s="6">
        <v>13</v>
      </c>
      <c r="D3799" s="6">
        <f>A3799+B3799+C3799</f>
        <v>35</v>
      </c>
      <c r="E3799" s="5">
        <f>IF(A3799=0,0,A3799*LABOR_HRS_WK_TOM*SEASON_WEEKS*(1+DIM_PCT_TOM)^A3799)</f>
        <v>724.72950000000026</v>
      </c>
      <c r="F3799" s="5">
        <f>IF(B3799=0,0,B3799*LABOR_HRS_WK_CAR*SEASON_WEEKS*(1+DIM_PCT_CAR)^B3799)</f>
        <v>776.02531320030891</v>
      </c>
      <c r="G3799" s="5">
        <f>IF(C3799=0,0,C3799*LABOR_HRS_WK_MES*SEASON_WEEKS*(1+DIM_PCT_MES)^C3799)</f>
        <v>687.52941027880331</v>
      </c>
      <c r="H3799" s="5">
        <f>E3799+F3799+G3799</f>
        <v>2188.2842234791124</v>
      </c>
      <c r="I3799" s="5">
        <f>MIN(H3799,FARMER_HRS)</f>
        <v>720</v>
      </c>
      <c r="J3799" s="5">
        <f>MAX(0,H3799-FARMER_HRS)</f>
        <v>1468.2842234791124</v>
      </c>
      <c r="K3799" s="2">
        <f>I3799*FARMER_RATE+J3799*TEMP_WORKER_RATE</f>
        <v>50491.045546512367</v>
      </c>
      <c r="L3799" s="2">
        <f>A3799*PRICE_TOM+B3799*PRICE_CAR+C3799*PRICE_MES</f>
        <v>114698</v>
      </c>
      <c r="M3799" s="2">
        <f>A3799*FERT_BED_TOM+B3799*FERT_BED_CAR+C3799*FERT_BED_MES</f>
        <v>23320</v>
      </c>
      <c r="N3799" s="6">
        <f>IF(AND(D3799&lt;=TOTAL_BEDS,J3799&lt;=TEMP_WORKER_MAX*TEMP_WORKER_HRS),1,0)</f>
        <v>1</v>
      </c>
      <c r="O3799" s="2">
        <f>L3799-M3799-K3799-FIXED_COSTS</f>
        <v>20886.954453487633</v>
      </c>
      <c r="P3799" s="2">
        <f>IF(N3799=1,O3799,"")</f>
        <v>20886.954453487633</v>
      </c>
    </row>
    <row r="3800">
      <c r="A3800" s="6">
        <v>5</v>
      </c>
      <c r="B3800" s="6">
        <v>17</v>
      </c>
      <c r="C3800" s="6">
        <v>14</v>
      </c>
      <c r="D3800" s="6">
        <f>A3800+B3800+C3800</f>
        <v>36</v>
      </c>
      <c r="E3800" s="5">
        <f>IF(A3800=0,0,A3800*LABOR_HRS_WK_TOM*SEASON_WEEKS*(1+DIM_PCT_TOM)^A3800)</f>
        <v>724.72950000000026</v>
      </c>
      <c r="F3800" s="5">
        <f>IF(B3800=0,0,B3800*LABOR_HRS_WK_CAR*SEASON_WEEKS*(1+DIM_PCT_CAR)^B3800)</f>
        <v>776.02531320030891</v>
      </c>
      <c r="G3800" s="5">
        <f>IF(C3800=0,0,C3800*LABOR_HRS_WK_MES*SEASON_WEEKS*(1+DIM_PCT_MES)^C3800)</f>
        <v>749.67149159246435</v>
      </c>
      <c r="H3800" s="5">
        <f>E3800+F3800+G3800</f>
        <v>2250.4263047927734</v>
      </c>
      <c r="I3800" s="5">
        <f>MIN(H3800,FARMER_HRS)</f>
        <v>720</v>
      </c>
      <c r="J3800" s="5">
        <f>MAX(0,H3800-FARMER_HRS)</f>
        <v>1530.4263047927734</v>
      </c>
      <c r="K3800" s="2">
        <f>I3800*FARMER_RATE+J3800*TEMP_WORKER_RATE</f>
        <v>51569.901124874537</v>
      </c>
      <c r="L3800" s="2">
        <f>A3800*PRICE_TOM+B3800*PRICE_CAR+C3800*PRICE_MES</f>
        <v>117398</v>
      </c>
      <c r="M3800" s="2">
        <f>A3800*FERT_BED_TOM+B3800*FERT_BED_CAR+C3800*FERT_BED_MES</f>
        <v>24200</v>
      </c>
      <c r="N3800" s="6">
        <f>IF(AND(D3800&lt;=TOTAL_BEDS,J3800&lt;=TEMP_WORKER_MAX*TEMP_WORKER_HRS),1,0)</f>
        <v>1</v>
      </c>
      <c r="O3800" s="2">
        <f>L3800-M3800-K3800-FIXED_COSTS</f>
        <v>21628.098875125463</v>
      </c>
      <c r="P3800" s="2">
        <f>IF(N3800=1,O3800,"")</f>
        <v>21628.098875125463</v>
      </c>
    </row>
    <row r="3801">
      <c r="A3801" s="6">
        <v>5</v>
      </c>
      <c r="B3801" s="6">
        <v>17</v>
      </c>
      <c r="C3801" s="6">
        <v>15</v>
      </c>
      <c r="D3801" s="6">
        <f>A3801+B3801+C3801</f>
        <v>37</v>
      </c>
      <c r="E3801" s="5">
        <f>IF(A3801=0,0,A3801*LABOR_HRS_WK_TOM*SEASON_WEEKS*(1+DIM_PCT_TOM)^A3801)</f>
        <v>724.72950000000026</v>
      </c>
      <c r="F3801" s="5">
        <f>IF(B3801=0,0,B3801*LABOR_HRS_WK_CAR*SEASON_WEEKS*(1+DIM_PCT_CAR)^B3801)</f>
        <v>776.02531320030891</v>
      </c>
      <c r="G3801" s="5">
        <f>IF(C3801=0,0,C3801*LABOR_HRS_WK_MES*SEASON_WEEKS*(1+DIM_PCT_MES)^C3801)</f>
        <v>813.25969846861074</v>
      </c>
      <c r="H3801" s="5">
        <f>E3801+F3801+G3801</f>
        <v>2314.01451166892</v>
      </c>
      <c r="I3801" s="5">
        <f>MIN(H3801,FARMER_HRS)</f>
        <v>720</v>
      </c>
      <c r="J3801" s="5">
        <f>MAX(0,H3801-FARMER_HRS)</f>
        <v>1594.01451166892</v>
      </c>
      <c r="K3801" s="2">
        <f>I3801*FARMER_RATE+J3801*TEMP_WORKER_RATE</f>
        <v>52673.863049807638</v>
      </c>
      <c r="L3801" s="2">
        <f>A3801*PRICE_TOM+B3801*PRICE_CAR+C3801*PRICE_MES</f>
        <v>120098</v>
      </c>
      <c r="M3801" s="2">
        <f>A3801*FERT_BED_TOM+B3801*FERT_BED_CAR+C3801*FERT_BED_MES</f>
        <v>25080</v>
      </c>
      <c r="N3801" s="6">
        <f>IF(AND(D3801&lt;=TOTAL_BEDS,J3801&lt;=TEMP_WORKER_MAX*TEMP_WORKER_HRS),1,0)</f>
        <v>1</v>
      </c>
      <c r="O3801" s="2">
        <f>L3801-M3801-K3801-FIXED_COSTS</f>
        <v>22344.136950192362</v>
      </c>
      <c r="P3801" s="2">
        <f>IF(N3801=1,O3801,"")</f>
        <v>22344.136950192362</v>
      </c>
    </row>
    <row r="3802">
      <c r="A3802" s="6">
        <v>5</v>
      </c>
      <c r="B3802" s="6">
        <v>17</v>
      </c>
      <c r="C3802" s="6">
        <v>16</v>
      </c>
      <c r="D3802" s="6">
        <f>A3802+B3802+C3802</f>
        <v>38</v>
      </c>
      <c r="E3802" s="5">
        <f>IF(A3802=0,0,A3802*LABOR_HRS_WK_TOM*SEASON_WEEKS*(1+DIM_PCT_TOM)^A3802)</f>
        <v>724.72950000000026</v>
      </c>
      <c r="F3802" s="5">
        <f>IF(B3802=0,0,B3802*LABOR_HRS_WK_CAR*SEASON_WEEKS*(1+DIM_PCT_CAR)^B3802)</f>
        <v>776.02531320030891</v>
      </c>
      <c r="G3802" s="5">
        <f>IF(C3802=0,0,C3802*LABOR_HRS_WK_MES*SEASON_WEEKS*(1+DIM_PCT_MES)^C3802)</f>
        <v>878.32047434609967</v>
      </c>
      <c r="H3802" s="5">
        <f>E3802+F3802+G3802</f>
        <v>2379.0752875464086</v>
      </c>
      <c r="I3802" s="5">
        <f>MIN(H3802,FARMER_HRS)</f>
        <v>720</v>
      </c>
      <c r="J3802" s="5">
        <f>MAX(0,H3802-FARMER_HRS)</f>
        <v>1659.0752875464086</v>
      </c>
      <c r="K3802" s="2">
        <f>I3802*FARMER_RATE+J3802*TEMP_WORKER_RATE</f>
        <v>53803.39040879182</v>
      </c>
      <c r="L3802" s="2">
        <f>A3802*PRICE_TOM+B3802*PRICE_CAR+C3802*PRICE_MES</f>
        <v>122798</v>
      </c>
      <c r="M3802" s="2">
        <f>A3802*FERT_BED_TOM+B3802*FERT_BED_CAR+C3802*FERT_BED_MES</f>
        <v>25960</v>
      </c>
      <c r="N3802" s="6">
        <f>IF(AND(D3802&lt;=TOTAL_BEDS,J3802&lt;=TEMP_WORKER_MAX*TEMP_WORKER_HRS),1,0)</f>
        <v>1</v>
      </c>
      <c r="O3802" s="2">
        <f>L3802-M3802-K3802-FIXED_COSTS</f>
        <v>23034.60959120818</v>
      </c>
      <c r="P3802" s="2">
        <f>IF(N3802=1,O3802,"")</f>
        <v>23034.60959120818</v>
      </c>
    </row>
    <row r="3803">
      <c r="A3803" s="6">
        <v>5</v>
      </c>
      <c r="B3803" s="6">
        <v>17</v>
      </c>
      <c r="C3803" s="6">
        <v>17</v>
      </c>
      <c r="D3803" s="6">
        <f>A3803+B3803+C3803</f>
        <v>39</v>
      </c>
      <c r="E3803" s="5">
        <f>IF(A3803=0,0,A3803*LABOR_HRS_WK_TOM*SEASON_WEEKS*(1+DIM_PCT_TOM)^A3803)</f>
        <v>724.72950000000026</v>
      </c>
      <c r="F3803" s="5">
        <f>IF(B3803=0,0,B3803*LABOR_HRS_WK_CAR*SEASON_WEEKS*(1+DIM_PCT_CAR)^B3803)</f>
        <v>776.02531320030891</v>
      </c>
      <c r="G3803" s="5">
        <f>IF(C3803=0,0,C3803*LABOR_HRS_WK_MES*SEASON_WEEKS*(1+DIM_PCT_MES)^C3803)</f>
        <v>944.88069779263992</v>
      </c>
      <c r="H3803" s="5">
        <f>E3803+F3803+G3803</f>
        <v>2445.6355109929491</v>
      </c>
      <c r="I3803" s="5">
        <f>MIN(H3803,FARMER_HRS)</f>
        <v>720</v>
      </c>
      <c r="J3803" s="5">
        <f>MAX(0,H3803-FARMER_HRS)</f>
        <v>1725.6355109929491</v>
      </c>
      <c r="K3803" s="2">
        <f>I3803*FARMER_RATE+J3803*TEMP_WORKER_RATE</f>
        <v>54958.94984362759</v>
      </c>
      <c r="L3803" s="2">
        <f>A3803*PRICE_TOM+B3803*PRICE_CAR+C3803*PRICE_MES</f>
        <v>125498</v>
      </c>
      <c r="M3803" s="2">
        <f>A3803*FERT_BED_TOM+B3803*FERT_BED_CAR+C3803*FERT_BED_MES</f>
        <v>26840</v>
      </c>
      <c r="N3803" s="6">
        <f>IF(AND(D3803&lt;=TOTAL_BEDS,J3803&lt;=TEMP_WORKER_MAX*TEMP_WORKER_HRS),1,0)</f>
        <v>1</v>
      </c>
      <c r="O3803" s="2">
        <f>L3803-M3803-K3803-FIXED_COSTS</f>
        <v>23699.05015637241</v>
      </c>
      <c r="P3803" s="2">
        <f>IF(N3803=1,O3803,"")</f>
        <v>23699.05015637241</v>
      </c>
    </row>
    <row r="3804">
      <c r="A3804" s="6">
        <v>5</v>
      </c>
      <c r="B3804" s="6">
        <v>17</v>
      </c>
      <c r="C3804" s="6">
        <v>18</v>
      </c>
      <c r="D3804" s="6">
        <f>A3804+B3804+C3804</f>
        <v>40</v>
      </c>
      <c r="E3804" s="5">
        <f>IF(A3804=0,0,A3804*LABOR_HRS_WK_TOM*SEASON_WEEKS*(1+DIM_PCT_TOM)^A3804)</f>
        <v>724.72950000000026</v>
      </c>
      <c r="F3804" s="5">
        <f>IF(B3804=0,0,B3804*LABOR_HRS_WK_CAR*SEASON_WEEKS*(1+DIM_PCT_CAR)^B3804)</f>
        <v>776.02531320030891</v>
      </c>
      <c r="G3804" s="5">
        <f>IF(C3804=0,0,C3804*LABOR_HRS_WK_MES*SEASON_WEEKS*(1+DIM_PCT_MES)^C3804)</f>
        <v>1012.9676892512272</v>
      </c>
      <c r="H3804" s="5">
        <f>E3804+F3804+G3804</f>
        <v>2513.7225024515365</v>
      </c>
      <c r="I3804" s="5">
        <f>MIN(H3804,FARMER_HRS)</f>
        <v>720</v>
      </c>
      <c r="J3804" s="5">
        <f>MAX(0,H3804-FARMER_HRS)</f>
        <v>1793.7225024515365</v>
      </c>
      <c r="K3804" s="2">
        <f>I3804*FARMER_RATE+J3804*TEMP_WORKER_RATE</f>
        <v>56141.0156675614</v>
      </c>
      <c r="L3804" s="2">
        <f>A3804*PRICE_TOM+B3804*PRICE_CAR+C3804*PRICE_MES</f>
        <v>128198</v>
      </c>
      <c r="M3804" s="2">
        <f>A3804*FERT_BED_TOM+B3804*FERT_BED_CAR+C3804*FERT_BED_MES</f>
        <v>27720</v>
      </c>
      <c r="N3804" s="6">
        <f>IF(AND(D3804&lt;=TOTAL_BEDS,J3804&lt;=TEMP_WORKER_MAX*TEMP_WORKER_HRS),1,0)</f>
        <v>1</v>
      </c>
      <c r="O3804" s="2">
        <f>L3804-M3804-K3804-FIXED_COSTS</f>
        <v>24336.984332438602</v>
      </c>
      <c r="P3804" s="2">
        <f>IF(N3804=1,O3804,"")</f>
        <v>24336.984332438602</v>
      </c>
    </row>
    <row r="3805">
      <c r="A3805" s="6">
        <v>5</v>
      </c>
      <c r="B3805" s="6">
        <v>17</v>
      </c>
      <c r="C3805" s="6">
        <v>19</v>
      </c>
      <c r="D3805" s="6">
        <f>A3805+B3805+C3805</f>
        <v>41</v>
      </c>
      <c r="E3805" s="5">
        <f>IF(A3805=0,0,A3805*LABOR_HRS_WK_TOM*SEASON_WEEKS*(1+DIM_PCT_TOM)^A3805)</f>
        <v>724.72950000000026</v>
      </c>
      <c r="F3805" s="5">
        <f>IF(B3805=0,0,B3805*LABOR_HRS_WK_CAR*SEASON_WEEKS*(1+DIM_PCT_CAR)^B3805)</f>
        <v>776.02531320030891</v>
      </c>
      <c r="G3805" s="5">
        <f>IF(C3805=0,0,C3805*LABOR_HRS_WK_MES*SEASON_WEEKS*(1+DIM_PCT_MES)^C3805)</f>
        <v>1082.6092178872491</v>
      </c>
      <c r="H3805" s="5">
        <f>E3805+F3805+G3805</f>
        <v>2583.364031087558</v>
      </c>
      <c r="I3805" s="5">
        <f>MIN(H3805,FARMER_HRS)</f>
        <v>720</v>
      </c>
      <c r="J3805" s="5">
        <f>MAX(0,H3805-FARMER_HRS)</f>
        <v>1863.364031087558</v>
      </c>
      <c r="K3805" s="2">
        <f>I3805*FARMER_RATE+J3805*TEMP_WORKER_RATE</f>
        <v>57350.069984158996</v>
      </c>
      <c r="L3805" s="2">
        <f>A3805*PRICE_TOM+B3805*PRICE_CAR+C3805*PRICE_MES</f>
        <v>130898</v>
      </c>
      <c r="M3805" s="2">
        <f>A3805*FERT_BED_TOM+B3805*FERT_BED_CAR+C3805*FERT_BED_MES</f>
        <v>28600</v>
      </c>
      <c r="N3805" s="6">
        <f>IF(AND(D3805&lt;=TOTAL_BEDS,J3805&lt;=TEMP_WORKER_MAX*TEMP_WORKER_HRS),1,0)</f>
        <v>1</v>
      </c>
      <c r="O3805" s="2">
        <f>L3805-M3805-K3805-FIXED_COSTS</f>
        <v>24947.930015841004</v>
      </c>
      <c r="P3805" s="2">
        <f>IF(N3805=1,O3805,"")</f>
        <v>24947.930015841004</v>
      </c>
    </row>
    <row r="3806">
      <c r="A3806" s="6">
        <v>5</v>
      </c>
      <c r="B3806" s="6">
        <v>17</v>
      </c>
      <c r="C3806" s="6">
        <v>20</v>
      </c>
      <c r="D3806" s="6">
        <f>A3806+B3806+C3806</f>
        <v>42</v>
      </c>
      <c r="E3806" s="5">
        <f>IF(A3806=0,0,A3806*LABOR_HRS_WK_TOM*SEASON_WEEKS*(1+DIM_PCT_TOM)^A3806)</f>
        <v>724.72950000000026</v>
      </c>
      <c r="F3806" s="5">
        <f>IF(B3806=0,0,B3806*LABOR_HRS_WK_CAR*SEASON_WEEKS*(1+DIM_PCT_CAR)^B3806)</f>
        <v>776.02531320030891</v>
      </c>
      <c r="G3806" s="5">
        <f>IF(C3806=0,0,C3806*LABOR_HRS_WK_MES*SEASON_WEEKS*(1+DIM_PCT_MES)^C3806)</f>
        <v>1153.8335085377259</v>
      </c>
      <c r="H3806" s="5">
        <f>E3806+F3806+G3806</f>
        <v>2654.5883217380351</v>
      </c>
      <c r="I3806" s="5">
        <f>MIN(H3806,FARMER_HRS)</f>
        <v>720</v>
      </c>
      <c r="J3806" s="5">
        <f>MAX(0,H3806-FARMER_HRS)</f>
        <v>1934.5883217380351</v>
      </c>
      <c r="K3806" s="2">
        <f>I3806*FARMER_RATE+J3806*TEMP_WORKER_RATE</f>
        <v>58586.602807952</v>
      </c>
      <c r="L3806" s="2">
        <f>A3806*PRICE_TOM+B3806*PRICE_CAR+C3806*PRICE_MES</f>
        <v>133598</v>
      </c>
      <c r="M3806" s="2">
        <f>A3806*FERT_BED_TOM+B3806*FERT_BED_CAR+C3806*FERT_BED_MES</f>
        <v>29480</v>
      </c>
      <c r="N3806" s="6">
        <f>IF(AND(D3806&lt;=TOTAL_BEDS,J3806&lt;=TEMP_WORKER_MAX*TEMP_WORKER_HRS),1,0)</f>
        <v>1</v>
      </c>
      <c r="O3806" s="2">
        <f>L3806-M3806-K3806-FIXED_COSTS</f>
        <v>25531.397192048003</v>
      </c>
      <c r="P3806" s="2">
        <f>IF(N3806=1,O3806,"")</f>
        <v>25531.397192048003</v>
      </c>
    </row>
    <row r="3807">
      <c r="A3807" s="6">
        <v>5</v>
      </c>
      <c r="B3807" s="6">
        <v>17</v>
      </c>
      <c r="C3807" s="6">
        <v>21</v>
      </c>
      <c r="D3807" s="6">
        <f>A3807+B3807+C3807</f>
        <v>43</v>
      </c>
      <c r="E3807" s="5">
        <f>IF(A3807=0,0,A3807*LABOR_HRS_WK_TOM*SEASON_WEEKS*(1+DIM_PCT_TOM)^A3807)</f>
        <v>724.72950000000026</v>
      </c>
      <c r="F3807" s="5">
        <f>IF(B3807=0,0,B3807*LABOR_HRS_WK_CAR*SEASON_WEEKS*(1+DIM_PCT_CAR)^B3807)</f>
        <v>776.02531320030891</v>
      </c>
      <c r="G3807" s="5">
        <f>IF(C3807=0,0,C3807*LABOR_HRS_WK_MES*SEASON_WEEKS*(1+DIM_PCT_MES)^C3807)</f>
        <v>1226.6692487641699</v>
      </c>
      <c r="H3807" s="5">
        <f>E3807+F3807+G3807</f>
        <v>2727.4240619644788</v>
      </c>
      <c r="I3807" s="5">
        <f>MIN(H3807,FARMER_HRS)</f>
        <v>720</v>
      </c>
      <c r="J3807" s="5">
        <f>MAX(0,H3807-FARMER_HRS)</f>
        <v>2007.4240619644788</v>
      </c>
      <c r="K3807" s="2">
        <f>I3807*FARMER_RATE+J3807*TEMP_WORKER_RATE</f>
        <v>59851.112186883314</v>
      </c>
      <c r="L3807" s="2">
        <f>A3807*PRICE_TOM+B3807*PRICE_CAR+C3807*PRICE_MES</f>
        <v>136298</v>
      </c>
      <c r="M3807" s="2">
        <f>A3807*FERT_BED_TOM+B3807*FERT_BED_CAR+C3807*FERT_BED_MES</f>
        <v>30360</v>
      </c>
      <c r="N3807" s="6">
        <f>IF(AND(D3807&lt;=TOTAL_BEDS,J3807&lt;=TEMP_WORKER_MAX*TEMP_WORKER_HRS),1,0)</f>
        <v>1</v>
      </c>
      <c r="O3807" s="2">
        <f>L3807-M3807-K3807-FIXED_COSTS</f>
        <v>26086.887813116686</v>
      </c>
      <c r="P3807" s="2">
        <f>IF(N3807=1,O3807,"")</f>
        <v>26086.887813116686</v>
      </c>
    </row>
    <row r="3808">
      <c r="A3808" s="6">
        <v>5</v>
      </c>
      <c r="B3808" s="6">
        <v>17</v>
      </c>
      <c r="C3808" s="6">
        <v>22</v>
      </c>
      <c r="D3808" s="6">
        <f>A3808+B3808+C3808</f>
        <v>44</v>
      </c>
      <c r="E3808" s="5">
        <f>IF(A3808=0,0,A3808*LABOR_HRS_WK_TOM*SEASON_WEEKS*(1+DIM_PCT_TOM)^A3808)</f>
        <v>724.72950000000026</v>
      </c>
      <c r="F3808" s="5">
        <f>IF(B3808=0,0,B3808*LABOR_HRS_WK_CAR*SEASON_WEEKS*(1+DIM_PCT_CAR)^B3808)</f>
        <v>776.02531320030891</v>
      </c>
      <c r="G3808" s="5">
        <f>IF(C3808=0,0,C3808*LABOR_HRS_WK_MES*SEASON_WEEKS*(1+DIM_PCT_MES)^C3808)</f>
        <v>1301.1455960105659</v>
      </c>
      <c r="H3808" s="5">
        <f>E3808+F3808+G3808</f>
        <v>2801.9004092108753</v>
      </c>
      <c r="I3808" s="5">
        <f>MIN(H3808,FARMER_HRS)</f>
        <v>720</v>
      </c>
      <c r="J3808" s="5">
        <f>MAX(0,H3808-FARMER_HRS)</f>
        <v>2081.9004092108753</v>
      </c>
      <c r="K3808" s="2">
        <f>I3808*FARMER_RATE+J3808*TEMP_WORKER_RATE</f>
        <v>61144.1043265777</v>
      </c>
      <c r="L3808" s="2">
        <f>A3808*PRICE_TOM+B3808*PRICE_CAR+C3808*PRICE_MES</f>
        <v>138998</v>
      </c>
      <c r="M3808" s="2">
        <f>A3808*FERT_BED_TOM+B3808*FERT_BED_CAR+C3808*FERT_BED_MES</f>
        <v>31240</v>
      </c>
      <c r="N3808" s="6">
        <f>IF(AND(D3808&lt;=TOTAL_BEDS,J3808&lt;=TEMP_WORKER_MAX*TEMP_WORKER_HRS),1,0)</f>
        <v>1</v>
      </c>
      <c r="O3808" s="2">
        <f>L3808-M3808-K3808-FIXED_COSTS</f>
        <v>26613.895673422303</v>
      </c>
      <c r="P3808" s="2">
        <f>IF(N3808=1,O3808,"")</f>
        <v>26613.895673422303</v>
      </c>
    </row>
    <row r="3809">
      <c r="A3809" s="6">
        <v>5</v>
      </c>
      <c r="B3809" s="6">
        <v>17</v>
      </c>
      <c r="C3809" s="6">
        <v>23</v>
      </c>
      <c r="D3809" s="6">
        <f>A3809+B3809+C3809</f>
        <v>45</v>
      </c>
      <c r="E3809" s="5">
        <f>IF(A3809=0,0,A3809*LABOR_HRS_WK_TOM*SEASON_WEEKS*(1+DIM_PCT_TOM)^A3809)</f>
        <v>724.72950000000026</v>
      </c>
      <c r="F3809" s="5">
        <f>IF(B3809=0,0,B3809*LABOR_HRS_WK_CAR*SEASON_WEEKS*(1+DIM_PCT_CAR)^B3809)</f>
        <v>776.02531320030891</v>
      </c>
      <c r="G3809" s="5">
        <f>IF(C3809=0,0,C3809*LABOR_HRS_WK_MES*SEASON_WEEKS*(1+DIM_PCT_MES)^C3809)</f>
        <v>1377.2921848680023</v>
      </c>
      <c r="H3809" s="5">
        <f>E3809+F3809+G3809</f>
        <v>2878.0469980683115</v>
      </c>
      <c r="I3809" s="5">
        <f>MIN(H3809,FARMER_HRS)</f>
        <v>720</v>
      </c>
      <c r="J3809" s="5">
        <f>MAX(0,H3809-FARMER_HRS)</f>
        <v>2158.0469980683115</v>
      </c>
      <c r="K3809" s="2">
        <f>I3809*FARMER_RATE+J3809*TEMP_WORKER_RATE</f>
        <v>62466.093716463743</v>
      </c>
      <c r="L3809" s="2">
        <f>A3809*PRICE_TOM+B3809*PRICE_CAR+C3809*PRICE_MES</f>
        <v>141698</v>
      </c>
      <c r="M3809" s="2">
        <f>A3809*FERT_BED_TOM+B3809*FERT_BED_CAR+C3809*FERT_BED_MES</f>
        <v>32120</v>
      </c>
      <c r="N3809" s="6">
        <f>IF(AND(D3809&lt;=TOTAL_BEDS,J3809&lt;=TEMP_WORKER_MAX*TEMP_WORKER_HRS),1,0)</f>
        <v>1</v>
      </c>
      <c r="O3809" s="2">
        <f>L3809-M3809-K3809-FIXED_COSTS</f>
        <v>27111.906283536257</v>
      </c>
      <c r="P3809" s="2">
        <f>IF(N3809=1,O3809,"")</f>
        <v>27111.906283536257</v>
      </c>
    </row>
    <row r="3810">
      <c r="A3810" s="6">
        <v>5</v>
      </c>
      <c r="B3810" s="6">
        <v>17</v>
      </c>
      <c r="C3810" s="6">
        <v>24</v>
      </c>
      <c r="D3810" s="6">
        <f>A3810+B3810+C3810</f>
        <v>46</v>
      </c>
      <c r="E3810" s="5">
        <f>IF(A3810=0,0,A3810*LABOR_HRS_WK_TOM*SEASON_WEEKS*(1+DIM_PCT_TOM)^A3810)</f>
        <v>724.72950000000026</v>
      </c>
      <c r="F3810" s="5">
        <f>IF(B3810=0,0,B3810*LABOR_HRS_WK_CAR*SEASON_WEEKS*(1+DIM_PCT_CAR)^B3810)</f>
        <v>776.02531320030891</v>
      </c>
      <c r="G3810" s="5">
        <f>IF(C3810=0,0,C3810*LABOR_HRS_WK_MES*SEASON_WEEKS*(1+DIM_PCT_MES)^C3810)</f>
        <v>1455.139134447498</v>
      </c>
      <c r="H3810" s="5">
        <f>E3810+F3810+G3810</f>
        <v>2955.8939476478072</v>
      </c>
      <c r="I3810" s="5">
        <f>MIN(H3810,FARMER_HRS)</f>
        <v>720</v>
      </c>
      <c r="J3810" s="5">
        <f>MAX(0,H3810-FARMER_HRS)</f>
        <v>2235.8939476478072</v>
      </c>
      <c r="K3810" s="2">
        <f>I3810*FARMER_RATE+J3810*TEMP_WORKER_RATE</f>
        <v>63817.603257774426</v>
      </c>
      <c r="L3810" s="2">
        <f>A3810*PRICE_TOM+B3810*PRICE_CAR+C3810*PRICE_MES</f>
        <v>144398</v>
      </c>
      <c r="M3810" s="2">
        <f>A3810*FERT_BED_TOM+B3810*FERT_BED_CAR+C3810*FERT_BED_MES</f>
        <v>33000</v>
      </c>
      <c r="N3810" s="6">
        <f>IF(AND(D3810&lt;=TOTAL_BEDS,J3810&lt;=TEMP_WORKER_MAX*TEMP_WORKER_HRS),1,0)</f>
        <v>1</v>
      </c>
      <c r="O3810" s="2">
        <f>L3810-M3810-K3810-FIXED_COSTS</f>
        <v>27580.396742225574</v>
      </c>
      <c r="P3810" s="2">
        <f>IF(N3810=1,O3810,"")</f>
        <v>27580.396742225574</v>
      </c>
    </row>
    <row r="3811">
      <c r="A3811" s="6">
        <v>5</v>
      </c>
      <c r="B3811" s="6">
        <v>17</v>
      </c>
      <c r="C3811" s="6">
        <v>25</v>
      </c>
      <c r="D3811" s="6">
        <f>A3811+B3811+C3811</f>
        <v>47</v>
      </c>
      <c r="E3811" s="5">
        <f>IF(A3811=0,0,A3811*LABOR_HRS_WK_TOM*SEASON_WEEKS*(1+DIM_PCT_TOM)^A3811)</f>
        <v>724.72950000000026</v>
      </c>
      <c r="F3811" s="5">
        <f>IF(B3811=0,0,B3811*LABOR_HRS_WK_CAR*SEASON_WEEKS*(1+DIM_PCT_CAR)^B3811)</f>
        <v>776.02531320030891</v>
      </c>
      <c r="G3811" s="5">
        <f>IF(C3811=0,0,C3811*LABOR_HRS_WK_MES*SEASON_WEEKS*(1+DIM_PCT_MES)^C3811)</f>
        <v>1534.7170558625955</v>
      </c>
      <c r="H3811" s="5">
        <f>E3811+F3811+G3811</f>
        <v>3035.4718690629047</v>
      </c>
      <c r="I3811" s="5">
        <f>MIN(H3811,FARMER_HRS)</f>
        <v>720</v>
      </c>
      <c r="J3811" s="5">
        <f>MAX(0,H3811-FARMER_HRS)</f>
        <v>2315.4718690629047</v>
      </c>
      <c r="K3811" s="2">
        <f>I3811*FARMER_RATE+J3811*TEMP_WORKER_RATE</f>
        <v>65199.164393453204</v>
      </c>
      <c r="L3811" s="2">
        <f>A3811*PRICE_TOM+B3811*PRICE_CAR+C3811*PRICE_MES</f>
        <v>147098</v>
      </c>
      <c r="M3811" s="2">
        <f>A3811*FERT_BED_TOM+B3811*FERT_BED_CAR+C3811*FERT_BED_MES</f>
        <v>33880</v>
      </c>
      <c r="N3811" s="6">
        <f>IF(AND(D3811&lt;=TOTAL_BEDS,J3811&lt;=TEMP_WORKER_MAX*TEMP_WORKER_HRS),1,0)</f>
        <v>1</v>
      </c>
      <c r="O3811" s="2">
        <f>L3811-M3811-K3811-FIXED_COSTS</f>
        <v>28018.835606546796</v>
      </c>
      <c r="P3811" s="2">
        <f>IF(N3811=1,O3811,"")</f>
        <v>28018.835606546796</v>
      </c>
    </row>
    <row r="3812">
      <c r="A3812" s="6">
        <v>5</v>
      </c>
      <c r="B3812" s="6">
        <v>17</v>
      </c>
      <c r="C3812" s="6">
        <v>26</v>
      </c>
      <c r="D3812" s="6">
        <f>A3812+B3812+C3812</f>
        <v>48</v>
      </c>
      <c r="E3812" s="5">
        <f>IF(A3812=0,0,A3812*LABOR_HRS_WK_TOM*SEASON_WEEKS*(1+DIM_PCT_TOM)^A3812)</f>
        <v>724.72950000000026</v>
      </c>
      <c r="F3812" s="5">
        <f>IF(B3812=0,0,B3812*LABOR_HRS_WK_CAR*SEASON_WEEKS*(1+DIM_PCT_CAR)^B3812)</f>
        <v>776.02531320030891</v>
      </c>
      <c r="G3812" s="5">
        <f>IF(C3812=0,0,C3812*LABOR_HRS_WK_MES*SEASON_WEEKS*(1+DIM_PCT_MES)^C3812)</f>
        <v>1616.0570598233128</v>
      </c>
      <c r="H3812" s="5">
        <f>E3812+F3812+G3812</f>
        <v>3116.811873023622</v>
      </c>
      <c r="I3812" s="5">
        <f>MIN(H3812,FARMER_HRS)</f>
        <v>720</v>
      </c>
      <c r="J3812" s="5">
        <f>MAX(0,H3812-FARMER_HRS)</f>
        <v>2396.811873023622</v>
      </c>
      <c r="K3812" s="2">
        <f>I3812*FARMER_RATE+J3812*TEMP_WORKER_RATE</f>
        <v>66611.317239993426</v>
      </c>
      <c r="L3812" s="2">
        <f>A3812*PRICE_TOM+B3812*PRICE_CAR+C3812*PRICE_MES</f>
        <v>149798</v>
      </c>
      <c r="M3812" s="2">
        <f>A3812*FERT_BED_TOM+B3812*FERT_BED_CAR+C3812*FERT_BED_MES</f>
        <v>34760</v>
      </c>
      <c r="N3812" s="6">
        <f>IF(AND(D3812&lt;=TOTAL_BEDS,J3812&lt;=TEMP_WORKER_MAX*TEMP_WORKER_HRS),1,0)</f>
        <v>1</v>
      </c>
      <c r="O3812" s="2">
        <f>L3812-M3812-K3812-FIXED_COSTS</f>
        <v>28426.682760006574</v>
      </c>
      <c r="P3812" s="2">
        <f>IF(N3812=1,O3812,"")</f>
        <v>28426.682760006574</v>
      </c>
    </row>
    <row r="3813">
      <c r="A3813" s="6">
        <v>5</v>
      </c>
      <c r="B3813" s="6">
        <v>17</v>
      </c>
      <c r="C3813" s="6">
        <v>27</v>
      </c>
      <c r="D3813" s="6">
        <f>A3813+B3813+C3813</f>
        <v>49</v>
      </c>
      <c r="E3813" s="5">
        <f>IF(A3813=0,0,A3813*LABOR_HRS_WK_TOM*SEASON_WEEKS*(1+DIM_PCT_TOM)^A3813)</f>
        <v>724.72950000000026</v>
      </c>
      <c r="F3813" s="5">
        <f>IF(B3813=0,0,B3813*LABOR_HRS_WK_CAR*SEASON_WEEKS*(1+DIM_PCT_CAR)^B3813)</f>
        <v>776.02531320030891</v>
      </c>
      <c r="G3813" s="5">
        <f>IF(C3813=0,0,C3813*LABOR_HRS_WK_MES*SEASON_WEEKS*(1+DIM_PCT_MES)^C3813)</f>
        <v>1699.19076434307</v>
      </c>
      <c r="H3813" s="5">
        <f>E3813+F3813+G3813</f>
        <v>3199.9455775433789</v>
      </c>
      <c r="I3813" s="5">
        <f>MIN(H3813,FARMER_HRS)</f>
        <v>720</v>
      </c>
      <c r="J3813" s="5">
        <f>MAX(0,H3813-FARMER_HRS)</f>
        <v>2479.9455775433789</v>
      </c>
      <c r="K3813" s="2">
        <f>I3813*FARMER_RATE+J3813*TEMP_WORKER_RATE</f>
        <v>68054.610721239209</v>
      </c>
      <c r="L3813" s="2">
        <f>A3813*PRICE_TOM+B3813*PRICE_CAR+C3813*PRICE_MES</f>
        <v>152498</v>
      </c>
      <c r="M3813" s="2">
        <f>A3813*FERT_BED_TOM+B3813*FERT_BED_CAR+C3813*FERT_BED_MES</f>
        <v>35640</v>
      </c>
      <c r="N3813" s="6">
        <f>IF(AND(D3813&lt;=TOTAL_BEDS,J3813&lt;=TEMP_WORKER_MAX*TEMP_WORKER_HRS),1,0)</f>
        <v>1</v>
      </c>
      <c r="O3813" s="2">
        <f>L3813-M3813-K3813-FIXED_COSTS</f>
        <v>28803.389278760791</v>
      </c>
      <c r="P3813" s="2">
        <f>IF(N3813=1,O3813,"")</f>
        <v>28803.389278760791</v>
      </c>
    </row>
    <row r="3814">
      <c r="A3814" s="6">
        <v>5</v>
      </c>
      <c r="B3814" s="6">
        <v>17</v>
      </c>
      <c r="C3814" s="6">
        <v>28</v>
      </c>
      <c r="D3814" s="6">
        <f>A3814+B3814+C3814</f>
        <v>50</v>
      </c>
      <c r="E3814" s="5">
        <f>IF(A3814=0,0,A3814*LABOR_HRS_WK_TOM*SEASON_WEEKS*(1+DIM_PCT_TOM)^A3814)</f>
        <v>724.72950000000026</v>
      </c>
      <c r="F3814" s="5">
        <f>IF(B3814=0,0,B3814*LABOR_HRS_WK_CAR*SEASON_WEEKS*(1+DIM_PCT_CAR)^B3814)</f>
        <v>776.02531320030891</v>
      </c>
      <c r="G3814" s="5">
        <f>IF(C3814=0,0,C3814*LABOR_HRS_WK_MES*SEASON_WEEKS*(1+DIM_PCT_MES)^C3814)</f>
        <v>1784.1503025602233</v>
      </c>
      <c r="H3814" s="5">
        <f>E3814+F3814+G3814</f>
        <v>3284.9051157605327</v>
      </c>
      <c r="I3814" s="5">
        <f>MIN(H3814,FARMER_HRS)</f>
        <v>720</v>
      </c>
      <c r="J3814" s="5">
        <f>MAX(0,H3814-FARMER_HRS)</f>
        <v>2564.9051157605327</v>
      </c>
      <c r="K3814" s="2">
        <f>I3814*FARMER_RATE+J3814*TEMP_WORKER_RATE</f>
        <v>69529.602704175923</v>
      </c>
      <c r="L3814" s="2">
        <f>A3814*PRICE_TOM+B3814*PRICE_CAR+C3814*PRICE_MES</f>
        <v>155198</v>
      </c>
      <c r="M3814" s="2">
        <f>A3814*FERT_BED_TOM+B3814*FERT_BED_CAR+C3814*FERT_BED_MES</f>
        <v>36520</v>
      </c>
      <c r="N3814" s="6">
        <f>IF(AND(D3814&lt;=TOTAL_BEDS,J3814&lt;=TEMP_WORKER_MAX*TEMP_WORKER_HRS),1,0)</f>
        <v>1</v>
      </c>
      <c r="O3814" s="2">
        <f>L3814-M3814-K3814-FIXED_COSTS</f>
        <v>29148.397295824077</v>
      </c>
      <c r="P3814" s="2">
        <f>IF(N3814=1,O3814,"")</f>
        <v>29148.397295824077</v>
      </c>
    </row>
    <row r="3815">
      <c r="A3815" s="6">
        <v>5</v>
      </c>
      <c r="B3815" s="6">
        <v>17</v>
      </c>
      <c r="C3815" s="6">
        <v>29</v>
      </c>
      <c r="D3815" s="6">
        <f>A3815+B3815+C3815</f>
        <v>51</v>
      </c>
      <c r="E3815" s="5">
        <f>IF(A3815=0,0,A3815*LABOR_HRS_WK_TOM*SEASON_WEEKS*(1+DIM_PCT_TOM)^A3815)</f>
        <v>724.72950000000026</v>
      </c>
      <c r="F3815" s="5">
        <f>IF(B3815=0,0,B3815*LABOR_HRS_WK_CAR*SEASON_WEEKS*(1+DIM_PCT_CAR)^B3815)</f>
        <v>776.02531320030891</v>
      </c>
      <c r="G3815" s="5">
        <f>IF(C3815=0,0,C3815*LABOR_HRS_WK_MES*SEASON_WEEKS*(1+DIM_PCT_MES)^C3815)</f>
        <v>1870.9683306758766</v>
      </c>
      <c r="H3815" s="5">
        <f>E3815+F3815+G3815</f>
        <v>3371.7231438761855</v>
      </c>
      <c r="I3815" s="5">
        <f>MIN(H3815,FARMER_HRS)</f>
        <v>720</v>
      </c>
      <c r="J3815" s="5">
        <f>MAX(0,H3815-FARMER_HRS)</f>
        <v>2651.7231438761855</v>
      </c>
      <c r="K3815" s="2">
        <f>I3815*FARMER_RATE+J3815*TEMP_WORKER_RATE</f>
        <v>71036.860136739328</v>
      </c>
      <c r="L3815" s="2">
        <f>A3815*PRICE_TOM+B3815*PRICE_CAR+C3815*PRICE_MES</f>
        <v>157898</v>
      </c>
      <c r="M3815" s="2">
        <f>A3815*FERT_BED_TOM+B3815*FERT_BED_CAR+C3815*FERT_BED_MES</f>
        <v>37400</v>
      </c>
      <c r="N3815" s="6">
        <f>IF(AND(D3815&lt;=TOTAL_BEDS,J3815&lt;=TEMP_WORKER_MAX*TEMP_WORKER_HRS),1,0)</f>
        <v>1</v>
      </c>
      <c r="O3815" s="2">
        <f>L3815-M3815-K3815-FIXED_COSTS</f>
        <v>29461.139863260672</v>
      </c>
      <c r="P3815" s="2">
        <f>IF(N3815=1,O3815,"")</f>
        <v>29461.139863260672</v>
      </c>
    </row>
    <row r="3816">
      <c r="A3816" s="6">
        <v>5</v>
      </c>
      <c r="B3816" s="6">
        <v>17</v>
      </c>
      <c r="C3816" s="6">
        <v>30</v>
      </c>
      <c r="D3816" s="6">
        <f>A3816+B3816+C3816</f>
        <v>52</v>
      </c>
      <c r="E3816" s="5">
        <f>IF(A3816=0,0,A3816*LABOR_HRS_WK_TOM*SEASON_WEEKS*(1+DIM_PCT_TOM)^A3816)</f>
        <v>724.72950000000026</v>
      </c>
      <c r="F3816" s="5">
        <f>IF(B3816=0,0,B3816*LABOR_HRS_WK_CAR*SEASON_WEEKS*(1+DIM_PCT_CAR)^B3816)</f>
        <v>776.02531320030891</v>
      </c>
      <c r="G3816" s="5">
        <f>IF(C3816=0,0,C3816*LABOR_HRS_WK_MES*SEASON_WEEKS*(1+DIM_PCT_MES)^C3816)</f>
        <v>1959.6780360096466</v>
      </c>
      <c r="H3816" s="5">
        <f>E3816+F3816+G3816</f>
        <v>3460.4328492099557</v>
      </c>
      <c r="I3816" s="5">
        <f>MIN(H3816,FARMER_HRS)</f>
        <v>720</v>
      </c>
      <c r="J3816" s="5">
        <f>MAX(0,H3816-FARMER_HRS)</f>
        <v>2740.4328492099557</v>
      </c>
      <c r="K3816" s="2">
        <f>I3816*FARMER_RATE+J3816*TEMP_WORKER_RATE</f>
        <v>72576.959187672852</v>
      </c>
      <c r="L3816" s="2">
        <f>A3816*PRICE_TOM+B3816*PRICE_CAR+C3816*PRICE_MES</f>
        <v>160598</v>
      </c>
      <c r="M3816" s="2">
        <f>A3816*FERT_BED_TOM+B3816*FERT_BED_CAR+C3816*FERT_BED_MES</f>
        <v>38280</v>
      </c>
      <c r="N3816" s="6">
        <f>IF(AND(D3816&lt;=TOTAL_BEDS,J3816&lt;=TEMP_WORKER_MAX*TEMP_WORKER_HRS),1,0)</f>
        <v>1</v>
      </c>
      <c r="O3816" s="2">
        <f>L3816-M3816-K3816-FIXED_COSTS</f>
        <v>29741.040812327148</v>
      </c>
      <c r="P3816" s="2">
        <f>IF(N3816=1,O3816,"")</f>
        <v>29741.040812327148</v>
      </c>
    </row>
    <row r="3817">
      <c r="A3817" s="6">
        <v>5</v>
      </c>
      <c r="B3817" s="6">
        <v>18</v>
      </c>
      <c r="C3817" s="6">
        <v>0</v>
      </c>
      <c r="D3817" s="6">
        <f>A3817+B3817+C3817</f>
        <v>23</v>
      </c>
      <c r="E3817" s="5">
        <f>IF(A3817=0,0,A3817*LABOR_HRS_WK_TOM*SEASON_WEEKS*(1+DIM_PCT_TOM)^A3817)</f>
        <v>724.72950000000026</v>
      </c>
      <c r="F3817" s="5">
        <f>IF(B3817=0,0,B3817*LABOR_HRS_WK_CAR*SEASON_WEEKS*(1+DIM_PCT_CAR)^B3817)</f>
        <v>842.21570756151152</v>
      </c>
      <c r="G3817" s="5">
        <f>IF(C3817=0,0,C3817*LABOR_HRS_WK_MES*SEASON_WEEKS*(1+DIM_PCT_MES)^C3817)</f>
        <v>0</v>
      </c>
      <c r="H3817" s="5">
        <f>E3817+F3817+G3817</f>
        <v>1566.9452075615118</v>
      </c>
      <c r="I3817" s="5">
        <f>MIN(H3817,FARMER_HRS)</f>
        <v>720</v>
      </c>
      <c r="J3817" s="5">
        <f>MAX(0,H3817-FARMER_HRS)</f>
        <v>846.94520756151178</v>
      </c>
      <c r="K3817" s="2">
        <f>I3817*FARMER_RATE+J3817*TEMP_WORKER_RATE</f>
        <v>39703.909853498466</v>
      </c>
      <c r="L3817" s="2">
        <f>A3817*PRICE_TOM+B3817*PRICE_CAR+C3817*PRICE_MES</f>
        <v>81692</v>
      </c>
      <c r="M3817" s="2">
        <f>A3817*FERT_BED_TOM+B3817*FERT_BED_CAR+C3817*FERT_BED_MES</f>
        <v>12320</v>
      </c>
      <c r="N3817" s="6">
        <f>IF(AND(D3817&lt;=TOTAL_BEDS,J3817&lt;=TEMP_WORKER_MAX*TEMP_WORKER_HRS),1,0)</f>
        <v>1</v>
      </c>
      <c r="O3817" s="2">
        <f>L3817-M3817-K3817-FIXED_COSTS</f>
        <v>9668.090146501534</v>
      </c>
      <c r="P3817" s="2">
        <f>IF(N3817=1,O3817,"")</f>
        <v>9668.090146501534</v>
      </c>
    </row>
    <row r="3818">
      <c r="A3818" s="6">
        <v>5</v>
      </c>
      <c r="B3818" s="6">
        <v>18</v>
      </c>
      <c r="C3818" s="6">
        <v>1</v>
      </c>
      <c r="D3818" s="6">
        <f>A3818+B3818+C3818</f>
        <v>24</v>
      </c>
      <c r="E3818" s="5">
        <f>IF(A3818=0,0,A3818*LABOR_HRS_WK_TOM*SEASON_WEEKS*(1+DIM_PCT_TOM)^A3818)</f>
        <v>724.72950000000026</v>
      </c>
      <c r="F3818" s="5">
        <f>IF(B3818=0,0,B3818*LABOR_HRS_WK_CAR*SEASON_WEEKS*(1+DIM_PCT_CAR)^B3818)</f>
        <v>842.21570756151152</v>
      </c>
      <c r="G3818" s="5">
        <f>IF(C3818=0,0,C3818*LABOR_HRS_WK_MES*SEASON_WEEKS*(1+DIM_PCT_MES)^C3818)</f>
        <v>45.5625</v>
      </c>
      <c r="H3818" s="5">
        <f>E3818+F3818+G3818</f>
        <v>1612.5077075615118</v>
      </c>
      <c r="I3818" s="5">
        <f>MIN(H3818,FARMER_HRS)</f>
        <v>720</v>
      </c>
      <c r="J3818" s="5">
        <f>MAX(0,H3818-FARMER_HRS)</f>
        <v>892.50770756151178</v>
      </c>
      <c r="K3818" s="2">
        <f>I3818*FARMER_RATE+J3818*TEMP_WORKER_RATE</f>
        <v>40494.925478498466</v>
      </c>
      <c r="L3818" s="2">
        <f>A3818*PRICE_TOM+B3818*PRICE_CAR+C3818*PRICE_MES</f>
        <v>84392</v>
      </c>
      <c r="M3818" s="2">
        <f>A3818*FERT_BED_TOM+B3818*FERT_BED_CAR+C3818*FERT_BED_MES</f>
        <v>13200</v>
      </c>
      <c r="N3818" s="6">
        <f>IF(AND(D3818&lt;=TOTAL_BEDS,J3818&lt;=TEMP_WORKER_MAX*TEMP_WORKER_HRS),1,0)</f>
        <v>1</v>
      </c>
      <c r="O3818" s="2">
        <f>L3818-M3818-K3818-FIXED_COSTS</f>
        <v>10697.074521501534</v>
      </c>
      <c r="P3818" s="2">
        <f>IF(N3818=1,O3818,"")</f>
        <v>10697.074521501534</v>
      </c>
    </row>
    <row r="3819">
      <c r="A3819" s="6">
        <v>5</v>
      </c>
      <c r="B3819" s="6">
        <v>18</v>
      </c>
      <c r="C3819" s="6">
        <v>2</v>
      </c>
      <c r="D3819" s="6">
        <f>A3819+B3819+C3819</f>
        <v>25</v>
      </c>
      <c r="E3819" s="5">
        <f>IF(A3819=0,0,A3819*LABOR_HRS_WK_TOM*SEASON_WEEKS*(1+DIM_PCT_TOM)^A3819)</f>
        <v>724.72950000000026</v>
      </c>
      <c r="F3819" s="5">
        <f>IF(B3819=0,0,B3819*LABOR_HRS_WK_CAR*SEASON_WEEKS*(1+DIM_PCT_CAR)^B3819)</f>
        <v>842.21570756151152</v>
      </c>
      <c r="G3819" s="5">
        <f>IF(C3819=0,0,C3819*LABOR_HRS_WK_MES*SEASON_WEEKS*(1+DIM_PCT_MES)^C3819)</f>
        <v>92.2640625</v>
      </c>
      <c r="H3819" s="5">
        <f>E3819+F3819+G3819</f>
        <v>1659.2092700615117</v>
      </c>
      <c r="I3819" s="5">
        <f>MIN(H3819,FARMER_HRS)</f>
        <v>720</v>
      </c>
      <c r="J3819" s="5">
        <f>MAX(0,H3819-FARMER_HRS)</f>
        <v>939.20927006151169</v>
      </c>
      <c r="K3819" s="2">
        <f>I3819*FARMER_RATE+J3819*TEMP_WORKER_RATE</f>
        <v>41305.716494123466</v>
      </c>
      <c r="L3819" s="2">
        <f>A3819*PRICE_TOM+B3819*PRICE_CAR+C3819*PRICE_MES</f>
        <v>87092</v>
      </c>
      <c r="M3819" s="2">
        <f>A3819*FERT_BED_TOM+B3819*FERT_BED_CAR+C3819*FERT_BED_MES</f>
        <v>14080</v>
      </c>
      <c r="N3819" s="6">
        <f>IF(AND(D3819&lt;=TOTAL_BEDS,J3819&lt;=TEMP_WORKER_MAX*TEMP_WORKER_HRS),1,0)</f>
        <v>1</v>
      </c>
      <c r="O3819" s="2">
        <f>L3819-M3819-K3819-FIXED_COSTS</f>
        <v>11706.283505876534</v>
      </c>
      <c r="P3819" s="2">
        <f>IF(N3819=1,O3819,"")</f>
        <v>11706.283505876534</v>
      </c>
    </row>
    <row r="3820">
      <c r="A3820" s="6">
        <v>5</v>
      </c>
      <c r="B3820" s="6">
        <v>18</v>
      </c>
      <c r="C3820" s="6">
        <v>3</v>
      </c>
      <c r="D3820" s="6">
        <f>A3820+B3820+C3820</f>
        <v>26</v>
      </c>
      <c r="E3820" s="5">
        <f>IF(A3820=0,0,A3820*LABOR_HRS_WK_TOM*SEASON_WEEKS*(1+DIM_PCT_TOM)^A3820)</f>
        <v>724.72950000000026</v>
      </c>
      <c r="F3820" s="5">
        <f>IF(B3820=0,0,B3820*LABOR_HRS_WK_CAR*SEASON_WEEKS*(1+DIM_PCT_CAR)^B3820)</f>
        <v>842.21570756151152</v>
      </c>
      <c r="G3820" s="5">
        <f>IF(C3820=0,0,C3820*LABOR_HRS_WK_MES*SEASON_WEEKS*(1+DIM_PCT_MES)^C3820)</f>
        <v>140.12604492187498</v>
      </c>
      <c r="H3820" s="5">
        <f>E3820+F3820+G3820</f>
        <v>1707.0712524833868</v>
      </c>
      <c r="I3820" s="5">
        <f>MIN(H3820,FARMER_HRS)</f>
        <v>720</v>
      </c>
      <c r="J3820" s="5">
        <f>MAX(0,H3820-FARMER_HRS)</f>
        <v>987.07125248338684</v>
      </c>
      <c r="K3820" s="2">
        <f>I3820*FARMER_RATE+J3820*TEMP_WORKER_RATE</f>
        <v>42136.653688947685</v>
      </c>
      <c r="L3820" s="2">
        <f>A3820*PRICE_TOM+B3820*PRICE_CAR+C3820*PRICE_MES</f>
        <v>89792</v>
      </c>
      <c r="M3820" s="2">
        <f>A3820*FERT_BED_TOM+B3820*FERT_BED_CAR+C3820*FERT_BED_MES</f>
        <v>14960</v>
      </c>
      <c r="N3820" s="6">
        <f>IF(AND(D3820&lt;=TOTAL_BEDS,J3820&lt;=TEMP_WORKER_MAX*TEMP_WORKER_HRS),1,0)</f>
        <v>1</v>
      </c>
      <c r="O3820" s="2">
        <f>L3820-M3820-K3820-FIXED_COSTS</f>
        <v>12695.346311052315</v>
      </c>
      <c r="P3820" s="2">
        <f>IF(N3820=1,O3820,"")</f>
        <v>12695.346311052315</v>
      </c>
    </row>
    <row r="3821">
      <c r="A3821" s="6">
        <v>5</v>
      </c>
      <c r="B3821" s="6">
        <v>18</v>
      </c>
      <c r="C3821" s="6">
        <v>4</v>
      </c>
      <c r="D3821" s="6">
        <f>A3821+B3821+C3821</f>
        <v>27</v>
      </c>
      <c r="E3821" s="5">
        <f>IF(A3821=0,0,A3821*LABOR_HRS_WK_TOM*SEASON_WEEKS*(1+DIM_PCT_TOM)^A3821)</f>
        <v>724.72950000000026</v>
      </c>
      <c r="F3821" s="5">
        <f>IF(B3821=0,0,B3821*LABOR_HRS_WK_CAR*SEASON_WEEKS*(1+DIM_PCT_CAR)^B3821)</f>
        <v>842.21570756151152</v>
      </c>
      <c r="G3821" s="5">
        <f>IF(C3821=0,0,C3821*LABOR_HRS_WK_MES*SEASON_WEEKS*(1+DIM_PCT_MES)^C3821)</f>
        <v>189.17016064453119</v>
      </c>
      <c r="H3821" s="5">
        <f>E3821+F3821+G3821</f>
        <v>1756.1153682060431</v>
      </c>
      <c r="I3821" s="5">
        <f>MIN(H3821,FARMER_HRS)</f>
        <v>720</v>
      </c>
      <c r="J3821" s="5">
        <f>MAX(0,H3821-FARMER_HRS)</f>
        <v>1036.1153682060431</v>
      </c>
      <c r="K3821" s="2">
        <f>I3821*FARMER_RATE+J3821*TEMP_WORKER_RATE</f>
        <v>42988.114031354911</v>
      </c>
      <c r="L3821" s="2">
        <f>A3821*PRICE_TOM+B3821*PRICE_CAR+C3821*PRICE_MES</f>
        <v>92492</v>
      </c>
      <c r="M3821" s="2">
        <f>A3821*FERT_BED_TOM+B3821*FERT_BED_CAR+C3821*FERT_BED_MES</f>
        <v>15840</v>
      </c>
      <c r="N3821" s="6">
        <f>IF(AND(D3821&lt;=TOTAL_BEDS,J3821&lt;=TEMP_WORKER_MAX*TEMP_WORKER_HRS),1,0)</f>
        <v>1</v>
      </c>
      <c r="O3821" s="2">
        <f>L3821-M3821-K3821-FIXED_COSTS</f>
        <v>13663.885968645089</v>
      </c>
      <c r="P3821" s="2">
        <f>IF(N3821=1,O3821,"")</f>
        <v>13663.885968645089</v>
      </c>
    </row>
    <row r="3822">
      <c r="A3822" s="6">
        <v>5</v>
      </c>
      <c r="B3822" s="6">
        <v>18</v>
      </c>
      <c r="C3822" s="6">
        <v>5</v>
      </c>
      <c r="D3822" s="6">
        <f>A3822+B3822+C3822</f>
        <v>28</v>
      </c>
      <c r="E3822" s="5">
        <f>IF(A3822=0,0,A3822*LABOR_HRS_WK_TOM*SEASON_WEEKS*(1+DIM_PCT_TOM)^A3822)</f>
        <v>724.72950000000026</v>
      </c>
      <c r="F3822" s="5">
        <f>IF(B3822=0,0,B3822*LABOR_HRS_WK_CAR*SEASON_WEEKS*(1+DIM_PCT_CAR)^B3822)</f>
        <v>842.21570756151152</v>
      </c>
      <c r="G3822" s="5">
        <f>IF(C3822=0,0,C3822*LABOR_HRS_WK_MES*SEASON_WEEKS*(1+DIM_PCT_MES)^C3822)</f>
        <v>239.41848456573481</v>
      </c>
      <c r="H3822" s="5">
        <f>E3822+F3822+G3822</f>
        <v>1806.3636921272466</v>
      </c>
      <c r="I3822" s="5">
        <f>MIN(H3822,FARMER_HRS)</f>
        <v>720</v>
      </c>
      <c r="J3822" s="5">
        <f>MAX(0,H3822-FARMER_HRS)</f>
        <v>1086.3636921272466</v>
      </c>
      <c r="K3822" s="2">
        <f>I3822*FARMER_RATE+J3822*TEMP_WORKER_RATE</f>
        <v>43860.48076609803</v>
      </c>
      <c r="L3822" s="2">
        <f>A3822*PRICE_TOM+B3822*PRICE_CAR+C3822*PRICE_MES</f>
        <v>95192</v>
      </c>
      <c r="M3822" s="2">
        <f>A3822*FERT_BED_TOM+B3822*FERT_BED_CAR+C3822*FERT_BED_MES</f>
        <v>16720</v>
      </c>
      <c r="N3822" s="6">
        <f>IF(AND(D3822&lt;=TOTAL_BEDS,J3822&lt;=TEMP_WORKER_MAX*TEMP_WORKER_HRS),1,0)</f>
        <v>1</v>
      </c>
      <c r="O3822" s="2">
        <f>L3822-M3822-K3822-FIXED_COSTS</f>
        <v>14611.51923390197</v>
      </c>
      <c r="P3822" s="2">
        <f>IF(N3822=1,O3822,"")</f>
        <v>14611.51923390197</v>
      </c>
    </row>
    <row r="3823">
      <c r="A3823" s="6">
        <v>5</v>
      </c>
      <c r="B3823" s="6">
        <v>18</v>
      </c>
      <c r="C3823" s="6">
        <v>6</v>
      </c>
      <c r="D3823" s="6">
        <f>A3823+B3823+C3823</f>
        <v>29</v>
      </c>
      <c r="E3823" s="5">
        <f>IF(A3823=0,0,A3823*LABOR_HRS_WK_TOM*SEASON_WEEKS*(1+DIM_PCT_TOM)^A3823)</f>
        <v>724.72950000000026</v>
      </c>
      <c r="F3823" s="5">
        <f>IF(B3823=0,0,B3823*LABOR_HRS_WK_CAR*SEASON_WEEKS*(1+DIM_PCT_CAR)^B3823)</f>
        <v>842.21570756151152</v>
      </c>
      <c r="G3823" s="5">
        <f>IF(C3823=0,0,C3823*LABOR_HRS_WK_MES*SEASON_WEEKS*(1+DIM_PCT_MES)^C3823)</f>
        <v>290.89345874736773</v>
      </c>
      <c r="H3823" s="5">
        <f>E3823+F3823+G3823</f>
        <v>1857.8386663088795</v>
      </c>
      <c r="I3823" s="5">
        <f>MIN(H3823,FARMER_HRS)</f>
        <v>720</v>
      </c>
      <c r="J3823" s="5">
        <f>MAX(0,H3823-FARMER_HRS)</f>
        <v>1137.8386663088795</v>
      </c>
      <c r="K3823" s="2">
        <f>I3823*FARMER_RATE+J3823*TEMP_WORKER_RATE</f>
        <v>44754.143512306939</v>
      </c>
      <c r="L3823" s="2">
        <f>A3823*PRICE_TOM+B3823*PRICE_CAR+C3823*PRICE_MES</f>
        <v>97892</v>
      </c>
      <c r="M3823" s="2">
        <f>A3823*FERT_BED_TOM+B3823*FERT_BED_CAR+C3823*FERT_BED_MES</f>
        <v>17600</v>
      </c>
      <c r="N3823" s="6">
        <f>IF(AND(D3823&lt;=TOTAL_BEDS,J3823&lt;=TEMP_WORKER_MAX*TEMP_WORKER_HRS),1,0)</f>
        <v>1</v>
      </c>
      <c r="O3823" s="2">
        <f>L3823-M3823-K3823-FIXED_COSTS</f>
        <v>15537.856487693061</v>
      </c>
      <c r="P3823" s="2">
        <f>IF(N3823=1,O3823,"")</f>
        <v>15537.856487693061</v>
      </c>
    </row>
    <row r="3824">
      <c r="A3824" s="6">
        <v>5</v>
      </c>
      <c r="B3824" s="6">
        <v>18</v>
      </c>
      <c r="C3824" s="6">
        <v>7</v>
      </c>
      <c r="D3824" s="6">
        <f>A3824+B3824+C3824</f>
        <v>30</v>
      </c>
      <c r="E3824" s="5">
        <f>IF(A3824=0,0,A3824*LABOR_HRS_WK_TOM*SEASON_WEEKS*(1+DIM_PCT_TOM)^A3824)</f>
        <v>724.72950000000026</v>
      </c>
      <c r="F3824" s="5">
        <f>IF(B3824=0,0,B3824*LABOR_HRS_WK_CAR*SEASON_WEEKS*(1+DIM_PCT_CAR)^B3824)</f>
        <v>842.21570756151152</v>
      </c>
      <c r="G3824" s="5">
        <f>IF(C3824=0,0,C3824*LABOR_HRS_WK_MES*SEASON_WEEKS*(1+DIM_PCT_MES)^C3824)</f>
        <v>343.61789814532818</v>
      </c>
      <c r="H3824" s="5">
        <f>E3824+F3824+G3824</f>
        <v>1910.56310570684</v>
      </c>
      <c r="I3824" s="5">
        <f>MIN(H3824,FARMER_HRS)</f>
        <v>720</v>
      </c>
      <c r="J3824" s="5">
        <f>MAX(0,H3824-FARMER_HRS)</f>
        <v>1190.56310570684</v>
      </c>
      <c r="K3824" s="2">
        <f>I3824*FARMER_RATE+J3824*TEMP_WORKER_RATE</f>
        <v>45669.498362965969</v>
      </c>
      <c r="L3824" s="2">
        <f>A3824*PRICE_TOM+B3824*PRICE_CAR+C3824*PRICE_MES</f>
        <v>100592</v>
      </c>
      <c r="M3824" s="2">
        <f>A3824*FERT_BED_TOM+B3824*FERT_BED_CAR+C3824*FERT_BED_MES</f>
        <v>18480</v>
      </c>
      <c r="N3824" s="6">
        <f>IF(AND(D3824&lt;=TOTAL_BEDS,J3824&lt;=TEMP_WORKER_MAX*TEMP_WORKER_HRS),1,0)</f>
        <v>1</v>
      </c>
      <c r="O3824" s="2">
        <f>L3824-M3824-K3824-FIXED_COSTS</f>
        <v>16442.501637034031</v>
      </c>
      <c r="P3824" s="2">
        <f>IF(N3824=1,O3824,"")</f>
        <v>16442.501637034031</v>
      </c>
    </row>
    <row r="3825">
      <c r="A3825" s="6">
        <v>5</v>
      </c>
      <c r="B3825" s="6">
        <v>18</v>
      </c>
      <c r="C3825" s="6">
        <v>8</v>
      </c>
      <c r="D3825" s="6">
        <f>A3825+B3825+C3825</f>
        <v>31</v>
      </c>
      <c r="E3825" s="5">
        <f>IF(A3825=0,0,A3825*LABOR_HRS_WK_TOM*SEASON_WEEKS*(1+DIM_PCT_TOM)^A3825)</f>
        <v>724.72950000000026</v>
      </c>
      <c r="F3825" s="5">
        <f>IF(B3825=0,0,B3825*LABOR_HRS_WK_CAR*SEASON_WEEKS*(1+DIM_PCT_CAR)^B3825)</f>
        <v>842.21570756151152</v>
      </c>
      <c r="G3825" s="5">
        <f>IF(C3825=0,0,C3825*LABOR_HRS_WK_MES*SEASON_WEEKS*(1+DIM_PCT_MES)^C3825)</f>
        <v>397.61499642530833</v>
      </c>
      <c r="H3825" s="5">
        <f>E3825+F3825+G3825</f>
        <v>1964.5602039868202</v>
      </c>
      <c r="I3825" s="5">
        <f>MIN(H3825,FARMER_HRS)</f>
        <v>720</v>
      </c>
      <c r="J3825" s="5">
        <f>MAX(0,H3825-FARMER_HRS)</f>
        <v>1244.5602039868202</v>
      </c>
      <c r="K3825" s="2">
        <f>I3825*FARMER_RATE+J3825*TEMP_WORKER_RATE</f>
        <v>46606.947985882289</v>
      </c>
      <c r="L3825" s="2">
        <f>A3825*PRICE_TOM+B3825*PRICE_CAR+C3825*PRICE_MES</f>
        <v>103292</v>
      </c>
      <c r="M3825" s="2">
        <f>A3825*FERT_BED_TOM+B3825*FERT_BED_CAR+C3825*FERT_BED_MES</f>
        <v>19360</v>
      </c>
      <c r="N3825" s="6">
        <f>IF(AND(D3825&lt;=TOTAL_BEDS,J3825&lt;=TEMP_WORKER_MAX*TEMP_WORKER_HRS),1,0)</f>
        <v>1</v>
      </c>
      <c r="O3825" s="2">
        <f>L3825-M3825-K3825-FIXED_COSTS</f>
        <v>17325.052014117711</v>
      </c>
      <c r="P3825" s="2">
        <f>IF(N3825=1,O3825,"")</f>
        <v>17325.052014117711</v>
      </c>
    </row>
    <row r="3826">
      <c r="A3826" s="6">
        <v>5</v>
      </c>
      <c r="B3826" s="6">
        <v>18</v>
      </c>
      <c r="C3826" s="6">
        <v>9</v>
      </c>
      <c r="D3826" s="6">
        <f>A3826+B3826+C3826</f>
        <v>32</v>
      </c>
      <c r="E3826" s="5">
        <f>IF(A3826=0,0,A3826*LABOR_HRS_WK_TOM*SEASON_WEEKS*(1+DIM_PCT_TOM)^A3826)</f>
        <v>724.72950000000026</v>
      </c>
      <c r="F3826" s="5">
        <f>IF(B3826=0,0,B3826*LABOR_HRS_WK_CAR*SEASON_WEEKS*(1+DIM_PCT_CAR)^B3826)</f>
        <v>842.21570756151152</v>
      </c>
      <c r="G3826" s="5">
        <f>IF(C3826=0,0,C3826*LABOR_HRS_WK_MES*SEASON_WEEKS*(1+DIM_PCT_MES)^C3826)</f>
        <v>452.90833186570273</v>
      </c>
      <c r="H3826" s="5">
        <f>E3826+F3826+G3826</f>
        <v>2019.8535394272144</v>
      </c>
      <c r="I3826" s="5">
        <f>MIN(H3826,FARMER_HRS)</f>
        <v>720</v>
      </c>
      <c r="J3826" s="5">
        <f>MAX(0,H3826-FARMER_HRS)</f>
        <v>1299.8535394272144</v>
      </c>
      <c r="K3826" s="2">
        <f>I3826*FARMER_RATE+J3826*TEMP_WORKER_RATE</f>
        <v>47566.901726166921</v>
      </c>
      <c r="L3826" s="2">
        <f>A3826*PRICE_TOM+B3826*PRICE_CAR+C3826*PRICE_MES</f>
        <v>105992</v>
      </c>
      <c r="M3826" s="2">
        <f>A3826*FERT_BED_TOM+B3826*FERT_BED_CAR+C3826*FERT_BED_MES</f>
        <v>20240</v>
      </c>
      <c r="N3826" s="6">
        <f>IF(AND(D3826&lt;=TOTAL_BEDS,J3826&lt;=TEMP_WORKER_MAX*TEMP_WORKER_HRS),1,0)</f>
        <v>1</v>
      </c>
      <c r="O3826" s="2">
        <f>L3826-M3826-K3826-FIXED_COSTS</f>
        <v>18185.098273833079</v>
      </c>
      <c r="P3826" s="2">
        <f>IF(N3826=1,O3826,"")</f>
        <v>18185.098273833079</v>
      </c>
    </row>
    <row r="3827">
      <c r="A3827" s="6">
        <v>5</v>
      </c>
      <c r="B3827" s="6">
        <v>18</v>
      </c>
      <c r="C3827" s="6">
        <v>10</v>
      </c>
      <c r="D3827" s="6">
        <f>A3827+B3827+C3827</f>
        <v>33</v>
      </c>
      <c r="E3827" s="5">
        <f>IF(A3827=0,0,A3827*LABOR_HRS_WK_TOM*SEASON_WEEKS*(1+DIM_PCT_TOM)^A3827)</f>
        <v>724.72950000000026</v>
      </c>
      <c r="F3827" s="5">
        <f>IF(B3827=0,0,B3827*LABOR_HRS_WK_CAR*SEASON_WEEKS*(1+DIM_PCT_CAR)^B3827)</f>
        <v>842.21570756151152</v>
      </c>
      <c r="G3827" s="5">
        <f>IF(C3827=0,0,C3827*LABOR_HRS_WK_MES*SEASON_WEEKS*(1+DIM_PCT_MES)^C3827)</f>
        <v>509.52187334891551</v>
      </c>
      <c r="H3827" s="5">
        <f>E3827+F3827+G3827</f>
        <v>2076.4670809104273</v>
      </c>
      <c r="I3827" s="5">
        <f>MIN(H3827,FARMER_HRS)</f>
        <v>720</v>
      </c>
      <c r="J3827" s="5">
        <f>MAX(0,H3827-FARMER_HRS)</f>
        <v>1356.4670809104273</v>
      </c>
      <c r="K3827" s="2">
        <f>I3827*FARMER_RATE+J3827*TEMP_WORKER_RATE</f>
        <v>48549.775710250469</v>
      </c>
      <c r="L3827" s="2">
        <f>A3827*PRICE_TOM+B3827*PRICE_CAR+C3827*PRICE_MES</f>
        <v>108692</v>
      </c>
      <c r="M3827" s="2">
        <f>A3827*FERT_BED_TOM+B3827*FERT_BED_CAR+C3827*FERT_BED_MES</f>
        <v>21120</v>
      </c>
      <c r="N3827" s="6">
        <f>IF(AND(D3827&lt;=TOTAL_BEDS,J3827&lt;=TEMP_WORKER_MAX*TEMP_WORKER_HRS),1,0)</f>
        <v>1</v>
      </c>
      <c r="O3827" s="2">
        <f>L3827-M3827-K3827-FIXED_COSTS</f>
        <v>19022.224289749531</v>
      </c>
      <c r="P3827" s="2">
        <f>IF(N3827=1,O3827,"")</f>
        <v>19022.224289749531</v>
      </c>
    </row>
    <row r="3828">
      <c r="A3828" s="6">
        <v>5</v>
      </c>
      <c r="B3828" s="6">
        <v>18</v>
      </c>
      <c r="C3828" s="6">
        <v>11</v>
      </c>
      <c r="D3828" s="6">
        <f>A3828+B3828+C3828</f>
        <v>34</v>
      </c>
      <c r="E3828" s="5">
        <f>IF(A3828=0,0,A3828*LABOR_HRS_WK_TOM*SEASON_WEEKS*(1+DIM_PCT_TOM)^A3828)</f>
        <v>724.72950000000026</v>
      </c>
      <c r="F3828" s="5">
        <f>IF(B3828=0,0,B3828*LABOR_HRS_WK_CAR*SEASON_WEEKS*(1+DIM_PCT_CAR)^B3828)</f>
        <v>842.21570756151152</v>
      </c>
      <c r="G3828" s="5">
        <f>IF(C3828=0,0,C3828*LABOR_HRS_WK_MES*SEASON_WEEKS*(1+DIM_PCT_MES)^C3828)</f>
        <v>567.47998644235463</v>
      </c>
      <c r="H3828" s="5">
        <f>E3828+F3828+G3828</f>
        <v>2134.4251940038666</v>
      </c>
      <c r="I3828" s="5">
        <f>MIN(H3828,FARMER_HRS)</f>
        <v>720</v>
      </c>
      <c r="J3828" s="5">
        <f>MAX(0,H3828-FARMER_HRS)</f>
        <v>1414.4251940038666</v>
      </c>
      <c r="K3828" s="2">
        <f>I3828*FARMER_RATE+J3828*TEMP_WORKER_RATE</f>
        <v>49555.992951456021</v>
      </c>
      <c r="L3828" s="2">
        <f>A3828*PRICE_TOM+B3828*PRICE_CAR+C3828*PRICE_MES</f>
        <v>111392</v>
      </c>
      <c r="M3828" s="2">
        <f>A3828*FERT_BED_TOM+B3828*FERT_BED_CAR+C3828*FERT_BED_MES</f>
        <v>22000</v>
      </c>
      <c r="N3828" s="6">
        <f>IF(AND(D3828&lt;=TOTAL_BEDS,J3828&lt;=TEMP_WORKER_MAX*TEMP_WORKER_HRS),1,0)</f>
        <v>1</v>
      </c>
      <c r="O3828" s="2">
        <f>L3828-M3828-K3828-FIXED_COSTS</f>
        <v>19836.007048543979</v>
      </c>
      <c r="P3828" s="2">
        <f>IF(N3828=1,O3828,"")</f>
        <v>19836.007048543979</v>
      </c>
    </row>
    <row r="3829">
      <c r="A3829" s="6">
        <v>5</v>
      </c>
      <c r="B3829" s="6">
        <v>18</v>
      </c>
      <c r="C3829" s="6">
        <v>12</v>
      </c>
      <c r="D3829" s="6">
        <f>A3829+B3829+C3829</f>
        <v>35</v>
      </c>
      <c r="E3829" s="5">
        <f>IF(A3829=0,0,A3829*LABOR_HRS_WK_TOM*SEASON_WEEKS*(1+DIM_PCT_TOM)^A3829)</f>
        <v>724.72950000000026</v>
      </c>
      <c r="F3829" s="5">
        <f>IF(B3829=0,0,B3829*LABOR_HRS_WK_CAR*SEASON_WEEKS*(1+DIM_PCT_CAR)^B3829)</f>
        <v>842.21570756151152</v>
      </c>
      <c r="G3829" s="5">
        <f>IF(C3829=0,0,C3829*LABOR_HRS_WK_MES*SEASON_WEEKS*(1+DIM_PCT_MES)^C3829)</f>
        <v>626.807439570419</v>
      </c>
      <c r="H3829" s="5">
        <f>E3829+F3829+G3829</f>
        <v>2193.7526471319306</v>
      </c>
      <c r="I3829" s="5">
        <f>MIN(H3829,FARMER_HRS)</f>
        <v>720</v>
      </c>
      <c r="J3829" s="5">
        <f>MAX(0,H3829-FARMER_HRS)</f>
        <v>1473.7526471319306</v>
      </c>
      <c r="K3829" s="2">
        <f>I3829*FARMER_RATE+J3829*TEMP_WORKER_RATE</f>
        <v>50585.983457151575</v>
      </c>
      <c r="L3829" s="2">
        <f>A3829*PRICE_TOM+B3829*PRICE_CAR+C3829*PRICE_MES</f>
        <v>114092</v>
      </c>
      <c r="M3829" s="2">
        <f>A3829*FERT_BED_TOM+B3829*FERT_BED_CAR+C3829*FERT_BED_MES</f>
        <v>22880</v>
      </c>
      <c r="N3829" s="6">
        <f>IF(AND(D3829&lt;=TOTAL_BEDS,J3829&lt;=TEMP_WORKER_MAX*TEMP_WORKER_HRS),1,0)</f>
        <v>1</v>
      </c>
      <c r="O3829" s="2">
        <f>L3829-M3829-K3829-FIXED_COSTS</f>
        <v>20626.016542848425</v>
      </c>
      <c r="P3829" s="2">
        <f>IF(N3829=1,O3829,"")</f>
        <v>20626.016542848425</v>
      </c>
    </row>
    <row r="3830">
      <c r="A3830" s="6">
        <v>5</v>
      </c>
      <c r="B3830" s="6">
        <v>18</v>
      </c>
      <c r="C3830" s="6">
        <v>13</v>
      </c>
      <c r="D3830" s="6">
        <f>A3830+B3830+C3830</f>
        <v>36</v>
      </c>
      <c r="E3830" s="5">
        <f>IF(A3830=0,0,A3830*LABOR_HRS_WK_TOM*SEASON_WEEKS*(1+DIM_PCT_TOM)^A3830)</f>
        <v>724.72950000000026</v>
      </c>
      <c r="F3830" s="5">
        <f>IF(B3830=0,0,B3830*LABOR_HRS_WK_CAR*SEASON_WEEKS*(1+DIM_PCT_CAR)^B3830)</f>
        <v>842.21570756151152</v>
      </c>
      <c r="G3830" s="5">
        <f>IF(C3830=0,0,C3830*LABOR_HRS_WK_MES*SEASON_WEEKS*(1+DIM_PCT_MES)^C3830)</f>
        <v>687.52941027880331</v>
      </c>
      <c r="H3830" s="5">
        <f>E3830+F3830+G3830</f>
        <v>2254.4746178403152</v>
      </c>
      <c r="I3830" s="5">
        <f>MIN(H3830,FARMER_HRS)</f>
        <v>720</v>
      </c>
      <c r="J3830" s="5">
        <f>MAX(0,H3830-FARMER_HRS)</f>
        <v>1534.4746178403152</v>
      </c>
      <c r="K3830" s="2">
        <f>I3830*FARMER_RATE+J3830*TEMP_WORKER_RATE</f>
        <v>51640.184337505474</v>
      </c>
      <c r="L3830" s="2">
        <f>A3830*PRICE_TOM+B3830*PRICE_CAR+C3830*PRICE_MES</f>
        <v>116792</v>
      </c>
      <c r="M3830" s="2">
        <f>A3830*FERT_BED_TOM+B3830*FERT_BED_CAR+C3830*FERT_BED_MES</f>
        <v>23760</v>
      </c>
      <c r="N3830" s="6">
        <f>IF(AND(D3830&lt;=TOTAL_BEDS,J3830&lt;=TEMP_WORKER_MAX*TEMP_WORKER_HRS),1,0)</f>
        <v>1</v>
      </c>
      <c r="O3830" s="2">
        <f>L3830-M3830-K3830-FIXED_COSTS</f>
        <v>21391.815662494526</v>
      </c>
      <c r="P3830" s="2">
        <f>IF(N3830=1,O3830,"")</f>
        <v>21391.815662494526</v>
      </c>
    </row>
    <row r="3831">
      <c r="A3831" s="6">
        <v>5</v>
      </c>
      <c r="B3831" s="6">
        <v>18</v>
      </c>
      <c r="C3831" s="6">
        <v>14</v>
      </c>
      <c r="D3831" s="6">
        <f>A3831+B3831+C3831</f>
        <v>37</v>
      </c>
      <c r="E3831" s="5">
        <f>IF(A3831=0,0,A3831*LABOR_HRS_WK_TOM*SEASON_WEEKS*(1+DIM_PCT_TOM)^A3831)</f>
        <v>724.72950000000026</v>
      </c>
      <c r="F3831" s="5">
        <f>IF(B3831=0,0,B3831*LABOR_HRS_WK_CAR*SEASON_WEEKS*(1+DIM_PCT_CAR)^B3831)</f>
        <v>842.21570756151152</v>
      </c>
      <c r="G3831" s="5">
        <f>IF(C3831=0,0,C3831*LABOR_HRS_WK_MES*SEASON_WEEKS*(1+DIM_PCT_MES)^C3831)</f>
        <v>749.67149159246435</v>
      </c>
      <c r="H3831" s="5">
        <f>E3831+F3831+G3831</f>
        <v>2316.6166991539762</v>
      </c>
      <c r="I3831" s="5">
        <f>MIN(H3831,FARMER_HRS)</f>
        <v>720</v>
      </c>
      <c r="J3831" s="5">
        <f>MAX(0,H3831-FARMER_HRS)</f>
        <v>1596.6166991539762</v>
      </c>
      <c r="K3831" s="2">
        <f>I3831*FARMER_RATE+J3831*TEMP_WORKER_RATE</f>
        <v>52719.039915867645</v>
      </c>
      <c r="L3831" s="2">
        <f>A3831*PRICE_TOM+B3831*PRICE_CAR+C3831*PRICE_MES</f>
        <v>119492</v>
      </c>
      <c r="M3831" s="2">
        <f>A3831*FERT_BED_TOM+B3831*FERT_BED_CAR+C3831*FERT_BED_MES</f>
        <v>24640</v>
      </c>
      <c r="N3831" s="6">
        <f>IF(AND(D3831&lt;=TOTAL_BEDS,J3831&lt;=TEMP_WORKER_MAX*TEMP_WORKER_HRS),1,0)</f>
        <v>1</v>
      </c>
      <c r="O3831" s="2">
        <f>L3831-M3831-K3831-FIXED_COSTS</f>
        <v>22132.960084132355</v>
      </c>
      <c r="P3831" s="2">
        <f>IF(N3831=1,O3831,"")</f>
        <v>22132.960084132355</v>
      </c>
    </row>
    <row r="3832">
      <c r="A3832" s="6">
        <v>5</v>
      </c>
      <c r="B3832" s="6">
        <v>18</v>
      </c>
      <c r="C3832" s="6">
        <v>15</v>
      </c>
      <c r="D3832" s="6">
        <f>A3832+B3832+C3832</f>
        <v>38</v>
      </c>
      <c r="E3832" s="5">
        <f>IF(A3832=0,0,A3832*LABOR_HRS_WK_TOM*SEASON_WEEKS*(1+DIM_PCT_TOM)^A3832)</f>
        <v>724.72950000000026</v>
      </c>
      <c r="F3832" s="5">
        <f>IF(B3832=0,0,B3832*LABOR_HRS_WK_CAR*SEASON_WEEKS*(1+DIM_PCT_CAR)^B3832)</f>
        <v>842.21570756151152</v>
      </c>
      <c r="G3832" s="5">
        <f>IF(C3832=0,0,C3832*LABOR_HRS_WK_MES*SEASON_WEEKS*(1+DIM_PCT_MES)^C3832)</f>
        <v>813.25969846861074</v>
      </c>
      <c r="H3832" s="5">
        <f>E3832+F3832+G3832</f>
        <v>2380.2049060301224</v>
      </c>
      <c r="I3832" s="5">
        <f>MIN(H3832,FARMER_HRS)</f>
        <v>720</v>
      </c>
      <c r="J3832" s="5">
        <f>MAX(0,H3832-FARMER_HRS)</f>
        <v>1660.2049060301224</v>
      </c>
      <c r="K3832" s="2">
        <f>I3832*FARMER_RATE+J3832*TEMP_WORKER_RATE</f>
        <v>53823.001840800731</v>
      </c>
      <c r="L3832" s="2">
        <f>A3832*PRICE_TOM+B3832*PRICE_CAR+C3832*PRICE_MES</f>
        <v>122192</v>
      </c>
      <c r="M3832" s="2">
        <f>A3832*FERT_BED_TOM+B3832*FERT_BED_CAR+C3832*FERT_BED_MES</f>
        <v>25520</v>
      </c>
      <c r="N3832" s="6">
        <f>IF(AND(D3832&lt;=TOTAL_BEDS,J3832&lt;=TEMP_WORKER_MAX*TEMP_WORKER_HRS),1,0)</f>
        <v>1</v>
      </c>
      <c r="O3832" s="2">
        <f>L3832-M3832-K3832-FIXED_COSTS</f>
        <v>22848.998159199269</v>
      </c>
      <c r="P3832" s="2">
        <f>IF(N3832=1,O3832,"")</f>
        <v>22848.998159199269</v>
      </c>
    </row>
    <row r="3833">
      <c r="A3833" s="6">
        <v>5</v>
      </c>
      <c r="B3833" s="6">
        <v>18</v>
      </c>
      <c r="C3833" s="6">
        <v>16</v>
      </c>
      <c r="D3833" s="6">
        <f>A3833+B3833+C3833</f>
        <v>39</v>
      </c>
      <c r="E3833" s="5">
        <f>IF(A3833=0,0,A3833*LABOR_HRS_WK_TOM*SEASON_WEEKS*(1+DIM_PCT_TOM)^A3833)</f>
        <v>724.72950000000026</v>
      </c>
      <c r="F3833" s="5">
        <f>IF(B3833=0,0,B3833*LABOR_HRS_WK_CAR*SEASON_WEEKS*(1+DIM_PCT_CAR)^B3833)</f>
        <v>842.21570756151152</v>
      </c>
      <c r="G3833" s="5">
        <f>IF(C3833=0,0,C3833*LABOR_HRS_WK_MES*SEASON_WEEKS*(1+DIM_PCT_MES)^C3833)</f>
        <v>878.32047434609967</v>
      </c>
      <c r="H3833" s="5">
        <f>E3833+F3833+G3833</f>
        <v>2445.2656819076115</v>
      </c>
      <c r="I3833" s="5">
        <f>MIN(H3833,FARMER_HRS)</f>
        <v>720</v>
      </c>
      <c r="J3833" s="5">
        <f>MAX(0,H3833-FARMER_HRS)</f>
        <v>1725.2656819076115</v>
      </c>
      <c r="K3833" s="2">
        <f>I3833*FARMER_RATE+J3833*TEMP_WORKER_RATE</f>
        <v>54952.52919978492</v>
      </c>
      <c r="L3833" s="2">
        <f>A3833*PRICE_TOM+B3833*PRICE_CAR+C3833*PRICE_MES</f>
        <v>124892</v>
      </c>
      <c r="M3833" s="2">
        <f>A3833*FERT_BED_TOM+B3833*FERT_BED_CAR+C3833*FERT_BED_MES</f>
        <v>26400</v>
      </c>
      <c r="N3833" s="6">
        <f>IF(AND(D3833&lt;=TOTAL_BEDS,J3833&lt;=TEMP_WORKER_MAX*TEMP_WORKER_HRS),1,0)</f>
        <v>1</v>
      </c>
      <c r="O3833" s="2">
        <f>L3833-M3833-K3833-FIXED_COSTS</f>
        <v>23539.47080021508</v>
      </c>
      <c r="P3833" s="2">
        <f>IF(N3833=1,O3833,"")</f>
        <v>23539.47080021508</v>
      </c>
    </row>
    <row r="3834">
      <c r="A3834" s="6">
        <v>5</v>
      </c>
      <c r="B3834" s="6">
        <v>18</v>
      </c>
      <c r="C3834" s="6">
        <v>17</v>
      </c>
      <c r="D3834" s="6">
        <f>A3834+B3834+C3834</f>
        <v>40</v>
      </c>
      <c r="E3834" s="5">
        <f>IF(A3834=0,0,A3834*LABOR_HRS_WK_TOM*SEASON_WEEKS*(1+DIM_PCT_TOM)^A3834)</f>
        <v>724.72950000000026</v>
      </c>
      <c r="F3834" s="5">
        <f>IF(B3834=0,0,B3834*LABOR_HRS_WK_CAR*SEASON_WEEKS*(1+DIM_PCT_CAR)^B3834)</f>
        <v>842.21570756151152</v>
      </c>
      <c r="G3834" s="5">
        <f>IF(C3834=0,0,C3834*LABOR_HRS_WK_MES*SEASON_WEEKS*(1+DIM_PCT_MES)^C3834)</f>
        <v>944.88069779263992</v>
      </c>
      <c r="H3834" s="5">
        <f>E3834+F3834+G3834</f>
        <v>2511.8259053541515</v>
      </c>
      <c r="I3834" s="5">
        <f>MIN(H3834,FARMER_HRS)</f>
        <v>720</v>
      </c>
      <c r="J3834" s="5">
        <f>MAX(0,H3834-FARMER_HRS)</f>
        <v>1791.8259053541515</v>
      </c>
      <c r="K3834" s="2">
        <f>I3834*FARMER_RATE+J3834*TEMP_WORKER_RATE</f>
        <v>56108.088634620683</v>
      </c>
      <c r="L3834" s="2">
        <f>A3834*PRICE_TOM+B3834*PRICE_CAR+C3834*PRICE_MES</f>
        <v>127592</v>
      </c>
      <c r="M3834" s="2">
        <f>A3834*FERT_BED_TOM+B3834*FERT_BED_CAR+C3834*FERT_BED_MES</f>
        <v>27280</v>
      </c>
      <c r="N3834" s="6">
        <f>IF(AND(D3834&lt;=TOTAL_BEDS,J3834&lt;=TEMP_WORKER_MAX*TEMP_WORKER_HRS),1,0)</f>
        <v>1</v>
      </c>
      <c r="O3834" s="2">
        <f>L3834-M3834-K3834-FIXED_COSTS</f>
        <v>24203.911365379317</v>
      </c>
      <c r="P3834" s="2">
        <f>IF(N3834=1,O3834,"")</f>
        <v>24203.911365379317</v>
      </c>
    </row>
    <row r="3835">
      <c r="A3835" s="6">
        <v>5</v>
      </c>
      <c r="B3835" s="6">
        <v>18</v>
      </c>
      <c r="C3835" s="6">
        <v>18</v>
      </c>
      <c r="D3835" s="6">
        <f>A3835+B3835+C3835</f>
        <v>41</v>
      </c>
      <c r="E3835" s="5">
        <f>IF(A3835=0,0,A3835*LABOR_HRS_WK_TOM*SEASON_WEEKS*(1+DIM_PCT_TOM)^A3835)</f>
        <v>724.72950000000026</v>
      </c>
      <c r="F3835" s="5">
        <f>IF(B3835=0,0,B3835*LABOR_HRS_WK_CAR*SEASON_WEEKS*(1+DIM_PCT_CAR)^B3835)</f>
        <v>842.21570756151152</v>
      </c>
      <c r="G3835" s="5">
        <f>IF(C3835=0,0,C3835*LABOR_HRS_WK_MES*SEASON_WEEKS*(1+DIM_PCT_MES)^C3835)</f>
        <v>1012.9676892512272</v>
      </c>
      <c r="H3835" s="5">
        <f>E3835+F3835+G3835</f>
        <v>2579.9128968127388</v>
      </c>
      <c r="I3835" s="5">
        <f>MIN(H3835,FARMER_HRS)</f>
        <v>720</v>
      </c>
      <c r="J3835" s="5">
        <f>MAX(0,H3835-FARMER_HRS)</f>
        <v>1859.9128968127388</v>
      </c>
      <c r="K3835" s="2">
        <f>I3835*FARMER_RATE+J3835*TEMP_WORKER_RATE</f>
        <v>57290.154458554491</v>
      </c>
      <c r="L3835" s="2">
        <f>A3835*PRICE_TOM+B3835*PRICE_CAR+C3835*PRICE_MES</f>
        <v>130292</v>
      </c>
      <c r="M3835" s="2">
        <f>A3835*FERT_BED_TOM+B3835*FERT_BED_CAR+C3835*FERT_BED_MES</f>
        <v>28160</v>
      </c>
      <c r="N3835" s="6">
        <f>IF(AND(D3835&lt;=TOTAL_BEDS,J3835&lt;=TEMP_WORKER_MAX*TEMP_WORKER_HRS),1,0)</f>
        <v>1</v>
      </c>
      <c r="O3835" s="2">
        <f>L3835-M3835-K3835-FIXED_COSTS</f>
        <v>24841.845541445509</v>
      </c>
      <c r="P3835" s="2">
        <f>IF(N3835=1,O3835,"")</f>
        <v>24841.845541445509</v>
      </c>
    </row>
    <row r="3836">
      <c r="A3836" s="6">
        <v>5</v>
      </c>
      <c r="B3836" s="6">
        <v>18</v>
      </c>
      <c r="C3836" s="6">
        <v>19</v>
      </c>
      <c r="D3836" s="6">
        <f>A3836+B3836+C3836</f>
        <v>42</v>
      </c>
      <c r="E3836" s="5">
        <f>IF(A3836=0,0,A3836*LABOR_HRS_WK_TOM*SEASON_WEEKS*(1+DIM_PCT_TOM)^A3836)</f>
        <v>724.72950000000026</v>
      </c>
      <c r="F3836" s="5">
        <f>IF(B3836=0,0,B3836*LABOR_HRS_WK_CAR*SEASON_WEEKS*(1+DIM_PCT_CAR)^B3836)</f>
        <v>842.21570756151152</v>
      </c>
      <c r="G3836" s="5">
        <f>IF(C3836=0,0,C3836*LABOR_HRS_WK_MES*SEASON_WEEKS*(1+DIM_PCT_MES)^C3836)</f>
        <v>1082.6092178872491</v>
      </c>
      <c r="H3836" s="5">
        <f>E3836+F3836+G3836</f>
        <v>2649.5544254487609</v>
      </c>
      <c r="I3836" s="5">
        <f>MIN(H3836,FARMER_HRS)</f>
        <v>720</v>
      </c>
      <c r="J3836" s="5">
        <f>MAX(0,H3836-FARMER_HRS)</f>
        <v>1929.5544254487609</v>
      </c>
      <c r="K3836" s="2">
        <f>I3836*FARMER_RATE+J3836*TEMP_WORKER_RATE</f>
        <v>58499.208775152096</v>
      </c>
      <c r="L3836" s="2">
        <f>A3836*PRICE_TOM+B3836*PRICE_CAR+C3836*PRICE_MES</f>
        <v>132992</v>
      </c>
      <c r="M3836" s="2">
        <f>A3836*FERT_BED_TOM+B3836*FERT_BED_CAR+C3836*FERT_BED_MES</f>
        <v>29040</v>
      </c>
      <c r="N3836" s="6">
        <f>IF(AND(D3836&lt;=TOTAL_BEDS,J3836&lt;=TEMP_WORKER_MAX*TEMP_WORKER_HRS),1,0)</f>
        <v>1</v>
      </c>
      <c r="O3836" s="2">
        <f>L3836-M3836-K3836-FIXED_COSTS</f>
        <v>25452.791224847904</v>
      </c>
      <c r="P3836" s="2">
        <f>IF(N3836=1,O3836,"")</f>
        <v>25452.791224847904</v>
      </c>
    </row>
    <row r="3837">
      <c r="A3837" s="6">
        <v>5</v>
      </c>
      <c r="B3837" s="6">
        <v>18</v>
      </c>
      <c r="C3837" s="6">
        <v>20</v>
      </c>
      <c r="D3837" s="6">
        <f>A3837+B3837+C3837</f>
        <v>43</v>
      </c>
      <c r="E3837" s="5">
        <f>IF(A3837=0,0,A3837*LABOR_HRS_WK_TOM*SEASON_WEEKS*(1+DIM_PCT_TOM)^A3837)</f>
        <v>724.72950000000026</v>
      </c>
      <c r="F3837" s="5">
        <f>IF(B3837=0,0,B3837*LABOR_HRS_WK_CAR*SEASON_WEEKS*(1+DIM_PCT_CAR)^B3837)</f>
        <v>842.21570756151152</v>
      </c>
      <c r="G3837" s="5">
        <f>IF(C3837=0,0,C3837*LABOR_HRS_WK_MES*SEASON_WEEKS*(1+DIM_PCT_MES)^C3837)</f>
        <v>1153.8335085377259</v>
      </c>
      <c r="H3837" s="5">
        <f>E3837+F3837+G3837</f>
        <v>2720.7787160992375</v>
      </c>
      <c r="I3837" s="5">
        <f>MIN(H3837,FARMER_HRS)</f>
        <v>720</v>
      </c>
      <c r="J3837" s="5">
        <f>MAX(0,H3837-FARMER_HRS)</f>
        <v>2000.7787160992375</v>
      </c>
      <c r="K3837" s="2">
        <f>I3837*FARMER_RATE+J3837*TEMP_WORKER_RATE</f>
        <v>59735.7415989451</v>
      </c>
      <c r="L3837" s="2">
        <f>A3837*PRICE_TOM+B3837*PRICE_CAR+C3837*PRICE_MES</f>
        <v>135692</v>
      </c>
      <c r="M3837" s="2">
        <f>A3837*FERT_BED_TOM+B3837*FERT_BED_CAR+C3837*FERT_BED_MES</f>
        <v>29920</v>
      </c>
      <c r="N3837" s="6">
        <f>IF(AND(D3837&lt;=TOTAL_BEDS,J3837&lt;=TEMP_WORKER_MAX*TEMP_WORKER_HRS),1,0)</f>
        <v>1</v>
      </c>
      <c r="O3837" s="2">
        <f>L3837-M3837-K3837-FIXED_COSTS</f>
        <v>26036.258401054904</v>
      </c>
      <c r="P3837" s="2">
        <f>IF(N3837=1,O3837,"")</f>
        <v>26036.258401054904</v>
      </c>
    </row>
    <row r="3838">
      <c r="A3838" s="6">
        <v>5</v>
      </c>
      <c r="B3838" s="6">
        <v>18</v>
      </c>
      <c r="C3838" s="6">
        <v>21</v>
      </c>
      <c r="D3838" s="6">
        <f>A3838+B3838+C3838</f>
        <v>44</v>
      </c>
      <c r="E3838" s="5">
        <f>IF(A3838=0,0,A3838*LABOR_HRS_WK_TOM*SEASON_WEEKS*(1+DIM_PCT_TOM)^A3838)</f>
        <v>724.72950000000026</v>
      </c>
      <c r="F3838" s="5">
        <f>IF(B3838=0,0,B3838*LABOR_HRS_WK_CAR*SEASON_WEEKS*(1+DIM_PCT_CAR)^B3838)</f>
        <v>842.21570756151152</v>
      </c>
      <c r="G3838" s="5">
        <f>IF(C3838=0,0,C3838*LABOR_HRS_WK_MES*SEASON_WEEKS*(1+DIM_PCT_MES)^C3838)</f>
        <v>1226.6692487641699</v>
      </c>
      <c r="H3838" s="5">
        <f>E3838+F3838+G3838</f>
        <v>2793.6144563256817</v>
      </c>
      <c r="I3838" s="5">
        <f>MIN(H3838,FARMER_HRS)</f>
        <v>720</v>
      </c>
      <c r="J3838" s="5">
        <f>MAX(0,H3838-FARMER_HRS)</f>
        <v>2073.6144563256817</v>
      </c>
      <c r="K3838" s="2">
        <f>I3838*FARMER_RATE+J3838*TEMP_WORKER_RATE</f>
        <v>61000.250977876414</v>
      </c>
      <c r="L3838" s="2">
        <f>A3838*PRICE_TOM+B3838*PRICE_CAR+C3838*PRICE_MES</f>
        <v>138392</v>
      </c>
      <c r="M3838" s="2">
        <f>A3838*FERT_BED_TOM+B3838*FERT_BED_CAR+C3838*FERT_BED_MES</f>
        <v>30800</v>
      </c>
      <c r="N3838" s="6">
        <f>IF(AND(D3838&lt;=TOTAL_BEDS,J3838&lt;=TEMP_WORKER_MAX*TEMP_WORKER_HRS),1,0)</f>
        <v>1</v>
      </c>
      <c r="O3838" s="2">
        <f>L3838-M3838-K3838-FIXED_COSTS</f>
        <v>26591.749022123586</v>
      </c>
      <c r="P3838" s="2">
        <f>IF(N3838=1,O3838,"")</f>
        <v>26591.749022123586</v>
      </c>
    </row>
    <row r="3839">
      <c r="A3839" s="6">
        <v>5</v>
      </c>
      <c r="B3839" s="6">
        <v>18</v>
      </c>
      <c r="C3839" s="6">
        <v>22</v>
      </c>
      <c r="D3839" s="6">
        <f>A3839+B3839+C3839</f>
        <v>45</v>
      </c>
      <c r="E3839" s="5">
        <f>IF(A3839=0,0,A3839*LABOR_HRS_WK_TOM*SEASON_WEEKS*(1+DIM_PCT_TOM)^A3839)</f>
        <v>724.72950000000026</v>
      </c>
      <c r="F3839" s="5">
        <f>IF(B3839=0,0,B3839*LABOR_HRS_WK_CAR*SEASON_WEEKS*(1+DIM_PCT_CAR)^B3839)</f>
        <v>842.21570756151152</v>
      </c>
      <c r="G3839" s="5">
        <f>IF(C3839=0,0,C3839*LABOR_HRS_WK_MES*SEASON_WEEKS*(1+DIM_PCT_MES)^C3839)</f>
        <v>1301.1455960105659</v>
      </c>
      <c r="H3839" s="5">
        <f>E3839+F3839+G3839</f>
        <v>2868.0908035720777</v>
      </c>
      <c r="I3839" s="5">
        <f>MIN(H3839,FARMER_HRS)</f>
        <v>720</v>
      </c>
      <c r="J3839" s="5">
        <f>MAX(0,H3839-FARMER_HRS)</f>
        <v>2148.0908035720777</v>
      </c>
      <c r="K3839" s="2">
        <f>I3839*FARMER_RATE+J3839*TEMP_WORKER_RATE</f>
        <v>62293.24311757079</v>
      </c>
      <c r="L3839" s="2">
        <f>A3839*PRICE_TOM+B3839*PRICE_CAR+C3839*PRICE_MES</f>
        <v>141092</v>
      </c>
      <c r="M3839" s="2">
        <f>A3839*FERT_BED_TOM+B3839*FERT_BED_CAR+C3839*FERT_BED_MES</f>
        <v>31680</v>
      </c>
      <c r="N3839" s="6">
        <f>IF(AND(D3839&lt;=TOTAL_BEDS,J3839&lt;=TEMP_WORKER_MAX*TEMP_WORKER_HRS),1,0)</f>
        <v>1</v>
      </c>
      <c r="O3839" s="2">
        <f>L3839-M3839-K3839-FIXED_COSTS</f>
        <v>27118.75688242921</v>
      </c>
      <c r="P3839" s="2">
        <f>IF(N3839=1,O3839,"")</f>
        <v>27118.75688242921</v>
      </c>
    </row>
    <row r="3840">
      <c r="A3840" s="6">
        <v>5</v>
      </c>
      <c r="B3840" s="6">
        <v>18</v>
      </c>
      <c r="C3840" s="6">
        <v>23</v>
      </c>
      <c r="D3840" s="6">
        <f>A3840+B3840+C3840</f>
        <v>46</v>
      </c>
      <c r="E3840" s="5">
        <f>IF(A3840=0,0,A3840*LABOR_HRS_WK_TOM*SEASON_WEEKS*(1+DIM_PCT_TOM)^A3840)</f>
        <v>724.72950000000026</v>
      </c>
      <c r="F3840" s="5">
        <f>IF(B3840=0,0,B3840*LABOR_HRS_WK_CAR*SEASON_WEEKS*(1+DIM_PCT_CAR)^B3840)</f>
        <v>842.21570756151152</v>
      </c>
      <c r="G3840" s="5">
        <f>IF(C3840=0,0,C3840*LABOR_HRS_WK_MES*SEASON_WEEKS*(1+DIM_PCT_MES)^C3840)</f>
        <v>1377.2921848680023</v>
      </c>
      <c r="H3840" s="5">
        <f>E3840+F3840+G3840</f>
        <v>2944.2373924295143</v>
      </c>
      <c r="I3840" s="5">
        <f>MIN(H3840,FARMER_HRS)</f>
        <v>720</v>
      </c>
      <c r="J3840" s="5">
        <f>MAX(0,H3840-FARMER_HRS)</f>
        <v>2224.2373924295143</v>
      </c>
      <c r="K3840" s="2">
        <f>I3840*FARMER_RATE+J3840*TEMP_WORKER_RATE</f>
        <v>63615.232507456843</v>
      </c>
      <c r="L3840" s="2">
        <f>A3840*PRICE_TOM+B3840*PRICE_CAR+C3840*PRICE_MES</f>
        <v>143792</v>
      </c>
      <c r="M3840" s="2">
        <f>A3840*FERT_BED_TOM+B3840*FERT_BED_CAR+C3840*FERT_BED_MES</f>
        <v>32560</v>
      </c>
      <c r="N3840" s="6">
        <f>IF(AND(D3840&lt;=TOTAL_BEDS,J3840&lt;=TEMP_WORKER_MAX*TEMP_WORKER_HRS),1,0)</f>
        <v>1</v>
      </c>
      <c r="O3840" s="2">
        <f>L3840-M3840-K3840-FIXED_COSTS</f>
        <v>27616.767492543157</v>
      </c>
      <c r="P3840" s="2">
        <f>IF(N3840=1,O3840,"")</f>
        <v>27616.767492543157</v>
      </c>
    </row>
    <row r="3841">
      <c r="A3841" s="6">
        <v>5</v>
      </c>
      <c r="B3841" s="6">
        <v>18</v>
      </c>
      <c r="C3841" s="6">
        <v>24</v>
      </c>
      <c r="D3841" s="6">
        <f>A3841+B3841+C3841</f>
        <v>47</v>
      </c>
      <c r="E3841" s="5">
        <f>IF(A3841=0,0,A3841*LABOR_HRS_WK_TOM*SEASON_WEEKS*(1+DIM_PCT_TOM)^A3841)</f>
        <v>724.72950000000026</v>
      </c>
      <c r="F3841" s="5">
        <f>IF(B3841=0,0,B3841*LABOR_HRS_WK_CAR*SEASON_WEEKS*(1+DIM_PCT_CAR)^B3841)</f>
        <v>842.21570756151152</v>
      </c>
      <c r="G3841" s="5">
        <f>IF(C3841=0,0,C3841*LABOR_HRS_WK_MES*SEASON_WEEKS*(1+DIM_PCT_MES)^C3841)</f>
        <v>1455.139134447498</v>
      </c>
      <c r="H3841" s="5">
        <f>E3841+F3841+G3841</f>
        <v>3022.0843420090096</v>
      </c>
      <c r="I3841" s="5">
        <f>MIN(H3841,FARMER_HRS)</f>
        <v>720</v>
      </c>
      <c r="J3841" s="5">
        <f>MAX(0,H3841-FARMER_HRS)</f>
        <v>2302.0843420090096</v>
      </c>
      <c r="K3841" s="2">
        <f>I3841*FARMER_RATE+J3841*TEMP_WORKER_RATE</f>
        <v>64966.742048767526</v>
      </c>
      <c r="L3841" s="2">
        <f>A3841*PRICE_TOM+B3841*PRICE_CAR+C3841*PRICE_MES</f>
        <v>146492</v>
      </c>
      <c r="M3841" s="2">
        <f>A3841*FERT_BED_TOM+B3841*FERT_BED_CAR+C3841*FERT_BED_MES</f>
        <v>33440</v>
      </c>
      <c r="N3841" s="6">
        <f>IF(AND(D3841&lt;=TOTAL_BEDS,J3841&lt;=TEMP_WORKER_MAX*TEMP_WORKER_HRS),1,0)</f>
        <v>1</v>
      </c>
      <c r="O3841" s="2">
        <f>L3841-M3841-K3841-FIXED_COSTS</f>
        <v>28085.257951232474</v>
      </c>
      <c r="P3841" s="2">
        <f>IF(N3841=1,O3841,"")</f>
        <v>28085.257951232474</v>
      </c>
    </row>
    <row r="3842">
      <c r="A3842" s="6">
        <v>5</v>
      </c>
      <c r="B3842" s="6">
        <v>18</v>
      </c>
      <c r="C3842" s="6">
        <v>25</v>
      </c>
      <c r="D3842" s="6">
        <f>A3842+B3842+C3842</f>
        <v>48</v>
      </c>
      <c r="E3842" s="5">
        <f>IF(A3842=0,0,A3842*LABOR_HRS_WK_TOM*SEASON_WEEKS*(1+DIM_PCT_TOM)^A3842)</f>
        <v>724.72950000000026</v>
      </c>
      <c r="F3842" s="5">
        <f>IF(B3842=0,0,B3842*LABOR_HRS_WK_CAR*SEASON_WEEKS*(1+DIM_PCT_CAR)^B3842)</f>
        <v>842.21570756151152</v>
      </c>
      <c r="G3842" s="5">
        <f>IF(C3842=0,0,C3842*LABOR_HRS_WK_MES*SEASON_WEEKS*(1+DIM_PCT_MES)^C3842)</f>
        <v>1534.7170558625955</v>
      </c>
      <c r="H3842" s="5">
        <f>E3842+F3842+G3842</f>
        <v>3101.6622634241076</v>
      </c>
      <c r="I3842" s="5">
        <f>MIN(H3842,FARMER_HRS)</f>
        <v>720</v>
      </c>
      <c r="J3842" s="5">
        <f>MAX(0,H3842-FARMER_HRS)</f>
        <v>2381.6622634241076</v>
      </c>
      <c r="K3842" s="2">
        <f>I3842*FARMER_RATE+J3842*TEMP_WORKER_RATE</f>
        <v>66348.303184446311</v>
      </c>
      <c r="L3842" s="2">
        <f>A3842*PRICE_TOM+B3842*PRICE_CAR+C3842*PRICE_MES</f>
        <v>149192</v>
      </c>
      <c r="M3842" s="2">
        <f>A3842*FERT_BED_TOM+B3842*FERT_BED_CAR+C3842*FERT_BED_MES</f>
        <v>34320</v>
      </c>
      <c r="N3842" s="6">
        <f>IF(AND(D3842&lt;=TOTAL_BEDS,J3842&lt;=TEMP_WORKER_MAX*TEMP_WORKER_HRS),1,0)</f>
        <v>1</v>
      </c>
      <c r="O3842" s="2">
        <f>L3842-M3842-K3842-FIXED_COSTS</f>
        <v>28523.696815553689</v>
      </c>
      <c r="P3842" s="2">
        <f>IF(N3842=1,O3842,"")</f>
        <v>28523.696815553689</v>
      </c>
    </row>
    <row r="3843">
      <c r="A3843" s="6">
        <v>5</v>
      </c>
      <c r="B3843" s="6">
        <v>18</v>
      </c>
      <c r="C3843" s="6">
        <v>26</v>
      </c>
      <c r="D3843" s="6">
        <f>A3843+B3843+C3843</f>
        <v>49</v>
      </c>
      <c r="E3843" s="5">
        <f>IF(A3843=0,0,A3843*LABOR_HRS_WK_TOM*SEASON_WEEKS*(1+DIM_PCT_TOM)^A3843)</f>
        <v>724.72950000000026</v>
      </c>
      <c r="F3843" s="5">
        <f>IF(B3843=0,0,B3843*LABOR_HRS_WK_CAR*SEASON_WEEKS*(1+DIM_PCT_CAR)^B3843)</f>
        <v>842.21570756151152</v>
      </c>
      <c r="G3843" s="5">
        <f>IF(C3843=0,0,C3843*LABOR_HRS_WK_MES*SEASON_WEEKS*(1+DIM_PCT_MES)^C3843)</f>
        <v>1616.0570598233128</v>
      </c>
      <c r="H3843" s="5">
        <f>E3843+F3843+G3843</f>
        <v>3183.0022673848243</v>
      </c>
      <c r="I3843" s="5">
        <f>MIN(H3843,FARMER_HRS)</f>
        <v>720</v>
      </c>
      <c r="J3843" s="5">
        <f>MAX(0,H3843-FARMER_HRS)</f>
        <v>2463.0022673848243</v>
      </c>
      <c r="K3843" s="2">
        <f>I3843*FARMER_RATE+J3843*TEMP_WORKER_RATE</f>
        <v>67760.456030986534</v>
      </c>
      <c r="L3843" s="2">
        <f>A3843*PRICE_TOM+B3843*PRICE_CAR+C3843*PRICE_MES</f>
        <v>151892</v>
      </c>
      <c r="M3843" s="2">
        <f>A3843*FERT_BED_TOM+B3843*FERT_BED_CAR+C3843*FERT_BED_MES</f>
        <v>35200</v>
      </c>
      <c r="N3843" s="6">
        <f>IF(AND(D3843&lt;=TOTAL_BEDS,J3843&lt;=TEMP_WORKER_MAX*TEMP_WORKER_HRS),1,0)</f>
        <v>1</v>
      </c>
      <c r="O3843" s="2">
        <f>L3843-M3843-K3843-FIXED_COSTS</f>
        <v>28931.543969013466</v>
      </c>
      <c r="P3843" s="2">
        <f>IF(N3843=1,O3843,"")</f>
        <v>28931.543969013466</v>
      </c>
    </row>
    <row r="3844">
      <c r="A3844" s="6">
        <v>5</v>
      </c>
      <c r="B3844" s="6">
        <v>18</v>
      </c>
      <c r="C3844" s="6">
        <v>27</v>
      </c>
      <c r="D3844" s="6">
        <f>A3844+B3844+C3844</f>
        <v>50</v>
      </c>
      <c r="E3844" s="5">
        <f>IF(A3844=0,0,A3844*LABOR_HRS_WK_TOM*SEASON_WEEKS*(1+DIM_PCT_TOM)^A3844)</f>
        <v>724.72950000000026</v>
      </c>
      <c r="F3844" s="5">
        <f>IF(B3844=0,0,B3844*LABOR_HRS_WK_CAR*SEASON_WEEKS*(1+DIM_PCT_CAR)^B3844)</f>
        <v>842.21570756151152</v>
      </c>
      <c r="G3844" s="5">
        <f>IF(C3844=0,0,C3844*LABOR_HRS_WK_MES*SEASON_WEEKS*(1+DIM_PCT_MES)^C3844)</f>
        <v>1699.19076434307</v>
      </c>
      <c r="H3844" s="5">
        <f>E3844+F3844+G3844</f>
        <v>3266.1359719045818</v>
      </c>
      <c r="I3844" s="5">
        <f>MIN(H3844,FARMER_HRS)</f>
        <v>720</v>
      </c>
      <c r="J3844" s="5">
        <f>MAX(0,H3844-FARMER_HRS)</f>
        <v>2546.1359719045818</v>
      </c>
      <c r="K3844" s="2">
        <f>I3844*FARMER_RATE+J3844*TEMP_WORKER_RATE</f>
        <v>69203.749512232316</v>
      </c>
      <c r="L3844" s="2">
        <f>A3844*PRICE_TOM+B3844*PRICE_CAR+C3844*PRICE_MES</f>
        <v>154592</v>
      </c>
      <c r="M3844" s="2">
        <f>A3844*FERT_BED_TOM+B3844*FERT_BED_CAR+C3844*FERT_BED_MES</f>
        <v>36080</v>
      </c>
      <c r="N3844" s="6">
        <f>IF(AND(D3844&lt;=TOTAL_BEDS,J3844&lt;=TEMP_WORKER_MAX*TEMP_WORKER_HRS),1,0)</f>
        <v>1</v>
      </c>
      <c r="O3844" s="2">
        <f>L3844-M3844-K3844-FIXED_COSTS</f>
        <v>29308.250487767684</v>
      </c>
      <c r="P3844" s="2">
        <f>IF(N3844=1,O3844,"")</f>
        <v>29308.250487767684</v>
      </c>
    </row>
    <row r="3845">
      <c r="A3845" s="6">
        <v>5</v>
      </c>
      <c r="B3845" s="6">
        <v>18</v>
      </c>
      <c r="C3845" s="6">
        <v>28</v>
      </c>
      <c r="D3845" s="6">
        <f>A3845+B3845+C3845</f>
        <v>51</v>
      </c>
      <c r="E3845" s="5">
        <f>IF(A3845=0,0,A3845*LABOR_HRS_WK_TOM*SEASON_WEEKS*(1+DIM_PCT_TOM)^A3845)</f>
        <v>724.72950000000026</v>
      </c>
      <c r="F3845" s="5">
        <f>IF(B3845=0,0,B3845*LABOR_HRS_WK_CAR*SEASON_WEEKS*(1+DIM_PCT_CAR)^B3845)</f>
        <v>842.21570756151152</v>
      </c>
      <c r="G3845" s="5">
        <f>IF(C3845=0,0,C3845*LABOR_HRS_WK_MES*SEASON_WEEKS*(1+DIM_PCT_MES)^C3845)</f>
        <v>1784.1503025602233</v>
      </c>
      <c r="H3845" s="5">
        <f>E3845+F3845+G3845</f>
        <v>3351.0955101217351</v>
      </c>
      <c r="I3845" s="5">
        <f>MIN(H3845,FARMER_HRS)</f>
        <v>720</v>
      </c>
      <c r="J3845" s="5">
        <f>MAX(0,H3845-FARMER_HRS)</f>
        <v>2631.0955101217351</v>
      </c>
      <c r="K3845" s="2">
        <f>I3845*FARMER_RATE+J3845*TEMP_WORKER_RATE</f>
        <v>70678.741495169</v>
      </c>
      <c r="L3845" s="2">
        <f>A3845*PRICE_TOM+B3845*PRICE_CAR+C3845*PRICE_MES</f>
        <v>157292</v>
      </c>
      <c r="M3845" s="2">
        <f>A3845*FERT_BED_TOM+B3845*FERT_BED_CAR+C3845*FERT_BED_MES</f>
        <v>36960</v>
      </c>
      <c r="N3845" s="6">
        <f>IF(AND(D3845&lt;=TOTAL_BEDS,J3845&lt;=TEMP_WORKER_MAX*TEMP_WORKER_HRS),1,0)</f>
        <v>1</v>
      </c>
      <c r="O3845" s="2">
        <f>L3845-M3845-K3845-FIXED_COSTS</f>
        <v>29653.258504831</v>
      </c>
      <c r="P3845" s="2">
        <f>IF(N3845=1,O3845,"")</f>
        <v>29653.258504831</v>
      </c>
    </row>
    <row r="3846">
      <c r="A3846" s="6">
        <v>5</v>
      </c>
      <c r="B3846" s="6">
        <v>18</v>
      </c>
      <c r="C3846" s="6">
        <v>29</v>
      </c>
      <c r="D3846" s="6">
        <f>A3846+B3846+C3846</f>
        <v>52</v>
      </c>
      <c r="E3846" s="5">
        <f>IF(A3846=0,0,A3846*LABOR_HRS_WK_TOM*SEASON_WEEKS*(1+DIM_PCT_TOM)^A3846)</f>
        <v>724.72950000000026</v>
      </c>
      <c r="F3846" s="5">
        <f>IF(B3846=0,0,B3846*LABOR_HRS_WK_CAR*SEASON_WEEKS*(1+DIM_PCT_CAR)^B3846)</f>
        <v>842.21570756151152</v>
      </c>
      <c r="G3846" s="5">
        <f>IF(C3846=0,0,C3846*LABOR_HRS_WK_MES*SEASON_WEEKS*(1+DIM_PCT_MES)^C3846)</f>
        <v>1870.9683306758766</v>
      </c>
      <c r="H3846" s="5">
        <f>E3846+F3846+G3846</f>
        <v>3437.9135382373884</v>
      </c>
      <c r="I3846" s="5">
        <f>MIN(H3846,FARMER_HRS)</f>
        <v>720</v>
      </c>
      <c r="J3846" s="5">
        <f>MAX(0,H3846-FARMER_HRS)</f>
        <v>2717.9135382373884</v>
      </c>
      <c r="K3846" s="2">
        <f>I3846*FARMER_RATE+J3846*TEMP_WORKER_RATE</f>
        <v>72185.998927732435</v>
      </c>
      <c r="L3846" s="2">
        <f>A3846*PRICE_TOM+B3846*PRICE_CAR+C3846*PRICE_MES</f>
        <v>159992</v>
      </c>
      <c r="M3846" s="2">
        <f>A3846*FERT_BED_TOM+B3846*FERT_BED_CAR+C3846*FERT_BED_MES</f>
        <v>37840</v>
      </c>
      <c r="N3846" s="6">
        <f>IF(AND(D3846&lt;=TOTAL_BEDS,J3846&lt;=TEMP_WORKER_MAX*TEMP_WORKER_HRS),1,0)</f>
        <v>1</v>
      </c>
      <c r="O3846" s="2">
        <f>L3846-M3846-K3846-FIXED_COSTS</f>
        <v>29966.001072267565</v>
      </c>
      <c r="P3846" s="2">
        <f>IF(N3846=1,O3846,"")</f>
        <v>29966.001072267565</v>
      </c>
    </row>
    <row r="3847">
      <c r="A3847" s="6">
        <v>5</v>
      </c>
      <c r="B3847" s="6">
        <v>18</v>
      </c>
      <c r="C3847" s="6">
        <v>30</v>
      </c>
      <c r="D3847" s="6">
        <f>A3847+B3847+C3847</f>
        <v>53</v>
      </c>
      <c r="E3847" s="5">
        <f>IF(A3847=0,0,A3847*LABOR_HRS_WK_TOM*SEASON_WEEKS*(1+DIM_PCT_TOM)^A3847)</f>
        <v>724.72950000000026</v>
      </c>
      <c r="F3847" s="5">
        <f>IF(B3847=0,0,B3847*LABOR_HRS_WK_CAR*SEASON_WEEKS*(1+DIM_PCT_CAR)^B3847)</f>
        <v>842.21570756151152</v>
      </c>
      <c r="G3847" s="5">
        <f>IF(C3847=0,0,C3847*LABOR_HRS_WK_MES*SEASON_WEEKS*(1+DIM_PCT_MES)^C3847)</f>
        <v>1959.6780360096466</v>
      </c>
      <c r="H3847" s="5">
        <f>E3847+F3847+G3847</f>
        <v>3526.6232435711581</v>
      </c>
      <c r="I3847" s="5">
        <f>MIN(H3847,FARMER_HRS)</f>
        <v>720</v>
      </c>
      <c r="J3847" s="5">
        <f>MAX(0,H3847-FARMER_HRS)</f>
        <v>2806.6232435711581</v>
      </c>
      <c r="K3847" s="2">
        <f>I3847*FARMER_RATE+J3847*TEMP_WORKER_RATE</f>
        <v>73726.09797866593</v>
      </c>
      <c r="L3847" s="2">
        <f>A3847*PRICE_TOM+B3847*PRICE_CAR+C3847*PRICE_MES</f>
        <v>162692</v>
      </c>
      <c r="M3847" s="2">
        <f>A3847*FERT_BED_TOM+B3847*FERT_BED_CAR+C3847*FERT_BED_MES</f>
        <v>38720</v>
      </c>
      <c r="N3847" s="6">
        <f>IF(AND(D3847&lt;=TOTAL_BEDS,J3847&lt;=TEMP_WORKER_MAX*TEMP_WORKER_HRS),1,0)</f>
        <v>1</v>
      </c>
      <c r="O3847" s="2">
        <f>L3847-M3847-K3847-FIXED_COSTS</f>
        <v>30245.90202133407</v>
      </c>
      <c r="P3847" s="2">
        <f>IF(N3847=1,O3847,"")</f>
        <v>30245.90202133407</v>
      </c>
    </row>
    <row r="3848">
      <c r="A3848" s="6">
        <v>5</v>
      </c>
      <c r="B3848" s="6">
        <v>19</v>
      </c>
      <c r="C3848" s="6">
        <v>0</v>
      </c>
      <c r="D3848" s="6">
        <f>A3848+B3848+C3848</f>
        <v>24</v>
      </c>
      <c r="E3848" s="5">
        <f>IF(A3848=0,0,A3848*LABOR_HRS_WK_TOM*SEASON_WEEKS*(1+DIM_PCT_TOM)^A3848)</f>
        <v>724.72950000000026</v>
      </c>
      <c r="F3848" s="5">
        <f>IF(B3848=0,0,B3848*LABOR_HRS_WK_CAR*SEASON_WEEKS*(1+DIM_PCT_CAR)^B3848)</f>
        <v>911.23060582002415</v>
      </c>
      <c r="G3848" s="5">
        <f>IF(C3848=0,0,C3848*LABOR_HRS_WK_MES*SEASON_WEEKS*(1+DIM_PCT_MES)^C3848)</f>
        <v>0</v>
      </c>
      <c r="H3848" s="5">
        <f>E3848+F3848+G3848</f>
        <v>1635.9601058200244</v>
      </c>
      <c r="I3848" s="5">
        <f>MIN(H3848,FARMER_HRS)</f>
        <v>720</v>
      </c>
      <c r="J3848" s="5">
        <f>MAX(0,H3848-FARMER_HRS)</f>
        <v>915.96010582002441</v>
      </c>
      <c r="K3848" s="2">
        <f>I3848*FARMER_RATE+J3848*TEMP_WORKER_RATE</f>
        <v>40902.085170486534</v>
      </c>
      <c r="L3848" s="2">
        <f>A3848*PRICE_TOM+B3848*PRICE_CAR+C3848*PRICE_MES</f>
        <v>83786</v>
      </c>
      <c r="M3848" s="2">
        <f>A3848*FERT_BED_TOM+B3848*FERT_BED_CAR+C3848*FERT_BED_MES</f>
        <v>12760</v>
      </c>
      <c r="N3848" s="6">
        <f>IF(AND(D3848&lt;=TOTAL_BEDS,J3848&lt;=TEMP_WORKER_MAX*TEMP_WORKER_HRS),1,0)</f>
        <v>1</v>
      </c>
      <c r="O3848" s="2">
        <f>L3848-M3848-K3848-FIXED_COSTS</f>
        <v>10123.914829513466</v>
      </c>
      <c r="P3848" s="2">
        <f>IF(N3848=1,O3848,"")</f>
        <v>10123.914829513466</v>
      </c>
    </row>
    <row r="3849">
      <c r="A3849" s="6">
        <v>5</v>
      </c>
      <c r="B3849" s="6">
        <v>19</v>
      </c>
      <c r="C3849" s="6">
        <v>1</v>
      </c>
      <c r="D3849" s="6">
        <f>A3849+B3849+C3849</f>
        <v>25</v>
      </c>
      <c r="E3849" s="5">
        <f>IF(A3849=0,0,A3849*LABOR_HRS_WK_TOM*SEASON_WEEKS*(1+DIM_PCT_TOM)^A3849)</f>
        <v>724.72950000000026</v>
      </c>
      <c r="F3849" s="5">
        <f>IF(B3849=0,0,B3849*LABOR_HRS_WK_CAR*SEASON_WEEKS*(1+DIM_PCT_CAR)^B3849)</f>
        <v>911.23060582002415</v>
      </c>
      <c r="G3849" s="5">
        <f>IF(C3849=0,0,C3849*LABOR_HRS_WK_MES*SEASON_WEEKS*(1+DIM_PCT_MES)^C3849)</f>
        <v>45.5625</v>
      </c>
      <c r="H3849" s="5">
        <f>E3849+F3849+G3849</f>
        <v>1681.5226058200244</v>
      </c>
      <c r="I3849" s="5">
        <f>MIN(H3849,FARMER_HRS)</f>
        <v>720</v>
      </c>
      <c r="J3849" s="5">
        <f>MAX(0,H3849-FARMER_HRS)</f>
        <v>961.52260582002441</v>
      </c>
      <c r="K3849" s="2">
        <f>I3849*FARMER_RATE+J3849*TEMP_WORKER_RATE</f>
        <v>41693.100795486534</v>
      </c>
      <c r="L3849" s="2">
        <f>A3849*PRICE_TOM+B3849*PRICE_CAR+C3849*PRICE_MES</f>
        <v>86486</v>
      </c>
      <c r="M3849" s="2">
        <f>A3849*FERT_BED_TOM+B3849*FERT_BED_CAR+C3849*FERT_BED_MES</f>
        <v>13640</v>
      </c>
      <c r="N3849" s="6">
        <f>IF(AND(D3849&lt;=TOTAL_BEDS,J3849&lt;=TEMP_WORKER_MAX*TEMP_WORKER_HRS),1,0)</f>
        <v>1</v>
      </c>
      <c r="O3849" s="2">
        <f>L3849-M3849-K3849-FIXED_COSTS</f>
        <v>11152.899204513466</v>
      </c>
      <c r="P3849" s="2">
        <f>IF(N3849=1,O3849,"")</f>
        <v>11152.899204513466</v>
      </c>
    </row>
    <row r="3850">
      <c r="A3850" s="6">
        <v>5</v>
      </c>
      <c r="B3850" s="6">
        <v>19</v>
      </c>
      <c r="C3850" s="6">
        <v>2</v>
      </c>
      <c r="D3850" s="6">
        <f>A3850+B3850+C3850</f>
        <v>26</v>
      </c>
      <c r="E3850" s="5">
        <f>IF(A3850=0,0,A3850*LABOR_HRS_WK_TOM*SEASON_WEEKS*(1+DIM_PCT_TOM)^A3850)</f>
        <v>724.72950000000026</v>
      </c>
      <c r="F3850" s="5">
        <f>IF(B3850=0,0,B3850*LABOR_HRS_WK_CAR*SEASON_WEEKS*(1+DIM_PCT_CAR)^B3850)</f>
        <v>911.23060582002415</v>
      </c>
      <c r="G3850" s="5">
        <f>IF(C3850=0,0,C3850*LABOR_HRS_WK_MES*SEASON_WEEKS*(1+DIM_PCT_MES)^C3850)</f>
        <v>92.2640625</v>
      </c>
      <c r="H3850" s="5">
        <f>E3850+F3850+G3850</f>
        <v>1728.2241683200243</v>
      </c>
      <c r="I3850" s="5">
        <f>MIN(H3850,FARMER_HRS)</f>
        <v>720</v>
      </c>
      <c r="J3850" s="5">
        <f>MAX(0,H3850-FARMER_HRS)</f>
        <v>1008.2241683200243</v>
      </c>
      <c r="K3850" s="2">
        <f>I3850*FARMER_RATE+J3850*TEMP_WORKER_RATE</f>
        <v>42503.891811111534</v>
      </c>
      <c r="L3850" s="2">
        <f>A3850*PRICE_TOM+B3850*PRICE_CAR+C3850*PRICE_MES</f>
        <v>89186</v>
      </c>
      <c r="M3850" s="2">
        <f>A3850*FERT_BED_TOM+B3850*FERT_BED_CAR+C3850*FERT_BED_MES</f>
        <v>14520</v>
      </c>
      <c r="N3850" s="6">
        <f>IF(AND(D3850&lt;=TOTAL_BEDS,J3850&lt;=TEMP_WORKER_MAX*TEMP_WORKER_HRS),1,0)</f>
        <v>1</v>
      </c>
      <c r="O3850" s="2">
        <f>L3850-M3850-K3850-FIXED_COSTS</f>
        <v>12162.108188888466</v>
      </c>
      <c r="P3850" s="2">
        <f>IF(N3850=1,O3850,"")</f>
        <v>12162.108188888466</v>
      </c>
    </row>
    <row r="3851">
      <c r="A3851" s="6">
        <v>5</v>
      </c>
      <c r="B3851" s="6">
        <v>19</v>
      </c>
      <c r="C3851" s="6">
        <v>3</v>
      </c>
      <c r="D3851" s="6">
        <f>A3851+B3851+C3851</f>
        <v>27</v>
      </c>
      <c r="E3851" s="5">
        <f>IF(A3851=0,0,A3851*LABOR_HRS_WK_TOM*SEASON_WEEKS*(1+DIM_PCT_TOM)^A3851)</f>
        <v>724.72950000000026</v>
      </c>
      <c r="F3851" s="5">
        <f>IF(B3851=0,0,B3851*LABOR_HRS_WK_CAR*SEASON_WEEKS*(1+DIM_PCT_CAR)^B3851)</f>
        <v>911.23060582002415</v>
      </c>
      <c r="G3851" s="5">
        <f>IF(C3851=0,0,C3851*LABOR_HRS_WK_MES*SEASON_WEEKS*(1+DIM_PCT_MES)^C3851)</f>
        <v>140.12604492187498</v>
      </c>
      <c r="H3851" s="5">
        <f>E3851+F3851+G3851</f>
        <v>1776.0861507418995</v>
      </c>
      <c r="I3851" s="5">
        <f>MIN(H3851,FARMER_HRS)</f>
        <v>720</v>
      </c>
      <c r="J3851" s="5">
        <f>MAX(0,H3851-FARMER_HRS)</f>
        <v>1056.0861507418995</v>
      </c>
      <c r="K3851" s="2">
        <f>I3851*FARMER_RATE+J3851*TEMP_WORKER_RATE</f>
        <v>43334.829005935753</v>
      </c>
      <c r="L3851" s="2">
        <f>A3851*PRICE_TOM+B3851*PRICE_CAR+C3851*PRICE_MES</f>
        <v>91886</v>
      </c>
      <c r="M3851" s="2">
        <f>A3851*FERT_BED_TOM+B3851*FERT_BED_CAR+C3851*FERT_BED_MES</f>
        <v>15400</v>
      </c>
      <c r="N3851" s="6">
        <f>IF(AND(D3851&lt;=TOTAL_BEDS,J3851&lt;=TEMP_WORKER_MAX*TEMP_WORKER_HRS),1,0)</f>
        <v>1</v>
      </c>
      <c r="O3851" s="2">
        <f>L3851-M3851-K3851-FIXED_COSTS</f>
        <v>13151.170994064247</v>
      </c>
      <c r="P3851" s="2">
        <f>IF(N3851=1,O3851,"")</f>
        <v>13151.170994064247</v>
      </c>
    </row>
    <row r="3852">
      <c r="A3852" s="6">
        <v>5</v>
      </c>
      <c r="B3852" s="6">
        <v>19</v>
      </c>
      <c r="C3852" s="6">
        <v>4</v>
      </c>
      <c r="D3852" s="6">
        <f>A3852+B3852+C3852</f>
        <v>28</v>
      </c>
      <c r="E3852" s="5">
        <f>IF(A3852=0,0,A3852*LABOR_HRS_WK_TOM*SEASON_WEEKS*(1+DIM_PCT_TOM)^A3852)</f>
        <v>724.72950000000026</v>
      </c>
      <c r="F3852" s="5">
        <f>IF(B3852=0,0,B3852*LABOR_HRS_WK_CAR*SEASON_WEEKS*(1+DIM_PCT_CAR)^B3852)</f>
        <v>911.23060582002415</v>
      </c>
      <c r="G3852" s="5">
        <f>IF(C3852=0,0,C3852*LABOR_HRS_WK_MES*SEASON_WEEKS*(1+DIM_PCT_MES)^C3852)</f>
        <v>189.17016064453119</v>
      </c>
      <c r="H3852" s="5">
        <f>E3852+F3852+G3852</f>
        <v>1825.1302664645557</v>
      </c>
      <c r="I3852" s="5">
        <f>MIN(H3852,FARMER_HRS)</f>
        <v>720</v>
      </c>
      <c r="J3852" s="5">
        <f>MAX(0,H3852-FARMER_HRS)</f>
        <v>1105.1302664645557</v>
      </c>
      <c r="K3852" s="2">
        <f>I3852*FARMER_RATE+J3852*TEMP_WORKER_RATE</f>
        <v>44186.28934834298</v>
      </c>
      <c r="L3852" s="2">
        <f>A3852*PRICE_TOM+B3852*PRICE_CAR+C3852*PRICE_MES</f>
        <v>94586</v>
      </c>
      <c r="M3852" s="2">
        <f>A3852*FERT_BED_TOM+B3852*FERT_BED_CAR+C3852*FERT_BED_MES</f>
        <v>16280</v>
      </c>
      <c r="N3852" s="6">
        <f>IF(AND(D3852&lt;=TOTAL_BEDS,J3852&lt;=TEMP_WORKER_MAX*TEMP_WORKER_HRS),1,0)</f>
        <v>1</v>
      </c>
      <c r="O3852" s="2">
        <f>L3852-M3852-K3852-FIXED_COSTS</f>
        <v>14119.71065165702</v>
      </c>
      <c r="P3852" s="2">
        <f>IF(N3852=1,O3852,"")</f>
        <v>14119.71065165702</v>
      </c>
    </row>
    <row r="3853">
      <c r="A3853" s="6">
        <v>5</v>
      </c>
      <c r="B3853" s="6">
        <v>19</v>
      </c>
      <c r="C3853" s="6">
        <v>5</v>
      </c>
      <c r="D3853" s="6">
        <f>A3853+B3853+C3853</f>
        <v>29</v>
      </c>
      <c r="E3853" s="5">
        <f>IF(A3853=0,0,A3853*LABOR_HRS_WK_TOM*SEASON_WEEKS*(1+DIM_PCT_TOM)^A3853)</f>
        <v>724.72950000000026</v>
      </c>
      <c r="F3853" s="5">
        <f>IF(B3853=0,0,B3853*LABOR_HRS_WK_CAR*SEASON_WEEKS*(1+DIM_PCT_CAR)^B3853)</f>
        <v>911.23060582002415</v>
      </c>
      <c r="G3853" s="5">
        <f>IF(C3853=0,0,C3853*LABOR_HRS_WK_MES*SEASON_WEEKS*(1+DIM_PCT_MES)^C3853)</f>
        <v>239.41848456573481</v>
      </c>
      <c r="H3853" s="5">
        <f>E3853+F3853+G3853</f>
        <v>1875.3785903857593</v>
      </c>
      <c r="I3853" s="5">
        <f>MIN(H3853,FARMER_HRS)</f>
        <v>720</v>
      </c>
      <c r="J3853" s="5">
        <f>MAX(0,H3853-FARMER_HRS)</f>
        <v>1155.3785903857593</v>
      </c>
      <c r="K3853" s="2">
        <f>I3853*FARMER_RATE+J3853*TEMP_WORKER_RATE</f>
        <v>45058.6560830861</v>
      </c>
      <c r="L3853" s="2">
        <f>A3853*PRICE_TOM+B3853*PRICE_CAR+C3853*PRICE_MES</f>
        <v>97286</v>
      </c>
      <c r="M3853" s="2">
        <f>A3853*FERT_BED_TOM+B3853*FERT_BED_CAR+C3853*FERT_BED_MES</f>
        <v>17160</v>
      </c>
      <c r="N3853" s="6">
        <f>IF(AND(D3853&lt;=TOTAL_BEDS,J3853&lt;=TEMP_WORKER_MAX*TEMP_WORKER_HRS),1,0)</f>
        <v>1</v>
      </c>
      <c r="O3853" s="2">
        <f>L3853-M3853-K3853-FIXED_COSTS</f>
        <v>15067.343916913902</v>
      </c>
      <c r="P3853" s="2">
        <f>IF(N3853=1,O3853,"")</f>
        <v>15067.343916913902</v>
      </c>
    </row>
    <row r="3854">
      <c r="A3854" s="6">
        <v>5</v>
      </c>
      <c r="B3854" s="6">
        <v>19</v>
      </c>
      <c r="C3854" s="6">
        <v>6</v>
      </c>
      <c r="D3854" s="6">
        <f>A3854+B3854+C3854</f>
        <v>30</v>
      </c>
      <c r="E3854" s="5">
        <f>IF(A3854=0,0,A3854*LABOR_HRS_WK_TOM*SEASON_WEEKS*(1+DIM_PCT_TOM)^A3854)</f>
        <v>724.72950000000026</v>
      </c>
      <c r="F3854" s="5">
        <f>IF(B3854=0,0,B3854*LABOR_HRS_WK_CAR*SEASON_WEEKS*(1+DIM_PCT_CAR)^B3854)</f>
        <v>911.23060582002415</v>
      </c>
      <c r="G3854" s="5">
        <f>IF(C3854=0,0,C3854*LABOR_HRS_WK_MES*SEASON_WEEKS*(1+DIM_PCT_MES)^C3854)</f>
        <v>290.89345874736773</v>
      </c>
      <c r="H3854" s="5">
        <f>E3854+F3854+G3854</f>
        <v>1926.8535645673921</v>
      </c>
      <c r="I3854" s="5">
        <f>MIN(H3854,FARMER_HRS)</f>
        <v>720</v>
      </c>
      <c r="J3854" s="5">
        <f>MAX(0,H3854-FARMER_HRS)</f>
        <v>1206.8535645673921</v>
      </c>
      <c r="K3854" s="2">
        <f>I3854*FARMER_RATE+J3854*TEMP_WORKER_RATE</f>
        <v>45952.318829295007</v>
      </c>
      <c r="L3854" s="2">
        <f>A3854*PRICE_TOM+B3854*PRICE_CAR+C3854*PRICE_MES</f>
        <v>99986</v>
      </c>
      <c r="M3854" s="2">
        <f>A3854*FERT_BED_TOM+B3854*FERT_BED_CAR+C3854*FERT_BED_MES</f>
        <v>18040</v>
      </c>
      <c r="N3854" s="6">
        <f>IF(AND(D3854&lt;=TOTAL_BEDS,J3854&lt;=TEMP_WORKER_MAX*TEMP_WORKER_HRS),1,0)</f>
        <v>1</v>
      </c>
      <c r="O3854" s="2">
        <f>L3854-M3854-K3854-FIXED_COSTS</f>
        <v>15993.681170704993</v>
      </c>
      <c r="P3854" s="2">
        <f>IF(N3854=1,O3854,"")</f>
        <v>15993.681170704993</v>
      </c>
    </row>
    <row r="3855">
      <c r="A3855" s="6">
        <v>5</v>
      </c>
      <c r="B3855" s="6">
        <v>19</v>
      </c>
      <c r="C3855" s="6">
        <v>7</v>
      </c>
      <c r="D3855" s="6">
        <f>A3855+B3855+C3855</f>
        <v>31</v>
      </c>
      <c r="E3855" s="5">
        <f>IF(A3855=0,0,A3855*LABOR_HRS_WK_TOM*SEASON_WEEKS*(1+DIM_PCT_TOM)^A3855)</f>
        <v>724.72950000000026</v>
      </c>
      <c r="F3855" s="5">
        <f>IF(B3855=0,0,B3855*LABOR_HRS_WK_CAR*SEASON_WEEKS*(1+DIM_PCT_CAR)^B3855)</f>
        <v>911.23060582002415</v>
      </c>
      <c r="G3855" s="5">
        <f>IF(C3855=0,0,C3855*LABOR_HRS_WK_MES*SEASON_WEEKS*(1+DIM_PCT_MES)^C3855)</f>
        <v>343.61789814532818</v>
      </c>
      <c r="H3855" s="5">
        <f>E3855+F3855+G3855</f>
        <v>1979.5780039653525</v>
      </c>
      <c r="I3855" s="5">
        <f>MIN(H3855,FARMER_HRS)</f>
        <v>720</v>
      </c>
      <c r="J3855" s="5">
        <f>MAX(0,H3855-FARMER_HRS)</f>
        <v>1259.5780039653525</v>
      </c>
      <c r="K3855" s="2">
        <f>I3855*FARMER_RATE+J3855*TEMP_WORKER_RATE</f>
        <v>46867.673679954038</v>
      </c>
      <c r="L3855" s="2">
        <f>A3855*PRICE_TOM+B3855*PRICE_CAR+C3855*PRICE_MES</f>
        <v>102686</v>
      </c>
      <c r="M3855" s="2">
        <f>A3855*FERT_BED_TOM+B3855*FERT_BED_CAR+C3855*FERT_BED_MES</f>
        <v>18920</v>
      </c>
      <c r="N3855" s="6">
        <f>IF(AND(D3855&lt;=TOTAL_BEDS,J3855&lt;=TEMP_WORKER_MAX*TEMP_WORKER_HRS),1,0)</f>
        <v>1</v>
      </c>
      <c r="O3855" s="2">
        <f>L3855-M3855-K3855-FIXED_COSTS</f>
        <v>16898.326320045962</v>
      </c>
      <c r="P3855" s="2">
        <f>IF(N3855=1,O3855,"")</f>
        <v>16898.326320045962</v>
      </c>
    </row>
    <row r="3856">
      <c r="A3856" s="6">
        <v>5</v>
      </c>
      <c r="B3856" s="6">
        <v>19</v>
      </c>
      <c r="C3856" s="6">
        <v>8</v>
      </c>
      <c r="D3856" s="6">
        <f>A3856+B3856+C3856</f>
        <v>32</v>
      </c>
      <c r="E3856" s="5">
        <f>IF(A3856=0,0,A3856*LABOR_HRS_WK_TOM*SEASON_WEEKS*(1+DIM_PCT_TOM)^A3856)</f>
        <v>724.72950000000026</v>
      </c>
      <c r="F3856" s="5">
        <f>IF(B3856=0,0,B3856*LABOR_HRS_WK_CAR*SEASON_WEEKS*(1+DIM_PCT_CAR)^B3856)</f>
        <v>911.23060582002415</v>
      </c>
      <c r="G3856" s="5">
        <f>IF(C3856=0,0,C3856*LABOR_HRS_WK_MES*SEASON_WEEKS*(1+DIM_PCT_MES)^C3856)</f>
        <v>397.61499642530833</v>
      </c>
      <c r="H3856" s="5">
        <f>E3856+F3856+G3856</f>
        <v>2033.5751022453328</v>
      </c>
      <c r="I3856" s="5">
        <f>MIN(H3856,FARMER_HRS)</f>
        <v>720</v>
      </c>
      <c r="J3856" s="5">
        <f>MAX(0,H3856-FARMER_HRS)</f>
        <v>1313.5751022453328</v>
      </c>
      <c r="K3856" s="2">
        <f>I3856*FARMER_RATE+J3856*TEMP_WORKER_RATE</f>
        <v>47805.123302870357</v>
      </c>
      <c r="L3856" s="2">
        <f>A3856*PRICE_TOM+B3856*PRICE_CAR+C3856*PRICE_MES</f>
        <v>105386</v>
      </c>
      <c r="M3856" s="2">
        <f>A3856*FERT_BED_TOM+B3856*FERT_BED_CAR+C3856*FERT_BED_MES</f>
        <v>19800</v>
      </c>
      <c r="N3856" s="6">
        <f>IF(AND(D3856&lt;=TOTAL_BEDS,J3856&lt;=TEMP_WORKER_MAX*TEMP_WORKER_HRS),1,0)</f>
        <v>1</v>
      </c>
      <c r="O3856" s="2">
        <f>L3856-M3856-K3856-FIXED_COSTS</f>
        <v>17780.876697129643</v>
      </c>
      <c r="P3856" s="2">
        <f>IF(N3856=1,O3856,"")</f>
        <v>17780.876697129643</v>
      </c>
    </row>
    <row r="3857">
      <c r="A3857" s="6">
        <v>5</v>
      </c>
      <c r="B3857" s="6">
        <v>19</v>
      </c>
      <c r="C3857" s="6">
        <v>9</v>
      </c>
      <c r="D3857" s="6">
        <f>A3857+B3857+C3857</f>
        <v>33</v>
      </c>
      <c r="E3857" s="5">
        <f>IF(A3857=0,0,A3857*LABOR_HRS_WK_TOM*SEASON_WEEKS*(1+DIM_PCT_TOM)^A3857)</f>
        <v>724.72950000000026</v>
      </c>
      <c r="F3857" s="5">
        <f>IF(B3857=0,0,B3857*LABOR_HRS_WK_CAR*SEASON_WEEKS*(1+DIM_PCT_CAR)^B3857)</f>
        <v>911.23060582002415</v>
      </c>
      <c r="G3857" s="5">
        <f>IF(C3857=0,0,C3857*LABOR_HRS_WK_MES*SEASON_WEEKS*(1+DIM_PCT_MES)^C3857)</f>
        <v>452.90833186570273</v>
      </c>
      <c r="H3857" s="5">
        <f>E3857+F3857+G3857</f>
        <v>2088.8684376857273</v>
      </c>
      <c r="I3857" s="5">
        <f>MIN(H3857,FARMER_HRS)</f>
        <v>720</v>
      </c>
      <c r="J3857" s="5">
        <f>MAX(0,H3857-FARMER_HRS)</f>
        <v>1368.8684376857273</v>
      </c>
      <c r="K3857" s="2">
        <f>I3857*FARMER_RATE+J3857*TEMP_WORKER_RATE</f>
        <v>48765.07704315499</v>
      </c>
      <c r="L3857" s="2">
        <f>A3857*PRICE_TOM+B3857*PRICE_CAR+C3857*PRICE_MES</f>
        <v>108086</v>
      </c>
      <c r="M3857" s="2">
        <f>A3857*FERT_BED_TOM+B3857*FERT_BED_CAR+C3857*FERT_BED_MES</f>
        <v>20680</v>
      </c>
      <c r="N3857" s="6">
        <f>IF(AND(D3857&lt;=TOTAL_BEDS,J3857&lt;=TEMP_WORKER_MAX*TEMP_WORKER_HRS),1,0)</f>
        <v>1</v>
      </c>
      <c r="O3857" s="2">
        <f>L3857-M3857-K3857-FIXED_COSTS</f>
        <v>18640.92295684501</v>
      </c>
      <c r="P3857" s="2">
        <f>IF(N3857=1,O3857,"")</f>
        <v>18640.92295684501</v>
      </c>
    </row>
    <row r="3858">
      <c r="A3858" s="6">
        <v>5</v>
      </c>
      <c r="B3858" s="6">
        <v>19</v>
      </c>
      <c r="C3858" s="6">
        <v>10</v>
      </c>
      <c r="D3858" s="6">
        <f>A3858+B3858+C3858</f>
        <v>34</v>
      </c>
      <c r="E3858" s="5">
        <f>IF(A3858=0,0,A3858*LABOR_HRS_WK_TOM*SEASON_WEEKS*(1+DIM_PCT_TOM)^A3858)</f>
        <v>724.72950000000026</v>
      </c>
      <c r="F3858" s="5">
        <f>IF(B3858=0,0,B3858*LABOR_HRS_WK_CAR*SEASON_WEEKS*(1+DIM_PCT_CAR)^B3858)</f>
        <v>911.23060582002415</v>
      </c>
      <c r="G3858" s="5">
        <f>IF(C3858=0,0,C3858*LABOR_HRS_WK_MES*SEASON_WEEKS*(1+DIM_PCT_MES)^C3858)</f>
        <v>509.52187334891551</v>
      </c>
      <c r="H3858" s="5">
        <f>E3858+F3858+G3858</f>
        <v>2145.4819791689397</v>
      </c>
      <c r="I3858" s="5">
        <f>MIN(H3858,FARMER_HRS)</f>
        <v>720</v>
      </c>
      <c r="J3858" s="5">
        <f>MAX(0,H3858-FARMER_HRS)</f>
        <v>1425.4819791689397</v>
      </c>
      <c r="K3858" s="2">
        <f>I3858*FARMER_RATE+J3858*TEMP_WORKER_RATE</f>
        <v>49747.951027238538</v>
      </c>
      <c r="L3858" s="2">
        <f>A3858*PRICE_TOM+B3858*PRICE_CAR+C3858*PRICE_MES</f>
        <v>110786</v>
      </c>
      <c r="M3858" s="2">
        <f>A3858*FERT_BED_TOM+B3858*FERT_BED_CAR+C3858*FERT_BED_MES</f>
        <v>21560</v>
      </c>
      <c r="N3858" s="6">
        <f>IF(AND(D3858&lt;=TOTAL_BEDS,J3858&lt;=TEMP_WORKER_MAX*TEMP_WORKER_HRS),1,0)</f>
        <v>1</v>
      </c>
      <c r="O3858" s="2">
        <f>L3858-M3858-K3858-FIXED_COSTS</f>
        <v>19478.048972761462</v>
      </c>
      <c r="P3858" s="2">
        <f>IF(N3858=1,O3858,"")</f>
        <v>19478.048972761462</v>
      </c>
    </row>
    <row r="3859">
      <c r="A3859" s="6">
        <v>5</v>
      </c>
      <c r="B3859" s="6">
        <v>19</v>
      </c>
      <c r="C3859" s="6">
        <v>11</v>
      </c>
      <c r="D3859" s="6">
        <f>A3859+B3859+C3859</f>
        <v>35</v>
      </c>
      <c r="E3859" s="5">
        <f>IF(A3859=0,0,A3859*LABOR_HRS_WK_TOM*SEASON_WEEKS*(1+DIM_PCT_TOM)^A3859)</f>
        <v>724.72950000000026</v>
      </c>
      <c r="F3859" s="5">
        <f>IF(B3859=0,0,B3859*LABOR_HRS_WK_CAR*SEASON_WEEKS*(1+DIM_PCT_CAR)^B3859)</f>
        <v>911.23060582002415</v>
      </c>
      <c r="G3859" s="5">
        <f>IF(C3859=0,0,C3859*LABOR_HRS_WK_MES*SEASON_WEEKS*(1+DIM_PCT_MES)^C3859)</f>
        <v>567.47998644235463</v>
      </c>
      <c r="H3859" s="5">
        <f>E3859+F3859+G3859</f>
        <v>2203.440092262379</v>
      </c>
      <c r="I3859" s="5">
        <f>MIN(H3859,FARMER_HRS)</f>
        <v>720</v>
      </c>
      <c r="J3859" s="5">
        <f>MAX(0,H3859-FARMER_HRS)</f>
        <v>1483.440092262379</v>
      </c>
      <c r="K3859" s="2">
        <f>I3859*FARMER_RATE+J3859*TEMP_WORKER_RATE</f>
        <v>50754.168268444075</v>
      </c>
      <c r="L3859" s="2">
        <f>A3859*PRICE_TOM+B3859*PRICE_CAR+C3859*PRICE_MES</f>
        <v>113486</v>
      </c>
      <c r="M3859" s="2">
        <f>A3859*FERT_BED_TOM+B3859*FERT_BED_CAR+C3859*FERT_BED_MES</f>
        <v>22440</v>
      </c>
      <c r="N3859" s="6">
        <f>IF(AND(D3859&lt;=TOTAL_BEDS,J3859&lt;=TEMP_WORKER_MAX*TEMP_WORKER_HRS),1,0)</f>
        <v>1</v>
      </c>
      <c r="O3859" s="2">
        <f>L3859-M3859-K3859-FIXED_COSTS</f>
        <v>20291.831731555925</v>
      </c>
      <c r="P3859" s="2">
        <f>IF(N3859=1,O3859,"")</f>
        <v>20291.831731555925</v>
      </c>
    </row>
    <row r="3860">
      <c r="A3860" s="6">
        <v>5</v>
      </c>
      <c r="B3860" s="6">
        <v>19</v>
      </c>
      <c r="C3860" s="6">
        <v>12</v>
      </c>
      <c r="D3860" s="6">
        <f>A3860+B3860+C3860</f>
        <v>36</v>
      </c>
      <c r="E3860" s="5">
        <f>IF(A3860=0,0,A3860*LABOR_HRS_WK_TOM*SEASON_WEEKS*(1+DIM_PCT_TOM)^A3860)</f>
        <v>724.72950000000026</v>
      </c>
      <c r="F3860" s="5">
        <f>IF(B3860=0,0,B3860*LABOR_HRS_WK_CAR*SEASON_WEEKS*(1+DIM_PCT_CAR)^B3860)</f>
        <v>911.23060582002415</v>
      </c>
      <c r="G3860" s="5">
        <f>IF(C3860=0,0,C3860*LABOR_HRS_WK_MES*SEASON_WEEKS*(1+DIM_PCT_MES)^C3860)</f>
        <v>626.807439570419</v>
      </c>
      <c r="H3860" s="5">
        <f>E3860+F3860+G3860</f>
        <v>2262.7675453904435</v>
      </c>
      <c r="I3860" s="5">
        <f>MIN(H3860,FARMER_HRS)</f>
        <v>720</v>
      </c>
      <c r="J3860" s="5">
        <f>MAX(0,H3860-FARMER_HRS)</f>
        <v>1542.7675453904435</v>
      </c>
      <c r="K3860" s="2">
        <f>I3860*FARMER_RATE+J3860*TEMP_WORKER_RATE</f>
        <v>51784.158774139643</v>
      </c>
      <c r="L3860" s="2">
        <f>A3860*PRICE_TOM+B3860*PRICE_CAR+C3860*PRICE_MES</f>
        <v>116186</v>
      </c>
      <c r="M3860" s="2">
        <f>A3860*FERT_BED_TOM+B3860*FERT_BED_CAR+C3860*FERT_BED_MES</f>
        <v>23320</v>
      </c>
      <c r="N3860" s="6">
        <f>IF(AND(D3860&lt;=TOTAL_BEDS,J3860&lt;=TEMP_WORKER_MAX*TEMP_WORKER_HRS),1,0)</f>
        <v>1</v>
      </c>
      <c r="O3860" s="2">
        <f>L3860-M3860-K3860-FIXED_COSTS</f>
        <v>21081.841225860357</v>
      </c>
      <c r="P3860" s="2">
        <f>IF(N3860=1,O3860,"")</f>
        <v>21081.841225860357</v>
      </c>
    </row>
    <row r="3861">
      <c r="A3861" s="6">
        <v>5</v>
      </c>
      <c r="B3861" s="6">
        <v>19</v>
      </c>
      <c r="C3861" s="6">
        <v>13</v>
      </c>
      <c r="D3861" s="6">
        <f>A3861+B3861+C3861</f>
        <v>37</v>
      </c>
      <c r="E3861" s="5">
        <f>IF(A3861=0,0,A3861*LABOR_HRS_WK_TOM*SEASON_WEEKS*(1+DIM_PCT_TOM)^A3861)</f>
        <v>724.72950000000026</v>
      </c>
      <c r="F3861" s="5">
        <f>IF(B3861=0,0,B3861*LABOR_HRS_WK_CAR*SEASON_WEEKS*(1+DIM_PCT_CAR)^B3861)</f>
        <v>911.23060582002415</v>
      </c>
      <c r="G3861" s="5">
        <f>IF(C3861=0,0,C3861*LABOR_HRS_WK_MES*SEASON_WEEKS*(1+DIM_PCT_MES)^C3861)</f>
        <v>687.52941027880331</v>
      </c>
      <c r="H3861" s="5">
        <f>E3861+F3861+G3861</f>
        <v>2323.4895160988276</v>
      </c>
      <c r="I3861" s="5">
        <f>MIN(H3861,FARMER_HRS)</f>
        <v>720</v>
      </c>
      <c r="J3861" s="5">
        <f>MAX(0,H3861-FARMER_HRS)</f>
        <v>1603.4895160988276</v>
      </c>
      <c r="K3861" s="2">
        <f>I3861*FARMER_RATE+J3861*TEMP_WORKER_RATE</f>
        <v>52838.359654493535</v>
      </c>
      <c r="L3861" s="2">
        <f>A3861*PRICE_TOM+B3861*PRICE_CAR+C3861*PRICE_MES</f>
        <v>118886</v>
      </c>
      <c r="M3861" s="2">
        <f>A3861*FERT_BED_TOM+B3861*FERT_BED_CAR+C3861*FERT_BED_MES</f>
        <v>24200</v>
      </c>
      <c r="N3861" s="6">
        <f>IF(AND(D3861&lt;=TOTAL_BEDS,J3861&lt;=TEMP_WORKER_MAX*TEMP_WORKER_HRS),1,0)</f>
        <v>1</v>
      </c>
      <c r="O3861" s="2">
        <f>L3861-M3861-K3861-FIXED_COSTS</f>
        <v>21847.640345506465</v>
      </c>
      <c r="P3861" s="2">
        <f>IF(N3861=1,O3861,"")</f>
        <v>21847.640345506465</v>
      </c>
    </row>
    <row r="3862">
      <c r="A3862" s="6">
        <v>5</v>
      </c>
      <c r="B3862" s="6">
        <v>19</v>
      </c>
      <c r="C3862" s="6">
        <v>14</v>
      </c>
      <c r="D3862" s="6">
        <f>A3862+B3862+C3862</f>
        <v>38</v>
      </c>
      <c r="E3862" s="5">
        <f>IF(A3862=0,0,A3862*LABOR_HRS_WK_TOM*SEASON_WEEKS*(1+DIM_PCT_TOM)^A3862)</f>
        <v>724.72950000000026</v>
      </c>
      <c r="F3862" s="5">
        <f>IF(B3862=0,0,B3862*LABOR_HRS_WK_CAR*SEASON_WEEKS*(1+DIM_PCT_CAR)^B3862)</f>
        <v>911.23060582002415</v>
      </c>
      <c r="G3862" s="5">
        <f>IF(C3862=0,0,C3862*LABOR_HRS_WK_MES*SEASON_WEEKS*(1+DIM_PCT_MES)^C3862)</f>
        <v>749.67149159246435</v>
      </c>
      <c r="H3862" s="5">
        <f>E3862+F3862+G3862</f>
        <v>2385.6315974124886</v>
      </c>
      <c r="I3862" s="5">
        <f>MIN(H3862,FARMER_HRS)</f>
        <v>720</v>
      </c>
      <c r="J3862" s="5">
        <f>MAX(0,H3862-FARMER_HRS)</f>
        <v>1665.6315974124886</v>
      </c>
      <c r="K3862" s="2">
        <f>I3862*FARMER_RATE+J3862*TEMP_WORKER_RATE</f>
        <v>53917.215232855706</v>
      </c>
      <c r="L3862" s="2">
        <f>A3862*PRICE_TOM+B3862*PRICE_CAR+C3862*PRICE_MES</f>
        <v>121586</v>
      </c>
      <c r="M3862" s="2">
        <f>A3862*FERT_BED_TOM+B3862*FERT_BED_CAR+C3862*FERT_BED_MES</f>
        <v>25080</v>
      </c>
      <c r="N3862" s="6">
        <f>IF(AND(D3862&lt;=TOTAL_BEDS,J3862&lt;=TEMP_WORKER_MAX*TEMP_WORKER_HRS),1,0)</f>
        <v>1</v>
      </c>
      <c r="O3862" s="2">
        <f>L3862-M3862-K3862-FIXED_COSTS</f>
        <v>22588.784767144294</v>
      </c>
      <c r="P3862" s="2">
        <f>IF(N3862=1,O3862,"")</f>
        <v>22588.784767144294</v>
      </c>
    </row>
    <row r="3863">
      <c r="A3863" s="6">
        <v>5</v>
      </c>
      <c r="B3863" s="6">
        <v>19</v>
      </c>
      <c r="C3863" s="6">
        <v>15</v>
      </c>
      <c r="D3863" s="6">
        <f>A3863+B3863+C3863</f>
        <v>39</v>
      </c>
      <c r="E3863" s="5">
        <f>IF(A3863=0,0,A3863*LABOR_HRS_WK_TOM*SEASON_WEEKS*(1+DIM_PCT_TOM)^A3863)</f>
        <v>724.72950000000026</v>
      </c>
      <c r="F3863" s="5">
        <f>IF(B3863=0,0,B3863*LABOR_HRS_WK_CAR*SEASON_WEEKS*(1+DIM_PCT_CAR)^B3863)</f>
        <v>911.23060582002415</v>
      </c>
      <c r="G3863" s="5">
        <f>IF(C3863=0,0,C3863*LABOR_HRS_WK_MES*SEASON_WEEKS*(1+DIM_PCT_MES)^C3863)</f>
        <v>813.25969846861074</v>
      </c>
      <c r="H3863" s="5">
        <f>E3863+F3863+G3863</f>
        <v>2449.2198042886353</v>
      </c>
      <c r="I3863" s="5">
        <f>MIN(H3863,FARMER_HRS)</f>
        <v>720</v>
      </c>
      <c r="J3863" s="5">
        <f>MAX(0,H3863-FARMER_HRS)</f>
        <v>1729.2198042886353</v>
      </c>
      <c r="K3863" s="2">
        <f>I3863*FARMER_RATE+J3863*TEMP_WORKER_RATE</f>
        <v>55021.177157788807</v>
      </c>
      <c r="L3863" s="2">
        <f>A3863*PRICE_TOM+B3863*PRICE_CAR+C3863*PRICE_MES</f>
        <v>124286</v>
      </c>
      <c r="M3863" s="2">
        <f>A3863*FERT_BED_TOM+B3863*FERT_BED_CAR+C3863*FERT_BED_MES</f>
        <v>25960</v>
      </c>
      <c r="N3863" s="6">
        <f>IF(AND(D3863&lt;=TOTAL_BEDS,J3863&lt;=TEMP_WORKER_MAX*TEMP_WORKER_HRS),1,0)</f>
        <v>1</v>
      </c>
      <c r="O3863" s="2">
        <f>L3863-M3863-K3863-FIXED_COSTS</f>
        <v>23304.822842211193</v>
      </c>
      <c r="P3863" s="2">
        <f>IF(N3863=1,O3863,"")</f>
        <v>23304.822842211193</v>
      </c>
    </row>
    <row r="3864">
      <c r="A3864" s="6">
        <v>5</v>
      </c>
      <c r="B3864" s="6">
        <v>19</v>
      </c>
      <c r="C3864" s="6">
        <v>16</v>
      </c>
      <c r="D3864" s="6">
        <f>A3864+B3864+C3864</f>
        <v>40</v>
      </c>
      <c r="E3864" s="5">
        <f>IF(A3864=0,0,A3864*LABOR_HRS_WK_TOM*SEASON_WEEKS*(1+DIM_PCT_TOM)^A3864)</f>
        <v>724.72950000000026</v>
      </c>
      <c r="F3864" s="5">
        <f>IF(B3864=0,0,B3864*LABOR_HRS_WK_CAR*SEASON_WEEKS*(1+DIM_PCT_CAR)^B3864)</f>
        <v>911.23060582002415</v>
      </c>
      <c r="G3864" s="5">
        <f>IF(C3864=0,0,C3864*LABOR_HRS_WK_MES*SEASON_WEEKS*(1+DIM_PCT_MES)^C3864)</f>
        <v>878.32047434609967</v>
      </c>
      <c r="H3864" s="5">
        <f>E3864+F3864+G3864</f>
        <v>2514.2805801661243</v>
      </c>
      <c r="I3864" s="5">
        <f>MIN(H3864,FARMER_HRS)</f>
        <v>720</v>
      </c>
      <c r="J3864" s="5">
        <f>MAX(0,H3864-FARMER_HRS)</f>
        <v>1794.2805801661243</v>
      </c>
      <c r="K3864" s="2">
        <f>I3864*FARMER_RATE+J3864*TEMP_WORKER_RATE</f>
        <v>56150.704516772996</v>
      </c>
      <c r="L3864" s="2">
        <f>A3864*PRICE_TOM+B3864*PRICE_CAR+C3864*PRICE_MES</f>
        <v>126986</v>
      </c>
      <c r="M3864" s="2">
        <f>A3864*FERT_BED_TOM+B3864*FERT_BED_CAR+C3864*FERT_BED_MES</f>
        <v>26840</v>
      </c>
      <c r="N3864" s="6">
        <f>IF(AND(D3864&lt;=TOTAL_BEDS,J3864&lt;=TEMP_WORKER_MAX*TEMP_WORKER_HRS),1,0)</f>
        <v>1</v>
      </c>
      <c r="O3864" s="2">
        <f>L3864-M3864-K3864-FIXED_COSTS</f>
        <v>23995.295483227004</v>
      </c>
      <c r="P3864" s="2">
        <f>IF(N3864=1,O3864,"")</f>
        <v>23995.295483227004</v>
      </c>
    </row>
    <row r="3865">
      <c r="A3865" s="6">
        <v>5</v>
      </c>
      <c r="B3865" s="6">
        <v>19</v>
      </c>
      <c r="C3865" s="6">
        <v>17</v>
      </c>
      <c r="D3865" s="6">
        <f>A3865+B3865+C3865</f>
        <v>41</v>
      </c>
      <c r="E3865" s="5">
        <f>IF(A3865=0,0,A3865*LABOR_HRS_WK_TOM*SEASON_WEEKS*(1+DIM_PCT_TOM)^A3865)</f>
        <v>724.72950000000026</v>
      </c>
      <c r="F3865" s="5">
        <f>IF(B3865=0,0,B3865*LABOR_HRS_WK_CAR*SEASON_WEEKS*(1+DIM_PCT_CAR)^B3865)</f>
        <v>911.23060582002415</v>
      </c>
      <c r="G3865" s="5">
        <f>IF(C3865=0,0,C3865*LABOR_HRS_WK_MES*SEASON_WEEKS*(1+DIM_PCT_MES)^C3865)</f>
        <v>944.88069779263992</v>
      </c>
      <c r="H3865" s="5">
        <f>E3865+F3865+G3865</f>
        <v>2580.8408036126643</v>
      </c>
      <c r="I3865" s="5">
        <f>MIN(H3865,FARMER_HRS)</f>
        <v>720</v>
      </c>
      <c r="J3865" s="5">
        <f>MAX(0,H3865-FARMER_HRS)</f>
        <v>1860.8408036126643</v>
      </c>
      <c r="K3865" s="2">
        <f>I3865*FARMER_RATE+J3865*TEMP_WORKER_RATE</f>
        <v>57306.263951608751</v>
      </c>
      <c r="L3865" s="2">
        <f>A3865*PRICE_TOM+B3865*PRICE_CAR+C3865*PRICE_MES</f>
        <v>129686</v>
      </c>
      <c r="M3865" s="2">
        <f>A3865*FERT_BED_TOM+B3865*FERT_BED_CAR+C3865*FERT_BED_MES</f>
        <v>27720</v>
      </c>
      <c r="N3865" s="6">
        <f>IF(AND(D3865&lt;=TOTAL_BEDS,J3865&lt;=TEMP_WORKER_MAX*TEMP_WORKER_HRS),1,0)</f>
        <v>1</v>
      </c>
      <c r="O3865" s="2">
        <f>L3865-M3865-K3865-FIXED_COSTS</f>
        <v>24659.736048391249</v>
      </c>
      <c r="P3865" s="2">
        <f>IF(N3865=1,O3865,"")</f>
        <v>24659.736048391249</v>
      </c>
    </row>
    <row r="3866">
      <c r="A3866" s="6">
        <v>5</v>
      </c>
      <c r="B3866" s="6">
        <v>19</v>
      </c>
      <c r="C3866" s="6">
        <v>18</v>
      </c>
      <c r="D3866" s="6">
        <f>A3866+B3866+C3866</f>
        <v>42</v>
      </c>
      <c r="E3866" s="5">
        <f>IF(A3866=0,0,A3866*LABOR_HRS_WK_TOM*SEASON_WEEKS*(1+DIM_PCT_TOM)^A3866)</f>
        <v>724.72950000000026</v>
      </c>
      <c r="F3866" s="5">
        <f>IF(B3866=0,0,B3866*LABOR_HRS_WK_CAR*SEASON_WEEKS*(1+DIM_PCT_CAR)^B3866)</f>
        <v>911.23060582002415</v>
      </c>
      <c r="G3866" s="5">
        <f>IF(C3866=0,0,C3866*LABOR_HRS_WK_MES*SEASON_WEEKS*(1+DIM_PCT_MES)^C3866)</f>
        <v>1012.9676892512272</v>
      </c>
      <c r="H3866" s="5">
        <f>E3866+F3866+G3866</f>
        <v>2648.9277950712517</v>
      </c>
      <c r="I3866" s="5">
        <f>MIN(H3866,FARMER_HRS)</f>
        <v>720</v>
      </c>
      <c r="J3866" s="5">
        <f>MAX(0,H3866-FARMER_HRS)</f>
        <v>1928.9277950712517</v>
      </c>
      <c r="K3866" s="2">
        <f>I3866*FARMER_RATE+J3866*TEMP_WORKER_RATE</f>
        <v>58488.329775542566</v>
      </c>
      <c r="L3866" s="2">
        <f>A3866*PRICE_TOM+B3866*PRICE_CAR+C3866*PRICE_MES</f>
        <v>132386</v>
      </c>
      <c r="M3866" s="2">
        <f>A3866*FERT_BED_TOM+B3866*FERT_BED_CAR+C3866*FERT_BED_MES</f>
        <v>28600</v>
      </c>
      <c r="N3866" s="6">
        <f>IF(AND(D3866&lt;=TOTAL_BEDS,J3866&lt;=TEMP_WORKER_MAX*TEMP_WORKER_HRS),1,0)</f>
        <v>1</v>
      </c>
      <c r="O3866" s="2">
        <f>L3866-M3866-K3866-FIXED_COSTS</f>
        <v>25297.670224457434</v>
      </c>
      <c r="P3866" s="2">
        <f>IF(N3866=1,O3866,"")</f>
        <v>25297.670224457434</v>
      </c>
    </row>
    <row r="3867">
      <c r="A3867" s="6">
        <v>5</v>
      </c>
      <c r="B3867" s="6">
        <v>19</v>
      </c>
      <c r="C3867" s="6">
        <v>19</v>
      </c>
      <c r="D3867" s="6">
        <f>A3867+B3867+C3867</f>
        <v>43</v>
      </c>
      <c r="E3867" s="5">
        <f>IF(A3867=0,0,A3867*LABOR_HRS_WK_TOM*SEASON_WEEKS*(1+DIM_PCT_TOM)^A3867)</f>
        <v>724.72950000000026</v>
      </c>
      <c r="F3867" s="5">
        <f>IF(B3867=0,0,B3867*LABOR_HRS_WK_CAR*SEASON_WEEKS*(1+DIM_PCT_CAR)^B3867)</f>
        <v>911.23060582002415</v>
      </c>
      <c r="G3867" s="5">
        <f>IF(C3867=0,0,C3867*LABOR_HRS_WK_MES*SEASON_WEEKS*(1+DIM_PCT_MES)^C3867)</f>
        <v>1082.6092178872491</v>
      </c>
      <c r="H3867" s="5">
        <f>E3867+F3867+G3867</f>
        <v>2718.5693237072737</v>
      </c>
      <c r="I3867" s="5">
        <f>MIN(H3867,FARMER_HRS)</f>
        <v>720</v>
      </c>
      <c r="J3867" s="5">
        <f>MAX(0,H3867-FARMER_HRS)</f>
        <v>1998.5693237072737</v>
      </c>
      <c r="K3867" s="2">
        <f>I3867*FARMER_RATE+J3867*TEMP_WORKER_RATE</f>
        <v>59697.384092140172</v>
      </c>
      <c r="L3867" s="2">
        <f>A3867*PRICE_TOM+B3867*PRICE_CAR+C3867*PRICE_MES</f>
        <v>135086</v>
      </c>
      <c r="M3867" s="2">
        <f>A3867*FERT_BED_TOM+B3867*FERT_BED_CAR+C3867*FERT_BED_MES</f>
        <v>29480</v>
      </c>
      <c r="N3867" s="6">
        <f>IF(AND(D3867&lt;=TOTAL_BEDS,J3867&lt;=TEMP_WORKER_MAX*TEMP_WORKER_HRS),1,0)</f>
        <v>1</v>
      </c>
      <c r="O3867" s="2">
        <f>L3867-M3867-K3867-FIXED_COSTS</f>
        <v>25908.615907859828</v>
      </c>
      <c r="P3867" s="2">
        <f>IF(N3867=1,O3867,"")</f>
        <v>25908.615907859828</v>
      </c>
    </row>
    <row r="3868">
      <c r="A3868" s="6">
        <v>5</v>
      </c>
      <c r="B3868" s="6">
        <v>19</v>
      </c>
      <c r="C3868" s="6">
        <v>20</v>
      </c>
      <c r="D3868" s="6">
        <f>A3868+B3868+C3868</f>
        <v>44</v>
      </c>
      <c r="E3868" s="5">
        <f>IF(A3868=0,0,A3868*LABOR_HRS_WK_TOM*SEASON_WEEKS*(1+DIM_PCT_TOM)^A3868)</f>
        <v>724.72950000000026</v>
      </c>
      <c r="F3868" s="5">
        <f>IF(B3868=0,0,B3868*LABOR_HRS_WK_CAR*SEASON_WEEKS*(1+DIM_PCT_CAR)^B3868)</f>
        <v>911.23060582002415</v>
      </c>
      <c r="G3868" s="5">
        <f>IF(C3868=0,0,C3868*LABOR_HRS_WK_MES*SEASON_WEEKS*(1+DIM_PCT_MES)^C3868)</f>
        <v>1153.8335085377259</v>
      </c>
      <c r="H3868" s="5">
        <f>E3868+F3868+G3868</f>
        <v>2789.7936143577504</v>
      </c>
      <c r="I3868" s="5">
        <f>MIN(H3868,FARMER_HRS)</f>
        <v>720</v>
      </c>
      <c r="J3868" s="5">
        <f>MAX(0,H3868-FARMER_HRS)</f>
        <v>2069.7936143577504</v>
      </c>
      <c r="K3868" s="2">
        <f>I3868*FARMER_RATE+J3868*TEMP_WORKER_RATE</f>
        <v>60933.916915933165</v>
      </c>
      <c r="L3868" s="2">
        <f>A3868*PRICE_TOM+B3868*PRICE_CAR+C3868*PRICE_MES</f>
        <v>137786</v>
      </c>
      <c r="M3868" s="2">
        <f>A3868*FERT_BED_TOM+B3868*FERT_BED_CAR+C3868*FERT_BED_MES</f>
        <v>30360</v>
      </c>
      <c r="N3868" s="6">
        <f>IF(AND(D3868&lt;=TOTAL_BEDS,J3868&lt;=TEMP_WORKER_MAX*TEMP_WORKER_HRS),1,0)</f>
        <v>1</v>
      </c>
      <c r="O3868" s="2">
        <f>L3868-M3868-K3868-FIXED_COSTS</f>
        <v>26492.083084066835</v>
      </c>
      <c r="P3868" s="2">
        <f>IF(N3868=1,O3868,"")</f>
        <v>26492.083084066835</v>
      </c>
    </row>
    <row r="3869">
      <c r="A3869" s="6">
        <v>5</v>
      </c>
      <c r="B3869" s="6">
        <v>19</v>
      </c>
      <c r="C3869" s="6">
        <v>21</v>
      </c>
      <c r="D3869" s="6">
        <f>A3869+B3869+C3869</f>
        <v>45</v>
      </c>
      <c r="E3869" s="5">
        <f>IF(A3869=0,0,A3869*LABOR_HRS_WK_TOM*SEASON_WEEKS*(1+DIM_PCT_TOM)^A3869)</f>
        <v>724.72950000000026</v>
      </c>
      <c r="F3869" s="5">
        <f>IF(B3869=0,0,B3869*LABOR_HRS_WK_CAR*SEASON_WEEKS*(1+DIM_PCT_CAR)^B3869)</f>
        <v>911.23060582002415</v>
      </c>
      <c r="G3869" s="5">
        <f>IF(C3869=0,0,C3869*LABOR_HRS_WK_MES*SEASON_WEEKS*(1+DIM_PCT_MES)^C3869)</f>
        <v>1226.6692487641699</v>
      </c>
      <c r="H3869" s="5">
        <f>E3869+F3869+G3869</f>
        <v>2862.6293545841945</v>
      </c>
      <c r="I3869" s="5">
        <f>MIN(H3869,FARMER_HRS)</f>
        <v>720</v>
      </c>
      <c r="J3869" s="5">
        <f>MAX(0,H3869-FARMER_HRS)</f>
        <v>2142.6293545841945</v>
      </c>
      <c r="K3869" s="2">
        <f>I3869*FARMER_RATE+J3869*TEMP_WORKER_RATE</f>
        <v>62198.42629486449</v>
      </c>
      <c r="L3869" s="2">
        <f>A3869*PRICE_TOM+B3869*PRICE_CAR+C3869*PRICE_MES</f>
        <v>140486</v>
      </c>
      <c r="M3869" s="2">
        <f>A3869*FERT_BED_TOM+B3869*FERT_BED_CAR+C3869*FERT_BED_MES</f>
        <v>31240</v>
      </c>
      <c r="N3869" s="6">
        <f>IF(AND(D3869&lt;=TOTAL_BEDS,J3869&lt;=TEMP_WORKER_MAX*TEMP_WORKER_HRS),1,0)</f>
        <v>1</v>
      </c>
      <c r="O3869" s="2">
        <f>L3869-M3869-K3869-FIXED_COSTS</f>
        <v>27047.57370513551</v>
      </c>
      <c r="P3869" s="2">
        <f>IF(N3869=1,O3869,"")</f>
        <v>27047.57370513551</v>
      </c>
    </row>
    <row r="3870">
      <c r="A3870" s="6">
        <v>5</v>
      </c>
      <c r="B3870" s="6">
        <v>19</v>
      </c>
      <c r="C3870" s="6">
        <v>22</v>
      </c>
      <c r="D3870" s="6">
        <f>A3870+B3870+C3870</f>
        <v>46</v>
      </c>
      <c r="E3870" s="5">
        <f>IF(A3870=0,0,A3870*LABOR_HRS_WK_TOM*SEASON_WEEKS*(1+DIM_PCT_TOM)^A3870)</f>
        <v>724.72950000000026</v>
      </c>
      <c r="F3870" s="5">
        <f>IF(B3870=0,0,B3870*LABOR_HRS_WK_CAR*SEASON_WEEKS*(1+DIM_PCT_CAR)^B3870)</f>
        <v>911.23060582002415</v>
      </c>
      <c r="G3870" s="5">
        <f>IF(C3870=0,0,C3870*LABOR_HRS_WK_MES*SEASON_WEEKS*(1+DIM_PCT_MES)^C3870)</f>
        <v>1301.1455960105659</v>
      </c>
      <c r="H3870" s="5">
        <f>E3870+F3870+G3870</f>
        <v>2937.10570183059</v>
      </c>
      <c r="I3870" s="5">
        <f>MIN(H3870,FARMER_HRS)</f>
        <v>720</v>
      </c>
      <c r="J3870" s="5">
        <f>MAX(0,H3870-FARMER_HRS)</f>
        <v>2217.10570183059</v>
      </c>
      <c r="K3870" s="2">
        <f>I3870*FARMER_RATE+J3870*TEMP_WORKER_RATE</f>
        <v>63491.418434558858</v>
      </c>
      <c r="L3870" s="2">
        <f>A3870*PRICE_TOM+B3870*PRICE_CAR+C3870*PRICE_MES</f>
        <v>143186</v>
      </c>
      <c r="M3870" s="2">
        <f>A3870*FERT_BED_TOM+B3870*FERT_BED_CAR+C3870*FERT_BED_MES</f>
        <v>32120</v>
      </c>
      <c r="N3870" s="6">
        <f>IF(AND(D3870&lt;=TOTAL_BEDS,J3870&lt;=TEMP_WORKER_MAX*TEMP_WORKER_HRS),1,0)</f>
        <v>1</v>
      </c>
      <c r="O3870" s="2">
        <f>L3870-M3870-K3870-FIXED_COSTS</f>
        <v>27574.581565441142</v>
      </c>
      <c r="P3870" s="2">
        <f>IF(N3870=1,O3870,"")</f>
        <v>27574.581565441142</v>
      </c>
    </row>
    <row r="3871">
      <c r="A3871" s="6">
        <v>5</v>
      </c>
      <c r="B3871" s="6">
        <v>19</v>
      </c>
      <c r="C3871" s="6">
        <v>23</v>
      </c>
      <c r="D3871" s="6">
        <f>A3871+B3871+C3871</f>
        <v>47</v>
      </c>
      <c r="E3871" s="5">
        <f>IF(A3871=0,0,A3871*LABOR_HRS_WK_TOM*SEASON_WEEKS*(1+DIM_PCT_TOM)^A3871)</f>
        <v>724.72950000000026</v>
      </c>
      <c r="F3871" s="5">
        <f>IF(B3871=0,0,B3871*LABOR_HRS_WK_CAR*SEASON_WEEKS*(1+DIM_PCT_CAR)^B3871)</f>
        <v>911.23060582002415</v>
      </c>
      <c r="G3871" s="5">
        <f>IF(C3871=0,0,C3871*LABOR_HRS_WK_MES*SEASON_WEEKS*(1+DIM_PCT_MES)^C3871)</f>
        <v>1377.2921848680023</v>
      </c>
      <c r="H3871" s="5">
        <f>E3871+F3871+G3871</f>
        <v>3013.2522906880267</v>
      </c>
      <c r="I3871" s="5">
        <f>MIN(H3871,FARMER_HRS)</f>
        <v>720</v>
      </c>
      <c r="J3871" s="5">
        <f>MAX(0,H3871-FARMER_HRS)</f>
        <v>2293.2522906880267</v>
      </c>
      <c r="K3871" s="2">
        <f>I3871*FARMER_RATE+J3871*TEMP_WORKER_RATE</f>
        <v>64813.407824444905</v>
      </c>
      <c r="L3871" s="2">
        <f>A3871*PRICE_TOM+B3871*PRICE_CAR+C3871*PRICE_MES</f>
        <v>145886</v>
      </c>
      <c r="M3871" s="2">
        <f>A3871*FERT_BED_TOM+B3871*FERT_BED_CAR+C3871*FERT_BED_MES</f>
        <v>33000</v>
      </c>
      <c r="N3871" s="6">
        <f>IF(AND(D3871&lt;=TOTAL_BEDS,J3871&lt;=TEMP_WORKER_MAX*TEMP_WORKER_HRS),1,0)</f>
        <v>1</v>
      </c>
      <c r="O3871" s="2">
        <f>L3871-M3871-K3871-FIXED_COSTS</f>
        <v>28072.592175555095</v>
      </c>
      <c r="P3871" s="2">
        <f>IF(N3871=1,O3871,"")</f>
        <v>28072.592175555095</v>
      </c>
    </row>
    <row r="3872">
      <c r="A3872" s="6">
        <v>5</v>
      </c>
      <c r="B3872" s="6">
        <v>19</v>
      </c>
      <c r="C3872" s="6">
        <v>24</v>
      </c>
      <c r="D3872" s="6">
        <f>A3872+B3872+C3872</f>
        <v>48</v>
      </c>
      <c r="E3872" s="5">
        <f>IF(A3872=0,0,A3872*LABOR_HRS_WK_TOM*SEASON_WEEKS*(1+DIM_PCT_TOM)^A3872)</f>
        <v>724.72950000000026</v>
      </c>
      <c r="F3872" s="5">
        <f>IF(B3872=0,0,B3872*LABOR_HRS_WK_CAR*SEASON_WEEKS*(1+DIM_PCT_CAR)^B3872)</f>
        <v>911.23060582002415</v>
      </c>
      <c r="G3872" s="5">
        <f>IF(C3872=0,0,C3872*LABOR_HRS_WK_MES*SEASON_WEEKS*(1+DIM_PCT_MES)^C3872)</f>
        <v>1455.139134447498</v>
      </c>
      <c r="H3872" s="5">
        <f>E3872+F3872+G3872</f>
        <v>3091.0992402675224</v>
      </c>
      <c r="I3872" s="5">
        <f>MIN(H3872,FARMER_HRS)</f>
        <v>720</v>
      </c>
      <c r="J3872" s="5">
        <f>MAX(0,H3872-FARMER_HRS)</f>
        <v>2371.0992402675224</v>
      </c>
      <c r="K3872" s="2">
        <f>I3872*FARMER_RATE+J3872*TEMP_WORKER_RATE</f>
        <v>66164.9173657556</v>
      </c>
      <c r="L3872" s="2">
        <f>A3872*PRICE_TOM+B3872*PRICE_CAR+C3872*PRICE_MES</f>
        <v>148586</v>
      </c>
      <c r="M3872" s="2">
        <f>A3872*FERT_BED_TOM+B3872*FERT_BED_CAR+C3872*FERT_BED_MES</f>
        <v>33880</v>
      </c>
      <c r="N3872" s="6">
        <f>IF(AND(D3872&lt;=TOTAL_BEDS,J3872&lt;=TEMP_WORKER_MAX*TEMP_WORKER_HRS),1,0)</f>
        <v>1</v>
      </c>
      <c r="O3872" s="2">
        <f>L3872-M3872-K3872-FIXED_COSTS</f>
        <v>28541.082634244405</v>
      </c>
      <c r="P3872" s="2">
        <f>IF(N3872=1,O3872,"")</f>
        <v>28541.082634244405</v>
      </c>
    </row>
    <row r="3873">
      <c r="A3873" s="6">
        <v>5</v>
      </c>
      <c r="B3873" s="6">
        <v>19</v>
      </c>
      <c r="C3873" s="6">
        <v>25</v>
      </c>
      <c r="D3873" s="6">
        <f>A3873+B3873+C3873</f>
        <v>49</v>
      </c>
      <c r="E3873" s="5">
        <f>IF(A3873=0,0,A3873*LABOR_HRS_WK_TOM*SEASON_WEEKS*(1+DIM_PCT_TOM)^A3873)</f>
        <v>724.72950000000026</v>
      </c>
      <c r="F3873" s="5">
        <f>IF(B3873=0,0,B3873*LABOR_HRS_WK_CAR*SEASON_WEEKS*(1+DIM_PCT_CAR)^B3873)</f>
        <v>911.23060582002415</v>
      </c>
      <c r="G3873" s="5">
        <f>IF(C3873=0,0,C3873*LABOR_HRS_WK_MES*SEASON_WEEKS*(1+DIM_PCT_MES)^C3873)</f>
        <v>1534.7170558625955</v>
      </c>
      <c r="H3873" s="5">
        <f>E3873+F3873+G3873</f>
        <v>3170.67716168262</v>
      </c>
      <c r="I3873" s="5">
        <f>MIN(H3873,FARMER_HRS)</f>
        <v>720</v>
      </c>
      <c r="J3873" s="5">
        <f>MAX(0,H3873-FARMER_HRS)</f>
        <v>2450.67716168262</v>
      </c>
      <c r="K3873" s="2">
        <f>I3873*FARMER_RATE+J3873*TEMP_WORKER_RATE</f>
        <v>67546.47850143438</v>
      </c>
      <c r="L3873" s="2">
        <f>A3873*PRICE_TOM+B3873*PRICE_CAR+C3873*PRICE_MES</f>
        <v>151286</v>
      </c>
      <c r="M3873" s="2">
        <f>A3873*FERT_BED_TOM+B3873*FERT_BED_CAR+C3873*FERT_BED_MES</f>
        <v>34760</v>
      </c>
      <c r="N3873" s="6">
        <f>IF(AND(D3873&lt;=TOTAL_BEDS,J3873&lt;=TEMP_WORKER_MAX*TEMP_WORKER_HRS),1,0)</f>
        <v>1</v>
      </c>
      <c r="O3873" s="2">
        <f>L3873-M3873-K3873-FIXED_COSTS</f>
        <v>28979.52149856562</v>
      </c>
      <c r="P3873" s="2">
        <f>IF(N3873=1,O3873,"")</f>
        <v>28979.52149856562</v>
      </c>
    </row>
    <row r="3874">
      <c r="A3874" s="6">
        <v>5</v>
      </c>
      <c r="B3874" s="6">
        <v>19</v>
      </c>
      <c r="C3874" s="6">
        <v>26</v>
      </c>
      <c r="D3874" s="6">
        <f>A3874+B3874+C3874</f>
        <v>50</v>
      </c>
      <c r="E3874" s="5">
        <f>IF(A3874=0,0,A3874*LABOR_HRS_WK_TOM*SEASON_WEEKS*(1+DIM_PCT_TOM)^A3874)</f>
        <v>724.72950000000026</v>
      </c>
      <c r="F3874" s="5">
        <f>IF(B3874=0,0,B3874*LABOR_HRS_WK_CAR*SEASON_WEEKS*(1+DIM_PCT_CAR)^B3874)</f>
        <v>911.23060582002415</v>
      </c>
      <c r="G3874" s="5">
        <f>IF(C3874=0,0,C3874*LABOR_HRS_WK_MES*SEASON_WEEKS*(1+DIM_PCT_MES)^C3874)</f>
        <v>1616.0570598233128</v>
      </c>
      <c r="H3874" s="5">
        <f>E3874+F3874+G3874</f>
        <v>3252.0171656433372</v>
      </c>
      <c r="I3874" s="5">
        <f>MIN(H3874,FARMER_HRS)</f>
        <v>720</v>
      </c>
      <c r="J3874" s="5">
        <f>MAX(0,H3874-FARMER_HRS)</f>
        <v>2532.0171656433372</v>
      </c>
      <c r="K3874" s="2">
        <f>I3874*FARMER_RATE+J3874*TEMP_WORKER_RATE</f>
        <v>68958.6313479746</v>
      </c>
      <c r="L3874" s="2">
        <f>A3874*PRICE_TOM+B3874*PRICE_CAR+C3874*PRICE_MES</f>
        <v>153986</v>
      </c>
      <c r="M3874" s="2">
        <f>A3874*FERT_BED_TOM+B3874*FERT_BED_CAR+C3874*FERT_BED_MES</f>
        <v>35640</v>
      </c>
      <c r="N3874" s="6">
        <f>IF(AND(D3874&lt;=TOTAL_BEDS,J3874&lt;=TEMP_WORKER_MAX*TEMP_WORKER_HRS),1,0)</f>
        <v>1</v>
      </c>
      <c r="O3874" s="2">
        <f>L3874-M3874-K3874-FIXED_COSTS</f>
        <v>29387.368652025398</v>
      </c>
      <c r="P3874" s="2">
        <f>IF(N3874=1,O3874,"")</f>
        <v>29387.368652025398</v>
      </c>
    </row>
    <row r="3875">
      <c r="A3875" s="6">
        <v>5</v>
      </c>
      <c r="B3875" s="6">
        <v>19</v>
      </c>
      <c r="C3875" s="6">
        <v>27</v>
      </c>
      <c r="D3875" s="6">
        <f>A3875+B3875+C3875</f>
        <v>51</v>
      </c>
      <c r="E3875" s="5">
        <f>IF(A3875=0,0,A3875*LABOR_HRS_WK_TOM*SEASON_WEEKS*(1+DIM_PCT_TOM)^A3875)</f>
        <v>724.72950000000026</v>
      </c>
      <c r="F3875" s="5">
        <f>IF(B3875=0,0,B3875*LABOR_HRS_WK_CAR*SEASON_WEEKS*(1+DIM_PCT_CAR)^B3875)</f>
        <v>911.23060582002415</v>
      </c>
      <c r="G3875" s="5">
        <f>IF(C3875=0,0,C3875*LABOR_HRS_WK_MES*SEASON_WEEKS*(1+DIM_PCT_MES)^C3875)</f>
        <v>1699.19076434307</v>
      </c>
      <c r="H3875" s="5">
        <f>E3875+F3875+G3875</f>
        <v>3335.1508701630946</v>
      </c>
      <c r="I3875" s="5">
        <f>MIN(H3875,FARMER_HRS)</f>
        <v>720</v>
      </c>
      <c r="J3875" s="5">
        <f>MAX(0,H3875-FARMER_HRS)</f>
        <v>2615.1508701630946</v>
      </c>
      <c r="K3875" s="2">
        <f>I3875*FARMER_RATE+J3875*TEMP_WORKER_RATE</f>
        <v>70401.9248292204</v>
      </c>
      <c r="L3875" s="2">
        <f>A3875*PRICE_TOM+B3875*PRICE_CAR+C3875*PRICE_MES</f>
        <v>156686</v>
      </c>
      <c r="M3875" s="2">
        <f>A3875*FERT_BED_TOM+B3875*FERT_BED_CAR+C3875*FERT_BED_MES</f>
        <v>36520</v>
      </c>
      <c r="N3875" s="6">
        <f>IF(AND(D3875&lt;=TOTAL_BEDS,J3875&lt;=TEMP_WORKER_MAX*TEMP_WORKER_HRS),1,0)</f>
        <v>1</v>
      </c>
      <c r="O3875" s="2">
        <f>L3875-M3875-K3875-FIXED_COSTS</f>
        <v>29764.0751707796</v>
      </c>
      <c r="P3875" s="2">
        <f>IF(N3875=1,O3875,"")</f>
        <v>29764.0751707796</v>
      </c>
    </row>
    <row r="3876">
      <c r="A3876" s="6">
        <v>5</v>
      </c>
      <c r="B3876" s="6">
        <v>19</v>
      </c>
      <c r="C3876" s="6">
        <v>28</v>
      </c>
      <c r="D3876" s="6">
        <f>A3876+B3876+C3876</f>
        <v>52</v>
      </c>
      <c r="E3876" s="5">
        <f>IF(A3876=0,0,A3876*LABOR_HRS_WK_TOM*SEASON_WEEKS*(1+DIM_PCT_TOM)^A3876)</f>
        <v>724.72950000000026</v>
      </c>
      <c r="F3876" s="5">
        <f>IF(B3876=0,0,B3876*LABOR_HRS_WK_CAR*SEASON_WEEKS*(1+DIM_PCT_CAR)^B3876)</f>
        <v>911.23060582002415</v>
      </c>
      <c r="G3876" s="5">
        <f>IF(C3876=0,0,C3876*LABOR_HRS_WK_MES*SEASON_WEEKS*(1+DIM_PCT_MES)^C3876)</f>
        <v>1784.1503025602233</v>
      </c>
      <c r="H3876" s="5">
        <f>E3876+F3876+G3876</f>
        <v>3420.1104083802475</v>
      </c>
      <c r="I3876" s="5">
        <f>MIN(H3876,FARMER_HRS)</f>
        <v>720</v>
      </c>
      <c r="J3876" s="5">
        <f>MAX(0,H3876-FARMER_HRS)</f>
        <v>2700.1104083802475</v>
      </c>
      <c r="K3876" s="2">
        <f>I3876*FARMER_RATE+J3876*TEMP_WORKER_RATE</f>
        <v>71876.916812157084</v>
      </c>
      <c r="L3876" s="2">
        <f>A3876*PRICE_TOM+B3876*PRICE_CAR+C3876*PRICE_MES</f>
        <v>159386</v>
      </c>
      <c r="M3876" s="2">
        <f>A3876*FERT_BED_TOM+B3876*FERT_BED_CAR+C3876*FERT_BED_MES</f>
        <v>37400</v>
      </c>
      <c r="N3876" s="6">
        <f>IF(AND(D3876&lt;=TOTAL_BEDS,J3876&lt;=TEMP_WORKER_MAX*TEMP_WORKER_HRS),1,0)</f>
        <v>1</v>
      </c>
      <c r="O3876" s="2">
        <f>L3876-M3876-K3876-FIXED_COSTS</f>
        <v>30109.083187842916</v>
      </c>
      <c r="P3876" s="2">
        <f>IF(N3876=1,O3876,"")</f>
        <v>30109.083187842916</v>
      </c>
    </row>
    <row r="3877">
      <c r="A3877" s="6">
        <v>5</v>
      </c>
      <c r="B3877" s="6">
        <v>19</v>
      </c>
      <c r="C3877" s="6">
        <v>29</v>
      </c>
      <c r="D3877" s="6">
        <f>A3877+B3877+C3877</f>
        <v>53</v>
      </c>
      <c r="E3877" s="5">
        <f>IF(A3877=0,0,A3877*LABOR_HRS_WK_TOM*SEASON_WEEKS*(1+DIM_PCT_TOM)^A3877)</f>
        <v>724.72950000000026</v>
      </c>
      <c r="F3877" s="5">
        <f>IF(B3877=0,0,B3877*LABOR_HRS_WK_CAR*SEASON_WEEKS*(1+DIM_PCT_CAR)^B3877)</f>
        <v>911.23060582002415</v>
      </c>
      <c r="G3877" s="5">
        <f>IF(C3877=0,0,C3877*LABOR_HRS_WK_MES*SEASON_WEEKS*(1+DIM_PCT_MES)^C3877)</f>
        <v>1870.9683306758766</v>
      </c>
      <c r="H3877" s="5">
        <f>E3877+F3877+G3877</f>
        <v>3506.9284364959012</v>
      </c>
      <c r="I3877" s="5">
        <f>MIN(H3877,FARMER_HRS)</f>
        <v>720</v>
      </c>
      <c r="J3877" s="5">
        <f>MAX(0,H3877-FARMER_HRS)</f>
        <v>2786.9284364959012</v>
      </c>
      <c r="K3877" s="2">
        <f>I3877*FARMER_RATE+J3877*TEMP_WORKER_RATE</f>
        <v>73384.1742447205</v>
      </c>
      <c r="L3877" s="2">
        <f>A3877*PRICE_TOM+B3877*PRICE_CAR+C3877*PRICE_MES</f>
        <v>162086</v>
      </c>
      <c r="M3877" s="2">
        <f>A3877*FERT_BED_TOM+B3877*FERT_BED_CAR+C3877*FERT_BED_MES</f>
        <v>38280</v>
      </c>
      <c r="N3877" s="6">
        <f>IF(AND(D3877&lt;=TOTAL_BEDS,J3877&lt;=TEMP_WORKER_MAX*TEMP_WORKER_HRS),1,0)</f>
        <v>1</v>
      </c>
      <c r="O3877" s="2">
        <f>L3877-M3877-K3877-FIXED_COSTS</f>
        <v>30421.825755279497</v>
      </c>
      <c r="P3877" s="2">
        <f>IF(N3877=1,O3877,"")</f>
        <v>30421.825755279497</v>
      </c>
    </row>
    <row r="3878">
      <c r="A3878" s="6">
        <v>5</v>
      </c>
      <c r="B3878" s="6">
        <v>19</v>
      </c>
      <c r="C3878" s="6">
        <v>30</v>
      </c>
      <c r="D3878" s="6">
        <f>A3878+B3878+C3878</f>
        <v>54</v>
      </c>
      <c r="E3878" s="5">
        <f>IF(A3878=0,0,A3878*LABOR_HRS_WK_TOM*SEASON_WEEKS*(1+DIM_PCT_TOM)^A3878)</f>
        <v>724.72950000000026</v>
      </c>
      <c r="F3878" s="5">
        <f>IF(B3878=0,0,B3878*LABOR_HRS_WK_CAR*SEASON_WEEKS*(1+DIM_PCT_CAR)^B3878)</f>
        <v>911.23060582002415</v>
      </c>
      <c r="G3878" s="5">
        <f>IF(C3878=0,0,C3878*LABOR_HRS_WK_MES*SEASON_WEEKS*(1+DIM_PCT_MES)^C3878)</f>
        <v>1959.6780360096466</v>
      </c>
      <c r="H3878" s="5">
        <f>E3878+F3878+G3878</f>
        <v>3595.638141829671</v>
      </c>
      <c r="I3878" s="5">
        <f>MIN(H3878,FARMER_HRS)</f>
        <v>720</v>
      </c>
      <c r="J3878" s="5">
        <f>MAX(0,H3878-FARMER_HRS)</f>
        <v>2875.638141829671</v>
      </c>
      <c r="K3878" s="2">
        <f>I3878*FARMER_RATE+J3878*TEMP_WORKER_RATE</f>
        <v>74924.273295654013</v>
      </c>
      <c r="L3878" s="2">
        <f>A3878*PRICE_TOM+B3878*PRICE_CAR+C3878*PRICE_MES</f>
        <v>164786</v>
      </c>
      <c r="M3878" s="2">
        <f>A3878*FERT_BED_TOM+B3878*FERT_BED_CAR+C3878*FERT_BED_MES</f>
        <v>39160</v>
      </c>
      <c r="N3878" s="6">
        <f>IF(AND(D3878&lt;=TOTAL_BEDS,J3878&lt;=TEMP_WORKER_MAX*TEMP_WORKER_HRS),1,0)</f>
        <v>1</v>
      </c>
      <c r="O3878" s="2">
        <f>L3878-M3878-K3878-FIXED_COSTS</f>
        <v>30701.726704345987</v>
      </c>
      <c r="P3878" s="2">
        <f>IF(N3878=1,O3878,"")</f>
        <v>30701.726704345987</v>
      </c>
    </row>
    <row r="3879">
      <c r="A3879" s="6">
        <v>5</v>
      </c>
      <c r="B3879" s="6">
        <v>20</v>
      </c>
      <c r="C3879" s="6">
        <v>0</v>
      </c>
      <c r="D3879" s="6">
        <f>A3879+B3879+C3879</f>
        <v>25</v>
      </c>
      <c r="E3879" s="5">
        <f>IF(A3879=0,0,A3879*LABOR_HRS_WK_TOM*SEASON_WEEKS*(1+DIM_PCT_TOM)^A3879)</f>
        <v>724.72950000000026</v>
      </c>
      <c r="F3879" s="5">
        <f>IF(B3879=0,0,B3879*LABOR_HRS_WK_CAR*SEASON_WEEKS*(1+DIM_PCT_CAR)^B3879)</f>
        <v>983.16986417423652</v>
      </c>
      <c r="G3879" s="5">
        <f>IF(C3879=0,0,C3879*LABOR_HRS_WK_MES*SEASON_WEEKS*(1+DIM_PCT_MES)^C3879)</f>
        <v>0</v>
      </c>
      <c r="H3879" s="5">
        <f>E3879+F3879+G3879</f>
        <v>1707.8993641742368</v>
      </c>
      <c r="I3879" s="5">
        <f>MIN(H3879,FARMER_HRS)</f>
        <v>720</v>
      </c>
      <c r="J3879" s="5">
        <f>MAX(0,H3879-FARMER_HRS)</f>
        <v>987.89936417423678</v>
      </c>
      <c r="K3879" s="2">
        <f>I3879*FARMER_RATE+J3879*TEMP_WORKER_RATE</f>
        <v>42151.030628024942</v>
      </c>
      <c r="L3879" s="2">
        <f>A3879*PRICE_TOM+B3879*PRICE_CAR+C3879*PRICE_MES</f>
        <v>85880</v>
      </c>
      <c r="M3879" s="2">
        <f>A3879*FERT_BED_TOM+B3879*FERT_BED_CAR+C3879*FERT_BED_MES</f>
        <v>13200</v>
      </c>
      <c r="N3879" s="6">
        <f>IF(AND(D3879&lt;=TOTAL_BEDS,J3879&lt;=TEMP_WORKER_MAX*TEMP_WORKER_HRS),1,0)</f>
        <v>1</v>
      </c>
      <c r="O3879" s="2">
        <f>L3879-M3879-K3879-FIXED_COSTS</f>
        <v>10528.969371975058</v>
      </c>
      <c r="P3879" s="2">
        <f>IF(N3879=1,O3879,"")</f>
        <v>10528.969371975058</v>
      </c>
    </row>
    <row r="3880">
      <c r="A3880" s="6">
        <v>5</v>
      </c>
      <c r="B3880" s="6">
        <v>20</v>
      </c>
      <c r="C3880" s="6">
        <v>1</v>
      </c>
      <c r="D3880" s="6">
        <f>A3880+B3880+C3880</f>
        <v>26</v>
      </c>
      <c r="E3880" s="5">
        <f>IF(A3880=0,0,A3880*LABOR_HRS_WK_TOM*SEASON_WEEKS*(1+DIM_PCT_TOM)^A3880)</f>
        <v>724.72950000000026</v>
      </c>
      <c r="F3880" s="5">
        <f>IF(B3880=0,0,B3880*LABOR_HRS_WK_CAR*SEASON_WEEKS*(1+DIM_PCT_CAR)^B3880)</f>
        <v>983.16986417423652</v>
      </c>
      <c r="G3880" s="5">
        <f>IF(C3880=0,0,C3880*LABOR_HRS_WK_MES*SEASON_WEEKS*(1+DIM_PCT_MES)^C3880)</f>
        <v>45.5625</v>
      </c>
      <c r="H3880" s="5">
        <f>E3880+F3880+G3880</f>
        <v>1753.4618641742368</v>
      </c>
      <c r="I3880" s="5">
        <f>MIN(H3880,FARMER_HRS)</f>
        <v>720</v>
      </c>
      <c r="J3880" s="5">
        <f>MAX(0,H3880-FARMER_HRS)</f>
        <v>1033.4618641742368</v>
      </c>
      <c r="K3880" s="2">
        <f>I3880*FARMER_RATE+J3880*TEMP_WORKER_RATE</f>
        <v>42942.046253024942</v>
      </c>
      <c r="L3880" s="2">
        <f>A3880*PRICE_TOM+B3880*PRICE_CAR+C3880*PRICE_MES</f>
        <v>88580</v>
      </c>
      <c r="M3880" s="2">
        <f>A3880*FERT_BED_TOM+B3880*FERT_BED_CAR+C3880*FERT_BED_MES</f>
        <v>14080</v>
      </c>
      <c r="N3880" s="6">
        <f>IF(AND(D3880&lt;=TOTAL_BEDS,J3880&lt;=TEMP_WORKER_MAX*TEMP_WORKER_HRS),1,0)</f>
        <v>1</v>
      </c>
      <c r="O3880" s="2">
        <f>L3880-M3880-K3880-FIXED_COSTS</f>
        <v>11557.953746975058</v>
      </c>
      <c r="P3880" s="2">
        <f>IF(N3880=1,O3880,"")</f>
        <v>11557.953746975058</v>
      </c>
    </row>
    <row r="3881">
      <c r="A3881" s="6">
        <v>5</v>
      </c>
      <c r="B3881" s="6">
        <v>20</v>
      </c>
      <c r="C3881" s="6">
        <v>2</v>
      </c>
      <c r="D3881" s="6">
        <f>A3881+B3881+C3881</f>
        <v>27</v>
      </c>
      <c r="E3881" s="5">
        <f>IF(A3881=0,0,A3881*LABOR_HRS_WK_TOM*SEASON_WEEKS*(1+DIM_PCT_TOM)^A3881)</f>
        <v>724.72950000000026</v>
      </c>
      <c r="F3881" s="5">
        <f>IF(B3881=0,0,B3881*LABOR_HRS_WK_CAR*SEASON_WEEKS*(1+DIM_PCT_CAR)^B3881)</f>
        <v>983.16986417423652</v>
      </c>
      <c r="G3881" s="5">
        <f>IF(C3881=0,0,C3881*LABOR_HRS_WK_MES*SEASON_WEEKS*(1+DIM_PCT_MES)^C3881)</f>
        <v>92.2640625</v>
      </c>
      <c r="H3881" s="5">
        <f>E3881+F3881+G3881</f>
        <v>1800.1634266742367</v>
      </c>
      <c r="I3881" s="5">
        <f>MIN(H3881,FARMER_HRS)</f>
        <v>720</v>
      </c>
      <c r="J3881" s="5">
        <f>MAX(0,H3881-FARMER_HRS)</f>
        <v>1080.1634266742367</v>
      </c>
      <c r="K3881" s="2">
        <f>I3881*FARMER_RATE+J3881*TEMP_WORKER_RATE</f>
        <v>43752.837268649942</v>
      </c>
      <c r="L3881" s="2">
        <f>A3881*PRICE_TOM+B3881*PRICE_CAR+C3881*PRICE_MES</f>
        <v>91280</v>
      </c>
      <c r="M3881" s="2">
        <f>A3881*FERT_BED_TOM+B3881*FERT_BED_CAR+C3881*FERT_BED_MES</f>
        <v>14960</v>
      </c>
      <c r="N3881" s="6">
        <f>IF(AND(D3881&lt;=TOTAL_BEDS,J3881&lt;=TEMP_WORKER_MAX*TEMP_WORKER_HRS),1,0)</f>
        <v>1</v>
      </c>
      <c r="O3881" s="2">
        <f>L3881-M3881-K3881-FIXED_COSTS</f>
        <v>12567.162731350058</v>
      </c>
      <c r="P3881" s="2">
        <f>IF(N3881=1,O3881,"")</f>
        <v>12567.162731350058</v>
      </c>
    </row>
    <row r="3882">
      <c r="A3882" s="6">
        <v>5</v>
      </c>
      <c r="B3882" s="6">
        <v>20</v>
      </c>
      <c r="C3882" s="6">
        <v>3</v>
      </c>
      <c r="D3882" s="6">
        <f>A3882+B3882+C3882</f>
        <v>28</v>
      </c>
      <c r="E3882" s="5">
        <f>IF(A3882=0,0,A3882*LABOR_HRS_WK_TOM*SEASON_WEEKS*(1+DIM_PCT_TOM)^A3882)</f>
        <v>724.72950000000026</v>
      </c>
      <c r="F3882" s="5">
        <f>IF(B3882=0,0,B3882*LABOR_HRS_WK_CAR*SEASON_WEEKS*(1+DIM_PCT_CAR)^B3882)</f>
        <v>983.16986417423652</v>
      </c>
      <c r="G3882" s="5">
        <f>IF(C3882=0,0,C3882*LABOR_HRS_WK_MES*SEASON_WEEKS*(1+DIM_PCT_MES)^C3882)</f>
        <v>140.12604492187498</v>
      </c>
      <c r="H3882" s="5">
        <f>E3882+F3882+G3882</f>
        <v>1848.0254090961118</v>
      </c>
      <c r="I3882" s="5">
        <f>MIN(H3882,FARMER_HRS)</f>
        <v>720</v>
      </c>
      <c r="J3882" s="5">
        <f>MAX(0,H3882-FARMER_HRS)</f>
        <v>1128.0254090961118</v>
      </c>
      <c r="K3882" s="2">
        <f>I3882*FARMER_RATE+J3882*TEMP_WORKER_RATE</f>
        <v>44583.774463474168</v>
      </c>
      <c r="L3882" s="2">
        <f>A3882*PRICE_TOM+B3882*PRICE_CAR+C3882*PRICE_MES</f>
        <v>93980</v>
      </c>
      <c r="M3882" s="2">
        <f>A3882*FERT_BED_TOM+B3882*FERT_BED_CAR+C3882*FERT_BED_MES</f>
        <v>15840</v>
      </c>
      <c r="N3882" s="6">
        <f>IF(AND(D3882&lt;=TOTAL_BEDS,J3882&lt;=TEMP_WORKER_MAX*TEMP_WORKER_HRS),1,0)</f>
        <v>1</v>
      </c>
      <c r="O3882" s="2">
        <f>L3882-M3882-K3882-FIXED_COSTS</f>
        <v>13556.225536525832</v>
      </c>
      <c r="P3882" s="2">
        <f>IF(N3882=1,O3882,"")</f>
        <v>13556.225536525832</v>
      </c>
    </row>
    <row r="3883">
      <c r="A3883" s="6">
        <v>5</v>
      </c>
      <c r="B3883" s="6">
        <v>20</v>
      </c>
      <c r="C3883" s="6">
        <v>4</v>
      </c>
      <c r="D3883" s="6">
        <f>A3883+B3883+C3883</f>
        <v>29</v>
      </c>
      <c r="E3883" s="5">
        <f>IF(A3883=0,0,A3883*LABOR_HRS_WK_TOM*SEASON_WEEKS*(1+DIM_PCT_TOM)^A3883)</f>
        <v>724.72950000000026</v>
      </c>
      <c r="F3883" s="5">
        <f>IF(B3883=0,0,B3883*LABOR_HRS_WK_CAR*SEASON_WEEKS*(1+DIM_PCT_CAR)^B3883)</f>
        <v>983.16986417423652</v>
      </c>
      <c r="G3883" s="5">
        <f>IF(C3883=0,0,C3883*LABOR_HRS_WK_MES*SEASON_WEEKS*(1+DIM_PCT_MES)^C3883)</f>
        <v>189.17016064453119</v>
      </c>
      <c r="H3883" s="5">
        <f>E3883+F3883+G3883</f>
        <v>1897.0695248187681</v>
      </c>
      <c r="I3883" s="5">
        <f>MIN(H3883,FARMER_HRS)</f>
        <v>720</v>
      </c>
      <c r="J3883" s="5">
        <f>MAX(0,H3883-FARMER_HRS)</f>
        <v>1177.0695248187681</v>
      </c>
      <c r="K3883" s="2">
        <f>I3883*FARMER_RATE+J3883*TEMP_WORKER_RATE</f>
        <v>45435.234805881388</v>
      </c>
      <c r="L3883" s="2">
        <f>A3883*PRICE_TOM+B3883*PRICE_CAR+C3883*PRICE_MES</f>
        <v>96680</v>
      </c>
      <c r="M3883" s="2">
        <f>A3883*FERT_BED_TOM+B3883*FERT_BED_CAR+C3883*FERT_BED_MES</f>
        <v>16720</v>
      </c>
      <c r="N3883" s="6">
        <f>IF(AND(D3883&lt;=TOTAL_BEDS,J3883&lt;=TEMP_WORKER_MAX*TEMP_WORKER_HRS),1,0)</f>
        <v>1</v>
      </c>
      <c r="O3883" s="2">
        <f>L3883-M3883-K3883-FIXED_COSTS</f>
        <v>14524.765194118612</v>
      </c>
      <c r="P3883" s="2">
        <f>IF(N3883=1,O3883,"")</f>
        <v>14524.765194118612</v>
      </c>
    </row>
    <row r="3884">
      <c r="A3884" s="6">
        <v>5</v>
      </c>
      <c r="B3884" s="6">
        <v>20</v>
      </c>
      <c r="C3884" s="6">
        <v>5</v>
      </c>
      <c r="D3884" s="6">
        <f>A3884+B3884+C3884</f>
        <v>30</v>
      </c>
      <c r="E3884" s="5">
        <f>IF(A3884=0,0,A3884*LABOR_HRS_WK_TOM*SEASON_WEEKS*(1+DIM_PCT_TOM)^A3884)</f>
        <v>724.72950000000026</v>
      </c>
      <c r="F3884" s="5">
        <f>IF(B3884=0,0,B3884*LABOR_HRS_WK_CAR*SEASON_WEEKS*(1+DIM_PCT_CAR)^B3884)</f>
        <v>983.16986417423652</v>
      </c>
      <c r="G3884" s="5">
        <f>IF(C3884=0,0,C3884*LABOR_HRS_WK_MES*SEASON_WEEKS*(1+DIM_PCT_MES)^C3884)</f>
        <v>239.41848456573481</v>
      </c>
      <c r="H3884" s="5">
        <f>E3884+F3884+G3884</f>
        <v>1947.3178487399716</v>
      </c>
      <c r="I3884" s="5">
        <f>MIN(H3884,FARMER_HRS)</f>
        <v>720</v>
      </c>
      <c r="J3884" s="5">
        <f>MAX(0,H3884-FARMER_HRS)</f>
        <v>1227.3178487399716</v>
      </c>
      <c r="K3884" s="2">
        <f>I3884*FARMER_RATE+J3884*TEMP_WORKER_RATE</f>
        <v>46307.601540624506</v>
      </c>
      <c r="L3884" s="2">
        <f>A3884*PRICE_TOM+B3884*PRICE_CAR+C3884*PRICE_MES</f>
        <v>99380</v>
      </c>
      <c r="M3884" s="2">
        <f>A3884*FERT_BED_TOM+B3884*FERT_BED_CAR+C3884*FERT_BED_MES</f>
        <v>17600</v>
      </c>
      <c r="N3884" s="6">
        <f>IF(AND(D3884&lt;=TOTAL_BEDS,J3884&lt;=TEMP_WORKER_MAX*TEMP_WORKER_HRS),1,0)</f>
        <v>1</v>
      </c>
      <c r="O3884" s="2">
        <f>L3884-M3884-K3884-FIXED_COSTS</f>
        <v>15472.398459375494</v>
      </c>
      <c r="P3884" s="2">
        <f>IF(N3884=1,O3884,"")</f>
        <v>15472.398459375494</v>
      </c>
    </row>
    <row r="3885">
      <c r="A3885" s="6">
        <v>5</v>
      </c>
      <c r="B3885" s="6">
        <v>20</v>
      </c>
      <c r="C3885" s="6">
        <v>6</v>
      </c>
      <c r="D3885" s="6">
        <f>A3885+B3885+C3885</f>
        <v>31</v>
      </c>
      <c r="E3885" s="5">
        <f>IF(A3885=0,0,A3885*LABOR_HRS_WK_TOM*SEASON_WEEKS*(1+DIM_PCT_TOM)^A3885)</f>
        <v>724.72950000000026</v>
      </c>
      <c r="F3885" s="5">
        <f>IF(B3885=0,0,B3885*LABOR_HRS_WK_CAR*SEASON_WEEKS*(1+DIM_PCT_CAR)^B3885)</f>
        <v>983.16986417423652</v>
      </c>
      <c r="G3885" s="5">
        <f>IF(C3885=0,0,C3885*LABOR_HRS_WK_MES*SEASON_WEEKS*(1+DIM_PCT_MES)^C3885)</f>
        <v>290.89345874736773</v>
      </c>
      <c r="H3885" s="5">
        <f>E3885+F3885+G3885</f>
        <v>1998.7928229216045</v>
      </c>
      <c r="I3885" s="5">
        <f>MIN(H3885,FARMER_HRS)</f>
        <v>720</v>
      </c>
      <c r="J3885" s="5">
        <f>MAX(0,H3885-FARMER_HRS)</f>
        <v>1278.7928229216045</v>
      </c>
      <c r="K3885" s="2">
        <f>I3885*FARMER_RATE+J3885*TEMP_WORKER_RATE</f>
        <v>47201.264286833408</v>
      </c>
      <c r="L3885" s="2">
        <f>A3885*PRICE_TOM+B3885*PRICE_CAR+C3885*PRICE_MES</f>
        <v>102080</v>
      </c>
      <c r="M3885" s="2">
        <f>A3885*FERT_BED_TOM+B3885*FERT_BED_CAR+C3885*FERT_BED_MES</f>
        <v>18480</v>
      </c>
      <c r="N3885" s="6">
        <f>IF(AND(D3885&lt;=TOTAL_BEDS,J3885&lt;=TEMP_WORKER_MAX*TEMP_WORKER_HRS),1,0)</f>
        <v>1</v>
      </c>
      <c r="O3885" s="2">
        <f>L3885-M3885-K3885-FIXED_COSTS</f>
        <v>16398.735713166592</v>
      </c>
      <c r="P3885" s="2">
        <f>IF(N3885=1,O3885,"")</f>
        <v>16398.735713166592</v>
      </c>
    </row>
    <row r="3886">
      <c r="A3886" s="6">
        <v>5</v>
      </c>
      <c r="B3886" s="6">
        <v>20</v>
      </c>
      <c r="C3886" s="6">
        <v>7</v>
      </c>
      <c r="D3886" s="6">
        <f>A3886+B3886+C3886</f>
        <v>32</v>
      </c>
      <c r="E3886" s="5">
        <f>IF(A3886=0,0,A3886*LABOR_HRS_WK_TOM*SEASON_WEEKS*(1+DIM_PCT_TOM)^A3886)</f>
        <v>724.72950000000026</v>
      </c>
      <c r="F3886" s="5">
        <f>IF(B3886=0,0,B3886*LABOR_HRS_WK_CAR*SEASON_WEEKS*(1+DIM_PCT_CAR)^B3886)</f>
        <v>983.16986417423652</v>
      </c>
      <c r="G3886" s="5">
        <f>IF(C3886=0,0,C3886*LABOR_HRS_WK_MES*SEASON_WEEKS*(1+DIM_PCT_MES)^C3886)</f>
        <v>343.61789814532818</v>
      </c>
      <c r="H3886" s="5">
        <f>E3886+F3886+G3886</f>
        <v>2051.5172623195649</v>
      </c>
      <c r="I3886" s="5">
        <f>MIN(H3886,FARMER_HRS)</f>
        <v>720</v>
      </c>
      <c r="J3886" s="5">
        <f>MAX(0,H3886-FARMER_HRS)</f>
        <v>1331.5172623195649</v>
      </c>
      <c r="K3886" s="2">
        <f>I3886*FARMER_RATE+J3886*TEMP_WORKER_RATE</f>
        <v>48116.619137492446</v>
      </c>
      <c r="L3886" s="2">
        <f>A3886*PRICE_TOM+B3886*PRICE_CAR+C3886*PRICE_MES</f>
        <v>104780</v>
      </c>
      <c r="M3886" s="2">
        <f>A3886*FERT_BED_TOM+B3886*FERT_BED_CAR+C3886*FERT_BED_MES</f>
        <v>19360</v>
      </c>
      <c r="N3886" s="6">
        <f>IF(AND(D3886&lt;=TOTAL_BEDS,J3886&lt;=TEMP_WORKER_MAX*TEMP_WORKER_HRS),1,0)</f>
        <v>1</v>
      </c>
      <c r="O3886" s="2">
        <f>L3886-M3886-K3886-FIXED_COSTS</f>
        <v>17303.380862507554</v>
      </c>
      <c r="P3886" s="2">
        <f>IF(N3886=1,O3886,"")</f>
        <v>17303.380862507554</v>
      </c>
    </row>
    <row r="3887">
      <c r="A3887" s="6">
        <v>5</v>
      </c>
      <c r="B3887" s="6">
        <v>20</v>
      </c>
      <c r="C3887" s="6">
        <v>8</v>
      </c>
      <c r="D3887" s="6">
        <f>A3887+B3887+C3887</f>
        <v>33</v>
      </c>
      <c r="E3887" s="5">
        <f>IF(A3887=0,0,A3887*LABOR_HRS_WK_TOM*SEASON_WEEKS*(1+DIM_PCT_TOM)^A3887)</f>
        <v>724.72950000000026</v>
      </c>
      <c r="F3887" s="5">
        <f>IF(B3887=0,0,B3887*LABOR_HRS_WK_CAR*SEASON_WEEKS*(1+DIM_PCT_CAR)^B3887)</f>
        <v>983.16986417423652</v>
      </c>
      <c r="G3887" s="5">
        <f>IF(C3887=0,0,C3887*LABOR_HRS_WK_MES*SEASON_WEEKS*(1+DIM_PCT_MES)^C3887)</f>
        <v>397.61499642530833</v>
      </c>
      <c r="H3887" s="5">
        <f>E3887+F3887+G3887</f>
        <v>2105.5143605995449</v>
      </c>
      <c r="I3887" s="5">
        <f>MIN(H3887,FARMER_HRS)</f>
        <v>720</v>
      </c>
      <c r="J3887" s="5">
        <f>MAX(0,H3887-FARMER_HRS)</f>
        <v>1385.5143605995449</v>
      </c>
      <c r="K3887" s="2">
        <f>I3887*FARMER_RATE+J3887*TEMP_WORKER_RATE</f>
        <v>49054.068760408765</v>
      </c>
      <c r="L3887" s="2">
        <f>A3887*PRICE_TOM+B3887*PRICE_CAR+C3887*PRICE_MES</f>
        <v>107480</v>
      </c>
      <c r="M3887" s="2">
        <f>A3887*FERT_BED_TOM+B3887*FERT_BED_CAR+C3887*FERT_BED_MES</f>
        <v>20240</v>
      </c>
      <c r="N3887" s="6">
        <f>IF(AND(D3887&lt;=TOTAL_BEDS,J3887&lt;=TEMP_WORKER_MAX*TEMP_WORKER_HRS),1,0)</f>
        <v>1</v>
      </c>
      <c r="O3887" s="2">
        <f>L3887-M3887-K3887-FIXED_COSTS</f>
        <v>18185.931239591235</v>
      </c>
      <c r="P3887" s="2">
        <f>IF(N3887=1,O3887,"")</f>
        <v>18185.931239591235</v>
      </c>
    </row>
    <row r="3888">
      <c r="A3888" s="6">
        <v>5</v>
      </c>
      <c r="B3888" s="6">
        <v>20</v>
      </c>
      <c r="C3888" s="6">
        <v>9</v>
      </c>
      <c r="D3888" s="6">
        <f>A3888+B3888+C3888</f>
        <v>34</v>
      </c>
      <c r="E3888" s="5">
        <f>IF(A3888=0,0,A3888*LABOR_HRS_WK_TOM*SEASON_WEEKS*(1+DIM_PCT_TOM)^A3888)</f>
        <v>724.72950000000026</v>
      </c>
      <c r="F3888" s="5">
        <f>IF(B3888=0,0,B3888*LABOR_HRS_WK_CAR*SEASON_WEEKS*(1+DIM_PCT_CAR)^B3888)</f>
        <v>983.16986417423652</v>
      </c>
      <c r="G3888" s="5">
        <f>IF(C3888=0,0,C3888*LABOR_HRS_WK_MES*SEASON_WEEKS*(1+DIM_PCT_MES)^C3888)</f>
        <v>452.90833186570273</v>
      </c>
      <c r="H3888" s="5">
        <f>E3888+F3888+G3888</f>
        <v>2160.8076960399394</v>
      </c>
      <c r="I3888" s="5">
        <f>MIN(H3888,FARMER_HRS)</f>
        <v>720</v>
      </c>
      <c r="J3888" s="5">
        <f>MAX(0,H3888-FARMER_HRS)</f>
        <v>1440.8076960399394</v>
      </c>
      <c r="K3888" s="2">
        <f>I3888*FARMER_RATE+J3888*TEMP_WORKER_RATE</f>
        <v>50014.022500693391</v>
      </c>
      <c r="L3888" s="2">
        <f>A3888*PRICE_TOM+B3888*PRICE_CAR+C3888*PRICE_MES</f>
        <v>110180</v>
      </c>
      <c r="M3888" s="2">
        <f>A3888*FERT_BED_TOM+B3888*FERT_BED_CAR+C3888*FERT_BED_MES</f>
        <v>21120</v>
      </c>
      <c r="N3888" s="6">
        <f>IF(AND(D3888&lt;=TOTAL_BEDS,J3888&lt;=TEMP_WORKER_MAX*TEMP_WORKER_HRS),1,0)</f>
        <v>1</v>
      </c>
      <c r="O3888" s="2">
        <f>L3888-M3888-K3888-FIXED_COSTS</f>
        <v>19045.977499306609</v>
      </c>
      <c r="P3888" s="2">
        <f>IF(N3888=1,O3888,"")</f>
        <v>19045.977499306609</v>
      </c>
    </row>
    <row r="3889">
      <c r="A3889" s="6">
        <v>5</v>
      </c>
      <c r="B3889" s="6">
        <v>20</v>
      </c>
      <c r="C3889" s="6">
        <v>10</v>
      </c>
      <c r="D3889" s="6">
        <f>A3889+B3889+C3889</f>
        <v>35</v>
      </c>
      <c r="E3889" s="5">
        <f>IF(A3889=0,0,A3889*LABOR_HRS_WK_TOM*SEASON_WEEKS*(1+DIM_PCT_TOM)^A3889)</f>
        <v>724.72950000000026</v>
      </c>
      <c r="F3889" s="5">
        <f>IF(B3889=0,0,B3889*LABOR_HRS_WK_CAR*SEASON_WEEKS*(1+DIM_PCT_CAR)^B3889)</f>
        <v>983.16986417423652</v>
      </c>
      <c r="G3889" s="5">
        <f>IF(C3889=0,0,C3889*LABOR_HRS_WK_MES*SEASON_WEEKS*(1+DIM_PCT_MES)^C3889)</f>
        <v>509.52187334891551</v>
      </c>
      <c r="H3889" s="5">
        <f>E3889+F3889+G3889</f>
        <v>2217.4212375231523</v>
      </c>
      <c r="I3889" s="5">
        <f>MIN(H3889,FARMER_HRS)</f>
        <v>720</v>
      </c>
      <c r="J3889" s="5">
        <f>MAX(0,H3889-FARMER_HRS)</f>
        <v>1497.4212375231523</v>
      </c>
      <c r="K3889" s="2">
        <f>I3889*FARMER_RATE+J3889*TEMP_WORKER_RATE</f>
        <v>50996.896484776953</v>
      </c>
      <c r="L3889" s="2">
        <f>A3889*PRICE_TOM+B3889*PRICE_CAR+C3889*PRICE_MES</f>
        <v>112880</v>
      </c>
      <c r="M3889" s="2">
        <f>A3889*FERT_BED_TOM+B3889*FERT_BED_CAR+C3889*FERT_BED_MES</f>
        <v>22000</v>
      </c>
      <c r="N3889" s="6">
        <f>IF(AND(D3889&lt;=TOTAL_BEDS,J3889&lt;=TEMP_WORKER_MAX*TEMP_WORKER_HRS),1,0)</f>
        <v>1</v>
      </c>
      <c r="O3889" s="2">
        <f>L3889-M3889-K3889-FIXED_COSTS</f>
        <v>19883.103515223047</v>
      </c>
      <c r="P3889" s="2">
        <f>IF(N3889=1,O3889,"")</f>
        <v>19883.103515223047</v>
      </c>
    </row>
    <row r="3890">
      <c r="A3890" s="6">
        <v>5</v>
      </c>
      <c r="B3890" s="6">
        <v>20</v>
      </c>
      <c r="C3890" s="6">
        <v>11</v>
      </c>
      <c r="D3890" s="6">
        <f>A3890+B3890+C3890</f>
        <v>36</v>
      </c>
      <c r="E3890" s="5">
        <f>IF(A3890=0,0,A3890*LABOR_HRS_WK_TOM*SEASON_WEEKS*(1+DIM_PCT_TOM)^A3890)</f>
        <v>724.72950000000026</v>
      </c>
      <c r="F3890" s="5">
        <f>IF(B3890=0,0,B3890*LABOR_HRS_WK_CAR*SEASON_WEEKS*(1+DIM_PCT_CAR)^B3890)</f>
        <v>983.16986417423652</v>
      </c>
      <c r="G3890" s="5">
        <f>IF(C3890=0,0,C3890*LABOR_HRS_WK_MES*SEASON_WEEKS*(1+DIM_PCT_MES)^C3890)</f>
        <v>567.47998644235463</v>
      </c>
      <c r="H3890" s="5">
        <f>E3890+F3890+G3890</f>
        <v>2275.3793506165912</v>
      </c>
      <c r="I3890" s="5">
        <f>MIN(H3890,FARMER_HRS)</f>
        <v>720</v>
      </c>
      <c r="J3890" s="5">
        <f>MAX(0,H3890-FARMER_HRS)</f>
        <v>1555.3793506165912</v>
      </c>
      <c r="K3890" s="2">
        <f>I3890*FARMER_RATE+J3890*TEMP_WORKER_RATE</f>
        <v>52003.11372598249</v>
      </c>
      <c r="L3890" s="2">
        <f>A3890*PRICE_TOM+B3890*PRICE_CAR+C3890*PRICE_MES</f>
        <v>115580</v>
      </c>
      <c r="M3890" s="2">
        <f>A3890*FERT_BED_TOM+B3890*FERT_BED_CAR+C3890*FERT_BED_MES</f>
        <v>22880</v>
      </c>
      <c r="N3890" s="6">
        <f>IF(AND(D3890&lt;=TOTAL_BEDS,J3890&lt;=TEMP_WORKER_MAX*TEMP_WORKER_HRS),1,0)</f>
        <v>1</v>
      </c>
      <c r="O3890" s="2">
        <f>L3890-M3890-K3890-FIXED_COSTS</f>
        <v>20696.88627401751</v>
      </c>
      <c r="P3890" s="2">
        <f>IF(N3890=1,O3890,"")</f>
        <v>20696.88627401751</v>
      </c>
    </row>
    <row r="3891">
      <c r="A3891" s="6">
        <v>5</v>
      </c>
      <c r="B3891" s="6">
        <v>20</v>
      </c>
      <c r="C3891" s="6">
        <v>12</v>
      </c>
      <c r="D3891" s="6">
        <f>A3891+B3891+C3891</f>
        <v>37</v>
      </c>
      <c r="E3891" s="5">
        <f>IF(A3891=0,0,A3891*LABOR_HRS_WK_TOM*SEASON_WEEKS*(1+DIM_PCT_TOM)^A3891)</f>
        <v>724.72950000000026</v>
      </c>
      <c r="F3891" s="5">
        <f>IF(B3891=0,0,B3891*LABOR_HRS_WK_CAR*SEASON_WEEKS*(1+DIM_PCT_CAR)^B3891)</f>
        <v>983.16986417423652</v>
      </c>
      <c r="G3891" s="5">
        <f>IF(C3891=0,0,C3891*LABOR_HRS_WK_MES*SEASON_WEEKS*(1+DIM_PCT_MES)^C3891)</f>
        <v>626.807439570419</v>
      </c>
      <c r="H3891" s="5">
        <f>E3891+F3891+G3891</f>
        <v>2334.7068037446556</v>
      </c>
      <c r="I3891" s="5">
        <f>MIN(H3891,FARMER_HRS)</f>
        <v>720</v>
      </c>
      <c r="J3891" s="5">
        <f>MAX(0,H3891-FARMER_HRS)</f>
        <v>1614.7068037446556</v>
      </c>
      <c r="K3891" s="2">
        <f>I3891*FARMER_RATE+J3891*TEMP_WORKER_RATE</f>
        <v>53033.104231678051</v>
      </c>
      <c r="L3891" s="2">
        <f>A3891*PRICE_TOM+B3891*PRICE_CAR+C3891*PRICE_MES</f>
        <v>118280</v>
      </c>
      <c r="M3891" s="2">
        <f>A3891*FERT_BED_TOM+B3891*FERT_BED_CAR+C3891*FERT_BED_MES</f>
        <v>23760</v>
      </c>
      <c r="N3891" s="6">
        <f>IF(AND(D3891&lt;=TOTAL_BEDS,J3891&lt;=TEMP_WORKER_MAX*TEMP_WORKER_HRS),1,0)</f>
        <v>1</v>
      </c>
      <c r="O3891" s="2">
        <f>L3891-M3891-K3891-FIXED_COSTS</f>
        <v>21486.895768321949</v>
      </c>
      <c r="P3891" s="2">
        <f>IF(N3891=1,O3891,"")</f>
        <v>21486.895768321949</v>
      </c>
    </row>
    <row r="3892">
      <c r="A3892" s="6">
        <v>5</v>
      </c>
      <c r="B3892" s="6">
        <v>20</v>
      </c>
      <c r="C3892" s="6">
        <v>13</v>
      </c>
      <c r="D3892" s="6">
        <f>A3892+B3892+C3892</f>
        <v>38</v>
      </c>
      <c r="E3892" s="5">
        <f>IF(A3892=0,0,A3892*LABOR_HRS_WK_TOM*SEASON_WEEKS*(1+DIM_PCT_TOM)^A3892)</f>
        <v>724.72950000000026</v>
      </c>
      <c r="F3892" s="5">
        <f>IF(B3892=0,0,B3892*LABOR_HRS_WK_CAR*SEASON_WEEKS*(1+DIM_PCT_CAR)^B3892)</f>
        <v>983.16986417423652</v>
      </c>
      <c r="G3892" s="5">
        <f>IF(C3892=0,0,C3892*LABOR_HRS_WK_MES*SEASON_WEEKS*(1+DIM_PCT_MES)^C3892)</f>
        <v>687.52941027880331</v>
      </c>
      <c r="H3892" s="5">
        <f>E3892+F3892+G3892</f>
        <v>2395.42877445304</v>
      </c>
      <c r="I3892" s="5">
        <f>MIN(H3892,FARMER_HRS)</f>
        <v>720</v>
      </c>
      <c r="J3892" s="5">
        <f>MAX(0,H3892-FARMER_HRS)</f>
        <v>1675.4287744530402</v>
      </c>
      <c r="K3892" s="2">
        <f>I3892*FARMER_RATE+J3892*TEMP_WORKER_RATE</f>
        <v>54087.305112031943</v>
      </c>
      <c r="L3892" s="2">
        <f>A3892*PRICE_TOM+B3892*PRICE_CAR+C3892*PRICE_MES</f>
        <v>120980</v>
      </c>
      <c r="M3892" s="2">
        <f>A3892*FERT_BED_TOM+B3892*FERT_BED_CAR+C3892*FERT_BED_MES</f>
        <v>24640</v>
      </c>
      <c r="N3892" s="6">
        <f>IF(AND(D3892&lt;=TOTAL_BEDS,J3892&lt;=TEMP_WORKER_MAX*TEMP_WORKER_HRS),1,0)</f>
        <v>1</v>
      </c>
      <c r="O3892" s="2">
        <f>L3892-M3892-K3892-FIXED_COSTS</f>
        <v>22252.694887968057</v>
      </c>
      <c r="P3892" s="2">
        <f>IF(N3892=1,O3892,"")</f>
        <v>22252.694887968057</v>
      </c>
    </row>
    <row r="3893">
      <c r="A3893" s="6">
        <v>5</v>
      </c>
      <c r="B3893" s="6">
        <v>20</v>
      </c>
      <c r="C3893" s="6">
        <v>14</v>
      </c>
      <c r="D3893" s="6">
        <f>A3893+B3893+C3893</f>
        <v>39</v>
      </c>
      <c r="E3893" s="5">
        <f>IF(A3893=0,0,A3893*LABOR_HRS_WK_TOM*SEASON_WEEKS*(1+DIM_PCT_TOM)^A3893)</f>
        <v>724.72950000000026</v>
      </c>
      <c r="F3893" s="5">
        <f>IF(B3893=0,0,B3893*LABOR_HRS_WK_CAR*SEASON_WEEKS*(1+DIM_PCT_CAR)^B3893)</f>
        <v>983.16986417423652</v>
      </c>
      <c r="G3893" s="5">
        <f>IF(C3893=0,0,C3893*LABOR_HRS_WK_MES*SEASON_WEEKS*(1+DIM_PCT_MES)^C3893)</f>
        <v>749.67149159246435</v>
      </c>
      <c r="H3893" s="5">
        <f>E3893+F3893+G3893</f>
        <v>2457.5708557667012</v>
      </c>
      <c r="I3893" s="5">
        <f>MIN(H3893,FARMER_HRS)</f>
        <v>720</v>
      </c>
      <c r="J3893" s="5">
        <f>MAX(0,H3893-FARMER_HRS)</f>
        <v>1737.5708557667012</v>
      </c>
      <c r="K3893" s="2">
        <f>I3893*FARMER_RATE+J3893*TEMP_WORKER_RATE</f>
        <v>55166.160690394114</v>
      </c>
      <c r="L3893" s="2">
        <f>A3893*PRICE_TOM+B3893*PRICE_CAR+C3893*PRICE_MES</f>
        <v>123680</v>
      </c>
      <c r="M3893" s="2">
        <f>A3893*FERT_BED_TOM+B3893*FERT_BED_CAR+C3893*FERT_BED_MES</f>
        <v>25520</v>
      </c>
      <c r="N3893" s="6">
        <f>IF(AND(D3893&lt;=TOTAL_BEDS,J3893&lt;=TEMP_WORKER_MAX*TEMP_WORKER_HRS),1,0)</f>
        <v>1</v>
      </c>
      <c r="O3893" s="2">
        <f>L3893-M3893-K3893-FIXED_COSTS</f>
        <v>22993.839309605886</v>
      </c>
      <c r="P3893" s="2">
        <f>IF(N3893=1,O3893,"")</f>
        <v>22993.839309605886</v>
      </c>
    </row>
    <row r="3894">
      <c r="A3894" s="6">
        <v>5</v>
      </c>
      <c r="B3894" s="6">
        <v>20</v>
      </c>
      <c r="C3894" s="6">
        <v>15</v>
      </c>
      <c r="D3894" s="6">
        <f>A3894+B3894+C3894</f>
        <v>40</v>
      </c>
      <c r="E3894" s="5">
        <f>IF(A3894=0,0,A3894*LABOR_HRS_WK_TOM*SEASON_WEEKS*(1+DIM_PCT_TOM)^A3894)</f>
        <v>724.72950000000026</v>
      </c>
      <c r="F3894" s="5">
        <f>IF(B3894=0,0,B3894*LABOR_HRS_WK_CAR*SEASON_WEEKS*(1+DIM_PCT_CAR)^B3894)</f>
        <v>983.16986417423652</v>
      </c>
      <c r="G3894" s="5">
        <f>IF(C3894=0,0,C3894*LABOR_HRS_WK_MES*SEASON_WEEKS*(1+DIM_PCT_MES)^C3894)</f>
        <v>813.25969846861074</v>
      </c>
      <c r="H3894" s="5">
        <f>E3894+F3894+G3894</f>
        <v>2521.1590626428474</v>
      </c>
      <c r="I3894" s="5">
        <f>MIN(H3894,FARMER_HRS)</f>
        <v>720</v>
      </c>
      <c r="J3894" s="5">
        <f>MAX(0,H3894-FARMER_HRS)</f>
        <v>1801.1590626428474</v>
      </c>
      <c r="K3894" s="2">
        <f>I3894*FARMER_RATE+J3894*TEMP_WORKER_RATE</f>
        <v>56270.122615327215</v>
      </c>
      <c r="L3894" s="2">
        <f>A3894*PRICE_TOM+B3894*PRICE_CAR+C3894*PRICE_MES</f>
        <v>126380</v>
      </c>
      <c r="M3894" s="2">
        <f>A3894*FERT_BED_TOM+B3894*FERT_BED_CAR+C3894*FERT_BED_MES</f>
        <v>26400</v>
      </c>
      <c r="N3894" s="6">
        <f>IF(AND(D3894&lt;=TOTAL_BEDS,J3894&lt;=TEMP_WORKER_MAX*TEMP_WORKER_HRS),1,0)</f>
        <v>1</v>
      </c>
      <c r="O3894" s="2">
        <f>L3894-M3894-K3894-FIXED_COSTS</f>
        <v>23709.877384672785</v>
      </c>
      <c r="P3894" s="2">
        <f>IF(N3894=1,O3894,"")</f>
        <v>23709.877384672785</v>
      </c>
    </row>
    <row r="3895">
      <c r="A3895" s="6">
        <v>5</v>
      </c>
      <c r="B3895" s="6">
        <v>20</v>
      </c>
      <c r="C3895" s="6">
        <v>16</v>
      </c>
      <c r="D3895" s="6">
        <f>A3895+B3895+C3895</f>
        <v>41</v>
      </c>
      <c r="E3895" s="5">
        <f>IF(A3895=0,0,A3895*LABOR_HRS_WK_TOM*SEASON_WEEKS*(1+DIM_PCT_TOM)^A3895)</f>
        <v>724.72950000000026</v>
      </c>
      <c r="F3895" s="5">
        <f>IF(B3895=0,0,B3895*LABOR_HRS_WK_CAR*SEASON_WEEKS*(1+DIM_PCT_CAR)^B3895)</f>
        <v>983.16986417423652</v>
      </c>
      <c r="G3895" s="5">
        <f>IF(C3895=0,0,C3895*LABOR_HRS_WK_MES*SEASON_WEEKS*(1+DIM_PCT_MES)^C3895)</f>
        <v>878.32047434609967</v>
      </c>
      <c r="H3895" s="5">
        <f>E3895+F3895+G3895</f>
        <v>2586.2198385203365</v>
      </c>
      <c r="I3895" s="5">
        <f>MIN(H3895,FARMER_HRS)</f>
        <v>720</v>
      </c>
      <c r="J3895" s="5">
        <f>MAX(0,H3895-FARMER_HRS)</f>
        <v>1866.2198385203365</v>
      </c>
      <c r="K3895" s="2">
        <f>I3895*FARMER_RATE+J3895*TEMP_WORKER_RATE</f>
        <v>57399.6499743114</v>
      </c>
      <c r="L3895" s="2">
        <f>A3895*PRICE_TOM+B3895*PRICE_CAR+C3895*PRICE_MES</f>
        <v>129080</v>
      </c>
      <c r="M3895" s="2">
        <f>A3895*FERT_BED_TOM+B3895*FERT_BED_CAR+C3895*FERT_BED_MES</f>
        <v>27280</v>
      </c>
      <c r="N3895" s="6">
        <f>IF(AND(D3895&lt;=TOTAL_BEDS,J3895&lt;=TEMP_WORKER_MAX*TEMP_WORKER_HRS),1,0)</f>
        <v>1</v>
      </c>
      <c r="O3895" s="2">
        <f>L3895-M3895-K3895-FIXED_COSTS</f>
        <v>24400.350025688604</v>
      </c>
      <c r="P3895" s="2">
        <f>IF(N3895=1,O3895,"")</f>
        <v>24400.350025688604</v>
      </c>
    </row>
    <row r="3896">
      <c r="A3896" s="6">
        <v>5</v>
      </c>
      <c r="B3896" s="6">
        <v>20</v>
      </c>
      <c r="C3896" s="6">
        <v>17</v>
      </c>
      <c r="D3896" s="6">
        <f>A3896+B3896+C3896</f>
        <v>42</v>
      </c>
      <c r="E3896" s="5">
        <f>IF(A3896=0,0,A3896*LABOR_HRS_WK_TOM*SEASON_WEEKS*(1+DIM_PCT_TOM)^A3896)</f>
        <v>724.72950000000026</v>
      </c>
      <c r="F3896" s="5">
        <f>IF(B3896=0,0,B3896*LABOR_HRS_WK_CAR*SEASON_WEEKS*(1+DIM_PCT_CAR)^B3896)</f>
        <v>983.16986417423652</v>
      </c>
      <c r="G3896" s="5">
        <f>IF(C3896=0,0,C3896*LABOR_HRS_WK_MES*SEASON_WEEKS*(1+DIM_PCT_MES)^C3896)</f>
        <v>944.88069779263992</v>
      </c>
      <c r="H3896" s="5">
        <f>E3896+F3896+G3896</f>
        <v>2652.7800619668769</v>
      </c>
      <c r="I3896" s="5">
        <f>MIN(H3896,FARMER_HRS)</f>
        <v>720</v>
      </c>
      <c r="J3896" s="5">
        <f>MAX(0,H3896-FARMER_HRS)</f>
        <v>1932.7800619668769</v>
      </c>
      <c r="K3896" s="2">
        <f>I3896*FARMER_RATE+J3896*TEMP_WORKER_RATE</f>
        <v>58555.209409147166</v>
      </c>
      <c r="L3896" s="2">
        <f>A3896*PRICE_TOM+B3896*PRICE_CAR+C3896*PRICE_MES</f>
        <v>131780</v>
      </c>
      <c r="M3896" s="2">
        <f>A3896*FERT_BED_TOM+B3896*FERT_BED_CAR+C3896*FERT_BED_MES</f>
        <v>28160</v>
      </c>
      <c r="N3896" s="6">
        <f>IF(AND(D3896&lt;=TOTAL_BEDS,J3896&lt;=TEMP_WORKER_MAX*TEMP_WORKER_HRS),1,0)</f>
        <v>1</v>
      </c>
      <c r="O3896" s="2">
        <f>L3896-M3896-K3896-FIXED_COSTS</f>
        <v>25064.790590852834</v>
      </c>
      <c r="P3896" s="2">
        <f>IF(N3896=1,O3896,"")</f>
        <v>25064.790590852834</v>
      </c>
    </row>
    <row r="3897">
      <c r="A3897" s="6">
        <v>5</v>
      </c>
      <c r="B3897" s="6">
        <v>20</v>
      </c>
      <c r="C3897" s="6">
        <v>18</v>
      </c>
      <c r="D3897" s="6">
        <f>A3897+B3897+C3897</f>
        <v>43</v>
      </c>
      <c r="E3897" s="5">
        <f>IF(A3897=0,0,A3897*LABOR_HRS_WK_TOM*SEASON_WEEKS*(1+DIM_PCT_TOM)^A3897)</f>
        <v>724.72950000000026</v>
      </c>
      <c r="F3897" s="5">
        <f>IF(B3897=0,0,B3897*LABOR_HRS_WK_CAR*SEASON_WEEKS*(1+DIM_PCT_CAR)^B3897)</f>
        <v>983.16986417423652</v>
      </c>
      <c r="G3897" s="5">
        <f>IF(C3897=0,0,C3897*LABOR_HRS_WK_MES*SEASON_WEEKS*(1+DIM_PCT_MES)^C3897)</f>
        <v>1012.9676892512272</v>
      </c>
      <c r="H3897" s="5">
        <f>E3897+F3897+G3897</f>
        <v>2720.8670534254638</v>
      </c>
      <c r="I3897" s="5">
        <f>MIN(H3897,FARMER_HRS)</f>
        <v>720</v>
      </c>
      <c r="J3897" s="5">
        <f>MAX(0,H3897-FARMER_HRS)</f>
        <v>2000.8670534254638</v>
      </c>
      <c r="K3897" s="2">
        <f>I3897*FARMER_RATE+J3897*TEMP_WORKER_RATE</f>
        <v>59737.275233080967</v>
      </c>
      <c r="L3897" s="2">
        <f>A3897*PRICE_TOM+B3897*PRICE_CAR+C3897*PRICE_MES</f>
        <v>134480</v>
      </c>
      <c r="M3897" s="2">
        <f>A3897*FERT_BED_TOM+B3897*FERT_BED_CAR+C3897*FERT_BED_MES</f>
        <v>29040</v>
      </c>
      <c r="N3897" s="6">
        <f>IF(AND(D3897&lt;=TOTAL_BEDS,J3897&lt;=TEMP_WORKER_MAX*TEMP_WORKER_HRS),1,0)</f>
        <v>1</v>
      </c>
      <c r="O3897" s="2">
        <f>L3897-M3897-K3897-FIXED_COSTS</f>
        <v>25702.724766919033</v>
      </c>
      <c r="P3897" s="2">
        <f>IF(N3897=1,O3897,"")</f>
        <v>25702.724766919033</v>
      </c>
    </row>
    <row r="3898">
      <c r="A3898" s="6">
        <v>5</v>
      </c>
      <c r="B3898" s="6">
        <v>20</v>
      </c>
      <c r="C3898" s="6">
        <v>19</v>
      </c>
      <c r="D3898" s="6">
        <f>A3898+B3898+C3898</f>
        <v>44</v>
      </c>
      <c r="E3898" s="5">
        <f>IF(A3898=0,0,A3898*LABOR_HRS_WK_TOM*SEASON_WEEKS*(1+DIM_PCT_TOM)^A3898)</f>
        <v>724.72950000000026</v>
      </c>
      <c r="F3898" s="5">
        <f>IF(B3898=0,0,B3898*LABOR_HRS_WK_CAR*SEASON_WEEKS*(1+DIM_PCT_CAR)^B3898)</f>
        <v>983.16986417423652</v>
      </c>
      <c r="G3898" s="5">
        <f>IF(C3898=0,0,C3898*LABOR_HRS_WK_MES*SEASON_WEEKS*(1+DIM_PCT_MES)^C3898)</f>
        <v>1082.6092178872491</v>
      </c>
      <c r="H3898" s="5">
        <f>E3898+F3898+G3898</f>
        <v>2790.5085820614859</v>
      </c>
      <c r="I3898" s="5">
        <f>MIN(H3898,FARMER_HRS)</f>
        <v>720</v>
      </c>
      <c r="J3898" s="5">
        <f>MAX(0,H3898-FARMER_HRS)</f>
        <v>2070.5085820614859</v>
      </c>
      <c r="K3898" s="2">
        <f>I3898*FARMER_RATE+J3898*TEMP_WORKER_RATE</f>
        <v>60946.329549678572</v>
      </c>
      <c r="L3898" s="2">
        <f>A3898*PRICE_TOM+B3898*PRICE_CAR+C3898*PRICE_MES</f>
        <v>137180</v>
      </c>
      <c r="M3898" s="2">
        <f>A3898*FERT_BED_TOM+B3898*FERT_BED_CAR+C3898*FERT_BED_MES</f>
        <v>29920</v>
      </c>
      <c r="N3898" s="6">
        <f>IF(AND(D3898&lt;=TOTAL_BEDS,J3898&lt;=TEMP_WORKER_MAX*TEMP_WORKER_HRS),1,0)</f>
        <v>1</v>
      </c>
      <c r="O3898" s="2">
        <f>L3898-M3898-K3898-FIXED_COSTS</f>
        <v>26313.670450321428</v>
      </c>
      <c r="P3898" s="2">
        <f>IF(N3898=1,O3898,"")</f>
        <v>26313.670450321428</v>
      </c>
    </row>
    <row r="3899">
      <c r="A3899" s="6">
        <v>5</v>
      </c>
      <c r="B3899" s="6">
        <v>20</v>
      </c>
      <c r="C3899" s="6">
        <v>20</v>
      </c>
      <c r="D3899" s="6">
        <f>A3899+B3899+C3899</f>
        <v>45</v>
      </c>
      <c r="E3899" s="5">
        <f>IF(A3899=0,0,A3899*LABOR_HRS_WK_TOM*SEASON_WEEKS*(1+DIM_PCT_TOM)^A3899)</f>
        <v>724.72950000000026</v>
      </c>
      <c r="F3899" s="5">
        <f>IF(B3899=0,0,B3899*LABOR_HRS_WK_CAR*SEASON_WEEKS*(1+DIM_PCT_CAR)^B3899)</f>
        <v>983.16986417423652</v>
      </c>
      <c r="G3899" s="5">
        <f>IF(C3899=0,0,C3899*LABOR_HRS_WK_MES*SEASON_WEEKS*(1+DIM_PCT_MES)^C3899)</f>
        <v>1153.8335085377259</v>
      </c>
      <c r="H3899" s="5">
        <f>E3899+F3899+G3899</f>
        <v>2861.732872711963</v>
      </c>
      <c r="I3899" s="5">
        <f>MIN(H3899,FARMER_HRS)</f>
        <v>720</v>
      </c>
      <c r="J3899" s="5">
        <f>MAX(0,H3899-FARMER_HRS)</f>
        <v>2141.732872711963</v>
      </c>
      <c r="K3899" s="2">
        <f>I3899*FARMER_RATE+J3899*TEMP_WORKER_RATE</f>
        <v>62182.86237347158</v>
      </c>
      <c r="L3899" s="2">
        <f>A3899*PRICE_TOM+B3899*PRICE_CAR+C3899*PRICE_MES</f>
        <v>139880</v>
      </c>
      <c r="M3899" s="2">
        <f>A3899*FERT_BED_TOM+B3899*FERT_BED_CAR+C3899*FERT_BED_MES</f>
        <v>30800</v>
      </c>
      <c r="N3899" s="6">
        <f>IF(AND(D3899&lt;=TOTAL_BEDS,J3899&lt;=TEMP_WORKER_MAX*TEMP_WORKER_HRS),1,0)</f>
        <v>1</v>
      </c>
      <c r="O3899" s="2">
        <f>L3899-M3899-K3899-FIXED_COSTS</f>
        <v>26897.13762652842</v>
      </c>
      <c r="P3899" s="2">
        <f>IF(N3899=1,O3899,"")</f>
        <v>26897.13762652842</v>
      </c>
    </row>
    <row r="3900">
      <c r="A3900" s="6">
        <v>5</v>
      </c>
      <c r="B3900" s="6">
        <v>20</v>
      </c>
      <c r="C3900" s="6">
        <v>21</v>
      </c>
      <c r="D3900" s="6">
        <f>A3900+B3900+C3900</f>
        <v>46</v>
      </c>
      <c r="E3900" s="5">
        <f>IF(A3900=0,0,A3900*LABOR_HRS_WK_TOM*SEASON_WEEKS*(1+DIM_PCT_TOM)^A3900)</f>
        <v>724.72950000000026</v>
      </c>
      <c r="F3900" s="5">
        <f>IF(B3900=0,0,B3900*LABOR_HRS_WK_CAR*SEASON_WEEKS*(1+DIM_PCT_CAR)^B3900)</f>
        <v>983.16986417423652</v>
      </c>
      <c r="G3900" s="5">
        <f>IF(C3900=0,0,C3900*LABOR_HRS_WK_MES*SEASON_WEEKS*(1+DIM_PCT_MES)^C3900)</f>
        <v>1226.6692487641699</v>
      </c>
      <c r="H3900" s="5">
        <f>E3900+F3900+G3900</f>
        <v>2934.5686129384067</v>
      </c>
      <c r="I3900" s="5">
        <f>MIN(H3900,FARMER_HRS)</f>
        <v>720</v>
      </c>
      <c r="J3900" s="5">
        <f>MAX(0,H3900-FARMER_HRS)</f>
        <v>2214.5686129384067</v>
      </c>
      <c r="K3900" s="2">
        <f>I3900*FARMER_RATE+J3900*TEMP_WORKER_RATE</f>
        <v>63447.371752402891</v>
      </c>
      <c r="L3900" s="2">
        <f>A3900*PRICE_TOM+B3900*PRICE_CAR+C3900*PRICE_MES</f>
        <v>142580</v>
      </c>
      <c r="M3900" s="2">
        <f>A3900*FERT_BED_TOM+B3900*FERT_BED_CAR+C3900*FERT_BED_MES</f>
        <v>31680</v>
      </c>
      <c r="N3900" s="6">
        <f>IF(AND(D3900&lt;=TOTAL_BEDS,J3900&lt;=TEMP_WORKER_MAX*TEMP_WORKER_HRS),1,0)</f>
        <v>1</v>
      </c>
      <c r="O3900" s="2">
        <f>L3900-M3900-K3900-FIXED_COSTS</f>
        <v>27452.628247597109</v>
      </c>
      <c r="P3900" s="2">
        <f>IF(N3900=1,O3900,"")</f>
        <v>27452.628247597109</v>
      </c>
    </row>
    <row r="3901">
      <c r="A3901" s="6">
        <v>5</v>
      </c>
      <c r="B3901" s="6">
        <v>20</v>
      </c>
      <c r="C3901" s="6">
        <v>22</v>
      </c>
      <c r="D3901" s="6">
        <f>A3901+B3901+C3901</f>
        <v>47</v>
      </c>
      <c r="E3901" s="5">
        <f>IF(A3901=0,0,A3901*LABOR_HRS_WK_TOM*SEASON_WEEKS*(1+DIM_PCT_TOM)^A3901)</f>
        <v>724.72950000000026</v>
      </c>
      <c r="F3901" s="5">
        <f>IF(B3901=0,0,B3901*LABOR_HRS_WK_CAR*SEASON_WEEKS*(1+DIM_PCT_CAR)^B3901)</f>
        <v>983.16986417423652</v>
      </c>
      <c r="G3901" s="5">
        <f>IF(C3901=0,0,C3901*LABOR_HRS_WK_MES*SEASON_WEEKS*(1+DIM_PCT_MES)^C3901)</f>
        <v>1301.1455960105659</v>
      </c>
      <c r="H3901" s="5">
        <f>E3901+F3901+G3901</f>
        <v>3009.0449601848027</v>
      </c>
      <c r="I3901" s="5">
        <f>MIN(H3901,FARMER_HRS)</f>
        <v>720</v>
      </c>
      <c r="J3901" s="5">
        <f>MAX(0,H3901-FARMER_HRS)</f>
        <v>2289.0449601848027</v>
      </c>
      <c r="K3901" s="2">
        <f>I3901*FARMER_RATE+J3901*TEMP_WORKER_RATE</f>
        <v>64740.363892097266</v>
      </c>
      <c r="L3901" s="2">
        <f>A3901*PRICE_TOM+B3901*PRICE_CAR+C3901*PRICE_MES</f>
        <v>145280</v>
      </c>
      <c r="M3901" s="2">
        <f>A3901*FERT_BED_TOM+B3901*FERT_BED_CAR+C3901*FERT_BED_MES</f>
        <v>32560</v>
      </c>
      <c r="N3901" s="6">
        <f>IF(AND(D3901&lt;=TOTAL_BEDS,J3901&lt;=TEMP_WORKER_MAX*TEMP_WORKER_HRS),1,0)</f>
        <v>1</v>
      </c>
      <c r="O3901" s="2">
        <f>L3901-M3901-K3901-FIXED_COSTS</f>
        <v>27979.636107902734</v>
      </c>
      <c r="P3901" s="2">
        <f>IF(N3901=1,O3901,"")</f>
        <v>27979.636107902734</v>
      </c>
    </row>
    <row r="3902">
      <c r="A3902" s="6">
        <v>5</v>
      </c>
      <c r="B3902" s="6">
        <v>20</v>
      </c>
      <c r="C3902" s="6">
        <v>23</v>
      </c>
      <c r="D3902" s="6">
        <f>A3902+B3902+C3902</f>
        <v>48</v>
      </c>
      <c r="E3902" s="5">
        <f>IF(A3902=0,0,A3902*LABOR_HRS_WK_TOM*SEASON_WEEKS*(1+DIM_PCT_TOM)^A3902)</f>
        <v>724.72950000000026</v>
      </c>
      <c r="F3902" s="5">
        <f>IF(B3902=0,0,B3902*LABOR_HRS_WK_CAR*SEASON_WEEKS*(1+DIM_PCT_CAR)^B3902)</f>
        <v>983.16986417423652</v>
      </c>
      <c r="G3902" s="5">
        <f>IF(C3902=0,0,C3902*LABOR_HRS_WK_MES*SEASON_WEEKS*(1+DIM_PCT_MES)^C3902)</f>
        <v>1377.2921848680023</v>
      </c>
      <c r="H3902" s="5">
        <f>E3902+F3902+G3902</f>
        <v>3085.1915490422389</v>
      </c>
      <c r="I3902" s="5">
        <f>MIN(H3902,FARMER_HRS)</f>
        <v>720</v>
      </c>
      <c r="J3902" s="5">
        <f>MAX(0,H3902-FARMER_HRS)</f>
        <v>2365.1915490422389</v>
      </c>
      <c r="K3902" s="2">
        <f>I3902*FARMER_RATE+J3902*TEMP_WORKER_RATE</f>
        <v>66062.35328198332</v>
      </c>
      <c r="L3902" s="2">
        <f>A3902*PRICE_TOM+B3902*PRICE_CAR+C3902*PRICE_MES</f>
        <v>147980</v>
      </c>
      <c r="M3902" s="2">
        <f>A3902*FERT_BED_TOM+B3902*FERT_BED_CAR+C3902*FERT_BED_MES</f>
        <v>33440</v>
      </c>
      <c r="N3902" s="6">
        <f>IF(AND(D3902&lt;=TOTAL_BEDS,J3902&lt;=TEMP_WORKER_MAX*TEMP_WORKER_HRS),1,0)</f>
        <v>1</v>
      </c>
      <c r="O3902" s="2">
        <f>L3902-M3902-K3902-FIXED_COSTS</f>
        <v>28477.64671801668</v>
      </c>
      <c r="P3902" s="2">
        <f>IF(N3902=1,O3902,"")</f>
        <v>28477.64671801668</v>
      </c>
    </row>
    <row r="3903">
      <c r="A3903" s="6">
        <v>5</v>
      </c>
      <c r="B3903" s="6">
        <v>20</v>
      </c>
      <c r="C3903" s="6">
        <v>24</v>
      </c>
      <c r="D3903" s="6">
        <f>A3903+B3903+C3903</f>
        <v>49</v>
      </c>
      <c r="E3903" s="5">
        <f>IF(A3903=0,0,A3903*LABOR_HRS_WK_TOM*SEASON_WEEKS*(1+DIM_PCT_TOM)^A3903)</f>
        <v>724.72950000000026</v>
      </c>
      <c r="F3903" s="5">
        <f>IF(B3903=0,0,B3903*LABOR_HRS_WK_CAR*SEASON_WEEKS*(1+DIM_PCT_CAR)^B3903)</f>
        <v>983.16986417423652</v>
      </c>
      <c r="G3903" s="5">
        <f>IF(C3903=0,0,C3903*LABOR_HRS_WK_MES*SEASON_WEEKS*(1+DIM_PCT_MES)^C3903)</f>
        <v>1455.139134447498</v>
      </c>
      <c r="H3903" s="5">
        <f>E3903+F3903+G3903</f>
        <v>3163.038498621735</v>
      </c>
      <c r="I3903" s="5">
        <f>MIN(H3903,FARMER_HRS)</f>
        <v>720</v>
      </c>
      <c r="J3903" s="5">
        <f>MAX(0,H3903-FARMER_HRS)</f>
        <v>2443.038498621735</v>
      </c>
      <c r="K3903" s="2">
        <f>I3903*FARMER_RATE+J3903*TEMP_WORKER_RATE</f>
        <v>67413.86282329401</v>
      </c>
      <c r="L3903" s="2">
        <f>A3903*PRICE_TOM+B3903*PRICE_CAR+C3903*PRICE_MES</f>
        <v>150680</v>
      </c>
      <c r="M3903" s="2">
        <f>A3903*FERT_BED_TOM+B3903*FERT_BED_CAR+C3903*FERT_BED_MES</f>
        <v>34320</v>
      </c>
      <c r="N3903" s="6">
        <f>IF(AND(D3903&lt;=TOTAL_BEDS,J3903&lt;=TEMP_WORKER_MAX*TEMP_WORKER_HRS),1,0)</f>
        <v>1</v>
      </c>
      <c r="O3903" s="2">
        <f>L3903-M3903-K3903-FIXED_COSTS</f>
        <v>28946.13717670599</v>
      </c>
      <c r="P3903" s="2">
        <f>IF(N3903=1,O3903,"")</f>
        <v>28946.13717670599</v>
      </c>
    </row>
    <row r="3904">
      <c r="A3904" s="6">
        <v>5</v>
      </c>
      <c r="B3904" s="6">
        <v>20</v>
      </c>
      <c r="C3904" s="6">
        <v>25</v>
      </c>
      <c r="D3904" s="6">
        <f>A3904+B3904+C3904</f>
        <v>50</v>
      </c>
      <c r="E3904" s="5">
        <f>IF(A3904=0,0,A3904*LABOR_HRS_WK_TOM*SEASON_WEEKS*(1+DIM_PCT_TOM)^A3904)</f>
        <v>724.72950000000026</v>
      </c>
      <c r="F3904" s="5">
        <f>IF(B3904=0,0,B3904*LABOR_HRS_WK_CAR*SEASON_WEEKS*(1+DIM_PCT_CAR)^B3904)</f>
        <v>983.16986417423652</v>
      </c>
      <c r="G3904" s="5">
        <f>IF(C3904=0,0,C3904*LABOR_HRS_WK_MES*SEASON_WEEKS*(1+DIM_PCT_MES)^C3904)</f>
        <v>1534.7170558625955</v>
      </c>
      <c r="H3904" s="5">
        <f>E3904+F3904+G3904</f>
        <v>3242.6164200368321</v>
      </c>
      <c r="I3904" s="5">
        <f>MIN(H3904,FARMER_HRS)</f>
        <v>720</v>
      </c>
      <c r="J3904" s="5">
        <f>MAX(0,H3904-FARMER_HRS)</f>
        <v>2522.6164200368321</v>
      </c>
      <c r="K3904" s="2">
        <f>I3904*FARMER_RATE+J3904*TEMP_WORKER_RATE</f>
        <v>68795.42395897278</v>
      </c>
      <c r="L3904" s="2">
        <f>A3904*PRICE_TOM+B3904*PRICE_CAR+C3904*PRICE_MES</f>
        <v>153380</v>
      </c>
      <c r="M3904" s="2">
        <f>A3904*FERT_BED_TOM+B3904*FERT_BED_CAR+C3904*FERT_BED_MES</f>
        <v>35200</v>
      </c>
      <c r="N3904" s="6">
        <f>IF(AND(D3904&lt;=TOTAL_BEDS,J3904&lt;=TEMP_WORKER_MAX*TEMP_WORKER_HRS),1,0)</f>
        <v>1</v>
      </c>
      <c r="O3904" s="2">
        <f>L3904-M3904-K3904-FIXED_COSTS</f>
        <v>29384.57604102722</v>
      </c>
      <c r="P3904" s="2">
        <f>IF(N3904=1,O3904,"")</f>
        <v>29384.57604102722</v>
      </c>
    </row>
    <row r="3905">
      <c r="A3905" s="6">
        <v>5</v>
      </c>
      <c r="B3905" s="6">
        <v>20</v>
      </c>
      <c r="C3905" s="6">
        <v>26</v>
      </c>
      <c r="D3905" s="6">
        <f>A3905+B3905+C3905</f>
        <v>51</v>
      </c>
      <c r="E3905" s="5">
        <f>IF(A3905=0,0,A3905*LABOR_HRS_WK_TOM*SEASON_WEEKS*(1+DIM_PCT_TOM)^A3905)</f>
        <v>724.72950000000026</v>
      </c>
      <c r="F3905" s="5">
        <f>IF(B3905=0,0,B3905*LABOR_HRS_WK_CAR*SEASON_WEEKS*(1+DIM_PCT_CAR)^B3905)</f>
        <v>983.16986417423652</v>
      </c>
      <c r="G3905" s="5">
        <f>IF(C3905=0,0,C3905*LABOR_HRS_WK_MES*SEASON_WEEKS*(1+DIM_PCT_MES)^C3905)</f>
        <v>1616.0570598233128</v>
      </c>
      <c r="H3905" s="5">
        <f>E3905+F3905+G3905</f>
        <v>3323.95642399755</v>
      </c>
      <c r="I3905" s="5">
        <f>MIN(H3905,FARMER_HRS)</f>
        <v>720</v>
      </c>
      <c r="J3905" s="5">
        <f>MAX(0,H3905-FARMER_HRS)</f>
        <v>2603.95642399755</v>
      </c>
      <c r="K3905" s="2">
        <f>I3905*FARMER_RATE+J3905*TEMP_WORKER_RATE</f>
        <v>70207.576805513017</v>
      </c>
      <c r="L3905" s="2">
        <f>A3905*PRICE_TOM+B3905*PRICE_CAR+C3905*PRICE_MES</f>
        <v>156080</v>
      </c>
      <c r="M3905" s="2">
        <f>A3905*FERT_BED_TOM+B3905*FERT_BED_CAR+C3905*FERT_BED_MES</f>
        <v>36080</v>
      </c>
      <c r="N3905" s="6">
        <f>IF(AND(D3905&lt;=TOTAL_BEDS,J3905&lt;=TEMP_WORKER_MAX*TEMP_WORKER_HRS),1,0)</f>
        <v>1</v>
      </c>
      <c r="O3905" s="2">
        <f>L3905-M3905-K3905-FIXED_COSTS</f>
        <v>29792.423194486983</v>
      </c>
      <c r="P3905" s="2">
        <f>IF(N3905=1,O3905,"")</f>
        <v>29792.423194486983</v>
      </c>
    </row>
    <row r="3906">
      <c r="A3906" s="6">
        <v>5</v>
      </c>
      <c r="B3906" s="6">
        <v>20</v>
      </c>
      <c r="C3906" s="6">
        <v>27</v>
      </c>
      <c r="D3906" s="6">
        <f>A3906+B3906+C3906</f>
        <v>52</v>
      </c>
      <c r="E3906" s="5">
        <f>IF(A3906=0,0,A3906*LABOR_HRS_WK_TOM*SEASON_WEEKS*(1+DIM_PCT_TOM)^A3906)</f>
        <v>724.72950000000026</v>
      </c>
      <c r="F3906" s="5">
        <f>IF(B3906=0,0,B3906*LABOR_HRS_WK_CAR*SEASON_WEEKS*(1+DIM_PCT_CAR)^B3906)</f>
        <v>983.16986417423652</v>
      </c>
      <c r="G3906" s="5">
        <f>IF(C3906=0,0,C3906*LABOR_HRS_WK_MES*SEASON_WEEKS*(1+DIM_PCT_MES)^C3906)</f>
        <v>1699.19076434307</v>
      </c>
      <c r="H3906" s="5">
        <f>E3906+F3906+G3906</f>
        <v>3407.0901285173068</v>
      </c>
      <c r="I3906" s="5">
        <f>MIN(H3906,FARMER_HRS)</f>
        <v>720</v>
      </c>
      <c r="J3906" s="5">
        <f>MAX(0,H3906-FARMER_HRS)</f>
        <v>2687.0901285173068</v>
      </c>
      <c r="K3906" s="2">
        <f>I3906*FARMER_RATE+J3906*TEMP_WORKER_RATE</f>
        <v>71650.8702867588</v>
      </c>
      <c r="L3906" s="2">
        <f>A3906*PRICE_TOM+B3906*PRICE_CAR+C3906*PRICE_MES</f>
        <v>158780</v>
      </c>
      <c r="M3906" s="2">
        <f>A3906*FERT_BED_TOM+B3906*FERT_BED_CAR+C3906*FERT_BED_MES</f>
        <v>36960</v>
      </c>
      <c r="N3906" s="6">
        <f>IF(AND(D3906&lt;=TOTAL_BEDS,J3906&lt;=TEMP_WORKER_MAX*TEMP_WORKER_HRS),1,0)</f>
        <v>1</v>
      </c>
      <c r="O3906" s="2">
        <f>L3906-M3906-K3906-FIXED_COSTS</f>
        <v>30169.1297132412</v>
      </c>
      <c r="P3906" s="2">
        <f>IF(N3906=1,O3906,"")</f>
        <v>30169.1297132412</v>
      </c>
    </row>
    <row r="3907">
      <c r="A3907" s="6">
        <v>5</v>
      </c>
      <c r="B3907" s="6">
        <v>20</v>
      </c>
      <c r="C3907" s="6">
        <v>28</v>
      </c>
      <c r="D3907" s="6">
        <f>A3907+B3907+C3907</f>
        <v>53</v>
      </c>
      <c r="E3907" s="5">
        <f>IF(A3907=0,0,A3907*LABOR_HRS_WK_TOM*SEASON_WEEKS*(1+DIM_PCT_TOM)^A3907)</f>
        <v>724.72950000000026</v>
      </c>
      <c r="F3907" s="5">
        <f>IF(B3907=0,0,B3907*LABOR_HRS_WK_CAR*SEASON_WEEKS*(1+DIM_PCT_CAR)^B3907)</f>
        <v>983.16986417423652</v>
      </c>
      <c r="G3907" s="5">
        <f>IF(C3907=0,0,C3907*LABOR_HRS_WK_MES*SEASON_WEEKS*(1+DIM_PCT_MES)^C3907)</f>
        <v>1784.1503025602233</v>
      </c>
      <c r="H3907" s="5">
        <f>E3907+F3907+G3907</f>
        <v>3492.04966673446</v>
      </c>
      <c r="I3907" s="5">
        <f>MIN(H3907,FARMER_HRS)</f>
        <v>720</v>
      </c>
      <c r="J3907" s="5">
        <f>MAX(0,H3907-FARMER_HRS)</f>
        <v>2772.04966673446</v>
      </c>
      <c r="K3907" s="2">
        <f>I3907*FARMER_RATE+J3907*TEMP_WORKER_RATE</f>
        <v>73125.862269695484</v>
      </c>
      <c r="L3907" s="2">
        <f>A3907*PRICE_TOM+B3907*PRICE_CAR+C3907*PRICE_MES</f>
        <v>161480</v>
      </c>
      <c r="M3907" s="2">
        <f>A3907*FERT_BED_TOM+B3907*FERT_BED_CAR+C3907*FERT_BED_MES</f>
        <v>37840</v>
      </c>
      <c r="N3907" s="6">
        <f>IF(AND(D3907&lt;=TOTAL_BEDS,J3907&lt;=TEMP_WORKER_MAX*TEMP_WORKER_HRS),1,0)</f>
        <v>1</v>
      </c>
      <c r="O3907" s="2">
        <f>L3907-M3907-K3907-FIXED_COSTS</f>
        <v>30514.137730304516</v>
      </c>
      <c r="P3907" s="2">
        <f>IF(N3907=1,O3907,"")</f>
        <v>30514.137730304516</v>
      </c>
    </row>
    <row r="3908">
      <c r="A3908" s="6">
        <v>5</v>
      </c>
      <c r="B3908" s="6">
        <v>20</v>
      </c>
      <c r="C3908" s="6">
        <v>29</v>
      </c>
      <c r="D3908" s="6">
        <f>A3908+B3908+C3908</f>
        <v>54</v>
      </c>
      <c r="E3908" s="5">
        <f>IF(A3908=0,0,A3908*LABOR_HRS_WK_TOM*SEASON_WEEKS*(1+DIM_PCT_TOM)^A3908)</f>
        <v>724.72950000000026</v>
      </c>
      <c r="F3908" s="5">
        <f>IF(B3908=0,0,B3908*LABOR_HRS_WK_CAR*SEASON_WEEKS*(1+DIM_PCT_CAR)^B3908)</f>
        <v>983.16986417423652</v>
      </c>
      <c r="G3908" s="5">
        <f>IF(C3908=0,0,C3908*LABOR_HRS_WK_MES*SEASON_WEEKS*(1+DIM_PCT_MES)^C3908)</f>
        <v>1870.9683306758766</v>
      </c>
      <c r="H3908" s="5">
        <f>E3908+F3908+G3908</f>
        <v>3578.8676948501134</v>
      </c>
      <c r="I3908" s="5">
        <f>MIN(H3908,FARMER_HRS)</f>
        <v>720</v>
      </c>
      <c r="J3908" s="5">
        <f>MAX(0,H3908-FARMER_HRS)</f>
        <v>2858.8676948501134</v>
      </c>
      <c r="K3908" s="2">
        <f>I3908*FARMER_RATE+J3908*TEMP_WORKER_RATE</f>
        <v>74633.1197022589</v>
      </c>
      <c r="L3908" s="2">
        <f>A3908*PRICE_TOM+B3908*PRICE_CAR+C3908*PRICE_MES</f>
        <v>164180</v>
      </c>
      <c r="M3908" s="2">
        <f>A3908*FERT_BED_TOM+B3908*FERT_BED_CAR+C3908*FERT_BED_MES</f>
        <v>38720</v>
      </c>
      <c r="N3908" s="6">
        <f>IF(AND(D3908&lt;=TOTAL_BEDS,J3908&lt;=TEMP_WORKER_MAX*TEMP_WORKER_HRS),1,0)</f>
        <v>1</v>
      </c>
      <c r="O3908" s="2">
        <f>L3908-M3908-K3908-FIXED_COSTS</f>
        <v>30826.880297741096</v>
      </c>
      <c r="P3908" s="2">
        <f>IF(N3908=1,O3908,"")</f>
        <v>30826.880297741096</v>
      </c>
    </row>
    <row r="3909">
      <c r="A3909" s="6">
        <v>5</v>
      </c>
      <c r="B3909" s="6">
        <v>20</v>
      </c>
      <c r="C3909" s="6">
        <v>30</v>
      </c>
      <c r="D3909" s="6">
        <f>A3909+B3909+C3909</f>
        <v>55</v>
      </c>
      <c r="E3909" s="5">
        <f>IF(A3909=0,0,A3909*LABOR_HRS_WK_TOM*SEASON_WEEKS*(1+DIM_PCT_TOM)^A3909)</f>
        <v>724.72950000000026</v>
      </c>
      <c r="F3909" s="5">
        <f>IF(B3909=0,0,B3909*LABOR_HRS_WK_CAR*SEASON_WEEKS*(1+DIM_PCT_CAR)^B3909)</f>
        <v>983.16986417423652</v>
      </c>
      <c r="G3909" s="5">
        <f>IF(C3909=0,0,C3909*LABOR_HRS_WK_MES*SEASON_WEEKS*(1+DIM_PCT_MES)^C3909)</f>
        <v>1959.6780360096466</v>
      </c>
      <c r="H3909" s="5">
        <f>E3909+F3909+G3909</f>
        <v>3667.5774001838836</v>
      </c>
      <c r="I3909" s="5">
        <f>MIN(H3909,FARMER_HRS)</f>
        <v>720</v>
      </c>
      <c r="J3909" s="5">
        <f>MAX(0,H3909-FARMER_HRS)</f>
        <v>2947.5774001838836</v>
      </c>
      <c r="K3909" s="2">
        <f>I3909*FARMER_RATE+J3909*TEMP_WORKER_RATE</f>
        <v>76173.218753192428</v>
      </c>
      <c r="L3909" s="2">
        <f>A3909*PRICE_TOM+B3909*PRICE_CAR+C3909*PRICE_MES</f>
        <v>166880</v>
      </c>
      <c r="M3909" s="2">
        <f>A3909*FERT_BED_TOM+B3909*FERT_BED_CAR+C3909*FERT_BED_MES</f>
        <v>39600</v>
      </c>
      <c r="N3909" s="6">
        <f>IF(AND(D3909&lt;=TOTAL_BEDS,J3909&lt;=TEMP_WORKER_MAX*TEMP_WORKER_HRS),1,0)</f>
        <v>1</v>
      </c>
      <c r="O3909" s="2">
        <f>L3909-M3909-K3909-FIXED_COSTS</f>
        <v>31106.781246807572</v>
      </c>
      <c r="P3909" s="2">
        <f>IF(N3909=1,O3909,"")</f>
        <v>31106.781246807572</v>
      </c>
    </row>
    <row r="3910">
      <c r="A3910" s="6">
        <v>6</v>
      </c>
      <c r="B3910" s="6">
        <v>0</v>
      </c>
      <c r="C3910" s="6">
        <v>0</v>
      </c>
      <c r="D3910" s="6">
        <f>A3910+B3910+C3910</f>
        <v>6</v>
      </c>
      <c r="E3910" s="5">
        <f>IF(A3910=0,0,A3910*LABOR_HRS_WK_TOM*SEASON_WEEKS*(1+DIM_PCT_TOM)^A3910)</f>
        <v>956.64294000000041</v>
      </c>
      <c r="F3910" s="5">
        <f>IF(B3910=0,0,B3910*LABOR_HRS_WK_CAR*SEASON_WEEKS*(1+DIM_PCT_CAR)^B3910)</f>
        <v>0</v>
      </c>
      <c r="G3910" s="5">
        <f>IF(C3910=0,0,C3910*LABOR_HRS_WK_MES*SEASON_WEEKS*(1+DIM_PCT_MES)^C3910)</f>
        <v>0</v>
      </c>
      <c r="H3910" s="5">
        <f>E3910+F3910+G3910</f>
        <v>956.64294000000041</v>
      </c>
      <c r="I3910" s="5">
        <f>MIN(H3910,FARMER_HRS)</f>
        <v>720</v>
      </c>
      <c r="J3910" s="5">
        <f>MAX(0,H3910-FARMER_HRS)</f>
        <v>236.64294000000041</v>
      </c>
      <c r="K3910" s="2">
        <f>I3910*FARMER_RATE+J3910*TEMP_WORKER_RATE</f>
        <v>29108.384375000009</v>
      </c>
      <c r="L3910" s="2">
        <f>A3910*PRICE_TOM+B3910*PRICE_CAR+C3910*PRICE_MES</f>
        <v>52800</v>
      </c>
      <c r="M3910" s="2">
        <f>A3910*FERT_BED_TOM+B3910*FERT_BED_CAR+C3910*FERT_BED_MES</f>
        <v>5280</v>
      </c>
      <c r="N3910" s="6">
        <f>IF(AND(D3910&lt;=TOTAL_BEDS,J3910&lt;=TEMP_WORKER_MAX*TEMP_WORKER_HRS),1,0)</f>
        <v>1</v>
      </c>
      <c r="O3910" s="2">
        <f>L3910-M3910-K3910-FIXED_COSTS</f>
        <v>-1588.3843750000087</v>
      </c>
      <c r="P3910" s="2">
        <f>IF(N3910=1,O3910,"")</f>
        <v>-1588.3843750000087</v>
      </c>
    </row>
    <row r="3911">
      <c r="A3911" s="6">
        <v>6</v>
      </c>
      <c r="B3911" s="6">
        <v>0</v>
      </c>
      <c r="C3911" s="6">
        <v>1</v>
      </c>
      <c r="D3911" s="6">
        <f>A3911+B3911+C3911</f>
        <v>7</v>
      </c>
      <c r="E3911" s="5">
        <f>IF(A3911=0,0,A3911*LABOR_HRS_WK_TOM*SEASON_WEEKS*(1+DIM_PCT_TOM)^A3911)</f>
        <v>956.64294000000041</v>
      </c>
      <c r="F3911" s="5">
        <f>IF(B3911=0,0,B3911*LABOR_HRS_WK_CAR*SEASON_WEEKS*(1+DIM_PCT_CAR)^B3911)</f>
        <v>0</v>
      </c>
      <c r="G3911" s="5">
        <f>IF(C3911=0,0,C3911*LABOR_HRS_WK_MES*SEASON_WEEKS*(1+DIM_PCT_MES)^C3911)</f>
        <v>45.5625</v>
      </c>
      <c r="H3911" s="5">
        <f>E3911+F3911+G3911</f>
        <v>1002.2054400000004</v>
      </c>
      <c r="I3911" s="5">
        <f>MIN(H3911,FARMER_HRS)</f>
        <v>720</v>
      </c>
      <c r="J3911" s="5">
        <f>MAX(0,H3911-FARMER_HRS)</f>
        <v>282.20544000000041</v>
      </c>
      <c r="K3911" s="2">
        <f>I3911*FARMER_RATE+J3911*TEMP_WORKER_RATE</f>
        <v>29899.400000000009</v>
      </c>
      <c r="L3911" s="2">
        <f>A3911*PRICE_TOM+B3911*PRICE_CAR+C3911*PRICE_MES</f>
        <v>55500</v>
      </c>
      <c r="M3911" s="2">
        <f>A3911*FERT_BED_TOM+B3911*FERT_BED_CAR+C3911*FERT_BED_MES</f>
        <v>6160</v>
      </c>
      <c r="N3911" s="6">
        <f>IF(AND(D3911&lt;=TOTAL_BEDS,J3911&lt;=TEMP_WORKER_MAX*TEMP_WORKER_HRS),1,0)</f>
        <v>1</v>
      </c>
      <c r="O3911" s="2">
        <f>L3911-M3911-K3911-FIXED_COSTS</f>
        <v>-559.40000000000873</v>
      </c>
      <c r="P3911" s="2">
        <f>IF(N3911=1,O3911,"")</f>
        <v>-559.40000000000873</v>
      </c>
    </row>
    <row r="3912">
      <c r="A3912" s="6">
        <v>6</v>
      </c>
      <c r="B3912" s="6">
        <v>0</v>
      </c>
      <c r="C3912" s="6">
        <v>2</v>
      </c>
      <c r="D3912" s="6">
        <f>A3912+B3912+C3912</f>
        <v>8</v>
      </c>
      <c r="E3912" s="5">
        <f>IF(A3912=0,0,A3912*LABOR_HRS_WK_TOM*SEASON_WEEKS*(1+DIM_PCT_TOM)^A3912)</f>
        <v>956.64294000000041</v>
      </c>
      <c r="F3912" s="5">
        <f>IF(B3912=0,0,B3912*LABOR_HRS_WK_CAR*SEASON_WEEKS*(1+DIM_PCT_CAR)^B3912)</f>
        <v>0</v>
      </c>
      <c r="G3912" s="5">
        <f>IF(C3912=0,0,C3912*LABOR_HRS_WK_MES*SEASON_WEEKS*(1+DIM_PCT_MES)^C3912)</f>
        <v>92.2640625</v>
      </c>
      <c r="H3912" s="5">
        <f>E3912+F3912+G3912</f>
        <v>1048.9070025000003</v>
      </c>
      <c r="I3912" s="5">
        <f>MIN(H3912,FARMER_HRS)</f>
        <v>720</v>
      </c>
      <c r="J3912" s="5">
        <f>MAX(0,H3912-FARMER_HRS)</f>
        <v>328.90700250000032</v>
      </c>
      <c r="K3912" s="2">
        <f>I3912*FARMER_RATE+J3912*TEMP_WORKER_RATE</f>
        <v>30710.191015625005</v>
      </c>
      <c r="L3912" s="2">
        <f>A3912*PRICE_TOM+B3912*PRICE_CAR+C3912*PRICE_MES</f>
        <v>58200</v>
      </c>
      <c r="M3912" s="2">
        <f>A3912*FERT_BED_TOM+B3912*FERT_BED_CAR+C3912*FERT_BED_MES</f>
        <v>7040</v>
      </c>
      <c r="N3912" s="6">
        <f>IF(AND(D3912&lt;=TOTAL_BEDS,J3912&lt;=TEMP_WORKER_MAX*TEMP_WORKER_HRS),1,0)</f>
        <v>1</v>
      </c>
      <c r="O3912" s="2">
        <f>L3912-M3912-K3912-FIXED_COSTS</f>
        <v>449.80898437499491</v>
      </c>
      <c r="P3912" s="2">
        <f>IF(N3912=1,O3912,"")</f>
        <v>449.80898437499491</v>
      </c>
    </row>
    <row r="3913">
      <c r="A3913" s="6">
        <v>6</v>
      </c>
      <c r="B3913" s="6">
        <v>0</v>
      </c>
      <c r="C3913" s="6">
        <v>3</v>
      </c>
      <c r="D3913" s="6">
        <f>A3913+B3913+C3913</f>
        <v>9</v>
      </c>
      <c r="E3913" s="5">
        <f>IF(A3913=0,0,A3913*LABOR_HRS_WK_TOM*SEASON_WEEKS*(1+DIM_PCT_TOM)^A3913)</f>
        <v>956.64294000000041</v>
      </c>
      <c r="F3913" s="5">
        <f>IF(B3913=0,0,B3913*LABOR_HRS_WK_CAR*SEASON_WEEKS*(1+DIM_PCT_CAR)^B3913)</f>
        <v>0</v>
      </c>
      <c r="G3913" s="5">
        <f>IF(C3913=0,0,C3913*LABOR_HRS_WK_MES*SEASON_WEEKS*(1+DIM_PCT_MES)^C3913)</f>
        <v>140.12604492187498</v>
      </c>
      <c r="H3913" s="5">
        <f>E3913+F3913+G3913</f>
        <v>1096.7689849218755</v>
      </c>
      <c r="I3913" s="5">
        <f>MIN(H3913,FARMER_HRS)</f>
        <v>720</v>
      </c>
      <c r="J3913" s="5">
        <f>MAX(0,H3913-FARMER_HRS)</f>
        <v>376.76898492187547</v>
      </c>
      <c r="K3913" s="2">
        <f>I3913*FARMER_RATE+J3913*TEMP_WORKER_RATE</f>
        <v>31541.128210449227</v>
      </c>
      <c r="L3913" s="2">
        <f>A3913*PRICE_TOM+B3913*PRICE_CAR+C3913*PRICE_MES</f>
        <v>60900</v>
      </c>
      <c r="M3913" s="2">
        <f>A3913*FERT_BED_TOM+B3913*FERT_BED_CAR+C3913*FERT_BED_MES</f>
        <v>7920</v>
      </c>
      <c r="N3913" s="6">
        <f>IF(AND(D3913&lt;=TOTAL_BEDS,J3913&lt;=TEMP_WORKER_MAX*TEMP_WORKER_HRS),1,0)</f>
        <v>1</v>
      </c>
      <c r="O3913" s="2">
        <f>L3913-M3913-K3913-FIXED_COSTS</f>
        <v>1438.8717895507725</v>
      </c>
      <c r="P3913" s="2">
        <f>IF(N3913=1,O3913,"")</f>
        <v>1438.8717895507725</v>
      </c>
    </row>
    <row r="3914">
      <c r="A3914" s="6">
        <v>6</v>
      </c>
      <c r="B3914" s="6">
        <v>0</v>
      </c>
      <c r="C3914" s="6">
        <v>4</v>
      </c>
      <c r="D3914" s="6">
        <f>A3914+B3914+C3914</f>
        <v>10</v>
      </c>
      <c r="E3914" s="5">
        <f>IF(A3914=0,0,A3914*LABOR_HRS_WK_TOM*SEASON_WEEKS*(1+DIM_PCT_TOM)^A3914)</f>
        <v>956.64294000000041</v>
      </c>
      <c r="F3914" s="5">
        <f>IF(B3914=0,0,B3914*LABOR_HRS_WK_CAR*SEASON_WEEKS*(1+DIM_PCT_CAR)^B3914)</f>
        <v>0</v>
      </c>
      <c r="G3914" s="5">
        <f>IF(C3914=0,0,C3914*LABOR_HRS_WK_MES*SEASON_WEEKS*(1+DIM_PCT_MES)^C3914)</f>
        <v>189.17016064453119</v>
      </c>
      <c r="H3914" s="5">
        <f>E3914+F3914+G3914</f>
        <v>1145.8131006445317</v>
      </c>
      <c r="I3914" s="5">
        <f>MIN(H3914,FARMER_HRS)</f>
        <v>720</v>
      </c>
      <c r="J3914" s="5">
        <f>MAX(0,H3914-FARMER_HRS)</f>
        <v>425.81310064453169</v>
      </c>
      <c r="K3914" s="2">
        <f>I3914*FARMER_RATE+J3914*TEMP_WORKER_RATE</f>
        <v>32392.588552856454</v>
      </c>
      <c r="L3914" s="2">
        <f>A3914*PRICE_TOM+B3914*PRICE_CAR+C3914*PRICE_MES</f>
        <v>63600</v>
      </c>
      <c r="M3914" s="2">
        <f>A3914*FERT_BED_TOM+B3914*FERT_BED_CAR+C3914*FERT_BED_MES</f>
        <v>8800</v>
      </c>
      <c r="N3914" s="6">
        <f>IF(AND(D3914&lt;=TOTAL_BEDS,J3914&lt;=TEMP_WORKER_MAX*TEMP_WORKER_HRS),1,0)</f>
        <v>1</v>
      </c>
      <c r="O3914" s="2">
        <f>L3914-M3914-K3914-FIXED_COSTS</f>
        <v>2407.411447143546</v>
      </c>
      <c r="P3914" s="2">
        <f>IF(N3914=1,O3914,"")</f>
        <v>2407.411447143546</v>
      </c>
    </row>
    <row r="3915">
      <c r="A3915" s="6">
        <v>6</v>
      </c>
      <c r="B3915" s="6">
        <v>0</v>
      </c>
      <c r="C3915" s="6">
        <v>5</v>
      </c>
      <c r="D3915" s="6">
        <f>A3915+B3915+C3915</f>
        <v>11</v>
      </c>
      <c r="E3915" s="5">
        <f>IF(A3915=0,0,A3915*LABOR_HRS_WK_TOM*SEASON_WEEKS*(1+DIM_PCT_TOM)^A3915)</f>
        <v>956.64294000000041</v>
      </c>
      <c r="F3915" s="5">
        <f>IF(B3915=0,0,B3915*LABOR_HRS_WK_CAR*SEASON_WEEKS*(1+DIM_PCT_CAR)^B3915)</f>
        <v>0</v>
      </c>
      <c r="G3915" s="5">
        <f>IF(C3915=0,0,C3915*LABOR_HRS_WK_MES*SEASON_WEEKS*(1+DIM_PCT_MES)^C3915)</f>
        <v>239.41848456573481</v>
      </c>
      <c r="H3915" s="5">
        <f>E3915+F3915+G3915</f>
        <v>1196.0614245657353</v>
      </c>
      <c r="I3915" s="5">
        <f>MIN(H3915,FARMER_HRS)</f>
        <v>720</v>
      </c>
      <c r="J3915" s="5">
        <f>MAX(0,H3915-FARMER_HRS)</f>
        <v>476.06142456573525</v>
      </c>
      <c r="K3915" s="2">
        <f>I3915*FARMER_RATE+J3915*TEMP_WORKER_RATE</f>
        <v>33264.955287599572</v>
      </c>
      <c r="L3915" s="2">
        <f>A3915*PRICE_TOM+B3915*PRICE_CAR+C3915*PRICE_MES</f>
        <v>66300</v>
      </c>
      <c r="M3915" s="2">
        <f>A3915*FERT_BED_TOM+B3915*FERT_BED_CAR+C3915*FERT_BED_MES</f>
        <v>9680</v>
      </c>
      <c r="N3915" s="6">
        <f>IF(AND(D3915&lt;=TOTAL_BEDS,J3915&lt;=TEMP_WORKER_MAX*TEMP_WORKER_HRS),1,0)</f>
        <v>1</v>
      </c>
      <c r="O3915" s="2">
        <f>L3915-M3915-K3915-FIXED_COSTS</f>
        <v>3355.0447124004277</v>
      </c>
      <c r="P3915" s="2">
        <f>IF(N3915=1,O3915,"")</f>
        <v>3355.0447124004277</v>
      </c>
    </row>
    <row r="3916">
      <c r="A3916" s="6">
        <v>6</v>
      </c>
      <c r="B3916" s="6">
        <v>0</v>
      </c>
      <c r="C3916" s="6">
        <v>6</v>
      </c>
      <c r="D3916" s="6">
        <f>A3916+B3916+C3916</f>
        <v>12</v>
      </c>
      <c r="E3916" s="5">
        <f>IF(A3916=0,0,A3916*LABOR_HRS_WK_TOM*SEASON_WEEKS*(1+DIM_PCT_TOM)^A3916)</f>
        <v>956.64294000000041</v>
      </c>
      <c r="F3916" s="5">
        <f>IF(B3916=0,0,B3916*LABOR_HRS_WK_CAR*SEASON_WEEKS*(1+DIM_PCT_CAR)^B3916)</f>
        <v>0</v>
      </c>
      <c r="G3916" s="5">
        <f>IF(C3916=0,0,C3916*LABOR_HRS_WK_MES*SEASON_WEEKS*(1+DIM_PCT_MES)^C3916)</f>
        <v>290.89345874736773</v>
      </c>
      <c r="H3916" s="5">
        <f>E3916+F3916+G3916</f>
        <v>1247.5363987473681</v>
      </c>
      <c r="I3916" s="5">
        <f>MIN(H3916,FARMER_HRS)</f>
        <v>720</v>
      </c>
      <c r="J3916" s="5">
        <f>MAX(0,H3916-FARMER_HRS)</f>
        <v>527.53639874736814</v>
      </c>
      <c r="K3916" s="2">
        <f>I3916*FARMER_RATE+J3916*TEMP_WORKER_RATE</f>
        <v>34158.618033808474</v>
      </c>
      <c r="L3916" s="2">
        <f>A3916*PRICE_TOM+B3916*PRICE_CAR+C3916*PRICE_MES</f>
        <v>69000</v>
      </c>
      <c r="M3916" s="2">
        <f>A3916*FERT_BED_TOM+B3916*FERT_BED_CAR+C3916*FERT_BED_MES</f>
        <v>10560</v>
      </c>
      <c r="N3916" s="6">
        <f>IF(AND(D3916&lt;=TOTAL_BEDS,J3916&lt;=TEMP_WORKER_MAX*TEMP_WORKER_HRS),1,0)</f>
        <v>1</v>
      </c>
      <c r="O3916" s="2">
        <f>L3916-M3916-K3916-FIXED_COSTS</f>
        <v>4281.3819661915259</v>
      </c>
      <c r="P3916" s="2">
        <f>IF(N3916=1,O3916,"")</f>
        <v>4281.3819661915259</v>
      </c>
    </row>
    <row r="3917">
      <c r="A3917" s="6">
        <v>6</v>
      </c>
      <c r="B3917" s="6">
        <v>0</v>
      </c>
      <c r="C3917" s="6">
        <v>7</v>
      </c>
      <c r="D3917" s="6">
        <f>A3917+B3917+C3917</f>
        <v>13</v>
      </c>
      <c r="E3917" s="5">
        <f>IF(A3917=0,0,A3917*LABOR_HRS_WK_TOM*SEASON_WEEKS*(1+DIM_PCT_TOM)^A3917)</f>
        <v>956.64294000000041</v>
      </c>
      <c r="F3917" s="5">
        <f>IF(B3917=0,0,B3917*LABOR_HRS_WK_CAR*SEASON_WEEKS*(1+DIM_PCT_CAR)^B3917)</f>
        <v>0</v>
      </c>
      <c r="G3917" s="5">
        <f>IF(C3917=0,0,C3917*LABOR_HRS_WK_MES*SEASON_WEEKS*(1+DIM_PCT_MES)^C3917)</f>
        <v>343.61789814532818</v>
      </c>
      <c r="H3917" s="5">
        <f>E3917+F3917+G3917</f>
        <v>1300.2608381453285</v>
      </c>
      <c r="I3917" s="5">
        <f>MIN(H3917,FARMER_HRS)</f>
        <v>720</v>
      </c>
      <c r="J3917" s="5">
        <f>MAX(0,H3917-FARMER_HRS)</f>
        <v>580.26083814532853</v>
      </c>
      <c r="K3917" s="2">
        <f>I3917*FARMER_RATE+J3917*TEMP_WORKER_RATE</f>
        <v>35073.972884467512</v>
      </c>
      <c r="L3917" s="2">
        <f>A3917*PRICE_TOM+B3917*PRICE_CAR+C3917*PRICE_MES</f>
        <v>71700</v>
      </c>
      <c r="M3917" s="2">
        <f>A3917*FERT_BED_TOM+B3917*FERT_BED_CAR+C3917*FERT_BED_MES</f>
        <v>11440</v>
      </c>
      <c r="N3917" s="6">
        <f>IF(AND(D3917&lt;=TOTAL_BEDS,J3917&lt;=TEMP_WORKER_MAX*TEMP_WORKER_HRS),1,0)</f>
        <v>1</v>
      </c>
      <c r="O3917" s="2">
        <f>L3917-M3917-K3917-FIXED_COSTS</f>
        <v>5186.0271155324881</v>
      </c>
      <c r="P3917" s="2">
        <f>IF(N3917=1,O3917,"")</f>
        <v>5186.0271155324881</v>
      </c>
    </row>
    <row r="3918">
      <c r="A3918" s="6">
        <v>6</v>
      </c>
      <c r="B3918" s="6">
        <v>0</v>
      </c>
      <c r="C3918" s="6">
        <v>8</v>
      </c>
      <c r="D3918" s="6">
        <f>A3918+B3918+C3918</f>
        <v>14</v>
      </c>
      <c r="E3918" s="5">
        <f>IF(A3918=0,0,A3918*LABOR_HRS_WK_TOM*SEASON_WEEKS*(1+DIM_PCT_TOM)^A3918)</f>
        <v>956.64294000000041</v>
      </c>
      <c r="F3918" s="5">
        <f>IF(B3918=0,0,B3918*LABOR_HRS_WK_CAR*SEASON_WEEKS*(1+DIM_PCT_CAR)^B3918)</f>
        <v>0</v>
      </c>
      <c r="G3918" s="5">
        <f>IF(C3918=0,0,C3918*LABOR_HRS_WK_MES*SEASON_WEEKS*(1+DIM_PCT_MES)^C3918)</f>
        <v>397.61499642530833</v>
      </c>
      <c r="H3918" s="5">
        <f>E3918+F3918+G3918</f>
        <v>1354.2579364253088</v>
      </c>
      <c r="I3918" s="5">
        <f>MIN(H3918,FARMER_HRS)</f>
        <v>720</v>
      </c>
      <c r="J3918" s="5">
        <f>MAX(0,H3918-FARMER_HRS)</f>
        <v>634.2579364253088</v>
      </c>
      <c r="K3918" s="2">
        <f>I3918*FARMER_RATE+J3918*TEMP_WORKER_RATE</f>
        <v>36011.422507383832</v>
      </c>
      <c r="L3918" s="2">
        <f>A3918*PRICE_TOM+B3918*PRICE_CAR+C3918*PRICE_MES</f>
        <v>74400</v>
      </c>
      <c r="M3918" s="2">
        <f>A3918*FERT_BED_TOM+B3918*FERT_BED_CAR+C3918*FERT_BED_MES</f>
        <v>12320</v>
      </c>
      <c r="N3918" s="6">
        <f>IF(AND(D3918&lt;=TOTAL_BEDS,J3918&lt;=TEMP_WORKER_MAX*TEMP_WORKER_HRS),1,0)</f>
        <v>1</v>
      </c>
      <c r="O3918" s="2">
        <f>L3918-M3918-K3918-FIXED_COSTS</f>
        <v>6068.5774926161685</v>
      </c>
      <c r="P3918" s="2">
        <f>IF(N3918=1,O3918,"")</f>
        <v>6068.5774926161685</v>
      </c>
    </row>
    <row r="3919">
      <c r="A3919" s="6">
        <v>6</v>
      </c>
      <c r="B3919" s="6">
        <v>0</v>
      </c>
      <c r="C3919" s="6">
        <v>9</v>
      </c>
      <c r="D3919" s="6">
        <f>A3919+B3919+C3919</f>
        <v>15</v>
      </c>
      <c r="E3919" s="5">
        <f>IF(A3919=0,0,A3919*LABOR_HRS_WK_TOM*SEASON_WEEKS*(1+DIM_PCT_TOM)^A3919)</f>
        <v>956.64294000000041</v>
      </c>
      <c r="F3919" s="5">
        <f>IF(B3919=0,0,B3919*LABOR_HRS_WK_CAR*SEASON_WEEKS*(1+DIM_PCT_CAR)^B3919)</f>
        <v>0</v>
      </c>
      <c r="G3919" s="5">
        <f>IF(C3919=0,0,C3919*LABOR_HRS_WK_MES*SEASON_WEEKS*(1+DIM_PCT_MES)^C3919)</f>
        <v>452.90833186570273</v>
      </c>
      <c r="H3919" s="5">
        <f>E3919+F3919+G3919</f>
        <v>1409.5512718657033</v>
      </c>
      <c r="I3919" s="5">
        <f>MIN(H3919,FARMER_HRS)</f>
        <v>720</v>
      </c>
      <c r="J3919" s="5">
        <f>MAX(0,H3919-FARMER_HRS)</f>
        <v>689.55127186570326</v>
      </c>
      <c r="K3919" s="2">
        <f>I3919*FARMER_RATE+J3919*TEMP_WORKER_RATE</f>
        <v>36971.376247668457</v>
      </c>
      <c r="L3919" s="2">
        <f>A3919*PRICE_TOM+B3919*PRICE_CAR+C3919*PRICE_MES</f>
        <v>77100</v>
      </c>
      <c r="M3919" s="2">
        <f>A3919*FERT_BED_TOM+B3919*FERT_BED_CAR+C3919*FERT_BED_MES</f>
        <v>13200</v>
      </c>
      <c r="N3919" s="6">
        <f>IF(AND(D3919&lt;=TOTAL_BEDS,J3919&lt;=TEMP_WORKER_MAX*TEMP_WORKER_HRS),1,0)</f>
        <v>1</v>
      </c>
      <c r="O3919" s="2">
        <f>L3919-M3919-K3919-FIXED_COSTS</f>
        <v>6928.6237523315431</v>
      </c>
      <c r="P3919" s="2">
        <f>IF(N3919=1,O3919,"")</f>
        <v>6928.6237523315431</v>
      </c>
    </row>
    <row r="3920">
      <c r="A3920" s="6">
        <v>6</v>
      </c>
      <c r="B3920" s="6">
        <v>0</v>
      </c>
      <c r="C3920" s="6">
        <v>10</v>
      </c>
      <c r="D3920" s="6">
        <f>A3920+B3920+C3920</f>
        <v>16</v>
      </c>
      <c r="E3920" s="5">
        <f>IF(A3920=0,0,A3920*LABOR_HRS_WK_TOM*SEASON_WEEKS*(1+DIM_PCT_TOM)^A3920)</f>
        <v>956.64294000000041</v>
      </c>
      <c r="F3920" s="5">
        <f>IF(B3920=0,0,B3920*LABOR_HRS_WK_CAR*SEASON_WEEKS*(1+DIM_PCT_CAR)^B3920)</f>
        <v>0</v>
      </c>
      <c r="G3920" s="5">
        <f>IF(C3920=0,0,C3920*LABOR_HRS_WK_MES*SEASON_WEEKS*(1+DIM_PCT_MES)^C3920)</f>
        <v>509.52187334891551</v>
      </c>
      <c r="H3920" s="5">
        <f>E3920+F3920+G3920</f>
        <v>1466.1648133489159</v>
      </c>
      <c r="I3920" s="5">
        <f>MIN(H3920,FARMER_HRS)</f>
        <v>720</v>
      </c>
      <c r="J3920" s="5">
        <f>MAX(0,H3920-FARMER_HRS)</f>
        <v>746.16481334891591</v>
      </c>
      <c r="K3920" s="2">
        <f>I3920*FARMER_RATE+J3920*TEMP_WORKER_RATE</f>
        <v>37954.250231752012</v>
      </c>
      <c r="L3920" s="2">
        <f>A3920*PRICE_TOM+B3920*PRICE_CAR+C3920*PRICE_MES</f>
        <v>79800</v>
      </c>
      <c r="M3920" s="2">
        <f>A3920*FERT_BED_TOM+B3920*FERT_BED_CAR+C3920*FERT_BED_MES</f>
        <v>14080</v>
      </c>
      <c r="N3920" s="6">
        <f>IF(AND(D3920&lt;=TOTAL_BEDS,J3920&lt;=TEMP_WORKER_MAX*TEMP_WORKER_HRS),1,0)</f>
        <v>1</v>
      </c>
      <c r="O3920" s="2">
        <f>L3920-M3920-K3920-FIXED_COSTS</f>
        <v>7765.749768247988</v>
      </c>
      <c r="P3920" s="2">
        <f>IF(N3920=1,O3920,"")</f>
        <v>7765.749768247988</v>
      </c>
    </row>
    <row r="3921">
      <c r="A3921" s="6">
        <v>6</v>
      </c>
      <c r="B3921" s="6">
        <v>0</v>
      </c>
      <c r="C3921" s="6">
        <v>11</v>
      </c>
      <c r="D3921" s="6">
        <f>A3921+B3921+C3921</f>
        <v>17</v>
      </c>
      <c r="E3921" s="5">
        <f>IF(A3921=0,0,A3921*LABOR_HRS_WK_TOM*SEASON_WEEKS*(1+DIM_PCT_TOM)^A3921)</f>
        <v>956.64294000000041</v>
      </c>
      <c r="F3921" s="5">
        <f>IF(B3921=0,0,B3921*LABOR_HRS_WK_CAR*SEASON_WEEKS*(1+DIM_PCT_CAR)^B3921)</f>
        <v>0</v>
      </c>
      <c r="G3921" s="5">
        <f>IF(C3921=0,0,C3921*LABOR_HRS_WK_MES*SEASON_WEEKS*(1+DIM_PCT_MES)^C3921)</f>
        <v>567.47998644235463</v>
      </c>
      <c r="H3921" s="5">
        <f>E3921+F3921+G3921</f>
        <v>1524.122926442355</v>
      </c>
      <c r="I3921" s="5">
        <f>MIN(H3921,FARMER_HRS)</f>
        <v>720</v>
      </c>
      <c r="J3921" s="5">
        <f>MAX(0,H3921-FARMER_HRS)</f>
        <v>804.122926442355</v>
      </c>
      <c r="K3921" s="2">
        <f>I3921*FARMER_RATE+J3921*TEMP_WORKER_RATE</f>
        <v>38960.467472957549</v>
      </c>
      <c r="L3921" s="2">
        <f>A3921*PRICE_TOM+B3921*PRICE_CAR+C3921*PRICE_MES</f>
        <v>82500</v>
      </c>
      <c r="M3921" s="2">
        <f>A3921*FERT_BED_TOM+B3921*FERT_BED_CAR+C3921*FERT_BED_MES</f>
        <v>14960</v>
      </c>
      <c r="N3921" s="6">
        <f>IF(AND(D3921&lt;=TOTAL_BEDS,J3921&lt;=TEMP_WORKER_MAX*TEMP_WORKER_HRS),1,0)</f>
        <v>1</v>
      </c>
      <c r="O3921" s="2">
        <f>L3921-M3921-K3921-FIXED_COSTS</f>
        <v>8579.532527042451</v>
      </c>
      <c r="P3921" s="2">
        <f>IF(N3921=1,O3921,"")</f>
        <v>8579.532527042451</v>
      </c>
    </row>
    <row r="3922">
      <c r="A3922" s="6">
        <v>6</v>
      </c>
      <c r="B3922" s="6">
        <v>0</v>
      </c>
      <c r="C3922" s="6">
        <v>12</v>
      </c>
      <c r="D3922" s="6">
        <f>A3922+B3922+C3922</f>
        <v>18</v>
      </c>
      <c r="E3922" s="5">
        <f>IF(A3922=0,0,A3922*LABOR_HRS_WK_TOM*SEASON_WEEKS*(1+DIM_PCT_TOM)^A3922)</f>
        <v>956.64294000000041</v>
      </c>
      <c r="F3922" s="5">
        <f>IF(B3922=0,0,B3922*LABOR_HRS_WK_CAR*SEASON_WEEKS*(1+DIM_PCT_CAR)^B3922)</f>
        <v>0</v>
      </c>
      <c r="G3922" s="5">
        <f>IF(C3922=0,0,C3922*LABOR_HRS_WK_MES*SEASON_WEEKS*(1+DIM_PCT_MES)^C3922)</f>
        <v>626.807439570419</v>
      </c>
      <c r="H3922" s="5">
        <f>E3922+F3922+G3922</f>
        <v>1583.4503795704195</v>
      </c>
      <c r="I3922" s="5">
        <f>MIN(H3922,FARMER_HRS)</f>
        <v>720</v>
      </c>
      <c r="J3922" s="5">
        <f>MAX(0,H3922-FARMER_HRS)</f>
        <v>863.4503795704195</v>
      </c>
      <c r="K3922" s="2">
        <f>I3922*FARMER_RATE+J3922*TEMP_WORKER_RATE</f>
        <v>39990.457978653118</v>
      </c>
      <c r="L3922" s="2">
        <f>A3922*PRICE_TOM+B3922*PRICE_CAR+C3922*PRICE_MES</f>
        <v>85200</v>
      </c>
      <c r="M3922" s="2">
        <f>A3922*FERT_BED_TOM+B3922*FERT_BED_CAR+C3922*FERT_BED_MES</f>
        <v>15840</v>
      </c>
      <c r="N3922" s="6">
        <f>IF(AND(D3922&lt;=TOTAL_BEDS,J3922&lt;=TEMP_WORKER_MAX*TEMP_WORKER_HRS),1,0)</f>
        <v>1</v>
      </c>
      <c r="O3922" s="2">
        <f>L3922-M3922-K3922-FIXED_COSTS</f>
        <v>9369.5420213468824</v>
      </c>
      <c r="P3922" s="2">
        <f>IF(N3922=1,O3922,"")</f>
        <v>9369.5420213468824</v>
      </c>
    </row>
    <row r="3923">
      <c r="A3923" s="6">
        <v>6</v>
      </c>
      <c r="B3923" s="6">
        <v>0</v>
      </c>
      <c r="C3923" s="6">
        <v>13</v>
      </c>
      <c r="D3923" s="6">
        <f>A3923+B3923+C3923</f>
        <v>19</v>
      </c>
      <c r="E3923" s="5">
        <f>IF(A3923=0,0,A3923*LABOR_HRS_WK_TOM*SEASON_WEEKS*(1+DIM_PCT_TOM)^A3923)</f>
        <v>956.64294000000041</v>
      </c>
      <c r="F3923" s="5">
        <f>IF(B3923=0,0,B3923*LABOR_HRS_WK_CAR*SEASON_WEEKS*(1+DIM_PCT_CAR)^B3923)</f>
        <v>0</v>
      </c>
      <c r="G3923" s="5">
        <f>IF(C3923=0,0,C3923*LABOR_HRS_WK_MES*SEASON_WEEKS*(1+DIM_PCT_MES)^C3923)</f>
        <v>687.52941027880331</v>
      </c>
      <c r="H3923" s="5">
        <f>E3923+F3923+G3923</f>
        <v>1644.1723502788036</v>
      </c>
      <c r="I3923" s="5">
        <f>MIN(H3923,FARMER_HRS)</f>
        <v>720</v>
      </c>
      <c r="J3923" s="5">
        <f>MAX(0,H3923-FARMER_HRS)</f>
        <v>924.17235027880361</v>
      </c>
      <c r="K3923" s="2">
        <f>I3923*FARMER_RATE+J3923*TEMP_WORKER_RATE</f>
        <v>41044.658859007</v>
      </c>
      <c r="L3923" s="2">
        <f>A3923*PRICE_TOM+B3923*PRICE_CAR+C3923*PRICE_MES</f>
        <v>87900</v>
      </c>
      <c r="M3923" s="2">
        <f>A3923*FERT_BED_TOM+B3923*FERT_BED_CAR+C3923*FERT_BED_MES</f>
        <v>16720</v>
      </c>
      <c r="N3923" s="6">
        <f>IF(AND(D3923&lt;=TOTAL_BEDS,J3923&lt;=TEMP_WORKER_MAX*TEMP_WORKER_HRS),1,0)</f>
        <v>1</v>
      </c>
      <c r="O3923" s="2">
        <f>L3923-M3923-K3923-FIXED_COSTS</f>
        <v>10135.341140992998</v>
      </c>
      <c r="P3923" s="2">
        <f>IF(N3923=1,O3923,"")</f>
        <v>10135.341140992998</v>
      </c>
    </row>
    <row r="3924">
      <c r="A3924" s="6">
        <v>6</v>
      </c>
      <c r="B3924" s="6">
        <v>0</v>
      </c>
      <c r="C3924" s="6">
        <v>14</v>
      </c>
      <c r="D3924" s="6">
        <f>A3924+B3924+C3924</f>
        <v>20</v>
      </c>
      <c r="E3924" s="5">
        <f>IF(A3924=0,0,A3924*LABOR_HRS_WK_TOM*SEASON_WEEKS*(1+DIM_PCT_TOM)^A3924)</f>
        <v>956.64294000000041</v>
      </c>
      <c r="F3924" s="5">
        <f>IF(B3924=0,0,B3924*LABOR_HRS_WK_CAR*SEASON_WEEKS*(1+DIM_PCT_CAR)^B3924)</f>
        <v>0</v>
      </c>
      <c r="G3924" s="5">
        <f>IF(C3924=0,0,C3924*LABOR_HRS_WK_MES*SEASON_WEEKS*(1+DIM_PCT_MES)^C3924)</f>
        <v>749.67149159246435</v>
      </c>
      <c r="H3924" s="5">
        <f>E3924+F3924+G3924</f>
        <v>1706.3144315924646</v>
      </c>
      <c r="I3924" s="5">
        <f>MIN(H3924,FARMER_HRS)</f>
        <v>720</v>
      </c>
      <c r="J3924" s="5">
        <f>MAX(0,H3924-FARMER_HRS)</f>
        <v>986.31443159246464</v>
      </c>
      <c r="K3924" s="2">
        <f>I3924*FARMER_RATE+J3924*TEMP_WORKER_RATE</f>
        <v>42123.514437369173</v>
      </c>
      <c r="L3924" s="2">
        <f>A3924*PRICE_TOM+B3924*PRICE_CAR+C3924*PRICE_MES</f>
        <v>90600</v>
      </c>
      <c r="M3924" s="2">
        <f>A3924*FERT_BED_TOM+B3924*FERT_BED_CAR+C3924*FERT_BED_MES</f>
        <v>17600</v>
      </c>
      <c r="N3924" s="6">
        <f>IF(AND(D3924&lt;=TOTAL_BEDS,J3924&lt;=TEMP_WORKER_MAX*TEMP_WORKER_HRS),1,0)</f>
        <v>1</v>
      </c>
      <c r="O3924" s="2">
        <f>L3924-M3924-K3924-FIXED_COSTS</f>
        <v>10876.485562630827</v>
      </c>
      <c r="P3924" s="2">
        <f>IF(N3924=1,O3924,"")</f>
        <v>10876.485562630827</v>
      </c>
    </row>
    <row r="3925">
      <c r="A3925" s="6">
        <v>6</v>
      </c>
      <c r="B3925" s="6">
        <v>0</v>
      </c>
      <c r="C3925" s="6">
        <v>15</v>
      </c>
      <c r="D3925" s="6">
        <f>A3925+B3925+C3925</f>
        <v>21</v>
      </c>
      <c r="E3925" s="5">
        <f>IF(A3925=0,0,A3925*LABOR_HRS_WK_TOM*SEASON_WEEKS*(1+DIM_PCT_TOM)^A3925)</f>
        <v>956.64294000000041</v>
      </c>
      <c r="F3925" s="5">
        <f>IF(B3925=0,0,B3925*LABOR_HRS_WK_CAR*SEASON_WEEKS*(1+DIM_PCT_CAR)^B3925)</f>
        <v>0</v>
      </c>
      <c r="G3925" s="5">
        <f>IF(C3925=0,0,C3925*LABOR_HRS_WK_MES*SEASON_WEEKS*(1+DIM_PCT_MES)^C3925)</f>
        <v>813.25969846861074</v>
      </c>
      <c r="H3925" s="5">
        <f>E3925+F3925+G3925</f>
        <v>1769.9026384686113</v>
      </c>
      <c r="I3925" s="5">
        <f>MIN(H3925,FARMER_HRS)</f>
        <v>720</v>
      </c>
      <c r="J3925" s="5">
        <f>MAX(0,H3925-FARMER_HRS)</f>
        <v>1049.9026384686113</v>
      </c>
      <c r="K3925" s="2">
        <f>I3925*FARMER_RATE+J3925*TEMP_WORKER_RATE</f>
        <v>43227.476362302274</v>
      </c>
      <c r="L3925" s="2">
        <f>A3925*PRICE_TOM+B3925*PRICE_CAR+C3925*PRICE_MES</f>
        <v>93300</v>
      </c>
      <c r="M3925" s="2">
        <f>A3925*FERT_BED_TOM+B3925*FERT_BED_CAR+C3925*FERT_BED_MES</f>
        <v>18480</v>
      </c>
      <c r="N3925" s="6">
        <f>IF(AND(D3925&lt;=TOTAL_BEDS,J3925&lt;=TEMP_WORKER_MAX*TEMP_WORKER_HRS),1,0)</f>
        <v>1</v>
      </c>
      <c r="O3925" s="2">
        <f>L3925-M3925-K3925-FIXED_COSTS</f>
        <v>11592.523637697726</v>
      </c>
      <c r="P3925" s="2">
        <f>IF(N3925=1,O3925,"")</f>
        <v>11592.523637697726</v>
      </c>
    </row>
    <row r="3926">
      <c r="A3926" s="6">
        <v>6</v>
      </c>
      <c r="B3926" s="6">
        <v>0</v>
      </c>
      <c r="C3926" s="6">
        <v>16</v>
      </c>
      <c r="D3926" s="6">
        <f>A3926+B3926+C3926</f>
        <v>22</v>
      </c>
      <c r="E3926" s="5">
        <f>IF(A3926=0,0,A3926*LABOR_HRS_WK_TOM*SEASON_WEEKS*(1+DIM_PCT_TOM)^A3926)</f>
        <v>956.64294000000041</v>
      </c>
      <c r="F3926" s="5">
        <f>IF(B3926=0,0,B3926*LABOR_HRS_WK_CAR*SEASON_WEEKS*(1+DIM_PCT_CAR)^B3926)</f>
        <v>0</v>
      </c>
      <c r="G3926" s="5">
        <f>IF(C3926=0,0,C3926*LABOR_HRS_WK_MES*SEASON_WEEKS*(1+DIM_PCT_MES)^C3926)</f>
        <v>878.32047434609967</v>
      </c>
      <c r="H3926" s="5">
        <f>E3926+F3926+G3926</f>
        <v>1834.9634143461</v>
      </c>
      <c r="I3926" s="5">
        <f>MIN(H3926,FARMER_HRS)</f>
        <v>720</v>
      </c>
      <c r="J3926" s="5">
        <f>MAX(0,H3926-FARMER_HRS)</f>
        <v>1114.9634143461</v>
      </c>
      <c r="K3926" s="2">
        <f>I3926*FARMER_RATE+J3926*TEMP_WORKER_RATE</f>
        <v>44357.003721286455</v>
      </c>
      <c r="L3926" s="2">
        <f>A3926*PRICE_TOM+B3926*PRICE_CAR+C3926*PRICE_MES</f>
        <v>96000</v>
      </c>
      <c r="M3926" s="2">
        <f>A3926*FERT_BED_TOM+B3926*FERT_BED_CAR+C3926*FERT_BED_MES</f>
        <v>19360</v>
      </c>
      <c r="N3926" s="6">
        <f>IF(AND(D3926&lt;=TOTAL_BEDS,J3926&lt;=TEMP_WORKER_MAX*TEMP_WORKER_HRS),1,0)</f>
        <v>1</v>
      </c>
      <c r="O3926" s="2">
        <f>L3926-M3926-K3926-FIXED_COSTS</f>
        <v>12282.996278713545</v>
      </c>
      <c r="P3926" s="2">
        <f>IF(N3926=1,O3926,"")</f>
        <v>12282.996278713545</v>
      </c>
    </row>
    <row r="3927">
      <c r="A3927" s="6">
        <v>6</v>
      </c>
      <c r="B3927" s="6">
        <v>0</v>
      </c>
      <c r="C3927" s="6">
        <v>17</v>
      </c>
      <c r="D3927" s="6">
        <f>A3927+B3927+C3927</f>
        <v>23</v>
      </c>
      <c r="E3927" s="5">
        <f>IF(A3927=0,0,A3927*LABOR_HRS_WK_TOM*SEASON_WEEKS*(1+DIM_PCT_TOM)^A3927)</f>
        <v>956.64294000000041</v>
      </c>
      <c r="F3927" s="5">
        <f>IF(B3927=0,0,B3927*LABOR_HRS_WK_CAR*SEASON_WEEKS*(1+DIM_PCT_CAR)^B3927)</f>
        <v>0</v>
      </c>
      <c r="G3927" s="5">
        <f>IF(C3927=0,0,C3927*LABOR_HRS_WK_MES*SEASON_WEEKS*(1+DIM_PCT_MES)^C3927)</f>
        <v>944.88069779263992</v>
      </c>
      <c r="H3927" s="5">
        <f>E3927+F3927+G3927</f>
        <v>1901.5236377926403</v>
      </c>
      <c r="I3927" s="5">
        <f>MIN(H3927,FARMER_HRS)</f>
        <v>720</v>
      </c>
      <c r="J3927" s="5">
        <f>MAX(0,H3927-FARMER_HRS)</f>
        <v>1181.5236377926403</v>
      </c>
      <c r="K3927" s="2">
        <f>I3927*FARMER_RATE+J3927*TEMP_WORKER_RATE</f>
        <v>45512.563156122225</v>
      </c>
      <c r="L3927" s="2">
        <f>A3927*PRICE_TOM+B3927*PRICE_CAR+C3927*PRICE_MES</f>
        <v>98700</v>
      </c>
      <c r="M3927" s="2">
        <f>A3927*FERT_BED_TOM+B3927*FERT_BED_CAR+C3927*FERT_BED_MES</f>
        <v>20240</v>
      </c>
      <c r="N3927" s="6">
        <f>IF(AND(D3927&lt;=TOTAL_BEDS,J3927&lt;=TEMP_WORKER_MAX*TEMP_WORKER_HRS),1,0)</f>
        <v>1</v>
      </c>
      <c r="O3927" s="2">
        <f>L3927-M3927-K3927-FIXED_COSTS</f>
        <v>12947.436843877775</v>
      </c>
      <c r="P3927" s="2">
        <f>IF(N3927=1,O3927,"")</f>
        <v>12947.436843877775</v>
      </c>
    </row>
    <row r="3928">
      <c r="A3928" s="6">
        <v>6</v>
      </c>
      <c r="B3928" s="6">
        <v>0</v>
      </c>
      <c r="C3928" s="6">
        <v>18</v>
      </c>
      <c r="D3928" s="6">
        <f>A3928+B3928+C3928</f>
        <v>24</v>
      </c>
      <c r="E3928" s="5">
        <f>IF(A3928=0,0,A3928*LABOR_HRS_WK_TOM*SEASON_WEEKS*(1+DIM_PCT_TOM)^A3928)</f>
        <v>956.64294000000041</v>
      </c>
      <c r="F3928" s="5">
        <f>IF(B3928=0,0,B3928*LABOR_HRS_WK_CAR*SEASON_WEEKS*(1+DIM_PCT_CAR)^B3928)</f>
        <v>0</v>
      </c>
      <c r="G3928" s="5">
        <f>IF(C3928=0,0,C3928*LABOR_HRS_WK_MES*SEASON_WEEKS*(1+DIM_PCT_MES)^C3928)</f>
        <v>1012.9676892512272</v>
      </c>
      <c r="H3928" s="5">
        <f>E3928+F3928+G3928</f>
        <v>1969.6106292512277</v>
      </c>
      <c r="I3928" s="5">
        <f>MIN(H3928,FARMER_HRS)</f>
        <v>720</v>
      </c>
      <c r="J3928" s="5">
        <f>MAX(0,H3928-FARMER_HRS)</f>
        <v>1249.6106292512277</v>
      </c>
      <c r="K3928" s="2">
        <f>I3928*FARMER_RATE+J3928*TEMP_WORKER_RATE</f>
        <v>46694.628980056033</v>
      </c>
      <c r="L3928" s="2">
        <f>A3928*PRICE_TOM+B3928*PRICE_CAR+C3928*PRICE_MES</f>
        <v>101400</v>
      </c>
      <c r="M3928" s="2">
        <f>A3928*FERT_BED_TOM+B3928*FERT_BED_CAR+C3928*FERT_BED_MES</f>
        <v>21120</v>
      </c>
      <c r="N3928" s="6">
        <f>IF(AND(D3928&lt;=TOTAL_BEDS,J3928&lt;=TEMP_WORKER_MAX*TEMP_WORKER_HRS),1,0)</f>
        <v>1</v>
      </c>
      <c r="O3928" s="2">
        <f>L3928-M3928-K3928-FIXED_COSTS</f>
        <v>13585.371019943967</v>
      </c>
      <c r="P3928" s="2">
        <f>IF(N3928=1,O3928,"")</f>
        <v>13585.371019943967</v>
      </c>
    </row>
    <row r="3929">
      <c r="A3929" s="6">
        <v>6</v>
      </c>
      <c r="B3929" s="6">
        <v>0</v>
      </c>
      <c r="C3929" s="6">
        <v>19</v>
      </c>
      <c r="D3929" s="6">
        <f>A3929+B3929+C3929</f>
        <v>25</v>
      </c>
      <c r="E3929" s="5">
        <f>IF(A3929=0,0,A3929*LABOR_HRS_WK_TOM*SEASON_WEEKS*(1+DIM_PCT_TOM)^A3929)</f>
        <v>956.64294000000041</v>
      </c>
      <c r="F3929" s="5">
        <f>IF(B3929=0,0,B3929*LABOR_HRS_WK_CAR*SEASON_WEEKS*(1+DIM_PCT_CAR)^B3929)</f>
        <v>0</v>
      </c>
      <c r="G3929" s="5">
        <f>IF(C3929=0,0,C3929*LABOR_HRS_WK_MES*SEASON_WEEKS*(1+DIM_PCT_MES)^C3929)</f>
        <v>1082.6092178872491</v>
      </c>
      <c r="H3929" s="5">
        <f>E3929+F3929+G3929</f>
        <v>2039.2521578872495</v>
      </c>
      <c r="I3929" s="5">
        <f>MIN(H3929,FARMER_HRS)</f>
        <v>720</v>
      </c>
      <c r="J3929" s="5">
        <f>MAX(0,H3929-FARMER_HRS)</f>
        <v>1319.2521578872495</v>
      </c>
      <c r="K3929" s="2">
        <f>I3929*FARMER_RATE+J3929*TEMP_WORKER_RATE</f>
        <v>47903.683296653631</v>
      </c>
      <c r="L3929" s="2">
        <f>A3929*PRICE_TOM+B3929*PRICE_CAR+C3929*PRICE_MES</f>
        <v>104100</v>
      </c>
      <c r="M3929" s="2">
        <f>A3929*FERT_BED_TOM+B3929*FERT_BED_CAR+C3929*FERT_BED_MES</f>
        <v>22000</v>
      </c>
      <c r="N3929" s="6">
        <f>IF(AND(D3929&lt;=TOTAL_BEDS,J3929&lt;=TEMP_WORKER_MAX*TEMP_WORKER_HRS),1,0)</f>
        <v>1</v>
      </c>
      <c r="O3929" s="2">
        <f>L3929-M3929-K3929-FIXED_COSTS</f>
        <v>14196.316703346369</v>
      </c>
      <c r="P3929" s="2">
        <f>IF(N3929=1,O3929,"")</f>
        <v>14196.316703346369</v>
      </c>
    </row>
    <row r="3930">
      <c r="A3930" s="6">
        <v>6</v>
      </c>
      <c r="B3930" s="6">
        <v>0</v>
      </c>
      <c r="C3930" s="6">
        <v>20</v>
      </c>
      <c r="D3930" s="6">
        <f>A3930+B3930+C3930</f>
        <v>26</v>
      </c>
      <c r="E3930" s="5">
        <f>IF(A3930=0,0,A3930*LABOR_HRS_WK_TOM*SEASON_WEEKS*(1+DIM_PCT_TOM)^A3930)</f>
        <v>956.64294000000041</v>
      </c>
      <c r="F3930" s="5">
        <f>IF(B3930=0,0,B3930*LABOR_HRS_WK_CAR*SEASON_WEEKS*(1+DIM_PCT_CAR)^B3930)</f>
        <v>0</v>
      </c>
      <c r="G3930" s="5">
        <f>IF(C3930=0,0,C3930*LABOR_HRS_WK_MES*SEASON_WEEKS*(1+DIM_PCT_MES)^C3930)</f>
        <v>1153.8335085377259</v>
      </c>
      <c r="H3930" s="5">
        <f>E3930+F3930+G3930</f>
        <v>2110.4764485377264</v>
      </c>
      <c r="I3930" s="5">
        <f>MIN(H3930,FARMER_HRS)</f>
        <v>720</v>
      </c>
      <c r="J3930" s="5">
        <f>MAX(0,H3930-FARMER_HRS)</f>
        <v>1390.4764485377264</v>
      </c>
      <c r="K3930" s="2">
        <f>I3930*FARMER_RATE+J3930*TEMP_WORKER_RATE</f>
        <v>49140.216120446639</v>
      </c>
      <c r="L3930" s="2">
        <f>A3930*PRICE_TOM+B3930*PRICE_CAR+C3930*PRICE_MES</f>
        <v>106800</v>
      </c>
      <c r="M3930" s="2">
        <f>A3930*FERT_BED_TOM+B3930*FERT_BED_CAR+C3930*FERT_BED_MES</f>
        <v>22880</v>
      </c>
      <c r="N3930" s="6">
        <f>IF(AND(D3930&lt;=TOTAL_BEDS,J3930&lt;=TEMP_WORKER_MAX*TEMP_WORKER_HRS),1,0)</f>
        <v>1</v>
      </c>
      <c r="O3930" s="2">
        <f>L3930-M3930-K3930-FIXED_COSTS</f>
        <v>14779.783879553361</v>
      </c>
      <c r="P3930" s="2">
        <f>IF(N3930=1,O3930,"")</f>
        <v>14779.783879553361</v>
      </c>
    </row>
    <row r="3931">
      <c r="A3931" s="6">
        <v>6</v>
      </c>
      <c r="B3931" s="6">
        <v>0</v>
      </c>
      <c r="C3931" s="6">
        <v>21</v>
      </c>
      <c r="D3931" s="6">
        <f>A3931+B3931+C3931</f>
        <v>27</v>
      </c>
      <c r="E3931" s="5">
        <f>IF(A3931=0,0,A3931*LABOR_HRS_WK_TOM*SEASON_WEEKS*(1+DIM_PCT_TOM)^A3931)</f>
        <v>956.64294000000041</v>
      </c>
      <c r="F3931" s="5">
        <f>IF(B3931=0,0,B3931*LABOR_HRS_WK_CAR*SEASON_WEEKS*(1+DIM_PCT_CAR)^B3931)</f>
        <v>0</v>
      </c>
      <c r="G3931" s="5">
        <f>IF(C3931=0,0,C3931*LABOR_HRS_WK_MES*SEASON_WEEKS*(1+DIM_PCT_MES)^C3931)</f>
        <v>1226.6692487641699</v>
      </c>
      <c r="H3931" s="5">
        <f>E3931+F3931+G3931</f>
        <v>2183.31218876417</v>
      </c>
      <c r="I3931" s="5">
        <f>MIN(H3931,FARMER_HRS)</f>
        <v>720</v>
      </c>
      <c r="J3931" s="5">
        <f>MAX(0,H3931-FARMER_HRS)</f>
        <v>1463.31218876417</v>
      </c>
      <c r="K3931" s="2">
        <f>I3931*FARMER_RATE+J3931*TEMP_WORKER_RATE</f>
        <v>50404.72549937795</v>
      </c>
      <c r="L3931" s="2">
        <f>A3931*PRICE_TOM+B3931*PRICE_CAR+C3931*PRICE_MES</f>
        <v>109500</v>
      </c>
      <c r="M3931" s="2">
        <f>A3931*FERT_BED_TOM+B3931*FERT_BED_CAR+C3931*FERT_BED_MES</f>
        <v>23760</v>
      </c>
      <c r="N3931" s="6">
        <f>IF(AND(D3931&lt;=TOTAL_BEDS,J3931&lt;=TEMP_WORKER_MAX*TEMP_WORKER_HRS),1,0)</f>
        <v>1</v>
      </c>
      <c r="O3931" s="2">
        <f>L3931-M3931-K3931-FIXED_COSTS</f>
        <v>15335.27450062205</v>
      </c>
      <c r="P3931" s="2">
        <f>IF(N3931=1,O3931,"")</f>
        <v>15335.27450062205</v>
      </c>
    </row>
    <row r="3932">
      <c r="A3932" s="6">
        <v>6</v>
      </c>
      <c r="B3932" s="6">
        <v>0</v>
      </c>
      <c r="C3932" s="6">
        <v>22</v>
      </c>
      <c r="D3932" s="6">
        <f>A3932+B3932+C3932</f>
        <v>28</v>
      </c>
      <c r="E3932" s="5">
        <f>IF(A3932=0,0,A3932*LABOR_HRS_WK_TOM*SEASON_WEEKS*(1+DIM_PCT_TOM)^A3932)</f>
        <v>956.64294000000041</v>
      </c>
      <c r="F3932" s="5">
        <f>IF(B3932=0,0,B3932*LABOR_HRS_WK_CAR*SEASON_WEEKS*(1+DIM_PCT_CAR)^B3932)</f>
        <v>0</v>
      </c>
      <c r="G3932" s="5">
        <f>IF(C3932=0,0,C3932*LABOR_HRS_WK_MES*SEASON_WEEKS*(1+DIM_PCT_MES)^C3932)</f>
        <v>1301.1455960105659</v>
      </c>
      <c r="H3932" s="5">
        <f>E3932+F3932+G3932</f>
        <v>2257.7885360105665</v>
      </c>
      <c r="I3932" s="5">
        <f>MIN(H3932,FARMER_HRS)</f>
        <v>720</v>
      </c>
      <c r="J3932" s="5">
        <f>MAX(0,H3932-FARMER_HRS)</f>
        <v>1537.7885360105665</v>
      </c>
      <c r="K3932" s="2">
        <f>I3932*FARMER_RATE+J3932*TEMP_WORKER_RATE</f>
        <v>51697.717639072333</v>
      </c>
      <c r="L3932" s="2">
        <f>A3932*PRICE_TOM+B3932*PRICE_CAR+C3932*PRICE_MES</f>
        <v>112200</v>
      </c>
      <c r="M3932" s="2">
        <f>A3932*FERT_BED_TOM+B3932*FERT_BED_CAR+C3932*FERT_BED_MES</f>
        <v>24640</v>
      </c>
      <c r="N3932" s="6">
        <f>IF(AND(D3932&lt;=TOTAL_BEDS,J3932&lt;=TEMP_WORKER_MAX*TEMP_WORKER_HRS),1,0)</f>
        <v>1</v>
      </c>
      <c r="O3932" s="2">
        <f>L3932-M3932-K3932-FIXED_COSTS</f>
        <v>15862.282360927667</v>
      </c>
      <c r="P3932" s="2">
        <f>IF(N3932=1,O3932,"")</f>
        <v>15862.282360927667</v>
      </c>
    </row>
    <row r="3933">
      <c r="A3933" s="6">
        <v>6</v>
      </c>
      <c r="B3933" s="6">
        <v>0</v>
      </c>
      <c r="C3933" s="6">
        <v>23</v>
      </c>
      <c r="D3933" s="6">
        <f>A3933+B3933+C3933</f>
        <v>29</v>
      </c>
      <c r="E3933" s="5">
        <f>IF(A3933=0,0,A3933*LABOR_HRS_WK_TOM*SEASON_WEEKS*(1+DIM_PCT_TOM)^A3933)</f>
        <v>956.64294000000041</v>
      </c>
      <c r="F3933" s="5">
        <f>IF(B3933=0,0,B3933*LABOR_HRS_WK_CAR*SEASON_WEEKS*(1+DIM_PCT_CAR)^B3933)</f>
        <v>0</v>
      </c>
      <c r="G3933" s="5">
        <f>IF(C3933=0,0,C3933*LABOR_HRS_WK_MES*SEASON_WEEKS*(1+DIM_PCT_MES)^C3933)</f>
        <v>1377.2921848680023</v>
      </c>
      <c r="H3933" s="5">
        <f>E3933+F3933+G3933</f>
        <v>2333.9351248680027</v>
      </c>
      <c r="I3933" s="5">
        <f>MIN(H3933,FARMER_HRS)</f>
        <v>720</v>
      </c>
      <c r="J3933" s="5">
        <f>MAX(0,H3933-FARMER_HRS)</f>
        <v>1613.9351248680027</v>
      </c>
      <c r="K3933" s="2">
        <f>I3933*FARMER_RATE+J3933*TEMP_WORKER_RATE</f>
        <v>53019.707028958379</v>
      </c>
      <c r="L3933" s="2">
        <f>A3933*PRICE_TOM+B3933*PRICE_CAR+C3933*PRICE_MES</f>
        <v>114900</v>
      </c>
      <c r="M3933" s="2">
        <f>A3933*FERT_BED_TOM+B3933*FERT_BED_CAR+C3933*FERT_BED_MES</f>
        <v>25520</v>
      </c>
      <c r="N3933" s="6">
        <f>IF(AND(D3933&lt;=TOTAL_BEDS,J3933&lt;=TEMP_WORKER_MAX*TEMP_WORKER_HRS),1,0)</f>
        <v>1</v>
      </c>
      <c r="O3933" s="2">
        <f>L3933-M3933-K3933-FIXED_COSTS</f>
        <v>16360.292971041621</v>
      </c>
      <c r="P3933" s="2">
        <f>IF(N3933=1,O3933,"")</f>
        <v>16360.292971041621</v>
      </c>
    </row>
    <row r="3934">
      <c r="A3934" s="6">
        <v>6</v>
      </c>
      <c r="B3934" s="6">
        <v>0</v>
      </c>
      <c r="C3934" s="6">
        <v>24</v>
      </c>
      <c r="D3934" s="6">
        <f>A3934+B3934+C3934</f>
        <v>30</v>
      </c>
      <c r="E3934" s="5">
        <f>IF(A3934=0,0,A3934*LABOR_HRS_WK_TOM*SEASON_WEEKS*(1+DIM_PCT_TOM)^A3934)</f>
        <v>956.64294000000041</v>
      </c>
      <c r="F3934" s="5">
        <f>IF(B3934=0,0,B3934*LABOR_HRS_WK_CAR*SEASON_WEEKS*(1+DIM_PCT_CAR)^B3934)</f>
        <v>0</v>
      </c>
      <c r="G3934" s="5">
        <f>IF(C3934=0,0,C3934*LABOR_HRS_WK_MES*SEASON_WEEKS*(1+DIM_PCT_MES)^C3934)</f>
        <v>1455.139134447498</v>
      </c>
      <c r="H3934" s="5">
        <f>E3934+F3934+G3934</f>
        <v>2411.7820744474984</v>
      </c>
      <c r="I3934" s="5">
        <f>MIN(H3934,FARMER_HRS)</f>
        <v>720</v>
      </c>
      <c r="J3934" s="5">
        <f>MAX(0,H3934-FARMER_HRS)</f>
        <v>1691.7820744474984</v>
      </c>
      <c r="K3934" s="2">
        <f>I3934*FARMER_RATE+J3934*TEMP_WORKER_RATE</f>
        <v>54371.216570269069</v>
      </c>
      <c r="L3934" s="2">
        <f>A3934*PRICE_TOM+B3934*PRICE_CAR+C3934*PRICE_MES</f>
        <v>117600</v>
      </c>
      <c r="M3934" s="2">
        <f>A3934*FERT_BED_TOM+B3934*FERT_BED_CAR+C3934*FERT_BED_MES</f>
        <v>26400</v>
      </c>
      <c r="N3934" s="6">
        <f>IF(AND(D3934&lt;=TOTAL_BEDS,J3934&lt;=TEMP_WORKER_MAX*TEMP_WORKER_HRS),1,0)</f>
        <v>1</v>
      </c>
      <c r="O3934" s="2">
        <f>L3934-M3934-K3934-FIXED_COSTS</f>
        <v>16828.783429730931</v>
      </c>
      <c r="P3934" s="2">
        <f>IF(N3934=1,O3934,"")</f>
        <v>16828.783429730931</v>
      </c>
    </row>
    <row r="3935">
      <c r="A3935" s="6">
        <v>6</v>
      </c>
      <c r="B3935" s="6">
        <v>0</v>
      </c>
      <c r="C3935" s="6">
        <v>25</v>
      </c>
      <c r="D3935" s="6">
        <f>A3935+B3935+C3935</f>
        <v>31</v>
      </c>
      <c r="E3935" s="5">
        <f>IF(A3935=0,0,A3935*LABOR_HRS_WK_TOM*SEASON_WEEKS*(1+DIM_PCT_TOM)^A3935)</f>
        <v>956.64294000000041</v>
      </c>
      <c r="F3935" s="5">
        <f>IF(B3935=0,0,B3935*LABOR_HRS_WK_CAR*SEASON_WEEKS*(1+DIM_PCT_CAR)^B3935)</f>
        <v>0</v>
      </c>
      <c r="G3935" s="5">
        <f>IF(C3935=0,0,C3935*LABOR_HRS_WK_MES*SEASON_WEEKS*(1+DIM_PCT_MES)^C3935)</f>
        <v>1534.7170558625955</v>
      </c>
      <c r="H3935" s="5">
        <f>E3935+F3935+G3935</f>
        <v>2491.359995862596</v>
      </c>
      <c r="I3935" s="5">
        <f>MIN(H3935,FARMER_HRS)</f>
        <v>720</v>
      </c>
      <c r="J3935" s="5">
        <f>MAX(0,H3935-FARMER_HRS)</f>
        <v>1771.359995862596</v>
      </c>
      <c r="K3935" s="2">
        <f>I3935*FARMER_RATE+J3935*TEMP_WORKER_RATE</f>
        <v>55752.777705947847</v>
      </c>
      <c r="L3935" s="2">
        <f>A3935*PRICE_TOM+B3935*PRICE_CAR+C3935*PRICE_MES</f>
        <v>120300</v>
      </c>
      <c r="M3935" s="2">
        <f>A3935*FERT_BED_TOM+B3935*FERT_BED_CAR+C3935*FERT_BED_MES</f>
        <v>27280</v>
      </c>
      <c r="N3935" s="6">
        <f>IF(AND(D3935&lt;=TOTAL_BEDS,J3935&lt;=TEMP_WORKER_MAX*TEMP_WORKER_HRS),1,0)</f>
        <v>1</v>
      </c>
      <c r="O3935" s="2">
        <f>L3935-M3935-K3935-FIXED_COSTS</f>
        <v>17267.222294052153</v>
      </c>
      <c r="P3935" s="2">
        <f>IF(N3935=1,O3935,"")</f>
        <v>17267.222294052153</v>
      </c>
    </row>
    <row r="3936">
      <c r="A3936" s="6">
        <v>6</v>
      </c>
      <c r="B3936" s="6">
        <v>0</v>
      </c>
      <c r="C3936" s="6">
        <v>26</v>
      </c>
      <c r="D3936" s="6">
        <f>A3936+B3936+C3936</f>
        <v>32</v>
      </c>
      <c r="E3936" s="5">
        <f>IF(A3936=0,0,A3936*LABOR_HRS_WK_TOM*SEASON_WEEKS*(1+DIM_PCT_TOM)^A3936)</f>
        <v>956.64294000000041</v>
      </c>
      <c r="F3936" s="5">
        <f>IF(B3936=0,0,B3936*LABOR_HRS_WK_CAR*SEASON_WEEKS*(1+DIM_PCT_CAR)^B3936)</f>
        <v>0</v>
      </c>
      <c r="G3936" s="5">
        <f>IF(C3936=0,0,C3936*LABOR_HRS_WK_MES*SEASON_WEEKS*(1+DIM_PCT_MES)^C3936)</f>
        <v>1616.0570598233128</v>
      </c>
      <c r="H3936" s="5">
        <f>E3936+F3936+G3936</f>
        <v>2572.6999998233132</v>
      </c>
      <c r="I3936" s="5">
        <f>MIN(H3936,FARMER_HRS)</f>
        <v>720</v>
      </c>
      <c r="J3936" s="5">
        <f>MAX(0,H3936-FARMER_HRS)</f>
        <v>1852.6999998233132</v>
      </c>
      <c r="K3936" s="2">
        <f>I3936*FARMER_RATE+J3936*TEMP_WORKER_RATE</f>
        <v>57164.930552488077</v>
      </c>
      <c r="L3936" s="2">
        <f>A3936*PRICE_TOM+B3936*PRICE_CAR+C3936*PRICE_MES</f>
        <v>123000</v>
      </c>
      <c r="M3936" s="2">
        <f>A3936*FERT_BED_TOM+B3936*FERT_BED_CAR+C3936*FERT_BED_MES</f>
        <v>28160</v>
      </c>
      <c r="N3936" s="6">
        <f>IF(AND(D3936&lt;=TOTAL_BEDS,J3936&lt;=TEMP_WORKER_MAX*TEMP_WORKER_HRS),1,0)</f>
        <v>1</v>
      </c>
      <c r="O3936" s="2">
        <f>L3936-M3936-K3936-FIXED_COSTS</f>
        <v>17675.069447511923</v>
      </c>
      <c r="P3936" s="2">
        <f>IF(N3936=1,O3936,"")</f>
        <v>17675.069447511923</v>
      </c>
    </row>
    <row r="3937">
      <c r="A3937" s="6">
        <v>6</v>
      </c>
      <c r="B3937" s="6">
        <v>0</v>
      </c>
      <c r="C3937" s="6">
        <v>27</v>
      </c>
      <c r="D3937" s="6">
        <f>A3937+B3937+C3937</f>
        <v>33</v>
      </c>
      <c r="E3937" s="5">
        <f>IF(A3937=0,0,A3937*LABOR_HRS_WK_TOM*SEASON_WEEKS*(1+DIM_PCT_TOM)^A3937)</f>
        <v>956.64294000000041</v>
      </c>
      <c r="F3937" s="5">
        <f>IF(B3937=0,0,B3937*LABOR_HRS_WK_CAR*SEASON_WEEKS*(1+DIM_PCT_CAR)^B3937)</f>
        <v>0</v>
      </c>
      <c r="G3937" s="5">
        <f>IF(C3937=0,0,C3937*LABOR_HRS_WK_MES*SEASON_WEEKS*(1+DIM_PCT_MES)^C3937)</f>
        <v>1699.19076434307</v>
      </c>
      <c r="H3937" s="5">
        <f>E3937+F3937+G3937</f>
        <v>2655.83370434307</v>
      </c>
      <c r="I3937" s="5">
        <f>MIN(H3937,FARMER_HRS)</f>
        <v>720</v>
      </c>
      <c r="J3937" s="5">
        <f>MAX(0,H3937-FARMER_HRS)</f>
        <v>1935.8337043430702</v>
      </c>
      <c r="K3937" s="2">
        <f>I3937*FARMER_RATE+J3937*TEMP_WORKER_RATE</f>
        <v>58608.224033733859</v>
      </c>
      <c r="L3937" s="2">
        <f>A3937*PRICE_TOM+B3937*PRICE_CAR+C3937*PRICE_MES</f>
        <v>125700</v>
      </c>
      <c r="M3937" s="2">
        <f>A3937*FERT_BED_TOM+B3937*FERT_BED_CAR+C3937*FERT_BED_MES</f>
        <v>29040</v>
      </c>
      <c r="N3937" s="6">
        <f>IF(AND(D3937&lt;=TOTAL_BEDS,J3937&lt;=TEMP_WORKER_MAX*TEMP_WORKER_HRS),1,0)</f>
        <v>1</v>
      </c>
      <c r="O3937" s="2">
        <f>L3937-M3937-K3937-FIXED_COSTS</f>
        <v>18051.775966266141</v>
      </c>
      <c r="P3937" s="2">
        <f>IF(N3937=1,O3937,"")</f>
        <v>18051.775966266141</v>
      </c>
    </row>
    <row r="3938">
      <c r="A3938" s="6">
        <v>6</v>
      </c>
      <c r="B3938" s="6">
        <v>0</v>
      </c>
      <c r="C3938" s="6">
        <v>28</v>
      </c>
      <c r="D3938" s="6">
        <f>A3938+B3938+C3938</f>
        <v>34</v>
      </c>
      <c r="E3938" s="5">
        <f>IF(A3938=0,0,A3938*LABOR_HRS_WK_TOM*SEASON_WEEKS*(1+DIM_PCT_TOM)^A3938)</f>
        <v>956.64294000000041</v>
      </c>
      <c r="F3938" s="5">
        <f>IF(B3938=0,0,B3938*LABOR_HRS_WK_CAR*SEASON_WEEKS*(1+DIM_PCT_CAR)^B3938)</f>
        <v>0</v>
      </c>
      <c r="G3938" s="5">
        <f>IF(C3938=0,0,C3938*LABOR_HRS_WK_MES*SEASON_WEEKS*(1+DIM_PCT_MES)^C3938)</f>
        <v>1784.1503025602233</v>
      </c>
      <c r="H3938" s="5">
        <f>E3938+F3938+G3938</f>
        <v>2740.7932425602239</v>
      </c>
      <c r="I3938" s="5">
        <f>MIN(H3938,FARMER_HRS)</f>
        <v>720</v>
      </c>
      <c r="J3938" s="5">
        <f>MAX(0,H3938-FARMER_HRS)</f>
        <v>2020.7932425602239</v>
      </c>
      <c r="K3938" s="2">
        <f>I3938*FARMER_RATE+J3938*TEMP_WORKER_RATE</f>
        <v>60083.216016670551</v>
      </c>
      <c r="L3938" s="2">
        <f>A3938*PRICE_TOM+B3938*PRICE_CAR+C3938*PRICE_MES</f>
        <v>128400</v>
      </c>
      <c r="M3938" s="2">
        <f>A3938*FERT_BED_TOM+B3938*FERT_BED_CAR+C3938*FERT_BED_MES</f>
        <v>29920</v>
      </c>
      <c r="N3938" s="6">
        <f>IF(AND(D3938&lt;=TOTAL_BEDS,J3938&lt;=TEMP_WORKER_MAX*TEMP_WORKER_HRS),1,0)</f>
        <v>1</v>
      </c>
      <c r="O3938" s="2">
        <f>L3938-M3938-K3938-FIXED_COSTS</f>
        <v>18396.783983329449</v>
      </c>
      <c r="P3938" s="2">
        <f>IF(N3938=1,O3938,"")</f>
        <v>18396.783983329449</v>
      </c>
    </row>
    <row r="3939">
      <c r="A3939" s="6">
        <v>6</v>
      </c>
      <c r="B3939" s="6">
        <v>0</v>
      </c>
      <c r="C3939" s="6">
        <v>29</v>
      </c>
      <c r="D3939" s="6">
        <f>A3939+B3939+C3939</f>
        <v>35</v>
      </c>
      <c r="E3939" s="5">
        <f>IF(A3939=0,0,A3939*LABOR_HRS_WK_TOM*SEASON_WEEKS*(1+DIM_PCT_TOM)^A3939)</f>
        <v>956.64294000000041</v>
      </c>
      <c r="F3939" s="5">
        <f>IF(B3939=0,0,B3939*LABOR_HRS_WK_CAR*SEASON_WEEKS*(1+DIM_PCT_CAR)^B3939)</f>
        <v>0</v>
      </c>
      <c r="G3939" s="5">
        <f>IF(C3939=0,0,C3939*LABOR_HRS_WK_MES*SEASON_WEEKS*(1+DIM_PCT_MES)^C3939)</f>
        <v>1870.9683306758766</v>
      </c>
      <c r="H3939" s="5">
        <f>E3939+F3939+G3939</f>
        <v>2827.6112706758768</v>
      </c>
      <c r="I3939" s="5">
        <f>MIN(H3939,FARMER_HRS)</f>
        <v>720</v>
      </c>
      <c r="J3939" s="5">
        <f>MAX(0,H3939-FARMER_HRS)</f>
        <v>2107.6112706758768</v>
      </c>
      <c r="K3939" s="2">
        <f>I3939*FARMER_RATE+J3939*TEMP_WORKER_RATE</f>
        <v>61590.47344923397</v>
      </c>
      <c r="L3939" s="2">
        <f>A3939*PRICE_TOM+B3939*PRICE_CAR+C3939*PRICE_MES</f>
        <v>131100</v>
      </c>
      <c r="M3939" s="2">
        <f>A3939*FERT_BED_TOM+B3939*FERT_BED_CAR+C3939*FERT_BED_MES</f>
        <v>30800</v>
      </c>
      <c r="N3939" s="6">
        <f>IF(AND(D3939&lt;=TOTAL_BEDS,J3939&lt;=TEMP_WORKER_MAX*TEMP_WORKER_HRS),1,0)</f>
        <v>1</v>
      </c>
      <c r="O3939" s="2">
        <f>L3939-M3939-K3939-FIXED_COSTS</f>
        <v>18709.52655076603</v>
      </c>
      <c r="P3939" s="2">
        <f>IF(N3939=1,O3939,"")</f>
        <v>18709.52655076603</v>
      </c>
    </row>
    <row r="3940">
      <c r="A3940" s="6">
        <v>6</v>
      </c>
      <c r="B3940" s="6">
        <v>0</v>
      </c>
      <c r="C3940" s="6">
        <v>30</v>
      </c>
      <c r="D3940" s="6">
        <f>A3940+B3940+C3940</f>
        <v>36</v>
      </c>
      <c r="E3940" s="5">
        <f>IF(A3940=0,0,A3940*LABOR_HRS_WK_TOM*SEASON_WEEKS*(1+DIM_PCT_TOM)^A3940)</f>
        <v>956.64294000000041</v>
      </c>
      <c r="F3940" s="5">
        <f>IF(B3940=0,0,B3940*LABOR_HRS_WK_CAR*SEASON_WEEKS*(1+DIM_PCT_CAR)^B3940)</f>
        <v>0</v>
      </c>
      <c r="G3940" s="5">
        <f>IF(C3940=0,0,C3940*LABOR_HRS_WK_MES*SEASON_WEEKS*(1+DIM_PCT_MES)^C3940)</f>
        <v>1959.6780360096466</v>
      </c>
      <c r="H3940" s="5">
        <f>E3940+F3940+G3940</f>
        <v>2916.320976009647</v>
      </c>
      <c r="I3940" s="5">
        <f>MIN(H3940,FARMER_HRS)</f>
        <v>720</v>
      </c>
      <c r="J3940" s="5">
        <f>MAX(0,H3940-FARMER_HRS)</f>
        <v>2196.320976009647</v>
      </c>
      <c r="K3940" s="2">
        <f>I3940*FARMER_RATE+J3940*TEMP_WORKER_RATE</f>
        <v>63130.57250016748</v>
      </c>
      <c r="L3940" s="2">
        <f>A3940*PRICE_TOM+B3940*PRICE_CAR+C3940*PRICE_MES</f>
        <v>133800</v>
      </c>
      <c r="M3940" s="2">
        <f>A3940*FERT_BED_TOM+B3940*FERT_BED_CAR+C3940*FERT_BED_MES</f>
        <v>31680</v>
      </c>
      <c r="N3940" s="6">
        <f>IF(AND(D3940&lt;=TOTAL_BEDS,J3940&lt;=TEMP_WORKER_MAX*TEMP_WORKER_HRS),1,0)</f>
        <v>1</v>
      </c>
      <c r="O3940" s="2">
        <f>L3940-M3940-K3940-FIXED_COSTS</f>
        <v>18989.42749983252</v>
      </c>
      <c r="P3940" s="2">
        <f>IF(N3940=1,O3940,"")</f>
        <v>18989.42749983252</v>
      </c>
    </row>
    <row r="3941">
      <c r="A3941" s="6">
        <v>6</v>
      </c>
      <c r="B3941" s="6">
        <v>1</v>
      </c>
      <c r="C3941" s="6">
        <v>0</v>
      </c>
      <c r="D3941" s="6">
        <f>A3941+B3941+C3941</f>
        <v>7</v>
      </c>
      <c r="E3941" s="5">
        <f>IF(A3941=0,0,A3941*LABOR_HRS_WK_TOM*SEASON_WEEKS*(1+DIM_PCT_TOM)^A3941)</f>
        <v>956.64294000000041</v>
      </c>
      <c r="F3941" s="5">
        <f>IF(B3941=0,0,B3941*LABOR_HRS_WK_CAR*SEASON_WEEKS*(1+DIM_PCT_CAR)^B3941)</f>
        <v>30.749999999999996</v>
      </c>
      <c r="G3941" s="5">
        <f>IF(C3941=0,0,C3941*LABOR_HRS_WK_MES*SEASON_WEEKS*(1+DIM_PCT_MES)^C3941)</f>
        <v>0</v>
      </c>
      <c r="H3941" s="5">
        <f>E3941+F3941+G3941</f>
        <v>987.39294000000041</v>
      </c>
      <c r="I3941" s="5">
        <f>MIN(H3941,FARMER_HRS)</f>
        <v>720</v>
      </c>
      <c r="J3941" s="5">
        <f>MAX(0,H3941-FARMER_HRS)</f>
        <v>267.39294000000041</v>
      </c>
      <c r="K3941" s="2">
        <f>I3941*FARMER_RATE+J3941*TEMP_WORKER_RATE</f>
        <v>29642.238541666673</v>
      </c>
      <c r="L3941" s="2">
        <f>A3941*PRICE_TOM+B3941*PRICE_CAR+C3941*PRICE_MES</f>
        <v>54894</v>
      </c>
      <c r="M3941" s="2">
        <f>A3941*FERT_BED_TOM+B3941*FERT_BED_CAR+C3941*FERT_BED_MES</f>
        <v>5720</v>
      </c>
      <c r="N3941" s="6">
        <f>IF(AND(D3941&lt;=TOTAL_BEDS,J3941&lt;=TEMP_WORKER_MAX*TEMP_WORKER_HRS),1,0)</f>
        <v>1</v>
      </c>
      <c r="O3941" s="2">
        <f>L3941-M3941-K3941-FIXED_COSTS</f>
        <v>-468.238541666673</v>
      </c>
      <c r="P3941" s="2">
        <f>IF(N3941=1,O3941,"")</f>
        <v>-468.238541666673</v>
      </c>
    </row>
    <row r="3942">
      <c r="A3942" s="6">
        <v>6</v>
      </c>
      <c r="B3942" s="6">
        <v>1</v>
      </c>
      <c r="C3942" s="6">
        <v>1</v>
      </c>
      <c r="D3942" s="6">
        <f>A3942+B3942+C3942</f>
        <v>8</v>
      </c>
      <c r="E3942" s="5">
        <f>IF(A3942=0,0,A3942*LABOR_HRS_WK_TOM*SEASON_WEEKS*(1+DIM_PCT_TOM)^A3942)</f>
        <v>956.64294000000041</v>
      </c>
      <c r="F3942" s="5">
        <f>IF(B3942=0,0,B3942*LABOR_HRS_WK_CAR*SEASON_WEEKS*(1+DIM_PCT_CAR)^B3942)</f>
        <v>30.749999999999996</v>
      </c>
      <c r="G3942" s="5">
        <f>IF(C3942=0,0,C3942*LABOR_HRS_WK_MES*SEASON_WEEKS*(1+DIM_PCT_MES)^C3942)</f>
        <v>45.5625</v>
      </c>
      <c r="H3942" s="5">
        <f>E3942+F3942+G3942</f>
        <v>1032.9554400000004</v>
      </c>
      <c r="I3942" s="5">
        <f>MIN(H3942,FARMER_HRS)</f>
        <v>720</v>
      </c>
      <c r="J3942" s="5">
        <f>MAX(0,H3942-FARMER_HRS)</f>
        <v>312.95544000000041</v>
      </c>
      <c r="K3942" s="2">
        <f>I3942*FARMER_RATE+J3942*TEMP_WORKER_RATE</f>
        <v>30433.254166666673</v>
      </c>
      <c r="L3942" s="2">
        <f>A3942*PRICE_TOM+B3942*PRICE_CAR+C3942*PRICE_MES</f>
        <v>57594</v>
      </c>
      <c r="M3942" s="2">
        <f>A3942*FERT_BED_TOM+B3942*FERT_BED_CAR+C3942*FERT_BED_MES</f>
        <v>6600</v>
      </c>
      <c r="N3942" s="6">
        <f>IF(AND(D3942&lt;=TOTAL_BEDS,J3942&lt;=TEMP_WORKER_MAX*TEMP_WORKER_HRS),1,0)</f>
        <v>1</v>
      </c>
      <c r="O3942" s="2">
        <f>L3942-M3942-K3942-FIXED_COSTS</f>
        <v>560.745833333327</v>
      </c>
      <c r="P3942" s="2">
        <f>IF(N3942=1,O3942,"")</f>
        <v>560.745833333327</v>
      </c>
    </row>
    <row r="3943">
      <c r="A3943" s="6">
        <v>6</v>
      </c>
      <c r="B3943" s="6">
        <v>1</v>
      </c>
      <c r="C3943" s="6">
        <v>2</v>
      </c>
      <c r="D3943" s="6">
        <f>A3943+B3943+C3943</f>
        <v>9</v>
      </c>
      <c r="E3943" s="5">
        <f>IF(A3943=0,0,A3943*LABOR_HRS_WK_TOM*SEASON_WEEKS*(1+DIM_PCT_TOM)^A3943)</f>
        <v>956.64294000000041</v>
      </c>
      <c r="F3943" s="5">
        <f>IF(B3943=0,0,B3943*LABOR_HRS_WK_CAR*SEASON_WEEKS*(1+DIM_PCT_CAR)^B3943)</f>
        <v>30.749999999999996</v>
      </c>
      <c r="G3943" s="5">
        <f>IF(C3943=0,0,C3943*LABOR_HRS_WK_MES*SEASON_WEEKS*(1+DIM_PCT_MES)^C3943)</f>
        <v>92.2640625</v>
      </c>
      <c r="H3943" s="5">
        <f>E3943+F3943+G3943</f>
        <v>1079.6570025000003</v>
      </c>
      <c r="I3943" s="5">
        <f>MIN(H3943,FARMER_HRS)</f>
        <v>720</v>
      </c>
      <c r="J3943" s="5">
        <f>MAX(0,H3943-FARMER_HRS)</f>
        <v>359.65700250000032</v>
      </c>
      <c r="K3943" s="2">
        <f>I3943*FARMER_RATE+J3943*TEMP_WORKER_RATE</f>
        <v>31244.045182291673</v>
      </c>
      <c r="L3943" s="2">
        <f>A3943*PRICE_TOM+B3943*PRICE_CAR+C3943*PRICE_MES</f>
        <v>60294</v>
      </c>
      <c r="M3943" s="2">
        <f>A3943*FERT_BED_TOM+B3943*FERT_BED_CAR+C3943*FERT_BED_MES</f>
        <v>7480</v>
      </c>
      <c r="N3943" s="6">
        <f>IF(AND(D3943&lt;=TOTAL_BEDS,J3943&lt;=TEMP_WORKER_MAX*TEMP_WORKER_HRS),1,0)</f>
        <v>1</v>
      </c>
      <c r="O3943" s="2">
        <f>L3943-M3943-K3943-FIXED_COSTS</f>
        <v>1569.954817708327</v>
      </c>
      <c r="P3943" s="2">
        <f>IF(N3943=1,O3943,"")</f>
        <v>1569.954817708327</v>
      </c>
    </row>
    <row r="3944">
      <c r="A3944" s="6">
        <v>6</v>
      </c>
      <c r="B3944" s="6">
        <v>1</v>
      </c>
      <c r="C3944" s="6">
        <v>3</v>
      </c>
      <c r="D3944" s="6">
        <f>A3944+B3944+C3944</f>
        <v>10</v>
      </c>
      <c r="E3944" s="5">
        <f>IF(A3944=0,0,A3944*LABOR_HRS_WK_TOM*SEASON_WEEKS*(1+DIM_PCT_TOM)^A3944)</f>
        <v>956.64294000000041</v>
      </c>
      <c r="F3944" s="5">
        <f>IF(B3944=0,0,B3944*LABOR_HRS_WK_CAR*SEASON_WEEKS*(1+DIM_PCT_CAR)^B3944)</f>
        <v>30.749999999999996</v>
      </c>
      <c r="G3944" s="5">
        <f>IF(C3944=0,0,C3944*LABOR_HRS_WK_MES*SEASON_WEEKS*(1+DIM_PCT_MES)^C3944)</f>
        <v>140.12604492187498</v>
      </c>
      <c r="H3944" s="5">
        <f>E3944+F3944+G3944</f>
        <v>1127.5189849218755</v>
      </c>
      <c r="I3944" s="5">
        <f>MIN(H3944,FARMER_HRS)</f>
        <v>720</v>
      </c>
      <c r="J3944" s="5">
        <f>MAX(0,H3944-FARMER_HRS)</f>
        <v>407.51898492187547</v>
      </c>
      <c r="K3944" s="2">
        <f>I3944*FARMER_RATE+J3944*TEMP_WORKER_RATE</f>
        <v>32074.982377115892</v>
      </c>
      <c r="L3944" s="2">
        <f>A3944*PRICE_TOM+B3944*PRICE_CAR+C3944*PRICE_MES</f>
        <v>62994</v>
      </c>
      <c r="M3944" s="2">
        <f>A3944*FERT_BED_TOM+B3944*FERT_BED_CAR+C3944*FERT_BED_MES</f>
        <v>8360</v>
      </c>
      <c r="N3944" s="6">
        <f>IF(AND(D3944&lt;=TOTAL_BEDS,J3944&lt;=TEMP_WORKER_MAX*TEMP_WORKER_HRS),1,0)</f>
        <v>1</v>
      </c>
      <c r="O3944" s="2">
        <f>L3944-M3944-K3944-FIXED_COSTS</f>
        <v>2559.0176228841083</v>
      </c>
      <c r="P3944" s="2">
        <f>IF(N3944=1,O3944,"")</f>
        <v>2559.0176228841083</v>
      </c>
    </row>
    <row r="3945">
      <c r="A3945" s="6">
        <v>6</v>
      </c>
      <c r="B3945" s="6">
        <v>1</v>
      </c>
      <c r="C3945" s="6">
        <v>4</v>
      </c>
      <c r="D3945" s="6">
        <f>A3945+B3945+C3945</f>
        <v>11</v>
      </c>
      <c r="E3945" s="5">
        <f>IF(A3945=0,0,A3945*LABOR_HRS_WK_TOM*SEASON_WEEKS*(1+DIM_PCT_TOM)^A3945)</f>
        <v>956.64294000000041</v>
      </c>
      <c r="F3945" s="5">
        <f>IF(B3945=0,0,B3945*LABOR_HRS_WK_CAR*SEASON_WEEKS*(1+DIM_PCT_CAR)^B3945)</f>
        <v>30.749999999999996</v>
      </c>
      <c r="G3945" s="5">
        <f>IF(C3945=0,0,C3945*LABOR_HRS_WK_MES*SEASON_WEEKS*(1+DIM_PCT_MES)^C3945)</f>
        <v>189.17016064453119</v>
      </c>
      <c r="H3945" s="5">
        <f>E3945+F3945+G3945</f>
        <v>1176.5631006445317</v>
      </c>
      <c r="I3945" s="5">
        <f>MIN(H3945,FARMER_HRS)</f>
        <v>720</v>
      </c>
      <c r="J3945" s="5">
        <f>MAX(0,H3945-FARMER_HRS)</f>
        <v>456.56310064453169</v>
      </c>
      <c r="K3945" s="2">
        <f>I3945*FARMER_RATE+J3945*TEMP_WORKER_RATE</f>
        <v>32926.442719523118</v>
      </c>
      <c r="L3945" s="2">
        <f>A3945*PRICE_TOM+B3945*PRICE_CAR+C3945*PRICE_MES</f>
        <v>65694</v>
      </c>
      <c r="M3945" s="2">
        <f>A3945*FERT_BED_TOM+B3945*FERT_BED_CAR+C3945*FERT_BED_MES</f>
        <v>9240</v>
      </c>
      <c r="N3945" s="6">
        <f>IF(AND(D3945&lt;=TOTAL_BEDS,J3945&lt;=TEMP_WORKER_MAX*TEMP_WORKER_HRS),1,0)</f>
        <v>1</v>
      </c>
      <c r="O3945" s="2">
        <f>L3945-M3945-K3945-FIXED_COSTS</f>
        <v>3527.5572804768817</v>
      </c>
      <c r="P3945" s="2">
        <f>IF(N3945=1,O3945,"")</f>
        <v>3527.5572804768817</v>
      </c>
    </row>
    <row r="3946">
      <c r="A3946" s="6">
        <v>6</v>
      </c>
      <c r="B3946" s="6">
        <v>1</v>
      </c>
      <c r="C3946" s="6">
        <v>5</v>
      </c>
      <c r="D3946" s="6">
        <f>A3946+B3946+C3946</f>
        <v>12</v>
      </c>
      <c r="E3946" s="5">
        <f>IF(A3946=0,0,A3946*LABOR_HRS_WK_TOM*SEASON_WEEKS*(1+DIM_PCT_TOM)^A3946)</f>
        <v>956.64294000000041</v>
      </c>
      <c r="F3946" s="5">
        <f>IF(B3946=0,0,B3946*LABOR_HRS_WK_CAR*SEASON_WEEKS*(1+DIM_PCT_CAR)^B3946)</f>
        <v>30.749999999999996</v>
      </c>
      <c r="G3946" s="5">
        <f>IF(C3946=0,0,C3946*LABOR_HRS_WK_MES*SEASON_WEEKS*(1+DIM_PCT_MES)^C3946)</f>
        <v>239.41848456573481</v>
      </c>
      <c r="H3946" s="5">
        <f>E3946+F3946+G3946</f>
        <v>1226.8114245657353</v>
      </c>
      <c r="I3946" s="5">
        <f>MIN(H3946,FARMER_HRS)</f>
        <v>720</v>
      </c>
      <c r="J3946" s="5">
        <f>MAX(0,H3946-FARMER_HRS)</f>
        <v>506.81142456573525</v>
      </c>
      <c r="K3946" s="2">
        <f>I3946*FARMER_RATE+J3946*TEMP_WORKER_RATE</f>
        <v>33798.809454266237</v>
      </c>
      <c r="L3946" s="2">
        <f>A3946*PRICE_TOM+B3946*PRICE_CAR+C3946*PRICE_MES</f>
        <v>68394</v>
      </c>
      <c r="M3946" s="2">
        <f>A3946*FERT_BED_TOM+B3946*FERT_BED_CAR+C3946*FERT_BED_MES</f>
        <v>10120</v>
      </c>
      <c r="N3946" s="6">
        <f>IF(AND(D3946&lt;=TOTAL_BEDS,J3946&lt;=TEMP_WORKER_MAX*TEMP_WORKER_HRS),1,0)</f>
        <v>1</v>
      </c>
      <c r="O3946" s="2">
        <f>L3946-M3946-K3946-FIXED_COSTS</f>
        <v>4475.1905457337634</v>
      </c>
      <c r="P3946" s="2">
        <f>IF(N3946=1,O3946,"")</f>
        <v>4475.1905457337634</v>
      </c>
    </row>
    <row r="3947">
      <c r="A3947" s="6">
        <v>6</v>
      </c>
      <c r="B3947" s="6">
        <v>1</v>
      </c>
      <c r="C3947" s="6">
        <v>6</v>
      </c>
      <c r="D3947" s="6">
        <f>A3947+B3947+C3947</f>
        <v>13</v>
      </c>
      <c r="E3947" s="5">
        <f>IF(A3947=0,0,A3947*LABOR_HRS_WK_TOM*SEASON_WEEKS*(1+DIM_PCT_TOM)^A3947)</f>
        <v>956.64294000000041</v>
      </c>
      <c r="F3947" s="5">
        <f>IF(B3947=0,0,B3947*LABOR_HRS_WK_CAR*SEASON_WEEKS*(1+DIM_PCT_CAR)^B3947)</f>
        <v>30.749999999999996</v>
      </c>
      <c r="G3947" s="5">
        <f>IF(C3947=0,0,C3947*LABOR_HRS_WK_MES*SEASON_WEEKS*(1+DIM_PCT_MES)^C3947)</f>
        <v>290.89345874736773</v>
      </c>
      <c r="H3947" s="5">
        <f>E3947+F3947+G3947</f>
        <v>1278.2863987473681</v>
      </c>
      <c r="I3947" s="5">
        <f>MIN(H3947,FARMER_HRS)</f>
        <v>720</v>
      </c>
      <c r="J3947" s="5">
        <f>MAX(0,H3947-FARMER_HRS)</f>
        <v>558.28639874736814</v>
      </c>
      <c r="K3947" s="2">
        <f>I3947*FARMER_RATE+J3947*TEMP_WORKER_RATE</f>
        <v>34692.472200475138</v>
      </c>
      <c r="L3947" s="2">
        <f>A3947*PRICE_TOM+B3947*PRICE_CAR+C3947*PRICE_MES</f>
        <v>71094</v>
      </c>
      <c r="M3947" s="2">
        <f>A3947*FERT_BED_TOM+B3947*FERT_BED_CAR+C3947*FERT_BED_MES</f>
        <v>11000</v>
      </c>
      <c r="N3947" s="6">
        <f>IF(AND(D3947&lt;=TOTAL_BEDS,J3947&lt;=TEMP_WORKER_MAX*TEMP_WORKER_HRS),1,0)</f>
        <v>1</v>
      </c>
      <c r="O3947" s="2">
        <f>L3947-M3947-K3947-FIXED_COSTS</f>
        <v>5401.5277995248616</v>
      </c>
      <c r="P3947" s="2">
        <f>IF(N3947=1,O3947,"")</f>
        <v>5401.5277995248616</v>
      </c>
    </row>
    <row r="3948">
      <c r="A3948" s="6">
        <v>6</v>
      </c>
      <c r="B3948" s="6">
        <v>1</v>
      </c>
      <c r="C3948" s="6">
        <v>7</v>
      </c>
      <c r="D3948" s="6">
        <f>A3948+B3948+C3948</f>
        <v>14</v>
      </c>
      <c r="E3948" s="5">
        <f>IF(A3948=0,0,A3948*LABOR_HRS_WK_TOM*SEASON_WEEKS*(1+DIM_PCT_TOM)^A3948)</f>
        <v>956.64294000000041</v>
      </c>
      <c r="F3948" s="5">
        <f>IF(B3948=0,0,B3948*LABOR_HRS_WK_CAR*SEASON_WEEKS*(1+DIM_PCT_CAR)^B3948)</f>
        <v>30.749999999999996</v>
      </c>
      <c r="G3948" s="5">
        <f>IF(C3948=0,0,C3948*LABOR_HRS_WK_MES*SEASON_WEEKS*(1+DIM_PCT_MES)^C3948)</f>
        <v>343.61789814532818</v>
      </c>
      <c r="H3948" s="5">
        <f>E3948+F3948+G3948</f>
        <v>1331.0108381453285</v>
      </c>
      <c r="I3948" s="5">
        <f>MIN(H3948,FARMER_HRS)</f>
        <v>720</v>
      </c>
      <c r="J3948" s="5">
        <f>MAX(0,H3948-FARMER_HRS)</f>
        <v>611.01083814532853</v>
      </c>
      <c r="K3948" s="2">
        <f>I3948*FARMER_RATE+J3948*TEMP_WORKER_RATE</f>
        <v>35607.827051134176</v>
      </c>
      <c r="L3948" s="2">
        <f>A3948*PRICE_TOM+B3948*PRICE_CAR+C3948*PRICE_MES</f>
        <v>73794</v>
      </c>
      <c r="M3948" s="2">
        <f>A3948*FERT_BED_TOM+B3948*FERT_BED_CAR+C3948*FERT_BED_MES</f>
        <v>11880</v>
      </c>
      <c r="N3948" s="6">
        <f>IF(AND(D3948&lt;=TOTAL_BEDS,J3948&lt;=TEMP_WORKER_MAX*TEMP_WORKER_HRS),1,0)</f>
        <v>1</v>
      </c>
      <c r="O3948" s="2">
        <f>L3948-M3948-K3948-FIXED_COSTS</f>
        <v>6306.1729488658239</v>
      </c>
      <c r="P3948" s="2">
        <f>IF(N3948=1,O3948,"")</f>
        <v>6306.1729488658239</v>
      </c>
    </row>
    <row r="3949">
      <c r="A3949" s="6">
        <v>6</v>
      </c>
      <c r="B3949" s="6">
        <v>1</v>
      </c>
      <c r="C3949" s="6">
        <v>8</v>
      </c>
      <c r="D3949" s="6">
        <f>A3949+B3949+C3949</f>
        <v>15</v>
      </c>
      <c r="E3949" s="5">
        <f>IF(A3949=0,0,A3949*LABOR_HRS_WK_TOM*SEASON_WEEKS*(1+DIM_PCT_TOM)^A3949)</f>
        <v>956.64294000000041</v>
      </c>
      <c r="F3949" s="5">
        <f>IF(B3949=0,0,B3949*LABOR_HRS_WK_CAR*SEASON_WEEKS*(1+DIM_PCT_CAR)^B3949)</f>
        <v>30.749999999999996</v>
      </c>
      <c r="G3949" s="5">
        <f>IF(C3949=0,0,C3949*LABOR_HRS_WK_MES*SEASON_WEEKS*(1+DIM_PCT_MES)^C3949)</f>
        <v>397.61499642530833</v>
      </c>
      <c r="H3949" s="5">
        <f>E3949+F3949+G3949</f>
        <v>1385.0079364253088</v>
      </c>
      <c r="I3949" s="5">
        <f>MIN(H3949,FARMER_HRS)</f>
        <v>720</v>
      </c>
      <c r="J3949" s="5">
        <f>MAX(0,H3949-FARMER_HRS)</f>
        <v>665.0079364253088</v>
      </c>
      <c r="K3949" s="2">
        <f>I3949*FARMER_RATE+J3949*TEMP_WORKER_RATE</f>
        <v>36545.2766740505</v>
      </c>
      <c r="L3949" s="2">
        <f>A3949*PRICE_TOM+B3949*PRICE_CAR+C3949*PRICE_MES</f>
        <v>76494</v>
      </c>
      <c r="M3949" s="2">
        <f>A3949*FERT_BED_TOM+B3949*FERT_BED_CAR+C3949*FERT_BED_MES</f>
        <v>12760</v>
      </c>
      <c r="N3949" s="6">
        <f>IF(AND(D3949&lt;=TOTAL_BEDS,J3949&lt;=TEMP_WORKER_MAX*TEMP_WORKER_HRS),1,0)</f>
        <v>1</v>
      </c>
      <c r="O3949" s="2">
        <f>L3949-M3949-K3949-FIXED_COSTS</f>
        <v>7188.7233259494969</v>
      </c>
      <c r="P3949" s="2">
        <f>IF(N3949=1,O3949,"")</f>
        <v>7188.7233259494969</v>
      </c>
    </row>
    <row r="3950">
      <c r="A3950" s="6">
        <v>6</v>
      </c>
      <c r="B3950" s="6">
        <v>1</v>
      </c>
      <c r="C3950" s="6">
        <v>9</v>
      </c>
      <c r="D3950" s="6">
        <f>A3950+B3950+C3950</f>
        <v>16</v>
      </c>
      <c r="E3950" s="5">
        <f>IF(A3950=0,0,A3950*LABOR_HRS_WK_TOM*SEASON_WEEKS*(1+DIM_PCT_TOM)^A3950)</f>
        <v>956.64294000000041</v>
      </c>
      <c r="F3950" s="5">
        <f>IF(B3950=0,0,B3950*LABOR_HRS_WK_CAR*SEASON_WEEKS*(1+DIM_PCT_CAR)^B3950)</f>
        <v>30.749999999999996</v>
      </c>
      <c r="G3950" s="5">
        <f>IF(C3950=0,0,C3950*LABOR_HRS_WK_MES*SEASON_WEEKS*(1+DIM_PCT_MES)^C3950)</f>
        <v>452.90833186570273</v>
      </c>
      <c r="H3950" s="5">
        <f>E3950+F3950+G3950</f>
        <v>1440.3012718657033</v>
      </c>
      <c r="I3950" s="5">
        <f>MIN(H3950,FARMER_HRS)</f>
        <v>720</v>
      </c>
      <c r="J3950" s="5">
        <f>MAX(0,H3950-FARMER_HRS)</f>
        <v>720.30127186570326</v>
      </c>
      <c r="K3950" s="2">
        <f>I3950*FARMER_RATE+J3950*TEMP_WORKER_RATE</f>
        <v>37505.230414335121</v>
      </c>
      <c r="L3950" s="2">
        <f>A3950*PRICE_TOM+B3950*PRICE_CAR+C3950*PRICE_MES</f>
        <v>79194</v>
      </c>
      <c r="M3950" s="2">
        <f>A3950*FERT_BED_TOM+B3950*FERT_BED_CAR+C3950*FERT_BED_MES</f>
        <v>13640</v>
      </c>
      <c r="N3950" s="6">
        <f>IF(AND(D3950&lt;=TOTAL_BEDS,J3950&lt;=TEMP_WORKER_MAX*TEMP_WORKER_HRS),1,0)</f>
        <v>1</v>
      </c>
      <c r="O3950" s="2">
        <f>L3950-M3950-K3950-FIXED_COSTS</f>
        <v>8048.7695856648788</v>
      </c>
      <c r="P3950" s="2">
        <f>IF(N3950=1,O3950,"")</f>
        <v>8048.7695856648788</v>
      </c>
    </row>
    <row r="3951">
      <c r="A3951" s="6">
        <v>6</v>
      </c>
      <c r="B3951" s="6">
        <v>1</v>
      </c>
      <c r="C3951" s="6">
        <v>10</v>
      </c>
      <c r="D3951" s="6">
        <f>A3951+B3951+C3951</f>
        <v>17</v>
      </c>
      <c r="E3951" s="5">
        <f>IF(A3951=0,0,A3951*LABOR_HRS_WK_TOM*SEASON_WEEKS*(1+DIM_PCT_TOM)^A3951)</f>
        <v>956.64294000000041</v>
      </c>
      <c r="F3951" s="5">
        <f>IF(B3951=0,0,B3951*LABOR_HRS_WK_CAR*SEASON_WEEKS*(1+DIM_PCT_CAR)^B3951)</f>
        <v>30.749999999999996</v>
      </c>
      <c r="G3951" s="5">
        <f>IF(C3951=0,0,C3951*LABOR_HRS_WK_MES*SEASON_WEEKS*(1+DIM_PCT_MES)^C3951)</f>
        <v>509.52187334891551</v>
      </c>
      <c r="H3951" s="5">
        <f>E3951+F3951+G3951</f>
        <v>1496.9148133489159</v>
      </c>
      <c r="I3951" s="5">
        <f>MIN(H3951,FARMER_HRS)</f>
        <v>720</v>
      </c>
      <c r="J3951" s="5">
        <f>MAX(0,H3951-FARMER_HRS)</f>
        <v>776.91481334891591</v>
      </c>
      <c r="K3951" s="2">
        <f>I3951*FARMER_RATE+J3951*TEMP_WORKER_RATE</f>
        <v>38488.104398418676</v>
      </c>
      <c r="L3951" s="2">
        <f>A3951*PRICE_TOM+B3951*PRICE_CAR+C3951*PRICE_MES</f>
        <v>81894</v>
      </c>
      <c r="M3951" s="2">
        <f>A3951*FERT_BED_TOM+B3951*FERT_BED_CAR+C3951*FERT_BED_MES</f>
        <v>14520</v>
      </c>
      <c r="N3951" s="6">
        <f>IF(AND(D3951&lt;=TOTAL_BEDS,J3951&lt;=TEMP_WORKER_MAX*TEMP_WORKER_HRS),1,0)</f>
        <v>1</v>
      </c>
      <c r="O3951" s="2">
        <f>L3951-M3951-K3951-FIXED_COSTS</f>
        <v>8885.8956015813237</v>
      </c>
      <c r="P3951" s="2">
        <f>IF(N3951=1,O3951,"")</f>
        <v>8885.8956015813237</v>
      </c>
    </row>
    <row r="3952">
      <c r="A3952" s="6">
        <v>6</v>
      </c>
      <c r="B3952" s="6">
        <v>1</v>
      </c>
      <c r="C3952" s="6">
        <v>11</v>
      </c>
      <c r="D3952" s="6">
        <f>A3952+B3952+C3952</f>
        <v>18</v>
      </c>
      <c r="E3952" s="5">
        <f>IF(A3952=0,0,A3952*LABOR_HRS_WK_TOM*SEASON_WEEKS*(1+DIM_PCT_TOM)^A3952)</f>
        <v>956.64294000000041</v>
      </c>
      <c r="F3952" s="5">
        <f>IF(B3952=0,0,B3952*LABOR_HRS_WK_CAR*SEASON_WEEKS*(1+DIM_PCT_CAR)^B3952)</f>
        <v>30.749999999999996</v>
      </c>
      <c r="G3952" s="5">
        <f>IF(C3952=0,0,C3952*LABOR_HRS_WK_MES*SEASON_WEEKS*(1+DIM_PCT_MES)^C3952)</f>
        <v>567.47998644235463</v>
      </c>
      <c r="H3952" s="5">
        <f>E3952+F3952+G3952</f>
        <v>1554.872926442355</v>
      </c>
      <c r="I3952" s="5">
        <f>MIN(H3952,FARMER_HRS)</f>
        <v>720</v>
      </c>
      <c r="J3952" s="5">
        <f>MAX(0,H3952-FARMER_HRS)</f>
        <v>834.872926442355</v>
      </c>
      <c r="K3952" s="2">
        <f>I3952*FARMER_RATE+J3952*TEMP_WORKER_RATE</f>
        <v>39494.321639624221</v>
      </c>
      <c r="L3952" s="2">
        <f>A3952*PRICE_TOM+B3952*PRICE_CAR+C3952*PRICE_MES</f>
        <v>84594</v>
      </c>
      <c r="M3952" s="2">
        <f>A3952*FERT_BED_TOM+B3952*FERT_BED_CAR+C3952*FERT_BED_MES</f>
        <v>15400</v>
      </c>
      <c r="N3952" s="6">
        <f>IF(AND(D3952&lt;=TOTAL_BEDS,J3952&lt;=TEMP_WORKER_MAX*TEMP_WORKER_HRS),1,0)</f>
        <v>1</v>
      </c>
      <c r="O3952" s="2">
        <f>L3952-M3952-K3952-FIXED_COSTS</f>
        <v>9699.67836037578</v>
      </c>
      <c r="P3952" s="2">
        <f>IF(N3952=1,O3952,"")</f>
        <v>9699.67836037578</v>
      </c>
    </row>
    <row r="3953">
      <c r="A3953" s="6">
        <v>6</v>
      </c>
      <c r="B3953" s="6">
        <v>1</v>
      </c>
      <c r="C3953" s="6">
        <v>12</v>
      </c>
      <c r="D3953" s="6">
        <f>A3953+B3953+C3953</f>
        <v>19</v>
      </c>
      <c r="E3953" s="5">
        <f>IF(A3953=0,0,A3953*LABOR_HRS_WK_TOM*SEASON_WEEKS*(1+DIM_PCT_TOM)^A3953)</f>
        <v>956.64294000000041</v>
      </c>
      <c r="F3953" s="5">
        <f>IF(B3953=0,0,B3953*LABOR_HRS_WK_CAR*SEASON_WEEKS*(1+DIM_PCT_CAR)^B3953)</f>
        <v>30.749999999999996</v>
      </c>
      <c r="G3953" s="5">
        <f>IF(C3953=0,0,C3953*LABOR_HRS_WK_MES*SEASON_WEEKS*(1+DIM_PCT_MES)^C3953)</f>
        <v>626.807439570419</v>
      </c>
      <c r="H3953" s="5">
        <f>E3953+F3953+G3953</f>
        <v>1614.2003795704195</v>
      </c>
      <c r="I3953" s="5">
        <f>MIN(H3953,FARMER_HRS)</f>
        <v>720</v>
      </c>
      <c r="J3953" s="5">
        <f>MAX(0,H3953-FARMER_HRS)</f>
        <v>894.2003795704195</v>
      </c>
      <c r="K3953" s="2">
        <f>I3953*FARMER_RATE+J3953*TEMP_WORKER_RATE</f>
        <v>40524.312145319782</v>
      </c>
      <c r="L3953" s="2">
        <f>A3953*PRICE_TOM+B3953*PRICE_CAR+C3953*PRICE_MES</f>
        <v>87294</v>
      </c>
      <c r="M3953" s="2">
        <f>A3953*FERT_BED_TOM+B3953*FERT_BED_CAR+C3953*FERT_BED_MES</f>
        <v>16280</v>
      </c>
      <c r="N3953" s="6">
        <f>IF(AND(D3953&lt;=TOTAL_BEDS,J3953&lt;=TEMP_WORKER_MAX*TEMP_WORKER_HRS),1,0)</f>
        <v>1</v>
      </c>
      <c r="O3953" s="2">
        <f>L3953-M3953-K3953-FIXED_COSTS</f>
        <v>10489.687854680218</v>
      </c>
      <c r="P3953" s="2">
        <f>IF(N3953=1,O3953,"")</f>
        <v>10489.687854680218</v>
      </c>
    </row>
    <row r="3954">
      <c r="A3954" s="6">
        <v>6</v>
      </c>
      <c r="B3954" s="6">
        <v>1</v>
      </c>
      <c r="C3954" s="6">
        <v>13</v>
      </c>
      <c r="D3954" s="6">
        <f>A3954+B3954+C3954</f>
        <v>20</v>
      </c>
      <c r="E3954" s="5">
        <f>IF(A3954=0,0,A3954*LABOR_HRS_WK_TOM*SEASON_WEEKS*(1+DIM_PCT_TOM)^A3954)</f>
        <v>956.64294000000041</v>
      </c>
      <c r="F3954" s="5">
        <f>IF(B3954=0,0,B3954*LABOR_HRS_WK_CAR*SEASON_WEEKS*(1+DIM_PCT_CAR)^B3954)</f>
        <v>30.749999999999996</v>
      </c>
      <c r="G3954" s="5">
        <f>IF(C3954=0,0,C3954*LABOR_HRS_WK_MES*SEASON_WEEKS*(1+DIM_PCT_MES)^C3954)</f>
        <v>687.52941027880331</v>
      </c>
      <c r="H3954" s="5">
        <f>E3954+F3954+G3954</f>
        <v>1674.9223502788036</v>
      </c>
      <c r="I3954" s="5">
        <f>MIN(H3954,FARMER_HRS)</f>
        <v>720</v>
      </c>
      <c r="J3954" s="5">
        <f>MAX(0,H3954-FARMER_HRS)</f>
        <v>954.92235027880361</v>
      </c>
      <c r="K3954" s="2">
        <f>I3954*FARMER_RATE+J3954*TEMP_WORKER_RATE</f>
        <v>41578.513025673674</v>
      </c>
      <c r="L3954" s="2">
        <f>A3954*PRICE_TOM+B3954*PRICE_CAR+C3954*PRICE_MES</f>
        <v>89994</v>
      </c>
      <c r="M3954" s="2">
        <f>A3954*FERT_BED_TOM+B3954*FERT_BED_CAR+C3954*FERT_BED_MES</f>
        <v>17160</v>
      </c>
      <c r="N3954" s="6">
        <f>IF(AND(D3954&lt;=TOTAL_BEDS,J3954&lt;=TEMP_WORKER_MAX*TEMP_WORKER_HRS),1,0)</f>
        <v>1</v>
      </c>
      <c r="O3954" s="2">
        <f>L3954-M3954-K3954-FIXED_COSTS</f>
        <v>11255.486974326326</v>
      </c>
      <c r="P3954" s="2">
        <f>IF(N3954=1,O3954,"")</f>
        <v>11255.486974326326</v>
      </c>
    </row>
    <row r="3955">
      <c r="A3955" s="6">
        <v>6</v>
      </c>
      <c r="B3955" s="6">
        <v>1</v>
      </c>
      <c r="C3955" s="6">
        <v>14</v>
      </c>
      <c r="D3955" s="6">
        <f>A3955+B3955+C3955</f>
        <v>21</v>
      </c>
      <c r="E3955" s="5">
        <f>IF(A3955=0,0,A3955*LABOR_HRS_WK_TOM*SEASON_WEEKS*(1+DIM_PCT_TOM)^A3955)</f>
        <v>956.64294000000041</v>
      </c>
      <c r="F3955" s="5">
        <f>IF(B3955=0,0,B3955*LABOR_HRS_WK_CAR*SEASON_WEEKS*(1+DIM_PCT_CAR)^B3955)</f>
        <v>30.749999999999996</v>
      </c>
      <c r="G3955" s="5">
        <f>IF(C3955=0,0,C3955*LABOR_HRS_WK_MES*SEASON_WEEKS*(1+DIM_PCT_MES)^C3955)</f>
        <v>749.67149159246435</v>
      </c>
      <c r="H3955" s="5">
        <f>E3955+F3955+G3955</f>
        <v>1737.0644315924646</v>
      </c>
      <c r="I3955" s="5">
        <f>MIN(H3955,FARMER_HRS)</f>
        <v>720</v>
      </c>
      <c r="J3955" s="5">
        <f>MAX(0,H3955-FARMER_HRS)</f>
        <v>1017.0644315924646</v>
      </c>
      <c r="K3955" s="2">
        <f>I3955*FARMER_RATE+J3955*TEMP_WORKER_RATE</f>
        <v>42657.368604035844</v>
      </c>
      <c r="L3955" s="2">
        <f>A3955*PRICE_TOM+B3955*PRICE_CAR+C3955*PRICE_MES</f>
        <v>92694</v>
      </c>
      <c r="M3955" s="2">
        <f>A3955*FERT_BED_TOM+B3955*FERT_BED_CAR+C3955*FERT_BED_MES</f>
        <v>18040</v>
      </c>
      <c r="N3955" s="6">
        <f>IF(AND(D3955&lt;=TOTAL_BEDS,J3955&lt;=TEMP_WORKER_MAX*TEMP_WORKER_HRS),1,0)</f>
        <v>1</v>
      </c>
      <c r="O3955" s="2">
        <f>L3955-M3955-K3955-FIXED_COSTS</f>
        <v>11996.631395964156</v>
      </c>
      <c r="P3955" s="2">
        <f>IF(N3955=1,O3955,"")</f>
        <v>11996.631395964156</v>
      </c>
    </row>
    <row r="3956">
      <c r="A3956" s="6">
        <v>6</v>
      </c>
      <c r="B3956" s="6">
        <v>1</v>
      </c>
      <c r="C3956" s="6">
        <v>15</v>
      </c>
      <c r="D3956" s="6">
        <f>A3956+B3956+C3956</f>
        <v>22</v>
      </c>
      <c r="E3956" s="5">
        <f>IF(A3956=0,0,A3956*LABOR_HRS_WK_TOM*SEASON_WEEKS*(1+DIM_PCT_TOM)^A3956)</f>
        <v>956.64294000000041</v>
      </c>
      <c r="F3956" s="5">
        <f>IF(B3956=0,0,B3956*LABOR_HRS_WK_CAR*SEASON_WEEKS*(1+DIM_PCT_CAR)^B3956)</f>
        <v>30.749999999999996</v>
      </c>
      <c r="G3956" s="5">
        <f>IF(C3956=0,0,C3956*LABOR_HRS_WK_MES*SEASON_WEEKS*(1+DIM_PCT_MES)^C3956)</f>
        <v>813.25969846861074</v>
      </c>
      <c r="H3956" s="5">
        <f>E3956+F3956+G3956</f>
        <v>1800.6526384686113</v>
      </c>
      <c r="I3956" s="5">
        <f>MIN(H3956,FARMER_HRS)</f>
        <v>720</v>
      </c>
      <c r="J3956" s="5">
        <f>MAX(0,H3956-FARMER_HRS)</f>
        <v>1080.6526384686113</v>
      </c>
      <c r="K3956" s="2">
        <f>I3956*FARMER_RATE+J3956*TEMP_WORKER_RATE</f>
        <v>43761.330528968945</v>
      </c>
      <c r="L3956" s="2">
        <f>A3956*PRICE_TOM+B3956*PRICE_CAR+C3956*PRICE_MES</f>
        <v>95394</v>
      </c>
      <c r="M3956" s="2">
        <f>A3956*FERT_BED_TOM+B3956*FERT_BED_CAR+C3956*FERT_BED_MES</f>
        <v>18920</v>
      </c>
      <c r="N3956" s="6">
        <f>IF(AND(D3956&lt;=TOTAL_BEDS,J3956&lt;=TEMP_WORKER_MAX*TEMP_WORKER_HRS),1,0)</f>
        <v>1</v>
      </c>
      <c r="O3956" s="2">
        <f>L3956-M3956-K3956-FIXED_COSTS</f>
        <v>12712.669471031055</v>
      </c>
      <c r="P3956" s="2">
        <f>IF(N3956=1,O3956,"")</f>
        <v>12712.669471031055</v>
      </c>
    </row>
    <row r="3957">
      <c r="A3957" s="6">
        <v>6</v>
      </c>
      <c r="B3957" s="6">
        <v>1</v>
      </c>
      <c r="C3957" s="6">
        <v>16</v>
      </c>
      <c r="D3957" s="6">
        <f>A3957+B3957+C3957</f>
        <v>23</v>
      </c>
      <c r="E3957" s="5">
        <f>IF(A3957=0,0,A3957*LABOR_HRS_WK_TOM*SEASON_WEEKS*(1+DIM_PCT_TOM)^A3957)</f>
        <v>956.64294000000041</v>
      </c>
      <c r="F3957" s="5">
        <f>IF(B3957=0,0,B3957*LABOR_HRS_WK_CAR*SEASON_WEEKS*(1+DIM_PCT_CAR)^B3957)</f>
        <v>30.749999999999996</v>
      </c>
      <c r="G3957" s="5">
        <f>IF(C3957=0,0,C3957*LABOR_HRS_WK_MES*SEASON_WEEKS*(1+DIM_PCT_MES)^C3957)</f>
        <v>878.32047434609967</v>
      </c>
      <c r="H3957" s="5">
        <f>E3957+F3957+G3957</f>
        <v>1865.7134143461</v>
      </c>
      <c r="I3957" s="5">
        <f>MIN(H3957,FARMER_HRS)</f>
        <v>720</v>
      </c>
      <c r="J3957" s="5">
        <f>MAX(0,H3957-FARMER_HRS)</f>
        <v>1145.7134143461</v>
      </c>
      <c r="K3957" s="2">
        <f>I3957*FARMER_RATE+J3957*TEMP_WORKER_RATE</f>
        <v>44890.857887953127</v>
      </c>
      <c r="L3957" s="2">
        <f>A3957*PRICE_TOM+B3957*PRICE_CAR+C3957*PRICE_MES</f>
        <v>98094</v>
      </c>
      <c r="M3957" s="2">
        <f>A3957*FERT_BED_TOM+B3957*FERT_BED_CAR+C3957*FERT_BED_MES</f>
        <v>19800</v>
      </c>
      <c r="N3957" s="6">
        <f>IF(AND(D3957&lt;=TOTAL_BEDS,J3957&lt;=TEMP_WORKER_MAX*TEMP_WORKER_HRS),1,0)</f>
        <v>1</v>
      </c>
      <c r="O3957" s="2">
        <f>L3957-M3957-K3957-FIXED_COSTS</f>
        <v>13403.142112046873</v>
      </c>
      <c r="P3957" s="2">
        <f>IF(N3957=1,O3957,"")</f>
        <v>13403.142112046873</v>
      </c>
    </row>
    <row r="3958">
      <c r="A3958" s="6">
        <v>6</v>
      </c>
      <c r="B3958" s="6">
        <v>1</v>
      </c>
      <c r="C3958" s="6">
        <v>17</v>
      </c>
      <c r="D3958" s="6">
        <f>A3958+B3958+C3958</f>
        <v>24</v>
      </c>
      <c r="E3958" s="5">
        <f>IF(A3958=0,0,A3958*LABOR_HRS_WK_TOM*SEASON_WEEKS*(1+DIM_PCT_TOM)^A3958)</f>
        <v>956.64294000000041</v>
      </c>
      <c r="F3958" s="5">
        <f>IF(B3958=0,0,B3958*LABOR_HRS_WK_CAR*SEASON_WEEKS*(1+DIM_PCT_CAR)^B3958)</f>
        <v>30.749999999999996</v>
      </c>
      <c r="G3958" s="5">
        <f>IF(C3958=0,0,C3958*LABOR_HRS_WK_MES*SEASON_WEEKS*(1+DIM_PCT_MES)^C3958)</f>
        <v>944.88069779263992</v>
      </c>
      <c r="H3958" s="5">
        <f>E3958+F3958+G3958</f>
        <v>1932.2736377926403</v>
      </c>
      <c r="I3958" s="5">
        <f>MIN(H3958,FARMER_HRS)</f>
        <v>720</v>
      </c>
      <c r="J3958" s="5">
        <f>MAX(0,H3958-FARMER_HRS)</f>
        <v>1212.2736377926403</v>
      </c>
      <c r="K3958" s="2">
        <f>I3958*FARMER_RATE+J3958*TEMP_WORKER_RATE</f>
        <v>46046.4173227889</v>
      </c>
      <c r="L3958" s="2">
        <f>A3958*PRICE_TOM+B3958*PRICE_CAR+C3958*PRICE_MES</f>
        <v>100794</v>
      </c>
      <c r="M3958" s="2">
        <f>A3958*FERT_BED_TOM+B3958*FERT_BED_CAR+C3958*FERT_BED_MES</f>
        <v>20680</v>
      </c>
      <c r="N3958" s="6">
        <f>IF(AND(D3958&lt;=TOTAL_BEDS,J3958&lt;=TEMP_WORKER_MAX*TEMP_WORKER_HRS),1,0)</f>
        <v>1</v>
      </c>
      <c r="O3958" s="2">
        <f>L3958-M3958-K3958-FIXED_COSTS</f>
        <v>14067.582677211103</v>
      </c>
      <c r="P3958" s="2">
        <f>IF(N3958=1,O3958,"")</f>
        <v>14067.582677211103</v>
      </c>
    </row>
    <row r="3959">
      <c r="A3959" s="6">
        <v>6</v>
      </c>
      <c r="B3959" s="6">
        <v>1</v>
      </c>
      <c r="C3959" s="6">
        <v>18</v>
      </c>
      <c r="D3959" s="6">
        <f>A3959+B3959+C3959</f>
        <v>25</v>
      </c>
      <c r="E3959" s="5">
        <f>IF(A3959=0,0,A3959*LABOR_HRS_WK_TOM*SEASON_WEEKS*(1+DIM_PCT_TOM)^A3959)</f>
        <v>956.64294000000041</v>
      </c>
      <c r="F3959" s="5">
        <f>IF(B3959=0,0,B3959*LABOR_HRS_WK_CAR*SEASON_WEEKS*(1+DIM_PCT_CAR)^B3959)</f>
        <v>30.749999999999996</v>
      </c>
      <c r="G3959" s="5">
        <f>IF(C3959=0,0,C3959*LABOR_HRS_WK_MES*SEASON_WEEKS*(1+DIM_PCT_MES)^C3959)</f>
        <v>1012.9676892512272</v>
      </c>
      <c r="H3959" s="5">
        <f>E3959+F3959+G3959</f>
        <v>2000.3606292512277</v>
      </c>
      <c r="I3959" s="5">
        <f>MIN(H3959,FARMER_HRS)</f>
        <v>720</v>
      </c>
      <c r="J3959" s="5">
        <f>MAX(0,H3959-FARMER_HRS)</f>
        <v>1280.3606292512277</v>
      </c>
      <c r="K3959" s="2">
        <f>I3959*FARMER_RATE+J3959*TEMP_WORKER_RATE</f>
        <v>47228.483146722705</v>
      </c>
      <c r="L3959" s="2">
        <f>A3959*PRICE_TOM+B3959*PRICE_CAR+C3959*PRICE_MES</f>
        <v>103494</v>
      </c>
      <c r="M3959" s="2">
        <f>A3959*FERT_BED_TOM+B3959*FERT_BED_CAR+C3959*FERT_BED_MES</f>
        <v>21560</v>
      </c>
      <c r="N3959" s="6">
        <f>IF(AND(D3959&lt;=TOTAL_BEDS,J3959&lt;=TEMP_WORKER_MAX*TEMP_WORKER_HRS),1,0)</f>
        <v>1</v>
      </c>
      <c r="O3959" s="2">
        <f>L3959-M3959-K3959-FIXED_COSTS</f>
        <v>14705.516853277295</v>
      </c>
      <c r="P3959" s="2">
        <f>IF(N3959=1,O3959,"")</f>
        <v>14705.516853277295</v>
      </c>
    </row>
    <row r="3960">
      <c r="A3960" s="6">
        <v>6</v>
      </c>
      <c r="B3960" s="6">
        <v>1</v>
      </c>
      <c r="C3960" s="6">
        <v>19</v>
      </c>
      <c r="D3960" s="6">
        <f>A3960+B3960+C3960</f>
        <v>26</v>
      </c>
      <c r="E3960" s="5">
        <f>IF(A3960=0,0,A3960*LABOR_HRS_WK_TOM*SEASON_WEEKS*(1+DIM_PCT_TOM)^A3960)</f>
        <v>956.64294000000041</v>
      </c>
      <c r="F3960" s="5">
        <f>IF(B3960=0,0,B3960*LABOR_HRS_WK_CAR*SEASON_WEEKS*(1+DIM_PCT_CAR)^B3960)</f>
        <v>30.749999999999996</v>
      </c>
      <c r="G3960" s="5">
        <f>IF(C3960=0,0,C3960*LABOR_HRS_WK_MES*SEASON_WEEKS*(1+DIM_PCT_MES)^C3960)</f>
        <v>1082.6092178872491</v>
      </c>
      <c r="H3960" s="5">
        <f>E3960+F3960+G3960</f>
        <v>2070.0021578872493</v>
      </c>
      <c r="I3960" s="5">
        <f>MIN(H3960,FARMER_HRS)</f>
        <v>720</v>
      </c>
      <c r="J3960" s="5">
        <f>MAX(0,H3960-FARMER_HRS)</f>
        <v>1350.0021578872493</v>
      </c>
      <c r="K3960" s="2">
        <f>I3960*FARMER_RATE+J3960*TEMP_WORKER_RATE</f>
        <v>48437.5374633203</v>
      </c>
      <c r="L3960" s="2">
        <f>A3960*PRICE_TOM+B3960*PRICE_CAR+C3960*PRICE_MES</f>
        <v>106194</v>
      </c>
      <c r="M3960" s="2">
        <f>A3960*FERT_BED_TOM+B3960*FERT_BED_CAR+C3960*FERT_BED_MES</f>
        <v>22440</v>
      </c>
      <c r="N3960" s="6">
        <f>IF(AND(D3960&lt;=TOTAL_BEDS,J3960&lt;=TEMP_WORKER_MAX*TEMP_WORKER_HRS),1,0)</f>
        <v>1</v>
      </c>
      <c r="O3960" s="2">
        <f>L3960-M3960-K3960-FIXED_COSTS</f>
        <v>15316.462536679697</v>
      </c>
      <c r="P3960" s="2">
        <f>IF(N3960=1,O3960,"")</f>
        <v>15316.462536679697</v>
      </c>
    </row>
    <row r="3961">
      <c r="A3961" s="6">
        <v>6</v>
      </c>
      <c r="B3961" s="6">
        <v>1</v>
      </c>
      <c r="C3961" s="6">
        <v>20</v>
      </c>
      <c r="D3961" s="6">
        <f>A3961+B3961+C3961</f>
        <v>27</v>
      </c>
      <c r="E3961" s="5">
        <f>IF(A3961=0,0,A3961*LABOR_HRS_WK_TOM*SEASON_WEEKS*(1+DIM_PCT_TOM)^A3961)</f>
        <v>956.64294000000041</v>
      </c>
      <c r="F3961" s="5">
        <f>IF(B3961=0,0,B3961*LABOR_HRS_WK_CAR*SEASON_WEEKS*(1+DIM_PCT_CAR)^B3961)</f>
        <v>30.749999999999996</v>
      </c>
      <c r="G3961" s="5">
        <f>IF(C3961=0,0,C3961*LABOR_HRS_WK_MES*SEASON_WEEKS*(1+DIM_PCT_MES)^C3961)</f>
        <v>1153.8335085377259</v>
      </c>
      <c r="H3961" s="5">
        <f>E3961+F3961+G3961</f>
        <v>2141.2264485377264</v>
      </c>
      <c r="I3961" s="5">
        <f>MIN(H3961,FARMER_HRS)</f>
        <v>720</v>
      </c>
      <c r="J3961" s="5">
        <f>MAX(0,H3961-FARMER_HRS)</f>
        <v>1421.2264485377264</v>
      </c>
      <c r="K3961" s="2">
        <f>I3961*FARMER_RATE+J3961*TEMP_WORKER_RATE</f>
        <v>49674.0702871133</v>
      </c>
      <c r="L3961" s="2">
        <f>A3961*PRICE_TOM+B3961*PRICE_CAR+C3961*PRICE_MES</f>
        <v>108894</v>
      </c>
      <c r="M3961" s="2">
        <f>A3961*FERT_BED_TOM+B3961*FERT_BED_CAR+C3961*FERT_BED_MES</f>
        <v>23320</v>
      </c>
      <c r="N3961" s="6">
        <f>IF(AND(D3961&lt;=TOTAL_BEDS,J3961&lt;=TEMP_WORKER_MAX*TEMP_WORKER_HRS),1,0)</f>
        <v>1</v>
      </c>
      <c r="O3961" s="2">
        <f>L3961-M3961-K3961-FIXED_COSTS</f>
        <v>15899.929712886697</v>
      </c>
      <c r="P3961" s="2">
        <f>IF(N3961=1,O3961,"")</f>
        <v>15899.929712886697</v>
      </c>
    </row>
    <row r="3962">
      <c r="A3962" s="6">
        <v>6</v>
      </c>
      <c r="B3962" s="6">
        <v>1</v>
      </c>
      <c r="C3962" s="6">
        <v>21</v>
      </c>
      <c r="D3962" s="6">
        <f>A3962+B3962+C3962</f>
        <v>28</v>
      </c>
      <c r="E3962" s="5">
        <f>IF(A3962=0,0,A3962*LABOR_HRS_WK_TOM*SEASON_WEEKS*(1+DIM_PCT_TOM)^A3962)</f>
        <v>956.64294000000041</v>
      </c>
      <c r="F3962" s="5">
        <f>IF(B3962=0,0,B3962*LABOR_HRS_WK_CAR*SEASON_WEEKS*(1+DIM_PCT_CAR)^B3962)</f>
        <v>30.749999999999996</v>
      </c>
      <c r="G3962" s="5">
        <f>IF(C3962=0,0,C3962*LABOR_HRS_WK_MES*SEASON_WEEKS*(1+DIM_PCT_MES)^C3962)</f>
        <v>1226.6692487641699</v>
      </c>
      <c r="H3962" s="5">
        <f>E3962+F3962+G3962</f>
        <v>2214.06218876417</v>
      </c>
      <c r="I3962" s="5">
        <f>MIN(H3962,FARMER_HRS)</f>
        <v>720</v>
      </c>
      <c r="J3962" s="5">
        <f>MAX(0,H3962-FARMER_HRS)</f>
        <v>1494.06218876417</v>
      </c>
      <c r="K3962" s="2">
        <f>I3962*FARMER_RATE+J3962*TEMP_WORKER_RATE</f>
        <v>50938.579666044621</v>
      </c>
      <c r="L3962" s="2">
        <f>A3962*PRICE_TOM+B3962*PRICE_CAR+C3962*PRICE_MES</f>
        <v>111594</v>
      </c>
      <c r="M3962" s="2">
        <f>A3962*FERT_BED_TOM+B3962*FERT_BED_CAR+C3962*FERT_BED_MES</f>
        <v>24200</v>
      </c>
      <c r="N3962" s="6">
        <f>IF(AND(D3962&lt;=TOTAL_BEDS,J3962&lt;=TEMP_WORKER_MAX*TEMP_WORKER_HRS),1,0)</f>
        <v>1</v>
      </c>
      <c r="O3962" s="2">
        <f>L3962-M3962-K3962-FIXED_COSTS</f>
        <v>16455.420333955379</v>
      </c>
      <c r="P3962" s="2">
        <f>IF(N3962=1,O3962,"")</f>
        <v>16455.420333955379</v>
      </c>
    </row>
    <row r="3963">
      <c r="A3963" s="6">
        <v>6</v>
      </c>
      <c r="B3963" s="6">
        <v>1</v>
      </c>
      <c r="C3963" s="6">
        <v>22</v>
      </c>
      <c r="D3963" s="6">
        <f>A3963+B3963+C3963</f>
        <v>29</v>
      </c>
      <c r="E3963" s="5">
        <f>IF(A3963=0,0,A3963*LABOR_HRS_WK_TOM*SEASON_WEEKS*(1+DIM_PCT_TOM)^A3963)</f>
        <v>956.64294000000041</v>
      </c>
      <c r="F3963" s="5">
        <f>IF(B3963=0,0,B3963*LABOR_HRS_WK_CAR*SEASON_WEEKS*(1+DIM_PCT_CAR)^B3963)</f>
        <v>30.749999999999996</v>
      </c>
      <c r="G3963" s="5">
        <f>IF(C3963=0,0,C3963*LABOR_HRS_WK_MES*SEASON_WEEKS*(1+DIM_PCT_MES)^C3963)</f>
        <v>1301.1455960105659</v>
      </c>
      <c r="H3963" s="5">
        <f>E3963+F3963+G3963</f>
        <v>2288.5385360105665</v>
      </c>
      <c r="I3963" s="5">
        <f>MIN(H3963,FARMER_HRS)</f>
        <v>720</v>
      </c>
      <c r="J3963" s="5">
        <f>MAX(0,H3963-FARMER_HRS)</f>
        <v>1568.5385360105665</v>
      </c>
      <c r="K3963" s="2">
        <f>I3963*FARMER_RATE+J3963*TEMP_WORKER_RATE</f>
        <v>52231.571805739004</v>
      </c>
      <c r="L3963" s="2">
        <f>A3963*PRICE_TOM+B3963*PRICE_CAR+C3963*PRICE_MES</f>
        <v>114294</v>
      </c>
      <c r="M3963" s="2">
        <f>A3963*FERT_BED_TOM+B3963*FERT_BED_CAR+C3963*FERT_BED_MES</f>
        <v>25080</v>
      </c>
      <c r="N3963" s="6">
        <f>IF(AND(D3963&lt;=TOTAL_BEDS,J3963&lt;=TEMP_WORKER_MAX*TEMP_WORKER_HRS),1,0)</f>
        <v>1</v>
      </c>
      <c r="O3963" s="2">
        <f>L3963-M3963-K3963-FIXED_COSTS</f>
        <v>16982.428194260996</v>
      </c>
      <c r="P3963" s="2">
        <f>IF(N3963=1,O3963,"")</f>
        <v>16982.428194260996</v>
      </c>
    </row>
    <row r="3964">
      <c r="A3964" s="6">
        <v>6</v>
      </c>
      <c r="B3964" s="6">
        <v>1</v>
      </c>
      <c r="C3964" s="6">
        <v>23</v>
      </c>
      <c r="D3964" s="6">
        <f>A3964+B3964+C3964</f>
        <v>30</v>
      </c>
      <c r="E3964" s="5">
        <f>IF(A3964=0,0,A3964*LABOR_HRS_WK_TOM*SEASON_WEEKS*(1+DIM_PCT_TOM)^A3964)</f>
        <v>956.64294000000041</v>
      </c>
      <c r="F3964" s="5">
        <f>IF(B3964=0,0,B3964*LABOR_HRS_WK_CAR*SEASON_WEEKS*(1+DIM_PCT_CAR)^B3964)</f>
        <v>30.749999999999996</v>
      </c>
      <c r="G3964" s="5">
        <f>IF(C3964=0,0,C3964*LABOR_HRS_WK_MES*SEASON_WEEKS*(1+DIM_PCT_MES)^C3964)</f>
        <v>1377.2921848680023</v>
      </c>
      <c r="H3964" s="5">
        <f>E3964+F3964+G3964</f>
        <v>2364.6851248680027</v>
      </c>
      <c r="I3964" s="5">
        <f>MIN(H3964,FARMER_HRS)</f>
        <v>720</v>
      </c>
      <c r="J3964" s="5">
        <f>MAX(0,H3964-FARMER_HRS)</f>
        <v>1644.6851248680027</v>
      </c>
      <c r="K3964" s="2">
        <f>I3964*FARMER_RATE+J3964*TEMP_WORKER_RATE</f>
        <v>53553.56119562505</v>
      </c>
      <c r="L3964" s="2">
        <f>A3964*PRICE_TOM+B3964*PRICE_CAR+C3964*PRICE_MES</f>
        <v>116994</v>
      </c>
      <c r="M3964" s="2">
        <f>A3964*FERT_BED_TOM+B3964*FERT_BED_CAR+C3964*FERT_BED_MES</f>
        <v>25960</v>
      </c>
      <c r="N3964" s="6">
        <f>IF(AND(D3964&lt;=TOTAL_BEDS,J3964&lt;=TEMP_WORKER_MAX*TEMP_WORKER_HRS),1,0)</f>
        <v>1</v>
      </c>
      <c r="O3964" s="2">
        <f>L3964-M3964-K3964-FIXED_COSTS</f>
        <v>17480.43880437495</v>
      </c>
      <c r="P3964" s="2">
        <f>IF(N3964=1,O3964,"")</f>
        <v>17480.43880437495</v>
      </c>
    </row>
    <row r="3965">
      <c r="A3965" s="6">
        <v>6</v>
      </c>
      <c r="B3965" s="6">
        <v>1</v>
      </c>
      <c r="C3965" s="6">
        <v>24</v>
      </c>
      <c r="D3965" s="6">
        <f>A3965+B3965+C3965</f>
        <v>31</v>
      </c>
      <c r="E3965" s="5">
        <f>IF(A3965=0,0,A3965*LABOR_HRS_WK_TOM*SEASON_WEEKS*(1+DIM_PCT_TOM)^A3965)</f>
        <v>956.64294000000041</v>
      </c>
      <c r="F3965" s="5">
        <f>IF(B3965=0,0,B3965*LABOR_HRS_WK_CAR*SEASON_WEEKS*(1+DIM_PCT_CAR)^B3965)</f>
        <v>30.749999999999996</v>
      </c>
      <c r="G3965" s="5">
        <f>IF(C3965=0,0,C3965*LABOR_HRS_WK_MES*SEASON_WEEKS*(1+DIM_PCT_MES)^C3965)</f>
        <v>1455.139134447498</v>
      </c>
      <c r="H3965" s="5">
        <f>E3965+F3965+G3965</f>
        <v>2442.5320744474984</v>
      </c>
      <c r="I3965" s="5">
        <f>MIN(H3965,FARMER_HRS)</f>
        <v>720</v>
      </c>
      <c r="J3965" s="5">
        <f>MAX(0,H3965-FARMER_HRS)</f>
        <v>1722.5320744474984</v>
      </c>
      <c r="K3965" s="2">
        <f>I3965*FARMER_RATE+J3965*TEMP_WORKER_RATE</f>
        <v>54905.070736935741</v>
      </c>
      <c r="L3965" s="2">
        <f>A3965*PRICE_TOM+B3965*PRICE_CAR+C3965*PRICE_MES</f>
        <v>119694</v>
      </c>
      <c r="M3965" s="2">
        <f>A3965*FERT_BED_TOM+B3965*FERT_BED_CAR+C3965*FERT_BED_MES</f>
        <v>26840</v>
      </c>
      <c r="N3965" s="6">
        <f>IF(AND(D3965&lt;=TOTAL_BEDS,J3965&lt;=TEMP_WORKER_MAX*TEMP_WORKER_HRS),1,0)</f>
        <v>1</v>
      </c>
      <c r="O3965" s="2">
        <f>L3965-M3965-K3965-FIXED_COSTS</f>
        <v>17948.929263064259</v>
      </c>
      <c r="P3965" s="2">
        <f>IF(N3965=1,O3965,"")</f>
        <v>17948.929263064259</v>
      </c>
    </row>
    <row r="3966">
      <c r="A3966" s="6">
        <v>6</v>
      </c>
      <c r="B3966" s="6">
        <v>1</v>
      </c>
      <c r="C3966" s="6">
        <v>25</v>
      </c>
      <c r="D3966" s="6">
        <f>A3966+B3966+C3966</f>
        <v>32</v>
      </c>
      <c r="E3966" s="5">
        <f>IF(A3966=0,0,A3966*LABOR_HRS_WK_TOM*SEASON_WEEKS*(1+DIM_PCT_TOM)^A3966)</f>
        <v>956.64294000000041</v>
      </c>
      <c r="F3966" s="5">
        <f>IF(B3966=0,0,B3966*LABOR_HRS_WK_CAR*SEASON_WEEKS*(1+DIM_PCT_CAR)^B3966)</f>
        <v>30.749999999999996</v>
      </c>
      <c r="G3966" s="5">
        <f>IF(C3966=0,0,C3966*LABOR_HRS_WK_MES*SEASON_WEEKS*(1+DIM_PCT_MES)^C3966)</f>
        <v>1534.7170558625955</v>
      </c>
      <c r="H3966" s="5">
        <f>E3966+F3966+G3966</f>
        <v>2522.109995862596</v>
      </c>
      <c r="I3966" s="5">
        <f>MIN(H3966,FARMER_HRS)</f>
        <v>720</v>
      </c>
      <c r="J3966" s="5">
        <f>MAX(0,H3966-FARMER_HRS)</f>
        <v>1802.109995862596</v>
      </c>
      <c r="K3966" s="2">
        <f>I3966*FARMER_RATE+J3966*TEMP_WORKER_RATE</f>
        <v>56286.631872614511</v>
      </c>
      <c r="L3966" s="2">
        <f>A3966*PRICE_TOM+B3966*PRICE_CAR+C3966*PRICE_MES</f>
        <v>122394</v>
      </c>
      <c r="M3966" s="2">
        <f>A3966*FERT_BED_TOM+B3966*FERT_BED_CAR+C3966*FERT_BED_MES</f>
        <v>27720</v>
      </c>
      <c r="N3966" s="6">
        <f>IF(AND(D3966&lt;=TOTAL_BEDS,J3966&lt;=TEMP_WORKER_MAX*TEMP_WORKER_HRS),1,0)</f>
        <v>1</v>
      </c>
      <c r="O3966" s="2">
        <f>L3966-M3966-K3966-FIXED_COSTS</f>
        <v>18387.368127385489</v>
      </c>
      <c r="P3966" s="2">
        <f>IF(N3966=1,O3966,"")</f>
        <v>18387.368127385489</v>
      </c>
    </row>
    <row r="3967">
      <c r="A3967" s="6">
        <v>6</v>
      </c>
      <c r="B3967" s="6">
        <v>1</v>
      </c>
      <c r="C3967" s="6">
        <v>26</v>
      </c>
      <c r="D3967" s="6">
        <f>A3967+B3967+C3967</f>
        <v>33</v>
      </c>
      <c r="E3967" s="5">
        <f>IF(A3967=0,0,A3967*LABOR_HRS_WK_TOM*SEASON_WEEKS*(1+DIM_PCT_TOM)^A3967)</f>
        <v>956.64294000000041</v>
      </c>
      <c r="F3967" s="5">
        <f>IF(B3967=0,0,B3967*LABOR_HRS_WK_CAR*SEASON_WEEKS*(1+DIM_PCT_CAR)^B3967)</f>
        <v>30.749999999999996</v>
      </c>
      <c r="G3967" s="5">
        <f>IF(C3967=0,0,C3967*LABOR_HRS_WK_MES*SEASON_WEEKS*(1+DIM_PCT_MES)^C3967)</f>
        <v>1616.0570598233128</v>
      </c>
      <c r="H3967" s="5">
        <f>E3967+F3967+G3967</f>
        <v>2603.4499998233132</v>
      </c>
      <c r="I3967" s="5">
        <f>MIN(H3967,FARMER_HRS)</f>
        <v>720</v>
      </c>
      <c r="J3967" s="5">
        <f>MAX(0,H3967-FARMER_HRS)</f>
        <v>1883.4499998233132</v>
      </c>
      <c r="K3967" s="2">
        <f>I3967*FARMER_RATE+J3967*TEMP_WORKER_RATE</f>
        <v>57698.784719154741</v>
      </c>
      <c r="L3967" s="2">
        <f>A3967*PRICE_TOM+B3967*PRICE_CAR+C3967*PRICE_MES</f>
        <v>125094</v>
      </c>
      <c r="M3967" s="2">
        <f>A3967*FERT_BED_TOM+B3967*FERT_BED_CAR+C3967*FERT_BED_MES</f>
        <v>28600</v>
      </c>
      <c r="N3967" s="6">
        <f>IF(AND(D3967&lt;=TOTAL_BEDS,J3967&lt;=TEMP_WORKER_MAX*TEMP_WORKER_HRS),1,0)</f>
        <v>1</v>
      </c>
      <c r="O3967" s="2">
        <f>L3967-M3967-K3967-FIXED_COSTS</f>
        <v>18795.215280845259</v>
      </c>
      <c r="P3967" s="2">
        <f>IF(N3967=1,O3967,"")</f>
        <v>18795.215280845259</v>
      </c>
    </row>
    <row r="3968">
      <c r="A3968" s="6">
        <v>6</v>
      </c>
      <c r="B3968" s="6">
        <v>1</v>
      </c>
      <c r="C3968" s="6">
        <v>27</v>
      </c>
      <c r="D3968" s="6">
        <f>A3968+B3968+C3968</f>
        <v>34</v>
      </c>
      <c r="E3968" s="5">
        <f>IF(A3968=0,0,A3968*LABOR_HRS_WK_TOM*SEASON_WEEKS*(1+DIM_PCT_TOM)^A3968)</f>
        <v>956.64294000000041</v>
      </c>
      <c r="F3968" s="5">
        <f>IF(B3968=0,0,B3968*LABOR_HRS_WK_CAR*SEASON_WEEKS*(1+DIM_PCT_CAR)^B3968)</f>
        <v>30.749999999999996</v>
      </c>
      <c r="G3968" s="5">
        <f>IF(C3968=0,0,C3968*LABOR_HRS_WK_MES*SEASON_WEEKS*(1+DIM_PCT_MES)^C3968)</f>
        <v>1699.19076434307</v>
      </c>
      <c r="H3968" s="5">
        <f>E3968+F3968+G3968</f>
        <v>2686.58370434307</v>
      </c>
      <c r="I3968" s="5">
        <f>MIN(H3968,FARMER_HRS)</f>
        <v>720</v>
      </c>
      <c r="J3968" s="5">
        <f>MAX(0,H3968-FARMER_HRS)</f>
        <v>1966.5837043430702</v>
      </c>
      <c r="K3968" s="2">
        <f>I3968*FARMER_RATE+J3968*TEMP_WORKER_RATE</f>
        <v>59142.078200400523</v>
      </c>
      <c r="L3968" s="2">
        <f>A3968*PRICE_TOM+B3968*PRICE_CAR+C3968*PRICE_MES</f>
        <v>127794</v>
      </c>
      <c r="M3968" s="2">
        <f>A3968*FERT_BED_TOM+B3968*FERT_BED_CAR+C3968*FERT_BED_MES</f>
        <v>29480</v>
      </c>
      <c r="N3968" s="6">
        <f>IF(AND(D3968&lt;=TOTAL_BEDS,J3968&lt;=TEMP_WORKER_MAX*TEMP_WORKER_HRS),1,0)</f>
        <v>1</v>
      </c>
      <c r="O3968" s="2">
        <f>L3968-M3968-K3968-FIXED_COSTS</f>
        <v>19171.921799599477</v>
      </c>
      <c r="P3968" s="2">
        <f>IF(N3968=1,O3968,"")</f>
        <v>19171.921799599477</v>
      </c>
    </row>
    <row r="3969">
      <c r="A3969" s="6">
        <v>6</v>
      </c>
      <c r="B3969" s="6">
        <v>1</v>
      </c>
      <c r="C3969" s="6">
        <v>28</v>
      </c>
      <c r="D3969" s="6">
        <f>A3969+B3969+C3969</f>
        <v>35</v>
      </c>
      <c r="E3969" s="5">
        <f>IF(A3969=0,0,A3969*LABOR_HRS_WK_TOM*SEASON_WEEKS*(1+DIM_PCT_TOM)^A3969)</f>
        <v>956.64294000000041</v>
      </c>
      <c r="F3969" s="5">
        <f>IF(B3969=0,0,B3969*LABOR_HRS_WK_CAR*SEASON_WEEKS*(1+DIM_PCT_CAR)^B3969)</f>
        <v>30.749999999999996</v>
      </c>
      <c r="G3969" s="5">
        <f>IF(C3969=0,0,C3969*LABOR_HRS_WK_MES*SEASON_WEEKS*(1+DIM_PCT_MES)^C3969)</f>
        <v>1784.1503025602233</v>
      </c>
      <c r="H3969" s="5">
        <f>E3969+F3969+G3969</f>
        <v>2771.5432425602239</v>
      </c>
      <c r="I3969" s="5">
        <f>MIN(H3969,FARMER_HRS)</f>
        <v>720</v>
      </c>
      <c r="J3969" s="5">
        <f>MAX(0,H3969-FARMER_HRS)</f>
        <v>2051.5432425602239</v>
      </c>
      <c r="K3969" s="2">
        <f>I3969*FARMER_RATE+J3969*TEMP_WORKER_RATE</f>
        <v>60617.070183337222</v>
      </c>
      <c r="L3969" s="2">
        <f>A3969*PRICE_TOM+B3969*PRICE_CAR+C3969*PRICE_MES</f>
        <v>130494</v>
      </c>
      <c r="M3969" s="2">
        <f>A3969*FERT_BED_TOM+B3969*FERT_BED_CAR+C3969*FERT_BED_MES</f>
        <v>30360</v>
      </c>
      <c r="N3969" s="6">
        <f>IF(AND(D3969&lt;=TOTAL_BEDS,J3969&lt;=TEMP_WORKER_MAX*TEMP_WORKER_HRS),1,0)</f>
        <v>1</v>
      </c>
      <c r="O3969" s="2">
        <f>L3969-M3969-K3969-FIXED_COSTS</f>
        <v>19516.929816662778</v>
      </c>
      <c r="P3969" s="2">
        <f>IF(N3969=1,O3969,"")</f>
        <v>19516.929816662778</v>
      </c>
    </row>
    <row r="3970">
      <c r="A3970" s="6">
        <v>6</v>
      </c>
      <c r="B3970" s="6">
        <v>1</v>
      </c>
      <c r="C3970" s="6">
        <v>29</v>
      </c>
      <c r="D3970" s="6">
        <f>A3970+B3970+C3970</f>
        <v>36</v>
      </c>
      <c r="E3970" s="5">
        <f>IF(A3970=0,0,A3970*LABOR_HRS_WK_TOM*SEASON_WEEKS*(1+DIM_PCT_TOM)^A3970)</f>
        <v>956.64294000000041</v>
      </c>
      <c r="F3970" s="5">
        <f>IF(B3970=0,0,B3970*LABOR_HRS_WK_CAR*SEASON_WEEKS*(1+DIM_PCT_CAR)^B3970)</f>
        <v>30.749999999999996</v>
      </c>
      <c r="G3970" s="5">
        <f>IF(C3970=0,0,C3970*LABOR_HRS_WK_MES*SEASON_WEEKS*(1+DIM_PCT_MES)^C3970)</f>
        <v>1870.9683306758766</v>
      </c>
      <c r="H3970" s="5">
        <f>E3970+F3970+G3970</f>
        <v>2858.3612706758768</v>
      </c>
      <c r="I3970" s="5">
        <f>MIN(H3970,FARMER_HRS)</f>
        <v>720</v>
      </c>
      <c r="J3970" s="5">
        <f>MAX(0,H3970-FARMER_HRS)</f>
        <v>2138.3612706758768</v>
      </c>
      <c r="K3970" s="2">
        <f>I3970*FARMER_RATE+J3970*TEMP_WORKER_RATE</f>
        <v>62124.327615900635</v>
      </c>
      <c r="L3970" s="2">
        <f>A3970*PRICE_TOM+B3970*PRICE_CAR+C3970*PRICE_MES</f>
        <v>133194</v>
      </c>
      <c r="M3970" s="2">
        <f>A3970*FERT_BED_TOM+B3970*FERT_BED_CAR+C3970*FERT_BED_MES</f>
        <v>31240</v>
      </c>
      <c r="N3970" s="6">
        <f>IF(AND(D3970&lt;=TOTAL_BEDS,J3970&lt;=TEMP_WORKER_MAX*TEMP_WORKER_HRS),1,0)</f>
        <v>1</v>
      </c>
      <c r="O3970" s="2">
        <f>L3970-M3970-K3970-FIXED_COSTS</f>
        <v>19829.672384099365</v>
      </c>
      <c r="P3970" s="2">
        <f>IF(N3970=1,O3970,"")</f>
        <v>19829.672384099365</v>
      </c>
    </row>
    <row r="3971">
      <c r="A3971" s="6">
        <v>6</v>
      </c>
      <c r="B3971" s="6">
        <v>1</v>
      </c>
      <c r="C3971" s="6">
        <v>30</v>
      </c>
      <c r="D3971" s="6">
        <f>A3971+B3971+C3971</f>
        <v>37</v>
      </c>
      <c r="E3971" s="5">
        <f>IF(A3971=0,0,A3971*LABOR_HRS_WK_TOM*SEASON_WEEKS*(1+DIM_PCT_TOM)^A3971)</f>
        <v>956.64294000000041</v>
      </c>
      <c r="F3971" s="5">
        <f>IF(B3971=0,0,B3971*LABOR_HRS_WK_CAR*SEASON_WEEKS*(1+DIM_PCT_CAR)^B3971)</f>
        <v>30.749999999999996</v>
      </c>
      <c r="G3971" s="5">
        <f>IF(C3971=0,0,C3971*LABOR_HRS_WK_MES*SEASON_WEEKS*(1+DIM_PCT_MES)^C3971)</f>
        <v>1959.6780360096466</v>
      </c>
      <c r="H3971" s="5">
        <f>E3971+F3971+G3971</f>
        <v>2947.070976009647</v>
      </c>
      <c r="I3971" s="5">
        <f>MIN(H3971,FARMER_HRS)</f>
        <v>720</v>
      </c>
      <c r="J3971" s="5">
        <f>MAX(0,H3971-FARMER_HRS)</f>
        <v>2227.070976009647</v>
      </c>
      <c r="K3971" s="2">
        <f>I3971*FARMER_RATE+J3971*TEMP_WORKER_RATE</f>
        <v>63664.426666834152</v>
      </c>
      <c r="L3971" s="2">
        <f>A3971*PRICE_TOM+B3971*PRICE_CAR+C3971*PRICE_MES</f>
        <v>135894</v>
      </c>
      <c r="M3971" s="2">
        <f>A3971*FERT_BED_TOM+B3971*FERT_BED_CAR+C3971*FERT_BED_MES</f>
        <v>32120</v>
      </c>
      <c r="N3971" s="6">
        <f>IF(AND(D3971&lt;=TOTAL_BEDS,J3971&lt;=TEMP_WORKER_MAX*TEMP_WORKER_HRS),1,0)</f>
        <v>1</v>
      </c>
      <c r="O3971" s="2">
        <f>L3971-M3971-K3971-FIXED_COSTS</f>
        <v>20109.573333165848</v>
      </c>
      <c r="P3971" s="2">
        <f>IF(N3971=1,O3971,"")</f>
        <v>20109.573333165848</v>
      </c>
    </row>
    <row r="3972">
      <c r="A3972" s="6">
        <v>6</v>
      </c>
      <c r="B3972" s="6">
        <v>2</v>
      </c>
      <c r="C3972" s="6">
        <v>0</v>
      </c>
      <c r="D3972" s="6">
        <f>A3972+B3972+C3972</f>
        <v>8</v>
      </c>
      <c r="E3972" s="5">
        <f>IF(A3972=0,0,A3972*LABOR_HRS_WK_TOM*SEASON_WEEKS*(1+DIM_PCT_TOM)^A3972)</f>
        <v>956.64294000000041</v>
      </c>
      <c r="F3972" s="5">
        <f>IF(B3972=0,0,B3972*LABOR_HRS_WK_CAR*SEASON_WEEKS*(1+DIM_PCT_CAR)^B3972)</f>
        <v>63.037499999999994</v>
      </c>
      <c r="G3972" s="5">
        <f>IF(C3972=0,0,C3972*LABOR_HRS_WK_MES*SEASON_WEEKS*(1+DIM_PCT_MES)^C3972)</f>
        <v>0</v>
      </c>
      <c r="H3972" s="5">
        <f>E3972+F3972+G3972</f>
        <v>1019.6804400000004</v>
      </c>
      <c r="I3972" s="5">
        <f>MIN(H3972,FARMER_HRS)</f>
        <v>720</v>
      </c>
      <c r="J3972" s="5">
        <f>MAX(0,H3972-FARMER_HRS)</f>
        <v>299.68044000000043</v>
      </c>
      <c r="K3972" s="2">
        <f>I3972*FARMER_RATE+J3972*TEMP_WORKER_RATE</f>
        <v>30202.785416666673</v>
      </c>
      <c r="L3972" s="2">
        <f>A3972*PRICE_TOM+B3972*PRICE_CAR+C3972*PRICE_MES</f>
        <v>56988</v>
      </c>
      <c r="M3972" s="2">
        <f>A3972*FERT_BED_TOM+B3972*FERT_BED_CAR+C3972*FERT_BED_MES</f>
        <v>6160</v>
      </c>
      <c r="N3972" s="6">
        <f>IF(AND(D3972&lt;=TOTAL_BEDS,J3972&lt;=TEMP_WORKER_MAX*TEMP_WORKER_HRS),1,0)</f>
        <v>1</v>
      </c>
      <c r="O3972" s="2">
        <f>L3972-M3972-K3972-FIXED_COSTS</f>
        <v>625.214583333327</v>
      </c>
      <c r="P3972" s="2">
        <f>IF(N3972=1,O3972,"")</f>
        <v>625.214583333327</v>
      </c>
    </row>
    <row r="3973">
      <c r="A3973" s="6">
        <v>6</v>
      </c>
      <c r="B3973" s="6">
        <v>2</v>
      </c>
      <c r="C3973" s="6">
        <v>1</v>
      </c>
      <c r="D3973" s="6">
        <f>A3973+B3973+C3973</f>
        <v>9</v>
      </c>
      <c r="E3973" s="5">
        <f>IF(A3973=0,0,A3973*LABOR_HRS_WK_TOM*SEASON_WEEKS*(1+DIM_PCT_TOM)^A3973)</f>
        <v>956.64294000000041</v>
      </c>
      <c r="F3973" s="5">
        <f>IF(B3973=0,0,B3973*LABOR_HRS_WK_CAR*SEASON_WEEKS*(1+DIM_PCT_CAR)^B3973)</f>
        <v>63.037499999999994</v>
      </c>
      <c r="G3973" s="5">
        <f>IF(C3973=0,0,C3973*LABOR_HRS_WK_MES*SEASON_WEEKS*(1+DIM_PCT_MES)^C3973)</f>
        <v>45.5625</v>
      </c>
      <c r="H3973" s="5">
        <f>E3973+F3973+G3973</f>
        <v>1065.2429400000005</v>
      </c>
      <c r="I3973" s="5">
        <f>MIN(H3973,FARMER_HRS)</f>
        <v>720</v>
      </c>
      <c r="J3973" s="5">
        <f>MAX(0,H3973-FARMER_HRS)</f>
        <v>345.24294000000054</v>
      </c>
      <c r="K3973" s="2">
        <f>I3973*FARMER_RATE+J3973*TEMP_WORKER_RATE</f>
        <v>30993.801041666677</v>
      </c>
      <c r="L3973" s="2">
        <f>A3973*PRICE_TOM+B3973*PRICE_CAR+C3973*PRICE_MES</f>
        <v>59688</v>
      </c>
      <c r="M3973" s="2">
        <f>A3973*FERT_BED_TOM+B3973*FERT_BED_CAR+C3973*FERT_BED_MES</f>
        <v>7040</v>
      </c>
      <c r="N3973" s="6">
        <f>IF(AND(D3973&lt;=TOTAL_BEDS,J3973&lt;=TEMP_WORKER_MAX*TEMP_WORKER_HRS),1,0)</f>
        <v>1</v>
      </c>
      <c r="O3973" s="2">
        <f>L3973-M3973-K3973-FIXED_COSTS</f>
        <v>1654.1989583333234</v>
      </c>
      <c r="P3973" s="2">
        <f>IF(N3973=1,O3973,"")</f>
        <v>1654.1989583333234</v>
      </c>
    </row>
    <row r="3974">
      <c r="A3974" s="6">
        <v>6</v>
      </c>
      <c r="B3974" s="6">
        <v>2</v>
      </c>
      <c r="C3974" s="6">
        <v>2</v>
      </c>
      <c r="D3974" s="6">
        <f>A3974+B3974+C3974</f>
        <v>10</v>
      </c>
      <c r="E3974" s="5">
        <f>IF(A3974=0,0,A3974*LABOR_HRS_WK_TOM*SEASON_WEEKS*(1+DIM_PCT_TOM)^A3974)</f>
        <v>956.64294000000041</v>
      </c>
      <c r="F3974" s="5">
        <f>IF(B3974=0,0,B3974*LABOR_HRS_WK_CAR*SEASON_WEEKS*(1+DIM_PCT_CAR)^B3974)</f>
        <v>63.037499999999994</v>
      </c>
      <c r="G3974" s="5">
        <f>IF(C3974=0,0,C3974*LABOR_HRS_WK_MES*SEASON_WEEKS*(1+DIM_PCT_MES)^C3974)</f>
        <v>92.2640625</v>
      </c>
      <c r="H3974" s="5">
        <f>E3974+F3974+G3974</f>
        <v>1111.9445025000005</v>
      </c>
      <c r="I3974" s="5">
        <f>MIN(H3974,FARMER_HRS)</f>
        <v>720</v>
      </c>
      <c r="J3974" s="5">
        <f>MAX(0,H3974-FARMER_HRS)</f>
        <v>391.94450250000045</v>
      </c>
      <c r="K3974" s="2">
        <f>I3974*FARMER_RATE+J3974*TEMP_WORKER_RATE</f>
        <v>31804.592057291673</v>
      </c>
      <c r="L3974" s="2">
        <f>A3974*PRICE_TOM+B3974*PRICE_CAR+C3974*PRICE_MES</f>
        <v>62388</v>
      </c>
      <c r="M3974" s="2">
        <f>A3974*FERT_BED_TOM+B3974*FERT_BED_CAR+C3974*FERT_BED_MES</f>
        <v>7920</v>
      </c>
      <c r="N3974" s="6">
        <f>IF(AND(D3974&lt;=TOTAL_BEDS,J3974&lt;=TEMP_WORKER_MAX*TEMP_WORKER_HRS),1,0)</f>
        <v>1</v>
      </c>
      <c r="O3974" s="2">
        <f>L3974-M3974-K3974-FIXED_COSTS</f>
        <v>2663.407942708327</v>
      </c>
      <c r="P3974" s="2">
        <f>IF(N3974=1,O3974,"")</f>
        <v>2663.407942708327</v>
      </c>
    </row>
    <row r="3975">
      <c r="A3975" s="6">
        <v>6</v>
      </c>
      <c r="B3975" s="6">
        <v>2</v>
      </c>
      <c r="C3975" s="6">
        <v>3</v>
      </c>
      <c r="D3975" s="6">
        <f>A3975+B3975+C3975</f>
        <v>11</v>
      </c>
      <c r="E3975" s="5">
        <f>IF(A3975=0,0,A3975*LABOR_HRS_WK_TOM*SEASON_WEEKS*(1+DIM_PCT_TOM)^A3975)</f>
        <v>956.64294000000041</v>
      </c>
      <c r="F3975" s="5">
        <f>IF(B3975=0,0,B3975*LABOR_HRS_WK_CAR*SEASON_WEEKS*(1+DIM_PCT_CAR)^B3975)</f>
        <v>63.037499999999994</v>
      </c>
      <c r="G3975" s="5">
        <f>IF(C3975=0,0,C3975*LABOR_HRS_WK_MES*SEASON_WEEKS*(1+DIM_PCT_MES)^C3975)</f>
        <v>140.12604492187498</v>
      </c>
      <c r="H3975" s="5">
        <f>E3975+F3975+G3975</f>
        <v>1159.8064849218754</v>
      </c>
      <c r="I3975" s="5">
        <f>MIN(H3975,FARMER_HRS)</f>
        <v>720</v>
      </c>
      <c r="J3975" s="5">
        <f>MAX(0,H3975-FARMER_HRS)</f>
        <v>439.80648492187538</v>
      </c>
      <c r="K3975" s="2">
        <f>I3975*FARMER_RATE+J3975*TEMP_WORKER_RATE</f>
        <v>32635.529252115892</v>
      </c>
      <c r="L3975" s="2">
        <f>A3975*PRICE_TOM+B3975*PRICE_CAR+C3975*PRICE_MES</f>
        <v>65088</v>
      </c>
      <c r="M3975" s="2">
        <f>A3975*FERT_BED_TOM+B3975*FERT_BED_CAR+C3975*FERT_BED_MES</f>
        <v>8800</v>
      </c>
      <c r="N3975" s="6">
        <f>IF(AND(D3975&lt;=TOTAL_BEDS,J3975&lt;=TEMP_WORKER_MAX*TEMP_WORKER_HRS),1,0)</f>
        <v>1</v>
      </c>
      <c r="O3975" s="2">
        <f>L3975-M3975-K3975-FIXED_COSTS</f>
        <v>3652.4707478841083</v>
      </c>
      <c r="P3975" s="2">
        <f>IF(N3975=1,O3975,"")</f>
        <v>3652.4707478841083</v>
      </c>
    </row>
    <row r="3976">
      <c r="A3976" s="6">
        <v>6</v>
      </c>
      <c r="B3976" s="6">
        <v>2</v>
      </c>
      <c r="C3976" s="6">
        <v>4</v>
      </c>
      <c r="D3976" s="6">
        <f>A3976+B3976+C3976</f>
        <v>12</v>
      </c>
      <c r="E3976" s="5">
        <f>IF(A3976=0,0,A3976*LABOR_HRS_WK_TOM*SEASON_WEEKS*(1+DIM_PCT_TOM)^A3976)</f>
        <v>956.64294000000041</v>
      </c>
      <c r="F3976" s="5">
        <f>IF(B3976=0,0,B3976*LABOR_HRS_WK_CAR*SEASON_WEEKS*(1+DIM_PCT_CAR)^B3976)</f>
        <v>63.037499999999994</v>
      </c>
      <c r="G3976" s="5">
        <f>IF(C3976=0,0,C3976*LABOR_HRS_WK_MES*SEASON_WEEKS*(1+DIM_PCT_MES)^C3976)</f>
        <v>189.17016064453119</v>
      </c>
      <c r="H3976" s="5">
        <f>E3976+F3976+G3976</f>
        <v>1208.8506006445316</v>
      </c>
      <c r="I3976" s="5">
        <f>MIN(H3976,FARMER_HRS)</f>
        <v>720</v>
      </c>
      <c r="J3976" s="5">
        <f>MAX(0,H3976-FARMER_HRS)</f>
        <v>488.8506006445316</v>
      </c>
      <c r="K3976" s="2">
        <f>I3976*FARMER_RATE+J3976*TEMP_WORKER_RATE</f>
        <v>33486.989594523118</v>
      </c>
      <c r="L3976" s="2">
        <f>A3976*PRICE_TOM+B3976*PRICE_CAR+C3976*PRICE_MES</f>
        <v>67788</v>
      </c>
      <c r="M3976" s="2">
        <f>A3976*FERT_BED_TOM+B3976*FERT_BED_CAR+C3976*FERT_BED_MES</f>
        <v>9680</v>
      </c>
      <c r="N3976" s="6">
        <f>IF(AND(D3976&lt;=TOTAL_BEDS,J3976&lt;=TEMP_WORKER_MAX*TEMP_WORKER_HRS),1,0)</f>
        <v>1</v>
      </c>
      <c r="O3976" s="2">
        <f>L3976-M3976-K3976-FIXED_COSTS</f>
        <v>4621.0104054768817</v>
      </c>
      <c r="P3976" s="2">
        <f>IF(N3976=1,O3976,"")</f>
        <v>4621.0104054768817</v>
      </c>
    </row>
    <row r="3977">
      <c r="A3977" s="6">
        <v>6</v>
      </c>
      <c r="B3977" s="6">
        <v>2</v>
      </c>
      <c r="C3977" s="6">
        <v>5</v>
      </c>
      <c r="D3977" s="6">
        <f>A3977+B3977+C3977</f>
        <v>13</v>
      </c>
      <c r="E3977" s="5">
        <f>IF(A3977=0,0,A3977*LABOR_HRS_WK_TOM*SEASON_WEEKS*(1+DIM_PCT_TOM)^A3977)</f>
        <v>956.64294000000041</v>
      </c>
      <c r="F3977" s="5">
        <f>IF(B3977=0,0,B3977*LABOR_HRS_WK_CAR*SEASON_WEEKS*(1+DIM_PCT_CAR)^B3977)</f>
        <v>63.037499999999994</v>
      </c>
      <c r="G3977" s="5">
        <f>IF(C3977=0,0,C3977*LABOR_HRS_WK_MES*SEASON_WEEKS*(1+DIM_PCT_MES)^C3977)</f>
        <v>239.41848456573481</v>
      </c>
      <c r="H3977" s="5">
        <f>E3977+F3977+G3977</f>
        <v>1259.0989245657352</v>
      </c>
      <c r="I3977" s="5">
        <f>MIN(H3977,FARMER_HRS)</f>
        <v>720</v>
      </c>
      <c r="J3977" s="5">
        <f>MAX(0,H3977-FARMER_HRS)</f>
        <v>539.09892456573516</v>
      </c>
      <c r="K3977" s="2">
        <f>I3977*FARMER_RATE+J3977*TEMP_WORKER_RATE</f>
        <v>34359.356329266237</v>
      </c>
      <c r="L3977" s="2">
        <f>A3977*PRICE_TOM+B3977*PRICE_CAR+C3977*PRICE_MES</f>
        <v>70488</v>
      </c>
      <c r="M3977" s="2">
        <f>A3977*FERT_BED_TOM+B3977*FERT_BED_CAR+C3977*FERT_BED_MES</f>
        <v>10560</v>
      </c>
      <c r="N3977" s="6">
        <f>IF(AND(D3977&lt;=TOTAL_BEDS,J3977&lt;=TEMP_WORKER_MAX*TEMP_WORKER_HRS),1,0)</f>
        <v>1</v>
      </c>
      <c r="O3977" s="2">
        <f>L3977-M3977-K3977-FIXED_COSTS</f>
        <v>5568.6436707337634</v>
      </c>
      <c r="P3977" s="2">
        <f>IF(N3977=1,O3977,"")</f>
        <v>5568.6436707337634</v>
      </c>
    </row>
    <row r="3978">
      <c r="A3978" s="6">
        <v>6</v>
      </c>
      <c r="B3978" s="6">
        <v>2</v>
      </c>
      <c r="C3978" s="6">
        <v>6</v>
      </c>
      <c r="D3978" s="6">
        <f>A3978+B3978+C3978</f>
        <v>14</v>
      </c>
      <c r="E3978" s="5">
        <f>IF(A3978=0,0,A3978*LABOR_HRS_WK_TOM*SEASON_WEEKS*(1+DIM_PCT_TOM)^A3978)</f>
        <v>956.64294000000041</v>
      </c>
      <c r="F3978" s="5">
        <f>IF(B3978=0,0,B3978*LABOR_HRS_WK_CAR*SEASON_WEEKS*(1+DIM_PCT_CAR)^B3978)</f>
        <v>63.037499999999994</v>
      </c>
      <c r="G3978" s="5">
        <f>IF(C3978=0,0,C3978*LABOR_HRS_WK_MES*SEASON_WEEKS*(1+DIM_PCT_MES)^C3978)</f>
        <v>290.89345874736773</v>
      </c>
      <c r="H3978" s="5">
        <f>E3978+F3978+G3978</f>
        <v>1310.5738987473683</v>
      </c>
      <c r="I3978" s="5">
        <f>MIN(H3978,FARMER_HRS)</f>
        <v>720</v>
      </c>
      <c r="J3978" s="5">
        <f>MAX(0,H3978-FARMER_HRS)</f>
        <v>590.57389874736828</v>
      </c>
      <c r="K3978" s="2">
        <f>I3978*FARMER_RATE+J3978*TEMP_WORKER_RATE</f>
        <v>35253.019075475146</v>
      </c>
      <c r="L3978" s="2">
        <f>A3978*PRICE_TOM+B3978*PRICE_CAR+C3978*PRICE_MES</f>
        <v>73188</v>
      </c>
      <c r="M3978" s="2">
        <f>A3978*FERT_BED_TOM+B3978*FERT_BED_CAR+C3978*FERT_BED_MES</f>
        <v>11440</v>
      </c>
      <c r="N3978" s="6">
        <f>IF(AND(D3978&lt;=TOTAL_BEDS,J3978&lt;=TEMP_WORKER_MAX*TEMP_WORKER_HRS),1,0)</f>
        <v>1</v>
      </c>
      <c r="O3978" s="2">
        <f>L3978-M3978-K3978-FIXED_COSTS</f>
        <v>6494.9809245248543</v>
      </c>
      <c r="P3978" s="2">
        <f>IF(N3978=1,O3978,"")</f>
        <v>6494.9809245248543</v>
      </c>
    </row>
    <row r="3979">
      <c r="A3979" s="6">
        <v>6</v>
      </c>
      <c r="B3979" s="6">
        <v>2</v>
      </c>
      <c r="C3979" s="6">
        <v>7</v>
      </c>
      <c r="D3979" s="6">
        <f>A3979+B3979+C3979</f>
        <v>15</v>
      </c>
      <c r="E3979" s="5">
        <f>IF(A3979=0,0,A3979*LABOR_HRS_WK_TOM*SEASON_WEEKS*(1+DIM_PCT_TOM)^A3979)</f>
        <v>956.64294000000041</v>
      </c>
      <c r="F3979" s="5">
        <f>IF(B3979=0,0,B3979*LABOR_HRS_WK_CAR*SEASON_WEEKS*(1+DIM_PCT_CAR)^B3979)</f>
        <v>63.037499999999994</v>
      </c>
      <c r="G3979" s="5">
        <f>IF(C3979=0,0,C3979*LABOR_HRS_WK_MES*SEASON_WEEKS*(1+DIM_PCT_MES)^C3979)</f>
        <v>343.61789814532818</v>
      </c>
      <c r="H3979" s="5">
        <f>E3979+F3979+G3979</f>
        <v>1363.2983381453287</v>
      </c>
      <c r="I3979" s="5">
        <f>MIN(H3979,FARMER_HRS)</f>
        <v>720</v>
      </c>
      <c r="J3979" s="5">
        <f>MAX(0,H3979-FARMER_HRS)</f>
        <v>643.29833814532867</v>
      </c>
      <c r="K3979" s="2">
        <f>I3979*FARMER_RATE+J3979*TEMP_WORKER_RATE</f>
        <v>36168.373926134176</v>
      </c>
      <c r="L3979" s="2">
        <f>A3979*PRICE_TOM+B3979*PRICE_CAR+C3979*PRICE_MES</f>
        <v>75888</v>
      </c>
      <c r="M3979" s="2">
        <f>A3979*FERT_BED_TOM+B3979*FERT_BED_CAR+C3979*FERT_BED_MES</f>
        <v>12320</v>
      </c>
      <c r="N3979" s="6">
        <f>IF(AND(D3979&lt;=TOTAL_BEDS,J3979&lt;=TEMP_WORKER_MAX*TEMP_WORKER_HRS),1,0)</f>
        <v>1</v>
      </c>
      <c r="O3979" s="2">
        <f>L3979-M3979-K3979-FIXED_COSTS</f>
        <v>7399.6260738658239</v>
      </c>
      <c r="P3979" s="2">
        <f>IF(N3979=1,O3979,"")</f>
        <v>7399.6260738658239</v>
      </c>
    </row>
    <row r="3980">
      <c r="A3980" s="6">
        <v>6</v>
      </c>
      <c r="B3980" s="6">
        <v>2</v>
      </c>
      <c r="C3980" s="6">
        <v>8</v>
      </c>
      <c r="D3980" s="6">
        <f>A3980+B3980+C3980</f>
        <v>16</v>
      </c>
      <c r="E3980" s="5">
        <f>IF(A3980=0,0,A3980*LABOR_HRS_WK_TOM*SEASON_WEEKS*(1+DIM_PCT_TOM)^A3980)</f>
        <v>956.64294000000041</v>
      </c>
      <c r="F3980" s="5">
        <f>IF(B3980=0,0,B3980*LABOR_HRS_WK_CAR*SEASON_WEEKS*(1+DIM_PCT_CAR)^B3980)</f>
        <v>63.037499999999994</v>
      </c>
      <c r="G3980" s="5">
        <f>IF(C3980=0,0,C3980*LABOR_HRS_WK_MES*SEASON_WEEKS*(1+DIM_PCT_MES)^C3980)</f>
        <v>397.61499642530833</v>
      </c>
      <c r="H3980" s="5">
        <f>E3980+F3980+G3980</f>
        <v>1417.2954364253087</v>
      </c>
      <c r="I3980" s="5">
        <f>MIN(H3980,FARMER_HRS)</f>
        <v>720</v>
      </c>
      <c r="J3980" s="5">
        <f>MAX(0,H3980-FARMER_HRS)</f>
        <v>697.29543642530871</v>
      </c>
      <c r="K3980" s="2">
        <f>I3980*FARMER_RATE+J3980*TEMP_WORKER_RATE</f>
        <v>37105.823549050496</v>
      </c>
      <c r="L3980" s="2">
        <f>A3980*PRICE_TOM+B3980*PRICE_CAR+C3980*PRICE_MES</f>
        <v>78588</v>
      </c>
      <c r="M3980" s="2">
        <f>A3980*FERT_BED_TOM+B3980*FERT_BED_CAR+C3980*FERT_BED_MES</f>
        <v>13200</v>
      </c>
      <c r="N3980" s="6">
        <f>IF(AND(D3980&lt;=TOTAL_BEDS,J3980&lt;=TEMP_WORKER_MAX*TEMP_WORKER_HRS),1,0)</f>
        <v>1</v>
      </c>
      <c r="O3980" s="2">
        <f>L3980-M3980-K3980-FIXED_COSTS</f>
        <v>8282.1764509495042</v>
      </c>
      <c r="P3980" s="2">
        <f>IF(N3980=1,O3980,"")</f>
        <v>8282.1764509495042</v>
      </c>
    </row>
    <row r="3981">
      <c r="A3981" s="6">
        <v>6</v>
      </c>
      <c r="B3981" s="6">
        <v>2</v>
      </c>
      <c r="C3981" s="6">
        <v>9</v>
      </c>
      <c r="D3981" s="6">
        <f>A3981+B3981+C3981</f>
        <v>17</v>
      </c>
      <c r="E3981" s="5">
        <f>IF(A3981=0,0,A3981*LABOR_HRS_WK_TOM*SEASON_WEEKS*(1+DIM_PCT_TOM)^A3981)</f>
        <v>956.64294000000041</v>
      </c>
      <c r="F3981" s="5">
        <f>IF(B3981=0,0,B3981*LABOR_HRS_WK_CAR*SEASON_WEEKS*(1+DIM_PCT_CAR)^B3981)</f>
        <v>63.037499999999994</v>
      </c>
      <c r="G3981" s="5">
        <f>IF(C3981=0,0,C3981*LABOR_HRS_WK_MES*SEASON_WEEKS*(1+DIM_PCT_MES)^C3981)</f>
        <v>452.90833186570273</v>
      </c>
      <c r="H3981" s="5">
        <f>E3981+F3981+G3981</f>
        <v>1472.5887718657032</v>
      </c>
      <c r="I3981" s="5">
        <f>MIN(H3981,FARMER_HRS)</f>
        <v>720</v>
      </c>
      <c r="J3981" s="5">
        <f>MAX(0,H3981-FARMER_HRS)</f>
        <v>752.58877186570317</v>
      </c>
      <c r="K3981" s="2">
        <f>I3981*FARMER_RATE+J3981*TEMP_WORKER_RATE</f>
        <v>38065.777289335121</v>
      </c>
      <c r="L3981" s="2">
        <f>A3981*PRICE_TOM+B3981*PRICE_CAR+C3981*PRICE_MES</f>
        <v>81288</v>
      </c>
      <c r="M3981" s="2">
        <f>A3981*FERT_BED_TOM+B3981*FERT_BED_CAR+C3981*FERT_BED_MES</f>
        <v>14080</v>
      </c>
      <c r="N3981" s="6">
        <f>IF(AND(D3981&lt;=TOTAL_BEDS,J3981&lt;=TEMP_WORKER_MAX*TEMP_WORKER_HRS),1,0)</f>
        <v>1</v>
      </c>
      <c r="O3981" s="2">
        <f>L3981-M3981-K3981-FIXED_COSTS</f>
        <v>9142.2227106648788</v>
      </c>
      <c r="P3981" s="2">
        <f>IF(N3981=1,O3981,"")</f>
        <v>9142.2227106648788</v>
      </c>
    </row>
    <row r="3982">
      <c r="A3982" s="6">
        <v>6</v>
      </c>
      <c r="B3982" s="6">
        <v>2</v>
      </c>
      <c r="C3982" s="6">
        <v>10</v>
      </c>
      <c r="D3982" s="6">
        <f>A3982+B3982+C3982</f>
        <v>18</v>
      </c>
      <c r="E3982" s="5">
        <f>IF(A3982=0,0,A3982*LABOR_HRS_WK_TOM*SEASON_WEEKS*(1+DIM_PCT_TOM)^A3982)</f>
        <v>956.64294000000041</v>
      </c>
      <c r="F3982" s="5">
        <f>IF(B3982=0,0,B3982*LABOR_HRS_WK_CAR*SEASON_WEEKS*(1+DIM_PCT_CAR)^B3982)</f>
        <v>63.037499999999994</v>
      </c>
      <c r="G3982" s="5">
        <f>IF(C3982=0,0,C3982*LABOR_HRS_WK_MES*SEASON_WEEKS*(1+DIM_PCT_MES)^C3982)</f>
        <v>509.52187334891551</v>
      </c>
      <c r="H3982" s="5">
        <f>E3982+F3982+G3982</f>
        <v>1529.2023133489161</v>
      </c>
      <c r="I3982" s="5">
        <f>MIN(H3982,FARMER_HRS)</f>
        <v>720</v>
      </c>
      <c r="J3982" s="5">
        <f>MAX(0,H3982-FARMER_HRS)</f>
        <v>809.202313348916</v>
      </c>
      <c r="K3982" s="2">
        <f>I3982*FARMER_RATE+J3982*TEMP_WORKER_RATE</f>
        <v>39048.651273418684</v>
      </c>
      <c r="L3982" s="2">
        <f>A3982*PRICE_TOM+B3982*PRICE_CAR+C3982*PRICE_MES</f>
        <v>83988</v>
      </c>
      <c r="M3982" s="2">
        <f>A3982*FERT_BED_TOM+B3982*FERT_BED_CAR+C3982*FERT_BED_MES</f>
        <v>14960</v>
      </c>
      <c r="N3982" s="6">
        <f>IF(AND(D3982&lt;=TOTAL_BEDS,J3982&lt;=TEMP_WORKER_MAX*TEMP_WORKER_HRS),1,0)</f>
        <v>1</v>
      </c>
      <c r="O3982" s="2">
        <f>L3982-M3982-K3982-FIXED_COSTS</f>
        <v>9979.3487265813164</v>
      </c>
      <c r="P3982" s="2">
        <f>IF(N3982=1,O3982,"")</f>
        <v>9979.3487265813164</v>
      </c>
    </row>
    <row r="3983">
      <c r="A3983" s="6">
        <v>6</v>
      </c>
      <c r="B3983" s="6">
        <v>2</v>
      </c>
      <c r="C3983" s="6">
        <v>11</v>
      </c>
      <c r="D3983" s="6">
        <f>A3983+B3983+C3983</f>
        <v>19</v>
      </c>
      <c r="E3983" s="5">
        <f>IF(A3983=0,0,A3983*LABOR_HRS_WK_TOM*SEASON_WEEKS*(1+DIM_PCT_TOM)^A3983)</f>
        <v>956.64294000000041</v>
      </c>
      <c r="F3983" s="5">
        <f>IF(B3983=0,0,B3983*LABOR_HRS_WK_CAR*SEASON_WEEKS*(1+DIM_PCT_CAR)^B3983)</f>
        <v>63.037499999999994</v>
      </c>
      <c r="G3983" s="5">
        <f>IF(C3983=0,0,C3983*LABOR_HRS_WK_MES*SEASON_WEEKS*(1+DIM_PCT_MES)^C3983)</f>
        <v>567.47998644235463</v>
      </c>
      <c r="H3983" s="5">
        <f>E3983+F3983+G3983</f>
        <v>1587.1604264423549</v>
      </c>
      <c r="I3983" s="5">
        <f>MIN(H3983,FARMER_HRS)</f>
        <v>720</v>
      </c>
      <c r="J3983" s="5">
        <f>MAX(0,H3983-FARMER_HRS)</f>
        <v>867.160426442355</v>
      </c>
      <c r="K3983" s="2">
        <f>I3983*FARMER_RATE+J3983*TEMP_WORKER_RATE</f>
        <v>40054.868514624221</v>
      </c>
      <c r="L3983" s="2">
        <f>A3983*PRICE_TOM+B3983*PRICE_CAR+C3983*PRICE_MES</f>
        <v>86688</v>
      </c>
      <c r="M3983" s="2">
        <f>A3983*FERT_BED_TOM+B3983*FERT_BED_CAR+C3983*FERT_BED_MES</f>
        <v>15840</v>
      </c>
      <c r="N3983" s="6">
        <f>IF(AND(D3983&lt;=TOTAL_BEDS,J3983&lt;=TEMP_WORKER_MAX*TEMP_WORKER_HRS),1,0)</f>
        <v>1</v>
      </c>
      <c r="O3983" s="2">
        <f>L3983-M3983-K3983-FIXED_COSTS</f>
        <v>10793.131485375779</v>
      </c>
      <c r="P3983" s="2">
        <f>IF(N3983=1,O3983,"")</f>
        <v>10793.131485375779</v>
      </c>
    </row>
    <row r="3984">
      <c r="A3984" s="6">
        <v>6</v>
      </c>
      <c r="B3984" s="6">
        <v>2</v>
      </c>
      <c r="C3984" s="6">
        <v>12</v>
      </c>
      <c r="D3984" s="6">
        <f>A3984+B3984+C3984</f>
        <v>20</v>
      </c>
      <c r="E3984" s="5">
        <f>IF(A3984=0,0,A3984*LABOR_HRS_WK_TOM*SEASON_WEEKS*(1+DIM_PCT_TOM)^A3984)</f>
        <v>956.64294000000041</v>
      </c>
      <c r="F3984" s="5">
        <f>IF(B3984=0,0,B3984*LABOR_HRS_WK_CAR*SEASON_WEEKS*(1+DIM_PCT_CAR)^B3984)</f>
        <v>63.037499999999994</v>
      </c>
      <c r="G3984" s="5">
        <f>IF(C3984=0,0,C3984*LABOR_HRS_WK_MES*SEASON_WEEKS*(1+DIM_PCT_MES)^C3984)</f>
        <v>626.807439570419</v>
      </c>
      <c r="H3984" s="5">
        <f>E3984+F3984+G3984</f>
        <v>1646.4878795704194</v>
      </c>
      <c r="I3984" s="5">
        <f>MIN(H3984,FARMER_HRS)</f>
        <v>720</v>
      </c>
      <c r="J3984" s="5">
        <f>MAX(0,H3984-FARMER_HRS)</f>
        <v>926.48787957041941</v>
      </c>
      <c r="K3984" s="2">
        <f>I3984*FARMER_RATE+J3984*TEMP_WORKER_RATE</f>
        <v>41084.859020319782</v>
      </c>
      <c r="L3984" s="2">
        <f>A3984*PRICE_TOM+B3984*PRICE_CAR+C3984*PRICE_MES</f>
        <v>89388</v>
      </c>
      <c r="M3984" s="2">
        <f>A3984*FERT_BED_TOM+B3984*FERT_BED_CAR+C3984*FERT_BED_MES</f>
        <v>16720</v>
      </c>
      <c r="N3984" s="6">
        <f>IF(AND(D3984&lt;=TOTAL_BEDS,J3984&lt;=TEMP_WORKER_MAX*TEMP_WORKER_HRS),1,0)</f>
        <v>1</v>
      </c>
      <c r="O3984" s="2">
        <f>L3984-M3984-K3984-FIXED_COSTS</f>
        <v>11583.140979680218</v>
      </c>
      <c r="P3984" s="2">
        <f>IF(N3984=1,O3984,"")</f>
        <v>11583.140979680218</v>
      </c>
    </row>
    <row r="3985">
      <c r="A3985" s="6">
        <v>6</v>
      </c>
      <c r="B3985" s="6">
        <v>2</v>
      </c>
      <c r="C3985" s="6">
        <v>13</v>
      </c>
      <c r="D3985" s="6">
        <f>A3985+B3985+C3985</f>
        <v>21</v>
      </c>
      <c r="E3985" s="5">
        <f>IF(A3985=0,0,A3985*LABOR_HRS_WK_TOM*SEASON_WEEKS*(1+DIM_PCT_TOM)^A3985)</f>
        <v>956.64294000000041</v>
      </c>
      <c r="F3985" s="5">
        <f>IF(B3985=0,0,B3985*LABOR_HRS_WK_CAR*SEASON_WEEKS*(1+DIM_PCT_CAR)^B3985)</f>
        <v>63.037499999999994</v>
      </c>
      <c r="G3985" s="5">
        <f>IF(C3985=0,0,C3985*LABOR_HRS_WK_MES*SEASON_WEEKS*(1+DIM_PCT_MES)^C3985)</f>
        <v>687.52941027880331</v>
      </c>
      <c r="H3985" s="5">
        <f>E3985+F3985+G3985</f>
        <v>1707.2098502788037</v>
      </c>
      <c r="I3985" s="5">
        <f>MIN(H3985,FARMER_HRS)</f>
        <v>720</v>
      </c>
      <c r="J3985" s="5">
        <f>MAX(0,H3985-FARMER_HRS)</f>
        <v>987.20985027880374</v>
      </c>
      <c r="K3985" s="2">
        <f>I3985*FARMER_RATE+J3985*TEMP_WORKER_RATE</f>
        <v>42139.059900673674</v>
      </c>
      <c r="L3985" s="2">
        <f>A3985*PRICE_TOM+B3985*PRICE_CAR+C3985*PRICE_MES</f>
        <v>92088</v>
      </c>
      <c r="M3985" s="2">
        <f>A3985*FERT_BED_TOM+B3985*FERT_BED_CAR+C3985*FERT_BED_MES</f>
        <v>17600</v>
      </c>
      <c r="N3985" s="6">
        <f>IF(AND(D3985&lt;=TOTAL_BEDS,J3985&lt;=TEMP_WORKER_MAX*TEMP_WORKER_HRS),1,0)</f>
        <v>1</v>
      </c>
      <c r="O3985" s="2">
        <f>L3985-M3985-K3985-FIXED_COSTS</f>
        <v>12348.940099326326</v>
      </c>
      <c r="P3985" s="2">
        <f>IF(N3985=1,O3985,"")</f>
        <v>12348.940099326326</v>
      </c>
    </row>
    <row r="3986">
      <c r="A3986" s="6">
        <v>6</v>
      </c>
      <c r="B3986" s="6">
        <v>2</v>
      </c>
      <c r="C3986" s="6">
        <v>14</v>
      </c>
      <c r="D3986" s="6">
        <f>A3986+B3986+C3986</f>
        <v>22</v>
      </c>
      <c r="E3986" s="5">
        <f>IF(A3986=0,0,A3986*LABOR_HRS_WK_TOM*SEASON_WEEKS*(1+DIM_PCT_TOM)^A3986)</f>
        <v>956.64294000000041</v>
      </c>
      <c r="F3986" s="5">
        <f>IF(B3986=0,0,B3986*LABOR_HRS_WK_CAR*SEASON_WEEKS*(1+DIM_PCT_CAR)^B3986)</f>
        <v>63.037499999999994</v>
      </c>
      <c r="G3986" s="5">
        <f>IF(C3986=0,0,C3986*LABOR_HRS_WK_MES*SEASON_WEEKS*(1+DIM_PCT_MES)^C3986)</f>
        <v>749.67149159246435</v>
      </c>
      <c r="H3986" s="5">
        <f>E3986+F3986+G3986</f>
        <v>1769.3519315924648</v>
      </c>
      <c r="I3986" s="5">
        <f>MIN(H3986,FARMER_HRS)</f>
        <v>720</v>
      </c>
      <c r="J3986" s="5">
        <f>MAX(0,H3986-FARMER_HRS)</f>
        <v>1049.3519315924648</v>
      </c>
      <c r="K3986" s="2">
        <f>I3986*FARMER_RATE+J3986*TEMP_WORKER_RATE</f>
        <v>43217.915479035844</v>
      </c>
      <c r="L3986" s="2">
        <f>A3986*PRICE_TOM+B3986*PRICE_CAR+C3986*PRICE_MES</f>
        <v>94788</v>
      </c>
      <c r="M3986" s="2">
        <f>A3986*FERT_BED_TOM+B3986*FERT_BED_CAR+C3986*FERT_BED_MES</f>
        <v>18480</v>
      </c>
      <c r="N3986" s="6">
        <f>IF(AND(D3986&lt;=TOTAL_BEDS,J3986&lt;=TEMP_WORKER_MAX*TEMP_WORKER_HRS),1,0)</f>
        <v>1</v>
      </c>
      <c r="O3986" s="2">
        <f>L3986-M3986-K3986-FIXED_COSTS</f>
        <v>13090.084520964156</v>
      </c>
      <c r="P3986" s="2">
        <f>IF(N3986=1,O3986,"")</f>
        <v>13090.084520964156</v>
      </c>
    </row>
    <row r="3987">
      <c r="A3987" s="6">
        <v>6</v>
      </c>
      <c r="B3987" s="6">
        <v>2</v>
      </c>
      <c r="C3987" s="6">
        <v>15</v>
      </c>
      <c r="D3987" s="6">
        <f>A3987+B3987+C3987</f>
        <v>23</v>
      </c>
      <c r="E3987" s="5">
        <f>IF(A3987=0,0,A3987*LABOR_HRS_WK_TOM*SEASON_WEEKS*(1+DIM_PCT_TOM)^A3987)</f>
        <v>956.64294000000041</v>
      </c>
      <c r="F3987" s="5">
        <f>IF(B3987=0,0,B3987*LABOR_HRS_WK_CAR*SEASON_WEEKS*(1+DIM_PCT_CAR)^B3987)</f>
        <v>63.037499999999994</v>
      </c>
      <c r="G3987" s="5">
        <f>IF(C3987=0,0,C3987*LABOR_HRS_WK_MES*SEASON_WEEKS*(1+DIM_PCT_MES)^C3987)</f>
        <v>813.25969846861074</v>
      </c>
      <c r="H3987" s="5">
        <f>E3987+F3987+G3987</f>
        <v>1832.9401384686112</v>
      </c>
      <c r="I3987" s="5">
        <f>MIN(H3987,FARMER_HRS)</f>
        <v>720</v>
      </c>
      <c r="J3987" s="5">
        <f>MAX(0,H3987-FARMER_HRS)</f>
        <v>1112.9401384686112</v>
      </c>
      <c r="K3987" s="2">
        <f>I3987*FARMER_RATE+J3987*TEMP_WORKER_RATE</f>
        <v>44321.877403968945</v>
      </c>
      <c r="L3987" s="2">
        <f>A3987*PRICE_TOM+B3987*PRICE_CAR+C3987*PRICE_MES</f>
        <v>97488</v>
      </c>
      <c r="M3987" s="2">
        <f>A3987*FERT_BED_TOM+B3987*FERT_BED_CAR+C3987*FERT_BED_MES</f>
        <v>19360</v>
      </c>
      <c r="N3987" s="6">
        <f>IF(AND(D3987&lt;=TOTAL_BEDS,J3987&lt;=TEMP_WORKER_MAX*TEMP_WORKER_HRS),1,0)</f>
        <v>1</v>
      </c>
      <c r="O3987" s="2">
        <f>L3987-M3987-K3987-FIXED_COSTS</f>
        <v>13806.122596031055</v>
      </c>
      <c r="P3987" s="2">
        <f>IF(N3987=1,O3987,"")</f>
        <v>13806.122596031055</v>
      </c>
    </row>
    <row r="3988">
      <c r="A3988" s="6">
        <v>6</v>
      </c>
      <c r="B3988" s="6">
        <v>2</v>
      </c>
      <c r="C3988" s="6">
        <v>16</v>
      </c>
      <c r="D3988" s="6">
        <f>A3988+B3988+C3988</f>
        <v>24</v>
      </c>
      <c r="E3988" s="5">
        <f>IF(A3988=0,0,A3988*LABOR_HRS_WK_TOM*SEASON_WEEKS*(1+DIM_PCT_TOM)^A3988)</f>
        <v>956.64294000000041</v>
      </c>
      <c r="F3988" s="5">
        <f>IF(B3988=0,0,B3988*LABOR_HRS_WK_CAR*SEASON_WEEKS*(1+DIM_PCT_CAR)^B3988)</f>
        <v>63.037499999999994</v>
      </c>
      <c r="G3988" s="5">
        <f>IF(C3988=0,0,C3988*LABOR_HRS_WK_MES*SEASON_WEEKS*(1+DIM_PCT_MES)^C3988)</f>
        <v>878.32047434609967</v>
      </c>
      <c r="H3988" s="5">
        <f>E3988+F3988+G3988</f>
        <v>1898.0009143461002</v>
      </c>
      <c r="I3988" s="5">
        <f>MIN(H3988,FARMER_HRS)</f>
        <v>720</v>
      </c>
      <c r="J3988" s="5">
        <f>MAX(0,H3988-FARMER_HRS)</f>
        <v>1178.0009143461002</v>
      </c>
      <c r="K3988" s="2">
        <f>I3988*FARMER_RATE+J3988*TEMP_WORKER_RATE</f>
        <v>45451.404762953127</v>
      </c>
      <c r="L3988" s="2">
        <f>A3988*PRICE_TOM+B3988*PRICE_CAR+C3988*PRICE_MES</f>
        <v>100188</v>
      </c>
      <c r="M3988" s="2">
        <f>A3988*FERT_BED_TOM+B3988*FERT_BED_CAR+C3988*FERT_BED_MES</f>
        <v>20240</v>
      </c>
      <c r="N3988" s="6">
        <f>IF(AND(D3988&lt;=TOTAL_BEDS,J3988&lt;=TEMP_WORKER_MAX*TEMP_WORKER_HRS),1,0)</f>
        <v>1</v>
      </c>
      <c r="O3988" s="2">
        <f>L3988-M3988-K3988-FIXED_COSTS</f>
        <v>14496.595237046873</v>
      </c>
      <c r="P3988" s="2">
        <f>IF(N3988=1,O3988,"")</f>
        <v>14496.595237046873</v>
      </c>
    </row>
    <row r="3989">
      <c r="A3989" s="6">
        <v>6</v>
      </c>
      <c r="B3989" s="6">
        <v>2</v>
      </c>
      <c r="C3989" s="6">
        <v>17</v>
      </c>
      <c r="D3989" s="6">
        <f>A3989+B3989+C3989</f>
        <v>25</v>
      </c>
      <c r="E3989" s="5">
        <f>IF(A3989=0,0,A3989*LABOR_HRS_WK_TOM*SEASON_WEEKS*(1+DIM_PCT_TOM)^A3989)</f>
        <v>956.64294000000041</v>
      </c>
      <c r="F3989" s="5">
        <f>IF(B3989=0,0,B3989*LABOR_HRS_WK_CAR*SEASON_WEEKS*(1+DIM_PCT_CAR)^B3989)</f>
        <v>63.037499999999994</v>
      </c>
      <c r="G3989" s="5">
        <f>IF(C3989=0,0,C3989*LABOR_HRS_WK_MES*SEASON_WEEKS*(1+DIM_PCT_MES)^C3989)</f>
        <v>944.88069779263992</v>
      </c>
      <c r="H3989" s="5">
        <f>E3989+F3989+G3989</f>
        <v>1964.5611377926402</v>
      </c>
      <c r="I3989" s="5">
        <f>MIN(H3989,FARMER_HRS)</f>
        <v>720</v>
      </c>
      <c r="J3989" s="5">
        <f>MAX(0,H3989-FARMER_HRS)</f>
        <v>1244.5611377926402</v>
      </c>
      <c r="K3989" s="2">
        <f>I3989*FARMER_RATE+J3989*TEMP_WORKER_RATE</f>
        <v>46606.9641977889</v>
      </c>
      <c r="L3989" s="2">
        <f>A3989*PRICE_TOM+B3989*PRICE_CAR+C3989*PRICE_MES</f>
        <v>102888</v>
      </c>
      <c r="M3989" s="2">
        <f>A3989*FERT_BED_TOM+B3989*FERT_BED_CAR+C3989*FERT_BED_MES</f>
        <v>21120</v>
      </c>
      <c r="N3989" s="6">
        <f>IF(AND(D3989&lt;=TOTAL_BEDS,J3989&lt;=TEMP_WORKER_MAX*TEMP_WORKER_HRS),1,0)</f>
        <v>1</v>
      </c>
      <c r="O3989" s="2">
        <f>L3989-M3989-K3989-FIXED_COSTS</f>
        <v>15161.035802211103</v>
      </c>
      <c r="P3989" s="2">
        <f>IF(N3989=1,O3989,"")</f>
        <v>15161.035802211103</v>
      </c>
    </row>
    <row r="3990">
      <c r="A3990" s="6">
        <v>6</v>
      </c>
      <c r="B3990" s="6">
        <v>2</v>
      </c>
      <c r="C3990" s="6">
        <v>18</v>
      </c>
      <c r="D3990" s="6">
        <f>A3990+B3990+C3990</f>
        <v>26</v>
      </c>
      <c r="E3990" s="5">
        <f>IF(A3990=0,0,A3990*LABOR_HRS_WK_TOM*SEASON_WEEKS*(1+DIM_PCT_TOM)^A3990)</f>
        <v>956.64294000000041</v>
      </c>
      <c r="F3990" s="5">
        <f>IF(B3990=0,0,B3990*LABOR_HRS_WK_CAR*SEASON_WEEKS*(1+DIM_PCT_CAR)^B3990)</f>
        <v>63.037499999999994</v>
      </c>
      <c r="G3990" s="5">
        <f>IF(C3990=0,0,C3990*LABOR_HRS_WK_MES*SEASON_WEEKS*(1+DIM_PCT_MES)^C3990)</f>
        <v>1012.9676892512272</v>
      </c>
      <c r="H3990" s="5">
        <f>E3990+F3990+G3990</f>
        <v>2032.6481292512276</v>
      </c>
      <c r="I3990" s="5">
        <f>MIN(H3990,FARMER_HRS)</f>
        <v>720</v>
      </c>
      <c r="J3990" s="5">
        <f>MAX(0,H3990-FARMER_HRS)</f>
        <v>1312.6481292512276</v>
      </c>
      <c r="K3990" s="2">
        <f>I3990*FARMER_RATE+J3990*TEMP_WORKER_RATE</f>
        <v>47789.030021722705</v>
      </c>
      <c r="L3990" s="2">
        <f>A3990*PRICE_TOM+B3990*PRICE_CAR+C3990*PRICE_MES</f>
        <v>105588</v>
      </c>
      <c r="M3990" s="2">
        <f>A3990*FERT_BED_TOM+B3990*FERT_BED_CAR+C3990*FERT_BED_MES</f>
        <v>22000</v>
      </c>
      <c r="N3990" s="6">
        <f>IF(AND(D3990&lt;=TOTAL_BEDS,J3990&lt;=TEMP_WORKER_MAX*TEMP_WORKER_HRS),1,0)</f>
        <v>1</v>
      </c>
      <c r="O3990" s="2">
        <f>L3990-M3990-K3990-FIXED_COSTS</f>
        <v>15798.969978277295</v>
      </c>
      <c r="P3990" s="2">
        <f>IF(N3990=1,O3990,"")</f>
        <v>15798.969978277295</v>
      </c>
    </row>
    <row r="3991">
      <c r="A3991" s="6">
        <v>6</v>
      </c>
      <c r="B3991" s="6">
        <v>2</v>
      </c>
      <c r="C3991" s="6">
        <v>19</v>
      </c>
      <c r="D3991" s="6">
        <f>A3991+B3991+C3991</f>
        <v>27</v>
      </c>
      <c r="E3991" s="5">
        <f>IF(A3991=0,0,A3991*LABOR_HRS_WK_TOM*SEASON_WEEKS*(1+DIM_PCT_TOM)^A3991)</f>
        <v>956.64294000000041</v>
      </c>
      <c r="F3991" s="5">
        <f>IF(B3991=0,0,B3991*LABOR_HRS_WK_CAR*SEASON_WEEKS*(1+DIM_PCT_CAR)^B3991)</f>
        <v>63.037499999999994</v>
      </c>
      <c r="G3991" s="5">
        <f>IF(C3991=0,0,C3991*LABOR_HRS_WK_MES*SEASON_WEEKS*(1+DIM_PCT_MES)^C3991)</f>
        <v>1082.6092178872491</v>
      </c>
      <c r="H3991" s="5">
        <f>E3991+F3991+G3991</f>
        <v>2102.2896578872496</v>
      </c>
      <c r="I3991" s="5">
        <f>MIN(H3991,FARMER_HRS)</f>
        <v>720</v>
      </c>
      <c r="J3991" s="5">
        <f>MAX(0,H3991-FARMER_HRS)</f>
        <v>1382.2896578872496</v>
      </c>
      <c r="K3991" s="2">
        <f>I3991*FARMER_RATE+J3991*TEMP_WORKER_RATE</f>
        <v>48998.0843383203</v>
      </c>
      <c r="L3991" s="2">
        <f>A3991*PRICE_TOM+B3991*PRICE_CAR+C3991*PRICE_MES</f>
        <v>108288</v>
      </c>
      <c r="M3991" s="2">
        <f>A3991*FERT_BED_TOM+B3991*FERT_BED_CAR+C3991*FERT_BED_MES</f>
        <v>22880</v>
      </c>
      <c r="N3991" s="6">
        <f>IF(AND(D3991&lt;=TOTAL_BEDS,J3991&lt;=TEMP_WORKER_MAX*TEMP_WORKER_HRS),1,0)</f>
        <v>1</v>
      </c>
      <c r="O3991" s="2">
        <f>L3991-M3991-K3991-FIXED_COSTS</f>
        <v>16409.915661679697</v>
      </c>
      <c r="P3991" s="2">
        <f>IF(N3991=1,O3991,"")</f>
        <v>16409.915661679697</v>
      </c>
    </row>
    <row r="3992">
      <c r="A3992" s="6">
        <v>6</v>
      </c>
      <c r="B3992" s="6">
        <v>2</v>
      </c>
      <c r="C3992" s="6">
        <v>20</v>
      </c>
      <c r="D3992" s="6">
        <f>A3992+B3992+C3992</f>
        <v>28</v>
      </c>
      <c r="E3992" s="5">
        <f>IF(A3992=0,0,A3992*LABOR_HRS_WK_TOM*SEASON_WEEKS*(1+DIM_PCT_TOM)^A3992)</f>
        <v>956.64294000000041</v>
      </c>
      <c r="F3992" s="5">
        <f>IF(B3992=0,0,B3992*LABOR_HRS_WK_CAR*SEASON_WEEKS*(1+DIM_PCT_CAR)^B3992)</f>
        <v>63.037499999999994</v>
      </c>
      <c r="G3992" s="5">
        <f>IF(C3992=0,0,C3992*LABOR_HRS_WK_MES*SEASON_WEEKS*(1+DIM_PCT_MES)^C3992)</f>
        <v>1153.8335085377259</v>
      </c>
      <c r="H3992" s="5">
        <f>E3992+F3992+G3992</f>
        <v>2173.5139485377263</v>
      </c>
      <c r="I3992" s="5">
        <f>MIN(H3992,FARMER_HRS)</f>
        <v>720</v>
      </c>
      <c r="J3992" s="5">
        <f>MAX(0,H3992-FARMER_HRS)</f>
        <v>1453.5139485377263</v>
      </c>
      <c r="K3992" s="2">
        <f>I3992*FARMER_RATE+J3992*TEMP_WORKER_RATE</f>
        <v>50234.6171621133</v>
      </c>
      <c r="L3992" s="2">
        <f>A3992*PRICE_TOM+B3992*PRICE_CAR+C3992*PRICE_MES</f>
        <v>110988</v>
      </c>
      <c r="M3992" s="2">
        <f>A3992*FERT_BED_TOM+B3992*FERT_BED_CAR+C3992*FERT_BED_MES</f>
        <v>23760</v>
      </c>
      <c r="N3992" s="6">
        <f>IF(AND(D3992&lt;=TOTAL_BEDS,J3992&lt;=TEMP_WORKER_MAX*TEMP_WORKER_HRS),1,0)</f>
        <v>1</v>
      </c>
      <c r="O3992" s="2">
        <f>L3992-M3992-K3992-FIXED_COSTS</f>
        <v>16993.382837886697</v>
      </c>
      <c r="P3992" s="2">
        <f>IF(N3992=1,O3992,"")</f>
        <v>16993.382837886697</v>
      </c>
    </row>
    <row r="3993">
      <c r="A3993" s="6">
        <v>6</v>
      </c>
      <c r="B3993" s="6">
        <v>2</v>
      </c>
      <c r="C3993" s="6">
        <v>21</v>
      </c>
      <c r="D3993" s="6">
        <f>A3993+B3993+C3993</f>
        <v>29</v>
      </c>
      <c r="E3993" s="5">
        <f>IF(A3993=0,0,A3993*LABOR_HRS_WK_TOM*SEASON_WEEKS*(1+DIM_PCT_TOM)^A3993)</f>
        <v>956.64294000000041</v>
      </c>
      <c r="F3993" s="5">
        <f>IF(B3993=0,0,B3993*LABOR_HRS_WK_CAR*SEASON_WEEKS*(1+DIM_PCT_CAR)^B3993)</f>
        <v>63.037499999999994</v>
      </c>
      <c r="G3993" s="5">
        <f>IF(C3993=0,0,C3993*LABOR_HRS_WK_MES*SEASON_WEEKS*(1+DIM_PCT_MES)^C3993)</f>
        <v>1226.6692487641699</v>
      </c>
      <c r="H3993" s="5">
        <f>E3993+F3993+G3993</f>
        <v>2246.3496887641704</v>
      </c>
      <c r="I3993" s="5">
        <f>MIN(H3993,FARMER_HRS)</f>
        <v>720</v>
      </c>
      <c r="J3993" s="5">
        <f>MAX(0,H3993-FARMER_HRS)</f>
        <v>1526.3496887641704</v>
      </c>
      <c r="K3993" s="2">
        <f>I3993*FARMER_RATE+J3993*TEMP_WORKER_RATE</f>
        <v>51499.126541044621</v>
      </c>
      <c r="L3993" s="2">
        <f>A3993*PRICE_TOM+B3993*PRICE_CAR+C3993*PRICE_MES</f>
        <v>113688</v>
      </c>
      <c r="M3993" s="2">
        <f>A3993*FERT_BED_TOM+B3993*FERT_BED_CAR+C3993*FERT_BED_MES</f>
        <v>24640</v>
      </c>
      <c r="N3993" s="6">
        <f>IF(AND(D3993&lt;=TOTAL_BEDS,J3993&lt;=TEMP_WORKER_MAX*TEMP_WORKER_HRS),1,0)</f>
        <v>1</v>
      </c>
      <c r="O3993" s="2">
        <f>L3993-M3993-K3993-FIXED_COSTS</f>
        <v>17548.873458955379</v>
      </c>
      <c r="P3993" s="2">
        <f>IF(N3993=1,O3993,"")</f>
        <v>17548.873458955379</v>
      </c>
    </row>
    <row r="3994">
      <c r="A3994" s="6">
        <v>6</v>
      </c>
      <c r="B3994" s="6">
        <v>2</v>
      </c>
      <c r="C3994" s="6">
        <v>22</v>
      </c>
      <c r="D3994" s="6">
        <f>A3994+B3994+C3994</f>
        <v>30</v>
      </c>
      <c r="E3994" s="5">
        <f>IF(A3994=0,0,A3994*LABOR_HRS_WK_TOM*SEASON_WEEKS*(1+DIM_PCT_TOM)^A3994)</f>
        <v>956.64294000000041</v>
      </c>
      <c r="F3994" s="5">
        <f>IF(B3994=0,0,B3994*LABOR_HRS_WK_CAR*SEASON_WEEKS*(1+DIM_PCT_CAR)^B3994)</f>
        <v>63.037499999999994</v>
      </c>
      <c r="G3994" s="5">
        <f>IF(C3994=0,0,C3994*LABOR_HRS_WK_MES*SEASON_WEEKS*(1+DIM_PCT_MES)^C3994)</f>
        <v>1301.1455960105659</v>
      </c>
      <c r="H3994" s="5">
        <f>E3994+F3994+G3994</f>
        <v>2320.8260360105664</v>
      </c>
      <c r="I3994" s="5">
        <f>MIN(H3994,FARMER_HRS)</f>
        <v>720</v>
      </c>
      <c r="J3994" s="5">
        <f>MAX(0,H3994-FARMER_HRS)</f>
        <v>1600.8260360105664</v>
      </c>
      <c r="K3994" s="2">
        <f>I3994*FARMER_RATE+J3994*TEMP_WORKER_RATE</f>
        <v>52792.118680739004</v>
      </c>
      <c r="L3994" s="2">
        <f>A3994*PRICE_TOM+B3994*PRICE_CAR+C3994*PRICE_MES</f>
        <v>116388</v>
      </c>
      <c r="M3994" s="2">
        <f>A3994*FERT_BED_TOM+B3994*FERT_BED_CAR+C3994*FERT_BED_MES</f>
        <v>25520</v>
      </c>
      <c r="N3994" s="6">
        <f>IF(AND(D3994&lt;=TOTAL_BEDS,J3994&lt;=TEMP_WORKER_MAX*TEMP_WORKER_HRS),1,0)</f>
        <v>1</v>
      </c>
      <c r="O3994" s="2">
        <f>L3994-M3994-K3994-FIXED_COSTS</f>
        <v>18075.881319260996</v>
      </c>
      <c r="P3994" s="2">
        <f>IF(N3994=1,O3994,"")</f>
        <v>18075.881319260996</v>
      </c>
    </row>
    <row r="3995">
      <c r="A3995" s="6">
        <v>6</v>
      </c>
      <c r="B3995" s="6">
        <v>2</v>
      </c>
      <c r="C3995" s="6">
        <v>23</v>
      </c>
      <c r="D3995" s="6">
        <f>A3995+B3995+C3995</f>
        <v>31</v>
      </c>
      <c r="E3995" s="5">
        <f>IF(A3995=0,0,A3995*LABOR_HRS_WK_TOM*SEASON_WEEKS*(1+DIM_PCT_TOM)^A3995)</f>
        <v>956.64294000000041</v>
      </c>
      <c r="F3995" s="5">
        <f>IF(B3995=0,0,B3995*LABOR_HRS_WK_CAR*SEASON_WEEKS*(1+DIM_PCT_CAR)^B3995)</f>
        <v>63.037499999999994</v>
      </c>
      <c r="G3995" s="5">
        <f>IF(C3995=0,0,C3995*LABOR_HRS_WK_MES*SEASON_WEEKS*(1+DIM_PCT_MES)^C3995)</f>
        <v>1377.2921848680023</v>
      </c>
      <c r="H3995" s="5">
        <f>E3995+F3995+G3995</f>
        <v>2396.9726248680026</v>
      </c>
      <c r="I3995" s="5">
        <f>MIN(H3995,FARMER_HRS)</f>
        <v>720</v>
      </c>
      <c r="J3995" s="5">
        <f>MAX(0,H3995-FARMER_HRS)</f>
        <v>1676.9726248680026</v>
      </c>
      <c r="K3995" s="2">
        <f>I3995*FARMER_RATE+J3995*TEMP_WORKER_RATE</f>
        <v>54114.10807062505</v>
      </c>
      <c r="L3995" s="2">
        <f>A3995*PRICE_TOM+B3995*PRICE_CAR+C3995*PRICE_MES</f>
        <v>119088</v>
      </c>
      <c r="M3995" s="2">
        <f>A3995*FERT_BED_TOM+B3995*FERT_BED_CAR+C3995*FERT_BED_MES</f>
        <v>26400</v>
      </c>
      <c r="N3995" s="6">
        <f>IF(AND(D3995&lt;=TOTAL_BEDS,J3995&lt;=TEMP_WORKER_MAX*TEMP_WORKER_HRS),1,0)</f>
        <v>1</v>
      </c>
      <c r="O3995" s="2">
        <f>L3995-M3995-K3995-FIXED_COSTS</f>
        <v>18573.89192937495</v>
      </c>
      <c r="P3995" s="2">
        <f>IF(N3995=1,O3995,"")</f>
        <v>18573.89192937495</v>
      </c>
    </row>
    <row r="3996">
      <c r="A3996" s="6">
        <v>6</v>
      </c>
      <c r="B3996" s="6">
        <v>2</v>
      </c>
      <c r="C3996" s="6">
        <v>24</v>
      </c>
      <c r="D3996" s="6">
        <f>A3996+B3996+C3996</f>
        <v>32</v>
      </c>
      <c r="E3996" s="5">
        <f>IF(A3996=0,0,A3996*LABOR_HRS_WK_TOM*SEASON_WEEKS*(1+DIM_PCT_TOM)^A3996)</f>
        <v>956.64294000000041</v>
      </c>
      <c r="F3996" s="5">
        <f>IF(B3996=0,0,B3996*LABOR_HRS_WK_CAR*SEASON_WEEKS*(1+DIM_PCT_CAR)^B3996)</f>
        <v>63.037499999999994</v>
      </c>
      <c r="G3996" s="5">
        <f>IF(C3996=0,0,C3996*LABOR_HRS_WK_MES*SEASON_WEEKS*(1+DIM_PCT_MES)^C3996)</f>
        <v>1455.139134447498</v>
      </c>
      <c r="H3996" s="5">
        <f>E3996+F3996+G3996</f>
        <v>2474.8195744474983</v>
      </c>
      <c r="I3996" s="5">
        <f>MIN(H3996,FARMER_HRS)</f>
        <v>720</v>
      </c>
      <c r="J3996" s="5">
        <f>MAX(0,H3996-FARMER_HRS)</f>
        <v>1754.8195744474983</v>
      </c>
      <c r="K3996" s="2">
        <f>I3996*FARMER_RATE+J3996*TEMP_WORKER_RATE</f>
        <v>55465.617611935733</v>
      </c>
      <c r="L3996" s="2">
        <f>A3996*PRICE_TOM+B3996*PRICE_CAR+C3996*PRICE_MES</f>
        <v>121788</v>
      </c>
      <c r="M3996" s="2">
        <f>A3996*FERT_BED_TOM+B3996*FERT_BED_CAR+C3996*FERT_BED_MES</f>
        <v>27280</v>
      </c>
      <c r="N3996" s="6">
        <f>IF(AND(D3996&lt;=TOTAL_BEDS,J3996&lt;=TEMP_WORKER_MAX*TEMP_WORKER_HRS),1,0)</f>
        <v>1</v>
      </c>
      <c r="O3996" s="2">
        <f>L3996-M3996-K3996-FIXED_COSTS</f>
        <v>19042.382388064267</v>
      </c>
      <c r="P3996" s="2">
        <f>IF(N3996=1,O3996,"")</f>
        <v>19042.382388064267</v>
      </c>
    </row>
    <row r="3997">
      <c r="A3997" s="6">
        <v>6</v>
      </c>
      <c r="B3997" s="6">
        <v>2</v>
      </c>
      <c r="C3997" s="6">
        <v>25</v>
      </c>
      <c r="D3997" s="6">
        <f>A3997+B3997+C3997</f>
        <v>33</v>
      </c>
      <c r="E3997" s="5">
        <f>IF(A3997=0,0,A3997*LABOR_HRS_WK_TOM*SEASON_WEEKS*(1+DIM_PCT_TOM)^A3997)</f>
        <v>956.64294000000041</v>
      </c>
      <c r="F3997" s="5">
        <f>IF(B3997=0,0,B3997*LABOR_HRS_WK_CAR*SEASON_WEEKS*(1+DIM_PCT_CAR)^B3997)</f>
        <v>63.037499999999994</v>
      </c>
      <c r="G3997" s="5">
        <f>IF(C3997=0,0,C3997*LABOR_HRS_WK_MES*SEASON_WEEKS*(1+DIM_PCT_MES)^C3997)</f>
        <v>1534.7170558625955</v>
      </c>
      <c r="H3997" s="5">
        <f>E3997+F3997+G3997</f>
        <v>2554.3974958625959</v>
      </c>
      <c r="I3997" s="5">
        <f>MIN(H3997,FARMER_HRS)</f>
        <v>720</v>
      </c>
      <c r="J3997" s="5">
        <f>MAX(0,H3997-FARMER_HRS)</f>
        <v>1834.3974958625959</v>
      </c>
      <c r="K3997" s="2">
        <f>I3997*FARMER_RATE+J3997*TEMP_WORKER_RATE</f>
        <v>56847.178747614511</v>
      </c>
      <c r="L3997" s="2">
        <f>A3997*PRICE_TOM+B3997*PRICE_CAR+C3997*PRICE_MES</f>
        <v>124488</v>
      </c>
      <c r="M3997" s="2">
        <f>A3997*FERT_BED_TOM+B3997*FERT_BED_CAR+C3997*FERT_BED_MES</f>
        <v>28160</v>
      </c>
      <c r="N3997" s="6">
        <f>IF(AND(D3997&lt;=TOTAL_BEDS,J3997&lt;=TEMP_WORKER_MAX*TEMP_WORKER_HRS),1,0)</f>
        <v>1</v>
      </c>
      <c r="O3997" s="2">
        <f>L3997-M3997-K3997-FIXED_COSTS</f>
        <v>19480.821252385489</v>
      </c>
      <c r="P3997" s="2">
        <f>IF(N3997=1,O3997,"")</f>
        <v>19480.821252385489</v>
      </c>
    </row>
    <row r="3998">
      <c r="A3998" s="6">
        <v>6</v>
      </c>
      <c r="B3998" s="6">
        <v>2</v>
      </c>
      <c r="C3998" s="6">
        <v>26</v>
      </c>
      <c r="D3998" s="6">
        <f>A3998+B3998+C3998</f>
        <v>34</v>
      </c>
      <c r="E3998" s="5">
        <f>IF(A3998=0,0,A3998*LABOR_HRS_WK_TOM*SEASON_WEEKS*(1+DIM_PCT_TOM)^A3998)</f>
        <v>956.64294000000041</v>
      </c>
      <c r="F3998" s="5">
        <f>IF(B3998=0,0,B3998*LABOR_HRS_WK_CAR*SEASON_WEEKS*(1+DIM_PCT_CAR)^B3998)</f>
        <v>63.037499999999994</v>
      </c>
      <c r="G3998" s="5">
        <f>IF(C3998=0,0,C3998*LABOR_HRS_WK_MES*SEASON_WEEKS*(1+DIM_PCT_MES)^C3998)</f>
        <v>1616.0570598233128</v>
      </c>
      <c r="H3998" s="5">
        <f>E3998+F3998+G3998</f>
        <v>2635.7374998233131</v>
      </c>
      <c r="I3998" s="5">
        <f>MIN(H3998,FARMER_HRS)</f>
        <v>720</v>
      </c>
      <c r="J3998" s="5">
        <f>MAX(0,H3998-FARMER_HRS)</f>
        <v>1915.7374998233131</v>
      </c>
      <c r="K3998" s="2">
        <f>I3998*FARMER_RATE+J3998*TEMP_WORKER_RATE</f>
        <v>58259.331594154741</v>
      </c>
      <c r="L3998" s="2">
        <f>A3998*PRICE_TOM+B3998*PRICE_CAR+C3998*PRICE_MES</f>
        <v>127188</v>
      </c>
      <c r="M3998" s="2">
        <f>A3998*FERT_BED_TOM+B3998*FERT_BED_CAR+C3998*FERT_BED_MES</f>
        <v>29040</v>
      </c>
      <c r="N3998" s="6">
        <f>IF(AND(D3998&lt;=TOTAL_BEDS,J3998&lt;=TEMP_WORKER_MAX*TEMP_WORKER_HRS),1,0)</f>
        <v>1</v>
      </c>
      <c r="O3998" s="2">
        <f>L3998-M3998-K3998-FIXED_COSTS</f>
        <v>19888.668405845259</v>
      </c>
      <c r="P3998" s="2">
        <f>IF(N3998=1,O3998,"")</f>
        <v>19888.668405845259</v>
      </c>
    </row>
    <row r="3999">
      <c r="A3999" s="6">
        <v>6</v>
      </c>
      <c r="B3999" s="6">
        <v>2</v>
      </c>
      <c r="C3999" s="6">
        <v>27</v>
      </c>
      <c r="D3999" s="6">
        <f>A3999+B3999+C3999</f>
        <v>35</v>
      </c>
      <c r="E3999" s="5">
        <f>IF(A3999=0,0,A3999*LABOR_HRS_WK_TOM*SEASON_WEEKS*(1+DIM_PCT_TOM)^A3999)</f>
        <v>956.64294000000041</v>
      </c>
      <c r="F3999" s="5">
        <f>IF(B3999=0,0,B3999*LABOR_HRS_WK_CAR*SEASON_WEEKS*(1+DIM_PCT_CAR)^B3999)</f>
        <v>63.037499999999994</v>
      </c>
      <c r="G3999" s="5">
        <f>IF(C3999=0,0,C3999*LABOR_HRS_WK_MES*SEASON_WEEKS*(1+DIM_PCT_MES)^C3999)</f>
        <v>1699.19076434307</v>
      </c>
      <c r="H3999" s="5">
        <f>E3999+F3999+G3999</f>
        <v>2718.8712043430705</v>
      </c>
      <c r="I3999" s="5">
        <f>MIN(H3999,FARMER_HRS)</f>
        <v>720</v>
      </c>
      <c r="J3999" s="5">
        <f>MAX(0,H3999-FARMER_HRS)</f>
        <v>1998.8712043430705</v>
      </c>
      <c r="K3999" s="2">
        <f>I3999*FARMER_RATE+J3999*TEMP_WORKER_RATE</f>
        <v>59702.62507540053</v>
      </c>
      <c r="L3999" s="2">
        <f>A3999*PRICE_TOM+B3999*PRICE_CAR+C3999*PRICE_MES</f>
        <v>129888</v>
      </c>
      <c r="M3999" s="2">
        <f>A3999*FERT_BED_TOM+B3999*FERT_BED_CAR+C3999*FERT_BED_MES</f>
        <v>29920</v>
      </c>
      <c r="N3999" s="6">
        <f>IF(AND(D3999&lt;=TOTAL_BEDS,J3999&lt;=TEMP_WORKER_MAX*TEMP_WORKER_HRS),1,0)</f>
        <v>1</v>
      </c>
      <c r="O3999" s="2">
        <f>L3999-M3999-K3999-FIXED_COSTS</f>
        <v>20265.37492459947</v>
      </c>
      <c r="P3999" s="2">
        <f>IF(N3999=1,O3999,"")</f>
        <v>20265.37492459947</v>
      </c>
    </row>
    <row r="4000">
      <c r="A4000" s="6">
        <v>6</v>
      </c>
      <c r="B4000" s="6">
        <v>2</v>
      </c>
      <c r="C4000" s="6">
        <v>28</v>
      </c>
      <c r="D4000" s="6">
        <f>A4000+B4000+C4000</f>
        <v>36</v>
      </c>
      <c r="E4000" s="5">
        <f>IF(A4000=0,0,A4000*LABOR_HRS_WK_TOM*SEASON_WEEKS*(1+DIM_PCT_TOM)^A4000)</f>
        <v>956.64294000000041</v>
      </c>
      <c r="F4000" s="5">
        <f>IF(B4000=0,0,B4000*LABOR_HRS_WK_CAR*SEASON_WEEKS*(1+DIM_PCT_CAR)^B4000)</f>
        <v>63.037499999999994</v>
      </c>
      <c r="G4000" s="5">
        <f>IF(C4000=0,0,C4000*LABOR_HRS_WK_MES*SEASON_WEEKS*(1+DIM_PCT_MES)^C4000)</f>
        <v>1784.1503025602233</v>
      </c>
      <c r="H4000" s="5">
        <f>E4000+F4000+G4000</f>
        <v>2803.8307425602238</v>
      </c>
      <c r="I4000" s="5">
        <f>MIN(H4000,FARMER_HRS)</f>
        <v>720</v>
      </c>
      <c r="J4000" s="5">
        <f>MAX(0,H4000-FARMER_HRS)</f>
        <v>2083.8307425602238</v>
      </c>
      <c r="K4000" s="2">
        <f>I4000*FARMER_RATE+J4000*TEMP_WORKER_RATE</f>
        <v>61177.617058337215</v>
      </c>
      <c r="L4000" s="2">
        <f>A4000*PRICE_TOM+B4000*PRICE_CAR+C4000*PRICE_MES</f>
        <v>132588</v>
      </c>
      <c r="M4000" s="2">
        <f>A4000*FERT_BED_TOM+B4000*FERT_BED_CAR+C4000*FERT_BED_MES</f>
        <v>30800</v>
      </c>
      <c r="N4000" s="6">
        <f>IF(AND(D4000&lt;=TOTAL_BEDS,J4000&lt;=TEMP_WORKER_MAX*TEMP_WORKER_HRS),1,0)</f>
        <v>1</v>
      </c>
      <c r="O4000" s="2">
        <f>L4000-M4000-K4000-FIXED_COSTS</f>
        <v>20610.382941662785</v>
      </c>
      <c r="P4000" s="2">
        <f>IF(N4000=1,O4000,"")</f>
        <v>20610.382941662785</v>
      </c>
    </row>
    <row r="4001">
      <c r="A4001" s="6">
        <v>6</v>
      </c>
      <c r="B4001" s="6">
        <v>2</v>
      </c>
      <c r="C4001" s="6">
        <v>29</v>
      </c>
      <c r="D4001" s="6">
        <f>A4001+B4001+C4001</f>
        <v>37</v>
      </c>
      <c r="E4001" s="5">
        <f>IF(A4001=0,0,A4001*LABOR_HRS_WK_TOM*SEASON_WEEKS*(1+DIM_PCT_TOM)^A4001)</f>
        <v>956.64294000000041</v>
      </c>
      <c r="F4001" s="5">
        <f>IF(B4001=0,0,B4001*LABOR_HRS_WK_CAR*SEASON_WEEKS*(1+DIM_PCT_CAR)^B4001)</f>
        <v>63.037499999999994</v>
      </c>
      <c r="G4001" s="5">
        <f>IF(C4001=0,0,C4001*LABOR_HRS_WK_MES*SEASON_WEEKS*(1+DIM_PCT_MES)^C4001)</f>
        <v>1870.9683306758766</v>
      </c>
      <c r="H4001" s="5">
        <f>E4001+F4001+G4001</f>
        <v>2890.6487706758771</v>
      </c>
      <c r="I4001" s="5">
        <f>MIN(H4001,FARMER_HRS)</f>
        <v>720</v>
      </c>
      <c r="J4001" s="5">
        <f>MAX(0,H4001-FARMER_HRS)</f>
        <v>2170.6487706758771</v>
      </c>
      <c r="K4001" s="2">
        <f>I4001*FARMER_RATE+J4001*TEMP_WORKER_RATE</f>
        <v>62684.874490900642</v>
      </c>
      <c r="L4001" s="2">
        <f>A4001*PRICE_TOM+B4001*PRICE_CAR+C4001*PRICE_MES</f>
        <v>135288</v>
      </c>
      <c r="M4001" s="2">
        <f>A4001*FERT_BED_TOM+B4001*FERT_BED_CAR+C4001*FERT_BED_MES</f>
        <v>31680</v>
      </c>
      <c r="N4001" s="6">
        <f>IF(AND(D4001&lt;=TOTAL_BEDS,J4001&lt;=TEMP_WORKER_MAX*TEMP_WORKER_HRS),1,0)</f>
        <v>1</v>
      </c>
      <c r="O4001" s="2">
        <f>L4001-M4001-K4001-FIXED_COSTS</f>
        <v>20923.125509099358</v>
      </c>
      <c r="P4001" s="2">
        <f>IF(N4001=1,O4001,"")</f>
        <v>20923.125509099358</v>
      </c>
    </row>
    <row r="4002">
      <c r="A4002" s="6">
        <v>6</v>
      </c>
      <c r="B4002" s="6">
        <v>2</v>
      </c>
      <c r="C4002" s="6">
        <v>30</v>
      </c>
      <c r="D4002" s="6">
        <f>A4002+B4002+C4002</f>
        <v>38</v>
      </c>
      <c r="E4002" s="5">
        <f>IF(A4002=0,0,A4002*LABOR_HRS_WK_TOM*SEASON_WEEKS*(1+DIM_PCT_TOM)^A4002)</f>
        <v>956.64294000000041</v>
      </c>
      <c r="F4002" s="5">
        <f>IF(B4002=0,0,B4002*LABOR_HRS_WK_CAR*SEASON_WEEKS*(1+DIM_PCT_CAR)^B4002)</f>
        <v>63.037499999999994</v>
      </c>
      <c r="G4002" s="5">
        <f>IF(C4002=0,0,C4002*LABOR_HRS_WK_MES*SEASON_WEEKS*(1+DIM_PCT_MES)^C4002)</f>
        <v>1959.6780360096466</v>
      </c>
      <c r="H4002" s="5">
        <f>E4002+F4002+G4002</f>
        <v>2979.3584760096469</v>
      </c>
      <c r="I4002" s="5">
        <f>MIN(H4002,FARMER_HRS)</f>
        <v>720</v>
      </c>
      <c r="J4002" s="5">
        <f>MAX(0,H4002-FARMER_HRS)</f>
        <v>2259.3584760096469</v>
      </c>
      <c r="K4002" s="2">
        <f>I4002*FARMER_RATE+J4002*TEMP_WORKER_RATE</f>
        <v>64224.973541834144</v>
      </c>
      <c r="L4002" s="2">
        <f>A4002*PRICE_TOM+B4002*PRICE_CAR+C4002*PRICE_MES</f>
        <v>137988</v>
      </c>
      <c r="M4002" s="2">
        <f>A4002*FERT_BED_TOM+B4002*FERT_BED_CAR+C4002*FERT_BED_MES</f>
        <v>32560</v>
      </c>
      <c r="N4002" s="6">
        <f>IF(AND(D4002&lt;=TOTAL_BEDS,J4002&lt;=TEMP_WORKER_MAX*TEMP_WORKER_HRS),1,0)</f>
        <v>1</v>
      </c>
      <c r="O4002" s="2">
        <f>L4002-M4002-K4002-FIXED_COSTS</f>
        <v>21203.026458165856</v>
      </c>
      <c r="P4002" s="2">
        <f>IF(N4002=1,O4002,"")</f>
        <v>21203.026458165856</v>
      </c>
    </row>
    <row r="4003">
      <c r="A4003" s="6">
        <v>6</v>
      </c>
      <c r="B4003" s="6">
        <v>3</v>
      </c>
      <c r="C4003" s="6">
        <v>0</v>
      </c>
      <c r="D4003" s="6">
        <f>A4003+B4003+C4003</f>
        <v>9</v>
      </c>
      <c r="E4003" s="5">
        <f>IF(A4003=0,0,A4003*LABOR_HRS_WK_TOM*SEASON_WEEKS*(1+DIM_PCT_TOM)^A4003)</f>
        <v>956.64294000000041</v>
      </c>
      <c r="F4003" s="5">
        <f>IF(B4003=0,0,B4003*LABOR_HRS_WK_CAR*SEASON_WEEKS*(1+DIM_PCT_CAR)^B4003)</f>
        <v>96.920156249999962</v>
      </c>
      <c r="G4003" s="5">
        <f>IF(C4003=0,0,C4003*LABOR_HRS_WK_MES*SEASON_WEEKS*(1+DIM_PCT_MES)^C4003)</f>
        <v>0</v>
      </c>
      <c r="H4003" s="5">
        <f>E4003+F4003+G4003</f>
        <v>1053.5630962500004</v>
      </c>
      <c r="I4003" s="5">
        <f>MIN(H4003,FARMER_HRS)</f>
        <v>720</v>
      </c>
      <c r="J4003" s="5">
        <f>MAX(0,H4003-FARMER_HRS)</f>
        <v>333.5630962500004</v>
      </c>
      <c r="K4003" s="2">
        <f>I4003*FARMER_RATE+J4003*TEMP_WORKER_RATE</f>
        <v>30791.025976562509</v>
      </c>
      <c r="L4003" s="2">
        <f>A4003*PRICE_TOM+B4003*PRICE_CAR+C4003*PRICE_MES</f>
        <v>59082</v>
      </c>
      <c r="M4003" s="2">
        <f>A4003*FERT_BED_TOM+B4003*FERT_BED_CAR+C4003*FERT_BED_MES</f>
        <v>6600</v>
      </c>
      <c r="N4003" s="6">
        <f>IF(AND(D4003&lt;=TOTAL_BEDS,J4003&lt;=TEMP_WORKER_MAX*TEMP_WORKER_HRS),1,0)</f>
        <v>1</v>
      </c>
      <c r="O4003" s="2">
        <f>L4003-M4003-K4003-FIXED_COSTS</f>
        <v>1690.9740234374913</v>
      </c>
      <c r="P4003" s="2">
        <f>IF(N4003=1,O4003,"")</f>
        <v>1690.9740234374913</v>
      </c>
    </row>
    <row r="4004">
      <c r="A4004" s="6">
        <v>6</v>
      </c>
      <c r="B4004" s="6">
        <v>3</v>
      </c>
      <c r="C4004" s="6">
        <v>1</v>
      </c>
      <c r="D4004" s="6">
        <f>A4004+B4004+C4004</f>
        <v>10</v>
      </c>
      <c r="E4004" s="5">
        <f>IF(A4004=0,0,A4004*LABOR_HRS_WK_TOM*SEASON_WEEKS*(1+DIM_PCT_TOM)^A4004)</f>
        <v>956.64294000000041</v>
      </c>
      <c r="F4004" s="5">
        <f>IF(B4004=0,0,B4004*LABOR_HRS_WK_CAR*SEASON_WEEKS*(1+DIM_PCT_CAR)^B4004)</f>
        <v>96.920156249999962</v>
      </c>
      <c r="G4004" s="5">
        <f>IF(C4004=0,0,C4004*LABOR_HRS_WK_MES*SEASON_WEEKS*(1+DIM_PCT_MES)^C4004)</f>
        <v>45.5625</v>
      </c>
      <c r="H4004" s="5">
        <f>E4004+F4004+G4004</f>
        <v>1099.1255962500004</v>
      </c>
      <c r="I4004" s="5">
        <f>MIN(H4004,FARMER_HRS)</f>
        <v>720</v>
      </c>
      <c r="J4004" s="5">
        <f>MAX(0,H4004-FARMER_HRS)</f>
        <v>379.1255962500004</v>
      </c>
      <c r="K4004" s="2">
        <f>I4004*FARMER_RATE+J4004*TEMP_WORKER_RATE</f>
        <v>31582.041601562509</v>
      </c>
      <c r="L4004" s="2">
        <f>A4004*PRICE_TOM+B4004*PRICE_CAR+C4004*PRICE_MES</f>
        <v>61782</v>
      </c>
      <c r="M4004" s="2">
        <f>A4004*FERT_BED_TOM+B4004*FERT_BED_CAR+C4004*FERT_BED_MES</f>
        <v>7480</v>
      </c>
      <c r="N4004" s="6">
        <f>IF(AND(D4004&lt;=TOTAL_BEDS,J4004&lt;=TEMP_WORKER_MAX*TEMP_WORKER_HRS),1,0)</f>
        <v>1</v>
      </c>
      <c r="O4004" s="2">
        <f>L4004-M4004-K4004-FIXED_COSTS</f>
        <v>2719.9583984374913</v>
      </c>
      <c r="P4004" s="2">
        <f>IF(N4004=1,O4004,"")</f>
        <v>2719.9583984374913</v>
      </c>
    </row>
    <row r="4005">
      <c r="A4005" s="6">
        <v>6</v>
      </c>
      <c r="B4005" s="6">
        <v>3</v>
      </c>
      <c r="C4005" s="6">
        <v>2</v>
      </c>
      <c r="D4005" s="6">
        <f>A4005+B4005+C4005</f>
        <v>11</v>
      </c>
      <c r="E4005" s="5">
        <f>IF(A4005=0,0,A4005*LABOR_HRS_WK_TOM*SEASON_WEEKS*(1+DIM_PCT_TOM)^A4005)</f>
        <v>956.64294000000041</v>
      </c>
      <c r="F4005" s="5">
        <f>IF(B4005=0,0,B4005*LABOR_HRS_WK_CAR*SEASON_WEEKS*(1+DIM_PCT_CAR)^B4005)</f>
        <v>96.920156249999962</v>
      </c>
      <c r="G4005" s="5">
        <f>IF(C4005=0,0,C4005*LABOR_HRS_WK_MES*SEASON_WEEKS*(1+DIM_PCT_MES)^C4005)</f>
        <v>92.2640625</v>
      </c>
      <c r="H4005" s="5">
        <f>E4005+F4005+G4005</f>
        <v>1145.8271587500003</v>
      </c>
      <c r="I4005" s="5">
        <f>MIN(H4005,FARMER_HRS)</f>
        <v>720</v>
      </c>
      <c r="J4005" s="5">
        <f>MAX(0,H4005-FARMER_HRS)</f>
        <v>425.82715875000031</v>
      </c>
      <c r="K4005" s="2">
        <f>I4005*FARMER_RATE+J4005*TEMP_WORKER_RATE</f>
        <v>32392.832617187505</v>
      </c>
      <c r="L4005" s="2">
        <f>A4005*PRICE_TOM+B4005*PRICE_CAR+C4005*PRICE_MES</f>
        <v>64482</v>
      </c>
      <c r="M4005" s="2">
        <f>A4005*FERT_BED_TOM+B4005*FERT_BED_CAR+C4005*FERT_BED_MES</f>
        <v>8360</v>
      </c>
      <c r="N4005" s="6">
        <f>IF(AND(D4005&lt;=TOTAL_BEDS,J4005&lt;=TEMP_WORKER_MAX*TEMP_WORKER_HRS),1,0)</f>
        <v>1</v>
      </c>
      <c r="O4005" s="2">
        <f>L4005-M4005-K4005-FIXED_COSTS</f>
        <v>3729.1673828124949</v>
      </c>
      <c r="P4005" s="2">
        <f>IF(N4005=1,O4005,"")</f>
        <v>3729.1673828124949</v>
      </c>
    </row>
    <row r="4006">
      <c r="A4006" s="6">
        <v>6</v>
      </c>
      <c r="B4006" s="6">
        <v>3</v>
      </c>
      <c r="C4006" s="6">
        <v>3</v>
      </c>
      <c r="D4006" s="6">
        <f>A4006+B4006+C4006</f>
        <v>12</v>
      </c>
      <c r="E4006" s="5">
        <f>IF(A4006=0,0,A4006*LABOR_HRS_WK_TOM*SEASON_WEEKS*(1+DIM_PCT_TOM)^A4006)</f>
        <v>956.64294000000041</v>
      </c>
      <c r="F4006" s="5">
        <f>IF(B4006=0,0,B4006*LABOR_HRS_WK_CAR*SEASON_WEEKS*(1+DIM_PCT_CAR)^B4006)</f>
        <v>96.920156249999962</v>
      </c>
      <c r="G4006" s="5">
        <f>IF(C4006=0,0,C4006*LABOR_HRS_WK_MES*SEASON_WEEKS*(1+DIM_PCT_MES)^C4006)</f>
        <v>140.12604492187498</v>
      </c>
      <c r="H4006" s="5">
        <f>E4006+F4006+G4006</f>
        <v>1193.6891411718755</v>
      </c>
      <c r="I4006" s="5">
        <f>MIN(H4006,FARMER_HRS)</f>
        <v>720</v>
      </c>
      <c r="J4006" s="5">
        <f>MAX(0,H4006-FARMER_HRS)</f>
        <v>473.68914117187546</v>
      </c>
      <c r="K4006" s="2">
        <f>I4006*FARMER_RATE+J4006*TEMP_WORKER_RATE</f>
        <v>33223.769812011727</v>
      </c>
      <c r="L4006" s="2">
        <f>A4006*PRICE_TOM+B4006*PRICE_CAR+C4006*PRICE_MES</f>
        <v>67182</v>
      </c>
      <c r="M4006" s="2">
        <f>A4006*FERT_BED_TOM+B4006*FERT_BED_CAR+C4006*FERT_BED_MES</f>
        <v>9240</v>
      </c>
      <c r="N4006" s="6">
        <f>IF(AND(D4006&lt;=TOTAL_BEDS,J4006&lt;=TEMP_WORKER_MAX*TEMP_WORKER_HRS),1,0)</f>
        <v>1</v>
      </c>
      <c r="O4006" s="2">
        <f>L4006-M4006-K4006-FIXED_COSTS</f>
        <v>4718.2301879882725</v>
      </c>
      <c r="P4006" s="2">
        <f>IF(N4006=1,O4006,"")</f>
        <v>4718.2301879882725</v>
      </c>
    </row>
    <row r="4007">
      <c r="A4007" s="6">
        <v>6</v>
      </c>
      <c r="B4007" s="6">
        <v>3</v>
      </c>
      <c r="C4007" s="6">
        <v>4</v>
      </c>
      <c r="D4007" s="6">
        <f>A4007+B4007+C4007</f>
        <v>13</v>
      </c>
      <c r="E4007" s="5">
        <f>IF(A4007=0,0,A4007*LABOR_HRS_WK_TOM*SEASON_WEEKS*(1+DIM_PCT_TOM)^A4007)</f>
        <v>956.64294000000041</v>
      </c>
      <c r="F4007" s="5">
        <f>IF(B4007=0,0,B4007*LABOR_HRS_WK_CAR*SEASON_WEEKS*(1+DIM_PCT_CAR)^B4007)</f>
        <v>96.920156249999962</v>
      </c>
      <c r="G4007" s="5">
        <f>IF(C4007=0,0,C4007*LABOR_HRS_WK_MES*SEASON_WEEKS*(1+DIM_PCT_MES)^C4007)</f>
        <v>189.17016064453119</v>
      </c>
      <c r="H4007" s="5">
        <f>E4007+F4007+G4007</f>
        <v>1242.7332568945317</v>
      </c>
      <c r="I4007" s="5">
        <f>MIN(H4007,FARMER_HRS)</f>
        <v>720</v>
      </c>
      <c r="J4007" s="5">
        <f>MAX(0,H4007-FARMER_HRS)</f>
        <v>522.73325689453168</v>
      </c>
      <c r="K4007" s="2">
        <f>I4007*FARMER_RATE+J4007*TEMP_WORKER_RATE</f>
        <v>34075.230154418954</v>
      </c>
      <c r="L4007" s="2">
        <f>A4007*PRICE_TOM+B4007*PRICE_CAR+C4007*PRICE_MES</f>
        <v>69882</v>
      </c>
      <c r="M4007" s="2">
        <f>A4007*FERT_BED_TOM+B4007*FERT_BED_CAR+C4007*FERT_BED_MES</f>
        <v>10120</v>
      </c>
      <c r="N4007" s="6">
        <f>IF(AND(D4007&lt;=TOTAL_BEDS,J4007&lt;=TEMP_WORKER_MAX*TEMP_WORKER_HRS),1,0)</f>
        <v>1</v>
      </c>
      <c r="O4007" s="2">
        <f>L4007-M4007-K4007-FIXED_COSTS</f>
        <v>5686.769845581046</v>
      </c>
      <c r="P4007" s="2">
        <f>IF(N4007=1,O4007,"")</f>
        <v>5686.769845581046</v>
      </c>
    </row>
    <row r="4008">
      <c r="A4008" s="6">
        <v>6</v>
      </c>
      <c r="B4008" s="6">
        <v>3</v>
      </c>
      <c r="C4008" s="6">
        <v>5</v>
      </c>
      <c r="D4008" s="6">
        <f>A4008+B4008+C4008</f>
        <v>14</v>
      </c>
      <c r="E4008" s="5">
        <f>IF(A4008=0,0,A4008*LABOR_HRS_WK_TOM*SEASON_WEEKS*(1+DIM_PCT_TOM)^A4008)</f>
        <v>956.64294000000041</v>
      </c>
      <c r="F4008" s="5">
        <f>IF(B4008=0,0,B4008*LABOR_HRS_WK_CAR*SEASON_WEEKS*(1+DIM_PCT_CAR)^B4008)</f>
        <v>96.920156249999962</v>
      </c>
      <c r="G4008" s="5">
        <f>IF(C4008=0,0,C4008*LABOR_HRS_WK_MES*SEASON_WEEKS*(1+DIM_PCT_MES)^C4008)</f>
        <v>239.41848456573481</v>
      </c>
      <c r="H4008" s="5">
        <f>E4008+F4008+G4008</f>
        <v>1292.9815808157352</v>
      </c>
      <c r="I4008" s="5">
        <f>MIN(H4008,FARMER_HRS)</f>
        <v>720</v>
      </c>
      <c r="J4008" s="5">
        <f>MAX(0,H4008-FARMER_HRS)</f>
        <v>572.98158081573524</v>
      </c>
      <c r="K4008" s="2">
        <f>I4008*FARMER_RATE+J4008*TEMP_WORKER_RATE</f>
        <v>34947.596889162072</v>
      </c>
      <c r="L4008" s="2">
        <f>A4008*PRICE_TOM+B4008*PRICE_CAR+C4008*PRICE_MES</f>
        <v>72582</v>
      </c>
      <c r="M4008" s="2">
        <f>A4008*FERT_BED_TOM+B4008*FERT_BED_CAR+C4008*FERT_BED_MES</f>
        <v>11000</v>
      </c>
      <c r="N4008" s="6">
        <f>IF(AND(D4008&lt;=TOTAL_BEDS,J4008&lt;=TEMP_WORKER_MAX*TEMP_WORKER_HRS),1,0)</f>
        <v>1</v>
      </c>
      <c r="O4008" s="2">
        <f>L4008-M4008-K4008-FIXED_COSTS</f>
        <v>6634.4031108379277</v>
      </c>
      <c r="P4008" s="2">
        <f>IF(N4008=1,O4008,"")</f>
        <v>6634.4031108379277</v>
      </c>
    </row>
    <row r="4009">
      <c r="A4009" s="6">
        <v>6</v>
      </c>
      <c r="B4009" s="6">
        <v>3</v>
      </c>
      <c r="C4009" s="6">
        <v>6</v>
      </c>
      <c r="D4009" s="6">
        <f>A4009+B4009+C4009</f>
        <v>15</v>
      </c>
      <c r="E4009" s="5">
        <f>IF(A4009=0,0,A4009*LABOR_HRS_WK_TOM*SEASON_WEEKS*(1+DIM_PCT_TOM)^A4009)</f>
        <v>956.64294000000041</v>
      </c>
      <c r="F4009" s="5">
        <f>IF(B4009=0,0,B4009*LABOR_HRS_WK_CAR*SEASON_WEEKS*(1+DIM_PCT_CAR)^B4009)</f>
        <v>96.920156249999962</v>
      </c>
      <c r="G4009" s="5">
        <f>IF(C4009=0,0,C4009*LABOR_HRS_WK_MES*SEASON_WEEKS*(1+DIM_PCT_MES)^C4009)</f>
        <v>290.89345874736773</v>
      </c>
      <c r="H4009" s="5">
        <f>E4009+F4009+G4009</f>
        <v>1344.4565549973681</v>
      </c>
      <c r="I4009" s="5">
        <f>MIN(H4009,FARMER_HRS)</f>
        <v>720</v>
      </c>
      <c r="J4009" s="5">
        <f>MAX(0,H4009-FARMER_HRS)</f>
        <v>624.45655499736813</v>
      </c>
      <c r="K4009" s="2">
        <f>I4009*FARMER_RATE+J4009*TEMP_WORKER_RATE</f>
        <v>35841.259635370974</v>
      </c>
      <c r="L4009" s="2">
        <f>A4009*PRICE_TOM+B4009*PRICE_CAR+C4009*PRICE_MES</f>
        <v>75282</v>
      </c>
      <c r="M4009" s="2">
        <f>A4009*FERT_BED_TOM+B4009*FERT_BED_CAR+C4009*FERT_BED_MES</f>
        <v>11880</v>
      </c>
      <c r="N4009" s="6">
        <f>IF(AND(D4009&lt;=TOTAL_BEDS,J4009&lt;=TEMP_WORKER_MAX*TEMP_WORKER_HRS),1,0)</f>
        <v>1</v>
      </c>
      <c r="O4009" s="2">
        <f>L4009-M4009-K4009-FIXED_COSTS</f>
        <v>7560.7403646290259</v>
      </c>
      <c r="P4009" s="2">
        <f>IF(N4009=1,O4009,"")</f>
        <v>7560.7403646290259</v>
      </c>
    </row>
    <row r="4010">
      <c r="A4010" s="6">
        <v>6</v>
      </c>
      <c r="B4010" s="6">
        <v>3</v>
      </c>
      <c r="C4010" s="6">
        <v>7</v>
      </c>
      <c r="D4010" s="6">
        <f>A4010+B4010+C4010</f>
        <v>16</v>
      </c>
      <c r="E4010" s="5">
        <f>IF(A4010=0,0,A4010*LABOR_HRS_WK_TOM*SEASON_WEEKS*(1+DIM_PCT_TOM)^A4010)</f>
        <v>956.64294000000041</v>
      </c>
      <c r="F4010" s="5">
        <f>IF(B4010=0,0,B4010*LABOR_HRS_WK_CAR*SEASON_WEEKS*(1+DIM_PCT_CAR)^B4010)</f>
        <v>96.920156249999962</v>
      </c>
      <c r="G4010" s="5">
        <f>IF(C4010=0,0,C4010*LABOR_HRS_WK_MES*SEASON_WEEKS*(1+DIM_PCT_MES)^C4010)</f>
        <v>343.61789814532818</v>
      </c>
      <c r="H4010" s="5">
        <f>E4010+F4010+G4010</f>
        <v>1397.1809943953285</v>
      </c>
      <c r="I4010" s="5">
        <f>MIN(H4010,FARMER_HRS)</f>
        <v>720</v>
      </c>
      <c r="J4010" s="5">
        <f>MAX(0,H4010-FARMER_HRS)</f>
        <v>677.18099439532853</v>
      </c>
      <c r="K4010" s="2">
        <f>I4010*FARMER_RATE+J4010*TEMP_WORKER_RATE</f>
        <v>36756.614486030012</v>
      </c>
      <c r="L4010" s="2">
        <f>A4010*PRICE_TOM+B4010*PRICE_CAR+C4010*PRICE_MES</f>
        <v>77982</v>
      </c>
      <c r="M4010" s="2">
        <f>A4010*FERT_BED_TOM+B4010*FERT_BED_CAR+C4010*FERT_BED_MES</f>
        <v>12760</v>
      </c>
      <c r="N4010" s="6">
        <f>IF(AND(D4010&lt;=TOTAL_BEDS,J4010&lt;=TEMP_WORKER_MAX*TEMP_WORKER_HRS),1,0)</f>
        <v>1</v>
      </c>
      <c r="O4010" s="2">
        <f>L4010-M4010-K4010-FIXED_COSTS</f>
        <v>8465.3855139699881</v>
      </c>
      <c r="P4010" s="2">
        <f>IF(N4010=1,O4010,"")</f>
        <v>8465.3855139699881</v>
      </c>
    </row>
    <row r="4011">
      <c r="A4011" s="6">
        <v>6</v>
      </c>
      <c r="B4011" s="6">
        <v>3</v>
      </c>
      <c r="C4011" s="6">
        <v>8</v>
      </c>
      <c r="D4011" s="6">
        <f>A4011+B4011+C4011</f>
        <v>17</v>
      </c>
      <c r="E4011" s="5">
        <f>IF(A4011=0,0,A4011*LABOR_HRS_WK_TOM*SEASON_WEEKS*(1+DIM_PCT_TOM)^A4011)</f>
        <v>956.64294000000041</v>
      </c>
      <c r="F4011" s="5">
        <f>IF(B4011=0,0,B4011*LABOR_HRS_WK_CAR*SEASON_WEEKS*(1+DIM_PCT_CAR)^B4011)</f>
        <v>96.920156249999962</v>
      </c>
      <c r="G4011" s="5">
        <f>IF(C4011=0,0,C4011*LABOR_HRS_WK_MES*SEASON_WEEKS*(1+DIM_PCT_MES)^C4011)</f>
        <v>397.61499642530833</v>
      </c>
      <c r="H4011" s="5">
        <f>E4011+F4011+G4011</f>
        <v>1451.1780926753088</v>
      </c>
      <c r="I4011" s="5">
        <f>MIN(H4011,FARMER_HRS)</f>
        <v>720</v>
      </c>
      <c r="J4011" s="5">
        <f>MAX(0,H4011-FARMER_HRS)</f>
        <v>731.17809267530879</v>
      </c>
      <c r="K4011" s="2">
        <f>I4011*FARMER_RATE+J4011*TEMP_WORKER_RATE</f>
        <v>37694.064108946332</v>
      </c>
      <c r="L4011" s="2">
        <f>A4011*PRICE_TOM+B4011*PRICE_CAR+C4011*PRICE_MES</f>
        <v>80682</v>
      </c>
      <c r="M4011" s="2">
        <f>A4011*FERT_BED_TOM+B4011*FERT_BED_CAR+C4011*FERT_BED_MES</f>
        <v>13640</v>
      </c>
      <c r="N4011" s="6">
        <f>IF(AND(D4011&lt;=TOTAL_BEDS,J4011&lt;=TEMP_WORKER_MAX*TEMP_WORKER_HRS),1,0)</f>
        <v>1</v>
      </c>
      <c r="O4011" s="2">
        <f>L4011-M4011-K4011-FIXED_COSTS</f>
        <v>9347.9358910536685</v>
      </c>
      <c r="P4011" s="2">
        <f>IF(N4011=1,O4011,"")</f>
        <v>9347.9358910536685</v>
      </c>
    </row>
    <row r="4012">
      <c r="A4012" s="6">
        <v>6</v>
      </c>
      <c r="B4012" s="6">
        <v>3</v>
      </c>
      <c r="C4012" s="6">
        <v>9</v>
      </c>
      <c r="D4012" s="6">
        <f>A4012+B4012+C4012</f>
        <v>18</v>
      </c>
      <c r="E4012" s="5">
        <f>IF(A4012=0,0,A4012*LABOR_HRS_WK_TOM*SEASON_WEEKS*(1+DIM_PCT_TOM)^A4012)</f>
        <v>956.64294000000041</v>
      </c>
      <c r="F4012" s="5">
        <f>IF(B4012=0,0,B4012*LABOR_HRS_WK_CAR*SEASON_WEEKS*(1+DIM_PCT_CAR)^B4012)</f>
        <v>96.920156249999962</v>
      </c>
      <c r="G4012" s="5">
        <f>IF(C4012=0,0,C4012*LABOR_HRS_WK_MES*SEASON_WEEKS*(1+DIM_PCT_MES)^C4012)</f>
        <v>452.90833186570273</v>
      </c>
      <c r="H4012" s="5">
        <f>E4012+F4012+G4012</f>
        <v>1506.471428115703</v>
      </c>
      <c r="I4012" s="5">
        <f>MIN(H4012,FARMER_HRS)</f>
        <v>720</v>
      </c>
      <c r="J4012" s="5">
        <f>MAX(0,H4012-FARMER_HRS)</f>
        <v>786.471428115703</v>
      </c>
      <c r="K4012" s="2">
        <f>I4012*FARMER_RATE+J4012*TEMP_WORKER_RATE</f>
        <v>38654.017849230957</v>
      </c>
      <c r="L4012" s="2">
        <f>A4012*PRICE_TOM+B4012*PRICE_CAR+C4012*PRICE_MES</f>
        <v>83382</v>
      </c>
      <c r="M4012" s="2">
        <f>A4012*FERT_BED_TOM+B4012*FERT_BED_CAR+C4012*FERT_BED_MES</f>
        <v>14520</v>
      </c>
      <c r="N4012" s="6">
        <f>IF(AND(D4012&lt;=TOTAL_BEDS,J4012&lt;=TEMP_WORKER_MAX*TEMP_WORKER_HRS),1,0)</f>
        <v>1</v>
      </c>
      <c r="O4012" s="2">
        <f>L4012-M4012-K4012-FIXED_COSTS</f>
        <v>10207.982150769043</v>
      </c>
      <c r="P4012" s="2">
        <f>IF(N4012=1,O4012,"")</f>
        <v>10207.982150769043</v>
      </c>
    </row>
    <row r="4013">
      <c r="A4013" s="6">
        <v>6</v>
      </c>
      <c r="B4013" s="6">
        <v>3</v>
      </c>
      <c r="C4013" s="6">
        <v>10</v>
      </c>
      <c r="D4013" s="6">
        <f>A4013+B4013+C4013</f>
        <v>19</v>
      </c>
      <c r="E4013" s="5">
        <f>IF(A4013=0,0,A4013*LABOR_HRS_WK_TOM*SEASON_WEEKS*(1+DIM_PCT_TOM)^A4013)</f>
        <v>956.64294000000041</v>
      </c>
      <c r="F4013" s="5">
        <f>IF(B4013=0,0,B4013*LABOR_HRS_WK_CAR*SEASON_WEEKS*(1+DIM_PCT_CAR)^B4013)</f>
        <v>96.920156249999962</v>
      </c>
      <c r="G4013" s="5">
        <f>IF(C4013=0,0,C4013*LABOR_HRS_WK_MES*SEASON_WEEKS*(1+DIM_PCT_MES)^C4013)</f>
        <v>509.52187334891551</v>
      </c>
      <c r="H4013" s="5">
        <f>E4013+F4013+G4013</f>
        <v>1563.0849695989159</v>
      </c>
      <c r="I4013" s="5">
        <f>MIN(H4013,FARMER_HRS)</f>
        <v>720</v>
      </c>
      <c r="J4013" s="5">
        <f>MAX(0,H4013-FARMER_HRS)</f>
        <v>843.0849695989159</v>
      </c>
      <c r="K4013" s="2">
        <f>I4013*FARMER_RATE+J4013*TEMP_WORKER_RATE</f>
        <v>39636.891833314512</v>
      </c>
      <c r="L4013" s="2">
        <f>A4013*PRICE_TOM+B4013*PRICE_CAR+C4013*PRICE_MES</f>
        <v>86082</v>
      </c>
      <c r="M4013" s="2">
        <f>A4013*FERT_BED_TOM+B4013*FERT_BED_CAR+C4013*FERT_BED_MES</f>
        <v>15400</v>
      </c>
      <c r="N4013" s="6">
        <f>IF(AND(D4013&lt;=TOTAL_BEDS,J4013&lt;=TEMP_WORKER_MAX*TEMP_WORKER_HRS),1,0)</f>
        <v>1</v>
      </c>
      <c r="O4013" s="2">
        <f>L4013-M4013-K4013-FIXED_COSTS</f>
        <v>11045.108166685488</v>
      </c>
      <c r="P4013" s="2">
        <f>IF(N4013=1,O4013,"")</f>
        <v>11045.108166685488</v>
      </c>
    </row>
    <row r="4014">
      <c r="A4014" s="6">
        <v>6</v>
      </c>
      <c r="B4014" s="6">
        <v>3</v>
      </c>
      <c r="C4014" s="6">
        <v>11</v>
      </c>
      <c r="D4014" s="6">
        <f>A4014+B4014+C4014</f>
        <v>20</v>
      </c>
      <c r="E4014" s="5">
        <f>IF(A4014=0,0,A4014*LABOR_HRS_WK_TOM*SEASON_WEEKS*(1+DIM_PCT_TOM)^A4014)</f>
        <v>956.64294000000041</v>
      </c>
      <c r="F4014" s="5">
        <f>IF(B4014=0,0,B4014*LABOR_HRS_WK_CAR*SEASON_WEEKS*(1+DIM_PCT_CAR)^B4014)</f>
        <v>96.920156249999962</v>
      </c>
      <c r="G4014" s="5">
        <f>IF(C4014=0,0,C4014*LABOR_HRS_WK_MES*SEASON_WEEKS*(1+DIM_PCT_MES)^C4014)</f>
        <v>567.47998644235463</v>
      </c>
      <c r="H4014" s="5">
        <f>E4014+F4014+G4014</f>
        <v>1621.043082692355</v>
      </c>
      <c r="I4014" s="5">
        <f>MIN(H4014,FARMER_HRS)</f>
        <v>720</v>
      </c>
      <c r="J4014" s="5">
        <f>MAX(0,H4014-FARMER_HRS)</f>
        <v>901.043082692355</v>
      </c>
      <c r="K4014" s="2">
        <f>I4014*FARMER_RATE+J4014*TEMP_WORKER_RATE</f>
        <v>40643.109074520049</v>
      </c>
      <c r="L4014" s="2">
        <f>A4014*PRICE_TOM+B4014*PRICE_CAR+C4014*PRICE_MES</f>
        <v>88782</v>
      </c>
      <c r="M4014" s="2">
        <f>A4014*FERT_BED_TOM+B4014*FERT_BED_CAR+C4014*FERT_BED_MES</f>
        <v>16280</v>
      </c>
      <c r="N4014" s="6">
        <f>IF(AND(D4014&lt;=TOTAL_BEDS,J4014&lt;=TEMP_WORKER_MAX*TEMP_WORKER_HRS),1,0)</f>
        <v>1</v>
      </c>
      <c r="O4014" s="2">
        <f>L4014-M4014-K4014-FIXED_COSTS</f>
        <v>11858.890925479951</v>
      </c>
      <c r="P4014" s="2">
        <f>IF(N4014=1,O4014,"")</f>
        <v>11858.890925479951</v>
      </c>
    </row>
    <row r="4015">
      <c r="A4015" s="6">
        <v>6</v>
      </c>
      <c r="B4015" s="6">
        <v>3</v>
      </c>
      <c r="C4015" s="6">
        <v>12</v>
      </c>
      <c r="D4015" s="6">
        <f>A4015+B4015+C4015</f>
        <v>21</v>
      </c>
      <c r="E4015" s="5">
        <f>IF(A4015=0,0,A4015*LABOR_HRS_WK_TOM*SEASON_WEEKS*(1+DIM_PCT_TOM)^A4015)</f>
        <v>956.64294000000041</v>
      </c>
      <c r="F4015" s="5">
        <f>IF(B4015=0,0,B4015*LABOR_HRS_WK_CAR*SEASON_WEEKS*(1+DIM_PCT_CAR)^B4015)</f>
        <v>96.920156249999962</v>
      </c>
      <c r="G4015" s="5">
        <f>IF(C4015=0,0,C4015*LABOR_HRS_WK_MES*SEASON_WEEKS*(1+DIM_PCT_MES)^C4015)</f>
        <v>626.807439570419</v>
      </c>
      <c r="H4015" s="5">
        <f>E4015+F4015+G4015</f>
        <v>1680.3705358204193</v>
      </c>
      <c r="I4015" s="5">
        <f>MIN(H4015,FARMER_HRS)</f>
        <v>720</v>
      </c>
      <c r="J4015" s="5">
        <f>MAX(0,H4015-FARMER_HRS)</f>
        <v>960.37053582041926</v>
      </c>
      <c r="K4015" s="2">
        <f>I4015*FARMER_RATE+J4015*TEMP_WORKER_RATE</f>
        <v>41673.09958021561</v>
      </c>
      <c r="L4015" s="2">
        <f>A4015*PRICE_TOM+B4015*PRICE_CAR+C4015*PRICE_MES</f>
        <v>91482</v>
      </c>
      <c r="M4015" s="2">
        <f>A4015*FERT_BED_TOM+B4015*FERT_BED_CAR+C4015*FERT_BED_MES</f>
        <v>17160</v>
      </c>
      <c r="N4015" s="6">
        <f>IF(AND(D4015&lt;=TOTAL_BEDS,J4015&lt;=TEMP_WORKER_MAX*TEMP_WORKER_HRS),1,0)</f>
        <v>1</v>
      </c>
      <c r="O4015" s="2">
        <f>L4015-M4015-K4015-FIXED_COSTS</f>
        <v>12648.90041978439</v>
      </c>
      <c r="P4015" s="2">
        <f>IF(N4015=1,O4015,"")</f>
        <v>12648.90041978439</v>
      </c>
    </row>
    <row r="4016">
      <c r="A4016" s="6">
        <v>6</v>
      </c>
      <c r="B4016" s="6">
        <v>3</v>
      </c>
      <c r="C4016" s="6">
        <v>13</v>
      </c>
      <c r="D4016" s="6">
        <f>A4016+B4016+C4016</f>
        <v>22</v>
      </c>
      <c r="E4016" s="5">
        <f>IF(A4016=0,0,A4016*LABOR_HRS_WK_TOM*SEASON_WEEKS*(1+DIM_PCT_TOM)^A4016)</f>
        <v>956.64294000000041</v>
      </c>
      <c r="F4016" s="5">
        <f>IF(B4016=0,0,B4016*LABOR_HRS_WK_CAR*SEASON_WEEKS*(1+DIM_PCT_CAR)^B4016)</f>
        <v>96.920156249999962</v>
      </c>
      <c r="G4016" s="5">
        <f>IF(C4016=0,0,C4016*LABOR_HRS_WK_MES*SEASON_WEEKS*(1+DIM_PCT_MES)^C4016)</f>
        <v>687.52941027880331</v>
      </c>
      <c r="H4016" s="5">
        <f>E4016+F4016+G4016</f>
        <v>1741.0925065288038</v>
      </c>
      <c r="I4016" s="5">
        <f>MIN(H4016,FARMER_HRS)</f>
        <v>720</v>
      </c>
      <c r="J4016" s="5">
        <f>MAX(0,H4016-FARMER_HRS)</f>
        <v>1021.0925065288038</v>
      </c>
      <c r="K4016" s="2">
        <f>I4016*FARMER_RATE+J4016*TEMP_WORKER_RATE</f>
        <v>42727.30046056951</v>
      </c>
      <c r="L4016" s="2">
        <f>A4016*PRICE_TOM+B4016*PRICE_CAR+C4016*PRICE_MES</f>
        <v>94182</v>
      </c>
      <c r="M4016" s="2">
        <f>A4016*FERT_BED_TOM+B4016*FERT_BED_CAR+C4016*FERT_BED_MES</f>
        <v>18040</v>
      </c>
      <c r="N4016" s="6">
        <f>IF(AND(D4016&lt;=TOTAL_BEDS,J4016&lt;=TEMP_WORKER_MAX*TEMP_WORKER_HRS),1,0)</f>
        <v>1</v>
      </c>
      <c r="O4016" s="2">
        <f>L4016-M4016-K4016-FIXED_COSTS</f>
        <v>13414.69953943049</v>
      </c>
      <c r="P4016" s="2">
        <f>IF(N4016=1,O4016,"")</f>
        <v>13414.69953943049</v>
      </c>
    </row>
    <row r="4017">
      <c r="A4017" s="6">
        <v>6</v>
      </c>
      <c r="B4017" s="6">
        <v>3</v>
      </c>
      <c r="C4017" s="6">
        <v>14</v>
      </c>
      <c r="D4017" s="6">
        <f>A4017+B4017+C4017</f>
        <v>23</v>
      </c>
      <c r="E4017" s="5">
        <f>IF(A4017=0,0,A4017*LABOR_HRS_WK_TOM*SEASON_WEEKS*(1+DIM_PCT_TOM)^A4017)</f>
        <v>956.64294000000041</v>
      </c>
      <c r="F4017" s="5">
        <f>IF(B4017=0,0,B4017*LABOR_HRS_WK_CAR*SEASON_WEEKS*(1+DIM_PCT_CAR)^B4017)</f>
        <v>96.920156249999962</v>
      </c>
      <c r="G4017" s="5">
        <f>IF(C4017=0,0,C4017*LABOR_HRS_WK_MES*SEASON_WEEKS*(1+DIM_PCT_MES)^C4017)</f>
        <v>749.67149159246435</v>
      </c>
      <c r="H4017" s="5">
        <f>E4017+F4017+G4017</f>
        <v>1803.2345878424649</v>
      </c>
      <c r="I4017" s="5">
        <f>MIN(H4017,FARMER_HRS)</f>
        <v>720</v>
      </c>
      <c r="J4017" s="5">
        <f>MAX(0,H4017-FARMER_HRS)</f>
        <v>1083.2345878424649</v>
      </c>
      <c r="K4017" s="2">
        <f>I4017*FARMER_RATE+J4017*TEMP_WORKER_RATE</f>
        <v>43806.15603893168</v>
      </c>
      <c r="L4017" s="2">
        <f>A4017*PRICE_TOM+B4017*PRICE_CAR+C4017*PRICE_MES</f>
        <v>96882</v>
      </c>
      <c r="M4017" s="2">
        <f>A4017*FERT_BED_TOM+B4017*FERT_BED_CAR+C4017*FERT_BED_MES</f>
        <v>18920</v>
      </c>
      <c r="N4017" s="6">
        <f>IF(AND(D4017&lt;=TOTAL_BEDS,J4017&lt;=TEMP_WORKER_MAX*TEMP_WORKER_HRS),1,0)</f>
        <v>1</v>
      </c>
      <c r="O4017" s="2">
        <f>L4017-M4017-K4017-FIXED_COSTS</f>
        <v>14155.84396106832</v>
      </c>
      <c r="P4017" s="2">
        <f>IF(N4017=1,O4017,"")</f>
        <v>14155.84396106832</v>
      </c>
    </row>
    <row r="4018">
      <c r="A4018" s="6">
        <v>6</v>
      </c>
      <c r="B4018" s="6">
        <v>3</v>
      </c>
      <c r="C4018" s="6">
        <v>15</v>
      </c>
      <c r="D4018" s="6">
        <f>A4018+B4018+C4018</f>
        <v>24</v>
      </c>
      <c r="E4018" s="5">
        <f>IF(A4018=0,0,A4018*LABOR_HRS_WK_TOM*SEASON_WEEKS*(1+DIM_PCT_TOM)^A4018)</f>
        <v>956.64294000000041</v>
      </c>
      <c r="F4018" s="5">
        <f>IF(B4018=0,0,B4018*LABOR_HRS_WK_CAR*SEASON_WEEKS*(1+DIM_PCT_CAR)^B4018)</f>
        <v>96.920156249999962</v>
      </c>
      <c r="G4018" s="5">
        <f>IF(C4018=0,0,C4018*LABOR_HRS_WK_MES*SEASON_WEEKS*(1+DIM_PCT_MES)^C4018)</f>
        <v>813.25969846861074</v>
      </c>
      <c r="H4018" s="5">
        <f>E4018+F4018+G4018</f>
        <v>1866.822794718611</v>
      </c>
      <c r="I4018" s="5">
        <f>MIN(H4018,FARMER_HRS)</f>
        <v>720</v>
      </c>
      <c r="J4018" s="5">
        <f>MAX(0,H4018-FARMER_HRS)</f>
        <v>1146.822794718611</v>
      </c>
      <c r="K4018" s="2">
        <f>I4018*FARMER_RATE+J4018*TEMP_WORKER_RATE</f>
        <v>44910.117963864774</v>
      </c>
      <c r="L4018" s="2">
        <f>A4018*PRICE_TOM+B4018*PRICE_CAR+C4018*PRICE_MES</f>
        <v>99582</v>
      </c>
      <c r="M4018" s="2">
        <f>A4018*FERT_BED_TOM+B4018*FERT_BED_CAR+C4018*FERT_BED_MES</f>
        <v>19800</v>
      </c>
      <c r="N4018" s="6">
        <f>IF(AND(D4018&lt;=TOTAL_BEDS,J4018&lt;=TEMP_WORKER_MAX*TEMP_WORKER_HRS),1,0)</f>
        <v>1</v>
      </c>
      <c r="O4018" s="2">
        <f>L4018-M4018-K4018-FIXED_COSTS</f>
        <v>14871.882036135226</v>
      </c>
      <c r="P4018" s="2">
        <f>IF(N4018=1,O4018,"")</f>
        <v>14871.882036135226</v>
      </c>
    </row>
    <row r="4019">
      <c r="A4019" s="6">
        <v>6</v>
      </c>
      <c r="B4019" s="6">
        <v>3</v>
      </c>
      <c r="C4019" s="6">
        <v>16</v>
      </c>
      <c r="D4019" s="6">
        <f>A4019+B4019+C4019</f>
        <v>25</v>
      </c>
      <c r="E4019" s="5">
        <f>IF(A4019=0,0,A4019*LABOR_HRS_WK_TOM*SEASON_WEEKS*(1+DIM_PCT_TOM)^A4019)</f>
        <v>956.64294000000041</v>
      </c>
      <c r="F4019" s="5">
        <f>IF(B4019=0,0,B4019*LABOR_HRS_WK_CAR*SEASON_WEEKS*(1+DIM_PCT_CAR)^B4019)</f>
        <v>96.920156249999962</v>
      </c>
      <c r="G4019" s="5">
        <f>IF(C4019=0,0,C4019*LABOR_HRS_WK_MES*SEASON_WEEKS*(1+DIM_PCT_MES)^C4019)</f>
        <v>878.32047434609967</v>
      </c>
      <c r="H4019" s="5">
        <f>E4019+F4019+G4019</f>
        <v>1931.8835705961</v>
      </c>
      <c r="I4019" s="5">
        <f>MIN(H4019,FARMER_HRS)</f>
        <v>720</v>
      </c>
      <c r="J4019" s="5">
        <f>MAX(0,H4019-FARMER_HRS)</f>
        <v>1211.8835705961</v>
      </c>
      <c r="K4019" s="2">
        <f>I4019*FARMER_RATE+J4019*TEMP_WORKER_RATE</f>
        <v>46039.645322848955</v>
      </c>
      <c r="L4019" s="2">
        <f>A4019*PRICE_TOM+B4019*PRICE_CAR+C4019*PRICE_MES</f>
        <v>102282</v>
      </c>
      <c r="M4019" s="2">
        <f>A4019*FERT_BED_TOM+B4019*FERT_BED_CAR+C4019*FERT_BED_MES</f>
        <v>20680</v>
      </c>
      <c r="N4019" s="6">
        <f>IF(AND(D4019&lt;=TOTAL_BEDS,J4019&lt;=TEMP_WORKER_MAX*TEMP_WORKER_HRS),1,0)</f>
        <v>1</v>
      </c>
      <c r="O4019" s="2">
        <f>L4019-M4019-K4019-FIXED_COSTS</f>
        <v>15562.354677151045</v>
      </c>
      <c r="P4019" s="2">
        <f>IF(N4019=1,O4019,"")</f>
        <v>15562.354677151045</v>
      </c>
    </row>
    <row r="4020">
      <c r="A4020" s="6">
        <v>6</v>
      </c>
      <c r="B4020" s="6">
        <v>3</v>
      </c>
      <c r="C4020" s="6">
        <v>17</v>
      </c>
      <c r="D4020" s="6">
        <f>A4020+B4020+C4020</f>
        <v>26</v>
      </c>
      <c r="E4020" s="5">
        <f>IF(A4020=0,0,A4020*LABOR_HRS_WK_TOM*SEASON_WEEKS*(1+DIM_PCT_TOM)^A4020)</f>
        <v>956.64294000000041</v>
      </c>
      <c r="F4020" s="5">
        <f>IF(B4020=0,0,B4020*LABOR_HRS_WK_CAR*SEASON_WEEKS*(1+DIM_PCT_CAR)^B4020)</f>
        <v>96.920156249999962</v>
      </c>
      <c r="G4020" s="5">
        <f>IF(C4020=0,0,C4020*LABOR_HRS_WK_MES*SEASON_WEEKS*(1+DIM_PCT_MES)^C4020)</f>
        <v>944.88069779263992</v>
      </c>
      <c r="H4020" s="5">
        <f>E4020+F4020+G4020</f>
        <v>1998.4437940426403</v>
      </c>
      <c r="I4020" s="5">
        <f>MIN(H4020,FARMER_HRS)</f>
        <v>720</v>
      </c>
      <c r="J4020" s="5">
        <f>MAX(0,H4020-FARMER_HRS)</f>
        <v>1278.4437940426403</v>
      </c>
      <c r="K4020" s="2">
        <f>I4020*FARMER_RATE+J4020*TEMP_WORKER_RATE</f>
        <v>47195.204757684725</v>
      </c>
      <c r="L4020" s="2">
        <f>A4020*PRICE_TOM+B4020*PRICE_CAR+C4020*PRICE_MES</f>
        <v>104982</v>
      </c>
      <c r="M4020" s="2">
        <f>A4020*FERT_BED_TOM+B4020*FERT_BED_CAR+C4020*FERT_BED_MES</f>
        <v>21560</v>
      </c>
      <c r="N4020" s="6">
        <f>IF(AND(D4020&lt;=TOTAL_BEDS,J4020&lt;=TEMP_WORKER_MAX*TEMP_WORKER_HRS),1,0)</f>
        <v>1</v>
      </c>
      <c r="O4020" s="2">
        <f>L4020-M4020-K4020-FIXED_COSTS</f>
        <v>16226.795242315275</v>
      </c>
      <c r="P4020" s="2">
        <f>IF(N4020=1,O4020,"")</f>
        <v>16226.795242315275</v>
      </c>
    </row>
    <row r="4021">
      <c r="A4021" s="6">
        <v>6</v>
      </c>
      <c r="B4021" s="6">
        <v>3</v>
      </c>
      <c r="C4021" s="6">
        <v>18</v>
      </c>
      <c r="D4021" s="6">
        <f>A4021+B4021+C4021</f>
        <v>27</v>
      </c>
      <c r="E4021" s="5">
        <f>IF(A4021=0,0,A4021*LABOR_HRS_WK_TOM*SEASON_WEEKS*(1+DIM_PCT_TOM)^A4021)</f>
        <v>956.64294000000041</v>
      </c>
      <c r="F4021" s="5">
        <f>IF(B4021=0,0,B4021*LABOR_HRS_WK_CAR*SEASON_WEEKS*(1+DIM_PCT_CAR)^B4021)</f>
        <v>96.920156249999962</v>
      </c>
      <c r="G4021" s="5">
        <f>IF(C4021=0,0,C4021*LABOR_HRS_WK_MES*SEASON_WEEKS*(1+DIM_PCT_MES)^C4021)</f>
        <v>1012.9676892512272</v>
      </c>
      <c r="H4021" s="5">
        <f>E4021+F4021+G4021</f>
        <v>2066.5307855012275</v>
      </c>
      <c r="I4021" s="5">
        <f>MIN(H4021,FARMER_HRS)</f>
        <v>720</v>
      </c>
      <c r="J4021" s="5">
        <f>MAX(0,H4021-FARMER_HRS)</f>
        <v>1346.5307855012275</v>
      </c>
      <c r="K4021" s="2">
        <f>I4021*FARMER_RATE+J4021*TEMP_WORKER_RATE</f>
        <v>48377.270581618533</v>
      </c>
      <c r="L4021" s="2">
        <f>A4021*PRICE_TOM+B4021*PRICE_CAR+C4021*PRICE_MES</f>
        <v>107682</v>
      </c>
      <c r="M4021" s="2">
        <f>A4021*FERT_BED_TOM+B4021*FERT_BED_CAR+C4021*FERT_BED_MES</f>
        <v>22440</v>
      </c>
      <c r="N4021" s="6">
        <f>IF(AND(D4021&lt;=TOTAL_BEDS,J4021&lt;=TEMP_WORKER_MAX*TEMP_WORKER_HRS),1,0)</f>
        <v>1</v>
      </c>
      <c r="O4021" s="2">
        <f>L4021-M4021-K4021-FIXED_COSTS</f>
        <v>16864.729418381467</v>
      </c>
      <c r="P4021" s="2">
        <f>IF(N4021=1,O4021,"")</f>
        <v>16864.729418381467</v>
      </c>
    </row>
    <row r="4022">
      <c r="A4022" s="6">
        <v>6</v>
      </c>
      <c r="B4022" s="6">
        <v>3</v>
      </c>
      <c r="C4022" s="6">
        <v>19</v>
      </c>
      <c r="D4022" s="6">
        <f>A4022+B4022+C4022</f>
        <v>28</v>
      </c>
      <c r="E4022" s="5">
        <f>IF(A4022=0,0,A4022*LABOR_HRS_WK_TOM*SEASON_WEEKS*(1+DIM_PCT_TOM)^A4022)</f>
        <v>956.64294000000041</v>
      </c>
      <c r="F4022" s="5">
        <f>IF(B4022=0,0,B4022*LABOR_HRS_WK_CAR*SEASON_WEEKS*(1+DIM_PCT_CAR)^B4022)</f>
        <v>96.920156249999962</v>
      </c>
      <c r="G4022" s="5">
        <f>IF(C4022=0,0,C4022*LABOR_HRS_WK_MES*SEASON_WEEKS*(1+DIM_PCT_MES)^C4022)</f>
        <v>1082.6092178872491</v>
      </c>
      <c r="H4022" s="5">
        <f>E4022+F4022+G4022</f>
        <v>2136.1723141372495</v>
      </c>
      <c r="I4022" s="5">
        <f>MIN(H4022,FARMER_HRS)</f>
        <v>720</v>
      </c>
      <c r="J4022" s="5">
        <f>MAX(0,H4022-FARMER_HRS)</f>
        <v>1416.1723141372495</v>
      </c>
      <c r="K4022" s="2">
        <f>I4022*FARMER_RATE+J4022*TEMP_WORKER_RATE</f>
        <v>49586.324898216131</v>
      </c>
      <c r="L4022" s="2">
        <f>A4022*PRICE_TOM+B4022*PRICE_CAR+C4022*PRICE_MES</f>
        <v>110382</v>
      </c>
      <c r="M4022" s="2">
        <f>A4022*FERT_BED_TOM+B4022*FERT_BED_CAR+C4022*FERT_BED_MES</f>
        <v>23320</v>
      </c>
      <c r="N4022" s="6">
        <f>IF(AND(D4022&lt;=TOTAL_BEDS,J4022&lt;=TEMP_WORKER_MAX*TEMP_WORKER_HRS),1,0)</f>
        <v>1</v>
      </c>
      <c r="O4022" s="2">
        <f>L4022-M4022-K4022-FIXED_COSTS</f>
        <v>17475.675101783869</v>
      </c>
      <c r="P4022" s="2">
        <f>IF(N4022=1,O4022,"")</f>
        <v>17475.675101783869</v>
      </c>
    </row>
    <row r="4023">
      <c r="A4023" s="6">
        <v>6</v>
      </c>
      <c r="B4023" s="6">
        <v>3</v>
      </c>
      <c r="C4023" s="6">
        <v>20</v>
      </c>
      <c r="D4023" s="6">
        <f>A4023+B4023+C4023</f>
        <v>29</v>
      </c>
      <c r="E4023" s="5">
        <f>IF(A4023=0,0,A4023*LABOR_HRS_WK_TOM*SEASON_WEEKS*(1+DIM_PCT_TOM)^A4023)</f>
        <v>956.64294000000041</v>
      </c>
      <c r="F4023" s="5">
        <f>IF(B4023=0,0,B4023*LABOR_HRS_WK_CAR*SEASON_WEEKS*(1+DIM_PCT_CAR)^B4023)</f>
        <v>96.920156249999962</v>
      </c>
      <c r="G4023" s="5">
        <f>IF(C4023=0,0,C4023*LABOR_HRS_WK_MES*SEASON_WEEKS*(1+DIM_PCT_MES)^C4023)</f>
        <v>1153.8335085377259</v>
      </c>
      <c r="H4023" s="5">
        <f>E4023+F4023+G4023</f>
        <v>2207.3966047877266</v>
      </c>
      <c r="I4023" s="5">
        <f>MIN(H4023,FARMER_HRS)</f>
        <v>720</v>
      </c>
      <c r="J4023" s="5">
        <f>MAX(0,H4023-FARMER_HRS)</f>
        <v>1487.3966047877266</v>
      </c>
      <c r="K4023" s="2">
        <f>I4023*FARMER_RATE+J4023*TEMP_WORKER_RATE</f>
        <v>50822.857722009139</v>
      </c>
      <c r="L4023" s="2">
        <f>A4023*PRICE_TOM+B4023*PRICE_CAR+C4023*PRICE_MES</f>
        <v>113082</v>
      </c>
      <c r="M4023" s="2">
        <f>A4023*FERT_BED_TOM+B4023*FERT_BED_CAR+C4023*FERT_BED_MES</f>
        <v>24200</v>
      </c>
      <c r="N4023" s="6">
        <f>IF(AND(D4023&lt;=TOTAL_BEDS,J4023&lt;=TEMP_WORKER_MAX*TEMP_WORKER_HRS),1,0)</f>
        <v>1</v>
      </c>
      <c r="O4023" s="2">
        <f>L4023-M4023-K4023-FIXED_COSTS</f>
        <v>18059.142277990861</v>
      </c>
      <c r="P4023" s="2">
        <f>IF(N4023=1,O4023,"")</f>
        <v>18059.142277990861</v>
      </c>
    </row>
    <row r="4024">
      <c r="A4024" s="6">
        <v>6</v>
      </c>
      <c r="B4024" s="6">
        <v>3</v>
      </c>
      <c r="C4024" s="6">
        <v>21</v>
      </c>
      <c r="D4024" s="6">
        <f>A4024+B4024+C4024</f>
        <v>30</v>
      </c>
      <c r="E4024" s="5">
        <f>IF(A4024=0,0,A4024*LABOR_HRS_WK_TOM*SEASON_WEEKS*(1+DIM_PCT_TOM)^A4024)</f>
        <v>956.64294000000041</v>
      </c>
      <c r="F4024" s="5">
        <f>IF(B4024=0,0,B4024*LABOR_HRS_WK_CAR*SEASON_WEEKS*(1+DIM_PCT_CAR)^B4024)</f>
        <v>96.920156249999962</v>
      </c>
      <c r="G4024" s="5">
        <f>IF(C4024=0,0,C4024*LABOR_HRS_WK_MES*SEASON_WEEKS*(1+DIM_PCT_MES)^C4024)</f>
        <v>1226.6692487641699</v>
      </c>
      <c r="H4024" s="5">
        <f>E4024+F4024+G4024</f>
        <v>2280.2323450141703</v>
      </c>
      <c r="I4024" s="5">
        <f>MIN(H4024,FARMER_HRS)</f>
        <v>720</v>
      </c>
      <c r="J4024" s="5">
        <f>MAX(0,H4024-FARMER_HRS)</f>
        <v>1560.2323450141703</v>
      </c>
      <c r="K4024" s="2">
        <f>I4024*FARMER_RATE+J4024*TEMP_WORKER_RATE</f>
        <v>52087.367100940457</v>
      </c>
      <c r="L4024" s="2">
        <f>A4024*PRICE_TOM+B4024*PRICE_CAR+C4024*PRICE_MES</f>
        <v>115782</v>
      </c>
      <c r="M4024" s="2">
        <f>A4024*FERT_BED_TOM+B4024*FERT_BED_CAR+C4024*FERT_BED_MES</f>
        <v>25080</v>
      </c>
      <c r="N4024" s="6">
        <f>IF(AND(D4024&lt;=TOTAL_BEDS,J4024&lt;=TEMP_WORKER_MAX*TEMP_WORKER_HRS),1,0)</f>
        <v>1</v>
      </c>
      <c r="O4024" s="2">
        <f>L4024-M4024-K4024-FIXED_COSTS</f>
        <v>18614.632899059543</v>
      </c>
      <c r="P4024" s="2">
        <f>IF(N4024=1,O4024,"")</f>
        <v>18614.632899059543</v>
      </c>
    </row>
    <row r="4025">
      <c r="A4025" s="6">
        <v>6</v>
      </c>
      <c r="B4025" s="6">
        <v>3</v>
      </c>
      <c r="C4025" s="6">
        <v>22</v>
      </c>
      <c r="D4025" s="6">
        <f>A4025+B4025+C4025</f>
        <v>31</v>
      </c>
      <c r="E4025" s="5">
        <f>IF(A4025=0,0,A4025*LABOR_HRS_WK_TOM*SEASON_WEEKS*(1+DIM_PCT_TOM)^A4025)</f>
        <v>956.64294000000041</v>
      </c>
      <c r="F4025" s="5">
        <f>IF(B4025=0,0,B4025*LABOR_HRS_WK_CAR*SEASON_WEEKS*(1+DIM_PCT_CAR)^B4025)</f>
        <v>96.920156249999962</v>
      </c>
      <c r="G4025" s="5">
        <f>IF(C4025=0,0,C4025*LABOR_HRS_WK_MES*SEASON_WEEKS*(1+DIM_PCT_MES)^C4025)</f>
        <v>1301.1455960105659</v>
      </c>
      <c r="H4025" s="5">
        <f>E4025+F4025+G4025</f>
        <v>2354.7086922605663</v>
      </c>
      <c r="I4025" s="5">
        <f>MIN(H4025,FARMER_HRS)</f>
        <v>720</v>
      </c>
      <c r="J4025" s="5">
        <f>MAX(0,H4025-FARMER_HRS)</f>
        <v>1634.7086922605663</v>
      </c>
      <c r="K4025" s="2">
        <f>I4025*FARMER_RATE+J4025*TEMP_WORKER_RATE</f>
        <v>53380.359240634833</v>
      </c>
      <c r="L4025" s="2">
        <f>A4025*PRICE_TOM+B4025*PRICE_CAR+C4025*PRICE_MES</f>
        <v>118482</v>
      </c>
      <c r="M4025" s="2">
        <f>A4025*FERT_BED_TOM+B4025*FERT_BED_CAR+C4025*FERT_BED_MES</f>
        <v>25960</v>
      </c>
      <c r="N4025" s="6">
        <f>IF(AND(D4025&lt;=TOTAL_BEDS,J4025&lt;=TEMP_WORKER_MAX*TEMP_WORKER_HRS),1,0)</f>
        <v>1</v>
      </c>
      <c r="O4025" s="2">
        <f>L4025-M4025-K4025-FIXED_COSTS</f>
        <v>19141.640759365167</v>
      </c>
      <c r="P4025" s="2">
        <f>IF(N4025=1,O4025,"")</f>
        <v>19141.640759365167</v>
      </c>
    </row>
    <row r="4026">
      <c r="A4026" s="6">
        <v>6</v>
      </c>
      <c r="B4026" s="6">
        <v>3</v>
      </c>
      <c r="C4026" s="6">
        <v>23</v>
      </c>
      <c r="D4026" s="6">
        <f>A4026+B4026+C4026</f>
        <v>32</v>
      </c>
      <c r="E4026" s="5">
        <f>IF(A4026=0,0,A4026*LABOR_HRS_WK_TOM*SEASON_WEEKS*(1+DIM_PCT_TOM)^A4026)</f>
        <v>956.64294000000041</v>
      </c>
      <c r="F4026" s="5">
        <f>IF(B4026=0,0,B4026*LABOR_HRS_WK_CAR*SEASON_WEEKS*(1+DIM_PCT_CAR)^B4026)</f>
        <v>96.920156249999962</v>
      </c>
      <c r="G4026" s="5">
        <f>IF(C4026=0,0,C4026*LABOR_HRS_WK_MES*SEASON_WEEKS*(1+DIM_PCT_MES)^C4026)</f>
        <v>1377.2921848680023</v>
      </c>
      <c r="H4026" s="5">
        <f>E4026+F4026+G4026</f>
        <v>2430.8552811180025</v>
      </c>
      <c r="I4026" s="5">
        <f>MIN(H4026,FARMER_HRS)</f>
        <v>720</v>
      </c>
      <c r="J4026" s="5">
        <f>MAX(0,H4026-FARMER_HRS)</f>
        <v>1710.8552811180025</v>
      </c>
      <c r="K4026" s="2">
        <f>I4026*FARMER_RATE+J4026*TEMP_WORKER_RATE</f>
        <v>54702.348630520879</v>
      </c>
      <c r="L4026" s="2">
        <f>A4026*PRICE_TOM+B4026*PRICE_CAR+C4026*PRICE_MES</f>
        <v>121182</v>
      </c>
      <c r="M4026" s="2">
        <f>A4026*FERT_BED_TOM+B4026*FERT_BED_CAR+C4026*FERT_BED_MES</f>
        <v>26840</v>
      </c>
      <c r="N4026" s="6">
        <f>IF(AND(D4026&lt;=TOTAL_BEDS,J4026&lt;=TEMP_WORKER_MAX*TEMP_WORKER_HRS),1,0)</f>
        <v>1</v>
      </c>
      <c r="O4026" s="2">
        <f>L4026-M4026-K4026-FIXED_COSTS</f>
        <v>19639.651369479121</v>
      </c>
      <c r="P4026" s="2">
        <f>IF(N4026=1,O4026,"")</f>
        <v>19639.651369479121</v>
      </c>
    </row>
    <row r="4027">
      <c r="A4027" s="6">
        <v>6</v>
      </c>
      <c r="B4027" s="6">
        <v>3</v>
      </c>
      <c r="C4027" s="6">
        <v>24</v>
      </c>
      <c r="D4027" s="6">
        <f>A4027+B4027+C4027</f>
        <v>33</v>
      </c>
      <c r="E4027" s="5">
        <f>IF(A4027=0,0,A4027*LABOR_HRS_WK_TOM*SEASON_WEEKS*(1+DIM_PCT_TOM)^A4027)</f>
        <v>956.64294000000041</v>
      </c>
      <c r="F4027" s="5">
        <f>IF(B4027=0,0,B4027*LABOR_HRS_WK_CAR*SEASON_WEEKS*(1+DIM_PCT_CAR)^B4027)</f>
        <v>96.920156249999962</v>
      </c>
      <c r="G4027" s="5">
        <f>IF(C4027=0,0,C4027*LABOR_HRS_WK_MES*SEASON_WEEKS*(1+DIM_PCT_MES)^C4027)</f>
        <v>1455.139134447498</v>
      </c>
      <c r="H4027" s="5">
        <f>E4027+F4027+G4027</f>
        <v>2508.7022306974986</v>
      </c>
      <c r="I4027" s="5">
        <f>MIN(H4027,FARMER_HRS)</f>
        <v>720</v>
      </c>
      <c r="J4027" s="5">
        <f>MAX(0,H4027-FARMER_HRS)</f>
        <v>1788.7022306974986</v>
      </c>
      <c r="K4027" s="2">
        <f>I4027*FARMER_RATE+J4027*TEMP_WORKER_RATE</f>
        <v>56053.858171831569</v>
      </c>
      <c r="L4027" s="2">
        <f>A4027*PRICE_TOM+B4027*PRICE_CAR+C4027*PRICE_MES</f>
        <v>123882</v>
      </c>
      <c r="M4027" s="2">
        <f>A4027*FERT_BED_TOM+B4027*FERT_BED_CAR+C4027*FERT_BED_MES</f>
        <v>27720</v>
      </c>
      <c r="N4027" s="6">
        <f>IF(AND(D4027&lt;=TOTAL_BEDS,J4027&lt;=TEMP_WORKER_MAX*TEMP_WORKER_HRS),1,0)</f>
        <v>1</v>
      </c>
      <c r="O4027" s="2">
        <f>L4027-M4027-K4027-FIXED_COSTS</f>
        <v>20108.141828168431</v>
      </c>
      <c r="P4027" s="2">
        <f>IF(N4027=1,O4027,"")</f>
        <v>20108.141828168431</v>
      </c>
    </row>
    <row r="4028">
      <c r="A4028" s="6">
        <v>6</v>
      </c>
      <c r="B4028" s="6">
        <v>3</v>
      </c>
      <c r="C4028" s="6">
        <v>25</v>
      </c>
      <c r="D4028" s="6">
        <f>A4028+B4028+C4028</f>
        <v>34</v>
      </c>
      <c r="E4028" s="5">
        <f>IF(A4028=0,0,A4028*LABOR_HRS_WK_TOM*SEASON_WEEKS*(1+DIM_PCT_TOM)^A4028)</f>
        <v>956.64294000000041</v>
      </c>
      <c r="F4028" s="5">
        <f>IF(B4028=0,0,B4028*LABOR_HRS_WK_CAR*SEASON_WEEKS*(1+DIM_PCT_CAR)^B4028)</f>
        <v>96.920156249999962</v>
      </c>
      <c r="G4028" s="5">
        <f>IF(C4028=0,0,C4028*LABOR_HRS_WK_MES*SEASON_WEEKS*(1+DIM_PCT_MES)^C4028)</f>
        <v>1534.7170558625955</v>
      </c>
      <c r="H4028" s="5">
        <f>E4028+F4028+G4028</f>
        <v>2588.2801521125957</v>
      </c>
      <c r="I4028" s="5">
        <f>MIN(H4028,FARMER_HRS)</f>
        <v>720</v>
      </c>
      <c r="J4028" s="5">
        <f>MAX(0,H4028-FARMER_HRS)</f>
        <v>1868.2801521125957</v>
      </c>
      <c r="K4028" s="2">
        <f>I4028*FARMER_RATE+J4028*TEMP_WORKER_RATE</f>
        <v>57435.419307510339</v>
      </c>
      <c r="L4028" s="2">
        <f>A4028*PRICE_TOM+B4028*PRICE_CAR+C4028*PRICE_MES</f>
        <v>126582</v>
      </c>
      <c r="M4028" s="2">
        <f>A4028*FERT_BED_TOM+B4028*FERT_BED_CAR+C4028*FERT_BED_MES</f>
        <v>28600</v>
      </c>
      <c r="N4028" s="6">
        <f>IF(AND(D4028&lt;=TOTAL_BEDS,J4028&lt;=TEMP_WORKER_MAX*TEMP_WORKER_HRS),1,0)</f>
        <v>1</v>
      </c>
      <c r="O4028" s="2">
        <f>L4028-M4028-K4028-FIXED_COSTS</f>
        <v>20546.580692489661</v>
      </c>
      <c r="P4028" s="2">
        <f>IF(N4028=1,O4028,"")</f>
        <v>20546.580692489661</v>
      </c>
    </row>
    <row r="4029">
      <c r="A4029" s="6">
        <v>6</v>
      </c>
      <c r="B4029" s="6">
        <v>3</v>
      </c>
      <c r="C4029" s="6">
        <v>26</v>
      </c>
      <c r="D4029" s="6">
        <f>A4029+B4029+C4029</f>
        <v>35</v>
      </c>
      <c r="E4029" s="5">
        <f>IF(A4029=0,0,A4029*LABOR_HRS_WK_TOM*SEASON_WEEKS*(1+DIM_PCT_TOM)^A4029)</f>
        <v>956.64294000000041</v>
      </c>
      <c r="F4029" s="5">
        <f>IF(B4029=0,0,B4029*LABOR_HRS_WK_CAR*SEASON_WEEKS*(1+DIM_PCT_CAR)^B4029)</f>
        <v>96.920156249999962</v>
      </c>
      <c r="G4029" s="5">
        <f>IF(C4029=0,0,C4029*LABOR_HRS_WK_MES*SEASON_WEEKS*(1+DIM_PCT_MES)^C4029)</f>
        <v>1616.0570598233128</v>
      </c>
      <c r="H4029" s="5">
        <f>E4029+F4029+G4029</f>
        <v>2669.6201560733134</v>
      </c>
      <c r="I4029" s="5">
        <f>MIN(H4029,FARMER_HRS)</f>
        <v>720</v>
      </c>
      <c r="J4029" s="5">
        <f>MAX(0,H4029-FARMER_HRS)</f>
        <v>1949.6201560733134</v>
      </c>
      <c r="K4029" s="2">
        <f>I4029*FARMER_RATE+J4029*TEMP_WORKER_RATE</f>
        <v>58847.572154050577</v>
      </c>
      <c r="L4029" s="2">
        <f>A4029*PRICE_TOM+B4029*PRICE_CAR+C4029*PRICE_MES</f>
        <v>129282</v>
      </c>
      <c r="M4029" s="2">
        <f>A4029*FERT_BED_TOM+B4029*FERT_BED_CAR+C4029*FERT_BED_MES</f>
        <v>29480</v>
      </c>
      <c r="N4029" s="6">
        <f>IF(AND(D4029&lt;=TOTAL_BEDS,J4029&lt;=TEMP_WORKER_MAX*TEMP_WORKER_HRS),1,0)</f>
        <v>1</v>
      </c>
      <c r="O4029" s="2">
        <f>L4029-M4029-K4029-FIXED_COSTS</f>
        <v>20954.427845949423</v>
      </c>
      <c r="P4029" s="2">
        <f>IF(N4029=1,O4029,"")</f>
        <v>20954.427845949423</v>
      </c>
    </row>
    <row r="4030">
      <c r="A4030" s="6">
        <v>6</v>
      </c>
      <c r="B4030" s="6">
        <v>3</v>
      </c>
      <c r="C4030" s="6">
        <v>27</v>
      </c>
      <c r="D4030" s="6">
        <f>A4030+B4030+C4030</f>
        <v>36</v>
      </c>
      <c r="E4030" s="5">
        <f>IF(A4030=0,0,A4030*LABOR_HRS_WK_TOM*SEASON_WEEKS*(1+DIM_PCT_TOM)^A4030)</f>
        <v>956.64294000000041</v>
      </c>
      <c r="F4030" s="5">
        <f>IF(B4030=0,0,B4030*LABOR_HRS_WK_CAR*SEASON_WEEKS*(1+DIM_PCT_CAR)^B4030)</f>
        <v>96.920156249999962</v>
      </c>
      <c r="G4030" s="5">
        <f>IF(C4030=0,0,C4030*LABOR_HRS_WK_MES*SEASON_WEEKS*(1+DIM_PCT_MES)^C4030)</f>
        <v>1699.19076434307</v>
      </c>
      <c r="H4030" s="5">
        <f>E4030+F4030+G4030</f>
        <v>2752.7538605930704</v>
      </c>
      <c r="I4030" s="5">
        <f>MIN(H4030,FARMER_HRS)</f>
        <v>720</v>
      </c>
      <c r="J4030" s="5">
        <f>MAX(0,H4030-FARMER_HRS)</f>
        <v>2032.7538605930704</v>
      </c>
      <c r="K4030" s="2">
        <f>I4030*FARMER_RATE+J4030*TEMP_WORKER_RATE</f>
        <v>60290.865635296359</v>
      </c>
      <c r="L4030" s="2">
        <f>A4030*PRICE_TOM+B4030*PRICE_CAR+C4030*PRICE_MES</f>
        <v>131982</v>
      </c>
      <c r="M4030" s="2">
        <f>A4030*FERT_BED_TOM+B4030*FERT_BED_CAR+C4030*FERT_BED_MES</f>
        <v>30360</v>
      </c>
      <c r="N4030" s="6">
        <f>IF(AND(D4030&lt;=TOTAL_BEDS,J4030&lt;=TEMP_WORKER_MAX*TEMP_WORKER_HRS),1,0)</f>
        <v>1</v>
      </c>
      <c r="O4030" s="2">
        <f>L4030-M4030-K4030-FIXED_COSTS</f>
        <v>21331.134364703641</v>
      </c>
      <c r="P4030" s="2">
        <f>IF(N4030=1,O4030,"")</f>
        <v>21331.134364703641</v>
      </c>
    </row>
    <row r="4031">
      <c r="A4031" s="6">
        <v>6</v>
      </c>
      <c r="B4031" s="6">
        <v>3</v>
      </c>
      <c r="C4031" s="6">
        <v>28</v>
      </c>
      <c r="D4031" s="6">
        <f>A4031+B4031+C4031</f>
        <v>37</v>
      </c>
      <c r="E4031" s="5">
        <f>IF(A4031=0,0,A4031*LABOR_HRS_WK_TOM*SEASON_WEEKS*(1+DIM_PCT_TOM)^A4031)</f>
        <v>956.64294000000041</v>
      </c>
      <c r="F4031" s="5">
        <f>IF(B4031=0,0,B4031*LABOR_HRS_WK_CAR*SEASON_WEEKS*(1+DIM_PCT_CAR)^B4031)</f>
        <v>96.920156249999962</v>
      </c>
      <c r="G4031" s="5">
        <f>IF(C4031=0,0,C4031*LABOR_HRS_WK_MES*SEASON_WEEKS*(1+DIM_PCT_MES)^C4031)</f>
        <v>1784.1503025602233</v>
      </c>
      <c r="H4031" s="5">
        <f>E4031+F4031+G4031</f>
        <v>2837.7133988102237</v>
      </c>
      <c r="I4031" s="5">
        <f>MIN(H4031,FARMER_HRS)</f>
        <v>720</v>
      </c>
      <c r="J4031" s="5">
        <f>MAX(0,H4031-FARMER_HRS)</f>
        <v>2117.7133988102237</v>
      </c>
      <c r="K4031" s="2">
        <f>I4031*FARMER_RATE+J4031*TEMP_WORKER_RATE</f>
        <v>61765.857618233051</v>
      </c>
      <c r="L4031" s="2">
        <f>A4031*PRICE_TOM+B4031*PRICE_CAR+C4031*PRICE_MES</f>
        <v>134682</v>
      </c>
      <c r="M4031" s="2">
        <f>A4031*FERT_BED_TOM+B4031*FERT_BED_CAR+C4031*FERT_BED_MES</f>
        <v>31240</v>
      </c>
      <c r="N4031" s="6">
        <f>IF(AND(D4031&lt;=TOTAL_BEDS,J4031&lt;=TEMP_WORKER_MAX*TEMP_WORKER_HRS),1,0)</f>
        <v>1</v>
      </c>
      <c r="O4031" s="2">
        <f>L4031-M4031-K4031-FIXED_COSTS</f>
        <v>21676.142381766949</v>
      </c>
      <c r="P4031" s="2">
        <f>IF(N4031=1,O4031,"")</f>
        <v>21676.142381766949</v>
      </c>
    </row>
    <row r="4032">
      <c r="A4032" s="6">
        <v>6</v>
      </c>
      <c r="B4032" s="6">
        <v>3</v>
      </c>
      <c r="C4032" s="6">
        <v>29</v>
      </c>
      <c r="D4032" s="6">
        <f>A4032+B4032+C4032</f>
        <v>38</v>
      </c>
      <c r="E4032" s="5">
        <f>IF(A4032=0,0,A4032*LABOR_HRS_WK_TOM*SEASON_WEEKS*(1+DIM_PCT_TOM)^A4032)</f>
        <v>956.64294000000041</v>
      </c>
      <c r="F4032" s="5">
        <f>IF(B4032=0,0,B4032*LABOR_HRS_WK_CAR*SEASON_WEEKS*(1+DIM_PCT_CAR)^B4032)</f>
        <v>96.920156249999962</v>
      </c>
      <c r="G4032" s="5">
        <f>IF(C4032=0,0,C4032*LABOR_HRS_WK_MES*SEASON_WEEKS*(1+DIM_PCT_MES)^C4032)</f>
        <v>1870.9683306758766</v>
      </c>
      <c r="H4032" s="5">
        <f>E4032+F4032+G4032</f>
        <v>2924.531426925877</v>
      </c>
      <c r="I4032" s="5">
        <f>MIN(H4032,FARMER_HRS)</f>
        <v>720</v>
      </c>
      <c r="J4032" s="5">
        <f>MAX(0,H4032-FARMER_HRS)</f>
        <v>2204.531426925877</v>
      </c>
      <c r="K4032" s="2">
        <f>I4032*FARMER_RATE+J4032*TEMP_WORKER_RATE</f>
        <v>63273.115050796478</v>
      </c>
      <c r="L4032" s="2">
        <f>A4032*PRICE_TOM+B4032*PRICE_CAR+C4032*PRICE_MES</f>
        <v>137382</v>
      </c>
      <c r="M4032" s="2">
        <f>A4032*FERT_BED_TOM+B4032*FERT_BED_CAR+C4032*FERT_BED_MES</f>
        <v>32120</v>
      </c>
      <c r="N4032" s="6">
        <f>IF(AND(D4032&lt;=TOTAL_BEDS,J4032&lt;=TEMP_WORKER_MAX*TEMP_WORKER_HRS),1,0)</f>
        <v>1</v>
      </c>
      <c r="O4032" s="2">
        <f>L4032-M4032-K4032-FIXED_COSTS</f>
        <v>21988.884949203522</v>
      </c>
      <c r="P4032" s="2">
        <f>IF(N4032=1,O4032,"")</f>
        <v>21988.884949203522</v>
      </c>
    </row>
    <row r="4033">
      <c r="A4033" s="6">
        <v>6</v>
      </c>
      <c r="B4033" s="6">
        <v>3</v>
      </c>
      <c r="C4033" s="6">
        <v>30</v>
      </c>
      <c r="D4033" s="6">
        <f>A4033+B4033+C4033</f>
        <v>39</v>
      </c>
      <c r="E4033" s="5">
        <f>IF(A4033=0,0,A4033*LABOR_HRS_WK_TOM*SEASON_WEEKS*(1+DIM_PCT_TOM)^A4033)</f>
        <v>956.64294000000041</v>
      </c>
      <c r="F4033" s="5">
        <f>IF(B4033=0,0,B4033*LABOR_HRS_WK_CAR*SEASON_WEEKS*(1+DIM_PCT_CAR)^B4033)</f>
        <v>96.920156249999962</v>
      </c>
      <c r="G4033" s="5">
        <f>IF(C4033=0,0,C4033*LABOR_HRS_WK_MES*SEASON_WEEKS*(1+DIM_PCT_MES)^C4033)</f>
        <v>1959.6780360096466</v>
      </c>
      <c r="H4033" s="5">
        <f>E4033+F4033+G4033</f>
        <v>3013.2411322596472</v>
      </c>
      <c r="I4033" s="5">
        <f>MIN(H4033,FARMER_HRS)</f>
        <v>720</v>
      </c>
      <c r="J4033" s="5">
        <f>MAX(0,H4033-FARMER_HRS)</f>
        <v>2293.2411322596472</v>
      </c>
      <c r="K4033" s="2">
        <f>I4033*FARMER_RATE+J4033*TEMP_WORKER_RATE</f>
        <v>64813.214101729987</v>
      </c>
      <c r="L4033" s="2">
        <f>A4033*PRICE_TOM+B4033*PRICE_CAR+C4033*PRICE_MES</f>
        <v>140082</v>
      </c>
      <c r="M4033" s="2">
        <f>A4033*FERT_BED_TOM+B4033*FERT_BED_CAR+C4033*FERT_BED_MES</f>
        <v>33000</v>
      </c>
      <c r="N4033" s="6">
        <f>IF(AND(D4033&lt;=TOTAL_BEDS,J4033&lt;=TEMP_WORKER_MAX*TEMP_WORKER_HRS),1,0)</f>
        <v>1</v>
      </c>
      <c r="O4033" s="2">
        <f>L4033-M4033-K4033-FIXED_COSTS</f>
        <v>22268.785898270013</v>
      </c>
      <c r="P4033" s="2">
        <f>IF(N4033=1,O4033,"")</f>
        <v>22268.785898270013</v>
      </c>
    </row>
    <row r="4034">
      <c r="A4034" s="6">
        <v>6</v>
      </c>
      <c r="B4034" s="6">
        <v>4</v>
      </c>
      <c r="C4034" s="6">
        <v>0</v>
      </c>
      <c r="D4034" s="6">
        <f>A4034+B4034+C4034</f>
        <v>10</v>
      </c>
      <c r="E4034" s="5">
        <f>IF(A4034=0,0,A4034*LABOR_HRS_WK_TOM*SEASON_WEEKS*(1+DIM_PCT_TOM)^A4034)</f>
        <v>956.64294000000041</v>
      </c>
      <c r="F4034" s="5">
        <f>IF(B4034=0,0,B4034*LABOR_HRS_WK_CAR*SEASON_WEEKS*(1+DIM_PCT_CAR)^B4034)</f>
        <v>132.45754687499993</v>
      </c>
      <c r="G4034" s="5">
        <f>IF(C4034=0,0,C4034*LABOR_HRS_WK_MES*SEASON_WEEKS*(1+DIM_PCT_MES)^C4034)</f>
        <v>0</v>
      </c>
      <c r="H4034" s="5">
        <f>E4034+F4034+G4034</f>
        <v>1089.1004868750003</v>
      </c>
      <c r="I4034" s="5">
        <f>MIN(H4034,FARMER_HRS)</f>
        <v>720</v>
      </c>
      <c r="J4034" s="5">
        <f>MAX(0,H4034-FARMER_HRS)</f>
        <v>369.10048687500034</v>
      </c>
      <c r="K4034" s="2">
        <f>I4034*FARMER_RATE+J4034*TEMP_WORKER_RATE</f>
        <v>31407.994563802087</v>
      </c>
      <c r="L4034" s="2">
        <f>A4034*PRICE_TOM+B4034*PRICE_CAR+C4034*PRICE_MES</f>
        <v>61176</v>
      </c>
      <c r="M4034" s="2">
        <f>A4034*FERT_BED_TOM+B4034*FERT_BED_CAR+C4034*FERT_BED_MES</f>
        <v>7040</v>
      </c>
      <c r="N4034" s="6">
        <f>IF(AND(D4034&lt;=TOTAL_BEDS,J4034&lt;=TEMP_WORKER_MAX*TEMP_WORKER_HRS),1,0)</f>
        <v>1</v>
      </c>
      <c r="O4034" s="2">
        <f>L4034-M4034-K4034-FIXED_COSTS</f>
        <v>2728.0054361979128</v>
      </c>
      <c r="P4034" s="2">
        <f>IF(N4034=1,O4034,"")</f>
        <v>2728.0054361979128</v>
      </c>
    </row>
    <row r="4035">
      <c r="A4035" s="6">
        <v>6</v>
      </c>
      <c r="B4035" s="6">
        <v>4</v>
      </c>
      <c r="C4035" s="6">
        <v>1</v>
      </c>
      <c r="D4035" s="6">
        <f>A4035+B4035+C4035</f>
        <v>11</v>
      </c>
      <c r="E4035" s="5">
        <f>IF(A4035=0,0,A4035*LABOR_HRS_WK_TOM*SEASON_WEEKS*(1+DIM_PCT_TOM)^A4035)</f>
        <v>956.64294000000041</v>
      </c>
      <c r="F4035" s="5">
        <f>IF(B4035=0,0,B4035*LABOR_HRS_WK_CAR*SEASON_WEEKS*(1+DIM_PCT_CAR)^B4035)</f>
        <v>132.45754687499993</v>
      </c>
      <c r="G4035" s="5">
        <f>IF(C4035=0,0,C4035*LABOR_HRS_WK_MES*SEASON_WEEKS*(1+DIM_PCT_MES)^C4035)</f>
        <v>45.5625</v>
      </c>
      <c r="H4035" s="5">
        <f>E4035+F4035+G4035</f>
        <v>1134.6629868750003</v>
      </c>
      <c r="I4035" s="5">
        <f>MIN(H4035,FARMER_HRS)</f>
        <v>720</v>
      </c>
      <c r="J4035" s="5">
        <f>MAX(0,H4035-FARMER_HRS)</f>
        <v>414.66298687500034</v>
      </c>
      <c r="K4035" s="2">
        <f>I4035*FARMER_RATE+J4035*TEMP_WORKER_RATE</f>
        <v>32199.010188802087</v>
      </c>
      <c r="L4035" s="2">
        <f>A4035*PRICE_TOM+B4035*PRICE_CAR+C4035*PRICE_MES</f>
        <v>63876</v>
      </c>
      <c r="M4035" s="2">
        <f>A4035*FERT_BED_TOM+B4035*FERT_BED_CAR+C4035*FERT_BED_MES</f>
        <v>7920</v>
      </c>
      <c r="N4035" s="6">
        <f>IF(AND(D4035&lt;=TOTAL_BEDS,J4035&lt;=TEMP_WORKER_MAX*TEMP_WORKER_HRS),1,0)</f>
        <v>1</v>
      </c>
      <c r="O4035" s="2">
        <f>L4035-M4035-K4035-FIXED_COSTS</f>
        <v>3756.9898111979128</v>
      </c>
      <c r="P4035" s="2">
        <f>IF(N4035=1,O4035,"")</f>
        <v>3756.9898111979128</v>
      </c>
    </row>
    <row r="4036">
      <c r="A4036" s="6">
        <v>6</v>
      </c>
      <c r="B4036" s="6">
        <v>4</v>
      </c>
      <c r="C4036" s="6">
        <v>2</v>
      </c>
      <c r="D4036" s="6">
        <f>A4036+B4036+C4036</f>
        <v>12</v>
      </c>
      <c r="E4036" s="5">
        <f>IF(A4036=0,0,A4036*LABOR_HRS_WK_TOM*SEASON_WEEKS*(1+DIM_PCT_TOM)^A4036)</f>
        <v>956.64294000000041</v>
      </c>
      <c r="F4036" s="5">
        <f>IF(B4036=0,0,B4036*LABOR_HRS_WK_CAR*SEASON_WEEKS*(1+DIM_PCT_CAR)^B4036)</f>
        <v>132.45754687499993</v>
      </c>
      <c r="G4036" s="5">
        <f>IF(C4036=0,0,C4036*LABOR_HRS_WK_MES*SEASON_WEEKS*(1+DIM_PCT_MES)^C4036)</f>
        <v>92.2640625</v>
      </c>
      <c r="H4036" s="5">
        <f>E4036+F4036+G4036</f>
        <v>1181.3645493750003</v>
      </c>
      <c r="I4036" s="5">
        <f>MIN(H4036,FARMER_HRS)</f>
        <v>720</v>
      </c>
      <c r="J4036" s="5">
        <f>MAX(0,H4036-FARMER_HRS)</f>
        <v>461.36454937500025</v>
      </c>
      <c r="K4036" s="2">
        <f>I4036*FARMER_RATE+J4036*TEMP_WORKER_RATE</f>
        <v>33009.801204427087</v>
      </c>
      <c r="L4036" s="2">
        <f>A4036*PRICE_TOM+B4036*PRICE_CAR+C4036*PRICE_MES</f>
        <v>66576</v>
      </c>
      <c r="M4036" s="2">
        <f>A4036*FERT_BED_TOM+B4036*FERT_BED_CAR+C4036*FERT_BED_MES</f>
        <v>8800</v>
      </c>
      <c r="N4036" s="6">
        <f>IF(AND(D4036&lt;=TOTAL_BEDS,J4036&lt;=TEMP_WORKER_MAX*TEMP_WORKER_HRS),1,0)</f>
        <v>1</v>
      </c>
      <c r="O4036" s="2">
        <f>L4036-M4036-K4036-FIXED_COSTS</f>
        <v>4766.1987955729128</v>
      </c>
      <c r="P4036" s="2">
        <f>IF(N4036=1,O4036,"")</f>
        <v>4766.1987955729128</v>
      </c>
    </row>
    <row r="4037">
      <c r="A4037" s="6">
        <v>6</v>
      </c>
      <c r="B4037" s="6">
        <v>4</v>
      </c>
      <c r="C4037" s="6">
        <v>3</v>
      </c>
      <c r="D4037" s="6">
        <f>A4037+B4037+C4037</f>
        <v>13</v>
      </c>
      <c r="E4037" s="5">
        <f>IF(A4037=0,0,A4037*LABOR_HRS_WK_TOM*SEASON_WEEKS*(1+DIM_PCT_TOM)^A4037)</f>
        <v>956.64294000000041</v>
      </c>
      <c r="F4037" s="5">
        <f>IF(B4037=0,0,B4037*LABOR_HRS_WK_CAR*SEASON_WEEKS*(1+DIM_PCT_CAR)^B4037)</f>
        <v>132.45754687499993</v>
      </c>
      <c r="G4037" s="5">
        <f>IF(C4037=0,0,C4037*LABOR_HRS_WK_MES*SEASON_WEEKS*(1+DIM_PCT_MES)^C4037)</f>
        <v>140.12604492187498</v>
      </c>
      <c r="H4037" s="5">
        <f>E4037+F4037+G4037</f>
        <v>1229.2265317968754</v>
      </c>
      <c r="I4037" s="5">
        <f>MIN(H4037,FARMER_HRS)</f>
        <v>720</v>
      </c>
      <c r="J4037" s="5">
        <f>MAX(0,H4037-FARMER_HRS)</f>
        <v>509.22653179687541</v>
      </c>
      <c r="K4037" s="2">
        <f>I4037*FARMER_RATE+J4037*TEMP_WORKER_RATE</f>
        <v>33840.738399251306</v>
      </c>
      <c r="L4037" s="2">
        <f>A4037*PRICE_TOM+B4037*PRICE_CAR+C4037*PRICE_MES</f>
        <v>69276</v>
      </c>
      <c r="M4037" s="2">
        <f>A4037*FERT_BED_TOM+B4037*FERT_BED_CAR+C4037*FERT_BED_MES</f>
        <v>9680</v>
      </c>
      <c r="N4037" s="6">
        <f>IF(AND(D4037&lt;=TOTAL_BEDS,J4037&lt;=TEMP_WORKER_MAX*TEMP_WORKER_HRS),1,0)</f>
        <v>1</v>
      </c>
      <c r="O4037" s="2">
        <f>L4037-M4037-K4037-FIXED_COSTS</f>
        <v>5755.261600748694</v>
      </c>
      <c r="P4037" s="2">
        <f>IF(N4037=1,O4037,"")</f>
        <v>5755.261600748694</v>
      </c>
    </row>
    <row r="4038">
      <c r="A4038" s="6">
        <v>6</v>
      </c>
      <c r="B4038" s="6">
        <v>4</v>
      </c>
      <c r="C4038" s="6">
        <v>4</v>
      </c>
      <c r="D4038" s="6">
        <f>A4038+B4038+C4038</f>
        <v>14</v>
      </c>
      <c r="E4038" s="5">
        <f>IF(A4038=0,0,A4038*LABOR_HRS_WK_TOM*SEASON_WEEKS*(1+DIM_PCT_TOM)^A4038)</f>
        <v>956.64294000000041</v>
      </c>
      <c r="F4038" s="5">
        <f>IF(B4038=0,0,B4038*LABOR_HRS_WK_CAR*SEASON_WEEKS*(1+DIM_PCT_CAR)^B4038)</f>
        <v>132.45754687499993</v>
      </c>
      <c r="G4038" s="5">
        <f>IF(C4038=0,0,C4038*LABOR_HRS_WK_MES*SEASON_WEEKS*(1+DIM_PCT_MES)^C4038)</f>
        <v>189.17016064453119</v>
      </c>
      <c r="H4038" s="5">
        <f>E4038+F4038+G4038</f>
        <v>1278.2706475195316</v>
      </c>
      <c r="I4038" s="5">
        <f>MIN(H4038,FARMER_HRS)</f>
        <v>720</v>
      </c>
      <c r="J4038" s="5">
        <f>MAX(0,H4038-FARMER_HRS)</f>
        <v>558.27064751953162</v>
      </c>
      <c r="K4038" s="2">
        <f>I4038*FARMER_RATE+J4038*TEMP_WORKER_RATE</f>
        <v>34692.198741658533</v>
      </c>
      <c r="L4038" s="2">
        <f>A4038*PRICE_TOM+B4038*PRICE_CAR+C4038*PRICE_MES</f>
        <v>71976</v>
      </c>
      <c r="M4038" s="2">
        <f>A4038*FERT_BED_TOM+B4038*FERT_BED_CAR+C4038*FERT_BED_MES</f>
        <v>10560</v>
      </c>
      <c r="N4038" s="6">
        <f>IF(AND(D4038&lt;=TOTAL_BEDS,J4038&lt;=TEMP_WORKER_MAX*TEMP_WORKER_HRS),1,0)</f>
        <v>1</v>
      </c>
      <c r="O4038" s="2">
        <f>L4038-M4038-K4038-FIXED_COSTS</f>
        <v>6723.8012583414675</v>
      </c>
      <c r="P4038" s="2">
        <f>IF(N4038=1,O4038,"")</f>
        <v>6723.8012583414675</v>
      </c>
    </row>
    <row r="4039">
      <c r="A4039" s="6">
        <v>6</v>
      </c>
      <c r="B4039" s="6">
        <v>4</v>
      </c>
      <c r="C4039" s="6">
        <v>5</v>
      </c>
      <c r="D4039" s="6">
        <f>A4039+B4039+C4039</f>
        <v>15</v>
      </c>
      <c r="E4039" s="5">
        <f>IF(A4039=0,0,A4039*LABOR_HRS_WK_TOM*SEASON_WEEKS*(1+DIM_PCT_TOM)^A4039)</f>
        <v>956.64294000000041</v>
      </c>
      <c r="F4039" s="5">
        <f>IF(B4039=0,0,B4039*LABOR_HRS_WK_CAR*SEASON_WEEKS*(1+DIM_PCT_CAR)^B4039)</f>
        <v>132.45754687499993</v>
      </c>
      <c r="G4039" s="5">
        <f>IF(C4039=0,0,C4039*LABOR_HRS_WK_MES*SEASON_WEEKS*(1+DIM_PCT_MES)^C4039)</f>
        <v>239.41848456573481</v>
      </c>
      <c r="H4039" s="5">
        <f>E4039+F4039+G4039</f>
        <v>1328.5189714407352</v>
      </c>
      <c r="I4039" s="5">
        <f>MIN(H4039,FARMER_HRS)</f>
        <v>720</v>
      </c>
      <c r="J4039" s="5">
        <f>MAX(0,H4039-FARMER_HRS)</f>
        <v>608.51897144073519</v>
      </c>
      <c r="K4039" s="2">
        <f>I4039*FARMER_RATE+J4039*TEMP_WORKER_RATE</f>
        <v>35564.565476401651</v>
      </c>
      <c r="L4039" s="2">
        <f>A4039*PRICE_TOM+B4039*PRICE_CAR+C4039*PRICE_MES</f>
        <v>74676</v>
      </c>
      <c r="M4039" s="2">
        <f>A4039*FERT_BED_TOM+B4039*FERT_BED_CAR+C4039*FERT_BED_MES</f>
        <v>11440</v>
      </c>
      <c r="N4039" s="6">
        <f>IF(AND(D4039&lt;=TOTAL_BEDS,J4039&lt;=TEMP_WORKER_MAX*TEMP_WORKER_HRS),1,0)</f>
        <v>1</v>
      </c>
      <c r="O4039" s="2">
        <f>L4039-M4039-K4039-FIXED_COSTS</f>
        <v>7671.4345235983492</v>
      </c>
      <c r="P4039" s="2">
        <f>IF(N4039=1,O4039,"")</f>
        <v>7671.4345235983492</v>
      </c>
    </row>
    <row r="4040">
      <c r="A4040" s="6">
        <v>6</v>
      </c>
      <c r="B4040" s="6">
        <v>4</v>
      </c>
      <c r="C4040" s="6">
        <v>6</v>
      </c>
      <c r="D4040" s="6">
        <f>A4040+B4040+C4040</f>
        <v>16</v>
      </c>
      <c r="E4040" s="5">
        <f>IF(A4040=0,0,A4040*LABOR_HRS_WK_TOM*SEASON_WEEKS*(1+DIM_PCT_TOM)^A4040)</f>
        <v>956.64294000000041</v>
      </c>
      <c r="F4040" s="5">
        <f>IF(B4040=0,0,B4040*LABOR_HRS_WK_CAR*SEASON_WEEKS*(1+DIM_PCT_CAR)^B4040)</f>
        <v>132.45754687499993</v>
      </c>
      <c r="G4040" s="5">
        <f>IF(C4040=0,0,C4040*LABOR_HRS_WK_MES*SEASON_WEEKS*(1+DIM_PCT_MES)^C4040)</f>
        <v>290.89345874736773</v>
      </c>
      <c r="H4040" s="5">
        <f>E4040+F4040+G4040</f>
        <v>1379.9939456223681</v>
      </c>
      <c r="I4040" s="5">
        <f>MIN(H4040,FARMER_HRS)</f>
        <v>720</v>
      </c>
      <c r="J4040" s="5">
        <f>MAX(0,H4040-FARMER_HRS)</f>
        <v>659.99394562236807</v>
      </c>
      <c r="K4040" s="2">
        <f>I4040*FARMER_RATE+J4040*TEMP_WORKER_RATE</f>
        <v>36458.22822261056</v>
      </c>
      <c r="L4040" s="2">
        <f>A4040*PRICE_TOM+B4040*PRICE_CAR+C4040*PRICE_MES</f>
        <v>77376</v>
      </c>
      <c r="M4040" s="2">
        <f>A4040*FERT_BED_TOM+B4040*FERT_BED_CAR+C4040*FERT_BED_MES</f>
        <v>12320</v>
      </c>
      <c r="N4040" s="6">
        <f>IF(AND(D4040&lt;=TOTAL_BEDS,J4040&lt;=TEMP_WORKER_MAX*TEMP_WORKER_HRS),1,0)</f>
        <v>1</v>
      </c>
      <c r="O4040" s="2">
        <f>L4040-M4040-K4040-FIXED_COSTS</f>
        <v>8597.77177738944</v>
      </c>
      <c r="P4040" s="2">
        <f>IF(N4040=1,O4040,"")</f>
        <v>8597.77177738944</v>
      </c>
    </row>
    <row r="4041">
      <c r="A4041" s="6">
        <v>6</v>
      </c>
      <c r="B4041" s="6">
        <v>4</v>
      </c>
      <c r="C4041" s="6">
        <v>7</v>
      </c>
      <c r="D4041" s="6">
        <f>A4041+B4041+C4041</f>
        <v>17</v>
      </c>
      <c r="E4041" s="5">
        <f>IF(A4041=0,0,A4041*LABOR_HRS_WK_TOM*SEASON_WEEKS*(1+DIM_PCT_TOM)^A4041)</f>
        <v>956.64294000000041</v>
      </c>
      <c r="F4041" s="5">
        <f>IF(B4041=0,0,B4041*LABOR_HRS_WK_CAR*SEASON_WEEKS*(1+DIM_PCT_CAR)^B4041)</f>
        <v>132.45754687499993</v>
      </c>
      <c r="G4041" s="5">
        <f>IF(C4041=0,0,C4041*LABOR_HRS_WK_MES*SEASON_WEEKS*(1+DIM_PCT_MES)^C4041)</f>
        <v>343.61789814532818</v>
      </c>
      <c r="H4041" s="5">
        <f>E4041+F4041+G4041</f>
        <v>1432.7183850203285</v>
      </c>
      <c r="I4041" s="5">
        <f>MIN(H4041,FARMER_HRS)</f>
        <v>720</v>
      </c>
      <c r="J4041" s="5">
        <f>MAX(0,H4041-FARMER_HRS)</f>
        <v>712.71838502032847</v>
      </c>
      <c r="K4041" s="2">
        <f>I4041*FARMER_RATE+J4041*TEMP_WORKER_RATE</f>
        <v>37373.58307326959</v>
      </c>
      <c r="L4041" s="2">
        <f>A4041*PRICE_TOM+B4041*PRICE_CAR+C4041*PRICE_MES</f>
        <v>80076</v>
      </c>
      <c r="M4041" s="2">
        <f>A4041*FERT_BED_TOM+B4041*FERT_BED_CAR+C4041*FERT_BED_MES</f>
        <v>13200</v>
      </c>
      <c r="N4041" s="6">
        <f>IF(AND(D4041&lt;=TOTAL_BEDS,J4041&lt;=TEMP_WORKER_MAX*TEMP_WORKER_HRS),1,0)</f>
        <v>1</v>
      </c>
      <c r="O4041" s="2">
        <f>L4041-M4041-K4041-FIXED_COSTS</f>
        <v>9502.41692673041</v>
      </c>
      <c r="P4041" s="2">
        <f>IF(N4041=1,O4041,"")</f>
        <v>9502.41692673041</v>
      </c>
    </row>
    <row r="4042">
      <c r="A4042" s="6">
        <v>6</v>
      </c>
      <c r="B4042" s="6">
        <v>4</v>
      </c>
      <c r="C4042" s="6">
        <v>8</v>
      </c>
      <c r="D4042" s="6">
        <f>A4042+B4042+C4042</f>
        <v>18</v>
      </c>
      <c r="E4042" s="5">
        <f>IF(A4042=0,0,A4042*LABOR_HRS_WK_TOM*SEASON_WEEKS*(1+DIM_PCT_TOM)^A4042)</f>
        <v>956.64294000000041</v>
      </c>
      <c r="F4042" s="5">
        <f>IF(B4042=0,0,B4042*LABOR_HRS_WK_CAR*SEASON_WEEKS*(1+DIM_PCT_CAR)^B4042)</f>
        <v>132.45754687499993</v>
      </c>
      <c r="G4042" s="5">
        <f>IF(C4042=0,0,C4042*LABOR_HRS_WK_MES*SEASON_WEEKS*(1+DIM_PCT_MES)^C4042)</f>
        <v>397.61499642530833</v>
      </c>
      <c r="H4042" s="5">
        <f>E4042+F4042+G4042</f>
        <v>1486.7154833003087</v>
      </c>
      <c r="I4042" s="5">
        <f>MIN(H4042,FARMER_HRS)</f>
        <v>720</v>
      </c>
      <c r="J4042" s="5">
        <f>MAX(0,H4042-FARMER_HRS)</f>
        <v>766.71548330030873</v>
      </c>
      <c r="K4042" s="2">
        <f>I4042*FARMER_RATE+J4042*TEMP_WORKER_RATE</f>
        <v>38311.032696185917</v>
      </c>
      <c r="L4042" s="2">
        <f>A4042*PRICE_TOM+B4042*PRICE_CAR+C4042*PRICE_MES</f>
        <v>82776</v>
      </c>
      <c r="M4042" s="2">
        <f>A4042*FERT_BED_TOM+B4042*FERT_BED_CAR+C4042*FERT_BED_MES</f>
        <v>14080</v>
      </c>
      <c r="N4042" s="6">
        <f>IF(AND(D4042&lt;=TOTAL_BEDS,J4042&lt;=TEMP_WORKER_MAX*TEMP_WORKER_HRS),1,0)</f>
        <v>1</v>
      </c>
      <c r="O4042" s="2">
        <f>L4042-M4042-K4042-FIXED_COSTS</f>
        <v>10384.967303814083</v>
      </c>
      <c r="P4042" s="2">
        <f>IF(N4042=1,O4042,"")</f>
        <v>10384.967303814083</v>
      </c>
    </row>
    <row r="4043">
      <c r="A4043" s="6">
        <v>6</v>
      </c>
      <c r="B4043" s="6">
        <v>4</v>
      </c>
      <c r="C4043" s="6">
        <v>9</v>
      </c>
      <c r="D4043" s="6">
        <f>A4043+B4043+C4043</f>
        <v>19</v>
      </c>
      <c r="E4043" s="5">
        <f>IF(A4043=0,0,A4043*LABOR_HRS_WK_TOM*SEASON_WEEKS*(1+DIM_PCT_TOM)^A4043)</f>
        <v>956.64294000000041</v>
      </c>
      <c r="F4043" s="5">
        <f>IF(B4043=0,0,B4043*LABOR_HRS_WK_CAR*SEASON_WEEKS*(1+DIM_PCT_CAR)^B4043)</f>
        <v>132.45754687499993</v>
      </c>
      <c r="G4043" s="5">
        <f>IF(C4043=0,0,C4043*LABOR_HRS_WK_MES*SEASON_WEEKS*(1+DIM_PCT_MES)^C4043)</f>
        <v>452.90833186570273</v>
      </c>
      <c r="H4043" s="5">
        <f>E4043+F4043+G4043</f>
        <v>1542.0088187407032</v>
      </c>
      <c r="I4043" s="5">
        <f>MIN(H4043,FARMER_HRS)</f>
        <v>720</v>
      </c>
      <c r="J4043" s="5">
        <f>MAX(0,H4043-FARMER_HRS)</f>
        <v>822.00881874070319</v>
      </c>
      <c r="K4043" s="2">
        <f>I4043*FARMER_RATE+J4043*TEMP_WORKER_RATE</f>
        <v>39270.986436470543</v>
      </c>
      <c r="L4043" s="2">
        <f>A4043*PRICE_TOM+B4043*PRICE_CAR+C4043*PRICE_MES</f>
        <v>85476</v>
      </c>
      <c r="M4043" s="2">
        <f>A4043*FERT_BED_TOM+B4043*FERT_BED_CAR+C4043*FERT_BED_MES</f>
        <v>14960</v>
      </c>
      <c r="N4043" s="6">
        <f>IF(AND(D4043&lt;=TOTAL_BEDS,J4043&lt;=TEMP_WORKER_MAX*TEMP_WORKER_HRS),1,0)</f>
        <v>1</v>
      </c>
      <c r="O4043" s="2">
        <f>L4043-M4043-K4043-FIXED_COSTS</f>
        <v>11245.013563529457</v>
      </c>
      <c r="P4043" s="2">
        <f>IF(N4043=1,O4043,"")</f>
        <v>11245.013563529457</v>
      </c>
    </row>
    <row r="4044">
      <c r="A4044" s="6">
        <v>6</v>
      </c>
      <c r="B4044" s="6">
        <v>4</v>
      </c>
      <c r="C4044" s="6">
        <v>10</v>
      </c>
      <c r="D4044" s="6">
        <f>A4044+B4044+C4044</f>
        <v>20</v>
      </c>
      <c r="E4044" s="5">
        <f>IF(A4044=0,0,A4044*LABOR_HRS_WK_TOM*SEASON_WEEKS*(1+DIM_PCT_TOM)^A4044)</f>
        <v>956.64294000000041</v>
      </c>
      <c r="F4044" s="5">
        <f>IF(B4044=0,0,B4044*LABOR_HRS_WK_CAR*SEASON_WEEKS*(1+DIM_PCT_CAR)^B4044)</f>
        <v>132.45754687499993</v>
      </c>
      <c r="G4044" s="5">
        <f>IF(C4044=0,0,C4044*LABOR_HRS_WK_MES*SEASON_WEEKS*(1+DIM_PCT_MES)^C4044)</f>
        <v>509.52187334891551</v>
      </c>
      <c r="H4044" s="5">
        <f>E4044+F4044+G4044</f>
        <v>1598.6223602239158</v>
      </c>
      <c r="I4044" s="5">
        <f>MIN(H4044,FARMER_HRS)</f>
        <v>720</v>
      </c>
      <c r="J4044" s="5">
        <f>MAX(0,H4044-FARMER_HRS)</f>
        <v>878.62236022391585</v>
      </c>
      <c r="K4044" s="2">
        <f>I4044*FARMER_RATE+J4044*TEMP_WORKER_RATE</f>
        <v>40253.860420554091</v>
      </c>
      <c r="L4044" s="2">
        <f>A4044*PRICE_TOM+B4044*PRICE_CAR+C4044*PRICE_MES</f>
        <v>88176</v>
      </c>
      <c r="M4044" s="2">
        <f>A4044*FERT_BED_TOM+B4044*FERT_BED_CAR+C4044*FERT_BED_MES</f>
        <v>15840</v>
      </c>
      <c r="N4044" s="6">
        <f>IF(AND(D4044&lt;=TOTAL_BEDS,J4044&lt;=TEMP_WORKER_MAX*TEMP_WORKER_HRS),1,0)</f>
        <v>1</v>
      </c>
      <c r="O4044" s="2">
        <f>L4044-M4044-K4044-FIXED_COSTS</f>
        <v>12082.139579445909</v>
      </c>
      <c r="P4044" s="2">
        <f>IF(N4044=1,O4044,"")</f>
        <v>12082.139579445909</v>
      </c>
    </row>
    <row r="4045">
      <c r="A4045" s="6">
        <v>6</v>
      </c>
      <c r="B4045" s="6">
        <v>4</v>
      </c>
      <c r="C4045" s="6">
        <v>11</v>
      </c>
      <c r="D4045" s="6">
        <f>A4045+B4045+C4045</f>
        <v>21</v>
      </c>
      <c r="E4045" s="5">
        <f>IF(A4045=0,0,A4045*LABOR_HRS_WK_TOM*SEASON_WEEKS*(1+DIM_PCT_TOM)^A4045)</f>
        <v>956.64294000000041</v>
      </c>
      <c r="F4045" s="5">
        <f>IF(B4045=0,0,B4045*LABOR_HRS_WK_CAR*SEASON_WEEKS*(1+DIM_PCT_CAR)^B4045)</f>
        <v>132.45754687499993</v>
      </c>
      <c r="G4045" s="5">
        <f>IF(C4045=0,0,C4045*LABOR_HRS_WK_MES*SEASON_WEEKS*(1+DIM_PCT_MES)^C4045)</f>
        <v>567.47998644235463</v>
      </c>
      <c r="H4045" s="5">
        <f>E4045+F4045+G4045</f>
        <v>1656.580473317355</v>
      </c>
      <c r="I4045" s="5">
        <f>MIN(H4045,FARMER_HRS)</f>
        <v>720</v>
      </c>
      <c r="J4045" s="5">
        <f>MAX(0,H4045-FARMER_HRS)</f>
        <v>936.580473317355</v>
      </c>
      <c r="K4045" s="2">
        <f>I4045*FARMER_RATE+J4045*TEMP_WORKER_RATE</f>
        <v>41260.077661759635</v>
      </c>
      <c r="L4045" s="2">
        <f>A4045*PRICE_TOM+B4045*PRICE_CAR+C4045*PRICE_MES</f>
        <v>90876</v>
      </c>
      <c r="M4045" s="2">
        <f>A4045*FERT_BED_TOM+B4045*FERT_BED_CAR+C4045*FERT_BED_MES</f>
        <v>16720</v>
      </c>
      <c r="N4045" s="6">
        <f>IF(AND(D4045&lt;=TOTAL_BEDS,J4045&lt;=TEMP_WORKER_MAX*TEMP_WORKER_HRS),1,0)</f>
        <v>1</v>
      </c>
      <c r="O4045" s="2">
        <f>L4045-M4045-K4045-FIXED_COSTS</f>
        <v>12895.922338240365</v>
      </c>
      <c r="P4045" s="2">
        <f>IF(N4045=1,O4045,"")</f>
        <v>12895.922338240365</v>
      </c>
    </row>
    <row r="4046">
      <c r="A4046" s="6">
        <v>6</v>
      </c>
      <c r="B4046" s="6">
        <v>4</v>
      </c>
      <c r="C4046" s="6">
        <v>12</v>
      </c>
      <c r="D4046" s="6">
        <f>A4046+B4046+C4046</f>
        <v>22</v>
      </c>
      <c r="E4046" s="5">
        <f>IF(A4046=0,0,A4046*LABOR_HRS_WK_TOM*SEASON_WEEKS*(1+DIM_PCT_TOM)^A4046)</f>
        <v>956.64294000000041</v>
      </c>
      <c r="F4046" s="5">
        <f>IF(B4046=0,0,B4046*LABOR_HRS_WK_CAR*SEASON_WEEKS*(1+DIM_PCT_CAR)^B4046)</f>
        <v>132.45754687499993</v>
      </c>
      <c r="G4046" s="5">
        <f>IF(C4046=0,0,C4046*LABOR_HRS_WK_MES*SEASON_WEEKS*(1+DIM_PCT_MES)^C4046)</f>
        <v>626.807439570419</v>
      </c>
      <c r="H4046" s="5">
        <f>E4046+F4046+G4046</f>
        <v>1715.9079264454194</v>
      </c>
      <c r="I4046" s="5">
        <f>MIN(H4046,FARMER_HRS)</f>
        <v>720</v>
      </c>
      <c r="J4046" s="5">
        <f>MAX(0,H4046-FARMER_HRS)</f>
        <v>995.90792644541943</v>
      </c>
      <c r="K4046" s="2">
        <f>I4046*FARMER_RATE+J4046*TEMP_WORKER_RATE</f>
        <v>42290.0681674552</v>
      </c>
      <c r="L4046" s="2">
        <f>A4046*PRICE_TOM+B4046*PRICE_CAR+C4046*PRICE_MES</f>
        <v>93576</v>
      </c>
      <c r="M4046" s="2">
        <f>A4046*FERT_BED_TOM+B4046*FERT_BED_CAR+C4046*FERT_BED_MES</f>
        <v>17600</v>
      </c>
      <c r="N4046" s="6">
        <f>IF(AND(D4046&lt;=TOTAL_BEDS,J4046&lt;=TEMP_WORKER_MAX*TEMP_WORKER_HRS),1,0)</f>
        <v>1</v>
      </c>
      <c r="O4046" s="2">
        <f>L4046-M4046-K4046-FIXED_COSTS</f>
        <v>13685.931832544797</v>
      </c>
      <c r="P4046" s="2">
        <f>IF(N4046=1,O4046,"")</f>
        <v>13685.931832544797</v>
      </c>
    </row>
    <row r="4047">
      <c r="A4047" s="6">
        <v>6</v>
      </c>
      <c r="B4047" s="6">
        <v>4</v>
      </c>
      <c r="C4047" s="6">
        <v>13</v>
      </c>
      <c r="D4047" s="6">
        <f>A4047+B4047+C4047</f>
        <v>23</v>
      </c>
      <c r="E4047" s="5">
        <f>IF(A4047=0,0,A4047*LABOR_HRS_WK_TOM*SEASON_WEEKS*(1+DIM_PCT_TOM)^A4047)</f>
        <v>956.64294000000041</v>
      </c>
      <c r="F4047" s="5">
        <f>IF(B4047=0,0,B4047*LABOR_HRS_WK_CAR*SEASON_WEEKS*(1+DIM_PCT_CAR)^B4047)</f>
        <v>132.45754687499993</v>
      </c>
      <c r="G4047" s="5">
        <f>IF(C4047=0,0,C4047*LABOR_HRS_WK_MES*SEASON_WEEKS*(1+DIM_PCT_MES)^C4047)</f>
        <v>687.52941027880331</v>
      </c>
      <c r="H4047" s="5">
        <f>E4047+F4047+G4047</f>
        <v>1776.6298971538035</v>
      </c>
      <c r="I4047" s="5">
        <f>MIN(H4047,FARMER_HRS)</f>
        <v>720</v>
      </c>
      <c r="J4047" s="5">
        <f>MAX(0,H4047-FARMER_HRS)</f>
        <v>1056.6298971538035</v>
      </c>
      <c r="K4047" s="2">
        <f>I4047*FARMER_RATE+J4047*TEMP_WORKER_RATE</f>
        <v>43344.269047809088</v>
      </c>
      <c r="L4047" s="2">
        <f>A4047*PRICE_TOM+B4047*PRICE_CAR+C4047*PRICE_MES</f>
        <v>96276</v>
      </c>
      <c r="M4047" s="2">
        <f>A4047*FERT_BED_TOM+B4047*FERT_BED_CAR+C4047*FERT_BED_MES</f>
        <v>18480</v>
      </c>
      <c r="N4047" s="6">
        <f>IF(AND(D4047&lt;=TOTAL_BEDS,J4047&lt;=TEMP_WORKER_MAX*TEMP_WORKER_HRS),1,0)</f>
        <v>1</v>
      </c>
      <c r="O4047" s="2">
        <f>L4047-M4047-K4047-FIXED_COSTS</f>
        <v>14451.730952190912</v>
      </c>
      <c r="P4047" s="2">
        <f>IF(N4047=1,O4047,"")</f>
        <v>14451.730952190912</v>
      </c>
    </row>
    <row r="4048">
      <c r="A4048" s="6">
        <v>6</v>
      </c>
      <c r="B4048" s="6">
        <v>4</v>
      </c>
      <c r="C4048" s="6">
        <v>14</v>
      </c>
      <c r="D4048" s="6">
        <f>A4048+B4048+C4048</f>
        <v>24</v>
      </c>
      <c r="E4048" s="5">
        <f>IF(A4048=0,0,A4048*LABOR_HRS_WK_TOM*SEASON_WEEKS*(1+DIM_PCT_TOM)^A4048)</f>
        <v>956.64294000000041</v>
      </c>
      <c r="F4048" s="5">
        <f>IF(B4048=0,0,B4048*LABOR_HRS_WK_CAR*SEASON_WEEKS*(1+DIM_PCT_CAR)^B4048)</f>
        <v>132.45754687499993</v>
      </c>
      <c r="G4048" s="5">
        <f>IF(C4048=0,0,C4048*LABOR_HRS_WK_MES*SEASON_WEEKS*(1+DIM_PCT_MES)^C4048)</f>
        <v>749.67149159246435</v>
      </c>
      <c r="H4048" s="5">
        <f>E4048+F4048+G4048</f>
        <v>1838.7719784674646</v>
      </c>
      <c r="I4048" s="5">
        <f>MIN(H4048,FARMER_HRS)</f>
        <v>720</v>
      </c>
      <c r="J4048" s="5">
        <f>MAX(0,H4048-FARMER_HRS)</f>
        <v>1118.7719784674646</v>
      </c>
      <c r="K4048" s="2">
        <f>I4048*FARMER_RATE+J4048*TEMP_WORKER_RATE</f>
        <v>44423.124626171259</v>
      </c>
      <c r="L4048" s="2">
        <f>A4048*PRICE_TOM+B4048*PRICE_CAR+C4048*PRICE_MES</f>
        <v>98976</v>
      </c>
      <c r="M4048" s="2">
        <f>A4048*FERT_BED_TOM+B4048*FERT_BED_CAR+C4048*FERT_BED_MES</f>
        <v>19360</v>
      </c>
      <c r="N4048" s="6">
        <f>IF(AND(D4048&lt;=TOTAL_BEDS,J4048&lt;=TEMP_WORKER_MAX*TEMP_WORKER_HRS),1,0)</f>
        <v>1</v>
      </c>
      <c r="O4048" s="2">
        <f>L4048-M4048-K4048-FIXED_COSTS</f>
        <v>15192.875373828741</v>
      </c>
      <c r="P4048" s="2">
        <f>IF(N4048=1,O4048,"")</f>
        <v>15192.875373828741</v>
      </c>
    </row>
    <row r="4049">
      <c r="A4049" s="6">
        <v>6</v>
      </c>
      <c r="B4049" s="6">
        <v>4</v>
      </c>
      <c r="C4049" s="6">
        <v>15</v>
      </c>
      <c r="D4049" s="6">
        <f>A4049+B4049+C4049</f>
        <v>25</v>
      </c>
      <c r="E4049" s="5">
        <f>IF(A4049=0,0,A4049*LABOR_HRS_WK_TOM*SEASON_WEEKS*(1+DIM_PCT_TOM)^A4049)</f>
        <v>956.64294000000041</v>
      </c>
      <c r="F4049" s="5">
        <f>IF(B4049=0,0,B4049*LABOR_HRS_WK_CAR*SEASON_WEEKS*(1+DIM_PCT_CAR)^B4049)</f>
        <v>132.45754687499993</v>
      </c>
      <c r="G4049" s="5">
        <f>IF(C4049=0,0,C4049*LABOR_HRS_WK_MES*SEASON_WEEKS*(1+DIM_PCT_MES)^C4049)</f>
        <v>813.25969846861074</v>
      </c>
      <c r="H4049" s="5">
        <f>E4049+F4049+G4049</f>
        <v>1902.3601853436112</v>
      </c>
      <c r="I4049" s="5">
        <f>MIN(H4049,FARMER_HRS)</f>
        <v>720</v>
      </c>
      <c r="J4049" s="5">
        <f>MAX(0,H4049-FARMER_HRS)</f>
        <v>1182.3601853436112</v>
      </c>
      <c r="K4049" s="2">
        <f>I4049*FARMER_RATE+J4049*TEMP_WORKER_RATE</f>
        <v>45527.086551104359</v>
      </c>
      <c r="L4049" s="2">
        <f>A4049*PRICE_TOM+B4049*PRICE_CAR+C4049*PRICE_MES</f>
        <v>101676</v>
      </c>
      <c r="M4049" s="2">
        <f>A4049*FERT_BED_TOM+B4049*FERT_BED_CAR+C4049*FERT_BED_MES</f>
        <v>20240</v>
      </c>
      <c r="N4049" s="6">
        <f>IF(AND(D4049&lt;=TOTAL_BEDS,J4049&lt;=TEMP_WORKER_MAX*TEMP_WORKER_HRS),1,0)</f>
        <v>1</v>
      </c>
      <c r="O4049" s="2">
        <f>L4049-M4049-K4049-FIXED_COSTS</f>
        <v>15908.913448895641</v>
      </c>
      <c r="P4049" s="2">
        <f>IF(N4049=1,O4049,"")</f>
        <v>15908.913448895641</v>
      </c>
    </row>
    <row r="4050">
      <c r="A4050" s="6">
        <v>6</v>
      </c>
      <c r="B4050" s="6">
        <v>4</v>
      </c>
      <c r="C4050" s="6">
        <v>16</v>
      </c>
      <c r="D4050" s="6">
        <f>A4050+B4050+C4050</f>
        <v>26</v>
      </c>
      <c r="E4050" s="5">
        <f>IF(A4050=0,0,A4050*LABOR_HRS_WK_TOM*SEASON_WEEKS*(1+DIM_PCT_TOM)^A4050)</f>
        <v>956.64294000000041</v>
      </c>
      <c r="F4050" s="5">
        <f>IF(B4050=0,0,B4050*LABOR_HRS_WK_CAR*SEASON_WEEKS*(1+DIM_PCT_CAR)^B4050)</f>
        <v>132.45754687499993</v>
      </c>
      <c r="G4050" s="5">
        <f>IF(C4050=0,0,C4050*LABOR_HRS_WK_MES*SEASON_WEEKS*(1+DIM_PCT_MES)^C4050)</f>
        <v>878.32047434609967</v>
      </c>
      <c r="H4050" s="5">
        <f>E4050+F4050+G4050</f>
        <v>1967.4209612211</v>
      </c>
      <c r="I4050" s="5">
        <f>MIN(H4050,FARMER_HRS)</f>
        <v>720</v>
      </c>
      <c r="J4050" s="5">
        <f>MAX(0,H4050-FARMER_HRS)</f>
        <v>1247.4209612211</v>
      </c>
      <c r="K4050" s="2">
        <f>I4050*FARMER_RATE+J4050*TEMP_WORKER_RATE</f>
        <v>46656.613910088541</v>
      </c>
      <c r="L4050" s="2">
        <f>A4050*PRICE_TOM+B4050*PRICE_CAR+C4050*PRICE_MES</f>
        <v>104376</v>
      </c>
      <c r="M4050" s="2">
        <f>A4050*FERT_BED_TOM+B4050*FERT_BED_CAR+C4050*FERT_BED_MES</f>
        <v>21120</v>
      </c>
      <c r="N4050" s="6">
        <f>IF(AND(D4050&lt;=TOTAL_BEDS,J4050&lt;=TEMP_WORKER_MAX*TEMP_WORKER_HRS),1,0)</f>
        <v>1</v>
      </c>
      <c r="O4050" s="2">
        <f>L4050-M4050-K4050-FIXED_COSTS</f>
        <v>16599.386089911459</v>
      </c>
      <c r="P4050" s="2">
        <f>IF(N4050=1,O4050,"")</f>
        <v>16599.386089911459</v>
      </c>
    </row>
    <row r="4051">
      <c r="A4051" s="6">
        <v>6</v>
      </c>
      <c r="B4051" s="6">
        <v>4</v>
      </c>
      <c r="C4051" s="6">
        <v>17</v>
      </c>
      <c r="D4051" s="6">
        <f>A4051+B4051+C4051</f>
        <v>27</v>
      </c>
      <c r="E4051" s="5">
        <f>IF(A4051=0,0,A4051*LABOR_HRS_WK_TOM*SEASON_WEEKS*(1+DIM_PCT_TOM)^A4051)</f>
        <v>956.64294000000041</v>
      </c>
      <c r="F4051" s="5">
        <f>IF(B4051=0,0,B4051*LABOR_HRS_WK_CAR*SEASON_WEEKS*(1+DIM_PCT_CAR)^B4051)</f>
        <v>132.45754687499993</v>
      </c>
      <c r="G4051" s="5">
        <f>IF(C4051=0,0,C4051*LABOR_HRS_WK_MES*SEASON_WEEKS*(1+DIM_PCT_MES)^C4051)</f>
        <v>944.88069779263992</v>
      </c>
      <c r="H4051" s="5">
        <f>E4051+F4051+G4051</f>
        <v>2033.9811846676403</v>
      </c>
      <c r="I4051" s="5">
        <f>MIN(H4051,FARMER_HRS)</f>
        <v>720</v>
      </c>
      <c r="J4051" s="5">
        <f>MAX(0,H4051-FARMER_HRS)</f>
        <v>1313.9811846676403</v>
      </c>
      <c r="K4051" s="2">
        <f>I4051*FARMER_RATE+J4051*TEMP_WORKER_RATE</f>
        <v>47812.173344924311</v>
      </c>
      <c r="L4051" s="2">
        <f>A4051*PRICE_TOM+B4051*PRICE_CAR+C4051*PRICE_MES</f>
        <v>107076</v>
      </c>
      <c r="M4051" s="2">
        <f>A4051*FERT_BED_TOM+B4051*FERT_BED_CAR+C4051*FERT_BED_MES</f>
        <v>22000</v>
      </c>
      <c r="N4051" s="6">
        <f>IF(AND(D4051&lt;=TOTAL_BEDS,J4051&lt;=TEMP_WORKER_MAX*TEMP_WORKER_HRS),1,0)</f>
        <v>1</v>
      </c>
      <c r="O4051" s="2">
        <f>L4051-M4051-K4051-FIXED_COSTS</f>
        <v>17263.826655075689</v>
      </c>
      <c r="P4051" s="2">
        <f>IF(N4051=1,O4051,"")</f>
        <v>17263.826655075689</v>
      </c>
    </row>
    <row r="4052">
      <c r="A4052" s="6">
        <v>6</v>
      </c>
      <c r="B4052" s="6">
        <v>4</v>
      </c>
      <c r="C4052" s="6">
        <v>18</v>
      </c>
      <c r="D4052" s="6">
        <f>A4052+B4052+C4052</f>
        <v>28</v>
      </c>
      <c r="E4052" s="5">
        <f>IF(A4052=0,0,A4052*LABOR_HRS_WK_TOM*SEASON_WEEKS*(1+DIM_PCT_TOM)^A4052)</f>
        <v>956.64294000000041</v>
      </c>
      <c r="F4052" s="5">
        <f>IF(B4052=0,0,B4052*LABOR_HRS_WK_CAR*SEASON_WEEKS*(1+DIM_PCT_CAR)^B4052)</f>
        <v>132.45754687499993</v>
      </c>
      <c r="G4052" s="5">
        <f>IF(C4052=0,0,C4052*LABOR_HRS_WK_MES*SEASON_WEEKS*(1+DIM_PCT_MES)^C4052)</f>
        <v>1012.9676892512272</v>
      </c>
      <c r="H4052" s="5">
        <f>E4052+F4052+G4052</f>
        <v>2102.0681761262276</v>
      </c>
      <c r="I4052" s="5">
        <f>MIN(H4052,FARMER_HRS)</f>
        <v>720</v>
      </c>
      <c r="J4052" s="5">
        <f>MAX(0,H4052-FARMER_HRS)</f>
        <v>1382.0681761262276</v>
      </c>
      <c r="K4052" s="2">
        <f>I4052*FARMER_RATE+J4052*TEMP_WORKER_RATE</f>
        <v>48994.239168858119</v>
      </c>
      <c r="L4052" s="2">
        <f>A4052*PRICE_TOM+B4052*PRICE_CAR+C4052*PRICE_MES</f>
        <v>109776</v>
      </c>
      <c r="M4052" s="2">
        <f>A4052*FERT_BED_TOM+B4052*FERT_BED_CAR+C4052*FERT_BED_MES</f>
        <v>22880</v>
      </c>
      <c r="N4052" s="6">
        <f>IF(AND(D4052&lt;=TOTAL_BEDS,J4052&lt;=TEMP_WORKER_MAX*TEMP_WORKER_HRS),1,0)</f>
        <v>1</v>
      </c>
      <c r="O4052" s="2">
        <f>L4052-M4052-K4052-FIXED_COSTS</f>
        <v>17901.760831141881</v>
      </c>
      <c r="P4052" s="2">
        <f>IF(N4052=1,O4052,"")</f>
        <v>17901.760831141881</v>
      </c>
    </row>
    <row r="4053">
      <c r="A4053" s="6">
        <v>6</v>
      </c>
      <c r="B4053" s="6">
        <v>4</v>
      </c>
      <c r="C4053" s="6">
        <v>19</v>
      </c>
      <c r="D4053" s="6">
        <f>A4053+B4053+C4053</f>
        <v>29</v>
      </c>
      <c r="E4053" s="5">
        <f>IF(A4053=0,0,A4053*LABOR_HRS_WK_TOM*SEASON_WEEKS*(1+DIM_PCT_TOM)^A4053)</f>
        <v>956.64294000000041</v>
      </c>
      <c r="F4053" s="5">
        <f>IF(B4053=0,0,B4053*LABOR_HRS_WK_CAR*SEASON_WEEKS*(1+DIM_PCT_CAR)^B4053)</f>
        <v>132.45754687499993</v>
      </c>
      <c r="G4053" s="5">
        <f>IF(C4053=0,0,C4053*LABOR_HRS_WK_MES*SEASON_WEEKS*(1+DIM_PCT_MES)^C4053)</f>
        <v>1082.6092178872491</v>
      </c>
      <c r="H4053" s="5">
        <f>E4053+F4053+G4053</f>
        <v>2171.7097047622492</v>
      </c>
      <c r="I4053" s="5">
        <f>MIN(H4053,FARMER_HRS)</f>
        <v>720</v>
      </c>
      <c r="J4053" s="5">
        <f>MAX(0,H4053-FARMER_HRS)</f>
        <v>1451.7097047622492</v>
      </c>
      <c r="K4053" s="2">
        <f>I4053*FARMER_RATE+J4053*TEMP_WORKER_RATE</f>
        <v>50203.29348545571</v>
      </c>
      <c r="L4053" s="2">
        <f>A4053*PRICE_TOM+B4053*PRICE_CAR+C4053*PRICE_MES</f>
        <v>112476</v>
      </c>
      <c r="M4053" s="2">
        <f>A4053*FERT_BED_TOM+B4053*FERT_BED_CAR+C4053*FERT_BED_MES</f>
        <v>23760</v>
      </c>
      <c r="N4053" s="6">
        <f>IF(AND(D4053&lt;=TOTAL_BEDS,J4053&lt;=TEMP_WORKER_MAX*TEMP_WORKER_HRS),1,0)</f>
        <v>1</v>
      </c>
      <c r="O4053" s="2">
        <f>L4053-M4053-K4053-FIXED_COSTS</f>
        <v>18512.70651454429</v>
      </c>
      <c r="P4053" s="2">
        <f>IF(N4053=1,O4053,"")</f>
        <v>18512.70651454429</v>
      </c>
    </row>
    <row r="4054">
      <c r="A4054" s="6">
        <v>6</v>
      </c>
      <c r="B4054" s="6">
        <v>4</v>
      </c>
      <c r="C4054" s="6">
        <v>20</v>
      </c>
      <c r="D4054" s="6">
        <f>A4054+B4054+C4054</f>
        <v>30</v>
      </c>
      <c r="E4054" s="5">
        <f>IF(A4054=0,0,A4054*LABOR_HRS_WK_TOM*SEASON_WEEKS*(1+DIM_PCT_TOM)^A4054)</f>
        <v>956.64294000000041</v>
      </c>
      <c r="F4054" s="5">
        <f>IF(B4054=0,0,B4054*LABOR_HRS_WK_CAR*SEASON_WEEKS*(1+DIM_PCT_CAR)^B4054)</f>
        <v>132.45754687499993</v>
      </c>
      <c r="G4054" s="5">
        <f>IF(C4054=0,0,C4054*LABOR_HRS_WK_MES*SEASON_WEEKS*(1+DIM_PCT_MES)^C4054)</f>
        <v>1153.8335085377259</v>
      </c>
      <c r="H4054" s="5">
        <f>E4054+F4054+G4054</f>
        <v>2242.9339954127263</v>
      </c>
      <c r="I4054" s="5">
        <f>MIN(H4054,FARMER_HRS)</f>
        <v>720</v>
      </c>
      <c r="J4054" s="5">
        <f>MAX(0,H4054-FARMER_HRS)</f>
        <v>1522.9339954127263</v>
      </c>
      <c r="K4054" s="2">
        <f>I4054*FARMER_RATE+J4054*TEMP_WORKER_RATE</f>
        <v>51439.826309248718</v>
      </c>
      <c r="L4054" s="2">
        <f>A4054*PRICE_TOM+B4054*PRICE_CAR+C4054*PRICE_MES</f>
        <v>115176</v>
      </c>
      <c r="M4054" s="2">
        <f>A4054*FERT_BED_TOM+B4054*FERT_BED_CAR+C4054*FERT_BED_MES</f>
        <v>24640</v>
      </c>
      <c r="N4054" s="6">
        <f>IF(AND(D4054&lt;=TOTAL_BEDS,J4054&lt;=TEMP_WORKER_MAX*TEMP_WORKER_HRS),1,0)</f>
        <v>1</v>
      </c>
      <c r="O4054" s="2">
        <f>L4054-M4054-K4054-FIXED_COSTS</f>
        <v>19096.173690751282</v>
      </c>
      <c r="P4054" s="2">
        <f>IF(N4054=1,O4054,"")</f>
        <v>19096.173690751282</v>
      </c>
    </row>
    <row r="4055">
      <c r="A4055" s="6">
        <v>6</v>
      </c>
      <c r="B4055" s="6">
        <v>4</v>
      </c>
      <c r="C4055" s="6">
        <v>21</v>
      </c>
      <c r="D4055" s="6">
        <f>A4055+B4055+C4055</f>
        <v>31</v>
      </c>
      <c r="E4055" s="5">
        <f>IF(A4055=0,0,A4055*LABOR_HRS_WK_TOM*SEASON_WEEKS*(1+DIM_PCT_TOM)^A4055)</f>
        <v>956.64294000000041</v>
      </c>
      <c r="F4055" s="5">
        <f>IF(B4055=0,0,B4055*LABOR_HRS_WK_CAR*SEASON_WEEKS*(1+DIM_PCT_CAR)^B4055)</f>
        <v>132.45754687499993</v>
      </c>
      <c r="G4055" s="5">
        <f>IF(C4055=0,0,C4055*LABOR_HRS_WK_MES*SEASON_WEEKS*(1+DIM_PCT_MES)^C4055)</f>
        <v>1226.6692487641699</v>
      </c>
      <c r="H4055" s="5">
        <f>E4055+F4055+G4055</f>
        <v>2315.76973563917</v>
      </c>
      <c r="I4055" s="5">
        <f>MIN(H4055,FARMER_HRS)</f>
        <v>720</v>
      </c>
      <c r="J4055" s="5">
        <f>MAX(0,H4055-FARMER_HRS)</f>
        <v>1595.76973563917</v>
      </c>
      <c r="K4055" s="2">
        <f>I4055*FARMER_RATE+J4055*TEMP_WORKER_RATE</f>
        <v>52704.335688180036</v>
      </c>
      <c r="L4055" s="2">
        <f>A4055*PRICE_TOM+B4055*PRICE_CAR+C4055*PRICE_MES</f>
        <v>117876</v>
      </c>
      <c r="M4055" s="2">
        <f>A4055*FERT_BED_TOM+B4055*FERT_BED_CAR+C4055*FERT_BED_MES</f>
        <v>25520</v>
      </c>
      <c r="N4055" s="6">
        <f>IF(AND(D4055&lt;=TOTAL_BEDS,J4055&lt;=TEMP_WORKER_MAX*TEMP_WORKER_HRS),1,0)</f>
        <v>1</v>
      </c>
      <c r="O4055" s="2">
        <f>L4055-M4055-K4055-FIXED_COSTS</f>
        <v>19651.664311819964</v>
      </c>
      <c r="P4055" s="2">
        <f>IF(N4055=1,O4055,"")</f>
        <v>19651.664311819964</v>
      </c>
    </row>
    <row r="4056">
      <c r="A4056" s="6">
        <v>6</v>
      </c>
      <c r="B4056" s="6">
        <v>4</v>
      </c>
      <c r="C4056" s="6">
        <v>22</v>
      </c>
      <c r="D4056" s="6">
        <f>A4056+B4056+C4056</f>
        <v>32</v>
      </c>
      <c r="E4056" s="5">
        <f>IF(A4056=0,0,A4056*LABOR_HRS_WK_TOM*SEASON_WEEKS*(1+DIM_PCT_TOM)^A4056)</f>
        <v>956.64294000000041</v>
      </c>
      <c r="F4056" s="5">
        <f>IF(B4056=0,0,B4056*LABOR_HRS_WK_CAR*SEASON_WEEKS*(1+DIM_PCT_CAR)^B4056)</f>
        <v>132.45754687499993</v>
      </c>
      <c r="G4056" s="5">
        <f>IF(C4056=0,0,C4056*LABOR_HRS_WK_MES*SEASON_WEEKS*(1+DIM_PCT_MES)^C4056)</f>
        <v>1301.1455960105659</v>
      </c>
      <c r="H4056" s="5">
        <f>E4056+F4056+G4056</f>
        <v>2390.2460828855665</v>
      </c>
      <c r="I4056" s="5">
        <f>MIN(H4056,FARMER_HRS)</f>
        <v>720</v>
      </c>
      <c r="J4056" s="5">
        <f>MAX(0,H4056-FARMER_HRS)</f>
        <v>1670.2460828855665</v>
      </c>
      <c r="K4056" s="2">
        <f>I4056*FARMER_RATE+J4056*TEMP_WORKER_RATE</f>
        <v>53997.327827874418</v>
      </c>
      <c r="L4056" s="2">
        <f>A4056*PRICE_TOM+B4056*PRICE_CAR+C4056*PRICE_MES</f>
        <v>120576</v>
      </c>
      <c r="M4056" s="2">
        <f>A4056*FERT_BED_TOM+B4056*FERT_BED_CAR+C4056*FERT_BED_MES</f>
        <v>26400</v>
      </c>
      <c r="N4056" s="6">
        <f>IF(AND(D4056&lt;=TOTAL_BEDS,J4056&lt;=TEMP_WORKER_MAX*TEMP_WORKER_HRS),1,0)</f>
        <v>1</v>
      </c>
      <c r="O4056" s="2">
        <f>L4056-M4056-K4056-FIXED_COSTS</f>
        <v>20178.672172125582</v>
      </c>
      <c r="P4056" s="2">
        <f>IF(N4056=1,O4056,"")</f>
        <v>20178.672172125582</v>
      </c>
    </row>
    <row r="4057">
      <c r="A4057" s="6">
        <v>6</v>
      </c>
      <c r="B4057" s="6">
        <v>4</v>
      </c>
      <c r="C4057" s="6">
        <v>23</v>
      </c>
      <c r="D4057" s="6">
        <f>A4057+B4057+C4057</f>
        <v>33</v>
      </c>
      <c r="E4057" s="5">
        <f>IF(A4057=0,0,A4057*LABOR_HRS_WK_TOM*SEASON_WEEKS*(1+DIM_PCT_TOM)^A4057)</f>
        <v>956.64294000000041</v>
      </c>
      <c r="F4057" s="5">
        <f>IF(B4057=0,0,B4057*LABOR_HRS_WK_CAR*SEASON_WEEKS*(1+DIM_PCT_CAR)^B4057)</f>
        <v>132.45754687499993</v>
      </c>
      <c r="G4057" s="5">
        <f>IF(C4057=0,0,C4057*LABOR_HRS_WK_MES*SEASON_WEEKS*(1+DIM_PCT_MES)^C4057)</f>
        <v>1377.2921848680023</v>
      </c>
      <c r="H4057" s="5">
        <f>E4057+F4057+G4057</f>
        <v>2466.3926717430027</v>
      </c>
      <c r="I4057" s="5">
        <f>MIN(H4057,FARMER_HRS)</f>
        <v>720</v>
      </c>
      <c r="J4057" s="5">
        <f>MAX(0,H4057-FARMER_HRS)</f>
        <v>1746.3926717430027</v>
      </c>
      <c r="K4057" s="2">
        <f>I4057*FARMER_RATE+J4057*TEMP_WORKER_RATE</f>
        <v>55319.317217760457</v>
      </c>
      <c r="L4057" s="2">
        <f>A4057*PRICE_TOM+B4057*PRICE_CAR+C4057*PRICE_MES</f>
        <v>123276</v>
      </c>
      <c r="M4057" s="2">
        <f>A4057*FERT_BED_TOM+B4057*FERT_BED_CAR+C4057*FERT_BED_MES</f>
        <v>27280</v>
      </c>
      <c r="N4057" s="6">
        <f>IF(AND(D4057&lt;=TOTAL_BEDS,J4057&lt;=TEMP_WORKER_MAX*TEMP_WORKER_HRS),1,0)</f>
        <v>1</v>
      </c>
      <c r="O4057" s="2">
        <f>L4057-M4057-K4057-FIXED_COSTS</f>
        <v>20676.682782239543</v>
      </c>
      <c r="P4057" s="2">
        <f>IF(N4057=1,O4057,"")</f>
        <v>20676.682782239543</v>
      </c>
    </row>
    <row r="4058">
      <c r="A4058" s="6">
        <v>6</v>
      </c>
      <c r="B4058" s="6">
        <v>4</v>
      </c>
      <c r="C4058" s="6">
        <v>24</v>
      </c>
      <c r="D4058" s="6">
        <f>A4058+B4058+C4058</f>
        <v>34</v>
      </c>
      <c r="E4058" s="5">
        <f>IF(A4058=0,0,A4058*LABOR_HRS_WK_TOM*SEASON_WEEKS*(1+DIM_PCT_TOM)^A4058)</f>
        <v>956.64294000000041</v>
      </c>
      <c r="F4058" s="5">
        <f>IF(B4058=0,0,B4058*LABOR_HRS_WK_CAR*SEASON_WEEKS*(1+DIM_PCT_CAR)^B4058)</f>
        <v>132.45754687499993</v>
      </c>
      <c r="G4058" s="5">
        <f>IF(C4058=0,0,C4058*LABOR_HRS_WK_MES*SEASON_WEEKS*(1+DIM_PCT_MES)^C4058)</f>
        <v>1455.139134447498</v>
      </c>
      <c r="H4058" s="5">
        <f>E4058+F4058+G4058</f>
        <v>2544.2396213224984</v>
      </c>
      <c r="I4058" s="5">
        <f>MIN(H4058,FARMER_HRS)</f>
        <v>720</v>
      </c>
      <c r="J4058" s="5">
        <f>MAX(0,H4058-FARMER_HRS)</f>
        <v>1824.2396213224984</v>
      </c>
      <c r="K4058" s="2">
        <f>I4058*FARMER_RATE+J4058*TEMP_WORKER_RATE</f>
        <v>56670.826759071148</v>
      </c>
      <c r="L4058" s="2">
        <f>A4058*PRICE_TOM+B4058*PRICE_CAR+C4058*PRICE_MES</f>
        <v>125976</v>
      </c>
      <c r="M4058" s="2">
        <f>A4058*FERT_BED_TOM+B4058*FERT_BED_CAR+C4058*FERT_BED_MES</f>
        <v>28160</v>
      </c>
      <c r="N4058" s="6">
        <f>IF(AND(D4058&lt;=TOTAL_BEDS,J4058&lt;=TEMP_WORKER_MAX*TEMP_WORKER_HRS),1,0)</f>
        <v>1</v>
      </c>
      <c r="O4058" s="2">
        <f>L4058-M4058-K4058-FIXED_COSTS</f>
        <v>21145.173240928852</v>
      </c>
      <c r="P4058" s="2">
        <f>IF(N4058=1,O4058,"")</f>
        <v>21145.173240928852</v>
      </c>
    </row>
    <row r="4059">
      <c r="A4059" s="6">
        <v>6</v>
      </c>
      <c r="B4059" s="6">
        <v>4</v>
      </c>
      <c r="C4059" s="6">
        <v>25</v>
      </c>
      <c r="D4059" s="6">
        <f>A4059+B4059+C4059</f>
        <v>35</v>
      </c>
      <c r="E4059" s="5">
        <f>IF(A4059=0,0,A4059*LABOR_HRS_WK_TOM*SEASON_WEEKS*(1+DIM_PCT_TOM)^A4059)</f>
        <v>956.64294000000041</v>
      </c>
      <c r="F4059" s="5">
        <f>IF(B4059=0,0,B4059*LABOR_HRS_WK_CAR*SEASON_WEEKS*(1+DIM_PCT_CAR)^B4059)</f>
        <v>132.45754687499993</v>
      </c>
      <c r="G4059" s="5">
        <f>IF(C4059=0,0,C4059*LABOR_HRS_WK_MES*SEASON_WEEKS*(1+DIM_PCT_MES)^C4059)</f>
        <v>1534.7170558625955</v>
      </c>
      <c r="H4059" s="5">
        <f>E4059+F4059+G4059</f>
        <v>2623.8175427375959</v>
      </c>
      <c r="I4059" s="5">
        <f>MIN(H4059,FARMER_HRS)</f>
        <v>720</v>
      </c>
      <c r="J4059" s="5">
        <f>MAX(0,H4059-FARMER_HRS)</f>
        <v>1903.8175427375959</v>
      </c>
      <c r="K4059" s="2">
        <f>I4059*FARMER_RATE+J4059*TEMP_WORKER_RATE</f>
        <v>58052.387894749925</v>
      </c>
      <c r="L4059" s="2">
        <f>A4059*PRICE_TOM+B4059*PRICE_CAR+C4059*PRICE_MES</f>
        <v>128676</v>
      </c>
      <c r="M4059" s="2">
        <f>A4059*FERT_BED_TOM+B4059*FERT_BED_CAR+C4059*FERT_BED_MES</f>
        <v>29040</v>
      </c>
      <c r="N4059" s="6">
        <f>IF(AND(D4059&lt;=TOTAL_BEDS,J4059&lt;=TEMP_WORKER_MAX*TEMP_WORKER_HRS),1,0)</f>
        <v>1</v>
      </c>
      <c r="O4059" s="2">
        <f>L4059-M4059-K4059-FIXED_COSTS</f>
        <v>21583.612105250075</v>
      </c>
      <c r="P4059" s="2">
        <f>IF(N4059=1,O4059,"")</f>
        <v>21583.612105250075</v>
      </c>
    </row>
    <row r="4060">
      <c r="A4060" s="6">
        <v>6</v>
      </c>
      <c r="B4060" s="6">
        <v>4</v>
      </c>
      <c r="C4060" s="6">
        <v>26</v>
      </c>
      <c r="D4060" s="6">
        <f>A4060+B4060+C4060</f>
        <v>36</v>
      </c>
      <c r="E4060" s="5">
        <f>IF(A4060=0,0,A4060*LABOR_HRS_WK_TOM*SEASON_WEEKS*(1+DIM_PCT_TOM)^A4060)</f>
        <v>956.64294000000041</v>
      </c>
      <c r="F4060" s="5">
        <f>IF(B4060=0,0,B4060*LABOR_HRS_WK_CAR*SEASON_WEEKS*(1+DIM_PCT_CAR)^B4060)</f>
        <v>132.45754687499993</v>
      </c>
      <c r="G4060" s="5">
        <f>IF(C4060=0,0,C4060*LABOR_HRS_WK_MES*SEASON_WEEKS*(1+DIM_PCT_MES)^C4060)</f>
        <v>1616.0570598233128</v>
      </c>
      <c r="H4060" s="5">
        <f>E4060+F4060+G4060</f>
        <v>2705.1575466983131</v>
      </c>
      <c r="I4060" s="5">
        <f>MIN(H4060,FARMER_HRS)</f>
        <v>720</v>
      </c>
      <c r="J4060" s="5">
        <f>MAX(0,H4060-FARMER_HRS)</f>
        <v>1985.1575466983131</v>
      </c>
      <c r="K4060" s="2">
        <f>I4060*FARMER_RATE+J4060*TEMP_WORKER_RATE</f>
        <v>59464.540741290155</v>
      </c>
      <c r="L4060" s="2">
        <f>A4060*PRICE_TOM+B4060*PRICE_CAR+C4060*PRICE_MES</f>
        <v>131376</v>
      </c>
      <c r="M4060" s="2">
        <f>A4060*FERT_BED_TOM+B4060*FERT_BED_CAR+C4060*FERT_BED_MES</f>
        <v>29920</v>
      </c>
      <c r="N4060" s="6">
        <f>IF(AND(D4060&lt;=TOTAL_BEDS,J4060&lt;=TEMP_WORKER_MAX*TEMP_WORKER_HRS),1,0)</f>
        <v>1</v>
      </c>
      <c r="O4060" s="2">
        <f>L4060-M4060-K4060-FIXED_COSTS</f>
        <v>21991.459258709845</v>
      </c>
      <c r="P4060" s="2">
        <f>IF(N4060=1,O4060,"")</f>
        <v>21991.459258709845</v>
      </c>
    </row>
    <row r="4061">
      <c r="A4061" s="6">
        <v>6</v>
      </c>
      <c r="B4061" s="6">
        <v>4</v>
      </c>
      <c r="C4061" s="6">
        <v>27</v>
      </c>
      <c r="D4061" s="6">
        <f>A4061+B4061+C4061</f>
        <v>37</v>
      </c>
      <c r="E4061" s="5">
        <f>IF(A4061=0,0,A4061*LABOR_HRS_WK_TOM*SEASON_WEEKS*(1+DIM_PCT_TOM)^A4061)</f>
        <v>956.64294000000041</v>
      </c>
      <c r="F4061" s="5">
        <f>IF(B4061=0,0,B4061*LABOR_HRS_WK_CAR*SEASON_WEEKS*(1+DIM_PCT_CAR)^B4061)</f>
        <v>132.45754687499993</v>
      </c>
      <c r="G4061" s="5">
        <f>IF(C4061=0,0,C4061*LABOR_HRS_WK_MES*SEASON_WEEKS*(1+DIM_PCT_MES)^C4061)</f>
        <v>1699.19076434307</v>
      </c>
      <c r="H4061" s="5">
        <f>E4061+F4061+G4061</f>
        <v>2788.29125121807</v>
      </c>
      <c r="I4061" s="5">
        <f>MIN(H4061,FARMER_HRS)</f>
        <v>720</v>
      </c>
      <c r="J4061" s="5">
        <f>MAX(0,H4061-FARMER_HRS)</f>
        <v>2068.29125121807</v>
      </c>
      <c r="K4061" s="2">
        <f>I4061*FARMER_RATE+J4061*TEMP_WORKER_RATE</f>
        <v>60907.834222535937</v>
      </c>
      <c r="L4061" s="2">
        <f>A4061*PRICE_TOM+B4061*PRICE_CAR+C4061*PRICE_MES</f>
        <v>134076</v>
      </c>
      <c r="M4061" s="2">
        <f>A4061*FERT_BED_TOM+B4061*FERT_BED_CAR+C4061*FERT_BED_MES</f>
        <v>30800</v>
      </c>
      <c r="N4061" s="6">
        <f>IF(AND(D4061&lt;=TOTAL_BEDS,J4061&lt;=TEMP_WORKER_MAX*TEMP_WORKER_HRS),1,0)</f>
        <v>1</v>
      </c>
      <c r="O4061" s="2">
        <f>L4061-M4061-K4061-FIXED_COSTS</f>
        <v>22368.165777464063</v>
      </c>
      <c r="P4061" s="2">
        <f>IF(N4061=1,O4061,"")</f>
        <v>22368.165777464063</v>
      </c>
    </row>
    <row r="4062">
      <c r="A4062" s="6">
        <v>6</v>
      </c>
      <c r="B4062" s="6">
        <v>4</v>
      </c>
      <c r="C4062" s="6">
        <v>28</v>
      </c>
      <c r="D4062" s="6">
        <f>A4062+B4062+C4062</f>
        <v>38</v>
      </c>
      <c r="E4062" s="5">
        <f>IF(A4062=0,0,A4062*LABOR_HRS_WK_TOM*SEASON_WEEKS*(1+DIM_PCT_TOM)^A4062)</f>
        <v>956.64294000000041</v>
      </c>
      <c r="F4062" s="5">
        <f>IF(B4062=0,0,B4062*LABOR_HRS_WK_CAR*SEASON_WEEKS*(1+DIM_PCT_CAR)^B4062)</f>
        <v>132.45754687499993</v>
      </c>
      <c r="G4062" s="5">
        <f>IF(C4062=0,0,C4062*LABOR_HRS_WK_MES*SEASON_WEEKS*(1+DIM_PCT_MES)^C4062)</f>
        <v>1784.1503025602233</v>
      </c>
      <c r="H4062" s="5">
        <f>E4062+F4062+G4062</f>
        <v>2873.2507894352239</v>
      </c>
      <c r="I4062" s="5">
        <f>MIN(H4062,FARMER_HRS)</f>
        <v>720</v>
      </c>
      <c r="J4062" s="5">
        <f>MAX(0,H4062-FARMER_HRS)</f>
        <v>2153.2507894352239</v>
      </c>
      <c r="K4062" s="2">
        <f>I4062*FARMER_RATE+J4062*TEMP_WORKER_RATE</f>
        <v>62382.826205472637</v>
      </c>
      <c r="L4062" s="2">
        <f>A4062*PRICE_TOM+B4062*PRICE_CAR+C4062*PRICE_MES</f>
        <v>136776</v>
      </c>
      <c r="M4062" s="2">
        <f>A4062*FERT_BED_TOM+B4062*FERT_BED_CAR+C4062*FERT_BED_MES</f>
        <v>31680</v>
      </c>
      <c r="N4062" s="6">
        <f>IF(AND(D4062&lt;=TOTAL_BEDS,J4062&lt;=TEMP_WORKER_MAX*TEMP_WORKER_HRS),1,0)</f>
        <v>1</v>
      </c>
      <c r="O4062" s="2">
        <f>L4062-M4062-K4062-FIXED_COSTS</f>
        <v>22713.173794527363</v>
      </c>
      <c r="P4062" s="2">
        <f>IF(N4062=1,O4062,"")</f>
        <v>22713.173794527363</v>
      </c>
    </row>
    <row r="4063">
      <c r="A4063" s="6">
        <v>6</v>
      </c>
      <c r="B4063" s="6">
        <v>4</v>
      </c>
      <c r="C4063" s="6">
        <v>29</v>
      </c>
      <c r="D4063" s="6">
        <f>A4063+B4063+C4063</f>
        <v>39</v>
      </c>
      <c r="E4063" s="5">
        <f>IF(A4063=0,0,A4063*LABOR_HRS_WK_TOM*SEASON_WEEKS*(1+DIM_PCT_TOM)^A4063)</f>
        <v>956.64294000000041</v>
      </c>
      <c r="F4063" s="5">
        <f>IF(B4063=0,0,B4063*LABOR_HRS_WK_CAR*SEASON_WEEKS*(1+DIM_PCT_CAR)^B4063)</f>
        <v>132.45754687499993</v>
      </c>
      <c r="G4063" s="5">
        <f>IF(C4063=0,0,C4063*LABOR_HRS_WK_MES*SEASON_WEEKS*(1+DIM_PCT_MES)^C4063)</f>
        <v>1870.9683306758766</v>
      </c>
      <c r="H4063" s="5">
        <f>E4063+F4063+G4063</f>
        <v>2960.0688175508767</v>
      </c>
      <c r="I4063" s="5">
        <f>MIN(H4063,FARMER_HRS)</f>
        <v>720</v>
      </c>
      <c r="J4063" s="5">
        <f>MAX(0,H4063-FARMER_HRS)</f>
        <v>2240.0688175508767</v>
      </c>
      <c r="K4063" s="2">
        <f>I4063*FARMER_RATE+J4063*TEMP_WORKER_RATE</f>
        <v>63890.083638036056</v>
      </c>
      <c r="L4063" s="2">
        <f>A4063*PRICE_TOM+B4063*PRICE_CAR+C4063*PRICE_MES</f>
        <v>139476</v>
      </c>
      <c r="M4063" s="2">
        <f>A4063*FERT_BED_TOM+B4063*FERT_BED_CAR+C4063*FERT_BED_MES</f>
        <v>32560</v>
      </c>
      <c r="N4063" s="6">
        <f>IF(AND(D4063&lt;=TOTAL_BEDS,J4063&lt;=TEMP_WORKER_MAX*TEMP_WORKER_HRS),1,0)</f>
        <v>1</v>
      </c>
      <c r="O4063" s="2">
        <f>L4063-M4063-K4063-FIXED_COSTS</f>
        <v>23025.916361963944</v>
      </c>
      <c r="P4063" s="2">
        <f>IF(N4063=1,O4063,"")</f>
        <v>23025.916361963944</v>
      </c>
    </row>
    <row r="4064">
      <c r="A4064" s="6">
        <v>6</v>
      </c>
      <c r="B4064" s="6">
        <v>4</v>
      </c>
      <c r="C4064" s="6">
        <v>30</v>
      </c>
      <c r="D4064" s="6">
        <f>A4064+B4064+C4064</f>
        <v>40</v>
      </c>
      <c r="E4064" s="5">
        <f>IF(A4064=0,0,A4064*LABOR_HRS_WK_TOM*SEASON_WEEKS*(1+DIM_PCT_TOM)^A4064)</f>
        <v>956.64294000000041</v>
      </c>
      <c r="F4064" s="5">
        <f>IF(B4064=0,0,B4064*LABOR_HRS_WK_CAR*SEASON_WEEKS*(1+DIM_PCT_CAR)^B4064)</f>
        <v>132.45754687499993</v>
      </c>
      <c r="G4064" s="5">
        <f>IF(C4064=0,0,C4064*LABOR_HRS_WK_MES*SEASON_WEEKS*(1+DIM_PCT_MES)^C4064)</f>
        <v>1959.6780360096466</v>
      </c>
      <c r="H4064" s="5">
        <f>E4064+F4064+G4064</f>
        <v>3048.7785228846469</v>
      </c>
      <c r="I4064" s="5">
        <f>MIN(H4064,FARMER_HRS)</f>
        <v>720</v>
      </c>
      <c r="J4064" s="5">
        <f>MAX(0,H4064-FARMER_HRS)</f>
        <v>2328.7785228846469</v>
      </c>
      <c r="K4064" s="2">
        <f>I4064*FARMER_RATE+J4064*TEMP_WORKER_RATE</f>
        <v>65430.182688969566</v>
      </c>
      <c r="L4064" s="2">
        <f>A4064*PRICE_TOM+B4064*PRICE_CAR+C4064*PRICE_MES</f>
        <v>142176</v>
      </c>
      <c r="M4064" s="2">
        <f>A4064*FERT_BED_TOM+B4064*FERT_BED_CAR+C4064*FERT_BED_MES</f>
        <v>33440</v>
      </c>
      <c r="N4064" s="6">
        <f>IF(AND(D4064&lt;=TOTAL_BEDS,J4064&lt;=TEMP_WORKER_MAX*TEMP_WORKER_HRS),1,0)</f>
        <v>1</v>
      </c>
      <c r="O4064" s="2">
        <f>L4064-M4064-K4064-FIXED_COSTS</f>
        <v>23305.817311030434</v>
      </c>
      <c r="P4064" s="2">
        <f>IF(N4064=1,O4064,"")</f>
        <v>23305.817311030434</v>
      </c>
    </row>
    <row r="4065">
      <c r="A4065" s="6">
        <v>6</v>
      </c>
      <c r="B4065" s="6">
        <v>5</v>
      </c>
      <c r="C4065" s="6">
        <v>0</v>
      </c>
      <c r="D4065" s="6">
        <f>A4065+B4065+C4065</f>
        <v>11</v>
      </c>
      <c r="E4065" s="5">
        <f>IF(A4065=0,0,A4065*LABOR_HRS_WK_TOM*SEASON_WEEKS*(1+DIM_PCT_TOM)^A4065)</f>
        <v>956.64294000000041</v>
      </c>
      <c r="F4065" s="5">
        <f>IF(B4065=0,0,B4065*LABOR_HRS_WK_CAR*SEASON_WEEKS*(1+DIM_PCT_CAR)^B4065)</f>
        <v>169.71123193359367</v>
      </c>
      <c r="G4065" s="5">
        <f>IF(C4065=0,0,C4065*LABOR_HRS_WK_MES*SEASON_WEEKS*(1+DIM_PCT_MES)^C4065)</f>
        <v>0</v>
      </c>
      <c r="H4065" s="5">
        <f>E4065+F4065+G4065</f>
        <v>1126.354171933594</v>
      </c>
      <c r="I4065" s="5">
        <f>MIN(H4065,FARMER_HRS)</f>
        <v>720</v>
      </c>
      <c r="J4065" s="5">
        <f>MAX(0,H4065-FARMER_HRS)</f>
        <v>406.354171933594</v>
      </c>
      <c r="K4065" s="2">
        <f>I4065*FARMER_RATE+J4065*TEMP_WORKER_RATE</f>
        <v>32054.759929402673</v>
      </c>
      <c r="L4065" s="2">
        <f>A4065*PRICE_TOM+B4065*PRICE_CAR+C4065*PRICE_MES</f>
        <v>63270</v>
      </c>
      <c r="M4065" s="2">
        <f>A4065*FERT_BED_TOM+B4065*FERT_BED_CAR+C4065*FERT_BED_MES</f>
        <v>7480</v>
      </c>
      <c r="N4065" s="6">
        <f>IF(AND(D4065&lt;=TOTAL_BEDS,J4065&lt;=TEMP_WORKER_MAX*TEMP_WORKER_HRS),1,0)</f>
        <v>1</v>
      </c>
      <c r="O4065" s="2">
        <f>L4065-M4065-K4065-FIXED_COSTS</f>
        <v>3735.2400705973268</v>
      </c>
      <c r="P4065" s="2">
        <f>IF(N4065=1,O4065,"")</f>
        <v>3735.2400705973268</v>
      </c>
    </row>
    <row r="4066">
      <c r="A4066" s="6">
        <v>6</v>
      </c>
      <c r="B4066" s="6">
        <v>5</v>
      </c>
      <c r="C4066" s="6">
        <v>1</v>
      </c>
      <c r="D4066" s="6">
        <f>A4066+B4066+C4066</f>
        <v>12</v>
      </c>
      <c r="E4066" s="5">
        <f>IF(A4066=0,0,A4066*LABOR_HRS_WK_TOM*SEASON_WEEKS*(1+DIM_PCT_TOM)^A4066)</f>
        <v>956.64294000000041</v>
      </c>
      <c r="F4066" s="5">
        <f>IF(B4066=0,0,B4066*LABOR_HRS_WK_CAR*SEASON_WEEKS*(1+DIM_PCT_CAR)^B4066)</f>
        <v>169.71123193359367</v>
      </c>
      <c r="G4066" s="5">
        <f>IF(C4066=0,0,C4066*LABOR_HRS_WK_MES*SEASON_WEEKS*(1+DIM_PCT_MES)^C4066)</f>
        <v>45.5625</v>
      </c>
      <c r="H4066" s="5">
        <f>E4066+F4066+G4066</f>
        <v>1171.916671933594</v>
      </c>
      <c r="I4066" s="5">
        <f>MIN(H4066,FARMER_HRS)</f>
        <v>720</v>
      </c>
      <c r="J4066" s="5">
        <f>MAX(0,H4066-FARMER_HRS)</f>
        <v>451.916671933594</v>
      </c>
      <c r="K4066" s="2">
        <f>I4066*FARMER_RATE+J4066*TEMP_WORKER_RATE</f>
        <v>32845.775554402673</v>
      </c>
      <c r="L4066" s="2">
        <f>A4066*PRICE_TOM+B4066*PRICE_CAR+C4066*PRICE_MES</f>
        <v>65970</v>
      </c>
      <c r="M4066" s="2">
        <f>A4066*FERT_BED_TOM+B4066*FERT_BED_CAR+C4066*FERT_BED_MES</f>
        <v>8360</v>
      </c>
      <c r="N4066" s="6">
        <f>IF(AND(D4066&lt;=TOTAL_BEDS,J4066&lt;=TEMP_WORKER_MAX*TEMP_WORKER_HRS),1,0)</f>
        <v>1</v>
      </c>
      <c r="O4066" s="2">
        <f>L4066-M4066-K4066-FIXED_COSTS</f>
        <v>4764.2244455973268</v>
      </c>
      <c r="P4066" s="2">
        <f>IF(N4066=1,O4066,"")</f>
        <v>4764.2244455973268</v>
      </c>
    </row>
    <row r="4067">
      <c r="A4067" s="6">
        <v>6</v>
      </c>
      <c r="B4067" s="6">
        <v>5</v>
      </c>
      <c r="C4067" s="6">
        <v>2</v>
      </c>
      <c r="D4067" s="6">
        <f>A4067+B4067+C4067</f>
        <v>13</v>
      </c>
      <c r="E4067" s="5">
        <f>IF(A4067=0,0,A4067*LABOR_HRS_WK_TOM*SEASON_WEEKS*(1+DIM_PCT_TOM)^A4067)</f>
        <v>956.64294000000041</v>
      </c>
      <c r="F4067" s="5">
        <f>IF(B4067=0,0,B4067*LABOR_HRS_WK_CAR*SEASON_WEEKS*(1+DIM_PCT_CAR)^B4067)</f>
        <v>169.71123193359367</v>
      </c>
      <c r="G4067" s="5">
        <f>IF(C4067=0,0,C4067*LABOR_HRS_WK_MES*SEASON_WEEKS*(1+DIM_PCT_MES)^C4067)</f>
        <v>92.2640625</v>
      </c>
      <c r="H4067" s="5">
        <f>E4067+F4067+G4067</f>
        <v>1218.6182344335939</v>
      </c>
      <c r="I4067" s="5">
        <f>MIN(H4067,FARMER_HRS)</f>
        <v>720</v>
      </c>
      <c r="J4067" s="5">
        <f>MAX(0,H4067-FARMER_HRS)</f>
        <v>498.6182344335939</v>
      </c>
      <c r="K4067" s="2">
        <f>I4067*FARMER_RATE+J4067*TEMP_WORKER_RATE</f>
        <v>33656.566570027673</v>
      </c>
      <c r="L4067" s="2">
        <f>A4067*PRICE_TOM+B4067*PRICE_CAR+C4067*PRICE_MES</f>
        <v>68670</v>
      </c>
      <c r="M4067" s="2">
        <f>A4067*FERT_BED_TOM+B4067*FERT_BED_CAR+C4067*FERT_BED_MES</f>
        <v>9240</v>
      </c>
      <c r="N4067" s="6">
        <f>IF(AND(D4067&lt;=TOTAL_BEDS,J4067&lt;=TEMP_WORKER_MAX*TEMP_WORKER_HRS),1,0)</f>
        <v>1</v>
      </c>
      <c r="O4067" s="2">
        <f>L4067-M4067-K4067-FIXED_COSTS</f>
        <v>5773.4334299723268</v>
      </c>
      <c r="P4067" s="2">
        <f>IF(N4067=1,O4067,"")</f>
        <v>5773.4334299723268</v>
      </c>
    </row>
    <row r="4068">
      <c r="A4068" s="6">
        <v>6</v>
      </c>
      <c r="B4068" s="6">
        <v>5</v>
      </c>
      <c r="C4068" s="6">
        <v>3</v>
      </c>
      <c r="D4068" s="6">
        <f>A4068+B4068+C4068</f>
        <v>14</v>
      </c>
      <c r="E4068" s="5">
        <f>IF(A4068=0,0,A4068*LABOR_HRS_WK_TOM*SEASON_WEEKS*(1+DIM_PCT_TOM)^A4068)</f>
        <v>956.64294000000041</v>
      </c>
      <c r="F4068" s="5">
        <f>IF(B4068=0,0,B4068*LABOR_HRS_WK_CAR*SEASON_WEEKS*(1+DIM_PCT_CAR)^B4068)</f>
        <v>169.71123193359367</v>
      </c>
      <c r="G4068" s="5">
        <f>IF(C4068=0,0,C4068*LABOR_HRS_WK_MES*SEASON_WEEKS*(1+DIM_PCT_MES)^C4068)</f>
        <v>140.12604492187498</v>
      </c>
      <c r="H4068" s="5">
        <f>E4068+F4068+G4068</f>
        <v>1266.4802168554691</v>
      </c>
      <c r="I4068" s="5">
        <f>MIN(H4068,FARMER_HRS)</f>
        <v>720</v>
      </c>
      <c r="J4068" s="5">
        <f>MAX(0,H4068-FARMER_HRS)</f>
        <v>546.480216855469</v>
      </c>
      <c r="K4068" s="2">
        <f>I4068*FARMER_RATE+J4068*TEMP_WORKER_RATE</f>
        <v>34487.503764851892</v>
      </c>
      <c r="L4068" s="2">
        <f>A4068*PRICE_TOM+B4068*PRICE_CAR+C4068*PRICE_MES</f>
        <v>71370</v>
      </c>
      <c r="M4068" s="2">
        <f>A4068*FERT_BED_TOM+B4068*FERT_BED_CAR+C4068*FERT_BED_MES</f>
        <v>10120</v>
      </c>
      <c r="N4068" s="6">
        <f>IF(AND(D4068&lt;=TOTAL_BEDS,J4068&lt;=TEMP_WORKER_MAX*TEMP_WORKER_HRS),1,0)</f>
        <v>1</v>
      </c>
      <c r="O4068" s="2">
        <f>L4068-M4068-K4068-FIXED_COSTS</f>
        <v>6762.4962351481081</v>
      </c>
      <c r="P4068" s="2">
        <f>IF(N4068=1,O4068,"")</f>
        <v>6762.4962351481081</v>
      </c>
    </row>
    <row r="4069">
      <c r="A4069" s="6">
        <v>6</v>
      </c>
      <c r="B4069" s="6">
        <v>5</v>
      </c>
      <c r="C4069" s="6">
        <v>4</v>
      </c>
      <c r="D4069" s="6">
        <f>A4069+B4069+C4069</f>
        <v>15</v>
      </c>
      <c r="E4069" s="5">
        <f>IF(A4069=0,0,A4069*LABOR_HRS_WK_TOM*SEASON_WEEKS*(1+DIM_PCT_TOM)^A4069)</f>
        <v>956.64294000000041</v>
      </c>
      <c r="F4069" s="5">
        <f>IF(B4069=0,0,B4069*LABOR_HRS_WK_CAR*SEASON_WEEKS*(1+DIM_PCT_CAR)^B4069)</f>
        <v>169.71123193359367</v>
      </c>
      <c r="G4069" s="5">
        <f>IF(C4069=0,0,C4069*LABOR_HRS_WK_MES*SEASON_WEEKS*(1+DIM_PCT_MES)^C4069)</f>
        <v>189.17016064453119</v>
      </c>
      <c r="H4069" s="5">
        <f>E4069+F4069+G4069</f>
        <v>1315.5243325781253</v>
      </c>
      <c r="I4069" s="5">
        <f>MIN(H4069,FARMER_HRS)</f>
        <v>720</v>
      </c>
      <c r="J4069" s="5">
        <f>MAX(0,H4069-FARMER_HRS)</f>
        <v>595.52433257812527</v>
      </c>
      <c r="K4069" s="2">
        <f>I4069*FARMER_RATE+J4069*TEMP_WORKER_RATE</f>
        <v>35338.964107259118</v>
      </c>
      <c r="L4069" s="2">
        <f>A4069*PRICE_TOM+B4069*PRICE_CAR+C4069*PRICE_MES</f>
        <v>74070</v>
      </c>
      <c r="M4069" s="2">
        <f>A4069*FERT_BED_TOM+B4069*FERT_BED_CAR+C4069*FERT_BED_MES</f>
        <v>11000</v>
      </c>
      <c r="N4069" s="6">
        <f>IF(AND(D4069&lt;=TOTAL_BEDS,J4069&lt;=TEMP_WORKER_MAX*TEMP_WORKER_HRS),1,0)</f>
        <v>1</v>
      </c>
      <c r="O4069" s="2">
        <f>L4069-M4069-K4069-FIXED_COSTS</f>
        <v>7731.0358927408815</v>
      </c>
      <c r="P4069" s="2">
        <f>IF(N4069=1,O4069,"")</f>
        <v>7731.0358927408815</v>
      </c>
    </row>
    <row r="4070">
      <c r="A4070" s="6">
        <v>6</v>
      </c>
      <c r="B4070" s="6">
        <v>5</v>
      </c>
      <c r="C4070" s="6">
        <v>5</v>
      </c>
      <c r="D4070" s="6">
        <f>A4070+B4070+C4070</f>
        <v>16</v>
      </c>
      <c r="E4070" s="5">
        <f>IF(A4070=0,0,A4070*LABOR_HRS_WK_TOM*SEASON_WEEKS*(1+DIM_PCT_TOM)^A4070)</f>
        <v>956.64294000000041</v>
      </c>
      <c r="F4070" s="5">
        <f>IF(B4070=0,0,B4070*LABOR_HRS_WK_CAR*SEASON_WEEKS*(1+DIM_PCT_CAR)^B4070)</f>
        <v>169.71123193359367</v>
      </c>
      <c r="G4070" s="5">
        <f>IF(C4070=0,0,C4070*LABOR_HRS_WK_MES*SEASON_WEEKS*(1+DIM_PCT_MES)^C4070)</f>
        <v>239.41848456573481</v>
      </c>
      <c r="H4070" s="5">
        <f>E4070+F4070+G4070</f>
        <v>1365.7726564993288</v>
      </c>
      <c r="I4070" s="5">
        <f>MIN(H4070,FARMER_HRS)</f>
        <v>720</v>
      </c>
      <c r="J4070" s="5">
        <f>MAX(0,H4070-FARMER_HRS)</f>
        <v>645.77265649932883</v>
      </c>
      <c r="K4070" s="2">
        <f>I4070*FARMER_RATE+J4070*TEMP_WORKER_RATE</f>
        <v>36211.330842002237</v>
      </c>
      <c r="L4070" s="2">
        <f>A4070*PRICE_TOM+B4070*PRICE_CAR+C4070*PRICE_MES</f>
        <v>76770</v>
      </c>
      <c r="M4070" s="2">
        <f>A4070*FERT_BED_TOM+B4070*FERT_BED_CAR+C4070*FERT_BED_MES</f>
        <v>11880</v>
      </c>
      <c r="N4070" s="6">
        <f>IF(AND(D4070&lt;=TOTAL_BEDS,J4070&lt;=TEMP_WORKER_MAX*TEMP_WORKER_HRS),1,0)</f>
        <v>1</v>
      </c>
      <c r="O4070" s="2">
        <f>L4070-M4070-K4070-FIXED_COSTS</f>
        <v>8678.6691579977633</v>
      </c>
      <c r="P4070" s="2">
        <f>IF(N4070=1,O4070,"")</f>
        <v>8678.6691579977633</v>
      </c>
    </row>
    <row r="4071">
      <c r="A4071" s="6">
        <v>6</v>
      </c>
      <c r="B4071" s="6">
        <v>5</v>
      </c>
      <c r="C4071" s="6">
        <v>6</v>
      </c>
      <c r="D4071" s="6">
        <f>A4071+B4071+C4071</f>
        <v>17</v>
      </c>
      <c r="E4071" s="5">
        <f>IF(A4071=0,0,A4071*LABOR_HRS_WK_TOM*SEASON_WEEKS*(1+DIM_PCT_TOM)^A4071)</f>
        <v>956.64294000000041</v>
      </c>
      <c r="F4071" s="5">
        <f>IF(B4071=0,0,B4071*LABOR_HRS_WK_CAR*SEASON_WEEKS*(1+DIM_PCT_CAR)^B4071)</f>
        <v>169.71123193359367</v>
      </c>
      <c r="G4071" s="5">
        <f>IF(C4071=0,0,C4071*LABOR_HRS_WK_MES*SEASON_WEEKS*(1+DIM_PCT_MES)^C4071)</f>
        <v>290.89345874736773</v>
      </c>
      <c r="H4071" s="5">
        <f>E4071+F4071+G4071</f>
        <v>1417.2476306809617</v>
      </c>
      <c r="I4071" s="5">
        <f>MIN(H4071,FARMER_HRS)</f>
        <v>720</v>
      </c>
      <c r="J4071" s="5">
        <f>MAX(0,H4071-FARMER_HRS)</f>
        <v>697.24763068096172</v>
      </c>
      <c r="K4071" s="2">
        <f>I4071*FARMER_RATE+J4071*TEMP_WORKER_RATE</f>
        <v>37104.993588211139</v>
      </c>
      <c r="L4071" s="2">
        <f>A4071*PRICE_TOM+B4071*PRICE_CAR+C4071*PRICE_MES</f>
        <v>79470</v>
      </c>
      <c r="M4071" s="2">
        <f>A4071*FERT_BED_TOM+B4071*FERT_BED_CAR+C4071*FERT_BED_MES</f>
        <v>12760</v>
      </c>
      <c r="N4071" s="6">
        <f>IF(AND(D4071&lt;=TOTAL_BEDS,J4071&lt;=TEMP_WORKER_MAX*TEMP_WORKER_HRS),1,0)</f>
        <v>1</v>
      </c>
      <c r="O4071" s="2">
        <f>L4071-M4071-K4071-FIXED_COSTS</f>
        <v>9605.0064117888614</v>
      </c>
      <c r="P4071" s="2">
        <f>IF(N4071=1,O4071,"")</f>
        <v>9605.0064117888614</v>
      </c>
    </row>
    <row r="4072">
      <c r="A4072" s="6">
        <v>6</v>
      </c>
      <c r="B4072" s="6">
        <v>5</v>
      </c>
      <c r="C4072" s="6">
        <v>7</v>
      </c>
      <c r="D4072" s="6">
        <f>A4072+B4072+C4072</f>
        <v>18</v>
      </c>
      <c r="E4072" s="5">
        <f>IF(A4072=0,0,A4072*LABOR_HRS_WK_TOM*SEASON_WEEKS*(1+DIM_PCT_TOM)^A4072)</f>
        <v>956.64294000000041</v>
      </c>
      <c r="F4072" s="5">
        <f>IF(B4072=0,0,B4072*LABOR_HRS_WK_CAR*SEASON_WEEKS*(1+DIM_PCT_CAR)^B4072)</f>
        <v>169.71123193359367</v>
      </c>
      <c r="G4072" s="5">
        <f>IF(C4072=0,0,C4072*LABOR_HRS_WK_MES*SEASON_WEEKS*(1+DIM_PCT_MES)^C4072)</f>
        <v>343.61789814532818</v>
      </c>
      <c r="H4072" s="5">
        <f>E4072+F4072+G4072</f>
        <v>1469.9720700789221</v>
      </c>
      <c r="I4072" s="5">
        <f>MIN(H4072,FARMER_HRS)</f>
        <v>720</v>
      </c>
      <c r="J4072" s="5">
        <f>MAX(0,H4072-FARMER_HRS)</f>
        <v>749.97207007892212</v>
      </c>
      <c r="K4072" s="2">
        <f>I4072*FARMER_RATE+J4072*TEMP_WORKER_RATE</f>
        <v>38020.348438870176</v>
      </c>
      <c r="L4072" s="2">
        <f>A4072*PRICE_TOM+B4072*PRICE_CAR+C4072*PRICE_MES</f>
        <v>82170</v>
      </c>
      <c r="M4072" s="2">
        <f>A4072*FERT_BED_TOM+B4072*FERT_BED_CAR+C4072*FERT_BED_MES</f>
        <v>13640</v>
      </c>
      <c r="N4072" s="6">
        <f>IF(AND(D4072&lt;=TOTAL_BEDS,J4072&lt;=TEMP_WORKER_MAX*TEMP_WORKER_HRS),1,0)</f>
        <v>1</v>
      </c>
      <c r="O4072" s="2">
        <f>L4072-M4072-K4072-FIXED_COSTS</f>
        <v>10509.651561129824</v>
      </c>
      <c r="P4072" s="2">
        <f>IF(N4072=1,O4072,"")</f>
        <v>10509.651561129824</v>
      </c>
    </row>
    <row r="4073">
      <c r="A4073" s="6">
        <v>6</v>
      </c>
      <c r="B4073" s="6">
        <v>5</v>
      </c>
      <c r="C4073" s="6">
        <v>8</v>
      </c>
      <c r="D4073" s="6">
        <f>A4073+B4073+C4073</f>
        <v>19</v>
      </c>
      <c r="E4073" s="5">
        <f>IF(A4073=0,0,A4073*LABOR_HRS_WK_TOM*SEASON_WEEKS*(1+DIM_PCT_TOM)^A4073)</f>
        <v>956.64294000000041</v>
      </c>
      <c r="F4073" s="5">
        <f>IF(B4073=0,0,B4073*LABOR_HRS_WK_CAR*SEASON_WEEKS*(1+DIM_PCT_CAR)^B4073)</f>
        <v>169.71123193359367</v>
      </c>
      <c r="G4073" s="5">
        <f>IF(C4073=0,0,C4073*LABOR_HRS_WK_MES*SEASON_WEEKS*(1+DIM_PCT_MES)^C4073)</f>
        <v>397.61499642530833</v>
      </c>
      <c r="H4073" s="5">
        <f>E4073+F4073+G4073</f>
        <v>1523.9691683589024</v>
      </c>
      <c r="I4073" s="5">
        <f>MIN(H4073,FARMER_HRS)</f>
        <v>720</v>
      </c>
      <c r="J4073" s="5">
        <f>MAX(0,H4073-FARMER_HRS)</f>
        <v>803.96916835890238</v>
      </c>
      <c r="K4073" s="2">
        <f>I4073*FARMER_RATE+J4073*TEMP_WORKER_RATE</f>
        <v>38957.798061786496</v>
      </c>
      <c r="L4073" s="2">
        <f>A4073*PRICE_TOM+B4073*PRICE_CAR+C4073*PRICE_MES</f>
        <v>84870</v>
      </c>
      <c r="M4073" s="2">
        <f>A4073*FERT_BED_TOM+B4073*FERT_BED_CAR+C4073*FERT_BED_MES</f>
        <v>14520</v>
      </c>
      <c r="N4073" s="6">
        <f>IF(AND(D4073&lt;=TOTAL_BEDS,J4073&lt;=TEMP_WORKER_MAX*TEMP_WORKER_HRS),1,0)</f>
        <v>1</v>
      </c>
      <c r="O4073" s="2">
        <f>L4073-M4073-K4073-FIXED_COSTS</f>
        <v>11392.201938213504</v>
      </c>
      <c r="P4073" s="2">
        <f>IF(N4073=1,O4073,"")</f>
        <v>11392.201938213504</v>
      </c>
    </row>
    <row r="4074">
      <c r="A4074" s="6">
        <v>6</v>
      </c>
      <c r="B4074" s="6">
        <v>5</v>
      </c>
      <c r="C4074" s="6">
        <v>9</v>
      </c>
      <c r="D4074" s="6">
        <f>A4074+B4074+C4074</f>
        <v>20</v>
      </c>
      <c r="E4074" s="5">
        <f>IF(A4074=0,0,A4074*LABOR_HRS_WK_TOM*SEASON_WEEKS*(1+DIM_PCT_TOM)^A4074)</f>
        <v>956.64294000000041</v>
      </c>
      <c r="F4074" s="5">
        <f>IF(B4074=0,0,B4074*LABOR_HRS_WK_CAR*SEASON_WEEKS*(1+DIM_PCT_CAR)^B4074)</f>
        <v>169.71123193359367</v>
      </c>
      <c r="G4074" s="5">
        <f>IF(C4074=0,0,C4074*LABOR_HRS_WK_MES*SEASON_WEEKS*(1+DIM_PCT_MES)^C4074)</f>
        <v>452.90833186570273</v>
      </c>
      <c r="H4074" s="5">
        <f>E4074+F4074+G4074</f>
        <v>1579.2625037992966</v>
      </c>
      <c r="I4074" s="5">
        <f>MIN(H4074,FARMER_HRS)</f>
        <v>720</v>
      </c>
      <c r="J4074" s="5">
        <f>MAX(0,H4074-FARMER_HRS)</f>
        <v>859.26250379929661</v>
      </c>
      <c r="K4074" s="2">
        <f>I4074*FARMER_RATE+J4074*TEMP_WORKER_RATE</f>
        <v>39917.751802071121</v>
      </c>
      <c r="L4074" s="2">
        <f>A4074*PRICE_TOM+B4074*PRICE_CAR+C4074*PRICE_MES</f>
        <v>87570</v>
      </c>
      <c r="M4074" s="2">
        <f>A4074*FERT_BED_TOM+B4074*FERT_BED_CAR+C4074*FERT_BED_MES</f>
        <v>15400</v>
      </c>
      <c r="N4074" s="6">
        <f>IF(AND(D4074&lt;=TOTAL_BEDS,J4074&lt;=TEMP_WORKER_MAX*TEMP_WORKER_HRS),1,0)</f>
        <v>1</v>
      </c>
      <c r="O4074" s="2">
        <f>L4074-M4074-K4074-FIXED_COSTS</f>
        <v>12252.248197928879</v>
      </c>
      <c r="P4074" s="2">
        <f>IF(N4074=1,O4074,"")</f>
        <v>12252.248197928879</v>
      </c>
    </row>
    <row r="4075">
      <c r="A4075" s="6">
        <v>6</v>
      </c>
      <c r="B4075" s="6">
        <v>5</v>
      </c>
      <c r="C4075" s="6">
        <v>10</v>
      </c>
      <c r="D4075" s="6">
        <f>A4075+B4075+C4075</f>
        <v>21</v>
      </c>
      <c r="E4075" s="5">
        <f>IF(A4075=0,0,A4075*LABOR_HRS_WK_TOM*SEASON_WEEKS*(1+DIM_PCT_TOM)^A4075)</f>
        <v>956.64294000000041</v>
      </c>
      <c r="F4075" s="5">
        <f>IF(B4075=0,0,B4075*LABOR_HRS_WK_CAR*SEASON_WEEKS*(1+DIM_PCT_CAR)^B4075)</f>
        <v>169.71123193359367</v>
      </c>
      <c r="G4075" s="5">
        <f>IF(C4075=0,0,C4075*LABOR_HRS_WK_MES*SEASON_WEEKS*(1+DIM_PCT_MES)^C4075)</f>
        <v>509.52187334891551</v>
      </c>
      <c r="H4075" s="5">
        <f>E4075+F4075+G4075</f>
        <v>1635.8760452825095</v>
      </c>
      <c r="I4075" s="5">
        <f>MIN(H4075,FARMER_HRS)</f>
        <v>720</v>
      </c>
      <c r="J4075" s="5">
        <f>MAX(0,H4075-FARMER_HRS)</f>
        <v>915.87604528250949</v>
      </c>
      <c r="K4075" s="2">
        <f>I4075*FARMER_RATE+J4075*TEMP_WORKER_RATE</f>
        <v>40900.625786154676</v>
      </c>
      <c r="L4075" s="2">
        <f>A4075*PRICE_TOM+B4075*PRICE_CAR+C4075*PRICE_MES</f>
        <v>90270</v>
      </c>
      <c r="M4075" s="2">
        <f>A4075*FERT_BED_TOM+B4075*FERT_BED_CAR+C4075*FERT_BED_MES</f>
        <v>16280</v>
      </c>
      <c r="N4075" s="6">
        <f>IF(AND(D4075&lt;=TOTAL_BEDS,J4075&lt;=TEMP_WORKER_MAX*TEMP_WORKER_HRS),1,0)</f>
        <v>1</v>
      </c>
      <c r="O4075" s="2">
        <f>L4075-M4075-K4075-FIXED_COSTS</f>
        <v>13089.374213845324</v>
      </c>
      <c r="P4075" s="2">
        <f>IF(N4075=1,O4075,"")</f>
        <v>13089.374213845324</v>
      </c>
    </row>
    <row r="4076">
      <c r="A4076" s="6">
        <v>6</v>
      </c>
      <c r="B4076" s="6">
        <v>5</v>
      </c>
      <c r="C4076" s="6">
        <v>11</v>
      </c>
      <c r="D4076" s="6">
        <f>A4076+B4076+C4076</f>
        <v>22</v>
      </c>
      <c r="E4076" s="5">
        <f>IF(A4076=0,0,A4076*LABOR_HRS_WK_TOM*SEASON_WEEKS*(1+DIM_PCT_TOM)^A4076)</f>
        <v>956.64294000000041</v>
      </c>
      <c r="F4076" s="5">
        <f>IF(B4076=0,0,B4076*LABOR_HRS_WK_CAR*SEASON_WEEKS*(1+DIM_PCT_CAR)^B4076)</f>
        <v>169.71123193359367</v>
      </c>
      <c r="G4076" s="5">
        <f>IF(C4076=0,0,C4076*LABOR_HRS_WK_MES*SEASON_WEEKS*(1+DIM_PCT_MES)^C4076)</f>
        <v>567.47998644235463</v>
      </c>
      <c r="H4076" s="5">
        <f>E4076+F4076+G4076</f>
        <v>1693.8341583759486</v>
      </c>
      <c r="I4076" s="5">
        <f>MIN(H4076,FARMER_HRS)</f>
        <v>720</v>
      </c>
      <c r="J4076" s="5">
        <f>MAX(0,H4076-FARMER_HRS)</f>
        <v>973.83415837594862</v>
      </c>
      <c r="K4076" s="2">
        <f>I4076*FARMER_RATE+J4076*TEMP_WORKER_RATE</f>
        <v>41906.843027360213</v>
      </c>
      <c r="L4076" s="2">
        <f>A4076*PRICE_TOM+B4076*PRICE_CAR+C4076*PRICE_MES</f>
        <v>92970</v>
      </c>
      <c r="M4076" s="2">
        <f>A4076*FERT_BED_TOM+B4076*FERT_BED_CAR+C4076*FERT_BED_MES</f>
        <v>17160</v>
      </c>
      <c r="N4076" s="6">
        <f>IF(AND(D4076&lt;=TOTAL_BEDS,J4076&lt;=TEMP_WORKER_MAX*TEMP_WORKER_HRS),1,0)</f>
        <v>1</v>
      </c>
      <c r="O4076" s="2">
        <f>L4076-M4076-K4076-FIXED_COSTS</f>
        <v>13903.156972639787</v>
      </c>
      <c r="P4076" s="2">
        <f>IF(N4076=1,O4076,"")</f>
        <v>13903.156972639787</v>
      </c>
    </row>
    <row r="4077">
      <c r="A4077" s="6">
        <v>6</v>
      </c>
      <c r="B4077" s="6">
        <v>5</v>
      </c>
      <c r="C4077" s="6">
        <v>12</v>
      </c>
      <c r="D4077" s="6">
        <f>A4077+B4077+C4077</f>
        <v>23</v>
      </c>
      <c r="E4077" s="5">
        <f>IF(A4077=0,0,A4077*LABOR_HRS_WK_TOM*SEASON_WEEKS*(1+DIM_PCT_TOM)^A4077)</f>
        <v>956.64294000000041</v>
      </c>
      <c r="F4077" s="5">
        <f>IF(B4077=0,0,B4077*LABOR_HRS_WK_CAR*SEASON_WEEKS*(1+DIM_PCT_CAR)^B4077)</f>
        <v>169.71123193359367</v>
      </c>
      <c r="G4077" s="5">
        <f>IF(C4077=0,0,C4077*LABOR_HRS_WK_MES*SEASON_WEEKS*(1+DIM_PCT_MES)^C4077)</f>
        <v>626.807439570419</v>
      </c>
      <c r="H4077" s="5">
        <f>E4077+F4077+G4077</f>
        <v>1753.1616115040129</v>
      </c>
      <c r="I4077" s="5">
        <f>MIN(H4077,FARMER_HRS)</f>
        <v>720</v>
      </c>
      <c r="J4077" s="5">
        <f>MAX(0,H4077-FARMER_HRS)</f>
        <v>1033.1616115040129</v>
      </c>
      <c r="K4077" s="2">
        <f>I4077*FARMER_RATE+J4077*TEMP_WORKER_RATE</f>
        <v>42936.833533055775</v>
      </c>
      <c r="L4077" s="2">
        <f>A4077*PRICE_TOM+B4077*PRICE_CAR+C4077*PRICE_MES</f>
        <v>95670</v>
      </c>
      <c r="M4077" s="2">
        <f>A4077*FERT_BED_TOM+B4077*FERT_BED_CAR+C4077*FERT_BED_MES</f>
        <v>18040</v>
      </c>
      <c r="N4077" s="6">
        <f>IF(AND(D4077&lt;=TOTAL_BEDS,J4077&lt;=TEMP_WORKER_MAX*TEMP_WORKER_HRS),1,0)</f>
        <v>1</v>
      </c>
      <c r="O4077" s="2">
        <f>L4077-M4077-K4077-FIXED_COSTS</f>
        <v>14693.166466944225</v>
      </c>
      <c r="P4077" s="2">
        <f>IF(N4077=1,O4077,"")</f>
        <v>14693.166466944225</v>
      </c>
    </row>
    <row r="4078">
      <c r="A4078" s="6">
        <v>6</v>
      </c>
      <c r="B4078" s="6">
        <v>5</v>
      </c>
      <c r="C4078" s="6">
        <v>13</v>
      </c>
      <c r="D4078" s="6">
        <f>A4078+B4078+C4078</f>
        <v>24</v>
      </c>
      <c r="E4078" s="5">
        <f>IF(A4078=0,0,A4078*LABOR_HRS_WK_TOM*SEASON_WEEKS*(1+DIM_PCT_TOM)^A4078)</f>
        <v>956.64294000000041</v>
      </c>
      <c r="F4078" s="5">
        <f>IF(B4078=0,0,B4078*LABOR_HRS_WK_CAR*SEASON_WEEKS*(1+DIM_PCT_CAR)^B4078)</f>
        <v>169.71123193359367</v>
      </c>
      <c r="G4078" s="5">
        <f>IF(C4078=0,0,C4078*LABOR_HRS_WK_MES*SEASON_WEEKS*(1+DIM_PCT_MES)^C4078)</f>
        <v>687.52941027880331</v>
      </c>
      <c r="H4078" s="5">
        <f>E4078+F4078+G4078</f>
        <v>1813.8835822123974</v>
      </c>
      <c r="I4078" s="5">
        <f>MIN(H4078,FARMER_HRS)</f>
        <v>720</v>
      </c>
      <c r="J4078" s="5">
        <f>MAX(0,H4078-FARMER_HRS)</f>
        <v>1093.8835822123974</v>
      </c>
      <c r="K4078" s="2">
        <f>I4078*FARMER_RATE+J4078*TEMP_WORKER_RATE</f>
        <v>43991.034413409681</v>
      </c>
      <c r="L4078" s="2">
        <f>A4078*PRICE_TOM+B4078*PRICE_CAR+C4078*PRICE_MES</f>
        <v>98370</v>
      </c>
      <c r="M4078" s="2">
        <f>A4078*FERT_BED_TOM+B4078*FERT_BED_CAR+C4078*FERT_BED_MES</f>
        <v>18920</v>
      </c>
      <c r="N4078" s="6">
        <f>IF(AND(D4078&lt;=TOTAL_BEDS,J4078&lt;=TEMP_WORKER_MAX*TEMP_WORKER_HRS),1,0)</f>
        <v>1</v>
      </c>
      <c r="O4078" s="2">
        <f>L4078-M4078-K4078-FIXED_COSTS</f>
        <v>15458.965586590319</v>
      </c>
      <c r="P4078" s="2">
        <f>IF(N4078=1,O4078,"")</f>
        <v>15458.965586590319</v>
      </c>
    </row>
    <row r="4079">
      <c r="A4079" s="6">
        <v>6</v>
      </c>
      <c r="B4079" s="6">
        <v>5</v>
      </c>
      <c r="C4079" s="6">
        <v>14</v>
      </c>
      <c r="D4079" s="6">
        <f>A4079+B4079+C4079</f>
        <v>25</v>
      </c>
      <c r="E4079" s="5">
        <f>IF(A4079=0,0,A4079*LABOR_HRS_WK_TOM*SEASON_WEEKS*(1+DIM_PCT_TOM)^A4079)</f>
        <v>956.64294000000041</v>
      </c>
      <c r="F4079" s="5">
        <f>IF(B4079=0,0,B4079*LABOR_HRS_WK_CAR*SEASON_WEEKS*(1+DIM_PCT_CAR)^B4079)</f>
        <v>169.71123193359367</v>
      </c>
      <c r="G4079" s="5">
        <f>IF(C4079=0,0,C4079*LABOR_HRS_WK_MES*SEASON_WEEKS*(1+DIM_PCT_MES)^C4079)</f>
        <v>749.67149159246435</v>
      </c>
      <c r="H4079" s="5">
        <f>E4079+F4079+G4079</f>
        <v>1876.0256635260585</v>
      </c>
      <c r="I4079" s="5">
        <f>MIN(H4079,FARMER_HRS)</f>
        <v>720</v>
      </c>
      <c r="J4079" s="5">
        <f>MAX(0,H4079-FARMER_HRS)</f>
        <v>1156.0256635260585</v>
      </c>
      <c r="K4079" s="2">
        <f>I4079*FARMER_RATE+J4079*TEMP_WORKER_RATE</f>
        <v>45069.889991771852</v>
      </c>
      <c r="L4079" s="2">
        <f>A4079*PRICE_TOM+B4079*PRICE_CAR+C4079*PRICE_MES</f>
        <v>101070</v>
      </c>
      <c r="M4079" s="2">
        <f>A4079*FERT_BED_TOM+B4079*FERT_BED_CAR+C4079*FERT_BED_MES</f>
        <v>19800</v>
      </c>
      <c r="N4079" s="6">
        <f>IF(AND(D4079&lt;=TOTAL_BEDS,J4079&lt;=TEMP_WORKER_MAX*TEMP_WORKER_HRS),1,0)</f>
        <v>1</v>
      </c>
      <c r="O4079" s="2">
        <f>L4079-M4079-K4079-FIXED_COSTS</f>
        <v>16200.110008228148</v>
      </c>
      <c r="P4079" s="2">
        <f>IF(N4079=1,O4079,"")</f>
        <v>16200.110008228148</v>
      </c>
    </row>
    <row r="4080">
      <c r="A4080" s="6">
        <v>6</v>
      </c>
      <c r="B4080" s="6">
        <v>5</v>
      </c>
      <c r="C4080" s="6">
        <v>15</v>
      </c>
      <c r="D4080" s="6">
        <f>A4080+B4080+C4080</f>
        <v>26</v>
      </c>
      <c r="E4080" s="5">
        <f>IF(A4080=0,0,A4080*LABOR_HRS_WK_TOM*SEASON_WEEKS*(1+DIM_PCT_TOM)^A4080)</f>
        <v>956.64294000000041</v>
      </c>
      <c r="F4080" s="5">
        <f>IF(B4080=0,0,B4080*LABOR_HRS_WK_CAR*SEASON_WEEKS*(1+DIM_PCT_CAR)^B4080)</f>
        <v>169.71123193359367</v>
      </c>
      <c r="G4080" s="5">
        <f>IF(C4080=0,0,C4080*LABOR_HRS_WK_MES*SEASON_WEEKS*(1+DIM_PCT_MES)^C4080)</f>
        <v>813.25969846861074</v>
      </c>
      <c r="H4080" s="5">
        <f>E4080+F4080+G4080</f>
        <v>1939.6138704022046</v>
      </c>
      <c r="I4080" s="5">
        <f>MIN(H4080,FARMER_HRS)</f>
        <v>720</v>
      </c>
      <c r="J4080" s="5">
        <f>MAX(0,H4080-FARMER_HRS)</f>
        <v>1219.6138704022046</v>
      </c>
      <c r="K4080" s="2">
        <f>I4080*FARMER_RATE+J4080*TEMP_WORKER_RATE</f>
        <v>46173.851916704938</v>
      </c>
      <c r="L4080" s="2">
        <f>A4080*PRICE_TOM+B4080*PRICE_CAR+C4080*PRICE_MES</f>
        <v>103770</v>
      </c>
      <c r="M4080" s="2">
        <f>A4080*FERT_BED_TOM+B4080*FERT_BED_CAR+C4080*FERT_BED_MES</f>
        <v>20680</v>
      </c>
      <c r="N4080" s="6">
        <f>IF(AND(D4080&lt;=TOTAL_BEDS,J4080&lt;=TEMP_WORKER_MAX*TEMP_WORKER_HRS),1,0)</f>
        <v>1</v>
      </c>
      <c r="O4080" s="2">
        <f>L4080-M4080-K4080-FIXED_COSTS</f>
        <v>16916.148083295062</v>
      </c>
      <c r="P4080" s="2">
        <f>IF(N4080=1,O4080,"")</f>
        <v>16916.148083295062</v>
      </c>
    </row>
    <row r="4081">
      <c r="A4081" s="6">
        <v>6</v>
      </c>
      <c r="B4081" s="6">
        <v>5</v>
      </c>
      <c r="C4081" s="6">
        <v>16</v>
      </c>
      <c r="D4081" s="6">
        <f>A4081+B4081+C4081</f>
        <v>27</v>
      </c>
      <c r="E4081" s="5">
        <f>IF(A4081=0,0,A4081*LABOR_HRS_WK_TOM*SEASON_WEEKS*(1+DIM_PCT_TOM)^A4081)</f>
        <v>956.64294000000041</v>
      </c>
      <c r="F4081" s="5">
        <f>IF(B4081=0,0,B4081*LABOR_HRS_WK_CAR*SEASON_WEEKS*(1+DIM_PCT_CAR)^B4081)</f>
        <v>169.71123193359367</v>
      </c>
      <c r="G4081" s="5">
        <f>IF(C4081=0,0,C4081*LABOR_HRS_WK_MES*SEASON_WEEKS*(1+DIM_PCT_MES)^C4081)</f>
        <v>878.32047434609967</v>
      </c>
      <c r="H4081" s="5">
        <f>E4081+F4081+G4081</f>
        <v>2004.6746462796937</v>
      </c>
      <c r="I4081" s="5">
        <f>MIN(H4081,FARMER_HRS)</f>
        <v>720</v>
      </c>
      <c r="J4081" s="5">
        <f>MAX(0,H4081-FARMER_HRS)</f>
        <v>1284.6746462796937</v>
      </c>
      <c r="K4081" s="2">
        <f>I4081*FARMER_RATE+J4081*TEMP_WORKER_RATE</f>
        <v>47303.379275689127</v>
      </c>
      <c r="L4081" s="2">
        <f>A4081*PRICE_TOM+B4081*PRICE_CAR+C4081*PRICE_MES</f>
        <v>106470</v>
      </c>
      <c r="M4081" s="2">
        <f>A4081*FERT_BED_TOM+B4081*FERT_BED_CAR+C4081*FERT_BED_MES</f>
        <v>21560</v>
      </c>
      <c r="N4081" s="6">
        <f>IF(AND(D4081&lt;=TOTAL_BEDS,J4081&lt;=TEMP_WORKER_MAX*TEMP_WORKER_HRS),1,0)</f>
        <v>1</v>
      </c>
      <c r="O4081" s="2">
        <f>L4081-M4081-K4081-FIXED_COSTS</f>
        <v>17606.620724310873</v>
      </c>
      <c r="P4081" s="2">
        <f>IF(N4081=1,O4081,"")</f>
        <v>17606.620724310873</v>
      </c>
    </row>
    <row r="4082">
      <c r="A4082" s="6">
        <v>6</v>
      </c>
      <c r="B4082" s="6">
        <v>5</v>
      </c>
      <c r="C4082" s="6">
        <v>17</v>
      </c>
      <c r="D4082" s="6">
        <f>A4082+B4082+C4082</f>
        <v>28</v>
      </c>
      <c r="E4082" s="5">
        <f>IF(A4082=0,0,A4082*LABOR_HRS_WK_TOM*SEASON_WEEKS*(1+DIM_PCT_TOM)^A4082)</f>
        <v>956.64294000000041</v>
      </c>
      <c r="F4082" s="5">
        <f>IF(B4082=0,0,B4082*LABOR_HRS_WK_CAR*SEASON_WEEKS*(1+DIM_PCT_CAR)^B4082)</f>
        <v>169.71123193359367</v>
      </c>
      <c r="G4082" s="5">
        <f>IF(C4082=0,0,C4082*LABOR_HRS_WK_MES*SEASON_WEEKS*(1+DIM_PCT_MES)^C4082)</f>
        <v>944.88069779263992</v>
      </c>
      <c r="H4082" s="5">
        <f>E4082+F4082+G4082</f>
        <v>2071.2348697262341</v>
      </c>
      <c r="I4082" s="5">
        <f>MIN(H4082,FARMER_HRS)</f>
        <v>720</v>
      </c>
      <c r="J4082" s="5">
        <f>MAX(0,H4082-FARMER_HRS)</f>
        <v>1351.2348697262341</v>
      </c>
      <c r="K4082" s="2">
        <f>I4082*FARMER_RATE+J4082*TEMP_WORKER_RATE</f>
        <v>48458.9387105249</v>
      </c>
      <c r="L4082" s="2">
        <f>A4082*PRICE_TOM+B4082*PRICE_CAR+C4082*PRICE_MES</f>
        <v>109170</v>
      </c>
      <c r="M4082" s="2">
        <f>A4082*FERT_BED_TOM+B4082*FERT_BED_CAR+C4082*FERT_BED_MES</f>
        <v>22440</v>
      </c>
      <c r="N4082" s="6">
        <f>IF(AND(D4082&lt;=TOTAL_BEDS,J4082&lt;=TEMP_WORKER_MAX*TEMP_WORKER_HRS),1,0)</f>
        <v>1</v>
      </c>
      <c r="O4082" s="2">
        <f>L4082-M4082-K4082-FIXED_COSTS</f>
        <v>18271.061289475103</v>
      </c>
      <c r="P4082" s="2">
        <f>IF(N4082=1,O4082,"")</f>
        <v>18271.061289475103</v>
      </c>
    </row>
    <row r="4083">
      <c r="A4083" s="6">
        <v>6</v>
      </c>
      <c r="B4083" s="6">
        <v>5</v>
      </c>
      <c r="C4083" s="6">
        <v>18</v>
      </c>
      <c r="D4083" s="6">
        <f>A4083+B4083+C4083</f>
        <v>29</v>
      </c>
      <c r="E4083" s="5">
        <f>IF(A4083=0,0,A4083*LABOR_HRS_WK_TOM*SEASON_WEEKS*(1+DIM_PCT_TOM)^A4083)</f>
        <v>956.64294000000041</v>
      </c>
      <c r="F4083" s="5">
        <f>IF(B4083=0,0,B4083*LABOR_HRS_WK_CAR*SEASON_WEEKS*(1+DIM_PCT_CAR)^B4083)</f>
        <v>169.71123193359367</v>
      </c>
      <c r="G4083" s="5">
        <f>IF(C4083=0,0,C4083*LABOR_HRS_WK_MES*SEASON_WEEKS*(1+DIM_PCT_MES)^C4083)</f>
        <v>1012.9676892512272</v>
      </c>
      <c r="H4083" s="5">
        <f>E4083+F4083+G4083</f>
        <v>2139.321861184821</v>
      </c>
      <c r="I4083" s="5">
        <f>MIN(H4083,FARMER_HRS)</f>
        <v>720</v>
      </c>
      <c r="J4083" s="5">
        <f>MAX(0,H4083-FARMER_HRS)</f>
        <v>1419.321861184821</v>
      </c>
      <c r="K4083" s="2">
        <f>I4083*FARMER_RATE+J4083*TEMP_WORKER_RATE</f>
        <v>49641.0045344587</v>
      </c>
      <c r="L4083" s="2">
        <f>A4083*PRICE_TOM+B4083*PRICE_CAR+C4083*PRICE_MES</f>
        <v>111870</v>
      </c>
      <c r="M4083" s="2">
        <f>A4083*FERT_BED_TOM+B4083*FERT_BED_CAR+C4083*FERT_BED_MES</f>
        <v>23320</v>
      </c>
      <c r="N4083" s="6">
        <f>IF(AND(D4083&lt;=TOTAL_BEDS,J4083&lt;=TEMP_WORKER_MAX*TEMP_WORKER_HRS),1,0)</f>
        <v>1</v>
      </c>
      <c r="O4083" s="2">
        <f>L4083-M4083-K4083-FIXED_COSTS</f>
        <v>18908.995465541302</v>
      </c>
      <c r="P4083" s="2">
        <f>IF(N4083=1,O4083,"")</f>
        <v>18908.995465541302</v>
      </c>
    </row>
    <row r="4084">
      <c r="A4084" s="6">
        <v>6</v>
      </c>
      <c r="B4084" s="6">
        <v>5</v>
      </c>
      <c r="C4084" s="6">
        <v>19</v>
      </c>
      <c r="D4084" s="6">
        <f>A4084+B4084+C4084</f>
        <v>30</v>
      </c>
      <c r="E4084" s="5">
        <f>IF(A4084=0,0,A4084*LABOR_HRS_WK_TOM*SEASON_WEEKS*(1+DIM_PCT_TOM)^A4084)</f>
        <v>956.64294000000041</v>
      </c>
      <c r="F4084" s="5">
        <f>IF(B4084=0,0,B4084*LABOR_HRS_WK_CAR*SEASON_WEEKS*(1+DIM_PCT_CAR)^B4084)</f>
        <v>169.71123193359367</v>
      </c>
      <c r="G4084" s="5">
        <f>IF(C4084=0,0,C4084*LABOR_HRS_WK_MES*SEASON_WEEKS*(1+DIM_PCT_MES)^C4084)</f>
        <v>1082.6092178872491</v>
      </c>
      <c r="H4084" s="5">
        <f>E4084+F4084+G4084</f>
        <v>2208.9633898208431</v>
      </c>
      <c r="I4084" s="5">
        <f>MIN(H4084,FARMER_HRS)</f>
        <v>720</v>
      </c>
      <c r="J4084" s="5">
        <f>MAX(0,H4084-FARMER_HRS)</f>
        <v>1488.9633898208431</v>
      </c>
      <c r="K4084" s="2">
        <f>I4084*FARMER_RATE+J4084*TEMP_WORKER_RATE</f>
        <v>50850.0588510563</v>
      </c>
      <c r="L4084" s="2">
        <f>A4084*PRICE_TOM+B4084*PRICE_CAR+C4084*PRICE_MES</f>
        <v>114570</v>
      </c>
      <c r="M4084" s="2">
        <f>A4084*FERT_BED_TOM+B4084*FERT_BED_CAR+C4084*FERT_BED_MES</f>
        <v>24200</v>
      </c>
      <c r="N4084" s="6">
        <f>IF(AND(D4084&lt;=TOTAL_BEDS,J4084&lt;=TEMP_WORKER_MAX*TEMP_WORKER_HRS),1,0)</f>
        <v>1</v>
      </c>
      <c r="O4084" s="2">
        <f>L4084-M4084-K4084-FIXED_COSTS</f>
        <v>19519.941148943697</v>
      </c>
      <c r="P4084" s="2">
        <f>IF(N4084=1,O4084,"")</f>
        <v>19519.941148943697</v>
      </c>
    </row>
    <row r="4085">
      <c r="A4085" s="6">
        <v>6</v>
      </c>
      <c r="B4085" s="6">
        <v>5</v>
      </c>
      <c r="C4085" s="6">
        <v>20</v>
      </c>
      <c r="D4085" s="6">
        <f>A4085+B4085+C4085</f>
        <v>31</v>
      </c>
      <c r="E4085" s="5">
        <f>IF(A4085=0,0,A4085*LABOR_HRS_WK_TOM*SEASON_WEEKS*(1+DIM_PCT_TOM)^A4085)</f>
        <v>956.64294000000041</v>
      </c>
      <c r="F4085" s="5">
        <f>IF(B4085=0,0,B4085*LABOR_HRS_WK_CAR*SEASON_WEEKS*(1+DIM_PCT_CAR)^B4085)</f>
        <v>169.71123193359367</v>
      </c>
      <c r="G4085" s="5">
        <f>IF(C4085=0,0,C4085*LABOR_HRS_WK_MES*SEASON_WEEKS*(1+DIM_PCT_MES)^C4085)</f>
        <v>1153.8335085377259</v>
      </c>
      <c r="H4085" s="5">
        <f>E4085+F4085+G4085</f>
        <v>2280.18768047132</v>
      </c>
      <c r="I4085" s="5">
        <f>MIN(H4085,FARMER_HRS)</f>
        <v>720</v>
      </c>
      <c r="J4085" s="5">
        <f>MAX(0,H4085-FARMER_HRS)</f>
        <v>1560.1876804713202</v>
      </c>
      <c r="K4085" s="2">
        <f>I4085*FARMER_RATE+J4085*TEMP_WORKER_RATE</f>
        <v>52086.591674849304</v>
      </c>
      <c r="L4085" s="2">
        <f>A4085*PRICE_TOM+B4085*PRICE_CAR+C4085*PRICE_MES</f>
        <v>117270</v>
      </c>
      <c r="M4085" s="2">
        <f>A4085*FERT_BED_TOM+B4085*FERT_BED_CAR+C4085*FERT_BED_MES</f>
        <v>25080</v>
      </c>
      <c r="N4085" s="6">
        <f>IF(AND(D4085&lt;=TOTAL_BEDS,J4085&lt;=TEMP_WORKER_MAX*TEMP_WORKER_HRS),1,0)</f>
        <v>1</v>
      </c>
      <c r="O4085" s="2">
        <f>L4085-M4085-K4085-FIXED_COSTS</f>
        <v>20103.408325150696</v>
      </c>
      <c r="P4085" s="2">
        <f>IF(N4085=1,O4085,"")</f>
        <v>20103.408325150696</v>
      </c>
    </row>
    <row r="4086">
      <c r="A4086" s="6">
        <v>6</v>
      </c>
      <c r="B4086" s="6">
        <v>5</v>
      </c>
      <c r="C4086" s="6">
        <v>21</v>
      </c>
      <c r="D4086" s="6">
        <f>A4086+B4086+C4086</f>
        <v>32</v>
      </c>
      <c r="E4086" s="5">
        <f>IF(A4086=0,0,A4086*LABOR_HRS_WK_TOM*SEASON_WEEKS*(1+DIM_PCT_TOM)^A4086)</f>
        <v>956.64294000000041</v>
      </c>
      <c r="F4086" s="5">
        <f>IF(B4086=0,0,B4086*LABOR_HRS_WK_CAR*SEASON_WEEKS*(1+DIM_PCT_CAR)^B4086)</f>
        <v>169.71123193359367</v>
      </c>
      <c r="G4086" s="5">
        <f>IF(C4086=0,0,C4086*LABOR_HRS_WK_MES*SEASON_WEEKS*(1+DIM_PCT_MES)^C4086)</f>
        <v>1226.6692487641699</v>
      </c>
      <c r="H4086" s="5">
        <f>E4086+F4086+G4086</f>
        <v>2353.0234206977639</v>
      </c>
      <c r="I4086" s="5">
        <f>MIN(H4086,FARMER_HRS)</f>
        <v>720</v>
      </c>
      <c r="J4086" s="5">
        <f>MAX(0,H4086-FARMER_HRS)</f>
        <v>1633.0234206977639</v>
      </c>
      <c r="K4086" s="2">
        <f>I4086*FARMER_RATE+J4086*TEMP_WORKER_RATE</f>
        <v>53351.101053780621</v>
      </c>
      <c r="L4086" s="2">
        <f>A4086*PRICE_TOM+B4086*PRICE_CAR+C4086*PRICE_MES</f>
        <v>119970</v>
      </c>
      <c r="M4086" s="2">
        <f>A4086*FERT_BED_TOM+B4086*FERT_BED_CAR+C4086*FERT_BED_MES</f>
        <v>25960</v>
      </c>
      <c r="N4086" s="6">
        <f>IF(AND(D4086&lt;=TOTAL_BEDS,J4086&lt;=TEMP_WORKER_MAX*TEMP_WORKER_HRS),1,0)</f>
        <v>1</v>
      </c>
      <c r="O4086" s="2">
        <f>L4086-M4086-K4086-FIXED_COSTS</f>
        <v>20658.898946219379</v>
      </c>
      <c r="P4086" s="2">
        <f>IF(N4086=1,O4086,"")</f>
        <v>20658.898946219379</v>
      </c>
    </row>
    <row r="4087">
      <c r="A4087" s="6">
        <v>6</v>
      </c>
      <c r="B4087" s="6">
        <v>5</v>
      </c>
      <c r="C4087" s="6">
        <v>22</v>
      </c>
      <c r="D4087" s="6">
        <f>A4087+B4087+C4087</f>
        <v>33</v>
      </c>
      <c r="E4087" s="5">
        <f>IF(A4087=0,0,A4087*LABOR_HRS_WK_TOM*SEASON_WEEKS*(1+DIM_PCT_TOM)^A4087)</f>
        <v>956.64294000000041</v>
      </c>
      <c r="F4087" s="5">
        <f>IF(B4087=0,0,B4087*LABOR_HRS_WK_CAR*SEASON_WEEKS*(1+DIM_PCT_CAR)^B4087)</f>
        <v>169.71123193359367</v>
      </c>
      <c r="G4087" s="5">
        <f>IF(C4087=0,0,C4087*LABOR_HRS_WK_MES*SEASON_WEEKS*(1+DIM_PCT_MES)^C4087)</f>
        <v>1301.1455960105659</v>
      </c>
      <c r="H4087" s="5">
        <f>E4087+F4087+G4087</f>
        <v>2427.49976794416</v>
      </c>
      <c r="I4087" s="5">
        <f>MIN(H4087,FARMER_HRS)</f>
        <v>720</v>
      </c>
      <c r="J4087" s="5">
        <f>MAX(0,H4087-FARMER_HRS)</f>
        <v>1707.4997679441599</v>
      </c>
      <c r="K4087" s="2">
        <f>I4087*FARMER_RATE+J4087*TEMP_WORKER_RATE</f>
        <v>54644.093193475</v>
      </c>
      <c r="L4087" s="2">
        <f>A4087*PRICE_TOM+B4087*PRICE_CAR+C4087*PRICE_MES</f>
        <v>122670</v>
      </c>
      <c r="M4087" s="2">
        <f>A4087*FERT_BED_TOM+B4087*FERT_BED_CAR+C4087*FERT_BED_MES</f>
        <v>26840</v>
      </c>
      <c r="N4087" s="6">
        <f>IF(AND(D4087&lt;=TOTAL_BEDS,J4087&lt;=TEMP_WORKER_MAX*TEMP_WORKER_HRS),1,0)</f>
        <v>1</v>
      </c>
      <c r="O4087" s="2">
        <f>L4087-M4087-K4087-FIXED_COSTS</f>
        <v>21185.906806525003</v>
      </c>
      <c r="P4087" s="2">
        <f>IF(N4087=1,O4087,"")</f>
        <v>21185.906806525003</v>
      </c>
    </row>
    <row r="4088">
      <c r="A4088" s="6">
        <v>6</v>
      </c>
      <c r="B4088" s="6">
        <v>5</v>
      </c>
      <c r="C4088" s="6">
        <v>23</v>
      </c>
      <c r="D4088" s="6">
        <f>A4088+B4088+C4088</f>
        <v>34</v>
      </c>
      <c r="E4088" s="5">
        <f>IF(A4088=0,0,A4088*LABOR_HRS_WK_TOM*SEASON_WEEKS*(1+DIM_PCT_TOM)^A4088)</f>
        <v>956.64294000000041</v>
      </c>
      <c r="F4088" s="5">
        <f>IF(B4088=0,0,B4088*LABOR_HRS_WK_CAR*SEASON_WEEKS*(1+DIM_PCT_CAR)^B4088)</f>
        <v>169.71123193359367</v>
      </c>
      <c r="G4088" s="5">
        <f>IF(C4088=0,0,C4088*LABOR_HRS_WK_MES*SEASON_WEEKS*(1+DIM_PCT_MES)^C4088)</f>
        <v>1377.2921848680023</v>
      </c>
      <c r="H4088" s="5">
        <f>E4088+F4088+G4088</f>
        <v>2503.6463568015961</v>
      </c>
      <c r="I4088" s="5">
        <f>MIN(H4088,FARMER_HRS)</f>
        <v>720</v>
      </c>
      <c r="J4088" s="5">
        <f>MAX(0,H4088-FARMER_HRS)</f>
        <v>1783.6463568015961</v>
      </c>
      <c r="K4088" s="2">
        <f>I4088*FARMER_RATE+J4088*TEMP_WORKER_RATE</f>
        <v>55966.082583361043</v>
      </c>
      <c r="L4088" s="2">
        <f>A4088*PRICE_TOM+B4088*PRICE_CAR+C4088*PRICE_MES</f>
        <v>125370</v>
      </c>
      <c r="M4088" s="2">
        <f>A4088*FERT_BED_TOM+B4088*FERT_BED_CAR+C4088*FERT_BED_MES</f>
        <v>27720</v>
      </c>
      <c r="N4088" s="6">
        <f>IF(AND(D4088&lt;=TOTAL_BEDS,J4088&lt;=TEMP_WORKER_MAX*TEMP_WORKER_HRS),1,0)</f>
        <v>1</v>
      </c>
      <c r="O4088" s="2">
        <f>L4088-M4088-K4088-FIXED_COSTS</f>
        <v>21683.917416638957</v>
      </c>
      <c r="P4088" s="2">
        <f>IF(N4088=1,O4088,"")</f>
        <v>21683.917416638957</v>
      </c>
    </row>
    <row r="4089">
      <c r="A4089" s="6">
        <v>6</v>
      </c>
      <c r="B4089" s="6">
        <v>5</v>
      </c>
      <c r="C4089" s="6">
        <v>24</v>
      </c>
      <c r="D4089" s="6">
        <f>A4089+B4089+C4089</f>
        <v>35</v>
      </c>
      <c r="E4089" s="5">
        <f>IF(A4089=0,0,A4089*LABOR_HRS_WK_TOM*SEASON_WEEKS*(1+DIM_PCT_TOM)^A4089)</f>
        <v>956.64294000000041</v>
      </c>
      <c r="F4089" s="5">
        <f>IF(B4089=0,0,B4089*LABOR_HRS_WK_CAR*SEASON_WEEKS*(1+DIM_PCT_CAR)^B4089)</f>
        <v>169.71123193359367</v>
      </c>
      <c r="G4089" s="5">
        <f>IF(C4089=0,0,C4089*LABOR_HRS_WK_MES*SEASON_WEEKS*(1+DIM_PCT_MES)^C4089)</f>
        <v>1455.139134447498</v>
      </c>
      <c r="H4089" s="5">
        <f>E4089+F4089+G4089</f>
        <v>2581.4933063810922</v>
      </c>
      <c r="I4089" s="5">
        <f>MIN(H4089,FARMER_HRS)</f>
        <v>720</v>
      </c>
      <c r="J4089" s="5">
        <f>MAX(0,H4089-FARMER_HRS)</f>
        <v>1861.4933063810922</v>
      </c>
      <c r="K4089" s="2">
        <f>I4089*FARMER_RATE+J4089*TEMP_WORKER_RATE</f>
        <v>57317.592124671741</v>
      </c>
      <c r="L4089" s="2">
        <f>A4089*PRICE_TOM+B4089*PRICE_CAR+C4089*PRICE_MES</f>
        <v>128070</v>
      </c>
      <c r="M4089" s="2">
        <f>A4089*FERT_BED_TOM+B4089*FERT_BED_CAR+C4089*FERT_BED_MES</f>
        <v>28600</v>
      </c>
      <c r="N4089" s="6">
        <f>IF(AND(D4089&lt;=TOTAL_BEDS,J4089&lt;=TEMP_WORKER_MAX*TEMP_WORKER_HRS),1,0)</f>
        <v>1</v>
      </c>
      <c r="O4089" s="2">
        <f>L4089-M4089-K4089-FIXED_COSTS</f>
        <v>22152.407875328259</v>
      </c>
      <c r="P4089" s="2">
        <f>IF(N4089=1,O4089,"")</f>
        <v>22152.407875328259</v>
      </c>
    </row>
    <row r="4090">
      <c r="A4090" s="6">
        <v>6</v>
      </c>
      <c r="B4090" s="6">
        <v>5</v>
      </c>
      <c r="C4090" s="6">
        <v>25</v>
      </c>
      <c r="D4090" s="6">
        <f>A4090+B4090+C4090</f>
        <v>36</v>
      </c>
      <c r="E4090" s="5">
        <f>IF(A4090=0,0,A4090*LABOR_HRS_WK_TOM*SEASON_WEEKS*(1+DIM_PCT_TOM)^A4090)</f>
        <v>956.64294000000041</v>
      </c>
      <c r="F4090" s="5">
        <f>IF(B4090=0,0,B4090*LABOR_HRS_WK_CAR*SEASON_WEEKS*(1+DIM_PCT_CAR)^B4090)</f>
        <v>169.71123193359367</v>
      </c>
      <c r="G4090" s="5">
        <f>IF(C4090=0,0,C4090*LABOR_HRS_WK_MES*SEASON_WEEKS*(1+DIM_PCT_MES)^C4090)</f>
        <v>1534.7170558625955</v>
      </c>
      <c r="H4090" s="5">
        <f>E4090+F4090+G4090</f>
        <v>2661.0712277961893</v>
      </c>
      <c r="I4090" s="5">
        <f>MIN(H4090,FARMER_HRS)</f>
        <v>720</v>
      </c>
      <c r="J4090" s="5">
        <f>MAX(0,H4090-FARMER_HRS)</f>
        <v>1941.0712277961893</v>
      </c>
      <c r="K4090" s="2">
        <f>I4090*FARMER_RATE+J4090*TEMP_WORKER_RATE</f>
        <v>58699.153260350511</v>
      </c>
      <c r="L4090" s="2">
        <f>A4090*PRICE_TOM+B4090*PRICE_CAR+C4090*PRICE_MES</f>
        <v>130770</v>
      </c>
      <c r="M4090" s="2">
        <f>A4090*FERT_BED_TOM+B4090*FERT_BED_CAR+C4090*FERT_BED_MES</f>
        <v>29480</v>
      </c>
      <c r="N4090" s="6">
        <f>IF(AND(D4090&lt;=TOTAL_BEDS,J4090&lt;=TEMP_WORKER_MAX*TEMP_WORKER_HRS),1,0)</f>
        <v>1</v>
      </c>
      <c r="O4090" s="2">
        <f>L4090-M4090-K4090-FIXED_COSTS</f>
        <v>22590.846739649489</v>
      </c>
      <c r="P4090" s="2">
        <f>IF(N4090=1,O4090,"")</f>
        <v>22590.846739649489</v>
      </c>
    </row>
    <row r="4091">
      <c r="A4091" s="6">
        <v>6</v>
      </c>
      <c r="B4091" s="6">
        <v>5</v>
      </c>
      <c r="C4091" s="6">
        <v>26</v>
      </c>
      <c r="D4091" s="6">
        <f>A4091+B4091+C4091</f>
        <v>37</v>
      </c>
      <c r="E4091" s="5">
        <f>IF(A4091=0,0,A4091*LABOR_HRS_WK_TOM*SEASON_WEEKS*(1+DIM_PCT_TOM)^A4091)</f>
        <v>956.64294000000041</v>
      </c>
      <c r="F4091" s="5">
        <f>IF(B4091=0,0,B4091*LABOR_HRS_WK_CAR*SEASON_WEEKS*(1+DIM_PCT_CAR)^B4091)</f>
        <v>169.71123193359367</v>
      </c>
      <c r="G4091" s="5">
        <f>IF(C4091=0,0,C4091*LABOR_HRS_WK_MES*SEASON_WEEKS*(1+DIM_PCT_MES)^C4091)</f>
        <v>1616.0570598233128</v>
      </c>
      <c r="H4091" s="5">
        <f>E4091+F4091+G4091</f>
        <v>2742.411231756907</v>
      </c>
      <c r="I4091" s="5">
        <f>MIN(H4091,FARMER_HRS)</f>
        <v>720</v>
      </c>
      <c r="J4091" s="5">
        <f>MAX(0,H4091-FARMER_HRS)</f>
        <v>2022.411231756907</v>
      </c>
      <c r="K4091" s="2">
        <f>I4091*FARMER_RATE+J4091*TEMP_WORKER_RATE</f>
        <v>60111.306106890748</v>
      </c>
      <c r="L4091" s="2">
        <f>A4091*PRICE_TOM+B4091*PRICE_CAR+C4091*PRICE_MES</f>
        <v>133470</v>
      </c>
      <c r="M4091" s="2">
        <f>A4091*FERT_BED_TOM+B4091*FERT_BED_CAR+C4091*FERT_BED_MES</f>
        <v>30360</v>
      </c>
      <c r="N4091" s="6">
        <f>IF(AND(D4091&lt;=TOTAL_BEDS,J4091&lt;=TEMP_WORKER_MAX*TEMP_WORKER_HRS),1,0)</f>
        <v>1</v>
      </c>
      <c r="O4091" s="2">
        <f>L4091-M4091-K4091-FIXED_COSTS</f>
        <v>22998.693893109252</v>
      </c>
      <c r="P4091" s="2">
        <f>IF(N4091=1,O4091,"")</f>
        <v>22998.693893109252</v>
      </c>
    </row>
    <row r="4092">
      <c r="A4092" s="6">
        <v>6</v>
      </c>
      <c r="B4092" s="6">
        <v>5</v>
      </c>
      <c r="C4092" s="6">
        <v>27</v>
      </c>
      <c r="D4092" s="6">
        <f>A4092+B4092+C4092</f>
        <v>38</v>
      </c>
      <c r="E4092" s="5">
        <f>IF(A4092=0,0,A4092*LABOR_HRS_WK_TOM*SEASON_WEEKS*(1+DIM_PCT_TOM)^A4092)</f>
        <v>956.64294000000041</v>
      </c>
      <c r="F4092" s="5">
        <f>IF(B4092=0,0,B4092*LABOR_HRS_WK_CAR*SEASON_WEEKS*(1+DIM_PCT_CAR)^B4092)</f>
        <v>169.71123193359367</v>
      </c>
      <c r="G4092" s="5">
        <f>IF(C4092=0,0,C4092*LABOR_HRS_WK_MES*SEASON_WEEKS*(1+DIM_PCT_MES)^C4092)</f>
        <v>1699.19076434307</v>
      </c>
      <c r="H4092" s="5">
        <f>E4092+F4092+G4092</f>
        <v>2825.544936276664</v>
      </c>
      <c r="I4092" s="5">
        <f>MIN(H4092,FARMER_HRS)</f>
        <v>720</v>
      </c>
      <c r="J4092" s="5">
        <f>MAX(0,H4092-FARMER_HRS)</f>
        <v>2105.544936276664</v>
      </c>
      <c r="K4092" s="2">
        <f>I4092*FARMER_RATE+J4092*TEMP_WORKER_RATE</f>
        <v>61554.599588136523</v>
      </c>
      <c r="L4092" s="2">
        <f>A4092*PRICE_TOM+B4092*PRICE_CAR+C4092*PRICE_MES</f>
        <v>136170</v>
      </c>
      <c r="M4092" s="2">
        <f>A4092*FERT_BED_TOM+B4092*FERT_BED_CAR+C4092*FERT_BED_MES</f>
        <v>31240</v>
      </c>
      <c r="N4092" s="6">
        <f>IF(AND(D4092&lt;=TOTAL_BEDS,J4092&lt;=TEMP_WORKER_MAX*TEMP_WORKER_HRS),1,0)</f>
        <v>1</v>
      </c>
      <c r="O4092" s="2">
        <f>L4092-M4092-K4092-FIXED_COSTS</f>
        <v>23375.400411863477</v>
      </c>
      <c r="P4092" s="2">
        <f>IF(N4092=1,O4092,"")</f>
        <v>23375.400411863477</v>
      </c>
    </row>
    <row r="4093">
      <c r="A4093" s="6">
        <v>6</v>
      </c>
      <c r="B4093" s="6">
        <v>5</v>
      </c>
      <c r="C4093" s="6">
        <v>28</v>
      </c>
      <c r="D4093" s="6">
        <f>A4093+B4093+C4093</f>
        <v>39</v>
      </c>
      <c r="E4093" s="5">
        <f>IF(A4093=0,0,A4093*LABOR_HRS_WK_TOM*SEASON_WEEKS*(1+DIM_PCT_TOM)^A4093)</f>
        <v>956.64294000000041</v>
      </c>
      <c r="F4093" s="5">
        <f>IF(B4093=0,0,B4093*LABOR_HRS_WK_CAR*SEASON_WEEKS*(1+DIM_PCT_CAR)^B4093)</f>
        <v>169.71123193359367</v>
      </c>
      <c r="G4093" s="5">
        <f>IF(C4093=0,0,C4093*LABOR_HRS_WK_MES*SEASON_WEEKS*(1+DIM_PCT_MES)^C4093)</f>
        <v>1784.1503025602233</v>
      </c>
      <c r="H4093" s="5">
        <f>E4093+F4093+G4093</f>
        <v>2910.5044744938173</v>
      </c>
      <c r="I4093" s="5">
        <f>MIN(H4093,FARMER_HRS)</f>
        <v>720</v>
      </c>
      <c r="J4093" s="5">
        <f>MAX(0,H4093-FARMER_HRS)</f>
        <v>2190.5044744938173</v>
      </c>
      <c r="K4093" s="2">
        <f>I4093*FARMER_RATE+J4093*TEMP_WORKER_RATE</f>
        <v>63029.591571073215</v>
      </c>
      <c r="L4093" s="2">
        <f>A4093*PRICE_TOM+B4093*PRICE_CAR+C4093*PRICE_MES</f>
        <v>138870</v>
      </c>
      <c r="M4093" s="2">
        <f>A4093*FERT_BED_TOM+B4093*FERT_BED_CAR+C4093*FERT_BED_MES</f>
        <v>32120</v>
      </c>
      <c r="N4093" s="6">
        <f>IF(AND(D4093&lt;=TOTAL_BEDS,J4093&lt;=TEMP_WORKER_MAX*TEMP_WORKER_HRS),1,0)</f>
        <v>1</v>
      </c>
      <c r="O4093" s="2">
        <f>L4093-M4093-K4093-FIXED_COSTS</f>
        <v>23720.408428926785</v>
      </c>
      <c r="P4093" s="2">
        <f>IF(N4093=1,O4093,"")</f>
        <v>23720.408428926785</v>
      </c>
    </row>
    <row r="4094">
      <c r="A4094" s="6">
        <v>6</v>
      </c>
      <c r="B4094" s="6">
        <v>5</v>
      </c>
      <c r="C4094" s="6">
        <v>29</v>
      </c>
      <c r="D4094" s="6">
        <f>A4094+B4094+C4094</f>
        <v>40</v>
      </c>
      <c r="E4094" s="5">
        <f>IF(A4094=0,0,A4094*LABOR_HRS_WK_TOM*SEASON_WEEKS*(1+DIM_PCT_TOM)^A4094)</f>
        <v>956.64294000000041</v>
      </c>
      <c r="F4094" s="5">
        <f>IF(B4094=0,0,B4094*LABOR_HRS_WK_CAR*SEASON_WEEKS*(1+DIM_PCT_CAR)^B4094)</f>
        <v>169.71123193359367</v>
      </c>
      <c r="G4094" s="5">
        <f>IF(C4094=0,0,C4094*LABOR_HRS_WK_MES*SEASON_WEEKS*(1+DIM_PCT_MES)^C4094)</f>
        <v>1870.9683306758766</v>
      </c>
      <c r="H4094" s="5">
        <f>E4094+F4094+G4094</f>
        <v>2997.3225026094706</v>
      </c>
      <c r="I4094" s="5">
        <f>MIN(H4094,FARMER_HRS)</f>
        <v>720</v>
      </c>
      <c r="J4094" s="5">
        <f>MAX(0,H4094-FARMER_HRS)</f>
        <v>2277.3225026094706</v>
      </c>
      <c r="K4094" s="2">
        <f>I4094*FARMER_RATE+J4094*TEMP_WORKER_RATE</f>
        <v>64536.849003636642</v>
      </c>
      <c r="L4094" s="2">
        <f>A4094*PRICE_TOM+B4094*PRICE_CAR+C4094*PRICE_MES</f>
        <v>141570</v>
      </c>
      <c r="M4094" s="2">
        <f>A4094*FERT_BED_TOM+B4094*FERT_BED_CAR+C4094*FERT_BED_MES</f>
        <v>33000</v>
      </c>
      <c r="N4094" s="6">
        <f>IF(AND(D4094&lt;=TOTAL_BEDS,J4094&lt;=TEMP_WORKER_MAX*TEMP_WORKER_HRS),1,0)</f>
        <v>1</v>
      </c>
      <c r="O4094" s="2">
        <f>L4094-M4094-K4094-FIXED_COSTS</f>
        <v>24033.150996363358</v>
      </c>
      <c r="P4094" s="2">
        <f>IF(N4094=1,O4094,"")</f>
        <v>24033.150996363358</v>
      </c>
    </row>
    <row r="4095">
      <c r="A4095" s="6">
        <v>6</v>
      </c>
      <c r="B4095" s="6">
        <v>5</v>
      </c>
      <c r="C4095" s="6">
        <v>30</v>
      </c>
      <c r="D4095" s="6">
        <f>A4095+B4095+C4095</f>
        <v>41</v>
      </c>
      <c r="E4095" s="5">
        <f>IF(A4095=0,0,A4095*LABOR_HRS_WK_TOM*SEASON_WEEKS*(1+DIM_PCT_TOM)^A4095)</f>
        <v>956.64294000000041</v>
      </c>
      <c r="F4095" s="5">
        <f>IF(B4095=0,0,B4095*LABOR_HRS_WK_CAR*SEASON_WEEKS*(1+DIM_PCT_CAR)^B4095)</f>
        <v>169.71123193359367</v>
      </c>
      <c r="G4095" s="5">
        <f>IF(C4095=0,0,C4095*LABOR_HRS_WK_MES*SEASON_WEEKS*(1+DIM_PCT_MES)^C4095)</f>
        <v>1959.6780360096466</v>
      </c>
      <c r="H4095" s="5">
        <f>E4095+F4095+G4095</f>
        <v>3086.0322079432408</v>
      </c>
      <c r="I4095" s="5">
        <f>MIN(H4095,FARMER_HRS)</f>
        <v>720</v>
      </c>
      <c r="J4095" s="5">
        <f>MAX(0,H4095-FARMER_HRS)</f>
        <v>2366.0322079432408</v>
      </c>
      <c r="K4095" s="2">
        <f>I4095*FARMER_RATE+J4095*TEMP_WORKER_RATE</f>
        <v>66076.948054570152</v>
      </c>
      <c r="L4095" s="2">
        <f>A4095*PRICE_TOM+B4095*PRICE_CAR+C4095*PRICE_MES</f>
        <v>144270</v>
      </c>
      <c r="M4095" s="2">
        <f>A4095*FERT_BED_TOM+B4095*FERT_BED_CAR+C4095*FERT_BED_MES</f>
        <v>33880</v>
      </c>
      <c r="N4095" s="6">
        <f>IF(AND(D4095&lt;=TOTAL_BEDS,J4095&lt;=TEMP_WORKER_MAX*TEMP_WORKER_HRS),1,0)</f>
        <v>1</v>
      </c>
      <c r="O4095" s="2">
        <f>L4095-M4095-K4095-FIXED_COSTS</f>
        <v>24313.051945429848</v>
      </c>
      <c r="P4095" s="2">
        <f>IF(N4095=1,O4095,"")</f>
        <v>24313.051945429848</v>
      </c>
    </row>
    <row r="4096">
      <c r="A4096" s="6">
        <v>6</v>
      </c>
      <c r="B4096" s="6">
        <v>6</v>
      </c>
      <c r="C4096" s="6">
        <v>0</v>
      </c>
      <c r="D4096" s="6">
        <f>A4096+B4096+C4096</f>
        <v>12</v>
      </c>
      <c r="E4096" s="5">
        <f>IF(A4096=0,0,A4096*LABOR_HRS_WK_TOM*SEASON_WEEKS*(1+DIM_PCT_TOM)^A4096)</f>
        <v>956.64294000000041</v>
      </c>
      <c r="F4096" s="5">
        <f>IF(B4096=0,0,B4096*LABOR_HRS_WK_CAR*SEASON_WEEKS*(1+DIM_PCT_CAR)^B4096)</f>
        <v>208.7448152783202</v>
      </c>
      <c r="G4096" s="5">
        <f>IF(C4096=0,0,C4096*LABOR_HRS_WK_MES*SEASON_WEEKS*(1+DIM_PCT_MES)^C4096)</f>
        <v>0</v>
      </c>
      <c r="H4096" s="5">
        <f>E4096+F4096+G4096</f>
        <v>1165.3877552783206</v>
      </c>
      <c r="I4096" s="5">
        <f>MIN(H4096,FARMER_HRS)</f>
        <v>720</v>
      </c>
      <c r="J4096" s="5">
        <f>MAX(0,H4096-FARMER_HRS)</f>
        <v>445.38775527832058</v>
      </c>
      <c r="K4096" s="2">
        <f>I4096*FARMER_RATE+J4096*TEMP_WORKER_RATE</f>
        <v>32732.426306915288</v>
      </c>
      <c r="L4096" s="2">
        <f>A4096*PRICE_TOM+B4096*PRICE_CAR+C4096*PRICE_MES</f>
        <v>65364</v>
      </c>
      <c r="M4096" s="2">
        <f>A4096*FERT_BED_TOM+B4096*FERT_BED_CAR+C4096*FERT_BED_MES</f>
        <v>7920</v>
      </c>
      <c r="N4096" s="6">
        <f>IF(AND(D4096&lt;=TOTAL_BEDS,J4096&lt;=TEMP_WORKER_MAX*TEMP_WORKER_HRS),1,0)</f>
        <v>1</v>
      </c>
      <c r="O4096" s="2">
        <f>L4096-M4096-K4096-FIXED_COSTS</f>
        <v>4711.5736930847124</v>
      </c>
      <c r="P4096" s="2">
        <f>IF(N4096=1,O4096,"")</f>
        <v>4711.5736930847124</v>
      </c>
    </row>
    <row r="4097">
      <c r="A4097" s="6">
        <v>6</v>
      </c>
      <c r="B4097" s="6">
        <v>6</v>
      </c>
      <c r="C4097" s="6">
        <v>1</v>
      </c>
      <c r="D4097" s="6">
        <f>A4097+B4097+C4097</f>
        <v>13</v>
      </c>
      <c r="E4097" s="5">
        <f>IF(A4097=0,0,A4097*LABOR_HRS_WK_TOM*SEASON_WEEKS*(1+DIM_PCT_TOM)^A4097)</f>
        <v>956.64294000000041</v>
      </c>
      <c r="F4097" s="5">
        <f>IF(B4097=0,0,B4097*LABOR_HRS_WK_CAR*SEASON_WEEKS*(1+DIM_PCT_CAR)^B4097)</f>
        <v>208.7448152783202</v>
      </c>
      <c r="G4097" s="5">
        <f>IF(C4097=0,0,C4097*LABOR_HRS_WK_MES*SEASON_WEEKS*(1+DIM_PCT_MES)^C4097)</f>
        <v>45.5625</v>
      </c>
      <c r="H4097" s="5">
        <f>E4097+F4097+G4097</f>
        <v>1210.9502552783206</v>
      </c>
      <c r="I4097" s="5">
        <f>MIN(H4097,FARMER_HRS)</f>
        <v>720</v>
      </c>
      <c r="J4097" s="5">
        <f>MAX(0,H4097-FARMER_HRS)</f>
        <v>490.95025527832058</v>
      </c>
      <c r="K4097" s="2">
        <f>I4097*FARMER_RATE+J4097*TEMP_WORKER_RATE</f>
        <v>33523.441931915288</v>
      </c>
      <c r="L4097" s="2">
        <f>A4097*PRICE_TOM+B4097*PRICE_CAR+C4097*PRICE_MES</f>
        <v>68064</v>
      </c>
      <c r="M4097" s="2">
        <f>A4097*FERT_BED_TOM+B4097*FERT_BED_CAR+C4097*FERT_BED_MES</f>
        <v>8800</v>
      </c>
      <c r="N4097" s="6">
        <f>IF(AND(D4097&lt;=TOTAL_BEDS,J4097&lt;=TEMP_WORKER_MAX*TEMP_WORKER_HRS),1,0)</f>
        <v>1</v>
      </c>
      <c r="O4097" s="2">
        <f>L4097-M4097-K4097-FIXED_COSTS</f>
        <v>5740.5580680847124</v>
      </c>
      <c r="P4097" s="2">
        <f>IF(N4097=1,O4097,"")</f>
        <v>5740.5580680847124</v>
      </c>
    </row>
    <row r="4098">
      <c r="A4098" s="6">
        <v>6</v>
      </c>
      <c r="B4098" s="6">
        <v>6</v>
      </c>
      <c r="C4098" s="6">
        <v>2</v>
      </c>
      <c r="D4098" s="6">
        <f>A4098+B4098+C4098</f>
        <v>14</v>
      </c>
      <c r="E4098" s="5">
        <f>IF(A4098=0,0,A4098*LABOR_HRS_WK_TOM*SEASON_WEEKS*(1+DIM_PCT_TOM)^A4098)</f>
        <v>956.64294000000041</v>
      </c>
      <c r="F4098" s="5">
        <f>IF(B4098=0,0,B4098*LABOR_HRS_WK_CAR*SEASON_WEEKS*(1+DIM_PCT_CAR)^B4098)</f>
        <v>208.7448152783202</v>
      </c>
      <c r="G4098" s="5">
        <f>IF(C4098=0,0,C4098*LABOR_HRS_WK_MES*SEASON_WEEKS*(1+DIM_PCT_MES)^C4098)</f>
        <v>92.2640625</v>
      </c>
      <c r="H4098" s="5">
        <f>E4098+F4098+G4098</f>
        <v>1257.6518177783205</v>
      </c>
      <c r="I4098" s="5">
        <f>MIN(H4098,FARMER_HRS)</f>
        <v>720</v>
      </c>
      <c r="J4098" s="5">
        <f>MAX(0,H4098-FARMER_HRS)</f>
        <v>537.65181777832049</v>
      </c>
      <c r="K4098" s="2">
        <f>I4098*FARMER_RATE+J4098*TEMP_WORKER_RATE</f>
        <v>34334.232947540288</v>
      </c>
      <c r="L4098" s="2">
        <f>A4098*PRICE_TOM+B4098*PRICE_CAR+C4098*PRICE_MES</f>
        <v>70764</v>
      </c>
      <c r="M4098" s="2">
        <f>A4098*FERT_BED_TOM+B4098*FERT_BED_CAR+C4098*FERT_BED_MES</f>
        <v>9680</v>
      </c>
      <c r="N4098" s="6">
        <f>IF(AND(D4098&lt;=TOTAL_BEDS,J4098&lt;=TEMP_WORKER_MAX*TEMP_WORKER_HRS),1,0)</f>
        <v>1</v>
      </c>
      <c r="O4098" s="2">
        <f>L4098-M4098-K4098-FIXED_COSTS</f>
        <v>6749.7670524597124</v>
      </c>
      <c r="P4098" s="2">
        <f>IF(N4098=1,O4098,"")</f>
        <v>6749.7670524597124</v>
      </c>
    </row>
    <row r="4099">
      <c r="A4099" s="6">
        <v>6</v>
      </c>
      <c r="B4099" s="6">
        <v>6</v>
      </c>
      <c r="C4099" s="6">
        <v>3</v>
      </c>
      <c r="D4099" s="6">
        <f>A4099+B4099+C4099</f>
        <v>15</v>
      </c>
      <c r="E4099" s="5">
        <f>IF(A4099=0,0,A4099*LABOR_HRS_WK_TOM*SEASON_WEEKS*(1+DIM_PCT_TOM)^A4099)</f>
        <v>956.64294000000041</v>
      </c>
      <c r="F4099" s="5">
        <f>IF(B4099=0,0,B4099*LABOR_HRS_WK_CAR*SEASON_WEEKS*(1+DIM_PCT_CAR)^B4099)</f>
        <v>208.7448152783202</v>
      </c>
      <c r="G4099" s="5">
        <f>IF(C4099=0,0,C4099*LABOR_HRS_WK_MES*SEASON_WEEKS*(1+DIM_PCT_MES)^C4099)</f>
        <v>140.12604492187498</v>
      </c>
      <c r="H4099" s="5">
        <f>E4099+F4099+G4099</f>
        <v>1305.5138002001956</v>
      </c>
      <c r="I4099" s="5">
        <f>MIN(H4099,FARMER_HRS)</f>
        <v>720</v>
      </c>
      <c r="J4099" s="5">
        <f>MAX(0,H4099-FARMER_HRS)</f>
        <v>585.51380020019565</v>
      </c>
      <c r="K4099" s="2">
        <f>I4099*FARMER_RATE+J4099*TEMP_WORKER_RATE</f>
        <v>35165.170142364506</v>
      </c>
      <c r="L4099" s="2">
        <f>A4099*PRICE_TOM+B4099*PRICE_CAR+C4099*PRICE_MES</f>
        <v>73464</v>
      </c>
      <c r="M4099" s="2">
        <f>A4099*FERT_BED_TOM+B4099*FERT_BED_CAR+C4099*FERT_BED_MES</f>
        <v>10560</v>
      </c>
      <c r="N4099" s="6">
        <f>IF(AND(D4099&lt;=TOTAL_BEDS,J4099&lt;=TEMP_WORKER_MAX*TEMP_WORKER_HRS),1,0)</f>
        <v>1</v>
      </c>
      <c r="O4099" s="2">
        <f>L4099-M4099-K4099-FIXED_COSTS</f>
        <v>7738.8298576354937</v>
      </c>
      <c r="P4099" s="2">
        <f>IF(N4099=1,O4099,"")</f>
        <v>7738.8298576354937</v>
      </c>
    </row>
    <row r="4100">
      <c r="A4100" s="6">
        <v>6</v>
      </c>
      <c r="B4100" s="6">
        <v>6</v>
      </c>
      <c r="C4100" s="6">
        <v>4</v>
      </c>
      <c r="D4100" s="6">
        <f>A4100+B4100+C4100</f>
        <v>16</v>
      </c>
      <c r="E4100" s="5">
        <f>IF(A4100=0,0,A4100*LABOR_HRS_WK_TOM*SEASON_WEEKS*(1+DIM_PCT_TOM)^A4100)</f>
        <v>956.64294000000041</v>
      </c>
      <c r="F4100" s="5">
        <f>IF(B4100=0,0,B4100*LABOR_HRS_WK_CAR*SEASON_WEEKS*(1+DIM_PCT_CAR)^B4100)</f>
        <v>208.7448152783202</v>
      </c>
      <c r="G4100" s="5">
        <f>IF(C4100=0,0,C4100*LABOR_HRS_WK_MES*SEASON_WEEKS*(1+DIM_PCT_MES)^C4100)</f>
        <v>189.17016064453119</v>
      </c>
      <c r="H4100" s="5">
        <f>E4100+F4100+G4100</f>
        <v>1354.5579159228519</v>
      </c>
      <c r="I4100" s="5">
        <f>MIN(H4100,FARMER_HRS)</f>
        <v>720</v>
      </c>
      <c r="J4100" s="5">
        <f>MAX(0,H4100-FARMER_HRS)</f>
        <v>634.55791592285186</v>
      </c>
      <c r="K4100" s="2">
        <f>I4100*FARMER_RATE+J4100*TEMP_WORKER_RATE</f>
        <v>36016.630484771733</v>
      </c>
      <c r="L4100" s="2">
        <f>A4100*PRICE_TOM+B4100*PRICE_CAR+C4100*PRICE_MES</f>
        <v>76164</v>
      </c>
      <c r="M4100" s="2">
        <f>A4100*FERT_BED_TOM+B4100*FERT_BED_CAR+C4100*FERT_BED_MES</f>
        <v>11440</v>
      </c>
      <c r="N4100" s="6">
        <f>IF(AND(D4100&lt;=TOTAL_BEDS,J4100&lt;=TEMP_WORKER_MAX*TEMP_WORKER_HRS),1,0)</f>
        <v>1</v>
      </c>
      <c r="O4100" s="2">
        <f>L4100-M4100-K4100-FIXED_COSTS</f>
        <v>8707.3695152282671</v>
      </c>
      <c r="P4100" s="2">
        <f>IF(N4100=1,O4100,"")</f>
        <v>8707.3695152282671</v>
      </c>
    </row>
    <row r="4101">
      <c r="A4101" s="6">
        <v>6</v>
      </c>
      <c r="B4101" s="6">
        <v>6</v>
      </c>
      <c r="C4101" s="6">
        <v>5</v>
      </c>
      <c r="D4101" s="6">
        <f>A4101+B4101+C4101</f>
        <v>17</v>
      </c>
      <c r="E4101" s="5">
        <f>IF(A4101=0,0,A4101*LABOR_HRS_WK_TOM*SEASON_WEEKS*(1+DIM_PCT_TOM)^A4101)</f>
        <v>956.64294000000041</v>
      </c>
      <c r="F4101" s="5">
        <f>IF(B4101=0,0,B4101*LABOR_HRS_WK_CAR*SEASON_WEEKS*(1+DIM_PCT_CAR)^B4101)</f>
        <v>208.7448152783202</v>
      </c>
      <c r="G4101" s="5">
        <f>IF(C4101=0,0,C4101*LABOR_HRS_WK_MES*SEASON_WEEKS*(1+DIM_PCT_MES)^C4101)</f>
        <v>239.41848456573481</v>
      </c>
      <c r="H4101" s="5">
        <f>E4101+F4101+G4101</f>
        <v>1404.8062398440554</v>
      </c>
      <c r="I4101" s="5">
        <f>MIN(H4101,FARMER_HRS)</f>
        <v>720</v>
      </c>
      <c r="J4101" s="5">
        <f>MAX(0,H4101-FARMER_HRS)</f>
        <v>684.80623984405543</v>
      </c>
      <c r="K4101" s="2">
        <f>I4101*FARMER_RATE+J4101*TEMP_WORKER_RATE</f>
        <v>36888.997219514851</v>
      </c>
      <c r="L4101" s="2">
        <f>A4101*PRICE_TOM+B4101*PRICE_CAR+C4101*PRICE_MES</f>
        <v>78864</v>
      </c>
      <c r="M4101" s="2">
        <f>A4101*FERT_BED_TOM+B4101*FERT_BED_CAR+C4101*FERT_BED_MES</f>
        <v>12320</v>
      </c>
      <c r="N4101" s="6">
        <f>IF(AND(D4101&lt;=TOTAL_BEDS,J4101&lt;=TEMP_WORKER_MAX*TEMP_WORKER_HRS),1,0)</f>
        <v>1</v>
      </c>
      <c r="O4101" s="2">
        <f>L4101-M4101-K4101-FIXED_COSTS</f>
        <v>9655.0027804851488</v>
      </c>
      <c r="P4101" s="2">
        <f>IF(N4101=1,O4101,"")</f>
        <v>9655.0027804851488</v>
      </c>
    </row>
    <row r="4102">
      <c r="A4102" s="6">
        <v>6</v>
      </c>
      <c r="B4102" s="6">
        <v>6</v>
      </c>
      <c r="C4102" s="6">
        <v>6</v>
      </c>
      <c r="D4102" s="6">
        <f>A4102+B4102+C4102</f>
        <v>18</v>
      </c>
      <c r="E4102" s="5">
        <f>IF(A4102=0,0,A4102*LABOR_HRS_WK_TOM*SEASON_WEEKS*(1+DIM_PCT_TOM)^A4102)</f>
        <v>956.64294000000041</v>
      </c>
      <c r="F4102" s="5">
        <f>IF(B4102=0,0,B4102*LABOR_HRS_WK_CAR*SEASON_WEEKS*(1+DIM_PCT_CAR)^B4102)</f>
        <v>208.7448152783202</v>
      </c>
      <c r="G4102" s="5">
        <f>IF(C4102=0,0,C4102*LABOR_HRS_WK_MES*SEASON_WEEKS*(1+DIM_PCT_MES)^C4102)</f>
        <v>290.89345874736773</v>
      </c>
      <c r="H4102" s="5">
        <f>E4102+F4102+G4102</f>
        <v>1456.2812140256883</v>
      </c>
      <c r="I4102" s="5">
        <f>MIN(H4102,FARMER_HRS)</f>
        <v>720</v>
      </c>
      <c r="J4102" s="5">
        <f>MAX(0,H4102-FARMER_HRS)</f>
        <v>736.28121402568831</v>
      </c>
      <c r="K4102" s="2">
        <f>I4102*FARMER_RATE+J4102*TEMP_WORKER_RATE</f>
        <v>37782.659965723753</v>
      </c>
      <c r="L4102" s="2">
        <f>A4102*PRICE_TOM+B4102*PRICE_CAR+C4102*PRICE_MES</f>
        <v>81564</v>
      </c>
      <c r="M4102" s="2">
        <f>A4102*FERT_BED_TOM+B4102*FERT_BED_CAR+C4102*FERT_BED_MES</f>
        <v>13200</v>
      </c>
      <c r="N4102" s="6">
        <f>IF(AND(D4102&lt;=TOTAL_BEDS,J4102&lt;=TEMP_WORKER_MAX*TEMP_WORKER_HRS),1,0)</f>
        <v>1</v>
      </c>
      <c r="O4102" s="2">
        <f>L4102-M4102-K4102-FIXED_COSTS</f>
        <v>10581.340034276247</v>
      </c>
      <c r="P4102" s="2">
        <f>IF(N4102=1,O4102,"")</f>
        <v>10581.340034276247</v>
      </c>
    </row>
    <row r="4103">
      <c r="A4103" s="6">
        <v>6</v>
      </c>
      <c r="B4103" s="6">
        <v>6</v>
      </c>
      <c r="C4103" s="6">
        <v>7</v>
      </c>
      <c r="D4103" s="6">
        <f>A4103+B4103+C4103</f>
        <v>19</v>
      </c>
      <c r="E4103" s="5">
        <f>IF(A4103=0,0,A4103*LABOR_HRS_WK_TOM*SEASON_WEEKS*(1+DIM_PCT_TOM)^A4103)</f>
        <v>956.64294000000041</v>
      </c>
      <c r="F4103" s="5">
        <f>IF(B4103=0,0,B4103*LABOR_HRS_WK_CAR*SEASON_WEEKS*(1+DIM_PCT_CAR)^B4103)</f>
        <v>208.7448152783202</v>
      </c>
      <c r="G4103" s="5">
        <f>IF(C4103=0,0,C4103*LABOR_HRS_WK_MES*SEASON_WEEKS*(1+DIM_PCT_MES)^C4103)</f>
        <v>343.61789814532818</v>
      </c>
      <c r="H4103" s="5">
        <f>E4103+F4103+G4103</f>
        <v>1509.0056534236487</v>
      </c>
      <c r="I4103" s="5">
        <f>MIN(H4103,FARMER_HRS)</f>
        <v>720</v>
      </c>
      <c r="J4103" s="5">
        <f>MAX(0,H4103-FARMER_HRS)</f>
        <v>789.00565342364871</v>
      </c>
      <c r="K4103" s="2">
        <f>I4103*FARMER_RATE+J4103*TEMP_WORKER_RATE</f>
        <v>38698.014816382791</v>
      </c>
      <c r="L4103" s="2">
        <f>A4103*PRICE_TOM+B4103*PRICE_CAR+C4103*PRICE_MES</f>
        <v>84264</v>
      </c>
      <c r="M4103" s="2">
        <f>A4103*FERT_BED_TOM+B4103*FERT_BED_CAR+C4103*FERT_BED_MES</f>
        <v>14080</v>
      </c>
      <c r="N4103" s="6">
        <f>IF(AND(D4103&lt;=TOTAL_BEDS,J4103&lt;=TEMP_WORKER_MAX*TEMP_WORKER_HRS),1,0)</f>
        <v>1</v>
      </c>
      <c r="O4103" s="2">
        <f>L4103-M4103-K4103-FIXED_COSTS</f>
        <v>11485.985183617209</v>
      </c>
      <c r="P4103" s="2">
        <f>IF(N4103=1,O4103,"")</f>
        <v>11485.985183617209</v>
      </c>
    </row>
    <row r="4104">
      <c r="A4104" s="6">
        <v>6</v>
      </c>
      <c r="B4104" s="6">
        <v>6</v>
      </c>
      <c r="C4104" s="6">
        <v>8</v>
      </c>
      <c r="D4104" s="6">
        <f>A4104+B4104+C4104</f>
        <v>20</v>
      </c>
      <c r="E4104" s="5">
        <f>IF(A4104=0,0,A4104*LABOR_HRS_WK_TOM*SEASON_WEEKS*(1+DIM_PCT_TOM)^A4104)</f>
        <v>956.64294000000041</v>
      </c>
      <c r="F4104" s="5">
        <f>IF(B4104=0,0,B4104*LABOR_HRS_WK_CAR*SEASON_WEEKS*(1+DIM_PCT_CAR)^B4104)</f>
        <v>208.7448152783202</v>
      </c>
      <c r="G4104" s="5">
        <f>IF(C4104=0,0,C4104*LABOR_HRS_WK_MES*SEASON_WEEKS*(1+DIM_PCT_MES)^C4104)</f>
        <v>397.61499642530833</v>
      </c>
      <c r="H4104" s="5">
        <f>E4104+F4104+G4104</f>
        <v>1563.002751703629</v>
      </c>
      <c r="I4104" s="5">
        <f>MIN(H4104,FARMER_HRS)</f>
        <v>720</v>
      </c>
      <c r="J4104" s="5">
        <f>MAX(0,H4104-FARMER_HRS)</f>
        <v>843.002751703629</v>
      </c>
      <c r="K4104" s="2">
        <f>I4104*FARMER_RATE+J4104*TEMP_WORKER_RATE</f>
        <v>39635.464439299118</v>
      </c>
      <c r="L4104" s="2">
        <f>A4104*PRICE_TOM+B4104*PRICE_CAR+C4104*PRICE_MES</f>
        <v>86964</v>
      </c>
      <c r="M4104" s="2">
        <f>A4104*FERT_BED_TOM+B4104*FERT_BED_CAR+C4104*FERT_BED_MES</f>
        <v>14960</v>
      </c>
      <c r="N4104" s="6">
        <f>IF(AND(D4104&lt;=TOTAL_BEDS,J4104&lt;=TEMP_WORKER_MAX*TEMP_WORKER_HRS),1,0)</f>
        <v>1</v>
      </c>
      <c r="O4104" s="2">
        <f>L4104-M4104-K4104-FIXED_COSTS</f>
        <v>12368.535560700882</v>
      </c>
      <c r="P4104" s="2">
        <f>IF(N4104=1,O4104,"")</f>
        <v>12368.535560700882</v>
      </c>
    </row>
    <row r="4105">
      <c r="A4105" s="6">
        <v>6</v>
      </c>
      <c r="B4105" s="6">
        <v>6</v>
      </c>
      <c r="C4105" s="6">
        <v>9</v>
      </c>
      <c r="D4105" s="6">
        <f>A4105+B4105+C4105</f>
        <v>21</v>
      </c>
      <c r="E4105" s="5">
        <f>IF(A4105=0,0,A4105*LABOR_HRS_WK_TOM*SEASON_WEEKS*(1+DIM_PCT_TOM)^A4105)</f>
        <v>956.64294000000041</v>
      </c>
      <c r="F4105" s="5">
        <f>IF(B4105=0,0,B4105*LABOR_HRS_WK_CAR*SEASON_WEEKS*(1+DIM_PCT_CAR)^B4105)</f>
        <v>208.7448152783202</v>
      </c>
      <c r="G4105" s="5">
        <f>IF(C4105=0,0,C4105*LABOR_HRS_WK_MES*SEASON_WEEKS*(1+DIM_PCT_MES)^C4105)</f>
        <v>452.90833186570273</v>
      </c>
      <c r="H4105" s="5">
        <f>E4105+F4105+G4105</f>
        <v>1618.2960871440232</v>
      </c>
      <c r="I4105" s="5">
        <f>MIN(H4105,FARMER_HRS)</f>
        <v>720</v>
      </c>
      <c r="J4105" s="5">
        <f>MAX(0,H4105-FARMER_HRS)</f>
        <v>898.2960871440232</v>
      </c>
      <c r="K4105" s="2">
        <f>I4105*FARMER_RATE+J4105*TEMP_WORKER_RATE</f>
        <v>40595.418179583736</v>
      </c>
      <c r="L4105" s="2">
        <f>A4105*PRICE_TOM+B4105*PRICE_CAR+C4105*PRICE_MES</f>
        <v>89664</v>
      </c>
      <c r="M4105" s="2">
        <f>A4105*FERT_BED_TOM+B4105*FERT_BED_CAR+C4105*FERT_BED_MES</f>
        <v>15840</v>
      </c>
      <c r="N4105" s="6">
        <f>IF(AND(D4105&lt;=TOTAL_BEDS,J4105&lt;=TEMP_WORKER_MAX*TEMP_WORKER_HRS),1,0)</f>
        <v>1</v>
      </c>
      <c r="O4105" s="2">
        <f>L4105-M4105-K4105-FIXED_COSTS</f>
        <v>13228.581820416264</v>
      </c>
      <c r="P4105" s="2">
        <f>IF(N4105=1,O4105,"")</f>
        <v>13228.581820416264</v>
      </c>
    </row>
    <row r="4106">
      <c r="A4106" s="6">
        <v>6</v>
      </c>
      <c r="B4106" s="6">
        <v>6</v>
      </c>
      <c r="C4106" s="6">
        <v>10</v>
      </c>
      <c r="D4106" s="6">
        <f>A4106+B4106+C4106</f>
        <v>22</v>
      </c>
      <c r="E4106" s="5">
        <f>IF(A4106=0,0,A4106*LABOR_HRS_WK_TOM*SEASON_WEEKS*(1+DIM_PCT_TOM)^A4106)</f>
        <v>956.64294000000041</v>
      </c>
      <c r="F4106" s="5">
        <f>IF(B4106=0,0,B4106*LABOR_HRS_WK_CAR*SEASON_WEEKS*(1+DIM_PCT_CAR)^B4106)</f>
        <v>208.7448152783202</v>
      </c>
      <c r="G4106" s="5">
        <f>IF(C4106=0,0,C4106*LABOR_HRS_WK_MES*SEASON_WEEKS*(1+DIM_PCT_MES)^C4106)</f>
        <v>509.52187334891551</v>
      </c>
      <c r="H4106" s="5">
        <f>E4106+F4106+G4106</f>
        <v>1674.9096286272361</v>
      </c>
      <c r="I4106" s="5">
        <f>MIN(H4106,FARMER_HRS)</f>
        <v>720</v>
      </c>
      <c r="J4106" s="5">
        <f>MAX(0,H4106-FARMER_HRS)</f>
        <v>954.90962862723609</v>
      </c>
      <c r="K4106" s="2">
        <f>I4106*FARMER_RATE+J4106*TEMP_WORKER_RATE</f>
        <v>41578.2921636673</v>
      </c>
      <c r="L4106" s="2">
        <f>A4106*PRICE_TOM+B4106*PRICE_CAR+C4106*PRICE_MES</f>
        <v>92364</v>
      </c>
      <c r="M4106" s="2">
        <f>A4106*FERT_BED_TOM+B4106*FERT_BED_CAR+C4106*FERT_BED_MES</f>
        <v>16720</v>
      </c>
      <c r="N4106" s="6">
        <f>IF(AND(D4106&lt;=TOTAL_BEDS,J4106&lt;=TEMP_WORKER_MAX*TEMP_WORKER_HRS),1,0)</f>
        <v>1</v>
      </c>
      <c r="O4106" s="2">
        <f>L4106-M4106-K4106-FIXED_COSTS</f>
        <v>14065.707836332702</v>
      </c>
      <c r="P4106" s="2">
        <f>IF(N4106=1,O4106,"")</f>
        <v>14065.707836332702</v>
      </c>
    </row>
    <row r="4107">
      <c r="A4107" s="6">
        <v>6</v>
      </c>
      <c r="B4107" s="6">
        <v>6</v>
      </c>
      <c r="C4107" s="6">
        <v>11</v>
      </c>
      <c r="D4107" s="6">
        <f>A4107+B4107+C4107</f>
        <v>23</v>
      </c>
      <c r="E4107" s="5">
        <f>IF(A4107=0,0,A4107*LABOR_HRS_WK_TOM*SEASON_WEEKS*(1+DIM_PCT_TOM)^A4107)</f>
        <v>956.64294000000041</v>
      </c>
      <c r="F4107" s="5">
        <f>IF(B4107=0,0,B4107*LABOR_HRS_WK_CAR*SEASON_WEEKS*(1+DIM_PCT_CAR)^B4107)</f>
        <v>208.7448152783202</v>
      </c>
      <c r="G4107" s="5">
        <f>IF(C4107=0,0,C4107*LABOR_HRS_WK_MES*SEASON_WEEKS*(1+DIM_PCT_MES)^C4107)</f>
        <v>567.47998644235463</v>
      </c>
      <c r="H4107" s="5">
        <f>E4107+F4107+G4107</f>
        <v>1732.8677417206752</v>
      </c>
      <c r="I4107" s="5">
        <f>MIN(H4107,FARMER_HRS)</f>
        <v>720</v>
      </c>
      <c r="J4107" s="5">
        <f>MAX(0,H4107-FARMER_HRS)</f>
        <v>1012.8677417206752</v>
      </c>
      <c r="K4107" s="2">
        <f>I4107*FARMER_RATE+J4107*TEMP_WORKER_RATE</f>
        <v>42584.509404872835</v>
      </c>
      <c r="L4107" s="2">
        <f>A4107*PRICE_TOM+B4107*PRICE_CAR+C4107*PRICE_MES</f>
        <v>95064</v>
      </c>
      <c r="M4107" s="2">
        <f>A4107*FERT_BED_TOM+B4107*FERT_BED_CAR+C4107*FERT_BED_MES</f>
        <v>17600</v>
      </c>
      <c r="N4107" s="6">
        <f>IF(AND(D4107&lt;=TOTAL_BEDS,J4107&lt;=TEMP_WORKER_MAX*TEMP_WORKER_HRS),1,0)</f>
        <v>1</v>
      </c>
      <c r="O4107" s="2">
        <f>L4107-M4107-K4107-FIXED_COSTS</f>
        <v>14879.490595127165</v>
      </c>
      <c r="P4107" s="2">
        <f>IF(N4107=1,O4107,"")</f>
        <v>14879.490595127165</v>
      </c>
    </row>
    <row r="4108">
      <c r="A4108" s="6">
        <v>6</v>
      </c>
      <c r="B4108" s="6">
        <v>6</v>
      </c>
      <c r="C4108" s="6">
        <v>12</v>
      </c>
      <c r="D4108" s="6">
        <f>A4108+B4108+C4108</f>
        <v>24</v>
      </c>
      <c r="E4108" s="5">
        <f>IF(A4108=0,0,A4108*LABOR_HRS_WK_TOM*SEASON_WEEKS*(1+DIM_PCT_TOM)^A4108)</f>
        <v>956.64294000000041</v>
      </c>
      <c r="F4108" s="5">
        <f>IF(B4108=0,0,B4108*LABOR_HRS_WK_CAR*SEASON_WEEKS*(1+DIM_PCT_CAR)^B4108)</f>
        <v>208.7448152783202</v>
      </c>
      <c r="G4108" s="5">
        <f>IF(C4108=0,0,C4108*LABOR_HRS_WK_MES*SEASON_WEEKS*(1+DIM_PCT_MES)^C4108)</f>
        <v>626.807439570419</v>
      </c>
      <c r="H4108" s="5">
        <f>E4108+F4108+G4108</f>
        <v>1792.1951948487394</v>
      </c>
      <c r="I4108" s="5">
        <f>MIN(H4108,FARMER_HRS)</f>
        <v>720</v>
      </c>
      <c r="J4108" s="5">
        <f>MAX(0,H4108-FARMER_HRS)</f>
        <v>1072.1951948487394</v>
      </c>
      <c r="K4108" s="2">
        <f>I4108*FARMER_RATE+J4108*TEMP_WORKER_RATE</f>
        <v>43614.4999105684</v>
      </c>
      <c r="L4108" s="2">
        <f>A4108*PRICE_TOM+B4108*PRICE_CAR+C4108*PRICE_MES</f>
        <v>97764</v>
      </c>
      <c r="M4108" s="2">
        <f>A4108*FERT_BED_TOM+B4108*FERT_BED_CAR+C4108*FERT_BED_MES</f>
        <v>18480</v>
      </c>
      <c r="N4108" s="6">
        <f>IF(AND(D4108&lt;=TOTAL_BEDS,J4108&lt;=TEMP_WORKER_MAX*TEMP_WORKER_HRS),1,0)</f>
        <v>1</v>
      </c>
      <c r="O4108" s="2">
        <f>L4108-M4108-K4108-FIXED_COSTS</f>
        <v>15669.500089431604</v>
      </c>
      <c r="P4108" s="2">
        <f>IF(N4108=1,O4108,"")</f>
        <v>15669.500089431604</v>
      </c>
    </row>
    <row r="4109">
      <c r="A4109" s="6">
        <v>6</v>
      </c>
      <c r="B4109" s="6">
        <v>6</v>
      </c>
      <c r="C4109" s="6">
        <v>13</v>
      </c>
      <c r="D4109" s="6">
        <f>A4109+B4109+C4109</f>
        <v>25</v>
      </c>
      <c r="E4109" s="5">
        <f>IF(A4109=0,0,A4109*LABOR_HRS_WK_TOM*SEASON_WEEKS*(1+DIM_PCT_TOM)^A4109)</f>
        <v>956.64294000000041</v>
      </c>
      <c r="F4109" s="5">
        <f>IF(B4109=0,0,B4109*LABOR_HRS_WK_CAR*SEASON_WEEKS*(1+DIM_PCT_CAR)^B4109)</f>
        <v>208.7448152783202</v>
      </c>
      <c r="G4109" s="5">
        <f>IF(C4109=0,0,C4109*LABOR_HRS_WK_MES*SEASON_WEEKS*(1+DIM_PCT_MES)^C4109)</f>
        <v>687.52941027880331</v>
      </c>
      <c r="H4109" s="5">
        <f>E4109+F4109+G4109</f>
        <v>1852.917165557124</v>
      </c>
      <c r="I4109" s="5">
        <f>MIN(H4109,FARMER_HRS)</f>
        <v>720</v>
      </c>
      <c r="J4109" s="5">
        <f>MAX(0,H4109-FARMER_HRS)</f>
        <v>1132.917165557124</v>
      </c>
      <c r="K4109" s="2">
        <f>I4109*FARMER_RATE+J4109*TEMP_WORKER_RATE</f>
        <v>44668.700790922288</v>
      </c>
      <c r="L4109" s="2">
        <f>A4109*PRICE_TOM+B4109*PRICE_CAR+C4109*PRICE_MES</f>
        <v>100464</v>
      </c>
      <c r="M4109" s="2">
        <f>A4109*FERT_BED_TOM+B4109*FERT_BED_CAR+C4109*FERT_BED_MES</f>
        <v>19360</v>
      </c>
      <c r="N4109" s="6">
        <f>IF(AND(D4109&lt;=TOTAL_BEDS,J4109&lt;=TEMP_WORKER_MAX*TEMP_WORKER_HRS),1,0)</f>
        <v>1</v>
      </c>
      <c r="O4109" s="2">
        <f>L4109-M4109-K4109-FIXED_COSTS</f>
        <v>16435.299209077712</v>
      </c>
      <c r="P4109" s="2">
        <f>IF(N4109=1,O4109,"")</f>
        <v>16435.299209077712</v>
      </c>
    </row>
    <row r="4110">
      <c r="A4110" s="6">
        <v>6</v>
      </c>
      <c r="B4110" s="6">
        <v>6</v>
      </c>
      <c r="C4110" s="6">
        <v>14</v>
      </c>
      <c r="D4110" s="6">
        <f>A4110+B4110+C4110</f>
        <v>26</v>
      </c>
      <c r="E4110" s="5">
        <f>IF(A4110=0,0,A4110*LABOR_HRS_WK_TOM*SEASON_WEEKS*(1+DIM_PCT_TOM)^A4110)</f>
        <v>956.64294000000041</v>
      </c>
      <c r="F4110" s="5">
        <f>IF(B4110=0,0,B4110*LABOR_HRS_WK_CAR*SEASON_WEEKS*(1+DIM_PCT_CAR)^B4110)</f>
        <v>208.7448152783202</v>
      </c>
      <c r="G4110" s="5">
        <f>IF(C4110=0,0,C4110*LABOR_HRS_WK_MES*SEASON_WEEKS*(1+DIM_PCT_MES)^C4110)</f>
        <v>749.67149159246435</v>
      </c>
      <c r="H4110" s="5">
        <f>E4110+F4110+G4110</f>
        <v>1915.059246870785</v>
      </c>
      <c r="I4110" s="5">
        <f>MIN(H4110,FARMER_HRS)</f>
        <v>720</v>
      </c>
      <c r="J4110" s="5">
        <f>MAX(0,H4110-FARMER_HRS)</f>
        <v>1195.059246870785</v>
      </c>
      <c r="K4110" s="2">
        <f>I4110*FARMER_RATE+J4110*TEMP_WORKER_RATE</f>
        <v>45747.556369284459</v>
      </c>
      <c r="L4110" s="2">
        <f>A4110*PRICE_TOM+B4110*PRICE_CAR+C4110*PRICE_MES</f>
        <v>103164</v>
      </c>
      <c r="M4110" s="2">
        <f>A4110*FERT_BED_TOM+B4110*FERT_BED_CAR+C4110*FERT_BED_MES</f>
        <v>20240</v>
      </c>
      <c r="N4110" s="6">
        <f>IF(AND(D4110&lt;=TOTAL_BEDS,J4110&lt;=TEMP_WORKER_MAX*TEMP_WORKER_HRS),1,0)</f>
        <v>1</v>
      </c>
      <c r="O4110" s="2">
        <f>L4110-M4110-K4110-FIXED_COSTS</f>
        <v>17176.443630715541</v>
      </c>
      <c r="P4110" s="2">
        <f>IF(N4110=1,O4110,"")</f>
        <v>17176.443630715541</v>
      </c>
    </row>
    <row r="4111">
      <c r="A4111" s="6">
        <v>6</v>
      </c>
      <c r="B4111" s="6">
        <v>6</v>
      </c>
      <c r="C4111" s="6">
        <v>15</v>
      </c>
      <c r="D4111" s="6">
        <f>A4111+B4111+C4111</f>
        <v>27</v>
      </c>
      <c r="E4111" s="5">
        <f>IF(A4111=0,0,A4111*LABOR_HRS_WK_TOM*SEASON_WEEKS*(1+DIM_PCT_TOM)^A4111)</f>
        <v>956.64294000000041</v>
      </c>
      <c r="F4111" s="5">
        <f>IF(B4111=0,0,B4111*LABOR_HRS_WK_CAR*SEASON_WEEKS*(1+DIM_PCT_CAR)^B4111)</f>
        <v>208.7448152783202</v>
      </c>
      <c r="G4111" s="5">
        <f>IF(C4111=0,0,C4111*LABOR_HRS_WK_MES*SEASON_WEEKS*(1+DIM_PCT_MES)^C4111)</f>
        <v>813.25969846861074</v>
      </c>
      <c r="H4111" s="5">
        <f>E4111+F4111+G4111</f>
        <v>1978.6474537469312</v>
      </c>
      <c r="I4111" s="5">
        <f>MIN(H4111,FARMER_HRS)</f>
        <v>720</v>
      </c>
      <c r="J4111" s="5">
        <f>MAX(0,H4111-FARMER_HRS)</f>
        <v>1258.6474537469312</v>
      </c>
      <c r="K4111" s="2">
        <f>I4111*FARMER_RATE+J4111*TEMP_WORKER_RATE</f>
        <v>46851.51829421756</v>
      </c>
      <c r="L4111" s="2">
        <f>A4111*PRICE_TOM+B4111*PRICE_CAR+C4111*PRICE_MES</f>
        <v>105864</v>
      </c>
      <c r="M4111" s="2">
        <f>A4111*FERT_BED_TOM+B4111*FERT_BED_CAR+C4111*FERT_BED_MES</f>
        <v>21120</v>
      </c>
      <c r="N4111" s="6">
        <f>IF(AND(D4111&lt;=TOTAL_BEDS,J4111&lt;=TEMP_WORKER_MAX*TEMP_WORKER_HRS),1,0)</f>
        <v>1</v>
      </c>
      <c r="O4111" s="2">
        <f>L4111-M4111-K4111-FIXED_COSTS</f>
        <v>17892.48170578244</v>
      </c>
      <c r="P4111" s="2">
        <f>IF(N4111=1,O4111,"")</f>
        <v>17892.48170578244</v>
      </c>
    </row>
    <row r="4112">
      <c r="A4112" s="6">
        <v>6</v>
      </c>
      <c r="B4112" s="6">
        <v>6</v>
      </c>
      <c r="C4112" s="6">
        <v>16</v>
      </c>
      <c r="D4112" s="6">
        <f>A4112+B4112+C4112</f>
        <v>28</v>
      </c>
      <c r="E4112" s="5">
        <f>IF(A4112=0,0,A4112*LABOR_HRS_WK_TOM*SEASON_WEEKS*(1+DIM_PCT_TOM)^A4112)</f>
        <v>956.64294000000041</v>
      </c>
      <c r="F4112" s="5">
        <f>IF(B4112=0,0,B4112*LABOR_HRS_WK_CAR*SEASON_WEEKS*(1+DIM_PCT_CAR)^B4112)</f>
        <v>208.7448152783202</v>
      </c>
      <c r="G4112" s="5">
        <f>IF(C4112=0,0,C4112*LABOR_HRS_WK_MES*SEASON_WEEKS*(1+DIM_PCT_MES)^C4112)</f>
        <v>878.32047434609967</v>
      </c>
      <c r="H4112" s="5">
        <f>E4112+F4112+G4112</f>
        <v>2043.7082296244203</v>
      </c>
      <c r="I4112" s="5">
        <f>MIN(H4112,FARMER_HRS)</f>
        <v>720</v>
      </c>
      <c r="J4112" s="5">
        <f>MAX(0,H4112-FARMER_HRS)</f>
        <v>1323.7082296244203</v>
      </c>
      <c r="K4112" s="2">
        <f>I4112*FARMER_RATE+J4112*TEMP_WORKER_RATE</f>
        <v>47981.045653201742</v>
      </c>
      <c r="L4112" s="2">
        <f>A4112*PRICE_TOM+B4112*PRICE_CAR+C4112*PRICE_MES</f>
        <v>108564</v>
      </c>
      <c r="M4112" s="2">
        <f>A4112*FERT_BED_TOM+B4112*FERT_BED_CAR+C4112*FERT_BED_MES</f>
        <v>22000</v>
      </c>
      <c r="N4112" s="6">
        <f>IF(AND(D4112&lt;=TOTAL_BEDS,J4112&lt;=TEMP_WORKER_MAX*TEMP_WORKER_HRS),1,0)</f>
        <v>1</v>
      </c>
      <c r="O4112" s="2">
        <f>L4112-M4112-K4112-FIXED_COSTS</f>
        <v>18582.954346798258</v>
      </c>
      <c r="P4112" s="2">
        <f>IF(N4112=1,O4112,"")</f>
        <v>18582.954346798258</v>
      </c>
    </row>
    <row r="4113">
      <c r="A4113" s="6">
        <v>6</v>
      </c>
      <c r="B4113" s="6">
        <v>6</v>
      </c>
      <c r="C4113" s="6">
        <v>17</v>
      </c>
      <c r="D4113" s="6">
        <f>A4113+B4113+C4113</f>
        <v>29</v>
      </c>
      <c r="E4113" s="5">
        <f>IF(A4113=0,0,A4113*LABOR_HRS_WK_TOM*SEASON_WEEKS*(1+DIM_PCT_TOM)^A4113)</f>
        <v>956.64294000000041</v>
      </c>
      <c r="F4113" s="5">
        <f>IF(B4113=0,0,B4113*LABOR_HRS_WK_CAR*SEASON_WEEKS*(1+DIM_PCT_CAR)^B4113)</f>
        <v>208.7448152783202</v>
      </c>
      <c r="G4113" s="5">
        <f>IF(C4113=0,0,C4113*LABOR_HRS_WK_MES*SEASON_WEEKS*(1+DIM_PCT_MES)^C4113)</f>
        <v>944.88069779263992</v>
      </c>
      <c r="H4113" s="5">
        <f>E4113+F4113+G4113</f>
        <v>2110.2684530709603</v>
      </c>
      <c r="I4113" s="5">
        <f>MIN(H4113,FARMER_HRS)</f>
        <v>720</v>
      </c>
      <c r="J4113" s="5">
        <f>MAX(0,H4113-FARMER_HRS)</f>
        <v>1390.2684530709603</v>
      </c>
      <c r="K4113" s="2">
        <f>I4113*FARMER_RATE+J4113*TEMP_WORKER_RATE</f>
        <v>49136.605088037504</v>
      </c>
      <c r="L4113" s="2">
        <f>A4113*PRICE_TOM+B4113*PRICE_CAR+C4113*PRICE_MES</f>
        <v>111264</v>
      </c>
      <c r="M4113" s="2">
        <f>A4113*FERT_BED_TOM+B4113*FERT_BED_CAR+C4113*FERT_BED_MES</f>
        <v>22880</v>
      </c>
      <c r="N4113" s="6">
        <f>IF(AND(D4113&lt;=TOTAL_BEDS,J4113&lt;=TEMP_WORKER_MAX*TEMP_WORKER_HRS),1,0)</f>
        <v>1</v>
      </c>
      <c r="O4113" s="2">
        <f>L4113-M4113-K4113-FIXED_COSTS</f>
        <v>19247.394911962496</v>
      </c>
      <c r="P4113" s="2">
        <f>IF(N4113=1,O4113,"")</f>
        <v>19247.394911962496</v>
      </c>
    </row>
    <row r="4114">
      <c r="A4114" s="6">
        <v>6</v>
      </c>
      <c r="B4114" s="6">
        <v>6</v>
      </c>
      <c r="C4114" s="6">
        <v>18</v>
      </c>
      <c r="D4114" s="6">
        <f>A4114+B4114+C4114</f>
        <v>30</v>
      </c>
      <c r="E4114" s="5">
        <f>IF(A4114=0,0,A4114*LABOR_HRS_WK_TOM*SEASON_WEEKS*(1+DIM_PCT_TOM)^A4114)</f>
        <v>956.64294000000041</v>
      </c>
      <c r="F4114" s="5">
        <f>IF(B4114=0,0,B4114*LABOR_HRS_WK_CAR*SEASON_WEEKS*(1+DIM_PCT_CAR)^B4114)</f>
        <v>208.7448152783202</v>
      </c>
      <c r="G4114" s="5">
        <f>IF(C4114=0,0,C4114*LABOR_HRS_WK_MES*SEASON_WEEKS*(1+DIM_PCT_MES)^C4114)</f>
        <v>1012.9676892512272</v>
      </c>
      <c r="H4114" s="5">
        <f>E4114+F4114+G4114</f>
        <v>2178.3554445295476</v>
      </c>
      <c r="I4114" s="5">
        <f>MIN(H4114,FARMER_HRS)</f>
        <v>720</v>
      </c>
      <c r="J4114" s="5">
        <f>MAX(0,H4114-FARMER_HRS)</f>
        <v>1458.3554445295476</v>
      </c>
      <c r="K4114" s="2">
        <f>I4114*FARMER_RATE+J4114*TEMP_WORKER_RATE</f>
        <v>50318.670911971312</v>
      </c>
      <c r="L4114" s="2">
        <f>A4114*PRICE_TOM+B4114*PRICE_CAR+C4114*PRICE_MES</f>
        <v>113964</v>
      </c>
      <c r="M4114" s="2">
        <f>A4114*FERT_BED_TOM+B4114*FERT_BED_CAR+C4114*FERT_BED_MES</f>
        <v>23760</v>
      </c>
      <c r="N4114" s="6">
        <f>IF(AND(D4114&lt;=TOTAL_BEDS,J4114&lt;=TEMP_WORKER_MAX*TEMP_WORKER_HRS),1,0)</f>
        <v>1</v>
      </c>
      <c r="O4114" s="2">
        <f>L4114-M4114-K4114-FIXED_COSTS</f>
        <v>19885.329088028688</v>
      </c>
      <c r="P4114" s="2">
        <f>IF(N4114=1,O4114,"")</f>
        <v>19885.329088028688</v>
      </c>
    </row>
    <row r="4115">
      <c r="A4115" s="6">
        <v>6</v>
      </c>
      <c r="B4115" s="6">
        <v>6</v>
      </c>
      <c r="C4115" s="6">
        <v>19</v>
      </c>
      <c r="D4115" s="6">
        <f>A4115+B4115+C4115</f>
        <v>31</v>
      </c>
      <c r="E4115" s="5">
        <f>IF(A4115=0,0,A4115*LABOR_HRS_WK_TOM*SEASON_WEEKS*(1+DIM_PCT_TOM)^A4115)</f>
        <v>956.64294000000041</v>
      </c>
      <c r="F4115" s="5">
        <f>IF(B4115=0,0,B4115*LABOR_HRS_WK_CAR*SEASON_WEEKS*(1+DIM_PCT_CAR)^B4115)</f>
        <v>208.7448152783202</v>
      </c>
      <c r="G4115" s="5">
        <f>IF(C4115=0,0,C4115*LABOR_HRS_WK_MES*SEASON_WEEKS*(1+DIM_PCT_MES)^C4115)</f>
        <v>1082.6092178872491</v>
      </c>
      <c r="H4115" s="5">
        <f>E4115+F4115+G4115</f>
        <v>2247.9969731655697</v>
      </c>
      <c r="I4115" s="5">
        <f>MIN(H4115,FARMER_HRS)</f>
        <v>720</v>
      </c>
      <c r="J4115" s="5">
        <f>MAX(0,H4115-FARMER_HRS)</f>
        <v>1527.9969731655697</v>
      </c>
      <c r="K4115" s="2">
        <f>I4115*FARMER_RATE+J4115*TEMP_WORKER_RATE</f>
        <v>51527.725228568917</v>
      </c>
      <c r="L4115" s="2">
        <f>A4115*PRICE_TOM+B4115*PRICE_CAR+C4115*PRICE_MES</f>
        <v>116664</v>
      </c>
      <c r="M4115" s="2">
        <f>A4115*FERT_BED_TOM+B4115*FERT_BED_CAR+C4115*FERT_BED_MES</f>
        <v>24640</v>
      </c>
      <c r="N4115" s="6">
        <f>IF(AND(D4115&lt;=TOTAL_BEDS,J4115&lt;=TEMP_WORKER_MAX*TEMP_WORKER_HRS),1,0)</f>
        <v>1</v>
      </c>
      <c r="O4115" s="2">
        <f>L4115-M4115-K4115-FIXED_COSTS</f>
        <v>20496.274771431083</v>
      </c>
      <c r="P4115" s="2">
        <f>IF(N4115=1,O4115,"")</f>
        <v>20496.274771431083</v>
      </c>
    </row>
    <row r="4116">
      <c r="A4116" s="6">
        <v>6</v>
      </c>
      <c r="B4116" s="6">
        <v>6</v>
      </c>
      <c r="C4116" s="6">
        <v>20</v>
      </c>
      <c r="D4116" s="6">
        <f>A4116+B4116+C4116</f>
        <v>32</v>
      </c>
      <c r="E4116" s="5">
        <f>IF(A4116=0,0,A4116*LABOR_HRS_WK_TOM*SEASON_WEEKS*(1+DIM_PCT_TOM)^A4116)</f>
        <v>956.64294000000041</v>
      </c>
      <c r="F4116" s="5">
        <f>IF(B4116=0,0,B4116*LABOR_HRS_WK_CAR*SEASON_WEEKS*(1+DIM_PCT_CAR)^B4116)</f>
        <v>208.7448152783202</v>
      </c>
      <c r="G4116" s="5">
        <f>IF(C4116=0,0,C4116*LABOR_HRS_WK_MES*SEASON_WEEKS*(1+DIM_PCT_MES)^C4116)</f>
        <v>1153.8335085377259</v>
      </c>
      <c r="H4116" s="5">
        <f>E4116+F4116+G4116</f>
        <v>2319.2212638160463</v>
      </c>
      <c r="I4116" s="5">
        <f>MIN(H4116,FARMER_HRS)</f>
        <v>720</v>
      </c>
      <c r="J4116" s="5">
        <f>MAX(0,H4116-FARMER_HRS)</f>
        <v>1599.2212638160463</v>
      </c>
      <c r="K4116" s="2">
        <f>I4116*FARMER_RATE+J4116*TEMP_WORKER_RATE</f>
        <v>52764.258052361911</v>
      </c>
      <c r="L4116" s="2">
        <f>A4116*PRICE_TOM+B4116*PRICE_CAR+C4116*PRICE_MES</f>
        <v>119364</v>
      </c>
      <c r="M4116" s="2">
        <f>A4116*FERT_BED_TOM+B4116*FERT_BED_CAR+C4116*FERT_BED_MES</f>
        <v>25520</v>
      </c>
      <c r="N4116" s="6">
        <f>IF(AND(D4116&lt;=TOTAL_BEDS,J4116&lt;=TEMP_WORKER_MAX*TEMP_WORKER_HRS),1,0)</f>
        <v>1</v>
      </c>
      <c r="O4116" s="2">
        <f>L4116-M4116-K4116-FIXED_COSTS</f>
        <v>21079.741947638089</v>
      </c>
      <c r="P4116" s="2">
        <f>IF(N4116=1,O4116,"")</f>
        <v>21079.741947638089</v>
      </c>
    </row>
    <row r="4117">
      <c r="A4117" s="6">
        <v>6</v>
      </c>
      <c r="B4117" s="6">
        <v>6</v>
      </c>
      <c r="C4117" s="6">
        <v>21</v>
      </c>
      <c r="D4117" s="6">
        <f>A4117+B4117+C4117</f>
        <v>33</v>
      </c>
      <c r="E4117" s="5">
        <f>IF(A4117=0,0,A4117*LABOR_HRS_WK_TOM*SEASON_WEEKS*(1+DIM_PCT_TOM)^A4117)</f>
        <v>956.64294000000041</v>
      </c>
      <c r="F4117" s="5">
        <f>IF(B4117=0,0,B4117*LABOR_HRS_WK_CAR*SEASON_WEEKS*(1+DIM_PCT_CAR)^B4117)</f>
        <v>208.7448152783202</v>
      </c>
      <c r="G4117" s="5">
        <f>IF(C4117=0,0,C4117*LABOR_HRS_WK_MES*SEASON_WEEKS*(1+DIM_PCT_MES)^C4117)</f>
        <v>1226.6692487641699</v>
      </c>
      <c r="H4117" s="5">
        <f>E4117+F4117+G4117</f>
        <v>2392.0570040424905</v>
      </c>
      <c r="I4117" s="5">
        <f>MIN(H4117,FARMER_HRS)</f>
        <v>720</v>
      </c>
      <c r="J4117" s="5">
        <f>MAX(0,H4117-FARMER_HRS)</f>
        <v>1672.0570040424905</v>
      </c>
      <c r="K4117" s="2">
        <f>I4117*FARMER_RATE+J4117*TEMP_WORKER_RATE</f>
        <v>54028.767431293236</v>
      </c>
      <c r="L4117" s="2">
        <f>A4117*PRICE_TOM+B4117*PRICE_CAR+C4117*PRICE_MES</f>
        <v>122064</v>
      </c>
      <c r="M4117" s="2">
        <f>A4117*FERT_BED_TOM+B4117*FERT_BED_CAR+C4117*FERT_BED_MES</f>
        <v>26400</v>
      </c>
      <c r="N4117" s="6">
        <f>IF(AND(D4117&lt;=TOTAL_BEDS,J4117&lt;=TEMP_WORKER_MAX*TEMP_WORKER_HRS),1,0)</f>
        <v>1</v>
      </c>
      <c r="O4117" s="2">
        <f>L4117-M4117-K4117-FIXED_COSTS</f>
        <v>21635.232568706764</v>
      </c>
      <c r="P4117" s="2">
        <f>IF(N4117=1,O4117,"")</f>
        <v>21635.232568706764</v>
      </c>
    </row>
    <row r="4118">
      <c r="A4118" s="6">
        <v>6</v>
      </c>
      <c r="B4118" s="6">
        <v>6</v>
      </c>
      <c r="C4118" s="6">
        <v>22</v>
      </c>
      <c r="D4118" s="6">
        <f>A4118+B4118+C4118</f>
        <v>34</v>
      </c>
      <c r="E4118" s="5">
        <f>IF(A4118=0,0,A4118*LABOR_HRS_WK_TOM*SEASON_WEEKS*(1+DIM_PCT_TOM)^A4118)</f>
        <v>956.64294000000041</v>
      </c>
      <c r="F4118" s="5">
        <f>IF(B4118=0,0,B4118*LABOR_HRS_WK_CAR*SEASON_WEEKS*(1+DIM_PCT_CAR)^B4118)</f>
        <v>208.7448152783202</v>
      </c>
      <c r="G4118" s="5">
        <f>IF(C4118=0,0,C4118*LABOR_HRS_WK_MES*SEASON_WEEKS*(1+DIM_PCT_MES)^C4118)</f>
        <v>1301.1455960105659</v>
      </c>
      <c r="H4118" s="5">
        <f>E4118+F4118+G4118</f>
        <v>2466.5333512888865</v>
      </c>
      <c r="I4118" s="5">
        <f>MIN(H4118,FARMER_HRS)</f>
        <v>720</v>
      </c>
      <c r="J4118" s="5">
        <f>MAX(0,H4118-FARMER_HRS)</f>
        <v>1746.5333512888865</v>
      </c>
      <c r="K4118" s="2">
        <f>I4118*FARMER_RATE+J4118*TEMP_WORKER_RATE</f>
        <v>55321.759570987611</v>
      </c>
      <c r="L4118" s="2">
        <f>A4118*PRICE_TOM+B4118*PRICE_CAR+C4118*PRICE_MES</f>
        <v>124764</v>
      </c>
      <c r="M4118" s="2">
        <f>A4118*FERT_BED_TOM+B4118*FERT_BED_CAR+C4118*FERT_BED_MES</f>
        <v>27280</v>
      </c>
      <c r="N4118" s="6">
        <f>IF(AND(D4118&lt;=TOTAL_BEDS,J4118&lt;=TEMP_WORKER_MAX*TEMP_WORKER_HRS),1,0)</f>
        <v>1</v>
      </c>
      <c r="O4118" s="2">
        <f>L4118-M4118-K4118-FIXED_COSTS</f>
        <v>22162.240429012389</v>
      </c>
      <c r="P4118" s="2">
        <f>IF(N4118=1,O4118,"")</f>
        <v>22162.240429012389</v>
      </c>
    </row>
    <row r="4119">
      <c r="A4119" s="6">
        <v>6</v>
      </c>
      <c r="B4119" s="6">
        <v>6</v>
      </c>
      <c r="C4119" s="6">
        <v>23</v>
      </c>
      <c r="D4119" s="6">
        <f>A4119+B4119+C4119</f>
        <v>35</v>
      </c>
      <c r="E4119" s="5">
        <f>IF(A4119=0,0,A4119*LABOR_HRS_WK_TOM*SEASON_WEEKS*(1+DIM_PCT_TOM)^A4119)</f>
        <v>956.64294000000041</v>
      </c>
      <c r="F4119" s="5">
        <f>IF(B4119=0,0,B4119*LABOR_HRS_WK_CAR*SEASON_WEEKS*(1+DIM_PCT_CAR)^B4119)</f>
        <v>208.7448152783202</v>
      </c>
      <c r="G4119" s="5">
        <f>IF(C4119=0,0,C4119*LABOR_HRS_WK_MES*SEASON_WEEKS*(1+DIM_PCT_MES)^C4119)</f>
        <v>1377.2921848680023</v>
      </c>
      <c r="H4119" s="5">
        <f>E4119+F4119+G4119</f>
        <v>2542.6799401463231</v>
      </c>
      <c r="I4119" s="5">
        <f>MIN(H4119,FARMER_HRS)</f>
        <v>720</v>
      </c>
      <c r="J4119" s="5">
        <f>MAX(0,H4119-FARMER_HRS)</f>
        <v>1822.6799401463231</v>
      </c>
      <c r="K4119" s="2">
        <f>I4119*FARMER_RATE+J4119*TEMP_WORKER_RATE</f>
        <v>56643.748960873665</v>
      </c>
      <c r="L4119" s="2">
        <f>A4119*PRICE_TOM+B4119*PRICE_CAR+C4119*PRICE_MES</f>
        <v>127464</v>
      </c>
      <c r="M4119" s="2">
        <f>A4119*FERT_BED_TOM+B4119*FERT_BED_CAR+C4119*FERT_BED_MES</f>
        <v>28160</v>
      </c>
      <c r="N4119" s="6">
        <f>IF(AND(D4119&lt;=TOTAL_BEDS,J4119&lt;=TEMP_WORKER_MAX*TEMP_WORKER_HRS),1,0)</f>
        <v>1</v>
      </c>
      <c r="O4119" s="2">
        <f>L4119-M4119-K4119-FIXED_COSTS</f>
        <v>22660.251039126335</v>
      </c>
      <c r="P4119" s="2">
        <f>IF(N4119=1,O4119,"")</f>
        <v>22660.251039126335</v>
      </c>
    </row>
    <row r="4120">
      <c r="A4120" s="6">
        <v>6</v>
      </c>
      <c r="B4120" s="6">
        <v>6</v>
      </c>
      <c r="C4120" s="6">
        <v>24</v>
      </c>
      <c r="D4120" s="6">
        <f>A4120+B4120+C4120</f>
        <v>36</v>
      </c>
      <c r="E4120" s="5">
        <f>IF(A4120=0,0,A4120*LABOR_HRS_WK_TOM*SEASON_WEEKS*(1+DIM_PCT_TOM)^A4120)</f>
        <v>956.64294000000041</v>
      </c>
      <c r="F4120" s="5">
        <f>IF(B4120=0,0,B4120*LABOR_HRS_WK_CAR*SEASON_WEEKS*(1+DIM_PCT_CAR)^B4120)</f>
        <v>208.7448152783202</v>
      </c>
      <c r="G4120" s="5">
        <f>IF(C4120=0,0,C4120*LABOR_HRS_WK_MES*SEASON_WEEKS*(1+DIM_PCT_MES)^C4120)</f>
        <v>1455.139134447498</v>
      </c>
      <c r="H4120" s="5">
        <f>E4120+F4120+G4120</f>
        <v>2620.5268897258184</v>
      </c>
      <c r="I4120" s="5">
        <f>MIN(H4120,FARMER_HRS)</f>
        <v>720</v>
      </c>
      <c r="J4120" s="5">
        <f>MAX(0,H4120-FARMER_HRS)</f>
        <v>1900.5268897258184</v>
      </c>
      <c r="K4120" s="2">
        <f>I4120*FARMER_RATE+J4120*TEMP_WORKER_RATE</f>
        <v>57995.258502184348</v>
      </c>
      <c r="L4120" s="2">
        <f>A4120*PRICE_TOM+B4120*PRICE_CAR+C4120*PRICE_MES</f>
        <v>130164</v>
      </c>
      <c r="M4120" s="2">
        <f>A4120*FERT_BED_TOM+B4120*FERT_BED_CAR+C4120*FERT_BED_MES</f>
        <v>29040</v>
      </c>
      <c r="N4120" s="6">
        <f>IF(AND(D4120&lt;=TOTAL_BEDS,J4120&lt;=TEMP_WORKER_MAX*TEMP_WORKER_HRS),1,0)</f>
        <v>1</v>
      </c>
      <c r="O4120" s="2">
        <f>L4120-M4120-K4120-FIXED_COSTS</f>
        <v>23128.741497815652</v>
      </c>
      <c r="P4120" s="2">
        <f>IF(N4120=1,O4120,"")</f>
        <v>23128.741497815652</v>
      </c>
    </row>
    <row r="4121">
      <c r="A4121" s="6">
        <v>6</v>
      </c>
      <c r="B4121" s="6">
        <v>6</v>
      </c>
      <c r="C4121" s="6">
        <v>25</v>
      </c>
      <c r="D4121" s="6">
        <f>A4121+B4121+C4121</f>
        <v>37</v>
      </c>
      <c r="E4121" s="5">
        <f>IF(A4121=0,0,A4121*LABOR_HRS_WK_TOM*SEASON_WEEKS*(1+DIM_PCT_TOM)^A4121)</f>
        <v>956.64294000000041</v>
      </c>
      <c r="F4121" s="5">
        <f>IF(B4121=0,0,B4121*LABOR_HRS_WK_CAR*SEASON_WEEKS*(1+DIM_PCT_CAR)^B4121)</f>
        <v>208.7448152783202</v>
      </c>
      <c r="G4121" s="5">
        <f>IF(C4121=0,0,C4121*LABOR_HRS_WK_MES*SEASON_WEEKS*(1+DIM_PCT_MES)^C4121)</f>
        <v>1534.7170558625955</v>
      </c>
      <c r="H4121" s="5">
        <f>E4121+F4121+G4121</f>
        <v>2700.1048111409164</v>
      </c>
      <c r="I4121" s="5">
        <f>MIN(H4121,FARMER_HRS)</f>
        <v>720</v>
      </c>
      <c r="J4121" s="5">
        <f>MAX(0,H4121-FARMER_HRS)</f>
        <v>1980.1048111409164</v>
      </c>
      <c r="K4121" s="2">
        <f>I4121*FARMER_RATE+J4121*TEMP_WORKER_RATE</f>
        <v>59376.819637863133</v>
      </c>
      <c r="L4121" s="2">
        <f>A4121*PRICE_TOM+B4121*PRICE_CAR+C4121*PRICE_MES</f>
        <v>132864</v>
      </c>
      <c r="M4121" s="2">
        <f>A4121*FERT_BED_TOM+B4121*FERT_BED_CAR+C4121*FERT_BED_MES</f>
        <v>29920</v>
      </c>
      <c r="N4121" s="6">
        <f>IF(AND(D4121&lt;=TOTAL_BEDS,J4121&lt;=TEMP_WORKER_MAX*TEMP_WORKER_HRS),1,0)</f>
        <v>1</v>
      </c>
      <c r="O4121" s="2">
        <f>L4121-M4121-K4121-FIXED_COSTS</f>
        <v>23567.180362136867</v>
      </c>
      <c r="P4121" s="2">
        <f>IF(N4121=1,O4121,"")</f>
        <v>23567.180362136867</v>
      </c>
    </row>
    <row r="4122">
      <c r="A4122" s="6">
        <v>6</v>
      </c>
      <c r="B4122" s="6">
        <v>6</v>
      </c>
      <c r="C4122" s="6">
        <v>26</v>
      </c>
      <c r="D4122" s="6">
        <f>A4122+B4122+C4122</f>
        <v>38</v>
      </c>
      <c r="E4122" s="5">
        <f>IF(A4122=0,0,A4122*LABOR_HRS_WK_TOM*SEASON_WEEKS*(1+DIM_PCT_TOM)^A4122)</f>
        <v>956.64294000000041</v>
      </c>
      <c r="F4122" s="5">
        <f>IF(B4122=0,0,B4122*LABOR_HRS_WK_CAR*SEASON_WEEKS*(1+DIM_PCT_CAR)^B4122)</f>
        <v>208.7448152783202</v>
      </c>
      <c r="G4122" s="5">
        <f>IF(C4122=0,0,C4122*LABOR_HRS_WK_MES*SEASON_WEEKS*(1+DIM_PCT_MES)^C4122)</f>
        <v>1616.0570598233128</v>
      </c>
      <c r="H4122" s="5">
        <f>E4122+F4122+G4122</f>
        <v>2781.4448151016331</v>
      </c>
      <c r="I4122" s="5">
        <f>MIN(H4122,FARMER_HRS)</f>
        <v>720</v>
      </c>
      <c r="J4122" s="5">
        <f>MAX(0,H4122-FARMER_HRS)</f>
        <v>2061.4448151016331</v>
      </c>
      <c r="K4122" s="2">
        <f>I4122*FARMER_RATE+J4122*TEMP_WORKER_RATE</f>
        <v>60788.972484403355</v>
      </c>
      <c r="L4122" s="2">
        <f>A4122*PRICE_TOM+B4122*PRICE_CAR+C4122*PRICE_MES</f>
        <v>135564</v>
      </c>
      <c r="M4122" s="2">
        <f>A4122*FERT_BED_TOM+B4122*FERT_BED_CAR+C4122*FERT_BED_MES</f>
        <v>30800</v>
      </c>
      <c r="N4122" s="6">
        <f>IF(AND(D4122&lt;=TOTAL_BEDS,J4122&lt;=TEMP_WORKER_MAX*TEMP_WORKER_HRS),1,0)</f>
        <v>1</v>
      </c>
      <c r="O4122" s="2">
        <f>L4122-M4122-K4122-FIXED_COSTS</f>
        <v>23975.027515596645</v>
      </c>
      <c r="P4122" s="2">
        <f>IF(N4122=1,O4122,"")</f>
        <v>23975.027515596645</v>
      </c>
    </row>
    <row r="4123">
      <c r="A4123" s="6">
        <v>6</v>
      </c>
      <c r="B4123" s="6">
        <v>6</v>
      </c>
      <c r="C4123" s="6">
        <v>27</v>
      </c>
      <c r="D4123" s="6">
        <f>A4123+B4123+C4123</f>
        <v>39</v>
      </c>
      <c r="E4123" s="5">
        <f>IF(A4123=0,0,A4123*LABOR_HRS_WK_TOM*SEASON_WEEKS*(1+DIM_PCT_TOM)^A4123)</f>
        <v>956.64294000000041</v>
      </c>
      <c r="F4123" s="5">
        <f>IF(B4123=0,0,B4123*LABOR_HRS_WK_CAR*SEASON_WEEKS*(1+DIM_PCT_CAR)^B4123)</f>
        <v>208.7448152783202</v>
      </c>
      <c r="G4123" s="5">
        <f>IF(C4123=0,0,C4123*LABOR_HRS_WK_MES*SEASON_WEEKS*(1+DIM_PCT_MES)^C4123)</f>
        <v>1699.19076434307</v>
      </c>
      <c r="H4123" s="5">
        <f>E4123+F4123+G4123</f>
        <v>2864.5785196213906</v>
      </c>
      <c r="I4123" s="5">
        <f>MIN(H4123,FARMER_HRS)</f>
        <v>720</v>
      </c>
      <c r="J4123" s="5">
        <f>MAX(0,H4123-FARMER_HRS)</f>
        <v>2144.5785196213906</v>
      </c>
      <c r="K4123" s="2">
        <f>I4123*FARMER_RATE+J4123*TEMP_WORKER_RATE</f>
        <v>62232.265965649138</v>
      </c>
      <c r="L4123" s="2">
        <f>A4123*PRICE_TOM+B4123*PRICE_CAR+C4123*PRICE_MES</f>
        <v>138264</v>
      </c>
      <c r="M4123" s="2">
        <f>A4123*FERT_BED_TOM+B4123*FERT_BED_CAR+C4123*FERT_BED_MES</f>
        <v>31680</v>
      </c>
      <c r="N4123" s="6">
        <f>IF(AND(D4123&lt;=TOTAL_BEDS,J4123&lt;=TEMP_WORKER_MAX*TEMP_WORKER_HRS),1,0)</f>
        <v>1</v>
      </c>
      <c r="O4123" s="2">
        <f>L4123-M4123-K4123-FIXED_COSTS</f>
        <v>24351.734034350862</v>
      </c>
      <c r="P4123" s="2">
        <f>IF(N4123=1,O4123,"")</f>
        <v>24351.734034350862</v>
      </c>
    </row>
    <row r="4124">
      <c r="A4124" s="6">
        <v>6</v>
      </c>
      <c r="B4124" s="6">
        <v>6</v>
      </c>
      <c r="C4124" s="6">
        <v>28</v>
      </c>
      <c r="D4124" s="6">
        <f>A4124+B4124+C4124</f>
        <v>40</v>
      </c>
      <c r="E4124" s="5">
        <f>IF(A4124=0,0,A4124*LABOR_HRS_WK_TOM*SEASON_WEEKS*(1+DIM_PCT_TOM)^A4124)</f>
        <v>956.64294000000041</v>
      </c>
      <c r="F4124" s="5">
        <f>IF(B4124=0,0,B4124*LABOR_HRS_WK_CAR*SEASON_WEEKS*(1+DIM_PCT_CAR)^B4124)</f>
        <v>208.7448152783202</v>
      </c>
      <c r="G4124" s="5">
        <f>IF(C4124=0,0,C4124*LABOR_HRS_WK_MES*SEASON_WEEKS*(1+DIM_PCT_MES)^C4124)</f>
        <v>1784.1503025602233</v>
      </c>
      <c r="H4124" s="5">
        <f>E4124+F4124+G4124</f>
        <v>2949.5380578385439</v>
      </c>
      <c r="I4124" s="5">
        <f>MIN(H4124,FARMER_HRS)</f>
        <v>720</v>
      </c>
      <c r="J4124" s="5">
        <f>MAX(0,H4124-FARMER_HRS)</f>
        <v>2229.5380578385439</v>
      </c>
      <c r="K4124" s="2">
        <f>I4124*FARMER_RATE+J4124*TEMP_WORKER_RATE</f>
        <v>63707.25794858583</v>
      </c>
      <c r="L4124" s="2">
        <f>A4124*PRICE_TOM+B4124*PRICE_CAR+C4124*PRICE_MES</f>
        <v>140964</v>
      </c>
      <c r="M4124" s="2">
        <f>A4124*FERT_BED_TOM+B4124*FERT_BED_CAR+C4124*FERT_BED_MES</f>
        <v>32560</v>
      </c>
      <c r="N4124" s="6">
        <f>IF(AND(D4124&lt;=TOTAL_BEDS,J4124&lt;=TEMP_WORKER_MAX*TEMP_WORKER_HRS),1,0)</f>
        <v>1</v>
      </c>
      <c r="O4124" s="2">
        <f>L4124-M4124-K4124-FIXED_COSTS</f>
        <v>24696.74205141417</v>
      </c>
      <c r="P4124" s="2">
        <f>IF(N4124=1,O4124,"")</f>
        <v>24696.74205141417</v>
      </c>
    </row>
    <row r="4125">
      <c r="A4125" s="6">
        <v>6</v>
      </c>
      <c r="B4125" s="6">
        <v>6</v>
      </c>
      <c r="C4125" s="6">
        <v>29</v>
      </c>
      <c r="D4125" s="6">
        <f>A4125+B4125+C4125</f>
        <v>41</v>
      </c>
      <c r="E4125" s="5">
        <f>IF(A4125=0,0,A4125*LABOR_HRS_WK_TOM*SEASON_WEEKS*(1+DIM_PCT_TOM)^A4125)</f>
        <v>956.64294000000041</v>
      </c>
      <c r="F4125" s="5">
        <f>IF(B4125=0,0,B4125*LABOR_HRS_WK_CAR*SEASON_WEEKS*(1+DIM_PCT_CAR)^B4125)</f>
        <v>208.7448152783202</v>
      </c>
      <c r="G4125" s="5">
        <f>IF(C4125=0,0,C4125*LABOR_HRS_WK_MES*SEASON_WEEKS*(1+DIM_PCT_MES)^C4125)</f>
        <v>1870.9683306758766</v>
      </c>
      <c r="H4125" s="5">
        <f>E4125+F4125+G4125</f>
        <v>3036.3560859541972</v>
      </c>
      <c r="I4125" s="5">
        <f>MIN(H4125,FARMER_HRS)</f>
        <v>720</v>
      </c>
      <c r="J4125" s="5">
        <f>MAX(0,H4125-FARMER_HRS)</f>
        <v>2316.3560859541972</v>
      </c>
      <c r="K4125" s="2">
        <f>I4125*FARMER_RATE+J4125*TEMP_WORKER_RATE</f>
        <v>65214.515381149256</v>
      </c>
      <c r="L4125" s="2">
        <f>A4125*PRICE_TOM+B4125*PRICE_CAR+C4125*PRICE_MES</f>
        <v>143664</v>
      </c>
      <c r="M4125" s="2">
        <f>A4125*FERT_BED_TOM+B4125*FERT_BED_CAR+C4125*FERT_BED_MES</f>
        <v>33440</v>
      </c>
      <c r="N4125" s="6">
        <f>IF(AND(D4125&lt;=TOTAL_BEDS,J4125&lt;=TEMP_WORKER_MAX*TEMP_WORKER_HRS),1,0)</f>
        <v>1</v>
      </c>
      <c r="O4125" s="2">
        <f>L4125-M4125-K4125-FIXED_COSTS</f>
        <v>25009.484618850744</v>
      </c>
      <c r="P4125" s="2">
        <f>IF(N4125=1,O4125,"")</f>
        <v>25009.484618850744</v>
      </c>
    </row>
    <row r="4126">
      <c r="A4126" s="6">
        <v>6</v>
      </c>
      <c r="B4126" s="6">
        <v>6</v>
      </c>
      <c r="C4126" s="6">
        <v>30</v>
      </c>
      <c r="D4126" s="6">
        <f>A4126+B4126+C4126</f>
        <v>42</v>
      </c>
      <c r="E4126" s="5">
        <f>IF(A4126=0,0,A4126*LABOR_HRS_WK_TOM*SEASON_WEEKS*(1+DIM_PCT_TOM)^A4126)</f>
        <v>956.64294000000041</v>
      </c>
      <c r="F4126" s="5">
        <f>IF(B4126=0,0,B4126*LABOR_HRS_WK_CAR*SEASON_WEEKS*(1+DIM_PCT_CAR)^B4126)</f>
        <v>208.7448152783202</v>
      </c>
      <c r="G4126" s="5">
        <f>IF(C4126=0,0,C4126*LABOR_HRS_WK_MES*SEASON_WEEKS*(1+DIM_PCT_MES)^C4126)</f>
        <v>1959.6780360096466</v>
      </c>
      <c r="H4126" s="5">
        <f>E4126+F4126+G4126</f>
        <v>3125.0657912879669</v>
      </c>
      <c r="I4126" s="5">
        <f>MIN(H4126,FARMER_HRS)</f>
        <v>720</v>
      </c>
      <c r="J4126" s="5">
        <f>MAX(0,H4126-FARMER_HRS)</f>
        <v>2405.0657912879669</v>
      </c>
      <c r="K4126" s="2">
        <f>I4126*FARMER_RATE+J4126*TEMP_WORKER_RATE</f>
        <v>66754.614432082759</v>
      </c>
      <c r="L4126" s="2">
        <f>A4126*PRICE_TOM+B4126*PRICE_CAR+C4126*PRICE_MES</f>
        <v>146364</v>
      </c>
      <c r="M4126" s="2">
        <f>A4126*FERT_BED_TOM+B4126*FERT_BED_CAR+C4126*FERT_BED_MES</f>
        <v>34320</v>
      </c>
      <c r="N4126" s="6">
        <f>IF(AND(D4126&lt;=TOTAL_BEDS,J4126&lt;=TEMP_WORKER_MAX*TEMP_WORKER_HRS),1,0)</f>
        <v>1</v>
      </c>
      <c r="O4126" s="2">
        <f>L4126-M4126-K4126-FIXED_COSTS</f>
        <v>25289.385567917241</v>
      </c>
      <c r="P4126" s="2">
        <f>IF(N4126=1,O4126,"")</f>
        <v>25289.385567917241</v>
      </c>
    </row>
    <row r="4127">
      <c r="A4127" s="6">
        <v>6</v>
      </c>
      <c r="B4127" s="6">
        <v>7</v>
      </c>
      <c r="C4127" s="6">
        <v>0</v>
      </c>
      <c r="D4127" s="6">
        <f>A4127+B4127+C4127</f>
        <v>13</v>
      </c>
      <c r="E4127" s="5">
        <f>IF(A4127=0,0,A4127*LABOR_HRS_WK_TOM*SEASON_WEEKS*(1+DIM_PCT_TOM)^A4127)</f>
        <v>956.64294000000041</v>
      </c>
      <c r="F4127" s="5">
        <f>IF(B4127=0,0,B4127*LABOR_HRS_WK_CAR*SEASON_WEEKS*(1+DIM_PCT_CAR)^B4127)</f>
        <v>249.62400827032462</v>
      </c>
      <c r="G4127" s="5">
        <f>IF(C4127=0,0,C4127*LABOR_HRS_WK_MES*SEASON_WEEKS*(1+DIM_PCT_MES)^C4127)</f>
        <v>0</v>
      </c>
      <c r="H4127" s="5">
        <f>E4127+F4127+G4127</f>
        <v>1206.266948270325</v>
      </c>
      <c r="I4127" s="5">
        <f>MIN(H4127,FARMER_HRS)</f>
        <v>720</v>
      </c>
      <c r="J4127" s="5">
        <f>MAX(0,H4127-FARMER_HRS)</f>
        <v>486.266948270325</v>
      </c>
      <c r="K4127" s="2">
        <f>I4127*FARMER_RATE+J4127*TEMP_WORKER_RATE</f>
        <v>33442.134518582032</v>
      </c>
      <c r="L4127" s="2">
        <f>A4127*PRICE_TOM+B4127*PRICE_CAR+C4127*PRICE_MES</f>
        <v>67458</v>
      </c>
      <c r="M4127" s="2">
        <f>A4127*FERT_BED_TOM+B4127*FERT_BED_CAR+C4127*FERT_BED_MES</f>
        <v>8360</v>
      </c>
      <c r="N4127" s="6">
        <f>IF(AND(D4127&lt;=TOTAL_BEDS,J4127&lt;=TEMP_WORKER_MAX*TEMP_WORKER_HRS),1,0)</f>
        <v>1</v>
      </c>
      <c r="O4127" s="2">
        <f>L4127-M4127-K4127-FIXED_COSTS</f>
        <v>5655.8654814179681</v>
      </c>
      <c r="P4127" s="2">
        <f>IF(N4127=1,O4127,"")</f>
        <v>5655.8654814179681</v>
      </c>
    </row>
    <row r="4128">
      <c r="A4128" s="6">
        <v>6</v>
      </c>
      <c r="B4128" s="6">
        <v>7</v>
      </c>
      <c r="C4128" s="6">
        <v>1</v>
      </c>
      <c r="D4128" s="6">
        <f>A4128+B4128+C4128</f>
        <v>14</v>
      </c>
      <c r="E4128" s="5">
        <f>IF(A4128=0,0,A4128*LABOR_HRS_WK_TOM*SEASON_WEEKS*(1+DIM_PCT_TOM)^A4128)</f>
        <v>956.64294000000041</v>
      </c>
      <c r="F4128" s="5">
        <f>IF(B4128=0,0,B4128*LABOR_HRS_WK_CAR*SEASON_WEEKS*(1+DIM_PCT_CAR)^B4128)</f>
        <v>249.62400827032462</v>
      </c>
      <c r="G4128" s="5">
        <f>IF(C4128=0,0,C4128*LABOR_HRS_WK_MES*SEASON_WEEKS*(1+DIM_PCT_MES)^C4128)</f>
        <v>45.5625</v>
      </c>
      <c r="H4128" s="5">
        <f>E4128+F4128+G4128</f>
        <v>1251.829448270325</v>
      </c>
      <c r="I4128" s="5">
        <f>MIN(H4128,FARMER_HRS)</f>
        <v>720</v>
      </c>
      <c r="J4128" s="5">
        <f>MAX(0,H4128-FARMER_HRS)</f>
        <v>531.829448270325</v>
      </c>
      <c r="K4128" s="2">
        <f>I4128*FARMER_RATE+J4128*TEMP_WORKER_RATE</f>
        <v>34233.150143582032</v>
      </c>
      <c r="L4128" s="2">
        <f>A4128*PRICE_TOM+B4128*PRICE_CAR+C4128*PRICE_MES</f>
        <v>70158</v>
      </c>
      <c r="M4128" s="2">
        <f>A4128*FERT_BED_TOM+B4128*FERT_BED_CAR+C4128*FERT_BED_MES</f>
        <v>9240</v>
      </c>
      <c r="N4128" s="6">
        <f>IF(AND(D4128&lt;=TOTAL_BEDS,J4128&lt;=TEMP_WORKER_MAX*TEMP_WORKER_HRS),1,0)</f>
        <v>1</v>
      </c>
      <c r="O4128" s="2">
        <f>L4128-M4128-K4128-FIXED_COSTS</f>
        <v>6684.8498564179681</v>
      </c>
      <c r="P4128" s="2">
        <f>IF(N4128=1,O4128,"")</f>
        <v>6684.8498564179681</v>
      </c>
    </row>
    <row r="4129">
      <c r="A4129" s="6">
        <v>6</v>
      </c>
      <c r="B4129" s="6">
        <v>7</v>
      </c>
      <c r="C4129" s="6">
        <v>2</v>
      </c>
      <c r="D4129" s="6">
        <f>A4129+B4129+C4129</f>
        <v>15</v>
      </c>
      <c r="E4129" s="5">
        <f>IF(A4129=0,0,A4129*LABOR_HRS_WK_TOM*SEASON_WEEKS*(1+DIM_PCT_TOM)^A4129)</f>
        <v>956.64294000000041</v>
      </c>
      <c r="F4129" s="5">
        <f>IF(B4129=0,0,B4129*LABOR_HRS_WK_CAR*SEASON_WEEKS*(1+DIM_PCT_CAR)^B4129)</f>
        <v>249.62400827032462</v>
      </c>
      <c r="G4129" s="5">
        <f>IF(C4129=0,0,C4129*LABOR_HRS_WK_MES*SEASON_WEEKS*(1+DIM_PCT_MES)^C4129)</f>
        <v>92.2640625</v>
      </c>
      <c r="H4129" s="5">
        <f>E4129+F4129+G4129</f>
        <v>1298.5310107703249</v>
      </c>
      <c r="I4129" s="5">
        <f>MIN(H4129,FARMER_HRS)</f>
        <v>720</v>
      </c>
      <c r="J4129" s="5">
        <f>MAX(0,H4129-FARMER_HRS)</f>
        <v>578.53101077032488</v>
      </c>
      <c r="K4129" s="2">
        <f>I4129*FARMER_RATE+J4129*TEMP_WORKER_RATE</f>
        <v>35043.941159207025</v>
      </c>
      <c r="L4129" s="2">
        <f>A4129*PRICE_TOM+B4129*PRICE_CAR+C4129*PRICE_MES</f>
        <v>72858</v>
      </c>
      <c r="M4129" s="2">
        <f>A4129*FERT_BED_TOM+B4129*FERT_BED_CAR+C4129*FERT_BED_MES</f>
        <v>10120</v>
      </c>
      <c r="N4129" s="6">
        <f>IF(AND(D4129&lt;=TOTAL_BEDS,J4129&lt;=TEMP_WORKER_MAX*TEMP_WORKER_HRS),1,0)</f>
        <v>1</v>
      </c>
      <c r="O4129" s="2">
        <f>L4129-M4129-K4129-FIXED_COSTS</f>
        <v>7694.0588407929754</v>
      </c>
      <c r="P4129" s="2">
        <f>IF(N4129=1,O4129,"")</f>
        <v>7694.0588407929754</v>
      </c>
    </row>
    <row r="4130">
      <c r="A4130" s="6">
        <v>6</v>
      </c>
      <c r="B4130" s="6">
        <v>7</v>
      </c>
      <c r="C4130" s="6">
        <v>3</v>
      </c>
      <c r="D4130" s="6">
        <f>A4130+B4130+C4130</f>
        <v>16</v>
      </c>
      <c r="E4130" s="5">
        <f>IF(A4130=0,0,A4130*LABOR_HRS_WK_TOM*SEASON_WEEKS*(1+DIM_PCT_TOM)^A4130)</f>
        <v>956.64294000000041</v>
      </c>
      <c r="F4130" s="5">
        <f>IF(B4130=0,0,B4130*LABOR_HRS_WK_CAR*SEASON_WEEKS*(1+DIM_PCT_CAR)^B4130)</f>
        <v>249.62400827032462</v>
      </c>
      <c r="G4130" s="5">
        <f>IF(C4130=0,0,C4130*LABOR_HRS_WK_MES*SEASON_WEEKS*(1+DIM_PCT_MES)^C4130)</f>
        <v>140.12604492187498</v>
      </c>
      <c r="H4130" s="5">
        <f>E4130+F4130+G4130</f>
        <v>1346.3929931922</v>
      </c>
      <c r="I4130" s="5">
        <f>MIN(H4130,FARMER_HRS)</f>
        <v>720</v>
      </c>
      <c r="J4130" s="5">
        <f>MAX(0,H4130-FARMER_HRS)</f>
        <v>626.3929931922</v>
      </c>
      <c r="K4130" s="2">
        <f>I4130*FARMER_RATE+J4130*TEMP_WORKER_RATE</f>
        <v>35874.878354031251</v>
      </c>
      <c r="L4130" s="2">
        <f>A4130*PRICE_TOM+B4130*PRICE_CAR+C4130*PRICE_MES</f>
        <v>75558</v>
      </c>
      <c r="M4130" s="2">
        <f>A4130*FERT_BED_TOM+B4130*FERT_BED_CAR+C4130*FERT_BED_MES</f>
        <v>11000</v>
      </c>
      <c r="N4130" s="6">
        <f>IF(AND(D4130&lt;=TOTAL_BEDS,J4130&lt;=TEMP_WORKER_MAX*TEMP_WORKER_HRS),1,0)</f>
        <v>1</v>
      </c>
      <c r="O4130" s="2">
        <f>L4130-M4130-K4130-FIXED_COSTS</f>
        <v>8683.12164596875</v>
      </c>
      <c r="P4130" s="2">
        <f>IF(N4130=1,O4130,"")</f>
        <v>8683.12164596875</v>
      </c>
    </row>
    <row r="4131">
      <c r="A4131" s="6">
        <v>6</v>
      </c>
      <c r="B4131" s="6">
        <v>7</v>
      </c>
      <c r="C4131" s="6">
        <v>4</v>
      </c>
      <c r="D4131" s="6">
        <f>A4131+B4131+C4131</f>
        <v>17</v>
      </c>
      <c r="E4131" s="5">
        <f>IF(A4131=0,0,A4131*LABOR_HRS_WK_TOM*SEASON_WEEKS*(1+DIM_PCT_TOM)^A4131)</f>
        <v>956.64294000000041</v>
      </c>
      <c r="F4131" s="5">
        <f>IF(B4131=0,0,B4131*LABOR_HRS_WK_CAR*SEASON_WEEKS*(1+DIM_PCT_CAR)^B4131)</f>
        <v>249.62400827032462</v>
      </c>
      <c r="G4131" s="5">
        <f>IF(C4131=0,0,C4131*LABOR_HRS_WK_MES*SEASON_WEEKS*(1+DIM_PCT_MES)^C4131)</f>
        <v>189.17016064453119</v>
      </c>
      <c r="H4131" s="5">
        <f>E4131+F4131+G4131</f>
        <v>1395.4371089148563</v>
      </c>
      <c r="I4131" s="5">
        <f>MIN(H4131,FARMER_HRS)</f>
        <v>720</v>
      </c>
      <c r="J4131" s="5">
        <f>MAX(0,H4131-FARMER_HRS)</f>
        <v>675.43710891485625</v>
      </c>
      <c r="K4131" s="2">
        <f>I4131*FARMER_RATE+J4131*TEMP_WORKER_RATE</f>
        <v>36726.338696438477</v>
      </c>
      <c r="L4131" s="2">
        <f>A4131*PRICE_TOM+B4131*PRICE_CAR+C4131*PRICE_MES</f>
        <v>78258</v>
      </c>
      <c r="M4131" s="2">
        <f>A4131*FERT_BED_TOM+B4131*FERT_BED_CAR+C4131*FERT_BED_MES</f>
        <v>11880</v>
      </c>
      <c r="N4131" s="6">
        <f>IF(AND(D4131&lt;=TOTAL_BEDS,J4131&lt;=TEMP_WORKER_MAX*TEMP_WORKER_HRS),1,0)</f>
        <v>1</v>
      </c>
      <c r="O4131" s="2">
        <f>L4131-M4131-K4131-FIXED_COSTS</f>
        <v>9651.6613035615228</v>
      </c>
      <c r="P4131" s="2">
        <f>IF(N4131=1,O4131,"")</f>
        <v>9651.6613035615228</v>
      </c>
    </row>
    <row r="4132">
      <c r="A4132" s="6">
        <v>6</v>
      </c>
      <c r="B4132" s="6">
        <v>7</v>
      </c>
      <c r="C4132" s="6">
        <v>5</v>
      </c>
      <c r="D4132" s="6">
        <f>A4132+B4132+C4132</f>
        <v>18</v>
      </c>
      <c r="E4132" s="5">
        <f>IF(A4132=0,0,A4132*LABOR_HRS_WK_TOM*SEASON_WEEKS*(1+DIM_PCT_TOM)^A4132)</f>
        <v>956.64294000000041</v>
      </c>
      <c r="F4132" s="5">
        <f>IF(B4132=0,0,B4132*LABOR_HRS_WK_CAR*SEASON_WEEKS*(1+DIM_PCT_CAR)^B4132)</f>
        <v>249.62400827032462</v>
      </c>
      <c r="G4132" s="5">
        <f>IF(C4132=0,0,C4132*LABOR_HRS_WK_MES*SEASON_WEEKS*(1+DIM_PCT_MES)^C4132)</f>
        <v>239.41848456573481</v>
      </c>
      <c r="H4132" s="5">
        <f>E4132+F4132+G4132</f>
        <v>1445.6854328360598</v>
      </c>
      <c r="I4132" s="5">
        <f>MIN(H4132,FARMER_HRS)</f>
        <v>720</v>
      </c>
      <c r="J4132" s="5">
        <f>MAX(0,H4132-FARMER_HRS)</f>
        <v>725.68543283605982</v>
      </c>
      <c r="K4132" s="2">
        <f>I4132*FARMER_RATE+J4132*TEMP_WORKER_RATE</f>
        <v>37598.705431181595</v>
      </c>
      <c r="L4132" s="2">
        <f>A4132*PRICE_TOM+B4132*PRICE_CAR+C4132*PRICE_MES</f>
        <v>80958</v>
      </c>
      <c r="M4132" s="2">
        <f>A4132*FERT_BED_TOM+B4132*FERT_BED_CAR+C4132*FERT_BED_MES</f>
        <v>12760</v>
      </c>
      <c r="N4132" s="6">
        <f>IF(AND(D4132&lt;=TOTAL_BEDS,J4132&lt;=TEMP_WORKER_MAX*TEMP_WORKER_HRS),1,0)</f>
        <v>1</v>
      </c>
      <c r="O4132" s="2">
        <f>L4132-M4132-K4132-FIXED_COSTS</f>
        <v>10599.294568818405</v>
      </c>
      <c r="P4132" s="2">
        <f>IF(N4132=1,O4132,"")</f>
        <v>10599.294568818405</v>
      </c>
    </row>
    <row r="4133">
      <c r="A4133" s="6">
        <v>6</v>
      </c>
      <c r="B4133" s="6">
        <v>7</v>
      </c>
      <c r="C4133" s="6">
        <v>6</v>
      </c>
      <c r="D4133" s="6">
        <f>A4133+B4133+C4133</f>
        <v>19</v>
      </c>
      <c r="E4133" s="5">
        <f>IF(A4133=0,0,A4133*LABOR_HRS_WK_TOM*SEASON_WEEKS*(1+DIM_PCT_TOM)^A4133)</f>
        <v>956.64294000000041</v>
      </c>
      <c r="F4133" s="5">
        <f>IF(B4133=0,0,B4133*LABOR_HRS_WK_CAR*SEASON_WEEKS*(1+DIM_PCT_CAR)^B4133)</f>
        <v>249.62400827032462</v>
      </c>
      <c r="G4133" s="5">
        <f>IF(C4133=0,0,C4133*LABOR_HRS_WK_MES*SEASON_WEEKS*(1+DIM_PCT_MES)^C4133)</f>
        <v>290.89345874736773</v>
      </c>
      <c r="H4133" s="5">
        <f>E4133+F4133+G4133</f>
        <v>1497.1604070176927</v>
      </c>
      <c r="I4133" s="5">
        <f>MIN(H4133,FARMER_HRS)</f>
        <v>720</v>
      </c>
      <c r="J4133" s="5">
        <f>MAX(0,H4133-FARMER_HRS)</f>
        <v>777.16040701769271</v>
      </c>
      <c r="K4133" s="2">
        <f>I4133*FARMER_RATE+J4133*TEMP_WORKER_RATE</f>
        <v>38492.3681773905</v>
      </c>
      <c r="L4133" s="2">
        <f>A4133*PRICE_TOM+B4133*PRICE_CAR+C4133*PRICE_MES</f>
        <v>83658</v>
      </c>
      <c r="M4133" s="2">
        <f>A4133*FERT_BED_TOM+B4133*FERT_BED_CAR+C4133*FERT_BED_MES</f>
        <v>13640</v>
      </c>
      <c r="N4133" s="6">
        <f>IF(AND(D4133&lt;=TOTAL_BEDS,J4133&lt;=TEMP_WORKER_MAX*TEMP_WORKER_HRS),1,0)</f>
        <v>1</v>
      </c>
      <c r="O4133" s="2">
        <f>L4133-M4133-K4133-FIXED_COSTS</f>
        <v>11525.631822609503</v>
      </c>
      <c r="P4133" s="2">
        <f>IF(N4133=1,O4133,"")</f>
        <v>11525.631822609503</v>
      </c>
    </row>
    <row r="4134">
      <c r="A4134" s="6">
        <v>6</v>
      </c>
      <c r="B4134" s="6">
        <v>7</v>
      </c>
      <c r="C4134" s="6">
        <v>7</v>
      </c>
      <c r="D4134" s="6">
        <f>A4134+B4134+C4134</f>
        <v>20</v>
      </c>
      <c r="E4134" s="5">
        <f>IF(A4134=0,0,A4134*LABOR_HRS_WK_TOM*SEASON_WEEKS*(1+DIM_PCT_TOM)^A4134)</f>
        <v>956.64294000000041</v>
      </c>
      <c r="F4134" s="5">
        <f>IF(B4134=0,0,B4134*LABOR_HRS_WK_CAR*SEASON_WEEKS*(1+DIM_PCT_CAR)^B4134)</f>
        <v>249.62400827032462</v>
      </c>
      <c r="G4134" s="5">
        <f>IF(C4134=0,0,C4134*LABOR_HRS_WK_MES*SEASON_WEEKS*(1+DIM_PCT_MES)^C4134)</f>
        <v>343.61789814532818</v>
      </c>
      <c r="H4134" s="5">
        <f>E4134+F4134+G4134</f>
        <v>1549.8848464156531</v>
      </c>
      <c r="I4134" s="5">
        <f>MIN(H4134,FARMER_HRS)</f>
        <v>720</v>
      </c>
      <c r="J4134" s="5">
        <f>MAX(0,H4134-FARMER_HRS)</f>
        <v>829.8848464156531</v>
      </c>
      <c r="K4134" s="2">
        <f>I4134*FARMER_RATE+J4134*TEMP_WORKER_RATE</f>
        <v>39407.723028049535</v>
      </c>
      <c r="L4134" s="2">
        <f>A4134*PRICE_TOM+B4134*PRICE_CAR+C4134*PRICE_MES</f>
        <v>86358</v>
      </c>
      <c r="M4134" s="2">
        <f>A4134*FERT_BED_TOM+B4134*FERT_BED_CAR+C4134*FERT_BED_MES</f>
        <v>14520</v>
      </c>
      <c r="N4134" s="6">
        <f>IF(AND(D4134&lt;=TOTAL_BEDS,J4134&lt;=TEMP_WORKER_MAX*TEMP_WORKER_HRS),1,0)</f>
        <v>1</v>
      </c>
      <c r="O4134" s="2">
        <f>L4134-M4134-K4134-FIXED_COSTS</f>
        <v>12430.276971950465</v>
      </c>
      <c r="P4134" s="2">
        <f>IF(N4134=1,O4134,"")</f>
        <v>12430.276971950465</v>
      </c>
    </row>
    <row r="4135">
      <c r="A4135" s="6">
        <v>6</v>
      </c>
      <c r="B4135" s="6">
        <v>7</v>
      </c>
      <c r="C4135" s="6">
        <v>8</v>
      </c>
      <c r="D4135" s="6">
        <f>A4135+B4135+C4135</f>
        <v>21</v>
      </c>
      <c r="E4135" s="5">
        <f>IF(A4135=0,0,A4135*LABOR_HRS_WK_TOM*SEASON_WEEKS*(1+DIM_PCT_TOM)^A4135)</f>
        <v>956.64294000000041</v>
      </c>
      <c r="F4135" s="5">
        <f>IF(B4135=0,0,B4135*LABOR_HRS_WK_CAR*SEASON_WEEKS*(1+DIM_PCT_CAR)^B4135)</f>
        <v>249.62400827032462</v>
      </c>
      <c r="G4135" s="5">
        <f>IF(C4135=0,0,C4135*LABOR_HRS_WK_MES*SEASON_WEEKS*(1+DIM_PCT_MES)^C4135)</f>
        <v>397.61499642530833</v>
      </c>
      <c r="H4135" s="5">
        <f>E4135+F4135+G4135</f>
        <v>1603.8819446956334</v>
      </c>
      <c r="I4135" s="5">
        <f>MIN(H4135,FARMER_HRS)</f>
        <v>720</v>
      </c>
      <c r="J4135" s="5">
        <f>MAX(0,H4135-FARMER_HRS)</f>
        <v>883.88194469563336</v>
      </c>
      <c r="K4135" s="2">
        <f>I4135*FARMER_RATE+J4135*TEMP_WORKER_RATE</f>
        <v>40345.172650965855</v>
      </c>
      <c r="L4135" s="2">
        <f>A4135*PRICE_TOM+B4135*PRICE_CAR+C4135*PRICE_MES</f>
        <v>89058</v>
      </c>
      <c r="M4135" s="2">
        <f>A4135*FERT_BED_TOM+B4135*FERT_BED_CAR+C4135*FERT_BED_MES</f>
        <v>15400</v>
      </c>
      <c r="N4135" s="6">
        <f>IF(AND(D4135&lt;=TOTAL_BEDS,J4135&lt;=TEMP_WORKER_MAX*TEMP_WORKER_HRS),1,0)</f>
        <v>1</v>
      </c>
      <c r="O4135" s="2">
        <f>L4135-M4135-K4135-FIXED_COSTS</f>
        <v>13312.827349034145</v>
      </c>
      <c r="P4135" s="2">
        <f>IF(N4135=1,O4135,"")</f>
        <v>13312.827349034145</v>
      </c>
    </row>
    <row r="4136">
      <c r="A4136" s="6">
        <v>6</v>
      </c>
      <c r="B4136" s="6">
        <v>7</v>
      </c>
      <c r="C4136" s="6">
        <v>9</v>
      </c>
      <c r="D4136" s="6">
        <f>A4136+B4136+C4136</f>
        <v>22</v>
      </c>
      <c r="E4136" s="5">
        <f>IF(A4136=0,0,A4136*LABOR_HRS_WK_TOM*SEASON_WEEKS*(1+DIM_PCT_TOM)^A4136)</f>
        <v>956.64294000000041</v>
      </c>
      <c r="F4136" s="5">
        <f>IF(B4136=0,0,B4136*LABOR_HRS_WK_CAR*SEASON_WEEKS*(1+DIM_PCT_CAR)^B4136)</f>
        <v>249.62400827032462</v>
      </c>
      <c r="G4136" s="5">
        <f>IF(C4136=0,0,C4136*LABOR_HRS_WK_MES*SEASON_WEEKS*(1+DIM_PCT_MES)^C4136)</f>
        <v>452.90833186570273</v>
      </c>
      <c r="H4136" s="5">
        <f>E4136+F4136+G4136</f>
        <v>1659.1752801360276</v>
      </c>
      <c r="I4136" s="5">
        <f>MIN(H4136,FARMER_HRS)</f>
        <v>720</v>
      </c>
      <c r="J4136" s="5">
        <f>MAX(0,H4136-FARMER_HRS)</f>
        <v>939.1752801360276</v>
      </c>
      <c r="K4136" s="2">
        <f>I4136*FARMER_RATE+J4136*TEMP_WORKER_RATE</f>
        <v>41305.12639125048</v>
      </c>
      <c r="L4136" s="2">
        <f>A4136*PRICE_TOM+B4136*PRICE_CAR+C4136*PRICE_MES</f>
        <v>91758</v>
      </c>
      <c r="M4136" s="2">
        <f>A4136*FERT_BED_TOM+B4136*FERT_BED_CAR+C4136*FERT_BED_MES</f>
        <v>16280</v>
      </c>
      <c r="N4136" s="6">
        <f>IF(AND(D4136&lt;=TOTAL_BEDS,J4136&lt;=TEMP_WORKER_MAX*TEMP_WORKER_HRS),1,0)</f>
        <v>1</v>
      </c>
      <c r="O4136" s="2">
        <f>L4136-M4136-K4136-FIXED_COSTS</f>
        <v>14172.87360874952</v>
      </c>
      <c r="P4136" s="2">
        <f>IF(N4136=1,O4136,"")</f>
        <v>14172.87360874952</v>
      </c>
    </row>
    <row r="4137">
      <c r="A4137" s="6">
        <v>6</v>
      </c>
      <c r="B4137" s="6">
        <v>7</v>
      </c>
      <c r="C4137" s="6">
        <v>10</v>
      </c>
      <c r="D4137" s="6">
        <f>A4137+B4137+C4137</f>
        <v>23</v>
      </c>
      <c r="E4137" s="5">
        <f>IF(A4137=0,0,A4137*LABOR_HRS_WK_TOM*SEASON_WEEKS*(1+DIM_PCT_TOM)^A4137)</f>
        <v>956.64294000000041</v>
      </c>
      <c r="F4137" s="5">
        <f>IF(B4137=0,0,B4137*LABOR_HRS_WK_CAR*SEASON_WEEKS*(1+DIM_PCT_CAR)^B4137)</f>
        <v>249.62400827032462</v>
      </c>
      <c r="G4137" s="5">
        <f>IF(C4137=0,0,C4137*LABOR_HRS_WK_MES*SEASON_WEEKS*(1+DIM_PCT_MES)^C4137)</f>
        <v>509.52187334891551</v>
      </c>
      <c r="H4137" s="5">
        <f>E4137+F4137+G4137</f>
        <v>1715.7888216192405</v>
      </c>
      <c r="I4137" s="5">
        <f>MIN(H4137,FARMER_HRS)</f>
        <v>720</v>
      </c>
      <c r="J4137" s="5">
        <f>MAX(0,H4137-FARMER_HRS)</f>
        <v>995.78882161924048</v>
      </c>
      <c r="K4137" s="2">
        <f>I4137*FARMER_RATE+J4137*TEMP_WORKER_RATE</f>
        <v>42288.000375334035</v>
      </c>
      <c r="L4137" s="2">
        <f>A4137*PRICE_TOM+B4137*PRICE_CAR+C4137*PRICE_MES</f>
        <v>94458</v>
      </c>
      <c r="M4137" s="2">
        <f>A4137*FERT_BED_TOM+B4137*FERT_BED_CAR+C4137*FERT_BED_MES</f>
        <v>17160</v>
      </c>
      <c r="N4137" s="6">
        <f>IF(AND(D4137&lt;=TOTAL_BEDS,J4137&lt;=TEMP_WORKER_MAX*TEMP_WORKER_HRS),1,0)</f>
        <v>1</v>
      </c>
      <c r="O4137" s="2">
        <f>L4137-M4137-K4137-FIXED_COSTS</f>
        <v>15009.999624665965</v>
      </c>
      <c r="P4137" s="2">
        <f>IF(N4137=1,O4137,"")</f>
        <v>15009.999624665965</v>
      </c>
    </row>
    <row r="4138">
      <c r="A4138" s="6">
        <v>6</v>
      </c>
      <c r="B4138" s="6">
        <v>7</v>
      </c>
      <c r="C4138" s="6">
        <v>11</v>
      </c>
      <c r="D4138" s="6">
        <f>A4138+B4138+C4138</f>
        <v>24</v>
      </c>
      <c r="E4138" s="5">
        <f>IF(A4138=0,0,A4138*LABOR_HRS_WK_TOM*SEASON_WEEKS*(1+DIM_PCT_TOM)^A4138)</f>
        <v>956.64294000000041</v>
      </c>
      <c r="F4138" s="5">
        <f>IF(B4138=0,0,B4138*LABOR_HRS_WK_CAR*SEASON_WEEKS*(1+DIM_PCT_CAR)^B4138)</f>
        <v>249.62400827032462</v>
      </c>
      <c r="G4138" s="5">
        <f>IF(C4138=0,0,C4138*LABOR_HRS_WK_MES*SEASON_WEEKS*(1+DIM_PCT_MES)^C4138)</f>
        <v>567.47998644235463</v>
      </c>
      <c r="H4138" s="5">
        <f>E4138+F4138+G4138</f>
        <v>1773.7469347126796</v>
      </c>
      <c r="I4138" s="5">
        <f>MIN(H4138,FARMER_HRS)</f>
        <v>720</v>
      </c>
      <c r="J4138" s="5">
        <f>MAX(0,H4138-FARMER_HRS)</f>
        <v>1053.7469347126796</v>
      </c>
      <c r="K4138" s="2">
        <f>I4138*FARMER_RATE+J4138*TEMP_WORKER_RATE</f>
        <v>43294.217616539579</v>
      </c>
      <c r="L4138" s="2">
        <f>A4138*PRICE_TOM+B4138*PRICE_CAR+C4138*PRICE_MES</f>
        <v>97158</v>
      </c>
      <c r="M4138" s="2">
        <f>A4138*FERT_BED_TOM+B4138*FERT_BED_CAR+C4138*FERT_BED_MES</f>
        <v>18040</v>
      </c>
      <c r="N4138" s="6">
        <f>IF(AND(D4138&lt;=TOTAL_BEDS,J4138&lt;=TEMP_WORKER_MAX*TEMP_WORKER_HRS),1,0)</f>
        <v>1</v>
      </c>
      <c r="O4138" s="2">
        <f>L4138-M4138-K4138-FIXED_COSTS</f>
        <v>15823.782383460421</v>
      </c>
      <c r="P4138" s="2">
        <f>IF(N4138=1,O4138,"")</f>
        <v>15823.782383460421</v>
      </c>
    </row>
    <row r="4139">
      <c r="A4139" s="6">
        <v>6</v>
      </c>
      <c r="B4139" s="6">
        <v>7</v>
      </c>
      <c r="C4139" s="6">
        <v>12</v>
      </c>
      <c r="D4139" s="6">
        <f>A4139+B4139+C4139</f>
        <v>25</v>
      </c>
      <c r="E4139" s="5">
        <f>IF(A4139=0,0,A4139*LABOR_HRS_WK_TOM*SEASON_WEEKS*(1+DIM_PCT_TOM)^A4139)</f>
        <v>956.64294000000041</v>
      </c>
      <c r="F4139" s="5">
        <f>IF(B4139=0,0,B4139*LABOR_HRS_WK_CAR*SEASON_WEEKS*(1+DIM_PCT_CAR)^B4139)</f>
        <v>249.62400827032462</v>
      </c>
      <c r="G4139" s="5">
        <f>IF(C4139=0,0,C4139*LABOR_HRS_WK_MES*SEASON_WEEKS*(1+DIM_PCT_MES)^C4139)</f>
        <v>626.807439570419</v>
      </c>
      <c r="H4139" s="5">
        <f>E4139+F4139+G4139</f>
        <v>1833.0743878407438</v>
      </c>
      <c r="I4139" s="5">
        <f>MIN(H4139,FARMER_HRS)</f>
        <v>720</v>
      </c>
      <c r="J4139" s="5">
        <f>MAX(0,H4139-FARMER_HRS)</f>
        <v>1113.0743878407438</v>
      </c>
      <c r="K4139" s="2">
        <f>I4139*FARMER_RATE+J4139*TEMP_WORKER_RATE</f>
        <v>44324.208122235141</v>
      </c>
      <c r="L4139" s="2">
        <f>A4139*PRICE_TOM+B4139*PRICE_CAR+C4139*PRICE_MES</f>
        <v>99858</v>
      </c>
      <c r="M4139" s="2">
        <f>A4139*FERT_BED_TOM+B4139*FERT_BED_CAR+C4139*FERT_BED_MES</f>
        <v>18920</v>
      </c>
      <c r="N4139" s="6">
        <f>IF(AND(D4139&lt;=TOTAL_BEDS,J4139&lt;=TEMP_WORKER_MAX*TEMP_WORKER_HRS),1,0)</f>
        <v>1</v>
      </c>
      <c r="O4139" s="2">
        <f>L4139-M4139-K4139-FIXED_COSTS</f>
        <v>16613.791877764859</v>
      </c>
      <c r="P4139" s="2">
        <f>IF(N4139=1,O4139,"")</f>
        <v>16613.791877764859</v>
      </c>
    </row>
    <row r="4140">
      <c r="A4140" s="6">
        <v>6</v>
      </c>
      <c r="B4140" s="6">
        <v>7</v>
      </c>
      <c r="C4140" s="6">
        <v>13</v>
      </c>
      <c r="D4140" s="6">
        <f>A4140+B4140+C4140</f>
        <v>26</v>
      </c>
      <c r="E4140" s="5">
        <f>IF(A4140=0,0,A4140*LABOR_HRS_WK_TOM*SEASON_WEEKS*(1+DIM_PCT_TOM)^A4140)</f>
        <v>956.64294000000041</v>
      </c>
      <c r="F4140" s="5">
        <f>IF(B4140=0,0,B4140*LABOR_HRS_WK_CAR*SEASON_WEEKS*(1+DIM_PCT_CAR)^B4140)</f>
        <v>249.62400827032462</v>
      </c>
      <c r="G4140" s="5">
        <f>IF(C4140=0,0,C4140*LABOR_HRS_WK_MES*SEASON_WEEKS*(1+DIM_PCT_MES)^C4140)</f>
        <v>687.52941027880331</v>
      </c>
      <c r="H4140" s="5">
        <f>E4140+F4140+G4140</f>
        <v>1893.7963585491284</v>
      </c>
      <c r="I4140" s="5">
        <f>MIN(H4140,FARMER_HRS)</f>
        <v>720</v>
      </c>
      <c r="J4140" s="5">
        <f>MAX(0,H4140-FARMER_HRS)</f>
        <v>1173.7963585491284</v>
      </c>
      <c r="K4140" s="2">
        <f>I4140*FARMER_RATE+J4140*TEMP_WORKER_RATE</f>
        <v>45378.409002589033</v>
      </c>
      <c r="L4140" s="2">
        <f>A4140*PRICE_TOM+B4140*PRICE_CAR+C4140*PRICE_MES</f>
        <v>102558</v>
      </c>
      <c r="M4140" s="2">
        <f>A4140*FERT_BED_TOM+B4140*FERT_BED_CAR+C4140*FERT_BED_MES</f>
        <v>19800</v>
      </c>
      <c r="N4140" s="6">
        <f>IF(AND(D4140&lt;=TOTAL_BEDS,J4140&lt;=TEMP_WORKER_MAX*TEMP_WORKER_HRS),1,0)</f>
        <v>1</v>
      </c>
      <c r="O4140" s="2">
        <f>L4140-M4140-K4140-FIXED_COSTS</f>
        <v>17379.590997410967</v>
      </c>
      <c r="P4140" s="2">
        <f>IF(N4140=1,O4140,"")</f>
        <v>17379.590997410967</v>
      </c>
    </row>
    <row r="4141">
      <c r="A4141" s="6">
        <v>6</v>
      </c>
      <c r="B4141" s="6">
        <v>7</v>
      </c>
      <c r="C4141" s="6">
        <v>14</v>
      </c>
      <c r="D4141" s="6">
        <f>A4141+B4141+C4141</f>
        <v>27</v>
      </c>
      <c r="E4141" s="5">
        <f>IF(A4141=0,0,A4141*LABOR_HRS_WK_TOM*SEASON_WEEKS*(1+DIM_PCT_TOM)^A4141)</f>
        <v>956.64294000000041</v>
      </c>
      <c r="F4141" s="5">
        <f>IF(B4141=0,0,B4141*LABOR_HRS_WK_CAR*SEASON_WEEKS*(1+DIM_PCT_CAR)^B4141)</f>
        <v>249.62400827032462</v>
      </c>
      <c r="G4141" s="5">
        <f>IF(C4141=0,0,C4141*LABOR_HRS_WK_MES*SEASON_WEEKS*(1+DIM_PCT_MES)^C4141)</f>
        <v>749.67149159246435</v>
      </c>
      <c r="H4141" s="5">
        <f>E4141+F4141+G4141</f>
        <v>1955.9384398627894</v>
      </c>
      <c r="I4141" s="5">
        <f>MIN(H4141,FARMER_HRS)</f>
        <v>720</v>
      </c>
      <c r="J4141" s="5">
        <f>MAX(0,H4141-FARMER_HRS)</f>
        <v>1235.9384398627894</v>
      </c>
      <c r="K4141" s="2">
        <f>I4141*FARMER_RATE+J4141*TEMP_WORKER_RATE</f>
        <v>46457.2645809512</v>
      </c>
      <c r="L4141" s="2">
        <f>A4141*PRICE_TOM+B4141*PRICE_CAR+C4141*PRICE_MES</f>
        <v>105258</v>
      </c>
      <c r="M4141" s="2">
        <f>A4141*FERT_BED_TOM+B4141*FERT_BED_CAR+C4141*FERT_BED_MES</f>
        <v>20680</v>
      </c>
      <c r="N4141" s="6">
        <f>IF(AND(D4141&lt;=TOTAL_BEDS,J4141&lt;=TEMP_WORKER_MAX*TEMP_WORKER_HRS),1,0)</f>
        <v>1</v>
      </c>
      <c r="O4141" s="2">
        <f>L4141-M4141-K4141-FIXED_COSTS</f>
        <v>18120.735419048797</v>
      </c>
      <c r="P4141" s="2">
        <f>IF(N4141=1,O4141,"")</f>
        <v>18120.735419048797</v>
      </c>
    </row>
    <row r="4142">
      <c r="A4142" s="6">
        <v>6</v>
      </c>
      <c r="B4142" s="6">
        <v>7</v>
      </c>
      <c r="C4142" s="6">
        <v>15</v>
      </c>
      <c r="D4142" s="6">
        <f>A4142+B4142+C4142</f>
        <v>28</v>
      </c>
      <c r="E4142" s="5">
        <f>IF(A4142=0,0,A4142*LABOR_HRS_WK_TOM*SEASON_WEEKS*(1+DIM_PCT_TOM)^A4142)</f>
        <v>956.64294000000041</v>
      </c>
      <c r="F4142" s="5">
        <f>IF(B4142=0,0,B4142*LABOR_HRS_WK_CAR*SEASON_WEEKS*(1+DIM_PCT_CAR)^B4142)</f>
        <v>249.62400827032462</v>
      </c>
      <c r="G4142" s="5">
        <f>IF(C4142=0,0,C4142*LABOR_HRS_WK_MES*SEASON_WEEKS*(1+DIM_PCT_MES)^C4142)</f>
        <v>813.25969846861074</v>
      </c>
      <c r="H4142" s="5">
        <f>E4142+F4142+G4142</f>
        <v>2019.5266467389356</v>
      </c>
      <c r="I4142" s="5">
        <f>MIN(H4142,FARMER_HRS)</f>
        <v>720</v>
      </c>
      <c r="J4142" s="5">
        <f>MAX(0,H4142-FARMER_HRS)</f>
        <v>1299.5266467389356</v>
      </c>
      <c r="K4142" s="2">
        <f>I4142*FARMER_RATE+J4142*TEMP_WORKER_RATE</f>
        <v>47561.2265058843</v>
      </c>
      <c r="L4142" s="2">
        <f>A4142*PRICE_TOM+B4142*PRICE_CAR+C4142*PRICE_MES</f>
        <v>107958</v>
      </c>
      <c r="M4142" s="2">
        <f>A4142*FERT_BED_TOM+B4142*FERT_BED_CAR+C4142*FERT_BED_MES</f>
        <v>21560</v>
      </c>
      <c r="N4142" s="6">
        <f>IF(AND(D4142&lt;=TOTAL_BEDS,J4142&lt;=TEMP_WORKER_MAX*TEMP_WORKER_HRS),1,0)</f>
        <v>1</v>
      </c>
      <c r="O4142" s="2">
        <f>L4142-M4142-K4142-FIXED_COSTS</f>
        <v>18836.773494115703</v>
      </c>
      <c r="P4142" s="2">
        <f>IF(N4142=1,O4142,"")</f>
        <v>18836.773494115703</v>
      </c>
    </row>
    <row r="4143">
      <c r="A4143" s="6">
        <v>6</v>
      </c>
      <c r="B4143" s="6">
        <v>7</v>
      </c>
      <c r="C4143" s="6">
        <v>16</v>
      </c>
      <c r="D4143" s="6">
        <f>A4143+B4143+C4143</f>
        <v>29</v>
      </c>
      <c r="E4143" s="5">
        <f>IF(A4143=0,0,A4143*LABOR_HRS_WK_TOM*SEASON_WEEKS*(1+DIM_PCT_TOM)^A4143)</f>
        <v>956.64294000000041</v>
      </c>
      <c r="F4143" s="5">
        <f>IF(B4143=0,0,B4143*LABOR_HRS_WK_CAR*SEASON_WEEKS*(1+DIM_PCT_CAR)^B4143)</f>
        <v>249.62400827032462</v>
      </c>
      <c r="G4143" s="5">
        <f>IF(C4143=0,0,C4143*LABOR_HRS_WK_MES*SEASON_WEEKS*(1+DIM_PCT_MES)^C4143)</f>
        <v>878.32047434609967</v>
      </c>
      <c r="H4143" s="5">
        <f>E4143+F4143+G4143</f>
        <v>2084.5874226164246</v>
      </c>
      <c r="I4143" s="5">
        <f>MIN(H4143,FARMER_HRS)</f>
        <v>720</v>
      </c>
      <c r="J4143" s="5">
        <f>MAX(0,H4143-FARMER_HRS)</f>
        <v>1364.5874226164246</v>
      </c>
      <c r="K4143" s="2">
        <f>I4143*FARMER_RATE+J4143*TEMP_WORKER_RATE</f>
        <v>48690.753864868486</v>
      </c>
      <c r="L4143" s="2">
        <f>A4143*PRICE_TOM+B4143*PRICE_CAR+C4143*PRICE_MES</f>
        <v>110658</v>
      </c>
      <c r="M4143" s="2">
        <f>A4143*FERT_BED_TOM+B4143*FERT_BED_CAR+C4143*FERT_BED_MES</f>
        <v>22440</v>
      </c>
      <c r="N4143" s="6">
        <f>IF(AND(D4143&lt;=TOTAL_BEDS,J4143&lt;=TEMP_WORKER_MAX*TEMP_WORKER_HRS),1,0)</f>
        <v>1</v>
      </c>
      <c r="O4143" s="2">
        <f>L4143-M4143-K4143-FIXED_COSTS</f>
        <v>19527.246135131514</v>
      </c>
      <c r="P4143" s="2">
        <f>IF(N4143=1,O4143,"")</f>
        <v>19527.246135131514</v>
      </c>
    </row>
    <row r="4144">
      <c r="A4144" s="6">
        <v>6</v>
      </c>
      <c r="B4144" s="6">
        <v>7</v>
      </c>
      <c r="C4144" s="6">
        <v>17</v>
      </c>
      <c r="D4144" s="6">
        <f>A4144+B4144+C4144</f>
        <v>30</v>
      </c>
      <c r="E4144" s="5">
        <f>IF(A4144=0,0,A4144*LABOR_HRS_WK_TOM*SEASON_WEEKS*(1+DIM_PCT_TOM)^A4144)</f>
        <v>956.64294000000041</v>
      </c>
      <c r="F4144" s="5">
        <f>IF(B4144=0,0,B4144*LABOR_HRS_WK_CAR*SEASON_WEEKS*(1+DIM_PCT_CAR)^B4144)</f>
        <v>249.62400827032462</v>
      </c>
      <c r="G4144" s="5">
        <f>IF(C4144=0,0,C4144*LABOR_HRS_WK_MES*SEASON_WEEKS*(1+DIM_PCT_MES)^C4144)</f>
        <v>944.88069779263992</v>
      </c>
      <c r="H4144" s="5">
        <f>E4144+F4144+G4144</f>
        <v>2151.1476460629647</v>
      </c>
      <c r="I4144" s="5">
        <f>MIN(H4144,FARMER_HRS)</f>
        <v>720</v>
      </c>
      <c r="J4144" s="5">
        <f>MAX(0,H4144-FARMER_HRS)</f>
        <v>1431.1476460629647</v>
      </c>
      <c r="K4144" s="2">
        <f>I4144*FARMER_RATE+J4144*TEMP_WORKER_RATE</f>
        <v>49846.313299704248</v>
      </c>
      <c r="L4144" s="2">
        <f>A4144*PRICE_TOM+B4144*PRICE_CAR+C4144*PRICE_MES</f>
        <v>113358</v>
      </c>
      <c r="M4144" s="2">
        <f>A4144*FERT_BED_TOM+B4144*FERT_BED_CAR+C4144*FERT_BED_MES</f>
        <v>23320</v>
      </c>
      <c r="N4144" s="6">
        <f>IF(AND(D4144&lt;=TOTAL_BEDS,J4144&lt;=TEMP_WORKER_MAX*TEMP_WORKER_HRS),1,0)</f>
        <v>1</v>
      </c>
      <c r="O4144" s="2">
        <f>L4144-M4144-K4144-FIXED_COSTS</f>
        <v>20191.686700295752</v>
      </c>
      <c r="P4144" s="2">
        <f>IF(N4144=1,O4144,"")</f>
        <v>20191.686700295752</v>
      </c>
    </row>
    <row r="4145">
      <c r="A4145" s="6">
        <v>6</v>
      </c>
      <c r="B4145" s="6">
        <v>7</v>
      </c>
      <c r="C4145" s="6">
        <v>18</v>
      </c>
      <c r="D4145" s="6">
        <f>A4145+B4145+C4145</f>
        <v>31</v>
      </c>
      <c r="E4145" s="5">
        <f>IF(A4145=0,0,A4145*LABOR_HRS_WK_TOM*SEASON_WEEKS*(1+DIM_PCT_TOM)^A4145)</f>
        <v>956.64294000000041</v>
      </c>
      <c r="F4145" s="5">
        <f>IF(B4145=0,0,B4145*LABOR_HRS_WK_CAR*SEASON_WEEKS*(1+DIM_PCT_CAR)^B4145)</f>
        <v>249.62400827032462</v>
      </c>
      <c r="G4145" s="5">
        <f>IF(C4145=0,0,C4145*LABOR_HRS_WK_MES*SEASON_WEEKS*(1+DIM_PCT_MES)^C4145)</f>
        <v>1012.9676892512272</v>
      </c>
      <c r="H4145" s="5">
        <f>E4145+F4145+G4145</f>
        <v>2219.234637521552</v>
      </c>
      <c r="I4145" s="5">
        <f>MIN(H4145,FARMER_HRS)</f>
        <v>720</v>
      </c>
      <c r="J4145" s="5">
        <f>MAX(0,H4145-FARMER_HRS)</f>
        <v>1499.234637521552</v>
      </c>
      <c r="K4145" s="2">
        <f>I4145*FARMER_RATE+J4145*TEMP_WORKER_RATE</f>
        <v>51028.379123638057</v>
      </c>
      <c r="L4145" s="2">
        <f>A4145*PRICE_TOM+B4145*PRICE_CAR+C4145*PRICE_MES</f>
        <v>116058</v>
      </c>
      <c r="M4145" s="2">
        <f>A4145*FERT_BED_TOM+B4145*FERT_BED_CAR+C4145*FERT_BED_MES</f>
        <v>24200</v>
      </c>
      <c r="N4145" s="6">
        <f>IF(AND(D4145&lt;=TOTAL_BEDS,J4145&lt;=TEMP_WORKER_MAX*TEMP_WORKER_HRS),1,0)</f>
        <v>1</v>
      </c>
      <c r="O4145" s="2">
        <f>L4145-M4145-K4145-FIXED_COSTS</f>
        <v>20829.620876361943</v>
      </c>
      <c r="P4145" s="2">
        <f>IF(N4145=1,O4145,"")</f>
        <v>20829.620876361943</v>
      </c>
    </row>
    <row r="4146">
      <c r="A4146" s="6">
        <v>6</v>
      </c>
      <c r="B4146" s="6">
        <v>7</v>
      </c>
      <c r="C4146" s="6">
        <v>19</v>
      </c>
      <c r="D4146" s="6">
        <f>A4146+B4146+C4146</f>
        <v>32</v>
      </c>
      <c r="E4146" s="5">
        <f>IF(A4146=0,0,A4146*LABOR_HRS_WK_TOM*SEASON_WEEKS*(1+DIM_PCT_TOM)^A4146)</f>
        <v>956.64294000000041</v>
      </c>
      <c r="F4146" s="5">
        <f>IF(B4146=0,0,B4146*LABOR_HRS_WK_CAR*SEASON_WEEKS*(1+DIM_PCT_CAR)^B4146)</f>
        <v>249.62400827032462</v>
      </c>
      <c r="G4146" s="5">
        <f>IF(C4146=0,0,C4146*LABOR_HRS_WK_MES*SEASON_WEEKS*(1+DIM_PCT_MES)^C4146)</f>
        <v>1082.6092178872491</v>
      </c>
      <c r="H4146" s="5">
        <f>E4146+F4146+G4146</f>
        <v>2288.8761661575741</v>
      </c>
      <c r="I4146" s="5">
        <f>MIN(H4146,FARMER_HRS)</f>
        <v>720</v>
      </c>
      <c r="J4146" s="5">
        <f>MAX(0,H4146-FARMER_HRS)</f>
        <v>1568.8761661575741</v>
      </c>
      <c r="K4146" s="2">
        <f>I4146*FARMER_RATE+J4146*TEMP_WORKER_RATE</f>
        <v>52237.433440235662</v>
      </c>
      <c r="L4146" s="2">
        <f>A4146*PRICE_TOM+B4146*PRICE_CAR+C4146*PRICE_MES</f>
        <v>118758</v>
      </c>
      <c r="M4146" s="2">
        <f>A4146*FERT_BED_TOM+B4146*FERT_BED_CAR+C4146*FERT_BED_MES</f>
        <v>25080</v>
      </c>
      <c r="N4146" s="6">
        <f>IF(AND(D4146&lt;=TOTAL_BEDS,J4146&lt;=TEMP_WORKER_MAX*TEMP_WORKER_HRS),1,0)</f>
        <v>1</v>
      </c>
      <c r="O4146" s="2">
        <f>L4146-M4146-K4146-FIXED_COSTS</f>
        <v>21440.566559764338</v>
      </c>
      <c r="P4146" s="2">
        <f>IF(N4146=1,O4146,"")</f>
        <v>21440.566559764338</v>
      </c>
    </row>
    <row r="4147">
      <c r="A4147" s="6">
        <v>6</v>
      </c>
      <c r="B4147" s="6">
        <v>7</v>
      </c>
      <c r="C4147" s="6">
        <v>20</v>
      </c>
      <c r="D4147" s="6">
        <f>A4147+B4147+C4147</f>
        <v>33</v>
      </c>
      <c r="E4147" s="5">
        <f>IF(A4147=0,0,A4147*LABOR_HRS_WK_TOM*SEASON_WEEKS*(1+DIM_PCT_TOM)^A4147)</f>
        <v>956.64294000000041</v>
      </c>
      <c r="F4147" s="5">
        <f>IF(B4147=0,0,B4147*LABOR_HRS_WK_CAR*SEASON_WEEKS*(1+DIM_PCT_CAR)^B4147)</f>
        <v>249.62400827032462</v>
      </c>
      <c r="G4147" s="5">
        <f>IF(C4147=0,0,C4147*LABOR_HRS_WK_MES*SEASON_WEEKS*(1+DIM_PCT_MES)^C4147)</f>
        <v>1153.8335085377259</v>
      </c>
      <c r="H4147" s="5">
        <f>E4147+F4147+G4147</f>
        <v>2360.1004568080507</v>
      </c>
      <c r="I4147" s="5">
        <f>MIN(H4147,FARMER_HRS)</f>
        <v>720</v>
      </c>
      <c r="J4147" s="5">
        <f>MAX(0,H4147-FARMER_HRS)</f>
        <v>1640.1004568080507</v>
      </c>
      <c r="K4147" s="2">
        <f>I4147*FARMER_RATE+J4147*TEMP_WORKER_RATE</f>
        <v>53473.966264028655</v>
      </c>
      <c r="L4147" s="2">
        <f>A4147*PRICE_TOM+B4147*PRICE_CAR+C4147*PRICE_MES</f>
        <v>121458</v>
      </c>
      <c r="M4147" s="2">
        <f>A4147*FERT_BED_TOM+B4147*FERT_BED_CAR+C4147*FERT_BED_MES</f>
        <v>25960</v>
      </c>
      <c r="N4147" s="6">
        <f>IF(AND(D4147&lt;=TOTAL_BEDS,J4147&lt;=TEMP_WORKER_MAX*TEMP_WORKER_HRS),1,0)</f>
        <v>1</v>
      </c>
      <c r="O4147" s="2">
        <f>L4147-M4147-K4147-FIXED_COSTS</f>
        <v>22024.033735971345</v>
      </c>
      <c r="P4147" s="2">
        <f>IF(N4147=1,O4147,"")</f>
        <v>22024.033735971345</v>
      </c>
    </row>
    <row r="4148">
      <c r="A4148" s="6">
        <v>6</v>
      </c>
      <c r="B4148" s="6">
        <v>7</v>
      </c>
      <c r="C4148" s="6">
        <v>21</v>
      </c>
      <c r="D4148" s="6">
        <f>A4148+B4148+C4148</f>
        <v>34</v>
      </c>
      <c r="E4148" s="5">
        <f>IF(A4148=0,0,A4148*LABOR_HRS_WK_TOM*SEASON_WEEKS*(1+DIM_PCT_TOM)^A4148)</f>
        <v>956.64294000000041</v>
      </c>
      <c r="F4148" s="5">
        <f>IF(B4148=0,0,B4148*LABOR_HRS_WK_CAR*SEASON_WEEKS*(1+DIM_PCT_CAR)^B4148)</f>
        <v>249.62400827032462</v>
      </c>
      <c r="G4148" s="5">
        <f>IF(C4148=0,0,C4148*LABOR_HRS_WK_MES*SEASON_WEEKS*(1+DIM_PCT_MES)^C4148)</f>
        <v>1226.6692487641699</v>
      </c>
      <c r="H4148" s="5">
        <f>E4148+F4148+G4148</f>
        <v>2432.9361970344949</v>
      </c>
      <c r="I4148" s="5">
        <f>MIN(H4148,FARMER_HRS)</f>
        <v>720</v>
      </c>
      <c r="J4148" s="5">
        <f>MAX(0,H4148-FARMER_HRS)</f>
        <v>1712.9361970344949</v>
      </c>
      <c r="K4148" s="2">
        <f>I4148*FARMER_RATE+J4148*TEMP_WORKER_RATE</f>
        <v>54738.47564295998</v>
      </c>
      <c r="L4148" s="2">
        <f>A4148*PRICE_TOM+B4148*PRICE_CAR+C4148*PRICE_MES</f>
        <v>124158</v>
      </c>
      <c r="M4148" s="2">
        <f>A4148*FERT_BED_TOM+B4148*FERT_BED_CAR+C4148*FERT_BED_MES</f>
        <v>26840</v>
      </c>
      <c r="N4148" s="6">
        <f>IF(AND(D4148&lt;=TOTAL_BEDS,J4148&lt;=TEMP_WORKER_MAX*TEMP_WORKER_HRS),1,0)</f>
        <v>1</v>
      </c>
      <c r="O4148" s="2">
        <f>L4148-M4148-K4148-FIXED_COSTS</f>
        <v>22579.52435704002</v>
      </c>
      <c r="P4148" s="2">
        <f>IF(N4148=1,O4148,"")</f>
        <v>22579.52435704002</v>
      </c>
    </row>
    <row r="4149">
      <c r="A4149" s="6">
        <v>6</v>
      </c>
      <c r="B4149" s="6">
        <v>7</v>
      </c>
      <c r="C4149" s="6">
        <v>22</v>
      </c>
      <c r="D4149" s="6">
        <f>A4149+B4149+C4149</f>
        <v>35</v>
      </c>
      <c r="E4149" s="5">
        <f>IF(A4149=0,0,A4149*LABOR_HRS_WK_TOM*SEASON_WEEKS*(1+DIM_PCT_TOM)^A4149)</f>
        <v>956.64294000000041</v>
      </c>
      <c r="F4149" s="5">
        <f>IF(B4149=0,0,B4149*LABOR_HRS_WK_CAR*SEASON_WEEKS*(1+DIM_PCT_CAR)^B4149)</f>
        <v>249.62400827032462</v>
      </c>
      <c r="G4149" s="5">
        <f>IF(C4149=0,0,C4149*LABOR_HRS_WK_MES*SEASON_WEEKS*(1+DIM_PCT_MES)^C4149)</f>
        <v>1301.1455960105659</v>
      </c>
      <c r="H4149" s="5">
        <f>E4149+F4149+G4149</f>
        <v>2507.4125442808909</v>
      </c>
      <c r="I4149" s="5">
        <f>MIN(H4149,FARMER_HRS)</f>
        <v>720</v>
      </c>
      <c r="J4149" s="5">
        <f>MAX(0,H4149-FARMER_HRS)</f>
        <v>1787.4125442808909</v>
      </c>
      <c r="K4149" s="2">
        <f>I4149*FARMER_RATE+J4149*TEMP_WORKER_RATE</f>
        <v>56031.467782654356</v>
      </c>
      <c r="L4149" s="2">
        <f>A4149*PRICE_TOM+B4149*PRICE_CAR+C4149*PRICE_MES</f>
        <v>126858</v>
      </c>
      <c r="M4149" s="2">
        <f>A4149*FERT_BED_TOM+B4149*FERT_BED_CAR+C4149*FERT_BED_MES</f>
        <v>27720</v>
      </c>
      <c r="N4149" s="6">
        <f>IF(AND(D4149&lt;=TOTAL_BEDS,J4149&lt;=TEMP_WORKER_MAX*TEMP_WORKER_HRS),1,0)</f>
        <v>1</v>
      </c>
      <c r="O4149" s="2">
        <f>L4149-M4149-K4149-FIXED_COSTS</f>
        <v>23106.532217345644</v>
      </c>
      <c r="P4149" s="2">
        <f>IF(N4149=1,O4149,"")</f>
        <v>23106.532217345644</v>
      </c>
    </row>
    <row r="4150">
      <c r="A4150" s="6">
        <v>6</v>
      </c>
      <c r="B4150" s="6">
        <v>7</v>
      </c>
      <c r="C4150" s="6">
        <v>23</v>
      </c>
      <c r="D4150" s="6">
        <f>A4150+B4150+C4150</f>
        <v>36</v>
      </c>
      <c r="E4150" s="5">
        <f>IF(A4150=0,0,A4150*LABOR_HRS_WK_TOM*SEASON_WEEKS*(1+DIM_PCT_TOM)^A4150)</f>
        <v>956.64294000000041</v>
      </c>
      <c r="F4150" s="5">
        <f>IF(B4150=0,0,B4150*LABOR_HRS_WK_CAR*SEASON_WEEKS*(1+DIM_PCT_CAR)^B4150)</f>
        <v>249.62400827032462</v>
      </c>
      <c r="G4150" s="5">
        <f>IF(C4150=0,0,C4150*LABOR_HRS_WK_MES*SEASON_WEEKS*(1+DIM_PCT_MES)^C4150)</f>
        <v>1377.2921848680023</v>
      </c>
      <c r="H4150" s="5">
        <f>E4150+F4150+G4150</f>
        <v>2583.5591331383275</v>
      </c>
      <c r="I4150" s="5">
        <f>MIN(H4150,FARMER_HRS)</f>
        <v>720</v>
      </c>
      <c r="J4150" s="5">
        <f>MAX(0,H4150-FARMER_HRS)</f>
        <v>1863.5591331383275</v>
      </c>
      <c r="K4150" s="2">
        <f>I4150*FARMER_RATE+J4150*TEMP_WORKER_RATE</f>
        <v>57353.457172540409</v>
      </c>
      <c r="L4150" s="2">
        <f>A4150*PRICE_TOM+B4150*PRICE_CAR+C4150*PRICE_MES</f>
        <v>129558</v>
      </c>
      <c r="M4150" s="2">
        <f>A4150*FERT_BED_TOM+B4150*FERT_BED_CAR+C4150*FERT_BED_MES</f>
        <v>28600</v>
      </c>
      <c r="N4150" s="6">
        <f>IF(AND(D4150&lt;=TOTAL_BEDS,J4150&lt;=TEMP_WORKER_MAX*TEMP_WORKER_HRS),1,0)</f>
        <v>1</v>
      </c>
      <c r="O4150" s="2">
        <f>L4150-M4150-K4150-FIXED_COSTS</f>
        <v>23604.542827459591</v>
      </c>
      <c r="P4150" s="2">
        <f>IF(N4150=1,O4150,"")</f>
        <v>23604.542827459591</v>
      </c>
    </row>
    <row r="4151">
      <c r="A4151" s="6">
        <v>6</v>
      </c>
      <c r="B4151" s="6">
        <v>7</v>
      </c>
      <c r="C4151" s="6">
        <v>24</v>
      </c>
      <c r="D4151" s="6">
        <f>A4151+B4151+C4151</f>
        <v>37</v>
      </c>
      <c r="E4151" s="5">
        <f>IF(A4151=0,0,A4151*LABOR_HRS_WK_TOM*SEASON_WEEKS*(1+DIM_PCT_TOM)^A4151)</f>
        <v>956.64294000000041</v>
      </c>
      <c r="F4151" s="5">
        <f>IF(B4151=0,0,B4151*LABOR_HRS_WK_CAR*SEASON_WEEKS*(1+DIM_PCT_CAR)^B4151)</f>
        <v>249.62400827032462</v>
      </c>
      <c r="G4151" s="5">
        <f>IF(C4151=0,0,C4151*LABOR_HRS_WK_MES*SEASON_WEEKS*(1+DIM_PCT_MES)^C4151)</f>
        <v>1455.139134447498</v>
      </c>
      <c r="H4151" s="5">
        <f>E4151+F4151+G4151</f>
        <v>2661.4060827178228</v>
      </c>
      <c r="I4151" s="5">
        <f>MIN(H4151,FARMER_HRS)</f>
        <v>720</v>
      </c>
      <c r="J4151" s="5">
        <f>MAX(0,H4151-FARMER_HRS)</f>
        <v>1941.4060827178228</v>
      </c>
      <c r="K4151" s="2">
        <f>I4151*FARMER_RATE+J4151*TEMP_WORKER_RATE</f>
        <v>58704.966713851092</v>
      </c>
      <c r="L4151" s="2">
        <f>A4151*PRICE_TOM+B4151*PRICE_CAR+C4151*PRICE_MES</f>
        <v>132258</v>
      </c>
      <c r="M4151" s="2">
        <f>A4151*FERT_BED_TOM+B4151*FERT_BED_CAR+C4151*FERT_BED_MES</f>
        <v>29480</v>
      </c>
      <c r="N4151" s="6">
        <f>IF(AND(D4151&lt;=TOTAL_BEDS,J4151&lt;=TEMP_WORKER_MAX*TEMP_WORKER_HRS),1,0)</f>
        <v>1</v>
      </c>
      <c r="O4151" s="2">
        <f>L4151-M4151-K4151-FIXED_COSTS</f>
        <v>24073.033286148908</v>
      </c>
      <c r="P4151" s="2">
        <f>IF(N4151=1,O4151,"")</f>
        <v>24073.033286148908</v>
      </c>
    </row>
    <row r="4152">
      <c r="A4152" s="6">
        <v>6</v>
      </c>
      <c r="B4152" s="6">
        <v>7</v>
      </c>
      <c r="C4152" s="6">
        <v>25</v>
      </c>
      <c r="D4152" s="6">
        <f>A4152+B4152+C4152</f>
        <v>38</v>
      </c>
      <c r="E4152" s="5">
        <f>IF(A4152=0,0,A4152*LABOR_HRS_WK_TOM*SEASON_WEEKS*(1+DIM_PCT_TOM)^A4152)</f>
        <v>956.64294000000041</v>
      </c>
      <c r="F4152" s="5">
        <f>IF(B4152=0,0,B4152*LABOR_HRS_WK_CAR*SEASON_WEEKS*(1+DIM_PCT_CAR)^B4152)</f>
        <v>249.62400827032462</v>
      </c>
      <c r="G4152" s="5">
        <f>IF(C4152=0,0,C4152*LABOR_HRS_WK_MES*SEASON_WEEKS*(1+DIM_PCT_MES)^C4152)</f>
        <v>1534.7170558625955</v>
      </c>
      <c r="H4152" s="5">
        <f>E4152+F4152+G4152</f>
        <v>2740.9840041329207</v>
      </c>
      <c r="I4152" s="5">
        <f>MIN(H4152,FARMER_HRS)</f>
        <v>720</v>
      </c>
      <c r="J4152" s="5">
        <f>MAX(0,H4152-FARMER_HRS)</f>
        <v>2020.9840041329207</v>
      </c>
      <c r="K4152" s="2">
        <f>I4152*FARMER_RATE+J4152*TEMP_WORKER_RATE</f>
        <v>60086.52784952987</v>
      </c>
      <c r="L4152" s="2">
        <f>A4152*PRICE_TOM+B4152*PRICE_CAR+C4152*PRICE_MES</f>
        <v>134958</v>
      </c>
      <c r="M4152" s="2">
        <f>A4152*FERT_BED_TOM+B4152*FERT_BED_CAR+C4152*FERT_BED_MES</f>
        <v>30360</v>
      </c>
      <c r="N4152" s="6">
        <f>IF(AND(D4152&lt;=TOTAL_BEDS,J4152&lt;=TEMP_WORKER_MAX*TEMP_WORKER_HRS),1,0)</f>
        <v>1</v>
      </c>
      <c r="O4152" s="2">
        <f>L4152-M4152-K4152-FIXED_COSTS</f>
        <v>24511.47215047013</v>
      </c>
      <c r="P4152" s="2">
        <f>IF(N4152=1,O4152,"")</f>
        <v>24511.47215047013</v>
      </c>
    </row>
    <row r="4153">
      <c r="A4153" s="6">
        <v>6</v>
      </c>
      <c r="B4153" s="6">
        <v>7</v>
      </c>
      <c r="C4153" s="6">
        <v>26</v>
      </c>
      <c r="D4153" s="6">
        <f>A4153+B4153+C4153</f>
        <v>39</v>
      </c>
      <c r="E4153" s="5">
        <f>IF(A4153=0,0,A4153*LABOR_HRS_WK_TOM*SEASON_WEEKS*(1+DIM_PCT_TOM)^A4153)</f>
        <v>956.64294000000041</v>
      </c>
      <c r="F4153" s="5">
        <f>IF(B4153=0,0,B4153*LABOR_HRS_WK_CAR*SEASON_WEEKS*(1+DIM_PCT_CAR)^B4153)</f>
        <v>249.62400827032462</v>
      </c>
      <c r="G4153" s="5">
        <f>IF(C4153=0,0,C4153*LABOR_HRS_WK_MES*SEASON_WEEKS*(1+DIM_PCT_MES)^C4153)</f>
        <v>1616.0570598233128</v>
      </c>
      <c r="H4153" s="5">
        <f>E4153+F4153+G4153</f>
        <v>2822.3240080936375</v>
      </c>
      <c r="I4153" s="5">
        <f>MIN(H4153,FARMER_HRS)</f>
        <v>720</v>
      </c>
      <c r="J4153" s="5">
        <f>MAX(0,H4153-FARMER_HRS)</f>
        <v>2102.3240080936375</v>
      </c>
      <c r="K4153" s="2">
        <f>I4153*FARMER_RATE+J4153*TEMP_WORKER_RATE</f>
        <v>61498.680696070092</v>
      </c>
      <c r="L4153" s="2">
        <f>A4153*PRICE_TOM+B4153*PRICE_CAR+C4153*PRICE_MES</f>
        <v>137658</v>
      </c>
      <c r="M4153" s="2">
        <f>A4153*FERT_BED_TOM+B4153*FERT_BED_CAR+C4153*FERT_BED_MES</f>
        <v>31240</v>
      </c>
      <c r="N4153" s="6">
        <f>IF(AND(D4153&lt;=TOTAL_BEDS,J4153&lt;=TEMP_WORKER_MAX*TEMP_WORKER_HRS),1,0)</f>
        <v>1</v>
      </c>
      <c r="O4153" s="2">
        <f>L4153-M4153-K4153-FIXED_COSTS</f>
        <v>24919.319303929908</v>
      </c>
      <c r="P4153" s="2">
        <f>IF(N4153=1,O4153,"")</f>
        <v>24919.319303929908</v>
      </c>
    </row>
    <row r="4154">
      <c r="A4154" s="6">
        <v>6</v>
      </c>
      <c r="B4154" s="6">
        <v>7</v>
      </c>
      <c r="C4154" s="6">
        <v>27</v>
      </c>
      <c r="D4154" s="6">
        <f>A4154+B4154+C4154</f>
        <v>40</v>
      </c>
      <c r="E4154" s="5">
        <f>IF(A4154=0,0,A4154*LABOR_HRS_WK_TOM*SEASON_WEEKS*(1+DIM_PCT_TOM)^A4154)</f>
        <v>956.64294000000041</v>
      </c>
      <c r="F4154" s="5">
        <f>IF(B4154=0,0,B4154*LABOR_HRS_WK_CAR*SEASON_WEEKS*(1+DIM_PCT_CAR)^B4154)</f>
        <v>249.62400827032462</v>
      </c>
      <c r="G4154" s="5">
        <f>IF(C4154=0,0,C4154*LABOR_HRS_WK_MES*SEASON_WEEKS*(1+DIM_PCT_MES)^C4154)</f>
        <v>1699.19076434307</v>
      </c>
      <c r="H4154" s="5">
        <f>E4154+F4154+G4154</f>
        <v>2905.457712613395</v>
      </c>
      <c r="I4154" s="5">
        <f>MIN(H4154,FARMER_HRS)</f>
        <v>720</v>
      </c>
      <c r="J4154" s="5">
        <f>MAX(0,H4154-FARMER_HRS)</f>
        <v>2185.457712613395</v>
      </c>
      <c r="K4154" s="2">
        <f>I4154*FARMER_RATE+J4154*TEMP_WORKER_RATE</f>
        <v>62941.974177315882</v>
      </c>
      <c r="L4154" s="2">
        <f>A4154*PRICE_TOM+B4154*PRICE_CAR+C4154*PRICE_MES</f>
        <v>140358</v>
      </c>
      <c r="M4154" s="2">
        <f>A4154*FERT_BED_TOM+B4154*FERT_BED_CAR+C4154*FERT_BED_MES</f>
        <v>32120</v>
      </c>
      <c r="N4154" s="6">
        <f>IF(AND(D4154&lt;=TOTAL_BEDS,J4154&lt;=TEMP_WORKER_MAX*TEMP_WORKER_HRS),1,0)</f>
        <v>1</v>
      </c>
      <c r="O4154" s="2">
        <f>L4154-M4154-K4154-FIXED_COSTS</f>
        <v>25296.025822684118</v>
      </c>
      <c r="P4154" s="2">
        <f>IF(N4154=1,O4154,"")</f>
        <v>25296.025822684118</v>
      </c>
    </row>
    <row r="4155">
      <c r="A4155" s="6">
        <v>6</v>
      </c>
      <c r="B4155" s="6">
        <v>7</v>
      </c>
      <c r="C4155" s="6">
        <v>28</v>
      </c>
      <c r="D4155" s="6">
        <f>A4155+B4155+C4155</f>
        <v>41</v>
      </c>
      <c r="E4155" s="5">
        <f>IF(A4155=0,0,A4155*LABOR_HRS_WK_TOM*SEASON_WEEKS*(1+DIM_PCT_TOM)^A4155)</f>
        <v>956.64294000000041</v>
      </c>
      <c r="F4155" s="5">
        <f>IF(B4155=0,0,B4155*LABOR_HRS_WK_CAR*SEASON_WEEKS*(1+DIM_PCT_CAR)^B4155)</f>
        <v>249.62400827032462</v>
      </c>
      <c r="G4155" s="5">
        <f>IF(C4155=0,0,C4155*LABOR_HRS_WK_MES*SEASON_WEEKS*(1+DIM_PCT_MES)^C4155)</f>
        <v>1784.1503025602233</v>
      </c>
      <c r="H4155" s="5">
        <f>E4155+F4155+G4155</f>
        <v>2990.4172508305483</v>
      </c>
      <c r="I4155" s="5">
        <f>MIN(H4155,FARMER_HRS)</f>
        <v>720</v>
      </c>
      <c r="J4155" s="5">
        <f>MAX(0,H4155-FARMER_HRS)</f>
        <v>2270.4172508305483</v>
      </c>
      <c r="K4155" s="2">
        <f>I4155*FARMER_RATE+J4155*TEMP_WORKER_RATE</f>
        <v>64416.966160252574</v>
      </c>
      <c r="L4155" s="2">
        <f>A4155*PRICE_TOM+B4155*PRICE_CAR+C4155*PRICE_MES</f>
        <v>143058</v>
      </c>
      <c r="M4155" s="2">
        <f>A4155*FERT_BED_TOM+B4155*FERT_BED_CAR+C4155*FERT_BED_MES</f>
        <v>33000</v>
      </c>
      <c r="N4155" s="6">
        <f>IF(AND(D4155&lt;=TOTAL_BEDS,J4155&lt;=TEMP_WORKER_MAX*TEMP_WORKER_HRS),1,0)</f>
        <v>1</v>
      </c>
      <c r="O4155" s="2">
        <f>L4155-M4155-K4155-FIXED_COSTS</f>
        <v>25641.033839747426</v>
      </c>
      <c r="P4155" s="2">
        <f>IF(N4155=1,O4155,"")</f>
        <v>25641.033839747426</v>
      </c>
    </row>
    <row r="4156">
      <c r="A4156" s="6">
        <v>6</v>
      </c>
      <c r="B4156" s="6">
        <v>7</v>
      </c>
      <c r="C4156" s="6">
        <v>29</v>
      </c>
      <c r="D4156" s="6">
        <f>A4156+B4156+C4156</f>
        <v>42</v>
      </c>
      <c r="E4156" s="5">
        <f>IF(A4156=0,0,A4156*LABOR_HRS_WK_TOM*SEASON_WEEKS*(1+DIM_PCT_TOM)^A4156)</f>
        <v>956.64294000000041</v>
      </c>
      <c r="F4156" s="5">
        <f>IF(B4156=0,0,B4156*LABOR_HRS_WK_CAR*SEASON_WEEKS*(1+DIM_PCT_CAR)^B4156)</f>
        <v>249.62400827032462</v>
      </c>
      <c r="G4156" s="5">
        <f>IF(C4156=0,0,C4156*LABOR_HRS_WK_MES*SEASON_WEEKS*(1+DIM_PCT_MES)^C4156)</f>
        <v>1870.9683306758766</v>
      </c>
      <c r="H4156" s="5">
        <f>E4156+F4156+G4156</f>
        <v>3077.2352789462016</v>
      </c>
      <c r="I4156" s="5">
        <f>MIN(H4156,FARMER_HRS)</f>
        <v>720</v>
      </c>
      <c r="J4156" s="5">
        <f>MAX(0,H4156-FARMER_HRS)</f>
        <v>2357.2352789462016</v>
      </c>
      <c r="K4156" s="2">
        <f>I4156*FARMER_RATE+J4156*TEMP_WORKER_RATE</f>
        <v>65924.223592816008</v>
      </c>
      <c r="L4156" s="2">
        <f>A4156*PRICE_TOM+B4156*PRICE_CAR+C4156*PRICE_MES</f>
        <v>145758</v>
      </c>
      <c r="M4156" s="2">
        <f>A4156*FERT_BED_TOM+B4156*FERT_BED_CAR+C4156*FERT_BED_MES</f>
        <v>33880</v>
      </c>
      <c r="N4156" s="6">
        <f>IF(AND(D4156&lt;=TOTAL_BEDS,J4156&lt;=TEMP_WORKER_MAX*TEMP_WORKER_HRS),1,0)</f>
        <v>1</v>
      </c>
      <c r="O4156" s="2">
        <f>L4156-M4156-K4156-FIXED_COSTS</f>
        <v>25953.776407183992</v>
      </c>
      <c r="P4156" s="2">
        <f>IF(N4156=1,O4156,"")</f>
        <v>25953.776407183992</v>
      </c>
    </row>
    <row r="4157">
      <c r="A4157" s="6">
        <v>6</v>
      </c>
      <c r="B4157" s="6">
        <v>7</v>
      </c>
      <c r="C4157" s="6">
        <v>30</v>
      </c>
      <c r="D4157" s="6">
        <f>A4157+B4157+C4157</f>
        <v>43</v>
      </c>
      <c r="E4157" s="5">
        <f>IF(A4157=0,0,A4157*LABOR_HRS_WK_TOM*SEASON_WEEKS*(1+DIM_PCT_TOM)^A4157)</f>
        <v>956.64294000000041</v>
      </c>
      <c r="F4157" s="5">
        <f>IF(B4157=0,0,B4157*LABOR_HRS_WK_CAR*SEASON_WEEKS*(1+DIM_PCT_CAR)^B4157)</f>
        <v>249.62400827032462</v>
      </c>
      <c r="G4157" s="5">
        <f>IF(C4157=0,0,C4157*LABOR_HRS_WK_MES*SEASON_WEEKS*(1+DIM_PCT_MES)^C4157)</f>
        <v>1959.6780360096466</v>
      </c>
      <c r="H4157" s="5">
        <f>E4157+F4157+G4157</f>
        <v>3165.9449842799713</v>
      </c>
      <c r="I4157" s="5">
        <f>MIN(H4157,FARMER_HRS)</f>
        <v>720</v>
      </c>
      <c r="J4157" s="5">
        <f>MAX(0,H4157-FARMER_HRS)</f>
        <v>2445.9449842799713</v>
      </c>
      <c r="K4157" s="2">
        <f>I4157*FARMER_RATE+J4157*TEMP_WORKER_RATE</f>
        <v>67464.3226437495</v>
      </c>
      <c r="L4157" s="2">
        <f>A4157*PRICE_TOM+B4157*PRICE_CAR+C4157*PRICE_MES</f>
        <v>148458</v>
      </c>
      <c r="M4157" s="2">
        <f>A4157*FERT_BED_TOM+B4157*FERT_BED_CAR+C4157*FERT_BED_MES</f>
        <v>34760</v>
      </c>
      <c r="N4157" s="6">
        <f>IF(AND(D4157&lt;=TOTAL_BEDS,J4157&lt;=TEMP_WORKER_MAX*TEMP_WORKER_HRS),1,0)</f>
        <v>1</v>
      </c>
      <c r="O4157" s="2">
        <f>L4157-M4157-K4157-FIXED_COSTS</f>
        <v>26233.677356250497</v>
      </c>
      <c r="P4157" s="2">
        <f>IF(N4157=1,O4157,"")</f>
        <v>26233.677356250497</v>
      </c>
    </row>
    <row r="4158">
      <c r="A4158" s="6">
        <v>6</v>
      </c>
      <c r="B4158" s="6">
        <v>8</v>
      </c>
      <c r="C4158" s="6">
        <v>0</v>
      </c>
      <c r="D4158" s="6">
        <f>A4158+B4158+C4158</f>
        <v>14</v>
      </c>
      <c r="E4158" s="5">
        <f>IF(A4158=0,0,A4158*LABOR_HRS_WK_TOM*SEASON_WEEKS*(1+DIM_PCT_TOM)^A4158)</f>
        <v>956.64294000000041</v>
      </c>
      <c r="F4158" s="5">
        <f>IF(B4158=0,0,B4158*LABOR_HRS_WK_CAR*SEASON_WEEKS*(1+DIM_PCT_CAR)^B4158)</f>
        <v>292.41669540238013</v>
      </c>
      <c r="G4158" s="5">
        <f>IF(C4158=0,0,C4158*LABOR_HRS_WK_MES*SEASON_WEEKS*(1+DIM_PCT_MES)^C4158)</f>
        <v>0</v>
      </c>
      <c r="H4158" s="5">
        <f>E4158+F4158+G4158</f>
        <v>1249.0596354023805</v>
      </c>
      <c r="I4158" s="5">
        <f>MIN(H4158,FARMER_HRS)</f>
        <v>720</v>
      </c>
      <c r="J4158" s="5">
        <f>MAX(0,H4158-FARMER_HRS)</f>
        <v>529.05963540238054</v>
      </c>
      <c r="K4158" s="2">
        <f>I4158*FARMER_RATE+J4158*TEMP_WORKER_RATE</f>
        <v>34185.06311462466</v>
      </c>
      <c r="L4158" s="2">
        <f>A4158*PRICE_TOM+B4158*PRICE_CAR+C4158*PRICE_MES</f>
        <v>69552</v>
      </c>
      <c r="M4158" s="2">
        <f>A4158*FERT_BED_TOM+B4158*FERT_BED_CAR+C4158*FERT_BED_MES</f>
        <v>8800</v>
      </c>
      <c r="N4158" s="6">
        <f>IF(AND(D4158&lt;=TOTAL_BEDS,J4158&lt;=TEMP_WORKER_MAX*TEMP_WORKER_HRS),1,0)</f>
        <v>1</v>
      </c>
      <c r="O4158" s="2">
        <f>L4158-M4158-K4158-FIXED_COSTS</f>
        <v>6566.93688537534</v>
      </c>
      <c r="P4158" s="2">
        <f>IF(N4158=1,O4158,"")</f>
        <v>6566.93688537534</v>
      </c>
    </row>
    <row r="4159">
      <c r="A4159" s="6">
        <v>6</v>
      </c>
      <c r="B4159" s="6">
        <v>8</v>
      </c>
      <c r="C4159" s="6">
        <v>1</v>
      </c>
      <c r="D4159" s="6">
        <f>A4159+B4159+C4159</f>
        <v>15</v>
      </c>
      <c r="E4159" s="5">
        <f>IF(A4159=0,0,A4159*LABOR_HRS_WK_TOM*SEASON_WEEKS*(1+DIM_PCT_TOM)^A4159)</f>
        <v>956.64294000000041</v>
      </c>
      <c r="F4159" s="5">
        <f>IF(B4159=0,0,B4159*LABOR_HRS_WK_CAR*SEASON_WEEKS*(1+DIM_PCT_CAR)^B4159)</f>
        <v>292.41669540238013</v>
      </c>
      <c r="G4159" s="5">
        <f>IF(C4159=0,0,C4159*LABOR_HRS_WK_MES*SEASON_WEEKS*(1+DIM_PCT_MES)^C4159)</f>
        <v>45.5625</v>
      </c>
      <c r="H4159" s="5">
        <f>E4159+F4159+G4159</f>
        <v>1294.6221354023805</v>
      </c>
      <c r="I4159" s="5">
        <f>MIN(H4159,FARMER_HRS)</f>
        <v>720</v>
      </c>
      <c r="J4159" s="5">
        <f>MAX(0,H4159-FARMER_HRS)</f>
        <v>574.62213540238054</v>
      </c>
      <c r="K4159" s="2">
        <f>I4159*FARMER_RATE+J4159*TEMP_WORKER_RATE</f>
        <v>34976.07873962466</v>
      </c>
      <c r="L4159" s="2">
        <f>A4159*PRICE_TOM+B4159*PRICE_CAR+C4159*PRICE_MES</f>
        <v>72252</v>
      </c>
      <c r="M4159" s="2">
        <f>A4159*FERT_BED_TOM+B4159*FERT_BED_CAR+C4159*FERT_BED_MES</f>
        <v>9680</v>
      </c>
      <c r="N4159" s="6">
        <f>IF(AND(D4159&lt;=TOTAL_BEDS,J4159&lt;=TEMP_WORKER_MAX*TEMP_WORKER_HRS),1,0)</f>
        <v>1</v>
      </c>
      <c r="O4159" s="2">
        <f>L4159-M4159-K4159-FIXED_COSTS</f>
        <v>7595.92126037534</v>
      </c>
      <c r="P4159" s="2">
        <f>IF(N4159=1,O4159,"")</f>
        <v>7595.92126037534</v>
      </c>
    </row>
    <row r="4160">
      <c r="A4160" s="6">
        <v>6</v>
      </c>
      <c r="B4160" s="6">
        <v>8</v>
      </c>
      <c r="C4160" s="6">
        <v>2</v>
      </c>
      <c r="D4160" s="6">
        <f>A4160+B4160+C4160</f>
        <v>16</v>
      </c>
      <c r="E4160" s="5">
        <f>IF(A4160=0,0,A4160*LABOR_HRS_WK_TOM*SEASON_WEEKS*(1+DIM_PCT_TOM)^A4160)</f>
        <v>956.64294000000041</v>
      </c>
      <c r="F4160" s="5">
        <f>IF(B4160=0,0,B4160*LABOR_HRS_WK_CAR*SEASON_WEEKS*(1+DIM_PCT_CAR)^B4160)</f>
        <v>292.41669540238013</v>
      </c>
      <c r="G4160" s="5">
        <f>IF(C4160=0,0,C4160*LABOR_HRS_WK_MES*SEASON_WEEKS*(1+DIM_PCT_MES)^C4160)</f>
        <v>92.2640625</v>
      </c>
      <c r="H4160" s="5">
        <f>E4160+F4160+G4160</f>
        <v>1341.3236979023804</v>
      </c>
      <c r="I4160" s="5">
        <f>MIN(H4160,FARMER_HRS)</f>
        <v>720</v>
      </c>
      <c r="J4160" s="5">
        <f>MAX(0,H4160-FARMER_HRS)</f>
        <v>621.32369790238045</v>
      </c>
      <c r="K4160" s="2">
        <f>I4160*FARMER_RATE+J4160*TEMP_WORKER_RATE</f>
        <v>35786.86975524966</v>
      </c>
      <c r="L4160" s="2">
        <f>A4160*PRICE_TOM+B4160*PRICE_CAR+C4160*PRICE_MES</f>
        <v>74952</v>
      </c>
      <c r="M4160" s="2">
        <f>A4160*FERT_BED_TOM+B4160*FERT_BED_CAR+C4160*FERT_BED_MES</f>
        <v>10560</v>
      </c>
      <c r="N4160" s="6">
        <f>IF(AND(D4160&lt;=TOTAL_BEDS,J4160&lt;=TEMP_WORKER_MAX*TEMP_WORKER_HRS),1,0)</f>
        <v>1</v>
      </c>
      <c r="O4160" s="2">
        <f>L4160-M4160-K4160-FIXED_COSTS</f>
        <v>8605.13024475034</v>
      </c>
      <c r="P4160" s="2">
        <f>IF(N4160=1,O4160,"")</f>
        <v>8605.13024475034</v>
      </c>
    </row>
    <row r="4161">
      <c r="A4161" s="6">
        <v>6</v>
      </c>
      <c r="B4161" s="6">
        <v>8</v>
      </c>
      <c r="C4161" s="6">
        <v>3</v>
      </c>
      <c r="D4161" s="6">
        <f>A4161+B4161+C4161</f>
        <v>17</v>
      </c>
      <c r="E4161" s="5">
        <f>IF(A4161=0,0,A4161*LABOR_HRS_WK_TOM*SEASON_WEEKS*(1+DIM_PCT_TOM)^A4161)</f>
        <v>956.64294000000041</v>
      </c>
      <c r="F4161" s="5">
        <f>IF(B4161=0,0,B4161*LABOR_HRS_WK_CAR*SEASON_WEEKS*(1+DIM_PCT_CAR)^B4161)</f>
        <v>292.41669540238013</v>
      </c>
      <c r="G4161" s="5">
        <f>IF(C4161=0,0,C4161*LABOR_HRS_WK_MES*SEASON_WEEKS*(1+DIM_PCT_MES)^C4161)</f>
        <v>140.12604492187498</v>
      </c>
      <c r="H4161" s="5">
        <f>E4161+F4161+G4161</f>
        <v>1389.1856803242556</v>
      </c>
      <c r="I4161" s="5">
        <f>MIN(H4161,FARMER_HRS)</f>
        <v>720</v>
      </c>
      <c r="J4161" s="5">
        <f>MAX(0,H4161-FARMER_HRS)</f>
        <v>669.1856803242556</v>
      </c>
      <c r="K4161" s="2">
        <f>I4161*FARMER_RATE+J4161*TEMP_WORKER_RATE</f>
        <v>36617.806950073878</v>
      </c>
      <c r="L4161" s="2">
        <f>A4161*PRICE_TOM+B4161*PRICE_CAR+C4161*PRICE_MES</f>
        <v>77652</v>
      </c>
      <c r="M4161" s="2">
        <f>A4161*FERT_BED_TOM+B4161*FERT_BED_CAR+C4161*FERT_BED_MES</f>
        <v>11440</v>
      </c>
      <c r="N4161" s="6">
        <f>IF(AND(D4161&lt;=TOTAL_BEDS,J4161&lt;=TEMP_WORKER_MAX*TEMP_WORKER_HRS),1,0)</f>
        <v>1</v>
      </c>
      <c r="O4161" s="2">
        <f>L4161-M4161-K4161-FIXED_COSTS</f>
        <v>9594.1930499261216</v>
      </c>
      <c r="P4161" s="2">
        <f>IF(N4161=1,O4161,"")</f>
        <v>9594.1930499261216</v>
      </c>
    </row>
    <row r="4162">
      <c r="A4162" s="6">
        <v>6</v>
      </c>
      <c r="B4162" s="6">
        <v>8</v>
      </c>
      <c r="C4162" s="6">
        <v>4</v>
      </c>
      <c r="D4162" s="6">
        <f>A4162+B4162+C4162</f>
        <v>18</v>
      </c>
      <c r="E4162" s="5">
        <f>IF(A4162=0,0,A4162*LABOR_HRS_WK_TOM*SEASON_WEEKS*(1+DIM_PCT_TOM)^A4162)</f>
        <v>956.64294000000041</v>
      </c>
      <c r="F4162" s="5">
        <f>IF(B4162=0,0,B4162*LABOR_HRS_WK_CAR*SEASON_WEEKS*(1+DIM_PCT_CAR)^B4162)</f>
        <v>292.41669540238013</v>
      </c>
      <c r="G4162" s="5">
        <f>IF(C4162=0,0,C4162*LABOR_HRS_WK_MES*SEASON_WEEKS*(1+DIM_PCT_MES)^C4162)</f>
        <v>189.17016064453119</v>
      </c>
      <c r="H4162" s="5">
        <f>E4162+F4162+G4162</f>
        <v>1438.2297960469118</v>
      </c>
      <c r="I4162" s="5">
        <f>MIN(H4162,FARMER_HRS)</f>
        <v>720</v>
      </c>
      <c r="J4162" s="5">
        <f>MAX(0,H4162-FARMER_HRS)</f>
        <v>718.22979604691182</v>
      </c>
      <c r="K4162" s="2">
        <f>I4162*FARMER_RATE+J4162*TEMP_WORKER_RATE</f>
        <v>37469.267292481105</v>
      </c>
      <c r="L4162" s="2">
        <f>A4162*PRICE_TOM+B4162*PRICE_CAR+C4162*PRICE_MES</f>
        <v>80352</v>
      </c>
      <c r="M4162" s="2">
        <f>A4162*FERT_BED_TOM+B4162*FERT_BED_CAR+C4162*FERT_BED_MES</f>
        <v>12320</v>
      </c>
      <c r="N4162" s="6">
        <f>IF(AND(D4162&lt;=TOTAL_BEDS,J4162&lt;=TEMP_WORKER_MAX*TEMP_WORKER_HRS),1,0)</f>
        <v>1</v>
      </c>
      <c r="O4162" s="2">
        <f>L4162-M4162-K4162-FIXED_COSTS</f>
        <v>10562.732707518895</v>
      </c>
      <c r="P4162" s="2">
        <f>IF(N4162=1,O4162,"")</f>
        <v>10562.732707518895</v>
      </c>
    </row>
    <row r="4163">
      <c r="A4163" s="6">
        <v>6</v>
      </c>
      <c r="B4163" s="6">
        <v>8</v>
      </c>
      <c r="C4163" s="6">
        <v>5</v>
      </c>
      <c r="D4163" s="6">
        <f>A4163+B4163+C4163</f>
        <v>19</v>
      </c>
      <c r="E4163" s="5">
        <f>IF(A4163=0,0,A4163*LABOR_HRS_WK_TOM*SEASON_WEEKS*(1+DIM_PCT_TOM)^A4163)</f>
        <v>956.64294000000041</v>
      </c>
      <c r="F4163" s="5">
        <f>IF(B4163=0,0,B4163*LABOR_HRS_WK_CAR*SEASON_WEEKS*(1+DIM_PCT_CAR)^B4163)</f>
        <v>292.41669540238013</v>
      </c>
      <c r="G4163" s="5">
        <f>IF(C4163=0,0,C4163*LABOR_HRS_WK_MES*SEASON_WEEKS*(1+DIM_PCT_MES)^C4163)</f>
        <v>239.41848456573481</v>
      </c>
      <c r="H4163" s="5">
        <f>E4163+F4163+G4163</f>
        <v>1488.4781199681154</v>
      </c>
      <c r="I4163" s="5">
        <f>MIN(H4163,FARMER_HRS)</f>
        <v>720</v>
      </c>
      <c r="J4163" s="5">
        <f>MAX(0,H4163-FARMER_HRS)</f>
        <v>768.47811996811538</v>
      </c>
      <c r="K4163" s="2">
        <f>I4163*FARMER_RATE+J4163*TEMP_WORKER_RATE</f>
        <v>38341.634027224223</v>
      </c>
      <c r="L4163" s="2">
        <f>A4163*PRICE_TOM+B4163*PRICE_CAR+C4163*PRICE_MES</f>
        <v>83052</v>
      </c>
      <c r="M4163" s="2">
        <f>A4163*FERT_BED_TOM+B4163*FERT_BED_CAR+C4163*FERT_BED_MES</f>
        <v>13200</v>
      </c>
      <c r="N4163" s="6">
        <f>IF(AND(D4163&lt;=TOTAL_BEDS,J4163&lt;=TEMP_WORKER_MAX*TEMP_WORKER_HRS),1,0)</f>
        <v>1</v>
      </c>
      <c r="O4163" s="2">
        <f>L4163-M4163-K4163-FIXED_COSTS</f>
        <v>11510.365972775777</v>
      </c>
      <c r="P4163" s="2">
        <f>IF(N4163=1,O4163,"")</f>
        <v>11510.365972775777</v>
      </c>
    </row>
    <row r="4164">
      <c r="A4164" s="6">
        <v>6</v>
      </c>
      <c r="B4164" s="6">
        <v>8</v>
      </c>
      <c r="C4164" s="6">
        <v>6</v>
      </c>
      <c r="D4164" s="6">
        <f>A4164+B4164+C4164</f>
        <v>20</v>
      </c>
      <c r="E4164" s="5">
        <f>IF(A4164=0,0,A4164*LABOR_HRS_WK_TOM*SEASON_WEEKS*(1+DIM_PCT_TOM)^A4164)</f>
        <v>956.64294000000041</v>
      </c>
      <c r="F4164" s="5">
        <f>IF(B4164=0,0,B4164*LABOR_HRS_WK_CAR*SEASON_WEEKS*(1+DIM_PCT_CAR)^B4164)</f>
        <v>292.41669540238013</v>
      </c>
      <c r="G4164" s="5">
        <f>IF(C4164=0,0,C4164*LABOR_HRS_WK_MES*SEASON_WEEKS*(1+DIM_PCT_MES)^C4164)</f>
        <v>290.89345874736773</v>
      </c>
      <c r="H4164" s="5">
        <f>E4164+F4164+G4164</f>
        <v>1539.9530941497483</v>
      </c>
      <c r="I4164" s="5">
        <f>MIN(H4164,FARMER_HRS)</f>
        <v>720</v>
      </c>
      <c r="J4164" s="5">
        <f>MAX(0,H4164-FARMER_HRS)</f>
        <v>819.95309414974827</v>
      </c>
      <c r="K4164" s="2">
        <f>I4164*FARMER_RATE+J4164*TEMP_WORKER_RATE</f>
        <v>39235.296773433132</v>
      </c>
      <c r="L4164" s="2">
        <f>A4164*PRICE_TOM+B4164*PRICE_CAR+C4164*PRICE_MES</f>
        <v>85752</v>
      </c>
      <c r="M4164" s="2">
        <f>A4164*FERT_BED_TOM+B4164*FERT_BED_CAR+C4164*FERT_BED_MES</f>
        <v>14080</v>
      </c>
      <c r="N4164" s="6">
        <f>IF(AND(D4164&lt;=TOTAL_BEDS,J4164&lt;=TEMP_WORKER_MAX*TEMP_WORKER_HRS),1,0)</f>
        <v>1</v>
      </c>
      <c r="O4164" s="2">
        <f>L4164-M4164-K4164-FIXED_COSTS</f>
        <v>12436.703226566868</v>
      </c>
      <c r="P4164" s="2">
        <f>IF(N4164=1,O4164,"")</f>
        <v>12436.703226566868</v>
      </c>
    </row>
    <row r="4165">
      <c r="A4165" s="6">
        <v>6</v>
      </c>
      <c r="B4165" s="6">
        <v>8</v>
      </c>
      <c r="C4165" s="6">
        <v>7</v>
      </c>
      <c r="D4165" s="6">
        <f>A4165+B4165+C4165</f>
        <v>21</v>
      </c>
      <c r="E4165" s="5">
        <f>IF(A4165=0,0,A4165*LABOR_HRS_WK_TOM*SEASON_WEEKS*(1+DIM_PCT_TOM)^A4165)</f>
        <v>956.64294000000041</v>
      </c>
      <c r="F4165" s="5">
        <f>IF(B4165=0,0,B4165*LABOR_HRS_WK_CAR*SEASON_WEEKS*(1+DIM_PCT_CAR)^B4165)</f>
        <v>292.41669540238013</v>
      </c>
      <c r="G4165" s="5">
        <f>IF(C4165=0,0,C4165*LABOR_HRS_WK_MES*SEASON_WEEKS*(1+DIM_PCT_MES)^C4165)</f>
        <v>343.61789814532818</v>
      </c>
      <c r="H4165" s="5">
        <f>E4165+F4165+G4165</f>
        <v>1592.6775335477087</v>
      </c>
      <c r="I4165" s="5">
        <f>MIN(H4165,FARMER_HRS)</f>
        <v>720</v>
      </c>
      <c r="J4165" s="5">
        <f>MAX(0,H4165-FARMER_HRS)</f>
        <v>872.67753354770866</v>
      </c>
      <c r="K4165" s="2">
        <f>I4165*FARMER_RATE+J4165*TEMP_WORKER_RATE</f>
        <v>40150.651624092163</v>
      </c>
      <c r="L4165" s="2">
        <f>A4165*PRICE_TOM+B4165*PRICE_CAR+C4165*PRICE_MES</f>
        <v>88452</v>
      </c>
      <c r="M4165" s="2">
        <f>A4165*FERT_BED_TOM+B4165*FERT_BED_CAR+C4165*FERT_BED_MES</f>
        <v>14960</v>
      </c>
      <c r="N4165" s="6">
        <f>IF(AND(D4165&lt;=TOTAL_BEDS,J4165&lt;=TEMP_WORKER_MAX*TEMP_WORKER_HRS),1,0)</f>
        <v>1</v>
      </c>
      <c r="O4165" s="2">
        <f>L4165-M4165-K4165-FIXED_COSTS</f>
        <v>13341.348375907837</v>
      </c>
      <c r="P4165" s="2">
        <f>IF(N4165=1,O4165,"")</f>
        <v>13341.348375907837</v>
      </c>
    </row>
    <row r="4166">
      <c r="A4166" s="6">
        <v>6</v>
      </c>
      <c r="B4166" s="6">
        <v>8</v>
      </c>
      <c r="C4166" s="6">
        <v>8</v>
      </c>
      <c r="D4166" s="6">
        <f>A4166+B4166+C4166</f>
        <v>22</v>
      </c>
      <c r="E4166" s="5">
        <f>IF(A4166=0,0,A4166*LABOR_HRS_WK_TOM*SEASON_WEEKS*(1+DIM_PCT_TOM)^A4166)</f>
        <v>956.64294000000041</v>
      </c>
      <c r="F4166" s="5">
        <f>IF(B4166=0,0,B4166*LABOR_HRS_WK_CAR*SEASON_WEEKS*(1+DIM_PCT_CAR)^B4166)</f>
        <v>292.41669540238013</v>
      </c>
      <c r="G4166" s="5">
        <f>IF(C4166=0,0,C4166*LABOR_HRS_WK_MES*SEASON_WEEKS*(1+DIM_PCT_MES)^C4166)</f>
        <v>397.61499642530833</v>
      </c>
      <c r="H4166" s="5">
        <f>E4166+F4166+G4166</f>
        <v>1646.6746318276889</v>
      </c>
      <c r="I4166" s="5">
        <f>MIN(H4166,FARMER_HRS)</f>
        <v>720</v>
      </c>
      <c r="J4166" s="5">
        <f>MAX(0,H4166-FARMER_HRS)</f>
        <v>926.67463182768893</v>
      </c>
      <c r="K4166" s="2">
        <f>I4166*FARMER_RATE+J4166*TEMP_WORKER_RATE</f>
        <v>41088.10124700849</v>
      </c>
      <c r="L4166" s="2">
        <f>A4166*PRICE_TOM+B4166*PRICE_CAR+C4166*PRICE_MES</f>
        <v>91152</v>
      </c>
      <c r="M4166" s="2">
        <f>A4166*FERT_BED_TOM+B4166*FERT_BED_CAR+C4166*FERT_BED_MES</f>
        <v>15840</v>
      </c>
      <c r="N4166" s="6">
        <f>IF(AND(D4166&lt;=TOTAL_BEDS,J4166&lt;=TEMP_WORKER_MAX*TEMP_WORKER_HRS),1,0)</f>
        <v>1</v>
      </c>
      <c r="O4166" s="2">
        <f>L4166-M4166-K4166-FIXED_COSTS</f>
        <v>14223.89875299151</v>
      </c>
      <c r="P4166" s="2">
        <f>IF(N4166=1,O4166,"")</f>
        <v>14223.89875299151</v>
      </c>
    </row>
    <row r="4167">
      <c r="A4167" s="6">
        <v>6</v>
      </c>
      <c r="B4167" s="6">
        <v>8</v>
      </c>
      <c r="C4167" s="6">
        <v>9</v>
      </c>
      <c r="D4167" s="6">
        <f>A4167+B4167+C4167</f>
        <v>23</v>
      </c>
      <c r="E4167" s="5">
        <f>IF(A4167=0,0,A4167*LABOR_HRS_WK_TOM*SEASON_WEEKS*(1+DIM_PCT_TOM)^A4167)</f>
        <v>956.64294000000041</v>
      </c>
      <c r="F4167" s="5">
        <f>IF(B4167=0,0,B4167*LABOR_HRS_WK_CAR*SEASON_WEEKS*(1+DIM_PCT_CAR)^B4167)</f>
        <v>292.41669540238013</v>
      </c>
      <c r="G4167" s="5">
        <f>IF(C4167=0,0,C4167*LABOR_HRS_WK_MES*SEASON_WEEKS*(1+DIM_PCT_MES)^C4167)</f>
        <v>452.90833186570273</v>
      </c>
      <c r="H4167" s="5">
        <f>E4167+F4167+G4167</f>
        <v>1701.9679672680832</v>
      </c>
      <c r="I4167" s="5">
        <f>MIN(H4167,FARMER_HRS)</f>
        <v>720</v>
      </c>
      <c r="J4167" s="5">
        <f>MAX(0,H4167-FARMER_HRS)</f>
        <v>981.96796726808316</v>
      </c>
      <c r="K4167" s="2">
        <f>I4167*FARMER_RATE+J4167*TEMP_WORKER_RATE</f>
        <v>42048.054987293115</v>
      </c>
      <c r="L4167" s="2">
        <f>A4167*PRICE_TOM+B4167*PRICE_CAR+C4167*PRICE_MES</f>
        <v>93852</v>
      </c>
      <c r="M4167" s="2">
        <f>A4167*FERT_BED_TOM+B4167*FERT_BED_CAR+C4167*FERT_BED_MES</f>
        <v>16720</v>
      </c>
      <c r="N4167" s="6">
        <f>IF(AND(D4167&lt;=TOTAL_BEDS,J4167&lt;=TEMP_WORKER_MAX*TEMP_WORKER_HRS),1,0)</f>
        <v>1</v>
      </c>
      <c r="O4167" s="2">
        <f>L4167-M4167-K4167-FIXED_COSTS</f>
        <v>15083.945012706885</v>
      </c>
      <c r="P4167" s="2">
        <f>IF(N4167=1,O4167,"")</f>
        <v>15083.945012706885</v>
      </c>
    </row>
    <row r="4168">
      <c r="A4168" s="6">
        <v>6</v>
      </c>
      <c r="B4168" s="6">
        <v>8</v>
      </c>
      <c r="C4168" s="6">
        <v>10</v>
      </c>
      <c r="D4168" s="6">
        <f>A4168+B4168+C4168</f>
        <v>24</v>
      </c>
      <c r="E4168" s="5">
        <f>IF(A4168=0,0,A4168*LABOR_HRS_WK_TOM*SEASON_WEEKS*(1+DIM_PCT_TOM)^A4168)</f>
        <v>956.64294000000041</v>
      </c>
      <c r="F4168" s="5">
        <f>IF(B4168=0,0,B4168*LABOR_HRS_WK_CAR*SEASON_WEEKS*(1+DIM_PCT_CAR)^B4168)</f>
        <v>292.41669540238013</v>
      </c>
      <c r="G4168" s="5">
        <f>IF(C4168=0,0,C4168*LABOR_HRS_WK_MES*SEASON_WEEKS*(1+DIM_PCT_MES)^C4168)</f>
        <v>509.52187334891551</v>
      </c>
      <c r="H4168" s="5">
        <f>E4168+F4168+G4168</f>
        <v>1758.581508751296</v>
      </c>
      <c r="I4168" s="5">
        <f>MIN(H4168,FARMER_HRS)</f>
        <v>720</v>
      </c>
      <c r="J4168" s="5">
        <f>MAX(0,H4168-FARMER_HRS)</f>
        <v>1038.581508751296</v>
      </c>
      <c r="K4168" s="2">
        <f>I4168*FARMER_RATE+J4168*TEMP_WORKER_RATE</f>
        <v>43030.928971376663</v>
      </c>
      <c r="L4168" s="2">
        <f>A4168*PRICE_TOM+B4168*PRICE_CAR+C4168*PRICE_MES</f>
        <v>96552</v>
      </c>
      <c r="M4168" s="2">
        <f>A4168*FERT_BED_TOM+B4168*FERT_BED_CAR+C4168*FERT_BED_MES</f>
        <v>17600</v>
      </c>
      <c r="N4168" s="6">
        <f>IF(AND(D4168&lt;=TOTAL_BEDS,J4168&lt;=TEMP_WORKER_MAX*TEMP_WORKER_HRS),1,0)</f>
        <v>1</v>
      </c>
      <c r="O4168" s="2">
        <f>L4168-M4168-K4168-FIXED_COSTS</f>
        <v>15921.071028623337</v>
      </c>
      <c r="P4168" s="2">
        <f>IF(N4168=1,O4168,"")</f>
        <v>15921.071028623337</v>
      </c>
    </row>
    <row r="4169">
      <c r="A4169" s="6">
        <v>6</v>
      </c>
      <c r="B4169" s="6">
        <v>8</v>
      </c>
      <c r="C4169" s="6">
        <v>11</v>
      </c>
      <c r="D4169" s="6">
        <f>A4169+B4169+C4169</f>
        <v>25</v>
      </c>
      <c r="E4169" s="5">
        <f>IF(A4169=0,0,A4169*LABOR_HRS_WK_TOM*SEASON_WEEKS*(1+DIM_PCT_TOM)^A4169)</f>
        <v>956.64294000000041</v>
      </c>
      <c r="F4169" s="5">
        <f>IF(B4169=0,0,B4169*LABOR_HRS_WK_CAR*SEASON_WEEKS*(1+DIM_PCT_CAR)^B4169)</f>
        <v>292.41669540238013</v>
      </c>
      <c r="G4169" s="5">
        <f>IF(C4169=0,0,C4169*LABOR_HRS_WK_MES*SEASON_WEEKS*(1+DIM_PCT_MES)^C4169)</f>
        <v>567.47998644235463</v>
      </c>
      <c r="H4169" s="5">
        <f>E4169+F4169+G4169</f>
        <v>1816.5396218447352</v>
      </c>
      <c r="I4169" s="5">
        <f>MIN(H4169,FARMER_HRS)</f>
        <v>720</v>
      </c>
      <c r="J4169" s="5">
        <f>MAX(0,H4169-FARMER_HRS)</f>
        <v>1096.5396218447352</v>
      </c>
      <c r="K4169" s="2">
        <f>I4169*FARMER_RATE+J4169*TEMP_WORKER_RATE</f>
        <v>44037.146212582207</v>
      </c>
      <c r="L4169" s="2">
        <f>A4169*PRICE_TOM+B4169*PRICE_CAR+C4169*PRICE_MES</f>
        <v>99252</v>
      </c>
      <c r="M4169" s="2">
        <f>A4169*FERT_BED_TOM+B4169*FERT_BED_CAR+C4169*FERT_BED_MES</f>
        <v>18480</v>
      </c>
      <c r="N4169" s="6">
        <f>IF(AND(D4169&lt;=TOTAL_BEDS,J4169&lt;=TEMP_WORKER_MAX*TEMP_WORKER_HRS),1,0)</f>
        <v>1</v>
      </c>
      <c r="O4169" s="2">
        <f>L4169-M4169-K4169-FIXED_COSTS</f>
        <v>16734.853787417793</v>
      </c>
      <c r="P4169" s="2">
        <f>IF(N4169=1,O4169,"")</f>
        <v>16734.853787417793</v>
      </c>
    </row>
    <row r="4170">
      <c r="A4170" s="6">
        <v>6</v>
      </c>
      <c r="B4170" s="6">
        <v>8</v>
      </c>
      <c r="C4170" s="6">
        <v>12</v>
      </c>
      <c r="D4170" s="6">
        <f>A4170+B4170+C4170</f>
        <v>26</v>
      </c>
      <c r="E4170" s="5">
        <f>IF(A4170=0,0,A4170*LABOR_HRS_WK_TOM*SEASON_WEEKS*(1+DIM_PCT_TOM)^A4170)</f>
        <v>956.64294000000041</v>
      </c>
      <c r="F4170" s="5">
        <f>IF(B4170=0,0,B4170*LABOR_HRS_WK_CAR*SEASON_WEEKS*(1+DIM_PCT_CAR)^B4170)</f>
        <v>292.41669540238013</v>
      </c>
      <c r="G4170" s="5">
        <f>IF(C4170=0,0,C4170*LABOR_HRS_WK_MES*SEASON_WEEKS*(1+DIM_PCT_MES)^C4170)</f>
        <v>626.807439570419</v>
      </c>
      <c r="H4170" s="5">
        <f>E4170+F4170+G4170</f>
        <v>1875.8670749727994</v>
      </c>
      <c r="I4170" s="5">
        <f>MIN(H4170,FARMER_HRS)</f>
        <v>720</v>
      </c>
      <c r="J4170" s="5">
        <f>MAX(0,H4170-FARMER_HRS)</f>
        <v>1155.8670749727994</v>
      </c>
      <c r="K4170" s="2">
        <f>I4170*FARMER_RATE+J4170*TEMP_WORKER_RATE</f>
        <v>45067.136718277769</v>
      </c>
      <c r="L4170" s="2">
        <f>A4170*PRICE_TOM+B4170*PRICE_CAR+C4170*PRICE_MES</f>
        <v>101952</v>
      </c>
      <c r="M4170" s="2">
        <f>A4170*FERT_BED_TOM+B4170*FERT_BED_CAR+C4170*FERT_BED_MES</f>
        <v>19360</v>
      </c>
      <c r="N4170" s="6">
        <f>IF(AND(D4170&lt;=TOTAL_BEDS,J4170&lt;=TEMP_WORKER_MAX*TEMP_WORKER_HRS),1,0)</f>
        <v>1</v>
      </c>
      <c r="O4170" s="2">
        <f>L4170-M4170-K4170-FIXED_COSTS</f>
        <v>17524.863281722231</v>
      </c>
      <c r="P4170" s="2">
        <f>IF(N4170=1,O4170,"")</f>
        <v>17524.863281722231</v>
      </c>
    </row>
    <row r="4171">
      <c r="A4171" s="6">
        <v>6</v>
      </c>
      <c r="B4171" s="6">
        <v>8</v>
      </c>
      <c r="C4171" s="6">
        <v>13</v>
      </c>
      <c r="D4171" s="6">
        <f>A4171+B4171+C4171</f>
        <v>27</v>
      </c>
      <c r="E4171" s="5">
        <f>IF(A4171=0,0,A4171*LABOR_HRS_WK_TOM*SEASON_WEEKS*(1+DIM_PCT_TOM)^A4171)</f>
        <v>956.64294000000041</v>
      </c>
      <c r="F4171" s="5">
        <f>IF(B4171=0,0,B4171*LABOR_HRS_WK_CAR*SEASON_WEEKS*(1+DIM_PCT_CAR)^B4171)</f>
        <v>292.41669540238013</v>
      </c>
      <c r="G4171" s="5">
        <f>IF(C4171=0,0,C4171*LABOR_HRS_WK_MES*SEASON_WEEKS*(1+DIM_PCT_MES)^C4171)</f>
        <v>687.52941027880331</v>
      </c>
      <c r="H4171" s="5">
        <f>E4171+F4171+G4171</f>
        <v>1936.589045681184</v>
      </c>
      <c r="I4171" s="5">
        <f>MIN(H4171,FARMER_HRS)</f>
        <v>720</v>
      </c>
      <c r="J4171" s="5">
        <f>MAX(0,H4171-FARMER_HRS)</f>
        <v>1216.589045681184</v>
      </c>
      <c r="K4171" s="2">
        <f>I4171*FARMER_RATE+J4171*TEMP_WORKER_RATE</f>
        <v>46121.337598631668</v>
      </c>
      <c r="L4171" s="2">
        <f>A4171*PRICE_TOM+B4171*PRICE_CAR+C4171*PRICE_MES</f>
        <v>104652</v>
      </c>
      <c r="M4171" s="2">
        <f>A4171*FERT_BED_TOM+B4171*FERT_BED_CAR+C4171*FERT_BED_MES</f>
        <v>20240</v>
      </c>
      <c r="N4171" s="6">
        <f>IF(AND(D4171&lt;=TOTAL_BEDS,J4171&lt;=TEMP_WORKER_MAX*TEMP_WORKER_HRS),1,0)</f>
        <v>1</v>
      </c>
      <c r="O4171" s="2">
        <f>L4171-M4171-K4171-FIXED_COSTS</f>
        <v>18290.662401368332</v>
      </c>
      <c r="P4171" s="2">
        <f>IF(N4171=1,O4171,"")</f>
        <v>18290.662401368332</v>
      </c>
    </row>
    <row r="4172">
      <c r="A4172" s="6">
        <v>6</v>
      </c>
      <c r="B4172" s="6">
        <v>8</v>
      </c>
      <c r="C4172" s="6">
        <v>14</v>
      </c>
      <c r="D4172" s="6">
        <f>A4172+B4172+C4172</f>
        <v>28</v>
      </c>
      <c r="E4172" s="5">
        <f>IF(A4172=0,0,A4172*LABOR_HRS_WK_TOM*SEASON_WEEKS*(1+DIM_PCT_TOM)^A4172)</f>
        <v>956.64294000000041</v>
      </c>
      <c r="F4172" s="5">
        <f>IF(B4172=0,0,B4172*LABOR_HRS_WK_CAR*SEASON_WEEKS*(1+DIM_PCT_CAR)^B4172)</f>
        <v>292.41669540238013</v>
      </c>
      <c r="G4172" s="5">
        <f>IF(C4172=0,0,C4172*LABOR_HRS_WK_MES*SEASON_WEEKS*(1+DIM_PCT_MES)^C4172)</f>
        <v>749.67149159246435</v>
      </c>
      <c r="H4172" s="5">
        <f>E4172+F4172+G4172</f>
        <v>1998.731126994845</v>
      </c>
      <c r="I4172" s="5">
        <f>MIN(H4172,FARMER_HRS)</f>
        <v>720</v>
      </c>
      <c r="J4172" s="5">
        <f>MAX(0,H4172-FARMER_HRS)</f>
        <v>1278.731126994845</v>
      </c>
      <c r="K4172" s="2">
        <f>I4172*FARMER_RATE+J4172*TEMP_WORKER_RATE</f>
        <v>47200.193176993838</v>
      </c>
      <c r="L4172" s="2">
        <f>A4172*PRICE_TOM+B4172*PRICE_CAR+C4172*PRICE_MES</f>
        <v>107352</v>
      </c>
      <c r="M4172" s="2">
        <f>A4172*FERT_BED_TOM+B4172*FERT_BED_CAR+C4172*FERT_BED_MES</f>
        <v>21120</v>
      </c>
      <c r="N4172" s="6">
        <f>IF(AND(D4172&lt;=TOTAL_BEDS,J4172&lt;=TEMP_WORKER_MAX*TEMP_WORKER_HRS),1,0)</f>
        <v>1</v>
      </c>
      <c r="O4172" s="2">
        <f>L4172-M4172-K4172-FIXED_COSTS</f>
        <v>19031.806823006162</v>
      </c>
      <c r="P4172" s="2">
        <f>IF(N4172=1,O4172,"")</f>
        <v>19031.806823006162</v>
      </c>
    </row>
    <row r="4173">
      <c r="A4173" s="6">
        <v>6</v>
      </c>
      <c r="B4173" s="6">
        <v>8</v>
      </c>
      <c r="C4173" s="6">
        <v>15</v>
      </c>
      <c r="D4173" s="6">
        <f>A4173+B4173+C4173</f>
        <v>29</v>
      </c>
      <c r="E4173" s="5">
        <f>IF(A4173=0,0,A4173*LABOR_HRS_WK_TOM*SEASON_WEEKS*(1+DIM_PCT_TOM)^A4173)</f>
        <v>956.64294000000041</v>
      </c>
      <c r="F4173" s="5">
        <f>IF(B4173=0,0,B4173*LABOR_HRS_WK_CAR*SEASON_WEEKS*(1+DIM_PCT_CAR)^B4173)</f>
        <v>292.41669540238013</v>
      </c>
      <c r="G4173" s="5">
        <f>IF(C4173=0,0,C4173*LABOR_HRS_WK_MES*SEASON_WEEKS*(1+DIM_PCT_MES)^C4173)</f>
        <v>813.25969846861074</v>
      </c>
      <c r="H4173" s="5">
        <f>E4173+F4173+G4173</f>
        <v>2062.3193338709912</v>
      </c>
      <c r="I4173" s="5">
        <f>MIN(H4173,FARMER_HRS)</f>
        <v>720</v>
      </c>
      <c r="J4173" s="5">
        <f>MAX(0,H4173-FARMER_HRS)</f>
        <v>1342.3193338709912</v>
      </c>
      <c r="K4173" s="2">
        <f>I4173*FARMER_RATE+J4173*TEMP_WORKER_RATE</f>
        <v>48304.155101926925</v>
      </c>
      <c r="L4173" s="2">
        <f>A4173*PRICE_TOM+B4173*PRICE_CAR+C4173*PRICE_MES</f>
        <v>110052</v>
      </c>
      <c r="M4173" s="2">
        <f>A4173*FERT_BED_TOM+B4173*FERT_BED_CAR+C4173*FERT_BED_MES</f>
        <v>22000</v>
      </c>
      <c r="N4173" s="6">
        <f>IF(AND(D4173&lt;=TOTAL_BEDS,J4173&lt;=TEMP_WORKER_MAX*TEMP_WORKER_HRS),1,0)</f>
        <v>1</v>
      </c>
      <c r="O4173" s="2">
        <f>L4173-M4173-K4173-FIXED_COSTS</f>
        <v>19747.844898073075</v>
      </c>
      <c r="P4173" s="2">
        <f>IF(N4173=1,O4173,"")</f>
        <v>19747.844898073075</v>
      </c>
    </row>
    <row r="4174">
      <c r="A4174" s="6">
        <v>6</v>
      </c>
      <c r="B4174" s="6">
        <v>8</v>
      </c>
      <c r="C4174" s="6">
        <v>16</v>
      </c>
      <c r="D4174" s="6">
        <f>A4174+B4174+C4174</f>
        <v>30</v>
      </c>
      <c r="E4174" s="5">
        <f>IF(A4174=0,0,A4174*LABOR_HRS_WK_TOM*SEASON_WEEKS*(1+DIM_PCT_TOM)^A4174)</f>
        <v>956.64294000000041</v>
      </c>
      <c r="F4174" s="5">
        <f>IF(B4174=0,0,B4174*LABOR_HRS_WK_CAR*SEASON_WEEKS*(1+DIM_PCT_CAR)^B4174)</f>
        <v>292.41669540238013</v>
      </c>
      <c r="G4174" s="5">
        <f>IF(C4174=0,0,C4174*LABOR_HRS_WK_MES*SEASON_WEEKS*(1+DIM_PCT_MES)^C4174)</f>
        <v>878.32047434609967</v>
      </c>
      <c r="H4174" s="5">
        <f>E4174+F4174+G4174</f>
        <v>2127.38010974848</v>
      </c>
      <c r="I4174" s="5">
        <f>MIN(H4174,FARMER_HRS)</f>
        <v>720</v>
      </c>
      <c r="J4174" s="5">
        <f>MAX(0,H4174-FARMER_HRS)</f>
        <v>1407.3801097484802</v>
      </c>
      <c r="K4174" s="2">
        <f>I4174*FARMER_RATE+J4174*TEMP_WORKER_RATE</f>
        <v>49433.682460911114</v>
      </c>
      <c r="L4174" s="2">
        <f>A4174*PRICE_TOM+B4174*PRICE_CAR+C4174*PRICE_MES</f>
        <v>112752</v>
      </c>
      <c r="M4174" s="2">
        <f>A4174*FERT_BED_TOM+B4174*FERT_BED_CAR+C4174*FERT_BED_MES</f>
        <v>22880</v>
      </c>
      <c r="N4174" s="6">
        <f>IF(AND(D4174&lt;=TOTAL_BEDS,J4174&lt;=TEMP_WORKER_MAX*TEMP_WORKER_HRS),1,0)</f>
        <v>1</v>
      </c>
      <c r="O4174" s="2">
        <f>L4174-M4174-K4174-FIXED_COSTS</f>
        <v>20438.317539088886</v>
      </c>
      <c r="P4174" s="2">
        <f>IF(N4174=1,O4174,"")</f>
        <v>20438.317539088886</v>
      </c>
    </row>
    <row r="4175">
      <c r="A4175" s="6">
        <v>6</v>
      </c>
      <c r="B4175" s="6">
        <v>8</v>
      </c>
      <c r="C4175" s="6">
        <v>17</v>
      </c>
      <c r="D4175" s="6">
        <f>A4175+B4175+C4175</f>
        <v>31</v>
      </c>
      <c r="E4175" s="5">
        <f>IF(A4175=0,0,A4175*LABOR_HRS_WK_TOM*SEASON_WEEKS*(1+DIM_PCT_TOM)^A4175)</f>
        <v>956.64294000000041</v>
      </c>
      <c r="F4175" s="5">
        <f>IF(B4175=0,0,B4175*LABOR_HRS_WK_CAR*SEASON_WEEKS*(1+DIM_PCT_CAR)^B4175)</f>
        <v>292.41669540238013</v>
      </c>
      <c r="G4175" s="5">
        <f>IF(C4175=0,0,C4175*LABOR_HRS_WK_MES*SEASON_WEEKS*(1+DIM_PCT_MES)^C4175)</f>
        <v>944.88069779263992</v>
      </c>
      <c r="H4175" s="5">
        <f>E4175+F4175+G4175</f>
        <v>2193.9403331950207</v>
      </c>
      <c r="I4175" s="5">
        <f>MIN(H4175,FARMER_HRS)</f>
        <v>720</v>
      </c>
      <c r="J4175" s="5">
        <f>MAX(0,H4175-FARMER_HRS)</f>
        <v>1473.9403331950207</v>
      </c>
      <c r="K4175" s="2">
        <f>I4175*FARMER_RATE+J4175*TEMP_WORKER_RATE</f>
        <v>50589.241895746891</v>
      </c>
      <c r="L4175" s="2">
        <f>A4175*PRICE_TOM+B4175*PRICE_CAR+C4175*PRICE_MES</f>
        <v>115452</v>
      </c>
      <c r="M4175" s="2">
        <f>A4175*FERT_BED_TOM+B4175*FERT_BED_CAR+C4175*FERT_BED_MES</f>
        <v>23760</v>
      </c>
      <c r="N4175" s="6">
        <f>IF(AND(D4175&lt;=TOTAL_BEDS,J4175&lt;=TEMP_WORKER_MAX*TEMP_WORKER_HRS),1,0)</f>
        <v>1</v>
      </c>
      <c r="O4175" s="2">
        <f>L4175-M4175-K4175-FIXED_COSTS</f>
        <v>21102.758104253109</v>
      </c>
      <c r="P4175" s="2">
        <f>IF(N4175=1,O4175,"")</f>
        <v>21102.758104253109</v>
      </c>
    </row>
    <row r="4176">
      <c r="A4176" s="6">
        <v>6</v>
      </c>
      <c r="B4176" s="6">
        <v>8</v>
      </c>
      <c r="C4176" s="6">
        <v>18</v>
      </c>
      <c r="D4176" s="6">
        <f>A4176+B4176+C4176</f>
        <v>32</v>
      </c>
      <c r="E4176" s="5">
        <f>IF(A4176=0,0,A4176*LABOR_HRS_WK_TOM*SEASON_WEEKS*(1+DIM_PCT_TOM)^A4176)</f>
        <v>956.64294000000041</v>
      </c>
      <c r="F4176" s="5">
        <f>IF(B4176=0,0,B4176*LABOR_HRS_WK_CAR*SEASON_WEEKS*(1+DIM_PCT_CAR)^B4176)</f>
        <v>292.41669540238013</v>
      </c>
      <c r="G4176" s="5">
        <f>IF(C4176=0,0,C4176*LABOR_HRS_WK_MES*SEASON_WEEKS*(1+DIM_PCT_MES)^C4176)</f>
        <v>1012.9676892512272</v>
      </c>
      <c r="H4176" s="5">
        <f>E4176+F4176+G4176</f>
        <v>2262.0273246536076</v>
      </c>
      <c r="I4176" s="5">
        <f>MIN(H4176,FARMER_HRS)</f>
        <v>720</v>
      </c>
      <c r="J4176" s="5">
        <f>MAX(0,H4176-FARMER_HRS)</f>
        <v>1542.0273246536076</v>
      </c>
      <c r="K4176" s="2">
        <f>I4176*FARMER_RATE+J4176*TEMP_WORKER_RATE</f>
        <v>51771.307719680684</v>
      </c>
      <c r="L4176" s="2">
        <f>A4176*PRICE_TOM+B4176*PRICE_CAR+C4176*PRICE_MES</f>
        <v>118152</v>
      </c>
      <c r="M4176" s="2">
        <f>A4176*FERT_BED_TOM+B4176*FERT_BED_CAR+C4176*FERT_BED_MES</f>
        <v>24640</v>
      </c>
      <c r="N4176" s="6">
        <f>IF(AND(D4176&lt;=TOTAL_BEDS,J4176&lt;=TEMP_WORKER_MAX*TEMP_WORKER_HRS),1,0)</f>
        <v>1</v>
      </c>
      <c r="O4176" s="2">
        <f>L4176-M4176-K4176-FIXED_COSTS</f>
        <v>21740.692280319316</v>
      </c>
      <c r="P4176" s="2">
        <f>IF(N4176=1,O4176,"")</f>
        <v>21740.692280319316</v>
      </c>
    </row>
    <row r="4177">
      <c r="A4177" s="6">
        <v>6</v>
      </c>
      <c r="B4177" s="6">
        <v>8</v>
      </c>
      <c r="C4177" s="6">
        <v>19</v>
      </c>
      <c r="D4177" s="6">
        <f>A4177+B4177+C4177</f>
        <v>33</v>
      </c>
      <c r="E4177" s="5">
        <f>IF(A4177=0,0,A4177*LABOR_HRS_WK_TOM*SEASON_WEEKS*(1+DIM_PCT_TOM)^A4177)</f>
        <v>956.64294000000041</v>
      </c>
      <c r="F4177" s="5">
        <f>IF(B4177=0,0,B4177*LABOR_HRS_WK_CAR*SEASON_WEEKS*(1+DIM_PCT_CAR)^B4177)</f>
        <v>292.41669540238013</v>
      </c>
      <c r="G4177" s="5">
        <f>IF(C4177=0,0,C4177*LABOR_HRS_WK_MES*SEASON_WEEKS*(1+DIM_PCT_MES)^C4177)</f>
        <v>1082.6092178872491</v>
      </c>
      <c r="H4177" s="5">
        <f>E4177+F4177+G4177</f>
        <v>2331.6688532896296</v>
      </c>
      <c r="I4177" s="5">
        <f>MIN(H4177,FARMER_HRS)</f>
        <v>720</v>
      </c>
      <c r="J4177" s="5">
        <f>MAX(0,H4177-FARMER_HRS)</f>
        <v>1611.6688532896296</v>
      </c>
      <c r="K4177" s="2">
        <f>I4177*FARMER_RATE+J4177*TEMP_WORKER_RATE</f>
        <v>52980.3620362783</v>
      </c>
      <c r="L4177" s="2">
        <f>A4177*PRICE_TOM+B4177*PRICE_CAR+C4177*PRICE_MES</f>
        <v>120852</v>
      </c>
      <c r="M4177" s="2">
        <f>A4177*FERT_BED_TOM+B4177*FERT_BED_CAR+C4177*FERT_BED_MES</f>
        <v>25520</v>
      </c>
      <c r="N4177" s="6">
        <f>IF(AND(D4177&lt;=TOTAL_BEDS,J4177&lt;=TEMP_WORKER_MAX*TEMP_WORKER_HRS),1,0)</f>
        <v>1</v>
      </c>
      <c r="O4177" s="2">
        <f>L4177-M4177-K4177-FIXED_COSTS</f>
        <v>22351.637963721703</v>
      </c>
      <c r="P4177" s="2">
        <f>IF(N4177=1,O4177,"")</f>
        <v>22351.637963721703</v>
      </c>
    </row>
    <row r="4178">
      <c r="A4178" s="6">
        <v>6</v>
      </c>
      <c r="B4178" s="6">
        <v>8</v>
      </c>
      <c r="C4178" s="6">
        <v>20</v>
      </c>
      <c r="D4178" s="6">
        <f>A4178+B4178+C4178</f>
        <v>34</v>
      </c>
      <c r="E4178" s="5">
        <f>IF(A4178=0,0,A4178*LABOR_HRS_WK_TOM*SEASON_WEEKS*(1+DIM_PCT_TOM)^A4178)</f>
        <v>956.64294000000041</v>
      </c>
      <c r="F4178" s="5">
        <f>IF(B4178=0,0,B4178*LABOR_HRS_WK_CAR*SEASON_WEEKS*(1+DIM_PCT_CAR)^B4178)</f>
        <v>292.41669540238013</v>
      </c>
      <c r="G4178" s="5">
        <f>IF(C4178=0,0,C4178*LABOR_HRS_WK_MES*SEASON_WEEKS*(1+DIM_PCT_MES)^C4178)</f>
        <v>1153.8335085377259</v>
      </c>
      <c r="H4178" s="5">
        <f>E4178+F4178+G4178</f>
        <v>2402.8931439401067</v>
      </c>
      <c r="I4178" s="5">
        <f>MIN(H4178,FARMER_HRS)</f>
        <v>720</v>
      </c>
      <c r="J4178" s="5">
        <f>MAX(0,H4178-FARMER_HRS)</f>
        <v>1682.8931439401067</v>
      </c>
      <c r="K4178" s="2">
        <f>I4178*FARMER_RATE+J4178*TEMP_WORKER_RATE</f>
        <v>54216.8948600713</v>
      </c>
      <c r="L4178" s="2">
        <f>A4178*PRICE_TOM+B4178*PRICE_CAR+C4178*PRICE_MES</f>
        <v>123552</v>
      </c>
      <c r="M4178" s="2">
        <f>A4178*FERT_BED_TOM+B4178*FERT_BED_CAR+C4178*FERT_BED_MES</f>
        <v>26400</v>
      </c>
      <c r="N4178" s="6">
        <f>IF(AND(D4178&lt;=TOTAL_BEDS,J4178&lt;=TEMP_WORKER_MAX*TEMP_WORKER_HRS),1,0)</f>
        <v>1</v>
      </c>
      <c r="O4178" s="2">
        <f>L4178-M4178-K4178-FIXED_COSTS</f>
        <v>22935.105139928703</v>
      </c>
      <c r="P4178" s="2">
        <f>IF(N4178=1,O4178,"")</f>
        <v>22935.105139928703</v>
      </c>
    </row>
    <row r="4179">
      <c r="A4179" s="6">
        <v>6</v>
      </c>
      <c r="B4179" s="6">
        <v>8</v>
      </c>
      <c r="C4179" s="6">
        <v>21</v>
      </c>
      <c r="D4179" s="6">
        <f>A4179+B4179+C4179</f>
        <v>35</v>
      </c>
      <c r="E4179" s="5">
        <f>IF(A4179=0,0,A4179*LABOR_HRS_WK_TOM*SEASON_WEEKS*(1+DIM_PCT_TOM)^A4179)</f>
        <v>956.64294000000041</v>
      </c>
      <c r="F4179" s="5">
        <f>IF(B4179=0,0,B4179*LABOR_HRS_WK_CAR*SEASON_WEEKS*(1+DIM_PCT_CAR)^B4179)</f>
        <v>292.41669540238013</v>
      </c>
      <c r="G4179" s="5">
        <f>IF(C4179=0,0,C4179*LABOR_HRS_WK_MES*SEASON_WEEKS*(1+DIM_PCT_MES)^C4179)</f>
        <v>1226.6692487641699</v>
      </c>
      <c r="H4179" s="5">
        <f>E4179+F4179+G4179</f>
        <v>2475.7288841665504</v>
      </c>
      <c r="I4179" s="5">
        <f>MIN(H4179,FARMER_HRS)</f>
        <v>720</v>
      </c>
      <c r="J4179" s="5">
        <f>MAX(0,H4179-FARMER_HRS)</f>
        <v>1755.7288841665504</v>
      </c>
      <c r="K4179" s="2">
        <f>I4179*FARMER_RATE+J4179*TEMP_WORKER_RATE</f>
        <v>55481.404239002615</v>
      </c>
      <c r="L4179" s="2">
        <f>A4179*PRICE_TOM+B4179*PRICE_CAR+C4179*PRICE_MES</f>
        <v>126252</v>
      </c>
      <c r="M4179" s="2">
        <f>A4179*FERT_BED_TOM+B4179*FERT_BED_CAR+C4179*FERT_BED_MES</f>
        <v>27280</v>
      </c>
      <c r="N4179" s="6">
        <f>IF(AND(D4179&lt;=TOTAL_BEDS,J4179&lt;=TEMP_WORKER_MAX*TEMP_WORKER_HRS),1,0)</f>
        <v>1</v>
      </c>
      <c r="O4179" s="2">
        <f>L4179-M4179-K4179-FIXED_COSTS</f>
        <v>23490.595760997385</v>
      </c>
      <c r="P4179" s="2">
        <f>IF(N4179=1,O4179,"")</f>
        <v>23490.595760997385</v>
      </c>
    </row>
    <row r="4180">
      <c r="A4180" s="6">
        <v>6</v>
      </c>
      <c r="B4180" s="6">
        <v>8</v>
      </c>
      <c r="C4180" s="6">
        <v>22</v>
      </c>
      <c r="D4180" s="6">
        <f>A4180+B4180+C4180</f>
        <v>36</v>
      </c>
      <c r="E4180" s="5">
        <f>IF(A4180=0,0,A4180*LABOR_HRS_WK_TOM*SEASON_WEEKS*(1+DIM_PCT_TOM)^A4180)</f>
        <v>956.64294000000041</v>
      </c>
      <c r="F4180" s="5">
        <f>IF(B4180=0,0,B4180*LABOR_HRS_WK_CAR*SEASON_WEEKS*(1+DIM_PCT_CAR)^B4180)</f>
        <v>292.41669540238013</v>
      </c>
      <c r="G4180" s="5">
        <f>IF(C4180=0,0,C4180*LABOR_HRS_WK_MES*SEASON_WEEKS*(1+DIM_PCT_MES)^C4180)</f>
        <v>1301.1455960105659</v>
      </c>
      <c r="H4180" s="5">
        <f>E4180+F4180+G4180</f>
        <v>2550.2052314129464</v>
      </c>
      <c r="I4180" s="5">
        <f>MIN(H4180,FARMER_HRS)</f>
        <v>720</v>
      </c>
      <c r="J4180" s="5">
        <f>MAX(0,H4180-FARMER_HRS)</f>
        <v>1830.2052314129464</v>
      </c>
      <c r="K4180" s="2">
        <f>I4180*FARMER_RATE+J4180*TEMP_WORKER_RATE</f>
        <v>56774.396378696983</v>
      </c>
      <c r="L4180" s="2">
        <f>A4180*PRICE_TOM+B4180*PRICE_CAR+C4180*PRICE_MES</f>
        <v>128952</v>
      </c>
      <c r="M4180" s="2">
        <f>A4180*FERT_BED_TOM+B4180*FERT_BED_CAR+C4180*FERT_BED_MES</f>
        <v>28160</v>
      </c>
      <c r="N4180" s="6">
        <f>IF(AND(D4180&lt;=TOTAL_BEDS,J4180&lt;=TEMP_WORKER_MAX*TEMP_WORKER_HRS),1,0)</f>
        <v>1</v>
      </c>
      <c r="O4180" s="2">
        <f>L4180-M4180-K4180-FIXED_COSTS</f>
        <v>24017.603621303017</v>
      </c>
      <c r="P4180" s="2">
        <f>IF(N4180=1,O4180,"")</f>
        <v>24017.603621303017</v>
      </c>
    </row>
    <row r="4181">
      <c r="A4181" s="6">
        <v>6</v>
      </c>
      <c r="B4181" s="6">
        <v>8</v>
      </c>
      <c r="C4181" s="6">
        <v>23</v>
      </c>
      <c r="D4181" s="6">
        <f>A4181+B4181+C4181</f>
        <v>37</v>
      </c>
      <c r="E4181" s="5">
        <f>IF(A4181=0,0,A4181*LABOR_HRS_WK_TOM*SEASON_WEEKS*(1+DIM_PCT_TOM)^A4181)</f>
        <v>956.64294000000041</v>
      </c>
      <c r="F4181" s="5">
        <f>IF(B4181=0,0,B4181*LABOR_HRS_WK_CAR*SEASON_WEEKS*(1+DIM_PCT_CAR)^B4181)</f>
        <v>292.41669540238013</v>
      </c>
      <c r="G4181" s="5">
        <f>IF(C4181=0,0,C4181*LABOR_HRS_WK_MES*SEASON_WEEKS*(1+DIM_PCT_MES)^C4181)</f>
        <v>1377.2921848680023</v>
      </c>
      <c r="H4181" s="5">
        <f>E4181+F4181+G4181</f>
        <v>2626.3518202703826</v>
      </c>
      <c r="I4181" s="5">
        <f>MIN(H4181,FARMER_HRS)</f>
        <v>720</v>
      </c>
      <c r="J4181" s="5">
        <f>MAX(0,H4181-FARMER_HRS)</f>
        <v>1906.3518202703826</v>
      </c>
      <c r="K4181" s="2">
        <f>I4181*FARMER_RATE+J4181*TEMP_WORKER_RATE</f>
        <v>58096.38576858303</v>
      </c>
      <c r="L4181" s="2">
        <f>A4181*PRICE_TOM+B4181*PRICE_CAR+C4181*PRICE_MES</f>
        <v>131652</v>
      </c>
      <c r="M4181" s="2">
        <f>A4181*FERT_BED_TOM+B4181*FERT_BED_CAR+C4181*FERT_BED_MES</f>
        <v>29040</v>
      </c>
      <c r="N4181" s="6">
        <f>IF(AND(D4181&lt;=TOTAL_BEDS,J4181&lt;=TEMP_WORKER_MAX*TEMP_WORKER_HRS),1,0)</f>
        <v>1</v>
      </c>
      <c r="O4181" s="2">
        <f>L4181-M4181-K4181-FIXED_COSTS</f>
        <v>24515.61423141697</v>
      </c>
      <c r="P4181" s="2">
        <f>IF(N4181=1,O4181,"")</f>
        <v>24515.61423141697</v>
      </c>
    </row>
    <row r="4182">
      <c r="A4182" s="6">
        <v>6</v>
      </c>
      <c r="B4182" s="6">
        <v>8</v>
      </c>
      <c r="C4182" s="6">
        <v>24</v>
      </c>
      <c r="D4182" s="6">
        <f>A4182+B4182+C4182</f>
        <v>38</v>
      </c>
      <c r="E4182" s="5">
        <f>IF(A4182=0,0,A4182*LABOR_HRS_WK_TOM*SEASON_WEEKS*(1+DIM_PCT_TOM)^A4182)</f>
        <v>956.64294000000041</v>
      </c>
      <c r="F4182" s="5">
        <f>IF(B4182=0,0,B4182*LABOR_HRS_WK_CAR*SEASON_WEEKS*(1+DIM_PCT_CAR)^B4182)</f>
        <v>292.41669540238013</v>
      </c>
      <c r="G4182" s="5">
        <f>IF(C4182=0,0,C4182*LABOR_HRS_WK_MES*SEASON_WEEKS*(1+DIM_PCT_MES)^C4182)</f>
        <v>1455.139134447498</v>
      </c>
      <c r="H4182" s="5">
        <f>E4182+F4182+G4182</f>
        <v>2704.1987698498788</v>
      </c>
      <c r="I4182" s="5">
        <f>MIN(H4182,FARMER_HRS)</f>
        <v>720</v>
      </c>
      <c r="J4182" s="5">
        <f>MAX(0,H4182-FARMER_HRS)</f>
        <v>1984.1987698498788</v>
      </c>
      <c r="K4182" s="2">
        <f>I4182*FARMER_RATE+J4182*TEMP_WORKER_RATE</f>
        <v>59447.895309893727</v>
      </c>
      <c r="L4182" s="2">
        <f>A4182*PRICE_TOM+B4182*PRICE_CAR+C4182*PRICE_MES</f>
        <v>134352</v>
      </c>
      <c r="M4182" s="2">
        <f>A4182*FERT_BED_TOM+B4182*FERT_BED_CAR+C4182*FERT_BED_MES</f>
        <v>29920</v>
      </c>
      <c r="N4182" s="6">
        <f>IF(AND(D4182&lt;=TOTAL_BEDS,J4182&lt;=TEMP_WORKER_MAX*TEMP_WORKER_HRS),1,0)</f>
        <v>1</v>
      </c>
      <c r="O4182" s="2">
        <f>L4182-M4182-K4182-FIXED_COSTS</f>
        <v>24984.104690106273</v>
      </c>
      <c r="P4182" s="2">
        <f>IF(N4182=1,O4182,"")</f>
        <v>24984.104690106273</v>
      </c>
    </row>
    <row r="4183">
      <c r="A4183" s="6">
        <v>6</v>
      </c>
      <c r="B4183" s="6">
        <v>8</v>
      </c>
      <c r="C4183" s="6">
        <v>25</v>
      </c>
      <c r="D4183" s="6">
        <f>A4183+B4183+C4183</f>
        <v>39</v>
      </c>
      <c r="E4183" s="5">
        <f>IF(A4183=0,0,A4183*LABOR_HRS_WK_TOM*SEASON_WEEKS*(1+DIM_PCT_TOM)^A4183)</f>
        <v>956.64294000000041</v>
      </c>
      <c r="F4183" s="5">
        <f>IF(B4183=0,0,B4183*LABOR_HRS_WK_CAR*SEASON_WEEKS*(1+DIM_PCT_CAR)^B4183)</f>
        <v>292.41669540238013</v>
      </c>
      <c r="G4183" s="5">
        <f>IF(C4183=0,0,C4183*LABOR_HRS_WK_MES*SEASON_WEEKS*(1+DIM_PCT_MES)^C4183)</f>
        <v>1534.7170558625955</v>
      </c>
      <c r="H4183" s="5">
        <f>E4183+F4183+G4183</f>
        <v>2783.7766912649759</v>
      </c>
      <c r="I4183" s="5">
        <f>MIN(H4183,FARMER_HRS)</f>
        <v>720</v>
      </c>
      <c r="J4183" s="5">
        <f>MAX(0,H4183-FARMER_HRS)</f>
        <v>2063.7766912649759</v>
      </c>
      <c r="K4183" s="2">
        <f>I4183*FARMER_RATE+J4183*TEMP_WORKER_RATE</f>
        <v>60829.4564455725</v>
      </c>
      <c r="L4183" s="2">
        <f>A4183*PRICE_TOM+B4183*PRICE_CAR+C4183*PRICE_MES</f>
        <v>137052</v>
      </c>
      <c r="M4183" s="2">
        <f>A4183*FERT_BED_TOM+B4183*FERT_BED_CAR+C4183*FERT_BED_MES</f>
        <v>30800</v>
      </c>
      <c r="N4183" s="6">
        <f>IF(AND(D4183&lt;=TOTAL_BEDS,J4183&lt;=TEMP_WORKER_MAX*TEMP_WORKER_HRS),1,0)</f>
        <v>1</v>
      </c>
      <c r="O4183" s="2">
        <f>L4183-M4183-K4183-FIXED_COSTS</f>
        <v>25422.543554427502</v>
      </c>
      <c r="P4183" s="2">
        <f>IF(N4183=1,O4183,"")</f>
        <v>25422.543554427502</v>
      </c>
    </row>
    <row r="4184">
      <c r="A4184" s="6">
        <v>6</v>
      </c>
      <c r="B4184" s="6">
        <v>8</v>
      </c>
      <c r="C4184" s="6">
        <v>26</v>
      </c>
      <c r="D4184" s="6">
        <f>A4184+B4184+C4184</f>
        <v>40</v>
      </c>
      <c r="E4184" s="5">
        <f>IF(A4184=0,0,A4184*LABOR_HRS_WK_TOM*SEASON_WEEKS*(1+DIM_PCT_TOM)^A4184)</f>
        <v>956.64294000000041</v>
      </c>
      <c r="F4184" s="5">
        <f>IF(B4184=0,0,B4184*LABOR_HRS_WK_CAR*SEASON_WEEKS*(1+DIM_PCT_CAR)^B4184)</f>
        <v>292.41669540238013</v>
      </c>
      <c r="G4184" s="5">
        <f>IF(C4184=0,0,C4184*LABOR_HRS_WK_MES*SEASON_WEEKS*(1+DIM_PCT_MES)^C4184)</f>
        <v>1616.0570598233128</v>
      </c>
      <c r="H4184" s="5">
        <f>E4184+F4184+G4184</f>
        <v>2865.1166952256935</v>
      </c>
      <c r="I4184" s="5">
        <f>MIN(H4184,FARMER_HRS)</f>
        <v>720</v>
      </c>
      <c r="J4184" s="5">
        <f>MAX(0,H4184-FARMER_HRS)</f>
        <v>2145.1166952256935</v>
      </c>
      <c r="K4184" s="2">
        <f>I4184*FARMER_RATE+J4184*TEMP_WORKER_RATE</f>
        <v>62241.609292112735</v>
      </c>
      <c r="L4184" s="2">
        <f>A4184*PRICE_TOM+B4184*PRICE_CAR+C4184*PRICE_MES</f>
        <v>139752</v>
      </c>
      <c r="M4184" s="2">
        <f>A4184*FERT_BED_TOM+B4184*FERT_BED_CAR+C4184*FERT_BED_MES</f>
        <v>31680</v>
      </c>
      <c r="N4184" s="6">
        <f>IF(AND(D4184&lt;=TOTAL_BEDS,J4184&lt;=TEMP_WORKER_MAX*TEMP_WORKER_HRS),1,0)</f>
        <v>1</v>
      </c>
      <c r="O4184" s="2">
        <f>L4184-M4184-K4184-FIXED_COSTS</f>
        <v>25830.390707887265</v>
      </c>
      <c r="P4184" s="2">
        <f>IF(N4184=1,O4184,"")</f>
        <v>25830.390707887265</v>
      </c>
    </row>
    <row r="4185">
      <c r="A4185" s="6">
        <v>6</v>
      </c>
      <c r="B4185" s="6">
        <v>8</v>
      </c>
      <c r="C4185" s="6">
        <v>27</v>
      </c>
      <c r="D4185" s="6">
        <f>A4185+B4185+C4185</f>
        <v>41</v>
      </c>
      <c r="E4185" s="5">
        <f>IF(A4185=0,0,A4185*LABOR_HRS_WK_TOM*SEASON_WEEKS*(1+DIM_PCT_TOM)^A4185)</f>
        <v>956.64294000000041</v>
      </c>
      <c r="F4185" s="5">
        <f>IF(B4185=0,0,B4185*LABOR_HRS_WK_CAR*SEASON_WEEKS*(1+DIM_PCT_CAR)^B4185)</f>
        <v>292.41669540238013</v>
      </c>
      <c r="G4185" s="5">
        <f>IF(C4185=0,0,C4185*LABOR_HRS_WK_MES*SEASON_WEEKS*(1+DIM_PCT_MES)^C4185)</f>
        <v>1699.19076434307</v>
      </c>
      <c r="H4185" s="5">
        <f>E4185+F4185+G4185</f>
        <v>2948.2503997454505</v>
      </c>
      <c r="I4185" s="5">
        <f>MIN(H4185,FARMER_HRS)</f>
        <v>720</v>
      </c>
      <c r="J4185" s="5">
        <f>MAX(0,H4185-FARMER_HRS)</f>
        <v>2228.2503997454505</v>
      </c>
      <c r="K4185" s="2">
        <f>I4185*FARMER_RATE+J4185*TEMP_WORKER_RATE</f>
        <v>63684.902773358517</v>
      </c>
      <c r="L4185" s="2">
        <f>A4185*PRICE_TOM+B4185*PRICE_CAR+C4185*PRICE_MES</f>
        <v>142452</v>
      </c>
      <c r="M4185" s="2">
        <f>A4185*FERT_BED_TOM+B4185*FERT_BED_CAR+C4185*FERT_BED_MES</f>
        <v>32560</v>
      </c>
      <c r="N4185" s="6">
        <f>IF(AND(D4185&lt;=TOTAL_BEDS,J4185&lt;=TEMP_WORKER_MAX*TEMP_WORKER_HRS),1,0)</f>
        <v>1</v>
      </c>
      <c r="O4185" s="2">
        <f>L4185-M4185-K4185-FIXED_COSTS</f>
        <v>26207.097226641483</v>
      </c>
      <c r="P4185" s="2">
        <f>IF(N4185=1,O4185,"")</f>
        <v>26207.097226641483</v>
      </c>
    </row>
    <row r="4186">
      <c r="A4186" s="6">
        <v>6</v>
      </c>
      <c r="B4186" s="6">
        <v>8</v>
      </c>
      <c r="C4186" s="6">
        <v>28</v>
      </c>
      <c r="D4186" s="6">
        <f>A4186+B4186+C4186</f>
        <v>42</v>
      </c>
      <c r="E4186" s="5">
        <f>IF(A4186=0,0,A4186*LABOR_HRS_WK_TOM*SEASON_WEEKS*(1+DIM_PCT_TOM)^A4186)</f>
        <v>956.64294000000041</v>
      </c>
      <c r="F4186" s="5">
        <f>IF(B4186=0,0,B4186*LABOR_HRS_WK_CAR*SEASON_WEEKS*(1+DIM_PCT_CAR)^B4186)</f>
        <v>292.41669540238013</v>
      </c>
      <c r="G4186" s="5">
        <f>IF(C4186=0,0,C4186*LABOR_HRS_WK_MES*SEASON_WEEKS*(1+DIM_PCT_MES)^C4186)</f>
        <v>1784.1503025602233</v>
      </c>
      <c r="H4186" s="5">
        <f>E4186+F4186+G4186</f>
        <v>3033.2099379626038</v>
      </c>
      <c r="I4186" s="5">
        <f>MIN(H4186,FARMER_HRS)</f>
        <v>720</v>
      </c>
      <c r="J4186" s="5">
        <f>MAX(0,H4186-FARMER_HRS)</f>
        <v>2313.2099379626038</v>
      </c>
      <c r="K4186" s="2">
        <f>I4186*FARMER_RATE+J4186*TEMP_WORKER_RATE</f>
        <v>65159.8947562952</v>
      </c>
      <c r="L4186" s="2">
        <f>A4186*PRICE_TOM+B4186*PRICE_CAR+C4186*PRICE_MES</f>
        <v>145152</v>
      </c>
      <c r="M4186" s="2">
        <f>A4186*FERT_BED_TOM+B4186*FERT_BED_CAR+C4186*FERT_BED_MES</f>
        <v>33440</v>
      </c>
      <c r="N4186" s="6">
        <f>IF(AND(D4186&lt;=TOTAL_BEDS,J4186&lt;=TEMP_WORKER_MAX*TEMP_WORKER_HRS),1,0)</f>
        <v>1</v>
      </c>
      <c r="O4186" s="2">
        <f>L4186-M4186-K4186-FIXED_COSTS</f>
        <v>26552.1052437048</v>
      </c>
      <c r="P4186" s="2">
        <f>IF(N4186=1,O4186,"")</f>
        <v>26552.1052437048</v>
      </c>
    </row>
    <row r="4187">
      <c r="A4187" s="6">
        <v>6</v>
      </c>
      <c r="B4187" s="6">
        <v>8</v>
      </c>
      <c r="C4187" s="6">
        <v>29</v>
      </c>
      <c r="D4187" s="6">
        <f>A4187+B4187+C4187</f>
        <v>43</v>
      </c>
      <c r="E4187" s="5">
        <f>IF(A4187=0,0,A4187*LABOR_HRS_WK_TOM*SEASON_WEEKS*(1+DIM_PCT_TOM)^A4187)</f>
        <v>956.64294000000041</v>
      </c>
      <c r="F4187" s="5">
        <f>IF(B4187=0,0,B4187*LABOR_HRS_WK_CAR*SEASON_WEEKS*(1+DIM_PCT_CAR)^B4187)</f>
        <v>292.41669540238013</v>
      </c>
      <c r="G4187" s="5">
        <f>IF(C4187=0,0,C4187*LABOR_HRS_WK_MES*SEASON_WEEKS*(1+DIM_PCT_MES)^C4187)</f>
        <v>1870.9683306758766</v>
      </c>
      <c r="H4187" s="5">
        <f>E4187+F4187+G4187</f>
        <v>3120.0279660782571</v>
      </c>
      <c r="I4187" s="5">
        <f>MIN(H4187,FARMER_HRS)</f>
        <v>720</v>
      </c>
      <c r="J4187" s="5">
        <f>MAX(0,H4187-FARMER_HRS)</f>
        <v>2400.0279660782571</v>
      </c>
      <c r="K4187" s="2">
        <f>I4187*FARMER_RATE+J4187*TEMP_WORKER_RATE</f>
        <v>66667.152188858629</v>
      </c>
      <c r="L4187" s="2">
        <f>A4187*PRICE_TOM+B4187*PRICE_CAR+C4187*PRICE_MES</f>
        <v>147852</v>
      </c>
      <c r="M4187" s="2">
        <f>A4187*FERT_BED_TOM+B4187*FERT_BED_CAR+C4187*FERT_BED_MES</f>
        <v>34320</v>
      </c>
      <c r="N4187" s="6">
        <f>IF(AND(D4187&lt;=TOTAL_BEDS,J4187&lt;=TEMP_WORKER_MAX*TEMP_WORKER_HRS),1,0)</f>
        <v>1</v>
      </c>
      <c r="O4187" s="2">
        <f>L4187-M4187-K4187-FIXED_COSTS</f>
        <v>26864.847811141371</v>
      </c>
      <c r="P4187" s="2">
        <f>IF(N4187=1,O4187,"")</f>
        <v>26864.847811141371</v>
      </c>
    </row>
    <row r="4188">
      <c r="A4188" s="6">
        <v>6</v>
      </c>
      <c r="B4188" s="6">
        <v>8</v>
      </c>
      <c r="C4188" s="6">
        <v>30</v>
      </c>
      <c r="D4188" s="6">
        <f>A4188+B4188+C4188</f>
        <v>44</v>
      </c>
      <c r="E4188" s="5">
        <f>IF(A4188=0,0,A4188*LABOR_HRS_WK_TOM*SEASON_WEEKS*(1+DIM_PCT_TOM)^A4188)</f>
        <v>956.64294000000041</v>
      </c>
      <c r="F4188" s="5">
        <f>IF(B4188=0,0,B4188*LABOR_HRS_WK_CAR*SEASON_WEEKS*(1+DIM_PCT_CAR)^B4188)</f>
        <v>292.41669540238013</v>
      </c>
      <c r="G4188" s="5">
        <f>IF(C4188=0,0,C4188*LABOR_HRS_WK_MES*SEASON_WEEKS*(1+DIM_PCT_MES)^C4188)</f>
        <v>1959.6780360096466</v>
      </c>
      <c r="H4188" s="5">
        <f>E4188+F4188+G4188</f>
        <v>3208.7376714120273</v>
      </c>
      <c r="I4188" s="5">
        <f>MIN(H4188,FARMER_HRS)</f>
        <v>720</v>
      </c>
      <c r="J4188" s="5">
        <f>MAX(0,H4188-FARMER_HRS)</f>
        <v>2488.7376714120273</v>
      </c>
      <c r="K4188" s="2">
        <f>I4188*FARMER_RATE+J4188*TEMP_WORKER_RATE</f>
        <v>68207.251239792138</v>
      </c>
      <c r="L4188" s="2">
        <f>A4188*PRICE_TOM+B4188*PRICE_CAR+C4188*PRICE_MES</f>
        <v>150552</v>
      </c>
      <c r="M4188" s="2">
        <f>A4188*FERT_BED_TOM+B4188*FERT_BED_CAR+C4188*FERT_BED_MES</f>
        <v>35200</v>
      </c>
      <c r="N4188" s="6">
        <f>IF(AND(D4188&lt;=TOTAL_BEDS,J4188&lt;=TEMP_WORKER_MAX*TEMP_WORKER_HRS),1,0)</f>
        <v>1</v>
      </c>
      <c r="O4188" s="2">
        <f>L4188-M4188-K4188-FIXED_COSTS</f>
        <v>27144.748760207862</v>
      </c>
      <c r="P4188" s="2">
        <f>IF(N4188=1,O4188,"")</f>
        <v>27144.748760207862</v>
      </c>
    </row>
    <row r="4189">
      <c r="A4189" s="6">
        <v>6</v>
      </c>
      <c r="B4189" s="6">
        <v>9</v>
      </c>
      <c r="C4189" s="6">
        <v>0</v>
      </c>
      <c r="D4189" s="6">
        <f>A4189+B4189+C4189</f>
        <v>15</v>
      </c>
      <c r="E4189" s="5">
        <f>IF(A4189=0,0,A4189*LABOR_HRS_WK_TOM*SEASON_WEEKS*(1+DIM_PCT_TOM)^A4189)</f>
        <v>956.64294000000041</v>
      </c>
      <c r="F4189" s="5">
        <f>IF(B4189=0,0,B4189*LABOR_HRS_WK_CAR*SEASON_WEEKS*(1+DIM_PCT_CAR)^B4189)</f>
        <v>337.19300188586959</v>
      </c>
      <c r="G4189" s="5">
        <f>IF(C4189=0,0,C4189*LABOR_HRS_WK_MES*SEASON_WEEKS*(1+DIM_PCT_MES)^C4189)</f>
        <v>0</v>
      </c>
      <c r="H4189" s="5">
        <f>E4189+F4189+G4189</f>
        <v>1293.83594188587</v>
      </c>
      <c r="I4189" s="5">
        <f>MIN(H4189,FARMER_HRS)</f>
        <v>720</v>
      </c>
      <c r="J4189" s="5">
        <f>MAX(0,H4189-FARMER_HRS)</f>
        <v>573.83594188586994</v>
      </c>
      <c r="K4189" s="2">
        <f>I4189*FARMER_RATE+J4189*TEMP_WORKER_RATE</f>
        <v>34962.42954662969</v>
      </c>
      <c r="L4189" s="2">
        <f>A4189*PRICE_TOM+B4189*PRICE_CAR+C4189*PRICE_MES</f>
        <v>71646</v>
      </c>
      <c r="M4189" s="2">
        <f>A4189*FERT_BED_TOM+B4189*FERT_BED_CAR+C4189*FERT_BED_MES</f>
        <v>9240</v>
      </c>
      <c r="N4189" s="6">
        <f>IF(AND(D4189&lt;=TOTAL_BEDS,J4189&lt;=TEMP_WORKER_MAX*TEMP_WORKER_HRS),1,0)</f>
        <v>1</v>
      </c>
      <c r="O4189" s="2">
        <f>L4189-M4189-K4189-FIXED_COSTS</f>
        <v>7443.57045337031</v>
      </c>
      <c r="P4189" s="2">
        <f>IF(N4189=1,O4189,"")</f>
        <v>7443.57045337031</v>
      </c>
    </row>
    <row r="4190">
      <c r="A4190" s="6">
        <v>6</v>
      </c>
      <c r="B4190" s="6">
        <v>9</v>
      </c>
      <c r="C4190" s="6">
        <v>1</v>
      </c>
      <c r="D4190" s="6">
        <f>A4190+B4190+C4190</f>
        <v>16</v>
      </c>
      <c r="E4190" s="5">
        <f>IF(A4190=0,0,A4190*LABOR_HRS_WK_TOM*SEASON_WEEKS*(1+DIM_PCT_TOM)^A4190)</f>
        <v>956.64294000000041</v>
      </c>
      <c r="F4190" s="5">
        <f>IF(B4190=0,0,B4190*LABOR_HRS_WK_CAR*SEASON_WEEKS*(1+DIM_PCT_CAR)^B4190)</f>
        <v>337.19300188586959</v>
      </c>
      <c r="G4190" s="5">
        <f>IF(C4190=0,0,C4190*LABOR_HRS_WK_MES*SEASON_WEEKS*(1+DIM_PCT_MES)^C4190)</f>
        <v>45.5625</v>
      </c>
      <c r="H4190" s="5">
        <f>E4190+F4190+G4190</f>
        <v>1339.39844188587</v>
      </c>
      <c r="I4190" s="5">
        <f>MIN(H4190,FARMER_HRS)</f>
        <v>720</v>
      </c>
      <c r="J4190" s="5">
        <f>MAX(0,H4190-FARMER_HRS)</f>
        <v>619.39844188586994</v>
      </c>
      <c r="K4190" s="2">
        <f>I4190*FARMER_RATE+J4190*TEMP_WORKER_RATE</f>
        <v>35753.44517162969</v>
      </c>
      <c r="L4190" s="2">
        <f>A4190*PRICE_TOM+B4190*PRICE_CAR+C4190*PRICE_MES</f>
        <v>74346</v>
      </c>
      <c r="M4190" s="2">
        <f>A4190*FERT_BED_TOM+B4190*FERT_BED_CAR+C4190*FERT_BED_MES</f>
        <v>10120</v>
      </c>
      <c r="N4190" s="6">
        <f>IF(AND(D4190&lt;=TOTAL_BEDS,J4190&lt;=TEMP_WORKER_MAX*TEMP_WORKER_HRS),1,0)</f>
        <v>1</v>
      </c>
      <c r="O4190" s="2">
        <f>L4190-M4190-K4190-FIXED_COSTS</f>
        <v>8472.55482837031</v>
      </c>
      <c r="P4190" s="2">
        <f>IF(N4190=1,O4190,"")</f>
        <v>8472.55482837031</v>
      </c>
    </row>
    <row r="4191">
      <c r="A4191" s="6">
        <v>6</v>
      </c>
      <c r="B4191" s="6">
        <v>9</v>
      </c>
      <c r="C4191" s="6">
        <v>2</v>
      </c>
      <c r="D4191" s="6">
        <f>A4191+B4191+C4191</f>
        <v>17</v>
      </c>
      <c r="E4191" s="5">
        <f>IF(A4191=0,0,A4191*LABOR_HRS_WK_TOM*SEASON_WEEKS*(1+DIM_PCT_TOM)^A4191)</f>
        <v>956.64294000000041</v>
      </c>
      <c r="F4191" s="5">
        <f>IF(B4191=0,0,B4191*LABOR_HRS_WK_CAR*SEASON_WEEKS*(1+DIM_PCT_CAR)^B4191)</f>
        <v>337.19300188586959</v>
      </c>
      <c r="G4191" s="5">
        <f>IF(C4191=0,0,C4191*LABOR_HRS_WK_MES*SEASON_WEEKS*(1+DIM_PCT_MES)^C4191)</f>
        <v>92.2640625</v>
      </c>
      <c r="H4191" s="5">
        <f>E4191+F4191+G4191</f>
        <v>1386.1000043858699</v>
      </c>
      <c r="I4191" s="5">
        <f>MIN(H4191,FARMER_HRS)</f>
        <v>720</v>
      </c>
      <c r="J4191" s="5">
        <f>MAX(0,H4191-FARMER_HRS)</f>
        <v>666.10000438586985</v>
      </c>
      <c r="K4191" s="2">
        <f>I4191*FARMER_RATE+J4191*TEMP_WORKER_RATE</f>
        <v>36564.236187254683</v>
      </c>
      <c r="L4191" s="2">
        <f>A4191*PRICE_TOM+B4191*PRICE_CAR+C4191*PRICE_MES</f>
        <v>77046</v>
      </c>
      <c r="M4191" s="2">
        <f>A4191*FERT_BED_TOM+B4191*FERT_BED_CAR+C4191*FERT_BED_MES</f>
        <v>11000</v>
      </c>
      <c r="N4191" s="6">
        <f>IF(AND(D4191&lt;=TOTAL_BEDS,J4191&lt;=TEMP_WORKER_MAX*TEMP_WORKER_HRS),1,0)</f>
        <v>1</v>
      </c>
      <c r="O4191" s="2">
        <f>L4191-M4191-K4191-FIXED_COSTS</f>
        <v>9481.7638127453174</v>
      </c>
      <c r="P4191" s="2">
        <f>IF(N4191=1,O4191,"")</f>
        <v>9481.7638127453174</v>
      </c>
    </row>
    <row r="4192">
      <c r="A4192" s="6">
        <v>6</v>
      </c>
      <c r="B4192" s="6">
        <v>9</v>
      </c>
      <c r="C4192" s="6">
        <v>3</v>
      </c>
      <c r="D4192" s="6">
        <f>A4192+B4192+C4192</f>
        <v>18</v>
      </c>
      <c r="E4192" s="5">
        <f>IF(A4192=0,0,A4192*LABOR_HRS_WK_TOM*SEASON_WEEKS*(1+DIM_PCT_TOM)^A4192)</f>
        <v>956.64294000000041</v>
      </c>
      <c r="F4192" s="5">
        <f>IF(B4192=0,0,B4192*LABOR_HRS_WK_CAR*SEASON_WEEKS*(1+DIM_PCT_CAR)^B4192)</f>
        <v>337.19300188586959</v>
      </c>
      <c r="G4192" s="5">
        <f>IF(C4192=0,0,C4192*LABOR_HRS_WK_MES*SEASON_WEEKS*(1+DIM_PCT_MES)^C4192)</f>
        <v>140.12604492187498</v>
      </c>
      <c r="H4192" s="5">
        <f>E4192+F4192+G4192</f>
        <v>1433.961986807745</v>
      </c>
      <c r="I4192" s="5">
        <f>MIN(H4192,FARMER_HRS)</f>
        <v>720</v>
      </c>
      <c r="J4192" s="5">
        <f>MAX(0,H4192-FARMER_HRS)</f>
        <v>713.961986807745</v>
      </c>
      <c r="K4192" s="2">
        <f>I4192*FARMER_RATE+J4192*TEMP_WORKER_RATE</f>
        <v>37395.173382078909</v>
      </c>
      <c r="L4192" s="2">
        <f>A4192*PRICE_TOM+B4192*PRICE_CAR+C4192*PRICE_MES</f>
        <v>79746</v>
      </c>
      <c r="M4192" s="2">
        <f>A4192*FERT_BED_TOM+B4192*FERT_BED_CAR+C4192*FERT_BED_MES</f>
        <v>11880</v>
      </c>
      <c r="N4192" s="6">
        <f>IF(AND(D4192&lt;=TOTAL_BEDS,J4192&lt;=TEMP_WORKER_MAX*TEMP_WORKER_HRS),1,0)</f>
        <v>1</v>
      </c>
      <c r="O4192" s="2">
        <f>L4192-M4192-K4192-FIXED_COSTS</f>
        <v>10470.826617921091</v>
      </c>
      <c r="P4192" s="2">
        <f>IF(N4192=1,O4192,"")</f>
        <v>10470.826617921091</v>
      </c>
    </row>
    <row r="4193">
      <c r="A4193" s="6">
        <v>6</v>
      </c>
      <c r="B4193" s="6">
        <v>9</v>
      </c>
      <c r="C4193" s="6">
        <v>4</v>
      </c>
      <c r="D4193" s="6">
        <f>A4193+B4193+C4193</f>
        <v>19</v>
      </c>
      <c r="E4193" s="5">
        <f>IF(A4193=0,0,A4193*LABOR_HRS_WK_TOM*SEASON_WEEKS*(1+DIM_PCT_TOM)^A4193)</f>
        <v>956.64294000000041</v>
      </c>
      <c r="F4193" s="5">
        <f>IF(B4193=0,0,B4193*LABOR_HRS_WK_CAR*SEASON_WEEKS*(1+DIM_PCT_CAR)^B4193)</f>
        <v>337.19300188586959</v>
      </c>
      <c r="G4193" s="5">
        <f>IF(C4193=0,0,C4193*LABOR_HRS_WK_MES*SEASON_WEEKS*(1+DIM_PCT_MES)^C4193)</f>
        <v>189.17016064453119</v>
      </c>
      <c r="H4193" s="5">
        <f>E4193+F4193+G4193</f>
        <v>1483.0061025304012</v>
      </c>
      <c r="I4193" s="5">
        <f>MIN(H4193,FARMER_HRS)</f>
        <v>720</v>
      </c>
      <c r="J4193" s="5">
        <f>MAX(0,H4193-FARMER_HRS)</f>
        <v>763.00610253040122</v>
      </c>
      <c r="K4193" s="2">
        <f>I4193*FARMER_RATE+J4193*TEMP_WORKER_RATE</f>
        <v>38246.633724486135</v>
      </c>
      <c r="L4193" s="2">
        <f>A4193*PRICE_TOM+B4193*PRICE_CAR+C4193*PRICE_MES</f>
        <v>82446</v>
      </c>
      <c r="M4193" s="2">
        <f>A4193*FERT_BED_TOM+B4193*FERT_BED_CAR+C4193*FERT_BED_MES</f>
        <v>12760</v>
      </c>
      <c r="N4193" s="6">
        <f>IF(AND(D4193&lt;=TOTAL_BEDS,J4193&lt;=TEMP_WORKER_MAX*TEMP_WORKER_HRS),1,0)</f>
        <v>1</v>
      </c>
      <c r="O4193" s="2">
        <f>L4193-M4193-K4193-FIXED_COSTS</f>
        <v>11439.366275513865</v>
      </c>
      <c r="P4193" s="2">
        <f>IF(N4193=1,O4193,"")</f>
        <v>11439.366275513865</v>
      </c>
    </row>
    <row r="4194">
      <c r="A4194" s="6">
        <v>6</v>
      </c>
      <c r="B4194" s="6">
        <v>9</v>
      </c>
      <c r="C4194" s="6">
        <v>5</v>
      </c>
      <c r="D4194" s="6">
        <f>A4194+B4194+C4194</f>
        <v>20</v>
      </c>
      <c r="E4194" s="5">
        <f>IF(A4194=0,0,A4194*LABOR_HRS_WK_TOM*SEASON_WEEKS*(1+DIM_PCT_TOM)^A4194)</f>
        <v>956.64294000000041</v>
      </c>
      <c r="F4194" s="5">
        <f>IF(B4194=0,0,B4194*LABOR_HRS_WK_CAR*SEASON_WEEKS*(1+DIM_PCT_CAR)^B4194)</f>
        <v>337.19300188586959</v>
      </c>
      <c r="G4194" s="5">
        <f>IF(C4194=0,0,C4194*LABOR_HRS_WK_MES*SEASON_WEEKS*(1+DIM_PCT_MES)^C4194)</f>
        <v>239.41848456573481</v>
      </c>
      <c r="H4194" s="5">
        <f>E4194+F4194+G4194</f>
        <v>1533.2544264516048</v>
      </c>
      <c r="I4194" s="5">
        <f>MIN(H4194,FARMER_HRS)</f>
        <v>720</v>
      </c>
      <c r="J4194" s="5">
        <f>MAX(0,H4194-FARMER_HRS)</f>
        <v>813.25442645160479</v>
      </c>
      <c r="K4194" s="2">
        <f>I4194*FARMER_RATE+J4194*TEMP_WORKER_RATE</f>
        <v>39119.000459229253</v>
      </c>
      <c r="L4194" s="2">
        <f>A4194*PRICE_TOM+B4194*PRICE_CAR+C4194*PRICE_MES</f>
        <v>85146</v>
      </c>
      <c r="M4194" s="2">
        <f>A4194*FERT_BED_TOM+B4194*FERT_BED_CAR+C4194*FERT_BED_MES</f>
        <v>13640</v>
      </c>
      <c r="N4194" s="6">
        <f>IF(AND(D4194&lt;=TOTAL_BEDS,J4194&lt;=TEMP_WORKER_MAX*TEMP_WORKER_HRS),1,0)</f>
        <v>1</v>
      </c>
      <c r="O4194" s="2">
        <f>L4194-M4194-K4194-FIXED_COSTS</f>
        <v>12386.999540770747</v>
      </c>
      <c r="P4194" s="2">
        <f>IF(N4194=1,O4194,"")</f>
        <v>12386.999540770747</v>
      </c>
    </row>
    <row r="4195">
      <c r="A4195" s="6">
        <v>6</v>
      </c>
      <c r="B4195" s="6">
        <v>9</v>
      </c>
      <c r="C4195" s="6">
        <v>6</v>
      </c>
      <c r="D4195" s="6">
        <f>A4195+B4195+C4195</f>
        <v>21</v>
      </c>
      <c r="E4195" s="5">
        <f>IF(A4195=0,0,A4195*LABOR_HRS_WK_TOM*SEASON_WEEKS*(1+DIM_PCT_TOM)^A4195)</f>
        <v>956.64294000000041</v>
      </c>
      <c r="F4195" s="5">
        <f>IF(B4195=0,0,B4195*LABOR_HRS_WK_CAR*SEASON_WEEKS*(1+DIM_PCT_CAR)^B4195)</f>
        <v>337.19300188586959</v>
      </c>
      <c r="G4195" s="5">
        <f>IF(C4195=0,0,C4195*LABOR_HRS_WK_MES*SEASON_WEEKS*(1+DIM_PCT_MES)^C4195)</f>
        <v>290.89345874736773</v>
      </c>
      <c r="H4195" s="5">
        <f>E4195+F4195+G4195</f>
        <v>1584.7294006332377</v>
      </c>
      <c r="I4195" s="5">
        <f>MIN(H4195,FARMER_HRS)</f>
        <v>720</v>
      </c>
      <c r="J4195" s="5">
        <f>MAX(0,H4195-FARMER_HRS)</f>
        <v>864.72940063323767</v>
      </c>
      <c r="K4195" s="2">
        <f>I4195*FARMER_RATE+J4195*TEMP_WORKER_RATE</f>
        <v>40012.663205438155</v>
      </c>
      <c r="L4195" s="2">
        <f>A4195*PRICE_TOM+B4195*PRICE_CAR+C4195*PRICE_MES</f>
        <v>87846</v>
      </c>
      <c r="M4195" s="2">
        <f>A4195*FERT_BED_TOM+B4195*FERT_BED_CAR+C4195*FERT_BED_MES</f>
        <v>14520</v>
      </c>
      <c r="N4195" s="6">
        <f>IF(AND(D4195&lt;=TOTAL_BEDS,J4195&lt;=TEMP_WORKER_MAX*TEMP_WORKER_HRS),1,0)</f>
        <v>1</v>
      </c>
      <c r="O4195" s="2">
        <f>L4195-M4195-K4195-FIXED_COSTS</f>
        <v>13313.336794561845</v>
      </c>
      <c r="P4195" s="2">
        <f>IF(N4195=1,O4195,"")</f>
        <v>13313.336794561845</v>
      </c>
    </row>
    <row r="4196">
      <c r="A4196" s="6">
        <v>6</v>
      </c>
      <c r="B4196" s="6">
        <v>9</v>
      </c>
      <c r="C4196" s="6">
        <v>7</v>
      </c>
      <c r="D4196" s="6">
        <f>A4196+B4196+C4196</f>
        <v>22</v>
      </c>
      <c r="E4196" s="5">
        <f>IF(A4196=0,0,A4196*LABOR_HRS_WK_TOM*SEASON_WEEKS*(1+DIM_PCT_TOM)^A4196)</f>
        <v>956.64294000000041</v>
      </c>
      <c r="F4196" s="5">
        <f>IF(B4196=0,0,B4196*LABOR_HRS_WK_CAR*SEASON_WEEKS*(1+DIM_PCT_CAR)^B4196)</f>
        <v>337.19300188586959</v>
      </c>
      <c r="G4196" s="5">
        <f>IF(C4196=0,0,C4196*LABOR_HRS_WK_MES*SEASON_WEEKS*(1+DIM_PCT_MES)^C4196)</f>
        <v>343.61789814532818</v>
      </c>
      <c r="H4196" s="5">
        <f>E4196+F4196+G4196</f>
        <v>1637.4538400311981</v>
      </c>
      <c r="I4196" s="5">
        <f>MIN(H4196,FARMER_HRS)</f>
        <v>720</v>
      </c>
      <c r="J4196" s="5">
        <f>MAX(0,H4196-FARMER_HRS)</f>
        <v>917.45384003119807</v>
      </c>
      <c r="K4196" s="2">
        <f>I4196*FARMER_RATE+J4196*TEMP_WORKER_RATE</f>
        <v>40928.018056097186</v>
      </c>
      <c r="L4196" s="2">
        <f>A4196*PRICE_TOM+B4196*PRICE_CAR+C4196*PRICE_MES</f>
        <v>90546</v>
      </c>
      <c r="M4196" s="2">
        <f>A4196*FERT_BED_TOM+B4196*FERT_BED_CAR+C4196*FERT_BED_MES</f>
        <v>15400</v>
      </c>
      <c r="N4196" s="6">
        <f>IF(AND(D4196&lt;=TOTAL_BEDS,J4196&lt;=TEMP_WORKER_MAX*TEMP_WORKER_HRS),1,0)</f>
        <v>1</v>
      </c>
      <c r="O4196" s="2">
        <f>L4196-M4196-K4196-FIXED_COSTS</f>
        <v>14217.981943902814</v>
      </c>
      <c r="P4196" s="2">
        <f>IF(N4196=1,O4196,"")</f>
        <v>14217.981943902814</v>
      </c>
    </row>
    <row r="4197">
      <c r="A4197" s="6">
        <v>6</v>
      </c>
      <c r="B4197" s="6">
        <v>9</v>
      </c>
      <c r="C4197" s="6">
        <v>8</v>
      </c>
      <c r="D4197" s="6">
        <f>A4197+B4197+C4197</f>
        <v>23</v>
      </c>
      <c r="E4197" s="5">
        <f>IF(A4197=0,0,A4197*LABOR_HRS_WK_TOM*SEASON_WEEKS*(1+DIM_PCT_TOM)^A4197)</f>
        <v>956.64294000000041</v>
      </c>
      <c r="F4197" s="5">
        <f>IF(B4197=0,0,B4197*LABOR_HRS_WK_CAR*SEASON_WEEKS*(1+DIM_PCT_CAR)^B4197)</f>
        <v>337.19300188586959</v>
      </c>
      <c r="G4197" s="5">
        <f>IF(C4197=0,0,C4197*LABOR_HRS_WK_MES*SEASON_WEEKS*(1+DIM_PCT_MES)^C4197)</f>
        <v>397.61499642530833</v>
      </c>
      <c r="H4197" s="5">
        <f>E4197+F4197+G4197</f>
        <v>1691.4509383111783</v>
      </c>
      <c r="I4197" s="5">
        <f>MIN(H4197,FARMER_HRS)</f>
        <v>720</v>
      </c>
      <c r="J4197" s="5">
        <f>MAX(0,H4197-FARMER_HRS)</f>
        <v>971.45093831117833</v>
      </c>
      <c r="K4197" s="2">
        <f>I4197*FARMER_RATE+J4197*TEMP_WORKER_RATE</f>
        <v>41865.467679013513</v>
      </c>
      <c r="L4197" s="2">
        <f>A4197*PRICE_TOM+B4197*PRICE_CAR+C4197*PRICE_MES</f>
        <v>93246</v>
      </c>
      <c r="M4197" s="2">
        <f>A4197*FERT_BED_TOM+B4197*FERT_BED_CAR+C4197*FERT_BED_MES</f>
        <v>16280</v>
      </c>
      <c r="N4197" s="6">
        <f>IF(AND(D4197&lt;=TOTAL_BEDS,J4197&lt;=TEMP_WORKER_MAX*TEMP_WORKER_HRS),1,0)</f>
        <v>1</v>
      </c>
      <c r="O4197" s="2">
        <f>L4197-M4197-K4197-FIXED_COSTS</f>
        <v>15100.532320986487</v>
      </c>
      <c r="P4197" s="2">
        <f>IF(N4197=1,O4197,"")</f>
        <v>15100.532320986487</v>
      </c>
    </row>
    <row r="4198">
      <c r="A4198" s="6">
        <v>6</v>
      </c>
      <c r="B4198" s="6">
        <v>9</v>
      </c>
      <c r="C4198" s="6">
        <v>9</v>
      </c>
      <c r="D4198" s="6">
        <f>A4198+B4198+C4198</f>
        <v>24</v>
      </c>
      <c r="E4198" s="5">
        <f>IF(A4198=0,0,A4198*LABOR_HRS_WK_TOM*SEASON_WEEKS*(1+DIM_PCT_TOM)^A4198)</f>
        <v>956.64294000000041</v>
      </c>
      <c r="F4198" s="5">
        <f>IF(B4198=0,0,B4198*LABOR_HRS_WK_CAR*SEASON_WEEKS*(1+DIM_PCT_CAR)^B4198)</f>
        <v>337.19300188586959</v>
      </c>
      <c r="G4198" s="5">
        <f>IF(C4198=0,0,C4198*LABOR_HRS_WK_MES*SEASON_WEEKS*(1+DIM_PCT_MES)^C4198)</f>
        <v>452.90833186570273</v>
      </c>
      <c r="H4198" s="5">
        <f>E4198+F4198+G4198</f>
        <v>1746.7442737515726</v>
      </c>
      <c r="I4198" s="5">
        <f>MIN(H4198,FARMER_HRS)</f>
        <v>720</v>
      </c>
      <c r="J4198" s="5">
        <f>MAX(0,H4198-FARMER_HRS)</f>
        <v>1026.7442737515726</v>
      </c>
      <c r="K4198" s="2">
        <f>I4198*FARMER_RATE+J4198*TEMP_WORKER_RATE</f>
        <v>42825.421419298131</v>
      </c>
      <c r="L4198" s="2">
        <f>A4198*PRICE_TOM+B4198*PRICE_CAR+C4198*PRICE_MES</f>
        <v>95946</v>
      </c>
      <c r="M4198" s="2">
        <f>A4198*FERT_BED_TOM+B4198*FERT_BED_CAR+C4198*FERT_BED_MES</f>
        <v>17160</v>
      </c>
      <c r="N4198" s="6">
        <f>IF(AND(D4198&lt;=TOTAL_BEDS,J4198&lt;=TEMP_WORKER_MAX*TEMP_WORKER_HRS),1,0)</f>
        <v>1</v>
      </c>
      <c r="O4198" s="2">
        <f>L4198-M4198-K4198-FIXED_COSTS</f>
        <v>15960.578580701869</v>
      </c>
      <c r="P4198" s="2">
        <f>IF(N4198=1,O4198,"")</f>
        <v>15960.578580701869</v>
      </c>
    </row>
    <row r="4199">
      <c r="A4199" s="6">
        <v>6</v>
      </c>
      <c r="B4199" s="6">
        <v>9</v>
      </c>
      <c r="C4199" s="6">
        <v>10</v>
      </c>
      <c r="D4199" s="6">
        <f>A4199+B4199+C4199</f>
        <v>25</v>
      </c>
      <c r="E4199" s="5">
        <f>IF(A4199=0,0,A4199*LABOR_HRS_WK_TOM*SEASON_WEEKS*(1+DIM_PCT_TOM)^A4199)</f>
        <v>956.64294000000041</v>
      </c>
      <c r="F4199" s="5">
        <f>IF(B4199=0,0,B4199*LABOR_HRS_WK_CAR*SEASON_WEEKS*(1+DIM_PCT_CAR)^B4199)</f>
        <v>337.19300188586959</v>
      </c>
      <c r="G4199" s="5">
        <f>IF(C4199=0,0,C4199*LABOR_HRS_WK_MES*SEASON_WEEKS*(1+DIM_PCT_MES)^C4199)</f>
        <v>509.52187334891551</v>
      </c>
      <c r="H4199" s="5">
        <f>E4199+F4199+G4199</f>
        <v>1803.3578152347854</v>
      </c>
      <c r="I4199" s="5">
        <f>MIN(H4199,FARMER_HRS)</f>
        <v>720</v>
      </c>
      <c r="J4199" s="5">
        <f>MAX(0,H4199-FARMER_HRS)</f>
        <v>1083.3578152347854</v>
      </c>
      <c r="K4199" s="2">
        <f>I4199*FARMER_RATE+J4199*TEMP_WORKER_RATE</f>
        <v>43808.295403381693</v>
      </c>
      <c r="L4199" s="2">
        <f>A4199*PRICE_TOM+B4199*PRICE_CAR+C4199*PRICE_MES</f>
        <v>98646</v>
      </c>
      <c r="M4199" s="2">
        <f>A4199*FERT_BED_TOM+B4199*FERT_BED_CAR+C4199*FERT_BED_MES</f>
        <v>18040</v>
      </c>
      <c r="N4199" s="6">
        <f>IF(AND(D4199&lt;=TOTAL_BEDS,J4199&lt;=TEMP_WORKER_MAX*TEMP_WORKER_HRS),1,0)</f>
        <v>1</v>
      </c>
      <c r="O4199" s="2">
        <f>L4199-M4199-K4199-FIXED_COSTS</f>
        <v>16797.704596618307</v>
      </c>
      <c r="P4199" s="2">
        <f>IF(N4199=1,O4199,"")</f>
        <v>16797.704596618307</v>
      </c>
    </row>
    <row r="4200">
      <c r="A4200" s="6">
        <v>6</v>
      </c>
      <c r="B4200" s="6">
        <v>9</v>
      </c>
      <c r="C4200" s="6">
        <v>11</v>
      </c>
      <c r="D4200" s="6">
        <f>A4200+B4200+C4200</f>
        <v>26</v>
      </c>
      <c r="E4200" s="5">
        <f>IF(A4200=0,0,A4200*LABOR_HRS_WK_TOM*SEASON_WEEKS*(1+DIM_PCT_TOM)^A4200)</f>
        <v>956.64294000000041</v>
      </c>
      <c r="F4200" s="5">
        <f>IF(B4200=0,0,B4200*LABOR_HRS_WK_CAR*SEASON_WEEKS*(1+DIM_PCT_CAR)^B4200)</f>
        <v>337.19300188586959</v>
      </c>
      <c r="G4200" s="5">
        <f>IF(C4200=0,0,C4200*LABOR_HRS_WK_MES*SEASON_WEEKS*(1+DIM_PCT_MES)^C4200)</f>
        <v>567.47998644235463</v>
      </c>
      <c r="H4200" s="5">
        <f>E4200+F4200+G4200</f>
        <v>1861.3159283282246</v>
      </c>
      <c r="I4200" s="5">
        <f>MIN(H4200,FARMER_HRS)</f>
        <v>720</v>
      </c>
      <c r="J4200" s="5">
        <f>MAX(0,H4200-FARMER_HRS)</f>
        <v>1141.3159283282246</v>
      </c>
      <c r="K4200" s="2">
        <f>I4200*FARMER_RATE+J4200*TEMP_WORKER_RATE</f>
        <v>44814.51264458723</v>
      </c>
      <c r="L4200" s="2">
        <f>A4200*PRICE_TOM+B4200*PRICE_CAR+C4200*PRICE_MES</f>
        <v>101346</v>
      </c>
      <c r="M4200" s="2">
        <f>A4200*FERT_BED_TOM+B4200*FERT_BED_CAR+C4200*FERT_BED_MES</f>
        <v>18920</v>
      </c>
      <c r="N4200" s="6">
        <f>IF(AND(D4200&lt;=TOTAL_BEDS,J4200&lt;=TEMP_WORKER_MAX*TEMP_WORKER_HRS),1,0)</f>
        <v>1</v>
      </c>
      <c r="O4200" s="2">
        <f>L4200-M4200-K4200-FIXED_COSTS</f>
        <v>17611.48735541277</v>
      </c>
      <c r="P4200" s="2">
        <f>IF(N4200=1,O4200,"")</f>
        <v>17611.48735541277</v>
      </c>
    </row>
    <row r="4201">
      <c r="A4201" s="6">
        <v>6</v>
      </c>
      <c r="B4201" s="6">
        <v>9</v>
      </c>
      <c r="C4201" s="6">
        <v>12</v>
      </c>
      <c r="D4201" s="6">
        <f>A4201+B4201+C4201</f>
        <v>27</v>
      </c>
      <c r="E4201" s="5">
        <f>IF(A4201=0,0,A4201*LABOR_HRS_WK_TOM*SEASON_WEEKS*(1+DIM_PCT_TOM)^A4201)</f>
        <v>956.64294000000041</v>
      </c>
      <c r="F4201" s="5">
        <f>IF(B4201=0,0,B4201*LABOR_HRS_WK_CAR*SEASON_WEEKS*(1+DIM_PCT_CAR)^B4201)</f>
        <v>337.19300188586959</v>
      </c>
      <c r="G4201" s="5">
        <f>IF(C4201=0,0,C4201*LABOR_HRS_WK_MES*SEASON_WEEKS*(1+DIM_PCT_MES)^C4201)</f>
        <v>626.807439570419</v>
      </c>
      <c r="H4201" s="5">
        <f>E4201+F4201+G4201</f>
        <v>1920.6433814562888</v>
      </c>
      <c r="I4201" s="5">
        <f>MIN(H4201,FARMER_HRS)</f>
        <v>720</v>
      </c>
      <c r="J4201" s="5">
        <f>MAX(0,H4201-FARMER_HRS)</f>
        <v>1200.6433814562888</v>
      </c>
      <c r="K4201" s="2">
        <f>I4201*FARMER_RATE+J4201*TEMP_WORKER_RATE</f>
        <v>45844.503150282791</v>
      </c>
      <c r="L4201" s="2">
        <f>A4201*PRICE_TOM+B4201*PRICE_CAR+C4201*PRICE_MES</f>
        <v>104046</v>
      </c>
      <c r="M4201" s="2">
        <f>A4201*FERT_BED_TOM+B4201*FERT_BED_CAR+C4201*FERT_BED_MES</f>
        <v>19800</v>
      </c>
      <c r="N4201" s="6">
        <f>IF(AND(D4201&lt;=TOTAL_BEDS,J4201&lt;=TEMP_WORKER_MAX*TEMP_WORKER_HRS),1,0)</f>
        <v>1</v>
      </c>
      <c r="O4201" s="2">
        <f>L4201-M4201-K4201-FIXED_COSTS</f>
        <v>18401.496849717209</v>
      </c>
      <c r="P4201" s="2">
        <f>IF(N4201=1,O4201,"")</f>
        <v>18401.496849717209</v>
      </c>
    </row>
    <row r="4202">
      <c r="A4202" s="6">
        <v>6</v>
      </c>
      <c r="B4202" s="6">
        <v>9</v>
      </c>
      <c r="C4202" s="6">
        <v>13</v>
      </c>
      <c r="D4202" s="6">
        <f>A4202+B4202+C4202</f>
        <v>28</v>
      </c>
      <c r="E4202" s="5">
        <f>IF(A4202=0,0,A4202*LABOR_HRS_WK_TOM*SEASON_WEEKS*(1+DIM_PCT_TOM)^A4202)</f>
        <v>956.64294000000041</v>
      </c>
      <c r="F4202" s="5">
        <f>IF(B4202=0,0,B4202*LABOR_HRS_WK_CAR*SEASON_WEEKS*(1+DIM_PCT_CAR)^B4202)</f>
        <v>337.19300188586959</v>
      </c>
      <c r="G4202" s="5">
        <f>IF(C4202=0,0,C4202*LABOR_HRS_WK_MES*SEASON_WEEKS*(1+DIM_PCT_MES)^C4202)</f>
        <v>687.52941027880331</v>
      </c>
      <c r="H4202" s="5">
        <f>E4202+F4202+G4202</f>
        <v>1981.3653521646734</v>
      </c>
      <c r="I4202" s="5">
        <f>MIN(H4202,FARMER_HRS)</f>
        <v>720</v>
      </c>
      <c r="J4202" s="5">
        <f>MAX(0,H4202-FARMER_HRS)</f>
        <v>1261.3653521646734</v>
      </c>
      <c r="K4202" s="2">
        <f>I4202*FARMER_RATE+J4202*TEMP_WORKER_RATE</f>
        <v>46898.704030636691</v>
      </c>
      <c r="L4202" s="2">
        <f>A4202*PRICE_TOM+B4202*PRICE_CAR+C4202*PRICE_MES</f>
        <v>106746</v>
      </c>
      <c r="M4202" s="2">
        <f>A4202*FERT_BED_TOM+B4202*FERT_BED_CAR+C4202*FERT_BED_MES</f>
        <v>20680</v>
      </c>
      <c r="N4202" s="6">
        <f>IF(AND(D4202&lt;=TOTAL_BEDS,J4202&lt;=TEMP_WORKER_MAX*TEMP_WORKER_HRS),1,0)</f>
        <v>1</v>
      </c>
      <c r="O4202" s="2">
        <f>L4202-M4202-K4202-FIXED_COSTS</f>
        <v>19167.295969363309</v>
      </c>
      <c r="P4202" s="2">
        <f>IF(N4202=1,O4202,"")</f>
        <v>19167.295969363309</v>
      </c>
    </row>
    <row r="4203">
      <c r="A4203" s="6">
        <v>6</v>
      </c>
      <c r="B4203" s="6">
        <v>9</v>
      </c>
      <c r="C4203" s="6">
        <v>14</v>
      </c>
      <c r="D4203" s="6">
        <f>A4203+B4203+C4203</f>
        <v>29</v>
      </c>
      <c r="E4203" s="5">
        <f>IF(A4203=0,0,A4203*LABOR_HRS_WK_TOM*SEASON_WEEKS*(1+DIM_PCT_TOM)^A4203)</f>
        <v>956.64294000000041</v>
      </c>
      <c r="F4203" s="5">
        <f>IF(B4203=0,0,B4203*LABOR_HRS_WK_CAR*SEASON_WEEKS*(1+DIM_PCT_CAR)^B4203)</f>
        <v>337.19300188586959</v>
      </c>
      <c r="G4203" s="5">
        <f>IF(C4203=0,0,C4203*LABOR_HRS_WK_MES*SEASON_WEEKS*(1+DIM_PCT_MES)^C4203)</f>
        <v>749.67149159246435</v>
      </c>
      <c r="H4203" s="5">
        <f>E4203+F4203+G4203</f>
        <v>2043.5074334783344</v>
      </c>
      <c r="I4203" s="5">
        <f>MIN(H4203,FARMER_HRS)</f>
        <v>720</v>
      </c>
      <c r="J4203" s="5">
        <f>MAX(0,H4203-FARMER_HRS)</f>
        <v>1323.5074334783344</v>
      </c>
      <c r="K4203" s="2">
        <f>I4203*FARMER_RATE+J4203*TEMP_WORKER_RATE</f>
        <v>47977.559608998861</v>
      </c>
      <c r="L4203" s="2">
        <f>A4203*PRICE_TOM+B4203*PRICE_CAR+C4203*PRICE_MES</f>
        <v>109446</v>
      </c>
      <c r="M4203" s="2">
        <f>A4203*FERT_BED_TOM+B4203*FERT_BED_CAR+C4203*FERT_BED_MES</f>
        <v>21560</v>
      </c>
      <c r="N4203" s="6">
        <f>IF(AND(D4203&lt;=TOTAL_BEDS,J4203&lt;=TEMP_WORKER_MAX*TEMP_WORKER_HRS),1,0)</f>
        <v>1</v>
      </c>
      <c r="O4203" s="2">
        <f>L4203-M4203-K4203-FIXED_COSTS</f>
        <v>19908.440391001139</v>
      </c>
      <c r="P4203" s="2">
        <f>IF(N4203=1,O4203,"")</f>
        <v>19908.440391001139</v>
      </c>
    </row>
    <row r="4204">
      <c r="A4204" s="6">
        <v>6</v>
      </c>
      <c r="B4204" s="6">
        <v>9</v>
      </c>
      <c r="C4204" s="6">
        <v>15</v>
      </c>
      <c r="D4204" s="6">
        <f>A4204+B4204+C4204</f>
        <v>30</v>
      </c>
      <c r="E4204" s="5">
        <f>IF(A4204=0,0,A4204*LABOR_HRS_WK_TOM*SEASON_WEEKS*(1+DIM_PCT_TOM)^A4204)</f>
        <v>956.64294000000041</v>
      </c>
      <c r="F4204" s="5">
        <f>IF(B4204=0,0,B4204*LABOR_HRS_WK_CAR*SEASON_WEEKS*(1+DIM_PCT_CAR)^B4204)</f>
        <v>337.19300188586959</v>
      </c>
      <c r="G4204" s="5">
        <f>IF(C4204=0,0,C4204*LABOR_HRS_WK_MES*SEASON_WEEKS*(1+DIM_PCT_MES)^C4204)</f>
        <v>813.25969846861074</v>
      </c>
      <c r="H4204" s="5">
        <f>E4204+F4204+G4204</f>
        <v>2107.0956403544806</v>
      </c>
      <c r="I4204" s="5">
        <f>MIN(H4204,FARMER_HRS)</f>
        <v>720</v>
      </c>
      <c r="J4204" s="5">
        <f>MAX(0,H4204-FARMER_HRS)</f>
        <v>1387.0956403544806</v>
      </c>
      <c r="K4204" s="2">
        <f>I4204*FARMER_RATE+J4204*TEMP_WORKER_RATE</f>
        <v>49081.521533931955</v>
      </c>
      <c r="L4204" s="2">
        <f>A4204*PRICE_TOM+B4204*PRICE_CAR+C4204*PRICE_MES</f>
        <v>112146</v>
      </c>
      <c r="M4204" s="2">
        <f>A4204*FERT_BED_TOM+B4204*FERT_BED_CAR+C4204*FERT_BED_MES</f>
        <v>22440</v>
      </c>
      <c r="N4204" s="6">
        <f>IF(AND(D4204&lt;=TOTAL_BEDS,J4204&lt;=TEMP_WORKER_MAX*TEMP_WORKER_HRS),1,0)</f>
        <v>1</v>
      </c>
      <c r="O4204" s="2">
        <f>L4204-M4204-K4204-FIXED_COSTS</f>
        <v>20624.478466068045</v>
      </c>
      <c r="P4204" s="2">
        <f>IF(N4204=1,O4204,"")</f>
        <v>20624.478466068045</v>
      </c>
    </row>
    <row r="4205">
      <c r="A4205" s="6">
        <v>6</v>
      </c>
      <c r="B4205" s="6">
        <v>9</v>
      </c>
      <c r="C4205" s="6">
        <v>16</v>
      </c>
      <c r="D4205" s="6">
        <f>A4205+B4205+C4205</f>
        <v>31</v>
      </c>
      <c r="E4205" s="5">
        <f>IF(A4205=0,0,A4205*LABOR_HRS_WK_TOM*SEASON_WEEKS*(1+DIM_PCT_TOM)^A4205)</f>
        <v>956.64294000000041</v>
      </c>
      <c r="F4205" s="5">
        <f>IF(B4205=0,0,B4205*LABOR_HRS_WK_CAR*SEASON_WEEKS*(1+DIM_PCT_CAR)^B4205)</f>
        <v>337.19300188586959</v>
      </c>
      <c r="G4205" s="5">
        <f>IF(C4205=0,0,C4205*LABOR_HRS_WK_MES*SEASON_WEEKS*(1+DIM_PCT_MES)^C4205)</f>
        <v>878.32047434609967</v>
      </c>
      <c r="H4205" s="5">
        <f>E4205+F4205+G4205</f>
        <v>2172.1564162319696</v>
      </c>
      <c r="I4205" s="5">
        <f>MIN(H4205,FARMER_HRS)</f>
        <v>720</v>
      </c>
      <c r="J4205" s="5">
        <f>MAX(0,H4205-FARMER_HRS)</f>
        <v>1452.1564162319696</v>
      </c>
      <c r="K4205" s="2">
        <f>I4205*FARMER_RATE+J4205*TEMP_WORKER_RATE</f>
        <v>50211.048892916137</v>
      </c>
      <c r="L4205" s="2">
        <f>A4205*PRICE_TOM+B4205*PRICE_CAR+C4205*PRICE_MES</f>
        <v>114846</v>
      </c>
      <c r="M4205" s="2">
        <f>A4205*FERT_BED_TOM+B4205*FERT_BED_CAR+C4205*FERT_BED_MES</f>
        <v>23320</v>
      </c>
      <c r="N4205" s="6">
        <f>IF(AND(D4205&lt;=TOTAL_BEDS,J4205&lt;=TEMP_WORKER_MAX*TEMP_WORKER_HRS),1,0)</f>
        <v>1</v>
      </c>
      <c r="O4205" s="2">
        <f>L4205-M4205-K4205-FIXED_COSTS</f>
        <v>21314.951107083863</v>
      </c>
      <c r="P4205" s="2">
        <f>IF(N4205=1,O4205,"")</f>
        <v>21314.951107083863</v>
      </c>
    </row>
    <row r="4206">
      <c r="A4206" s="6">
        <v>6</v>
      </c>
      <c r="B4206" s="6">
        <v>9</v>
      </c>
      <c r="C4206" s="6">
        <v>17</v>
      </c>
      <c r="D4206" s="6">
        <f>A4206+B4206+C4206</f>
        <v>32</v>
      </c>
      <c r="E4206" s="5">
        <f>IF(A4206=0,0,A4206*LABOR_HRS_WK_TOM*SEASON_WEEKS*(1+DIM_PCT_TOM)^A4206)</f>
        <v>956.64294000000041</v>
      </c>
      <c r="F4206" s="5">
        <f>IF(B4206=0,0,B4206*LABOR_HRS_WK_CAR*SEASON_WEEKS*(1+DIM_PCT_CAR)^B4206)</f>
        <v>337.19300188586959</v>
      </c>
      <c r="G4206" s="5">
        <f>IF(C4206=0,0,C4206*LABOR_HRS_WK_MES*SEASON_WEEKS*(1+DIM_PCT_MES)^C4206)</f>
        <v>944.88069779263992</v>
      </c>
      <c r="H4206" s="5">
        <f>E4206+F4206+G4206</f>
        <v>2238.7166396785096</v>
      </c>
      <c r="I4206" s="5">
        <f>MIN(H4206,FARMER_HRS)</f>
        <v>720</v>
      </c>
      <c r="J4206" s="5">
        <f>MAX(0,H4206-FARMER_HRS)</f>
        <v>1518.7166396785096</v>
      </c>
      <c r="K4206" s="2">
        <f>I4206*FARMER_RATE+J4206*TEMP_WORKER_RATE</f>
        <v>51366.608327751906</v>
      </c>
      <c r="L4206" s="2">
        <f>A4206*PRICE_TOM+B4206*PRICE_CAR+C4206*PRICE_MES</f>
        <v>117546</v>
      </c>
      <c r="M4206" s="2">
        <f>A4206*FERT_BED_TOM+B4206*FERT_BED_CAR+C4206*FERT_BED_MES</f>
        <v>24200</v>
      </c>
      <c r="N4206" s="6">
        <f>IF(AND(D4206&lt;=TOTAL_BEDS,J4206&lt;=TEMP_WORKER_MAX*TEMP_WORKER_HRS),1,0)</f>
        <v>1</v>
      </c>
      <c r="O4206" s="2">
        <f>L4206-M4206-K4206-FIXED_COSTS</f>
        <v>21979.391672248094</v>
      </c>
      <c r="P4206" s="2">
        <f>IF(N4206=1,O4206,"")</f>
        <v>21979.391672248094</v>
      </c>
    </row>
    <row r="4207">
      <c r="A4207" s="6">
        <v>6</v>
      </c>
      <c r="B4207" s="6">
        <v>9</v>
      </c>
      <c r="C4207" s="6">
        <v>18</v>
      </c>
      <c r="D4207" s="6">
        <f>A4207+B4207+C4207</f>
        <v>33</v>
      </c>
      <c r="E4207" s="5">
        <f>IF(A4207=0,0,A4207*LABOR_HRS_WK_TOM*SEASON_WEEKS*(1+DIM_PCT_TOM)^A4207)</f>
        <v>956.64294000000041</v>
      </c>
      <c r="F4207" s="5">
        <f>IF(B4207=0,0,B4207*LABOR_HRS_WK_CAR*SEASON_WEEKS*(1+DIM_PCT_CAR)^B4207)</f>
        <v>337.19300188586959</v>
      </c>
      <c r="G4207" s="5">
        <f>IF(C4207=0,0,C4207*LABOR_HRS_WK_MES*SEASON_WEEKS*(1+DIM_PCT_MES)^C4207)</f>
        <v>1012.9676892512272</v>
      </c>
      <c r="H4207" s="5">
        <f>E4207+F4207+G4207</f>
        <v>2306.803631137097</v>
      </c>
      <c r="I4207" s="5">
        <f>MIN(H4207,FARMER_HRS)</f>
        <v>720</v>
      </c>
      <c r="J4207" s="5">
        <f>MAX(0,H4207-FARMER_HRS)</f>
        <v>1586.803631137097</v>
      </c>
      <c r="K4207" s="2">
        <f>I4207*FARMER_RATE+J4207*TEMP_WORKER_RATE</f>
        <v>52548.674151685715</v>
      </c>
      <c r="L4207" s="2">
        <f>A4207*PRICE_TOM+B4207*PRICE_CAR+C4207*PRICE_MES</f>
        <v>120246</v>
      </c>
      <c r="M4207" s="2">
        <f>A4207*FERT_BED_TOM+B4207*FERT_BED_CAR+C4207*FERT_BED_MES</f>
        <v>25080</v>
      </c>
      <c r="N4207" s="6">
        <f>IF(AND(D4207&lt;=TOTAL_BEDS,J4207&lt;=TEMP_WORKER_MAX*TEMP_WORKER_HRS),1,0)</f>
        <v>1</v>
      </c>
      <c r="O4207" s="2">
        <f>L4207-M4207-K4207-FIXED_COSTS</f>
        <v>22617.325848314285</v>
      </c>
      <c r="P4207" s="2">
        <f>IF(N4207=1,O4207,"")</f>
        <v>22617.325848314285</v>
      </c>
    </row>
    <row r="4208">
      <c r="A4208" s="6">
        <v>6</v>
      </c>
      <c r="B4208" s="6">
        <v>9</v>
      </c>
      <c r="C4208" s="6">
        <v>19</v>
      </c>
      <c r="D4208" s="6">
        <f>A4208+B4208+C4208</f>
        <v>34</v>
      </c>
      <c r="E4208" s="5">
        <f>IF(A4208=0,0,A4208*LABOR_HRS_WK_TOM*SEASON_WEEKS*(1+DIM_PCT_TOM)^A4208)</f>
        <v>956.64294000000041</v>
      </c>
      <c r="F4208" s="5">
        <f>IF(B4208=0,0,B4208*LABOR_HRS_WK_CAR*SEASON_WEEKS*(1+DIM_PCT_CAR)^B4208)</f>
        <v>337.19300188586959</v>
      </c>
      <c r="G4208" s="5">
        <f>IF(C4208=0,0,C4208*LABOR_HRS_WK_MES*SEASON_WEEKS*(1+DIM_PCT_MES)^C4208)</f>
        <v>1082.6092178872491</v>
      </c>
      <c r="H4208" s="5">
        <f>E4208+F4208+G4208</f>
        <v>2376.445159773119</v>
      </c>
      <c r="I4208" s="5">
        <f>MIN(H4208,FARMER_HRS)</f>
        <v>720</v>
      </c>
      <c r="J4208" s="5">
        <f>MAX(0,H4208-FARMER_HRS)</f>
        <v>1656.445159773119</v>
      </c>
      <c r="K4208" s="2">
        <f>I4208*FARMER_RATE+J4208*TEMP_WORKER_RATE</f>
        <v>53757.728468283312</v>
      </c>
      <c r="L4208" s="2">
        <f>A4208*PRICE_TOM+B4208*PRICE_CAR+C4208*PRICE_MES</f>
        <v>122946</v>
      </c>
      <c r="M4208" s="2">
        <f>A4208*FERT_BED_TOM+B4208*FERT_BED_CAR+C4208*FERT_BED_MES</f>
        <v>25960</v>
      </c>
      <c r="N4208" s="6">
        <f>IF(AND(D4208&lt;=TOTAL_BEDS,J4208&lt;=TEMP_WORKER_MAX*TEMP_WORKER_HRS),1,0)</f>
        <v>1</v>
      </c>
      <c r="O4208" s="2">
        <f>L4208-M4208-K4208-FIXED_COSTS</f>
        <v>23228.271531716688</v>
      </c>
      <c r="P4208" s="2">
        <f>IF(N4208=1,O4208,"")</f>
        <v>23228.271531716688</v>
      </c>
    </row>
    <row r="4209">
      <c r="A4209" s="6">
        <v>6</v>
      </c>
      <c r="B4209" s="6">
        <v>9</v>
      </c>
      <c r="C4209" s="6">
        <v>20</v>
      </c>
      <c r="D4209" s="6">
        <f>A4209+B4209+C4209</f>
        <v>35</v>
      </c>
      <c r="E4209" s="5">
        <f>IF(A4209=0,0,A4209*LABOR_HRS_WK_TOM*SEASON_WEEKS*(1+DIM_PCT_TOM)^A4209)</f>
        <v>956.64294000000041</v>
      </c>
      <c r="F4209" s="5">
        <f>IF(B4209=0,0,B4209*LABOR_HRS_WK_CAR*SEASON_WEEKS*(1+DIM_PCT_CAR)^B4209)</f>
        <v>337.19300188586959</v>
      </c>
      <c r="G4209" s="5">
        <f>IF(C4209=0,0,C4209*LABOR_HRS_WK_MES*SEASON_WEEKS*(1+DIM_PCT_MES)^C4209)</f>
        <v>1153.8335085377259</v>
      </c>
      <c r="H4209" s="5">
        <f>E4209+F4209+G4209</f>
        <v>2447.6694504235957</v>
      </c>
      <c r="I4209" s="5">
        <f>MIN(H4209,FARMER_HRS)</f>
        <v>720</v>
      </c>
      <c r="J4209" s="5">
        <f>MAX(0,H4209-FARMER_HRS)</f>
        <v>1727.6694504235957</v>
      </c>
      <c r="K4209" s="2">
        <f>I4209*FARMER_RATE+J4209*TEMP_WORKER_RATE</f>
        <v>54994.261292076313</v>
      </c>
      <c r="L4209" s="2">
        <f>A4209*PRICE_TOM+B4209*PRICE_CAR+C4209*PRICE_MES</f>
        <v>125646</v>
      </c>
      <c r="M4209" s="2">
        <f>A4209*FERT_BED_TOM+B4209*FERT_BED_CAR+C4209*FERT_BED_MES</f>
        <v>26840</v>
      </c>
      <c r="N4209" s="6">
        <f>IF(AND(D4209&lt;=TOTAL_BEDS,J4209&lt;=TEMP_WORKER_MAX*TEMP_WORKER_HRS),1,0)</f>
        <v>1</v>
      </c>
      <c r="O4209" s="2">
        <f>L4209-M4209-K4209-FIXED_COSTS</f>
        <v>23811.738707923687</v>
      </c>
      <c r="P4209" s="2">
        <f>IF(N4209=1,O4209,"")</f>
        <v>23811.738707923687</v>
      </c>
    </row>
    <row r="4210">
      <c r="A4210" s="6">
        <v>6</v>
      </c>
      <c r="B4210" s="6">
        <v>9</v>
      </c>
      <c r="C4210" s="6">
        <v>21</v>
      </c>
      <c r="D4210" s="6">
        <f>A4210+B4210+C4210</f>
        <v>36</v>
      </c>
      <c r="E4210" s="5">
        <f>IF(A4210=0,0,A4210*LABOR_HRS_WK_TOM*SEASON_WEEKS*(1+DIM_PCT_TOM)^A4210)</f>
        <v>956.64294000000041</v>
      </c>
      <c r="F4210" s="5">
        <f>IF(B4210=0,0,B4210*LABOR_HRS_WK_CAR*SEASON_WEEKS*(1+DIM_PCT_CAR)^B4210)</f>
        <v>337.19300188586959</v>
      </c>
      <c r="G4210" s="5">
        <f>IF(C4210=0,0,C4210*LABOR_HRS_WK_MES*SEASON_WEEKS*(1+DIM_PCT_MES)^C4210)</f>
        <v>1226.6692487641699</v>
      </c>
      <c r="H4210" s="5">
        <f>E4210+F4210+G4210</f>
        <v>2520.50519065004</v>
      </c>
      <c r="I4210" s="5">
        <f>MIN(H4210,FARMER_HRS)</f>
        <v>720</v>
      </c>
      <c r="J4210" s="5">
        <f>MAX(0,H4210-FARMER_HRS)</f>
        <v>1800.5051906500398</v>
      </c>
      <c r="K4210" s="2">
        <f>I4210*FARMER_RATE+J4210*TEMP_WORKER_RATE</f>
        <v>56258.770671007631</v>
      </c>
      <c r="L4210" s="2">
        <f>A4210*PRICE_TOM+B4210*PRICE_CAR+C4210*PRICE_MES</f>
        <v>128346</v>
      </c>
      <c r="M4210" s="2">
        <f>A4210*FERT_BED_TOM+B4210*FERT_BED_CAR+C4210*FERT_BED_MES</f>
        <v>27720</v>
      </c>
      <c r="N4210" s="6">
        <f>IF(AND(D4210&lt;=TOTAL_BEDS,J4210&lt;=TEMP_WORKER_MAX*TEMP_WORKER_HRS),1,0)</f>
        <v>1</v>
      </c>
      <c r="O4210" s="2">
        <f>L4210-M4210-K4210-FIXED_COSTS</f>
        <v>24367.229328992369</v>
      </c>
      <c r="P4210" s="2">
        <f>IF(N4210=1,O4210,"")</f>
        <v>24367.229328992369</v>
      </c>
    </row>
    <row r="4211">
      <c r="A4211" s="6">
        <v>6</v>
      </c>
      <c r="B4211" s="6">
        <v>9</v>
      </c>
      <c r="C4211" s="6">
        <v>22</v>
      </c>
      <c r="D4211" s="6">
        <f>A4211+B4211+C4211</f>
        <v>37</v>
      </c>
      <c r="E4211" s="5">
        <f>IF(A4211=0,0,A4211*LABOR_HRS_WK_TOM*SEASON_WEEKS*(1+DIM_PCT_TOM)^A4211)</f>
        <v>956.64294000000041</v>
      </c>
      <c r="F4211" s="5">
        <f>IF(B4211=0,0,B4211*LABOR_HRS_WK_CAR*SEASON_WEEKS*(1+DIM_PCT_CAR)^B4211)</f>
        <v>337.19300188586959</v>
      </c>
      <c r="G4211" s="5">
        <f>IF(C4211=0,0,C4211*LABOR_HRS_WK_MES*SEASON_WEEKS*(1+DIM_PCT_MES)^C4211)</f>
        <v>1301.1455960105659</v>
      </c>
      <c r="H4211" s="5">
        <f>E4211+F4211+G4211</f>
        <v>2594.9815378964358</v>
      </c>
      <c r="I4211" s="5">
        <f>MIN(H4211,FARMER_HRS)</f>
        <v>720</v>
      </c>
      <c r="J4211" s="5">
        <f>MAX(0,H4211-FARMER_HRS)</f>
        <v>1874.9815378964358</v>
      </c>
      <c r="K4211" s="2">
        <f>I4211*FARMER_RATE+J4211*TEMP_WORKER_RATE</f>
        <v>57551.762810702014</v>
      </c>
      <c r="L4211" s="2">
        <f>A4211*PRICE_TOM+B4211*PRICE_CAR+C4211*PRICE_MES</f>
        <v>131046</v>
      </c>
      <c r="M4211" s="2">
        <f>A4211*FERT_BED_TOM+B4211*FERT_BED_CAR+C4211*FERT_BED_MES</f>
        <v>28600</v>
      </c>
      <c r="N4211" s="6">
        <f>IF(AND(D4211&lt;=TOTAL_BEDS,J4211&lt;=TEMP_WORKER_MAX*TEMP_WORKER_HRS),1,0)</f>
        <v>1</v>
      </c>
      <c r="O4211" s="2">
        <f>L4211-M4211-K4211-FIXED_COSTS</f>
        <v>24894.237189297986</v>
      </c>
      <c r="P4211" s="2">
        <f>IF(N4211=1,O4211,"")</f>
        <v>24894.237189297986</v>
      </c>
    </row>
    <row r="4212">
      <c r="A4212" s="6">
        <v>6</v>
      </c>
      <c r="B4212" s="6">
        <v>9</v>
      </c>
      <c r="C4212" s="6">
        <v>23</v>
      </c>
      <c r="D4212" s="6">
        <f>A4212+B4212+C4212</f>
        <v>38</v>
      </c>
      <c r="E4212" s="5">
        <f>IF(A4212=0,0,A4212*LABOR_HRS_WK_TOM*SEASON_WEEKS*(1+DIM_PCT_TOM)^A4212)</f>
        <v>956.64294000000041</v>
      </c>
      <c r="F4212" s="5">
        <f>IF(B4212=0,0,B4212*LABOR_HRS_WK_CAR*SEASON_WEEKS*(1+DIM_PCT_CAR)^B4212)</f>
        <v>337.19300188586959</v>
      </c>
      <c r="G4212" s="5">
        <f>IF(C4212=0,0,C4212*LABOR_HRS_WK_MES*SEASON_WEEKS*(1+DIM_PCT_MES)^C4212)</f>
        <v>1377.2921848680023</v>
      </c>
      <c r="H4212" s="5">
        <f>E4212+F4212+G4212</f>
        <v>2671.1281267538725</v>
      </c>
      <c r="I4212" s="5">
        <f>MIN(H4212,FARMER_HRS)</f>
        <v>720</v>
      </c>
      <c r="J4212" s="5">
        <f>MAX(0,H4212-FARMER_HRS)</f>
        <v>1951.1281267538725</v>
      </c>
      <c r="K4212" s="2">
        <f>I4212*FARMER_RATE+J4212*TEMP_WORKER_RATE</f>
        <v>58873.75220058806</v>
      </c>
      <c r="L4212" s="2">
        <f>A4212*PRICE_TOM+B4212*PRICE_CAR+C4212*PRICE_MES</f>
        <v>133746</v>
      </c>
      <c r="M4212" s="2">
        <f>A4212*FERT_BED_TOM+B4212*FERT_BED_CAR+C4212*FERT_BED_MES</f>
        <v>29480</v>
      </c>
      <c r="N4212" s="6">
        <f>IF(AND(D4212&lt;=TOTAL_BEDS,J4212&lt;=TEMP_WORKER_MAX*TEMP_WORKER_HRS),1,0)</f>
        <v>1</v>
      </c>
      <c r="O4212" s="2">
        <f>L4212-M4212-K4212-FIXED_COSTS</f>
        <v>25392.24779941194</v>
      </c>
      <c r="P4212" s="2">
        <f>IF(N4212=1,O4212,"")</f>
        <v>25392.24779941194</v>
      </c>
    </row>
    <row r="4213">
      <c r="A4213" s="6">
        <v>6</v>
      </c>
      <c r="B4213" s="6">
        <v>9</v>
      </c>
      <c r="C4213" s="6">
        <v>24</v>
      </c>
      <c r="D4213" s="6">
        <f>A4213+B4213+C4213</f>
        <v>39</v>
      </c>
      <c r="E4213" s="5">
        <f>IF(A4213=0,0,A4213*LABOR_HRS_WK_TOM*SEASON_WEEKS*(1+DIM_PCT_TOM)^A4213)</f>
        <v>956.64294000000041</v>
      </c>
      <c r="F4213" s="5">
        <f>IF(B4213=0,0,B4213*LABOR_HRS_WK_CAR*SEASON_WEEKS*(1+DIM_PCT_CAR)^B4213)</f>
        <v>337.19300188586959</v>
      </c>
      <c r="G4213" s="5">
        <f>IF(C4213=0,0,C4213*LABOR_HRS_WK_MES*SEASON_WEEKS*(1+DIM_PCT_MES)^C4213)</f>
        <v>1455.139134447498</v>
      </c>
      <c r="H4213" s="5">
        <f>E4213+F4213+G4213</f>
        <v>2748.9750763333677</v>
      </c>
      <c r="I4213" s="5">
        <f>MIN(H4213,FARMER_HRS)</f>
        <v>720</v>
      </c>
      <c r="J4213" s="5">
        <f>MAX(0,H4213-FARMER_HRS)</f>
        <v>2028.9750763333677</v>
      </c>
      <c r="K4213" s="2">
        <f>I4213*FARMER_RATE+J4213*TEMP_WORKER_RATE</f>
        <v>60225.261741898743</v>
      </c>
      <c r="L4213" s="2">
        <f>A4213*PRICE_TOM+B4213*PRICE_CAR+C4213*PRICE_MES</f>
        <v>136446</v>
      </c>
      <c r="M4213" s="2">
        <f>A4213*FERT_BED_TOM+B4213*FERT_BED_CAR+C4213*FERT_BED_MES</f>
        <v>30360</v>
      </c>
      <c r="N4213" s="6">
        <f>IF(AND(D4213&lt;=TOTAL_BEDS,J4213&lt;=TEMP_WORKER_MAX*TEMP_WORKER_HRS),1,0)</f>
        <v>1</v>
      </c>
      <c r="O4213" s="2">
        <f>L4213-M4213-K4213-FIXED_COSTS</f>
        <v>25860.738258101257</v>
      </c>
      <c r="P4213" s="2">
        <f>IF(N4213=1,O4213,"")</f>
        <v>25860.738258101257</v>
      </c>
    </row>
    <row r="4214">
      <c r="A4214" s="6">
        <v>6</v>
      </c>
      <c r="B4214" s="6">
        <v>9</v>
      </c>
      <c r="C4214" s="6">
        <v>25</v>
      </c>
      <c r="D4214" s="6">
        <f>A4214+B4214+C4214</f>
        <v>40</v>
      </c>
      <c r="E4214" s="5">
        <f>IF(A4214=0,0,A4214*LABOR_HRS_WK_TOM*SEASON_WEEKS*(1+DIM_PCT_TOM)^A4214)</f>
        <v>956.64294000000041</v>
      </c>
      <c r="F4214" s="5">
        <f>IF(B4214=0,0,B4214*LABOR_HRS_WK_CAR*SEASON_WEEKS*(1+DIM_PCT_CAR)^B4214)</f>
        <v>337.19300188586959</v>
      </c>
      <c r="G4214" s="5">
        <f>IF(C4214=0,0,C4214*LABOR_HRS_WK_MES*SEASON_WEEKS*(1+DIM_PCT_MES)^C4214)</f>
        <v>1534.7170558625955</v>
      </c>
      <c r="H4214" s="5">
        <f>E4214+F4214+G4214</f>
        <v>2828.5529977484657</v>
      </c>
      <c r="I4214" s="5">
        <f>MIN(H4214,FARMER_HRS)</f>
        <v>720</v>
      </c>
      <c r="J4214" s="5">
        <f>MAX(0,H4214-FARMER_HRS)</f>
        <v>2108.5529977484657</v>
      </c>
      <c r="K4214" s="2">
        <f>I4214*FARMER_RATE+J4214*TEMP_WORKER_RATE</f>
        <v>61606.822877577528</v>
      </c>
      <c r="L4214" s="2">
        <f>A4214*PRICE_TOM+B4214*PRICE_CAR+C4214*PRICE_MES</f>
        <v>139146</v>
      </c>
      <c r="M4214" s="2">
        <f>A4214*FERT_BED_TOM+B4214*FERT_BED_CAR+C4214*FERT_BED_MES</f>
        <v>31240</v>
      </c>
      <c r="N4214" s="6">
        <f>IF(AND(D4214&lt;=TOTAL_BEDS,J4214&lt;=TEMP_WORKER_MAX*TEMP_WORKER_HRS),1,0)</f>
        <v>1</v>
      </c>
      <c r="O4214" s="2">
        <f>L4214-M4214-K4214-FIXED_COSTS</f>
        <v>26299.177122422472</v>
      </c>
      <c r="P4214" s="2">
        <f>IF(N4214=1,O4214,"")</f>
        <v>26299.177122422472</v>
      </c>
    </row>
    <row r="4215">
      <c r="A4215" s="6">
        <v>6</v>
      </c>
      <c r="B4215" s="6">
        <v>9</v>
      </c>
      <c r="C4215" s="6">
        <v>26</v>
      </c>
      <c r="D4215" s="6">
        <f>A4215+B4215+C4215</f>
        <v>41</v>
      </c>
      <c r="E4215" s="5">
        <f>IF(A4215=0,0,A4215*LABOR_HRS_WK_TOM*SEASON_WEEKS*(1+DIM_PCT_TOM)^A4215)</f>
        <v>956.64294000000041</v>
      </c>
      <c r="F4215" s="5">
        <f>IF(B4215=0,0,B4215*LABOR_HRS_WK_CAR*SEASON_WEEKS*(1+DIM_PCT_CAR)^B4215)</f>
        <v>337.19300188586959</v>
      </c>
      <c r="G4215" s="5">
        <f>IF(C4215=0,0,C4215*LABOR_HRS_WK_MES*SEASON_WEEKS*(1+DIM_PCT_MES)^C4215)</f>
        <v>1616.0570598233128</v>
      </c>
      <c r="H4215" s="5">
        <f>E4215+F4215+G4215</f>
        <v>2909.8930017091825</v>
      </c>
      <c r="I4215" s="5">
        <f>MIN(H4215,FARMER_HRS)</f>
        <v>720</v>
      </c>
      <c r="J4215" s="5">
        <f>MAX(0,H4215-FARMER_HRS)</f>
        <v>2189.8930017091825</v>
      </c>
      <c r="K4215" s="2">
        <f>I4215*FARMER_RATE+J4215*TEMP_WORKER_RATE</f>
        <v>63018.97572411775</v>
      </c>
      <c r="L4215" s="2">
        <f>A4215*PRICE_TOM+B4215*PRICE_CAR+C4215*PRICE_MES</f>
        <v>141846</v>
      </c>
      <c r="M4215" s="2">
        <f>A4215*FERT_BED_TOM+B4215*FERT_BED_CAR+C4215*FERT_BED_MES</f>
        <v>32120</v>
      </c>
      <c r="N4215" s="6">
        <f>IF(AND(D4215&lt;=TOTAL_BEDS,J4215&lt;=TEMP_WORKER_MAX*TEMP_WORKER_HRS),1,0)</f>
        <v>1</v>
      </c>
      <c r="O4215" s="2">
        <f>L4215-M4215-K4215-FIXED_COSTS</f>
        <v>26707.02427588225</v>
      </c>
      <c r="P4215" s="2">
        <f>IF(N4215=1,O4215,"")</f>
        <v>26707.02427588225</v>
      </c>
    </row>
    <row r="4216">
      <c r="A4216" s="6">
        <v>6</v>
      </c>
      <c r="B4216" s="6">
        <v>9</v>
      </c>
      <c r="C4216" s="6">
        <v>27</v>
      </c>
      <c r="D4216" s="6">
        <f>A4216+B4216+C4216</f>
        <v>42</v>
      </c>
      <c r="E4216" s="5">
        <f>IF(A4216=0,0,A4216*LABOR_HRS_WK_TOM*SEASON_WEEKS*(1+DIM_PCT_TOM)^A4216)</f>
        <v>956.64294000000041</v>
      </c>
      <c r="F4216" s="5">
        <f>IF(B4216=0,0,B4216*LABOR_HRS_WK_CAR*SEASON_WEEKS*(1+DIM_PCT_CAR)^B4216)</f>
        <v>337.19300188586959</v>
      </c>
      <c r="G4216" s="5">
        <f>IF(C4216=0,0,C4216*LABOR_HRS_WK_MES*SEASON_WEEKS*(1+DIM_PCT_MES)^C4216)</f>
        <v>1699.19076434307</v>
      </c>
      <c r="H4216" s="5">
        <f>E4216+F4216+G4216</f>
        <v>2993.02670622894</v>
      </c>
      <c r="I4216" s="5">
        <f>MIN(H4216,FARMER_HRS)</f>
        <v>720</v>
      </c>
      <c r="J4216" s="5">
        <f>MAX(0,H4216-FARMER_HRS)</f>
        <v>2273.02670622894</v>
      </c>
      <c r="K4216" s="2">
        <f>I4216*FARMER_RATE+J4216*TEMP_WORKER_RATE</f>
        <v>64462.26920536354</v>
      </c>
      <c r="L4216" s="2">
        <f>A4216*PRICE_TOM+B4216*PRICE_CAR+C4216*PRICE_MES</f>
        <v>144546</v>
      </c>
      <c r="M4216" s="2">
        <f>A4216*FERT_BED_TOM+B4216*FERT_BED_CAR+C4216*FERT_BED_MES</f>
        <v>33000</v>
      </c>
      <c r="N4216" s="6">
        <f>IF(AND(D4216&lt;=TOTAL_BEDS,J4216&lt;=TEMP_WORKER_MAX*TEMP_WORKER_HRS),1,0)</f>
        <v>1</v>
      </c>
      <c r="O4216" s="2">
        <f>L4216-M4216-K4216-FIXED_COSTS</f>
        <v>27083.73079463646</v>
      </c>
      <c r="P4216" s="2">
        <f>IF(N4216=1,O4216,"")</f>
        <v>27083.73079463646</v>
      </c>
    </row>
    <row r="4217">
      <c r="A4217" s="6">
        <v>6</v>
      </c>
      <c r="B4217" s="6">
        <v>9</v>
      </c>
      <c r="C4217" s="6">
        <v>28</v>
      </c>
      <c r="D4217" s="6">
        <f>A4217+B4217+C4217</f>
        <v>43</v>
      </c>
      <c r="E4217" s="5">
        <f>IF(A4217=0,0,A4217*LABOR_HRS_WK_TOM*SEASON_WEEKS*(1+DIM_PCT_TOM)^A4217)</f>
        <v>956.64294000000041</v>
      </c>
      <c r="F4217" s="5">
        <f>IF(B4217=0,0,B4217*LABOR_HRS_WK_CAR*SEASON_WEEKS*(1+DIM_PCT_CAR)^B4217)</f>
        <v>337.19300188586959</v>
      </c>
      <c r="G4217" s="5">
        <f>IF(C4217=0,0,C4217*LABOR_HRS_WK_MES*SEASON_WEEKS*(1+DIM_PCT_MES)^C4217)</f>
        <v>1784.1503025602233</v>
      </c>
      <c r="H4217" s="5">
        <f>E4217+F4217+G4217</f>
        <v>3077.9862444460932</v>
      </c>
      <c r="I4217" s="5">
        <f>MIN(H4217,FARMER_HRS)</f>
        <v>720</v>
      </c>
      <c r="J4217" s="5">
        <f>MAX(0,H4217-FARMER_HRS)</f>
        <v>2357.9862444460932</v>
      </c>
      <c r="K4217" s="2">
        <f>I4217*FARMER_RATE+J4217*TEMP_WORKER_RATE</f>
        <v>65937.261188300239</v>
      </c>
      <c r="L4217" s="2">
        <f>A4217*PRICE_TOM+B4217*PRICE_CAR+C4217*PRICE_MES</f>
        <v>147246</v>
      </c>
      <c r="M4217" s="2">
        <f>A4217*FERT_BED_TOM+B4217*FERT_BED_CAR+C4217*FERT_BED_MES</f>
        <v>33880</v>
      </c>
      <c r="N4217" s="6">
        <f>IF(AND(D4217&lt;=TOTAL_BEDS,J4217&lt;=TEMP_WORKER_MAX*TEMP_WORKER_HRS),1,0)</f>
        <v>1</v>
      </c>
      <c r="O4217" s="2">
        <f>L4217-M4217-K4217-FIXED_COSTS</f>
        <v>27428.738811699761</v>
      </c>
      <c r="P4217" s="2">
        <f>IF(N4217=1,O4217,"")</f>
        <v>27428.738811699761</v>
      </c>
    </row>
    <row r="4218">
      <c r="A4218" s="6">
        <v>6</v>
      </c>
      <c r="B4218" s="6">
        <v>9</v>
      </c>
      <c r="C4218" s="6">
        <v>29</v>
      </c>
      <c r="D4218" s="6">
        <f>A4218+B4218+C4218</f>
        <v>44</v>
      </c>
      <c r="E4218" s="5">
        <f>IF(A4218=0,0,A4218*LABOR_HRS_WK_TOM*SEASON_WEEKS*(1+DIM_PCT_TOM)^A4218)</f>
        <v>956.64294000000041</v>
      </c>
      <c r="F4218" s="5">
        <f>IF(B4218=0,0,B4218*LABOR_HRS_WK_CAR*SEASON_WEEKS*(1+DIM_PCT_CAR)^B4218)</f>
        <v>337.19300188586959</v>
      </c>
      <c r="G4218" s="5">
        <f>IF(C4218=0,0,C4218*LABOR_HRS_WK_MES*SEASON_WEEKS*(1+DIM_PCT_MES)^C4218)</f>
        <v>1870.9683306758766</v>
      </c>
      <c r="H4218" s="5">
        <f>E4218+F4218+G4218</f>
        <v>3164.8042725617465</v>
      </c>
      <c r="I4218" s="5">
        <f>MIN(H4218,FARMER_HRS)</f>
        <v>720</v>
      </c>
      <c r="J4218" s="5">
        <f>MAX(0,H4218-FARMER_HRS)</f>
        <v>2444.8042725617465</v>
      </c>
      <c r="K4218" s="2">
        <f>I4218*FARMER_RATE+J4218*TEMP_WORKER_RATE</f>
        <v>67444.518620863644</v>
      </c>
      <c r="L4218" s="2">
        <f>A4218*PRICE_TOM+B4218*PRICE_CAR+C4218*PRICE_MES</f>
        <v>149946</v>
      </c>
      <c r="M4218" s="2">
        <f>A4218*FERT_BED_TOM+B4218*FERT_BED_CAR+C4218*FERT_BED_MES</f>
        <v>34760</v>
      </c>
      <c r="N4218" s="6">
        <f>IF(AND(D4218&lt;=TOTAL_BEDS,J4218&lt;=TEMP_WORKER_MAX*TEMP_WORKER_HRS),1,0)</f>
        <v>1</v>
      </c>
      <c r="O4218" s="2">
        <f>L4218-M4218-K4218-FIXED_COSTS</f>
        <v>27741.481379136356</v>
      </c>
      <c r="P4218" s="2">
        <f>IF(N4218=1,O4218,"")</f>
        <v>27741.481379136356</v>
      </c>
    </row>
    <row r="4219">
      <c r="A4219" s="6">
        <v>6</v>
      </c>
      <c r="B4219" s="6">
        <v>9</v>
      </c>
      <c r="C4219" s="6">
        <v>30</v>
      </c>
      <c r="D4219" s="6">
        <f>A4219+B4219+C4219</f>
        <v>45</v>
      </c>
      <c r="E4219" s="5">
        <f>IF(A4219=0,0,A4219*LABOR_HRS_WK_TOM*SEASON_WEEKS*(1+DIM_PCT_TOM)^A4219)</f>
        <v>956.64294000000041</v>
      </c>
      <c r="F4219" s="5">
        <f>IF(B4219=0,0,B4219*LABOR_HRS_WK_CAR*SEASON_WEEKS*(1+DIM_PCT_CAR)^B4219)</f>
        <v>337.19300188586959</v>
      </c>
      <c r="G4219" s="5">
        <f>IF(C4219=0,0,C4219*LABOR_HRS_WK_MES*SEASON_WEEKS*(1+DIM_PCT_MES)^C4219)</f>
        <v>1959.6780360096466</v>
      </c>
      <c r="H4219" s="5">
        <f>E4219+F4219+G4219</f>
        <v>3253.5139778955163</v>
      </c>
      <c r="I4219" s="5">
        <f>MIN(H4219,FARMER_HRS)</f>
        <v>720</v>
      </c>
      <c r="J4219" s="5">
        <f>MAX(0,H4219-FARMER_HRS)</f>
        <v>2533.5139778955163</v>
      </c>
      <c r="K4219" s="2">
        <f>I4219*FARMER_RATE+J4219*TEMP_WORKER_RATE</f>
        <v>68984.617671797154</v>
      </c>
      <c r="L4219" s="2">
        <f>A4219*PRICE_TOM+B4219*PRICE_CAR+C4219*PRICE_MES</f>
        <v>152646</v>
      </c>
      <c r="M4219" s="2">
        <f>A4219*FERT_BED_TOM+B4219*FERT_BED_CAR+C4219*FERT_BED_MES</f>
        <v>35640</v>
      </c>
      <c r="N4219" s="6">
        <f>IF(AND(D4219&lt;=TOTAL_BEDS,J4219&lt;=TEMP_WORKER_MAX*TEMP_WORKER_HRS),1,0)</f>
        <v>1</v>
      </c>
      <c r="O4219" s="2">
        <f>L4219-M4219-K4219-FIXED_COSTS</f>
        <v>28021.382328202846</v>
      </c>
      <c r="P4219" s="2">
        <f>IF(N4219=1,O4219,"")</f>
        <v>28021.382328202846</v>
      </c>
    </row>
    <row r="4220">
      <c r="A4220" s="6">
        <v>6</v>
      </c>
      <c r="B4220" s="6">
        <v>10</v>
      </c>
      <c r="C4220" s="6">
        <v>0</v>
      </c>
      <c r="D4220" s="6">
        <f>A4220+B4220+C4220</f>
        <v>16</v>
      </c>
      <c r="E4220" s="5">
        <f>IF(A4220=0,0,A4220*LABOR_HRS_WK_TOM*SEASON_WEEKS*(1+DIM_PCT_TOM)^A4220)</f>
        <v>956.64294000000041</v>
      </c>
      <c r="F4220" s="5">
        <f>IF(B4220=0,0,B4220*LABOR_HRS_WK_CAR*SEASON_WEEKS*(1+DIM_PCT_CAR)^B4220)</f>
        <v>384.025363258907</v>
      </c>
      <c r="G4220" s="5">
        <f>IF(C4220=0,0,C4220*LABOR_HRS_WK_MES*SEASON_WEEKS*(1+DIM_PCT_MES)^C4220)</f>
        <v>0</v>
      </c>
      <c r="H4220" s="5">
        <f>E4220+F4220+G4220</f>
        <v>1340.6683032589074</v>
      </c>
      <c r="I4220" s="5">
        <f>MIN(H4220,FARMER_HRS)</f>
        <v>720</v>
      </c>
      <c r="J4220" s="5">
        <f>MAX(0,H4220-FARMER_HRS)</f>
        <v>620.66830325890737</v>
      </c>
      <c r="K4220" s="2">
        <f>I4220*FARMER_RATE+J4220*TEMP_WORKER_RATE</f>
        <v>35775.4913760227</v>
      </c>
      <c r="L4220" s="2">
        <f>A4220*PRICE_TOM+B4220*PRICE_CAR+C4220*PRICE_MES</f>
        <v>73740</v>
      </c>
      <c r="M4220" s="2">
        <f>A4220*FERT_BED_TOM+B4220*FERT_BED_CAR+C4220*FERT_BED_MES</f>
        <v>9680</v>
      </c>
      <c r="N4220" s="6">
        <f>IF(AND(D4220&lt;=TOTAL_BEDS,J4220&lt;=TEMP_WORKER_MAX*TEMP_WORKER_HRS),1,0)</f>
        <v>1</v>
      </c>
      <c r="O4220" s="2">
        <f>L4220-M4220-K4220-FIXED_COSTS</f>
        <v>8284.5086239773</v>
      </c>
      <c r="P4220" s="2">
        <f>IF(N4220=1,O4220,"")</f>
        <v>8284.5086239773</v>
      </c>
    </row>
    <row r="4221">
      <c r="A4221" s="6">
        <v>6</v>
      </c>
      <c r="B4221" s="6">
        <v>10</v>
      </c>
      <c r="C4221" s="6">
        <v>1</v>
      </c>
      <c r="D4221" s="6">
        <f>A4221+B4221+C4221</f>
        <v>17</v>
      </c>
      <c r="E4221" s="5">
        <f>IF(A4221=0,0,A4221*LABOR_HRS_WK_TOM*SEASON_WEEKS*(1+DIM_PCT_TOM)^A4221)</f>
        <v>956.64294000000041</v>
      </c>
      <c r="F4221" s="5">
        <f>IF(B4221=0,0,B4221*LABOR_HRS_WK_CAR*SEASON_WEEKS*(1+DIM_PCT_CAR)^B4221)</f>
        <v>384.025363258907</v>
      </c>
      <c r="G4221" s="5">
        <f>IF(C4221=0,0,C4221*LABOR_HRS_WK_MES*SEASON_WEEKS*(1+DIM_PCT_MES)^C4221)</f>
        <v>45.5625</v>
      </c>
      <c r="H4221" s="5">
        <f>E4221+F4221+G4221</f>
        <v>1386.2308032589074</v>
      </c>
      <c r="I4221" s="5">
        <f>MIN(H4221,FARMER_HRS)</f>
        <v>720</v>
      </c>
      <c r="J4221" s="5">
        <f>MAX(0,H4221-FARMER_HRS)</f>
        <v>666.23080325890737</v>
      </c>
      <c r="K4221" s="2">
        <f>I4221*FARMER_RATE+J4221*TEMP_WORKER_RATE</f>
        <v>36566.5070010227</v>
      </c>
      <c r="L4221" s="2">
        <f>A4221*PRICE_TOM+B4221*PRICE_CAR+C4221*PRICE_MES</f>
        <v>76440</v>
      </c>
      <c r="M4221" s="2">
        <f>A4221*FERT_BED_TOM+B4221*FERT_BED_CAR+C4221*FERT_BED_MES</f>
        <v>10560</v>
      </c>
      <c r="N4221" s="6">
        <f>IF(AND(D4221&lt;=TOTAL_BEDS,J4221&lt;=TEMP_WORKER_MAX*TEMP_WORKER_HRS),1,0)</f>
        <v>1</v>
      </c>
      <c r="O4221" s="2">
        <f>L4221-M4221-K4221-FIXED_COSTS</f>
        <v>9313.4929989773</v>
      </c>
      <c r="P4221" s="2">
        <f>IF(N4221=1,O4221,"")</f>
        <v>9313.4929989773</v>
      </c>
    </row>
    <row r="4222">
      <c r="A4222" s="6">
        <v>6</v>
      </c>
      <c r="B4222" s="6">
        <v>10</v>
      </c>
      <c r="C4222" s="6">
        <v>2</v>
      </c>
      <c r="D4222" s="6">
        <f>A4222+B4222+C4222</f>
        <v>18</v>
      </c>
      <c r="E4222" s="5">
        <f>IF(A4222=0,0,A4222*LABOR_HRS_WK_TOM*SEASON_WEEKS*(1+DIM_PCT_TOM)^A4222)</f>
        <v>956.64294000000041</v>
      </c>
      <c r="F4222" s="5">
        <f>IF(B4222=0,0,B4222*LABOR_HRS_WK_CAR*SEASON_WEEKS*(1+DIM_PCT_CAR)^B4222)</f>
        <v>384.025363258907</v>
      </c>
      <c r="G4222" s="5">
        <f>IF(C4222=0,0,C4222*LABOR_HRS_WK_MES*SEASON_WEEKS*(1+DIM_PCT_MES)^C4222)</f>
        <v>92.2640625</v>
      </c>
      <c r="H4222" s="5">
        <f>E4222+F4222+G4222</f>
        <v>1432.9323657589073</v>
      </c>
      <c r="I4222" s="5">
        <f>MIN(H4222,FARMER_HRS)</f>
        <v>720</v>
      </c>
      <c r="J4222" s="5">
        <f>MAX(0,H4222-FARMER_HRS)</f>
        <v>712.93236575890728</v>
      </c>
      <c r="K4222" s="2">
        <f>I4222*FARMER_RATE+J4222*TEMP_WORKER_RATE</f>
        <v>37377.298016647692</v>
      </c>
      <c r="L4222" s="2">
        <f>A4222*PRICE_TOM+B4222*PRICE_CAR+C4222*PRICE_MES</f>
        <v>79140</v>
      </c>
      <c r="M4222" s="2">
        <f>A4222*FERT_BED_TOM+B4222*FERT_BED_CAR+C4222*FERT_BED_MES</f>
        <v>11440</v>
      </c>
      <c r="N4222" s="6">
        <f>IF(AND(D4222&lt;=TOTAL_BEDS,J4222&lt;=TEMP_WORKER_MAX*TEMP_WORKER_HRS),1,0)</f>
        <v>1</v>
      </c>
      <c r="O4222" s="2">
        <f>L4222-M4222-K4222-FIXED_COSTS</f>
        <v>10322.701983352308</v>
      </c>
      <c r="P4222" s="2">
        <f>IF(N4222=1,O4222,"")</f>
        <v>10322.701983352308</v>
      </c>
    </row>
    <row r="4223">
      <c r="A4223" s="6">
        <v>6</v>
      </c>
      <c r="B4223" s="6">
        <v>10</v>
      </c>
      <c r="C4223" s="6">
        <v>3</v>
      </c>
      <c r="D4223" s="6">
        <f>A4223+B4223+C4223</f>
        <v>19</v>
      </c>
      <c r="E4223" s="5">
        <f>IF(A4223=0,0,A4223*LABOR_HRS_WK_TOM*SEASON_WEEKS*(1+DIM_PCT_TOM)^A4223)</f>
        <v>956.64294000000041</v>
      </c>
      <c r="F4223" s="5">
        <f>IF(B4223=0,0,B4223*LABOR_HRS_WK_CAR*SEASON_WEEKS*(1+DIM_PCT_CAR)^B4223)</f>
        <v>384.025363258907</v>
      </c>
      <c r="G4223" s="5">
        <f>IF(C4223=0,0,C4223*LABOR_HRS_WK_MES*SEASON_WEEKS*(1+DIM_PCT_MES)^C4223)</f>
        <v>140.12604492187498</v>
      </c>
      <c r="H4223" s="5">
        <f>E4223+F4223+G4223</f>
        <v>1480.7943481807824</v>
      </c>
      <c r="I4223" s="5">
        <f>MIN(H4223,FARMER_HRS)</f>
        <v>720</v>
      </c>
      <c r="J4223" s="5">
        <f>MAX(0,H4223-FARMER_HRS)</f>
        <v>760.79434818078244</v>
      </c>
      <c r="K4223" s="2">
        <f>I4223*FARMER_RATE+J4223*TEMP_WORKER_RATE</f>
        <v>38208.235211471918</v>
      </c>
      <c r="L4223" s="2">
        <f>A4223*PRICE_TOM+B4223*PRICE_CAR+C4223*PRICE_MES</f>
        <v>81840</v>
      </c>
      <c r="M4223" s="2">
        <f>A4223*FERT_BED_TOM+B4223*FERT_BED_CAR+C4223*FERT_BED_MES</f>
        <v>12320</v>
      </c>
      <c r="N4223" s="6">
        <f>IF(AND(D4223&lt;=TOTAL_BEDS,J4223&lt;=TEMP_WORKER_MAX*TEMP_WORKER_HRS),1,0)</f>
        <v>1</v>
      </c>
      <c r="O4223" s="2">
        <f>L4223-M4223-K4223-FIXED_COSTS</f>
        <v>11311.764788528082</v>
      </c>
      <c r="P4223" s="2">
        <f>IF(N4223=1,O4223,"")</f>
        <v>11311.764788528082</v>
      </c>
    </row>
    <row r="4224">
      <c r="A4224" s="6">
        <v>6</v>
      </c>
      <c r="B4224" s="6">
        <v>10</v>
      </c>
      <c r="C4224" s="6">
        <v>4</v>
      </c>
      <c r="D4224" s="6">
        <f>A4224+B4224+C4224</f>
        <v>20</v>
      </c>
      <c r="E4224" s="5">
        <f>IF(A4224=0,0,A4224*LABOR_HRS_WK_TOM*SEASON_WEEKS*(1+DIM_PCT_TOM)^A4224)</f>
        <v>956.64294000000041</v>
      </c>
      <c r="F4224" s="5">
        <f>IF(B4224=0,0,B4224*LABOR_HRS_WK_CAR*SEASON_WEEKS*(1+DIM_PCT_CAR)^B4224)</f>
        <v>384.025363258907</v>
      </c>
      <c r="G4224" s="5">
        <f>IF(C4224=0,0,C4224*LABOR_HRS_WK_MES*SEASON_WEEKS*(1+DIM_PCT_MES)^C4224)</f>
        <v>189.17016064453119</v>
      </c>
      <c r="H4224" s="5">
        <f>E4224+F4224+G4224</f>
        <v>1529.8384639034387</v>
      </c>
      <c r="I4224" s="5">
        <f>MIN(H4224,FARMER_HRS)</f>
        <v>720</v>
      </c>
      <c r="J4224" s="5">
        <f>MAX(0,H4224-FARMER_HRS)</f>
        <v>809.83846390343865</v>
      </c>
      <c r="K4224" s="2">
        <f>I4224*FARMER_RATE+J4224*TEMP_WORKER_RATE</f>
        <v>39059.695553879144</v>
      </c>
      <c r="L4224" s="2">
        <f>A4224*PRICE_TOM+B4224*PRICE_CAR+C4224*PRICE_MES</f>
        <v>84540</v>
      </c>
      <c r="M4224" s="2">
        <f>A4224*FERT_BED_TOM+B4224*FERT_BED_CAR+C4224*FERT_BED_MES</f>
        <v>13200</v>
      </c>
      <c r="N4224" s="6">
        <f>IF(AND(D4224&lt;=TOTAL_BEDS,J4224&lt;=TEMP_WORKER_MAX*TEMP_WORKER_HRS),1,0)</f>
        <v>1</v>
      </c>
      <c r="O4224" s="2">
        <f>L4224-M4224-K4224-FIXED_COSTS</f>
        <v>12280.304446120856</v>
      </c>
      <c r="P4224" s="2">
        <f>IF(N4224=1,O4224,"")</f>
        <v>12280.304446120856</v>
      </c>
    </row>
    <row r="4225">
      <c r="A4225" s="6">
        <v>6</v>
      </c>
      <c r="B4225" s="6">
        <v>10</v>
      </c>
      <c r="C4225" s="6">
        <v>5</v>
      </c>
      <c r="D4225" s="6">
        <f>A4225+B4225+C4225</f>
        <v>21</v>
      </c>
      <c r="E4225" s="5">
        <f>IF(A4225=0,0,A4225*LABOR_HRS_WK_TOM*SEASON_WEEKS*(1+DIM_PCT_TOM)^A4225)</f>
        <v>956.64294000000041</v>
      </c>
      <c r="F4225" s="5">
        <f>IF(B4225=0,0,B4225*LABOR_HRS_WK_CAR*SEASON_WEEKS*(1+DIM_PCT_CAR)^B4225)</f>
        <v>384.025363258907</v>
      </c>
      <c r="G4225" s="5">
        <f>IF(C4225=0,0,C4225*LABOR_HRS_WK_MES*SEASON_WEEKS*(1+DIM_PCT_MES)^C4225)</f>
        <v>239.41848456573481</v>
      </c>
      <c r="H4225" s="5">
        <f>E4225+F4225+G4225</f>
        <v>1580.0867878246422</v>
      </c>
      <c r="I4225" s="5">
        <f>MIN(H4225,FARMER_HRS)</f>
        <v>720</v>
      </c>
      <c r="J4225" s="5">
        <f>MAX(0,H4225-FARMER_HRS)</f>
        <v>860.08678782464222</v>
      </c>
      <c r="K4225" s="2">
        <f>I4225*FARMER_RATE+J4225*TEMP_WORKER_RATE</f>
        <v>39932.062288622263</v>
      </c>
      <c r="L4225" s="2">
        <f>A4225*PRICE_TOM+B4225*PRICE_CAR+C4225*PRICE_MES</f>
        <v>87240</v>
      </c>
      <c r="M4225" s="2">
        <f>A4225*FERT_BED_TOM+B4225*FERT_BED_CAR+C4225*FERT_BED_MES</f>
        <v>14080</v>
      </c>
      <c r="N4225" s="6">
        <f>IF(AND(D4225&lt;=TOTAL_BEDS,J4225&lt;=TEMP_WORKER_MAX*TEMP_WORKER_HRS),1,0)</f>
        <v>1</v>
      </c>
      <c r="O4225" s="2">
        <f>L4225-M4225-K4225-FIXED_COSTS</f>
        <v>13227.937711377737</v>
      </c>
      <c r="P4225" s="2">
        <f>IF(N4225=1,O4225,"")</f>
        <v>13227.937711377737</v>
      </c>
    </row>
    <row r="4226">
      <c r="A4226" s="6">
        <v>6</v>
      </c>
      <c r="B4226" s="6">
        <v>10</v>
      </c>
      <c r="C4226" s="6">
        <v>6</v>
      </c>
      <c r="D4226" s="6">
        <f>A4226+B4226+C4226</f>
        <v>22</v>
      </c>
      <c r="E4226" s="5">
        <f>IF(A4226=0,0,A4226*LABOR_HRS_WK_TOM*SEASON_WEEKS*(1+DIM_PCT_TOM)^A4226)</f>
        <v>956.64294000000041</v>
      </c>
      <c r="F4226" s="5">
        <f>IF(B4226=0,0,B4226*LABOR_HRS_WK_CAR*SEASON_WEEKS*(1+DIM_PCT_CAR)^B4226)</f>
        <v>384.025363258907</v>
      </c>
      <c r="G4226" s="5">
        <f>IF(C4226=0,0,C4226*LABOR_HRS_WK_MES*SEASON_WEEKS*(1+DIM_PCT_MES)^C4226)</f>
        <v>290.89345874736773</v>
      </c>
      <c r="H4226" s="5">
        <f>E4226+F4226+G4226</f>
        <v>1631.5617620062751</v>
      </c>
      <c r="I4226" s="5">
        <f>MIN(H4226,FARMER_HRS)</f>
        <v>720</v>
      </c>
      <c r="J4226" s="5">
        <f>MAX(0,H4226-FARMER_HRS)</f>
        <v>911.5617620062751</v>
      </c>
      <c r="K4226" s="2">
        <f>I4226*FARMER_RATE+J4226*TEMP_WORKER_RATE</f>
        <v>40825.725034831165</v>
      </c>
      <c r="L4226" s="2">
        <f>A4226*PRICE_TOM+B4226*PRICE_CAR+C4226*PRICE_MES</f>
        <v>89940</v>
      </c>
      <c r="M4226" s="2">
        <f>A4226*FERT_BED_TOM+B4226*FERT_BED_CAR+C4226*FERT_BED_MES</f>
        <v>14960</v>
      </c>
      <c r="N4226" s="6">
        <f>IF(AND(D4226&lt;=TOTAL_BEDS,J4226&lt;=TEMP_WORKER_MAX*TEMP_WORKER_HRS),1,0)</f>
        <v>1</v>
      </c>
      <c r="O4226" s="2">
        <f>L4226-M4226-K4226-FIXED_COSTS</f>
        <v>14154.274965168835</v>
      </c>
      <c r="P4226" s="2">
        <f>IF(N4226=1,O4226,"")</f>
        <v>14154.274965168835</v>
      </c>
    </row>
    <row r="4227">
      <c r="A4227" s="6">
        <v>6</v>
      </c>
      <c r="B4227" s="6">
        <v>10</v>
      </c>
      <c r="C4227" s="6">
        <v>7</v>
      </c>
      <c r="D4227" s="6">
        <f>A4227+B4227+C4227</f>
        <v>23</v>
      </c>
      <c r="E4227" s="5">
        <f>IF(A4227=0,0,A4227*LABOR_HRS_WK_TOM*SEASON_WEEKS*(1+DIM_PCT_TOM)^A4227)</f>
        <v>956.64294000000041</v>
      </c>
      <c r="F4227" s="5">
        <f>IF(B4227=0,0,B4227*LABOR_HRS_WK_CAR*SEASON_WEEKS*(1+DIM_PCT_CAR)^B4227)</f>
        <v>384.025363258907</v>
      </c>
      <c r="G4227" s="5">
        <f>IF(C4227=0,0,C4227*LABOR_HRS_WK_MES*SEASON_WEEKS*(1+DIM_PCT_MES)^C4227)</f>
        <v>343.61789814532818</v>
      </c>
      <c r="H4227" s="5">
        <f>E4227+F4227+G4227</f>
        <v>1684.2862014042355</v>
      </c>
      <c r="I4227" s="5">
        <f>MIN(H4227,FARMER_HRS)</f>
        <v>720</v>
      </c>
      <c r="J4227" s="5">
        <f>MAX(0,H4227-FARMER_HRS)</f>
        <v>964.2862014042355</v>
      </c>
      <c r="K4227" s="2">
        <f>I4227*FARMER_RATE+J4227*TEMP_WORKER_RATE</f>
        <v>41741.079885490195</v>
      </c>
      <c r="L4227" s="2">
        <f>A4227*PRICE_TOM+B4227*PRICE_CAR+C4227*PRICE_MES</f>
        <v>92640</v>
      </c>
      <c r="M4227" s="2">
        <f>A4227*FERT_BED_TOM+B4227*FERT_BED_CAR+C4227*FERT_BED_MES</f>
        <v>15840</v>
      </c>
      <c r="N4227" s="6">
        <f>IF(AND(D4227&lt;=TOTAL_BEDS,J4227&lt;=TEMP_WORKER_MAX*TEMP_WORKER_HRS),1,0)</f>
        <v>1</v>
      </c>
      <c r="O4227" s="2">
        <f>L4227-M4227-K4227-FIXED_COSTS</f>
        <v>15058.920114509805</v>
      </c>
      <c r="P4227" s="2">
        <f>IF(N4227=1,O4227,"")</f>
        <v>15058.920114509805</v>
      </c>
    </row>
    <row r="4228">
      <c r="A4228" s="6">
        <v>6</v>
      </c>
      <c r="B4228" s="6">
        <v>10</v>
      </c>
      <c r="C4228" s="6">
        <v>8</v>
      </c>
      <c r="D4228" s="6">
        <f>A4228+B4228+C4228</f>
        <v>24</v>
      </c>
      <c r="E4228" s="5">
        <f>IF(A4228=0,0,A4228*LABOR_HRS_WK_TOM*SEASON_WEEKS*(1+DIM_PCT_TOM)^A4228)</f>
        <v>956.64294000000041</v>
      </c>
      <c r="F4228" s="5">
        <f>IF(B4228=0,0,B4228*LABOR_HRS_WK_CAR*SEASON_WEEKS*(1+DIM_PCT_CAR)^B4228)</f>
        <v>384.025363258907</v>
      </c>
      <c r="G4228" s="5">
        <f>IF(C4228=0,0,C4228*LABOR_HRS_WK_MES*SEASON_WEEKS*(1+DIM_PCT_MES)^C4228)</f>
        <v>397.61499642530833</v>
      </c>
      <c r="H4228" s="5">
        <f>E4228+F4228+G4228</f>
        <v>1738.2832996842158</v>
      </c>
      <c r="I4228" s="5">
        <f>MIN(H4228,FARMER_HRS)</f>
        <v>720</v>
      </c>
      <c r="J4228" s="5">
        <f>MAX(0,H4228-FARMER_HRS)</f>
        <v>1018.2832996842158</v>
      </c>
      <c r="K4228" s="2">
        <f>I4228*FARMER_RATE+J4228*TEMP_WORKER_RATE</f>
        <v>42678.529508406522</v>
      </c>
      <c r="L4228" s="2">
        <f>A4228*PRICE_TOM+B4228*PRICE_CAR+C4228*PRICE_MES</f>
        <v>95340</v>
      </c>
      <c r="M4228" s="2">
        <f>A4228*FERT_BED_TOM+B4228*FERT_BED_CAR+C4228*FERT_BED_MES</f>
        <v>16720</v>
      </c>
      <c r="N4228" s="6">
        <f>IF(AND(D4228&lt;=TOTAL_BEDS,J4228&lt;=TEMP_WORKER_MAX*TEMP_WORKER_HRS),1,0)</f>
        <v>1</v>
      </c>
      <c r="O4228" s="2">
        <f>L4228-M4228-K4228-FIXED_COSTS</f>
        <v>15941.470491593478</v>
      </c>
      <c r="P4228" s="2">
        <f>IF(N4228=1,O4228,"")</f>
        <v>15941.470491593478</v>
      </c>
    </row>
    <row r="4229">
      <c r="A4229" s="6">
        <v>6</v>
      </c>
      <c r="B4229" s="6">
        <v>10</v>
      </c>
      <c r="C4229" s="6">
        <v>9</v>
      </c>
      <c r="D4229" s="6">
        <f>A4229+B4229+C4229</f>
        <v>25</v>
      </c>
      <c r="E4229" s="5">
        <f>IF(A4229=0,0,A4229*LABOR_HRS_WK_TOM*SEASON_WEEKS*(1+DIM_PCT_TOM)^A4229)</f>
        <v>956.64294000000041</v>
      </c>
      <c r="F4229" s="5">
        <f>IF(B4229=0,0,B4229*LABOR_HRS_WK_CAR*SEASON_WEEKS*(1+DIM_PCT_CAR)^B4229)</f>
        <v>384.025363258907</v>
      </c>
      <c r="G4229" s="5">
        <f>IF(C4229=0,0,C4229*LABOR_HRS_WK_MES*SEASON_WEEKS*(1+DIM_PCT_MES)^C4229)</f>
        <v>452.90833186570273</v>
      </c>
      <c r="H4229" s="5">
        <f>E4229+F4229+G4229</f>
        <v>1793.5766351246102</v>
      </c>
      <c r="I4229" s="5">
        <f>MIN(H4229,FARMER_HRS)</f>
        <v>720</v>
      </c>
      <c r="J4229" s="5">
        <f>MAX(0,H4229-FARMER_HRS)</f>
        <v>1073.5766351246102</v>
      </c>
      <c r="K4229" s="2">
        <f>I4229*FARMER_RATE+J4229*TEMP_WORKER_RATE</f>
        <v>43638.483248691147</v>
      </c>
      <c r="L4229" s="2">
        <f>A4229*PRICE_TOM+B4229*PRICE_CAR+C4229*PRICE_MES</f>
        <v>98040</v>
      </c>
      <c r="M4229" s="2">
        <f>A4229*FERT_BED_TOM+B4229*FERT_BED_CAR+C4229*FERT_BED_MES</f>
        <v>17600</v>
      </c>
      <c r="N4229" s="6">
        <f>IF(AND(D4229&lt;=TOTAL_BEDS,J4229&lt;=TEMP_WORKER_MAX*TEMP_WORKER_HRS),1,0)</f>
        <v>1</v>
      </c>
      <c r="O4229" s="2">
        <f>L4229-M4229-K4229-FIXED_COSTS</f>
        <v>16801.516751308853</v>
      </c>
      <c r="P4229" s="2">
        <f>IF(N4229=1,O4229,"")</f>
        <v>16801.516751308853</v>
      </c>
    </row>
    <row r="4230">
      <c r="A4230" s="6">
        <v>6</v>
      </c>
      <c r="B4230" s="6">
        <v>10</v>
      </c>
      <c r="C4230" s="6">
        <v>10</v>
      </c>
      <c r="D4230" s="6">
        <f>A4230+B4230+C4230</f>
        <v>26</v>
      </c>
      <c r="E4230" s="5">
        <f>IF(A4230=0,0,A4230*LABOR_HRS_WK_TOM*SEASON_WEEKS*(1+DIM_PCT_TOM)^A4230)</f>
        <v>956.64294000000041</v>
      </c>
      <c r="F4230" s="5">
        <f>IF(B4230=0,0,B4230*LABOR_HRS_WK_CAR*SEASON_WEEKS*(1+DIM_PCT_CAR)^B4230)</f>
        <v>384.025363258907</v>
      </c>
      <c r="G4230" s="5">
        <f>IF(C4230=0,0,C4230*LABOR_HRS_WK_MES*SEASON_WEEKS*(1+DIM_PCT_MES)^C4230)</f>
        <v>509.52187334891551</v>
      </c>
      <c r="H4230" s="5">
        <f>E4230+F4230+G4230</f>
        <v>1850.1901766078229</v>
      </c>
      <c r="I4230" s="5">
        <f>MIN(H4230,FARMER_HRS)</f>
        <v>720</v>
      </c>
      <c r="J4230" s="5">
        <f>MAX(0,H4230-FARMER_HRS)</f>
        <v>1130.1901766078229</v>
      </c>
      <c r="K4230" s="2">
        <f>I4230*FARMER_RATE+J4230*TEMP_WORKER_RATE</f>
        <v>44621.3572327747</v>
      </c>
      <c r="L4230" s="2">
        <f>A4230*PRICE_TOM+B4230*PRICE_CAR+C4230*PRICE_MES</f>
        <v>100740</v>
      </c>
      <c r="M4230" s="2">
        <f>A4230*FERT_BED_TOM+B4230*FERT_BED_CAR+C4230*FERT_BED_MES</f>
        <v>18480</v>
      </c>
      <c r="N4230" s="6">
        <f>IF(AND(D4230&lt;=TOTAL_BEDS,J4230&lt;=TEMP_WORKER_MAX*TEMP_WORKER_HRS),1,0)</f>
        <v>1</v>
      </c>
      <c r="O4230" s="2">
        <f>L4230-M4230-K4230-FIXED_COSTS</f>
        <v>17638.642767225298</v>
      </c>
      <c r="P4230" s="2">
        <f>IF(N4230=1,O4230,"")</f>
        <v>17638.642767225298</v>
      </c>
    </row>
    <row r="4231">
      <c r="A4231" s="6">
        <v>6</v>
      </c>
      <c r="B4231" s="6">
        <v>10</v>
      </c>
      <c r="C4231" s="6">
        <v>11</v>
      </c>
      <c r="D4231" s="6">
        <f>A4231+B4231+C4231</f>
        <v>27</v>
      </c>
      <c r="E4231" s="5">
        <f>IF(A4231=0,0,A4231*LABOR_HRS_WK_TOM*SEASON_WEEKS*(1+DIM_PCT_TOM)^A4231)</f>
        <v>956.64294000000041</v>
      </c>
      <c r="F4231" s="5">
        <f>IF(B4231=0,0,B4231*LABOR_HRS_WK_CAR*SEASON_WEEKS*(1+DIM_PCT_CAR)^B4231)</f>
        <v>384.025363258907</v>
      </c>
      <c r="G4231" s="5">
        <f>IF(C4231=0,0,C4231*LABOR_HRS_WK_MES*SEASON_WEEKS*(1+DIM_PCT_MES)^C4231)</f>
        <v>567.47998644235463</v>
      </c>
      <c r="H4231" s="5">
        <f>E4231+F4231+G4231</f>
        <v>1908.148289701262</v>
      </c>
      <c r="I4231" s="5">
        <f>MIN(H4231,FARMER_HRS)</f>
        <v>720</v>
      </c>
      <c r="J4231" s="5">
        <f>MAX(0,H4231-FARMER_HRS)</f>
        <v>1188.148289701262</v>
      </c>
      <c r="K4231" s="2">
        <f>I4231*FARMER_RATE+J4231*TEMP_WORKER_RATE</f>
        <v>45627.574473980247</v>
      </c>
      <c r="L4231" s="2">
        <f>A4231*PRICE_TOM+B4231*PRICE_CAR+C4231*PRICE_MES</f>
        <v>103440</v>
      </c>
      <c r="M4231" s="2">
        <f>A4231*FERT_BED_TOM+B4231*FERT_BED_CAR+C4231*FERT_BED_MES</f>
        <v>19360</v>
      </c>
      <c r="N4231" s="6">
        <f>IF(AND(D4231&lt;=TOTAL_BEDS,J4231&lt;=TEMP_WORKER_MAX*TEMP_WORKER_HRS),1,0)</f>
        <v>1</v>
      </c>
      <c r="O4231" s="2">
        <f>L4231-M4231-K4231-FIXED_COSTS</f>
        <v>18452.425526019753</v>
      </c>
      <c r="P4231" s="2">
        <f>IF(N4231=1,O4231,"")</f>
        <v>18452.425526019753</v>
      </c>
    </row>
    <row r="4232">
      <c r="A4232" s="6">
        <v>6</v>
      </c>
      <c r="B4232" s="6">
        <v>10</v>
      </c>
      <c r="C4232" s="6">
        <v>12</v>
      </c>
      <c r="D4232" s="6">
        <f>A4232+B4232+C4232</f>
        <v>28</v>
      </c>
      <c r="E4232" s="5">
        <f>IF(A4232=0,0,A4232*LABOR_HRS_WK_TOM*SEASON_WEEKS*(1+DIM_PCT_TOM)^A4232)</f>
        <v>956.64294000000041</v>
      </c>
      <c r="F4232" s="5">
        <f>IF(B4232=0,0,B4232*LABOR_HRS_WK_CAR*SEASON_WEEKS*(1+DIM_PCT_CAR)^B4232)</f>
        <v>384.025363258907</v>
      </c>
      <c r="G4232" s="5">
        <f>IF(C4232=0,0,C4232*LABOR_HRS_WK_MES*SEASON_WEEKS*(1+DIM_PCT_MES)^C4232)</f>
        <v>626.807439570419</v>
      </c>
      <c r="H4232" s="5">
        <f>E4232+F4232+G4232</f>
        <v>1967.4757428293265</v>
      </c>
      <c r="I4232" s="5">
        <f>MIN(H4232,FARMER_HRS)</f>
        <v>720</v>
      </c>
      <c r="J4232" s="5">
        <f>MAX(0,H4232-FARMER_HRS)</f>
        <v>1247.4757428293265</v>
      </c>
      <c r="K4232" s="2">
        <f>I4232*FARMER_RATE+J4232*TEMP_WORKER_RATE</f>
        <v>46657.564979675808</v>
      </c>
      <c r="L4232" s="2">
        <f>A4232*PRICE_TOM+B4232*PRICE_CAR+C4232*PRICE_MES</f>
        <v>106140</v>
      </c>
      <c r="M4232" s="2">
        <f>A4232*FERT_BED_TOM+B4232*FERT_BED_CAR+C4232*FERT_BED_MES</f>
        <v>20240</v>
      </c>
      <c r="N4232" s="6">
        <f>IF(AND(D4232&lt;=TOTAL_BEDS,J4232&lt;=TEMP_WORKER_MAX*TEMP_WORKER_HRS),1,0)</f>
        <v>1</v>
      </c>
      <c r="O4232" s="2">
        <f>L4232-M4232-K4232-FIXED_COSTS</f>
        <v>19242.435020324192</v>
      </c>
      <c r="P4232" s="2">
        <f>IF(N4232=1,O4232,"")</f>
        <v>19242.435020324192</v>
      </c>
    </row>
    <row r="4233">
      <c r="A4233" s="6">
        <v>6</v>
      </c>
      <c r="B4233" s="6">
        <v>10</v>
      </c>
      <c r="C4233" s="6">
        <v>13</v>
      </c>
      <c r="D4233" s="6">
        <f>A4233+B4233+C4233</f>
        <v>29</v>
      </c>
      <c r="E4233" s="5">
        <f>IF(A4233=0,0,A4233*LABOR_HRS_WK_TOM*SEASON_WEEKS*(1+DIM_PCT_TOM)^A4233)</f>
        <v>956.64294000000041</v>
      </c>
      <c r="F4233" s="5">
        <f>IF(B4233=0,0,B4233*LABOR_HRS_WK_CAR*SEASON_WEEKS*(1+DIM_PCT_CAR)^B4233)</f>
        <v>384.025363258907</v>
      </c>
      <c r="G4233" s="5">
        <f>IF(C4233=0,0,C4233*LABOR_HRS_WK_MES*SEASON_WEEKS*(1+DIM_PCT_MES)^C4233)</f>
        <v>687.52941027880331</v>
      </c>
      <c r="H4233" s="5">
        <f>E4233+F4233+G4233</f>
        <v>2028.1977135377106</v>
      </c>
      <c r="I4233" s="5">
        <f>MIN(H4233,FARMER_HRS)</f>
        <v>720</v>
      </c>
      <c r="J4233" s="5">
        <f>MAX(0,H4233-FARMER_HRS)</f>
        <v>1308.1977135377106</v>
      </c>
      <c r="K4233" s="2">
        <f>I4233*FARMER_RATE+J4233*TEMP_WORKER_RATE</f>
        <v>47711.7658600297</v>
      </c>
      <c r="L4233" s="2">
        <f>A4233*PRICE_TOM+B4233*PRICE_CAR+C4233*PRICE_MES</f>
        <v>108840</v>
      </c>
      <c r="M4233" s="2">
        <f>A4233*FERT_BED_TOM+B4233*FERT_BED_CAR+C4233*FERT_BED_MES</f>
        <v>21120</v>
      </c>
      <c r="N4233" s="6">
        <f>IF(AND(D4233&lt;=TOTAL_BEDS,J4233&lt;=TEMP_WORKER_MAX*TEMP_WORKER_HRS),1,0)</f>
        <v>1</v>
      </c>
      <c r="O4233" s="2">
        <f>L4233-M4233-K4233-FIXED_COSTS</f>
        <v>20008.2341399703</v>
      </c>
      <c r="P4233" s="2">
        <f>IF(N4233=1,O4233,"")</f>
        <v>20008.2341399703</v>
      </c>
    </row>
    <row r="4234">
      <c r="A4234" s="6">
        <v>6</v>
      </c>
      <c r="B4234" s="6">
        <v>10</v>
      </c>
      <c r="C4234" s="6">
        <v>14</v>
      </c>
      <c r="D4234" s="6">
        <f>A4234+B4234+C4234</f>
        <v>30</v>
      </c>
      <c r="E4234" s="5">
        <f>IF(A4234=0,0,A4234*LABOR_HRS_WK_TOM*SEASON_WEEKS*(1+DIM_PCT_TOM)^A4234)</f>
        <v>956.64294000000041</v>
      </c>
      <c r="F4234" s="5">
        <f>IF(B4234=0,0,B4234*LABOR_HRS_WK_CAR*SEASON_WEEKS*(1+DIM_PCT_CAR)^B4234)</f>
        <v>384.025363258907</v>
      </c>
      <c r="G4234" s="5">
        <f>IF(C4234=0,0,C4234*LABOR_HRS_WK_MES*SEASON_WEEKS*(1+DIM_PCT_MES)^C4234)</f>
        <v>749.67149159246435</v>
      </c>
      <c r="H4234" s="5">
        <f>E4234+F4234+G4234</f>
        <v>2090.3397948513716</v>
      </c>
      <c r="I4234" s="5">
        <f>MIN(H4234,FARMER_HRS)</f>
        <v>720</v>
      </c>
      <c r="J4234" s="5">
        <f>MAX(0,H4234-FARMER_HRS)</f>
        <v>1370.3397948513716</v>
      </c>
      <c r="K4234" s="2">
        <f>I4234*FARMER_RATE+J4234*TEMP_WORKER_RATE</f>
        <v>48790.62143839187</v>
      </c>
      <c r="L4234" s="2">
        <f>A4234*PRICE_TOM+B4234*PRICE_CAR+C4234*PRICE_MES</f>
        <v>111540</v>
      </c>
      <c r="M4234" s="2">
        <f>A4234*FERT_BED_TOM+B4234*FERT_BED_CAR+C4234*FERT_BED_MES</f>
        <v>22000</v>
      </c>
      <c r="N4234" s="6">
        <f>IF(AND(D4234&lt;=TOTAL_BEDS,J4234&lt;=TEMP_WORKER_MAX*TEMP_WORKER_HRS),1,0)</f>
        <v>1</v>
      </c>
      <c r="O4234" s="2">
        <f>L4234-M4234-K4234-FIXED_COSTS</f>
        <v>20749.37856160813</v>
      </c>
      <c r="P4234" s="2">
        <f>IF(N4234=1,O4234,"")</f>
        <v>20749.37856160813</v>
      </c>
    </row>
    <row r="4235">
      <c r="A4235" s="6">
        <v>6</v>
      </c>
      <c r="B4235" s="6">
        <v>10</v>
      </c>
      <c r="C4235" s="6">
        <v>15</v>
      </c>
      <c r="D4235" s="6">
        <f>A4235+B4235+C4235</f>
        <v>31</v>
      </c>
      <c r="E4235" s="5">
        <f>IF(A4235=0,0,A4235*LABOR_HRS_WK_TOM*SEASON_WEEKS*(1+DIM_PCT_TOM)^A4235)</f>
        <v>956.64294000000041</v>
      </c>
      <c r="F4235" s="5">
        <f>IF(B4235=0,0,B4235*LABOR_HRS_WK_CAR*SEASON_WEEKS*(1+DIM_PCT_CAR)^B4235)</f>
        <v>384.025363258907</v>
      </c>
      <c r="G4235" s="5">
        <f>IF(C4235=0,0,C4235*LABOR_HRS_WK_MES*SEASON_WEEKS*(1+DIM_PCT_MES)^C4235)</f>
        <v>813.25969846861074</v>
      </c>
      <c r="H4235" s="5">
        <f>E4235+F4235+G4235</f>
        <v>2153.9280017275182</v>
      </c>
      <c r="I4235" s="5">
        <f>MIN(H4235,FARMER_HRS)</f>
        <v>720</v>
      </c>
      <c r="J4235" s="5">
        <f>MAX(0,H4235-FARMER_HRS)</f>
        <v>1433.9280017275182</v>
      </c>
      <c r="K4235" s="2">
        <f>I4235*FARMER_RATE+J4235*TEMP_WORKER_RATE</f>
        <v>49894.583363324971</v>
      </c>
      <c r="L4235" s="2">
        <f>A4235*PRICE_TOM+B4235*PRICE_CAR+C4235*PRICE_MES</f>
        <v>114240</v>
      </c>
      <c r="M4235" s="2">
        <f>A4235*FERT_BED_TOM+B4235*FERT_BED_CAR+C4235*FERT_BED_MES</f>
        <v>22880</v>
      </c>
      <c r="N4235" s="6">
        <f>IF(AND(D4235&lt;=TOTAL_BEDS,J4235&lt;=TEMP_WORKER_MAX*TEMP_WORKER_HRS),1,0)</f>
        <v>1</v>
      </c>
      <c r="O4235" s="2">
        <f>L4235-M4235-K4235-FIXED_COSTS</f>
        <v>21465.416636675029</v>
      </c>
      <c r="P4235" s="2">
        <f>IF(N4235=1,O4235,"")</f>
        <v>21465.416636675029</v>
      </c>
    </row>
    <row r="4236">
      <c r="A4236" s="6">
        <v>6</v>
      </c>
      <c r="B4236" s="6">
        <v>10</v>
      </c>
      <c r="C4236" s="6">
        <v>16</v>
      </c>
      <c r="D4236" s="6">
        <f>A4236+B4236+C4236</f>
        <v>32</v>
      </c>
      <c r="E4236" s="5">
        <f>IF(A4236=0,0,A4236*LABOR_HRS_WK_TOM*SEASON_WEEKS*(1+DIM_PCT_TOM)^A4236)</f>
        <v>956.64294000000041</v>
      </c>
      <c r="F4236" s="5">
        <f>IF(B4236=0,0,B4236*LABOR_HRS_WK_CAR*SEASON_WEEKS*(1+DIM_PCT_CAR)^B4236)</f>
        <v>384.025363258907</v>
      </c>
      <c r="G4236" s="5">
        <f>IF(C4236=0,0,C4236*LABOR_HRS_WK_MES*SEASON_WEEKS*(1+DIM_PCT_MES)^C4236)</f>
        <v>878.32047434609967</v>
      </c>
      <c r="H4236" s="5">
        <f>E4236+F4236+G4236</f>
        <v>2218.9887776050073</v>
      </c>
      <c r="I4236" s="5">
        <f>MIN(H4236,FARMER_HRS)</f>
        <v>720</v>
      </c>
      <c r="J4236" s="5">
        <f>MAX(0,H4236-FARMER_HRS)</f>
        <v>1498.9887776050073</v>
      </c>
      <c r="K4236" s="2">
        <f>I4236*FARMER_RATE+J4236*TEMP_WORKER_RATE</f>
        <v>51024.110722309153</v>
      </c>
      <c r="L4236" s="2">
        <f>A4236*PRICE_TOM+B4236*PRICE_CAR+C4236*PRICE_MES</f>
        <v>116940</v>
      </c>
      <c r="M4236" s="2">
        <f>A4236*FERT_BED_TOM+B4236*FERT_BED_CAR+C4236*FERT_BED_MES</f>
        <v>23760</v>
      </c>
      <c r="N4236" s="6">
        <f>IF(AND(D4236&lt;=TOTAL_BEDS,J4236&lt;=TEMP_WORKER_MAX*TEMP_WORKER_HRS),1,0)</f>
        <v>1</v>
      </c>
      <c r="O4236" s="2">
        <f>L4236-M4236-K4236-FIXED_COSTS</f>
        <v>22155.889277690847</v>
      </c>
      <c r="P4236" s="2">
        <f>IF(N4236=1,O4236,"")</f>
        <v>22155.889277690847</v>
      </c>
    </row>
    <row r="4237">
      <c r="A4237" s="6">
        <v>6</v>
      </c>
      <c r="B4237" s="6">
        <v>10</v>
      </c>
      <c r="C4237" s="6">
        <v>17</v>
      </c>
      <c r="D4237" s="6">
        <f>A4237+B4237+C4237</f>
        <v>33</v>
      </c>
      <c r="E4237" s="5">
        <f>IF(A4237=0,0,A4237*LABOR_HRS_WK_TOM*SEASON_WEEKS*(1+DIM_PCT_TOM)^A4237)</f>
        <v>956.64294000000041</v>
      </c>
      <c r="F4237" s="5">
        <f>IF(B4237=0,0,B4237*LABOR_HRS_WK_CAR*SEASON_WEEKS*(1+DIM_PCT_CAR)^B4237)</f>
        <v>384.025363258907</v>
      </c>
      <c r="G4237" s="5">
        <f>IF(C4237=0,0,C4237*LABOR_HRS_WK_MES*SEASON_WEEKS*(1+DIM_PCT_MES)^C4237)</f>
        <v>944.88069779263992</v>
      </c>
      <c r="H4237" s="5">
        <f>E4237+F4237+G4237</f>
        <v>2285.5490010515473</v>
      </c>
      <c r="I4237" s="5">
        <f>MIN(H4237,FARMER_HRS)</f>
        <v>720</v>
      </c>
      <c r="J4237" s="5">
        <f>MAX(0,H4237-FARMER_HRS)</f>
        <v>1565.5490010515473</v>
      </c>
      <c r="K4237" s="2">
        <f>I4237*FARMER_RATE+J4237*TEMP_WORKER_RATE</f>
        <v>52179.670157144923</v>
      </c>
      <c r="L4237" s="2">
        <f>A4237*PRICE_TOM+B4237*PRICE_CAR+C4237*PRICE_MES</f>
        <v>119640</v>
      </c>
      <c r="M4237" s="2">
        <f>A4237*FERT_BED_TOM+B4237*FERT_BED_CAR+C4237*FERT_BED_MES</f>
        <v>24640</v>
      </c>
      <c r="N4237" s="6">
        <f>IF(AND(D4237&lt;=TOTAL_BEDS,J4237&lt;=TEMP_WORKER_MAX*TEMP_WORKER_HRS),1,0)</f>
        <v>1</v>
      </c>
      <c r="O4237" s="2">
        <f>L4237-M4237-K4237-FIXED_COSTS</f>
        <v>22820.329842855077</v>
      </c>
      <c r="P4237" s="2">
        <f>IF(N4237=1,O4237,"")</f>
        <v>22820.329842855077</v>
      </c>
    </row>
    <row r="4238">
      <c r="A4238" s="6">
        <v>6</v>
      </c>
      <c r="B4238" s="6">
        <v>10</v>
      </c>
      <c r="C4238" s="6">
        <v>18</v>
      </c>
      <c r="D4238" s="6">
        <f>A4238+B4238+C4238</f>
        <v>34</v>
      </c>
      <c r="E4238" s="5">
        <f>IF(A4238=0,0,A4238*LABOR_HRS_WK_TOM*SEASON_WEEKS*(1+DIM_PCT_TOM)^A4238)</f>
        <v>956.64294000000041</v>
      </c>
      <c r="F4238" s="5">
        <f>IF(B4238=0,0,B4238*LABOR_HRS_WK_CAR*SEASON_WEEKS*(1+DIM_PCT_CAR)^B4238)</f>
        <v>384.025363258907</v>
      </c>
      <c r="G4238" s="5">
        <f>IF(C4238=0,0,C4238*LABOR_HRS_WK_MES*SEASON_WEEKS*(1+DIM_PCT_MES)^C4238)</f>
        <v>1012.9676892512272</v>
      </c>
      <c r="H4238" s="5">
        <f>E4238+F4238+G4238</f>
        <v>2353.6359925101347</v>
      </c>
      <c r="I4238" s="5">
        <f>MIN(H4238,FARMER_HRS)</f>
        <v>720</v>
      </c>
      <c r="J4238" s="5">
        <f>MAX(0,H4238-FARMER_HRS)</f>
        <v>1633.6359925101347</v>
      </c>
      <c r="K4238" s="2">
        <f>I4238*FARMER_RATE+J4238*TEMP_WORKER_RATE</f>
        <v>53361.735981078731</v>
      </c>
      <c r="L4238" s="2">
        <f>A4238*PRICE_TOM+B4238*PRICE_CAR+C4238*PRICE_MES</f>
        <v>122340</v>
      </c>
      <c r="M4238" s="2">
        <f>A4238*FERT_BED_TOM+B4238*FERT_BED_CAR+C4238*FERT_BED_MES</f>
        <v>25520</v>
      </c>
      <c r="N4238" s="6">
        <f>IF(AND(D4238&lt;=TOTAL_BEDS,J4238&lt;=TEMP_WORKER_MAX*TEMP_WORKER_HRS),1,0)</f>
        <v>1</v>
      </c>
      <c r="O4238" s="2">
        <f>L4238-M4238-K4238-FIXED_COSTS</f>
        <v>23458.264018921269</v>
      </c>
      <c r="P4238" s="2">
        <f>IF(N4238=1,O4238,"")</f>
        <v>23458.264018921269</v>
      </c>
    </row>
    <row r="4239">
      <c r="A4239" s="6">
        <v>6</v>
      </c>
      <c r="B4239" s="6">
        <v>10</v>
      </c>
      <c r="C4239" s="6">
        <v>19</v>
      </c>
      <c r="D4239" s="6">
        <f>A4239+B4239+C4239</f>
        <v>35</v>
      </c>
      <c r="E4239" s="5">
        <f>IF(A4239=0,0,A4239*LABOR_HRS_WK_TOM*SEASON_WEEKS*(1+DIM_PCT_TOM)^A4239)</f>
        <v>956.64294000000041</v>
      </c>
      <c r="F4239" s="5">
        <f>IF(B4239=0,0,B4239*LABOR_HRS_WK_CAR*SEASON_WEEKS*(1+DIM_PCT_CAR)^B4239)</f>
        <v>384.025363258907</v>
      </c>
      <c r="G4239" s="5">
        <f>IF(C4239=0,0,C4239*LABOR_HRS_WK_MES*SEASON_WEEKS*(1+DIM_PCT_MES)^C4239)</f>
        <v>1082.6092178872491</v>
      </c>
      <c r="H4239" s="5">
        <f>E4239+F4239+G4239</f>
        <v>2423.2775211461567</v>
      </c>
      <c r="I4239" s="5">
        <f>MIN(H4239,FARMER_HRS)</f>
        <v>720</v>
      </c>
      <c r="J4239" s="5">
        <f>MAX(0,H4239-FARMER_HRS)</f>
        <v>1703.2775211461567</v>
      </c>
      <c r="K4239" s="2">
        <f>I4239*FARMER_RATE+J4239*TEMP_WORKER_RATE</f>
        <v>54570.790297676329</v>
      </c>
      <c r="L4239" s="2">
        <f>A4239*PRICE_TOM+B4239*PRICE_CAR+C4239*PRICE_MES</f>
        <v>125040</v>
      </c>
      <c r="M4239" s="2">
        <f>A4239*FERT_BED_TOM+B4239*FERT_BED_CAR+C4239*FERT_BED_MES</f>
        <v>26400</v>
      </c>
      <c r="N4239" s="6">
        <f>IF(AND(D4239&lt;=TOTAL_BEDS,J4239&lt;=TEMP_WORKER_MAX*TEMP_WORKER_HRS),1,0)</f>
        <v>1</v>
      </c>
      <c r="O4239" s="2">
        <f>L4239-M4239-K4239-FIXED_COSTS</f>
        <v>24069.209702323671</v>
      </c>
      <c r="P4239" s="2">
        <f>IF(N4239=1,O4239,"")</f>
        <v>24069.209702323671</v>
      </c>
    </row>
    <row r="4240">
      <c r="A4240" s="6">
        <v>6</v>
      </c>
      <c r="B4240" s="6">
        <v>10</v>
      </c>
      <c r="C4240" s="6">
        <v>20</v>
      </c>
      <c r="D4240" s="6">
        <f>A4240+B4240+C4240</f>
        <v>36</v>
      </c>
      <c r="E4240" s="5">
        <f>IF(A4240=0,0,A4240*LABOR_HRS_WK_TOM*SEASON_WEEKS*(1+DIM_PCT_TOM)^A4240)</f>
        <v>956.64294000000041</v>
      </c>
      <c r="F4240" s="5">
        <f>IF(B4240=0,0,B4240*LABOR_HRS_WK_CAR*SEASON_WEEKS*(1+DIM_PCT_CAR)^B4240)</f>
        <v>384.025363258907</v>
      </c>
      <c r="G4240" s="5">
        <f>IF(C4240=0,0,C4240*LABOR_HRS_WK_MES*SEASON_WEEKS*(1+DIM_PCT_MES)^C4240)</f>
        <v>1153.8335085377259</v>
      </c>
      <c r="H4240" s="5">
        <f>E4240+F4240+G4240</f>
        <v>2494.5018117966333</v>
      </c>
      <c r="I4240" s="5">
        <f>MIN(H4240,FARMER_HRS)</f>
        <v>720</v>
      </c>
      <c r="J4240" s="5">
        <f>MAX(0,H4240-FARMER_HRS)</f>
        <v>1774.5018117966333</v>
      </c>
      <c r="K4240" s="2">
        <f>I4240*FARMER_RATE+J4240*TEMP_WORKER_RATE</f>
        <v>55807.323121469322</v>
      </c>
      <c r="L4240" s="2">
        <f>A4240*PRICE_TOM+B4240*PRICE_CAR+C4240*PRICE_MES</f>
        <v>127740</v>
      </c>
      <c r="M4240" s="2">
        <f>A4240*FERT_BED_TOM+B4240*FERT_BED_CAR+C4240*FERT_BED_MES</f>
        <v>27280</v>
      </c>
      <c r="N4240" s="6">
        <f>IF(AND(D4240&lt;=TOTAL_BEDS,J4240&lt;=TEMP_WORKER_MAX*TEMP_WORKER_HRS),1,0)</f>
        <v>1</v>
      </c>
      <c r="O4240" s="2">
        <f>L4240-M4240-K4240-FIXED_COSTS</f>
        <v>24652.676878530678</v>
      </c>
      <c r="P4240" s="2">
        <f>IF(N4240=1,O4240,"")</f>
        <v>24652.676878530678</v>
      </c>
    </row>
    <row r="4241">
      <c r="A4241" s="6">
        <v>6</v>
      </c>
      <c r="B4241" s="6">
        <v>10</v>
      </c>
      <c r="C4241" s="6">
        <v>21</v>
      </c>
      <c r="D4241" s="6">
        <f>A4241+B4241+C4241</f>
        <v>37</v>
      </c>
      <c r="E4241" s="5">
        <f>IF(A4241=0,0,A4241*LABOR_HRS_WK_TOM*SEASON_WEEKS*(1+DIM_PCT_TOM)^A4241)</f>
        <v>956.64294000000041</v>
      </c>
      <c r="F4241" s="5">
        <f>IF(B4241=0,0,B4241*LABOR_HRS_WK_CAR*SEASON_WEEKS*(1+DIM_PCT_CAR)^B4241)</f>
        <v>384.025363258907</v>
      </c>
      <c r="G4241" s="5">
        <f>IF(C4241=0,0,C4241*LABOR_HRS_WK_MES*SEASON_WEEKS*(1+DIM_PCT_MES)^C4241)</f>
        <v>1226.6692487641699</v>
      </c>
      <c r="H4241" s="5">
        <f>E4241+F4241+G4241</f>
        <v>2567.3375520230775</v>
      </c>
      <c r="I4241" s="5">
        <f>MIN(H4241,FARMER_HRS)</f>
        <v>720</v>
      </c>
      <c r="J4241" s="5">
        <f>MAX(0,H4241-FARMER_HRS)</f>
        <v>1847.3375520230775</v>
      </c>
      <c r="K4241" s="2">
        <f>I4241*FARMER_RATE+J4241*TEMP_WORKER_RATE</f>
        <v>57071.832500400647</v>
      </c>
      <c r="L4241" s="2">
        <f>A4241*PRICE_TOM+B4241*PRICE_CAR+C4241*PRICE_MES</f>
        <v>130440</v>
      </c>
      <c r="M4241" s="2">
        <f>A4241*FERT_BED_TOM+B4241*FERT_BED_CAR+C4241*FERT_BED_MES</f>
        <v>28160</v>
      </c>
      <c r="N4241" s="6">
        <f>IF(AND(D4241&lt;=TOTAL_BEDS,J4241&lt;=TEMP_WORKER_MAX*TEMP_WORKER_HRS),1,0)</f>
        <v>1</v>
      </c>
      <c r="O4241" s="2">
        <f>L4241-M4241-K4241-FIXED_COSTS</f>
        <v>25208.167499599353</v>
      </c>
      <c r="P4241" s="2">
        <f>IF(N4241=1,O4241,"")</f>
        <v>25208.167499599353</v>
      </c>
    </row>
    <row r="4242">
      <c r="A4242" s="6">
        <v>6</v>
      </c>
      <c r="B4242" s="6">
        <v>10</v>
      </c>
      <c r="C4242" s="6">
        <v>22</v>
      </c>
      <c r="D4242" s="6">
        <f>A4242+B4242+C4242</f>
        <v>38</v>
      </c>
      <c r="E4242" s="5">
        <f>IF(A4242=0,0,A4242*LABOR_HRS_WK_TOM*SEASON_WEEKS*(1+DIM_PCT_TOM)^A4242)</f>
        <v>956.64294000000041</v>
      </c>
      <c r="F4242" s="5">
        <f>IF(B4242=0,0,B4242*LABOR_HRS_WK_CAR*SEASON_WEEKS*(1+DIM_PCT_CAR)^B4242)</f>
        <v>384.025363258907</v>
      </c>
      <c r="G4242" s="5">
        <f>IF(C4242=0,0,C4242*LABOR_HRS_WK_MES*SEASON_WEEKS*(1+DIM_PCT_MES)^C4242)</f>
        <v>1301.1455960105659</v>
      </c>
      <c r="H4242" s="5">
        <f>E4242+F4242+G4242</f>
        <v>2641.813899269473</v>
      </c>
      <c r="I4242" s="5">
        <f>MIN(H4242,FARMER_HRS)</f>
        <v>720</v>
      </c>
      <c r="J4242" s="5">
        <f>MAX(0,H4242-FARMER_HRS)</f>
        <v>1921.813899269473</v>
      </c>
      <c r="K4242" s="2">
        <f>I4242*FARMER_RATE+J4242*TEMP_WORKER_RATE</f>
        <v>58364.824640095016</v>
      </c>
      <c r="L4242" s="2">
        <f>A4242*PRICE_TOM+B4242*PRICE_CAR+C4242*PRICE_MES</f>
        <v>133140</v>
      </c>
      <c r="M4242" s="2">
        <f>A4242*FERT_BED_TOM+B4242*FERT_BED_CAR+C4242*FERT_BED_MES</f>
        <v>29040</v>
      </c>
      <c r="N4242" s="6">
        <f>IF(AND(D4242&lt;=TOTAL_BEDS,J4242&lt;=TEMP_WORKER_MAX*TEMP_WORKER_HRS),1,0)</f>
        <v>1</v>
      </c>
      <c r="O4242" s="2">
        <f>L4242-M4242-K4242-FIXED_COSTS</f>
        <v>25735.175359904984</v>
      </c>
      <c r="P4242" s="2">
        <f>IF(N4242=1,O4242,"")</f>
        <v>25735.175359904984</v>
      </c>
    </row>
    <row r="4243">
      <c r="A4243" s="6">
        <v>6</v>
      </c>
      <c r="B4243" s="6">
        <v>10</v>
      </c>
      <c r="C4243" s="6">
        <v>23</v>
      </c>
      <c r="D4243" s="6">
        <f>A4243+B4243+C4243</f>
        <v>39</v>
      </c>
      <c r="E4243" s="5">
        <f>IF(A4243=0,0,A4243*LABOR_HRS_WK_TOM*SEASON_WEEKS*(1+DIM_PCT_TOM)^A4243)</f>
        <v>956.64294000000041</v>
      </c>
      <c r="F4243" s="5">
        <f>IF(B4243=0,0,B4243*LABOR_HRS_WK_CAR*SEASON_WEEKS*(1+DIM_PCT_CAR)^B4243)</f>
        <v>384.025363258907</v>
      </c>
      <c r="G4243" s="5">
        <f>IF(C4243=0,0,C4243*LABOR_HRS_WK_MES*SEASON_WEEKS*(1+DIM_PCT_MES)^C4243)</f>
        <v>1377.2921848680023</v>
      </c>
      <c r="H4243" s="5">
        <f>E4243+F4243+G4243</f>
        <v>2717.9604881269097</v>
      </c>
      <c r="I4243" s="5">
        <f>MIN(H4243,FARMER_HRS)</f>
        <v>720</v>
      </c>
      <c r="J4243" s="5">
        <f>MAX(0,H4243-FARMER_HRS)</f>
        <v>1997.9604881269097</v>
      </c>
      <c r="K4243" s="2">
        <f>I4243*FARMER_RATE+J4243*TEMP_WORKER_RATE</f>
        <v>59686.814029981069</v>
      </c>
      <c r="L4243" s="2">
        <f>A4243*PRICE_TOM+B4243*PRICE_CAR+C4243*PRICE_MES</f>
        <v>135840</v>
      </c>
      <c r="M4243" s="2">
        <f>A4243*FERT_BED_TOM+B4243*FERT_BED_CAR+C4243*FERT_BED_MES</f>
        <v>29920</v>
      </c>
      <c r="N4243" s="6">
        <f>IF(AND(D4243&lt;=TOTAL_BEDS,J4243&lt;=TEMP_WORKER_MAX*TEMP_WORKER_HRS),1,0)</f>
        <v>1</v>
      </c>
      <c r="O4243" s="2">
        <f>L4243-M4243-K4243-FIXED_COSTS</f>
        <v>26233.185970018931</v>
      </c>
      <c r="P4243" s="2">
        <f>IF(N4243=1,O4243,"")</f>
        <v>26233.185970018931</v>
      </c>
    </row>
    <row r="4244">
      <c r="A4244" s="6">
        <v>6</v>
      </c>
      <c r="B4244" s="6">
        <v>10</v>
      </c>
      <c r="C4244" s="6">
        <v>24</v>
      </c>
      <c r="D4244" s="6">
        <f>A4244+B4244+C4244</f>
        <v>40</v>
      </c>
      <c r="E4244" s="5">
        <f>IF(A4244=0,0,A4244*LABOR_HRS_WK_TOM*SEASON_WEEKS*(1+DIM_PCT_TOM)^A4244)</f>
        <v>956.64294000000041</v>
      </c>
      <c r="F4244" s="5">
        <f>IF(B4244=0,0,B4244*LABOR_HRS_WK_CAR*SEASON_WEEKS*(1+DIM_PCT_CAR)^B4244)</f>
        <v>384.025363258907</v>
      </c>
      <c r="G4244" s="5">
        <f>IF(C4244=0,0,C4244*LABOR_HRS_WK_MES*SEASON_WEEKS*(1+DIM_PCT_MES)^C4244)</f>
        <v>1455.139134447498</v>
      </c>
      <c r="H4244" s="5">
        <f>E4244+F4244+G4244</f>
        <v>2795.8074377064054</v>
      </c>
      <c r="I4244" s="5">
        <f>MIN(H4244,FARMER_HRS)</f>
        <v>720</v>
      </c>
      <c r="J4244" s="5">
        <f>MAX(0,H4244-FARMER_HRS)</f>
        <v>2075.8074377064054</v>
      </c>
      <c r="K4244" s="2">
        <f>I4244*FARMER_RATE+J4244*TEMP_WORKER_RATE</f>
        <v>61038.323571291759</v>
      </c>
      <c r="L4244" s="2">
        <f>A4244*PRICE_TOM+B4244*PRICE_CAR+C4244*PRICE_MES</f>
        <v>138540</v>
      </c>
      <c r="M4244" s="2">
        <f>A4244*FERT_BED_TOM+B4244*FERT_BED_CAR+C4244*FERT_BED_MES</f>
        <v>30800</v>
      </c>
      <c r="N4244" s="6">
        <f>IF(AND(D4244&lt;=TOTAL_BEDS,J4244&lt;=TEMP_WORKER_MAX*TEMP_WORKER_HRS),1,0)</f>
        <v>1</v>
      </c>
      <c r="O4244" s="2">
        <f>L4244-M4244-K4244-FIXED_COSTS</f>
        <v>26701.676428708241</v>
      </c>
      <c r="P4244" s="2">
        <f>IF(N4244=1,O4244,"")</f>
        <v>26701.676428708241</v>
      </c>
    </row>
    <row r="4245">
      <c r="A4245" s="6">
        <v>6</v>
      </c>
      <c r="B4245" s="6">
        <v>10</v>
      </c>
      <c r="C4245" s="6">
        <v>25</v>
      </c>
      <c r="D4245" s="6">
        <f>A4245+B4245+C4245</f>
        <v>41</v>
      </c>
      <c r="E4245" s="5">
        <f>IF(A4245=0,0,A4245*LABOR_HRS_WK_TOM*SEASON_WEEKS*(1+DIM_PCT_TOM)^A4245)</f>
        <v>956.64294000000041</v>
      </c>
      <c r="F4245" s="5">
        <f>IF(B4245=0,0,B4245*LABOR_HRS_WK_CAR*SEASON_WEEKS*(1+DIM_PCT_CAR)^B4245)</f>
        <v>384.025363258907</v>
      </c>
      <c r="G4245" s="5">
        <f>IF(C4245=0,0,C4245*LABOR_HRS_WK_MES*SEASON_WEEKS*(1+DIM_PCT_MES)^C4245)</f>
        <v>1534.7170558625955</v>
      </c>
      <c r="H4245" s="5">
        <f>E4245+F4245+G4245</f>
        <v>2875.3853591215029</v>
      </c>
      <c r="I4245" s="5">
        <f>MIN(H4245,FARMER_HRS)</f>
        <v>720</v>
      </c>
      <c r="J4245" s="5">
        <f>MAX(0,H4245-FARMER_HRS)</f>
        <v>2155.3853591215029</v>
      </c>
      <c r="K4245" s="2">
        <f>I4245*FARMER_RATE+J4245*TEMP_WORKER_RATE</f>
        <v>62419.884706970537</v>
      </c>
      <c r="L4245" s="2">
        <f>A4245*PRICE_TOM+B4245*PRICE_CAR+C4245*PRICE_MES</f>
        <v>141240</v>
      </c>
      <c r="M4245" s="2">
        <f>A4245*FERT_BED_TOM+B4245*FERT_BED_CAR+C4245*FERT_BED_MES</f>
        <v>31680</v>
      </c>
      <c r="N4245" s="6">
        <f>IF(AND(D4245&lt;=TOTAL_BEDS,J4245&lt;=TEMP_WORKER_MAX*TEMP_WORKER_HRS),1,0)</f>
        <v>1</v>
      </c>
      <c r="O4245" s="2">
        <f>L4245-M4245-K4245-FIXED_COSTS</f>
        <v>27140.115293029463</v>
      </c>
      <c r="P4245" s="2">
        <f>IF(N4245=1,O4245,"")</f>
        <v>27140.115293029463</v>
      </c>
    </row>
    <row r="4246">
      <c r="A4246" s="6">
        <v>6</v>
      </c>
      <c r="B4246" s="6">
        <v>10</v>
      </c>
      <c r="C4246" s="6">
        <v>26</v>
      </c>
      <c r="D4246" s="6">
        <f>A4246+B4246+C4246</f>
        <v>42</v>
      </c>
      <c r="E4246" s="5">
        <f>IF(A4246=0,0,A4246*LABOR_HRS_WK_TOM*SEASON_WEEKS*(1+DIM_PCT_TOM)^A4246)</f>
        <v>956.64294000000041</v>
      </c>
      <c r="F4246" s="5">
        <f>IF(B4246=0,0,B4246*LABOR_HRS_WK_CAR*SEASON_WEEKS*(1+DIM_PCT_CAR)^B4246)</f>
        <v>384.025363258907</v>
      </c>
      <c r="G4246" s="5">
        <f>IF(C4246=0,0,C4246*LABOR_HRS_WK_MES*SEASON_WEEKS*(1+DIM_PCT_MES)^C4246)</f>
        <v>1616.0570598233128</v>
      </c>
      <c r="H4246" s="5">
        <f>E4246+F4246+G4246</f>
        <v>2956.72536308222</v>
      </c>
      <c r="I4246" s="5">
        <f>MIN(H4246,FARMER_HRS)</f>
        <v>720</v>
      </c>
      <c r="J4246" s="5">
        <f>MAX(0,H4246-FARMER_HRS)</f>
        <v>2236.72536308222</v>
      </c>
      <c r="K4246" s="2">
        <f>I4246*FARMER_RATE+J4246*TEMP_WORKER_RATE</f>
        <v>63832.037553510767</v>
      </c>
      <c r="L4246" s="2">
        <f>A4246*PRICE_TOM+B4246*PRICE_CAR+C4246*PRICE_MES</f>
        <v>143940</v>
      </c>
      <c r="M4246" s="2">
        <f>A4246*FERT_BED_TOM+B4246*FERT_BED_CAR+C4246*FERT_BED_MES</f>
        <v>32560</v>
      </c>
      <c r="N4246" s="6">
        <f>IF(AND(D4246&lt;=TOTAL_BEDS,J4246&lt;=TEMP_WORKER_MAX*TEMP_WORKER_HRS),1,0)</f>
        <v>1</v>
      </c>
      <c r="O4246" s="2">
        <f>L4246-M4246-K4246-FIXED_COSTS</f>
        <v>27547.962446489233</v>
      </c>
      <c r="P4246" s="2">
        <f>IF(N4246=1,O4246,"")</f>
        <v>27547.962446489233</v>
      </c>
    </row>
    <row r="4247">
      <c r="A4247" s="6">
        <v>6</v>
      </c>
      <c r="B4247" s="6">
        <v>10</v>
      </c>
      <c r="C4247" s="6">
        <v>27</v>
      </c>
      <c r="D4247" s="6">
        <f>A4247+B4247+C4247</f>
        <v>43</v>
      </c>
      <c r="E4247" s="5">
        <f>IF(A4247=0,0,A4247*LABOR_HRS_WK_TOM*SEASON_WEEKS*(1+DIM_PCT_TOM)^A4247)</f>
        <v>956.64294000000041</v>
      </c>
      <c r="F4247" s="5">
        <f>IF(B4247=0,0,B4247*LABOR_HRS_WK_CAR*SEASON_WEEKS*(1+DIM_PCT_CAR)^B4247)</f>
        <v>384.025363258907</v>
      </c>
      <c r="G4247" s="5">
        <f>IF(C4247=0,0,C4247*LABOR_HRS_WK_MES*SEASON_WEEKS*(1+DIM_PCT_MES)^C4247)</f>
        <v>1699.19076434307</v>
      </c>
      <c r="H4247" s="5">
        <f>E4247+F4247+G4247</f>
        <v>3039.8590676019776</v>
      </c>
      <c r="I4247" s="5">
        <f>MIN(H4247,FARMER_HRS)</f>
        <v>720</v>
      </c>
      <c r="J4247" s="5">
        <f>MAX(0,H4247-FARMER_HRS)</f>
        <v>2319.8590676019776</v>
      </c>
      <c r="K4247" s="2">
        <f>I4247*FARMER_RATE+J4247*TEMP_WORKER_RATE</f>
        <v>65275.331034756557</v>
      </c>
      <c r="L4247" s="2">
        <f>A4247*PRICE_TOM+B4247*PRICE_CAR+C4247*PRICE_MES</f>
        <v>146640</v>
      </c>
      <c r="M4247" s="2">
        <f>A4247*FERT_BED_TOM+B4247*FERT_BED_CAR+C4247*FERT_BED_MES</f>
        <v>33440</v>
      </c>
      <c r="N4247" s="6">
        <f>IF(AND(D4247&lt;=TOTAL_BEDS,J4247&lt;=TEMP_WORKER_MAX*TEMP_WORKER_HRS),1,0)</f>
        <v>1</v>
      </c>
      <c r="O4247" s="2">
        <f>L4247-M4247-K4247-FIXED_COSTS</f>
        <v>27924.668965243443</v>
      </c>
      <c r="P4247" s="2">
        <f>IF(N4247=1,O4247,"")</f>
        <v>27924.668965243443</v>
      </c>
    </row>
    <row r="4248">
      <c r="A4248" s="6">
        <v>6</v>
      </c>
      <c r="B4248" s="6">
        <v>10</v>
      </c>
      <c r="C4248" s="6">
        <v>28</v>
      </c>
      <c r="D4248" s="6">
        <f>A4248+B4248+C4248</f>
        <v>44</v>
      </c>
      <c r="E4248" s="5">
        <f>IF(A4248=0,0,A4248*LABOR_HRS_WK_TOM*SEASON_WEEKS*(1+DIM_PCT_TOM)^A4248)</f>
        <v>956.64294000000041</v>
      </c>
      <c r="F4248" s="5">
        <f>IF(B4248=0,0,B4248*LABOR_HRS_WK_CAR*SEASON_WEEKS*(1+DIM_PCT_CAR)^B4248)</f>
        <v>384.025363258907</v>
      </c>
      <c r="G4248" s="5">
        <f>IF(C4248=0,0,C4248*LABOR_HRS_WK_MES*SEASON_WEEKS*(1+DIM_PCT_MES)^C4248)</f>
        <v>1784.1503025602233</v>
      </c>
      <c r="H4248" s="5">
        <f>E4248+F4248+G4248</f>
        <v>3124.8186058191304</v>
      </c>
      <c r="I4248" s="5">
        <f>MIN(H4248,FARMER_HRS)</f>
        <v>720</v>
      </c>
      <c r="J4248" s="5">
        <f>MAX(0,H4248-FARMER_HRS)</f>
        <v>2404.8186058191304</v>
      </c>
      <c r="K4248" s="2">
        <f>I4248*FARMER_RATE+J4248*TEMP_WORKER_RATE</f>
        <v>66750.323017693241</v>
      </c>
      <c r="L4248" s="2">
        <f>A4248*PRICE_TOM+B4248*PRICE_CAR+C4248*PRICE_MES</f>
        <v>149340</v>
      </c>
      <c r="M4248" s="2">
        <f>A4248*FERT_BED_TOM+B4248*FERT_BED_CAR+C4248*FERT_BED_MES</f>
        <v>34320</v>
      </c>
      <c r="N4248" s="6">
        <f>IF(AND(D4248&lt;=TOTAL_BEDS,J4248&lt;=TEMP_WORKER_MAX*TEMP_WORKER_HRS),1,0)</f>
        <v>1</v>
      </c>
      <c r="O4248" s="2">
        <f>L4248-M4248-K4248-FIXED_COSTS</f>
        <v>28269.676982306759</v>
      </c>
      <c r="P4248" s="2">
        <f>IF(N4248=1,O4248,"")</f>
        <v>28269.676982306759</v>
      </c>
    </row>
    <row r="4249">
      <c r="A4249" s="6">
        <v>6</v>
      </c>
      <c r="B4249" s="6">
        <v>10</v>
      </c>
      <c r="C4249" s="6">
        <v>29</v>
      </c>
      <c r="D4249" s="6">
        <f>A4249+B4249+C4249</f>
        <v>45</v>
      </c>
      <c r="E4249" s="5">
        <f>IF(A4249=0,0,A4249*LABOR_HRS_WK_TOM*SEASON_WEEKS*(1+DIM_PCT_TOM)^A4249)</f>
        <v>956.64294000000041</v>
      </c>
      <c r="F4249" s="5">
        <f>IF(B4249=0,0,B4249*LABOR_HRS_WK_CAR*SEASON_WEEKS*(1+DIM_PCT_CAR)^B4249)</f>
        <v>384.025363258907</v>
      </c>
      <c r="G4249" s="5">
        <f>IF(C4249=0,0,C4249*LABOR_HRS_WK_MES*SEASON_WEEKS*(1+DIM_PCT_MES)^C4249)</f>
        <v>1870.9683306758766</v>
      </c>
      <c r="H4249" s="5">
        <f>E4249+F4249+G4249</f>
        <v>3211.6366339347842</v>
      </c>
      <c r="I4249" s="5">
        <f>MIN(H4249,FARMER_HRS)</f>
        <v>720</v>
      </c>
      <c r="J4249" s="5">
        <f>MAX(0,H4249-FARMER_HRS)</f>
        <v>2491.6366339347842</v>
      </c>
      <c r="K4249" s="2">
        <f>I4249*FARMER_RATE+J4249*TEMP_WORKER_RATE</f>
        <v>68257.580450256675</v>
      </c>
      <c r="L4249" s="2">
        <f>A4249*PRICE_TOM+B4249*PRICE_CAR+C4249*PRICE_MES</f>
        <v>152040</v>
      </c>
      <c r="M4249" s="2">
        <f>A4249*FERT_BED_TOM+B4249*FERT_BED_CAR+C4249*FERT_BED_MES</f>
        <v>35200</v>
      </c>
      <c r="N4249" s="6">
        <f>IF(AND(D4249&lt;=TOTAL_BEDS,J4249&lt;=TEMP_WORKER_MAX*TEMP_WORKER_HRS),1,0)</f>
        <v>1</v>
      </c>
      <c r="O4249" s="2">
        <f>L4249-M4249-K4249-FIXED_COSTS</f>
        <v>28582.419549743325</v>
      </c>
      <c r="P4249" s="2">
        <f>IF(N4249=1,O4249,"")</f>
        <v>28582.419549743325</v>
      </c>
    </row>
    <row r="4250">
      <c r="A4250" s="6">
        <v>6</v>
      </c>
      <c r="B4250" s="6">
        <v>10</v>
      </c>
      <c r="C4250" s="6">
        <v>30</v>
      </c>
      <c r="D4250" s="6">
        <f>A4250+B4250+C4250</f>
        <v>46</v>
      </c>
      <c r="E4250" s="5">
        <f>IF(A4250=0,0,A4250*LABOR_HRS_WK_TOM*SEASON_WEEKS*(1+DIM_PCT_TOM)^A4250)</f>
        <v>956.64294000000041</v>
      </c>
      <c r="F4250" s="5">
        <f>IF(B4250=0,0,B4250*LABOR_HRS_WK_CAR*SEASON_WEEKS*(1+DIM_PCT_CAR)^B4250)</f>
        <v>384.025363258907</v>
      </c>
      <c r="G4250" s="5">
        <f>IF(C4250=0,0,C4250*LABOR_HRS_WK_MES*SEASON_WEEKS*(1+DIM_PCT_MES)^C4250)</f>
        <v>1959.6780360096466</v>
      </c>
      <c r="H4250" s="5">
        <f>E4250+F4250+G4250</f>
        <v>3300.3463392685539</v>
      </c>
      <c r="I4250" s="5">
        <f>MIN(H4250,FARMER_HRS)</f>
        <v>720</v>
      </c>
      <c r="J4250" s="5">
        <f>MAX(0,H4250-FARMER_HRS)</f>
        <v>2580.3463392685539</v>
      </c>
      <c r="K4250" s="2">
        <f>I4250*FARMER_RATE+J4250*TEMP_WORKER_RATE</f>
        <v>69797.67950119017</v>
      </c>
      <c r="L4250" s="2">
        <f>A4250*PRICE_TOM+B4250*PRICE_CAR+C4250*PRICE_MES</f>
        <v>154740</v>
      </c>
      <c r="M4250" s="2">
        <f>A4250*FERT_BED_TOM+B4250*FERT_BED_CAR+C4250*FERT_BED_MES</f>
        <v>36080</v>
      </c>
      <c r="N4250" s="6">
        <f>IF(AND(D4250&lt;=TOTAL_BEDS,J4250&lt;=TEMP_WORKER_MAX*TEMP_WORKER_HRS),1,0)</f>
        <v>1</v>
      </c>
      <c r="O4250" s="2">
        <f>L4250-M4250-K4250-FIXED_COSTS</f>
        <v>28862.32049880983</v>
      </c>
      <c r="P4250" s="2">
        <f>IF(N4250=1,O4250,"")</f>
        <v>28862.32049880983</v>
      </c>
    </row>
    <row r="4251">
      <c r="A4251" s="6">
        <v>6</v>
      </c>
      <c r="B4251" s="6">
        <v>11</v>
      </c>
      <c r="C4251" s="6">
        <v>0</v>
      </c>
      <c r="D4251" s="6">
        <f>A4251+B4251+C4251</f>
        <v>17</v>
      </c>
      <c r="E4251" s="5">
        <f>IF(A4251=0,0,A4251*LABOR_HRS_WK_TOM*SEASON_WEEKS*(1+DIM_PCT_TOM)^A4251)</f>
        <v>956.64294000000041</v>
      </c>
      <c r="F4251" s="5">
        <f>IF(B4251=0,0,B4251*LABOR_HRS_WK_CAR*SEASON_WEEKS*(1+DIM_PCT_CAR)^B4251)</f>
        <v>432.98859707441773</v>
      </c>
      <c r="G4251" s="5">
        <f>IF(C4251=0,0,C4251*LABOR_HRS_WK_MES*SEASON_WEEKS*(1+DIM_PCT_MES)^C4251)</f>
        <v>0</v>
      </c>
      <c r="H4251" s="5">
        <f>E4251+F4251+G4251</f>
        <v>1389.6315370744182</v>
      </c>
      <c r="I4251" s="5">
        <f>MIN(H4251,FARMER_HRS)</f>
        <v>720</v>
      </c>
      <c r="J4251" s="5">
        <f>MAX(0,H4251-FARMER_HRS)</f>
        <v>669.63153707441825</v>
      </c>
      <c r="K4251" s="2">
        <f>I4251*FARMER_RATE+J4251*TEMP_WORKER_RATE</f>
        <v>36625.5475186531</v>
      </c>
      <c r="L4251" s="2">
        <f>A4251*PRICE_TOM+B4251*PRICE_CAR+C4251*PRICE_MES</f>
        <v>75834</v>
      </c>
      <c r="M4251" s="2">
        <f>A4251*FERT_BED_TOM+B4251*FERT_BED_CAR+C4251*FERT_BED_MES</f>
        <v>10120</v>
      </c>
      <c r="N4251" s="6">
        <f>IF(AND(D4251&lt;=TOTAL_BEDS,J4251&lt;=TEMP_WORKER_MAX*TEMP_WORKER_HRS),1,0)</f>
        <v>1</v>
      </c>
      <c r="O4251" s="2">
        <f>L4251-M4251-K4251-FIXED_COSTS</f>
        <v>9088.4524813469034</v>
      </c>
      <c r="P4251" s="2">
        <f>IF(N4251=1,O4251,"")</f>
        <v>9088.4524813469034</v>
      </c>
    </row>
    <row r="4252">
      <c r="A4252" s="6">
        <v>6</v>
      </c>
      <c r="B4252" s="6">
        <v>11</v>
      </c>
      <c r="C4252" s="6">
        <v>1</v>
      </c>
      <c r="D4252" s="6">
        <f>A4252+B4252+C4252</f>
        <v>18</v>
      </c>
      <c r="E4252" s="5">
        <f>IF(A4252=0,0,A4252*LABOR_HRS_WK_TOM*SEASON_WEEKS*(1+DIM_PCT_TOM)^A4252)</f>
        <v>956.64294000000041</v>
      </c>
      <c r="F4252" s="5">
        <f>IF(B4252=0,0,B4252*LABOR_HRS_WK_CAR*SEASON_WEEKS*(1+DIM_PCT_CAR)^B4252)</f>
        <v>432.98859707441773</v>
      </c>
      <c r="G4252" s="5">
        <f>IF(C4252=0,0,C4252*LABOR_HRS_WK_MES*SEASON_WEEKS*(1+DIM_PCT_MES)^C4252)</f>
        <v>45.5625</v>
      </c>
      <c r="H4252" s="5">
        <f>E4252+F4252+G4252</f>
        <v>1435.1940370744182</v>
      </c>
      <c r="I4252" s="5">
        <f>MIN(H4252,FARMER_HRS)</f>
        <v>720</v>
      </c>
      <c r="J4252" s="5">
        <f>MAX(0,H4252-FARMER_HRS)</f>
        <v>715.19403707441825</v>
      </c>
      <c r="K4252" s="2">
        <f>I4252*FARMER_RATE+J4252*TEMP_WORKER_RATE</f>
        <v>37416.5631436531</v>
      </c>
      <c r="L4252" s="2">
        <f>A4252*PRICE_TOM+B4252*PRICE_CAR+C4252*PRICE_MES</f>
        <v>78534</v>
      </c>
      <c r="M4252" s="2">
        <f>A4252*FERT_BED_TOM+B4252*FERT_BED_CAR+C4252*FERT_BED_MES</f>
        <v>11000</v>
      </c>
      <c r="N4252" s="6">
        <f>IF(AND(D4252&lt;=TOTAL_BEDS,J4252&lt;=TEMP_WORKER_MAX*TEMP_WORKER_HRS),1,0)</f>
        <v>1</v>
      </c>
      <c r="O4252" s="2">
        <f>L4252-M4252-K4252-FIXED_COSTS</f>
        <v>10117.436856346903</v>
      </c>
      <c r="P4252" s="2">
        <f>IF(N4252=1,O4252,"")</f>
        <v>10117.436856346903</v>
      </c>
    </row>
    <row r="4253">
      <c r="A4253" s="6">
        <v>6</v>
      </c>
      <c r="B4253" s="6">
        <v>11</v>
      </c>
      <c r="C4253" s="6">
        <v>2</v>
      </c>
      <c r="D4253" s="6">
        <f>A4253+B4253+C4253</f>
        <v>19</v>
      </c>
      <c r="E4253" s="5">
        <f>IF(A4253=0,0,A4253*LABOR_HRS_WK_TOM*SEASON_WEEKS*(1+DIM_PCT_TOM)^A4253)</f>
        <v>956.64294000000041</v>
      </c>
      <c r="F4253" s="5">
        <f>IF(B4253=0,0,B4253*LABOR_HRS_WK_CAR*SEASON_WEEKS*(1+DIM_PCT_CAR)^B4253)</f>
        <v>432.98859707441773</v>
      </c>
      <c r="G4253" s="5">
        <f>IF(C4253=0,0,C4253*LABOR_HRS_WK_MES*SEASON_WEEKS*(1+DIM_PCT_MES)^C4253)</f>
        <v>92.2640625</v>
      </c>
      <c r="H4253" s="5">
        <f>E4253+F4253+G4253</f>
        <v>1481.8955995744182</v>
      </c>
      <c r="I4253" s="5">
        <f>MIN(H4253,FARMER_HRS)</f>
        <v>720</v>
      </c>
      <c r="J4253" s="5">
        <f>MAX(0,H4253-FARMER_HRS)</f>
        <v>761.89559957441816</v>
      </c>
      <c r="K4253" s="2">
        <f>I4253*FARMER_RATE+J4253*TEMP_WORKER_RATE</f>
        <v>38227.3541592781</v>
      </c>
      <c r="L4253" s="2">
        <f>A4253*PRICE_TOM+B4253*PRICE_CAR+C4253*PRICE_MES</f>
        <v>81234</v>
      </c>
      <c r="M4253" s="2">
        <f>A4253*FERT_BED_TOM+B4253*FERT_BED_CAR+C4253*FERT_BED_MES</f>
        <v>11880</v>
      </c>
      <c r="N4253" s="6">
        <f>IF(AND(D4253&lt;=TOTAL_BEDS,J4253&lt;=TEMP_WORKER_MAX*TEMP_WORKER_HRS),1,0)</f>
        <v>1</v>
      </c>
      <c r="O4253" s="2">
        <f>L4253-M4253-K4253-FIXED_COSTS</f>
        <v>11126.645840721903</v>
      </c>
      <c r="P4253" s="2">
        <f>IF(N4253=1,O4253,"")</f>
        <v>11126.645840721903</v>
      </c>
    </row>
    <row r="4254">
      <c r="A4254" s="6">
        <v>6</v>
      </c>
      <c r="B4254" s="6">
        <v>11</v>
      </c>
      <c r="C4254" s="6">
        <v>3</v>
      </c>
      <c r="D4254" s="6">
        <f>A4254+B4254+C4254</f>
        <v>20</v>
      </c>
      <c r="E4254" s="5">
        <f>IF(A4254=0,0,A4254*LABOR_HRS_WK_TOM*SEASON_WEEKS*(1+DIM_PCT_TOM)^A4254)</f>
        <v>956.64294000000041</v>
      </c>
      <c r="F4254" s="5">
        <f>IF(B4254=0,0,B4254*LABOR_HRS_WK_CAR*SEASON_WEEKS*(1+DIM_PCT_CAR)^B4254)</f>
        <v>432.98859707441773</v>
      </c>
      <c r="G4254" s="5">
        <f>IF(C4254=0,0,C4254*LABOR_HRS_WK_MES*SEASON_WEEKS*(1+DIM_PCT_MES)^C4254)</f>
        <v>140.12604492187498</v>
      </c>
      <c r="H4254" s="5">
        <f>E4254+F4254+G4254</f>
        <v>1529.7575819962933</v>
      </c>
      <c r="I4254" s="5">
        <f>MIN(H4254,FARMER_HRS)</f>
        <v>720</v>
      </c>
      <c r="J4254" s="5">
        <f>MAX(0,H4254-FARMER_HRS)</f>
        <v>809.75758199629331</v>
      </c>
      <c r="K4254" s="2">
        <f>I4254*FARMER_RATE+J4254*TEMP_WORKER_RATE</f>
        <v>39058.291354102315</v>
      </c>
      <c r="L4254" s="2">
        <f>A4254*PRICE_TOM+B4254*PRICE_CAR+C4254*PRICE_MES</f>
        <v>83934</v>
      </c>
      <c r="M4254" s="2">
        <f>A4254*FERT_BED_TOM+B4254*FERT_BED_CAR+C4254*FERT_BED_MES</f>
        <v>12760</v>
      </c>
      <c r="N4254" s="6">
        <f>IF(AND(D4254&lt;=TOTAL_BEDS,J4254&lt;=TEMP_WORKER_MAX*TEMP_WORKER_HRS),1,0)</f>
        <v>1</v>
      </c>
      <c r="O4254" s="2">
        <f>L4254-M4254-K4254-FIXED_COSTS</f>
        <v>12115.708645897685</v>
      </c>
      <c r="P4254" s="2">
        <f>IF(N4254=1,O4254,"")</f>
        <v>12115.708645897685</v>
      </c>
    </row>
    <row r="4255">
      <c r="A4255" s="6">
        <v>6</v>
      </c>
      <c r="B4255" s="6">
        <v>11</v>
      </c>
      <c r="C4255" s="6">
        <v>4</v>
      </c>
      <c r="D4255" s="6">
        <f>A4255+B4255+C4255</f>
        <v>21</v>
      </c>
      <c r="E4255" s="5">
        <f>IF(A4255=0,0,A4255*LABOR_HRS_WK_TOM*SEASON_WEEKS*(1+DIM_PCT_TOM)^A4255)</f>
        <v>956.64294000000041</v>
      </c>
      <c r="F4255" s="5">
        <f>IF(B4255=0,0,B4255*LABOR_HRS_WK_CAR*SEASON_WEEKS*(1+DIM_PCT_CAR)^B4255)</f>
        <v>432.98859707441773</v>
      </c>
      <c r="G4255" s="5">
        <f>IF(C4255=0,0,C4255*LABOR_HRS_WK_MES*SEASON_WEEKS*(1+DIM_PCT_MES)^C4255)</f>
        <v>189.17016064453119</v>
      </c>
      <c r="H4255" s="5">
        <f>E4255+F4255+G4255</f>
        <v>1578.8016977189495</v>
      </c>
      <c r="I4255" s="5">
        <f>MIN(H4255,FARMER_HRS)</f>
        <v>720</v>
      </c>
      <c r="J4255" s="5">
        <f>MAX(0,H4255-FARMER_HRS)</f>
        <v>858.80169771894953</v>
      </c>
      <c r="K4255" s="2">
        <f>I4255*FARMER_RATE+J4255*TEMP_WORKER_RATE</f>
        <v>39909.751696509542</v>
      </c>
      <c r="L4255" s="2">
        <f>A4255*PRICE_TOM+B4255*PRICE_CAR+C4255*PRICE_MES</f>
        <v>86634</v>
      </c>
      <c r="M4255" s="2">
        <f>A4255*FERT_BED_TOM+B4255*FERT_BED_CAR+C4255*FERT_BED_MES</f>
        <v>13640</v>
      </c>
      <c r="N4255" s="6">
        <f>IF(AND(D4255&lt;=TOTAL_BEDS,J4255&lt;=TEMP_WORKER_MAX*TEMP_WORKER_HRS),1,0)</f>
        <v>1</v>
      </c>
      <c r="O4255" s="2">
        <f>L4255-M4255-K4255-FIXED_COSTS</f>
        <v>13084.248303490458</v>
      </c>
      <c r="P4255" s="2">
        <f>IF(N4255=1,O4255,"")</f>
        <v>13084.248303490458</v>
      </c>
    </row>
    <row r="4256">
      <c r="A4256" s="6">
        <v>6</v>
      </c>
      <c r="B4256" s="6">
        <v>11</v>
      </c>
      <c r="C4256" s="6">
        <v>5</v>
      </c>
      <c r="D4256" s="6">
        <f>A4256+B4256+C4256</f>
        <v>22</v>
      </c>
      <c r="E4256" s="5">
        <f>IF(A4256=0,0,A4256*LABOR_HRS_WK_TOM*SEASON_WEEKS*(1+DIM_PCT_TOM)^A4256)</f>
        <v>956.64294000000041</v>
      </c>
      <c r="F4256" s="5">
        <f>IF(B4256=0,0,B4256*LABOR_HRS_WK_CAR*SEASON_WEEKS*(1+DIM_PCT_CAR)^B4256)</f>
        <v>432.98859707441773</v>
      </c>
      <c r="G4256" s="5">
        <f>IF(C4256=0,0,C4256*LABOR_HRS_WK_MES*SEASON_WEEKS*(1+DIM_PCT_MES)^C4256)</f>
        <v>239.41848456573481</v>
      </c>
      <c r="H4256" s="5">
        <f>E4256+F4256+G4256</f>
        <v>1629.0500216401531</v>
      </c>
      <c r="I4256" s="5">
        <f>MIN(H4256,FARMER_HRS)</f>
        <v>720</v>
      </c>
      <c r="J4256" s="5">
        <f>MAX(0,H4256-FARMER_HRS)</f>
        <v>909.05002164015309</v>
      </c>
      <c r="K4256" s="2">
        <f>I4256*FARMER_RATE+J4256*TEMP_WORKER_RATE</f>
        <v>40782.11843125266</v>
      </c>
      <c r="L4256" s="2">
        <f>A4256*PRICE_TOM+B4256*PRICE_CAR+C4256*PRICE_MES</f>
        <v>89334</v>
      </c>
      <c r="M4256" s="2">
        <f>A4256*FERT_BED_TOM+B4256*FERT_BED_CAR+C4256*FERT_BED_MES</f>
        <v>14520</v>
      </c>
      <c r="N4256" s="6">
        <f>IF(AND(D4256&lt;=TOTAL_BEDS,J4256&lt;=TEMP_WORKER_MAX*TEMP_WORKER_HRS),1,0)</f>
        <v>1</v>
      </c>
      <c r="O4256" s="2">
        <f>L4256-M4256-K4256-FIXED_COSTS</f>
        <v>14031.88156874734</v>
      </c>
      <c r="P4256" s="2">
        <f>IF(N4256=1,O4256,"")</f>
        <v>14031.88156874734</v>
      </c>
    </row>
    <row r="4257">
      <c r="A4257" s="6">
        <v>6</v>
      </c>
      <c r="B4257" s="6">
        <v>11</v>
      </c>
      <c r="C4257" s="6">
        <v>6</v>
      </c>
      <c r="D4257" s="6">
        <f>A4257+B4257+C4257</f>
        <v>23</v>
      </c>
      <c r="E4257" s="5">
        <f>IF(A4257=0,0,A4257*LABOR_HRS_WK_TOM*SEASON_WEEKS*(1+DIM_PCT_TOM)^A4257)</f>
        <v>956.64294000000041</v>
      </c>
      <c r="F4257" s="5">
        <f>IF(B4257=0,0,B4257*LABOR_HRS_WK_CAR*SEASON_WEEKS*(1+DIM_PCT_CAR)^B4257)</f>
        <v>432.98859707441773</v>
      </c>
      <c r="G4257" s="5">
        <f>IF(C4257=0,0,C4257*LABOR_HRS_WK_MES*SEASON_WEEKS*(1+DIM_PCT_MES)^C4257)</f>
        <v>290.89345874736773</v>
      </c>
      <c r="H4257" s="5">
        <f>E4257+F4257+G4257</f>
        <v>1680.524995821786</v>
      </c>
      <c r="I4257" s="5">
        <f>MIN(H4257,FARMER_HRS)</f>
        <v>720</v>
      </c>
      <c r="J4257" s="5">
        <f>MAX(0,H4257-FARMER_HRS)</f>
        <v>960.524995821786</v>
      </c>
      <c r="K4257" s="2">
        <f>I4257*FARMER_RATE+J4257*TEMP_WORKER_RATE</f>
        <v>41675.781177461562</v>
      </c>
      <c r="L4257" s="2">
        <f>A4257*PRICE_TOM+B4257*PRICE_CAR+C4257*PRICE_MES</f>
        <v>92034</v>
      </c>
      <c r="M4257" s="2">
        <f>A4257*FERT_BED_TOM+B4257*FERT_BED_CAR+C4257*FERT_BED_MES</f>
        <v>15400</v>
      </c>
      <c r="N4257" s="6">
        <f>IF(AND(D4257&lt;=TOTAL_BEDS,J4257&lt;=TEMP_WORKER_MAX*TEMP_WORKER_HRS),1,0)</f>
        <v>1</v>
      </c>
      <c r="O4257" s="2">
        <f>L4257-M4257-K4257-FIXED_COSTS</f>
        <v>14958.218822538438</v>
      </c>
      <c r="P4257" s="2">
        <f>IF(N4257=1,O4257,"")</f>
        <v>14958.218822538438</v>
      </c>
    </row>
    <row r="4258">
      <c r="A4258" s="6">
        <v>6</v>
      </c>
      <c r="B4258" s="6">
        <v>11</v>
      </c>
      <c r="C4258" s="6">
        <v>7</v>
      </c>
      <c r="D4258" s="6">
        <f>A4258+B4258+C4258</f>
        <v>24</v>
      </c>
      <c r="E4258" s="5">
        <f>IF(A4258=0,0,A4258*LABOR_HRS_WK_TOM*SEASON_WEEKS*(1+DIM_PCT_TOM)^A4258)</f>
        <v>956.64294000000041</v>
      </c>
      <c r="F4258" s="5">
        <f>IF(B4258=0,0,B4258*LABOR_HRS_WK_CAR*SEASON_WEEKS*(1+DIM_PCT_CAR)^B4258)</f>
        <v>432.98859707441773</v>
      </c>
      <c r="G4258" s="5">
        <f>IF(C4258=0,0,C4258*LABOR_HRS_WK_MES*SEASON_WEEKS*(1+DIM_PCT_MES)^C4258)</f>
        <v>343.61789814532818</v>
      </c>
      <c r="H4258" s="5">
        <f>E4258+F4258+G4258</f>
        <v>1733.2494352197464</v>
      </c>
      <c r="I4258" s="5">
        <f>MIN(H4258,FARMER_HRS)</f>
        <v>720</v>
      </c>
      <c r="J4258" s="5">
        <f>MAX(0,H4258-FARMER_HRS)</f>
        <v>1013.2494352197464</v>
      </c>
      <c r="K4258" s="2">
        <f>I4258*FARMER_RATE+J4258*TEMP_WORKER_RATE</f>
        <v>42591.1360281206</v>
      </c>
      <c r="L4258" s="2">
        <f>A4258*PRICE_TOM+B4258*PRICE_CAR+C4258*PRICE_MES</f>
        <v>94734</v>
      </c>
      <c r="M4258" s="2">
        <f>A4258*FERT_BED_TOM+B4258*FERT_BED_CAR+C4258*FERT_BED_MES</f>
        <v>16280</v>
      </c>
      <c r="N4258" s="6">
        <f>IF(AND(D4258&lt;=TOTAL_BEDS,J4258&lt;=TEMP_WORKER_MAX*TEMP_WORKER_HRS),1,0)</f>
        <v>1</v>
      </c>
      <c r="O4258" s="2">
        <f>L4258-M4258-K4258-FIXED_COSTS</f>
        <v>15862.8639718794</v>
      </c>
      <c r="P4258" s="2">
        <f>IF(N4258=1,O4258,"")</f>
        <v>15862.8639718794</v>
      </c>
    </row>
    <row r="4259">
      <c r="A4259" s="6">
        <v>6</v>
      </c>
      <c r="B4259" s="6">
        <v>11</v>
      </c>
      <c r="C4259" s="6">
        <v>8</v>
      </c>
      <c r="D4259" s="6">
        <f>A4259+B4259+C4259</f>
        <v>25</v>
      </c>
      <c r="E4259" s="5">
        <f>IF(A4259=0,0,A4259*LABOR_HRS_WK_TOM*SEASON_WEEKS*(1+DIM_PCT_TOM)^A4259)</f>
        <v>956.64294000000041</v>
      </c>
      <c r="F4259" s="5">
        <f>IF(B4259=0,0,B4259*LABOR_HRS_WK_CAR*SEASON_WEEKS*(1+DIM_PCT_CAR)^B4259)</f>
        <v>432.98859707441773</v>
      </c>
      <c r="G4259" s="5">
        <f>IF(C4259=0,0,C4259*LABOR_HRS_WK_MES*SEASON_WEEKS*(1+DIM_PCT_MES)^C4259)</f>
        <v>397.61499642530833</v>
      </c>
      <c r="H4259" s="5">
        <f>E4259+F4259+G4259</f>
        <v>1787.2465334997266</v>
      </c>
      <c r="I4259" s="5">
        <f>MIN(H4259,FARMER_HRS)</f>
        <v>720</v>
      </c>
      <c r="J4259" s="5">
        <f>MAX(0,H4259-FARMER_HRS)</f>
        <v>1067.2465334997266</v>
      </c>
      <c r="K4259" s="2">
        <f>I4259*FARMER_RATE+J4259*TEMP_WORKER_RATE</f>
        <v>43528.585651036919</v>
      </c>
      <c r="L4259" s="2">
        <f>A4259*PRICE_TOM+B4259*PRICE_CAR+C4259*PRICE_MES</f>
        <v>97434</v>
      </c>
      <c r="M4259" s="2">
        <f>A4259*FERT_BED_TOM+B4259*FERT_BED_CAR+C4259*FERT_BED_MES</f>
        <v>17160</v>
      </c>
      <c r="N4259" s="6">
        <f>IF(AND(D4259&lt;=TOTAL_BEDS,J4259&lt;=TEMP_WORKER_MAX*TEMP_WORKER_HRS),1,0)</f>
        <v>1</v>
      </c>
      <c r="O4259" s="2">
        <f>L4259-M4259-K4259-FIXED_COSTS</f>
        <v>16745.414348963081</v>
      </c>
      <c r="P4259" s="2">
        <f>IF(N4259=1,O4259,"")</f>
        <v>16745.414348963081</v>
      </c>
    </row>
    <row r="4260">
      <c r="A4260" s="6">
        <v>6</v>
      </c>
      <c r="B4260" s="6">
        <v>11</v>
      </c>
      <c r="C4260" s="6">
        <v>9</v>
      </c>
      <c r="D4260" s="6">
        <f>A4260+B4260+C4260</f>
        <v>26</v>
      </c>
      <c r="E4260" s="5">
        <f>IF(A4260=0,0,A4260*LABOR_HRS_WK_TOM*SEASON_WEEKS*(1+DIM_PCT_TOM)^A4260)</f>
        <v>956.64294000000041</v>
      </c>
      <c r="F4260" s="5">
        <f>IF(B4260=0,0,B4260*LABOR_HRS_WK_CAR*SEASON_WEEKS*(1+DIM_PCT_CAR)^B4260)</f>
        <v>432.98859707441773</v>
      </c>
      <c r="G4260" s="5">
        <f>IF(C4260=0,0,C4260*LABOR_HRS_WK_MES*SEASON_WEEKS*(1+DIM_PCT_MES)^C4260)</f>
        <v>452.90833186570273</v>
      </c>
      <c r="H4260" s="5">
        <f>E4260+F4260+G4260</f>
        <v>1842.5398689401209</v>
      </c>
      <c r="I4260" s="5">
        <f>MIN(H4260,FARMER_HRS)</f>
        <v>720</v>
      </c>
      <c r="J4260" s="5">
        <f>MAX(0,H4260-FARMER_HRS)</f>
        <v>1122.5398689401209</v>
      </c>
      <c r="K4260" s="2">
        <f>I4260*FARMER_RATE+J4260*TEMP_WORKER_RATE</f>
        <v>44488.539391321538</v>
      </c>
      <c r="L4260" s="2">
        <f>A4260*PRICE_TOM+B4260*PRICE_CAR+C4260*PRICE_MES</f>
        <v>100134</v>
      </c>
      <c r="M4260" s="2">
        <f>A4260*FERT_BED_TOM+B4260*FERT_BED_CAR+C4260*FERT_BED_MES</f>
        <v>18040</v>
      </c>
      <c r="N4260" s="6">
        <f>IF(AND(D4260&lt;=TOTAL_BEDS,J4260&lt;=TEMP_WORKER_MAX*TEMP_WORKER_HRS),1,0)</f>
        <v>1</v>
      </c>
      <c r="O4260" s="2">
        <f>L4260-M4260-K4260-FIXED_COSTS</f>
        <v>17605.460608678462</v>
      </c>
      <c r="P4260" s="2">
        <f>IF(N4260=1,O4260,"")</f>
        <v>17605.460608678462</v>
      </c>
    </row>
    <row r="4261">
      <c r="A4261" s="6">
        <v>6</v>
      </c>
      <c r="B4261" s="6">
        <v>11</v>
      </c>
      <c r="C4261" s="6">
        <v>10</v>
      </c>
      <c r="D4261" s="6">
        <f>A4261+B4261+C4261</f>
        <v>27</v>
      </c>
      <c r="E4261" s="5">
        <f>IF(A4261=0,0,A4261*LABOR_HRS_WK_TOM*SEASON_WEEKS*(1+DIM_PCT_TOM)^A4261)</f>
        <v>956.64294000000041</v>
      </c>
      <c r="F4261" s="5">
        <f>IF(B4261=0,0,B4261*LABOR_HRS_WK_CAR*SEASON_WEEKS*(1+DIM_PCT_CAR)^B4261)</f>
        <v>432.98859707441773</v>
      </c>
      <c r="G4261" s="5">
        <f>IF(C4261=0,0,C4261*LABOR_HRS_WK_MES*SEASON_WEEKS*(1+DIM_PCT_MES)^C4261)</f>
        <v>509.52187334891551</v>
      </c>
      <c r="H4261" s="5">
        <f>E4261+F4261+G4261</f>
        <v>1899.1534104233338</v>
      </c>
      <c r="I4261" s="5">
        <f>MIN(H4261,FARMER_HRS)</f>
        <v>720</v>
      </c>
      <c r="J4261" s="5">
        <f>MAX(0,H4261-FARMER_HRS)</f>
        <v>1179.1534104233338</v>
      </c>
      <c r="K4261" s="2">
        <f>I4261*FARMER_RATE+J4261*TEMP_WORKER_RATE</f>
        <v>45471.4133754051</v>
      </c>
      <c r="L4261" s="2">
        <f>A4261*PRICE_TOM+B4261*PRICE_CAR+C4261*PRICE_MES</f>
        <v>102834</v>
      </c>
      <c r="M4261" s="2">
        <f>A4261*FERT_BED_TOM+B4261*FERT_BED_CAR+C4261*FERT_BED_MES</f>
        <v>18920</v>
      </c>
      <c r="N4261" s="6">
        <f>IF(AND(D4261&lt;=TOTAL_BEDS,J4261&lt;=TEMP_WORKER_MAX*TEMP_WORKER_HRS),1,0)</f>
        <v>1</v>
      </c>
      <c r="O4261" s="2">
        <f>L4261-M4261-K4261-FIXED_COSTS</f>
        <v>18442.5866245949</v>
      </c>
      <c r="P4261" s="2">
        <f>IF(N4261=1,O4261,"")</f>
        <v>18442.5866245949</v>
      </c>
    </row>
    <row r="4262">
      <c r="A4262" s="6">
        <v>6</v>
      </c>
      <c r="B4262" s="6">
        <v>11</v>
      </c>
      <c r="C4262" s="6">
        <v>11</v>
      </c>
      <c r="D4262" s="6">
        <f>A4262+B4262+C4262</f>
        <v>28</v>
      </c>
      <c r="E4262" s="5">
        <f>IF(A4262=0,0,A4262*LABOR_HRS_WK_TOM*SEASON_WEEKS*(1+DIM_PCT_TOM)^A4262)</f>
        <v>956.64294000000041</v>
      </c>
      <c r="F4262" s="5">
        <f>IF(B4262=0,0,B4262*LABOR_HRS_WK_CAR*SEASON_WEEKS*(1+DIM_PCT_CAR)^B4262)</f>
        <v>432.98859707441773</v>
      </c>
      <c r="G4262" s="5">
        <f>IF(C4262=0,0,C4262*LABOR_HRS_WK_MES*SEASON_WEEKS*(1+DIM_PCT_MES)^C4262)</f>
        <v>567.47998644235463</v>
      </c>
      <c r="H4262" s="5">
        <f>E4262+F4262+G4262</f>
        <v>1957.1115235167729</v>
      </c>
      <c r="I4262" s="5">
        <f>MIN(H4262,FARMER_HRS)</f>
        <v>720</v>
      </c>
      <c r="J4262" s="5">
        <f>MAX(0,H4262-FARMER_HRS)</f>
        <v>1237.1115235167729</v>
      </c>
      <c r="K4262" s="2">
        <f>I4262*FARMER_RATE+J4262*TEMP_WORKER_RATE</f>
        <v>46477.630616610637</v>
      </c>
      <c r="L4262" s="2">
        <f>A4262*PRICE_TOM+B4262*PRICE_CAR+C4262*PRICE_MES</f>
        <v>105534</v>
      </c>
      <c r="M4262" s="2">
        <f>A4262*FERT_BED_TOM+B4262*FERT_BED_CAR+C4262*FERT_BED_MES</f>
        <v>19800</v>
      </c>
      <c r="N4262" s="6">
        <f>IF(AND(D4262&lt;=TOTAL_BEDS,J4262&lt;=TEMP_WORKER_MAX*TEMP_WORKER_HRS),1,0)</f>
        <v>1</v>
      </c>
      <c r="O4262" s="2">
        <f>L4262-M4262-K4262-FIXED_COSTS</f>
        <v>19256.369383389363</v>
      </c>
      <c r="P4262" s="2">
        <f>IF(N4262=1,O4262,"")</f>
        <v>19256.369383389363</v>
      </c>
    </row>
    <row r="4263">
      <c r="A4263" s="6">
        <v>6</v>
      </c>
      <c r="B4263" s="6">
        <v>11</v>
      </c>
      <c r="C4263" s="6">
        <v>12</v>
      </c>
      <c r="D4263" s="6">
        <f>A4263+B4263+C4263</f>
        <v>29</v>
      </c>
      <c r="E4263" s="5">
        <f>IF(A4263=0,0,A4263*LABOR_HRS_WK_TOM*SEASON_WEEKS*(1+DIM_PCT_TOM)^A4263)</f>
        <v>956.64294000000041</v>
      </c>
      <c r="F4263" s="5">
        <f>IF(B4263=0,0,B4263*LABOR_HRS_WK_CAR*SEASON_WEEKS*(1+DIM_PCT_CAR)^B4263)</f>
        <v>432.98859707441773</v>
      </c>
      <c r="G4263" s="5">
        <f>IF(C4263=0,0,C4263*LABOR_HRS_WK_MES*SEASON_WEEKS*(1+DIM_PCT_MES)^C4263)</f>
        <v>626.807439570419</v>
      </c>
      <c r="H4263" s="5">
        <f>E4263+F4263+G4263</f>
        <v>2016.4389766448371</v>
      </c>
      <c r="I4263" s="5">
        <f>MIN(H4263,FARMER_HRS)</f>
        <v>720</v>
      </c>
      <c r="J4263" s="5">
        <f>MAX(0,H4263-FARMER_HRS)</f>
        <v>1296.4389766448371</v>
      </c>
      <c r="K4263" s="2">
        <f>I4263*FARMER_RATE+J4263*TEMP_WORKER_RATE</f>
        <v>47507.6211223062</v>
      </c>
      <c r="L4263" s="2">
        <f>A4263*PRICE_TOM+B4263*PRICE_CAR+C4263*PRICE_MES</f>
        <v>108234</v>
      </c>
      <c r="M4263" s="2">
        <f>A4263*FERT_BED_TOM+B4263*FERT_BED_CAR+C4263*FERT_BED_MES</f>
        <v>20680</v>
      </c>
      <c r="N4263" s="6">
        <f>IF(AND(D4263&lt;=TOTAL_BEDS,J4263&lt;=TEMP_WORKER_MAX*TEMP_WORKER_HRS),1,0)</f>
        <v>1</v>
      </c>
      <c r="O4263" s="2">
        <f>L4263-M4263-K4263-FIXED_COSTS</f>
        <v>20046.3788776938</v>
      </c>
      <c r="P4263" s="2">
        <f>IF(N4263=1,O4263,"")</f>
        <v>20046.3788776938</v>
      </c>
    </row>
    <row r="4264">
      <c r="A4264" s="6">
        <v>6</v>
      </c>
      <c r="B4264" s="6">
        <v>11</v>
      </c>
      <c r="C4264" s="6">
        <v>13</v>
      </c>
      <c r="D4264" s="6">
        <f>A4264+B4264+C4264</f>
        <v>30</v>
      </c>
      <c r="E4264" s="5">
        <f>IF(A4264=0,0,A4264*LABOR_HRS_WK_TOM*SEASON_WEEKS*(1+DIM_PCT_TOM)^A4264)</f>
        <v>956.64294000000041</v>
      </c>
      <c r="F4264" s="5">
        <f>IF(B4264=0,0,B4264*LABOR_HRS_WK_CAR*SEASON_WEEKS*(1+DIM_PCT_CAR)^B4264)</f>
        <v>432.98859707441773</v>
      </c>
      <c r="G4264" s="5">
        <f>IF(C4264=0,0,C4264*LABOR_HRS_WK_MES*SEASON_WEEKS*(1+DIM_PCT_MES)^C4264)</f>
        <v>687.52941027880331</v>
      </c>
      <c r="H4264" s="5">
        <f>E4264+F4264+G4264</f>
        <v>2077.1609473532217</v>
      </c>
      <c r="I4264" s="5">
        <f>MIN(H4264,FARMER_HRS)</f>
        <v>720</v>
      </c>
      <c r="J4264" s="5">
        <f>MAX(0,H4264-FARMER_HRS)</f>
        <v>1357.1609473532217</v>
      </c>
      <c r="K4264" s="2">
        <f>I4264*FARMER_RATE+J4264*TEMP_WORKER_RATE</f>
        <v>48561.8220026601</v>
      </c>
      <c r="L4264" s="2">
        <f>A4264*PRICE_TOM+B4264*PRICE_CAR+C4264*PRICE_MES</f>
        <v>110934</v>
      </c>
      <c r="M4264" s="2">
        <f>A4264*FERT_BED_TOM+B4264*FERT_BED_CAR+C4264*FERT_BED_MES</f>
        <v>21560</v>
      </c>
      <c r="N4264" s="6">
        <f>IF(AND(D4264&lt;=TOTAL_BEDS,J4264&lt;=TEMP_WORKER_MAX*TEMP_WORKER_HRS),1,0)</f>
        <v>1</v>
      </c>
      <c r="O4264" s="2">
        <f>L4264-M4264-K4264-FIXED_COSTS</f>
        <v>20812.177997339903</v>
      </c>
      <c r="P4264" s="2">
        <f>IF(N4264=1,O4264,"")</f>
        <v>20812.177997339903</v>
      </c>
    </row>
    <row r="4265">
      <c r="A4265" s="6">
        <v>6</v>
      </c>
      <c r="B4265" s="6">
        <v>11</v>
      </c>
      <c r="C4265" s="6">
        <v>14</v>
      </c>
      <c r="D4265" s="6">
        <f>A4265+B4265+C4265</f>
        <v>31</v>
      </c>
      <c r="E4265" s="5">
        <f>IF(A4265=0,0,A4265*LABOR_HRS_WK_TOM*SEASON_WEEKS*(1+DIM_PCT_TOM)^A4265)</f>
        <v>956.64294000000041</v>
      </c>
      <c r="F4265" s="5">
        <f>IF(B4265=0,0,B4265*LABOR_HRS_WK_CAR*SEASON_WEEKS*(1+DIM_PCT_CAR)^B4265)</f>
        <v>432.98859707441773</v>
      </c>
      <c r="G4265" s="5">
        <f>IF(C4265=0,0,C4265*LABOR_HRS_WK_MES*SEASON_WEEKS*(1+DIM_PCT_MES)^C4265)</f>
        <v>749.67149159246435</v>
      </c>
      <c r="H4265" s="5">
        <f>E4265+F4265+G4265</f>
        <v>2139.3030286668827</v>
      </c>
      <c r="I4265" s="5">
        <f>MIN(H4265,FARMER_HRS)</f>
        <v>720</v>
      </c>
      <c r="J4265" s="5">
        <f>MAX(0,H4265-FARMER_HRS)</f>
        <v>1419.3030286668827</v>
      </c>
      <c r="K4265" s="2">
        <f>I4265*FARMER_RATE+J4265*TEMP_WORKER_RATE</f>
        <v>49640.677581022268</v>
      </c>
      <c r="L4265" s="2">
        <f>A4265*PRICE_TOM+B4265*PRICE_CAR+C4265*PRICE_MES</f>
        <v>113634</v>
      </c>
      <c r="M4265" s="2">
        <f>A4265*FERT_BED_TOM+B4265*FERT_BED_CAR+C4265*FERT_BED_MES</f>
        <v>22440</v>
      </c>
      <c r="N4265" s="6">
        <f>IF(AND(D4265&lt;=TOTAL_BEDS,J4265&lt;=TEMP_WORKER_MAX*TEMP_WORKER_HRS),1,0)</f>
        <v>1</v>
      </c>
      <c r="O4265" s="2">
        <f>L4265-M4265-K4265-FIXED_COSTS</f>
        <v>21553.322418977732</v>
      </c>
      <c r="P4265" s="2">
        <f>IF(N4265=1,O4265,"")</f>
        <v>21553.322418977732</v>
      </c>
    </row>
    <row r="4266">
      <c r="A4266" s="6">
        <v>6</v>
      </c>
      <c r="B4266" s="6">
        <v>11</v>
      </c>
      <c r="C4266" s="6">
        <v>15</v>
      </c>
      <c r="D4266" s="6">
        <f>A4266+B4266+C4266</f>
        <v>32</v>
      </c>
      <c r="E4266" s="5">
        <f>IF(A4266=0,0,A4266*LABOR_HRS_WK_TOM*SEASON_WEEKS*(1+DIM_PCT_TOM)^A4266)</f>
        <v>956.64294000000041</v>
      </c>
      <c r="F4266" s="5">
        <f>IF(B4266=0,0,B4266*LABOR_HRS_WK_CAR*SEASON_WEEKS*(1+DIM_PCT_CAR)^B4266)</f>
        <v>432.98859707441773</v>
      </c>
      <c r="G4266" s="5">
        <f>IF(C4266=0,0,C4266*LABOR_HRS_WK_MES*SEASON_WEEKS*(1+DIM_PCT_MES)^C4266)</f>
        <v>813.25969846861074</v>
      </c>
      <c r="H4266" s="5">
        <f>E4266+F4266+G4266</f>
        <v>2202.8912355430289</v>
      </c>
      <c r="I4266" s="5">
        <f>MIN(H4266,FARMER_HRS)</f>
        <v>720</v>
      </c>
      <c r="J4266" s="5">
        <f>MAX(0,H4266-FARMER_HRS)</f>
        <v>1482.8912355430289</v>
      </c>
      <c r="K4266" s="2">
        <f>I4266*FARMER_RATE+J4266*TEMP_WORKER_RATE</f>
        <v>50744.639505955362</v>
      </c>
      <c r="L4266" s="2">
        <f>A4266*PRICE_TOM+B4266*PRICE_CAR+C4266*PRICE_MES</f>
        <v>116334</v>
      </c>
      <c r="M4266" s="2">
        <f>A4266*FERT_BED_TOM+B4266*FERT_BED_CAR+C4266*FERT_BED_MES</f>
        <v>23320</v>
      </c>
      <c r="N4266" s="6">
        <f>IF(AND(D4266&lt;=TOTAL_BEDS,J4266&lt;=TEMP_WORKER_MAX*TEMP_WORKER_HRS),1,0)</f>
        <v>1</v>
      </c>
      <c r="O4266" s="2">
        <f>L4266-M4266-K4266-FIXED_COSTS</f>
        <v>22269.360494044638</v>
      </c>
      <c r="P4266" s="2">
        <f>IF(N4266=1,O4266,"")</f>
        <v>22269.360494044638</v>
      </c>
    </row>
    <row r="4267">
      <c r="A4267" s="6">
        <v>6</v>
      </c>
      <c r="B4267" s="6">
        <v>11</v>
      </c>
      <c r="C4267" s="6">
        <v>16</v>
      </c>
      <c r="D4267" s="6">
        <f>A4267+B4267+C4267</f>
        <v>33</v>
      </c>
      <c r="E4267" s="5">
        <f>IF(A4267=0,0,A4267*LABOR_HRS_WK_TOM*SEASON_WEEKS*(1+DIM_PCT_TOM)^A4267)</f>
        <v>956.64294000000041</v>
      </c>
      <c r="F4267" s="5">
        <f>IF(B4267=0,0,B4267*LABOR_HRS_WK_CAR*SEASON_WEEKS*(1+DIM_PCT_CAR)^B4267)</f>
        <v>432.98859707441773</v>
      </c>
      <c r="G4267" s="5">
        <f>IF(C4267=0,0,C4267*LABOR_HRS_WK_MES*SEASON_WEEKS*(1+DIM_PCT_MES)^C4267)</f>
        <v>878.32047434609967</v>
      </c>
      <c r="H4267" s="5">
        <f>E4267+F4267+G4267</f>
        <v>2267.9520114205179</v>
      </c>
      <c r="I4267" s="5">
        <f>MIN(H4267,FARMER_HRS)</f>
        <v>720</v>
      </c>
      <c r="J4267" s="5">
        <f>MAX(0,H4267-FARMER_HRS)</f>
        <v>1547.9520114205179</v>
      </c>
      <c r="K4267" s="2">
        <f>I4267*FARMER_RATE+J4267*TEMP_WORKER_RATE</f>
        <v>51874.166864939543</v>
      </c>
      <c r="L4267" s="2">
        <f>A4267*PRICE_TOM+B4267*PRICE_CAR+C4267*PRICE_MES</f>
        <v>119034</v>
      </c>
      <c r="M4267" s="2">
        <f>A4267*FERT_BED_TOM+B4267*FERT_BED_CAR+C4267*FERT_BED_MES</f>
        <v>24200</v>
      </c>
      <c r="N4267" s="6">
        <f>IF(AND(D4267&lt;=TOTAL_BEDS,J4267&lt;=TEMP_WORKER_MAX*TEMP_WORKER_HRS),1,0)</f>
        <v>1</v>
      </c>
      <c r="O4267" s="2">
        <f>L4267-M4267-K4267-FIXED_COSTS</f>
        <v>22959.833135060457</v>
      </c>
      <c r="P4267" s="2">
        <f>IF(N4267=1,O4267,"")</f>
        <v>22959.833135060457</v>
      </c>
    </row>
    <row r="4268">
      <c r="A4268" s="6">
        <v>6</v>
      </c>
      <c r="B4268" s="6">
        <v>11</v>
      </c>
      <c r="C4268" s="6">
        <v>17</v>
      </c>
      <c r="D4268" s="6">
        <f>A4268+B4268+C4268</f>
        <v>34</v>
      </c>
      <c r="E4268" s="5">
        <f>IF(A4268=0,0,A4268*LABOR_HRS_WK_TOM*SEASON_WEEKS*(1+DIM_PCT_TOM)^A4268)</f>
        <v>956.64294000000041</v>
      </c>
      <c r="F4268" s="5">
        <f>IF(B4268=0,0,B4268*LABOR_HRS_WK_CAR*SEASON_WEEKS*(1+DIM_PCT_CAR)^B4268)</f>
        <v>432.98859707441773</v>
      </c>
      <c r="G4268" s="5">
        <f>IF(C4268=0,0,C4268*LABOR_HRS_WK_MES*SEASON_WEEKS*(1+DIM_PCT_MES)^C4268)</f>
        <v>944.88069779263992</v>
      </c>
      <c r="H4268" s="5">
        <f>E4268+F4268+G4268</f>
        <v>2334.5122348670584</v>
      </c>
      <c r="I4268" s="5">
        <f>MIN(H4268,FARMER_HRS)</f>
        <v>720</v>
      </c>
      <c r="J4268" s="5">
        <f>MAX(0,H4268-FARMER_HRS)</f>
        <v>1614.5122348670584</v>
      </c>
      <c r="K4268" s="2">
        <f>I4268*FARMER_RATE+J4268*TEMP_WORKER_RATE</f>
        <v>53029.726299775321</v>
      </c>
      <c r="L4268" s="2">
        <f>A4268*PRICE_TOM+B4268*PRICE_CAR+C4268*PRICE_MES</f>
        <v>121734</v>
      </c>
      <c r="M4268" s="2">
        <f>A4268*FERT_BED_TOM+B4268*FERT_BED_CAR+C4268*FERT_BED_MES</f>
        <v>25080</v>
      </c>
      <c r="N4268" s="6">
        <f>IF(AND(D4268&lt;=TOTAL_BEDS,J4268&lt;=TEMP_WORKER_MAX*TEMP_WORKER_HRS),1,0)</f>
        <v>1</v>
      </c>
      <c r="O4268" s="2">
        <f>L4268-M4268-K4268-FIXED_COSTS</f>
        <v>23624.273700224679</v>
      </c>
      <c r="P4268" s="2">
        <f>IF(N4268=1,O4268,"")</f>
        <v>23624.273700224679</v>
      </c>
    </row>
    <row r="4269">
      <c r="A4269" s="6">
        <v>6</v>
      </c>
      <c r="B4269" s="6">
        <v>11</v>
      </c>
      <c r="C4269" s="6">
        <v>18</v>
      </c>
      <c r="D4269" s="6">
        <f>A4269+B4269+C4269</f>
        <v>35</v>
      </c>
      <c r="E4269" s="5">
        <f>IF(A4269=0,0,A4269*LABOR_HRS_WK_TOM*SEASON_WEEKS*(1+DIM_PCT_TOM)^A4269)</f>
        <v>956.64294000000041</v>
      </c>
      <c r="F4269" s="5">
        <f>IF(B4269=0,0,B4269*LABOR_HRS_WK_CAR*SEASON_WEEKS*(1+DIM_PCT_CAR)^B4269)</f>
        <v>432.98859707441773</v>
      </c>
      <c r="G4269" s="5">
        <f>IF(C4269=0,0,C4269*LABOR_HRS_WK_MES*SEASON_WEEKS*(1+DIM_PCT_MES)^C4269)</f>
        <v>1012.9676892512272</v>
      </c>
      <c r="H4269" s="5">
        <f>E4269+F4269+G4269</f>
        <v>2402.5992263256453</v>
      </c>
      <c r="I4269" s="5">
        <f>MIN(H4269,FARMER_HRS)</f>
        <v>720</v>
      </c>
      <c r="J4269" s="5">
        <f>MAX(0,H4269-FARMER_HRS)</f>
        <v>1682.5992263256453</v>
      </c>
      <c r="K4269" s="2">
        <f>I4269*FARMER_RATE+J4269*TEMP_WORKER_RATE</f>
        <v>54211.792123709121</v>
      </c>
      <c r="L4269" s="2">
        <f>A4269*PRICE_TOM+B4269*PRICE_CAR+C4269*PRICE_MES</f>
        <v>124434</v>
      </c>
      <c r="M4269" s="2">
        <f>A4269*FERT_BED_TOM+B4269*FERT_BED_CAR+C4269*FERT_BED_MES</f>
        <v>25960</v>
      </c>
      <c r="N4269" s="6">
        <f>IF(AND(D4269&lt;=TOTAL_BEDS,J4269&lt;=TEMP_WORKER_MAX*TEMP_WORKER_HRS),1,0)</f>
        <v>1</v>
      </c>
      <c r="O4269" s="2">
        <f>L4269-M4269-K4269-FIXED_COSTS</f>
        <v>24262.207876290879</v>
      </c>
      <c r="P4269" s="2">
        <f>IF(N4269=1,O4269,"")</f>
        <v>24262.207876290879</v>
      </c>
    </row>
    <row r="4270">
      <c r="A4270" s="6">
        <v>6</v>
      </c>
      <c r="B4270" s="6">
        <v>11</v>
      </c>
      <c r="C4270" s="6">
        <v>19</v>
      </c>
      <c r="D4270" s="6">
        <f>A4270+B4270+C4270</f>
        <v>36</v>
      </c>
      <c r="E4270" s="5">
        <f>IF(A4270=0,0,A4270*LABOR_HRS_WK_TOM*SEASON_WEEKS*(1+DIM_PCT_TOM)^A4270)</f>
        <v>956.64294000000041</v>
      </c>
      <c r="F4270" s="5">
        <f>IF(B4270=0,0,B4270*LABOR_HRS_WK_CAR*SEASON_WEEKS*(1+DIM_PCT_CAR)^B4270)</f>
        <v>432.98859707441773</v>
      </c>
      <c r="G4270" s="5">
        <f>IF(C4270=0,0,C4270*LABOR_HRS_WK_MES*SEASON_WEEKS*(1+DIM_PCT_MES)^C4270)</f>
        <v>1082.6092178872491</v>
      </c>
      <c r="H4270" s="5">
        <f>E4270+F4270+G4270</f>
        <v>2472.2407549616673</v>
      </c>
      <c r="I4270" s="5">
        <f>MIN(H4270,FARMER_HRS)</f>
        <v>720</v>
      </c>
      <c r="J4270" s="5">
        <f>MAX(0,H4270-FARMER_HRS)</f>
        <v>1752.2407549616673</v>
      </c>
      <c r="K4270" s="2">
        <f>I4270*FARMER_RATE+J4270*TEMP_WORKER_RATE</f>
        <v>55420.846440306719</v>
      </c>
      <c r="L4270" s="2">
        <f>A4270*PRICE_TOM+B4270*PRICE_CAR+C4270*PRICE_MES</f>
        <v>127134</v>
      </c>
      <c r="M4270" s="2">
        <f>A4270*FERT_BED_TOM+B4270*FERT_BED_CAR+C4270*FERT_BED_MES</f>
        <v>26840</v>
      </c>
      <c r="N4270" s="6">
        <f>IF(AND(D4270&lt;=TOTAL_BEDS,J4270&lt;=TEMP_WORKER_MAX*TEMP_WORKER_HRS),1,0)</f>
        <v>1</v>
      </c>
      <c r="O4270" s="2">
        <f>L4270-M4270-K4270-FIXED_COSTS</f>
        <v>24873.153559693281</v>
      </c>
      <c r="P4270" s="2">
        <f>IF(N4270=1,O4270,"")</f>
        <v>24873.153559693281</v>
      </c>
    </row>
    <row r="4271">
      <c r="A4271" s="6">
        <v>6</v>
      </c>
      <c r="B4271" s="6">
        <v>11</v>
      </c>
      <c r="C4271" s="6">
        <v>20</v>
      </c>
      <c r="D4271" s="6">
        <f>A4271+B4271+C4271</f>
        <v>37</v>
      </c>
      <c r="E4271" s="5">
        <f>IF(A4271=0,0,A4271*LABOR_HRS_WK_TOM*SEASON_WEEKS*(1+DIM_PCT_TOM)^A4271)</f>
        <v>956.64294000000041</v>
      </c>
      <c r="F4271" s="5">
        <f>IF(B4271=0,0,B4271*LABOR_HRS_WK_CAR*SEASON_WEEKS*(1+DIM_PCT_CAR)^B4271)</f>
        <v>432.98859707441773</v>
      </c>
      <c r="G4271" s="5">
        <f>IF(C4271=0,0,C4271*LABOR_HRS_WK_MES*SEASON_WEEKS*(1+DIM_PCT_MES)^C4271)</f>
        <v>1153.8335085377259</v>
      </c>
      <c r="H4271" s="5">
        <f>E4271+F4271+G4271</f>
        <v>2543.4650456121444</v>
      </c>
      <c r="I4271" s="5">
        <f>MIN(H4271,FARMER_HRS)</f>
        <v>720</v>
      </c>
      <c r="J4271" s="5">
        <f>MAX(0,H4271-FARMER_HRS)</f>
        <v>1823.4650456121444</v>
      </c>
      <c r="K4271" s="2">
        <f>I4271*FARMER_RATE+J4271*TEMP_WORKER_RATE</f>
        <v>56657.379264099727</v>
      </c>
      <c r="L4271" s="2">
        <f>A4271*PRICE_TOM+B4271*PRICE_CAR+C4271*PRICE_MES</f>
        <v>129834</v>
      </c>
      <c r="M4271" s="2">
        <f>A4271*FERT_BED_TOM+B4271*FERT_BED_CAR+C4271*FERT_BED_MES</f>
        <v>27720</v>
      </c>
      <c r="N4271" s="6">
        <f>IF(AND(D4271&lt;=TOTAL_BEDS,J4271&lt;=TEMP_WORKER_MAX*TEMP_WORKER_HRS),1,0)</f>
        <v>1</v>
      </c>
      <c r="O4271" s="2">
        <f>L4271-M4271-K4271-FIXED_COSTS</f>
        <v>25456.620735900273</v>
      </c>
      <c r="P4271" s="2">
        <f>IF(N4271=1,O4271,"")</f>
        <v>25456.620735900273</v>
      </c>
    </row>
    <row r="4272">
      <c r="A4272" s="6">
        <v>6</v>
      </c>
      <c r="B4272" s="6">
        <v>11</v>
      </c>
      <c r="C4272" s="6">
        <v>21</v>
      </c>
      <c r="D4272" s="6">
        <f>A4272+B4272+C4272</f>
        <v>38</v>
      </c>
      <c r="E4272" s="5">
        <f>IF(A4272=0,0,A4272*LABOR_HRS_WK_TOM*SEASON_WEEKS*(1+DIM_PCT_TOM)^A4272)</f>
        <v>956.64294000000041</v>
      </c>
      <c r="F4272" s="5">
        <f>IF(B4272=0,0,B4272*LABOR_HRS_WK_CAR*SEASON_WEEKS*(1+DIM_PCT_CAR)^B4272)</f>
        <v>432.98859707441773</v>
      </c>
      <c r="G4272" s="5">
        <f>IF(C4272=0,0,C4272*LABOR_HRS_WK_MES*SEASON_WEEKS*(1+DIM_PCT_MES)^C4272)</f>
        <v>1226.6692487641699</v>
      </c>
      <c r="H4272" s="5">
        <f>E4272+F4272+G4272</f>
        <v>2616.3007858385881</v>
      </c>
      <c r="I4272" s="5">
        <f>MIN(H4272,FARMER_HRS)</f>
        <v>720</v>
      </c>
      <c r="J4272" s="5">
        <f>MAX(0,H4272-FARMER_HRS)</f>
        <v>1896.3007858385881</v>
      </c>
      <c r="K4272" s="2">
        <f>I4272*FARMER_RATE+J4272*TEMP_WORKER_RATE</f>
        <v>57921.888643031045</v>
      </c>
      <c r="L4272" s="2">
        <f>A4272*PRICE_TOM+B4272*PRICE_CAR+C4272*PRICE_MES</f>
        <v>132534</v>
      </c>
      <c r="M4272" s="2">
        <f>A4272*FERT_BED_TOM+B4272*FERT_BED_CAR+C4272*FERT_BED_MES</f>
        <v>28600</v>
      </c>
      <c r="N4272" s="6">
        <f>IF(AND(D4272&lt;=TOTAL_BEDS,J4272&lt;=TEMP_WORKER_MAX*TEMP_WORKER_HRS),1,0)</f>
        <v>1</v>
      </c>
      <c r="O4272" s="2">
        <f>L4272-M4272-K4272-FIXED_COSTS</f>
        <v>26012.111356968955</v>
      </c>
      <c r="P4272" s="2">
        <f>IF(N4272=1,O4272,"")</f>
        <v>26012.111356968955</v>
      </c>
    </row>
    <row r="4273">
      <c r="A4273" s="6">
        <v>6</v>
      </c>
      <c r="B4273" s="6">
        <v>11</v>
      </c>
      <c r="C4273" s="6">
        <v>22</v>
      </c>
      <c r="D4273" s="6">
        <f>A4273+B4273+C4273</f>
        <v>39</v>
      </c>
      <c r="E4273" s="5">
        <f>IF(A4273=0,0,A4273*LABOR_HRS_WK_TOM*SEASON_WEEKS*(1+DIM_PCT_TOM)^A4273)</f>
        <v>956.64294000000041</v>
      </c>
      <c r="F4273" s="5">
        <f>IF(B4273=0,0,B4273*LABOR_HRS_WK_CAR*SEASON_WEEKS*(1+DIM_PCT_CAR)^B4273)</f>
        <v>432.98859707441773</v>
      </c>
      <c r="G4273" s="5">
        <f>IF(C4273=0,0,C4273*LABOR_HRS_WK_MES*SEASON_WEEKS*(1+DIM_PCT_MES)^C4273)</f>
        <v>1301.1455960105659</v>
      </c>
      <c r="H4273" s="5">
        <f>E4273+F4273+G4273</f>
        <v>2690.7771330849841</v>
      </c>
      <c r="I4273" s="5">
        <f>MIN(H4273,FARMER_HRS)</f>
        <v>720</v>
      </c>
      <c r="J4273" s="5">
        <f>MAX(0,H4273-FARMER_HRS)</f>
        <v>1970.7771330849841</v>
      </c>
      <c r="K4273" s="2">
        <f>I4273*FARMER_RATE+J4273*TEMP_WORKER_RATE</f>
        <v>59214.88078272542</v>
      </c>
      <c r="L4273" s="2">
        <f>A4273*PRICE_TOM+B4273*PRICE_CAR+C4273*PRICE_MES</f>
        <v>135234</v>
      </c>
      <c r="M4273" s="2">
        <f>A4273*FERT_BED_TOM+B4273*FERT_BED_CAR+C4273*FERT_BED_MES</f>
        <v>29480</v>
      </c>
      <c r="N4273" s="6">
        <f>IF(AND(D4273&lt;=TOTAL_BEDS,J4273&lt;=TEMP_WORKER_MAX*TEMP_WORKER_HRS),1,0)</f>
        <v>1</v>
      </c>
      <c r="O4273" s="2">
        <f>L4273-M4273-K4273-FIXED_COSTS</f>
        <v>26539.11921727458</v>
      </c>
      <c r="P4273" s="2">
        <f>IF(N4273=1,O4273,"")</f>
        <v>26539.11921727458</v>
      </c>
    </row>
    <row r="4274">
      <c r="A4274" s="6">
        <v>6</v>
      </c>
      <c r="B4274" s="6">
        <v>11</v>
      </c>
      <c r="C4274" s="6">
        <v>23</v>
      </c>
      <c r="D4274" s="6">
        <f>A4274+B4274+C4274</f>
        <v>40</v>
      </c>
      <c r="E4274" s="5">
        <f>IF(A4274=0,0,A4274*LABOR_HRS_WK_TOM*SEASON_WEEKS*(1+DIM_PCT_TOM)^A4274)</f>
        <v>956.64294000000041</v>
      </c>
      <c r="F4274" s="5">
        <f>IF(B4274=0,0,B4274*LABOR_HRS_WK_CAR*SEASON_WEEKS*(1+DIM_PCT_CAR)^B4274)</f>
        <v>432.98859707441773</v>
      </c>
      <c r="G4274" s="5">
        <f>IF(C4274=0,0,C4274*LABOR_HRS_WK_MES*SEASON_WEEKS*(1+DIM_PCT_MES)^C4274)</f>
        <v>1377.2921848680023</v>
      </c>
      <c r="H4274" s="5">
        <f>E4274+F4274+G4274</f>
        <v>2766.9237219424203</v>
      </c>
      <c r="I4274" s="5">
        <f>MIN(H4274,FARMER_HRS)</f>
        <v>720</v>
      </c>
      <c r="J4274" s="5">
        <f>MAX(0,H4274-FARMER_HRS)</f>
        <v>2046.9237219424203</v>
      </c>
      <c r="K4274" s="2">
        <f>I4274*FARMER_RATE+J4274*TEMP_WORKER_RATE</f>
        <v>60536.870172611467</v>
      </c>
      <c r="L4274" s="2">
        <f>A4274*PRICE_TOM+B4274*PRICE_CAR+C4274*PRICE_MES</f>
        <v>137934</v>
      </c>
      <c r="M4274" s="2">
        <f>A4274*FERT_BED_TOM+B4274*FERT_BED_CAR+C4274*FERT_BED_MES</f>
        <v>30360</v>
      </c>
      <c r="N4274" s="6">
        <f>IF(AND(D4274&lt;=TOTAL_BEDS,J4274&lt;=TEMP_WORKER_MAX*TEMP_WORKER_HRS),1,0)</f>
        <v>1</v>
      </c>
      <c r="O4274" s="2">
        <f>L4274-M4274-K4274-FIXED_COSTS</f>
        <v>27037.129827388533</v>
      </c>
      <c r="P4274" s="2">
        <f>IF(N4274=1,O4274,"")</f>
        <v>27037.129827388533</v>
      </c>
    </row>
    <row r="4275">
      <c r="A4275" s="6">
        <v>6</v>
      </c>
      <c r="B4275" s="6">
        <v>11</v>
      </c>
      <c r="C4275" s="6">
        <v>24</v>
      </c>
      <c r="D4275" s="6">
        <f>A4275+B4275+C4275</f>
        <v>41</v>
      </c>
      <c r="E4275" s="5">
        <f>IF(A4275=0,0,A4275*LABOR_HRS_WK_TOM*SEASON_WEEKS*(1+DIM_PCT_TOM)^A4275)</f>
        <v>956.64294000000041</v>
      </c>
      <c r="F4275" s="5">
        <f>IF(B4275=0,0,B4275*LABOR_HRS_WK_CAR*SEASON_WEEKS*(1+DIM_PCT_CAR)^B4275)</f>
        <v>432.98859707441773</v>
      </c>
      <c r="G4275" s="5">
        <f>IF(C4275=0,0,C4275*LABOR_HRS_WK_MES*SEASON_WEEKS*(1+DIM_PCT_MES)^C4275)</f>
        <v>1455.139134447498</v>
      </c>
      <c r="H4275" s="5">
        <f>E4275+F4275+G4275</f>
        <v>2844.7706715219165</v>
      </c>
      <c r="I4275" s="5">
        <f>MIN(H4275,FARMER_HRS)</f>
        <v>720</v>
      </c>
      <c r="J4275" s="5">
        <f>MAX(0,H4275-FARMER_HRS)</f>
        <v>2124.7706715219165</v>
      </c>
      <c r="K4275" s="2">
        <f>I4275*FARMER_RATE+J4275*TEMP_WORKER_RATE</f>
        <v>61888.379713922157</v>
      </c>
      <c r="L4275" s="2">
        <f>A4275*PRICE_TOM+B4275*PRICE_CAR+C4275*PRICE_MES</f>
        <v>140634</v>
      </c>
      <c r="M4275" s="2">
        <f>A4275*FERT_BED_TOM+B4275*FERT_BED_CAR+C4275*FERT_BED_MES</f>
        <v>31240</v>
      </c>
      <c r="N4275" s="6">
        <f>IF(AND(D4275&lt;=TOTAL_BEDS,J4275&lt;=TEMP_WORKER_MAX*TEMP_WORKER_HRS),1,0)</f>
        <v>1</v>
      </c>
      <c r="O4275" s="2">
        <f>L4275-M4275-K4275-FIXED_COSTS</f>
        <v>27505.620286077843</v>
      </c>
      <c r="P4275" s="2">
        <f>IF(N4275=1,O4275,"")</f>
        <v>27505.620286077843</v>
      </c>
    </row>
    <row r="4276">
      <c r="A4276" s="6">
        <v>6</v>
      </c>
      <c r="B4276" s="6">
        <v>11</v>
      </c>
      <c r="C4276" s="6">
        <v>25</v>
      </c>
      <c r="D4276" s="6">
        <f>A4276+B4276+C4276</f>
        <v>42</v>
      </c>
      <c r="E4276" s="5">
        <f>IF(A4276=0,0,A4276*LABOR_HRS_WK_TOM*SEASON_WEEKS*(1+DIM_PCT_TOM)^A4276)</f>
        <v>956.64294000000041</v>
      </c>
      <c r="F4276" s="5">
        <f>IF(B4276=0,0,B4276*LABOR_HRS_WK_CAR*SEASON_WEEKS*(1+DIM_PCT_CAR)^B4276)</f>
        <v>432.98859707441773</v>
      </c>
      <c r="G4276" s="5">
        <f>IF(C4276=0,0,C4276*LABOR_HRS_WK_MES*SEASON_WEEKS*(1+DIM_PCT_MES)^C4276)</f>
        <v>1534.7170558625955</v>
      </c>
      <c r="H4276" s="5">
        <f>E4276+F4276+G4276</f>
        <v>2924.3485929370136</v>
      </c>
      <c r="I4276" s="5">
        <f>MIN(H4276,FARMER_HRS)</f>
        <v>720</v>
      </c>
      <c r="J4276" s="5">
        <f>MAX(0,H4276-FARMER_HRS)</f>
        <v>2204.3485929370136</v>
      </c>
      <c r="K4276" s="2">
        <f>I4276*FARMER_RATE+J4276*TEMP_WORKER_RATE</f>
        <v>63269.940849600927</v>
      </c>
      <c r="L4276" s="2">
        <f>A4276*PRICE_TOM+B4276*PRICE_CAR+C4276*PRICE_MES</f>
        <v>143334</v>
      </c>
      <c r="M4276" s="2">
        <f>A4276*FERT_BED_TOM+B4276*FERT_BED_CAR+C4276*FERT_BED_MES</f>
        <v>32120</v>
      </c>
      <c r="N4276" s="6">
        <f>IF(AND(D4276&lt;=TOTAL_BEDS,J4276&lt;=TEMP_WORKER_MAX*TEMP_WORKER_HRS),1,0)</f>
        <v>1</v>
      </c>
      <c r="O4276" s="2">
        <f>L4276-M4276-K4276-FIXED_COSTS</f>
        <v>27944.059150399073</v>
      </c>
      <c r="P4276" s="2">
        <f>IF(N4276=1,O4276,"")</f>
        <v>27944.059150399073</v>
      </c>
    </row>
    <row r="4277">
      <c r="A4277" s="6">
        <v>6</v>
      </c>
      <c r="B4277" s="6">
        <v>11</v>
      </c>
      <c r="C4277" s="6">
        <v>26</v>
      </c>
      <c r="D4277" s="6">
        <f>A4277+B4277+C4277</f>
        <v>43</v>
      </c>
      <c r="E4277" s="5">
        <f>IF(A4277=0,0,A4277*LABOR_HRS_WK_TOM*SEASON_WEEKS*(1+DIM_PCT_TOM)^A4277)</f>
        <v>956.64294000000041</v>
      </c>
      <c r="F4277" s="5">
        <f>IF(B4277=0,0,B4277*LABOR_HRS_WK_CAR*SEASON_WEEKS*(1+DIM_PCT_CAR)^B4277)</f>
        <v>432.98859707441773</v>
      </c>
      <c r="G4277" s="5">
        <f>IF(C4277=0,0,C4277*LABOR_HRS_WK_MES*SEASON_WEEKS*(1+DIM_PCT_MES)^C4277)</f>
        <v>1616.0570598233128</v>
      </c>
      <c r="H4277" s="5">
        <f>E4277+F4277+G4277</f>
        <v>3005.6885968977313</v>
      </c>
      <c r="I4277" s="5">
        <f>MIN(H4277,FARMER_HRS)</f>
        <v>720</v>
      </c>
      <c r="J4277" s="5">
        <f>MAX(0,H4277-FARMER_HRS)</f>
        <v>2285.6885968977313</v>
      </c>
      <c r="K4277" s="2">
        <f>I4277*FARMER_RATE+J4277*TEMP_WORKER_RATE</f>
        <v>64682.093696141164</v>
      </c>
      <c r="L4277" s="2">
        <f>A4277*PRICE_TOM+B4277*PRICE_CAR+C4277*PRICE_MES</f>
        <v>146034</v>
      </c>
      <c r="M4277" s="2">
        <f>A4277*FERT_BED_TOM+B4277*FERT_BED_CAR+C4277*FERT_BED_MES</f>
        <v>33000</v>
      </c>
      <c r="N4277" s="6">
        <f>IF(AND(D4277&lt;=TOTAL_BEDS,J4277&lt;=TEMP_WORKER_MAX*TEMP_WORKER_HRS),1,0)</f>
        <v>1</v>
      </c>
      <c r="O4277" s="2">
        <f>L4277-M4277-K4277-FIXED_COSTS</f>
        <v>28351.906303858836</v>
      </c>
      <c r="P4277" s="2">
        <f>IF(N4277=1,O4277,"")</f>
        <v>28351.906303858836</v>
      </c>
    </row>
    <row r="4278">
      <c r="A4278" s="6">
        <v>6</v>
      </c>
      <c r="B4278" s="6">
        <v>11</v>
      </c>
      <c r="C4278" s="6">
        <v>27</v>
      </c>
      <c r="D4278" s="6">
        <f>A4278+B4278+C4278</f>
        <v>44</v>
      </c>
      <c r="E4278" s="5">
        <f>IF(A4278=0,0,A4278*LABOR_HRS_WK_TOM*SEASON_WEEKS*(1+DIM_PCT_TOM)^A4278)</f>
        <v>956.64294000000041</v>
      </c>
      <c r="F4278" s="5">
        <f>IF(B4278=0,0,B4278*LABOR_HRS_WK_CAR*SEASON_WEEKS*(1+DIM_PCT_CAR)^B4278)</f>
        <v>432.98859707441773</v>
      </c>
      <c r="G4278" s="5">
        <f>IF(C4278=0,0,C4278*LABOR_HRS_WK_MES*SEASON_WEEKS*(1+DIM_PCT_MES)^C4278)</f>
        <v>1699.19076434307</v>
      </c>
      <c r="H4278" s="5">
        <f>E4278+F4278+G4278</f>
        <v>3088.8223014174882</v>
      </c>
      <c r="I4278" s="5">
        <f>MIN(H4278,FARMER_HRS)</f>
        <v>720</v>
      </c>
      <c r="J4278" s="5">
        <f>MAX(0,H4278-FARMER_HRS)</f>
        <v>2368.8223014174882</v>
      </c>
      <c r="K4278" s="2">
        <f>I4278*FARMER_RATE+J4278*TEMP_WORKER_RATE</f>
        <v>66125.387177386947</v>
      </c>
      <c r="L4278" s="2">
        <f>A4278*PRICE_TOM+B4278*PRICE_CAR+C4278*PRICE_MES</f>
        <v>148734</v>
      </c>
      <c r="M4278" s="2">
        <f>A4278*FERT_BED_TOM+B4278*FERT_BED_CAR+C4278*FERT_BED_MES</f>
        <v>33880</v>
      </c>
      <c r="N4278" s="6">
        <f>IF(AND(D4278&lt;=TOTAL_BEDS,J4278&lt;=TEMP_WORKER_MAX*TEMP_WORKER_HRS),1,0)</f>
        <v>1</v>
      </c>
      <c r="O4278" s="2">
        <f>L4278-M4278-K4278-FIXED_COSTS</f>
        <v>28728.612822613053</v>
      </c>
      <c r="P4278" s="2">
        <f>IF(N4278=1,O4278,"")</f>
        <v>28728.612822613053</v>
      </c>
    </row>
    <row r="4279">
      <c r="A4279" s="6">
        <v>6</v>
      </c>
      <c r="B4279" s="6">
        <v>11</v>
      </c>
      <c r="C4279" s="6">
        <v>28</v>
      </c>
      <c r="D4279" s="6">
        <f>A4279+B4279+C4279</f>
        <v>45</v>
      </c>
      <c r="E4279" s="5">
        <f>IF(A4279=0,0,A4279*LABOR_HRS_WK_TOM*SEASON_WEEKS*(1+DIM_PCT_TOM)^A4279)</f>
        <v>956.64294000000041</v>
      </c>
      <c r="F4279" s="5">
        <f>IF(B4279=0,0,B4279*LABOR_HRS_WK_CAR*SEASON_WEEKS*(1+DIM_PCT_CAR)^B4279)</f>
        <v>432.98859707441773</v>
      </c>
      <c r="G4279" s="5">
        <f>IF(C4279=0,0,C4279*LABOR_HRS_WK_MES*SEASON_WEEKS*(1+DIM_PCT_MES)^C4279)</f>
        <v>1784.1503025602233</v>
      </c>
      <c r="H4279" s="5">
        <f>E4279+F4279+G4279</f>
        <v>3173.7818396346415</v>
      </c>
      <c r="I4279" s="5">
        <f>MIN(H4279,FARMER_HRS)</f>
        <v>720</v>
      </c>
      <c r="J4279" s="5">
        <f>MAX(0,H4279-FARMER_HRS)</f>
        <v>2453.7818396346415</v>
      </c>
      <c r="K4279" s="2">
        <f>I4279*FARMER_RATE+J4279*TEMP_WORKER_RATE</f>
        <v>67600.379160323646</v>
      </c>
      <c r="L4279" s="2">
        <f>A4279*PRICE_TOM+B4279*PRICE_CAR+C4279*PRICE_MES</f>
        <v>151434</v>
      </c>
      <c r="M4279" s="2">
        <f>A4279*FERT_BED_TOM+B4279*FERT_BED_CAR+C4279*FERT_BED_MES</f>
        <v>34760</v>
      </c>
      <c r="N4279" s="6">
        <f>IF(AND(D4279&lt;=TOTAL_BEDS,J4279&lt;=TEMP_WORKER_MAX*TEMP_WORKER_HRS),1,0)</f>
        <v>1</v>
      </c>
      <c r="O4279" s="2">
        <f>L4279-M4279-K4279-FIXED_COSTS</f>
        <v>29073.620839676354</v>
      </c>
      <c r="P4279" s="2">
        <f>IF(N4279=1,O4279,"")</f>
        <v>29073.620839676354</v>
      </c>
    </row>
    <row r="4280">
      <c r="A4280" s="6">
        <v>6</v>
      </c>
      <c r="B4280" s="6">
        <v>11</v>
      </c>
      <c r="C4280" s="6">
        <v>29</v>
      </c>
      <c r="D4280" s="6">
        <f>A4280+B4280+C4280</f>
        <v>46</v>
      </c>
      <c r="E4280" s="5">
        <f>IF(A4280=0,0,A4280*LABOR_HRS_WK_TOM*SEASON_WEEKS*(1+DIM_PCT_TOM)^A4280)</f>
        <v>956.64294000000041</v>
      </c>
      <c r="F4280" s="5">
        <f>IF(B4280=0,0,B4280*LABOR_HRS_WK_CAR*SEASON_WEEKS*(1+DIM_PCT_CAR)^B4280)</f>
        <v>432.98859707441773</v>
      </c>
      <c r="G4280" s="5">
        <f>IF(C4280=0,0,C4280*LABOR_HRS_WK_MES*SEASON_WEEKS*(1+DIM_PCT_MES)^C4280)</f>
        <v>1870.9683306758766</v>
      </c>
      <c r="H4280" s="5">
        <f>E4280+F4280+G4280</f>
        <v>3260.5998677502948</v>
      </c>
      <c r="I4280" s="5">
        <f>MIN(H4280,FARMER_HRS)</f>
        <v>720</v>
      </c>
      <c r="J4280" s="5">
        <f>MAX(0,H4280-FARMER_HRS)</f>
        <v>2540.5998677502948</v>
      </c>
      <c r="K4280" s="2">
        <f>I4280*FARMER_RATE+J4280*TEMP_WORKER_RATE</f>
        <v>69107.636592887065</v>
      </c>
      <c r="L4280" s="2">
        <f>A4280*PRICE_TOM+B4280*PRICE_CAR+C4280*PRICE_MES</f>
        <v>154134</v>
      </c>
      <c r="M4280" s="2">
        <f>A4280*FERT_BED_TOM+B4280*FERT_BED_CAR+C4280*FERT_BED_MES</f>
        <v>35640</v>
      </c>
      <c r="N4280" s="6">
        <f>IF(AND(D4280&lt;=TOTAL_BEDS,J4280&lt;=TEMP_WORKER_MAX*TEMP_WORKER_HRS),1,0)</f>
        <v>1</v>
      </c>
      <c r="O4280" s="2">
        <f>L4280-M4280-K4280-FIXED_COSTS</f>
        <v>29386.363407112935</v>
      </c>
      <c r="P4280" s="2">
        <f>IF(N4280=1,O4280,"")</f>
        <v>29386.363407112935</v>
      </c>
    </row>
    <row r="4281">
      <c r="A4281" s="6">
        <v>6</v>
      </c>
      <c r="B4281" s="6">
        <v>11</v>
      </c>
      <c r="C4281" s="6">
        <v>30</v>
      </c>
      <c r="D4281" s="6">
        <f>A4281+B4281+C4281</f>
        <v>47</v>
      </c>
      <c r="E4281" s="5">
        <f>IF(A4281=0,0,A4281*LABOR_HRS_WK_TOM*SEASON_WEEKS*(1+DIM_PCT_TOM)^A4281)</f>
        <v>956.64294000000041</v>
      </c>
      <c r="F4281" s="5">
        <f>IF(B4281=0,0,B4281*LABOR_HRS_WK_CAR*SEASON_WEEKS*(1+DIM_PCT_CAR)^B4281)</f>
        <v>432.98859707441773</v>
      </c>
      <c r="G4281" s="5">
        <f>IF(C4281=0,0,C4281*LABOR_HRS_WK_MES*SEASON_WEEKS*(1+DIM_PCT_MES)^C4281)</f>
        <v>1959.6780360096466</v>
      </c>
      <c r="H4281" s="5">
        <f>E4281+F4281+G4281</f>
        <v>3349.3095730840651</v>
      </c>
      <c r="I4281" s="5">
        <f>MIN(H4281,FARMER_HRS)</f>
        <v>720</v>
      </c>
      <c r="J4281" s="5">
        <f>MAX(0,H4281-FARMER_HRS)</f>
        <v>2629.3095730840651</v>
      </c>
      <c r="K4281" s="2">
        <f>I4281*FARMER_RATE+J4281*TEMP_WORKER_RATE</f>
        <v>70647.735643820575</v>
      </c>
      <c r="L4281" s="2">
        <f>A4281*PRICE_TOM+B4281*PRICE_CAR+C4281*PRICE_MES</f>
        <v>156834</v>
      </c>
      <c r="M4281" s="2">
        <f>A4281*FERT_BED_TOM+B4281*FERT_BED_CAR+C4281*FERT_BED_MES</f>
        <v>36520</v>
      </c>
      <c r="N4281" s="6">
        <f>IF(AND(D4281&lt;=TOTAL_BEDS,J4281&lt;=TEMP_WORKER_MAX*TEMP_WORKER_HRS),1,0)</f>
        <v>1</v>
      </c>
      <c r="O4281" s="2">
        <f>L4281-M4281-K4281-FIXED_COSTS</f>
        <v>29666.264356179425</v>
      </c>
      <c r="P4281" s="2">
        <f>IF(N4281=1,O4281,"")</f>
        <v>29666.264356179425</v>
      </c>
    </row>
    <row r="4282">
      <c r="A4282" s="6">
        <v>6</v>
      </c>
      <c r="B4282" s="6">
        <v>12</v>
      </c>
      <c r="C4282" s="6">
        <v>0</v>
      </c>
      <c r="D4282" s="6">
        <f>A4282+B4282+C4282</f>
        <v>18</v>
      </c>
      <c r="E4282" s="5">
        <f>IF(A4282=0,0,A4282*LABOR_HRS_WK_TOM*SEASON_WEEKS*(1+DIM_PCT_TOM)^A4282)</f>
        <v>956.64294000000041</v>
      </c>
      <c r="F4282" s="5">
        <f>IF(B4282=0,0,B4282*LABOR_HRS_WK_CAR*SEASON_WEEKS*(1+DIM_PCT_CAR)^B4282)</f>
        <v>484.15997672866695</v>
      </c>
      <c r="G4282" s="5">
        <f>IF(C4282=0,0,C4282*LABOR_HRS_WK_MES*SEASON_WEEKS*(1+DIM_PCT_MES)^C4282)</f>
        <v>0</v>
      </c>
      <c r="H4282" s="5">
        <f>E4282+F4282+G4282</f>
        <v>1440.8029167286672</v>
      </c>
      <c r="I4282" s="5">
        <f>MIN(H4282,FARMER_HRS)</f>
        <v>720</v>
      </c>
      <c r="J4282" s="5">
        <f>MAX(0,H4282-FARMER_HRS)</f>
        <v>720.80291672866724</v>
      </c>
      <c r="K4282" s="2">
        <f>I4282*FARMER_RATE+J4282*TEMP_WORKER_RATE</f>
        <v>37513.939526539361</v>
      </c>
      <c r="L4282" s="2">
        <f>A4282*PRICE_TOM+B4282*PRICE_CAR+C4282*PRICE_MES</f>
        <v>77928</v>
      </c>
      <c r="M4282" s="2">
        <f>A4282*FERT_BED_TOM+B4282*FERT_BED_CAR+C4282*FERT_BED_MES</f>
        <v>10560</v>
      </c>
      <c r="N4282" s="6">
        <f>IF(AND(D4282&lt;=TOTAL_BEDS,J4282&lt;=TEMP_WORKER_MAX*TEMP_WORKER_HRS),1,0)</f>
        <v>1</v>
      </c>
      <c r="O4282" s="2">
        <f>L4282-M4282-K4282-FIXED_COSTS</f>
        <v>9854.0604734606386</v>
      </c>
      <c r="P4282" s="2">
        <f>IF(N4282=1,O4282,"")</f>
        <v>9854.0604734606386</v>
      </c>
    </row>
    <row r="4283">
      <c r="A4283" s="6">
        <v>6</v>
      </c>
      <c r="B4283" s="6">
        <v>12</v>
      </c>
      <c r="C4283" s="6">
        <v>1</v>
      </c>
      <c r="D4283" s="6">
        <f>A4283+B4283+C4283</f>
        <v>19</v>
      </c>
      <c r="E4283" s="5">
        <f>IF(A4283=0,0,A4283*LABOR_HRS_WK_TOM*SEASON_WEEKS*(1+DIM_PCT_TOM)^A4283)</f>
        <v>956.64294000000041</v>
      </c>
      <c r="F4283" s="5">
        <f>IF(B4283=0,0,B4283*LABOR_HRS_WK_CAR*SEASON_WEEKS*(1+DIM_PCT_CAR)^B4283)</f>
        <v>484.15997672866695</v>
      </c>
      <c r="G4283" s="5">
        <f>IF(C4283=0,0,C4283*LABOR_HRS_WK_MES*SEASON_WEEKS*(1+DIM_PCT_MES)^C4283)</f>
        <v>45.5625</v>
      </c>
      <c r="H4283" s="5">
        <f>E4283+F4283+G4283</f>
        <v>1486.3654167286672</v>
      </c>
      <c r="I4283" s="5">
        <f>MIN(H4283,FARMER_HRS)</f>
        <v>720</v>
      </c>
      <c r="J4283" s="5">
        <f>MAX(0,H4283-FARMER_HRS)</f>
        <v>766.36541672866724</v>
      </c>
      <c r="K4283" s="2">
        <f>I4283*FARMER_RATE+J4283*TEMP_WORKER_RATE</f>
        <v>38304.955151539361</v>
      </c>
      <c r="L4283" s="2">
        <f>A4283*PRICE_TOM+B4283*PRICE_CAR+C4283*PRICE_MES</f>
        <v>80628</v>
      </c>
      <c r="M4283" s="2">
        <f>A4283*FERT_BED_TOM+B4283*FERT_BED_CAR+C4283*FERT_BED_MES</f>
        <v>11440</v>
      </c>
      <c r="N4283" s="6">
        <f>IF(AND(D4283&lt;=TOTAL_BEDS,J4283&lt;=TEMP_WORKER_MAX*TEMP_WORKER_HRS),1,0)</f>
        <v>1</v>
      </c>
      <c r="O4283" s="2">
        <f>L4283-M4283-K4283-FIXED_COSTS</f>
        <v>10883.044848460639</v>
      </c>
      <c r="P4283" s="2">
        <f>IF(N4283=1,O4283,"")</f>
        <v>10883.044848460639</v>
      </c>
    </row>
    <row r="4284">
      <c r="A4284" s="6">
        <v>6</v>
      </c>
      <c r="B4284" s="6">
        <v>12</v>
      </c>
      <c r="C4284" s="6">
        <v>2</v>
      </c>
      <c r="D4284" s="6">
        <f>A4284+B4284+C4284</f>
        <v>20</v>
      </c>
      <c r="E4284" s="5">
        <f>IF(A4284=0,0,A4284*LABOR_HRS_WK_TOM*SEASON_WEEKS*(1+DIM_PCT_TOM)^A4284)</f>
        <v>956.64294000000041</v>
      </c>
      <c r="F4284" s="5">
        <f>IF(B4284=0,0,B4284*LABOR_HRS_WK_CAR*SEASON_WEEKS*(1+DIM_PCT_CAR)^B4284)</f>
        <v>484.15997672866695</v>
      </c>
      <c r="G4284" s="5">
        <f>IF(C4284=0,0,C4284*LABOR_HRS_WK_MES*SEASON_WEEKS*(1+DIM_PCT_MES)^C4284)</f>
        <v>92.2640625</v>
      </c>
      <c r="H4284" s="5">
        <f>E4284+F4284+G4284</f>
        <v>1533.0669792286672</v>
      </c>
      <c r="I4284" s="5">
        <f>MIN(H4284,FARMER_HRS)</f>
        <v>720</v>
      </c>
      <c r="J4284" s="5">
        <f>MAX(0,H4284-FARMER_HRS)</f>
        <v>813.06697922866715</v>
      </c>
      <c r="K4284" s="2">
        <f>I4284*FARMER_RATE+J4284*TEMP_WORKER_RATE</f>
        <v>39115.746167164361</v>
      </c>
      <c r="L4284" s="2">
        <f>A4284*PRICE_TOM+B4284*PRICE_CAR+C4284*PRICE_MES</f>
        <v>83328</v>
      </c>
      <c r="M4284" s="2">
        <f>A4284*FERT_BED_TOM+B4284*FERT_BED_CAR+C4284*FERT_BED_MES</f>
        <v>12320</v>
      </c>
      <c r="N4284" s="6">
        <f>IF(AND(D4284&lt;=TOTAL_BEDS,J4284&lt;=TEMP_WORKER_MAX*TEMP_WORKER_HRS),1,0)</f>
        <v>1</v>
      </c>
      <c r="O4284" s="2">
        <f>L4284-M4284-K4284-FIXED_COSTS</f>
        <v>11892.253832835639</v>
      </c>
      <c r="P4284" s="2">
        <f>IF(N4284=1,O4284,"")</f>
        <v>11892.253832835639</v>
      </c>
    </row>
    <row r="4285">
      <c r="A4285" s="6">
        <v>6</v>
      </c>
      <c r="B4285" s="6">
        <v>12</v>
      </c>
      <c r="C4285" s="6">
        <v>3</v>
      </c>
      <c r="D4285" s="6">
        <f>A4285+B4285+C4285</f>
        <v>21</v>
      </c>
      <c r="E4285" s="5">
        <f>IF(A4285=0,0,A4285*LABOR_HRS_WK_TOM*SEASON_WEEKS*(1+DIM_PCT_TOM)^A4285)</f>
        <v>956.64294000000041</v>
      </c>
      <c r="F4285" s="5">
        <f>IF(B4285=0,0,B4285*LABOR_HRS_WK_CAR*SEASON_WEEKS*(1+DIM_PCT_CAR)^B4285)</f>
        <v>484.15997672866695</v>
      </c>
      <c r="G4285" s="5">
        <f>IF(C4285=0,0,C4285*LABOR_HRS_WK_MES*SEASON_WEEKS*(1+DIM_PCT_MES)^C4285)</f>
        <v>140.12604492187498</v>
      </c>
      <c r="H4285" s="5">
        <f>E4285+F4285+G4285</f>
        <v>1580.9289616505423</v>
      </c>
      <c r="I4285" s="5">
        <f>MIN(H4285,FARMER_HRS)</f>
        <v>720</v>
      </c>
      <c r="J4285" s="5">
        <f>MAX(0,H4285-FARMER_HRS)</f>
        <v>860.92896165054231</v>
      </c>
      <c r="K4285" s="2">
        <f>I4285*FARMER_RATE+J4285*TEMP_WORKER_RATE</f>
        <v>39946.68336198858</v>
      </c>
      <c r="L4285" s="2">
        <f>A4285*PRICE_TOM+B4285*PRICE_CAR+C4285*PRICE_MES</f>
        <v>86028</v>
      </c>
      <c r="M4285" s="2">
        <f>A4285*FERT_BED_TOM+B4285*FERT_BED_CAR+C4285*FERT_BED_MES</f>
        <v>13200</v>
      </c>
      <c r="N4285" s="6">
        <f>IF(AND(D4285&lt;=TOTAL_BEDS,J4285&lt;=TEMP_WORKER_MAX*TEMP_WORKER_HRS),1,0)</f>
        <v>1</v>
      </c>
      <c r="O4285" s="2">
        <f>L4285-M4285-K4285-FIXED_COSTS</f>
        <v>12881.31663801142</v>
      </c>
      <c r="P4285" s="2">
        <f>IF(N4285=1,O4285,"")</f>
        <v>12881.31663801142</v>
      </c>
    </row>
    <row r="4286">
      <c r="A4286" s="6">
        <v>6</v>
      </c>
      <c r="B4286" s="6">
        <v>12</v>
      </c>
      <c r="C4286" s="6">
        <v>4</v>
      </c>
      <c r="D4286" s="6">
        <f>A4286+B4286+C4286</f>
        <v>22</v>
      </c>
      <c r="E4286" s="5">
        <f>IF(A4286=0,0,A4286*LABOR_HRS_WK_TOM*SEASON_WEEKS*(1+DIM_PCT_TOM)^A4286)</f>
        <v>956.64294000000041</v>
      </c>
      <c r="F4286" s="5">
        <f>IF(B4286=0,0,B4286*LABOR_HRS_WK_CAR*SEASON_WEEKS*(1+DIM_PCT_CAR)^B4286)</f>
        <v>484.15997672866695</v>
      </c>
      <c r="G4286" s="5">
        <f>IF(C4286=0,0,C4286*LABOR_HRS_WK_MES*SEASON_WEEKS*(1+DIM_PCT_MES)^C4286)</f>
        <v>189.17016064453119</v>
      </c>
      <c r="H4286" s="5">
        <f>E4286+F4286+G4286</f>
        <v>1629.9730773731985</v>
      </c>
      <c r="I4286" s="5">
        <f>MIN(H4286,FARMER_HRS)</f>
        <v>720</v>
      </c>
      <c r="J4286" s="5">
        <f>MAX(0,H4286-FARMER_HRS)</f>
        <v>909.97307737319852</v>
      </c>
      <c r="K4286" s="2">
        <f>I4286*FARMER_RATE+J4286*TEMP_WORKER_RATE</f>
        <v>40798.143704395807</v>
      </c>
      <c r="L4286" s="2">
        <f>A4286*PRICE_TOM+B4286*PRICE_CAR+C4286*PRICE_MES</f>
        <v>88728</v>
      </c>
      <c r="M4286" s="2">
        <f>A4286*FERT_BED_TOM+B4286*FERT_BED_CAR+C4286*FERT_BED_MES</f>
        <v>14080</v>
      </c>
      <c r="N4286" s="6">
        <f>IF(AND(D4286&lt;=TOTAL_BEDS,J4286&lt;=TEMP_WORKER_MAX*TEMP_WORKER_HRS),1,0)</f>
        <v>1</v>
      </c>
      <c r="O4286" s="2">
        <f>L4286-M4286-K4286-FIXED_COSTS</f>
        <v>13849.856295604193</v>
      </c>
      <c r="P4286" s="2">
        <f>IF(N4286=1,O4286,"")</f>
        <v>13849.856295604193</v>
      </c>
    </row>
    <row r="4287">
      <c r="A4287" s="6">
        <v>6</v>
      </c>
      <c r="B4287" s="6">
        <v>12</v>
      </c>
      <c r="C4287" s="6">
        <v>5</v>
      </c>
      <c r="D4287" s="6">
        <f>A4287+B4287+C4287</f>
        <v>23</v>
      </c>
      <c r="E4287" s="5">
        <f>IF(A4287=0,0,A4287*LABOR_HRS_WK_TOM*SEASON_WEEKS*(1+DIM_PCT_TOM)^A4287)</f>
        <v>956.64294000000041</v>
      </c>
      <c r="F4287" s="5">
        <f>IF(B4287=0,0,B4287*LABOR_HRS_WK_CAR*SEASON_WEEKS*(1+DIM_PCT_CAR)^B4287)</f>
        <v>484.15997672866695</v>
      </c>
      <c r="G4287" s="5">
        <f>IF(C4287=0,0,C4287*LABOR_HRS_WK_MES*SEASON_WEEKS*(1+DIM_PCT_MES)^C4287)</f>
        <v>239.41848456573481</v>
      </c>
      <c r="H4287" s="5">
        <f>E4287+F4287+G4287</f>
        <v>1680.2214012944021</v>
      </c>
      <c r="I4287" s="5">
        <f>MIN(H4287,FARMER_HRS)</f>
        <v>720</v>
      </c>
      <c r="J4287" s="5">
        <f>MAX(0,H4287-FARMER_HRS)</f>
        <v>960.22140129440209</v>
      </c>
      <c r="K4287" s="2">
        <f>I4287*FARMER_RATE+J4287*TEMP_WORKER_RATE</f>
        <v>41670.510439138925</v>
      </c>
      <c r="L4287" s="2">
        <f>A4287*PRICE_TOM+B4287*PRICE_CAR+C4287*PRICE_MES</f>
        <v>91428</v>
      </c>
      <c r="M4287" s="2">
        <f>A4287*FERT_BED_TOM+B4287*FERT_BED_CAR+C4287*FERT_BED_MES</f>
        <v>14960</v>
      </c>
      <c r="N4287" s="6">
        <f>IF(AND(D4287&lt;=TOTAL_BEDS,J4287&lt;=TEMP_WORKER_MAX*TEMP_WORKER_HRS),1,0)</f>
        <v>1</v>
      </c>
      <c r="O4287" s="2">
        <f>L4287-M4287-K4287-FIXED_COSTS</f>
        <v>14797.489560861075</v>
      </c>
      <c r="P4287" s="2">
        <f>IF(N4287=1,O4287,"")</f>
        <v>14797.489560861075</v>
      </c>
    </row>
    <row r="4288">
      <c r="A4288" s="6">
        <v>6</v>
      </c>
      <c r="B4288" s="6">
        <v>12</v>
      </c>
      <c r="C4288" s="6">
        <v>6</v>
      </c>
      <c r="D4288" s="6">
        <f>A4288+B4288+C4288</f>
        <v>24</v>
      </c>
      <c r="E4288" s="5">
        <f>IF(A4288=0,0,A4288*LABOR_HRS_WK_TOM*SEASON_WEEKS*(1+DIM_PCT_TOM)^A4288)</f>
        <v>956.64294000000041</v>
      </c>
      <c r="F4288" s="5">
        <f>IF(B4288=0,0,B4288*LABOR_HRS_WK_CAR*SEASON_WEEKS*(1+DIM_PCT_CAR)^B4288)</f>
        <v>484.15997672866695</v>
      </c>
      <c r="G4288" s="5">
        <f>IF(C4288=0,0,C4288*LABOR_HRS_WK_MES*SEASON_WEEKS*(1+DIM_PCT_MES)^C4288)</f>
        <v>290.89345874736773</v>
      </c>
      <c r="H4288" s="5">
        <f>E4288+F4288+G4288</f>
        <v>1731.696375476035</v>
      </c>
      <c r="I4288" s="5">
        <f>MIN(H4288,FARMER_HRS)</f>
        <v>720</v>
      </c>
      <c r="J4288" s="5">
        <f>MAX(0,H4288-FARMER_HRS)</f>
        <v>1011.696375476035</v>
      </c>
      <c r="K4288" s="2">
        <f>I4288*FARMER_RATE+J4288*TEMP_WORKER_RATE</f>
        <v>42564.173185347827</v>
      </c>
      <c r="L4288" s="2">
        <f>A4288*PRICE_TOM+B4288*PRICE_CAR+C4288*PRICE_MES</f>
        <v>94128</v>
      </c>
      <c r="M4288" s="2">
        <f>A4288*FERT_BED_TOM+B4288*FERT_BED_CAR+C4288*FERT_BED_MES</f>
        <v>15840</v>
      </c>
      <c r="N4288" s="6">
        <f>IF(AND(D4288&lt;=TOTAL_BEDS,J4288&lt;=TEMP_WORKER_MAX*TEMP_WORKER_HRS),1,0)</f>
        <v>1</v>
      </c>
      <c r="O4288" s="2">
        <f>L4288-M4288-K4288-FIXED_COSTS</f>
        <v>15723.826814652173</v>
      </c>
      <c r="P4288" s="2">
        <f>IF(N4288=1,O4288,"")</f>
        <v>15723.826814652173</v>
      </c>
    </row>
    <row r="4289">
      <c r="A4289" s="6">
        <v>6</v>
      </c>
      <c r="B4289" s="6">
        <v>12</v>
      </c>
      <c r="C4289" s="6">
        <v>7</v>
      </c>
      <c r="D4289" s="6">
        <f>A4289+B4289+C4289</f>
        <v>25</v>
      </c>
      <c r="E4289" s="5">
        <f>IF(A4289=0,0,A4289*LABOR_HRS_WK_TOM*SEASON_WEEKS*(1+DIM_PCT_TOM)^A4289)</f>
        <v>956.64294000000041</v>
      </c>
      <c r="F4289" s="5">
        <f>IF(B4289=0,0,B4289*LABOR_HRS_WK_CAR*SEASON_WEEKS*(1+DIM_PCT_CAR)^B4289)</f>
        <v>484.15997672866695</v>
      </c>
      <c r="G4289" s="5">
        <f>IF(C4289=0,0,C4289*LABOR_HRS_WK_MES*SEASON_WEEKS*(1+DIM_PCT_MES)^C4289)</f>
        <v>343.61789814532818</v>
      </c>
      <c r="H4289" s="5">
        <f>E4289+F4289+G4289</f>
        <v>1784.4208148739954</v>
      </c>
      <c r="I4289" s="5">
        <f>MIN(H4289,FARMER_HRS)</f>
        <v>720</v>
      </c>
      <c r="J4289" s="5">
        <f>MAX(0,H4289-FARMER_HRS)</f>
        <v>1064.4208148739954</v>
      </c>
      <c r="K4289" s="2">
        <f>I4289*FARMER_RATE+J4289*TEMP_WORKER_RATE</f>
        <v>43479.528036006865</v>
      </c>
      <c r="L4289" s="2">
        <f>A4289*PRICE_TOM+B4289*PRICE_CAR+C4289*PRICE_MES</f>
        <v>96828</v>
      </c>
      <c r="M4289" s="2">
        <f>A4289*FERT_BED_TOM+B4289*FERT_BED_CAR+C4289*FERT_BED_MES</f>
        <v>16720</v>
      </c>
      <c r="N4289" s="6">
        <f>IF(AND(D4289&lt;=TOTAL_BEDS,J4289&lt;=TEMP_WORKER_MAX*TEMP_WORKER_HRS),1,0)</f>
        <v>1</v>
      </c>
      <c r="O4289" s="2">
        <f>L4289-M4289-K4289-FIXED_COSTS</f>
        <v>16628.471963993135</v>
      </c>
      <c r="P4289" s="2">
        <f>IF(N4289=1,O4289,"")</f>
        <v>16628.471963993135</v>
      </c>
    </row>
    <row r="4290">
      <c r="A4290" s="6">
        <v>6</v>
      </c>
      <c r="B4290" s="6">
        <v>12</v>
      </c>
      <c r="C4290" s="6">
        <v>8</v>
      </c>
      <c r="D4290" s="6">
        <f>A4290+B4290+C4290</f>
        <v>26</v>
      </c>
      <c r="E4290" s="5">
        <f>IF(A4290=0,0,A4290*LABOR_HRS_WK_TOM*SEASON_WEEKS*(1+DIM_PCT_TOM)^A4290)</f>
        <v>956.64294000000041</v>
      </c>
      <c r="F4290" s="5">
        <f>IF(B4290=0,0,B4290*LABOR_HRS_WK_CAR*SEASON_WEEKS*(1+DIM_PCT_CAR)^B4290)</f>
        <v>484.15997672866695</v>
      </c>
      <c r="G4290" s="5">
        <f>IF(C4290=0,0,C4290*LABOR_HRS_WK_MES*SEASON_WEEKS*(1+DIM_PCT_MES)^C4290)</f>
        <v>397.61499642530833</v>
      </c>
      <c r="H4290" s="5">
        <f>E4290+F4290+G4290</f>
        <v>1838.4179131539756</v>
      </c>
      <c r="I4290" s="5">
        <f>MIN(H4290,FARMER_HRS)</f>
        <v>720</v>
      </c>
      <c r="J4290" s="5">
        <f>MAX(0,H4290-FARMER_HRS)</f>
        <v>1118.4179131539756</v>
      </c>
      <c r="K4290" s="2">
        <f>I4290*FARMER_RATE+J4290*TEMP_WORKER_RATE</f>
        <v>44416.977658923191</v>
      </c>
      <c r="L4290" s="2">
        <f>A4290*PRICE_TOM+B4290*PRICE_CAR+C4290*PRICE_MES</f>
        <v>99528</v>
      </c>
      <c r="M4290" s="2">
        <f>A4290*FERT_BED_TOM+B4290*FERT_BED_CAR+C4290*FERT_BED_MES</f>
        <v>17600</v>
      </c>
      <c r="N4290" s="6">
        <f>IF(AND(D4290&lt;=TOTAL_BEDS,J4290&lt;=TEMP_WORKER_MAX*TEMP_WORKER_HRS),1,0)</f>
        <v>1</v>
      </c>
      <c r="O4290" s="2">
        <f>L4290-M4290-K4290-FIXED_COSTS</f>
        <v>17511.022341076809</v>
      </c>
      <c r="P4290" s="2">
        <f>IF(N4290=1,O4290,"")</f>
        <v>17511.022341076809</v>
      </c>
    </row>
    <row r="4291">
      <c r="A4291" s="6">
        <v>6</v>
      </c>
      <c r="B4291" s="6">
        <v>12</v>
      </c>
      <c r="C4291" s="6">
        <v>9</v>
      </c>
      <c r="D4291" s="6">
        <f>A4291+B4291+C4291</f>
        <v>27</v>
      </c>
      <c r="E4291" s="5">
        <f>IF(A4291=0,0,A4291*LABOR_HRS_WK_TOM*SEASON_WEEKS*(1+DIM_PCT_TOM)^A4291)</f>
        <v>956.64294000000041</v>
      </c>
      <c r="F4291" s="5">
        <f>IF(B4291=0,0,B4291*LABOR_HRS_WK_CAR*SEASON_WEEKS*(1+DIM_PCT_CAR)^B4291)</f>
        <v>484.15997672866695</v>
      </c>
      <c r="G4291" s="5">
        <f>IF(C4291=0,0,C4291*LABOR_HRS_WK_MES*SEASON_WEEKS*(1+DIM_PCT_MES)^C4291)</f>
        <v>452.90833186570273</v>
      </c>
      <c r="H4291" s="5">
        <f>E4291+F4291+G4291</f>
        <v>1893.7112485943699</v>
      </c>
      <c r="I4291" s="5">
        <f>MIN(H4291,FARMER_HRS)</f>
        <v>720</v>
      </c>
      <c r="J4291" s="5">
        <f>MAX(0,H4291-FARMER_HRS)</f>
        <v>1173.7112485943699</v>
      </c>
      <c r="K4291" s="2">
        <f>I4291*FARMER_RATE+J4291*TEMP_WORKER_RATE</f>
        <v>45376.93139920781</v>
      </c>
      <c r="L4291" s="2">
        <f>A4291*PRICE_TOM+B4291*PRICE_CAR+C4291*PRICE_MES</f>
        <v>102228</v>
      </c>
      <c r="M4291" s="2">
        <f>A4291*FERT_BED_TOM+B4291*FERT_BED_CAR+C4291*FERT_BED_MES</f>
        <v>18480</v>
      </c>
      <c r="N4291" s="6">
        <f>IF(AND(D4291&lt;=TOTAL_BEDS,J4291&lt;=TEMP_WORKER_MAX*TEMP_WORKER_HRS),1,0)</f>
        <v>1</v>
      </c>
      <c r="O4291" s="2">
        <f>L4291-M4291-K4291-FIXED_COSTS</f>
        <v>18371.06860079219</v>
      </c>
      <c r="P4291" s="2">
        <f>IF(N4291=1,O4291,"")</f>
        <v>18371.06860079219</v>
      </c>
    </row>
    <row r="4292">
      <c r="A4292" s="6">
        <v>6</v>
      </c>
      <c r="B4292" s="6">
        <v>12</v>
      </c>
      <c r="C4292" s="6">
        <v>10</v>
      </c>
      <c r="D4292" s="6">
        <f>A4292+B4292+C4292</f>
        <v>28</v>
      </c>
      <c r="E4292" s="5">
        <f>IF(A4292=0,0,A4292*LABOR_HRS_WK_TOM*SEASON_WEEKS*(1+DIM_PCT_TOM)^A4292)</f>
        <v>956.64294000000041</v>
      </c>
      <c r="F4292" s="5">
        <f>IF(B4292=0,0,B4292*LABOR_HRS_WK_CAR*SEASON_WEEKS*(1+DIM_PCT_CAR)^B4292)</f>
        <v>484.15997672866695</v>
      </c>
      <c r="G4292" s="5">
        <f>IF(C4292=0,0,C4292*LABOR_HRS_WK_MES*SEASON_WEEKS*(1+DIM_PCT_MES)^C4292)</f>
        <v>509.52187334891551</v>
      </c>
      <c r="H4292" s="5">
        <f>E4292+F4292+G4292</f>
        <v>1950.3247900775827</v>
      </c>
      <c r="I4292" s="5">
        <f>MIN(H4292,FARMER_HRS)</f>
        <v>720</v>
      </c>
      <c r="J4292" s="5">
        <f>MAX(0,H4292-FARMER_HRS)</f>
        <v>1230.3247900775827</v>
      </c>
      <c r="K4292" s="2">
        <f>I4292*FARMER_RATE+J4292*TEMP_WORKER_RATE</f>
        <v>46359.805383291372</v>
      </c>
      <c r="L4292" s="2">
        <f>A4292*PRICE_TOM+B4292*PRICE_CAR+C4292*PRICE_MES</f>
        <v>104928</v>
      </c>
      <c r="M4292" s="2">
        <f>A4292*FERT_BED_TOM+B4292*FERT_BED_CAR+C4292*FERT_BED_MES</f>
        <v>19360</v>
      </c>
      <c r="N4292" s="6">
        <f>IF(AND(D4292&lt;=TOTAL_BEDS,J4292&lt;=TEMP_WORKER_MAX*TEMP_WORKER_HRS),1,0)</f>
        <v>1</v>
      </c>
      <c r="O4292" s="2">
        <f>L4292-M4292-K4292-FIXED_COSTS</f>
        <v>19208.194616708628</v>
      </c>
      <c r="P4292" s="2">
        <f>IF(N4292=1,O4292,"")</f>
        <v>19208.194616708628</v>
      </c>
    </row>
    <row r="4293">
      <c r="A4293" s="6">
        <v>6</v>
      </c>
      <c r="B4293" s="6">
        <v>12</v>
      </c>
      <c r="C4293" s="6">
        <v>11</v>
      </c>
      <c r="D4293" s="6">
        <f>A4293+B4293+C4293</f>
        <v>29</v>
      </c>
      <c r="E4293" s="5">
        <f>IF(A4293=0,0,A4293*LABOR_HRS_WK_TOM*SEASON_WEEKS*(1+DIM_PCT_TOM)^A4293)</f>
        <v>956.64294000000041</v>
      </c>
      <c r="F4293" s="5">
        <f>IF(B4293=0,0,B4293*LABOR_HRS_WK_CAR*SEASON_WEEKS*(1+DIM_PCT_CAR)^B4293)</f>
        <v>484.15997672866695</v>
      </c>
      <c r="G4293" s="5">
        <f>IF(C4293=0,0,C4293*LABOR_HRS_WK_MES*SEASON_WEEKS*(1+DIM_PCT_MES)^C4293)</f>
        <v>567.47998644235463</v>
      </c>
      <c r="H4293" s="5">
        <f>E4293+F4293+G4293</f>
        <v>2008.2829031710219</v>
      </c>
      <c r="I4293" s="5">
        <f>MIN(H4293,FARMER_HRS)</f>
        <v>720</v>
      </c>
      <c r="J4293" s="5">
        <f>MAX(0,H4293-FARMER_HRS)</f>
        <v>1288.2829031710219</v>
      </c>
      <c r="K4293" s="2">
        <f>I4293*FARMER_RATE+J4293*TEMP_WORKER_RATE</f>
        <v>47366.022624496909</v>
      </c>
      <c r="L4293" s="2">
        <f>A4293*PRICE_TOM+B4293*PRICE_CAR+C4293*PRICE_MES</f>
        <v>107628</v>
      </c>
      <c r="M4293" s="2">
        <f>A4293*FERT_BED_TOM+B4293*FERT_BED_CAR+C4293*FERT_BED_MES</f>
        <v>20240</v>
      </c>
      <c r="N4293" s="6">
        <f>IF(AND(D4293&lt;=TOTAL_BEDS,J4293&lt;=TEMP_WORKER_MAX*TEMP_WORKER_HRS),1,0)</f>
        <v>1</v>
      </c>
      <c r="O4293" s="2">
        <f>L4293-M4293-K4293-FIXED_COSTS</f>
        <v>20021.977375503091</v>
      </c>
      <c r="P4293" s="2">
        <f>IF(N4293=1,O4293,"")</f>
        <v>20021.977375503091</v>
      </c>
    </row>
    <row r="4294">
      <c r="A4294" s="6">
        <v>6</v>
      </c>
      <c r="B4294" s="6">
        <v>12</v>
      </c>
      <c r="C4294" s="6">
        <v>12</v>
      </c>
      <c r="D4294" s="6">
        <f>A4294+B4294+C4294</f>
        <v>30</v>
      </c>
      <c r="E4294" s="5">
        <f>IF(A4294=0,0,A4294*LABOR_HRS_WK_TOM*SEASON_WEEKS*(1+DIM_PCT_TOM)^A4294)</f>
        <v>956.64294000000041</v>
      </c>
      <c r="F4294" s="5">
        <f>IF(B4294=0,0,B4294*LABOR_HRS_WK_CAR*SEASON_WEEKS*(1+DIM_PCT_CAR)^B4294)</f>
        <v>484.15997672866695</v>
      </c>
      <c r="G4294" s="5">
        <f>IF(C4294=0,0,C4294*LABOR_HRS_WK_MES*SEASON_WEEKS*(1+DIM_PCT_MES)^C4294)</f>
        <v>626.807439570419</v>
      </c>
      <c r="H4294" s="5">
        <f>E4294+F4294+G4294</f>
        <v>2067.6103562990861</v>
      </c>
      <c r="I4294" s="5">
        <f>MIN(H4294,FARMER_HRS)</f>
        <v>720</v>
      </c>
      <c r="J4294" s="5">
        <f>MAX(0,H4294-FARMER_HRS)</f>
        <v>1347.6103562990861</v>
      </c>
      <c r="K4294" s="2">
        <f>I4294*FARMER_RATE+J4294*TEMP_WORKER_RATE</f>
        <v>48396.01313019247</v>
      </c>
      <c r="L4294" s="2">
        <f>A4294*PRICE_TOM+B4294*PRICE_CAR+C4294*PRICE_MES</f>
        <v>110328</v>
      </c>
      <c r="M4294" s="2">
        <f>A4294*FERT_BED_TOM+B4294*FERT_BED_CAR+C4294*FERT_BED_MES</f>
        <v>21120</v>
      </c>
      <c r="N4294" s="6">
        <f>IF(AND(D4294&lt;=TOTAL_BEDS,J4294&lt;=TEMP_WORKER_MAX*TEMP_WORKER_HRS),1,0)</f>
        <v>1</v>
      </c>
      <c r="O4294" s="2">
        <f>L4294-M4294-K4294-FIXED_COSTS</f>
        <v>20811.98686980753</v>
      </c>
      <c r="P4294" s="2">
        <f>IF(N4294=1,O4294,"")</f>
        <v>20811.98686980753</v>
      </c>
    </row>
    <row r="4295">
      <c r="A4295" s="6">
        <v>6</v>
      </c>
      <c r="B4295" s="6">
        <v>12</v>
      </c>
      <c r="C4295" s="6">
        <v>13</v>
      </c>
      <c r="D4295" s="6">
        <f>A4295+B4295+C4295</f>
        <v>31</v>
      </c>
      <c r="E4295" s="5">
        <f>IF(A4295=0,0,A4295*LABOR_HRS_WK_TOM*SEASON_WEEKS*(1+DIM_PCT_TOM)^A4295)</f>
        <v>956.64294000000041</v>
      </c>
      <c r="F4295" s="5">
        <f>IF(B4295=0,0,B4295*LABOR_HRS_WK_CAR*SEASON_WEEKS*(1+DIM_PCT_CAR)^B4295)</f>
        <v>484.15997672866695</v>
      </c>
      <c r="G4295" s="5">
        <f>IF(C4295=0,0,C4295*LABOR_HRS_WK_MES*SEASON_WEEKS*(1+DIM_PCT_MES)^C4295)</f>
        <v>687.52941027880331</v>
      </c>
      <c r="H4295" s="5">
        <f>E4295+F4295+G4295</f>
        <v>2128.3323270074707</v>
      </c>
      <c r="I4295" s="5">
        <f>MIN(H4295,FARMER_HRS)</f>
        <v>720</v>
      </c>
      <c r="J4295" s="5">
        <f>MAX(0,H4295-FARMER_HRS)</f>
        <v>1408.3323270074707</v>
      </c>
      <c r="K4295" s="2">
        <f>I4295*FARMER_RATE+J4295*TEMP_WORKER_RATE</f>
        <v>49450.214010546362</v>
      </c>
      <c r="L4295" s="2">
        <f>A4295*PRICE_TOM+B4295*PRICE_CAR+C4295*PRICE_MES</f>
        <v>113028</v>
      </c>
      <c r="M4295" s="2">
        <f>A4295*FERT_BED_TOM+B4295*FERT_BED_CAR+C4295*FERT_BED_MES</f>
        <v>22000</v>
      </c>
      <c r="N4295" s="6">
        <f>IF(AND(D4295&lt;=TOTAL_BEDS,J4295&lt;=TEMP_WORKER_MAX*TEMP_WORKER_HRS),1,0)</f>
        <v>1</v>
      </c>
      <c r="O4295" s="2">
        <f>L4295-M4295-K4295-FIXED_COSTS</f>
        <v>21577.785989453638</v>
      </c>
      <c r="P4295" s="2">
        <f>IF(N4295=1,O4295,"")</f>
        <v>21577.785989453638</v>
      </c>
    </row>
    <row r="4296">
      <c r="A4296" s="6">
        <v>6</v>
      </c>
      <c r="B4296" s="6">
        <v>12</v>
      </c>
      <c r="C4296" s="6">
        <v>14</v>
      </c>
      <c r="D4296" s="6">
        <f>A4296+B4296+C4296</f>
        <v>32</v>
      </c>
      <c r="E4296" s="5">
        <f>IF(A4296=0,0,A4296*LABOR_HRS_WK_TOM*SEASON_WEEKS*(1+DIM_PCT_TOM)^A4296)</f>
        <v>956.64294000000041</v>
      </c>
      <c r="F4296" s="5">
        <f>IF(B4296=0,0,B4296*LABOR_HRS_WK_CAR*SEASON_WEEKS*(1+DIM_PCT_CAR)^B4296)</f>
        <v>484.15997672866695</v>
      </c>
      <c r="G4296" s="5">
        <f>IF(C4296=0,0,C4296*LABOR_HRS_WK_MES*SEASON_WEEKS*(1+DIM_PCT_MES)^C4296)</f>
        <v>749.67149159246435</v>
      </c>
      <c r="H4296" s="5">
        <f>E4296+F4296+G4296</f>
        <v>2190.4744083211317</v>
      </c>
      <c r="I4296" s="5">
        <f>MIN(H4296,FARMER_HRS)</f>
        <v>720</v>
      </c>
      <c r="J4296" s="5">
        <f>MAX(0,H4296-FARMER_HRS)</f>
        <v>1470.4744083211317</v>
      </c>
      <c r="K4296" s="2">
        <f>I4296*FARMER_RATE+J4296*TEMP_WORKER_RATE</f>
        <v>50529.069588908533</v>
      </c>
      <c r="L4296" s="2">
        <f>A4296*PRICE_TOM+B4296*PRICE_CAR+C4296*PRICE_MES</f>
        <v>115728</v>
      </c>
      <c r="M4296" s="2">
        <f>A4296*FERT_BED_TOM+B4296*FERT_BED_CAR+C4296*FERT_BED_MES</f>
        <v>22880</v>
      </c>
      <c r="N4296" s="6">
        <f>IF(AND(D4296&lt;=TOTAL_BEDS,J4296&lt;=TEMP_WORKER_MAX*TEMP_WORKER_HRS),1,0)</f>
        <v>1</v>
      </c>
      <c r="O4296" s="2">
        <f>L4296-M4296-K4296-FIXED_COSTS</f>
        <v>22318.930411091467</v>
      </c>
      <c r="P4296" s="2">
        <f>IF(N4296=1,O4296,"")</f>
        <v>22318.930411091467</v>
      </c>
    </row>
    <row r="4297">
      <c r="A4297" s="6">
        <v>6</v>
      </c>
      <c r="B4297" s="6">
        <v>12</v>
      </c>
      <c r="C4297" s="6">
        <v>15</v>
      </c>
      <c r="D4297" s="6">
        <f>A4297+B4297+C4297</f>
        <v>33</v>
      </c>
      <c r="E4297" s="5">
        <f>IF(A4297=0,0,A4297*LABOR_HRS_WK_TOM*SEASON_WEEKS*(1+DIM_PCT_TOM)^A4297)</f>
        <v>956.64294000000041</v>
      </c>
      <c r="F4297" s="5">
        <f>IF(B4297=0,0,B4297*LABOR_HRS_WK_CAR*SEASON_WEEKS*(1+DIM_PCT_CAR)^B4297)</f>
        <v>484.15997672866695</v>
      </c>
      <c r="G4297" s="5">
        <f>IF(C4297=0,0,C4297*LABOR_HRS_WK_MES*SEASON_WEEKS*(1+DIM_PCT_MES)^C4297)</f>
        <v>813.25969846861074</v>
      </c>
      <c r="H4297" s="5">
        <f>E4297+F4297+G4297</f>
        <v>2254.0626151972779</v>
      </c>
      <c r="I4297" s="5">
        <f>MIN(H4297,FARMER_HRS)</f>
        <v>720</v>
      </c>
      <c r="J4297" s="5">
        <f>MAX(0,H4297-FARMER_HRS)</f>
        <v>1534.0626151972779</v>
      </c>
      <c r="K4297" s="2">
        <f>I4297*FARMER_RATE+J4297*TEMP_WORKER_RATE</f>
        <v>51633.031513841634</v>
      </c>
      <c r="L4297" s="2">
        <f>A4297*PRICE_TOM+B4297*PRICE_CAR+C4297*PRICE_MES</f>
        <v>118428</v>
      </c>
      <c r="M4297" s="2">
        <f>A4297*FERT_BED_TOM+B4297*FERT_BED_CAR+C4297*FERT_BED_MES</f>
        <v>23760</v>
      </c>
      <c r="N4297" s="6">
        <f>IF(AND(D4297&lt;=TOTAL_BEDS,J4297&lt;=TEMP_WORKER_MAX*TEMP_WORKER_HRS),1,0)</f>
        <v>1</v>
      </c>
      <c r="O4297" s="2">
        <f>L4297-M4297-K4297-FIXED_COSTS</f>
        <v>23034.968486158366</v>
      </c>
      <c r="P4297" s="2">
        <f>IF(N4297=1,O4297,"")</f>
        <v>23034.968486158366</v>
      </c>
    </row>
    <row r="4298">
      <c r="A4298" s="6">
        <v>6</v>
      </c>
      <c r="B4298" s="6">
        <v>12</v>
      </c>
      <c r="C4298" s="6">
        <v>16</v>
      </c>
      <c r="D4298" s="6">
        <f>A4298+B4298+C4298</f>
        <v>34</v>
      </c>
      <c r="E4298" s="5">
        <f>IF(A4298=0,0,A4298*LABOR_HRS_WK_TOM*SEASON_WEEKS*(1+DIM_PCT_TOM)^A4298)</f>
        <v>956.64294000000041</v>
      </c>
      <c r="F4298" s="5">
        <f>IF(B4298=0,0,B4298*LABOR_HRS_WK_CAR*SEASON_WEEKS*(1+DIM_PCT_CAR)^B4298)</f>
        <v>484.15997672866695</v>
      </c>
      <c r="G4298" s="5">
        <f>IF(C4298=0,0,C4298*LABOR_HRS_WK_MES*SEASON_WEEKS*(1+DIM_PCT_MES)^C4298)</f>
        <v>878.32047434609967</v>
      </c>
      <c r="H4298" s="5">
        <f>E4298+F4298+G4298</f>
        <v>2319.1233910747669</v>
      </c>
      <c r="I4298" s="5">
        <f>MIN(H4298,FARMER_HRS)</f>
        <v>720</v>
      </c>
      <c r="J4298" s="5">
        <f>MAX(0,H4298-FARMER_HRS)</f>
        <v>1599.1233910747669</v>
      </c>
      <c r="K4298" s="2">
        <f>I4298*FARMER_RATE+J4298*TEMP_WORKER_RATE</f>
        <v>52762.558872825815</v>
      </c>
      <c r="L4298" s="2">
        <f>A4298*PRICE_TOM+B4298*PRICE_CAR+C4298*PRICE_MES</f>
        <v>121128</v>
      </c>
      <c r="M4298" s="2">
        <f>A4298*FERT_BED_TOM+B4298*FERT_BED_CAR+C4298*FERT_BED_MES</f>
        <v>24640</v>
      </c>
      <c r="N4298" s="6">
        <f>IF(AND(D4298&lt;=TOTAL_BEDS,J4298&lt;=TEMP_WORKER_MAX*TEMP_WORKER_HRS),1,0)</f>
        <v>1</v>
      </c>
      <c r="O4298" s="2">
        <f>L4298-M4298-K4298-FIXED_COSTS</f>
        <v>23725.441127174185</v>
      </c>
      <c r="P4298" s="2">
        <f>IF(N4298=1,O4298,"")</f>
        <v>23725.441127174185</v>
      </c>
    </row>
    <row r="4299">
      <c r="A4299" s="6">
        <v>6</v>
      </c>
      <c r="B4299" s="6">
        <v>12</v>
      </c>
      <c r="C4299" s="6">
        <v>17</v>
      </c>
      <c r="D4299" s="6">
        <f>A4299+B4299+C4299</f>
        <v>35</v>
      </c>
      <c r="E4299" s="5">
        <f>IF(A4299=0,0,A4299*LABOR_HRS_WK_TOM*SEASON_WEEKS*(1+DIM_PCT_TOM)^A4299)</f>
        <v>956.64294000000041</v>
      </c>
      <c r="F4299" s="5">
        <f>IF(B4299=0,0,B4299*LABOR_HRS_WK_CAR*SEASON_WEEKS*(1+DIM_PCT_CAR)^B4299)</f>
        <v>484.15997672866695</v>
      </c>
      <c r="G4299" s="5">
        <f>IF(C4299=0,0,C4299*LABOR_HRS_WK_MES*SEASON_WEEKS*(1+DIM_PCT_MES)^C4299)</f>
        <v>944.88069779263992</v>
      </c>
      <c r="H4299" s="5">
        <f>E4299+F4299+G4299</f>
        <v>2385.6836145213074</v>
      </c>
      <c r="I4299" s="5">
        <f>MIN(H4299,FARMER_HRS)</f>
        <v>720</v>
      </c>
      <c r="J4299" s="5">
        <f>MAX(0,H4299-FARMER_HRS)</f>
        <v>1665.6836145213074</v>
      </c>
      <c r="K4299" s="2">
        <f>I4299*FARMER_RATE+J4299*TEMP_WORKER_RATE</f>
        <v>53918.118307661585</v>
      </c>
      <c r="L4299" s="2">
        <f>A4299*PRICE_TOM+B4299*PRICE_CAR+C4299*PRICE_MES</f>
        <v>123828</v>
      </c>
      <c r="M4299" s="2">
        <f>A4299*FERT_BED_TOM+B4299*FERT_BED_CAR+C4299*FERT_BED_MES</f>
        <v>25520</v>
      </c>
      <c r="N4299" s="6">
        <f>IF(AND(D4299&lt;=TOTAL_BEDS,J4299&lt;=TEMP_WORKER_MAX*TEMP_WORKER_HRS),1,0)</f>
        <v>1</v>
      </c>
      <c r="O4299" s="2">
        <f>L4299-M4299-K4299-FIXED_COSTS</f>
        <v>24389.881692338415</v>
      </c>
      <c r="P4299" s="2">
        <f>IF(N4299=1,O4299,"")</f>
        <v>24389.881692338415</v>
      </c>
    </row>
    <row r="4300">
      <c r="A4300" s="6">
        <v>6</v>
      </c>
      <c r="B4300" s="6">
        <v>12</v>
      </c>
      <c r="C4300" s="6">
        <v>18</v>
      </c>
      <c r="D4300" s="6">
        <f>A4300+B4300+C4300</f>
        <v>36</v>
      </c>
      <c r="E4300" s="5">
        <f>IF(A4300=0,0,A4300*LABOR_HRS_WK_TOM*SEASON_WEEKS*(1+DIM_PCT_TOM)^A4300)</f>
        <v>956.64294000000041</v>
      </c>
      <c r="F4300" s="5">
        <f>IF(B4300=0,0,B4300*LABOR_HRS_WK_CAR*SEASON_WEEKS*(1+DIM_PCT_CAR)^B4300)</f>
        <v>484.15997672866695</v>
      </c>
      <c r="G4300" s="5">
        <f>IF(C4300=0,0,C4300*LABOR_HRS_WK_MES*SEASON_WEEKS*(1+DIM_PCT_MES)^C4300)</f>
        <v>1012.9676892512272</v>
      </c>
      <c r="H4300" s="5">
        <f>E4300+F4300+G4300</f>
        <v>2453.7706059798943</v>
      </c>
      <c r="I4300" s="5">
        <f>MIN(H4300,FARMER_HRS)</f>
        <v>720</v>
      </c>
      <c r="J4300" s="5">
        <f>MAX(0,H4300-FARMER_HRS)</f>
        <v>1733.7706059798943</v>
      </c>
      <c r="K4300" s="2">
        <f>I4300*FARMER_RATE+J4300*TEMP_WORKER_RATE</f>
        <v>55100.184131595386</v>
      </c>
      <c r="L4300" s="2">
        <f>A4300*PRICE_TOM+B4300*PRICE_CAR+C4300*PRICE_MES</f>
        <v>126528</v>
      </c>
      <c r="M4300" s="2">
        <f>A4300*FERT_BED_TOM+B4300*FERT_BED_CAR+C4300*FERT_BED_MES</f>
        <v>26400</v>
      </c>
      <c r="N4300" s="6">
        <f>IF(AND(D4300&lt;=TOTAL_BEDS,J4300&lt;=TEMP_WORKER_MAX*TEMP_WORKER_HRS),1,0)</f>
        <v>1</v>
      </c>
      <c r="O4300" s="2">
        <f>L4300-M4300-K4300-FIXED_COSTS</f>
        <v>25027.815868404614</v>
      </c>
      <c r="P4300" s="2">
        <f>IF(N4300=1,O4300,"")</f>
        <v>25027.815868404614</v>
      </c>
    </row>
    <row r="4301">
      <c r="A4301" s="6">
        <v>6</v>
      </c>
      <c r="B4301" s="6">
        <v>12</v>
      </c>
      <c r="C4301" s="6">
        <v>19</v>
      </c>
      <c r="D4301" s="6">
        <f>A4301+B4301+C4301</f>
        <v>37</v>
      </c>
      <c r="E4301" s="5">
        <f>IF(A4301=0,0,A4301*LABOR_HRS_WK_TOM*SEASON_WEEKS*(1+DIM_PCT_TOM)^A4301)</f>
        <v>956.64294000000041</v>
      </c>
      <c r="F4301" s="5">
        <f>IF(B4301=0,0,B4301*LABOR_HRS_WK_CAR*SEASON_WEEKS*(1+DIM_PCT_CAR)^B4301)</f>
        <v>484.15997672866695</v>
      </c>
      <c r="G4301" s="5">
        <f>IF(C4301=0,0,C4301*LABOR_HRS_WK_MES*SEASON_WEEKS*(1+DIM_PCT_MES)^C4301)</f>
        <v>1082.6092178872491</v>
      </c>
      <c r="H4301" s="5">
        <f>E4301+F4301+G4301</f>
        <v>2523.4121346159163</v>
      </c>
      <c r="I4301" s="5">
        <f>MIN(H4301,FARMER_HRS)</f>
        <v>720</v>
      </c>
      <c r="J4301" s="5">
        <f>MAX(0,H4301-FARMER_HRS)</f>
        <v>1803.4121346159163</v>
      </c>
      <c r="K4301" s="2">
        <f>I4301*FARMER_RATE+J4301*TEMP_WORKER_RATE</f>
        <v>56309.238448192991</v>
      </c>
      <c r="L4301" s="2">
        <f>A4301*PRICE_TOM+B4301*PRICE_CAR+C4301*PRICE_MES</f>
        <v>129228</v>
      </c>
      <c r="M4301" s="2">
        <f>A4301*FERT_BED_TOM+B4301*FERT_BED_CAR+C4301*FERT_BED_MES</f>
        <v>27280</v>
      </c>
      <c r="N4301" s="6">
        <f>IF(AND(D4301&lt;=TOTAL_BEDS,J4301&lt;=TEMP_WORKER_MAX*TEMP_WORKER_HRS),1,0)</f>
        <v>1</v>
      </c>
      <c r="O4301" s="2">
        <f>L4301-M4301-K4301-FIXED_COSTS</f>
        <v>25638.761551807009</v>
      </c>
      <c r="P4301" s="2">
        <f>IF(N4301=1,O4301,"")</f>
        <v>25638.761551807009</v>
      </c>
    </row>
    <row r="4302">
      <c r="A4302" s="6">
        <v>6</v>
      </c>
      <c r="B4302" s="6">
        <v>12</v>
      </c>
      <c r="C4302" s="6">
        <v>20</v>
      </c>
      <c r="D4302" s="6">
        <f>A4302+B4302+C4302</f>
        <v>38</v>
      </c>
      <c r="E4302" s="5">
        <f>IF(A4302=0,0,A4302*LABOR_HRS_WK_TOM*SEASON_WEEKS*(1+DIM_PCT_TOM)^A4302)</f>
        <v>956.64294000000041</v>
      </c>
      <c r="F4302" s="5">
        <f>IF(B4302=0,0,B4302*LABOR_HRS_WK_CAR*SEASON_WEEKS*(1+DIM_PCT_CAR)^B4302)</f>
        <v>484.15997672866695</v>
      </c>
      <c r="G4302" s="5">
        <f>IF(C4302=0,0,C4302*LABOR_HRS_WK_MES*SEASON_WEEKS*(1+DIM_PCT_MES)^C4302)</f>
        <v>1153.8335085377259</v>
      </c>
      <c r="H4302" s="5">
        <f>E4302+F4302+G4302</f>
        <v>2594.6364252663934</v>
      </c>
      <c r="I4302" s="5">
        <f>MIN(H4302,FARMER_HRS)</f>
        <v>720</v>
      </c>
      <c r="J4302" s="5">
        <f>MAX(0,H4302-FARMER_HRS)</f>
        <v>1874.6364252663934</v>
      </c>
      <c r="K4302" s="2">
        <f>I4302*FARMER_RATE+J4302*TEMP_WORKER_RATE</f>
        <v>57545.771271986</v>
      </c>
      <c r="L4302" s="2">
        <f>A4302*PRICE_TOM+B4302*PRICE_CAR+C4302*PRICE_MES</f>
        <v>131928</v>
      </c>
      <c r="M4302" s="2">
        <f>A4302*FERT_BED_TOM+B4302*FERT_BED_CAR+C4302*FERT_BED_MES</f>
        <v>28160</v>
      </c>
      <c r="N4302" s="6">
        <f>IF(AND(D4302&lt;=TOTAL_BEDS,J4302&lt;=TEMP_WORKER_MAX*TEMP_WORKER_HRS),1,0)</f>
        <v>1</v>
      </c>
      <c r="O4302" s="2">
        <f>L4302-M4302-K4302-FIXED_COSTS</f>
        <v>26222.228728014</v>
      </c>
      <c r="P4302" s="2">
        <f>IF(N4302=1,O4302,"")</f>
        <v>26222.228728014</v>
      </c>
    </row>
    <row r="4303">
      <c r="A4303" s="6">
        <v>6</v>
      </c>
      <c r="B4303" s="6">
        <v>12</v>
      </c>
      <c r="C4303" s="6">
        <v>21</v>
      </c>
      <c r="D4303" s="6">
        <f>A4303+B4303+C4303</f>
        <v>39</v>
      </c>
      <c r="E4303" s="5">
        <f>IF(A4303=0,0,A4303*LABOR_HRS_WK_TOM*SEASON_WEEKS*(1+DIM_PCT_TOM)^A4303)</f>
        <v>956.64294000000041</v>
      </c>
      <c r="F4303" s="5">
        <f>IF(B4303=0,0,B4303*LABOR_HRS_WK_CAR*SEASON_WEEKS*(1+DIM_PCT_CAR)^B4303)</f>
        <v>484.15997672866695</v>
      </c>
      <c r="G4303" s="5">
        <f>IF(C4303=0,0,C4303*LABOR_HRS_WK_MES*SEASON_WEEKS*(1+DIM_PCT_MES)^C4303)</f>
        <v>1226.6692487641699</v>
      </c>
      <c r="H4303" s="5">
        <f>E4303+F4303+G4303</f>
        <v>2667.4721654928371</v>
      </c>
      <c r="I4303" s="5">
        <f>MIN(H4303,FARMER_HRS)</f>
        <v>720</v>
      </c>
      <c r="J4303" s="5">
        <f>MAX(0,H4303-FARMER_HRS)</f>
        <v>1947.4721654928371</v>
      </c>
      <c r="K4303" s="2">
        <f>I4303*FARMER_RATE+J4303*TEMP_WORKER_RATE</f>
        <v>58810.28065091731</v>
      </c>
      <c r="L4303" s="2">
        <f>A4303*PRICE_TOM+B4303*PRICE_CAR+C4303*PRICE_MES</f>
        <v>134628</v>
      </c>
      <c r="M4303" s="2">
        <f>A4303*FERT_BED_TOM+B4303*FERT_BED_CAR+C4303*FERT_BED_MES</f>
        <v>29040</v>
      </c>
      <c r="N4303" s="6">
        <f>IF(AND(D4303&lt;=TOTAL_BEDS,J4303&lt;=TEMP_WORKER_MAX*TEMP_WORKER_HRS),1,0)</f>
        <v>1</v>
      </c>
      <c r="O4303" s="2">
        <f>L4303-M4303-K4303-FIXED_COSTS</f>
        <v>26777.71934908269</v>
      </c>
      <c r="P4303" s="2">
        <f>IF(N4303=1,O4303,"")</f>
        <v>26777.71934908269</v>
      </c>
    </row>
    <row r="4304">
      <c r="A4304" s="6">
        <v>6</v>
      </c>
      <c r="B4304" s="6">
        <v>12</v>
      </c>
      <c r="C4304" s="6">
        <v>22</v>
      </c>
      <c r="D4304" s="6">
        <f>A4304+B4304+C4304</f>
        <v>40</v>
      </c>
      <c r="E4304" s="5">
        <f>IF(A4304=0,0,A4304*LABOR_HRS_WK_TOM*SEASON_WEEKS*(1+DIM_PCT_TOM)^A4304)</f>
        <v>956.64294000000041</v>
      </c>
      <c r="F4304" s="5">
        <f>IF(B4304=0,0,B4304*LABOR_HRS_WK_CAR*SEASON_WEEKS*(1+DIM_PCT_CAR)^B4304)</f>
        <v>484.15997672866695</v>
      </c>
      <c r="G4304" s="5">
        <f>IF(C4304=0,0,C4304*LABOR_HRS_WK_MES*SEASON_WEEKS*(1+DIM_PCT_MES)^C4304)</f>
        <v>1301.1455960105659</v>
      </c>
      <c r="H4304" s="5">
        <f>E4304+F4304+G4304</f>
        <v>2741.9485127392331</v>
      </c>
      <c r="I4304" s="5">
        <f>MIN(H4304,FARMER_HRS)</f>
        <v>720</v>
      </c>
      <c r="J4304" s="5">
        <f>MAX(0,H4304-FARMER_HRS)</f>
        <v>2021.9485127392331</v>
      </c>
      <c r="K4304" s="2">
        <f>I4304*FARMER_RATE+J4304*TEMP_WORKER_RATE</f>
        <v>60103.272790611685</v>
      </c>
      <c r="L4304" s="2">
        <f>A4304*PRICE_TOM+B4304*PRICE_CAR+C4304*PRICE_MES</f>
        <v>137328</v>
      </c>
      <c r="M4304" s="2">
        <f>A4304*FERT_BED_TOM+B4304*FERT_BED_CAR+C4304*FERT_BED_MES</f>
        <v>29920</v>
      </c>
      <c r="N4304" s="6">
        <f>IF(AND(D4304&lt;=TOTAL_BEDS,J4304&lt;=TEMP_WORKER_MAX*TEMP_WORKER_HRS),1,0)</f>
        <v>1</v>
      </c>
      <c r="O4304" s="2">
        <f>L4304-M4304-K4304-FIXED_COSTS</f>
        <v>27304.727209388315</v>
      </c>
      <c r="P4304" s="2">
        <f>IF(N4304=1,O4304,"")</f>
        <v>27304.727209388315</v>
      </c>
    </row>
    <row r="4305">
      <c r="A4305" s="6">
        <v>6</v>
      </c>
      <c r="B4305" s="6">
        <v>12</v>
      </c>
      <c r="C4305" s="6">
        <v>23</v>
      </c>
      <c r="D4305" s="6">
        <f>A4305+B4305+C4305</f>
        <v>41</v>
      </c>
      <c r="E4305" s="5">
        <f>IF(A4305=0,0,A4305*LABOR_HRS_WK_TOM*SEASON_WEEKS*(1+DIM_PCT_TOM)^A4305)</f>
        <v>956.64294000000041</v>
      </c>
      <c r="F4305" s="5">
        <f>IF(B4305=0,0,B4305*LABOR_HRS_WK_CAR*SEASON_WEEKS*(1+DIM_PCT_CAR)^B4305)</f>
        <v>484.15997672866695</v>
      </c>
      <c r="G4305" s="5">
        <f>IF(C4305=0,0,C4305*LABOR_HRS_WK_MES*SEASON_WEEKS*(1+DIM_PCT_MES)^C4305)</f>
        <v>1377.2921848680023</v>
      </c>
      <c r="H4305" s="5">
        <f>E4305+F4305+G4305</f>
        <v>2818.0951015966693</v>
      </c>
      <c r="I4305" s="5">
        <f>MIN(H4305,FARMER_HRS)</f>
        <v>720</v>
      </c>
      <c r="J4305" s="5">
        <f>MAX(0,H4305-FARMER_HRS)</f>
        <v>2098.0951015966693</v>
      </c>
      <c r="K4305" s="2">
        <f>I4305*FARMER_RATE+J4305*TEMP_WORKER_RATE</f>
        <v>61425.262180497732</v>
      </c>
      <c r="L4305" s="2">
        <f>A4305*PRICE_TOM+B4305*PRICE_CAR+C4305*PRICE_MES</f>
        <v>140028</v>
      </c>
      <c r="M4305" s="2">
        <f>A4305*FERT_BED_TOM+B4305*FERT_BED_CAR+C4305*FERT_BED_MES</f>
        <v>30800</v>
      </c>
      <c r="N4305" s="6">
        <f>IF(AND(D4305&lt;=TOTAL_BEDS,J4305&lt;=TEMP_WORKER_MAX*TEMP_WORKER_HRS),1,0)</f>
        <v>1</v>
      </c>
      <c r="O4305" s="2">
        <f>L4305-M4305-K4305-FIXED_COSTS</f>
        <v>27802.737819502268</v>
      </c>
      <c r="P4305" s="2">
        <f>IF(N4305=1,O4305,"")</f>
        <v>27802.737819502268</v>
      </c>
    </row>
    <row r="4306">
      <c r="A4306" s="6">
        <v>6</v>
      </c>
      <c r="B4306" s="6">
        <v>12</v>
      </c>
      <c r="C4306" s="6">
        <v>24</v>
      </c>
      <c r="D4306" s="6">
        <f>A4306+B4306+C4306</f>
        <v>42</v>
      </c>
      <c r="E4306" s="5">
        <f>IF(A4306=0,0,A4306*LABOR_HRS_WK_TOM*SEASON_WEEKS*(1+DIM_PCT_TOM)^A4306)</f>
        <v>956.64294000000041</v>
      </c>
      <c r="F4306" s="5">
        <f>IF(B4306=0,0,B4306*LABOR_HRS_WK_CAR*SEASON_WEEKS*(1+DIM_PCT_CAR)^B4306)</f>
        <v>484.15997672866695</v>
      </c>
      <c r="G4306" s="5">
        <f>IF(C4306=0,0,C4306*LABOR_HRS_WK_MES*SEASON_WEEKS*(1+DIM_PCT_MES)^C4306)</f>
        <v>1455.139134447498</v>
      </c>
      <c r="H4306" s="5">
        <f>E4306+F4306+G4306</f>
        <v>2895.9420511761655</v>
      </c>
      <c r="I4306" s="5">
        <f>MIN(H4306,FARMER_HRS)</f>
        <v>720</v>
      </c>
      <c r="J4306" s="5">
        <f>MAX(0,H4306-FARMER_HRS)</f>
        <v>2175.9420511761655</v>
      </c>
      <c r="K4306" s="2">
        <f>I4306*FARMER_RATE+J4306*TEMP_WORKER_RATE</f>
        <v>62776.771721808429</v>
      </c>
      <c r="L4306" s="2">
        <f>A4306*PRICE_TOM+B4306*PRICE_CAR+C4306*PRICE_MES</f>
        <v>142728</v>
      </c>
      <c r="M4306" s="2">
        <f>A4306*FERT_BED_TOM+B4306*FERT_BED_CAR+C4306*FERT_BED_MES</f>
        <v>31680</v>
      </c>
      <c r="N4306" s="6">
        <f>IF(AND(D4306&lt;=TOTAL_BEDS,J4306&lt;=TEMP_WORKER_MAX*TEMP_WORKER_HRS),1,0)</f>
        <v>1</v>
      </c>
      <c r="O4306" s="2">
        <f>L4306-M4306-K4306-FIXED_COSTS</f>
        <v>28271.228278191571</v>
      </c>
      <c r="P4306" s="2">
        <f>IF(N4306=1,O4306,"")</f>
        <v>28271.228278191571</v>
      </c>
    </row>
    <row r="4307">
      <c r="A4307" s="6">
        <v>6</v>
      </c>
      <c r="B4307" s="6">
        <v>12</v>
      </c>
      <c r="C4307" s="6">
        <v>25</v>
      </c>
      <c r="D4307" s="6">
        <f>A4307+B4307+C4307</f>
        <v>43</v>
      </c>
      <c r="E4307" s="5">
        <f>IF(A4307=0,0,A4307*LABOR_HRS_WK_TOM*SEASON_WEEKS*(1+DIM_PCT_TOM)^A4307)</f>
        <v>956.64294000000041</v>
      </c>
      <c r="F4307" s="5">
        <f>IF(B4307=0,0,B4307*LABOR_HRS_WK_CAR*SEASON_WEEKS*(1+DIM_PCT_CAR)^B4307)</f>
        <v>484.15997672866695</v>
      </c>
      <c r="G4307" s="5">
        <f>IF(C4307=0,0,C4307*LABOR_HRS_WK_MES*SEASON_WEEKS*(1+DIM_PCT_MES)^C4307)</f>
        <v>1534.7170558625955</v>
      </c>
      <c r="H4307" s="5">
        <f>E4307+F4307+G4307</f>
        <v>2975.5199725912626</v>
      </c>
      <c r="I4307" s="5">
        <f>MIN(H4307,FARMER_HRS)</f>
        <v>720</v>
      </c>
      <c r="J4307" s="5">
        <f>MAX(0,H4307-FARMER_HRS)</f>
        <v>2255.5199725912626</v>
      </c>
      <c r="K4307" s="2">
        <f>I4307*FARMER_RATE+J4307*TEMP_WORKER_RATE</f>
        <v>64158.3328574872</v>
      </c>
      <c r="L4307" s="2">
        <f>A4307*PRICE_TOM+B4307*PRICE_CAR+C4307*PRICE_MES</f>
        <v>145428</v>
      </c>
      <c r="M4307" s="2">
        <f>A4307*FERT_BED_TOM+B4307*FERT_BED_CAR+C4307*FERT_BED_MES</f>
        <v>32560</v>
      </c>
      <c r="N4307" s="6">
        <f>IF(AND(D4307&lt;=TOTAL_BEDS,J4307&lt;=TEMP_WORKER_MAX*TEMP_WORKER_HRS),1,0)</f>
        <v>1</v>
      </c>
      <c r="O4307" s="2">
        <f>L4307-M4307-K4307-FIXED_COSTS</f>
        <v>28709.6671425128</v>
      </c>
      <c r="P4307" s="2">
        <f>IF(N4307=1,O4307,"")</f>
        <v>28709.6671425128</v>
      </c>
    </row>
    <row r="4308">
      <c r="A4308" s="6">
        <v>6</v>
      </c>
      <c r="B4308" s="6">
        <v>12</v>
      </c>
      <c r="C4308" s="6">
        <v>26</v>
      </c>
      <c r="D4308" s="6">
        <f>A4308+B4308+C4308</f>
        <v>44</v>
      </c>
      <c r="E4308" s="5">
        <f>IF(A4308=0,0,A4308*LABOR_HRS_WK_TOM*SEASON_WEEKS*(1+DIM_PCT_TOM)^A4308)</f>
        <v>956.64294000000041</v>
      </c>
      <c r="F4308" s="5">
        <f>IF(B4308=0,0,B4308*LABOR_HRS_WK_CAR*SEASON_WEEKS*(1+DIM_PCT_CAR)^B4308)</f>
        <v>484.15997672866695</v>
      </c>
      <c r="G4308" s="5">
        <f>IF(C4308=0,0,C4308*LABOR_HRS_WK_MES*SEASON_WEEKS*(1+DIM_PCT_MES)^C4308)</f>
        <v>1616.0570598233128</v>
      </c>
      <c r="H4308" s="5">
        <f>E4308+F4308+G4308</f>
        <v>3056.8599765519803</v>
      </c>
      <c r="I4308" s="5">
        <f>MIN(H4308,FARMER_HRS)</f>
        <v>720</v>
      </c>
      <c r="J4308" s="5">
        <f>MAX(0,H4308-FARMER_HRS)</f>
        <v>2336.8599765519803</v>
      </c>
      <c r="K4308" s="2">
        <f>I4308*FARMER_RATE+J4308*TEMP_WORKER_RATE</f>
        <v>65570.485704027436</v>
      </c>
      <c r="L4308" s="2">
        <f>A4308*PRICE_TOM+B4308*PRICE_CAR+C4308*PRICE_MES</f>
        <v>148128</v>
      </c>
      <c r="M4308" s="2">
        <f>A4308*FERT_BED_TOM+B4308*FERT_BED_CAR+C4308*FERT_BED_MES</f>
        <v>33440</v>
      </c>
      <c r="N4308" s="6">
        <f>IF(AND(D4308&lt;=TOTAL_BEDS,J4308&lt;=TEMP_WORKER_MAX*TEMP_WORKER_HRS),1,0)</f>
        <v>1</v>
      </c>
      <c r="O4308" s="2">
        <f>L4308-M4308-K4308-FIXED_COSTS</f>
        <v>29117.514295972564</v>
      </c>
      <c r="P4308" s="2">
        <f>IF(N4308=1,O4308,"")</f>
        <v>29117.514295972564</v>
      </c>
    </row>
    <row r="4309">
      <c r="A4309" s="6">
        <v>6</v>
      </c>
      <c r="B4309" s="6">
        <v>12</v>
      </c>
      <c r="C4309" s="6">
        <v>27</v>
      </c>
      <c r="D4309" s="6">
        <f>A4309+B4309+C4309</f>
        <v>45</v>
      </c>
      <c r="E4309" s="5">
        <f>IF(A4309=0,0,A4309*LABOR_HRS_WK_TOM*SEASON_WEEKS*(1+DIM_PCT_TOM)^A4309)</f>
        <v>956.64294000000041</v>
      </c>
      <c r="F4309" s="5">
        <f>IF(B4309=0,0,B4309*LABOR_HRS_WK_CAR*SEASON_WEEKS*(1+DIM_PCT_CAR)^B4309)</f>
        <v>484.15997672866695</v>
      </c>
      <c r="G4309" s="5">
        <f>IF(C4309=0,0,C4309*LABOR_HRS_WK_MES*SEASON_WEEKS*(1+DIM_PCT_MES)^C4309)</f>
        <v>1699.19076434307</v>
      </c>
      <c r="H4309" s="5">
        <f>E4309+F4309+G4309</f>
        <v>3139.9936810717372</v>
      </c>
      <c r="I4309" s="5">
        <f>MIN(H4309,FARMER_HRS)</f>
        <v>720</v>
      </c>
      <c r="J4309" s="5">
        <f>MAX(0,H4309-FARMER_HRS)</f>
        <v>2419.9936810717372</v>
      </c>
      <c r="K4309" s="2">
        <f>I4309*FARMER_RATE+J4309*TEMP_WORKER_RATE</f>
        <v>67013.779185273219</v>
      </c>
      <c r="L4309" s="2">
        <f>A4309*PRICE_TOM+B4309*PRICE_CAR+C4309*PRICE_MES</f>
        <v>150828</v>
      </c>
      <c r="M4309" s="2">
        <f>A4309*FERT_BED_TOM+B4309*FERT_BED_CAR+C4309*FERT_BED_MES</f>
        <v>34320</v>
      </c>
      <c r="N4309" s="6">
        <f>IF(AND(D4309&lt;=TOTAL_BEDS,J4309&lt;=TEMP_WORKER_MAX*TEMP_WORKER_HRS),1,0)</f>
        <v>1</v>
      </c>
      <c r="O4309" s="2">
        <f>L4309-M4309-K4309-FIXED_COSTS</f>
        <v>29494.220814726781</v>
      </c>
      <c r="P4309" s="2">
        <f>IF(N4309=1,O4309,"")</f>
        <v>29494.220814726781</v>
      </c>
    </row>
    <row r="4310">
      <c r="A4310" s="6">
        <v>6</v>
      </c>
      <c r="B4310" s="6">
        <v>12</v>
      </c>
      <c r="C4310" s="6">
        <v>28</v>
      </c>
      <c r="D4310" s="6">
        <f>A4310+B4310+C4310</f>
        <v>46</v>
      </c>
      <c r="E4310" s="5">
        <f>IF(A4310=0,0,A4310*LABOR_HRS_WK_TOM*SEASON_WEEKS*(1+DIM_PCT_TOM)^A4310)</f>
        <v>956.64294000000041</v>
      </c>
      <c r="F4310" s="5">
        <f>IF(B4310=0,0,B4310*LABOR_HRS_WK_CAR*SEASON_WEEKS*(1+DIM_PCT_CAR)^B4310)</f>
        <v>484.15997672866695</v>
      </c>
      <c r="G4310" s="5">
        <f>IF(C4310=0,0,C4310*LABOR_HRS_WK_MES*SEASON_WEEKS*(1+DIM_PCT_MES)^C4310)</f>
        <v>1784.1503025602233</v>
      </c>
      <c r="H4310" s="5">
        <f>E4310+F4310+G4310</f>
        <v>3224.9532192888905</v>
      </c>
      <c r="I4310" s="5">
        <f>MIN(H4310,FARMER_HRS)</f>
        <v>720</v>
      </c>
      <c r="J4310" s="5">
        <f>MAX(0,H4310-FARMER_HRS)</f>
        <v>2504.9532192888905</v>
      </c>
      <c r="K4310" s="2">
        <f>I4310*FARMER_RATE+J4310*TEMP_WORKER_RATE</f>
        <v>68488.7711682099</v>
      </c>
      <c r="L4310" s="2">
        <f>A4310*PRICE_TOM+B4310*PRICE_CAR+C4310*PRICE_MES</f>
        <v>153528</v>
      </c>
      <c r="M4310" s="2">
        <f>A4310*FERT_BED_TOM+B4310*FERT_BED_CAR+C4310*FERT_BED_MES</f>
        <v>35200</v>
      </c>
      <c r="N4310" s="6">
        <f>IF(AND(D4310&lt;=TOTAL_BEDS,J4310&lt;=TEMP_WORKER_MAX*TEMP_WORKER_HRS),1,0)</f>
        <v>1</v>
      </c>
      <c r="O4310" s="2">
        <f>L4310-M4310-K4310-FIXED_COSTS</f>
        <v>29839.228831790097</v>
      </c>
      <c r="P4310" s="2">
        <f>IF(N4310=1,O4310,"")</f>
        <v>29839.228831790097</v>
      </c>
    </row>
    <row r="4311">
      <c r="A4311" s="6">
        <v>6</v>
      </c>
      <c r="B4311" s="6">
        <v>12</v>
      </c>
      <c r="C4311" s="6">
        <v>29</v>
      </c>
      <c r="D4311" s="6">
        <f>A4311+B4311+C4311</f>
        <v>47</v>
      </c>
      <c r="E4311" s="5">
        <f>IF(A4311=0,0,A4311*LABOR_HRS_WK_TOM*SEASON_WEEKS*(1+DIM_PCT_TOM)^A4311)</f>
        <v>956.64294000000041</v>
      </c>
      <c r="F4311" s="5">
        <f>IF(B4311=0,0,B4311*LABOR_HRS_WK_CAR*SEASON_WEEKS*(1+DIM_PCT_CAR)^B4311)</f>
        <v>484.15997672866695</v>
      </c>
      <c r="G4311" s="5">
        <f>IF(C4311=0,0,C4311*LABOR_HRS_WK_MES*SEASON_WEEKS*(1+DIM_PCT_MES)^C4311)</f>
        <v>1870.9683306758766</v>
      </c>
      <c r="H4311" s="5">
        <f>E4311+F4311+G4311</f>
        <v>3311.7712474045438</v>
      </c>
      <c r="I4311" s="5">
        <f>MIN(H4311,FARMER_HRS)</f>
        <v>720</v>
      </c>
      <c r="J4311" s="5">
        <f>MAX(0,H4311-FARMER_HRS)</f>
        <v>2591.7712474045438</v>
      </c>
      <c r="K4311" s="2">
        <f>I4311*FARMER_RATE+J4311*TEMP_WORKER_RATE</f>
        <v>69996.028600773338</v>
      </c>
      <c r="L4311" s="2">
        <f>A4311*PRICE_TOM+B4311*PRICE_CAR+C4311*PRICE_MES</f>
        <v>156228</v>
      </c>
      <c r="M4311" s="2">
        <f>A4311*FERT_BED_TOM+B4311*FERT_BED_CAR+C4311*FERT_BED_MES</f>
        <v>36080</v>
      </c>
      <c r="N4311" s="6">
        <f>IF(AND(D4311&lt;=TOTAL_BEDS,J4311&lt;=TEMP_WORKER_MAX*TEMP_WORKER_HRS),1,0)</f>
        <v>1</v>
      </c>
      <c r="O4311" s="2">
        <f>L4311-M4311-K4311-FIXED_COSTS</f>
        <v>30151.971399226662</v>
      </c>
      <c r="P4311" s="2">
        <f>IF(N4311=1,O4311,"")</f>
        <v>30151.971399226662</v>
      </c>
    </row>
    <row r="4312">
      <c r="A4312" s="6">
        <v>6</v>
      </c>
      <c r="B4312" s="6">
        <v>12</v>
      </c>
      <c r="C4312" s="6">
        <v>30</v>
      </c>
      <c r="D4312" s="6">
        <f>A4312+B4312+C4312</f>
        <v>48</v>
      </c>
      <c r="E4312" s="5">
        <f>IF(A4312=0,0,A4312*LABOR_HRS_WK_TOM*SEASON_WEEKS*(1+DIM_PCT_TOM)^A4312)</f>
        <v>956.64294000000041</v>
      </c>
      <c r="F4312" s="5">
        <f>IF(B4312=0,0,B4312*LABOR_HRS_WK_CAR*SEASON_WEEKS*(1+DIM_PCT_CAR)^B4312)</f>
        <v>484.15997672866695</v>
      </c>
      <c r="G4312" s="5">
        <f>IF(C4312=0,0,C4312*LABOR_HRS_WK_MES*SEASON_WEEKS*(1+DIM_PCT_MES)^C4312)</f>
        <v>1959.6780360096466</v>
      </c>
      <c r="H4312" s="5">
        <f>E4312+F4312+G4312</f>
        <v>3400.480952738314</v>
      </c>
      <c r="I4312" s="5">
        <f>MIN(H4312,FARMER_HRS)</f>
        <v>720</v>
      </c>
      <c r="J4312" s="5">
        <f>MAX(0,H4312-FARMER_HRS)</f>
        <v>2680.480952738314</v>
      </c>
      <c r="K4312" s="2">
        <f>I4312*FARMER_RATE+J4312*TEMP_WORKER_RATE</f>
        <v>71536.127651706833</v>
      </c>
      <c r="L4312" s="2">
        <f>A4312*PRICE_TOM+B4312*PRICE_CAR+C4312*PRICE_MES</f>
        <v>158928</v>
      </c>
      <c r="M4312" s="2">
        <f>A4312*FERT_BED_TOM+B4312*FERT_BED_CAR+C4312*FERT_BED_MES</f>
        <v>36960</v>
      </c>
      <c r="N4312" s="6">
        <f>IF(AND(D4312&lt;=TOTAL_BEDS,J4312&lt;=TEMP_WORKER_MAX*TEMP_WORKER_HRS),1,0)</f>
        <v>1</v>
      </c>
      <c r="O4312" s="2">
        <f>L4312-M4312-K4312-FIXED_COSTS</f>
        <v>30431.872348293167</v>
      </c>
      <c r="P4312" s="2">
        <f>IF(N4312=1,O4312,"")</f>
        <v>30431.872348293167</v>
      </c>
    </row>
    <row r="4313">
      <c r="A4313" s="6">
        <v>6</v>
      </c>
      <c r="B4313" s="6">
        <v>13</v>
      </c>
      <c r="C4313" s="6">
        <v>0</v>
      </c>
      <c r="D4313" s="6">
        <f>A4313+B4313+C4313</f>
        <v>19</v>
      </c>
      <c r="E4313" s="5">
        <f>IF(A4313=0,0,A4313*LABOR_HRS_WK_TOM*SEASON_WEEKS*(1+DIM_PCT_TOM)^A4313)</f>
        <v>956.64294000000041</v>
      </c>
      <c r="F4313" s="5">
        <f>IF(B4313=0,0,B4313*LABOR_HRS_WK_CAR*SEASON_WEEKS*(1+DIM_PCT_CAR)^B4313)</f>
        <v>537.6193074924571</v>
      </c>
      <c r="G4313" s="5">
        <f>IF(C4313=0,0,C4313*LABOR_HRS_WK_MES*SEASON_WEEKS*(1+DIM_PCT_MES)^C4313)</f>
        <v>0</v>
      </c>
      <c r="H4313" s="5">
        <f>E4313+F4313+G4313</f>
        <v>1494.2622474924574</v>
      </c>
      <c r="I4313" s="5">
        <f>MIN(H4313,FARMER_HRS)</f>
        <v>720</v>
      </c>
      <c r="J4313" s="5">
        <f>MAX(0,H4313-FARMER_HRS)</f>
        <v>774.26224749245739</v>
      </c>
      <c r="K4313" s="2">
        <f>I4313*FARMER_RATE+J4313*TEMP_WORKER_RATE</f>
        <v>38442.052907855163</v>
      </c>
      <c r="L4313" s="2">
        <f>A4313*PRICE_TOM+B4313*PRICE_CAR+C4313*PRICE_MES</f>
        <v>80022</v>
      </c>
      <c r="M4313" s="2">
        <f>A4313*FERT_BED_TOM+B4313*FERT_BED_CAR+C4313*FERT_BED_MES</f>
        <v>11000</v>
      </c>
      <c r="N4313" s="6">
        <f>IF(AND(D4313&lt;=TOTAL_BEDS,J4313&lt;=TEMP_WORKER_MAX*TEMP_WORKER_HRS),1,0)</f>
        <v>1</v>
      </c>
      <c r="O4313" s="2">
        <f>L4313-M4313-K4313-FIXED_COSTS</f>
        <v>10579.947092144837</v>
      </c>
      <c r="P4313" s="2">
        <f>IF(N4313=1,O4313,"")</f>
        <v>10579.947092144837</v>
      </c>
    </row>
    <row r="4314">
      <c r="A4314" s="6">
        <v>6</v>
      </c>
      <c r="B4314" s="6">
        <v>13</v>
      </c>
      <c r="C4314" s="6">
        <v>1</v>
      </c>
      <c r="D4314" s="6">
        <f>A4314+B4314+C4314</f>
        <v>20</v>
      </c>
      <c r="E4314" s="5">
        <f>IF(A4314=0,0,A4314*LABOR_HRS_WK_TOM*SEASON_WEEKS*(1+DIM_PCT_TOM)^A4314)</f>
        <v>956.64294000000041</v>
      </c>
      <c r="F4314" s="5">
        <f>IF(B4314=0,0,B4314*LABOR_HRS_WK_CAR*SEASON_WEEKS*(1+DIM_PCT_CAR)^B4314)</f>
        <v>537.6193074924571</v>
      </c>
      <c r="G4314" s="5">
        <f>IF(C4314=0,0,C4314*LABOR_HRS_WK_MES*SEASON_WEEKS*(1+DIM_PCT_MES)^C4314)</f>
        <v>45.5625</v>
      </c>
      <c r="H4314" s="5">
        <f>E4314+F4314+G4314</f>
        <v>1539.8247474924574</v>
      </c>
      <c r="I4314" s="5">
        <f>MIN(H4314,FARMER_HRS)</f>
        <v>720</v>
      </c>
      <c r="J4314" s="5">
        <f>MAX(0,H4314-FARMER_HRS)</f>
        <v>819.82474749245739</v>
      </c>
      <c r="K4314" s="2">
        <f>I4314*FARMER_RATE+J4314*TEMP_WORKER_RATE</f>
        <v>39233.068532855163</v>
      </c>
      <c r="L4314" s="2">
        <f>A4314*PRICE_TOM+B4314*PRICE_CAR+C4314*PRICE_MES</f>
        <v>82722</v>
      </c>
      <c r="M4314" s="2">
        <f>A4314*FERT_BED_TOM+B4314*FERT_BED_CAR+C4314*FERT_BED_MES</f>
        <v>11880</v>
      </c>
      <c r="N4314" s="6">
        <f>IF(AND(D4314&lt;=TOTAL_BEDS,J4314&lt;=TEMP_WORKER_MAX*TEMP_WORKER_HRS),1,0)</f>
        <v>1</v>
      </c>
      <c r="O4314" s="2">
        <f>L4314-M4314-K4314-FIXED_COSTS</f>
        <v>11608.931467144837</v>
      </c>
      <c r="P4314" s="2">
        <f>IF(N4314=1,O4314,"")</f>
        <v>11608.931467144837</v>
      </c>
    </row>
    <row r="4315">
      <c r="A4315" s="6">
        <v>6</v>
      </c>
      <c r="B4315" s="6">
        <v>13</v>
      </c>
      <c r="C4315" s="6">
        <v>2</v>
      </c>
      <c r="D4315" s="6">
        <f>A4315+B4315+C4315</f>
        <v>21</v>
      </c>
      <c r="E4315" s="5">
        <f>IF(A4315=0,0,A4315*LABOR_HRS_WK_TOM*SEASON_WEEKS*(1+DIM_PCT_TOM)^A4315)</f>
        <v>956.64294000000041</v>
      </c>
      <c r="F4315" s="5">
        <f>IF(B4315=0,0,B4315*LABOR_HRS_WK_CAR*SEASON_WEEKS*(1+DIM_PCT_CAR)^B4315)</f>
        <v>537.6193074924571</v>
      </c>
      <c r="G4315" s="5">
        <f>IF(C4315=0,0,C4315*LABOR_HRS_WK_MES*SEASON_WEEKS*(1+DIM_PCT_MES)^C4315)</f>
        <v>92.2640625</v>
      </c>
      <c r="H4315" s="5">
        <f>E4315+F4315+G4315</f>
        <v>1586.5263099924573</v>
      </c>
      <c r="I4315" s="5">
        <f>MIN(H4315,FARMER_HRS)</f>
        <v>720</v>
      </c>
      <c r="J4315" s="5">
        <f>MAX(0,H4315-FARMER_HRS)</f>
        <v>866.5263099924573</v>
      </c>
      <c r="K4315" s="2">
        <f>I4315*FARMER_RATE+J4315*TEMP_WORKER_RATE</f>
        <v>40043.859548480163</v>
      </c>
      <c r="L4315" s="2">
        <f>A4315*PRICE_TOM+B4315*PRICE_CAR+C4315*PRICE_MES</f>
        <v>85422</v>
      </c>
      <c r="M4315" s="2">
        <f>A4315*FERT_BED_TOM+B4315*FERT_BED_CAR+C4315*FERT_BED_MES</f>
        <v>12760</v>
      </c>
      <c r="N4315" s="6">
        <f>IF(AND(D4315&lt;=TOTAL_BEDS,J4315&lt;=TEMP_WORKER_MAX*TEMP_WORKER_HRS),1,0)</f>
        <v>1</v>
      </c>
      <c r="O4315" s="2">
        <f>L4315-M4315-K4315-FIXED_COSTS</f>
        <v>12618.140451519837</v>
      </c>
      <c r="P4315" s="2">
        <f>IF(N4315=1,O4315,"")</f>
        <v>12618.140451519837</v>
      </c>
    </row>
    <row r="4316">
      <c r="A4316" s="6">
        <v>6</v>
      </c>
      <c r="B4316" s="6">
        <v>13</v>
      </c>
      <c r="C4316" s="6">
        <v>3</v>
      </c>
      <c r="D4316" s="6">
        <f>A4316+B4316+C4316</f>
        <v>22</v>
      </c>
      <c r="E4316" s="5">
        <f>IF(A4316=0,0,A4316*LABOR_HRS_WK_TOM*SEASON_WEEKS*(1+DIM_PCT_TOM)^A4316)</f>
        <v>956.64294000000041</v>
      </c>
      <c r="F4316" s="5">
        <f>IF(B4316=0,0,B4316*LABOR_HRS_WK_CAR*SEASON_WEEKS*(1+DIM_PCT_CAR)^B4316)</f>
        <v>537.6193074924571</v>
      </c>
      <c r="G4316" s="5">
        <f>IF(C4316=0,0,C4316*LABOR_HRS_WK_MES*SEASON_WEEKS*(1+DIM_PCT_MES)^C4316)</f>
        <v>140.12604492187498</v>
      </c>
      <c r="H4316" s="5">
        <f>E4316+F4316+G4316</f>
        <v>1634.3882924143325</v>
      </c>
      <c r="I4316" s="5">
        <f>MIN(H4316,FARMER_HRS)</f>
        <v>720</v>
      </c>
      <c r="J4316" s="5">
        <f>MAX(0,H4316-FARMER_HRS)</f>
        <v>914.38829241433245</v>
      </c>
      <c r="K4316" s="2">
        <f>I4316*FARMER_RATE+J4316*TEMP_WORKER_RATE</f>
        <v>40874.796743304381</v>
      </c>
      <c r="L4316" s="2">
        <f>A4316*PRICE_TOM+B4316*PRICE_CAR+C4316*PRICE_MES</f>
        <v>88122</v>
      </c>
      <c r="M4316" s="2">
        <f>A4316*FERT_BED_TOM+B4316*FERT_BED_CAR+C4316*FERT_BED_MES</f>
        <v>13640</v>
      </c>
      <c r="N4316" s="6">
        <f>IF(AND(D4316&lt;=TOTAL_BEDS,J4316&lt;=TEMP_WORKER_MAX*TEMP_WORKER_HRS),1,0)</f>
        <v>1</v>
      </c>
      <c r="O4316" s="2">
        <f>L4316-M4316-K4316-FIXED_COSTS</f>
        <v>13607.203256695619</v>
      </c>
      <c r="P4316" s="2">
        <f>IF(N4316=1,O4316,"")</f>
        <v>13607.203256695619</v>
      </c>
    </row>
    <row r="4317">
      <c r="A4317" s="6">
        <v>6</v>
      </c>
      <c r="B4317" s="6">
        <v>13</v>
      </c>
      <c r="C4317" s="6">
        <v>4</v>
      </c>
      <c r="D4317" s="6">
        <f>A4317+B4317+C4317</f>
        <v>23</v>
      </c>
      <c r="E4317" s="5">
        <f>IF(A4317=0,0,A4317*LABOR_HRS_WK_TOM*SEASON_WEEKS*(1+DIM_PCT_TOM)^A4317)</f>
        <v>956.64294000000041</v>
      </c>
      <c r="F4317" s="5">
        <f>IF(B4317=0,0,B4317*LABOR_HRS_WK_CAR*SEASON_WEEKS*(1+DIM_PCT_CAR)^B4317)</f>
        <v>537.6193074924571</v>
      </c>
      <c r="G4317" s="5">
        <f>IF(C4317=0,0,C4317*LABOR_HRS_WK_MES*SEASON_WEEKS*(1+DIM_PCT_MES)^C4317)</f>
        <v>189.17016064453119</v>
      </c>
      <c r="H4317" s="5">
        <f>E4317+F4317+G4317</f>
        <v>1683.4324081369887</v>
      </c>
      <c r="I4317" s="5">
        <f>MIN(H4317,FARMER_HRS)</f>
        <v>720</v>
      </c>
      <c r="J4317" s="5">
        <f>MAX(0,H4317-FARMER_HRS)</f>
        <v>963.43240813698867</v>
      </c>
      <c r="K4317" s="2">
        <f>I4317*FARMER_RATE+J4317*TEMP_WORKER_RATE</f>
        <v>41726.257085711608</v>
      </c>
      <c r="L4317" s="2">
        <f>A4317*PRICE_TOM+B4317*PRICE_CAR+C4317*PRICE_MES</f>
        <v>90822</v>
      </c>
      <c r="M4317" s="2">
        <f>A4317*FERT_BED_TOM+B4317*FERT_BED_CAR+C4317*FERT_BED_MES</f>
        <v>14520</v>
      </c>
      <c r="N4317" s="6">
        <f>IF(AND(D4317&lt;=TOTAL_BEDS,J4317&lt;=TEMP_WORKER_MAX*TEMP_WORKER_HRS),1,0)</f>
        <v>1</v>
      </c>
      <c r="O4317" s="2">
        <f>L4317-M4317-K4317-FIXED_COSTS</f>
        <v>14575.742914288392</v>
      </c>
      <c r="P4317" s="2">
        <f>IF(N4317=1,O4317,"")</f>
        <v>14575.742914288392</v>
      </c>
    </row>
    <row r="4318">
      <c r="A4318" s="6">
        <v>6</v>
      </c>
      <c r="B4318" s="6">
        <v>13</v>
      </c>
      <c r="C4318" s="6">
        <v>5</v>
      </c>
      <c r="D4318" s="6">
        <f>A4318+B4318+C4318</f>
        <v>24</v>
      </c>
      <c r="E4318" s="5">
        <f>IF(A4318=0,0,A4318*LABOR_HRS_WK_TOM*SEASON_WEEKS*(1+DIM_PCT_TOM)^A4318)</f>
        <v>956.64294000000041</v>
      </c>
      <c r="F4318" s="5">
        <f>IF(B4318=0,0,B4318*LABOR_HRS_WK_CAR*SEASON_WEEKS*(1+DIM_PCT_CAR)^B4318)</f>
        <v>537.6193074924571</v>
      </c>
      <c r="G4318" s="5">
        <f>IF(C4318=0,0,C4318*LABOR_HRS_WK_MES*SEASON_WEEKS*(1+DIM_PCT_MES)^C4318)</f>
        <v>239.41848456573481</v>
      </c>
      <c r="H4318" s="5">
        <f>E4318+F4318+G4318</f>
        <v>1733.6807320581922</v>
      </c>
      <c r="I4318" s="5">
        <f>MIN(H4318,FARMER_HRS)</f>
        <v>720</v>
      </c>
      <c r="J4318" s="5">
        <f>MAX(0,H4318-FARMER_HRS)</f>
        <v>1013.6807320581922</v>
      </c>
      <c r="K4318" s="2">
        <f>I4318*FARMER_RATE+J4318*TEMP_WORKER_RATE</f>
        <v>42598.623820454726</v>
      </c>
      <c r="L4318" s="2">
        <f>A4318*PRICE_TOM+B4318*PRICE_CAR+C4318*PRICE_MES</f>
        <v>93522</v>
      </c>
      <c r="M4318" s="2">
        <f>A4318*FERT_BED_TOM+B4318*FERT_BED_CAR+C4318*FERT_BED_MES</f>
        <v>15400</v>
      </c>
      <c r="N4318" s="6">
        <f>IF(AND(D4318&lt;=TOTAL_BEDS,J4318&lt;=TEMP_WORKER_MAX*TEMP_WORKER_HRS),1,0)</f>
        <v>1</v>
      </c>
      <c r="O4318" s="2">
        <f>L4318-M4318-K4318-FIXED_COSTS</f>
        <v>15523.376179545274</v>
      </c>
      <c r="P4318" s="2">
        <f>IF(N4318=1,O4318,"")</f>
        <v>15523.376179545274</v>
      </c>
    </row>
    <row r="4319">
      <c r="A4319" s="6">
        <v>6</v>
      </c>
      <c r="B4319" s="6">
        <v>13</v>
      </c>
      <c r="C4319" s="6">
        <v>6</v>
      </c>
      <c r="D4319" s="6">
        <f>A4319+B4319+C4319</f>
        <v>25</v>
      </c>
      <c r="E4319" s="5">
        <f>IF(A4319=0,0,A4319*LABOR_HRS_WK_TOM*SEASON_WEEKS*(1+DIM_PCT_TOM)^A4319)</f>
        <v>956.64294000000041</v>
      </c>
      <c r="F4319" s="5">
        <f>IF(B4319=0,0,B4319*LABOR_HRS_WK_CAR*SEASON_WEEKS*(1+DIM_PCT_CAR)^B4319)</f>
        <v>537.6193074924571</v>
      </c>
      <c r="G4319" s="5">
        <f>IF(C4319=0,0,C4319*LABOR_HRS_WK_MES*SEASON_WEEKS*(1+DIM_PCT_MES)^C4319)</f>
        <v>290.89345874736773</v>
      </c>
      <c r="H4319" s="5">
        <f>E4319+F4319+G4319</f>
        <v>1785.1557062398251</v>
      </c>
      <c r="I4319" s="5">
        <f>MIN(H4319,FARMER_HRS)</f>
        <v>720</v>
      </c>
      <c r="J4319" s="5">
        <f>MAX(0,H4319-FARMER_HRS)</f>
        <v>1065.1557062398251</v>
      </c>
      <c r="K4319" s="2">
        <f>I4319*FARMER_RATE+J4319*TEMP_WORKER_RATE</f>
        <v>43492.286566663635</v>
      </c>
      <c r="L4319" s="2">
        <f>A4319*PRICE_TOM+B4319*PRICE_CAR+C4319*PRICE_MES</f>
        <v>96222</v>
      </c>
      <c r="M4319" s="2">
        <f>A4319*FERT_BED_TOM+B4319*FERT_BED_CAR+C4319*FERT_BED_MES</f>
        <v>16280</v>
      </c>
      <c r="N4319" s="6">
        <f>IF(AND(D4319&lt;=TOTAL_BEDS,J4319&lt;=TEMP_WORKER_MAX*TEMP_WORKER_HRS),1,0)</f>
        <v>1</v>
      </c>
      <c r="O4319" s="2">
        <f>L4319-M4319-K4319-FIXED_COSTS</f>
        <v>16449.713433336365</v>
      </c>
      <c r="P4319" s="2">
        <f>IF(N4319=1,O4319,"")</f>
        <v>16449.713433336365</v>
      </c>
    </row>
    <row r="4320">
      <c r="A4320" s="6">
        <v>6</v>
      </c>
      <c r="B4320" s="6">
        <v>13</v>
      </c>
      <c r="C4320" s="6">
        <v>7</v>
      </c>
      <c r="D4320" s="6">
        <f>A4320+B4320+C4320</f>
        <v>26</v>
      </c>
      <c r="E4320" s="5">
        <f>IF(A4320=0,0,A4320*LABOR_HRS_WK_TOM*SEASON_WEEKS*(1+DIM_PCT_TOM)^A4320)</f>
        <v>956.64294000000041</v>
      </c>
      <c r="F4320" s="5">
        <f>IF(B4320=0,0,B4320*LABOR_HRS_WK_CAR*SEASON_WEEKS*(1+DIM_PCT_CAR)^B4320)</f>
        <v>537.6193074924571</v>
      </c>
      <c r="G4320" s="5">
        <f>IF(C4320=0,0,C4320*LABOR_HRS_WK_MES*SEASON_WEEKS*(1+DIM_PCT_MES)^C4320)</f>
        <v>343.61789814532818</v>
      </c>
      <c r="H4320" s="5">
        <f>E4320+F4320+G4320</f>
        <v>1837.8801456377855</v>
      </c>
      <c r="I4320" s="5">
        <f>MIN(H4320,FARMER_HRS)</f>
        <v>720</v>
      </c>
      <c r="J4320" s="5">
        <f>MAX(0,H4320-FARMER_HRS)</f>
        <v>1117.8801456377855</v>
      </c>
      <c r="K4320" s="2">
        <f>I4320*FARMER_RATE+J4320*TEMP_WORKER_RATE</f>
        <v>44407.641417322666</v>
      </c>
      <c r="L4320" s="2">
        <f>A4320*PRICE_TOM+B4320*PRICE_CAR+C4320*PRICE_MES</f>
        <v>98922</v>
      </c>
      <c r="M4320" s="2">
        <f>A4320*FERT_BED_TOM+B4320*FERT_BED_CAR+C4320*FERT_BED_MES</f>
        <v>17160</v>
      </c>
      <c r="N4320" s="6">
        <f>IF(AND(D4320&lt;=TOTAL_BEDS,J4320&lt;=TEMP_WORKER_MAX*TEMP_WORKER_HRS),1,0)</f>
        <v>1</v>
      </c>
      <c r="O4320" s="2">
        <f>L4320-M4320-K4320-FIXED_COSTS</f>
        <v>17354.358582677334</v>
      </c>
      <c r="P4320" s="2">
        <f>IF(N4320=1,O4320,"")</f>
        <v>17354.358582677334</v>
      </c>
    </row>
    <row r="4321">
      <c r="A4321" s="6">
        <v>6</v>
      </c>
      <c r="B4321" s="6">
        <v>13</v>
      </c>
      <c r="C4321" s="6">
        <v>8</v>
      </c>
      <c r="D4321" s="6">
        <f>A4321+B4321+C4321</f>
        <v>27</v>
      </c>
      <c r="E4321" s="5">
        <f>IF(A4321=0,0,A4321*LABOR_HRS_WK_TOM*SEASON_WEEKS*(1+DIM_PCT_TOM)^A4321)</f>
        <v>956.64294000000041</v>
      </c>
      <c r="F4321" s="5">
        <f>IF(B4321=0,0,B4321*LABOR_HRS_WK_CAR*SEASON_WEEKS*(1+DIM_PCT_CAR)^B4321)</f>
        <v>537.6193074924571</v>
      </c>
      <c r="G4321" s="5">
        <f>IF(C4321=0,0,C4321*LABOR_HRS_WK_MES*SEASON_WEEKS*(1+DIM_PCT_MES)^C4321)</f>
        <v>397.61499642530833</v>
      </c>
      <c r="H4321" s="5">
        <f>E4321+F4321+G4321</f>
        <v>1891.8772439177658</v>
      </c>
      <c r="I4321" s="5">
        <f>MIN(H4321,FARMER_HRS)</f>
        <v>720</v>
      </c>
      <c r="J4321" s="5">
        <f>MAX(0,H4321-FARMER_HRS)</f>
        <v>1171.8772439177658</v>
      </c>
      <c r="K4321" s="2">
        <f>I4321*FARMER_RATE+J4321*TEMP_WORKER_RATE</f>
        <v>45345.091040238985</v>
      </c>
      <c r="L4321" s="2">
        <f>A4321*PRICE_TOM+B4321*PRICE_CAR+C4321*PRICE_MES</f>
        <v>101622</v>
      </c>
      <c r="M4321" s="2">
        <f>A4321*FERT_BED_TOM+B4321*FERT_BED_CAR+C4321*FERT_BED_MES</f>
        <v>18040</v>
      </c>
      <c r="N4321" s="6">
        <f>IF(AND(D4321&lt;=TOTAL_BEDS,J4321&lt;=TEMP_WORKER_MAX*TEMP_WORKER_HRS),1,0)</f>
        <v>1</v>
      </c>
      <c r="O4321" s="2">
        <f>L4321-M4321-K4321-FIXED_COSTS</f>
        <v>18236.908959761015</v>
      </c>
      <c r="P4321" s="2">
        <f>IF(N4321=1,O4321,"")</f>
        <v>18236.908959761015</v>
      </c>
    </row>
    <row r="4322">
      <c r="A4322" s="6">
        <v>6</v>
      </c>
      <c r="B4322" s="6">
        <v>13</v>
      </c>
      <c r="C4322" s="6">
        <v>9</v>
      </c>
      <c r="D4322" s="6">
        <f>A4322+B4322+C4322</f>
        <v>28</v>
      </c>
      <c r="E4322" s="5">
        <f>IF(A4322=0,0,A4322*LABOR_HRS_WK_TOM*SEASON_WEEKS*(1+DIM_PCT_TOM)^A4322)</f>
        <v>956.64294000000041</v>
      </c>
      <c r="F4322" s="5">
        <f>IF(B4322=0,0,B4322*LABOR_HRS_WK_CAR*SEASON_WEEKS*(1+DIM_PCT_CAR)^B4322)</f>
        <v>537.6193074924571</v>
      </c>
      <c r="G4322" s="5">
        <f>IF(C4322=0,0,C4322*LABOR_HRS_WK_MES*SEASON_WEEKS*(1+DIM_PCT_MES)^C4322)</f>
        <v>452.90833186570273</v>
      </c>
      <c r="H4322" s="5">
        <f>E4322+F4322+G4322</f>
        <v>1947.17057935816</v>
      </c>
      <c r="I4322" s="5">
        <f>MIN(H4322,FARMER_HRS)</f>
        <v>720</v>
      </c>
      <c r="J4322" s="5">
        <f>MAX(0,H4322-FARMER_HRS)</f>
        <v>1227.17057935816</v>
      </c>
      <c r="K4322" s="2">
        <f>I4322*FARMER_RATE+J4322*TEMP_WORKER_RATE</f>
        <v>46305.044780523611</v>
      </c>
      <c r="L4322" s="2">
        <f>A4322*PRICE_TOM+B4322*PRICE_CAR+C4322*PRICE_MES</f>
        <v>104322</v>
      </c>
      <c r="M4322" s="2">
        <f>A4322*FERT_BED_TOM+B4322*FERT_BED_CAR+C4322*FERT_BED_MES</f>
        <v>18920</v>
      </c>
      <c r="N4322" s="6">
        <f>IF(AND(D4322&lt;=TOTAL_BEDS,J4322&lt;=TEMP_WORKER_MAX*TEMP_WORKER_HRS),1,0)</f>
        <v>1</v>
      </c>
      <c r="O4322" s="2">
        <f>L4322-M4322-K4322-FIXED_COSTS</f>
        <v>19096.955219476389</v>
      </c>
      <c r="P4322" s="2">
        <f>IF(N4322=1,O4322,"")</f>
        <v>19096.955219476389</v>
      </c>
    </row>
    <row r="4323">
      <c r="A4323" s="6">
        <v>6</v>
      </c>
      <c r="B4323" s="6">
        <v>13</v>
      </c>
      <c r="C4323" s="6">
        <v>10</v>
      </c>
      <c r="D4323" s="6">
        <f>A4323+B4323+C4323</f>
        <v>29</v>
      </c>
      <c r="E4323" s="5">
        <f>IF(A4323=0,0,A4323*LABOR_HRS_WK_TOM*SEASON_WEEKS*(1+DIM_PCT_TOM)^A4323)</f>
        <v>956.64294000000041</v>
      </c>
      <c r="F4323" s="5">
        <f>IF(B4323=0,0,B4323*LABOR_HRS_WK_CAR*SEASON_WEEKS*(1+DIM_PCT_CAR)^B4323)</f>
        <v>537.6193074924571</v>
      </c>
      <c r="G4323" s="5">
        <f>IF(C4323=0,0,C4323*LABOR_HRS_WK_MES*SEASON_WEEKS*(1+DIM_PCT_MES)^C4323)</f>
        <v>509.52187334891551</v>
      </c>
      <c r="H4323" s="5">
        <f>E4323+F4323+G4323</f>
        <v>2003.7841208413729</v>
      </c>
      <c r="I4323" s="5">
        <f>MIN(H4323,FARMER_HRS)</f>
        <v>720</v>
      </c>
      <c r="J4323" s="5">
        <f>MAX(0,H4323-FARMER_HRS)</f>
        <v>1283.7841208413729</v>
      </c>
      <c r="K4323" s="2">
        <f>I4323*FARMER_RATE+J4323*TEMP_WORKER_RATE</f>
        <v>47287.918764607166</v>
      </c>
      <c r="L4323" s="2">
        <f>A4323*PRICE_TOM+B4323*PRICE_CAR+C4323*PRICE_MES</f>
        <v>107022</v>
      </c>
      <c r="M4323" s="2">
        <f>A4323*FERT_BED_TOM+B4323*FERT_BED_CAR+C4323*FERT_BED_MES</f>
        <v>19800</v>
      </c>
      <c r="N4323" s="6">
        <f>IF(AND(D4323&lt;=TOTAL_BEDS,J4323&lt;=TEMP_WORKER_MAX*TEMP_WORKER_HRS),1,0)</f>
        <v>1</v>
      </c>
      <c r="O4323" s="2">
        <f>L4323-M4323-K4323-FIXED_COSTS</f>
        <v>19934.081235392834</v>
      </c>
      <c r="P4323" s="2">
        <f>IF(N4323=1,O4323,"")</f>
        <v>19934.081235392834</v>
      </c>
    </row>
    <row r="4324">
      <c r="A4324" s="6">
        <v>6</v>
      </c>
      <c r="B4324" s="6">
        <v>13</v>
      </c>
      <c r="C4324" s="6">
        <v>11</v>
      </c>
      <c r="D4324" s="6">
        <f>A4324+B4324+C4324</f>
        <v>30</v>
      </c>
      <c r="E4324" s="5">
        <f>IF(A4324=0,0,A4324*LABOR_HRS_WK_TOM*SEASON_WEEKS*(1+DIM_PCT_TOM)^A4324)</f>
        <v>956.64294000000041</v>
      </c>
      <c r="F4324" s="5">
        <f>IF(B4324=0,0,B4324*LABOR_HRS_WK_CAR*SEASON_WEEKS*(1+DIM_PCT_CAR)^B4324)</f>
        <v>537.6193074924571</v>
      </c>
      <c r="G4324" s="5">
        <f>IF(C4324=0,0,C4324*LABOR_HRS_WK_MES*SEASON_WEEKS*(1+DIM_PCT_MES)^C4324)</f>
        <v>567.47998644235463</v>
      </c>
      <c r="H4324" s="5">
        <f>E4324+F4324+G4324</f>
        <v>2061.7422339348122</v>
      </c>
      <c r="I4324" s="5">
        <f>MIN(H4324,FARMER_HRS)</f>
        <v>720</v>
      </c>
      <c r="J4324" s="5">
        <f>MAX(0,H4324-FARMER_HRS)</f>
        <v>1341.7422339348122</v>
      </c>
      <c r="K4324" s="2">
        <f>I4324*FARMER_RATE+J4324*TEMP_WORKER_RATE</f>
        <v>48294.136005812717</v>
      </c>
      <c r="L4324" s="2">
        <f>A4324*PRICE_TOM+B4324*PRICE_CAR+C4324*PRICE_MES</f>
        <v>109722</v>
      </c>
      <c r="M4324" s="2">
        <f>A4324*FERT_BED_TOM+B4324*FERT_BED_CAR+C4324*FERT_BED_MES</f>
        <v>20680</v>
      </c>
      <c r="N4324" s="6">
        <f>IF(AND(D4324&lt;=TOTAL_BEDS,J4324&lt;=TEMP_WORKER_MAX*TEMP_WORKER_HRS),1,0)</f>
        <v>1</v>
      </c>
      <c r="O4324" s="2">
        <f>L4324-M4324-K4324-FIXED_COSTS</f>
        <v>20747.863994187283</v>
      </c>
      <c r="P4324" s="2">
        <f>IF(N4324=1,O4324,"")</f>
        <v>20747.863994187283</v>
      </c>
    </row>
    <row r="4325">
      <c r="A4325" s="6">
        <v>6</v>
      </c>
      <c r="B4325" s="6">
        <v>13</v>
      </c>
      <c r="C4325" s="6">
        <v>12</v>
      </c>
      <c r="D4325" s="6">
        <f>A4325+B4325+C4325</f>
        <v>31</v>
      </c>
      <c r="E4325" s="5">
        <f>IF(A4325=0,0,A4325*LABOR_HRS_WK_TOM*SEASON_WEEKS*(1+DIM_PCT_TOM)^A4325)</f>
        <v>956.64294000000041</v>
      </c>
      <c r="F4325" s="5">
        <f>IF(B4325=0,0,B4325*LABOR_HRS_WK_CAR*SEASON_WEEKS*(1+DIM_PCT_CAR)^B4325)</f>
        <v>537.6193074924571</v>
      </c>
      <c r="G4325" s="5">
        <f>IF(C4325=0,0,C4325*LABOR_HRS_WK_MES*SEASON_WEEKS*(1+DIM_PCT_MES)^C4325)</f>
        <v>626.807439570419</v>
      </c>
      <c r="H4325" s="5">
        <f>E4325+F4325+G4325</f>
        <v>2121.0696870628763</v>
      </c>
      <c r="I4325" s="5">
        <f>MIN(H4325,FARMER_HRS)</f>
        <v>720</v>
      </c>
      <c r="J4325" s="5">
        <f>MAX(0,H4325-FARMER_HRS)</f>
        <v>1401.0696870628763</v>
      </c>
      <c r="K4325" s="2">
        <f>I4325*FARMER_RATE+J4325*TEMP_WORKER_RATE</f>
        <v>49324.126511508264</v>
      </c>
      <c r="L4325" s="2">
        <f>A4325*PRICE_TOM+B4325*PRICE_CAR+C4325*PRICE_MES</f>
        <v>112422</v>
      </c>
      <c r="M4325" s="2">
        <f>A4325*FERT_BED_TOM+B4325*FERT_BED_CAR+C4325*FERT_BED_MES</f>
        <v>21560</v>
      </c>
      <c r="N4325" s="6">
        <f>IF(AND(D4325&lt;=TOTAL_BEDS,J4325&lt;=TEMP_WORKER_MAX*TEMP_WORKER_HRS),1,0)</f>
        <v>1</v>
      </c>
      <c r="O4325" s="2">
        <f>L4325-M4325-K4325-FIXED_COSTS</f>
        <v>21537.873488491736</v>
      </c>
      <c r="P4325" s="2">
        <f>IF(N4325=1,O4325,"")</f>
        <v>21537.873488491736</v>
      </c>
    </row>
    <row r="4326">
      <c r="A4326" s="6">
        <v>6</v>
      </c>
      <c r="B4326" s="6">
        <v>13</v>
      </c>
      <c r="C4326" s="6">
        <v>13</v>
      </c>
      <c r="D4326" s="6">
        <f>A4326+B4326+C4326</f>
        <v>32</v>
      </c>
      <c r="E4326" s="5">
        <f>IF(A4326=0,0,A4326*LABOR_HRS_WK_TOM*SEASON_WEEKS*(1+DIM_PCT_TOM)^A4326)</f>
        <v>956.64294000000041</v>
      </c>
      <c r="F4326" s="5">
        <f>IF(B4326=0,0,B4326*LABOR_HRS_WK_CAR*SEASON_WEEKS*(1+DIM_PCT_CAR)^B4326)</f>
        <v>537.6193074924571</v>
      </c>
      <c r="G4326" s="5">
        <f>IF(C4326=0,0,C4326*LABOR_HRS_WK_MES*SEASON_WEEKS*(1+DIM_PCT_MES)^C4326)</f>
        <v>687.52941027880331</v>
      </c>
      <c r="H4326" s="5">
        <f>E4326+F4326+G4326</f>
        <v>2181.7916577712608</v>
      </c>
      <c r="I4326" s="5">
        <f>MIN(H4326,FARMER_HRS)</f>
        <v>720</v>
      </c>
      <c r="J4326" s="5">
        <f>MAX(0,H4326-FARMER_HRS)</f>
        <v>1461.7916577712608</v>
      </c>
      <c r="K4326" s="2">
        <f>I4326*FARMER_RATE+J4326*TEMP_WORKER_RATE</f>
        <v>50378.327391862171</v>
      </c>
      <c r="L4326" s="2">
        <f>A4326*PRICE_TOM+B4326*PRICE_CAR+C4326*PRICE_MES</f>
        <v>115122</v>
      </c>
      <c r="M4326" s="2">
        <f>A4326*FERT_BED_TOM+B4326*FERT_BED_CAR+C4326*FERT_BED_MES</f>
        <v>22440</v>
      </c>
      <c r="N4326" s="6">
        <f>IF(AND(D4326&lt;=TOTAL_BEDS,J4326&lt;=TEMP_WORKER_MAX*TEMP_WORKER_HRS),1,0)</f>
        <v>1</v>
      </c>
      <c r="O4326" s="2">
        <f>L4326-M4326-K4326-FIXED_COSTS</f>
        <v>22303.672608137829</v>
      </c>
      <c r="P4326" s="2">
        <f>IF(N4326=1,O4326,"")</f>
        <v>22303.672608137829</v>
      </c>
    </row>
    <row r="4327">
      <c r="A4327" s="6">
        <v>6</v>
      </c>
      <c r="B4327" s="6">
        <v>13</v>
      </c>
      <c r="C4327" s="6">
        <v>14</v>
      </c>
      <c r="D4327" s="6">
        <f>A4327+B4327+C4327</f>
        <v>33</v>
      </c>
      <c r="E4327" s="5">
        <f>IF(A4327=0,0,A4327*LABOR_HRS_WK_TOM*SEASON_WEEKS*(1+DIM_PCT_TOM)^A4327)</f>
        <v>956.64294000000041</v>
      </c>
      <c r="F4327" s="5">
        <f>IF(B4327=0,0,B4327*LABOR_HRS_WK_CAR*SEASON_WEEKS*(1+DIM_PCT_CAR)^B4327)</f>
        <v>537.6193074924571</v>
      </c>
      <c r="G4327" s="5">
        <f>IF(C4327=0,0,C4327*LABOR_HRS_WK_MES*SEASON_WEEKS*(1+DIM_PCT_MES)^C4327)</f>
        <v>749.67149159246435</v>
      </c>
      <c r="H4327" s="5">
        <f>E4327+F4327+G4327</f>
        <v>2243.9337390849219</v>
      </c>
      <c r="I4327" s="5">
        <f>MIN(H4327,FARMER_HRS)</f>
        <v>720</v>
      </c>
      <c r="J4327" s="5">
        <f>MAX(0,H4327-FARMER_HRS)</f>
        <v>1523.9337390849219</v>
      </c>
      <c r="K4327" s="2">
        <f>I4327*FARMER_RATE+J4327*TEMP_WORKER_RATE</f>
        <v>51457.182970224341</v>
      </c>
      <c r="L4327" s="2">
        <f>A4327*PRICE_TOM+B4327*PRICE_CAR+C4327*PRICE_MES</f>
        <v>117822</v>
      </c>
      <c r="M4327" s="2">
        <f>A4327*FERT_BED_TOM+B4327*FERT_BED_CAR+C4327*FERT_BED_MES</f>
        <v>23320</v>
      </c>
      <c r="N4327" s="6">
        <f>IF(AND(D4327&lt;=TOTAL_BEDS,J4327&lt;=TEMP_WORKER_MAX*TEMP_WORKER_HRS),1,0)</f>
        <v>1</v>
      </c>
      <c r="O4327" s="2">
        <f>L4327-M4327-K4327-FIXED_COSTS</f>
        <v>23044.817029775659</v>
      </c>
      <c r="P4327" s="2">
        <f>IF(N4327=1,O4327,"")</f>
        <v>23044.817029775659</v>
      </c>
    </row>
    <row r="4328">
      <c r="A4328" s="6">
        <v>6</v>
      </c>
      <c r="B4328" s="6">
        <v>13</v>
      </c>
      <c r="C4328" s="6">
        <v>15</v>
      </c>
      <c r="D4328" s="6">
        <f>A4328+B4328+C4328</f>
        <v>34</v>
      </c>
      <c r="E4328" s="5">
        <f>IF(A4328=0,0,A4328*LABOR_HRS_WK_TOM*SEASON_WEEKS*(1+DIM_PCT_TOM)^A4328)</f>
        <v>956.64294000000041</v>
      </c>
      <c r="F4328" s="5">
        <f>IF(B4328=0,0,B4328*LABOR_HRS_WK_CAR*SEASON_WEEKS*(1+DIM_PCT_CAR)^B4328)</f>
        <v>537.6193074924571</v>
      </c>
      <c r="G4328" s="5">
        <f>IF(C4328=0,0,C4328*LABOR_HRS_WK_MES*SEASON_WEEKS*(1+DIM_PCT_MES)^C4328)</f>
        <v>813.25969846861074</v>
      </c>
      <c r="H4328" s="5">
        <f>E4328+F4328+G4328</f>
        <v>2307.521945961068</v>
      </c>
      <c r="I4328" s="5">
        <f>MIN(H4328,FARMER_HRS)</f>
        <v>720</v>
      </c>
      <c r="J4328" s="5">
        <f>MAX(0,H4328-FARMER_HRS)</f>
        <v>1587.521945961068</v>
      </c>
      <c r="K4328" s="2">
        <f>I4328*FARMER_RATE+J4328*TEMP_WORKER_RATE</f>
        <v>52561.144895157428</v>
      </c>
      <c r="L4328" s="2">
        <f>A4328*PRICE_TOM+B4328*PRICE_CAR+C4328*PRICE_MES</f>
        <v>120522</v>
      </c>
      <c r="M4328" s="2">
        <f>A4328*FERT_BED_TOM+B4328*FERT_BED_CAR+C4328*FERT_BED_MES</f>
        <v>24200</v>
      </c>
      <c r="N4328" s="6">
        <f>IF(AND(D4328&lt;=TOTAL_BEDS,J4328&lt;=TEMP_WORKER_MAX*TEMP_WORKER_HRS),1,0)</f>
        <v>1</v>
      </c>
      <c r="O4328" s="2">
        <f>L4328-M4328-K4328-FIXED_COSTS</f>
        <v>23760.855104842572</v>
      </c>
      <c r="P4328" s="2">
        <f>IF(N4328=1,O4328,"")</f>
        <v>23760.855104842572</v>
      </c>
    </row>
    <row r="4329">
      <c r="A4329" s="6">
        <v>6</v>
      </c>
      <c r="B4329" s="6">
        <v>13</v>
      </c>
      <c r="C4329" s="6">
        <v>16</v>
      </c>
      <c r="D4329" s="6">
        <f>A4329+B4329+C4329</f>
        <v>35</v>
      </c>
      <c r="E4329" s="5">
        <f>IF(A4329=0,0,A4329*LABOR_HRS_WK_TOM*SEASON_WEEKS*(1+DIM_PCT_TOM)^A4329)</f>
        <v>956.64294000000041</v>
      </c>
      <c r="F4329" s="5">
        <f>IF(B4329=0,0,B4329*LABOR_HRS_WK_CAR*SEASON_WEEKS*(1+DIM_PCT_CAR)^B4329)</f>
        <v>537.6193074924571</v>
      </c>
      <c r="G4329" s="5">
        <f>IF(C4329=0,0,C4329*LABOR_HRS_WK_MES*SEASON_WEEKS*(1+DIM_PCT_MES)^C4329)</f>
        <v>878.32047434609967</v>
      </c>
      <c r="H4329" s="5">
        <f>E4329+F4329+G4329</f>
        <v>2372.5827218385571</v>
      </c>
      <c r="I4329" s="5">
        <f>MIN(H4329,FARMER_HRS)</f>
        <v>720</v>
      </c>
      <c r="J4329" s="5">
        <f>MAX(0,H4329-FARMER_HRS)</f>
        <v>1652.5827218385571</v>
      </c>
      <c r="K4329" s="2">
        <f>I4329*FARMER_RATE+J4329*TEMP_WORKER_RATE</f>
        <v>53690.672254141617</v>
      </c>
      <c r="L4329" s="2">
        <f>A4329*PRICE_TOM+B4329*PRICE_CAR+C4329*PRICE_MES</f>
        <v>123222</v>
      </c>
      <c r="M4329" s="2">
        <f>A4329*FERT_BED_TOM+B4329*FERT_BED_CAR+C4329*FERT_BED_MES</f>
        <v>25080</v>
      </c>
      <c r="N4329" s="6">
        <f>IF(AND(D4329&lt;=TOTAL_BEDS,J4329&lt;=TEMP_WORKER_MAX*TEMP_WORKER_HRS),1,0)</f>
        <v>1</v>
      </c>
      <c r="O4329" s="2">
        <f>L4329-M4329-K4329-FIXED_COSTS</f>
        <v>24451.327745858383</v>
      </c>
      <c r="P4329" s="2">
        <f>IF(N4329=1,O4329,"")</f>
        <v>24451.327745858383</v>
      </c>
    </row>
    <row r="4330">
      <c r="A4330" s="6">
        <v>6</v>
      </c>
      <c r="B4330" s="6">
        <v>13</v>
      </c>
      <c r="C4330" s="6">
        <v>17</v>
      </c>
      <c r="D4330" s="6">
        <f>A4330+B4330+C4330</f>
        <v>36</v>
      </c>
      <c r="E4330" s="5">
        <f>IF(A4330=0,0,A4330*LABOR_HRS_WK_TOM*SEASON_WEEKS*(1+DIM_PCT_TOM)^A4330)</f>
        <v>956.64294000000041</v>
      </c>
      <c r="F4330" s="5">
        <f>IF(B4330=0,0,B4330*LABOR_HRS_WK_CAR*SEASON_WEEKS*(1+DIM_PCT_CAR)^B4330)</f>
        <v>537.6193074924571</v>
      </c>
      <c r="G4330" s="5">
        <f>IF(C4330=0,0,C4330*LABOR_HRS_WK_MES*SEASON_WEEKS*(1+DIM_PCT_MES)^C4330)</f>
        <v>944.88069779263992</v>
      </c>
      <c r="H4330" s="5">
        <f>E4330+F4330+G4330</f>
        <v>2439.1429452850971</v>
      </c>
      <c r="I4330" s="5">
        <f>MIN(H4330,FARMER_HRS)</f>
        <v>720</v>
      </c>
      <c r="J4330" s="5">
        <f>MAX(0,H4330-FARMER_HRS)</f>
        <v>1719.1429452850971</v>
      </c>
      <c r="K4330" s="2">
        <f>I4330*FARMER_RATE+J4330*TEMP_WORKER_RATE</f>
        <v>54846.231688977379</v>
      </c>
      <c r="L4330" s="2">
        <f>A4330*PRICE_TOM+B4330*PRICE_CAR+C4330*PRICE_MES</f>
        <v>125922</v>
      </c>
      <c r="M4330" s="2">
        <f>A4330*FERT_BED_TOM+B4330*FERT_BED_CAR+C4330*FERT_BED_MES</f>
        <v>25960</v>
      </c>
      <c r="N4330" s="6">
        <f>IF(AND(D4330&lt;=TOTAL_BEDS,J4330&lt;=TEMP_WORKER_MAX*TEMP_WORKER_HRS),1,0)</f>
        <v>1</v>
      </c>
      <c r="O4330" s="2">
        <f>L4330-M4330-K4330-FIXED_COSTS</f>
        <v>25115.768311022621</v>
      </c>
      <c r="P4330" s="2">
        <f>IF(N4330=1,O4330,"")</f>
        <v>25115.768311022621</v>
      </c>
    </row>
    <row r="4331">
      <c r="A4331" s="6">
        <v>6</v>
      </c>
      <c r="B4331" s="6">
        <v>13</v>
      </c>
      <c r="C4331" s="6">
        <v>18</v>
      </c>
      <c r="D4331" s="6">
        <f>A4331+B4331+C4331</f>
        <v>37</v>
      </c>
      <c r="E4331" s="5">
        <f>IF(A4331=0,0,A4331*LABOR_HRS_WK_TOM*SEASON_WEEKS*(1+DIM_PCT_TOM)^A4331)</f>
        <v>956.64294000000041</v>
      </c>
      <c r="F4331" s="5">
        <f>IF(B4331=0,0,B4331*LABOR_HRS_WK_CAR*SEASON_WEEKS*(1+DIM_PCT_CAR)^B4331)</f>
        <v>537.6193074924571</v>
      </c>
      <c r="G4331" s="5">
        <f>IF(C4331=0,0,C4331*LABOR_HRS_WK_MES*SEASON_WEEKS*(1+DIM_PCT_MES)^C4331)</f>
        <v>1012.9676892512272</v>
      </c>
      <c r="H4331" s="5">
        <f>E4331+F4331+G4331</f>
        <v>2507.2299367436844</v>
      </c>
      <c r="I4331" s="5">
        <f>MIN(H4331,FARMER_HRS)</f>
        <v>720</v>
      </c>
      <c r="J4331" s="5">
        <f>MAX(0,H4331-FARMER_HRS)</f>
        <v>1787.2299367436844</v>
      </c>
      <c r="K4331" s="2">
        <f>I4331*FARMER_RATE+J4331*TEMP_WORKER_RATE</f>
        <v>56028.297512911187</v>
      </c>
      <c r="L4331" s="2">
        <f>A4331*PRICE_TOM+B4331*PRICE_CAR+C4331*PRICE_MES</f>
        <v>128622</v>
      </c>
      <c r="M4331" s="2">
        <f>A4331*FERT_BED_TOM+B4331*FERT_BED_CAR+C4331*FERT_BED_MES</f>
        <v>26840</v>
      </c>
      <c r="N4331" s="6">
        <f>IF(AND(D4331&lt;=TOTAL_BEDS,J4331&lt;=TEMP_WORKER_MAX*TEMP_WORKER_HRS),1,0)</f>
        <v>1</v>
      </c>
      <c r="O4331" s="2">
        <f>L4331-M4331-K4331-FIXED_COSTS</f>
        <v>25753.702487088813</v>
      </c>
      <c r="P4331" s="2">
        <f>IF(N4331=1,O4331,"")</f>
        <v>25753.702487088813</v>
      </c>
    </row>
    <row r="4332">
      <c r="A4332" s="6">
        <v>6</v>
      </c>
      <c r="B4332" s="6">
        <v>13</v>
      </c>
      <c r="C4332" s="6">
        <v>19</v>
      </c>
      <c r="D4332" s="6">
        <f>A4332+B4332+C4332</f>
        <v>38</v>
      </c>
      <c r="E4332" s="5">
        <f>IF(A4332=0,0,A4332*LABOR_HRS_WK_TOM*SEASON_WEEKS*(1+DIM_PCT_TOM)^A4332)</f>
        <v>956.64294000000041</v>
      </c>
      <c r="F4332" s="5">
        <f>IF(B4332=0,0,B4332*LABOR_HRS_WK_CAR*SEASON_WEEKS*(1+DIM_PCT_CAR)^B4332)</f>
        <v>537.6193074924571</v>
      </c>
      <c r="G4332" s="5">
        <f>IF(C4332=0,0,C4332*LABOR_HRS_WK_MES*SEASON_WEEKS*(1+DIM_PCT_MES)^C4332)</f>
        <v>1082.6092178872491</v>
      </c>
      <c r="H4332" s="5">
        <f>E4332+F4332+G4332</f>
        <v>2576.8714653797065</v>
      </c>
      <c r="I4332" s="5">
        <f>MIN(H4332,FARMER_HRS)</f>
        <v>720</v>
      </c>
      <c r="J4332" s="5">
        <f>MAX(0,H4332-FARMER_HRS)</f>
        <v>1856.8714653797065</v>
      </c>
      <c r="K4332" s="2">
        <f>I4332*FARMER_RATE+J4332*TEMP_WORKER_RATE</f>
        <v>57237.351829508792</v>
      </c>
      <c r="L4332" s="2">
        <f>A4332*PRICE_TOM+B4332*PRICE_CAR+C4332*PRICE_MES</f>
        <v>131322</v>
      </c>
      <c r="M4332" s="2">
        <f>A4332*FERT_BED_TOM+B4332*FERT_BED_CAR+C4332*FERT_BED_MES</f>
        <v>27720</v>
      </c>
      <c r="N4332" s="6">
        <f>IF(AND(D4332&lt;=TOTAL_BEDS,J4332&lt;=TEMP_WORKER_MAX*TEMP_WORKER_HRS),1,0)</f>
        <v>1</v>
      </c>
      <c r="O4332" s="2">
        <f>L4332-M4332-K4332-FIXED_COSTS</f>
        <v>26364.648170491208</v>
      </c>
      <c r="P4332" s="2">
        <f>IF(N4332=1,O4332,"")</f>
        <v>26364.648170491208</v>
      </c>
    </row>
    <row r="4333">
      <c r="A4333" s="6">
        <v>6</v>
      </c>
      <c r="B4333" s="6">
        <v>13</v>
      </c>
      <c r="C4333" s="6">
        <v>20</v>
      </c>
      <c r="D4333" s="6">
        <f>A4333+B4333+C4333</f>
        <v>39</v>
      </c>
      <c r="E4333" s="5">
        <f>IF(A4333=0,0,A4333*LABOR_HRS_WK_TOM*SEASON_WEEKS*(1+DIM_PCT_TOM)^A4333)</f>
        <v>956.64294000000041</v>
      </c>
      <c r="F4333" s="5">
        <f>IF(B4333=0,0,B4333*LABOR_HRS_WK_CAR*SEASON_WEEKS*(1+DIM_PCT_CAR)^B4333)</f>
        <v>537.6193074924571</v>
      </c>
      <c r="G4333" s="5">
        <f>IF(C4333=0,0,C4333*LABOR_HRS_WK_MES*SEASON_WEEKS*(1+DIM_PCT_MES)^C4333)</f>
        <v>1153.8335085377259</v>
      </c>
      <c r="H4333" s="5">
        <f>E4333+F4333+G4333</f>
        <v>2648.0957560301831</v>
      </c>
      <c r="I4333" s="5">
        <f>MIN(H4333,FARMER_HRS)</f>
        <v>720</v>
      </c>
      <c r="J4333" s="5">
        <f>MAX(0,H4333-FARMER_HRS)</f>
        <v>1928.0957560301831</v>
      </c>
      <c r="K4333" s="2">
        <f>I4333*FARMER_RATE+J4333*TEMP_WORKER_RATE</f>
        <v>58473.884653301786</v>
      </c>
      <c r="L4333" s="2">
        <f>A4333*PRICE_TOM+B4333*PRICE_CAR+C4333*PRICE_MES</f>
        <v>134022</v>
      </c>
      <c r="M4333" s="2">
        <f>A4333*FERT_BED_TOM+B4333*FERT_BED_CAR+C4333*FERT_BED_MES</f>
        <v>28600</v>
      </c>
      <c r="N4333" s="6">
        <f>IF(AND(D4333&lt;=TOTAL_BEDS,J4333&lt;=TEMP_WORKER_MAX*TEMP_WORKER_HRS),1,0)</f>
        <v>1</v>
      </c>
      <c r="O4333" s="2">
        <f>L4333-M4333-K4333-FIXED_COSTS</f>
        <v>26948.115346698214</v>
      </c>
      <c r="P4333" s="2">
        <f>IF(N4333=1,O4333,"")</f>
        <v>26948.115346698214</v>
      </c>
    </row>
    <row r="4334">
      <c r="A4334" s="6">
        <v>6</v>
      </c>
      <c r="B4334" s="6">
        <v>13</v>
      </c>
      <c r="C4334" s="6">
        <v>21</v>
      </c>
      <c r="D4334" s="6">
        <f>A4334+B4334+C4334</f>
        <v>40</v>
      </c>
      <c r="E4334" s="5">
        <f>IF(A4334=0,0,A4334*LABOR_HRS_WK_TOM*SEASON_WEEKS*(1+DIM_PCT_TOM)^A4334)</f>
        <v>956.64294000000041</v>
      </c>
      <c r="F4334" s="5">
        <f>IF(B4334=0,0,B4334*LABOR_HRS_WK_CAR*SEASON_WEEKS*(1+DIM_PCT_CAR)^B4334)</f>
        <v>537.6193074924571</v>
      </c>
      <c r="G4334" s="5">
        <f>IF(C4334=0,0,C4334*LABOR_HRS_WK_MES*SEASON_WEEKS*(1+DIM_PCT_MES)^C4334)</f>
        <v>1226.6692487641699</v>
      </c>
      <c r="H4334" s="5">
        <f>E4334+F4334+G4334</f>
        <v>2720.9314962566273</v>
      </c>
      <c r="I4334" s="5">
        <f>MIN(H4334,FARMER_HRS)</f>
        <v>720</v>
      </c>
      <c r="J4334" s="5">
        <f>MAX(0,H4334-FARMER_HRS)</f>
        <v>2000.9314962566273</v>
      </c>
      <c r="K4334" s="2">
        <f>I4334*FARMER_RATE+J4334*TEMP_WORKER_RATE</f>
        <v>59738.394032233111</v>
      </c>
      <c r="L4334" s="2">
        <f>A4334*PRICE_TOM+B4334*PRICE_CAR+C4334*PRICE_MES</f>
        <v>136722</v>
      </c>
      <c r="M4334" s="2">
        <f>A4334*FERT_BED_TOM+B4334*FERT_BED_CAR+C4334*FERT_BED_MES</f>
        <v>29480</v>
      </c>
      <c r="N4334" s="6">
        <f>IF(AND(D4334&lt;=TOTAL_BEDS,J4334&lt;=TEMP_WORKER_MAX*TEMP_WORKER_HRS),1,0)</f>
        <v>1</v>
      </c>
      <c r="O4334" s="2">
        <f>L4334-M4334-K4334-FIXED_COSTS</f>
        <v>27503.605967766889</v>
      </c>
      <c r="P4334" s="2">
        <f>IF(N4334=1,O4334,"")</f>
        <v>27503.605967766889</v>
      </c>
    </row>
    <row r="4335">
      <c r="A4335" s="6">
        <v>6</v>
      </c>
      <c r="B4335" s="6">
        <v>13</v>
      </c>
      <c r="C4335" s="6">
        <v>22</v>
      </c>
      <c r="D4335" s="6">
        <f>A4335+B4335+C4335</f>
        <v>41</v>
      </c>
      <c r="E4335" s="5">
        <f>IF(A4335=0,0,A4335*LABOR_HRS_WK_TOM*SEASON_WEEKS*(1+DIM_PCT_TOM)^A4335)</f>
        <v>956.64294000000041</v>
      </c>
      <c r="F4335" s="5">
        <f>IF(B4335=0,0,B4335*LABOR_HRS_WK_CAR*SEASON_WEEKS*(1+DIM_PCT_CAR)^B4335)</f>
        <v>537.6193074924571</v>
      </c>
      <c r="G4335" s="5">
        <f>IF(C4335=0,0,C4335*LABOR_HRS_WK_MES*SEASON_WEEKS*(1+DIM_PCT_MES)^C4335)</f>
        <v>1301.1455960105659</v>
      </c>
      <c r="H4335" s="5">
        <f>E4335+F4335+G4335</f>
        <v>2795.4078435030233</v>
      </c>
      <c r="I4335" s="5">
        <f>MIN(H4335,FARMER_HRS)</f>
        <v>720</v>
      </c>
      <c r="J4335" s="5">
        <f>MAX(0,H4335-FARMER_HRS)</f>
        <v>2075.4078435030233</v>
      </c>
      <c r="K4335" s="2">
        <f>I4335*FARMER_RATE+J4335*TEMP_WORKER_RATE</f>
        <v>61031.386171927486</v>
      </c>
      <c r="L4335" s="2">
        <f>A4335*PRICE_TOM+B4335*PRICE_CAR+C4335*PRICE_MES</f>
        <v>139422</v>
      </c>
      <c r="M4335" s="2">
        <f>A4335*FERT_BED_TOM+B4335*FERT_BED_CAR+C4335*FERT_BED_MES</f>
        <v>30360</v>
      </c>
      <c r="N4335" s="6">
        <f>IF(AND(D4335&lt;=TOTAL_BEDS,J4335&lt;=TEMP_WORKER_MAX*TEMP_WORKER_HRS),1,0)</f>
        <v>1</v>
      </c>
      <c r="O4335" s="2">
        <f>L4335-M4335-K4335-FIXED_COSTS</f>
        <v>28030.613828072514</v>
      </c>
      <c r="P4335" s="2">
        <f>IF(N4335=1,O4335,"")</f>
        <v>28030.613828072514</v>
      </c>
    </row>
    <row r="4336">
      <c r="A4336" s="6">
        <v>6</v>
      </c>
      <c r="B4336" s="6">
        <v>13</v>
      </c>
      <c r="C4336" s="6">
        <v>23</v>
      </c>
      <c r="D4336" s="6">
        <f>A4336+B4336+C4336</f>
        <v>42</v>
      </c>
      <c r="E4336" s="5">
        <f>IF(A4336=0,0,A4336*LABOR_HRS_WK_TOM*SEASON_WEEKS*(1+DIM_PCT_TOM)^A4336)</f>
        <v>956.64294000000041</v>
      </c>
      <c r="F4336" s="5">
        <f>IF(B4336=0,0,B4336*LABOR_HRS_WK_CAR*SEASON_WEEKS*(1+DIM_PCT_CAR)^B4336)</f>
        <v>537.6193074924571</v>
      </c>
      <c r="G4336" s="5">
        <f>IF(C4336=0,0,C4336*LABOR_HRS_WK_MES*SEASON_WEEKS*(1+DIM_PCT_MES)^C4336)</f>
        <v>1377.2921848680023</v>
      </c>
      <c r="H4336" s="5">
        <f>E4336+F4336+G4336</f>
        <v>2871.55443236046</v>
      </c>
      <c r="I4336" s="5">
        <f>MIN(H4336,FARMER_HRS)</f>
        <v>720</v>
      </c>
      <c r="J4336" s="5">
        <f>MAX(0,H4336-FARMER_HRS)</f>
        <v>2151.55443236046</v>
      </c>
      <c r="K4336" s="2">
        <f>I4336*FARMER_RATE+J4336*TEMP_WORKER_RATE</f>
        <v>62353.37556181354</v>
      </c>
      <c r="L4336" s="2">
        <f>A4336*PRICE_TOM+B4336*PRICE_CAR+C4336*PRICE_MES</f>
        <v>142122</v>
      </c>
      <c r="M4336" s="2">
        <f>A4336*FERT_BED_TOM+B4336*FERT_BED_CAR+C4336*FERT_BED_MES</f>
        <v>31240</v>
      </c>
      <c r="N4336" s="6">
        <f>IF(AND(D4336&lt;=TOTAL_BEDS,J4336&lt;=TEMP_WORKER_MAX*TEMP_WORKER_HRS),1,0)</f>
        <v>1</v>
      </c>
      <c r="O4336" s="2">
        <f>L4336-M4336-K4336-FIXED_COSTS</f>
        <v>28528.62443818646</v>
      </c>
      <c r="P4336" s="2">
        <f>IF(N4336=1,O4336,"")</f>
        <v>28528.62443818646</v>
      </c>
    </row>
    <row r="4337">
      <c r="A4337" s="6">
        <v>6</v>
      </c>
      <c r="B4337" s="6">
        <v>13</v>
      </c>
      <c r="C4337" s="6">
        <v>24</v>
      </c>
      <c r="D4337" s="6">
        <f>A4337+B4337+C4337</f>
        <v>43</v>
      </c>
      <c r="E4337" s="5">
        <f>IF(A4337=0,0,A4337*LABOR_HRS_WK_TOM*SEASON_WEEKS*(1+DIM_PCT_TOM)^A4337)</f>
        <v>956.64294000000041</v>
      </c>
      <c r="F4337" s="5">
        <f>IF(B4337=0,0,B4337*LABOR_HRS_WK_CAR*SEASON_WEEKS*(1+DIM_PCT_CAR)^B4337)</f>
        <v>537.6193074924571</v>
      </c>
      <c r="G4337" s="5">
        <f>IF(C4337=0,0,C4337*LABOR_HRS_WK_MES*SEASON_WEEKS*(1+DIM_PCT_MES)^C4337)</f>
        <v>1455.139134447498</v>
      </c>
      <c r="H4337" s="5">
        <f>E4337+F4337+G4337</f>
        <v>2949.4013819399552</v>
      </c>
      <c r="I4337" s="5">
        <f>MIN(H4337,FARMER_HRS)</f>
        <v>720</v>
      </c>
      <c r="J4337" s="5">
        <f>MAX(0,H4337-FARMER_HRS)</f>
        <v>2229.4013819399552</v>
      </c>
      <c r="K4337" s="2">
        <f>I4337*FARMER_RATE+J4337*TEMP_WORKER_RATE</f>
        <v>63704.885103124223</v>
      </c>
      <c r="L4337" s="2">
        <f>A4337*PRICE_TOM+B4337*PRICE_CAR+C4337*PRICE_MES</f>
        <v>144822</v>
      </c>
      <c r="M4337" s="2">
        <f>A4337*FERT_BED_TOM+B4337*FERT_BED_CAR+C4337*FERT_BED_MES</f>
        <v>32120</v>
      </c>
      <c r="N4337" s="6">
        <f>IF(AND(D4337&lt;=TOTAL_BEDS,J4337&lt;=TEMP_WORKER_MAX*TEMP_WORKER_HRS),1,0)</f>
        <v>1</v>
      </c>
      <c r="O4337" s="2">
        <f>L4337-M4337-K4337-FIXED_COSTS</f>
        <v>28997.114896875777</v>
      </c>
      <c r="P4337" s="2">
        <f>IF(N4337=1,O4337,"")</f>
        <v>28997.114896875777</v>
      </c>
    </row>
    <row r="4338">
      <c r="A4338" s="6">
        <v>6</v>
      </c>
      <c r="B4338" s="6">
        <v>13</v>
      </c>
      <c r="C4338" s="6">
        <v>25</v>
      </c>
      <c r="D4338" s="6">
        <f>A4338+B4338+C4338</f>
        <v>44</v>
      </c>
      <c r="E4338" s="5">
        <f>IF(A4338=0,0,A4338*LABOR_HRS_WK_TOM*SEASON_WEEKS*(1+DIM_PCT_TOM)^A4338)</f>
        <v>956.64294000000041</v>
      </c>
      <c r="F4338" s="5">
        <f>IF(B4338=0,0,B4338*LABOR_HRS_WK_CAR*SEASON_WEEKS*(1+DIM_PCT_CAR)^B4338)</f>
        <v>537.6193074924571</v>
      </c>
      <c r="G4338" s="5">
        <f>IF(C4338=0,0,C4338*LABOR_HRS_WK_MES*SEASON_WEEKS*(1+DIM_PCT_MES)^C4338)</f>
        <v>1534.7170558625955</v>
      </c>
      <c r="H4338" s="5">
        <f>E4338+F4338+G4338</f>
        <v>3028.9793033550532</v>
      </c>
      <c r="I4338" s="5">
        <f>MIN(H4338,FARMER_HRS)</f>
        <v>720</v>
      </c>
      <c r="J4338" s="5">
        <f>MAX(0,H4338-FARMER_HRS)</f>
        <v>2308.9793033550532</v>
      </c>
      <c r="K4338" s="2">
        <f>I4338*FARMER_RATE+J4338*TEMP_WORKER_RATE</f>
        <v>65086.446238803008</v>
      </c>
      <c r="L4338" s="2">
        <f>A4338*PRICE_TOM+B4338*PRICE_CAR+C4338*PRICE_MES</f>
        <v>147522</v>
      </c>
      <c r="M4338" s="2">
        <f>A4338*FERT_BED_TOM+B4338*FERT_BED_CAR+C4338*FERT_BED_MES</f>
        <v>33000</v>
      </c>
      <c r="N4338" s="6">
        <f>IF(AND(D4338&lt;=TOTAL_BEDS,J4338&lt;=TEMP_WORKER_MAX*TEMP_WORKER_HRS),1,0)</f>
        <v>1</v>
      </c>
      <c r="O4338" s="2">
        <f>L4338-M4338-K4338-FIXED_COSTS</f>
        <v>29435.553761196992</v>
      </c>
      <c r="P4338" s="2">
        <f>IF(N4338=1,O4338,"")</f>
        <v>29435.553761196992</v>
      </c>
    </row>
    <row r="4339">
      <c r="A4339" s="6">
        <v>6</v>
      </c>
      <c r="B4339" s="6">
        <v>13</v>
      </c>
      <c r="C4339" s="6">
        <v>26</v>
      </c>
      <c r="D4339" s="6">
        <f>A4339+B4339+C4339</f>
        <v>45</v>
      </c>
      <c r="E4339" s="5">
        <f>IF(A4339=0,0,A4339*LABOR_HRS_WK_TOM*SEASON_WEEKS*(1+DIM_PCT_TOM)^A4339)</f>
        <v>956.64294000000041</v>
      </c>
      <c r="F4339" s="5">
        <f>IF(B4339=0,0,B4339*LABOR_HRS_WK_CAR*SEASON_WEEKS*(1+DIM_PCT_CAR)^B4339)</f>
        <v>537.6193074924571</v>
      </c>
      <c r="G4339" s="5">
        <f>IF(C4339=0,0,C4339*LABOR_HRS_WK_MES*SEASON_WEEKS*(1+DIM_PCT_MES)^C4339)</f>
        <v>1616.0570598233128</v>
      </c>
      <c r="H4339" s="5">
        <f>E4339+F4339+G4339</f>
        <v>3110.31930731577</v>
      </c>
      <c r="I4339" s="5">
        <f>MIN(H4339,FARMER_HRS)</f>
        <v>720</v>
      </c>
      <c r="J4339" s="5">
        <f>MAX(0,H4339-FARMER_HRS)</f>
        <v>2390.31930731577</v>
      </c>
      <c r="K4339" s="2">
        <f>I4339*FARMER_RATE+J4339*TEMP_WORKER_RATE</f>
        <v>66498.59908534323</v>
      </c>
      <c r="L4339" s="2">
        <f>A4339*PRICE_TOM+B4339*PRICE_CAR+C4339*PRICE_MES</f>
        <v>150222</v>
      </c>
      <c r="M4339" s="2">
        <f>A4339*FERT_BED_TOM+B4339*FERT_BED_CAR+C4339*FERT_BED_MES</f>
        <v>33880</v>
      </c>
      <c r="N4339" s="6">
        <f>IF(AND(D4339&lt;=TOTAL_BEDS,J4339&lt;=TEMP_WORKER_MAX*TEMP_WORKER_HRS),1,0)</f>
        <v>1</v>
      </c>
      <c r="O4339" s="2">
        <f>L4339-M4339-K4339-FIXED_COSTS</f>
        <v>29843.40091465677</v>
      </c>
      <c r="P4339" s="2">
        <f>IF(N4339=1,O4339,"")</f>
        <v>29843.40091465677</v>
      </c>
    </row>
    <row r="4340">
      <c r="A4340" s="6">
        <v>6</v>
      </c>
      <c r="B4340" s="6">
        <v>13</v>
      </c>
      <c r="C4340" s="6">
        <v>27</v>
      </c>
      <c r="D4340" s="6">
        <f>A4340+B4340+C4340</f>
        <v>46</v>
      </c>
      <c r="E4340" s="5">
        <f>IF(A4340=0,0,A4340*LABOR_HRS_WK_TOM*SEASON_WEEKS*(1+DIM_PCT_TOM)^A4340)</f>
        <v>956.64294000000041</v>
      </c>
      <c r="F4340" s="5">
        <f>IF(B4340=0,0,B4340*LABOR_HRS_WK_CAR*SEASON_WEEKS*(1+DIM_PCT_CAR)^B4340)</f>
        <v>537.6193074924571</v>
      </c>
      <c r="G4340" s="5">
        <f>IF(C4340=0,0,C4340*LABOR_HRS_WK_MES*SEASON_WEEKS*(1+DIM_PCT_MES)^C4340)</f>
        <v>1699.19076434307</v>
      </c>
      <c r="H4340" s="5">
        <f>E4340+F4340+G4340</f>
        <v>3193.4530118355274</v>
      </c>
      <c r="I4340" s="5">
        <f>MIN(H4340,FARMER_HRS)</f>
        <v>720</v>
      </c>
      <c r="J4340" s="5">
        <f>MAX(0,H4340-FARMER_HRS)</f>
        <v>2473.4530118355274</v>
      </c>
      <c r="K4340" s="2">
        <f>I4340*FARMER_RATE+J4340*TEMP_WORKER_RATE</f>
        <v>67941.892566589013</v>
      </c>
      <c r="L4340" s="2">
        <f>A4340*PRICE_TOM+B4340*PRICE_CAR+C4340*PRICE_MES</f>
        <v>152922</v>
      </c>
      <c r="M4340" s="2">
        <f>A4340*FERT_BED_TOM+B4340*FERT_BED_CAR+C4340*FERT_BED_MES</f>
        <v>34760</v>
      </c>
      <c r="N4340" s="6">
        <f>IF(AND(D4340&lt;=TOTAL_BEDS,J4340&lt;=TEMP_WORKER_MAX*TEMP_WORKER_HRS),1,0)</f>
        <v>1</v>
      </c>
      <c r="O4340" s="2">
        <f>L4340-M4340-K4340-FIXED_COSTS</f>
        <v>30220.107433410987</v>
      </c>
      <c r="P4340" s="2">
        <f>IF(N4340=1,O4340,"")</f>
        <v>30220.107433410987</v>
      </c>
    </row>
    <row r="4341">
      <c r="A4341" s="6">
        <v>6</v>
      </c>
      <c r="B4341" s="6">
        <v>13</v>
      </c>
      <c r="C4341" s="6">
        <v>28</v>
      </c>
      <c r="D4341" s="6">
        <f>A4341+B4341+C4341</f>
        <v>47</v>
      </c>
      <c r="E4341" s="5">
        <f>IF(A4341=0,0,A4341*LABOR_HRS_WK_TOM*SEASON_WEEKS*(1+DIM_PCT_TOM)^A4341)</f>
        <v>956.64294000000041</v>
      </c>
      <c r="F4341" s="5">
        <f>IF(B4341=0,0,B4341*LABOR_HRS_WK_CAR*SEASON_WEEKS*(1+DIM_PCT_CAR)^B4341)</f>
        <v>537.6193074924571</v>
      </c>
      <c r="G4341" s="5">
        <f>IF(C4341=0,0,C4341*LABOR_HRS_WK_MES*SEASON_WEEKS*(1+DIM_PCT_MES)^C4341)</f>
        <v>1784.1503025602233</v>
      </c>
      <c r="H4341" s="5">
        <f>E4341+F4341+G4341</f>
        <v>3278.4125500526807</v>
      </c>
      <c r="I4341" s="5">
        <f>MIN(H4341,FARMER_HRS)</f>
        <v>720</v>
      </c>
      <c r="J4341" s="5">
        <f>MAX(0,H4341-FARMER_HRS)</f>
        <v>2558.4125500526807</v>
      </c>
      <c r="K4341" s="2">
        <f>I4341*FARMER_RATE+J4341*TEMP_WORKER_RATE</f>
        <v>69416.884549525712</v>
      </c>
      <c r="L4341" s="2">
        <f>A4341*PRICE_TOM+B4341*PRICE_CAR+C4341*PRICE_MES</f>
        <v>155622</v>
      </c>
      <c r="M4341" s="2">
        <f>A4341*FERT_BED_TOM+B4341*FERT_BED_CAR+C4341*FERT_BED_MES</f>
        <v>35640</v>
      </c>
      <c r="N4341" s="6">
        <f>IF(AND(D4341&lt;=TOTAL_BEDS,J4341&lt;=TEMP_WORKER_MAX*TEMP_WORKER_HRS),1,0)</f>
        <v>1</v>
      </c>
      <c r="O4341" s="2">
        <f>L4341-M4341-K4341-FIXED_COSTS</f>
        <v>30565.115450474288</v>
      </c>
      <c r="P4341" s="2">
        <f>IF(N4341=1,O4341,"")</f>
        <v>30565.115450474288</v>
      </c>
    </row>
    <row r="4342">
      <c r="A4342" s="6">
        <v>6</v>
      </c>
      <c r="B4342" s="6">
        <v>13</v>
      </c>
      <c r="C4342" s="6">
        <v>29</v>
      </c>
      <c r="D4342" s="6">
        <f>A4342+B4342+C4342</f>
        <v>48</v>
      </c>
      <c r="E4342" s="5">
        <f>IF(A4342=0,0,A4342*LABOR_HRS_WK_TOM*SEASON_WEEKS*(1+DIM_PCT_TOM)^A4342)</f>
        <v>956.64294000000041</v>
      </c>
      <c r="F4342" s="5">
        <f>IF(B4342=0,0,B4342*LABOR_HRS_WK_CAR*SEASON_WEEKS*(1+DIM_PCT_CAR)^B4342)</f>
        <v>537.6193074924571</v>
      </c>
      <c r="G4342" s="5">
        <f>IF(C4342=0,0,C4342*LABOR_HRS_WK_MES*SEASON_WEEKS*(1+DIM_PCT_MES)^C4342)</f>
        <v>1870.9683306758766</v>
      </c>
      <c r="H4342" s="5">
        <f>E4342+F4342+G4342</f>
        <v>3365.230578168334</v>
      </c>
      <c r="I4342" s="5">
        <f>MIN(H4342,FARMER_HRS)</f>
        <v>720</v>
      </c>
      <c r="J4342" s="5">
        <f>MAX(0,H4342-FARMER_HRS)</f>
        <v>2645.230578168334</v>
      </c>
      <c r="K4342" s="2">
        <f>I4342*FARMER_RATE+J4342*TEMP_WORKER_RATE</f>
        <v>70924.141982089131</v>
      </c>
      <c r="L4342" s="2">
        <f>A4342*PRICE_TOM+B4342*PRICE_CAR+C4342*PRICE_MES</f>
        <v>158322</v>
      </c>
      <c r="M4342" s="2">
        <f>A4342*FERT_BED_TOM+B4342*FERT_BED_CAR+C4342*FERT_BED_MES</f>
        <v>36520</v>
      </c>
      <c r="N4342" s="6">
        <f>IF(AND(D4342&lt;=TOTAL_BEDS,J4342&lt;=TEMP_WORKER_MAX*TEMP_WORKER_HRS),1,0)</f>
        <v>1</v>
      </c>
      <c r="O4342" s="2">
        <f>L4342-M4342-K4342-FIXED_COSTS</f>
        <v>30877.858017910869</v>
      </c>
      <c r="P4342" s="2">
        <f>IF(N4342=1,O4342,"")</f>
        <v>30877.858017910869</v>
      </c>
    </row>
    <row r="4343">
      <c r="A4343" s="6">
        <v>6</v>
      </c>
      <c r="B4343" s="6">
        <v>13</v>
      </c>
      <c r="C4343" s="6">
        <v>30</v>
      </c>
      <c r="D4343" s="6">
        <f>A4343+B4343+C4343</f>
        <v>49</v>
      </c>
      <c r="E4343" s="5">
        <f>IF(A4343=0,0,A4343*LABOR_HRS_WK_TOM*SEASON_WEEKS*(1+DIM_PCT_TOM)^A4343)</f>
        <v>956.64294000000041</v>
      </c>
      <c r="F4343" s="5">
        <f>IF(B4343=0,0,B4343*LABOR_HRS_WK_CAR*SEASON_WEEKS*(1+DIM_PCT_CAR)^B4343)</f>
        <v>537.6193074924571</v>
      </c>
      <c r="G4343" s="5">
        <f>IF(C4343=0,0,C4343*LABOR_HRS_WK_MES*SEASON_WEEKS*(1+DIM_PCT_MES)^C4343)</f>
        <v>1959.6780360096466</v>
      </c>
      <c r="H4343" s="5">
        <f>E4343+F4343+G4343</f>
        <v>3453.9402835021037</v>
      </c>
      <c r="I4343" s="5">
        <f>MIN(H4343,FARMER_HRS)</f>
        <v>720</v>
      </c>
      <c r="J4343" s="5">
        <f>MAX(0,H4343-FARMER_HRS)</f>
        <v>2733.9402835021037</v>
      </c>
      <c r="K4343" s="2">
        <f>I4343*FARMER_RATE+J4343*TEMP_WORKER_RATE</f>
        <v>72464.241033022641</v>
      </c>
      <c r="L4343" s="2">
        <f>A4343*PRICE_TOM+B4343*PRICE_CAR+C4343*PRICE_MES</f>
        <v>161022</v>
      </c>
      <c r="M4343" s="2">
        <f>A4343*FERT_BED_TOM+B4343*FERT_BED_CAR+C4343*FERT_BED_MES</f>
        <v>37400</v>
      </c>
      <c r="N4343" s="6">
        <f>IF(AND(D4343&lt;=TOTAL_BEDS,J4343&lt;=TEMP_WORKER_MAX*TEMP_WORKER_HRS),1,0)</f>
        <v>1</v>
      </c>
      <c r="O4343" s="2">
        <f>L4343-M4343-K4343-FIXED_COSTS</f>
        <v>31157.758966977359</v>
      </c>
      <c r="P4343" s="2">
        <f>IF(N4343=1,O4343,"")</f>
        <v>31157.758966977359</v>
      </c>
    </row>
    <row r="4344">
      <c r="A4344" s="6">
        <v>6</v>
      </c>
      <c r="B4344" s="6">
        <v>14</v>
      </c>
      <c r="C4344" s="6">
        <v>0</v>
      </c>
      <c r="D4344" s="6">
        <f>A4344+B4344+C4344</f>
        <v>20</v>
      </c>
      <c r="E4344" s="5">
        <f>IF(A4344=0,0,A4344*LABOR_HRS_WK_TOM*SEASON_WEEKS*(1+DIM_PCT_TOM)^A4344)</f>
        <v>956.64294000000041</v>
      </c>
      <c r="F4344" s="5">
        <f>IF(B4344=0,0,B4344*LABOR_HRS_WK_CAR*SEASON_WEEKS*(1+DIM_PCT_CAR)^B4344)</f>
        <v>593.44900480898161</v>
      </c>
      <c r="G4344" s="5">
        <f>IF(C4344=0,0,C4344*LABOR_HRS_WK_MES*SEASON_WEEKS*(1+DIM_PCT_MES)^C4344)</f>
        <v>0</v>
      </c>
      <c r="H4344" s="5">
        <f>E4344+F4344+G4344</f>
        <v>1550.0919448089821</v>
      </c>
      <c r="I4344" s="5">
        <f>MIN(H4344,FARMER_HRS)</f>
        <v>720</v>
      </c>
      <c r="J4344" s="5">
        <f>MAX(0,H4344-FARMER_HRS)</f>
        <v>830.09194480898213</v>
      </c>
      <c r="K4344" s="2">
        <f>I4344*FARMER_RATE+J4344*TEMP_WORKER_RATE</f>
        <v>39411.318486267053</v>
      </c>
      <c r="L4344" s="2">
        <f>A4344*PRICE_TOM+B4344*PRICE_CAR+C4344*PRICE_MES</f>
        <v>82116</v>
      </c>
      <c r="M4344" s="2">
        <f>A4344*FERT_BED_TOM+B4344*FERT_BED_CAR+C4344*FERT_BED_MES</f>
        <v>11440</v>
      </c>
      <c r="N4344" s="6">
        <f>IF(AND(D4344&lt;=TOTAL_BEDS,J4344&lt;=TEMP_WORKER_MAX*TEMP_WORKER_HRS),1,0)</f>
        <v>1</v>
      </c>
      <c r="O4344" s="2">
        <f>L4344-M4344-K4344-FIXED_COSTS</f>
        <v>11264.681513732947</v>
      </c>
      <c r="P4344" s="2">
        <f>IF(N4344=1,O4344,"")</f>
        <v>11264.681513732947</v>
      </c>
    </row>
    <row r="4345">
      <c r="A4345" s="6">
        <v>6</v>
      </c>
      <c r="B4345" s="6">
        <v>14</v>
      </c>
      <c r="C4345" s="6">
        <v>1</v>
      </c>
      <c r="D4345" s="6">
        <f>A4345+B4345+C4345</f>
        <v>21</v>
      </c>
      <c r="E4345" s="5">
        <f>IF(A4345=0,0,A4345*LABOR_HRS_WK_TOM*SEASON_WEEKS*(1+DIM_PCT_TOM)^A4345)</f>
        <v>956.64294000000041</v>
      </c>
      <c r="F4345" s="5">
        <f>IF(B4345=0,0,B4345*LABOR_HRS_WK_CAR*SEASON_WEEKS*(1+DIM_PCT_CAR)^B4345)</f>
        <v>593.44900480898161</v>
      </c>
      <c r="G4345" s="5">
        <f>IF(C4345=0,0,C4345*LABOR_HRS_WK_MES*SEASON_WEEKS*(1+DIM_PCT_MES)^C4345)</f>
        <v>45.5625</v>
      </c>
      <c r="H4345" s="5">
        <f>E4345+F4345+G4345</f>
        <v>1595.6544448089821</v>
      </c>
      <c r="I4345" s="5">
        <f>MIN(H4345,FARMER_HRS)</f>
        <v>720</v>
      </c>
      <c r="J4345" s="5">
        <f>MAX(0,H4345-FARMER_HRS)</f>
        <v>875.65444480898213</v>
      </c>
      <c r="K4345" s="2">
        <f>I4345*FARMER_RATE+J4345*TEMP_WORKER_RATE</f>
        <v>40202.334111267053</v>
      </c>
      <c r="L4345" s="2">
        <f>A4345*PRICE_TOM+B4345*PRICE_CAR+C4345*PRICE_MES</f>
        <v>84816</v>
      </c>
      <c r="M4345" s="2">
        <f>A4345*FERT_BED_TOM+B4345*FERT_BED_CAR+C4345*FERT_BED_MES</f>
        <v>12320</v>
      </c>
      <c r="N4345" s="6">
        <f>IF(AND(D4345&lt;=TOTAL_BEDS,J4345&lt;=TEMP_WORKER_MAX*TEMP_WORKER_HRS),1,0)</f>
        <v>1</v>
      </c>
      <c r="O4345" s="2">
        <f>L4345-M4345-K4345-FIXED_COSTS</f>
        <v>12293.665888732947</v>
      </c>
      <c r="P4345" s="2">
        <f>IF(N4345=1,O4345,"")</f>
        <v>12293.665888732947</v>
      </c>
    </row>
    <row r="4346">
      <c r="A4346" s="6">
        <v>6</v>
      </c>
      <c r="B4346" s="6">
        <v>14</v>
      </c>
      <c r="C4346" s="6">
        <v>2</v>
      </c>
      <c r="D4346" s="6">
        <f>A4346+B4346+C4346</f>
        <v>22</v>
      </c>
      <c r="E4346" s="5">
        <f>IF(A4346=0,0,A4346*LABOR_HRS_WK_TOM*SEASON_WEEKS*(1+DIM_PCT_TOM)^A4346)</f>
        <v>956.64294000000041</v>
      </c>
      <c r="F4346" s="5">
        <f>IF(B4346=0,0,B4346*LABOR_HRS_WK_CAR*SEASON_WEEKS*(1+DIM_PCT_CAR)^B4346)</f>
        <v>593.44900480898161</v>
      </c>
      <c r="G4346" s="5">
        <f>IF(C4346=0,0,C4346*LABOR_HRS_WK_MES*SEASON_WEEKS*(1+DIM_PCT_MES)^C4346)</f>
        <v>92.2640625</v>
      </c>
      <c r="H4346" s="5">
        <f>E4346+F4346+G4346</f>
        <v>1642.356007308982</v>
      </c>
      <c r="I4346" s="5">
        <f>MIN(H4346,FARMER_HRS)</f>
        <v>720</v>
      </c>
      <c r="J4346" s="5">
        <f>MAX(0,H4346-FARMER_HRS)</f>
        <v>922.356007308982</v>
      </c>
      <c r="K4346" s="2">
        <f>I4346*FARMER_RATE+J4346*TEMP_WORKER_RATE</f>
        <v>41013.125126892046</v>
      </c>
      <c r="L4346" s="2">
        <f>A4346*PRICE_TOM+B4346*PRICE_CAR+C4346*PRICE_MES</f>
        <v>87516</v>
      </c>
      <c r="M4346" s="2">
        <f>A4346*FERT_BED_TOM+B4346*FERT_BED_CAR+C4346*FERT_BED_MES</f>
        <v>13200</v>
      </c>
      <c r="N4346" s="6">
        <f>IF(AND(D4346&lt;=TOTAL_BEDS,J4346&lt;=TEMP_WORKER_MAX*TEMP_WORKER_HRS),1,0)</f>
        <v>1</v>
      </c>
      <c r="O4346" s="2">
        <f>L4346-M4346-K4346-FIXED_COSTS</f>
        <v>13302.874873107954</v>
      </c>
      <c r="P4346" s="2">
        <f>IF(N4346=1,O4346,"")</f>
        <v>13302.874873107954</v>
      </c>
    </row>
    <row r="4347">
      <c r="A4347" s="6">
        <v>6</v>
      </c>
      <c r="B4347" s="6">
        <v>14</v>
      </c>
      <c r="C4347" s="6">
        <v>3</v>
      </c>
      <c r="D4347" s="6">
        <f>A4347+B4347+C4347</f>
        <v>23</v>
      </c>
      <c r="E4347" s="5">
        <f>IF(A4347=0,0,A4347*LABOR_HRS_WK_TOM*SEASON_WEEKS*(1+DIM_PCT_TOM)^A4347)</f>
        <v>956.64294000000041</v>
      </c>
      <c r="F4347" s="5">
        <f>IF(B4347=0,0,B4347*LABOR_HRS_WK_CAR*SEASON_WEEKS*(1+DIM_PCT_CAR)^B4347)</f>
        <v>593.44900480898161</v>
      </c>
      <c r="G4347" s="5">
        <f>IF(C4347=0,0,C4347*LABOR_HRS_WK_MES*SEASON_WEEKS*(1+DIM_PCT_MES)^C4347)</f>
        <v>140.12604492187498</v>
      </c>
      <c r="H4347" s="5">
        <f>E4347+F4347+G4347</f>
        <v>1690.2179897308572</v>
      </c>
      <c r="I4347" s="5">
        <f>MIN(H4347,FARMER_HRS)</f>
        <v>720</v>
      </c>
      <c r="J4347" s="5">
        <f>MAX(0,H4347-FARMER_HRS)</f>
        <v>970.2179897308572</v>
      </c>
      <c r="K4347" s="2">
        <f>I4347*FARMER_RATE+J4347*TEMP_WORKER_RATE</f>
        <v>41844.062321716272</v>
      </c>
      <c r="L4347" s="2">
        <f>A4347*PRICE_TOM+B4347*PRICE_CAR+C4347*PRICE_MES</f>
        <v>90216</v>
      </c>
      <c r="M4347" s="2">
        <f>A4347*FERT_BED_TOM+B4347*FERT_BED_CAR+C4347*FERT_BED_MES</f>
        <v>14080</v>
      </c>
      <c r="N4347" s="6">
        <f>IF(AND(D4347&lt;=TOTAL_BEDS,J4347&lt;=TEMP_WORKER_MAX*TEMP_WORKER_HRS),1,0)</f>
        <v>1</v>
      </c>
      <c r="O4347" s="2">
        <f>L4347-M4347-K4347-FIXED_COSTS</f>
        <v>14291.937678283728</v>
      </c>
      <c r="P4347" s="2">
        <f>IF(N4347=1,O4347,"")</f>
        <v>14291.937678283728</v>
      </c>
    </row>
    <row r="4348">
      <c r="A4348" s="6">
        <v>6</v>
      </c>
      <c r="B4348" s="6">
        <v>14</v>
      </c>
      <c r="C4348" s="6">
        <v>4</v>
      </c>
      <c r="D4348" s="6">
        <f>A4348+B4348+C4348</f>
        <v>24</v>
      </c>
      <c r="E4348" s="5">
        <f>IF(A4348=0,0,A4348*LABOR_HRS_WK_TOM*SEASON_WEEKS*(1+DIM_PCT_TOM)^A4348)</f>
        <v>956.64294000000041</v>
      </c>
      <c r="F4348" s="5">
        <f>IF(B4348=0,0,B4348*LABOR_HRS_WK_CAR*SEASON_WEEKS*(1+DIM_PCT_CAR)^B4348)</f>
        <v>593.44900480898161</v>
      </c>
      <c r="G4348" s="5">
        <f>IF(C4348=0,0,C4348*LABOR_HRS_WK_MES*SEASON_WEEKS*(1+DIM_PCT_MES)^C4348)</f>
        <v>189.17016064453119</v>
      </c>
      <c r="H4348" s="5">
        <f>E4348+F4348+G4348</f>
        <v>1739.2621054535134</v>
      </c>
      <c r="I4348" s="5">
        <f>MIN(H4348,FARMER_HRS)</f>
        <v>720</v>
      </c>
      <c r="J4348" s="5">
        <f>MAX(0,H4348-FARMER_HRS)</f>
        <v>1019.2621054535134</v>
      </c>
      <c r="K4348" s="2">
        <f>I4348*FARMER_RATE+J4348*TEMP_WORKER_RATE</f>
        <v>42695.522664123491</v>
      </c>
      <c r="L4348" s="2">
        <f>A4348*PRICE_TOM+B4348*PRICE_CAR+C4348*PRICE_MES</f>
        <v>92916</v>
      </c>
      <c r="M4348" s="2">
        <f>A4348*FERT_BED_TOM+B4348*FERT_BED_CAR+C4348*FERT_BED_MES</f>
        <v>14960</v>
      </c>
      <c r="N4348" s="6">
        <f>IF(AND(D4348&lt;=TOTAL_BEDS,J4348&lt;=TEMP_WORKER_MAX*TEMP_WORKER_HRS),1,0)</f>
        <v>1</v>
      </c>
      <c r="O4348" s="2">
        <f>L4348-M4348-K4348-FIXED_COSTS</f>
        <v>15260.477335876509</v>
      </c>
      <c r="P4348" s="2">
        <f>IF(N4348=1,O4348,"")</f>
        <v>15260.477335876509</v>
      </c>
    </row>
    <row r="4349">
      <c r="A4349" s="6">
        <v>6</v>
      </c>
      <c r="B4349" s="6">
        <v>14</v>
      </c>
      <c r="C4349" s="6">
        <v>5</v>
      </c>
      <c r="D4349" s="6">
        <f>A4349+B4349+C4349</f>
        <v>25</v>
      </c>
      <c r="E4349" s="5">
        <f>IF(A4349=0,0,A4349*LABOR_HRS_WK_TOM*SEASON_WEEKS*(1+DIM_PCT_TOM)^A4349)</f>
        <v>956.64294000000041</v>
      </c>
      <c r="F4349" s="5">
        <f>IF(B4349=0,0,B4349*LABOR_HRS_WK_CAR*SEASON_WEEKS*(1+DIM_PCT_CAR)^B4349)</f>
        <v>593.44900480898161</v>
      </c>
      <c r="G4349" s="5">
        <f>IF(C4349=0,0,C4349*LABOR_HRS_WK_MES*SEASON_WEEKS*(1+DIM_PCT_MES)^C4349)</f>
        <v>239.41848456573481</v>
      </c>
      <c r="H4349" s="5">
        <f>E4349+F4349+G4349</f>
        <v>1789.510429374717</v>
      </c>
      <c r="I4349" s="5">
        <f>MIN(H4349,FARMER_HRS)</f>
        <v>720</v>
      </c>
      <c r="J4349" s="5">
        <f>MAX(0,H4349-FARMER_HRS)</f>
        <v>1069.510429374717</v>
      </c>
      <c r="K4349" s="2">
        <f>I4349*FARMER_RATE+J4349*TEMP_WORKER_RATE</f>
        <v>43567.88939886661</v>
      </c>
      <c r="L4349" s="2">
        <f>A4349*PRICE_TOM+B4349*PRICE_CAR+C4349*PRICE_MES</f>
        <v>95616</v>
      </c>
      <c r="M4349" s="2">
        <f>A4349*FERT_BED_TOM+B4349*FERT_BED_CAR+C4349*FERT_BED_MES</f>
        <v>15840</v>
      </c>
      <c r="N4349" s="6">
        <f>IF(AND(D4349&lt;=TOTAL_BEDS,J4349&lt;=TEMP_WORKER_MAX*TEMP_WORKER_HRS),1,0)</f>
        <v>1</v>
      </c>
      <c r="O4349" s="2">
        <f>L4349-M4349-K4349-FIXED_COSTS</f>
        <v>16208.11060113339</v>
      </c>
      <c r="P4349" s="2">
        <f>IF(N4349=1,O4349,"")</f>
        <v>16208.11060113339</v>
      </c>
    </row>
    <row r="4350">
      <c r="A4350" s="6">
        <v>6</v>
      </c>
      <c r="B4350" s="6">
        <v>14</v>
      </c>
      <c r="C4350" s="6">
        <v>6</v>
      </c>
      <c r="D4350" s="6">
        <f>A4350+B4350+C4350</f>
        <v>26</v>
      </c>
      <c r="E4350" s="5">
        <f>IF(A4350=0,0,A4350*LABOR_HRS_WK_TOM*SEASON_WEEKS*(1+DIM_PCT_TOM)^A4350)</f>
        <v>956.64294000000041</v>
      </c>
      <c r="F4350" s="5">
        <f>IF(B4350=0,0,B4350*LABOR_HRS_WK_CAR*SEASON_WEEKS*(1+DIM_PCT_CAR)^B4350)</f>
        <v>593.44900480898161</v>
      </c>
      <c r="G4350" s="5">
        <f>IF(C4350=0,0,C4350*LABOR_HRS_WK_MES*SEASON_WEEKS*(1+DIM_PCT_MES)^C4350)</f>
        <v>290.89345874736773</v>
      </c>
      <c r="H4350" s="5">
        <f>E4350+F4350+G4350</f>
        <v>1840.9854035563499</v>
      </c>
      <c r="I4350" s="5">
        <f>MIN(H4350,FARMER_HRS)</f>
        <v>720</v>
      </c>
      <c r="J4350" s="5">
        <f>MAX(0,H4350-FARMER_HRS)</f>
        <v>1120.9854035563499</v>
      </c>
      <c r="K4350" s="2">
        <f>I4350*FARMER_RATE+J4350*TEMP_WORKER_RATE</f>
        <v>44461.552145075519</v>
      </c>
      <c r="L4350" s="2">
        <f>A4350*PRICE_TOM+B4350*PRICE_CAR+C4350*PRICE_MES</f>
        <v>98316</v>
      </c>
      <c r="M4350" s="2">
        <f>A4350*FERT_BED_TOM+B4350*FERT_BED_CAR+C4350*FERT_BED_MES</f>
        <v>16720</v>
      </c>
      <c r="N4350" s="6">
        <f>IF(AND(D4350&lt;=TOTAL_BEDS,J4350&lt;=TEMP_WORKER_MAX*TEMP_WORKER_HRS),1,0)</f>
        <v>1</v>
      </c>
      <c r="O4350" s="2">
        <f>L4350-M4350-K4350-FIXED_COSTS</f>
        <v>17134.447854924481</v>
      </c>
      <c r="P4350" s="2">
        <f>IF(N4350=1,O4350,"")</f>
        <v>17134.447854924481</v>
      </c>
    </row>
    <row r="4351">
      <c r="A4351" s="6">
        <v>6</v>
      </c>
      <c r="B4351" s="6">
        <v>14</v>
      </c>
      <c r="C4351" s="6">
        <v>7</v>
      </c>
      <c r="D4351" s="6">
        <f>A4351+B4351+C4351</f>
        <v>27</v>
      </c>
      <c r="E4351" s="5">
        <f>IF(A4351=0,0,A4351*LABOR_HRS_WK_TOM*SEASON_WEEKS*(1+DIM_PCT_TOM)^A4351)</f>
        <v>956.64294000000041</v>
      </c>
      <c r="F4351" s="5">
        <f>IF(B4351=0,0,B4351*LABOR_HRS_WK_CAR*SEASON_WEEKS*(1+DIM_PCT_CAR)^B4351)</f>
        <v>593.44900480898161</v>
      </c>
      <c r="G4351" s="5">
        <f>IF(C4351=0,0,C4351*LABOR_HRS_WK_MES*SEASON_WEEKS*(1+DIM_PCT_MES)^C4351)</f>
        <v>343.61789814532818</v>
      </c>
      <c r="H4351" s="5">
        <f>E4351+F4351+G4351</f>
        <v>1893.7098429543103</v>
      </c>
      <c r="I4351" s="5">
        <f>MIN(H4351,FARMER_HRS)</f>
        <v>720</v>
      </c>
      <c r="J4351" s="5">
        <f>MAX(0,H4351-FARMER_HRS)</f>
        <v>1173.7098429543103</v>
      </c>
      <c r="K4351" s="2">
        <f>I4351*FARMER_RATE+J4351*TEMP_WORKER_RATE</f>
        <v>45376.906995734549</v>
      </c>
      <c r="L4351" s="2">
        <f>A4351*PRICE_TOM+B4351*PRICE_CAR+C4351*PRICE_MES</f>
        <v>101016</v>
      </c>
      <c r="M4351" s="2">
        <f>A4351*FERT_BED_TOM+B4351*FERT_BED_CAR+C4351*FERT_BED_MES</f>
        <v>17600</v>
      </c>
      <c r="N4351" s="6">
        <f>IF(AND(D4351&lt;=TOTAL_BEDS,J4351&lt;=TEMP_WORKER_MAX*TEMP_WORKER_HRS),1,0)</f>
        <v>1</v>
      </c>
      <c r="O4351" s="2">
        <f>L4351-M4351-K4351-FIXED_COSTS</f>
        <v>18039.093004265451</v>
      </c>
      <c r="P4351" s="2">
        <f>IF(N4351=1,O4351,"")</f>
        <v>18039.093004265451</v>
      </c>
    </row>
    <row r="4352">
      <c r="A4352" s="6">
        <v>6</v>
      </c>
      <c r="B4352" s="6">
        <v>14</v>
      </c>
      <c r="C4352" s="6">
        <v>8</v>
      </c>
      <c r="D4352" s="6">
        <f>A4352+B4352+C4352</f>
        <v>28</v>
      </c>
      <c r="E4352" s="5">
        <f>IF(A4352=0,0,A4352*LABOR_HRS_WK_TOM*SEASON_WEEKS*(1+DIM_PCT_TOM)^A4352)</f>
        <v>956.64294000000041</v>
      </c>
      <c r="F4352" s="5">
        <f>IF(B4352=0,0,B4352*LABOR_HRS_WK_CAR*SEASON_WEEKS*(1+DIM_PCT_CAR)^B4352)</f>
        <v>593.44900480898161</v>
      </c>
      <c r="G4352" s="5">
        <f>IF(C4352=0,0,C4352*LABOR_HRS_WK_MES*SEASON_WEEKS*(1+DIM_PCT_MES)^C4352)</f>
        <v>397.61499642530833</v>
      </c>
      <c r="H4352" s="5">
        <f>E4352+F4352+G4352</f>
        <v>1947.7069412342905</v>
      </c>
      <c r="I4352" s="5">
        <f>MIN(H4352,FARMER_HRS)</f>
        <v>720</v>
      </c>
      <c r="J4352" s="5">
        <f>MAX(0,H4352-FARMER_HRS)</f>
        <v>1227.7069412342905</v>
      </c>
      <c r="K4352" s="2">
        <f>I4352*FARMER_RATE+J4352*TEMP_WORKER_RATE</f>
        <v>46314.356618650876</v>
      </c>
      <c r="L4352" s="2">
        <f>A4352*PRICE_TOM+B4352*PRICE_CAR+C4352*PRICE_MES</f>
        <v>103716</v>
      </c>
      <c r="M4352" s="2">
        <f>A4352*FERT_BED_TOM+B4352*FERT_BED_CAR+C4352*FERT_BED_MES</f>
        <v>18480</v>
      </c>
      <c r="N4352" s="6">
        <f>IF(AND(D4352&lt;=TOTAL_BEDS,J4352&lt;=TEMP_WORKER_MAX*TEMP_WORKER_HRS),1,0)</f>
        <v>1</v>
      </c>
      <c r="O4352" s="2">
        <f>L4352-M4352-K4352-FIXED_COSTS</f>
        <v>18921.643381349124</v>
      </c>
      <c r="P4352" s="2">
        <f>IF(N4352=1,O4352,"")</f>
        <v>18921.643381349124</v>
      </c>
    </row>
    <row r="4353">
      <c r="A4353" s="6">
        <v>6</v>
      </c>
      <c r="B4353" s="6">
        <v>14</v>
      </c>
      <c r="C4353" s="6">
        <v>9</v>
      </c>
      <c r="D4353" s="6">
        <f>A4353+B4353+C4353</f>
        <v>29</v>
      </c>
      <c r="E4353" s="5">
        <f>IF(A4353=0,0,A4353*LABOR_HRS_WK_TOM*SEASON_WEEKS*(1+DIM_PCT_TOM)^A4353)</f>
        <v>956.64294000000041</v>
      </c>
      <c r="F4353" s="5">
        <f>IF(B4353=0,0,B4353*LABOR_HRS_WK_CAR*SEASON_WEEKS*(1+DIM_PCT_CAR)^B4353)</f>
        <v>593.44900480898161</v>
      </c>
      <c r="G4353" s="5">
        <f>IF(C4353=0,0,C4353*LABOR_HRS_WK_MES*SEASON_WEEKS*(1+DIM_PCT_MES)^C4353)</f>
        <v>452.90833186570273</v>
      </c>
      <c r="H4353" s="5">
        <f>E4353+F4353+G4353</f>
        <v>2003.0002766746848</v>
      </c>
      <c r="I4353" s="5">
        <f>MIN(H4353,FARMER_HRS)</f>
        <v>720</v>
      </c>
      <c r="J4353" s="5">
        <f>MAX(0,H4353-FARMER_HRS)</f>
        <v>1283.0002766746848</v>
      </c>
      <c r="K4353" s="2">
        <f>I4353*FARMER_RATE+J4353*TEMP_WORKER_RATE</f>
        <v>47274.3103589355</v>
      </c>
      <c r="L4353" s="2">
        <f>A4353*PRICE_TOM+B4353*PRICE_CAR+C4353*PRICE_MES</f>
        <v>106416</v>
      </c>
      <c r="M4353" s="2">
        <f>A4353*FERT_BED_TOM+B4353*FERT_BED_CAR+C4353*FERT_BED_MES</f>
        <v>19360</v>
      </c>
      <c r="N4353" s="6">
        <f>IF(AND(D4353&lt;=TOTAL_BEDS,J4353&lt;=TEMP_WORKER_MAX*TEMP_WORKER_HRS),1,0)</f>
        <v>1</v>
      </c>
      <c r="O4353" s="2">
        <f>L4353-M4353-K4353-FIXED_COSTS</f>
        <v>19781.6896410645</v>
      </c>
      <c r="P4353" s="2">
        <f>IF(N4353=1,O4353,"")</f>
        <v>19781.6896410645</v>
      </c>
    </row>
    <row r="4354">
      <c r="A4354" s="6">
        <v>6</v>
      </c>
      <c r="B4354" s="6">
        <v>14</v>
      </c>
      <c r="C4354" s="6">
        <v>10</v>
      </c>
      <c r="D4354" s="6">
        <f>A4354+B4354+C4354</f>
        <v>30</v>
      </c>
      <c r="E4354" s="5">
        <f>IF(A4354=0,0,A4354*LABOR_HRS_WK_TOM*SEASON_WEEKS*(1+DIM_PCT_TOM)^A4354)</f>
        <v>956.64294000000041</v>
      </c>
      <c r="F4354" s="5">
        <f>IF(B4354=0,0,B4354*LABOR_HRS_WK_CAR*SEASON_WEEKS*(1+DIM_PCT_CAR)^B4354)</f>
        <v>593.44900480898161</v>
      </c>
      <c r="G4354" s="5">
        <f>IF(C4354=0,0,C4354*LABOR_HRS_WK_MES*SEASON_WEEKS*(1+DIM_PCT_MES)^C4354)</f>
        <v>509.52187334891551</v>
      </c>
      <c r="H4354" s="5">
        <f>E4354+F4354+G4354</f>
        <v>2059.6138181578976</v>
      </c>
      <c r="I4354" s="5">
        <f>MIN(H4354,FARMER_HRS)</f>
        <v>720</v>
      </c>
      <c r="J4354" s="5">
        <f>MAX(0,H4354-FARMER_HRS)</f>
        <v>1339.6138181578976</v>
      </c>
      <c r="K4354" s="2">
        <f>I4354*FARMER_RATE+J4354*TEMP_WORKER_RATE</f>
        <v>48257.184343019057</v>
      </c>
      <c r="L4354" s="2">
        <f>A4354*PRICE_TOM+B4354*PRICE_CAR+C4354*PRICE_MES</f>
        <v>109116</v>
      </c>
      <c r="M4354" s="2">
        <f>A4354*FERT_BED_TOM+B4354*FERT_BED_CAR+C4354*FERT_BED_MES</f>
        <v>20240</v>
      </c>
      <c r="N4354" s="6">
        <f>IF(AND(D4354&lt;=TOTAL_BEDS,J4354&lt;=TEMP_WORKER_MAX*TEMP_WORKER_HRS),1,0)</f>
        <v>1</v>
      </c>
      <c r="O4354" s="2">
        <f>L4354-M4354-K4354-FIXED_COSTS</f>
        <v>20618.815656980943</v>
      </c>
      <c r="P4354" s="2">
        <f>IF(N4354=1,O4354,"")</f>
        <v>20618.815656980943</v>
      </c>
    </row>
    <row r="4355">
      <c r="A4355" s="6">
        <v>6</v>
      </c>
      <c r="B4355" s="6">
        <v>14</v>
      </c>
      <c r="C4355" s="6">
        <v>11</v>
      </c>
      <c r="D4355" s="6">
        <f>A4355+B4355+C4355</f>
        <v>31</v>
      </c>
      <c r="E4355" s="5">
        <f>IF(A4355=0,0,A4355*LABOR_HRS_WK_TOM*SEASON_WEEKS*(1+DIM_PCT_TOM)^A4355)</f>
        <v>956.64294000000041</v>
      </c>
      <c r="F4355" s="5">
        <f>IF(B4355=0,0,B4355*LABOR_HRS_WK_CAR*SEASON_WEEKS*(1+DIM_PCT_CAR)^B4355)</f>
        <v>593.44900480898161</v>
      </c>
      <c r="G4355" s="5">
        <f>IF(C4355=0,0,C4355*LABOR_HRS_WK_MES*SEASON_WEEKS*(1+DIM_PCT_MES)^C4355)</f>
        <v>567.47998644235463</v>
      </c>
      <c r="H4355" s="5">
        <f>E4355+F4355+G4355</f>
        <v>2117.5719312513365</v>
      </c>
      <c r="I4355" s="5">
        <f>MIN(H4355,FARMER_HRS)</f>
        <v>720</v>
      </c>
      <c r="J4355" s="5">
        <f>MAX(0,H4355-FARMER_HRS)</f>
        <v>1397.5719312513365</v>
      </c>
      <c r="K4355" s="2">
        <f>I4355*FARMER_RATE+J4355*TEMP_WORKER_RATE</f>
        <v>49263.401584224594</v>
      </c>
      <c r="L4355" s="2">
        <f>A4355*PRICE_TOM+B4355*PRICE_CAR+C4355*PRICE_MES</f>
        <v>111816</v>
      </c>
      <c r="M4355" s="2">
        <f>A4355*FERT_BED_TOM+B4355*FERT_BED_CAR+C4355*FERT_BED_MES</f>
        <v>21120</v>
      </c>
      <c r="N4355" s="6">
        <f>IF(AND(D4355&lt;=TOTAL_BEDS,J4355&lt;=TEMP_WORKER_MAX*TEMP_WORKER_HRS),1,0)</f>
        <v>1</v>
      </c>
      <c r="O4355" s="2">
        <f>L4355-M4355-K4355-FIXED_COSTS</f>
        <v>21432.598415775406</v>
      </c>
      <c r="P4355" s="2">
        <f>IF(N4355=1,O4355,"")</f>
        <v>21432.598415775406</v>
      </c>
    </row>
    <row r="4356">
      <c r="A4356" s="6">
        <v>6</v>
      </c>
      <c r="B4356" s="6">
        <v>14</v>
      </c>
      <c r="C4356" s="6">
        <v>12</v>
      </c>
      <c r="D4356" s="6">
        <f>A4356+B4356+C4356</f>
        <v>32</v>
      </c>
      <c r="E4356" s="5">
        <f>IF(A4356=0,0,A4356*LABOR_HRS_WK_TOM*SEASON_WEEKS*(1+DIM_PCT_TOM)^A4356)</f>
        <v>956.64294000000041</v>
      </c>
      <c r="F4356" s="5">
        <f>IF(B4356=0,0,B4356*LABOR_HRS_WK_CAR*SEASON_WEEKS*(1+DIM_PCT_CAR)^B4356)</f>
        <v>593.44900480898161</v>
      </c>
      <c r="G4356" s="5">
        <f>IF(C4356=0,0,C4356*LABOR_HRS_WK_MES*SEASON_WEEKS*(1+DIM_PCT_MES)^C4356)</f>
        <v>626.807439570419</v>
      </c>
      <c r="H4356" s="5">
        <f>E4356+F4356+G4356</f>
        <v>2176.899384379401</v>
      </c>
      <c r="I4356" s="5">
        <f>MIN(H4356,FARMER_HRS)</f>
        <v>720</v>
      </c>
      <c r="J4356" s="5">
        <f>MAX(0,H4356-FARMER_HRS)</f>
        <v>1456.899384379401</v>
      </c>
      <c r="K4356" s="2">
        <f>I4356*FARMER_RATE+J4356*TEMP_WORKER_RATE</f>
        <v>50293.392089920155</v>
      </c>
      <c r="L4356" s="2">
        <f>A4356*PRICE_TOM+B4356*PRICE_CAR+C4356*PRICE_MES</f>
        <v>114516</v>
      </c>
      <c r="M4356" s="2">
        <f>A4356*FERT_BED_TOM+B4356*FERT_BED_CAR+C4356*FERT_BED_MES</f>
        <v>22000</v>
      </c>
      <c r="N4356" s="6">
        <f>IF(AND(D4356&lt;=TOTAL_BEDS,J4356&lt;=TEMP_WORKER_MAX*TEMP_WORKER_HRS),1,0)</f>
        <v>1</v>
      </c>
      <c r="O4356" s="2">
        <f>L4356-M4356-K4356-FIXED_COSTS</f>
        <v>22222.607910079845</v>
      </c>
      <c r="P4356" s="2">
        <f>IF(N4356=1,O4356,"")</f>
        <v>22222.607910079845</v>
      </c>
    </row>
    <row r="4357">
      <c r="A4357" s="6">
        <v>6</v>
      </c>
      <c r="B4357" s="6">
        <v>14</v>
      </c>
      <c r="C4357" s="6">
        <v>13</v>
      </c>
      <c r="D4357" s="6">
        <f>A4357+B4357+C4357</f>
        <v>33</v>
      </c>
      <c r="E4357" s="5">
        <f>IF(A4357=0,0,A4357*LABOR_HRS_WK_TOM*SEASON_WEEKS*(1+DIM_PCT_TOM)^A4357)</f>
        <v>956.64294000000041</v>
      </c>
      <c r="F4357" s="5">
        <f>IF(B4357=0,0,B4357*LABOR_HRS_WK_CAR*SEASON_WEEKS*(1+DIM_PCT_CAR)^B4357)</f>
        <v>593.44900480898161</v>
      </c>
      <c r="G4357" s="5">
        <f>IF(C4357=0,0,C4357*LABOR_HRS_WK_MES*SEASON_WEEKS*(1+DIM_PCT_MES)^C4357)</f>
        <v>687.52941027880331</v>
      </c>
      <c r="H4357" s="5">
        <f>E4357+F4357+G4357</f>
        <v>2237.6213550877856</v>
      </c>
      <c r="I4357" s="5">
        <f>MIN(H4357,FARMER_HRS)</f>
        <v>720</v>
      </c>
      <c r="J4357" s="5">
        <f>MAX(0,H4357-FARMER_HRS)</f>
        <v>1517.6213550877856</v>
      </c>
      <c r="K4357" s="2">
        <f>I4357*FARMER_RATE+J4357*TEMP_WORKER_RATE</f>
        <v>51347.592970274054</v>
      </c>
      <c r="L4357" s="2">
        <f>A4357*PRICE_TOM+B4357*PRICE_CAR+C4357*PRICE_MES</f>
        <v>117216</v>
      </c>
      <c r="M4357" s="2">
        <f>A4357*FERT_BED_TOM+B4357*FERT_BED_CAR+C4357*FERT_BED_MES</f>
        <v>22880</v>
      </c>
      <c r="N4357" s="6">
        <f>IF(AND(D4357&lt;=TOTAL_BEDS,J4357&lt;=TEMP_WORKER_MAX*TEMP_WORKER_HRS),1,0)</f>
        <v>1</v>
      </c>
      <c r="O4357" s="2">
        <f>L4357-M4357-K4357-FIXED_COSTS</f>
        <v>22988.407029725946</v>
      </c>
      <c r="P4357" s="2">
        <f>IF(N4357=1,O4357,"")</f>
        <v>22988.407029725946</v>
      </c>
    </row>
    <row r="4358">
      <c r="A4358" s="6">
        <v>6</v>
      </c>
      <c r="B4358" s="6">
        <v>14</v>
      </c>
      <c r="C4358" s="6">
        <v>14</v>
      </c>
      <c r="D4358" s="6">
        <f>A4358+B4358+C4358</f>
        <v>34</v>
      </c>
      <c r="E4358" s="5">
        <f>IF(A4358=0,0,A4358*LABOR_HRS_WK_TOM*SEASON_WEEKS*(1+DIM_PCT_TOM)^A4358)</f>
        <v>956.64294000000041</v>
      </c>
      <c r="F4358" s="5">
        <f>IF(B4358=0,0,B4358*LABOR_HRS_WK_CAR*SEASON_WEEKS*(1+DIM_PCT_CAR)^B4358)</f>
        <v>593.44900480898161</v>
      </c>
      <c r="G4358" s="5">
        <f>IF(C4358=0,0,C4358*LABOR_HRS_WK_MES*SEASON_WEEKS*(1+DIM_PCT_MES)^C4358)</f>
        <v>749.67149159246435</v>
      </c>
      <c r="H4358" s="5">
        <f>E4358+F4358+G4358</f>
        <v>2299.7634364014466</v>
      </c>
      <c r="I4358" s="5">
        <f>MIN(H4358,FARMER_HRS)</f>
        <v>720</v>
      </c>
      <c r="J4358" s="5">
        <f>MAX(0,H4358-FARMER_HRS)</f>
        <v>1579.7634364014466</v>
      </c>
      <c r="K4358" s="2">
        <f>I4358*FARMER_RATE+J4358*TEMP_WORKER_RATE</f>
        <v>52426.448548636225</v>
      </c>
      <c r="L4358" s="2">
        <f>A4358*PRICE_TOM+B4358*PRICE_CAR+C4358*PRICE_MES</f>
        <v>119916</v>
      </c>
      <c r="M4358" s="2">
        <f>A4358*FERT_BED_TOM+B4358*FERT_BED_CAR+C4358*FERT_BED_MES</f>
        <v>23760</v>
      </c>
      <c r="N4358" s="6">
        <f>IF(AND(D4358&lt;=TOTAL_BEDS,J4358&lt;=TEMP_WORKER_MAX*TEMP_WORKER_HRS),1,0)</f>
        <v>1</v>
      </c>
      <c r="O4358" s="2">
        <f>L4358-M4358-K4358-FIXED_COSTS</f>
        <v>23729.551451363775</v>
      </c>
      <c r="P4358" s="2">
        <f>IF(N4358=1,O4358,"")</f>
        <v>23729.551451363775</v>
      </c>
    </row>
    <row r="4359">
      <c r="A4359" s="6">
        <v>6</v>
      </c>
      <c r="B4359" s="6">
        <v>14</v>
      </c>
      <c r="C4359" s="6">
        <v>15</v>
      </c>
      <c r="D4359" s="6">
        <f>A4359+B4359+C4359</f>
        <v>35</v>
      </c>
      <c r="E4359" s="5">
        <f>IF(A4359=0,0,A4359*LABOR_HRS_WK_TOM*SEASON_WEEKS*(1+DIM_PCT_TOM)^A4359)</f>
        <v>956.64294000000041</v>
      </c>
      <c r="F4359" s="5">
        <f>IF(B4359=0,0,B4359*LABOR_HRS_WK_CAR*SEASON_WEEKS*(1+DIM_PCT_CAR)^B4359)</f>
        <v>593.44900480898161</v>
      </c>
      <c r="G4359" s="5">
        <f>IF(C4359=0,0,C4359*LABOR_HRS_WK_MES*SEASON_WEEKS*(1+DIM_PCT_MES)^C4359)</f>
        <v>813.25969846861074</v>
      </c>
      <c r="H4359" s="5">
        <f>E4359+F4359+G4359</f>
        <v>2363.3516432775928</v>
      </c>
      <c r="I4359" s="5">
        <f>MIN(H4359,FARMER_HRS)</f>
        <v>720</v>
      </c>
      <c r="J4359" s="5">
        <f>MAX(0,H4359-FARMER_HRS)</f>
        <v>1643.3516432775928</v>
      </c>
      <c r="K4359" s="2">
        <f>I4359*FARMER_RATE+J4359*TEMP_WORKER_RATE</f>
        <v>53530.410473569318</v>
      </c>
      <c r="L4359" s="2">
        <f>A4359*PRICE_TOM+B4359*PRICE_CAR+C4359*PRICE_MES</f>
        <v>122616</v>
      </c>
      <c r="M4359" s="2">
        <f>A4359*FERT_BED_TOM+B4359*FERT_BED_CAR+C4359*FERT_BED_MES</f>
        <v>24640</v>
      </c>
      <c r="N4359" s="6">
        <f>IF(AND(D4359&lt;=TOTAL_BEDS,J4359&lt;=TEMP_WORKER_MAX*TEMP_WORKER_HRS),1,0)</f>
        <v>1</v>
      </c>
      <c r="O4359" s="2">
        <f>L4359-M4359-K4359-FIXED_COSTS</f>
        <v>24445.589526430682</v>
      </c>
      <c r="P4359" s="2">
        <f>IF(N4359=1,O4359,"")</f>
        <v>24445.589526430682</v>
      </c>
    </row>
    <row r="4360">
      <c r="A4360" s="6">
        <v>6</v>
      </c>
      <c r="B4360" s="6">
        <v>14</v>
      </c>
      <c r="C4360" s="6">
        <v>16</v>
      </c>
      <c r="D4360" s="6">
        <f>A4360+B4360+C4360</f>
        <v>36</v>
      </c>
      <c r="E4360" s="5">
        <f>IF(A4360=0,0,A4360*LABOR_HRS_WK_TOM*SEASON_WEEKS*(1+DIM_PCT_TOM)^A4360)</f>
        <v>956.64294000000041</v>
      </c>
      <c r="F4360" s="5">
        <f>IF(B4360=0,0,B4360*LABOR_HRS_WK_CAR*SEASON_WEEKS*(1+DIM_PCT_CAR)^B4360)</f>
        <v>593.44900480898161</v>
      </c>
      <c r="G4360" s="5">
        <f>IF(C4360=0,0,C4360*LABOR_HRS_WK_MES*SEASON_WEEKS*(1+DIM_PCT_MES)^C4360)</f>
        <v>878.32047434609967</v>
      </c>
      <c r="H4360" s="5">
        <f>E4360+F4360+G4360</f>
        <v>2428.4124191550818</v>
      </c>
      <c r="I4360" s="5">
        <f>MIN(H4360,FARMER_HRS)</f>
        <v>720</v>
      </c>
      <c r="J4360" s="5">
        <f>MAX(0,H4360-FARMER_HRS)</f>
        <v>1708.4124191550818</v>
      </c>
      <c r="K4360" s="2">
        <f>I4360*FARMER_RATE+J4360*TEMP_WORKER_RATE</f>
        <v>54659.937832553507</v>
      </c>
      <c r="L4360" s="2">
        <f>A4360*PRICE_TOM+B4360*PRICE_CAR+C4360*PRICE_MES</f>
        <v>125316</v>
      </c>
      <c r="M4360" s="2">
        <f>A4360*FERT_BED_TOM+B4360*FERT_BED_CAR+C4360*FERT_BED_MES</f>
        <v>25520</v>
      </c>
      <c r="N4360" s="6">
        <f>IF(AND(D4360&lt;=TOTAL_BEDS,J4360&lt;=TEMP_WORKER_MAX*TEMP_WORKER_HRS),1,0)</f>
        <v>1</v>
      </c>
      <c r="O4360" s="2">
        <f>L4360-M4360-K4360-FIXED_COSTS</f>
        <v>25136.062167446493</v>
      </c>
      <c r="P4360" s="2">
        <f>IF(N4360=1,O4360,"")</f>
        <v>25136.062167446493</v>
      </c>
    </row>
    <row r="4361">
      <c r="A4361" s="6">
        <v>6</v>
      </c>
      <c r="B4361" s="6">
        <v>14</v>
      </c>
      <c r="C4361" s="6">
        <v>17</v>
      </c>
      <c r="D4361" s="6">
        <f>A4361+B4361+C4361</f>
        <v>37</v>
      </c>
      <c r="E4361" s="5">
        <f>IF(A4361=0,0,A4361*LABOR_HRS_WK_TOM*SEASON_WEEKS*(1+DIM_PCT_TOM)^A4361)</f>
        <v>956.64294000000041</v>
      </c>
      <c r="F4361" s="5">
        <f>IF(B4361=0,0,B4361*LABOR_HRS_WK_CAR*SEASON_WEEKS*(1+DIM_PCT_CAR)^B4361)</f>
        <v>593.44900480898161</v>
      </c>
      <c r="G4361" s="5">
        <f>IF(C4361=0,0,C4361*LABOR_HRS_WK_MES*SEASON_WEEKS*(1+DIM_PCT_MES)^C4361)</f>
        <v>944.88069779263992</v>
      </c>
      <c r="H4361" s="5">
        <f>E4361+F4361+G4361</f>
        <v>2494.9726426016223</v>
      </c>
      <c r="I4361" s="5">
        <f>MIN(H4361,FARMER_HRS)</f>
        <v>720</v>
      </c>
      <c r="J4361" s="5">
        <f>MAX(0,H4361-FARMER_HRS)</f>
        <v>1774.9726426016223</v>
      </c>
      <c r="K4361" s="2">
        <f>I4361*FARMER_RATE+J4361*TEMP_WORKER_RATE</f>
        <v>55815.497267389277</v>
      </c>
      <c r="L4361" s="2">
        <f>A4361*PRICE_TOM+B4361*PRICE_CAR+C4361*PRICE_MES</f>
        <v>128016</v>
      </c>
      <c r="M4361" s="2">
        <f>A4361*FERT_BED_TOM+B4361*FERT_BED_CAR+C4361*FERT_BED_MES</f>
        <v>26400</v>
      </c>
      <c r="N4361" s="6">
        <f>IF(AND(D4361&lt;=TOTAL_BEDS,J4361&lt;=TEMP_WORKER_MAX*TEMP_WORKER_HRS),1,0)</f>
        <v>1</v>
      </c>
      <c r="O4361" s="2">
        <f>L4361-M4361-K4361-FIXED_COSTS</f>
        <v>25800.502732610723</v>
      </c>
      <c r="P4361" s="2">
        <f>IF(N4361=1,O4361,"")</f>
        <v>25800.502732610723</v>
      </c>
    </row>
    <row r="4362">
      <c r="A4362" s="6">
        <v>6</v>
      </c>
      <c r="B4362" s="6">
        <v>14</v>
      </c>
      <c r="C4362" s="6">
        <v>18</v>
      </c>
      <c r="D4362" s="6">
        <f>A4362+B4362+C4362</f>
        <v>38</v>
      </c>
      <c r="E4362" s="5">
        <f>IF(A4362=0,0,A4362*LABOR_HRS_WK_TOM*SEASON_WEEKS*(1+DIM_PCT_TOM)^A4362)</f>
        <v>956.64294000000041</v>
      </c>
      <c r="F4362" s="5">
        <f>IF(B4362=0,0,B4362*LABOR_HRS_WK_CAR*SEASON_WEEKS*(1+DIM_PCT_CAR)^B4362)</f>
        <v>593.44900480898161</v>
      </c>
      <c r="G4362" s="5">
        <f>IF(C4362=0,0,C4362*LABOR_HRS_WK_MES*SEASON_WEEKS*(1+DIM_PCT_MES)^C4362)</f>
        <v>1012.9676892512272</v>
      </c>
      <c r="H4362" s="5">
        <f>E4362+F4362+G4362</f>
        <v>2563.0596340602092</v>
      </c>
      <c r="I4362" s="5">
        <f>MIN(H4362,FARMER_HRS)</f>
        <v>720</v>
      </c>
      <c r="J4362" s="5">
        <f>MAX(0,H4362-FARMER_HRS)</f>
        <v>1843.0596340602092</v>
      </c>
      <c r="K4362" s="2">
        <f>I4362*FARMER_RATE+J4362*TEMP_WORKER_RATE</f>
        <v>56997.563091323071</v>
      </c>
      <c r="L4362" s="2">
        <f>A4362*PRICE_TOM+B4362*PRICE_CAR+C4362*PRICE_MES</f>
        <v>130716</v>
      </c>
      <c r="M4362" s="2">
        <f>A4362*FERT_BED_TOM+B4362*FERT_BED_CAR+C4362*FERT_BED_MES</f>
        <v>27280</v>
      </c>
      <c r="N4362" s="6">
        <f>IF(AND(D4362&lt;=TOTAL_BEDS,J4362&lt;=TEMP_WORKER_MAX*TEMP_WORKER_HRS),1,0)</f>
        <v>1</v>
      </c>
      <c r="O4362" s="2">
        <f>L4362-M4362-K4362-FIXED_COSTS</f>
        <v>26438.436908676929</v>
      </c>
      <c r="P4362" s="2">
        <f>IF(N4362=1,O4362,"")</f>
        <v>26438.436908676929</v>
      </c>
    </row>
    <row r="4363">
      <c r="A4363" s="6">
        <v>6</v>
      </c>
      <c r="B4363" s="6">
        <v>14</v>
      </c>
      <c r="C4363" s="6">
        <v>19</v>
      </c>
      <c r="D4363" s="6">
        <f>A4363+B4363+C4363</f>
        <v>39</v>
      </c>
      <c r="E4363" s="5">
        <f>IF(A4363=0,0,A4363*LABOR_HRS_WK_TOM*SEASON_WEEKS*(1+DIM_PCT_TOM)^A4363)</f>
        <v>956.64294000000041</v>
      </c>
      <c r="F4363" s="5">
        <f>IF(B4363=0,0,B4363*LABOR_HRS_WK_CAR*SEASON_WEEKS*(1+DIM_PCT_CAR)^B4363)</f>
        <v>593.44900480898161</v>
      </c>
      <c r="G4363" s="5">
        <f>IF(C4363=0,0,C4363*LABOR_HRS_WK_MES*SEASON_WEEKS*(1+DIM_PCT_MES)^C4363)</f>
        <v>1082.6092178872491</v>
      </c>
      <c r="H4363" s="5">
        <f>E4363+F4363+G4363</f>
        <v>2632.7011626962312</v>
      </c>
      <c r="I4363" s="5">
        <f>MIN(H4363,FARMER_HRS)</f>
        <v>720</v>
      </c>
      <c r="J4363" s="5">
        <f>MAX(0,H4363-FARMER_HRS)</f>
        <v>1912.7011626962312</v>
      </c>
      <c r="K4363" s="2">
        <f>I4363*FARMER_RATE+J4363*TEMP_WORKER_RATE</f>
        <v>58206.617407920683</v>
      </c>
      <c r="L4363" s="2">
        <f>A4363*PRICE_TOM+B4363*PRICE_CAR+C4363*PRICE_MES</f>
        <v>133416</v>
      </c>
      <c r="M4363" s="2">
        <f>A4363*FERT_BED_TOM+B4363*FERT_BED_CAR+C4363*FERT_BED_MES</f>
        <v>28160</v>
      </c>
      <c r="N4363" s="6">
        <f>IF(AND(D4363&lt;=TOTAL_BEDS,J4363&lt;=TEMP_WORKER_MAX*TEMP_WORKER_HRS),1,0)</f>
        <v>1</v>
      </c>
      <c r="O4363" s="2">
        <f>L4363-M4363-K4363-FIXED_COSTS</f>
        <v>27049.382592079317</v>
      </c>
      <c r="P4363" s="2">
        <f>IF(N4363=1,O4363,"")</f>
        <v>27049.382592079317</v>
      </c>
    </row>
    <row r="4364">
      <c r="A4364" s="6">
        <v>6</v>
      </c>
      <c r="B4364" s="6">
        <v>14</v>
      </c>
      <c r="C4364" s="6">
        <v>20</v>
      </c>
      <c r="D4364" s="6">
        <f>A4364+B4364+C4364</f>
        <v>40</v>
      </c>
      <c r="E4364" s="5">
        <f>IF(A4364=0,0,A4364*LABOR_HRS_WK_TOM*SEASON_WEEKS*(1+DIM_PCT_TOM)^A4364)</f>
        <v>956.64294000000041</v>
      </c>
      <c r="F4364" s="5">
        <f>IF(B4364=0,0,B4364*LABOR_HRS_WK_CAR*SEASON_WEEKS*(1+DIM_PCT_CAR)^B4364)</f>
        <v>593.44900480898161</v>
      </c>
      <c r="G4364" s="5">
        <f>IF(C4364=0,0,C4364*LABOR_HRS_WK_MES*SEASON_WEEKS*(1+DIM_PCT_MES)^C4364)</f>
        <v>1153.8335085377259</v>
      </c>
      <c r="H4364" s="5">
        <f>E4364+F4364+G4364</f>
        <v>2703.9254533467083</v>
      </c>
      <c r="I4364" s="5">
        <f>MIN(H4364,FARMER_HRS)</f>
        <v>720</v>
      </c>
      <c r="J4364" s="5">
        <f>MAX(0,H4364-FARMER_HRS)</f>
        <v>1983.9254533467083</v>
      </c>
      <c r="K4364" s="2">
        <f>I4364*FARMER_RATE+J4364*TEMP_WORKER_RATE</f>
        <v>59443.150231713684</v>
      </c>
      <c r="L4364" s="2">
        <f>A4364*PRICE_TOM+B4364*PRICE_CAR+C4364*PRICE_MES</f>
        <v>136116</v>
      </c>
      <c r="M4364" s="2">
        <f>A4364*FERT_BED_TOM+B4364*FERT_BED_CAR+C4364*FERT_BED_MES</f>
        <v>29040</v>
      </c>
      <c r="N4364" s="6">
        <f>IF(AND(D4364&lt;=TOTAL_BEDS,J4364&lt;=TEMP_WORKER_MAX*TEMP_WORKER_HRS),1,0)</f>
        <v>1</v>
      </c>
      <c r="O4364" s="2">
        <f>L4364-M4364-K4364-FIXED_COSTS</f>
        <v>27632.849768286316</v>
      </c>
      <c r="P4364" s="2">
        <f>IF(N4364=1,O4364,"")</f>
        <v>27632.849768286316</v>
      </c>
    </row>
    <row r="4365">
      <c r="A4365" s="6">
        <v>6</v>
      </c>
      <c r="B4365" s="6">
        <v>14</v>
      </c>
      <c r="C4365" s="6">
        <v>21</v>
      </c>
      <c r="D4365" s="6">
        <f>A4365+B4365+C4365</f>
        <v>41</v>
      </c>
      <c r="E4365" s="5">
        <f>IF(A4365=0,0,A4365*LABOR_HRS_WK_TOM*SEASON_WEEKS*(1+DIM_PCT_TOM)^A4365)</f>
        <v>956.64294000000041</v>
      </c>
      <c r="F4365" s="5">
        <f>IF(B4365=0,0,B4365*LABOR_HRS_WK_CAR*SEASON_WEEKS*(1+DIM_PCT_CAR)^B4365)</f>
        <v>593.44900480898161</v>
      </c>
      <c r="G4365" s="5">
        <f>IF(C4365=0,0,C4365*LABOR_HRS_WK_MES*SEASON_WEEKS*(1+DIM_PCT_MES)^C4365)</f>
        <v>1226.6692487641699</v>
      </c>
      <c r="H4365" s="5">
        <f>E4365+F4365+G4365</f>
        <v>2776.761193573152</v>
      </c>
      <c r="I4365" s="5">
        <f>MIN(H4365,FARMER_HRS)</f>
        <v>720</v>
      </c>
      <c r="J4365" s="5">
        <f>MAX(0,H4365-FARMER_HRS)</f>
        <v>2056.761193573152</v>
      </c>
      <c r="K4365" s="2">
        <f>I4365*FARMER_RATE+J4365*TEMP_WORKER_RATE</f>
        <v>60707.659610645</v>
      </c>
      <c r="L4365" s="2">
        <f>A4365*PRICE_TOM+B4365*PRICE_CAR+C4365*PRICE_MES</f>
        <v>138816</v>
      </c>
      <c r="M4365" s="2">
        <f>A4365*FERT_BED_TOM+B4365*FERT_BED_CAR+C4365*FERT_BED_MES</f>
        <v>29920</v>
      </c>
      <c r="N4365" s="6">
        <f>IF(AND(D4365&lt;=TOTAL_BEDS,J4365&lt;=TEMP_WORKER_MAX*TEMP_WORKER_HRS),1,0)</f>
        <v>1</v>
      </c>
      <c r="O4365" s="2">
        <f>L4365-M4365-K4365-FIXED_COSTS</f>
        <v>28188.340389355</v>
      </c>
      <c r="P4365" s="2">
        <f>IF(N4365=1,O4365,"")</f>
        <v>28188.340389355</v>
      </c>
    </row>
    <row r="4366">
      <c r="A4366" s="6">
        <v>6</v>
      </c>
      <c r="B4366" s="6">
        <v>14</v>
      </c>
      <c r="C4366" s="6">
        <v>22</v>
      </c>
      <c r="D4366" s="6">
        <f>A4366+B4366+C4366</f>
        <v>42</v>
      </c>
      <c r="E4366" s="5">
        <f>IF(A4366=0,0,A4366*LABOR_HRS_WK_TOM*SEASON_WEEKS*(1+DIM_PCT_TOM)^A4366)</f>
        <v>956.64294000000041</v>
      </c>
      <c r="F4366" s="5">
        <f>IF(B4366=0,0,B4366*LABOR_HRS_WK_CAR*SEASON_WEEKS*(1+DIM_PCT_CAR)^B4366)</f>
        <v>593.44900480898161</v>
      </c>
      <c r="G4366" s="5">
        <f>IF(C4366=0,0,C4366*LABOR_HRS_WK_MES*SEASON_WEEKS*(1+DIM_PCT_MES)^C4366)</f>
        <v>1301.1455960105659</v>
      </c>
      <c r="H4366" s="5">
        <f>E4366+F4366+G4366</f>
        <v>2851.237540819548</v>
      </c>
      <c r="I4366" s="5">
        <f>MIN(H4366,FARMER_HRS)</f>
        <v>720</v>
      </c>
      <c r="J4366" s="5">
        <f>MAX(0,H4366-FARMER_HRS)</f>
        <v>2131.237540819548</v>
      </c>
      <c r="K4366" s="2">
        <f>I4366*FARMER_RATE+J4366*TEMP_WORKER_RATE</f>
        <v>62000.651750339377</v>
      </c>
      <c r="L4366" s="2">
        <f>A4366*PRICE_TOM+B4366*PRICE_CAR+C4366*PRICE_MES</f>
        <v>141516</v>
      </c>
      <c r="M4366" s="2">
        <f>A4366*FERT_BED_TOM+B4366*FERT_BED_CAR+C4366*FERT_BED_MES</f>
        <v>30800</v>
      </c>
      <c r="N4366" s="6">
        <f>IF(AND(D4366&lt;=TOTAL_BEDS,J4366&lt;=TEMP_WORKER_MAX*TEMP_WORKER_HRS),1,0)</f>
        <v>1</v>
      </c>
      <c r="O4366" s="2">
        <f>L4366-M4366-K4366-FIXED_COSTS</f>
        <v>28715.348249660623</v>
      </c>
      <c r="P4366" s="2">
        <f>IF(N4366=1,O4366,"")</f>
        <v>28715.348249660623</v>
      </c>
    </row>
    <row r="4367">
      <c r="A4367" s="6">
        <v>6</v>
      </c>
      <c r="B4367" s="6">
        <v>14</v>
      </c>
      <c r="C4367" s="6">
        <v>23</v>
      </c>
      <c r="D4367" s="6">
        <f>A4367+B4367+C4367</f>
        <v>43</v>
      </c>
      <c r="E4367" s="5">
        <f>IF(A4367=0,0,A4367*LABOR_HRS_WK_TOM*SEASON_WEEKS*(1+DIM_PCT_TOM)^A4367)</f>
        <v>956.64294000000041</v>
      </c>
      <c r="F4367" s="5">
        <f>IF(B4367=0,0,B4367*LABOR_HRS_WK_CAR*SEASON_WEEKS*(1+DIM_PCT_CAR)^B4367)</f>
        <v>593.44900480898161</v>
      </c>
      <c r="G4367" s="5">
        <f>IF(C4367=0,0,C4367*LABOR_HRS_WK_MES*SEASON_WEEKS*(1+DIM_PCT_MES)^C4367)</f>
        <v>1377.2921848680023</v>
      </c>
      <c r="H4367" s="5">
        <f>E4367+F4367+G4367</f>
        <v>2927.3841296769842</v>
      </c>
      <c r="I4367" s="5">
        <f>MIN(H4367,FARMER_HRS)</f>
        <v>720</v>
      </c>
      <c r="J4367" s="5">
        <f>MAX(0,H4367-FARMER_HRS)</f>
        <v>2207.3841296769842</v>
      </c>
      <c r="K4367" s="2">
        <f>I4367*FARMER_RATE+J4367*TEMP_WORKER_RATE</f>
        <v>63322.641140225416</v>
      </c>
      <c r="L4367" s="2">
        <f>A4367*PRICE_TOM+B4367*PRICE_CAR+C4367*PRICE_MES</f>
        <v>144216</v>
      </c>
      <c r="M4367" s="2">
        <f>A4367*FERT_BED_TOM+B4367*FERT_BED_CAR+C4367*FERT_BED_MES</f>
        <v>31680</v>
      </c>
      <c r="N4367" s="6">
        <f>IF(AND(D4367&lt;=TOTAL_BEDS,J4367&lt;=TEMP_WORKER_MAX*TEMP_WORKER_HRS),1,0)</f>
        <v>1</v>
      </c>
      <c r="O4367" s="2">
        <f>L4367-M4367-K4367-FIXED_COSTS</f>
        <v>29213.358859774584</v>
      </c>
      <c r="P4367" s="2">
        <f>IF(N4367=1,O4367,"")</f>
        <v>29213.358859774584</v>
      </c>
    </row>
    <row r="4368">
      <c r="A4368" s="6">
        <v>6</v>
      </c>
      <c r="B4368" s="6">
        <v>14</v>
      </c>
      <c r="C4368" s="6">
        <v>24</v>
      </c>
      <c r="D4368" s="6">
        <f>A4368+B4368+C4368</f>
        <v>44</v>
      </c>
      <c r="E4368" s="5">
        <f>IF(A4368=0,0,A4368*LABOR_HRS_WK_TOM*SEASON_WEEKS*(1+DIM_PCT_TOM)^A4368)</f>
        <v>956.64294000000041</v>
      </c>
      <c r="F4368" s="5">
        <f>IF(B4368=0,0,B4368*LABOR_HRS_WK_CAR*SEASON_WEEKS*(1+DIM_PCT_CAR)^B4368)</f>
        <v>593.44900480898161</v>
      </c>
      <c r="G4368" s="5">
        <f>IF(C4368=0,0,C4368*LABOR_HRS_WK_MES*SEASON_WEEKS*(1+DIM_PCT_MES)^C4368)</f>
        <v>1455.139134447498</v>
      </c>
      <c r="H4368" s="5">
        <f>E4368+F4368+G4368</f>
        <v>3005.2310792564804</v>
      </c>
      <c r="I4368" s="5">
        <f>MIN(H4368,FARMER_HRS)</f>
        <v>720</v>
      </c>
      <c r="J4368" s="5">
        <f>MAX(0,H4368-FARMER_HRS)</f>
        <v>2285.2310792564804</v>
      </c>
      <c r="K4368" s="2">
        <f>I4368*FARMER_RATE+J4368*TEMP_WORKER_RATE</f>
        <v>64674.150681536114</v>
      </c>
      <c r="L4368" s="2">
        <f>A4368*PRICE_TOM+B4368*PRICE_CAR+C4368*PRICE_MES</f>
        <v>146916</v>
      </c>
      <c r="M4368" s="2">
        <f>A4368*FERT_BED_TOM+B4368*FERT_BED_CAR+C4368*FERT_BED_MES</f>
        <v>32560</v>
      </c>
      <c r="N4368" s="6">
        <f>IF(AND(D4368&lt;=TOTAL_BEDS,J4368&lt;=TEMP_WORKER_MAX*TEMP_WORKER_HRS),1,0)</f>
        <v>1</v>
      </c>
      <c r="O4368" s="2">
        <f>L4368-M4368-K4368-FIXED_COSTS</f>
        <v>29681.849318463886</v>
      </c>
      <c r="P4368" s="2">
        <f>IF(N4368=1,O4368,"")</f>
        <v>29681.849318463886</v>
      </c>
    </row>
    <row r="4369">
      <c r="A4369" s="6">
        <v>6</v>
      </c>
      <c r="B4369" s="6">
        <v>14</v>
      </c>
      <c r="C4369" s="6">
        <v>25</v>
      </c>
      <c r="D4369" s="6">
        <f>A4369+B4369+C4369</f>
        <v>45</v>
      </c>
      <c r="E4369" s="5">
        <f>IF(A4369=0,0,A4369*LABOR_HRS_WK_TOM*SEASON_WEEKS*(1+DIM_PCT_TOM)^A4369)</f>
        <v>956.64294000000041</v>
      </c>
      <c r="F4369" s="5">
        <f>IF(B4369=0,0,B4369*LABOR_HRS_WK_CAR*SEASON_WEEKS*(1+DIM_PCT_CAR)^B4369)</f>
        <v>593.44900480898161</v>
      </c>
      <c r="G4369" s="5">
        <f>IF(C4369=0,0,C4369*LABOR_HRS_WK_MES*SEASON_WEEKS*(1+DIM_PCT_MES)^C4369)</f>
        <v>1534.7170558625955</v>
      </c>
      <c r="H4369" s="5">
        <f>E4369+F4369+G4369</f>
        <v>3084.8090006715775</v>
      </c>
      <c r="I4369" s="5">
        <f>MIN(H4369,FARMER_HRS)</f>
        <v>720</v>
      </c>
      <c r="J4369" s="5">
        <f>MAX(0,H4369-FARMER_HRS)</f>
        <v>2364.8090006715775</v>
      </c>
      <c r="K4369" s="2">
        <f>I4369*FARMER_RATE+J4369*TEMP_WORKER_RATE</f>
        <v>66055.711817214877</v>
      </c>
      <c r="L4369" s="2">
        <f>A4369*PRICE_TOM+B4369*PRICE_CAR+C4369*PRICE_MES</f>
        <v>149616</v>
      </c>
      <c r="M4369" s="2">
        <f>A4369*FERT_BED_TOM+B4369*FERT_BED_CAR+C4369*FERT_BED_MES</f>
        <v>33440</v>
      </c>
      <c r="N4369" s="6">
        <f>IF(AND(D4369&lt;=TOTAL_BEDS,J4369&lt;=TEMP_WORKER_MAX*TEMP_WORKER_HRS),1,0)</f>
        <v>1</v>
      </c>
      <c r="O4369" s="2">
        <f>L4369-M4369-K4369-FIXED_COSTS</f>
        <v>30120.288182785123</v>
      </c>
      <c r="P4369" s="2">
        <f>IF(N4369=1,O4369,"")</f>
        <v>30120.288182785123</v>
      </c>
    </row>
    <row r="4370">
      <c r="A4370" s="6">
        <v>6</v>
      </c>
      <c r="B4370" s="6">
        <v>14</v>
      </c>
      <c r="C4370" s="6">
        <v>26</v>
      </c>
      <c r="D4370" s="6">
        <f>A4370+B4370+C4370</f>
        <v>46</v>
      </c>
      <c r="E4370" s="5">
        <f>IF(A4370=0,0,A4370*LABOR_HRS_WK_TOM*SEASON_WEEKS*(1+DIM_PCT_TOM)^A4370)</f>
        <v>956.64294000000041</v>
      </c>
      <c r="F4370" s="5">
        <f>IF(B4370=0,0,B4370*LABOR_HRS_WK_CAR*SEASON_WEEKS*(1+DIM_PCT_CAR)^B4370)</f>
        <v>593.44900480898161</v>
      </c>
      <c r="G4370" s="5">
        <f>IF(C4370=0,0,C4370*LABOR_HRS_WK_MES*SEASON_WEEKS*(1+DIM_PCT_MES)^C4370)</f>
        <v>1616.0570598233128</v>
      </c>
      <c r="H4370" s="5">
        <f>E4370+F4370+G4370</f>
        <v>3166.1490046322951</v>
      </c>
      <c r="I4370" s="5">
        <f>MIN(H4370,FARMER_HRS)</f>
        <v>720</v>
      </c>
      <c r="J4370" s="5">
        <f>MAX(0,H4370-FARMER_HRS)</f>
        <v>2446.1490046322951</v>
      </c>
      <c r="K4370" s="2">
        <f>I4370*FARMER_RATE+J4370*TEMP_WORKER_RATE</f>
        <v>67467.864663755114</v>
      </c>
      <c r="L4370" s="2">
        <f>A4370*PRICE_TOM+B4370*PRICE_CAR+C4370*PRICE_MES</f>
        <v>152316</v>
      </c>
      <c r="M4370" s="2">
        <f>A4370*FERT_BED_TOM+B4370*FERT_BED_CAR+C4370*FERT_BED_MES</f>
        <v>34320</v>
      </c>
      <c r="N4370" s="6">
        <f>IF(AND(D4370&lt;=TOTAL_BEDS,J4370&lt;=TEMP_WORKER_MAX*TEMP_WORKER_HRS),1,0)</f>
        <v>1</v>
      </c>
      <c r="O4370" s="2">
        <f>L4370-M4370-K4370-FIXED_COSTS</f>
        <v>30528.135336244886</v>
      </c>
      <c r="P4370" s="2">
        <f>IF(N4370=1,O4370,"")</f>
        <v>30528.135336244886</v>
      </c>
    </row>
    <row r="4371">
      <c r="A4371" s="6">
        <v>6</v>
      </c>
      <c r="B4371" s="6">
        <v>14</v>
      </c>
      <c r="C4371" s="6">
        <v>27</v>
      </c>
      <c r="D4371" s="6">
        <f>A4371+B4371+C4371</f>
        <v>47</v>
      </c>
      <c r="E4371" s="5">
        <f>IF(A4371=0,0,A4371*LABOR_HRS_WK_TOM*SEASON_WEEKS*(1+DIM_PCT_TOM)^A4371)</f>
        <v>956.64294000000041</v>
      </c>
      <c r="F4371" s="5">
        <f>IF(B4371=0,0,B4371*LABOR_HRS_WK_CAR*SEASON_WEEKS*(1+DIM_PCT_CAR)^B4371)</f>
        <v>593.44900480898161</v>
      </c>
      <c r="G4371" s="5">
        <f>IF(C4371=0,0,C4371*LABOR_HRS_WK_MES*SEASON_WEEKS*(1+DIM_PCT_MES)^C4371)</f>
        <v>1699.19076434307</v>
      </c>
      <c r="H4371" s="5">
        <f>E4371+F4371+G4371</f>
        <v>3249.2827091520521</v>
      </c>
      <c r="I4371" s="5">
        <f>MIN(H4371,FARMER_HRS)</f>
        <v>720</v>
      </c>
      <c r="J4371" s="5">
        <f>MAX(0,H4371-FARMER_HRS)</f>
        <v>2529.2827091520521</v>
      </c>
      <c r="K4371" s="2">
        <f>I4371*FARMER_RATE+J4371*TEMP_WORKER_RATE</f>
        <v>68911.1581450009</v>
      </c>
      <c r="L4371" s="2">
        <f>A4371*PRICE_TOM+B4371*PRICE_CAR+C4371*PRICE_MES</f>
        <v>155016</v>
      </c>
      <c r="M4371" s="2">
        <f>A4371*FERT_BED_TOM+B4371*FERT_BED_CAR+C4371*FERT_BED_MES</f>
        <v>35200</v>
      </c>
      <c r="N4371" s="6">
        <f>IF(AND(D4371&lt;=TOTAL_BEDS,J4371&lt;=TEMP_WORKER_MAX*TEMP_WORKER_HRS),1,0)</f>
        <v>1</v>
      </c>
      <c r="O4371" s="2">
        <f>L4371-M4371-K4371-FIXED_COSTS</f>
        <v>30904.841854999104</v>
      </c>
      <c r="P4371" s="2">
        <f>IF(N4371=1,O4371,"")</f>
        <v>30904.841854999104</v>
      </c>
    </row>
    <row r="4372">
      <c r="A4372" s="6">
        <v>6</v>
      </c>
      <c r="B4372" s="6">
        <v>14</v>
      </c>
      <c r="C4372" s="6">
        <v>28</v>
      </c>
      <c r="D4372" s="6">
        <f>A4372+B4372+C4372</f>
        <v>48</v>
      </c>
      <c r="E4372" s="5">
        <f>IF(A4372=0,0,A4372*LABOR_HRS_WK_TOM*SEASON_WEEKS*(1+DIM_PCT_TOM)^A4372)</f>
        <v>956.64294000000041</v>
      </c>
      <c r="F4372" s="5">
        <f>IF(B4372=0,0,B4372*LABOR_HRS_WK_CAR*SEASON_WEEKS*(1+DIM_PCT_CAR)^B4372)</f>
        <v>593.44900480898161</v>
      </c>
      <c r="G4372" s="5">
        <f>IF(C4372=0,0,C4372*LABOR_HRS_WK_MES*SEASON_WEEKS*(1+DIM_PCT_MES)^C4372)</f>
        <v>1784.1503025602233</v>
      </c>
      <c r="H4372" s="5">
        <f>E4372+F4372+G4372</f>
        <v>3334.2422473692054</v>
      </c>
      <c r="I4372" s="5">
        <f>MIN(H4372,FARMER_HRS)</f>
        <v>720</v>
      </c>
      <c r="J4372" s="5">
        <f>MAX(0,H4372-FARMER_HRS)</f>
        <v>2614.2422473692054</v>
      </c>
      <c r="K4372" s="2">
        <f>I4372*FARMER_RATE+J4372*TEMP_WORKER_RATE</f>
        <v>70386.1501279376</v>
      </c>
      <c r="L4372" s="2">
        <f>A4372*PRICE_TOM+B4372*PRICE_CAR+C4372*PRICE_MES</f>
        <v>157716</v>
      </c>
      <c r="M4372" s="2">
        <f>A4372*FERT_BED_TOM+B4372*FERT_BED_CAR+C4372*FERT_BED_MES</f>
        <v>36080</v>
      </c>
      <c r="N4372" s="6">
        <f>IF(AND(D4372&lt;=TOTAL_BEDS,J4372&lt;=TEMP_WORKER_MAX*TEMP_WORKER_HRS),1,0)</f>
        <v>1</v>
      </c>
      <c r="O4372" s="2">
        <f>L4372-M4372-K4372-FIXED_COSTS</f>
        <v>31249.849872062405</v>
      </c>
      <c r="P4372" s="2">
        <f>IF(N4372=1,O4372,"")</f>
        <v>31249.849872062405</v>
      </c>
    </row>
    <row r="4373">
      <c r="A4373" s="6">
        <v>6</v>
      </c>
      <c r="B4373" s="6">
        <v>14</v>
      </c>
      <c r="C4373" s="6">
        <v>29</v>
      </c>
      <c r="D4373" s="6">
        <f>A4373+B4373+C4373</f>
        <v>49</v>
      </c>
      <c r="E4373" s="5">
        <f>IF(A4373=0,0,A4373*LABOR_HRS_WK_TOM*SEASON_WEEKS*(1+DIM_PCT_TOM)^A4373)</f>
        <v>956.64294000000041</v>
      </c>
      <c r="F4373" s="5">
        <f>IF(B4373=0,0,B4373*LABOR_HRS_WK_CAR*SEASON_WEEKS*(1+DIM_PCT_CAR)^B4373)</f>
        <v>593.44900480898161</v>
      </c>
      <c r="G4373" s="5">
        <f>IF(C4373=0,0,C4373*LABOR_HRS_WK_MES*SEASON_WEEKS*(1+DIM_PCT_MES)^C4373)</f>
        <v>1870.9683306758766</v>
      </c>
      <c r="H4373" s="5">
        <f>E4373+F4373+G4373</f>
        <v>3421.0602754848587</v>
      </c>
      <c r="I4373" s="5">
        <f>MIN(H4373,FARMER_HRS)</f>
        <v>720</v>
      </c>
      <c r="J4373" s="5">
        <f>MAX(0,H4373-FARMER_HRS)</f>
        <v>2701.0602754848587</v>
      </c>
      <c r="K4373" s="2">
        <f>I4373*FARMER_RATE+J4373*TEMP_WORKER_RATE</f>
        <v>71893.407560501015</v>
      </c>
      <c r="L4373" s="2">
        <f>A4373*PRICE_TOM+B4373*PRICE_CAR+C4373*PRICE_MES</f>
        <v>160416</v>
      </c>
      <c r="M4373" s="2">
        <f>A4373*FERT_BED_TOM+B4373*FERT_BED_CAR+C4373*FERT_BED_MES</f>
        <v>36960</v>
      </c>
      <c r="N4373" s="6">
        <f>IF(AND(D4373&lt;=TOTAL_BEDS,J4373&lt;=TEMP_WORKER_MAX*TEMP_WORKER_HRS),1,0)</f>
        <v>1</v>
      </c>
      <c r="O4373" s="2">
        <f>L4373-M4373-K4373-FIXED_COSTS</f>
        <v>31562.592439498985</v>
      </c>
      <c r="P4373" s="2">
        <f>IF(N4373=1,O4373,"")</f>
        <v>31562.592439498985</v>
      </c>
    </row>
    <row r="4374">
      <c r="A4374" s="6">
        <v>6</v>
      </c>
      <c r="B4374" s="6">
        <v>14</v>
      </c>
      <c r="C4374" s="6">
        <v>30</v>
      </c>
      <c r="D4374" s="6">
        <f>A4374+B4374+C4374</f>
        <v>50</v>
      </c>
      <c r="E4374" s="5">
        <f>IF(A4374=0,0,A4374*LABOR_HRS_WK_TOM*SEASON_WEEKS*(1+DIM_PCT_TOM)^A4374)</f>
        <v>956.64294000000041</v>
      </c>
      <c r="F4374" s="5">
        <f>IF(B4374=0,0,B4374*LABOR_HRS_WK_CAR*SEASON_WEEKS*(1+DIM_PCT_CAR)^B4374)</f>
        <v>593.44900480898161</v>
      </c>
      <c r="G4374" s="5">
        <f>IF(C4374=0,0,C4374*LABOR_HRS_WK_MES*SEASON_WEEKS*(1+DIM_PCT_MES)^C4374)</f>
        <v>1959.6780360096466</v>
      </c>
      <c r="H4374" s="5">
        <f>E4374+F4374+G4374</f>
        <v>3509.7699808186289</v>
      </c>
      <c r="I4374" s="5">
        <f>MIN(H4374,FARMER_HRS)</f>
        <v>720</v>
      </c>
      <c r="J4374" s="5">
        <f>MAX(0,H4374-FARMER_HRS)</f>
        <v>2789.7699808186289</v>
      </c>
      <c r="K4374" s="2">
        <f>I4374*FARMER_RATE+J4374*TEMP_WORKER_RATE</f>
        <v>73433.506611434539</v>
      </c>
      <c r="L4374" s="2">
        <f>A4374*PRICE_TOM+B4374*PRICE_CAR+C4374*PRICE_MES</f>
        <v>163116</v>
      </c>
      <c r="M4374" s="2">
        <f>A4374*FERT_BED_TOM+B4374*FERT_BED_CAR+C4374*FERT_BED_MES</f>
        <v>37840</v>
      </c>
      <c r="N4374" s="6">
        <f>IF(AND(D4374&lt;=TOTAL_BEDS,J4374&lt;=TEMP_WORKER_MAX*TEMP_WORKER_HRS),1,0)</f>
        <v>1</v>
      </c>
      <c r="O4374" s="2">
        <f>L4374-M4374-K4374-FIXED_COSTS</f>
        <v>31842.493388565461</v>
      </c>
      <c r="P4374" s="2">
        <f>IF(N4374=1,O4374,"")</f>
        <v>31842.493388565461</v>
      </c>
    </row>
    <row r="4375">
      <c r="A4375" s="6">
        <v>6</v>
      </c>
      <c r="B4375" s="6">
        <v>15</v>
      </c>
      <c r="C4375" s="6">
        <v>0</v>
      </c>
      <c r="D4375" s="6">
        <f>A4375+B4375+C4375</f>
        <v>21</v>
      </c>
      <c r="E4375" s="5">
        <f>IF(A4375=0,0,A4375*LABOR_HRS_WK_TOM*SEASON_WEEKS*(1+DIM_PCT_TOM)^A4375)</f>
        <v>956.64294000000041</v>
      </c>
      <c r="F4375" s="5">
        <f>IF(B4375=0,0,B4375*LABOR_HRS_WK_CAR*SEASON_WEEKS*(1+DIM_PCT_CAR)^B4375)</f>
        <v>651.73417492414933</v>
      </c>
      <c r="G4375" s="5">
        <f>IF(C4375=0,0,C4375*LABOR_HRS_WK_MES*SEASON_WEEKS*(1+DIM_PCT_MES)^C4375)</f>
        <v>0</v>
      </c>
      <c r="H4375" s="5">
        <f>E4375+F4375+G4375</f>
        <v>1608.3771149241497</v>
      </c>
      <c r="I4375" s="5">
        <f>MIN(H4375,FARMER_HRS)</f>
        <v>720</v>
      </c>
      <c r="J4375" s="5">
        <f>MAX(0,H4375-FARMER_HRS)</f>
        <v>888.37711492414974</v>
      </c>
      <c r="K4375" s="2">
        <f>I4375*FARMER_RATE+J4375*TEMP_WORKER_RATE</f>
        <v>40423.213800766491</v>
      </c>
      <c r="L4375" s="2">
        <f>A4375*PRICE_TOM+B4375*PRICE_CAR+C4375*PRICE_MES</f>
        <v>84210</v>
      </c>
      <c r="M4375" s="2">
        <f>A4375*FERT_BED_TOM+B4375*FERT_BED_CAR+C4375*FERT_BED_MES</f>
        <v>11880</v>
      </c>
      <c r="N4375" s="6">
        <f>IF(AND(D4375&lt;=TOTAL_BEDS,J4375&lt;=TEMP_WORKER_MAX*TEMP_WORKER_HRS),1,0)</f>
        <v>1</v>
      </c>
      <c r="O4375" s="2">
        <f>L4375-M4375-K4375-FIXED_COSTS</f>
        <v>11906.786199233509</v>
      </c>
      <c r="P4375" s="2">
        <f>IF(N4375=1,O4375,"")</f>
        <v>11906.786199233509</v>
      </c>
    </row>
    <row r="4376">
      <c r="A4376" s="6">
        <v>6</v>
      </c>
      <c r="B4376" s="6">
        <v>15</v>
      </c>
      <c r="C4376" s="6">
        <v>1</v>
      </c>
      <c r="D4376" s="6">
        <f>A4376+B4376+C4376</f>
        <v>22</v>
      </c>
      <c r="E4376" s="5">
        <f>IF(A4376=0,0,A4376*LABOR_HRS_WK_TOM*SEASON_WEEKS*(1+DIM_PCT_TOM)^A4376)</f>
        <v>956.64294000000041</v>
      </c>
      <c r="F4376" s="5">
        <f>IF(B4376=0,0,B4376*LABOR_HRS_WK_CAR*SEASON_WEEKS*(1+DIM_PCT_CAR)^B4376)</f>
        <v>651.73417492414933</v>
      </c>
      <c r="G4376" s="5">
        <f>IF(C4376=0,0,C4376*LABOR_HRS_WK_MES*SEASON_WEEKS*(1+DIM_PCT_MES)^C4376)</f>
        <v>45.5625</v>
      </c>
      <c r="H4376" s="5">
        <f>E4376+F4376+G4376</f>
        <v>1653.9396149241497</v>
      </c>
      <c r="I4376" s="5">
        <f>MIN(H4376,FARMER_HRS)</f>
        <v>720</v>
      </c>
      <c r="J4376" s="5">
        <f>MAX(0,H4376-FARMER_HRS)</f>
        <v>933.93961492414974</v>
      </c>
      <c r="K4376" s="2">
        <f>I4376*FARMER_RATE+J4376*TEMP_WORKER_RATE</f>
        <v>41214.229425766491</v>
      </c>
      <c r="L4376" s="2">
        <f>A4376*PRICE_TOM+B4376*PRICE_CAR+C4376*PRICE_MES</f>
        <v>86910</v>
      </c>
      <c r="M4376" s="2">
        <f>A4376*FERT_BED_TOM+B4376*FERT_BED_CAR+C4376*FERT_BED_MES</f>
        <v>12760</v>
      </c>
      <c r="N4376" s="6">
        <f>IF(AND(D4376&lt;=TOTAL_BEDS,J4376&lt;=TEMP_WORKER_MAX*TEMP_WORKER_HRS),1,0)</f>
        <v>1</v>
      </c>
      <c r="O4376" s="2">
        <f>L4376-M4376-K4376-FIXED_COSTS</f>
        <v>12935.770574233509</v>
      </c>
      <c r="P4376" s="2">
        <f>IF(N4376=1,O4376,"")</f>
        <v>12935.770574233509</v>
      </c>
    </row>
    <row r="4377">
      <c r="A4377" s="6">
        <v>6</v>
      </c>
      <c r="B4377" s="6">
        <v>15</v>
      </c>
      <c r="C4377" s="6">
        <v>2</v>
      </c>
      <c r="D4377" s="6">
        <f>A4377+B4377+C4377</f>
        <v>23</v>
      </c>
      <c r="E4377" s="5">
        <f>IF(A4377=0,0,A4377*LABOR_HRS_WK_TOM*SEASON_WEEKS*(1+DIM_PCT_TOM)^A4377)</f>
        <v>956.64294000000041</v>
      </c>
      <c r="F4377" s="5">
        <f>IF(B4377=0,0,B4377*LABOR_HRS_WK_CAR*SEASON_WEEKS*(1+DIM_PCT_CAR)^B4377)</f>
        <v>651.73417492414933</v>
      </c>
      <c r="G4377" s="5">
        <f>IF(C4377=0,0,C4377*LABOR_HRS_WK_MES*SEASON_WEEKS*(1+DIM_PCT_MES)^C4377)</f>
        <v>92.2640625</v>
      </c>
      <c r="H4377" s="5">
        <f>E4377+F4377+G4377</f>
        <v>1700.6411774241496</v>
      </c>
      <c r="I4377" s="5">
        <f>MIN(H4377,FARMER_HRS)</f>
        <v>720</v>
      </c>
      <c r="J4377" s="5">
        <f>MAX(0,H4377-FARMER_HRS)</f>
        <v>980.64117742414965</v>
      </c>
      <c r="K4377" s="2">
        <f>I4377*FARMER_RATE+J4377*TEMP_WORKER_RATE</f>
        <v>42025.020441391491</v>
      </c>
      <c r="L4377" s="2">
        <f>A4377*PRICE_TOM+B4377*PRICE_CAR+C4377*PRICE_MES</f>
        <v>89610</v>
      </c>
      <c r="M4377" s="2">
        <f>A4377*FERT_BED_TOM+B4377*FERT_BED_CAR+C4377*FERT_BED_MES</f>
        <v>13640</v>
      </c>
      <c r="N4377" s="6">
        <f>IF(AND(D4377&lt;=TOTAL_BEDS,J4377&lt;=TEMP_WORKER_MAX*TEMP_WORKER_HRS),1,0)</f>
        <v>1</v>
      </c>
      <c r="O4377" s="2">
        <f>L4377-M4377-K4377-FIXED_COSTS</f>
        <v>13944.979558608509</v>
      </c>
      <c r="P4377" s="2">
        <f>IF(N4377=1,O4377,"")</f>
        <v>13944.979558608509</v>
      </c>
    </row>
    <row r="4378">
      <c r="A4378" s="6">
        <v>6</v>
      </c>
      <c r="B4378" s="6">
        <v>15</v>
      </c>
      <c r="C4378" s="6">
        <v>3</v>
      </c>
      <c r="D4378" s="6">
        <f>A4378+B4378+C4378</f>
        <v>24</v>
      </c>
      <c r="E4378" s="5">
        <f>IF(A4378=0,0,A4378*LABOR_HRS_WK_TOM*SEASON_WEEKS*(1+DIM_PCT_TOM)^A4378)</f>
        <v>956.64294000000041</v>
      </c>
      <c r="F4378" s="5">
        <f>IF(B4378=0,0,B4378*LABOR_HRS_WK_CAR*SEASON_WEEKS*(1+DIM_PCT_CAR)^B4378)</f>
        <v>651.73417492414933</v>
      </c>
      <c r="G4378" s="5">
        <f>IF(C4378=0,0,C4378*LABOR_HRS_WK_MES*SEASON_WEEKS*(1+DIM_PCT_MES)^C4378)</f>
        <v>140.12604492187498</v>
      </c>
      <c r="H4378" s="5">
        <f>E4378+F4378+G4378</f>
        <v>1748.5031598460248</v>
      </c>
      <c r="I4378" s="5">
        <f>MIN(H4378,FARMER_HRS)</f>
        <v>720</v>
      </c>
      <c r="J4378" s="5">
        <f>MAX(0,H4378-FARMER_HRS)</f>
        <v>1028.5031598460248</v>
      </c>
      <c r="K4378" s="2">
        <f>I4378*FARMER_RATE+J4378*TEMP_WORKER_RATE</f>
        <v>42855.957636215709</v>
      </c>
      <c r="L4378" s="2">
        <f>A4378*PRICE_TOM+B4378*PRICE_CAR+C4378*PRICE_MES</f>
        <v>92310</v>
      </c>
      <c r="M4378" s="2">
        <f>A4378*FERT_BED_TOM+B4378*FERT_BED_CAR+C4378*FERT_BED_MES</f>
        <v>14520</v>
      </c>
      <c r="N4378" s="6">
        <f>IF(AND(D4378&lt;=TOTAL_BEDS,J4378&lt;=TEMP_WORKER_MAX*TEMP_WORKER_HRS),1,0)</f>
        <v>1</v>
      </c>
      <c r="O4378" s="2">
        <f>L4378-M4378-K4378-FIXED_COSTS</f>
        <v>14934.042363784291</v>
      </c>
      <c r="P4378" s="2">
        <f>IF(N4378=1,O4378,"")</f>
        <v>14934.042363784291</v>
      </c>
    </row>
    <row r="4379">
      <c r="A4379" s="6">
        <v>6</v>
      </c>
      <c r="B4379" s="6">
        <v>15</v>
      </c>
      <c r="C4379" s="6">
        <v>4</v>
      </c>
      <c r="D4379" s="6">
        <f>A4379+B4379+C4379</f>
        <v>25</v>
      </c>
      <c r="E4379" s="5">
        <f>IF(A4379=0,0,A4379*LABOR_HRS_WK_TOM*SEASON_WEEKS*(1+DIM_PCT_TOM)^A4379)</f>
        <v>956.64294000000041</v>
      </c>
      <c r="F4379" s="5">
        <f>IF(B4379=0,0,B4379*LABOR_HRS_WK_CAR*SEASON_WEEKS*(1+DIM_PCT_CAR)^B4379)</f>
        <v>651.73417492414933</v>
      </c>
      <c r="G4379" s="5">
        <f>IF(C4379=0,0,C4379*LABOR_HRS_WK_MES*SEASON_WEEKS*(1+DIM_PCT_MES)^C4379)</f>
        <v>189.17016064453119</v>
      </c>
      <c r="H4379" s="5">
        <f>E4379+F4379+G4379</f>
        <v>1797.547275568681</v>
      </c>
      <c r="I4379" s="5">
        <f>MIN(H4379,FARMER_HRS)</f>
        <v>720</v>
      </c>
      <c r="J4379" s="5">
        <f>MAX(0,H4379-FARMER_HRS)</f>
        <v>1077.547275568681</v>
      </c>
      <c r="K4379" s="2">
        <f>I4379*FARMER_RATE+J4379*TEMP_WORKER_RATE</f>
        <v>43707.417978622936</v>
      </c>
      <c r="L4379" s="2">
        <f>A4379*PRICE_TOM+B4379*PRICE_CAR+C4379*PRICE_MES</f>
        <v>95010</v>
      </c>
      <c r="M4379" s="2">
        <f>A4379*FERT_BED_TOM+B4379*FERT_BED_CAR+C4379*FERT_BED_MES</f>
        <v>15400</v>
      </c>
      <c r="N4379" s="6">
        <f>IF(AND(D4379&lt;=TOTAL_BEDS,J4379&lt;=TEMP_WORKER_MAX*TEMP_WORKER_HRS),1,0)</f>
        <v>1</v>
      </c>
      <c r="O4379" s="2">
        <f>L4379-M4379-K4379-FIXED_COSTS</f>
        <v>15902.582021377064</v>
      </c>
      <c r="P4379" s="2">
        <f>IF(N4379=1,O4379,"")</f>
        <v>15902.582021377064</v>
      </c>
    </row>
    <row r="4380">
      <c r="A4380" s="6">
        <v>6</v>
      </c>
      <c r="B4380" s="6">
        <v>15</v>
      </c>
      <c r="C4380" s="6">
        <v>5</v>
      </c>
      <c r="D4380" s="6">
        <f>A4380+B4380+C4380</f>
        <v>26</v>
      </c>
      <c r="E4380" s="5">
        <f>IF(A4380=0,0,A4380*LABOR_HRS_WK_TOM*SEASON_WEEKS*(1+DIM_PCT_TOM)^A4380)</f>
        <v>956.64294000000041</v>
      </c>
      <c r="F4380" s="5">
        <f>IF(B4380=0,0,B4380*LABOR_HRS_WK_CAR*SEASON_WEEKS*(1+DIM_PCT_CAR)^B4380)</f>
        <v>651.73417492414933</v>
      </c>
      <c r="G4380" s="5">
        <f>IF(C4380=0,0,C4380*LABOR_HRS_WK_MES*SEASON_WEEKS*(1+DIM_PCT_MES)^C4380)</f>
        <v>239.41848456573481</v>
      </c>
      <c r="H4380" s="5">
        <f>E4380+F4380+G4380</f>
        <v>1847.7955994898846</v>
      </c>
      <c r="I4380" s="5">
        <f>MIN(H4380,FARMER_HRS)</f>
        <v>720</v>
      </c>
      <c r="J4380" s="5">
        <f>MAX(0,H4380-FARMER_HRS)</f>
        <v>1127.7955994898846</v>
      </c>
      <c r="K4380" s="2">
        <f>I4380*FARMER_RATE+J4380*TEMP_WORKER_RATE</f>
        <v>44579.784713366054</v>
      </c>
      <c r="L4380" s="2">
        <f>A4380*PRICE_TOM+B4380*PRICE_CAR+C4380*PRICE_MES</f>
        <v>97710</v>
      </c>
      <c r="M4380" s="2">
        <f>A4380*FERT_BED_TOM+B4380*FERT_BED_CAR+C4380*FERT_BED_MES</f>
        <v>16280</v>
      </c>
      <c r="N4380" s="6">
        <f>IF(AND(D4380&lt;=TOTAL_BEDS,J4380&lt;=TEMP_WORKER_MAX*TEMP_WORKER_HRS),1,0)</f>
        <v>1</v>
      </c>
      <c r="O4380" s="2">
        <f>L4380-M4380-K4380-FIXED_COSTS</f>
        <v>16850.215286633946</v>
      </c>
      <c r="P4380" s="2">
        <f>IF(N4380=1,O4380,"")</f>
        <v>16850.215286633946</v>
      </c>
    </row>
    <row r="4381">
      <c r="A4381" s="6">
        <v>6</v>
      </c>
      <c r="B4381" s="6">
        <v>15</v>
      </c>
      <c r="C4381" s="6">
        <v>6</v>
      </c>
      <c r="D4381" s="6">
        <f>A4381+B4381+C4381</f>
        <v>27</v>
      </c>
      <c r="E4381" s="5">
        <f>IF(A4381=0,0,A4381*LABOR_HRS_WK_TOM*SEASON_WEEKS*(1+DIM_PCT_TOM)^A4381)</f>
        <v>956.64294000000041</v>
      </c>
      <c r="F4381" s="5">
        <f>IF(B4381=0,0,B4381*LABOR_HRS_WK_CAR*SEASON_WEEKS*(1+DIM_PCT_CAR)^B4381)</f>
        <v>651.73417492414933</v>
      </c>
      <c r="G4381" s="5">
        <f>IF(C4381=0,0,C4381*LABOR_HRS_WK_MES*SEASON_WEEKS*(1+DIM_PCT_MES)^C4381)</f>
        <v>290.89345874736773</v>
      </c>
      <c r="H4381" s="5">
        <f>E4381+F4381+G4381</f>
        <v>1899.2705736715175</v>
      </c>
      <c r="I4381" s="5">
        <f>MIN(H4381,FARMER_HRS)</f>
        <v>720</v>
      </c>
      <c r="J4381" s="5">
        <f>MAX(0,H4381-FARMER_HRS)</f>
        <v>1179.2705736715175</v>
      </c>
      <c r="K4381" s="2">
        <f>I4381*FARMER_RATE+J4381*TEMP_WORKER_RATE</f>
        <v>45473.447459574956</v>
      </c>
      <c r="L4381" s="2">
        <f>A4381*PRICE_TOM+B4381*PRICE_CAR+C4381*PRICE_MES</f>
        <v>100410</v>
      </c>
      <c r="M4381" s="2">
        <f>A4381*FERT_BED_TOM+B4381*FERT_BED_CAR+C4381*FERT_BED_MES</f>
        <v>17160</v>
      </c>
      <c r="N4381" s="6">
        <f>IF(AND(D4381&lt;=TOTAL_BEDS,J4381&lt;=TEMP_WORKER_MAX*TEMP_WORKER_HRS),1,0)</f>
        <v>1</v>
      </c>
      <c r="O4381" s="2">
        <f>L4381-M4381-K4381-FIXED_COSTS</f>
        <v>17776.552540425044</v>
      </c>
      <c r="P4381" s="2">
        <f>IF(N4381=1,O4381,"")</f>
        <v>17776.552540425044</v>
      </c>
    </row>
    <row r="4382">
      <c r="A4382" s="6">
        <v>6</v>
      </c>
      <c r="B4382" s="6">
        <v>15</v>
      </c>
      <c r="C4382" s="6">
        <v>7</v>
      </c>
      <c r="D4382" s="6">
        <f>A4382+B4382+C4382</f>
        <v>28</v>
      </c>
      <c r="E4382" s="5">
        <f>IF(A4382=0,0,A4382*LABOR_HRS_WK_TOM*SEASON_WEEKS*(1+DIM_PCT_TOM)^A4382)</f>
        <v>956.64294000000041</v>
      </c>
      <c r="F4382" s="5">
        <f>IF(B4382=0,0,B4382*LABOR_HRS_WK_CAR*SEASON_WEEKS*(1+DIM_PCT_CAR)^B4382)</f>
        <v>651.73417492414933</v>
      </c>
      <c r="G4382" s="5">
        <f>IF(C4382=0,0,C4382*LABOR_HRS_WK_MES*SEASON_WEEKS*(1+DIM_PCT_MES)^C4382)</f>
        <v>343.61789814532818</v>
      </c>
      <c r="H4382" s="5">
        <f>E4382+F4382+G4382</f>
        <v>1951.9950130694779</v>
      </c>
      <c r="I4382" s="5">
        <f>MIN(H4382,FARMER_HRS)</f>
        <v>720</v>
      </c>
      <c r="J4382" s="5">
        <f>MAX(0,H4382-FARMER_HRS)</f>
        <v>1231.9950130694779</v>
      </c>
      <c r="K4382" s="2">
        <f>I4382*FARMER_RATE+J4382*TEMP_WORKER_RATE</f>
        <v>46388.802310233994</v>
      </c>
      <c r="L4382" s="2">
        <f>A4382*PRICE_TOM+B4382*PRICE_CAR+C4382*PRICE_MES</f>
        <v>103110</v>
      </c>
      <c r="M4382" s="2">
        <f>A4382*FERT_BED_TOM+B4382*FERT_BED_CAR+C4382*FERT_BED_MES</f>
        <v>18040</v>
      </c>
      <c r="N4382" s="6">
        <f>IF(AND(D4382&lt;=TOTAL_BEDS,J4382&lt;=TEMP_WORKER_MAX*TEMP_WORKER_HRS),1,0)</f>
        <v>1</v>
      </c>
      <c r="O4382" s="2">
        <f>L4382-M4382-K4382-FIXED_COSTS</f>
        <v>18681.197689766006</v>
      </c>
      <c r="P4382" s="2">
        <f>IF(N4382=1,O4382,"")</f>
        <v>18681.197689766006</v>
      </c>
    </row>
    <row r="4383">
      <c r="A4383" s="6">
        <v>6</v>
      </c>
      <c r="B4383" s="6">
        <v>15</v>
      </c>
      <c r="C4383" s="6">
        <v>8</v>
      </c>
      <c r="D4383" s="6">
        <f>A4383+B4383+C4383</f>
        <v>29</v>
      </c>
      <c r="E4383" s="5">
        <f>IF(A4383=0,0,A4383*LABOR_HRS_WK_TOM*SEASON_WEEKS*(1+DIM_PCT_TOM)^A4383)</f>
        <v>956.64294000000041</v>
      </c>
      <c r="F4383" s="5">
        <f>IF(B4383=0,0,B4383*LABOR_HRS_WK_CAR*SEASON_WEEKS*(1+DIM_PCT_CAR)^B4383)</f>
        <v>651.73417492414933</v>
      </c>
      <c r="G4383" s="5">
        <f>IF(C4383=0,0,C4383*LABOR_HRS_WK_MES*SEASON_WEEKS*(1+DIM_PCT_MES)^C4383)</f>
        <v>397.61499642530833</v>
      </c>
      <c r="H4383" s="5">
        <f>E4383+F4383+G4383</f>
        <v>2005.9921113494581</v>
      </c>
      <c r="I4383" s="5">
        <f>MIN(H4383,FARMER_HRS)</f>
        <v>720</v>
      </c>
      <c r="J4383" s="5">
        <f>MAX(0,H4383-FARMER_HRS)</f>
        <v>1285.9921113494581</v>
      </c>
      <c r="K4383" s="2">
        <f>I4383*FARMER_RATE+J4383*TEMP_WORKER_RATE</f>
        <v>47326.251933150314</v>
      </c>
      <c r="L4383" s="2">
        <f>A4383*PRICE_TOM+B4383*PRICE_CAR+C4383*PRICE_MES</f>
        <v>105810</v>
      </c>
      <c r="M4383" s="2">
        <f>A4383*FERT_BED_TOM+B4383*FERT_BED_CAR+C4383*FERT_BED_MES</f>
        <v>18920</v>
      </c>
      <c r="N4383" s="6">
        <f>IF(AND(D4383&lt;=TOTAL_BEDS,J4383&lt;=TEMP_WORKER_MAX*TEMP_WORKER_HRS),1,0)</f>
        <v>1</v>
      </c>
      <c r="O4383" s="2">
        <f>L4383-M4383-K4383-FIXED_COSTS</f>
        <v>19563.748066849686</v>
      </c>
      <c r="P4383" s="2">
        <f>IF(N4383=1,O4383,"")</f>
        <v>19563.748066849686</v>
      </c>
    </row>
    <row r="4384">
      <c r="A4384" s="6">
        <v>6</v>
      </c>
      <c r="B4384" s="6">
        <v>15</v>
      </c>
      <c r="C4384" s="6">
        <v>9</v>
      </c>
      <c r="D4384" s="6">
        <f>A4384+B4384+C4384</f>
        <v>30</v>
      </c>
      <c r="E4384" s="5">
        <f>IF(A4384=0,0,A4384*LABOR_HRS_WK_TOM*SEASON_WEEKS*(1+DIM_PCT_TOM)^A4384)</f>
        <v>956.64294000000041</v>
      </c>
      <c r="F4384" s="5">
        <f>IF(B4384=0,0,B4384*LABOR_HRS_WK_CAR*SEASON_WEEKS*(1+DIM_PCT_CAR)^B4384)</f>
        <v>651.73417492414933</v>
      </c>
      <c r="G4384" s="5">
        <f>IF(C4384=0,0,C4384*LABOR_HRS_WK_MES*SEASON_WEEKS*(1+DIM_PCT_MES)^C4384)</f>
        <v>452.90833186570273</v>
      </c>
      <c r="H4384" s="5">
        <f>E4384+F4384+G4384</f>
        <v>2061.2854467898524</v>
      </c>
      <c r="I4384" s="5">
        <f>MIN(H4384,FARMER_HRS)</f>
        <v>720</v>
      </c>
      <c r="J4384" s="5">
        <f>MAX(0,H4384-FARMER_HRS)</f>
        <v>1341.2854467898524</v>
      </c>
      <c r="K4384" s="2">
        <f>I4384*FARMER_RATE+J4384*TEMP_WORKER_RATE</f>
        <v>48286.205673434932</v>
      </c>
      <c r="L4384" s="2">
        <f>A4384*PRICE_TOM+B4384*PRICE_CAR+C4384*PRICE_MES</f>
        <v>108510</v>
      </c>
      <c r="M4384" s="2">
        <f>A4384*FERT_BED_TOM+B4384*FERT_BED_CAR+C4384*FERT_BED_MES</f>
        <v>19800</v>
      </c>
      <c r="N4384" s="6">
        <f>IF(AND(D4384&lt;=TOTAL_BEDS,J4384&lt;=TEMP_WORKER_MAX*TEMP_WORKER_HRS),1,0)</f>
        <v>1</v>
      </c>
      <c r="O4384" s="2">
        <f>L4384-M4384-K4384-FIXED_COSTS</f>
        <v>20423.794326565068</v>
      </c>
      <c r="P4384" s="2">
        <f>IF(N4384=1,O4384,"")</f>
        <v>20423.794326565068</v>
      </c>
    </row>
    <row r="4385">
      <c r="A4385" s="6">
        <v>6</v>
      </c>
      <c r="B4385" s="6">
        <v>15</v>
      </c>
      <c r="C4385" s="6">
        <v>10</v>
      </c>
      <c r="D4385" s="6">
        <f>A4385+B4385+C4385</f>
        <v>31</v>
      </c>
      <c r="E4385" s="5">
        <f>IF(A4385=0,0,A4385*LABOR_HRS_WK_TOM*SEASON_WEEKS*(1+DIM_PCT_TOM)^A4385)</f>
        <v>956.64294000000041</v>
      </c>
      <c r="F4385" s="5">
        <f>IF(B4385=0,0,B4385*LABOR_HRS_WK_CAR*SEASON_WEEKS*(1+DIM_PCT_CAR)^B4385)</f>
        <v>651.73417492414933</v>
      </c>
      <c r="G4385" s="5">
        <f>IF(C4385=0,0,C4385*LABOR_HRS_WK_MES*SEASON_WEEKS*(1+DIM_PCT_MES)^C4385)</f>
        <v>509.52187334891551</v>
      </c>
      <c r="H4385" s="5">
        <f>E4385+F4385+G4385</f>
        <v>2117.8989882730652</v>
      </c>
      <c r="I4385" s="5">
        <f>MIN(H4385,FARMER_HRS)</f>
        <v>720</v>
      </c>
      <c r="J4385" s="5">
        <f>MAX(0,H4385-FARMER_HRS)</f>
        <v>1397.8989882730652</v>
      </c>
      <c r="K4385" s="2">
        <f>I4385*FARMER_RATE+J4385*TEMP_WORKER_RATE</f>
        <v>49269.079657518494</v>
      </c>
      <c r="L4385" s="2">
        <f>A4385*PRICE_TOM+B4385*PRICE_CAR+C4385*PRICE_MES</f>
        <v>111210</v>
      </c>
      <c r="M4385" s="2">
        <f>A4385*FERT_BED_TOM+B4385*FERT_BED_CAR+C4385*FERT_BED_MES</f>
        <v>20680</v>
      </c>
      <c r="N4385" s="6">
        <f>IF(AND(D4385&lt;=TOTAL_BEDS,J4385&lt;=TEMP_WORKER_MAX*TEMP_WORKER_HRS),1,0)</f>
        <v>1</v>
      </c>
      <c r="O4385" s="2">
        <f>L4385-M4385-K4385-FIXED_COSTS</f>
        <v>21260.920342481506</v>
      </c>
      <c r="P4385" s="2">
        <f>IF(N4385=1,O4385,"")</f>
        <v>21260.920342481506</v>
      </c>
    </row>
    <row r="4386">
      <c r="A4386" s="6">
        <v>6</v>
      </c>
      <c r="B4386" s="6">
        <v>15</v>
      </c>
      <c r="C4386" s="6">
        <v>11</v>
      </c>
      <c r="D4386" s="6">
        <f>A4386+B4386+C4386</f>
        <v>32</v>
      </c>
      <c r="E4386" s="5">
        <f>IF(A4386=0,0,A4386*LABOR_HRS_WK_TOM*SEASON_WEEKS*(1+DIM_PCT_TOM)^A4386)</f>
        <v>956.64294000000041</v>
      </c>
      <c r="F4386" s="5">
        <f>IF(B4386=0,0,B4386*LABOR_HRS_WK_CAR*SEASON_WEEKS*(1+DIM_PCT_CAR)^B4386)</f>
        <v>651.73417492414933</v>
      </c>
      <c r="G4386" s="5">
        <f>IF(C4386=0,0,C4386*LABOR_HRS_WK_MES*SEASON_WEEKS*(1+DIM_PCT_MES)^C4386)</f>
        <v>567.47998644235463</v>
      </c>
      <c r="H4386" s="5">
        <f>E4386+F4386+G4386</f>
        <v>2175.8571013665041</v>
      </c>
      <c r="I4386" s="5">
        <f>MIN(H4386,FARMER_HRS)</f>
        <v>720</v>
      </c>
      <c r="J4386" s="5">
        <f>MAX(0,H4386-FARMER_HRS)</f>
        <v>1455.8571013665041</v>
      </c>
      <c r="K4386" s="2">
        <f>I4386*FARMER_RATE+J4386*TEMP_WORKER_RATE</f>
        <v>50275.296898724031</v>
      </c>
      <c r="L4386" s="2">
        <f>A4386*PRICE_TOM+B4386*PRICE_CAR+C4386*PRICE_MES</f>
        <v>113910</v>
      </c>
      <c r="M4386" s="2">
        <f>A4386*FERT_BED_TOM+B4386*FERT_BED_CAR+C4386*FERT_BED_MES</f>
        <v>21560</v>
      </c>
      <c r="N4386" s="6">
        <f>IF(AND(D4386&lt;=TOTAL_BEDS,J4386&lt;=TEMP_WORKER_MAX*TEMP_WORKER_HRS),1,0)</f>
        <v>1</v>
      </c>
      <c r="O4386" s="2">
        <f>L4386-M4386-K4386-FIXED_COSTS</f>
        <v>22074.703101275969</v>
      </c>
      <c r="P4386" s="2">
        <f>IF(N4386=1,O4386,"")</f>
        <v>22074.703101275969</v>
      </c>
    </row>
    <row r="4387">
      <c r="A4387" s="6">
        <v>6</v>
      </c>
      <c r="B4387" s="6">
        <v>15</v>
      </c>
      <c r="C4387" s="6">
        <v>12</v>
      </c>
      <c r="D4387" s="6">
        <f>A4387+B4387+C4387</f>
        <v>33</v>
      </c>
      <c r="E4387" s="5">
        <f>IF(A4387=0,0,A4387*LABOR_HRS_WK_TOM*SEASON_WEEKS*(1+DIM_PCT_TOM)^A4387)</f>
        <v>956.64294000000041</v>
      </c>
      <c r="F4387" s="5">
        <f>IF(B4387=0,0,B4387*LABOR_HRS_WK_CAR*SEASON_WEEKS*(1+DIM_PCT_CAR)^B4387)</f>
        <v>651.73417492414933</v>
      </c>
      <c r="G4387" s="5">
        <f>IF(C4387=0,0,C4387*LABOR_HRS_WK_MES*SEASON_WEEKS*(1+DIM_PCT_MES)^C4387)</f>
        <v>626.807439570419</v>
      </c>
      <c r="H4387" s="5">
        <f>E4387+F4387+G4387</f>
        <v>2235.1845544945686</v>
      </c>
      <c r="I4387" s="5">
        <f>MIN(H4387,FARMER_HRS)</f>
        <v>720</v>
      </c>
      <c r="J4387" s="5">
        <f>MAX(0,H4387-FARMER_HRS)</f>
        <v>1515.1845544945686</v>
      </c>
      <c r="K4387" s="2">
        <f>I4387*FARMER_RATE+J4387*TEMP_WORKER_RATE</f>
        <v>51305.287404419592</v>
      </c>
      <c r="L4387" s="2">
        <f>A4387*PRICE_TOM+B4387*PRICE_CAR+C4387*PRICE_MES</f>
        <v>116610</v>
      </c>
      <c r="M4387" s="2">
        <f>A4387*FERT_BED_TOM+B4387*FERT_BED_CAR+C4387*FERT_BED_MES</f>
        <v>22440</v>
      </c>
      <c r="N4387" s="6">
        <f>IF(AND(D4387&lt;=TOTAL_BEDS,J4387&lt;=TEMP_WORKER_MAX*TEMP_WORKER_HRS),1,0)</f>
        <v>1</v>
      </c>
      <c r="O4387" s="2">
        <f>L4387-M4387-K4387-FIXED_COSTS</f>
        <v>22864.712595580408</v>
      </c>
      <c r="P4387" s="2">
        <f>IF(N4387=1,O4387,"")</f>
        <v>22864.712595580408</v>
      </c>
    </row>
    <row r="4388">
      <c r="A4388" s="6">
        <v>6</v>
      </c>
      <c r="B4388" s="6">
        <v>15</v>
      </c>
      <c r="C4388" s="6">
        <v>13</v>
      </c>
      <c r="D4388" s="6">
        <f>A4388+B4388+C4388</f>
        <v>34</v>
      </c>
      <c r="E4388" s="5">
        <f>IF(A4388=0,0,A4388*LABOR_HRS_WK_TOM*SEASON_WEEKS*(1+DIM_PCT_TOM)^A4388)</f>
        <v>956.64294000000041</v>
      </c>
      <c r="F4388" s="5">
        <f>IF(B4388=0,0,B4388*LABOR_HRS_WK_CAR*SEASON_WEEKS*(1+DIM_PCT_CAR)^B4388)</f>
        <v>651.73417492414933</v>
      </c>
      <c r="G4388" s="5">
        <f>IF(C4388=0,0,C4388*LABOR_HRS_WK_MES*SEASON_WEEKS*(1+DIM_PCT_MES)^C4388)</f>
        <v>687.52941027880331</v>
      </c>
      <c r="H4388" s="5">
        <f>E4388+F4388+G4388</f>
        <v>2295.9065252029532</v>
      </c>
      <c r="I4388" s="5">
        <f>MIN(H4388,FARMER_HRS)</f>
        <v>720</v>
      </c>
      <c r="J4388" s="5">
        <f>MAX(0,H4388-FARMER_HRS)</f>
        <v>1575.9065252029532</v>
      </c>
      <c r="K4388" s="2">
        <f>I4388*FARMER_RATE+J4388*TEMP_WORKER_RATE</f>
        <v>52359.488284773492</v>
      </c>
      <c r="L4388" s="2">
        <f>A4388*PRICE_TOM+B4388*PRICE_CAR+C4388*PRICE_MES</f>
        <v>119310</v>
      </c>
      <c r="M4388" s="2">
        <f>A4388*FERT_BED_TOM+B4388*FERT_BED_CAR+C4388*FERT_BED_MES</f>
        <v>23320</v>
      </c>
      <c r="N4388" s="6">
        <f>IF(AND(D4388&lt;=TOTAL_BEDS,J4388&lt;=TEMP_WORKER_MAX*TEMP_WORKER_HRS),1,0)</f>
        <v>1</v>
      </c>
      <c r="O4388" s="2">
        <f>L4388-M4388-K4388-FIXED_COSTS</f>
        <v>23630.511715226508</v>
      </c>
      <c r="P4388" s="2">
        <f>IF(N4388=1,O4388,"")</f>
        <v>23630.511715226508</v>
      </c>
    </row>
    <row r="4389">
      <c r="A4389" s="6">
        <v>6</v>
      </c>
      <c r="B4389" s="6">
        <v>15</v>
      </c>
      <c r="C4389" s="6">
        <v>14</v>
      </c>
      <c r="D4389" s="6">
        <f>A4389+B4389+C4389</f>
        <v>35</v>
      </c>
      <c r="E4389" s="5">
        <f>IF(A4389=0,0,A4389*LABOR_HRS_WK_TOM*SEASON_WEEKS*(1+DIM_PCT_TOM)^A4389)</f>
        <v>956.64294000000041</v>
      </c>
      <c r="F4389" s="5">
        <f>IF(B4389=0,0,B4389*LABOR_HRS_WK_CAR*SEASON_WEEKS*(1+DIM_PCT_CAR)^B4389)</f>
        <v>651.73417492414933</v>
      </c>
      <c r="G4389" s="5">
        <f>IF(C4389=0,0,C4389*LABOR_HRS_WK_MES*SEASON_WEEKS*(1+DIM_PCT_MES)^C4389)</f>
        <v>749.67149159246435</v>
      </c>
      <c r="H4389" s="5">
        <f>E4389+F4389+G4389</f>
        <v>2358.0486065166142</v>
      </c>
      <c r="I4389" s="5">
        <f>MIN(H4389,FARMER_HRS)</f>
        <v>720</v>
      </c>
      <c r="J4389" s="5">
        <f>MAX(0,H4389-FARMER_HRS)</f>
        <v>1638.0486065166142</v>
      </c>
      <c r="K4389" s="2">
        <f>I4389*FARMER_RATE+J4389*TEMP_WORKER_RATE</f>
        <v>53438.343863135662</v>
      </c>
      <c r="L4389" s="2">
        <f>A4389*PRICE_TOM+B4389*PRICE_CAR+C4389*PRICE_MES</f>
        <v>122010</v>
      </c>
      <c r="M4389" s="2">
        <f>A4389*FERT_BED_TOM+B4389*FERT_BED_CAR+C4389*FERT_BED_MES</f>
        <v>24200</v>
      </c>
      <c r="N4389" s="6">
        <f>IF(AND(D4389&lt;=TOTAL_BEDS,J4389&lt;=TEMP_WORKER_MAX*TEMP_WORKER_HRS),1,0)</f>
        <v>1</v>
      </c>
      <c r="O4389" s="2">
        <f>L4389-M4389-K4389-FIXED_COSTS</f>
        <v>24371.656136864338</v>
      </c>
      <c r="P4389" s="2">
        <f>IF(N4389=1,O4389,"")</f>
        <v>24371.656136864338</v>
      </c>
    </row>
    <row r="4390">
      <c r="A4390" s="6">
        <v>6</v>
      </c>
      <c r="B4390" s="6">
        <v>15</v>
      </c>
      <c r="C4390" s="6">
        <v>15</v>
      </c>
      <c r="D4390" s="6">
        <f>A4390+B4390+C4390</f>
        <v>36</v>
      </c>
      <c r="E4390" s="5">
        <f>IF(A4390=0,0,A4390*LABOR_HRS_WK_TOM*SEASON_WEEKS*(1+DIM_PCT_TOM)^A4390)</f>
        <v>956.64294000000041</v>
      </c>
      <c r="F4390" s="5">
        <f>IF(B4390=0,0,B4390*LABOR_HRS_WK_CAR*SEASON_WEEKS*(1+DIM_PCT_CAR)^B4390)</f>
        <v>651.73417492414933</v>
      </c>
      <c r="G4390" s="5">
        <f>IF(C4390=0,0,C4390*LABOR_HRS_WK_MES*SEASON_WEEKS*(1+DIM_PCT_MES)^C4390)</f>
        <v>813.25969846861074</v>
      </c>
      <c r="H4390" s="5">
        <f>E4390+F4390+G4390</f>
        <v>2421.6368133927604</v>
      </c>
      <c r="I4390" s="5">
        <f>MIN(H4390,FARMER_HRS)</f>
        <v>720</v>
      </c>
      <c r="J4390" s="5">
        <f>MAX(0,H4390-FARMER_HRS)</f>
        <v>1701.6368133927604</v>
      </c>
      <c r="K4390" s="2">
        <f>I4390*FARMER_RATE+J4390*TEMP_WORKER_RATE</f>
        <v>54542.305788068756</v>
      </c>
      <c r="L4390" s="2">
        <f>A4390*PRICE_TOM+B4390*PRICE_CAR+C4390*PRICE_MES</f>
        <v>124710</v>
      </c>
      <c r="M4390" s="2">
        <f>A4390*FERT_BED_TOM+B4390*FERT_BED_CAR+C4390*FERT_BED_MES</f>
        <v>25080</v>
      </c>
      <c r="N4390" s="6">
        <f>IF(AND(D4390&lt;=TOTAL_BEDS,J4390&lt;=TEMP_WORKER_MAX*TEMP_WORKER_HRS),1,0)</f>
        <v>1</v>
      </c>
      <c r="O4390" s="2">
        <f>L4390-M4390-K4390-FIXED_COSTS</f>
        <v>25087.694211931244</v>
      </c>
      <c r="P4390" s="2">
        <f>IF(N4390=1,O4390,"")</f>
        <v>25087.694211931244</v>
      </c>
    </row>
    <row r="4391">
      <c r="A4391" s="6">
        <v>6</v>
      </c>
      <c r="B4391" s="6">
        <v>15</v>
      </c>
      <c r="C4391" s="6">
        <v>16</v>
      </c>
      <c r="D4391" s="6">
        <f>A4391+B4391+C4391</f>
        <v>37</v>
      </c>
      <c r="E4391" s="5">
        <f>IF(A4391=0,0,A4391*LABOR_HRS_WK_TOM*SEASON_WEEKS*(1+DIM_PCT_TOM)^A4391)</f>
        <v>956.64294000000041</v>
      </c>
      <c r="F4391" s="5">
        <f>IF(B4391=0,0,B4391*LABOR_HRS_WK_CAR*SEASON_WEEKS*(1+DIM_PCT_CAR)^B4391)</f>
        <v>651.73417492414933</v>
      </c>
      <c r="G4391" s="5">
        <f>IF(C4391=0,0,C4391*LABOR_HRS_WK_MES*SEASON_WEEKS*(1+DIM_PCT_MES)^C4391)</f>
        <v>878.32047434609967</v>
      </c>
      <c r="H4391" s="5">
        <f>E4391+F4391+G4391</f>
        <v>2486.6975892702494</v>
      </c>
      <c r="I4391" s="5">
        <f>MIN(H4391,FARMER_HRS)</f>
        <v>720</v>
      </c>
      <c r="J4391" s="5">
        <f>MAX(0,H4391-FARMER_HRS)</f>
        <v>1766.6975892702494</v>
      </c>
      <c r="K4391" s="2">
        <f>I4391*FARMER_RATE+J4391*TEMP_WORKER_RATE</f>
        <v>55671.833147052937</v>
      </c>
      <c r="L4391" s="2">
        <f>A4391*PRICE_TOM+B4391*PRICE_CAR+C4391*PRICE_MES</f>
        <v>127410</v>
      </c>
      <c r="M4391" s="2">
        <f>A4391*FERT_BED_TOM+B4391*FERT_BED_CAR+C4391*FERT_BED_MES</f>
        <v>25960</v>
      </c>
      <c r="N4391" s="6">
        <f>IF(AND(D4391&lt;=TOTAL_BEDS,J4391&lt;=TEMP_WORKER_MAX*TEMP_WORKER_HRS),1,0)</f>
        <v>1</v>
      </c>
      <c r="O4391" s="2">
        <f>L4391-M4391-K4391-FIXED_COSTS</f>
        <v>25778.166852947063</v>
      </c>
      <c r="P4391" s="2">
        <f>IF(N4391=1,O4391,"")</f>
        <v>25778.166852947063</v>
      </c>
    </row>
    <row r="4392">
      <c r="A4392" s="6">
        <v>6</v>
      </c>
      <c r="B4392" s="6">
        <v>15</v>
      </c>
      <c r="C4392" s="6">
        <v>17</v>
      </c>
      <c r="D4392" s="6">
        <f>A4392+B4392+C4392</f>
        <v>38</v>
      </c>
      <c r="E4392" s="5">
        <f>IF(A4392=0,0,A4392*LABOR_HRS_WK_TOM*SEASON_WEEKS*(1+DIM_PCT_TOM)^A4392)</f>
        <v>956.64294000000041</v>
      </c>
      <c r="F4392" s="5">
        <f>IF(B4392=0,0,B4392*LABOR_HRS_WK_CAR*SEASON_WEEKS*(1+DIM_PCT_CAR)^B4392)</f>
        <v>651.73417492414933</v>
      </c>
      <c r="G4392" s="5">
        <f>IF(C4392=0,0,C4392*LABOR_HRS_WK_MES*SEASON_WEEKS*(1+DIM_PCT_MES)^C4392)</f>
        <v>944.88069779263992</v>
      </c>
      <c r="H4392" s="5">
        <f>E4392+F4392+G4392</f>
        <v>2553.25781271679</v>
      </c>
      <c r="I4392" s="5">
        <f>MIN(H4392,FARMER_HRS)</f>
        <v>720</v>
      </c>
      <c r="J4392" s="5">
        <f>MAX(0,H4392-FARMER_HRS)</f>
        <v>1833.2578127167899</v>
      </c>
      <c r="K4392" s="2">
        <f>I4392*FARMER_RATE+J4392*TEMP_WORKER_RATE</f>
        <v>56827.392581888707</v>
      </c>
      <c r="L4392" s="2">
        <f>A4392*PRICE_TOM+B4392*PRICE_CAR+C4392*PRICE_MES</f>
        <v>130110</v>
      </c>
      <c r="M4392" s="2">
        <f>A4392*FERT_BED_TOM+B4392*FERT_BED_CAR+C4392*FERT_BED_MES</f>
        <v>26840</v>
      </c>
      <c r="N4392" s="6">
        <f>IF(AND(D4392&lt;=TOTAL_BEDS,J4392&lt;=TEMP_WORKER_MAX*TEMP_WORKER_HRS),1,0)</f>
        <v>1</v>
      </c>
      <c r="O4392" s="2">
        <f>L4392-M4392-K4392-FIXED_COSTS</f>
        <v>26442.607418111293</v>
      </c>
      <c r="P4392" s="2">
        <f>IF(N4392=1,O4392,"")</f>
        <v>26442.607418111293</v>
      </c>
    </row>
    <row r="4393">
      <c r="A4393" s="6">
        <v>6</v>
      </c>
      <c r="B4393" s="6">
        <v>15</v>
      </c>
      <c r="C4393" s="6">
        <v>18</v>
      </c>
      <c r="D4393" s="6">
        <f>A4393+B4393+C4393</f>
        <v>39</v>
      </c>
      <c r="E4393" s="5">
        <f>IF(A4393=0,0,A4393*LABOR_HRS_WK_TOM*SEASON_WEEKS*(1+DIM_PCT_TOM)^A4393)</f>
        <v>956.64294000000041</v>
      </c>
      <c r="F4393" s="5">
        <f>IF(B4393=0,0,B4393*LABOR_HRS_WK_CAR*SEASON_WEEKS*(1+DIM_PCT_CAR)^B4393)</f>
        <v>651.73417492414933</v>
      </c>
      <c r="G4393" s="5">
        <f>IF(C4393=0,0,C4393*LABOR_HRS_WK_MES*SEASON_WEEKS*(1+DIM_PCT_MES)^C4393)</f>
        <v>1012.9676892512272</v>
      </c>
      <c r="H4393" s="5">
        <f>E4393+F4393+G4393</f>
        <v>2621.3448041753768</v>
      </c>
      <c r="I4393" s="5">
        <f>MIN(H4393,FARMER_HRS)</f>
        <v>720</v>
      </c>
      <c r="J4393" s="5">
        <f>MAX(0,H4393-FARMER_HRS)</f>
        <v>1901.3448041753768</v>
      </c>
      <c r="K4393" s="2">
        <f>I4393*FARMER_RATE+J4393*TEMP_WORKER_RATE</f>
        <v>58009.458405822515</v>
      </c>
      <c r="L4393" s="2">
        <f>A4393*PRICE_TOM+B4393*PRICE_CAR+C4393*PRICE_MES</f>
        <v>132810</v>
      </c>
      <c r="M4393" s="2">
        <f>A4393*FERT_BED_TOM+B4393*FERT_BED_CAR+C4393*FERT_BED_MES</f>
        <v>27720</v>
      </c>
      <c r="N4393" s="6">
        <f>IF(AND(D4393&lt;=TOTAL_BEDS,J4393&lt;=TEMP_WORKER_MAX*TEMP_WORKER_HRS),1,0)</f>
        <v>1</v>
      </c>
      <c r="O4393" s="2">
        <f>L4393-M4393-K4393-FIXED_COSTS</f>
        <v>27080.541594177485</v>
      </c>
      <c r="P4393" s="2">
        <f>IF(N4393=1,O4393,"")</f>
        <v>27080.541594177485</v>
      </c>
    </row>
    <row r="4394">
      <c r="A4394" s="6">
        <v>6</v>
      </c>
      <c r="B4394" s="6">
        <v>15</v>
      </c>
      <c r="C4394" s="6">
        <v>19</v>
      </c>
      <c r="D4394" s="6">
        <f>A4394+B4394+C4394</f>
        <v>40</v>
      </c>
      <c r="E4394" s="5">
        <f>IF(A4394=0,0,A4394*LABOR_HRS_WK_TOM*SEASON_WEEKS*(1+DIM_PCT_TOM)^A4394)</f>
        <v>956.64294000000041</v>
      </c>
      <c r="F4394" s="5">
        <f>IF(B4394=0,0,B4394*LABOR_HRS_WK_CAR*SEASON_WEEKS*(1+DIM_PCT_CAR)^B4394)</f>
        <v>651.73417492414933</v>
      </c>
      <c r="G4394" s="5">
        <f>IF(C4394=0,0,C4394*LABOR_HRS_WK_MES*SEASON_WEEKS*(1+DIM_PCT_MES)^C4394)</f>
        <v>1082.6092178872491</v>
      </c>
      <c r="H4394" s="5">
        <f>E4394+F4394+G4394</f>
        <v>2690.9863328113988</v>
      </c>
      <c r="I4394" s="5">
        <f>MIN(H4394,FARMER_HRS)</f>
        <v>720</v>
      </c>
      <c r="J4394" s="5">
        <f>MAX(0,H4394-FARMER_HRS)</f>
        <v>1970.9863328113988</v>
      </c>
      <c r="K4394" s="2">
        <f>I4394*FARMER_RATE+J4394*TEMP_WORKER_RATE</f>
        <v>59218.512722420121</v>
      </c>
      <c r="L4394" s="2">
        <f>A4394*PRICE_TOM+B4394*PRICE_CAR+C4394*PRICE_MES</f>
        <v>135510</v>
      </c>
      <c r="M4394" s="2">
        <f>A4394*FERT_BED_TOM+B4394*FERT_BED_CAR+C4394*FERT_BED_MES</f>
        <v>28600</v>
      </c>
      <c r="N4394" s="6">
        <f>IF(AND(D4394&lt;=TOTAL_BEDS,J4394&lt;=TEMP_WORKER_MAX*TEMP_WORKER_HRS),1,0)</f>
        <v>1</v>
      </c>
      <c r="O4394" s="2">
        <f>L4394-M4394-K4394-FIXED_COSTS</f>
        <v>27691.487277579879</v>
      </c>
      <c r="P4394" s="2">
        <f>IF(N4394=1,O4394,"")</f>
        <v>27691.487277579879</v>
      </c>
    </row>
    <row r="4395">
      <c r="A4395" s="6">
        <v>6</v>
      </c>
      <c r="B4395" s="6">
        <v>15</v>
      </c>
      <c r="C4395" s="6">
        <v>20</v>
      </c>
      <c r="D4395" s="6">
        <f>A4395+B4395+C4395</f>
        <v>41</v>
      </c>
      <c r="E4395" s="5">
        <f>IF(A4395=0,0,A4395*LABOR_HRS_WK_TOM*SEASON_WEEKS*(1+DIM_PCT_TOM)^A4395)</f>
        <v>956.64294000000041</v>
      </c>
      <c r="F4395" s="5">
        <f>IF(B4395=0,0,B4395*LABOR_HRS_WK_CAR*SEASON_WEEKS*(1+DIM_PCT_CAR)^B4395)</f>
        <v>651.73417492414933</v>
      </c>
      <c r="G4395" s="5">
        <f>IF(C4395=0,0,C4395*LABOR_HRS_WK_MES*SEASON_WEEKS*(1+DIM_PCT_MES)^C4395)</f>
        <v>1153.8335085377259</v>
      </c>
      <c r="H4395" s="5">
        <f>E4395+F4395+G4395</f>
        <v>2762.2106234618759</v>
      </c>
      <c r="I4395" s="5">
        <f>MIN(H4395,FARMER_HRS)</f>
        <v>720</v>
      </c>
      <c r="J4395" s="5">
        <f>MAX(0,H4395-FARMER_HRS)</f>
        <v>2042.2106234618759</v>
      </c>
      <c r="K4395" s="2">
        <f>I4395*FARMER_RATE+J4395*TEMP_WORKER_RATE</f>
        <v>60455.045546213121</v>
      </c>
      <c r="L4395" s="2">
        <f>A4395*PRICE_TOM+B4395*PRICE_CAR+C4395*PRICE_MES</f>
        <v>138210</v>
      </c>
      <c r="M4395" s="2">
        <f>A4395*FERT_BED_TOM+B4395*FERT_BED_CAR+C4395*FERT_BED_MES</f>
        <v>29480</v>
      </c>
      <c r="N4395" s="6">
        <f>IF(AND(D4395&lt;=TOTAL_BEDS,J4395&lt;=TEMP_WORKER_MAX*TEMP_WORKER_HRS),1,0)</f>
        <v>1</v>
      </c>
      <c r="O4395" s="2">
        <f>L4395-M4395-K4395-FIXED_COSTS</f>
        <v>28274.954453786879</v>
      </c>
      <c r="P4395" s="2">
        <f>IF(N4395=1,O4395,"")</f>
        <v>28274.954453786879</v>
      </c>
    </row>
    <row r="4396">
      <c r="A4396" s="6">
        <v>6</v>
      </c>
      <c r="B4396" s="6">
        <v>15</v>
      </c>
      <c r="C4396" s="6">
        <v>21</v>
      </c>
      <c r="D4396" s="6">
        <f>A4396+B4396+C4396</f>
        <v>42</v>
      </c>
      <c r="E4396" s="5">
        <f>IF(A4396=0,0,A4396*LABOR_HRS_WK_TOM*SEASON_WEEKS*(1+DIM_PCT_TOM)^A4396)</f>
        <v>956.64294000000041</v>
      </c>
      <c r="F4396" s="5">
        <f>IF(B4396=0,0,B4396*LABOR_HRS_WK_CAR*SEASON_WEEKS*(1+DIM_PCT_CAR)^B4396)</f>
        <v>651.73417492414933</v>
      </c>
      <c r="G4396" s="5">
        <f>IF(C4396=0,0,C4396*LABOR_HRS_WK_MES*SEASON_WEEKS*(1+DIM_PCT_MES)^C4396)</f>
        <v>1226.6692487641699</v>
      </c>
      <c r="H4396" s="5">
        <f>E4396+F4396+G4396</f>
        <v>2835.0463636883196</v>
      </c>
      <c r="I4396" s="5">
        <f>MIN(H4396,FARMER_HRS)</f>
        <v>720</v>
      </c>
      <c r="J4396" s="5">
        <f>MAX(0,H4396-FARMER_HRS)</f>
        <v>2115.0463636883196</v>
      </c>
      <c r="K4396" s="2">
        <f>I4396*FARMER_RATE+J4396*TEMP_WORKER_RATE</f>
        <v>61719.554925144439</v>
      </c>
      <c r="L4396" s="2">
        <f>A4396*PRICE_TOM+B4396*PRICE_CAR+C4396*PRICE_MES</f>
        <v>140910</v>
      </c>
      <c r="M4396" s="2">
        <f>A4396*FERT_BED_TOM+B4396*FERT_BED_CAR+C4396*FERT_BED_MES</f>
        <v>30360</v>
      </c>
      <c r="N4396" s="6">
        <f>IF(AND(D4396&lt;=TOTAL_BEDS,J4396&lt;=TEMP_WORKER_MAX*TEMP_WORKER_HRS),1,0)</f>
        <v>1</v>
      </c>
      <c r="O4396" s="2">
        <f>L4396-M4396-K4396-FIXED_COSTS</f>
        <v>28830.445074855561</v>
      </c>
      <c r="P4396" s="2">
        <f>IF(N4396=1,O4396,"")</f>
        <v>28830.445074855561</v>
      </c>
    </row>
    <row r="4397">
      <c r="A4397" s="6">
        <v>6</v>
      </c>
      <c r="B4397" s="6">
        <v>15</v>
      </c>
      <c r="C4397" s="6">
        <v>22</v>
      </c>
      <c r="D4397" s="6">
        <f>A4397+B4397+C4397</f>
        <v>43</v>
      </c>
      <c r="E4397" s="5">
        <f>IF(A4397=0,0,A4397*LABOR_HRS_WK_TOM*SEASON_WEEKS*(1+DIM_PCT_TOM)^A4397)</f>
        <v>956.64294000000041</v>
      </c>
      <c r="F4397" s="5">
        <f>IF(B4397=0,0,B4397*LABOR_HRS_WK_CAR*SEASON_WEEKS*(1+DIM_PCT_CAR)^B4397)</f>
        <v>651.73417492414933</v>
      </c>
      <c r="G4397" s="5">
        <f>IF(C4397=0,0,C4397*LABOR_HRS_WK_MES*SEASON_WEEKS*(1+DIM_PCT_MES)^C4397)</f>
        <v>1301.1455960105659</v>
      </c>
      <c r="H4397" s="5">
        <f>E4397+F4397+G4397</f>
        <v>2909.5227109347156</v>
      </c>
      <c r="I4397" s="5">
        <f>MIN(H4397,FARMER_HRS)</f>
        <v>720</v>
      </c>
      <c r="J4397" s="5">
        <f>MAX(0,H4397-FARMER_HRS)</f>
        <v>2189.5227109347156</v>
      </c>
      <c r="K4397" s="2">
        <f>I4397*FARMER_RATE+J4397*TEMP_WORKER_RATE</f>
        <v>63012.547064838815</v>
      </c>
      <c r="L4397" s="2">
        <f>A4397*PRICE_TOM+B4397*PRICE_CAR+C4397*PRICE_MES</f>
        <v>143610</v>
      </c>
      <c r="M4397" s="2">
        <f>A4397*FERT_BED_TOM+B4397*FERT_BED_CAR+C4397*FERT_BED_MES</f>
        <v>31240</v>
      </c>
      <c r="N4397" s="6">
        <f>IF(AND(D4397&lt;=TOTAL_BEDS,J4397&lt;=TEMP_WORKER_MAX*TEMP_WORKER_HRS),1,0)</f>
        <v>1</v>
      </c>
      <c r="O4397" s="2">
        <f>L4397-M4397-K4397-FIXED_COSTS</f>
        <v>29357.452935161185</v>
      </c>
      <c r="P4397" s="2">
        <f>IF(N4397=1,O4397,"")</f>
        <v>29357.452935161185</v>
      </c>
    </row>
    <row r="4398">
      <c r="A4398" s="6">
        <v>6</v>
      </c>
      <c r="B4398" s="6">
        <v>15</v>
      </c>
      <c r="C4398" s="6">
        <v>23</v>
      </c>
      <c r="D4398" s="6">
        <f>A4398+B4398+C4398</f>
        <v>44</v>
      </c>
      <c r="E4398" s="5">
        <f>IF(A4398=0,0,A4398*LABOR_HRS_WK_TOM*SEASON_WEEKS*(1+DIM_PCT_TOM)^A4398)</f>
        <v>956.64294000000041</v>
      </c>
      <c r="F4398" s="5">
        <f>IF(B4398=0,0,B4398*LABOR_HRS_WK_CAR*SEASON_WEEKS*(1+DIM_PCT_CAR)^B4398)</f>
        <v>651.73417492414933</v>
      </c>
      <c r="G4398" s="5">
        <f>IF(C4398=0,0,C4398*LABOR_HRS_WK_MES*SEASON_WEEKS*(1+DIM_PCT_MES)^C4398)</f>
        <v>1377.2921848680023</v>
      </c>
      <c r="H4398" s="5">
        <f>E4398+F4398+G4398</f>
        <v>2985.6692997921518</v>
      </c>
      <c r="I4398" s="5">
        <f>MIN(H4398,FARMER_HRS)</f>
        <v>720</v>
      </c>
      <c r="J4398" s="5">
        <f>MAX(0,H4398-FARMER_HRS)</f>
        <v>2265.6692997921518</v>
      </c>
      <c r="K4398" s="2">
        <f>I4398*FARMER_RATE+J4398*TEMP_WORKER_RATE</f>
        <v>64334.536454724854</v>
      </c>
      <c r="L4398" s="2">
        <f>A4398*PRICE_TOM+B4398*PRICE_CAR+C4398*PRICE_MES</f>
        <v>146310</v>
      </c>
      <c r="M4398" s="2">
        <f>A4398*FERT_BED_TOM+B4398*FERT_BED_CAR+C4398*FERT_BED_MES</f>
        <v>32120</v>
      </c>
      <c r="N4398" s="6">
        <f>IF(AND(D4398&lt;=TOTAL_BEDS,J4398&lt;=TEMP_WORKER_MAX*TEMP_WORKER_HRS),1,0)</f>
        <v>1</v>
      </c>
      <c r="O4398" s="2">
        <f>L4398-M4398-K4398-FIXED_COSTS</f>
        <v>29855.463545275146</v>
      </c>
      <c r="P4398" s="2">
        <f>IF(N4398=1,O4398,"")</f>
        <v>29855.463545275146</v>
      </c>
    </row>
    <row r="4399">
      <c r="A4399" s="6">
        <v>6</v>
      </c>
      <c r="B4399" s="6">
        <v>15</v>
      </c>
      <c r="C4399" s="6">
        <v>24</v>
      </c>
      <c r="D4399" s="6">
        <f>A4399+B4399+C4399</f>
        <v>45</v>
      </c>
      <c r="E4399" s="5">
        <f>IF(A4399=0,0,A4399*LABOR_HRS_WK_TOM*SEASON_WEEKS*(1+DIM_PCT_TOM)^A4399)</f>
        <v>956.64294000000041</v>
      </c>
      <c r="F4399" s="5">
        <f>IF(B4399=0,0,B4399*LABOR_HRS_WK_CAR*SEASON_WEEKS*(1+DIM_PCT_CAR)^B4399)</f>
        <v>651.73417492414933</v>
      </c>
      <c r="G4399" s="5">
        <f>IF(C4399=0,0,C4399*LABOR_HRS_WK_MES*SEASON_WEEKS*(1+DIM_PCT_MES)^C4399)</f>
        <v>1455.139134447498</v>
      </c>
      <c r="H4399" s="5">
        <f>E4399+F4399+G4399</f>
        <v>3063.516249371648</v>
      </c>
      <c r="I4399" s="5">
        <f>MIN(H4399,FARMER_HRS)</f>
        <v>720</v>
      </c>
      <c r="J4399" s="5">
        <f>MAX(0,H4399-FARMER_HRS)</f>
        <v>2343.516249371648</v>
      </c>
      <c r="K4399" s="2">
        <f>I4399*FARMER_RATE+J4399*TEMP_WORKER_RATE</f>
        <v>65686.045996035551</v>
      </c>
      <c r="L4399" s="2">
        <f>A4399*PRICE_TOM+B4399*PRICE_CAR+C4399*PRICE_MES</f>
        <v>149010</v>
      </c>
      <c r="M4399" s="2">
        <f>A4399*FERT_BED_TOM+B4399*FERT_BED_CAR+C4399*FERT_BED_MES</f>
        <v>33000</v>
      </c>
      <c r="N4399" s="6">
        <f>IF(AND(D4399&lt;=TOTAL_BEDS,J4399&lt;=TEMP_WORKER_MAX*TEMP_WORKER_HRS),1,0)</f>
        <v>1</v>
      </c>
      <c r="O4399" s="2">
        <f>L4399-M4399-K4399-FIXED_COSTS</f>
        <v>30323.954003964449</v>
      </c>
      <c r="P4399" s="2">
        <f>IF(N4399=1,O4399,"")</f>
        <v>30323.954003964449</v>
      </c>
    </row>
    <row r="4400">
      <c r="A4400" s="6">
        <v>6</v>
      </c>
      <c r="B4400" s="6">
        <v>15</v>
      </c>
      <c r="C4400" s="6">
        <v>25</v>
      </c>
      <c r="D4400" s="6">
        <f>A4400+B4400+C4400</f>
        <v>46</v>
      </c>
      <c r="E4400" s="5">
        <f>IF(A4400=0,0,A4400*LABOR_HRS_WK_TOM*SEASON_WEEKS*(1+DIM_PCT_TOM)^A4400)</f>
        <v>956.64294000000041</v>
      </c>
      <c r="F4400" s="5">
        <f>IF(B4400=0,0,B4400*LABOR_HRS_WK_CAR*SEASON_WEEKS*(1+DIM_PCT_CAR)^B4400)</f>
        <v>651.73417492414933</v>
      </c>
      <c r="G4400" s="5">
        <f>IF(C4400=0,0,C4400*LABOR_HRS_WK_MES*SEASON_WEEKS*(1+DIM_PCT_MES)^C4400)</f>
        <v>1534.7170558625955</v>
      </c>
      <c r="H4400" s="5">
        <f>E4400+F4400+G4400</f>
        <v>3143.0941707867451</v>
      </c>
      <c r="I4400" s="5">
        <f>MIN(H4400,FARMER_HRS)</f>
        <v>720</v>
      </c>
      <c r="J4400" s="5">
        <f>MAX(0,H4400-FARMER_HRS)</f>
        <v>2423.0941707867451</v>
      </c>
      <c r="K4400" s="2">
        <f>I4400*FARMER_RATE+J4400*TEMP_WORKER_RATE</f>
        <v>67067.607131714321</v>
      </c>
      <c r="L4400" s="2">
        <f>A4400*PRICE_TOM+B4400*PRICE_CAR+C4400*PRICE_MES</f>
        <v>151710</v>
      </c>
      <c r="M4400" s="2">
        <f>A4400*FERT_BED_TOM+B4400*FERT_BED_CAR+C4400*FERT_BED_MES</f>
        <v>33880</v>
      </c>
      <c r="N4400" s="6">
        <f>IF(AND(D4400&lt;=TOTAL_BEDS,J4400&lt;=TEMP_WORKER_MAX*TEMP_WORKER_HRS),1,0)</f>
        <v>1</v>
      </c>
      <c r="O4400" s="2">
        <f>L4400-M4400-K4400-FIXED_COSTS</f>
        <v>30762.392868285679</v>
      </c>
      <c r="P4400" s="2">
        <f>IF(N4400=1,O4400,"")</f>
        <v>30762.392868285679</v>
      </c>
    </row>
    <row r="4401">
      <c r="A4401" s="6">
        <v>6</v>
      </c>
      <c r="B4401" s="6">
        <v>15</v>
      </c>
      <c r="C4401" s="6">
        <v>26</v>
      </c>
      <c r="D4401" s="6">
        <f>A4401+B4401+C4401</f>
        <v>47</v>
      </c>
      <c r="E4401" s="5">
        <f>IF(A4401=0,0,A4401*LABOR_HRS_WK_TOM*SEASON_WEEKS*(1+DIM_PCT_TOM)^A4401)</f>
        <v>956.64294000000041</v>
      </c>
      <c r="F4401" s="5">
        <f>IF(B4401=0,0,B4401*LABOR_HRS_WK_CAR*SEASON_WEEKS*(1+DIM_PCT_CAR)^B4401)</f>
        <v>651.73417492414933</v>
      </c>
      <c r="G4401" s="5">
        <f>IF(C4401=0,0,C4401*LABOR_HRS_WK_MES*SEASON_WEEKS*(1+DIM_PCT_MES)^C4401)</f>
        <v>1616.0570598233128</v>
      </c>
      <c r="H4401" s="5">
        <f>E4401+F4401+G4401</f>
        <v>3224.4341747474627</v>
      </c>
      <c r="I4401" s="5">
        <f>MIN(H4401,FARMER_HRS)</f>
        <v>720</v>
      </c>
      <c r="J4401" s="5">
        <f>MAX(0,H4401-FARMER_HRS)</f>
        <v>2504.4341747474627</v>
      </c>
      <c r="K4401" s="2">
        <f>I4401*FARMER_RATE+J4401*TEMP_WORKER_RATE</f>
        <v>68479.759978254559</v>
      </c>
      <c r="L4401" s="2">
        <f>A4401*PRICE_TOM+B4401*PRICE_CAR+C4401*PRICE_MES</f>
        <v>154410</v>
      </c>
      <c r="M4401" s="2">
        <f>A4401*FERT_BED_TOM+B4401*FERT_BED_CAR+C4401*FERT_BED_MES</f>
        <v>34760</v>
      </c>
      <c r="N4401" s="6">
        <f>IF(AND(D4401&lt;=TOTAL_BEDS,J4401&lt;=TEMP_WORKER_MAX*TEMP_WORKER_HRS),1,0)</f>
        <v>1</v>
      </c>
      <c r="O4401" s="2">
        <f>L4401-M4401-K4401-FIXED_COSTS</f>
        <v>31170.240021745441</v>
      </c>
      <c r="P4401" s="2">
        <f>IF(N4401=1,O4401,"")</f>
        <v>31170.240021745441</v>
      </c>
    </row>
    <row r="4402">
      <c r="A4402" s="6">
        <v>6</v>
      </c>
      <c r="B4402" s="6">
        <v>15</v>
      </c>
      <c r="C4402" s="6">
        <v>27</v>
      </c>
      <c r="D4402" s="6">
        <f>A4402+B4402+C4402</f>
        <v>48</v>
      </c>
      <c r="E4402" s="5">
        <f>IF(A4402=0,0,A4402*LABOR_HRS_WK_TOM*SEASON_WEEKS*(1+DIM_PCT_TOM)^A4402)</f>
        <v>956.64294000000041</v>
      </c>
      <c r="F4402" s="5">
        <f>IF(B4402=0,0,B4402*LABOR_HRS_WK_CAR*SEASON_WEEKS*(1+DIM_PCT_CAR)^B4402)</f>
        <v>651.73417492414933</v>
      </c>
      <c r="G4402" s="5">
        <f>IF(C4402=0,0,C4402*LABOR_HRS_WK_MES*SEASON_WEEKS*(1+DIM_PCT_MES)^C4402)</f>
        <v>1699.19076434307</v>
      </c>
      <c r="H4402" s="5">
        <f>E4402+F4402+G4402</f>
        <v>3307.5678792672197</v>
      </c>
      <c r="I4402" s="5">
        <f>MIN(H4402,FARMER_HRS)</f>
        <v>720</v>
      </c>
      <c r="J4402" s="5">
        <f>MAX(0,H4402-FARMER_HRS)</f>
        <v>2587.5678792672197</v>
      </c>
      <c r="K4402" s="2">
        <f>I4402*FARMER_RATE+J4402*TEMP_WORKER_RATE</f>
        <v>69923.053459500341</v>
      </c>
      <c r="L4402" s="2">
        <f>A4402*PRICE_TOM+B4402*PRICE_CAR+C4402*PRICE_MES</f>
        <v>157110</v>
      </c>
      <c r="M4402" s="2">
        <f>A4402*FERT_BED_TOM+B4402*FERT_BED_CAR+C4402*FERT_BED_MES</f>
        <v>35640</v>
      </c>
      <c r="N4402" s="6">
        <f>IF(AND(D4402&lt;=TOTAL_BEDS,J4402&lt;=TEMP_WORKER_MAX*TEMP_WORKER_HRS),1,0)</f>
        <v>1</v>
      </c>
      <c r="O4402" s="2">
        <f>L4402-M4402-K4402-FIXED_COSTS</f>
        <v>31546.946540499659</v>
      </c>
      <c r="P4402" s="2">
        <f>IF(N4402=1,O4402,"")</f>
        <v>31546.946540499659</v>
      </c>
    </row>
    <row r="4403">
      <c r="A4403" s="6">
        <v>6</v>
      </c>
      <c r="B4403" s="6">
        <v>15</v>
      </c>
      <c r="C4403" s="6">
        <v>28</v>
      </c>
      <c r="D4403" s="6">
        <f>A4403+B4403+C4403</f>
        <v>49</v>
      </c>
      <c r="E4403" s="5">
        <f>IF(A4403=0,0,A4403*LABOR_HRS_WK_TOM*SEASON_WEEKS*(1+DIM_PCT_TOM)^A4403)</f>
        <v>956.64294000000041</v>
      </c>
      <c r="F4403" s="5">
        <f>IF(B4403=0,0,B4403*LABOR_HRS_WK_CAR*SEASON_WEEKS*(1+DIM_PCT_CAR)^B4403)</f>
        <v>651.73417492414933</v>
      </c>
      <c r="G4403" s="5">
        <f>IF(C4403=0,0,C4403*LABOR_HRS_WK_MES*SEASON_WEEKS*(1+DIM_PCT_MES)^C4403)</f>
        <v>1784.1503025602233</v>
      </c>
      <c r="H4403" s="5">
        <f>E4403+F4403+G4403</f>
        <v>3392.527417484373</v>
      </c>
      <c r="I4403" s="5">
        <f>MIN(H4403,FARMER_HRS)</f>
        <v>720</v>
      </c>
      <c r="J4403" s="5">
        <f>MAX(0,H4403-FARMER_HRS)</f>
        <v>2672.527417484373</v>
      </c>
      <c r="K4403" s="2">
        <f>I4403*FARMER_RATE+J4403*TEMP_WORKER_RATE</f>
        <v>71398.045442437025</v>
      </c>
      <c r="L4403" s="2">
        <f>A4403*PRICE_TOM+B4403*PRICE_CAR+C4403*PRICE_MES</f>
        <v>159810</v>
      </c>
      <c r="M4403" s="2">
        <f>A4403*FERT_BED_TOM+B4403*FERT_BED_CAR+C4403*FERT_BED_MES</f>
        <v>36520</v>
      </c>
      <c r="N4403" s="6">
        <f>IF(AND(D4403&lt;=TOTAL_BEDS,J4403&lt;=TEMP_WORKER_MAX*TEMP_WORKER_HRS),1,0)</f>
        <v>1</v>
      </c>
      <c r="O4403" s="2">
        <f>L4403-M4403-K4403-FIXED_COSTS</f>
        <v>31891.954557562975</v>
      </c>
      <c r="P4403" s="2">
        <f>IF(N4403=1,O4403,"")</f>
        <v>31891.954557562975</v>
      </c>
    </row>
    <row r="4404">
      <c r="A4404" s="6">
        <v>6</v>
      </c>
      <c r="B4404" s="6">
        <v>15</v>
      </c>
      <c r="C4404" s="6">
        <v>29</v>
      </c>
      <c r="D4404" s="6">
        <f>A4404+B4404+C4404</f>
        <v>50</v>
      </c>
      <c r="E4404" s="5">
        <f>IF(A4404=0,0,A4404*LABOR_HRS_WK_TOM*SEASON_WEEKS*(1+DIM_PCT_TOM)^A4404)</f>
        <v>956.64294000000041</v>
      </c>
      <c r="F4404" s="5">
        <f>IF(B4404=0,0,B4404*LABOR_HRS_WK_CAR*SEASON_WEEKS*(1+DIM_PCT_CAR)^B4404)</f>
        <v>651.73417492414933</v>
      </c>
      <c r="G4404" s="5">
        <f>IF(C4404=0,0,C4404*LABOR_HRS_WK_MES*SEASON_WEEKS*(1+DIM_PCT_MES)^C4404)</f>
        <v>1870.9683306758766</v>
      </c>
      <c r="H4404" s="5">
        <f>E4404+F4404+G4404</f>
        <v>3479.3454456000263</v>
      </c>
      <c r="I4404" s="5">
        <f>MIN(H4404,FARMER_HRS)</f>
        <v>720</v>
      </c>
      <c r="J4404" s="5">
        <f>MAX(0,H4404-FARMER_HRS)</f>
        <v>2759.3454456000263</v>
      </c>
      <c r="K4404" s="2">
        <f>I4404*FARMER_RATE+J4404*TEMP_WORKER_RATE</f>
        <v>72905.30287500046</v>
      </c>
      <c r="L4404" s="2">
        <f>A4404*PRICE_TOM+B4404*PRICE_CAR+C4404*PRICE_MES</f>
        <v>162510</v>
      </c>
      <c r="M4404" s="2">
        <f>A4404*FERT_BED_TOM+B4404*FERT_BED_CAR+C4404*FERT_BED_MES</f>
        <v>37400</v>
      </c>
      <c r="N4404" s="6">
        <f>IF(AND(D4404&lt;=TOTAL_BEDS,J4404&lt;=TEMP_WORKER_MAX*TEMP_WORKER_HRS),1,0)</f>
        <v>1</v>
      </c>
      <c r="O4404" s="2">
        <f>L4404-M4404-K4404-FIXED_COSTS</f>
        <v>32204.69712499954</v>
      </c>
      <c r="P4404" s="2">
        <f>IF(N4404=1,O4404,"")</f>
        <v>32204.69712499954</v>
      </c>
    </row>
    <row r="4405">
      <c r="A4405" s="6">
        <v>6</v>
      </c>
      <c r="B4405" s="6">
        <v>15</v>
      </c>
      <c r="C4405" s="6">
        <v>30</v>
      </c>
      <c r="D4405" s="6">
        <f>A4405+B4405+C4405</f>
        <v>51</v>
      </c>
      <c r="E4405" s="5">
        <f>IF(A4405=0,0,A4405*LABOR_HRS_WK_TOM*SEASON_WEEKS*(1+DIM_PCT_TOM)^A4405)</f>
        <v>956.64294000000041</v>
      </c>
      <c r="F4405" s="5">
        <f>IF(B4405=0,0,B4405*LABOR_HRS_WK_CAR*SEASON_WEEKS*(1+DIM_PCT_CAR)^B4405)</f>
        <v>651.73417492414933</v>
      </c>
      <c r="G4405" s="5">
        <f>IF(C4405=0,0,C4405*LABOR_HRS_WK_MES*SEASON_WEEKS*(1+DIM_PCT_MES)^C4405)</f>
        <v>1959.6780360096466</v>
      </c>
      <c r="H4405" s="5">
        <f>E4405+F4405+G4405</f>
        <v>3568.0551509337965</v>
      </c>
      <c r="I4405" s="5">
        <f>MIN(H4405,FARMER_HRS)</f>
        <v>720</v>
      </c>
      <c r="J4405" s="5">
        <f>MAX(0,H4405-FARMER_HRS)</f>
        <v>2848.0551509337965</v>
      </c>
      <c r="K4405" s="2">
        <f>I4405*FARMER_RATE+J4405*TEMP_WORKER_RATE</f>
        <v>74445.401925933969</v>
      </c>
      <c r="L4405" s="2">
        <f>A4405*PRICE_TOM+B4405*PRICE_CAR+C4405*PRICE_MES</f>
        <v>165210</v>
      </c>
      <c r="M4405" s="2">
        <f>A4405*FERT_BED_TOM+B4405*FERT_BED_CAR+C4405*FERT_BED_MES</f>
        <v>38280</v>
      </c>
      <c r="N4405" s="6">
        <f>IF(AND(D4405&lt;=TOTAL_BEDS,J4405&lt;=TEMP_WORKER_MAX*TEMP_WORKER_HRS),1,0)</f>
        <v>1</v>
      </c>
      <c r="O4405" s="2">
        <f>L4405-M4405-K4405-FIXED_COSTS</f>
        <v>32484.598074066031</v>
      </c>
      <c r="P4405" s="2">
        <f>IF(N4405=1,O4405,"")</f>
        <v>32484.598074066031</v>
      </c>
    </row>
    <row r="4406">
      <c r="A4406" s="6">
        <v>6</v>
      </c>
      <c r="B4406" s="6">
        <v>16</v>
      </c>
      <c r="C4406" s="6">
        <v>0</v>
      </c>
      <c r="D4406" s="6">
        <f>A4406+B4406+C4406</f>
        <v>22</v>
      </c>
      <c r="E4406" s="5">
        <f>IF(A4406=0,0,A4406*LABOR_HRS_WK_TOM*SEASON_WEEKS*(1+DIM_PCT_TOM)^A4406)</f>
        <v>956.64294000000041</v>
      </c>
      <c r="F4406" s="5">
        <f>IF(B4406=0,0,B4406*LABOR_HRS_WK_CAR*SEASON_WEEKS*(1+DIM_PCT_CAR)^B4406)</f>
        <v>712.56269791706984</v>
      </c>
      <c r="G4406" s="5">
        <f>IF(C4406=0,0,C4406*LABOR_HRS_WK_MES*SEASON_WEEKS*(1+DIM_PCT_MES)^C4406)</f>
        <v>0</v>
      </c>
      <c r="H4406" s="5">
        <f>E4406+F4406+G4406</f>
        <v>1669.2056379170704</v>
      </c>
      <c r="I4406" s="5">
        <f>MIN(H4406,FARMER_HRS)</f>
        <v>720</v>
      </c>
      <c r="J4406" s="5">
        <f>MAX(0,H4406-FARMER_HRS)</f>
        <v>949.20563791707036</v>
      </c>
      <c r="K4406" s="2">
        <f>I4406*FARMER_RATE+J4406*TEMP_WORKER_RATE</f>
        <v>41479.264547171362</v>
      </c>
      <c r="L4406" s="2">
        <f>A4406*PRICE_TOM+B4406*PRICE_CAR+C4406*PRICE_MES</f>
        <v>86304</v>
      </c>
      <c r="M4406" s="2">
        <f>A4406*FERT_BED_TOM+B4406*FERT_BED_CAR+C4406*FERT_BED_MES</f>
        <v>12320</v>
      </c>
      <c r="N4406" s="6">
        <f>IF(AND(D4406&lt;=TOTAL_BEDS,J4406&lt;=TEMP_WORKER_MAX*TEMP_WORKER_HRS),1,0)</f>
        <v>1</v>
      </c>
      <c r="O4406" s="2">
        <f>L4406-M4406-K4406-FIXED_COSTS</f>
        <v>12504.735452828638</v>
      </c>
      <c r="P4406" s="2">
        <f>IF(N4406=1,O4406,"")</f>
        <v>12504.735452828638</v>
      </c>
    </row>
    <row r="4407">
      <c r="A4407" s="6">
        <v>6</v>
      </c>
      <c r="B4407" s="6">
        <v>16</v>
      </c>
      <c r="C4407" s="6">
        <v>1</v>
      </c>
      <c r="D4407" s="6">
        <f>A4407+B4407+C4407</f>
        <v>23</v>
      </c>
      <c r="E4407" s="5">
        <f>IF(A4407=0,0,A4407*LABOR_HRS_WK_TOM*SEASON_WEEKS*(1+DIM_PCT_TOM)^A4407)</f>
        <v>956.64294000000041</v>
      </c>
      <c r="F4407" s="5">
        <f>IF(B4407=0,0,B4407*LABOR_HRS_WK_CAR*SEASON_WEEKS*(1+DIM_PCT_CAR)^B4407)</f>
        <v>712.56269791706984</v>
      </c>
      <c r="G4407" s="5">
        <f>IF(C4407=0,0,C4407*LABOR_HRS_WK_MES*SEASON_WEEKS*(1+DIM_PCT_MES)^C4407)</f>
        <v>45.5625</v>
      </c>
      <c r="H4407" s="5">
        <f>E4407+F4407+G4407</f>
        <v>1714.7681379170704</v>
      </c>
      <c r="I4407" s="5">
        <f>MIN(H4407,FARMER_HRS)</f>
        <v>720</v>
      </c>
      <c r="J4407" s="5">
        <f>MAX(0,H4407-FARMER_HRS)</f>
        <v>994.76813791707036</v>
      </c>
      <c r="K4407" s="2">
        <f>I4407*FARMER_RATE+J4407*TEMP_WORKER_RATE</f>
        <v>42270.280172171362</v>
      </c>
      <c r="L4407" s="2">
        <f>A4407*PRICE_TOM+B4407*PRICE_CAR+C4407*PRICE_MES</f>
        <v>89004</v>
      </c>
      <c r="M4407" s="2">
        <f>A4407*FERT_BED_TOM+B4407*FERT_BED_CAR+C4407*FERT_BED_MES</f>
        <v>13200</v>
      </c>
      <c r="N4407" s="6">
        <f>IF(AND(D4407&lt;=TOTAL_BEDS,J4407&lt;=TEMP_WORKER_MAX*TEMP_WORKER_HRS),1,0)</f>
        <v>1</v>
      </c>
      <c r="O4407" s="2">
        <f>L4407-M4407-K4407-FIXED_COSTS</f>
        <v>13533.719827828638</v>
      </c>
      <c r="P4407" s="2">
        <f>IF(N4407=1,O4407,"")</f>
        <v>13533.719827828638</v>
      </c>
    </row>
    <row r="4408">
      <c r="A4408" s="6">
        <v>6</v>
      </c>
      <c r="B4408" s="6">
        <v>16</v>
      </c>
      <c r="C4408" s="6">
        <v>2</v>
      </c>
      <c r="D4408" s="6">
        <f>A4408+B4408+C4408</f>
        <v>24</v>
      </c>
      <c r="E4408" s="5">
        <f>IF(A4408=0,0,A4408*LABOR_HRS_WK_TOM*SEASON_WEEKS*(1+DIM_PCT_TOM)^A4408)</f>
        <v>956.64294000000041</v>
      </c>
      <c r="F4408" s="5">
        <f>IF(B4408=0,0,B4408*LABOR_HRS_WK_CAR*SEASON_WEEKS*(1+DIM_PCT_CAR)^B4408)</f>
        <v>712.56269791706984</v>
      </c>
      <c r="G4408" s="5">
        <f>IF(C4408=0,0,C4408*LABOR_HRS_WK_MES*SEASON_WEEKS*(1+DIM_PCT_MES)^C4408)</f>
        <v>92.2640625</v>
      </c>
      <c r="H4408" s="5">
        <f>E4408+F4408+G4408</f>
        <v>1761.4697004170703</v>
      </c>
      <c r="I4408" s="5">
        <f>MIN(H4408,FARMER_HRS)</f>
        <v>720</v>
      </c>
      <c r="J4408" s="5">
        <f>MAX(0,H4408-FARMER_HRS)</f>
        <v>1041.4697004170703</v>
      </c>
      <c r="K4408" s="2">
        <f>I4408*FARMER_RATE+J4408*TEMP_WORKER_RATE</f>
        <v>43081.071187796362</v>
      </c>
      <c r="L4408" s="2">
        <f>A4408*PRICE_TOM+B4408*PRICE_CAR+C4408*PRICE_MES</f>
        <v>91704</v>
      </c>
      <c r="M4408" s="2">
        <f>A4408*FERT_BED_TOM+B4408*FERT_BED_CAR+C4408*FERT_BED_MES</f>
        <v>14080</v>
      </c>
      <c r="N4408" s="6">
        <f>IF(AND(D4408&lt;=TOTAL_BEDS,J4408&lt;=TEMP_WORKER_MAX*TEMP_WORKER_HRS),1,0)</f>
        <v>1</v>
      </c>
      <c r="O4408" s="2">
        <f>L4408-M4408-K4408-FIXED_COSTS</f>
        <v>14542.928812203638</v>
      </c>
      <c r="P4408" s="2">
        <f>IF(N4408=1,O4408,"")</f>
        <v>14542.928812203638</v>
      </c>
    </row>
    <row r="4409">
      <c r="A4409" s="6">
        <v>6</v>
      </c>
      <c r="B4409" s="6">
        <v>16</v>
      </c>
      <c r="C4409" s="6">
        <v>3</v>
      </c>
      <c r="D4409" s="6">
        <f>A4409+B4409+C4409</f>
        <v>25</v>
      </c>
      <c r="E4409" s="5">
        <f>IF(A4409=0,0,A4409*LABOR_HRS_WK_TOM*SEASON_WEEKS*(1+DIM_PCT_TOM)^A4409)</f>
        <v>956.64294000000041</v>
      </c>
      <c r="F4409" s="5">
        <f>IF(B4409=0,0,B4409*LABOR_HRS_WK_CAR*SEASON_WEEKS*(1+DIM_PCT_CAR)^B4409)</f>
        <v>712.56269791706984</v>
      </c>
      <c r="G4409" s="5">
        <f>IF(C4409=0,0,C4409*LABOR_HRS_WK_MES*SEASON_WEEKS*(1+DIM_PCT_MES)^C4409)</f>
        <v>140.12604492187498</v>
      </c>
      <c r="H4409" s="5">
        <f>E4409+F4409+G4409</f>
        <v>1809.3316828389454</v>
      </c>
      <c r="I4409" s="5">
        <f>MIN(H4409,FARMER_HRS)</f>
        <v>720</v>
      </c>
      <c r="J4409" s="5">
        <f>MAX(0,H4409-FARMER_HRS)</f>
        <v>1089.3316828389454</v>
      </c>
      <c r="K4409" s="2">
        <f>I4409*FARMER_RATE+J4409*TEMP_WORKER_RATE</f>
        <v>43912.008382620581</v>
      </c>
      <c r="L4409" s="2">
        <f>A4409*PRICE_TOM+B4409*PRICE_CAR+C4409*PRICE_MES</f>
        <v>94404</v>
      </c>
      <c r="M4409" s="2">
        <f>A4409*FERT_BED_TOM+B4409*FERT_BED_CAR+C4409*FERT_BED_MES</f>
        <v>14960</v>
      </c>
      <c r="N4409" s="6">
        <f>IF(AND(D4409&lt;=TOTAL_BEDS,J4409&lt;=TEMP_WORKER_MAX*TEMP_WORKER_HRS),1,0)</f>
        <v>1</v>
      </c>
      <c r="O4409" s="2">
        <f>L4409-M4409-K4409-FIXED_COSTS</f>
        <v>15531.991617379419</v>
      </c>
      <c r="P4409" s="2">
        <f>IF(N4409=1,O4409,"")</f>
        <v>15531.991617379419</v>
      </c>
    </row>
    <row r="4410">
      <c r="A4410" s="6">
        <v>6</v>
      </c>
      <c r="B4410" s="6">
        <v>16</v>
      </c>
      <c r="C4410" s="6">
        <v>4</v>
      </c>
      <c r="D4410" s="6">
        <f>A4410+B4410+C4410</f>
        <v>26</v>
      </c>
      <c r="E4410" s="5">
        <f>IF(A4410=0,0,A4410*LABOR_HRS_WK_TOM*SEASON_WEEKS*(1+DIM_PCT_TOM)^A4410)</f>
        <v>956.64294000000041</v>
      </c>
      <c r="F4410" s="5">
        <f>IF(B4410=0,0,B4410*LABOR_HRS_WK_CAR*SEASON_WEEKS*(1+DIM_PCT_CAR)^B4410)</f>
        <v>712.56269791706984</v>
      </c>
      <c r="G4410" s="5">
        <f>IF(C4410=0,0,C4410*LABOR_HRS_WK_MES*SEASON_WEEKS*(1+DIM_PCT_MES)^C4410)</f>
        <v>189.17016064453119</v>
      </c>
      <c r="H4410" s="5">
        <f>E4410+F4410+G4410</f>
        <v>1858.3757985616016</v>
      </c>
      <c r="I4410" s="5">
        <f>MIN(H4410,FARMER_HRS)</f>
        <v>720</v>
      </c>
      <c r="J4410" s="5">
        <f>MAX(0,H4410-FARMER_HRS)</f>
        <v>1138.3757985616016</v>
      </c>
      <c r="K4410" s="2">
        <f>I4410*FARMER_RATE+J4410*TEMP_WORKER_RATE</f>
        <v>44763.468725027808</v>
      </c>
      <c r="L4410" s="2">
        <f>A4410*PRICE_TOM+B4410*PRICE_CAR+C4410*PRICE_MES</f>
        <v>97104</v>
      </c>
      <c r="M4410" s="2">
        <f>A4410*FERT_BED_TOM+B4410*FERT_BED_CAR+C4410*FERT_BED_MES</f>
        <v>15840</v>
      </c>
      <c r="N4410" s="6">
        <f>IF(AND(D4410&lt;=TOTAL_BEDS,J4410&lt;=TEMP_WORKER_MAX*TEMP_WORKER_HRS),1,0)</f>
        <v>1</v>
      </c>
      <c r="O4410" s="2">
        <f>L4410-M4410-K4410-FIXED_COSTS</f>
        <v>16500.531274972192</v>
      </c>
      <c r="P4410" s="2">
        <f>IF(N4410=1,O4410,"")</f>
        <v>16500.531274972192</v>
      </c>
    </row>
    <row r="4411">
      <c r="A4411" s="6">
        <v>6</v>
      </c>
      <c r="B4411" s="6">
        <v>16</v>
      </c>
      <c r="C4411" s="6">
        <v>5</v>
      </c>
      <c r="D4411" s="6">
        <f>A4411+B4411+C4411</f>
        <v>27</v>
      </c>
      <c r="E4411" s="5">
        <f>IF(A4411=0,0,A4411*LABOR_HRS_WK_TOM*SEASON_WEEKS*(1+DIM_PCT_TOM)^A4411)</f>
        <v>956.64294000000041</v>
      </c>
      <c r="F4411" s="5">
        <f>IF(B4411=0,0,B4411*LABOR_HRS_WK_CAR*SEASON_WEEKS*(1+DIM_PCT_CAR)^B4411)</f>
        <v>712.56269791706984</v>
      </c>
      <c r="G4411" s="5">
        <f>IF(C4411=0,0,C4411*LABOR_HRS_WK_MES*SEASON_WEEKS*(1+DIM_PCT_MES)^C4411)</f>
        <v>239.41848456573481</v>
      </c>
      <c r="H4411" s="5">
        <f>E4411+F4411+G4411</f>
        <v>1908.6241224828052</v>
      </c>
      <c r="I4411" s="5">
        <f>MIN(H4411,FARMER_HRS)</f>
        <v>720</v>
      </c>
      <c r="J4411" s="5">
        <f>MAX(0,H4411-FARMER_HRS)</f>
        <v>1188.6241224828052</v>
      </c>
      <c r="K4411" s="2">
        <f>I4411*FARMER_RATE+J4411*TEMP_WORKER_RATE</f>
        <v>45635.835459770926</v>
      </c>
      <c r="L4411" s="2">
        <f>A4411*PRICE_TOM+B4411*PRICE_CAR+C4411*PRICE_MES</f>
        <v>99804</v>
      </c>
      <c r="M4411" s="2">
        <f>A4411*FERT_BED_TOM+B4411*FERT_BED_CAR+C4411*FERT_BED_MES</f>
        <v>16720</v>
      </c>
      <c r="N4411" s="6">
        <f>IF(AND(D4411&lt;=TOTAL_BEDS,J4411&lt;=TEMP_WORKER_MAX*TEMP_WORKER_HRS),1,0)</f>
        <v>1</v>
      </c>
      <c r="O4411" s="2">
        <f>L4411-M4411-K4411-FIXED_COSTS</f>
        <v>17448.164540229074</v>
      </c>
      <c r="P4411" s="2">
        <f>IF(N4411=1,O4411,"")</f>
        <v>17448.164540229074</v>
      </c>
    </row>
    <row r="4412">
      <c r="A4412" s="6">
        <v>6</v>
      </c>
      <c r="B4412" s="6">
        <v>16</v>
      </c>
      <c r="C4412" s="6">
        <v>6</v>
      </c>
      <c r="D4412" s="6">
        <f>A4412+B4412+C4412</f>
        <v>28</v>
      </c>
      <c r="E4412" s="5">
        <f>IF(A4412=0,0,A4412*LABOR_HRS_WK_TOM*SEASON_WEEKS*(1+DIM_PCT_TOM)^A4412)</f>
        <v>956.64294000000041</v>
      </c>
      <c r="F4412" s="5">
        <f>IF(B4412=0,0,B4412*LABOR_HRS_WK_CAR*SEASON_WEEKS*(1+DIM_PCT_CAR)^B4412)</f>
        <v>712.56269791706984</v>
      </c>
      <c r="G4412" s="5">
        <f>IF(C4412=0,0,C4412*LABOR_HRS_WK_MES*SEASON_WEEKS*(1+DIM_PCT_MES)^C4412)</f>
        <v>290.89345874736773</v>
      </c>
      <c r="H4412" s="5">
        <f>E4412+F4412+G4412</f>
        <v>1960.0990966644381</v>
      </c>
      <c r="I4412" s="5">
        <f>MIN(H4412,FARMER_HRS)</f>
        <v>720</v>
      </c>
      <c r="J4412" s="5">
        <f>MAX(0,H4412-FARMER_HRS)</f>
        <v>1240.0990966644381</v>
      </c>
      <c r="K4412" s="2">
        <f>I4412*FARMER_RATE+J4412*TEMP_WORKER_RATE</f>
        <v>46529.498205979828</v>
      </c>
      <c r="L4412" s="2">
        <f>A4412*PRICE_TOM+B4412*PRICE_CAR+C4412*PRICE_MES</f>
        <v>102504</v>
      </c>
      <c r="M4412" s="2">
        <f>A4412*FERT_BED_TOM+B4412*FERT_BED_CAR+C4412*FERT_BED_MES</f>
        <v>17600</v>
      </c>
      <c r="N4412" s="6">
        <f>IF(AND(D4412&lt;=TOTAL_BEDS,J4412&lt;=TEMP_WORKER_MAX*TEMP_WORKER_HRS),1,0)</f>
        <v>1</v>
      </c>
      <c r="O4412" s="2">
        <f>L4412-M4412-K4412-FIXED_COSTS</f>
        <v>18374.501794020172</v>
      </c>
      <c r="P4412" s="2">
        <f>IF(N4412=1,O4412,"")</f>
        <v>18374.501794020172</v>
      </c>
    </row>
    <row r="4413">
      <c r="A4413" s="6">
        <v>6</v>
      </c>
      <c r="B4413" s="6">
        <v>16</v>
      </c>
      <c r="C4413" s="6">
        <v>7</v>
      </c>
      <c r="D4413" s="6">
        <f>A4413+B4413+C4413</f>
        <v>29</v>
      </c>
      <c r="E4413" s="5">
        <f>IF(A4413=0,0,A4413*LABOR_HRS_WK_TOM*SEASON_WEEKS*(1+DIM_PCT_TOM)^A4413)</f>
        <v>956.64294000000041</v>
      </c>
      <c r="F4413" s="5">
        <f>IF(B4413=0,0,B4413*LABOR_HRS_WK_CAR*SEASON_WEEKS*(1+DIM_PCT_CAR)^B4413)</f>
        <v>712.56269791706984</v>
      </c>
      <c r="G4413" s="5">
        <f>IF(C4413=0,0,C4413*LABOR_HRS_WK_MES*SEASON_WEEKS*(1+DIM_PCT_MES)^C4413)</f>
        <v>343.61789814532818</v>
      </c>
      <c r="H4413" s="5">
        <f>E4413+F4413+G4413</f>
        <v>2012.8235360623985</v>
      </c>
      <c r="I4413" s="5">
        <f>MIN(H4413,FARMER_HRS)</f>
        <v>720</v>
      </c>
      <c r="J4413" s="5">
        <f>MAX(0,H4413-FARMER_HRS)</f>
        <v>1292.8235360623985</v>
      </c>
      <c r="K4413" s="2">
        <f>I4413*FARMER_RATE+J4413*TEMP_WORKER_RATE</f>
        <v>47444.853056638865</v>
      </c>
      <c r="L4413" s="2">
        <f>A4413*PRICE_TOM+B4413*PRICE_CAR+C4413*PRICE_MES</f>
        <v>105204</v>
      </c>
      <c r="M4413" s="2">
        <f>A4413*FERT_BED_TOM+B4413*FERT_BED_CAR+C4413*FERT_BED_MES</f>
        <v>18480</v>
      </c>
      <c r="N4413" s="6">
        <f>IF(AND(D4413&lt;=TOTAL_BEDS,J4413&lt;=TEMP_WORKER_MAX*TEMP_WORKER_HRS),1,0)</f>
        <v>1</v>
      </c>
      <c r="O4413" s="2">
        <f>L4413-M4413-K4413-FIXED_COSTS</f>
        <v>19279.146943361135</v>
      </c>
      <c r="P4413" s="2">
        <f>IF(N4413=1,O4413,"")</f>
        <v>19279.146943361135</v>
      </c>
    </row>
    <row r="4414">
      <c r="A4414" s="6">
        <v>6</v>
      </c>
      <c r="B4414" s="6">
        <v>16</v>
      </c>
      <c r="C4414" s="6">
        <v>8</v>
      </c>
      <c r="D4414" s="6">
        <f>A4414+B4414+C4414</f>
        <v>30</v>
      </c>
      <c r="E4414" s="5">
        <f>IF(A4414=0,0,A4414*LABOR_HRS_WK_TOM*SEASON_WEEKS*(1+DIM_PCT_TOM)^A4414)</f>
        <v>956.64294000000041</v>
      </c>
      <c r="F4414" s="5">
        <f>IF(B4414=0,0,B4414*LABOR_HRS_WK_CAR*SEASON_WEEKS*(1+DIM_PCT_CAR)^B4414)</f>
        <v>712.56269791706984</v>
      </c>
      <c r="G4414" s="5">
        <f>IF(C4414=0,0,C4414*LABOR_HRS_WK_MES*SEASON_WEEKS*(1+DIM_PCT_MES)^C4414)</f>
        <v>397.61499642530833</v>
      </c>
      <c r="H4414" s="5">
        <f>E4414+F4414+G4414</f>
        <v>2066.8206343423785</v>
      </c>
      <c r="I4414" s="5">
        <f>MIN(H4414,FARMER_HRS)</f>
        <v>720</v>
      </c>
      <c r="J4414" s="5">
        <f>MAX(0,H4414-FARMER_HRS)</f>
        <v>1346.8206343423785</v>
      </c>
      <c r="K4414" s="2">
        <f>I4414*FARMER_RATE+J4414*TEMP_WORKER_RATE</f>
        <v>48382.302679555185</v>
      </c>
      <c r="L4414" s="2">
        <f>A4414*PRICE_TOM+B4414*PRICE_CAR+C4414*PRICE_MES</f>
        <v>107904</v>
      </c>
      <c r="M4414" s="2">
        <f>A4414*FERT_BED_TOM+B4414*FERT_BED_CAR+C4414*FERT_BED_MES</f>
        <v>19360</v>
      </c>
      <c r="N4414" s="6">
        <f>IF(AND(D4414&lt;=TOTAL_BEDS,J4414&lt;=TEMP_WORKER_MAX*TEMP_WORKER_HRS),1,0)</f>
        <v>1</v>
      </c>
      <c r="O4414" s="2">
        <f>L4414-M4414-K4414-FIXED_COSTS</f>
        <v>20161.697320444815</v>
      </c>
      <c r="P4414" s="2">
        <f>IF(N4414=1,O4414,"")</f>
        <v>20161.697320444815</v>
      </c>
    </row>
    <row r="4415">
      <c r="A4415" s="6">
        <v>6</v>
      </c>
      <c r="B4415" s="6">
        <v>16</v>
      </c>
      <c r="C4415" s="6">
        <v>9</v>
      </c>
      <c r="D4415" s="6">
        <f>A4415+B4415+C4415</f>
        <v>31</v>
      </c>
      <c r="E4415" s="5">
        <f>IF(A4415=0,0,A4415*LABOR_HRS_WK_TOM*SEASON_WEEKS*(1+DIM_PCT_TOM)^A4415)</f>
        <v>956.64294000000041</v>
      </c>
      <c r="F4415" s="5">
        <f>IF(B4415=0,0,B4415*LABOR_HRS_WK_CAR*SEASON_WEEKS*(1+DIM_PCT_CAR)^B4415)</f>
        <v>712.56269791706984</v>
      </c>
      <c r="G4415" s="5">
        <f>IF(C4415=0,0,C4415*LABOR_HRS_WK_MES*SEASON_WEEKS*(1+DIM_PCT_MES)^C4415)</f>
        <v>452.90833186570273</v>
      </c>
      <c r="H4415" s="5">
        <f>E4415+F4415+G4415</f>
        <v>2122.113969782773</v>
      </c>
      <c r="I4415" s="5">
        <f>MIN(H4415,FARMER_HRS)</f>
        <v>720</v>
      </c>
      <c r="J4415" s="5">
        <f>MAX(0,H4415-FARMER_HRS)</f>
        <v>1402.113969782773</v>
      </c>
      <c r="K4415" s="2">
        <f>I4415*FARMER_RATE+J4415*TEMP_WORKER_RATE</f>
        <v>49342.2564198398</v>
      </c>
      <c r="L4415" s="2">
        <f>A4415*PRICE_TOM+B4415*PRICE_CAR+C4415*PRICE_MES</f>
        <v>110604</v>
      </c>
      <c r="M4415" s="2">
        <f>A4415*FERT_BED_TOM+B4415*FERT_BED_CAR+C4415*FERT_BED_MES</f>
        <v>20240</v>
      </c>
      <c r="N4415" s="6">
        <f>IF(AND(D4415&lt;=TOTAL_BEDS,J4415&lt;=TEMP_WORKER_MAX*TEMP_WORKER_HRS),1,0)</f>
        <v>1</v>
      </c>
      <c r="O4415" s="2">
        <f>L4415-M4415-K4415-FIXED_COSTS</f>
        <v>21021.743580160197</v>
      </c>
      <c r="P4415" s="2">
        <f>IF(N4415=1,O4415,"")</f>
        <v>21021.743580160197</v>
      </c>
    </row>
    <row r="4416">
      <c r="A4416" s="6">
        <v>6</v>
      </c>
      <c r="B4416" s="6">
        <v>16</v>
      </c>
      <c r="C4416" s="6">
        <v>10</v>
      </c>
      <c r="D4416" s="6">
        <f>A4416+B4416+C4416</f>
        <v>32</v>
      </c>
      <c r="E4416" s="5">
        <f>IF(A4416=0,0,A4416*LABOR_HRS_WK_TOM*SEASON_WEEKS*(1+DIM_PCT_TOM)^A4416)</f>
        <v>956.64294000000041</v>
      </c>
      <c r="F4416" s="5">
        <f>IF(B4416=0,0,B4416*LABOR_HRS_WK_CAR*SEASON_WEEKS*(1+DIM_PCT_CAR)^B4416)</f>
        <v>712.56269791706984</v>
      </c>
      <c r="G4416" s="5">
        <f>IF(C4416=0,0,C4416*LABOR_HRS_WK_MES*SEASON_WEEKS*(1+DIM_PCT_MES)^C4416)</f>
        <v>509.52187334891551</v>
      </c>
      <c r="H4416" s="5">
        <f>E4416+F4416+G4416</f>
        <v>2178.7275112659859</v>
      </c>
      <c r="I4416" s="5">
        <f>MIN(H4416,FARMER_HRS)</f>
        <v>720</v>
      </c>
      <c r="J4416" s="5">
        <f>MAX(0,H4416-FARMER_HRS)</f>
        <v>1458.7275112659859</v>
      </c>
      <c r="K4416" s="2">
        <f>I4416*FARMER_RATE+J4416*TEMP_WORKER_RATE</f>
        <v>50325.130403923366</v>
      </c>
      <c r="L4416" s="2">
        <f>A4416*PRICE_TOM+B4416*PRICE_CAR+C4416*PRICE_MES</f>
        <v>113304</v>
      </c>
      <c r="M4416" s="2">
        <f>A4416*FERT_BED_TOM+B4416*FERT_BED_CAR+C4416*FERT_BED_MES</f>
        <v>21120</v>
      </c>
      <c r="N4416" s="6">
        <f>IF(AND(D4416&lt;=TOTAL_BEDS,J4416&lt;=TEMP_WORKER_MAX*TEMP_WORKER_HRS),1,0)</f>
        <v>1</v>
      </c>
      <c r="O4416" s="2">
        <f>L4416-M4416-K4416-FIXED_COSTS</f>
        <v>21858.869596076634</v>
      </c>
      <c r="P4416" s="2">
        <f>IF(N4416=1,O4416,"")</f>
        <v>21858.869596076634</v>
      </c>
    </row>
    <row r="4417">
      <c r="A4417" s="6">
        <v>6</v>
      </c>
      <c r="B4417" s="6">
        <v>16</v>
      </c>
      <c r="C4417" s="6">
        <v>11</v>
      </c>
      <c r="D4417" s="6">
        <f>A4417+B4417+C4417</f>
        <v>33</v>
      </c>
      <c r="E4417" s="5">
        <f>IF(A4417=0,0,A4417*LABOR_HRS_WK_TOM*SEASON_WEEKS*(1+DIM_PCT_TOM)^A4417)</f>
        <v>956.64294000000041</v>
      </c>
      <c r="F4417" s="5">
        <f>IF(B4417=0,0,B4417*LABOR_HRS_WK_CAR*SEASON_WEEKS*(1+DIM_PCT_CAR)^B4417)</f>
        <v>712.56269791706984</v>
      </c>
      <c r="G4417" s="5">
        <f>IF(C4417=0,0,C4417*LABOR_HRS_WK_MES*SEASON_WEEKS*(1+DIM_PCT_MES)^C4417)</f>
        <v>567.47998644235463</v>
      </c>
      <c r="H4417" s="5">
        <f>E4417+F4417+G4417</f>
        <v>2236.6856243594248</v>
      </c>
      <c r="I4417" s="5">
        <f>MIN(H4417,FARMER_HRS)</f>
        <v>720</v>
      </c>
      <c r="J4417" s="5">
        <f>MAX(0,H4417-FARMER_HRS)</f>
        <v>1516.6856243594248</v>
      </c>
      <c r="K4417" s="2">
        <f>I4417*FARMER_RATE+J4417*TEMP_WORKER_RATE</f>
        <v>51331.3476451289</v>
      </c>
      <c r="L4417" s="2">
        <f>A4417*PRICE_TOM+B4417*PRICE_CAR+C4417*PRICE_MES</f>
        <v>116004</v>
      </c>
      <c r="M4417" s="2">
        <f>A4417*FERT_BED_TOM+B4417*FERT_BED_CAR+C4417*FERT_BED_MES</f>
        <v>22000</v>
      </c>
      <c r="N4417" s="6">
        <f>IF(AND(D4417&lt;=TOTAL_BEDS,J4417&lt;=TEMP_WORKER_MAX*TEMP_WORKER_HRS),1,0)</f>
        <v>1</v>
      </c>
      <c r="O4417" s="2">
        <f>L4417-M4417-K4417-FIXED_COSTS</f>
        <v>22672.652354871097</v>
      </c>
      <c r="P4417" s="2">
        <f>IF(N4417=1,O4417,"")</f>
        <v>22672.652354871097</v>
      </c>
    </row>
    <row r="4418">
      <c r="A4418" s="6">
        <v>6</v>
      </c>
      <c r="B4418" s="6">
        <v>16</v>
      </c>
      <c r="C4418" s="6">
        <v>12</v>
      </c>
      <c r="D4418" s="6">
        <f>A4418+B4418+C4418</f>
        <v>34</v>
      </c>
      <c r="E4418" s="5">
        <f>IF(A4418=0,0,A4418*LABOR_HRS_WK_TOM*SEASON_WEEKS*(1+DIM_PCT_TOM)^A4418)</f>
        <v>956.64294000000041</v>
      </c>
      <c r="F4418" s="5">
        <f>IF(B4418=0,0,B4418*LABOR_HRS_WK_CAR*SEASON_WEEKS*(1+DIM_PCT_CAR)^B4418)</f>
        <v>712.56269791706984</v>
      </c>
      <c r="G4418" s="5">
        <f>IF(C4418=0,0,C4418*LABOR_HRS_WK_MES*SEASON_WEEKS*(1+DIM_PCT_MES)^C4418)</f>
        <v>626.807439570419</v>
      </c>
      <c r="H4418" s="5">
        <f>E4418+F4418+G4418</f>
        <v>2296.0130774874892</v>
      </c>
      <c r="I4418" s="5">
        <f>MIN(H4418,FARMER_HRS)</f>
        <v>720</v>
      </c>
      <c r="J4418" s="5">
        <f>MAX(0,H4418-FARMER_HRS)</f>
        <v>1576.0130774874892</v>
      </c>
      <c r="K4418" s="2">
        <f>I4418*FARMER_RATE+J4418*TEMP_WORKER_RATE</f>
        <v>52361.338150824464</v>
      </c>
      <c r="L4418" s="2">
        <f>A4418*PRICE_TOM+B4418*PRICE_CAR+C4418*PRICE_MES</f>
        <v>118704</v>
      </c>
      <c r="M4418" s="2">
        <f>A4418*FERT_BED_TOM+B4418*FERT_BED_CAR+C4418*FERT_BED_MES</f>
        <v>22880</v>
      </c>
      <c r="N4418" s="6">
        <f>IF(AND(D4418&lt;=TOTAL_BEDS,J4418&lt;=TEMP_WORKER_MAX*TEMP_WORKER_HRS),1,0)</f>
        <v>1</v>
      </c>
      <c r="O4418" s="2">
        <f>L4418-M4418-K4418-FIXED_COSTS</f>
        <v>23462.661849175536</v>
      </c>
      <c r="P4418" s="2">
        <f>IF(N4418=1,O4418,"")</f>
        <v>23462.661849175536</v>
      </c>
    </row>
    <row r="4419">
      <c r="A4419" s="6">
        <v>6</v>
      </c>
      <c r="B4419" s="6">
        <v>16</v>
      </c>
      <c r="C4419" s="6">
        <v>13</v>
      </c>
      <c r="D4419" s="6">
        <f>A4419+B4419+C4419</f>
        <v>35</v>
      </c>
      <c r="E4419" s="5">
        <f>IF(A4419=0,0,A4419*LABOR_HRS_WK_TOM*SEASON_WEEKS*(1+DIM_PCT_TOM)^A4419)</f>
        <v>956.64294000000041</v>
      </c>
      <c r="F4419" s="5">
        <f>IF(B4419=0,0,B4419*LABOR_HRS_WK_CAR*SEASON_WEEKS*(1+DIM_PCT_CAR)^B4419)</f>
        <v>712.56269791706984</v>
      </c>
      <c r="G4419" s="5">
        <f>IF(C4419=0,0,C4419*LABOR_HRS_WK_MES*SEASON_WEEKS*(1+DIM_PCT_MES)^C4419)</f>
        <v>687.52941027880331</v>
      </c>
      <c r="H4419" s="5">
        <f>E4419+F4419+G4419</f>
        <v>2356.7350481958738</v>
      </c>
      <c r="I4419" s="5">
        <f>MIN(H4419,FARMER_HRS)</f>
        <v>720</v>
      </c>
      <c r="J4419" s="5">
        <f>MAX(0,H4419-FARMER_HRS)</f>
        <v>1636.7350481958738</v>
      </c>
      <c r="K4419" s="2">
        <f>I4419*FARMER_RATE+J4419*TEMP_WORKER_RATE</f>
        <v>53415.539031178363</v>
      </c>
      <c r="L4419" s="2">
        <f>A4419*PRICE_TOM+B4419*PRICE_CAR+C4419*PRICE_MES</f>
        <v>121404</v>
      </c>
      <c r="M4419" s="2">
        <f>A4419*FERT_BED_TOM+B4419*FERT_BED_CAR+C4419*FERT_BED_MES</f>
        <v>23760</v>
      </c>
      <c r="N4419" s="6">
        <f>IF(AND(D4419&lt;=TOTAL_BEDS,J4419&lt;=TEMP_WORKER_MAX*TEMP_WORKER_HRS),1,0)</f>
        <v>1</v>
      </c>
      <c r="O4419" s="2">
        <f>L4419-M4419-K4419-FIXED_COSTS</f>
        <v>24228.460968821637</v>
      </c>
      <c r="P4419" s="2">
        <f>IF(N4419=1,O4419,"")</f>
        <v>24228.460968821637</v>
      </c>
    </row>
    <row r="4420">
      <c r="A4420" s="6">
        <v>6</v>
      </c>
      <c r="B4420" s="6">
        <v>16</v>
      </c>
      <c r="C4420" s="6">
        <v>14</v>
      </c>
      <c r="D4420" s="6">
        <f>A4420+B4420+C4420</f>
        <v>36</v>
      </c>
      <c r="E4420" s="5">
        <f>IF(A4420=0,0,A4420*LABOR_HRS_WK_TOM*SEASON_WEEKS*(1+DIM_PCT_TOM)^A4420)</f>
        <v>956.64294000000041</v>
      </c>
      <c r="F4420" s="5">
        <f>IF(B4420=0,0,B4420*LABOR_HRS_WK_CAR*SEASON_WEEKS*(1+DIM_PCT_CAR)^B4420)</f>
        <v>712.56269791706984</v>
      </c>
      <c r="G4420" s="5">
        <f>IF(C4420=0,0,C4420*LABOR_HRS_WK_MES*SEASON_WEEKS*(1+DIM_PCT_MES)^C4420)</f>
        <v>749.67149159246435</v>
      </c>
      <c r="H4420" s="5">
        <f>E4420+F4420+G4420</f>
        <v>2418.8771295095348</v>
      </c>
      <c r="I4420" s="5">
        <f>MIN(H4420,FARMER_HRS)</f>
        <v>720</v>
      </c>
      <c r="J4420" s="5">
        <f>MAX(0,H4420-FARMER_HRS)</f>
        <v>1698.8771295095348</v>
      </c>
      <c r="K4420" s="2">
        <f>I4420*FARMER_RATE+J4420*TEMP_WORKER_RATE</f>
        <v>54494.394609540534</v>
      </c>
      <c r="L4420" s="2">
        <f>A4420*PRICE_TOM+B4420*PRICE_CAR+C4420*PRICE_MES</f>
        <v>124104</v>
      </c>
      <c r="M4420" s="2">
        <f>A4420*FERT_BED_TOM+B4420*FERT_BED_CAR+C4420*FERT_BED_MES</f>
        <v>24640</v>
      </c>
      <c r="N4420" s="6">
        <f>IF(AND(D4420&lt;=TOTAL_BEDS,J4420&lt;=TEMP_WORKER_MAX*TEMP_WORKER_HRS),1,0)</f>
        <v>1</v>
      </c>
      <c r="O4420" s="2">
        <f>L4420-M4420-K4420-FIXED_COSTS</f>
        <v>24969.605390459466</v>
      </c>
      <c r="P4420" s="2">
        <f>IF(N4420=1,O4420,"")</f>
        <v>24969.605390459466</v>
      </c>
    </row>
    <row r="4421">
      <c r="A4421" s="6">
        <v>6</v>
      </c>
      <c r="B4421" s="6">
        <v>16</v>
      </c>
      <c r="C4421" s="6">
        <v>15</v>
      </c>
      <c r="D4421" s="6">
        <f>A4421+B4421+C4421</f>
        <v>37</v>
      </c>
      <c r="E4421" s="5">
        <f>IF(A4421=0,0,A4421*LABOR_HRS_WK_TOM*SEASON_WEEKS*(1+DIM_PCT_TOM)^A4421)</f>
        <v>956.64294000000041</v>
      </c>
      <c r="F4421" s="5">
        <f>IF(B4421=0,0,B4421*LABOR_HRS_WK_CAR*SEASON_WEEKS*(1+DIM_PCT_CAR)^B4421)</f>
        <v>712.56269791706984</v>
      </c>
      <c r="G4421" s="5">
        <f>IF(C4421=0,0,C4421*LABOR_HRS_WK_MES*SEASON_WEEKS*(1+DIM_PCT_MES)^C4421)</f>
        <v>813.25969846861074</v>
      </c>
      <c r="H4421" s="5">
        <f>E4421+F4421+G4421</f>
        <v>2482.465336385681</v>
      </c>
      <c r="I4421" s="5">
        <f>MIN(H4421,FARMER_HRS)</f>
        <v>720</v>
      </c>
      <c r="J4421" s="5">
        <f>MAX(0,H4421-FARMER_HRS)</f>
        <v>1762.465336385681</v>
      </c>
      <c r="K4421" s="2">
        <f>I4421*FARMER_RATE+J4421*TEMP_WORKER_RATE</f>
        <v>55598.356534473627</v>
      </c>
      <c r="L4421" s="2">
        <f>A4421*PRICE_TOM+B4421*PRICE_CAR+C4421*PRICE_MES</f>
        <v>126804</v>
      </c>
      <c r="M4421" s="2">
        <f>A4421*FERT_BED_TOM+B4421*FERT_BED_CAR+C4421*FERT_BED_MES</f>
        <v>25520</v>
      </c>
      <c r="N4421" s="6">
        <f>IF(AND(D4421&lt;=TOTAL_BEDS,J4421&lt;=TEMP_WORKER_MAX*TEMP_WORKER_HRS),1,0)</f>
        <v>1</v>
      </c>
      <c r="O4421" s="2">
        <f>L4421-M4421-K4421-FIXED_COSTS</f>
        <v>25685.643465526373</v>
      </c>
      <c r="P4421" s="2">
        <f>IF(N4421=1,O4421,"")</f>
        <v>25685.643465526373</v>
      </c>
    </row>
    <row r="4422">
      <c r="A4422" s="6">
        <v>6</v>
      </c>
      <c r="B4422" s="6">
        <v>16</v>
      </c>
      <c r="C4422" s="6">
        <v>16</v>
      </c>
      <c r="D4422" s="6">
        <f>A4422+B4422+C4422</f>
        <v>38</v>
      </c>
      <c r="E4422" s="5">
        <f>IF(A4422=0,0,A4422*LABOR_HRS_WK_TOM*SEASON_WEEKS*(1+DIM_PCT_TOM)^A4422)</f>
        <v>956.64294000000041</v>
      </c>
      <c r="F4422" s="5">
        <f>IF(B4422=0,0,B4422*LABOR_HRS_WK_CAR*SEASON_WEEKS*(1+DIM_PCT_CAR)^B4422)</f>
        <v>712.56269791706984</v>
      </c>
      <c r="G4422" s="5">
        <f>IF(C4422=0,0,C4422*LABOR_HRS_WK_MES*SEASON_WEEKS*(1+DIM_PCT_MES)^C4422)</f>
        <v>878.32047434609967</v>
      </c>
      <c r="H4422" s="5">
        <f>E4422+F4422+G4422</f>
        <v>2547.52611226317</v>
      </c>
      <c r="I4422" s="5">
        <f>MIN(H4422,FARMER_HRS)</f>
        <v>720</v>
      </c>
      <c r="J4422" s="5">
        <f>MAX(0,H4422-FARMER_HRS)</f>
        <v>1827.52611226317</v>
      </c>
      <c r="K4422" s="2">
        <f>I4422*FARMER_RATE+J4422*TEMP_WORKER_RATE</f>
        <v>56727.883893457809</v>
      </c>
      <c r="L4422" s="2">
        <f>A4422*PRICE_TOM+B4422*PRICE_CAR+C4422*PRICE_MES</f>
        <v>129504</v>
      </c>
      <c r="M4422" s="2">
        <f>A4422*FERT_BED_TOM+B4422*FERT_BED_CAR+C4422*FERT_BED_MES</f>
        <v>26400</v>
      </c>
      <c r="N4422" s="6">
        <f>IF(AND(D4422&lt;=TOTAL_BEDS,J4422&lt;=TEMP_WORKER_MAX*TEMP_WORKER_HRS),1,0)</f>
        <v>1</v>
      </c>
      <c r="O4422" s="2">
        <f>L4422-M4422-K4422-FIXED_COSTS</f>
        <v>26376.116106542191</v>
      </c>
      <c r="P4422" s="2">
        <f>IF(N4422=1,O4422,"")</f>
        <v>26376.116106542191</v>
      </c>
    </row>
    <row r="4423">
      <c r="A4423" s="6">
        <v>6</v>
      </c>
      <c r="B4423" s="6">
        <v>16</v>
      </c>
      <c r="C4423" s="6">
        <v>17</v>
      </c>
      <c r="D4423" s="6">
        <f>A4423+B4423+C4423</f>
        <v>39</v>
      </c>
      <c r="E4423" s="5">
        <f>IF(A4423=0,0,A4423*LABOR_HRS_WK_TOM*SEASON_WEEKS*(1+DIM_PCT_TOM)^A4423)</f>
        <v>956.64294000000041</v>
      </c>
      <c r="F4423" s="5">
        <f>IF(B4423=0,0,B4423*LABOR_HRS_WK_CAR*SEASON_WEEKS*(1+DIM_PCT_CAR)^B4423)</f>
        <v>712.56269791706984</v>
      </c>
      <c r="G4423" s="5">
        <f>IF(C4423=0,0,C4423*LABOR_HRS_WK_MES*SEASON_WEEKS*(1+DIM_PCT_MES)^C4423)</f>
        <v>944.88069779263992</v>
      </c>
      <c r="H4423" s="5">
        <f>E4423+F4423+G4423</f>
        <v>2614.0863357097105</v>
      </c>
      <c r="I4423" s="5">
        <f>MIN(H4423,FARMER_HRS)</f>
        <v>720</v>
      </c>
      <c r="J4423" s="5">
        <f>MAX(0,H4423-FARMER_HRS)</f>
        <v>1894.0863357097105</v>
      </c>
      <c r="K4423" s="2">
        <f>I4423*FARMER_RATE+J4423*TEMP_WORKER_RATE</f>
        <v>57883.443328293586</v>
      </c>
      <c r="L4423" s="2">
        <f>A4423*PRICE_TOM+B4423*PRICE_CAR+C4423*PRICE_MES</f>
        <v>132204</v>
      </c>
      <c r="M4423" s="2">
        <f>A4423*FERT_BED_TOM+B4423*FERT_BED_CAR+C4423*FERT_BED_MES</f>
        <v>27280</v>
      </c>
      <c r="N4423" s="6">
        <f>IF(AND(D4423&lt;=TOTAL_BEDS,J4423&lt;=TEMP_WORKER_MAX*TEMP_WORKER_HRS),1,0)</f>
        <v>1</v>
      </c>
      <c r="O4423" s="2">
        <f>L4423-M4423-K4423-FIXED_COSTS</f>
        <v>27040.556671706414</v>
      </c>
      <c r="P4423" s="2">
        <f>IF(N4423=1,O4423,"")</f>
        <v>27040.556671706414</v>
      </c>
    </row>
    <row r="4424">
      <c r="A4424" s="6">
        <v>6</v>
      </c>
      <c r="B4424" s="6">
        <v>16</v>
      </c>
      <c r="C4424" s="6">
        <v>18</v>
      </c>
      <c r="D4424" s="6">
        <f>A4424+B4424+C4424</f>
        <v>40</v>
      </c>
      <c r="E4424" s="5">
        <f>IF(A4424=0,0,A4424*LABOR_HRS_WK_TOM*SEASON_WEEKS*(1+DIM_PCT_TOM)^A4424)</f>
        <v>956.64294000000041</v>
      </c>
      <c r="F4424" s="5">
        <f>IF(B4424=0,0,B4424*LABOR_HRS_WK_CAR*SEASON_WEEKS*(1+DIM_PCT_CAR)^B4424)</f>
        <v>712.56269791706984</v>
      </c>
      <c r="G4424" s="5">
        <f>IF(C4424=0,0,C4424*LABOR_HRS_WK_MES*SEASON_WEEKS*(1+DIM_PCT_MES)^C4424)</f>
        <v>1012.9676892512272</v>
      </c>
      <c r="H4424" s="5">
        <f>E4424+F4424+G4424</f>
        <v>2682.1733271682974</v>
      </c>
      <c r="I4424" s="5">
        <f>MIN(H4424,FARMER_HRS)</f>
        <v>720</v>
      </c>
      <c r="J4424" s="5">
        <f>MAX(0,H4424-FARMER_HRS)</f>
        <v>1962.1733271682974</v>
      </c>
      <c r="K4424" s="2">
        <f>I4424*FARMER_RATE+J4424*TEMP_WORKER_RATE</f>
        <v>59065.509152227387</v>
      </c>
      <c r="L4424" s="2">
        <f>A4424*PRICE_TOM+B4424*PRICE_CAR+C4424*PRICE_MES</f>
        <v>134904</v>
      </c>
      <c r="M4424" s="2">
        <f>A4424*FERT_BED_TOM+B4424*FERT_BED_CAR+C4424*FERT_BED_MES</f>
        <v>28160</v>
      </c>
      <c r="N4424" s="6">
        <f>IF(AND(D4424&lt;=TOTAL_BEDS,J4424&lt;=TEMP_WORKER_MAX*TEMP_WORKER_HRS),1,0)</f>
        <v>1</v>
      </c>
      <c r="O4424" s="2">
        <f>L4424-M4424-K4424-FIXED_COSTS</f>
        <v>27678.490847772613</v>
      </c>
      <c r="P4424" s="2">
        <f>IF(N4424=1,O4424,"")</f>
        <v>27678.490847772613</v>
      </c>
    </row>
    <row r="4425">
      <c r="A4425" s="6">
        <v>6</v>
      </c>
      <c r="B4425" s="6">
        <v>16</v>
      </c>
      <c r="C4425" s="6">
        <v>19</v>
      </c>
      <c r="D4425" s="6">
        <f>A4425+B4425+C4425</f>
        <v>41</v>
      </c>
      <c r="E4425" s="5">
        <f>IF(A4425=0,0,A4425*LABOR_HRS_WK_TOM*SEASON_WEEKS*(1+DIM_PCT_TOM)^A4425)</f>
        <v>956.64294000000041</v>
      </c>
      <c r="F4425" s="5">
        <f>IF(B4425=0,0,B4425*LABOR_HRS_WK_CAR*SEASON_WEEKS*(1+DIM_PCT_CAR)^B4425)</f>
        <v>712.56269791706984</v>
      </c>
      <c r="G4425" s="5">
        <f>IF(C4425=0,0,C4425*LABOR_HRS_WK_MES*SEASON_WEEKS*(1+DIM_PCT_MES)^C4425)</f>
        <v>1082.6092178872491</v>
      </c>
      <c r="H4425" s="5">
        <f>E4425+F4425+G4425</f>
        <v>2751.8148558043194</v>
      </c>
      <c r="I4425" s="5">
        <f>MIN(H4425,FARMER_HRS)</f>
        <v>720</v>
      </c>
      <c r="J4425" s="5">
        <f>MAX(0,H4425-FARMER_HRS)</f>
        <v>2031.8148558043194</v>
      </c>
      <c r="K4425" s="2">
        <f>I4425*FARMER_RATE+J4425*TEMP_WORKER_RATE</f>
        <v>60274.563468824992</v>
      </c>
      <c r="L4425" s="2">
        <f>A4425*PRICE_TOM+B4425*PRICE_CAR+C4425*PRICE_MES</f>
        <v>137604</v>
      </c>
      <c r="M4425" s="2">
        <f>A4425*FERT_BED_TOM+B4425*FERT_BED_CAR+C4425*FERT_BED_MES</f>
        <v>29040</v>
      </c>
      <c r="N4425" s="6">
        <f>IF(AND(D4425&lt;=TOTAL_BEDS,J4425&lt;=TEMP_WORKER_MAX*TEMP_WORKER_HRS),1,0)</f>
        <v>1</v>
      </c>
      <c r="O4425" s="2">
        <f>L4425-M4425-K4425-FIXED_COSTS</f>
        <v>28289.436531175008</v>
      </c>
      <c r="P4425" s="2">
        <f>IF(N4425=1,O4425,"")</f>
        <v>28289.436531175008</v>
      </c>
    </row>
    <row r="4426">
      <c r="A4426" s="6">
        <v>6</v>
      </c>
      <c r="B4426" s="6">
        <v>16</v>
      </c>
      <c r="C4426" s="6">
        <v>20</v>
      </c>
      <c r="D4426" s="6">
        <f>A4426+B4426+C4426</f>
        <v>42</v>
      </c>
      <c r="E4426" s="5">
        <f>IF(A4426=0,0,A4426*LABOR_HRS_WK_TOM*SEASON_WEEKS*(1+DIM_PCT_TOM)^A4426)</f>
        <v>956.64294000000041</v>
      </c>
      <c r="F4426" s="5">
        <f>IF(B4426=0,0,B4426*LABOR_HRS_WK_CAR*SEASON_WEEKS*(1+DIM_PCT_CAR)^B4426)</f>
        <v>712.56269791706984</v>
      </c>
      <c r="G4426" s="5">
        <f>IF(C4426=0,0,C4426*LABOR_HRS_WK_MES*SEASON_WEEKS*(1+DIM_PCT_MES)^C4426)</f>
        <v>1153.8335085377259</v>
      </c>
      <c r="H4426" s="5">
        <f>E4426+F4426+G4426</f>
        <v>2823.0391464547965</v>
      </c>
      <c r="I4426" s="5">
        <f>MIN(H4426,FARMER_HRS)</f>
        <v>720</v>
      </c>
      <c r="J4426" s="5">
        <f>MAX(0,H4426-FARMER_HRS)</f>
        <v>2103.0391464547965</v>
      </c>
      <c r="K4426" s="2">
        <f>I4426*FARMER_RATE+J4426*TEMP_WORKER_RATE</f>
        <v>61511.096292617993</v>
      </c>
      <c r="L4426" s="2">
        <f>A4426*PRICE_TOM+B4426*PRICE_CAR+C4426*PRICE_MES</f>
        <v>140304</v>
      </c>
      <c r="M4426" s="2">
        <f>A4426*FERT_BED_TOM+B4426*FERT_BED_CAR+C4426*FERT_BED_MES</f>
        <v>29920</v>
      </c>
      <c r="N4426" s="6">
        <f>IF(AND(D4426&lt;=TOTAL_BEDS,J4426&lt;=TEMP_WORKER_MAX*TEMP_WORKER_HRS),1,0)</f>
        <v>1</v>
      </c>
      <c r="O4426" s="2">
        <f>L4426-M4426-K4426-FIXED_COSTS</f>
        <v>28872.903707382007</v>
      </c>
      <c r="P4426" s="2">
        <f>IF(N4426=1,O4426,"")</f>
        <v>28872.903707382007</v>
      </c>
    </row>
    <row r="4427">
      <c r="A4427" s="6">
        <v>6</v>
      </c>
      <c r="B4427" s="6">
        <v>16</v>
      </c>
      <c r="C4427" s="6">
        <v>21</v>
      </c>
      <c r="D4427" s="6">
        <f>A4427+B4427+C4427</f>
        <v>43</v>
      </c>
      <c r="E4427" s="5">
        <f>IF(A4427=0,0,A4427*LABOR_HRS_WK_TOM*SEASON_WEEKS*(1+DIM_PCT_TOM)^A4427)</f>
        <v>956.64294000000041</v>
      </c>
      <c r="F4427" s="5">
        <f>IF(B4427=0,0,B4427*LABOR_HRS_WK_CAR*SEASON_WEEKS*(1+DIM_PCT_CAR)^B4427)</f>
        <v>712.56269791706984</v>
      </c>
      <c r="G4427" s="5">
        <f>IF(C4427=0,0,C4427*LABOR_HRS_WK_MES*SEASON_WEEKS*(1+DIM_PCT_MES)^C4427)</f>
        <v>1226.6692487641699</v>
      </c>
      <c r="H4427" s="5">
        <f>E4427+F4427+G4427</f>
        <v>2895.8748866812402</v>
      </c>
      <c r="I4427" s="5">
        <f>MIN(H4427,FARMER_HRS)</f>
        <v>720</v>
      </c>
      <c r="J4427" s="5">
        <f>MAX(0,H4427-FARMER_HRS)</f>
        <v>2175.8748866812402</v>
      </c>
      <c r="K4427" s="2">
        <f>I4427*FARMER_RATE+J4427*TEMP_WORKER_RATE</f>
        <v>62775.605671549311</v>
      </c>
      <c r="L4427" s="2">
        <f>A4427*PRICE_TOM+B4427*PRICE_CAR+C4427*PRICE_MES</f>
        <v>143004</v>
      </c>
      <c r="M4427" s="2">
        <f>A4427*FERT_BED_TOM+B4427*FERT_BED_CAR+C4427*FERT_BED_MES</f>
        <v>30800</v>
      </c>
      <c r="N4427" s="6">
        <f>IF(AND(D4427&lt;=TOTAL_BEDS,J4427&lt;=TEMP_WORKER_MAX*TEMP_WORKER_HRS),1,0)</f>
        <v>1</v>
      </c>
      <c r="O4427" s="2">
        <f>L4427-M4427-K4427-FIXED_COSTS</f>
        <v>29428.394328450689</v>
      </c>
      <c r="P4427" s="2">
        <f>IF(N4427=1,O4427,"")</f>
        <v>29428.394328450689</v>
      </c>
    </row>
    <row r="4428">
      <c r="A4428" s="6">
        <v>6</v>
      </c>
      <c r="B4428" s="6">
        <v>16</v>
      </c>
      <c r="C4428" s="6">
        <v>22</v>
      </c>
      <c r="D4428" s="6">
        <f>A4428+B4428+C4428</f>
        <v>44</v>
      </c>
      <c r="E4428" s="5">
        <f>IF(A4428=0,0,A4428*LABOR_HRS_WK_TOM*SEASON_WEEKS*(1+DIM_PCT_TOM)^A4428)</f>
        <v>956.64294000000041</v>
      </c>
      <c r="F4428" s="5">
        <f>IF(B4428=0,0,B4428*LABOR_HRS_WK_CAR*SEASON_WEEKS*(1+DIM_PCT_CAR)^B4428)</f>
        <v>712.56269791706984</v>
      </c>
      <c r="G4428" s="5">
        <f>IF(C4428=0,0,C4428*LABOR_HRS_WK_MES*SEASON_WEEKS*(1+DIM_PCT_MES)^C4428)</f>
        <v>1301.1455960105659</v>
      </c>
      <c r="H4428" s="5">
        <f>E4428+F4428+G4428</f>
        <v>2970.3512339276363</v>
      </c>
      <c r="I4428" s="5">
        <f>MIN(H4428,FARMER_HRS)</f>
        <v>720</v>
      </c>
      <c r="J4428" s="5">
        <f>MAX(0,H4428-FARMER_HRS)</f>
        <v>2250.3512339276363</v>
      </c>
      <c r="K4428" s="2">
        <f>I4428*FARMER_RATE+J4428*TEMP_WORKER_RATE</f>
        <v>64068.597811243686</v>
      </c>
      <c r="L4428" s="2">
        <f>A4428*PRICE_TOM+B4428*PRICE_CAR+C4428*PRICE_MES</f>
        <v>145704</v>
      </c>
      <c r="M4428" s="2">
        <f>A4428*FERT_BED_TOM+B4428*FERT_BED_CAR+C4428*FERT_BED_MES</f>
        <v>31680</v>
      </c>
      <c r="N4428" s="6">
        <f>IF(AND(D4428&lt;=TOTAL_BEDS,J4428&lt;=TEMP_WORKER_MAX*TEMP_WORKER_HRS),1,0)</f>
        <v>1</v>
      </c>
      <c r="O4428" s="2">
        <f>L4428-M4428-K4428-FIXED_COSTS</f>
        <v>29955.402188756314</v>
      </c>
      <c r="P4428" s="2">
        <f>IF(N4428=1,O4428,"")</f>
        <v>29955.402188756314</v>
      </c>
    </row>
    <row r="4429">
      <c r="A4429" s="6">
        <v>6</v>
      </c>
      <c r="B4429" s="6">
        <v>16</v>
      </c>
      <c r="C4429" s="6">
        <v>23</v>
      </c>
      <c r="D4429" s="6">
        <f>A4429+B4429+C4429</f>
        <v>45</v>
      </c>
      <c r="E4429" s="5">
        <f>IF(A4429=0,0,A4429*LABOR_HRS_WK_TOM*SEASON_WEEKS*(1+DIM_PCT_TOM)^A4429)</f>
        <v>956.64294000000041</v>
      </c>
      <c r="F4429" s="5">
        <f>IF(B4429=0,0,B4429*LABOR_HRS_WK_CAR*SEASON_WEEKS*(1+DIM_PCT_CAR)^B4429)</f>
        <v>712.56269791706984</v>
      </c>
      <c r="G4429" s="5">
        <f>IF(C4429=0,0,C4429*LABOR_HRS_WK_MES*SEASON_WEEKS*(1+DIM_PCT_MES)^C4429)</f>
        <v>1377.2921848680023</v>
      </c>
      <c r="H4429" s="5">
        <f>E4429+F4429+G4429</f>
        <v>3046.4978227850725</v>
      </c>
      <c r="I4429" s="5">
        <f>MIN(H4429,FARMER_HRS)</f>
        <v>720</v>
      </c>
      <c r="J4429" s="5">
        <f>MAX(0,H4429-FARMER_HRS)</f>
        <v>2326.4978227850725</v>
      </c>
      <c r="K4429" s="2">
        <f>I4429*FARMER_RATE+J4429*TEMP_WORKER_RATE</f>
        <v>65390.587201129732</v>
      </c>
      <c r="L4429" s="2">
        <f>A4429*PRICE_TOM+B4429*PRICE_CAR+C4429*PRICE_MES</f>
        <v>148404</v>
      </c>
      <c r="M4429" s="2">
        <f>A4429*FERT_BED_TOM+B4429*FERT_BED_CAR+C4429*FERT_BED_MES</f>
        <v>32560</v>
      </c>
      <c r="N4429" s="6">
        <f>IF(AND(D4429&lt;=TOTAL_BEDS,J4429&lt;=TEMP_WORKER_MAX*TEMP_WORKER_HRS),1,0)</f>
        <v>1</v>
      </c>
      <c r="O4429" s="2">
        <f>L4429-M4429-K4429-FIXED_COSTS</f>
        <v>30453.412798870268</v>
      </c>
      <c r="P4429" s="2">
        <f>IF(N4429=1,O4429,"")</f>
        <v>30453.412798870268</v>
      </c>
    </row>
    <row r="4430">
      <c r="A4430" s="6">
        <v>6</v>
      </c>
      <c r="B4430" s="6">
        <v>16</v>
      </c>
      <c r="C4430" s="6">
        <v>24</v>
      </c>
      <c r="D4430" s="6">
        <f>A4430+B4430+C4430</f>
        <v>46</v>
      </c>
      <c r="E4430" s="5">
        <f>IF(A4430=0,0,A4430*LABOR_HRS_WK_TOM*SEASON_WEEKS*(1+DIM_PCT_TOM)^A4430)</f>
        <v>956.64294000000041</v>
      </c>
      <c r="F4430" s="5">
        <f>IF(B4430=0,0,B4430*LABOR_HRS_WK_CAR*SEASON_WEEKS*(1+DIM_PCT_CAR)^B4430)</f>
        <v>712.56269791706984</v>
      </c>
      <c r="G4430" s="5">
        <f>IF(C4430=0,0,C4430*LABOR_HRS_WK_MES*SEASON_WEEKS*(1+DIM_PCT_MES)^C4430)</f>
        <v>1455.139134447498</v>
      </c>
      <c r="H4430" s="5">
        <f>E4430+F4430+G4430</f>
        <v>3124.3447723645686</v>
      </c>
      <c r="I4430" s="5">
        <f>MIN(H4430,FARMER_HRS)</f>
        <v>720</v>
      </c>
      <c r="J4430" s="5">
        <f>MAX(0,H4430-FARMER_HRS)</f>
        <v>2404.3447723645686</v>
      </c>
      <c r="K4430" s="2">
        <f>I4430*FARMER_RATE+J4430*TEMP_WORKER_RATE</f>
        <v>66742.096742440423</v>
      </c>
      <c r="L4430" s="2">
        <f>A4430*PRICE_TOM+B4430*PRICE_CAR+C4430*PRICE_MES</f>
        <v>151104</v>
      </c>
      <c r="M4430" s="2">
        <f>A4430*FERT_BED_TOM+B4430*FERT_BED_CAR+C4430*FERT_BED_MES</f>
        <v>33440</v>
      </c>
      <c r="N4430" s="6">
        <f>IF(AND(D4430&lt;=TOTAL_BEDS,J4430&lt;=TEMP_WORKER_MAX*TEMP_WORKER_HRS),1,0)</f>
        <v>1</v>
      </c>
      <c r="O4430" s="2">
        <f>L4430-M4430-K4430-FIXED_COSTS</f>
        <v>30921.903257559577</v>
      </c>
      <c r="P4430" s="2">
        <f>IF(N4430=1,O4430,"")</f>
        <v>30921.903257559577</v>
      </c>
    </row>
    <row r="4431">
      <c r="A4431" s="6">
        <v>6</v>
      </c>
      <c r="B4431" s="6">
        <v>16</v>
      </c>
      <c r="C4431" s="6">
        <v>25</v>
      </c>
      <c r="D4431" s="6">
        <f>A4431+B4431+C4431</f>
        <v>47</v>
      </c>
      <c r="E4431" s="5">
        <f>IF(A4431=0,0,A4431*LABOR_HRS_WK_TOM*SEASON_WEEKS*(1+DIM_PCT_TOM)^A4431)</f>
        <v>956.64294000000041</v>
      </c>
      <c r="F4431" s="5">
        <f>IF(B4431=0,0,B4431*LABOR_HRS_WK_CAR*SEASON_WEEKS*(1+DIM_PCT_CAR)^B4431)</f>
        <v>712.56269791706984</v>
      </c>
      <c r="G4431" s="5">
        <f>IF(C4431=0,0,C4431*LABOR_HRS_WK_MES*SEASON_WEEKS*(1+DIM_PCT_MES)^C4431)</f>
        <v>1534.7170558625955</v>
      </c>
      <c r="H4431" s="5">
        <f>E4431+F4431+G4431</f>
        <v>3203.9226937796657</v>
      </c>
      <c r="I4431" s="5">
        <f>MIN(H4431,FARMER_HRS)</f>
        <v>720</v>
      </c>
      <c r="J4431" s="5">
        <f>MAX(0,H4431-FARMER_HRS)</f>
        <v>2483.9226937796657</v>
      </c>
      <c r="K4431" s="2">
        <f>I4431*FARMER_RATE+J4431*TEMP_WORKER_RATE</f>
        <v>68123.6578781192</v>
      </c>
      <c r="L4431" s="2">
        <f>A4431*PRICE_TOM+B4431*PRICE_CAR+C4431*PRICE_MES</f>
        <v>153804</v>
      </c>
      <c r="M4431" s="2">
        <f>A4431*FERT_BED_TOM+B4431*FERT_BED_CAR+C4431*FERT_BED_MES</f>
        <v>34320</v>
      </c>
      <c r="N4431" s="6">
        <f>IF(AND(D4431&lt;=TOTAL_BEDS,J4431&lt;=TEMP_WORKER_MAX*TEMP_WORKER_HRS),1,0)</f>
        <v>1</v>
      </c>
      <c r="O4431" s="2">
        <f>L4431-M4431-K4431-FIXED_COSTS</f>
        <v>31360.342121880807</v>
      </c>
      <c r="P4431" s="2">
        <f>IF(N4431=1,O4431,"")</f>
        <v>31360.342121880807</v>
      </c>
    </row>
    <row r="4432">
      <c r="A4432" s="6">
        <v>6</v>
      </c>
      <c r="B4432" s="6">
        <v>16</v>
      </c>
      <c r="C4432" s="6">
        <v>26</v>
      </c>
      <c r="D4432" s="6">
        <f>A4432+B4432+C4432</f>
        <v>48</v>
      </c>
      <c r="E4432" s="5">
        <f>IF(A4432=0,0,A4432*LABOR_HRS_WK_TOM*SEASON_WEEKS*(1+DIM_PCT_TOM)^A4432)</f>
        <v>956.64294000000041</v>
      </c>
      <c r="F4432" s="5">
        <f>IF(B4432=0,0,B4432*LABOR_HRS_WK_CAR*SEASON_WEEKS*(1+DIM_PCT_CAR)^B4432)</f>
        <v>712.56269791706984</v>
      </c>
      <c r="G4432" s="5">
        <f>IF(C4432=0,0,C4432*LABOR_HRS_WK_MES*SEASON_WEEKS*(1+DIM_PCT_MES)^C4432)</f>
        <v>1616.0570598233128</v>
      </c>
      <c r="H4432" s="5">
        <f>E4432+F4432+G4432</f>
        <v>3285.2626977403834</v>
      </c>
      <c r="I4432" s="5">
        <f>MIN(H4432,FARMER_HRS)</f>
        <v>720</v>
      </c>
      <c r="J4432" s="5">
        <f>MAX(0,H4432-FARMER_HRS)</f>
        <v>2565.2626977403834</v>
      </c>
      <c r="K4432" s="2">
        <f>I4432*FARMER_RATE+J4432*TEMP_WORKER_RATE</f>
        <v>69535.81072465943</v>
      </c>
      <c r="L4432" s="2">
        <f>A4432*PRICE_TOM+B4432*PRICE_CAR+C4432*PRICE_MES</f>
        <v>156504</v>
      </c>
      <c r="M4432" s="2">
        <f>A4432*FERT_BED_TOM+B4432*FERT_BED_CAR+C4432*FERT_BED_MES</f>
        <v>35200</v>
      </c>
      <c r="N4432" s="6">
        <f>IF(AND(D4432&lt;=TOTAL_BEDS,J4432&lt;=TEMP_WORKER_MAX*TEMP_WORKER_HRS),1,0)</f>
        <v>1</v>
      </c>
      <c r="O4432" s="2">
        <f>L4432-M4432-K4432-FIXED_COSTS</f>
        <v>31768.18927534057</v>
      </c>
      <c r="P4432" s="2">
        <f>IF(N4432=1,O4432,"")</f>
        <v>31768.18927534057</v>
      </c>
    </row>
    <row r="4433">
      <c r="A4433" s="6">
        <v>6</v>
      </c>
      <c r="B4433" s="6">
        <v>16</v>
      </c>
      <c r="C4433" s="6">
        <v>27</v>
      </c>
      <c r="D4433" s="6">
        <f>A4433+B4433+C4433</f>
        <v>49</v>
      </c>
      <c r="E4433" s="5">
        <f>IF(A4433=0,0,A4433*LABOR_HRS_WK_TOM*SEASON_WEEKS*(1+DIM_PCT_TOM)^A4433)</f>
        <v>956.64294000000041</v>
      </c>
      <c r="F4433" s="5">
        <f>IF(B4433=0,0,B4433*LABOR_HRS_WK_CAR*SEASON_WEEKS*(1+DIM_PCT_CAR)^B4433)</f>
        <v>712.56269791706984</v>
      </c>
      <c r="G4433" s="5">
        <f>IF(C4433=0,0,C4433*LABOR_HRS_WK_MES*SEASON_WEEKS*(1+DIM_PCT_MES)^C4433)</f>
        <v>1699.19076434307</v>
      </c>
      <c r="H4433" s="5">
        <f>E4433+F4433+G4433</f>
        <v>3368.3964022601403</v>
      </c>
      <c r="I4433" s="5">
        <f>MIN(H4433,FARMER_HRS)</f>
        <v>720</v>
      </c>
      <c r="J4433" s="5">
        <f>MAX(0,H4433-FARMER_HRS)</f>
        <v>2648.3964022601403</v>
      </c>
      <c r="K4433" s="2">
        <f>I4433*FARMER_RATE+J4433*TEMP_WORKER_RATE</f>
        <v>70979.104205905212</v>
      </c>
      <c r="L4433" s="2">
        <f>A4433*PRICE_TOM+B4433*PRICE_CAR+C4433*PRICE_MES</f>
        <v>159204</v>
      </c>
      <c r="M4433" s="2">
        <f>A4433*FERT_BED_TOM+B4433*FERT_BED_CAR+C4433*FERT_BED_MES</f>
        <v>36080</v>
      </c>
      <c r="N4433" s="6">
        <f>IF(AND(D4433&lt;=TOTAL_BEDS,J4433&lt;=TEMP_WORKER_MAX*TEMP_WORKER_HRS),1,0)</f>
        <v>1</v>
      </c>
      <c r="O4433" s="2">
        <f>L4433-M4433-K4433-FIXED_COSTS</f>
        <v>32144.895794094788</v>
      </c>
      <c r="P4433" s="2">
        <f>IF(N4433=1,O4433,"")</f>
        <v>32144.895794094788</v>
      </c>
    </row>
    <row r="4434">
      <c r="A4434" s="6">
        <v>6</v>
      </c>
      <c r="B4434" s="6">
        <v>16</v>
      </c>
      <c r="C4434" s="6">
        <v>28</v>
      </c>
      <c r="D4434" s="6">
        <f>A4434+B4434+C4434</f>
        <v>50</v>
      </c>
      <c r="E4434" s="5">
        <f>IF(A4434=0,0,A4434*LABOR_HRS_WK_TOM*SEASON_WEEKS*(1+DIM_PCT_TOM)^A4434)</f>
        <v>956.64294000000041</v>
      </c>
      <c r="F4434" s="5">
        <f>IF(B4434=0,0,B4434*LABOR_HRS_WK_CAR*SEASON_WEEKS*(1+DIM_PCT_CAR)^B4434)</f>
        <v>712.56269791706984</v>
      </c>
      <c r="G4434" s="5">
        <f>IF(C4434=0,0,C4434*LABOR_HRS_WK_MES*SEASON_WEEKS*(1+DIM_PCT_MES)^C4434)</f>
        <v>1784.1503025602233</v>
      </c>
      <c r="H4434" s="5">
        <f>E4434+F4434+G4434</f>
        <v>3453.3559404772936</v>
      </c>
      <c r="I4434" s="5">
        <f>MIN(H4434,FARMER_HRS)</f>
        <v>720</v>
      </c>
      <c r="J4434" s="5">
        <f>MAX(0,H4434-FARMER_HRS)</f>
        <v>2733.3559404772936</v>
      </c>
      <c r="K4434" s="2">
        <f>I4434*FARMER_RATE+J4434*TEMP_WORKER_RATE</f>
        <v>72454.096188841911</v>
      </c>
      <c r="L4434" s="2">
        <f>A4434*PRICE_TOM+B4434*PRICE_CAR+C4434*PRICE_MES</f>
        <v>161904</v>
      </c>
      <c r="M4434" s="2">
        <f>A4434*FERT_BED_TOM+B4434*FERT_BED_CAR+C4434*FERT_BED_MES</f>
        <v>36960</v>
      </c>
      <c r="N4434" s="6">
        <f>IF(AND(D4434&lt;=TOTAL_BEDS,J4434&lt;=TEMP_WORKER_MAX*TEMP_WORKER_HRS),1,0)</f>
        <v>1</v>
      </c>
      <c r="O4434" s="2">
        <f>L4434-M4434-K4434-FIXED_COSTS</f>
        <v>32489.903811158089</v>
      </c>
      <c r="P4434" s="2">
        <f>IF(N4434=1,O4434,"")</f>
        <v>32489.903811158089</v>
      </c>
    </row>
    <row r="4435">
      <c r="A4435" s="6">
        <v>6</v>
      </c>
      <c r="B4435" s="6">
        <v>16</v>
      </c>
      <c r="C4435" s="6">
        <v>29</v>
      </c>
      <c r="D4435" s="6">
        <f>A4435+B4435+C4435</f>
        <v>51</v>
      </c>
      <c r="E4435" s="5">
        <f>IF(A4435=0,0,A4435*LABOR_HRS_WK_TOM*SEASON_WEEKS*(1+DIM_PCT_TOM)^A4435)</f>
        <v>956.64294000000041</v>
      </c>
      <c r="F4435" s="5">
        <f>IF(B4435=0,0,B4435*LABOR_HRS_WK_CAR*SEASON_WEEKS*(1+DIM_PCT_CAR)^B4435)</f>
        <v>712.56269791706984</v>
      </c>
      <c r="G4435" s="5">
        <f>IF(C4435=0,0,C4435*LABOR_HRS_WK_MES*SEASON_WEEKS*(1+DIM_PCT_MES)^C4435)</f>
        <v>1870.9683306758766</v>
      </c>
      <c r="H4435" s="5">
        <f>E4435+F4435+G4435</f>
        <v>3540.1739685929469</v>
      </c>
      <c r="I4435" s="5">
        <f>MIN(H4435,FARMER_HRS)</f>
        <v>720</v>
      </c>
      <c r="J4435" s="5">
        <f>MAX(0,H4435-FARMER_HRS)</f>
        <v>2820.1739685929469</v>
      </c>
      <c r="K4435" s="2">
        <f>I4435*FARMER_RATE+J4435*TEMP_WORKER_RATE</f>
        <v>73961.353621405331</v>
      </c>
      <c r="L4435" s="2">
        <f>A4435*PRICE_TOM+B4435*PRICE_CAR+C4435*PRICE_MES</f>
        <v>164604</v>
      </c>
      <c r="M4435" s="2">
        <f>A4435*FERT_BED_TOM+B4435*FERT_BED_CAR+C4435*FERT_BED_MES</f>
        <v>37840</v>
      </c>
      <c r="N4435" s="6">
        <f>IF(AND(D4435&lt;=TOTAL_BEDS,J4435&lt;=TEMP_WORKER_MAX*TEMP_WORKER_HRS),1,0)</f>
        <v>1</v>
      </c>
      <c r="O4435" s="2">
        <f>L4435-M4435-K4435-FIXED_COSTS</f>
        <v>32802.646378594669</v>
      </c>
      <c r="P4435" s="2">
        <f>IF(N4435=1,O4435,"")</f>
        <v>32802.646378594669</v>
      </c>
    </row>
    <row r="4436">
      <c r="A4436" s="6">
        <v>6</v>
      </c>
      <c r="B4436" s="6">
        <v>16</v>
      </c>
      <c r="C4436" s="6">
        <v>30</v>
      </c>
      <c r="D4436" s="6">
        <f>A4436+B4436+C4436</f>
        <v>52</v>
      </c>
      <c r="E4436" s="5">
        <f>IF(A4436=0,0,A4436*LABOR_HRS_WK_TOM*SEASON_WEEKS*(1+DIM_PCT_TOM)^A4436)</f>
        <v>956.64294000000041</v>
      </c>
      <c r="F4436" s="5">
        <f>IF(B4436=0,0,B4436*LABOR_HRS_WK_CAR*SEASON_WEEKS*(1+DIM_PCT_CAR)^B4436)</f>
        <v>712.56269791706984</v>
      </c>
      <c r="G4436" s="5">
        <f>IF(C4436=0,0,C4436*LABOR_HRS_WK_MES*SEASON_WEEKS*(1+DIM_PCT_MES)^C4436)</f>
        <v>1959.6780360096466</v>
      </c>
      <c r="H4436" s="5">
        <f>E4436+F4436+G4436</f>
        <v>3628.8836739267172</v>
      </c>
      <c r="I4436" s="5">
        <f>MIN(H4436,FARMER_HRS)</f>
        <v>720</v>
      </c>
      <c r="J4436" s="5">
        <f>MAX(0,H4436-FARMER_HRS)</f>
        <v>2908.8836739267172</v>
      </c>
      <c r="K4436" s="2">
        <f>I4436*FARMER_RATE+J4436*TEMP_WORKER_RATE</f>
        <v>75501.452672338841</v>
      </c>
      <c r="L4436" s="2">
        <f>A4436*PRICE_TOM+B4436*PRICE_CAR+C4436*PRICE_MES</f>
        <v>167304</v>
      </c>
      <c r="M4436" s="2">
        <f>A4436*FERT_BED_TOM+B4436*FERT_BED_CAR+C4436*FERT_BED_MES</f>
        <v>38720</v>
      </c>
      <c r="N4436" s="6">
        <f>IF(AND(D4436&lt;=TOTAL_BEDS,J4436&lt;=TEMP_WORKER_MAX*TEMP_WORKER_HRS),1,0)</f>
        <v>1</v>
      </c>
      <c r="O4436" s="2">
        <f>L4436-M4436-K4436-FIXED_COSTS</f>
        <v>33082.547327661159</v>
      </c>
      <c r="P4436" s="2">
        <f>IF(N4436=1,O4436,"")</f>
        <v>33082.547327661159</v>
      </c>
    </row>
    <row r="4437">
      <c r="A4437" s="6">
        <v>6</v>
      </c>
      <c r="B4437" s="6">
        <v>17</v>
      </c>
      <c r="C4437" s="6">
        <v>0</v>
      </c>
      <c r="D4437" s="6">
        <f>A4437+B4437+C4437</f>
        <v>23</v>
      </c>
      <c r="E4437" s="5">
        <f>IF(A4437=0,0,A4437*LABOR_HRS_WK_TOM*SEASON_WEEKS*(1+DIM_PCT_TOM)^A4437)</f>
        <v>956.64294000000041</v>
      </c>
      <c r="F4437" s="5">
        <f>IF(B4437=0,0,B4437*LABOR_HRS_WK_CAR*SEASON_WEEKS*(1+DIM_PCT_CAR)^B4437)</f>
        <v>776.02531320030891</v>
      </c>
      <c r="G4437" s="5">
        <f>IF(C4437=0,0,C4437*LABOR_HRS_WK_MES*SEASON_WEEKS*(1+DIM_PCT_MES)^C4437)</f>
        <v>0</v>
      </c>
      <c r="H4437" s="5">
        <f>E4437+F4437+G4437</f>
        <v>1732.6682532003092</v>
      </c>
      <c r="I4437" s="5">
        <f>MIN(H4437,FARMER_HRS)</f>
        <v>720</v>
      </c>
      <c r="J4437" s="5">
        <f>MAX(0,H4437-FARMER_HRS)</f>
        <v>1012.6682532003092</v>
      </c>
      <c r="K4437" s="2">
        <f>I4437*FARMER_RATE+J4437*TEMP_WORKER_RATE</f>
        <v>42581.046062505367</v>
      </c>
      <c r="L4437" s="2">
        <f>A4437*PRICE_TOM+B4437*PRICE_CAR+C4437*PRICE_MES</f>
        <v>88398</v>
      </c>
      <c r="M4437" s="2">
        <f>A4437*FERT_BED_TOM+B4437*FERT_BED_CAR+C4437*FERT_BED_MES</f>
        <v>12760</v>
      </c>
      <c r="N4437" s="6">
        <f>IF(AND(D4437&lt;=TOTAL_BEDS,J4437&lt;=TEMP_WORKER_MAX*TEMP_WORKER_HRS),1,0)</f>
        <v>1</v>
      </c>
      <c r="O4437" s="2">
        <f>L4437-M4437-K4437-FIXED_COSTS</f>
        <v>13056.953937494633</v>
      </c>
      <c r="P4437" s="2">
        <f>IF(N4437=1,O4437,"")</f>
        <v>13056.953937494633</v>
      </c>
    </row>
    <row r="4438">
      <c r="A4438" s="6">
        <v>6</v>
      </c>
      <c r="B4438" s="6">
        <v>17</v>
      </c>
      <c r="C4438" s="6">
        <v>1</v>
      </c>
      <c r="D4438" s="6">
        <f>A4438+B4438+C4438</f>
        <v>24</v>
      </c>
      <c r="E4438" s="5">
        <f>IF(A4438=0,0,A4438*LABOR_HRS_WK_TOM*SEASON_WEEKS*(1+DIM_PCT_TOM)^A4438)</f>
        <v>956.64294000000041</v>
      </c>
      <c r="F4438" s="5">
        <f>IF(B4438=0,0,B4438*LABOR_HRS_WK_CAR*SEASON_WEEKS*(1+DIM_PCT_CAR)^B4438)</f>
        <v>776.02531320030891</v>
      </c>
      <c r="G4438" s="5">
        <f>IF(C4438=0,0,C4438*LABOR_HRS_WK_MES*SEASON_WEEKS*(1+DIM_PCT_MES)^C4438)</f>
        <v>45.5625</v>
      </c>
      <c r="H4438" s="5">
        <f>E4438+F4438+G4438</f>
        <v>1778.2307532003092</v>
      </c>
      <c r="I4438" s="5">
        <f>MIN(H4438,FARMER_HRS)</f>
        <v>720</v>
      </c>
      <c r="J4438" s="5">
        <f>MAX(0,H4438-FARMER_HRS)</f>
        <v>1058.2307532003092</v>
      </c>
      <c r="K4438" s="2">
        <f>I4438*FARMER_RATE+J4438*TEMP_WORKER_RATE</f>
        <v>43372.061687505367</v>
      </c>
      <c r="L4438" s="2">
        <f>A4438*PRICE_TOM+B4438*PRICE_CAR+C4438*PRICE_MES</f>
        <v>91098</v>
      </c>
      <c r="M4438" s="2">
        <f>A4438*FERT_BED_TOM+B4438*FERT_BED_CAR+C4438*FERT_BED_MES</f>
        <v>13640</v>
      </c>
      <c r="N4438" s="6">
        <f>IF(AND(D4438&lt;=TOTAL_BEDS,J4438&lt;=TEMP_WORKER_MAX*TEMP_WORKER_HRS),1,0)</f>
        <v>1</v>
      </c>
      <c r="O4438" s="2">
        <f>L4438-M4438-K4438-FIXED_COSTS</f>
        <v>14085.938312494633</v>
      </c>
      <c r="P4438" s="2">
        <f>IF(N4438=1,O4438,"")</f>
        <v>14085.938312494633</v>
      </c>
    </row>
    <row r="4439">
      <c r="A4439" s="6">
        <v>6</v>
      </c>
      <c r="B4439" s="6">
        <v>17</v>
      </c>
      <c r="C4439" s="6">
        <v>2</v>
      </c>
      <c r="D4439" s="6">
        <f>A4439+B4439+C4439</f>
        <v>25</v>
      </c>
      <c r="E4439" s="5">
        <f>IF(A4439=0,0,A4439*LABOR_HRS_WK_TOM*SEASON_WEEKS*(1+DIM_PCT_TOM)^A4439)</f>
        <v>956.64294000000041</v>
      </c>
      <c r="F4439" s="5">
        <f>IF(B4439=0,0,B4439*LABOR_HRS_WK_CAR*SEASON_WEEKS*(1+DIM_PCT_CAR)^B4439)</f>
        <v>776.02531320030891</v>
      </c>
      <c r="G4439" s="5">
        <f>IF(C4439=0,0,C4439*LABOR_HRS_WK_MES*SEASON_WEEKS*(1+DIM_PCT_MES)^C4439)</f>
        <v>92.2640625</v>
      </c>
      <c r="H4439" s="5">
        <f>E4439+F4439+G4439</f>
        <v>1824.9323157003091</v>
      </c>
      <c r="I4439" s="5">
        <f>MIN(H4439,FARMER_HRS)</f>
        <v>720</v>
      </c>
      <c r="J4439" s="5">
        <f>MAX(0,H4439-FARMER_HRS)</f>
        <v>1104.9323157003091</v>
      </c>
      <c r="K4439" s="2">
        <f>I4439*FARMER_RATE+J4439*TEMP_WORKER_RATE</f>
        <v>44182.852703130367</v>
      </c>
      <c r="L4439" s="2">
        <f>A4439*PRICE_TOM+B4439*PRICE_CAR+C4439*PRICE_MES</f>
        <v>93798</v>
      </c>
      <c r="M4439" s="2">
        <f>A4439*FERT_BED_TOM+B4439*FERT_BED_CAR+C4439*FERT_BED_MES</f>
        <v>14520</v>
      </c>
      <c r="N4439" s="6">
        <f>IF(AND(D4439&lt;=TOTAL_BEDS,J4439&lt;=TEMP_WORKER_MAX*TEMP_WORKER_HRS),1,0)</f>
        <v>1</v>
      </c>
      <c r="O4439" s="2">
        <f>L4439-M4439-K4439-FIXED_COSTS</f>
        <v>15095.147296869633</v>
      </c>
      <c r="P4439" s="2">
        <f>IF(N4439=1,O4439,"")</f>
        <v>15095.147296869633</v>
      </c>
    </row>
    <row r="4440">
      <c r="A4440" s="6">
        <v>6</v>
      </c>
      <c r="B4440" s="6">
        <v>17</v>
      </c>
      <c r="C4440" s="6">
        <v>3</v>
      </c>
      <c r="D4440" s="6">
        <f>A4440+B4440+C4440</f>
        <v>26</v>
      </c>
      <c r="E4440" s="5">
        <f>IF(A4440=0,0,A4440*LABOR_HRS_WK_TOM*SEASON_WEEKS*(1+DIM_PCT_TOM)^A4440)</f>
        <v>956.64294000000041</v>
      </c>
      <c r="F4440" s="5">
        <f>IF(B4440=0,0,B4440*LABOR_HRS_WK_CAR*SEASON_WEEKS*(1+DIM_PCT_CAR)^B4440)</f>
        <v>776.02531320030891</v>
      </c>
      <c r="G4440" s="5">
        <f>IF(C4440=0,0,C4440*LABOR_HRS_WK_MES*SEASON_WEEKS*(1+DIM_PCT_MES)^C4440)</f>
        <v>140.12604492187498</v>
      </c>
      <c r="H4440" s="5">
        <f>E4440+F4440+G4440</f>
        <v>1872.7942981221843</v>
      </c>
      <c r="I4440" s="5">
        <f>MIN(H4440,FARMER_HRS)</f>
        <v>720</v>
      </c>
      <c r="J4440" s="5">
        <f>MAX(0,H4440-FARMER_HRS)</f>
        <v>1152.7942981221843</v>
      </c>
      <c r="K4440" s="2">
        <f>I4440*FARMER_RATE+J4440*TEMP_WORKER_RATE</f>
        <v>45013.789897954586</v>
      </c>
      <c r="L4440" s="2">
        <f>A4440*PRICE_TOM+B4440*PRICE_CAR+C4440*PRICE_MES</f>
        <v>96498</v>
      </c>
      <c r="M4440" s="2">
        <f>A4440*FERT_BED_TOM+B4440*FERT_BED_CAR+C4440*FERT_BED_MES</f>
        <v>15400</v>
      </c>
      <c r="N4440" s="6">
        <f>IF(AND(D4440&lt;=TOTAL_BEDS,J4440&lt;=TEMP_WORKER_MAX*TEMP_WORKER_HRS),1,0)</f>
        <v>1</v>
      </c>
      <c r="O4440" s="2">
        <f>L4440-M4440-K4440-FIXED_COSTS</f>
        <v>16084.210102045414</v>
      </c>
      <c r="P4440" s="2">
        <f>IF(N4440=1,O4440,"")</f>
        <v>16084.210102045414</v>
      </c>
    </row>
    <row r="4441">
      <c r="A4441" s="6">
        <v>6</v>
      </c>
      <c r="B4441" s="6">
        <v>17</v>
      </c>
      <c r="C4441" s="6">
        <v>4</v>
      </c>
      <c r="D4441" s="6">
        <f>A4441+B4441+C4441</f>
        <v>27</v>
      </c>
      <c r="E4441" s="5">
        <f>IF(A4441=0,0,A4441*LABOR_HRS_WK_TOM*SEASON_WEEKS*(1+DIM_PCT_TOM)^A4441)</f>
        <v>956.64294000000041</v>
      </c>
      <c r="F4441" s="5">
        <f>IF(B4441=0,0,B4441*LABOR_HRS_WK_CAR*SEASON_WEEKS*(1+DIM_PCT_CAR)^B4441)</f>
        <v>776.02531320030891</v>
      </c>
      <c r="G4441" s="5">
        <f>IF(C4441=0,0,C4441*LABOR_HRS_WK_MES*SEASON_WEEKS*(1+DIM_PCT_MES)^C4441)</f>
        <v>189.17016064453119</v>
      </c>
      <c r="H4441" s="5">
        <f>E4441+F4441+G4441</f>
        <v>1921.8384138448405</v>
      </c>
      <c r="I4441" s="5">
        <f>MIN(H4441,FARMER_HRS)</f>
        <v>720</v>
      </c>
      <c r="J4441" s="5">
        <f>MAX(0,H4441-FARMER_HRS)</f>
        <v>1201.8384138448405</v>
      </c>
      <c r="K4441" s="2">
        <f>I4441*FARMER_RATE+J4441*TEMP_WORKER_RATE</f>
        <v>45865.250240361813</v>
      </c>
      <c r="L4441" s="2">
        <f>A4441*PRICE_TOM+B4441*PRICE_CAR+C4441*PRICE_MES</f>
        <v>99198</v>
      </c>
      <c r="M4441" s="2">
        <f>A4441*FERT_BED_TOM+B4441*FERT_BED_CAR+C4441*FERT_BED_MES</f>
        <v>16280</v>
      </c>
      <c r="N4441" s="6">
        <f>IF(AND(D4441&lt;=TOTAL_BEDS,J4441&lt;=TEMP_WORKER_MAX*TEMP_WORKER_HRS),1,0)</f>
        <v>1</v>
      </c>
      <c r="O4441" s="2">
        <f>L4441-M4441-K4441-FIXED_COSTS</f>
        <v>17052.749759638187</v>
      </c>
      <c r="P4441" s="2">
        <f>IF(N4441=1,O4441,"")</f>
        <v>17052.749759638187</v>
      </c>
    </row>
    <row r="4442">
      <c r="A4442" s="6">
        <v>6</v>
      </c>
      <c r="B4442" s="6">
        <v>17</v>
      </c>
      <c r="C4442" s="6">
        <v>5</v>
      </c>
      <c r="D4442" s="6">
        <f>A4442+B4442+C4442</f>
        <v>28</v>
      </c>
      <c r="E4442" s="5">
        <f>IF(A4442=0,0,A4442*LABOR_HRS_WK_TOM*SEASON_WEEKS*(1+DIM_PCT_TOM)^A4442)</f>
        <v>956.64294000000041</v>
      </c>
      <c r="F4442" s="5">
        <f>IF(B4442=0,0,B4442*LABOR_HRS_WK_CAR*SEASON_WEEKS*(1+DIM_PCT_CAR)^B4442)</f>
        <v>776.02531320030891</v>
      </c>
      <c r="G4442" s="5">
        <f>IF(C4442=0,0,C4442*LABOR_HRS_WK_MES*SEASON_WEEKS*(1+DIM_PCT_MES)^C4442)</f>
        <v>239.41848456573481</v>
      </c>
      <c r="H4442" s="5">
        <f>E4442+F4442+G4442</f>
        <v>1972.0867377660441</v>
      </c>
      <c r="I4442" s="5">
        <f>MIN(H4442,FARMER_HRS)</f>
        <v>720</v>
      </c>
      <c r="J4442" s="5">
        <f>MAX(0,H4442-FARMER_HRS)</f>
        <v>1252.0867377660441</v>
      </c>
      <c r="K4442" s="2">
        <f>I4442*FARMER_RATE+J4442*TEMP_WORKER_RATE</f>
        <v>46737.616975104931</v>
      </c>
      <c r="L4442" s="2">
        <f>A4442*PRICE_TOM+B4442*PRICE_CAR+C4442*PRICE_MES</f>
        <v>101898</v>
      </c>
      <c r="M4442" s="2">
        <f>A4442*FERT_BED_TOM+B4442*FERT_BED_CAR+C4442*FERT_BED_MES</f>
        <v>17160</v>
      </c>
      <c r="N4442" s="6">
        <f>IF(AND(D4442&lt;=TOTAL_BEDS,J4442&lt;=TEMP_WORKER_MAX*TEMP_WORKER_HRS),1,0)</f>
        <v>1</v>
      </c>
      <c r="O4442" s="2">
        <f>L4442-M4442-K4442-FIXED_COSTS</f>
        <v>18000.383024895069</v>
      </c>
      <c r="P4442" s="2">
        <f>IF(N4442=1,O4442,"")</f>
        <v>18000.383024895069</v>
      </c>
    </row>
    <row r="4443">
      <c r="A4443" s="6">
        <v>6</v>
      </c>
      <c r="B4443" s="6">
        <v>17</v>
      </c>
      <c r="C4443" s="6">
        <v>6</v>
      </c>
      <c r="D4443" s="6">
        <f>A4443+B4443+C4443</f>
        <v>29</v>
      </c>
      <c r="E4443" s="5">
        <f>IF(A4443=0,0,A4443*LABOR_HRS_WK_TOM*SEASON_WEEKS*(1+DIM_PCT_TOM)^A4443)</f>
        <v>956.64294000000041</v>
      </c>
      <c r="F4443" s="5">
        <f>IF(B4443=0,0,B4443*LABOR_HRS_WK_CAR*SEASON_WEEKS*(1+DIM_PCT_CAR)^B4443)</f>
        <v>776.02531320030891</v>
      </c>
      <c r="G4443" s="5">
        <f>IF(C4443=0,0,C4443*LABOR_HRS_WK_MES*SEASON_WEEKS*(1+DIM_PCT_MES)^C4443)</f>
        <v>290.89345874736773</v>
      </c>
      <c r="H4443" s="5">
        <f>E4443+F4443+G4443</f>
        <v>2023.5617119476769</v>
      </c>
      <c r="I4443" s="5">
        <f>MIN(H4443,FARMER_HRS)</f>
        <v>720</v>
      </c>
      <c r="J4443" s="5">
        <f>MAX(0,H4443-FARMER_HRS)</f>
        <v>1303.5617119476769</v>
      </c>
      <c r="K4443" s="2">
        <f>I4443*FARMER_RATE+J4443*TEMP_WORKER_RATE</f>
        <v>47631.27972131384</v>
      </c>
      <c r="L4443" s="2">
        <f>A4443*PRICE_TOM+B4443*PRICE_CAR+C4443*PRICE_MES</f>
        <v>104598</v>
      </c>
      <c r="M4443" s="2">
        <f>A4443*FERT_BED_TOM+B4443*FERT_BED_CAR+C4443*FERT_BED_MES</f>
        <v>18040</v>
      </c>
      <c r="N4443" s="6">
        <f>IF(AND(D4443&lt;=TOTAL_BEDS,J4443&lt;=TEMP_WORKER_MAX*TEMP_WORKER_HRS),1,0)</f>
        <v>1</v>
      </c>
      <c r="O4443" s="2">
        <f>L4443-M4443-K4443-FIXED_COSTS</f>
        <v>18926.72027868616</v>
      </c>
      <c r="P4443" s="2">
        <f>IF(N4443=1,O4443,"")</f>
        <v>18926.72027868616</v>
      </c>
    </row>
    <row r="4444">
      <c r="A4444" s="6">
        <v>6</v>
      </c>
      <c r="B4444" s="6">
        <v>17</v>
      </c>
      <c r="C4444" s="6">
        <v>7</v>
      </c>
      <c r="D4444" s="6">
        <f>A4444+B4444+C4444</f>
        <v>30</v>
      </c>
      <c r="E4444" s="5">
        <f>IF(A4444=0,0,A4444*LABOR_HRS_WK_TOM*SEASON_WEEKS*(1+DIM_PCT_TOM)^A4444)</f>
        <v>956.64294000000041</v>
      </c>
      <c r="F4444" s="5">
        <f>IF(B4444=0,0,B4444*LABOR_HRS_WK_CAR*SEASON_WEEKS*(1+DIM_PCT_CAR)^B4444)</f>
        <v>776.02531320030891</v>
      </c>
      <c r="G4444" s="5">
        <f>IF(C4444=0,0,C4444*LABOR_HRS_WK_MES*SEASON_WEEKS*(1+DIM_PCT_MES)^C4444)</f>
        <v>343.61789814532818</v>
      </c>
      <c r="H4444" s="5">
        <f>E4444+F4444+G4444</f>
        <v>2076.2861513456373</v>
      </c>
      <c r="I4444" s="5">
        <f>MIN(H4444,FARMER_HRS)</f>
        <v>720</v>
      </c>
      <c r="J4444" s="5">
        <f>MAX(0,H4444-FARMER_HRS)</f>
        <v>1356.2861513456373</v>
      </c>
      <c r="K4444" s="2">
        <f>I4444*FARMER_RATE+J4444*TEMP_WORKER_RATE</f>
        <v>48546.634571972871</v>
      </c>
      <c r="L4444" s="2">
        <f>A4444*PRICE_TOM+B4444*PRICE_CAR+C4444*PRICE_MES</f>
        <v>107298</v>
      </c>
      <c r="M4444" s="2">
        <f>A4444*FERT_BED_TOM+B4444*FERT_BED_CAR+C4444*FERT_BED_MES</f>
        <v>18920</v>
      </c>
      <c r="N4444" s="6">
        <f>IF(AND(D4444&lt;=TOTAL_BEDS,J4444&lt;=TEMP_WORKER_MAX*TEMP_WORKER_HRS),1,0)</f>
        <v>1</v>
      </c>
      <c r="O4444" s="2">
        <f>L4444-M4444-K4444-FIXED_COSTS</f>
        <v>19831.365428027129</v>
      </c>
      <c r="P4444" s="2">
        <f>IF(N4444=1,O4444,"")</f>
        <v>19831.365428027129</v>
      </c>
    </row>
    <row r="4445">
      <c r="A4445" s="6">
        <v>6</v>
      </c>
      <c r="B4445" s="6">
        <v>17</v>
      </c>
      <c r="C4445" s="6">
        <v>8</v>
      </c>
      <c r="D4445" s="6">
        <f>A4445+B4445+C4445</f>
        <v>31</v>
      </c>
      <c r="E4445" s="5">
        <f>IF(A4445=0,0,A4445*LABOR_HRS_WK_TOM*SEASON_WEEKS*(1+DIM_PCT_TOM)^A4445)</f>
        <v>956.64294000000041</v>
      </c>
      <c r="F4445" s="5">
        <f>IF(B4445=0,0,B4445*LABOR_HRS_WK_CAR*SEASON_WEEKS*(1+DIM_PCT_CAR)^B4445)</f>
        <v>776.02531320030891</v>
      </c>
      <c r="G4445" s="5">
        <f>IF(C4445=0,0,C4445*LABOR_HRS_WK_MES*SEASON_WEEKS*(1+DIM_PCT_MES)^C4445)</f>
        <v>397.61499642530833</v>
      </c>
      <c r="H4445" s="5">
        <f>E4445+F4445+G4445</f>
        <v>2130.2832496256174</v>
      </c>
      <c r="I4445" s="5">
        <f>MIN(H4445,FARMER_HRS)</f>
        <v>720</v>
      </c>
      <c r="J4445" s="5">
        <f>MAX(0,H4445-FARMER_HRS)</f>
        <v>1410.2832496256174</v>
      </c>
      <c r="K4445" s="2">
        <f>I4445*FARMER_RATE+J4445*TEMP_WORKER_RATE</f>
        <v>49484.08419488919</v>
      </c>
      <c r="L4445" s="2">
        <f>A4445*PRICE_TOM+B4445*PRICE_CAR+C4445*PRICE_MES</f>
        <v>109998</v>
      </c>
      <c r="M4445" s="2">
        <f>A4445*FERT_BED_TOM+B4445*FERT_BED_CAR+C4445*FERT_BED_MES</f>
        <v>19800</v>
      </c>
      <c r="N4445" s="6">
        <f>IF(AND(D4445&lt;=TOTAL_BEDS,J4445&lt;=TEMP_WORKER_MAX*TEMP_WORKER_HRS),1,0)</f>
        <v>1</v>
      </c>
      <c r="O4445" s="2">
        <f>L4445-M4445-K4445-FIXED_COSTS</f>
        <v>20713.91580511081</v>
      </c>
      <c r="P4445" s="2">
        <f>IF(N4445=1,O4445,"")</f>
        <v>20713.91580511081</v>
      </c>
    </row>
    <row r="4446">
      <c r="A4446" s="6">
        <v>6</v>
      </c>
      <c r="B4446" s="6">
        <v>17</v>
      </c>
      <c r="C4446" s="6">
        <v>9</v>
      </c>
      <c r="D4446" s="6">
        <f>A4446+B4446+C4446</f>
        <v>32</v>
      </c>
      <c r="E4446" s="5">
        <f>IF(A4446=0,0,A4446*LABOR_HRS_WK_TOM*SEASON_WEEKS*(1+DIM_PCT_TOM)^A4446)</f>
        <v>956.64294000000041</v>
      </c>
      <c r="F4446" s="5">
        <f>IF(B4446=0,0,B4446*LABOR_HRS_WK_CAR*SEASON_WEEKS*(1+DIM_PCT_CAR)^B4446)</f>
        <v>776.02531320030891</v>
      </c>
      <c r="G4446" s="5">
        <f>IF(C4446=0,0,C4446*LABOR_HRS_WK_MES*SEASON_WEEKS*(1+DIM_PCT_MES)^C4446)</f>
        <v>452.90833186570273</v>
      </c>
      <c r="H4446" s="5">
        <f>E4446+F4446+G4446</f>
        <v>2185.5765850660118</v>
      </c>
      <c r="I4446" s="5">
        <f>MIN(H4446,FARMER_HRS)</f>
        <v>720</v>
      </c>
      <c r="J4446" s="5">
        <f>MAX(0,H4446-FARMER_HRS)</f>
        <v>1465.5765850660118</v>
      </c>
      <c r="K4446" s="2">
        <f>I4446*FARMER_RATE+J4446*TEMP_WORKER_RATE</f>
        <v>50444.037935173816</v>
      </c>
      <c r="L4446" s="2">
        <f>A4446*PRICE_TOM+B4446*PRICE_CAR+C4446*PRICE_MES</f>
        <v>112698</v>
      </c>
      <c r="M4446" s="2">
        <f>A4446*FERT_BED_TOM+B4446*FERT_BED_CAR+C4446*FERT_BED_MES</f>
        <v>20680</v>
      </c>
      <c r="N4446" s="6">
        <f>IF(AND(D4446&lt;=TOTAL_BEDS,J4446&lt;=TEMP_WORKER_MAX*TEMP_WORKER_HRS),1,0)</f>
        <v>1</v>
      </c>
      <c r="O4446" s="2">
        <f>L4446-M4446-K4446-FIXED_COSTS</f>
        <v>21573.962064826184</v>
      </c>
      <c r="P4446" s="2">
        <f>IF(N4446=1,O4446,"")</f>
        <v>21573.962064826184</v>
      </c>
    </row>
    <row r="4447">
      <c r="A4447" s="6">
        <v>6</v>
      </c>
      <c r="B4447" s="6">
        <v>17</v>
      </c>
      <c r="C4447" s="6">
        <v>10</v>
      </c>
      <c r="D4447" s="6">
        <f>A4447+B4447+C4447</f>
        <v>33</v>
      </c>
      <c r="E4447" s="5">
        <f>IF(A4447=0,0,A4447*LABOR_HRS_WK_TOM*SEASON_WEEKS*(1+DIM_PCT_TOM)^A4447)</f>
        <v>956.64294000000041</v>
      </c>
      <c r="F4447" s="5">
        <f>IF(B4447=0,0,B4447*LABOR_HRS_WK_CAR*SEASON_WEEKS*(1+DIM_PCT_CAR)^B4447)</f>
        <v>776.02531320030891</v>
      </c>
      <c r="G4447" s="5">
        <f>IF(C4447=0,0,C4447*LABOR_HRS_WK_MES*SEASON_WEEKS*(1+DIM_PCT_MES)^C4447)</f>
        <v>509.52187334891551</v>
      </c>
      <c r="H4447" s="5">
        <f>E4447+F4447+G4447</f>
        <v>2242.1901265492247</v>
      </c>
      <c r="I4447" s="5">
        <f>MIN(H4447,FARMER_HRS)</f>
        <v>720</v>
      </c>
      <c r="J4447" s="5">
        <f>MAX(0,H4447-FARMER_HRS)</f>
        <v>1522.1901265492247</v>
      </c>
      <c r="K4447" s="2">
        <f>I4447*FARMER_RATE+J4447*TEMP_WORKER_RATE</f>
        <v>51426.911919257371</v>
      </c>
      <c r="L4447" s="2">
        <f>A4447*PRICE_TOM+B4447*PRICE_CAR+C4447*PRICE_MES</f>
        <v>115398</v>
      </c>
      <c r="M4447" s="2">
        <f>A4447*FERT_BED_TOM+B4447*FERT_BED_CAR+C4447*FERT_BED_MES</f>
        <v>21560</v>
      </c>
      <c r="N4447" s="6">
        <f>IF(AND(D4447&lt;=TOTAL_BEDS,J4447&lt;=TEMP_WORKER_MAX*TEMP_WORKER_HRS),1,0)</f>
        <v>1</v>
      </c>
      <c r="O4447" s="2">
        <f>L4447-M4447-K4447-FIXED_COSTS</f>
        <v>22411.088080742629</v>
      </c>
      <c r="P4447" s="2">
        <f>IF(N4447=1,O4447,"")</f>
        <v>22411.088080742629</v>
      </c>
    </row>
    <row r="4448">
      <c r="A4448" s="6">
        <v>6</v>
      </c>
      <c r="B4448" s="6">
        <v>17</v>
      </c>
      <c r="C4448" s="6">
        <v>11</v>
      </c>
      <c r="D4448" s="6">
        <f>A4448+B4448+C4448</f>
        <v>34</v>
      </c>
      <c r="E4448" s="5">
        <f>IF(A4448=0,0,A4448*LABOR_HRS_WK_TOM*SEASON_WEEKS*(1+DIM_PCT_TOM)^A4448)</f>
        <v>956.64294000000041</v>
      </c>
      <c r="F4448" s="5">
        <f>IF(B4448=0,0,B4448*LABOR_HRS_WK_CAR*SEASON_WEEKS*(1+DIM_PCT_CAR)^B4448)</f>
        <v>776.02531320030891</v>
      </c>
      <c r="G4448" s="5">
        <f>IF(C4448=0,0,C4448*LABOR_HRS_WK_MES*SEASON_WEEKS*(1+DIM_PCT_MES)^C4448)</f>
        <v>567.47998644235463</v>
      </c>
      <c r="H4448" s="5">
        <f>E4448+F4448+G4448</f>
        <v>2300.1482396426636</v>
      </c>
      <c r="I4448" s="5">
        <f>MIN(H4448,FARMER_HRS)</f>
        <v>720</v>
      </c>
      <c r="J4448" s="5">
        <f>MAX(0,H4448-FARMER_HRS)</f>
        <v>1580.1482396426636</v>
      </c>
      <c r="K4448" s="2">
        <f>I4448*FARMER_RATE+J4448*TEMP_WORKER_RATE</f>
        <v>52433.129160462908</v>
      </c>
      <c r="L4448" s="2">
        <f>A4448*PRICE_TOM+B4448*PRICE_CAR+C4448*PRICE_MES</f>
        <v>118098</v>
      </c>
      <c r="M4448" s="2">
        <f>A4448*FERT_BED_TOM+B4448*FERT_BED_CAR+C4448*FERT_BED_MES</f>
        <v>22440</v>
      </c>
      <c r="N4448" s="6">
        <f>IF(AND(D4448&lt;=TOTAL_BEDS,J4448&lt;=TEMP_WORKER_MAX*TEMP_WORKER_HRS),1,0)</f>
        <v>1</v>
      </c>
      <c r="O4448" s="2">
        <f>L4448-M4448-K4448-FIXED_COSTS</f>
        <v>23224.870839537092</v>
      </c>
      <c r="P4448" s="2">
        <f>IF(N4448=1,O4448,"")</f>
        <v>23224.870839537092</v>
      </c>
    </row>
    <row r="4449">
      <c r="A4449" s="6">
        <v>6</v>
      </c>
      <c r="B4449" s="6">
        <v>17</v>
      </c>
      <c r="C4449" s="6">
        <v>12</v>
      </c>
      <c r="D4449" s="6">
        <f>A4449+B4449+C4449</f>
        <v>35</v>
      </c>
      <c r="E4449" s="5">
        <f>IF(A4449=0,0,A4449*LABOR_HRS_WK_TOM*SEASON_WEEKS*(1+DIM_PCT_TOM)^A4449)</f>
        <v>956.64294000000041</v>
      </c>
      <c r="F4449" s="5">
        <f>IF(B4449=0,0,B4449*LABOR_HRS_WK_CAR*SEASON_WEEKS*(1+DIM_PCT_CAR)^B4449)</f>
        <v>776.02531320030891</v>
      </c>
      <c r="G4449" s="5">
        <f>IF(C4449=0,0,C4449*LABOR_HRS_WK_MES*SEASON_WEEKS*(1+DIM_PCT_MES)^C4449)</f>
        <v>626.807439570419</v>
      </c>
      <c r="H4449" s="5">
        <f>E4449+F4449+G4449</f>
        <v>2359.4756927707281</v>
      </c>
      <c r="I4449" s="5">
        <f>MIN(H4449,FARMER_HRS)</f>
        <v>720</v>
      </c>
      <c r="J4449" s="5">
        <f>MAX(0,H4449-FARMER_HRS)</f>
        <v>1639.4756927707281</v>
      </c>
      <c r="K4449" s="2">
        <f>I4449*FARMER_RATE+J4449*TEMP_WORKER_RATE</f>
        <v>53463.119666158469</v>
      </c>
      <c r="L4449" s="2">
        <f>A4449*PRICE_TOM+B4449*PRICE_CAR+C4449*PRICE_MES</f>
        <v>120798</v>
      </c>
      <c r="M4449" s="2">
        <f>A4449*FERT_BED_TOM+B4449*FERT_BED_CAR+C4449*FERT_BED_MES</f>
        <v>23320</v>
      </c>
      <c r="N4449" s="6">
        <f>IF(AND(D4449&lt;=TOTAL_BEDS,J4449&lt;=TEMP_WORKER_MAX*TEMP_WORKER_HRS),1,0)</f>
        <v>1</v>
      </c>
      <c r="O4449" s="2">
        <f>L4449-M4449-K4449-FIXED_COSTS</f>
        <v>24014.880333841531</v>
      </c>
      <c r="P4449" s="2">
        <f>IF(N4449=1,O4449,"")</f>
        <v>24014.880333841531</v>
      </c>
    </row>
    <row r="4450">
      <c r="A4450" s="6">
        <v>6</v>
      </c>
      <c r="B4450" s="6">
        <v>17</v>
      </c>
      <c r="C4450" s="6">
        <v>13</v>
      </c>
      <c r="D4450" s="6">
        <f>A4450+B4450+C4450</f>
        <v>36</v>
      </c>
      <c r="E4450" s="5">
        <f>IF(A4450=0,0,A4450*LABOR_HRS_WK_TOM*SEASON_WEEKS*(1+DIM_PCT_TOM)^A4450)</f>
        <v>956.64294000000041</v>
      </c>
      <c r="F4450" s="5">
        <f>IF(B4450=0,0,B4450*LABOR_HRS_WK_CAR*SEASON_WEEKS*(1+DIM_PCT_CAR)^B4450)</f>
        <v>776.02531320030891</v>
      </c>
      <c r="G4450" s="5">
        <f>IF(C4450=0,0,C4450*LABOR_HRS_WK_MES*SEASON_WEEKS*(1+DIM_PCT_MES)^C4450)</f>
        <v>687.52941027880331</v>
      </c>
      <c r="H4450" s="5">
        <f>E4450+F4450+G4450</f>
        <v>2420.1976634791126</v>
      </c>
      <c r="I4450" s="5">
        <f>MIN(H4450,FARMER_HRS)</f>
        <v>720</v>
      </c>
      <c r="J4450" s="5">
        <f>MAX(0,H4450-FARMER_HRS)</f>
        <v>1700.1976634791126</v>
      </c>
      <c r="K4450" s="2">
        <f>I4450*FARMER_RATE+J4450*TEMP_WORKER_RATE</f>
        <v>54517.320546512376</v>
      </c>
      <c r="L4450" s="2">
        <f>A4450*PRICE_TOM+B4450*PRICE_CAR+C4450*PRICE_MES</f>
        <v>123498</v>
      </c>
      <c r="M4450" s="2">
        <f>A4450*FERT_BED_TOM+B4450*FERT_BED_CAR+C4450*FERT_BED_MES</f>
        <v>24200</v>
      </c>
      <c r="N4450" s="6">
        <f>IF(AND(D4450&lt;=TOTAL_BEDS,J4450&lt;=TEMP_WORKER_MAX*TEMP_WORKER_HRS),1,0)</f>
        <v>1</v>
      </c>
      <c r="O4450" s="2">
        <f>L4450-M4450-K4450-FIXED_COSTS</f>
        <v>24780.679453487624</v>
      </c>
      <c r="P4450" s="2">
        <f>IF(N4450=1,O4450,"")</f>
        <v>24780.679453487624</v>
      </c>
    </row>
    <row r="4451">
      <c r="A4451" s="6">
        <v>6</v>
      </c>
      <c r="B4451" s="6">
        <v>17</v>
      </c>
      <c r="C4451" s="6">
        <v>14</v>
      </c>
      <c r="D4451" s="6">
        <f>A4451+B4451+C4451</f>
        <v>37</v>
      </c>
      <c r="E4451" s="5">
        <f>IF(A4451=0,0,A4451*LABOR_HRS_WK_TOM*SEASON_WEEKS*(1+DIM_PCT_TOM)^A4451)</f>
        <v>956.64294000000041</v>
      </c>
      <c r="F4451" s="5">
        <f>IF(B4451=0,0,B4451*LABOR_HRS_WK_CAR*SEASON_WEEKS*(1+DIM_PCT_CAR)^B4451)</f>
        <v>776.02531320030891</v>
      </c>
      <c r="G4451" s="5">
        <f>IF(C4451=0,0,C4451*LABOR_HRS_WK_MES*SEASON_WEEKS*(1+DIM_PCT_MES)^C4451)</f>
        <v>749.67149159246435</v>
      </c>
      <c r="H4451" s="5">
        <f>E4451+F4451+G4451</f>
        <v>2482.3397447927737</v>
      </c>
      <c r="I4451" s="5">
        <f>MIN(H4451,FARMER_HRS)</f>
        <v>720</v>
      </c>
      <c r="J4451" s="5">
        <f>MAX(0,H4451-FARMER_HRS)</f>
        <v>1762.3397447927737</v>
      </c>
      <c r="K4451" s="2">
        <f>I4451*FARMER_RATE+J4451*TEMP_WORKER_RATE</f>
        <v>55596.176124874546</v>
      </c>
      <c r="L4451" s="2">
        <f>A4451*PRICE_TOM+B4451*PRICE_CAR+C4451*PRICE_MES</f>
        <v>126198</v>
      </c>
      <c r="M4451" s="2">
        <f>A4451*FERT_BED_TOM+B4451*FERT_BED_CAR+C4451*FERT_BED_MES</f>
        <v>25080</v>
      </c>
      <c r="N4451" s="6">
        <f>IF(AND(D4451&lt;=TOTAL_BEDS,J4451&lt;=TEMP_WORKER_MAX*TEMP_WORKER_HRS),1,0)</f>
        <v>1</v>
      </c>
      <c r="O4451" s="2">
        <f>L4451-M4451-K4451-FIXED_COSTS</f>
        <v>25521.823875125454</v>
      </c>
      <c r="P4451" s="2">
        <f>IF(N4451=1,O4451,"")</f>
        <v>25521.823875125454</v>
      </c>
    </row>
    <row r="4452">
      <c r="A4452" s="6">
        <v>6</v>
      </c>
      <c r="B4452" s="6">
        <v>17</v>
      </c>
      <c r="C4452" s="6">
        <v>15</v>
      </c>
      <c r="D4452" s="6">
        <f>A4452+B4452+C4452</f>
        <v>38</v>
      </c>
      <c r="E4452" s="5">
        <f>IF(A4452=0,0,A4452*LABOR_HRS_WK_TOM*SEASON_WEEKS*(1+DIM_PCT_TOM)^A4452)</f>
        <v>956.64294000000041</v>
      </c>
      <c r="F4452" s="5">
        <f>IF(B4452=0,0,B4452*LABOR_HRS_WK_CAR*SEASON_WEEKS*(1+DIM_PCT_CAR)^B4452)</f>
        <v>776.02531320030891</v>
      </c>
      <c r="G4452" s="5">
        <f>IF(C4452=0,0,C4452*LABOR_HRS_WK_MES*SEASON_WEEKS*(1+DIM_PCT_MES)^C4452)</f>
        <v>813.25969846861074</v>
      </c>
      <c r="H4452" s="5">
        <f>E4452+F4452+G4452</f>
        <v>2545.92795166892</v>
      </c>
      <c r="I4452" s="5">
        <f>MIN(H4452,FARMER_HRS)</f>
        <v>720</v>
      </c>
      <c r="J4452" s="5">
        <f>MAX(0,H4452-FARMER_HRS)</f>
        <v>1825.9279516689198</v>
      </c>
      <c r="K4452" s="2">
        <f>I4452*FARMER_RATE+J4452*TEMP_WORKER_RATE</f>
        <v>56700.138049807632</v>
      </c>
      <c r="L4452" s="2">
        <f>A4452*PRICE_TOM+B4452*PRICE_CAR+C4452*PRICE_MES</f>
        <v>128898</v>
      </c>
      <c r="M4452" s="2">
        <f>A4452*FERT_BED_TOM+B4452*FERT_BED_CAR+C4452*FERT_BED_MES</f>
        <v>25960</v>
      </c>
      <c r="N4452" s="6">
        <f>IF(AND(D4452&lt;=TOTAL_BEDS,J4452&lt;=TEMP_WORKER_MAX*TEMP_WORKER_HRS),1,0)</f>
        <v>1</v>
      </c>
      <c r="O4452" s="2">
        <f>L4452-M4452-K4452-FIXED_COSTS</f>
        <v>26237.861950192368</v>
      </c>
      <c r="P4452" s="2">
        <f>IF(N4452=1,O4452,"")</f>
        <v>26237.861950192368</v>
      </c>
    </row>
    <row r="4453">
      <c r="A4453" s="6">
        <v>6</v>
      </c>
      <c r="B4453" s="6">
        <v>17</v>
      </c>
      <c r="C4453" s="6">
        <v>16</v>
      </c>
      <c r="D4453" s="6">
        <f>A4453+B4453+C4453</f>
        <v>39</v>
      </c>
      <c r="E4453" s="5">
        <f>IF(A4453=0,0,A4453*LABOR_HRS_WK_TOM*SEASON_WEEKS*(1+DIM_PCT_TOM)^A4453)</f>
        <v>956.64294000000041</v>
      </c>
      <c r="F4453" s="5">
        <f>IF(B4453=0,0,B4453*LABOR_HRS_WK_CAR*SEASON_WEEKS*(1+DIM_PCT_CAR)^B4453)</f>
        <v>776.02531320030891</v>
      </c>
      <c r="G4453" s="5">
        <f>IF(C4453=0,0,C4453*LABOR_HRS_WK_MES*SEASON_WEEKS*(1+DIM_PCT_MES)^C4453)</f>
        <v>878.32047434609967</v>
      </c>
      <c r="H4453" s="5">
        <f>E4453+F4453+G4453</f>
        <v>2610.9887275464089</v>
      </c>
      <c r="I4453" s="5">
        <f>MIN(H4453,FARMER_HRS)</f>
        <v>720</v>
      </c>
      <c r="J4453" s="5">
        <f>MAX(0,H4453-FARMER_HRS)</f>
        <v>1890.9887275464089</v>
      </c>
      <c r="K4453" s="2">
        <f>I4453*FARMER_RATE+J4453*TEMP_WORKER_RATE</f>
        <v>57829.665408791821</v>
      </c>
      <c r="L4453" s="2">
        <f>A4453*PRICE_TOM+B4453*PRICE_CAR+C4453*PRICE_MES</f>
        <v>131598</v>
      </c>
      <c r="M4453" s="2">
        <f>A4453*FERT_BED_TOM+B4453*FERT_BED_CAR+C4453*FERT_BED_MES</f>
        <v>26840</v>
      </c>
      <c r="N4453" s="6">
        <f>IF(AND(D4453&lt;=TOTAL_BEDS,J4453&lt;=TEMP_WORKER_MAX*TEMP_WORKER_HRS),1,0)</f>
        <v>1</v>
      </c>
      <c r="O4453" s="2">
        <f>L4453-M4453-K4453-FIXED_COSTS</f>
        <v>26928.334591208179</v>
      </c>
      <c r="P4453" s="2">
        <f>IF(N4453=1,O4453,"")</f>
        <v>26928.334591208179</v>
      </c>
    </row>
    <row r="4454">
      <c r="A4454" s="6">
        <v>6</v>
      </c>
      <c r="B4454" s="6">
        <v>17</v>
      </c>
      <c r="C4454" s="6">
        <v>17</v>
      </c>
      <c r="D4454" s="6">
        <f>A4454+B4454+C4454</f>
        <v>40</v>
      </c>
      <c r="E4454" s="5">
        <f>IF(A4454=0,0,A4454*LABOR_HRS_WK_TOM*SEASON_WEEKS*(1+DIM_PCT_TOM)^A4454)</f>
        <v>956.64294000000041</v>
      </c>
      <c r="F4454" s="5">
        <f>IF(B4454=0,0,B4454*LABOR_HRS_WK_CAR*SEASON_WEEKS*(1+DIM_PCT_CAR)^B4454)</f>
        <v>776.02531320030891</v>
      </c>
      <c r="G4454" s="5">
        <f>IF(C4454=0,0,C4454*LABOR_HRS_WK_MES*SEASON_WEEKS*(1+DIM_PCT_MES)^C4454)</f>
        <v>944.88069779263992</v>
      </c>
      <c r="H4454" s="5">
        <f>E4454+F4454+G4454</f>
        <v>2677.5489509929494</v>
      </c>
      <c r="I4454" s="5">
        <f>MIN(H4454,FARMER_HRS)</f>
        <v>720</v>
      </c>
      <c r="J4454" s="5">
        <f>MAX(0,H4454-FARMER_HRS)</f>
        <v>1957.5489509929494</v>
      </c>
      <c r="K4454" s="2">
        <f>I4454*FARMER_RATE+J4454*TEMP_WORKER_RATE</f>
        <v>58985.224843627591</v>
      </c>
      <c r="L4454" s="2">
        <f>A4454*PRICE_TOM+B4454*PRICE_CAR+C4454*PRICE_MES</f>
        <v>134298</v>
      </c>
      <c r="M4454" s="2">
        <f>A4454*FERT_BED_TOM+B4454*FERT_BED_CAR+C4454*FERT_BED_MES</f>
        <v>27720</v>
      </c>
      <c r="N4454" s="6">
        <f>IF(AND(D4454&lt;=TOTAL_BEDS,J4454&lt;=TEMP_WORKER_MAX*TEMP_WORKER_HRS),1,0)</f>
        <v>1</v>
      </c>
      <c r="O4454" s="2">
        <f>L4454-M4454-K4454-FIXED_COSTS</f>
        <v>27592.775156372409</v>
      </c>
      <c r="P4454" s="2">
        <f>IF(N4454=1,O4454,"")</f>
        <v>27592.775156372409</v>
      </c>
    </row>
    <row r="4455">
      <c r="A4455" s="6">
        <v>6</v>
      </c>
      <c r="B4455" s="6">
        <v>17</v>
      </c>
      <c r="C4455" s="6">
        <v>18</v>
      </c>
      <c r="D4455" s="6">
        <f>A4455+B4455+C4455</f>
        <v>41</v>
      </c>
      <c r="E4455" s="5">
        <f>IF(A4455=0,0,A4455*LABOR_HRS_WK_TOM*SEASON_WEEKS*(1+DIM_PCT_TOM)^A4455)</f>
        <v>956.64294000000041</v>
      </c>
      <c r="F4455" s="5">
        <f>IF(B4455=0,0,B4455*LABOR_HRS_WK_CAR*SEASON_WEEKS*(1+DIM_PCT_CAR)^B4455)</f>
        <v>776.02531320030891</v>
      </c>
      <c r="G4455" s="5">
        <f>IF(C4455=0,0,C4455*LABOR_HRS_WK_MES*SEASON_WEEKS*(1+DIM_PCT_MES)^C4455)</f>
        <v>1012.9676892512272</v>
      </c>
      <c r="H4455" s="5">
        <f>E4455+F4455+G4455</f>
        <v>2745.6359424515363</v>
      </c>
      <c r="I4455" s="5">
        <f>MIN(H4455,FARMER_HRS)</f>
        <v>720</v>
      </c>
      <c r="J4455" s="5">
        <f>MAX(0,H4455-FARMER_HRS)</f>
        <v>2025.6359424515363</v>
      </c>
      <c r="K4455" s="2">
        <f>I4455*FARMER_RATE+J4455*TEMP_WORKER_RATE</f>
        <v>60167.290667561392</v>
      </c>
      <c r="L4455" s="2">
        <f>A4455*PRICE_TOM+B4455*PRICE_CAR+C4455*PRICE_MES</f>
        <v>136998</v>
      </c>
      <c r="M4455" s="2">
        <f>A4455*FERT_BED_TOM+B4455*FERT_BED_CAR+C4455*FERT_BED_MES</f>
        <v>28600</v>
      </c>
      <c r="N4455" s="6">
        <f>IF(AND(D4455&lt;=TOTAL_BEDS,J4455&lt;=TEMP_WORKER_MAX*TEMP_WORKER_HRS),1,0)</f>
        <v>1</v>
      </c>
      <c r="O4455" s="2">
        <f>L4455-M4455-K4455-FIXED_COSTS</f>
        <v>28230.709332438608</v>
      </c>
      <c r="P4455" s="2">
        <f>IF(N4455=1,O4455,"")</f>
        <v>28230.709332438608</v>
      </c>
    </row>
    <row r="4456">
      <c r="A4456" s="6">
        <v>6</v>
      </c>
      <c r="B4456" s="6">
        <v>17</v>
      </c>
      <c r="C4456" s="6">
        <v>19</v>
      </c>
      <c r="D4456" s="6">
        <f>A4456+B4456+C4456</f>
        <v>42</v>
      </c>
      <c r="E4456" s="5">
        <f>IF(A4456=0,0,A4456*LABOR_HRS_WK_TOM*SEASON_WEEKS*(1+DIM_PCT_TOM)^A4456)</f>
        <v>956.64294000000041</v>
      </c>
      <c r="F4456" s="5">
        <f>IF(B4456=0,0,B4456*LABOR_HRS_WK_CAR*SEASON_WEEKS*(1+DIM_PCT_CAR)^B4456)</f>
        <v>776.02531320030891</v>
      </c>
      <c r="G4456" s="5">
        <f>IF(C4456=0,0,C4456*LABOR_HRS_WK_MES*SEASON_WEEKS*(1+DIM_PCT_MES)^C4456)</f>
        <v>1082.6092178872491</v>
      </c>
      <c r="H4456" s="5">
        <f>E4456+F4456+G4456</f>
        <v>2815.2774710875583</v>
      </c>
      <c r="I4456" s="5">
        <f>MIN(H4456,FARMER_HRS)</f>
        <v>720</v>
      </c>
      <c r="J4456" s="5">
        <f>MAX(0,H4456-FARMER_HRS)</f>
        <v>2095.2774710875583</v>
      </c>
      <c r="K4456" s="2">
        <f>I4456*FARMER_RATE+J4456*TEMP_WORKER_RATE</f>
        <v>61376.344984159</v>
      </c>
      <c r="L4456" s="2">
        <f>A4456*PRICE_TOM+B4456*PRICE_CAR+C4456*PRICE_MES</f>
        <v>139698</v>
      </c>
      <c r="M4456" s="2">
        <f>A4456*FERT_BED_TOM+B4456*FERT_BED_CAR+C4456*FERT_BED_MES</f>
        <v>29480</v>
      </c>
      <c r="N4456" s="6">
        <f>IF(AND(D4456&lt;=TOTAL_BEDS,J4456&lt;=TEMP_WORKER_MAX*TEMP_WORKER_HRS),1,0)</f>
        <v>1</v>
      </c>
      <c r="O4456" s="2">
        <f>L4456-M4456-K4456-FIXED_COSTS</f>
        <v>28841.655015841003</v>
      </c>
      <c r="P4456" s="2">
        <f>IF(N4456=1,O4456,"")</f>
        <v>28841.655015841003</v>
      </c>
    </row>
    <row r="4457">
      <c r="A4457" s="6">
        <v>6</v>
      </c>
      <c r="B4457" s="6">
        <v>17</v>
      </c>
      <c r="C4457" s="6">
        <v>20</v>
      </c>
      <c r="D4457" s="6">
        <f>A4457+B4457+C4457</f>
        <v>43</v>
      </c>
      <c r="E4457" s="5">
        <f>IF(A4457=0,0,A4457*LABOR_HRS_WK_TOM*SEASON_WEEKS*(1+DIM_PCT_TOM)^A4457)</f>
        <v>956.64294000000041</v>
      </c>
      <c r="F4457" s="5">
        <f>IF(B4457=0,0,B4457*LABOR_HRS_WK_CAR*SEASON_WEEKS*(1+DIM_PCT_CAR)^B4457)</f>
        <v>776.02531320030891</v>
      </c>
      <c r="G4457" s="5">
        <f>IF(C4457=0,0,C4457*LABOR_HRS_WK_MES*SEASON_WEEKS*(1+DIM_PCT_MES)^C4457)</f>
        <v>1153.8335085377259</v>
      </c>
      <c r="H4457" s="5">
        <f>E4457+F4457+G4457</f>
        <v>2886.5017617380354</v>
      </c>
      <c r="I4457" s="5">
        <f>MIN(H4457,FARMER_HRS)</f>
        <v>720</v>
      </c>
      <c r="J4457" s="5">
        <f>MAX(0,H4457-FARMER_HRS)</f>
        <v>2166.5017617380354</v>
      </c>
      <c r="K4457" s="2">
        <f>I4457*FARMER_RATE+J4457*TEMP_WORKER_RATE</f>
        <v>62612.877807952005</v>
      </c>
      <c r="L4457" s="2">
        <f>A4457*PRICE_TOM+B4457*PRICE_CAR+C4457*PRICE_MES</f>
        <v>142398</v>
      </c>
      <c r="M4457" s="2">
        <f>A4457*FERT_BED_TOM+B4457*FERT_BED_CAR+C4457*FERT_BED_MES</f>
        <v>30360</v>
      </c>
      <c r="N4457" s="6">
        <f>IF(AND(D4457&lt;=TOTAL_BEDS,J4457&lt;=TEMP_WORKER_MAX*TEMP_WORKER_HRS),1,0)</f>
        <v>1</v>
      </c>
      <c r="O4457" s="2">
        <f>L4457-M4457-K4457-FIXED_COSTS</f>
        <v>29425.122192047995</v>
      </c>
      <c r="P4457" s="2">
        <f>IF(N4457=1,O4457,"")</f>
        <v>29425.122192047995</v>
      </c>
    </row>
    <row r="4458">
      <c r="A4458" s="6">
        <v>6</v>
      </c>
      <c r="B4458" s="6">
        <v>17</v>
      </c>
      <c r="C4458" s="6">
        <v>21</v>
      </c>
      <c r="D4458" s="6">
        <f>A4458+B4458+C4458</f>
        <v>44</v>
      </c>
      <c r="E4458" s="5">
        <f>IF(A4458=0,0,A4458*LABOR_HRS_WK_TOM*SEASON_WEEKS*(1+DIM_PCT_TOM)^A4458)</f>
        <v>956.64294000000041</v>
      </c>
      <c r="F4458" s="5">
        <f>IF(B4458=0,0,B4458*LABOR_HRS_WK_CAR*SEASON_WEEKS*(1+DIM_PCT_CAR)^B4458)</f>
        <v>776.02531320030891</v>
      </c>
      <c r="G4458" s="5">
        <f>IF(C4458=0,0,C4458*LABOR_HRS_WK_MES*SEASON_WEEKS*(1+DIM_PCT_MES)^C4458)</f>
        <v>1226.6692487641699</v>
      </c>
      <c r="H4458" s="5">
        <f>E4458+F4458+G4458</f>
        <v>2959.3375019644791</v>
      </c>
      <c r="I4458" s="5">
        <f>MIN(H4458,FARMER_HRS)</f>
        <v>720</v>
      </c>
      <c r="J4458" s="5">
        <f>MAX(0,H4458-FARMER_HRS)</f>
        <v>2239.3375019644791</v>
      </c>
      <c r="K4458" s="2">
        <f>I4458*FARMER_RATE+J4458*TEMP_WORKER_RATE</f>
        <v>63877.387186883316</v>
      </c>
      <c r="L4458" s="2">
        <f>A4458*PRICE_TOM+B4458*PRICE_CAR+C4458*PRICE_MES</f>
        <v>145098</v>
      </c>
      <c r="M4458" s="2">
        <f>A4458*FERT_BED_TOM+B4458*FERT_BED_CAR+C4458*FERT_BED_MES</f>
        <v>31240</v>
      </c>
      <c r="N4458" s="6">
        <f>IF(AND(D4458&lt;=TOTAL_BEDS,J4458&lt;=TEMP_WORKER_MAX*TEMP_WORKER_HRS),1,0)</f>
        <v>1</v>
      </c>
      <c r="O4458" s="2">
        <f>L4458-M4458-K4458-FIXED_COSTS</f>
        <v>29980.612813116684</v>
      </c>
      <c r="P4458" s="2">
        <f>IF(N4458=1,O4458,"")</f>
        <v>29980.612813116684</v>
      </c>
    </row>
    <row r="4459">
      <c r="A4459" s="6">
        <v>6</v>
      </c>
      <c r="B4459" s="6">
        <v>17</v>
      </c>
      <c r="C4459" s="6">
        <v>22</v>
      </c>
      <c r="D4459" s="6">
        <f>A4459+B4459+C4459</f>
        <v>45</v>
      </c>
      <c r="E4459" s="5">
        <f>IF(A4459=0,0,A4459*LABOR_HRS_WK_TOM*SEASON_WEEKS*(1+DIM_PCT_TOM)^A4459)</f>
        <v>956.64294000000041</v>
      </c>
      <c r="F4459" s="5">
        <f>IF(B4459=0,0,B4459*LABOR_HRS_WK_CAR*SEASON_WEEKS*(1+DIM_PCT_CAR)^B4459)</f>
        <v>776.02531320030891</v>
      </c>
      <c r="G4459" s="5">
        <f>IF(C4459=0,0,C4459*LABOR_HRS_WK_MES*SEASON_WEEKS*(1+DIM_PCT_MES)^C4459)</f>
        <v>1301.1455960105659</v>
      </c>
      <c r="H4459" s="5">
        <f>E4459+F4459+G4459</f>
        <v>3033.8138492108751</v>
      </c>
      <c r="I4459" s="5">
        <f>MIN(H4459,FARMER_HRS)</f>
        <v>720</v>
      </c>
      <c r="J4459" s="5">
        <f>MAX(0,H4459-FARMER_HRS)</f>
        <v>2313.8138492108751</v>
      </c>
      <c r="K4459" s="2">
        <f>I4459*FARMER_RATE+J4459*TEMP_WORKER_RATE</f>
        <v>65170.379326577691</v>
      </c>
      <c r="L4459" s="2">
        <f>A4459*PRICE_TOM+B4459*PRICE_CAR+C4459*PRICE_MES</f>
        <v>147798</v>
      </c>
      <c r="M4459" s="2">
        <f>A4459*FERT_BED_TOM+B4459*FERT_BED_CAR+C4459*FERT_BED_MES</f>
        <v>32120</v>
      </c>
      <c r="N4459" s="6">
        <f>IF(AND(D4459&lt;=TOTAL_BEDS,J4459&lt;=TEMP_WORKER_MAX*TEMP_WORKER_HRS),1,0)</f>
        <v>1</v>
      </c>
      <c r="O4459" s="2">
        <f>L4459-M4459-K4459-FIXED_COSTS</f>
        <v>30507.620673422309</v>
      </c>
      <c r="P4459" s="2">
        <f>IF(N4459=1,O4459,"")</f>
        <v>30507.620673422309</v>
      </c>
    </row>
    <row r="4460">
      <c r="A4460" s="6">
        <v>6</v>
      </c>
      <c r="B4460" s="6">
        <v>17</v>
      </c>
      <c r="C4460" s="6">
        <v>23</v>
      </c>
      <c r="D4460" s="6">
        <f>A4460+B4460+C4460</f>
        <v>46</v>
      </c>
      <c r="E4460" s="5">
        <f>IF(A4460=0,0,A4460*LABOR_HRS_WK_TOM*SEASON_WEEKS*(1+DIM_PCT_TOM)^A4460)</f>
        <v>956.64294000000041</v>
      </c>
      <c r="F4460" s="5">
        <f>IF(B4460=0,0,B4460*LABOR_HRS_WK_CAR*SEASON_WEEKS*(1+DIM_PCT_CAR)^B4460)</f>
        <v>776.02531320030891</v>
      </c>
      <c r="G4460" s="5">
        <f>IF(C4460=0,0,C4460*LABOR_HRS_WK_MES*SEASON_WEEKS*(1+DIM_PCT_MES)^C4460)</f>
        <v>1377.2921848680023</v>
      </c>
      <c r="H4460" s="5">
        <f>E4460+F4460+G4460</f>
        <v>3109.9604380683113</v>
      </c>
      <c r="I4460" s="5">
        <f>MIN(H4460,FARMER_HRS)</f>
        <v>720</v>
      </c>
      <c r="J4460" s="5">
        <f>MAX(0,H4460-FARMER_HRS)</f>
        <v>2389.9604380683113</v>
      </c>
      <c r="K4460" s="2">
        <f>I4460*FARMER_RATE+J4460*TEMP_WORKER_RATE</f>
        <v>66492.368716463738</v>
      </c>
      <c r="L4460" s="2">
        <f>A4460*PRICE_TOM+B4460*PRICE_CAR+C4460*PRICE_MES</f>
        <v>150498</v>
      </c>
      <c r="M4460" s="2">
        <f>A4460*FERT_BED_TOM+B4460*FERT_BED_CAR+C4460*FERT_BED_MES</f>
        <v>33000</v>
      </c>
      <c r="N4460" s="6">
        <f>IF(AND(D4460&lt;=TOTAL_BEDS,J4460&lt;=TEMP_WORKER_MAX*TEMP_WORKER_HRS),1,0)</f>
        <v>1</v>
      </c>
      <c r="O4460" s="2">
        <f>L4460-M4460-K4460-FIXED_COSTS</f>
        <v>31005.631283536262</v>
      </c>
      <c r="P4460" s="2">
        <f>IF(N4460=1,O4460,"")</f>
        <v>31005.631283536262</v>
      </c>
    </row>
    <row r="4461">
      <c r="A4461" s="6">
        <v>6</v>
      </c>
      <c r="B4461" s="6">
        <v>17</v>
      </c>
      <c r="C4461" s="6">
        <v>24</v>
      </c>
      <c r="D4461" s="6">
        <f>A4461+B4461+C4461</f>
        <v>47</v>
      </c>
      <c r="E4461" s="5">
        <f>IF(A4461=0,0,A4461*LABOR_HRS_WK_TOM*SEASON_WEEKS*(1+DIM_PCT_TOM)^A4461)</f>
        <v>956.64294000000041</v>
      </c>
      <c r="F4461" s="5">
        <f>IF(B4461=0,0,B4461*LABOR_HRS_WK_CAR*SEASON_WEEKS*(1+DIM_PCT_CAR)^B4461)</f>
        <v>776.02531320030891</v>
      </c>
      <c r="G4461" s="5">
        <f>IF(C4461=0,0,C4461*LABOR_HRS_WK_MES*SEASON_WEEKS*(1+DIM_PCT_MES)^C4461)</f>
        <v>1455.139134447498</v>
      </c>
      <c r="H4461" s="5">
        <f>E4461+F4461+G4461</f>
        <v>3187.8073876478074</v>
      </c>
      <c r="I4461" s="5">
        <f>MIN(H4461,FARMER_HRS)</f>
        <v>720</v>
      </c>
      <c r="J4461" s="5">
        <f>MAX(0,H4461-FARMER_HRS)</f>
        <v>2467.8073876478074</v>
      </c>
      <c r="K4461" s="2">
        <f>I4461*FARMER_RATE+J4461*TEMP_WORKER_RATE</f>
        <v>67843.878257774428</v>
      </c>
      <c r="L4461" s="2">
        <f>A4461*PRICE_TOM+B4461*PRICE_CAR+C4461*PRICE_MES</f>
        <v>153198</v>
      </c>
      <c r="M4461" s="2">
        <f>A4461*FERT_BED_TOM+B4461*FERT_BED_CAR+C4461*FERT_BED_MES</f>
        <v>33880</v>
      </c>
      <c r="N4461" s="6">
        <f>IF(AND(D4461&lt;=TOTAL_BEDS,J4461&lt;=TEMP_WORKER_MAX*TEMP_WORKER_HRS),1,0)</f>
        <v>1</v>
      </c>
      <c r="O4461" s="2">
        <f>L4461-M4461-K4461-FIXED_COSTS</f>
        <v>31474.121742225572</v>
      </c>
      <c r="P4461" s="2">
        <f>IF(N4461=1,O4461,"")</f>
        <v>31474.121742225572</v>
      </c>
    </row>
    <row r="4462">
      <c r="A4462" s="6">
        <v>6</v>
      </c>
      <c r="B4462" s="6">
        <v>17</v>
      </c>
      <c r="C4462" s="6">
        <v>25</v>
      </c>
      <c r="D4462" s="6">
        <f>A4462+B4462+C4462</f>
        <v>48</v>
      </c>
      <c r="E4462" s="5">
        <f>IF(A4462=0,0,A4462*LABOR_HRS_WK_TOM*SEASON_WEEKS*(1+DIM_PCT_TOM)^A4462)</f>
        <v>956.64294000000041</v>
      </c>
      <c r="F4462" s="5">
        <f>IF(B4462=0,0,B4462*LABOR_HRS_WK_CAR*SEASON_WEEKS*(1+DIM_PCT_CAR)^B4462)</f>
        <v>776.02531320030891</v>
      </c>
      <c r="G4462" s="5">
        <f>IF(C4462=0,0,C4462*LABOR_HRS_WK_MES*SEASON_WEEKS*(1+DIM_PCT_MES)^C4462)</f>
        <v>1534.7170558625955</v>
      </c>
      <c r="H4462" s="5">
        <f>E4462+F4462+G4462</f>
        <v>3267.3853090629045</v>
      </c>
      <c r="I4462" s="5">
        <f>MIN(H4462,FARMER_HRS)</f>
        <v>720</v>
      </c>
      <c r="J4462" s="5">
        <f>MAX(0,H4462-FARMER_HRS)</f>
        <v>2547.3853090629045</v>
      </c>
      <c r="K4462" s="2">
        <f>I4462*FARMER_RATE+J4462*TEMP_WORKER_RATE</f>
        <v>69225.439393453213</v>
      </c>
      <c r="L4462" s="2">
        <f>A4462*PRICE_TOM+B4462*PRICE_CAR+C4462*PRICE_MES</f>
        <v>155898</v>
      </c>
      <c r="M4462" s="2">
        <f>A4462*FERT_BED_TOM+B4462*FERT_BED_CAR+C4462*FERT_BED_MES</f>
        <v>34760</v>
      </c>
      <c r="N4462" s="6">
        <f>IF(AND(D4462&lt;=TOTAL_BEDS,J4462&lt;=TEMP_WORKER_MAX*TEMP_WORKER_HRS),1,0)</f>
        <v>1</v>
      </c>
      <c r="O4462" s="2">
        <f>L4462-M4462-K4462-FIXED_COSTS</f>
        <v>31912.560606546787</v>
      </c>
      <c r="P4462" s="2">
        <f>IF(N4462=1,O4462,"")</f>
        <v>31912.560606546787</v>
      </c>
    </row>
    <row r="4463">
      <c r="A4463" s="6">
        <v>6</v>
      </c>
      <c r="B4463" s="6">
        <v>17</v>
      </c>
      <c r="C4463" s="6">
        <v>26</v>
      </c>
      <c r="D4463" s="6">
        <f>A4463+B4463+C4463</f>
        <v>49</v>
      </c>
      <c r="E4463" s="5">
        <f>IF(A4463=0,0,A4463*LABOR_HRS_WK_TOM*SEASON_WEEKS*(1+DIM_PCT_TOM)^A4463)</f>
        <v>956.64294000000041</v>
      </c>
      <c r="F4463" s="5">
        <f>IF(B4463=0,0,B4463*LABOR_HRS_WK_CAR*SEASON_WEEKS*(1+DIM_PCT_CAR)^B4463)</f>
        <v>776.02531320030891</v>
      </c>
      <c r="G4463" s="5">
        <f>IF(C4463=0,0,C4463*LABOR_HRS_WK_MES*SEASON_WEEKS*(1+DIM_PCT_MES)^C4463)</f>
        <v>1616.0570598233128</v>
      </c>
      <c r="H4463" s="5">
        <f>E4463+F4463+G4463</f>
        <v>3348.7253130236222</v>
      </c>
      <c r="I4463" s="5">
        <f>MIN(H4463,FARMER_HRS)</f>
        <v>720</v>
      </c>
      <c r="J4463" s="5">
        <f>MAX(0,H4463-FARMER_HRS)</f>
        <v>2628.7253130236222</v>
      </c>
      <c r="K4463" s="2">
        <f>I4463*FARMER_RATE+J4463*TEMP_WORKER_RATE</f>
        <v>70637.59223999345</v>
      </c>
      <c r="L4463" s="2">
        <f>A4463*PRICE_TOM+B4463*PRICE_CAR+C4463*PRICE_MES</f>
        <v>158598</v>
      </c>
      <c r="M4463" s="2">
        <f>A4463*FERT_BED_TOM+B4463*FERT_BED_CAR+C4463*FERT_BED_MES</f>
        <v>35640</v>
      </c>
      <c r="N4463" s="6">
        <f>IF(AND(D4463&lt;=TOTAL_BEDS,J4463&lt;=TEMP_WORKER_MAX*TEMP_WORKER_HRS),1,0)</f>
        <v>1</v>
      </c>
      <c r="O4463" s="2">
        <f>L4463-M4463-K4463-FIXED_COSTS</f>
        <v>32320.40776000655</v>
      </c>
      <c r="P4463" s="2">
        <f>IF(N4463=1,O4463,"")</f>
        <v>32320.40776000655</v>
      </c>
    </row>
    <row r="4464">
      <c r="A4464" s="6">
        <v>6</v>
      </c>
      <c r="B4464" s="6">
        <v>17</v>
      </c>
      <c r="C4464" s="6">
        <v>27</v>
      </c>
      <c r="D4464" s="6">
        <f>A4464+B4464+C4464</f>
        <v>50</v>
      </c>
      <c r="E4464" s="5">
        <f>IF(A4464=0,0,A4464*LABOR_HRS_WK_TOM*SEASON_WEEKS*(1+DIM_PCT_TOM)^A4464)</f>
        <v>956.64294000000041</v>
      </c>
      <c r="F4464" s="5">
        <f>IF(B4464=0,0,B4464*LABOR_HRS_WK_CAR*SEASON_WEEKS*(1+DIM_PCT_CAR)^B4464)</f>
        <v>776.02531320030891</v>
      </c>
      <c r="G4464" s="5">
        <f>IF(C4464=0,0,C4464*LABOR_HRS_WK_MES*SEASON_WEEKS*(1+DIM_PCT_MES)^C4464)</f>
        <v>1699.19076434307</v>
      </c>
      <c r="H4464" s="5">
        <f>E4464+F4464+G4464</f>
        <v>3431.8590175433792</v>
      </c>
      <c r="I4464" s="5">
        <f>MIN(H4464,FARMER_HRS)</f>
        <v>720</v>
      </c>
      <c r="J4464" s="5">
        <f>MAX(0,H4464-FARMER_HRS)</f>
        <v>2711.8590175433792</v>
      </c>
      <c r="K4464" s="2">
        <f>I4464*FARMER_RATE+J4464*TEMP_WORKER_RATE</f>
        <v>72080.885721239218</v>
      </c>
      <c r="L4464" s="2">
        <f>A4464*PRICE_TOM+B4464*PRICE_CAR+C4464*PRICE_MES</f>
        <v>161298</v>
      </c>
      <c r="M4464" s="2">
        <f>A4464*FERT_BED_TOM+B4464*FERT_BED_CAR+C4464*FERT_BED_MES</f>
        <v>36520</v>
      </c>
      <c r="N4464" s="6">
        <f>IF(AND(D4464&lt;=TOTAL_BEDS,J4464&lt;=TEMP_WORKER_MAX*TEMP_WORKER_HRS),1,0)</f>
        <v>1</v>
      </c>
      <c r="O4464" s="2">
        <f>L4464-M4464-K4464-FIXED_COSTS</f>
        <v>32697.114278760782</v>
      </c>
      <c r="P4464" s="2">
        <f>IF(N4464=1,O4464,"")</f>
        <v>32697.114278760782</v>
      </c>
    </row>
    <row r="4465">
      <c r="A4465" s="6">
        <v>6</v>
      </c>
      <c r="B4465" s="6">
        <v>17</v>
      </c>
      <c r="C4465" s="6">
        <v>28</v>
      </c>
      <c r="D4465" s="6">
        <f>A4465+B4465+C4465</f>
        <v>51</v>
      </c>
      <c r="E4465" s="5">
        <f>IF(A4465=0,0,A4465*LABOR_HRS_WK_TOM*SEASON_WEEKS*(1+DIM_PCT_TOM)^A4465)</f>
        <v>956.64294000000041</v>
      </c>
      <c r="F4465" s="5">
        <f>IF(B4465=0,0,B4465*LABOR_HRS_WK_CAR*SEASON_WEEKS*(1+DIM_PCT_CAR)^B4465)</f>
        <v>776.02531320030891</v>
      </c>
      <c r="G4465" s="5">
        <f>IF(C4465=0,0,C4465*LABOR_HRS_WK_MES*SEASON_WEEKS*(1+DIM_PCT_MES)^C4465)</f>
        <v>1784.1503025602233</v>
      </c>
      <c r="H4465" s="5">
        <f>E4465+F4465+G4465</f>
        <v>3516.8185557605325</v>
      </c>
      <c r="I4465" s="5">
        <f>MIN(H4465,FARMER_HRS)</f>
        <v>720</v>
      </c>
      <c r="J4465" s="5">
        <f>MAX(0,H4465-FARMER_HRS)</f>
        <v>2796.8185557605325</v>
      </c>
      <c r="K4465" s="2">
        <f>I4465*FARMER_RATE+J4465*TEMP_WORKER_RATE</f>
        <v>73555.877704175917</v>
      </c>
      <c r="L4465" s="2">
        <f>A4465*PRICE_TOM+B4465*PRICE_CAR+C4465*PRICE_MES</f>
        <v>163998</v>
      </c>
      <c r="M4465" s="2">
        <f>A4465*FERT_BED_TOM+B4465*FERT_BED_CAR+C4465*FERT_BED_MES</f>
        <v>37400</v>
      </c>
      <c r="N4465" s="6">
        <f>IF(AND(D4465&lt;=TOTAL_BEDS,J4465&lt;=TEMP_WORKER_MAX*TEMP_WORKER_HRS),1,0)</f>
        <v>1</v>
      </c>
      <c r="O4465" s="2">
        <f>L4465-M4465-K4465-FIXED_COSTS</f>
        <v>33042.122295824083</v>
      </c>
      <c r="P4465" s="2">
        <f>IF(N4465=1,O4465,"")</f>
        <v>33042.122295824083</v>
      </c>
    </row>
    <row r="4466">
      <c r="A4466" s="6">
        <v>6</v>
      </c>
      <c r="B4466" s="6">
        <v>17</v>
      </c>
      <c r="C4466" s="6">
        <v>29</v>
      </c>
      <c r="D4466" s="6">
        <f>A4466+B4466+C4466</f>
        <v>52</v>
      </c>
      <c r="E4466" s="5">
        <f>IF(A4466=0,0,A4466*LABOR_HRS_WK_TOM*SEASON_WEEKS*(1+DIM_PCT_TOM)^A4466)</f>
        <v>956.64294000000041</v>
      </c>
      <c r="F4466" s="5">
        <f>IF(B4466=0,0,B4466*LABOR_HRS_WK_CAR*SEASON_WEEKS*(1+DIM_PCT_CAR)^B4466)</f>
        <v>776.02531320030891</v>
      </c>
      <c r="G4466" s="5">
        <f>IF(C4466=0,0,C4466*LABOR_HRS_WK_MES*SEASON_WEEKS*(1+DIM_PCT_MES)^C4466)</f>
        <v>1870.9683306758766</v>
      </c>
      <c r="H4466" s="5">
        <f>E4466+F4466+G4466</f>
        <v>3603.6365838761858</v>
      </c>
      <c r="I4466" s="5">
        <f>MIN(H4466,FARMER_HRS)</f>
        <v>720</v>
      </c>
      <c r="J4466" s="5">
        <f>MAX(0,H4466-FARMER_HRS)</f>
        <v>2883.6365838761858</v>
      </c>
      <c r="K4466" s="2">
        <f>I4466*FARMER_RATE+J4466*TEMP_WORKER_RATE</f>
        <v>75063.135136739336</v>
      </c>
      <c r="L4466" s="2">
        <f>A4466*PRICE_TOM+B4466*PRICE_CAR+C4466*PRICE_MES</f>
        <v>166698</v>
      </c>
      <c r="M4466" s="2">
        <f>A4466*FERT_BED_TOM+B4466*FERT_BED_CAR+C4466*FERT_BED_MES</f>
        <v>38280</v>
      </c>
      <c r="N4466" s="6">
        <f>IF(AND(D4466&lt;=TOTAL_BEDS,J4466&lt;=TEMP_WORKER_MAX*TEMP_WORKER_HRS),1,0)</f>
        <v>1</v>
      </c>
      <c r="O4466" s="2">
        <f>L4466-M4466-K4466-FIXED_COSTS</f>
        <v>33354.864863260664</v>
      </c>
      <c r="P4466" s="2">
        <f>IF(N4466=1,O4466,"")</f>
        <v>33354.864863260664</v>
      </c>
    </row>
    <row r="4467">
      <c r="A4467" s="6">
        <v>6</v>
      </c>
      <c r="B4467" s="6">
        <v>17</v>
      </c>
      <c r="C4467" s="6">
        <v>30</v>
      </c>
      <c r="D4467" s="6">
        <f>A4467+B4467+C4467</f>
        <v>53</v>
      </c>
      <c r="E4467" s="5">
        <f>IF(A4467=0,0,A4467*LABOR_HRS_WK_TOM*SEASON_WEEKS*(1+DIM_PCT_TOM)^A4467)</f>
        <v>956.64294000000041</v>
      </c>
      <c r="F4467" s="5">
        <f>IF(B4467=0,0,B4467*LABOR_HRS_WK_CAR*SEASON_WEEKS*(1+DIM_PCT_CAR)^B4467)</f>
        <v>776.02531320030891</v>
      </c>
      <c r="G4467" s="5">
        <f>IF(C4467=0,0,C4467*LABOR_HRS_WK_MES*SEASON_WEEKS*(1+DIM_PCT_MES)^C4467)</f>
        <v>1959.6780360096466</v>
      </c>
      <c r="H4467" s="5">
        <f>E4467+F4467+G4467</f>
        <v>3692.346289209956</v>
      </c>
      <c r="I4467" s="5">
        <f>MIN(H4467,FARMER_HRS)</f>
        <v>720</v>
      </c>
      <c r="J4467" s="5">
        <f>MAX(0,H4467-FARMER_HRS)</f>
        <v>2972.346289209956</v>
      </c>
      <c r="K4467" s="2">
        <f>I4467*FARMER_RATE+J4467*TEMP_WORKER_RATE</f>
        <v>76603.234187672846</v>
      </c>
      <c r="L4467" s="2">
        <f>A4467*PRICE_TOM+B4467*PRICE_CAR+C4467*PRICE_MES</f>
        <v>169398</v>
      </c>
      <c r="M4467" s="2">
        <f>A4467*FERT_BED_TOM+B4467*FERT_BED_CAR+C4467*FERT_BED_MES</f>
        <v>39160</v>
      </c>
      <c r="N4467" s="6">
        <f>IF(AND(D4467&lt;=TOTAL_BEDS,J4467&lt;=TEMP_WORKER_MAX*TEMP_WORKER_HRS),1,0)</f>
        <v>1</v>
      </c>
      <c r="O4467" s="2">
        <f>L4467-M4467-K4467-FIXED_COSTS</f>
        <v>33634.765812327154</v>
      </c>
      <c r="P4467" s="2">
        <f>IF(N4467=1,O4467,"")</f>
        <v>33634.765812327154</v>
      </c>
    </row>
    <row r="4468">
      <c r="A4468" s="6">
        <v>6</v>
      </c>
      <c r="B4468" s="6">
        <v>18</v>
      </c>
      <c r="C4468" s="6">
        <v>0</v>
      </c>
      <c r="D4468" s="6">
        <f>A4468+B4468+C4468</f>
        <v>24</v>
      </c>
      <c r="E4468" s="5">
        <f>IF(A4468=0,0,A4468*LABOR_HRS_WK_TOM*SEASON_WEEKS*(1+DIM_PCT_TOM)^A4468)</f>
        <v>956.64294000000041</v>
      </c>
      <c r="F4468" s="5">
        <f>IF(B4468=0,0,B4468*LABOR_HRS_WK_CAR*SEASON_WEEKS*(1+DIM_PCT_CAR)^B4468)</f>
        <v>842.21570756151152</v>
      </c>
      <c r="G4468" s="5">
        <f>IF(C4468=0,0,C4468*LABOR_HRS_WK_MES*SEASON_WEEKS*(1+DIM_PCT_MES)^C4468)</f>
        <v>0</v>
      </c>
      <c r="H4468" s="5">
        <f>E4468+F4468+G4468</f>
        <v>1798.858647561512</v>
      </c>
      <c r="I4468" s="5">
        <f>MIN(H4468,FARMER_HRS)</f>
        <v>720</v>
      </c>
      <c r="J4468" s="5">
        <f>MAX(0,H4468-FARMER_HRS)</f>
        <v>1078.858647561512</v>
      </c>
      <c r="K4468" s="2">
        <f>I4468*FARMER_RATE+J4468*TEMP_WORKER_RATE</f>
        <v>43730.184853498475</v>
      </c>
      <c r="L4468" s="2">
        <f>A4468*PRICE_TOM+B4468*PRICE_CAR+C4468*PRICE_MES</f>
        <v>90492</v>
      </c>
      <c r="M4468" s="2">
        <f>A4468*FERT_BED_TOM+B4468*FERT_BED_CAR+C4468*FERT_BED_MES</f>
        <v>13200</v>
      </c>
      <c r="N4468" s="6">
        <f>IF(AND(D4468&lt;=TOTAL_BEDS,J4468&lt;=TEMP_WORKER_MAX*TEMP_WORKER_HRS),1,0)</f>
        <v>1</v>
      </c>
      <c r="O4468" s="2">
        <f>L4468-M4468-K4468-FIXED_COSTS</f>
        <v>13561.815146501525</v>
      </c>
      <c r="P4468" s="2">
        <f>IF(N4468=1,O4468,"")</f>
        <v>13561.815146501525</v>
      </c>
    </row>
    <row r="4469">
      <c r="A4469" s="6">
        <v>6</v>
      </c>
      <c r="B4469" s="6">
        <v>18</v>
      </c>
      <c r="C4469" s="6">
        <v>1</v>
      </c>
      <c r="D4469" s="6">
        <f>A4469+B4469+C4469</f>
        <v>25</v>
      </c>
      <c r="E4469" s="5">
        <f>IF(A4469=0,0,A4469*LABOR_HRS_WK_TOM*SEASON_WEEKS*(1+DIM_PCT_TOM)^A4469)</f>
        <v>956.64294000000041</v>
      </c>
      <c r="F4469" s="5">
        <f>IF(B4469=0,0,B4469*LABOR_HRS_WK_CAR*SEASON_WEEKS*(1+DIM_PCT_CAR)^B4469)</f>
        <v>842.21570756151152</v>
      </c>
      <c r="G4469" s="5">
        <f>IF(C4469=0,0,C4469*LABOR_HRS_WK_MES*SEASON_WEEKS*(1+DIM_PCT_MES)^C4469)</f>
        <v>45.5625</v>
      </c>
      <c r="H4469" s="5">
        <f>E4469+F4469+G4469</f>
        <v>1844.421147561512</v>
      </c>
      <c r="I4469" s="5">
        <f>MIN(H4469,FARMER_HRS)</f>
        <v>720</v>
      </c>
      <c r="J4469" s="5">
        <f>MAX(0,H4469-FARMER_HRS)</f>
        <v>1124.421147561512</v>
      </c>
      <c r="K4469" s="2">
        <f>I4469*FARMER_RATE+J4469*TEMP_WORKER_RATE</f>
        <v>44521.200478498475</v>
      </c>
      <c r="L4469" s="2">
        <f>A4469*PRICE_TOM+B4469*PRICE_CAR+C4469*PRICE_MES</f>
        <v>93192</v>
      </c>
      <c r="M4469" s="2">
        <f>A4469*FERT_BED_TOM+B4469*FERT_BED_CAR+C4469*FERT_BED_MES</f>
        <v>14080</v>
      </c>
      <c r="N4469" s="6">
        <f>IF(AND(D4469&lt;=TOTAL_BEDS,J4469&lt;=TEMP_WORKER_MAX*TEMP_WORKER_HRS),1,0)</f>
        <v>1</v>
      </c>
      <c r="O4469" s="2">
        <f>L4469-M4469-K4469-FIXED_COSTS</f>
        <v>14590.799521501525</v>
      </c>
      <c r="P4469" s="2">
        <f>IF(N4469=1,O4469,"")</f>
        <v>14590.799521501525</v>
      </c>
    </row>
    <row r="4470">
      <c r="A4470" s="6">
        <v>6</v>
      </c>
      <c r="B4470" s="6">
        <v>18</v>
      </c>
      <c r="C4470" s="6">
        <v>2</v>
      </c>
      <c r="D4470" s="6">
        <f>A4470+B4470+C4470</f>
        <v>26</v>
      </c>
      <c r="E4470" s="5">
        <f>IF(A4470=0,0,A4470*LABOR_HRS_WK_TOM*SEASON_WEEKS*(1+DIM_PCT_TOM)^A4470)</f>
        <v>956.64294000000041</v>
      </c>
      <c r="F4470" s="5">
        <f>IF(B4470=0,0,B4470*LABOR_HRS_WK_CAR*SEASON_WEEKS*(1+DIM_PCT_CAR)^B4470)</f>
        <v>842.21570756151152</v>
      </c>
      <c r="G4470" s="5">
        <f>IF(C4470=0,0,C4470*LABOR_HRS_WK_MES*SEASON_WEEKS*(1+DIM_PCT_MES)^C4470)</f>
        <v>92.2640625</v>
      </c>
      <c r="H4470" s="5">
        <f>E4470+F4470+G4470</f>
        <v>1891.122710061512</v>
      </c>
      <c r="I4470" s="5">
        <f>MIN(H4470,FARMER_HRS)</f>
        <v>720</v>
      </c>
      <c r="J4470" s="5">
        <f>MAX(0,H4470-FARMER_HRS)</f>
        <v>1171.122710061512</v>
      </c>
      <c r="K4470" s="2">
        <f>I4470*FARMER_RATE+J4470*TEMP_WORKER_RATE</f>
        <v>45331.991494123475</v>
      </c>
      <c r="L4470" s="2">
        <f>A4470*PRICE_TOM+B4470*PRICE_CAR+C4470*PRICE_MES</f>
        <v>95892</v>
      </c>
      <c r="M4470" s="2">
        <f>A4470*FERT_BED_TOM+B4470*FERT_BED_CAR+C4470*FERT_BED_MES</f>
        <v>14960</v>
      </c>
      <c r="N4470" s="6">
        <f>IF(AND(D4470&lt;=TOTAL_BEDS,J4470&lt;=TEMP_WORKER_MAX*TEMP_WORKER_HRS),1,0)</f>
        <v>1</v>
      </c>
      <c r="O4470" s="2">
        <f>L4470-M4470-K4470-FIXED_COSTS</f>
        <v>15600.008505876525</v>
      </c>
      <c r="P4470" s="2">
        <f>IF(N4470=1,O4470,"")</f>
        <v>15600.008505876525</v>
      </c>
    </row>
    <row r="4471">
      <c r="A4471" s="6">
        <v>6</v>
      </c>
      <c r="B4471" s="6">
        <v>18</v>
      </c>
      <c r="C4471" s="6">
        <v>3</v>
      </c>
      <c r="D4471" s="6">
        <f>A4471+B4471+C4471</f>
        <v>27</v>
      </c>
      <c r="E4471" s="5">
        <f>IF(A4471=0,0,A4471*LABOR_HRS_WK_TOM*SEASON_WEEKS*(1+DIM_PCT_TOM)^A4471)</f>
        <v>956.64294000000041</v>
      </c>
      <c r="F4471" s="5">
        <f>IF(B4471=0,0,B4471*LABOR_HRS_WK_CAR*SEASON_WEEKS*(1+DIM_PCT_CAR)^B4471)</f>
        <v>842.21570756151152</v>
      </c>
      <c r="G4471" s="5">
        <f>IF(C4471=0,0,C4471*LABOR_HRS_WK_MES*SEASON_WEEKS*(1+DIM_PCT_MES)^C4471)</f>
        <v>140.12604492187498</v>
      </c>
      <c r="H4471" s="5">
        <f>E4471+F4471+G4471</f>
        <v>1938.9846924833871</v>
      </c>
      <c r="I4471" s="5">
        <f>MIN(H4471,FARMER_HRS)</f>
        <v>720</v>
      </c>
      <c r="J4471" s="5">
        <f>MAX(0,H4471-FARMER_HRS)</f>
        <v>1218.9846924833871</v>
      </c>
      <c r="K4471" s="2">
        <f>I4471*FARMER_RATE+J4471*TEMP_WORKER_RATE</f>
        <v>46162.928688947693</v>
      </c>
      <c r="L4471" s="2">
        <f>A4471*PRICE_TOM+B4471*PRICE_CAR+C4471*PRICE_MES</f>
        <v>98592</v>
      </c>
      <c r="M4471" s="2">
        <f>A4471*FERT_BED_TOM+B4471*FERT_BED_CAR+C4471*FERT_BED_MES</f>
        <v>15840</v>
      </c>
      <c r="N4471" s="6">
        <f>IF(AND(D4471&lt;=TOTAL_BEDS,J4471&lt;=TEMP_WORKER_MAX*TEMP_WORKER_HRS),1,0)</f>
        <v>1</v>
      </c>
      <c r="O4471" s="2">
        <f>L4471-M4471-K4471-FIXED_COSTS</f>
        <v>16589.071311052307</v>
      </c>
      <c r="P4471" s="2">
        <f>IF(N4471=1,O4471,"")</f>
        <v>16589.071311052307</v>
      </c>
    </row>
    <row r="4472">
      <c r="A4472" s="6">
        <v>6</v>
      </c>
      <c r="B4472" s="6">
        <v>18</v>
      </c>
      <c r="C4472" s="6">
        <v>4</v>
      </c>
      <c r="D4472" s="6">
        <f>A4472+B4472+C4472</f>
        <v>28</v>
      </c>
      <c r="E4472" s="5">
        <f>IF(A4472=0,0,A4472*LABOR_HRS_WK_TOM*SEASON_WEEKS*(1+DIM_PCT_TOM)^A4472)</f>
        <v>956.64294000000041</v>
      </c>
      <c r="F4472" s="5">
        <f>IF(B4472=0,0,B4472*LABOR_HRS_WK_CAR*SEASON_WEEKS*(1+DIM_PCT_CAR)^B4472)</f>
        <v>842.21570756151152</v>
      </c>
      <c r="G4472" s="5">
        <f>IF(C4472=0,0,C4472*LABOR_HRS_WK_MES*SEASON_WEEKS*(1+DIM_PCT_MES)^C4472)</f>
        <v>189.17016064453119</v>
      </c>
      <c r="H4472" s="5">
        <f>E4472+F4472+G4472</f>
        <v>1988.0288082060433</v>
      </c>
      <c r="I4472" s="5">
        <f>MIN(H4472,FARMER_HRS)</f>
        <v>720</v>
      </c>
      <c r="J4472" s="5">
        <f>MAX(0,H4472-FARMER_HRS)</f>
        <v>1268.0288082060433</v>
      </c>
      <c r="K4472" s="2">
        <f>I4472*FARMER_RATE+J4472*TEMP_WORKER_RATE</f>
        <v>47014.38903135492</v>
      </c>
      <c r="L4472" s="2">
        <f>A4472*PRICE_TOM+B4472*PRICE_CAR+C4472*PRICE_MES</f>
        <v>101292</v>
      </c>
      <c r="M4472" s="2">
        <f>A4472*FERT_BED_TOM+B4472*FERT_BED_CAR+C4472*FERT_BED_MES</f>
        <v>16720</v>
      </c>
      <c r="N4472" s="6">
        <f>IF(AND(D4472&lt;=TOTAL_BEDS,J4472&lt;=TEMP_WORKER_MAX*TEMP_WORKER_HRS),1,0)</f>
        <v>1</v>
      </c>
      <c r="O4472" s="2">
        <f>L4472-M4472-K4472-FIXED_COSTS</f>
        <v>17557.61096864508</v>
      </c>
      <c r="P4472" s="2">
        <f>IF(N4472=1,O4472,"")</f>
        <v>17557.61096864508</v>
      </c>
    </row>
    <row r="4473">
      <c r="A4473" s="6">
        <v>6</v>
      </c>
      <c r="B4473" s="6">
        <v>18</v>
      </c>
      <c r="C4473" s="6">
        <v>5</v>
      </c>
      <c r="D4473" s="6">
        <f>A4473+B4473+C4473</f>
        <v>29</v>
      </c>
      <c r="E4473" s="5">
        <f>IF(A4473=0,0,A4473*LABOR_HRS_WK_TOM*SEASON_WEEKS*(1+DIM_PCT_TOM)^A4473)</f>
        <v>956.64294000000041</v>
      </c>
      <c r="F4473" s="5">
        <f>IF(B4473=0,0,B4473*LABOR_HRS_WK_CAR*SEASON_WEEKS*(1+DIM_PCT_CAR)^B4473)</f>
        <v>842.21570756151152</v>
      </c>
      <c r="G4473" s="5">
        <f>IF(C4473=0,0,C4473*LABOR_HRS_WK_MES*SEASON_WEEKS*(1+DIM_PCT_MES)^C4473)</f>
        <v>239.41848456573481</v>
      </c>
      <c r="H4473" s="5">
        <f>E4473+F4473+G4473</f>
        <v>2038.2771321272469</v>
      </c>
      <c r="I4473" s="5">
        <f>MIN(H4473,FARMER_HRS)</f>
        <v>720</v>
      </c>
      <c r="J4473" s="5">
        <f>MAX(0,H4473-FARMER_HRS)</f>
        <v>1318.2771321272469</v>
      </c>
      <c r="K4473" s="2">
        <f>I4473*FARMER_RATE+J4473*TEMP_WORKER_RATE</f>
        <v>47886.755766098038</v>
      </c>
      <c r="L4473" s="2">
        <f>A4473*PRICE_TOM+B4473*PRICE_CAR+C4473*PRICE_MES</f>
        <v>103992</v>
      </c>
      <c r="M4473" s="2">
        <f>A4473*FERT_BED_TOM+B4473*FERT_BED_CAR+C4473*FERT_BED_MES</f>
        <v>17600</v>
      </c>
      <c r="N4473" s="6">
        <f>IF(AND(D4473&lt;=TOTAL_BEDS,J4473&lt;=TEMP_WORKER_MAX*TEMP_WORKER_HRS),1,0)</f>
        <v>1</v>
      </c>
      <c r="O4473" s="2">
        <f>L4473-M4473-K4473-FIXED_COSTS</f>
        <v>18505.244233901962</v>
      </c>
      <c r="P4473" s="2">
        <f>IF(N4473=1,O4473,"")</f>
        <v>18505.244233901962</v>
      </c>
    </row>
    <row r="4474">
      <c r="A4474" s="6">
        <v>6</v>
      </c>
      <c r="B4474" s="6">
        <v>18</v>
      </c>
      <c r="C4474" s="6">
        <v>6</v>
      </c>
      <c r="D4474" s="6">
        <f>A4474+B4474+C4474</f>
        <v>30</v>
      </c>
      <c r="E4474" s="5">
        <f>IF(A4474=0,0,A4474*LABOR_HRS_WK_TOM*SEASON_WEEKS*(1+DIM_PCT_TOM)^A4474)</f>
        <v>956.64294000000041</v>
      </c>
      <c r="F4474" s="5">
        <f>IF(B4474=0,0,B4474*LABOR_HRS_WK_CAR*SEASON_WEEKS*(1+DIM_PCT_CAR)^B4474)</f>
        <v>842.21570756151152</v>
      </c>
      <c r="G4474" s="5">
        <f>IF(C4474=0,0,C4474*LABOR_HRS_WK_MES*SEASON_WEEKS*(1+DIM_PCT_MES)^C4474)</f>
        <v>290.89345874736773</v>
      </c>
      <c r="H4474" s="5">
        <f>E4474+F4474+G4474</f>
        <v>2089.75210630888</v>
      </c>
      <c r="I4474" s="5">
        <f>MIN(H4474,FARMER_HRS)</f>
        <v>720</v>
      </c>
      <c r="J4474" s="5">
        <f>MAX(0,H4474-FARMER_HRS)</f>
        <v>1369.7521063088798</v>
      </c>
      <c r="K4474" s="2">
        <f>I4474*FARMER_RATE+J4474*TEMP_WORKER_RATE</f>
        <v>48780.41851230694</v>
      </c>
      <c r="L4474" s="2">
        <f>A4474*PRICE_TOM+B4474*PRICE_CAR+C4474*PRICE_MES</f>
        <v>106692</v>
      </c>
      <c r="M4474" s="2">
        <f>A4474*FERT_BED_TOM+B4474*FERT_BED_CAR+C4474*FERT_BED_MES</f>
        <v>18480</v>
      </c>
      <c r="N4474" s="6">
        <f>IF(AND(D4474&lt;=TOTAL_BEDS,J4474&lt;=TEMP_WORKER_MAX*TEMP_WORKER_HRS),1,0)</f>
        <v>1</v>
      </c>
      <c r="O4474" s="2">
        <f>L4474-M4474-K4474-FIXED_COSTS</f>
        <v>19431.58148769306</v>
      </c>
      <c r="P4474" s="2">
        <f>IF(N4474=1,O4474,"")</f>
        <v>19431.58148769306</v>
      </c>
    </row>
    <row r="4475">
      <c r="A4475" s="6">
        <v>6</v>
      </c>
      <c r="B4475" s="6">
        <v>18</v>
      </c>
      <c r="C4475" s="6">
        <v>7</v>
      </c>
      <c r="D4475" s="6">
        <f>A4475+B4475+C4475</f>
        <v>31</v>
      </c>
      <c r="E4475" s="5">
        <f>IF(A4475=0,0,A4475*LABOR_HRS_WK_TOM*SEASON_WEEKS*(1+DIM_PCT_TOM)^A4475)</f>
        <v>956.64294000000041</v>
      </c>
      <c r="F4475" s="5">
        <f>IF(B4475=0,0,B4475*LABOR_HRS_WK_CAR*SEASON_WEEKS*(1+DIM_PCT_CAR)^B4475)</f>
        <v>842.21570756151152</v>
      </c>
      <c r="G4475" s="5">
        <f>IF(C4475=0,0,C4475*LABOR_HRS_WK_MES*SEASON_WEEKS*(1+DIM_PCT_MES)^C4475)</f>
        <v>343.61789814532818</v>
      </c>
      <c r="H4475" s="5">
        <f>E4475+F4475+G4475</f>
        <v>2142.47654570684</v>
      </c>
      <c r="I4475" s="5">
        <f>MIN(H4475,FARMER_HRS)</f>
        <v>720</v>
      </c>
      <c r="J4475" s="5">
        <f>MAX(0,H4475-FARMER_HRS)</f>
        <v>1422.4765457068402</v>
      </c>
      <c r="K4475" s="2">
        <f>I4475*FARMER_RATE+J4475*TEMP_WORKER_RATE</f>
        <v>49695.773362965978</v>
      </c>
      <c r="L4475" s="2">
        <f>A4475*PRICE_TOM+B4475*PRICE_CAR+C4475*PRICE_MES</f>
        <v>109392</v>
      </c>
      <c r="M4475" s="2">
        <f>A4475*FERT_BED_TOM+B4475*FERT_BED_CAR+C4475*FERT_BED_MES</f>
        <v>19360</v>
      </c>
      <c r="N4475" s="6">
        <f>IF(AND(D4475&lt;=TOTAL_BEDS,J4475&lt;=TEMP_WORKER_MAX*TEMP_WORKER_HRS),1,0)</f>
        <v>1</v>
      </c>
      <c r="O4475" s="2">
        <f>L4475-M4475-K4475-FIXED_COSTS</f>
        <v>20336.226637034022</v>
      </c>
      <c r="P4475" s="2">
        <f>IF(N4475=1,O4475,"")</f>
        <v>20336.226637034022</v>
      </c>
    </row>
    <row r="4476">
      <c r="A4476" s="6">
        <v>6</v>
      </c>
      <c r="B4476" s="6">
        <v>18</v>
      </c>
      <c r="C4476" s="6">
        <v>8</v>
      </c>
      <c r="D4476" s="6">
        <f>A4476+B4476+C4476</f>
        <v>32</v>
      </c>
      <c r="E4476" s="5">
        <f>IF(A4476=0,0,A4476*LABOR_HRS_WK_TOM*SEASON_WEEKS*(1+DIM_PCT_TOM)^A4476)</f>
        <v>956.64294000000041</v>
      </c>
      <c r="F4476" s="5">
        <f>IF(B4476=0,0,B4476*LABOR_HRS_WK_CAR*SEASON_WEEKS*(1+DIM_PCT_CAR)^B4476)</f>
        <v>842.21570756151152</v>
      </c>
      <c r="G4476" s="5">
        <f>IF(C4476=0,0,C4476*LABOR_HRS_WK_MES*SEASON_WEEKS*(1+DIM_PCT_MES)^C4476)</f>
        <v>397.61499642530833</v>
      </c>
      <c r="H4476" s="5">
        <f>E4476+F4476+G4476</f>
        <v>2196.47364398682</v>
      </c>
      <c r="I4476" s="5">
        <f>MIN(H4476,FARMER_HRS)</f>
        <v>720</v>
      </c>
      <c r="J4476" s="5">
        <f>MAX(0,H4476-FARMER_HRS)</f>
        <v>1476.4736439868202</v>
      </c>
      <c r="K4476" s="2">
        <f>I4476*FARMER_RATE+J4476*TEMP_WORKER_RATE</f>
        <v>50633.2229858823</v>
      </c>
      <c r="L4476" s="2">
        <f>A4476*PRICE_TOM+B4476*PRICE_CAR+C4476*PRICE_MES</f>
        <v>112092</v>
      </c>
      <c r="M4476" s="2">
        <f>A4476*FERT_BED_TOM+B4476*FERT_BED_CAR+C4476*FERT_BED_MES</f>
        <v>20240</v>
      </c>
      <c r="N4476" s="6">
        <f>IF(AND(D4476&lt;=TOTAL_BEDS,J4476&lt;=TEMP_WORKER_MAX*TEMP_WORKER_HRS),1,0)</f>
        <v>1</v>
      </c>
      <c r="O4476" s="2">
        <f>L4476-M4476-K4476-FIXED_COSTS</f>
        <v>21218.777014117702</v>
      </c>
      <c r="P4476" s="2">
        <f>IF(N4476=1,O4476,"")</f>
        <v>21218.777014117702</v>
      </c>
    </row>
    <row r="4477">
      <c r="A4477" s="6">
        <v>6</v>
      </c>
      <c r="B4477" s="6">
        <v>18</v>
      </c>
      <c r="C4477" s="6">
        <v>9</v>
      </c>
      <c r="D4477" s="6">
        <f>A4477+B4477+C4477</f>
        <v>33</v>
      </c>
      <c r="E4477" s="5">
        <f>IF(A4477=0,0,A4477*LABOR_HRS_WK_TOM*SEASON_WEEKS*(1+DIM_PCT_TOM)^A4477)</f>
        <v>956.64294000000041</v>
      </c>
      <c r="F4477" s="5">
        <f>IF(B4477=0,0,B4477*LABOR_HRS_WK_CAR*SEASON_WEEKS*(1+DIM_PCT_CAR)^B4477)</f>
        <v>842.21570756151152</v>
      </c>
      <c r="G4477" s="5">
        <f>IF(C4477=0,0,C4477*LABOR_HRS_WK_MES*SEASON_WEEKS*(1+DIM_PCT_MES)^C4477)</f>
        <v>452.90833186570273</v>
      </c>
      <c r="H4477" s="5">
        <f>E4477+F4477+G4477</f>
        <v>2251.7669794272147</v>
      </c>
      <c r="I4477" s="5">
        <f>MIN(H4477,FARMER_HRS)</f>
        <v>720</v>
      </c>
      <c r="J4477" s="5">
        <f>MAX(0,H4477-FARMER_HRS)</f>
        <v>1531.7669794272147</v>
      </c>
      <c r="K4477" s="2">
        <f>I4477*FARMER_RATE+J4477*TEMP_WORKER_RATE</f>
        <v>51593.176726166916</v>
      </c>
      <c r="L4477" s="2">
        <f>A4477*PRICE_TOM+B4477*PRICE_CAR+C4477*PRICE_MES</f>
        <v>114792</v>
      </c>
      <c r="M4477" s="2">
        <f>A4477*FERT_BED_TOM+B4477*FERT_BED_CAR+C4477*FERT_BED_MES</f>
        <v>21120</v>
      </c>
      <c r="N4477" s="6">
        <f>IF(AND(D4477&lt;=TOTAL_BEDS,J4477&lt;=TEMP_WORKER_MAX*TEMP_WORKER_HRS),1,0)</f>
        <v>1</v>
      </c>
      <c r="O4477" s="2">
        <f>L4477-M4477-K4477-FIXED_COSTS</f>
        <v>22078.823273833084</v>
      </c>
      <c r="P4477" s="2">
        <f>IF(N4477=1,O4477,"")</f>
        <v>22078.823273833084</v>
      </c>
    </row>
    <row r="4478">
      <c r="A4478" s="6">
        <v>6</v>
      </c>
      <c r="B4478" s="6">
        <v>18</v>
      </c>
      <c r="C4478" s="6">
        <v>10</v>
      </c>
      <c r="D4478" s="6">
        <f>A4478+B4478+C4478</f>
        <v>34</v>
      </c>
      <c r="E4478" s="5">
        <f>IF(A4478=0,0,A4478*LABOR_HRS_WK_TOM*SEASON_WEEKS*(1+DIM_PCT_TOM)^A4478)</f>
        <v>956.64294000000041</v>
      </c>
      <c r="F4478" s="5">
        <f>IF(B4478=0,0,B4478*LABOR_HRS_WK_CAR*SEASON_WEEKS*(1+DIM_PCT_CAR)^B4478)</f>
        <v>842.21570756151152</v>
      </c>
      <c r="G4478" s="5">
        <f>IF(C4478=0,0,C4478*LABOR_HRS_WK_MES*SEASON_WEEKS*(1+DIM_PCT_MES)^C4478)</f>
        <v>509.52187334891551</v>
      </c>
      <c r="H4478" s="5">
        <f>E4478+F4478+G4478</f>
        <v>2308.3805209104275</v>
      </c>
      <c r="I4478" s="5">
        <f>MIN(H4478,FARMER_HRS)</f>
        <v>720</v>
      </c>
      <c r="J4478" s="5">
        <f>MAX(0,H4478-FARMER_HRS)</f>
        <v>1588.3805209104275</v>
      </c>
      <c r="K4478" s="2">
        <f>I4478*FARMER_RATE+J4478*TEMP_WORKER_RATE</f>
        <v>52576.050710250478</v>
      </c>
      <c r="L4478" s="2">
        <f>A4478*PRICE_TOM+B4478*PRICE_CAR+C4478*PRICE_MES</f>
        <v>117492</v>
      </c>
      <c r="M4478" s="2">
        <f>A4478*FERT_BED_TOM+B4478*FERT_BED_CAR+C4478*FERT_BED_MES</f>
        <v>22000</v>
      </c>
      <c r="N4478" s="6">
        <f>IF(AND(D4478&lt;=TOTAL_BEDS,J4478&lt;=TEMP_WORKER_MAX*TEMP_WORKER_HRS),1,0)</f>
        <v>1</v>
      </c>
      <c r="O4478" s="2">
        <f>L4478-M4478-K4478-FIXED_COSTS</f>
        <v>22915.949289749522</v>
      </c>
      <c r="P4478" s="2">
        <f>IF(N4478=1,O4478,"")</f>
        <v>22915.949289749522</v>
      </c>
    </row>
    <row r="4479">
      <c r="A4479" s="6">
        <v>6</v>
      </c>
      <c r="B4479" s="6">
        <v>18</v>
      </c>
      <c r="C4479" s="6">
        <v>11</v>
      </c>
      <c r="D4479" s="6">
        <f>A4479+B4479+C4479</f>
        <v>35</v>
      </c>
      <c r="E4479" s="5">
        <f>IF(A4479=0,0,A4479*LABOR_HRS_WK_TOM*SEASON_WEEKS*(1+DIM_PCT_TOM)^A4479)</f>
        <v>956.64294000000041</v>
      </c>
      <c r="F4479" s="5">
        <f>IF(B4479=0,0,B4479*LABOR_HRS_WK_CAR*SEASON_WEEKS*(1+DIM_PCT_CAR)^B4479)</f>
        <v>842.21570756151152</v>
      </c>
      <c r="G4479" s="5">
        <f>IF(C4479=0,0,C4479*LABOR_HRS_WK_MES*SEASON_WEEKS*(1+DIM_PCT_MES)^C4479)</f>
        <v>567.47998644235463</v>
      </c>
      <c r="H4479" s="5">
        <f>E4479+F4479+G4479</f>
        <v>2366.3386340038669</v>
      </c>
      <c r="I4479" s="5">
        <f>MIN(H4479,FARMER_HRS)</f>
        <v>720</v>
      </c>
      <c r="J4479" s="5">
        <f>MAX(0,H4479-FARMER_HRS)</f>
        <v>1646.3386340038669</v>
      </c>
      <c r="K4479" s="2">
        <f>I4479*FARMER_RATE+J4479*TEMP_WORKER_RATE</f>
        <v>53582.267951456022</v>
      </c>
      <c r="L4479" s="2">
        <f>A4479*PRICE_TOM+B4479*PRICE_CAR+C4479*PRICE_MES</f>
        <v>120192</v>
      </c>
      <c r="M4479" s="2">
        <f>A4479*FERT_BED_TOM+B4479*FERT_BED_CAR+C4479*FERT_BED_MES</f>
        <v>22880</v>
      </c>
      <c r="N4479" s="6">
        <f>IF(AND(D4479&lt;=TOTAL_BEDS,J4479&lt;=TEMP_WORKER_MAX*TEMP_WORKER_HRS),1,0)</f>
        <v>1</v>
      </c>
      <c r="O4479" s="2">
        <f>L4479-M4479-K4479-FIXED_COSTS</f>
        <v>23729.732048543978</v>
      </c>
      <c r="P4479" s="2">
        <f>IF(N4479=1,O4479,"")</f>
        <v>23729.732048543978</v>
      </c>
    </row>
    <row r="4480">
      <c r="A4480" s="6">
        <v>6</v>
      </c>
      <c r="B4480" s="6">
        <v>18</v>
      </c>
      <c r="C4480" s="6">
        <v>12</v>
      </c>
      <c r="D4480" s="6">
        <f>A4480+B4480+C4480</f>
        <v>36</v>
      </c>
      <c r="E4480" s="5">
        <f>IF(A4480=0,0,A4480*LABOR_HRS_WK_TOM*SEASON_WEEKS*(1+DIM_PCT_TOM)^A4480)</f>
        <v>956.64294000000041</v>
      </c>
      <c r="F4480" s="5">
        <f>IF(B4480=0,0,B4480*LABOR_HRS_WK_CAR*SEASON_WEEKS*(1+DIM_PCT_CAR)^B4480)</f>
        <v>842.21570756151152</v>
      </c>
      <c r="G4480" s="5">
        <f>IF(C4480=0,0,C4480*LABOR_HRS_WK_MES*SEASON_WEEKS*(1+DIM_PCT_MES)^C4480)</f>
        <v>626.807439570419</v>
      </c>
      <c r="H4480" s="5">
        <f>E4480+F4480+G4480</f>
        <v>2425.6660871319309</v>
      </c>
      <c r="I4480" s="5">
        <f>MIN(H4480,FARMER_HRS)</f>
        <v>720</v>
      </c>
      <c r="J4480" s="5">
        <f>MAX(0,H4480-FARMER_HRS)</f>
        <v>1705.6660871319309</v>
      </c>
      <c r="K4480" s="2">
        <f>I4480*FARMER_RATE+J4480*TEMP_WORKER_RATE</f>
        <v>54612.258457151576</v>
      </c>
      <c r="L4480" s="2">
        <f>A4480*PRICE_TOM+B4480*PRICE_CAR+C4480*PRICE_MES</f>
        <v>122892</v>
      </c>
      <c r="M4480" s="2">
        <f>A4480*FERT_BED_TOM+B4480*FERT_BED_CAR+C4480*FERT_BED_MES</f>
        <v>23760</v>
      </c>
      <c r="N4480" s="6">
        <f>IF(AND(D4480&lt;=TOTAL_BEDS,J4480&lt;=TEMP_WORKER_MAX*TEMP_WORKER_HRS),1,0)</f>
        <v>1</v>
      </c>
      <c r="O4480" s="2">
        <f>L4480-M4480-K4480-FIXED_COSTS</f>
        <v>24519.741542848424</v>
      </c>
      <c r="P4480" s="2">
        <f>IF(N4480=1,O4480,"")</f>
        <v>24519.741542848424</v>
      </c>
    </row>
    <row r="4481">
      <c r="A4481" s="6">
        <v>6</v>
      </c>
      <c r="B4481" s="6">
        <v>18</v>
      </c>
      <c r="C4481" s="6">
        <v>13</v>
      </c>
      <c r="D4481" s="6">
        <f>A4481+B4481+C4481</f>
        <v>37</v>
      </c>
      <c r="E4481" s="5">
        <f>IF(A4481=0,0,A4481*LABOR_HRS_WK_TOM*SEASON_WEEKS*(1+DIM_PCT_TOM)^A4481)</f>
        <v>956.64294000000041</v>
      </c>
      <c r="F4481" s="5">
        <f>IF(B4481=0,0,B4481*LABOR_HRS_WK_CAR*SEASON_WEEKS*(1+DIM_PCT_CAR)^B4481)</f>
        <v>842.21570756151152</v>
      </c>
      <c r="G4481" s="5">
        <f>IF(C4481=0,0,C4481*LABOR_HRS_WK_MES*SEASON_WEEKS*(1+DIM_PCT_MES)^C4481)</f>
        <v>687.52941027880331</v>
      </c>
      <c r="H4481" s="5">
        <f>E4481+F4481+G4481</f>
        <v>2486.3880578403155</v>
      </c>
      <c r="I4481" s="5">
        <f>MIN(H4481,FARMER_HRS)</f>
        <v>720</v>
      </c>
      <c r="J4481" s="5">
        <f>MAX(0,H4481-FARMER_HRS)</f>
        <v>1766.3880578403155</v>
      </c>
      <c r="K4481" s="2">
        <f>I4481*FARMER_RATE+J4481*TEMP_WORKER_RATE</f>
        <v>55666.459337505476</v>
      </c>
      <c r="L4481" s="2">
        <f>A4481*PRICE_TOM+B4481*PRICE_CAR+C4481*PRICE_MES</f>
        <v>125592</v>
      </c>
      <c r="M4481" s="2">
        <f>A4481*FERT_BED_TOM+B4481*FERT_BED_CAR+C4481*FERT_BED_MES</f>
        <v>24640</v>
      </c>
      <c r="N4481" s="6">
        <f>IF(AND(D4481&lt;=TOTAL_BEDS,J4481&lt;=TEMP_WORKER_MAX*TEMP_WORKER_HRS),1,0)</f>
        <v>1</v>
      </c>
      <c r="O4481" s="2">
        <f>L4481-M4481-K4481-FIXED_COSTS</f>
        <v>25285.540662494524</v>
      </c>
      <c r="P4481" s="2">
        <f>IF(N4481=1,O4481,"")</f>
        <v>25285.540662494524</v>
      </c>
    </row>
    <row r="4482">
      <c r="A4482" s="6">
        <v>6</v>
      </c>
      <c r="B4482" s="6">
        <v>18</v>
      </c>
      <c r="C4482" s="6">
        <v>14</v>
      </c>
      <c r="D4482" s="6">
        <f>A4482+B4482+C4482</f>
        <v>38</v>
      </c>
      <c r="E4482" s="5">
        <f>IF(A4482=0,0,A4482*LABOR_HRS_WK_TOM*SEASON_WEEKS*(1+DIM_PCT_TOM)^A4482)</f>
        <v>956.64294000000041</v>
      </c>
      <c r="F4482" s="5">
        <f>IF(B4482=0,0,B4482*LABOR_HRS_WK_CAR*SEASON_WEEKS*(1+DIM_PCT_CAR)^B4482)</f>
        <v>842.21570756151152</v>
      </c>
      <c r="G4482" s="5">
        <f>IF(C4482=0,0,C4482*LABOR_HRS_WK_MES*SEASON_WEEKS*(1+DIM_PCT_MES)^C4482)</f>
        <v>749.67149159246435</v>
      </c>
      <c r="H4482" s="5">
        <f>E4482+F4482+G4482</f>
        <v>2548.5301391539765</v>
      </c>
      <c r="I4482" s="5">
        <f>MIN(H4482,FARMER_HRS)</f>
        <v>720</v>
      </c>
      <c r="J4482" s="5">
        <f>MAX(0,H4482-FARMER_HRS)</f>
        <v>1828.5301391539765</v>
      </c>
      <c r="K4482" s="2">
        <f>I4482*FARMER_RATE+J4482*TEMP_WORKER_RATE</f>
        <v>56745.314915867646</v>
      </c>
      <c r="L4482" s="2">
        <f>A4482*PRICE_TOM+B4482*PRICE_CAR+C4482*PRICE_MES</f>
        <v>128292</v>
      </c>
      <c r="M4482" s="2">
        <f>A4482*FERT_BED_TOM+B4482*FERT_BED_CAR+C4482*FERT_BED_MES</f>
        <v>25520</v>
      </c>
      <c r="N4482" s="6">
        <f>IF(AND(D4482&lt;=TOTAL_BEDS,J4482&lt;=TEMP_WORKER_MAX*TEMP_WORKER_HRS),1,0)</f>
        <v>1</v>
      </c>
      <c r="O4482" s="2">
        <f>L4482-M4482-K4482-FIXED_COSTS</f>
        <v>26026.685084132354</v>
      </c>
      <c r="P4482" s="2">
        <f>IF(N4482=1,O4482,"")</f>
        <v>26026.685084132354</v>
      </c>
    </row>
    <row r="4483">
      <c r="A4483" s="6">
        <v>6</v>
      </c>
      <c r="B4483" s="6">
        <v>18</v>
      </c>
      <c r="C4483" s="6">
        <v>15</v>
      </c>
      <c r="D4483" s="6">
        <f>A4483+B4483+C4483</f>
        <v>39</v>
      </c>
      <c r="E4483" s="5">
        <f>IF(A4483=0,0,A4483*LABOR_HRS_WK_TOM*SEASON_WEEKS*(1+DIM_PCT_TOM)^A4483)</f>
        <v>956.64294000000041</v>
      </c>
      <c r="F4483" s="5">
        <f>IF(B4483=0,0,B4483*LABOR_HRS_WK_CAR*SEASON_WEEKS*(1+DIM_PCT_CAR)^B4483)</f>
        <v>842.21570756151152</v>
      </c>
      <c r="G4483" s="5">
        <f>IF(C4483=0,0,C4483*LABOR_HRS_WK_MES*SEASON_WEEKS*(1+DIM_PCT_MES)^C4483)</f>
        <v>813.25969846861074</v>
      </c>
      <c r="H4483" s="5">
        <f>E4483+F4483+G4483</f>
        <v>2612.1183460301227</v>
      </c>
      <c r="I4483" s="5">
        <f>MIN(H4483,FARMER_HRS)</f>
        <v>720</v>
      </c>
      <c r="J4483" s="5">
        <f>MAX(0,H4483-FARMER_HRS)</f>
        <v>1892.1183460301227</v>
      </c>
      <c r="K4483" s="2">
        <f>I4483*FARMER_RATE+J4483*TEMP_WORKER_RATE</f>
        <v>57849.27684080074</v>
      </c>
      <c r="L4483" s="2">
        <f>A4483*PRICE_TOM+B4483*PRICE_CAR+C4483*PRICE_MES</f>
        <v>130992</v>
      </c>
      <c r="M4483" s="2">
        <f>A4483*FERT_BED_TOM+B4483*FERT_BED_CAR+C4483*FERT_BED_MES</f>
        <v>26400</v>
      </c>
      <c r="N4483" s="6">
        <f>IF(AND(D4483&lt;=TOTAL_BEDS,J4483&lt;=TEMP_WORKER_MAX*TEMP_WORKER_HRS),1,0)</f>
        <v>1</v>
      </c>
      <c r="O4483" s="2">
        <f>L4483-M4483-K4483-FIXED_COSTS</f>
        <v>26742.72315919926</v>
      </c>
      <c r="P4483" s="2">
        <f>IF(N4483=1,O4483,"")</f>
        <v>26742.72315919926</v>
      </c>
    </row>
    <row r="4484">
      <c r="A4484" s="6">
        <v>6</v>
      </c>
      <c r="B4484" s="6">
        <v>18</v>
      </c>
      <c r="C4484" s="6">
        <v>16</v>
      </c>
      <c r="D4484" s="6">
        <f>A4484+B4484+C4484</f>
        <v>40</v>
      </c>
      <c r="E4484" s="5">
        <f>IF(A4484=0,0,A4484*LABOR_HRS_WK_TOM*SEASON_WEEKS*(1+DIM_PCT_TOM)^A4484)</f>
        <v>956.64294000000041</v>
      </c>
      <c r="F4484" s="5">
        <f>IF(B4484=0,0,B4484*LABOR_HRS_WK_CAR*SEASON_WEEKS*(1+DIM_PCT_CAR)^B4484)</f>
        <v>842.21570756151152</v>
      </c>
      <c r="G4484" s="5">
        <f>IF(C4484=0,0,C4484*LABOR_HRS_WK_MES*SEASON_WEEKS*(1+DIM_PCT_MES)^C4484)</f>
        <v>878.32047434609967</v>
      </c>
      <c r="H4484" s="5">
        <f>E4484+F4484+G4484</f>
        <v>2677.1791219076117</v>
      </c>
      <c r="I4484" s="5">
        <f>MIN(H4484,FARMER_HRS)</f>
        <v>720</v>
      </c>
      <c r="J4484" s="5">
        <f>MAX(0,H4484-FARMER_HRS)</f>
        <v>1957.1791219076117</v>
      </c>
      <c r="K4484" s="2">
        <f>I4484*FARMER_RATE+J4484*TEMP_WORKER_RATE</f>
        <v>58978.804199784921</v>
      </c>
      <c r="L4484" s="2">
        <f>A4484*PRICE_TOM+B4484*PRICE_CAR+C4484*PRICE_MES</f>
        <v>133692</v>
      </c>
      <c r="M4484" s="2">
        <f>A4484*FERT_BED_TOM+B4484*FERT_BED_CAR+C4484*FERT_BED_MES</f>
        <v>27280</v>
      </c>
      <c r="N4484" s="6">
        <f>IF(AND(D4484&lt;=TOTAL_BEDS,J4484&lt;=TEMP_WORKER_MAX*TEMP_WORKER_HRS),1,0)</f>
        <v>1</v>
      </c>
      <c r="O4484" s="2">
        <f>L4484-M4484-K4484-FIXED_COSTS</f>
        <v>27433.195800215079</v>
      </c>
      <c r="P4484" s="2">
        <f>IF(N4484=1,O4484,"")</f>
        <v>27433.195800215079</v>
      </c>
    </row>
    <row r="4485">
      <c r="A4485" s="6">
        <v>6</v>
      </c>
      <c r="B4485" s="6">
        <v>18</v>
      </c>
      <c r="C4485" s="6">
        <v>17</v>
      </c>
      <c r="D4485" s="6">
        <f>A4485+B4485+C4485</f>
        <v>41</v>
      </c>
      <c r="E4485" s="5">
        <f>IF(A4485=0,0,A4485*LABOR_HRS_WK_TOM*SEASON_WEEKS*(1+DIM_PCT_TOM)^A4485)</f>
        <v>956.64294000000041</v>
      </c>
      <c r="F4485" s="5">
        <f>IF(B4485=0,0,B4485*LABOR_HRS_WK_CAR*SEASON_WEEKS*(1+DIM_PCT_CAR)^B4485)</f>
        <v>842.21570756151152</v>
      </c>
      <c r="G4485" s="5">
        <f>IF(C4485=0,0,C4485*LABOR_HRS_WK_MES*SEASON_WEEKS*(1+DIM_PCT_MES)^C4485)</f>
        <v>944.88069779263992</v>
      </c>
      <c r="H4485" s="5">
        <f>E4485+F4485+G4485</f>
        <v>2743.7393453541517</v>
      </c>
      <c r="I4485" s="5">
        <f>MIN(H4485,FARMER_HRS)</f>
        <v>720</v>
      </c>
      <c r="J4485" s="5">
        <f>MAX(0,H4485-FARMER_HRS)</f>
        <v>2023.7393453541517</v>
      </c>
      <c r="K4485" s="2">
        <f>I4485*FARMER_RATE+J4485*TEMP_WORKER_RATE</f>
        <v>60134.363634620691</v>
      </c>
      <c r="L4485" s="2">
        <f>A4485*PRICE_TOM+B4485*PRICE_CAR+C4485*PRICE_MES</f>
        <v>136392</v>
      </c>
      <c r="M4485" s="2">
        <f>A4485*FERT_BED_TOM+B4485*FERT_BED_CAR+C4485*FERT_BED_MES</f>
        <v>28160</v>
      </c>
      <c r="N4485" s="6">
        <f>IF(AND(D4485&lt;=TOTAL_BEDS,J4485&lt;=TEMP_WORKER_MAX*TEMP_WORKER_HRS),1,0)</f>
        <v>1</v>
      </c>
      <c r="O4485" s="2">
        <f>L4485-M4485-K4485-FIXED_COSTS</f>
        <v>28097.636365379309</v>
      </c>
      <c r="P4485" s="2">
        <f>IF(N4485=1,O4485,"")</f>
        <v>28097.636365379309</v>
      </c>
    </row>
    <row r="4486">
      <c r="A4486" s="6">
        <v>6</v>
      </c>
      <c r="B4486" s="6">
        <v>18</v>
      </c>
      <c r="C4486" s="6">
        <v>18</v>
      </c>
      <c r="D4486" s="6">
        <f>A4486+B4486+C4486</f>
        <v>42</v>
      </c>
      <c r="E4486" s="5">
        <f>IF(A4486=0,0,A4486*LABOR_HRS_WK_TOM*SEASON_WEEKS*(1+DIM_PCT_TOM)^A4486)</f>
        <v>956.64294000000041</v>
      </c>
      <c r="F4486" s="5">
        <f>IF(B4486=0,0,B4486*LABOR_HRS_WK_CAR*SEASON_WEEKS*(1+DIM_PCT_CAR)^B4486)</f>
        <v>842.21570756151152</v>
      </c>
      <c r="G4486" s="5">
        <f>IF(C4486=0,0,C4486*LABOR_HRS_WK_MES*SEASON_WEEKS*(1+DIM_PCT_MES)^C4486)</f>
        <v>1012.9676892512272</v>
      </c>
      <c r="H4486" s="5">
        <f>E4486+F4486+G4486</f>
        <v>2811.8263368127391</v>
      </c>
      <c r="I4486" s="5">
        <f>MIN(H4486,FARMER_HRS)</f>
        <v>720</v>
      </c>
      <c r="J4486" s="5">
        <f>MAX(0,H4486-FARMER_HRS)</f>
        <v>2091.8263368127391</v>
      </c>
      <c r="K4486" s="2">
        <f>I4486*FARMER_RATE+J4486*TEMP_WORKER_RATE</f>
        <v>61316.4294585545</v>
      </c>
      <c r="L4486" s="2">
        <f>A4486*PRICE_TOM+B4486*PRICE_CAR+C4486*PRICE_MES</f>
        <v>139092</v>
      </c>
      <c r="M4486" s="2">
        <f>A4486*FERT_BED_TOM+B4486*FERT_BED_CAR+C4486*FERT_BED_MES</f>
        <v>29040</v>
      </c>
      <c r="N4486" s="6">
        <f>IF(AND(D4486&lt;=TOTAL_BEDS,J4486&lt;=TEMP_WORKER_MAX*TEMP_WORKER_HRS),1,0)</f>
        <v>1</v>
      </c>
      <c r="O4486" s="2">
        <f>L4486-M4486-K4486-FIXED_COSTS</f>
        <v>28735.5705414455</v>
      </c>
      <c r="P4486" s="2">
        <f>IF(N4486=1,O4486,"")</f>
        <v>28735.5705414455</v>
      </c>
    </row>
    <row r="4487">
      <c r="A4487" s="6">
        <v>6</v>
      </c>
      <c r="B4487" s="6">
        <v>18</v>
      </c>
      <c r="C4487" s="6">
        <v>19</v>
      </c>
      <c r="D4487" s="6">
        <f>A4487+B4487+C4487</f>
        <v>43</v>
      </c>
      <c r="E4487" s="5">
        <f>IF(A4487=0,0,A4487*LABOR_HRS_WK_TOM*SEASON_WEEKS*(1+DIM_PCT_TOM)^A4487)</f>
        <v>956.64294000000041</v>
      </c>
      <c r="F4487" s="5">
        <f>IF(B4487=0,0,B4487*LABOR_HRS_WK_CAR*SEASON_WEEKS*(1+DIM_PCT_CAR)^B4487)</f>
        <v>842.21570756151152</v>
      </c>
      <c r="G4487" s="5">
        <f>IF(C4487=0,0,C4487*LABOR_HRS_WK_MES*SEASON_WEEKS*(1+DIM_PCT_MES)^C4487)</f>
        <v>1082.6092178872491</v>
      </c>
      <c r="H4487" s="5">
        <f>E4487+F4487+G4487</f>
        <v>2881.4678654487611</v>
      </c>
      <c r="I4487" s="5">
        <f>MIN(H4487,FARMER_HRS)</f>
        <v>720</v>
      </c>
      <c r="J4487" s="5">
        <f>MAX(0,H4487-FARMER_HRS)</f>
        <v>2161.4678654487611</v>
      </c>
      <c r="K4487" s="2">
        <f>I4487*FARMER_RATE+J4487*TEMP_WORKER_RATE</f>
        <v>62525.483775152104</v>
      </c>
      <c r="L4487" s="2">
        <f>A4487*PRICE_TOM+B4487*PRICE_CAR+C4487*PRICE_MES</f>
        <v>141792</v>
      </c>
      <c r="M4487" s="2">
        <f>A4487*FERT_BED_TOM+B4487*FERT_BED_CAR+C4487*FERT_BED_MES</f>
        <v>29920</v>
      </c>
      <c r="N4487" s="6">
        <f>IF(AND(D4487&lt;=TOTAL_BEDS,J4487&lt;=TEMP_WORKER_MAX*TEMP_WORKER_HRS),1,0)</f>
        <v>1</v>
      </c>
      <c r="O4487" s="2">
        <f>L4487-M4487-K4487-FIXED_COSTS</f>
        <v>29346.516224847896</v>
      </c>
      <c r="P4487" s="2">
        <f>IF(N4487=1,O4487,"")</f>
        <v>29346.516224847896</v>
      </c>
    </row>
    <row r="4488">
      <c r="A4488" s="6">
        <v>6</v>
      </c>
      <c r="B4488" s="6">
        <v>18</v>
      </c>
      <c r="C4488" s="6">
        <v>20</v>
      </c>
      <c r="D4488" s="6">
        <f>A4488+B4488+C4488</f>
        <v>44</v>
      </c>
      <c r="E4488" s="5">
        <f>IF(A4488=0,0,A4488*LABOR_HRS_WK_TOM*SEASON_WEEKS*(1+DIM_PCT_TOM)^A4488)</f>
        <v>956.64294000000041</v>
      </c>
      <c r="F4488" s="5">
        <f>IF(B4488=0,0,B4488*LABOR_HRS_WK_CAR*SEASON_WEEKS*(1+DIM_PCT_CAR)^B4488)</f>
        <v>842.21570756151152</v>
      </c>
      <c r="G4488" s="5">
        <f>IF(C4488=0,0,C4488*LABOR_HRS_WK_MES*SEASON_WEEKS*(1+DIM_PCT_MES)^C4488)</f>
        <v>1153.8335085377259</v>
      </c>
      <c r="H4488" s="5">
        <f>E4488+F4488+G4488</f>
        <v>2952.6921560992378</v>
      </c>
      <c r="I4488" s="5">
        <f>MIN(H4488,FARMER_HRS)</f>
        <v>720</v>
      </c>
      <c r="J4488" s="5">
        <f>MAX(0,H4488-FARMER_HRS)</f>
        <v>2232.6921560992378</v>
      </c>
      <c r="K4488" s="2">
        <f>I4488*FARMER_RATE+J4488*TEMP_WORKER_RATE</f>
        <v>63762.0165989451</v>
      </c>
      <c r="L4488" s="2">
        <f>A4488*PRICE_TOM+B4488*PRICE_CAR+C4488*PRICE_MES</f>
        <v>144492</v>
      </c>
      <c r="M4488" s="2">
        <f>A4488*FERT_BED_TOM+B4488*FERT_BED_CAR+C4488*FERT_BED_MES</f>
        <v>30800</v>
      </c>
      <c r="N4488" s="6">
        <f>IF(AND(D4488&lt;=TOTAL_BEDS,J4488&lt;=TEMP_WORKER_MAX*TEMP_WORKER_HRS),1,0)</f>
        <v>1</v>
      </c>
      <c r="O4488" s="2">
        <f>L4488-M4488-K4488-FIXED_COSTS</f>
        <v>29929.983401054902</v>
      </c>
      <c r="P4488" s="2">
        <f>IF(N4488=1,O4488,"")</f>
        <v>29929.983401054902</v>
      </c>
    </row>
    <row r="4489">
      <c r="A4489" s="6">
        <v>6</v>
      </c>
      <c r="B4489" s="6">
        <v>18</v>
      </c>
      <c r="C4489" s="6">
        <v>21</v>
      </c>
      <c r="D4489" s="6">
        <f>A4489+B4489+C4489</f>
        <v>45</v>
      </c>
      <c r="E4489" s="5">
        <f>IF(A4489=0,0,A4489*LABOR_HRS_WK_TOM*SEASON_WEEKS*(1+DIM_PCT_TOM)^A4489)</f>
        <v>956.64294000000041</v>
      </c>
      <c r="F4489" s="5">
        <f>IF(B4489=0,0,B4489*LABOR_HRS_WK_CAR*SEASON_WEEKS*(1+DIM_PCT_CAR)^B4489)</f>
        <v>842.21570756151152</v>
      </c>
      <c r="G4489" s="5">
        <f>IF(C4489=0,0,C4489*LABOR_HRS_WK_MES*SEASON_WEEKS*(1+DIM_PCT_MES)^C4489)</f>
        <v>1226.6692487641699</v>
      </c>
      <c r="H4489" s="5">
        <f>E4489+F4489+G4489</f>
        <v>3025.5278963256819</v>
      </c>
      <c r="I4489" s="5">
        <f>MIN(H4489,FARMER_HRS)</f>
        <v>720</v>
      </c>
      <c r="J4489" s="5">
        <f>MAX(0,H4489-FARMER_HRS)</f>
        <v>2305.5278963256819</v>
      </c>
      <c r="K4489" s="2">
        <f>I4489*FARMER_RATE+J4489*TEMP_WORKER_RATE</f>
        <v>65026.525977876423</v>
      </c>
      <c r="L4489" s="2">
        <f>A4489*PRICE_TOM+B4489*PRICE_CAR+C4489*PRICE_MES</f>
        <v>147192</v>
      </c>
      <c r="M4489" s="2">
        <f>A4489*FERT_BED_TOM+B4489*FERT_BED_CAR+C4489*FERT_BED_MES</f>
        <v>31680</v>
      </c>
      <c r="N4489" s="6">
        <f>IF(AND(D4489&lt;=TOTAL_BEDS,J4489&lt;=TEMP_WORKER_MAX*TEMP_WORKER_HRS),1,0)</f>
        <v>1</v>
      </c>
      <c r="O4489" s="2">
        <f>L4489-M4489-K4489-FIXED_COSTS</f>
        <v>30485.474022123577</v>
      </c>
      <c r="P4489" s="2">
        <f>IF(N4489=1,O4489,"")</f>
        <v>30485.474022123577</v>
      </c>
    </row>
    <row r="4490">
      <c r="A4490" s="6">
        <v>6</v>
      </c>
      <c r="B4490" s="6">
        <v>18</v>
      </c>
      <c r="C4490" s="6">
        <v>22</v>
      </c>
      <c r="D4490" s="6">
        <f>A4490+B4490+C4490</f>
        <v>46</v>
      </c>
      <c r="E4490" s="5">
        <f>IF(A4490=0,0,A4490*LABOR_HRS_WK_TOM*SEASON_WEEKS*(1+DIM_PCT_TOM)^A4490)</f>
        <v>956.64294000000041</v>
      </c>
      <c r="F4490" s="5">
        <f>IF(B4490=0,0,B4490*LABOR_HRS_WK_CAR*SEASON_WEEKS*(1+DIM_PCT_CAR)^B4490)</f>
        <v>842.21570756151152</v>
      </c>
      <c r="G4490" s="5">
        <f>IF(C4490=0,0,C4490*LABOR_HRS_WK_MES*SEASON_WEEKS*(1+DIM_PCT_MES)^C4490)</f>
        <v>1301.1455960105659</v>
      </c>
      <c r="H4490" s="5">
        <f>E4490+F4490+G4490</f>
        <v>3100.0042435720779</v>
      </c>
      <c r="I4490" s="5">
        <f>MIN(H4490,FARMER_HRS)</f>
        <v>720</v>
      </c>
      <c r="J4490" s="5">
        <f>MAX(0,H4490-FARMER_HRS)</f>
        <v>2380.0042435720779</v>
      </c>
      <c r="K4490" s="2">
        <f>I4490*FARMER_RATE+J4490*TEMP_WORKER_RATE</f>
        <v>66319.5181175708</v>
      </c>
      <c r="L4490" s="2">
        <f>A4490*PRICE_TOM+B4490*PRICE_CAR+C4490*PRICE_MES</f>
        <v>149892</v>
      </c>
      <c r="M4490" s="2">
        <f>A4490*FERT_BED_TOM+B4490*FERT_BED_CAR+C4490*FERT_BED_MES</f>
        <v>32560</v>
      </c>
      <c r="N4490" s="6">
        <f>IF(AND(D4490&lt;=TOTAL_BEDS,J4490&lt;=TEMP_WORKER_MAX*TEMP_WORKER_HRS),1,0)</f>
        <v>1</v>
      </c>
      <c r="O4490" s="2">
        <f>L4490-M4490-K4490-FIXED_COSTS</f>
        <v>31012.4818824292</v>
      </c>
      <c r="P4490" s="2">
        <f>IF(N4490=1,O4490,"")</f>
        <v>31012.4818824292</v>
      </c>
    </row>
    <row r="4491">
      <c r="A4491" s="6">
        <v>6</v>
      </c>
      <c r="B4491" s="6">
        <v>18</v>
      </c>
      <c r="C4491" s="6">
        <v>23</v>
      </c>
      <c r="D4491" s="6">
        <f>A4491+B4491+C4491</f>
        <v>47</v>
      </c>
      <c r="E4491" s="5">
        <f>IF(A4491=0,0,A4491*LABOR_HRS_WK_TOM*SEASON_WEEKS*(1+DIM_PCT_TOM)^A4491)</f>
        <v>956.64294000000041</v>
      </c>
      <c r="F4491" s="5">
        <f>IF(B4491=0,0,B4491*LABOR_HRS_WK_CAR*SEASON_WEEKS*(1+DIM_PCT_CAR)^B4491)</f>
        <v>842.21570756151152</v>
      </c>
      <c r="G4491" s="5">
        <f>IF(C4491=0,0,C4491*LABOR_HRS_WK_MES*SEASON_WEEKS*(1+DIM_PCT_MES)^C4491)</f>
        <v>1377.2921848680023</v>
      </c>
      <c r="H4491" s="5">
        <f>E4491+F4491+G4491</f>
        <v>3176.1508324295146</v>
      </c>
      <c r="I4491" s="5">
        <f>MIN(H4491,FARMER_HRS)</f>
        <v>720</v>
      </c>
      <c r="J4491" s="5">
        <f>MAX(0,H4491-FARMER_HRS)</f>
        <v>2456.1508324295146</v>
      </c>
      <c r="K4491" s="2">
        <f>I4491*FARMER_RATE+J4491*TEMP_WORKER_RATE</f>
        <v>67641.507507456845</v>
      </c>
      <c r="L4491" s="2">
        <f>A4491*PRICE_TOM+B4491*PRICE_CAR+C4491*PRICE_MES</f>
        <v>152592</v>
      </c>
      <c r="M4491" s="2">
        <f>A4491*FERT_BED_TOM+B4491*FERT_BED_CAR+C4491*FERT_BED_MES</f>
        <v>33440</v>
      </c>
      <c r="N4491" s="6">
        <f>IF(AND(D4491&lt;=TOTAL_BEDS,J4491&lt;=TEMP_WORKER_MAX*TEMP_WORKER_HRS),1,0)</f>
        <v>1</v>
      </c>
      <c r="O4491" s="2">
        <f>L4491-M4491-K4491-FIXED_COSTS</f>
        <v>31510.492492543155</v>
      </c>
      <c r="P4491" s="2">
        <f>IF(N4491=1,O4491,"")</f>
        <v>31510.492492543155</v>
      </c>
    </row>
    <row r="4492">
      <c r="A4492" s="6">
        <v>6</v>
      </c>
      <c r="B4492" s="6">
        <v>18</v>
      </c>
      <c r="C4492" s="6">
        <v>24</v>
      </c>
      <c r="D4492" s="6">
        <f>A4492+B4492+C4492</f>
        <v>48</v>
      </c>
      <c r="E4492" s="5">
        <f>IF(A4492=0,0,A4492*LABOR_HRS_WK_TOM*SEASON_WEEKS*(1+DIM_PCT_TOM)^A4492)</f>
        <v>956.64294000000041</v>
      </c>
      <c r="F4492" s="5">
        <f>IF(B4492=0,0,B4492*LABOR_HRS_WK_CAR*SEASON_WEEKS*(1+DIM_PCT_CAR)^B4492)</f>
        <v>842.21570756151152</v>
      </c>
      <c r="G4492" s="5">
        <f>IF(C4492=0,0,C4492*LABOR_HRS_WK_MES*SEASON_WEEKS*(1+DIM_PCT_MES)^C4492)</f>
        <v>1455.139134447498</v>
      </c>
      <c r="H4492" s="5">
        <f>E4492+F4492+G4492</f>
        <v>3253.99778200901</v>
      </c>
      <c r="I4492" s="5">
        <f>MIN(H4492,FARMER_HRS)</f>
        <v>720</v>
      </c>
      <c r="J4492" s="5">
        <f>MAX(0,H4492-FARMER_HRS)</f>
        <v>2533.99778200901</v>
      </c>
      <c r="K4492" s="2">
        <f>I4492*FARMER_RATE+J4492*TEMP_WORKER_RATE</f>
        <v>68993.017048767535</v>
      </c>
      <c r="L4492" s="2">
        <f>A4492*PRICE_TOM+B4492*PRICE_CAR+C4492*PRICE_MES</f>
        <v>155292</v>
      </c>
      <c r="M4492" s="2">
        <f>A4492*FERT_BED_TOM+B4492*FERT_BED_CAR+C4492*FERT_BED_MES</f>
        <v>34320</v>
      </c>
      <c r="N4492" s="6">
        <f>IF(AND(D4492&lt;=TOTAL_BEDS,J4492&lt;=TEMP_WORKER_MAX*TEMP_WORKER_HRS),1,0)</f>
        <v>1</v>
      </c>
      <c r="O4492" s="2">
        <f>L4492-M4492-K4492-FIXED_COSTS</f>
        <v>31978.982951232465</v>
      </c>
      <c r="P4492" s="2">
        <f>IF(N4492=1,O4492,"")</f>
        <v>31978.982951232465</v>
      </c>
    </row>
    <row r="4493">
      <c r="A4493" s="6">
        <v>6</v>
      </c>
      <c r="B4493" s="6">
        <v>18</v>
      </c>
      <c r="C4493" s="6">
        <v>25</v>
      </c>
      <c r="D4493" s="6">
        <f>A4493+B4493+C4493</f>
        <v>49</v>
      </c>
      <c r="E4493" s="5">
        <f>IF(A4493=0,0,A4493*LABOR_HRS_WK_TOM*SEASON_WEEKS*(1+DIM_PCT_TOM)^A4493)</f>
        <v>956.64294000000041</v>
      </c>
      <c r="F4493" s="5">
        <f>IF(B4493=0,0,B4493*LABOR_HRS_WK_CAR*SEASON_WEEKS*(1+DIM_PCT_CAR)^B4493)</f>
        <v>842.21570756151152</v>
      </c>
      <c r="G4493" s="5">
        <f>IF(C4493=0,0,C4493*LABOR_HRS_WK_MES*SEASON_WEEKS*(1+DIM_PCT_MES)^C4493)</f>
        <v>1534.7170558625955</v>
      </c>
      <c r="H4493" s="5">
        <f>E4493+F4493+G4493</f>
        <v>3333.5757034241078</v>
      </c>
      <c r="I4493" s="5">
        <f>MIN(H4493,FARMER_HRS)</f>
        <v>720</v>
      </c>
      <c r="J4493" s="5">
        <f>MAX(0,H4493-FARMER_HRS)</f>
        <v>2613.5757034241078</v>
      </c>
      <c r="K4493" s="2">
        <f>I4493*FARMER_RATE+J4493*TEMP_WORKER_RATE</f>
        <v>70374.57818444632</v>
      </c>
      <c r="L4493" s="2">
        <f>A4493*PRICE_TOM+B4493*PRICE_CAR+C4493*PRICE_MES</f>
        <v>157992</v>
      </c>
      <c r="M4493" s="2">
        <f>A4493*FERT_BED_TOM+B4493*FERT_BED_CAR+C4493*FERT_BED_MES</f>
        <v>35200</v>
      </c>
      <c r="N4493" s="6">
        <f>IF(AND(D4493&lt;=TOTAL_BEDS,J4493&lt;=TEMP_WORKER_MAX*TEMP_WORKER_HRS),1,0)</f>
        <v>1</v>
      </c>
      <c r="O4493" s="2">
        <f>L4493-M4493-K4493-FIXED_COSTS</f>
        <v>32417.42181555368</v>
      </c>
      <c r="P4493" s="2">
        <f>IF(N4493=1,O4493,"")</f>
        <v>32417.42181555368</v>
      </c>
    </row>
    <row r="4494">
      <c r="A4494" s="6">
        <v>6</v>
      </c>
      <c r="B4494" s="6">
        <v>18</v>
      </c>
      <c r="C4494" s="6">
        <v>26</v>
      </c>
      <c r="D4494" s="6">
        <f>A4494+B4494+C4494</f>
        <v>50</v>
      </c>
      <c r="E4494" s="5">
        <f>IF(A4494=0,0,A4494*LABOR_HRS_WK_TOM*SEASON_WEEKS*(1+DIM_PCT_TOM)^A4494)</f>
        <v>956.64294000000041</v>
      </c>
      <c r="F4494" s="5">
        <f>IF(B4494=0,0,B4494*LABOR_HRS_WK_CAR*SEASON_WEEKS*(1+DIM_PCT_CAR)^B4494)</f>
        <v>842.21570756151152</v>
      </c>
      <c r="G4494" s="5">
        <f>IF(C4494=0,0,C4494*LABOR_HRS_WK_MES*SEASON_WEEKS*(1+DIM_PCT_MES)^C4494)</f>
        <v>1616.0570598233128</v>
      </c>
      <c r="H4494" s="5">
        <f>E4494+F4494+G4494</f>
        <v>3414.9157073848246</v>
      </c>
      <c r="I4494" s="5">
        <f>MIN(H4494,FARMER_HRS)</f>
        <v>720</v>
      </c>
      <c r="J4494" s="5">
        <f>MAX(0,H4494-FARMER_HRS)</f>
        <v>2694.9157073848246</v>
      </c>
      <c r="K4494" s="2">
        <f>I4494*FARMER_RATE+J4494*TEMP_WORKER_RATE</f>
        <v>71786.731030986528</v>
      </c>
      <c r="L4494" s="2">
        <f>A4494*PRICE_TOM+B4494*PRICE_CAR+C4494*PRICE_MES</f>
        <v>160692</v>
      </c>
      <c r="M4494" s="2">
        <f>A4494*FERT_BED_TOM+B4494*FERT_BED_CAR+C4494*FERT_BED_MES</f>
        <v>36080</v>
      </c>
      <c r="N4494" s="6">
        <f>IF(AND(D4494&lt;=TOTAL_BEDS,J4494&lt;=TEMP_WORKER_MAX*TEMP_WORKER_HRS),1,0)</f>
        <v>1</v>
      </c>
      <c r="O4494" s="2">
        <f>L4494-M4494-K4494-FIXED_COSTS</f>
        <v>32825.268969013472</v>
      </c>
      <c r="P4494" s="2">
        <f>IF(N4494=1,O4494,"")</f>
        <v>32825.268969013472</v>
      </c>
    </row>
    <row r="4495">
      <c r="A4495" s="6">
        <v>6</v>
      </c>
      <c r="B4495" s="6">
        <v>18</v>
      </c>
      <c r="C4495" s="6">
        <v>27</v>
      </c>
      <c r="D4495" s="6">
        <f>A4495+B4495+C4495</f>
        <v>51</v>
      </c>
      <c r="E4495" s="5">
        <f>IF(A4495=0,0,A4495*LABOR_HRS_WK_TOM*SEASON_WEEKS*(1+DIM_PCT_TOM)^A4495)</f>
        <v>956.64294000000041</v>
      </c>
      <c r="F4495" s="5">
        <f>IF(B4495=0,0,B4495*LABOR_HRS_WK_CAR*SEASON_WEEKS*(1+DIM_PCT_CAR)^B4495)</f>
        <v>842.21570756151152</v>
      </c>
      <c r="G4495" s="5">
        <f>IF(C4495=0,0,C4495*LABOR_HRS_WK_MES*SEASON_WEEKS*(1+DIM_PCT_MES)^C4495)</f>
        <v>1699.19076434307</v>
      </c>
      <c r="H4495" s="5">
        <f>E4495+F4495+G4495</f>
        <v>3498.049411904582</v>
      </c>
      <c r="I4495" s="5">
        <f>MIN(H4495,FARMER_HRS)</f>
        <v>720</v>
      </c>
      <c r="J4495" s="5">
        <f>MAX(0,H4495-FARMER_HRS)</f>
        <v>2778.049411904582</v>
      </c>
      <c r="K4495" s="2">
        <f>I4495*FARMER_RATE+J4495*TEMP_WORKER_RATE</f>
        <v>73230.024512232325</v>
      </c>
      <c r="L4495" s="2">
        <f>A4495*PRICE_TOM+B4495*PRICE_CAR+C4495*PRICE_MES</f>
        <v>163392</v>
      </c>
      <c r="M4495" s="2">
        <f>A4495*FERT_BED_TOM+B4495*FERT_BED_CAR+C4495*FERT_BED_MES</f>
        <v>36960</v>
      </c>
      <c r="N4495" s="6">
        <f>IF(AND(D4495&lt;=TOTAL_BEDS,J4495&lt;=TEMP_WORKER_MAX*TEMP_WORKER_HRS),1,0)</f>
        <v>1</v>
      </c>
      <c r="O4495" s="2">
        <f>L4495-M4495-K4495-FIXED_COSTS</f>
        <v>33201.975487767675</v>
      </c>
      <c r="P4495" s="2">
        <f>IF(N4495=1,O4495,"")</f>
        <v>33201.975487767675</v>
      </c>
    </row>
    <row r="4496">
      <c r="A4496" s="6">
        <v>6</v>
      </c>
      <c r="B4496" s="6">
        <v>18</v>
      </c>
      <c r="C4496" s="6">
        <v>28</v>
      </c>
      <c r="D4496" s="6">
        <f>A4496+B4496+C4496</f>
        <v>52</v>
      </c>
      <c r="E4496" s="5">
        <f>IF(A4496=0,0,A4496*LABOR_HRS_WK_TOM*SEASON_WEEKS*(1+DIM_PCT_TOM)^A4496)</f>
        <v>956.64294000000041</v>
      </c>
      <c r="F4496" s="5">
        <f>IF(B4496=0,0,B4496*LABOR_HRS_WK_CAR*SEASON_WEEKS*(1+DIM_PCT_CAR)^B4496)</f>
        <v>842.21570756151152</v>
      </c>
      <c r="G4496" s="5">
        <f>IF(C4496=0,0,C4496*LABOR_HRS_WK_MES*SEASON_WEEKS*(1+DIM_PCT_MES)^C4496)</f>
        <v>1784.1503025602233</v>
      </c>
      <c r="H4496" s="5">
        <f>E4496+F4496+G4496</f>
        <v>3583.0089501217353</v>
      </c>
      <c r="I4496" s="5">
        <f>MIN(H4496,FARMER_HRS)</f>
        <v>720</v>
      </c>
      <c r="J4496" s="5">
        <f>MAX(0,H4496-FARMER_HRS)</f>
        <v>2863.0089501217353</v>
      </c>
      <c r="K4496" s="2">
        <f>I4496*FARMER_RATE+J4496*TEMP_WORKER_RATE</f>
        <v>74705.016495169024</v>
      </c>
      <c r="L4496" s="2">
        <f>A4496*PRICE_TOM+B4496*PRICE_CAR+C4496*PRICE_MES</f>
        <v>166092</v>
      </c>
      <c r="M4496" s="2">
        <f>A4496*FERT_BED_TOM+B4496*FERT_BED_CAR+C4496*FERT_BED_MES</f>
        <v>37840</v>
      </c>
      <c r="N4496" s="6">
        <f>IF(AND(D4496&lt;=TOTAL_BEDS,J4496&lt;=TEMP_WORKER_MAX*TEMP_WORKER_HRS),1,0)</f>
        <v>1</v>
      </c>
      <c r="O4496" s="2">
        <f>L4496-M4496-K4496-FIXED_COSTS</f>
        <v>33546.983504830976</v>
      </c>
      <c r="P4496" s="2">
        <f>IF(N4496=1,O4496,"")</f>
        <v>33546.983504830976</v>
      </c>
    </row>
    <row r="4497">
      <c r="A4497" s="6">
        <v>6</v>
      </c>
      <c r="B4497" s="6">
        <v>18</v>
      </c>
      <c r="C4497" s="6">
        <v>29</v>
      </c>
      <c r="D4497" s="6">
        <f>A4497+B4497+C4497</f>
        <v>53</v>
      </c>
      <c r="E4497" s="5">
        <f>IF(A4497=0,0,A4497*LABOR_HRS_WK_TOM*SEASON_WEEKS*(1+DIM_PCT_TOM)^A4497)</f>
        <v>956.64294000000041</v>
      </c>
      <c r="F4497" s="5">
        <f>IF(B4497=0,0,B4497*LABOR_HRS_WK_CAR*SEASON_WEEKS*(1+DIM_PCT_CAR)^B4497)</f>
        <v>842.21570756151152</v>
      </c>
      <c r="G4497" s="5">
        <f>IF(C4497=0,0,C4497*LABOR_HRS_WK_MES*SEASON_WEEKS*(1+DIM_PCT_MES)^C4497)</f>
        <v>1870.9683306758766</v>
      </c>
      <c r="H4497" s="5">
        <f>E4497+F4497+G4497</f>
        <v>3669.8269782373886</v>
      </c>
      <c r="I4497" s="5">
        <f>MIN(H4497,FARMER_HRS)</f>
        <v>720</v>
      </c>
      <c r="J4497" s="5">
        <f>MAX(0,H4497-FARMER_HRS)</f>
        <v>2949.8269782373886</v>
      </c>
      <c r="K4497" s="2">
        <f>I4497*FARMER_RATE+J4497*TEMP_WORKER_RATE</f>
        <v>76212.273927732444</v>
      </c>
      <c r="L4497" s="2">
        <f>A4497*PRICE_TOM+B4497*PRICE_CAR+C4497*PRICE_MES</f>
        <v>168792</v>
      </c>
      <c r="M4497" s="2">
        <f>A4497*FERT_BED_TOM+B4497*FERT_BED_CAR+C4497*FERT_BED_MES</f>
        <v>38720</v>
      </c>
      <c r="N4497" s="6">
        <f>IF(AND(D4497&lt;=TOTAL_BEDS,J4497&lt;=TEMP_WORKER_MAX*TEMP_WORKER_HRS),1,0)</f>
        <v>1</v>
      </c>
      <c r="O4497" s="2">
        <f>L4497-M4497-K4497-FIXED_COSTS</f>
        <v>33859.726072267556</v>
      </c>
      <c r="P4497" s="2">
        <f>IF(N4497=1,O4497,"")</f>
        <v>33859.726072267556</v>
      </c>
    </row>
    <row r="4498">
      <c r="A4498" s="6">
        <v>6</v>
      </c>
      <c r="B4498" s="6">
        <v>18</v>
      </c>
      <c r="C4498" s="6">
        <v>30</v>
      </c>
      <c r="D4498" s="6">
        <f>A4498+B4498+C4498</f>
        <v>54</v>
      </c>
      <c r="E4498" s="5">
        <f>IF(A4498=0,0,A4498*LABOR_HRS_WK_TOM*SEASON_WEEKS*(1+DIM_PCT_TOM)^A4498)</f>
        <v>956.64294000000041</v>
      </c>
      <c r="F4498" s="5">
        <f>IF(B4498=0,0,B4498*LABOR_HRS_WK_CAR*SEASON_WEEKS*(1+DIM_PCT_CAR)^B4498)</f>
        <v>842.21570756151152</v>
      </c>
      <c r="G4498" s="5">
        <f>IF(C4498=0,0,C4498*LABOR_HRS_WK_MES*SEASON_WEEKS*(1+DIM_PCT_MES)^C4498)</f>
        <v>1959.6780360096466</v>
      </c>
      <c r="H4498" s="5">
        <f>E4498+F4498+G4498</f>
        <v>3758.5366835711584</v>
      </c>
      <c r="I4498" s="5">
        <f>MIN(H4498,FARMER_HRS)</f>
        <v>720</v>
      </c>
      <c r="J4498" s="5">
        <f>MAX(0,H4498-FARMER_HRS)</f>
        <v>3038.5366835711584</v>
      </c>
      <c r="K4498" s="2">
        <f>I4498*FARMER_RATE+J4498*TEMP_WORKER_RATE</f>
        <v>77752.372978665953</v>
      </c>
      <c r="L4498" s="2">
        <f>A4498*PRICE_TOM+B4498*PRICE_CAR+C4498*PRICE_MES</f>
        <v>171492</v>
      </c>
      <c r="M4498" s="2">
        <f>A4498*FERT_BED_TOM+B4498*FERT_BED_CAR+C4498*FERT_BED_MES</f>
        <v>39600</v>
      </c>
      <c r="N4498" s="6">
        <f>IF(AND(D4498&lt;=TOTAL_BEDS,J4498&lt;=TEMP_WORKER_MAX*TEMP_WORKER_HRS),1,0)</f>
        <v>1</v>
      </c>
      <c r="O4498" s="2">
        <f>L4498-M4498-K4498-FIXED_COSTS</f>
        <v>34139.627021334047</v>
      </c>
      <c r="P4498" s="2">
        <f>IF(N4498=1,O4498,"")</f>
        <v>34139.627021334047</v>
      </c>
    </row>
    <row r="4499">
      <c r="A4499" s="6">
        <v>6</v>
      </c>
      <c r="B4499" s="6">
        <v>19</v>
      </c>
      <c r="C4499" s="6">
        <v>0</v>
      </c>
      <c r="D4499" s="6">
        <f>A4499+B4499+C4499</f>
        <v>25</v>
      </c>
      <c r="E4499" s="5">
        <f>IF(A4499=0,0,A4499*LABOR_HRS_WK_TOM*SEASON_WEEKS*(1+DIM_PCT_TOM)^A4499)</f>
        <v>956.64294000000041</v>
      </c>
      <c r="F4499" s="5">
        <f>IF(B4499=0,0,B4499*LABOR_HRS_WK_CAR*SEASON_WEEKS*(1+DIM_PCT_CAR)^B4499)</f>
        <v>911.23060582002415</v>
      </c>
      <c r="G4499" s="5">
        <f>IF(C4499=0,0,C4499*LABOR_HRS_WK_MES*SEASON_WEEKS*(1+DIM_PCT_MES)^C4499)</f>
        <v>0</v>
      </c>
      <c r="H4499" s="5">
        <f>E4499+F4499+G4499</f>
        <v>1867.8735458200244</v>
      </c>
      <c r="I4499" s="5">
        <f>MIN(H4499,FARMER_HRS)</f>
        <v>720</v>
      </c>
      <c r="J4499" s="5">
        <f>MAX(0,H4499-FARMER_HRS)</f>
        <v>1147.8735458200244</v>
      </c>
      <c r="K4499" s="2">
        <f>I4499*FARMER_RATE+J4499*TEMP_WORKER_RATE</f>
        <v>44928.360170486536</v>
      </c>
      <c r="L4499" s="2">
        <f>A4499*PRICE_TOM+B4499*PRICE_CAR+C4499*PRICE_MES</f>
        <v>92586</v>
      </c>
      <c r="M4499" s="2">
        <f>A4499*FERT_BED_TOM+B4499*FERT_BED_CAR+C4499*FERT_BED_MES</f>
        <v>13640</v>
      </c>
      <c r="N4499" s="6">
        <f>IF(AND(D4499&lt;=TOTAL_BEDS,J4499&lt;=TEMP_WORKER_MAX*TEMP_WORKER_HRS),1,0)</f>
        <v>1</v>
      </c>
      <c r="O4499" s="2">
        <f>L4499-M4499-K4499-FIXED_COSTS</f>
        <v>14017.639829513464</v>
      </c>
      <c r="P4499" s="2">
        <f>IF(N4499=1,O4499,"")</f>
        <v>14017.639829513464</v>
      </c>
    </row>
    <row r="4500">
      <c r="A4500" s="6">
        <v>6</v>
      </c>
      <c r="B4500" s="6">
        <v>19</v>
      </c>
      <c r="C4500" s="6">
        <v>1</v>
      </c>
      <c r="D4500" s="6">
        <f>A4500+B4500+C4500</f>
        <v>26</v>
      </c>
      <c r="E4500" s="5">
        <f>IF(A4500=0,0,A4500*LABOR_HRS_WK_TOM*SEASON_WEEKS*(1+DIM_PCT_TOM)^A4500)</f>
        <v>956.64294000000041</v>
      </c>
      <c r="F4500" s="5">
        <f>IF(B4500=0,0,B4500*LABOR_HRS_WK_CAR*SEASON_WEEKS*(1+DIM_PCT_CAR)^B4500)</f>
        <v>911.23060582002415</v>
      </c>
      <c r="G4500" s="5">
        <f>IF(C4500=0,0,C4500*LABOR_HRS_WK_MES*SEASON_WEEKS*(1+DIM_PCT_MES)^C4500)</f>
        <v>45.5625</v>
      </c>
      <c r="H4500" s="5">
        <f>E4500+F4500+G4500</f>
        <v>1913.4360458200244</v>
      </c>
      <c r="I4500" s="5">
        <f>MIN(H4500,FARMER_HRS)</f>
        <v>720</v>
      </c>
      <c r="J4500" s="5">
        <f>MAX(0,H4500-FARMER_HRS)</f>
        <v>1193.4360458200244</v>
      </c>
      <c r="K4500" s="2">
        <f>I4500*FARMER_RATE+J4500*TEMP_WORKER_RATE</f>
        <v>45719.375795486536</v>
      </c>
      <c r="L4500" s="2">
        <f>A4500*PRICE_TOM+B4500*PRICE_CAR+C4500*PRICE_MES</f>
        <v>95286</v>
      </c>
      <c r="M4500" s="2">
        <f>A4500*FERT_BED_TOM+B4500*FERT_BED_CAR+C4500*FERT_BED_MES</f>
        <v>14520</v>
      </c>
      <c r="N4500" s="6">
        <f>IF(AND(D4500&lt;=TOTAL_BEDS,J4500&lt;=TEMP_WORKER_MAX*TEMP_WORKER_HRS),1,0)</f>
        <v>1</v>
      </c>
      <c r="O4500" s="2">
        <f>L4500-M4500-K4500-FIXED_COSTS</f>
        <v>15046.624204513464</v>
      </c>
      <c r="P4500" s="2">
        <f>IF(N4500=1,O4500,"")</f>
        <v>15046.624204513464</v>
      </c>
    </row>
    <row r="4501">
      <c r="A4501" s="6">
        <v>6</v>
      </c>
      <c r="B4501" s="6">
        <v>19</v>
      </c>
      <c r="C4501" s="6">
        <v>2</v>
      </c>
      <c r="D4501" s="6">
        <f>A4501+B4501+C4501</f>
        <v>27</v>
      </c>
      <c r="E4501" s="5">
        <f>IF(A4501=0,0,A4501*LABOR_HRS_WK_TOM*SEASON_WEEKS*(1+DIM_PCT_TOM)^A4501)</f>
        <v>956.64294000000041</v>
      </c>
      <c r="F4501" s="5">
        <f>IF(B4501=0,0,B4501*LABOR_HRS_WK_CAR*SEASON_WEEKS*(1+DIM_PCT_CAR)^B4501)</f>
        <v>911.23060582002415</v>
      </c>
      <c r="G4501" s="5">
        <f>IF(C4501=0,0,C4501*LABOR_HRS_WK_MES*SEASON_WEEKS*(1+DIM_PCT_MES)^C4501)</f>
        <v>92.2640625</v>
      </c>
      <c r="H4501" s="5">
        <f>E4501+F4501+G4501</f>
        <v>1960.1376083200244</v>
      </c>
      <c r="I4501" s="5">
        <f>MIN(H4501,FARMER_HRS)</f>
        <v>720</v>
      </c>
      <c r="J4501" s="5">
        <f>MAX(0,H4501-FARMER_HRS)</f>
        <v>1240.1376083200244</v>
      </c>
      <c r="K4501" s="2">
        <f>I4501*FARMER_RATE+J4501*TEMP_WORKER_RATE</f>
        <v>46530.166811111529</v>
      </c>
      <c r="L4501" s="2">
        <f>A4501*PRICE_TOM+B4501*PRICE_CAR+C4501*PRICE_MES</f>
        <v>97986</v>
      </c>
      <c r="M4501" s="2">
        <f>A4501*FERT_BED_TOM+B4501*FERT_BED_CAR+C4501*FERT_BED_MES</f>
        <v>15400</v>
      </c>
      <c r="N4501" s="6">
        <f>IF(AND(D4501&lt;=TOTAL_BEDS,J4501&lt;=TEMP_WORKER_MAX*TEMP_WORKER_HRS),1,0)</f>
        <v>1</v>
      </c>
      <c r="O4501" s="2">
        <f>L4501-M4501-K4501-FIXED_COSTS</f>
        <v>16055.833188888471</v>
      </c>
      <c r="P4501" s="2">
        <f>IF(N4501=1,O4501,"")</f>
        <v>16055.833188888471</v>
      </c>
    </row>
    <row r="4502">
      <c r="A4502" s="6">
        <v>6</v>
      </c>
      <c r="B4502" s="6">
        <v>19</v>
      </c>
      <c r="C4502" s="6">
        <v>3</v>
      </c>
      <c r="D4502" s="6">
        <f>A4502+B4502+C4502</f>
        <v>28</v>
      </c>
      <c r="E4502" s="5">
        <f>IF(A4502=0,0,A4502*LABOR_HRS_WK_TOM*SEASON_WEEKS*(1+DIM_PCT_TOM)^A4502)</f>
        <v>956.64294000000041</v>
      </c>
      <c r="F4502" s="5">
        <f>IF(B4502=0,0,B4502*LABOR_HRS_WK_CAR*SEASON_WEEKS*(1+DIM_PCT_CAR)^B4502)</f>
        <v>911.23060582002415</v>
      </c>
      <c r="G4502" s="5">
        <f>IF(C4502=0,0,C4502*LABOR_HRS_WK_MES*SEASON_WEEKS*(1+DIM_PCT_MES)^C4502)</f>
        <v>140.12604492187498</v>
      </c>
      <c r="H4502" s="5">
        <f>E4502+F4502+G4502</f>
        <v>2007.9995907418995</v>
      </c>
      <c r="I4502" s="5">
        <f>MIN(H4502,FARMER_HRS)</f>
        <v>720</v>
      </c>
      <c r="J4502" s="5">
        <f>MAX(0,H4502-FARMER_HRS)</f>
        <v>1287.9995907418995</v>
      </c>
      <c r="K4502" s="2">
        <f>I4502*FARMER_RATE+J4502*TEMP_WORKER_RATE</f>
        <v>47361.104005935755</v>
      </c>
      <c r="L4502" s="2">
        <f>A4502*PRICE_TOM+B4502*PRICE_CAR+C4502*PRICE_MES</f>
        <v>100686</v>
      </c>
      <c r="M4502" s="2">
        <f>A4502*FERT_BED_TOM+B4502*FERT_BED_CAR+C4502*FERT_BED_MES</f>
        <v>16280</v>
      </c>
      <c r="N4502" s="6">
        <f>IF(AND(D4502&lt;=TOTAL_BEDS,J4502&lt;=TEMP_WORKER_MAX*TEMP_WORKER_HRS),1,0)</f>
        <v>1</v>
      </c>
      <c r="O4502" s="2">
        <f>L4502-M4502-K4502-FIXED_COSTS</f>
        <v>17044.895994064245</v>
      </c>
      <c r="P4502" s="2">
        <f>IF(N4502=1,O4502,"")</f>
        <v>17044.895994064245</v>
      </c>
    </row>
    <row r="4503">
      <c r="A4503" s="6">
        <v>6</v>
      </c>
      <c r="B4503" s="6">
        <v>19</v>
      </c>
      <c r="C4503" s="6">
        <v>4</v>
      </c>
      <c r="D4503" s="6">
        <f>A4503+B4503+C4503</f>
        <v>29</v>
      </c>
      <c r="E4503" s="5">
        <f>IF(A4503=0,0,A4503*LABOR_HRS_WK_TOM*SEASON_WEEKS*(1+DIM_PCT_TOM)^A4503)</f>
        <v>956.64294000000041</v>
      </c>
      <c r="F4503" s="5">
        <f>IF(B4503=0,0,B4503*LABOR_HRS_WK_CAR*SEASON_WEEKS*(1+DIM_PCT_CAR)^B4503)</f>
        <v>911.23060582002415</v>
      </c>
      <c r="G4503" s="5">
        <f>IF(C4503=0,0,C4503*LABOR_HRS_WK_MES*SEASON_WEEKS*(1+DIM_PCT_MES)^C4503)</f>
        <v>189.17016064453119</v>
      </c>
      <c r="H4503" s="5">
        <f>E4503+F4503+G4503</f>
        <v>2057.0437064645557</v>
      </c>
      <c r="I4503" s="5">
        <f>MIN(H4503,FARMER_HRS)</f>
        <v>720</v>
      </c>
      <c r="J4503" s="5">
        <f>MAX(0,H4503-FARMER_HRS)</f>
        <v>1337.0437064645557</v>
      </c>
      <c r="K4503" s="2">
        <f>I4503*FARMER_RATE+J4503*TEMP_WORKER_RATE</f>
        <v>48212.564348342981</v>
      </c>
      <c r="L4503" s="2">
        <f>A4503*PRICE_TOM+B4503*PRICE_CAR+C4503*PRICE_MES</f>
        <v>103386</v>
      </c>
      <c r="M4503" s="2">
        <f>A4503*FERT_BED_TOM+B4503*FERT_BED_CAR+C4503*FERT_BED_MES</f>
        <v>17160</v>
      </c>
      <c r="N4503" s="6">
        <f>IF(AND(D4503&lt;=TOTAL_BEDS,J4503&lt;=TEMP_WORKER_MAX*TEMP_WORKER_HRS),1,0)</f>
        <v>1</v>
      </c>
      <c r="O4503" s="2">
        <f>L4503-M4503-K4503-FIXED_COSTS</f>
        <v>18013.435651657019</v>
      </c>
      <c r="P4503" s="2">
        <f>IF(N4503=1,O4503,"")</f>
        <v>18013.435651657019</v>
      </c>
    </row>
    <row r="4504">
      <c r="A4504" s="6">
        <v>6</v>
      </c>
      <c r="B4504" s="6">
        <v>19</v>
      </c>
      <c r="C4504" s="6">
        <v>5</v>
      </c>
      <c r="D4504" s="6">
        <f>A4504+B4504+C4504</f>
        <v>30</v>
      </c>
      <c r="E4504" s="5">
        <f>IF(A4504=0,0,A4504*LABOR_HRS_WK_TOM*SEASON_WEEKS*(1+DIM_PCT_TOM)^A4504)</f>
        <v>956.64294000000041</v>
      </c>
      <c r="F4504" s="5">
        <f>IF(B4504=0,0,B4504*LABOR_HRS_WK_CAR*SEASON_WEEKS*(1+DIM_PCT_CAR)^B4504)</f>
        <v>911.23060582002415</v>
      </c>
      <c r="G4504" s="5">
        <f>IF(C4504=0,0,C4504*LABOR_HRS_WK_MES*SEASON_WEEKS*(1+DIM_PCT_MES)^C4504)</f>
        <v>239.41848456573481</v>
      </c>
      <c r="H4504" s="5">
        <f>E4504+F4504+G4504</f>
        <v>2107.2920303857591</v>
      </c>
      <c r="I4504" s="5">
        <f>MIN(H4504,FARMER_HRS)</f>
        <v>720</v>
      </c>
      <c r="J4504" s="5">
        <f>MAX(0,H4504-FARMER_HRS)</f>
        <v>1387.2920303857591</v>
      </c>
      <c r="K4504" s="2">
        <f>I4504*FARMER_RATE+J4504*TEMP_WORKER_RATE</f>
        <v>49084.931083086092</v>
      </c>
      <c r="L4504" s="2">
        <f>A4504*PRICE_TOM+B4504*PRICE_CAR+C4504*PRICE_MES</f>
        <v>106086</v>
      </c>
      <c r="M4504" s="2">
        <f>A4504*FERT_BED_TOM+B4504*FERT_BED_CAR+C4504*FERT_BED_MES</f>
        <v>18040</v>
      </c>
      <c r="N4504" s="6">
        <f>IF(AND(D4504&lt;=TOTAL_BEDS,J4504&lt;=TEMP_WORKER_MAX*TEMP_WORKER_HRS),1,0)</f>
        <v>1</v>
      </c>
      <c r="O4504" s="2">
        <f>L4504-M4504-K4504-FIXED_COSTS</f>
        <v>18961.068916913908</v>
      </c>
      <c r="P4504" s="2">
        <f>IF(N4504=1,O4504,"")</f>
        <v>18961.068916913908</v>
      </c>
    </row>
    <row r="4505">
      <c r="A4505" s="6">
        <v>6</v>
      </c>
      <c r="B4505" s="6">
        <v>19</v>
      </c>
      <c r="C4505" s="6">
        <v>6</v>
      </c>
      <c r="D4505" s="6">
        <f>A4505+B4505+C4505</f>
        <v>31</v>
      </c>
      <c r="E4505" s="5">
        <f>IF(A4505=0,0,A4505*LABOR_HRS_WK_TOM*SEASON_WEEKS*(1+DIM_PCT_TOM)^A4505)</f>
        <v>956.64294000000041</v>
      </c>
      <c r="F4505" s="5">
        <f>IF(B4505=0,0,B4505*LABOR_HRS_WK_CAR*SEASON_WEEKS*(1+DIM_PCT_CAR)^B4505)</f>
        <v>911.23060582002415</v>
      </c>
      <c r="G4505" s="5">
        <f>IF(C4505=0,0,C4505*LABOR_HRS_WK_MES*SEASON_WEEKS*(1+DIM_PCT_MES)^C4505)</f>
        <v>290.89345874736773</v>
      </c>
      <c r="H4505" s="5">
        <f>E4505+F4505+G4505</f>
        <v>2158.7670045673922</v>
      </c>
      <c r="I4505" s="5">
        <f>MIN(H4505,FARMER_HRS)</f>
        <v>720</v>
      </c>
      <c r="J4505" s="5">
        <f>MAX(0,H4505-FARMER_HRS)</f>
        <v>1438.7670045673922</v>
      </c>
      <c r="K4505" s="2">
        <f>I4505*FARMER_RATE+J4505*TEMP_WORKER_RATE</f>
        <v>49978.593829295</v>
      </c>
      <c r="L4505" s="2">
        <f>A4505*PRICE_TOM+B4505*PRICE_CAR+C4505*PRICE_MES</f>
        <v>108786</v>
      </c>
      <c r="M4505" s="2">
        <f>A4505*FERT_BED_TOM+B4505*FERT_BED_CAR+C4505*FERT_BED_MES</f>
        <v>18920</v>
      </c>
      <c r="N4505" s="6">
        <f>IF(AND(D4505&lt;=TOTAL_BEDS,J4505&lt;=TEMP_WORKER_MAX*TEMP_WORKER_HRS),1,0)</f>
        <v>1</v>
      </c>
      <c r="O4505" s="2">
        <f>L4505-M4505-K4505-FIXED_COSTS</f>
        <v>19887.406170705</v>
      </c>
      <c r="P4505" s="2">
        <f>IF(N4505=1,O4505,"")</f>
        <v>19887.406170705</v>
      </c>
    </row>
    <row r="4506">
      <c r="A4506" s="6">
        <v>6</v>
      </c>
      <c r="B4506" s="6">
        <v>19</v>
      </c>
      <c r="C4506" s="6">
        <v>7</v>
      </c>
      <c r="D4506" s="6">
        <f>A4506+B4506+C4506</f>
        <v>32</v>
      </c>
      <c r="E4506" s="5">
        <f>IF(A4506=0,0,A4506*LABOR_HRS_WK_TOM*SEASON_WEEKS*(1+DIM_PCT_TOM)^A4506)</f>
        <v>956.64294000000041</v>
      </c>
      <c r="F4506" s="5">
        <f>IF(B4506=0,0,B4506*LABOR_HRS_WK_CAR*SEASON_WEEKS*(1+DIM_PCT_CAR)^B4506)</f>
        <v>911.23060582002415</v>
      </c>
      <c r="G4506" s="5">
        <f>IF(C4506=0,0,C4506*LABOR_HRS_WK_MES*SEASON_WEEKS*(1+DIM_PCT_MES)^C4506)</f>
        <v>343.61789814532818</v>
      </c>
      <c r="H4506" s="5">
        <f>E4506+F4506+G4506</f>
        <v>2211.4914439653526</v>
      </c>
      <c r="I4506" s="5">
        <f>MIN(H4506,FARMER_HRS)</f>
        <v>720</v>
      </c>
      <c r="J4506" s="5">
        <f>MAX(0,H4506-FARMER_HRS)</f>
        <v>1491.4914439653526</v>
      </c>
      <c r="K4506" s="2">
        <f>I4506*FARMER_RATE+J4506*TEMP_WORKER_RATE</f>
        <v>50893.948679954032</v>
      </c>
      <c r="L4506" s="2">
        <f>A4506*PRICE_TOM+B4506*PRICE_CAR+C4506*PRICE_MES</f>
        <v>111486</v>
      </c>
      <c r="M4506" s="2">
        <f>A4506*FERT_BED_TOM+B4506*FERT_BED_CAR+C4506*FERT_BED_MES</f>
        <v>19800</v>
      </c>
      <c r="N4506" s="6">
        <f>IF(AND(D4506&lt;=TOTAL_BEDS,J4506&lt;=TEMP_WORKER_MAX*TEMP_WORKER_HRS),1,0)</f>
        <v>1</v>
      </c>
      <c r="O4506" s="2">
        <f>L4506-M4506-K4506-FIXED_COSTS</f>
        <v>20792.051320045968</v>
      </c>
      <c r="P4506" s="2">
        <f>IF(N4506=1,O4506,"")</f>
        <v>20792.051320045968</v>
      </c>
    </row>
    <row r="4507">
      <c r="A4507" s="6">
        <v>6</v>
      </c>
      <c r="B4507" s="6">
        <v>19</v>
      </c>
      <c r="C4507" s="6">
        <v>8</v>
      </c>
      <c r="D4507" s="6">
        <f>A4507+B4507+C4507</f>
        <v>33</v>
      </c>
      <c r="E4507" s="5">
        <f>IF(A4507=0,0,A4507*LABOR_HRS_WK_TOM*SEASON_WEEKS*(1+DIM_PCT_TOM)^A4507)</f>
        <v>956.64294000000041</v>
      </c>
      <c r="F4507" s="5">
        <f>IF(B4507=0,0,B4507*LABOR_HRS_WK_CAR*SEASON_WEEKS*(1+DIM_PCT_CAR)^B4507)</f>
        <v>911.23060582002415</v>
      </c>
      <c r="G4507" s="5">
        <f>IF(C4507=0,0,C4507*LABOR_HRS_WK_MES*SEASON_WEEKS*(1+DIM_PCT_MES)^C4507)</f>
        <v>397.61499642530833</v>
      </c>
      <c r="H4507" s="5">
        <f>E4507+F4507+G4507</f>
        <v>2265.4885422453326</v>
      </c>
      <c r="I4507" s="5">
        <f>MIN(H4507,FARMER_HRS)</f>
        <v>720</v>
      </c>
      <c r="J4507" s="5">
        <f>MAX(0,H4507-FARMER_HRS)</f>
        <v>1545.4885422453326</v>
      </c>
      <c r="K4507" s="2">
        <f>I4507*FARMER_RATE+J4507*TEMP_WORKER_RATE</f>
        <v>51831.398302870359</v>
      </c>
      <c r="L4507" s="2">
        <f>A4507*PRICE_TOM+B4507*PRICE_CAR+C4507*PRICE_MES</f>
        <v>114186</v>
      </c>
      <c r="M4507" s="2">
        <f>A4507*FERT_BED_TOM+B4507*FERT_BED_CAR+C4507*FERT_BED_MES</f>
        <v>20680</v>
      </c>
      <c r="N4507" s="6">
        <f>IF(AND(D4507&lt;=TOTAL_BEDS,J4507&lt;=TEMP_WORKER_MAX*TEMP_WORKER_HRS),1,0)</f>
        <v>1</v>
      </c>
      <c r="O4507" s="2">
        <f>L4507-M4507-K4507-FIXED_COSTS</f>
        <v>21674.601697129641</v>
      </c>
      <c r="P4507" s="2">
        <f>IF(N4507=1,O4507,"")</f>
        <v>21674.601697129641</v>
      </c>
    </row>
    <row r="4508">
      <c r="A4508" s="6">
        <v>6</v>
      </c>
      <c r="B4508" s="6">
        <v>19</v>
      </c>
      <c r="C4508" s="6">
        <v>9</v>
      </c>
      <c r="D4508" s="6">
        <f>A4508+B4508+C4508</f>
        <v>34</v>
      </c>
      <c r="E4508" s="5">
        <f>IF(A4508=0,0,A4508*LABOR_HRS_WK_TOM*SEASON_WEEKS*(1+DIM_PCT_TOM)^A4508)</f>
        <v>956.64294000000041</v>
      </c>
      <c r="F4508" s="5">
        <f>IF(B4508=0,0,B4508*LABOR_HRS_WK_CAR*SEASON_WEEKS*(1+DIM_PCT_CAR)^B4508)</f>
        <v>911.23060582002415</v>
      </c>
      <c r="G4508" s="5">
        <f>IF(C4508=0,0,C4508*LABOR_HRS_WK_MES*SEASON_WEEKS*(1+DIM_PCT_MES)^C4508)</f>
        <v>452.90833186570273</v>
      </c>
      <c r="H4508" s="5">
        <f>E4508+F4508+G4508</f>
        <v>2320.7818776857271</v>
      </c>
      <c r="I4508" s="5">
        <f>MIN(H4508,FARMER_HRS)</f>
        <v>720</v>
      </c>
      <c r="J4508" s="5">
        <f>MAX(0,H4508-FARMER_HRS)</f>
        <v>1600.7818776857271</v>
      </c>
      <c r="K4508" s="2">
        <f>I4508*FARMER_RATE+J4508*TEMP_WORKER_RATE</f>
        <v>52791.352043154984</v>
      </c>
      <c r="L4508" s="2">
        <f>A4508*PRICE_TOM+B4508*PRICE_CAR+C4508*PRICE_MES</f>
        <v>116886</v>
      </c>
      <c r="M4508" s="2">
        <f>A4508*FERT_BED_TOM+B4508*FERT_BED_CAR+C4508*FERT_BED_MES</f>
        <v>21560</v>
      </c>
      <c r="N4508" s="6">
        <f>IF(AND(D4508&lt;=TOTAL_BEDS,J4508&lt;=TEMP_WORKER_MAX*TEMP_WORKER_HRS),1,0)</f>
        <v>1</v>
      </c>
      <c r="O4508" s="2">
        <f>L4508-M4508-K4508-FIXED_COSTS</f>
        <v>22534.647956845016</v>
      </c>
      <c r="P4508" s="2">
        <f>IF(N4508=1,O4508,"")</f>
        <v>22534.647956845016</v>
      </c>
    </row>
    <row r="4509">
      <c r="A4509" s="6">
        <v>6</v>
      </c>
      <c r="B4509" s="6">
        <v>19</v>
      </c>
      <c r="C4509" s="6">
        <v>10</v>
      </c>
      <c r="D4509" s="6">
        <f>A4509+B4509+C4509</f>
        <v>35</v>
      </c>
      <c r="E4509" s="5">
        <f>IF(A4509=0,0,A4509*LABOR_HRS_WK_TOM*SEASON_WEEKS*(1+DIM_PCT_TOM)^A4509)</f>
        <v>956.64294000000041</v>
      </c>
      <c r="F4509" s="5">
        <f>IF(B4509=0,0,B4509*LABOR_HRS_WK_CAR*SEASON_WEEKS*(1+DIM_PCT_CAR)^B4509)</f>
        <v>911.23060582002415</v>
      </c>
      <c r="G4509" s="5">
        <f>IF(C4509=0,0,C4509*LABOR_HRS_WK_MES*SEASON_WEEKS*(1+DIM_PCT_MES)^C4509)</f>
        <v>509.52187334891551</v>
      </c>
      <c r="H4509" s="5">
        <f>E4509+F4509+G4509</f>
        <v>2377.39541916894</v>
      </c>
      <c r="I4509" s="5">
        <f>MIN(H4509,FARMER_HRS)</f>
        <v>720</v>
      </c>
      <c r="J4509" s="5">
        <f>MAX(0,H4509-FARMER_HRS)</f>
        <v>1657.39541916894</v>
      </c>
      <c r="K4509" s="2">
        <f>I4509*FARMER_RATE+J4509*TEMP_WORKER_RATE</f>
        <v>53774.226027238539</v>
      </c>
      <c r="L4509" s="2">
        <f>A4509*PRICE_TOM+B4509*PRICE_CAR+C4509*PRICE_MES</f>
        <v>119586</v>
      </c>
      <c r="M4509" s="2">
        <f>A4509*FERT_BED_TOM+B4509*FERT_BED_CAR+C4509*FERT_BED_MES</f>
        <v>22440</v>
      </c>
      <c r="N4509" s="6">
        <f>IF(AND(D4509&lt;=TOTAL_BEDS,J4509&lt;=TEMP_WORKER_MAX*TEMP_WORKER_HRS),1,0)</f>
        <v>1</v>
      </c>
      <c r="O4509" s="2">
        <f>L4509-M4509-K4509-FIXED_COSTS</f>
        <v>23371.773972761461</v>
      </c>
      <c r="P4509" s="2">
        <f>IF(N4509=1,O4509,"")</f>
        <v>23371.773972761461</v>
      </c>
    </row>
    <row r="4510">
      <c r="A4510" s="6">
        <v>6</v>
      </c>
      <c r="B4510" s="6">
        <v>19</v>
      </c>
      <c r="C4510" s="6">
        <v>11</v>
      </c>
      <c r="D4510" s="6">
        <f>A4510+B4510+C4510</f>
        <v>36</v>
      </c>
      <c r="E4510" s="5">
        <f>IF(A4510=0,0,A4510*LABOR_HRS_WK_TOM*SEASON_WEEKS*(1+DIM_PCT_TOM)^A4510)</f>
        <v>956.64294000000041</v>
      </c>
      <c r="F4510" s="5">
        <f>IF(B4510=0,0,B4510*LABOR_HRS_WK_CAR*SEASON_WEEKS*(1+DIM_PCT_CAR)^B4510)</f>
        <v>911.23060582002415</v>
      </c>
      <c r="G4510" s="5">
        <f>IF(C4510=0,0,C4510*LABOR_HRS_WK_MES*SEASON_WEEKS*(1+DIM_PCT_MES)^C4510)</f>
        <v>567.47998644235463</v>
      </c>
      <c r="H4510" s="5">
        <f>E4510+F4510+G4510</f>
        <v>2435.3535322623793</v>
      </c>
      <c r="I4510" s="5">
        <f>MIN(H4510,FARMER_HRS)</f>
        <v>720</v>
      </c>
      <c r="J4510" s="5">
        <f>MAX(0,H4510-FARMER_HRS)</f>
        <v>1715.3535322623793</v>
      </c>
      <c r="K4510" s="2">
        <f>I4510*FARMER_RATE+J4510*TEMP_WORKER_RATE</f>
        <v>54780.443268444084</v>
      </c>
      <c r="L4510" s="2">
        <f>A4510*PRICE_TOM+B4510*PRICE_CAR+C4510*PRICE_MES</f>
        <v>122286</v>
      </c>
      <c r="M4510" s="2">
        <f>A4510*FERT_BED_TOM+B4510*FERT_BED_CAR+C4510*FERT_BED_MES</f>
        <v>23320</v>
      </c>
      <c r="N4510" s="6">
        <f>IF(AND(D4510&lt;=TOTAL_BEDS,J4510&lt;=TEMP_WORKER_MAX*TEMP_WORKER_HRS),1,0)</f>
        <v>1</v>
      </c>
      <c r="O4510" s="2">
        <f>L4510-M4510-K4510-FIXED_COSTS</f>
        <v>24185.556731555916</v>
      </c>
      <c r="P4510" s="2">
        <f>IF(N4510=1,O4510,"")</f>
        <v>24185.556731555916</v>
      </c>
    </row>
    <row r="4511">
      <c r="A4511" s="6">
        <v>6</v>
      </c>
      <c r="B4511" s="6">
        <v>19</v>
      </c>
      <c r="C4511" s="6">
        <v>12</v>
      </c>
      <c r="D4511" s="6">
        <f>A4511+B4511+C4511</f>
        <v>37</v>
      </c>
      <c r="E4511" s="5">
        <f>IF(A4511=0,0,A4511*LABOR_HRS_WK_TOM*SEASON_WEEKS*(1+DIM_PCT_TOM)^A4511)</f>
        <v>956.64294000000041</v>
      </c>
      <c r="F4511" s="5">
        <f>IF(B4511=0,0,B4511*LABOR_HRS_WK_CAR*SEASON_WEEKS*(1+DIM_PCT_CAR)^B4511)</f>
        <v>911.23060582002415</v>
      </c>
      <c r="G4511" s="5">
        <f>IF(C4511=0,0,C4511*LABOR_HRS_WK_MES*SEASON_WEEKS*(1+DIM_PCT_MES)^C4511)</f>
        <v>626.807439570419</v>
      </c>
      <c r="H4511" s="5">
        <f>E4511+F4511+G4511</f>
        <v>2494.6809853904433</v>
      </c>
      <c r="I4511" s="5">
        <f>MIN(H4511,FARMER_HRS)</f>
        <v>720</v>
      </c>
      <c r="J4511" s="5">
        <f>MAX(0,H4511-FARMER_HRS)</f>
        <v>1774.6809853904433</v>
      </c>
      <c r="K4511" s="2">
        <f>I4511*FARMER_RATE+J4511*TEMP_WORKER_RATE</f>
        <v>55810.433774139645</v>
      </c>
      <c r="L4511" s="2">
        <f>A4511*PRICE_TOM+B4511*PRICE_CAR+C4511*PRICE_MES</f>
        <v>124986</v>
      </c>
      <c r="M4511" s="2">
        <f>A4511*FERT_BED_TOM+B4511*FERT_BED_CAR+C4511*FERT_BED_MES</f>
        <v>24200</v>
      </c>
      <c r="N4511" s="6">
        <f>IF(AND(D4511&lt;=TOTAL_BEDS,J4511&lt;=TEMP_WORKER_MAX*TEMP_WORKER_HRS),1,0)</f>
        <v>1</v>
      </c>
      <c r="O4511" s="2">
        <f>L4511-M4511-K4511-FIXED_COSTS</f>
        <v>24975.566225860355</v>
      </c>
      <c r="P4511" s="2">
        <f>IF(N4511=1,O4511,"")</f>
        <v>24975.566225860355</v>
      </c>
    </row>
    <row r="4512">
      <c r="A4512" s="6">
        <v>6</v>
      </c>
      <c r="B4512" s="6">
        <v>19</v>
      </c>
      <c r="C4512" s="6">
        <v>13</v>
      </c>
      <c r="D4512" s="6">
        <f>A4512+B4512+C4512</f>
        <v>38</v>
      </c>
      <c r="E4512" s="5">
        <f>IF(A4512=0,0,A4512*LABOR_HRS_WK_TOM*SEASON_WEEKS*(1+DIM_PCT_TOM)^A4512)</f>
        <v>956.64294000000041</v>
      </c>
      <c r="F4512" s="5">
        <f>IF(B4512=0,0,B4512*LABOR_HRS_WK_CAR*SEASON_WEEKS*(1+DIM_PCT_CAR)^B4512)</f>
        <v>911.23060582002415</v>
      </c>
      <c r="G4512" s="5">
        <f>IF(C4512=0,0,C4512*LABOR_HRS_WK_MES*SEASON_WEEKS*(1+DIM_PCT_MES)^C4512)</f>
        <v>687.52941027880331</v>
      </c>
      <c r="H4512" s="5">
        <f>E4512+F4512+G4512</f>
        <v>2555.4029560988279</v>
      </c>
      <c r="I4512" s="5">
        <f>MIN(H4512,FARMER_HRS)</f>
        <v>720</v>
      </c>
      <c r="J4512" s="5">
        <f>MAX(0,H4512-FARMER_HRS)</f>
        <v>1835.4029560988279</v>
      </c>
      <c r="K4512" s="2">
        <f>I4512*FARMER_RATE+J4512*TEMP_WORKER_RATE</f>
        <v>56864.634654493537</v>
      </c>
      <c r="L4512" s="2">
        <f>A4512*PRICE_TOM+B4512*PRICE_CAR+C4512*PRICE_MES</f>
        <v>127686</v>
      </c>
      <c r="M4512" s="2">
        <f>A4512*FERT_BED_TOM+B4512*FERT_BED_CAR+C4512*FERT_BED_MES</f>
        <v>25080</v>
      </c>
      <c r="N4512" s="6">
        <f>IF(AND(D4512&lt;=TOTAL_BEDS,J4512&lt;=TEMP_WORKER_MAX*TEMP_WORKER_HRS),1,0)</f>
        <v>1</v>
      </c>
      <c r="O4512" s="2">
        <f>L4512-M4512-K4512-FIXED_COSTS</f>
        <v>25741.365345506463</v>
      </c>
      <c r="P4512" s="2">
        <f>IF(N4512=1,O4512,"")</f>
        <v>25741.365345506463</v>
      </c>
    </row>
    <row r="4513">
      <c r="A4513" s="6">
        <v>6</v>
      </c>
      <c r="B4513" s="6">
        <v>19</v>
      </c>
      <c r="C4513" s="6">
        <v>14</v>
      </c>
      <c r="D4513" s="6">
        <f>A4513+B4513+C4513</f>
        <v>39</v>
      </c>
      <c r="E4513" s="5">
        <f>IF(A4513=0,0,A4513*LABOR_HRS_WK_TOM*SEASON_WEEKS*(1+DIM_PCT_TOM)^A4513)</f>
        <v>956.64294000000041</v>
      </c>
      <c r="F4513" s="5">
        <f>IF(B4513=0,0,B4513*LABOR_HRS_WK_CAR*SEASON_WEEKS*(1+DIM_PCT_CAR)^B4513)</f>
        <v>911.23060582002415</v>
      </c>
      <c r="G4513" s="5">
        <f>IF(C4513=0,0,C4513*LABOR_HRS_WK_MES*SEASON_WEEKS*(1+DIM_PCT_MES)^C4513)</f>
        <v>749.67149159246435</v>
      </c>
      <c r="H4513" s="5">
        <f>E4513+F4513+G4513</f>
        <v>2617.5450374124889</v>
      </c>
      <c r="I4513" s="5">
        <f>MIN(H4513,FARMER_HRS)</f>
        <v>720</v>
      </c>
      <c r="J4513" s="5">
        <f>MAX(0,H4513-FARMER_HRS)</f>
        <v>1897.5450374124889</v>
      </c>
      <c r="K4513" s="2">
        <f>I4513*FARMER_RATE+J4513*TEMP_WORKER_RATE</f>
        <v>57943.490232855707</v>
      </c>
      <c r="L4513" s="2">
        <f>A4513*PRICE_TOM+B4513*PRICE_CAR+C4513*PRICE_MES</f>
        <v>130386</v>
      </c>
      <c r="M4513" s="2">
        <f>A4513*FERT_BED_TOM+B4513*FERT_BED_CAR+C4513*FERT_BED_MES</f>
        <v>25960</v>
      </c>
      <c r="N4513" s="6">
        <f>IF(AND(D4513&lt;=TOTAL_BEDS,J4513&lt;=TEMP_WORKER_MAX*TEMP_WORKER_HRS),1,0)</f>
        <v>1</v>
      </c>
      <c r="O4513" s="2">
        <f>L4513-M4513-K4513-FIXED_COSTS</f>
        <v>26482.509767144293</v>
      </c>
      <c r="P4513" s="2">
        <f>IF(N4513=1,O4513,"")</f>
        <v>26482.509767144293</v>
      </c>
    </row>
    <row r="4514">
      <c r="A4514" s="6">
        <v>6</v>
      </c>
      <c r="B4514" s="6">
        <v>19</v>
      </c>
      <c r="C4514" s="6">
        <v>15</v>
      </c>
      <c r="D4514" s="6">
        <f>A4514+B4514+C4514</f>
        <v>40</v>
      </c>
      <c r="E4514" s="5">
        <f>IF(A4514=0,0,A4514*LABOR_HRS_WK_TOM*SEASON_WEEKS*(1+DIM_PCT_TOM)^A4514)</f>
        <v>956.64294000000041</v>
      </c>
      <c r="F4514" s="5">
        <f>IF(B4514=0,0,B4514*LABOR_HRS_WK_CAR*SEASON_WEEKS*(1+DIM_PCT_CAR)^B4514)</f>
        <v>911.23060582002415</v>
      </c>
      <c r="G4514" s="5">
        <f>IF(C4514=0,0,C4514*LABOR_HRS_WK_MES*SEASON_WEEKS*(1+DIM_PCT_MES)^C4514)</f>
        <v>813.25969846861074</v>
      </c>
      <c r="H4514" s="5">
        <f>E4514+F4514+G4514</f>
        <v>2681.1332442886351</v>
      </c>
      <c r="I4514" s="5">
        <f>MIN(H4514,FARMER_HRS)</f>
        <v>720</v>
      </c>
      <c r="J4514" s="5">
        <f>MAX(0,H4514-FARMER_HRS)</f>
        <v>1961.1332442886351</v>
      </c>
      <c r="K4514" s="2">
        <f>I4514*FARMER_RATE+J4514*TEMP_WORKER_RATE</f>
        <v>59047.4521577888</v>
      </c>
      <c r="L4514" s="2">
        <f>A4514*PRICE_TOM+B4514*PRICE_CAR+C4514*PRICE_MES</f>
        <v>133086</v>
      </c>
      <c r="M4514" s="2">
        <f>A4514*FERT_BED_TOM+B4514*FERT_BED_CAR+C4514*FERT_BED_MES</f>
        <v>26840</v>
      </c>
      <c r="N4514" s="6">
        <f>IF(AND(D4514&lt;=TOTAL_BEDS,J4514&lt;=TEMP_WORKER_MAX*TEMP_WORKER_HRS),1,0)</f>
        <v>1</v>
      </c>
      <c r="O4514" s="2">
        <f>L4514-M4514-K4514-FIXED_COSTS</f>
        <v>27198.5478422112</v>
      </c>
      <c r="P4514" s="2">
        <f>IF(N4514=1,O4514,"")</f>
        <v>27198.5478422112</v>
      </c>
    </row>
    <row r="4515">
      <c r="A4515" s="6">
        <v>6</v>
      </c>
      <c r="B4515" s="6">
        <v>19</v>
      </c>
      <c r="C4515" s="6">
        <v>16</v>
      </c>
      <c r="D4515" s="6">
        <f>A4515+B4515+C4515</f>
        <v>41</v>
      </c>
      <c r="E4515" s="5">
        <f>IF(A4515=0,0,A4515*LABOR_HRS_WK_TOM*SEASON_WEEKS*(1+DIM_PCT_TOM)^A4515)</f>
        <v>956.64294000000041</v>
      </c>
      <c r="F4515" s="5">
        <f>IF(B4515=0,0,B4515*LABOR_HRS_WK_CAR*SEASON_WEEKS*(1+DIM_PCT_CAR)^B4515)</f>
        <v>911.23060582002415</v>
      </c>
      <c r="G4515" s="5">
        <f>IF(C4515=0,0,C4515*LABOR_HRS_WK_MES*SEASON_WEEKS*(1+DIM_PCT_MES)^C4515)</f>
        <v>878.32047434609967</v>
      </c>
      <c r="H4515" s="5">
        <f>E4515+F4515+G4515</f>
        <v>2746.1940201661241</v>
      </c>
      <c r="I4515" s="5">
        <f>MIN(H4515,FARMER_HRS)</f>
        <v>720</v>
      </c>
      <c r="J4515" s="5">
        <f>MAX(0,H4515-FARMER_HRS)</f>
        <v>2026.1940201661241</v>
      </c>
      <c r="K4515" s="2">
        <f>I4515*FARMER_RATE+J4515*TEMP_WORKER_RATE</f>
        <v>60176.97951677299</v>
      </c>
      <c r="L4515" s="2">
        <f>A4515*PRICE_TOM+B4515*PRICE_CAR+C4515*PRICE_MES</f>
        <v>135786</v>
      </c>
      <c r="M4515" s="2">
        <f>A4515*FERT_BED_TOM+B4515*FERT_BED_CAR+C4515*FERT_BED_MES</f>
        <v>27720</v>
      </c>
      <c r="N4515" s="6">
        <f>IF(AND(D4515&lt;=TOTAL_BEDS,J4515&lt;=TEMP_WORKER_MAX*TEMP_WORKER_HRS),1,0)</f>
        <v>1</v>
      </c>
      <c r="O4515" s="2">
        <f>L4515-M4515-K4515-FIXED_COSTS</f>
        <v>27889.02048322701</v>
      </c>
      <c r="P4515" s="2">
        <f>IF(N4515=1,O4515,"")</f>
        <v>27889.02048322701</v>
      </c>
    </row>
    <row r="4516">
      <c r="A4516" s="6">
        <v>6</v>
      </c>
      <c r="B4516" s="6">
        <v>19</v>
      </c>
      <c r="C4516" s="6">
        <v>17</v>
      </c>
      <c r="D4516" s="6">
        <f>A4516+B4516+C4516</f>
        <v>42</v>
      </c>
      <c r="E4516" s="5">
        <f>IF(A4516=0,0,A4516*LABOR_HRS_WK_TOM*SEASON_WEEKS*(1+DIM_PCT_TOM)^A4516)</f>
        <v>956.64294000000041</v>
      </c>
      <c r="F4516" s="5">
        <f>IF(B4516=0,0,B4516*LABOR_HRS_WK_CAR*SEASON_WEEKS*(1+DIM_PCT_CAR)^B4516)</f>
        <v>911.23060582002415</v>
      </c>
      <c r="G4516" s="5">
        <f>IF(C4516=0,0,C4516*LABOR_HRS_WK_MES*SEASON_WEEKS*(1+DIM_PCT_MES)^C4516)</f>
        <v>944.88069779263992</v>
      </c>
      <c r="H4516" s="5">
        <f>E4516+F4516+G4516</f>
        <v>2812.7542436126641</v>
      </c>
      <c r="I4516" s="5">
        <f>MIN(H4516,FARMER_HRS)</f>
        <v>720</v>
      </c>
      <c r="J4516" s="5">
        <f>MAX(0,H4516-FARMER_HRS)</f>
        <v>2092.7542436126641</v>
      </c>
      <c r="K4516" s="2">
        <f>I4516*FARMER_RATE+J4516*TEMP_WORKER_RATE</f>
        <v>61332.538951608753</v>
      </c>
      <c r="L4516" s="2">
        <f>A4516*PRICE_TOM+B4516*PRICE_CAR+C4516*PRICE_MES</f>
        <v>138486</v>
      </c>
      <c r="M4516" s="2">
        <f>A4516*FERT_BED_TOM+B4516*FERT_BED_CAR+C4516*FERT_BED_MES</f>
        <v>28600</v>
      </c>
      <c r="N4516" s="6">
        <f>IF(AND(D4516&lt;=TOTAL_BEDS,J4516&lt;=TEMP_WORKER_MAX*TEMP_WORKER_HRS),1,0)</f>
        <v>1</v>
      </c>
      <c r="O4516" s="2">
        <f>L4516-M4516-K4516-FIXED_COSTS</f>
        <v>28553.461048391247</v>
      </c>
      <c r="P4516" s="2">
        <f>IF(N4516=1,O4516,"")</f>
        <v>28553.461048391247</v>
      </c>
    </row>
    <row r="4517">
      <c r="A4517" s="6">
        <v>6</v>
      </c>
      <c r="B4517" s="6">
        <v>19</v>
      </c>
      <c r="C4517" s="6">
        <v>18</v>
      </c>
      <c r="D4517" s="6">
        <f>A4517+B4517+C4517</f>
        <v>43</v>
      </c>
      <c r="E4517" s="5">
        <f>IF(A4517=0,0,A4517*LABOR_HRS_WK_TOM*SEASON_WEEKS*(1+DIM_PCT_TOM)^A4517)</f>
        <v>956.64294000000041</v>
      </c>
      <c r="F4517" s="5">
        <f>IF(B4517=0,0,B4517*LABOR_HRS_WK_CAR*SEASON_WEEKS*(1+DIM_PCT_CAR)^B4517)</f>
        <v>911.23060582002415</v>
      </c>
      <c r="G4517" s="5">
        <f>IF(C4517=0,0,C4517*LABOR_HRS_WK_MES*SEASON_WEEKS*(1+DIM_PCT_MES)^C4517)</f>
        <v>1012.9676892512272</v>
      </c>
      <c r="H4517" s="5">
        <f>E4517+F4517+G4517</f>
        <v>2880.8412350712515</v>
      </c>
      <c r="I4517" s="5">
        <f>MIN(H4517,FARMER_HRS)</f>
        <v>720</v>
      </c>
      <c r="J4517" s="5">
        <f>MAX(0,H4517-FARMER_HRS)</f>
        <v>2160.8412350712515</v>
      </c>
      <c r="K4517" s="2">
        <f>I4517*FARMER_RATE+J4517*TEMP_WORKER_RATE</f>
        <v>62514.604775542561</v>
      </c>
      <c r="L4517" s="2">
        <f>A4517*PRICE_TOM+B4517*PRICE_CAR+C4517*PRICE_MES</f>
        <v>141186</v>
      </c>
      <c r="M4517" s="2">
        <f>A4517*FERT_BED_TOM+B4517*FERT_BED_CAR+C4517*FERT_BED_MES</f>
        <v>29480</v>
      </c>
      <c r="N4517" s="6">
        <f>IF(AND(D4517&lt;=TOTAL_BEDS,J4517&lt;=TEMP_WORKER_MAX*TEMP_WORKER_HRS),1,0)</f>
        <v>1</v>
      </c>
      <c r="O4517" s="2">
        <f>L4517-M4517-K4517-FIXED_COSTS</f>
        <v>29191.395224457439</v>
      </c>
      <c r="P4517" s="2">
        <f>IF(N4517=1,O4517,"")</f>
        <v>29191.395224457439</v>
      </c>
    </row>
    <row r="4518">
      <c r="A4518" s="6">
        <v>6</v>
      </c>
      <c r="B4518" s="6">
        <v>19</v>
      </c>
      <c r="C4518" s="6">
        <v>19</v>
      </c>
      <c r="D4518" s="6">
        <f>A4518+B4518+C4518</f>
        <v>44</v>
      </c>
      <c r="E4518" s="5">
        <f>IF(A4518=0,0,A4518*LABOR_HRS_WK_TOM*SEASON_WEEKS*(1+DIM_PCT_TOM)^A4518)</f>
        <v>956.64294000000041</v>
      </c>
      <c r="F4518" s="5">
        <f>IF(B4518=0,0,B4518*LABOR_HRS_WK_CAR*SEASON_WEEKS*(1+DIM_PCT_CAR)^B4518)</f>
        <v>911.23060582002415</v>
      </c>
      <c r="G4518" s="5">
        <f>IF(C4518=0,0,C4518*LABOR_HRS_WK_MES*SEASON_WEEKS*(1+DIM_PCT_MES)^C4518)</f>
        <v>1082.6092178872491</v>
      </c>
      <c r="H4518" s="5">
        <f>E4518+F4518+G4518</f>
        <v>2950.4827637072735</v>
      </c>
      <c r="I4518" s="5">
        <f>MIN(H4518,FARMER_HRS)</f>
        <v>720</v>
      </c>
      <c r="J4518" s="5">
        <f>MAX(0,H4518-FARMER_HRS)</f>
        <v>2230.4827637072735</v>
      </c>
      <c r="K4518" s="2">
        <f>I4518*FARMER_RATE+J4518*TEMP_WORKER_RATE</f>
        <v>63723.659092140166</v>
      </c>
      <c r="L4518" s="2">
        <f>A4518*PRICE_TOM+B4518*PRICE_CAR+C4518*PRICE_MES</f>
        <v>143886</v>
      </c>
      <c r="M4518" s="2">
        <f>A4518*FERT_BED_TOM+B4518*FERT_BED_CAR+C4518*FERT_BED_MES</f>
        <v>30360</v>
      </c>
      <c r="N4518" s="6">
        <f>IF(AND(D4518&lt;=TOTAL_BEDS,J4518&lt;=TEMP_WORKER_MAX*TEMP_WORKER_HRS),1,0)</f>
        <v>1</v>
      </c>
      <c r="O4518" s="2">
        <f>L4518-M4518-K4518-FIXED_COSTS</f>
        <v>29802.340907859834</v>
      </c>
      <c r="P4518" s="2">
        <f>IF(N4518=1,O4518,"")</f>
        <v>29802.340907859834</v>
      </c>
    </row>
    <row r="4519">
      <c r="A4519" s="6">
        <v>6</v>
      </c>
      <c r="B4519" s="6">
        <v>19</v>
      </c>
      <c r="C4519" s="6">
        <v>20</v>
      </c>
      <c r="D4519" s="6">
        <f>A4519+B4519+C4519</f>
        <v>45</v>
      </c>
      <c r="E4519" s="5">
        <f>IF(A4519=0,0,A4519*LABOR_HRS_WK_TOM*SEASON_WEEKS*(1+DIM_PCT_TOM)^A4519)</f>
        <v>956.64294000000041</v>
      </c>
      <c r="F4519" s="5">
        <f>IF(B4519=0,0,B4519*LABOR_HRS_WK_CAR*SEASON_WEEKS*(1+DIM_PCT_CAR)^B4519)</f>
        <v>911.23060582002415</v>
      </c>
      <c r="G4519" s="5">
        <f>IF(C4519=0,0,C4519*LABOR_HRS_WK_MES*SEASON_WEEKS*(1+DIM_PCT_MES)^C4519)</f>
        <v>1153.8335085377259</v>
      </c>
      <c r="H4519" s="5">
        <f>E4519+F4519+G4519</f>
        <v>3021.70705435775</v>
      </c>
      <c r="I4519" s="5">
        <f>MIN(H4519,FARMER_HRS)</f>
        <v>720</v>
      </c>
      <c r="J4519" s="5">
        <f>MAX(0,H4519-FARMER_HRS)</f>
        <v>2301.70705435775</v>
      </c>
      <c r="K4519" s="2">
        <f>I4519*FARMER_RATE+J4519*TEMP_WORKER_RATE</f>
        <v>64960.191915933159</v>
      </c>
      <c r="L4519" s="2">
        <f>A4519*PRICE_TOM+B4519*PRICE_CAR+C4519*PRICE_MES</f>
        <v>146586</v>
      </c>
      <c r="M4519" s="2">
        <f>A4519*FERT_BED_TOM+B4519*FERT_BED_CAR+C4519*FERT_BED_MES</f>
        <v>31240</v>
      </c>
      <c r="N4519" s="6">
        <f>IF(AND(D4519&lt;=TOTAL_BEDS,J4519&lt;=TEMP_WORKER_MAX*TEMP_WORKER_HRS),1,0)</f>
        <v>1</v>
      </c>
      <c r="O4519" s="2">
        <f>L4519-M4519-K4519-FIXED_COSTS</f>
        <v>30385.808084066841</v>
      </c>
      <c r="P4519" s="2">
        <f>IF(N4519=1,O4519,"")</f>
        <v>30385.808084066841</v>
      </c>
    </row>
    <row r="4520">
      <c r="A4520" s="6">
        <v>6</v>
      </c>
      <c r="B4520" s="6">
        <v>19</v>
      </c>
      <c r="C4520" s="6">
        <v>21</v>
      </c>
      <c r="D4520" s="6">
        <f>A4520+B4520+C4520</f>
        <v>46</v>
      </c>
      <c r="E4520" s="5">
        <f>IF(A4520=0,0,A4520*LABOR_HRS_WK_TOM*SEASON_WEEKS*(1+DIM_PCT_TOM)^A4520)</f>
        <v>956.64294000000041</v>
      </c>
      <c r="F4520" s="5">
        <f>IF(B4520=0,0,B4520*LABOR_HRS_WK_CAR*SEASON_WEEKS*(1+DIM_PCT_CAR)^B4520)</f>
        <v>911.23060582002415</v>
      </c>
      <c r="G4520" s="5">
        <f>IF(C4520=0,0,C4520*LABOR_HRS_WK_MES*SEASON_WEEKS*(1+DIM_PCT_MES)^C4520)</f>
        <v>1226.6692487641699</v>
      </c>
      <c r="H4520" s="5">
        <f>E4520+F4520+G4520</f>
        <v>3094.5427945841943</v>
      </c>
      <c r="I4520" s="5">
        <f>MIN(H4520,FARMER_HRS)</f>
        <v>720</v>
      </c>
      <c r="J4520" s="5">
        <f>MAX(0,H4520-FARMER_HRS)</f>
        <v>2374.5427945841943</v>
      </c>
      <c r="K4520" s="2">
        <f>I4520*FARMER_RATE+J4520*TEMP_WORKER_RATE</f>
        <v>66224.701294864484</v>
      </c>
      <c r="L4520" s="2">
        <f>A4520*PRICE_TOM+B4520*PRICE_CAR+C4520*PRICE_MES</f>
        <v>149286</v>
      </c>
      <c r="M4520" s="2">
        <f>A4520*FERT_BED_TOM+B4520*FERT_BED_CAR+C4520*FERT_BED_MES</f>
        <v>32120</v>
      </c>
      <c r="N4520" s="6">
        <f>IF(AND(D4520&lt;=TOTAL_BEDS,J4520&lt;=TEMP_WORKER_MAX*TEMP_WORKER_HRS),1,0)</f>
        <v>1</v>
      </c>
      <c r="O4520" s="2">
        <f>L4520-M4520-K4520-FIXED_COSTS</f>
        <v>30941.298705135516</v>
      </c>
      <c r="P4520" s="2">
        <f>IF(N4520=1,O4520,"")</f>
        <v>30941.298705135516</v>
      </c>
    </row>
    <row r="4521">
      <c r="A4521" s="6">
        <v>6</v>
      </c>
      <c r="B4521" s="6">
        <v>19</v>
      </c>
      <c r="C4521" s="6">
        <v>22</v>
      </c>
      <c r="D4521" s="6">
        <f>A4521+B4521+C4521</f>
        <v>47</v>
      </c>
      <c r="E4521" s="5">
        <f>IF(A4521=0,0,A4521*LABOR_HRS_WK_TOM*SEASON_WEEKS*(1+DIM_PCT_TOM)^A4521)</f>
        <v>956.64294000000041</v>
      </c>
      <c r="F4521" s="5">
        <f>IF(B4521=0,0,B4521*LABOR_HRS_WK_CAR*SEASON_WEEKS*(1+DIM_PCT_CAR)^B4521)</f>
        <v>911.23060582002415</v>
      </c>
      <c r="G4521" s="5">
        <f>IF(C4521=0,0,C4521*LABOR_HRS_WK_MES*SEASON_WEEKS*(1+DIM_PCT_MES)^C4521)</f>
        <v>1301.1455960105659</v>
      </c>
      <c r="H4521" s="5">
        <f>E4521+F4521+G4521</f>
        <v>3169.0191418305903</v>
      </c>
      <c r="I4521" s="5">
        <f>MIN(H4521,FARMER_HRS)</f>
        <v>720</v>
      </c>
      <c r="J4521" s="5">
        <f>MAX(0,H4521-FARMER_HRS)</f>
        <v>2449.0191418305903</v>
      </c>
      <c r="K4521" s="2">
        <f>I4521*FARMER_RATE+J4521*TEMP_WORKER_RATE</f>
        <v>67517.693434558867</v>
      </c>
      <c r="L4521" s="2">
        <f>A4521*PRICE_TOM+B4521*PRICE_CAR+C4521*PRICE_MES</f>
        <v>151986</v>
      </c>
      <c r="M4521" s="2">
        <f>A4521*FERT_BED_TOM+B4521*FERT_BED_CAR+C4521*FERT_BED_MES</f>
        <v>33000</v>
      </c>
      <c r="N4521" s="6">
        <f>IF(AND(D4521&lt;=TOTAL_BEDS,J4521&lt;=TEMP_WORKER_MAX*TEMP_WORKER_HRS),1,0)</f>
        <v>1</v>
      </c>
      <c r="O4521" s="2">
        <f>L4521-M4521-K4521-FIXED_COSTS</f>
        <v>31468.306565441133</v>
      </c>
      <c r="P4521" s="2">
        <f>IF(N4521=1,O4521,"")</f>
        <v>31468.306565441133</v>
      </c>
    </row>
    <row r="4522">
      <c r="A4522" s="6">
        <v>6</v>
      </c>
      <c r="B4522" s="6">
        <v>19</v>
      </c>
      <c r="C4522" s="6">
        <v>23</v>
      </c>
      <c r="D4522" s="6">
        <f>A4522+B4522+C4522</f>
        <v>48</v>
      </c>
      <c r="E4522" s="5">
        <f>IF(A4522=0,0,A4522*LABOR_HRS_WK_TOM*SEASON_WEEKS*(1+DIM_PCT_TOM)^A4522)</f>
        <v>956.64294000000041</v>
      </c>
      <c r="F4522" s="5">
        <f>IF(B4522=0,0,B4522*LABOR_HRS_WK_CAR*SEASON_WEEKS*(1+DIM_PCT_CAR)^B4522)</f>
        <v>911.23060582002415</v>
      </c>
      <c r="G4522" s="5">
        <f>IF(C4522=0,0,C4522*LABOR_HRS_WK_MES*SEASON_WEEKS*(1+DIM_PCT_MES)^C4522)</f>
        <v>1377.2921848680023</v>
      </c>
      <c r="H4522" s="5">
        <f>E4522+F4522+G4522</f>
        <v>3245.165730688027</v>
      </c>
      <c r="I4522" s="5">
        <f>MIN(H4522,FARMER_HRS)</f>
        <v>720</v>
      </c>
      <c r="J4522" s="5">
        <f>MAX(0,H4522-FARMER_HRS)</f>
        <v>2525.165730688027</v>
      </c>
      <c r="K4522" s="2">
        <f>I4522*FARMER_RATE+J4522*TEMP_WORKER_RATE</f>
        <v>68839.682824444913</v>
      </c>
      <c r="L4522" s="2">
        <f>A4522*PRICE_TOM+B4522*PRICE_CAR+C4522*PRICE_MES</f>
        <v>154686</v>
      </c>
      <c r="M4522" s="2">
        <f>A4522*FERT_BED_TOM+B4522*FERT_BED_CAR+C4522*FERT_BED_MES</f>
        <v>33880</v>
      </c>
      <c r="N4522" s="6">
        <f>IF(AND(D4522&lt;=TOTAL_BEDS,J4522&lt;=TEMP_WORKER_MAX*TEMP_WORKER_HRS),1,0)</f>
        <v>1</v>
      </c>
      <c r="O4522" s="2">
        <f>L4522-M4522-K4522-FIXED_COSTS</f>
        <v>31966.317175555087</v>
      </c>
      <c r="P4522" s="2">
        <f>IF(N4522=1,O4522,"")</f>
        <v>31966.317175555087</v>
      </c>
    </row>
    <row r="4523">
      <c r="A4523" s="6">
        <v>6</v>
      </c>
      <c r="B4523" s="6">
        <v>19</v>
      </c>
      <c r="C4523" s="6">
        <v>24</v>
      </c>
      <c r="D4523" s="6">
        <f>A4523+B4523+C4523</f>
        <v>49</v>
      </c>
      <c r="E4523" s="5">
        <f>IF(A4523=0,0,A4523*LABOR_HRS_WK_TOM*SEASON_WEEKS*(1+DIM_PCT_TOM)^A4523)</f>
        <v>956.64294000000041</v>
      </c>
      <c r="F4523" s="5">
        <f>IF(B4523=0,0,B4523*LABOR_HRS_WK_CAR*SEASON_WEEKS*(1+DIM_PCT_CAR)^B4523)</f>
        <v>911.23060582002415</v>
      </c>
      <c r="G4523" s="5">
        <f>IF(C4523=0,0,C4523*LABOR_HRS_WK_MES*SEASON_WEEKS*(1+DIM_PCT_MES)^C4523)</f>
        <v>1455.139134447498</v>
      </c>
      <c r="H4523" s="5">
        <f>E4523+F4523+G4523</f>
        <v>3323.0126802675222</v>
      </c>
      <c r="I4523" s="5">
        <f>MIN(H4523,FARMER_HRS)</f>
        <v>720</v>
      </c>
      <c r="J4523" s="5">
        <f>MAX(0,H4523-FARMER_HRS)</f>
        <v>2603.0126802675222</v>
      </c>
      <c r="K4523" s="2">
        <f>I4523*FARMER_RATE+J4523*TEMP_WORKER_RATE</f>
        <v>70191.192365755589</v>
      </c>
      <c r="L4523" s="2">
        <f>A4523*PRICE_TOM+B4523*PRICE_CAR+C4523*PRICE_MES</f>
        <v>157386</v>
      </c>
      <c r="M4523" s="2">
        <f>A4523*FERT_BED_TOM+B4523*FERT_BED_CAR+C4523*FERT_BED_MES</f>
        <v>34760</v>
      </c>
      <c r="N4523" s="6">
        <f>IF(AND(D4523&lt;=TOTAL_BEDS,J4523&lt;=TEMP_WORKER_MAX*TEMP_WORKER_HRS),1,0)</f>
        <v>1</v>
      </c>
      <c r="O4523" s="2">
        <f>L4523-M4523-K4523-FIXED_COSTS</f>
        <v>32434.807634244411</v>
      </c>
      <c r="P4523" s="2">
        <f>IF(N4523=1,O4523,"")</f>
        <v>32434.807634244411</v>
      </c>
    </row>
    <row r="4524">
      <c r="A4524" s="6">
        <v>6</v>
      </c>
      <c r="B4524" s="6">
        <v>19</v>
      </c>
      <c r="C4524" s="6">
        <v>25</v>
      </c>
      <c r="D4524" s="6">
        <f>A4524+B4524+C4524</f>
        <v>50</v>
      </c>
      <c r="E4524" s="5">
        <f>IF(A4524=0,0,A4524*LABOR_HRS_WK_TOM*SEASON_WEEKS*(1+DIM_PCT_TOM)^A4524)</f>
        <v>956.64294000000041</v>
      </c>
      <c r="F4524" s="5">
        <f>IF(B4524=0,0,B4524*LABOR_HRS_WK_CAR*SEASON_WEEKS*(1+DIM_PCT_CAR)^B4524)</f>
        <v>911.23060582002415</v>
      </c>
      <c r="G4524" s="5">
        <f>IF(C4524=0,0,C4524*LABOR_HRS_WK_MES*SEASON_WEEKS*(1+DIM_PCT_MES)^C4524)</f>
        <v>1534.7170558625955</v>
      </c>
      <c r="H4524" s="5">
        <f>E4524+F4524+G4524</f>
        <v>3402.59060168262</v>
      </c>
      <c r="I4524" s="5">
        <f>MIN(H4524,FARMER_HRS)</f>
        <v>720</v>
      </c>
      <c r="J4524" s="5">
        <f>MAX(0,H4524-FARMER_HRS)</f>
        <v>2682.59060168262</v>
      </c>
      <c r="K4524" s="2">
        <f>I4524*FARMER_RATE+J4524*TEMP_WORKER_RATE</f>
        <v>71572.753501434374</v>
      </c>
      <c r="L4524" s="2">
        <f>A4524*PRICE_TOM+B4524*PRICE_CAR+C4524*PRICE_MES</f>
        <v>160086</v>
      </c>
      <c r="M4524" s="2">
        <f>A4524*FERT_BED_TOM+B4524*FERT_BED_CAR+C4524*FERT_BED_MES</f>
        <v>35640</v>
      </c>
      <c r="N4524" s="6">
        <f>IF(AND(D4524&lt;=TOTAL_BEDS,J4524&lt;=TEMP_WORKER_MAX*TEMP_WORKER_HRS),1,0)</f>
        <v>1</v>
      </c>
      <c r="O4524" s="2">
        <f>L4524-M4524-K4524-FIXED_COSTS</f>
        <v>32873.246498565626</v>
      </c>
      <c r="P4524" s="2">
        <f>IF(N4524=1,O4524,"")</f>
        <v>32873.246498565626</v>
      </c>
    </row>
    <row r="4525">
      <c r="A4525" s="6">
        <v>6</v>
      </c>
      <c r="B4525" s="6">
        <v>19</v>
      </c>
      <c r="C4525" s="6">
        <v>26</v>
      </c>
      <c r="D4525" s="6">
        <f>A4525+B4525+C4525</f>
        <v>51</v>
      </c>
      <c r="E4525" s="5">
        <f>IF(A4525=0,0,A4525*LABOR_HRS_WK_TOM*SEASON_WEEKS*(1+DIM_PCT_TOM)^A4525)</f>
        <v>956.64294000000041</v>
      </c>
      <c r="F4525" s="5">
        <f>IF(B4525=0,0,B4525*LABOR_HRS_WK_CAR*SEASON_WEEKS*(1+DIM_PCT_CAR)^B4525)</f>
        <v>911.23060582002415</v>
      </c>
      <c r="G4525" s="5">
        <f>IF(C4525=0,0,C4525*LABOR_HRS_WK_MES*SEASON_WEEKS*(1+DIM_PCT_MES)^C4525)</f>
        <v>1616.0570598233128</v>
      </c>
      <c r="H4525" s="5">
        <f>E4525+F4525+G4525</f>
        <v>3483.930605643337</v>
      </c>
      <c r="I4525" s="5">
        <f>MIN(H4525,FARMER_HRS)</f>
        <v>720</v>
      </c>
      <c r="J4525" s="5">
        <f>MAX(0,H4525-FARMER_HRS)</f>
        <v>2763.930605643337</v>
      </c>
      <c r="K4525" s="2">
        <f>I4525*FARMER_RATE+J4525*TEMP_WORKER_RATE</f>
        <v>72984.9063479746</v>
      </c>
      <c r="L4525" s="2">
        <f>A4525*PRICE_TOM+B4525*PRICE_CAR+C4525*PRICE_MES</f>
        <v>162786</v>
      </c>
      <c r="M4525" s="2">
        <f>A4525*FERT_BED_TOM+B4525*FERT_BED_CAR+C4525*FERT_BED_MES</f>
        <v>36520</v>
      </c>
      <c r="N4525" s="6">
        <f>IF(AND(D4525&lt;=TOTAL_BEDS,J4525&lt;=TEMP_WORKER_MAX*TEMP_WORKER_HRS),1,0)</f>
        <v>1</v>
      </c>
      <c r="O4525" s="2">
        <f>L4525-M4525-K4525-FIXED_COSTS</f>
        <v>33281.0936520254</v>
      </c>
      <c r="P4525" s="2">
        <f>IF(N4525=1,O4525,"")</f>
        <v>33281.0936520254</v>
      </c>
    </row>
    <row r="4526">
      <c r="A4526" s="6">
        <v>6</v>
      </c>
      <c r="B4526" s="6">
        <v>19</v>
      </c>
      <c r="C4526" s="6">
        <v>27</v>
      </c>
      <c r="D4526" s="6">
        <f>A4526+B4526+C4526</f>
        <v>52</v>
      </c>
      <c r="E4526" s="5">
        <f>IF(A4526=0,0,A4526*LABOR_HRS_WK_TOM*SEASON_WEEKS*(1+DIM_PCT_TOM)^A4526)</f>
        <v>956.64294000000041</v>
      </c>
      <c r="F4526" s="5">
        <f>IF(B4526=0,0,B4526*LABOR_HRS_WK_CAR*SEASON_WEEKS*(1+DIM_PCT_CAR)^B4526)</f>
        <v>911.23060582002415</v>
      </c>
      <c r="G4526" s="5">
        <f>IF(C4526=0,0,C4526*LABOR_HRS_WK_MES*SEASON_WEEKS*(1+DIM_PCT_MES)^C4526)</f>
        <v>1699.19076434307</v>
      </c>
      <c r="H4526" s="5">
        <f>E4526+F4526+G4526</f>
        <v>3567.0643101630944</v>
      </c>
      <c r="I4526" s="5">
        <f>MIN(H4526,FARMER_HRS)</f>
        <v>720</v>
      </c>
      <c r="J4526" s="5">
        <f>MAX(0,H4526-FARMER_HRS)</f>
        <v>2847.0643101630944</v>
      </c>
      <c r="K4526" s="2">
        <f>I4526*FARMER_RATE+J4526*TEMP_WORKER_RATE</f>
        <v>74428.1998292204</v>
      </c>
      <c r="L4526" s="2">
        <f>A4526*PRICE_TOM+B4526*PRICE_CAR+C4526*PRICE_MES</f>
        <v>165486</v>
      </c>
      <c r="M4526" s="2">
        <f>A4526*FERT_BED_TOM+B4526*FERT_BED_CAR+C4526*FERT_BED_MES</f>
        <v>37400</v>
      </c>
      <c r="N4526" s="6">
        <f>IF(AND(D4526&lt;=TOTAL_BEDS,J4526&lt;=TEMP_WORKER_MAX*TEMP_WORKER_HRS),1,0)</f>
        <v>1</v>
      </c>
      <c r="O4526" s="2">
        <f>L4526-M4526-K4526-FIXED_COSTS</f>
        <v>33657.800170779607</v>
      </c>
      <c r="P4526" s="2">
        <f>IF(N4526=1,O4526,"")</f>
        <v>33657.800170779607</v>
      </c>
    </row>
    <row r="4527">
      <c r="A4527" s="6">
        <v>6</v>
      </c>
      <c r="B4527" s="6">
        <v>19</v>
      </c>
      <c r="C4527" s="6">
        <v>28</v>
      </c>
      <c r="D4527" s="6">
        <f>A4527+B4527+C4527</f>
        <v>53</v>
      </c>
      <c r="E4527" s="5">
        <f>IF(A4527=0,0,A4527*LABOR_HRS_WK_TOM*SEASON_WEEKS*(1+DIM_PCT_TOM)^A4527)</f>
        <v>956.64294000000041</v>
      </c>
      <c r="F4527" s="5">
        <f>IF(B4527=0,0,B4527*LABOR_HRS_WK_CAR*SEASON_WEEKS*(1+DIM_PCT_CAR)^B4527)</f>
        <v>911.23060582002415</v>
      </c>
      <c r="G4527" s="5">
        <f>IF(C4527=0,0,C4527*LABOR_HRS_WK_MES*SEASON_WEEKS*(1+DIM_PCT_MES)^C4527)</f>
        <v>1784.1503025602233</v>
      </c>
      <c r="H4527" s="5">
        <f>E4527+F4527+G4527</f>
        <v>3652.0238483802477</v>
      </c>
      <c r="I4527" s="5">
        <f>MIN(H4527,FARMER_HRS)</f>
        <v>720</v>
      </c>
      <c r="J4527" s="5">
        <f>MAX(0,H4527-FARMER_HRS)</f>
        <v>2932.0238483802477</v>
      </c>
      <c r="K4527" s="2">
        <f>I4527*FARMER_RATE+J4527*TEMP_WORKER_RATE</f>
        <v>75903.191812157078</v>
      </c>
      <c r="L4527" s="2">
        <f>A4527*PRICE_TOM+B4527*PRICE_CAR+C4527*PRICE_MES</f>
        <v>168186</v>
      </c>
      <c r="M4527" s="2">
        <f>A4527*FERT_BED_TOM+B4527*FERT_BED_CAR+C4527*FERT_BED_MES</f>
        <v>38280</v>
      </c>
      <c r="N4527" s="6">
        <f>IF(AND(D4527&lt;=TOTAL_BEDS,J4527&lt;=TEMP_WORKER_MAX*TEMP_WORKER_HRS),1,0)</f>
        <v>1</v>
      </c>
      <c r="O4527" s="2">
        <f>L4527-M4527-K4527-FIXED_COSTS</f>
        <v>34002.808187842922</v>
      </c>
      <c r="P4527" s="2">
        <f>IF(N4527=1,O4527,"")</f>
        <v>34002.808187842922</v>
      </c>
    </row>
    <row r="4528">
      <c r="A4528" s="6">
        <v>6</v>
      </c>
      <c r="B4528" s="6">
        <v>19</v>
      </c>
      <c r="C4528" s="6">
        <v>29</v>
      </c>
      <c r="D4528" s="6">
        <f>A4528+B4528+C4528</f>
        <v>54</v>
      </c>
      <c r="E4528" s="5">
        <f>IF(A4528=0,0,A4528*LABOR_HRS_WK_TOM*SEASON_WEEKS*(1+DIM_PCT_TOM)^A4528)</f>
        <v>956.64294000000041</v>
      </c>
      <c r="F4528" s="5">
        <f>IF(B4528=0,0,B4528*LABOR_HRS_WK_CAR*SEASON_WEEKS*(1+DIM_PCT_CAR)^B4528)</f>
        <v>911.23060582002415</v>
      </c>
      <c r="G4528" s="5">
        <f>IF(C4528=0,0,C4528*LABOR_HRS_WK_MES*SEASON_WEEKS*(1+DIM_PCT_MES)^C4528)</f>
        <v>1870.9683306758766</v>
      </c>
      <c r="H4528" s="5">
        <f>E4528+F4528+G4528</f>
        <v>3738.841876495901</v>
      </c>
      <c r="I4528" s="5">
        <f>MIN(H4528,FARMER_HRS)</f>
        <v>720</v>
      </c>
      <c r="J4528" s="5">
        <f>MAX(0,H4528-FARMER_HRS)</f>
        <v>3018.841876495901</v>
      </c>
      <c r="K4528" s="2">
        <f>I4528*FARMER_RATE+J4528*TEMP_WORKER_RATE</f>
        <v>77410.449244720512</v>
      </c>
      <c r="L4528" s="2">
        <f>A4528*PRICE_TOM+B4528*PRICE_CAR+C4528*PRICE_MES</f>
        <v>170886</v>
      </c>
      <c r="M4528" s="2">
        <f>A4528*FERT_BED_TOM+B4528*FERT_BED_CAR+C4528*FERT_BED_MES</f>
        <v>39160</v>
      </c>
      <c r="N4528" s="6">
        <f>IF(AND(D4528&lt;=TOTAL_BEDS,J4528&lt;=TEMP_WORKER_MAX*TEMP_WORKER_HRS),1,0)</f>
        <v>1</v>
      </c>
      <c r="O4528" s="2">
        <f>L4528-M4528-K4528-FIXED_COSTS</f>
        <v>34315.550755279488</v>
      </c>
      <c r="P4528" s="2">
        <f>IF(N4528=1,O4528,"")</f>
        <v>34315.550755279488</v>
      </c>
    </row>
    <row r="4529">
      <c r="A4529" s="6">
        <v>6</v>
      </c>
      <c r="B4529" s="6">
        <v>19</v>
      </c>
      <c r="C4529" s="6">
        <v>30</v>
      </c>
      <c r="D4529" s="6">
        <f>A4529+B4529+C4529</f>
        <v>55</v>
      </c>
      <c r="E4529" s="5">
        <f>IF(A4529=0,0,A4529*LABOR_HRS_WK_TOM*SEASON_WEEKS*(1+DIM_PCT_TOM)^A4529)</f>
        <v>956.64294000000041</v>
      </c>
      <c r="F4529" s="5">
        <f>IF(B4529=0,0,B4529*LABOR_HRS_WK_CAR*SEASON_WEEKS*(1+DIM_PCT_CAR)^B4529)</f>
        <v>911.23060582002415</v>
      </c>
      <c r="G4529" s="5">
        <f>IF(C4529=0,0,C4529*LABOR_HRS_WK_MES*SEASON_WEEKS*(1+DIM_PCT_MES)^C4529)</f>
        <v>1959.6780360096466</v>
      </c>
      <c r="H4529" s="5">
        <f>E4529+F4529+G4529</f>
        <v>3827.5515818296708</v>
      </c>
      <c r="I4529" s="5">
        <f>MIN(H4529,FARMER_HRS)</f>
        <v>720</v>
      </c>
      <c r="J4529" s="5">
        <f>MAX(0,H4529-FARMER_HRS)</f>
        <v>3107.5515818296708</v>
      </c>
      <c r="K4529" s="2">
        <f>I4529*FARMER_RATE+J4529*TEMP_WORKER_RATE</f>
        <v>78950.548295654</v>
      </c>
      <c r="L4529" s="2">
        <f>A4529*PRICE_TOM+B4529*PRICE_CAR+C4529*PRICE_MES</f>
        <v>173586</v>
      </c>
      <c r="M4529" s="2">
        <f>A4529*FERT_BED_TOM+B4529*FERT_BED_CAR+C4529*FERT_BED_MES</f>
        <v>40040</v>
      </c>
      <c r="N4529" s="6">
        <f>IF(AND(D4529&lt;=TOTAL_BEDS,J4529&lt;=TEMP_WORKER_MAX*TEMP_WORKER_HRS),1,0)</f>
        <v>1</v>
      </c>
      <c r="O4529" s="2">
        <f>L4529-M4529-K4529-FIXED_COSTS</f>
        <v>34595.451704345993</v>
      </c>
      <c r="P4529" s="2">
        <f>IF(N4529=1,O4529,"")</f>
        <v>34595.451704345993</v>
      </c>
    </row>
    <row r="4530">
      <c r="A4530" s="6">
        <v>6</v>
      </c>
      <c r="B4530" s="6">
        <v>20</v>
      </c>
      <c r="C4530" s="6">
        <v>0</v>
      </c>
      <c r="D4530" s="6">
        <f>A4530+B4530+C4530</f>
        <v>26</v>
      </c>
      <c r="E4530" s="5">
        <f>IF(A4530=0,0,A4530*LABOR_HRS_WK_TOM*SEASON_WEEKS*(1+DIM_PCT_TOM)^A4530)</f>
        <v>956.64294000000041</v>
      </c>
      <c r="F4530" s="5">
        <f>IF(B4530=0,0,B4530*LABOR_HRS_WK_CAR*SEASON_WEEKS*(1+DIM_PCT_CAR)^B4530)</f>
        <v>983.16986417423652</v>
      </c>
      <c r="G4530" s="5">
        <f>IF(C4530=0,0,C4530*LABOR_HRS_WK_MES*SEASON_WEEKS*(1+DIM_PCT_MES)^C4530)</f>
        <v>0</v>
      </c>
      <c r="H4530" s="5">
        <f>E4530+F4530+G4530</f>
        <v>1939.812804174237</v>
      </c>
      <c r="I4530" s="5">
        <f>MIN(H4530,FARMER_HRS)</f>
        <v>720</v>
      </c>
      <c r="J4530" s="5">
        <f>MAX(0,H4530-FARMER_HRS)</f>
        <v>1219.812804174237</v>
      </c>
      <c r="K4530" s="2">
        <f>I4530*FARMER_RATE+J4530*TEMP_WORKER_RATE</f>
        <v>46177.305628024944</v>
      </c>
      <c r="L4530" s="2">
        <f>A4530*PRICE_TOM+B4530*PRICE_CAR+C4530*PRICE_MES</f>
        <v>94680</v>
      </c>
      <c r="M4530" s="2">
        <f>A4530*FERT_BED_TOM+B4530*FERT_BED_CAR+C4530*FERT_BED_MES</f>
        <v>14080</v>
      </c>
      <c r="N4530" s="6">
        <f>IF(AND(D4530&lt;=TOTAL_BEDS,J4530&lt;=TEMP_WORKER_MAX*TEMP_WORKER_HRS),1,0)</f>
        <v>1</v>
      </c>
      <c r="O4530" s="2">
        <f>L4530-M4530-K4530-FIXED_COSTS</f>
        <v>14422.694371975056</v>
      </c>
      <c r="P4530" s="2">
        <f>IF(N4530=1,O4530,"")</f>
        <v>14422.694371975056</v>
      </c>
    </row>
    <row r="4531">
      <c r="A4531" s="6">
        <v>6</v>
      </c>
      <c r="B4531" s="6">
        <v>20</v>
      </c>
      <c r="C4531" s="6">
        <v>1</v>
      </c>
      <c r="D4531" s="6">
        <f>A4531+B4531+C4531</f>
        <v>27</v>
      </c>
      <c r="E4531" s="5">
        <f>IF(A4531=0,0,A4531*LABOR_HRS_WK_TOM*SEASON_WEEKS*(1+DIM_PCT_TOM)^A4531)</f>
        <v>956.64294000000041</v>
      </c>
      <c r="F4531" s="5">
        <f>IF(B4531=0,0,B4531*LABOR_HRS_WK_CAR*SEASON_WEEKS*(1+DIM_PCT_CAR)^B4531)</f>
        <v>983.16986417423652</v>
      </c>
      <c r="G4531" s="5">
        <f>IF(C4531=0,0,C4531*LABOR_HRS_WK_MES*SEASON_WEEKS*(1+DIM_PCT_MES)^C4531)</f>
        <v>45.5625</v>
      </c>
      <c r="H4531" s="5">
        <f>E4531+F4531+G4531</f>
        <v>1985.375304174237</v>
      </c>
      <c r="I4531" s="5">
        <f>MIN(H4531,FARMER_HRS)</f>
        <v>720</v>
      </c>
      <c r="J4531" s="5">
        <f>MAX(0,H4531-FARMER_HRS)</f>
        <v>1265.375304174237</v>
      </c>
      <c r="K4531" s="2">
        <f>I4531*FARMER_RATE+J4531*TEMP_WORKER_RATE</f>
        <v>46968.321253024944</v>
      </c>
      <c r="L4531" s="2">
        <f>A4531*PRICE_TOM+B4531*PRICE_CAR+C4531*PRICE_MES</f>
        <v>97380</v>
      </c>
      <c r="M4531" s="2">
        <f>A4531*FERT_BED_TOM+B4531*FERT_BED_CAR+C4531*FERT_BED_MES</f>
        <v>14960</v>
      </c>
      <c r="N4531" s="6">
        <f>IF(AND(D4531&lt;=TOTAL_BEDS,J4531&lt;=TEMP_WORKER_MAX*TEMP_WORKER_HRS),1,0)</f>
        <v>1</v>
      </c>
      <c r="O4531" s="2">
        <f>L4531-M4531-K4531-FIXED_COSTS</f>
        <v>15451.678746975056</v>
      </c>
      <c r="P4531" s="2">
        <f>IF(N4531=1,O4531,"")</f>
        <v>15451.678746975056</v>
      </c>
    </row>
    <row r="4532">
      <c r="A4532" s="6">
        <v>6</v>
      </c>
      <c r="B4532" s="6">
        <v>20</v>
      </c>
      <c r="C4532" s="6">
        <v>2</v>
      </c>
      <c r="D4532" s="6">
        <f>A4532+B4532+C4532</f>
        <v>28</v>
      </c>
      <c r="E4532" s="5">
        <f>IF(A4532=0,0,A4532*LABOR_HRS_WK_TOM*SEASON_WEEKS*(1+DIM_PCT_TOM)^A4532)</f>
        <v>956.64294000000041</v>
      </c>
      <c r="F4532" s="5">
        <f>IF(B4532=0,0,B4532*LABOR_HRS_WK_CAR*SEASON_WEEKS*(1+DIM_PCT_CAR)^B4532)</f>
        <v>983.16986417423652</v>
      </c>
      <c r="G4532" s="5">
        <f>IF(C4532=0,0,C4532*LABOR_HRS_WK_MES*SEASON_WEEKS*(1+DIM_PCT_MES)^C4532)</f>
        <v>92.2640625</v>
      </c>
      <c r="H4532" s="5">
        <f>E4532+F4532+G4532</f>
        <v>2032.076866674237</v>
      </c>
      <c r="I4532" s="5">
        <f>MIN(H4532,FARMER_HRS)</f>
        <v>720</v>
      </c>
      <c r="J4532" s="5">
        <f>MAX(0,H4532-FARMER_HRS)</f>
        <v>1312.076866674237</v>
      </c>
      <c r="K4532" s="2">
        <f>I4532*FARMER_RATE+J4532*TEMP_WORKER_RATE</f>
        <v>47779.112268649944</v>
      </c>
      <c r="L4532" s="2">
        <f>A4532*PRICE_TOM+B4532*PRICE_CAR+C4532*PRICE_MES</f>
        <v>100080</v>
      </c>
      <c r="M4532" s="2">
        <f>A4532*FERT_BED_TOM+B4532*FERT_BED_CAR+C4532*FERT_BED_MES</f>
        <v>15840</v>
      </c>
      <c r="N4532" s="6">
        <f>IF(AND(D4532&lt;=TOTAL_BEDS,J4532&lt;=TEMP_WORKER_MAX*TEMP_WORKER_HRS),1,0)</f>
        <v>1</v>
      </c>
      <c r="O4532" s="2">
        <f>L4532-M4532-K4532-FIXED_COSTS</f>
        <v>16460.887731350056</v>
      </c>
      <c r="P4532" s="2">
        <f>IF(N4532=1,O4532,"")</f>
        <v>16460.887731350056</v>
      </c>
    </row>
    <row r="4533">
      <c r="A4533" s="6">
        <v>6</v>
      </c>
      <c r="B4533" s="6">
        <v>20</v>
      </c>
      <c r="C4533" s="6">
        <v>3</v>
      </c>
      <c r="D4533" s="6">
        <f>A4533+B4533+C4533</f>
        <v>29</v>
      </c>
      <c r="E4533" s="5">
        <f>IF(A4533=0,0,A4533*LABOR_HRS_WK_TOM*SEASON_WEEKS*(1+DIM_PCT_TOM)^A4533)</f>
        <v>956.64294000000041</v>
      </c>
      <c r="F4533" s="5">
        <f>IF(B4533=0,0,B4533*LABOR_HRS_WK_CAR*SEASON_WEEKS*(1+DIM_PCT_CAR)^B4533)</f>
        <v>983.16986417423652</v>
      </c>
      <c r="G4533" s="5">
        <f>IF(C4533=0,0,C4533*LABOR_HRS_WK_MES*SEASON_WEEKS*(1+DIM_PCT_MES)^C4533)</f>
        <v>140.12604492187498</v>
      </c>
      <c r="H4533" s="5">
        <f>E4533+F4533+G4533</f>
        <v>2079.9388490961119</v>
      </c>
      <c r="I4533" s="5">
        <f>MIN(H4533,FARMER_HRS)</f>
        <v>720</v>
      </c>
      <c r="J4533" s="5">
        <f>MAX(0,H4533-FARMER_HRS)</f>
        <v>1359.9388490961119</v>
      </c>
      <c r="K4533" s="2">
        <f>I4533*FARMER_RATE+J4533*TEMP_WORKER_RATE</f>
        <v>48610.049463474163</v>
      </c>
      <c r="L4533" s="2">
        <f>A4533*PRICE_TOM+B4533*PRICE_CAR+C4533*PRICE_MES</f>
        <v>102780</v>
      </c>
      <c r="M4533" s="2">
        <f>A4533*FERT_BED_TOM+B4533*FERT_BED_CAR+C4533*FERT_BED_MES</f>
        <v>16720</v>
      </c>
      <c r="N4533" s="6">
        <f>IF(AND(D4533&lt;=TOTAL_BEDS,J4533&lt;=TEMP_WORKER_MAX*TEMP_WORKER_HRS),1,0)</f>
        <v>1</v>
      </c>
      <c r="O4533" s="2">
        <f>L4533-M4533-K4533-FIXED_COSTS</f>
        <v>17449.950536525837</v>
      </c>
      <c r="P4533" s="2">
        <f>IF(N4533=1,O4533,"")</f>
        <v>17449.950536525837</v>
      </c>
    </row>
    <row r="4534">
      <c r="A4534" s="6">
        <v>6</v>
      </c>
      <c r="B4534" s="6">
        <v>20</v>
      </c>
      <c r="C4534" s="6">
        <v>4</v>
      </c>
      <c r="D4534" s="6">
        <f>A4534+B4534+C4534</f>
        <v>30</v>
      </c>
      <c r="E4534" s="5">
        <f>IF(A4534=0,0,A4534*LABOR_HRS_WK_TOM*SEASON_WEEKS*(1+DIM_PCT_TOM)^A4534)</f>
        <v>956.64294000000041</v>
      </c>
      <c r="F4534" s="5">
        <f>IF(B4534=0,0,B4534*LABOR_HRS_WK_CAR*SEASON_WEEKS*(1+DIM_PCT_CAR)^B4534)</f>
        <v>983.16986417423652</v>
      </c>
      <c r="G4534" s="5">
        <f>IF(C4534=0,0,C4534*LABOR_HRS_WK_MES*SEASON_WEEKS*(1+DIM_PCT_MES)^C4534)</f>
        <v>189.17016064453119</v>
      </c>
      <c r="H4534" s="5">
        <f>E4534+F4534+G4534</f>
        <v>2128.9829648187683</v>
      </c>
      <c r="I4534" s="5">
        <f>MIN(H4534,FARMER_HRS)</f>
        <v>720</v>
      </c>
      <c r="J4534" s="5">
        <f>MAX(0,H4534-FARMER_HRS)</f>
        <v>1408.9829648187683</v>
      </c>
      <c r="K4534" s="2">
        <f>I4534*FARMER_RATE+J4534*TEMP_WORKER_RATE</f>
        <v>49461.509805881389</v>
      </c>
      <c r="L4534" s="2">
        <f>A4534*PRICE_TOM+B4534*PRICE_CAR+C4534*PRICE_MES</f>
        <v>105480</v>
      </c>
      <c r="M4534" s="2">
        <f>A4534*FERT_BED_TOM+B4534*FERT_BED_CAR+C4534*FERT_BED_MES</f>
        <v>17600</v>
      </c>
      <c r="N4534" s="6">
        <f>IF(AND(D4534&lt;=TOTAL_BEDS,J4534&lt;=TEMP_WORKER_MAX*TEMP_WORKER_HRS),1,0)</f>
        <v>1</v>
      </c>
      <c r="O4534" s="2">
        <f>L4534-M4534-K4534-FIXED_COSTS</f>
        <v>18418.490194118611</v>
      </c>
      <c r="P4534" s="2">
        <f>IF(N4534=1,O4534,"")</f>
        <v>18418.490194118611</v>
      </c>
    </row>
    <row r="4535">
      <c r="A4535" s="6">
        <v>6</v>
      </c>
      <c r="B4535" s="6">
        <v>20</v>
      </c>
      <c r="C4535" s="6">
        <v>5</v>
      </c>
      <c r="D4535" s="6">
        <f>A4535+B4535+C4535</f>
        <v>31</v>
      </c>
      <c r="E4535" s="5">
        <f>IF(A4535=0,0,A4535*LABOR_HRS_WK_TOM*SEASON_WEEKS*(1+DIM_PCT_TOM)^A4535)</f>
        <v>956.64294000000041</v>
      </c>
      <c r="F4535" s="5">
        <f>IF(B4535=0,0,B4535*LABOR_HRS_WK_CAR*SEASON_WEEKS*(1+DIM_PCT_CAR)^B4535)</f>
        <v>983.16986417423652</v>
      </c>
      <c r="G4535" s="5">
        <f>IF(C4535=0,0,C4535*LABOR_HRS_WK_MES*SEASON_WEEKS*(1+DIM_PCT_MES)^C4535)</f>
        <v>239.41848456573481</v>
      </c>
      <c r="H4535" s="5">
        <f>E4535+F4535+G4535</f>
        <v>2179.2312887399717</v>
      </c>
      <c r="I4535" s="5">
        <f>MIN(H4535,FARMER_HRS)</f>
        <v>720</v>
      </c>
      <c r="J4535" s="5">
        <f>MAX(0,H4535-FARMER_HRS)</f>
        <v>1459.2312887399717</v>
      </c>
      <c r="K4535" s="2">
        <f>I4535*FARMER_RATE+J4535*TEMP_WORKER_RATE</f>
        <v>50333.876540624507</v>
      </c>
      <c r="L4535" s="2">
        <f>A4535*PRICE_TOM+B4535*PRICE_CAR+C4535*PRICE_MES</f>
        <v>108180</v>
      </c>
      <c r="M4535" s="2">
        <f>A4535*FERT_BED_TOM+B4535*FERT_BED_CAR+C4535*FERT_BED_MES</f>
        <v>18480</v>
      </c>
      <c r="N4535" s="6">
        <f>IF(AND(D4535&lt;=TOTAL_BEDS,J4535&lt;=TEMP_WORKER_MAX*TEMP_WORKER_HRS),1,0)</f>
        <v>1</v>
      </c>
      <c r="O4535" s="2">
        <f>L4535-M4535-K4535-FIXED_COSTS</f>
        <v>19366.123459375493</v>
      </c>
      <c r="P4535" s="2">
        <f>IF(N4535=1,O4535,"")</f>
        <v>19366.123459375493</v>
      </c>
    </row>
    <row r="4536">
      <c r="A4536" s="6">
        <v>6</v>
      </c>
      <c r="B4536" s="6">
        <v>20</v>
      </c>
      <c r="C4536" s="6">
        <v>6</v>
      </c>
      <c r="D4536" s="6">
        <f>A4536+B4536+C4536</f>
        <v>32</v>
      </c>
      <c r="E4536" s="5">
        <f>IF(A4536=0,0,A4536*LABOR_HRS_WK_TOM*SEASON_WEEKS*(1+DIM_PCT_TOM)^A4536)</f>
        <v>956.64294000000041</v>
      </c>
      <c r="F4536" s="5">
        <f>IF(B4536=0,0,B4536*LABOR_HRS_WK_CAR*SEASON_WEEKS*(1+DIM_PCT_CAR)^B4536)</f>
        <v>983.16986417423652</v>
      </c>
      <c r="G4536" s="5">
        <f>IF(C4536=0,0,C4536*LABOR_HRS_WK_MES*SEASON_WEEKS*(1+DIM_PCT_MES)^C4536)</f>
        <v>290.89345874736773</v>
      </c>
      <c r="H4536" s="5">
        <f>E4536+F4536+G4536</f>
        <v>2230.7062629216048</v>
      </c>
      <c r="I4536" s="5">
        <f>MIN(H4536,FARMER_HRS)</f>
        <v>720</v>
      </c>
      <c r="J4536" s="5">
        <f>MAX(0,H4536-FARMER_HRS)</f>
        <v>1510.7062629216048</v>
      </c>
      <c r="K4536" s="2">
        <f>I4536*FARMER_RATE+J4536*TEMP_WORKER_RATE</f>
        <v>51227.539286833417</v>
      </c>
      <c r="L4536" s="2">
        <f>A4536*PRICE_TOM+B4536*PRICE_CAR+C4536*PRICE_MES</f>
        <v>110880</v>
      </c>
      <c r="M4536" s="2">
        <f>A4536*FERT_BED_TOM+B4536*FERT_BED_CAR+C4536*FERT_BED_MES</f>
        <v>19360</v>
      </c>
      <c r="N4536" s="6">
        <f>IF(AND(D4536&lt;=TOTAL_BEDS,J4536&lt;=TEMP_WORKER_MAX*TEMP_WORKER_HRS),1,0)</f>
        <v>1</v>
      </c>
      <c r="O4536" s="2">
        <f>L4536-M4536-K4536-FIXED_COSTS</f>
        <v>20292.460713166583</v>
      </c>
      <c r="P4536" s="2">
        <f>IF(N4536=1,O4536,"")</f>
        <v>20292.460713166583</v>
      </c>
    </row>
    <row r="4537">
      <c r="A4537" s="6">
        <v>6</v>
      </c>
      <c r="B4537" s="6">
        <v>20</v>
      </c>
      <c r="C4537" s="6">
        <v>7</v>
      </c>
      <c r="D4537" s="6">
        <f>A4537+B4537+C4537</f>
        <v>33</v>
      </c>
      <c r="E4537" s="5">
        <f>IF(A4537=0,0,A4537*LABOR_HRS_WK_TOM*SEASON_WEEKS*(1+DIM_PCT_TOM)^A4537)</f>
        <v>956.64294000000041</v>
      </c>
      <c r="F4537" s="5">
        <f>IF(B4537=0,0,B4537*LABOR_HRS_WK_CAR*SEASON_WEEKS*(1+DIM_PCT_CAR)^B4537)</f>
        <v>983.16986417423652</v>
      </c>
      <c r="G4537" s="5">
        <f>IF(C4537=0,0,C4537*LABOR_HRS_WK_MES*SEASON_WEEKS*(1+DIM_PCT_MES)^C4537)</f>
        <v>343.61789814532818</v>
      </c>
      <c r="H4537" s="5">
        <f>E4537+F4537+G4537</f>
        <v>2283.4307023195652</v>
      </c>
      <c r="I4537" s="5">
        <f>MIN(H4537,FARMER_HRS)</f>
        <v>720</v>
      </c>
      <c r="J4537" s="5">
        <f>MAX(0,H4537-FARMER_HRS)</f>
        <v>1563.4307023195652</v>
      </c>
      <c r="K4537" s="2">
        <f>I4537*FARMER_RATE+J4537*TEMP_WORKER_RATE</f>
        <v>52142.894137492447</v>
      </c>
      <c r="L4537" s="2">
        <f>A4537*PRICE_TOM+B4537*PRICE_CAR+C4537*PRICE_MES</f>
        <v>113580</v>
      </c>
      <c r="M4537" s="2">
        <f>A4537*FERT_BED_TOM+B4537*FERT_BED_CAR+C4537*FERT_BED_MES</f>
        <v>20240</v>
      </c>
      <c r="N4537" s="6">
        <f>IF(AND(D4537&lt;=TOTAL_BEDS,J4537&lt;=TEMP_WORKER_MAX*TEMP_WORKER_HRS),1,0)</f>
        <v>1</v>
      </c>
      <c r="O4537" s="2">
        <f>L4537-M4537-K4537-FIXED_COSTS</f>
        <v>21197.105862507553</v>
      </c>
      <c r="P4537" s="2">
        <f>IF(N4537=1,O4537,"")</f>
        <v>21197.105862507553</v>
      </c>
    </row>
    <row r="4538">
      <c r="A4538" s="6">
        <v>6</v>
      </c>
      <c r="B4538" s="6">
        <v>20</v>
      </c>
      <c r="C4538" s="6">
        <v>8</v>
      </c>
      <c r="D4538" s="6">
        <f>A4538+B4538+C4538</f>
        <v>34</v>
      </c>
      <c r="E4538" s="5">
        <f>IF(A4538=0,0,A4538*LABOR_HRS_WK_TOM*SEASON_WEEKS*(1+DIM_PCT_TOM)^A4538)</f>
        <v>956.64294000000041</v>
      </c>
      <c r="F4538" s="5">
        <f>IF(B4538=0,0,B4538*LABOR_HRS_WK_CAR*SEASON_WEEKS*(1+DIM_PCT_CAR)^B4538)</f>
        <v>983.16986417423652</v>
      </c>
      <c r="G4538" s="5">
        <f>IF(C4538=0,0,C4538*LABOR_HRS_WK_MES*SEASON_WEEKS*(1+DIM_PCT_MES)^C4538)</f>
        <v>397.61499642530833</v>
      </c>
      <c r="H4538" s="5">
        <f>E4538+F4538+G4538</f>
        <v>2337.4278005995452</v>
      </c>
      <c r="I4538" s="5">
        <f>MIN(H4538,FARMER_HRS)</f>
        <v>720</v>
      </c>
      <c r="J4538" s="5">
        <f>MAX(0,H4538-FARMER_HRS)</f>
        <v>1617.4278005995452</v>
      </c>
      <c r="K4538" s="2">
        <f>I4538*FARMER_RATE+J4538*TEMP_WORKER_RATE</f>
        <v>53080.343760408767</v>
      </c>
      <c r="L4538" s="2">
        <f>A4538*PRICE_TOM+B4538*PRICE_CAR+C4538*PRICE_MES</f>
        <v>116280</v>
      </c>
      <c r="M4538" s="2">
        <f>A4538*FERT_BED_TOM+B4538*FERT_BED_CAR+C4538*FERT_BED_MES</f>
        <v>21120</v>
      </c>
      <c r="N4538" s="6">
        <f>IF(AND(D4538&lt;=TOTAL_BEDS,J4538&lt;=TEMP_WORKER_MAX*TEMP_WORKER_HRS),1,0)</f>
        <v>1</v>
      </c>
      <c r="O4538" s="2">
        <f>L4538-M4538-K4538-FIXED_COSTS</f>
        <v>22079.656239591233</v>
      </c>
      <c r="P4538" s="2">
        <f>IF(N4538=1,O4538,"")</f>
        <v>22079.656239591233</v>
      </c>
    </row>
    <row r="4539">
      <c r="A4539" s="6">
        <v>6</v>
      </c>
      <c r="B4539" s="6">
        <v>20</v>
      </c>
      <c r="C4539" s="6">
        <v>9</v>
      </c>
      <c r="D4539" s="6">
        <f>A4539+B4539+C4539</f>
        <v>35</v>
      </c>
      <c r="E4539" s="5">
        <f>IF(A4539=0,0,A4539*LABOR_HRS_WK_TOM*SEASON_WEEKS*(1+DIM_PCT_TOM)^A4539)</f>
        <v>956.64294000000041</v>
      </c>
      <c r="F4539" s="5">
        <f>IF(B4539=0,0,B4539*LABOR_HRS_WK_CAR*SEASON_WEEKS*(1+DIM_PCT_CAR)^B4539)</f>
        <v>983.16986417423652</v>
      </c>
      <c r="G4539" s="5">
        <f>IF(C4539=0,0,C4539*LABOR_HRS_WK_MES*SEASON_WEEKS*(1+DIM_PCT_MES)^C4539)</f>
        <v>452.90833186570273</v>
      </c>
      <c r="H4539" s="5">
        <f>E4539+F4539+G4539</f>
        <v>2392.7211360399397</v>
      </c>
      <c r="I4539" s="5">
        <f>MIN(H4539,FARMER_HRS)</f>
        <v>720</v>
      </c>
      <c r="J4539" s="5">
        <f>MAX(0,H4539-FARMER_HRS)</f>
        <v>1672.7211360399397</v>
      </c>
      <c r="K4539" s="2">
        <f>I4539*FARMER_RATE+J4539*TEMP_WORKER_RATE</f>
        <v>54040.2975006934</v>
      </c>
      <c r="L4539" s="2">
        <f>A4539*PRICE_TOM+B4539*PRICE_CAR+C4539*PRICE_MES</f>
        <v>118980</v>
      </c>
      <c r="M4539" s="2">
        <f>A4539*FERT_BED_TOM+B4539*FERT_BED_CAR+C4539*FERT_BED_MES</f>
        <v>22000</v>
      </c>
      <c r="N4539" s="6">
        <f>IF(AND(D4539&lt;=TOTAL_BEDS,J4539&lt;=TEMP_WORKER_MAX*TEMP_WORKER_HRS),1,0)</f>
        <v>1</v>
      </c>
      <c r="O4539" s="2">
        <f>L4539-M4539-K4539-FIXED_COSTS</f>
        <v>22939.7024993066</v>
      </c>
      <c r="P4539" s="2">
        <f>IF(N4539=1,O4539,"")</f>
        <v>22939.7024993066</v>
      </c>
    </row>
    <row r="4540">
      <c r="A4540" s="6">
        <v>6</v>
      </c>
      <c r="B4540" s="6">
        <v>20</v>
      </c>
      <c r="C4540" s="6">
        <v>10</v>
      </c>
      <c r="D4540" s="6">
        <f>A4540+B4540+C4540</f>
        <v>36</v>
      </c>
      <c r="E4540" s="5">
        <f>IF(A4540=0,0,A4540*LABOR_HRS_WK_TOM*SEASON_WEEKS*(1+DIM_PCT_TOM)^A4540)</f>
        <v>956.64294000000041</v>
      </c>
      <c r="F4540" s="5">
        <f>IF(B4540=0,0,B4540*LABOR_HRS_WK_CAR*SEASON_WEEKS*(1+DIM_PCT_CAR)^B4540)</f>
        <v>983.16986417423652</v>
      </c>
      <c r="G4540" s="5">
        <f>IF(C4540=0,0,C4540*LABOR_HRS_WK_MES*SEASON_WEEKS*(1+DIM_PCT_MES)^C4540)</f>
        <v>509.52187334891551</v>
      </c>
      <c r="H4540" s="5">
        <f>E4540+F4540+G4540</f>
        <v>2449.3346775231525</v>
      </c>
      <c r="I4540" s="5">
        <f>MIN(H4540,FARMER_HRS)</f>
        <v>720</v>
      </c>
      <c r="J4540" s="5">
        <f>MAX(0,H4540-FARMER_HRS)</f>
        <v>1729.3346775231525</v>
      </c>
      <c r="K4540" s="2">
        <f>I4540*FARMER_RATE+J4540*TEMP_WORKER_RATE</f>
        <v>55023.171484776954</v>
      </c>
      <c r="L4540" s="2">
        <f>A4540*PRICE_TOM+B4540*PRICE_CAR+C4540*PRICE_MES</f>
        <v>121680</v>
      </c>
      <c r="M4540" s="2">
        <f>A4540*FERT_BED_TOM+B4540*FERT_BED_CAR+C4540*FERT_BED_MES</f>
        <v>22880</v>
      </c>
      <c r="N4540" s="6">
        <f>IF(AND(D4540&lt;=TOTAL_BEDS,J4540&lt;=TEMP_WORKER_MAX*TEMP_WORKER_HRS),1,0)</f>
        <v>1</v>
      </c>
      <c r="O4540" s="2">
        <f>L4540-M4540-K4540-FIXED_COSTS</f>
        <v>23776.828515223046</v>
      </c>
      <c r="P4540" s="2">
        <f>IF(N4540=1,O4540,"")</f>
        <v>23776.828515223046</v>
      </c>
    </row>
    <row r="4541">
      <c r="A4541" s="6">
        <v>6</v>
      </c>
      <c r="B4541" s="6">
        <v>20</v>
      </c>
      <c r="C4541" s="6">
        <v>11</v>
      </c>
      <c r="D4541" s="6">
        <f>A4541+B4541+C4541</f>
        <v>37</v>
      </c>
      <c r="E4541" s="5">
        <f>IF(A4541=0,0,A4541*LABOR_HRS_WK_TOM*SEASON_WEEKS*(1+DIM_PCT_TOM)^A4541)</f>
        <v>956.64294000000041</v>
      </c>
      <c r="F4541" s="5">
        <f>IF(B4541=0,0,B4541*LABOR_HRS_WK_CAR*SEASON_WEEKS*(1+DIM_PCT_CAR)^B4541)</f>
        <v>983.16986417423652</v>
      </c>
      <c r="G4541" s="5">
        <f>IF(C4541=0,0,C4541*LABOR_HRS_WK_MES*SEASON_WEEKS*(1+DIM_PCT_MES)^C4541)</f>
        <v>567.47998644235463</v>
      </c>
      <c r="H4541" s="5">
        <f>E4541+F4541+G4541</f>
        <v>2507.2927906165914</v>
      </c>
      <c r="I4541" s="5">
        <f>MIN(H4541,FARMER_HRS)</f>
        <v>720</v>
      </c>
      <c r="J4541" s="5">
        <f>MAX(0,H4541-FARMER_HRS)</f>
        <v>1787.2927906165914</v>
      </c>
      <c r="K4541" s="2">
        <f>I4541*FARMER_RATE+J4541*TEMP_WORKER_RATE</f>
        <v>56029.388725982491</v>
      </c>
      <c r="L4541" s="2">
        <f>A4541*PRICE_TOM+B4541*PRICE_CAR+C4541*PRICE_MES</f>
        <v>124380</v>
      </c>
      <c r="M4541" s="2">
        <f>A4541*FERT_BED_TOM+B4541*FERT_BED_CAR+C4541*FERT_BED_MES</f>
        <v>23760</v>
      </c>
      <c r="N4541" s="6">
        <f>IF(AND(D4541&lt;=TOTAL_BEDS,J4541&lt;=TEMP_WORKER_MAX*TEMP_WORKER_HRS),1,0)</f>
        <v>1</v>
      </c>
      <c r="O4541" s="2">
        <f>L4541-M4541-K4541-FIXED_COSTS</f>
        <v>24590.611274017509</v>
      </c>
      <c r="P4541" s="2">
        <f>IF(N4541=1,O4541,"")</f>
        <v>24590.611274017509</v>
      </c>
    </row>
    <row r="4542">
      <c r="A4542" s="6">
        <v>6</v>
      </c>
      <c r="B4542" s="6">
        <v>20</v>
      </c>
      <c r="C4542" s="6">
        <v>12</v>
      </c>
      <c r="D4542" s="6">
        <f>A4542+B4542+C4542</f>
        <v>38</v>
      </c>
      <c r="E4542" s="5">
        <f>IF(A4542=0,0,A4542*LABOR_HRS_WK_TOM*SEASON_WEEKS*(1+DIM_PCT_TOM)^A4542)</f>
        <v>956.64294000000041</v>
      </c>
      <c r="F4542" s="5">
        <f>IF(B4542=0,0,B4542*LABOR_HRS_WK_CAR*SEASON_WEEKS*(1+DIM_PCT_CAR)^B4542)</f>
        <v>983.16986417423652</v>
      </c>
      <c r="G4542" s="5">
        <f>IF(C4542=0,0,C4542*LABOR_HRS_WK_MES*SEASON_WEEKS*(1+DIM_PCT_MES)^C4542)</f>
        <v>626.807439570419</v>
      </c>
      <c r="H4542" s="5">
        <f>E4542+F4542+G4542</f>
        <v>2566.6202437446559</v>
      </c>
      <c r="I4542" s="5">
        <f>MIN(H4542,FARMER_HRS)</f>
        <v>720</v>
      </c>
      <c r="J4542" s="5">
        <f>MAX(0,H4542-FARMER_HRS)</f>
        <v>1846.6202437446559</v>
      </c>
      <c r="K4542" s="2">
        <f>I4542*FARMER_RATE+J4542*TEMP_WORKER_RATE</f>
        <v>57059.379231678053</v>
      </c>
      <c r="L4542" s="2">
        <f>A4542*PRICE_TOM+B4542*PRICE_CAR+C4542*PRICE_MES</f>
        <v>127080</v>
      </c>
      <c r="M4542" s="2">
        <f>A4542*FERT_BED_TOM+B4542*FERT_BED_CAR+C4542*FERT_BED_MES</f>
        <v>24640</v>
      </c>
      <c r="N4542" s="6">
        <f>IF(AND(D4542&lt;=TOTAL_BEDS,J4542&lt;=TEMP_WORKER_MAX*TEMP_WORKER_HRS),1,0)</f>
        <v>1</v>
      </c>
      <c r="O4542" s="2">
        <f>L4542-M4542-K4542-FIXED_COSTS</f>
        <v>25380.620768321947</v>
      </c>
      <c r="P4542" s="2">
        <f>IF(N4542=1,O4542,"")</f>
        <v>25380.620768321947</v>
      </c>
    </row>
    <row r="4543">
      <c r="A4543" s="6">
        <v>6</v>
      </c>
      <c r="B4543" s="6">
        <v>20</v>
      </c>
      <c r="C4543" s="6">
        <v>13</v>
      </c>
      <c r="D4543" s="6">
        <f>A4543+B4543+C4543</f>
        <v>39</v>
      </c>
      <c r="E4543" s="5">
        <f>IF(A4543=0,0,A4543*LABOR_HRS_WK_TOM*SEASON_WEEKS*(1+DIM_PCT_TOM)^A4543)</f>
        <v>956.64294000000041</v>
      </c>
      <c r="F4543" s="5">
        <f>IF(B4543=0,0,B4543*LABOR_HRS_WK_CAR*SEASON_WEEKS*(1+DIM_PCT_CAR)^B4543)</f>
        <v>983.16986417423652</v>
      </c>
      <c r="G4543" s="5">
        <f>IF(C4543=0,0,C4543*LABOR_HRS_WK_MES*SEASON_WEEKS*(1+DIM_PCT_MES)^C4543)</f>
        <v>687.52941027880331</v>
      </c>
      <c r="H4543" s="5">
        <f>E4543+F4543+G4543</f>
        <v>2627.3422144530405</v>
      </c>
      <c r="I4543" s="5">
        <f>MIN(H4543,FARMER_HRS)</f>
        <v>720</v>
      </c>
      <c r="J4543" s="5">
        <f>MAX(0,H4543-FARMER_HRS)</f>
        <v>1907.3422144530405</v>
      </c>
      <c r="K4543" s="2">
        <f>I4543*FARMER_RATE+J4543*TEMP_WORKER_RATE</f>
        <v>58113.580112031952</v>
      </c>
      <c r="L4543" s="2">
        <f>A4543*PRICE_TOM+B4543*PRICE_CAR+C4543*PRICE_MES</f>
        <v>129780</v>
      </c>
      <c r="M4543" s="2">
        <f>A4543*FERT_BED_TOM+B4543*FERT_BED_CAR+C4543*FERT_BED_MES</f>
        <v>25520</v>
      </c>
      <c r="N4543" s="6">
        <f>IF(AND(D4543&lt;=TOTAL_BEDS,J4543&lt;=TEMP_WORKER_MAX*TEMP_WORKER_HRS),1,0)</f>
        <v>1</v>
      </c>
      <c r="O4543" s="2">
        <f>L4543-M4543-K4543-FIXED_COSTS</f>
        <v>26146.419887968048</v>
      </c>
      <c r="P4543" s="2">
        <f>IF(N4543=1,O4543,"")</f>
        <v>26146.419887968048</v>
      </c>
    </row>
    <row r="4544">
      <c r="A4544" s="6">
        <v>6</v>
      </c>
      <c r="B4544" s="6">
        <v>20</v>
      </c>
      <c r="C4544" s="6">
        <v>14</v>
      </c>
      <c r="D4544" s="6">
        <f>A4544+B4544+C4544</f>
        <v>40</v>
      </c>
      <c r="E4544" s="5">
        <f>IF(A4544=0,0,A4544*LABOR_HRS_WK_TOM*SEASON_WEEKS*(1+DIM_PCT_TOM)^A4544)</f>
        <v>956.64294000000041</v>
      </c>
      <c r="F4544" s="5">
        <f>IF(B4544=0,0,B4544*LABOR_HRS_WK_CAR*SEASON_WEEKS*(1+DIM_PCT_CAR)^B4544)</f>
        <v>983.16986417423652</v>
      </c>
      <c r="G4544" s="5">
        <f>IF(C4544=0,0,C4544*LABOR_HRS_WK_MES*SEASON_WEEKS*(1+DIM_PCT_MES)^C4544)</f>
        <v>749.67149159246435</v>
      </c>
      <c r="H4544" s="5">
        <f>E4544+F4544+G4544</f>
        <v>2689.4842957667015</v>
      </c>
      <c r="I4544" s="5">
        <f>MIN(H4544,FARMER_HRS)</f>
        <v>720</v>
      </c>
      <c r="J4544" s="5">
        <f>MAX(0,H4544-FARMER_HRS)</f>
        <v>1969.4842957667015</v>
      </c>
      <c r="K4544" s="2">
        <f>I4544*FARMER_RATE+J4544*TEMP_WORKER_RATE</f>
        <v>59192.435690394123</v>
      </c>
      <c r="L4544" s="2">
        <f>A4544*PRICE_TOM+B4544*PRICE_CAR+C4544*PRICE_MES</f>
        <v>132480</v>
      </c>
      <c r="M4544" s="2">
        <f>A4544*FERT_BED_TOM+B4544*FERT_BED_CAR+C4544*FERT_BED_MES</f>
        <v>26400</v>
      </c>
      <c r="N4544" s="6">
        <f>IF(AND(D4544&lt;=TOTAL_BEDS,J4544&lt;=TEMP_WORKER_MAX*TEMP_WORKER_HRS),1,0)</f>
        <v>1</v>
      </c>
      <c r="O4544" s="2">
        <f>L4544-M4544-K4544-FIXED_COSTS</f>
        <v>26887.564309605877</v>
      </c>
      <c r="P4544" s="2">
        <f>IF(N4544=1,O4544,"")</f>
        <v>26887.564309605877</v>
      </c>
    </row>
    <row r="4545">
      <c r="A4545" s="6">
        <v>6</v>
      </c>
      <c r="B4545" s="6">
        <v>20</v>
      </c>
      <c r="C4545" s="6">
        <v>15</v>
      </c>
      <c r="D4545" s="6">
        <f>A4545+B4545+C4545</f>
        <v>41</v>
      </c>
      <c r="E4545" s="5">
        <f>IF(A4545=0,0,A4545*LABOR_HRS_WK_TOM*SEASON_WEEKS*(1+DIM_PCT_TOM)^A4545)</f>
        <v>956.64294000000041</v>
      </c>
      <c r="F4545" s="5">
        <f>IF(B4545=0,0,B4545*LABOR_HRS_WK_CAR*SEASON_WEEKS*(1+DIM_PCT_CAR)^B4545)</f>
        <v>983.16986417423652</v>
      </c>
      <c r="G4545" s="5">
        <f>IF(C4545=0,0,C4545*LABOR_HRS_WK_MES*SEASON_WEEKS*(1+DIM_PCT_MES)^C4545)</f>
        <v>813.25969846861074</v>
      </c>
      <c r="H4545" s="5">
        <f>E4545+F4545+G4545</f>
        <v>2753.0725026428477</v>
      </c>
      <c r="I4545" s="5">
        <f>MIN(H4545,FARMER_HRS)</f>
        <v>720</v>
      </c>
      <c r="J4545" s="5">
        <f>MAX(0,H4545-FARMER_HRS)</f>
        <v>2033.0725026428477</v>
      </c>
      <c r="K4545" s="2">
        <f>I4545*FARMER_RATE+J4545*TEMP_WORKER_RATE</f>
        <v>60296.397615327216</v>
      </c>
      <c r="L4545" s="2">
        <f>A4545*PRICE_TOM+B4545*PRICE_CAR+C4545*PRICE_MES</f>
        <v>135180</v>
      </c>
      <c r="M4545" s="2">
        <f>A4545*FERT_BED_TOM+B4545*FERT_BED_CAR+C4545*FERT_BED_MES</f>
        <v>27280</v>
      </c>
      <c r="N4545" s="6">
        <f>IF(AND(D4545&lt;=TOTAL_BEDS,J4545&lt;=TEMP_WORKER_MAX*TEMP_WORKER_HRS),1,0)</f>
        <v>1</v>
      </c>
      <c r="O4545" s="2">
        <f>L4545-M4545-K4545-FIXED_COSTS</f>
        <v>27603.602384672784</v>
      </c>
      <c r="P4545" s="2">
        <f>IF(N4545=1,O4545,"")</f>
        <v>27603.602384672784</v>
      </c>
    </row>
    <row r="4546">
      <c r="A4546" s="6">
        <v>6</v>
      </c>
      <c r="B4546" s="6">
        <v>20</v>
      </c>
      <c r="C4546" s="6">
        <v>16</v>
      </c>
      <c r="D4546" s="6">
        <f>A4546+B4546+C4546</f>
        <v>42</v>
      </c>
      <c r="E4546" s="5">
        <f>IF(A4546=0,0,A4546*LABOR_HRS_WK_TOM*SEASON_WEEKS*(1+DIM_PCT_TOM)^A4546)</f>
        <v>956.64294000000041</v>
      </c>
      <c r="F4546" s="5">
        <f>IF(B4546=0,0,B4546*LABOR_HRS_WK_CAR*SEASON_WEEKS*(1+DIM_PCT_CAR)^B4546)</f>
        <v>983.16986417423652</v>
      </c>
      <c r="G4546" s="5">
        <f>IF(C4546=0,0,C4546*LABOR_HRS_WK_MES*SEASON_WEEKS*(1+DIM_PCT_MES)^C4546)</f>
        <v>878.32047434609967</v>
      </c>
      <c r="H4546" s="5">
        <f>E4546+F4546+G4546</f>
        <v>2818.1332785203367</v>
      </c>
      <c r="I4546" s="5">
        <f>MIN(H4546,FARMER_HRS)</f>
        <v>720</v>
      </c>
      <c r="J4546" s="5">
        <f>MAX(0,H4546-FARMER_HRS)</f>
        <v>2098.1332785203367</v>
      </c>
      <c r="K4546" s="2">
        <f>I4546*FARMER_RATE+J4546*TEMP_WORKER_RATE</f>
        <v>61425.9249743114</v>
      </c>
      <c r="L4546" s="2">
        <f>A4546*PRICE_TOM+B4546*PRICE_CAR+C4546*PRICE_MES</f>
        <v>137880</v>
      </c>
      <c r="M4546" s="2">
        <f>A4546*FERT_BED_TOM+B4546*FERT_BED_CAR+C4546*FERT_BED_MES</f>
        <v>28160</v>
      </c>
      <c r="N4546" s="6">
        <f>IF(AND(D4546&lt;=TOTAL_BEDS,J4546&lt;=TEMP_WORKER_MAX*TEMP_WORKER_HRS),1,0)</f>
        <v>1</v>
      </c>
      <c r="O4546" s="2">
        <f>L4546-M4546-K4546-FIXED_COSTS</f>
        <v>28294.075025688602</v>
      </c>
      <c r="P4546" s="2">
        <f>IF(N4546=1,O4546,"")</f>
        <v>28294.075025688602</v>
      </c>
    </row>
    <row r="4547">
      <c r="A4547" s="6">
        <v>6</v>
      </c>
      <c r="B4547" s="6">
        <v>20</v>
      </c>
      <c r="C4547" s="6">
        <v>17</v>
      </c>
      <c r="D4547" s="6">
        <f>A4547+B4547+C4547</f>
        <v>43</v>
      </c>
      <c r="E4547" s="5">
        <f>IF(A4547=0,0,A4547*LABOR_HRS_WK_TOM*SEASON_WEEKS*(1+DIM_PCT_TOM)^A4547)</f>
        <v>956.64294000000041</v>
      </c>
      <c r="F4547" s="5">
        <f>IF(B4547=0,0,B4547*LABOR_HRS_WK_CAR*SEASON_WEEKS*(1+DIM_PCT_CAR)^B4547)</f>
        <v>983.16986417423652</v>
      </c>
      <c r="G4547" s="5">
        <f>IF(C4547=0,0,C4547*LABOR_HRS_WK_MES*SEASON_WEEKS*(1+DIM_PCT_MES)^C4547)</f>
        <v>944.88069779263992</v>
      </c>
      <c r="H4547" s="5">
        <f>E4547+F4547+G4547</f>
        <v>2884.6935019668772</v>
      </c>
      <c r="I4547" s="5">
        <f>MIN(H4547,FARMER_HRS)</f>
        <v>720</v>
      </c>
      <c r="J4547" s="5">
        <f>MAX(0,H4547-FARMER_HRS)</f>
        <v>2164.6935019668772</v>
      </c>
      <c r="K4547" s="2">
        <f>I4547*FARMER_RATE+J4547*TEMP_WORKER_RATE</f>
        <v>62581.484409147175</v>
      </c>
      <c r="L4547" s="2">
        <f>A4547*PRICE_TOM+B4547*PRICE_CAR+C4547*PRICE_MES</f>
        <v>140580</v>
      </c>
      <c r="M4547" s="2">
        <f>A4547*FERT_BED_TOM+B4547*FERT_BED_CAR+C4547*FERT_BED_MES</f>
        <v>29040</v>
      </c>
      <c r="N4547" s="6">
        <f>IF(AND(D4547&lt;=TOTAL_BEDS,J4547&lt;=TEMP_WORKER_MAX*TEMP_WORKER_HRS),1,0)</f>
        <v>1</v>
      </c>
      <c r="O4547" s="2">
        <f>L4547-M4547-K4547-FIXED_COSTS</f>
        <v>28958.515590852825</v>
      </c>
      <c r="P4547" s="2">
        <f>IF(N4547=1,O4547,"")</f>
        <v>28958.515590852825</v>
      </c>
    </row>
    <row r="4548">
      <c r="A4548" s="6">
        <v>6</v>
      </c>
      <c r="B4548" s="6">
        <v>20</v>
      </c>
      <c r="C4548" s="6">
        <v>18</v>
      </c>
      <c r="D4548" s="6">
        <f>A4548+B4548+C4548</f>
        <v>44</v>
      </c>
      <c r="E4548" s="5">
        <f>IF(A4548=0,0,A4548*LABOR_HRS_WK_TOM*SEASON_WEEKS*(1+DIM_PCT_TOM)^A4548)</f>
        <v>956.64294000000041</v>
      </c>
      <c r="F4548" s="5">
        <f>IF(B4548=0,0,B4548*LABOR_HRS_WK_CAR*SEASON_WEEKS*(1+DIM_PCT_CAR)^B4548)</f>
        <v>983.16986417423652</v>
      </c>
      <c r="G4548" s="5">
        <f>IF(C4548=0,0,C4548*LABOR_HRS_WK_MES*SEASON_WEEKS*(1+DIM_PCT_MES)^C4548)</f>
        <v>1012.9676892512272</v>
      </c>
      <c r="H4548" s="5">
        <f>E4548+F4548+G4548</f>
        <v>2952.7804934254641</v>
      </c>
      <c r="I4548" s="5">
        <f>MIN(H4548,FARMER_HRS)</f>
        <v>720</v>
      </c>
      <c r="J4548" s="5">
        <f>MAX(0,H4548-FARMER_HRS)</f>
        <v>2232.7804934254641</v>
      </c>
      <c r="K4548" s="2">
        <f>I4548*FARMER_RATE+J4548*TEMP_WORKER_RATE</f>
        <v>63763.550233080976</v>
      </c>
      <c r="L4548" s="2">
        <f>A4548*PRICE_TOM+B4548*PRICE_CAR+C4548*PRICE_MES</f>
        <v>143280</v>
      </c>
      <c r="M4548" s="2">
        <f>A4548*FERT_BED_TOM+B4548*FERT_BED_CAR+C4548*FERT_BED_MES</f>
        <v>29920</v>
      </c>
      <c r="N4548" s="6">
        <f>IF(AND(D4548&lt;=TOTAL_BEDS,J4548&lt;=TEMP_WORKER_MAX*TEMP_WORKER_HRS),1,0)</f>
        <v>1</v>
      </c>
      <c r="O4548" s="2">
        <f>L4548-M4548-K4548-FIXED_COSTS</f>
        <v>29596.449766919024</v>
      </c>
      <c r="P4548" s="2">
        <f>IF(N4548=1,O4548,"")</f>
        <v>29596.449766919024</v>
      </c>
    </row>
    <row r="4549">
      <c r="A4549" s="6">
        <v>6</v>
      </c>
      <c r="B4549" s="6">
        <v>20</v>
      </c>
      <c r="C4549" s="6">
        <v>19</v>
      </c>
      <c r="D4549" s="6">
        <f>A4549+B4549+C4549</f>
        <v>45</v>
      </c>
      <c r="E4549" s="5">
        <f>IF(A4549=0,0,A4549*LABOR_HRS_WK_TOM*SEASON_WEEKS*(1+DIM_PCT_TOM)^A4549)</f>
        <v>956.64294000000041</v>
      </c>
      <c r="F4549" s="5">
        <f>IF(B4549=0,0,B4549*LABOR_HRS_WK_CAR*SEASON_WEEKS*(1+DIM_PCT_CAR)^B4549)</f>
        <v>983.16986417423652</v>
      </c>
      <c r="G4549" s="5">
        <f>IF(C4549=0,0,C4549*LABOR_HRS_WK_MES*SEASON_WEEKS*(1+DIM_PCT_MES)^C4549)</f>
        <v>1082.6092178872491</v>
      </c>
      <c r="H4549" s="5">
        <f>E4549+F4549+G4549</f>
        <v>3022.4220220614861</v>
      </c>
      <c r="I4549" s="5">
        <f>MIN(H4549,FARMER_HRS)</f>
        <v>720</v>
      </c>
      <c r="J4549" s="5">
        <f>MAX(0,H4549-FARMER_HRS)</f>
        <v>2302.4220220614861</v>
      </c>
      <c r="K4549" s="2">
        <f>I4549*FARMER_RATE+J4549*TEMP_WORKER_RATE</f>
        <v>64972.604549678581</v>
      </c>
      <c r="L4549" s="2">
        <f>A4549*PRICE_TOM+B4549*PRICE_CAR+C4549*PRICE_MES</f>
        <v>145980</v>
      </c>
      <c r="M4549" s="2">
        <f>A4549*FERT_BED_TOM+B4549*FERT_BED_CAR+C4549*FERT_BED_MES</f>
        <v>30800</v>
      </c>
      <c r="N4549" s="6">
        <f>IF(AND(D4549&lt;=TOTAL_BEDS,J4549&lt;=TEMP_WORKER_MAX*TEMP_WORKER_HRS),1,0)</f>
        <v>1</v>
      </c>
      <c r="O4549" s="2">
        <f>L4549-M4549-K4549-FIXED_COSTS</f>
        <v>30207.395450321419</v>
      </c>
      <c r="P4549" s="2">
        <f>IF(N4549=1,O4549,"")</f>
        <v>30207.395450321419</v>
      </c>
    </row>
    <row r="4550">
      <c r="A4550" s="6">
        <v>6</v>
      </c>
      <c r="B4550" s="6">
        <v>20</v>
      </c>
      <c r="C4550" s="6">
        <v>20</v>
      </c>
      <c r="D4550" s="6">
        <f>A4550+B4550+C4550</f>
        <v>46</v>
      </c>
      <c r="E4550" s="5">
        <f>IF(A4550=0,0,A4550*LABOR_HRS_WK_TOM*SEASON_WEEKS*(1+DIM_PCT_TOM)^A4550)</f>
        <v>956.64294000000041</v>
      </c>
      <c r="F4550" s="5">
        <f>IF(B4550=0,0,B4550*LABOR_HRS_WK_CAR*SEASON_WEEKS*(1+DIM_PCT_CAR)^B4550)</f>
        <v>983.16986417423652</v>
      </c>
      <c r="G4550" s="5">
        <f>IF(C4550=0,0,C4550*LABOR_HRS_WK_MES*SEASON_WEEKS*(1+DIM_PCT_MES)^C4550)</f>
        <v>1153.8335085377259</v>
      </c>
      <c r="H4550" s="5">
        <f>E4550+F4550+G4550</f>
        <v>3093.6463127119632</v>
      </c>
      <c r="I4550" s="5">
        <f>MIN(H4550,FARMER_HRS)</f>
        <v>720</v>
      </c>
      <c r="J4550" s="5">
        <f>MAX(0,H4550-FARMER_HRS)</f>
        <v>2373.6463127119632</v>
      </c>
      <c r="K4550" s="2">
        <f>I4550*FARMER_RATE+J4550*TEMP_WORKER_RATE</f>
        <v>66209.137373471574</v>
      </c>
      <c r="L4550" s="2">
        <f>A4550*PRICE_TOM+B4550*PRICE_CAR+C4550*PRICE_MES</f>
        <v>148680</v>
      </c>
      <c r="M4550" s="2">
        <f>A4550*FERT_BED_TOM+B4550*FERT_BED_CAR+C4550*FERT_BED_MES</f>
        <v>31680</v>
      </c>
      <c r="N4550" s="6">
        <f>IF(AND(D4550&lt;=TOTAL_BEDS,J4550&lt;=TEMP_WORKER_MAX*TEMP_WORKER_HRS),1,0)</f>
        <v>1</v>
      </c>
      <c r="O4550" s="2">
        <f>L4550-M4550-K4550-FIXED_COSTS</f>
        <v>30790.862626528426</v>
      </c>
      <c r="P4550" s="2">
        <f>IF(N4550=1,O4550,"")</f>
        <v>30790.862626528426</v>
      </c>
    </row>
    <row r="4551">
      <c r="A4551" s="6">
        <v>6</v>
      </c>
      <c r="B4551" s="6">
        <v>20</v>
      </c>
      <c r="C4551" s="6">
        <v>21</v>
      </c>
      <c r="D4551" s="6">
        <f>A4551+B4551+C4551</f>
        <v>47</v>
      </c>
      <c r="E4551" s="5">
        <f>IF(A4551=0,0,A4551*LABOR_HRS_WK_TOM*SEASON_WEEKS*(1+DIM_PCT_TOM)^A4551)</f>
        <v>956.64294000000041</v>
      </c>
      <c r="F4551" s="5">
        <f>IF(B4551=0,0,B4551*LABOR_HRS_WK_CAR*SEASON_WEEKS*(1+DIM_PCT_CAR)^B4551)</f>
        <v>983.16986417423652</v>
      </c>
      <c r="G4551" s="5">
        <f>IF(C4551=0,0,C4551*LABOR_HRS_WK_MES*SEASON_WEEKS*(1+DIM_PCT_MES)^C4551)</f>
        <v>1226.6692487641699</v>
      </c>
      <c r="H4551" s="5">
        <f>E4551+F4551+G4551</f>
        <v>3166.4820529384069</v>
      </c>
      <c r="I4551" s="5">
        <f>MIN(H4551,FARMER_HRS)</f>
        <v>720</v>
      </c>
      <c r="J4551" s="5">
        <f>MAX(0,H4551-FARMER_HRS)</f>
        <v>2446.4820529384069</v>
      </c>
      <c r="K4551" s="2">
        <f>I4551*FARMER_RATE+J4551*TEMP_WORKER_RATE</f>
        <v>67473.6467524029</v>
      </c>
      <c r="L4551" s="2">
        <f>A4551*PRICE_TOM+B4551*PRICE_CAR+C4551*PRICE_MES</f>
        <v>151380</v>
      </c>
      <c r="M4551" s="2">
        <f>A4551*FERT_BED_TOM+B4551*FERT_BED_CAR+C4551*FERT_BED_MES</f>
        <v>32560</v>
      </c>
      <c r="N4551" s="6">
        <f>IF(AND(D4551&lt;=TOTAL_BEDS,J4551&lt;=TEMP_WORKER_MAX*TEMP_WORKER_HRS),1,0)</f>
        <v>1</v>
      </c>
      <c r="O4551" s="2">
        <f>L4551-M4551-K4551-FIXED_COSTS</f>
        <v>31346.3532475971</v>
      </c>
      <c r="P4551" s="2">
        <f>IF(N4551=1,O4551,"")</f>
        <v>31346.3532475971</v>
      </c>
    </row>
    <row r="4552">
      <c r="A4552" s="6">
        <v>6</v>
      </c>
      <c r="B4552" s="6">
        <v>20</v>
      </c>
      <c r="C4552" s="6">
        <v>22</v>
      </c>
      <c r="D4552" s="6">
        <f>A4552+B4552+C4552</f>
        <v>48</v>
      </c>
      <c r="E4552" s="5">
        <f>IF(A4552=0,0,A4552*LABOR_HRS_WK_TOM*SEASON_WEEKS*(1+DIM_PCT_TOM)^A4552)</f>
        <v>956.64294000000041</v>
      </c>
      <c r="F4552" s="5">
        <f>IF(B4552=0,0,B4552*LABOR_HRS_WK_CAR*SEASON_WEEKS*(1+DIM_PCT_CAR)^B4552)</f>
        <v>983.16986417423652</v>
      </c>
      <c r="G4552" s="5">
        <f>IF(C4552=0,0,C4552*LABOR_HRS_WK_MES*SEASON_WEEKS*(1+DIM_PCT_MES)^C4552)</f>
        <v>1301.1455960105659</v>
      </c>
      <c r="H4552" s="5">
        <f>E4552+F4552+G4552</f>
        <v>3240.9584001848029</v>
      </c>
      <c r="I4552" s="5">
        <f>MIN(H4552,FARMER_HRS)</f>
        <v>720</v>
      </c>
      <c r="J4552" s="5">
        <f>MAX(0,H4552-FARMER_HRS)</f>
        <v>2520.9584001848029</v>
      </c>
      <c r="K4552" s="2">
        <f>I4552*FARMER_RATE+J4552*TEMP_WORKER_RATE</f>
        <v>68766.638892097282</v>
      </c>
      <c r="L4552" s="2">
        <f>A4552*PRICE_TOM+B4552*PRICE_CAR+C4552*PRICE_MES</f>
        <v>154080</v>
      </c>
      <c r="M4552" s="2">
        <f>A4552*FERT_BED_TOM+B4552*FERT_BED_CAR+C4552*FERT_BED_MES</f>
        <v>33440</v>
      </c>
      <c r="N4552" s="6">
        <f>IF(AND(D4552&lt;=TOTAL_BEDS,J4552&lt;=TEMP_WORKER_MAX*TEMP_WORKER_HRS),1,0)</f>
        <v>1</v>
      </c>
      <c r="O4552" s="2">
        <f>L4552-M4552-K4552-FIXED_COSTS</f>
        <v>31873.361107902718</v>
      </c>
      <c r="P4552" s="2">
        <f>IF(N4552=1,O4552,"")</f>
        <v>31873.361107902718</v>
      </c>
    </row>
    <row r="4553">
      <c r="A4553" s="6">
        <v>6</v>
      </c>
      <c r="B4553" s="6">
        <v>20</v>
      </c>
      <c r="C4553" s="6">
        <v>23</v>
      </c>
      <c r="D4553" s="6">
        <f>A4553+B4553+C4553</f>
        <v>49</v>
      </c>
      <c r="E4553" s="5">
        <f>IF(A4553=0,0,A4553*LABOR_HRS_WK_TOM*SEASON_WEEKS*(1+DIM_PCT_TOM)^A4553)</f>
        <v>956.64294000000041</v>
      </c>
      <c r="F4553" s="5">
        <f>IF(B4553=0,0,B4553*LABOR_HRS_WK_CAR*SEASON_WEEKS*(1+DIM_PCT_CAR)^B4553)</f>
        <v>983.16986417423652</v>
      </c>
      <c r="G4553" s="5">
        <f>IF(C4553=0,0,C4553*LABOR_HRS_WK_MES*SEASON_WEEKS*(1+DIM_PCT_MES)^C4553)</f>
        <v>1377.2921848680023</v>
      </c>
      <c r="H4553" s="5">
        <f>E4553+F4553+G4553</f>
        <v>3317.1049890422391</v>
      </c>
      <c r="I4553" s="5">
        <f>MIN(H4553,FARMER_HRS)</f>
        <v>720</v>
      </c>
      <c r="J4553" s="5">
        <f>MAX(0,H4553-FARMER_HRS)</f>
        <v>2597.1049890422391</v>
      </c>
      <c r="K4553" s="2">
        <f>I4553*FARMER_RATE+J4553*TEMP_WORKER_RATE</f>
        <v>70088.628281983314</v>
      </c>
      <c r="L4553" s="2">
        <f>A4553*PRICE_TOM+B4553*PRICE_CAR+C4553*PRICE_MES</f>
        <v>156780</v>
      </c>
      <c r="M4553" s="2">
        <f>A4553*FERT_BED_TOM+B4553*FERT_BED_CAR+C4553*FERT_BED_MES</f>
        <v>34320</v>
      </c>
      <c r="N4553" s="6">
        <f>IF(AND(D4553&lt;=TOTAL_BEDS,J4553&lt;=TEMP_WORKER_MAX*TEMP_WORKER_HRS),1,0)</f>
        <v>1</v>
      </c>
      <c r="O4553" s="2">
        <f>L4553-M4553-K4553-FIXED_COSTS</f>
        <v>32371.371718016686</v>
      </c>
      <c r="P4553" s="2">
        <f>IF(N4553=1,O4553,"")</f>
        <v>32371.371718016686</v>
      </c>
    </row>
    <row r="4554">
      <c r="A4554" s="6">
        <v>6</v>
      </c>
      <c r="B4554" s="6">
        <v>20</v>
      </c>
      <c r="C4554" s="6">
        <v>24</v>
      </c>
      <c r="D4554" s="6">
        <f>A4554+B4554+C4554</f>
        <v>50</v>
      </c>
      <c r="E4554" s="5">
        <f>IF(A4554=0,0,A4554*LABOR_HRS_WK_TOM*SEASON_WEEKS*(1+DIM_PCT_TOM)^A4554)</f>
        <v>956.64294000000041</v>
      </c>
      <c r="F4554" s="5">
        <f>IF(B4554=0,0,B4554*LABOR_HRS_WK_CAR*SEASON_WEEKS*(1+DIM_PCT_CAR)^B4554)</f>
        <v>983.16986417423652</v>
      </c>
      <c r="G4554" s="5">
        <f>IF(C4554=0,0,C4554*LABOR_HRS_WK_MES*SEASON_WEEKS*(1+DIM_PCT_MES)^C4554)</f>
        <v>1455.139134447498</v>
      </c>
      <c r="H4554" s="5">
        <f>E4554+F4554+G4554</f>
        <v>3394.9519386217353</v>
      </c>
      <c r="I4554" s="5">
        <f>MIN(H4554,FARMER_HRS)</f>
        <v>720</v>
      </c>
      <c r="J4554" s="5">
        <f>MAX(0,H4554-FARMER_HRS)</f>
        <v>2674.9519386217353</v>
      </c>
      <c r="K4554" s="2">
        <f>I4554*FARMER_RATE+J4554*TEMP_WORKER_RATE</f>
        <v>71440.137823294</v>
      </c>
      <c r="L4554" s="2">
        <f>A4554*PRICE_TOM+B4554*PRICE_CAR+C4554*PRICE_MES</f>
        <v>159480</v>
      </c>
      <c r="M4554" s="2">
        <f>A4554*FERT_BED_TOM+B4554*FERT_BED_CAR+C4554*FERT_BED_MES</f>
        <v>35200</v>
      </c>
      <c r="N4554" s="6">
        <f>IF(AND(D4554&lt;=TOTAL_BEDS,J4554&lt;=TEMP_WORKER_MAX*TEMP_WORKER_HRS),1,0)</f>
        <v>1</v>
      </c>
      <c r="O4554" s="2">
        <f>L4554-M4554-K4554-FIXED_COSTS</f>
        <v>32839.862176705996</v>
      </c>
      <c r="P4554" s="2">
        <f>IF(N4554=1,O4554,"")</f>
        <v>32839.862176705996</v>
      </c>
    </row>
    <row r="4555">
      <c r="A4555" s="6">
        <v>6</v>
      </c>
      <c r="B4555" s="6">
        <v>20</v>
      </c>
      <c r="C4555" s="6">
        <v>25</v>
      </c>
      <c r="D4555" s="6">
        <f>A4555+B4555+C4555</f>
        <v>51</v>
      </c>
      <c r="E4555" s="5">
        <f>IF(A4555=0,0,A4555*LABOR_HRS_WK_TOM*SEASON_WEEKS*(1+DIM_PCT_TOM)^A4555)</f>
        <v>956.64294000000041</v>
      </c>
      <c r="F4555" s="5">
        <f>IF(B4555=0,0,B4555*LABOR_HRS_WK_CAR*SEASON_WEEKS*(1+DIM_PCT_CAR)^B4555)</f>
        <v>983.16986417423652</v>
      </c>
      <c r="G4555" s="5">
        <f>IF(C4555=0,0,C4555*LABOR_HRS_WK_MES*SEASON_WEEKS*(1+DIM_PCT_MES)^C4555)</f>
        <v>1534.7170558625955</v>
      </c>
      <c r="H4555" s="5">
        <f>E4555+F4555+G4555</f>
        <v>3474.5298600368324</v>
      </c>
      <c r="I4555" s="5">
        <f>MIN(H4555,FARMER_HRS)</f>
        <v>720</v>
      </c>
      <c r="J4555" s="5">
        <f>MAX(0,H4555-FARMER_HRS)</f>
        <v>2754.5298600368324</v>
      </c>
      <c r="K4555" s="2">
        <f>I4555*FARMER_RATE+J4555*TEMP_WORKER_RATE</f>
        <v>72821.698958972789</v>
      </c>
      <c r="L4555" s="2">
        <f>A4555*PRICE_TOM+B4555*PRICE_CAR+C4555*PRICE_MES</f>
        <v>162180</v>
      </c>
      <c r="M4555" s="2">
        <f>A4555*FERT_BED_TOM+B4555*FERT_BED_CAR+C4555*FERT_BED_MES</f>
        <v>36080</v>
      </c>
      <c r="N4555" s="6">
        <f>IF(AND(D4555&lt;=TOTAL_BEDS,J4555&lt;=TEMP_WORKER_MAX*TEMP_WORKER_HRS),1,0)</f>
        <v>1</v>
      </c>
      <c r="O4555" s="2">
        <f>L4555-M4555-K4555-FIXED_COSTS</f>
        <v>33278.301041027211</v>
      </c>
      <c r="P4555" s="2">
        <f>IF(N4555=1,O4555,"")</f>
        <v>33278.301041027211</v>
      </c>
    </row>
    <row r="4556">
      <c r="A4556" s="6">
        <v>6</v>
      </c>
      <c r="B4556" s="6">
        <v>20</v>
      </c>
      <c r="C4556" s="6">
        <v>26</v>
      </c>
      <c r="D4556" s="6">
        <f>A4556+B4556+C4556</f>
        <v>52</v>
      </c>
      <c r="E4556" s="5">
        <f>IF(A4556=0,0,A4556*LABOR_HRS_WK_TOM*SEASON_WEEKS*(1+DIM_PCT_TOM)^A4556)</f>
        <v>956.64294000000041</v>
      </c>
      <c r="F4556" s="5">
        <f>IF(B4556=0,0,B4556*LABOR_HRS_WK_CAR*SEASON_WEEKS*(1+DIM_PCT_CAR)^B4556)</f>
        <v>983.16986417423652</v>
      </c>
      <c r="G4556" s="5">
        <f>IF(C4556=0,0,C4556*LABOR_HRS_WK_MES*SEASON_WEEKS*(1+DIM_PCT_MES)^C4556)</f>
        <v>1616.0570598233128</v>
      </c>
      <c r="H4556" s="5">
        <f>E4556+F4556+G4556</f>
        <v>3555.86986399755</v>
      </c>
      <c r="I4556" s="5">
        <f>MIN(H4556,FARMER_HRS)</f>
        <v>720</v>
      </c>
      <c r="J4556" s="5">
        <f>MAX(0,H4556-FARMER_HRS)</f>
        <v>2835.86986399755</v>
      </c>
      <c r="K4556" s="2">
        <f>I4556*FARMER_RATE+J4556*TEMP_WORKER_RATE</f>
        <v>74233.851805513026</v>
      </c>
      <c r="L4556" s="2">
        <f>A4556*PRICE_TOM+B4556*PRICE_CAR+C4556*PRICE_MES</f>
        <v>164880</v>
      </c>
      <c r="M4556" s="2">
        <f>A4556*FERT_BED_TOM+B4556*FERT_BED_CAR+C4556*FERT_BED_MES</f>
        <v>36960</v>
      </c>
      <c r="N4556" s="6">
        <f>IF(AND(D4556&lt;=TOTAL_BEDS,J4556&lt;=TEMP_WORKER_MAX*TEMP_WORKER_HRS),1,0)</f>
        <v>1</v>
      </c>
      <c r="O4556" s="2">
        <f>L4556-M4556-K4556-FIXED_COSTS</f>
        <v>33686.148194486974</v>
      </c>
      <c r="P4556" s="2">
        <f>IF(N4556=1,O4556,"")</f>
        <v>33686.148194486974</v>
      </c>
    </row>
    <row r="4557">
      <c r="A4557" s="6">
        <v>6</v>
      </c>
      <c r="B4557" s="6">
        <v>20</v>
      </c>
      <c r="C4557" s="6">
        <v>27</v>
      </c>
      <c r="D4557" s="6">
        <f>A4557+B4557+C4557</f>
        <v>53</v>
      </c>
      <c r="E4557" s="5">
        <f>IF(A4557=0,0,A4557*LABOR_HRS_WK_TOM*SEASON_WEEKS*(1+DIM_PCT_TOM)^A4557)</f>
        <v>956.64294000000041</v>
      </c>
      <c r="F4557" s="5">
        <f>IF(B4557=0,0,B4557*LABOR_HRS_WK_CAR*SEASON_WEEKS*(1+DIM_PCT_CAR)^B4557)</f>
        <v>983.16986417423652</v>
      </c>
      <c r="G4557" s="5">
        <f>IF(C4557=0,0,C4557*LABOR_HRS_WK_MES*SEASON_WEEKS*(1+DIM_PCT_MES)^C4557)</f>
        <v>1699.19076434307</v>
      </c>
      <c r="H4557" s="5">
        <f>E4557+F4557+G4557</f>
        <v>3639.003568517307</v>
      </c>
      <c r="I4557" s="5">
        <f>MIN(H4557,FARMER_HRS)</f>
        <v>720</v>
      </c>
      <c r="J4557" s="5">
        <f>MAX(0,H4557-FARMER_HRS)</f>
        <v>2919.003568517307</v>
      </c>
      <c r="K4557" s="2">
        <f>I4557*FARMER_RATE+J4557*TEMP_WORKER_RATE</f>
        <v>75677.145286758809</v>
      </c>
      <c r="L4557" s="2">
        <f>A4557*PRICE_TOM+B4557*PRICE_CAR+C4557*PRICE_MES</f>
        <v>167580</v>
      </c>
      <c r="M4557" s="2">
        <f>A4557*FERT_BED_TOM+B4557*FERT_BED_CAR+C4557*FERT_BED_MES</f>
        <v>37840</v>
      </c>
      <c r="N4557" s="6">
        <f>IF(AND(D4557&lt;=TOTAL_BEDS,J4557&lt;=TEMP_WORKER_MAX*TEMP_WORKER_HRS),1,0)</f>
        <v>1</v>
      </c>
      <c r="O4557" s="2">
        <f>L4557-M4557-K4557-FIXED_COSTS</f>
        <v>34062.854713241191</v>
      </c>
      <c r="P4557" s="2">
        <f>IF(N4557=1,O4557,"")</f>
        <v>34062.854713241191</v>
      </c>
    </row>
    <row r="4558">
      <c r="A4558" s="6">
        <v>6</v>
      </c>
      <c r="B4558" s="6">
        <v>20</v>
      </c>
      <c r="C4558" s="6">
        <v>28</v>
      </c>
      <c r="D4558" s="6">
        <f>A4558+B4558+C4558</f>
        <v>54</v>
      </c>
      <c r="E4558" s="5">
        <f>IF(A4558=0,0,A4558*LABOR_HRS_WK_TOM*SEASON_WEEKS*(1+DIM_PCT_TOM)^A4558)</f>
        <v>956.64294000000041</v>
      </c>
      <c r="F4558" s="5">
        <f>IF(B4558=0,0,B4558*LABOR_HRS_WK_CAR*SEASON_WEEKS*(1+DIM_PCT_CAR)^B4558)</f>
        <v>983.16986417423652</v>
      </c>
      <c r="G4558" s="5">
        <f>IF(C4558=0,0,C4558*LABOR_HRS_WK_MES*SEASON_WEEKS*(1+DIM_PCT_MES)^C4558)</f>
        <v>1784.1503025602233</v>
      </c>
      <c r="H4558" s="5">
        <f>E4558+F4558+G4558</f>
        <v>3723.9631067344603</v>
      </c>
      <c r="I4558" s="5">
        <f>MIN(H4558,FARMER_HRS)</f>
        <v>720</v>
      </c>
      <c r="J4558" s="5">
        <f>MAX(0,H4558-FARMER_HRS)</f>
        <v>3003.9631067344603</v>
      </c>
      <c r="K4558" s="2">
        <f>I4558*FARMER_RATE+J4558*TEMP_WORKER_RATE</f>
        <v>77152.1372696955</v>
      </c>
      <c r="L4558" s="2">
        <f>A4558*PRICE_TOM+B4558*PRICE_CAR+C4558*PRICE_MES</f>
        <v>170280</v>
      </c>
      <c r="M4558" s="2">
        <f>A4558*FERT_BED_TOM+B4558*FERT_BED_CAR+C4558*FERT_BED_MES</f>
        <v>38720</v>
      </c>
      <c r="N4558" s="6">
        <f>IF(AND(D4558&lt;=TOTAL_BEDS,J4558&lt;=TEMP_WORKER_MAX*TEMP_WORKER_HRS),1,0)</f>
        <v>1</v>
      </c>
      <c r="O4558" s="2">
        <f>L4558-M4558-K4558-FIXED_COSTS</f>
        <v>34407.862730304507</v>
      </c>
      <c r="P4558" s="2">
        <f>IF(N4558=1,O4558,"")</f>
        <v>34407.862730304507</v>
      </c>
    </row>
    <row r="4559">
      <c r="A4559" s="6">
        <v>6</v>
      </c>
      <c r="B4559" s="6">
        <v>20</v>
      </c>
      <c r="C4559" s="6">
        <v>29</v>
      </c>
      <c r="D4559" s="6">
        <f>A4559+B4559+C4559</f>
        <v>55</v>
      </c>
      <c r="E4559" s="5">
        <f>IF(A4559=0,0,A4559*LABOR_HRS_WK_TOM*SEASON_WEEKS*(1+DIM_PCT_TOM)^A4559)</f>
        <v>956.64294000000041</v>
      </c>
      <c r="F4559" s="5">
        <f>IF(B4559=0,0,B4559*LABOR_HRS_WK_CAR*SEASON_WEEKS*(1+DIM_PCT_CAR)^B4559)</f>
        <v>983.16986417423652</v>
      </c>
      <c r="G4559" s="5">
        <f>IF(C4559=0,0,C4559*LABOR_HRS_WK_MES*SEASON_WEEKS*(1+DIM_PCT_MES)^C4559)</f>
        <v>1870.9683306758766</v>
      </c>
      <c r="H4559" s="5">
        <f>E4559+F4559+G4559</f>
        <v>3810.7811348501136</v>
      </c>
      <c r="I4559" s="5">
        <f>MIN(H4559,FARMER_HRS)</f>
        <v>720</v>
      </c>
      <c r="J4559" s="5">
        <f>MAX(0,H4559-FARMER_HRS)</f>
        <v>3090.7811348501136</v>
      </c>
      <c r="K4559" s="2">
        <f>I4559*FARMER_RATE+J4559*TEMP_WORKER_RATE</f>
        <v>78659.394702258913</v>
      </c>
      <c r="L4559" s="2">
        <f>A4559*PRICE_TOM+B4559*PRICE_CAR+C4559*PRICE_MES</f>
        <v>172980</v>
      </c>
      <c r="M4559" s="2">
        <f>A4559*FERT_BED_TOM+B4559*FERT_BED_CAR+C4559*FERT_BED_MES</f>
        <v>39600</v>
      </c>
      <c r="N4559" s="6">
        <f>IF(AND(D4559&lt;=TOTAL_BEDS,J4559&lt;=TEMP_WORKER_MAX*TEMP_WORKER_HRS),1,0)</f>
        <v>1</v>
      </c>
      <c r="O4559" s="2">
        <f>L4559-M4559-K4559-FIXED_COSTS</f>
        <v>34720.605297741087</v>
      </c>
      <c r="P4559" s="2">
        <f>IF(N4559=1,O4559,"")</f>
        <v>34720.605297741087</v>
      </c>
    </row>
    <row r="4560">
      <c r="A4560" s="6">
        <v>6</v>
      </c>
      <c r="B4560" s="6">
        <v>20</v>
      </c>
      <c r="C4560" s="6">
        <v>30</v>
      </c>
      <c r="D4560" s="6">
        <f>A4560+B4560+C4560</f>
        <v>56</v>
      </c>
      <c r="E4560" s="5">
        <f>IF(A4560=0,0,A4560*LABOR_HRS_WK_TOM*SEASON_WEEKS*(1+DIM_PCT_TOM)^A4560)</f>
        <v>956.64294000000041</v>
      </c>
      <c r="F4560" s="5">
        <f>IF(B4560=0,0,B4560*LABOR_HRS_WK_CAR*SEASON_WEEKS*(1+DIM_PCT_CAR)^B4560)</f>
        <v>983.16986417423652</v>
      </c>
      <c r="G4560" s="5">
        <f>IF(C4560=0,0,C4560*LABOR_HRS_WK_MES*SEASON_WEEKS*(1+DIM_PCT_MES)^C4560)</f>
        <v>1959.6780360096466</v>
      </c>
      <c r="H4560" s="5">
        <f>E4560+F4560+G4560</f>
        <v>3899.4908401838838</v>
      </c>
      <c r="I4560" s="5">
        <f>MIN(H4560,FARMER_HRS)</f>
        <v>720</v>
      </c>
      <c r="J4560" s="5">
        <f>MAX(0,H4560-FARMER_HRS)</f>
        <v>3179.4908401838838</v>
      </c>
      <c r="K4560" s="2">
        <f>I4560*FARMER_RATE+J4560*TEMP_WORKER_RATE</f>
        <v>80199.493753192422</v>
      </c>
      <c r="L4560" s="2">
        <f>A4560*PRICE_TOM+B4560*PRICE_CAR+C4560*PRICE_MES</f>
        <v>175680</v>
      </c>
      <c r="M4560" s="2">
        <f>A4560*FERT_BED_TOM+B4560*FERT_BED_CAR+C4560*FERT_BED_MES</f>
        <v>40480</v>
      </c>
      <c r="N4560" s="6">
        <f>IF(AND(D4560&lt;=TOTAL_BEDS,J4560&lt;=TEMP_WORKER_MAX*TEMP_WORKER_HRS),1,0)</f>
        <v>1</v>
      </c>
      <c r="O4560" s="2">
        <f>L4560-M4560-K4560-FIXED_COSTS</f>
        <v>35000.506246807578</v>
      </c>
      <c r="P4560" s="2">
        <f>IF(N4560=1,O4560,"")</f>
        <v>35000.506246807578</v>
      </c>
    </row>
    <row r="4561">
      <c r="A4561" s="6">
        <v>7</v>
      </c>
      <c r="B4561" s="6">
        <v>0</v>
      </c>
      <c r="C4561" s="6">
        <v>0</v>
      </c>
      <c r="D4561" s="6">
        <f>A4561+B4561+C4561</f>
        <v>7</v>
      </c>
      <c r="E4561" s="5">
        <f>IF(A4561=0,0,A4561*LABOR_HRS_WK_TOM*SEASON_WEEKS*(1+DIM_PCT_TOM)^A4561)</f>
        <v>1227.6917730000007</v>
      </c>
      <c r="F4561" s="5">
        <f>IF(B4561=0,0,B4561*LABOR_HRS_WK_CAR*SEASON_WEEKS*(1+DIM_PCT_CAR)^B4561)</f>
        <v>0</v>
      </c>
      <c r="G4561" s="5">
        <f>IF(C4561=0,0,C4561*LABOR_HRS_WK_MES*SEASON_WEEKS*(1+DIM_PCT_MES)^C4561)</f>
        <v>0</v>
      </c>
      <c r="H4561" s="5">
        <f>E4561+F4561+G4561</f>
        <v>1227.6917730000007</v>
      </c>
      <c r="I4561" s="5">
        <f>MIN(H4561,FARMER_HRS)</f>
        <v>720</v>
      </c>
      <c r="J4561" s="5">
        <f>MAX(0,H4561-FARMER_HRS)</f>
        <v>507.69177300000069</v>
      </c>
      <c r="K4561" s="2">
        <f>I4561*FARMER_RATE+J4561*TEMP_WORKER_RATE</f>
        <v>33814.09328125001</v>
      </c>
      <c r="L4561" s="2">
        <f>A4561*PRICE_TOM+B4561*PRICE_CAR+C4561*PRICE_MES</f>
        <v>61600</v>
      </c>
      <c r="M4561" s="2">
        <f>A4561*FERT_BED_TOM+B4561*FERT_BED_CAR+C4561*FERT_BED_MES</f>
        <v>6160</v>
      </c>
      <c r="N4561" s="6">
        <f>IF(AND(D4561&lt;=TOTAL_BEDS,J4561&lt;=TEMP_WORKER_MAX*TEMP_WORKER_HRS),1,0)</f>
        <v>1</v>
      </c>
      <c r="O4561" s="2">
        <f>L4561-M4561-K4561-FIXED_COSTS</f>
        <v>1625.9067187499895</v>
      </c>
      <c r="P4561" s="2">
        <f>IF(N4561=1,O4561,"")</f>
        <v>1625.9067187499895</v>
      </c>
    </row>
    <row r="4562">
      <c r="A4562" s="6">
        <v>7</v>
      </c>
      <c r="B4562" s="6">
        <v>0</v>
      </c>
      <c r="C4562" s="6">
        <v>1</v>
      </c>
      <c r="D4562" s="6">
        <f>A4562+B4562+C4562</f>
        <v>8</v>
      </c>
      <c r="E4562" s="5">
        <f>IF(A4562=0,0,A4562*LABOR_HRS_WK_TOM*SEASON_WEEKS*(1+DIM_PCT_TOM)^A4562)</f>
        <v>1227.6917730000007</v>
      </c>
      <c r="F4562" s="5">
        <f>IF(B4562=0,0,B4562*LABOR_HRS_WK_CAR*SEASON_WEEKS*(1+DIM_PCT_CAR)^B4562)</f>
        <v>0</v>
      </c>
      <c r="G4562" s="5">
        <f>IF(C4562=0,0,C4562*LABOR_HRS_WK_MES*SEASON_WEEKS*(1+DIM_PCT_MES)^C4562)</f>
        <v>45.5625</v>
      </c>
      <c r="H4562" s="5">
        <f>E4562+F4562+G4562</f>
        <v>1273.2542730000007</v>
      </c>
      <c r="I4562" s="5">
        <f>MIN(H4562,FARMER_HRS)</f>
        <v>720</v>
      </c>
      <c r="J4562" s="5">
        <f>MAX(0,H4562-FARMER_HRS)</f>
        <v>553.25427300000069</v>
      </c>
      <c r="K4562" s="2">
        <f>I4562*FARMER_RATE+J4562*TEMP_WORKER_RATE</f>
        <v>34605.10890625001</v>
      </c>
      <c r="L4562" s="2">
        <f>A4562*PRICE_TOM+B4562*PRICE_CAR+C4562*PRICE_MES</f>
        <v>64300</v>
      </c>
      <c r="M4562" s="2">
        <f>A4562*FERT_BED_TOM+B4562*FERT_BED_CAR+C4562*FERT_BED_MES</f>
        <v>7040</v>
      </c>
      <c r="N4562" s="6">
        <f>IF(AND(D4562&lt;=TOTAL_BEDS,J4562&lt;=TEMP_WORKER_MAX*TEMP_WORKER_HRS),1,0)</f>
        <v>1</v>
      </c>
      <c r="O4562" s="2">
        <f>L4562-M4562-K4562-FIXED_COSTS</f>
        <v>2654.8910937499895</v>
      </c>
      <c r="P4562" s="2">
        <f>IF(N4562=1,O4562,"")</f>
        <v>2654.8910937499895</v>
      </c>
    </row>
    <row r="4563">
      <c r="A4563" s="6">
        <v>7</v>
      </c>
      <c r="B4563" s="6">
        <v>0</v>
      </c>
      <c r="C4563" s="6">
        <v>2</v>
      </c>
      <c r="D4563" s="6">
        <f>A4563+B4563+C4563</f>
        <v>9</v>
      </c>
      <c r="E4563" s="5">
        <f>IF(A4563=0,0,A4563*LABOR_HRS_WK_TOM*SEASON_WEEKS*(1+DIM_PCT_TOM)^A4563)</f>
        <v>1227.6917730000007</v>
      </c>
      <c r="F4563" s="5">
        <f>IF(B4563=0,0,B4563*LABOR_HRS_WK_CAR*SEASON_WEEKS*(1+DIM_PCT_CAR)^B4563)</f>
        <v>0</v>
      </c>
      <c r="G4563" s="5">
        <f>IF(C4563=0,0,C4563*LABOR_HRS_WK_MES*SEASON_WEEKS*(1+DIM_PCT_MES)^C4563)</f>
        <v>92.2640625</v>
      </c>
      <c r="H4563" s="5">
        <f>E4563+F4563+G4563</f>
        <v>1319.9558355000006</v>
      </c>
      <c r="I4563" s="5">
        <f>MIN(H4563,FARMER_HRS)</f>
        <v>720</v>
      </c>
      <c r="J4563" s="5">
        <f>MAX(0,H4563-FARMER_HRS)</f>
        <v>599.9558355000006</v>
      </c>
      <c r="K4563" s="2">
        <f>I4563*FARMER_RATE+J4563*TEMP_WORKER_RATE</f>
        <v>35415.89992187501</v>
      </c>
      <c r="L4563" s="2">
        <f>A4563*PRICE_TOM+B4563*PRICE_CAR+C4563*PRICE_MES</f>
        <v>67000</v>
      </c>
      <c r="M4563" s="2">
        <f>A4563*FERT_BED_TOM+B4563*FERT_BED_CAR+C4563*FERT_BED_MES</f>
        <v>7920</v>
      </c>
      <c r="N4563" s="6">
        <f>IF(AND(D4563&lt;=TOTAL_BEDS,J4563&lt;=TEMP_WORKER_MAX*TEMP_WORKER_HRS),1,0)</f>
        <v>1</v>
      </c>
      <c r="O4563" s="2">
        <f>L4563-M4563-K4563-FIXED_COSTS</f>
        <v>3664.1000781249895</v>
      </c>
      <c r="P4563" s="2">
        <f>IF(N4563=1,O4563,"")</f>
        <v>3664.1000781249895</v>
      </c>
    </row>
    <row r="4564">
      <c r="A4564" s="6">
        <v>7</v>
      </c>
      <c r="B4564" s="6">
        <v>0</v>
      </c>
      <c r="C4564" s="6">
        <v>3</v>
      </c>
      <c r="D4564" s="6">
        <f>A4564+B4564+C4564</f>
        <v>10</v>
      </c>
      <c r="E4564" s="5">
        <f>IF(A4564=0,0,A4564*LABOR_HRS_WK_TOM*SEASON_WEEKS*(1+DIM_PCT_TOM)^A4564)</f>
        <v>1227.6917730000007</v>
      </c>
      <c r="F4564" s="5">
        <f>IF(B4564=0,0,B4564*LABOR_HRS_WK_CAR*SEASON_WEEKS*(1+DIM_PCT_CAR)^B4564)</f>
        <v>0</v>
      </c>
      <c r="G4564" s="5">
        <f>IF(C4564=0,0,C4564*LABOR_HRS_WK_MES*SEASON_WEEKS*(1+DIM_PCT_MES)^C4564)</f>
        <v>140.12604492187498</v>
      </c>
      <c r="H4564" s="5">
        <f>E4564+F4564+G4564</f>
        <v>1367.8178179218758</v>
      </c>
      <c r="I4564" s="5">
        <f>MIN(H4564,FARMER_HRS)</f>
        <v>720</v>
      </c>
      <c r="J4564" s="5">
        <f>MAX(0,H4564-FARMER_HRS)</f>
        <v>647.81781792187576</v>
      </c>
      <c r="K4564" s="2">
        <f>I4564*FARMER_RATE+J4564*TEMP_WORKER_RATE</f>
        <v>36246.837116699229</v>
      </c>
      <c r="L4564" s="2">
        <f>A4564*PRICE_TOM+B4564*PRICE_CAR+C4564*PRICE_MES</f>
        <v>69700</v>
      </c>
      <c r="M4564" s="2">
        <f>A4564*FERT_BED_TOM+B4564*FERT_BED_CAR+C4564*FERT_BED_MES</f>
        <v>8800</v>
      </c>
      <c r="N4564" s="6">
        <f>IF(AND(D4564&lt;=TOTAL_BEDS,J4564&lt;=TEMP_WORKER_MAX*TEMP_WORKER_HRS),1,0)</f>
        <v>1</v>
      </c>
      <c r="O4564" s="2">
        <f>L4564-M4564-K4564-FIXED_COSTS</f>
        <v>4653.1628833007708</v>
      </c>
      <c r="P4564" s="2">
        <f>IF(N4564=1,O4564,"")</f>
        <v>4653.1628833007708</v>
      </c>
    </row>
    <row r="4565">
      <c r="A4565" s="6">
        <v>7</v>
      </c>
      <c r="B4565" s="6">
        <v>0</v>
      </c>
      <c r="C4565" s="6">
        <v>4</v>
      </c>
      <c r="D4565" s="6">
        <f>A4565+B4565+C4565</f>
        <v>11</v>
      </c>
      <c r="E4565" s="5">
        <f>IF(A4565=0,0,A4565*LABOR_HRS_WK_TOM*SEASON_WEEKS*(1+DIM_PCT_TOM)^A4565)</f>
        <v>1227.6917730000007</v>
      </c>
      <c r="F4565" s="5">
        <f>IF(B4565=0,0,B4565*LABOR_HRS_WK_CAR*SEASON_WEEKS*(1+DIM_PCT_CAR)^B4565)</f>
        <v>0</v>
      </c>
      <c r="G4565" s="5">
        <f>IF(C4565=0,0,C4565*LABOR_HRS_WK_MES*SEASON_WEEKS*(1+DIM_PCT_MES)^C4565)</f>
        <v>189.17016064453119</v>
      </c>
      <c r="H4565" s="5">
        <f>E4565+F4565+G4565</f>
        <v>1416.861933644532</v>
      </c>
      <c r="I4565" s="5">
        <f>MIN(H4565,FARMER_HRS)</f>
        <v>720</v>
      </c>
      <c r="J4565" s="5">
        <f>MAX(0,H4565-FARMER_HRS)</f>
        <v>696.861933644532</v>
      </c>
      <c r="K4565" s="2">
        <f>I4565*FARMER_RATE+J4565*TEMP_WORKER_RATE</f>
        <v>37098.297459106456</v>
      </c>
      <c r="L4565" s="2">
        <f>A4565*PRICE_TOM+B4565*PRICE_CAR+C4565*PRICE_MES</f>
        <v>72400</v>
      </c>
      <c r="M4565" s="2">
        <f>A4565*FERT_BED_TOM+B4565*FERT_BED_CAR+C4565*FERT_BED_MES</f>
        <v>9680</v>
      </c>
      <c r="N4565" s="6">
        <f>IF(AND(D4565&lt;=TOTAL_BEDS,J4565&lt;=TEMP_WORKER_MAX*TEMP_WORKER_HRS),1,0)</f>
        <v>1</v>
      </c>
      <c r="O4565" s="2">
        <f>L4565-M4565-K4565-FIXED_COSTS</f>
        <v>5621.7025408935442</v>
      </c>
      <c r="P4565" s="2">
        <f>IF(N4565=1,O4565,"")</f>
        <v>5621.7025408935442</v>
      </c>
    </row>
    <row r="4566">
      <c r="A4566" s="6">
        <v>7</v>
      </c>
      <c r="B4566" s="6">
        <v>0</v>
      </c>
      <c r="C4566" s="6">
        <v>5</v>
      </c>
      <c r="D4566" s="6">
        <f>A4566+B4566+C4566</f>
        <v>12</v>
      </c>
      <c r="E4566" s="5">
        <f>IF(A4566=0,0,A4566*LABOR_HRS_WK_TOM*SEASON_WEEKS*(1+DIM_PCT_TOM)^A4566)</f>
        <v>1227.6917730000007</v>
      </c>
      <c r="F4566" s="5">
        <f>IF(B4566=0,0,B4566*LABOR_HRS_WK_CAR*SEASON_WEEKS*(1+DIM_PCT_CAR)^B4566)</f>
        <v>0</v>
      </c>
      <c r="G4566" s="5">
        <f>IF(C4566=0,0,C4566*LABOR_HRS_WK_MES*SEASON_WEEKS*(1+DIM_PCT_MES)^C4566)</f>
        <v>239.41848456573481</v>
      </c>
      <c r="H4566" s="5">
        <f>E4566+F4566+G4566</f>
        <v>1467.1102575657355</v>
      </c>
      <c r="I4566" s="5">
        <f>MIN(H4566,FARMER_HRS)</f>
        <v>720</v>
      </c>
      <c r="J4566" s="5">
        <f>MAX(0,H4566-FARMER_HRS)</f>
        <v>747.11025756573554</v>
      </c>
      <c r="K4566" s="2">
        <f>I4566*FARMER_RATE+J4566*TEMP_WORKER_RATE</f>
        <v>37970.664193849574</v>
      </c>
      <c r="L4566" s="2">
        <f>A4566*PRICE_TOM+B4566*PRICE_CAR+C4566*PRICE_MES</f>
        <v>75100</v>
      </c>
      <c r="M4566" s="2">
        <f>A4566*FERT_BED_TOM+B4566*FERT_BED_CAR+C4566*FERT_BED_MES</f>
        <v>10560</v>
      </c>
      <c r="N4566" s="6">
        <f>IF(AND(D4566&lt;=TOTAL_BEDS,J4566&lt;=TEMP_WORKER_MAX*TEMP_WORKER_HRS),1,0)</f>
        <v>1</v>
      </c>
      <c r="O4566" s="2">
        <f>L4566-M4566-K4566-FIXED_COSTS</f>
        <v>6569.3358061504259</v>
      </c>
      <c r="P4566" s="2">
        <f>IF(N4566=1,O4566,"")</f>
        <v>6569.3358061504259</v>
      </c>
    </row>
    <row r="4567">
      <c r="A4567" s="6">
        <v>7</v>
      </c>
      <c r="B4567" s="6">
        <v>0</v>
      </c>
      <c r="C4567" s="6">
        <v>6</v>
      </c>
      <c r="D4567" s="6">
        <f>A4567+B4567+C4567</f>
        <v>13</v>
      </c>
      <c r="E4567" s="5">
        <f>IF(A4567=0,0,A4567*LABOR_HRS_WK_TOM*SEASON_WEEKS*(1+DIM_PCT_TOM)^A4567)</f>
        <v>1227.6917730000007</v>
      </c>
      <c r="F4567" s="5">
        <f>IF(B4567=0,0,B4567*LABOR_HRS_WK_CAR*SEASON_WEEKS*(1+DIM_PCT_CAR)^B4567)</f>
        <v>0</v>
      </c>
      <c r="G4567" s="5">
        <f>IF(C4567=0,0,C4567*LABOR_HRS_WK_MES*SEASON_WEEKS*(1+DIM_PCT_MES)^C4567)</f>
        <v>290.89345874736773</v>
      </c>
      <c r="H4567" s="5">
        <f>E4567+F4567+G4567</f>
        <v>1518.5852317473684</v>
      </c>
      <c r="I4567" s="5">
        <f>MIN(H4567,FARMER_HRS)</f>
        <v>720</v>
      </c>
      <c r="J4567" s="5">
        <f>MAX(0,H4567-FARMER_HRS)</f>
        <v>798.58523174736843</v>
      </c>
      <c r="K4567" s="2">
        <f>I4567*FARMER_RATE+J4567*TEMP_WORKER_RATE</f>
        <v>38864.326940058483</v>
      </c>
      <c r="L4567" s="2">
        <f>A4567*PRICE_TOM+B4567*PRICE_CAR+C4567*PRICE_MES</f>
        <v>77800</v>
      </c>
      <c r="M4567" s="2">
        <f>A4567*FERT_BED_TOM+B4567*FERT_BED_CAR+C4567*FERT_BED_MES</f>
        <v>11440</v>
      </c>
      <c r="N4567" s="6">
        <f>IF(AND(D4567&lt;=TOTAL_BEDS,J4567&lt;=TEMP_WORKER_MAX*TEMP_WORKER_HRS),1,0)</f>
        <v>1</v>
      </c>
      <c r="O4567" s="2">
        <f>L4567-M4567-K4567-FIXED_COSTS</f>
        <v>7495.6730599415168</v>
      </c>
      <c r="P4567" s="2">
        <f>IF(N4567=1,O4567,"")</f>
        <v>7495.6730599415168</v>
      </c>
    </row>
    <row r="4568">
      <c r="A4568" s="6">
        <v>7</v>
      </c>
      <c r="B4568" s="6">
        <v>0</v>
      </c>
      <c r="C4568" s="6">
        <v>7</v>
      </c>
      <c r="D4568" s="6">
        <f>A4568+B4568+C4568</f>
        <v>14</v>
      </c>
      <c r="E4568" s="5">
        <f>IF(A4568=0,0,A4568*LABOR_HRS_WK_TOM*SEASON_WEEKS*(1+DIM_PCT_TOM)^A4568)</f>
        <v>1227.6917730000007</v>
      </c>
      <c r="F4568" s="5">
        <f>IF(B4568=0,0,B4568*LABOR_HRS_WK_CAR*SEASON_WEEKS*(1+DIM_PCT_CAR)^B4568)</f>
        <v>0</v>
      </c>
      <c r="G4568" s="5">
        <f>IF(C4568=0,0,C4568*LABOR_HRS_WK_MES*SEASON_WEEKS*(1+DIM_PCT_MES)^C4568)</f>
        <v>343.61789814532818</v>
      </c>
      <c r="H4568" s="5">
        <f>E4568+F4568+G4568</f>
        <v>1571.3096711453288</v>
      </c>
      <c r="I4568" s="5">
        <f>MIN(H4568,FARMER_HRS)</f>
        <v>720</v>
      </c>
      <c r="J4568" s="5">
        <f>MAX(0,H4568-FARMER_HRS)</f>
        <v>851.30967114532882</v>
      </c>
      <c r="K4568" s="2">
        <f>I4568*FARMER_RATE+J4568*TEMP_WORKER_RATE</f>
        <v>39779.681790717514</v>
      </c>
      <c r="L4568" s="2">
        <f>A4568*PRICE_TOM+B4568*PRICE_CAR+C4568*PRICE_MES</f>
        <v>80500</v>
      </c>
      <c r="M4568" s="2">
        <f>A4568*FERT_BED_TOM+B4568*FERT_BED_CAR+C4568*FERT_BED_MES</f>
        <v>12320</v>
      </c>
      <c r="N4568" s="6">
        <f>IF(AND(D4568&lt;=TOTAL_BEDS,J4568&lt;=TEMP_WORKER_MAX*TEMP_WORKER_HRS),1,0)</f>
        <v>1</v>
      </c>
      <c r="O4568" s="2">
        <f>L4568-M4568-K4568-FIXED_COSTS</f>
        <v>8400.3182092824864</v>
      </c>
      <c r="P4568" s="2">
        <f>IF(N4568=1,O4568,"")</f>
        <v>8400.3182092824864</v>
      </c>
    </row>
    <row r="4569">
      <c r="A4569" s="6">
        <v>7</v>
      </c>
      <c r="B4569" s="6">
        <v>0</v>
      </c>
      <c r="C4569" s="6">
        <v>8</v>
      </c>
      <c r="D4569" s="6">
        <f>A4569+B4569+C4569</f>
        <v>15</v>
      </c>
      <c r="E4569" s="5">
        <f>IF(A4569=0,0,A4569*LABOR_HRS_WK_TOM*SEASON_WEEKS*(1+DIM_PCT_TOM)^A4569)</f>
        <v>1227.6917730000007</v>
      </c>
      <c r="F4569" s="5">
        <f>IF(B4569=0,0,B4569*LABOR_HRS_WK_CAR*SEASON_WEEKS*(1+DIM_PCT_CAR)^B4569)</f>
        <v>0</v>
      </c>
      <c r="G4569" s="5">
        <f>IF(C4569=0,0,C4569*LABOR_HRS_WK_MES*SEASON_WEEKS*(1+DIM_PCT_MES)^C4569)</f>
        <v>397.61499642530833</v>
      </c>
      <c r="H4569" s="5">
        <f>E4569+F4569+G4569</f>
        <v>1625.3067694253091</v>
      </c>
      <c r="I4569" s="5">
        <f>MIN(H4569,FARMER_HRS)</f>
        <v>720</v>
      </c>
      <c r="J4569" s="5">
        <f>MAX(0,H4569-FARMER_HRS)</f>
        <v>905.30676942530908</v>
      </c>
      <c r="K4569" s="2">
        <f>I4569*FARMER_RATE+J4569*TEMP_WORKER_RATE</f>
        <v>40717.131413633841</v>
      </c>
      <c r="L4569" s="2">
        <f>A4569*PRICE_TOM+B4569*PRICE_CAR+C4569*PRICE_MES</f>
        <v>83200</v>
      </c>
      <c r="M4569" s="2">
        <f>A4569*FERT_BED_TOM+B4569*FERT_BED_CAR+C4569*FERT_BED_MES</f>
        <v>13200</v>
      </c>
      <c r="N4569" s="6">
        <f>IF(AND(D4569&lt;=TOTAL_BEDS,J4569&lt;=TEMP_WORKER_MAX*TEMP_WORKER_HRS),1,0)</f>
        <v>1</v>
      </c>
      <c r="O4569" s="2">
        <f>L4569-M4569-K4569-FIXED_COSTS</f>
        <v>9282.86858636616</v>
      </c>
      <c r="P4569" s="2">
        <f>IF(N4569=1,O4569,"")</f>
        <v>9282.86858636616</v>
      </c>
    </row>
    <row r="4570">
      <c r="A4570" s="6">
        <v>7</v>
      </c>
      <c r="B4570" s="6">
        <v>0</v>
      </c>
      <c r="C4570" s="6">
        <v>9</v>
      </c>
      <c r="D4570" s="6">
        <f>A4570+B4570+C4570</f>
        <v>16</v>
      </c>
      <c r="E4570" s="5">
        <f>IF(A4570=0,0,A4570*LABOR_HRS_WK_TOM*SEASON_WEEKS*(1+DIM_PCT_TOM)^A4570)</f>
        <v>1227.6917730000007</v>
      </c>
      <c r="F4570" s="5">
        <f>IF(B4570=0,0,B4570*LABOR_HRS_WK_CAR*SEASON_WEEKS*(1+DIM_PCT_CAR)^B4570)</f>
        <v>0</v>
      </c>
      <c r="G4570" s="5">
        <f>IF(C4570=0,0,C4570*LABOR_HRS_WK_MES*SEASON_WEEKS*(1+DIM_PCT_MES)^C4570)</f>
        <v>452.90833186570273</v>
      </c>
      <c r="H4570" s="5">
        <f>E4570+F4570+G4570</f>
        <v>1680.6001048657035</v>
      </c>
      <c r="I4570" s="5">
        <f>MIN(H4570,FARMER_HRS)</f>
        <v>720</v>
      </c>
      <c r="J4570" s="5">
        <f>MAX(0,H4570-FARMER_HRS)</f>
        <v>960.60010486570354</v>
      </c>
      <c r="K4570" s="2">
        <f>I4570*FARMER_RATE+J4570*TEMP_WORKER_RATE</f>
        <v>41677.085153918466</v>
      </c>
      <c r="L4570" s="2">
        <f>A4570*PRICE_TOM+B4570*PRICE_CAR+C4570*PRICE_MES</f>
        <v>85900</v>
      </c>
      <c r="M4570" s="2">
        <f>A4570*FERT_BED_TOM+B4570*FERT_BED_CAR+C4570*FERT_BED_MES</f>
        <v>14080</v>
      </c>
      <c r="N4570" s="6">
        <f>IF(AND(D4570&lt;=TOTAL_BEDS,J4570&lt;=TEMP_WORKER_MAX*TEMP_WORKER_HRS),1,0)</f>
        <v>1</v>
      </c>
      <c r="O4570" s="2">
        <f>L4570-M4570-K4570-FIXED_COSTS</f>
        <v>10142.914846081534</v>
      </c>
      <c r="P4570" s="2">
        <f>IF(N4570=1,O4570,"")</f>
        <v>10142.914846081534</v>
      </c>
    </row>
    <row r="4571">
      <c r="A4571" s="6">
        <v>7</v>
      </c>
      <c r="B4571" s="6">
        <v>0</v>
      </c>
      <c r="C4571" s="6">
        <v>10</v>
      </c>
      <c r="D4571" s="6">
        <f>A4571+B4571+C4571</f>
        <v>17</v>
      </c>
      <c r="E4571" s="5">
        <f>IF(A4571=0,0,A4571*LABOR_HRS_WK_TOM*SEASON_WEEKS*(1+DIM_PCT_TOM)^A4571)</f>
        <v>1227.6917730000007</v>
      </c>
      <c r="F4571" s="5">
        <f>IF(B4571=0,0,B4571*LABOR_HRS_WK_CAR*SEASON_WEEKS*(1+DIM_PCT_CAR)^B4571)</f>
        <v>0</v>
      </c>
      <c r="G4571" s="5">
        <f>IF(C4571=0,0,C4571*LABOR_HRS_WK_MES*SEASON_WEEKS*(1+DIM_PCT_MES)^C4571)</f>
        <v>509.52187334891551</v>
      </c>
      <c r="H4571" s="5">
        <f>E4571+F4571+G4571</f>
        <v>1737.2136463489162</v>
      </c>
      <c r="I4571" s="5">
        <f>MIN(H4571,FARMER_HRS)</f>
        <v>720</v>
      </c>
      <c r="J4571" s="5">
        <f>MAX(0,H4571-FARMER_HRS)</f>
        <v>1017.2136463489162</v>
      </c>
      <c r="K4571" s="2">
        <f>I4571*FARMER_RATE+J4571*TEMP_WORKER_RATE</f>
        <v>42659.959138002014</v>
      </c>
      <c r="L4571" s="2">
        <f>A4571*PRICE_TOM+B4571*PRICE_CAR+C4571*PRICE_MES</f>
        <v>88600</v>
      </c>
      <c r="M4571" s="2">
        <f>A4571*FERT_BED_TOM+B4571*FERT_BED_CAR+C4571*FERT_BED_MES</f>
        <v>14960</v>
      </c>
      <c r="N4571" s="6">
        <f>IF(AND(D4571&lt;=TOTAL_BEDS,J4571&lt;=TEMP_WORKER_MAX*TEMP_WORKER_HRS),1,0)</f>
        <v>1</v>
      </c>
      <c r="O4571" s="2">
        <f>L4571-M4571-K4571-FIXED_COSTS</f>
        <v>10980.040861997986</v>
      </c>
      <c r="P4571" s="2">
        <f>IF(N4571=1,O4571,"")</f>
        <v>10980.040861997986</v>
      </c>
    </row>
    <row r="4572">
      <c r="A4572" s="6">
        <v>7</v>
      </c>
      <c r="B4572" s="6">
        <v>0</v>
      </c>
      <c r="C4572" s="6">
        <v>11</v>
      </c>
      <c r="D4572" s="6">
        <f>A4572+B4572+C4572</f>
        <v>18</v>
      </c>
      <c r="E4572" s="5">
        <f>IF(A4572=0,0,A4572*LABOR_HRS_WK_TOM*SEASON_WEEKS*(1+DIM_PCT_TOM)^A4572)</f>
        <v>1227.6917730000007</v>
      </c>
      <c r="F4572" s="5">
        <f>IF(B4572=0,0,B4572*LABOR_HRS_WK_CAR*SEASON_WEEKS*(1+DIM_PCT_CAR)^B4572)</f>
        <v>0</v>
      </c>
      <c r="G4572" s="5">
        <f>IF(C4572=0,0,C4572*LABOR_HRS_WK_MES*SEASON_WEEKS*(1+DIM_PCT_MES)^C4572)</f>
        <v>567.47998644235463</v>
      </c>
      <c r="H4572" s="5">
        <f>E4572+F4572+G4572</f>
        <v>1795.1717594423553</v>
      </c>
      <c r="I4572" s="5">
        <f>MIN(H4572,FARMER_HRS)</f>
        <v>720</v>
      </c>
      <c r="J4572" s="5">
        <f>MAX(0,H4572-FARMER_HRS)</f>
        <v>1075.1717594423553</v>
      </c>
      <c r="K4572" s="2">
        <f>I4572*FARMER_RATE+J4572*TEMP_WORKER_RATE</f>
        <v>43666.176379207558</v>
      </c>
      <c r="L4572" s="2">
        <f>A4572*PRICE_TOM+B4572*PRICE_CAR+C4572*PRICE_MES</f>
        <v>91300</v>
      </c>
      <c r="M4572" s="2">
        <f>A4572*FERT_BED_TOM+B4572*FERT_BED_CAR+C4572*FERT_BED_MES</f>
        <v>15840</v>
      </c>
      <c r="N4572" s="6">
        <f>IF(AND(D4572&lt;=TOTAL_BEDS,J4572&lt;=TEMP_WORKER_MAX*TEMP_WORKER_HRS),1,0)</f>
        <v>1</v>
      </c>
      <c r="O4572" s="2">
        <f>L4572-M4572-K4572-FIXED_COSTS</f>
        <v>11793.823620792442</v>
      </c>
      <c r="P4572" s="2">
        <f>IF(N4572=1,O4572,"")</f>
        <v>11793.823620792442</v>
      </c>
    </row>
    <row r="4573">
      <c r="A4573" s="6">
        <v>7</v>
      </c>
      <c r="B4573" s="6">
        <v>0</v>
      </c>
      <c r="C4573" s="6">
        <v>12</v>
      </c>
      <c r="D4573" s="6">
        <f>A4573+B4573+C4573</f>
        <v>19</v>
      </c>
      <c r="E4573" s="5">
        <f>IF(A4573=0,0,A4573*LABOR_HRS_WK_TOM*SEASON_WEEKS*(1+DIM_PCT_TOM)^A4573)</f>
        <v>1227.6917730000007</v>
      </c>
      <c r="F4573" s="5">
        <f>IF(B4573=0,0,B4573*LABOR_HRS_WK_CAR*SEASON_WEEKS*(1+DIM_PCT_CAR)^B4573)</f>
        <v>0</v>
      </c>
      <c r="G4573" s="5">
        <f>IF(C4573=0,0,C4573*LABOR_HRS_WK_MES*SEASON_WEEKS*(1+DIM_PCT_MES)^C4573)</f>
        <v>626.807439570419</v>
      </c>
      <c r="H4573" s="5">
        <f>E4573+F4573+G4573</f>
        <v>1854.4992125704198</v>
      </c>
      <c r="I4573" s="5">
        <f>MIN(H4573,FARMER_HRS)</f>
        <v>720</v>
      </c>
      <c r="J4573" s="5">
        <f>MAX(0,H4573-FARMER_HRS)</f>
        <v>1134.4992125704198</v>
      </c>
      <c r="K4573" s="2">
        <f>I4573*FARMER_RATE+J4573*TEMP_WORKER_RATE</f>
        <v>44696.166884903119</v>
      </c>
      <c r="L4573" s="2">
        <f>A4573*PRICE_TOM+B4573*PRICE_CAR+C4573*PRICE_MES</f>
        <v>94000</v>
      </c>
      <c r="M4573" s="2">
        <f>A4573*FERT_BED_TOM+B4573*FERT_BED_CAR+C4573*FERT_BED_MES</f>
        <v>16720</v>
      </c>
      <c r="N4573" s="6">
        <f>IF(AND(D4573&lt;=TOTAL_BEDS,J4573&lt;=TEMP_WORKER_MAX*TEMP_WORKER_HRS),1,0)</f>
        <v>1</v>
      </c>
      <c r="O4573" s="2">
        <f>L4573-M4573-K4573-FIXED_COSTS</f>
        <v>12583.833115096881</v>
      </c>
      <c r="P4573" s="2">
        <f>IF(N4573=1,O4573,"")</f>
        <v>12583.833115096881</v>
      </c>
    </row>
    <row r="4574">
      <c r="A4574" s="6">
        <v>7</v>
      </c>
      <c r="B4574" s="6">
        <v>0</v>
      </c>
      <c r="C4574" s="6">
        <v>13</v>
      </c>
      <c r="D4574" s="6">
        <f>A4574+B4574+C4574</f>
        <v>20</v>
      </c>
      <c r="E4574" s="5">
        <f>IF(A4574=0,0,A4574*LABOR_HRS_WK_TOM*SEASON_WEEKS*(1+DIM_PCT_TOM)^A4574)</f>
        <v>1227.6917730000007</v>
      </c>
      <c r="F4574" s="5">
        <f>IF(B4574=0,0,B4574*LABOR_HRS_WK_CAR*SEASON_WEEKS*(1+DIM_PCT_CAR)^B4574)</f>
        <v>0</v>
      </c>
      <c r="G4574" s="5">
        <f>IF(C4574=0,0,C4574*LABOR_HRS_WK_MES*SEASON_WEEKS*(1+DIM_PCT_MES)^C4574)</f>
        <v>687.52941027880331</v>
      </c>
      <c r="H4574" s="5">
        <f>E4574+F4574+G4574</f>
        <v>1915.2211832788039</v>
      </c>
      <c r="I4574" s="5">
        <f>MIN(H4574,FARMER_HRS)</f>
        <v>720</v>
      </c>
      <c r="J4574" s="5">
        <f>MAX(0,H4574-FARMER_HRS)</f>
        <v>1195.2211832788039</v>
      </c>
      <c r="K4574" s="2">
        <f>I4574*FARMER_RATE+J4574*TEMP_WORKER_RATE</f>
        <v>45750.367765257011</v>
      </c>
      <c r="L4574" s="2">
        <f>A4574*PRICE_TOM+B4574*PRICE_CAR+C4574*PRICE_MES</f>
        <v>96700</v>
      </c>
      <c r="M4574" s="2">
        <f>A4574*FERT_BED_TOM+B4574*FERT_BED_CAR+C4574*FERT_BED_MES</f>
        <v>17600</v>
      </c>
      <c r="N4574" s="6">
        <f>IF(AND(D4574&lt;=TOTAL_BEDS,J4574&lt;=TEMP_WORKER_MAX*TEMP_WORKER_HRS),1,0)</f>
        <v>1</v>
      </c>
      <c r="O4574" s="2">
        <f>L4574-M4574-K4574-FIXED_COSTS</f>
        <v>13349.632234742989</v>
      </c>
      <c r="P4574" s="2">
        <f>IF(N4574=1,O4574,"")</f>
        <v>13349.632234742989</v>
      </c>
    </row>
    <row r="4575">
      <c r="A4575" s="6">
        <v>7</v>
      </c>
      <c r="B4575" s="6">
        <v>0</v>
      </c>
      <c r="C4575" s="6">
        <v>14</v>
      </c>
      <c r="D4575" s="6">
        <f>A4575+B4575+C4575</f>
        <v>21</v>
      </c>
      <c r="E4575" s="5">
        <f>IF(A4575=0,0,A4575*LABOR_HRS_WK_TOM*SEASON_WEEKS*(1+DIM_PCT_TOM)^A4575)</f>
        <v>1227.6917730000007</v>
      </c>
      <c r="F4575" s="5">
        <f>IF(B4575=0,0,B4575*LABOR_HRS_WK_CAR*SEASON_WEEKS*(1+DIM_PCT_CAR)^B4575)</f>
        <v>0</v>
      </c>
      <c r="G4575" s="5">
        <f>IF(C4575=0,0,C4575*LABOR_HRS_WK_MES*SEASON_WEEKS*(1+DIM_PCT_MES)^C4575)</f>
        <v>749.67149159246435</v>
      </c>
      <c r="H4575" s="5">
        <f>E4575+F4575+G4575</f>
        <v>1977.3632645924649</v>
      </c>
      <c r="I4575" s="5">
        <f>MIN(H4575,FARMER_HRS)</f>
        <v>720</v>
      </c>
      <c r="J4575" s="5">
        <f>MAX(0,H4575-FARMER_HRS)</f>
        <v>1257.3632645924649</v>
      </c>
      <c r="K4575" s="2">
        <f>I4575*FARMER_RATE+J4575*TEMP_WORKER_RATE</f>
        <v>46829.223343619182</v>
      </c>
      <c r="L4575" s="2">
        <f>A4575*PRICE_TOM+B4575*PRICE_CAR+C4575*PRICE_MES</f>
        <v>99400</v>
      </c>
      <c r="M4575" s="2">
        <f>A4575*FERT_BED_TOM+B4575*FERT_BED_CAR+C4575*FERT_BED_MES</f>
        <v>18480</v>
      </c>
      <c r="N4575" s="6">
        <f>IF(AND(D4575&lt;=TOTAL_BEDS,J4575&lt;=TEMP_WORKER_MAX*TEMP_WORKER_HRS),1,0)</f>
        <v>1</v>
      </c>
      <c r="O4575" s="2">
        <f>L4575-M4575-K4575-FIXED_COSTS</f>
        <v>14090.776656380818</v>
      </c>
      <c r="P4575" s="2">
        <f>IF(N4575=1,O4575,"")</f>
        <v>14090.776656380818</v>
      </c>
    </row>
    <row r="4576">
      <c r="A4576" s="6">
        <v>7</v>
      </c>
      <c r="B4576" s="6">
        <v>0</v>
      </c>
      <c r="C4576" s="6">
        <v>15</v>
      </c>
      <c r="D4576" s="6">
        <f>A4576+B4576+C4576</f>
        <v>22</v>
      </c>
      <c r="E4576" s="5">
        <f>IF(A4576=0,0,A4576*LABOR_HRS_WK_TOM*SEASON_WEEKS*(1+DIM_PCT_TOM)^A4576)</f>
        <v>1227.6917730000007</v>
      </c>
      <c r="F4576" s="5">
        <f>IF(B4576=0,0,B4576*LABOR_HRS_WK_CAR*SEASON_WEEKS*(1+DIM_PCT_CAR)^B4576)</f>
        <v>0</v>
      </c>
      <c r="G4576" s="5">
        <f>IF(C4576=0,0,C4576*LABOR_HRS_WK_MES*SEASON_WEEKS*(1+DIM_PCT_MES)^C4576)</f>
        <v>813.25969846861074</v>
      </c>
      <c r="H4576" s="5">
        <f>E4576+F4576+G4576</f>
        <v>2040.9514714686115</v>
      </c>
      <c r="I4576" s="5">
        <f>MIN(H4576,FARMER_HRS)</f>
        <v>720</v>
      </c>
      <c r="J4576" s="5">
        <f>MAX(0,H4576-FARMER_HRS)</f>
        <v>1320.9514714686115</v>
      </c>
      <c r="K4576" s="2">
        <f>I4576*FARMER_RATE+J4576*TEMP_WORKER_RATE</f>
        <v>47933.185268552283</v>
      </c>
      <c r="L4576" s="2">
        <f>A4576*PRICE_TOM+B4576*PRICE_CAR+C4576*PRICE_MES</f>
        <v>102100</v>
      </c>
      <c r="M4576" s="2">
        <f>A4576*FERT_BED_TOM+B4576*FERT_BED_CAR+C4576*FERT_BED_MES</f>
        <v>19360</v>
      </c>
      <c r="N4576" s="6">
        <f>IF(AND(D4576&lt;=TOTAL_BEDS,J4576&lt;=TEMP_WORKER_MAX*TEMP_WORKER_HRS),1,0)</f>
        <v>1</v>
      </c>
      <c r="O4576" s="2">
        <f>L4576-M4576-K4576-FIXED_COSTS</f>
        <v>14806.814731447717</v>
      </c>
      <c r="P4576" s="2">
        <f>IF(N4576=1,O4576,"")</f>
        <v>14806.814731447717</v>
      </c>
    </row>
    <row r="4577">
      <c r="A4577" s="6">
        <v>7</v>
      </c>
      <c r="B4577" s="6">
        <v>0</v>
      </c>
      <c r="C4577" s="6">
        <v>16</v>
      </c>
      <c r="D4577" s="6">
        <f>A4577+B4577+C4577</f>
        <v>23</v>
      </c>
      <c r="E4577" s="5">
        <f>IF(A4577=0,0,A4577*LABOR_HRS_WK_TOM*SEASON_WEEKS*(1+DIM_PCT_TOM)^A4577)</f>
        <v>1227.6917730000007</v>
      </c>
      <c r="F4577" s="5">
        <f>IF(B4577=0,0,B4577*LABOR_HRS_WK_CAR*SEASON_WEEKS*(1+DIM_PCT_CAR)^B4577)</f>
        <v>0</v>
      </c>
      <c r="G4577" s="5">
        <f>IF(C4577=0,0,C4577*LABOR_HRS_WK_MES*SEASON_WEEKS*(1+DIM_PCT_MES)^C4577)</f>
        <v>878.32047434609967</v>
      </c>
      <c r="H4577" s="5">
        <f>E4577+F4577+G4577</f>
        <v>2106.0122473461006</v>
      </c>
      <c r="I4577" s="5">
        <f>MIN(H4577,FARMER_HRS)</f>
        <v>720</v>
      </c>
      <c r="J4577" s="5">
        <f>MAX(0,H4577-FARMER_HRS)</f>
        <v>1386.0122473461006</v>
      </c>
      <c r="K4577" s="2">
        <f>I4577*FARMER_RATE+J4577*TEMP_WORKER_RATE</f>
        <v>49062.712627536472</v>
      </c>
      <c r="L4577" s="2">
        <f>A4577*PRICE_TOM+B4577*PRICE_CAR+C4577*PRICE_MES</f>
        <v>104800</v>
      </c>
      <c r="M4577" s="2">
        <f>A4577*FERT_BED_TOM+B4577*FERT_BED_CAR+C4577*FERT_BED_MES</f>
        <v>20240</v>
      </c>
      <c r="N4577" s="6">
        <f>IF(AND(D4577&lt;=TOTAL_BEDS,J4577&lt;=TEMP_WORKER_MAX*TEMP_WORKER_HRS),1,0)</f>
        <v>1</v>
      </c>
      <c r="O4577" s="2">
        <f>L4577-M4577-K4577-FIXED_COSTS</f>
        <v>15497.287372463528</v>
      </c>
      <c r="P4577" s="2">
        <f>IF(N4577=1,O4577,"")</f>
        <v>15497.287372463528</v>
      </c>
    </row>
    <row r="4578">
      <c r="A4578" s="6">
        <v>7</v>
      </c>
      <c r="B4578" s="6">
        <v>0</v>
      </c>
      <c r="C4578" s="6">
        <v>17</v>
      </c>
      <c r="D4578" s="6">
        <f>A4578+B4578+C4578</f>
        <v>24</v>
      </c>
      <c r="E4578" s="5">
        <f>IF(A4578=0,0,A4578*LABOR_HRS_WK_TOM*SEASON_WEEKS*(1+DIM_PCT_TOM)^A4578)</f>
        <v>1227.6917730000007</v>
      </c>
      <c r="F4578" s="5">
        <f>IF(B4578=0,0,B4578*LABOR_HRS_WK_CAR*SEASON_WEEKS*(1+DIM_PCT_CAR)^B4578)</f>
        <v>0</v>
      </c>
      <c r="G4578" s="5">
        <f>IF(C4578=0,0,C4578*LABOR_HRS_WK_MES*SEASON_WEEKS*(1+DIM_PCT_MES)^C4578)</f>
        <v>944.88069779263992</v>
      </c>
      <c r="H4578" s="5">
        <f>E4578+F4578+G4578</f>
        <v>2172.5724707926406</v>
      </c>
      <c r="I4578" s="5">
        <f>MIN(H4578,FARMER_HRS)</f>
        <v>720</v>
      </c>
      <c r="J4578" s="5">
        <f>MAX(0,H4578-FARMER_HRS)</f>
        <v>1452.5724707926406</v>
      </c>
      <c r="K4578" s="2">
        <f>I4578*FARMER_RATE+J4578*TEMP_WORKER_RATE</f>
        <v>50218.272062372227</v>
      </c>
      <c r="L4578" s="2">
        <f>A4578*PRICE_TOM+B4578*PRICE_CAR+C4578*PRICE_MES</f>
        <v>107500</v>
      </c>
      <c r="M4578" s="2">
        <f>A4578*FERT_BED_TOM+B4578*FERT_BED_CAR+C4578*FERT_BED_MES</f>
        <v>21120</v>
      </c>
      <c r="N4578" s="6">
        <f>IF(AND(D4578&lt;=TOTAL_BEDS,J4578&lt;=TEMP_WORKER_MAX*TEMP_WORKER_HRS),1,0)</f>
        <v>1</v>
      </c>
      <c r="O4578" s="2">
        <f>L4578-M4578-K4578-FIXED_COSTS</f>
        <v>16161.727937627773</v>
      </c>
      <c r="P4578" s="2">
        <f>IF(N4578=1,O4578,"")</f>
        <v>16161.727937627773</v>
      </c>
    </row>
    <row r="4579">
      <c r="A4579" s="6">
        <v>7</v>
      </c>
      <c r="B4579" s="6">
        <v>0</v>
      </c>
      <c r="C4579" s="6">
        <v>18</v>
      </c>
      <c r="D4579" s="6">
        <f>A4579+B4579+C4579</f>
        <v>25</v>
      </c>
      <c r="E4579" s="5">
        <f>IF(A4579=0,0,A4579*LABOR_HRS_WK_TOM*SEASON_WEEKS*(1+DIM_PCT_TOM)^A4579)</f>
        <v>1227.6917730000007</v>
      </c>
      <c r="F4579" s="5">
        <f>IF(B4579=0,0,B4579*LABOR_HRS_WK_CAR*SEASON_WEEKS*(1+DIM_PCT_CAR)^B4579)</f>
        <v>0</v>
      </c>
      <c r="G4579" s="5">
        <f>IF(C4579=0,0,C4579*LABOR_HRS_WK_MES*SEASON_WEEKS*(1+DIM_PCT_MES)^C4579)</f>
        <v>1012.9676892512272</v>
      </c>
      <c r="H4579" s="5">
        <f>E4579+F4579+G4579</f>
        <v>2240.659462251228</v>
      </c>
      <c r="I4579" s="5">
        <f>MIN(H4579,FARMER_HRS)</f>
        <v>720</v>
      </c>
      <c r="J4579" s="5">
        <f>MAX(0,H4579-FARMER_HRS)</f>
        <v>1520.659462251228</v>
      </c>
      <c r="K4579" s="2">
        <f>I4579*FARMER_RATE+J4579*TEMP_WORKER_RATE</f>
        <v>51400.337886306042</v>
      </c>
      <c r="L4579" s="2">
        <f>A4579*PRICE_TOM+B4579*PRICE_CAR+C4579*PRICE_MES</f>
        <v>110200</v>
      </c>
      <c r="M4579" s="2">
        <f>A4579*FERT_BED_TOM+B4579*FERT_BED_CAR+C4579*FERT_BED_MES</f>
        <v>22000</v>
      </c>
      <c r="N4579" s="6">
        <f>IF(AND(D4579&lt;=TOTAL_BEDS,J4579&lt;=TEMP_WORKER_MAX*TEMP_WORKER_HRS),1,0)</f>
        <v>1</v>
      </c>
      <c r="O4579" s="2">
        <f>L4579-M4579-K4579-FIXED_COSTS</f>
        <v>16799.662113693958</v>
      </c>
      <c r="P4579" s="2">
        <f>IF(N4579=1,O4579,"")</f>
        <v>16799.662113693958</v>
      </c>
    </row>
    <row r="4580">
      <c r="A4580" s="6">
        <v>7</v>
      </c>
      <c r="B4580" s="6">
        <v>0</v>
      </c>
      <c r="C4580" s="6">
        <v>19</v>
      </c>
      <c r="D4580" s="6">
        <f>A4580+B4580+C4580</f>
        <v>26</v>
      </c>
      <c r="E4580" s="5">
        <f>IF(A4580=0,0,A4580*LABOR_HRS_WK_TOM*SEASON_WEEKS*(1+DIM_PCT_TOM)^A4580)</f>
        <v>1227.6917730000007</v>
      </c>
      <c r="F4580" s="5">
        <f>IF(B4580=0,0,B4580*LABOR_HRS_WK_CAR*SEASON_WEEKS*(1+DIM_PCT_CAR)^B4580)</f>
        <v>0</v>
      </c>
      <c r="G4580" s="5">
        <f>IF(C4580=0,0,C4580*LABOR_HRS_WK_MES*SEASON_WEEKS*(1+DIM_PCT_MES)^C4580)</f>
        <v>1082.6092178872491</v>
      </c>
      <c r="H4580" s="5">
        <f>E4580+F4580+G4580</f>
        <v>2310.30099088725</v>
      </c>
      <c r="I4580" s="5">
        <f>MIN(H4580,FARMER_HRS)</f>
        <v>720</v>
      </c>
      <c r="J4580" s="5">
        <f>MAX(0,H4580-FARMER_HRS)</f>
        <v>1590.30099088725</v>
      </c>
      <c r="K4580" s="2">
        <f>I4580*FARMER_RATE+J4580*TEMP_WORKER_RATE</f>
        <v>52609.392202903648</v>
      </c>
      <c r="L4580" s="2">
        <f>A4580*PRICE_TOM+B4580*PRICE_CAR+C4580*PRICE_MES</f>
        <v>112900</v>
      </c>
      <c r="M4580" s="2">
        <f>A4580*FERT_BED_TOM+B4580*FERT_BED_CAR+C4580*FERT_BED_MES</f>
        <v>22880</v>
      </c>
      <c r="N4580" s="6">
        <f>IF(AND(D4580&lt;=TOTAL_BEDS,J4580&lt;=TEMP_WORKER_MAX*TEMP_WORKER_HRS),1,0)</f>
        <v>1</v>
      </c>
      <c r="O4580" s="2">
        <f>L4580-M4580-K4580-FIXED_COSTS</f>
        <v>17410.607797096352</v>
      </c>
      <c r="P4580" s="2">
        <f>IF(N4580=1,O4580,"")</f>
        <v>17410.607797096352</v>
      </c>
    </row>
    <row r="4581">
      <c r="A4581" s="6">
        <v>7</v>
      </c>
      <c r="B4581" s="6">
        <v>0</v>
      </c>
      <c r="C4581" s="6">
        <v>20</v>
      </c>
      <c r="D4581" s="6">
        <f>A4581+B4581+C4581</f>
        <v>27</v>
      </c>
      <c r="E4581" s="5">
        <f>IF(A4581=0,0,A4581*LABOR_HRS_WK_TOM*SEASON_WEEKS*(1+DIM_PCT_TOM)^A4581)</f>
        <v>1227.6917730000007</v>
      </c>
      <c r="F4581" s="5">
        <f>IF(B4581=0,0,B4581*LABOR_HRS_WK_CAR*SEASON_WEEKS*(1+DIM_PCT_CAR)^B4581)</f>
        <v>0</v>
      </c>
      <c r="G4581" s="5">
        <f>IF(C4581=0,0,C4581*LABOR_HRS_WK_MES*SEASON_WEEKS*(1+DIM_PCT_MES)^C4581)</f>
        <v>1153.8335085377259</v>
      </c>
      <c r="H4581" s="5">
        <f>E4581+F4581+G4581</f>
        <v>2381.5252815377266</v>
      </c>
      <c r="I4581" s="5">
        <f>MIN(H4581,FARMER_HRS)</f>
        <v>720</v>
      </c>
      <c r="J4581" s="5">
        <f>MAX(0,H4581-FARMER_HRS)</f>
        <v>1661.5252815377266</v>
      </c>
      <c r="K4581" s="2">
        <f>I4581*FARMER_RATE+J4581*TEMP_WORKER_RATE</f>
        <v>53845.925026696641</v>
      </c>
      <c r="L4581" s="2">
        <f>A4581*PRICE_TOM+B4581*PRICE_CAR+C4581*PRICE_MES</f>
        <v>115600</v>
      </c>
      <c r="M4581" s="2">
        <f>A4581*FERT_BED_TOM+B4581*FERT_BED_CAR+C4581*FERT_BED_MES</f>
        <v>23760</v>
      </c>
      <c r="N4581" s="6">
        <f>IF(AND(D4581&lt;=TOTAL_BEDS,J4581&lt;=TEMP_WORKER_MAX*TEMP_WORKER_HRS),1,0)</f>
        <v>1</v>
      </c>
      <c r="O4581" s="2">
        <f>L4581-M4581-K4581-FIXED_COSTS</f>
        <v>17994.074973303359</v>
      </c>
      <c r="P4581" s="2">
        <f>IF(N4581=1,O4581,"")</f>
        <v>17994.074973303359</v>
      </c>
    </row>
    <row r="4582">
      <c r="A4582" s="6">
        <v>7</v>
      </c>
      <c r="B4582" s="6">
        <v>0</v>
      </c>
      <c r="C4582" s="6">
        <v>21</v>
      </c>
      <c r="D4582" s="6">
        <f>A4582+B4582+C4582</f>
        <v>28</v>
      </c>
      <c r="E4582" s="5">
        <f>IF(A4582=0,0,A4582*LABOR_HRS_WK_TOM*SEASON_WEEKS*(1+DIM_PCT_TOM)^A4582)</f>
        <v>1227.6917730000007</v>
      </c>
      <c r="F4582" s="5">
        <f>IF(B4582=0,0,B4582*LABOR_HRS_WK_CAR*SEASON_WEEKS*(1+DIM_PCT_CAR)^B4582)</f>
        <v>0</v>
      </c>
      <c r="G4582" s="5">
        <f>IF(C4582=0,0,C4582*LABOR_HRS_WK_MES*SEASON_WEEKS*(1+DIM_PCT_MES)^C4582)</f>
        <v>1226.6692487641699</v>
      </c>
      <c r="H4582" s="5">
        <f>E4582+F4582+G4582</f>
        <v>2454.3610217641708</v>
      </c>
      <c r="I4582" s="5">
        <f>MIN(H4582,FARMER_HRS)</f>
        <v>720</v>
      </c>
      <c r="J4582" s="5">
        <f>MAX(0,H4582-FARMER_HRS)</f>
        <v>1734.3610217641708</v>
      </c>
      <c r="K4582" s="2">
        <f>I4582*FARMER_RATE+J4582*TEMP_WORKER_RATE</f>
        <v>55110.434405627966</v>
      </c>
      <c r="L4582" s="2">
        <f>A4582*PRICE_TOM+B4582*PRICE_CAR+C4582*PRICE_MES</f>
        <v>118300</v>
      </c>
      <c r="M4582" s="2">
        <f>A4582*FERT_BED_TOM+B4582*FERT_BED_CAR+C4582*FERT_BED_MES</f>
        <v>24640</v>
      </c>
      <c r="N4582" s="6">
        <f>IF(AND(D4582&lt;=TOTAL_BEDS,J4582&lt;=TEMP_WORKER_MAX*TEMP_WORKER_HRS),1,0)</f>
        <v>1</v>
      </c>
      <c r="O4582" s="2">
        <f>L4582-M4582-K4582-FIXED_COSTS</f>
        <v>18549.565594372034</v>
      </c>
      <c r="P4582" s="2">
        <f>IF(N4582=1,O4582,"")</f>
        <v>18549.565594372034</v>
      </c>
    </row>
    <row r="4583">
      <c r="A4583" s="6">
        <v>7</v>
      </c>
      <c r="B4583" s="6">
        <v>0</v>
      </c>
      <c r="C4583" s="6">
        <v>22</v>
      </c>
      <c r="D4583" s="6">
        <f>A4583+B4583+C4583</f>
        <v>29</v>
      </c>
      <c r="E4583" s="5">
        <f>IF(A4583=0,0,A4583*LABOR_HRS_WK_TOM*SEASON_WEEKS*(1+DIM_PCT_TOM)^A4583)</f>
        <v>1227.6917730000007</v>
      </c>
      <c r="F4583" s="5">
        <f>IF(B4583=0,0,B4583*LABOR_HRS_WK_CAR*SEASON_WEEKS*(1+DIM_PCT_CAR)^B4583)</f>
        <v>0</v>
      </c>
      <c r="G4583" s="5">
        <f>IF(C4583=0,0,C4583*LABOR_HRS_WK_MES*SEASON_WEEKS*(1+DIM_PCT_MES)^C4583)</f>
        <v>1301.1455960105659</v>
      </c>
      <c r="H4583" s="5">
        <f>E4583+F4583+G4583</f>
        <v>2528.8373690105664</v>
      </c>
      <c r="I4583" s="5">
        <f>MIN(H4583,FARMER_HRS)</f>
        <v>720</v>
      </c>
      <c r="J4583" s="5">
        <f>MAX(0,H4583-FARMER_HRS)</f>
        <v>1808.8373690105664</v>
      </c>
      <c r="K4583" s="2">
        <f>I4583*FARMER_RATE+J4583*TEMP_WORKER_RATE</f>
        <v>56403.426545322334</v>
      </c>
      <c r="L4583" s="2">
        <f>A4583*PRICE_TOM+B4583*PRICE_CAR+C4583*PRICE_MES</f>
        <v>121000</v>
      </c>
      <c r="M4583" s="2">
        <f>A4583*FERT_BED_TOM+B4583*FERT_BED_CAR+C4583*FERT_BED_MES</f>
        <v>25520</v>
      </c>
      <c r="N4583" s="6">
        <f>IF(AND(D4583&lt;=TOTAL_BEDS,J4583&lt;=TEMP_WORKER_MAX*TEMP_WORKER_HRS),1,0)</f>
        <v>1</v>
      </c>
      <c r="O4583" s="2">
        <f>L4583-M4583-K4583-FIXED_COSTS</f>
        <v>19076.573454677666</v>
      </c>
      <c r="P4583" s="2">
        <f>IF(N4583=1,O4583,"")</f>
        <v>19076.573454677666</v>
      </c>
    </row>
    <row r="4584">
      <c r="A4584" s="6">
        <v>7</v>
      </c>
      <c r="B4584" s="6">
        <v>0</v>
      </c>
      <c r="C4584" s="6">
        <v>23</v>
      </c>
      <c r="D4584" s="6">
        <f>A4584+B4584+C4584</f>
        <v>30</v>
      </c>
      <c r="E4584" s="5">
        <f>IF(A4584=0,0,A4584*LABOR_HRS_WK_TOM*SEASON_WEEKS*(1+DIM_PCT_TOM)^A4584)</f>
        <v>1227.6917730000007</v>
      </c>
      <c r="F4584" s="5">
        <f>IF(B4584=0,0,B4584*LABOR_HRS_WK_CAR*SEASON_WEEKS*(1+DIM_PCT_CAR)^B4584)</f>
        <v>0</v>
      </c>
      <c r="G4584" s="5">
        <f>IF(C4584=0,0,C4584*LABOR_HRS_WK_MES*SEASON_WEEKS*(1+DIM_PCT_MES)^C4584)</f>
        <v>1377.2921848680023</v>
      </c>
      <c r="H4584" s="5">
        <f>E4584+F4584+G4584</f>
        <v>2604.983957868003</v>
      </c>
      <c r="I4584" s="5">
        <f>MIN(H4584,FARMER_HRS)</f>
        <v>720</v>
      </c>
      <c r="J4584" s="5">
        <f>MAX(0,H4584-FARMER_HRS)</f>
        <v>1884.983957868003</v>
      </c>
      <c r="K4584" s="2">
        <f>I4584*FARMER_RATE+J4584*TEMP_WORKER_RATE</f>
        <v>57725.415935208381</v>
      </c>
      <c r="L4584" s="2">
        <f>A4584*PRICE_TOM+B4584*PRICE_CAR+C4584*PRICE_MES</f>
        <v>123700</v>
      </c>
      <c r="M4584" s="2">
        <f>A4584*FERT_BED_TOM+B4584*FERT_BED_CAR+C4584*FERT_BED_MES</f>
        <v>26400</v>
      </c>
      <c r="N4584" s="6">
        <f>IF(AND(D4584&lt;=TOTAL_BEDS,J4584&lt;=TEMP_WORKER_MAX*TEMP_WORKER_HRS),1,0)</f>
        <v>1</v>
      </c>
      <c r="O4584" s="2">
        <f>L4584-M4584-K4584-FIXED_COSTS</f>
        <v>19574.584064791619</v>
      </c>
      <c r="P4584" s="2">
        <f>IF(N4584=1,O4584,"")</f>
        <v>19574.584064791619</v>
      </c>
    </row>
    <row r="4585">
      <c r="A4585" s="6">
        <v>7</v>
      </c>
      <c r="B4585" s="6">
        <v>0</v>
      </c>
      <c r="C4585" s="6">
        <v>24</v>
      </c>
      <c r="D4585" s="6">
        <f>A4585+B4585+C4585</f>
        <v>31</v>
      </c>
      <c r="E4585" s="5">
        <f>IF(A4585=0,0,A4585*LABOR_HRS_WK_TOM*SEASON_WEEKS*(1+DIM_PCT_TOM)^A4585)</f>
        <v>1227.6917730000007</v>
      </c>
      <c r="F4585" s="5">
        <f>IF(B4585=0,0,B4585*LABOR_HRS_WK_CAR*SEASON_WEEKS*(1+DIM_PCT_CAR)^B4585)</f>
        <v>0</v>
      </c>
      <c r="G4585" s="5">
        <f>IF(C4585=0,0,C4585*LABOR_HRS_WK_MES*SEASON_WEEKS*(1+DIM_PCT_MES)^C4585)</f>
        <v>1455.139134447498</v>
      </c>
      <c r="H4585" s="5">
        <f>E4585+F4585+G4585</f>
        <v>2682.8309074474987</v>
      </c>
      <c r="I4585" s="5">
        <f>MIN(H4585,FARMER_HRS)</f>
        <v>720</v>
      </c>
      <c r="J4585" s="5">
        <f>MAX(0,H4585-FARMER_HRS)</f>
        <v>1962.8309074474987</v>
      </c>
      <c r="K4585" s="2">
        <f>I4585*FARMER_RATE+J4585*TEMP_WORKER_RATE</f>
        <v>59076.925476519071</v>
      </c>
      <c r="L4585" s="2">
        <f>A4585*PRICE_TOM+B4585*PRICE_CAR+C4585*PRICE_MES</f>
        <v>126400</v>
      </c>
      <c r="M4585" s="2">
        <f>A4585*FERT_BED_TOM+B4585*FERT_BED_CAR+C4585*FERT_BED_MES</f>
        <v>27280</v>
      </c>
      <c r="N4585" s="6">
        <f>IF(AND(D4585&lt;=TOTAL_BEDS,J4585&lt;=TEMP_WORKER_MAX*TEMP_WORKER_HRS),1,0)</f>
        <v>1</v>
      </c>
      <c r="O4585" s="2">
        <f>L4585-M4585-K4585-FIXED_COSTS</f>
        <v>20043.074523480929</v>
      </c>
      <c r="P4585" s="2">
        <f>IF(N4585=1,O4585,"")</f>
        <v>20043.074523480929</v>
      </c>
    </row>
    <row r="4586">
      <c r="A4586" s="6">
        <v>7</v>
      </c>
      <c r="B4586" s="6">
        <v>0</v>
      </c>
      <c r="C4586" s="6">
        <v>25</v>
      </c>
      <c r="D4586" s="6">
        <f>A4586+B4586+C4586</f>
        <v>32</v>
      </c>
      <c r="E4586" s="5">
        <f>IF(A4586=0,0,A4586*LABOR_HRS_WK_TOM*SEASON_WEEKS*(1+DIM_PCT_TOM)^A4586)</f>
        <v>1227.6917730000007</v>
      </c>
      <c r="F4586" s="5">
        <f>IF(B4586=0,0,B4586*LABOR_HRS_WK_CAR*SEASON_WEEKS*(1+DIM_PCT_CAR)^B4586)</f>
        <v>0</v>
      </c>
      <c r="G4586" s="5">
        <f>IF(C4586=0,0,C4586*LABOR_HRS_WK_MES*SEASON_WEEKS*(1+DIM_PCT_MES)^C4586)</f>
        <v>1534.7170558625955</v>
      </c>
      <c r="H4586" s="5">
        <f>E4586+F4586+G4586</f>
        <v>2762.4088288625962</v>
      </c>
      <c r="I4586" s="5">
        <f>MIN(H4586,FARMER_HRS)</f>
        <v>720</v>
      </c>
      <c r="J4586" s="5">
        <f>MAX(0,H4586-FARMER_HRS)</f>
        <v>2042.4088288625962</v>
      </c>
      <c r="K4586" s="2">
        <f>I4586*FARMER_RATE+J4586*TEMP_WORKER_RATE</f>
        <v>60458.486612197848</v>
      </c>
      <c r="L4586" s="2">
        <f>A4586*PRICE_TOM+B4586*PRICE_CAR+C4586*PRICE_MES</f>
        <v>129100</v>
      </c>
      <c r="M4586" s="2">
        <f>A4586*FERT_BED_TOM+B4586*FERT_BED_CAR+C4586*FERT_BED_MES</f>
        <v>28160</v>
      </c>
      <c r="N4586" s="6">
        <f>IF(AND(D4586&lt;=TOTAL_BEDS,J4586&lt;=TEMP_WORKER_MAX*TEMP_WORKER_HRS),1,0)</f>
        <v>1</v>
      </c>
      <c r="O4586" s="2">
        <f>L4586-M4586-K4586-FIXED_COSTS</f>
        <v>20481.513387802152</v>
      </c>
      <c r="P4586" s="2">
        <f>IF(N4586=1,O4586,"")</f>
        <v>20481.513387802152</v>
      </c>
    </row>
    <row r="4587">
      <c r="A4587" s="6">
        <v>7</v>
      </c>
      <c r="B4587" s="6">
        <v>0</v>
      </c>
      <c r="C4587" s="6">
        <v>26</v>
      </c>
      <c r="D4587" s="6">
        <f>A4587+B4587+C4587</f>
        <v>33</v>
      </c>
      <c r="E4587" s="5">
        <f>IF(A4587=0,0,A4587*LABOR_HRS_WK_TOM*SEASON_WEEKS*(1+DIM_PCT_TOM)^A4587)</f>
        <v>1227.6917730000007</v>
      </c>
      <c r="F4587" s="5">
        <f>IF(B4587=0,0,B4587*LABOR_HRS_WK_CAR*SEASON_WEEKS*(1+DIM_PCT_CAR)^B4587)</f>
        <v>0</v>
      </c>
      <c r="G4587" s="5">
        <f>IF(C4587=0,0,C4587*LABOR_HRS_WK_MES*SEASON_WEEKS*(1+DIM_PCT_MES)^C4587)</f>
        <v>1616.0570598233128</v>
      </c>
      <c r="H4587" s="5">
        <f>E4587+F4587+G4587</f>
        <v>2843.7488328233135</v>
      </c>
      <c r="I4587" s="5">
        <f>MIN(H4587,FARMER_HRS)</f>
        <v>720</v>
      </c>
      <c r="J4587" s="5">
        <f>MAX(0,H4587-FARMER_HRS)</f>
        <v>2123.7488328233135</v>
      </c>
      <c r="K4587" s="2">
        <f>I4587*FARMER_RATE+J4587*TEMP_WORKER_RATE</f>
        <v>61870.639458738078</v>
      </c>
      <c r="L4587" s="2">
        <f>A4587*PRICE_TOM+B4587*PRICE_CAR+C4587*PRICE_MES</f>
        <v>131800</v>
      </c>
      <c r="M4587" s="2">
        <f>A4587*FERT_BED_TOM+B4587*FERT_BED_CAR+C4587*FERT_BED_MES</f>
        <v>29040</v>
      </c>
      <c r="N4587" s="6">
        <f>IF(AND(D4587&lt;=TOTAL_BEDS,J4587&lt;=TEMP_WORKER_MAX*TEMP_WORKER_HRS),1,0)</f>
        <v>1</v>
      </c>
      <c r="O4587" s="2">
        <f>L4587-M4587-K4587-FIXED_COSTS</f>
        <v>20889.360541261922</v>
      </c>
      <c r="P4587" s="2">
        <f>IF(N4587=1,O4587,"")</f>
        <v>20889.360541261922</v>
      </c>
    </row>
    <row r="4588">
      <c r="A4588" s="6">
        <v>7</v>
      </c>
      <c r="B4588" s="6">
        <v>0</v>
      </c>
      <c r="C4588" s="6">
        <v>27</v>
      </c>
      <c r="D4588" s="6">
        <f>A4588+B4588+C4588</f>
        <v>34</v>
      </c>
      <c r="E4588" s="5">
        <f>IF(A4588=0,0,A4588*LABOR_HRS_WK_TOM*SEASON_WEEKS*(1+DIM_PCT_TOM)^A4588)</f>
        <v>1227.6917730000007</v>
      </c>
      <c r="F4588" s="5">
        <f>IF(B4588=0,0,B4588*LABOR_HRS_WK_CAR*SEASON_WEEKS*(1+DIM_PCT_CAR)^B4588)</f>
        <v>0</v>
      </c>
      <c r="G4588" s="5">
        <f>IF(C4588=0,0,C4588*LABOR_HRS_WK_MES*SEASON_WEEKS*(1+DIM_PCT_MES)^C4588)</f>
        <v>1699.19076434307</v>
      </c>
      <c r="H4588" s="5">
        <f>E4588+F4588+G4588</f>
        <v>2926.8825373430709</v>
      </c>
      <c r="I4588" s="5">
        <f>MIN(H4588,FARMER_HRS)</f>
        <v>720</v>
      </c>
      <c r="J4588" s="5">
        <f>MAX(0,H4588-FARMER_HRS)</f>
        <v>2206.8825373430709</v>
      </c>
      <c r="K4588" s="2">
        <f>I4588*FARMER_RATE+J4588*TEMP_WORKER_RATE</f>
        <v>63313.932939983868</v>
      </c>
      <c r="L4588" s="2">
        <f>A4588*PRICE_TOM+B4588*PRICE_CAR+C4588*PRICE_MES</f>
        <v>134500</v>
      </c>
      <c r="M4588" s="2">
        <f>A4588*FERT_BED_TOM+B4588*FERT_BED_CAR+C4588*FERT_BED_MES</f>
        <v>29920</v>
      </c>
      <c r="N4588" s="6">
        <f>IF(AND(D4588&lt;=TOTAL_BEDS,J4588&lt;=TEMP_WORKER_MAX*TEMP_WORKER_HRS),1,0)</f>
        <v>1</v>
      </c>
      <c r="O4588" s="2">
        <f>L4588-M4588-K4588-FIXED_COSTS</f>
        <v>21266.067060016132</v>
      </c>
      <c r="P4588" s="2">
        <f>IF(N4588=1,O4588,"")</f>
        <v>21266.067060016132</v>
      </c>
    </row>
    <row r="4589">
      <c r="A4589" s="6">
        <v>7</v>
      </c>
      <c r="B4589" s="6">
        <v>0</v>
      </c>
      <c r="C4589" s="6">
        <v>28</v>
      </c>
      <c r="D4589" s="6">
        <f>A4589+B4589+C4589</f>
        <v>35</v>
      </c>
      <c r="E4589" s="5">
        <f>IF(A4589=0,0,A4589*LABOR_HRS_WK_TOM*SEASON_WEEKS*(1+DIM_PCT_TOM)^A4589)</f>
        <v>1227.6917730000007</v>
      </c>
      <c r="F4589" s="5">
        <f>IF(B4589=0,0,B4589*LABOR_HRS_WK_CAR*SEASON_WEEKS*(1+DIM_PCT_CAR)^B4589)</f>
        <v>0</v>
      </c>
      <c r="G4589" s="5">
        <f>IF(C4589=0,0,C4589*LABOR_HRS_WK_MES*SEASON_WEEKS*(1+DIM_PCT_MES)^C4589)</f>
        <v>1784.1503025602233</v>
      </c>
      <c r="H4589" s="5">
        <f>E4589+F4589+G4589</f>
        <v>3011.8420755602237</v>
      </c>
      <c r="I4589" s="5">
        <f>MIN(H4589,FARMER_HRS)</f>
        <v>720</v>
      </c>
      <c r="J4589" s="5">
        <f>MAX(0,H4589-FARMER_HRS)</f>
        <v>2291.8420755602237</v>
      </c>
      <c r="K4589" s="2">
        <f>I4589*FARMER_RATE+J4589*TEMP_WORKER_RATE</f>
        <v>64788.924922920552</v>
      </c>
      <c r="L4589" s="2">
        <f>A4589*PRICE_TOM+B4589*PRICE_CAR+C4589*PRICE_MES</f>
        <v>137200</v>
      </c>
      <c r="M4589" s="2">
        <f>A4589*FERT_BED_TOM+B4589*FERT_BED_CAR+C4589*FERT_BED_MES</f>
        <v>30800</v>
      </c>
      <c r="N4589" s="6">
        <f>IF(AND(D4589&lt;=TOTAL_BEDS,J4589&lt;=TEMP_WORKER_MAX*TEMP_WORKER_HRS),1,0)</f>
        <v>1</v>
      </c>
      <c r="O4589" s="2">
        <f>L4589-M4589-K4589-FIXED_COSTS</f>
        <v>21611.075077079448</v>
      </c>
      <c r="P4589" s="2">
        <f>IF(N4589=1,O4589,"")</f>
        <v>21611.075077079448</v>
      </c>
    </row>
    <row r="4590">
      <c r="A4590" s="6">
        <v>7</v>
      </c>
      <c r="B4590" s="6">
        <v>0</v>
      </c>
      <c r="C4590" s="6">
        <v>29</v>
      </c>
      <c r="D4590" s="6">
        <f>A4590+B4590+C4590</f>
        <v>36</v>
      </c>
      <c r="E4590" s="5">
        <f>IF(A4590=0,0,A4590*LABOR_HRS_WK_TOM*SEASON_WEEKS*(1+DIM_PCT_TOM)^A4590)</f>
        <v>1227.6917730000007</v>
      </c>
      <c r="F4590" s="5">
        <f>IF(B4590=0,0,B4590*LABOR_HRS_WK_CAR*SEASON_WEEKS*(1+DIM_PCT_CAR)^B4590)</f>
        <v>0</v>
      </c>
      <c r="G4590" s="5">
        <f>IF(C4590=0,0,C4590*LABOR_HRS_WK_MES*SEASON_WEEKS*(1+DIM_PCT_MES)^C4590)</f>
        <v>1870.9683306758766</v>
      </c>
      <c r="H4590" s="5">
        <f>E4590+F4590+G4590</f>
        <v>3098.6601036758775</v>
      </c>
      <c r="I4590" s="5">
        <f>MIN(H4590,FARMER_HRS)</f>
        <v>720</v>
      </c>
      <c r="J4590" s="5">
        <f>MAX(0,H4590-FARMER_HRS)</f>
        <v>2378.6601036758775</v>
      </c>
      <c r="K4590" s="2">
        <f>I4590*FARMER_RATE+J4590*TEMP_WORKER_RATE</f>
        <v>66296.182355484</v>
      </c>
      <c r="L4590" s="2">
        <f>A4590*PRICE_TOM+B4590*PRICE_CAR+C4590*PRICE_MES</f>
        <v>139900</v>
      </c>
      <c r="M4590" s="2">
        <f>A4590*FERT_BED_TOM+B4590*FERT_BED_CAR+C4590*FERT_BED_MES</f>
        <v>31680</v>
      </c>
      <c r="N4590" s="6">
        <f>IF(AND(D4590&lt;=TOTAL_BEDS,J4590&lt;=TEMP_WORKER_MAX*TEMP_WORKER_HRS),1,0)</f>
        <v>1</v>
      </c>
      <c r="O4590" s="2">
        <f>L4590-M4590-K4590-FIXED_COSTS</f>
        <v>21923.817644516006</v>
      </c>
      <c r="P4590" s="2">
        <f>IF(N4590=1,O4590,"")</f>
        <v>21923.817644516006</v>
      </c>
    </row>
    <row r="4591">
      <c r="A4591" s="6">
        <v>7</v>
      </c>
      <c r="B4591" s="6">
        <v>0</v>
      </c>
      <c r="C4591" s="6">
        <v>30</v>
      </c>
      <c r="D4591" s="6">
        <f>A4591+B4591+C4591</f>
        <v>37</v>
      </c>
      <c r="E4591" s="5">
        <f>IF(A4591=0,0,A4591*LABOR_HRS_WK_TOM*SEASON_WEEKS*(1+DIM_PCT_TOM)^A4591)</f>
        <v>1227.6917730000007</v>
      </c>
      <c r="F4591" s="5">
        <f>IF(B4591=0,0,B4591*LABOR_HRS_WK_CAR*SEASON_WEEKS*(1+DIM_PCT_CAR)^B4591)</f>
        <v>0</v>
      </c>
      <c r="G4591" s="5">
        <f>IF(C4591=0,0,C4591*LABOR_HRS_WK_MES*SEASON_WEEKS*(1+DIM_PCT_MES)^C4591)</f>
        <v>1959.6780360096466</v>
      </c>
      <c r="H4591" s="5">
        <f>E4591+F4591+G4591</f>
        <v>3187.3698090096473</v>
      </c>
      <c r="I4591" s="5">
        <f>MIN(H4591,FARMER_HRS)</f>
        <v>720</v>
      </c>
      <c r="J4591" s="5">
        <f>MAX(0,H4591-FARMER_HRS)</f>
        <v>2467.3698090096473</v>
      </c>
      <c r="K4591" s="2">
        <f>I4591*FARMER_RATE+J4591*TEMP_WORKER_RATE</f>
        <v>67836.281406417489</v>
      </c>
      <c r="L4591" s="2">
        <f>A4591*PRICE_TOM+B4591*PRICE_CAR+C4591*PRICE_MES</f>
        <v>142600</v>
      </c>
      <c r="M4591" s="2">
        <f>A4591*FERT_BED_TOM+B4591*FERT_BED_CAR+C4591*FERT_BED_MES</f>
        <v>32560</v>
      </c>
      <c r="N4591" s="6">
        <f>IF(AND(D4591&lt;=TOTAL_BEDS,J4591&lt;=TEMP_WORKER_MAX*TEMP_WORKER_HRS),1,0)</f>
        <v>1</v>
      </c>
      <c r="O4591" s="2">
        <f>L4591-M4591-K4591-FIXED_COSTS</f>
        <v>22203.718593582511</v>
      </c>
      <c r="P4591" s="2">
        <f>IF(N4591=1,O4591,"")</f>
        <v>22203.718593582511</v>
      </c>
    </row>
    <row r="4592">
      <c r="A4592" s="6">
        <v>7</v>
      </c>
      <c r="B4592" s="6">
        <v>1</v>
      </c>
      <c r="C4592" s="6">
        <v>0</v>
      </c>
      <c r="D4592" s="6">
        <f>A4592+B4592+C4592</f>
        <v>8</v>
      </c>
      <c r="E4592" s="5">
        <f>IF(A4592=0,0,A4592*LABOR_HRS_WK_TOM*SEASON_WEEKS*(1+DIM_PCT_TOM)^A4592)</f>
        <v>1227.6917730000007</v>
      </c>
      <c r="F4592" s="5">
        <f>IF(B4592=0,0,B4592*LABOR_HRS_WK_CAR*SEASON_WEEKS*(1+DIM_PCT_CAR)^B4592)</f>
        <v>30.749999999999996</v>
      </c>
      <c r="G4592" s="5">
        <f>IF(C4592=0,0,C4592*LABOR_HRS_WK_MES*SEASON_WEEKS*(1+DIM_PCT_MES)^C4592)</f>
        <v>0</v>
      </c>
      <c r="H4592" s="5">
        <f>E4592+F4592+G4592</f>
        <v>1258.4417730000007</v>
      </c>
      <c r="I4592" s="5">
        <f>MIN(H4592,FARMER_HRS)</f>
        <v>720</v>
      </c>
      <c r="J4592" s="5">
        <f>MAX(0,H4592-FARMER_HRS)</f>
        <v>538.44177300000069</v>
      </c>
      <c r="K4592" s="2">
        <f>I4592*FARMER_RATE+J4592*TEMP_WORKER_RATE</f>
        <v>34347.947447916682</v>
      </c>
      <c r="L4592" s="2">
        <f>A4592*PRICE_TOM+B4592*PRICE_CAR+C4592*PRICE_MES</f>
        <v>63694</v>
      </c>
      <c r="M4592" s="2">
        <f>A4592*FERT_BED_TOM+B4592*FERT_BED_CAR+C4592*FERT_BED_MES</f>
        <v>6600</v>
      </c>
      <c r="N4592" s="6">
        <f>IF(AND(D4592&lt;=TOTAL_BEDS,J4592&lt;=TEMP_WORKER_MAX*TEMP_WORKER_HRS),1,0)</f>
        <v>1</v>
      </c>
      <c r="O4592" s="2">
        <f>L4592-M4592-K4592-FIXED_COSTS</f>
        <v>2746.052552083318</v>
      </c>
      <c r="P4592" s="2">
        <f>IF(N4592=1,O4592,"")</f>
        <v>2746.052552083318</v>
      </c>
    </row>
    <row r="4593">
      <c r="A4593" s="6">
        <v>7</v>
      </c>
      <c r="B4593" s="6">
        <v>1</v>
      </c>
      <c r="C4593" s="6">
        <v>1</v>
      </c>
      <c r="D4593" s="6">
        <f>A4593+B4593+C4593</f>
        <v>9</v>
      </c>
      <c r="E4593" s="5">
        <f>IF(A4593=0,0,A4593*LABOR_HRS_WK_TOM*SEASON_WEEKS*(1+DIM_PCT_TOM)^A4593)</f>
        <v>1227.6917730000007</v>
      </c>
      <c r="F4593" s="5">
        <f>IF(B4593=0,0,B4593*LABOR_HRS_WK_CAR*SEASON_WEEKS*(1+DIM_PCT_CAR)^B4593)</f>
        <v>30.749999999999996</v>
      </c>
      <c r="G4593" s="5">
        <f>IF(C4593=0,0,C4593*LABOR_HRS_WK_MES*SEASON_WEEKS*(1+DIM_PCT_MES)^C4593)</f>
        <v>45.5625</v>
      </c>
      <c r="H4593" s="5">
        <f>E4593+F4593+G4593</f>
        <v>1304.0042730000007</v>
      </c>
      <c r="I4593" s="5">
        <f>MIN(H4593,FARMER_HRS)</f>
        <v>720</v>
      </c>
      <c r="J4593" s="5">
        <f>MAX(0,H4593-FARMER_HRS)</f>
        <v>584.00427300000069</v>
      </c>
      <c r="K4593" s="2">
        <f>I4593*FARMER_RATE+J4593*TEMP_WORKER_RATE</f>
        <v>35138.963072916682</v>
      </c>
      <c r="L4593" s="2">
        <f>A4593*PRICE_TOM+B4593*PRICE_CAR+C4593*PRICE_MES</f>
        <v>66394</v>
      </c>
      <c r="M4593" s="2">
        <f>A4593*FERT_BED_TOM+B4593*FERT_BED_CAR+C4593*FERT_BED_MES</f>
        <v>7480</v>
      </c>
      <c r="N4593" s="6">
        <f>IF(AND(D4593&lt;=TOTAL_BEDS,J4593&lt;=TEMP_WORKER_MAX*TEMP_WORKER_HRS),1,0)</f>
        <v>1</v>
      </c>
      <c r="O4593" s="2">
        <f>L4593-M4593-K4593-FIXED_COSTS</f>
        <v>3775.036927083318</v>
      </c>
      <c r="P4593" s="2">
        <f>IF(N4593=1,O4593,"")</f>
        <v>3775.036927083318</v>
      </c>
    </row>
    <row r="4594">
      <c r="A4594" s="6">
        <v>7</v>
      </c>
      <c r="B4594" s="6">
        <v>1</v>
      </c>
      <c r="C4594" s="6">
        <v>2</v>
      </c>
      <c r="D4594" s="6">
        <f>A4594+B4594+C4594</f>
        <v>10</v>
      </c>
      <c r="E4594" s="5">
        <f>IF(A4594=0,0,A4594*LABOR_HRS_WK_TOM*SEASON_WEEKS*(1+DIM_PCT_TOM)^A4594)</f>
        <v>1227.6917730000007</v>
      </c>
      <c r="F4594" s="5">
        <f>IF(B4594=0,0,B4594*LABOR_HRS_WK_CAR*SEASON_WEEKS*(1+DIM_PCT_CAR)^B4594)</f>
        <v>30.749999999999996</v>
      </c>
      <c r="G4594" s="5">
        <f>IF(C4594=0,0,C4594*LABOR_HRS_WK_MES*SEASON_WEEKS*(1+DIM_PCT_MES)^C4594)</f>
        <v>92.2640625</v>
      </c>
      <c r="H4594" s="5">
        <f>E4594+F4594+G4594</f>
        <v>1350.7058355000006</v>
      </c>
      <c r="I4594" s="5">
        <f>MIN(H4594,FARMER_HRS)</f>
        <v>720</v>
      </c>
      <c r="J4594" s="5">
        <f>MAX(0,H4594-FARMER_HRS)</f>
        <v>630.7058355000006</v>
      </c>
      <c r="K4594" s="2">
        <f>I4594*FARMER_RATE+J4594*TEMP_WORKER_RATE</f>
        <v>35949.754088541675</v>
      </c>
      <c r="L4594" s="2">
        <f>A4594*PRICE_TOM+B4594*PRICE_CAR+C4594*PRICE_MES</f>
        <v>69094</v>
      </c>
      <c r="M4594" s="2">
        <f>A4594*FERT_BED_TOM+B4594*FERT_BED_CAR+C4594*FERT_BED_MES</f>
        <v>8360</v>
      </c>
      <c r="N4594" s="6">
        <f>IF(AND(D4594&lt;=TOTAL_BEDS,J4594&lt;=TEMP_WORKER_MAX*TEMP_WORKER_HRS),1,0)</f>
        <v>1</v>
      </c>
      <c r="O4594" s="2">
        <f>L4594-M4594-K4594-FIXED_COSTS</f>
        <v>4784.2459114583253</v>
      </c>
      <c r="P4594" s="2">
        <f>IF(N4594=1,O4594,"")</f>
        <v>4784.2459114583253</v>
      </c>
    </row>
    <row r="4595">
      <c r="A4595" s="6">
        <v>7</v>
      </c>
      <c r="B4595" s="6">
        <v>1</v>
      </c>
      <c r="C4595" s="6">
        <v>3</v>
      </c>
      <c r="D4595" s="6">
        <f>A4595+B4595+C4595</f>
        <v>11</v>
      </c>
      <c r="E4595" s="5">
        <f>IF(A4595=0,0,A4595*LABOR_HRS_WK_TOM*SEASON_WEEKS*(1+DIM_PCT_TOM)^A4595)</f>
        <v>1227.6917730000007</v>
      </c>
      <c r="F4595" s="5">
        <f>IF(B4595=0,0,B4595*LABOR_HRS_WK_CAR*SEASON_WEEKS*(1+DIM_PCT_CAR)^B4595)</f>
        <v>30.749999999999996</v>
      </c>
      <c r="G4595" s="5">
        <f>IF(C4595=0,0,C4595*LABOR_HRS_WK_MES*SEASON_WEEKS*(1+DIM_PCT_MES)^C4595)</f>
        <v>140.12604492187498</v>
      </c>
      <c r="H4595" s="5">
        <f>E4595+F4595+G4595</f>
        <v>1398.5678179218758</v>
      </c>
      <c r="I4595" s="5">
        <f>MIN(H4595,FARMER_HRS)</f>
        <v>720</v>
      </c>
      <c r="J4595" s="5">
        <f>MAX(0,H4595-FARMER_HRS)</f>
        <v>678.56781792187576</v>
      </c>
      <c r="K4595" s="2">
        <f>I4595*FARMER_RATE+J4595*TEMP_WORKER_RATE</f>
        <v>36780.6912833659</v>
      </c>
      <c r="L4595" s="2">
        <f>A4595*PRICE_TOM+B4595*PRICE_CAR+C4595*PRICE_MES</f>
        <v>71794</v>
      </c>
      <c r="M4595" s="2">
        <f>A4595*FERT_BED_TOM+B4595*FERT_BED_CAR+C4595*FERT_BED_MES</f>
        <v>9240</v>
      </c>
      <c r="N4595" s="6">
        <f>IF(AND(D4595&lt;=TOTAL_BEDS,J4595&lt;=TEMP_WORKER_MAX*TEMP_WORKER_HRS),1,0)</f>
        <v>1</v>
      </c>
      <c r="O4595" s="2">
        <f>L4595-M4595-K4595-FIXED_COSTS</f>
        <v>5773.3087166340993</v>
      </c>
      <c r="P4595" s="2">
        <f>IF(N4595=1,O4595,"")</f>
        <v>5773.3087166340993</v>
      </c>
    </row>
    <row r="4596">
      <c r="A4596" s="6">
        <v>7</v>
      </c>
      <c r="B4596" s="6">
        <v>1</v>
      </c>
      <c r="C4596" s="6">
        <v>4</v>
      </c>
      <c r="D4596" s="6">
        <f>A4596+B4596+C4596</f>
        <v>12</v>
      </c>
      <c r="E4596" s="5">
        <f>IF(A4596=0,0,A4596*LABOR_HRS_WK_TOM*SEASON_WEEKS*(1+DIM_PCT_TOM)^A4596)</f>
        <v>1227.6917730000007</v>
      </c>
      <c r="F4596" s="5">
        <f>IF(B4596=0,0,B4596*LABOR_HRS_WK_CAR*SEASON_WEEKS*(1+DIM_PCT_CAR)^B4596)</f>
        <v>30.749999999999996</v>
      </c>
      <c r="G4596" s="5">
        <f>IF(C4596=0,0,C4596*LABOR_HRS_WK_MES*SEASON_WEEKS*(1+DIM_PCT_MES)^C4596)</f>
        <v>189.17016064453119</v>
      </c>
      <c r="H4596" s="5">
        <f>E4596+F4596+G4596</f>
        <v>1447.611933644532</v>
      </c>
      <c r="I4596" s="5">
        <f>MIN(H4596,FARMER_HRS)</f>
        <v>720</v>
      </c>
      <c r="J4596" s="5">
        <f>MAX(0,H4596-FARMER_HRS)</f>
        <v>727.611933644532</v>
      </c>
      <c r="K4596" s="2">
        <f>I4596*FARMER_RATE+J4596*TEMP_WORKER_RATE</f>
        <v>37632.151625773127</v>
      </c>
      <c r="L4596" s="2">
        <f>A4596*PRICE_TOM+B4596*PRICE_CAR+C4596*PRICE_MES</f>
        <v>74494</v>
      </c>
      <c r="M4596" s="2">
        <f>A4596*FERT_BED_TOM+B4596*FERT_BED_CAR+C4596*FERT_BED_MES</f>
        <v>10120</v>
      </c>
      <c r="N4596" s="6">
        <f>IF(AND(D4596&lt;=TOTAL_BEDS,J4596&lt;=TEMP_WORKER_MAX*TEMP_WORKER_HRS),1,0)</f>
        <v>1</v>
      </c>
      <c r="O4596" s="2">
        <f>L4596-M4596-K4596-FIXED_COSTS</f>
        <v>6741.8483742268727</v>
      </c>
      <c r="P4596" s="2">
        <f>IF(N4596=1,O4596,"")</f>
        <v>6741.8483742268727</v>
      </c>
    </row>
    <row r="4597">
      <c r="A4597" s="6">
        <v>7</v>
      </c>
      <c r="B4597" s="6">
        <v>1</v>
      </c>
      <c r="C4597" s="6">
        <v>5</v>
      </c>
      <c r="D4597" s="6">
        <f>A4597+B4597+C4597</f>
        <v>13</v>
      </c>
      <c r="E4597" s="5">
        <f>IF(A4597=0,0,A4597*LABOR_HRS_WK_TOM*SEASON_WEEKS*(1+DIM_PCT_TOM)^A4597)</f>
        <v>1227.6917730000007</v>
      </c>
      <c r="F4597" s="5">
        <f>IF(B4597=0,0,B4597*LABOR_HRS_WK_CAR*SEASON_WEEKS*(1+DIM_PCT_CAR)^B4597)</f>
        <v>30.749999999999996</v>
      </c>
      <c r="G4597" s="5">
        <f>IF(C4597=0,0,C4597*LABOR_HRS_WK_MES*SEASON_WEEKS*(1+DIM_PCT_MES)^C4597)</f>
        <v>239.41848456573481</v>
      </c>
      <c r="H4597" s="5">
        <f>E4597+F4597+G4597</f>
        <v>1497.8602575657355</v>
      </c>
      <c r="I4597" s="5">
        <f>MIN(H4597,FARMER_HRS)</f>
        <v>720</v>
      </c>
      <c r="J4597" s="5">
        <f>MAX(0,H4597-FARMER_HRS)</f>
        <v>777.86025756573554</v>
      </c>
      <c r="K4597" s="2">
        <f>I4597*FARMER_RATE+J4597*TEMP_WORKER_RATE</f>
        <v>38504.518360516246</v>
      </c>
      <c r="L4597" s="2">
        <f>A4597*PRICE_TOM+B4597*PRICE_CAR+C4597*PRICE_MES</f>
        <v>77194</v>
      </c>
      <c r="M4597" s="2">
        <f>A4597*FERT_BED_TOM+B4597*FERT_BED_CAR+C4597*FERT_BED_MES</f>
        <v>11000</v>
      </c>
      <c r="N4597" s="6">
        <f>IF(AND(D4597&lt;=TOTAL_BEDS,J4597&lt;=TEMP_WORKER_MAX*TEMP_WORKER_HRS),1,0)</f>
        <v>1</v>
      </c>
      <c r="O4597" s="2">
        <f>L4597-M4597-K4597-FIXED_COSTS</f>
        <v>7689.4816394837544</v>
      </c>
      <c r="P4597" s="2">
        <f>IF(N4597=1,O4597,"")</f>
        <v>7689.4816394837544</v>
      </c>
    </row>
    <row r="4598">
      <c r="A4598" s="6">
        <v>7</v>
      </c>
      <c r="B4598" s="6">
        <v>1</v>
      </c>
      <c r="C4598" s="6">
        <v>6</v>
      </c>
      <c r="D4598" s="6">
        <f>A4598+B4598+C4598</f>
        <v>14</v>
      </c>
      <c r="E4598" s="5">
        <f>IF(A4598=0,0,A4598*LABOR_HRS_WK_TOM*SEASON_WEEKS*(1+DIM_PCT_TOM)^A4598)</f>
        <v>1227.6917730000007</v>
      </c>
      <c r="F4598" s="5">
        <f>IF(B4598=0,0,B4598*LABOR_HRS_WK_CAR*SEASON_WEEKS*(1+DIM_PCT_CAR)^B4598)</f>
        <v>30.749999999999996</v>
      </c>
      <c r="G4598" s="5">
        <f>IF(C4598=0,0,C4598*LABOR_HRS_WK_MES*SEASON_WEEKS*(1+DIM_PCT_MES)^C4598)</f>
        <v>290.89345874736773</v>
      </c>
      <c r="H4598" s="5">
        <f>E4598+F4598+G4598</f>
        <v>1549.3352317473684</v>
      </c>
      <c r="I4598" s="5">
        <f>MIN(H4598,FARMER_HRS)</f>
        <v>720</v>
      </c>
      <c r="J4598" s="5">
        <f>MAX(0,H4598-FARMER_HRS)</f>
        <v>829.33523174736843</v>
      </c>
      <c r="K4598" s="2">
        <f>I4598*FARMER_RATE+J4598*TEMP_WORKER_RATE</f>
        <v>39398.181106725147</v>
      </c>
      <c r="L4598" s="2">
        <f>A4598*PRICE_TOM+B4598*PRICE_CAR+C4598*PRICE_MES</f>
        <v>79894</v>
      </c>
      <c r="M4598" s="2">
        <f>A4598*FERT_BED_TOM+B4598*FERT_BED_CAR+C4598*FERT_BED_MES</f>
        <v>11880</v>
      </c>
      <c r="N4598" s="6">
        <f>IF(AND(D4598&lt;=TOTAL_BEDS,J4598&lt;=TEMP_WORKER_MAX*TEMP_WORKER_HRS),1,0)</f>
        <v>1</v>
      </c>
      <c r="O4598" s="2">
        <f>L4598-M4598-K4598-FIXED_COSTS</f>
        <v>8615.8188932748526</v>
      </c>
      <c r="P4598" s="2">
        <f>IF(N4598=1,O4598,"")</f>
        <v>8615.8188932748526</v>
      </c>
    </row>
    <row r="4599">
      <c r="A4599" s="6">
        <v>7</v>
      </c>
      <c r="B4599" s="6">
        <v>1</v>
      </c>
      <c r="C4599" s="6">
        <v>7</v>
      </c>
      <c r="D4599" s="6">
        <f>A4599+B4599+C4599</f>
        <v>15</v>
      </c>
      <c r="E4599" s="5">
        <f>IF(A4599=0,0,A4599*LABOR_HRS_WK_TOM*SEASON_WEEKS*(1+DIM_PCT_TOM)^A4599)</f>
        <v>1227.6917730000007</v>
      </c>
      <c r="F4599" s="5">
        <f>IF(B4599=0,0,B4599*LABOR_HRS_WK_CAR*SEASON_WEEKS*(1+DIM_PCT_CAR)^B4599)</f>
        <v>30.749999999999996</v>
      </c>
      <c r="G4599" s="5">
        <f>IF(C4599=0,0,C4599*LABOR_HRS_WK_MES*SEASON_WEEKS*(1+DIM_PCT_MES)^C4599)</f>
        <v>343.61789814532818</v>
      </c>
      <c r="H4599" s="5">
        <f>E4599+F4599+G4599</f>
        <v>1602.0596711453288</v>
      </c>
      <c r="I4599" s="5">
        <f>MIN(H4599,FARMER_HRS)</f>
        <v>720</v>
      </c>
      <c r="J4599" s="5">
        <f>MAX(0,H4599-FARMER_HRS)</f>
        <v>882.05967114532882</v>
      </c>
      <c r="K4599" s="2">
        <f>I4599*FARMER_RATE+J4599*TEMP_WORKER_RATE</f>
        <v>40313.535957384178</v>
      </c>
      <c r="L4599" s="2">
        <f>A4599*PRICE_TOM+B4599*PRICE_CAR+C4599*PRICE_MES</f>
        <v>82594</v>
      </c>
      <c r="M4599" s="2">
        <f>A4599*FERT_BED_TOM+B4599*FERT_BED_CAR+C4599*FERT_BED_MES</f>
        <v>12760</v>
      </c>
      <c r="N4599" s="6">
        <f>IF(AND(D4599&lt;=TOTAL_BEDS,J4599&lt;=TEMP_WORKER_MAX*TEMP_WORKER_HRS),1,0)</f>
        <v>1</v>
      </c>
      <c r="O4599" s="2">
        <f>L4599-M4599-K4599-FIXED_COSTS</f>
        <v>9520.4640426158221</v>
      </c>
      <c r="P4599" s="2">
        <f>IF(N4599=1,O4599,"")</f>
        <v>9520.4640426158221</v>
      </c>
    </row>
    <row r="4600">
      <c r="A4600" s="6">
        <v>7</v>
      </c>
      <c r="B4600" s="6">
        <v>1</v>
      </c>
      <c r="C4600" s="6">
        <v>8</v>
      </c>
      <c r="D4600" s="6">
        <f>A4600+B4600+C4600</f>
        <v>16</v>
      </c>
      <c r="E4600" s="5">
        <f>IF(A4600=0,0,A4600*LABOR_HRS_WK_TOM*SEASON_WEEKS*(1+DIM_PCT_TOM)^A4600)</f>
        <v>1227.6917730000007</v>
      </c>
      <c r="F4600" s="5">
        <f>IF(B4600=0,0,B4600*LABOR_HRS_WK_CAR*SEASON_WEEKS*(1+DIM_PCT_CAR)^B4600)</f>
        <v>30.749999999999996</v>
      </c>
      <c r="G4600" s="5">
        <f>IF(C4600=0,0,C4600*LABOR_HRS_WK_MES*SEASON_WEEKS*(1+DIM_PCT_MES)^C4600)</f>
        <v>397.61499642530833</v>
      </c>
      <c r="H4600" s="5">
        <f>E4600+F4600+G4600</f>
        <v>1656.0567694253091</v>
      </c>
      <c r="I4600" s="5">
        <f>MIN(H4600,FARMER_HRS)</f>
        <v>720</v>
      </c>
      <c r="J4600" s="5">
        <f>MAX(0,H4600-FARMER_HRS)</f>
        <v>936.05676942530908</v>
      </c>
      <c r="K4600" s="2">
        <f>I4600*FARMER_RATE+J4600*TEMP_WORKER_RATE</f>
        <v>41250.985580300505</v>
      </c>
      <c r="L4600" s="2">
        <f>A4600*PRICE_TOM+B4600*PRICE_CAR+C4600*PRICE_MES</f>
        <v>85294</v>
      </c>
      <c r="M4600" s="2">
        <f>A4600*FERT_BED_TOM+B4600*FERT_BED_CAR+C4600*FERT_BED_MES</f>
        <v>13640</v>
      </c>
      <c r="N4600" s="6">
        <f>IF(AND(D4600&lt;=TOTAL_BEDS,J4600&lt;=TEMP_WORKER_MAX*TEMP_WORKER_HRS),1,0)</f>
        <v>1</v>
      </c>
      <c r="O4600" s="2">
        <f>L4600-M4600-K4600-FIXED_COSTS</f>
        <v>10403.014419699495</v>
      </c>
      <c r="P4600" s="2">
        <f>IF(N4600=1,O4600,"")</f>
        <v>10403.014419699495</v>
      </c>
    </row>
    <row r="4601">
      <c r="A4601" s="6">
        <v>7</v>
      </c>
      <c r="B4601" s="6">
        <v>1</v>
      </c>
      <c r="C4601" s="6">
        <v>9</v>
      </c>
      <c r="D4601" s="6">
        <f>A4601+B4601+C4601</f>
        <v>17</v>
      </c>
      <c r="E4601" s="5">
        <f>IF(A4601=0,0,A4601*LABOR_HRS_WK_TOM*SEASON_WEEKS*(1+DIM_PCT_TOM)^A4601)</f>
        <v>1227.6917730000007</v>
      </c>
      <c r="F4601" s="5">
        <f>IF(B4601=0,0,B4601*LABOR_HRS_WK_CAR*SEASON_WEEKS*(1+DIM_PCT_CAR)^B4601)</f>
        <v>30.749999999999996</v>
      </c>
      <c r="G4601" s="5">
        <f>IF(C4601=0,0,C4601*LABOR_HRS_WK_MES*SEASON_WEEKS*(1+DIM_PCT_MES)^C4601)</f>
        <v>452.90833186570273</v>
      </c>
      <c r="H4601" s="5">
        <f>E4601+F4601+G4601</f>
        <v>1711.3501048657035</v>
      </c>
      <c r="I4601" s="5">
        <f>MIN(H4601,FARMER_HRS)</f>
        <v>720</v>
      </c>
      <c r="J4601" s="5">
        <f>MAX(0,H4601-FARMER_HRS)</f>
        <v>991.35010486570354</v>
      </c>
      <c r="K4601" s="2">
        <f>I4601*FARMER_RATE+J4601*TEMP_WORKER_RATE</f>
        <v>42210.93932058513</v>
      </c>
      <c r="L4601" s="2">
        <f>A4601*PRICE_TOM+B4601*PRICE_CAR+C4601*PRICE_MES</f>
        <v>87994</v>
      </c>
      <c r="M4601" s="2">
        <f>A4601*FERT_BED_TOM+B4601*FERT_BED_CAR+C4601*FERT_BED_MES</f>
        <v>14520</v>
      </c>
      <c r="N4601" s="6">
        <f>IF(AND(D4601&lt;=TOTAL_BEDS,J4601&lt;=TEMP_WORKER_MAX*TEMP_WORKER_HRS),1,0)</f>
        <v>1</v>
      </c>
      <c r="O4601" s="2">
        <f>L4601-M4601-K4601-FIXED_COSTS</f>
        <v>11263.06067941487</v>
      </c>
      <c r="P4601" s="2">
        <f>IF(N4601=1,O4601,"")</f>
        <v>11263.06067941487</v>
      </c>
    </row>
    <row r="4602">
      <c r="A4602" s="6">
        <v>7</v>
      </c>
      <c r="B4602" s="6">
        <v>1</v>
      </c>
      <c r="C4602" s="6">
        <v>10</v>
      </c>
      <c r="D4602" s="6">
        <f>A4602+B4602+C4602</f>
        <v>18</v>
      </c>
      <c r="E4602" s="5">
        <f>IF(A4602=0,0,A4602*LABOR_HRS_WK_TOM*SEASON_WEEKS*(1+DIM_PCT_TOM)^A4602)</f>
        <v>1227.6917730000007</v>
      </c>
      <c r="F4602" s="5">
        <f>IF(B4602=0,0,B4602*LABOR_HRS_WK_CAR*SEASON_WEEKS*(1+DIM_PCT_CAR)^B4602)</f>
        <v>30.749999999999996</v>
      </c>
      <c r="G4602" s="5">
        <f>IF(C4602=0,0,C4602*LABOR_HRS_WK_MES*SEASON_WEEKS*(1+DIM_PCT_MES)^C4602)</f>
        <v>509.52187334891551</v>
      </c>
      <c r="H4602" s="5">
        <f>E4602+F4602+G4602</f>
        <v>1767.9636463489162</v>
      </c>
      <c r="I4602" s="5">
        <f>MIN(H4602,FARMER_HRS)</f>
        <v>720</v>
      </c>
      <c r="J4602" s="5">
        <f>MAX(0,H4602-FARMER_HRS)</f>
        <v>1047.9636463489162</v>
      </c>
      <c r="K4602" s="2">
        <f>I4602*FARMER_RATE+J4602*TEMP_WORKER_RATE</f>
        <v>43193.813304668685</v>
      </c>
      <c r="L4602" s="2">
        <f>A4602*PRICE_TOM+B4602*PRICE_CAR+C4602*PRICE_MES</f>
        <v>90694</v>
      </c>
      <c r="M4602" s="2">
        <f>A4602*FERT_BED_TOM+B4602*FERT_BED_CAR+C4602*FERT_BED_MES</f>
        <v>15400</v>
      </c>
      <c r="N4602" s="6">
        <f>IF(AND(D4602&lt;=TOTAL_BEDS,J4602&lt;=TEMP_WORKER_MAX*TEMP_WORKER_HRS),1,0)</f>
        <v>1</v>
      </c>
      <c r="O4602" s="2">
        <f>L4602-M4602-K4602-FIXED_COSTS</f>
        <v>12100.186695331315</v>
      </c>
      <c r="P4602" s="2">
        <f>IF(N4602=1,O4602,"")</f>
        <v>12100.186695331315</v>
      </c>
    </row>
    <row r="4603">
      <c r="A4603" s="6">
        <v>7</v>
      </c>
      <c r="B4603" s="6">
        <v>1</v>
      </c>
      <c r="C4603" s="6">
        <v>11</v>
      </c>
      <c r="D4603" s="6">
        <f>A4603+B4603+C4603</f>
        <v>19</v>
      </c>
      <c r="E4603" s="5">
        <f>IF(A4603=0,0,A4603*LABOR_HRS_WK_TOM*SEASON_WEEKS*(1+DIM_PCT_TOM)^A4603)</f>
        <v>1227.6917730000007</v>
      </c>
      <c r="F4603" s="5">
        <f>IF(B4603=0,0,B4603*LABOR_HRS_WK_CAR*SEASON_WEEKS*(1+DIM_PCT_CAR)^B4603)</f>
        <v>30.749999999999996</v>
      </c>
      <c r="G4603" s="5">
        <f>IF(C4603=0,0,C4603*LABOR_HRS_WK_MES*SEASON_WEEKS*(1+DIM_PCT_MES)^C4603)</f>
        <v>567.47998644235463</v>
      </c>
      <c r="H4603" s="5">
        <f>E4603+F4603+G4603</f>
        <v>1825.9217594423553</v>
      </c>
      <c r="I4603" s="5">
        <f>MIN(H4603,FARMER_HRS)</f>
        <v>720</v>
      </c>
      <c r="J4603" s="5">
        <f>MAX(0,H4603-FARMER_HRS)</f>
        <v>1105.9217594423553</v>
      </c>
      <c r="K4603" s="2">
        <f>I4603*FARMER_RATE+J4603*TEMP_WORKER_RATE</f>
        <v>44200.030545874222</v>
      </c>
      <c r="L4603" s="2">
        <f>A4603*PRICE_TOM+B4603*PRICE_CAR+C4603*PRICE_MES</f>
        <v>93394</v>
      </c>
      <c r="M4603" s="2">
        <f>A4603*FERT_BED_TOM+B4603*FERT_BED_CAR+C4603*FERT_BED_MES</f>
        <v>16280</v>
      </c>
      <c r="N4603" s="6">
        <f>IF(AND(D4603&lt;=TOTAL_BEDS,J4603&lt;=TEMP_WORKER_MAX*TEMP_WORKER_HRS),1,0)</f>
        <v>1</v>
      </c>
      <c r="O4603" s="2">
        <f>L4603-M4603-K4603-FIXED_COSTS</f>
        <v>12913.969454125778</v>
      </c>
      <c r="P4603" s="2">
        <f>IF(N4603=1,O4603,"")</f>
        <v>12913.969454125778</v>
      </c>
    </row>
    <row r="4604">
      <c r="A4604" s="6">
        <v>7</v>
      </c>
      <c r="B4604" s="6">
        <v>1</v>
      </c>
      <c r="C4604" s="6">
        <v>12</v>
      </c>
      <c r="D4604" s="6">
        <f>A4604+B4604+C4604</f>
        <v>20</v>
      </c>
      <c r="E4604" s="5">
        <f>IF(A4604=0,0,A4604*LABOR_HRS_WK_TOM*SEASON_WEEKS*(1+DIM_PCT_TOM)^A4604)</f>
        <v>1227.6917730000007</v>
      </c>
      <c r="F4604" s="5">
        <f>IF(B4604=0,0,B4604*LABOR_HRS_WK_CAR*SEASON_WEEKS*(1+DIM_PCT_CAR)^B4604)</f>
        <v>30.749999999999996</v>
      </c>
      <c r="G4604" s="5">
        <f>IF(C4604=0,0,C4604*LABOR_HRS_WK_MES*SEASON_WEEKS*(1+DIM_PCT_MES)^C4604)</f>
        <v>626.807439570419</v>
      </c>
      <c r="H4604" s="5">
        <f>E4604+F4604+G4604</f>
        <v>1885.2492125704198</v>
      </c>
      <c r="I4604" s="5">
        <f>MIN(H4604,FARMER_HRS)</f>
        <v>720</v>
      </c>
      <c r="J4604" s="5">
        <f>MAX(0,H4604-FARMER_HRS)</f>
        <v>1165.2492125704198</v>
      </c>
      <c r="K4604" s="2">
        <f>I4604*FARMER_RATE+J4604*TEMP_WORKER_RATE</f>
        <v>45230.021051569784</v>
      </c>
      <c r="L4604" s="2">
        <f>A4604*PRICE_TOM+B4604*PRICE_CAR+C4604*PRICE_MES</f>
        <v>96094</v>
      </c>
      <c r="M4604" s="2">
        <f>A4604*FERT_BED_TOM+B4604*FERT_BED_CAR+C4604*FERT_BED_MES</f>
        <v>17160</v>
      </c>
      <c r="N4604" s="6">
        <f>IF(AND(D4604&lt;=TOTAL_BEDS,J4604&lt;=TEMP_WORKER_MAX*TEMP_WORKER_HRS),1,0)</f>
        <v>1</v>
      </c>
      <c r="O4604" s="2">
        <f>L4604-M4604-K4604-FIXED_COSTS</f>
        <v>13703.978948430216</v>
      </c>
      <c r="P4604" s="2">
        <f>IF(N4604=1,O4604,"")</f>
        <v>13703.978948430216</v>
      </c>
    </row>
    <row r="4605">
      <c r="A4605" s="6">
        <v>7</v>
      </c>
      <c r="B4605" s="6">
        <v>1</v>
      </c>
      <c r="C4605" s="6">
        <v>13</v>
      </c>
      <c r="D4605" s="6">
        <f>A4605+B4605+C4605</f>
        <v>21</v>
      </c>
      <c r="E4605" s="5">
        <f>IF(A4605=0,0,A4605*LABOR_HRS_WK_TOM*SEASON_WEEKS*(1+DIM_PCT_TOM)^A4605)</f>
        <v>1227.6917730000007</v>
      </c>
      <c r="F4605" s="5">
        <f>IF(B4605=0,0,B4605*LABOR_HRS_WK_CAR*SEASON_WEEKS*(1+DIM_PCT_CAR)^B4605)</f>
        <v>30.749999999999996</v>
      </c>
      <c r="G4605" s="5">
        <f>IF(C4605=0,0,C4605*LABOR_HRS_WK_MES*SEASON_WEEKS*(1+DIM_PCT_MES)^C4605)</f>
        <v>687.52941027880331</v>
      </c>
      <c r="H4605" s="5">
        <f>E4605+F4605+G4605</f>
        <v>1945.9711832788039</v>
      </c>
      <c r="I4605" s="5">
        <f>MIN(H4605,FARMER_HRS)</f>
        <v>720</v>
      </c>
      <c r="J4605" s="5">
        <f>MAX(0,H4605-FARMER_HRS)</f>
        <v>1225.9711832788039</v>
      </c>
      <c r="K4605" s="2">
        <f>I4605*FARMER_RATE+J4605*TEMP_WORKER_RATE</f>
        <v>46284.221931923676</v>
      </c>
      <c r="L4605" s="2">
        <f>A4605*PRICE_TOM+B4605*PRICE_CAR+C4605*PRICE_MES</f>
        <v>98794</v>
      </c>
      <c r="M4605" s="2">
        <f>A4605*FERT_BED_TOM+B4605*FERT_BED_CAR+C4605*FERT_BED_MES</f>
        <v>18040</v>
      </c>
      <c r="N4605" s="6">
        <f>IF(AND(D4605&lt;=TOTAL_BEDS,J4605&lt;=TEMP_WORKER_MAX*TEMP_WORKER_HRS),1,0)</f>
        <v>1</v>
      </c>
      <c r="O4605" s="2">
        <f>L4605-M4605-K4605-FIXED_COSTS</f>
        <v>14469.778068076324</v>
      </c>
      <c r="P4605" s="2">
        <f>IF(N4605=1,O4605,"")</f>
        <v>14469.778068076324</v>
      </c>
    </row>
    <row r="4606">
      <c r="A4606" s="6">
        <v>7</v>
      </c>
      <c r="B4606" s="6">
        <v>1</v>
      </c>
      <c r="C4606" s="6">
        <v>14</v>
      </c>
      <c r="D4606" s="6">
        <f>A4606+B4606+C4606</f>
        <v>22</v>
      </c>
      <c r="E4606" s="5">
        <f>IF(A4606=0,0,A4606*LABOR_HRS_WK_TOM*SEASON_WEEKS*(1+DIM_PCT_TOM)^A4606)</f>
        <v>1227.6917730000007</v>
      </c>
      <c r="F4606" s="5">
        <f>IF(B4606=0,0,B4606*LABOR_HRS_WK_CAR*SEASON_WEEKS*(1+DIM_PCT_CAR)^B4606)</f>
        <v>30.749999999999996</v>
      </c>
      <c r="G4606" s="5">
        <f>IF(C4606=0,0,C4606*LABOR_HRS_WK_MES*SEASON_WEEKS*(1+DIM_PCT_MES)^C4606)</f>
        <v>749.67149159246435</v>
      </c>
      <c r="H4606" s="5">
        <f>E4606+F4606+G4606</f>
        <v>2008.1132645924649</v>
      </c>
      <c r="I4606" s="5">
        <f>MIN(H4606,FARMER_HRS)</f>
        <v>720</v>
      </c>
      <c r="J4606" s="5">
        <f>MAX(0,H4606-FARMER_HRS)</f>
        <v>1288.1132645924649</v>
      </c>
      <c r="K4606" s="2">
        <f>I4606*FARMER_RATE+J4606*TEMP_WORKER_RATE</f>
        <v>47363.077510285846</v>
      </c>
      <c r="L4606" s="2">
        <f>A4606*PRICE_TOM+B4606*PRICE_CAR+C4606*PRICE_MES</f>
        <v>101494</v>
      </c>
      <c r="M4606" s="2">
        <f>A4606*FERT_BED_TOM+B4606*FERT_BED_CAR+C4606*FERT_BED_MES</f>
        <v>18920</v>
      </c>
      <c r="N4606" s="6">
        <f>IF(AND(D4606&lt;=TOTAL_BEDS,J4606&lt;=TEMP_WORKER_MAX*TEMP_WORKER_HRS),1,0)</f>
        <v>1</v>
      </c>
      <c r="O4606" s="2">
        <f>L4606-M4606-K4606-FIXED_COSTS</f>
        <v>15210.922489714154</v>
      </c>
      <c r="P4606" s="2">
        <f>IF(N4606=1,O4606,"")</f>
        <v>15210.922489714154</v>
      </c>
    </row>
    <row r="4607">
      <c r="A4607" s="6">
        <v>7</v>
      </c>
      <c r="B4607" s="6">
        <v>1</v>
      </c>
      <c r="C4607" s="6">
        <v>15</v>
      </c>
      <c r="D4607" s="6">
        <f>A4607+B4607+C4607</f>
        <v>23</v>
      </c>
      <c r="E4607" s="5">
        <f>IF(A4607=0,0,A4607*LABOR_HRS_WK_TOM*SEASON_WEEKS*(1+DIM_PCT_TOM)^A4607)</f>
        <v>1227.6917730000007</v>
      </c>
      <c r="F4607" s="5">
        <f>IF(B4607=0,0,B4607*LABOR_HRS_WK_CAR*SEASON_WEEKS*(1+DIM_PCT_CAR)^B4607)</f>
        <v>30.749999999999996</v>
      </c>
      <c r="G4607" s="5">
        <f>IF(C4607=0,0,C4607*LABOR_HRS_WK_MES*SEASON_WEEKS*(1+DIM_PCT_MES)^C4607)</f>
        <v>813.25969846861074</v>
      </c>
      <c r="H4607" s="5">
        <f>E4607+F4607+G4607</f>
        <v>2071.7014714686115</v>
      </c>
      <c r="I4607" s="5">
        <f>MIN(H4607,FARMER_HRS)</f>
        <v>720</v>
      </c>
      <c r="J4607" s="5">
        <f>MAX(0,H4607-FARMER_HRS)</f>
        <v>1351.7014714686115</v>
      </c>
      <c r="K4607" s="2">
        <f>I4607*FARMER_RATE+J4607*TEMP_WORKER_RATE</f>
        <v>48467.039435218947</v>
      </c>
      <c r="L4607" s="2">
        <f>A4607*PRICE_TOM+B4607*PRICE_CAR+C4607*PRICE_MES</f>
        <v>104194</v>
      </c>
      <c r="M4607" s="2">
        <f>A4607*FERT_BED_TOM+B4607*FERT_BED_CAR+C4607*FERT_BED_MES</f>
        <v>19800</v>
      </c>
      <c r="N4607" s="6">
        <f>IF(AND(D4607&lt;=TOTAL_BEDS,J4607&lt;=TEMP_WORKER_MAX*TEMP_WORKER_HRS),1,0)</f>
        <v>1</v>
      </c>
      <c r="O4607" s="2">
        <f>L4607-M4607-K4607-FIXED_COSTS</f>
        <v>15926.960564781053</v>
      </c>
      <c r="P4607" s="2">
        <f>IF(N4607=1,O4607,"")</f>
        <v>15926.960564781053</v>
      </c>
    </row>
    <row r="4608">
      <c r="A4608" s="6">
        <v>7</v>
      </c>
      <c r="B4608" s="6">
        <v>1</v>
      </c>
      <c r="C4608" s="6">
        <v>16</v>
      </c>
      <c r="D4608" s="6">
        <f>A4608+B4608+C4608</f>
        <v>24</v>
      </c>
      <c r="E4608" s="5">
        <f>IF(A4608=0,0,A4608*LABOR_HRS_WK_TOM*SEASON_WEEKS*(1+DIM_PCT_TOM)^A4608)</f>
        <v>1227.6917730000007</v>
      </c>
      <c r="F4608" s="5">
        <f>IF(B4608=0,0,B4608*LABOR_HRS_WK_CAR*SEASON_WEEKS*(1+DIM_PCT_CAR)^B4608)</f>
        <v>30.749999999999996</v>
      </c>
      <c r="G4608" s="5">
        <f>IF(C4608=0,0,C4608*LABOR_HRS_WK_MES*SEASON_WEEKS*(1+DIM_PCT_MES)^C4608)</f>
        <v>878.32047434609967</v>
      </c>
      <c r="H4608" s="5">
        <f>E4608+F4608+G4608</f>
        <v>2136.7622473461006</v>
      </c>
      <c r="I4608" s="5">
        <f>MIN(H4608,FARMER_HRS)</f>
        <v>720</v>
      </c>
      <c r="J4608" s="5">
        <f>MAX(0,H4608-FARMER_HRS)</f>
        <v>1416.7622473461006</v>
      </c>
      <c r="K4608" s="2">
        <f>I4608*FARMER_RATE+J4608*TEMP_WORKER_RATE</f>
        <v>49596.566794203136</v>
      </c>
      <c r="L4608" s="2">
        <f>A4608*PRICE_TOM+B4608*PRICE_CAR+C4608*PRICE_MES</f>
        <v>106894</v>
      </c>
      <c r="M4608" s="2">
        <f>A4608*FERT_BED_TOM+B4608*FERT_BED_CAR+C4608*FERT_BED_MES</f>
        <v>20680</v>
      </c>
      <c r="N4608" s="6">
        <f>IF(AND(D4608&lt;=TOTAL_BEDS,J4608&lt;=TEMP_WORKER_MAX*TEMP_WORKER_HRS),1,0)</f>
        <v>1</v>
      </c>
      <c r="O4608" s="2">
        <f>L4608-M4608-K4608-FIXED_COSTS</f>
        <v>16617.433205796864</v>
      </c>
      <c r="P4608" s="2">
        <f>IF(N4608=1,O4608,"")</f>
        <v>16617.433205796864</v>
      </c>
    </row>
    <row r="4609">
      <c r="A4609" s="6">
        <v>7</v>
      </c>
      <c r="B4609" s="6">
        <v>1</v>
      </c>
      <c r="C4609" s="6">
        <v>17</v>
      </c>
      <c r="D4609" s="6">
        <f>A4609+B4609+C4609</f>
        <v>25</v>
      </c>
      <c r="E4609" s="5">
        <f>IF(A4609=0,0,A4609*LABOR_HRS_WK_TOM*SEASON_WEEKS*(1+DIM_PCT_TOM)^A4609)</f>
        <v>1227.6917730000007</v>
      </c>
      <c r="F4609" s="5">
        <f>IF(B4609=0,0,B4609*LABOR_HRS_WK_CAR*SEASON_WEEKS*(1+DIM_PCT_CAR)^B4609)</f>
        <v>30.749999999999996</v>
      </c>
      <c r="G4609" s="5">
        <f>IF(C4609=0,0,C4609*LABOR_HRS_WK_MES*SEASON_WEEKS*(1+DIM_PCT_MES)^C4609)</f>
        <v>944.88069779263992</v>
      </c>
      <c r="H4609" s="5">
        <f>E4609+F4609+G4609</f>
        <v>2203.3224707926406</v>
      </c>
      <c r="I4609" s="5">
        <f>MIN(H4609,FARMER_HRS)</f>
        <v>720</v>
      </c>
      <c r="J4609" s="5">
        <f>MAX(0,H4609-FARMER_HRS)</f>
        <v>1483.3224707926406</v>
      </c>
      <c r="K4609" s="2">
        <f>I4609*FARMER_RATE+J4609*TEMP_WORKER_RATE</f>
        <v>50752.1262290389</v>
      </c>
      <c r="L4609" s="2">
        <f>A4609*PRICE_TOM+B4609*PRICE_CAR+C4609*PRICE_MES</f>
        <v>109594</v>
      </c>
      <c r="M4609" s="2">
        <f>A4609*FERT_BED_TOM+B4609*FERT_BED_CAR+C4609*FERT_BED_MES</f>
        <v>21560</v>
      </c>
      <c r="N4609" s="6">
        <f>IF(AND(D4609&lt;=TOTAL_BEDS,J4609&lt;=TEMP_WORKER_MAX*TEMP_WORKER_HRS),1,0)</f>
        <v>1</v>
      </c>
      <c r="O4609" s="2">
        <f>L4609-M4609-K4609-FIXED_COSTS</f>
        <v>17281.8737709611</v>
      </c>
      <c r="P4609" s="2">
        <f>IF(N4609=1,O4609,"")</f>
        <v>17281.8737709611</v>
      </c>
    </row>
    <row r="4610">
      <c r="A4610" s="6">
        <v>7</v>
      </c>
      <c r="B4610" s="6">
        <v>1</v>
      </c>
      <c r="C4610" s="6">
        <v>18</v>
      </c>
      <c r="D4610" s="6">
        <f>A4610+B4610+C4610</f>
        <v>26</v>
      </c>
      <c r="E4610" s="5">
        <f>IF(A4610=0,0,A4610*LABOR_HRS_WK_TOM*SEASON_WEEKS*(1+DIM_PCT_TOM)^A4610)</f>
        <v>1227.6917730000007</v>
      </c>
      <c r="F4610" s="5">
        <f>IF(B4610=0,0,B4610*LABOR_HRS_WK_CAR*SEASON_WEEKS*(1+DIM_PCT_CAR)^B4610)</f>
        <v>30.749999999999996</v>
      </c>
      <c r="G4610" s="5">
        <f>IF(C4610=0,0,C4610*LABOR_HRS_WK_MES*SEASON_WEEKS*(1+DIM_PCT_MES)^C4610)</f>
        <v>1012.9676892512272</v>
      </c>
      <c r="H4610" s="5">
        <f>E4610+F4610+G4610</f>
        <v>2271.409462251228</v>
      </c>
      <c r="I4610" s="5">
        <f>MIN(H4610,FARMER_HRS)</f>
        <v>720</v>
      </c>
      <c r="J4610" s="5">
        <f>MAX(0,H4610-FARMER_HRS)</f>
        <v>1551.409462251228</v>
      </c>
      <c r="K4610" s="2">
        <f>I4610*FARMER_RATE+J4610*TEMP_WORKER_RATE</f>
        <v>51934.192052972707</v>
      </c>
      <c r="L4610" s="2">
        <f>A4610*PRICE_TOM+B4610*PRICE_CAR+C4610*PRICE_MES</f>
        <v>112294</v>
      </c>
      <c r="M4610" s="2">
        <f>A4610*FERT_BED_TOM+B4610*FERT_BED_CAR+C4610*FERT_BED_MES</f>
        <v>22440</v>
      </c>
      <c r="N4610" s="6">
        <f>IF(AND(D4610&lt;=TOTAL_BEDS,J4610&lt;=TEMP_WORKER_MAX*TEMP_WORKER_HRS),1,0)</f>
        <v>1</v>
      </c>
      <c r="O4610" s="2">
        <f>L4610-M4610-K4610-FIXED_COSTS</f>
        <v>17919.807947027293</v>
      </c>
      <c r="P4610" s="2">
        <f>IF(N4610=1,O4610,"")</f>
        <v>17919.807947027293</v>
      </c>
    </row>
    <row r="4611">
      <c r="A4611" s="6">
        <v>7</v>
      </c>
      <c r="B4611" s="6">
        <v>1</v>
      </c>
      <c r="C4611" s="6">
        <v>19</v>
      </c>
      <c r="D4611" s="6">
        <f>A4611+B4611+C4611</f>
        <v>27</v>
      </c>
      <c r="E4611" s="5">
        <f>IF(A4611=0,0,A4611*LABOR_HRS_WK_TOM*SEASON_WEEKS*(1+DIM_PCT_TOM)^A4611)</f>
        <v>1227.6917730000007</v>
      </c>
      <c r="F4611" s="5">
        <f>IF(B4611=0,0,B4611*LABOR_HRS_WK_CAR*SEASON_WEEKS*(1+DIM_PCT_CAR)^B4611)</f>
        <v>30.749999999999996</v>
      </c>
      <c r="G4611" s="5">
        <f>IF(C4611=0,0,C4611*LABOR_HRS_WK_MES*SEASON_WEEKS*(1+DIM_PCT_MES)^C4611)</f>
        <v>1082.6092178872491</v>
      </c>
      <c r="H4611" s="5">
        <f>E4611+F4611+G4611</f>
        <v>2341.05099088725</v>
      </c>
      <c r="I4611" s="5">
        <f>MIN(H4611,FARMER_HRS)</f>
        <v>720</v>
      </c>
      <c r="J4611" s="5">
        <f>MAX(0,H4611-FARMER_HRS)</f>
        <v>1621.05099088725</v>
      </c>
      <c r="K4611" s="2">
        <f>I4611*FARMER_RATE+J4611*TEMP_WORKER_RATE</f>
        <v>53143.246369570312</v>
      </c>
      <c r="L4611" s="2">
        <f>A4611*PRICE_TOM+B4611*PRICE_CAR+C4611*PRICE_MES</f>
        <v>114994</v>
      </c>
      <c r="M4611" s="2">
        <f>A4611*FERT_BED_TOM+B4611*FERT_BED_CAR+C4611*FERT_BED_MES</f>
        <v>23320</v>
      </c>
      <c r="N4611" s="6">
        <f>IF(AND(D4611&lt;=TOTAL_BEDS,J4611&lt;=TEMP_WORKER_MAX*TEMP_WORKER_HRS),1,0)</f>
        <v>1</v>
      </c>
      <c r="O4611" s="2">
        <f>L4611-M4611-K4611-FIXED_COSTS</f>
        <v>18530.753630429688</v>
      </c>
      <c r="P4611" s="2">
        <f>IF(N4611=1,O4611,"")</f>
        <v>18530.753630429688</v>
      </c>
    </row>
    <row r="4612">
      <c r="A4612" s="6">
        <v>7</v>
      </c>
      <c r="B4612" s="6">
        <v>1</v>
      </c>
      <c r="C4612" s="6">
        <v>20</v>
      </c>
      <c r="D4612" s="6">
        <f>A4612+B4612+C4612</f>
        <v>28</v>
      </c>
      <c r="E4612" s="5">
        <f>IF(A4612=0,0,A4612*LABOR_HRS_WK_TOM*SEASON_WEEKS*(1+DIM_PCT_TOM)^A4612)</f>
        <v>1227.6917730000007</v>
      </c>
      <c r="F4612" s="5">
        <f>IF(B4612=0,0,B4612*LABOR_HRS_WK_CAR*SEASON_WEEKS*(1+DIM_PCT_CAR)^B4612)</f>
        <v>30.749999999999996</v>
      </c>
      <c r="G4612" s="5">
        <f>IF(C4612=0,0,C4612*LABOR_HRS_WK_MES*SEASON_WEEKS*(1+DIM_PCT_MES)^C4612)</f>
        <v>1153.8335085377259</v>
      </c>
      <c r="H4612" s="5">
        <f>E4612+F4612+G4612</f>
        <v>2412.2752815377266</v>
      </c>
      <c r="I4612" s="5">
        <f>MIN(H4612,FARMER_HRS)</f>
        <v>720</v>
      </c>
      <c r="J4612" s="5">
        <f>MAX(0,H4612-FARMER_HRS)</f>
        <v>1692.2752815377266</v>
      </c>
      <c r="K4612" s="2">
        <f>I4612*FARMER_RATE+J4612*TEMP_WORKER_RATE</f>
        <v>54379.779193363313</v>
      </c>
      <c r="L4612" s="2">
        <f>A4612*PRICE_TOM+B4612*PRICE_CAR+C4612*PRICE_MES</f>
        <v>117694</v>
      </c>
      <c r="M4612" s="2">
        <f>A4612*FERT_BED_TOM+B4612*FERT_BED_CAR+C4612*FERT_BED_MES</f>
        <v>24200</v>
      </c>
      <c r="N4612" s="6">
        <f>IF(AND(D4612&lt;=TOTAL_BEDS,J4612&lt;=TEMP_WORKER_MAX*TEMP_WORKER_HRS),1,0)</f>
        <v>1</v>
      </c>
      <c r="O4612" s="2">
        <f>L4612-M4612-K4612-FIXED_COSTS</f>
        <v>19114.220806636687</v>
      </c>
      <c r="P4612" s="2">
        <f>IF(N4612=1,O4612,"")</f>
        <v>19114.220806636687</v>
      </c>
    </row>
    <row r="4613">
      <c r="A4613" s="6">
        <v>7</v>
      </c>
      <c r="B4613" s="6">
        <v>1</v>
      </c>
      <c r="C4613" s="6">
        <v>21</v>
      </c>
      <c r="D4613" s="6">
        <f>A4613+B4613+C4613</f>
        <v>29</v>
      </c>
      <c r="E4613" s="5">
        <f>IF(A4613=0,0,A4613*LABOR_HRS_WK_TOM*SEASON_WEEKS*(1+DIM_PCT_TOM)^A4613)</f>
        <v>1227.6917730000007</v>
      </c>
      <c r="F4613" s="5">
        <f>IF(B4613=0,0,B4613*LABOR_HRS_WK_CAR*SEASON_WEEKS*(1+DIM_PCT_CAR)^B4613)</f>
        <v>30.749999999999996</v>
      </c>
      <c r="G4613" s="5">
        <f>IF(C4613=0,0,C4613*LABOR_HRS_WK_MES*SEASON_WEEKS*(1+DIM_PCT_MES)^C4613)</f>
        <v>1226.6692487641699</v>
      </c>
      <c r="H4613" s="5">
        <f>E4613+F4613+G4613</f>
        <v>2485.1110217641708</v>
      </c>
      <c r="I4613" s="5">
        <f>MIN(H4613,FARMER_HRS)</f>
        <v>720</v>
      </c>
      <c r="J4613" s="5">
        <f>MAX(0,H4613-FARMER_HRS)</f>
        <v>1765.1110217641708</v>
      </c>
      <c r="K4613" s="2">
        <f>I4613*FARMER_RATE+J4613*TEMP_WORKER_RATE</f>
        <v>55644.28857229463</v>
      </c>
      <c r="L4613" s="2">
        <f>A4613*PRICE_TOM+B4613*PRICE_CAR+C4613*PRICE_MES</f>
        <v>120394</v>
      </c>
      <c r="M4613" s="2">
        <f>A4613*FERT_BED_TOM+B4613*FERT_BED_CAR+C4613*FERT_BED_MES</f>
        <v>25080</v>
      </c>
      <c r="N4613" s="6">
        <f>IF(AND(D4613&lt;=TOTAL_BEDS,J4613&lt;=TEMP_WORKER_MAX*TEMP_WORKER_HRS),1,0)</f>
        <v>1</v>
      </c>
      <c r="O4613" s="2">
        <f>L4613-M4613-K4613-FIXED_COSTS</f>
        <v>19669.71142770537</v>
      </c>
      <c r="P4613" s="2">
        <f>IF(N4613=1,O4613,"")</f>
        <v>19669.71142770537</v>
      </c>
    </row>
    <row r="4614">
      <c r="A4614" s="6">
        <v>7</v>
      </c>
      <c r="B4614" s="6">
        <v>1</v>
      </c>
      <c r="C4614" s="6">
        <v>22</v>
      </c>
      <c r="D4614" s="6">
        <f>A4614+B4614+C4614</f>
        <v>30</v>
      </c>
      <c r="E4614" s="5">
        <f>IF(A4614=0,0,A4614*LABOR_HRS_WK_TOM*SEASON_WEEKS*(1+DIM_PCT_TOM)^A4614)</f>
        <v>1227.6917730000007</v>
      </c>
      <c r="F4614" s="5">
        <f>IF(B4614=0,0,B4614*LABOR_HRS_WK_CAR*SEASON_WEEKS*(1+DIM_PCT_CAR)^B4614)</f>
        <v>30.749999999999996</v>
      </c>
      <c r="G4614" s="5">
        <f>IF(C4614=0,0,C4614*LABOR_HRS_WK_MES*SEASON_WEEKS*(1+DIM_PCT_MES)^C4614)</f>
        <v>1301.1455960105659</v>
      </c>
      <c r="H4614" s="5">
        <f>E4614+F4614+G4614</f>
        <v>2559.5873690105664</v>
      </c>
      <c r="I4614" s="5">
        <f>MIN(H4614,FARMER_HRS)</f>
        <v>720</v>
      </c>
      <c r="J4614" s="5">
        <f>MAX(0,H4614-FARMER_HRS)</f>
        <v>1839.5873690105664</v>
      </c>
      <c r="K4614" s="2">
        <f>I4614*FARMER_RATE+J4614*TEMP_WORKER_RATE</f>
        <v>56937.280711989</v>
      </c>
      <c r="L4614" s="2">
        <f>A4614*PRICE_TOM+B4614*PRICE_CAR+C4614*PRICE_MES</f>
        <v>123094</v>
      </c>
      <c r="M4614" s="2">
        <f>A4614*FERT_BED_TOM+B4614*FERT_BED_CAR+C4614*FERT_BED_MES</f>
        <v>25960</v>
      </c>
      <c r="N4614" s="6">
        <f>IF(AND(D4614&lt;=TOTAL_BEDS,J4614&lt;=TEMP_WORKER_MAX*TEMP_WORKER_HRS),1,0)</f>
        <v>1</v>
      </c>
      <c r="O4614" s="2">
        <f>L4614-M4614-K4614-FIXED_COSTS</f>
        <v>20196.719288011</v>
      </c>
      <c r="P4614" s="2">
        <f>IF(N4614=1,O4614,"")</f>
        <v>20196.719288011</v>
      </c>
    </row>
    <row r="4615">
      <c r="A4615" s="6">
        <v>7</v>
      </c>
      <c r="B4615" s="6">
        <v>1</v>
      </c>
      <c r="C4615" s="6">
        <v>23</v>
      </c>
      <c r="D4615" s="6">
        <f>A4615+B4615+C4615</f>
        <v>31</v>
      </c>
      <c r="E4615" s="5">
        <f>IF(A4615=0,0,A4615*LABOR_HRS_WK_TOM*SEASON_WEEKS*(1+DIM_PCT_TOM)^A4615)</f>
        <v>1227.6917730000007</v>
      </c>
      <c r="F4615" s="5">
        <f>IF(B4615=0,0,B4615*LABOR_HRS_WK_CAR*SEASON_WEEKS*(1+DIM_PCT_CAR)^B4615)</f>
        <v>30.749999999999996</v>
      </c>
      <c r="G4615" s="5">
        <f>IF(C4615=0,0,C4615*LABOR_HRS_WK_MES*SEASON_WEEKS*(1+DIM_PCT_MES)^C4615)</f>
        <v>1377.2921848680023</v>
      </c>
      <c r="H4615" s="5">
        <f>E4615+F4615+G4615</f>
        <v>2635.733957868003</v>
      </c>
      <c r="I4615" s="5">
        <f>MIN(H4615,FARMER_HRS)</f>
        <v>720</v>
      </c>
      <c r="J4615" s="5">
        <f>MAX(0,H4615-FARMER_HRS)</f>
        <v>1915.733957868003</v>
      </c>
      <c r="K4615" s="2">
        <f>I4615*FARMER_RATE+J4615*TEMP_WORKER_RATE</f>
        <v>58259.270101875052</v>
      </c>
      <c r="L4615" s="2">
        <f>A4615*PRICE_TOM+B4615*PRICE_CAR+C4615*PRICE_MES</f>
        <v>125794</v>
      </c>
      <c r="M4615" s="2">
        <f>A4615*FERT_BED_TOM+B4615*FERT_BED_CAR+C4615*FERT_BED_MES</f>
        <v>26840</v>
      </c>
      <c r="N4615" s="6">
        <f>IF(AND(D4615&lt;=TOTAL_BEDS,J4615&lt;=TEMP_WORKER_MAX*TEMP_WORKER_HRS),1,0)</f>
        <v>1</v>
      </c>
      <c r="O4615" s="2">
        <f>L4615-M4615-K4615-FIXED_COSTS</f>
        <v>20694.729898124948</v>
      </c>
      <c r="P4615" s="2">
        <f>IF(N4615=1,O4615,"")</f>
        <v>20694.729898124948</v>
      </c>
    </row>
    <row r="4616">
      <c r="A4616" s="6">
        <v>7</v>
      </c>
      <c r="B4616" s="6">
        <v>1</v>
      </c>
      <c r="C4616" s="6">
        <v>24</v>
      </c>
      <c r="D4616" s="6">
        <f>A4616+B4616+C4616</f>
        <v>32</v>
      </c>
      <c r="E4616" s="5">
        <f>IF(A4616=0,0,A4616*LABOR_HRS_WK_TOM*SEASON_WEEKS*(1+DIM_PCT_TOM)^A4616)</f>
        <v>1227.6917730000007</v>
      </c>
      <c r="F4616" s="5">
        <f>IF(B4616=0,0,B4616*LABOR_HRS_WK_CAR*SEASON_WEEKS*(1+DIM_PCT_CAR)^B4616)</f>
        <v>30.749999999999996</v>
      </c>
      <c r="G4616" s="5">
        <f>IF(C4616=0,0,C4616*LABOR_HRS_WK_MES*SEASON_WEEKS*(1+DIM_PCT_MES)^C4616)</f>
        <v>1455.139134447498</v>
      </c>
      <c r="H4616" s="5">
        <f>E4616+F4616+G4616</f>
        <v>2713.5809074474987</v>
      </c>
      <c r="I4616" s="5">
        <f>MIN(H4616,FARMER_HRS)</f>
        <v>720</v>
      </c>
      <c r="J4616" s="5">
        <f>MAX(0,H4616-FARMER_HRS)</f>
        <v>1993.5809074474987</v>
      </c>
      <c r="K4616" s="2">
        <f>I4616*FARMER_RATE+J4616*TEMP_WORKER_RATE</f>
        <v>59610.779643185742</v>
      </c>
      <c r="L4616" s="2">
        <f>A4616*PRICE_TOM+B4616*PRICE_CAR+C4616*PRICE_MES</f>
        <v>128494</v>
      </c>
      <c r="M4616" s="2">
        <f>A4616*FERT_BED_TOM+B4616*FERT_BED_CAR+C4616*FERT_BED_MES</f>
        <v>27720</v>
      </c>
      <c r="N4616" s="6">
        <f>IF(AND(D4616&lt;=TOTAL_BEDS,J4616&lt;=TEMP_WORKER_MAX*TEMP_WORKER_HRS),1,0)</f>
        <v>1</v>
      </c>
      <c r="O4616" s="2">
        <f>L4616-M4616-K4616-FIXED_COSTS</f>
        <v>21163.220356814258</v>
      </c>
      <c r="P4616" s="2">
        <f>IF(N4616=1,O4616,"")</f>
        <v>21163.220356814258</v>
      </c>
    </row>
    <row r="4617">
      <c r="A4617" s="6">
        <v>7</v>
      </c>
      <c r="B4617" s="6">
        <v>1</v>
      </c>
      <c r="C4617" s="6">
        <v>25</v>
      </c>
      <c r="D4617" s="6">
        <f>A4617+B4617+C4617</f>
        <v>33</v>
      </c>
      <c r="E4617" s="5">
        <f>IF(A4617=0,0,A4617*LABOR_HRS_WK_TOM*SEASON_WEEKS*(1+DIM_PCT_TOM)^A4617)</f>
        <v>1227.6917730000007</v>
      </c>
      <c r="F4617" s="5">
        <f>IF(B4617=0,0,B4617*LABOR_HRS_WK_CAR*SEASON_WEEKS*(1+DIM_PCT_CAR)^B4617)</f>
        <v>30.749999999999996</v>
      </c>
      <c r="G4617" s="5">
        <f>IF(C4617=0,0,C4617*LABOR_HRS_WK_MES*SEASON_WEEKS*(1+DIM_PCT_MES)^C4617)</f>
        <v>1534.7170558625955</v>
      </c>
      <c r="H4617" s="5">
        <f>E4617+F4617+G4617</f>
        <v>2793.1588288625962</v>
      </c>
      <c r="I4617" s="5">
        <f>MIN(H4617,FARMER_HRS)</f>
        <v>720</v>
      </c>
      <c r="J4617" s="5">
        <f>MAX(0,H4617-FARMER_HRS)</f>
        <v>2073.1588288625962</v>
      </c>
      <c r="K4617" s="2">
        <f>I4617*FARMER_RATE+J4617*TEMP_WORKER_RATE</f>
        <v>60992.34077886452</v>
      </c>
      <c r="L4617" s="2">
        <f>A4617*PRICE_TOM+B4617*PRICE_CAR+C4617*PRICE_MES</f>
        <v>131194</v>
      </c>
      <c r="M4617" s="2">
        <f>A4617*FERT_BED_TOM+B4617*FERT_BED_CAR+C4617*FERT_BED_MES</f>
        <v>28600</v>
      </c>
      <c r="N4617" s="6">
        <f>IF(AND(D4617&lt;=TOTAL_BEDS,J4617&lt;=TEMP_WORKER_MAX*TEMP_WORKER_HRS),1,0)</f>
        <v>1</v>
      </c>
      <c r="O4617" s="2">
        <f>L4617-M4617-K4617-FIXED_COSTS</f>
        <v>21601.65922113548</v>
      </c>
      <c r="P4617" s="2">
        <f>IF(N4617=1,O4617,"")</f>
        <v>21601.65922113548</v>
      </c>
    </row>
    <row r="4618">
      <c r="A4618" s="6">
        <v>7</v>
      </c>
      <c r="B4618" s="6">
        <v>1</v>
      </c>
      <c r="C4618" s="6">
        <v>26</v>
      </c>
      <c r="D4618" s="6">
        <f>A4618+B4618+C4618</f>
        <v>34</v>
      </c>
      <c r="E4618" s="5">
        <f>IF(A4618=0,0,A4618*LABOR_HRS_WK_TOM*SEASON_WEEKS*(1+DIM_PCT_TOM)^A4618)</f>
        <v>1227.6917730000007</v>
      </c>
      <c r="F4618" s="5">
        <f>IF(B4618=0,0,B4618*LABOR_HRS_WK_CAR*SEASON_WEEKS*(1+DIM_PCT_CAR)^B4618)</f>
        <v>30.749999999999996</v>
      </c>
      <c r="G4618" s="5">
        <f>IF(C4618=0,0,C4618*LABOR_HRS_WK_MES*SEASON_WEEKS*(1+DIM_PCT_MES)^C4618)</f>
        <v>1616.0570598233128</v>
      </c>
      <c r="H4618" s="5">
        <f>E4618+F4618+G4618</f>
        <v>2874.4988328233135</v>
      </c>
      <c r="I4618" s="5">
        <f>MIN(H4618,FARMER_HRS)</f>
        <v>720</v>
      </c>
      <c r="J4618" s="5">
        <f>MAX(0,H4618-FARMER_HRS)</f>
        <v>2154.4988328233135</v>
      </c>
      <c r="K4618" s="2">
        <f>I4618*FARMER_RATE+J4618*TEMP_WORKER_RATE</f>
        <v>62404.49362540475</v>
      </c>
      <c r="L4618" s="2">
        <f>A4618*PRICE_TOM+B4618*PRICE_CAR+C4618*PRICE_MES</f>
        <v>133894</v>
      </c>
      <c r="M4618" s="2">
        <f>A4618*FERT_BED_TOM+B4618*FERT_BED_CAR+C4618*FERT_BED_MES</f>
        <v>29480</v>
      </c>
      <c r="N4618" s="6">
        <f>IF(AND(D4618&lt;=TOTAL_BEDS,J4618&lt;=TEMP_WORKER_MAX*TEMP_WORKER_HRS),1,0)</f>
        <v>1</v>
      </c>
      <c r="O4618" s="2">
        <f>L4618-M4618-K4618-FIXED_COSTS</f>
        <v>22009.50637459525</v>
      </c>
      <c r="P4618" s="2">
        <f>IF(N4618=1,O4618,"")</f>
        <v>22009.50637459525</v>
      </c>
    </row>
    <row r="4619">
      <c r="A4619" s="6">
        <v>7</v>
      </c>
      <c r="B4619" s="6">
        <v>1</v>
      </c>
      <c r="C4619" s="6">
        <v>27</v>
      </c>
      <c r="D4619" s="6">
        <f>A4619+B4619+C4619</f>
        <v>35</v>
      </c>
      <c r="E4619" s="5">
        <f>IF(A4619=0,0,A4619*LABOR_HRS_WK_TOM*SEASON_WEEKS*(1+DIM_PCT_TOM)^A4619)</f>
        <v>1227.6917730000007</v>
      </c>
      <c r="F4619" s="5">
        <f>IF(B4619=0,0,B4619*LABOR_HRS_WK_CAR*SEASON_WEEKS*(1+DIM_PCT_CAR)^B4619)</f>
        <v>30.749999999999996</v>
      </c>
      <c r="G4619" s="5">
        <f>IF(C4619=0,0,C4619*LABOR_HRS_WK_MES*SEASON_WEEKS*(1+DIM_PCT_MES)^C4619)</f>
        <v>1699.19076434307</v>
      </c>
      <c r="H4619" s="5">
        <f>E4619+F4619+G4619</f>
        <v>2957.6325373430709</v>
      </c>
      <c r="I4619" s="5">
        <f>MIN(H4619,FARMER_HRS)</f>
        <v>720</v>
      </c>
      <c r="J4619" s="5">
        <f>MAX(0,H4619-FARMER_HRS)</f>
        <v>2237.6325373430709</v>
      </c>
      <c r="K4619" s="2">
        <f>I4619*FARMER_RATE+J4619*TEMP_WORKER_RATE</f>
        <v>63847.787106650532</v>
      </c>
      <c r="L4619" s="2">
        <f>A4619*PRICE_TOM+B4619*PRICE_CAR+C4619*PRICE_MES</f>
        <v>136594</v>
      </c>
      <c r="M4619" s="2">
        <f>A4619*FERT_BED_TOM+B4619*FERT_BED_CAR+C4619*FERT_BED_MES</f>
        <v>30360</v>
      </c>
      <c r="N4619" s="6">
        <f>IF(AND(D4619&lt;=TOTAL_BEDS,J4619&lt;=TEMP_WORKER_MAX*TEMP_WORKER_HRS),1,0)</f>
        <v>1</v>
      </c>
      <c r="O4619" s="2">
        <f>L4619-M4619-K4619-FIXED_COSTS</f>
        <v>22386.212893349468</v>
      </c>
      <c r="P4619" s="2">
        <f>IF(N4619=1,O4619,"")</f>
        <v>22386.212893349468</v>
      </c>
    </row>
    <row r="4620">
      <c r="A4620" s="6">
        <v>7</v>
      </c>
      <c r="B4620" s="6">
        <v>1</v>
      </c>
      <c r="C4620" s="6">
        <v>28</v>
      </c>
      <c r="D4620" s="6">
        <f>A4620+B4620+C4620</f>
        <v>36</v>
      </c>
      <c r="E4620" s="5">
        <f>IF(A4620=0,0,A4620*LABOR_HRS_WK_TOM*SEASON_WEEKS*(1+DIM_PCT_TOM)^A4620)</f>
        <v>1227.6917730000007</v>
      </c>
      <c r="F4620" s="5">
        <f>IF(B4620=0,0,B4620*LABOR_HRS_WK_CAR*SEASON_WEEKS*(1+DIM_PCT_CAR)^B4620)</f>
        <v>30.749999999999996</v>
      </c>
      <c r="G4620" s="5">
        <f>IF(C4620=0,0,C4620*LABOR_HRS_WK_MES*SEASON_WEEKS*(1+DIM_PCT_MES)^C4620)</f>
        <v>1784.1503025602233</v>
      </c>
      <c r="H4620" s="5">
        <f>E4620+F4620+G4620</f>
        <v>3042.5920755602237</v>
      </c>
      <c r="I4620" s="5">
        <f>MIN(H4620,FARMER_HRS)</f>
        <v>720</v>
      </c>
      <c r="J4620" s="5">
        <f>MAX(0,H4620-FARMER_HRS)</f>
        <v>2322.5920755602237</v>
      </c>
      <c r="K4620" s="2">
        <f>I4620*FARMER_RATE+J4620*TEMP_WORKER_RATE</f>
        <v>65322.779089587217</v>
      </c>
      <c r="L4620" s="2">
        <f>A4620*PRICE_TOM+B4620*PRICE_CAR+C4620*PRICE_MES</f>
        <v>139294</v>
      </c>
      <c r="M4620" s="2">
        <f>A4620*FERT_BED_TOM+B4620*FERT_BED_CAR+C4620*FERT_BED_MES</f>
        <v>31240</v>
      </c>
      <c r="N4620" s="6">
        <f>IF(AND(D4620&lt;=TOTAL_BEDS,J4620&lt;=TEMP_WORKER_MAX*TEMP_WORKER_HRS),1,0)</f>
        <v>1</v>
      </c>
      <c r="O4620" s="2">
        <f>L4620-M4620-K4620-FIXED_COSTS</f>
        <v>22731.220910412783</v>
      </c>
      <c r="P4620" s="2">
        <f>IF(N4620=1,O4620,"")</f>
        <v>22731.220910412783</v>
      </c>
    </row>
    <row r="4621">
      <c r="A4621" s="6">
        <v>7</v>
      </c>
      <c r="B4621" s="6">
        <v>1</v>
      </c>
      <c r="C4621" s="6">
        <v>29</v>
      </c>
      <c r="D4621" s="6">
        <f>A4621+B4621+C4621</f>
        <v>37</v>
      </c>
      <c r="E4621" s="5">
        <f>IF(A4621=0,0,A4621*LABOR_HRS_WK_TOM*SEASON_WEEKS*(1+DIM_PCT_TOM)^A4621)</f>
        <v>1227.6917730000007</v>
      </c>
      <c r="F4621" s="5">
        <f>IF(B4621=0,0,B4621*LABOR_HRS_WK_CAR*SEASON_WEEKS*(1+DIM_PCT_CAR)^B4621)</f>
        <v>30.749999999999996</v>
      </c>
      <c r="G4621" s="5">
        <f>IF(C4621=0,0,C4621*LABOR_HRS_WK_MES*SEASON_WEEKS*(1+DIM_PCT_MES)^C4621)</f>
        <v>1870.9683306758766</v>
      </c>
      <c r="H4621" s="5">
        <f>E4621+F4621+G4621</f>
        <v>3129.4101036758775</v>
      </c>
      <c r="I4621" s="5">
        <f>MIN(H4621,FARMER_HRS)</f>
        <v>720</v>
      </c>
      <c r="J4621" s="5">
        <f>MAX(0,H4621-FARMER_HRS)</f>
        <v>2409.4101036758775</v>
      </c>
      <c r="K4621" s="2">
        <f>I4621*FARMER_RATE+J4621*TEMP_WORKER_RATE</f>
        <v>66830.036522150651</v>
      </c>
      <c r="L4621" s="2">
        <f>A4621*PRICE_TOM+B4621*PRICE_CAR+C4621*PRICE_MES</f>
        <v>141994</v>
      </c>
      <c r="M4621" s="2">
        <f>A4621*FERT_BED_TOM+B4621*FERT_BED_CAR+C4621*FERT_BED_MES</f>
        <v>32120</v>
      </c>
      <c r="N4621" s="6">
        <f>IF(AND(D4621&lt;=TOTAL_BEDS,J4621&lt;=TEMP_WORKER_MAX*TEMP_WORKER_HRS),1,0)</f>
        <v>1</v>
      </c>
      <c r="O4621" s="2">
        <f>L4621-M4621-K4621-FIXED_COSTS</f>
        <v>23043.963477849349</v>
      </c>
      <c r="P4621" s="2">
        <f>IF(N4621=1,O4621,"")</f>
        <v>23043.963477849349</v>
      </c>
    </row>
    <row r="4622">
      <c r="A4622" s="6">
        <v>7</v>
      </c>
      <c r="B4622" s="6">
        <v>1</v>
      </c>
      <c r="C4622" s="6">
        <v>30</v>
      </c>
      <c r="D4622" s="6">
        <f>A4622+B4622+C4622</f>
        <v>38</v>
      </c>
      <c r="E4622" s="5">
        <f>IF(A4622=0,0,A4622*LABOR_HRS_WK_TOM*SEASON_WEEKS*(1+DIM_PCT_TOM)^A4622)</f>
        <v>1227.6917730000007</v>
      </c>
      <c r="F4622" s="5">
        <f>IF(B4622=0,0,B4622*LABOR_HRS_WK_CAR*SEASON_WEEKS*(1+DIM_PCT_CAR)^B4622)</f>
        <v>30.749999999999996</v>
      </c>
      <c r="G4622" s="5">
        <f>IF(C4622=0,0,C4622*LABOR_HRS_WK_MES*SEASON_WEEKS*(1+DIM_PCT_MES)^C4622)</f>
        <v>1959.6780360096466</v>
      </c>
      <c r="H4622" s="5">
        <f>E4622+F4622+G4622</f>
        <v>3218.1198090096473</v>
      </c>
      <c r="I4622" s="5">
        <f>MIN(H4622,FARMER_HRS)</f>
        <v>720</v>
      </c>
      <c r="J4622" s="5">
        <f>MAX(0,H4622-FARMER_HRS)</f>
        <v>2498.1198090096473</v>
      </c>
      <c r="K4622" s="2">
        <f>I4622*FARMER_RATE+J4622*TEMP_WORKER_RATE</f>
        <v>68370.135573084146</v>
      </c>
      <c r="L4622" s="2">
        <f>A4622*PRICE_TOM+B4622*PRICE_CAR+C4622*PRICE_MES</f>
        <v>144694</v>
      </c>
      <c r="M4622" s="2">
        <f>A4622*FERT_BED_TOM+B4622*FERT_BED_CAR+C4622*FERT_BED_MES</f>
        <v>33000</v>
      </c>
      <c r="N4622" s="6">
        <f>IF(AND(D4622&lt;=TOTAL_BEDS,J4622&lt;=TEMP_WORKER_MAX*TEMP_WORKER_HRS),1,0)</f>
        <v>1</v>
      </c>
      <c r="O4622" s="2">
        <f>L4622-M4622-K4622-FIXED_COSTS</f>
        <v>23323.864426915854</v>
      </c>
      <c r="P4622" s="2">
        <f>IF(N4622=1,O4622,"")</f>
        <v>23323.864426915854</v>
      </c>
    </row>
    <row r="4623">
      <c r="A4623" s="6">
        <v>7</v>
      </c>
      <c r="B4623" s="6">
        <v>2</v>
      </c>
      <c r="C4623" s="6">
        <v>0</v>
      </c>
      <c r="D4623" s="6">
        <f>A4623+B4623+C4623</f>
        <v>9</v>
      </c>
      <c r="E4623" s="5">
        <f>IF(A4623=0,0,A4623*LABOR_HRS_WK_TOM*SEASON_WEEKS*(1+DIM_PCT_TOM)^A4623)</f>
        <v>1227.6917730000007</v>
      </c>
      <c r="F4623" s="5">
        <f>IF(B4623=0,0,B4623*LABOR_HRS_WK_CAR*SEASON_WEEKS*(1+DIM_PCT_CAR)^B4623)</f>
        <v>63.037499999999994</v>
      </c>
      <c r="G4623" s="5">
        <f>IF(C4623=0,0,C4623*LABOR_HRS_WK_MES*SEASON_WEEKS*(1+DIM_PCT_MES)^C4623)</f>
        <v>0</v>
      </c>
      <c r="H4623" s="5">
        <f>E4623+F4623+G4623</f>
        <v>1290.7292730000006</v>
      </c>
      <c r="I4623" s="5">
        <f>MIN(H4623,FARMER_HRS)</f>
        <v>720</v>
      </c>
      <c r="J4623" s="5">
        <f>MAX(0,H4623-FARMER_HRS)</f>
        <v>570.7292730000006</v>
      </c>
      <c r="K4623" s="2">
        <f>I4623*FARMER_RATE+J4623*TEMP_WORKER_RATE</f>
        <v>34908.494322916675</v>
      </c>
      <c r="L4623" s="2">
        <f>A4623*PRICE_TOM+B4623*PRICE_CAR+C4623*PRICE_MES</f>
        <v>65788</v>
      </c>
      <c r="M4623" s="2">
        <f>A4623*FERT_BED_TOM+B4623*FERT_BED_CAR+C4623*FERT_BED_MES</f>
        <v>7040</v>
      </c>
      <c r="N4623" s="6">
        <f>IF(AND(D4623&lt;=TOTAL_BEDS,J4623&lt;=TEMP_WORKER_MAX*TEMP_WORKER_HRS),1,0)</f>
        <v>1</v>
      </c>
      <c r="O4623" s="2">
        <f>L4623-M4623-K4623-FIXED_COSTS</f>
        <v>3839.5056770833253</v>
      </c>
      <c r="P4623" s="2">
        <f>IF(N4623=1,O4623,"")</f>
        <v>3839.5056770833253</v>
      </c>
    </row>
    <row r="4624">
      <c r="A4624" s="6">
        <v>7</v>
      </c>
      <c r="B4624" s="6">
        <v>2</v>
      </c>
      <c r="C4624" s="6">
        <v>1</v>
      </c>
      <c r="D4624" s="6">
        <f>A4624+B4624+C4624</f>
        <v>10</v>
      </c>
      <c r="E4624" s="5">
        <f>IF(A4624=0,0,A4624*LABOR_HRS_WK_TOM*SEASON_WEEKS*(1+DIM_PCT_TOM)^A4624)</f>
        <v>1227.6917730000007</v>
      </c>
      <c r="F4624" s="5">
        <f>IF(B4624=0,0,B4624*LABOR_HRS_WK_CAR*SEASON_WEEKS*(1+DIM_PCT_CAR)^B4624)</f>
        <v>63.037499999999994</v>
      </c>
      <c r="G4624" s="5">
        <f>IF(C4624=0,0,C4624*LABOR_HRS_WK_MES*SEASON_WEEKS*(1+DIM_PCT_MES)^C4624)</f>
        <v>45.5625</v>
      </c>
      <c r="H4624" s="5">
        <f>E4624+F4624+G4624</f>
        <v>1336.2917730000006</v>
      </c>
      <c r="I4624" s="5">
        <f>MIN(H4624,FARMER_HRS)</f>
        <v>720</v>
      </c>
      <c r="J4624" s="5">
        <f>MAX(0,H4624-FARMER_HRS)</f>
        <v>616.2917730000006</v>
      </c>
      <c r="K4624" s="2">
        <f>I4624*FARMER_RATE+J4624*TEMP_WORKER_RATE</f>
        <v>35699.509947916675</v>
      </c>
      <c r="L4624" s="2">
        <f>A4624*PRICE_TOM+B4624*PRICE_CAR+C4624*PRICE_MES</f>
        <v>68488</v>
      </c>
      <c r="M4624" s="2">
        <f>A4624*FERT_BED_TOM+B4624*FERT_BED_CAR+C4624*FERT_BED_MES</f>
        <v>7920</v>
      </c>
      <c r="N4624" s="6">
        <f>IF(AND(D4624&lt;=TOTAL_BEDS,J4624&lt;=TEMP_WORKER_MAX*TEMP_WORKER_HRS),1,0)</f>
        <v>1</v>
      </c>
      <c r="O4624" s="2">
        <f>L4624-M4624-K4624-FIXED_COSTS</f>
        <v>4868.4900520833253</v>
      </c>
      <c r="P4624" s="2">
        <f>IF(N4624=1,O4624,"")</f>
        <v>4868.4900520833253</v>
      </c>
    </row>
    <row r="4625">
      <c r="A4625" s="6">
        <v>7</v>
      </c>
      <c r="B4625" s="6">
        <v>2</v>
      </c>
      <c r="C4625" s="6">
        <v>2</v>
      </c>
      <c r="D4625" s="6">
        <f>A4625+B4625+C4625</f>
        <v>11</v>
      </c>
      <c r="E4625" s="5">
        <f>IF(A4625=0,0,A4625*LABOR_HRS_WK_TOM*SEASON_WEEKS*(1+DIM_PCT_TOM)^A4625)</f>
        <v>1227.6917730000007</v>
      </c>
      <c r="F4625" s="5">
        <f>IF(B4625=0,0,B4625*LABOR_HRS_WK_CAR*SEASON_WEEKS*(1+DIM_PCT_CAR)^B4625)</f>
        <v>63.037499999999994</v>
      </c>
      <c r="G4625" s="5">
        <f>IF(C4625=0,0,C4625*LABOR_HRS_WK_MES*SEASON_WEEKS*(1+DIM_PCT_MES)^C4625)</f>
        <v>92.2640625</v>
      </c>
      <c r="H4625" s="5">
        <f>E4625+F4625+G4625</f>
        <v>1382.9933355000005</v>
      </c>
      <c r="I4625" s="5">
        <f>MIN(H4625,FARMER_HRS)</f>
        <v>720</v>
      </c>
      <c r="J4625" s="5">
        <f>MAX(0,H4625-FARMER_HRS)</f>
        <v>662.99333550000051</v>
      </c>
      <c r="K4625" s="2">
        <f>I4625*FARMER_RATE+J4625*TEMP_WORKER_RATE</f>
        <v>36510.300963541675</v>
      </c>
      <c r="L4625" s="2">
        <f>A4625*PRICE_TOM+B4625*PRICE_CAR+C4625*PRICE_MES</f>
        <v>71188</v>
      </c>
      <c r="M4625" s="2">
        <f>A4625*FERT_BED_TOM+B4625*FERT_BED_CAR+C4625*FERT_BED_MES</f>
        <v>8800</v>
      </c>
      <c r="N4625" s="6">
        <f>IF(AND(D4625&lt;=TOTAL_BEDS,J4625&lt;=TEMP_WORKER_MAX*TEMP_WORKER_HRS),1,0)</f>
        <v>1</v>
      </c>
      <c r="O4625" s="2">
        <f>L4625-M4625-K4625-FIXED_COSTS</f>
        <v>5877.6990364583253</v>
      </c>
      <c r="P4625" s="2">
        <f>IF(N4625=1,O4625,"")</f>
        <v>5877.6990364583253</v>
      </c>
    </row>
    <row r="4626">
      <c r="A4626" s="6">
        <v>7</v>
      </c>
      <c r="B4626" s="6">
        <v>2</v>
      </c>
      <c r="C4626" s="6">
        <v>3</v>
      </c>
      <c r="D4626" s="6">
        <f>A4626+B4626+C4626</f>
        <v>12</v>
      </c>
      <c r="E4626" s="5">
        <f>IF(A4626=0,0,A4626*LABOR_HRS_WK_TOM*SEASON_WEEKS*(1+DIM_PCT_TOM)^A4626)</f>
        <v>1227.6917730000007</v>
      </c>
      <c r="F4626" s="5">
        <f>IF(B4626=0,0,B4626*LABOR_HRS_WK_CAR*SEASON_WEEKS*(1+DIM_PCT_CAR)^B4626)</f>
        <v>63.037499999999994</v>
      </c>
      <c r="G4626" s="5">
        <f>IF(C4626=0,0,C4626*LABOR_HRS_WK_MES*SEASON_WEEKS*(1+DIM_PCT_MES)^C4626)</f>
        <v>140.12604492187498</v>
      </c>
      <c r="H4626" s="5">
        <f>E4626+F4626+G4626</f>
        <v>1430.8553179218757</v>
      </c>
      <c r="I4626" s="5">
        <f>MIN(H4626,FARMER_HRS)</f>
        <v>720</v>
      </c>
      <c r="J4626" s="5">
        <f>MAX(0,H4626-FARMER_HRS)</f>
        <v>710.85531792187567</v>
      </c>
      <c r="K4626" s="2">
        <f>I4626*FARMER_RATE+J4626*TEMP_WORKER_RATE</f>
        <v>37341.2381583659</v>
      </c>
      <c r="L4626" s="2">
        <f>A4626*PRICE_TOM+B4626*PRICE_CAR+C4626*PRICE_MES</f>
        <v>73888</v>
      </c>
      <c r="M4626" s="2">
        <f>A4626*FERT_BED_TOM+B4626*FERT_BED_CAR+C4626*FERT_BED_MES</f>
        <v>9680</v>
      </c>
      <c r="N4626" s="6">
        <f>IF(AND(D4626&lt;=TOTAL_BEDS,J4626&lt;=TEMP_WORKER_MAX*TEMP_WORKER_HRS),1,0)</f>
        <v>1</v>
      </c>
      <c r="O4626" s="2">
        <f>L4626-M4626-K4626-FIXED_COSTS</f>
        <v>6866.7618416340993</v>
      </c>
      <c r="P4626" s="2">
        <f>IF(N4626=1,O4626,"")</f>
        <v>6866.7618416340993</v>
      </c>
    </row>
    <row r="4627">
      <c r="A4627" s="6">
        <v>7</v>
      </c>
      <c r="B4627" s="6">
        <v>2</v>
      </c>
      <c r="C4627" s="6">
        <v>4</v>
      </c>
      <c r="D4627" s="6">
        <f>A4627+B4627+C4627</f>
        <v>13</v>
      </c>
      <c r="E4627" s="5">
        <f>IF(A4627=0,0,A4627*LABOR_HRS_WK_TOM*SEASON_WEEKS*(1+DIM_PCT_TOM)^A4627)</f>
        <v>1227.6917730000007</v>
      </c>
      <c r="F4627" s="5">
        <f>IF(B4627=0,0,B4627*LABOR_HRS_WK_CAR*SEASON_WEEKS*(1+DIM_PCT_CAR)^B4627)</f>
        <v>63.037499999999994</v>
      </c>
      <c r="G4627" s="5">
        <f>IF(C4627=0,0,C4627*LABOR_HRS_WK_MES*SEASON_WEEKS*(1+DIM_PCT_MES)^C4627)</f>
        <v>189.17016064453119</v>
      </c>
      <c r="H4627" s="5">
        <f>E4627+F4627+G4627</f>
        <v>1479.8994336445319</v>
      </c>
      <c r="I4627" s="5">
        <f>MIN(H4627,FARMER_HRS)</f>
        <v>720</v>
      </c>
      <c r="J4627" s="5">
        <f>MAX(0,H4627-FARMER_HRS)</f>
        <v>759.89943364453188</v>
      </c>
      <c r="K4627" s="2">
        <f>I4627*FARMER_RATE+J4627*TEMP_WORKER_RATE</f>
        <v>38192.69850077312</v>
      </c>
      <c r="L4627" s="2">
        <f>A4627*PRICE_TOM+B4627*PRICE_CAR+C4627*PRICE_MES</f>
        <v>76588</v>
      </c>
      <c r="M4627" s="2">
        <f>A4627*FERT_BED_TOM+B4627*FERT_BED_CAR+C4627*FERT_BED_MES</f>
        <v>10560</v>
      </c>
      <c r="N4627" s="6">
        <f>IF(AND(D4627&lt;=TOTAL_BEDS,J4627&lt;=TEMP_WORKER_MAX*TEMP_WORKER_HRS),1,0)</f>
        <v>1</v>
      </c>
      <c r="O4627" s="2">
        <f>L4627-M4627-K4627-FIXED_COSTS</f>
        <v>7835.30149922688</v>
      </c>
      <c r="P4627" s="2">
        <f>IF(N4627=1,O4627,"")</f>
        <v>7835.30149922688</v>
      </c>
    </row>
    <row r="4628">
      <c r="A4628" s="6">
        <v>7</v>
      </c>
      <c r="B4628" s="6">
        <v>2</v>
      </c>
      <c r="C4628" s="6">
        <v>5</v>
      </c>
      <c r="D4628" s="6">
        <f>A4628+B4628+C4628</f>
        <v>14</v>
      </c>
      <c r="E4628" s="5">
        <f>IF(A4628=0,0,A4628*LABOR_HRS_WK_TOM*SEASON_WEEKS*(1+DIM_PCT_TOM)^A4628)</f>
        <v>1227.6917730000007</v>
      </c>
      <c r="F4628" s="5">
        <f>IF(B4628=0,0,B4628*LABOR_HRS_WK_CAR*SEASON_WEEKS*(1+DIM_PCT_CAR)^B4628)</f>
        <v>63.037499999999994</v>
      </c>
      <c r="G4628" s="5">
        <f>IF(C4628=0,0,C4628*LABOR_HRS_WK_MES*SEASON_WEEKS*(1+DIM_PCT_MES)^C4628)</f>
        <v>239.41848456573481</v>
      </c>
      <c r="H4628" s="5">
        <f>E4628+F4628+G4628</f>
        <v>1530.1477575657354</v>
      </c>
      <c r="I4628" s="5">
        <f>MIN(H4628,FARMER_HRS)</f>
        <v>720</v>
      </c>
      <c r="J4628" s="5">
        <f>MAX(0,H4628-FARMER_HRS)</f>
        <v>810.14775756573545</v>
      </c>
      <c r="K4628" s="2">
        <f>I4628*FARMER_RATE+J4628*TEMP_WORKER_RATE</f>
        <v>39065.065235516238</v>
      </c>
      <c r="L4628" s="2">
        <f>A4628*PRICE_TOM+B4628*PRICE_CAR+C4628*PRICE_MES</f>
        <v>79288</v>
      </c>
      <c r="M4628" s="2">
        <f>A4628*FERT_BED_TOM+B4628*FERT_BED_CAR+C4628*FERT_BED_MES</f>
        <v>11440</v>
      </c>
      <c r="N4628" s="6">
        <f>IF(AND(D4628&lt;=TOTAL_BEDS,J4628&lt;=TEMP_WORKER_MAX*TEMP_WORKER_HRS),1,0)</f>
        <v>1</v>
      </c>
      <c r="O4628" s="2">
        <f>L4628-M4628-K4628-FIXED_COSTS</f>
        <v>8782.9347644837617</v>
      </c>
      <c r="P4628" s="2">
        <f>IF(N4628=1,O4628,"")</f>
        <v>8782.9347644837617</v>
      </c>
    </row>
    <row r="4629">
      <c r="A4629" s="6">
        <v>7</v>
      </c>
      <c r="B4629" s="6">
        <v>2</v>
      </c>
      <c r="C4629" s="6">
        <v>6</v>
      </c>
      <c r="D4629" s="6">
        <f>A4629+B4629+C4629</f>
        <v>15</v>
      </c>
      <c r="E4629" s="5">
        <f>IF(A4629=0,0,A4629*LABOR_HRS_WK_TOM*SEASON_WEEKS*(1+DIM_PCT_TOM)^A4629)</f>
        <v>1227.6917730000007</v>
      </c>
      <c r="F4629" s="5">
        <f>IF(B4629=0,0,B4629*LABOR_HRS_WK_CAR*SEASON_WEEKS*(1+DIM_PCT_CAR)^B4629)</f>
        <v>63.037499999999994</v>
      </c>
      <c r="G4629" s="5">
        <f>IF(C4629=0,0,C4629*LABOR_HRS_WK_MES*SEASON_WEEKS*(1+DIM_PCT_MES)^C4629)</f>
        <v>290.89345874736773</v>
      </c>
      <c r="H4629" s="5">
        <f>E4629+F4629+G4629</f>
        <v>1581.6227317473683</v>
      </c>
      <c r="I4629" s="5">
        <f>MIN(H4629,FARMER_HRS)</f>
        <v>720</v>
      </c>
      <c r="J4629" s="5">
        <f>MAX(0,H4629-FARMER_HRS)</f>
        <v>861.62273174736833</v>
      </c>
      <c r="K4629" s="2">
        <f>I4629*FARMER_RATE+J4629*TEMP_WORKER_RATE</f>
        <v>39958.72798172514</v>
      </c>
      <c r="L4629" s="2">
        <f>A4629*PRICE_TOM+B4629*PRICE_CAR+C4629*PRICE_MES</f>
        <v>81988</v>
      </c>
      <c r="M4629" s="2">
        <f>A4629*FERT_BED_TOM+B4629*FERT_BED_CAR+C4629*FERT_BED_MES</f>
        <v>12320</v>
      </c>
      <c r="N4629" s="6">
        <f>IF(AND(D4629&lt;=TOTAL_BEDS,J4629&lt;=TEMP_WORKER_MAX*TEMP_WORKER_HRS),1,0)</f>
        <v>1</v>
      </c>
      <c r="O4629" s="2">
        <f>L4629-M4629-K4629-FIXED_COSTS</f>
        <v>9709.27201827486</v>
      </c>
      <c r="P4629" s="2">
        <f>IF(N4629=1,O4629,"")</f>
        <v>9709.27201827486</v>
      </c>
    </row>
    <row r="4630">
      <c r="A4630" s="6">
        <v>7</v>
      </c>
      <c r="B4630" s="6">
        <v>2</v>
      </c>
      <c r="C4630" s="6">
        <v>7</v>
      </c>
      <c r="D4630" s="6">
        <f>A4630+B4630+C4630</f>
        <v>16</v>
      </c>
      <c r="E4630" s="5">
        <f>IF(A4630=0,0,A4630*LABOR_HRS_WK_TOM*SEASON_WEEKS*(1+DIM_PCT_TOM)^A4630)</f>
        <v>1227.6917730000007</v>
      </c>
      <c r="F4630" s="5">
        <f>IF(B4630=0,0,B4630*LABOR_HRS_WK_CAR*SEASON_WEEKS*(1+DIM_PCT_CAR)^B4630)</f>
        <v>63.037499999999994</v>
      </c>
      <c r="G4630" s="5">
        <f>IF(C4630=0,0,C4630*LABOR_HRS_WK_MES*SEASON_WEEKS*(1+DIM_PCT_MES)^C4630)</f>
        <v>343.61789814532818</v>
      </c>
      <c r="H4630" s="5">
        <f>E4630+F4630+G4630</f>
        <v>1634.3471711453287</v>
      </c>
      <c r="I4630" s="5">
        <f>MIN(H4630,FARMER_HRS)</f>
        <v>720</v>
      </c>
      <c r="J4630" s="5">
        <f>MAX(0,H4630-FARMER_HRS)</f>
        <v>914.34717114532873</v>
      </c>
      <c r="K4630" s="2">
        <f>I4630*FARMER_RATE+J4630*TEMP_WORKER_RATE</f>
        <v>40874.082832384178</v>
      </c>
      <c r="L4630" s="2">
        <f>A4630*PRICE_TOM+B4630*PRICE_CAR+C4630*PRICE_MES</f>
        <v>84688</v>
      </c>
      <c r="M4630" s="2">
        <f>A4630*FERT_BED_TOM+B4630*FERT_BED_CAR+C4630*FERT_BED_MES</f>
        <v>13200</v>
      </c>
      <c r="N4630" s="6">
        <f>IF(AND(D4630&lt;=TOTAL_BEDS,J4630&lt;=TEMP_WORKER_MAX*TEMP_WORKER_HRS),1,0)</f>
        <v>1</v>
      </c>
      <c r="O4630" s="2">
        <f>L4630-M4630-K4630-FIXED_COSTS</f>
        <v>10613.917167615822</v>
      </c>
      <c r="P4630" s="2">
        <f>IF(N4630=1,O4630,"")</f>
        <v>10613.917167615822</v>
      </c>
    </row>
    <row r="4631">
      <c r="A4631" s="6">
        <v>7</v>
      </c>
      <c r="B4631" s="6">
        <v>2</v>
      </c>
      <c r="C4631" s="6">
        <v>8</v>
      </c>
      <c r="D4631" s="6">
        <f>A4631+B4631+C4631</f>
        <v>17</v>
      </c>
      <c r="E4631" s="5">
        <f>IF(A4631=0,0,A4631*LABOR_HRS_WK_TOM*SEASON_WEEKS*(1+DIM_PCT_TOM)^A4631)</f>
        <v>1227.6917730000007</v>
      </c>
      <c r="F4631" s="5">
        <f>IF(B4631=0,0,B4631*LABOR_HRS_WK_CAR*SEASON_WEEKS*(1+DIM_PCT_CAR)^B4631)</f>
        <v>63.037499999999994</v>
      </c>
      <c r="G4631" s="5">
        <f>IF(C4631=0,0,C4631*LABOR_HRS_WK_MES*SEASON_WEEKS*(1+DIM_PCT_MES)^C4631)</f>
        <v>397.61499642530833</v>
      </c>
      <c r="H4631" s="5">
        <f>E4631+F4631+G4631</f>
        <v>1688.344269425309</v>
      </c>
      <c r="I4631" s="5">
        <f>MIN(H4631,FARMER_HRS)</f>
        <v>720</v>
      </c>
      <c r="J4631" s="5">
        <f>MAX(0,H4631-FARMER_HRS)</f>
        <v>968.344269425309</v>
      </c>
      <c r="K4631" s="2">
        <f>I4631*FARMER_RATE+J4631*TEMP_WORKER_RATE</f>
        <v>41811.532455300505</v>
      </c>
      <c r="L4631" s="2">
        <f>A4631*PRICE_TOM+B4631*PRICE_CAR+C4631*PRICE_MES</f>
        <v>87388</v>
      </c>
      <c r="M4631" s="2">
        <f>A4631*FERT_BED_TOM+B4631*FERT_BED_CAR+C4631*FERT_BED_MES</f>
        <v>14080</v>
      </c>
      <c r="N4631" s="6">
        <f>IF(AND(D4631&lt;=TOTAL_BEDS,J4631&lt;=TEMP_WORKER_MAX*TEMP_WORKER_HRS),1,0)</f>
        <v>1</v>
      </c>
      <c r="O4631" s="2">
        <f>L4631-M4631-K4631-FIXED_COSTS</f>
        <v>11496.467544699495</v>
      </c>
      <c r="P4631" s="2">
        <f>IF(N4631=1,O4631,"")</f>
        <v>11496.467544699495</v>
      </c>
    </row>
    <row r="4632">
      <c r="A4632" s="6">
        <v>7</v>
      </c>
      <c r="B4632" s="6">
        <v>2</v>
      </c>
      <c r="C4632" s="6">
        <v>9</v>
      </c>
      <c r="D4632" s="6">
        <f>A4632+B4632+C4632</f>
        <v>18</v>
      </c>
      <c r="E4632" s="5">
        <f>IF(A4632=0,0,A4632*LABOR_HRS_WK_TOM*SEASON_WEEKS*(1+DIM_PCT_TOM)^A4632)</f>
        <v>1227.6917730000007</v>
      </c>
      <c r="F4632" s="5">
        <f>IF(B4632=0,0,B4632*LABOR_HRS_WK_CAR*SEASON_WEEKS*(1+DIM_PCT_CAR)^B4632)</f>
        <v>63.037499999999994</v>
      </c>
      <c r="G4632" s="5">
        <f>IF(C4632=0,0,C4632*LABOR_HRS_WK_MES*SEASON_WEEKS*(1+DIM_PCT_MES)^C4632)</f>
        <v>452.90833186570273</v>
      </c>
      <c r="H4632" s="5">
        <f>E4632+F4632+G4632</f>
        <v>1743.6376048657035</v>
      </c>
      <c r="I4632" s="5">
        <f>MIN(H4632,FARMER_HRS)</f>
        <v>720</v>
      </c>
      <c r="J4632" s="5">
        <f>MAX(0,H4632-FARMER_HRS)</f>
        <v>1023.6376048657035</v>
      </c>
      <c r="K4632" s="2">
        <f>I4632*FARMER_RATE+J4632*TEMP_WORKER_RATE</f>
        <v>42771.48619558513</v>
      </c>
      <c r="L4632" s="2">
        <f>A4632*PRICE_TOM+B4632*PRICE_CAR+C4632*PRICE_MES</f>
        <v>90088</v>
      </c>
      <c r="M4632" s="2">
        <f>A4632*FERT_BED_TOM+B4632*FERT_BED_CAR+C4632*FERT_BED_MES</f>
        <v>14960</v>
      </c>
      <c r="N4632" s="6">
        <f>IF(AND(D4632&lt;=TOTAL_BEDS,J4632&lt;=TEMP_WORKER_MAX*TEMP_WORKER_HRS),1,0)</f>
        <v>1</v>
      </c>
      <c r="O4632" s="2">
        <f>L4632-M4632-K4632-FIXED_COSTS</f>
        <v>12356.51380441487</v>
      </c>
      <c r="P4632" s="2">
        <f>IF(N4632=1,O4632,"")</f>
        <v>12356.51380441487</v>
      </c>
    </row>
    <row r="4633">
      <c r="A4633" s="6">
        <v>7</v>
      </c>
      <c r="B4633" s="6">
        <v>2</v>
      </c>
      <c r="C4633" s="6">
        <v>10</v>
      </c>
      <c r="D4633" s="6">
        <f>A4633+B4633+C4633</f>
        <v>19</v>
      </c>
      <c r="E4633" s="5">
        <f>IF(A4633=0,0,A4633*LABOR_HRS_WK_TOM*SEASON_WEEKS*(1+DIM_PCT_TOM)^A4633)</f>
        <v>1227.6917730000007</v>
      </c>
      <c r="F4633" s="5">
        <f>IF(B4633=0,0,B4633*LABOR_HRS_WK_CAR*SEASON_WEEKS*(1+DIM_PCT_CAR)^B4633)</f>
        <v>63.037499999999994</v>
      </c>
      <c r="G4633" s="5">
        <f>IF(C4633=0,0,C4633*LABOR_HRS_WK_MES*SEASON_WEEKS*(1+DIM_PCT_MES)^C4633)</f>
        <v>509.52187334891551</v>
      </c>
      <c r="H4633" s="5">
        <f>E4633+F4633+G4633</f>
        <v>1800.2511463489161</v>
      </c>
      <c r="I4633" s="5">
        <f>MIN(H4633,FARMER_HRS)</f>
        <v>720</v>
      </c>
      <c r="J4633" s="5">
        <f>MAX(0,H4633-FARMER_HRS)</f>
        <v>1080.2511463489161</v>
      </c>
      <c r="K4633" s="2">
        <f>I4633*FARMER_RATE+J4633*TEMP_WORKER_RATE</f>
        <v>43754.360179668685</v>
      </c>
      <c r="L4633" s="2">
        <f>A4633*PRICE_TOM+B4633*PRICE_CAR+C4633*PRICE_MES</f>
        <v>92788</v>
      </c>
      <c r="M4633" s="2">
        <f>A4633*FERT_BED_TOM+B4633*FERT_BED_CAR+C4633*FERT_BED_MES</f>
        <v>15840</v>
      </c>
      <c r="N4633" s="6">
        <f>IF(AND(D4633&lt;=TOTAL_BEDS,J4633&lt;=TEMP_WORKER_MAX*TEMP_WORKER_HRS),1,0)</f>
        <v>1</v>
      </c>
      <c r="O4633" s="2">
        <f>L4633-M4633-K4633-FIXED_COSTS</f>
        <v>13193.639820331315</v>
      </c>
      <c r="P4633" s="2">
        <f>IF(N4633=1,O4633,"")</f>
        <v>13193.639820331315</v>
      </c>
    </row>
    <row r="4634">
      <c r="A4634" s="6">
        <v>7</v>
      </c>
      <c r="B4634" s="6">
        <v>2</v>
      </c>
      <c r="C4634" s="6">
        <v>11</v>
      </c>
      <c r="D4634" s="6">
        <f>A4634+B4634+C4634</f>
        <v>20</v>
      </c>
      <c r="E4634" s="5">
        <f>IF(A4634=0,0,A4634*LABOR_HRS_WK_TOM*SEASON_WEEKS*(1+DIM_PCT_TOM)^A4634)</f>
        <v>1227.6917730000007</v>
      </c>
      <c r="F4634" s="5">
        <f>IF(B4634=0,0,B4634*LABOR_HRS_WK_CAR*SEASON_WEEKS*(1+DIM_PCT_CAR)^B4634)</f>
        <v>63.037499999999994</v>
      </c>
      <c r="G4634" s="5">
        <f>IF(C4634=0,0,C4634*LABOR_HRS_WK_MES*SEASON_WEEKS*(1+DIM_PCT_MES)^C4634)</f>
        <v>567.47998644235463</v>
      </c>
      <c r="H4634" s="5">
        <f>E4634+F4634+G4634</f>
        <v>1858.2092594423552</v>
      </c>
      <c r="I4634" s="5">
        <f>MIN(H4634,FARMER_HRS)</f>
        <v>720</v>
      </c>
      <c r="J4634" s="5">
        <f>MAX(0,H4634-FARMER_HRS)</f>
        <v>1138.2092594423552</v>
      </c>
      <c r="K4634" s="2">
        <f>I4634*FARMER_RATE+J4634*TEMP_WORKER_RATE</f>
        <v>44760.577420874222</v>
      </c>
      <c r="L4634" s="2">
        <f>A4634*PRICE_TOM+B4634*PRICE_CAR+C4634*PRICE_MES</f>
        <v>95488</v>
      </c>
      <c r="M4634" s="2">
        <f>A4634*FERT_BED_TOM+B4634*FERT_BED_CAR+C4634*FERT_BED_MES</f>
        <v>16720</v>
      </c>
      <c r="N4634" s="6">
        <f>IF(AND(D4634&lt;=TOTAL_BEDS,J4634&lt;=TEMP_WORKER_MAX*TEMP_WORKER_HRS),1,0)</f>
        <v>1</v>
      </c>
      <c r="O4634" s="2">
        <f>L4634-M4634-K4634-FIXED_COSTS</f>
        <v>14007.422579125778</v>
      </c>
      <c r="P4634" s="2">
        <f>IF(N4634=1,O4634,"")</f>
        <v>14007.422579125778</v>
      </c>
    </row>
    <row r="4635">
      <c r="A4635" s="6">
        <v>7</v>
      </c>
      <c r="B4635" s="6">
        <v>2</v>
      </c>
      <c r="C4635" s="6">
        <v>12</v>
      </c>
      <c r="D4635" s="6">
        <f>A4635+B4635+C4635</f>
        <v>21</v>
      </c>
      <c r="E4635" s="5">
        <f>IF(A4635=0,0,A4635*LABOR_HRS_WK_TOM*SEASON_WEEKS*(1+DIM_PCT_TOM)^A4635)</f>
        <v>1227.6917730000007</v>
      </c>
      <c r="F4635" s="5">
        <f>IF(B4635=0,0,B4635*LABOR_HRS_WK_CAR*SEASON_WEEKS*(1+DIM_PCT_CAR)^B4635)</f>
        <v>63.037499999999994</v>
      </c>
      <c r="G4635" s="5">
        <f>IF(C4635=0,0,C4635*LABOR_HRS_WK_MES*SEASON_WEEKS*(1+DIM_PCT_MES)^C4635)</f>
        <v>626.807439570419</v>
      </c>
      <c r="H4635" s="5">
        <f>E4635+F4635+G4635</f>
        <v>1917.5367125704197</v>
      </c>
      <c r="I4635" s="5">
        <f>MIN(H4635,FARMER_HRS)</f>
        <v>720</v>
      </c>
      <c r="J4635" s="5">
        <f>MAX(0,H4635-FARMER_HRS)</f>
        <v>1197.5367125704197</v>
      </c>
      <c r="K4635" s="2">
        <f>I4635*FARMER_RATE+J4635*TEMP_WORKER_RATE</f>
        <v>45790.567926569784</v>
      </c>
      <c r="L4635" s="2">
        <f>A4635*PRICE_TOM+B4635*PRICE_CAR+C4635*PRICE_MES</f>
        <v>98188</v>
      </c>
      <c r="M4635" s="2">
        <f>A4635*FERT_BED_TOM+B4635*FERT_BED_CAR+C4635*FERT_BED_MES</f>
        <v>17600</v>
      </c>
      <c r="N4635" s="6">
        <f>IF(AND(D4635&lt;=TOTAL_BEDS,J4635&lt;=TEMP_WORKER_MAX*TEMP_WORKER_HRS),1,0)</f>
        <v>1</v>
      </c>
      <c r="O4635" s="2">
        <f>L4635-M4635-K4635-FIXED_COSTS</f>
        <v>14797.432073430216</v>
      </c>
      <c r="P4635" s="2">
        <f>IF(N4635=1,O4635,"")</f>
        <v>14797.432073430216</v>
      </c>
    </row>
    <row r="4636">
      <c r="A4636" s="6">
        <v>7</v>
      </c>
      <c r="B4636" s="6">
        <v>2</v>
      </c>
      <c r="C4636" s="6">
        <v>13</v>
      </c>
      <c r="D4636" s="6">
        <f>A4636+B4636+C4636</f>
        <v>22</v>
      </c>
      <c r="E4636" s="5">
        <f>IF(A4636=0,0,A4636*LABOR_HRS_WK_TOM*SEASON_WEEKS*(1+DIM_PCT_TOM)^A4636)</f>
        <v>1227.6917730000007</v>
      </c>
      <c r="F4636" s="5">
        <f>IF(B4636=0,0,B4636*LABOR_HRS_WK_CAR*SEASON_WEEKS*(1+DIM_PCT_CAR)^B4636)</f>
        <v>63.037499999999994</v>
      </c>
      <c r="G4636" s="5">
        <f>IF(C4636=0,0,C4636*LABOR_HRS_WK_MES*SEASON_WEEKS*(1+DIM_PCT_MES)^C4636)</f>
        <v>687.52941027880331</v>
      </c>
      <c r="H4636" s="5">
        <f>E4636+F4636+G4636</f>
        <v>1978.2586832788038</v>
      </c>
      <c r="I4636" s="5">
        <f>MIN(H4636,FARMER_HRS)</f>
        <v>720</v>
      </c>
      <c r="J4636" s="5">
        <f>MAX(0,H4636-FARMER_HRS)</f>
        <v>1258.2586832788038</v>
      </c>
      <c r="K4636" s="2">
        <f>I4636*FARMER_RATE+J4636*TEMP_WORKER_RATE</f>
        <v>46844.768806923676</v>
      </c>
      <c r="L4636" s="2">
        <f>A4636*PRICE_TOM+B4636*PRICE_CAR+C4636*PRICE_MES</f>
        <v>100888</v>
      </c>
      <c r="M4636" s="2">
        <f>A4636*FERT_BED_TOM+B4636*FERT_BED_CAR+C4636*FERT_BED_MES</f>
        <v>18480</v>
      </c>
      <c r="N4636" s="6">
        <f>IF(AND(D4636&lt;=TOTAL_BEDS,J4636&lt;=TEMP_WORKER_MAX*TEMP_WORKER_HRS),1,0)</f>
        <v>1</v>
      </c>
      <c r="O4636" s="2">
        <f>L4636-M4636-K4636-FIXED_COSTS</f>
        <v>15563.231193076324</v>
      </c>
      <c r="P4636" s="2">
        <f>IF(N4636=1,O4636,"")</f>
        <v>15563.231193076324</v>
      </c>
    </row>
    <row r="4637">
      <c r="A4637" s="6">
        <v>7</v>
      </c>
      <c r="B4637" s="6">
        <v>2</v>
      </c>
      <c r="C4637" s="6">
        <v>14</v>
      </c>
      <c r="D4637" s="6">
        <f>A4637+B4637+C4637</f>
        <v>23</v>
      </c>
      <c r="E4637" s="5">
        <f>IF(A4637=0,0,A4637*LABOR_HRS_WK_TOM*SEASON_WEEKS*(1+DIM_PCT_TOM)^A4637)</f>
        <v>1227.6917730000007</v>
      </c>
      <c r="F4637" s="5">
        <f>IF(B4637=0,0,B4637*LABOR_HRS_WK_CAR*SEASON_WEEKS*(1+DIM_PCT_CAR)^B4637)</f>
        <v>63.037499999999994</v>
      </c>
      <c r="G4637" s="5">
        <f>IF(C4637=0,0,C4637*LABOR_HRS_WK_MES*SEASON_WEEKS*(1+DIM_PCT_MES)^C4637)</f>
        <v>749.67149159246435</v>
      </c>
      <c r="H4637" s="5">
        <f>E4637+F4637+G4637</f>
        <v>2040.4007645924648</v>
      </c>
      <c r="I4637" s="5">
        <f>MIN(H4637,FARMER_HRS)</f>
        <v>720</v>
      </c>
      <c r="J4637" s="5">
        <f>MAX(0,H4637-FARMER_HRS)</f>
        <v>1320.4007645924648</v>
      </c>
      <c r="K4637" s="2">
        <f>I4637*FARMER_RATE+J4637*TEMP_WORKER_RATE</f>
        <v>47923.624385285846</v>
      </c>
      <c r="L4637" s="2">
        <f>A4637*PRICE_TOM+B4637*PRICE_CAR+C4637*PRICE_MES</f>
        <v>103588</v>
      </c>
      <c r="M4637" s="2">
        <f>A4637*FERT_BED_TOM+B4637*FERT_BED_CAR+C4637*FERT_BED_MES</f>
        <v>19360</v>
      </c>
      <c r="N4637" s="6">
        <f>IF(AND(D4637&lt;=TOTAL_BEDS,J4637&lt;=TEMP_WORKER_MAX*TEMP_WORKER_HRS),1,0)</f>
        <v>1</v>
      </c>
      <c r="O4637" s="2">
        <f>L4637-M4637-K4637-FIXED_COSTS</f>
        <v>16304.375614714154</v>
      </c>
      <c r="P4637" s="2">
        <f>IF(N4637=1,O4637,"")</f>
        <v>16304.375614714154</v>
      </c>
    </row>
    <row r="4638">
      <c r="A4638" s="6">
        <v>7</v>
      </c>
      <c r="B4638" s="6">
        <v>2</v>
      </c>
      <c r="C4638" s="6">
        <v>15</v>
      </c>
      <c r="D4638" s="6">
        <f>A4638+B4638+C4638</f>
        <v>24</v>
      </c>
      <c r="E4638" s="5">
        <f>IF(A4638=0,0,A4638*LABOR_HRS_WK_TOM*SEASON_WEEKS*(1+DIM_PCT_TOM)^A4638)</f>
        <v>1227.6917730000007</v>
      </c>
      <c r="F4638" s="5">
        <f>IF(B4638=0,0,B4638*LABOR_HRS_WK_CAR*SEASON_WEEKS*(1+DIM_PCT_CAR)^B4638)</f>
        <v>63.037499999999994</v>
      </c>
      <c r="G4638" s="5">
        <f>IF(C4638=0,0,C4638*LABOR_HRS_WK_MES*SEASON_WEEKS*(1+DIM_PCT_MES)^C4638)</f>
        <v>813.25969846861074</v>
      </c>
      <c r="H4638" s="5">
        <f>E4638+F4638+G4638</f>
        <v>2103.9889714686115</v>
      </c>
      <c r="I4638" s="5">
        <f>MIN(H4638,FARMER_HRS)</f>
        <v>720</v>
      </c>
      <c r="J4638" s="5">
        <f>MAX(0,H4638-FARMER_HRS)</f>
        <v>1383.9889714686115</v>
      </c>
      <c r="K4638" s="2">
        <f>I4638*FARMER_RATE+J4638*TEMP_WORKER_RATE</f>
        <v>49027.586310218947</v>
      </c>
      <c r="L4638" s="2">
        <f>A4638*PRICE_TOM+B4638*PRICE_CAR+C4638*PRICE_MES</f>
        <v>106288</v>
      </c>
      <c r="M4638" s="2">
        <f>A4638*FERT_BED_TOM+B4638*FERT_BED_CAR+C4638*FERT_BED_MES</f>
        <v>20240</v>
      </c>
      <c r="N4638" s="6">
        <f>IF(AND(D4638&lt;=TOTAL_BEDS,J4638&lt;=TEMP_WORKER_MAX*TEMP_WORKER_HRS),1,0)</f>
        <v>1</v>
      </c>
      <c r="O4638" s="2">
        <f>L4638-M4638-K4638-FIXED_COSTS</f>
        <v>17020.413689781053</v>
      </c>
      <c r="P4638" s="2">
        <f>IF(N4638=1,O4638,"")</f>
        <v>17020.413689781053</v>
      </c>
    </row>
    <row r="4639">
      <c r="A4639" s="6">
        <v>7</v>
      </c>
      <c r="B4639" s="6">
        <v>2</v>
      </c>
      <c r="C4639" s="6">
        <v>16</v>
      </c>
      <c r="D4639" s="6">
        <f>A4639+B4639+C4639</f>
        <v>25</v>
      </c>
      <c r="E4639" s="5">
        <f>IF(A4639=0,0,A4639*LABOR_HRS_WK_TOM*SEASON_WEEKS*(1+DIM_PCT_TOM)^A4639)</f>
        <v>1227.6917730000007</v>
      </c>
      <c r="F4639" s="5">
        <f>IF(B4639=0,0,B4639*LABOR_HRS_WK_CAR*SEASON_WEEKS*(1+DIM_PCT_CAR)^B4639)</f>
        <v>63.037499999999994</v>
      </c>
      <c r="G4639" s="5">
        <f>IF(C4639=0,0,C4639*LABOR_HRS_WK_MES*SEASON_WEEKS*(1+DIM_PCT_MES)^C4639)</f>
        <v>878.32047434609967</v>
      </c>
      <c r="H4639" s="5">
        <f>E4639+F4639+G4639</f>
        <v>2169.0497473461</v>
      </c>
      <c r="I4639" s="5">
        <f>MIN(H4639,FARMER_HRS)</f>
        <v>720</v>
      </c>
      <c r="J4639" s="5">
        <f>MAX(0,H4639-FARMER_HRS)</f>
        <v>1449.0497473461</v>
      </c>
      <c r="K4639" s="2">
        <f>I4639*FARMER_RATE+J4639*TEMP_WORKER_RATE</f>
        <v>50157.113669203129</v>
      </c>
      <c r="L4639" s="2">
        <f>A4639*PRICE_TOM+B4639*PRICE_CAR+C4639*PRICE_MES</f>
        <v>108988</v>
      </c>
      <c r="M4639" s="2">
        <f>A4639*FERT_BED_TOM+B4639*FERT_BED_CAR+C4639*FERT_BED_MES</f>
        <v>21120</v>
      </c>
      <c r="N4639" s="6">
        <f>IF(AND(D4639&lt;=TOTAL_BEDS,J4639&lt;=TEMP_WORKER_MAX*TEMP_WORKER_HRS),1,0)</f>
        <v>1</v>
      </c>
      <c r="O4639" s="2">
        <f>L4639-M4639-K4639-FIXED_COSTS</f>
        <v>17710.886330796871</v>
      </c>
      <c r="P4639" s="2">
        <f>IF(N4639=1,O4639,"")</f>
        <v>17710.886330796871</v>
      </c>
    </row>
    <row r="4640">
      <c r="A4640" s="6">
        <v>7</v>
      </c>
      <c r="B4640" s="6">
        <v>2</v>
      </c>
      <c r="C4640" s="6">
        <v>17</v>
      </c>
      <c r="D4640" s="6">
        <f>A4640+B4640+C4640</f>
        <v>26</v>
      </c>
      <c r="E4640" s="5">
        <f>IF(A4640=0,0,A4640*LABOR_HRS_WK_TOM*SEASON_WEEKS*(1+DIM_PCT_TOM)^A4640)</f>
        <v>1227.6917730000007</v>
      </c>
      <c r="F4640" s="5">
        <f>IF(B4640=0,0,B4640*LABOR_HRS_WK_CAR*SEASON_WEEKS*(1+DIM_PCT_CAR)^B4640)</f>
        <v>63.037499999999994</v>
      </c>
      <c r="G4640" s="5">
        <f>IF(C4640=0,0,C4640*LABOR_HRS_WK_MES*SEASON_WEEKS*(1+DIM_PCT_MES)^C4640)</f>
        <v>944.88069779263992</v>
      </c>
      <c r="H4640" s="5">
        <f>E4640+F4640+G4640</f>
        <v>2235.6099707926405</v>
      </c>
      <c r="I4640" s="5">
        <f>MIN(H4640,FARMER_HRS)</f>
        <v>720</v>
      </c>
      <c r="J4640" s="5">
        <f>MAX(0,H4640-FARMER_HRS)</f>
        <v>1515.6099707926405</v>
      </c>
      <c r="K4640" s="2">
        <f>I4640*FARMER_RATE+J4640*TEMP_WORKER_RATE</f>
        <v>51312.6731040389</v>
      </c>
      <c r="L4640" s="2">
        <f>A4640*PRICE_TOM+B4640*PRICE_CAR+C4640*PRICE_MES</f>
        <v>111688</v>
      </c>
      <c r="M4640" s="2">
        <f>A4640*FERT_BED_TOM+B4640*FERT_BED_CAR+C4640*FERT_BED_MES</f>
        <v>22000</v>
      </c>
      <c r="N4640" s="6">
        <f>IF(AND(D4640&lt;=TOTAL_BEDS,J4640&lt;=TEMP_WORKER_MAX*TEMP_WORKER_HRS),1,0)</f>
        <v>1</v>
      </c>
      <c r="O4640" s="2">
        <f>L4640-M4640-K4640-FIXED_COSTS</f>
        <v>18375.3268959611</v>
      </c>
      <c r="P4640" s="2">
        <f>IF(N4640=1,O4640,"")</f>
        <v>18375.3268959611</v>
      </c>
    </row>
    <row r="4641">
      <c r="A4641" s="6">
        <v>7</v>
      </c>
      <c r="B4641" s="6">
        <v>2</v>
      </c>
      <c r="C4641" s="6">
        <v>18</v>
      </c>
      <c r="D4641" s="6">
        <f>A4641+B4641+C4641</f>
        <v>27</v>
      </c>
      <c r="E4641" s="5">
        <f>IF(A4641=0,0,A4641*LABOR_HRS_WK_TOM*SEASON_WEEKS*(1+DIM_PCT_TOM)^A4641)</f>
        <v>1227.6917730000007</v>
      </c>
      <c r="F4641" s="5">
        <f>IF(B4641=0,0,B4641*LABOR_HRS_WK_CAR*SEASON_WEEKS*(1+DIM_PCT_CAR)^B4641)</f>
        <v>63.037499999999994</v>
      </c>
      <c r="G4641" s="5">
        <f>IF(C4641=0,0,C4641*LABOR_HRS_WK_MES*SEASON_WEEKS*(1+DIM_PCT_MES)^C4641)</f>
        <v>1012.9676892512272</v>
      </c>
      <c r="H4641" s="5">
        <f>E4641+F4641+G4641</f>
        <v>2303.6969622512279</v>
      </c>
      <c r="I4641" s="5">
        <f>MIN(H4641,FARMER_HRS)</f>
        <v>720</v>
      </c>
      <c r="J4641" s="5">
        <f>MAX(0,H4641-FARMER_HRS)</f>
        <v>1583.6969622512279</v>
      </c>
      <c r="K4641" s="2">
        <f>I4641*FARMER_RATE+J4641*TEMP_WORKER_RATE</f>
        <v>52494.738927972707</v>
      </c>
      <c r="L4641" s="2">
        <f>A4641*PRICE_TOM+B4641*PRICE_CAR+C4641*PRICE_MES</f>
        <v>114388</v>
      </c>
      <c r="M4641" s="2">
        <f>A4641*FERT_BED_TOM+B4641*FERT_BED_CAR+C4641*FERT_BED_MES</f>
        <v>22880</v>
      </c>
      <c r="N4641" s="6">
        <f>IF(AND(D4641&lt;=TOTAL_BEDS,J4641&lt;=TEMP_WORKER_MAX*TEMP_WORKER_HRS),1,0)</f>
        <v>1</v>
      </c>
      <c r="O4641" s="2">
        <f>L4641-M4641-K4641-FIXED_COSTS</f>
        <v>19013.261072027293</v>
      </c>
      <c r="P4641" s="2">
        <f>IF(N4641=1,O4641,"")</f>
        <v>19013.261072027293</v>
      </c>
    </row>
    <row r="4642">
      <c r="A4642" s="6">
        <v>7</v>
      </c>
      <c r="B4642" s="6">
        <v>2</v>
      </c>
      <c r="C4642" s="6">
        <v>19</v>
      </c>
      <c r="D4642" s="6">
        <f>A4642+B4642+C4642</f>
        <v>28</v>
      </c>
      <c r="E4642" s="5">
        <f>IF(A4642=0,0,A4642*LABOR_HRS_WK_TOM*SEASON_WEEKS*(1+DIM_PCT_TOM)^A4642)</f>
        <v>1227.6917730000007</v>
      </c>
      <c r="F4642" s="5">
        <f>IF(B4642=0,0,B4642*LABOR_HRS_WK_CAR*SEASON_WEEKS*(1+DIM_PCT_CAR)^B4642)</f>
        <v>63.037499999999994</v>
      </c>
      <c r="G4642" s="5">
        <f>IF(C4642=0,0,C4642*LABOR_HRS_WK_MES*SEASON_WEEKS*(1+DIM_PCT_MES)^C4642)</f>
        <v>1082.6092178872491</v>
      </c>
      <c r="H4642" s="5">
        <f>E4642+F4642+G4642</f>
        <v>2373.3384908872495</v>
      </c>
      <c r="I4642" s="5">
        <f>MIN(H4642,FARMER_HRS)</f>
        <v>720</v>
      </c>
      <c r="J4642" s="5">
        <f>MAX(0,H4642-FARMER_HRS)</f>
        <v>1653.3384908872495</v>
      </c>
      <c r="K4642" s="2">
        <f>I4642*FARMER_RATE+J4642*TEMP_WORKER_RATE</f>
        <v>53703.793244570305</v>
      </c>
      <c r="L4642" s="2">
        <f>A4642*PRICE_TOM+B4642*PRICE_CAR+C4642*PRICE_MES</f>
        <v>117088</v>
      </c>
      <c r="M4642" s="2">
        <f>A4642*FERT_BED_TOM+B4642*FERT_BED_CAR+C4642*FERT_BED_MES</f>
        <v>23760</v>
      </c>
      <c r="N4642" s="6">
        <f>IF(AND(D4642&lt;=TOTAL_BEDS,J4642&lt;=TEMP_WORKER_MAX*TEMP_WORKER_HRS),1,0)</f>
        <v>1</v>
      </c>
      <c r="O4642" s="2">
        <f>L4642-M4642-K4642-FIXED_COSTS</f>
        <v>19624.206755429695</v>
      </c>
      <c r="P4642" s="2">
        <f>IF(N4642=1,O4642,"")</f>
        <v>19624.206755429695</v>
      </c>
    </row>
    <row r="4643">
      <c r="A4643" s="6">
        <v>7</v>
      </c>
      <c r="B4643" s="6">
        <v>2</v>
      </c>
      <c r="C4643" s="6">
        <v>20</v>
      </c>
      <c r="D4643" s="6">
        <f>A4643+B4643+C4643</f>
        <v>29</v>
      </c>
      <c r="E4643" s="5">
        <f>IF(A4643=0,0,A4643*LABOR_HRS_WK_TOM*SEASON_WEEKS*(1+DIM_PCT_TOM)^A4643)</f>
        <v>1227.6917730000007</v>
      </c>
      <c r="F4643" s="5">
        <f>IF(B4643=0,0,B4643*LABOR_HRS_WK_CAR*SEASON_WEEKS*(1+DIM_PCT_CAR)^B4643)</f>
        <v>63.037499999999994</v>
      </c>
      <c r="G4643" s="5">
        <f>IF(C4643=0,0,C4643*LABOR_HRS_WK_MES*SEASON_WEEKS*(1+DIM_PCT_MES)^C4643)</f>
        <v>1153.8335085377259</v>
      </c>
      <c r="H4643" s="5">
        <f>E4643+F4643+G4643</f>
        <v>2444.5627815377266</v>
      </c>
      <c r="I4643" s="5">
        <f>MIN(H4643,FARMER_HRS)</f>
        <v>720</v>
      </c>
      <c r="J4643" s="5">
        <f>MAX(0,H4643-FARMER_HRS)</f>
        <v>1724.5627815377266</v>
      </c>
      <c r="K4643" s="2">
        <f>I4643*FARMER_RATE+J4643*TEMP_WORKER_RATE</f>
        <v>54940.326068363313</v>
      </c>
      <c r="L4643" s="2">
        <f>A4643*PRICE_TOM+B4643*PRICE_CAR+C4643*PRICE_MES</f>
        <v>119788</v>
      </c>
      <c r="M4643" s="2">
        <f>A4643*FERT_BED_TOM+B4643*FERT_BED_CAR+C4643*FERT_BED_MES</f>
        <v>24640</v>
      </c>
      <c r="N4643" s="6">
        <f>IF(AND(D4643&lt;=TOTAL_BEDS,J4643&lt;=TEMP_WORKER_MAX*TEMP_WORKER_HRS),1,0)</f>
        <v>1</v>
      </c>
      <c r="O4643" s="2">
        <f>L4643-M4643-K4643-FIXED_COSTS</f>
        <v>20207.673931636687</v>
      </c>
      <c r="P4643" s="2">
        <f>IF(N4643=1,O4643,"")</f>
        <v>20207.673931636687</v>
      </c>
    </row>
    <row r="4644">
      <c r="A4644" s="6">
        <v>7</v>
      </c>
      <c r="B4644" s="6">
        <v>2</v>
      </c>
      <c r="C4644" s="6">
        <v>21</v>
      </c>
      <c r="D4644" s="6">
        <f>A4644+B4644+C4644</f>
        <v>30</v>
      </c>
      <c r="E4644" s="5">
        <f>IF(A4644=0,0,A4644*LABOR_HRS_WK_TOM*SEASON_WEEKS*(1+DIM_PCT_TOM)^A4644)</f>
        <v>1227.6917730000007</v>
      </c>
      <c r="F4644" s="5">
        <f>IF(B4644=0,0,B4644*LABOR_HRS_WK_CAR*SEASON_WEEKS*(1+DIM_PCT_CAR)^B4644)</f>
        <v>63.037499999999994</v>
      </c>
      <c r="G4644" s="5">
        <f>IF(C4644=0,0,C4644*LABOR_HRS_WK_MES*SEASON_WEEKS*(1+DIM_PCT_MES)^C4644)</f>
        <v>1226.6692487641699</v>
      </c>
      <c r="H4644" s="5">
        <f>E4644+F4644+G4644</f>
        <v>2517.3985217641703</v>
      </c>
      <c r="I4644" s="5">
        <f>MIN(H4644,FARMER_HRS)</f>
        <v>720</v>
      </c>
      <c r="J4644" s="5">
        <f>MAX(0,H4644-FARMER_HRS)</f>
        <v>1797.3985217641703</v>
      </c>
      <c r="K4644" s="2">
        <f>I4644*FARMER_RATE+J4644*TEMP_WORKER_RATE</f>
        <v>56204.835447294623</v>
      </c>
      <c r="L4644" s="2">
        <f>A4644*PRICE_TOM+B4644*PRICE_CAR+C4644*PRICE_MES</f>
        <v>122488</v>
      </c>
      <c r="M4644" s="2">
        <f>A4644*FERT_BED_TOM+B4644*FERT_BED_CAR+C4644*FERT_BED_MES</f>
        <v>25520</v>
      </c>
      <c r="N4644" s="6">
        <f>IF(AND(D4644&lt;=TOTAL_BEDS,J4644&lt;=TEMP_WORKER_MAX*TEMP_WORKER_HRS),1,0)</f>
        <v>1</v>
      </c>
      <c r="O4644" s="2">
        <f>L4644-M4644-K4644-FIXED_COSTS</f>
        <v>20763.164552705377</v>
      </c>
      <c r="P4644" s="2">
        <f>IF(N4644=1,O4644,"")</f>
        <v>20763.164552705377</v>
      </c>
    </row>
    <row r="4645">
      <c r="A4645" s="6">
        <v>7</v>
      </c>
      <c r="B4645" s="6">
        <v>2</v>
      </c>
      <c r="C4645" s="6">
        <v>22</v>
      </c>
      <c r="D4645" s="6">
        <f>A4645+B4645+C4645</f>
        <v>31</v>
      </c>
      <c r="E4645" s="5">
        <f>IF(A4645=0,0,A4645*LABOR_HRS_WK_TOM*SEASON_WEEKS*(1+DIM_PCT_TOM)^A4645)</f>
        <v>1227.6917730000007</v>
      </c>
      <c r="F4645" s="5">
        <f>IF(B4645=0,0,B4645*LABOR_HRS_WK_CAR*SEASON_WEEKS*(1+DIM_PCT_CAR)^B4645)</f>
        <v>63.037499999999994</v>
      </c>
      <c r="G4645" s="5">
        <f>IF(C4645=0,0,C4645*LABOR_HRS_WK_MES*SEASON_WEEKS*(1+DIM_PCT_MES)^C4645)</f>
        <v>1301.1455960105659</v>
      </c>
      <c r="H4645" s="5">
        <f>E4645+F4645+G4645</f>
        <v>2591.8748690105667</v>
      </c>
      <c r="I4645" s="5">
        <f>MIN(H4645,FARMER_HRS)</f>
        <v>720</v>
      </c>
      <c r="J4645" s="5">
        <f>MAX(0,H4645-FARMER_HRS)</f>
        <v>1871.8748690105667</v>
      </c>
      <c r="K4645" s="2">
        <f>I4645*FARMER_RATE+J4645*TEMP_WORKER_RATE</f>
        <v>57497.827586989006</v>
      </c>
      <c r="L4645" s="2">
        <f>A4645*PRICE_TOM+B4645*PRICE_CAR+C4645*PRICE_MES</f>
        <v>125188</v>
      </c>
      <c r="M4645" s="2">
        <f>A4645*FERT_BED_TOM+B4645*FERT_BED_CAR+C4645*FERT_BED_MES</f>
        <v>26400</v>
      </c>
      <c r="N4645" s="6">
        <f>IF(AND(D4645&lt;=TOTAL_BEDS,J4645&lt;=TEMP_WORKER_MAX*TEMP_WORKER_HRS),1,0)</f>
        <v>1</v>
      </c>
      <c r="O4645" s="2">
        <f>L4645-M4645-K4645-FIXED_COSTS</f>
        <v>21290.172413010994</v>
      </c>
      <c r="P4645" s="2">
        <f>IF(N4645=1,O4645,"")</f>
        <v>21290.172413010994</v>
      </c>
    </row>
    <row r="4646">
      <c r="A4646" s="6">
        <v>7</v>
      </c>
      <c r="B4646" s="6">
        <v>2</v>
      </c>
      <c r="C4646" s="6">
        <v>23</v>
      </c>
      <c r="D4646" s="6">
        <f>A4646+B4646+C4646</f>
        <v>32</v>
      </c>
      <c r="E4646" s="5">
        <f>IF(A4646=0,0,A4646*LABOR_HRS_WK_TOM*SEASON_WEEKS*(1+DIM_PCT_TOM)^A4646)</f>
        <v>1227.6917730000007</v>
      </c>
      <c r="F4646" s="5">
        <f>IF(B4646=0,0,B4646*LABOR_HRS_WK_CAR*SEASON_WEEKS*(1+DIM_PCT_CAR)^B4646)</f>
        <v>63.037499999999994</v>
      </c>
      <c r="G4646" s="5">
        <f>IF(C4646=0,0,C4646*LABOR_HRS_WK_MES*SEASON_WEEKS*(1+DIM_PCT_MES)^C4646)</f>
        <v>1377.2921848680023</v>
      </c>
      <c r="H4646" s="5">
        <f>E4646+F4646+G4646</f>
        <v>2668.0214578680029</v>
      </c>
      <c r="I4646" s="5">
        <f>MIN(H4646,FARMER_HRS)</f>
        <v>720</v>
      </c>
      <c r="J4646" s="5">
        <f>MAX(0,H4646-FARMER_HRS)</f>
        <v>1948.0214578680029</v>
      </c>
      <c r="K4646" s="2">
        <f>I4646*FARMER_RATE+J4646*TEMP_WORKER_RATE</f>
        <v>58819.816976875052</v>
      </c>
      <c r="L4646" s="2">
        <f>A4646*PRICE_TOM+B4646*PRICE_CAR+C4646*PRICE_MES</f>
        <v>127888</v>
      </c>
      <c r="M4646" s="2">
        <f>A4646*FERT_BED_TOM+B4646*FERT_BED_CAR+C4646*FERT_BED_MES</f>
        <v>27280</v>
      </c>
      <c r="N4646" s="6">
        <f>IF(AND(D4646&lt;=TOTAL_BEDS,J4646&lt;=TEMP_WORKER_MAX*TEMP_WORKER_HRS),1,0)</f>
        <v>1</v>
      </c>
      <c r="O4646" s="2">
        <f>L4646-M4646-K4646-FIXED_COSTS</f>
        <v>21788.183023124948</v>
      </c>
      <c r="P4646" s="2">
        <f>IF(N4646=1,O4646,"")</f>
        <v>21788.183023124948</v>
      </c>
    </row>
    <row r="4647">
      <c r="A4647" s="6">
        <v>7</v>
      </c>
      <c r="B4647" s="6">
        <v>2</v>
      </c>
      <c r="C4647" s="6">
        <v>24</v>
      </c>
      <c r="D4647" s="6">
        <f>A4647+B4647+C4647</f>
        <v>33</v>
      </c>
      <c r="E4647" s="5">
        <f>IF(A4647=0,0,A4647*LABOR_HRS_WK_TOM*SEASON_WEEKS*(1+DIM_PCT_TOM)^A4647)</f>
        <v>1227.6917730000007</v>
      </c>
      <c r="F4647" s="5">
        <f>IF(B4647=0,0,B4647*LABOR_HRS_WK_CAR*SEASON_WEEKS*(1+DIM_PCT_CAR)^B4647)</f>
        <v>63.037499999999994</v>
      </c>
      <c r="G4647" s="5">
        <f>IF(C4647=0,0,C4647*LABOR_HRS_WK_MES*SEASON_WEEKS*(1+DIM_PCT_MES)^C4647)</f>
        <v>1455.139134447498</v>
      </c>
      <c r="H4647" s="5">
        <f>E4647+F4647+G4647</f>
        <v>2745.8684074474986</v>
      </c>
      <c r="I4647" s="5">
        <f>MIN(H4647,FARMER_HRS)</f>
        <v>720</v>
      </c>
      <c r="J4647" s="5">
        <f>MAX(0,H4647-FARMER_HRS)</f>
        <v>2025.8684074474986</v>
      </c>
      <c r="K4647" s="2">
        <f>I4647*FARMER_RATE+J4647*TEMP_WORKER_RATE</f>
        <v>60171.326518185742</v>
      </c>
      <c r="L4647" s="2">
        <f>A4647*PRICE_TOM+B4647*PRICE_CAR+C4647*PRICE_MES</f>
        <v>130588</v>
      </c>
      <c r="M4647" s="2">
        <f>A4647*FERT_BED_TOM+B4647*FERT_BED_CAR+C4647*FERT_BED_MES</f>
        <v>28160</v>
      </c>
      <c r="N4647" s="6">
        <f>IF(AND(D4647&lt;=TOTAL_BEDS,J4647&lt;=TEMP_WORKER_MAX*TEMP_WORKER_HRS),1,0)</f>
        <v>1</v>
      </c>
      <c r="O4647" s="2">
        <f>L4647-M4647-K4647-FIXED_COSTS</f>
        <v>22256.673481814258</v>
      </c>
      <c r="P4647" s="2">
        <f>IF(N4647=1,O4647,"")</f>
        <v>22256.673481814258</v>
      </c>
    </row>
    <row r="4648">
      <c r="A4648" s="6">
        <v>7</v>
      </c>
      <c r="B4648" s="6">
        <v>2</v>
      </c>
      <c r="C4648" s="6">
        <v>25</v>
      </c>
      <c r="D4648" s="6">
        <f>A4648+B4648+C4648</f>
        <v>34</v>
      </c>
      <c r="E4648" s="5">
        <f>IF(A4648=0,0,A4648*LABOR_HRS_WK_TOM*SEASON_WEEKS*(1+DIM_PCT_TOM)^A4648)</f>
        <v>1227.6917730000007</v>
      </c>
      <c r="F4648" s="5">
        <f>IF(B4648=0,0,B4648*LABOR_HRS_WK_CAR*SEASON_WEEKS*(1+DIM_PCT_CAR)^B4648)</f>
        <v>63.037499999999994</v>
      </c>
      <c r="G4648" s="5">
        <f>IF(C4648=0,0,C4648*LABOR_HRS_WK_MES*SEASON_WEEKS*(1+DIM_PCT_MES)^C4648)</f>
        <v>1534.7170558625955</v>
      </c>
      <c r="H4648" s="5">
        <f>E4648+F4648+G4648</f>
        <v>2825.4463288625961</v>
      </c>
      <c r="I4648" s="5">
        <f>MIN(H4648,FARMER_HRS)</f>
        <v>720</v>
      </c>
      <c r="J4648" s="5">
        <f>MAX(0,H4648-FARMER_HRS)</f>
        <v>2105.4463288625961</v>
      </c>
      <c r="K4648" s="2">
        <f>I4648*FARMER_RATE+J4648*TEMP_WORKER_RATE</f>
        <v>61552.887653864513</v>
      </c>
      <c r="L4648" s="2">
        <f>A4648*PRICE_TOM+B4648*PRICE_CAR+C4648*PRICE_MES</f>
        <v>133288</v>
      </c>
      <c r="M4648" s="2">
        <f>A4648*FERT_BED_TOM+B4648*FERT_BED_CAR+C4648*FERT_BED_MES</f>
        <v>29040</v>
      </c>
      <c r="N4648" s="6">
        <f>IF(AND(D4648&lt;=TOTAL_BEDS,J4648&lt;=TEMP_WORKER_MAX*TEMP_WORKER_HRS),1,0)</f>
        <v>1</v>
      </c>
      <c r="O4648" s="2">
        <f>L4648-M4648-K4648-FIXED_COSTS</f>
        <v>22695.112346135487</v>
      </c>
      <c r="P4648" s="2">
        <f>IF(N4648=1,O4648,"")</f>
        <v>22695.112346135487</v>
      </c>
    </row>
    <row r="4649">
      <c r="A4649" s="6">
        <v>7</v>
      </c>
      <c r="B4649" s="6">
        <v>2</v>
      </c>
      <c r="C4649" s="6">
        <v>26</v>
      </c>
      <c r="D4649" s="6">
        <f>A4649+B4649+C4649</f>
        <v>35</v>
      </c>
      <c r="E4649" s="5">
        <f>IF(A4649=0,0,A4649*LABOR_HRS_WK_TOM*SEASON_WEEKS*(1+DIM_PCT_TOM)^A4649)</f>
        <v>1227.6917730000007</v>
      </c>
      <c r="F4649" s="5">
        <f>IF(B4649=0,0,B4649*LABOR_HRS_WK_CAR*SEASON_WEEKS*(1+DIM_PCT_CAR)^B4649)</f>
        <v>63.037499999999994</v>
      </c>
      <c r="G4649" s="5">
        <f>IF(C4649=0,0,C4649*LABOR_HRS_WK_MES*SEASON_WEEKS*(1+DIM_PCT_MES)^C4649)</f>
        <v>1616.0570598233128</v>
      </c>
      <c r="H4649" s="5">
        <f>E4649+F4649+G4649</f>
        <v>2906.7863328233134</v>
      </c>
      <c r="I4649" s="5">
        <f>MIN(H4649,FARMER_HRS)</f>
        <v>720</v>
      </c>
      <c r="J4649" s="5">
        <f>MAX(0,H4649-FARMER_HRS)</f>
        <v>2186.7863328233134</v>
      </c>
      <c r="K4649" s="2">
        <f>I4649*FARMER_RATE+J4649*TEMP_WORKER_RATE</f>
        <v>62965.040500404742</v>
      </c>
      <c r="L4649" s="2">
        <f>A4649*PRICE_TOM+B4649*PRICE_CAR+C4649*PRICE_MES</f>
        <v>135988</v>
      </c>
      <c r="M4649" s="2">
        <f>A4649*FERT_BED_TOM+B4649*FERT_BED_CAR+C4649*FERT_BED_MES</f>
        <v>29920</v>
      </c>
      <c r="N4649" s="6">
        <f>IF(AND(D4649&lt;=TOTAL_BEDS,J4649&lt;=TEMP_WORKER_MAX*TEMP_WORKER_HRS),1,0)</f>
        <v>1</v>
      </c>
      <c r="O4649" s="2">
        <f>L4649-M4649-K4649-FIXED_COSTS</f>
        <v>23102.959499595258</v>
      </c>
      <c r="P4649" s="2">
        <f>IF(N4649=1,O4649,"")</f>
        <v>23102.959499595258</v>
      </c>
    </row>
    <row r="4650">
      <c r="A4650" s="6">
        <v>7</v>
      </c>
      <c r="B4650" s="6">
        <v>2</v>
      </c>
      <c r="C4650" s="6">
        <v>27</v>
      </c>
      <c r="D4650" s="6">
        <f>A4650+B4650+C4650</f>
        <v>36</v>
      </c>
      <c r="E4650" s="5">
        <f>IF(A4650=0,0,A4650*LABOR_HRS_WK_TOM*SEASON_WEEKS*(1+DIM_PCT_TOM)^A4650)</f>
        <v>1227.6917730000007</v>
      </c>
      <c r="F4650" s="5">
        <f>IF(B4650=0,0,B4650*LABOR_HRS_WK_CAR*SEASON_WEEKS*(1+DIM_PCT_CAR)^B4650)</f>
        <v>63.037499999999994</v>
      </c>
      <c r="G4650" s="5">
        <f>IF(C4650=0,0,C4650*LABOR_HRS_WK_MES*SEASON_WEEKS*(1+DIM_PCT_MES)^C4650)</f>
        <v>1699.19076434307</v>
      </c>
      <c r="H4650" s="5">
        <f>E4650+F4650+G4650</f>
        <v>2989.9200373430704</v>
      </c>
      <c r="I4650" s="5">
        <f>MIN(H4650,FARMER_HRS)</f>
        <v>720</v>
      </c>
      <c r="J4650" s="5">
        <f>MAX(0,H4650-FARMER_HRS)</f>
        <v>2269.9200373430704</v>
      </c>
      <c r="K4650" s="2">
        <f>I4650*FARMER_RATE+J4650*TEMP_WORKER_RATE</f>
        <v>64408.333981650525</v>
      </c>
      <c r="L4650" s="2">
        <f>A4650*PRICE_TOM+B4650*PRICE_CAR+C4650*PRICE_MES</f>
        <v>138688</v>
      </c>
      <c r="M4650" s="2">
        <f>A4650*FERT_BED_TOM+B4650*FERT_BED_CAR+C4650*FERT_BED_MES</f>
        <v>30800</v>
      </c>
      <c r="N4650" s="6">
        <f>IF(AND(D4650&lt;=TOTAL_BEDS,J4650&lt;=TEMP_WORKER_MAX*TEMP_WORKER_HRS),1,0)</f>
        <v>1</v>
      </c>
      <c r="O4650" s="2">
        <f>L4650-M4650-K4650-FIXED_COSTS</f>
        <v>23479.666018349475</v>
      </c>
      <c r="P4650" s="2">
        <f>IF(N4650=1,O4650,"")</f>
        <v>23479.666018349475</v>
      </c>
    </row>
    <row r="4651">
      <c r="A4651" s="6">
        <v>7</v>
      </c>
      <c r="B4651" s="6">
        <v>2</v>
      </c>
      <c r="C4651" s="6">
        <v>28</v>
      </c>
      <c r="D4651" s="6">
        <f>A4651+B4651+C4651</f>
        <v>37</v>
      </c>
      <c r="E4651" s="5">
        <f>IF(A4651=0,0,A4651*LABOR_HRS_WK_TOM*SEASON_WEEKS*(1+DIM_PCT_TOM)^A4651)</f>
        <v>1227.6917730000007</v>
      </c>
      <c r="F4651" s="5">
        <f>IF(B4651=0,0,B4651*LABOR_HRS_WK_CAR*SEASON_WEEKS*(1+DIM_PCT_CAR)^B4651)</f>
        <v>63.037499999999994</v>
      </c>
      <c r="G4651" s="5">
        <f>IF(C4651=0,0,C4651*LABOR_HRS_WK_MES*SEASON_WEEKS*(1+DIM_PCT_MES)^C4651)</f>
        <v>1784.1503025602233</v>
      </c>
      <c r="H4651" s="5">
        <f>E4651+F4651+G4651</f>
        <v>3074.8795755602241</v>
      </c>
      <c r="I4651" s="5">
        <f>MIN(H4651,FARMER_HRS)</f>
        <v>720</v>
      </c>
      <c r="J4651" s="5">
        <f>MAX(0,H4651-FARMER_HRS)</f>
        <v>2354.8795755602241</v>
      </c>
      <c r="K4651" s="2">
        <f>I4651*FARMER_RATE+J4651*TEMP_WORKER_RATE</f>
        <v>65883.325964587217</v>
      </c>
      <c r="L4651" s="2">
        <f>A4651*PRICE_TOM+B4651*PRICE_CAR+C4651*PRICE_MES</f>
        <v>141388</v>
      </c>
      <c r="M4651" s="2">
        <f>A4651*FERT_BED_TOM+B4651*FERT_BED_CAR+C4651*FERT_BED_MES</f>
        <v>31680</v>
      </c>
      <c r="N4651" s="6">
        <f>IF(AND(D4651&lt;=TOTAL_BEDS,J4651&lt;=TEMP_WORKER_MAX*TEMP_WORKER_HRS),1,0)</f>
        <v>1</v>
      </c>
      <c r="O4651" s="2">
        <f>L4651-M4651-K4651-FIXED_COSTS</f>
        <v>23824.674035412783</v>
      </c>
      <c r="P4651" s="2">
        <f>IF(N4651=1,O4651,"")</f>
        <v>23824.674035412783</v>
      </c>
    </row>
    <row r="4652">
      <c r="A4652" s="6">
        <v>7</v>
      </c>
      <c r="B4652" s="6">
        <v>2</v>
      </c>
      <c r="C4652" s="6">
        <v>29</v>
      </c>
      <c r="D4652" s="6">
        <f>A4652+B4652+C4652</f>
        <v>38</v>
      </c>
      <c r="E4652" s="5">
        <f>IF(A4652=0,0,A4652*LABOR_HRS_WK_TOM*SEASON_WEEKS*(1+DIM_PCT_TOM)^A4652)</f>
        <v>1227.6917730000007</v>
      </c>
      <c r="F4652" s="5">
        <f>IF(B4652=0,0,B4652*LABOR_HRS_WK_CAR*SEASON_WEEKS*(1+DIM_PCT_CAR)^B4652)</f>
        <v>63.037499999999994</v>
      </c>
      <c r="G4652" s="5">
        <f>IF(C4652=0,0,C4652*LABOR_HRS_WK_MES*SEASON_WEEKS*(1+DIM_PCT_MES)^C4652)</f>
        <v>1870.9683306758766</v>
      </c>
      <c r="H4652" s="5">
        <f>E4652+F4652+G4652</f>
        <v>3161.697603675877</v>
      </c>
      <c r="I4652" s="5">
        <f>MIN(H4652,FARMER_HRS)</f>
        <v>720</v>
      </c>
      <c r="J4652" s="5">
        <f>MAX(0,H4652-FARMER_HRS)</f>
        <v>2441.697603675877</v>
      </c>
      <c r="K4652" s="2">
        <f>I4652*FARMER_RATE+J4652*TEMP_WORKER_RATE</f>
        <v>67390.583397150651</v>
      </c>
      <c r="L4652" s="2">
        <f>A4652*PRICE_TOM+B4652*PRICE_CAR+C4652*PRICE_MES</f>
        <v>144088</v>
      </c>
      <c r="M4652" s="2">
        <f>A4652*FERT_BED_TOM+B4652*FERT_BED_CAR+C4652*FERT_BED_MES</f>
        <v>32560</v>
      </c>
      <c r="N4652" s="6">
        <f>IF(AND(D4652&lt;=TOTAL_BEDS,J4652&lt;=TEMP_WORKER_MAX*TEMP_WORKER_HRS),1,0)</f>
        <v>1</v>
      </c>
      <c r="O4652" s="2">
        <f>L4652-M4652-K4652-FIXED_COSTS</f>
        <v>24137.416602849349</v>
      </c>
      <c r="P4652" s="2">
        <f>IF(N4652=1,O4652,"")</f>
        <v>24137.416602849349</v>
      </c>
    </row>
    <row r="4653">
      <c r="A4653" s="6">
        <v>7</v>
      </c>
      <c r="B4653" s="6">
        <v>2</v>
      </c>
      <c r="C4653" s="6">
        <v>30</v>
      </c>
      <c r="D4653" s="6">
        <f>A4653+B4653+C4653</f>
        <v>39</v>
      </c>
      <c r="E4653" s="5">
        <f>IF(A4653=0,0,A4653*LABOR_HRS_WK_TOM*SEASON_WEEKS*(1+DIM_PCT_TOM)^A4653)</f>
        <v>1227.6917730000007</v>
      </c>
      <c r="F4653" s="5">
        <f>IF(B4653=0,0,B4653*LABOR_HRS_WK_CAR*SEASON_WEEKS*(1+DIM_PCT_CAR)^B4653)</f>
        <v>63.037499999999994</v>
      </c>
      <c r="G4653" s="5">
        <f>IF(C4653=0,0,C4653*LABOR_HRS_WK_MES*SEASON_WEEKS*(1+DIM_PCT_MES)^C4653)</f>
        <v>1959.6780360096466</v>
      </c>
      <c r="H4653" s="5">
        <f>E4653+F4653+G4653</f>
        <v>3250.4073090096472</v>
      </c>
      <c r="I4653" s="5">
        <f>MIN(H4653,FARMER_HRS)</f>
        <v>720</v>
      </c>
      <c r="J4653" s="5">
        <f>MAX(0,H4653-FARMER_HRS)</f>
        <v>2530.4073090096472</v>
      </c>
      <c r="K4653" s="2">
        <f>I4653*FARMER_RATE+J4653*TEMP_WORKER_RATE</f>
        <v>68930.682448084146</v>
      </c>
      <c r="L4653" s="2">
        <f>A4653*PRICE_TOM+B4653*PRICE_CAR+C4653*PRICE_MES</f>
        <v>146788</v>
      </c>
      <c r="M4653" s="2">
        <f>A4653*FERT_BED_TOM+B4653*FERT_BED_CAR+C4653*FERT_BED_MES</f>
        <v>33440</v>
      </c>
      <c r="N4653" s="6">
        <f>IF(AND(D4653&lt;=TOTAL_BEDS,J4653&lt;=TEMP_WORKER_MAX*TEMP_WORKER_HRS),1,0)</f>
        <v>1</v>
      </c>
      <c r="O4653" s="2">
        <f>L4653-M4653-K4653-FIXED_COSTS</f>
        <v>24417.317551915854</v>
      </c>
      <c r="P4653" s="2">
        <f>IF(N4653=1,O4653,"")</f>
        <v>24417.317551915854</v>
      </c>
    </row>
    <row r="4654">
      <c r="A4654" s="6">
        <v>7</v>
      </c>
      <c r="B4654" s="6">
        <v>3</v>
      </c>
      <c r="C4654" s="6">
        <v>0</v>
      </c>
      <c r="D4654" s="6">
        <f>A4654+B4654+C4654</f>
        <v>10</v>
      </c>
      <c r="E4654" s="5">
        <f>IF(A4654=0,0,A4654*LABOR_HRS_WK_TOM*SEASON_WEEKS*(1+DIM_PCT_TOM)^A4654)</f>
        <v>1227.6917730000007</v>
      </c>
      <c r="F4654" s="5">
        <f>IF(B4654=0,0,B4654*LABOR_HRS_WK_CAR*SEASON_WEEKS*(1+DIM_PCT_CAR)^B4654)</f>
        <v>96.920156249999962</v>
      </c>
      <c r="G4654" s="5">
        <f>IF(C4654=0,0,C4654*LABOR_HRS_WK_MES*SEASON_WEEKS*(1+DIM_PCT_MES)^C4654)</f>
        <v>0</v>
      </c>
      <c r="H4654" s="5">
        <f>E4654+F4654+G4654</f>
        <v>1324.6119292500007</v>
      </c>
      <c r="I4654" s="5">
        <f>MIN(H4654,FARMER_HRS)</f>
        <v>720</v>
      </c>
      <c r="J4654" s="5">
        <f>MAX(0,H4654-FARMER_HRS)</f>
        <v>604.61192925000068</v>
      </c>
      <c r="K4654" s="2">
        <f>I4654*FARMER_RATE+J4654*TEMP_WORKER_RATE</f>
        <v>35496.73488281251</v>
      </c>
      <c r="L4654" s="2">
        <f>A4654*PRICE_TOM+B4654*PRICE_CAR+C4654*PRICE_MES</f>
        <v>67882</v>
      </c>
      <c r="M4654" s="2">
        <f>A4654*FERT_BED_TOM+B4654*FERT_BED_CAR+C4654*FERT_BED_MES</f>
        <v>7480</v>
      </c>
      <c r="N4654" s="6">
        <f>IF(AND(D4654&lt;=TOTAL_BEDS,J4654&lt;=TEMP_WORKER_MAX*TEMP_WORKER_HRS),1,0)</f>
        <v>1</v>
      </c>
      <c r="O4654" s="2">
        <f>L4654-M4654-K4654-FIXED_COSTS</f>
        <v>4905.2651171874895</v>
      </c>
      <c r="P4654" s="2">
        <f>IF(N4654=1,O4654,"")</f>
        <v>4905.2651171874895</v>
      </c>
    </row>
    <row r="4655">
      <c r="A4655" s="6">
        <v>7</v>
      </c>
      <c r="B4655" s="6">
        <v>3</v>
      </c>
      <c r="C4655" s="6">
        <v>1</v>
      </c>
      <c r="D4655" s="6">
        <f>A4655+B4655+C4655</f>
        <v>11</v>
      </c>
      <c r="E4655" s="5">
        <f>IF(A4655=0,0,A4655*LABOR_HRS_WK_TOM*SEASON_WEEKS*(1+DIM_PCT_TOM)^A4655)</f>
        <v>1227.6917730000007</v>
      </c>
      <c r="F4655" s="5">
        <f>IF(B4655=0,0,B4655*LABOR_HRS_WK_CAR*SEASON_WEEKS*(1+DIM_PCT_CAR)^B4655)</f>
        <v>96.920156249999962</v>
      </c>
      <c r="G4655" s="5">
        <f>IF(C4655=0,0,C4655*LABOR_HRS_WK_MES*SEASON_WEEKS*(1+DIM_PCT_MES)^C4655)</f>
        <v>45.5625</v>
      </c>
      <c r="H4655" s="5">
        <f>E4655+F4655+G4655</f>
        <v>1370.1744292500007</v>
      </c>
      <c r="I4655" s="5">
        <f>MIN(H4655,FARMER_HRS)</f>
        <v>720</v>
      </c>
      <c r="J4655" s="5">
        <f>MAX(0,H4655-FARMER_HRS)</f>
        <v>650.17442925000068</v>
      </c>
      <c r="K4655" s="2">
        <f>I4655*FARMER_RATE+J4655*TEMP_WORKER_RATE</f>
        <v>36287.75050781251</v>
      </c>
      <c r="L4655" s="2">
        <f>A4655*PRICE_TOM+B4655*PRICE_CAR+C4655*PRICE_MES</f>
        <v>70582</v>
      </c>
      <c r="M4655" s="2">
        <f>A4655*FERT_BED_TOM+B4655*FERT_BED_CAR+C4655*FERT_BED_MES</f>
        <v>8360</v>
      </c>
      <c r="N4655" s="6">
        <f>IF(AND(D4655&lt;=TOTAL_BEDS,J4655&lt;=TEMP_WORKER_MAX*TEMP_WORKER_HRS),1,0)</f>
        <v>1</v>
      </c>
      <c r="O4655" s="2">
        <f>L4655-M4655-K4655-FIXED_COSTS</f>
        <v>5934.2494921874895</v>
      </c>
      <c r="P4655" s="2">
        <f>IF(N4655=1,O4655,"")</f>
        <v>5934.2494921874895</v>
      </c>
    </row>
    <row r="4656">
      <c r="A4656" s="6">
        <v>7</v>
      </c>
      <c r="B4656" s="6">
        <v>3</v>
      </c>
      <c r="C4656" s="6">
        <v>2</v>
      </c>
      <c r="D4656" s="6">
        <f>A4656+B4656+C4656</f>
        <v>12</v>
      </c>
      <c r="E4656" s="5">
        <f>IF(A4656=0,0,A4656*LABOR_HRS_WK_TOM*SEASON_WEEKS*(1+DIM_PCT_TOM)^A4656)</f>
        <v>1227.6917730000007</v>
      </c>
      <c r="F4656" s="5">
        <f>IF(B4656=0,0,B4656*LABOR_HRS_WK_CAR*SEASON_WEEKS*(1+DIM_PCT_CAR)^B4656)</f>
        <v>96.920156249999962</v>
      </c>
      <c r="G4656" s="5">
        <f>IF(C4656=0,0,C4656*LABOR_HRS_WK_MES*SEASON_WEEKS*(1+DIM_PCT_MES)^C4656)</f>
        <v>92.2640625</v>
      </c>
      <c r="H4656" s="5">
        <f>E4656+F4656+G4656</f>
        <v>1416.8759917500006</v>
      </c>
      <c r="I4656" s="5">
        <f>MIN(H4656,FARMER_HRS)</f>
        <v>720</v>
      </c>
      <c r="J4656" s="5">
        <f>MAX(0,H4656-FARMER_HRS)</f>
        <v>696.87599175000059</v>
      </c>
      <c r="K4656" s="2">
        <f>I4656*FARMER_RATE+J4656*TEMP_WORKER_RATE</f>
        <v>37098.54152343751</v>
      </c>
      <c r="L4656" s="2">
        <f>A4656*PRICE_TOM+B4656*PRICE_CAR+C4656*PRICE_MES</f>
        <v>73282</v>
      </c>
      <c r="M4656" s="2">
        <f>A4656*FERT_BED_TOM+B4656*FERT_BED_CAR+C4656*FERT_BED_MES</f>
        <v>9240</v>
      </c>
      <c r="N4656" s="6">
        <f>IF(AND(D4656&lt;=TOTAL_BEDS,J4656&lt;=TEMP_WORKER_MAX*TEMP_WORKER_HRS),1,0)</f>
        <v>1</v>
      </c>
      <c r="O4656" s="2">
        <f>L4656-M4656-K4656-FIXED_COSTS</f>
        <v>6943.4584765624895</v>
      </c>
      <c r="P4656" s="2">
        <f>IF(N4656=1,O4656,"")</f>
        <v>6943.4584765624895</v>
      </c>
    </row>
    <row r="4657">
      <c r="A4657" s="6">
        <v>7</v>
      </c>
      <c r="B4657" s="6">
        <v>3</v>
      </c>
      <c r="C4657" s="6">
        <v>3</v>
      </c>
      <c r="D4657" s="6">
        <f>A4657+B4657+C4657</f>
        <v>13</v>
      </c>
      <c r="E4657" s="5">
        <f>IF(A4657=0,0,A4657*LABOR_HRS_WK_TOM*SEASON_WEEKS*(1+DIM_PCT_TOM)^A4657)</f>
        <v>1227.6917730000007</v>
      </c>
      <c r="F4657" s="5">
        <f>IF(B4657=0,0,B4657*LABOR_HRS_WK_CAR*SEASON_WEEKS*(1+DIM_PCT_CAR)^B4657)</f>
        <v>96.920156249999962</v>
      </c>
      <c r="G4657" s="5">
        <f>IF(C4657=0,0,C4657*LABOR_HRS_WK_MES*SEASON_WEEKS*(1+DIM_PCT_MES)^C4657)</f>
        <v>140.12604492187498</v>
      </c>
      <c r="H4657" s="5">
        <f>E4657+F4657+G4657</f>
        <v>1464.7379741718757</v>
      </c>
      <c r="I4657" s="5">
        <f>MIN(H4657,FARMER_HRS)</f>
        <v>720</v>
      </c>
      <c r="J4657" s="5">
        <f>MAX(0,H4657-FARMER_HRS)</f>
        <v>744.73797417187575</v>
      </c>
      <c r="K4657" s="2">
        <f>I4657*FARMER_RATE+J4657*TEMP_WORKER_RATE</f>
        <v>37929.478718261729</v>
      </c>
      <c r="L4657" s="2">
        <f>A4657*PRICE_TOM+B4657*PRICE_CAR+C4657*PRICE_MES</f>
        <v>75982</v>
      </c>
      <c r="M4657" s="2">
        <f>A4657*FERT_BED_TOM+B4657*FERT_BED_CAR+C4657*FERT_BED_MES</f>
        <v>10120</v>
      </c>
      <c r="N4657" s="6">
        <f>IF(AND(D4657&lt;=TOTAL_BEDS,J4657&lt;=TEMP_WORKER_MAX*TEMP_WORKER_HRS),1,0)</f>
        <v>1</v>
      </c>
      <c r="O4657" s="2">
        <f>L4657-M4657-K4657-FIXED_COSTS</f>
        <v>7932.5212817382708</v>
      </c>
      <c r="P4657" s="2">
        <f>IF(N4657=1,O4657,"")</f>
        <v>7932.5212817382708</v>
      </c>
    </row>
    <row r="4658">
      <c r="A4658" s="6">
        <v>7</v>
      </c>
      <c r="B4658" s="6">
        <v>3</v>
      </c>
      <c r="C4658" s="6">
        <v>4</v>
      </c>
      <c r="D4658" s="6">
        <f>A4658+B4658+C4658</f>
        <v>14</v>
      </c>
      <c r="E4658" s="5">
        <f>IF(A4658=0,0,A4658*LABOR_HRS_WK_TOM*SEASON_WEEKS*(1+DIM_PCT_TOM)^A4658)</f>
        <v>1227.6917730000007</v>
      </c>
      <c r="F4658" s="5">
        <f>IF(B4658=0,0,B4658*LABOR_HRS_WK_CAR*SEASON_WEEKS*(1+DIM_PCT_CAR)^B4658)</f>
        <v>96.920156249999962</v>
      </c>
      <c r="G4658" s="5">
        <f>IF(C4658=0,0,C4658*LABOR_HRS_WK_MES*SEASON_WEEKS*(1+DIM_PCT_MES)^C4658)</f>
        <v>189.17016064453119</v>
      </c>
      <c r="H4658" s="5">
        <f>E4658+F4658+G4658</f>
        <v>1513.782089894532</v>
      </c>
      <c r="I4658" s="5">
        <f>MIN(H4658,FARMER_HRS)</f>
        <v>720</v>
      </c>
      <c r="J4658" s="5">
        <f>MAX(0,H4658-FARMER_HRS)</f>
        <v>793.782089894532</v>
      </c>
      <c r="K4658" s="2">
        <f>I4658*FARMER_RATE+J4658*TEMP_WORKER_RATE</f>
        <v>38780.939060668956</v>
      </c>
      <c r="L4658" s="2">
        <f>A4658*PRICE_TOM+B4658*PRICE_CAR+C4658*PRICE_MES</f>
        <v>78682</v>
      </c>
      <c r="M4658" s="2">
        <f>A4658*FERT_BED_TOM+B4658*FERT_BED_CAR+C4658*FERT_BED_MES</f>
        <v>11000</v>
      </c>
      <c r="N4658" s="6">
        <f>IF(AND(D4658&lt;=TOTAL_BEDS,J4658&lt;=TEMP_WORKER_MAX*TEMP_WORKER_HRS),1,0)</f>
        <v>1</v>
      </c>
      <c r="O4658" s="2">
        <f>L4658-M4658-K4658-FIXED_COSTS</f>
        <v>8901.0609393310442</v>
      </c>
      <c r="P4658" s="2">
        <f>IF(N4658=1,O4658,"")</f>
        <v>8901.0609393310442</v>
      </c>
    </row>
    <row r="4659">
      <c r="A4659" s="6">
        <v>7</v>
      </c>
      <c r="B4659" s="6">
        <v>3</v>
      </c>
      <c r="C4659" s="6">
        <v>5</v>
      </c>
      <c r="D4659" s="6">
        <f>A4659+B4659+C4659</f>
        <v>15</v>
      </c>
      <c r="E4659" s="5">
        <f>IF(A4659=0,0,A4659*LABOR_HRS_WK_TOM*SEASON_WEEKS*(1+DIM_PCT_TOM)^A4659)</f>
        <v>1227.6917730000007</v>
      </c>
      <c r="F4659" s="5">
        <f>IF(B4659=0,0,B4659*LABOR_HRS_WK_CAR*SEASON_WEEKS*(1+DIM_PCT_CAR)^B4659)</f>
        <v>96.920156249999962</v>
      </c>
      <c r="G4659" s="5">
        <f>IF(C4659=0,0,C4659*LABOR_HRS_WK_MES*SEASON_WEEKS*(1+DIM_PCT_MES)^C4659)</f>
        <v>239.41848456573481</v>
      </c>
      <c r="H4659" s="5">
        <f>E4659+F4659+G4659</f>
        <v>1564.0304138157355</v>
      </c>
      <c r="I4659" s="5">
        <f>MIN(H4659,FARMER_HRS)</f>
        <v>720</v>
      </c>
      <c r="J4659" s="5">
        <f>MAX(0,H4659-FARMER_HRS)</f>
        <v>844.03041381573553</v>
      </c>
      <c r="K4659" s="2">
        <f>I4659*FARMER_RATE+J4659*TEMP_WORKER_RATE</f>
        <v>39653.305795412074</v>
      </c>
      <c r="L4659" s="2">
        <f>A4659*PRICE_TOM+B4659*PRICE_CAR+C4659*PRICE_MES</f>
        <v>81382</v>
      </c>
      <c r="M4659" s="2">
        <f>A4659*FERT_BED_TOM+B4659*FERT_BED_CAR+C4659*FERT_BED_MES</f>
        <v>11880</v>
      </c>
      <c r="N4659" s="6">
        <f>IF(AND(D4659&lt;=TOTAL_BEDS,J4659&lt;=TEMP_WORKER_MAX*TEMP_WORKER_HRS),1,0)</f>
        <v>1</v>
      </c>
      <c r="O4659" s="2">
        <f>L4659-M4659-K4659-FIXED_COSTS</f>
        <v>9848.6942045879259</v>
      </c>
      <c r="P4659" s="2">
        <f>IF(N4659=1,O4659,"")</f>
        <v>9848.6942045879259</v>
      </c>
    </row>
    <row r="4660">
      <c r="A4660" s="6">
        <v>7</v>
      </c>
      <c r="B4660" s="6">
        <v>3</v>
      </c>
      <c r="C4660" s="6">
        <v>6</v>
      </c>
      <c r="D4660" s="6">
        <f>A4660+B4660+C4660</f>
        <v>16</v>
      </c>
      <c r="E4660" s="5">
        <f>IF(A4660=0,0,A4660*LABOR_HRS_WK_TOM*SEASON_WEEKS*(1+DIM_PCT_TOM)^A4660)</f>
        <v>1227.6917730000007</v>
      </c>
      <c r="F4660" s="5">
        <f>IF(B4660=0,0,B4660*LABOR_HRS_WK_CAR*SEASON_WEEKS*(1+DIM_PCT_CAR)^B4660)</f>
        <v>96.920156249999962</v>
      </c>
      <c r="G4660" s="5">
        <f>IF(C4660=0,0,C4660*LABOR_HRS_WK_MES*SEASON_WEEKS*(1+DIM_PCT_MES)^C4660)</f>
        <v>290.89345874736773</v>
      </c>
      <c r="H4660" s="5">
        <f>E4660+F4660+G4660</f>
        <v>1615.5053879973684</v>
      </c>
      <c r="I4660" s="5">
        <f>MIN(H4660,FARMER_HRS)</f>
        <v>720</v>
      </c>
      <c r="J4660" s="5">
        <f>MAX(0,H4660-FARMER_HRS)</f>
        <v>895.50538799736842</v>
      </c>
      <c r="K4660" s="2">
        <f>I4660*FARMER_RATE+J4660*TEMP_WORKER_RATE</f>
        <v>40546.968541620983</v>
      </c>
      <c r="L4660" s="2">
        <f>A4660*PRICE_TOM+B4660*PRICE_CAR+C4660*PRICE_MES</f>
        <v>84082</v>
      </c>
      <c r="M4660" s="2">
        <f>A4660*FERT_BED_TOM+B4660*FERT_BED_CAR+C4660*FERT_BED_MES</f>
        <v>12760</v>
      </c>
      <c r="N4660" s="6">
        <f>IF(AND(D4660&lt;=TOTAL_BEDS,J4660&lt;=TEMP_WORKER_MAX*TEMP_WORKER_HRS),1,0)</f>
        <v>1</v>
      </c>
      <c r="O4660" s="2">
        <f>L4660-M4660-K4660-FIXED_COSTS</f>
        <v>10775.031458379017</v>
      </c>
      <c r="P4660" s="2">
        <f>IF(N4660=1,O4660,"")</f>
        <v>10775.031458379017</v>
      </c>
    </row>
    <row r="4661">
      <c r="A4661" s="6">
        <v>7</v>
      </c>
      <c r="B4661" s="6">
        <v>3</v>
      </c>
      <c r="C4661" s="6">
        <v>7</v>
      </c>
      <c r="D4661" s="6">
        <f>A4661+B4661+C4661</f>
        <v>17</v>
      </c>
      <c r="E4661" s="5">
        <f>IF(A4661=0,0,A4661*LABOR_HRS_WK_TOM*SEASON_WEEKS*(1+DIM_PCT_TOM)^A4661)</f>
        <v>1227.6917730000007</v>
      </c>
      <c r="F4661" s="5">
        <f>IF(B4661=0,0,B4661*LABOR_HRS_WK_CAR*SEASON_WEEKS*(1+DIM_PCT_CAR)^B4661)</f>
        <v>96.920156249999962</v>
      </c>
      <c r="G4661" s="5">
        <f>IF(C4661=0,0,C4661*LABOR_HRS_WK_MES*SEASON_WEEKS*(1+DIM_PCT_MES)^C4661)</f>
        <v>343.61789814532818</v>
      </c>
      <c r="H4661" s="5">
        <f>E4661+F4661+G4661</f>
        <v>1668.2298273953288</v>
      </c>
      <c r="I4661" s="5">
        <f>MIN(H4661,FARMER_HRS)</f>
        <v>720</v>
      </c>
      <c r="J4661" s="5">
        <f>MAX(0,H4661-FARMER_HRS)</f>
        <v>948.22982739532881</v>
      </c>
      <c r="K4661" s="2">
        <f>I4661*FARMER_RATE+J4661*TEMP_WORKER_RATE</f>
        <v>41462.323392280014</v>
      </c>
      <c r="L4661" s="2">
        <f>A4661*PRICE_TOM+B4661*PRICE_CAR+C4661*PRICE_MES</f>
        <v>86782</v>
      </c>
      <c r="M4661" s="2">
        <f>A4661*FERT_BED_TOM+B4661*FERT_BED_CAR+C4661*FERT_BED_MES</f>
        <v>13640</v>
      </c>
      <c r="N4661" s="6">
        <f>IF(AND(D4661&lt;=TOTAL_BEDS,J4661&lt;=TEMP_WORKER_MAX*TEMP_WORKER_HRS),1,0)</f>
        <v>1</v>
      </c>
      <c r="O4661" s="2">
        <f>L4661-M4661-K4661-FIXED_COSTS</f>
        <v>11679.676607719986</v>
      </c>
      <c r="P4661" s="2">
        <f>IF(N4661=1,O4661,"")</f>
        <v>11679.676607719986</v>
      </c>
    </row>
    <row r="4662">
      <c r="A4662" s="6">
        <v>7</v>
      </c>
      <c r="B4662" s="6">
        <v>3</v>
      </c>
      <c r="C4662" s="6">
        <v>8</v>
      </c>
      <c r="D4662" s="6">
        <f>A4662+B4662+C4662</f>
        <v>18</v>
      </c>
      <c r="E4662" s="5">
        <f>IF(A4662=0,0,A4662*LABOR_HRS_WK_TOM*SEASON_WEEKS*(1+DIM_PCT_TOM)^A4662)</f>
        <v>1227.6917730000007</v>
      </c>
      <c r="F4662" s="5">
        <f>IF(B4662=0,0,B4662*LABOR_HRS_WK_CAR*SEASON_WEEKS*(1+DIM_PCT_CAR)^B4662)</f>
        <v>96.920156249999962</v>
      </c>
      <c r="G4662" s="5">
        <f>IF(C4662=0,0,C4662*LABOR_HRS_WK_MES*SEASON_WEEKS*(1+DIM_PCT_MES)^C4662)</f>
        <v>397.61499642530833</v>
      </c>
      <c r="H4662" s="5">
        <f>E4662+F4662+G4662</f>
        <v>1722.2269256753091</v>
      </c>
      <c r="I4662" s="5">
        <f>MIN(H4662,FARMER_HRS)</f>
        <v>720</v>
      </c>
      <c r="J4662" s="5">
        <f>MAX(0,H4662-FARMER_HRS)</f>
        <v>1002.2269256753091</v>
      </c>
      <c r="K4662" s="2">
        <f>I4662*FARMER_RATE+J4662*TEMP_WORKER_RATE</f>
        <v>42399.773015196333</v>
      </c>
      <c r="L4662" s="2">
        <f>A4662*PRICE_TOM+B4662*PRICE_CAR+C4662*PRICE_MES</f>
        <v>89482</v>
      </c>
      <c r="M4662" s="2">
        <f>A4662*FERT_BED_TOM+B4662*FERT_BED_CAR+C4662*FERT_BED_MES</f>
        <v>14520</v>
      </c>
      <c r="N4662" s="6">
        <f>IF(AND(D4662&lt;=TOTAL_BEDS,J4662&lt;=TEMP_WORKER_MAX*TEMP_WORKER_HRS),1,0)</f>
        <v>1</v>
      </c>
      <c r="O4662" s="2">
        <f>L4662-M4662-K4662-FIXED_COSTS</f>
        <v>12562.226984803667</v>
      </c>
      <c r="P4662" s="2">
        <f>IF(N4662=1,O4662,"")</f>
        <v>12562.226984803667</v>
      </c>
    </row>
    <row r="4663">
      <c r="A4663" s="6">
        <v>7</v>
      </c>
      <c r="B4663" s="6">
        <v>3</v>
      </c>
      <c r="C4663" s="6">
        <v>9</v>
      </c>
      <c r="D4663" s="6">
        <f>A4663+B4663+C4663</f>
        <v>19</v>
      </c>
      <c r="E4663" s="5">
        <f>IF(A4663=0,0,A4663*LABOR_HRS_WK_TOM*SEASON_WEEKS*(1+DIM_PCT_TOM)^A4663)</f>
        <v>1227.6917730000007</v>
      </c>
      <c r="F4663" s="5">
        <f>IF(B4663=0,0,B4663*LABOR_HRS_WK_CAR*SEASON_WEEKS*(1+DIM_PCT_CAR)^B4663)</f>
        <v>96.920156249999962</v>
      </c>
      <c r="G4663" s="5">
        <f>IF(C4663=0,0,C4663*LABOR_HRS_WK_MES*SEASON_WEEKS*(1+DIM_PCT_MES)^C4663)</f>
        <v>452.90833186570273</v>
      </c>
      <c r="H4663" s="5">
        <f>E4663+F4663+G4663</f>
        <v>1777.5202611157033</v>
      </c>
      <c r="I4663" s="5">
        <f>MIN(H4663,FARMER_HRS)</f>
        <v>720</v>
      </c>
      <c r="J4663" s="5">
        <f>MAX(0,H4663-FARMER_HRS)</f>
        <v>1057.5202611157033</v>
      </c>
      <c r="K4663" s="2">
        <f>I4663*FARMER_RATE+J4663*TEMP_WORKER_RATE</f>
        <v>43359.726755480959</v>
      </c>
      <c r="L4663" s="2">
        <f>A4663*PRICE_TOM+B4663*PRICE_CAR+C4663*PRICE_MES</f>
        <v>92182</v>
      </c>
      <c r="M4663" s="2">
        <f>A4663*FERT_BED_TOM+B4663*FERT_BED_CAR+C4663*FERT_BED_MES</f>
        <v>15400</v>
      </c>
      <c r="N4663" s="6">
        <f>IF(AND(D4663&lt;=TOTAL_BEDS,J4663&lt;=TEMP_WORKER_MAX*TEMP_WORKER_HRS),1,0)</f>
        <v>1</v>
      </c>
      <c r="O4663" s="2">
        <f>L4663-M4663-K4663-FIXED_COSTS</f>
        <v>13422.273244519041</v>
      </c>
      <c r="P4663" s="2">
        <f>IF(N4663=1,O4663,"")</f>
        <v>13422.273244519041</v>
      </c>
    </row>
    <row r="4664">
      <c r="A4664" s="6">
        <v>7</v>
      </c>
      <c r="B4664" s="6">
        <v>3</v>
      </c>
      <c r="C4664" s="6">
        <v>10</v>
      </c>
      <c r="D4664" s="6">
        <f>A4664+B4664+C4664</f>
        <v>20</v>
      </c>
      <c r="E4664" s="5">
        <f>IF(A4664=0,0,A4664*LABOR_HRS_WK_TOM*SEASON_WEEKS*(1+DIM_PCT_TOM)^A4664)</f>
        <v>1227.6917730000007</v>
      </c>
      <c r="F4664" s="5">
        <f>IF(B4664=0,0,B4664*LABOR_HRS_WK_CAR*SEASON_WEEKS*(1+DIM_PCT_CAR)^B4664)</f>
        <v>96.920156249999962</v>
      </c>
      <c r="G4664" s="5">
        <f>IF(C4664=0,0,C4664*LABOR_HRS_WK_MES*SEASON_WEEKS*(1+DIM_PCT_MES)^C4664)</f>
        <v>509.52187334891551</v>
      </c>
      <c r="H4664" s="5">
        <f>E4664+F4664+G4664</f>
        <v>1834.1338025989162</v>
      </c>
      <c r="I4664" s="5">
        <f>MIN(H4664,FARMER_HRS)</f>
        <v>720</v>
      </c>
      <c r="J4664" s="5">
        <f>MAX(0,H4664-FARMER_HRS)</f>
        <v>1114.1338025989162</v>
      </c>
      <c r="K4664" s="2">
        <f>I4664*FARMER_RATE+J4664*TEMP_WORKER_RATE</f>
        <v>44342.600739564514</v>
      </c>
      <c r="L4664" s="2">
        <f>A4664*PRICE_TOM+B4664*PRICE_CAR+C4664*PRICE_MES</f>
        <v>94882</v>
      </c>
      <c r="M4664" s="2">
        <f>A4664*FERT_BED_TOM+B4664*FERT_BED_CAR+C4664*FERT_BED_MES</f>
        <v>16280</v>
      </c>
      <c r="N4664" s="6">
        <f>IF(AND(D4664&lt;=TOTAL_BEDS,J4664&lt;=TEMP_WORKER_MAX*TEMP_WORKER_HRS),1,0)</f>
        <v>1</v>
      </c>
      <c r="O4664" s="2">
        <f>L4664-M4664-K4664-FIXED_COSTS</f>
        <v>14259.399260435486</v>
      </c>
      <c r="P4664" s="2">
        <f>IF(N4664=1,O4664,"")</f>
        <v>14259.399260435486</v>
      </c>
    </row>
    <row r="4665">
      <c r="A4665" s="6">
        <v>7</v>
      </c>
      <c r="B4665" s="6">
        <v>3</v>
      </c>
      <c r="C4665" s="6">
        <v>11</v>
      </c>
      <c r="D4665" s="6">
        <f>A4665+B4665+C4665</f>
        <v>21</v>
      </c>
      <c r="E4665" s="5">
        <f>IF(A4665=0,0,A4665*LABOR_HRS_WK_TOM*SEASON_WEEKS*(1+DIM_PCT_TOM)^A4665)</f>
        <v>1227.6917730000007</v>
      </c>
      <c r="F4665" s="5">
        <f>IF(B4665=0,0,B4665*LABOR_HRS_WK_CAR*SEASON_WEEKS*(1+DIM_PCT_CAR)^B4665)</f>
        <v>96.920156249999962</v>
      </c>
      <c r="G4665" s="5">
        <f>IF(C4665=0,0,C4665*LABOR_HRS_WK_MES*SEASON_WEEKS*(1+DIM_PCT_MES)^C4665)</f>
        <v>567.47998644235463</v>
      </c>
      <c r="H4665" s="5">
        <f>E4665+F4665+G4665</f>
        <v>1892.0919156923553</v>
      </c>
      <c r="I4665" s="5">
        <f>MIN(H4665,FARMER_HRS)</f>
        <v>720</v>
      </c>
      <c r="J4665" s="5">
        <f>MAX(0,H4665-FARMER_HRS)</f>
        <v>1172.0919156923553</v>
      </c>
      <c r="K4665" s="2">
        <f>I4665*FARMER_RATE+J4665*TEMP_WORKER_RATE</f>
        <v>45348.817980770058</v>
      </c>
      <c r="L4665" s="2">
        <f>A4665*PRICE_TOM+B4665*PRICE_CAR+C4665*PRICE_MES</f>
        <v>97582</v>
      </c>
      <c r="M4665" s="2">
        <f>A4665*FERT_BED_TOM+B4665*FERT_BED_CAR+C4665*FERT_BED_MES</f>
        <v>17160</v>
      </c>
      <c r="N4665" s="6">
        <f>IF(AND(D4665&lt;=TOTAL_BEDS,J4665&lt;=TEMP_WORKER_MAX*TEMP_WORKER_HRS),1,0)</f>
        <v>1</v>
      </c>
      <c r="O4665" s="2">
        <f>L4665-M4665-K4665-FIXED_COSTS</f>
        <v>15073.182019229942</v>
      </c>
      <c r="P4665" s="2">
        <f>IF(N4665=1,O4665,"")</f>
        <v>15073.182019229942</v>
      </c>
    </row>
    <row r="4666">
      <c r="A4666" s="6">
        <v>7</v>
      </c>
      <c r="B4666" s="6">
        <v>3</v>
      </c>
      <c r="C4666" s="6">
        <v>12</v>
      </c>
      <c r="D4666" s="6">
        <f>A4666+B4666+C4666</f>
        <v>22</v>
      </c>
      <c r="E4666" s="5">
        <f>IF(A4666=0,0,A4666*LABOR_HRS_WK_TOM*SEASON_WEEKS*(1+DIM_PCT_TOM)^A4666)</f>
        <v>1227.6917730000007</v>
      </c>
      <c r="F4666" s="5">
        <f>IF(B4666=0,0,B4666*LABOR_HRS_WK_CAR*SEASON_WEEKS*(1+DIM_PCT_CAR)^B4666)</f>
        <v>96.920156249999962</v>
      </c>
      <c r="G4666" s="5">
        <f>IF(C4666=0,0,C4666*LABOR_HRS_WK_MES*SEASON_WEEKS*(1+DIM_PCT_MES)^C4666)</f>
        <v>626.807439570419</v>
      </c>
      <c r="H4666" s="5">
        <f>E4666+F4666+G4666</f>
        <v>1951.4193688204195</v>
      </c>
      <c r="I4666" s="5">
        <f>MIN(H4666,FARMER_HRS)</f>
        <v>720</v>
      </c>
      <c r="J4666" s="5">
        <f>MAX(0,H4666-FARMER_HRS)</f>
        <v>1231.4193688204195</v>
      </c>
      <c r="K4666" s="2">
        <f>I4666*FARMER_RATE+J4666*TEMP_WORKER_RATE</f>
        <v>46378.808486465612</v>
      </c>
      <c r="L4666" s="2">
        <f>A4666*PRICE_TOM+B4666*PRICE_CAR+C4666*PRICE_MES</f>
        <v>100282</v>
      </c>
      <c r="M4666" s="2">
        <f>A4666*FERT_BED_TOM+B4666*FERT_BED_CAR+C4666*FERT_BED_MES</f>
        <v>18040</v>
      </c>
      <c r="N4666" s="6">
        <f>IF(AND(D4666&lt;=TOTAL_BEDS,J4666&lt;=TEMP_WORKER_MAX*TEMP_WORKER_HRS),1,0)</f>
        <v>1</v>
      </c>
      <c r="O4666" s="2">
        <f>L4666-M4666-K4666-FIXED_COSTS</f>
        <v>15863.191513534388</v>
      </c>
      <c r="P4666" s="2">
        <f>IF(N4666=1,O4666,"")</f>
        <v>15863.191513534388</v>
      </c>
    </row>
    <row r="4667">
      <c r="A4667" s="6">
        <v>7</v>
      </c>
      <c r="B4667" s="6">
        <v>3</v>
      </c>
      <c r="C4667" s="6">
        <v>13</v>
      </c>
      <c r="D4667" s="6">
        <f>A4667+B4667+C4667</f>
        <v>23</v>
      </c>
      <c r="E4667" s="5">
        <f>IF(A4667=0,0,A4667*LABOR_HRS_WK_TOM*SEASON_WEEKS*(1+DIM_PCT_TOM)^A4667)</f>
        <v>1227.6917730000007</v>
      </c>
      <c r="F4667" s="5">
        <f>IF(B4667=0,0,B4667*LABOR_HRS_WK_CAR*SEASON_WEEKS*(1+DIM_PCT_CAR)^B4667)</f>
        <v>96.920156249999962</v>
      </c>
      <c r="G4667" s="5">
        <f>IF(C4667=0,0,C4667*LABOR_HRS_WK_MES*SEASON_WEEKS*(1+DIM_PCT_MES)^C4667)</f>
        <v>687.52941027880331</v>
      </c>
      <c r="H4667" s="5">
        <f>E4667+F4667+G4667</f>
        <v>2012.1413395288041</v>
      </c>
      <c r="I4667" s="5">
        <f>MIN(H4667,FARMER_HRS)</f>
        <v>720</v>
      </c>
      <c r="J4667" s="5">
        <f>MAX(0,H4667-FARMER_HRS)</f>
        <v>1292.1413395288041</v>
      </c>
      <c r="K4667" s="2">
        <f>I4667*FARMER_RATE+J4667*TEMP_WORKER_RATE</f>
        <v>47433.009366819519</v>
      </c>
      <c r="L4667" s="2">
        <f>A4667*PRICE_TOM+B4667*PRICE_CAR+C4667*PRICE_MES</f>
        <v>102982</v>
      </c>
      <c r="M4667" s="2">
        <f>A4667*FERT_BED_TOM+B4667*FERT_BED_CAR+C4667*FERT_BED_MES</f>
        <v>18920</v>
      </c>
      <c r="N4667" s="6">
        <f>IF(AND(D4667&lt;=TOTAL_BEDS,J4667&lt;=TEMP_WORKER_MAX*TEMP_WORKER_HRS),1,0)</f>
        <v>1</v>
      </c>
      <c r="O4667" s="2">
        <f>L4667-M4667-K4667-FIXED_COSTS</f>
        <v>16628.990633180481</v>
      </c>
      <c r="P4667" s="2">
        <f>IF(N4667=1,O4667,"")</f>
        <v>16628.990633180481</v>
      </c>
    </row>
    <row r="4668">
      <c r="A4668" s="6">
        <v>7</v>
      </c>
      <c r="B4668" s="6">
        <v>3</v>
      </c>
      <c r="C4668" s="6">
        <v>14</v>
      </c>
      <c r="D4668" s="6">
        <f>A4668+B4668+C4668</f>
        <v>24</v>
      </c>
      <c r="E4668" s="5">
        <f>IF(A4668=0,0,A4668*LABOR_HRS_WK_TOM*SEASON_WEEKS*(1+DIM_PCT_TOM)^A4668)</f>
        <v>1227.6917730000007</v>
      </c>
      <c r="F4668" s="5">
        <f>IF(B4668=0,0,B4668*LABOR_HRS_WK_CAR*SEASON_WEEKS*(1+DIM_PCT_CAR)^B4668)</f>
        <v>96.920156249999962</v>
      </c>
      <c r="G4668" s="5">
        <f>IF(C4668=0,0,C4668*LABOR_HRS_WK_MES*SEASON_WEEKS*(1+DIM_PCT_MES)^C4668)</f>
        <v>749.67149159246435</v>
      </c>
      <c r="H4668" s="5">
        <f>E4668+F4668+G4668</f>
        <v>2074.2834208424651</v>
      </c>
      <c r="I4668" s="5">
        <f>MIN(H4668,FARMER_HRS)</f>
        <v>720</v>
      </c>
      <c r="J4668" s="5">
        <f>MAX(0,H4668-FARMER_HRS)</f>
        <v>1354.2834208424651</v>
      </c>
      <c r="K4668" s="2">
        <f>I4668*FARMER_RATE+J4668*TEMP_WORKER_RATE</f>
        <v>48511.864945181689</v>
      </c>
      <c r="L4668" s="2">
        <f>A4668*PRICE_TOM+B4668*PRICE_CAR+C4668*PRICE_MES</f>
        <v>105682</v>
      </c>
      <c r="M4668" s="2">
        <f>A4668*FERT_BED_TOM+B4668*FERT_BED_CAR+C4668*FERT_BED_MES</f>
        <v>19800</v>
      </c>
      <c r="N4668" s="6">
        <f>IF(AND(D4668&lt;=TOTAL_BEDS,J4668&lt;=TEMP_WORKER_MAX*TEMP_WORKER_HRS),1,0)</f>
        <v>1</v>
      </c>
      <c r="O4668" s="2">
        <f>L4668-M4668-K4668-FIXED_COSTS</f>
        <v>17370.135054818311</v>
      </c>
      <c r="P4668" s="2">
        <f>IF(N4668=1,O4668,"")</f>
        <v>17370.135054818311</v>
      </c>
    </row>
    <row r="4669">
      <c r="A4669" s="6">
        <v>7</v>
      </c>
      <c r="B4669" s="6">
        <v>3</v>
      </c>
      <c r="C4669" s="6">
        <v>15</v>
      </c>
      <c r="D4669" s="6">
        <f>A4669+B4669+C4669</f>
        <v>25</v>
      </c>
      <c r="E4669" s="5">
        <f>IF(A4669=0,0,A4669*LABOR_HRS_WK_TOM*SEASON_WEEKS*(1+DIM_PCT_TOM)^A4669)</f>
        <v>1227.6917730000007</v>
      </c>
      <c r="F4669" s="5">
        <f>IF(B4669=0,0,B4669*LABOR_HRS_WK_CAR*SEASON_WEEKS*(1+DIM_PCT_CAR)^B4669)</f>
        <v>96.920156249999962</v>
      </c>
      <c r="G4669" s="5">
        <f>IF(C4669=0,0,C4669*LABOR_HRS_WK_MES*SEASON_WEEKS*(1+DIM_PCT_MES)^C4669)</f>
        <v>813.25969846861074</v>
      </c>
      <c r="H4669" s="5">
        <f>E4669+F4669+G4669</f>
        <v>2137.8716277186113</v>
      </c>
      <c r="I4669" s="5">
        <f>MIN(H4669,FARMER_HRS)</f>
        <v>720</v>
      </c>
      <c r="J4669" s="5">
        <f>MAX(0,H4669-FARMER_HRS)</f>
        <v>1417.8716277186113</v>
      </c>
      <c r="K4669" s="2">
        <f>I4669*FARMER_RATE+J4669*TEMP_WORKER_RATE</f>
        <v>49615.826870114775</v>
      </c>
      <c r="L4669" s="2">
        <f>A4669*PRICE_TOM+B4669*PRICE_CAR+C4669*PRICE_MES</f>
        <v>108382</v>
      </c>
      <c r="M4669" s="2">
        <f>A4669*FERT_BED_TOM+B4669*FERT_BED_CAR+C4669*FERT_BED_MES</f>
        <v>20680</v>
      </c>
      <c r="N4669" s="6">
        <f>IF(AND(D4669&lt;=TOTAL_BEDS,J4669&lt;=TEMP_WORKER_MAX*TEMP_WORKER_HRS),1,0)</f>
        <v>1</v>
      </c>
      <c r="O4669" s="2">
        <f>L4669-M4669-K4669-FIXED_COSTS</f>
        <v>18086.173129885225</v>
      </c>
      <c r="P4669" s="2">
        <f>IF(N4669=1,O4669,"")</f>
        <v>18086.173129885225</v>
      </c>
    </row>
    <row r="4670">
      <c r="A4670" s="6">
        <v>7</v>
      </c>
      <c r="B4670" s="6">
        <v>3</v>
      </c>
      <c r="C4670" s="6">
        <v>16</v>
      </c>
      <c r="D4670" s="6">
        <f>A4670+B4670+C4670</f>
        <v>26</v>
      </c>
      <c r="E4670" s="5">
        <f>IF(A4670=0,0,A4670*LABOR_HRS_WK_TOM*SEASON_WEEKS*(1+DIM_PCT_TOM)^A4670)</f>
        <v>1227.6917730000007</v>
      </c>
      <c r="F4670" s="5">
        <f>IF(B4670=0,0,B4670*LABOR_HRS_WK_CAR*SEASON_WEEKS*(1+DIM_PCT_CAR)^B4670)</f>
        <v>96.920156249999962</v>
      </c>
      <c r="G4670" s="5">
        <f>IF(C4670=0,0,C4670*LABOR_HRS_WK_MES*SEASON_WEEKS*(1+DIM_PCT_MES)^C4670)</f>
        <v>878.32047434609967</v>
      </c>
      <c r="H4670" s="5">
        <f>E4670+F4670+G4670</f>
        <v>2202.9324035961004</v>
      </c>
      <c r="I4670" s="5">
        <f>MIN(H4670,FARMER_HRS)</f>
        <v>720</v>
      </c>
      <c r="J4670" s="5">
        <f>MAX(0,H4670-FARMER_HRS)</f>
        <v>1482.9324035961004</v>
      </c>
      <c r="K4670" s="2">
        <f>I4670*FARMER_RATE+J4670*TEMP_WORKER_RATE</f>
        <v>50745.354229098964</v>
      </c>
      <c r="L4670" s="2">
        <f>A4670*PRICE_TOM+B4670*PRICE_CAR+C4670*PRICE_MES</f>
        <v>111082</v>
      </c>
      <c r="M4670" s="2">
        <f>A4670*FERT_BED_TOM+B4670*FERT_BED_CAR+C4670*FERT_BED_MES</f>
        <v>21560</v>
      </c>
      <c r="N4670" s="6">
        <f>IF(AND(D4670&lt;=TOTAL_BEDS,J4670&lt;=TEMP_WORKER_MAX*TEMP_WORKER_HRS),1,0)</f>
        <v>1</v>
      </c>
      <c r="O4670" s="2">
        <f>L4670-M4670-K4670-FIXED_COSTS</f>
        <v>18776.645770901036</v>
      </c>
      <c r="P4670" s="2">
        <f>IF(N4670=1,O4670,"")</f>
        <v>18776.645770901036</v>
      </c>
    </row>
    <row r="4671">
      <c r="A4671" s="6">
        <v>7</v>
      </c>
      <c r="B4671" s="6">
        <v>3</v>
      </c>
      <c r="C4671" s="6">
        <v>17</v>
      </c>
      <c r="D4671" s="6">
        <f>A4671+B4671+C4671</f>
        <v>27</v>
      </c>
      <c r="E4671" s="5">
        <f>IF(A4671=0,0,A4671*LABOR_HRS_WK_TOM*SEASON_WEEKS*(1+DIM_PCT_TOM)^A4671)</f>
        <v>1227.6917730000007</v>
      </c>
      <c r="F4671" s="5">
        <f>IF(B4671=0,0,B4671*LABOR_HRS_WK_CAR*SEASON_WEEKS*(1+DIM_PCT_CAR)^B4671)</f>
        <v>96.920156249999962</v>
      </c>
      <c r="G4671" s="5">
        <f>IF(C4671=0,0,C4671*LABOR_HRS_WK_MES*SEASON_WEEKS*(1+DIM_PCT_MES)^C4671)</f>
        <v>944.88069779263992</v>
      </c>
      <c r="H4671" s="5">
        <f>E4671+F4671+G4671</f>
        <v>2269.4926270426404</v>
      </c>
      <c r="I4671" s="5">
        <f>MIN(H4671,FARMER_HRS)</f>
        <v>720</v>
      </c>
      <c r="J4671" s="5">
        <f>MAX(0,H4671-FARMER_HRS)</f>
        <v>1549.4926270426404</v>
      </c>
      <c r="K4671" s="2">
        <f>I4671*FARMER_RATE+J4671*TEMP_WORKER_RATE</f>
        <v>51900.913663934727</v>
      </c>
      <c r="L4671" s="2">
        <f>A4671*PRICE_TOM+B4671*PRICE_CAR+C4671*PRICE_MES</f>
        <v>113782</v>
      </c>
      <c r="M4671" s="2">
        <f>A4671*FERT_BED_TOM+B4671*FERT_BED_CAR+C4671*FERT_BED_MES</f>
        <v>22440</v>
      </c>
      <c r="N4671" s="6">
        <f>IF(AND(D4671&lt;=TOTAL_BEDS,J4671&lt;=TEMP_WORKER_MAX*TEMP_WORKER_HRS),1,0)</f>
        <v>1</v>
      </c>
      <c r="O4671" s="2">
        <f>L4671-M4671-K4671-FIXED_COSTS</f>
        <v>19441.086336065273</v>
      </c>
      <c r="P4671" s="2">
        <f>IF(N4671=1,O4671,"")</f>
        <v>19441.086336065273</v>
      </c>
    </row>
    <row r="4672">
      <c r="A4672" s="6">
        <v>7</v>
      </c>
      <c r="B4672" s="6">
        <v>3</v>
      </c>
      <c r="C4672" s="6">
        <v>18</v>
      </c>
      <c r="D4672" s="6">
        <f>A4672+B4672+C4672</f>
        <v>28</v>
      </c>
      <c r="E4672" s="5">
        <f>IF(A4672=0,0,A4672*LABOR_HRS_WK_TOM*SEASON_WEEKS*(1+DIM_PCT_TOM)^A4672)</f>
        <v>1227.6917730000007</v>
      </c>
      <c r="F4672" s="5">
        <f>IF(B4672=0,0,B4672*LABOR_HRS_WK_CAR*SEASON_WEEKS*(1+DIM_PCT_CAR)^B4672)</f>
        <v>96.920156249999962</v>
      </c>
      <c r="G4672" s="5">
        <f>IF(C4672=0,0,C4672*LABOR_HRS_WK_MES*SEASON_WEEKS*(1+DIM_PCT_MES)^C4672)</f>
        <v>1012.9676892512272</v>
      </c>
      <c r="H4672" s="5">
        <f>E4672+F4672+G4672</f>
        <v>2337.5796185012277</v>
      </c>
      <c r="I4672" s="5">
        <f>MIN(H4672,FARMER_HRS)</f>
        <v>720</v>
      </c>
      <c r="J4672" s="5">
        <f>MAX(0,H4672-FARMER_HRS)</f>
        <v>1617.5796185012277</v>
      </c>
      <c r="K4672" s="2">
        <f>I4672*FARMER_RATE+J4672*TEMP_WORKER_RATE</f>
        <v>53082.979487868535</v>
      </c>
      <c r="L4672" s="2">
        <f>A4672*PRICE_TOM+B4672*PRICE_CAR+C4672*PRICE_MES</f>
        <v>116482</v>
      </c>
      <c r="M4672" s="2">
        <f>A4672*FERT_BED_TOM+B4672*FERT_BED_CAR+C4672*FERT_BED_MES</f>
        <v>23320</v>
      </c>
      <c r="N4672" s="6">
        <f>IF(AND(D4672&lt;=TOTAL_BEDS,J4672&lt;=TEMP_WORKER_MAX*TEMP_WORKER_HRS),1,0)</f>
        <v>1</v>
      </c>
      <c r="O4672" s="2">
        <f>L4672-M4672-K4672-FIXED_COSTS</f>
        <v>20079.020512131465</v>
      </c>
      <c r="P4672" s="2">
        <f>IF(N4672=1,O4672,"")</f>
        <v>20079.020512131465</v>
      </c>
    </row>
    <row r="4673">
      <c r="A4673" s="6">
        <v>7</v>
      </c>
      <c r="B4673" s="6">
        <v>3</v>
      </c>
      <c r="C4673" s="6">
        <v>19</v>
      </c>
      <c r="D4673" s="6">
        <f>A4673+B4673+C4673</f>
        <v>29</v>
      </c>
      <c r="E4673" s="5">
        <f>IF(A4673=0,0,A4673*LABOR_HRS_WK_TOM*SEASON_WEEKS*(1+DIM_PCT_TOM)^A4673)</f>
        <v>1227.6917730000007</v>
      </c>
      <c r="F4673" s="5">
        <f>IF(B4673=0,0,B4673*LABOR_HRS_WK_CAR*SEASON_WEEKS*(1+DIM_PCT_CAR)^B4673)</f>
        <v>96.920156249999962</v>
      </c>
      <c r="G4673" s="5">
        <f>IF(C4673=0,0,C4673*LABOR_HRS_WK_MES*SEASON_WEEKS*(1+DIM_PCT_MES)^C4673)</f>
        <v>1082.6092178872491</v>
      </c>
      <c r="H4673" s="5">
        <f>E4673+F4673+G4673</f>
        <v>2407.2211471372498</v>
      </c>
      <c r="I4673" s="5">
        <f>MIN(H4673,FARMER_HRS)</f>
        <v>720</v>
      </c>
      <c r="J4673" s="5">
        <f>MAX(0,H4673-FARMER_HRS)</f>
        <v>1687.2211471372498</v>
      </c>
      <c r="K4673" s="2">
        <f>I4673*FARMER_RATE+J4673*TEMP_WORKER_RATE</f>
        <v>54292.03380446614</v>
      </c>
      <c r="L4673" s="2">
        <f>A4673*PRICE_TOM+B4673*PRICE_CAR+C4673*PRICE_MES</f>
        <v>119182</v>
      </c>
      <c r="M4673" s="2">
        <f>A4673*FERT_BED_TOM+B4673*FERT_BED_CAR+C4673*FERT_BED_MES</f>
        <v>24200</v>
      </c>
      <c r="N4673" s="6">
        <f>IF(AND(D4673&lt;=TOTAL_BEDS,J4673&lt;=TEMP_WORKER_MAX*TEMP_WORKER_HRS),1,0)</f>
        <v>1</v>
      </c>
      <c r="O4673" s="2">
        <f>L4673-M4673-K4673-FIXED_COSTS</f>
        <v>20689.96619553386</v>
      </c>
      <c r="P4673" s="2">
        <f>IF(N4673=1,O4673,"")</f>
        <v>20689.96619553386</v>
      </c>
    </row>
    <row r="4674">
      <c r="A4674" s="6">
        <v>7</v>
      </c>
      <c r="B4674" s="6">
        <v>3</v>
      </c>
      <c r="C4674" s="6">
        <v>20</v>
      </c>
      <c r="D4674" s="6">
        <f>A4674+B4674+C4674</f>
        <v>30</v>
      </c>
      <c r="E4674" s="5">
        <f>IF(A4674=0,0,A4674*LABOR_HRS_WK_TOM*SEASON_WEEKS*(1+DIM_PCT_TOM)^A4674)</f>
        <v>1227.6917730000007</v>
      </c>
      <c r="F4674" s="5">
        <f>IF(B4674=0,0,B4674*LABOR_HRS_WK_CAR*SEASON_WEEKS*(1+DIM_PCT_CAR)^B4674)</f>
        <v>96.920156249999962</v>
      </c>
      <c r="G4674" s="5">
        <f>IF(C4674=0,0,C4674*LABOR_HRS_WK_MES*SEASON_WEEKS*(1+DIM_PCT_MES)^C4674)</f>
        <v>1153.8335085377259</v>
      </c>
      <c r="H4674" s="5">
        <f>E4674+F4674+G4674</f>
        <v>2478.4454377877264</v>
      </c>
      <c r="I4674" s="5">
        <f>MIN(H4674,FARMER_HRS)</f>
        <v>720</v>
      </c>
      <c r="J4674" s="5">
        <f>MAX(0,H4674-FARMER_HRS)</f>
        <v>1758.4454377877264</v>
      </c>
      <c r="K4674" s="2">
        <f>I4674*FARMER_RATE+J4674*TEMP_WORKER_RATE</f>
        <v>55528.566628259141</v>
      </c>
      <c r="L4674" s="2">
        <f>A4674*PRICE_TOM+B4674*PRICE_CAR+C4674*PRICE_MES</f>
        <v>121882</v>
      </c>
      <c r="M4674" s="2">
        <f>A4674*FERT_BED_TOM+B4674*FERT_BED_CAR+C4674*FERT_BED_MES</f>
        <v>25080</v>
      </c>
      <c r="N4674" s="6">
        <f>IF(AND(D4674&lt;=TOTAL_BEDS,J4674&lt;=TEMP_WORKER_MAX*TEMP_WORKER_HRS),1,0)</f>
        <v>1</v>
      </c>
      <c r="O4674" s="2">
        <f>L4674-M4674-K4674-FIXED_COSTS</f>
        <v>21273.433371740859</v>
      </c>
      <c r="P4674" s="2">
        <f>IF(N4674=1,O4674,"")</f>
        <v>21273.433371740859</v>
      </c>
    </row>
    <row r="4675">
      <c r="A4675" s="6">
        <v>7</v>
      </c>
      <c r="B4675" s="6">
        <v>3</v>
      </c>
      <c r="C4675" s="6">
        <v>21</v>
      </c>
      <c r="D4675" s="6">
        <f>A4675+B4675+C4675</f>
        <v>31</v>
      </c>
      <c r="E4675" s="5">
        <f>IF(A4675=0,0,A4675*LABOR_HRS_WK_TOM*SEASON_WEEKS*(1+DIM_PCT_TOM)^A4675)</f>
        <v>1227.6917730000007</v>
      </c>
      <c r="F4675" s="5">
        <f>IF(B4675=0,0,B4675*LABOR_HRS_WK_CAR*SEASON_WEEKS*(1+DIM_PCT_CAR)^B4675)</f>
        <v>96.920156249999962</v>
      </c>
      <c r="G4675" s="5">
        <f>IF(C4675=0,0,C4675*LABOR_HRS_WK_MES*SEASON_WEEKS*(1+DIM_PCT_MES)^C4675)</f>
        <v>1226.6692487641699</v>
      </c>
      <c r="H4675" s="5">
        <f>E4675+F4675+G4675</f>
        <v>2551.2811780141706</v>
      </c>
      <c r="I4675" s="5">
        <f>MIN(H4675,FARMER_HRS)</f>
        <v>720</v>
      </c>
      <c r="J4675" s="5">
        <f>MAX(0,H4675-FARMER_HRS)</f>
        <v>1831.2811780141706</v>
      </c>
      <c r="K4675" s="2">
        <f>I4675*FARMER_RATE+J4675*TEMP_WORKER_RATE</f>
        <v>56793.076007190459</v>
      </c>
      <c r="L4675" s="2">
        <f>A4675*PRICE_TOM+B4675*PRICE_CAR+C4675*PRICE_MES</f>
        <v>124582</v>
      </c>
      <c r="M4675" s="2">
        <f>A4675*FERT_BED_TOM+B4675*FERT_BED_CAR+C4675*FERT_BED_MES</f>
        <v>25960</v>
      </c>
      <c r="N4675" s="6">
        <f>IF(AND(D4675&lt;=TOTAL_BEDS,J4675&lt;=TEMP_WORKER_MAX*TEMP_WORKER_HRS),1,0)</f>
        <v>1</v>
      </c>
      <c r="O4675" s="2">
        <f>L4675-M4675-K4675-FIXED_COSTS</f>
        <v>21828.923992809541</v>
      </c>
      <c r="P4675" s="2">
        <f>IF(N4675=1,O4675,"")</f>
        <v>21828.923992809541</v>
      </c>
    </row>
    <row r="4676">
      <c r="A4676" s="6">
        <v>7</v>
      </c>
      <c r="B4676" s="6">
        <v>3</v>
      </c>
      <c r="C4676" s="6">
        <v>22</v>
      </c>
      <c r="D4676" s="6">
        <f>A4676+B4676+C4676</f>
        <v>32</v>
      </c>
      <c r="E4676" s="5">
        <f>IF(A4676=0,0,A4676*LABOR_HRS_WK_TOM*SEASON_WEEKS*(1+DIM_PCT_TOM)^A4676)</f>
        <v>1227.6917730000007</v>
      </c>
      <c r="F4676" s="5">
        <f>IF(B4676=0,0,B4676*LABOR_HRS_WK_CAR*SEASON_WEEKS*(1+DIM_PCT_CAR)^B4676)</f>
        <v>96.920156249999962</v>
      </c>
      <c r="G4676" s="5">
        <f>IF(C4676=0,0,C4676*LABOR_HRS_WK_MES*SEASON_WEEKS*(1+DIM_PCT_MES)^C4676)</f>
        <v>1301.1455960105659</v>
      </c>
      <c r="H4676" s="5">
        <f>E4676+F4676+G4676</f>
        <v>2625.7575252605666</v>
      </c>
      <c r="I4676" s="5">
        <f>MIN(H4676,FARMER_HRS)</f>
        <v>720</v>
      </c>
      <c r="J4676" s="5">
        <f>MAX(0,H4676-FARMER_HRS)</f>
        <v>1905.7575252605666</v>
      </c>
      <c r="K4676" s="2">
        <f>I4676*FARMER_RATE+J4676*TEMP_WORKER_RATE</f>
        <v>58086.068146884834</v>
      </c>
      <c r="L4676" s="2">
        <f>A4676*PRICE_TOM+B4676*PRICE_CAR+C4676*PRICE_MES</f>
        <v>127282</v>
      </c>
      <c r="M4676" s="2">
        <f>A4676*FERT_BED_TOM+B4676*FERT_BED_CAR+C4676*FERT_BED_MES</f>
        <v>26840</v>
      </c>
      <c r="N4676" s="6">
        <f>IF(AND(D4676&lt;=TOTAL_BEDS,J4676&lt;=TEMP_WORKER_MAX*TEMP_WORKER_HRS),1,0)</f>
        <v>1</v>
      </c>
      <c r="O4676" s="2">
        <f>L4676-M4676-K4676-FIXED_COSTS</f>
        <v>22355.931853115166</v>
      </c>
      <c r="P4676" s="2">
        <f>IF(N4676=1,O4676,"")</f>
        <v>22355.931853115166</v>
      </c>
    </row>
    <row r="4677">
      <c r="A4677" s="6">
        <v>7</v>
      </c>
      <c r="B4677" s="6">
        <v>3</v>
      </c>
      <c r="C4677" s="6">
        <v>23</v>
      </c>
      <c r="D4677" s="6">
        <f>A4677+B4677+C4677</f>
        <v>33</v>
      </c>
      <c r="E4677" s="5">
        <f>IF(A4677=0,0,A4677*LABOR_HRS_WK_TOM*SEASON_WEEKS*(1+DIM_PCT_TOM)^A4677)</f>
        <v>1227.6917730000007</v>
      </c>
      <c r="F4677" s="5">
        <f>IF(B4677=0,0,B4677*LABOR_HRS_WK_CAR*SEASON_WEEKS*(1+DIM_PCT_CAR)^B4677)</f>
        <v>96.920156249999962</v>
      </c>
      <c r="G4677" s="5">
        <f>IF(C4677=0,0,C4677*LABOR_HRS_WK_MES*SEASON_WEEKS*(1+DIM_PCT_MES)^C4677)</f>
        <v>1377.2921848680023</v>
      </c>
      <c r="H4677" s="5">
        <f>E4677+F4677+G4677</f>
        <v>2701.9041141180032</v>
      </c>
      <c r="I4677" s="5">
        <f>MIN(H4677,FARMER_HRS)</f>
        <v>720</v>
      </c>
      <c r="J4677" s="5">
        <f>MAX(0,H4677-FARMER_HRS)</f>
        <v>1981.9041141180032</v>
      </c>
      <c r="K4677" s="2">
        <f>I4677*FARMER_RATE+J4677*TEMP_WORKER_RATE</f>
        <v>59408.057536770888</v>
      </c>
      <c r="L4677" s="2">
        <f>A4677*PRICE_TOM+B4677*PRICE_CAR+C4677*PRICE_MES</f>
        <v>129982</v>
      </c>
      <c r="M4677" s="2">
        <f>A4677*FERT_BED_TOM+B4677*FERT_BED_CAR+C4677*FERT_BED_MES</f>
        <v>27720</v>
      </c>
      <c r="N4677" s="6">
        <f>IF(AND(D4677&lt;=TOTAL_BEDS,J4677&lt;=TEMP_WORKER_MAX*TEMP_WORKER_HRS),1,0)</f>
        <v>1</v>
      </c>
      <c r="O4677" s="2">
        <f>L4677-M4677-K4677-FIXED_COSTS</f>
        <v>22853.942463229112</v>
      </c>
      <c r="P4677" s="2">
        <f>IF(N4677=1,O4677,"")</f>
        <v>22853.942463229112</v>
      </c>
    </row>
    <row r="4678">
      <c r="A4678" s="6">
        <v>7</v>
      </c>
      <c r="B4678" s="6">
        <v>3</v>
      </c>
      <c r="C4678" s="6">
        <v>24</v>
      </c>
      <c r="D4678" s="6">
        <f>A4678+B4678+C4678</f>
        <v>34</v>
      </c>
      <c r="E4678" s="5">
        <f>IF(A4678=0,0,A4678*LABOR_HRS_WK_TOM*SEASON_WEEKS*(1+DIM_PCT_TOM)^A4678)</f>
        <v>1227.6917730000007</v>
      </c>
      <c r="F4678" s="5">
        <f>IF(B4678=0,0,B4678*LABOR_HRS_WK_CAR*SEASON_WEEKS*(1+DIM_PCT_CAR)^B4678)</f>
        <v>96.920156249999962</v>
      </c>
      <c r="G4678" s="5">
        <f>IF(C4678=0,0,C4678*LABOR_HRS_WK_MES*SEASON_WEEKS*(1+DIM_PCT_MES)^C4678)</f>
        <v>1455.139134447498</v>
      </c>
      <c r="H4678" s="5">
        <f>E4678+F4678+G4678</f>
        <v>2779.7510636974985</v>
      </c>
      <c r="I4678" s="5">
        <f>MIN(H4678,FARMER_HRS)</f>
        <v>720</v>
      </c>
      <c r="J4678" s="5">
        <f>MAX(0,H4678-FARMER_HRS)</f>
        <v>2059.7510636974985</v>
      </c>
      <c r="K4678" s="2">
        <f>I4678*FARMER_RATE+J4678*TEMP_WORKER_RATE</f>
        <v>60759.567078081571</v>
      </c>
      <c r="L4678" s="2">
        <f>A4678*PRICE_TOM+B4678*PRICE_CAR+C4678*PRICE_MES</f>
        <v>132682</v>
      </c>
      <c r="M4678" s="2">
        <f>A4678*FERT_BED_TOM+B4678*FERT_BED_CAR+C4678*FERT_BED_MES</f>
        <v>28600</v>
      </c>
      <c r="N4678" s="6">
        <f>IF(AND(D4678&lt;=TOTAL_BEDS,J4678&lt;=TEMP_WORKER_MAX*TEMP_WORKER_HRS),1,0)</f>
        <v>1</v>
      </c>
      <c r="O4678" s="2">
        <f>L4678-M4678-K4678-FIXED_COSTS</f>
        <v>23322.432921918429</v>
      </c>
      <c r="P4678" s="2">
        <f>IF(N4678=1,O4678,"")</f>
        <v>23322.432921918429</v>
      </c>
    </row>
    <row r="4679">
      <c r="A4679" s="6">
        <v>7</v>
      </c>
      <c r="B4679" s="6">
        <v>3</v>
      </c>
      <c r="C4679" s="6">
        <v>25</v>
      </c>
      <c r="D4679" s="6">
        <f>A4679+B4679+C4679</f>
        <v>35</v>
      </c>
      <c r="E4679" s="5">
        <f>IF(A4679=0,0,A4679*LABOR_HRS_WK_TOM*SEASON_WEEKS*(1+DIM_PCT_TOM)^A4679)</f>
        <v>1227.6917730000007</v>
      </c>
      <c r="F4679" s="5">
        <f>IF(B4679=0,0,B4679*LABOR_HRS_WK_CAR*SEASON_WEEKS*(1+DIM_PCT_CAR)^B4679)</f>
        <v>96.920156249999962</v>
      </c>
      <c r="G4679" s="5">
        <f>IF(C4679=0,0,C4679*LABOR_HRS_WK_MES*SEASON_WEEKS*(1+DIM_PCT_MES)^C4679)</f>
        <v>1534.7170558625955</v>
      </c>
      <c r="H4679" s="5">
        <f>E4679+F4679+G4679</f>
        <v>2859.3289851125965</v>
      </c>
      <c r="I4679" s="5">
        <f>MIN(H4679,FARMER_HRS)</f>
        <v>720</v>
      </c>
      <c r="J4679" s="5">
        <f>MAX(0,H4679-FARMER_HRS)</f>
        <v>2139.3289851125965</v>
      </c>
      <c r="K4679" s="2">
        <f>I4679*FARMER_RATE+J4679*TEMP_WORKER_RATE</f>
        <v>62141.128213760356</v>
      </c>
      <c r="L4679" s="2">
        <f>A4679*PRICE_TOM+B4679*PRICE_CAR+C4679*PRICE_MES</f>
        <v>135382</v>
      </c>
      <c r="M4679" s="2">
        <f>A4679*FERT_BED_TOM+B4679*FERT_BED_CAR+C4679*FERT_BED_MES</f>
        <v>29480</v>
      </c>
      <c r="N4679" s="6">
        <f>IF(AND(D4679&lt;=TOTAL_BEDS,J4679&lt;=TEMP_WORKER_MAX*TEMP_WORKER_HRS),1,0)</f>
        <v>1</v>
      </c>
      <c r="O4679" s="2">
        <f>L4679-M4679-K4679-FIXED_COSTS</f>
        <v>23760.871786239644</v>
      </c>
      <c r="P4679" s="2">
        <f>IF(N4679=1,O4679,"")</f>
        <v>23760.871786239644</v>
      </c>
    </row>
    <row r="4680">
      <c r="A4680" s="6">
        <v>7</v>
      </c>
      <c r="B4680" s="6">
        <v>3</v>
      </c>
      <c r="C4680" s="6">
        <v>26</v>
      </c>
      <c r="D4680" s="6">
        <f>A4680+B4680+C4680</f>
        <v>36</v>
      </c>
      <c r="E4680" s="5">
        <f>IF(A4680=0,0,A4680*LABOR_HRS_WK_TOM*SEASON_WEEKS*(1+DIM_PCT_TOM)^A4680)</f>
        <v>1227.6917730000007</v>
      </c>
      <c r="F4680" s="5">
        <f>IF(B4680=0,0,B4680*LABOR_HRS_WK_CAR*SEASON_WEEKS*(1+DIM_PCT_CAR)^B4680)</f>
        <v>96.920156249999962</v>
      </c>
      <c r="G4680" s="5">
        <f>IF(C4680=0,0,C4680*LABOR_HRS_WK_MES*SEASON_WEEKS*(1+DIM_PCT_MES)^C4680)</f>
        <v>1616.0570598233128</v>
      </c>
      <c r="H4680" s="5">
        <f>E4680+F4680+G4680</f>
        <v>2940.6689890733132</v>
      </c>
      <c r="I4680" s="5">
        <f>MIN(H4680,FARMER_HRS)</f>
        <v>720</v>
      </c>
      <c r="J4680" s="5">
        <f>MAX(0,H4680-FARMER_HRS)</f>
        <v>2220.6689890733132</v>
      </c>
      <c r="K4680" s="2">
        <f>I4680*FARMER_RATE+J4680*TEMP_WORKER_RATE</f>
        <v>63553.281060300578</v>
      </c>
      <c r="L4680" s="2">
        <f>A4680*PRICE_TOM+B4680*PRICE_CAR+C4680*PRICE_MES</f>
        <v>138082</v>
      </c>
      <c r="M4680" s="2">
        <f>A4680*FERT_BED_TOM+B4680*FERT_BED_CAR+C4680*FERT_BED_MES</f>
        <v>30360</v>
      </c>
      <c r="N4680" s="6">
        <f>IF(AND(D4680&lt;=TOTAL_BEDS,J4680&lt;=TEMP_WORKER_MAX*TEMP_WORKER_HRS),1,0)</f>
        <v>1</v>
      </c>
      <c r="O4680" s="2">
        <f>L4680-M4680-K4680-FIXED_COSTS</f>
        <v>24168.718939699422</v>
      </c>
      <c r="P4680" s="2">
        <f>IF(N4680=1,O4680,"")</f>
        <v>24168.718939699422</v>
      </c>
    </row>
    <row r="4681">
      <c r="A4681" s="6">
        <v>7</v>
      </c>
      <c r="B4681" s="6">
        <v>3</v>
      </c>
      <c r="C4681" s="6">
        <v>27</v>
      </c>
      <c r="D4681" s="6">
        <f>A4681+B4681+C4681</f>
        <v>37</v>
      </c>
      <c r="E4681" s="5">
        <f>IF(A4681=0,0,A4681*LABOR_HRS_WK_TOM*SEASON_WEEKS*(1+DIM_PCT_TOM)^A4681)</f>
        <v>1227.6917730000007</v>
      </c>
      <c r="F4681" s="5">
        <f>IF(B4681=0,0,B4681*LABOR_HRS_WK_CAR*SEASON_WEEKS*(1+DIM_PCT_CAR)^B4681)</f>
        <v>96.920156249999962</v>
      </c>
      <c r="G4681" s="5">
        <f>IF(C4681=0,0,C4681*LABOR_HRS_WK_MES*SEASON_WEEKS*(1+DIM_PCT_MES)^C4681)</f>
        <v>1699.19076434307</v>
      </c>
      <c r="H4681" s="5">
        <f>E4681+F4681+G4681</f>
        <v>3023.8026935930707</v>
      </c>
      <c r="I4681" s="5">
        <f>MIN(H4681,FARMER_HRS)</f>
        <v>720</v>
      </c>
      <c r="J4681" s="5">
        <f>MAX(0,H4681-FARMER_HRS)</f>
        <v>2303.8026935930707</v>
      </c>
      <c r="K4681" s="2">
        <f>I4681*FARMER_RATE+J4681*TEMP_WORKER_RATE</f>
        <v>64996.574541546368</v>
      </c>
      <c r="L4681" s="2">
        <f>A4681*PRICE_TOM+B4681*PRICE_CAR+C4681*PRICE_MES</f>
        <v>140782</v>
      </c>
      <c r="M4681" s="2">
        <f>A4681*FERT_BED_TOM+B4681*FERT_BED_CAR+C4681*FERT_BED_MES</f>
        <v>31240</v>
      </c>
      <c r="N4681" s="6">
        <f>IF(AND(D4681&lt;=TOTAL_BEDS,J4681&lt;=TEMP_WORKER_MAX*TEMP_WORKER_HRS),1,0)</f>
        <v>1</v>
      </c>
      <c r="O4681" s="2">
        <f>L4681-M4681-K4681-FIXED_COSTS</f>
        <v>24545.425458453632</v>
      </c>
      <c r="P4681" s="2">
        <f>IF(N4681=1,O4681,"")</f>
        <v>24545.425458453632</v>
      </c>
    </row>
    <row r="4682">
      <c r="A4682" s="6">
        <v>7</v>
      </c>
      <c r="B4682" s="6">
        <v>3</v>
      </c>
      <c r="C4682" s="6">
        <v>28</v>
      </c>
      <c r="D4682" s="6">
        <f>A4682+B4682+C4682</f>
        <v>38</v>
      </c>
      <c r="E4682" s="5">
        <f>IF(A4682=0,0,A4682*LABOR_HRS_WK_TOM*SEASON_WEEKS*(1+DIM_PCT_TOM)^A4682)</f>
        <v>1227.6917730000007</v>
      </c>
      <c r="F4682" s="5">
        <f>IF(B4682=0,0,B4682*LABOR_HRS_WK_CAR*SEASON_WEEKS*(1+DIM_PCT_CAR)^B4682)</f>
        <v>96.920156249999962</v>
      </c>
      <c r="G4682" s="5">
        <f>IF(C4682=0,0,C4682*LABOR_HRS_WK_MES*SEASON_WEEKS*(1+DIM_PCT_MES)^C4682)</f>
        <v>1784.1503025602233</v>
      </c>
      <c r="H4682" s="5">
        <f>E4682+F4682+G4682</f>
        <v>3108.762231810224</v>
      </c>
      <c r="I4682" s="5">
        <f>MIN(H4682,FARMER_HRS)</f>
        <v>720</v>
      </c>
      <c r="J4682" s="5">
        <f>MAX(0,H4682-FARMER_HRS)</f>
        <v>2388.762231810224</v>
      </c>
      <c r="K4682" s="2">
        <f>I4682*FARMER_RATE+J4682*TEMP_WORKER_RATE</f>
        <v>66471.56652448306</v>
      </c>
      <c r="L4682" s="2">
        <f>A4682*PRICE_TOM+B4682*PRICE_CAR+C4682*PRICE_MES</f>
        <v>143482</v>
      </c>
      <c r="M4682" s="2">
        <f>A4682*FERT_BED_TOM+B4682*FERT_BED_CAR+C4682*FERT_BED_MES</f>
        <v>32120</v>
      </c>
      <c r="N4682" s="6">
        <f>IF(AND(D4682&lt;=TOTAL_BEDS,J4682&lt;=TEMP_WORKER_MAX*TEMP_WORKER_HRS),1,0)</f>
        <v>1</v>
      </c>
      <c r="O4682" s="2">
        <f>L4682-M4682-K4682-FIXED_COSTS</f>
        <v>24890.43347551694</v>
      </c>
      <c r="P4682" s="2">
        <f>IF(N4682=1,O4682,"")</f>
        <v>24890.43347551694</v>
      </c>
    </row>
    <row r="4683">
      <c r="A4683" s="6">
        <v>7</v>
      </c>
      <c r="B4683" s="6">
        <v>3</v>
      </c>
      <c r="C4683" s="6">
        <v>29</v>
      </c>
      <c r="D4683" s="6">
        <f>A4683+B4683+C4683</f>
        <v>39</v>
      </c>
      <c r="E4683" s="5">
        <f>IF(A4683=0,0,A4683*LABOR_HRS_WK_TOM*SEASON_WEEKS*(1+DIM_PCT_TOM)^A4683)</f>
        <v>1227.6917730000007</v>
      </c>
      <c r="F4683" s="5">
        <f>IF(B4683=0,0,B4683*LABOR_HRS_WK_CAR*SEASON_WEEKS*(1+DIM_PCT_CAR)^B4683)</f>
        <v>96.920156249999962</v>
      </c>
      <c r="G4683" s="5">
        <f>IF(C4683=0,0,C4683*LABOR_HRS_WK_MES*SEASON_WEEKS*(1+DIM_PCT_MES)^C4683)</f>
        <v>1870.9683306758766</v>
      </c>
      <c r="H4683" s="5">
        <f>E4683+F4683+G4683</f>
        <v>3195.5802599258773</v>
      </c>
      <c r="I4683" s="5">
        <f>MIN(H4683,FARMER_HRS)</f>
        <v>720</v>
      </c>
      <c r="J4683" s="5">
        <f>MAX(0,H4683-FARMER_HRS)</f>
        <v>2475.5802599258773</v>
      </c>
      <c r="K4683" s="2">
        <f>I4683*FARMER_RATE+J4683*TEMP_WORKER_RATE</f>
        <v>67978.823957046479</v>
      </c>
      <c r="L4683" s="2">
        <f>A4683*PRICE_TOM+B4683*PRICE_CAR+C4683*PRICE_MES</f>
        <v>146182</v>
      </c>
      <c r="M4683" s="2">
        <f>A4683*FERT_BED_TOM+B4683*FERT_BED_CAR+C4683*FERT_BED_MES</f>
        <v>33000</v>
      </c>
      <c r="N4683" s="6">
        <f>IF(AND(D4683&lt;=TOTAL_BEDS,J4683&lt;=TEMP_WORKER_MAX*TEMP_WORKER_HRS),1,0)</f>
        <v>1</v>
      </c>
      <c r="O4683" s="2">
        <f>L4683-M4683-K4683-FIXED_COSTS</f>
        <v>25203.176042953521</v>
      </c>
      <c r="P4683" s="2">
        <f>IF(N4683=1,O4683,"")</f>
        <v>25203.176042953521</v>
      </c>
    </row>
    <row r="4684">
      <c r="A4684" s="6">
        <v>7</v>
      </c>
      <c r="B4684" s="6">
        <v>3</v>
      </c>
      <c r="C4684" s="6">
        <v>30</v>
      </c>
      <c r="D4684" s="6">
        <f>A4684+B4684+C4684</f>
        <v>40</v>
      </c>
      <c r="E4684" s="5">
        <f>IF(A4684=0,0,A4684*LABOR_HRS_WK_TOM*SEASON_WEEKS*(1+DIM_PCT_TOM)^A4684)</f>
        <v>1227.6917730000007</v>
      </c>
      <c r="F4684" s="5">
        <f>IF(B4684=0,0,B4684*LABOR_HRS_WK_CAR*SEASON_WEEKS*(1+DIM_PCT_CAR)^B4684)</f>
        <v>96.920156249999962</v>
      </c>
      <c r="G4684" s="5">
        <f>IF(C4684=0,0,C4684*LABOR_HRS_WK_MES*SEASON_WEEKS*(1+DIM_PCT_MES)^C4684)</f>
        <v>1959.6780360096466</v>
      </c>
      <c r="H4684" s="5">
        <f>E4684+F4684+G4684</f>
        <v>3284.289965259647</v>
      </c>
      <c r="I4684" s="5">
        <f>MIN(H4684,FARMER_HRS)</f>
        <v>720</v>
      </c>
      <c r="J4684" s="5">
        <f>MAX(0,H4684-FARMER_HRS)</f>
        <v>2564.289965259647</v>
      </c>
      <c r="K4684" s="2">
        <f>I4684*FARMER_RATE+J4684*TEMP_WORKER_RATE</f>
        <v>69518.923007979989</v>
      </c>
      <c r="L4684" s="2">
        <f>A4684*PRICE_TOM+B4684*PRICE_CAR+C4684*PRICE_MES</f>
        <v>148882</v>
      </c>
      <c r="M4684" s="2">
        <f>A4684*FERT_BED_TOM+B4684*FERT_BED_CAR+C4684*FERT_BED_MES</f>
        <v>33880</v>
      </c>
      <c r="N4684" s="6">
        <f>IF(AND(D4684&lt;=TOTAL_BEDS,J4684&lt;=TEMP_WORKER_MAX*TEMP_WORKER_HRS),1,0)</f>
        <v>1</v>
      </c>
      <c r="O4684" s="2">
        <f>L4684-M4684-K4684-FIXED_COSTS</f>
        <v>25483.076992020011</v>
      </c>
      <c r="P4684" s="2">
        <f>IF(N4684=1,O4684,"")</f>
        <v>25483.076992020011</v>
      </c>
    </row>
    <row r="4685">
      <c r="A4685" s="6">
        <v>7</v>
      </c>
      <c r="B4685" s="6">
        <v>4</v>
      </c>
      <c r="C4685" s="6">
        <v>0</v>
      </c>
      <c r="D4685" s="6">
        <f>A4685+B4685+C4685</f>
        <v>11</v>
      </c>
      <c r="E4685" s="5">
        <f>IF(A4685=0,0,A4685*LABOR_HRS_WK_TOM*SEASON_WEEKS*(1+DIM_PCT_TOM)^A4685)</f>
        <v>1227.6917730000007</v>
      </c>
      <c r="F4685" s="5">
        <f>IF(B4685=0,0,B4685*LABOR_HRS_WK_CAR*SEASON_WEEKS*(1+DIM_PCT_CAR)^B4685)</f>
        <v>132.45754687499993</v>
      </c>
      <c r="G4685" s="5">
        <f>IF(C4685=0,0,C4685*LABOR_HRS_WK_MES*SEASON_WEEKS*(1+DIM_PCT_MES)^C4685)</f>
        <v>0</v>
      </c>
      <c r="H4685" s="5">
        <f>E4685+F4685+G4685</f>
        <v>1360.1493198750006</v>
      </c>
      <c r="I4685" s="5">
        <f>MIN(H4685,FARMER_HRS)</f>
        <v>720</v>
      </c>
      <c r="J4685" s="5">
        <f>MAX(0,H4685-FARMER_HRS)</f>
        <v>640.14931987500063</v>
      </c>
      <c r="K4685" s="2">
        <f>I4685*FARMER_RATE+J4685*TEMP_WORKER_RATE</f>
        <v>36113.703470052096</v>
      </c>
      <c r="L4685" s="2">
        <f>A4685*PRICE_TOM+B4685*PRICE_CAR+C4685*PRICE_MES</f>
        <v>69976</v>
      </c>
      <c r="M4685" s="2">
        <f>A4685*FERT_BED_TOM+B4685*FERT_BED_CAR+C4685*FERT_BED_MES</f>
        <v>7920</v>
      </c>
      <c r="N4685" s="6">
        <f>IF(AND(D4685&lt;=TOTAL_BEDS,J4685&lt;=TEMP_WORKER_MAX*TEMP_WORKER_HRS),1,0)</f>
        <v>1</v>
      </c>
      <c r="O4685" s="2">
        <f>L4685-M4685-K4685-FIXED_COSTS</f>
        <v>5942.2965299479038</v>
      </c>
      <c r="P4685" s="2">
        <f>IF(N4685=1,O4685,"")</f>
        <v>5942.2965299479038</v>
      </c>
    </row>
    <row r="4686">
      <c r="A4686" s="6">
        <v>7</v>
      </c>
      <c r="B4686" s="6">
        <v>4</v>
      </c>
      <c r="C4686" s="6">
        <v>1</v>
      </c>
      <c r="D4686" s="6">
        <f>A4686+B4686+C4686</f>
        <v>12</v>
      </c>
      <c r="E4686" s="5">
        <f>IF(A4686=0,0,A4686*LABOR_HRS_WK_TOM*SEASON_WEEKS*(1+DIM_PCT_TOM)^A4686)</f>
        <v>1227.6917730000007</v>
      </c>
      <c r="F4686" s="5">
        <f>IF(B4686=0,0,B4686*LABOR_HRS_WK_CAR*SEASON_WEEKS*(1+DIM_PCT_CAR)^B4686)</f>
        <v>132.45754687499993</v>
      </c>
      <c r="G4686" s="5">
        <f>IF(C4686=0,0,C4686*LABOR_HRS_WK_MES*SEASON_WEEKS*(1+DIM_PCT_MES)^C4686)</f>
        <v>45.5625</v>
      </c>
      <c r="H4686" s="5">
        <f>E4686+F4686+G4686</f>
        <v>1405.7118198750006</v>
      </c>
      <c r="I4686" s="5">
        <f>MIN(H4686,FARMER_HRS)</f>
        <v>720</v>
      </c>
      <c r="J4686" s="5">
        <f>MAX(0,H4686-FARMER_HRS)</f>
        <v>685.71181987500063</v>
      </c>
      <c r="K4686" s="2">
        <f>I4686*FARMER_RATE+J4686*TEMP_WORKER_RATE</f>
        <v>36904.719095052096</v>
      </c>
      <c r="L4686" s="2">
        <f>A4686*PRICE_TOM+B4686*PRICE_CAR+C4686*PRICE_MES</f>
        <v>72676</v>
      </c>
      <c r="M4686" s="2">
        <f>A4686*FERT_BED_TOM+B4686*FERT_BED_CAR+C4686*FERT_BED_MES</f>
        <v>8800</v>
      </c>
      <c r="N4686" s="6">
        <f>IF(AND(D4686&lt;=TOTAL_BEDS,J4686&lt;=TEMP_WORKER_MAX*TEMP_WORKER_HRS),1,0)</f>
        <v>1</v>
      </c>
      <c r="O4686" s="2">
        <f>L4686-M4686-K4686-FIXED_COSTS</f>
        <v>6971.2809049479038</v>
      </c>
      <c r="P4686" s="2">
        <f>IF(N4686=1,O4686,"")</f>
        <v>6971.2809049479038</v>
      </c>
    </row>
    <row r="4687">
      <c r="A4687" s="6">
        <v>7</v>
      </c>
      <c r="B4687" s="6">
        <v>4</v>
      </c>
      <c r="C4687" s="6">
        <v>2</v>
      </c>
      <c r="D4687" s="6">
        <f>A4687+B4687+C4687</f>
        <v>13</v>
      </c>
      <c r="E4687" s="5">
        <f>IF(A4687=0,0,A4687*LABOR_HRS_WK_TOM*SEASON_WEEKS*(1+DIM_PCT_TOM)^A4687)</f>
        <v>1227.6917730000007</v>
      </c>
      <c r="F4687" s="5">
        <f>IF(B4687=0,0,B4687*LABOR_HRS_WK_CAR*SEASON_WEEKS*(1+DIM_PCT_CAR)^B4687)</f>
        <v>132.45754687499993</v>
      </c>
      <c r="G4687" s="5">
        <f>IF(C4687=0,0,C4687*LABOR_HRS_WK_MES*SEASON_WEEKS*(1+DIM_PCT_MES)^C4687)</f>
        <v>92.2640625</v>
      </c>
      <c r="H4687" s="5">
        <f>E4687+F4687+G4687</f>
        <v>1452.4133823750005</v>
      </c>
      <c r="I4687" s="5">
        <f>MIN(H4687,FARMER_HRS)</f>
        <v>720</v>
      </c>
      <c r="J4687" s="5">
        <f>MAX(0,H4687-FARMER_HRS)</f>
        <v>732.41338237500054</v>
      </c>
      <c r="K4687" s="2">
        <f>I4687*FARMER_RATE+J4687*TEMP_WORKER_RATE</f>
        <v>37715.510110677089</v>
      </c>
      <c r="L4687" s="2">
        <f>A4687*PRICE_TOM+B4687*PRICE_CAR+C4687*PRICE_MES</f>
        <v>75376</v>
      </c>
      <c r="M4687" s="2">
        <f>A4687*FERT_BED_TOM+B4687*FERT_BED_CAR+C4687*FERT_BED_MES</f>
        <v>9680</v>
      </c>
      <c r="N4687" s="6">
        <f>IF(AND(D4687&lt;=TOTAL_BEDS,J4687&lt;=TEMP_WORKER_MAX*TEMP_WORKER_HRS),1,0)</f>
        <v>1</v>
      </c>
      <c r="O4687" s="2">
        <f>L4687-M4687-K4687-FIXED_COSTS</f>
        <v>7980.489889322911</v>
      </c>
      <c r="P4687" s="2">
        <f>IF(N4687=1,O4687,"")</f>
        <v>7980.489889322911</v>
      </c>
    </row>
    <row r="4688">
      <c r="A4688" s="6">
        <v>7</v>
      </c>
      <c r="B4688" s="6">
        <v>4</v>
      </c>
      <c r="C4688" s="6">
        <v>3</v>
      </c>
      <c r="D4688" s="6">
        <f>A4688+B4688+C4688</f>
        <v>14</v>
      </c>
      <c r="E4688" s="5">
        <f>IF(A4688=0,0,A4688*LABOR_HRS_WK_TOM*SEASON_WEEKS*(1+DIM_PCT_TOM)^A4688)</f>
        <v>1227.6917730000007</v>
      </c>
      <c r="F4688" s="5">
        <f>IF(B4688=0,0,B4688*LABOR_HRS_WK_CAR*SEASON_WEEKS*(1+DIM_PCT_CAR)^B4688)</f>
        <v>132.45754687499993</v>
      </c>
      <c r="G4688" s="5">
        <f>IF(C4688=0,0,C4688*LABOR_HRS_WK_MES*SEASON_WEEKS*(1+DIM_PCT_MES)^C4688)</f>
        <v>140.12604492187498</v>
      </c>
      <c r="H4688" s="5">
        <f>E4688+F4688+G4688</f>
        <v>1500.2753647968757</v>
      </c>
      <c r="I4688" s="5">
        <f>MIN(H4688,FARMER_HRS)</f>
        <v>720</v>
      </c>
      <c r="J4688" s="5">
        <f>MAX(0,H4688-FARMER_HRS)</f>
        <v>780.27536479687569</v>
      </c>
      <c r="K4688" s="2">
        <f>I4688*FARMER_RATE+J4688*TEMP_WORKER_RATE</f>
        <v>38546.447305501315</v>
      </c>
      <c r="L4688" s="2">
        <f>A4688*PRICE_TOM+B4688*PRICE_CAR+C4688*PRICE_MES</f>
        <v>78076</v>
      </c>
      <c r="M4688" s="2">
        <f>A4688*FERT_BED_TOM+B4688*FERT_BED_CAR+C4688*FERT_BED_MES</f>
        <v>10560</v>
      </c>
      <c r="N4688" s="6">
        <f>IF(AND(D4688&lt;=TOTAL_BEDS,J4688&lt;=TEMP_WORKER_MAX*TEMP_WORKER_HRS),1,0)</f>
        <v>1</v>
      </c>
      <c r="O4688" s="2">
        <f>L4688-M4688-K4688-FIXED_COSTS</f>
        <v>8969.552694498685</v>
      </c>
      <c r="P4688" s="2">
        <f>IF(N4688=1,O4688,"")</f>
        <v>8969.552694498685</v>
      </c>
    </row>
    <row r="4689">
      <c r="A4689" s="6">
        <v>7</v>
      </c>
      <c r="B4689" s="6">
        <v>4</v>
      </c>
      <c r="C4689" s="6">
        <v>4</v>
      </c>
      <c r="D4689" s="6">
        <f>A4689+B4689+C4689</f>
        <v>15</v>
      </c>
      <c r="E4689" s="5">
        <f>IF(A4689=0,0,A4689*LABOR_HRS_WK_TOM*SEASON_WEEKS*(1+DIM_PCT_TOM)^A4689)</f>
        <v>1227.6917730000007</v>
      </c>
      <c r="F4689" s="5">
        <f>IF(B4689=0,0,B4689*LABOR_HRS_WK_CAR*SEASON_WEEKS*(1+DIM_PCT_CAR)^B4689)</f>
        <v>132.45754687499993</v>
      </c>
      <c r="G4689" s="5">
        <f>IF(C4689=0,0,C4689*LABOR_HRS_WK_MES*SEASON_WEEKS*(1+DIM_PCT_MES)^C4689)</f>
        <v>189.17016064453119</v>
      </c>
      <c r="H4689" s="5">
        <f>E4689+F4689+G4689</f>
        <v>1549.3194805195319</v>
      </c>
      <c r="I4689" s="5">
        <f>MIN(H4689,FARMER_HRS)</f>
        <v>720</v>
      </c>
      <c r="J4689" s="5">
        <f>MAX(0,H4689-FARMER_HRS)</f>
        <v>829.31948051953191</v>
      </c>
      <c r="K4689" s="2">
        <f>I4689*FARMER_RATE+J4689*TEMP_WORKER_RATE</f>
        <v>39397.907647908542</v>
      </c>
      <c r="L4689" s="2">
        <f>A4689*PRICE_TOM+B4689*PRICE_CAR+C4689*PRICE_MES</f>
        <v>80776</v>
      </c>
      <c r="M4689" s="2">
        <f>A4689*FERT_BED_TOM+B4689*FERT_BED_CAR+C4689*FERT_BED_MES</f>
        <v>11440</v>
      </c>
      <c r="N4689" s="6">
        <f>IF(AND(D4689&lt;=TOTAL_BEDS,J4689&lt;=TEMP_WORKER_MAX*TEMP_WORKER_HRS),1,0)</f>
        <v>1</v>
      </c>
      <c r="O4689" s="2">
        <f>L4689-M4689-K4689-FIXED_COSTS</f>
        <v>9938.0923520914585</v>
      </c>
      <c r="P4689" s="2">
        <f>IF(N4689=1,O4689,"")</f>
        <v>9938.0923520914585</v>
      </c>
    </row>
    <row r="4690">
      <c r="A4690" s="6">
        <v>7</v>
      </c>
      <c r="B4690" s="6">
        <v>4</v>
      </c>
      <c r="C4690" s="6">
        <v>5</v>
      </c>
      <c r="D4690" s="6">
        <f>A4690+B4690+C4690</f>
        <v>16</v>
      </c>
      <c r="E4690" s="5">
        <f>IF(A4690=0,0,A4690*LABOR_HRS_WK_TOM*SEASON_WEEKS*(1+DIM_PCT_TOM)^A4690)</f>
        <v>1227.6917730000007</v>
      </c>
      <c r="F4690" s="5">
        <f>IF(B4690=0,0,B4690*LABOR_HRS_WK_CAR*SEASON_WEEKS*(1+DIM_PCT_CAR)^B4690)</f>
        <v>132.45754687499993</v>
      </c>
      <c r="G4690" s="5">
        <f>IF(C4690=0,0,C4690*LABOR_HRS_WK_MES*SEASON_WEEKS*(1+DIM_PCT_MES)^C4690)</f>
        <v>239.41848456573481</v>
      </c>
      <c r="H4690" s="5">
        <f>E4690+F4690+G4690</f>
        <v>1599.5678044407355</v>
      </c>
      <c r="I4690" s="5">
        <f>MIN(H4690,FARMER_HRS)</f>
        <v>720</v>
      </c>
      <c r="J4690" s="5">
        <f>MAX(0,H4690-FARMER_HRS)</f>
        <v>879.56780444073547</v>
      </c>
      <c r="K4690" s="2">
        <f>I4690*FARMER_RATE+J4690*TEMP_WORKER_RATE</f>
        <v>40270.27438265166</v>
      </c>
      <c r="L4690" s="2">
        <f>A4690*PRICE_TOM+B4690*PRICE_CAR+C4690*PRICE_MES</f>
        <v>83476</v>
      </c>
      <c r="M4690" s="2">
        <f>A4690*FERT_BED_TOM+B4690*FERT_BED_CAR+C4690*FERT_BED_MES</f>
        <v>12320</v>
      </c>
      <c r="N4690" s="6">
        <f>IF(AND(D4690&lt;=TOTAL_BEDS,J4690&lt;=TEMP_WORKER_MAX*TEMP_WORKER_HRS),1,0)</f>
        <v>1</v>
      </c>
      <c r="O4690" s="2">
        <f>L4690-M4690-K4690-FIXED_COSTS</f>
        <v>10885.72561734834</v>
      </c>
      <c r="P4690" s="2">
        <f>IF(N4690=1,O4690,"")</f>
        <v>10885.72561734834</v>
      </c>
    </row>
    <row r="4691">
      <c r="A4691" s="6">
        <v>7</v>
      </c>
      <c r="B4691" s="6">
        <v>4</v>
      </c>
      <c r="C4691" s="6">
        <v>6</v>
      </c>
      <c r="D4691" s="6">
        <f>A4691+B4691+C4691</f>
        <v>17</v>
      </c>
      <c r="E4691" s="5">
        <f>IF(A4691=0,0,A4691*LABOR_HRS_WK_TOM*SEASON_WEEKS*(1+DIM_PCT_TOM)^A4691)</f>
        <v>1227.6917730000007</v>
      </c>
      <c r="F4691" s="5">
        <f>IF(B4691=0,0,B4691*LABOR_HRS_WK_CAR*SEASON_WEEKS*(1+DIM_PCT_CAR)^B4691)</f>
        <v>132.45754687499993</v>
      </c>
      <c r="G4691" s="5">
        <f>IF(C4691=0,0,C4691*LABOR_HRS_WK_MES*SEASON_WEEKS*(1+DIM_PCT_MES)^C4691)</f>
        <v>290.89345874736773</v>
      </c>
      <c r="H4691" s="5">
        <f>E4691+F4691+G4691</f>
        <v>1651.0427786223684</v>
      </c>
      <c r="I4691" s="5">
        <f>MIN(H4691,FARMER_HRS)</f>
        <v>720</v>
      </c>
      <c r="J4691" s="5">
        <f>MAX(0,H4691-FARMER_HRS)</f>
        <v>931.04277862236836</v>
      </c>
      <c r="K4691" s="2">
        <f>I4691*FARMER_RATE+J4691*TEMP_WORKER_RATE</f>
        <v>41163.937128860562</v>
      </c>
      <c r="L4691" s="2">
        <f>A4691*PRICE_TOM+B4691*PRICE_CAR+C4691*PRICE_MES</f>
        <v>86176</v>
      </c>
      <c r="M4691" s="2">
        <f>A4691*FERT_BED_TOM+B4691*FERT_BED_CAR+C4691*FERT_BED_MES</f>
        <v>13200</v>
      </c>
      <c r="N4691" s="6">
        <f>IF(AND(D4691&lt;=TOTAL_BEDS,J4691&lt;=TEMP_WORKER_MAX*TEMP_WORKER_HRS),1,0)</f>
        <v>1</v>
      </c>
      <c r="O4691" s="2">
        <f>L4691-M4691-K4691-FIXED_COSTS</f>
        <v>11812.062871139438</v>
      </c>
      <c r="P4691" s="2">
        <f>IF(N4691=1,O4691,"")</f>
        <v>11812.062871139438</v>
      </c>
    </row>
    <row r="4692">
      <c r="A4692" s="6">
        <v>7</v>
      </c>
      <c r="B4692" s="6">
        <v>4</v>
      </c>
      <c r="C4692" s="6">
        <v>7</v>
      </c>
      <c r="D4692" s="6">
        <f>A4692+B4692+C4692</f>
        <v>18</v>
      </c>
      <c r="E4692" s="5">
        <f>IF(A4692=0,0,A4692*LABOR_HRS_WK_TOM*SEASON_WEEKS*(1+DIM_PCT_TOM)^A4692)</f>
        <v>1227.6917730000007</v>
      </c>
      <c r="F4692" s="5">
        <f>IF(B4692=0,0,B4692*LABOR_HRS_WK_CAR*SEASON_WEEKS*(1+DIM_PCT_CAR)^B4692)</f>
        <v>132.45754687499993</v>
      </c>
      <c r="G4692" s="5">
        <f>IF(C4692=0,0,C4692*LABOR_HRS_WK_MES*SEASON_WEEKS*(1+DIM_PCT_MES)^C4692)</f>
        <v>343.61789814532818</v>
      </c>
      <c r="H4692" s="5">
        <f>E4692+F4692+G4692</f>
        <v>1703.7672180203288</v>
      </c>
      <c r="I4692" s="5">
        <f>MIN(H4692,FARMER_HRS)</f>
        <v>720</v>
      </c>
      <c r="J4692" s="5">
        <f>MAX(0,H4692-FARMER_HRS)</f>
        <v>983.76721802032876</v>
      </c>
      <c r="K4692" s="2">
        <f>I4692*FARMER_RATE+J4692*TEMP_WORKER_RATE</f>
        <v>42079.291979519592</v>
      </c>
      <c r="L4692" s="2">
        <f>A4692*PRICE_TOM+B4692*PRICE_CAR+C4692*PRICE_MES</f>
        <v>88876</v>
      </c>
      <c r="M4692" s="2">
        <f>A4692*FERT_BED_TOM+B4692*FERT_BED_CAR+C4692*FERT_BED_MES</f>
        <v>14080</v>
      </c>
      <c r="N4692" s="6">
        <f>IF(AND(D4692&lt;=TOTAL_BEDS,J4692&lt;=TEMP_WORKER_MAX*TEMP_WORKER_HRS),1,0)</f>
        <v>1</v>
      </c>
      <c r="O4692" s="2">
        <f>L4692-M4692-K4692-FIXED_COSTS</f>
        <v>12716.708020480408</v>
      </c>
      <c r="P4692" s="2">
        <f>IF(N4692=1,O4692,"")</f>
        <v>12716.708020480408</v>
      </c>
    </row>
    <row r="4693">
      <c r="A4693" s="6">
        <v>7</v>
      </c>
      <c r="B4693" s="6">
        <v>4</v>
      </c>
      <c r="C4693" s="6">
        <v>8</v>
      </c>
      <c r="D4693" s="6">
        <f>A4693+B4693+C4693</f>
        <v>19</v>
      </c>
      <c r="E4693" s="5">
        <f>IF(A4693=0,0,A4693*LABOR_HRS_WK_TOM*SEASON_WEEKS*(1+DIM_PCT_TOM)^A4693)</f>
        <v>1227.6917730000007</v>
      </c>
      <c r="F4693" s="5">
        <f>IF(B4693=0,0,B4693*LABOR_HRS_WK_CAR*SEASON_WEEKS*(1+DIM_PCT_CAR)^B4693)</f>
        <v>132.45754687499993</v>
      </c>
      <c r="G4693" s="5">
        <f>IF(C4693=0,0,C4693*LABOR_HRS_WK_MES*SEASON_WEEKS*(1+DIM_PCT_MES)^C4693)</f>
        <v>397.61499642530833</v>
      </c>
      <c r="H4693" s="5">
        <f>E4693+F4693+G4693</f>
        <v>1757.764316300309</v>
      </c>
      <c r="I4693" s="5">
        <f>MIN(H4693,FARMER_HRS)</f>
        <v>720</v>
      </c>
      <c r="J4693" s="5">
        <f>MAX(0,H4693-FARMER_HRS)</f>
        <v>1037.764316300309</v>
      </c>
      <c r="K4693" s="2">
        <f>I4693*FARMER_RATE+J4693*TEMP_WORKER_RATE</f>
        <v>43016.741602435919</v>
      </c>
      <c r="L4693" s="2">
        <f>A4693*PRICE_TOM+B4693*PRICE_CAR+C4693*PRICE_MES</f>
        <v>91576</v>
      </c>
      <c r="M4693" s="2">
        <f>A4693*FERT_BED_TOM+B4693*FERT_BED_CAR+C4693*FERT_BED_MES</f>
        <v>14960</v>
      </c>
      <c r="N4693" s="6">
        <f>IF(AND(D4693&lt;=TOTAL_BEDS,J4693&lt;=TEMP_WORKER_MAX*TEMP_WORKER_HRS),1,0)</f>
        <v>1</v>
      </c>
      <c r="O4693" s="2">
        <f>L4693-M4693-K4693-FIXED_COSTS</f>
        <v>13599.258397564081</v>
      </c>
      <c r="P4693" s="2">
        <f>IF(N4693=1,O4693,"")</f>
        <v>13599.258397564081</v>
      </c>
    </row>
    <row r="4694">
      <c r="A4694" s="6">
        <v>7</v>
      </c>
      <c r="B4694" s="6">
        <v>4</v>
      </c>
      <c r="C4694" s="6">
        <v>9</v>
      </c>
      <c r="D4694" s="6">
        <f>A4694+B4694+C4694</f>
        <v>20</v>
      </c>
      <c r="E4694" s="5">
        <f>IF(A4694=0,0,A4694*LABOR_HRS_WK_TOM*SEASON_WEEKS*(1+DIM_PCT_TOM)^A4694)</f>
        <v>1227.6917730000007</v>
      </c>
      <c r="F4694" s="5">
        <f>IF(B4694=0,0,B4694*LABOR_HRS_WK_CAR*SEASON_WEEKS*(1+DIM_PCT_CAR)^B4694)</f>
        <v>132.45754687499993</v>
      </c>
      <c r="G4694" s="5">
        <f>IF(C4694=0,0,C4694*LABOR_HRS_WK_MES*SEASON_WEEKS*(1+DIM_PCT_MES)^C4694)</f>
        <v>452.90833186570273</v>
      </c>
      <c r="H4694" s="5">
        <f>E4694+F4694+G4694</f>
        <v>1813.0576517407035</v>
      </c>
      <c r="I4694" s="5">
        <f>MIN(H4694,FARMER_HRS)</f>
        <v>720</v>
      </c>
      <c r="J4694" s="5">
        <f>MAX(0,H4694-FARMER_HRS)</f>
        <v>1093.0576517407035</v>
      </c>
      <c r="K4694" s="2">
        <f>I4694*FARMER_RATE+J4694*TEMP_WORKER_RATE</f>
        <v>43976.695342720544</v>
      </c>
      <c r="L4694" s="2">
        <f>A4694*PRICE_TOM+B4694*PRICE_CAR+C4694*PRICE_MES</f>
        <v>94276</v>
      </c>
      <c r="M4694" s="2">
        <f>A4694*FERT_BED_TOM+B4694*FERT_BED_CAR+C4694*FERT_BED_MES</f>
        <v>15840</v>
      </c>
      <c r="N4694" s="6">
        <f>IF(AND(D4694&lt;=TOTAL_BEDS,J4694&lt;=TEMP_WORKER_MAX*TEMP_WORKER_HRS),1,0)</f>
        <v>1</v>
      </c>
      <c r="O4694" s="2">
        <f>L4694-M4694-K4694-FIXED_COSTS</f>
        <v>14459.304657279456</v>
      </c>
      <c r="P4694" s="2">
        <f>IF(N4694=1,O4694,"")</f>
        <v>14459.304657279456</v>
      </c>
    </row>
    <row r="4695">
      <c r="A4695" s="6">
        <v>7</v>
      </c>
      <c r="B4695" s="6">
        <v>4</v>
      </c>
      <c r="C4695" s="6">
        <v>10</v>
      </c>
      <c r="D4695" s="6">
        <f>A4695+B4695+C4695</f>
        <v>21</v>
      </c>
      <c r="E4695" s="5">
        <f>IF(A4695=0,0,A4695*LABOR_HRS_WK_TOM*SEASON_WEEKS*(1+DIM_PCT_TOM)^A4695)</f>
        <v>1227.6917730000007</v>
      </c>
      <c r="F4695" s="5">
        <f>IF(B4695=0,0,B4695*LABOR_HRS_WK_CAR*SEASON_WEEKS*(1+DIM_PCT_CAR)^B4695)</f>
        <v>132.45754687499993</v>
      </c>
      <c r="G4695" s="5">
        <f>IF(C4695=0,0,C4695*LABOR_HRS_WK_MES*SEASON_WEEKS*(1+DIM_PCT_MES)^C4695)</f>
        <v>509.52187334891551</v>
      </c>
      <c r="H4695" s="5">
        <f>E4695+F4695+G4695</f>
        <v>1869.6711932239161</v>
      </c>
      <c r="I4695" s="5">
        <f>MIN(H4695,FARMER_HRS)</f>
        <v>720</v>
      </c>
      <c r="J4695" s="5">
        <f>MAX(0,H4695-FARMER_HRS)</f>
        <v>1149.6711932239161</v>
      </c>
      <c r="K4695" s="2">
        <f>I4695*FARMER_RATE+J4695*TEMP_WORKER_RATE</f>
        <v>44959.5693268041</v>
      </c>
      <c r="L4695" s="2">
        <f>A4695*PRICE_TOM+B4695*PRICE_CAR+C4695*PRICE_MES</f>
        <v>96976</v>
      </c>
      <c r="M4695" s="2">
        <f>A4695*FERT_BED_TOM+B4695*FERT_BED_CAR+C4695*FERT_BED_MES</f>
        <v>16720</v>
      </c>
      <c r="N4695" s="6">
        <f>IF(AND(D4695&lt;=TOTAL_BEDS,J4695&lt;=TEMP_WORKER_MAX*TEMP_WORKER_HRS),1,0)</f>
        <v>1</v>
      </c>
      <c r="O4695" s="2">
        <f>L4695-M4695-K4695-FIXED_COSTS</f>
        <v>15296.4306731959</v>
      </c>
      <c r="P4695" s="2">
        <f>IF(N4695=1,O4695,"")</f>
        <v>15296.4306731959</v>
      </c>
    </row>
    <row r="4696">
      <c r="A4696" s="6">
        <v>7</v>
      </c>
      <c r="B4696" s="6">
        <v>4</v>
      </c>
      <c r="C4696" s="6">
        <v>11</v>
      </c>
      <c r="D4696" s="6">
        <f>A4696+B4696+C4696</f>
        <v>22</v>
      </c>
      <c r="E4696" s="5">
        <f>IF(A4696=0,0,A4696*LABOR_HRS_WK_TOM*SEASON_WEEKS*(1+DIM_PCT_TOM)^A4696)</f>
        <v>1227.6917730000007</v>
      </c>
      <c r="F4696" s="5">
        <f>IF(B4696=0,0,B4696*LABOR_HRS_WK_CAR*SEASON_WEEKS*(1+DIM_PCT_CAR)^B4696)</f>
        <v>132.45754687499993</v>
      </c>
      <c r="G4696" s="5">
        <f>IF(C4696=0,0,C4696*LABOR_HRS_WK_MES*SEASON_WEEKS*(1+DIM_PCT_MES)^C4696)</f>
        <v>567.47998644235463</v>
      </c>
      <c r="H4696" s="5">
        <f>E4696+F4696+G4696</f>
        <v>1927.6293063173553</v>
      </c>
      <c r="I4696" s="5">
        <f>MIN(H4696,FARMER_HRS)</f>
        <v>720</v>
      </c>
      <c r="J4696" s="5">
        <f>MAX(0,H4696-FARMER_HRS)</f>
        <v>1207.6293063173553</v>
      </c>
      <c r="K4696" s="2">
        <f>I4696*FARMER_RATE+J4696*TEMP_WORKER_RATE</f>
        <v>45965.786568009644</v>
      </c>
      <c r="L4696" s="2">
        <f>A4696*PRICE_TOM+B4696*PRICE_CAR+C4696*PRICE_MES</f>
        <v>99676</v>
      </c>
      <c r="M4696" s="2">
        <f>A4696*FERT_BED_TOM+B4696*FERT_BED_CAR+C4696*FERT_BED_MES</f>
        <v>17600</v>
      </c>
      <c r="N4696" s="6">
        <f>IF(AND(D4696&lt;=TOTAL_BEDS,J4696&lt;=TEMP_WORKER_MAX*TEMP_WORKER_HRS),1,0)</f>
        <v>1</v>
      </c>
      <c r="O4696" s="2">
        <f>L4696-M4696-K4696-FIXED_COSTS</f>
        <v>16110.213431990356</v>
      </c>
      <c r="P4696" s="2">
        <f>IF(N4696=1,O4696,"")</f>
        <v>16110.213431990356</v>
      </c>
    </row>
    <row r="4697">
      <c r="A4697" s="6">
        <v>7</v>
      </c>
      <c r="B4697" s="6">
        <v>4</v>
      </c>
      <c r="C4697" s="6">
        <v>12</v>
      </c>
      <c r="D4697" s="6">
        <f>A4697+B4697+C4697</f>
        <v>23</v>
      </c>
      <c r="E4697" s="5">
        <f>IF(A4697=0,0,A4697*LABOR_HRS_WK_TOM*SEASON_WEEKS*(1+DIM_PCT_TOM)^A4697)</f>
        <v>1227.6917730000007</v>
      </c>
      <c r="F4697" s="5">
        <f>IF(B4697=0,0,B4697*LABOR_HRS_WK_CAR*SEASON_WEEKS*(1+DIM_PCT_CAR)^B4697)</f>
        <v>132.45754687499993</v>
      </c>
      <c r="G4697" s="5">
        <f>IF(C4697=0,0,C4697*LABOR_HRS_WK_MES*SEASON_WEEKS*(1+DIM_PCT_MES)^C4697)</f>
        <v>626.807439570419</v>
      </c>
      <c r="H4697" s="5">
        <f>E4697+F4697+G4697</f>
        <v>1986.9567594454197</v>
      </c>
      <c r="I4697" s="5">
        <f>MIN(H4697,FARMER_HRS)</f>
        <v>720</v>
      </c>
      <c r="J4697" s="5">
        <f>MAX(0,H4697-FARMER_HRS)</f>
        <v>1266.9567594454197</v>
      </c>
      <c r="K4697" s="2">
        <f>I4697*FARMER_RATE+J4697*TEMP_WORKER_RATE</f>
        <v>46995.777073705205</v>
      </c>
      <c r="L4697" s="2">
        <f>A4697*PRICE_TOM+B4697*PRICE_CAR+C4697*PRICE_MES</f>
        <v>102376</v>
      </c>
      <c r="M4697" s="2">
        <f>A4697*FERT_BED_TOM+B4697*FERT_BED_CAR+C4697*FERT_BED_MES</f>
        <v>18480</v>
      </c>
      <c r="N4697" s="6">
        <f>IF(AND(D4697&lt;=TOTAL_BEDS,J4697&lt;=TEMP_WORKER_MAX*TEMP_WORKER_HRS),1,0)</f>
        <v>1</v>
      </c>
      <c r="O4697" s="2">
        <f>L4697-M4697-K4697-FIXED_COSTS</f>
        <v>16900.222926294795</v>
      </c>
      <c r="P4697" s="2">
        <f>IF(N4697=1,O4697,"")</f>
        <v>16900.222926294795</v>
      </c>
    </row>
    <row r="4698">
      <c r="A4698" s="6">
        <v>7</v>
      </c>
      <c r="B4698" s="6">
        <v>4</v>
      </c>
      <c r="C4698" s="6">
        <v>13</v>
      </c>
      <c r="D4698" s="6">
        <f>A4698+B4698+C4698</f>
        <v>24</v>
      </c>
      <c r="E4698" s="5">
        <f>IF(A4698=0,0,A4698*LABOR_HRS_WK_TOM*SEASON_WEEKS*(1+DIM_PCT_TOM)^A4698)</f>
        <v>1227.6917730000007</v>
      </c>
      <c r="F4698" s="5">
        <f>IF(B4698=0,0,B4698*LABOR_HRS_WK_CAR*SEASON_WEEKS*(1+DIM_PCT_CAR)^B4698)</f>
        <v>132.45754687499993</v>
      </c>
      <c r="G4698" s="5">
        <f>IF(C4698=0,0,C4698*LABOR_HRS_WK_MES*SEASON_WEEKS*(1+DIM_PCT_MES)^C4698)</f>
        <v>687.52941027880331</v>
      </c>
      <c r="H4698" s="5">
        <f>E4698+F4698+G4698</f>
        <v>2047.6787301538038</v>
      </c>
      <c r="I4698" s="5">
        <f>MIN(H4698,FARMER_HRS)</f>
        <v>720</v>
      </c>
      <c r="J4698" s="5">
        <f>MAX(0,H4698-FARMER_HRS)</f>
        <v>1327.6787301538038</v>
      </c>
      <c r="K4698" s="2">
        <f>I4698*FARMER_RATE+J4698*TEMP_WORKER_RATE</f>
        <v>48049.9779540591</v>
      </c>
      <c r="L4698" s="2">
        <f>A4698*PRICE_TOM+B4698*PRICE_CAR+C4698*PRICE_MES</f>
        <v>105076</v>
      </c>
      <c r="M4698" s="2">
        <f>A4698*FERT_BED_TOM+B4698*FERT_BED_CAR+C4698*FERT_BED_MES</f>
        <v>19360</v>
      </c>
      <c r="N4698" s="6">
        <f>IF(AND(D4698&lt;=TOTAL_BEDS,J4698&lt;=TEMP_WORKER_MAX*TEMP_WORKER_HRS),1,0)</f>
        <v>1</v>
      </c>
      <c r="O4698" s="2">
        <f>L4698-M4698-K4698-FIXED_COSTS</f>
        <v>17666.022045940903</v>
      </c>
      <c r="P4698" s="2">
        <f>IF(N4698=1,O4698,"")</f>
        <v>17666.022045940903</v>
      </c>
    </row>
    <row r="4699">
      <c r="A4699" s="6">
        <v>7</v>
      </c>
      <c r="B4699" s="6">
        <v>4</v>
      </c>
      <c r="C4699" s="6">
        <v>14</v>
      </c>
      <c r="D4699" s="6">
        <f>A4699+B4699+C4699</f>
        <v>25</v>
      </c>
      <c r="E4699" s="5">
        <f>IF(A4699=0,0,A4699*LABOR_HRS_WK_TOM*SEASON_WEEKS*(1+DIM_PCT_TOM)^A4699)</f>
        <v>1227.6917730000007</v>
      </c>
      <c r="F4699" s="5">
        <f>IF(B4699=0,0,B4699*LABOR_HRS_WK_CAR*SEASON_WEEKS*(1+DIM_PCT_CAR)^B4699)</f>
        <v>132.45754687499993</v>
      </c>
      <c r="G4699" s="5">
        <f>IF(C4699=0,0,C4699*LABOR_HRS_WK_MES*SEASON_WEEKS*(1+DIM_PCT_MES)^C4699)</f>
        <v>749.67149159246435</v>
      </c>
      <c r="H4699" s="5">
        <f>E4699+F4699+G4699</f>
        <v>2109.8208114674649</v>
      </c>
      <c r="I4699" s="5">
        <f>MIN(H4699,FARMER_HRS)</f>
        <v>720</v>
      </c>
      <c r="J4699" s="5">
        <f>MAX(0,H4699-FARMER_HRS)</f>
        <v>1389.8208114674649</v>
      </c>
      <c r="K4699" s="2">
        <f>I4699*FARMER_RATE+J4699*TEMP_WORKER_RATE</f>
        <v>49128.833532421268</v>
      </c>
      <c r="L4699" s="2">
        <f>A4699*PRICE_TOM+B4699*PRICE_CAR+C4699*PRICE_MES</f>
        <v>107776</v>
      </c>
      <c r="M4699" s="2">
        <f>A4699*FERT_BED_TOM+B4699*FERT_BED_CAR+C4699*FERT_BED_MES</f>
        <v>20240</v>
      </c>
      <c r="N4699" s="6">
        <f>IF(AND(D4699&lt;=TOTAL_BEDS,J4699&lt;=TEMP_WORKER_MAX*TEMP_WORKER_HRS),1,0)</f>
        <v>1</v>
      </c>
      <c r="O4699" s="2">
        <f>L4699-M4699-K4699-FIXED_COSTS</f>
        <v>18407.166467578732</v>
      </c>
      <c r="P4699" s="2">
        <f>IF(N4699=1,O4699,"")</f>
        <v>18407.166467578732</v>
      </c>
    </row>
    <row r="4700">
      <c r="A4700" s="6">
        <v>7</v>
      </c>
      <c r="B4700" s="6">
        <v>4</v>
      </c>
      <c r="C4700" s="6">
        <v>15</v>
      </c>
      <c r="D4700" s="6">
        <f>A4700+B4700+C4700</f>
        <v>26</v>
      </c>
      <c r="E4700" s="5">
        <f>IF(A4700=0,0,A4700*LABOR_HRS_WK_TOM*SEASON_WEEKS*(1+DIM_PCT_TOM)^A4700)</f>
        <v>1227.6917730000007</v>
      </c>
      <c r="F4700" s="5">
        <f>IF(B4700=0,0,B4700*LABOR_HRS_WK_CAR*SEASON_WEEKS*(1+DIM_PCT_CAR)^B4700)</f>
        <v>132.45754687499993</v>
      </c>
      <c r="G4700" s="5">
        <f>IF(C4700=0,0,C4700*LABOR_HRS_WK_MES*SEASON_WEEKS*(1+DIM_PCT_MES)^C4700)</f>
        <v>813.25969846861074</v>
      </c>
      <c r="H4700" s="5">
        <f>E4700+F4700+G4700</f>
        <v>2173.4090183436115</v>
      </c>
      <c r="I4700" s="5">
        <f>MIN(H4700,FARMER_HRS)</f>
        <v>720</v>
      </c>
      <c r="J4700" s="5">
        <f>MAX(0,H4700-FARMER_HRS)</f>
        <v>1453.4090183436115</v>
      </c>
      <c r="K4700" s="2">
        <f>I4700*FARMER_RATE+J4700*TEMP_WORKER_RATE</f>
        <v>50232.795457354368</v>
      </c>
      <c r="L4700" s="2">
        <f>A4700*PRICE_TOM+B4700*PRICE_CAR+C4700*PRICE_MES</f>
        <v>110476</v>
      </c>
      <c r="M4700" s="2">
        <f>A4700*FERT_BED_TOM+B4700*FERT_BED_CAR+C4700*FERT_BED_MES</f>
        <v>21120</v>
      </c>
      <c r="N4700" s="6">
        <f>IF(AND(D4700&lt;=TOTAL_BEDS,J4700&lt;=TEMP_WORKER_MAX*TEMP_WORKER_HRS),1,0)</f>
        <v>1</v>
      </c>
      <c r="O4700" s="2">
        <f>L4700-M4700-K4700-FIXED_COSTS</f>
        <v>19123.204542645632</v>
      </c>
      <c r="P4700" s="2">
        <f>IF(N4700=1,O4700,"")</f>
        <v>19123.204542645632</v>
      </c>
    </row>
    <row r="4701">
      <c r="A4701" s="6">
        <v>7</v>
      </c>
      <c r="B4701" s="6">
        <v>4</v>
      </c>
      <c r="C4701" s="6">
        <v>16</v>
      </c>
      <c r="D4701" s="6">
        <f>A4701+B4701+C4701</f>
        <v>27</v>
      </c>
      <c r="E4701" s="5">
        <f>IF(A4701=0,0,A4701*LABOR_HRS_WK_TOM*SEASON_WEEKS*(1+DIM_PCT_TOM)^A4701)</f>
        <v>1227.6917730000007</v>
      </c>
      <c r="F4701" s="5">
        <f>IF(B4701=0,0,B4701*LABOR_HRS_WK_CAR*SEASON_WEEKS*(1+DIM_PCT_CAR)^B4701)</f>
        <v>132.45754687499993</v>
      </c>
      <c r="G4701" s="5">
        <f>IF(C4701=0,0,C4701*LABOR_HRS_WK_MES*SEASON_WEEKS*(1+DIM_PCT_MES)^C4701)</f>
        <v>878.32047434609967</v>
      </c>
      <c r="H4701" s="5">
        <f>E4701+F4701+G4701</f>
        <v>2238.4697942211005</v>
      </c>
      <c r="I4701" s="5">
        <f>MIN(H4701,FARMER_HRS)</f>
        <v>720</v>
      </c>
      <c r="J4701" s="5">
        <f>MAX(0,H4701-FARMER_HRS)</f>
        <v>1518.4697942211005</v>
      </c>
      <c r="K4701" s="2">
        <f>I4701*FARMER_RATE+J4701*TEMP_WORKER_RATE</f>
        <v>51362.32281633855</v>
      </c>
      <c r="L4701" s="2">
        <f>A4701*PRICE_TOM+B4701*PRICE_CAR+C4701*PRICE_MES</f>
        <v>113176</v>
      </c>
      <c r="M4701" s="2">
        <f>A4701*FERT_BED_TOM+B4701*FERT_BED_CAR+C4701*FERT_BED_MES</f>
        <v>22000</v>
      </c>
      <c r="N4701" s="6">
        <f>IF(AND(D4701&lt;=TOTAL_BEDS,J4701&lt;=TEMP_WORKER_MAX*TEMP_WORKER_HRS),1,0)</f>
        <v>1</v>
      </c>
      <c r="O4701" s="2">
        <f>L4701-M4701-K4701-FIXED_COSTS</f>
        <v>19813.67718366145</v>
      </c>
      <c r="P4701" s="2">
        <f>IF(N4701=1,O4701,"")</f>
        <v>19813.67718366145</v>
      </c>
    </row>
    <row r="4702">
      <c r="A4702" s="6">
        <v>7</v>
      </c>
      <c r="B4702" s="6">
        <v>4</v>
      </c>
      <c r="C4702" s="6">
        <v>17</v>
      </c>
      <c r="D4702" s="6">
        <f>A4702+B4702+C4702</f>
        <v>28</v>
      </c>
      <c r="E4702" s="5">
        <f>IF(A4702=0,0,A4702*LABOR_HRS_WK_TOM*SEASON_WEEKS*(1+DIM_PCT_TOM)^A4702)</f>
        <v>1227.6917730000007</v>
      </c>
      <c r="F4702" s="5">
        <f>IF(B4702=0,0,B4702*LABOR_HRS_WK_CAR*SEASON_WEEKS*(1+DIM_PCT_CAR)^B4702)</f>
        <v>132.45754687499993</v>
      </c>
      <c r="G4702" s="5">
        <f>IF(C4702=0,0,C4702*LABOR_HRS_WK_MES*SEASON_WEEKS*(1+DIM_PCT_MES)^C4702)</f>
        <v>944.88069779263992</v>
      </c>
      <c r="H4702" s="5">
        <f>E4702+F4702+G4702</f>
        <v>2305.0300176676405</v>
      </c>
      <c r="I4702" s="5">
        <f>MIN(H4702,FARMER_HRS)</f>
        <v>720</v>
      </c>
      <c r="J4702" s="5">
        <f>MAX(0,H4702-FARMER_HRS)</f>
        <v>1585.0300176676405</v>
      </c>
      <c r="K4702" s="2">
        <f>I4702*FARMER_RATE+J4702*TEMP_WORKER_RATE</f>
        <v>52517.882251174313</v>
      </c>
      <c r="L4702" s="2">
        <f>A4702*PRICE_TOM+B4702*PRICE_CAR+C4702*PRICE_MES</f>
        <v>115876</v>
      </c>
      <c r="M4702" s="2">
        <f>A4702*FERT_BED_TOM+B4702*FERT_BED_CAR+C4702*FERT_BED_MES</f>
        <v>22880</v>
      </c>
      <c r="N4702" s="6">
        <f>IF(AND(D4702&lt;=TOTAL_BEDS,J4702&lt;=TEMP_WORKER_MAX*TEMP_WORKER_HRS),1,0)</f>
        <v>1</v>
      </c>
      <c r="O4702" s="2">
        <f>L4702-M4702-K4702-FIXED_COSTS</f>
        <v>20478.117748825687</v>
      </c>
      <c r="P4702" s="2">
        <f>IF(N4702=1,O4702,"")</f>
        <v>20478.117748825687</v>
      </c>
    </row>
    <row r="4703">
      <c r="A4703" s="6">
        <v>7</v>
      </c>
      <c r="B4703" s="6">
        <v>4</v>
      </c>
      <c r="C4703" s="6">
        <v>18</v>
      </c>
      <c r="D4703" s="6">
        <f>A4703+B4703+C4703</f>
        <v>29</v>
      </c>
      <c r="E4703" s="5">
        <f>IF(A4703=0,0,A4703*LABOR_HRS_WK_TOM*SEASON_WEEKS*(1+DIM_PCT_TOM)^A4703)</f>
        <v>1227.6917730000007</v>
      </c>
      <c r="F4703" s="5">
        <f>IF(B4703=0,0,B4703*LABOR_HRS_WK_CAR*SEASON_WEEKS*(1+DIM_PCT_CAR)^B4703)</f>
        <v>132.45754687499993</v>
      </c>
      <c r="G4703" s="5">
        <f>IF(C4703=0,0,C4703*LABOR_HRS_WK_MES*SEASON_WEEKS*(1+DIM_PCT_MES)^C4703)</f>
        <v>1012.9676892512272</v>
      </c>
      <c r="H4703" s="5">
        <f>E4703+F4703+G4703</f>
        <v>2373.1170091262279</v>
      </c>
      <c r="I4703" s="5">
        <f>MIN(H4703,FARMER_HRS)</f>
        <v>720</v>
      </c>
      <c r="J4703" s="5">
        <f>MAX(0,H4703-FARMER_HRS)</f>
        <v>1653.1170091262279</v>
      </c>
      <c r="K4703" s="2">
        <f>I4703*FARMER_RATE+J4703*TEMP_WORKER_RATE</f>
        <v>53699.948075108128</v>
      </c>
      <c r="L4703" s="2">
        <f>A4703*PRICE_TOM+B4703*PRICE_CAR+C4703*PRICE_MES</f>
        <v>118576</v>
      </c>
      <c r="M4703" s="2">
        <f>A4703*FERT_BED_TOM+B4703*FERT_BED_CAR+C4703*FERT_BED_MES</f>
        <v>23760</v>
      </c>
      <c r="N4703" s="6">
        <f>IF(AND(D4703&lt;=TOTAL_BEDS,J4703&lt;=TEMP_WORKER_MAX*TEMP_WORKER_HRS),1,0)</f>
        <v>1</v>
      </c>
      <c r="O4703" s="2">
        <f>L4703-M4703-K4703-FIXED_COSTS</f>
        <v>21116.051924891872</v>
      </c>
      <c r="P4703" s="2">
        <f>IF(N4703=1,O4703,"")</f>
        <v>21116.051924891872</v>
      </c>
    </row>
    <row r="4704">
      <c r="A4704" s="6">
        <v>7</v>
      </c>
      <c r="B4704" s="6">
        <v>4</v>
      </c>
      <c r="C4704" s="6">
        <v>19</v>
      </c>
      <c r="D4704" s="6">
        <f>A4704+B4704+C4704</f>
        <v>30</v>
      </c>
      <c r="E4704" s="5">
        <f>IF(A4704=0,0,A4704*LABOR_HRS_WK_TOM*SEASON_WEEKS*(1+DIM_PCT_TOM)^A4704)</f>
        <v>1227.6917730000007</v>
      </c>
      <c r="F4704" s="5">
        <f>IF(B4704=0,0,B4704*LABOR_HRS_WK_CAR*SEASON_WEEKS*(1+DIM_PCT_CAR)^B4704)</f>
        <v>132.45754687499993</v>
      </c>
      <c r="G4704" s="5">
        <f>IF(C4704=0,0,C4704*LABOR_HRS_WK_MES*SEASON_WEEKS*(1+DIM_PCT_MES)^C4704)</f>
        <v>1082.6092178872491</v>
      </c>
      <c r="H4704" s="5">
        <f>E4704+F4704+G4704</f>
        <v>2442.75853776225</v>
      </c>
      <c r="I4704" s="5">
        <f>MIN(H4704,FARMER_HRS)</f>
        <v>720</v>
      </c>
      <c r="J4704" s="5">
        <f>MAX(0,H4704-FARMER_HRS)</f>
        <v>1722.75853776225</v>
      </c>
      <c r="K4704" s="2">
        <f>I4704*FARMER_RATE+J4704*TEMP_WORKER_RATE</f>
        <v>54909.002391705726</v>
      </c>
      <c r="L4704" s="2">
        <f>A4704*PRICE_TOM+B4704*PRICE_CAR+C4704*PRICE_MES</f>
        <v>121276</v>
      </c>
      <c r="M4704" s="2">
        <f>A4704*FERT_BED_TOM+B4704*FERT_BED_CAR+C4704*FERT_BED_MES</f>
        <v>24640</v>
      </c>
      <c r="N4704" s="6">
        <f>IF(AND(D4704&lt;=TOTAL_BEDS,J4704&lt;=TEMP_WORKER_MAX*TEMP_WORKER_HRS),1,0)</f>
        <v>1</v>
      </c>
      <c r="O4704" s="2">
        <f>L4704-M4704-K4704-FIXED_COSTS</f>
        <v>21726.997608294274</v>
      </c>
      <c r="P4704" s="2">
        <f>IF(N4704=1,O4704,"")</f>
        <v>21726.997608294274</v>
      </c>
    </row>
    <row r="4705">
      <c r="A4705" s="6">
        <v>7</v>
      </c>
      <c r="B4705" s="6">
        <v>4</v>
      </c>
      <c r="C4705" s="6">
        <v>20</v>
      </c>
      <c r="D4705" s="6">
        <f>A4705+B4705+C4705</f>
        <v>31</v>
      </c>
      <c r="E4705" s="5">
        <f>IF(A4705=0,0,A4705*LABOR_HRS_WK_TOM*SEASON_WEEKS*(1+DIM_PCT_TOM)^A4705)</f>
        <v>1227.6917730000007</v>
      </c>
      <c r="F4705" s="5">
        <f>IF(B4705=0,0,B4705*LABOR_HRS_WK_CAR*SEASON_WEEKS*(1+DIM_PCT_CAR)^B4705)</f>
        <v>132.45754687499993</v>
      </c>
      <c r="G4705" s="5">
        <f>IF(C4705=0,0,C4705*LABOR_HRS_WK_MES*SEASON_WEEKS*(1+DIM_PCT_MES)^C4705)</f>
        <v>1153.8335085377259</v>
      </c>
      <c r="H4705" s="5">
        <f>E4705+F4705+G4705</f>
        <v>2513.9828284127266</v>
      </c>
      <c r="I4705" s="5">
        <f>MIN(H4705,FARMER_HRS)</f>
        <v>720</v>
      </c>
      <c r="J4705" s="5">
        <f>MAX(0,H4705-FARMER_HRS)</f>
        <v>1793.9828284127266</v>
      </c>
      <c r="K4705" s="2">
        <f>I4705*FARMER_RATE+J4705*TEMP_WORKER_RATE</f>
        <v>56145.535215498719</v>
      </c>
      <c r="L4705" s="2">
        <f>A4705*PRICE_TOM+B4705*PRICE_CAR+C4705*PRICE_MES</f>
        <v>123976</v>
      </c>
      <c r="M4705" s="2">
        <f>A4705*FERT_BED_TOM+B4705*FERT_BED_CAR+C4705*FERT_BED_MES</f>
        <v>25520</v>
      </c>
      <c r="N4705" s="6">
        <f>IF(AND(D4705&lt;=TOTAL_BEDS,J4705&lt;=TEMP_WORKER_MAX*TEMP_WORKER_HRS),1,0)</f>
        <v>1</v>
      </c>
      <c r="O4705" s="2">
        <f>L4705-M4705-K4705-FIXED_COSTS</f>
        <v>22310.464784501281</v>
      </c>
      <c r="P4705" s="2">
        <f>IF(N4705=1,O4705,"")</f>
        <v>22310.464784501281</v>
      </c>
    </row>
    <row r="4706">
      <c r="A4706" s="6">
        <v>7</v>
      </c>
      <c r="B4706" s="6">
        <v>4</v>
      </c>
      <c r="C4706" s="6">
        <v>21</v>
      </c>
      <c r="D4706" s="6">
        <f>A4706+B4706+C4706</f>
        <v>32</v>
      </c>
      <c r="E4706" s="5">
        <f>IF(A4706=0,0,A4706*LABOR_HRS_WK_TOM*SEASON_WEEKS*(1+DIM_PCT_TOM)^A4706)</f>
        <v>1227.6917730000007</v>
      </c>
      <c r="F4706" s="5">
        <f>IF(B4706=0,0,B4706*LABOR_HRS_WK_CAR*SEASON_WEEKS*(1+DIM_PCT_CAR)^B4706)</f>
        <v>132.45754687499993</v>
      </c>
      <c r="G4706" s="5">
        <f>IF(C4706=0,0,C4706*LABOR_HRS_WK_MES*SEASON_WEEKS*(1+DIM_PCT_MES)^C4706)</f>
        <v>1226.6692487641699</v>
      </c>
      <c r="H4706" s="5">
        <f>E4706+F4706+G4706</f>
        <v>2586.8185686391707</v>
      </c>
      <c r="I4706" s="5">
        <f>MIN(H4706,FARMER_HRS)</f>
        <v>720</v>
      </c>
      <c r="J4706" s="5">
        <f>MAX(0,H4706-FARMER_HRS)</f>
        <v>1866.8185686391707</v>
      </c>
      <c r="K4706" s="2">
        <f>I4706*FARMER_RATE+J4706*TEMP_WORKER_RATE</f>
        <v>57410.044594430045</v>
      </c>
      <c r="L4706" s="2">
        <f>A4706*PRICE_TOM+B4706*PRICE_CAR+C4706*PRICE_MES</f>
        <v>126676</v>
      </c>
      <c r="M4706" s="2">
        <f>A4706*FERT_BED_TOM+B4706*FERT_BED_CAR+C4706*FERT_BED_MES</f>
        <v>26400</v>
      </c>
      <c r="N4706" s="6">
        <f>IF(AND(D4706&lt;=TOTAL_BEDS,J4706&lt;=TEMP_WORKER_MAX*TEMP_WORKER_HRS),1,0)</f>
        <v>1</v>
      </c>
      <c r="O4706" s="2">
        <f>L4706-M4706-K4706-FIXED_COSTS</f>
        <v>22865.955405569955</v>
      </c>
      <c r="P4706" s="2">
        <f>IF(N4706=1,O4706,"")</f>
        <v>22865.955405569955</v>
      </c>
    </row>
    <row r="4707">
      <c r="A4707" s="6">
        <v>7</v>
      </c>
      <c r="B4707" s="6">
        <v>4</v>
      </c>
      <c r="C4707" s="6">
        <v>22</v>
      </c>
      <c r="D4707" s="6">
        <f>A4707+B4707+C4707</f>
        <v>33</v>
      </c>
      <c r="E4707" s="5">
        <f>IF(A4707=0,0,A4707*LABOR_HRS_WK_TOM*SEASON_WEEKS*(1+DIM_PCT_TOM)^A4707)</f>
        <v>1227.6917730000007</v>
      </c>
      <c r="F4707" s="5">
        <f>IF(B4707=0,0,B4707*LABOR_HRS_WK_CAR*SEASON_WEEKS*(1+DIM_PCT_CAR)^B4707)</f>
        <v>132.45754687499993</v>
      </c>
      <c r="G4707" s="5">
        <f>IF(C4707=0,0,C4707*LABOR_HRS_WK_MES*SEASON_WEEKS*(1+DIM_PCT_MES)^C4707)</f>
        <v>1301.1455960105659</v>
      </c>
      <c r="H4707" s="5">
        <f>E4707+F4707+G4707</f>
        <v>2661.2949158855663</v>
      </c>
      <c r="I4707" s="5">
        <f>MIN(H4707,FARMER_HRS)</f>
        <v>720</v>
      </c>
      <c r="J4707" s="5">
        <f>MAX(0,H4707-FARMER_HRS)</f>
        <v>1941.2949158855663</v>
      </c>
      <c r="K4707" s="2">
        <f>I4707*FARMER_RATE+J4707*TEMP_WORKER_RATE</f>
        <v>58703.036734124413</v>
      </c>
      <c r="L4707" s="2">
        <f>A4707*PRICE_TOM+B4707*PRICE_CAR+C4707*PRICE_MES</f>
        <v>129376</v>
      </c>
      <c r="M4707" s="2">
        <f>A4707*FERT_BED_TOM+B4707*FERT_BED_CAR+C4707*FERT_BED_MES</f>
        <v>27280</v>
      </c>
      <c r="N4707" s="6">
        <f>IF(AND(D4707&lt;=TOTAL_BEDS,J4707&lt;=TEMP_WORKER_MAX*TEMP_WORKER_HRS),1,0)</f>
        <v>1</v>
      </c>
      <c r="O4707" s="2">
        <f>L4707-M4707-K4707-FIXED_COSTS</f>
        <v>23392.963265875587</v>
      </c>
      <c r="P4707" s="2">
        <f>IF(N4707=1,O4707,"")</f>
        <v>23392.963265875587</v>
      </c>
    </row>
    <row r="4708">
      <c r="A4708" s="6">
        <v>7</v>
      </c>
      <c r="B4708" s="6">
        <v>4</v>
      </c>
      <c r="C4708" s="6">
        <v>23</v>
      </c>
      <c r="D4708" s="6">
        <f>A4708+B4708+C4708</f>
        <v>34</v>
      </c>
      <c r="E4708" s="5">
        <f>IF(A4708=0,0,A4708*LABOR_HRS_WK_TOM*SEASON_WEEKS*(1+DIM_PCT_TOM)^A4708)</f>
        <v>1227.6917730000007</v>
      </c>
      <c r="F4708" s="5">
        <f>IF(B4708=0,0,B4708*LABOR_HRS_WK_CAR*SEASON_WEEKS*(1+DIM_PCT_CAR)^B4708)</f>
        <v>132.45754687499993</v>
      </c>
      <c r="G4708" s="5">
        <f>IF(C4708=0,0,C4708*LABOR_HRS_WK_MES*SEASON_WEEKS*(1+DIM_PCT_MES)^C4708)</f>
        <v>1377.2921848680023</v>
      </c>
      <c r="H4708" s="5">
        <f>E4708+F4708+G4708</f>
        <v>2737.441504743003</v>
      </c>
      <c r="I4708" s="5">
        <f>MIN(H4708,FARMER_HRS)</f>
        <v>720</v>
      </c>
      <c r="J4708" s="5">
        <f>MAX(0,H4708-FARMER_HRS)</f>
        <v>2017.441504743003</v>
      </c>
      <c r="K4708" s="2">
        <f>I4708*FARMER_RATE+J4708*TEMP_WORKER_RATE</f>
        <v>60025.026124010466</v>
      </c>
      <c r="L4708" s="2">
        <f>A4708*PRICE_TOM+B4708*PRICE_CAR+C4708*PRICE_MES</f>
        <v>132076</v>
      </c>
      <c r="M4708" s="2">
        <f>A4708*FERT_BED_TOM+B4708*FERT_BED_CAR+C4708*FERT_BED_MES</f>
        <v>28160</v>
      </c>
      <c r="N4708" s="6">
        <f>IF(AND(D4708&lt;=TOTAL_BEDS,J4708&lt;=TEMP_WORKER_MAX*TEMP_WORKER_HRS),1,0)</f>
        <v>1</v>
      </c>
      <c r="O4708" s="2">
        <f>L4708-M4708-K4708-FIXED_COSTS</f>
        <v>23890.973875989534</v>
      </c>
      <c r="P4708" s="2">
        <f>IF(N4708=1,O4708,"")</f>
        <v>23890.973875989534</v>
      </c>
    </row>
    <row r="4709">
      <c r="A4709" s="6">
        <v>7</v>
      </c>
      <c r="B4709" s="6">
        <v>4</v>
      </c>
      <c r="C4709" s="6">
        <v>24</v>
      </c>
      <c r="D4709" s="6">
        <f>A4709+B4709+C4709</f>
        <v>35</v>
      </c>
      <c r="E4709" s="5">
        <f>IF(A4709=0,0,A4709*LABOR_HRS_WK_TOM*SEASON_WEEKS*(1+DIM_PCT_TOM)^A4709)</f>
        <v>1227.6917730000007</v>
      </c>
      <c r="F4709" s="5">
        <f>IF(B4709=0,0,B4709*LABOR_HRS_WK_CAR*SEASON_WEEKS*(1+DIM_PCT_CAR)^B4709)</f>
        <v>132.45754687499993</v>
      </c>
      <c r="G4709" s="5">
        <f>IF(C4709=0,0,C4709*LABOR_HRS_WK_MES*SEASON_WEEKS*(1+DIM_PCT_MES)^C4709)</f>
        <v>1455.139134447498</v>
      </c>
      <c r="H4709" s="5">
        <f>E4709+F4709+G4709</f>
        <v>2815.2884543224986</v>
      </c>
      <c r="I4709" s="5">
        <f>MIN(H4709,FARMER_HRS)</f>
        <v>720</v>
      </c>
      <c r="J4709" s="5">
        <f>MAX(0,H4709-FARMER_HRS)</f>
        <v>2095.2884543224986</v>
      </c>
      <c r="K4709" s="2">
        <f>I4709*FARMER_RATE+J4709*TEMP_WORKER_RATE</f>
        <v>61376.535665321157</v>
      </c>
      <c r="L4709" s="2">
        <f>A4709*PRICE_TOM+B4709*PRICE_CAR+C4709*PRICE_MES</f>
        <v>134776</v>
      </c>
      <c r="M4709" s="2">
        <f>A4709*FERT_BED_TOM+B4709*FERT_BED_CAR+C4709*FERT_BED_MES</f>
        <v>29040</v>
      </c>
      <c r="N4709" s="6">
        <f>IF(AND(D4709&lt;=TOTAL_BEDS,J4709&lt;=TEMP_WORKER_MAX*TEMP_WORKER_HRS),1,0)</f>
        <v>1</v>
      </c>
      <c r="O4709" s="2">
        <f>L4709-M4709-K4709-FIXED_COSTS</f>
        <v>24359.464334678843</v>
      </c>
      <c r="P4709" s="2">
        <f>IF(N4709=1,O4709,"")</f>
        <v>24359.464334678843</v>
      </c>
    </row>
    <row r="4710">
      <c r="A4710" s="6">
        <v>7</v>
      </c>
      <c r="B4710" s="6">
        <v>4</v>
      </c>
      <c r="C4710" s="6">
        <v>25</v>
      </c>
      <c r="D4710" s="6">
        <f>A4710+B4710+C4710</f>
        <v>36</v>
      </c>
      <c r="E4710" s="5">
        <f>IF(A4710=0,0,A4710*LABOR_HRS_WK_TOM*SEASON_WEEKS*(1+DIM_PCT_TOM)^A4710)</f>
        <v>1227.6917730000007</v>
      </c>
      <c r="F4710" s="5">
        <f>IF(B4710=0,0,B4710*LABOR_HRS_WK_CAR*SEASON_WEEKS*(1+DIM_PCT_CAR)^B4710)</f>
        <v>132.45754687499993</v>
      </c>
      <c r="G4710" s="5">
        <f>IF(C4710=0,0,C4710*LABOR_HRS_WK_MES*SEASON_WEEKS*(1+DIM_PCT_MES)^C4710)</f>
        <v>1534.7170558625955</v>
      </c>
      <c r="H4710" s="5">
        <f>E4710+F4710+G4710</f>
        <v>2894.8663757375962</v>
      </c>
      <c r="I4710" s="5">
        <f>MIN(H4710,FARMER_HRS)</f>
        <v>720</v>
      </c>
      <c r="J4710" s="5">
        <f>MAX(0,H4710-FARMER_HRS)</f>
        <v>2174.8663757375962</v>
      </c>
      <c r="K4710" s="2">
        <f>I4710*FARMER_RATE+J4710*TEMP_WORKER_RATE</f>
        <v>62758.096800999934</v>
      </c>
      <c r="L4710" s="2">
        <f>A4710*PRICE_TOM+B4710*PRICE_CAR+C4710*PRICE_MES</f>
        <v>137476</v>
      </c>
      <c r="M4710" s="2">
        <f>A4710*FERT_BED_TOM+B4710*FERT_BED_CAR+C4710*FERT_BED_MES</f>
        <v>29920</v>
      </c>
      <c r="N4710" s="6">
        <f>IF(AND(D4710&lt;=TOTAL_BEDS,J4710&lt;=TEMP_WORKER_MAX*TEMP_WORKER_HRS),1,0)</f>
        <v>1</v>
      </c>
      <c r="O4710" s="2">
        <f>L4710-M4710-K4710-FIXED_COSTS</f>
        <v>24797.903199000066</v>
      </c>
      <c r="P4710" s="2">
        <f>IF(N4710=1,O4710,"")</f>
        <v>24797.903199000066</v>
      </c>
    </row>
    <row r="4711">
      <c r="A4711" s="6">
        <v>7</v>
      </c>
      <c r="B4711" s="6">
        <v>4</v>
      </c>
      <c r="C4711" s="6">
        <v>26</v>
      </c>
      <c r="D4711" s="6">
        <f>A4711+B4711+C4711</f>
        <v>37</v>
      </c>
      <c r="E4711" s="5">
        <f>IF(A4711=0,0,A4711*LABOR_HRS_WK_TOM*SEASON_WEEKS*(1+DIM_PCT_TOM)^A4711)</f>
        <v>1227.6917730000007</v>
      </c>
      <c r="F4711" s="5">
        <f>IF(B4711=0,0,B4711*LABOR_HRS_WK_CAR*SEASON_WEEKS*(1+DIM_PCT_CAR)^B4711)</f>
        <v>132.45754687499993</v>
      </c>
      <c r="G4711" s="5">
        <f>IF(C4711=0,0,C4711*LABOR_HRS_WK_MES*SEASON_WEEKS*(1+DIM_PCT_MES)^C4711)</f>
        <v>1616.0570598233128</v>
      </c>
      <c r="H4711" s="5">
        <f>E4711+F4711+G4711</f>
        <v>2976.2063796983134</v>
      </c>
      <c r="I4711" s="5">
        <f>MIN(H4711,FARMER_HRS)</f>
        <v>720</v>
      </c>
      <c r="J4711" s="5">
        <f>MAX(0,H4711-FARMER_HRS)</f>
        <v>2256.2063796983134</v>
      </c>
      <c r="K4711" s="2">
        <f>I4711*FARMER_RATE+J4711*TEMP_WORKER_RATE</f>
        <v>64170.249647540164</v>
      </c>
      <c r="L4711" s="2">
        <f>A4711*PRICE_TOM+B4711*PRICE_CAR+C4711*PRICE_MES</f>
        <v>140176</v>
      </c>
      <c r="M4711" s="2">
        <f>A4711*FERT_BED_TOM+B4711*FERT_BED_CAR+C4711*FERT_BED_MES</f>
        <v>30800</v>
      </c>
      <c r="N4711" s="6">
        <f>IF(AND(D4711&lt;=TOTAL_BEDS,J4711&lt;=TEMP_WORKER_MAX*TEMP_WORKER_HRS),1,0)</f>
        <v>1</v>
      </c>
      <c r="O4711" s="2">
        <f>L4711-M4711-K4711-FIXED_COSTS</f>
        <v>25205.750352459836</v>
      </c>
      <c r="P4711" s="2">
        <f>IF(N4711=1,O4711,"")</f>
        <v>25205.750352459836</v>
      </c>
    </row>
    <row r="4712">
      <c r="A4712" s="6">
        <v>7</v>
      </c>
      <c r="B4712" s="6">
        <v>4</v>
      </c>
      <c r="C4712" s="6">
        <v>27</v>
      </c>
      <c r="D4712" s="6">
        <f>A4712+B4712+C4712</f>
        <v>38</v>
      </c>
      <c r="E4712" s="5">
        <f>IF(A4712=0,0,A4712*LABOR_HRS_WK_TOM*SEASON_WEEKS*(1+DIM_PCT_TOM)^A4712)</f>
        <v>1227.6917730000007</v>
      </c>
      <c r="F4712" s="5">
        <f>IF(B4712=0,0,B4712*LABOR_HRS_WK_CAR*SEASON_WEEKS*(1+DIM_PCT_CAR)^B4712)</f>
        <v>132.45754687499993</v>
      </c>
      <c r="G4712" s="5">
        <f>IF(C4712=0,0,C4712*LABOR_HRS_WK_MES*SEASON_WEEKS*(1+DIM_PCT_MES)^C4712)</f>
        <v>1699.19076434307</v>
      </c>
      <c r="H4712" s="5">
        <f>E4712+F4712+G4712</f>
        <v>3059.3400842180708</v>
      </c>
      <c r="I4712" s="5">
        <f>MIN(H4712,FARMER_HRS)</f>
        <v>720</v>
      </c>
      <c r="J4712" s="5">
        <f>MAX(0,H4712-FARMER_HRS)</f>
        <v>2339.3400842180708</v>
      </c>
      <c r="K4712" s="2">
        <f>I4712*FARMER_RATE+J4712*TEMP_WORKER_RATE</f>
        <v>65613.543128785954</v>
      </c>
      <c r="L4712" s="2">
        <f>A4712*PRICE_TOM+B4712*PRICE_CAR+C4712*PRICE_MES</f>
        <v>142876</v>
      </c>
      <c r="M4712" s="2">
        <f>A4712*FERT_BED_TOM+B4712*FERT_BED_CAR+C4712*FERT_BED_MES</f>
        <v>31680</v>
      </c>
      <c r="N4712" s="6">
        <f>IF(AND(D4712&lt;=TOTAL_BEDS,J4712&lt;=TEMP_WORKER_MAX*TEMP_WORKER_HRS),1,0)</f>
        <v>1</v>
      </c>
      <c r="O4712" s="2">
        <f>L4712-M4712-K4712-FIXED_COSTS</f>
        <v>25582.456871214046</v>
      </c>
      <c r="P4712" s="2">
        <f>IF(N4712=1,O4712,"")</f>
        <v>25582.456871214046</v>
      </c>
    </row>
    <row r="4713">
      <c r="A4713" s="6">
        <v>7</v>
      </c>
      <c r="B4713" s="6">
        <v>4</v>
      </c>
      <c r="C4713" s="6">
        <v>28</v>
      </c>
      <c r="D4713" s="6">
        <f>A4713+B4713+C4713</f>
        <v>39</v>
      </c>
      <c r="E4713" s="5">
        <f>IF(A4713=0,0,A4713*LABOR_HRS_WK_TOM*SEASON_WEEKS*(1+DIM_PCT_TOM)^A4713)</f>
        <v>1227.6917730000007</v>
      </c>
      <c r="F4713" s="5">
        <f>IF(B4713=0,0,B4713*LABOR_HRS_WK_CAR*SEASON_WEEKS*(1+DIM_PCT_CAR)^B4713)</f>
        <v>132.45754687499993</v>
      </c>
      <c r="G4713" s="5">
        <f>IF(C4713=0,0,C4713*LABOR_HRS_WK_MES*SEASON_WEEKS*(1+DIM_PCT_MES)^C4713)</f>
        <v>1784.1503025602233</v>
      </c>
      <c r="H4713" s="5">
        <f>E4713+F4713+G4713</f>
        <v>3144.2996224352237</v>
      </c>
      <c r="I4713" s="5">
        <f>MIN(H4713,FARMER_HRS)</f>
        <v>720</v>
      </c>
      <c r="J4713" s="5">
        <f>MAX(0,H4713-FARMER_HRS)</f>
        <v>2424.2996224352237</v>
      </c>
      <c r="K4713" s="2">
        <f>I4713*FARMER_RATE+J4713*TEMP_WORKER_RATE</f>
        <v>67088.535111722624</v>
      </c>
      <c r="L4713" s="2">
        <f>A4713*PRICE_TOM+B4713*PRICE_CAR+C4713*PRICE_MES</f>
        <v>145576</v>
      </c>
      <c r="M4713" s="2">
        <f>A4713*FERT_BED_TOM+B4713*FERT_BED_CAR+C4713*FERT_BED_MES</f>
        <v>32560</v>
      </c>
      <c r="N4713" s="6">
        <f>IF(AND(D4713&lt;=TOTAL_BEDS,J4713&lt;=TEMP_WORKER_MAX*TEMP_WORKER_HRS),1,0)</f>
        <v>1</v>
      </c>
      <c r="O4713" s="2">
        <f>L4713-M4713-K4713-FIXED_COSTS</f>
        <v>25927.464888277376</v>
      </c>
      <c r="P4713" s="2">
        <f>IF(N4713=1,O4713,"")</f>
        <v>25927.464888277376</v>
      </c>
    </row>
    <row r="4714">
      <c r="A4714" s="6">
        <v>7</v>
      </c>
      <c r="B4714" s="6">
        <v>4</v>
      </c>
      <c r="C4714" s="6">
        <v>29</v>
      </c>
      <c r="D4714" s="6">
        <f>A4714+B4714+C4714</f>
        <v>40</v>
      </c>
      <c r="E4714" s="5">
        <f>IF(A4714=0,0,A4714*LABOR_HRS_WK_TOM*SEASON_WEEKS*(1+DIM_PCT_TOM)^A4714)</f>
        <v>1227.6917730000007</v>
      </c>
      <c r="F4714" s="5">
        <f>IF(B4714=0,0,B4714*LABOR_HRS_WK_CAR*SEASON_WEEKS*(1+DIM_PCT_CAR)^B4714)</f>
        <v>132.45754687499993</v>
      </c>
      <c r="G4714" s="5">
        <f>IF(C4714=0,0,C4714*LABOR_HRS_WK_MES*SEASON_WEEKS*(1+DIM_PCT_MES)^C4714)</f>
        <v>1870.9683306758766</v>
      </c>
      <c r="H4714" s="5">
        <f>E4714+F4714+G4714</f>
        <v>3231.1176505508774</v>
      </c>
      <c r="I4714" s="5">
        <f>MIN(H4714,FARMER_HRS)</f>
        <v>720</v>
      </c>
      <c r="J4714" s="5">
        <f>MAX(0,H4714-FARMER_HRS)</f>
        <v>2511.1176505508774</v>
      </c>
      <c r="K4714" s="2">
        <f>I4714*FARMER_RATE+J4714*TEMP_WORKER_RATE</f>
        <v>68595.792544286058</v>
      </c>
      <c r="L4714" s="2">
        <f>A4714*PRICE_TOM+B4714*PRICE_CAR+C4714*PRICE_MES</f>
        <v>148276</v>
      </c>
      <c r="M4714" s="2">
        <f>A4714*FERT_BED_TOM+B4714*FERT_BED_CAR+C4714*FERT_BED_MES</f>
        <v>33440</v>
      </c>
      <c r="N4714" s="6">
        <f>IF(AND(D4714&lt;=TOTAL_BEDS,J4714&lt;=TEMP_WORKER_MAX*TEMP_WORKER_HRS),1,0)</f>
        <v>1</v>
      </c>
      <c r="O4714" s="2">
        <f>L4714-M4714-K4714-FIXED_COSTS</f>
        <v>26240.207455713942</v>
      </c>
      <c r="P4714" s="2">
        <f>IF(N4714=1,O4714,"")</f>
        <v>26240.207455713942</v>
      </c>
    </row>
    <row r="4715">
      <c r="A4715" s="6">
        <v>7</v>
      </c>
      <c r="B4715" s="6">
        <v>4</v>
      </c>
      <c r="C4715" s="6">
        <v>30</v>
      </c>
      <c r="D4715" s="6">
        <f>A4715+B4715+C4715</f>
        <v>41</v>
      </c>
      <c r="E4715" s="5">
        <f>IF(A4715=0,0,A4715*LABOR_HRS_WK_TOM*SEASON_WEEKS*(1+DIM_PCT_TOM)^A4715)</f>
        <v>1227.6917730000007</v>
      </c>
      <c r="F4715" s="5">
        <f>IF(B4715=0,0,B4715*LABOR_HRS_WK_CAR*SEASON_WEEKS*(1+DIM_PCT_CAR)^B4715)</f>
        <v>132.45754687499993</v>
      </c>
      <c r="G4715" s="5">
        <f>IF(C4715=0,0,C4715*LABOR_HRS_WK_MES*SEASON_WEEKS*(1+DIM_PCT_MES)^C4715)</f>
        <v>1959.6780360096466</v>
      </c>
      <c r="H4715" s="5">
        <f>E4715+F4715+G4715</f>
        <v>3319.8273558846472</v>
      </c>
      <c r="I4715" s="5">
        <f>MIN(H4715,FARMER_HRS)</f>
        <v>720</v>
      </c>
      <c r="J4715" s="5">
        <f>MAX(0,H4715-FARMER_HRS)</f>
        <v>2599.8273558846472</v>
      </c>
      <c r="K4715" s="2">
        <f>I4715*FARMER_RATE+J4715*TEMP_WORKER_RATE</f>
        <v>70135.891595219568</v>
      </c>
      <c r="L4715" s="2">
        <f>A4715*PRICE_TOM+B4715*PRICE_CAR+C4715*PRICE_MES</f>
        <v>150976</v>
      </c>
      <c r="M4715" s="2">
        <f>A4715*FERT_BED_TOM+B4715*FERT_BED_CAR+C4715*FERT_BED_MES</f>
        <v>34320</v>
      </c>
      <c r="N4715" s="6">
        <f>IF(AND(D4715&lt;=TOTAL_BEDS,J4715&lt;=TEMP_WORKER_MAX*TEMP_WORKER_HRS),1,0)</f>
        <v>1</v>
      </c>
      <c r="O4715" s="2">
        <f>L4715-M4715-K4715-FIXED_COSTS</f>
        <v>26520.108404780432</v>
      </c>
      <c r="P4715" s="2">
        <f>IF(N4715=1,O4715,"")</f>
        <v>26520.108404780432</v>
      </c>
    </row>
    <row r="4716">
      <c r="A4716" s="6">
        <v>7</v>
      </c>
      <c r="B4716" s="6">
        <v>5</v>
      </c>
      <c r="C4716" s="6">
        <v>0</v>
      </c>
      <c r="D4716" s="6">
        <f>A4716+B4716+C4716</f>
        <v>12</v>
      </c>
      <c r="E4716" s="5">
        <f>IF(A4716=0,0,A4716*LABOR_HRS_WK_TOM*SEASON_WEEKS*(1+DIM_PCT_TOM)^A4716)</f>
        <v>1227.6917730000007</v>
      </c>
      <c r="F4716" s="5">
        <f>IF(B4716=0,0,B4716*LABOR_HRS_WK_CAR*SEASON_WEEKS*(1+DIM_PCT_CAR)^B4716)</f>
        <v>169.71123193359367</v>
      </c>
      <c r="G4716" s="5">
        <f>IF(C4716=0,0,C4716*LABOR_HRS_WK_MES*SEASON_WEEKS*(1+DIM_PCT_MES)^C4716)</f>
        <v>0</v>
      </c>
      <c r="H4716" s="5">
        <f>E4716+F4716+G4716</f>
        <v>1397.4030049335943</v>
      </c>
      <c r="I4716" s="5">
        <f>MIN(H4716,FARMER_HRS)</f>
        <v>720</v>
      </c>
      <c r="J4716" s="5">
        <f>MAX(0,H4716-FARMER_HRS)</f>
        <v>677.40300493359427</v>
      </c>
      <c r="K4716" s="2">
        <f>I4716*FARMER_RATE+J4716*TEMP_WORKER_RATE</f>
        <v>36760.468835652675</v>
      </c>
      <c r="L4716" s="2">
        <f>A4716*PRICE_TOM+B4716*PRICE_CAR+C4716*PRICE_MES</f>
        <v>72070</v>
      </c>
      <c r="M4716" s="2">
        <f>A4716*FERT_BED_TOM+B4716*FERT_BED_CAR+C4716*FERT_BED_MES</f>
        <v>8360</v>
      </c>
      <c r="N4716" s="6">
        <f>IF(AND(D4716&lt;=TOTAL_BEDS,J4716&lt;=TEMP_WORKER_MAX*TEMP_WORKER_HRS),1,0)</f>
        <v>1</v>
      </c>
      <c r="O4716" s="2">
        <f>L4716-M4716-K4716-FIXED_COSTS</f>
        <v>6949.5311643473251</v>
      </c>
      <c r="P4716" s="2">
        <f>IF(N4716=1,O4716,"")</f>
        <v>6949.5311643473251</v>
      </c>
    </row>
    <row r="4717">
      <c r="A4717" s="6">
        <v>7</v>
      </c>
      <c r="B4717" s="6">
        <v>5</v>
      </c>
      <c r="C4717" s="6">
        <v>1</v>
      </c>
      <c r="D4717" s="6">
        <f>A4717+B4717+C4717</f>
        <v>13</v>
      </c>
      <c r="E4717" s="5">
        <f>IF(A4717=0,0,A4717*LABOR_HRS_WK_TOM*SEASON_WEEKS*(1+DIM_PCT_TOM)^A4717)</f>
        <v>1227.6917730000007</v>
      </c>
      <c r="F4717" s="5">
        <f>IF(B4717=0,0,B4717*LABOR_HRS_WK_CAR*SEASON_WEEKS*(1+DIM_PCT_CAR)^B4717)</f>
        <v>169.71123193359367</v>
      </c>
      <c r="G4717" s="5">
        <f>IF(C4717=0,0,C4717*LABOR_HRS_WK_MES*SEASON_WEEKS*(1+DIM_PCT_MES)^C4717)</f>
        <v>45.5625</v>
      </c>
      <c r="H4717" s="5">
        <f>E4717+F4717+G4717</f>
        <v>1442.9655049335943</v>
      </c>
      <c r="I4717" s="5">
        <f>MIN(H4717,FARMER_HRS)</f>
        <v>720</v>
      </c>
      <c r="J4717" s="5">
        <f>MAX(0,H4717-FARMER_HRS)</f>
        <v>722.96550493359427</v>
      </c>
      <c r="K4717" s="2">
        <f>I4717*FARMER_RATE+J4717*TEMP_WORKER_RATE</f>
        <v>37551.484460652675</v>
      </c>
      <c r="L4717" s="2">
        <f>A4717*PRICE_TOM+B4717*PRICE_CAR+C4717*PRICE_MES</f>
        <v>74770</v>
      </c>
      <c r="M4717" s="2">
        <f>A4717*FERT_BED_TOM+B4717*FERT_BED_CAR+C4717*FERT_BED_MES</f>
        <v>9240</v>
      </c>
      <c r="N4717" s="6">
        <f>IF(AND(D4717&lt;=TOTAL_BEDS,J4717&lt;=TEMP_WORKER_MAX*TEMP_WORKER_HRS),1,0)</f>
        <v>1</v>
      </c>
      <c r="O4717" s="2">
        <f>L4717-M4717-K4717-FIXED_COSTS</f>
        <v>7978.5155393473251</v>
      </c>
      <c r="P4717" s="2">
        <f>IF(N4717=1,O4717,"")</f>
        <v>7978.5155393473251</v>
      </c>
    </row>
    <row r="4718">
      <c r="A4718" s="6">
        <v>7</v>
      </c>
      <c r="B4718" s="6">
        <v>5</v>
      </c>
      <c r="C4718" s="6">
        <v>2</v>
      </c>
      <c r="D4718" s="6">
        <f>A4718+B4718+C4718</f>
        <v>14</v>
      </c>
      <c r="E4718" s="5">
        <f>IF(A4718=0,0,A4718*LABOR_HRS_WK_TOM*SEASON_WEEKS*(1+DIM_PCT_TOM)^A4718)</f>
        <v>1227.6917730000007</v>
      </c>
      <c r="F4718" s="5">
        <f>IF(B4718=0,0,B4718*LABOR_HRS_WK_CAR*SEASON_WEEKS*(1+DIM_PCT_CAR)^B4718)</f>
        <v>169.71123193359367</v>
      </c>
      <c r="G4718" s="5">
        <f>IF(C4718=0,0,C4718*LABOR_HRS_WK_MES*SEASON_WEEKS*(1+DIM_PCT_MES)^C4718)</f>
        <v>92.2640625</v>
      </c>
      <c r="H4718" s="5">
        <f>E4718+F4718+G4718</f>
        <v>1489.6670674335942</v>
      </c>
      <c r="I4718" s="5">
        <f>MIN(H4718,FARMER_HRS)</f>
        <v>720</v>
      </c>
      <c r="J4718" s="5">
        <f>MAX(0,H4718-FARMER_HRS)</f>
        <v>769.66706743359418</v>
      </c>
      <c r="K4718" s="2">
        <f>I4718*FARMER_RATE+J4718*TEMP_WORKER_RATE</f>
        <v>38362.275476277675</v>
      </c>
      <c r="L4718" s="2">
        <f>A4718*PRICE_TOM+B4718*PRICE_CAR+C4718*PRICE_MES</f>
        <v>77470</v>
      </c>
      <c r="M4718" s="2">
        <f>A4718*FERT_BED_TOM+B4718*FERT_BED_CAR+C4718*FERT_BED_MES</f>
        <v>10120</v>
      </c>
      <c r="N4718" s="6">
        <f>IF(AND(D4718&lt;=TOTAL_BEDS,J4718&lt;=TEMP_WORKER_MAX*TEMP_WORKER_HRS),1,0)</f>
        <v>1</v>
      </c>
      <c r="O4718" s="2">
        <f>L4718-M4718-K4718-FIXED_COSTS</f>
        <v>8987.7245237223251</v>
      </c>
      <c r="P4718" s="2">
        <f>IF(N4718=1,O4718,"")</f>
        <v>8987.7245237223251</v>
      </c>
    </row>
    <row r="4719">
      <c r="A4719" s="6">
        <v>7</v>
      </c>
      <c r="B4719" s="6">
        <v>5</v>
      </c>
      <c r="C4719" s="6">
        <v>3</v>
      </c>
      <c r="D4719" s="6">
        <f>A4719+B4719+C4719</f>
        <v>15</v>
      </c>
      <c r="E4719" s="5">
        <f>IF(A4719=0,0,A4719*LABOR_HRS_WK_TOM*SEASON_WEEKS*(1+DIM_PCT_TOM)^A4719)</f>
        <v>1227.6917730000007</v>
      </c>
      <c r="F4719" s="5">
        <f>IF(B4719=0,0,B4719*LABOR_HRS_WK_CAR*SEASON_WEEKS*(1+DIM_PCT_CAR)^B4719)</f>
        <v>169.71123193359367</v>
      </c>
      <c r="G4719" s="5">
        <f>IF(C4719=0,0,C4719*LABOR_HRS_WK_MES*SEASON_WEEKS*(1+DIM_PCT_MES)^C4719)</f>
        <v>140.12604492187498</v>
      </c>
      <c r="H4719" s="5">
        <f>E4719+F4719+G4719</f>
        <v>1537.5290498554693</v>
      </c>
      <c r="I4719" s="5">
        <f>MIN(H4719,FARMER_HRS)</f>
        <v>720</v>
      </c>
      <c r="J4719" s="5">
        <f>MAX(0,H4719-FARMER_HRS)</f>
        <v>817.52904985546934</v>
      </c>
      <c r="K4719" s="2">
        <f>I4719*FARMER_RATE+J4719*TEMP_WORKER_RATE</f>
        <v>39193.212671101894</v>
      </c>
      <c r="L4719" s="2">
        <f>A4719*PRICE_TOM+B4719*PRICE_CAR+C4719*PRICE_MES</f>
        <v>80170</v>
      </c>
      <c r="M4719" s="2">
        <f>A4719*FERT_BED_TOM+B4719*FERT_BED_CAR+C4719*FERT_BED_MES</f>
        <v>11000</v>
      </c>
      <c r="N4719" s="6">
        <f>IF(AND(D4719&lt;=TOTAL_BEDS,J4719&lt;=TEMP_WORKER_MAX*TEMP_WORKER_HRS),1,0)</f>
        <v>1</v>
      </c>
      <c r="O4719" s="2">
        <f>L4719-M4719-K4719-FIXED_COSTS</f>
        <v>9976.7873288981064</v>
      </c>
      <c r="P4719" s="2">
        <f>IF(N4719=1,O4719,"")</f>
        <v>9976.7873288981064</v>
      </c>
    </row>
    <row r="4720">
      <c r="A4720" s="6">
        <v>7</v>
      </c>
      <c r="B4720" s="6">
        <v>5</v>
      </c>
      <c r="C4720" s="6">
        <v>4</v>
      </c>
      <c r="D4720" s="6">
        <f>A4720+B4720+C4720</f>
        <v>16</v>
      </c>
      <c r="E4720" s="5">
        <f>IF(A4720=0,0,A4720*LABOR_HRS_WK_TOM*SEASON_WEEKS*(1+DIM_PCT_TOM)^A4720)</f>
        <v>1227.6917730000007</v>
      </c>
      <c r="F4720" s="5">
        <f>IF(B4720=0,0,B4720*LABOR_HRS_WK_CAR*SEASON_WEEKS*(1+DIM_PCT_CAR)^B4720)</f>
        <v>169.71123193359367</v>
      </c>
      <c r="G4720" s="5">
        <f>IF(C4720=0,0,C4720*LABOR_HRS_WK_MES*SEASON_WEEKS*(1+DIM_PCT_MES)^C4720)</f>
        <v>189.17016064453119</v>
      </c>
      <c r="H4720" s="5">
        <f>E4720+F4720+G4720</f>
        <v>1586.5731655781256</v>
      </c>
      <c r="I4720" s="5">
        <f>MIN(H4720,FARMER_HRS)</f>
        <v>720</v>
      </c>
      <c r="J4720" s="5">
        <f>MAX(0,H4720-FARMER_HRS)</f>
        <v>866.57316557812555</v>
      </c>
      <c r="K4720" s="2">
        <f>I4720*FARMER_RATE+J4720*TEMP_WORKER_RATE</f>
        <v>40044.67301350912</v>
      </c>
      <c r="L4720" s="2">
        <f>A4720*PRICE_TOM+B4720*PRICE_CAR+C4720*PRICE_MES</f>
        <v>82870</v>
      </c>
      <c r="M4720" s="2">
        <f>A4720*FERT_BED_TOM+B4720*FERT_BED_CAR+C4720*FERT_BED_MES</f>
        <v>11880</v>
      </c>
      <c r="N4720" s="6">
        <f>IF(AND(D4720&lt;=TOTAL_BEDS,J4720&lt;=TEMP_WORKER_MAX*TEMP_WORKER_HRS),1,0)</f>
        <v>1</v>
      </c>
      <c r="O4720" s="2">
        <f>L4720-M4720-K4720-FIXED_COSTS</f>
        <v>10945.32698649088</v>
      </c>
      <c r="P4720" s="2">
        <f>IF(N4720=1,O4720,"")</f>
        <v>10945.32698649088</v>
      </c>
    </row>
    <row r="4721">
      <c r="A4721" s="6">
        <v>7</v>
      </c>
      <c r="B4721" s="6">
        <v>5</v>
      </c>
      <c r="C4721" s="6">
        <v>5</v>
      </c>
      <c r="D4721" s="6">
        <f>A4721+B4721+C4721</f>
        <v>17</v>
      </c>
      <c r="E4721" s="5">
        <f>IF(A4721=0,0,A4721*LABOR_HRS_WK_TOM*SEASON_WEEKS*(1+DIM_PCT_TOM)^A4721)</f>
        <v>1227.6917730000007</v>
      </c>
      <c r="F4721" s="5">
        <f>IF(B4721=0,0,B4721*LABOR_HRS_WK_CAR*SEASON_WEEKS*(1+DIM_PCT_CAR)^B4721)</f>
        <v>169.71123193359367</v>
      </c>
      <c r="G4721" s="5">
        <f>IF(C4721=0,0,C4721*LABOR_HRS_WK_MES*SEASON_WEEKS*(1+DIM_PCT_MES)^C4721)</f>
        <v>239.41848456573481</v>
      </c>
      <c r="H4721" s="5">
        <f>E4721+F4721+G4721</f>
        <v>1636.8214894993291</v>
      </c>
      <c r="I4721" s="5">
        <f>MIN(H4721,FARMER_HRS)</f>
        <v>720</v>
      </c>
      <c r="J4721" s="5">
        <f>MAX(0,H4721-FARMER_HRS)</f>
        <v>916.82148949932912</v>
      </c>
      <c r="K4721" s="2">
        <f>I4721*FARMER_RATE+J4721*TEMP_WORKER_RATE</f>
        <v>40917.039748252238</v>
      </c>
      <c r="L4721" s="2">
        <f>A4721*PRICE_TOM+B4721*PRICE_CAR+C4721*PRICE_MES</f>
        <v>85570</v>
      </c>
      <c r="M4721" s="2">
        <f>A4721*FERT_BED_TOM+B4721*FERT_BED_CAR+C4721*FERT_BED_MES</f>
        <v>12760</v>
      </c>
      <c r="N4721" s="6">
        <f>IF(AND(D4721&lt;=TOTAL_BEDS,J4721&lt;=TEMP_WORKER_MAX*TEMP_WORKER_HRS),1,0)</f>
        <v>1</v>
      </c>
      <c r="O4721" s="2">
        <f>L4721-M4721-K4721-FIXED_COSTS</f>
        <v>11892.960251747762</v>
      </c>
      <c r="P4721" s="2">
        <f>IF(N4721=1,O4721,"")</f>
        <v>11892.960251747762</v>
      </c>
    </row>
    <row r="4722">
      <c r="A4722" s="6">
        <v>7</v>
      </c>
      <c r="B4722" s="6">
        <v>5</v>
      </c>
      <c r="C4722" s="6">
        <v>6</v>
      </c>
      <c r="D4722" s="6">
        <f>A4722+B4722+C4722</f>
        <v>18</v>
      </c>
      <c r="E4722" s="5">
        <f>IF(A4722=0,0,A4722*LABOR_HRS_WK_TOM*SEASON_WEEKS*(1+DIM_PCT_TOM)^A4722)</f>
        <v>1227.6917730000007</v>
      </c>
      <c r="F4722" s="5">
        <f>IF(B4722=0,0,B4722*LABOR_HRS_WK_CAR*SEASON_WEEKS*(1+DIM_PCT_CAR)^B4722)</f>
        <v>169.71123193359367</v>
      </c>
      <c r="G4722" s="5">
        <f>IF(C4722=0,0,C4722*LABOR_HRS_WK_MES*SEASON_WEEKS*(1+DIM_PCT_MES)^C4722)</f>
        <v>290.89345874736773</v>
      </c>
      <c r="H4722" s="5">
        <f>E4722+F4722+G4722</f>
        <v>1688.296463680962</v>
      </c>
      <c r="I4722" s="5">
        <f>MIN(H4722,FARMER_HRS)</f>
        <v>720</v>
      </c>
      <c r="J4722" s="5">
        <f>MAX(0,H4722-FARMER_HRS)</f>
        <v>968.296463680962</v>
      </c>
      <c r="K4722" s="2">
        <f>I4722*FARMER_RATE+J4722*TEMP_WORKER_RATE</f>
        <v>41810.702494461148</v>
      </c>
      <c r="L4722" s="2">
        <f>A4722*PRICE_TOM+B4722*PRICE_CAR+C4722*PRICE_MES</f>
        <v>88270</v>
      </c>
      <c r="M4722" s="2">
        <f>A4722*FERT_BED_TOM+B4722*FERT_BED_CAR+C4722*FERT_BED_MES</f>
        <v>13640</v>
      </c>
      <c r="N4722" s="6">
        <f>IF(AND(D4722&lt;=TOTAL_BEDS,J4722&lt;=TEMP_WORKER_MAX*TEMP_WORKER_HRS),1,0)</f>
        <v>1</v>
      </c>
      <c r="O4722" s="2">
        <f>L4722-M4722-K4722-FIXED_COSTS</f>
        <v>12819.297505538852</v>
      </c>
      <c r="P4722" s="2">
        <f>IF(N4722=1,O4722,"")</f>
        <v>12819.297505538852</v>
      </c>
    </row>
    <row r="4723">
      <c r="A4723" s="6">
        <v>7</v>
      </c>
      <c r="B4723" s="6">
        <v>5</v>
      </c>
      <c r="C4723" s="6">
        <v>7</v>
      </c>
      <c r="D4723" s="6">
        <f>A4723+B4723+C4723</f>
        <v>19</v>
      </c>
      <c r="E4723" s="5">
        <f>IF(A4723=0,0,A4723*LABOR_HRS_WK_TOM*SEASON_WEEKS*(1+DIM_PCT_TOM)^A4723)</f>
        <v>1227.6917730000007</v>
      </c>
      <c r="F4723" s="5">
        <f>IF(B4723=0,0,B4723*LABOR_HRS_WK_CAR*SEASON_WEEKS*(1+DIM_PCT_CAR)^B4723)</f>
        <v>169.71123193359367</v>
      </c>
      <c r="G4723" s="5">
        <f>IF(C4723=0,0,C4723*LABOR_HRS_WK_MES*SEASON_WEEKS*(1+DIM_PCT_MES)^C4723)</f>
        <v>343.61789814532818</v>
      </c>
      <c r="H4723" s="5">
        <f>E4723+F4723+G4723</f>
        <v>1741.0209030789224</v>
      </c>
      <c r="I4723" s="5">
        <f>MIN(H4723,FARMER_HRS)</f>
        <v>720</v>
      </c>
      <c r="J4723" s="5">
        <f>MAX(0,H4723-FARMER_HRS)</f>
        <v>1021.0209030789224</v>
      </c>
      <c r="K4723" s="2">
        <f>I4723*FARMER_RATE+J4723*TEMP_WORKER_RATE</f>
        <v>42726.057345120178</v>
      </c>
      <c r="L4723" s="2">
        <f>A4723*PRICE_TOM+B4723*PRICE_CAR+C4723*PRICE_MES</f>
        <v>90970</v>
      </c>
      <c r="M4723" s="2">
        <f>A4723*FERT_BED_TOM+B4723*FERT_BED_CAR+C4723*FERT_BED_MES</f>
        <v>14520</v>
      </c>
      <c r="N4723" s="6">
        <f>IF(AND(D4723&lt;=TOTAL_BEDS,J4723&lt;=TEMP_WORKER_MAX*TEMP_WORKER_HRS),1,0)</f>
        <v>1</v>
      </c>
      <c r="O4723" s="2">
        <f>L4723-M4723-K4723-FIXED_COSTS</f>
        <v>13723.942654879822</v>
      </c>
      <c r="P4723" s="2">
        <f>IF(N4723=1,O4723,"")</f>
        <v>13723.942654879822</v>
      </c>
    </row>
    <row r="4724">
      <c r="A4724" s="6">
        <v>7</v>
      </c>
      <c r="B4724" s="6">
        <v>5</v>
      </c>
      <c r="C4724" s="6">
        <v>8</v>
      </c>
      <c r="D4724" s="6">
        <f>A4724+B4724+C4724</f>
        <v>20</v>
      </c>
      <c r="E4724" s="5">
        <f>IF(A4724=0,0,A4724*LABOR_HRS_WK_TOM*SEASON_WEEKS*(1+DIM_PCT_TOM)^A4724)</f>
        <v>1227.6917730000007</v>
      </c>
      <c r="F4724" s="5">
        <f>IF(B4724=0,0,B4724*LABOR_HRS_WK_CAR*SEASON_WEEKS*(1+DIM_PCT_CAR)^B4724)</f>
        <v>169.71123193359367</v>
      </c>
      <c r="G4724" s="5">
        <f>IF(C4724=0,0,C4724*LABOR_HRS_WK_MES*SEASON_WEEKS*(1+DIM_PCT_MES)^C4724)</f>
        <v>397.61499642530833</v>
      </c>
      <c r="H4724" s="5">
        <f>E4724+F4724+G4724</f>
        <v>1795.0180013589027</v>
      </c>
      <c r="I4724" s="5">
        <f>MIN(H4724,FARMER_HRS)</f>
        <v>720</v>
      </c>
      <c r="J4724" s="5">
        <f>MAX(0,H4724-FARMER_HRS)</f>
        <v>1075.0180013589027</v>
      </c>
      <c r="K4724" s="2">
        <f>I4724*FARMER_RATE+J4724*TEMP_WORKER_RATE</f>
        <v>43663.506968036505</v>
      </c>
      <c r="L4724" s="2">
        <f>A4724*PRICE_TOM+B4724*PRICE_CAR+C4724*PRICE_MES</f>
        <v>93670</v>
      </c>
      <c r="M4724" s="2">
        <f>A4724*FERT_BED_TOM+B4724*FERT_BED_CAR+C4724*FERT_BED_MES</f>
        <v>15400</v>
      </c>
      <c r="N4724" s="6">
        <f>IF(AND(D4724&lt;=TOTAL_BEDS,J4724&lt;=TEMP_WORKER_MAX*TEMP_WORKER_HRS),1,0)</f>
        <v>1</v>
      </c>
      <c r="O4724" s="2">
        <f>L4724-M4724-K4724-FIXED_COSTS</f>
        <v>14606.493031963495</v>
      </c>
      <c r="P4724" s="2">
        <f>IF(N4724=1,O4724,"")</f>
        <v>14606.493031963495</v>
      </c>
    </row>
    <row r="4725">
      <c r="A4725" s="6">
        <v>7</v>
      </c>
      <c r="B4725" s="6">
        <v>5</v>
      </c>
      <c r="C4725" s="6">
        <v>9</v>
      </c>
      <c r="D4725" s="6">
        <f>A4725+B4725+C4725</f>
        <v>21</v>
      </c>
      <c r="E4725" s="5">
        <f>IF(A4725=0,0,A4725*LABOR_HRS_WK_TOM*SEASON_WEEKS*(1+DIM_PCT_TOM)^A4725)</f>
        <v>1227.6917730000007</v>
      </c>
      <c r="F4725" s="5">
        <f>IF(B4725=0,0,B4725*LABOR_HRS_WK_CAR*SEASON_WEEKS*(1+DIM_PCT_CAR)^B4725)</f>
        <v>169.71123193359367</v>
      </c>
      <c r="G4725" s="5">
        <f>IF(C4725=0,0,C4725*LABOR_HRS_WK_MES*SEASON_WEEKS*(1+DIM_PCT_MES)^C4725)</f>
        <v>452.90833186570273</v>
      </c>
      <c r="H4725" s="5">
        <f>E4725+F4725+G4725</f>
        <v>1850.3113367992969</v>
      </c>
      <c r="I4725" s="5">
        <f>MIN(H4725,FARMER_HRS)</f>
        <v>720</v>
      </c>
      <c r="J4725" s="5">
        <f>MAX(0,H4725-FARMER_HRS)</f>
        <v>1130.3113367992969</v>
      </c>
      <c r="K4725" s="2">
        <f>I4725*FARMER_RATE+J4725*TEMP_WORKER_RATE</f>
        <v>44623.46070832113</v>
      </c>
      <c r="L4725" s="2">
        <f>A4725*PRICE_TOM+B4725*PRICE_CAR+C4725*PRICE_MES</f>
        <v>96370</v>
      </c>
      <c r="M4725" s="2">
        <f>A4725*FERT_BED_TOM+B4725*FERT_BED_CAR+C4725*FERT_BED_MES</f>
        <v>16280</v>
      </c>
      <c r="N4725" s="6">
        <f>IF(AND(D4725&lt;=TOTAL_BEDS,J4725&lt;=TEMP_WORKER_MAX*TEMP_WORKER_HRS),1,0)</f>
        <v>1</v>
      </c>
      <c r="O4725" s="2">
        <f>L4725-M4725-K4725-FIXED_COSTS</f>
        <v>15466.53929167887</v>
      </c>
      <c r="P4725" s="2">
        <f>IF(N4725=1,O4725,"")</f>
        <v>15466.53929167887</v>
      </c>
    </row>
    <row r="4726">
      <c r="A4726" s="6">
        <v>7</v>
      </c>
      <c r="B4726" s="6">
        <v>5</v>
      </c>
      <c r="C4726" s="6">
        <v>10</v>
      </c>
      <c r="D4726" s="6">
        <f>A4726+B4726+C4726</f>
        <v>22</v>
      </c>
      <c r="E4726" s="5">
        <f>IF(A4726=0,0,A4726*LABOR_HRS_WK_TOM*SEASON_WEEKS*(1+DIM_PCT_TOM)^A4726)</f>
        <v>1227.6917730000007</v>
      </c>
      <c r="F4726" s="5">
        <f>IF(B4726=0,0,B4726*LABOR_HRS_WK_CAR*SEASON_WEEKS*(1+DIM_PCT_CAR)^B4726)</f>
        <v>169.71123193359367</v>
      </c>
      <c r="G4726" s="5">
        <f>IF(C4726=0,0,C4726*LABOR_HRS_WK_MES*SEASON_WEEKS*(1+DIM_PCT_MES)^C4726)</f>
        <v>509.52187334891551</v>
      </c>
      <c r="H4726" s="5">
        <f>E4726+F4726+G4726</f>
        <v>1906.9248782825098</v>
      </c>
      <c r="I4726" s="5">
        <f>MIN(H4726,FARMER_HRS)</f>
        <v>720</v>
      </c>
      <c r="J4726" s="5">
        <f>MAX(0,H4726-FARMER_HRS)</f>
        <v>1186.9248782825098</v>
      </c>
      <c r="K4726" s="2">
        <f>I4726*FARMER_RATE+J4726*TEMP_WORKER_RATE</f>
        <v>45606.334692404678</v>
      </c>
      <c r="L4726" s="2">
        <f>A4726*PRICE_TOM+B4726*PRICE_CAR+C4726*PRICE_MES</f>
        <v>99070</v>
      </c>
      <c r="M4726" s="2">
        <f>A4726*FERT_BED_TOM+B4726*FERT_BED_CAR+C4726*FERT_BED_MES</f>
        <v>17160</v>
      </c>
      <c r="N4726" s="6">
        <f>IF(AND(D4726&lt;=TOTAL_BEDS,J4726&lt;=TEMP_WORKER_MAX*TEMP_WORKER_HRS),1,0)</f>
        <v>1</v>
      </c>
      <c r="O4726" s="2">
        <f>L4726-M4726-K4726-FIXED_COSTS</f>
        <v>16303.665307595322</v>
      </c>
      <c r="P4726" s="2">
        <f>IF(N4726=1,O4726,"")</f>
        <v>16303.665307595322</v>
      </c>
    </row>
    <row r="4727">
      <c r="A4727" s="6">
        <v>7</v>
      </c>
      <c r="B4727" s="6">
        <v>5</v>
      </c>
      <c r="C4727" s="6">
        <v>11</v>
      </c>
      <c r="D4727" s="6">
        <f>A4727+B4727+C4727</f>
        <v>23</v>
      </c>
      <c r="E4727" s="5">
        <f>IF(A4727=0,0,A4727*LABOR_HRS_WK_TOM*SEASON_WEEKS*(1+DIM_PCT_TOM)^A4727)</f>
        <v>1227.6917730000007</v>
      </c>
      <c r="F4727" s="5">
        <f>IF(B4727=0,0,B4727*LABOR_HRS_WK_CAR*SEASON_WEEKS*(1+DIM_PCT_CAR)^B4727)</f>
        <v>169.71123193359367</v>
      </c>
      <c r="G4727" s="5">
        <f>IF(C4727=0,0,C4727*LABOR_HRS_WK_MES*SEASON_WEEKS*(1+DIM_PCT_MES)^C4727)</f>
        <v>567.47998644235463</v>
      </c>
      <c r="H4727" s="5">
        <f>E4727+F4727+G4727</f>
        <v>1964.8829913759489</v>
      </c>
      <c r="I4727" s="5">
        <f>MIN(H4727,FARMER_HRS)</f>
        <v>720</v>
      </c>
      <c r="J4727" s="5">
        <f>MAX(0,H4727-FARMER_HRS)</f>
        <v>1244.8829913759489</v>
      </c>
      <c r="K4727" s="2">
        <f>I4727*FARMER_RATE+J4727*TEMP_WORKER_RATE</f>
        <v>46612.551933610222</v>
      </c>
      <c r="L4727" s="2">
        <f>A4727*PRICE_TOM+B4727*PRICE_CAR+C4727*PRICE_MES</f>
        <v>101770</v>
      </c>
      <c r="M4727" s="2">
        <f>A4727*FERT_BED_TOM+B4727*FERT_BED_CAR+C4727*FERT_BED_MES</f>
        <v>18040</v>
      </c>
      <c r="N4727" s="6">
        <f>IF(AND(D4727&lt;=TOTAL_BEDS,J4727&lt;=TEMP_WORKER_MAX*TEMP_WORKER_HRS),1,0)</f>
        <v>1</v>
      </c>
      <c r="O4727" s="2">
        <f>L4727-M4727-K4727-FIXED_COSTS</f>
        <v>17117.448066389778</v>
      </c>
      <c r="P4727" s="2">
        <f>IF(N4727=1,O4727,"")</f>
        <v>17117.448066389778</v>
      </c>
    </row>
    <row r="4728">
      <c r="A4728" s="6">
        <v>7</v>
      </c>
      <c r="B4728" s="6">
        <v>5</v>
      </c>
      <c r="C4728" s="6">
        <v>12</v>
      </c>
      <c r="D4728" s="6">
        <f>A4728+B4728+C4728</f>
        <v>24</v>
      </c>
      <c r="E4728" s="5">
        <f>IF(A4728=0,0,A4728*LABOR_HRS_WK_TOM*SEASON_WEEKS*(1+DIM_PCT_TOM)^A4728)</f>
        <v>1227.6917730000007</v>
      </c>
      <c r="F4728" s="5">
        <f>IF(B4728=0,0,B4728*LABOR_HRS_WK_CAR*SEASON_WEEKS*(1+DIM_PCT_CAR)^B4728)</f>
        <v>169.71123193359367</v>
      </c>
      <c r="G4728" s="5">
        <f>IF(C4728=0,0,C4728*LABOR_HRS_WK_MES*SEASON_WEEKS*(1+DIM_PCT_MES)^C4728)</f>
        <v>626.807439570419</v>
      </c>
      <c r="H4728" s="5">
        <f>E4728+F4728+G4728</f>
        <v>2024.2104445040131</v>
      </c>
      <c r="I4728" s="5">
        <f>MIN(H4728,FARMER_HRS)</f>
        <v>720</v>
      </c>
      <c r="J4728" s="5">
        <f>MAX(0,H4728-FARMER_HRS)</f>
        <v>1304.2104445040131</v>
      </c>
      <c r="K4728" s="2">
        <f>I4728*FARMER_RATE+J4728*TEMP_WORKER_RATE</f>
        <v>47642.542439305784</v>
      </c>
      <c r="L4728" s="2">
        <f>A4728*PRICE_TOM+B4728*PRICE_CAR+C4728*PRICE_MES</f>
        <v>104470</v>
      </c>
      <c r="M4728" s="2">
        <f>A4728*FERT_BED_TOM+B4728*FERT_BED_CAR+C4728*FERT_BED_MES</f>
        <v>18920</v>
      </c>
      <c r="N4728" s="6">
        <f>IF(AND(D4728&lt;=TOTAL_BEDS,J4728&lt;=TEMP_WORKER_MAX*TEMP_WORKER_HRS),1,0)</f>
        <v>1</v>
      </c>
      <c r="O4728" s="2">
        <f>L4728-M4728-K4728-FIXED_COSTS</f>
        <v>17907.457560694216</v>
      </c>
      <c r="P4728" s="2">
        <f>IF(N4728=1,O4728,"")</f>
        <v>17907.457560694216</v>
      </c>
    </row>
    <row r="4729">
      <c r="A4729" s="6">
        <v>7</v>
      </c>
      <c r="B4729" s="6">
        <v>5</v>
      </c>
      <c r="C4729" s="6">
        <v>13</v>
      </c>
      <c r="D4729" s="6">
        <f>A4729+B4729+C4729</f>
        <v>25</v>
      </c>
      <c r="E4729" s="5">
        <f>IF(A4729=0,0,A4729*LABOR_HRS_WK_TOM*SEASON_WEEKS*(1+DIM_PCT_TOM)^A4729)</f>
        <v>1227.6917730000007</v>
      </c>
      <c r="F4729" s="5">
        <f>IF(B4729=0,0,B4729*LABOR_HRS_WK_CAR*SEASON_WEEKS*(1+DIM_PCT_CAR)^B4729)</f>
        <v>169.71123193359367</v>
      </c>
      <c r="G4729" s="5">
        <f>IF(C4729=0,0,C4729*LABOR_HRS_WK_MES*SEASON_WEEKS*(1+DIM_PCT_MES)^C4729)</f>
        <v>687.52941027880331</v>
      </c>
      <c r="H4729" s="5">
        <f>E4729+F4729+G4729</f>
        <v>2084.9324152123977</v>
      </c>
      <c r="I4729" s="5">
        <f>MIN(H4729,FARMER_HRS)</f>
        <v>720</v>
      </c>
      <c r="J4729" s="5">
        <f>MAX(0,H4729-FARMER_HRS)</f>
        <v>1364.9324152123977</v>
      </c>
      <c r="K4729" s="2">
        <f>I4729*FARMER_RATE+J4729*TEMP_WORKER_RATE</f>
        <v>48696.743319659683</v>
      </c>
      <c r="L4729" s="2">
        <f>A4729*PRICE_TOM+B4729*PRICE_CAR+C4729*PRICE_MES</f>
        <v>107170</v>
      </c>
      <c r="M4729" s="2">
        <f>A4729*FERT_BED_TOM+B4729*FERT_BED_CAR+C4729*FERT_BED_MES</f>
        <v>19800</v>
      </c>
      <c r="N4729" s="6">
        <f>IF(AND(D4729&lt;=TOTAL_BEDS,J4729&lt;=TEMP_WORKER_MAX*TEMP_WORKER_HRS),1,0)</f>
        <v>1</v>
      </c>
      <c r="O4729" s="2">
        <f>L4729-M4729-K4729-FIXED_COSTS</f>
        <v>18673.256680340317</v>
      </c>
      <c r="P4729" s="2">
        <f>IF(N4729=1,O4729,"")</f>
        <v>18673.256680340317</v>
      </c>
    </row>
    <row r="4730">
      <c r="A4730" s="6">
        <v>7</v>
      </c>
      <c r="B4730" s="6">
        <v>5</v>
      </c>
      <c r="C4730" s="6">
        <v>14</v>
      </c>
      <c r="D4730" s="6">
        <f>A4730+B4730+C4730</f>
        <v>26</v>
      </c>
      <c r="E4730" s="5">
        <f>IF(A4730=0,0,A4730*LABOR_HRS_WK_TOM*SEASON_WEEKS*(1+DIM_PCT_TOM)^A4730)</f>
        <v>1227.6917730000007</v>
      </c>
      <c r="F4730" s="5">
        <f>IF(B4730=0,0,B4730*LABOR_HRS_WK_CAR*SEASON_WEEKS*(1+DIM_PCT_CAR)^B4730)</f>
        <v>169.71123193359367</v>
      </c>
      <c r="G4730" s="5">
        <f>IF(C4730=0,0,C4730*LABOR_HRS_WK_MES*SEASON_WEEKS*(1+DIM_PCT_MES)^C4730)</f>
        <v>749.67149159246435</v>
      </c>
      <c r="H4730" s="5">
        <f>E4730+F4730+G4730</f>
        <v>2147.0744965260587</v>
      </c>
      <c r="I4730" s="5">
        <f>MIN(H4730,FARMER_HRS)</f>
        <v>720</v>
      </c>
      <c r="J4730" s="5">
        <f>MAX(0,H4730-FARMER_HRS)</f>
        <v>1427.0744965260587</v>
      </c>
      <c r="K4730" s="2">
        <f>I4730*FARMER_RATE+J4730*TEMP_WORKER_RATE</f>
        <v>49775.598898021854</v>
      </c>
      <c r="L4730" s="2">
        <f>A4730*PRICE_TOM+B4730*PRICE_CAR+C4730*PRICE_MES</f>
        <v>109870</v>
      </c>
      <c r="M4730" s="2">
        <f>A4730*FERT_BED_TOM+B4730*FERT_BED_CAR+C4730*FERT_BED_MES</f>
        <v>20680</v>
      </c>
      <c r="N4730" s="6">
        <f>IF(AND(D4730&lt;=TOTAL_BEDS,J4730&lt;=TEMP_WORKER_MAX*TEMP_WORKER_HRS),1,0)</f>
        <v>1</v>
      </c>
      <c r="O4730" s="2">
        <f>L4730-M4730-K4730-FIXED_COSTS</f>
        <v>19414.401101978146</v>
      </c>
      <c r="P4730" s="2">
        <f>IF(N4730=1,O4730,"")</f>
        <v>19414.401101978146</v>
      </c>
    </row>
    <row r="4731">
      <c r="A4731" s="6">
        <v>7</v>
      </c>
      <c r="B4731" s="6">
        <v>5</v>
      </c>
      <c r="C4731" s="6">
        <v>15</v>
      </c>
      <c r="D4731" s="6">
        <f>A4731+B4731+C4731</f>
        <v>27</v>
      </c>
      <c r="E4731" s="5">
        <f>IF(A4731=0,0,A4731*LABOR_HRS_WK_TOM*SEASON_WEEKS*(1+DIM_PCT_TOM)^A4731)</f>
        <v>1227.6917730000007</v>
      </c>
      <c r="F4731" s="5">
        <f>IF(B4731=0,0,B4731*LABOR_HRS_WK_CAR*SEASON_WEEKS*(1+DIM_PCT_CAR)^B4731)</f>
        <v>169.71123193359367</v>
      </c>
      <c r="G4731" s="5">
        <f>IF(C4731=0,0,C4731*LABOR_HRS_WK_MES*SEASON_WEEKS*(1+DIM_PCT_MES)^C4731)</f>
        <v>813.25969846861074</v>
      </c>
      <c r="H4731" s="5">
        <f>E4731+F4731+G4731</f>
        <v>2210.6627034022049</v>
      </c>
      <c r="I4731" s="5">
        <f>MIN(H4731,FARMER_HRS)</f>
        <v>720</v>
      </c>
      <c r="J4731" s="5">
        <f>MAX(0,H4731-FARMER_HRS)</f>
        <v>1490.6627034022049</v>
      </c>
      <c r="K4731" s="2">
        <f>I4731*FARMER_RATE+J4731*TEMP_WORKER_RATE</f>
        <v>50879.560822954947</v>
      </c>
      <c r="L4731" s="2">
        <f>A4731*PRICE_TOM+B4731*PRICE_CAR+C4731*PRICE_MES</f>
        <v>112570</v>
      </c>
      <c r="M4731" s="2">
        <f>A4731*FERT_BED_TOM+B4731*FERT_BED_CAR+C4731*FERT_BED_MES</f>
        <v>21560</v>
      </c>
      <c r="N4731" s="6">
        <f>IF(AND(D4731&lt;=TOTAL_BEDS,J4731&lt;=TEMP_WORKER_MAX*TEMP_WORKER_HRS),1,0)</f>
        <v>1</v>
      </c>
      <c r="O4731" s="2">
        <f>L4731-M4731-K4731-FIXED_COSTS</f>
        <v>20130.439177045053</v>
      </c>
      <c r="P4731" s="2">
        <f>IF(N4731=1,O4731,"")</f>
        <v>20130.439177045053</v>
      </c>
    </row>
    <row r="4732">
      <c r="A4732" s="6">
        <v>7</v>
      </c>
      <c r="B4732" s="6">
        <v>5</v>
      </c>
      <c r="C4732" s="6">
        <v>16</v>
      </c>
      <c r="D4732" s="6">
        <f>A4732+B4732+C4732</f>
        <v>28</v>
      </c>
      <c r="E4732" s="5">
        <f>IF(A4732=0,0,A4732*LABOR_HRS_WK_TOM*SEASON_WEEKS*(1+DIM_PCT_TOM)^A4732)</f>
        <v>1227.6917730000007</v>
      </c>
      <c r="F4732" s="5">
        <f>IF(B4732=0,0,B4732*LABOR_HRS_WK_CAR*SEASON_WEEKS*(1+DIM_PCT_CAR)^B4732)</f>
        <v>169.71123193359367</v>
      </c>
      <c r="G4732" s="5">
        <f>IF(C4732=0,0,C4732*LABOR_HRS_WK_MES*SEASON_WEEKS*(1+DIM_PCT_MES)^C4732)</f>
        <v>878.32047434609967</v>
      </c>
      <c r="H4732" s="5">
        <f>E4732+F4732+G4732</f>
        <v>2275.7234792796939</v>
      </c>
      <c r="I4732" s="5">
        <f>MIN(H4732,FARMER_HRS)</f>
        <v>720</v>
      </c>
      <c r="J4732" s="5">
        <f>MAX(0,H4732-FARMER_HRS)</f>
        <v>1555.7234792796939</v>
      </c>
      <c r="K4732" s="2">
        <f>I4732*FARMER_RATE+J4732*TEMP_WORKER_RATE</f>
        <v>52009.088181939129</v>
      </c>
      <c r="L4732" s="2">
        <f>A4732*PRICE_TOM+B4732*PRICE_CAR+C4732*PRICE_MES</f>
        <v>115270</v>
      </c>
      <c r="M4732" s="2">
        <f>A4732*FERT_BED_TOM+B4732*FERT_BED_CAR+C4732*FERT_BED_MES</f>
        <v>22440</v>
      </c>
      <c r="N4732" s="6">
        <f>IF(AND(D4732&lt;=TOTAL_BEDS,J4732&lt;=TEMP_WORKER_MAX*TEMP_WORKER_HRS),1,0)</f>
        <v>1</v>
      </c>
      <c r="O4732" s="2">
        <f>L4732-M4732-K4732-FIXED_COSTS</f>
        <v>20820.911818060871</v>
      </c>
      <c r="P4732" s="2">
        <f>IF(N4732=1,O4732,"")</f>
        <v>20820.911818060871</v>
      </c>
    </row>
    <row r="4733">
      <c r="A4733" s="6">
        <v>7</v>
      </c>
      <c r="B4733" s="6">
        <v>5</v>
      </c>
      <c r="C4733" s="6">
        <v>17</v>
      </c>
      <c r="D4733" s="6">
        <f>A4733+B4733+C4733</f>
        <v>29</v>
      </c>
      <c r="E4733" s="5">
        <f>IF(A4733=0,0,A4733*LABOR_HRS_WK_TOM*SEASON_WEEKS*(1+DIM_PCT_TOM)^A4733)</f>
        <v>1227.6917730000007</v>
      </c>
      <c r="F4733" s="5">
        <f>IF(B4733=0,0,B4733*LABOR_HRS_WK_CAR*SEASON_WEEKS*(1+DIM_PCT_CAR)^B4733)</f>
        <v>169.71123193359367</v>
      </c>
      <c r="G4733" s="5">
        <f>IF(C4733=0,0,C4733*LABOR_HRS_WK_MES*SEASON_WEEKS*(1+DIM_PCT_MES)^C4733)</f>
        <v>944.88069779263992</v>
      </c>
      <c r="H4733" s="5">
        <f>E4733+F4733+G4733</f>
        <v>2342.283702726234</v>
      </c>
      <c r="I4733" s="5">
        <f>MIN(H4733,FARMER_HRS)</f>
        <v>720</v>
      </c>
      <c r="J4733" s="5">
        <f>MAX(0,H4733-FARMER_HRS)</f>
        <v>1622.283702726234</v>
      </c>
      <c r="K4733" s="2">
        <f>I4733*FARMER_RATE+J4733*TEMP_WORKER_RATE</f>
        <v>53164.647616774892</v>
      </c>
      <c r="L4733" s="2">
        <f>A4733*PRICE_TOM+B4733*PRICE_CAR+C4733*PRICE_MES</f>
        <v>117970</v>
      </c>
      <c r="M4733" s="2">
        <f>A4733*FERT_BED_TOM+B4733*FERT_BED_CAR+C4733*FERT_BED_MES</f>
        <v>23320</v>
      </c>
      <c r="N4733" s="6">
        <f>IF(AND(D4733&lt;=TOTAL_BEDS,J4733&lt;=TEMP_WORKER_MAX*TEMP_WORKER_HRS),1,0)</f>
        <v>1</v>
      </c>
      <c r="O4733" s="2">
        <f>L4733-M4733-K4733-FIXED_COSTS</f>
        <v>21485.352383225108</v>
      </c>
      <c r="P4733" s="2">
        <f>IF(N4733=1,O4733,"")</f>
        <v>21485.352383225108</v>
      </c>
    </row>
    <row r="4734">
      <c r="A4734" s="6">
        <v>7</v>
      </c>
      <c r="B4734" s="6">
        <v>5</v>
      </c>
      <c r="C4734" s="6">
        <v>18</v>
      </c>
      <c r="D4734" s="6">
        <f>A4734+B4734+C4734</f>
        <v>30</v>
      </c>
      <c r="E4734" s="5">
        <f>IF(A4734=0,0,A4734*LABOR_HRS_WK_TOM*SEASON_WEEKS*(1+DIM_PCT_TOM)^A4734)</f>
        <v>1227.6917730000007</v>
      </c>
      <c r="F4734" s="5">
        <f>IF(B4734=0,0,B4734*LABOR_HRS_WK_CAR*SEASON_WEEKS*(1+DIM_PCT_CAR)^B4734)</f>
        <v>169.71123193359367</v>
      </c>
      <c r="G4734" s="5">
        <f>IF(C4734=0,0,C4734*LABOR_HRS_WK_MES*SEASON_WEEKS*(1+DIM_PCT_MES)^C4734)</f>
        <v>1012.9676892512272</v>
      </c>
      <c r="H4734" s="5">
        <f>E4734+F4734+G4734</f>
        <v>2410.3706941848213</v>
      </c>
      <c r="I4734" s="5">
        <f>MIN(H4734,FARMER_HRS)</f>
        <v>720</v>
      </c>
      <c r="J4734" s="5">
        <f>MAX(0,H4734-FARMER_HRS)</f>
        <v>1690.3706941848213</v>
      </c>
      <c r="K4734" s="2">
        <f>I4734*FARMER_RATE+J4734*TEMP_WORKER_RATE</f>
        <v>54346.7134407087</v>
      </c>
      <c r="L4734" s="2">
        <f>A4734*PRICE_TOM+B4734*PRICE_CAR+C4734*PRICE_MES</f>
        <v>120670</v>
      </c>
      <c r="M4734" s="2">
        <f>A4734*FERT_BED_TOM+B4734*FERT_BED_CAR+C4734*FERT_BED_MES</f>
        <v>24200</v>
      </c>
      <c r="N4734" s="6">
        <f>IF(AND(D4734&lt;=TOTAL_BEDS,J4734&lt;=TEMP_WORKER_MAX*TEMP_WORKER_HRS),1,0)</f>
        <v>1</v>
      </c>
      <c r="O4734" s="2">
        <f>L4734-M4734-K4734-FIXED_COSTS</f>
        <v>22123.2865592913</v>
      </c>
      <c r="P4734" s="2">
        <f>IF(N4734=1,O4734,"")</f>
        <v>22123.2865592913</v>
      </c>
    </row>
    <row r="4735">
      <c r="A4735" s="6">
        <v>7</v>
      </c>
      <c r="B4735" s="6">
        <v>5</v>
      </c>
      <c r="C4735" s="6">
        <v>19</v>
      </c>
      <c r="D4735" s="6">
        <f>A4735+B4735+C4735</f>
        <v>31</v>
      </c>
      <c r="E4735" s="5">
        <f>IF(A4735=0,0,A4735*LABOR_HRS_WK_TOM*SEASON_WEEKS*(1+DIM_PCT_TOM)^A4735)</f>
        <v>1227.6917730000007</v>
      </c>
      <c r="F4735" s="5">
        <f>IF(B4735=0,0,B4735*LABOR_HRS_WK_CAR*SEASON_WEEKS*(1+DIM_PCT_CAR)^B4735)</f>
        <v>169.71123193359367</v>
      </c>
      <c r="G4735" s="5">
        <f>IF(C4735=0,0,C4735*LABOR_HRS_WK_MES*SEASON_WEEKS*(1+DIM_PCT_MES)^C4735)</f>
        <v>1082.6092178872491</v>
      </c>
      <c r="H4735" s="5">
        <f>E4735+F4735+G4735</f>
        <v>2480.0122228208434</v>
      </c>
      <c r="I4735" s="5">
        <f>MIN(H4735,FARMER_HRS)</f>
        <v>720</v>
      </c>
      <c r="J4735" s="5">
        <f>MAX(0,H4735-FARMER_HRS)</f>
        <v>1760.0122228208434</v>
      </c>
      <c r="K4735" s="2">
        <f>I4735*FARMER_RATE+J4735*TEMP_WORKER_RATE</f>
        <v>55555.767757306312</v>
      </c>
      <c r="L4735" s="2">
        <f>A4735*PRICE_TOM+B4735*PRICE_CAR+C4735*PRICE_MES</f>
        <v>123370</v>
      </c>
      <c r="M4735" s="2">
        <f>A4735*FERT_BED_TOM+B4735*FERT_BED_CAR+C4735*FERT_BED_MES</f>
        <v>25080</v>
      </c>
      <c r="N4735" s="6">
        <f>IF(AND(D4735&lt;=TOTAL_BEDS,J4735&lt;=TEMP_WORKER_MAX*TEMP_WORKER_HRS),1,0)</f>
        <v>1</v>
      </c>
      <c r="O4735" s="2">
        <f>L4735-M4735-K4735-FIXED_COSTS</f>
        <v>22734.232242693688</v>
      </c>
      <c r="P4735" s="2">
        <f>IF(N4735=1,O4735,"")</f>
        <v>22734.232242693688</v>
      </c>
    </row>
    <row r="4736">
      <c r="A4736" s="6">
        <v>7</v>
      </c>
      <c r="B4736" s="6">
        <v>5</v>
      </c>
      <c r="C4736" s="6">
        <v>20</v>
      </c>
      <c r="D4736" s="6">
        <f>A4736+B4736+C4736</f>
        <v>32</v>
      </c>
      <c r="E4736" s="5">
        <f>IF(A4736=0,0,A4736*LABOR_HRS_WK_TOM*SEASON_WEEKS*(1+DIM_PCT_TOM)^A4736)</f>
        <v>1227.6917730000007</v>
      </c>
      <c r="F4736" s="5">
        <f>IF(B4736=0,0,B4736*LABOR_HRS_WK_CAR*SEASON_WEEKS*(1+DIM_PCT_CAR)^B4736)</f>
        <v>169.71123193359367</v>
      </c>
      <c r="G4736" s="5">
        <f>IF(C4736=0,0,C4736*LABOR_HRS_WK_MES*SEASON_WEEKS*(1+DIM_PCT_MES)^C4736)</f>
        <v>1153.8335085377259</v>
      </c>
      <c r="H4736" s="5">
        <f>E4736+F4736+G4736</f>
        <v>2551.23651347132</v>
      </c>
      <c r="I4736" s="5">
        <f>MIN(H4736,FARMER_HRS)</f>
        <v>720</v>
      </c>
      <c r="J4736" s="5">
        <f>MAX(0,H4736-FARMER_HRS)</f>
        <v>1831.23651347132</v>
      </c>
      <c r="K4736" s="2">
        <f>I4736*FARMER_RATE+J4736*TEMP_WORKER_RATE</f>
        <v>56792.300581099305</v>
      </c>
      <c r="L4736" s="2">
        <f>A4736*PRICE_TOM+B4736*PRICE_CAR+C4736*PRICE_MES</f>
        <v>126070</v>
      </c>
      <c r="M4736" s="2">
        <f>A4736*FERT_BED_TOM+B4736*FERT_BED_CAR+C4736*FERT_BED_MES</f>
        <v>25960</v>
      </c>
      <c r="N4736" s="6">
        <f>IF(AND(D4736&lt;=TOTAL_BEDS,J4736&lt;=TEMP_WORKER_MAX*TEMP_WORKER_HRS),1,0)</f>
        <v>1</v>
      </c>
      <c r="O4736" s="2">
        <f>L4736-M4736-K4736-FIXED_COSTS</f>
        <v>23317.699418900695</v>
      </c>
      <c r="P4736" s="2">
        <f>IF(N4736=1,O4736,"")</f>
        <v>23317.699418900695</v>
      </c>
    </row>
    <row r="4737">
      <c r="A4737" s="6">
        <v>7</v>
      </c>
      <c r="B4737" s="6">
        <v>5</v>
      </c>
      <c r="C4737" s="6">
        <v>21</v>
      </c>
      <c r="D4737" s="6">
        <f>A4737+B4737+C4737</f>
        <v>33</v>
      </c>
      <c r="E4737" s="5">
        <f>IF(A4737=0,0,A4737*LABOR_HRS_WK_TOM*SEASON_WEEKS*(1+DIM_PCT_TOM)^A4737)</f>
        <v>1227.6917730000007</v>
      </c>
      <c r="F4737" s="5">
        <f>IF(B4737=0,0,B4737*LABOR_HRS_WK_CAR*SEASON_WEEKS*(1+DIM_PCT_CAR)^B4737)</f>
        <v>169.71123193359367</v>
      </c>
      <c r="G4737" s="5">
        <f>IF(C4737=0,0,C4737*LABOR_HRS_WK_MES*SEASON_WEEKS*(1+DIM_PCT_MES)^C4737)</f>
        <v>1226.6692487641699</v>
      </c>
      <c r="H4737" s="5">
        <f>E4737+F4737+G4737</f>
        <v>2624.0722536977642</v>
      </c>
      <c r="I4737" s="5">
        <f>MIN(H4737,FARMER_HRS)</f>
        <v>720</v>
      </c>
      <c r="J4737" s="5">
        <f>MAX(0,H4737-FARMER_HRS)</f>
        <v>1904.0722536977642</v>
      </c>
      <c r="K4737" s="2">
        <f>I4737*FARMER_RATE+J4737*TEMP_WORKER_RATE</f>
        <v>58056.80996003063</v>
      </c>
      <c r="L4737" s="2">
        <f>A4737*PRICE_TOM+B4737*PRICE_CAR+C4737*PRICE_MES</f>
        <v>128770</v>
      </c>
      <c r="M4737" s="2">
        <f>A4737*FERT_BED_TOM+B4737*FERT_BED_CAR+C4737*FERT_BED_MES</f>
        <v>26840</v>
      </c>
      <c r="N4737" s="6">
        <f>IF(AND(D4737&lt;=TOTAL_BEDS,J4737&lt;=TEMP_WORKER_MAX*TEMP_WORKER_HRS),1,0)</f>
        <v>1</v>
      </c>
      <c r="O4737" s="2">
        <f>L4737-M4737-K4737-FIXED_COSTS</f>
        <v>23873.19003996937</v>
      </c>
      <c r="P4737" s="2">
        <f>IF(N4737=1,O4737,"")</f>
        <v>23873.19003996937</v>
      </c>
    </row>
    <row r="4738">
      <c r="A4738" s="6">
        <v>7</v>
      </c>
      <c r="B4738" s="6">
        <v>5</v>
      </c>
      <c r="C4738" s="6">
        <v>22</v>
      </c>
      <c r="D4738" s="6">
        <f>A4738+B4738+C4738</f>
        <v>34</v>
      </c>
      <c r="E4738" s="5">
        <f>IF(A4738=0,0,A4738*LABOR_HRS_WK_TOM*SEASON_WEEKS*(1+DIM_PCT_TOM)^A4738)</f>
        <v>1227.6917730000007</v>
      </c>
      <c r="F4738" s="5">
        <f>IF(B4738=0,0,B4738*LABOR_HRS_WK_CAR*SEASON_WEEKS*(1+DIM_PCT_CAR)^B4738)</f>
        <v>169.71123193359367</v>
      </c>
      <c r="G4738" s="5">
        <f>IF(C4738=0,0,C4738*LABOR_HRS_WK_MES*SEASON_WEEKS*(1+DIM_PCT_MES)^C4738)</f>
        <v>1301.1455960105659</v>
      </c>
      <c r="H4738" s="5">
        <f>E4738+F4738+G4738</f>
        <v>2698.54860094416</v>
      </c>
      <c r="I4738" s="5">
        <f>MIN(H4738,FARMER_HRS)</f>
        <v>720</v>
      </c>
      <c r="J4738" s="5">
        <f>MAX(0,H4738-FARMER_HRS)</f>
        <v>1978.5486009441602</v>
      </c>
      <c r="K4738" s="2">
        <f>I4738*FARMER_RATE+J4738*TEMP_WORKER_RATE</f>
        <v>59349.802099725</v>
      </c>
      <c r="L4738" s="2">
        <f>A4738*PRICE_TOM+B4738*PRICE_CAR+C4738*PRICE_MES</f>
        <v>131470</v>
      </c>
      <c r="M4738" s="2">
        <f>A4738*FERT_BED_TOM+B4738*FERT_BED_CAR+C4738*FERT_BED_MES</f>
        <v>27720</v>
      </c>
      <c r="N4738" s="6">
        <f>IF(AND(D4738&lt;=TOTAL_BEDS,J4738&lt;=TEMP_WORKER_MAX*TEMP_WORKER_HRS),1,0)</f>
        <v>1</v>
      </c>
      <c r="O4738" s="2">
        <f>L4738-M4738-K4738-FIXED_COSTS</f>
        <v>24400.197900275</v>
      </c>
      <c r="P4738" s="2">
        <f>IF(N4738=1,O4738,"")</f>
        <v>24400.197900275</v>
      </c>
    </row>
    <row r="4739">
      <c r="A4739" s="6">
        <v>7</v>
      </c>
      <c r="B4739" s="6">
        <v>5</v>
      </c>
      <c r="C4739" s="6">
        <v>23</v>
      </c>
      <c r="D4739" s="6">
        <f>A4739+B4739+C4739</f>
        <v>35</v>
      </c>
      <c r="E4739" s="5">
        <f>IF(A4739=0,0,A4739*LABOR_HRS_WK_TOM*SEASON_WEEKS*(1+DIM_PCT_TOM)^A4739)</f>
        <v>1227.6917730000007</v>
      </c>
      <c r="F4739" s="5">
        <f>IF(B4739=0,0,B4739*LABOR_HRS_WK_CAR*SEASON_WEEKS*(1+DIM_PCT_CAR)^B4739)</f>
        <v>169.71123193359367</v>
      </c>
      <c r="G4739" s="5">
        <f>IF(C4739=0,0,C4739*LABOR_HRS_WK_MES*SEASON_WEEKS*(1+DIM_PCT_MES)^C4739)</f>
        <v>1377.2921848680023</v>
      </c>
      <c r="H4739" s="5">
        <f>E4739+F4739+G4739</f>
        <v>2774.6951898015968</v>
      </c>
      <c r="I4739" s="5">
        <f>MIN(H4739,FARMER_HRS)</f>
        <v>720</v>
      </c>
      <c r="J4739" s="5">
        <f>MAX(0,H4739-FARMER_HRS)</f>
        <v>2054.6951898015968</v>
      </c>
      <c r="K4739" s="2">
        <f>I4739*FARMER_RATE+J4739*TEMP_WORKER_RATE</f>
        <v>60671.791489611052</v>
      </c>
      <c r="L4739" s="2">
        <f>A4739*PRICE_TOM+B4739*PRICE_CAR+C4739*PRICE_MES</f>
        <v>134170</v>
      </c>
      <c r="M4739" s="2">
        <f>A4739*FERT_BED_TOM+B4739*FERT_BED_CAR+C4739*FERT_BED_MES</f>
        <v>28600</v>
      </c>
      <c r="N4739" s="6">
        <f>IF(AND(D4739&lt;=TOTAL_BEDS,J4739&lt;=TEMP_WORKER_MAX*TEMP_WORKER_HRS),1,0)</f>
        <v>1</v>
      </c>
      <c r="O4739" s="2">
        <f>L4739-M4739-K4739-FIXED_COSTS</f>
        <v>24898.208510388948</v>
      </c>
      <c r="P4739" s="2">
        <f>IF(N4739=1,O4739,"")</f>
        <v>24898.208510388948</v>
      </c>
    </row>
    <row r="4740">
      <c r="A4740" s="6">
        <v>7</v>
      </c>
      <c r="B4740" s="6">
        <v>5</v>
      </c>
      <c r="C4740" s="6">
        <v>24</v>
      </c>
      <c r="D4740" s="6">
        <f>A4740+B4740+C4740</f>
        <v>36</v>
      </c>
      <c r="E4740" s="5">
        <f>IF(A4740=0,0,A4740*LABOR_HRS_WK_TOM*SEASON_WEEKS*(1+DIM_PCT_TOM)^A4740)</f>
        <v>1227.6917730000007</v>
      </c>
      <c r="F4740" s="5">
        <f>IF(B4740=0,0,B4740*LABOR_HRS_WK_CAR*SEASON_WEEKS*(1+DIM_PCT_CAR)^B4740)</f>
        <v>169.71123193359367</v>
      </c>
      <c r="G4740" s="5">
        <f>IF(C4740=0,0,C4740*LABOR_HRS_WK_MES*SEASON_WEEKS*(1+DIM_PCT_MES)^C4740)</f>
        <v>1455.139134447498</v>
      </c>
      <c r="H4740" s="5">
        <f>E4740+F4740+G4740</f>
        <v>2852.5421393810921</v>
      </c>
      <c r="I4740" s="5">
        <f>MIN(H4740,FARMER_HRS)</f>
        <v>720</v>
      </c>
      <c r="J4740" s="5">
        <f>MAX(0,H4740-FARMER_HRS)</f>
        <v>2132.5421393810921</v>
      </c>
      <c r="K4740" s="2">
        <f>I4740*FARMER_RATE+J4740*TEMP_WORKER_RATE</f>
        <v>62023.301030921735</v>
      </c>
      <c r="L4740" s="2">
        <f>A4740*PRICE_TOM+B4740*PRICE_CAR+C4740*PRICE_MES</f>
        <v>136870</v>
      </c>
      <c r="M4740" s="2">
        <f>A4740*FERT_BED_TOM+B4740*FERT_BED_CAR+C4740*FERT_BED_MES</f>
        <v>29480</v>
      </c>
      <c r="N4740" s="6">
        <f>IF(AND(D4740&lt;=TOTAL_BEDS,J4740&lt;=TEMP_WORKER_MAX*TEMP_WORKER_HRS),1,0)</f>
        <v>1</v>
      </c>
      <c r="O4740" s="2">
        <f>L4740-M4740-K4740-FIXED_COSTS</f>
        <v>25366.698969078265</v>
      </c>
      <c r="P4740" s="2">
        <f>IF(N4740=1,O4740,"")</f>
        <v>25366.698969078265</v>
      </c>
    </row>
    <row r="4741">
      <c r="A4741" s="6">
        <v>7</v>
      </c>
      <c r="B4741" s="6">
        <v>5</v>
      </c>
      <c r="C4741" s="6">
        <v>25</v>
      </c>
      <c r="D4741" s="6">
        <f>A4741+B4741+C4741</f>
        <v>37</v>
      </c>
      <c r="E4741" s="5">
        <f>IF(A4741=0,0,A4741*LABOR_HRS_WK_TOM*SEASON_WEEKS*(1+DIM_PCT_TOM)^A4741)</f>
        <v>1227.6917730000007</v>
      </c>
      <c r="F4741" s="5">
        <f>IF(B4741=0,0,B4741*LABOR_HRS_WK_CAR*SEASON_WEEKS*(1+DIM_PCT_CAR)^B4741)</f>
        <v>169.71123193359367</v>
      </c>
      <c r="G4741" s="5">
        <f>IF(C4741=0,0,C4741*LABOR_HRS_WK_MES*SEASON_WEEKS*(1+DIM_PCT_MES)^C4741)</f>
        <v>1534.7170558625955</v>
      </c>
      <c r="H4741" s="5">
        <f>E4741+F4741+G4741</f>
        <v>2932.12006079619</v>
      </c>
      <c r="I4741" s="5">
        <f>MIN(H4741,FARMER_HRS)</f>
        <v>720</v>
      </c>
      <c r="J4741" s="5">
        <f>MAX(0,H4741-FARMER_HRS)</f>
        <v>2212.12006079619</v>
      </c>
      <c r="K4741" s="2">
        <f>I4741*FARMER_RATE+J4741*TEMP_WORKER_RATE</f>
        <v>63404.86216660052</v>
      </c>
      <c r="L4741" s="2">
        <f>A4741*PRICE_TOM+B4741*PRICE_CAR+C4741*PRICE_MES</f>
        <v>139570</v>
      </c>
      <c r="M4741" s="2">
        <f>A4741*FERT_BED_TOM+B4741*FERT_BED_CAR+C4741*FERT_BED_MES</f>
        <v>30360</v>
      </c>
      <c r="N4741" s="6">
        <f>IF(AND(D4741&lt;=TOTAL_BEDS,J4741&lt;=TEMP_WORKER_MAX*TEMP_WORKER_HRS),1,0)</f>
        <v>1</v>
      </c>
      <c r="O4741" s="2">
        <f>L4741-M4741-K4741-FIXED_COSTS</f>
        <v>25805.13783339948</v>
      </c>
      <c r="P4741" s="2">
        <f>IF(N4741=1,O4741,"")</f>
        <v>25805.13783339948</v>
      </c>
    </row>
    <row r="4742">
      <c r="A4742" s="6">
        <v>7</v>
      </c>
      <c r="B4742" s="6">
        <v>5</v>
      </c>
      <c r="C4742" s="6">
        <v>26</v>
      </c>
      <c r="D4742" s="6">
        <f>A4742+B4742+C4742</f>
        <v>38</v>
      </c>
      <c r="E4742" s="5">
        <f>IF(A4742=0,0,A4742*LABOR_HRS_WK_TOM*SEASON_WEEKS*(1+DIM_PCT_TOM)^A4742)</f>
        <v>1227.6917730000007</v>
      </c>
      <c r="F4742" s="5">
        <f>IF(B4742=0,0,B4742*LABOR_HRS_WK_CAR*SEASON_WEEKS*(1+DIM_PCT_CAR)^B4742)</f>
        <v>169.71123193359367</v>
      </c>
      <c r="G4742" s="5">
        <f>IF(C4742=0,0,C4742*LABOR_HRS_WK_MES*SEASON_WEEKS*(1+DIM_PCT_MES)^C4742)</f>
        <v>1616.0570598233128</v>
      </c>
      <c r="H4742" s="5">
        <f>E4742+F4742+G4742</f>
        <v>3013.4600647569068</v>
      </c>
      <c r="I4742" s="5">
        <f>MIN(H4742,FARMER_HRS)</f>
        <v>720</v>
      </c>
      <c r="J4742" s="5">
        <f>MAX(0,H4742-FARMER_HRS)</f>
        <v>2293.4600647569068</v>
      </c>
      <c r="K4742" s="2">
        <f>I4742*FARMER_RATE+J4742*TEMP_WORKER_RATE</f>
        <v>64817.015013140743</v>
      </c>
      <c r="L4742" s="2">
        <f>A4742*PRICE_TOM+B4742*PRICE_CAR+C4742*PRICE_MES</f>
        <v>142270</v>
      </c>
      <c r="M4742" s="2">
        <f>A4742*FERT_BED_TOM+B4742*FERT_BED_CAR+C4742*FERT_BED_MES</f>
        <v>31240</v>
      </c>
      <c r="N4742" s="6">
        <f>IF(AND(D4742&lt;=TOTAL_BEDS,J4742&lt;=TEMP_WORKER_MAX*TEMP_WORKER_HRS),1,0)</f>
        <v>1</v>
      </c>
      <c r="O4742" s="2">
        <f>L4742-M4742-K4742-FIXED_COSTS</f>
        <v>26212.984986859257</v>
      </c>
      <c r="P4742" s="2">
        <f>IF(N4742=1,O4742,"")</f>
        <v>26212.984986859257</v>
      </c>
    </row>
    <row r="4743">
      <c r="A4743" s="6">
        <v>7</v>
      </c>
      <c r="B4743" s="6">
        <v>5</v>
      </c>
      <c r="C4743" s="6">
        <v>27</v>
      </c>
      <c r="D4743" s="6">
        <f>A4743+B4743+C4743</f>
        <v>39</v>
      </c>
      <c r="E4743" s="5">
        <f>IF(A4743=0,0,A4743*LABOR_HRS_WK_TOM*SEASON_WEEKS*(1+DIM_PCT_TOM)^A4743)</f>
        <v>1227.6917730000007</v>
      </c>
      <c r="F4743" s="5">
        <f>IF(B4743=0,0,B4743*LABOR_HRS_WK_CAR*SEASON_WEEKS*(1+DIM_PCT_CAR)^B4743)</f>
        <v>169.71123193359367</v>
      </c>
      <c r="G4743" s="5">
        <f>IF(C4743=0,0,C4743*LABOR_HRS_WK_MES*SEASON_WEEKS*(1+DIM_PCT_MES)^C4743)</f>
        <v>1699.19076434307</v>
      </c>
      <c r="H4743" s="5">
        <f>E4743+F4743+G4743</f>
        <v>3096.5937692766643</v>
      </c>
      <c r="I4743" s="5">
        <f>MIN(H4743,FARMER_HRS)</f>
        <v>720</v>
      </c>
      <c r="J4743" s="5">
        <f>MAX(0,H4743-FARMER_HRS)</f>
        <v>2376.5937692766643</v>
      </c>
      <c r="K4743" s="2">
        <f>I4743*FARMER_RATE+J4743*TEMP_WORKER_RATE</f>
        <v>66260.308494386525</v>
      </c>
      <c r="L4743" s="2">
        <f>A4743*PRICE_TOM+B4743*PRICE_CAR+C4743*PRICE_MES</f>
        <v>144970</v>
      </c>
      <c r="M4743" s="2">
        <f>A4743*FERT_BED_TOM+B4743*FERT_BED_CAR+C4743*FERT_BED_MES</f>
        <v>32120</v>
      </c>
      <c r="N4743" s="6">
        <f>IF(AND(D4743&lt;=TOTAL_BEDS,J4743&lt;=TEMP_WORKER_MAX*TEMP_WORKER_HRS),1,0)</f>
        <v>1</v>
      </c>
      <c r="O4743" s="2">
        <f>L4743-M4743-K4743-FIXED_COSTS</f>
        <v>26589.691505613475</v>
      </c>
      <c r="P4743" s="2">
        <f>IF(N4743=1,O4743,"")</f>
        <v>26589.691505613475</v>
      </c>
    </row>
    <row r="4744">
      <c r="A4744" s="6">
        <v>7</v>
      </c>
      <c r="B4744" s="6">
        <v>5</v>
      </c>
      <c r="C4744" s="6">
        <v>28</v>
      </c>
      <c r="D4744" s="6">
        <f>A4744+B4744+C4744</f>
        <v>40</v>
      </c>
      <c r="E4744" s="5">
        <f>IF(A4744=0,0,A4744*LABOR_HRS_WK_TOM*SEASON_WEEKS*(1+DIM_PCT_TOM)^A4744)</f>
        <v>1227.6917730000007</v>
      </c>
      <c r="F4744" s="5">
        <f>IF(B4744=0,0,B4744*LABOR_HRS_WK_CAR*SEASON_WEEKS*(1+DIM_PCT_CAR)^B4744)</f>
        <v>169.71123193359367</v>
      </c>
      <c r="G4744" s="5">
        <f>IF(C4744=0,0,C4744*LABOR_HRS_WK_MES*SEASON_WEEKS*(1+DIM_PCT_MES)^C4744)</f>
        <v>1784.1503025602233</v>
      </c>
      <c r="H4744" s="5">
        <f>E4744+F4744+G4744</f>
        <v>3181.5533074938176</v>
      </c>
      <c r="I4744" s="5">
        <f>MIN(H4744,FARMER_HRS)</f>
        <v>720</v>
      </c>
      <c r="J4744" s="5">
        <f>MAX(0,H4744-FARMER_HRS)</f>
        <v>2461.5533074938176</v>
      </c>
      <c r="K4744" s="2">
        <f>I4744*FARMER_RATE+J4744*TEMP_WORKER_RATE</f>
        <v>67735.30047732321</v>
      </c>
      <c r="L4744" s="2">
        <f>A4744*PRICE_TOM+B4744*PRICE_CAR+C4744*PRICE_MES</f>
        <v>147670</v>
      </c>
      <c r="M4744" s="2">
        <f>A4744*FERT_BED_TOM+B4744*FERT_BED_CAR+C4744*FERT_BED_MES</f>
        <v>33000</v>
      </c>
      <c r="N4744" s="6">
        <f>IF(AND(D4744&lt;=TOTAL_BEDS,J4744&lt;=TEMP_WORKER_MAX*TEMP_WORKER_HRS),1,0)</f>
        <v>1</v>
      </c>
      <c r="O4744" s="2">
        <f>L4744-M4744-K4744-FIXED_COSTS</f>
        <v>26934.69952267679</v>
      </c>
      <c r="P4744" s="2">
        <f>IF(N4744=1,O4744,"")</f>
        <v>26934.69952267679</v>
      </c>
    </row>
    <row r="4745">
      <c r="A4745" s="6">
        <v>7</v>
      </c>
      <c r="B4745" s="6">
        <v>5</v>
      </c>
      <c r="C4745" s="6">
        <v>29</v>
      </c>
      <c r="D4745" s="6">
        <f>A4745+B4745+C4745</f>
        <v>41</v>
      </c>
      <c r="E4745" s="5">
        <f>IF(A4745=0,0,A4745*LABOR_HRS_WK_TOM*SEASON_WEEKS*(1+DIM_PCT_TOM)^A4745)</f>
        <v>1227.6917730000007</v>
      </c>
      <c r="F4745" s="5">
        <f>IF(B4745=0,0,B4745*LABOR_HRS_WK_CAR*SEASON_WEEKS*(1+DIM_PCT_CAR)^B4745)</f>
        <v>169.71123193359367</v>
      </c>
      <c r="G4745" s="5">
        <f>IF(C4745=0,0,C4745*LABOR_HRS_WK_MES*SEASON_WEEKS*(1+DIM_PCT_MES)^C4745)</f>
        <v>1870.9683306758766</v>
      </c>
      <c r="H4745" s="5">
        <f>E4745+F4745+G4745</f>
        <v>3268.3713356094709</v>
      </c>
      <c r="I4745" s="5">
        <f>MIN(H4745,FARMER_HRS)</f>
        <v>720</v>
      </c>
      <c r="J4745" s="5">
        <f>MAX(0,H4745-FARMER_HRS)</f>
        <v>2548.3713356094709</v>
      </c>
      <c r="K4745" s="2">
        <f>I4745*FARMER_RATE+J4745*TEMP_WORKER_RATE</f>
        <v>69242.557909886644</v>
      </c>
      <c r="L4745" s="2">
        <f>A4745*PRICE_TOM+B4745*PRICE_CAR+C4745*PRICE_MES</f>
        <v>150370</v>
      </c>
      <c r="M4745" s="2">
        <f>A4745*FERT_BED_TOM+B4745*FERT_BED_CAR+C4745*FERT_BED_MES</f>
        <v>33880</v>
      </c>
      <c r="N4745" s="6">
        <f>IF(AND(D4745&lt;=TOTAL_BEDS,J4745&lt;=TEMP_WORKER_MAX*TEMP_WORKER_HRS),1,0)</f>
        <v>1</v>
      </c>
      <c r="O4745" s="2">
        <f>L4745-M4745-K4745-FIXED_COSTS</f>
        <v>27247.442090113356</v>
      </c>
      <c r="P4745" s="2">
        <f>IF(N4745=1,O4745,"")</f>
        <v>27247.442090113356</v>
      </c>
    </row>
    <row r="4746">
      <c r="A4746" s="6">
        <v>7</v>
      </c>
      <c r="B4746" s="6">
        <v>5</v>
      </c>
      <c r="C4746" s="6">
        <v>30</v>
      </c>
      <c r="D4746" s="6">
        <f>A4746+B4746+C4746</f>
        <v>42</v>
      </c>
      <c r="E4746" s="5">
        <f>IF(A4746=0,0,A4746*LABOR_HRS_WK_TOM*SEASON_WEEKS*(1+DIM_PCT_TOM)^A4746)</f>
        <v>1227.6917730000007</v>
      </c>
      <c r="F4746" s="5">
        <f>IF(B4746=0,0,B4746*LABOR_HRS_WK_CAR*SEASON_WEEKS*(1+DIM_PCT_CAR)^B4746)</f>
        <v>169.71123193359367</v>
      </c>
      <c r="G4746" s="5">
        <f>IF(C4746=0,0,C4746*LABOR_HRS_WK_MES*SEASON_WEEKS*(1+DIM_PCT_MES)^C4746)</f>
        <v>1959.6780360096466</v>
      </c>
      <c r="H4746" s="5">
        <f>E4746+F4746+G4746</f>
        <v>3357.0810409432406</v>
      </c>
      <c r="I4746" s="5">
        <f>MIN(H4746,FARMER_HRS)</f>
        <v>720</v>
      </c>
      <c r="J4746" s="5">
        <f>MAX(0,H4746-FARMER_HRS)</f>
        <v>2637.0810409432406</v>
      </c>
      <c r="K4746" s="2">
        <f>I4746*FARMER_RATE+J4746*TEMP_WORKER_RATE</f>
        <v>70782.656960820139</v>
      </c>
      <c r="L4746" s="2">
        <f>A4746*PRICE_TOM+B4746*PRICE_CAR+C4746*PRICE_MES</f>
        <v>153070</v>
      </c>
      <c r="M4746" s="2">
        <f>A4746*FERT_BED_TOM+B4746*FERT_BED_CAR+C4746*FERT_BED_MES</f>
        <v>34760</v>
      </c>
      <c r="N4746" s="6">
        <f>IF(AND(D4746&lt;=TOTAL_BEDS,J4746&lt;=TEMP_WORKER_MAX*TEMP_WORKER_HRS),1,0)</f>
        <v>1</v>
      </c>
      <c r="O4746" s="2">
        <f>L4746-M4746-K4746-FIXED_COSTS</f>
        <v>27527.343039179861</v>
      </c>
      <c r="P4746" s="2">
        <f>IF(N4746=1,O4746,"")</f>
        <v>27527.343039179861</v>
      </c>
    </row>
    <row r="4747">
      <c r="A4747" s="6">
        <v>7</v>
      </c>
      <c r="B4747" s="6">
        <v>6</v>
      </c>
      <c r="C4747" s="6">
        <v>0</v>
      </c>
      <c r="D4747" s="6">
        <f>A4747+B4747+C4747</f>
        <v>13</v>
      </c>
      <c r="E4747" s="5">
        <f>IF(A4747=0,0,A4747*LABOR_HRS_WK_TOM*SEASON_WEEKS*(1+DIM_PCT_TOM)^A4747)</f>
        <v>1227.6917730000007</v>
      </c>
      <c r="F4747" s="5">
        <f>IF(B4747=0,0,B4747*LABOR_HRS_WK_CAR*SEASON_WEEKS*(1+DIM_PCT_CAR)^B4747)</f>
        <v>208.7448152783202</v>
      </c>
      <c r="G4747" s="5">
        <f>IF(C4747=0,0,C4747*LABOR_HRS_WK_MES*SEASON_WEEKS*(1+DIM_PCT_MES)^C4747)</f>
        <v>0</v>
      </c>
      <c r="H4747" s="5">
        <f>E4747+F4747+G4747</f>
        <v>1436.4365882783209</v>
      </c>
      <c r="I4747" s="5">
        <f>MIN(H4747,FARMER_HRS)</f>
        <v>720</v>
      </c>
      <c r="J4747" s="5">
        <f>MAX(0,H4747-FARMER_HRS)</f>
        <v>716.43658827832087</v>
      </c>
      <c r="K4747" s="2">
        <f>I4747*FARMER_RATE+J4747*TEMP_WORKER_RATE</f>
        <v>37438.1352131653</v>
      </c>
      <c r="L4747" s="2">
        <f>A4747*PRICE_TOM+B4747*PRICE_CAR+C4747*PRICE_MES</f>
        <v>74164</v>
      </c>
      <c r="M4747" s="2">
        <f>A4747*FERT_BED_TOM+B4747*FERT_BED_CAR+C4747*FERT_BED_MES</f>
        <v>8800</v>
      </c>
      <c r="N4747" s="6">
        <f>IF(AND(D4747&lt;=TOTAL_BEDS,J4747&lt;=TEMP_WORKER_MAX*TEMP_WORKER_HRS),1,0)</f>
        <v>1</v>
      </c>
      <c r="O4747" s="2">
        <f>L4747-M4747-K4747-FIXED_COSTS</f>
        <v>7925.8647868347034</v>
      </c>
      <c r="P4747" s="2">
        <f>IF(N4747=1,O4747,"")</f>
        <v>7925.8647868347034</v>
      </c>
    </row>
    <row r="4748">
      <c r="A4748" s="6">
        <v>7</v>
      </c>
      <c r="B4748" s="6">
        <v>6</v>
      </c>
      <c r="C4748" s="6">
        <v>1</v>
      </c>
      <c r="D4748" s="6">
        <f>A4748+B4748+C4748</f>
        <v>14</v>
      </c>
      <c r="E4748" s="5">
        <f>IF(A4748=0,0,A4748*LABOR_HRS_WK_TOM*SEASON_WEEKS*(1+DIM_PCT_TOM)^A4748)</f>
        <v>1227.6917730000007</v>
      </c>
      <c r="F4748" s="5">
        <f>IF(B4748=0,0,B4748*LABOR_HRS_WK_CAR*SEASON_WEEKS*(1+DIM_PCT_CAR)^B4748)</f>
        <v>208.7448152783202</v>
      </c>
      <c r="G4748" s="5">
        <f>IF(C4748=0,0,C4748*LABOR_HRS_WK_MES*SEASON_WEEKS*(1+DIM_PCT_MES)^C4748)</f>
        <v>45.5625</v>
      </c>
      <c r="H4748" s="5">
        <f>E4748+F4748+G4748</f>
        <v>1481.9990882783209</v>
      </c>
      <c r="I4748" s="5">
        <f>MIN(H4748,FARMER_HRS)</f>
        <v>720</v>
      </c>
      <c r="J4748" s="5">
        <f>MAX(0,H4748-FARMER_HRS)</f>
        <v>761.99908827832087</v>
      </c>
      <c r="K4748" s="2">
        <f>I4748*FARMER_RATE+J4748*TEMP_WORKER_RATE</f>
        <v>38229.1508381653</v>
      </c>
      <c r="L4748" s="2">
        <f>A4748*PRICE_TOM+B4748*PRICE_CAR+C4748*PRICE_MES</f>
        <v>76864</v>
      </c>
      <c r="M4748" s="2">
        <f>A4748*FERT_BED_TOM+B4748*FERT_BED_CAR+C4748*FERT_BED_MES</f>
        <v>9680</v>
      </c>
      <c r="N4748" s="6">
        <f>IF(AND(D4748&lt;=TOTAL_BEDS,J4748&lt;=TEMP_WORKER_MAX*TEMP_WORKER_HRS),1,0)</f>
        <v>1</v>
      </c>
      <c r="O4748" s="2">
        <f>L4748-M4748-K4748-FIXED_COSTS</f>
        <v>8954.8491618347034</v>
      </c>
      <c r="P4748" s="2">
        <f>IF(N4748=1,O4748,"")</f>
        <v>8954.8491618347034</v>
      </c>
    </row>
    <row r="4749">
      <c r="A4749" s="6">
        <v>7</v>
      </c>
      <c r="B4749" s="6">
        <v>6</v>
      </c>
      <c r="C4749" s="6">
        <v>2</v>
      </c>
      <c r="D4749" s="6">
        <f>A4749+B4749+C4749</f>
        <v>15</v>
      </c>
      <c r="E4749" s="5">
        <f>IF(A4749=0,0,A4749*LABOR_HRS_WK_TOM*SEASON_WEEKS*(1+DIM_PCT_TOM)^A4749)</f>
        <v>1227.6917730000007</v>
      </c>
      <c r="F4749" s="5">
        <f>IF(B4749=0,0,B4749*LABOR_HRS_WK_CAR*SEASON_WEEKS*(1+DIM_PCT_CAR)^B4749)</f>
        <v>208.7448152783202</v>
      </c>
      <c r="G4749" s="5">
        <f>IF(C4749=0,0,C4749*LABOR_HRS_WK_MES*SEASON_WEEKS*(1+DIM_PCT_MES)^C4749)</f>
        <v>92.2640625</v>
      </c>
      <c r="H4749" s="5">
        <f>E4749+F4749+G4749</f>
        <v>1528.7006507783208</v>
      </c>
      <c r="I4749" s="5">
        <f>MIN(H4749,FARMER_HRS)</f>
        <v>720</v>
      </c>
      <c r="J4749" s="5">
        <f>MAX(0,H4749-FARMER_HRS)</f>
        <v>808.70065077832078</v>
      </c>
      <c r="K4749" s="2">
        <f>I4749*FARMER_RATE+J4749*TEMP_WORKER_RATE</f>
        <v>39039.941853790289</v>
      </c>
      <c r="L4749" s="2">
        <f>A4749*PRICE_TOM+B4749*PRICE_CAR+C4749*PRICE_MES</f>
        <v>79564</v>
      </c>
      <c r="M4749" s="2">
        <f>A4749*FERT_BED_TOM+B4749*FERT_BED_CAR+C4749*FERT_BED_MES</f>
        <v>10560</v>
      </c>
      <c r="N4749" s="6">
        <f>IF(AND(D4749&lt;=TOTAL_BEDS,J4749&lt;=TEMP_WORKER_MAX*TEMP_WORKER_HRS),1,0)</f>
        <v>1</v>
      </c>
      <c r="O4749" s="2">
        <f>L4749-M4749-K4749-FIXED_COSTS</f>
        <v>9964.05814620971</v>
      </c>
      <c r="P4749" s="2">
        <f>IF(N4749=1,O4749,"")</f>
        <v>9964.05814620971</v>
      </c>
    </row>
    <row r="4750">
      <c r="A4750" s="6">
        <v>7</v>
      </c>
      <c r="B4750" s="6">
        <v>6</v>
      </c>
      <c r="C4750" s="6">
        <v>3</v>
      </c>
      <c r="D4750" s="6">
        <f>A4750+B4750+C4750</f>
        <v>16</v>
      </c>
      <c r="E4750" s="5">
        <f>IF(A4750=0,0,A4750*LABOR_HRS_WK_TOM*SEASON_WEEKS*(1+DIM_PCT_TOM)^A4750)</f>
        <v>1227.6917730000007</v>
      </c>
      <c r="F4750" s="5">
        <f>IF(B4750=0,0,B4750*LABOR_HRS_WK_CAR*SEASON_WEEKS*(1+DIM_PCT_CAR)^B4750)</f>
        <v>208.7448152783202</v>
      </c>
      <c r="G4750" s="5">
        <f>IF(C4750=0,0,C4750*LABOR_HRS_WK_MES*SEASON_WEEKS*(1+DIM_PCT_MES)^C4750)</f>
        <v>140.12604492187498</v>
      </c>
      <c r="H4750" s="5">
        <f>E4750+F4750+G4750</f>
        <v>1576.5626332001959</v>
      </c>
      <c r="I4750" s="5">
        <f>MIN(H4750,FARMER_HRS)</f>
        <v>720</v>
      </c>
      <c r="J4750" s="5">
        <f>MAX(0,H4750-FARMER_HRS)</f>
        <v>856.56263320019593</v>
      </c>
      <c r="K4750" s="2">
        <f>I4750*FARMER_RATE+J4750*TEMP_WORKER_RATE</f>
        <v>39870.879048614515</v>
      </c>
      <c r="L4750" s="2">
        <f>A4750*PRICE_TOM+B4750*PRICE_CAR+C4750*PRICE_MES</f>
        <v>82264</v>
      </c>
      <c r="M4750" s="2">
        <f>A4750*FERT_BED_TOM+B4750*FERT_BED_CAR+C4750*FERT_BED_MES</f>
        <v>11440</v>
      </c>
      <c r="N4750" s="6">
        <f>IF(AND(D4750&lt;=TOTAL_BEDS,J4750&lt;=TEMP_WORKER_MAX*TEMP_WORKER_HRS),1,0)</f>
        <v>1</v>
      </c>
      <c r="O4750" s="2">
        <f>L4750-M4750-K4750-FIXED_COSTS</f>
        <v>10953.120951385485</v>
      </c>
      <c r="P4750" s="2">
        <f>IF(N4750=1,O4750,"")</f>
        <v>10953.120951385485</v>
      </c>
    </row>
    <row r="4751">
      <c r="A4751" s="6">
        <v>7</v>
      </c>
      <c r="B4751" s="6">
        <v>6</v>
      </c>
      <c r="C4751" s="6">
        <v>4</v>
      </c>
      <c r="D4751" s="6">
        <f>A4751+B4751+C4751</f>
        <v>17</v>
      </c>
      <c r="E4751" s="5">
        <f>IF(A4751=0,0,A4751*LABOR_HRS_WK_TOM*SEASON_WEEKS*(1+DIM_PCT_TOM)^A4751)</f>
        <v>1227.6917730000007</v>
      </c>
      <c r="F4751" s="5">
        <f>IF(B4751=0,0,B4751*LABOR_HRS_WK_CAR*SEASON_WEEKS*(1+DIM_PCT_CAR)^B4751)</f>
        <v>208.7448152783202</v>
      </c>
      <c r="G4751" s="5">
        <f>IF(C4751=0,0,C4751*LABOR_HRS_WK_MES*SEASON_WEEKS*(1+DIM_PCT_MES)^C4751)</f>
        <v>189.17016064453119</v>
      </c>
      <c r="H4751" s="5">
        <f>E4751+F4751+G4751</f>
        <v>1625.6067489228521</v>
      </c>
      <c r="I4751" s="5">
        <f>MIN(H4751,FARMER_HRS)</f>
        <v>720</v>
      </c>
      <c r="J4751" s="5">
        <f>MAX(0,H4751-FARMER_HRS)</f>
        <v>905.60674892285215</v>
      </c>
      <c r="K4751" s="2">
        <f>I4751*FARMER_RATE+J4751*TEMP_WORKER_RATE</f>
        <v>40722.339391021742</v>
      </c>
      <c r="L4751" s="2">
        <f>A4751*PRICE_TOM+B4751*PRICE_CAR+C4751*PRICE_MES</f>
        <v>84964</v>
      </c>
      <c r="M4751" s="2">
        <f>A4751*FERT_BED_TOM+B4751*FERT_BED_CAR+C4751*FERT_BED_MES</f>
        <v>12320</v>
      </c>
      <c r="N4751" s="6">
        <f>IF(AND(D4751&lt;=TOTAL_BEDS,J4751&lt;=TEMP_WORKER_MAX*TEMP_WORKER_HRS),1,0)</f>
        <v>1</v>
      </c>
      <c r="O4751" s="2">
        <f>L4751-M4751-K4751-FIXED_COSTS</f>
        <v>11921.660608978258</v>
      </c>
      <c r="P4751" s="2">
        <f>IF(N4751=1,O4751,"")</f>
        <v>11921.660608978258</v>
      </c>
    </row>
    <row r="4752">
      <c r="A4752" s="6">
        <v>7</v>
      </c>
      <c r="B4752" s="6">
        <v>6</v>
      </c>
      <c r="C4752" s="6">
        <v>5</v>
      </c>
      <c r="D4752" s="6">
        <f>A4752+B4752+C4752</f>
        <v>18</v>
      </c>
      <c r="E4752" s="5">
        <f>IF(A4752=0,0,A4752*LABOR_HRS_WK_TOM*SEASON_WEEKS*(1+DIM_PCT_TOM)^A4752)</f>
        <v>1227.6917730000007</v>
      </c>
      <c r="F4752" s="5">
        <f>IF(B4752=0,0,B4752*LABOR_HRS_WK_CAR*SEASON_WEEKS*(1+DIM_PCT_CAR)^B4752)</f>
        <v>208.7448152783202</v>
      </c>
      <c r="G4752" s="5">
        <f>IF(C4752=0,0,C4752*LABOR_HRS_WK_MES*SEASON_WEEKS*(1+DIM_PCT_MES)^C4752)</f>
        <v>239.41848456573481</v>
      </c>
      <c r="H4752" s="5">
        <f>E4752+F4752+G4752</f>
        <v>1675.8550728440557</v>
      </c>
      <c r="I4752" s="5">
        <f>MIN(H4752,FARMER_HRS)</f>
        <v>720</v>
      </c>
      <c r="J4752" s="5">
        <f>MAX(0,H4752-FARMER_HRS)</f>
        <v>955.85507284405571</v>
      </c>
      <c r="K4752" s="2">
        <f>I4752*FARMER_RATE+J4752*TEMP_WORKER_RATE</f>
        <v>41594.70612576486</v>
      </c>
      <c r="L4752" s="2">
        <f>A4752*PRICE_TOM+B4752*PRICE_CAR+C4752*PRICE_MES</f>
        <v>87664</v>
      </c>
      <c r="M4752" s="2">
        <f>A4752*FERT_BED_TOM+B4752*FERT_BED_CAR+C4752*FERT_BED_MES</f>
        <v>13200</v>
      </c>
      <c r="N4752" s="6">
        <f>IF(AND(D4752&lt;=TOTAL_BEDS,J4752&lt;=TEMP_WORKER_MAX*TEMP_WORKER_HRS),1,0)</f>
        <v>1</v>
      </c>
      <c r="O4752" s="2">
        <f>L4752-M4752-K4752-FIXED_COSTS</f>
        <v>12869.29387423514</v>
      </c>
      <c r="P4752" s="2">
        <f>IF(N4752=1,O4752,"")</f>
        <v>12869.29387423514</v>
      </c>
    </row>
    <row r="4753">
      <c r="A4753" s="6">
        <v>7</v>
      </c>
      <c r="B4753" s="6">
        <v>6</v>
      </c>
      <c r="C4753" s="6">
        <v>6</v>
      </c>
      <c r="D4753" s="6">
        <f>A4753+B4753+C4753</f>
        <v>19</v>
      </c>
      <c r="E4753" s="5">
        <f>IF(A4753=0,0,A4753*LABOR_HRS_WK_TOM*SEASON_WEEKS*(1+DIM_PCT_TOM)^A4753)</f>
        <v>1227.6917730000007</v>
      </c>
      <c r="F4753" s="5">
        <f>IF(B4753=0,0,B4753*LABOR_HRS_WK_CAR*SEASON_WEEKS*(1+DIM_PCT_CAR)^B4753)</f>
        <v>208.7448152783202</v>
      </c>
      <c r="G4753" s="5">
        <f>IF(C4753=0,0,C4753*LABOR_HRS_WK_MES*SEASON_WEEKS*(1+DIM_PCT_MES)^C4753)</f>
        <v>290.89345874736773</v>
      </c>
      <c r="H4753" s="5">
        <f>E4753+F4753+G4753</f>
        <v>1727.3300470256886</v>
      </c>
      <c r="I4753" s="5">
        <f>MIN(H4753,FARMER_HRS)</f>
        <v>720</v>
      </c>
      <c r="J4753" s="5">
        <f>MAX(0,H4753-FARMER_HRS)</f>
        <v>1007.3300470256886</v>
      </c>
      <c r="K4753" s="2">
        <f>I4753*FARMER_RATE+J4753*TEMP_WORKER_RATE</f>
        <v>42488.368871973755</v>
      </c>
      <c r="L4753" s="2">
        <f>A4753*PRICE_TOM+B4753*PRICE_CAR+C4753*PRICE_MES</f>
        <v>90364</v>
      </c>
      <c r="M4753" s="2">
        <f>A4753*FERT_BED_TOM+B4753*FERT_BED_CAR+C4753*FERT_BED_MES</f>
        <v>14080</v>
      </c>
      <c r="N4753" s="6">
        <f>IF(AND(D4753&lt;=TOTAL_BEDS,J4753&lt;=TEMP_WORKER_MAX*TEMP_WORKER_HRS),1,0)</f>
        <v>1</v>
      </c>
      <c r="O4753" s="2">
        <f>L4753-M4753-K4753-FIXED_COSTS</f>
        <v>13795.631128026245</v>
      </c>
      <c r="P4753" s="2">
        <f>IF(N4753=1,O4753,"")</f>
        <v>13795.631128026245</v>
      </c>
    </row>
    <row r="4754">
      <c r="A4754" s="6">
        <v>7</v>
      </c>
      <c r="B4754" s="6">
        <v>6</v>
      </c>
      <c r="C4754" s="6">
        <v>7</v>
      </c>
      <c r="D4754" s="6">
        <f>A4754+B4754+C4754</f>
        <v>20</v>
      </c>
      <c r="E4754" s="5">
        <f>IF(A4754=0,0,A4754*LABOR_HRS_WK_TOM*SEASON_WEEKS*(1+DIM_PCT_TOM)^A4754)</f>
        <v>1227.6917730000007</v>
      </c>
      <c r="F4754" s="5">
        <f>IF(B4754=0,0,B4754*LABOR_HRS_WK_CAR*SEASON_WEEKS*(1+DIM_PCT_CAR)^B4754)</f>
        <v>208.7448152783202</v>
      </c>
      <c r="G4754" s="5">
        <f>IF(C4754=0,0,C4754*LABOR_HRS_WK_MES*SEASON_WEEKS*(1+DIM_PCT_MES)^C4754)</f>
        <v>343.61789814532818</v>
      </c>
      <c r="H4754" s="5">
        <f>E4754+F4754+G4754</f>
        <v>1780.054486423649</v>
      </c>
      <c r="I4754" s="5">
        <f>MIN(H4754,FARMER_HRS)</f>
        <v>720</v>
      </c>
      <c r="J4754" s="5">
        <f>MAX(0,H4754-FARMER_HRS)</f>
        <v>1060.054486423649</v>
      </c>
      <c r="K4754" s="2">
        <f>I4754*FARMER_RATE+J4754*TEMP_WORKER_RATE</f>
        <v>43403.7237226328</v>
      </c>
      <c r="L4754" s="2">
        <f>A4754*PRICE_TOM+B4754*PRICE_CAR+C4754*PRICE_MES</f>
        <v>93064</v>
      </c>
      <c r="M4754" s="2">
        <f>A4754*FERT_BED_TOM+B4754*FERT_BED_CAR+C4754*FERT_BED_MES</f>
        <v>14960</v>
      </c>
      <c r="N4754" s="6">
        <f>IF(AND(D4754&lt;=TOTAL_BEDS,J4754&lt;=TEMP_WORKER_MAX*TEMP_WORKER_HRS),1,0)</f>
        <v>1</v>
      </c>
      <c r="O4754" s="2">
        <f>L4754-M4754-K4754-FIXED_COSTS</f>
        <v>14700.2762773672</v>
      </c>
      <c r="P4754" s="2">
        <f>IF(N4754=1,O4754,"")</f>
        <v>14700.2762773672</v>
      </c>
    </row>
    <row r="4755">
      <c r="A4755" s="6">
        <v>7</v>
      </c>
      <c r="B4755" s="6">
        <v>6</v>
      </c>
      <c r="C4755" s="6">
        <v>8</v>
      </c>
      <c r="D4755" s="6">
        <f>A4755+B4755+C4755</f>
        <v>21</v>
      </c>
      <c r="E4755" s="5">
        <f>IF(A4755=0,0,A4755*LABOR_HRS_WK_TOM*SEASON_WEEKS*(1+DIM_PCT_TOM)^A4755)</f>
        <v>1227.6917730000007</v>
      </c>
      <c r="F4755" s="5">
        <f>IF(B4755=0,0,B4755*LABOR_HRS_WK_CAR*SEASON_WEEKS*(1+DIM_PCT_CAR)^B4755)</f>
        <v>208.7448152783202</v>
      </c>
      <c r="G4755" s="5">
        <f>IF(C4755=0,0,C4755*LABOR_HRS_WK_MES*SEASON_WEEKS*(1+DIM_PCT_MES)^C4755)</f>
        <v>397.61499642530833</v>
      </c>
      <c r="H4755" s="5">
        <f>E4755+F4755+G4755</f>
        <v>1834.0515847036293</v>
      </c>
      <c r="I4755" s="5">
        <f>MIN(H4755,FARMER_HRS)</f>
        <v>720</v>
      </c>
      <c r="J4755" s="5">
        <f>MAX(0,H4755-FARMER_HRS)</f>
        <v>1114.0515847036293</v>
      </c>
      <c r="K4755" s="2">
        <f>I4755*FARMER_RATE+J4755*TEMP_WORKER_RATE</f>
        <v>44341.173345549119</v>
      </c>
      <c r="L4755" s="2">
        <f>A4755*PRICE_TOM+B4755*PRICE_CAR+C4755*PRICE_MES</f>
        <v>95764</v>
      </c>
      <c r="M4755" s="2">
        <f>A4755*FERT_BED_TOM+B4755*FERT_BED_CAR+C4755*FERT_BED_MES</f>
        <v>15840</v>
      </c>
      <c r="N4755" s="6">
        <f>IF(AND(D4755&lt;=TOTAL_BEDS,J4755&lt;=TEMP_WORKER_MAX*TEMP_WORKER_HRS),1,0)</f>
        <v>1</v>
      </c>
      <c r="O4755" s="2">
        <f>L4755-M4755-K4755-FIXED_COSTS</f>
        <v>15582.826654450881</v>
      </c>
      <c r="P4755" s="2">
        <f>IF(N4755=1,O4755,"")</f>
        <v>15582.826654450881</v>
      </c>
    </row>
    <row r="4756">
      <c r="A4756" s="6">
        <v>7</v>
      </c>
      <c r="B4756" s="6">
        <v>6</v>
      </c>
      <c r="C4756" s="6">
        <v>9</v>
      </c>
      <c r="D4756" s="6">
        <f>A4756+B4756+C4756</f>
        <v>22</v>
      </c>
      <c r="E4756" s="5">
        <f>IF(A4756=0,0,A4756*LABOR_HRS_WK_TOM*SEASON_WEEKS*(1+DIM_PCT_TOM)^A4756)</f>
        <v>1227.6917730000007</v>
      </c>
      <c r="F4756" s="5">
        <f>IF(B4756=0,0,B4756*LABOR_HRS_WK_CAR*SEASON_WEEKS*(1+DIM_PCT_CAR)^B4756)</f>
        <v>208.7448152783202</v>
      </c>
      <c r="G4756" s="5">
        <f>IF(C4756=0,0,C4756*LABOR_HRS_WK_MES*SEASON_WEEKS*(1+DIM_PCT_MES)^C4756)</f>
        <v>452.90833186570273</v>
      </c>
      <c r="H4756" s="5">
        <f>E4756+F4756+G4756</f>
        <v>1889.3449201440235</v>
      </c>
      <c r="I4756" s="5">
        <f>MIN(H4756,FARMER_HRS)</f>
        <v>720</v>
      </c>
      <c r="J4756" s="5">
        <f>MAX(0,H4756-FARMER_HRS)</f>
        <v>1169.3449201440235</v>
      </c>
      <c r="K4756" s="2">
        <f>I4756*FARMER_RATE+J4756*TEMP_WORKER_RATE</f>
        <v>45301.127085833738</v>
      </c>
      <c r="L4756" s="2">
        <f>A4756*PRICE_TOM+B4756*PRICE_CAR+C4756*PRICE_MES</f>
        <v>98464</v>
      </c>
      <c r="M4756" s="2">
        <f>A4756*FERT_BED_TOM+B4756*FERT_BED_CAR+C4756*FERT_BED_MES</f>
        <v>16720</v>
      </c>
      <c r="N4756" s="6">
        <f>IF(AND(D4756&lt;=TOTAL_BEDS,J4756&lt;=TEMP_WORKER_MAX*TEMP_WORKER_HRS),1,0)</f>
        <v>1</v>
      </c>
      <c r="O4756" s="2">
        <f>L4756-M4756-K4756-FIXED_COSTS</f>
        <v>16442.872914166262</v>
      </c>
      <c r="P4756" s="2">
        <f>IF(N4756=1,O4756,"")</f>
        <v>16442.872914166262</v>
      </c>
    </row>
    <row r="4757">
      <c r="A4757" s="6">
        <v>7</v>
      </c>
      <c r="B4757" s="6">
        <v>6</v>
      </c>
      <c r="C4757" s="6">
        <v>10</v>
      </c>
      <c r="D4757" s="6">
        <f>A4757+B4757+C4757</f>
        <v>23</v>
      </c>
      <c r="E4757" s="5">
        <f>IF(A4757=0,0,A4757*LABOR_HRS_WK_TOM*SEASON_WEEKS*(1+DIM_PCT_TOM)^A4757)</f>
        <v>1227.6917730000007</v>
      </c>
      <c r="F4757" s="5">
        <f>IF(B4757=0,0,B4757*LABOR_HRS_WK_CAR*SEASON_WEEKS*(1+DIM_PCT_CAR)^B4757)</f>
        <v>208.7448152783202</v>
      </c>
      <c r="G4757" s="5">
        <f>IF(C4757=0,0,C4757*LABOR_HRS_WK_MES*SEASON_WEEKS*(1+DIM_PCT_MES)^C4757)</f>
        <v>509.52187334891551</v>
      </c>
      <c r="H4757" s="5">
        <f>E4757+F4757+G4757</f>
        <v>1945.9584616272364</v>
      </c>
      <c r="I4757" s="5">
        <f>MIN(H4757,FARMER_HRS)</f>
        <v>720</v>
      </c>
      <c r="J4757" s="5">
        <f>MAX(0,H4757-FARMER_HRS)</f>
        <v>1225.9584616272364</v>
      </c>
      <c r="K4757" s="2">
        <f>I4757*FARMER_RATE+J4757*TEMP_WORKER_RATE</f>
        <v>46284.0010699173</v>
      </c>
      <c r="L4757" s="2">
        <f>A4757*PRICE_TOM+B4757*PRICE_CAR+C4757*PRICE_MES</f>
        <v>101164</v>
      </c>
      <c r="M4757" s="2">
        <f>A4757*FERT_BED_TOM+B4757*FERT_BED_CAR+C4757*FERT_BED_MES</f>
        <v>17600</v>
      </c>
      <c r="N4757" s="6">
        <f>IF(AND(D4757&lt;=TOTAL_BEDS,J4757&lt;=TEMP_WORKER_MAX*TEMP_WORKER_HRS),1,0)</f>
        <v>1</v>
      </c>
      <c r="O4757" s="2">
        <f>L4757-M4757-K4757-FIXED_COSTS</f>
        <v>17279.9989300827</v>
      </c>
      <c r="P4757" s="2">
        <f>IF(N4757=1,O4757,"")</f>
        <v>17279.9989300827</v>
      </c>
    </row>
    <row r="4758">
      <c r="A4758" s="6">
        <v>7</v>
      </c>
      <c r="B4758" s="6">
        <v>6</v>
      </c>
      <c r="C4758" s="6">
        <v>11</v>
      </c>
      <c r="D4758" s="6">
        <f>A4758+B4758+C4758</f>
        <v>24</v>
      </c>
      <c r="E4758" s="5">
        <f>IF(A4758=0,0,A4758*LABOR_HRS_WK_TOM*SEASON_WEEKS*(1+DIM_PCT_TOM)^A4758)</f>
        <v>1227.6917730000007</v>
      </c>
      <c r="F4758" s="5">
        <f>IF(B4758=0,0,B4758*LABOR_HRS_WK_CAR*SEASON_WEEKS*(1+DIM_PCT_CAR)^B4758)</f>
        <v>208.7448152783202</v>
      </c>
      <c r="G4758" s="5">
        <f>IF(C4758=0,0,C4758*LABOR_HRS_WK_MES*SEASON_WEEKS*(1+DIM_PCT_MES)^C4758)</f>
        <v>567.47998644235463</v>
      </c>
      <c r="H4758" s="5">
        <f>E4758+F4758+G4758</f>
        <v>2003.9165747206755</v>
      </c>
      <c r="I4758" s="5">
        <f>MIN(H4758,FARMER_HRS)</f>
        <v>720</v>
      </c>
      <c r="J4758" s="5">
        <f>MAX(0,H4758-FARMER_HRS)</f>
        <v>1283.9165747206755</v>
      </c>
      <c r="K4758" s="2">
        <f>I4758*FARMER_RATE+J4758*TEMP_WORKER_RATE</f>
        <v>47290.218311122837</v>
      </c>
      <c r="L4758" s="2">
        <f>A4758*PRICE_TOM+B4758*PRICE_CAR+C4758*PRICE_MES</f>
        <v>103864</v>
      </c>
      <c r="M4758" s="2">
        <f>A4758*FERT_BED_TOM+B4758*FERT_BED_CAR+C4758*FERT_BED_MES</f>
        <v>18480</v>
      </c>
      <c r="N4758" s="6">
        <f>IF(AND(D4758&lt;=TOTAL_BEDS,J4758&lt;=TEMP_WORKER_MAX*TEMP_WORKER_HRS),1,0)</f>
        <v>1</v>
      </c>
      <c r="O4758" s="2">
        <f>L4758-M4758-K4758-FIXED_COSTS</f>
        <v>18093.781688877163</v>
      </c>
      <c r="P4758" s="2">
        <f>IF(N4758=1,O4758,"")</f>
        <v>18093.781688877163</v>
      </c>
    </row>
    <row r="4759">
      <c r="A4759" s="6">
        <v>7</v>
      </c>
      <c r="B4759" s="6">
        <v>6</v>
      </c>
      <c r="C4759" s="6">
        <v>12</v>
      </c>
      <c r="D4759" s="6">
        <f>A4759+B4759+C4759</f>
        <v>25</v>
      </c>
      <c r="E4759" s="5">
        <f>IF(A4759=0,0,A4759*LABOR_HRS_WK_TOM*SEASON_WEEKS*(1+DIM_PCT_TOM)^A4759)</f>
        <v>1227.6917730000007</v>
      </c>
      <c r="F4759" s="5">
        <f>IF(B4759=0,0,B4759*LABOR_HRS_WK_CAR*SEASON_WEEKS*(1+DIM_PCT_CAR)^B4759)</f>
        <v>208.7448152783202</v>
      </c>
      <c r="G4759" s="5">
        <f>IF(C4759=0,0,C4759*LABOR_HRS_WK_MES*SEASON_WEEKS*(1+DIM_PCT_MES)^C4759)</f>
        <v>626.807439570419</v>
      </c>
      <c r="H4759" s="5">
        <f>E4759+F4759+G4759</f>
        <v>2063.2440278487397</v>
      </c>
      <c r="I4759" s="5">
        <f>MIN(H4759,FARMER_HRS)</f>
        <v>720</v>
      </c>
      <c r="J4759" s="5">
        <f>MAX(0,H4759-FARMER_HRS)</f>
        <v>1343.2440278487397</v>
      </c>
      <c r="K4759" s="2">
        <f>I4759*FARMER_RATE+J4759*TEMP_WORKER_RATE</f>
        <v>48320.2088168184</v>
      </c>
      <c r="L4759" s="2">
        <f>A4759*PRICE_TOM+B4759*PRICE_CAR+C4759*PRICE_MES</f>
        <v>106564</v>
      </c>
      <c r="M4759" s="2">
        <f>A4759*FERT_BED_TOM+B4759*FERT_BED_CAR+C4759*FERT_BED_MES</f>
        <v>19360</v>
      </c>
      <c r="N4759" s="6">
        <f>IF(AND(D4759&lt;=TOTAL_BEDS,J4759&lt;=TEMP_WORKER_MAX*TEMP_WORKER_HRS),1,0)</f>
        <v>1</v>
      </c>
      <c r="O4759" s="2">
        <f>L4759-M4759-K4759-FIXED_COSTS</f>
        <v>18883.7911831816</v>
      </c>
      <c r="P4759" s="2">
        <f>IF(N4759=1,O4759,"")</f>
        <v>18883.7911831816</v>
      </c>
    </row>
    <row r="4760">
      <c r="A4760" s="6">
        <v>7</v>
      </c>
      <c r="B4760" s="6">
        <v>6</v>
      </c>
      <c r="C4760" s="6">
        <v>13</v>
      </c>
      <c r="D4760" s="6">
        <f>A4760+B4760+C4760</f>
        <v>26</v>
      </c>
      <c r="E4760" s="5">
        <f>IF(A4760=0,0,A4760*LABOR_HRS_WK_TOM*SEASON_WEEKS*(1+DIM_PCT_TOM)^A4760)</f>
        <v>1227.6917730000007</v>
      </c>
      <c r="F4760" s="5">
        <f>IF(B4760=0,0,B4760*LABOR_HRS_WK_CAR*SEASON_WEEKS*(1+DIM_PCT_CAR)^B4760)</f>
        <v>208.7448152783202</v>
      </c>
      <c r="G4760" s="5">
        <f>IF(C4760=0,0,C4760*LABOR_HRS_WK_MES*SEASON_WEEKS*(1+DIM_PCT_MES)^C4760)</f>
        <v>687.52941027880331</v>
      </c>
      <c r="H4760" s="5">
        <f>E4760+F4760+G4760</f>
        <v>2123.9659985571243</v>
      </c>
      <c r="I4760" s="5">
        <f>MIN(H4760,FARMER_HRS)</f>
        <v>720</v>
      </c>
      <c r="J4760" s="5">
        <f>MAX(0,H4760-FARMER_HRS)</f>
        <v>1403.9659985571243</v>
      </c>
      <c r="K4760" s="2">
        <f>I4760*FARMER_RATE+J4760*TEMP_WORKER_RATE</f>
        <v>49374.4096971723</v>
      </c>
      <c r="L4760" s="2">
        <f>A4760*PRICE_TOM+B4760*PRICE_CAR+C4760*PRICE_MES</f>
        <v>109264</v>
      </c>
      <c r="M4760" s="2">
        <f>A4760*FERT_BED_TOM+B4760*FERT_BED_CAR+C4760*FERT_BED_MES</f>
        <v>20240</v>
      </c>
      <c r="N4760" s="6">
        <f>IF(AND(D4760&lt;=TOTAL_BEDS,J4760&lt;=TEMP_WORKER_MAX*TEMP_WORKER_HRS),1,0)</f>
        <v>1</v>
      </c>
      <c r="O4760" s="2">
        <f>L4760-M4760-K4760-FIXED_COSTS</f>
        <v>19649.590302827703</v>
      </c>
      <c r="P4760" s="2">
        <f>IF(N4760=1,O4760,"")</f>
        <v>19649.590302827703</v>
      </c>
    </row>
    <row r="4761">
      <c r="A4761" s="6">
        <v>7</v>
      </c>
      <c r="B4761" s="6">
        <v>6</v>
      </c>
      <c r="C4761" s="6">
        <v>14</v>
      </c>
      <c r="D4761" s="6">
        <f>A4761+B4761+C4761</f>
        <v>27</v>
      </c>
      <c r="E4761" s="5">
        <f>IF(A4761=0,0,A4761*LABOR_HRS_WK_TOM*SEASON_WEEKS*(1+DIM_PCT_TOM)^A4761)</f>
        <v>1227.6917730000007</v>
      </c>
      <c r="F4761" s="5">
        <f>IF(B4761=0,0,B4761*LABOR_HRS_WK_CAR*SEASON_WEEKS*(1+DIM_PCT_CAR)^B4761)</f>
        <v>208.7448152783202</v>
      </c>
      <c r="G4761" s="5">
        <f>IF(C4761=0,0,C4761*LABOR_HRS_WK_MES*SEASON_WEEKS*(1+DIM_PCT_MES)^C4761)</f>
        <v>749.67149159246435</v>
      </c>
      <c r="H4761" s="5">
        <f>E4761+F4761+G4761</f>
        <v>2186.1080798707853</v>
      </c>
      <c r="I4761" s="5">
        <f>MIN(H4761,FARMER_HRS)</f>
        <v>720</v>
      </c>
      <c r="J4761" s="5">
        <f>MAX(0,H4761-FARMER_HRS)</f>
        <v>1466.1080798707853</v>
      </c>
      <c r="K4761" s="2">
        <f>I4761*FARMER_RATE+J4761*TEMP_WORKER_RATE</f>
        <v>50453.265275534468</v>
      </c>
      <c r="L4761" s="2">
        <f>A4761*PRICE_TOM+B4761*PRICE_CAR+C4761*PRICE_MES</f>
        <v>111964</v>
      </c>
      <c r="M4761" s="2">
        <f>A4761*FERT_BED_TOM+B4761*FERT_BED_CAR+C4761*FERT_BED_MES</f>
        <v>21120</v>
      </c>
      <c r="N4761" s="6">
        <f>IF(AND(D4761&lt;=TOTAL_BEDS,J4761&lt;=TEMP_WORKER_MAX*TEMP_WORKER_HRS),1,0)</f>
        <v>1</v>
      </c>
      <c r="O4761" s="2">
        <f>L4761-M4761-K4761-FIXED_COSTS</f>
        <v>20390.734724465532</v>
      </c>
      <c r="P4761" s="2">
        <f>IF(N4761=1,O4761,"")</f>
        <v>20390.734724465532</v>
      </c>
    </row>
    <row r="4762">
      <c r="A4762" s="6">
        <v>7</v>
      </c>
      <c r="B4762" s="6">
        <v>6</v>
      </c>
      <c r="C4762" s="6">
        <v>15</v>
      </c>
      <c r="D4762" s="6">
        <f>A4762+B4762+C4762</f>
        <v>28</v>
      </c>
      <c r="E4762" s="5">
        <f>IF(A4762=0,0,A4762*LABOR_HRS_WK_TOM*SEASON_WEEKS*(1+DIM_PCT_TOM)^A4762)</f>
        <v>1227.6917730000007</v>
      </c>
      <c r="F4762" s="5">
        <f>IF(B4762=0,0,B4762*LABOR_HRS_WK_CAR*SEASON_WEEKS*(1+DIM_PCT_CAR)^B4762)</f>
        <v>208.7448152783202</v>
      </c>
      <c r="G4762" s="5">
        <f>IF(C4762=0,0,C4762*LABOR_HRS_WK_MES*SEASON_WEEKS*(1+DIM_PCT_MES)^C4762)</f>
        <v>813.25969846861074</v>
      </c>
      <c r="H4762" s="5">
        <f>E4762+F4762+G4762</f>
        <v>2249.6962867469315</v>
      </c>
      <c r="I4762" s="5">
        <f>MIN(H4762,FARMER_HRS)</f>
        <v>720</v>
      </c>
      <c r="J4762" s="5">
        <f>MAX(0,H4762-FARMER_HRS)</f>
        <v>1529.6962867469315</v>
      </c>
      <c r="K4762" s="2">
        <f>I4762*FARMER_RATE+J4762*TEMP_WORKER_RATE</f>
        <v>51557.227200467561</v>
      </c>
      <c r="L4762" s="2">
        <f>A4762*PRICE_TOM+B4762*PRICE_CAR+C4762*PRICE_MES</f>
        <v>114664</v>
      </c>
      <c r="M4762" s="2">
        <f>A4762*FERT_BED_TOM+B4762*FERT_BED_CAR+C4762*FERT_BED_MES</f>
        <v>22000</v>
      </c>
      <c r="N4762" s="6">
        <f>IF(AND(D4762&lt;=TOTAL_BEDS,J4762&lt;=TEMP_WORKER_MAX*TEMP_WORKER_HRS),1,0)</f>
        <v>1</v>
      </c>
      <c r="O4762" s="2">
        <f>L4762-M4762-K4762-FIXED_COSTS</f>
        <v>21106.772799532439</v>
      </c>
      <c r="P4762" s="2">
        <f>IF(N4762=1,O4762,"")</f>
        <v>21106.772799532439</v>
      </c>
    </row>
    <row r="4763">
      <c r="A4763" s="6">
        <v>7</v>
      </c>
      <c r="B4763" s="6">
        <v>6</v>
      </c>
      <c r="C4763" s="6">
        <v>16</v>
      </c>
      <c r="D4763" s="6">
        <f>A4763+B4763+C4763</f>
        <v>29</v>
      </c>
      <c r="E4763" s="5">
        <f>IF(A4763=0,0,A4763*LABOR_HRS_WK_TOM*SEASON_WEEKS*(1+DIM_PCT_TOM)^A4763)</f>
        <v>1227.6917730000007</v>
      </c>
      <c r="F4763" s="5">
        <f>IF(B4763=0,0,B4763*LABOR_HRS_WK_CAR*SEASON_WEEKS*(1+DIM_PCT_CAR)^B4763)</f>
        <v>208.7448152783202</v>
      </c>
      <c r="G4763" s="5">
        <f>IF(C4763=0,0,C4763*LABOR_HRS_WK_MES*SEASON_WEEKS*(1+DIM_PCT_MES)^C4763)</f>
        <v>878.32047434609967</v>
      </c>
      <c r="H4763" s="5">
        <f>E4763+F4763+G4763</f>
        <v>2314.7570626244205</v>
      </c>
      <c r="I4763" s="5">
        <f>MIN(H4763,FARMER_HRS)</f>
        <v>720</v>
      </c>
      <c r="J4763" s="5">
        <f>MAX(0,H4763-FARMER_HRS)</f>
        <v>1594.7570626244205</v>
      </c>
      <c r="K4763" s="2">
        <f>I4763*FARMER_RATE+J4763*TEMP_WORKER_RATE</f>
        <v>52686.754559451743</v>
      </c>
      <c r="L4763" s="2">
        <f>A4763*PRICE_TOM+B4763*PRICE_CAR+C4763*PRICE_MES</f>
        <v>117364</v>
      </c>
      <c r="M4763" s="2">
        <f>A4763*FERT_BED_TOM+B4763*FERT_BED_CAR+C4763*FERT_BED_MES</f>
        <v>22880</v>
      </c>
      <c r="N4763" s="6">
        <f>IF(AND(D4763&lt;=TOTAL_BEDS,J4763&lt;=TEMP_WORKER_MAX*TEMP_WORKER_HRS),1,0)</f>
        <v>1</v>
      </c>
      <c r="O4763" s="2">
        <f>L4763-M4763-K4763-FIXED_COSTS</f>
        <v>21797.245440548257</v>
      </c>
      <c r="P4763" s="2">
        <f>IF(N4763=1,O4763,"")</f>
        <v>21797.245440548257</v>
      </c>
    </row>
    <row r="4764">
      <c r="A4764" s="6">
        <v>7</v>
      </c>
      <c r="B4764" s="6">
        <v>6</v>
      </c>
      <c r="C4764" s="6">
        <v>17</v>
      </c>
      <c r="D4764" s="6">
        <f>A4764+B4764+C4764</f>
        <v>30</v>
      </c>
      <c r="E4764" s="5">
        <f>IF(A4764=0,0,A4764*LABOR_HRS_WK_TOM*SEASON_WEEKS*(1+DIM_PCT_TOM)^A4764)</f>
        <v>1227.6917730000007</v>
      </c>
      <c r="F4764" s="5">
        <f>IF(B4764=0,0,B4764*LABOR_HRS_WK_CAR*SEASON_WEEKS*(1+DIM_PCT_CAR)^B4764)</f>
        <v>208.7448152783202</v>
      </c>
      <c r="G4764" s="5">
        <f>IF(C4764=0,0,C4764*LABOR_HRS_WK_MES*SEASON_WEEKS*(1+DIM_PCT_MES)^C4764)</f>
        <v>944.88069779263992</v>
      </c>
      <c r="H4764" s="5">
        <f>E4764+F4764+G4764</f>
        <v>2381.317286070961</v>
      </c>
      <c r="I4764" s="5">
        <f>MIN(H4764,FARMER_HRS)</f>
        <v>720</v>
      </c>
      <c r="J4764" s="5">
        <f>MAX(0,H4764-FARMER_HRS)</f>
        <v>1661.317286070961</v>
      </c>
      <c r="K4764" s="2">
        <f>I4764*FARMER_RATE+J4764*TEMP_WORKER_RATE</f>
        <v>53842.313994287513</v>
      </c>
      <c r="L4764" s="2">
        <f>A4764*PRICE_TOM+B4764*PRICE_CAR+C4764*PRICE_MES</f>
        <v>120064</v>
      </c>
      <c r="M4764" s="2">
        <f>A4764*FERT_BED_TOM+B4764*FERT_BED_CAR+C4764*FERT_BED_MES</f>
        <v>23760</v>
      </c>
      <c r="N4764" s="6">
        <f>IF(AND(D4764&lt;=TOTAL_BEDS,J4764&lt;=TEMP_WORKER_MAX*TEMP_WORKER_HRS),1,0)</f>
        <v>1</v>
      </c>
      <c r="O4764" s="2">
        <f>L4764-M4764-K4764-FIXED_COSTS</f>
        <v>22461.686005712487</v>
      </c>
      <c r="P4764" s="2">
        <f>IF(N4764=1,O4764,"")</f>
        <v>22461.686005712487</v>
      </c>
    </row>
    <row r="4765">
      <c r="A4765" s="6">
        <v>7</v>
      </c>
      <c r="B4765" s="6">
        <v>6</v>
      </c>
      <c r="C4765" s="6">
        <v>18</v>
      </c>
      <c r="D4765" s="6">
        <f>A4765+B4765+C4765</f>
        <v>31</v>
      </c>
      <c r="E4765" s="5">
        <f>IF(A4765=0,0,A4765*LABOR_HRS_WK_TOM*SEASON_WEEKS*(1+DIM_PCT_TOM)^A4765)</f>
        <v>1227.6917730000007</v>
      </c>
      <c r="F4765" s="5">
        <f>IF(B4765=0,0,B4765*LABOR_HRS_WK_CAR*SEASON_WEEKS*(1+DIM_PCT_CAR)^B4765)</f>
        <v>208.7448152783202</v>
      </c>
      <c r="G4765" s="5">
        <f>IF(C4765=0,0,C4765*LABOR_HRS_WK_MES*SEASON_WEEKS*(1+DIM_PCT_MES)^C4765)</f>
        <v>1012.9676892512272</v>
      </c>
      <c r="H4765" s="5">
        <f>E4765+F4765+G4765</f>
        <v>2449.4042775295479</v>
      </c>
      <c r="I4765" s="5">
        <f>MIN(H4765,FARMER_HRS)</f>
        <v>720</v>
      </c>
      <c r="J4765" s="5">
        <f>MAX(0,H4765-FARMER_HRS)</f>
        <v>1729.4042775295479</v>
      </c>
      <c r="K4765" s="2">
        <f>I4765*FARMER_RATE+J4765*TEMP_WORKER_RATE</f>
        <v>55024.379818221321</v>
      </c>
      <c r="L4765" s="2">
        <f>A4765*PRICE_TOM+B4765*PRICE_CAR+C4765*PRICE_MES</f>
        <v>122764</v>
      </c>
      <c r="M4765" s="2">
        <f>A4765*FERT_BED_TOM+B4765*FERT_BED_CAR+C4765*FERT_BED_MES</f>
        <v>24640</v>
      </c>
      <c r="N4765" s="6">
        <f>IF(AND(D4765&lt;=TOTAL_BEDS,J4765&lt;=TEMP_WORKER_MAX*TEMP_WORKER_HRS),1,0)</f>
        <v>1</v>
      </c>
      <c r="O4765" s="2">
        <f>L4765-M4765-K4765-FIXED_COSTS</f>
        <v>23099.620181778679</v>
      </c>
      <c r="P4765" s="2">
        <f>IF(N4765=1,O4765,"")</f>
        <v>23099.620181778679</v>
      </c>
    </row>
    <row r="4766">
      <c r="A4766" s="6">
        <v>7</v>
      </c>
      <c r="B4766" s="6">
        <v>6</v>
      </c>
      <c r="C4766" s="6">
        <v>19</v>
      </c>
      <c r="D4766" s="6">
        <f>A4766+B4766+C4766</f>
        <v>32</v>
      </c>
      <c r="E4766" s="5">
        <f>IF(A4766=0,0,A4766*LABOR_HRS_WK_TOM*SEASON_WEEKS*(1+DIM_PCT_TOM)^A4766)</f>
        <v>1227.6917730000007</v>
      </c>
      <c r="F4766" s="5">
        <f>IF(B4766=0,0,B4766*LABOR_HRS_WK_CAR*SEASON_WEEKS*(1+DIM_PCT_CAR)^B4766)</f>
        <v>208.7448152783202</v>
      </c>
      <c r="G4766" s="5">
        <f>IF(C4766=0,0,C4766*LABOR_HRS_WK_MES*SEASON_WEEKS*(1+DIM_PCT_MES)^C4766)</f>
        <v>1082.6092178872491</v>
      </c>
      <c r="H4766" s="5">
        <f>E4766+F4766+G4766</f>
        <v>2519.04580616557</v>
      </c>
      <c r="I4766" s="5">
        <f>MIN(H4766,FARMER_HRS)</f>
        <v>720</v>
      </c>
      <c r="J4766" s="5">
        <f>MAX(0,H4766-FARMER_HRS)</f>
        <v>1799.04580616557</v>
      </c>
      <c r="K4766" s="2">
        <f>I4766*FARMER_RATE+J4766*TEMP_WORKER_RATE</f>
        <v>56233.434134818919</v>
      </c>
      <c r="L4766" s="2">
        <f>A4766*PRICE_TOM+B4766*PRICE_CAR+C4766*PRICE_MES</f>
        <v>125464</v>
      </c>
      <c r="M4766" s="2">
        <f>A4766*FERT_BED_TOM+B4766*FERT_BED_CAR+C4766*FERT_BED_MES</f>
        <v>25520</v>
      </c>
      <c r="N4766" s="6">
        <f>IF(AND(D4766&lt;=TOTAL_BEDS,J4766&lt;=TEMP_WORKER_MAX*TEMP_WORKER_HRS),1,0)</f>
        <v>1</v>
      </c>
      <c r="O4766" s="2">
        <f>L4766-M4766-K4766-FIXED_COSTS</f>
        <v>23710.565865181081</v>
      </c>
      <c r="P4766" s="2">
        <f>IF(N4766=1,O4766,"")</f>
        <v>23710.565865181081</v>
      </c>
    </row>
    <row r="4767">
      <c r="A4767" s="6">
        <v>7</v>
      </c>
      <c r="B4767" s="6">
        <v>6</v>
      </c>
      <c r="C4767" s="6">
        <v>20</v>
      </c>
      <c r="D4767" s="6">
        <f>A4767+B4767+C4767</f>
        <v>33</v>
      </c>
      <c r="E4767" s="5">
        <f>IF(A4767=0,0,A4767*LABOR_HRS_WK_TOM*SEASON_WEEKS*(1+DIM_PCT_TOM)^A4767)</f>
        <v>1227.6917730000007</v>
      </c>
      <c r="F4767" s="5">
        <f>IF(B4767=0,0,B4767*LABOR_HRS_WK_CAR*SEASON_WEEKS*(1+DIM_PCT_CAR)^B4767)</f>
        <v>208.7448152783202</v>
      </c>
      <c r="G4767" s="5">
        <f>IF(C4767=0,0,C4767*LABOR_HRS_WK_MES*SEASON_WEEKS*(1+DIM_PCT_MES)^C4767)</f>
        <v>1153.8335085377259</v>
      </c>
      <c r="H4767" s="5">
        <f>E4767+F4767+G4767</f>
        <v>2590.270096816047</v>
      </c>
      <c r="I4767" s="5">
        <f>MIN(H4767,FARMER_HRS)</f>
        <v>720</v>
      </c>
      <c r="J4767" s="5">
        <f>MAX(0,H4767-FARMER_HRS)</f>
        <v>1870.270096816047</v>
      </c>
      <c r="K4767" s="2">
        <f>I4767*FARMER_RATE+J4767*TEMP_WORKER_RATE</f>
        <v>57469.966958611927</v>
      </c>
      <c r="L4767" s="2">
        <f>A4767*PRICE_TOM+B4767*PRICE_CAR+C4767*PRICE_MES</f>
        <v>128164</v>
      </c>
      <c r="M4767" s="2">
        <f>A4767*FERT_BED_TOM+B4767*FERT_BED_CAR+C4767*FERT_BED_MES</f>
        <v>26400</v>
      </c>
      <c r="N4767" s="6">
        <f>IF(AND(D4767&lt;=TOTAL_BEDS,J4767&lt;=TEMP_WORKER_MAX*TEMP_WORKER_HRS),1,0)</f>
        <v>1</v>
      </c>
      <c r="O4767" s="2">
        <f>L4767-M4767-K4767-FIXED_COSTS</f>
        <v>24294.033041388073</v>
      </c>
      <c r="P4767" s="2">
        <f>IF(N4767=1,O4767,"")</f>
        <v>24294.033041388073</v>
      </c>
    </row>
    <row r="4768">
      <c r="A4768" s="6">
        <v>7</v>
      </c>
      <c r="B4768" s="6">
        <v>6</v>
      </c>
      <c r="C4768" s="6">
        <v>21</v>
      </c>
      <c r="D4768" s="6">
        <f>A4768+B4768+C4768</f>
        <v>34</v>
      </c>
      <c r="E4768" s="5">
        <f>IF(A4768=0,0,A4768*LABOR_HRS_WK_TOM*SEASON_WEEKS*(1+DIM_PCT_TOM)^A4768)</f>
        <v>1227.6917730000007</v>
      </c>
      <c r="F4768" s="5">
        <f>IF(B4768=0,0,B4768*LABOR_HRS_WK_CAR*SEASON_WEEKS*(1+DIM_PCT_CAR)^B4768)</f>
        <v>208.7448152783202</v>
      </c>
      <c r="G4768" s="5">
        <f>IF(C4768=0,0,C4768*LABOR_HRS_WK_MES*SEASON_WEEKS*(1+DIM_PCT_MES)^C4768)</f>
        <v>1226.6692487641699</v>
      </c>
      <c r="H4768" s="5">
        <f>E4768+F4768+G4768</f>
        <v>2663.1058370424907</v>
      </c>
      <c r="I4768" s="5">
        <f>MIN(H4768,FARMER_HRS)</f>
        <v>720</v>
      </c>
      <c r="J4768" s="5">
        <f>MAX(0,H4768-FARMER_HRS)</f>
        <v>1943.1058370424907</v>
      </c>
      <c r="K4768" s="2">
        <f>I4768*FARMER_RATE+J4768*TEMP_WORKER_RATE</f>
        <v>58734.476337543245</v>
      </c>
      <c r="L4768" s="2">
        <f>A4768*PRICE_TOM+B4768*PRICE_CAR+C4768*PRICE_MES</f>
        <v>130864</v>
      </c>
      <c r="M4768" s="2">
        <f>A4768*FERT_BED_TOM+B4768*FERT_BED_CAR+C4768*FERT_BED_MES</f>
        <v>27280</v>
      </c>
      <c r="N4768" s="6">
        <f>IF(AND(D4768&lt;=TOTAL_BEDS,J4768&lt;=TEMP_WORKER_MAX*TEMP_WORKER_HRS),1,0)</f>
        <v>1</v>
      </c>
      <c r="O4768" s="2">
        <f>L4768-M4768-K4768-FIXED_COSTS</f>
        <v>24849.523662456755</v>
      </c>
      <c r="P4768" s="2">
        <f>IF(N4768=1,O4768,"")</f>
        <v>24849.523662456755</v>
      </c>
    </row>
    <row r="4769">
      <c r="A4769" s="6">
        <v>7</v>
      </c>
      <c r="B4769" s="6">
        <v>6</v>
      </c>
      <c r="C4769" s="6">
        <v>22</v>
      </c>
      <c r="D4769" s="6">
        <f>A4769+B4769+C4769</f>
        <v>35</v>
      </c>
      <c r="E4769" s="5">
        <f>IF(A4769=0,0,A4769*LABOR_HRS_WK_TOM*SEASON_WEEKS*(1+DIM_PCT_TOM)^A4769)</f>
        <v>1227.6917730000007</v>
      </c>
      <c r="F4769" s="5">
        <f>IF(B4769=0,0,B4769*LABOR_HRS_WK_CAR*SEASON_WEEKS*(1+DIM_PCT_CAR)^B4769)</f>
        <v>208.7448152783202</v>
      </c>
      <c r="G4769" s="5">
        <f>IF(C4769=0,0,C4769*LABOR_HRS_WK_MES*SEASON_WEEKS*(1+DIM_PCT_MES)^C4769)</f>
        <v>1301.1455960105659</v>
      </c>
      <c r="H4769" s="5">
        <f>E4769+F4769+G4769</f>
        <v>2737.5821842888868</v>
      </c>
      <c r="I4769" s="5">
        <f>MIN(H4769,FARMER_HRS)</f>
        <v>720</v>
      </c>
      <c r="J4769" s="5">
        <f>MAX(0,H4769-FARMER_HRS)</f>
        <v>2017.5821842888868</v>
      </c>
      <c r="K4769" s="2">
        <f>I4769*FARMER_RATE+J4769*TEMP_WORKER_RATE</f>
        <v>60027.468477237613</v>
      </c>
      <c r="L4769" s="2">
        <f>A4769*PRICE_TOM+B4769*PRICE_CAR+C4769*PRICE_MES</f>
        <v>133564</v>
      </c>
      <c r="M4769" s="2">
        <f>A4769*FERT_BED_TOM+B4769*FERT_BED_CAR+C4769*FERT_BED_MES</f>
        <v>28160</v>
      </c>
      <c r="N4769" s="6">
        <f>IF(AND(D4769&lt;=TOTAL_BEDS,J4769&lt;=TEMP_WORKER_MAX*TEMP_WORKER_HRS),1,0)</f>
        <v>1</v>
      </c>
      <c r="O4769" s="2">
        <f>L4769-M4769-K4769-FIXED_COSTS</f>
        <v>25376.531522762387</v>
      </c>
      <c r="P4769" s="2">
        <f>IF(N4769=1,O4769,"")</f>
        <v>25376.531522762387</v>
      </c>
    </row>
    <row r="4770">
      <c r="A4770" s="6">
        <v>7</v>
      </c>
      <c r="B4770" s="6">
        <v>6</v>
      </c>
      <c r="C4770" s="6">
        <v>23</v>
      </c>
      <c r="D4770" s="6">
        <f>A4770+B4770+C4770</f>
        <v>36</v>
      </c>
      <c r="E4770" s="5">
        <f>IF(A4770=0,0,A4770*LABOR_HRS_WK_TOM*SEASON_WEEKS*(1+DIM_PCT_TOM)^A4770)</f>
        <v>1227.6917730000007</v>
      </c>
      <c r="F4770" s="5">
        <f>IF(B4770=0,0,B4770*LABOR_HRS_WK_CAR*SEASON_WEEKS*(1+DIM_PCT_CAR)^B4770)</f>
        <v>208.7448152783202</v>
      </c>
      <c r="G4770" s="5">
        <f>IF(C4770=0,0,C4770*LABOR_HRS_WK_MES*SEASON_WEEKS*(1+DIM_PCT_MES)^C4770)</f>
        <v>1377.2921848680023</v>
      </c>
      <c r="H4770" s="5">
        <f>E4770+F4770+G4770</f>
        <v>2813.728773146323</v>
      </c>
      <c r="I4770" s="5">
        <f>MIN(H4770,FARMER_HRS)</f>
        <v>720</v>
      </c>
      <c r="J4770" s="5">
        <f>MAX(0,H4770-FARMER_HRS)</f>
        <v>2093.728773146323</v>
      </c>
      <c r="K4770" s="2">
        <f>I4770*FARMER_RATE+J4770*TEMP_WORKER_RATE</f>
        <v>61349.45786712366</v>
      </c>
      <c r="L4770" s="2">
        <f>A4770*PRICE_TOM+B4770*PRICE_CAR+C4770*PRICE_MES</f>
        <v>136264</v>
      </c>
      <c r="M4770" s="2">
        <f>A4770*FERT_BED_TOM+B4770*FERT_BED_CAR+C4770*FERT_BED_MES</f>
        <v>29040</v>
      </c>
      <c r="N4770" s="6">
        <f>IF(AND(D4770&lt;=TOTAL_BEDS,J4770&lt;=TEMP_WORKER_MAX*TEMP_WORKER_HRS),1,0)</f>
        <v>1</v>
      </c>
      <c r="O4770" s="2">
        <f>L4770-M4770-K4770-FIXED_COSTS</f>
        <v>25874.54213287634</v>
      </c>
      <c r="P4770" s="2">
        <f>IF(N4770=1,O4770,"")</f>
        <v>25874.54213287634</v>
      </c>
    </row>
    <row r="4771">
      <c r="A4771" s="6">
        <v>7</v>
      </c>
      <c r="B4771" s="6">
        <v>6</v>
      </c>
      <c r="C4771" s="6">
        <v>24</v>
      </c>
      <c r="D4771" s="6">
        <f>A4771+B4771+C4771</f>
        <v>37</v>
      </c>
      <c r="E4771" s="5">
        <f>IF(A4771=0,0,A4771*LABOR_HRS_WK_TOM*SEASON_WEEKS*(1+DIM_PCT_TOM)^A4771)</f>
        <v>1227.6917730000007</v>
      </c>
      <c r="F4771" s="5">
        <f>IF(B4771=0,0,B4771*LABOR_HRS_WK_CAR*SEASON_WEEKS*(1+DIM_PCT_CAR)^B4771)</f>
        <v>208.7448152783202</v>
      </c>
      <c r="G4771" s="5">
        <f>IF(C4771=0,0,C4771*LABOR_HRS_WK_MES*SEASON_WEEKS*(1+DIM_PCT_MES)^C4771)</f>
        <v>1455.139134447498</v>
      </c>
      <c r="H4771" s="5">
        <f>E4771+F4771+G4771</f>
        <v>2891.5757227258191</v>
      </c>
      <c r="I4771" s="5">
        <f>MIN(H4771,FARMER_HRS)</f>
        <v>720</v>
      </c>
      <c r="J4771" s="5">
        <f>MAX(0,H4771-FARMER_HRS)</f>
        <v>2171.5757227258191</v>
      </c>
      <c r="K4771" s="2">
        <f>I4771*FARMER_RATE+J4771*TEMP_WORKER_RATE</f>
        <v>62700.967408434357</v>
      </c>
      <c r="L4771" s="2">
        <f>A4771*PRICE_TOM+B4771*PRICE_CAR+C4771*PRICE_MES</f>
        <v>138964</v>
      </c>
      <c r="M4771" s="2">
        <f>A4771*FERT_BED_TOM+B4771*FERT_BED_CAR+C4771*FERT_BED_MES</f>
        <v>29920</v>
      </c>
      <c r="N4771" s="6">
        <f>IF(AND(D4771&lt;=TOTAL_BEDS,J4771&lt;=TEMP_WORKER_MAX*TEMP_WORKER_HRS),1,0)</f>
        <v>1</v>
      </c>
      <c r="O4771" s="2">
        <f>L4771-M4771-K4771-FIXED_COSTS</f>
        <v>26343.032591565643</v>
      </c>
      <c r="P4771" s="2">
        <f>IF(N4771=1,O4771,"")</f>
        <v>26343.032591565643</v>
      </c>
    </row>
    <row r="4772">
      <c r="A4772" s="6">
        <v>7</v>
      </c>
      <c r="B4772" s="6">
        <v>6</v>
      </c>
      <c r="C4772" s="6">
        <v>25</v>
      </c>
      <c r="D4772" s="6">
        <f>A4772+B4772+C4772</f>
        <v>38</v>
      </c>
      <c r="E4772" s="5">
        <f>IF(A4772=0,0,A4772*LABOR_HRS_WK_TOM*SEASON_WEEKS*(1+DIM_PCT_TOM)^A4772)</f>
        <v>1227.6917730000007</v>
      </c>
      <c r="F4772" s="5">
        <f>IF(B4772=0,0,B4772*LABOR_HRS_WK_CAR*SEASON_WEEKS*(1+DIM_PCT_CAR)^B4772)</f>
        <v>208.7448152783202</v>
      </c>
      <c r="G4772" s="5">
        <f>IF(C4772=0,0,C4772*LABOR_HRS_WK_MES*SEASON_WEEKS*(1+DIM_PCT_MES)^C4772)</f>
        <v>1534.7170558625955</v>
      </c>
      <c r="H4772" s="5">
        <f>E4772+F4772+G4772</f>
        <v>2971.1536441409162</v>
      </c>
      <c r="I4772" s="5">
        <f>MIN(H4772,FARMER_HRS)</f>
        <v>720</v>
      </c>
      <c r="J4772" s="5">
        <f>MAX(0,H4772-FARMER_HRS)</f>
        <v>2251.1536441409162</v>
      </c>
      <c r="K4772" s="2">
        <f>I4772*FARMER_RATE+J4772*TEMP_WORKER_RATE</f>
        <v>64082.528544113127</v>
      </c>
      <c r="L4772" s="2">
        <f>A4772*PRICE_TOM+B4772*PRICE_CAR+C4772*PRICE_MES</f>
        <v>141664</v>
      </c>
      <c r="M4772" s="2">
        <f>A4772*FERT_BED_TOM+B4772*FERT_BED_CAR+C4772*FERT_BED_MES</f>
        <v>30800</v>
      </c>
      <c r="N4772" s="6">
        <f>IF(AND(D4772&lt;=TOTAL_BEDS,J4772&lt;=TEMP_WORKER_MAX*TEMP_WORKER_HRS),1,0)</f>
        <v>1</v>
      </c>
      <c r="O4772" s="2">
        <f>L4772-M4772-K4772-FIXED_COSTS</f>
        <v>26781.471455886873</v>
      </c>
      <c r="P4772" s="2">
        <f>IF(N4772=1,O4772,"")</f>
        <v>26781.471455886873</v>
      </c>
    </row>
    <row r="4773">
      <c r="A4773" s="6">
        <v>7</v>
      </c>
      <c r="B4773" s="6">
        <v>6</v>
      </c>
      <c r="C4773" s="6">
        <v>26</v>
      </c>
      <c r="D4773" s="6">
        <f>A4773+B4773+C4773</f>
        <v>39</v>
      </c>
      <c r="E4773" s="5">
        <f>IF(A4773=0,0,A4773*LABOR_HRS_WK_TOM*SEASON_WEEKS*(1+DIM_PCT_TOM)^A4773)</f>
        <v>1227.6917730000007</v>
      </c>
      <c r="F4773" s="5">
        <f>IF(B4773=0,0,B4773*LABOR_HRS_WK_CAR*SEASON_WEEKS*(1+DIM_PCT_CAR)^B4773)</f>
        <v>208.7448152783202</v>
      </c>
      <c r="G4773" s="5">
        <f>IF(C4773=0,0,C4773*LABOR_HRS_WK_MES*SEASON_WEEKS*(1+DIM_PCT_MES)^C4773)</f>
        <v>1616.0570598233128</v>
      </c>
      <c r="H4773" s="5">
        <f>E4773+F4773+G4773</f>
        <v>3052.4936481016339</v>
      </c>
      <c r="I4773" s="5">
        <f>MIN(H4773,FARMER_HRS)</f>
        <v>720</v>
      </c>
      <c r="J4773" s="5">
        <f>MAX(0,H4773-FARMER_HRS)</f>
        <v>2332.4936481016339</v>
      </c>
      <c r="K4773" s="2">
        <f>I4773*FARMER_RATE+J4773*TEMP_WORKER_RATE</f>
        <v>65494.681390653364</v>
      </c>
      <c r="L4773" s="2">
        <f>A4773*PRICE_TOM+B4773*PRICE_CAR+C4773*PRICE_MES</f>
        <v>144364</v>
      </c>
      <c r="M4773" s="2">
        <f>A4773*FERT_BED_TOM+B4773*FERT_BED_CAR+C4773*FERT_BED_MES</f>
        <v>31680</v>
      </c>
      <c r="N4773" s="6">
        <f>IF(AND(D4773&lt;=TOTAL_BEDS,J4773&lt;=TEMP_WORKER_MAX*TEMP_WORKER_HRS),1,0)</f>
        <v>1</v>
      </c>
      <c r="O4773" s="2">
        <f>L4773-M4773-K4773-FIXED_COSTS</f>
        <v>27189.318609346636</v>
      </c>
      <c r="P4773" s="2">
        <f>IF(N4773=1,O4773,"")</f>
        <v>27189.318609346636</v>
      </c>
    </row>
    <row r="4774">
      <c r="A4774" s="6">
        <v>7</v>
      </c>
      <c r="B4774" s="6">
        <v>6</v>
      </c>
      <c r="C4774" s="6">
        <v>27</v>
      </c>
      <c r="D4774" s="6">
        <f>A4774+B4774+C4774</f>
        <v>40</v>
      </c>
      <c r="E4774" s="5">
        <f>IF(A4774=0,0,A4774*LABOR_HRS_WK_TOM*SEASON_WEEKS*(1+DIM_PCT_TOM)^A4774)</f>
        <v>1227.6917730000007</v>
      </c>
      <c r="F4774" s="5">
        <f>IF(B4774=0,0,B4774*LABOR_HRS_WK_CAR*SEASON_WEEKS*(1+DIM_PCT_CAR)^B4774)</f>
        <v>208.7448152783202</v>
      </c>
      <c r="G4774" s="5">
        <f>IF(C4774=0,0,C4774*LABOR_HRS_WK_MES*SEASON_WEEKS*(1+DIM_PCT_MES)^C4774)</f>
        <v>1699.19076434307</v>
      </c>
      <c r="H4774" s="5">
        <f>E4774+F4774+G4774</f>
        <v>3135.6273526213909</v>
      </c>
      <c r="I4774" s="5">
        <f>MIN(H4774,FARMER_HRS)</f>
        <v>720</v>
      </c>
      <c r="J4774" s="5">
        <f>MAX(0,H4774-FARMER_HRS)</f>
        <v>2415.6273526213909</v>
      </c>
      <c r="K4774" s="2">
        <f>I4774*FARMER_RATE+J4774*TEMP_WORKER_RATE</f>
        <v>66937.974871899147</v>
      </c>
      <c r="L4774" s="2">
        <f>A4774*PRICE_TOM+B4774*PRICE_CAR+C4774*PRICE_MES</f>
        <v>147064</v>
      </c>
      <c r="M4774" s="2">
        <f>A4774*FERT_BED_TOM+B4774*FERT_BED_CAR+C4774*FERT_BED_MES</f>
        <v>32560</v>
      </c>
      <c r="N4774" s="6">
        <f>IF(AND(D4774&lt;=TOTAL_BEDS,J4774&lt;=TEMP_WORKER_MAX*TEMP_WORKER_HRS),1,0)</f>
        <v>1</v>
      </c>
      <c r="O4774" s="2">
        <f>L4774-M4774-K4774-FIXED_COSTS</f>
        <v>27566.025128100853</v>
      </c>
      <c r="P4774" s="2">
        <f>IF(N4774=1,O4774,"")</f>
        <v>27566.025128100853</v>
      </c>
    </row>
    <row r="4775">
      <c r="A4775" s="6">
        <v>7</v>
      </c>
      <c r="B4775" s="6">
        <v>6</v>
      </c>
      <c r="C4775" s="6">
        <v>28</v>
      </c>
      <c r="D4775" s="6">
        <f>A4775+B4775+C4775</f>
        <v>41</v>
      </c>
      <c r="E4775" s="5">
        <f>IF(A4775=0,0,A4775*LABOR_HRS_WK_TOM*SEASON_WEEKS*(1+DIM_PCT_TOM)^A4775)</f>
        <v>1227.6917730000007</v>
      </c>
      <c r="F4775" s="5">
        <f>IF(B4775=0,0,B4775*LABOR_HRS_WK_CAR*SEASON_WEEKS*(1+DIM_PCT_CAR)^B4775)</f>
        <v>208.7448152783202</v>
      </c>
      <c r="G4775" s="5">
        <f>IF(C4775=0,0,C4775*LABOR_HRS_WK_MES*SEASON_WEEKS*(1+DIM_PCT_MES)^C4775)</f>
        <v>1784.1503025602233</v>
      </c>
      <c r="H4775" s="5">
        <f>E4775+F4775+G4775</f>
        <v>3220.5868908385442</v>
      </c>
      <c r="I4775" s="5">
        <f>MIN(H4775,FARMER_HRS)</f>
        <v>720</v>
      </c>
      <c r="J4775" s="5">
        <f>MAX(0,H4775-FARMER_HRS)</f>
        <v>2500.5868908385442</v>
      </c>
      <c r="K4775" s="2">
        <f>I4775*FARMER_RATE+J4775*TEMP_WORKER_RATE</f>
        <v>68412.966854835831</v>
      </c>
      <c r="L4775" s="2">
        <f>A4775*PRICE_TOM+B4775*PRICE_CAR+C4775*PRICE_MES</f>
        <v>149764</v>
      </c>
      <c r="M4775" s="2">
        <f>A4775*FERT_BED_TOM+B4775*FERT_BED_CAR+C4775*FERT_BED_MES</f>
        <v>33440</v>
      </c>
      <c r="N4775" s="6">
        <f>IF(AND(D4775&lt;=TOTAL_BEDS,J4775&lt;=TEMP_WORKER_MAX*TEMP_WORKER_HRS),1,0)</f>
        <v>1</v>
      </c>
      <c r="O4775" s="2">
        <f>L4775-M4775-K4775-FIXED_COSTS</f>
        <v>27911.033145164169</v>
      </c>
      <c r="P4775" s="2">
        <f>IF(N4775=1,O4775,"")</f>
        <v>27911.033145164169</v>
      </c>
    </row>
    <row r="4776">
      <c r="A4776" s="6">
        <v>7</v>
      </c>
      <c r="B4776" s="6">
        <v>6</v>
      </c>
      <c r="C4776" s="6">
        <v>29</v>
      </c>
      <c r="D4776" s="6">
        <f>A4776+B4776+C4776</f>
        <v>42</v>
      </c>
      <c r="E4776" s="5">
        <f>IF(A4776=0,0,A4776*LABOR_HRS_WK_TOM*SEASON_WEEKS*(1+DIM_PCT_TOM)^A4776)</f>
        <v>1227.6917730000007</v>
      </c>
      <c r="F4776" s="5">
        <f>IF(B4776=0,0,B4776*LABOR_HRS_WK_CAR*SEASON_WEEKS*(1+DIM_PCT_CAR)^B4776)</f>
        <v>208.7448152783202</v>
      </c>
      <c r="G4776" s="5">
        <f>IF(C4776=0,0,C4776*LABOR_HRS_WK_MES*SEASON_WEEKS*(1+DIM_PCT_MES)^C4776)</f>
        <v>1870.9683306758766</v>
      </c>
      <c r="H4776" s="5">
        <f>E4776+F4776+G4776</f>
        <v>3307.4049189541975</v>
      </c>
      <c r="I4776" s="5">
        <f>MIN(H4776,FARMER_HRS)</f>
        <v>720</v>
      </c>
      <c r="J4776" s="5">
        <f>MAX(0,H4776-FARMER_HRS)</f>
        <v>2587.4049189541975</v>
      </c>
      <c r="K4776" s="2">
        <f>I4776*FARMER_RATE+J4776*TEMP_WORKER_RATE</f>
        <v>69920.224287399265</v>
      </c>
      <c r="L4776" s="2">
        <f>A4776*PRICE_TOM+B4776*PRICE_CAR+C4776*PRICE_MES</f>
        <v>152464</v>
      </c>
      <c r="M4776" s="2">
        <f>A4776*FERT_BED_TOM+B4776*FERT_BED_CAR+C4776*FERT_BED_MES</f>
        <v>34320</v>
      </c>
      <c r="N4776" s="6">
        <f>IF(AND(D4776&lt;=TOTAL_BEDS,J4776&lt;=TEMP_WORKER_MAX*TEMP_WORKER_HRS),1,0)</f>
        <v>1</v>
      </c>
      <c r="O4776" s="2">
        <f>L4776-M4776-K4776-FIXED_COSTS</f>
        <v>28223.775712600735</v>
      </c>
      <c r="P4776" s="2">
        <f>IF(N4776=1,O4776,"")</f>
        <v>28223.775712600735</v>
      </c>
    </row>
    <row r="4777">
      <c r="A4777" s="6">
        <v>7</v>
      </c>
      <c r="B4777" s="6">
        <v>6</v>
      </c>
      <c r="C4777" s="6">
        <v>30</v>
      </c>
      <c r="D4777" s="6">
        <f>A4777+B4777+C4777</f>
        <v>43</v>
      </c>
      <c r="E4777" s="5">
        <f>IF(A4777=0,0,A4777*LABOR_HRS_WK_TOM*SEASON_WEEKS*(1+DIM_PCT_TOM)^A4777)</f>
        <v>1227.6917730000007</v>
      </c>
      <c r="F4777" s="5">
        <f>IF(B4777=0,0,B4777*LABOR_HRS_WK_CAR*SEASON_WEEKS*(1+DIM_PCT_CAR)^B4777)</f>
        <v>208.7448152783202</v>
      </c>
      <c r="G4777" s="5">
        <f>IF(C4777=0,0,C4777*LABOR_HRS_WK_MES*SEASON_WEEKS*(1+DIM_PCT_MES)^C4777)</f>
        <v>1959.6780360096466</v>
      </c>
      <c r="H4777" s="5">
        <f>E4777+F4777+G4777</f>
        <v>3396.1146242879677</v>
      </c>
      <c r="I4777" s="5">
        <f>MIN(H4777,FARMER_HRS)</f>
        <v>720</v>
      </c>
      <c r="J4777" s="5">
        <f>MAX(0,H4777-FARMER_HRS)</f>
        <v>2676.1146242879677</v>
      </c>
      <c r="K4777" s="2">
        <f>I4777*FARMER_RATE+J4777*TEMP_WORKER_RATE</f>
        <v>71460.323338332761</v>
      </c>
      <c r="L4777" s="2">
        <f>A4777*PRICE_TOM+B4777*PRICE_CAR+C4777*PRICE_MES</f>
        <v>155164</v>
      </c>
      <c r="M4777" s="2">
        <f>A4777*FERT_BED_TOM+B4777*FERT_BED_CAR+C4777*FERT_BED_MES</f>
        <v>35200</v>
      </c>
      <c r="N4777" s="6">
        <f>IF(AND(D4777&lt;=TOTAL_BEDS,J4777&lt;=TEMP_WORKER_MAX*TEMP_WORKER_HRS),1,0)</f>
        <v>1</v>
      </c>
      <c r="O4777" s="2">
        <f>L4777-M4777-K4777-FIXED_COSTS</f>
        <v>28503.676661667239</v>
      </c>
      <c r="P4777" s="2">
        <f>IF(N4777=1,O4777,"")</f>
        <v>28503.676661667239</v>
      </c>
    </row>
    <row r="4778">
      <c r="A4778" s="6">
        <v>7</v>
      </c>
      <c r="B4778" s="6">
        <v>7</v>
      </c>
      <c r="C4778" s="6">
        <v>0</v>
      </c>
      <c r="D4778" s="6">
        <f>A4778+B4778+C4778</f>
        <v>14</v>
      </c>
      <c r="E4778" s="5">
        <f>IF(A4778=0,0,A4778*LABOR_HRS_WK_TOM*SEASON_WEEKS*(1+DIM_PCT_TOM)^A4778)</f>
        <v>1227.6917730000007</v>
      </c>
      <c r="F4778" s="5">
        <f>IF(B4778=0,0,B4778*LABOR_HRS_WK_CAR*SEASON_WEEKS*(1+DIM_PCT_CAR)^B4778)</f>
        <v>249.62400827032462</v>
      </c>
      <c r="G4778" s="5">
        <f>IF(C4778=0,0,C4778*LABOR_HRS_WK_MES*SEASON_WEEKS*(1+DIM_PCT_MES)^C4778)</f>
        <v>0</v>
      </c>
      <c r="H4778" s="5">
        <f>E4778+F4778+G4778</f>
        <v>1477.3157812703253</v>
      </c>
      <c r="I4778" s="5">
        <f>MIN(H4778,FARMER_HRS)</f>
        <v>720</v>
      </c>
      <c r="J4778" s="5">
        <f>MAX(0,H4778-FARMER_HRS)</f>
        <v>757.31578127032526</v>
      </c>
      <c r="K4778" s="2">
        <f>I4778*FARMER_RATE+J4778*TEMP_WORKER_RATE</f>
        <v>38147.843424832034</v>
      </c>
      <c r="L4778" s="2">
        <f>A4778*PRICE_TOM+B4778*PRICE_CAR+C4778*PRICE_MES</f>
        <v>76258</v>
      </c>
      <c r="M4778" s="2">
        <f>A4778*FERT_BED_TOM+B4778*FERT_BED_CAR+C4778*FERT_BED_MES</f>
        <v>9240</v>
      </c>
      <c r="N4778" s="6">
        <f>IF(AND(D4778&lt;=TOTAL_BEDS,J4778&lt;=TEMP_WORKER_MAX*TEMP_WORKER_HRS),1,0)</f>
        <v>1</v>
      </c>
      <c r="O4778" s="2">
        <f>L4778-M4778-K4778-FIXED_COSTS</f>
        <v>8870.1565751679664</v>
      </c>
      <c r="P4778" s="2">
        <f>IF(N4778=1,O4778,"")</f>
        <v>8870.1565751679664</v>
      </c>
    </row>
    <row r="4779">
      <c r="A4779" s="6">
        <v>7</v>
      </c>
      <c r="B4779" s="6">
        <v>7</v>
      </c>
      <c r="C4779" s="6">
        <v>1</v>
      </c>
      <c r="D4779" s="6">
        <f>A4779+B4779+C4779</f>
        <v>15</v>
      </c>
      <c r="E4779" s="5">
        <f>IF(A4779=0,0,A4779*LABOR_HRS_WK_TOM*SEASON_WEEKS*(1+DIM_PCT_TOM)^A4779)</f>
        <v>1227.6917730000007</v>
      </c>
      <c r="F4779" s="5">
        <f>IF(B4779=0,0,B4779*LABOR_HRS_WK_CAR*SEASON_WEEKS*(1+DIM_PCT_CAR)^B4779)</f>
        <v>249.62400827032462</v>
      </c>
      <c r="G4779" s="5">
        <f>IF(C4779=0,0,C4779*LABOR_HRS_WK_MES*SEASON_WEEKS*(1+DIM_PCT_MES)^C4779)</f>
        <v>45.5625</v>
      </c>
      <c r="H4779" s="5">
        <f>E4779+F4779+G4779</f>
        <v>1522.8782812703253</v>
      </c>
      <c r="I4779" s="5">
        <f>MIN(H4779,FARMER_HRS)</f>
        <v>720</v>
      </c>
      <c r="J4779" s="5">
        <f>MAX(0,H4779-FARMER_HRS)</f>
        <v>802.87828127032526</v>
      </c>
      <c r="K4779" s="2">
        <f>I4779*FARMER_RATE+J4779*TEMP_WORKER_RATE</f>
        <v>38938.859049832034</v>
      </c>
      <c r="L4779" s="2">
        <f>A4779*PRICE_TOM+B4779*PRICE_CAR+C4779*PRICE_MES</f>
        <v>78958</v>
      </c>
      <c r="M4779" s="2">
        <f>A4779*FERT_BED_TOM+B4779*FERT_BED_CAR+C4779*FERT_BED_MES</f>
        <v>10120</v>
      </c>
      <c r="N4779" s="6">
        <f>IF(AND(D4779&lt;=TOTAL_BEDS,J4779&lt;=TEMP_WORKER_MAX*TEMP_WORKER_HRS),1,0)</f>
        <v>1</v>
      </c>
      <c r="O4779" s="2">
        <f>L4779-M4779-K4779-FIXED_COSTS</f>
        <v>9899.1409501679664</v>
      </c>
      <c r="P4779" s="2">
        <f>IF(N4779=1,O4779,"")</f>
        <v>9899.1409501679664</v>
      </c>
    </row>
    <row r="4780">
      <c r="A4780" s="6">
        <v>7</v>
      </c>
      <c r="B4780" s="6">
        <v>7</v>
      </c>
      <c r="C4780" s="6">
        <v>2</v>
      </c>
      <c r="D4780" s="6">
        <f>A4780+B4780+C4780</f>
        <v>16</v>
      </c>
      <c r="E4780" s="5">
        <f>IF(A4780=0,0,A4780*LABOR_HRS_WK_TOM*SEASON_WEEKS*(1+DIM_PCT_TOM)^A4780)</f>
        <v>1227.6917730000007</v>
      </c>
      <c r="F4780" s="5">
        <f>IF(B4780=0,0,B4780*LABOR_HRS_WK_CAR*SEASON_WEEKS*(1+DIM_PCT_CAR)^B4780)</f>
        <v>249.62400827032462</v>
      </c>
      <c r="G4780" s="5">
        <f>IF(C4780=0,0,C4780*LABOR_HRS_WK_MES*SEASON_WEEKS*(1+DIM_PCT_MES)^C4780)</f>
        <v>92.2640625</v>
      </c>
      <c r="H4780" s="5">
        <f>E4780+F4780+G4780</f>
        <v>1569.5798437703252</v>
      </c>
      <c r="I4780" s="5">
        <f>MIN(H4780,FARMER_HRS)</f>
        <v>720</v>
      </c>
      <c r="J4780" s="5">
        <f>MAX(0,H4780-FARMER_HRS)</f>
        <v>849.57984377032517</v>
      </c>
      <c r="K4780" s="2">
        <f>I4780*FARMER_RATE+J4780*TEMP_WORKER_RATE</f>
        <v>39749.650065457034</v>
      </c>
      <c r="L4780" s="2">
        <f>A4780*PRICE_TOM+B4780*PRICE_CAR+C4780*PRICE_MES</f>
        <v>81658</v>
      </c>
      <c r="M4780" s="2">
        <f>A4780*FERT_BED_TOM+B4780*FERT_BED_CAR+C4780*FERT_BED_MES</f>
        <v>11000</v>
      </c>
      <c r="N4780" s="6">
        <f>IF(AND(D4780&lt;=TOTAL_BEDS,J4780&lt;=TEMP_WORKER_MAX*TEMP_WORKER_HRS),1,0)</f>
        <v>1</v>
      </c>
      <c r="O4780" s="2">
        <f>L4780-M4780-K4780-FIXED_COSTS</f>
        <v>10908.349934542966</v>
      </c>
      <c r="P4780" s="2">
        <f>IF(N4780=1,O4780,"")</f>
        <v>10908.349934542966</v>
      </c>
    </row>
    <row r="4781">
      <c r="A4781" s="6">
        <v>7</v>
      </c>
      <c r="B4781" s="6">
        <v>7</v>
      </c>
      <c r="C4781" s="6">
        <v>3</v>
      </c>
      <c r="D4781" s="6">
        <f>A4781+B4781+C4781</f>
        <v>17</v>
      </c>
      <c r="E4781" s="5">
        <f>IF(A4781=0,0,A4781*LABOR_HRS_WK_TOM*SEASON_WEEKS*(1+DIM_PCT_TOM)^A4781)</f>
        <v>1227.6917730000007</v>
      </c>
      <c r="F4781" s="5">
        <f>IF(B4781=0,0,B4781*LABOR_HRS_WK_CAR*SEASON_WEEKS*(1+DIM_PCT_CAR)^B4781)</f>
        <v>249.62400827032462</v>
      </c>
      <c r="G4781" s="5">
        <f>IF(C4781=0,0,C4781*LABOR_HRS_WK_MES*SEASON_WEEKS*(1+DIM_PCT_MES)^C4781)</f>
        <v>140.12604492187498</v>
      </c>
      <c r="H4781" s="5">
        <f>E4781+F4781+G4781</f>
        <v>1617.4418261922003</v>
      </c>
      <c r="I4781" s="5">
        <f>MIN(H4781,FARMER_HRS)</f>
        <v>720</v>
      </c>
      <c r="J4781" s="5">
        <f>MAX(0,H4781-FARMER_HRS)</f>
        <v>897.44182619220032</v>
      </c>
      <c r="K4781" s="2">
        <f>I4781*FARMER_RATE+J4781*TEMP_WORKER_RATE</f>
        <v>40580.58726028126</v>
      </c>
      <c r="L4781" s="2">
        <f>A4781*PRICE_TOM+B4781*PRICE_CAR+C4781*PRICE_MES</f>
        <v>84358</v>
      </c>
      <c r="M4781" s="2">
        <f>A4781*FERT_BED_TOM+B4781*FERT_BED_CAR+C4781*FERT_BED_MES</f>
        <v>11880</v>
      </c>
      <c r="N4781" s="6">
        <f>IF(AND(D4781&lt;=TOTAL_BEDS,J4781&lt;=TEMP_WORKER_MAX*TEMP_WORKER_HRS),1,0)</f>
        <v>1</v>
      </c>
      <c r="O4781" s="2">
        <f>L4781-M4781-K4781-FIXED_COSTS</f>
        <v>11897.41273971874</v>
      </c>
      <c r="P4781" s="2">
        <f>IF(N4781=1,O4781,"")</f>
        <v>11897.41273971874</v>
      </c>
    </row>
    <row r="4782">
      <c r="A4782" s="6">
        <v>7</v>
      </c>
      <c r="B4782" s="6">
        <v>7</v>
      </c>
      <c r="C4782" s="6">
        <v>4</v>
      </c>
      <c r="D4782" s="6">
        <f>A4782+B4782+C4782</f>
        <v>18</v>
      </c>
      <c r="E4782" s="5">
        <f>IF(A4782=0,0,A4782*LABOR_HRS_WK_TOM*SEASON_WEEKS*(1+DIM_PCT_TOM)^A4782)</f>
        <v>1227.6917730000007</v>
      </c>
      <c r="F4782" s="5">
        <f>IF(B4782=0,0,B4782*LABOR_HRS_WK_CAR*SEASON_WEEKS*(1+DIM_PCT_CAR)^B4782)</f>
        <v>249.62400827032462</v>
      </c>
      <c r="G4782" s="5">
        <f>IF(C4782=0,0,C4782*LABOR_HRS_WK_MES*SEASON_WEEKS*(1+DIM_PCT_MES)^C4782)</f>
        <v>189.17016064453119</v>
      </c>
      <c r="H4782" s="5">
        <f>E4782+F4782+G4782</f>
        <v>1666.4859419148565</v>
      </c>
      <c r="I4782" s="5">
        <f>MIN(H4782,FARMER_HRS)</f>
        <v>720</v>
      </c>
      <c r="J4782" s="5">
        <f>MAX(0,H4782-FARMER_HRS)</f>
        <v>946.48594191485654</v>
      </c>
      <c r="K4782" s="2">
        <f>I4782*FARMER_RATE+J4782*TEMP_WORKER_RATE</f>
        <v>41432.047602688486</v>
      </c>
      <c r="L4782" s="2">
        <f>A4782*PRICE_TOM+B4782*PRICE_CAR+C4782*PRICE_MES</f>
        <v>87058</v>
      </c>
      <c r="M4782" s="2">
        <f>A4782*FERT_BED_TOM+B4782*FERT_BED_CAR+C4782*FERT_BED_MES</f>
        <v>12760</v>
      </c>
      <c r="N4782" s="6">
        <f>IF(AND(D4782&lt;=TOTAL_BEDS,J4782&lt;=TEMP_WORKER_MAX*TEMP_WORKER_HRS),1,0)</f>
        <v>1</v>
      </c>
      <c r="O4782" s="2">
        <f>L4782-M4782-K4782-FIXED_COSTS</f>
        <v>12865.952397311514</v>
      </c>
      <c r="P4782" s="2">
        <f>IF(N4782=1,O4782,"")</f>
        <v>12865.952397311514</v>
      </c>
    </row>
    <row r="4783">
      <c r="A4783" s="6">
        <v>7</v>
      </c>
      <c r="B4783" s="6">
        <v>7</v>
      </c>
      <c r="C4783" s="6">
        <v>5</v>
      </c>
      <c r="D4783" s="6">
        <f>A4783+B4783+C4783</f>
        <v>19</v>
      </c>
      <c r="E4783" s="5">
        <f>IF(A4783=0,0,A4783*LABOR_HRS_WK_TOM*SEASON_WEEKS*(1+DIM_PCT_TOM)^A4783)</f>
        <v>1227.6917730000007</v>
      </c>
      <c r="F4783" s="5">
        <f>IF(B4783=0,0,B4783*LABOR_HRS_WK_CAR*SEASON_WEEKS*(1+DIM_PCT_CAR)^B4783)</f>
        <v>249.62400827032462</v>
      </c>
      <c r="G4783" s="5">
        <f>IF(C4783=0,0,C4783*LABOR_HRS_WK_MES*SEASON_WEEKS*(1+DIM_PCT_MES)^C4783)</f>
        <v>239.41848456573481</v>
      </c>
      <c r="H4783" s="5">
        <f>E4783+F4783+G4783</f>
        <v>1716.73426583606</v>
      </c>
      <c r="I4783" s="5">
        <f>MIN(H4783,FARMER_HRS)</f>
        <v>720</v>
      </c>
      <c r="J4783" s="5">
        <f>MAX(0,H4783-FARMER_HRS)</f>
        <v>996.7342658360601</v>
      </c>
      <c r="K4783" s="2">
        <f>I4783*FARMER_RATE+J4783*TEMP_WORKER_RATE</f>
        <v>42304.4143374316</v>
      </c>
      <c r="L4783" s="2">
        <f>A4783*PRICE_TOM+B4783*PRICE_CAR+C4783*PRICE_MES</f>
        <v>89758</v>
      </c>
      <c r="M4783" s="2">
        <f>A4783*FERT_BED_TOM+B4783*FERT_BED_CAR+C4783*FERT_BED_MES</f>
        <v>13640</v>
      </c>
      <c r="N4783" s="6">
        <f>IF(AND(D4783&lt;=TOTAL_BEDS,J4783&lt;=TEMP_WORKER_MAX*TEMP_WORKER_HRS),1,0)</f>
        <v>1</v>
      </c>
      <c r="O4783" s="2">
        <f>L4783-M4783-K4783-FIXED_COSTS</f>
        <v>13813.585662568403</v>
      </c>
      <c r="P4783" s="2">
        <f>IF(N4783=1,O4783,"")</f>
        <v>13813.585662568403</v>
      </c>
    </row>
    <row r="4784">
      <c r="A4784" s="6">
        <v>7</v>
      </c>
      <c r="B4784" s="6">
        <v>7</v>
      </c>
      <c r="C4784" s="6">
        <v>6</v>
      </c>
      <c r="D4784" s="6">
        <f>A4784+B4784+C4784</f>
        <v>20</v>
      </c>
      <c r="E4784" s="5">
        <f>IF(A4784=0,0,A4784*LABOR_HRS_WK_TOM*SEASON_WEEKS*(1+DIM_PCT_TOM)^A4784)</f>
        <v>1227.6917730000007</v>
      </c>
      <c r="F4784" s="5">
        <f>IF(B4784=0,0,B4784*LABOR_HRS_WK_CAR*SEASON_WEEKS*(1+DIM_PCT_CAR)^B4784)</f>
        <v>249.62400827032462</v>
      </c>
      <c r="G4784" s="5">
        <f>IF(C4784=0,0,C4784*LABOR_HRS_WK_MES*SEASON_WEEKS*(1+DIM_PCT_MES)^C4784)</f>
        <v>290.89345874736773</v>
      </c>
      <c r="H4784" s="5">
        <f>E4784+F4784+G4784</f>
        <v>1768.209240017693</v>
      </c>
      <c r="I4784" s="5">
        <f>MIN(H4784,FARMER_HRS)</f>
        <v>720</v>
      </c>
      <c r="J4784" s="5">
        <f>MAX(0,H4784-FARMER_HRS)</f>
        <v>1048.209240017693</v>
      </c>
      <c r="K4784" s="2">
        <f>I4784*FARMER_RATE+J4784*TEMP_WORKER_RATE</f>
        <v>43198.0770836405</v>
      </c>
      <c r="L4784" s="2">
        <f>A4784*PRICE_TOM+B4784*PRICE_CAR+C4784*PRICE_MES</f>
        <v>92458</v>
      </c>
      <c r="M4784" s="2">
        <f>A4784*FERT_BED_TOM+B4784*FERT_BED_CAR+C4784*FERT_BED_MES</f>
        <v>14520</v>
      </c>
      <c r="N4784" s="6">
        <f>IF(AND(D4784&lt;=TOTAL_BEDS,J4784&lt;=TEMP_WORKER_MAX*TEMP_WORKER_HRS),1,0)</f>
        <v>1</v>
      </c>
      <c r="O4784" s="2">
        <f>L4784-M4784-K4784-FIXED_COSTS</f>
        <v>14739.922916359501</v>
      </c>
      <c r="P4784" s="2">
        <f>IF(N4784=1,O4784,"")</f>
        <v>14739.922916359501</v>
      </c>
    </row>
    <row r="4785">
      <c r="A4785" s="6">
        <v>7</v>
      </c>
      <c r="B4785" s="6">
        <v>7</v>
      </c>
      <c r="C4785" s="6">
        <v>7</v>
      </c>
      <c r="D4785" s="6">
        <f>A4785+B4785+C4785</f>
        <v>21</v>
      </c>
      <c r="E4785" s="5">
        <f>IF(A4785=0,0,A4785*LABOR_HRS_WK_TOM*SEASON_WEEKS*(1+DIM_PCT_TOM)^A4785)</f>
        <v>1227.6917730000007</v>
      </c>
      <c r="F4785" s="5">
        <f>IF(B4785=0,0,B4785*LABOR_HRS_WK_CAR*SEASON_WEEKS*(1+DIM_PCT_CAR)^B4785)</f>
        <v>249.62400827032462</v>
      </c>
      <c r="G4785" s="5">
        <f>IF(C4785=0,0,C4785*LABOR_HRS_WK_MES*SEASON_WEEKS*(1+DIM_PCT_MES)^C4785)</f>
        <v>343.61789814532818</v>
      </c>
      <c r="H4785" s="5">
        <f>E4785+F4785+G4785</f>
        <v>1820.9336794156534</v>
      </c>
      <c r="I4785" s="5">
        <f>MIN(H4785,FARMER_HRS)</f>
        <v>720</v>
      </c>
      <c r="J4785" s="5">
        <f>MAX(0,H4785-FARMER_HRS)</f>
        <v>1100.9336794156534</v>
      </c>
      <c r="K4785" s="2">
        <f>I4785*FARMER_RATE+J4785*TEMP_WORKER_RATE</f>
        <v>44113.431934299537</v>
      </c>
      <c r="L4785" s="2">
        <f>A4785*PRICE_TOM+B4785*PRICE_CAR+C4785*PRICE_MES</f>
        <v>95158</v>
      </c>
      <c r="M4785" s="2">
        <f>A4785*FERT_BED_TOM+B4785*FERT_BED_CAR+C4785*FERT_BED_MES</f>
        <v>15400</v>
      </c>
      <c r="N4785" s="6">
        <f>IF(AND(D4785&lt;=TOTAL_BEDS,J4785&lt;=TEMP_WORKER_MAX*TEMP_WORKER_HRS),1,0)</f>
        <v>1</v>
      </c>
      <c r="O4785" s="2">
        <f>L4785-M4785-K4785-FIXED_COSTS</f>
        <v>15644.568065700463</v>
      </c>
      <c r="P4785" s="2">
        <f>IF(N4785=1,O4785,"")</f>
        <v>15644.568065700463</v>
      </c>
    </row>
    <row r="4786">
      <c r="A4786" s="6">
        <v>7</v>
      </c>
      <c r="B4786" s="6">
        <v>7</v>
      </c>
      <c r="C4786" s="6">
        <v>8</v>
      </c>
      <c r="D4786" s="6">
        <f>A4786+B4786+C4786</f>
        <v>22</v>
      </c>
      <c r="E4786" s="5">
        <f>IF(A4786=0,0,A4786*LABOR_HRS_WK_TOM*SEASON_WEEKS*(1+DIM_PCT_TOM)^A4786)</f>
        <v>1227.6917730000007</v>
      </c>
      <c r="F4786" s="5">
        <f>IF(B4786=0,0,B4786*LABOR_HRS_WK_CAR*SEASON_WEEKS*(1+DIM_PCT_CAR)^B4786)</f>
        <v>249.62400827032462</v>
      </c>
      <c r="G4786" s="5">
        <f>IF(C4786=0,0,C4786*LABOR_HRS_WK_MES*SEASON_WEEKS*(1+DIM_PCT_MES)^C4786)</f>
        <v>397.61499642530833</v>
      </c>
      <c r="H4786" s="5">
        <f>E4786+F4786+G4786</f>
        <v>1874.9307776956337</v>
      </c>
      <c r="I4786" s="5">
        <f>MIN(H4786,FARMER_HRS)</f>
        <v>720</v>
      </c>
      <c r="J4786" s="5">
        <f>MAX(0,H4786-FARMER_HRS)</f>
        <v>1154.9307776956337</v>
      </c>
      <c r="K4786" s="2">
        <f>I4786*FARMER_RATE+J4786*TEMP_WORKER_RATE</f>
        <v>45050.881557215864</v>
      </c>
      <c r="L4786" s="2">
        <f>A4786*PRICE_TOM+B4786*PRICE_CAR+C4786*PRICE_MES</f>
        <v>97858</v>
      </c>
      <c r="M4786" s="2">
        <f>A4786*FERT_BED_TOM+B4786*FERT_BED_CAR+C4786*FERT_BED_MES</f>
        <v>16280</v>
      </c>
      <c r="N4786" s="6">
        <f>IF(AND(D4786&lt;=TOTAL_BEDS,J4786&lt;=TEMP_WORKER_MAX*TEMP_WORKER_HRS),1,0)</f>
        <v>1</v>
      </c>
      <c r="O4786" s="2">
        <f>L4786-M4786-K4786-FIXED_COSTS</f>
        <v>16527.118442784136</v>
      </c>
      <c r="P4786" s="2">
        <f>IF(N4786=1,O4786,"")</f>
        <v>16527.118442784136</v>
      </c>
    </row>
    <row r="4787">
      <c r="A4787" s="6">
        <v>7</v>
      </c>
      <c r="B4787" s="6">
        <v>7</v>
      </c>
      <c r="C4787" s="6">
        <v>9</v>
      </c>
      <c r="D4787" s="6">
        <f>A4787+B4787+C4787</f>
        <v>23</v>
      </c>
      <c r="E4787" s="5">
        <f>IF(A4787=0,0,A4787*LABOR_HRS_WK_TOM*SEASON_WEEKS*(1+DIM_PCT_TOM)^A4787)</f>
        <v>1227.6917730000007</v>
      </c>
      <c r="F4787" s="5">
        <f>IF(B4787=0,0,B4787*LABOR_HRS_WK_CAR*SEASON_WEEKS*(1+DIM_PCT_CAR)^B4787)</f>
        <v>249.62400827032462</v>
      </c>
      <c r="G4787" s="5">
        <f>IF(C4787=0,0,C4787*LABOR_HRS_WK_MES*SEASON_WEEKS*(1+DIM_PCT_MES)^C4787)</f>
        <v>452.90833186570273</v>
      </c>
      <c r="H4787" s="5">
        <f>E4787+F4787+G4787</f>
        <v>1930.2241131360279</v>
      </c>
      <c r="I4787" s="5">
        <f>MIN(H4787,FARMER_HRS)</f>
        <v>720</v>
      </c>
      <c r="J4787" s="5">
        <f>MAX(0,H4787-FARMER_HRS)</f>
        <v>1210.2241131360279</v>
      </c>
      <c r="K4787" s="2">
        <f>I4787*FARMER_RATE+J4787*TEMP_WORKER_RATE</f>
        <v>46010.835297500482</v>
      </c>
      <c r="L4787" s="2">
        <f>A4787*PRICE_TOM+B4787*PRICE_CAR+C4787*PRICE_MES</f>
        <v>100558</v>
      </c>
      <c r="M4787" s="2">
        <f>A4787*FERT_BED_TOM+B4787*FERT_BED_CAR+C4787*FERT_BED_MES</f>
        <v>17160</v>
      </c>
      <c r="N4787" s="6">
        <f>IF(AND(D4787&lt;=TOTAL_BEDS,J4787&lt;=TEMP_WORKER_MAX*TEMP_WORKER_HRS),1,0)</f>
        <v>1</v>
      </c>
      <c r="O4787" s="2">
        <f>L4787-M4787-K4787-FIXED_COSTS</f>
        <v>17387.164702499518</v>
      </c>
      <c r="P4787" s="2">
        <f>IF(N4787=1,O4787,"")</f>
        <v>17387.164702499518</v>
      </c>
    </row>
    <row r="4788">
      <c r="A4788" s="6">
        <v>7</v>
      </c>
      <c r="B4788" s="6">
        <v>7</v>
      </c>
      <c r="C4788" s="6">
        <v>10</v>
      </c>
      <c r="D4788" s="6">
        <f>A4788+B4788+C4788</f>
        <v>24</v>
      </c>
      <c r="E4788" s="5">
        <f>IF(A4788=0,0,A4788*LABOR_HRS_WK_TOM*SEASON_WEEKS*(1+DIM_PCT_TOM)^A4788)</f>
        <v>1227.6917730000007</v>
      </c>
      <c r="F4788" s="5">
        <f>IF(B4788=0,0,B4788*LABOR_HRS_WK_CAR*SEASON_WEEKS*(1+DIM_PCT_CAR)^B4788)</f>
        <v>249.62400827032462</v>
      </c>
      <c r="G4788" s="5">
        <f>IF(C4788=0,0,C4788*LABOR_HRS_WK_MES*SEASON_WEEKS*(1+DIM_PCT_MES)^C4788)</f>
        <v>509.52187334891551</v>
      </c>
      <c r="H4788" s="5">
        <f>E4788+F4788+G4788</f>
        <v>1986.8376546192408</v>
      </c>
      <c r="I4788" s="5">
        <f>MIN(H4788,FARMER_HRS)</f>
        <v>720</v>
      </c>
      <c r="J4788" s="5">
        <f>MAX(0,H4788-FARMER_HRS)</f>
        <v>1266.8376546192408</v>
      </c>
      <c r="K4788" s="2">
        <f>I4788*FARMER_RATE+J4788*TEMP_WORKER_RATE</f>
        <v>46993.709281584044</v>
      </c>
      <c r="L4788" s="2">
        <f>A4788*PRICE_TOM+B4788*PRICE_CAR+C4788*PRICE_MES</f>
        <v>103258</v>
      </c>
      <c r="M4788" s="2">
        <f>A4788*FERT_BED_TOM+B4788*FERT_BED_CAR+C4788*FERT_BED_MES</f>
        <v>18040</v>
      </c>
      <c r="N4788" s="6">
        <f>IF(AND(D4788&lt;=TOTAL_BEDS,J4788&lt;=TEMP_WORKER_MAX*TEMP_WORKER_HRS),1,0)</f>
        <v>1</v>
      </c>
      <c r="O4788" s="2">
        <f>L4788-M4788-K4788-FIXED_COSTS</f>
        <v>18224.290718415956</v>
      </c>
      <c r="P4788" s="2">
        <f>IF(N4788=1,O4788,"")</f>
        <v>18224.290718415956</v>
      </c>
    </row>
    <row r="4789">
      <c r="A4789" s="6">
        <v>7</v>
      </c>
      <c r="B4789" s="6">
        <v>7</v>
      </c>
      <c r="C4789" s="6">
        <v>11</v>
      </c>
      <c r="D4789" s="6">
        <f>A4789+B4789+C4789</f>
        <v>25</v>
      </c>
      <c r="E4789" s="5">
        <f>IF(A4789=0,0,A4789*LABOR_HRS_WK_TOM*SEASON_WEEKS*(1+DIM_PCT_TOM)^A4789)</f>
        <v>1227.6917730000007</v>
      </c>
      <c r="F4789" s="5">
        <f>IF(B4789=0,0,B4789*LABOR_HRS_WK_CAR*SEASON_WEEKS*(1+DIM_PCT_CAR)^B4789)</f>
        <v>249.62400827032462</v>
      </c>
      <c r="G4789" s="5">
        <f>IF(C4789=0,0,C4789*LABOR_HRS_WK_MES*SEASON_WEEKS*(1+DIM_PCT_MES)^C4789)</f>
        <v>567.47998644235463</v>
      </c>
      <c r="H4789" s="5">
        <f>E4789+F4789+G4789</f>
        <v>2044.79576771268</v>
      </c>
      <c r="I4789" s="5">
        <f>MIN(H4789,FARMER_HRS)</f>
        <v>720</v>
      </c>
      <c r="J4789" s="5">
        <f>MAX(0,H4789-FARMER_HRS)</f>
        <v>1324.79576771268</v>
      </c>
      <c r="K4789" s="2">
        <f>I4789*FARMER_RATE+J4789*TEMP_WORKER_RATE</f>
        <v>47999.926522789581</v>
      </c>
      <c r="L4789" s="2">
        <f>A4789*PRICE_TOM+B4789*PRICE_CAR+C4789*PRICE_MES</f>
        <v>105958</v>
      </c>
      <c r="M4789" s="2">
        <f>A4789*FERT_BED_TOM+B4789*FERT_BED_CAR+C4789*FERT_BED_MES</f>
        <v>18920</v>
      </c>
      <c r="N4789" s="6">
        <f>IF(AND(D4789&lt;=TOTAL_BEDS,J4789&lt;=TEMP_WORKER_MAX*TEMP_WORKER_HRS),1,0)</f>
        <v>1</v>
      </c>
      <c r="O4789" s="2">
        <f>L4789-M4789-K4789-FIXED_COSTS</f>
        <v>19038.073477210419</v>
      </c>
      <c r="P4789" s="2">
        <f>IF(N4789=1,O4789,"")</f>
        <v>19038.073477210419</v>
      </c>
    </row>
    <row r="4790">
      <c r="A4790" s="6">
        <v>7</v>
      </c>
      <c r="B4790" s="6">
        <v>7</v>
      </c>
      <c r="C4790" s="6">
        <v>12</v>
      </c>
      <c r="D4790" s="6">
        <f>A4790+B4790+C4790</f>
        <v>26</v>
      </c>
      <c r="E4790" s="5">
        <f>IF(A4790=0,0,A4790*LABOR_HRS_WK_TOM*SEASON_WEEKS*(1+DIM_PCT_TOM)^A4790)</f>
        <v>1227.6917730000007</v>
      </c>
      <c r="F4790" s="5">
        <f>IF(B4790=0,0,B4790*LABOR_HRS_WK_CAR*SEASON_WEEKS*(1+DIM_PCT_CAR)^B4790)</f>
        <v>249.62400827032462</v>
      </c>
      <c r="G4790" s="5">
        <f>IF(C4790=0,0,C4790*LABOR_HRS_WK_MES*SEASON_WEEKS*(1+DIM_PCT_MES)^C4790)</f>
        <v>626.807439570419</v>
      </c>
      <c r="H4790" s="5">
        <f>E4790+F4790+G4790</f>
        <v>2104.1232208407441</v>
      </c>
      <c r="I4790" s="5">
        <f>MIN(H4790,FARMER_HRS)</f>
        <v>720</v>
      </c>
      <c r="J4790" s="5">
        <f>MAX(0,H4790-FARMER_HRS)</f>
        <v>1384.1232208407441</v>
      </c>
      <c r="K4790" s="2">
        <f>I4790*FARMER_RATE+J4790*TEMP_WORKER_RATE</f>
        <v>49029.917028485143</v>
      </c>
      <c r="L4790" s="2">
        <f>A4790*PRICE_TOM+B4790*PRICE_CAR+C4790*PRICE_MES</f>
        <v>108658</v>
      </c>
      <c r="M4790" s="2">
        <f>A4790*FERT_BED_TOM+B4790*FERT_BED_CAR+C4790*FERT_BED_MES</f>
        <v>19800</v>
      </c>
      <c r="N4790" s="6">
        <f>IF(AND(D4790&lt;=TOTAL_BEDS,J4790&lt;=TEMP_WORKER_MAX*TEMP_WORKER_HRS),1,0)</f>
        <v>1</v>
      </c>
      <c r="O4790" s="2">
        <f>L4790-M4790-K4790-FIXED_COSTS</f>
        <v>19828.082971514857</v>
      </c>
      <c r="P4790" s="2">
        <f>IF(N4790=1,O4790,"")</f>
        <v>19828.082971514857</v>
      </c>
    </row>
    <row r="4791">
      <c r="A4791" s="6">
        <v>7</v>
      </c>
      <c r="B4791" s="6">
        <v>7</v>
      </c>
      <c r="C4791" s="6">
        <v>13</v>
      </c>
      <c r="D4791" s="6">
        <f>A4791+B4791+C4791</f>
        <v>27</v>
      </c>
      <c r="E4791" s="5">
        <f>IF(A4791=0,0,A4791*LABOR_HRS_WK_TOM*SEASON_WEEKS*(1+DIM_PCT_TOM)^A4791)</f>
        <v>1227.6917730000007</v>
      </c>
      <c r="F4791" s="5">
        <f>IF(B4791=0,0,B4791*LABOR_HRS_WK_CAR*SEASON_WEEKS*(1+DIM_PCT_CAR)^B4791)</f>
        <v>249.62400827032462</v>
      </c>
      <c r="G4791" s="5">
        <f>IF(C4791=0,0,C4791*LABOR_HRS_WK_MES*SEASON_WEEKS*(1+DIM_PCT_MES)^C4791)</f>
        <v>687.52941027880331</v>
      </c>
      <c r="H4791" s="5">
        <f>E4791+F4791+G4791</f>
        <v>2164.8451915491287</v>
      </c>
      <c r="I4791" s="5">
        <f>MIN(H4791,FARMER_HRS)</f>
        <v>720</v>
      </c>
      <c r="J4791" s="5">
        <f>MAX(0,H4791-FARMER_HRS)</f>
        <v>1444.8451915491287</v>
      </c>
      <c r="K4791" s="2">
        <f>I4791*FARMER_RATE+J4791*TEMP_WORKER_RATE</f>
        <v>50084.117908839034</v>
      </c>
      <c r="L4791" s="2">
        <f>A4791*PRICE_TOM+B4791*PRICE_CAR+C4791*PRICE_MES</f>
        <v>111358</v>
      </c>
      <c r="M4791" s="2">
        <f>A4791*FERT_BED_TOM+B4791*FERT_BED_CAR+C4791*FERT_BED_MES</f>
        <v>20680</v>
      </c>
      <c r="N4791" s="6">
        <f>IF(AND(D4791&lt;=TOTAL_BEDS,J4791&lt;=TEMP_WORKER_MAX*TEMP_WORKER_HRS),1,0)</f>
        <v>1</v>
      </c>
      <c r="O4791" s="2">
        <f>L4791-M4791-K4791-FIXED_COSTS</f>
        <v>20593.882091160966</v>
      </c>
      <c r="P4791" s="2">
        <f>IF(N4791=1,O4791,"")</f>
        <v>20593.882091160966</v>
      </c>
    </row>
    <row r="4792">
      <c r="A4792" s="6">
        <v>7</v>
      </c>
      <c r="B4792" s="6">
        <v>7</v>
      </c>
      <c r="C4792" s="6">
        <v>14</v>
      </c>
      <c r="D4792" s="6">
        <f>A4792+B4792+C4792</f>
        <v>28</v>
      </c>
      <c r="E4792" s="5">
        <f>IF(A4792=0,0,A4792*LABOR_HRS_WK_TOM*SEASON_WEEKS*(1+DIM_PCT_TOM)^A4792)</f>
        <v>1227.6917730000007</v>
      </c>
      <c r="F4792" s="5">
        <f>IF(B4792=0,0,B4792*LABOR_HRS_WK_CAR*SEASON_WEEKS*(1+DIM_PCT_CAR)^B4792)</f>
        <v>249.62400827032462</v>
      </c>
      <c r="G4792" s="5">
        <f>IF(C4792=0,0,C4792*LABOR_HRS_WK_MES*SEASON_WEEKS*(1+DIM_PCT_MES)^C4792)</f>
        <v>749.67149159246435</v>
      </c>
      <c r="H4792" s="5">
        <f>E4792+F4792+G4792</f>
        <v>2226.9872728627897</v>
      </c>
      <c r="I4792" s="5">
        <f>MIN(H4792,FARMER_HRS)</f>
        <v>720</v>
      </c>
      <c r="J4792" s="5">
        <f>MAX(0,H4792-FARMER_HRS)</f>
        <v>1506.9872728627897</v>
      </c>
      <c r="K4792" s="2">
        <f>I4792*FARMER_RATE+J4792*TEMP_WORKER_RATE</f>
        <v>51162.973487201205</v>
      </c>
      <c r="L4792" s="2">
        <f>A4792*PRICE_TOM+B4792*PRICE_CAR+C4792*PRICE_MES</f>
        <v>114058</v>
      </c>
      <c r="M4792" s="2">
        <f>A4792*FERT_BED_TOM+B4792*FERT_BED_CAR+C4792*FERT_BED_MES</f>
        <v>21560</v>
      </c>
      <c r="N4792" s="6">
        <f>IF(AND(D4792&lt;=TOTAL_BEDS,J4792&lt;=TEMP_WORKER_MAX*TEMP_WORKER_HRS),1,0)</f>
        <v>1</v>
      </c>
      <c r="O4792" s="2">
        <f>L4792-M4792-K4792-FIXED_COSTS</f>
        <v>21335.026512798795</v>
      </c>
      <c r="P4792" s="2">
        <f>IF(N4792=1,O4792,"")</f>
        <v>21335.026512798795</v>
      </c>
    </row>
    <row r="4793">
      <c r="A4793" s="6">
        <v>7</v>
      </c>
      <c r="B4793" s="6">
        <v>7</v>
      </c>
      <c r="C4793" s="6">
        <v>15</v>
      </c>
      <c r="D4793" s="6">
        <f>A4793+B4793+C4793</f>
        <v>29</v>
      </c>
      <c r="E4793" s="5">
        <f>IF(A4793=0,0,A4793*LABOR_HRS_WK_TOM*SEASON_WEEKS*(1+DIM_PCT_TOM)^A4793)</f>
        <v>1227.6917730000007</v>
      </c>
      <c r="F4793" s="5">
        <f>IF(B4793=0,0,B4793*LABOR_HRS_WK_CAR*SEASON_WEEKS*(1+DIM_PCT_CAR)^B4793)</f>
        <v>249.62400827032462</v>
      </c>
      <c r="G4793" s="5">
        <f>IF(C4793=0,0,C4793*LABOR_HRS_WK_MES*SEASON_WEEKS*(1+DIM_PCT_MES)^C4793)</f>
        <v>813.25969846861074</v>
      </c>
      <c r="H4793" s="5">
        <f>E4793+F4793+G4793</f>
        <v>2290.5754797389359</v>
      </c>
      <c r="I4793" s="5">
        <f>MIN(H4793,FARMER_HRS)</f>
        <v>720</v>
      </c>
      <c r="J4793" s="5">
        <f>MAX(0,H4793-FARMER_HRS)</f>
        <v>1570.5754797389359</v>
      </c>
      <c r="K4793" s="2">
        <f>I4793*FARMER_RATE+J4793*TEMP_WORKER_RATE</f>
        <v>52266.935412134306</v>
      </c>
      <c r="L4793" s="2">
        <f>A4793*PRICE_TOM+B4793*PRICE_CAR+C4793*PRICE_MES</f>
        <v>116758</v>
      </c>
      <c r="M4793" s="2">
        <f>A4793*FERT_BED_TOM+B4793*FERT_BED_CAR+C4793*FERT_BED_MES</f>
        <v>22440</v>
      </c>
      <c r="N4793" s="6">
        <f>IF(AND(D4793&lt;=TOTAL_BEDS,J4793&lt;=TEMP_WORKER_MAX*TEMP_WORKER_HRS),1,0)</f>
        <v>1</v>
      </c>
      <c r="O4793" s="2">
        <f>L4793-M4793-K4793-FIXED_COSTS</f>
        <v>22051.064587865694</v>
      </c>
      <c r="P4793" s="2">
        <f>IF(N4793=1,O4793,"")</f>
        <v>22051.064587865694</v>
      </c>
    </row>
    <row r="4794">
      <c r="A4794" s="6">
        <v>7</v>
      </c>
      <c r="B4794" s="6">
        <v>7</v>
      </c>
      <c r="C4794" s="6">
        <v>16</v>
      </c>
      <c r="D4794" s="6">
        <f>A4794+B4794+C4794</f>
        <v>30</v>
      </c>
      <c r="E4794" s="5">
        <f>IF(A4794=0,0,A4794*LABOR_HRS_WK_TOM*SEASON_WEEKS*(1+DIM_PCT_TOM)^A4794)</f>
        <v>1227.6917730000007</v>
      </c>
      <c r="F4794" s="5">
        <f>IF(B4794=0,0,B4794*LABOR_HRS_WK_CAR*SEASON_WEEKS*(1+DIM_PCT_CAR)^B4794)</f>
        <v>249.62400827032462</v>
      </c>
      <c r="G4794" s="5">
        <f>IF(C4794=0,0,C4794*LABOR_HRS_WK_MES*SEASON_WEEKS*(1+DIM_PCT_MES)^C4794)</f>
        <v>878.32047434609967</v>
      </c>
      <c r="H4794" s="5">
        <f>E4794+F4794+G4794</f>
        <v>2355.6362556164249</v>
      </c>
      <c r="I4794" s="5">
        <f>MIN(H4794,FARMER_HRS)</f>
        <v>720</v>
      </c>
      <c r="J4794" s="5">
        <f>MAX(0,H4794-FARMER_HRS)</f>
        <v>1635.6362556164249</v>
      </c>
      <c r="K4794" s="2">
        <f>I4794*FARMER_RATE+J4794*TEMP_WORKER_RATE</f>
        <v>53396.462771118488</v>
      </c>
      <c r="L4794" s="2">
        <f>A4794*PRICE_TOM+B4794*PRICE_CAR+C4794*PRICE_MES</f>
        <v>119458</v>
      </c>
      <c r="M4794" s="2">
        <f>A4794*FERT_BED_TOM+B4794*FERT_BED_CAR+C4794*FERT_BED_MES</f>
        <v>23320</v>
      </c>
      <c r="N4794" s="6">
        <f>IF(AND(D4794&lt;=TOTAL_BEDS,J4794&lt;=TEMP_WORKER_MAX*TEMP_WORKER_HRS),1,0)</f>
        <v>1</v>
      </c>
      <c r="O4794" s="2">
        <f>L4794-M4794-K4794-FIXED_COSTS</f>
        <v>22741.537228881512</v>
      </c>
      <c r="P4794" s="2">
        <f>IF(N4794=1,O4794,"")</f>
        <v>22741.537228881512</v>
      </c>
    </row>
    <row r="4795">
      <c r="A4795" s="6">
        <v>7</v>
      </c>
      <c r="B4795" s="6">
        <v>7</v>
      </c>
      <c r="C4795" s="6">
        <v>17</v>
      </c>
      <c r="D4795" s="6">
        <f>A4795+B4795+C4795</f>
        <v>31</v>
      </c>
      <c r="E4795" s="5">
        <f>IF(A4795=0,0,A4795*LABOR_HRS_WK_TOM*SEASON_WEEKS*(1+DIM_PCT_TOM)^A4795)</f>
        <v>1227.6917730000007</v>
      </c>
      <c r="F4795" s="5">
        <f>IF(B4795=0,0,B4795*LABOR_HRS_WK_CAR*SEASON_WEEKS*(1+DIM_PCT_CAR)^B4795)</f>
        <v>249.62400827032462</v>
      </c>
      <c r="G4795" s="5">
        <f>IF(C4795=0,0,C4795*LABOR_HRS_WK_MES*SEASON_WEEKS*(1+DIM_PCT_MES)^C4795)</f>
        <v>944.88069779263992</v>
      </c>
      <c r="H4795" s="5">
        <f>E4795+F4795+G4795</f>
        <v>2422.1964790629654</v>
      </c>
      <c r="I4795" s="5">
        <f>MIN(H4795,FARMER_HRS)</f>
        <v>720</v>
      </c>
      <c r="J4795" s="5">
        <f>MAX(0,H4795-FARMER_HRS)</f>
        <v>1702.1964790629654</v>
      </c>
      <c r="K4795" s="2">
        <f>I4795*FARMER_RATE+J4795*TEMP_WORKER_RATE</f>
        <v>54552.022205954258</v>
      </c>
      <c r="L4795" s="2">
        <f>A4795*PRICE_TOM+B4795*PRICE_CAR+C4795*PRICE_MES</f>
        <v>122158</v>
      </c>
      <c r="M4795" s="2">
        <f>A4795*FERT_BED_TOM+B4795*FERT_BED_CAR+C4795*FERT_BED_MES</f>
        <v>24200</v>
      </c>
      <c r="N4795" s="6">
        <f>IF(AND(D4795&lt;=TOTAL_BEDS,J4795&lt;=TEMP_WORKER_MAX*TEMP_WORKER_HRS),1,0)</f>
        <v>1</v>
      </c>
      <c r="O4795" s="2">
        <f>L4795-M4795-K4795-FIXED_COSTS</f>
        <v>23405.977794045742</v>
      </c>
      <c r="P4795" s="2">
        <f>IF(N4795=1,O4795,"")</f>
        <v>23405.977794045742</v>
      </c>
    </row>
    <row r="4796">
      <c r="A4796" s="6">
        <v>7</v>
      </c>
      <c r="B4796" s="6">
        <v>7</v>
      </c>
      <c r="C4796" s="6">
        <v>18</v>
      </c>
      <c r="D4796" s="6">
        <f>A4796+B4796+C4796</f>
        <v>32</v>
      </c>
      <c r="E4796" s="5">
        <f>IF(A4796=0,0,A4796*LABOR_HRS_WK_TOM*SEASON_WEEKS*(1+DIM_PCT_TOM)^A4796)</f>
        <v>1227.6917730000007</v>
      </c>
      <c r="F4796" s="5">
        <f>IF(B4796=0,0,B4796*LABOR_HRS_WK_CAR*SEASON_WEEKS*(1+DIM_PCT_CAR)^B4796)</f>
        <v>249.62400827032462</v>
      </c>
      <c r="G4796" s="5">
        <f>IF(C4796=0,0,C4796*LABOR_HRS_WK_MES*SEASON_WEEKS*(1+DIM_PCT_MES)^C4796)</f>
        <v>1012.9676892512272</v>
      </c>
      <c r="H4796" s="5">
        <f>E4796+F4796+G4796</f>
        <v>2490.2834705215523</v>
      </c>
      <c r="I4796" s="5">
        <f>MIN(H4796,FARMER_HRS)</f>
        <v>720</v>
      </c>
      <c r="J4796" s="5">
        <f>MAX(0,H4796-FARMER_HRS)</f>
        <v>1770.2834705215523</v>
      </c>
      <c r="K4796" s="2">
        <f>I4796*FARMER_RATE+J4796*TEMP_WORKER_RATE</f>
        <v>55734.088029888066</v>
      </c>
      <c r="L4796" s="2">
        <f>A4796*PRICE_TOM+B4796*PRICE_CAR+C4796*PRICE_MES</f>
        <v>124858</v>
      </c>
      <c r="M4796" s="2">
        <f>A4796*FERT_BED_TOM+B4796*FERT_BED_CAR+C4796*FERT_BED_MES</f>
        <v>25080</v>
      </c>
      <c r="N4796" s="6">
        <f>IF(AND(D4796&lt;=TOTAL_BEDS,J4796&lt;=TEMP_WORKER_MAX*TEMP_WORKER_HRS),1,0)</f>
        <v>1</v>
      </c>
      <c r="O4796" s="2">
        <f>L4796-M4796-K4796-FIXED_COSTS</f>
        <v>24043.911970111934</v>
      </c>
      <c r="P4796" s="2">
        <f>IF(N4796=1,O4796,"")</f>
        <v>24043.911970111934</v>
      </c>
    </row>
    <row r="4797">
      <c r="A4797" s="6">
        <v>7</v>
      </c>
      <c r="B4797" s="6">
        <v>7</v>
      </c>
      <c r="C4797" s="6">
        <v>19</v>
      </c>
      <c r="D4797" s="6">
        <f>A4797+B4797+C4797</f>
        <v>33</v>
      </c>
      <c r="E4797" s="5">
        <f>IF(A4797=0,0,A4797*LABOR_HRS_WK_TOM*SEASON_WEEKS*(1+DIM_PCT_TOM)^A4797)</f>
        <v>1227.6917730000007</v>
      </c>
      <c r="F4797" s="5">
        <f>IF(B4797=0,0,B4797*LABOR_HRS_WK_CAR*SEASON_WEEKS*(1+DIM_PCT_CAR)^B4797)</f>
        <v>249.62400827032462</v>
      </c>
      <c r="G4797" s="5">
        <f>IF(C4797=0,0,C4797*LABOR_HRS_WK_MES*SEASON_WEEKS*(1+DIM_PCT_MES)^C4797)</f>
        <v>1082.6092178872491</v>
      </c>
      <c r="H4797" s="5">
        <f>E4797+F4797+G4797</f>
        <v>2559.9249991575743</v>
      </c>
      <c r="I4797" s="5">
        <f>MIN(H4797,FARMER_HRS)</f>
        <v>720</v>
      </c>
      <c r="J4797" s="5">
        <f>MAX(0,H4797-FARMER_HRS)</f>
        <v>1839.9249991575743</v>
      </c>
      <c r="K4797" s="2">
        <f>I4797*FARMER_RATE+J4797*TEMP_WORKER_RATE</f>
        <v>56943.142346485663</v>
      </c>
      <c r="L4797" s="2">
        <f>A4797*PRICE_TOM+B4797*PRICE_CAR+C4797*PRICE_MES</f>
        <v>127558</v>
      </c>
      <c r="M4797" s="2">
        <f>A4797*FERT_BED_TOM+B4797*FERT_BED_CAR+C4797*FERT_BED_MES</f>
        <v>25960</v>
      </c>
      <c r="N4797" s="6">
        <f>IF(AND(D4797&lt;=TOTAL_BEDS,J4797&lt;=TEMP_WORKER_MAX*TEMP_WORKER_HRS),1,0)</f>
        <v>1</v>
      </c>
      <c r="O4797" s="2">
        <f>L4797-M4797-K4797-FIXED_COSTS</f>
        <v>24654.857653514337</v>
      </c>
      <c r="P4797" s="2">
        <f>IF(N4797=1,O4797,"")</f>
        <v>24654.857653514337</v>
      </c>
    </row>
    <row r="4798">
      <c r="A4798" s="6">
        <v>7</v>
      </c>
      <c r="B4798" s="6">
        <v>7</v>
      </c>
      <c r="C4798" s="6">
        <v>20</v>
      </c>
      <c r="D4798" s="6">
        <f>A4798+B4798+C4798</f>
        <v>34</v>
      </c>
      <c r="E4798" s="5">
        <f>IF(A4798=0,0,A4798*LABOR_HRS_WK_TOM*SEASON_WEEKS*(1+DIM_PCT_TOM)^A4798)</f>
        <v>1227.6917730000007</v>
      </c>
      <c r="F4798" s="5">
        <f>IF(B4798=0,0,B4798*LABOR_HRS_WK_CAR*SEASON_WEEKS*(1+DIM_PCT_CAR)^B4798)</f>
        <v>249.62400827032462</v>
      </c>
      <c r="G4798" s="5">
        <f>IF(C4798=0,0,C4798*LABOR_HRS_WK_MES*SEASON_WEEKS*(1+DIM_PCT_MES)^C4798)</f>
        <v>1153.8335085377259</v>
      </c>
      <c r="H4798" s="5">
        <f>E4798+F4798+G4798</f>
        <v>2631.1492898080514</v>
      </c>
      <c r="I4798" s="5">
        <f>MIN(H4798,FARMER_HRS)</f>
        <v>720</v>
      </c>
      <c r="J4798" s="5">
        <f>MAX(0,H4798-FARMER_HRS)</f>
        <v>1911.1492898080514</v>
      </c>
      <c r="K4798" s="2">
        <f>I4798*FARMER_RATE+J4798*TEMP_WORKER_RATE</f>
        <v>58179.675170278671</v>
      </c>
      <c r="L4798" s="2">
        <f>A4798*PRICE_TOM+B4798*PRICE_CAR+C4798*PRICE_MES</f>
        <v>130258</v>
      </c>
      <c r="M4798" s="2">
        <f>A4798*FERT_BED_TOM+B4798*FERT_BED_CAR+C4798*FERT_BED_MES</f>
        <v>26840</v>
      </c>
      <c r="N4798" s="6">
        <f>IF(AND(D4798&lt;=TOTAL_BEDS,J4798&lt;=TEMP_WORKER_MAX*TEMP_WORKER_HRS),1,0)</f>
        <v>1</v>
      </c>
      <c r="O4798" s="2">
        <f>L4798-M4798-K4798-FIXED_COSTS</f>
        <v>25238.324829721329</v>
      </c>
      <c r="P4798" s="2">
        <f>IF(N4798=1,O4798,"")</f>
        <v>25238.324829721329</v>
      </c>
    </row>
    <row r="4799">
      <c r="A4799" s="6">
        <v>7</v>
      </c>
      <c r="B4799" s="6">
        <v>7</v>
      </c>
      <c r="C4799" s="6">
        <v>21</v>
      </c>
      <c r="D4799" s="6">
        <f>A4799+B4799+C4799</f>
        <v>35</v>
      </c>
      <c r="E4799" s="5">
        <f>IF(A4799=0,0,A4799*LABOR_HRS_WK_TOM*SEASON_WEEKS*(1+DIM_PCT_TOM)^A4799)</f>
        <v>1227.6917730000007</v>
      </c>
      <c r="F4799" s="5">
        <f>IF(B4799=0,0,B4799*LABOR_HRS_WK_CAR*SEASON_WEEKS*(1+DIM_PCT_CAR)^B4799)</f>
        <v>249.62400827032462</v>
      </c>
      <c r="G4799" s="5">
        <f>IF(C4799=0,0,C4799*LABOR_HRS_WK_MES*SEASON_WEEKS*(1+DIM_PCT_MES)^C4799)</f>
        <v>1226.6692487641699</v>
      </c>
      <c r="H4799" s="5">
        <f>E4799+F4799+G4799</f>
        <v>2703.9850300344951</v>
      </c>
      <c r="I4799" s="5">
        <f>MIN(H4799,FARMER_HRS)</f>
        <v>720</v>
      </c>
      <c r="J4799" s="5">
        <f>MAX(0,H4799-FARMER_HRS)</f>
        <v>1983.9850300344951</v>
      </c>
      <c r="K4799" s="2">
        <f>I4799*FARMER_RATE+J4799*TEMP_WORKER_RATE</f>
        <v>59444.184549209982</v>
      </c>
      <c r="L4799" s="2">
        <f>A4799*PRICE_TOM+B4799*PRICE_CAR+C4799*PRICE_MES</f>
        <v>132958</v>
      </c>
      <c r="M4799" s="2">
        <f>A4799*FERT_BED_TOM+B4799*FERT_BED_CAR+C4799*FERT_BED_MES</f>
        <v>27720</v>
      </c>
      <c r="N4799" s="6">
        <f>IF(AND(D4799&lt;=TOTAL_BEDS,J4799&lt;=TEMP_WORKER_MAX*TEMP_WORKER_HRS),1,0)</f>
        <v>1</v>
      </c>
      <c r="O4799" s="2">
        <f>L4799-M4799-K4799-FIXED_COSTS</f>
        <v>25793.815450790018</v>
      </c>
      <c r="P4799" s="2">
        <f>IF(N4799=1,O4799,"")</f>
        <v>25793.815450790018</v>
      </c>
    </row>
    <row r="4800">
      <c r="A4800" s="6">
        <v>7</v>
      </c>
      <c r="B4800" s="6">
        <v>7</v>
      </c>
      <c r="C4800" s="6">
        <v>22</v>
      </c>
      <c r="D4800" s="6">
        <f>A4800+B4800+C4800</f>
        <v>36</v>
      </c>
      <c r="E4800" s="5">
        <f>IF(A4800=0,0,A4800*LABOR_HRS_WK_TOM*SEASON_WEEKS*(1+DIM_PCT_TOM)^A4800)</f>
        <v>1227.6917730000007</v>
      </c>
      <c r="F4800" s="5">
        <f>IF(B4800=0,0,B4800*LABOR_HRS_WK_CAR*SEASON_WEEKS*(1+DIM_PCT_CAR)^B4800)</f>
        <v>249.62400827032462</v>
      </c>
      <c r="G4800" s="5">
        <f>IF(C4800=0,0,C4800*LABOR_HRS_WK_MES*SEASON_WEEKS*(1+DIM_PCT_MES)^C4800)</f>
        <v>1301.1455960105659</v>
      </c>
      <c r="H4800" s="5">
        <f>E4800+F4800+G4800</f>
        <v>2778.4613772808912</v>
      </c>
      <c r="I4800" s="5">
        <f>MIN(H4800,FARMER_HRS)</f>
        <v>720</v>
      </c>
      <c r="J4800" s="5">
        <f>MAX(0,H4800-FARMER_HRS)</f>
        <v>2058.4613772808912</v>
      </c>
      <c r="K4800" s="2">
        <f>I4800*FARMER_RATE+J4800*TEMP_WORKER_RATE</f>
        <v>60737.176688904357</v>
      </c>
      <c r="L4800" s="2">
        <f>A4800*PRICE_TOM+B4800*PRICE_CAR+C4800*PRICE_MES</f>
        <v>135658</v>
      </c>
      <c r="M4800" s="2">
        <f>A4800*FERT_BED_TOM+B4800*FERT_BED_CAR+C4800*FERT_BED_MES</f>
        <v>28600</v>
      </c>
      <c r="N4800" s="6">
        <f>IF(AND(D4800&lt;=TOTAL_BEDS,J4800&lt;=TEMP_WORKER_MAX*TEMP_WORKER_HRS),1,0)</f>
        <v>1</v>
      </c>
      <c r="O4800" s="2">
        <f>L4800-M4800-K4800-FIXED_COSTS</f>
        <v>26320.823311095643</v>
      </c>
      <c r="P4800" s="2">
        <f>IF(N4800=1,O4800,"")</f>
        <v>26320.823311095643</v>
      </c>
    </row>
    <row r="4801">
      <c r="A4801" s="6">
        <v>7</v>
      </c>
      <c r="B4801" s="6">
        <v>7</v>
      </c>
      <c r="C4801" s="6">
        <v>23</v>
      </c>
      <c r="D4801" s="6">
        <f>A4801+B4801+C4801</f>
        <v>37</v>
      </c>
      <c r="E4801" s="5">
        <f>IF(A4801=0,0,A4801*LABOR_HRS_WK_TOM*SEASON_WEEKS*(1+DIM_PCT_TOM)^A4801)</f>
        <v>1227.6917730000007</v>
      </c>
      <c r="F4801" s="5">
        <f>IF(B4801=0,0,B4801*LABOR_HRS_WK_CAR*SEASON_WEEKS*(1+DIM_PCT_CAR)^B4801)</f>
        <v>249.62400827032462</v>
      </c>
      <c r="G4801" s="5">
        <f>IF(C4801=0,0,C4801*LABOR_HRS_WK_MES*SEASON_WEEKS*(1+DIM_PCT_MES)^C4801)</f>
        <v>1377.2921848680023</v>
      </c>
      <c r="H4801" s="5">
        <f>E4801+F4801+G4801</f>
        <v>2854.6079661383274</v>
      </c>
      <c r="I4801" s="5">
        <f>MIN(H4801,FARMER_HRS)</f>
        <v>720</v>
      </c>
      <c r="J4801" s="5">
        <f>MAX(0,H4801-FARMER_HRS)</f>
        <v>2134.6079661383274</v>
      </c>
      <c r="K4801" s="2">
        <f>I4801*FARMER_RATE+J4801*TEMP_WORKER_RATE</f>
        <v>62059.166078790404</v>
      </c>
      <c r="L4801" s="2">
        <f>A4801*PRICE_TOM+B4801*PRICE_CAR+C4801*PRICE_MES</f>
        <v>138358</v>
      </c>
      <c r="M4801" s="2">
        <f>A4801*FERT_BED_TOM+B4801*FERT_BED_CAR+C4801*FERT_BED_MES</f>
        <v>29480</v>
      </c>
      <c r="N4801" s="6">
        <f>IF(AND(D4801&lt;=TOTAL_BEDS,J4801&lt;=TEMP_WORKER_MAX*TEMP_WORKER_HRS),1,0)</f>
        <v>1</v>
      </c>
      <c r="O4801" s="2">
        <f>L4801-M4801-K4801-FIXED_COSTS</f>
        <v>26818.833921209596</v>
      </c>
      <c r="P4801" s="2">
        <f>IF(N4801=1,O4801,"")</f>
        <v>26818.833921209596</v>
      </c>
    </row>
    <row r="4802">
      <c r="A4802" s="6">
        <v>7</v>
      </c>
      <c r="B4802" s="6">
        <v>7</v>
      </c>
      <c r="C4802" s="6">
        <v>24</v>
      </c>
      <c r="D4802" s="6">
        <f>A4802+B4802+C4802</f>
        <v>38</v>
      </c>
      <c r="E4802" s="5">
        <f>IF(A4802=0,0,A4802*LABOR_HRS_WK_TOM*SEASON_WEEKS*(1+DIM_PCT_TOM)^A4802)</f>
        <v>1227.6917730000007</v>
      </c>
      <c r="F4802" s="5">
        <f>IF(B4802=0,0,B4802*LABOR_HRS_WK_CAR*SEASON_WEEKS*(1+DIM_PCT_CAR)^B4802)</f>
        <v>249.62400827032462</v>
      </c>
      <c r="G4802" s="5">
        <f>IF(C4802=0,0,C4802*LABOR_HRS_WK_MES*SEASON_WEEKS*(1+DIM_PCT_MES)^C4802)</f>
        <v>1455.139134447498</v>
      </c>
      <c r="H4802" s="5">
        <f>E4802+F4802+G4802</f>
        <v>2932.4549157178235</v>
      </c>
      <c r="I4802" s="5">
        <f>MIN(H4802,FARMER_HRS)</f>
        <v>720</v>
      </c>
      <c r="J4802" s="5">
        <f>MAX(0,H4802-FARMER_HRS)</f>
        <v>2212.4549157178235</v>
      </c>
      <c r="K4802" s="2">
        <f>I4802*FARMER_RATE+J4802*TEMP_WORKER_RATE</f>
        <v>63410.6756201011</v>
      </c>
      <c r="L4802" s="2">
        <f>A4802*PRICE_TOM+B4802*PRICE_CAR+C4802*PRICE_MES</f>
        <v>141058</v>
      </c>
      <c r="M4802" s="2">
        <f>A4802*FERT_BED_TOM+B4802*FERT_BED_CAR+C4802*FERT_BED_MES</f>
        <v>30360</v>
      </c>
      <c r="N4802" s="6">
        <f>IF(AND(D4802&lt;=TOTAL_BEDS,J4802&lt;=TEMP_WORKER_MAX*TEMP_WORKER_HRS),1,0)</f>
        <v>1</v>
      </c>
      <c r="O4802" s="2">
        <f>L4802-M4802-K4802-FIXED_COSTS</f>
        <v>27287.3243798989</v>
      </c>
      <c r="P4802" s="2">
        <f>IF(N4802=1,O4802,"")</f>
        <v>27287.3243798989</v>
      </c>
    </row>
    <row r="4803">
      <c r="A4803" s="6">
        <v>7</v>
      </c>
      <c r="B4803" s="6">
        <v>7</v>
      </c>
      <c r="C4803" s="6">
        <v>25</v>
      </c>
      <c r="D4803" s="6">
        <f>A4803+B4803+C4803</f>
        <v>39</v>
      </c>
      <c r="E4803" s="5">
        <f>IF(A4803=0,0,A4803*LABOR_HRS_WK_TOM*SEASON_WEEKS*(1+DIM_PCT_TOM)^A4803)</f>
        <v>1227.6917730000007</v>
      </c>
      <c r="F4803" s="5">
        <f>IF(B4803=0,0,B4803*LABOR_HRS_WK_CAR*SEASON_WEEKS*(1+DIM_PCT_CAR)^B4803)</f>
        <v>249.62400827032462</v>
      </c>
      <c r="G4803" s="5">
        <f>IF(C4803=0,0,C4803*LABOR_HRS_WK_MES*SEASON_WEEKS*(1+DIM_PCT_MES)^C4803)</f>
        <v>1534.7170558625955</v>
      </c>
      <c r="H4803" s="5">
        <f>E4803+F4803+G4803</f>
        <v>3012.0328371329206</v>
      </c>
      <c r="I4803" s="5">
        <f>MIN(H4803,FARMER_HRS)</f>
        <v>720</v>
      </c>
      <c r="J4803" s="5">
        <f>MAX(0,H4803-FARMER_HRS)</f>
        <v>2292.0328371329206</v>
      </c>
      <c r="K4803" s="2">
        <f>I4803*FARMER_RATE+J4803*TEMP_WORKER_RATE</f>
        <v>64792.236755779872</v>
      </c>
      <c r="L4803" s="2">
        <f>A4803*PRICE_TOM+B4803*PRICE_CAR+C4803*PRICE_MES</f>
        <v>143758</v>
      </c>
      <c r="M4803" s="2">
        <f>A4803*FERT_BED_TOM+B4803*FERT_BED_CAR+C4803*FERT_BED_MES</f>
        <v>31240</v>
      </c>
      <c r="N4803" s="6">
        <f>IF(AND(D4803&lt;=TOTAL_BEDS,J4803&lt;=TEMP_WORKER_MAX*TEMP_WORKER_HRS),1,0)</f>
        <v>1</v>
      </c>
      <c r="O4803" s="2">
        <f>L4803-M4803-K4803-FIXED_COSTS</f>
        <v>27725.763244220128</v>
      </c>
      <c r="P4803" s="2">
        <f>IF(N4803=1,O4803,"")</f>
        <v>27725.763244220128</v>
      </c>
    </row>
    <row r="4804">
      <c r="A4804" s="6">
        <v>7</v>
      </c>
      <c r="B4804" s="6">
        <v>7</v>
      </c>
      <c r="C4804" s="6">
        <v>26</v>
      </c>
      <c r="D4804" s="6">
        <f>A4804+B4804+C4804</f>
        <v>40</v>
      </c>
      <c r="E4804" s="5">
        <f>IF(A4804=0,0,A4804*LABOR_HRS_WK_TOM*SEASON_WEEKS*(1+DIM_PCT_TOM)^A4804)</f>
        <v>1227.6917730000007</v>
      </c>
      <c r="F4804" s="5">
        <f>IF(B4804=0,0,B4804*LABOR_HRS_WK_CAR*SEASON_WEEKS*(1+DIM_PCT_CAR)^B4804)</f>
        <v>249.62400827032462</v>
      </c>
      <c r="G4804" s="5">
        <f>IF(C4804=0,0,C4804*LABOR_HRS_WK_MES*SEASON_WEEKS*(1+DIM_PCT_MES)^C4804)</f>
        <v>1616.0570598233128</v>
      </c>
      <c r="H4804" s="5">
        <f>E4804+F4804+G4804</f>
        <v>3093.3728410936383</v>
      </c>
      <c r="I4804" s="5">
        <f>MIN(H4804,FARMER_HRS)</f>
        <v>720</v>
      </c>
      <c r="J4804" s="5">
        <f>MAX(0,H4804-FARMER_HRS)</f>
        <v>2373.3728410936383</v>
      </c>
      <c r="K4804" s="2">
        <f>I4804*FARMER_RATE+J4804*TEMP_WORKER_RATE</f>
        <v>66204.389602320109</v>
      </c>
      <c r="L4804" s="2">
        <f>A4804*PRICE_TOM+B4804*PRICE_CAR+C4804*PRICE_MES</f>
        <v>146458</v>
      </c>
      <c r="M4804" s="2">
        <f>A4804*FERT_BED_TOM+B4804*FERT_BED_CAR+C4804*FERT_BED_MES</f>
        <v>32120</v>
      </c>
      <c r="N4804" s="6">
        <f>IF(AND(D4804&lt;=TOTAL_BEDS,J4804&lt;=TEMP_WORKER_MAX*TEMP_WORKER_HRS),1,0)</f>
        <v>1</v>
      </c>
      <c r="O4804" s="2">
        <f>L4804-M4804-K4804-FIXED_COSTS</f>
        <v>28133.610397679891</v>
      </c>
      <c r="P4804" s="2">
        <f>IF(N4804=1,O4804,"")</f>
        <v>28133.610397679891</v>
      </c>
    </row>
    <row r="4805">
      <c r="A4805" s="6">
        <v>7</v>
      </c>
      <c r="B4805" s="6">
        <v>7</v>
      </c>
      <c r="C4805" s="6">
        <v>27</v>
      </c>
      <c r="D4805" s="6">
        <f>A4805+B4805+C4805</f>
        <v>41</v>
      </c>
      <c r="E4805" s="5">
        <f>IF(A4805=0,0,A4805*LABOR_HRS_WK_TOM*SEASON_WEEKS*(1+DIM_PCT_TOM)^A4805)</f>
        <v>1227.6917730000007</v>
      </c>
      <c r="F4805" s="5">
        <f>IF(B4805=0,0,B4805*LABOR_HRS_WK_CAR*SEASON_WEEKS*(1+DIM_PCT_CAR)^B4805)</f>
        <v>249.62400827032462</v>
      </c>
      <c r="G4805" s="5">
        <f>IF(C4805=0,0,C4805*LABOR_HRS_WK_MES*SEASON_WEEKS*(1+DIM_PCT_MES)^C4805)</f>
        <v>1699.19076434307</v>
      </c>
      <c r="H4805" s="5">
        <f>E4805+F4805+G4805</f>
        <v>3176.5065456133952</v>
      </c>
      <c r="I4805" s="5">
        <f>MIN(H4805,FARMER_HRS)</f>
        <v>720</v>
      </c>
      <c r="J4805" s="5">
        <f>MAX(0,H4805-FARMER_HRS)</f>
        <v>2456.5065456133952</v>
      </c>
      <c r="K4805" s="2">
        <f>I4805*FARMER_RATE+J4805*TEMP_WORKER_RATE</f>
        <v>67647.683083565891</v>
      </c>
      <c r="L4805" s="2">
        <f>A4805*PRICE_TOM+B4805*PRICE_CAR+C4805*PRICE_MES</f>
        <v>149158</v>
      </c>
      <c r="M4805" s="2">
        <f>A4805*FERT_BED_TOM+B4805*FERT_BED_CAR+C4805*FERT_BED_MES</f>
        <v>33000</v>
      </c>
      <c r="N4805" s="6">
        <f>IF(AND(D4805&lt;=TOTAL_BEDS,J4805&lt;=TEMP_WORKER_MAX*TEMP_WORKER_HRS),1,0)</f>
        <v>1</v>
      </c>
      <c r="O4805" s="2">
        <f>L4805-M4805-K4805-FIXED_COSTS</f>
        <v>28510.316916434109</v>
      </c>
      <c r="P4805" s="2">
        <f>IF(N4805=1,O4805,"")</f>
        <v>28510.316916434109</v>
      </c>
    </row>
    <row r="4806">
      <c r="A4806" s="6">
        <v>7</v>
      </c>
      <c r="B4806" s="6">
        <v>7</v>
      </c>
      <c r="C4806" s="6">
        <v>28</v>
      </c>
      <c r="D4806" s="6">
        <f>A4806+B4806+C4806</f>
        <v>42</v>
      </c>
      <c r="E4806" s="5">
        <f>IF(A4806=0,0,A4806*LABOR_HRS_WK_TOM*SEASON_WEEKS*(1+DIM_PCT_TOM)^A4806)</f>
        <v>1227.6917730000007</v>
      </c>
      <c r="F4806" s="5">
        <f>IF(B4806=0,0,B4806*LABOR_HRS_WK_CAR*SEASON_WEEKS*(1+DIM_PCT_CAR)^B4806)</f>
        <v>249.62400827032462</v>
      </c>
      <c r="G4806" s="5">
        <f>IF(C4806=0,0,C4806*LABOR_HRS_WK_MES*SEASON_WEEKS*(1+DIM_PCT_MES)^C4806)</f>
        <v>1784.1503025602233</v>
      </c>
      <c r="H4806" s="5">
        <f>E4806+F4806+G4806</f>
        <v>3261.4660838305485</v>
      </c>
      <c r="I4806" s="5">
        <f>MIN(H4806,FARMER_HRS)</f>
        <v>720</v>
      </c>
      <c r="J4806" s="5">
        <f>MAX(0,H4806-FARMER_HRS)</f>
        <v>2541.4660838305485</v>
      </c>
      <c r="K4806" s="2">
        <f>I4806*FARMER_RATE+J4806*TEMP_WORKER_RATE</f>
        <v>69122.675066502576</v>
      </c>
      <c r="L4806" s="2">
        <f>A4806*PRICE_TOM+B4806*PRICE_CAR+C4806*PRICE_MES</f>
        <v>151858</v>
      </c>
      <c r="M4806" s="2">
        <f>A4806*FERT_BED_TOM+B4806*FERT_BED_CAR+C4806*FERT_BED_MES</f>
        <v>33880</v>
      </c>
      <c r="N4806" s="6">
        <f>IF(AND(D4806&lt;=TOTAL_BEDS,J4806&lt;=TEMP_WORKER_MAX*TEMP_WORKER_HRS),1,0)</f>
        <v>1</v>
      </c>
      <c r="O4806" s="2">
        <f>L4806-M4806-K4806-FIXED_COSTS</f>
        <v>28855.324933497424</v>
      </c>
      <c r="P4806" s="2">
        <f>IF(N4806=1,O4806,"")</f>
        <v>28855.324933497424</v>
      </c>
    </row>
    <row r="4807">
      <c r="A4807" s="6">
        <v>7</v>
      </c>
      <c r="B4807" s="6">
        <v>7</v>
      </c>
      <c r="C4807" s="6">
        <v>29</v>
      </c>
      <c r="D4807" s="6">
        <f>A4807+B4807+C4807</f>
        <v>43</v>
      </c>
      <c r="E4807" s="5">
        <f>IF(A4807=0,0,A4807*LABOR_HRS_WK_TOM*SEASON_WEEKS*(1+DIM_PCT_TOM)^A4807)</f>
        <v>1227.6917730000007</v>
      </c>
      <c r="F4807" s="5">
        <f>IF(B4807=0,0,B4807*LABOR_HRS_WK_CAR*SEASON_WEEKS*(1+DIM_PCT_CAR)^B4807)</f>
        <v>249.62400827032462</v>
      </c>
      <c r="G4807" s="5">
        <f>IF(C4807=0,0,C4807*LABOR_HRS_WK_MES*SEASON_WEEKS*(1+DIM_PCT_MES)^C4807)</f>
        <v>1870.9683306758766</v>
      </c>
      <c r="H4807" s="5">
        <f>E4807+F4807+G4807</f>
        <v>3348.2841119462018</v>
      </c>
      <c r="I4807" s="5">
        <f>MIN(H4807,FARMER_HRS)</f>
        <v>720</v>
      </c>
      <c r="J4807" s="5">
        <f>MAX(0,H4807-FARMER_HRS)</f>
        <v>2628.2841119462018</v>
      </c>
      <c r="K4807" s="2">
        <f>I4807*FARMER_RATE+J4807*TEMP_WORKER_RATE</f>
        <v>70629.932499066</v>
      </c>
      <c r="L4807" s="2">
        <f>A4807*PRICE_TOM+B4807*PRICE_CAR+C4807*PRICE_MES</f>
        <v>154558</v>
      </c>
      <c r="M4807" s="2">
        <f>A4807*FERT_BED_TOM+B4807*FERT_BED_CAR+C4807*FERT_BED_MES</f>
        <v>34760</v>
      </c>
      <c r="N4807" s="6">
        <f>IF(AND(D4807&lt;=TOTAL_BEDS,J4807&lt;=TEMP_WORKER_MAX*TEMP_WORKER_HRS),1,0)</f>
        <v>1</v>
      </c>
      <c r="O4807" s="2">
        <f>L4807-M4807-K4807-FIXED_COSTS</f>
        <v>29168.067500934005</v>
      </c>
      <c r="P4807" s="2">
        <f>IF(N4807=1,O4807,"")</f>
        <v>29168.067500934005</v>
      </c>
    </row>
    <row r="4808">
      <c r="A4808" s="6">
        <v>7</v>
      </c>
      <c r="B4808" s="6">
        <v>7</v>
      </c>
      <c r="C4808" s="6">
        <v>30</v>
      </c>
      <c r="D4808" s="6">
        <f>A4808+B4808+C4808</f>
        <v>44</v>
      </c>
      <c r="E4808" s="5">
        <f>IF(A4808=0,0,A4808*LABOR_HRS_WK_TOM*SEASON_WEEKS*(1+DIM_PCT_TOM)^A4808)</f>
        <v>1227.6917730000007</v>
      </c>
      <c r="F4808" s="5">
        <f>IF(B4808=0,0,B4808*LABOR_HRS_WK_CAR*SEASON_WEEKS*(1+DIM_PCT_CAR)^B4808)</f>
        <v>249.62400827032462</v>
      </c>
      <c r="G4808" s="5">
        <f>IF(C4808=0,0,C4808*LABOR_HRS_WK_MES*SEASON_WEEKS*(1+DIM_PCT_MES)^C4808)</f>
        <v>1959.6780360096466</v>
      </c>
      <c r="H4808" s="5">
        <f>E4808+F4808+G4808</f>
        <v>3436.9938172799721</v>
      </c>
      <c r="I4808" s="5">
        <f>MIN(H4808,FARMER_HRS)</f>
        <v>720</v>
      </c>
      <c r="J4808" s="5">
        <f>MAX(0,H4808-FARMER_HRS)</f>
        <v>2716.9938172799721</v>
      </c>
      <c r="K4808" s="2">
        <f>I4808*FARMER_RATE+J4808*TEMP_WORKER_RATE</f>
        <v>72170.031549999519</v>
      </c>
      <c r="L4808" s="2">
        <f>A4808*PRICE_TOM+B4808*PRICE_CAR+C4808*PRICE_MES</f>
        <v>157258</v>
      </c>
      <c r="M4808" s="2">
        <f>A4808*FERT_BED_TOM+B4808*FERT_BED_CAR+C4808*FERT_BED_MES</f>
        <v>35640</v>
      </c>
      <c r="N4808" s="6">
        <f>IF(AND(D4808&lt;=TOTAL_BEDS,J4808&lt;=TEMP_WORKER_MAX*TEMP_WORKER_HRS),1,0)</f>
        <v>1</v>
      </c>
      <c r="O4808" s="2">
        <f>L4808-M4808-K4808-FIXED_COSTS</f>
        <v>29447.968450000481</v>
      </c>
      <c r="P4808" s="2">
        <f>IF(N4808=1,O4808,"")</f>
        <v>29447.968450000481</v>
      </c>
    </row>
    <row r="4809">
      <c r="A4809" s="6">
        <v>7</v>
      </c>
      <c r="B4809" s="6">
        <v>8</v>
      </c>
      <c r="C4809" s="6">
        <v>0</v>
      </c>
      <c r="D4809" s="6">
        <f>A4809+B4809+C4809</f>
        <v>15</v>
      </c>
      <c r="E4809" s="5">
        <f>IF(A4809=0,0,A4809*LABOR_HRS_WK_TOM*SEASON_WEEKS*(1+DIM_PCT_TOM)^A4809)</f>
        <v>1227.6917730000007</v>
      </c>
      <c r="F4809" s="5">
        <f>IF(B4809=0,0,B4809*LABOR_HRS_WK_CAR*SEASON_WEEKS*(1+DIM_PCT_CAR)^B4809)</f>
        <v>292.41669540238013</v>
      </c>
      <c r="G4809" s="5">
        <f>IF(C4809=0,0,C4809*LABOR_HRS_WK_MES*SEASON_WEEKS*(1+DIM_PCT_MES)^C4809)</f>
        <v>0</v>
      </c>
      <c r="H4809" s="5">
        <f>E4809+F4809+G4809</f>
        <v>1520.1084684023808</v>
      </c>
      <c r="I4809" s="5">
        <f>MIN(H4809,FARMER_HRS)</f>
        <v>720</v>
      </c>
      <c r="J4809" s="5">
        <f>MAX(0,H4809-FARMER_HRS)</f>
        <v>800.10846840238082</v>
      </c>
      <c r="K4809" s="2">
        <f>I4809*FARMER_RATE+J4809*TEMP_WORKER_RATE</f>
        <v>38890.772020874669</v>
      </c>
      <c r="L4809" s="2">
        <f>A4809*PRICE_TOM+B4809*PRICE_CAR+C4809*PRICE_MES</f>
        <v>78352</v>
      </c>
      <c r="M4809" s="2">
        <f>A4809*FERT_BED_TOM+B4809*FERT_BED_CAR+C4809*FERT_BED_MES</f>
        <v>9680</v>
      </c>
      <c r="N4809" s="6">
        <f>IF(AND(D4809&lt;=TOTAL_BEDS,J4809&lt;=TEMP_WORKER_MAX*TEMP_WORKER_HRS),1,0)</f>
        <v>1</v>
      </c>
      <c r="O4809" s="2">
        <f>L4809-M4809-K4809-FIXED_COSTS</f>
        <v>9781.2279791253313</v>
      </c>
      <c r="P4809" s="2">
        <f>IF(N4809=1,O4809,"")</f>
        <v>9781.2279791253313</v>
      </c>
    </row>
    <row r="4810">
      <c r="A4810" s="6">
        <v>7</v>
      </c>
      <c r="B4810" s="6">
        <v>8</v>
      </c>
      <c r="C4810" s="6">
        <v>1</v>
      </c>
      <c r="D4810" s="6">
        <f>A4810+B4810+C4810</f>
        <v>16</v>
      </c>
      <c r="E4810" s="5">
        <f>IF(A4810=0,0,A4810*LABOR_HRS_WK_TOM*SEASON_WEEKS*(1+DIM_PCT_TOM)^A4810)</f>
        <v>1227.6917730000007</v>
      </c>
      <c r="F4810" s="5">
        <f>IF(B4810=0,0,B4810*LABOR_HRS_WK_CAR*SEASON_WEEKS*(1+DIM_PCT_CAR)^B4810)</f>
        <v>292.41669540238013</v>
      </c>
      <c r="G4810" s="5">
        <f>IF(C4810=0,0,C4810*LABOR_HRS_WK_MES*SEASON_WEEKS*(1+DIM_PCT_MES)^C4810)</f>
        <v>45.5625</v>
      </c>
      <c r="H4810" s="5">
        <f>E4810+F4810+G4810</f>
        <v>1565.6709684023808</v>
      </c>
      <c r="I4810" s="5">
        <f>MIN(H4810,FARMER_HRS)</f>
        <v>720</v>
      </c>
      <c r="J4810" s="5">
        <f>MAX(0,H4810-FARMER_HRS)</f>
        <v>845.67096840238082</v>
      </c>
      <c r="K4810" s="2">
        <f>I4810*FARMER_RATE+J4810*TEMP_WORKER_RATE</f>
        <v>39681.787645874669</v>
      </c>
      <c r="L4810" s="2">
        <f>A4810*PRICE_TOM+B4810*PRICE_CAR+C4810*PRICE_MES</f>
        <v>81052</v>
      </c>
      <c r="M4810" s="2">
        <f>A4810*FERT_BED_TOM+B4810*FERT_BED_CAR+C4810*FERT_BED_MES</f>
        <v>10560</v>
      </c>
      <c r="N4810" s="6">
        <f>IF(AND(D4810&lt;=TOTAL_BEDS,J4810&lt;=TEMP_WORKER_MAX*TEMP_WORKER_HRS),1,0)</f>
        <v>1</v>
      </c>
      <c r="O4810" s="2">
        <f>L4810-M4810-K4810-FIXED_COSTS</f>
        <v>10810.212354125331</v>
      </c>
      <c r="P4810" s="2">
        <f>IF(N4810=1,O4810,"")</f>
        <v>10810.212354125331</v>
      </c>
    </row>
    <row r="4811">
      <c r="A4811" s="6">
        <v>7</v>
      </c>
      <c r="B4811" s="6">
        <v>8</v>
      </c>
      <c r="C4811" s="6">
        <v>2</v>
      </c>
      <c r="D4811" s="6">
        <f>A4811+B4811+C4811</f>
        <v>17</v>
      </c>
      <c r="E4811" s="5">
        <f>IF(A4811=0,0,A4811*LABOR_HRS_WK_TOM*SEASON_WEEKS*(1+DIM_PCT_TOM)^A4811)</f>
        <v>1227.6917730000007</v>
      </c>
      <c r="F4811" s="5">
        <f>IF(B4811=0,0,B4811*LABOR_HRS_WK_CAR*SEASON_WEEKS*(1+DIM_PCT_CAR)^B4811)</f>
        <v>292.41669540238013</v>
      </c>
      <c r="G4811" s="5">
        <f>IF(C4811=0,0,C4811*LABOR_HRS_WK_MES*SEASON_WEEKS*(1+DIM_PCT_MES)^C4811)</f>
        <v>92.2640625</v>
      </c>
      <c r="H4811" s="5">
        <f>E4811+F4811+G4811</f>
        <v>1612.3725309023807</v>
      </c>
      <c r="I4811" s="5">
        <f>MIN(H4811,FARMER_HRS)</f>
        <v>720</v>
      </c>
      <c r="J4811" s="5">
        <f>MAX(0,H4811-FARMER_HRS)</f>
        <v>892.37253090238073</v>
      </c>
      <c r="K4811" s="2">
        <f>I4811*FARMER_RATE+J4811*TEMP_WORKER_RATE</f>
        <v>40492.578661499661</v>
      </c>
      <c r="L4811" s="2">
        <f>A4811*PRICE_TOM+B4811*PRICE_CAR+C4811*PRICE_MES</f>
        <v>83752</v>
      </c>
      <c r="M4811" s="2">
        <f>A4811*FERT_BED_TOM+B4811*FERT_BED_CAR+C4811*FERT_BED_MES</f>
        <v>11440</v>
      </c>
      <c r="N4811" s="6">
        <f>IF(AND(D4811&lt;=TOTAL_BEDS,J4811&lt;=TEMP_WORKER_MAX*TEMP_WORKER_HRS),1,0)</f>
        <v>1</v>
      </c>
      <c r="O4811" s="2">
        <f>L4811-M4811-K4811-FIXED_COSTS</f>
        <v>11819.421338500339</v>
      </c>
      <c r="P4811" s="2">
        <f>IF(N4811=1,O4811,"")</f>
        <v>11819.421338500339</v>
      </c>
    </row>
    <row r="4812">
      <c r="A4812" s="6">
        <v>7</v>
      </c>
      <c r="B4812" s="6">
        <v>8</v>
      </c>
      <c r="C4812" s="6">
        <v>3</v>
      </c>
      <c r="D4812" s="6">
        <f>A4812+B4812+C4812</f>
        <v>18</v>
      </c>
      <c r="E4812" s="5">
        <f>IF(A4812=0,0,A4812*LABOR_HRS_WK_TOM*SEASON_WEEKS*(1+DIM_PCT_TOM)^A4812)</f>
        <v>1227.6917730000007</v>
      </c>
      <c r="F4812" s="5">
        <f>IF(B4812=0,0,B4812*LABOR_HRS_WK_CAR*SEASON_WEEKS*(1+DIM_PCT_CAR)^B4812)</f>
        <v>292.41669540238013</v>
      </c>
      <c r="G4812" s="5">
        <f>IF(C4812=0,0,C4812*LABOR_HRS_WK_MES*SEASON_WEEKS*(1+DIM_PCT_MES)^C4812)</f>
        <v>140.12604492187498</v>
      </c>
      <c r="H4812" s="5">
        <f>E4812+F4812+G4812</f>
        <v>1660.2345133242559</v>
      </c>
      <c r="I4812" s="5">
        <f>MIN(H4812,FARMER_HRS)</f>
        <v>720</v>
      </c>
      <c r="J4812" s="5">
        <f>MAX(0,H4812-FARMER_HRS)</f>
        <v>940.23451332425589</v>
      </c>
      <c r="K4812" s="2">
        <f>I4812*FARMER_RATE+J4812*TEMP_WORKER_RATE</f>
        <v>41323.515856323887</v>
      </c>
      <c r="L4812" s="2">
        <f>A4812*PRICE_TOM+B4812*PRICE_CAR+C4812*PRICE_MES</f>
        <v>86452</v>
      </c>
      <c r="M4812" s="2">
        <f>A4812*FERT_BED_TOM+B4812*FERT_BED_CAR+C4812*FERT_BED_MES</f>
        <v>12320</v>
      </c>
      <c r="N4812" s="6">
        <f>IF(AND(D4812&lt;=TOTAL_BEDS,J4812&lt;=TEMP_WORKER_MAX*TEMP_WORKER_HRS),1,0)</f>
        <v>1</v>
      </c>
      <c r="O4812" s="2">
        <f>L4812-M4812-K4812-FIXED_COSTS</f>
        <v>12808.484143676113</v>
      </c>
      <c r="P4812" s="2">
        <f>IF(N4812=1,O4812,"")</f>
        <v>12808.484143676113</v>
      </c>
    </row>
    <row r="4813">
      <c r="A4813" s="6">
        <v>7</v>
      </c>
      <c r="B4813" s="6">
        <v>8</v>
      </c>
      <c r="C4813" s="6">
        <v>4</v>
      </c>
      <c r="D4813" s="6">
        <f>A4813+B4813+C4813</f>
        <v>19</v>
      </c>
      <c r="E4813" s="5">
        <f>IF(A4813=0,0,A4813*LABOR_HRS_WK_TOM*SEASON_WEEKS*(1+DIM_PCT_TOM)^A4813)</f>
        <v>1227.6917730000007</v>
      </c>
      <c r="F4813" s="5">
        <f>IF(B4813=0,0,B4813*LABOR_HRS_WK_CAR*SEASON_WEEKS*(1+DIM_PCT_CAR)^B4813)</f>
        <v>292.41669540238013</v>
      </c>
      <c r="G4813" s="5">
        <f>IF(C4813=0,0,C4813*LABOR_HRS_WK_MES*SEASON_WEEKS*(1+DIM_PCT_MES)^C4813)</f>
        <v>189.17016064453119</v>
      </c>
      <c r="H4813" s="5">
        <f>E4813+F4813+G4813</f>
        <v>1709.2786290469121</v>
      </c>
      <c r="I4813" s="5">
        <f>MIN(H4813,FARMER_HRS)</f>
        <v>720</v>
      </c>
      <c r="J4813" s="5">
        <f>MAX(0,H4813-FARMER_HRS)</f>
        <v>989.2786290469121</v>
      </c>
      <c r="K4813" s="2">
        <f>I4813*FARMER_RATE+J4813*TEMP_WORKER_RATE</f>
        <v>42174.976198731114</v>
      </c>
      <c r="L4813" s="2">
        <f>A4813*PRICE_TOM+B4813*PRICE_CAR+C4813*PRICE_MES</f>
        <v>89152</v>
      </c>
      <c r="M4813" s="2">
        <f>A4813*FERT_BED_TOM+B4813*FERT_BED_CAR+C4813*FERT_BED_MES</f>
        <v>13200</v>
      </c>
      <c r="N4813" s="6">
        <f>IF(AND(D4813&lt;=TOTAL_BEDS,J4813&lt;=TEMP_WORKER_MAX*TEMP_WORKER_HRS),1,0)</f>
        <v>1</v>
      </c>
      <c r="O4813" s="2">
        <f>L4813-M4813-K4813-FIXED_COSTS</f>
        <v>13777.023801268886</v>
      </c>
      <c r="P4813" s="2">
        <f>IF(N4813=1,O4813,"")</f>
        <v>13777.023801268886</v>
      </c>
    </row>
    <row r="4814">
      <c r="A4814" s="6">
        <v>7</v>
      </c>
      <c r="B4814" s="6">
        <v>8</v>
      </c>
      <c r="C4814" s="6">
        <v>5</v>
      </c>
      <c r="D4814" s="6">
        <f>A4814+B4814+C4814</f>
        <v>20</v>
      </c>
      <c r="E4814" s="5">
        <f>IF(A4814=0,0,A4814*LABOR_HRS_WK_TOM*SEASON_WEEKS*(1+DIM_PCT_TOM)^A4814)</f>
        <v>1227.6917730000007</v>
      </c>
      <c r="F4814" s="5">
        <f>IF(B4814=0,0,B4814*LABOR_HRS_WK_CAR*SEASON_WEEKS*(1+DIM_PCT_CAR)^B4814)</f>
        <v>292.41669540238013</v>
      </c>
      <c r="G4814" s="5">
        <f>IF(C4814=0,0,C4814*LABOR_HRS_WK_MES*SEASON_WEEKS*(1+DIM_PCT_MES)^C4814)</f>
        <v>239.41848456573481</v>
      </c>
      <c r="H4814" s="5">
        <f>E4814+F4814+G4814</f>
        <v>1759.5269529681157</v>
      </c>
      <c r="I4814" s="5">
        <f>MIN(H4814,FARMER_HRS)</f>
        <v>720</v>
      </c>
      <c r="J4814" s="5">
        <f>MAX(0,H4814-FARMER_HRS)</f>
        <v>1039.5269529681157</v>
      </c>
      <c r="K4814" s="2">
        <f>I4814*FARMER_RATE+J4814*TEMP_WORKER_RATE</f>
        <v>43047.342933474225</v>
      </c>
      <c r="L4814" s="2">
        <f>A4814*PRICE_TOM+B4814*PRICE_CAR+C4814*PRICE_MES</f>
        <v>91852</v>
      </c>
      <c r="M4814" s="2">
        <f>A4814*FERT_BED_TOM+B4814*FERT_BED_CAR+C4814*FERT_BED_MES</f>
        <v>14080</v>
      </c>
      <c r="N4814" s="6">
        <f>IF(AND(D4814&lt;=TOTAL_BEDS,J4814&lt;=TEMP_WORKER_MAX*TEMP_WORKER_HRS),1,0)</f>
        <v>1</v>
      </c>
      <c r="O4814" s="2">
        <f>L4814-M4814-K4814-FIXED_COSTS</f>
        <v>14724.657066525775</v>
      </c>
      <c r="P4814" s="2">
        <f>IF(N4814=1,O4814,"")</f>
        <v>14724.657066525775</v>
      </c>
    </row>
    <row r="4815">
      <c r="A4815" s="6">
        <v>7</v>
      </c>
      <c r="B4815" s="6">
        <v>8</v>
      </c>
      <c r="C4815" s="6">
        <v>6</v>
      </c>
      <c r="D4815" s="6">
        <f>A4815+B4815+C4815</f>
        <v>21</v>
      </c>
      <c r="E4815" s="5">
        <f>IF(A4815=0,0,A4815*LABOR_HRS_WK_TOM*SEASON_WEEKS*(1+DIM_PCT_TOM)^A4815)</f>
        <v>1227.6917730000007</v>
      </c>
      <c r="F4815" s="5">
        <f>IF(B4815=0,0,B4815*LABOR_HRS_WK_CAR*SEASON_WEEKS*(1+DIM_PCT_CAR)^B4815)</f>
        <v>292.41669540238013</v>
      </c>
      <c r="G4815" s="5">
        <f>IF(C4815=0,0,C4815*LABOR_HRS_WK_MES*SEASON_WEEKS*(1+DIM_PCT_MES)^C4815)</f>
        <v>290.89345874736773</v>
      </c>
      <c r="H4815" s="5">
        <f>E4815+F4815+G4815</f>
        <v>1811.0019271497486</v>
      </c>
      <c r="I4815" s="5">
        <f>MIN(H4815,FARMER_HRS)</f>
        <v>720</v>
      </c>
      <c r="J4815" s="5">
        <f>MAX(0,H4815-FARMER_HRS)</f>
        <v>1091.0019271497486</v>
      </c>
      <c r="K4815" s="2">
        <f>I4815*FARMER_RATE+J4815*TEMP_WORKER_RATE</f>
        <v>43941.005679683134</v>
      </c>
      <c r="L4815" s="2">
        <f>A4815*PRICE_TOM+B4815*PRICE_CAR+C4815*PRICE_MES</f>
        <v>94552</v>
      </c>
      <c r="M4815" s="2">
        <f>A4815*FERT_BED_TOM+B4815*FERT_BED_CAR+C4815*FERT_BED_MES</f>
        <v>14960</v>
      </c>
      <c r="N4815" s="6">
        <f>IF(AND(D4815&lt;=TOTAL_BEDS,J4815&lt;=TEMP_WORKER_MAX*TEMP_WORKER_HRS),1,0)</f>
        <v>1</v>
      </c>
      <c r="O4815" s="2">
        <f>L4815-M4815-K4815-FIXED_COSTS</f>
        <v>15650.994320316866</v>
      </c>
      <c r="P4815" s="2">
        <f>IF(N4815=1,O4815,"")</f>
        <v>15650.994320316866</v>
      </c>
    </row>
    <row r="4816">
      <c r="A4816" s="6">
        <v>7</v>
      </c>
      <c r="B4816" s="6">
        <v>8</v>
      </c>
      <c r="C4816" s="6">
        <v>7</v>
      </c>
      <c r="D4816" s="6">
        <f>A4816+B4816+C4816</f>
        <v>22</v>
      </c>
      <c r="E4816" s="5">
        <f>IF(A4816=0,0,A4816*LABOR_HRS_WK_TOM*SEASON_WEEKS*(1+DIM_PCT_TOM)^A4816)</f>
        <v>1227.6917730000007</v>
      </c>
      <c r="F4816" s="5">
        <f>IF(B4816=0,0,B4816*LABOR_HRS_WK_CAR*SEASON_WEEKS*(1+DIM_PCT_CAR)^B4816)</f>
        <v>292.41669540238013</v>
      </c>
      <c r="G4816" s="5">
        <f>IF(C4816=0,0,C4816*LABOR_HRS_WK_MES*SEASON_WEEKS*(1+DIM_PCT_MES)^C4816)</f>
        <v>343.61789814532818</v>
      </c>
      <c r="H4816" s="5">
        <f>E4816+F4816+G4816</f>
        <v>1863.7263665477089</v>
      </c>
      <c r="I4816" s="5">
        <f>MIN(H4816,FARMER_HRS)</f>
        <v>720</v>
      </c>
      <c r="J4816" s="5">
        <f>MAX(0,H4816-FARMER_HRS)</f>
        <v>1143.7263665477089</v>
      </c>
      <c r="K4816" s="2">
        <f>I4816*FARMER_RATE+J4816*TEMP_WORKER_RATE</f>
        <v>44856.360530342165</v>
      </c>
      <c r="L4816" s="2">
        <f>A4816*PRICE_TOM+B4816*PRICE_CAR+C4816*PRICE_MES</f>
        <v>97252</v>
      </c>
      <c r="M4816" s="2">
        <f>A4816*FERT_BED_TOM+B4816*FERT_BED_CAR+C4816*FERT_BED_MES</f>
        <v>15840</v>
      </c>
      <c r="N4816" s="6">
        <f>IF(AND(D4816&lt;=TOTAL_BEDS,J4816&lt;=TEMP_WORKER_MAX*TEMP_WORKER_HRS),1,0)</f>
        <v>1</v>
      </c>
      <c r="O4816" s="2">
        <f>L4816-M4816-K4816-FIXED_COSTS</f>
        <v>16555.639469657835</v>
      </c>
      <c r="P4816" s="2">
        <f>IF(N4816=1,O4816,"")</f>
        <v>16555.639469657835</v>
      </c>
    </row>
    <row r="4817">
      <c r="A4817" s="6">
        <v>7</v>
      </c>
      <c r="B4817" s="6">
        <v>8</v>
      </c>
      <c r="C4817" s="6">
        <v>8</v>
      </c>
      <c r="D4817" s="6">
        <f>A4817+B4817+C4817</f>
        <v>23</v>
      </c>
      <c r="E4817" s="5">
        <f>IF(A4817=0,0,A4817*LABOR_HRS_WK_TOM*SEASON_WEEKS*(1+DIM_PCT_TOM)^A4817)</f>
        <v>1227.6917730000007</v>
      </c>
      <c r="F4817" s="5">
        <f>IF(B4817=0,0,B4817*LABOR_HRS_WK_CAR*SEASON_WEEKS*(1+DIM_PCT_CAR)^B4817)</f>
        <v>292.41669540238013</v>
      </c>
      <c r="G4817" s="5">
        <f>IF(C4817=0,0,C4817*LABOR_HRS_WK_MES*SEASON_WEEKS*(1+DIM_PCT_MES)^C4817)</f>
        <v>397.61499642530833</v>
      </c>
      <c r="H4817" s="5">
        <f>E4817+F4817+G4817</f>
        <v>1917.7234648276892</v>
      </c>
      <c r="I4817" s="5">
        <f>MIN(H4817,FARMER_HRS)</f>
        <v>720</v>
      </c>
      <c r="J4817" s="5">
        <f>MAX(0,H4817-FARMER_HRS)</f>
        <v>1197.7234648276892</v>
      </c>
      <c r="K4817" s="2">
        <f>I4817*FARMER_RATE+J4817*TEMP_WORKER_RATE</f>
        <v>45793.810153258491</v>
      </c>
      <c r="L4817" s="2">
        <f>A4817*PRICE_TOM+B4817*PRICE_CAR+C4817*PRICE_MES</f>
        <v>99952</v>
      </c>
      <c r="M4817" s="2">
        <f>A4817*FERT_BED_TOM+B4817*FERT_BED_CAR+C4817*FERT_BED_MES</f>
        <v>16720</v>
      </c>
      <c r="N4817" s="6">
        <f>IF(AND(D4817&lt;=TOTAL_BEDS,J4817&lt;=TEMP_WORKER_MAX*TEMP_WORKER_HRS),1,0)</f>
        <v>1</v>
      </c>
      <c r="O4817" s="2">
        <f>L4817-M4817-K4817-FIXED_COSTS</f>
        <v>17438.189846741509</v>
      </c>
      <c r="P4817" s="2">
        <f>IF(N4817=1,O4817,"")</f>
        <v>17438.189846741509</v>
      </c>
    </row>
    <row r="4818">
      <c r="A4818" s="6">
        <v>7</v>
      </c>
      <c r="B4818" s="6">
        <v>8</v>
      </c>
      <c r="C4818" s="6">
        <v>9</v>
      </c>
      <c r="D4818" s="6">
        <f>A4818+B4818+C4818</f>
        <v>24</v>
      </c>
      <c r="E4818" s="5">
        <f>IF(A4818=0,0,A4818*LABOR_HRS_WK_TOM*SEASON_WEEKS*(1+DIM_PCT_TOM)^A4818)</f>
        <v>1227.6917730000007</v>
      </c>
      <c r="F4818" s="5">
        <f>IF(B4818=0,0,B4818*LABOR_HRS_WK_CAR*SEASON_WEEKS*(1+DIM_PCT_CAR)^B4818)</f>
        <v>292.41669540238013</v>
      </c>
      <c r="G4818" s="5">
        <f>IF(C4818=0,0,C4818*LABOR_HRS_WK_MES*SEASON_WEEKS*(1+DIM_PCT_MES)^C4818)</f>
        <v>452.90833186570273</v>
      </c>
      <c r="H4818" s="5">
        <f>E4818+F4818+G4818</f>
        <v>1973.0168002680834</v>
      </c>
      <c r="I4818" s="5">
        <f>MIN(H4818,FARMER_HRS)</f>
        <v>720</v>
      </c>
      <c r="J4818" s="5">
        <f>MAX(0,H4818-FARMER_HRS)</f>
        <v>1253.0168002680834</v>
      </c>
      <c r="K4818" s="2">
        <f>I4818*FARMER_RATE+J4818*TEMP_WORKER_RATE</f>
        <v>46753.763893543117</v>
      </c>
      <c r="L4818" s="2">
        <f>A4818*PRICE_TOM+B4818*PRICE_CAR+C4818*PRICE_MES</f>
        <v>102652</v>
      </c>
      <c r="M4818" s="2">
        <f>A4818*FERT_BED_TOM+B4818*FERT_BED_CAR+C4818*FERT_BED_MES</f>
        <v>17600</v>
      </c>
      <c r="N4818" s="6">
        <f>IF(AND(D4818&lt;=TOTAL_BEDS,J4818&lt;=TEMP_WORKER_MAX*TEMP_WORKER_HRS),1,0)</f>
        <v>1</v>
      </c>
      <c r="O4818" s="2">
        <f>L4818-M4818-K4818-FIXED_COSTS</f>
        <v>18298.236106456883</v>
      </c>
      <c r="P4818" s="2">
        <f>IF(N4818=1,O4818,"")</f>
        <v>18298.236106456883</v>
      </c>
    </row>
    <row r="4819">
      <c r="A4819" s="6">
        <v>7</v>
      </c>
      <c r="B4819" s="6">
        <v>8</v>
      </c>
      <c r="C4819" s="6">
        <v>10</v>
      </c>
      <c r="D4819" s="6">
        <f>A4819+B4819+C4819</f>
        <v>25</v>
      </c>
      <c r="E4819" s="5">
        <f>IF(A4819=0,0,A4819*LABOR_HRS_WK_TOM*SEASON_WEEKS*(1+DIM_PCT_TOM)^A4819)</f>
        <v>1227.6917730000007</v>
      </c>
      <c r="F4819" s="5">
        <f>IF(B4819=0,0,B4819*LABOR_HRS_WK_CAR*SEASON_WEEKS*(1+DIM_PCT_CAR)^B4819)</f>
        <v>292.41669540238013</v>
      </c>
      <c r="G4819" s="5">
        <f>IF(C4819=0,0,C4819*LABOR_HRS_WK_MES*SEASON_WEEKS*(1+DIM_PCT_MES)^C4819)</f>
        <v>509.52187334891551</v>
      </c>
      <c r="H4819" s="5">
        <f>E4819+F4819+G4819</f>
        <v>2029.6303417512963</v>
      </c>
      <c r="I4819" s="5">
        <f>MIN(H4819,FARMER_HRS)</f>
        <v>720</v>
      </c>
      <c r="J4819" s="5">
        <f>MAX(0,H4819-FARMER_HRS)</f>
        <v>1309.6303417512963</v>
      </c>
      <c r="K4819" s="2">
        <f>I4819*FARMER_RATE+J4819*TEMP_WORKER_RATE</f>
        <v>47736.637877626672</v>
      </c>
      <c r="L4819" s="2">
        <f>A4819*PRICE_TOM+B4819*PRICE_CAR+C4819*PRICE_MES</f>
        <v>105352</v>
      </c>
      <c r="M4819" s="2">
        <f>A4819*FERT_BED_TOM+B4819*FERT_BED_CAR+C4819*FERT_BED_MES</f>
        <v>18480</v>
      </c>
      <c r="N4819" s="6">
        <f>IF(AND(D4819&lt;=TOTAL_BEDS,J4819&lt;=TEMP_WORKER_MAX*TEMP_WORKER_HRS),1,0)</f>
        <v>1</v>
      </c>
      <c r="O4819" s="2">
        <f>L4819-M4819-K4819-FIXED_COSTS</f>
        <v>19135.362122373328</v>
      </c>
      <c r="P4819" s="2">
        <f>IF(N4819=1,O4819,"")</f>
        <v>19135.362122373328</v>
      </c>
    </row>
    <row r="4820">
      <c r="A4820" s="6">
        <v>7</v>
      </c>
      <c r="B4820" s="6">
        <v>8</v>
      </c>
      <c r="C4820" s="6">
        <v>11</v>
      </c>
      <c r="D4820" s="6">
        <f>A4820+B4820+C4820</f>
        <v>26</v>
      </c>
      <c r="E4820" s="5">
        <f>IF(A4820=0,0,A4820*LABOR_HRS_WK_TOM*SEASON_WEEKS*(1+DIM_PCT_TOM)^A4820)</f>
        <v>1227.6917730000007</v>
      </c>
      <c r="F4820" s="5">
        <f>IF(B4820=0,0,B4820*LABOR_HRS_WK_CAR*SEASON_WEEKS*(1+DIM_PCT_CAR)^B4820)</f>
        <v>292.41669540238013</v>
      </c>
      <c r="G4820" s="5">
        <f>IF(C4820=0,0,C4820*LABOR_HRS_WK_MES*SEASON_WEEKS*(1+DIM_PCT_MES)^C4820)</f>
        <v>567.47998644235463</v>
      </c>
      <c r="H4820" s="5">
        <f>E4820+F4820+G4820</f>
        <v>2087.5884548447357</v>
      </c>
      <c r="I4820" s="5">
        <f>MIN(H4820,FARMER_HRS)</f>
        <v>720</v>
      </c>
      <c r="J4820" s="5">
        <f>MAX(0,H4820-FARMER_HRS)</f>
        <v>1367.5884548447357</v>
      </c>
      <c r="K4820" s="2">
        <f>I4820*FARMER_RATE+J4820*TEMP_WORKER_RATE</f>
        <v>48742.855118832216</v>
      </c>
      <c r="L4820" s="2">
        <f>A4820*PRICE_TOM+B4820*PRICE_CAR+C4820*PRICE_MES</f>
        <v>108052</v>
      </c>
      <c r="M4820" s="2">
        <f>A4820*FERT_BED_TOM+B4820*FERT_BED_CAR+C4820*FERT_BED_MES</f>
        <v>19360</v>
      </c>
      <c r="N4820" s="6">
        <f>IF(AND(D4820&lt;=TOTAL_BEDS,J4820&lt;=TEMP_WORKER_MAX*TEMP_WORKER_HRS),1,0)</f>
        <v>1</v>
      </c>
      <c r="O4820" s="2">
        <f>L4820-M4820-K4820-FIXED_COSTS</f>
        <v>19949.144881167784</v>
      </c>
      <c r="P4820" s="2">
        <f>IF(N4820=1,O4820,"")</f>
        <v>19949.144881167784</v>
      </c>
    </row>
    <row r="4821">
      <c r="A4821" s="6">
        <v>7</v>
      </c>
      <c r="B4821" s="6">
        <v>8</v>
      </c>
      <c r="C4821" s="6">
        <v>12</v>
      </c>
      <c r="D4821" s="6">
        <f>A4821+B4821+C4821</f>
        <v>27</v>
      </c>
      <c r="E4821" s="5">
        <f>IF(A4821=0,0,A4821*LABOR_HRS_WK_TOM*SEASON_WEEKS*(1+DIM_PCT_TOM)^A4821)</f>
        <v>1227.6917730000007</v>
      </c>
      <c r="F4821" s="5">
        <f>IF(B4821=0,0,B4821*LABOR_HRS_WK_CAR*SEASON_WEEKS*(1+DIM_PCT_CAR)^B4821)</f>
        <v>292.41669540238013</v>
      </c>
      <c r="G4821" s="5">
        <f>IF(C4821=0,0,C4821*LABOR_HRS_WK_MES*SEASON_WEEKS*(1+DIM_PCT_MES)^C4821)</f>
        <v>626.807439570419</v>
      </c>
      <c r="H4821" s="5">
        <f>E4821+F4821+G4821</f>
        <v>2146.9159079727997</v>
      </c>
      <c r="I4821" s="5">
        <f>MIN(H4821,FARMER_HRS)</f>
        <v>720</v>
      </c>
      <c r="J4821" s="5">
        <f>MAX(0,H4821-FARMER_HRS)</f>
        <v>1426.9159079727997</v>
      </c>
      <c r="K4821" s="2">
        <f>I4821*FARMER_RATE+J4821*TEMP_WORKER_RATE</f>
        <v>49772.84562452777</v>
      </c>
      <c r="L4821" s="2">
        <f>A4821*PRICE_TOM+B4821*PRICE_CAR+C4821*PRICE_MES</f>
        <v>110752</v>
      </c>
      <c r="M4821" s="2">
        <f>A4821*FERT_BED_TOM+B4821*FERT_BED_CAR+C4821*FERT_BED_MES</f>
        <v>20240</v>
      </c>
      <c r="N4821" s="6">
        <f>IF(AND(D4821&lt;=TOTAL_BEDS,J4821&lt;=TEMP_WORKER_MAX*TEMP_WORKER_HRS),1,0)</f>
        <v>1</v>
      </c>
      <c r="O4821" s="2">
        <f>L4821-M4821-K4821-FIXED_COSTS</f>
        <v>20739.15437547223</v>
      </c>
      <c r="P4821" s="2">
        <f>IF(N4821=1,O4821,"")</f>
        <v>20739.15437547223</v>
      </c>
    </row>
    <row r="4822">
      <c r="A4822" s="6">
        <v>7</v>
      </c>
      <c r="B4822" s="6">
        <v>8</v>
      </c>
      <c r="C4822" s="6">
        <v>13</v>
      </c>
      <c r="D4822" s="6">
        <f>A4822+B4822+C4822</f>
        <v>28</v>
      </c>
      <c r="E4822" s="5">
        <f>IF(A4822=0,0,A4822*LABOR_HRS_WK_TOM*SEASON_WEEKS*(1+DIM_PCT_TOM)^A4822)</f>
        <v>1227.6917730000007</v>
      </c>
      <c r="F4822" s="5">
        <f>IF(B4822=0,0,B4822*LABOR_HRS_WK_CAR*SEASON_WEEKS*(1+DIM_PCT_CAR)^B4822)</f>
        <v>292.41669540238013</v>
      </c>
      <c r="G4822" s="5">
        <f>IF(C4822=0,0,C4822*LABOR_HRS_WK_MES*SEASON_WEEKS*(1+DIM_PCT_MES)^C4822)</f>
        <v>687.52941027880331</v>
      </c>
      <c r="H4822" s="5">
        <f>E4822+F4822+G4822</f>
        <v>2207.6378786811842</v>
      </c>
      <c r="I4822" s="5">
        <f>MIN(H4822,FARMER_HRS)</f>
        <v>720</v>
      </c>
      <c r="J4822" s="5">
        <f>MAX(0,H4822-FARMER_HRS)</f>
        <v>1487.6378786811842</v>
      </c>
      <c r="K4822" s="2">
        <f>I4822*FARMER_RATE+J4822*TEMP_WORKER_RATE</f>
        <v>50827.04650488167</v>
      </c>
      <c r="L4822" s="2">
        <f>A4822*PRICE_TOM+B4822*PRICE_CAR+C4822*PRICE_MES</f>
        <v>113452</v>
      </c>
      <c r="M4822" s="2">
        <f>A4822*FERT_BED_TOM+B4822*FERT_BED_CAR+C4822*FERT_BED_MES</f>
        <v>21120</v>
      </c>
      <c r="N4822" s="6">
        <f>IF(AND(D4822&lt;=TOTAL_BEDS,J4822&lt;=TEMP_WORKER_MAX*TEMP_WORKER_HRS),1,0)</f>
        <v>1</v>
      </c>
      <c r="O4822" s="2">
        <f>L4822-M4822-K4822-FIXED_COSTS</f>
        <v>21504.95349511833</v>
      </c>
      <c r="P4822" s="2">
        <f>IF(N4822=1,O4822,"")</f>
        <v>21504.95349511833</v>
      </c>
    </row>
    <row r="4823">
      <c r="A4823" s="6">
        <v>7</v>
      </c>
      <c r="B4823" s="6">
        <v>8</v>
      </c>
      <c r="C4823" s="6">
        <v>14</v>
      </c>
      <c r="D4823" s="6">
        <f>A4823+B4823+C4823</f>
        <v>29</v>
      </c>
      <c r="E4823" s="5">
        <f>IF(A4823=0,0,A4823*LABOR_HRS_WK_TOM*SEASON_WEEKS*(1+DIM_PCT_TOM)^A4823)</f>
        <v>1227.6917730000007</v>
      </c>
      <c r="F4823" s="5">
        <f>IF(B4823=0,0,B4823*LABOR_HRS_WK_CAR*SEASON_WEEKS*(1+DIM_PCT_CAR)^B4823)</f>
        <v>292.41669540238013</v>
      </c>
      <c r="G4823" s="5">
        <f>IF(C4823=0,0,C4823*LABOR_HRS_WK_MES*SEASON_WEEKS*(1+DIM_PCT_MES)^C4823)</f>
        <v>749.67149159246435</v>
      </c>
      <c r="H4823" s="5">
        <f>E4823+F4823+G4823</f>
        <v>2269.7799599948453</v>
      </c>
      <c r="I4823" s="5">
        <f>MIN(H4823,FARMER_HRS)</f>
        <v>720</v>
      </c>
      <c r="J4823" s="5">
        <f>MAX(0,H4823-FARMER_HRS)</f>
        <v>1549.7799599948453</v>
      </c>
      <c r="K4823" s="2">
        <f>I4823*FARMER_RATE+J4823*TEMP_WORKER_RATE</f>
        <v>51905.90208324384</v>
      </c>
      <c r="L4823" s="2">
        <f>A4823*PRICE_TOM+B4823*PRICE_CAR+C4823*PRICE_MES</f>
        <v>116152</v>
      </c>
      <c r="M4823" s="2">
        <f>A4823*FERT_BED_TOM+B4823*FERT_BED_CAR+C4823*FERT_BED_MES</f>
        <v>22000</v>
      </c>
      <c r="N4823" s="6">
        <f>IF(AND(D4823&lt;=TOTAL_BEDS,J4823&lt;=TEMP_WORKER_MAX*TEMP_WORKER_HRS),1,0)</f>
        <v>1</v>
      </c>
      <c r="O4823" s="2">
        <f>L4823-M4823-K4823-FIXED_COSTS</f>
        <v>22246.09791675616</v>
      </c>
      <c r="P4823" s="2">
        <f>IF(N4823=1,O4823,"")</f>
        <v>22246.09791675616</v>
      </c>
    </row>
    <row r="4824">
      <c r="A4824" s="6">
        <v>7</v>
      </c>
      <c r="B4824" s="6">
        <v>8</v>
      </c>
      <c r="C4824" s="6">
        <v>15</v>
      </c>
      <c r="D4824" s="6">
        <f>A4824+B4824+C4824</f>
        <v>30</v>
      </c>
      <c r="E4824" s="5">
        <f>IF(A4824=0,0,A4824*LABOR_HRS_WK_TOM*SEASON_WEEKS*(1+DIM_PCT_TOM)^A4824)</f>
        <v>1227.6917730000007</v>
      </c>
      <c r="F4824" s="5">
        <f>IF(B4824=0,0,B4824*LABOR_HRS_WK_CAR*SEASON_WEEKS*(1+DIM_PCT_CAR)^B4824)</f>
        <v>292.41669540238013</v>
      </c>
      <c r="G4824" s="5">
        <f>IF(C4824=0,0,C4824*LABOR_HRS_WK_MES*SEASON_WEEKS*(1+DIM_PCT_MES)^C4824)</f>
        <v>813.25969846861074</v>
      </c>
      <c r="H4824" s="5">
        <f>E4824+F4824+G4824</f>
        <v>2333.3681668709914</v>
      </c>
      <c r="I4824" s="5">
        <f>MIN(H4824,FARMER_HRS)</f>
        <v>720</v>
      </c>
      <c r="J4824" s="5">
        <f>MAX(0,H4824-FARMER_HRS)</f>
        <v>1613.3681668709914</v>
      </c>
      <c r="K4824" s="2">
        <f>I4824*FARMER_RATE+J4824*TEMP_WORKER_RATE</f>
        <v>53009.864008176934</v>
      </c>
      <c r="L4824" s="2">
        <f>A4824*PRICE_TOM+B4824*PRICE_CAR+C4824*PRICE_MES</f>
        <v>118852</v>
      </c>
      <c r="M4824" s="2">
        <f>A4824*FERT_BED_TOM+B4824*FERT_BED_CAR+C4824*FERT_BED_MES</f>
        <v>22880</v>
      </c>
      <c r="N4824" s="6">
        <f>IF(AND(D4824&lt;=TOTAL_BEDS,J4824&lt;=TEMP_WORKER_MAX*TEMP_WORKER_HRS),1,0)</f>
        <v>1</v>
      </c>
      <c r="O4824" s="2">
        <f>L4824-M4824-K4824-FIXED_COSTS</f>
        <v>22962.135991823066</v>
      </c>
      <c r="P4824" s="2">
        <f>IF(N4824=1,O4824,"")</f>
        <v>22962.135991823066</v>
      </c>
    </row>
    <row r="4825">
      <c r="A4825" s="6">
        <v>7</v>
      </c>
      <c r="B4825" s="6">
        <v>8</v>
      </c>
      <c r="C4825" s="6">
        <v>16</v>
      </c>
      <c r="D4825" s="6">
        <f>A4825+B4825+C4825</f>
        <v>31</v>
      </c>
      <c r="E4825" s="5">
        <f>IF(A4825=0,0,A4825*LABOR_HRS_WK_TOM*SEASON_WEEKS*(1+DIM_PCT_TOM)^A4825)</f>
        <v>1227.6917730000007</v>
      </c>
      <c r="F4825" s="5">
        <f>IF(B4825=0,0,B4825*LABOR_HRS_WK_CAR*SEASON_WEEKS*(1+DIM_PCT_CAR)^B4825)</f>
        <v>292.41669540238013</v>
      </c>
      <c r="G4825" s="5">
        <f>IF(C4825=0,0,C4825*LABOR_HRS_WK_MES*SEASON_WEEKS*(1+DIM_PCT_MES)^C4825)</f>
        <v>878.32047434609967</v>
      </c>
      <c r="H4825" s="5">
        <f>E4825+F4825+G4825</f>
        <v>2398.4289427484805</v>
      </c>
      <c r="I4825" s="5">
        <f>MIN(H4825,FARMER_HRS)</f>
        <v>720</v>
      </c>
      <c r="J4825" s="5">
        <f>MAX(0,H4825-FARMER_HRS)</f>
        <v>1678.4289427484805</v>
      </c>
      <c r="K4825" s="2">
        <f>I4825*FARMER_RATE+J4825*TEMP_WORKER_RATE</f>
        <v>54139.391367161123</v>
      </c>
      <c r="L4825" s="2">
        <f>A4825*PRICE_TOM+B4825*PRICE_CAR+C4825*PRICE_MES</f>
        <v>121552</v>
      </c>
      <c r="M4825" s="2">
        <f>A4825*FERT_BED_TOM+B4825*FERT_BED_CAR+C4825*FERT_BED_MES</f>
        <v>23760</v>
      </c>
      <c r="N4825" s="6">
        <f>IF(AND(D4825&lt;=TOTAL_BEDS,J4825&lt;=TEMP_WORKER_MAX*TEMP_WORKER_HRS),1,0)</f>
        <v>1</v>
      </c>
      <c r="O4825" s="2">
        <f>L4825-M4825-K4825-FIXED_COSTS</f>
        <v>23652.608632838877</v>
      </c>
      <c r="P4825" s="2">
        <f>IF(N4825=1,O4825,"")</f>
        <v>23652.608632838877</v>
      </c>
    </row>
    <row r="4826">
      <c r="A4826" s="6">
        <v>7</v>
      </c>
      <c r="B4826" s="6">
        <v>8</v>
      </c>
      <c r="C4826" s="6">
        <v>17</v>
      </c>
      <c r="D4826" s="6">
        <f>A4826+B4826+C4826</f>
        <v>32</v>
      </c>
      <c r="E4826" s="5">
        <f>IF(A4826=0,0,A4826*LABOR_HRS_WK_TOM*SEASON_WEEKS*(1+DIM_PCT_TOM)^A4826)</f>
        <v>1227.6917730000007</v>
      </c>
      <c r="F4826" s="5">
        <f>IF(B4826=0,0,B4826*LABOR_HRS_WK_CAR*SEASON_WEEKS*(1+DIM_PCT_CAR)^B4826)</f>
        <v>292.41669540238013</v>
      </c>
      <c r="G4826" s="5">
        <f>IF(C4826=0,0,C4826*LABOR_HRS_WK_MES*SEASON_WEEKS*(1+DIM_PCT_MES)^C4826)</f>
        <v>944.88069779263992</v>
      </c>
      <c r="H4826" s="5">
        <f>E4826+F4826+G4826</f>
        <v>2464.9891661950205</v>
      </c>
      <c r="I4826" s="5">
        <f>MIN(H4826,FARMER_HRS)</f>
        <v>720</v>
      </c>
      <c r="J4826" s="5">
        <f>MAX(0,H4826-FARMER_HRS)</f>
        <v>1744.9891661950205</v>
      </c>
      <c r="K4826" s="2">
        <f>I4826*FARMER_RATE+J4826*TEMP_WORKER_RATE</f>
        <v>55294.950801996878</v>
      </c>
      <c r="L4826" s="2">
        <f>A4826*PRICE_TOM+B4826*PRICE_CAR+C4826*PRICE_MES</f>
        <v>124252</v>
      </c>
      <c r="M4826" s="2">
        <f>A4826*FERT_BED_TOM+B4826*FERT_BED_CAR+C4826*FERT_BED_MES</f>
        <v>24640</v>
      </c>
      <c r="N4826" s="6">
        <f>IF(AND(D4826&lt;=TOTAL_BEDS,J4826&lt;=TEMP_WORKER_MAX*TEMP_WORKER_HRS),1,0)</f>
        <v>1</v>
      </c>
      <c r="O4826" s="2">
        <f>L4826-M4826-K4826-FIXED_COSTS</f>
        <v>24317.049198003122</v>
      </c>
      <c r="P4826" s="2">
        <f>IF(N4826=1,O4826,"")</f>
        <v>24317.049198003122</v>
      </c>
    </row>
    <row r="4827">
      <c r="A4827" s="6">
        <v>7</v>
      </c>
      <c r="B4827" s="6">
        <v>8</v>
      </c>
      <c r="C4827" s="6">
        <v>18</v>
      </c>
      <c r="D4827" s="6">
        <f>A4827+B4827+C4827</f>
        <v>33</v>
      </c>
      <c r="E4827" s="5">
        <f>IF(A4827=0,0,A4827*LABOR_HRS_WK_TOM*SEASON_WEEKS*(1+DIM_PCT_TOM)^A4827)</f>
        <v>1227.6917730000007</v>
      </c>
      <c r="F4827" s="5">
        <f>IF(B4827=0,0,B4827*LABOR_HRS_WK_CAR*SEASON_WEEKS*(1+DIM_PCT_CAR)^B4827)</f>
        <v>292.41669540238013</v>
      </c>
      <c r="G4827" s="5">
        <f>IF(C4827=0,0,C4827*LABOR_HRS_WK_MES*SEASON_WEEKS*(1+DIM_PCT_MES)^C4827)</f>
        <v>1012.9676892512272</v>
      </c>
      <c r="H4827" s="5">
        <f>E4827+F4827+G4827</f>
        <v>2533.0761576536079</v>
      </c>
      <c r="I4827" s="5">
        <f>MIN(H4827,FARMER_HRS)</f>
        <v>720</v>
      </c>
      <c r="J4827" s="5">
        <f>MAX(0,H4827-FARMER_HRS)</f>
        <v>1813.0761576536079</v>
      </c>
      <c r="K4827" s="2">
        <f>I4827*FARMER_RATE+J4827*TEMP_WORKER_RATE</f>
        <v>56477.016625930693</v>
      </c>
      <c r="L4827" s="2">
        <f>A4827*PRICE_TOM+B4827*PRICE_CAR+C4827*PRICE_MES</f>
        <v>126952</v>
      </c>
      <c r="M4827" s="2">
        <f>A4827*FERT_BED_TOM+B4827*FERT_BED_CAR+C4827*FERT_BED_MES</f>
        <v>25520</v>
      </c>
      <c r="N4827" s="6">
        <f>IF(AND(D4827&lt;=TOTAL_BEDS,J4827&lt;=TEMP_WORKER_MAX*TEMP_WORKER_HRS),1,0)</f>
        <v>1</v>
      </c>
      <c r="O4827" s="2">
        <f>L4827-M4827-K4827-FIXED_COSTS</f>
        <v>24954.983374069307</v>
      </c>
      <c r="P4827" s="2">
        <f>IF(N4827=1,O4827,"")</f>
        <v>24954.983374069307</v>
      </c>
    </row>
    <row r="4828">
      <c r="A4828" s="6">
        <v>7</v>
      </c>
      <c r="B4828" s="6">
        <v>8</v>
      </c>
      <c r="C4828" s="6">
        <v>19</v>
      </c>
      <c r="D4828" s="6">
        <f>A4828+B4828+C4828</f>
        <v>34</v>
      </c>
      <c r="E4828" s="5">
        <f>IF(A4828=0,0,A4828*LABOR_HRS_WK_TOM*SEASON_WEEKS*(1+DIM_PCT_TOM)^A4828)</f>
        <v>1227.6917730000007</v>
      </c>
      <c r="F4828" s="5">
        <f>IF(B4828=0,0,B4828*LABOR_HRS_WK_CAR*SEASON_WEEKS*(1+DIM_PCT_CAR)^B4828)</f>
        <v>292.41669540238013</v>
      </c>
      <c r="G4828" s="5">
        <f>IF(C4828=0,0,C4828*LABOR_HRS_WK_MES*SEASON_WEEKS*(1+DIM_PCT_MES)^C4828)</f>
        <v>1082.6092178872491</v>
      </c>
      <c r="H4828" s="5">
        <f>E4828+F4828+G4828</f>
        <v>2602.71768628963</v>
      </c>
      <c r="I4828" s="5">
        <f>MIN(H4828,FARMER_HRS)</f>
        <v>720</v>
      </c>
      <c r="J4828" s="5">
        <f>MAX(0,H4828-FARMER_HRS)</f>
        <v>1882.71768628963</v>
      </c>
      <c r="K4828" s="2">
        <f>I4828*FARMER_RATE+J4828*TEMP_WORKER_RATE</f>
        <v>57686.0709425283</v>
      </c>
      <c r="L4828" s="2">
        <f>A4828*PRICE_TOM+B4828*PRICE_CAR+C4828*PRICE_MES</f>
        <v>129652</v>
      </c>
      <c r="M4828" s="2">
        <f>A4828*FERT_BED_TOM+B4828*FERT_BED_CAR+C4828*FERT_BED_MES</f>
        <v>26400</v>
      </c>
      <c r="N4828" s="6">
        <f>IF(AND(D4828&lt;=TOTAL_BEDS,J4828&lt;=TEMP_WORKER_MAX*TEMP_WORKER_HRS),1,0)</f>
        <v>1</v>
      </c>
      <c r="O4828" s="2">
        <f>L4828-M4828-K4828-FIXED_COSTS</f>
        <v>25565.9290574717</v>
      </c>
      <c r="P4828" s="2">
        <f>IF(N4828=1,O4828,"")</f>
        <v>25565.9290574717</v>
      </c>
    </row>
    <row r="4829">
      <c r="A4829" s="6">
        <v>7</v>
      </c>
      <c r="B4829" s="6">
        <v>8</v>
      </c>
      <c r="C4829" s="6">
        <v>20</v>
      </c>
      <c r="D4829" s="6">
        <f>A4829+B4829+C4829</f>
        <v>35</v>
      </c>
      <c r="E4829" s="5">
        <f>IF(A4829=0,0,A4829*LABOR_HRS_WK_TOM*SEASON_WEEKS*(1+DIM_PCT_TOM)^A4829)</f>
        <v>1227.6917730000007</v>
      </c>
      <c r="F4829" s="5">
        <f>IF(B4829=0,0,B4829*LABOR_HRS_WK_CAR*SEASON_WEEKS*(1+DIM_PCT_CAR)^B4829)</f>
        <v>292.41669540238013</v>
      </c>
      <c r="G4829" s="5">
        <f>IF(C4829=0,0,C4829*LABOR_HRS_WK_MES*SEASON_WEEKS*(1+DIM_PCT_MES)^C4829)</f>
        <v>1153.8335085377259</v>
      </c>
      <c r="H4829" s="5">
        <f>E4829+F4829+G4829</f>
        <v>2673.9419769401065</v>
      </c>
      <c r="I4829" s="5">
        <f>MIN(H4829,FARMER_HRS)</f>
        <v>720</v>
      </c>
      <c r="J4829" s="5">
        <f>MAX(0,H4829-FARMER_HRS)</f>
        <v>1953.9419769401065</v>
      </c>
      <c r="K4829" s="2">
        <f>I4829*FARMER_RATE+J4829*TEMP_WORKER_RATE</f>
        <v>58922.603766321292</v>
      </c>
      <c r="L4829" s="2">
        <f>A4829*PRICE_TOM+B4829*PRICE_CAR+C4829*PRICE_MES</f>
        <v>132352</v>
      </c>
      <c r="M4829" s="2">
        <f>A4829*FERT_BED_TOM+B4829*FERT_BED_CAR+C4829*FERT_BED_MES</f>
        <v>27280</v>
      </c>
      <c r="N4829" s="6">
        <f>IF(AND(D4829&lt;=TOTAL_BEDS,J4829&lt;=TEMP_WORKER_MAX*TEMP_WORKER_HRS),1,0)</f>
        <v>1</v>
      </c>
      <c r="O4829" s="2">
        <f>L4829-M4829-K4829-FIXED_COSTS</f>
        <v>26149.396233678708</v>
      </c>
      <c r="P4829" s="2">
        <f>IF(N4829=1,O4829,"")</f>
        <v>26149.396233678708</v>
      </c>
    </row>
    <row r="4830">
      <c r="A4830" s="6">
        <v>7</v>
      </c>
      <c r="B4830" s="6">
        <v>8</v>
      </c>
      <c r="C4830" s="6">
        <v>21</v>
      </c>
      <c r="D4830" s="6">
        <f>A4830+B4830+C4830</f>
        <v>36</v>
      </c>
      <c r="E4830" s="5">
        <f>IF(A4830=0,0,A4830*LABOR_HRS_WK_TOM*SEASON_WEEKS*(1+DIM_PCT_TOM)^A4830)</f>
        <v>1227.6917730000007</v>
      </c>
      <c r="F4830" s="5">
        <f>IF(B4830=0,0,B4830*LABOR_HRS_WK_CAR*SEASON_WEEKS*(1+DIM_PCT_CAR)^B4830)</f>
        <v>292.41669540238013</v>
      </c>
      <c r="G4830" s="5">
        <f>IF(C4830=0,0,C4830*LABOR_HRS_WK_MES*SEASON_WEEKS*(1+DIM_PCT_MES)^C4830)</f>
        <v>1226.6692487641699</v>
      </c>
      <c r="H4830" s="5">
        <f>E4830+F4830+G4830</f>
        <v>2746.7777171665507</v>
      </c>
      <c r="I4830" s="5">
        <f>MIN(H4830,FARMER_HRS)</f>
        <v>720</v>
      </c>
      <c r="J4830" s="5">
        <f>MAX(0,H4830-FARMER_HRS)</f>
        <v>2026.7777171665507</v>
      </c>
      <c r="K4830" s="2">
        <f>I4830*FARMER_RATE+J4830*TEMP_WORKER_RATE</f>
        <v>60187.113145252617</v>
      </c>
      <c r="L4830" s="2">
        <f>A4830*PRICE_TOM+B4830*PRICE_CAR+C4830*PRICE_MES</f>
        <v>135052</v>
      </c>
      <c r="M4830" s="2">
        <f>A4830*FERT_BED_TOM+B4830*FERT_BED_CAR+C4830*FERT_BED_MES</f>
        <v>28160</v>
      </c>
      <c r="N4830" s="6">
        <f>IF(AND(D4830&lt;=TOTAL_BEDS,J4830&lt;=TEMP_WORKER_MAX*TEMP_WORKER_HRS),1,0)</f>
        <v>1</v>
      </c>
      <c r="O4830" s="2">
        <f>L4830-M4830-K4830-FIXED_COSTS</f>
        <v>26704.886854747383</v>
      </c>
      <c r="P4830" s="2">
        <f>IF(N4830=1,O4830,"")</f>
        <v>26704.886854747383</v>
      </c>
    </row>
    <row r="4831">
      <c r="A4831" s="6">
        <v>7</v>
      </c>
      <c r="B4831" s="6">
        <v>8</v>
      </c>
      <c r="C4831" s="6">
        <v>22</v>
      </c>
      <c r="D4831" s="6">
        <f>A4831+B4831+C4831</f>
        <v>37</v>
      </c>
      <c r="E4831" s="5">
        <f>IF(A4831=0,0,A4831*LABOR_HRS_WK_TOM*SEASON_WEEKS*(1+DIM_PCT_TOM)^A4831)</f>
        <v>1227.6917730000007</v>
      </c>
      <c r="F4831" s="5">
        <f>IF(B4831=0,0,B4831*LABOR_HRS_WK_CAR*SEASON_WEEKS*(1+DIM_PCT_CAR)^B4831)</f>
        <v>292.41669540238013</v>
      </c>
      <c r="G4831" s="5">
        <f>IF(C4831=0,0,C4831*LABOR_HRS_WK_MES*SEASON_WEEKS*(1+DIM_PCT_MES)^C4831)</f>
        <v>1301.1455960105659</v>
      </c>
      <c r="H4831" s="5">
        <f>E4831+F4831+G4831</f>
        <v>2821.2540644129467</v>
      </c>
      <c r="I4831" s="5">
        <f>MIN(H4831,FARMER_HRS)</f>
        <v>720</v>
      </c>
      <c r="J4831" s="5">
        <f>MAX(0,H4831-FARMER_HRS)</f>
        <v>2101.2540644129467</v>
      </c>
      <c r="K4831" s="2">
        <f>I4831*FARMER_RATE+J4831*TEMP_WORKER_RATE</f>
        <v>61480.105284946992</v>
      </c>
      <c r="L4831" s="2">
        <f>A4831*PRICE_TOM+B4831*PRICE_CAR+C4831*PRICE_MES</f>
        <v>137752</v>
      </c>
      <c r="M4831" s="2">
        <f>A4831*FERT_BED_TOM+B4831*FERT_BED_CAR+C4831*FERT_BED_MES</f>
        <v>29040</v>
      </c>
      <c r="N4831" s="6">
        <f>IF(AND(D4831&lt;=TOTAL_BEDS,J4831&lt;=TEMP_WORKER_MAX*TEMP_WORKER_HRS),1,0)</f>
        <v>1</v>
      </c>
      <c r="O4831" s="2">
        <f>L4831-M4831-K4831-FIXED_COSTS</f>
        <v>27231.894715053008</v>
      </c>
      <c r="P4831" s="2">
        <f>IF(N4831=1,O4831,"")</f>
        <v>27231.894715053008</v>
      </c>
    </row>
    <row r="4832">
      <c r="A4832" s="6">
        <v>7</v>
      </c>
      <c r="B4832" s="6">
        <v>8</v>
      </c>
      <c r="C4832" s="6">
        <v>23</v>
      </c>
      <c r="D4832" s="6">
        <f>A4832+B4832+C4832</f>
        <v>38</v>
      </c>
      <c r="E4832" s="5">
        <f>IF(A4832=0,0,A4832*LABOR_HRS_WK_TOM*SEASON_WEEKS*(1+DIM_PCT_TOM)^A4832)</f>
        <v>1227.6917730000007</v>
      </c>
      <c r="F4832" s="5">
        <f>IF(B4832=0,0,B4832*LABOR_HRS_WK_CAR*SEASON_WEEKS*(1+DIM_PCT_CAR)^B4832)</f>
        <v>292.41669540238013</v>
      </c>
      <c r="G4832" s="5">
        <f>IF(C4832=0,0,C4832*LABOR_HRS_WK_MES*SEASON_WEEKS*(1+DIM_PCT_MES)^C4832)</f>
        <v>1377.2921848680023</v>
      </c>
      <c r="H4832" s="5">
        <f>E4832+F4832+G4832</f>
        <v>2897.4006532703834</v>
      </c>
      <c r="I4832" s="5">
        <f>MIN(H4832,FARMER_HRS)</f>
        <v>720</v>
      </c>
      <c r="J4832" s="5">
        <f>MAX(0,H4832-FARMER_HRS)</f>
        <v>2177.4006532703834</v>
      </c>
      <c r="K4832" s="2">
        <f>I4832*FARMER_RATE+J4832*TEMP_WORKER_RATE</f>
        <v>62802.094674833046</v>
      </c>
      <c r="L4832" s="2">
        <f>A4832*PRICE_TOM+B4832*PRICE_CAR+C4832*PRICE_MES</f>
        <v>140452</v>
      </c>
      <c r="M4832" s="2">
        <f>A4832*FERT_BED_TOM+B4832*FERT_BED_CAR+C4832*FERT_BED_MES</f>
        <v>29920</v>
      </c>
      <c r="N4832" s="6">
        <f>IF(AND(D4832&lt;=TOTAL_BEDS,J4832&lt;=TEMP_WORKER_MAX*TEMP_WORKER_HRS),1,0)</f>
        <v>1</v>
      </c>
      <c r="O4832" s="2">
        <f>L4832-M4832-K4832-FIXED_COSTS</f>
        <v>27729.905325166954</v>
      </c>
      <c r="P4832" s="2">
        <f>IF(N4832=1,O4832,"")</f>
        <v>27729.905325166954</v>
      </c>
    </row>
    <row r="4833">
      <c r="A4833" s="6">
        <v>7</v>
      </c>
      <c r="B4833" s="6">
        <v>8</v>
      </c>
      <c r="C4833" s="6">
        <v>24</v>
      </c>
      <c r="D4833" s="6">
        <f>A4833+B4833+C4833</f>
        <v>39</v>
      </c>
      <c r="E4833" s="5">
        <f>IF(A4833=0,0,A4833*LABOR_HRS_WK_TOM*SEASON_WEEKS*(1+DIM_PCT_TOM)^A4833)</f>
        <v>1227.6917730000007</v>
      </c>
      <c r="F4833" s="5">
        <f>IF(B4833=0,0,B4833*LABOR_HRS_WK_CAR*SEASON_WEEKS*(1+DIM_PCT_CAR)^B4833)</f>
        <v>292.41669540238013</v>
      </c>
      <c r="G4833" s="5">
        <f>IF(C4833=0,0,C4833*LABOR_HRS_WK_MES*SEASON_WEEKS*(1+DIM_PCT_MES)^C4833)</f>
        <v>1455.139134447498</v>
      </c>
      <c r="H4833" s="5">
        <f>E4833+F4833+G4833</f>
        <v>2975.2476028498786</v>
      </c>
      <c r="I4833" s="5">
        <f>MIN(H4833,FARMER_HRS)</f>
        <v>720</v>
      </c>
      <c r="J4833" s="5">
        <f>MAX(0,H4833-FARMER_HRS)</f>
        <v>2255.2476028498786</v>
      </c>
      <c r="K4833" s="2">
        <f>I4833*FARMER_RATE+J4833*TEMP_WORKER_RATE</f>
        <v>64153.604216143722</v>
      </c>
      <c r="L4833" s="2">
        <f>A4833*PRICE_TOM+B4833*PRICE_CAR+C4833*PRICE_MES</f>
        <v>143152</v>
      </c>
      <c r="M4833" s="2">
        <f>A4833*FERT_BED_TOM+B4833*FERT_BED_CAR+C4833*FERT_BED_MES</f>
        <v>30800</v>
      </c>
      <c r="N4833" s="6">
        <f>IF(AND(D4833&lt;=TOTAL_BEDS,J4833&lt;=TEMP_WORKER_MAX*TEMP_WORKER_HRS),1,0)</f>
        <v>1</v>
      </c>
      <c r="O4833" s="2">
        <f>L4833-M4833-K4833-FIXED_COSTS</f>
        <v>28198.395783856278</v>
      </c>
      <c r="P4833" s="2">
        <f>IF(N4833=1,O4833,"")</f>
        <v>28198.395783856278</v>
      </c>
    </row>
    <row r="4834">
      <c r="A4834" s="6">
        <v>7</v>
      </c>
      <c r="B4834" s="6">
        <v>8</v>
      </c>
      <c r="C4834" s="6">
        <v>25</v>
      </c>
      <c r="D4834" s="6">
        <f>A4834+B4834+C4834</f>
        <v>40</v>
      </c>
      <c r="E4834" s="5">
        <f>IF(A4834=0,0,A4834*LABOR_HRS_WK_TOM*SEASON_WEEKS*(1+DIM_PCT_TOM)^A4834)</f>
        <v>1227.6917730000007</v>
      </c>
      <c r="F4834" s="5">
        <f>IF(B4834=0,0,B4834*LABOR_HRS_WK_CAR*SEASON_WEEKS*(1+DIM_PCT_CAR)^B4834)</f>
        <v>292.41669540238013</v>
      </c>
      <c r="G4834" s="5">
        <f>IF(C4834=0,0,C4834*LABOR_HRS_WK_MES*SEASON_WEEKS*(1+DIM_PCT_MES)^C4834)</f>
        <v>1534.7170558625955</v>
      </c>
      <c r="H4834" s="5">
        <f>E4834+F4834+G4834</f>
        <v>3054.8255242649766</v>
      </c>
      <c r="I4834" s="5">
        <f>MIN(H4834,FARMER_HRS)</f>
        <v>720</v>
      </c>
      <c r="J4834" s="5">
        <f>MAX(0,H4834-FARMER_HRS)</f>
        <v>2334.8255242649766</v>
      </c>
      <c r="K4834" s="2">
        <f>I4834*FARMER_RATE+J4834*TEMP_WORKER_RATE</f>
        <v>65535.165351822507</v>
      </c>
      <c r="L4834" s="2">
        <f>A4834*PRICE_TOM+B4834*PRICE_CAR+C4834*PRICE_MES</f>
        <v>145852</v>
      </c>
      <c r="M4834" s="2">
        <f>A4834*FERT_BED_TOM+B4834*FERT_BED_CAR+C4834*FERT_BED_MES</f>
        <v>31680</v>
      </c>
      <c r="N4834" s="6">
        <f>IF(AND(D4834&lt;=TOTAL_BEDS,J4834&lt;=TEMP_WORKER_MAX*TEMP_WORKER_HRS),1,0)</f>
        <v>1</v>
      </c>
      <c r="O4834" s="2">
        <f>L4834-M4834-K4834-FIXED_COSTS</f>
        <v>28636.834648177493</v>
      </c>
      <c r="P4834" s="2">
        <f>IF(N4834=1,O4834,"")</f>
        <v>28636.834648177493</v>
      </c>
    </row>
    <row r="4835">
      <c r="A4835" s="6">
        <v>7</v>
      </c>
      <c r="B4835" s="6">
        <v>8</v>
      </c>
      <c r="C4835" s="6">
        <v>26</v>
      </c>
      <c r="D4835" s="6">
        <f>A4835+B4835+C4835</f>
        <v>41</v>
      </c>
      <c r="E4835" s="5">
        <f>IF(A4835=0,0,A4835*LABOR_HRS_WK_TOM*SEASON_WEEKS*(1+DIM_PCT_TOM)^A4835)</f>
        <v>1227.6917730000007</v>
      </c>
      <c r="F4835" s="5">
        <f>IF(B4835=0,0,B4835*LABOR_HRS_WK_CAR*SEASON_WEEKS*(1+DIM_PCT_CAR)^B4835)</f>
        <v>292.41669540238013</v>
      </c>
      <c r="G4835" s="5">
        <f>IF(C4835=0,0,C4835*LABOR_HRS_WK_MES*SEASON_WEEKS*(1+DIM_PCT_MES)^C4835)</f>
        <v>1616.0570598233128</v>
      </c>
      <c r="H4835" s="5">
        <f>E4835+F4835+G4835</f>
        <v>3136.1655282256934</v>
      </c>
      <c r="I4835" s="5">
        <f>MIN(H4835,FARMER_HRS)</f>
        <v>720</v>
      </c>
      <c r="J4835" s="5">
        <f>MAX(0,H4835-FARMER_HRS)</f>
        <v>2416.1655282256934</v>
      </c>
      <c r="K4835" s="2">
        <f>I4835*FARMER_RATE+J4835*TEMP_WORKER_RATE</f>
        <v>66947.318198362729</v>
      </c>
      <c r="L4835" s="2">
        <f>A4835*PRICE_TOM+B4835*PRICE_CAR+C4835*PRICE_MES</f>
        <v>148552</v>
      </c>
      <c r="M4835" s="2">
        <f>A4835*FERT_BED_TOM+B4835*FERT_BED_CAR+C4835*FERT_BED_MES</f>
        <v>32560</v>
      </c>
      <c r="N4835" s="6">
        <f>IF(AND(D4835&lt;=TOTAL_BEDS,J4835&lt;=TEMP_WORKER_MAX*TEMP_WORKER_HRS),1,0)</f>
        <v>1</v>
      </c>
      <c r="O4835" s="2">
        <f>L4835-M4835-K4835-FIXED_COSTS</f>
        <v>29044.681801637271</v>
      </c>
      <c r="P4835" s="2">
        <f>IF(N4835=1,O4835,"")</f>
        <v>29044.681801637271</v>
      </c>
    </row>
    <row r="4836">
      <c r="A4836" s="6">
        <v>7</v>
      </c>
      <c r="B4836" s="6">
        <v>8</v>
      </c>
      <c r="C4836" s="6">
        <v>27</v>
      </c>
      <c r="D4836" s="6">
        <f>A4836+B4836+C4836</f>
        <v>42</v>
      </c>
      <c r="E4836" s="5">
        <f>IF(A4836=0,0,A4836*LABOR_HRS_WK_TOM*SEASON_WEEKS*(1+DIM_PCT_TOM)^A4836)</f>
        <v>1227.6917730000007</v>
      </c>
      <c r="F4836" s="5">
        <f>IF(B4836=0,0,B4836*LABOR_HRS_WK_CAR*SEASON_WEEKS*(1+DIM_PCT_CAR)^B4836)</f>
        <v>292.41669540238013</v>
      </c>
      <c r="G4836" s="5">
        <f>IF(C4836=0,0,C4836*LABOR_HRS_WK_MES*SEASON_WEEKS*(1+DIM_PCT_MES)^C4836)</f>
        <v>1699.19076434307</v>
      </c>
      <c r="H4836" s="5">
        <f>E4836+F4836+G4836</f>
        <v>3219.2992327454508</v>
      </c>
      <c r="I4836" s="5">
        <f>MIN(H4836,FARMER_HRS)</f>
        <v>720</v>
      </c>
      <c r="J4836" s="5">
        <f>MAX(0,H4836-FARMER_HRS)</f>
        <v>2499.2992327454508</v>
      </c>
      <c r="K4836" s="2">
        <f>I4836*FARMER_RATE+J4836*TEMP_WORKER_RATE</f>
        <v>68390.611679608526</v>
      </c>
      <c r="L4836" s="2">
        <f>A4836*PRICE_TOM+B4836*PRICE_CAR+C4836*PRICE_MES</f>
        <v>151252</v>
      </c>
      <c r="M4836" s="2">
        <f>A4836*FERT_BED_TOM+B4836*FERT_BED_CAR+C4836*FERT_BED_MES</f>
        <v>33440</v>
      </c>
      <c r="N4836" s="6">
        <f>IF(AND(D4836&lt;=TOTAL_BEDS,J4836&lt;=TEMP_WORKER_MAX*TEMP_WORKER_HRS),1,0)</f>
        <v>1</v>
      </c>
      <c r="O4836" s="2">
        <f>L4836-M4836-K4836-FIXED_COSTS</f>
        <v>29421.388320391474</v>
      </c>
      <c r="P4836" s="2">
        <f>IF(N4836=1,O4836,"")</f>
        <v>29421.388320391474</v>
      </c>
    </row>
    <row r="4837">
      <c r="A4837" s="6">
        <v>7</v>
      </c>
      <c r="B4837" s="6">
        <v>8</v>
      </c>
      <c r="C4837" s="6">
        <v>28</v>
      </c>
      <c r="D4837" s="6">
        <f>A4837+B4837+C4837</f>
        <v>43</v>
      </c>
      <c r="E4837" s="5">
        <f>IF(A4837=0,0,A4837*LABOR_HRS_WK_TOM*SEASON_WEEKS*(1+DIM_PCT_TOM)^A4837)</f>
        <v>1227.6917730000007</v>
      </c>
      <c r="F4837" s="5">
        <f>IF(B4837=0,0,B4837*LABOR_HRS_WK_CAR*SEASON_WEEKS*(1+DIM_PCT_CAR)^B4837)</f>
        <v>292.41669540238013</v>
      </c>
      <c r="G4837" s="5">
        <f>IF(C4837=0,0,C4837*LABOR_HRS_WK_MES*SEASON_WEEKS*(1+DIM_PCT_MES)^C4837)</f>
        <v>1784.1503025602233</v>
      </c>
      <c r="H4837" s="5">
        <f>E4837+F4837+G4837</f>
        <v>3304.2587709626041</v>
      </c>
      <c r="I4837" s="5">
        <f>MIN(H4837,FARMER_HRS)</f>
        <v>720</v>
      </c>
      <c r="J4837" s="5">
        <f>MAX(0,H4837-FARMER_HRS)</f>
        <v>2584.2587709626041</v>
      </c>
      <c r="K4837" s="2">
        <f>I4837*FARMER_RATE+J4837*TEMP_WORKER_RATE</f>
        <v>69865.603662545211</v>
      </c>
      <c r="L4837" s="2">
        <f>A4837*PRICE_TOM+B4837*PRICE_CAR+C4837*PRICE_MES</f>
        <v>153952</v>
      </c>
      <c r="M4837" s="2">
        <f>A4837*FERT_BED_TOM+B4837*FERT_BED_CAR+C4837*FERT_BED_MES</f>
        <v>34320</v>
      </c>
      <c r="N4837" s="6">
        <f>IF(AND(D4837&lt;=TOTAL_BEDS,J4837&lt;=TEMP_WORKER_MAX*TEMP_WORKER_HRS),1,0)</f>
        <v>1</v>
      </c>
      <c r="O4837" s="2">
        <f>L4837-M4837-K4837-FIXED_COSTS</f>
        <v>29766.396337454789</v>
      </c>
      <c r="P4837" s="2">
        <f>IF(N4837=1,O4837,"")</f>
        <v>29766.396337454789</v>
      </c>
    </row>
    <row r="4838">
      <c r="A4838" s="6">
        <v>7</v>
      </c>
      <c r="B4838" s="6">
        <v>8</v>
      </c>
      <c r="C4838" s="6">
        <v>29</v>
      </c>
      <c r="D4838" s="6">
        <f>A4838+B4838+C4838</f>
        <v>44</v>
      </c>
      <c r="E4838" s="5">
        <f>IF(A4838=0,0,A4838*LABOR_HRS_WK_TOM*SEASON_WEEKS*(1+DIM_PCT_TOM)^A4838)</f>
        <v>1227.6917730000007</v>
      </c>
      <c r="F4838" s="5">
        <f>IF(B4838=0,0,B4838*LABOR_HRS_WK_CAR*SEASON_WEEKS*(1+DIM_PCT_CAR)^B4838)</f>
        <v>292.41669540238013</v>
      </c>
      <c r="G4838" s="5">
        <f>IF(C4838=0,0,C4838*LABOR_HRS_WK_MES*SEASON_WEEKS*(1+DIM_PCT_MES)^C4838)</f>
        <v>1870.9683306758766</v>
      </c>
      <c r="H4838" s="5">
        <f>E4838+F4838+G4838</f>
        <v>3391.0767990782574</v>
      </c>
      <c r="I4838" s="5">
        <f>MIN(H4838,FARMER_HRS)</f>
        <v>720</v>
      </c>
      <c r="J4838" s="5">
        <f>MAX(0,H4838-FARMER_HRS)</f>
        <v>2671.0767990782574</v>
      </c>
      <c r="K4838" s="2">
        <f>I4838*FARMER_RATE+J4838*TEMP_WORKER_RATE</f>
        <v>71372.861095108645</v>
      </c>
      <c r="L4838" s="2">
        <f>A4838*PRICE_TOM+B4838*PRICE_CAR+C4838*PRICE_MES</f>
        <v>156652</v>
      </c>
      <c r="M4838" s="2">
        <f>A4838*FERT_BED_TOM+B4838*FERT_BED_CAR+C4838*FERT_BED_MES</f>
        <v>35200</v>
      </c>
      <c r="N4838" s="6">
        <f>IF(AND(D4838&lt;=TOTAL_BEDS,J4838&lt;=TEMP_WORKER_MAX*TEMP_WORKER_HRS),1,0)</f>
        <v>1</v>
      </c>
      <c r="O4838" s="2">
        <f>L4838-M4838-K4838-FIXED_COSTS</f>
        <v>30079.138904891355</v>
      </c>
      <c r="P4838" s="2">
        <f>IF(N4838=1,O4838,"")</f>
        <v>30079.138904891355</v>
      </c>
    </row>
    <row r="4839">
      <c r="A4839" s="6">
        <v>7</v>
      </c>
      <c r="B4839" s="6">
        <v>8</v>
      </c>
      <c r="C4839" s="6">
        <v>30</v>
      </c>
      <c r="D4839" s="6">
        <f>A4839+B4839+C4839</f>
        <v>45</v>
      </c>
      <c r="E4839" s="5">
        <f>IF(A4839=0,0,A4839*LABOR_HRS_WK_TOM*SEASON_WEEKS*(1+DIM_PCT_TOM)^A4839)</f>
        <v>1227.6917730000007</v>
      </c>
      <c r="F4839" s="5">
        <f>IF(B4839=0,0,B4839*LABOR_HRS_WK_CAR*SEASON_WEEKS*(1+DIM_PCT_CAR)^B4839)</f>
        <v>292.41669540238013</v>
      </c>
      <c r="G4839" s="5">
        <f>IF(C4839=0,0,C4839*LABOR_HRS_WK_MES*SEASON_WEEKS*(1+DIM_PCT_MES)^C4839)</f>
        <v>1959.6780360096466</v>
      </c>
      <c r="H4839" s="5">
        <f>E4839+F4839+G4839</f>
        <v>3479.7865044120272</v>
      </c>
      <c r="I4839" s="5">
        <f>MIN(H4839,FARMER_HRS)</f>
        <v>720</v>
      </c>
      <c r="J4839" s="5">
        <f>MAX(0,H4839-FARMER_HRS)</f>
        <v>2759.7865044120272</v>
      </c>
      <c r="K4839" s="2">
        <f>I4839*FARMER_RATE+J4839*TEMP_WORKER_RATE</f>
        <v>72912.96014604214</v>
      </c>
      <c r="L4839" s="2">
        <f>A4839*PRICE_TOM+B4839*PRICE_CAR+C4839*PRICE_MES</f>
        <v>159352</v>
      </c>
      <c r="M4839" s="2">
        <f>A4839*FERT_BED_TOM+B4839*FERT_BED_CAR+C4839*FERT_BED_MES</f>
        <v>36080</v>
      </c>
      <c r="N4839" s="6">
        <f>IF(AND(D4839&lt;=TOTAL_BEDS,J4839&lt;=TEMP_WORKER_MAX*TEMP_WORKER_HRS),1,0)</f>
        <v>1</v>
      </c>
      <c r="O4839" s="2">
        <f>L4839-M4839-K4839-FIXED_COSTS</f>
        <v>30359.03985395786</v>
      </c>
      <c r="P4839" s="2">
        <f>IF(N4839=1,O4839,"")</f>
        <v>30359.03985395786</v>
      </c>
    </row>
    <row r="4840">
      <c r="A4840" s="6">
        <v>7</v>
      </c>
      <c r="B4840" s="6">
        <v>9</v>
      </c>
      <c r="C4840" s="6">
        <v>0</v>
      </c>
      <c r="D4840" s="6">
        <f>A4840+B4840+C4840</f>
        <v>16</v>
      </c>
      <c r="E4840" s="5">
        <f>IF(A4840=0,0,A4840*LABOR_HRS_WK_TOM*SEASON_WEEKS*(1+DIM_PCT_TOM)^A4840)</f>
        <v>1227.6917730000007</v>
      </c>
      <c r="F4840" s="5">
        <f>IF(B4840=0,0,B4840*LABOR_HRS_WK_CAR*SEASON_WEEKS*(1+DIM_PCT_CAR)^B4840)</f>
        <v>337.19300188586959</v>
      </c>
      <c r="G4840" s="5">
        <f>IF(C4840=0,0,C4840*LABOR_HRS_WK_MES*SEASON_WEEKS*(1+DIM_PCT_MES)^C4840)</f>
        <v>0</v>
      </c>
      <c r="H4840" s="5">
        <f>E4840+F4840+G4840</f>
        <v>1564.8847748858702</v>
      </c>
      <c r="I4840" s="5">
        <f>MIN(H4840,FARMER_HRS)</f>
        <v>720</v>
      </c>
      <c r="J4840" s="5">
        <f>MAX(0,H4840-FARMER_HRS)</f>
        <v>844.88477488587023</v>
      </c>
      <c r="K4840" s="2">
        <f>I4840*FARMER_RATE+J4840*TEMP_WORKER_RATE</f>
        <v>39668.138452879692</v>
      </c>
      <c r="L4840" s="2">
        <f>A4840*PRICE_TOM+B4840*PRICE_CAR+C4840*PRICE_MES</f>
        <v>80446</v>
      </c>
      <c r="M4840" s="2">
        <f>A4840*FERT_BED_TOM+B4840*FERT_BED_CAR+C4840*FERT_BED_MES</f>
        <v>10120</v>
      </c>
      <c r="N4840" s="6">
        <f>IF(AND(D4840&lt;=TOTAL_BEDS,J4840&lt;=TEMP_WORKER_MAX*TEMP_WORKER_HRS),1,0)</f>
        <v>1</v>
      </c>
      <c r="O4840" s="2">
        <f>L4840-M4840-K4840-FIXED_COSTS</f>
        <v>10657.861547120308</v>
      </c>
      <c r="P4840" s="2">
        <f>IF(N4840=1,O4840,"")</f>
        <v>10657.861547120308</v>
      </c>
    </row>
    <row r="4841">
      <c r="A4841" s="6">
        <v>7</v>
      </c>
      <c r="B4841" s="6">
        <v>9</v>
      </c>
      <c r="C4841" s="6">
        <v>1</v>
      </c>
      <c r="D4841" s="6">
        <f>A4841+B4841+C4841</f>
        <v>17</v>
      </c>
      <c r="E4841" s="5">
        <f>IF(A4841=0,0,A4841*LABOR_HRS_WK_TOM*SEASON_WEEKS*(1+DIM_PCT_TOM)^A4841)</f>
        <v>1227.6917730000007</v>
      </c>
      <c r="F4841" s="5">
        <f>IF(B4841=0,0,B4841*LABOR_HRS_WK_CAR*SEASON_WEEKS*(1+DIM_PCT_CAR)^B4841)</f>
        <v>337.19300188586959</v>
      </c>
      <c r="G4841" s="5">
        <f>IF(C4841=0,0,C4841*LABOR_HRS_WK_MES*SEASON_WEEKS*(1+DIM_PCT_MES)^C4841)</f>
        <v>45.5625</v>
      </c>
      <c r="H4841" s="5">
        <f>E4841+F4841+G4841</f>
        <v>1610.4472748858702</v>
      </c>
      <c r="I4841" s="5">
        <f>MIN(H4841,FARMER_HRS)</f>
        <v>720</v>
      </c>
      <c r="J4841" s="5">
        <f>MAX(0,H4841-FARMER_HRS)</f>
        <v>890.44727488587023</v>
      </c>
      <c r="K4841" s="2">
        <f>I4841*FARMER_RATE+J4841*TEMP_WORKER_RATE</f>
        <v>40459.154077879692</v>
      </c>
      <c r="L4841" s="2">
        <f>A4841*PRICE_TOM+B4841*PRICE_CAR+C4841*PRICE_MES</f>
        <v>83146</v>
      </c>
      <c r="M4841" s="2">
        <f>A4841*FERT_BED_TOM+B4841*FERT_BED_CAR+C4841*FERT_BED_MES</f>
        <v>11000</v>
      </c>
      <c r="N4841" s="6">
        <f>IF(AND(D4841&lt;=TOTAL_BEDS,J4841&lt;=TEMP_WORKER_MAX*TEMP_WORKER_HRS),1,0)</f>
        <v>1</v>
      </c>
      <c r="O4841" s="2">
        <f>L4841-M4841-K4841-FIXED_COSTS</f>
        <v>11686.845922120308</v>
      </c>
      <c r="P4841" s="2">
        <f>IF(N4841=1,O4841,"")</f>
        <v>11686.845922120308</v>
      </c>
    </row>
    <row r="4842">
      <c r="A4842" s="6">
        <v>7</v>
      </c>
      <c r="B4842" s="6">
        <v>9</v>
      </c>
      <c r="C4842" s="6">
        <v>2</v>
      </c>
      <c r="D4842" s="6">
        <f>A4842+B4842+C4842</f>
        <v>18</v>
      </c>
      <c r="E4842" s="5">
        <f>IF(A4842=0,0,A4842*LABOR_HRS_WK_TOM*SEASON_WEEKS*(1+DIM_PCT_TOM)^A4842)</f>
        <v>1227.6917730000007</v>
      </c>
      <c r="F4842" s="5">
        <f>IF(B4842=0,0,B4842*LABOR_HRS_WK_CAR*SEASON_WEEKS*(1+DIM_PCT_CAR)^B4842)</f>
        <v>337.19300188586959</v>
      </c>
      <c r="G4842" s="5">
        <f>IF(C4842=0,0,C4842*LABOR_HRS_WK_MES*SEASON_WEEKS*(1+DIM_PCT_MES)^C4842)</f>
        <v>92.2640625</v>
      </c>
      <c r="H4842" s="5">
        <f>E4842+F4842+G4842</f>
        <v>1657.1488373858701</v>
      </c>
      <c r="I4842" s="5">
        <f>MIN(H4842,FARMER_HRS)</f>
        <v>720</v>
      </c>
      <c r="J4842" s="5">
        <f>MAX(0,H4842-FARMER_HRS)</f>
        <v>937.14883738587014</v>
      </c>
      <c r="K4842" s="2">
        <f>I4842*FARMER_RATE+J4842*TEMP_WORKER_RATE</f>
        <v>41269.945093504692</v>
      </c>
      <c r="L4842" s="2">
        <f>A4842*PRICE_TOM+B4842*PRICE_CAR+C4842*PRICE_MES</f>
        <v>85846</v>
      </c>
      <c r="M4842" s="2">
        <f>A4842*FERT_BED_TOM+B4842*FERT_BED_CAR+C4842*FERT_BED_MES</f>
        <v>11880</v>
      </c>
      <c r="N4842" s="6">
        <f>IF(AND(D4842&lt;=TOTAL_BEDS,J4842&lt;=TEMP_WORKER_MAX*TEMP_WORKER_HRS),1,0)</f>
        <v>1</v>
      </c>
      <c r="O4842" s="2">
        <f>L4842-M4842-K4842-FIXED_COSTS</f>
        <v>12696.054906495308</v>
      </c>
      <c r="P4842" s="2">
        <f>IF(N4842=1,O4842,"")</f>
        <v>12696.054906495308</v>
      </c>
    </row>
    <row r="4843">
      <c r="A4843" s="6">
        <v>7</v>
      </c>
      <c r="B4843" s="6">
        <v>9</v>
      </c>
      <c r="C4843" s="6">
        <v>3</v>
      </c>
      <c r="D4843" s="6">
        <f>A4843+B4843+C4843</f>
        <v>19</v>
      </c>
      <c r="E4843" s="5">
        <f>IF(A4843=0,0,A4843*LABOR_HRS_WK_TOM*SEASON_WEEKS*(1+DIM_PCT_TOM)^A4843)</f>
        <v>1227.6917730000007</v>
      </c>
      <c r="F4843" s="5">
        <f>IF(B4843=0,0,B4843*LABOR_HRS_WK_CAR*SEASON_WEEKS*(1+DIM_PCT_CAR)^B4843)</f>
        <v>337.19300188586959</v>
      </c>
      <c r="G4843" s="5">
        <f>IF(C4843=0,0,C4843*LABOR_HRS_WK_MES*SEASON_WEEKS*(1+DIM_PCT_MES)^C4843)</f>
        <v>140.12604492187498</v>
      </c>
      <c r="H4843" s="5">
        <f>E4843+F4843+G4843</f>
        <v>1705.0108198077453</v>
      </c>
      <c r="I4843" s="5">
        <f>MIN(H4843,FARMER_HRS)</f>
        <v>720</v>
      </c>
      <c r="J4843" s="5">
        <f>MAX(0,H4843-FARMER_HRS)</f>
        <v>985.01081980774529</v>
      </c>
      <c r="K4843" s="2">
        <f>I4843*FARMER_RATE+J4843*TEMP_WORKER_RATE</f>
        <v>42100.88228832891</v>
      </c>
      <c r="L4843" s="2">
        <f>A4843*PRICE_TOM+B4843*PRICE_CAR+C4843*PRICE_MES</f>
        <v>88546</v>
      </c>
      <c r="M4843" s="2">
        <f>A4843*FERT_BED_TOM+B4843*FERT_BED_CAR+C4843*FERT_BED_MES</f>
        <v>12760</v>
      </c>
      <c r="N4843" s="6">
        <f>IF(AND(D4843&lt;=TOTAL_BEDS,J4843&lt;=TEMP_WORKER_MAX*TEMP_WORKER_HRS),1,0)</f>
        <v>1</v>
      </c>
      <c r="O4843" s="2">
        <f>L4843-M4843-K4843-FIXED_COSTS</f>
        <v>13685.11771167109</v>
      </c>
      <c r="P4843" s="2">
        <f>IF(N4843=1,O4843,"")</f>
        <v>13685.11771167109</v>
      </c>
    </row>
    <row r="4844">
      <c r="A4844" s="6">
        <v>7</v>
      </c>
      <c r="B4844" s="6">
        <v>9</v>
      </c>
      <c r="C4844" s="6">
        <v>4</v>
      </c>
      <c r="D4844" s="6">
        <f>A4844+B4844+C4844</f>
        <v>20</v>
      </c>
      <c r="E4844" s="5">
        <f>IF(A4844=0,0,A4844*LABOR_HRS_WK_TOM*SEASON_WEEKS*(1+DIM_PCT_TOM)^A4844)</f>
        <v>1227.6917730000007</v>
      </c>
      <c r="F4844" s="5">
        <f>IF(B4844=0,0,B4844*LABOR_HRS_WK_CAR*SEASON_WEEKS*(1+DIM_PCT_CAR)^B4844)</f>
        <v>337.19300188586959</v>
      </c>
      <c r="G4844" s="5">
        <f>IF(C4844=0,0,C4844*LABOR_HRS_WK_MES*SEASON_WEEKS*(1+DIM_PCT_MES)^C4844)</f>
        <v>189.17016064453119</v>
      </c>
      <c r="H4844" s="5">
        <f>E4844+F4844+G4844</f>
        <v>1754.0549355304015</v>
      </c>
      <c r="I4844" s="5">
        <f>MIN(H4844,FARMER_HRS)</f>
        <v>720</v>
      </c>
      <c r="J4844" s="5">
        <f>MAX(0,H4844-FARMER_HRS)</f>
        <v>1034.0549355304015</v>
      </c>
      <c r="K4844" s="2">
        <f>I4844*FARMER_RATE+J4844*TEMP_WORKER_RATE</f>
        <v>42952.342630736137</v>
      </c>
      <c r="L4844" s="2">
        <f>A4844*PRICE_TOM+B4844*PRICE_CAR+C4844*PRICE_MES</f>
        <v>91246</v>
      </c>
      <c r="M4844" s="2">
        <f>A4844*FERT_BED_TOM+B4844*FERT_BED_CAR+C4844*FERT_BED_MES</f>
        <v>13640</v>
      </c>
      <c r="N4844" s="6">
        <f>IF(AND(D4844&lt;=TOTAL_BEDS,J4844&lt;=TEMP_WORKER_MAX*TEMP_WORKER_HRS),1,0)</f>
        <v>1</v>
      </c>
      <c r="O4844" s="2">
        <f>L4844-M4844-K4844-FIXED_COSTS</f>
        <v>14653.657369263863</v>
      </c>
      <c r="P4844" s="2">
        <f>IF(N4844=1,O4844,"")</f>
        <v>14653.657369263863</v>
      </c>
    </row>
    <row r="4845">
      <c r="A4845" s="6">
        <v>7</v>
      </c>
      <c r="B4845" s="6">
        <v>9</v>
      </c>
      <c r="C4845" s="6">
        <v>5</v>
      </c>
      <c r="D4845" s="6">
        <f>A4845+B4845+C4845</f>
        <v>21</v>
      </c>
      <c r="E4845" s="5">
        <f>IF(A4845=0,0,A4845*LABOR_HRS_WK_TOM*SEASON_WEEKS*(1+DIM_PCT_TOM)^A4845)</f>
        <v>1227.6917730000007</v>
      </c>
      <c r="F4845" s="5">
        <f>IF(B4845=0,0,B4845*LABOR_HRS_WK_CAR*SEASON_WEEKS*(1+DIM_PCT_CAR)^B4845)</f>
        <v>337.19300188586959</v>
      </c>
      <c r="G4845" s="5">
        <f>IF(C4845=0,0,C4845*LABOR_HRS_WK_MES*SEASON_WEEKS*(1+DIM_PCT_MES)^C4845)</f>
        <v>239.41848456573481</v>
      </c>
      <c r="H4845" s="5">
        <f>E4845+F4845+G4845</f>
        <v>1804.3032594516051</v>
      </c>
      <c r="I4845" s="5">
        <f>MIN(H4845,FARMER_HRS)</f>
        <v>720</v>
      </c>
      <c r="J4845" s="5">
        <f>MAX(0,H4845-FARMER_HRS)</f>
        <v>1084.3032594516051</v>
      </c>
      <c r="K4845" s="2">
        <f>I4845*FARMER_RATE+J4845*TEMP_WORKER_RATE</f>
        <v>43824.709365479255</v>
      </c>
      <c r="L4845" s="2">
        <f>A4845*PRICE_TOM+B4845*PRICE_CAR+C4845*PRICE_MES</f>
        <v>93946</v>
      </c>
      <c r="M4845" s="2">
        <f>A4845*FERT_BED_TOM+B4845*FERT_BED_CAR+C4845*FERT_BED_MES</f>
        <v>14520</v>
      </c>
      <c r="N4845" s="6">
        <f>IF(AND(D4845&lt;=TOTAL_BEDS,J4845&lt;=TEMP_WORKER_MAX*TEMP_WORKER_HRS),1,0)</f>
        <v>1</v>
      </c>
      <c r="O4845" s="2">
        <f>L4845-M4845-K4845-FIXED_COSTS</f>
        <v>15601.290634520745</v>
      </c>
      <c r="P4845" s="2">
        <f>IF(N4845=1,O4845,"")</f>
        <v>15601.290634520745</v>
      </c>
    </row>
    <row r="4846">
      <c r="A4846" s="6">
        <v>7</v>
      </c>
      <c r="B4846" s="6">
        <v>9</v>
      </c>
      <c r="C4846" s="6">
        <v>6</v>
      </c>
      <c r="D4846" s="6">
        <f>A4846+B4846+C4846</f>
        <v>22</v>
      </c>
      <c r="E4846" s="5">
        <f>IF(A4846=0,0,A4846*LABOR_HRS_WK_TOM*SEASON_WEEKS*(1+DIM_PCT_TOM)^A4846)</f>
        <v>1227.6917730000007</v>
      </c>
      <c r="F4846" s="5">
        <f>IF(B4846=0,0,B4846*LABOR_HRS_WK_CAR*SEASON_WEEKS*(1+DIM_PCT_CAR)^B4846)</f>
        <v>337.19300188586959</v>
      </c>
      <c r="G4846" s="5">
        <f>IF(C4846=0,0,C4846*LABOR_HRS_WK_MES*SEASON_WEEKS*(1+DIM_PCT_MES)^C4846)</f>
        <v>290.89345874736773</v>
      </c>
      <c r="H4846" s="5">
        <f>E4846+F4846+G4846</f>
        <v>1855.778233633238</v>
      </c>
      <c r="I4846" s="5">
        <f>MIN(H4846,FARMER_HRS)</f>
        <v>720</v>
      </c>
      <c r="J4846" s="5">
        <f>MAX(0,H4846-FARMER_HRS)</f>
        <v>1135.778233633238</v>
      </c>
      <c r="K4846" s="2">
        <f>I4846*FARMER_RATE+J4846*TEMP_WORKER_RATE</f>
        <v>44718.372111688157</v>
      </c>
      <c r="L4846" s="2">
        <f>A4846*PRICE_TOM+B4846*PRICE_CAR+C4846*PRICE_MES</f>
        <v>96646</v>
      </c>
      <c r="M4846" s="2">
        <f>A4846*FERT_BED_TOM+B4846*FERT_BED_CAR+C4846*FERT_BED_MES</f>
        <v>15400</v>
      </c>
      <c r="N4846" s="6">
        <f>IF(AND(D4846&lt;=TOTAL_BEDS,J4846&lt;=TEMP_WORKER_MAX*TEMP_WORKER_HRS),1,0)</f>
        <v>1</v>
      </c>
      <c r="O4846" s="2">
        <f>L4846-M4846-K4846-FIXED_COSTS</f>
        <v>16527.627888311843</v>
      </c>
      <c r="P4846" s="2">
        <f>IF(N4846=1,O4846,"")</f>
        <v>16527.627888311843</v>
      </c>
    </row>
    <row r="4847">
      <c r="A4847" s="6">
        <v>7</v>
      </c>
      <c r="B4847" s="6">
        <v>9</v>
      </c>
      <c r="C4847" s="6">
        <v>7</v>
      </c>
      <c r="D4847" s="6">
        <f>A4847+B4847+C4847</f>
        <v>23</v>
      </c>
      <c r="E4847" s="5">
        <f>IF(A4847=0,0,A4847*LABOR_HRS_WK_TOM*SEASON_WEEKS*(1+DIM_PCT_TOM)^A4847)</f>
        <v>1227.6917730000007</v>
      </c>
      <c r="F4847" s="5">
        <f>IF(B4847=0,0,B4847*LABOR_HRS_WK_CAR*SEASON_WEEKS*(1+DIM_PCT_CAR)^B4847)</f>
        <v>337.19300188586959</v>
      </c>
      <c r="G4847" s="5">
        <f>IF(C4847=0,0,C4847*LABOR_HRS_WK_MES*SEASON_WEEKS*(1+DIM_PCT_MES)^C4847)</f>
        <v>343.61789814532818</v>
      </c>
      <c r="H4847" s="5">
        <f>E4847+F4847+G4847</f>
        <v>1908.5026730311984</v>
      </c>
      <c r="I4847" s="5">
        <f>MIN(H4847,FARMER_HRS)</f>
        <v>720</v>
      </c>
      <c r="J4847" s="5">
        <f>MAX(0,H4847-FARMER_HRS)</f>
        <v>1188.5026730311984</v>
      </c>
      <c r="K4847" s="2">
        <f>I4847*FARMER_RATE+J4847*TEMP_WORKER_RATE</f>
        <v>45633.726962347195</v>
      </c>
      <c r="L4847" s="2">
        <f>A4847*PRICE_TOM+B4847*PRICE_CAR+C4847*PRICE_MES</f>
        <v>99346</v>
      </c>
      <c r="M4847" s="2">
        <f>A4847*FERT_BED_TOM+B4847*FERT_BED_CAR+C4847*FERT_BED_MES</f>
        <v>16280</v>
      </c>
      <c r="N4847" s="6">
        <f>IF(AND(D4847&lt;=TOTAL_BEDS,J4847&lt;=TEMP_WORKER_MAX*TEMP_WORKER_HRS),1,0)</f>
        <v>1</v>
      </c>
      <c r="O4847" s="2">
        <f>L4847-M4847-K4847-FIXED_COSTS</f>
        <v>17432.273037652805</v>
      </c>
      <c r="P4847" s="2">
        <f>IF(N4847=1,O4847,"")</f>
        <v>17432.273037652805</v>
      </c>
    </row>
    <row r="4848">
      <c r="A4848" s="6">
        <v>7</v>
      </c>
      <c r="B4848" s="6">
        <v>9</v>
      </c>
      <c r="C4848" s="6">
        <v>8</v>
      </c>
      <c r="D4848" s="6">
        <f>A4848+B4848+C4848</f>
        <v>24</v>
      </c>
      <c r="E4848" s="5">
        <f>IF(A4848=0,0,A4848*LABOR_HRS_WK_TOM*SEASON_WEEKS*(1+DIM_PCT_TOM)^A4848)</f>
        <v>1227.6917730000007</v>
      </c>
      <c r="F4848" s="5">
        <f>IF(B4848=0,0,B4848*LABOR_HRS_WK_CAR*SEASON_WEEKS*(1+DIM_PCT_CAR)^B4848)</f>
        <v>337.19300188586959</v>
      </c>
      <c r="G4848" s="5">
        <f>IF(C4848=0,0,C4848*LABOR_HRS_WK_MES*SEASON_WEEKS*(1+DIM_PCT_MES)^C4848)</f>
        <v>397.61499642530833</v>
      </c>
      <c r="H4848" s="5">
        <f>E4848+F4848+G4848</f>
        <v>1962.4997713111786</v>
      </c>
      <c r="I4848" s="5">
        <f>MIN(H4848,FARMER_HRS)</f>
        <v>720</v>
      </c>
      <c r="J4848" s="5">
        <f>MAX(0,H4848-FARMER_HRS)</f>
        <v>1242.4997713111786</v>
      </c>
      <c r="K4848" s="2">
        <f>I4848*FARMER_RATE+J4848*TEMP_WORKER_RATE</f>
        <v>46571.176585263514</v>
      </c>
      <c r="L4848" s="2">
        <f>A4848*PRICE_TOM+B4848*PRICE_CAR+C4848*PRICE_MES</f>
        <v>102046</v>
      </c>
      <c r="M4848" s="2">
        <f>A4848*FERT_BED_TOM+B4848*FERT_BED_CAR+C4848*FERT_BED_MES</f>
        <v>17160</v>
      </c>
      <c r="N4848" s="6">
        <f>IF(AND(D4848&lt;=TOTAL_BEDS,J4848&lt;=TEMP_WORKER_MAX*TEMP_WORKER_HRS),1,0)</f>
        <v>1</v>
      </c>
      <c r="O4848" s="2">
        <f>L4848-M4848-K4848-FIXED_COSTS</f>
        <v>18314.823414736486</v>
      </c>
      <c r="P4848" s="2">
        <f>IF(N4848=1,O4848,"")</f>
        <v>18314.823414736486</v>
      </c>
    </row>
    <row r="4849">
      <c r="A4849" s="6">
        <v>7</v>
      </c>
      <c r="B4849" s="6">
        <v>9</v>
      </c>
      <c r="C4849" s="6">
        <v>9</v>
      </c>
      <c r="D4849" s="6">
        <f>A4849+B4849+C4849</f>
        <v>25</v>
      </c>
      <c r="E4849" s="5">
        <f>IF(A4849=0,0,A4849*LABOR_HRS_WK_TOM*SEASON_WEEKS*(1+DIM_PCT_TOM)^A4849)</f>
        <v>1227.6917730000007</v>
      </c>
      <c r="F4849" s="5">
        <f>IF(B4849=0,0,B4849*LABOR_HRS_WK_CAR*SEASON_WEEKS*(1+DIM_PCT_CAR)^B4849)</f>
        <v>337.19300188586959</v>
      </c>
      <c r="G4849" s="5">
        <f>IF(C4849=0,0,C4849*LABOR_HRS_WK_MES*SEASON_WEEKS*(1+DIM_PCT_MES)^C4849)</f>
        <v>452.90833186570273</v>
      </c>
      <c r="H4849" s="5">
        <f>E4849+F4849+G4849</f>
        <v>2017.7931067515729</v>
      </c>
      <c r="I4849" s="5">
        <f>MIN(H4849,FARMER_HRS)</f>
        <v>720</v>
      </c>
      <c r="J4849" s="5">
        <f>MAX(0,H4849-FARMER_HRS)</f>
        <v>1297.7931067515729</v>
      </c>
      <c r="K4849" s="2">
        <f>I4849*FARMER_RATE+J4849*TEMP_WORKER_RATE</f>
        <v>47531.13032554814</v>
      </c>
      <c r="L4849" s="2">
        <f>A4849*PRICE_TOM+B4849*PRICE_CAR+C4849*PRICE_MES</f>
        <v>104746</v>
      </c>
      <c r="M4849" s="2">
        <f>A4849*FERT_BED_TOM+B4849*FERT_BED_CAR+C4849*FERT_BED_MES</f>
        <v>18040</v>
      </c>
      <c r="N4849" s="6">
        <f>IF(AND(D4849&lt;=TOTAL_BEDS,J4849&lt;=TEMP_WORKER_MAX*TEMP_WORKER_HRS),1,0)</f>
        <v>1</v>
      </c>
      <c r="O4849" s="2">
        <f>L4849-M4849-K4849-FIXED_COSTS</f>
        <v>19174.86967445186</v>
      </c>
      <c r="P4849" s="2">
        <f>IF(N4849=1,O4849,"")</f>
        <v>19174.86967445186</v>
      </c>
    </row>
    <row r="4850">
      <c r="A4850" s="6">
        <v>7</v>
      </c>
      <c r="B4850" s="6">
        <v>9</v>
      </c>
      <c r="C4850" s="6">
        <v>10</v>
      </c>
      <c r="D4850" s="6">
        <f>A4850+B4850+C4850</f>
        <v>26</v>
      </c>
      <c r="E4850" s="5">
        <f>IF(A4850=0,0,A4850*LABOR_HRS_WK_TOM*SEASON_WEEKS*(1+DIM_PCT_TOM)^A4850)</f>
        <v>1227.6917730000007</v>
      </c>
      <c r="F4850" s="5">
        <f>IF(B4850=0,0,B4850*LABOR_HRS_WK_CAR*SEASON_WEEKS*(1+DIM_PCT_CAR)^B4850)</f>
        <v>337.19300188586959</v>
      </c>
      <c r="G4850" s="5">
        <f>IF(C4850=0,0,C4850*LABOR_HRS_WK_MES*SEASON_WEEKS*(1+DIM_PCT_MES)^C4850)</f>
        <v>509.52187334891551</v>
      </c>
      <c r="H4850" s="5">
        <f>E4850+F4850+G4850</f>
        <v>2074.4066482347857</v>
      </c>
      <c r="I4850" s="5">
        <f>MIN(H4850,FARMER_HRS)</f>
        <v>720</v>
      </c>
      <c r="J4850" s="5">
        <f>MAX(0,H4850-FARMER_HRS)</f>
        <v>1354.4066482347857</v>
      </c>
      <c r="K4850" s="2">
        <f>I4850*FARMER_RATE+J4850*TEMP_WORKER_RATE</f>
        <v>48514.004309631695</v>
      </c>
      <c r="L4850" s="2">
        <f>A4850*PRICE_TOM+B4850*PRICE_CAR+C4850*PRICE_MES</f>
        <v>107446</v>
      </c>
      <c r="M4850" s="2">
        <f>A4850*FERT_BED_TOM+B4850*FERT_BED_CAR+C4850*FERT_BED_MES</f>
        <v>18920</v>
      </c>
      <c r="N4850" s="6">
        <f>IF(AND(D4850&lt;=TOTAL_BEDS,J4850&lt;=TEMP_WORKER_MAX*TEMP_WORKER_HRS),1,0)</f>
        <v>1</v>
      </c>
      <c r="O4850" s="2">
        <f>L4850-M4850-K4850-FIXED_COSTS</f>
        <v>20011.995690368305</v>
      </c>
      <c r="P4850" s="2">
        <f>IF(N4850=1,O4850,"")</f>
        <v>20011.995690368305</v>
      </c>
    </row>
    <row r="4851">
      <c r="A4851" s="6">
        <v>7</v>
      </c>
      <c r="B4851" s="6">
        <v>9</v>
      </c>
      <c r="C4851" s="6">
        <v>11</v>
      </c>
      <c r="D4851" s="6">
        <f>A4851+B4851+C4851</f>
        <v>27</v>
      </c>
      <c r="E4851" s="5">
        <f>IF(A4851=0,0,A4851*LABOR_HRS_WK_TOM*SEASON_WEEKS*(1+DIM_PCT_TOM)^A4851)</f>
        <v>1227.6917730000007</v>
      </c>
      <c r="F4851" s="5">
        <f>IF(B4851=0,0,B4851*LABOR_HRS_WK_CAR*SEASON_WEEKS*(1+DIM_PCT_CAR)^B4851)</f>
        <v>337.19300188586959</v>
      </c>
      <c r="G4851" s="5">
        <f>IF(C4851=0,0,C4851*LABOR_HRS_WK_MES*SEASON_WEEKS*(1+DIM_PCT_MES)^C4851)</f>
        <v>567.47998644235463</v>
      </c>
      <c r="H4851" s="5">
        <f>E4851+F4851+G4851</f>
        <v>2132.3647613282246</v>
      </c>
      <c r="I4851" s="5">
        <f>MIN(H4851,FARMER_HRS)</f>
        <v>720</v>
      </c>
      <c r="J4851" s="5">
        <f>MAX(0,H4851-FARMER_HRS)</f>
        <v>1412.3647613282246</v>
      </c>
      <c r="K4851" s="2">
        <f>I4851*FARMER_RATE+J4851*TEMP_WORKER_RATE</f>
        <v>49520.221550837232</v>
      </c>
      <c r="L4851" s="2">
        <f>A4851*PRICE_TOM+B4851*PRICE_CAR+C4851*PRICE_MES</f>
        <v>110146</v>
      </c>
      <c r="M4851" s="2">
        <f>A4851*FERT_BED_TOM+B4851*FERT_BED_CAR+C4851*FERT_BED_MES</f>
        <v>19800</v>
      </c>
      <c r="N4851" s="6">
        <f>IF(AND(D4851&lt;=TOTAL_BEDS,J4851&lt;=TEMP_WORKER_MAX*TEMP_WORKER_HRS),1,0)</f>
        <v>1</v>
      </c>
      <c r="O4851" s="2">
        <f>L4851-M4851-K4851-FIXED_COSTS</f>
        <v>20825.778449162768</v>
      </c>
      <c r="P4851" s="2">
        <f>IF(N4851=1,O4851,"")</f>
        <v>20825.778449162768</v>
      </c>
    </row>
    <row r="4852">
      <c r="A4852" s="6">
        <v>7</v>
      </c>
      <c r="B4852" s="6">
        <v>9</v>
      </c>
      <c r="C4852" s="6">
        <v>12</v>
      </c>
      <c r="D4852" s="6">
        <f>A4852+B4852+C4852</f>
        <v>28</v>
      </c>
      <c r="E4852" s="5">
        <f>IF(A4852=0,0,A4852*LABOR_HRS_WK_TOM*SEASON_WEEKS*(1+DIM_PCT_TOM)^A4852)</f>
        <v>1227.6917730000007</v>
      </c>
      <c r="F4852" s="5">
        <f>IF(B4852=0,0,B4852*LABOR_HRS_WK_CAR*SEASON_WEEKS*(1+DIM_PCT_CAR)^B4852)</f>
        <v>337.19300188586959</v>
      </c>
      <c r="G4852" s="5">
        <f>IF(C4852=0,0,C4852*LABOR_HRS_WK_MES*SEASON_WEEKS*(1+DIM_PCT_MES)^C4852)</f>
        <v>626.807439570419</v>
      </c>
      <c r="H4852" s="5">
        <f>E4852+F4852+G4852</f>
        <v>2191.6922144562891</v>
      </c>
      <c r="I4852" s="5">
        <f>MIN(H4852,FARMER_HRS)</f>
        <v>720</v>
      </c>
      <c r="J4852" s="5">
        <f>MAX(0,H4852-FARMER_HRS)</f>
        <v>1471.6922144562891</v>
      </c>
      <c r="K4852" s="2">
        <f>I4852*FARMER_RATE+J4852*TEMP_WORKER_RATE</f>
        <v>50550.212056532793</v>
      </c>
      <c r="L4852" s="2">
        <f>A4852*PRICE_TOM+B4852*PRICE_CAR+C4852*PRICE_MES</f>
        <v>112846</v>
      </c>
      <c r="M4852" s="2">
        <f>A4852*FERT_BED_TOM+B4852*FERT_BED_CAR+C4852*FERT_BED_MES</f>
        <v>20680</v>
      </c>
      <c r="N4852" s="6">
        <f>IF(AND(D4852&lt;=TOTAL_BEDS,J4852&lt;=TEMP_WORKER_MAX*TEMP_WORKER_HRS),1,0)</f>
        <v>1</v>
      </c>
      <c r="O4852" s="2">
        <f>L4852-M4852-K4852-FIXED_COSTS</f>
        <v>21615.787943467207</v>
      </c>
      <c r="P4852" s="2">
        <f>IF(N4852=1,O4852,"")</f>
        <v>21615.787943467207</v>
      </c>
    </row>
    <row r="4853">
      <c r="A4853" s="6">
        <v>7</v>
      </c>
      <c r="B4853" s="6">
        <v>9</v>
      </c>
      <c r="C4853" s="6">
        <v>13</v>
      </c>
      <c r="D4853" s="6">
        <f>A4853+B4853+C4853</f>
        <v>29</v>
      </c>
      <c r="E4853" s="5">
        <f>IF(A4853=0,0,A4853*LABOR_HRS_WK_TOM*SEASON_WEEKS*(1+DIM_PCT_TOM)^A4853)</f>
        <v>1227.6917730000007</v>
      </c>
      <c r="F4853" s="5">
        <f>IF(B4853=0,0,B4853*LABOR_HRS_WK_CAR*SEASON_WEEKS*(1+DIM_PCT_CAR)^B4853)</f>
        <v>337.19300188586959</v>
      </c>
      <c r="G4853" s="5">
        <f>IF(C4853=0,0,C4853*LABOR_HRS_WK_MES*SEASON_WEEKS*(1+DIM_PCT_MES)^C4853)</f>
        <v>687.52941027880331</v>
      </c>
      <c r="H4853" s="5">
        <f>E4853+F4853+G4853</f>
        <v>2252.4141851646737</v>
      </c>
      <c r="I4853" s="5">
        <f>MIN(H4853,FARMER_HRS)</f>
        <v>720</v>
      </c>
      <c r="J4853" s="5">
        <f>MAX(0,H4853-FARMER_HRS)</f>
        <v>1532.4141851646737</v>
      </c>
      <c r="K4853" s="2">
        <f>I4853*FARMER_RATE+J4853*TEMP_WORKER_RATE</f>
        <v>51604.4129368867</v>
      </c>
      <c r="L4853" s="2">
        <f>A4853*PRICE_TOM+B4853*PRICE_CAR+C4853*PRICE_MES</f>
        <v>115546</v>
      </c>
      <c r="M4853" s="2">
        <f>A4853*FERT_BED_TOM+B4853*FERT_BED_CAR+C4853*FERT_BED_MES</f>
        <v>21560</v>
      </c>
      <c r="N4853" s="6">
        <f>IF(AND(D4853&lt;=TOTAL_BEDS,J4853&lt;=TEMP_WORKER_MAX*TEMP_WORKER_HRS),1,0)</f>
        <v>1</v>
      </c>
      <c r="O4853" s="2">
        <f>L4853-M4853-K4853-FIXED_COSTS</f>
        <v>22381.5870631133</v>
      </c>
      <c r="P4853" s="2">
        <f>IF(N4853=1,O4853,"")</f>
        <v>22381.5870631133</v>
      </c>
    </row>
    <row r="4854">
      <c r="A4854" s="6">
        <v>7</v>
      </c>
      <c r="B4854" s="6">
        <v>9</v>
      </c>
      <c r="C4854" s="6">
        <v>14</v>
      </c>
      <c r="D4854" s="6">
        <f>A4854+B4854+C4854</f>
        <v>30</v>
      </c>
      <c r="E4854" s="5">
        <f>IF(A4854=0,0,A4854*LABOR_HRS_WK_TOM*SEASON_WEEKS*(1+DIM_PCT_TOM)^A4854)</f>
        <v>1227.6917730000007</v>
      </c>
      <c r="F4854" s="5">
        <f>IF(B4854=0,0,B4854*LABOR_HRS_WK_CAR*SEASON_WEEKS*(1+DIM_PCT_CAR)^B4854)</f>
        <v>337.19300188586959</v>
      </c>
      <c r="G4854" s="5">
        <f>IF(C4854=0,0,C4854*LABOR_HRS_WK_MES*SEASON_WEEKS*(1+DIM_PCT_MES)^C4854)</f>
        <v>749.67149159246435</v>
      </c>
      <c r="H4854" s="5">
        <f>E4854+F4854+G4854</f>
        <v>2314.5562664783347</v>
      </c>
      <c r="I4854" s="5">
        <f>MIN(H4854,FARMER_HRS)</f>
        <v>720</v>
      </c>
      <c r="J4854" s="5">
        <f>MAX(0,H4854-FARMER_HRS)</f>
        <v>1594.5562664783347</v>
      </c>
      <c r="K4854" s="2">
        <f>I4854*FARMER_RATE+J4854*TEMP_WORKER_RATE</f>
        <v>52683.26851524887</v>
      </c>
      <c r="L4854" s="2">
        <f>A4854*PRICE_TOM+B4854*PRICE_CAR+C4854*PRICE_MES</f>
        <v>118246</v>
      </c>
      <c r="M4854" s="2">
        <f>A4854*FERT_BED_TOM+B4854*FERT_BED_CAR+C4854*FERT_BED_MES</f>
        <v>22440</v>
      </c>
      <c r="N4854" s="6">
        <f>IF(AND(D4854&lt;=TOTAL_BEDS,J4854&lt;=TEMP_WORKER_MAX*TEMP_WORKER_HRS),1,0)</f>
        <v>1</v>
      </c>
      <c r="O4854" s="2">
        <f>L4854-M4854-K4854-FIXED_COSTS</f>
        <v>23122.73148475113</v>
      </c>
      <c r="P4854" s="2">
        <f>IF(N4854=1,O4854,"")</f>
        <v>23122.73148475113</v>
      </c>
    </row>
    <row r="4855">
      <c r="A4855" s="6">
        <v>7</v>
      </c>
      <c r="B4855" s="6">
        <v>9</v>
      </c>
      <c r="C4855" s="6">
        <v>15</v>
      </c>
      <c r="D4855" s="6">
        <f>A4855+B4855+C4855</f>
        <v>31</v>
      </c>
      <c r="E4855" s="5">
        <f>IF(A4855=0,0,A4855*LABOR_HRS_WK_TOM*SEASON_WEEKS*(1+DIM_PCT_TOM)^A4855)</f>
        <v>1227.6917730000007</v>
      </c>
      <c r="F4855" s="5">
        <f>IF(B4855=0,0,B4855*LABOR_HRS_WK_CAR*SEASON_WEEKS*(1+DIM_PCT_CAR)^B4855)</f>
        <v>337.19300188586959</v>
      </c>
      <c r="G4855" s="5">
        <f>IF(C4855=0,0,C4855*LABOR_HRS_WK_MES*SEASON_WEEKS*(1+DIM_PCT_MES)^C4855)</f>
        <v>813.25969846861074</v>
      </c>
      <c r="H4855" s="5">
        <f>E4855+F4855+G4855</f>
        <v>2378.1444733544809</v>
      </c>
      <c r="I4855" s="5">
        <f>MIN(H4855,FARMER_HRS)</f>
        <v>720</v>
      </c>
      <c r="J4855" s="5">
        <f>MAX(0,H4855-FARMER_HRS)</f>
        <v>1658.1444733544809</v>
      </c>
      <c r="K4855" s="2">
        <f>I4855*FARMER_RATE+J4855*TEMP_WORKER_RATE</f>
        <v>53787.230440181957</v>
      </c>
      <c r="L4855" s="2">
        <f>A4855*PRICE_TOM+B4855*PRICE_CAR+C4855*PRICE_MES</f>
        <v>120946</v>
      </c>
      <c r="M4855" s="2">
        <f>A4855*FERT_BED_TOM+B4855*FERT_BED_CAR+C4855*FERT_BED_MES</f>
        <v>23320</v>
      </c>
      <c r="N4855" s="6">
        <f>IF(AND(D4855&lt;=TOTAL_BEDS,J4855&lt;=TEMP_WORKER_MAX*TEMP_WORKER_HRS),1,0)</f>
        <v>1</v>
      </c>
      <c r="O4855" s="2">
        <f>L4855-M4855-K4855-FIXED_COSTS</f>
        <v>23838.769559818043</v>
      </c>
      <c r="P4855" s="2">
        <f>IF(N4855=1,O4855,"")</f>
        <v>23838.769559818043</v>
      </c>
    </row>
    <row r="4856">
      <c r="A4856" s="6">
        <v>7</v>
      </c>
      <c r="B4856" s="6">
        <v>9</v>
      </c>
      <c r="C4856" s="6">
        <v>16</v>
      </c>
      <c r="D4856" s="6">
        <f>A4856+B4856+C4856</f>
        <v>32</v>
      </c>
      <c r="E4856" s="5">
        <f>IF(A4856=0,0,A4856*LABOR_HRS_WK_TOM*SEASON_WEEKS*(1+DIM_PCT_TOM)^A4856)</f>
        <v>1227.6917730000007</v>
      </c>
      <c r="F4856" s="5">
        <f>IF(B4856=0,0,B4856*LABOR_HRS_WK_CAR*SEASON_WEEKS*(1+DIM_PCT_CAR)^B4856)</f>
        <v>337.19300188586959</v>
      </c>
      <c r="G4856" s="5">
        <f>IF(C4856=0,0,C4856*LABOR_HRS_WK_MES*SEASON_WEEKS*(1+DIM_PCT_MES)^C4856)</f>
        <v>878.32047434609967</v>
      </c>
      <c r="H4856" s="5">
        <f>E4856+F4856+G4856</f>
        <v>2443.20524923197</v>
      </c>
      <c r="I4856" s="5">
        <f>MIN(H4856,FARMER_HRS)</f>
        <v>720</v>
      </c>
      <c r="J4856" s="5">
        <f>MAX(0,H4856-FARMER_HRS)</f>
        <v>1723.20524923197</v>
      </c>
      <c r="K4856" s="2">
        <f>I4856*FARMER_RATE+J4856*TEMP_WORKER_RATE</f>
        <v>54916.757799166138</v>
      </c>
      <c r="L4856" s="2">
        <f>A4856*PRICE_TOM+B4856*PRICE_CAR+C4856*PRICE_MES</f>
        <v>123646</v>
      </c>
      <c r="M4856" s="2">
        <f>A4856*FERT_BED_TOM+B4856*FERT_BED_CAR+C4856*FERT_BED_MES</f>
        <v>24200</v>
      </c>
      <c r="N4856" s="6">
        <f>IF(AND(D4856&lt;=TOTAL_BEDS,J4856&lt;=TEMP_WORKER_MAX*TEMP_WORKER_HRS),1,0)</f>
        <v>1</v>
      </c>
      <c r="O4856" s="2">
        <f>L4856-M4856-K4856-FIXED_COSTS</f>
        <v>24529.242200833862</v>
      </c>
      <c r="P4856" s="2">
        <f>IF(N4856=1,O4856,"")</f>
        <v>24529.242200833862</v>
      </c>
    </row>
    <row r="4857">
      <c r="A4857" s="6">
        <v>7</v>
      </c>
      <c r="B4857" s="6">
        <v>9</v>
      </c>
      <c r="C4857" s="6">
        <v>17</v>
      </c>
      <c r="D4857" s="6">
        <f>A4857+B4857+C4857</f>
        <v>33</v>
      </c>
      <c r="E4857" s="5">
        <f>IF(A4857=0,0,A4857*LABOR_HRS_WK_TOM*SEASON_WEEKS*(1+DIM_PCT_TOM)^A4857)</f>
        <v>1227.6917730000007</v>
      </c>
      <c r="F4857" s="5">
        <f>IF(B4857=0,0,B4857*LABOR_HRS_WK_CAR*SEASON_WEEKS*(1+DIM_PCT_CAR)^B4857)</f>
        <v>337.19300188586959</v>
      </c>
      <c r="G4857" s="5">
        <f>IF(C4857=0,0,C4857*LABOR_HRS_WK_MES*SEASON_WEEKS*(1+DIM_PCT_MES)^C4857)</f>
        <v>944.88069779263992</v>
      </c>
      <c r="H4857" s="5">
        <f>E4857+F4857+G4857</f>
        <v>2509.7654726785104</v>
      </c>
      <c r="I4857" s="5">
        <f>MIN(H4857,FARMER_HRS)</f>
        <v>720</v>
      </c>
      <c r="J4857" s="5">
        <f>MAX(0,H4857-FARMER_HRS)</f>
        <v>1789.7654726785104</v>
      </c>
      <c r="K4857" s="2">
        <f>I4857*FARMER_RATE+J4857*TEMP_WORKER_RATE</f>
        <v>56072.317234001915</v>
      </c>
      <c r="L4857" s="2">
        <f>A4857*PRICE_TOM+B4857*PRICE_CAR+C4857*PRICE_MES</f>
        <v>126346</v>
      </c>
      <c r="M4857" s="2">
        <f>A4857*FERT_BED_TOM+B4857*FERT_BED_CAR+C4857*FERT_BED_MES</f>
        <v>25080</v>
      </c>
      <c r="N4857" s="6">
        <f>IF(AND(D4857&lt;=TOTAL_BEDS,J4857&lt;=TEMP_WORKER_MAX*TEMP_WORKER_HRS),1,0)</f>
        <v>1</v>
      </c>
      <c r="O4857" s="2">
        <f>L4857-M4857-K4857-FIXED_COSTS</f>
        <v>25193.682765998085</v>
      </c>
      <c r="P4857" s="2">
        <f>IF(N4857=1,O4857,"")</f>
        <v>25193.682765998085</v>
      </c>
    </row>
    <row r="4858">
      <c r="A4858" s="6">
        <v>7</v>
      </c>
      <c r="B4858" s="6">
        <v>9</v>
      </c>
      <c r="C4858" s="6">
        <v>18</v>
      </c>
      <c r="D4858" s="6">
        <f>A4858+B4858+C4858</f>
        <v>34</v>
      </c>
      <c r="E4858" s="5">
        <f>IF(A4858=0,0,A4858*LABOR_HRS_WK_TOM*SEASON_WEEKS*(1+DIM_PCT_TOM)^A4858)</f>
        <v>1227.6917730000007</v>
      </c>
      <c r="F4858" s="5">
        <f>IF(B4858=0,0,B4858*LABOR_HRS_WK_CAR*SEASON_WEEKS*(1+DIM_PCT_CAR)^B4858)</f>
        <v>337.19300188586959</v>
      </c>
      <c r="G4858" s="5">
        <f>IF(C4858=0,0,C4858*LABOR_HRS_WK_MES*SEASON_WEEKS*(1+DIM_PCT_MES)^C4858)</f>
        <v>1012.9676892512272</v>
      </c>
      <c r="H4858" s="5">
        <f>E4858+F4858+G4858</f>
        <v>2577.8524641370973</v>
      </c>
      <c r="I4858" s="5">
        <f>MIN(H4858,FARMER_HRS)</f>
        <v>720</v>
      </c>
      <c r="J4858" s="5">
        <f>MAX(0,H4858-FARMER_HRS)</f>
        <v>1857.8524641370973</v>
      </c>
      <c r="K4858" s="2">
        <f>I4858*FARMER_RATE+J4858*TEMP_WORKER_RATE</f>
        <v>57254.383057935716</v>
      </c>
      <c r="L4858" s="2">
        <f>A4858*PRICE_TOM+B4858*PRICE_CAR+C4858*PRICE_MES</f>
        <v>129046</v>
      </c>
      <c r="M4858" s="2">
        <f>A4858*FERT_BED_TOM+B4858*FERT_BED_CAR+C4858*FERT_BED_MES</f>
        <v>25960</v>
      </c>
      <c r="N4858" s="6">
        <f>IF(AND(D4858&lt;=TOTAL_BEDS,J4858&lt;=TEMP_WORKER_MAX*TEMP_WORKER_HRS),1,0)</f>
        <v>1</v>
      </c>
      <c r="O4858" s="2">
        <f>L4858-M4858-K4858-FIXED_COSTS</f>
        <v>25831.616942064284</v>
      </c>
      <c r="P4858" s="2">
        <f>IF(N4858=1,O4858,"")</f>
        <v>25831.616942064284</v>
      </c>
    </row>
    <row r="4859">
      <c r="A4859" s="6">
        <v>7</v>
      </c>
      <c r="B4859" s="6">
        <v>9</v>
      </c>
      <c r="C4859" s="6">
        <v>19</v>
      </c>
      <c r="D4859" s="6">
        <f>A4859+B4859+C4859</f>
        <v>35</v>
      </c>
      <c r="E4859" s="5">
        <f>IF(A4859=0,0,A4859*LABOR_HRS_WK_TOM*SEASON_WEEKS*(1+DIM_PCT_TOM)^A4859)</f>
        <v>1227.6917730000007</v>
      </c>
      <c r="F4859" s="5">
        <f>IF(B4859=0,0,B4859*LABOR_HRS_WK_CAR*SEASON_WEEKS*(1+DIM_PCT_CAR)^B4859)</f>
        <v>337.19300188586959</v>
      </c>
      <c r="G4859" s="5">
        <f>IF(C4859=0,0,C4859*LABOR_HRS_WK_MES*SEASON_WEEKS*(1+DIM_PCT_MES)^C4859)</f>
        <v>1082.6092178872491</v>
      </c>
      <c r="H4859" s="5">
        <f>E4859+F4859+G4859</f>
        <v>2647.4939927731193</v>
      </c>
      <c r="I4859" s="5">
        <f>MIN(H4859,FARMER_HRS)</f>
        <v>720</v>
      </c>
      <c r="J4859" s="5">
        <f>MAX(0,H4859-FARMER_HRS)</f>
        <v>1927.4939927731193</v>
      </c>
      <c r="K4859" s="2">
        <f>I4859*FARMER_RATE+J4859*TEMP_WORKER_RATE</f>
        <v>58463.437374533321</v>
      </c>
      <c r="L4859" s="2">
        <f>A4859*PRICE_TOM+B4859*PRICE_CAR+C4859*PRICE_MES</f>
        <v>131746</v>
      </c>
      <c r="M4859" s="2">
        <f>A4859*FERT_BED_TOM+B4859*FERT_BED_CAR+C4859*FERT_BED_MES</f>
        <v>26840</v>
      </c>
      <c r="N4859" s="6">
        <f>IF(AND(D4859&lt;=TOTAL_BEDS,J4859&lt;=TEMP_WORKER_MAX*TEMP_WORKER_HRS),1,0)</f>
        <v>1</v>
      </c>
      <c r="O4859" s="2">
        <f>L4859-M4859-K4859-FIXED_COSTS</f>
        <v>26442.562625466679</v>
      </c>
      <c r="P4859" s="2">
        <f>IF(N4859=1,O4859,"")</f>
        <v>26442.562625466679</v>
      </c>
    </row>
    <row r="4860">
      <c r="A4860" s="6">
        <v>7</v>
      </c>
      <c r="B4860" s="6">
        <v>9</v>
      </c>
      <c r="C4860" s="6">
        <v>20</v>
      </c>
      <c r="D4860" s="6">
        <f>A4860+B4860+C4860</f>
        <v>36</v>
      </c>
      <c r="E4860" s="5">
        <f>IF(A4860=0,0,A4860*LABOR_HRS_WK_TOM*SEASON_WEEKS*(1+DIM_PCT_TOM)^A4860)</f>
        <v>1227.6917730000007</v>
      </c>
      <c r="F4860" s="5">
        <f>IF(B4860=0,0,B4860*LABOR_HRS_WK_CAR*SEASON_WEEKS*(1+DIM_PCT_CAR)^B4860)</f>
        <v>337.19300188586959</v>
      </c>
      <c r="G4860" s="5">
        <f>IF(C4860=0,0,C4860*LABOR_HRS_WK_MES*SEASON_WEEKS*(1+DIM_PCT_MES)^C4860)</f>
        <v>1153.8335085377259</v>
      </c>
      <c r="H4860" s="5">
        <f>E4860+F4860+G4860</f>
        <v>2718.7182834235964</v>
      </c>
      <c r="I4860" s="5">
        <f>MIN(H4860,FARMER_HRS)</f>
        <v>720</v>
      </c>
      <c r="J4860" s="5">
        <f>MAX(0,H4860-FARMER_HRS)</f>
        <v>1998.7182834235964</v>
      </c>
      <c r="K4860" s="2">
        <f>I4860*FARMER_RATE+J4860*TEMP_WORKER_RATE</f>
        <v>59699.970198326322</v>
      </c>
      <c r="L4860" s="2">
        <f>A4860*PRICE_TOM+B4860*PRICE_CAR+C4860*PRICE_MES</f>
        <v>134446</v>
      </c>
      <c r="M4860" s="2">
        <f>A4860*FERT_BED_TOM+B4860*FERT_BED_CAR+C4860*FERT_BED_MES</f>
        <v>27720</v>
      </c>
      <c r="N4860" s="6">
        <f>IF(AND(D4860&lt;=TOTAL_BEDS,J4860&lt;=TEMP_WORKER_MAX*TEMP_WORKER_HRS),1,0)</f>
        <v>1</v>
      </c>
      <c r="O4860" s="2">
        <f>L4860-M4860-K4860-FIXED_COSTS</f>
        <v>27026.029801673678</v>
      </c>
      <c r="P4860" s="2">
        <f>IF(N4860=1,O4860,"")</f>
        <v>27026.029801673678</v>
      </c>
    </row>
    <row r="4861">
      <c r="A4861" s="6">
        <v>7</v>
      </c>
      <c r="B4861" s="6">
        <v>9</v>
      </c>
      <c r="C4861" s="6">
        <v>21</v>
      </c>
      <c r="D4861" s="6">
        <f>A4861+B4861+C4861</f>
        <v>37</v>
      </c>
      <c r="E4861" s="5">
        <f>IF(A4861=0,0,A4861*LABOR_HRS_WK_TOM*SEASON_WEEKS*(1+DIM_PCT_TOM)^A4861)</f>
        <v>1227.6917730000007</v>
      </c>
      <c r="F4861" s="5">
        <f>IF(B4861=0,0,B4861*LABOR_HRS_WK_CAR*SEASON_WEEKS*(1+DIM_PCT_CAR)^B4861)</f>
        <v>337.19300188586959</v>
      </c>
      <c r="G4861" s="5">
        <f>IF(C4861=0,0,C4861*LABOR_HRS_WK_MES*SEASON_WEEKS*(1+DIM_PCT_MES)^C4861)</f>
        <v>1226.6692487641699</v>
      </c>
      <c r="H4861" s="5">
        <f>E4861+F4861+G4861</f>
        <v>2791.55402365004</v>
      </c>
      <c r="I4861" s="5">
        <f>MIN(H4861,FARMER_HRS)</f>
        <v>720</v>
      </c>
      <c r="J4861" s="5">
        <f>MAX(0,H4861-FARMER_HRS)</f>
        <v>2071.55402365004</v>
      </c>
      <c r="K4861" s="2">
        <f>I4861*FARMER_RATE+J4861*TEMP_WORKER_RATE</f>
        <v>60964.47957725764</v>
      </c>
      <c r="L4861" s="2">
        <f>A4861*PRICE_TOM+B4861*PRICE_CAR+C4861*PRICE_MES</f>
        <v>137146</v>
      </c>
      <c r="M4861" s="2">
        <f>A4861*FERT_BED_TOM+B4861*FERT_BED_CAR+C4861*FERT_BED_MES</f>
        <v>28600</v>
      </c>
      <c r="N4861" s="6">
        <f>IF(AND(D4861&lt;=TOTAL_BEDS,J4861&lt;=TEMP_WORKER_MAX*TEMP_WORKER_HRS),1,0)</f>
        <v>1</v>
      </c>
      <c r="O4861" s="2">
        <f>L4861-M4861-K4861-FIXED_COSTS</f>
        <v>27581.52042274236</v>
      </c>
      <c r="P4861" s="2">
        <f>IF(N4861=1,O4861,"")</f>
        <v>27581.52042274236</v>
      </c>
    </row>
    <row r="4862">
      <c r="A4862" s="6">
        <v>7</v>
      </c>
      <c r="B4862" s="6">
        <v>9</v>
      </c>
      <c r="C4862" s="6">
        <v>22</v>
      </c>
      <c r="D4862" s="6">
        <f>A4862+B4862+C4862</f>
        <v>38</v>
      </c>
      <c r="E4862" s="5">
        <f>IF(A4862=0,0,A4862*LABOR_HRS_WK_TOM*SEASON_WEEKS*(1+DIM_PCT_TOM)^A4862)</f>
        <v>1227.6917730000007</v>
      </c>
      <c r="F4862" s="5">
        <f>IF(B4862=0,0,B4862*LABOR_HRS_WK_CAR*SEASON_WEEKS*(1+DIM_PCT_CAR)^B4862)</f>
        <v>337.19300188586959</v>
      </c>
      <c r="G4862" s="5">
        <f>IF(C4862=0,0,C4862*LABOR_HRS_WK_MES*SEASON_WEEKS*(1+DIM_PCT_MES)^C4862)</f>
        <v>1301.1455960105659</v>
      </c>
      <c r="H4862" s="5">
        <f>E4862+F4862+G4862</f>
        <v>2866.0303708964361</v>
      </c>
      <c r="I4862" s="5">
        <f>MIN(H4862,FARMER_HRS)</f>
        <v>720</v>
      </c>
      <c r="J4862" s="5">
        <f>MAX(0,H4862-FARMER_HRS)</f>
        <v>2146.0303708964361</v>
      </c>
      <c r="K4862" s="2">
        <f>I4862*FARMER_RATE+J4862*TEMP_WORKER_RATE</f>
        <v>62257.471716952015</v>
      </c>
      <c r="L4862" s="2">
        <f>A4862*PRICE_TOM+B4862*PRICE_CAR+C4862*PRICE_MES</f>
        <v>139846</v>
      </c>
      <c r="M4862" s="2">
        <f>A4862*FERT_BED_TOM+B4862*FERT_BED_CAR+C4862*FERT_BED_MES</f>
        <v>29480</v>
      </c>
      <c r="N4862" s="6">
        <f>IF(AND(D4862&lt;=TOTAL_BEDS,J4862&lt;=TEMP_WORKER_MAX*TEMP_WORKER_HRS),1,0)</f>
        <v>1</v>
      </c>
      <c r="O4862" s="2">
        <f>L4862-M4862-K4862-FIXED_COSTS</f>
        <v>28108.528283047985</v>
      </c>
      <c r="P4862" s="2">
        <f>IF(N4862=1,O4862,"")</f>
        <v>28108.528283047985</v>
      </c>
    </row>
    <row r="4863">
      <c r="A4863" s="6">
        <v>7</v>
      </c>
      <c r="B4863" s="6">
        <v>9</v>
      </c>
      <c r="C4863" s="6">
        <v>23</v>
      </c>
      <c r="D4863" s="6">
        <f>A4863+B4863+C4863</f>
        <v>39</v>
      </c>
      <c r="E4863" s="5">
        <f>IF(A4863=0,0,A4863*LABOR_HRS_WK_TOM*SEASON_WEEKS*(1+DIM_PCT_TOM)^A4863)</f>
        <v>1227.6917730000007</v>
      </c>
      <c r="F4863" s="5">
        <f>IF(B4863=0,0,B4863*LABOR_HRS_WK_CAR*SEASON_WEEKS*(1+DIM_PCT_CAR)^B4863)</f>
        <v>337.19300188586959</v>
      </c>
      <c r="G4863" s="5">
        <f>IF(C4863=0,0,C4863*LABOR_HRS_WK_MES*SEASON_WEEKS*(1+DIM_PCT_MES)^C4863)</f>
        <v>1377.2921848680023</v>
      </c>
      <c r="H4863" s="5">
        <f>E4863+F4863+G4863</f>
        <v>2942.1769597538723</v>
      </c>
      <c r="I4863" s="5">
        <f>MIN(H4863,FARMER_HRS)</f>
        <v>720</v>
      </c>
      <c r="J4863" s="5">
        <f>MAX(0,H4863-FARMER_HRS)</f>
        <v>2222.1769597538723</v>
      </c>
      <c r="K4863" s="2">
        <f>I4863*FARMER_RATE+J4863*TEMP_WORKER_RATE</f>
        <v>63579.461106838062</v>
      </c>
      <c r="L4863" s="2">
        <f>A4863*PRICE_TOM+B4863*PRICE_CAR+C4863*PRICE_MES</f>
        <v>142546</v>
      </c>
      <c r="M4863" s="2">
        <f>A4863*FERT_BED_TOM+B4863*FERT_BED_CAR+C4863*FERT_BED_MES</f>
        <v>30360</v>
      </c>
      <c r="N4863" s="6">
        <f>IF(AND(D4863&lt;=TOTAL_BEDS,J4863&lt;=TEMP_WORKER_MAX*TEMP_WORKER_HRS),1,0)</f>
        <v>1</v>
      </c>
      <c r="O4863" s="2">
        <f>L4863-M4863-K4863-FIXED_COSTS</f>
        <v>28606.538893161938</v>
      </c>
      <c r="P4863" s="2">
        <f>IF(N4863=1,O4863,"")</f>
        <v>28606.538893161938</v>
      </c>
    </row>
    <row r="4864">
      <c r="A4864" s="6">
        <v>7</v>
      </c>
      <c r="B4864" s="6">
        <v>9</v>
      </c>
      <c r="C4864" s="6">
        <v>24</v>
      </c>
      <c r="D4864" s="6">
        <f>A4864+B4864+C4864</f>
        <v>40</v>
      </c>
      <c r="E4864" s="5">
        <f>IF(A4864=0,0,A4864*LABOR_HRS_WK_TOM*SEASON_WEEKS*(1+DIM_PCT_TOM)^A4864)</f>
        <v>1227.6917730000007</v>
      </c>
      <c r="F4864" s="5">
        <f>IF(B4864=0,0,B4864*LABOR_HRS_WK_CAR*SEASON_WEEKS*(1+DIM_PCT_CAR)^B4864)</f>
        <v>337.19300188586959</v>
      </c>
      <c r="G4864" s="5">
        <f>IF(C4864=0,0,C4864*LABOR_HRS_WK_MES*SEASON_WEEKS*(1+DIM_PCT_MES)^C4864)</f>
        <v>1455.139134447498</v>
      </c>
      <c r="H4864" s="5">
        <f>E4864+F4864+G4864</f>
        <v>3020.0239093333685</v>
      </c>
      <c r="I4864" s="5">
        <f>MIN(H4864,FARMER_HRS)</f>
        <v>720</v>
      </c>
      <c r="J4864" s="5">
        <f>MAX(0,H4864-FARMER_HRS)</f>
        <v>2300.0239093333685</v>
      </c>
      <c r="K4864" s="2">
        <f>I4864*FARMER_RATE+J4864*TEMP_WORKER_RATE</f>
        <v>64930.970648148759</v>
      </c>
      <c r="L4864" s="2">
        <f>A4864*PRICE_TOM+B4864*PRICE_CAR+C4864*PRICE_MES</f>
        <v>145246</v>
      </c>
      <c r="M4864" s="2">
        <f>A4864*FERT_BED_TOM+B4864*FERT_BED_CAR+C4864*FERT_BED_MES</f>
        <v>31240</v>
      </c>
      <c r="N4864" s="6">
        <f>IF(AND(D4864&lt;=TOTAL_BEDS,J4864&lt;=TEMP_WORKER_MAX*TEMP_WORKER_HRS),1,0)</f>
        <v>1</v>
      </c>
      <c r="O4864" s="2">
        <f>L4864-M4864-K4864-FIXED_COSTS</f>
        <v>29075.029351851241</v>
      </c>
      <c r="P4864" s="2">
        <f>IF(N4864=1,O4864,"")</f>
        <v>29075.029351851241</v>
      </c>
    </row>
    <row r="4865">
      <c r="A4865" s="6">
        <v>7</v>
      </c>
      <c r="B4865" s="6">
        <v>9</v>
      </c>
      <c r="C4865" s="6">
        <v>25</v>
      </c>
      <c r="D4865" s="6">
        <f>A4865+B4865+C4865</f>
        <v>41</v>
      </c>
      <c r="E4865" s="5">
        <f>IF(A4865=0,0,A4865*LABOR_HRS_WK_TOM*SEASON_WEEKS*(1+DIM_PCT_TOM)^A4865)</f>
        <v>1227.6917730000007</v>
      </c>
      <c r="F4865" s="5">
        <f>IF(B4865=0,0,B4865*LABOR_HRS_WK_CAR*SEASON_WEEKS*(1+DIM_PCT_CAR)^B4865)</f>
        <v>337.19300188586959</v>
      </c>
      <c r="G4865" s="5">
        <f>IF(C4865=0,0,C4865*LABOR_HRS_WK_MES*SEASON_WEEKS*(1+DIM_PCT_MES)^C4865)</f>
        <v>1534.7170558625955</v>
      </c>
      <c r="H4865" s="5">
        <f>E4865+F4865+G4865</f>
        <v>3099.6018307484655</v>
      </c>
      <c r="I4865" s="5">
        <f>MIN(H4865,FARMER_HRS)</f>
        <v>720</v>
      </c>
      <c r="J4865" s="5">
        <f>MAX(0,H4865-FARMER_HRS)</f>
        <v>2379.6018307484655</v>
      </c>
      <c r="K4865" s="2">
        <f>I4865*FARMER_RATE+J4865*TEMP_WORKER_RATE</f>
        <v>66312.531783827522</v>
      </c>
      <c r="L4865" s="2">
        <f>A4865*PRICE_TOM+B4865*PRICE_CAR+C4865*PRICE_MES</f>
        <v>147946</v>
      </c>
      <c r="M4865" s="2">
        <f>A4865*FERT_BED_TOM+B4865*FERT_BED_CAR+C4865*FERT_BED_MES</f>
        <v>32120</v>
      </c>
      <c r="N4865" s="6">
        <f>IF(AND(D4865&lt;=TOTAL_BEDS,J4865&lt;=TEMP_WORKER_MAX*TEMP_WORKER_HRS),1,0)</f>
        <v>1</v>
      </c>
      <c r="O4865" s="2">
        <f>L4865-M4865-K4865-FIXED_COSTS</f>
        <v>29513.468216172478</v>
      </c>
      <c r="P4865" s="2">
        <f>IF(N4865=1,O4865,"")</f>
        <v>29513.468216172478</v>
      </c>
    </row>
    <row r="4866">
      <c r="A4866" s="6">
        <v>7</v>
      </c>
      <c r="B4866" s="6">
        <v>9</v>
      </c>
      <c r="C4866" s="6">
        <v>26</v>
      </c>
      <c r="D4866" s="6">
        <f>A4866+B4866+C4866</f>
        <v>42</v>
      </c>
      <c r="E4866" s="5">
        <f>IF(A4866=0,0,A4866*LABOR_HRS_WK_TOM*SEASON_WEEKS*(1+DIM_PCT_TOM)^A4866)</f>
        <v>1227.6917730000007</v>
      </c>
      <c r="F4866" s="5">
        <f>IF(B4866=0,0,B4866*LABOR_HRS_WK_CAR*SEASON_WEEKS*(1+DIM_PCT_CAR)^B4866)</f>
        <v>337.19300188586959</v>
      </c>
      <c r="G4866" s="5">
        <f>IF(C4866=0,0,C4866*LABOR_HRS_WK_MES*SEASON_WEEKS*(1+DIM_PCT_MES)^C4866)</f>
        <v>1616.0570598233128</v>
      </c>
      <c r="H4866" s="5">
        <f>E4866+F4866+G4866</f>
        <v>3180.9418347091832</v>
      </c>
      <c r="I4866" s="5">
        <f>MIN(H4866,FARMER_HRS)</f>
        <v>720</v>
      </c>
      <c r="J4866" s="5">
        <f>MAX(0,H4866-FARMER_HRS)</f>
        <v>2460.9418347091832</v>
      </c>
      <c r="K4866" s="2">
        <f>I4866*FARMER_RATE+J4866*TEMP_WORKER_RATE</f>
        <v>67724.684630367759</v>
      </c>
      <c r="L4866" s="2">
        <f>A4866*PRICE_TOM+B4866*PRICE_CAR+C4866*PRICE_MES</f>
        <v>150646</v>
      </c>
      <c r="M4866" s="2">
        <f>A4866*FERT_BED_TOM+B4866*FERT_BED_CAR+C4866*FERT_BED_MES</f>
        <v>33000</v>
      </c>
      <c r="N4866" s="6">
        <f>IF(AND(D4866&lt;=TOTAL_BEDS,J4866&lt;=TEMP_WORKER_MAX*TEMP_WORKER_HRS),1,0)</f>
        <v>1</v>
      </c>
      <c r="O4866" s="2">
        <f>L4866-M4866-K4866-FIXED_COSTS</f>
        <v>29921.315369632241</v>
      </c>
      <c r="P4866" s="2">
        <f>IF(N4866=1,O4866,"")</f>
        <v>29921.315369632241</v>
      </c>
    </row>
    <row r="4867">
      <c r="A4867" s="6">
        <v>7</v>
      </c>
      <c r="B4867" s="6">
        <v>9</v>
      </c>
      <c r="C4867" s="6">
        <v>27</v>
      </c>
      <c r="D4867" s="6">
        <f>A4867+B4867+C4867</f>
        <v>43</v>
      </c>
      <c r="E4867" s="5">
        <f>IF(A4867=0,0,A4867*LABOR_HRS_WK_TOM*SEASON_WEEKS*(1+DIM_PCT_TOM)^A4867)</f>
        <v>1227.6917730000007</v>
      </c>
      <c r="F4867" s="5">
        <f>IF(B4867=0,0,B4867*LABOR_HRS_WK_CAR*SEASON_WEEKS*(1+DIM_PCT_CAR)^B4867)</f>
        <v>337.19300188586959</v>
      </c>
      <c r="G4867" s="5">
        <f>IF(C4867=0,0,C4867*LABOR_HRS_WK_MES*SEASON_WEEKS*(1+DIM_PCT_MES)^C4867)</f>
        <v>1699.19076434307</v>
      </c>
      <c r="H4867" s="5">
        <f>E4867+F4867+G4867</f>
        <v>3264.07553922894</v>
      </c>
      <c r="I4867" s="5">
        <f>MIN(H4867,FARMER_HRS)</f>
        <v>720</v>
      </c>
      <c r="J4867" s="5">
        <f>MAX(0,H4867-FARMER_HRS)</f>
        <v>2544.07553922894</v>
      </c>
      <c r="K4867" s="2">
        <f>I4867*FARMER_RATE+J4867*TEMP_WORKER_RATE</f>
        <v>69167.978111613542</v>
      </c>
      <c r="L4867" s="2">
        <f>A4867*PRICE_TOM+B4867*PRICE_CAR+C4867*PRICE_MES</f>
        <v>153346</v>
      </c>
      <c r="M4867" s="2">
        <f>A4867*FERT_BED_TOM+B4867*FERT_BED_CAR+C4867*FERT_BED_MES</f>
        <v>33880</v>
      </c>
      <c r="N4867" s="6">
        <f>IF(AND(D4867&lt;=TOTAL_BEDS,J4867&lt;=TEMP_WORKER_MAX*TEMP_WORKER_HRS),1,0)</f>
        <v>1</v>
      </c>
      <c r="O4867" s="2">
        <f>L4867-M4867-K4867-FIXED_COSTS</f>
        <v>30298.021888386458</v>
      </c>
      <c r="P4867" s="2">
        <f>IF(N4867=1,O4867,"")</f>
        <v>30298.021888386458</v>
      </c>
    </row>
    <row r="4868">
      <c r="A4868" s="6">
        <v>7</v>
      </c>
      <c r="B4868" s="6">
        <v>9</v>
      </c>
      <c r="C4868" s="6">
        <v>28</v>
      </c>
      <c r="D4868" s="6">
        <f>A4868+B4868+C4868</f>
        <v>44</v>
      </c>
      <c r="E4868" s="5">
        <f>IF(A4868=0,0,A4868*LABOR_HRS_WK_TOM*SEASON_WEEKS*(1+DIM_PCT_TOM)^A4868)</f>
        <v>1227.6917730000007</v>
      </c>
      <c r="F4868" s="5">
        <f>IF(B4868=0,0,B4868*LABOR_HRS_WK_CAR*SEASON_WEEKS*(1+DIM_PCT_CAR)^B4868)</f>
        <v>337.19300188586959</v>
      </c>
      <c r="G4868" s="5">
        <f>IF(C4868=0,0,C4868*LABOR_HRS_WK_MES*SEASON_WEEKS*(1+DIM_PCT_MES)^C4868)</f>
        <v>1784.1503025602233</v>
      </c>
      <c r="H4868" s="5">
        <f>E4868+F4868+G4868</f>
        <v>3349.0350774460935</v>
      </c>
      <c r="I4868" s="5">
        <f>MIN(H4868,FARMER_HRS)</f>
        <v>720</v>
      </c>
      <c r="J4868" s="5">
        <f>MAX(0,H4868-FARMER_HRS)</f>
        <v>2629.0350774460935</v>
      </c>
      <c r="K4868" s="2">
        <f>I4868*FARMER_RATE+J4868*TEMP_WORKER_RATE</f>
        <v>70642.970094550226</v>
      </c>
      <c r="L4868" s="2">
        <f>A4868*PRICE_TOM+B4868*PRICE_CAR+C4868*PRICE_MES</f>
        <v>156046</v>
      </c>
      <c r="M4868" s="2">
        <f>A4868*FERT_BED_TOM+B4868*FERT_BED_CAR+C4868*FERT_BED_MES</f>
        <v>34760</v>
      </c>
      <c r="N4868" s="6">
        <f>IF(AND(D4868&lt;=TOTAL_BEDS,J4868&lt;=TEMP_WORKER_MAX*TEMP_WORKER_HRS),1,0)</f>
        <v>1</v>
      </c>
      <c r="O4868" s="2">
        <f>L4868-M4868-K4868-FIXED_COSTS</f>
        <v>30643.029905449774</v>
      </c>
      <c r="P4868" s="2">
        <f>IF(N4868=1,O4868,"")</f>
        <v>30643.029905449774</v>
      </c>
    </row>
    <row r="4869">
      <c r="A4869" s="6">
        <v>7</v>
      </c>
      <c r="B4869" s="6">
        <v>9</v>
      </c>
      <c r="C4869" s="6">
        <v>29</v>
      </c>
      <c r="D4869" s="6">
        <f>A4869+B4869+C4869</f>
        <v>45</v>
      </c>
      <c r="E4869" s="5">
        <f>IF(A4869=0,0,A4869*LABOR_HRS_WK_TOM*SEASON_WEEKS*(1+DIM_PCT_TOM)^A4869)</f>
        <v>1227.6917730000007</v>
      </c>
      <c r="F4869" s="5">
        <f>IF(B4869=0,0,B4869*LABOR_HRS_WK_CAR*SEASON_WEEKS*(1+DIM_PCT_CAR)^B4869)</f>
        <v>337.19300188586959</v>
      </c>
      <c r="G4869" s="5">
        <f>IF(C4869=0,0,C4869*LABOR_HRS_WK_MES*SEASON_WEEKS*(1+DIM_PCT_MES)^C4869)</f>
        <v>1870.9683306758766</v>
      </c>
      <c r="H4869" s="5">
        <f>E4869+F4869+G4869</f>
        <v>3435.8531055617468</v>
      </c>
      <c r="I4869" s="5">
        <f>MIN(H4869,FARMER_HRS)</f>
        <v>720</v>
      </c>
      <c r="J4869" s="5">
        <f>MAX(0,H4869-FARMER_HRS)</f>
        <v>2715.8531055617468</v>
      </c>
      <c r="K4869" s="2">
        <f>I4869*FARMER_RATE+J4869*TEMP_WORKER_RATE</f>
        <v>72150.22752711366</v>
      </c>
      <c r="L4869" s="2">
        <f>A4869*PRICE_TOM+B4869*PRICE_CAR+C4869*PRICE_MES</f>
        <v>158746</v>
      </c>
      <c r="M4869" s="2">
        <f>A4869*FERT_BED_TOM+B4869*FERT_BED_CAR+C4869*FERT_BED_MES</f>
        <v>35640</v>
      </c>
      <c r="N4869" s="6">
        <f>IF(AND(D4869&lt;=TOTAL_BEDS,J4869&lt;=TEMP_WORKER_MAX*TEMP_WORKER_HRS),1,0)</f>
        <v>1</v>
      </c>
      <c r="O4869" s="2">
        <f>L4869-M4869-K4869-FIXED_COSTS</f>
        <v>30955.77247288634</v>
      </c>
      <c r="P4869" s="2">
        <f>IF(N4869=1,O4869,"")</f>
        <v>30955.77247288634</v>
      </c>
    </row>
    <row r="4870">
      <c r="A4870" s="6">
        <v>7</v>
      </c>
      <c r="B4870" s="6">
        <v>9</v>
      </c>
      <c r="C4870" s="6">
        <v>30</v>
      </c>
      <c r="D4870" s="6">
        <f>A4870+B4870+C4870</f>
        <v>46</v>
      </c>
      <c r="E4870" s="5">
        <f>IF(A4870=0,0,A4870*LABOR_HRS_WK_TOM*SEASON_WEEKS*(1+DIM_PCT_TOM)^A4870)</f>
        <v>1227.6917730000007</v>
      </c>
      <c r="F4870" s="5">
        <f>IF(B4870=0,0,B4870*LABOR_HRS_WK_CAR*SEASON_WEEKS*(1+DIM_PCT_CAR)^B4870)</f>
        <v>337.19300188586959</v>
      </c>
      <c r="G4870" s="5">
        <f>IF(C4870=0,0,C4870*LABOR_HRS_WK_MES*SEASON_WEEKS*(1+DIM_PCT_MES)^C4870)</f>
        <v>1959.6780360096466</v>
      </c>
      <c r="H4870" s="5">
        <f>E4870+F4870+G4870</f>
        <v>3524.562810895517</v>
      </c>
      <c r="I4870" s="5">
        <f>MIN(H4870,FARMER_HRS)</f>
        <v>720</v>
      </c>
      <c r="J4870" s="5">
        <f>MAX(0,H4870-FARMER_HRS)</f>
        <v>2804.562810895517</v>
      </c>
      <c r="K4870" s="2">
        <f>I4870*FARMER_RATE+J4870*TEMP_WORKER_RATE</f>
        <v>73690.32657804717</v>
      </c>
      <c r="L4870" s="2">
        <f>A4870*PRICE_TOM+B4870*PRICE_CAR+C4870*PRICE_MES</f>
        <v>161446</v>
      </c>
      <c r="M4870" s="2">
        <f>A4870*FERT_BED_TOM+B4870*FERT_BED_CAR+C4870*FERT_BED_MES</f>
        <v>36520</v>
      </c>
      <c r="N4870" s="6">
        <f>IF(AND(D4870&lt;=TOTAL_BEDS,J4870&lt;=TEMP_WORKER_MAX*TEMP_WORKER_HRS),1,0)</f>
        <v>1</v>
      </c>
      <c r="O4870" s="2">
        <f>L4870-M4870-K4870-FIXED_COSTS</f>
        <v>31235.67342195283</v>
      </c>
      <c r="P4870" s="2">
        <f>IF(N4870=1,O4870,"")</f>
        <v>31235.67342195283</v>
      </c>
    </row>
    <row r="4871">
      <c r="A4871" s="6">
        <v>7</v>
      </c>
      <c r="B4871" s="6">
        <v>10</v>
      </c>
      <c r="C4871" s="6">
        <v>0</v>
      </c>
      <c r="D4871" s="6">
        <f>A4871+B4871+C4871</f>
        <v>17</v>
      </c>
      <c r="E4871" s="5">
        <f>IF(A4871=0,0,A4871*LABOR_HRS_WK_TOM*SEASON_WEEKS*(1+DIM_PCT_TOM)^A4871)</f>
        <v>1227.6917730000007</v>
      </c>
      <c r="F4871" s="5">
        <f>IF(B4871=0,0,B4871*LABOR_HRS_WK_CAR*SEASON_WEEKS*(1+DIM_PCT_CAR)^B4871)</f>
        <v>384.025363258907</v>
      </c>
      <c r="G4871" s="5">
        <f>IF(C4871=0,0,C4871*LABOR_HRS_WK_MES*SEASON_WEEKS*(1+DIM_PCT_MES)^C4871)</f>
        <v>0</v>
      </c>
      <c r="H4871" s="5">
        <f>E4871+F4871+G4871</f>
        <v>1611.7171362589077</v>
      </c>
      <c r="I4871" s="5">
        <f>MIN(H4871,FARMER_HRS)</f>
        <v>720</v>
      </c>
      <c r="J4871" s="5">
        <f>MAX(0,H4871-FARMER_HRS)</f>
        <v>891.71713625890766</v>
      </c>
      <c r="K4871" s="2">
        <f>I4871*FARMER_RATE+J4871*TEMP_WORKER_RATE</f>
        <v>40481.2002822727</v>
      </c>
      <c r="L4871" s="2">
        <f>A4871*PRICE_TOM+B4871*PRICE_CAR+C4871*PRICE_MES</f>
        <v>82540</v>
      </c>
      <c r="M4871" s="2">
        <f>A4871*FERT_BED_TOM+B4871*FERT_BED_CAR+C4871*FERT_BED_MES</f>
        <v>10560</v>
      </c>
      <c r="N4871" s="6">
        <f>IF(AND(D4871&lt;=TOTAL_BEDS,J4871&lt;=TEMP_WORKER_MAX*TEMP_WORKER_HRS),1,0)</f>
        <v>1</v>
      </c>
      <c r="O4871" s="2">
        <f>L4871-M4871-K4871-FIXED_COSTS</f>
        <v>11498.7997177273</v>
      </c>
      <c r="P4871" s="2">
        <f>IF(N4871=1,O4871,"")</f>
        <v>11498.7997177273</v>
      </c>
    </row>
    <row r="4872">
      <c r="A4872" s="6">
        <v>7</v>
      </c>
      <c r="B4872" s="6">
        <v>10</v>
      </c>
      <c r="C4872" s="6">
        <v>1</v>
      </c>
      <c r="D4872" s="6">
        <f>A4872+B4872+C4872</f>
        <v>18</v>
      </c>
      <c r="E4872" s="5">
        <f>IF(A4872=0,0,A4872*LABOR_HRS_WK_TOM*SEASON_WEEKS*(1+DIM_PCT_TOM)^A4872)</f>
        <v>1227.6917730000007</v>
      </c>
      <c r="F4872" s="5">
        <f>IF(B4872=0,0,B4872*LABOR_HRS_WK_CAR*SEASON_WEEKS*(1+DIM_PCT_CAR)^B4872)</f>
        <v>384.025363258907</v>
      </c>
      <c r="G4872" s="5">
        <f>IF(C4872=0,0,C4872*LABOR_HRS_WK_MES*SEASON_WEEKS*(1+DIM_PCT_MES)^C4872)</f>
        <v>45.5625</v>
      </c>
      <c r="H4872" s="5">
        <f>E4872+F4872+G4872</f>
        <v>1657.2796362589077</v>
      </c>
      <c r="I4872" s="5">
        <f>MIN(H4872,FARMER_HRS)</f>
        <v>720</v>
      </c>
      <c r="J4872" s="5">
        <f>MAX(0,H4872-FARMER_HRS)</f>
        <v>937.27963625890766</v>
      </c>
      <c r="K4872" s="2">
        <f>I4872*FARMER_RATE+J4872*TEMP_WORKER_RATE</f>
        <v>41272.2159072727</v>
      </c>
      <c r="L4872" s="2">
        <f>A4872*PRICE_TOM+B4872*PRICE_CAR+C4872*PRICE_MES</f>
        <v>85240</v>
      </c>
      <c r="M4872" s="2">
        <f>A4872*FERT_BED_TOM+B4872*FERT_BED_CAR+C4872*FERT_BED_MES</f>
        <v>11440</v>
      </c>
      <c r="N4872" s="6">
        <f>IF(AND(D4872&lt;=TOTAL_BEDS,J4872&lt;=TEMP_WORKER_MAX*TEMP_WORKER_HRS),1,0)</f>
        <v>1</v>
      </c>
      <c r="O4872" s="2">
        <f>L4872-M4872-K4872-FIXED_COSTS</f>
        <v>12527.7840927273</v>
      </c>
      <c r="P4872" s="2">
        <f>IF(N4872=1,O4872,"")</f>
        <v>12527.7840927273</v>
      </c>
    </row>
    <row r="4873">
      <c r="A4873" s="6">
        <v>7</v>
      </c>
      <c r="B4873" s="6">
        <v>10</v>
      </c>
      <c r="C4873" s="6">
        <v>2</v>
      </c>
      <c r="D4873" s="6">
        <f>A4873+B4873+C4873</f>
        <v>19</v>
      </c>
      <c r="E4873" s="5">
        <f>IF(A4873=0,0,A4873*LABOR_HRS_WK_TOM*SEASON_WEEKS*(1+DIM_PCT_TOM)^A4873)</f>
        <v>1227.6917730000007</v>
      </c>
      <c r="F4873" s="5">
        <f>IF(B4873=0,0,B4873*LABOR_HRS_WK_CAR*SEASON_WEEKS*(1+DIM_PCT_CAR)^B4873)</f>
        <v>384.025363258907</v>
      </c>
      <c r="G4873" s="5">
        <f>IF(C4873=0,0,C4873*LABOR_HRS_WK_MES*SEASON_WEEKS*(1+DIM_PCT_MES)^C4873)</f>
        <v>92.2640625</v>
      </c>
      <c r="H4873" s="5">
        <f>E4873+F4873+G4873</f>
        <v>1703.9811987589076</v>
      </c>
      <c r="I4873" s="5">
        <f>MIN(H4873,FARMER_HRS)</f>
        <v>720</v>
      </c>
      <c r="J4873" s="5">
        <f>MAX(0,H4873-FARMER_HRS)</f>
        <v>983.98119875890757</v>
      </c>
      <c r="K4873" s="2">
        <f>I4873*FARMER_RATE+J4873*TEMP_WORKER_RATE</f>
        <v>42083.0069228977</v>
      </c>
      <c r="L4873" s="2">
        <f>A4873*PRICE_TOM+B4873*PRICE_CAR+C4873*PRICE_MES</f>
        <v>87940</v>
      </c>
      <c r="M4873" s="2">
        <f>A4873*FERT_BED_TOM+B4873*FERT_BED_CAR+C4873*FERT_BED_MES</f>
        <v>12320</v>
      </c>
      <c r="N4873" s="6">
        <f>IF(AND(D4873&lt;=TOTAL_BEDS,J4873&lt;=TEMP_WORKER_MAX*TEMP_WORKER_HRS),1,0)</f>
        <v>1</v>
      </c>
      <c r="O4873" s="2">
        <f>L4873-M4873-K4873-FIXED_COSTS</f>
        <v>13536.9930771023</v>
      </c>
      <c r="P4873" s="2">
        <f>IF(N4873=1,O4873,"")</f>
        <v>13536.9930771023</v>
      </c>
    </row>
    <row r="4874">
      <c r="A4874" s="6">
        <v>7</v>
      </c>
      <c r="B4874" s="6">
        <v>10</v>
      </c>
      <c r="C4874" s="6">
        <v>3</v>
      </c>
      <c r="D4874" s="6">
        <f>A4874+B4874+C4874</f>
        <v>20</v>
      </c>
      <c r="E4874" s="5">
        <f>IF(A4874=0,0,A4874*LABOR_HRS_WK_TOM*SEASON_WEEKS*(1+DIM_PCT_TOM)^A4874)</f>
        <v>1227.6917730000007</v>
      </c>
      <c r="F4874" s="5">
        <f>IF(B4874=0,0,B4874*LABOR_HRS_WK_CAR*SEASON_WEEKS*(1+DIM_PCT_CAR)^B4874)</f>
        <v>384.025363258907</v>
      </c>
      <c r="G4874" s="5">
        <f>IF(C4874=0,0,C4874*LABOR_HRS_WK_MES*SEASON_WEEKS*(1+DIM_PCT_MES)^C4874)</f>
        <v>140.12604492187498</v>
      </c>
      <c r="H4874" s="5">
        <f>E4874+F4874+G4874</f>
        <v>1751.8431811807827</v>
      </c>
      <c r="I4874" s="5">
        <f>MIN(H4874,FARMER_HRS)</f>
        <v>720</v>
      </c>
      <c r="J4874" s="5">
        <f>MAX(0,H4874-FARMER_HRS)</f>
        <v>1031.8431811807827</v>
      </c>
      <c r="K4874" s="2">
        <f>I4874*FARMER_RATE+J4874*TEMP_WORKER_RATE</f>
        <v>42913.944117721927</v>
      </c>
      <c r="L4874" s="2">
        <f>A4874*PRICE_TOM+B4874*PRICE_CAR+C4874*PRICE_MES</f>
        <v>90640</v>
      </c>
      <c r="M4874" s="2">
        <f>A4874*FERT_BED_TOM+B4874*FERT_BED_CAR+C4874*FERT_BED_MES</f>
        <v>13200</v>
      </c>
      <c r="N4874" s="6">
        <f>IF(AND(D4874&lt;=TOTAL_BEDS,J4874&lt;=TEMP_WORKER_MAX*TEMP_WORKER_HRS),1,0)</f>
        <v>1</v>
      </c>
      <c r="O4874" s="2">
        <f>L4874-M4874-K4874-FIXED_COSTS</f>
        <v>14526.055882278073</v>
      </c>
      <c r="P4874" s="2">
        <f>IF(N4874=1,O4874,"")</f>
        <v>14526.055882278073</v>
      </c>
    </row>
    <row r="4875">
      <c r="A4875" s="6">
        <v>7</v>
      </c>
      <c r="B4875" s="6">
        <v>10</v>
      </c>
      <c r="C4875" s="6">
        <v>4</v>
      </c>
      <c r="D4875" s="6">
        <f>A4875+B4875+C4875</f>
        <v>21</v>
      </c>
      <c r="E4875" s="5">
        <f>IF(A4875=0,0,A4875*LABOR_HRS_WK_TOM*SEASON_WEEKS*(1+DIM_PCT_TOM)^A4875)</f>
        <v>1227.6917730000007</v>
      </c>
      <c r="F4875" s="5">
        <f>IF(B4875=0,0,B4875*LABOR_HRS_WK_CAR*SEASON_WEEKS*(1+DIM_PCT_CAR)^B4875)</f>
        <v>384.025363258907</v>
      </c>
      <c r="G4875" s="5">
        <f>IF(C4875=0,0,C4875*LABOR_HRS_WK_MES*SEASON_WEEKS*(1+DIM_PCT_MES)^C4875)</f>
        <v>189.17016064453119</v>
      </c>
      <c r="H4875" s="5">
        <f>E4875+F4875+G4875</f>
        <v>1800.8872969034389</v>
      </c>
      <c r="I4875" s="5">
        <f>MIN(H4875,FARMER_HRS)</f>
        <v>720</v>
      </c>
      <c r="J4875" s="5">
        <f>MAX(0,H4875-FARMER_HRS)</f>
        <v>1080.8872969034389</v>
      </c>
      <c r="K4875" s="2">
        <f>I4875*FARMER_RATE+J4875*TEMP_WORKER_RATE</f>
        <v>43765.404460129146</v>
      </c>
      <c r="L4875" s="2">
        <f>A4875*PRICE_TOM+B4875*PRICE_CAR+C4875*PRICE_MES</f>
        <v>93340</v>
      </c>
      <c r="M4875" s="2">
        <f>A4875*FERT_BED_TOM+B4875*FERT_BED_CAR+C4875*FERT_BED_MES</f>
        <v>14080</v>
      </c>
      <c r="N4875" s="6">
        <f>IF(AND(D4875&lt;=TOTAL_BEDS,J4875&lt;=TEMP_WORKER_MAX*TEMP_WORKER_HRS),1,0)</f>
        <v>1</v>
      </c>
      <c r="O4875" s="2">
        <f>L4875-M4875-K4875-FIXED_COSTS</f>
        <v>15494.595539870854</v>
      </c>
      <c r="P4875" s="2">
        <f>IF(N4875=1,O4875,"")</f>
        <v>15494.595539870854</v>
      </c>
    </row>
    <row r="4876">
      <c r="A4876" s="6">
        <v>7</v>
      </c>
      <c r="B4876" s="6">
        <v>10</v>
      </c>
      <c r="C4876" s="6">
        <v>5</v>
      </c>
      <c r="D4876" s="6">
        <f>A4876+B4876+C4876</f>
        <v>22</v>
      </c>
      <c r="E4876" s="5">
        <f>IF(A4876=0,0,A4876*LABOR_HRS_WK_TOM*SEASON_WEEKS*(1+DIM_PCT_TOM)^A4876)</f>
        <v>1227.6917730000007</v>
      </c>
      <c r="F4876" s="5">
        <f>IF(B4876=0,0,B4876*LABOR_HRS_WK_CAR*SEASON_WEEKS*(1+DIM_PCT_CAR)^B4876)</f>
        <v>384.025363258907</v>
      </c>
      <c r="G4876" s="5">
        <f>IF(C4876=0,0,C4876*LABOR_HRS_WK_MES*SEASON_WEEKS*(1+DIM_PCT_MES)^C4876)</f>
        <v>239.41848456573481</v>
      </c>
      <c r="H4876" s="5">
        <f>E4876+F4876+G4876</f>
        <v>1851.1356208246425</v>
      </c>
      <c r="I4876" s="5">
        <f>MIN(H4876,FARMER_HRS)</f>
        <v>720</v>
      </c>
      <c r="J4876" s="5">
        <f>MAX(0,H4876-FARMER_HRS)</f>
        <v>1131.1356208246425</v>
      </c>
      <c r="K4876" s="2">
        <f>I4876*FARMER_RATE+J4876*TEMP_WORKER_RATE</f>
        <v>44637.771194872264</v>
      </c>
      <c r="L4876" s="2">
        <f>A4876*PRICE_TOM+B4876*PRICE_CAR+C4876*PRICE_MES</f>
        <v>96040</v>
      </c>
      <c r="M4876" s="2">
        <f>A4876*FERT_BED_TOM+B4876*FERT_BED_CAR+C4876*FERT_BED_MES</f>
        <v>14960</v>
      </c>
      <c r="N4876" s="6">
        <f>IF(AND(D4876&lt;=TOTAL_BEDS,J4876&lt;=TEMP_WORKER_MAX*TEMP_WORKER_HRS),1,0)</f>
        <v>1</v>
      </c>
      <c r="O4876" s="2">
        <f>L4876-M4876-K4876-FIXED_COSTS</f>
        <v>16442.228805127736</v>
      </c>
      <c r="P4876" s="2">
        <f>IF(N4876=1,O4876,"")</f>
        <v>16442.228805127736</v>
      </c>
    </row>
    <row r="4877">
      <c r="A4877" s="6">
        <v>7</v>
      </c>
      <c r="B4877" s="6">
        <v>10</v>
      </c>
      <c r="C4877" s="6">
        <v>6</v>
      </c>
      <c r="D4877" s="6">
        <f>A4877+B4877+C4877</f>
        <v>23</v>
      </c>
      <c r="E4877" s="5">
        <f>IF(A4877=0,0,A4877*LABOR_HRS_WK_TOM*SEASON_WEEKS*(1+DIM_PCT_TOM)^A4877)</f>
        <v>1227.6917730000007</v>
      </c>
      <c r="F4877" s="5">
        <f>IF(B4877=0,0,B4877*LABOR_HRS_WK_CAR*SEASON_WEEKS*(1+DIM_PCT_CAR)^B4877)</f>
        <v>384.025363258907</v>
      </c>
      <c r="G4877" s="5">
        <f>IF(C4877=0,0,C4877*LABOR_HRS_WK_MES*SEASON_WEEKS*(1+DIM_PCT_MES)^C4877)</f>
        <v>290.89345874736773</v>
      </c>
      <c r="H4877" s="5">
        <f>E4877+F4877+G4877</f>
        <v>1902.6105950062754</v>
      </c>
      <c r="I4877" s="5">
        <f>MIN(H4877,FARMER_HRS)</f>
        <v>720</v>
      </c>
      <c r="J4877" s="5">
        <f>MAX(0,H4877-FARMER_HRS)</f>
        <v>1182.6105950062754</v>
      </c>
      <c r="K4877" s="2">
        <f>I4877*FARMER_RATE+J4877*TEMP_WORKER_RATE</f>
        <v>45531.433941081166</v>
      </c>
      <c r="L4877" s="2">
        <f>A4877*PRICE_TOM+B4877*PRICE_CAR+C4877*PRICE_MES</f>
        <v>98740</v>
      </c>
      <c r="M4877" s="2">
        <f>A4877*FERT_BED_TOM+B4877*FERT_BED_CAR+C4877*FERT_BED_MES</f>
        <v>15840</v>
      </c>
      <c r="N4877" s="6">
        <f>IF(AND(D4877&lt;=TOTAL_BEDS,J4877&lt;=TEMP_WORKER_MAX*TEMP_WORKER_HRS),1,0)</f>
        <v>1</v>
      </c>
      <c r="O4877" s="2">
        <f>L4877-M4877-K4877-FIXED_COSTS</f>
        <v>17368.566058918834</v>
      </c>
      <c r="P4877" s="2">
        <f>IF(N4877=1,O4877,"")</f>
        <v>17368.566058918834</v>
      </c>
    </row>
    <row r="4878">
      <c r="A4878" s="6">
        <v>7</v>
      </c>
      <c r="B4878" s="6">
        <v>10</v>
      </c>
      <c r="C4878" s="6">
        <v>7</v>
      </c>
      <c r="D4878" s="6">
        <f>A4878+B4878+C4878</f>
        <v>24</v>
      </c>
      <c r="E4878" s="5">
        <f>IF(A4878=0,0,A4878*LABOR_HRS_WK_TOM*SEASON_WEEKS*(1+DIM_PCT_TOM)^A4878)</f>
        <v>1227.6917730000007</v>
      </c>
      <c r="F4878" s="5">
        <f>IF(B4878=0,0,B4878*LABOR_HRS_WK_CAR*SEASON_WEEKS*(1+DIM_PCT_CAR)^B4878)</f>
        <v>384.025363258907</v>
      </c>
      <c r="G4878" s="5">
        <f>IF(C4878=0,0,C4878*LABOR_HRS_WK_MES*SEASON_WEEKS*(1+DIM_PCT_MES)^C4878)</f>
        <v>343.61789814532818</v>
      </c>
      <c r="H4878" s="5">
        <f>E4878+F4878+G4878</f>
        <v>1955.3350344042358</v>
      </c>
      <c r="I4878" s="5">
        <f>MIN(H4878,FARMER_HRS)</f>
        <v>720</v>
      </c>
      <c r="J4878" s="5">
        <f>MAX(0,H4878-FARMER_HRS)</f>
        <v>1235.3350344042358</v>
      </c>
      <c r="K4878" s="2">
        <f>I4878*FARMER_RATE+J4878*TEMP_WORKER_RATE</f>
        <v>46446.788791740204</v>
      </c>
      <c r="L4878" s="2">
        <f>A4878*PRICE_TOM+B4878*PRICE_CAR+C4878*PRICE_MES</f>
        <v>101440</v>
      </c>
      <c r="M4878" s="2">
        <f>A4878*FERT_BED_TOM+B4878*FERT_BED_CAR+C4878*FERT_BED_MES</f>
        <v>16720</v>
      </c>
      <c r="N4878" s="6">
        <f>IF(AND(D4878&lt;=TOTAL_BEDS,J4878&lt;=TEMP_WORKER_MAX*TEMP_WORKER_HRS),1,0)</f>
        <v>1</v>
      </c>
      <c r="O4878" s="2">
        <f>L4878-M4878-K4878-FIXED_COSTS</f>
        <v>18273.211208259796</v>
      </c>
      <c r="P4878" s="2">
        <f>IF(N4878=1,O4878,"")</f>
        <v>18273.211208259796</v>
      </c>
    </row>
    <row r="4879">
      <c r="A4879" s="6">
        <v>7</v>
      </c>
      <c r="B4879" s="6">
        <v>10</v>
      </c>
      <c r="C4879" s="6">
        <v>8</v>
      </c>
      <c r="D4879" s="6">
        <f>A4879+B4879+C4879</f>
        <v>25</v>
      </c>
      <c r="E4879" s="5">
        <f>IF(A4879=0,0,A4879*LABOR_HRS_WK_TOM*SEASON_WEEKS*(1+DIM_PCT_TOM)^A4879)</f>
        <v>1227.6917730000007</v>
      </c>
      <c r="F4879" s="5">
        <f>IF(B4879=0,0,B4879*LABOR_HRS_WK_CAR*SEASON_WEEKS*(1+DIM_PCT_CAR)^B4879)</f>
        <v>384.025363258907</v>
      </c>
      <c r="G4879" s="5">
        <f>IF(C4879=0,0,C4879*LABOR_HRS_WK_MES*SEASON_WEEKS*(1+DIM_PCT_MES)^C4879)</f>
        <v>397.61499642530833</v>
      </c>
      <c r="H4879" s="5">
        <f>E4879+F4879+G4879</f>
        <v>2009.332132684216</v>
      </c>
      <c r="I4879" s="5">
        <f>MIN(H4879,FARMER_HRS)</f>
        <v>720</v>
      </c>
      <c r="J4879" s="5">
        <f>MAX(0,H4879-FARMER_HRS)</f>
        <v>1289.332132684216</v>
      </c>
      <c r="K4879" s="2">
        <f>I4879*FARMER_RATE+J4879*TEMP_WORKER_RATE</f>
        <v>47384.238414656531</v>
      </c>
      <c r="L4879" s="2">
        <f>A4879*PRICE_TOM+B4879*PRICE_CAR+C4879*PRICE_MES</f>
        <v>104140</v>
      </c>
      <c r="M4879" s="2">
        <f>A4879*FERT_BED_TOM+B4879*FERT_BED_CAR+C4879*FERT_BED_MES</f>
        <v>17600</v>
      </c>
      <c r="N4879" s="6">
        <f>IF(AND(D4879&lt;=TOTAL_BEDS,J4879&lt;=TEMP_WORKER_MAX*TEMP_WORKER_HRS),1,0)</f>
        <v>1</v>
      </c>
      <c r="O4879" s="2">
        <f>L4879-M4879-K4879-FIXED_COSTS</f>
        <v>19155.761585343469</v>
      </c>
      <c r="P4879" s="2">
        <f>IF(N4879=1,O4879,"")</f>
        <v>19155.761585343469</v>
      </c>
    </row>
    <row r="4880">
      <c r="A4880" s="6">
        <v>7</v>
      </c>
      <c r="B4880" s="6">
        <v>10</v>
      </c>
      <c r="C4880" s="6">
        <v>9</v>
      </c>
      <c r="D4880" s="6">
        <f>A4880+B4880+C4880</f>
        <v>26</v>
      </c>
      <c r="E4880" s="5">
        <f>IF(A4880=0,0,A4880*LABOR_HRS_WK_TOM*SEASON_WEEKS*(1+DIM_PCT_TOM)^A4880)</f>
        <v>1227.6917730000007</v>
      </c>
      <c r="F4880" s="5">
        <f>IF(B4880=0,0,B4880*LABOR_HRS_WK_CAR*SEASON_WEEKS*(1+DIM_PCT_CAR)^B4880)</f>
        <v>384.025363258907</v>
      </c>
      <c r="G4880" s="5">
        <f>IF(C4880=0,0,C4880*LABOR_HRS_WK_MES*SEASON_WEEKS*(1+DIM_PCT_MES)^C4880)</f>
        <v>452.90833186570273</v>
      </c>
      <c r="H4880" s="5">
        <f>E4880+F4880+G4880</f>
        <v>2064.6254681246105</v>
      </c>
      <c r="I4880" s="5">
        <f>MIN(H4880,FARMER_HRS)</f>
        <v>720</v>
      </c>
      <c r="J4880" s="5">
        <f>MAX(0,H4880-FARMER_HRS)</f>
        <v>1344.6254681246105</v>
      </c>
      <c r="K4880" s="2">
        <f>I4880*FARMER_RATE+J4880*TEMP_WORKER_RATE</f>
        <v>48344.192154941149</v>
      </c>
      <c r="L4880" s="2">
        <f>A4880*PRICE_TOM+B4880*PRICE_CAR+C4880*PRICE_MES</f>
        <v>106840</v>
      </c>
      <c r="M4880" s="2">
        <f>A4880*FERT_BED_TOM+B4880*FERT_BED_CAR+C4880*FERT_BED_MES</f>
        <v>18480</v>
      </c>
      <c r="N4880" s="6">
        <f>IF(AND(D4880&lt;=TOTAL_BEDS,J4880&lt;=TEMP_WORKER_MAX*TEMP_WORKER_HRS),1,0)</f>
        <v>1</v>
      </c>
      <c r="O4880" s="2">
        <f>L4880-M4880-K4880-FIXED_COSTS</f>
        <v>20015.807845058851</v>
      </c>
      <c r="P4880" s="2">
        <f>IF(N4880=1,O4880,"")</f>
        <v>20015.807845058851</v>
      </c>
    </row>
    <row r="4881">
      <c r="A4881" s="6">
        <v>7</v>
      </c>
      <c r="B4881" s="6">
        <v>10</v>
      </c>
      <c r="C4881" s="6">
        <v>10</v>
      </c>
      <c r="D4881" s="6">
        <f>A4881+B4881+C4881</f>
        <v>27</v>
      </c>
      <c r="E4881" s="5">
        <f>IF(A4881=0,0,A4881*LABOR_HRS_WK_TOM*SEASON_WEEKS*(1+DIM_PCT_TOM)^A4881)</f>
        <v>1227.6917730000007</v>
      </c>
      <c r="F4881" s="5">
        <f>IF(B4881=0,0,B4881*LABOR_HRS_WK_CAR*SEASON_WEEKS*(1+DIM_PCT_CAR)^B4881)</f>
        <v>384.025363258907</v>
      </c>
      <c r="G4881" s="5">
        <f>IF(C4881=0,0,C4881*LABOR_HRS_WK_MES*SEASON_WEEKS*(1+DIM_PCT_MES)^C4881)</f>
        <v>509.52187334891551</v>
      </c>
      <c r="H4881" s="5">
        <f>E4881+F4881+G4881</f>
        <v>2121.2390096078234</v>
      </c>
      <c r="I4881" s="5">
        <f>MIN(H4881,FARMER_HRS)</f>
        <v>720</v>
      </c>
      <c r="J4881" s="5">
        <f>MAX(0,H4881-FARMER_HRS)</f>
        <v>1401.2390096078234</v>
      </c>
      <c r="K4881" s="2">
        <f>I4881*FARMER_RATE+J4881*TEMP_WORKER_RATE</f>
        <v>49327.066139024711</v>
      </c>
      <c r="L4881" s="2">
        <f>A4881*PRICE_TOM+B4881*PRICE_CAR+C4881*PRICE_MES</f>
        <v>109540</v>
      </c>
      <c r="M4881" s="2">
        <f>A4881*FERT_BED_TOM+B4881*FERT_BED_CAR+C4881*FERT_BED_MES</f>
        <v>19360</v>
      </c>
      <c r="N4881" s="6">
        <f>IF(AND(D4881&lt;=TOTAL_BEDS,J4881&lt;=TEMP_WORKER_MAX*TEMP_WORKER_HRS),1,0)</f>
        <v>1</v>
      </c>
      <c r="O4881" s="2">
        <f>L4881-M4881-K4881-FIXED_COSTS</f>
        <v>20852.933860975289</v>
      </c>
      <c r="P4881" s="2">
        <f>IF(N4881=1,O4881,"")</f>
        <v>20852.933860975289</v>
      </c>
    </row>
    <row r="4882">
      <c r="A4882" s="6">
        <v>7</v>
      </c>
      <c r="B4882" s="6">
        <v>10</v>
      </c>
      <c r="C4882" s="6">
        <v>11</v>
      </c>
      <c r="D4882" s="6">
        <f>A4882+B4882+C4882</f>
        <v>28</v>
      </c>
      <c r="E4882" s="5">
        <f>IF(A4882=0,0,A4882*LABOR_HRS_WK_TOM*SEASON_WEEKS*(1+DIM_PCT_TOM)^A4882)</f>
        <v>1227.6917730000007</v>
      </c>
      <c r="F4882" s="5">
        <f>IF(B4882=0,0,B4882*LABOR_HRS_WK_CAR*SEASON_WEEKS*(1+DIM_PCT_CAR)^B4882)</f>
        <v>384.025363258907</v>
      </c>
      <c r="G4882" s="5">
        <f>IF(C4882=0,0,C4882*LABOR_HRS_WK_MES*SEASON_WEEKS*(1+DIM_PCT_MES)^C4882)</f>
        <v>567.47998644235463</v>
      </c>
      <c r="H4882" s="5">
        <f>E4882+F4882+G4882</f>
        <v>2179.1971227012623</v>
      </c>
      <c r="I4882" s="5">
        <f>MIN(H4882,FARMER_HRS)</f>
        <v>720</v>
      </c>
      <c r="J4882" s="5">
        <f>MAX(0,H4882-FARMER_HRS)</f>
        <v>1459.1971227012623</v>
      </c>
      <c r="K4882" s="2">
        <f>I4882*FARMER_RATE+J4882*TEMP_WORKER_RATE</f>
        <v>50333.283380230248</v>
      </c>
      <c r="L4882" s="2">
        <f>A4882*PRICE_TOM+B4882*PRICE_CAR+C4882*PRICE_MES</f>
        <v>112240</v>
      </c>
      <c r="M4882" s="2">
        <f>A4882*FERT_BED_TOM+B4882*FERT_BED_CAR+C4882*FERT_BED_MES</f>
        <v>20240</v>
      </c>
      <c r="N4882" s="6">
        <f>IF(AND(D4882&lt;=TOTAL_BEDS,J4882&lt;=TEMP_WORKER_MAX*TEMP_WORKER_HRS),1,0)</f>
        <v>1</v>
      </c>
      <c r="O4882" s="2">
        <f>L4882-M4882-K4882-FIXED_COSTS</f>
        <v>21666.716619769752</v>
      </c>
      <c r="P4882" s="2">
        <f>IF(N4882=1,O4882,"")</f>
        <v>21666.716619769752</v>
      </c>
    </row>
    <row r="4883">
      <c r="A4883" s="6">
        <v>7</v>
      </c>
      <c r="B4883" s="6">
        <v>10</v>
      </c>
      <c r="C4883" s="6">
        <v>12</v>
      </c>
      <c r="D4883" s="6">
        <f>A4883+B4883+C4883</f>
        <v>29</v>
      </c>
      <c r="E4883" s="5">
        <f>IF(A4883=0,0,A4883*LABOR_HRS_WK_TOM*SEASON_WEEKS*(1+DIM_PCT_TOM)^A4883)</f>
        <v>1227.6917730000007</v>
      </c>
      <c r="F4883" s="5">
        <f>IF(B4883=0,0,B4883*LABOR_HRS_WK_CAR*SEASON_WEEKS*(1+DIM_PCT_CAR)^B4883)</f>
        <v>384.025363258907</v>
      </c>
      <c r="G4883" s="5">
        <f>IF(C4883=0,0,C4883*LABOR_HRS_WK_MES*SEASON_WEEKS*(1+DIM_PCT_MES)^C4883)</f>
        <v>626.807439570419</v>
      </c>
      <c r="H4883" s="5">
        <f>E4883+F4883+G4883</f>
        <v>2238.5245758293267</v>
      </c>
      <c r="I4883" s="5">
        <f>MIN(H4883,FARMER_HRS)</f>
        <v>720</v>
      </c>
      <c r="J4883" s="5">
        <f>MAX(0,H4883-FARMER_HRS)</f>
        <v>1518.5245758293267</v>
      </c>
      <c r="K4883" s="2">
        <f>I4883*FARMER_RATE+J4883*TEMP_WORKER_RATE</f>
        <v>51363.27388592581</v>
      </c>
      <c r="L4883" s="2">
        <f>A4883*PRICE_TOM+B4883*PRICE_CAR+C4883*PRICE_MES</f>
        <v>114940</v>
      </c>
      <c r="M4883" s="2">
        <f>A4883*FERT_BED_TOM+B4883*FERT_BED_CAR+C4883*FERT_BED_MES</f>
        <v>21120</v>
      </c>
      <c r="N4883" s="6">
        <f>IF(AND(D4883&lt;=TOTAL_BEDS,J4883&lt;=TEMP_WORKER_MAX*TEMP_WORKER_HRS),1,0)</f>
        <v>1</v>
      </c>
      <c r="O4883" s="2">
        <f>L4883-M4883-K4883-FIXED_COSTS</f>
        <v>22456.72611407419</v>
      </c>
      <c r="P4883" s="2">
        <f>IF(N4883=1,O4883,"")</f>
        <v>22456.72611407419</v>
      </c>
    </row>
    <row r="4884">
      <c r="A4884" s="6">
        <v>7</v>
      </c>
      <c r="B4884" s="6">
        <v>10</v>
      </c>
      <c r="C4884" s="6">
        <v>13</v>
      </c>
      <c r="D4884" s="6">
        <f>A4884+B4884+C4884</f>
        <v>30</v>
      </c>
      <c r="E4884" s="5">
        <f>IF(A4884=0,0,A4884*LABOR_HRS_WK_TOM*SEASON_WEEKS*(1+DIM_PCT_TOM)^A4884)</f>
        <v>1227.6917730000007</v>
      </c>
      <c r="F4884" s="5">
        <f>IF(B4884=0,0,B4884*LABOR_HRS_WK_CAR*SEASON_WEEKS*(1+DIM_PCT_CAR)^B4884)</f>
        <v>384.025363258907</v>
      </c>
      <c r="G4884" s="5">
        <f>IF(C4884=0,0,C4884*LABOR_HRS_WK_MES*SEASON_WEEKS*(1+DIM_PCT_MES)^C4884)</f>
        <v>687.52941027880331</v>
      </c>
      <c r="H4884" s="5">
        <f>E4884+F4884+G4884</f>
        <v>2299.2465465377109</v>
      </c>
      <c r="I4884" s="5">
        <f>MIN(H4884,FARMER_HRS)</f>
        <v>720</v>
      </c>
      <c r="J4884" s="5">
        <f>MAX(0,H4884-FARMER_HRS)</f>
        <v>1579.2465465377109</v>
      </c>
      <c r="K4884" s="2">
        <f>I4884*FARMER_RATE+J4884*TEMP_WORKER_RATE</f>
        <v>52417.4747662797</v>
      </c>
      <c r="L4884" s="2">
        <f>A4884*PRICE_TOM+B4884*PRICE_CAR+C4884*PRICE_MES</f>
        <v>117640</v>
      </c>
      <c r="M4884" s="2">
        <f>A4884*FERT_BED_TOM+B4884*FERT_BED_CAR+C4884*FERT_BED_MES</f>
        <v>22000</v>
      </c>
      <c r="N4884" s="6">
        <f>IF(AND(D4884&lt;=TOTAL_BEDS,J4884&lt;=TEMP_WORKER_MAX*TEMP_WORKER_HRS),1,0)</f>
        <v>1</v>
      </c>
      <c r="O4884" s="2">
        <f>L4884-M4884-K4884-FIXED_COSTS</f>
        <v>23222.5252337203</v>
      </c>
      <c r="P4884" s="2">
        <f>IF(N4884=1,O4884,"")</f>
        <v>23222.5252337203</v>
      </c>
    </row>
    <row r="4885">
      <c r="A4885" s="6">
        <v>7</v>
      </c>
      <c r="B4885" s="6">
        <v>10</v>
      </c>
      <c r="C4885" s="6">
        <v>14</v>
      </c>
      <c r="D4885" s="6">
        <f>A4885+B4885+C4885</f>
        <v>31</v>
      </c>
      <c r="E4885" s="5">
        <f>IF(A4885=0,0,A4885*LABOR_HRS_WK_TOM*SEASON_WEEKS*(1+DIM_PCT_TOM)^A4885)</f>
        <v>1227.6917730000007</v>
      </c>
      <c r="F4885" s="5">
        <f>IF(B4885=0,0,B4885*LABOR_HRS_WK_CAR*SEASON_WEEKS*(1+DIM_PCT_CAR)^B4885)</f>
        <v>384.025363258907</v>
      </c>
      <c r="G4885" s="5">
        <f>IF(C4885=0,0,C4885*LABOR_HRS_WK_MES*SEASON_WEEKS*(1+DIM_PCT_MES)^C4885)</f>
        <v>749.67149159246435</v>
      </c>
      <c r="H4885" s="5">
        <f>E4885+F4885+G4885</f>
        <v>2361.3886278513719</v>
      </c>
      <c r="I4885" s="5">
        <f>MIN(H4885,FARMER_HRS)</f>
        <v>720</v>
      </c>
      <c r="J4885" s="5">
        <f>MAX(0,H4885-FARMER_HRS)</f>
        <v>1641.3886278513719</v>
      </c>
      <c r="K4885" s="2">
        <f>I4885*FARMER_RATE+J4885*TEMP_WORKER_RATE</f>
        <v>53496.330344641872</v>
      </c>
      <c r="L4885" s="2">
        <f>A4885*PRICE_TOM+B4885*PRICE_CAR+C4885*PRICE_MES</f>
        <v>120340</v>
      </c>
      <c r="M4885" s="2">
        <f>A4885*FERT_BED_TOM+B4885*FERT_BED_CAR+C4885*FERT_BED_MES</f>
        <v>22880</v>
      </c>
      <c r="N4885" s="6">
        <f>IF(AND(D4885&lt;=TOTAL_BEDS,J4885&lt;=TEMP_WORKER_MAX*TEMP_WORKER_HRS),1,0)</f>
        <v>1</v>
      </c>
      <c r="O4885" s="2">
        <f>L4885-M4885-K4885-FIXED_COSTS</f>
        <v>23963.669655358128</v>
      </c>
      <c r="P4885" s="2">
        <f>IF(N4885=1,O4885,"")</f>
        <v>23963.669655358128</v>
      </c>
    </row>
    <row r="4886">
      <c r="A4886" s="6">
        <v>7</v>
      </c>
      <c r="B4886" s="6">
        <v>10</v>
      </c>
      <c r="C4886" s="6">
        <v>15</v>
      </c>
      <c r="D4886" s="6">
        <f>A4886+B4886+C4886</f>
        <v>32</v>
      </c>
      <c r="E4886" s="5">
        <f>IF(A4886=0,0,A4886*LABOR_HRS_WK_TOM*SEASON_WEEKS*(1+DIM_PCT_TOM)^A4886)</f>
        <v>1227.6917730000007</v>
      </c>
      <c r="F4886" s="5">
        <f>IF(B4886=0,0,B4886*LABOR_HRS_WK_CAR*SEASON_WEEKS*(1+DIM_PCT_CAR)^B4886)</f>
        <v>384.025363258907</v>
      </c>
      <c r="G4886" s="5">
        <f>IF(C4886=0,0,C4886*LABOR_HRS_WK_MES*SEASON_WEEKS*(1+DIM_PCT_MES)^C4886)</f>
        <v>813.25969846861074</v>
      </c>
      <c r="H4886" s="5">
        <f>E4886+F4886+G4886</f>
        <v>2424.9768347275185</v>
      </c>
      <c r="I4886" s="5">
        <f>MIN(H4886,FARMER_HRS)</f>
        <v>720</v>
      </c>
      <c r="J4886" s="5">
        <f>MAX(0,H4886-FARMER_HRS)</f>
        <v>1704.9768347275185</v>
      </c>
      <c r="K4886" s="2">
        <f>I4886*FARMER_RATE+J4886*TEMP_WORKER_RATE</f>
        <v>54600.292269574973</v>
      </c>
      <c r="L4886" s="2">
        <f>A4886*PRICE_TOM+B4886*PRICE_CAR+C4886*PRICE_MES</f>
        <v>123040</v>
      </c>
      <c r="M4886" s="2">
        <f>A4886*FERT_BED_TOM+B4886*FERT_BED_CAR+C4886*FERT_BED_MES</f>
        <v>23760</v>
      </c>
      <c r="N4886" s="6">
        <f>IF(AND(D4886&lt;=TOTAL_BEDS,J4886&lt;=TEMP_WORKER_MAX*TEMP_WORKER_HRS),1,0)</f>
        <v>1</v>
      </c>
      <c r="O4886" s="2">
        <f>L4886-M4886-K4886-FIXED_COSTS</f>
        <v>24679.707730425027</v>
      </c>
      <c r="P4886" s="2">
        <f>IF(N4886=1,O4886,"")</f>
        <v>24679.707730425027</v>
      </c>
    </row>
    <row r="4887">
      <c r="A4887" s="6">
        <v>7</v>
      </c>
      <c r="B4887" s="6">
        <v>10</v>
      </c>
      <c r="C4887" s="6">
        <v>16</v>
      </c>
      <c r="D4887" s="6">
        <f>A4887+B4887+C4887</f>
        <v>33</v>
      </c>
      <c r="E4887" s="5">
        <f>IF(A4887=0,0,A4887*LABOR_HRS_WK_TOM*SEASON_WEEKS*(1+DIM_PCT_TOM)^A4887)</f>
        <v>1227.6917730000007</v>
      </c>
      <c r="F4887" s="5">
        <f>IF(B4887=0,0,B4887*LABOR_HRS_WK_CAR*SEASON_WEEKS*(1+DIM_PCT_CAR)^B4887)</f>
        <v>384.025363258907</v>
      </c>
      <c r="G4887" s="5">
        <f>IF(C4887=0,0,C4887*LABOR_HRS_WK_MES*SEASON_WEEKS*(1+DIM_PCT_MES)^C4887)</f>
        <v>878.32047434609967</v>
      </c>
      <c r="H4887" s="5">
        <f>E4887+F4887+G4887</f>
        <v>2490.0376106050071</v>
      </c>
      <c r="I4887" s="5">
        <f>MIN(H4887,FARMER_HRS)</f>
        <v>720</v>
      </c>
      <c r="J4887" s="5">
        <f>MAX(0,H4887-FARMER_HRS)</f>
        <v>1770.0376106050071</v>
      </c>
      <c r="K4887" s="2">
        <f>I4887*FARMER_RATE+J4887*TEMP_WORKER_RATE</f>
        <v>55729.819628559155</v>
      </c>
      <c r="L4887" s="2">
        <f>A4887*PRICE_TOM+B4887*PRICE_CAR+C4887*PRICE_MES</f>
        <v>125740</v>
      </c>
      <c r="M4887" s="2">
        <f>A4887*FERT_BED_TOM+B4887*FERT_BED_CAR+C4887*FERT_BED_MES</f>
        <v>24640</v>
      </c>
      <c r="N4887" s="6">
        <f>IF(AND(D4887&lt;=TOTAL_BEDS,J4887&lt;=TEMP_WORKER_MAX*TEMP_WORKER_HRS),1,0)</f>
        <v>1</v>
      </c>
      <c r="O4887" s="2">
        <f>L4887-M4887-K4887-FIXED_COSTS</f>
        <v>25370.180371440845</v>
      </c>
      <c r="P4887" s="2">
        <f>IF(N4887=1,O4887,"")</f>
        <v>25370.180371440845</v>
      </c>
    </row>
    <row r="4888">
      <c r="A4888" s="6">
        <v>7</v>
      </c>
      <c r="B4888" s="6">
        <v>10</v>
      </c>
      <c r="C4888" s="6">
        <v>17</v>
      </c>
      <c r="D4888" s="6">
        <f>A4888+B4888+C4888</f>
        <v>34</v>
      </c>
      <c r="E4888" s="5">
        <f>IF(A4888=0,0,A4888*LABOR_HRS_WK_TOM*SEASON_WEEKS*(1+DIM_PCT_TOM)^A4888)</f>
        <v>1227.6917730000007</v>
      </c>
      <c r="F4888" s="5">
        <f>IF(B4888=0,0,B4888*LABOR_HRS_WK_CAR*SEASON_WEEKS*(1+DIM_PCT_CAR)^B4888)</f>
        <v>384.025363258907</v>
      </c>
      <c r="G4888" s="5">
        <f>IF(C4888=0,0,C4888*LABOR_HRS_WK_MES*SEASON_WEEKS*(1+DIM_PCT_MES)^C4888)</f>
        <v>944.88069779263992</v>
      </c>
      <c r="H4888" s="5">
        <f>E4888+F4888+G4888</f>
        <v>2556.5978340515476</v>
      </c>
      <c r="I4888" s="5">
        <f>MIN(H4888,FARMER_HRS)</f>
        <v>720</v>
      </c>
      <c r="J4888" s="5">
        <f>MAX(0,H4888-FARMER_HRS)</f>
        <v>1836.5978340515476</v>
      </c>
      <c r="K4888" s="2">
        <f>I4888*FARMER_RATE+J4888*TEMP_WORKER_RATE</f>
        <v>56885.379063394925</v>
      </c>
      <c r="L4888" s="2">
        <f>A4888*PRICE_TOM+B4888*PRICE_CAR+C4888*PRICE_MES</f>
        <v>128440</v>
      </c>
      <c r="M4888" s="2">
        <f>A4888*FERT_BED_TOM+B4888*FERT_BED_CAR+C4888*FERT_BED_MES</f>
        <v>25520</v>
      </c>
      <c r="N4888" s="6">
        <f>IF(AND(D4888&lt;=TOTAL_BEDS,J4888&lt;=TEMP_WORKER_MAX*TEMP_WORKER_HRS),1,0)</f>
        <v>1</v>
      </c>
      <c r="O4888" s="2">
        <f>L4888-M4888-K4888-FIXED_COSTS</f>
        <v>26034.620936605075</v>
      </c>
      <c r="P4888" s="2">
        <f>IF(N4888=1,O4888,"")</f>
        <v>26034.620936605075</v>
      </c>
    </row>
    <row r="4889">
      <c r="A4889" s="6">
        <v>7</v>
      </c>
      <c r="B4889" s="6">
        <v>10</v>
      </c>
      <c r="C4889" s="6">
        <v>18</v>
      </c>
      <c r="D4889" s="6">
        <f>A4889+B4889+C4889</f>
        <v>35</v>
      </c>
      <c r="E4889" s="5">
        <f>IF(A4889=0,0,A4889*LABOR_HRS_WK_TOM*SEASON_WEEKS*(1+DIM_PCT_TOM)^A4889)</f>
        <v>1227.6917730000007</v>
      </c>
      <c r="F4889" s="5">
        <f>IF(B4889=0,0,B4889*LABOR_HRS_WK_CAR*SEASON_WEEKS*(1+DIM_PCT_CAR)^B4889)</f>
        <v>384.025363258907</v>
      </c>
      <c r="G4889" s="5">
        <f>IF(C4889=0,0,C4889*LABOR_HRS_WK_MES*SEASON_WEEKS*(1+DIM_PCT_MES)^C4889)</f>
        <v>1012.9676892512272</v>
      </c>
      <c r="H4889" s="5">
        <f>E4889+F4889+G4889</f>
        <v>2624.6848255101349</v>
      </c>
      <c r="I4889" s="5">
        <f>MIN(H4889,FARMER_HRS)</f>
        <v>720</v>
      </c>
      <c r="J4889" s="5">
        <f>MAX(0,H4889-FARMER_HRS)</f>
        <v>1904.6848255101349</v>
      </c>
      <c r="K4889" s="2">
        <f>I4889*FARMER_RATE+J4889*TEMP_WORKER_RATE</f>
        <v>58067.444887328733</v>
      </c>
      <c r="L4889" s="2">
        <f>A4889*PRICE_TOM+B4889*PRICE_CAR+C4889*PRICE_MES</f>
        <v>131140</v>
      </c>
      <c r="M4889" s="2">
        <f>A4889*FERT_BED_TOM+B4889*FERT_BED_CAR+C4889*FERT_BED_MES</f>
        <v>26400</v>
      </c>
      <c r="N4889" s="6">
        <f>IF(AND(D4889&lt;=TOTAL_BEDS,J4889&lt;=TEMP_WORKER_MAX*TEMP_WORKER_HRS),1,0)</f>
        <v>1</v>
      </c>
      <c r="O4889" s="2">
        <f>L4889-M4889-K4889-FIXED_COSTS</f>
        <v>26672.555112671267</v>
      </c>
      <c r="P4889" s="2">
        <f>IF(N4889=1,O4889,"")</f>
        <v>26672.555112671267</v>
      </c>
    </row>
    <row r="4890">
      <c r="A4890" s="6">
        <v>7</v>
      </c>
      <c r="B4890" s="6">
        <v>10</v>
      </c>
      <c r="C4890" s="6">
        <v>19</v>
      </c>
      <c r="D4890" s="6">
        <f>A4890+B4890+C4890</f>
        <v>36</v>
      </c>
      <c r="E4890" s="5">
        <f>IF(A4890=0,0,A4890*LABOR_HRS_WK_TOM*SEASON_WEEKS*(1+DIM_PCT_TOM)^A4890)</f>
        <v>1227.6917730000007</v>
      </c>
      <c r="F4890" s="5">
        <f>IF(B4890=0,0,B4890*LABOR_HRS_WK_CAR*SEASON_WEEKS*(1+DIM_PCT_CAR)^B4890)</f>
        <v>384.025363258907</v>
      </c>
      <c r="G4890" s="5">
        <f>IF(C4890=0,0,C4890*LABOR_HRS_WK_MES*SEASON_WEEKS*(1+DIM_PCT_MES)^C4890)</f>
        <v>1082.6092178872491</v>
      </c>
      <c r="H4890" s="5">
        <f>E4890+F4890+G4890</f>
        <v>2694.3263541461565</v>
      </c>
      <c r="I4890" s="5">
        <f>MIN(H4890,FARMER_HRS)</f>
        <v>720</v>
      </c>
      <c r="J4890" s="5">
        <f>MAX(0,H4890-FARMER_HRS)</f>
        <v>1974.3263541461565</v>
      </c>
      <c r="K4890" s="2">
        <f>I4890*FARMER_RATE+J4890*TEMP_WORKER_RATE</f>
        <v>59276.499203926331</v>
      </c>
      <c r="L4890" s="2">
        <f>A4890*PRICE_TOM+B4890*PRICE_CAR+C4890*PRICE_MES</f>
        <v>133840</v>
      </c>
      <c r="M4890" s="2">
        <f>A4890*FERT_BED_TOM+B4890*FERT_BED_CAR+C4890*FERT_BED_MES</f>
        <v>27280</v>
      </c>
      <c r="N4890" s="6">
        <f>IF(AND(D4890&lt;=TOTAL_BEDS,J4890&lt;=TEMP_WORKER_MAX*TEMP_WORKER_HRS),1,0)</f>
        <v>1</v>
      </c>
      <c r="O4890" s="2">
        <f>L4890-M4890-K4890-FIXED_COSTS</f>
        <v>27283.500796073669</v>
      </c>
      <c r="P4890" s="2">
        <f>IF(N4890=1,O4890,"")</f>
        <v>27283.500796073669</v>
      </c>
    </row>
    <row r="4891">
      <c r="A4891" s="6">
        <v>7</v>
      </c>
      <c r="B4891" s="6">
        <v>10</v>
      </c>
      <c r="C4891" s="6">
        <v>20</v>
      </c>
      <c r="D4891" s="6">
        <f>A4891+B4891+C4891</f>
        <v>37</v>
      </c>
      <c r="E4891" s="5">
        <f>IF(A4891=0,0,A4891*LABOR_HRS_WK_TOM*SEASON_WEEKS*(1+DIM_PCT_TOM)^A4891)</f>
        <v>1227.6917730000007</v>
      </c>
      <c r="F4891" s="5">
        <f>IF(B4891=0,0,B4891*LABOR_HRS_WK_CAR*SEASON_WEEKS*(1+DIM_PCT_CAR)^B4891)</f>
        <v>384.025363258907</v>
      </c>
      <c r="G4891" s="5">
        <f>IF(C4891=0,0,C4891*LABOR_HRS_WK_MES*SEASON_WEEKS*(1+DIM_PCT_MES)^C4891)</f>
        <v>1153.8335085377259</v>
      </c>
      <c r="H4891" s="5">
        <f>E4891+F4891+G4891</f>
        <v>2765.5506447966336</v>
      </c>
      <c r="I4891" s="5">
        <f>MIN(H4891,FARMER_HRS)</f>
        <v>720</v>
      </c>
      <c r="J4891" s="5">
        <f>MAX(0,H4891-FARMER_HRS)</f>
        <v>2045.5506447966336</v>
      </c>
      <c r="K4891" s="2">
        <f>I4891*FARMER_RATE+J4891*TEMP_WORKER_RATE</f>
        <v>60513.032027719331</v>
      </c>
      <c r="L4891" s="2">
        <f>A4891*PRICE_TOM+B4891*PRICE_CAR+C4891*PRICE_MES</f>
        <v>136540</v>
      </c>
      <c r="M4891" s="2">
        <f>A4891*FERT_BED_TOM+B4891*FERT_BED_CAR+C4891*FERT_BED_MES</f>
        <v>28160</v>
      </c>
      <c r="N4891" s="6">
        <f>IF(AND(D4891&lt;=TOTAL_BEDS,J4891&lt;=TEMP_WORKER_MAX*TEMP_WORKER_HRS),1,0)</f>
        <v>1</v>
      </c>
      <c r="O4891" s="2">
        <f>L4891-M4891-K4891-FIXED_COSTS</f>
        <v>27866.967972280669</v>
      </c>
      <c r="P4891" s="2">
        <f>IF(N4891=1,O4891,"")</f>
        <v>27866.967972280669</v>
      </c>
    </row>
    <row r="4892">
      <c r="A4892" s="6">
        <v>7</v>
      </c>
      <c r="B4892" s="6">
        <v>10</v>
      </c>
      <c r="C4892" s="6">
        <v>21</v>
      </c>
      <c r="D4892" s="6">
        <f>A4892+B4892+C4892</f>
        <v>38</v>
      </c>
      <c r="E4892" s="5">
        <f>IF(A4892=0,0,A4892*LABOR_HRS_WK_TOM*SEASON_WEEKS*(1+DIM_PCT_TOM)^A4892)</f>
        <v>1227.6917730000007</v>
      </c>
      <c r="F4892" s="5">
        <f>IF(B4892=0,0,B4892*LABOR_HRS_WK_CAR*SEASON_WEEKS*(1+DIM_PCT_CAR)^B4892)</f>
        <v>384.025363258907</v>
      </c>
      <c r="G4892" s="5">
        <f>IF(C4892=0,0,C4892*LABOR_HRS_WK_MES*SEASON_WEEKS*(1+DIM_PCT_MES)^C4892)</f>
        <v>1226.6692487641699</v>
      </c>
      <c r="H4892" s="5">
        <f>E4892+F4892+G4892</f>
        <v>2838.3863850230773</v>
      </c>
      <c r="I4892" s="5">
        <f>MIN(H4892,FARMER_HRS)</f>
        <v>720</v>
      </c>
      <c r="J4892" s="5">
        <f>MAX(0,H4892-FARMER_HRS)</f>
        <v>2118.3863850230773</v>
      </c>
      <c r="K4892" s="2">
        <f>I4892*FARMER_RATE+J4892*TEMP_WORKER_RATE</f>
        <v>61777.541406650649</v>
      </c>
      <c r="L4892" s="2">
        <f>A4892*PRICE_TOM+B4892*PRICE_CAR+C4892*PRICE_MES</f>
        <v>139240</v>
      </c>
      <c r="M4892" s="2">
        <f>A4892*FERT_BED_TOM+B4892*FERT_BED_CAR+C4892*FERT_BED_MES</f>
        <v>29040</v>
      </c>
      <c r="N4892" s="6">
        <f>IF(AND(D4892&lt;=TOTAL_BEDS,J4892&lt;=TEMP_WORKER_MAX*TEMP_WORKER_HRS),1,0)</f>
        <v>1</v>
      </c>
      <c r="O4892" s="2">
        <f>L4892-M4892-K4892-FIXED_COSTS</f>
        <v>28422.458593349351</v>
      </c>
      <c r="P4892" s="2">
        <f>IF(N4892=1,O4892,"")</f>
        <v>28422.458593349351</v>
      </c>
    </row>
    <row r="4893">
      <c r="A4893" s="6">
        <v>7</v>
      </c>
      <c r="B4893" s="6">
        <v>10</v>
      </c>
      <c r="C4893" s="6">
        <v>22</v>
      </c>
      <c r="D4893" s="6">
        <f>A4893+B4893+C4893</f>
        <v>39</v>
      </c>
      <c r="E4893" s="5">
        <f>IF(A4893=0,0,A4893*LABOR_HRS_WK_TOM*SEASON_WEEKS*(1+DIM_PCT_TOM)^A4893)</f>
        <v>1227.6917730000007</v>
      </c>
      <c r="F4893" s="5">
        <f>IF(B4893=0,0,B4893*LABOR_HRS_WK_CAR*SEASON_WEEKS*(1+DIM_PCT_CAR)^B4893)</f>
        <v>384.025363258907</v>
      </c>
      <c r="G4893" s="5">
        <f>IF(C4893=0,0,C4893*LABOR_HRS_WK_MES*SEASON_WEEKS*(1+DIM_PCT_MES)^C4893)</f>
        <v>1301.1455960105659</v>
      </c>
      <c r="H4893" s="5">
        <f>E4893+F4893+G4893</f>
        <v>2912.8627322694738</v>
      </c>
      <c r="I4893" s="5">
        <f>MIN(H4893,FARMER_HRS)</f>
        <v>720</v>
      </c>
      <c r="J4893" s="5">
        <f>MAX(0,H4893-FARMER_HRS)</f>
        <v>2192.8627322694738</v>
      </c>
      <c r="K4893" s="2">
        <f>I4893*FARMER_RATE+J4893*TEMP_WORKER_RATE</f>
        <v>63070.533546345032</v>
      </c>
      <c r="L4893" s="2">
        <f>A4893*PRICE_TOM+B4893*PRICE_CAR+C4893*PRICE_MES</f>
        <v>141940</v>
      </c>
      <c r="M4893" s="2">
        <f>A4893*FERT_BED_TOM+B4893*FERT_BED_CAR+C4893*FERT_BED_MES</f>
        <v>29920</v>
      </c>
      <c r="N4893" s="6">
        <f>IF(AND(D4893&lt;=TOTAL_BEDS,J4893&lt;=TEMP_WORKER_MAX*TEMP_WORKER_HRS),1,0)</f>
        <v>1</v>
      </c>
      <c r="O4893" s="2">
        <f>L4893-M4893-K4893-FIXED_COSTS</f>
        <v>28949.466453654968</v>
      </c>
      <c r="P4893" s="2">
        <f>IF(N4893=1,O4893,"")</f>
        <v>28949.466453654968</v>
      </c>
    </row>
    <row r="4894">
      <c r="A4894" s="6">
        <v>7</v>
      </c>
      <c r="B4894" s="6">
        <v>10</v>
      </c>
      <c r="C4894" s="6">
        <v>23</v>
      </c>
      <c r="D4894" s="6">
        <f>A4894+B4894+C4894</f>
        <v>40</v>
      </c>
      <c r="E4894" s="5">
        <f>IF(A4894=0,0,A4894*LABOR_HRS_WK_TOM*SEASON_WEEKS*(1+DIM_PCT_TOM)^A4894)</f>
        <v>1227.6917730000007</v>
      </c>
      <c r="F4894" s="5">
        <f>IF(B4894=0,0,B4894*LABOR_HRS_WK_CAR*SEASON_WEEKS*(1+DIM_PCT_CAR)^B4894)</f>
        <v>384.025363258907</v>
      </c>
      <c r="G4894" s="5">
        <f>IF(C4894=0,0,C4894*LABOR_HRS_WK_MES*SEASON_WEEKS*(1+DIM_PCT_MES)^C4894)</f>
        <v>1377.2921848680023</v>
      </c>
      <c r="H4894" s="5">
        <f>E4894+F4894+G4894</f>
        <v>2989.00932112691</v>
      </c>
      <c r="I4894" s="5">
        <f>MIN(H4894,FARMER_HRS)</f>
        <v>720</v>
      </c>
      <c r="J4894" s="5">
        <f>MAX(0,H4894-FARMER_HRS)</f>
        <v>2269.00932112691</v>
      </c>
      <c r="K4894" s="2">
        <f>I4894*FARMER_RATE+J4894*TEMP_WORKER_RATE</f>
        <v>64392.522936231078</v>
      </c>
      <c r="L4894" s="2">
        <f>A4894*PRICE_TOM+B4894*PRICE_CAR+C4894*PRICE_MES</f>
        <v>144640</v>
      </c>
      <c r="M4894" s="2">
        <f>A4894*FERT_BED_TOM+B4894*FERT_BED_CAR+C4894*FERT_BED_MES</f>
        <v>30800</v>
      </c>
      <c r="N4894" s="6">
        <f>IF(AND(D4894&lt;=TOTAL_BEDS,J4894&lt;=TEMP_WORKER_MAX*TEMP_WORKER_HRS),1,0)</f>
        <v>1</v>
      </c>
      <c r="O4894" s="2">
        <f>L4894-M4894-K4894-FIXED_COSTS</f>
        <v>29447.477063768922</v>
      </c>
      <c r="P4894" s="2">
        <f>IF(N4894=1,O4894,"")</f>
        <v>29447.477063768922</v>
      </c>
    </row>
    <row r="4895">
      <c r="A4895" s="6">
        <v>7</v>
      </c>
      <c r="B4895" s="6">
        <v>10</v>
      </c>
      <c r="C4895" s="6">
        <v>24</v>
      </c>
      <c r="D4895" s="6">
        <f>A4895+B4895+C4895</f>
        <v>41</v>
      </c>
      <c r="E4895" s="5">
        <f>IF(A4895=0,0,A4895*LABOR_HRS_WK_TOM*SEASON_WEEKS*(1+DIM_PCT_TOM)^A4895)</f>
        <v>1227.6917730000007</v>
      </c>
      <c r="F4895" s="5">
        <f>IF(B4895=0,0,B4895*LABOR_HRS_WK_CAR*SEASON_WEEKS*(1+DIM_PCT_CAR)^B4895)</f>
        <v>384.025363258907</v>
      </c>
      <c r="G4895" s="5">
        <f>IF(C4895=0,0,C4895*LABOR_HRS_WK_MES*SEASON_WEEKS*(1+DIM_PCT_MES)^C4895)</f>
        <v>1455.139134447498</v>
      </c>
      <c r="H4895" s="5">
        <f>E4895+F4895+G4895</f>
        <v>3066.8562707064057</v>
      </c>
      <c r="I4895" s="5">
        <f>MIN(H4895,FARMER_HRS)</f>
        <v>720</v>
      </c>
      <c r="J4895" s="5">
        <f>MAX(0,H4895-FARMER_HRS)</f>
        <v>2346.8562707064057</v>
      </c>
      <c r="K4895" s="2">
        <f>I4895*FARMER_RATE+J4895*TEMP_WORKER_RATE</f>
        <v>65744.032477541768</v>
      </c>
      <c r="L4895" s="2">
        <f>A4895*PRICE_TOM+B4895*PRICE_CAR+C4895*PRICE_MES</f>
        <v>147340</v>
      </c>
      <c r="M4895" s="2">
        <f>A4895*FERT_BED_TOM+B4895*FERT_BED_CAR+C4895*FERT_BED_MES</f>
        <v>31680</v>
      </c>
      <c r="N4895" s="6">
        <f>IF(AND(D4895&lt;=TOTAL_BEDS,J4895&lt;=TEMP_WORKER_MAX*TEMP_WORKER_HRS),1,0)</f>
        <v>1</v>
      </c>
      <c r="O4895" s="2">
        <f>L4895-M4895-K4895-FIXED_COSTS</f>
        <v>29915.967522458232</v>
      </c>
      <c r="P4895" s="2">
        <f>IF(N4895=1,O4895,"")</f>
        <v>29915.967522458232</v>
      </c>
    </row>
    <row r="4896">
      <c r="A4896" s="6">
        <v>7</v>
      </c>
      <c r="B4896" s="6">
        <v>10</v>
      </c>
      <c r="C4896" s="6">
        <v>25</v>
      </c>
      <c r="D4896" s="6">
        <f>A4896+B4896+C4896</f>
        <v>42</v>
      </c>
      <c r="E4896" s="5">
        <f>IF(A4896=0,0,A4896*LABOR_HRS_WK_TOM*SEASON_WEEKS*(1+DIM_PCT_TOM)^A4896)</f>
        <v>1227.6917730000007</v>
      </c>
      <c r="F4896" s="5">
        <f>IF(B4896=0,0,B4896*LABOR_HRS_WK_CAR*SEASON_WEEKS*(1+DIM_PCT_CAR)^B4896)</f>
        <v>384.025363258907</v>
      </c>
      <c r="G4896" s="5">
        <f>IF(C4896=0,0,C4896*LABOR_HRS_WK_MES*SEASON_WEEKS*(1+DIM_PCT_MES)^C4896)</f>
        <v>1534.7170558625955</v>
      </c>
      <c r="H4896" s="5">
        <f>E4896+F4896+G4896</f>
        <v>3146.4341921215032</v>
      </c>
      <c r="I4896" s="5">
        <f>MIN(H4896,FARMER_HRS)</f>
        <v>720</v>
      </c>
      <c r="J4896" s="5">
        <f>MAX(0,H4896-FARMER_HRS)</f>
        <v>2426.4341921215032</v>
      </c>
      <c r="K4896" s="2">
        <f>I4896*FARMER_RATE+J4896*TEMP_WORKER_RATE</f>
        <v>67125.593613220539</v>
      </c>
      <c r="L4896" s="2">
        <f>A4896*PRICE_TOM+B4896*PRICE_CAR+C4896*PRICE_MES</f>
        <v>150040</v>
      </c>
      <c r="M4896" s="2">
        <f>A4896*FERT_BED_TOM+B4896*FERT_BED_CAR+C4896*FERT_BED_MES</f>
        <v>32560</v>
      </c>
      <c r="N4896" s="6">
        <f>IF(AND(D4896&lt;=TOTAL_BEDS,J4896&lt;=TEMP_WORKER_MAX*TEMP_WORKER_HRS),1,0)</f>
        <v>1</v>
      </c>
      <c r="O4896" s="2">
        <f>L4896-M4896-K4896-FIXED_COSTS</f>
        <v>30354.406386779461</v>
      </c>
      <c r="P4896" s="2">
        <f>IF(N4896=1,O4896,"")</f>
        <v>30354.406386779461</v>
      </c>
    </row>
    <row r="4897">
      <c r="A4897" s="6">
        <v>7</v>
      </c>
      <c r="B4897" s="6">
        <v>10</v>
      </c>
      <c r="C4897" s="6">
        <v>26</v>
      </c>
      <c r="D4897" s="6">
        <f>A4897+B4897+C4897</f>
        <v>43</v>
      </c>
      <c r="E4897" s="5">
        <f>IF(A4897=0,0,A4897*LABOR_HRS_WK_TOM*SEASON_WEEKS*(1+DIM_PCT_TOM)^A4897)</f>
        <v>1227.6917730000007</v>
      </c>
      <c r="F4897" s="5">
        <f>IF(B4897=0,0,B4897*LABOR_HRS_WK_CAR*SEASON_WEEKS*(1+DIM_PCT_CAR)^B4897)</f>
        <v>384.025363258907</v>
      </c>
      <c r="G4897" s="5">
        <f>IF(C4897=0,0,C4897*LABOR_HRS_WK_MES*SEASON_WEEKS*(1+DIM_PCT_MES)^C4897)</f>
        <v>1616.0570598233128</v>
      </c>
      <c r="H4897" s="5">
        <f>E4897+F4897+G4897</f>
        <v>3227.7741960822204</v>
      </c>
      <c r="I4897" s="5">
        <f>MIN(H4897,FARMER_HRS)</f>
        <v>720</v>
      </c>
      <c r="J4897" s="5">
        <f>MAX(0,H4897-FARMER_HRS)</f>
        <v>2507.7741960822204</v>
      </c>
      <c r="K4897" s="2">
        <f>I4897*FARMER_RATE+J4897*TEMP_WORKER_RATE</f>
        <v>68537.746459760761</v>
      </c>
      <c r="L4897" s="2">
        <f>A4897*PRICE_TOM+B4897*PRICE_CAR+C4897*PRICE_MES</f>
        <v>152740</v>
      </c>
      <c r="M4897" s="2">
        <f>A4897*FERT_BED_TOM+B4897*FERT_BED_CAR+C4897*FERT_BED_MES</f>
        <v>33440</v>
      </c>
      <c r="N4897" s="6">
        <f>IF(AND(D4897&lt;=TOTAL_BEDS,J4897&lt;=TEMP_WORKER_MAX*TEMP_WORKER_HRS),1,0)</f>
        <v>1</v>
      </c>
      <c r="O4897" s="2">
        <f>L4897-M4897-K4897-FIXED_COSTS</f>
        <v>30762.253540239239</v>
      </c>
      <c r="P4897" s="2">
        <f>IF(N4897=1,O4897,"")</f>
        <v>30762.253540239239</v>
      </c>
    </row>
    <row r="4898">
      <c r="A4898" s="6">
        <v>7</v>
      </c>
      <c r="B4898" s="6">
        <v>10</v>
      </c>
      <c r="C4898" s="6">
        <v>27</v>
      </c>
      <c r="D4898" s="6">
        <f>A4898+B4898+C4898</f>
        <v>44</v>
      </c>
      <c r="E4898" s="5">
        <f>IF(A4898=0,0,A4898*LABOR_HRS_WK_TOM*SEASON_WEEKS*(1+DIM_PCT_TOM)^A4898)</f>
        <v>1227.6917730000007</v>
      </c>
      <c r="F4898" s="5">
        <f>IF(B4898=0,0,B4898*LABOR_HRS_WK_CAR*SEASON_WEEKS*(1+DIM_PCT_CAR)^B4898)</f>
        <v>384.025363258907</v>
      </c>
      <c r="G4898" s="5">
        <f>IF(C4898=0,0,C4898*LABOR_HRS_WK_MES*SEASON_WEEKS*(1+DIM_PCT_MES)^C4898)</f>
        <v>1699.19076434307</v>
      </c>
      <c r="H4898" s="5">
        <f>E4898+F4898+G4898</f>
        <v>3310.9079006019774</v>
      </c>
      <c r="I4898" s="5">
        <f>MIN(H4898,FARMER_HRS)</f>
        <v>720</v>
      </c>
      <c r="J4898" s="5">
        <f>MAX(0,H4898-FARMER_HRS)</f>
        <v>2590.9079006019774</v>
      </c>
      <c r="K4898" s="2">
        <f>I4898*FARMER_RATE+J4898*TEMP_WORKER_RATE</f>
        <v>69981.039941006544</v>
      </c>
      <c r="L4898" s="2">
        <f>A4898*PRICE_TOM+B4898*PRICE_CAR+C4898*PRICE_MES</f>
        <v>155440</v>
      </c>
      <c r="M4898" s="2">
        <f>A4898*FERT_BED_TOM+B4898*FERT_BED_CAR+C4898*FERT_BED_MES</f>
        <v>34320</v>
      </c>
      <c r="N4898" s="6">
        <f>IF(AND(D4898&lt;=TOTAL_BEDS,J4898&lt;=TEMP_WORKER_MAX*TEMP_WORKER_HRS),1,0)</f>
        <v>1</v>
      </c>
      <c r="O4898" s="2">
        <f>L4898-M4898-K4898-FIXED_COSTS</f>
        <v>31138.960058993456</v>
      </c>
      <c r="P4898" s="2">
        <f>IF(N4898=1,O4898,"")</f>
        <v>31138.960058993456</v>
      </c>
    </row>
    <row r="4899">
      <c r="A4899" s="6">
        <v>7</v>
      </c>
      <c r="B4899" s="6">
        <v>10</v>
      </c>
      <c r="C4899" s="6">
        <v>28</v>
      </c>
      <c r="D4899" s="6">
        <f>A4899+B4899+C4899</f>
        <v>45</v>
      </c>
      <c r="E4899" s="5">
        <f>IF(A4899=0,0,A4899*LABOR_HRS_WK_TOM*SEASON_WEEKS*(1+DIM_PCT_TOM)^A4899)</f>
        <v>1227.6917730000007</v>
      </c>
      <c r="F4899" s="5">
        <f>IF(B4899=0,0,B4899*LABOR_HRS_WK_CAR*SEASON_WEEKS*(1+DIM_PCT_CAR)^B4899)</f>
        <v>384.025363258907</v>
      </c>
      <c r="G4899" s="5">
        <f>IF(C4899=0,0,C4899*LABOR_HRS_WK_MES*SEASON_WEEKS*(1+DIM_PCT_MES)^C4899)</f>
        <v>1784.1503025602233</v>
      </c>
      <c r="H4899" s="5">
        <f>E4899+F4899+G4899</f>
        <v>3395.8674388191312</v>
      </c>
      <c r="I4899" s="5">
        <f>MIN(H4899,FARMER_HRS)</f>
        <v>720</v>
      </c>
      <c r="J4899" s="5">
        <f>MAX(0,H4899-FARMER_HRS)</f>
        <v>2675.8674388191312</v>
      </c>
      <c r="K4899" s="2">
        <f>I4899*FARMER_RATE+J4899*TEMP_WORKER_RATE</f>
        <v>71456.031923943257</v>
      </c>
      <c r="L4899" s="2">
        <f>A4899*PRICE_TOM+B4899*PRICE_CAR+C4899*PRICE_MES</f>
        <v>158140</v>
      </c>
      <c r="M4899" s="2">
        <f>A4899*FERT_BED_TOM+B4899*FERT_BED_CAR+C4899*FERT_BED_MES</f>
        <v>35200</v>
      </c>
      <c r="N4899" s="6">
        <f>IF(AND(D4899&lt;=TOTAL_BEDS,J4899&lt;=TEMP_WORKER_MAX*TEMP_WORKER_HRS),1,0)</f>
        <v>1</v>
      </c>
      <c r="O4899" s="2">
        <f>L4899-M4899-K4899-FIXED_COSTS</f>
        <v>31483.968076056743</v>
      </c>
      <c r="P4899" s="2">
        <f>IF(N4899=1,O4899,"")</f>
        <v>31483.968076056743</v>
      </c>
    </row>
    <row r="4900">
      <c r="A4900" s="6">
        <v>7</v>
      </c>
      <c r="B4900" s="6">
        <v>10</v>
      </c>
      <c r="C4900" s="6">
        <v>29</v>
      </c>
      <c r="D4900" s="6">
        <f>A4900+B4900+C4900</f>
        <v>46</v>
      </c>
      <c r="E4900" s="5">
        <f>IF(A4900=0,0,A4900*LABOR_HRS_WK_TOM*SEASON_WEEKS*(1+DIM_PCT_TOM)^A4900)</f>
        <v>1227.6917730000007</v>
      </c>
      <c r="F4900" s="5">
        <f>IF(B4900=0,0,B4900*LABOR_HRS_WK_CAR*SEASON_WEEKS*(1+DIM_PCT_CAR)^B4900)</f>
        <v>384.025363258907</v>
      </c>
      <c r="G4900" s="5">
        <f>IF(C4900=0,0,C4900*LABOR_HRS_WK_MES*SEASON_WEEKS*(1+DIM_PCT_MES)^C4900)</f>
        <v>1870.9683306758766</v>
      </c>
      <c r="H4900" s="5">
        <f>E4900+F4900+G4900</f>
        <v>3482.685466934784</v>
      </c>
      <c r="I4900" s="5">
        <f>MIN(H4900,FARMER_HRS)</f>
        <v>720</v>
      </c>
      <c r="J4900" s="5">
        <f>MAX(0,H4900-FARMER_HRS)</f>
        <v>2762.685466934784</v>
      </c>
      <c r="K4900" s="2">
        <f>I4900*FARMER_RATE+J4900*TEMP_WORKER_RATE</f>
        <v>72963.289356506662</v>
      </c>
      <c r="L4900" s="2">
        <f>A4900*PRICE_TOM+B4900*PRICE_CAR+C4900*PRICE_MES</f>
        <v>160840</v>
      </c>
      <c r="M4900" s="2">
        <f>A4900*FERT_BED_TOM+B4900*FERT_BED_CAR+C4900*FERT_BED_MES</f>
        <v>36080</v>
      </c>
      <c r="N4900" s="6">
        <f>IF(AND(D4900&lt;=TOTAL_BEDS,J4900&lt;=TEMP_WORKER_MAX*TEMP_WORKER_HRS),1,0)</f>
        <v>1</v>
      </c>
      <c r="O4900" s="2">
        <f>L4900-M4900-K4900-FIXED_COSTS</f>
        <v>31796.710643493338</v>
      </c>
      <c r="P4900" s="2">
        <f>IF(N4900=1,O4900,"")</f>
        <v>31796.710643493338</v>
      </c>
    </row>
    <row r="4901">
      <c r="A4901" s="6">
        <v>7</v>
      </c>
      <c r="B4901" s="6">
        <v>10</v>
      </c>
      <c r="C4901" s="6">
        <v>30</v>
      </c>
      <c r="D4901" s="6">
        <f>A4901+B4901+C4901</f>
        <v>47</v>
      </c>
      <c r="E4901" s="5">
        <f>IF(A4901=0,0,A4901*LABOR_HRS_WK_TOM*SEASON_WEEKS*(1+DIM_PCT_TOM)^A4901)</f>
        <v>1227.6917730000007</v>
      </c>
      <c r="F4901" s="5">
        <f>IF(B4901=0,0,B4901*LABOR_HRS_WK_CAR*SEASON_WEEKS*(1+DIM_PCT_CAR)^B4901)</f>
        <v>384.025363258907</v>
      </c>
      <c r="G4901" s="5">
        <f>IF(C4901=0,0,C4901*LABOR_HRS_WK_MES*SEASON_WEEKS*(1+DIM_PCT_MES)^C4901)</f>
        <v>1959.6780360096466</v>
      </c>
      <c r="H4901" s="5">
        <f>E4901+F4901+G4901</f>
        <v>3571.3951722685542</v>
      </c>
      <c r="I4901" s="5">
        <f>MIN(H4901,FARMER_HRS)</f>
        <v>720</v>
      </c>
      <c r="J4901" s="5">
        <f>MAX(0,H4901-FARMER_HRS)</f>
        <v>2851.3951722685542</v>
      </c>
      <c r="K4901" s="2">
        <f>I4901*FARMER_RATE+J4901*TEMP_WORKER_RATE</f>
        <v>74503.388407440187</v>
      </c>
      <c r="L4901" s="2">
        <f>A4901*PRICE_TOM+B4901*PRICE_CAR+C4901*PRICE_MES</f>
        <v>163540</v>
      </c>
      <c r="M4901" s="2">
        <f>A4901*FERT_BED_TOM+B4901*FERT_BED_CAR+C4901*FERT_BED_MES</f>
        <v>36960</v>
      </c>
      <c r="N4901" s="6">
        <f>IF(AND(D4901&lt;=TOTAL_BEDS,J4901&lt;=TEMP_WORKER_MAX*TEMP_WORKER_HRS),1,0)</f>
        <v>1</v>
      </c>
      <c r="O4901" s="2">
        <f>L4901-M4901-K4901-FIXED_COSTS</f>
        <v>32076.611592559813</v>
      </c>
      <c r="P4901" s="2">
        <f>IF(N4901=1,O4901,"")</f>
        <v>32076.611592559813</v>
      </c>
    </row>
    <row r="4902">
      <c r="A4902" s="6">
        <v>7</v>
      </c>
      <c r="B4902" s="6">
        <v>11</v>
      </c>
      <c r="C4902" s="6">
        <v>0</v>
      </c>
      <c r="D4902" s="6">
        <f>A4902+B4902+C4902</f>
        <v>18</v>
      </c>
      <c r="E4902" s="5">
        <f>IF(A4902=0,0,A4902*LABOR_HRS_WK_TOM*SEASON_WEEKS*(1+DIM_PCT_TOM)^A4902)</f>
        <v>1227.6917730000007</v>
      </c>
      <c r="F4902" s="5">
        <f>IF(B4902=0,0,B4902*LABOR_HRS_WK_CAR*SEASON_WEEKS*(1+DIM_PCT_CAR)^B4902)</f>
        <v>432.98859707441773</v>
      </c>
      <c r="G4902" s="5">
        <f>IF(C4902=0,0,C4902*LABOR_HRS_WK_MES*SEASON_WEEKS*(1+DIM_PCT_MES)^C4902)</f>
        <v>0</v>
      </c>
      <c r="H4902" s="5">
        <f>E4902+F4902+G4902</f>
        <v>1660.6803700744185</v>
      </c>
      <c r="I4902" s="5">
        <f>MIN(H4902,FARMER_HRS)</f>
        <v>720</v>
      </c>
      <c r="J4902" s="5">
        <f>MAX(0,H4902-FARMER_HRS)</f>
        <v>940.68037007441853</v>
      </c>
      <c r="K4902" s="2">
        <f>I4902*FARMER_RATE+J4902*TEMP_WORKER_RATE</f>
        <v>41331.2564249031</v>
      </c>
      <c r="L4902" s="2">
        <f>A4902*PRICE_TOM+B4902*PRICE_CAR+C4902*PRICE_MES</f>
        <v>84634</v>
      </c>
      <c r="M4902" s="2">
        <f>A4902*FERT_BED_TOM+B4902*FERT_BED_CAR+C4902*FERT_BED_MES</f>
        <v>11000</v>
      </c>
      <c r="N4902" s="6">
        <f>IF(AND(D4902&lt;=TOTAL_BEDS,J4902&lt;=TEMP_WORKER_MAX*TEMP_WORKER_HRS),1,0)</f>
        <v>1</v>
      </c>
      <c r="O4902" s="2">
        <f>L4902-M4902-K4902-FIXED_COSTS</f>
        <v>12302.743575096902</v>
      </c>
      <c r="P4902" s="2">
        <f>IF(N4902=1,O4902,"")</f>
        <v>12302.743575096902</v>
      </c>
    </row>
    <row r="4903">
      <c r="A4903" s="6">
        <v>7</v>
      </c>
      <c r="B4903" s="6">
        <v>11</v>
      </c>
      <c r="C4903" s="6">
        <v>1</v>
      </c>
      <c r="D4903" s="6">
        <f>A4903+B4903+C4903</f>
        <v>19</v>
      </c>
      <c r="E4903" s="5">
        <f>IF(A4903=0,0,A4903*LABOR_HRS_WK_TOM*SEASON_WEEKS*(1+DIM_PCT_TOM)^A4903)</f>
        <v>1227.6917730000007</v>
      </c>
      <c r="F4903" s="5">
        <f>IF(B4903=0,0,B4903*LABOR_HRS_WK_CAR*SEASON_WEEKS*(1+DIM_PCT_CAR)^B4903)</f>
        <v>432.98859707441773</v>
      </c>
      <c r="G4903" s="5">
        <f>IF(C4903=0,0,C4903*LABOR_HRS_WK_MES*SEASON_WEEKS*(1+DIM_PCT_MES)^C4903)</f>
        <v>45.5625</v>
      </c>
      <c r="H4903" s="5">
        <f>E4903+F4903+G4903</f>
        <v>1706.2428700744185</v>
      </c>
      <c r="I4903" s="5">
        <f>MIN(H4903,FARMER_HRS)</f>
        <v>720</v>
      </c>
      <c r="J4903" s="5">
        <f>MAX(0,H4903-FARMER_HRS)</f>
        <v>986.24287007441853</v>
      </c>
      <c r="K4903" s="2">
        <f>I4903*FARMER_RATE+J4903*TEMP_WORKER_RATE</f>
        <v>42122.2720499031</v>
      </c>
      <c r="L4903" s="2">
        <f>A4903*PRICE_TOM+B4903*PRICE_CAR+C4903*PRICE_MES</f>
        <v>87334</v>
      </c>
      <c r="M4903" s="2">
        <f>A4903*FERT_BED_TOM+B4903*FERT_BED_CAR+C4903*FERT_BED_MES</f>
        <v>11880</v>
      </c>
      <c r="N4903" s="6">
        <f>IF(AND(D4903&lt;=TOTAL_BEDS,J4903&lt;=TEMP_WORKER_MAX*TEMP_WORKER_HRS),1,0)</f>
        <v>1</v>
      </c>
      <c r="O4903" s="2">
        <f>L4903-M4903-K4903-FIXED_COSTS</f>
        <v>13331.727950096902</v>
      </c>
      <c r="P4903" s="2">
        <f>IF(N4903=1,O4903,"")</f>
        <v>13331.727950096902</v>
      </c>
    </row>
    <row r="4904">
      <c r="A4904" s="6">
        <v>7</v>
      </c>
      <c r="B4904" s="6">
        <v>11</v>
      </c>
      <c r="C4904" s="6">
        <v>2</v>
      </c>
      <c r="D4904" s="6">
        <f>A4904+B4904+C4904</f>
        <v>20</v>
      </c>
      <c r="E4904" s="5">
        <f>IF(A4904=0,0,A4904*LABOR_HRS_WK_TOM*SEASON_WEEKS*(1+DIM_PCT_TOM)^A4904)</f>
        <v>1227.6917730000007</v>
      </c>
      <c r="F4904" s="5">
        <f>IF(B4904=0,0,B4904*LABOR_HRS_WK_CAR*SEASON_WEEKS*(1+DIM_PCT_CAR)^B4904)</f>
        <v>432.98859707441773</v>
      </c>
      <c r="G4904" s="5">
        <f>IF(C4904=0,0,C4904*LABOR_HRS_WK_MES*SEASON_WEEKS*(1+DIM_PCT_MES)^C4904)</f>
        <v>92.2640625</v>
      </c>
      <c r="H4904" s="5">
        <f>E4904+F4904+G4904</f>
        <v>1752.9444325744184</v>
      </c>
      <c r="I4904" s="5">
        <f>MIN(H4904,FARMER_HRS)</f>
        <v>720</v>
      </c>
      <c r="J4904" s="5">
        <f>MAX(0,H4904-FARMER_HRS)</f>
        <v>1032.9444325744184</v>
      </c>
      <c r="K4904" s="2">
        <f>I4904*FARMER_RATE+J4904*TEMP_WORKER_RATE</f>
        <v>42933.0630655281</v>
      </c>
      <c r="L4904" s="2">
        <f>A4904*PRICE_TOM+B4904*PRICE_CAR+C4904*PRICE_MES</f>
        <v>90034</v>
      </c>
      <c r="M4904" s="2">
        <f>A4904*FERT_BED_TOM+B4904*FERT_BED_CAR+C4904*FERT_BED_MES</f>
        <v>12760</v>
      </c>
      <c r="N4904" s="6">
        <f>IF(AND(D4904&lt;=TOTAL_BEDS,J4904&lt;=TEMP_WORKER_MAX*TEMP_WORKER_HRS),1,0)</f>
        <v>1</v>
      </c>
      <c r="O4904" s="2">
        <f>L4904-M4904-K4904-FIXED_COSTS</f>
        <v>14340.936934471902</v>
      </c>
      <c r="P4904" s="2">
        <f>IF(N4904=1,O4904,"")</f>
        <v>14340.936934471902</v>
      </c>
    </row>
    <row r="4905">
      <c r="A4905" s="6">
        <v>7</v>
      </c>
      <c r="B4905" s="6">
        <v>11</v>
      </c>
      <c r="C4905" s="6">
        <v>3</v>
      </c>
      <c r="D4905" s="6">
        <f>A4905+B4905+C4905</f>
        <v>21</v>
      </c>
      <c r="E4905" s="5">
        <f>IF(A4905=0,0,A4905*LABOR_HRS_WK_TOM*SEASON_WEEKS*(1+DIM_PCT_TOM)^A4905)</f>
        <v>1227.6917730000007</v>
      </c>
      <c r="F4905" s="5">
        <f>IF(B4905=0,0,B4905*LABOR_HRS_WK_CAR*SEASON_WEEKS*(1+DIM_PCT_CAR)^B4905)</f>
        <v>432.98859707441773</v>
      </c>
      <c r="G4905" s="5">
        <f>IF(C4905=0,0,C4905*LABOR_HRS_WK_MES*SEASON_WEEKS*(1+DIM_PCT_MES)^C4905)</f>
        <v>140.12604492187498</v>
      </c>
      <c r="H4905" s="5">
        <f>E4905+F4905+G4905</f>
        <v>1800.8064149962936</v>
      </c>
      <c r="I4905" s="5">
        <f>MIN(H4905,FARMER_HRS)</f>
        <v>720</v>
      </c>
      <c r="J4905" s="5">
        <f>MAX(0,H4905-FARMER_HRS)</f>
        <v>1080.8064149962936</v>
      </c>
      <c r="K4905" s="2">
        <f>I4905*FARMER_RATE+J4905*TEMP_WORKER_RATE</f>
        <v>43764.000260352317</v>
      </c>
      <c r="L4905" s="2">
        <f>A4905*PRICE_TOM+B4905*PRICE_CAR+C4905*PRICE_MES</f>
        <v>92734</v>
      </c>
      <c r="M4905" s="2">
        <f>A4905*FERT_BED_TOM+B4905*FERT_BED_CAR+C4905*FERT_BED_MES</f>
        <v>13640</v>
      </c>
      <c r="N4905" s="6">
        <f>IF(AND(D4905&lt;=TOTAL_BEDS,J4905&lt;=TEMP_WORKER_MAX*TEMP_WORKER_HRS),1,0)</f>
        <v>1</v>
      </c>
      <c r="O4905" s="2">
        <f>L4905-M4905-K4905-FIXED_COSTS</f>
        <v>15329.999739647683</v>
      </c>
      <c r="P4905" s="2">
        <f>IF(N4905=1,O4905,"")</f>
        <v>15329.999739647683</v>
      </c>
    </row>
    <row r="4906">
      <c r="A4906" s="6">
        <v>7</v>
      </c>
      <c r="B4906" s="6">
        <v>11</v>
      </c>
      <c r="C4906" s="6">
        <v>4</v>
      </c>
      <c r="D4906" s="6">
        <f>A4906+B4906+C4906</f>
        <v>22</v>
      </c>
      <c r="E4906" s="5">
        <f>IF(A4906=0,0,A4906*LABOR_HRS_WK_TOM*SEASON_WEEKS*(1+DIM_PCT_TOM)^A4906)</f>
        <v>1227.6917730000007</v>
      </c>
      <c r="F4906" s="5">
        <f>IF(B4906=0,0,B4906*LABOR_HRS_WK_CAR*SEASON_WEEKS*(1+DIM_PCT_CAR)^B4906)</f>
        <v>432.98859707441773</v>
      </c>
      <c r="G4906" s="5">
        <f>IF(C4906=0,0,C4906*LABOR_HRS_WK_MES*SEASON_WEEKS*(1+DIM_PCT_MES)^C4906)</f>
        <v>189.17016064453119</v>
      </c>
      <c r="H4906" s="5">
        <f>E4906+F4906+G4906</f>
        <v>1849.8505307189498</v>
      </c>
      <c r="I4906" s="5">
        <f>MIN(H4906,FARMER_HRS)</f>
        <v>720</v>
      </c>
      <c r="J4906" s="5">
        <f>MAX(0,H4906-FARMER_HRS)</f>
        <v>1129.8505307189498</v>
      </c>
      <c r="K4906" s="2">
        <f>I4906*FARMER_RATE+J4906*TEMP_WORKER_RATE</f>
        <v>44615.460602759544</v>
      </c>
      <c r="L4906" s="2">
        <f>A4906*PRICE_TOM+B4906*PRICE_CAR+C4906*PRICE_MES</f>
        <v>95434</v>
      </c>
      <c r="M4906" s="2">
        <f>A4906*FERT_BED_TOM+B4906*FERT_BED_CAR+C4906*FERT_BED_MES</f>
        <v>14520</v>
      </c>
      <c r="N4906" s="6">
        <f>IF(AND(D4906&lt;=TOTAL_BEDS,J4906&lt;=TEMP_WORKER_MAX*TEMP_WORKER_HRS),1,0)</f>
        <v>1</v>
      </c>
      <c r="O4906" s="2">
        <f>L4906-M4906-K4906-FIXED_COSTS</f>
        <v>16298.539397240456</v>
      </c>
      <c r="P4906" s="2">
        <f>IF(N4906=1,O4906,"")</f>
        <v>16298.539397240456</v>
      </c>
    </row>
    <row r="4907">
      <c r="A4907" s="6">
        <v>7</v>
      </c>
      <c r="B4907" s="6">
        <v>11</v>
      </c>
      <c r="C4907" s="6">
        <v>5</v>
      </c>
      <c r="D4907" s="6">
        <f>A4907+B4907+C4907</f>
        <v>23</v>
      </c>
      <c r="E4907" s="5">
        <f>IF(A4907=0,0,A4907*LABOR_HRS_WK_TOM*SEASON_WEEKS*(1+DIM_PCT_TOM)^A4907)</f>
        <v>1227.6917730000007</v>
      </c>
      <c r="F4907" s="5">
        <f>IF(B4907=0,0,B4907*LABOR_HRS_WK_CAR*SEASON_WEEKS*(1+DIM_PCT_CAR)^B4907)</f>
        <v>432.98859707441773</v>
      </c>
      <c r="G4907" s="5">
        <f>IF(C4907=0,0,C4907*LABOR_HRS_WK_MES*SEASON_WEEKS*(1+DIM_PCT_MES)^C4907)</f>
        <v>239.41848456573481</v>
      </c>
      <c r="H4907" s="5">
        <f>E4907+F4907+G4907</f>
        <v>1900.0988546401534</v>
      </c>
      <c r="I4907" s="5">
        <f>MIN(H4907,FARMER_HRS)</f>
        <v>720</v>
      </c>
      <c r="J4907" s="5">
        <f>MAX(0,H4907-FARMER_HRS)</f>
        <v>1180.0988546401534</v>
      </c>
      <c r="K4907" s="2">
        <f>I4907*FARMER_RATE+J4907*TEMP_WORKER_RATE</f>
        <v>45487.827337502662</v>
      </c>
      <c r="L4907" s="2">
        <f>A4907*PRICE_TOM+B4907*PRICE_CAR+C4907*PRICE_MES</f>
        <v>98134</v>
      </c>
      <c r="M4907" s="2">
        <f>A4907*FERT_BED_TOM+B4907*FERT_BED_CAR+C4907*FERT_BED_MES</f>
        <v>15400</v>
      </c>
      <c r="N4907" s="6">
        <f>IF(AND(D4907&lt;=TOTAL_BEDS,J4907&lt;=TEMP_WORKER_MAX*TEMP_WORKER_HRS),1,0)</f>
        <v>1</v>
      </c>
      <c r="O4907" s="2">
        <f>L4907-M4907-K4907-FIXED_COSTS</f>
        <v>17246.172662497338</v>
      </c>
      <c r="P4907" s="2">
        <f>IF(N4907=1,O4907,"")</f>
        <v>17246.172662497338</v>
      </c>
    </row>
    <row r="4908">
      <c r="A4908" s="6">
        <v>7</v>
      </c>
      <c r="B4908" s="6">
        <v>11</v>
      </c>
      <c r="C4908" s="6">
        <v>6</v>
      </c>
      <c r="D4908" s="6">
        <f>A4908+B4908+C4908</f>
        <v>24</v>
      </c>
      <c r="E4908" s="5">
        <f>IF(A4908=0,0,A4908*LABOR_HRS_WK_TOM*SEASON_WEEKS*(1+DIM_PCT_TOM)^A4908)</f>
        <v>1227.6917730000007</v>
      </c>
      <c r="F4908" s="5">
        <f>IF(B4908=0,0,B4908*LABOR_HRS_WK_CAR*SEASON_WEEKS*(1+DIM_PCT_CAR)^B4908)</f>
        <v>432.98859707441773</v>
      </c>
      <c r="G4908" s="5">
        <f>IF(C4908=0,0,C4908*LABOR_HRS_WK_MES*SEASON_WEEKS*(1+DIM_PCT_MES)^C4908)</f>
        <v>290.89345874736773</v>
      </c>
      <c r="H4908" s="5">
        <f>E4908+F4908+G4908</f>
        <v>1951.5738288217863</v>
      </c>
      <c r="I4908" s="5">
        <f>MIN(H4908,FARMER_HRS)</f>
        <v>720</v>
      </c>
      <c r="J4908" s="5">
        <f>MAX(0,H4908-FARMER_HRS)</f>
        <v>1231.5738288217863</v>
      </c>
      <c r="K4908" s="2">
        <f>I4908*FARMER_RATE+J4908*TEMP_WORKER_RATE</f>
        <v>46381.490083711571</v>
      </c>
      <c r="L4908" s="2">
        <f>A4908*PRICE_TOM+B4908*PRICE_CAR+C4908*PRICE_MES</f>
        <v>100834</v>
      </c>
      <c r="M4908" s="2">
        <f>A4908*FERT_BED_TOM+B4908*FERT_BED_CAR+C4908*FERT_BED_MES</f>
        <v>16280</v>
      </c>
      <c r="N4908" s="6">
        <f>IF(AND(D4908&lt;=TOTAL_BEDS,J4908&lt;=TEMP_WORKER_MAX*TEMP_WORKER_HRS),1,0)</f>
        <v>1</v>
      </c>
      <c r="O4908" s="2">
        <f>L4908-M4908-K4908-FIXED_COSTS</f>
        <v>18172.509916288429</v>
      </c>
      <c r="P4908" s="2">
        <f>IF(N4908=1,O4908,"")</f>
        <v>18172.509916288429</v>
      </c>
    </row>
    <row r="4909">
      <c r="A4909" s="6">
        <v>7</v>
      </c>
      <c r="B4909" s="6">
        <v>11</v>
      </c>
      <c r="C4909" s="6">
        <v>7</v>
      </c>
      <c r="D4909" s="6">
        <f>A4909+B4909+C4909</f>
        <v>25</v>
      </c>
      <c r="E4909" s="5">
        <f>IF(A4909=0,0,A4909*LABOR_HRS_WK_TOM*SEASON_WEEKS*(1+DIM_PCT_TOM)^A4909)</f>
        <v>1227.6917730000007</v>
      </c>
      <c r="F4909" s="5">
        <f>IF(B4909=0,0,B4909*LABOR_HRS_WK_CAR*SEASON_WEEKS*(1+DIM_PCT_CAR)^B4909)</f>
        <v>432.98859707441773</v>
      </c>
      <c r="G4909" s="5">
        <f>IF(C4909=0,0,C4909*LABOR_HRS_WK_MES*SEASON_WEEKS*(1+DIM_PCT_MES)^C4909)</f>
        <v>343.61789814532818</v>
      </c>
      <c r="H4909" s="5">
        <f>E4909+F4909+G4909</f>
        <v>2004.2982682197467</v>
      </c>
      <c r="I4909" s="5">
        <f>MIN(H4909,FARMER_HRS)</f>
        <v>720</v>
      </c>
      <c r="J4909" s="5">
        <f>MAX(0,H4909-FARMER_HRS)</f>
        <v>1284.2982682197467</v>
      </c>
      <c r="K4909" s="2">
        <f>I4909*FARMER_RATE+J4909*TEMP_WORKER_RATE</f>
        <v>47296.8449343706</v>
      </c>
      <c r="L4909" s="2">
        <f>A4909*PRICE_TOM+B4909*PRICE_CAR+C4909*PRICE_MES</f>
        <v>103534</v>
      </c>
      <c r="M4909" s="2">
        <f>A4909*FERT_BED_TOM+B4909*FERT_BED_CAR+C4909*FERT_BED_MES</f>
        <v>17160</v>
      </c>
      <c r="N4909" s="6">
        <f>IF(AND(D4909&lt;=TOTAL_BEDS,J4909&lt;=TEMP_WORKER_MAX*TEMP_WORKER_HRS),1,0)</f>
        <v>1</v>
      </c>
      <c r="O4909" s="2">
        <f>L4909-M4909-K4909-FIXED_COSTS</f>
        <v>19077.1550656294</v>
      </c>
      <c r="P4909" s="2">
        <f>IF(N4909=1,O4909,"")</f>
        <v>19077.1550656294</v>
      </c>
    </row>
    <row r="4910">
      <c r="A4910" s="6">
        <v>7</v>
      </c>
      <c r="B4910" s="6">
        <v>11</v>
      </c>
      <c r="C4910" s="6">
        <v>8</v>
      </c>
      <c r="D4910" s="6">
        <f>A4910+B4910+C4910</f>
        <v>26</v>
      </c>
      <c r="E4910" s="5">
        <f>IF(A4910=0,0,A4910*LABOR_HRS_WK_TOM*SEASON_WEEKS*(1+DIM_PCT_TOM)^A4910)</f>
        <v>1227.6917730000007</v>
      </c>
      <c r="F4910" s="5">
        <f>IF(B4910=0,0,B4910*LABOR_HRS_WK_CAR*SEASON_WEEKS*(1+DIM_PCT_CAR)^B4910)</f>
        <v>432.98859707441773</v>
      </c>
      <c r="G4910" s="5">
        <f>IF(C4910=0,0,C4910*LABOR_HRS_WK_MES*SEASON_WEEKS*(1+DIM_PCT_MES)^C4910)</f>
        <v>397.61499642530833</v>
      </c>
      <c r="H4910" s="5">
        <f>E4910+F4910+G4910</f>
        <v>2058.2953664997267</v>
      </c>
      <c r="I4910" s="5">
        <f>MIN(H4910,FARMER_HRS)</f>
        <v>720</v>
      </c>
      <c r="J4910" s="5">
        <f>MAX(0,H4910-FARMER_HRS)</f>
        <v>1338.2953664997267</v>
      </c>
      <c r="K4910" s="2">
        <f>I4910*FARMER_RATE+J4910*TEMP_WORKER_RATE</f>
        <v>48234.294557286921</v>
      </c>
      <c r="L4910" s="2">
        <f>A4910*PRICE_TOM+B4910*PRICE_CAR+C4910*PRICE_MES</f>
        <v>106234</v>
      </c>
      <c r="M4910" s="2">
        <f>A4910*FERT_BED_TOM+B4910*FERT_BED_CAR+C4910*FERT_BED_MES</f>
        <v>18040</v>
      </c>
      <c r="N4910" s="6">
        <f>IF(AND(D4910&lt;=TOTAL_BEDS,J4910&lt;=TEMP_WORKER_MAX*TEMP_WORKER_HRS),1,0)</f>
        <v>1</v>
      </c>
      <c r="O4910" s="2">
        <f>L4910-M4910-K4910-FIXED_COSTS</f>
        <v>19959.705442713079</v>
      </c>
      <c r="P4910" s="2">
        <f>IF(N4910=1,O4910,"")</f>
        <v>19959.705442713079</v>
      </c>
    </row>
    <row r="4911">
      <c r="A4911" s="6">
        <v>7</v>
      </c>
      <c r="B4911" s="6">
        <v>11</v>
      </c>
      <c r="C4911" s="6">
        <v>9</v>
      </c>
      <c r="D4911" s="6">
        <f>A4911+B4911+C4911</f>
        <v>27</v>
      </c>
      <c r="E4911" s="5">
        <f>IF(A4911=0,0,A4911*LABOR_HRS_WK_TOM*SEASON_WEEKS*(1+DIM_PCT_TOM)^A4911)</f>
        <v>1227.6917730000007</v>
      </c>
      <c r="F4911" s="5">
        <f>IF(B4911=0,0,B4911*LABOR_HRS_WK_CAR*SEASON_WEEKS*(1+DIM_PCT_CAR)^B4911)</f>
        <v>432.98859707441773</v>
      </c>
      <c r="G4911" s="5">
        <f>IF(C4911=0,0,C4911*LABOR_HRS_WK_MES*SEASON_WEEKS*(1+DIM_PCT_MES)^C4911)</f>
        <v>452.90833186570273</v>
      </c>
      <c r="H4911" s="5">
        <f>E4911+F4911+G4911</f>
        <v>2113.5887019401212</v>
      </c>
      <c r="I4911" s="5">
        <f>MIN(H4911,FARMER_HRS)</f>
        <v>720</v>
      </c>
      <c r="J4911" s="5">
        <f>MAX(0,H4911-FARMER_HRS)</f>
        <v>1393.5887019401212</v>
      </c>
      <c r="K4911" s="2">
        <f>I4911*FARMER_RATE+J4911*TEMP_WORKER_RATE</f>
        <v>49194.248297571547</v>
      </c>
      <c r="L4911" s="2">
        <f>A4911*PRICE_TOM+B4911*PRICE_CAR+C4911*PRICE_MES</f>
        <v>108934</v>
      </c>
      <c r="M4911" s="2">
        <f>A4911*FERT_BED_TOM+B4911*FERT_BED_CAR+C4911*FERT_BED_MES</f>
        <v>18920</v>
      </c>
      <c r="N4911" s="6">
        <f>IF(AND(D4911&lt;=TOTAL_BEDS,J4911&lt;=TEMP_WORKER_MAX*TEMP_WORKER_HRS),1,0)</f>
        <v>1</v>
      </c>
      <c r="O4911" s="2">
        <f>L4911-M4911-K4911-FIXED_COSTS</f>
        <v>20819.751702428453</v>
      </c>
      <c r="P4911" s="2">
        <f>IF(N4911=1,O4911,"")</f>
        <v>20819.751702428453</v>
      </c>
    </row>
    <row r="4912">
      <c r="A4912" s="6">
        <v>7</v>
      </c>
      <c r="B4912" s="6">
        <v>11</v>
      </c>
      <c r="C4912" s="6">
        <v>10</v>
      </c>
      <c r="D4912" s="6">
        <f>A4912+B4912+C4912</f>
        <v>28</v>
      </c>
      <c r="E4912" s="5">
        <f>IF(A4912=0,0,A4912*LABOR_HRS_WK_TOM*SEASON_WEEKS*(1+DIM_PCT_TOM)^A4912)</f>
        <v>1227.6917730000007</v>
      </c>
      <c r="F4912" s="5">
        <f>IF(B4912=0,0,B4912*LABOR_HRS_WK_CAR*SEASON_WEEKS*(1+DIM_PCT_CAR)^B4912)</f>
        <v>432.98859707441773</v>
      </c>
      <c r="G4912" s="5">
        <f>IF(C4912=0,0,C4912*LABOR_HRS_WK_MES*SEASON_WEEKS*(1+DIM_PCT_MES)^C4912)</f>
        <v>509.52187334891551</v>
      </c>
      <c r="H4912" s="5">
        <f>E4912+F4912+G4912</f>
        <v>2170.202243423334</v>
      </c>
      <c r="I4912" s="5">
        <f>MIN(H4912,FARMER_HRS)</f>
        <v>720</v>
      </c>
      <c r="J4912" s="5">
        <f>MAX(0,H4912-FARMER_HRS)</f>
        <v>1450.202243423334</v>
      </c>
      <c r="K4912" s="2">
        <f>I4912*FARMER_RATE+J4912*TEMP_WORKER_RATE</f>
        <v>50177.1222816551</v>
      </c>
      <c r="L4912" s="2">
        <f>A4912*PRICE_TOM+B4912*PRICE_CAR+C4912*PRICE_MES</f>
        <v>111634</v>
      </c>
      <c r="M4912" s="2">
        <f>A4912*FERT_BED_TOM+B4912*FERT_BED_CAR+C4912*FERT_BED_MES</f>
        <v>19800</v>
      </c>
      <c r="N4912" s="6">
        <f>IF(AND(D4912&lt;=TOTAL_BEDS,J4912&lt;=TEMP_WORKER_MAX*TEMP_WORKER_HRS),1,0)</f>
        <v>1</v>
      </c>
      <c r="O4912" s="2">
        <f>L4912-M4912-K4912-FIXED_COSTS</f>
        <v>21656.8777183449</v>
      </c>
      <c r="P4912" s="2">
        <f>IF(N4912=1,O4912,"")</f>
        <v>21656.8777183449</v>
      </c>
    </row>
    <row r="4913">
      <c r="A4913" s="6">
        <v>7</v>
      </c>
      <c r="B4913" s="6">
        <v>11</v>
      </c>
      <c r="C4913" s="6">
        <v>11</v>
      </c>
      <c r="D4913" s="6">
        <f>A4913+B4913+C4913</f>
        <v>29</v>
      </c>
      <c r="E4913" s="5">
        <f>IF(A4913=0,0,A4913*LABOR_HRS_WK_TOM*SEASON_WEEKS*(1+DIM_PCT_TOM)^A4913)</f>
        <v>1227.6917730000007</v>
      </c>
      <c r="F4913" s="5">
        <f>IF(B4913=0,0,B4913*LABOR_HRS_WK_CAR*SEASON_WEEKS*(1+DIM_PCT_CAR)^B4913)</f>
        <v>432.98859707441773</v>
      </c>
      <c r="G4913" s="5">
        <f>IF(C4913=0,0,C4913*LABOR_HRS_WK_MES*SEASON_WEEKS*(1+DIM_PCT_MES)^C4913)</f>
        <v>567.47998644235463</v>
      </c>
      <c r="H4913" s="5">
        <f>E4913+F4913+G4913</f>
        <v>2228.1603565167734</v>
      </c>
      <c r="I4913" s="5">
        <f>MIN(H4913,FARMER_HRS)</f>
        <v>720</v>
      </c>
      <c r="J4913" s="5">
        <f>MAX(0,H4913-FARMER_HRS)</f>
        <v>1508.1603565167734</v>
      </c>
      <c r="K4913" s="2">
        <f>I4913*FARMER_RATE+J4913*TEMP_WORKER_RATE</f>
        <v>51183.339522860653</v>
      </c>
      <c r="L4913" s="2">
        <f>A4913*PRICE_TOM+B4913*PRICE_CAR+C4913*PRICE_MES</f>
        <v>114334</v>
      </c>
      <c r="M4913" s="2">
        <f>A4913*FERT_BED_TOM+B4913*FERT_BED_CAR+C4913*FERT_BED_MES</f>
        <v>20680</v>
      </c>
      <c r="N4913" s="6">
        <f>IF(AND(D4913&lt;=TOTAL_BEDS,J4913&lt;=TEMP_WORKER_MAX*TEMP_WORKER_HRS),1,0)</f>
        <v>1</v>
      </c>
      <c r="O4913" s="2">
        <f>L4913-M4913-K4913-FIXED_COSTS</f>
        <v>22470.660477139347</v>
      </c>
      <c r="P4913" s="2">
        <f>IF(N4913=1,O4913,"")</f>
        <v>22470.660477139347</v>
      </c>
    </row>
    <row r="4914">
      <c r="A4914" s="6">
        <v>7</v>
      </c>
      <c r="B4914" s="6">
        <v>11</v>
      </c>
      <c r="C4914" s="6">
        <v>12</v>
      </c>
      <c r="D4914" s="6">
        <f>A4914+B4914+C4914</f>
        <v>30</v>
      </c>
      <c r="E4914" s="5">
        <f>IF(A4914=0,0,A4914*LABOR_HRS_WK_TOM*SEASON_WEEKS*(1+DIM_PCT_TOM)^A4914)</f>
        <v>1227.6917730000007</v>
      </c>
      <c r="F4914" s="5">
        <f>IF(B4914=0,0,B4914*LABOR_HRS_WK_CAR*SEASON_WEEKS*(1+DIM_PCT_CAR)^B4914)</f>
        <v>432.98859707441773</v>
      </c>
      <c r="G4914" s="5">
        <f>IF(C4914=0,0,C4914*LABOR_HRS_WK_MES*SEASON_WEEKS*(1+DIM_PCT_MES)^C4914)</f>
        <v>626.807439570419</v>
      </c>
      <c r="H4914" s="5">
        <f>E4914+F4914+G4914</f>
        <v>2287.4878096448374</v>
      </c>
      <c r="I4914" s="5">
        <f>MIN(H4914,FARMER_HRS)</f>
        <v>720</v>
      </c>
      <c r="J4914" s="5">
        <f>MAX(0,H4914-FARMER_HRS)</f>
        <v>1567.4878096448374</v>
      </c>
      <c r="K4914" s="2">
        <f>I4914*FARMER_RATE+J4914*TEMP_WORKER_RATE</f>
        <v>52213.3300285562</v>
      </c>
      <c r="L4914" s="2">
        <f>A4914*PRICE_TOM+B4914*PRICE_CAR+C4914*PRICE_MES</f>
        <v>117034</v>
      </c>
      <c r="M4914" s="2">
        <f>A4914*FERT_BED_TOM+B4914*FERT_BED_CAR+C4914*FERT_BED_MES</f>
        <v>21560</v>
      </c>
      <c r="N4914" s="6">
        <f>IF(AND(D4914&lt;=TOTAL_BEDS,J4914&lt;=TEMP_WORKER_MAX*TEMP_WORKER_HRS),1,0)</f>
        <v>1</v>
      </c>
      <c r="O4914" s="2">
        <f>L4914-M4914-K4914-FIXED_COSTS</f>
        <v>23260.6699714438</v>
      </c>
      <c r="P4914" s="2">
        <f>IF(N4914=1,O4914,"")</f>
        <v>23260.6699714438</v>
      </c>
    </row>
    <row r="4915">
      <c r="A4915" s="6">
        <v>7</v>
      </c>
      <c r="B4915" s="6">
        <v>11</v>
      </c>
      <c r="C4915" s="6">
        <v>13</v>
      </c>
      <c r="D4915" s="6">
        <f>A4915+B4915+C4915</f>
        <v>31</v>
      </c>
      <c r="E4915" s="5">
        <f>IF(A4915=0,0,A4915*LABOR_HRS_WK_TOM*SEASON_WEEKS*(1+DIM_PCT_TOM)^A4915)</f>
        <v>1227.6917730000007</v>
      </c>
      <c r="F4915" s="5">
        <f>IF(B4915=0,0,B4915*LABOR_HRS_WK_CAR*SEASON_WEEKS*(1+DIM_PCT_CAR)^B4915)</f>
        <v>432.98859707441773</v>
      </c>
      <c r="G4915" s="5">
        <f>IF(C4915=0,0,C4915*LABOR_HRS_WK_MES*SEASON_WEEKS*(1+DIM_PCT_MES)^C4915)</f>
        <v>687.52941027880331</v>
      </c>
      <c r="H4915" s="5">
        <f>E4915+F4915+G4915</f>
        <v>2348.209780353222</v>
      </c>
      <c r="I4915" s="5">
        <f>MIN(H4915,FARMER_HRS)</f>
        <v>720</v>
      </c>
      <c r="J4915" s="5">
        <f>MAX(0,H4915-FARMER_HRS)</f>
        <v>1628.209780353222</v>
      </c>
      <c r="K4915" s="2">
        <f>I4915*FARMER_RATE+J4915*TEMP_WORKER_RATE</f>
        <v>53267.530908910107</v>
      </c>
      <c r="L4915" s="2">
        <f>A4915*PRICE_TOM+B4915*PRICE_CAR+C4915*PRICE_MES</f>
        <v>119734</v>
      </c>
      <c r="M4915" s="2">
        <f>A4915*FERT_BED_TOM+B4915*FERT_BED_CAR+C4915*FERT_BED_MES</f>
        <v>22440</v>
      </c>
      <c r="N4915" s="6">
        <f>IF(AND(D4915&lt;=TOTAL_BEDS,J4915&lt;=TEMP_WORKER_MAX*TEMP_WORKER_HRS),1,0)</f>
        <v>1</v>
      </c>
      <c r="O4915" s="2">
        <f>L4915-M4915-K4915-FIXED_COSTS</f>
        <v>24026.469091089893</v>
      </c>
      <c r="P4915" s="2">
        <f>IF(N4915=1,O4915,"")</f>
        <v>24026.469091089893</v>
      </c>
    </row>
    <row r="4916">
      <c r="A4916" s="6">
        <v>7</v>
      </c>
      <c r="B4916" s="6">
        <v>11</v>
      </c>
      <c r="C4916" s="6">
        <v>14</v>
      </c>
      <c r="D4916" s="6">
        <f>A4916+B4916+C4916</f>
        <v>32</v>
      </c>
      <c r="E4916" s="5">
        <f>IF(A4916=0,0,A4916*LABOR_HRS_WK_TOM*SEASON_WEEKS*(1+DIM_PCT_TOM)^A4916)</f>
        <v>1227.6917730000007</v>
      </c>
      <c r="F4916" s="5">
        <f>IF(B4916=0,0,B4916*LABOR_HRS_WK_CAR*SEASON_WEEKS*(1+DIM_PCT_CAR)^B4916)</f>
        <v>432.98859707441773</v>
      </c>
      <c r="G4916" s="5">
        <f>IF(C4916=0,0,C4916*LABOR_HRS_WK_MES*SEASON_WEEKS*(1+DIM_PCT_MES)^C4916)</f>
        <v>749.67149159246435</v>
      </c>
      <c r="H4916" s="5">
        <f>E4916+F4916+G4916</f>
        <v>2410.351861666883</v>
      </c>
      <c r="I4916" s="5">
        <f>MIN(H4916,FARMER_HRS)</f>
        <v>720</v>
      </c>
      <c r="J4916" s="5">
        <f>MAX(0,H4916-FARMER_HRS)</f>
        <v>1690.351861666883</v>
      </c>
      <c r="K4916" s="2">
        <f>I4916*FARMER_RATE+J4916*TEMP_WORKER_RATE</f>
        <v>54346.386487272277</v>
      </c>
      <c r="L4916" s="2">
        <f>A4916*PRICE_TOM+B4916*PRICE_CAR+C4916*PRICE_MES</f>
        <v>122434</v>
      </c>
      <c r="M4916" s="2">
        <f>A4916*FERT_BED_TOM+B4916*FERT_BED_CAR+C4916*FERT_BED_MES</f>
        <v>23320</v>
      </c>
      <c r="N4916" s="6">
        <f>IF(AND(D4916&lt;=TOTAL_BEDS,J4916&lt;=TEMP_WORKER_MAX*TEMP_WORKER_HRS),1,0)</f>
        <v>1</v>
      </c>
      <c r="O4916" s="2">
        <f>L4916-M4916-K4916-FIXED_COSTS</f>
        <v>24767.613512727723</v>
      </c>
      <c r="P4916" s="2">
        <f>IF(N4916=1,O4916,"")</f>
        <v>24767.613512727723</v>
      </c>
    </row>
    <row r="4917">
      <c r="A4917" s="6">
        <v>7</v>
      </c>
      <c r="B4917" s="6">
        <v>11</v>
      </c>
      <c r="C4917" s="6">
        <v>15</v>
      </c>
      <c r="D4917" s="6">
        <f>A4917+B4917+C4917</f>
        <v>33</v>
      </c>
      <c r="E4917" s="5">
        <f>IF(A4917=0,0,A4917*LABOR_HRS_WK_TOM*SEASON_WEEKS*(1+DIM_PCT_TOM)^A4917)</f>
        <v>1227.6917730000007</v>
      </c>
      <c r="F4917" s="5">
        <f>IF(B4917=0,0,B4917*LABOR_HRS_WK_CAR*SEASON_WEEKS*(1+DIM_PCT_CAR)^B4917)</f>
        <v>432.98859707441773</v>
      </c>
      <c r="G4917" s="5">
        <f>IF(C4917=0,0,C4917*LABOR_HRS_WK_MES*SEASON_WEEKS*(1+DIM_PCT_MES)^C4917)</f>
        <v>813.25969846861074</v>
      </c>
      <c r="H4917" s="5">
        <f>E4917+F4917+G4917</f>
        <v>2473.9400685430292</v>
      </c>
      <c r="I4917" s="5">
        <f>MIN(H4917,FARMER_HRS)</f>
        <v>720</v>
      </c>
      <c r="J4917" s="5">
        <f>MAX(0,H4917-FARMER_HRS)</f>
        <v>1753.9400685430292</v>
      </c>
      <c r="K4917" s="2">
        <f>I4917*FARMER_RATE+J4917*TEMP_WORKER_RATE</f>
        <v>55450.348412205363</v>
      </c>
      <c r="L4917" s="2">
        <f>A4917*PRICE_TOM+B4917*PRICE_CAR+C4917*PRICE_MES</f>
        <v>125134</v>
      </c>
      <c r="M4917" s="2">
        <f>A4917*FERT_BED_TOM+B4917*FERT_BED_CAR+C4917*FERT_BED_MES</f>
        <v>24200</v>
      </c>
      <c r="N4917" s="6">
        <f>IF(AND(D4917&lt;=TOTAL_BEDS,J4917&lt;=TEMP_WORKER_MAX*TEMP_WORKER_HRS),1,0)</f>
        <v>1</v>
      </c>
      <c r="O4917" s="2">
        <f>L4917-M4917-K4917-FIXED_COSTS</f>
        <v>25483.651587794637</v>
      </c>
      <c r="P4917" s="2">
        <f>IF(N4917=1,O4917,"")</f>
        <v>25483.651587794637</v>
      </c>
    </row>
    <row r="4918">
      <c r="A4918" s="6">
        <v>7</v>
      </c>
      <c r="B4918" s="6">
        <v>11</v>
      </c>
      <c r="C4918" s="6">
        <v>16</v>
      </c>
      <c r="D4918" s="6">
        <f>A4918+B4918+C4918</f>
        <v>34</v>
      </c>
      <c r="E4918" s="5">
        <f>IF(A4918=0,0,A4918*LABOR_HRS_WK_TOM*SEASON_WEEKS*(1+DIM_PCT_TOM)^A4918)</f>
        <v>1227.6917730000007</v>
      </c>
      <c r="F4918" s="5">
        <f>IF(B4918=0,0,B4918*LABOR_HRS_WK_CAR*SEASON_WEEKS*(1+DIM_PCT_CAR)^B4918)</f>
        <v>432.98859707441773</v>
      </c>
      <c r="G4918" s="5">
        <f>IF(C4918=0,0,C4918*LABOR_HRS_WK_MES*SEASON_WEEKS*(1+DIM_PCT_MES)^C4918)</f>
        <v>878.32047434609967</v>
      </c>
      <c r="H4918" s="5">
        <f>E4918+F4918+G4918</f>
        <v>2539.0008444205182</v>
      </c>
      <c r="I4918" s="5">
        <f>MIN(H4918,FARMER_HRS)</f>
        <v>720</v>
      </c>
      <c r="J4918" s="5">
        <f>MAX(0,H4918-FARMER_HRS)</f>
        <v>1819.0008444205182</v>
      </c>
      <c r="K4918" s="2">
        <f>I4918*FARMER_RATE+J4918*TEMP_WORKER_RATE</f>
        <v>56579.875771189552</v>
      </c>
      <c r="L4918" s="2">
        <f>A4918*PRICE_TOM+B4918*PRICE_CAR+C4918*PRICE_MES</f>
        <v>127834</v>
      </c>
      <c r="M4918" s="2">
        <f>A4918*FERT_BED_TOM+B4918*FERT_BED_CAR+C4918*FERT_BED_MES</f>
        <v>25080</v>
      </c>
      <c r="N4918" s="6">
        <f>IF(AND(D4918&lt;=TOTAL_BEDS,J4918&lt;=TEMP_WORKER_MAX*TEMP_WORKER_HRS),1,0)</f>
        <v>1</v>
      </c>
      <c r="O4918" s="2">
        <f>L4918-M4918-K4918-FIXED_COSTS</f>
        <v>26174.124228810448</v>
      </c>
      <c r="P4918" s="2">
        <f>IF(N4918=1,O4918,"")</f>
        <v>26174.124228810448</v>
      </c>
    </row>
    <row r="4919">
      <c r="A4919" s="6">
        <v>7</v>
      </c>
      <c r="B4919" s="6">
        <v>11</v>
      </c>
      <c r="C4919" s="6">
        <v>17</v>
      </c>
      <c r="D4919" s="6">
        <f>A4919+B4919+C4919</f>
        <v>35</v>
      </c>
      <c r="E4919" s="5">
        <f>IF(A4919=0,0,A4919*LABOR_HRS_WK_TOM*SEASON_WEEKS*(1+DIM_PCT_TOM)^A4919)</f>
        <v>1227.6917730000007</v>
      </c>
      <c r="F4919" s="5">
        <f>IF(B4919=0,0,B4919*LABOR_HRS_WK_CAR*SEASON_WEEKS*(1+DIM_PCT_CAR)^B4919)</f>
        <v>432.98859707441773</v>
      </c>
      <c r="G4919" s="5">
        <f>IF(C4919=0,0,C4919*LABOR_HRS_WK_MES*SEASON_WEEKS*(1+DIM_PCT_MES)^C4919)</f>
        <v>944.88069779263992</v>
      </c>
      <c r="H4919" s="5">
        <f>E4919+F4919+G4919</f>
        <v>2605.5610678670582</v>
      </c>
      <c r="I4919" s="5">
        <f>MIN(H4919,FARMER_HRS)</f>
        <v>720</v>
      </c>
      <c r="J4919" s="5">
        <f>MAX(0,H4919-FARMER_HRS)</f>
        <v>1885.5610678670582</v>
      </c>
      <c r="K4919" s="2">
        <f>I4919*FARMER_RATE+J4919*TEMP_WORKER_RATE</f>
        <v>57735.435206025315</v>
      </c>
      <c r="L4919" s="2">
        <f>A4919*PRICE_TOM+B4919*PRICE_CAR+C4919*PRICE_MES</f>
        <v>130534</v>
      </c>
      <c r="M4919" s="2">
        <f>A4919*FERT_BED_TOM+B4919*FERT_BED_CAR+C4919*FERT_BED_MES</f>
        <v>25960</v>
      </c>
      <c r="N4919" s="6">
        <f>IF(AND(D4919&lt;=TOTAL_BEDS,J4919&lt;=TEMP_WORKER_MAX*TEMP_WORKER_HRS),1,0)</f>
        <v>1</v>
      </c>
      <c r="O4919" s="2">
        <f>L4919-M4919-K4919-FIXED_COSTS</f>
        <v>26838.564793974685</v>
      </c>
      <c r="P4919" s="2">
        <f>IF(N4919=1,O4919,"")</f>
        <v>26838.564793974685</v>
      </c>
    </row>
    <row r="4920">
      <c r="A4920" s="6">
        <v>7</v>
      </c>
      <c r="B4920" s="6">
        <v>11</v>
      </c>
      <c r="C4920" s="6">
        <v>18</v>
      </c>
      <c r="D4920" s="6">
        <f>A4920+B4920+C4920</f>
        <v>36</v>
      </c>
      <c r="E4920" s="5">
        <f>IF(A4920=0,0,A4920*LABOR_HRS_WK_TOM*SEASON_WEEKS*(1+DIM_PCT_TOM)^A4920)</f>
        <v>1227.6917730000007</v>
      </c>
      <c r="F4920" s="5">
        <f>IF(B4920=0,0,B4920*LABOR_HRS_WK_CAR*SEASON_WEEKS*(1+DIM_PCT_CAR)^B4920)</f>
        <v>432.98859707441773</v>
      </c>
      <c r="G4920" s="5">
        <f>IF(C4920=0,0,C4920*LABOR_HRS_WK_MES*SEASON_WEEKS*(1+DIM_PCT_MES)^C4920)</f>
        <v>1012.9676892512272</v>
      </c>
      <c r="H4920" s="5">
        <f>E4920+F4920+G4920</f>
        <v>2673.6480593256456</v>
      </c>
      <c r="I4920" s="5">
        <f>MIN(H4920,FARMER_HRS)</f>
        <v>720</v>
      </c>
      <c r="J4920" s="5">
        <f>MAX(0,H4920-FARMER_HRS)</f>
        <v>1953.6480593256456</v>
      </c>
      <c r="K4920" s="2">
        <f>I4920*FARMER_RATE+J4920*TEMP_WORKER_RATE</f>
        <v>58917.501029959123</v>
      </c>
      <c r="L4920" s="2">
        <f>A4920*PRICE_TOM+B4920*PRICE_CAR+C4920*PRICE_MES</f>
        <v>133234</v>
      </c>
      <c r="M4920" s="2">
        <f>A4920*FERT_BED_TOM+B4920*FERT_BED_CAR+C4920*FERT_BED_MES</f>
        <v>26840</v>
      </c>
      <c r="N4920" s="6">
        <f>IF(AND(D4920&lt;=TOTAL_BEDS,J4920&lt;=TEMP_WORKER_MAX*TEMP_WORKER_HRS),1,0)</f>
        <v>1</v>
      </c>
      <c r="O4920" s="2">
        <f>L4920-M4920-K4920-FIXED_COSTS</f>
        <v>27476.498970040877</v>
      </c>
      <c r="P4920" s="2">
        <f>IF(N4920=1,O4920,"")</f>
        <v>27476.498970040877</v>
      </c>
    </row>
    <row r="4921">
      <c r="A4921" s="6">
        <v>7</v>
      </c>
      <c r="B4921" s="6">
        <v>11</v>
      </c>
      <c r="C4921" s="6">
        <v>19</v>
      </c>
      <c r="D4921" s="6">
        <f>A4921+B4921+C4921</f>
        <v>37</v>
      </c>
      <c r="E4921" s="5">
        <f>IF(A4921=0,0,A4921*LABOR_HRS_WK_TOM*SEASON_WEEKS*(1+DIM_PCT_TOM)^A4921)</f>
        <v>1227.6917730000007</v>
      </c>
      <c r="F4921" s="5">
        <f>IF(B4921=0,0,B4921*LABOR_HRS_WK_CAR*SEASON_WEEKS*(1+DIM_PCT_CAR)^B4921)</f>
        <v>432.98859707441773</v>
      </c>
      <c r="G4921" s="5">
        <f>IF(C4921=0,0,C4921*LABOR_HRS_WK_MES*SEASON_WEEKS*(1+DIM_PCT_MES)^C4921)</f>
        <v>1082.6092178872491</v>
      </c>
      <c r="H4921" s="5">
        <f>E4921+F4921+G4921</f>
        <v>2743.2895879616676</v>
      </c>
      <c r="I4921" s="5">
        <f>MIN(H4921,FARMER_HRS)</f>
        <v>720</v>
      </c>
      <c r="J4921" s="5">
        <f>MAX(0,H4921-FARMER_HRS)</f>
        <v>2023.2895879616676</v>
      </c>
      <c r="K4921" s="2">
        <f>I4921*FARMER_RATE+J4921*TEMP_WORKER_RATE</f>
        <v>60126.555346556728</v>
      </c>
      <c r="L4921" s="2">
        <f>A4921*PRICE_TOM+B4921*PRICE_CAR+C4921*PRICE_MES</f>
        <v>135934</v>
      </c>
      <c r="M4921" s="2">
        <f>A4921*FERT_BED_TOM+B4921*FERT_BED_CAR+C4921*FERT_BED_MES</f>
        <v>27720</v>
      </c>
      <c r="N4921" s="6">
        <f>IF(AND(D4921&lt;=TOTAL_BEDS,J4921&lt;=TEMP_WORKER_MAX*TEMP_WORKER_HRS),1,0)</f>
        <v>1</v>
      </c>
      <c r="O4921" s="2">
        <f>L4921-M4921-K4921-FIXED_COSTS</f>
        <v>28087.444653443272</v>
      </c>
      <c r="P4921" s="2">
        <f>IF(N4921=1,O4921,"")</f>
        <v>28087.444653443272</v>
      </c>
    </row>
    <row r="4922">
      <c r="A4922" s="6">
        <v>7</v>
      </c>
      <c r="B4922" s="6">
        <v>11</v>
      </c>
      <c r="C4922" s="6">
        <v>20</v>
      </c>
      <c r="D4922" s="6">
        <f>A4922+B4922+C4922</f>
        <v>38</v>
      </c>
      <c r="E4922" s="5">
        <f>IF(A4922=0,0,A4922*LABOR_HRS_WK_TOM*SEASON_WEEKS*(1+DIM_PCT_TOM)^A4922)</f>
        <v>1227.6917730000007</v>
      </c>
      <c r="F4922" s="5">
        <f>IF(B4922=0,0,B4922*LABOR_HRS_WK_CAR*SEASON_WEEKS*(1+DIM_PCT_CAR)^B4922)</f>
        <v>432.98859707441773</v>
      </c>
      <c r="G4922" s="5">
        <f>IF(C4922=0,0,C4922*LABOR_HRS_WK_MES*SEASON_WEEKS*(1+DIM_PCT_MES)^C4922)</f>
        <v>1153.8335085377259</v>
      </c>
      <c r="H4922" s="5">
        <f>E4922+F4922+G4922</f>
        <v>2814.5138786121443</v>
      </c>
      <c r="I4922" s="5">
        <f>MIN(H4922,FARMER_HRS)</f>
        <v>720</v>
      </c>
      <c r="J4922" s="5">
        <f>MAX(0,H4922-FARMER_HRS)</f>
        <v>2094.5138786121443</v>
      </c>
      <c r="K4922" s="2">
        <f>I4922*FARMER_RATE+J4922*TEMP_WORKER_RATE</f>
        <v>61363.088170349729</v>
      </c>
      <c r="L4922" s="2">
        <f>A4922*PRICE_TOM+B4922*PRICE_CAR+C4922*PRICE_MES</f>
        <v>138634</v>
      </c>
      <c r="M4922" s="2">
        <f>A4922*FERT_BED_TOM+B4922*FERT_BED_CAR+C4922*FERT_BED_MES</f>
        <v>28600</v>
      </c>
      <c r="N4922" s="6">
        <f>IF(AND(D4922&lt;=TOTAL_BEDS,J4922&lt;=TEMP_WORKER_MAX*TEMP_WORKER_HRS),1,0)</f>
        <v>1</v>
      </c>
      <c r="O4922" s="2">
        <f>L4922-M4922-K4922-FIXED_COSTS</f>
        <v>28670.911829650271</v>
      </c>
      <c r="P4922" s="2">
        <f>IF(N4922=1,O4922,"")</f>
        <v>28670.911829650271</v>
      </c>
    </row>
    <row r="4923">
      <c r="A4923" s="6">
        <v>7</v>
      </c>
      <c r="B4923" s="6">
        <v>11</v>
      </c>
      <c r="C4923" s="6">
        <v>21</v>
      </c>
      <c r="D4923" s="6">
        <f>A4923+B4923+C4923</f>
        <v>39</v>
      </c>
      <c r="E4923" s="5">
        <f>IF(A4923=0,0,A4923*LABOR_HRS_WK_TOM*SEASON_WEEKS*(1+DIM_PCT_TOM)^A4923)</f>
        <v>1227.6917730000007</v>
      </c>
      <c r="F4923" s="5">
        <f>IF(B4923=0,0,B4923*LABOR_HRS_WK_CAR*SEASON_WEEKS*(1+DIM_PCT_CAR)^B4923)</f>
        <v>432.98859707441773</v>
      </c>
      <c r="G4923" s="5">
        <f>IF(C4923=0,0,C4923*LABOR_HRS_WK_MES*SEASON_WEEKS*(1+DIM_PCT_MES)^C4923)</f>
        <v>1226.6692487641699</v>
      </c>
      <c r="H4923" s="5">
        <f>E4923+F4923+G4923</f>
        <v>2887.3496188385884</v>
      </c>
      <c r="I4923" s="5">
        <f>MIN(H4923,FARMER_HRS)</f>
        <v>720</v>
      </c>
      <c r="J4923" s="5">
        <f>MAX(0,H4923-FARMER_HRS)</f>
        <v>2167.3496188385884</v>
      </c>
      <c r="K4923" s="2">
        <f>I4923*FARMER_RATE+J4923*TEMP_WORKER_RATE</f>
        <v>62627.597549281047</v>
      </c>
      <c r="L4923" s="2">
        <f>A4923*PRICE_TOM+B4923*PRICE_CAR+C4923*PRICE_MES</f>
        <v>141334</v>
      </c>
      <c r="M4923" s="2">
        <f>A4923*FERT_BED_TOM+B4923*FERT_BED_CAR+C4923*FERT_BED_MES</f>
        <v>29480</v>
      </c>
      <c r="N4923" s="6">
        <f>IF(AND(D4923&lt;=TOTAL_BEDS,J4923&lt;=TEMP_WORKER_MAX*TEMP_WORKER_HRS),1,0)</f>
        <v>1</v>
      </c>
      <c r="O4923" s="2">
        <f>L4923-M4923-K4923-FIXED_COSTS</f>
        <v>29226.402450718953</v>
      </c>
      <c r="P4923" s="2">
        <f>IF(N4923=1,O4923,"")</f>
        <v>29226.402450718953</v>
      </c>
    </row>
    <row r="4924">
      <c r="A4924" s="6">
        <v>7</v>
      </c>
      <c r="B4924" s="6">
        <v>11</v>
      </c>
      <c r="C4924" s="6">
        <v>22</v>
      </c>
      <c r="D4924" s="6">
        <f>A4924+B4924+C4924</f>
        <v>40</v>
      </c>
      <c r="E4924" s="5">
        <f>IF(A4924=0,0,A4924*LABOR_HRS_WK_TOM*SEASON_WEEKS*(1+DIM_PCT_TOM)^A4924)</f>
        <v>1227.6917730000007</v>
      </c>
      <c r="F4924" s="5">
        <f>IF(B4924=0,0,B4924*LABOR_HRS_WK_CAR*SEASON_WEEKS*(1+DIM_PCT_CAR)^B4924)</f>
        <v>432.98859707441773</v>
      </c>
      <c r="G4924" s="5">
        <f>IF(C4924=0,0,C4924*LABOR_HRS_WK_MES*SEASON_WEEKS*(1+DIM_PCT_MES)^C4924)</f>
        <v>1301.1455960105659</v>
      </c>
      <c r="H4924" s="5">
        <f>E4924+F4924+G4924</f>
        <v>2961.8259660849844</v>
      </c>
      <c r="I4924" s="5">
        <f>MIN(H4924,FARMER_HRS)</f>
        <v>720</v>
      </c>
      <c r="J4924" s="5">
        <f>MAX(0,H4924-FARMER_HRS)</f>
        <v>2241.8259660849844</v>
      </c>
      <c r="K4924" s="2">
        <f>I4924*FARMER_RATE+J4924*TEMP_WORKER_RATE</f>
        <v>63920.589688975422</v>
      </c>
      <c r="L4924" s="2">
        <f>A4924*PRICE_TOM+B4924*PRICE_CAR+C4924*PRICE_MES</f>
        <v>144034</v>
      </c>
      <c r="M4924" s="2">
        <f>A4924*FERT_BED_TOM+B4924*FERT_BED_CAR+C4924*FERT_BED_MES</f>
        <v>30360</v>
      </c>
      <c r="N4924" s="6">
        <f>IF(AND(D4924&lt;=TOTAL_BEDS,J4924&lt;=TEMP_WORKER_MAX*TEMP_WORKER_HRS),1,0)</f>
        <v>1</v>
      </c>
      <c r="O4924" s="2">
        <f>L4924-M4924-K4924-FIXED_COSTS</f>
        <v>29753.410311024578</v>
      </c>
      <c r="P4924" s="2">
        <f>IF(N4924=1,O4924,"")</f>
        <v>29753.410311024578</v>
      </c>
    </row>
    <row r="4925">
      <c r="A4925" s="6">
        <v>7</v>
      </c>
      <c r="B4925" s="6">
        <v>11</v>
      </c>
      <c r="C4925" s="6">
        <v>23</v>
      </c>
      <c r="D4925" s="6">
        <f>A4925+B4925+C4925</f>
        <v>41</v>
      </c>
      <c r="E4925" s="5">
        <f>IF(A4925=0,0,A4925*LABOR_HRS_WK_TOM*SEASON_WEEKS*(1+DIM_PCT_TOM)^A4925)</f>
        <v>1227.6917730000007</v>
      </c>
      <c r="F4925" s="5">
        <f>IF(B4925=0,0,B4925*LABOR_HRS_WK_CAR*SEASON_WEEKS*(1+DIM_PCT_CAR)^B4925)</f>
        <v>432.98859707441773</v>
      </c>
      <c r="G4925" s="5">
        <f>IF(C4925=0,0,C4925*LABOR_HRS_WK_MES*SEASON_WEEKS*(1+DIM_PCT_MES)^C4925)</f>
        <v>1377.2921848680023</v>
      </c>
      <c r="H4925" s="5">
        <f>E4925+F4925+G4925</f>
        <v>3037.9725549424211</v>
      </c>
      <c r="I4925" s="5">
        <f>MIN(H4925,FARMER_HRS)</f>
        <v>720</v>
      </c>
      <c r="J4925" s="5">
        <f>MAX(0,H4925-FARMER_HRS)</f>
        <v>2317.9725549424211</v>
      </c>
      <c r="K4925" s="2">
        <f>I4925*FARMER_RATE+J4925*TEMP_WORKER_RATE</f>
        <v>65242.579078861476</v>
      </c>
      <c r="L4925" s="2">
        <f>A4925*PRICE_TOM+B4925*PRICE_CAR+C4925*PRICE_MES</f>
        <v>146734</v>
      </c>
      <c r="M4925" s="2">
        <f>A4925*FERT_BED_TOM+B4925*FERT_BED_CAR+C4925*FERT_BED_MES</f>
        <v>31240</v>
      </c>
      <c r="N4925" s="6">
        <f>IF(AND(D4925&lt;=TOTAL_BEDS,J4925&lt;=TEMP_WORKER_MAX*TEMP_WORKER_HRS),1,0)</f>
        <v>1</v>
      </c>
      <c r="O4925" s="2">
        <f>L4925-M4925-K4925-FIXED_COSTS</f>
        <v>30251.420921138524</v>
      </c>
      <c r="P4925" s="2">
        <f>IF(N4925=1,O4925,"")</f>
        <v>30251.420921138524</v>
      </c>
    </row>
    <row r="4926">
      <c r="A4926" s="6">
        <v>7</v>
      </c>
      <c r="B4926" s="6">
        <v>11</v>
      </c>
      <c r="C4926" s="6">
        <v>24</v>
      </c>
      <c r="D4926" s="6">
        <f>A4926+B4926+C4926</f>
        <v>42</v>
      </c>
      <c r="E4926" s="5">
        <f>IF(A4926=0,0,A4926*LABOR_HRS_WK_TOM*SEASON_WEEKS*(1+DIM_PCT_TOM)^A4926)</f>
        <v>1227.6917730000007</v>
      </c>
      <c r="F4926" s="5">
        <f>IF(B4926=0,0,B4926*LABOR_HRS_WK_CAR*SEASON_WEEKS*(1+DIM_PCT_CAR)^B4926)</f>
        <v>432.98859707441773</v>
      </c>
      <c r="G4926" s="5">
        <f>IF(C4926=0,0,C4926*LABOR_HRS_WK_MES*SEASON_WEEKS*(1+DIM_PCT_MES)^C4926)</f>
        <v>1455.139134447498</v>
      </c>
      <c r="H4926" s="5">
        <f>E4926+F4926+G4926</f>
        <v>3115.8195045219163</v>
      </c>
      <c r="I4926" s="5">
        <f>MIN(H4926,FARMER_HRS)</f>
        <v>720</v>
      </c>
      <c r="J4926" s="5">
        <f>MAX(0,H4926-FARMER_HRS)</f>
        <v>2395.8195045219163</v>
      </c>
      <c r="K4926" s="2">
        <f>I4926*FARMER_RATE+J4926*TEMP_WORKER_RATE</f>
        <v>66594.088620172159</v>
      </c>
      <c r="L4926" s="2">
        <f>A4926*PRICE_TOM+B4926*PRICE_CAR+C4926*PRICE_MES</f>
        <v>149434</v>
      </c>
      <c r="M4926" s="2">
        <f>A4926*FERT_BED_TOM+B4926*FERT_BED_CAR+C4926*FERT_BED_MES</f>
        <v>32120</v>
      </c>
      <c r="N4926" s="6">
        <f>IF(AND(D4926&lt;=TOTAL_BEDS,J4926&lt;=TEMP_WORKER_MAX*TEMP_WORKER_HRS),1,0)</f>
        <v>1</v>
      </c>
      <c r="O4926" s="2">
        <f>L4926-M4926-K4926-FIXED_COSTS</f>
        <v>30719.911379827841</v>
      </c>
      <c r="P4926" s="2">
        <f>IF(N4926=1,O4926,"")</f>
        <v>30719.911379827841</v>
      </c>
    </row>
    <row r="4927">
      <c r="A4927" s="6">
        <v>7</v>
      </c>
      <c r="B4927" s="6">
        <v>11</v>
      </c>
      <c r="C4927" s="6">
        <v>25</v>
      </c>
      <c r="D4927" s="6">
        <f>A4927+B4927+C4927</f>
        <v>43</v>
      </c>
      <c r="E4927" s="5">
        <f>IF(A4927=0,0,A4927*LABOR_HRS_WK_TOM*SEASON_WEEKS*(1+DIM_PCT_TOM)^A4927)</f>
        <v>1227.6917730000007</v>
      </c>
      <c r="F4927" s="5">
        <f>IF(B4927=0,0,B4927*LABOR_HRS_WK_CAR*SEASON_WEEKS*(1+DIM_PCT_CAR)^B4927)</f>
        <v>432.98859707441773</v>
      </c>
      <c r="G4927" s="5">
        <f>IF(C4927=0,0,C4927*LABOR_HRS_WK_MES*SEASON_WEEKS*(1+DIM_PCT_MES)^C4927)</f>
        <v>1534.7170558625955</v>
      </c>
      <c r="H4927" s="5">
        <f>E4927+F4927+G4927</f>
        <v>3195.3974259370143</v>
      </c>
      <c r="I4927" s="5">
        <f>MIN(H4927,FARMER_HRS)</f>
        <v>720</v>
      </c>
      <c r="J4927" s="5">
        <f>MAX(0,H4927-FARMER_HRS)</f>
        <v>2475.3974259370143</v>
      </c>
      <c r="K4927" s="2">
        <f>I4927*FARMER_RATE+J4927*TEMP_WORKER_RATE</f>
        <v>67975.649755850944</v>
      </c>
      <c r="L4927" s="2">
        <f>A4927*PRICE_TOM+B4927*PRICE_CAR+C4927*PRICE_MES</f>
        <v>152134</v>
      </c>
      <c r="M4927" s="2">
        <f>A4927*FERT_BED_TOM+B4927*FERT_BED_CAR+C4927*FERT_BED_MES</f>
        <v>33000</v>
      </c>
      <c r="N4927" s="6">
        <f>IF(AND(D4927&lt;=TOTAL_BEDS,J4927&lt;=TEMP_WORKER_MAX*TEMP_WORKER_HRS),1,0)</f>
        <v>1</v>
      </c>
      <c r="O4927" s="2">
        <f>L4927-M4927-K4927-FIXED_COSTS</f>
        <v>31158.350244149056</v>
      </c>
      <c r="P4927" s="2">
        <f>IF(N4927=1,O4927,"")</f>
        <v>31158.350244149056</v>
      </c>
    </row>
    <row r="4928">
      <c r="A4928" s="6">
        <v>7</v>
      </c>
      <c r="B4928" s="6">
        <v>11</v>
      </c>
      <c r="C4928" s="6">
        <v>26</v>
      </c>
      <c r="D4928" s="6">
        <f>A4928+B4928+C4928</f>
        <v>44</v>
      </c>
      <c r="E4928" s="5">
        <f>IF(A4928=0,0,A4928*LABOR_HRS_WK_TOM*SEASON_WEEKS*(1+DIM_PCT_TOM)^A4928)</f>
        <v>1227.6917730000007</v>
      </c>
      <c r="F4928" s="5">
        <f>IF(B4928=0,0,B4928*LABOR_HRS_WK_CAR*SEASON_WEEKS*(1+DIM_PCT_CAR)^B4928)</f>
        <v>432.98859707441773</v>
      </c>
      <c r="G4928" s="5">
        <f>IF(C4928=0,0,C4928*LABOR_HRS_WK_MES*SEASON_WEEKS*(1+DIM_PCT_MES)^C4928)</f>
        <v>1616.0570598233128</v>
      </c>
      <c r="H4928" s="5">
        <f>E4928+F4928+G4928</f>
        <v>3276.7374298977311</v>
      </c>
      <c r="I4928" s="5">
        <f>MIN(H4928,FARMER_HRS)</f>
        <v>720</v>
      </c>
      <c r="J4928" s="5">
        <f>MAX(0,H4928-FARMER_HRS)</f>
        <v>2556.7374298977311</v>
      </c>
      <c r="K4928" s="2">
        <f>I4928*FARMER_RATE+J4928*TEMP_WORKER_RATE</f>
        <v>69387.802602391166</v>
      </c>
      <c r="L4928" s="2">
        <f>A4928*PRICE_TOM+B4928*PRICE_CAR+C4928*PRICE_MES</f>
        <v>154834</v>
      </c>
      <c r="M4928" s="2">
        <f>A4928*FERT_BED_TOM+B4928*FERT_BED_CAR+C4928*FERT_BED_MES</f>
        <v>33880</v>
      </c>
      <c r="N4928" s="6">
        <f>IF(AND(D4928&lt;=TOTAL_BEDS,J4928&lt;=TEMP_WORKER_MAX*TEMP_WORKER_HRS),1,0)</f>
        <v>1</v>
      </c>
      <c r="O4928" s="2">
        <f>L4928-M4928-K4928-FIXED_COSTS</f>
        <v>31566.197397608834</v>
      </c>
      <c r="P4928" s="2">
        <f>IF(N4928=1,O4928,"")</f>
        <v>31566.197397608834</v>
      </c>
    </row>
    <row r="4929">
      <c r="A4929" s="6">
        <v>7</v>
      </c>
      <c r="B4929" s="6">
        <v>11</v>
      </c>
      <c r="C4929" s="6">
        <v>27</v>
      </c>
      <c r="D4929" s="6">
        <f>A4929+B4929+C4929</f>
        <v>45</v>
      </c>
      <c r="E4929" s="5">
        <f>IF(A4929=0,0,A4929*LABOR_HRS_WK_TOM*SEASON_WEEKS*(1+DIM_PCT_TOM)^A4929)</f>
        <v>1227.6917730000007</v>
      </c>
      <c r="F4929" s="5">
        <f>IF(B4929=0,0,B4929*LABOR_HRS_WK_CAR*SEASON_WEEKS*(1+DIM_PCT_CAR)^B4929)</f>
        <v>432.98859707441773</v>
      </c>
      <c r="G4929" s="5">
        <f>IF(C4929=0,0,C4929*LABOR_HRS_WK_MES*SEASON_WEEKS*(1+DIM_PCT_MES)^C4929)</f>
        <v>1699.19076434307</v>
      </c>
      <c r="H4929" s="5">
        <f>E4929+F4929+G4929</f>
        <v>3359.8711344174885</v>
      </c>
      <c r="I4929" s="5">
        <f>MIN(H4929,FARMER_HRS)</f>
        <v>720</v>
      </c>
      <c r="J4929" s="5">
        <f>MAX(0,H4929-FARMER_HRS)</f>
        <v>2639.8711344174885</v>
      </c>
      <c r="K4929" s="2">
        <f>I4929*FARMER_RATE+J4929*TEMP_WORKER_RATE</f>
        <v>70831.096083636949</v>
      </c>
      <c r="L4929" s="2">
        <f>A4929*PRICE_TOM+B4929*PRICE_CAR+C4929*PRICE_MES</f>
        <v>157534</v>
      </c>
      <c r="M4929" s="2">
        <f>A4929*FERT_BED_TOM+B4929*FERT_BED_CAR+C4929*FERT_BED_MES</f>
        <v>34760</v>
      </c>
      <c r="N4929" s="6">
        <f>IF(AND(D4929&lt;=TOTAL_BEDS,J4929&lt;=TEMP_WORKER_MAX*TEMP_WORKER_HRS),1,0)</f>
        <v>1</v>
      </c>
      <c r="O4929" s="2">
        <f>L4929-M4929-K4929-FIXED_COSTS</f>
        <v>31942.903916363051</v>
      </c>
      <c r="P4929" s="2">
        <f>IF(N4929=1,O4929,"")</f>
        <v>31942.903916363051</v>
      </c>
    </row>
    <row r="4930">
      <c r="A4930" s="6">
        <v>7</v>
      </c>
      <c r="B4930" s="6">
        <v>11</v>
      </c>
      <c r="C4930" s="6">
        <v>28</v>
      </c>
      <c r="D4930" s="6">
        <f>A4930+B4930+C4930</f>
        <v>46</v>
      </c>
      <c r="E4930" s="5">
        <f>IF(A4930=0,0,A4930*LABOR_HRS_WK_TOM*SEASON_WEEKS*(1+DIM_PCT_TOM)^A4930)</f>
        <v>1227.6917730000007</v>
      </c>
      <c r="F4930" s="5">
        <f>IF(B4930=0,0,B4930*LABOR_HRS_WK_CAR*SEASON_WEEKS*(1+DIM_PCT_CAR)^B4930)</f>
        <v>432.98859707441773</v>
      </c>
      <c r="G4930" s="5">
        <f>IF(C4930=0,0,C4930*LABOR_HRS_WK_MES*SEASON_WEEKS*(1+DIM_PCT_MES)^C4930)</f>
        <v>1784.1503025602233</v>
      </c>
      <c r="H4930" s="5">
        <f>E4930+F4930+G4930</f>
        <v>3444.8306726346418</v>
      </c>
      <c r="I4930" s="5">
        <f>MIN(H4930,FARMER_HRS)</f>
        <v>720</v>
      </c>
      <c r="J4930" s="5">
        <f>MAX(0,H4930-FARMER_HRS)</f>
        <v>2724.8306726346418</v>
      </c>
      <c r="K4930" s="2">
        <f>I4930*FARMER_RATE+J4930*TEMP_WORKER_RATE</f>
        <v>72306.088066573633</v>
      </c>
      <c r="L4930" s="2">
        <f>A4930*PRICE_TOM+B4930*PRICE_CAR+C4930*PRICE_MES</f>
        <v>160234</v>
      </c>
      <c r="M4930" s="2">
        <f>A4930*FERT_BED_TOM+B4930*FERT_BED_CAR+C4930*FERT_BED_MES</f>
        <v>35640</v>
      </c>
      <c r="N4930" s="6">
        <f>IF(AND(D4930&lt;=TOTAL_BEDS,J4930&lt;=TEMP_WORKER_MAX*TEMP_WORKER_HRS),1,0)</f>
        <v>1</v>
      </c>
      <c r="O4930" s="2">
        <f>L4930-M4930-K4930-FIXED_COSTS</f>
        <v>32287.911933426367</v>
      </c>
      <c r="P4930" s="2">
        <f>IF(N4930=1,O4930,"")</f>
        <v>32287.911933426367</v>
      </c>
    </row>
    <row r="4931">
      <c r="A4931" s="6">
        <v>7</v>
      </c>
      <c r="B4931" s="6">
        <v>11</v>
      </c>
      <c r="C4931" s="6">
        <v>29</v>
      </c>
      <c r="D4931" s="6">
        <f>A4931+B4931+C4931</f>
        <v>47</v>
      </c>
      <c r="E4931" s="5">
        <f>IF(A4931=0,0,A4931*LABOR_HRS_WK_TOM*SEASON_WEEKS*(1+DIM_PCT_TOM)^A4931)</f>
        <v>1227.6917730000007</v>
      </c>
      <c r="F4931" s="5">
        <f>IF(B4931=0,0,B4931*LABOR_HRS_WK_CAR*SEASON_WEEKS*(1+DIM_PCT_CAR)^B4931)</f>
        <v>432.98859707441773</v>
      </c>
      <c r="G4931" s="5">
        <f>IF(C4931=0,0,C4931*LABOR_HRS_WK_MES*SEASON_WEEKS*(1+DIM_PCT_MES)^C4931)</f>
        <v>1870.9683306758766</v>
      </c>
      <c r="H4931" s="5">
        <f>E4931+F4931+G4931</f>
        <v>3531.6487007502951</v>
      </c>
      <c r="I4931" s="5">
        <f>MIN(H4931,FARMER_HRS)</f>
        <v>720</v>
      </c>
      <c r="J4931" s="5">
        <f>MAX(0,H4931-FARMER_HRS)</f>
        <v>2811.6487007502951</v>
      </c>
      <c r="K4931" s="2">
        <f>I4931*FARMER_RATE+J4931*TEMP_WORKER_RATE</f>
        <v>73813.345499137067</v>
      </c>
      <c r="L4931" s="2">
        <f>A4931*PRICE_TOM+B4931*PRICE_CAR+C4931*PRICE_MES</f>
        <v>162934</v>
      </c>
      <c r="M4931" s="2">
        <f>A4931*FERT_BED_TOM+B4931*FERT_BED_CAR+C4931*FERT_BED_MES</f>
        <v>36520</v>
      </c>
      <c r="N4931" s="6">
        <f>IF(AND(D4931&lt;=TOTAL_BEDS,J4931&lt;=TEMP_WORKER_MAX*TEMP_WORKER_HRS),1,0)</f>
        <v>1</v>
      </c>
      <c r="O4931" s="2">
        <f>L4931-M4931-K4931-FIXED_COSTS</f>
        <v>32600.654500862933</v>
      </c>
      <c r="P4931" s="2">
        <f>IF(N4931=1,O4931,"")</f>
        <v>32600.654500862933</v>
      </c>
    </row>
    <row r="4932">
      <c r="A4932" s="6">
        <v>7</v>
      </c>
      <c r="B4932" s="6">
        <v>11</v>
      </c>
      <c r="C4932" s="6">
        <v>30</v>
      </c>
      <c r="D4932" s="6">
        <f>A4932+B4932+C4932</f>
        <v>48</v>
      </c>
      <c r="E4932" s="5">
        <f>IF(A4932=0,0,A4932*LABOR_HRS_WK_TOM*SEASON_WEEKS*(1+DIM_PCT_TOM)^A4932)</f>
        <v>1227.6917730000007</v>
      </c>
      <c r="F4932" s="5">
        <f>IF(B4932=0,0,B4932*LABOR_HRS_WK_CAR*SEASON_WEEKS*(1+DIM_PCT_CAR)^B4932)</f>
        <v>432.98859707441773</v>
      </c>
      <c r="G4932" s="5">
        <f>IF(C4932=0,0,C4932*LABOR_HRS_WK_MES*SEASON_WEEKS*(1+DIM_PCT_MES)^C4932)</f>
        <v>1959.6780360096466</v>
      </c>
      <c r="H4932" s="5">
        <f>E4932+F4932+G4932</f>
        <v>3620.3584060840649</v>
      </c>
      <c r="I4932" s="5">
        <f>MIN(H4932,FARMER_HRS)</f>
        <v>720</v>
      </c>
      <c r="J4932" s="5">
        <f>MAX(0,H4932-FARMER_HRS)</f>
        <v>2900.3584060840649</v>
      </c>
      <c r="K4932" s="2">
        <f>I4932*FARMER_RATE+J4932*TEMP_WORKER_RATE</f>
        <v>75353.444550070562</v>
      </c>
      <c r="L4932" s="2">
        <f>A4932*PRICE_TOM+B4932*PRICE_CAR+C4932*PRICE_MES</f>
        <v>165634</v>
      </c>
      <c r="M4932" s="2">
        <f>A4932*FERT_BED_TOM+B4932*FERT_BED_CAR+C4932*FERT_BED_MES</f>
        <v>37400</v>
      </c>
      <c r="N4932" s="6">
        <f>IF(AND(D4932&lt;=TOTAL_BEDS,J4932&lt;=TEMP_WORKER_MAX*TEMP_WORKER_HRS),1,0)</f>
        <v>1</v>
      </c>
      <c r="O4932" s="2">
        <f>L4932-M4932-K4932-FIXED_COSTS</f>
        <v>32880.555449929438</v>
      </c>
      <c r="P4932" s="2">
        <f>IF(N4932=1,O4932,"")</f>
        <v>32880.555449929438</v>
      </c>
    </row>
    <row r="4933">
      <c r="A4933" s="6">
        <v>7</v>
      </c>
      <c r="B4933" s="6">
        <v>12</v>
      </c>
      <c r="C4933" s="6">
        <v>0</v>
      </c>
      <c r="D4933" s="6">
        <f>A4933+B4933+C4933</f>
        <v>19</v>
      </c>
      <c r="E4933" s="5">
        <f>IF(A4933=0,0,A4933*LABOR_HRS_WK_TOM*SEASON_WEEKS*(1+DIM_PCT_TOM)^A4933)</f>
        <v>1227.6917730000007</v>
      </c>
      <c r="F4933" s="5">
        <f>IF(B4933=0,0,B4933*LABOR_HRS_WK_CAR*SEASON_WEEKS*(1+DIM_PCT_CAR)^B4933)</f>
        <v>484.15997672866695</v>
      </c>
      <c r="G4933" s="5">
        <f>IF(C4933=0,0,C4933*LABOR_HRS_WK_MES*SEASON_WEEKS*(1+DIM_PCT_MES)^C4933)</f>
        <v>0</v>
      </c>
      <c r="H4933" s="5">
        <f>E4933+F4933+G4933</f>
        <v>1711.8517497286675</v>
      </c>
      <c r="I4933" s="5">
        <f>MIN(H4933,FARMER_HRS)</f>
        <v>720</v>
      </c>
      <c r="J4933" s="5">
        <f>MAX(0,H4933-FARMER_HRS)</f>
        <v>991.85174972866753</v>
      </c>
      <c r="K4933" s="2">
        <f>I4933*FARMER_RATE+J4933*TEMP_WORKER_RATE</f>
        <v>42219.64843278937</v>
      </c>
      <c r="L4933" s="2">
        <f>A4933*PRICE_TOM+B4933*PRICE_CAR+C4933*PRICE_MES</f>
        <v>86728</v>
      </c>
      <c r="M4933" s="2">
        <f>A4933*FERT_BED_TOM+B4933*FERT_BED_CAR+C4933*FERT_BED_MES</f>
        <v>11440</v>
      </c>
      <c r="N4933" s="6">
        <f>IF(AND(D4933&lt;=TOTAL_BEDS,J4933&lt;=TEMP_WORKER_MAX*TEMP_WORKER_HRS),1,0)</f>
        <v>1</v>
      </c>
      <c r="O4933" s="2">
        <f>L4933-M4933-K4933-FIXED_COSTS</f>
        <v>13068.35156721063</v>
      </c>
      <c r="P4933" s="2">
        <f>IF(N4933=1,O4933,"")</f>
        <v>13068.35156721063</v>
      </c>
    </row>
    <row r="4934">
      <c r="A4934" s="6">
        <v>7</v>
      </c>
      <c r="B4934" s="6">
        <v>12</v>
      </c>
      <c r="C4934" s="6">
        <v>1</v>
      </c>
      <c r="D4934" s="6">
        <f>A4934+B4934+C4934</f>
        <v>20</v>
      </c>
      <c r="E4934" s="5">
        <f>IF(A4934=0,0,A4934*LABOR_HRS_WK_TOM*SEASON_WEEKS*(1+DIM_PCT_TOM)^A4934)</f>
        <v>1227.6917730000007</v>
      </c>
      <c r="F4934" s="5">
        <f>IF(B4934=0,0,B4934*LABOR_HRS_WK_CAR*SEASON_WEEKS*(1+DIM_PCT_CAR)^B4934)</f>
        <v>484.15997672866695</v>
      </c>
      <c r="G4934" s="5">
        <f>IF(C4934=0,0,C4934*LABOR_HRS_WK_MES*SEASON_WEEKS*(1+DIM_PCT_MES)^C4934)</f>
        <v>45.5625</v>
      </c>
      <c r="H4934" s="5">
        <f>E4934+F4934+G4934</f>
        <v>1757.4142497286675</v>
      </c>
      <c r="I4934" s="5">
        <f>MIN(H4934,FARMER_HRS)</f>
        <v>720</v>
      </c>
      <c r="J4934" s="5">
        <f>MAX(0,H4934-FARMER_HRS)</f>
        <v>1037.4142497286675</v>
      </c>
      <c r="K4934" s="2">
        <f>I4934*FARMER_RATE+J4934*TEMP_WORKER_RATE</f>
        <v>43010.66405778937</v>
      </c>
      <c r="L4934" s="2">
        <f>A4934*PRICE_TOM+B4934*PRICE_CAR+C4934*PRICE_MES</f>
        <v>89428</v>
      </c>
      <c r="M4934" s="2">
        <f>A4934*FERT_BED_TOM+B4934*FERT_BED_CAR+C4934*FERT_BED_MES</f>
        <v>12320</v>
      </c>
      <c r="N4934" s="6">
        <f>IF(AND(D4934&lt;=TOTAL_BEDS,J4934&lt;=TEMP_WORKER_MAX*TEMP_WORKER_HRS),1,0)</f>
        <v>1</v>
      </c>
      <c r="O4934" s="2">
        <f>L4934-M4934-K4934-FIXED_COSTS</f>
        <v>14097.33594221063</v>
      </c>
      <c r="P4934" s="2">
        <f>IF(N4934=1,O4934,"")</f>
        <v>14097.33594221063</v>
      </c>
    </row>
    <row r="4935">
      <c r="A4935" s="6">
        <v>7</v>
      </c>
      <c r="B4935" s="6">
        <v>12</v>
      </c>
      <c r="C4935" s="6">
        <v>2</v>
      </c>
      <c r="D4935" s="6">
        <f>A4935+B4935+C4935</f>
        <v>21</v>
      </c>
      <c r="E4935" s="5">
        <f>IF(A4935=0,0,A4935*LABOR_HRS_WK_TOM*SEASON_WEEKS*(1+DIM_PCT_TOM)^A4935)</f>
        <v>1227.6917730000007</v>
      </c>
      <c r="F4935" s="5">
        <f>IF(B4935=0,0,B4935*LABOR_HRS_WK_CAR*SEASON_WEEKS*(1+DIM_PCT_CAR)^B4935)</f>
        <v>484.15997672866695</v>
      </c>
      <c r="G4935" s="5">
        <f>IF(C4935=0,0,C4935*LABOR_HRS_WK_MES*SEASON_WEEKS*(1+DIM_PCT_MES)^C4935)</f>
        <v>92.2640625</v>
      </c>
      <c r="H4935" s="5">
        <f>E4935+F4935+G4935</f>
        <v>1804.1158122286674</v>
      </c>
      <c r="I4935" s="5">
        <f>MIN(H4935,FARMER_HRS)</f>
        <v>720</v>
      </c>
      <c r="J4935" s="5">
        <f>MAX(0,H4935-FARMER_HRS)</f>
        <v>1084.1158122286674</v>
      </c>
      <c r="K4935" s="2">
        <f>I4935*FARMER_RATE+J4935*TEMP_WORKER_RATE</f>
        <v>43821.455073414363</v>
      </c>
      <c r="L4935" s="2">
        <f>A4935*PRICE_TOM+B4935*PRICE_CAR+C4935*PRICE_MES</f>
        <v>92128</v>
      </c>
      <c r="M4935" s="2">
        <f>A4935*FERT_BED_TOM+B4935*FERT_BED_CAR+C4935*FERT_BED_MES</f>
        <v>13200</v>
      </c>
      <c r="N4935" s="6">
        <f>IF(AND(D4935&lt;=TOTAL_BEDS,J4935&lt;=TEMP_WORKER_MAX*TEMP_WORKER_HRS),1,0)</f>
        <v>1</v>
      </c>
      <c r="O4935" s="2">
        <f>L4935-M4935-K4935-FIXED_COSTS</f>
        <v>15106.544926585637</v>
      </c>
      <c r="P4935" s="2">
        <f>IF(N4935=1,O4935,"")</f>
        <v>15106.544926585637</v>
      </c>
    </row>
    <row r="4936">
      <c r="A4936" s="6">
        <v>7</v>
      </c>
      <c r="B4936" s="6">
        <v>12</v>
      </c>
      <c r="C4936" s="6">
        <v>3</v>
      </c>
      <c r="D4936" s="6">
        <f>A4936+B4936+C4936</f>
        <v>22</v>
      </c>
      <c r="E4936" s="5">
        <f>IF(A4936=0,0,A4936*LABOR_HRS_WK_TOM*SEASON_WEEKS*(1+DIM_PCT_TOM)^A4936)</f>
        <v>1227.6917730000007</v>
      </c>
      <c r="F4936" s="5">
        <f>IF(B4936=0,0,B4936*LABOR_HRS_WK_CAR*SEASON_WEEKS*(1+DIM_PCT_CAR)^B4936)</f>
        <v>484.15997672866695</v>
      </c>
      <c r="G4936" s="5">
        <f>IF(C4936=0,0,C4936*LABOR_HRS_WK_MES*SEASON_WEEKS*(1+DIM_PCT_MES)^C4936)</f>
        <v>140.12604492187498</v>
      </c>
      <c r="H4936" s="5">
        <f>E4936+F4936+G4936</f>
        <v>1851.9777946505426</v>
      </c>
      <c r="I4936" s="5">
        <f>MIN(H4936,FARMER_HRS)</f>
        <v>720</v>
      </c>
      <c r="J4936" s="5">
        <f>MAX(0,H4936-FARMER_HRS)</f>
        <v>1131.9777946505426</v>
      </c>
      <c r="K4936" s="2">
        <f>I4936*FARMER_RATE+J4936*TEMP_WORKER_RATE</f>
        <v>44652.392268238589</v>
      </c>
      <c r="L4936" s="2">
        <f>A4936*PRICE_TOM+B4936*PRICE_CAR+C4936*PRICE_MES</f>
        <v>94828</v>
      </c>
      <c r="M4936" s="2">
        <f>A4936*FERT_BED_TOM+B4936*FERT_BED_CAR+C4936*FERT_BED_MES</f>
        <v>14080</v>
      </c>
      <c r="N4936" s="6">
        <f>IF(AND(D4936&lt;=TOTAL_BEDS,J4936&lt;=TEMP_WORKER_MAX*TEMP_WORKER_HRS),1,0)</f>
        <v>1</v>
      </c>
      <c r="O4936" s="2">
        <f>L4936-M4936-K4936-FIXED_COSTS</f>
        <v>16095.607731761411</v>
      </c>
      <c r="P4936" s="2">
        <f>IF(N4936=1,O4936,"")</f>
        <v>16095.607731761411</v>
      </c>
    </row>
    <row r="4937">
      <c r="A4937" s="6">
        <v>7</v>
      </c>
      <c r="B4937" s="6">
        <v>12</v>
      </c>
      <c r="C4937" s="6">
        <v>4</v>
      </c>
      <c r="D4937" s="6">
        <f>A4937+B4937+C4937</f>
        <v>23</v>
      </c>
      <c r="E4937" s="5">
        <f>IF(A4937=0,0,A4937*LABOR_HRS_WK_TOM*SEASON_WEEKS*(1+DIM_PCT_TOM)^A4937)</f>
        <v>1227.6917730000007</v>
      </c>
      <c r="F4937" s="5">
        <f>IF(B4937=0,0,B4937*LABOR_HRS_WK_CAR*SEASON_WEEKS*(1+DIM_PCT_CAR)^B4937)</f>
        <v>484.15997672866695</v>
      </c>
      <c r="G4937" s="5">
        <f>IF(C4937=0,0,C4937*LABOR_HRS_WK_MES*SEASON_WEEKS*(1+DIM_PCT_MES)^C4937)</f>
        <v>189.17016064453119</v>
      </c>
      <c r="H4937" s="5">
        <f>E4937+F4937+G4937</f>
        <v>1901.0219103731988</v>
      </c>
      <c r="I4937" s="5">
        <f>MIN(H4937,FARMER_HRS)</f>
        <v>720</v>
      </c>
      <c r="J4937" s="5">
        <f>MAX(0,H4937-FARMER_HRS)</f>
        <v>1181.0219103731988</v>
      </c>
      <c r="K4937" s="2">
        <f>I4937*FARMER_RATE+J4937*TEMP_WORKER_RATE</f>
        <v>45503.852610645816</v>
      </c>
      <c r="L4937" s="2">
        <f>A4937*PRICE_TOM+B4937*PRICE_CAR+C4937*PRICE_MES</f>
        <v>97528</v>
      </c>
      <c r="M4937" s="2">
        <f>A4937*FERT_BED_TOM+B4937*FERT_BED_CAR+C4937*FERT_BED_MES</f>
        <v>14960</v>
      </c>
      <c r="N4937" s="6">
        <f>IF(AND(D4937&lt;=TOTAL_BEDS,J4937&lt;=TEMP_WORKER_MAX*TEMP_WORKER_HRS),1,0)</f>
        <v>1</v>
      </c>
      <c r="O4937" s="2">
        <f>L4937-M4937-K4937-FIXED_COSTS</f>
        <v>17064.147389354184</v>
      </c>
      <c r="P4937" s="2">
        <f>IF(N4937=1,O4937,"")</f>
        <v>17064.147389354184</v>
      </c>
    </row>
    <row r="4938">
      <c r="A4938" s="6">
        <v>7</v>
      </c>
      <c r="B4938" s="6">
        <v>12</v>
      </c>
      <c r="C4938" s="6">
        <v>5</v>
      </c>
      <c r="D4938" s="6">
        <f>A4938+B4938+C4938</f>
        <v>24</v>
      </c>
      <c r="E4938" s="5">
        <f>IF(A4938=0,0,A4938*LABOR_HRS_WK_TOM*SEASON_WEEKS*(1+DIM_PCT_TOM)^A4938)</f>
        <v>1227.6917730000007</v>
      </c>
      <c r="F4938" s="5">
        <f>IF(B4938=0,0,B4938*LABOR_HRS_WK_CAR*SEASON_WEEKS*(1+DIM_PCT_CAR)^B4938)</f>
        <v>484.15997672866695</v>
      </c>
      <c r="G4938" s="5">
        <f>IF(C4938=0,0,C4938*LABOR_HRS_WK_MES*SEASON_WEEKS*(1+DIM_PCT_MES)^C4938)</f>
        <v>239.41848456573481</v>
      </c>
      <c r="H4938" s="5">
        <f>E4938+F4938+G4938</f>
        <v>1951.2702342944024</v>
      </c>
      <c r="I4938" s="5">
        <f>MIN(H4938,FARMER_HRS)</f>
        <v>720</v>
      </c>
      <c r="J4938" s="5">
        <f>MAX(0,H4938-FARMER_HRS)</f>
        <v>1231.2702342944024</v>
      </c>
      <c r="K4938" s="2">
        <f>I4938*FARMER_RATE+J4938*TEMP_WORKER_RATE</f>
        <v>46376.219345388934</v>
      </c>
      <c r="L4938" s="2">
        <f>A4938*PRICE_TOM+B4938*PRICE_CAR+C4938*PRICE_MES</f>
        <v>100228</v>
      </c>
      <c r="M4938" s="2">
        <f>A4938*FERT_BED_TOM+B4938*FERT_BED_CAR+C4938*FERT_BED_MES</f>
        <v>15840</v>
      </c>
      <c r="N4938" s="6">
        <f>IF(AND(D4938&lt;=TOTAL_BEDS,J4938&lt;=TEMP_WORKER_MAX*TEMP_WORKER_HRS),1,0)</f>
        <v>1</v>
      </c>
      <c r="O4938" s="2">
        <f>L4938-M4938-K4938-FIXED_COSTS</f>
        <v>18011.780654611066</v>
      </c>
      <c r="P4938" s="2">
        <f>IF(N4938=1,O4938,"")</f>
        <v>18011.780654611066</v>
      </c>
    </row>
    <row r="4939">
      <c r="A4939" s="6">
        <v>7</v>
      </c>
      <c r="B4939" s="6">
        <v>12</v>
      </c>
      <c r="C4939" s="6">
        <v>6</v>
      </c>
      <c r="D4939" s="6">
        <f>A4939+B4939+C4939</f>
        <v>25</v>
      </c>
      <c r="E4939" s="5">
        <f>IF(A4939=0,0,A4939*LABOR_HRS_WK_TOM*SEASON_WEEKS*(1+DIM_PCT_TOM)^A4939)</f>
        <v>1227.6917730000007</v>
      </c>
      <c r="F4939" s="5">
        <f>IF(B4939=0,0,B4939*LABOR_HRS_WK_CAR*SEASON_WEEKS*(1+DIM_PCT_CAR)^B4939)</f>
        <v>484.15997672866695</v>
      </c>
      <c r="G4939" s="5">
        <f>IF(C4939=0,0,C4939*LABOR_HRS_WK_MES*SEASON_WEEKS*(1+DIM_PCT_MES)^C4939)</f>
        <v>290.89345874736773</v>
      </c>
      <c r="H4939" s="5">
        <f>E4939+F4939+G4939</f>
        <v>2002.7452084760353</v>
      </c>
      <c r="I4939" s="5">
        <f>MIN(H4939,FARMER_HRS)</f>
        <v>720</v>
      </c>
      <c r="J4939" s="5">
        <f>MAX(0,H4939-FARMER_HRS)</f>
        <v>1282.7452084760353</v>
      </c>
      <c r="K4939" s="2">
        <f>I4939*FARMER_RATE+J4939*TEMP_WORKER_RATE</f>
        <v>47269.882091597829</v>
      </c>
      <c r="L4939" s="2">
        <f>A4939*PRICE_TOM+B4939*PRICE_CAR+C4939*PRICE_MES</f>
        <v>102928</v>
      </c>
      <c r="M4939" s="2">
        <f>A4939*FERT_BED_TOM+B4939*FERT_BED_CAR+C4939*FERT_BED_MES</f>
        <v>16720</v>
      </c>
      <c r="N4939" s="6">
        <f>IF(AND(D4939&lt;=TOTAL_BEDS,J4939&lt;=TEMP_WORKER_MAX*TEMP_WORKER_HRS),1,0)</f>
        <v>1</v>
      </c>
      <c r="O4939" s="2">
        <f>L4939-M4939-K4939-FIXED_COSTS</f>
        <v>18938.117908402171</v>
      </c>
      <c r="P4939" s="2">
        <f>IF(N4939=1,O4939,"")</f>
        <v>18938.117908402171</v>
      </c>
    </row>
    <row r="4940">
      <c r="A4940" s="6">
        <v>7</v>
      </c>
      <c r="B4940" s="6">
        <v>12</v>
      </c>
      <c r="C4940" s="6">
        <v>7</v>
      </c>
      <c r="D4940" s="6">
        <f>A4940+B4940+C4940</f>
        <v>26</v>
      </c>
      <c r="E4940" s="5">
        <f>IF(A4940=0,0,A4940*LABOR_HRS_WK_TOM*SEASON_WEEKS*(1+DIM_PCT_TOM)^A4940)</f>
        <v>1227.6917730000007</v>
      </c>
      <c r="F4940" s="5">
        <f>IF(B4940=0,0,B4940*LABOR_HRS_WK_CAR*SEASON_WEEKS*(1+DIM_PCT_CAR)^B4940)</f>
        <v>484.15997672866695</v>
      </c>
      <c r="G4940" s="5">
        <f>IF(C4940=0,0,C4940*LABOR_HRS_WK_MES*SEASON_WEEKS*(1+DIM_PCT_MES)^C4940)</f>
        <v>343.61789814532818</v>
      </c>
      <c r="H4940" s="5">
        <f>E4940+F4940+G4940</f>
        <v>2055.4696478739957</v>
      </c>
      <c r="I4940" s="5">
        <f>MIN(H4940,FARMER_HRS)</f>
        <v>720</v>
      </c>
      <c r="J4940" s="5">
        <f>MAX(0,H4940-FARMER_HRS)</f>
        <v>1335.4696478739957</v>
      </c>
      <c r="K4940" s="2">
        <f>I4940*FARMER_RATE+J4940*TEMP_WORKER_RATE</f>
        <v>48185.236942256874</v>
      </c>
      <c r="L4940" s="2">
        <f>A4940*PRICE_TOM+B4940*PRICE_CAR+C4940*PRICE_MES</f>
        <v>105628</v>
      </c>
      <c r="M4940" s="2">
        <f>A4940*FERT_BED_TOM+B4940*FERT_BED_CAR+C4940*FERT_BED_MES</f>
        <v>17600</v>
      </c>
      <c r="N4940" s="6">
        <f>IF(AND(D4940&lt;=TOTAL_BEDS,J4940&lt;=TEMP_WORKER_MAX*TEMP_WORKER_HRS),1,0)</f>
        <v>1</v>
      </c>
      <c r="O4940" s="2">
        <f>L4940-M4940-K4940-FIXED_COSTS</f>
        <v>19842.763057743126</v>
      </c>
      <c r="P4940" s="2">
        <f>IF(N4940=1,O4940,"")</f>
        <v>19842.763057743126</v>
      </c>
    </row>
    <row r="4941">
      <c r="A4941" s="6">
        <v>7</v>
      </c>
      <c r="B4941" s="6">
        <v>12</v>
      </c>
      <c r="C4941" s="6">
        <v>8</v>
      </c>
      <c r="D4941" s="6">
        <f>A4941+B4941+C4941</f>
        <v>27</v>
      </c>
      <c r="E4941" s="5">
        <f>IF(A4941=0,0,A4941*LABOR_HRS_WK_TOM*SEASON_WEEKS*(1+DIM_PCT_TOM)^A4941)</f>
        <v>1227.6917730000007</v>
      </c>
      <c r="F4941" s="5">
        <f>IF(B4941=0,0,B4941*LABOR_HRS_WK_CAR*SEASON_WEEKS*(1+DIM_PCT_CAR)^B4941)</f>
        <v>484.15997672866695</v>
      </c>
      <c r="G4941" s="5">
        <f>IF(C4941=0,0,C4941*LABOR_HRS_WK_MES*SEASON_WEEKS*(1+DIM_PCT_MES)^C4941)</f>
        <v>397.61499642530833</v>
      </c>
      <c r="H4941" s="5">
        <f>E4941+F4941+G4941</f>
        <v>2109.4667461539757</v>
      </c>
      <c r="I4941" s="5">
        <f>MIN(H4941,FARMER_HRS)</f>
        <v>720</v>
      </c>
      <c r="J4941" s="5">
        <f>MAX(0,H4941-FARMER_HRS)</f>
        <v>1389.4667461539757</v>
      </c>
      <c r="K4941" s="2">
        <f>I4941*FARMER_RATE+J4941*TEMP_WORKER_RATE</f>
        <v>49122.686565173193</v>
      </c>
      <c r="L4941" s="2">
        <f>A4941*PRICE_TOM+B4941*PRICE_CAR+C4941*PRICE_MES</f>
        <v>108328</v>
      </c>
      <c r="M4941" s="2">
        <f>A4941*FERT_BED_TOM+B4941*FERT_BED_CAR+C4941*FERT_BED_MES</f>
        <v>18480</v>
      </c>
      <c r="N4941" s="6">
        <f>IF(AND(D4941&lt;=TOTAL_BEDS,J4941&lt;=TEMP_WORKER_MAX*TEMP_WORKER_HRS),1,0)</f>
        <v>1</v>
      </c>
      <c r="O4941" s="2">
        <f>L4941-M4941-K4941-FIXED_COSTS</f>
        <v>20725.313434826807</v>
      </c>
      <c r="P4941" s="2">
        <f>IF(N4941=1,O4941,"")</f>
        <v>20725.313434826807</v>
      </c>
    </row>
    <row r="4942">
      <c r="A4942" s="6">
        <v>7</v>
      </c>
      <c r="B4942" s="6">
        <v>12</v>
      </c>
      <c r="C4942" s="6">
        <v>9</v>
      </c>
      <c r="D4942" s="6">
        <f>A4942+B4942+C4942</f>
        <v>28</v>
      </c>
      <c r="E4942" s="5">
        <f>IF(A4942=0,0,A4942*LABOR_HRS_WK_TOM*SEASON_WEEKS*(1+DIM_PCT_TOM)^A4942)</f>
        <v>1227.6917730000007</v>
      </c>
      <c r="F4942" s="5">
        <f>IF(B4942=0,0,B4942*LABOR_HRS_WK_CAR*SEASON_WEEKS*(1+DIM_PCT_CAR)^B4942)</f>
        <v>484.15997672866695</v>
      </c>
      <c r="G4942" s="5">
        <f>IF(C4942=0,0,C4942*LABOR_HRS_WK_MES*SEASON_WEEKS*(1+DIM_PCT_MES)^C4942)</f>
        <v>452.90833186570273</v>
      </c>
      <c r="H4942" s="5">
        <f>E4942+F4942+G4942</f>
        <v>2164.76008159437</v>
      </c>
      <c r="I4942" s="5">
        <f>MIN(H4942,FARMER_HRS)</f>
        <v>720</v>
      </c>
      <c r="J4942" s="5">
        <f>MAX(0,H4942-FARMER_HRS)</f>
        <v>1444.7600815943701</v>
      </c>
      <c r="K4942" s="2">
        <f>I4942*FARMER_RATE+J4942*TEMP_WORKER_RATE</f>
        <v>50082.640305457811</v>
      </c>
      <c r="L4942" s="2">
        <f>A4942*PRICE_TOM+B4942*PRICE_CAR+C4942*PRICE_MES</f>
        <v>111028</v>
      </c>
      <c r="M4942" s="2">
        <f>A4942*FERT_BED_TOM+B4942*FERT_BED_CAR+C4942*FERT_BED_MES</f>
        <v>19360</v>
      </c>
      <c r="N4942" s="6">
        <f>IF(AND(D4942&lt;=TOTAL_BEDS,J4942&lt;=TEMP_WORKER_MAX*TEMP_WORKER_HRS),1,0)</f>
        <v>1</v>
      </c>
      <c r="O4942" s="2">
        <f>L4942-M4942-K4942-FIXED_COSTS</f>
        <v>21585.359694542189</v>
      </c>
      <c r="P4942" s="2">
        <f>IF(N4942=1,O4942,"")</f>
        <v>21585.359694542189</v>
      </c>
    </row>
    <row r="4943">
      <c r="A4943" s="6">
        <v>7</v>
      </c>
      <c r="B4943" s="6">
        <v>12</v>
      </c>
      <c r="C4943" s="6">
        <v>10</v>
      </c>
      <c r="D4943" s="6">
        <f>A4943+B4943+C4943</f>
        <v>29</v>
      </c>
      <c r="E4943" s="5">
        <f>IF(A4943=0,0,A4943*LABOR_HRS_WK_TOM*SEASON_WEEKS*(1+DIM_PCT_TOM)^A4943)</f>
        <v>1227.6917730000007</v>
      </c>
      <c r="F4943" s="5">
        <f>IF(B4943=0,0,B4943*LABOR_HRS_WK_CAR*SEASON_WEEKS*(1+DIM_PCT_CAR)^B4943)</f>
        <v>484.15997672866695</v>
      </c>
      <c r="G4943" s="5">
        <f>IF(C4943=0,0,C4943*LABOR_HRS_WK_MES*SEASON_WEEKS*(1+DIM_PCT_MES)^C4943)</f>
        <v>509.52187334891551</v>
      </c>
      <c r="H4943" s="5">
        <f>E4943+F4943+G4943</f>
        <v>2221.373623077583</v>
      </c>
      <c r="I4943" s="5">
        <f>MIN(H4943,FARMER_HRS)</f>
        <v>720</v>
      </c>
      <c r="J4943" s="5">
        <f>MAX(0,H4943-FARMER_HRS)</f>
        <v>1501.373623077583</v>
      </c>
      <c r="K4943" s="2">
        <f>I4943*FARMER_RATE+J4943*TEMP_WORKER_RATE</f>
        <v>51065.514289541374</v>
      </c>
      <c r="L4943" s="2">
        <f>A4943*PRICE_TOM+B4943*PRICE_CAR+C4943*PRICE_MES</f>
        <v>113728</v>
      </c>
      <c r="M4943" s="2">
        <f>A4943*FERT_BED_TOM+B4943*FERT_BED_CAR+C4943*FERT_BED_MES</f>
        <v>20240</v>
      </c>
      <c r="N4943" s="6">
        <f>IF(AND(D4943&lt;=TOTAL_BEDS,J4943&lt;=TEMP_WORKER_MAX*TEMP_WORKER_HRS),1,0)</f>
        <v>1</v>
      </c>
      <c r="O4943" s="2">
        <f>L4943-M4943-K4943-FIXED_COSTS</f>
        <v>22422.485710458626</v>
      </c>
      <c r="P4943" s="2">
        <f>IF(N4943=1,O4943,"")</f>
        <v>22422.485710458626</v>
      </c>
    </row>
    <row r="4944">
      <c r="A4944" s="6">
        <v>7</v>
      </c>
      <c r="B4944" s="6">
        <v>12</v>
      </c>
      <c r="C4944" s="6">
        <v>11</v>
      </c>
      <c r="D4944" s="6">
        <f>A4944+B4944+C4944</f>
        <v>30</v>
      </c>
      <c r="E4944" s="5">
        <f>IF(A4944=0,0,A4944*LABOR_HRS_WK_TOM*SEASON_WEEKS*(1+DIM_PCT_TOM)^A4944)</f>
        <v>1227.6917730000007</v>
      </c>
      <c r="F4944" s="5">
        <f>IF(B4944=0,0,B4944*LABOR_HRS_WK_CAR*SEASON_WEEKS*(1+DIM_PCT_CAR)^B4944)</f>
        <v>484.15997672866695</v>
      </c>
      <c r="G4944" s="5">
        <f>IF(C4944=0,0,C4944*LABOR_HRS_WK_MES*SEASON_WEEKS*(1+DIM_PCT_MES)^C4944)</f>
        <v>567.47998644235463</v>
      </c>
      <c r="H4944" s="5">
        <f>E4944+F4944+G4944</f>
        <v>2279.3317361710224</v>
      </c>
      <c r="I4944" s="5">
        <f>MIN(H4944,FARMER_HRS)</f>
        <v>720</v>
      </c>
      <c r="J4944" s="5">
        <f>MAX(0,H4944-FARMER_HRS)</f>
        <v>1559.3317361710224</v>
      </c>
      <c r="K4944" s="2">
        <f>I4944*FARMER_RATE+J4944*TEMP_WORKER_RATE</f>
        <v>52071.731530746911</v>
      </c>
      <c r="L4944" s="2">
        <f>A4944*PRICE_TOM+B4944*PRICE_CAR+C4944*PRICE_MES</f>
        <v>116428</v>
      </c>
      <c r="M4944" s="2">
        <f>A4944*FERT_BED_TOM+B4944*FERT_BED_CAR+C4944*FERT_BED_MES</f>
        <v>21120</v>
      </c>
      <c r="N4944" s="6">
        <f>IF(AND(D4944&lt;=TOTAL_BEDS,J4944&lt;=TEMP_WORKER_MAX*TEMP_WORKER_HRS),1,0)</f>
        <v>1</v>
      </c>
      <c r="O4944" s="2">
        <f>L4944-M4944-K4944-FIXED_COSTS</f>
        <v>23236.268469253089</v>
      </c>
      <c r="P4944" s="2">
        <f>IF(N4944=1,O4944,"")</f>
        <v>23236.268469253089</v>
      </c>
    </row>
    <row r="4945">
      <c r="A4945" s="6">
        <v>7</v>
      </c>
      <c r="B4945" s="6">
        <v>12</v>
      </c>
      <c r="C4945" s="6">
        <v>12</v>
      </c>
      <c r="D4945" s="6">
        <f>A4945+B4945+C4945</f>
        <v>31</v>
      </c>
      <c r="E4945" s="5">
        <f>IF(A4945=0,0,A4945*LABOR_HRS_WK_TOM*SEASON_WEEKS*(1+DIM_PCT_TOM)^A4945)</f>
        <v>1227.6917730000007</v>
      </c>
      <c r="F4945" s="5">
        <f>IF(B4945=0,0,B4945*LABOR_HRS_WK_CAR*SEASON_WEEKS*(1+DIM_PCT_CAR)^B4945)</f>
        <v>484.15997672866695</v>
      </c>
      <c r="G4945" s="5">
        <f>IF(C4945=0,0,C4945*LABOR_HRS_WK_MES*SEASON_WEEKS*(1+DIM_PCT_MES)^C4945)</f>
        <v>626.807439570419</v>
      </c>
      <c r="H4945" s="5">
        <f>E4945+F4945+G4945</f>
        <v>2338.6591892990864</v>
      </c>
      <c r="I4945" s="5">
        <f>MIN(H4945,FARMER_HRS)</f>
        <v>720</v>
      </c>
      <c r="J4945" s="5">
        <f>MAX(0,H4945-FARMER_HRS)</f>
        <v>1618.6591892990864</v>
      </c>
      <c r="K4945" s="2">
        <f>I4945*FARMER_RATE+J4945*TEMP_WORKER_RATE</f>
        <v>53101.722036442472</v>
      </c>
      <c r="L4945" s="2">
        <f>A4945*PRICE_TOM+B4945*PRICE_CAR+C4945*PRICE_MES</f>
        <v>119128</v>
      </c>
      <c r="M4945" s="2">
        <f>A4945*FERT_BED_TOM+B4945*FERT_BED_CAR+C4945*FERT_BED_MES</f>
        <v>22000</v>
      </c>
      <c r="N4945" s="6">
        <f>IF(AND(D4945&lt;=TOTAL_BEDS,J4945&lt;=TEMP_WORKER_MAX*TEMP_WORKER_HRS),1,0)</f>
        <v>1</v>
      </c>
      <c r="O4945" s="2">
        <f>L4945-M4945-K4945-FIXED_COSTS</f>
        <v>24026.277963557528</v>
      </c>
      <c r="P4945" s="2">
        <f>IF(N4945=1,O4945,"")</f>
        <v>24026.277963557528</v>
      </c>
    </row>
    <row r="4946">
      <c r="A4946" s="6">
        <v>7</v>
      </c>
      <c r="B4946" s="6">
        <v>12</v>
      </c>
      <c r="C4946" s="6">
        <v>13</v>
      </c>
      <c r="D4946" s="6">
        <f>A4946+B4946+C4946</f>
        <v>32</v>
      </c>
      <c r="E4946" s="5">
        <f>IF(A4946=0,0,A4946*LABOR_HRS_WK_TOM*SEASON_WEEKS*(1+DIM_PCT_TOM)^A4946)</f>
        <v>1227.6917730000007</v>
      </c>
      <c r="F4946" s="5">
        <f>IF(B4946=0,0,B4946*LABOR_HRS_WK_CAR*SEASON_WEEKS*(1+DIM_PCT_CAR)^B4946)</f>
        <v>484.15997672866695</v>
      </c>
      <c r="G4946" s="5">
        <f>IF(C4946=0,0,C4946*LABOR_HRS_WK_MES*SEASON_WEEKS*(1+DIM_PCT_MES)^C4946)</f>
        <v>687.52941027880331</v>
      </c>
      <c r="H4946" s="5">
        <f>E4946+F4946+G4946</f>
        <v>2399.381160007471</v>
      </c>
      <c r="I4946" s="5">
        <f>MIN(H4946,FARMER_HRS)</f>
        <v>720</v>
      </c>
      <c r="J4946" s="5">
        <f>MAX(0,H4946-FARMER_HRS)</f>
        <v>1679.381160007471</v>
      </c>
      <c r="K4946" s="2">
        <f>I4946*FARMER_RATE+J4946*TEMP_WORKER_RATE</f>
        <v>54155.922916796371</v>
      </c>
      <c r="L4946" s="2">
        <f>A4946*PRICE_TOM+B4946*PRICE_CAR+C4946*PRICE_MES</f>
        <v>121828</v>
      </c>
      <c r="M4946" s="2">
        <f>A4946*FERT_BED_TOM+B4946*FERT_BED_CAR+C4946*FERT_BED_MES</f>
        <v>22880</v>
      </c>
      <c r="N4946" s="6">
        <f>IF(AND(D4946&lt;=TOTAL_BEDS,J4946&lt;=TEMP_WORKER_MAX*TEMP_WORKER_HRS),1,0)</f>
        <v>1</v>
      </c>
      <c r="O4946" s="2">
        <f>L4946-M4946-K4946-FIXED_COSTS</f>
        <v>24792.077083203629</v>
      </c>
      <c r="P4946" s="2">
        <f>IF(N4946=1,O4946,"")</f>
        <v>24792.077083203629</v>
      </c>
    </row>
    <row r="4947">
      <c r="A4947" s="6">
        <v>7</v>
      </c>
      <c r="B4947" s="6">
        <v>12</v>
      </c>
      <c r="C4947" s="6">
        <v>14</v>
      </c>
      <c r="D4947" s="6">
        <f>A4947+B4947+C4947</f>
        <v>33</v>
      </c>
      <c r="E4947" s="5">
        <f>IF(A4947=0,0,A4947*LABOR_HRS_WK_TOM*SEASON_WEEKS*(1+DIM_PCT_TOM)^A4947)</f>
        <v>1227.6917730000007</v>
      </c>
      <c r="F4947" s="5">
        <f>IF(B4947=0,0,B4947*LABOR_HRS_WK_CAR*SEASON_WEEKS*(1+DIM_PCT_CAR)^B4947)</f>
        <v>484.15997672866695</v>
      </c>
      <c r="G4947" s="5">
        <f>IF(C4947=0,0,C4947*LABOR_HRS_WK_MES*SEASON_WEEKS*(1+DIM_PCT_MES)^C4947)</f>
        <v>749.67149159246435</v>
      </c>
      <c r="H4947" s="5">
        <f>E4947+F4947+G4947</f>
        <v>2461.523241321132</v>
      </c>
      <c r="I4947" s="5">
        <f>MIN(H4947,FARMER_HRS)</f>
        <v>720</v>
      </c>
      <c r="J4947" s="5">
        <f>MAX(0,H4947-FARMER_HRS)</f>
        <v>1741.523241321132</v>
      </c>
      <c r="K4947" s="2">
        <f>I4947*FARMER_RATE+J4947*TEMP_WORKER_RATE</f>
        <v>55234.778495158542</v>
      </c>
      <c r="L4947" s="2">
        <f>A4947*PRICE_TOM+B4947*PRICE_CAR+C4947*PRICE_MES</f>
        <v>124528</v>
      </c>
      <c r="M4947" s="2">
        <f>A4947*FERT_BED_TOM+B4947*FERT_BED_CAR+C4947*FERT_BED_MES</f>
        <v>23760</v>
      </c>
      <c r="N4947" s="6">
        <f>IF(AND(D4947&lt;=TOTAL_BEDS,J4947&lt;=TEMP_WORKER_MAX*TEMP_WORKER_HRS),1,0)</f>
        <v>1</v>
      </c>
      <c r="O4947" s="2">
        <f>L4947-M4947-K4947-FIXED_COSTS</f>
        <v>25533.221504841458</v>
      </c>
      <c r="P4947" s="2">
        <f>IF(N4947=1,O4947,"")</f>
        <v>25533.221504841458</v>
      </c>
    </row>
    <row r="4948">
      <c r="A4948" s="6">
        <v>7</v>
      </c>
      <c r="B4948" s="6">
        <v>12</v>
      </c>
      <c r="C4948" s="6">
        <v>15</v>
      </c>
      <c r="D4948" s="6">
        <f>A4948+B4948+C4948</f>
        <v>34</v>
      </c>
      <c r="E4948" s="5">
        <f>IF(A4948=0,0,A4948*LABOR_HRS_WK_TOM*SEASON_WEEKS*(1+DIM_PCT_TOM)^A4948)</f>
        <v>1227.6917730000007</v>
      </c>
      <c r="F4948" s="5">
        <f>IF(B4948=0,0,B4948*LABOR_HRS_WK_CAR*SEASON_WEEKS*(1+DIM_PCT_CAR)^B4948)</f>
        <v>484.15997672866695</v>
      </c>
      <c r="G4948" s="5">
        <f>IF(C4948=0,0,C4948*LABOR_HRS_WK_MES*SEASON_WEEKS*(1+DIM_PCT_MES)^C4948)</f>
        <v>813.25969846861074</v>
      </c>
      <c r="H4948" s="5">
        <f>E4948+F4948+G4948</f>
        <v>2525.1114481972782</v>
      </c>
      <c r="I4948" s="5">
        <f>MIN(H4948,FARMER_HRS)</f>
        <v>720</v>
      </c>
      <c r="J4948" s="5">
        <f>MAX(0,H4948-FARMER_HRS)</f>
        <v>1805.1114481972782</v>
      </c>
      <c r="K4948" s="2">
        <f>I4948*FARMER_RATE+J4948*TEMP_WORKER_RATE</f>
        <v>56338.740420091635</v>
      </c>
      <c r="L4948" s="2">
        <f>A4948*PRICE_TOM+B4948*PRICE_CAR+C4948*PRICE_MES</f>
        <v>127228</v>
      </c>
      <c r="M4948" s="2">
        <f>A4948*FERT_BED_TOM+B4948*FERT_BED_CAR+C4948*FERT_BED_MES</f>
        <v>24640</v>
      </c>
      <c r="N4948" s="6">
        <f>IF(AND(D4948&lt;=TOTAL_BEDS,J4948&lt;=TEMP_WORKER_MAX*TEMP_WORKER_HRS),1,0)</f>
        <v>1</v>
      </c>
      <c r="O4948" s="2">
        <f>L4948-M4948-K4948-FIXED_COSTS</f>
        <v>26249.259579908365</v>
      </c>
      <c r="P4948" s="2">
        <f>IF(N4948=1,O4948,"")</f>
        <v>26249.259579908365</v>
      </c>
    </row>
    <row r="4949">
      <c r="A4949" s="6">
        <v>7</v>
      </c>
      <c r="B4949" s="6">
        <v>12</v>
      </c>
      <c r="C4949" s="6">
        <v>16</v>
      </c>
      <c r="D4949" s="6">
        <f>A4949+B4949+C4949</f>
        <v>35</v>
      </c>
      <c r="E4949" s="5">
        <f>IF(A4949=0,0,A4949*LABOR_HRS_WK_TOM*SEASON_WEEKS*(1+DIM_PCT_TOM)^A4949)</f>
        <v>1227.6917730000007</v>
      </c>
      <c r="F4949" s="5">
        <f>IF(B4949=0,0,B4949*LABOR_HRS_WK_CAR*SEASON_WEEKS*(1+DIM_PCT_CAR)^B4949)</f>
        <v>484.15997672866695</v>
      </c>
      <c r="G4949" s="5">
        <f>IF(C4949=0,0,C4949*LABOR_HRS_WK_MES*SEASON_WEEKS*(1+DIM_PCT_MES)^C4949)</f>
        <v>878.32047434609967</v>
      </c>
      <c r="H4949" s="5">
        <f>E4949+F4949+G4949</f>
        <v>2590.1722240747672</v>
      </c>
      <c r="I4949" s="5">
        <f>MIN(H4949,FARMER_HRS)</f>
        <v>720</v>
      </c>
      <c r="J4949" s="5">
        <f>MAX(0,H4949-FARMER_HRS)</f>
        <v>1870.1722240747672</v>
      </c>
      <c r="K4949" s="2">
        <f>I4949*FARMER_RATE+J4949*TEMP_WORKER_RATE</f>
        <v>57468.267779075817</v>
      </c>
      <c r="L4949" s="2">
        <f>A4949*PRICE_TOM+B4949*PRICE_CAR+C4949*PRICE_MES</f>
        <v>129928</v>
      </c>
      <c r="M4949" s="2">
        <f>A4949*FERT_BED_TOM+B4949*FERT_BED_CAR+C4949*FERT_BED_MES</f>
        <v>25520</v>
      </c>
      <c r="N4949" s="6">
        <f>IF(AND(D4949&lt;=TOTAL_BEDS,J4949&lt;=TEMP_WORKER_MAX*TEMP_WORKER_HRS),1,0)</f>
        <v>1</v>
      </c>
      <c r="O4949" s="2">
        <f>L4949-M4949-K4949-FIXED_COSTS</f>
        <v>26939.732220924183</v>
      </c>
      <c r="P4949" s="2">
        <f>IF(N4949=1,O4949,"")</f>
        <v>26939.732220924183</v>
      </c>
    </row>
    <row r="4950">
      <c r="A4950" s="6">
        <v>7</v>
      </c>
      <c r="B4950" s="6">
        <v>12</v>
      </c>
      <c r="C4950" s="6">
        <v>17</v>
      </c>
      <c r="D4950" s="6">
        <f>A4950+B4950+C4950</f>
        <v>36</v>
      </c>
      <c r="E4950" s="5">
        <f>IF(A4950=0,0,A4950*LABOR_HRS_WK_TOM*SEASON_WEEKS*(1+DIM_PCT_TOM)^A4950)</f>
        <v>1227.6917730000007</v>
      </c>
      <c r="F4950" s="5">
        <f>IF(B4950=0,0,B4950*LABOR_HRS_WK_CAR*SEASON_WEEKS*(1+DIM_PCT_CAR)^B4950)</f>
        <v>484.15997672866695</v>
      </c>
      <c r="G4950" s="5">
        <f>IF(C4950=0,0,C4950*LABOR_HRS_WK_MES*SEASON_WEEKS*(1+DIM_PCT_MES)^C4950)</f>
        <v>944.88069779263992</v>
      </c>
      <c r="H4950" s="5">
        <f>E4950+F4950+G4950</f>
        <v>2656.7324475213072</v>
      </c>
      <c r="I4950" s="5">
        <f>MIN(H4950,FARMER_HRS)</f>
        <v>720</v>
      </c>
      <c r="J4950" s="5">
        <f>MAX(0,H4950-FARMER_HRS)</f>
        <v>1936.7324475213072</v>
      </c>
      <c r="K4950" s="2">
        <f>I4950*FARMER_RATE+J4950*TEMP_WORKER_RATE</f>
        <v>58623.82721391158</v>
      </c>
      <c r="L4950" s="2">
        <f>A4950*PRICE_TOM+B4950*PRICE_CAR+C4950*PRICE_MES</f>
        <v>132628</v>
      </c>
      <c r="M4950" s="2">
        <f>A4950*FERT_BED_TOM+B4950*FERT_BED_CAR+C4950*FERT_BED_MES</f>
        <v>26400</v>
      </c>
      <c r="N4950" s="6">
        <f>IF(AND(D4950&lt;=TOTAL_BEDS,J4950&lt;=TEMP_WORKER_MAX*TEMP_WORKER_HRS),1,0)</f>
        <v>1</v>
      </c>
      <c r="O4950" s="2">
        <f>L4950-M4950-K4950-FIXED_COSTS</f>
        <v>27604.17278608842</v>
      </c>
      <c r="P4950" s="2">
        <f>IF(N4950=1,O4950,"")</f>
        <v>27604.17278608842</v>
      </c>
    </row>
    <row r="4951">
      <c r="A4951" s="6">
        <v>7</v>
      </c>
      <c r="B4951" s="6">
        <v>12</v>
      </c>
      <c r="C4951" s="6">
        <v>18</v>
      </c>
      <c r="D4951" s="6">
        <f>A4951+B4951+C4951</f>
        <v>37</v>
      </c>
      <c r="E4951" s="5">
        <f>IF(A4951=0,0,A4951*LABOR_HRS_WK_TOM*SEASON_WEEKS*(1+DIM_PCT_TOM)^A4951)</f>
        <v>1227.6917730000007</v>
      </c>
      <c r="F4951" s="5">
        <f>IF(B4951=0,0,B4951*LABOR_HRS_WK_CAR*SEASON_WEEKS*(1+DIM_PCT_CAR)^B4951)</f>
        <v>484.15997672866695</v>
      </c>
      <c r="G4951" s="5">
        <f>IF(C4951=0,0,C4951*LABOR_HRS_WK_MES*SEASON_WEEKS*(1+DIM_PCT_MES)^C4951)</f>
        <v>1012.9676892512272</v>
      </c>
      <c r="H4951" s="5">
        <f>E4951+F4951+G4951</f>
        <v>2724.8194389798946</v>
      </c>
      <c r="I4951" s="5">
        <f>MIN(H4951,FARMER_HRS)</f>
        <v>720</v>
      </c>
      <c r="J4951" s="5">
        <f>MAX(0,H4951-FARMER_HRS)</f>
        <v>2004.8194389798946</v>
      </c>
      <c r="K4951" s="2">
        <f>I4951*FARMER_RATE+J4951*TEMP_WORKER_RATE</f>
        <v>59805.893037845388</v>
      </c>
      <c r="L4951" s="2">
        <f>A4951*PRICE_TOM+B4951*PRICE_CAR+C4951*PRICE_MES</f>
        <v>135328</v>
      </c>
      <c r="M4951" s="2">
        <f>A4951*FERT_BED_TOM+B4951*FERT_BED_CAR+C4951*FERT_BED_MES</f>
        <v>27280</v>
      </c>
      <c r="N4951" s="6">
        <f>IF(AND(D4951&lt;=TOTAL_BEDS,J4951&lt;=TEMP_WORKER_MAX*TEMP_WORKER_HRS),1,0)</f>
        <v>1</v>
      </c>
      <c r="O4951" s="2">
        <f>L4951-M4951-K4951-FIXED_COSTS</f>
        <v>28242.106962154612</v>
      </c>
      <c r="P4951" s="2">
        <f>IF(N4951=1,O4951,"")</f>
        <v>28242.106962154612</v>
      </c>
    </row>
    <row r="4952">
      <c r="A4952" s="6">
        <v>7</v>
      </c>
      <c r="B4952" s="6">
        <v>12</v>
      </c>
      <c r="C4952" s="6">
        <v>19</v>
      </c>
      <c r="D4952" s="6">
        <f>A4952+B4952+C4952</f>
        <v>38</v>
      </c>
      <c r="E4952" s="5">
        <f>IF(A4952=0,0,A4952*LABOR_HRS_WK_TOM*SEASON_WEEKS*(1+DIM_PCT_TOM)^A4952)</f>
        <v>1227.6917730000007</v>
      </c>
      <c r="F4952" s="5">
        <f>IF(B4952=0,0,B4952*LABOR_HRS_WK_CAR*SEASON_WEEKS*(1+DIM_PCT_CAR)^B4952)</f>
        <v>484.15997672866695</v>
      </c>
      <c r="G4952" s="5">
        <f>IF(C4952=0,0,C4952*LABOR_HRS_WK_MES*SEASON_WEEKS*(1+DIM_PCT_MES)^C4952)</f>
        <v>1082.6092178872491</v>
      </c>
      <c r="H4952" s="5">
        <f>E4952+F4952+G4952</f>
        <v>2794.4609676159166</v>
      </c>
      <c r="I4952" s="5">
        <f>MIN(H4952,FARMER_HRS)</f>
        <v>720</v>
      </c>
      <c r="J4952" s="5">
        <f>MAX(0,H4952-FARMER_HRS)</f>
        <v>2074.4609676159166</v>
      </c>
      <c r="K4952" s="2">
        <f>I4952*FARMER_RATE+J4952*TEMP_WORKER_RATE</f>
        <v>61014.947354442993</v>
      </c>
      <c r="L4952" s="2">
        <f>A4952*PRICE_TOM+B4952*PRICE_CAR+C4952*PRICE_MES</f>
        <v>138028</v>
      </c>
      <c r="M4952" s="2">
        <f>A4952*FERT_BED_TOM+B4952*FERT_BED_CAR+C4952*FERT_BED_MES</f>
        <v>28160</v>
      </c>
      <c r="N4952" s="6">
        <f>IF(AND(D4952&lt;=TOTAL_BEDS,J4952&lt;=TEMP_WORKER_MAX*TEMP_WORKER_HRS),1,0)</f>
        <v>1</v>
      </c>
      <c r="O4952" s="2">
        <f>L4952-M4952-K4952-FIXED_COSTS</f>
        <v>28853.052645557007</v>
      </c>
      <c r="P4952" s="2">
        <f>IF(N4952=1,O4952,"")</f>
        <v>28853.052645557007</v>
      </c>
    </row>
    <row r="4953">
      <c r="A4953" s="6">
        <v>7</v>
      </c>
      <c r="B4953" s="6">
        <v>12</v>
      </c>
      <c r="C4953" s="6">
        <v>20</v>
      </c>
      <c r="D4953" s="6">
        <f>A4953+B4953+C4953</f>
        <v>39</v>
      </c>
      <c r="E4953" s="5">
        <f>IF(A4953=0,0,A4953*LABOR_HRS_WK_TOM*SEASON_WEEKS*(1+DIM_PCT_TOM)^A4953)</f>
        <v>1227.6917730000007</v>
      </c>
      <c r="F4953" s="5">
        <f>IF(B4953=0,0,B4953*LABOR_HRS_WK_CAR*SEASON_WEEKS*(1+DIM_PCT_CAR)^B4953)</f>
        <v>484.15997672866695</v>
      </c>
      <c r="G4953" s="5">
        <f>IF(C4953=0,0,C4953*LABOR_HRS_WK_MES*SEASON_WEEKS*(1+DIM_PCT_MES)^C4953)</f>
        <v>1153.8335085377259</v>
      </c>
      <c r="H4953" s="5">
        <f>E4953+F4953+G4953</f>
        <v>2865.6852582663932</v>
      </c>
      <c r="I4953" s="5">
        <f>MIN(H4953,FARMER_HRS)</f>
        <v>720</v>
      </c>
      <c r="J4953" s="5">
        <f>MAX(0,H4953-FARMER_HRS)</f>
        <v>2145.6852582663932</v>
      </c>
      <c r="K4953" s="2">
        <f>I4953*FARMER_RATE+J4953*TEMP_WORKER_RATE</f>
        <v>62251.480178235994</v>
      </c>
      <c r="L4953" s="2">
        <f>A4953*PRICE_TOM+B4953*PRICE_CAR+C4953*PRICE_MES</f>
        <v>140728</v>
      </c>
      <c r="M4953" s="2">
        <f>A4953*FERT_BED_TOM+B4953*FERT_BED_CAR+C4953*FERT_BED_MES</f>
        <v>29040</v>
      </c>
      <c r="N4953" s="6">
        <f>IF(AND(D4953&lt;=TOTAL_BEDS,J4953&lt;=TEMP_WORKER_MAX*TEMP_WORKER_HRS),1,0)</f>
        <v>1</v>
      </c>
      <c r="O4953" s="2">
        <f>L4953-M4953-K4953-FIXED_COSTS</f>
        <v>29436.519821764006</v>
      </c>
      <c r="P4953" s="2">
        <f>IF(N4953=1,O4953,"")</f>
        <v>29436.519821764006</v>
      </c>
    </row>
    <row r="4954">
      <c r="A4954" s="6">
        <v>7</v>
      </c>
      <c r="B4954" s="6">
        <v>12</v>
      </c>
      <c r="C4954" s="6">
        <v>21</v>
      </c>
      <c r="D4954" s="6">
        <f>A4954+B4954+C4954</f>
        <v>40</v>
      </c>
      <c r="E4954" s="5">
        <f>IF(A4954=0,0,A4954*LABOR_HRS_WK_TOM*SEASON_WEEKS*(1+DIM_PCT_TOM)^A4954)</f>
        <v>1227.6917730000007</v>
      </c>
      <c r="F4954" s="5">
        <f>IF(B4954=0,0,B4954*LABOR_HRS_WK_CAR*SEASON_WEEKS*(1+DIM_PCT_CAR)^B4954)</f>
        <v>484.15997672866695</v>
      </c>
      <c r="G4954" s="5">
        <f>IF(C4954=0,0,C4954*LABOR_HRS_WK_MES*SEASON_WEEKS*(1+DIM_PCT_MES)^C4954)</f>
        <v>1226.6692487641699</v>
      </c>
      <c r="H4954" s="5">
        <f>E4954+F4954+G4954</f>
        <v>2938.5209984928374</v>
      </c>
      <c r="I4954" s="5">
        <f>MIN(H4954,FARMER_HRS)</f>
        <v>720</v>
      </c>
      <c r="J4954" s="5">
        <f>MAX(0,H4954-FARMER_HRS)</f>
        <v>2218.5209984928374</v>
      </c>
      <c r="K4954" s="2">
        <f>I4954*FARMER_RATE+J4954*TEMP_WORKER_RATE</f>
        <v>63515.989557167319</v>
      </c>
      <c r="L4954" s="2">
        <f>A4954*PRICE_TOM+B4954*PRICE_CAR+C4954*PRICE_MES</f>
        <v>143428</v>
      </c>
      <c r="M4954" s="2">
        <f>A4954*FERT_BED_TOM+B4954*FERT_BED_CAR+C4954*FERT_BED_MES</f>
        <v>29920</v>
      </c>
      <c r="N4954" s="6">
        <f>IF(AND(D4954&lt;=TOTAL_BEDS,J4954&lt;=TEMP_WORKER_MAX*TEMP_WORKER_HRS),1,0)</f>
        <v>1</v>
      </c>
      <c r="O4954" s="2">
        <f>L4954-M4954-K4954-FIXED_COSTS</f>
        <v>29992.010442832681</v>
      </c>
      <c r="P4954" s="2">
        <f>IF(N4954=1,O4954,"")</f>
        <v>29992.010442832681</v>
      </c>
    </row>
    <row r="4955">
      <c r="A4955" s="6">
        <v>7</v>
      </c>
      <c r="B4955" s="6">
        <v>12</v>
      </c>
      <c r="C4955" s="6">
        <v>22</v>
      </c>
      <c r="D4955" s="6">
        <f>A4955+B4955+C4955</f>
        <v>41</v>
      </c>
      <c r="E4955" s="5">
        <f>IF(A4955=0,0,A4955*LABOR_HRS_WK_TOM*SEASON_WEEKS*(1+DIM_PCT_TOM)^A4955)</f>
        <v>1227.6917730000007</v>
      </c>
      <c r="F4955" s="5">
        <f>IF(B4955=0,0,B4955*LABOR_HRS_WK_CAR*SEASON_WEEKS*(1+DIM_PCT_CAR)^B4955)</f>
        <v>484.15997672866695</v>
      </c>
      <c r="G4955" s="5">
        <f>IF(C4955=0,0,C4955*LABOR_HRS_WK_MES*SEASON_WEEKS*(1+DIM_PCT_MES)^C4955)</f>
        <v>1301.1455960105659</v>
      </c>
      <c r="H4955" s="5">
        <f>E4955+F4955+G4955</f>
        <v>3012.9973457392334</v>
      </c>
      <c r="I4955" s="5">
        <f>MIN(H4955,FARMER_HRS)</f>
        <v>720</v>
      </c>
      <c r="J4955" s="5">
        <f>MAX(0,H4955-FARMER_HRS)</f>
        <v>2292.9973457392334</v>
      </c>
      <c r="K4955" s="2">
        <f>I4955*FARMER_RATE+J4955*TEMP_WORKER_RATE</f>
        <v>64808.981696861687</v>
      </c>
      <c r="L4955" s="2">
        <f>A4955*PRICE_TOM+B4955*PRICE_CAR+C4955*PRICE_MES</f>
        <v>146128</v>
      </c>
      <c r="M4955" s="2">
        <f>A4955*FERT_BED_TOM+B4955*FERT_BED_CAR+C4955*FERT_BED_MES</f>
        <v>30800</v>
      </c>
      <c r="N4955" s="6">
        <f>IF(AND(D4955&lt;=TOTAL_BEDS,J4955&lt;=TEMP_WORKER_MAX*TEMP_WORKER_HRS),1,0)</f>
        <v>1</v>
      </c>
      <c r="O4955" s="2">
        <f>L4955-M4955-K4955-FIXED_COSTS</f>
        <v>30519.018303138313</v>
      </c>
      <c r="P4955" s="2">
        <f>IF(N4955=1,O4955,"")</f>
        <v>30519.018303138313</v>
      </c>
    </row>
    <row r="4956">
      <c r="A4956" s="6">
        <v>7</v>
      </c>
      <c r="B4956" s="6">
        <v>12</v>
      </c>
      <c r="C4956" s="6">
        <v>23</v>
      </c>
      <c r="D4956" s="6">
        <f>A4956+B4956+C4956</f>
        <v>42</v>
      </c>
      <c r="E4956" s="5">
        <f>IF(A4956=0,0,A4956*LABOR_HRS_WK_TOM*SEASON_WEEKS*(1+DIM_PCT_TOM)^A4956)</f>
        <v>1227.6917730000007</v>
      </c>
      <c r="F4956" s="5">
        <f>IF(B4956=0,0,B4956*LABOR_HRS_WK_CAR*SEASON_WEEKS*(1+DIM_PCT_CAR)^B4956)</f>
        <v>484.15997672866695</v>
      </c>
      <c r="G4956" s="5">
        <f>IF(C4956=0,0,C4956*LABOR_HRS_WK_MES*SEASON_WEEKS*(1+DIM_PCT_MES)^C4956)</f>
        <v>1377.2921848680023</v>
      </c>
      <c r="H4956" s="5">
        <f>E4956+F4956+G4956</f>
        <v>3089.14393459667</v>
      </c>
      <c r="I4956" s="5">
        <f>MIN(H4956,FARMER_HRS)</f>
        <v>720</v>
      </c>
      <c r="J4956" s="5">
        <f>MAX(0,H4956-FARMER_HRS)</f>
        <v>2369.14393459667</v>
      </c>
      <c r="K4956" s="2">
        <f>I4956*FARMER_RATE+J4956*TEMP_WORKER_RATE</f>
        <v>66130.971086747741</v>
      </c>
      <c r="L4956" s="2">
        <f>A4956*PRICE_TOM+B4956*PRICE_CAR+C4956*PRICE_MES</f>
        <v>148828</v>
      </c>
      <c r="M4956" s="2">
        <f>A4956*FERT_BED_TOM+B4956*FERT_BED_CAR+C4956*FERT_BED_MES</f>
        <v>31680</v>
      </c>
      <c r="N4956" s="6">
        <f>IF(AND(D4956&lt;=TOTAL_BEDS,J4956&lt;=TEMP_WORKER_MAX*TEMP_WORKER_HRS),1,0)</f>
        <v>1</v>
      </c>
      <c r="O4956" s="2">
        <f>L4956-M4956-K4956-FIXED_COSTS</f>
        <v>31017.028913252259</v>
      </c>
      <c r="P4956" s="2">
        <f>IF(N4956=1,O4956,"")</f>
        <v>31017.028913252259</v>
      </c>
    </row>
    <row r="4957">
      <c r="A4957" s="6">
        <v>7</v>
      </c>
      <c r="B4957" s="6">
        <v>12</v>
      </c>
      <c r="C4957" s="6">
        <v>24</v>
      </c>
      <c r="D4957" s="6">
        <f>A4957+B4957+C4957</f>
        <v>43</v>
      </c>
      <c r="E4957" s="5">
        <f>IF(A4957=0,0,A4957*LABOR_HRS_WK_TOM*SEASON_WEEKS*(1+DIM_PCT_TOM)^A4957)</f>
        <v>1227.6917730000007</v>
      </c>
      <c r="F4957" s="5">
        <f>IF(B4957=0,0,B4957*LABOR_HRS_WK_CAR*SEASON_WEEKS*(1+DIM_PCT_CAR)^B4957)</f>
        <v>484.15997672866695</v>
      </c>
      <c r="G4957" s="5">
        <f>IF(C4957=0,0,C4957*LABOR_HRS_WK_MES*SEASON_WEEKS*(1+DIM_PCT_MES)^C4957)</f>
        <v>1455.139134447498</v>
      </c>
      <c r="H4957" s="5">
        <f>E4957+F4957+G4957</f>
        <v>3166.9908841761653</v>
      </c>
      <c r="I4957" s="5">
        <f>MIN(H4957,FARMER_HRS)</f>
        <v>720</v>
      </c>
      <c r="J4957" s="5">
        <f>MAX(0,H4957-FARMER_HRS)</f>
        <v>2446.9908841761653</v>
      </c>
      <c r="K4957" s="2">
        <f>I4957*FARMER_RATE+J4957*TEMP_WORKER_RATE</f>
        <v>67482.480628058431</v>
      </c>
      <c r="L4957" s="2">
        <f>A4957*PRICE_TOM+B4957*PRICE_CAR+C4957*PRICE_MES</f>
        <v>151528</v>
      </c>
      <c r="M4957" s="2">
        <f>A4957*FERT_BED_TOM+B4957*FERT_BED_CAR+C4957*FERT_BED_MES</f>
        <v>32560</v>
      </c>
      <c r="N4957" s="6">
        <f>IF(AND(D4957&lt;=TOTAL_BEDS,J4957&lt;=TEMP_WORKER_MAX*TEMP_WORKER_HRS),1,0)</f>
        <v>1</v>
      </c>
      <c r="O4957" s="2">
        <f>L4957-M4957-K4957-FIXED_COSTS</f>
        <v>31485.519371941569</v>
      </c>
      <c r="P4957" s="2">
        <f>IF(N4957=1,O4957,"")</f>
        <v>31485.519371941569</v>
      </c>
    </row>
    <row r="4958">
      <c r="A4958" s="6">
        <v>7</v>
      </c>
      <c r="B4958" s="6">
        <v>12</v>
      </c>
      <c r="C4958" s="6">
        <v>25</v>
      </c>
      <c r="D4958" s="6">
        <f>A4958+B4958+C4958</f>
        <v>44</v>
      </c>
      <c r="E4958" s="5">
        <f>IF(A4958=0,0,A4958*LABOR_HRS_WK_TOM*SEASON_WEEKS*(1+DIM_PCT_TOM)^A4958)</f>
        <v>1227.6917730000007</v>
      </c>
      <c r="F4958" s="5">
        <f>IF(B4958=0,0,B4958*LABOR_HRS_WK_CAR*SEASON_WEEKS*(1+DIM_PCT_CAR)^B4958)</f>
        <v>484.15997672866695</v>
      </c>
      <c r="G4958" s="5">
        <f>IF(C4958=0,0,C4958*LABOR_HRS_WK_MES*SEASON_WEEKS*(1+DIM_PCT_MES)^C4958)</f>
        <v>1534.7170558625955</v>
      </c>
      <c r="H4958" s="5">
        <f>E4958+F4958+G4958</f>
        <v>3246.5688055912633</v>
      </c>
      <c r="I4958" s="5">
        <f>MIN(H4958,FARMER_HRS)</f>
        <v>720</v>
      </c>
      <c r="J4958" s="5">
        <f>MAX(0,H4958-FARMER_HRS)</f>
        <v>2526.5688055912633</v>
      </c>
      <c r="K4958" s="2">
        <f>I4958*FARMER_RATE+J4958*TEMP_WORKER_RATE</f>
        <v>68864.041763737216</v>
      </c>
      <c r="L4958" s="2">
        <f>A4958*PRICE_TOM+B4958*PRICE_CAR+C4958*PRICE_MES</f>
        <v>154228</v>
      </c>
      <c r="M4958" s="2">
        <f>A4958*FERT_BED_TOM+B4958*FERT_BED_CAR+C4958*FERT_BED_MES</f>
        <v>33440</v>
      </c>
      <c r="N4958" s="6">
        <f>IF(AND(D4958&lt;=TOTAL_BEDS,J4958&lt;=TEMP_WORKER_MAX*TEMP_WORKER_HRS),1,0)</f>
        <v>1</v>
      </c>
      <c r="O4958" s="2">
        <f>L4958-M4958-K4958-FIXED_COSTS</f>
        <v>31923.958236262784</v>
      </c>
      <c r="P4958" s="2">
        <f>IF(N4958=1,O4958,"")</f>
        <v>31923.958236262784</v>
      </c>
    </row>
    <row r="4959">
      <c r="A4959" s="6">
        <v>7</v>
      </c>
      <c r="B4959" s="6">
        <v>12</v>
      </c>
      <c r="C4959" s="6">
        <v>26</v>
      </c>
      <c r="D4959" s="6">
        <f>A4959+B4959+C4959</f>
        <v>45</v>
      </c>
      <c r="E4959" s="5">
        <f>IF(A4959=0,0,A4959*LABOR_HRS_WK_TOM*SEASON_WEEKS*(1+DIM_PCT_TOM)^A4959)</f>
        <v>1227.6917730000007</v>
      </c>
      <c r="F4959" s="5">
        <f>IF(B4959=0,0,B4959*LABOR_HRS_WK_CAR*SEASON_WEEKS*(1+DIM_PCT_CAR)^B4959)</f>
        <v>484.15997672866695</v>
      </c>
      <c r="G4959" s="5">
        <f>IF(C4959=0,0,C4959*LABOR_HRS_WK_MES*SEASON_WEEKS*(1+DIM_PCT_MES)^C4959)</f>
        <v>1616.0570598233128</v>
      </c>
      <c r="H4959" s="5">
        <f>E4959+F4959+G4959</f>
        <v>3327.90880955198</v>
      </c>
      <c r="I4959" s="5">
        <f>MIN(H4959,FARMER_HRS)</f>
        <v>720</v>
      </c>
      <c r="J4959" s="5">
        <f>MAX(0,H4959-FARMER_HRS)</f>
        <v>2607.90880955198</v>
      </c>
      <c r="K4959" s="2">
        <f>I4959*FARMER_RATE+J4959*TEMP_WORKER_RATE</f>
        <v>70276.194610277424</v>
      </c>
      <c r="L4959" s="2">
        <f>A4959*PRICE_TOM+B4959*PRICE_CAR+C4959*PRICE_MES</f>
        <v>156928</v>
      </c>
      <c r="M4959" s="2">
        <f>A4959*FERT_BED_TOM+B4959*FERT_BED_CAR+C4959*FERT_BED_MES</f>
        <v>34320</v>
      </c>
      <c r="N4959" s="6">
        <f>IF(AND(D4959&lt;=TOTAL_BEDS,J4959&lt;=TEMP_WORKER_MAX*TEMP_WORKER_HRS),1,0)</f>
        <v>1</v>
      </c>
      <c r="O4959" s="2">
        <f>L4959-M4959-K4959-FIXED_COSTS</f>
        <v>32331.805389722576</v>
      </c>
      <c r="P4959" s="2">
        <f>IF(N4959=1,O4959,"")</f>
        <v>32331.805389722576</v>
      </c>
    </row>
    <row r="4960">
      <c r="A4960" s="6">
        <v>7</v>
      </c>
      <c r="B4960" s="6">
        <v>12</v>
      </c>
      <c r="C4960" s="6">
        <v>27</v>
      </c>
      <c r="D4960" s="6">
        <f>A4960+B4960+C4960</f>
        <v>46</v>
      </c>
      <c r="E4960" s="5">
        <f>IF(A4960=0,0,A4960*LABOR_HRS_WK_TOM*SEASON_WEEKS*(1+DIM_PCT_TOM)^A4960)</f>
        <v>1227.6917730000007</v>
      </c>
      <c r="F4960" s="5">
        <f>IF(B4960=0,0,B4960*LABOR_HRS_WK_CAR*SEASON_WEEKS*(1+DIM_PCT_CAR)^B4960)</f>
        <v>484.15997672866695</v>
      </c>
      <c r="G4960" s="5">
        <f>IF(C4960=0,0,C4960*LABOR_HRS_WK_MES*SEASON_WEEKS*(1+DIM_PCT_MES)^C4960)</f>
        <v>1699.19076434307</v>
      </c>
      <c r="H4960" s="5">
        <f>E4960+F4960+G4960</f>
        <v>3411.0425140717375</v>
      </c>
      <c r="I4960" s="5">
        <f>MIN(H4960,FARMER_HRS)</f>
        <v>720</v>
      </c>
      <c r="J4960" s="5">
        <f>MAX(0,H4960-FARMER_HRS)</f>
        <v>2691.0425140717375</v>
      </c>
      <c r="K4960" s="2">
        <f>I4960*FARMER_RATE+J4960*TEMP_WORKER_RATE</f>
        <v>71719.488091523221</v>
      </c>
      <c r="L4960" s="2">
        <f>A4960*PRICE_TOM+B4960*PRICE_CAR+C4960*PRICE_MES</f>
        <v>159628</v>
      </c>
      <c r="M4960" s="2">
        <f>A4960*FERT_BED_TOM+B4960*FERT_BED_CAR+C4960*FERT_BED_MES</f>
        <v>35200</v>
      </c>
      <c r="N4960" s="6">
        <f>IF(AND(D4960&lt;=TOTAL_BEDS,J4960&lt;=TEMP_WORKER_MAX*TEMP_WORKER_HRS),1,0)</f>
        <v>1</v>
      </c>
      <c r="O4960" s="2">
        <f>L4960-M4960-K4960-FIXED_COSTS</f>
        <v>32708.511908476779</v>
      </c>
      <c r="P4960" s="2">
        <f>IF(N4960=1,O4960,"")</f>
        <v>32708.511908476779</v>
      </c>
    </row>
    <row r="4961">
      <c r="A4961" s="6">
        <v>7</v>
      </c>
      <c r="B4961" s="6">
        <v>12</v>
      </c>
      <c r="C4961" s="6">
        <v>28</v>
      </c>
      <c r="D4961" s="6">
        <f>A4961+B4961+C4961</f>
        <v>47</v>
      </c>
      <c r="E4961" s="5">
        <f>IF(A4961=0,0,A4961*LABOR_HRS_WK_TOM*SEASON_WEEKS*(1+DIM_PCT_TOM)^A4961)</f>
        <v>1227.6917730000007</v>
      </c>
      <c r="F4961" s="5">
        <f>IF(B4961=0,0,B4961*LABOR_HRS_WK_CAR*SEASON_WEEKS*(1+DIM_PCT_CAR)^B4961)</f>
        <v>484.15997672866695</v>
      </c>
      <c r="G4961" s="5">
        <f>IF(C4961=0,0,C4961*LABOR_HRS_WK_MES*SEASON_WEEKS*(1+DIM_PCT_MES)^C4961)</f>
        <v>1784.1503025602233</v>
      </c>
      <c r="H4961" s="5">
        <f>E4961+F4961+G4961</f>
        <v>3496.0020522888908</v>
      </c>
      <c r="I4961" s="5">
        <f>MIN(H4961,FARMER_HRS)</f>
        <v>720</v>
      </c>
      <c r="J4961" s="5">
        <f>MAX(0,H4961-FARMER_HRS)</f>
        <v>2776.0020522888908</v>
      </c>
      <c r="K4961" s="2">
        <f>I4961*FARMER_RATE+J4961*TEMP_WORKER_RATE</f>
        <v>73194.4800744599</v>
      </c>
      <c r="L4961" s="2">
        <f>A4961*PRICE_TOM+B4961*PRICE_CAR+C4961*PRICE_MES</f>
        <v>162328</v>
      </c>
      <c r="M4961" s="2">
        <f>A4961*FERT_BED_TOM+B4961*FERT_BED_CAR+C4961*FERT_BED_MES</f>
        <v>36080</v>
      </c>
      <c r="N4961" s="6">
        <f>IF(AND(D4961&lt;=TOTAL_BEDS,J4961&lt;=TEMP_WORKER_MAX*TEMP_WORKER_HRS),1,0)</f>
        <v>1</v>
      </c>
      <c r="O4961" s="2">
        <f>L4961-M4961-K4961-FIXED_COSTS</f>
        <v>33053.519925540095</v>
      </c>
      <c r="P4961" s="2">
        <f>IF(N4961=1,O4961,"")</f>
        <v>33053.519925540095</v>
      </c>
    </row>
    <row r="4962">
      <c r="A4962" s="6">
        <v>7</v>
      </c>
      <c r="B4962" s="6">
        <v>12</v>
      </c>
      <c r="C4962" s="6">
        <v>29</v>
      </c>
      <c r="D4962" s="6">
        <f>A4962+B4962+C4962</f>
        <v>48</v>
      </c>
      <c r="E4962" s="5">
        <f>IF(A4962=0,0,A4962*LABOR_HRS_WK_TOM*SEASON_WEEKS*(1+DIM_PCT_TOM)^A4962)</f>
        <v>1227.6917730000007</v>
      </c>
      <c r="F4962" s="5">
        <f>IF(B4962=0,0,B4962*LABOR_HRS_WK_CAR*SEASON_WEEKS*(1+DIM_PCT_CAR)^B4962)</f>
        <v>484.15997672866695</v>
      </c>
      <c r="G4962" s="5">
        <f>IF(C4962=0,0,C4962*LABOR_HRS_WK_MES*SEASON_WEEKS*(1+DIM_PCT_MES)^C4962)</f>
        <v>1870.9683306758766</v>
      </c>
      <c r="H4962" s="5">
        <f>E4962+F4962+G4962</f>
        <v>3582.8200804045441</v>
      </c>
      <c r="I4962" s="5">
        <f>MIN(H4962,FARMER_HRS)</f>
        <v>720</v>
      </c>
      <c r="J4962" s="5">
        <f>MAX(0,H4962-FARMER_HRS)</f>
        <v>2862.8200804045441</v>
      </c>
      <c r="K4962" s="2">
        <f>I4962*FARMER_RATE+J4962*TEMP_WORKER_RATE</f>
        <v>74701.737507023325</v>
      </c>
      <c r="L4962" s="2">
        <f>A4962*PRICE_TOM+B4962*PRICE_CAR+C4962*PRICE_MES</f>
        <v>165028</v>
      </c>
      <c r="M4962" s="2">
        <f>A4962*FERT_BED_TOM+B4962*FERT_BED_CAR+C4962*FERT_BED_MES</f>
        <v>36960</v>
      </c>
      <c r="N4962" s="6">
        <f>IF(AND(D4962&lt;=TOTAL_BEDS,J4962&lt;=TEMP_WORKER_MAX*TEMP_WORKER_HRS),1,0)</f>
        <v>1</v>
      </c>
      <c r="O4962" s="2">
        <f>L4962-M4962-K4962-FIXED_COSTS</f>
        <v>33366.262492976675</v>
      </c>
      <c r="P4962" s="2">
        <f>IF(N4962=1,O4962,"")</f>
        <v>33366.262492976675</v>
      </c>
    </row>
    <row r="4963">
      <c r="A4963" s="6">
        <v>7</v>
      </c>
      <c r="B4963" s="6">
        <v>12</v>
      </c>
      <c r="C4963" s="6">
        <v>30</v>
      </c>
      <c r="D4963" s="6">
        <f>A4963+B4963+C4963</f>
        <v>49</v>
      </c>
      <c r="E4963" s="5">
        <f>IF(A4963=0,0,A4963*LABOR_HRS_WK_TOM*SEASON_WEEKS*(1+DIM_PCT_TOM)^A4963)</f>
        <v>1227.6917730000007</v>
      </c>
      <c r="F4963" s="5">
        <f>IF(B4963=0,0,B4963*LABOR_HRS_WK_CAR*SEASON_WEEKS*(1+DIM_PCT_CAR)^B4963)</f>
        <v>484.15997672866695</v>
      </c>
      <c r="G4963" s="5">
        <f>IF(C4963=0,0,C4963*LABOR_HRS_WK_MES*SEASON_WEEKS*(1+DIM_PCT_MES)^C4963)</f>
        <v>1959.6780360096466</v>
      </c>
      <c r="H4963" s="5">
        <f>E4963+F4963+G4963</f>
        <v>3671.5297857383139</v>
      </c>
      <c r="I4963" s="5">
        <f>MIN(H4963,FARMER_HRS)</f>
        <v>720</v>
      </c>
      <c r="J4963" s="5">
        <f>MAX(0,H4963-FARMER_HRS)</f>
        <v>2951.5297857383139</v>
      </c>
      <c r="K4963" s="2">
        <f>I4963*FARMER_RATE+J4963*TEMP_WORKER_RATE</f>
        <v>76241.836557956834</v>
      </c>
      <c r="L4963" s="2">
        <f>A4963*PRICE_TOM+B4963*PRICE_CAR+C4963*PRICE_MES</f>
        <v>167728</v>
      </c>
      <c r="M4963" s="2">
        <f>A4963*FERT_BED_TOM+B4963*FERT_BED_CAR+C4963*FERT_BED_MES</f>
        <v>37840</v>
      </c>
      <c r="N4963" s="6">
        <f>IF(AND(D4963&lt;=TOTAL_BEDS,J4963&lt;=TEMP_WORKER_MAX*TEMP_WORKER_HRS),1,0)</f>
        <v>1</v>
      </c>
      <c r="O4963" s="2">
        <f>L4963-M4963-K4963-FIXED_COSTS</f>
        <v>33646.163442043166</v>
      </c>
      <c r="P4963" s="2">
        <f>IF(N4963=1,O4963,"")</f>
        <v>33646.163442043166</v>
      </c>
    </row>
    <row r="4964">
      <c r="A4964" s="6">
        <v>7</v>
      </c>
      <c r="B4964" s="6">
        <v>13</v>
      </c>
      <c r="C4964" s="6">
        <v>0</v>
      </c>
      <c r="D4964" s="6">
        <f>A4964+B4964+C4964</f>
        <v>20</v>
      </c>
      <c r="E4964" s="5">
        <f>IF(A4964=0,0,A4964*LABOR_HRS_WK_TOM*SEASON_WEEKS*(1+DIM_PCT_TOM)^A4964)</f>
        <v>1227.6917730000007</v>
      </c>
      <c r="F4964" s="5">
        <f>IF(B4964=0,0,B4964*LABOR_HRS_WK_CAR*SEASON_WEEKS*(1+DIM_PCT_CAR)^B4964)</f>
        <v>537.6193074924571</v>
      </c>
      <c r="G4964" s="5">
        <f>IF(C4964=0,0,C4964*LABOR_HRS_WK_MES*SEASON_WEEKS*(1+DIM_PCT_MES)^C4964)</f>
        <v>0</v>
      </c>
      <c r="H4964" s="5">
        <f>E4964+F4964+G4964</f>
        <v>1765.3110804924577</v>
      </c>
      <c r="I4964" s="5">
        <f>MIN(H4964,FARMER_HRS)</f>
        <v>720</v>
      </c>
      <c r="J4964" s="5">
        <f>MAX(0,H4964-FARMER_HRS)</f>
        <v>1045.3110804924577</v>
      </c>
      <c r="K4964" s="2">
        <f>I4964*FARMER_RATE+J4964*TEMP_WORKER_RATE</f>
        <v>43147.761814105164</v>
      </c>
      <c r="L4964" s="2">
        <f>A4964*PRICE_TOM+B4964*PRICE_CAR+C4964*PRICE_MES</f>
        <v>88822</v>
      </c>
      <c r="M4964" s="2">
        <f>A4964*FERT_BED_TOM+B4964*FERT_BED_CAR+C4964*FERT_BED_MES</f>
        <v>11880</v>
      </c>
      <c r="N4964" s="6">
        <f>IF(AND(D4964&lt;=TOTAL_BEDS,J4964&lt;=TEMP_WORKER_MAX*TEMP_WORKER_HRS),1,0)</f>
        <v>1</v>
      </c>
      <c r="O4964" s="2">
        <f>L4964-M4964-K4964-FIXED_COSTS</f>
        <v>13794.238185894836</v>
      </c>
      <c r="P4964" s="2">
        <f>IF(N4964=1,O4964,"")</f>
        <v>13794.238185894836</v>
      </c>
    </row>
    <row r="4965">
      <c r="A4965" s="6">
        <v>7</v>
      </c>
      <c r="B4965" s="6">
        <v>13</v>
      </c>
      <c r="C4965" s="6">
        <v>1</v>
      </c>
      <c r="D4965" s="6">
        <f>A4965+B4965+C4965</f>
        <v>21</v>
      </c>
      <c r="E4965" s="5">
        <f>IF(A4965=0,0,A4965*LABOR_HRS_WK_TOM*SEASON_WEEKS*(1+DIM_PCT_TOM)^A4965)</f>
        <v>1227.6917730000007</v>
      </c>
      <c r="F4965" s="5">
        <f>IF(B4965=0,0,B4965*LABOR_HRS_WK_CAR*SEASON_WEEKS*(1+DIM_PCT_CAR)^B4965)</f>
        <v>537.6193074924571</v>
      </c>
      <c r="G4965" s="5">
        <f>IF(C4965=0,0,C4965*LABOR_HRS_WK_MES*SEASON_WEEKS*(1+DIM_PCT_MES)^C4965)</f>
        <v>45.5625</v>
      </c>
      <c r="H4965" s="5">
        <f>E4965+F4965+G4965</f>
        <v>1810.8735804924577</v>
      </c>
      <c r="I4965" s="5">
        <f>MIN(H4965,FARMER_HRS)</f>
        <v>720</v>
      </c>
      <c r="J4965" s="5">
        <f>MAX(0,H4965-FARMER_HRS)</f>
        <v>1090.8735804924577</v>
      </c>
      <c r="K4965" s="2">
        <f>I4965*FARMER_RATE+J4965*TEMP_WORKER_RATE</f>
        <v>43938.777439105164</v>
      </c>
      <c r="L4965" s="2">
        <f>A4965*PRICE_TOM+B4965*PRICE_CAR+C4965*PRICE_MES</f>
        <v>91522</v>
      </c>
      <c r="M4965" s="2">
        <f>A4965*FERT_BED_TOM+B4965*FERT_BED_CAR+C4965*FERT_BED_MES</f>
        <v>12760</v>
      </c>
      <c r="N4965" s="6">
        <f>IF(AND(D4965&lt;=TOTAL_BEDS,J4965&lt;=TEMP_WORKER_MAX*TEMP_WORKER_HRS),1,0)</f>
        <v>1</v>
      </c>
      <c r="O4965" s="2">
        <f>L4965-M4965-K4965-FIXED_COSTS</f>
        <v>14823.222560894836</v>
      </c>
      <c r="P4965" s="2">
        <f>IF(N4965=1,O4965,"")</f>
        <v>14823.222560894836</v>
      </c>
    </row>
    <row r="4966">
      <c r="A4966" s="6">
        <v>7</v>
      </c>
      <c r="B4966" s="6">
        <v>13</v>
      </c>
      <c r="C4966" s="6">
        <v>2</v>
      </c>
      <c r="D4966" s="6">
        <f>A4966+B4966+C4966</f>
        <v>22</v>
      </c>
      <c r="E4966" s="5">
        <f>IF(A4966=0,0,A4966*LABOR_HRS_WK_TOM*SEASON_WEEKS*(1+DIM_PCT_TOM)^A4966)</f>
        <v>1227.6917730000007</v>
      </c>
      <c r="F4966" s="5">
        <f>IF(B4966=0,0,B4966*LABOR_HRS_WK_CAR*SEASON_WEEKS*(1+DIM_PCT_CAR)^B4966)</f>
        <v>537.6193074924571</v>
      </c>
      <c r="G4966" s="5">
        <f>IF(C4966=0,0,C4966*LABOR_HRS_WK_MES*SEASON_WEEKS*(1+DIM_PCT_MES)^C4966)</f>
        <v>92.2640625</v>
      </c>
      <c r="H4966" s="5">
        <f>E4966+F4966+G4966</f>
        <v>1857.5751429924576</v>
      </c>
      <c r="I4966" s="5">
        <f>MIN(H4966,FARMER_HRS)</f>
        <v>720</v>
      </c>
      <c r="J4966" s="5">
        <f>MAX(0,H4966-FARMER_HRS)</f>
        <v>1137.5751429924576</v>
      </c>
      <c r="K4966" s="2">
        <f>I4966*FARMER_RATE+J4966*TEMP_WORKER_RATE</f>
        <v>44749.568454730164</v>
      </c>
      <c r="L4966" s="2">
        <f>A4966*PRICE_TOM+B4966*PRICE_CAR+C4966*PRICE_MES</f>
        <v>94222</v>
      </c>
      <c r="M4966" s="2">
        <f>A4966*FERT_BED_TOM+B4966*FERT_BED_CAR+C4966*FERT_BED_MES</f>
        <v>13640</v>
      </c>
      <c r="N4966" s="6">
        <f>IF(AND(D4966&lt;=TOTAL_BEDS,J4966&lt;=TEMP_WORKER_MAX*TEMP_WORKER_HRS),1,0)</f>
        <v>1</v>
      </c>
      <c r="O4966" s="2">
        <f>L4966-M4966-K4966-FIXED_COSTS</f>
        <v>15832.431545269836</v>
      </c>
      <c r="P4966" s="2">
        <f>IF(N4966=1,O4966,"")</f>
        <v>15832.431545269836</v>
      </c>
    </row>
    <row r="4967">
      <c r="A4967" s="6">
        <v>7</v>
      </c>
      <c r="B4967" s="6">
        <v>13</v>
      </c>
      <c r="C4967" s="6">
        <v>3</v>
      </c>
      <c r="D4967" s="6">
        <f>A4967+B4967+C4967</f>
        <v>23</v>
      </c>
      <c r="E4967" s="5">
        <f>IF(A4967=0,0,A4967*LABOR_HRS_WK_TOM*SEASON_WEEKS*(1+DIM_PCT_TOM)^A4967)</f>
        <v>1227.6917730000007</v>
      </c>
      <c r="F4967" s="5">
        <f>IF(B4967=0,0,B4967*LABOR_HRS_WK_CAR*SEASON_WEEKS*(1+DIM_PCT_CAR)^B4967)</f>
        <v>537.6193074924571</v>
      </c>
      <c r="G4967" s="5">
        <f>IF(C4967=0,0,C4967*LABOR_HRS_WK_MES*SEASON_WEEKS*(1+DIM_PCT_MES)^C4967)</f>
        <v>140.12604492187498</v>
      </c>
      <c r="H4967" s="5">
        <f>E4967+F4967+G4967</f>
        <v>1905.4371254143327</v>
      </c>
      <c r="I4967" s="5">
        <f>MIN(H4967,FARMER_HRS)</f>
        <v>720</v>
      </c>
      <c r="J4967" s="5">
        <f>MAX(0,H4967-FARMER_HRS)</f>
        <v>1185.4371254143327</v>
      </c>
      <c r="K4967" s="2">
        <f>I4967*FARMER_RATE+J4967*TEMP_WORKER_RATE</f>
        <v>45580.505649554383</v>
      </c>
      <c r="L4967" s="2">
        <f>A4967*PRICE_TOM+B4967*PRICE_CAR+C4967*PRICE_MES</f>
        <v>96922</v>
      </c>
      <c r="M4967" s="2">
        <f>A4967*FERT_BED_TOM+B4967*FERT_BED_CAR+C4967*FERT_BED_MES</f>
        <v>14520</v>
      </c>
      <c r="N4967" s="6">
        <f>IF(AND(D4967&lt;=TOTAL_BEDS,J4967&lt;=TEMP_WORKER_MAX*TEMP_WORKER_HRS),1,0)</f>
        <v>1</v>
      </c>
      <c r="O4967" s="2">
        <f>L4967-M4967-K4967-FIXED_COSTS</f>
        <v>16821.494350445617</v>
      </c>
      <c r="P4967" s="2">
        <f>IF(N4967=1,O4967,"")</f>
        <v>16821.494350445617</v>
      </c>
    </row>
    <row r="4968">
      <c r="A4968" s="6">
        <v>7</v>
      </c>
      <c r="B4968" s="6">
        <v>13</v>
      </c>
      <c r="C4968" s="6">
        <v>4</v>
      </c>
      <c r="D4968" s="6">
        <f>A4968+B4968+C4968</f>
        <v>24</v>
      </c>
      <c r="E4968" s="5">
        <f>IF(A4968=0,0,A4968*LABOR_HRS_WK_TOM*SEASON_WEEKS*(1+DIM_PCT_TOM)^A4968)</f>
        <v>1227.6917730000007</v>
      </c>
      <c r="F4968" s="5">
        <f>IF(B4968=0,0,B4968*LABOR_HRS_WK_CAR*SEASON_WEEKS*(1+DIM_PCT_CAR)^B4968)</f>
        <v>537.6193074924571</v>
      </c>
      <c r="G4968" s="5">
        <f>IF(C4968=0,0,C4968*LABOR_HRS_WK_MES*SEASON_WEEKS*(1+DIM_PCT_MES)^C4968)</f>
        <v>189.17016064453119</v>
      </c>
      <c r="H4968" s="5">
        <f>E4968+F4968+G4968</f>
        <v>1954.481241136989</v>
      </c>
      <c r="I4968" s="5">
        <f>MIN(H4968,FARMER_HRS)</f>
        <v>720</v>
      </c>
      <c r="J4968" s="5">
        <f>MAX(0,H4968-FARMER_HRS)</f>
        <v>1234.481241136989</v>
      </c>
      <c r="K4968" s="2">
        <f>I4968*FARMER_RATE+J4968*TEMP_WORKER_RATE</f>
        <v>46431.96599196161</v>
      </c>
      <c r="L4968" s="2">
        <f>A4968*PRICE_TOM+B4968*PRICE_CAR+C4968*PRICE_MES</f>
        <v>99622</v>
      </c>
      <c r="M4968" s="2">
        <f>A4968*FERT_BED_TOM+B4968*FERT_BED_CAR+C4968*FERT_BED_MES</f>
        <v>15400</v>
      </c>
      <c r="N4968" s="6">
        <f>IF(AND(D4968&lt;=TOTAL_BEDS,J4968&lt;=TEMP_WORKER_MAX*TEMP_WORKER_HRS),1,0)</f>
        <v>1</v>
      </c>
      <c r="O4968" s="2">
        <f>L4968-M4968-K4968-FIXED_COSTS</f>
        <v>17790.03400803839</v>
      </c>
      <c r="P4968" s="2">
        <f>IF(N4968=1,O4968,"")</f>
        <v>17790.03400803839</v>
      </c>
    </row>
    <row r="4969">
      <c r="A4969" s="6">
        <v>7</v>
      </c>
      <c r="B4969" s="6">
        <v>13</v>
      </c>
      <c r="C4969" s="6">
        <v>5</v>
      </c>
      <c r="D4969" s="6">
        <f>A4969+B4969+C4969</f>
        <v>25</v>
      </c>
      <c r="E4969" s="5">
        <f>IF(A4969=0,0,A4969*LABOR_HRS_WK_TOM*SEASON_WEEKS*(1+DIM_PCT_TOM)^A4969)</f>
        <v>1227.6917730000007</v>
      </c>
      <c r="F4969" s="5">
        <f>IF(B4969=0,0,B4969*LABOR_HRS_WK_CAR*SEASON_WEEKS*(1+DIM_PCT_CAR)^B4969)</f>
        <v>537.6193074924571</v>
      </c>
      <c r="G4969" s="5">
        <f>IF(C4969=0,0,C4969*LABOR_HRS_WK_MES*SEASON_WEEKS*(1+DIM_PCT_MES)^C4969)</f>
        <v>239.41848456573481</v>
      </c>
      <c r="H4969" s="5">
        <f>E4969+F4969+G4969</f>
        <v>2004.7295650581925</v>
      </c>
      <c r="I4969" s="5">
        <f>MIN(H4969,FARMER_HRS)</f>
        <v>720</v>
      </c>
      <c r="J4969" s="5">
        <f>MAX(0,H4969-FARMER_HRS)</f>
        <v>1284.7295650581925</v>
      </c>
      <c r="K4969" s="2">
        <f>I4969*FARMER_RATE+J4969*TEMP_WORKER_RATE</f>
        <v>47304.332726704728</v>
      </c>
      <c r="L4969" s="2">
        <f>A4969*PRICE_TOM+B4969*PRICE_CAR+C4969*PRICE_MES</f>
        <v>102322</v>
      </c>
      <c r="M4969" s="2">
        <f>A4969*FERT_BED_TOM+B4969*FERT_BED_CAR+C4969*FERT_BED_MES</f>
        <v>16280</v>
      </c>
      <c r="N4969" s="6">
        <f>IF(AND(D4969&lt;=TOTAL_BEDS,J4969&lt;=TEMP_WORKER_MAX*TEMP_WORKER_HRS),1,0)</f>
        <v>1</v>
      </c>
      <c r="O4969" s="2">
        <f>L4969-M4969-K4969-FIXED_COSTS</f>
        <v>18737.667273295272</v>
      </c>
      <c r="P4969" s="2">
        <f>IF(N4969=1,O4969,"")</f>
        <v>18737.667273295272</v>
      </c>
    </row>
    <row r="4970">
      <c r="A4970" s="6">
        <v>7</v>
      </c>
      <c r="B4970" s="6">
        <v>13</v>
      </c>
      <c r="C4970" s="6">
        <v>6</v>
      </c>
      <c r="D4970" s="6">
        <f>A4970+B4970+C4970</f>
        <v>26</v>
      </c>
      <c r="E4970" s="5">
        <f>IF(A4970=0,0,A4970*LABOR_HRS_WK_TOM*SEASON_WEEKS*(1+DIM_PCT_TOM)^A4970)</f>
        <v>1227.6917730000007</v>
      </c>
      <c r="F4970" s="5">
        <f>IF(B4970=0,0,B4970*LABOR_HRS_WK_CAR*SEASON_WEEKS*(1+DIM_PCT_CAR)^B4970)</f>
        <v>537.6193074924571</v>
      </c>
      <c r="G4970" s="5">
        <f>IF(C4970=0,0,C4970*LABOR_HRS_WK_MES*SEASON_WEEKS*(1+DIM_PCT_MES)^C4970)</f>
        <v>290.89345874736773</v>
      </c>
      <c r="H4970" s="5">
        <f>E4970+F4970+G4970</f>
        <v>2056.2045392398254</v>
      </c>
      <c r="I4970" s="5">
        <f>MIN(H4970,FARMER_HRS)</f>
        <v>720</v>
      </c>
      <c r="J4970" s="5">
        <f>MAX(0,H4970-FARMER_HRS)</f>
        <v>1336.2045392398254</v>
      </c>
      <c r="K4970" s="2">
        <f>I4970*FARMER_RATE+J4970*TEMP_WORKER_RATE</f>
        <v>48197.995472913637</v>
      </c>
      <c r="L4970" s="2">
        <f>A4970*PRICE_TOM+B4970*PRICE_CAR+C4970*PRICE_MES</f>
        <v>105022</v>
      </c>
      <c r="M4970" s="2">
        <f>A4970*FERT_BED_TOM+B4970*FERT_BED_CAR+C4970*FERT_BED_MES</f>
        <v>17160</v>
      </c>
      <c r="N4970" s="6">
        <f>IF(AND(D4970&lt;=TOTAL_BEDS,J4970&lt;=TEMP_WORKER_MAX*TEMP_WORKER_HRS),1,0)</f>
        <v>1</v>
      </c>
      <c r="O4970" s="2">
        <f>L4970-M4970-K4970-FIXED_COSTS</f>
        <v>19664.004527086363</v>
      </c>
      <c r="P4970" s="2">
        <f>IF(N4970=1,O4970,"")</f>
        <v>19664.004527086363</v>
      </c>
    </row>
    <row r="4971">
      <c r="A4971" s="6">
        <v>7</v>
      </c>
      <c r="B4971" s="6">
        <v>13</v>
      </c>
      <c r="C4971" s="6">
        <v>7</v>
      </c>
      <c r="D4971" s="6">
        <f>A4971+B4971+C4971</f>
        <v>27</v>
      </c>
      <c r="E4971" s="5">
        <f>IF(A4971=0,0,A4971*LABOR_HRS_WK_TOM*SEASON_WEEKS*(1+DIM_PCT_TOM)^A4971)</f>
        <v>1227.6917730000007</v>
      </c>
      <c r="F4971" s="5">
        <f>IF(B4971=0,0,B4971*LABOR_HRS_WK_CAR*SEASON_WEEKS*(1+DIM_PCT_CAR)^B4971)</f>
        <v>537.6193074924571</v>
      </c>
      <c r="G4971" s="5">
        <f>IF(C4971=0,0,C4971*LABOR_HRS_WK_MES*SEASON_WEEKS*(1+DIM_PCT_MES)^C4971)</f>
        <v>343.61789814532818</v>
      </c>
      <c r="H4971" s="5">
        <f>E4971+F4971+G4971</f>
        <v>2108.9289786377858</v>
      </c>
      <c r="I4971" s="5">
        <f>MIN(H4971,FARMER_HRS)</f>
        <v>720</v>
      </c>
      <c r="J4971" s="5">
        <f>MAX(0,H4971-FARMER_HRS)</f>
        <v>1388.9289786377858</v>
      </c>
      <c r="K4971" s="2">
        <f>I4971*FARMER_RATE+J4971*TEMP_WORKER_RATE</f>
        <v>49113.350323572668</v>
      </c>
      <c r="L4971" s="2">
        <f>A4971*PRICE_TOM+B4971*PRICE_CAR+C4971*PRICE_MES</f>
        <v>107722</v>
      </c>
      <c r="M4971" s="2">
        <f>A4971*FERT_BED_TOM+B4971*FERT_BED_CAR+C4971*FERT_BED_MES</f>
        <v>18040</v>
      </c>
      <c r="N4971" s="6">
        <f>IF(AND(D4971&lt;=TOTAL_BEDS,J4971&lt;=TEMP_WORKER_MAX*TEMP_WORKER_HRS),1,0)</f>
        <v>1</v>
      </c>
      <c r="O4971" s="2">
        <f>L4971-M4971-K4971-FIXED_COSTS</f>
        <v>20568.649676427332</v>
      </c>
      <c r="P4971" s="2">
        <f>IF(N4971=1,O4971,"")</f>
        <v>20568.649676427332</v>
      </c>
    </row>
    <row r="4972">
      <c r="A4972" s="6">
        <v>7</v>
      </c>
      <c r="B4972" s="6">
        <v>13</v>
      </c>
      <c r="C4972" s="6">
        <v>8</v>
      </c>
      <c r="D4972" s="6">
        <f>A4972+B4972+C4972</f>
        <v>28</v>
      </c>
      <c r="E4972" s="5">
        <f>IF(A4972=0,0,A4972*LABOR_HRS_WK_TOM*SEASON_WEEKS*(1+DIM_PCT_TOM)^A4972)</f>
        <v>1227.6917730000007</v>
      </c>
      <c r="F4972" s="5">
        <f>IF(B4972=0,0,B4972*LABOR_HRS_WK_CAR*SEASON_WEEKS*(1+DIM_PCT_CAR)^B4972)</f>
        <v>537.6193074924571</v>
      </c>
      <c r="G4972" s="5">
        <f>IF(C4972=0,0,C4972*LABOR_HRS_WK_MES*SEASON_WEEKS*(1+DIM_PCT_MES)^C4972)</f>
        <v>397.61499642530833</v>
      </c>
      <c r="H4972" s="5">
        <f>E4972+F4972+G4972</f>
        <v>2162.9260769177658</v>
      </c>
      <c r="I4972" s="5">
        <f>MIN(H4972,FARMER_HRS)</f>
        <v>720</v>
      </c>
      <c r="J4972" s="5">
        <f>MAX(0,H4972-FARMER_HRS)</f>
        <v>1442.9260769177658</v>
      </c>
      <c r="K4972" s="2">
        <f>I4972*FARMER_RATE+J4972*TEMP_WORKER_RATE</f>
        <v>50050.799946488987</v>
      </c>
      <c r="L4972" s="2">
        <f>A4972*PRICE_TOM+B4972*PRICE_CAR+C4972*PRICE_MES</f>
        <v>110422</v>
      </c>
      <c r="M4972" s="2">
        <f>A4972*FERT_BED_TOM+B4972*FERT_BED_CAR+C4972*FERT_BED_MES</f>
        <v>18920</v>
      </c>
      <c r="N4972" s="6">
        <f>IF(AND(D4972&lt;=TOTAL_BEDS,J4972&lt;=TEMP_WORKER_MAX*TEMP_WORKER_HRS),1,0)</f>
        <v>1</v>
      </c>
      <c r="O4972" s="2">
        <f>L4972-M4972-K4972-FIXED_COSTS</f>
        <v>21451.200053511013</v>
      </c>
      <c r="P4972" s="2">
        <f>IF(N4972=1,O4972,"")</f>
        <v>21451.200053511013</v>
      </c>
    </row>
    <row r="4973">
      <c r="A4973" s="6">
        <v>7</v>
      </c>
      <c r="B4973" s="6">
        <v>13</v>
      </c>
      <c r="C4973" s="6">
        <v>9</v>
      </c>
      <c r="D4973" s="6">
        <f>A4973+B4973+C4973</f>
        <v>29</v>
      </c>
      <c r="E4973" s="5">
        <f>IF(A4973=0,0,A4973*LABOR_HRS_WK_TOM*SEASON_WEEKS*(1+DIM_PCT_TOM)^A4973)</f>
        <v>1227.6917730000007</v>
      </c>
      <c r="F4973" s="5">
        <f>IF(B4973=0,0,B4973*LABOR_HRS_WK_CAR*SEASON_WEEKS*(1+DIM_PCT_CAR)^B4973)</f>
        <v>537.6193074924571</v>
      </c>
      <c r="G4973" s="5">
        <f>IF(C4973=0,0,C4973*LABOR_HRS_WK_MES*SEASON_WEEKS*(1+DIM_PCT_MES)^C4973)</f>
        <v>452.90833186570273</v>
      </c>
      <c r="H4973" s="5">
        <f>E4973+F4973+G4973</f>
        <v>2218.2194123581603</v>
      </c>
      <c r="I4973" s="5">
        <f>MIN(H4973,FARMER_HRS)</f>
        <v>720</v>
      </c>
      <c r="J4973" s="5">
        <f>MAX(0,H4973-FARMER_HRS)</f>
        <v>1498.2194123581603</v>
      </c>
      <c r="K4973" s="2">
        <f>I4973*FARMER_RATE+J4973*TEMP_WORKER_RATE</f>
        <v>51010.75368677362</v>
      </c>
      <c r="L4973" s="2">
        <f>A4973*PRICE_TOM+B4973*PRICE_CAR+C4973*PRICE_MES</f>
        <v>113122</v>
      </c>
      <c r="M4973" s="2">
        <f>A4973*FERT_BED_TOM+B4973*FERT_BED_CAR+C4973*FERT_BED_MES</f>
        <v>19800</v>
      </c>
      <c r="N4973" s="6">
        <f>IF(AND(D4973&lt;=TOTAL_BEDS,J4973&lt;=TEMP_WORKER_MAX*TEMP_WORKER_HRS),1,0)</f>
        <v>1</v>
      </c>
      <c r="O4973" s="2">
        <f>L4973-M4973-K4973-FIXED_COSTS</f>
        <v>22311.24631322638</v>
      </c>
      <c r="P4973" s="2">
        <f>IF(N4973=1,O4973,"")</f>
        <v>22311.24631322638</v>
      </c>
    </row>
    <row r="4974">
      <c r="A4974" s="6">
        <v>7</v>
      </c>
      <c r="B4974" s="6">
        <v>13</v>
      </c>
      <c r="C4974" s="6">
        <v>10</v>
      </c>
      <c r="D4974" s="6">
        <f>A4974+B4974+C4974</f>
        <v>30</v>
      </c>
      <c r="E4974" s="5">
        <f>IF(A4974=0,0,A4974*LABOR_HRS_WK_TOM*SEASON_WEEKS*(1+DIM_PCT_TOM)^A4974)</f>
        <v>1227.6917730000007</v>
      </c>
      <c r="F4974" s="5">
        <f>IF(B4974=0,0,B4974*LABOR_HRS_WK_CAR*SEASON_WEEKS*(1+DIM_PCT_CAR)^B4974)</f>
        <v>537.6193074924571</v>
      </c>
      <c r="G4974" s="5">
        <f>IF(C4974=0,0,C4974*LABOR_HRS_WK_MES*SEASON_WEEKS*(1+DIM_PCT_MES)^C4974)</f>
        <v>509.52187334891551</v>
      </c>
      <c r="H4974" s="5">
        <f>E4974+F4974+G4974</f>
        <v>2274.8329538413732</v>
      </c>
      <c r="I4974" s="5">
        <f>MIN(H4974,FARMER_HRS)</f>
        <v>720</v>
      </c>
      <c r="J4974" s="5">
        <f>MAX(0,H4974-FARMER_HRS)</f>
        <v>1554.8329538413732</v>
      </c>
      <c r="K4974" s="2">
        <f>I4974*FARMER_RATE+J4974*TEMP_WORKER_RATE</f>
        <v>51993.627670857168</v>
      </c>
      <c r="L4974" s="2">
        <f>A4974*PRICE_TOM+B4974*PRICE_CAR+C4974*PRICE_MES</f>
        <v>115822</v>
      </c>
      <c r="M4974" s="2">
        <f>A4974*FERT_BED_TOM+B4974*FERT_BED_CAR+C4974*FERT_BED_MES</f>
        <v>20680</v>
      </c>
      <c r="N4974" s="6">
        <f>IF(AND(D4974&lt;=TOTAL_BEDS,J4974&lt;=TEMP_WORKER_MAX*TEMP_WORKER_HRS),1,0)</f>
        <v>1</v>
      </c>
      <c r="O4974" s="2">
        <f>L4974-M4974-K4974-FIXED_COSTS</f>
        <v>23148.372329142832</v>
      </c>
      <c r="P4974" s="2">
        <f>IF(N4974=1,O4974,"")</f>
        <v>23148.372329142832</v>
      </c>
    </row>
    <row r="4975">
      <c r="A4975" s="6">
        <v>7</v>
      </c>
      <c r="B4975" s="6">
        <v>13</v>
      </c>
      <c r="C4975" s="6">
        <v>11</v>
      </c>
      <c r="D4975" s="6">
        <f>A4975+B4975+C4975</f>
        <v>31</v>
      </c>
      <c r="E4975" s="5">
        <f>IF(A4975=0,0,A4975*LABOR_HRS_WK_TOM*SEASON_WEEKS*(1+DIM_PCT_TOM)^A4975)</f>
        <v>1227.6917730000007</v>
      </c>
      <c r="F4975" s="5">
        <f>IF(B4975=0,0,B4975*LABOR_HRS_WK_CAR*SEASON_WEEKS*(1+DIM_PCT_CAR)^B4975)</f>
        <v>537.6193074924571</v>
      </c>
      <c r="G4975" s="5">
        <f>IF(C4975=0,0,C4975*LABOR_HRS_WK_MES*SEASON_WEEKS*(1+DIM_PCT_MES)^C4975)</f>
        <v>567.47998644235463</v>
      </c>
      <c r="H4975" s="5">
        <f>E4975+F4975+G4975</f>
        <v>2332.7910669348121</v>
      </c>
      <c r="I4975" s="5">
        <f>MIN(H4975,FARMER_HRS)</f>
        <v>720</v>
      </c>
      <c r="J4975" s="5">
        <f>MAX(0,H4975-FARMER_HRS)</f>
        <v>1612.7910669348121</v>
      </c>
      <c r="K4975" s="2">
        <f>I4975*FARMER_RATE+J4975*TEMP_WORKER_RATE</f>
        <v>52999.844912062705</v>
      </c>
      <c r="L4975" s="2">
        <f>A4975*PRICE_TOM+B4975*PRICE_CAR+C4975*PRICE_MES</f>
        <v>118522</v>
      </c>
      <c r="M4975" s="2">
        <f>A4975*FERT_BED_TOM+B4975*FERT_BED_CAR+C4975*FERT_BED_MES</f>
        <v>21560</v>
      </c>
      <c r="N4975" s="6">
        <f>IF(AND(D4975&lt;=TOTAL_BEDS,J4975&lt;=TEMP_WORKER_MAX*TEMP_WORKER_HRS),1,0)</f>
        <v>1</v>
      </c>
      <c r="O4975" s="2">
        <f>L4975-M4975-K4975-FIXED_COSTS</f>
        <v>23962.155087937295</v>
      </c>
      <c r="P4975" s="2">
        <f>IF(N4975=1,O4975,"")</f>
        <v>23962.155087937295</v>
      </c>
    </row>
    <row r="4976">
      <c r="A4976" s="6">
        <v>7</v>
      </c>
      <c r="B4976" s="6">
        <v>13</v>
      </c>
      <c r="C4976" s="6">
        <v>12</v>
      </c>
      <c r="D4976" s="6">
        <f>A4976+B4976+C4976</f>
        <v>32</v>
      </c>
      <c r="E4976" s="5">
        <f>IF(A4976=0,0,A4976*LABOR_HRS_WK_TOM*SEASON_WEEKS*(1+DIM_PCT_TOM)^A4976)</f>
        <v>1227.6917730000007</v>
      </c>
      <c r="F4976" s="5">
        <f>IF(B4976=0,0,B4976*LABOR_HRS_WK_CAR*SEASON_WEEKS*(1+DIM_PCT_CAR)^B4976)</f>
        <v>537.6193074924571</v>
      </c>
      <c r="G4976" s="5">
        <f>IF(C4976=0,0,C4976*LABOR_HRS_WK_MES*SEASON_WEEKS*(1+DIM_PCT_MES)^C4976)</f>
        <v>626.807439570419</v>
      </c>
      <c r="H4976" s="5">
        <f>E4976+F4976+G4976</f>
        <v>2392.1185200628765</v>
      </c>
      <c r="I4976" s="5">
        <f>MIN(H4976,FARMER_HRS)</f>
        <v>720</v>
      </c>
      <c r="J4976" s="5">
        <f>MAX(0,H4976-FARMER_HRS)</f>
        <v>1672.1185200628765</v>
      </c>
      <c r="K4976" s="2">
        <f>I4976*FARMER_RATE+J4976*TEMP_WORKER_RATE</f>
        <v>54029.835417758273</v>
      </c>
      <c r="L4976" s="2">
        <f>A4976*PRICE_TOM+B4976*PRICE_CAR+C4976*PRICE_MES</f>
        <v>121222</v>
      </c>
      <c r="M4976" s="2">
        <f>A4976*FERT_BED_TOM+B4976*FERT_BED_CAR+C4976*FERT_BED_MES</f>
        <v>22440</v>
      </c>
      <c r="N4976" s="6">
        <f>IF(AND(D4976&lt;=TOTAL_BEDS,J4976&lt;=TEMP_WORKER_MAX*TEMP_WORKER_HRS),1,0)</f>
        <v>1</v>
      </c>
      <c r="O4976" s="2">
        <f>L4976-M4976-K4976-FIXED_COSTS</f>
        <v>24752.164582241727</v>
      </c>
      <c r="P4976" s="2">
        <f>IF(N4976=1,O4976,"")</f>
        <v>24752.164582241727</v>
      </c>
    </row>
    <row r="4977">
      <c r="A4977" s="6">
        <v>7</v>
      </c>
      <c r="B4977" s="6">
        <v>13</v>
      </c>
      <c r="C4977" s="6">
        <v>13</v>
      </c>
      <c r="D4977" s="6">
        <f>A4977+B4977+C4977</f>
        <v>33</v>
      </c>
      <c r="E4977" s="5">
        <f>IF(A4977=0,0,A4977*LABOR_HRS_WK_TOM*SEASON_WEEKS*(1+DIM_PCT_TOM)^A4977)</f>
        <v>1227.6917730000007</v>
      </c>
      <c r="F4977" s="5">
        <f>IF(B4977=0,0,B4977*LABOR_HRS_WK_CAR*SEASON_WEEKS*(1+DIM_PCT_CAR)^B4977)</f>
        <v>537.6193074924571</v>
      </c>
      <c r="G4977" s="5">
        <f>IF(C4977=0,0,C4977*LABOR_HRS_WK_MES*SEASON_WEEKS*(1+DIM_PCT_MES)^C4977)</f>
        <v>687.52941027880331</v>
      </c>
      <c r="H4977" s="5">
        <f>E4977+F4977+G4977</f>
        <v>2452.8404907712611</v>
      </c>
      <c r="I4977" s="5">
        <f>MIN(H4977,FARMER_HRS)</f>
        <v>720</v>
      </c>
      <c r="J4977" s="5">
        <f>MAX(0,H4977-FARMER_HRS)</f>
        <v>1732.8404907712611</v>
      </c>
      <c r="K4977" s="2">
        <f>I4977*FARMER_RATE+J4977*TEMP_WORKER_RATE</f>
        <v>55084.036298112173</v>
      </c>
      <c r="L4977" s="2">
        <f>A4977*PRICE_TOM+B4977*PRICE_CAR+C4977*PRICE_MES</f>
        <v>123922</v>
      </c>
      <c r="M4977" s="2">
        <f>A4977*FERT_BED_TOM+B4977*FERT_BED_CAR+C4977*FERT_BED_MES</f>
        <v>23320</v>
      </c>
      <c r="N4977" s="6">
        <f>IF(AND(D4977&lt;=TOTAL_BEDS,J4977&lt;=TEMP_WORKER_MAX*TEMP_WORKER_HRS),1,0)</f>
        <v>1</v>
      </c>
      <c r="O4977" s="2">
        <f>L4977-M4977-K4977-FIXED_COSTS</f>
        <v>25517.963701887827</v>
      </c>
      <c r="P4977" s="2">
        <f>IF(N4977=1,O4977,"")</f>
        <v>25517.963701887827</v>
      </c>
    </row>
    <row r="4978">
      <c r="A4978" s="6">
        <v>7</v>
      </c>
      <c r="B4978" s="6">
        <v>13</v>
      </c>
      <c r="C4978" s="6">
        <v>14</v>
      </c>
      <c r="D4978" s="6">
        <f>A4978+B4978+C4978</f>
        <v>34</v>
      </c>
      <c r="E4978" s="5">
        <f>IF(A4978=0,0,A4978*LABOR_HRS_WK_TOM*SEASON_WEEKS*(1+DIM_PCT_TOM)^A4978)</f>
        <v>1227.6917730000007</v>
      </c>
      <c r="F4978" s="5">
        <f>IF(B4978=0,0,B4978*LABOR_HRS_WK_CAR*SEASON_WEEKS*(1+DIM_PCT_CAR)^B4978)</f>
        <v>537.6193074924571</v>
      </c>
      <c r="G4978" s="5">
        <f>IF(C4978=0,0,C4978*LABOR_HRS_WK_MES*SEASON_WEEKS*(1+DIM_PCT_MES)^C4978)</f>
        <v>749.67149159246435</v>
      </c>
      <c r="H4978" s="5">
        <f>E4978+F4978+G4978</f>
        <v>2514.9825720849221</v>
      </c>
      <c r="I4978" s="5">
        <f>MIN(H4978,FARMER_HRS)</f>
        <v>720</v>
      </c>
      <c r="J4978" s="5">
        <f>MAX(0,H4978-FARMER_HRS)</f>
        <v>1794.9825720849221</v>
      </c>
      <c r="K4978" s="2">
        <f>I4978*FARMER_RATE+J4978*TEMP_WORKER_RATE</f>
        <v>56162.891876474343</v>
      </c>
      <c r="L4978" s="2">
        <f>A4978*PRICE_TOM+B4978*PRICE_CAR+C4978*PRICE_MES</f>
        <v>126622</v>
      </c>
      <c r="M4978" s="2">
        <f>A4978*FERT_BED_TOM+B4978*FERT_BED_CAR+C4978*FERT_BED_MES</f>
        <v>24200</v>
      </c>
      <c r="N4978" s="6">
        <f>IF(AND(D4978&lt;=TOTAL_BEDS,J4978&lt;=TEMP_WORKER_MAX*TEMP_WORKER_HRS),1,0)</f>
        <v>1</v>
      </c>
      <c r="O4978" s="2">
        <f>L4978-M4978-K4978-FIXED_COSTS</f>
        <v>26259.108123525657</v>
      </c>
      <c r="P4978" s="2">
        <f>IF(N4978=1,O4978,"")</f>
        <v>26259.108123525657</v>
      </c>
    </row>
    <row r="4979">
      <c r="A4979" s="6">
        <v>7</v>
      </c>
      <c r="B4979" s="6">
        <v>13</v>
      </c>
      <c r="C4979" s="6">
        <v>15</v>
      </c>
      <c r="D4979" s="6">
        <f>A4979+B4979+C4979</f>
        <v>35</v>
      </c>
      <c r="E4979" s="5">
        <f>IF(A4979=0,0,A4979*LABOR_HRS_WK_TOM*SEASON_WEEKS*(1+DIM_PCT_TOM)^A4979)</f>
        <v>1227.6917730000007</v>
      </c>
      <c r="F4979" s="5">
        <f>IF(B4979=0,0,B4979*LABOR_HRS_WK_CAR*SEASON_WEEKS*(1+DIM_PCT_CAR)^B4979)</f>
        <v>537.6193074924571</v>
      </c>
      <c r="G4979" s="5">
        <f>IF(C4979=0,0,C4979*LABOR_HRS_WK_MES*SEASON_WEEKS*(1+DIM_PCT_MES)^C4979)</f>
        <v>813.25969846861074</v>
      </c>
      <c r="H4979" s="5">
        <f>E4979+F4979+G4979</f>
        <v>2578.5707789610683</v>
      </c>
      <c r="I4979" s="5">
        <f>MIN(H4979,FARMER_HRS)</f>
        <v>720</v>
      </c>
      <c r="J4979" s="5">
        <f>MAX(0,H4979-FARMER_HRS)</f>
        <v>1858.5707789610683</v>
      </c>
      <c r="K4979" s="2">
        <f>I4979*FARMER_RATE+J4979*TEMP_WORKER_RATE</f>
        <v>57266.853801407437</v>
      </c>
      <c r="L4979" s="2">
        <f>A4979*PRICE_TOM+B4979*PRICE_CAR+C4979*PRICE_MES</f>
        <v>129322</v>
      </c>
      <c r="M4979" s="2">
        <f>A4979*FERT_BED_TOM+B4979*FERT_BED_CAR+C4979*FERT_BED_MES</f>
        <v>25080</v>
      </c>
      <c r="N4979" s="6">
        <f>IF(AND(D4979&lt;=TOTAL_BEDS,J4979&lt;=TEMP_WORKER_MAX*TEMP_WORKER_HRS),1,0)</f>
        <v>1</v>
      </c>
      <c r="O4979" s="2">
        <f>L4979-M4979-K4979-FIXED_COSTS</f>
        <v>26975.146198592563</v>
      </c>
      <c r="P4979" s="2">
        <f>IF(N4979=1,O4979,"")</f>
        <v>26975.146198592563</v>
      </c>
    </row>
    <row r="4980">
      <c r="A4980" s="6">
        <v>7</v>
      </c>
      <c r="B4980" s="6">
        <v>13</v>
      </c>
      <c r="C4980" s="6">
        <v>16</v>
      </c>
      <c r="D4980" s="6">
        <f>A4980+B4980+C4980</f>
        <v>36</v>
      </c>
      <c r="E4980" s="5">
        <f>IF(A4980=0,0,A4980*LABOR_HRS_WK_TOM*SEASON_WEEKS*(1+DIM_PCT_TOM)^A4980)</f>
        <v>1227.6917730000007</v>
      </c>
      <c r="F4980" s="5">
        <f>IF(B4980=0,0,B4980*LABOR_HRS_WK_CAR*SEASON_WEEKS*(1+DIM_PCT_CAR)^B4980)</f>
        <v>537.6193074924571</v>
      </c>
      <c r="G4980" s="5">
        <f>IF(C4980=0,0,C4980*LABOR_HRS_WK_MES*SEASON_WEEKS*(1+DIM_PCT_MES)^C4980)</f>
        <v>878.32047434609967</v>
      </c>
      <c r="H4980" s="5">
        <f>E4980+F4980+G4980</f>
        <v>2643.6315548385573</v>
      </c>
      <c r="I4980" s="5">
        <f>MIN(H4980,FARMER_HRS)</f>
        <v>720</v>
      </c>
      <c r="J4980" s="5">
        <f>MAX(0,H4980-FARMER_HRS)</f>
        <v>1923.6315548385573</v>
      </c>
      <c r="K4980" s="2">
        <f>I4980*FARMER_RATE+J4980*TEMP_WORKER_RATE</f>
        <v>58396.381160391618</v>
      </c>
      <c r="L4980" s="2">
        <f>A4980*PRICE_TOM+B4980*PRICE_CAR+C4980*PRICE_MES</f>
        <v>132022</v>
      </c>
      <c r="M4980" s="2">
        <f>A4980*FERT_BED_TOM+B4980*FERT_BED_CAR+C4980*FERT_BED_MES</f>
        <v>25960</v>
      </c>
      <c r="N4980" s="6">
        <f>IF(AND(D4980&lt;=TOTAL_BEDS,J4980&lt;=TEMP_WORKER_MAX*TEMP_WORKER_HRS),1,0)</f>
        <v>1</v>
      </c>
      <c r="O4980" s="2">
        <f>L4980-M4980-K4980-FIXED_COSTS</f>
        <v>27665.618839608382</v>
      </c>
      <c r="P4980" s="2">
        <f>IF(N4980=1,O4980,"")</f>
        <v>27665.618839608382</v>
      </c>
    </row>
    <row r="4981">
      <c r="A4981" s="6">
        <v>7</v>
      </c>
      <c r="B4981" s="6">
        <v>13</v>
      </c>
      <c r="C4981" s="6">
        <v>17</v>
      </c>
      <c r="D4981" s="6">
        <f>A4981+B4981+C4981</f>
        <v>37</v>
      </c>
      <c r="E4981" s="5">
        <f>IF(A4981=0,0,A4981*LABOR_HRS_WK_TOM*SEASON_WEEKS*(1+DIM_PCT_TOM)^A4981)</f>
        <v>1227.6917730000007</v>
      </c>
      <c r="F4981" s="5">
        <f>IF(B4981=0,0,B4981*LABOR_HRS_WK_CAR*SEASON_WEEKS*(1+DIM_PCT_CAR)^B4981)</f>
        <v>537.6193074924571</v>
      </c>
      <c r="G4981" s="5">
        <f>IF(C4981=0,0,C4981*LABOR_HRS_WK_MES*SEASON_WEEKS*(1+DIM_PCT_MES)^C4981)</f>
        <v>944.88069779263992</v>
      </c>
      <c r="H4981" s="5">
        <f>E4981+F4981+G4981</f>
        <v>2710.1917782850978</v>
      </c>
      <c r="I4981" s="5">
        <f>MIN(H4981,FARMER_HRS)</f>
        <v>720</v>
      </c>
      <c r="J4981" s="5">
        <f>MAX(0,H4981-FARMER_HRS)</f>
        <v>1990.1917782850978</v>
      </c>
      <c r="K4981" s="2">
        <f>I4981*FARMER_RATE+J4981*TEMP_WORKER_RATE</f>
        <v>59551.940595227396</v>
      </c>
      <c r="L4981" s="2">
        <f>A4981*PRICE_TOM+B4981*PRICE_CAR+C4981*PRICE_MES</f>
        <v>134722</v>
      </c>
      <c r="M4981" s="2">
        <f>A4981*FERT_BED_TOM+B4981*FERT_BED_CAR+C4981*FERT_BED_MES</f>
        <v>26840</v>
      </c>
      <c r="N4981" s="6">
        <f>IF(AND(D4981&lt;=TOTAL_BEDS,J4981&lt;=TEMP_WORKER_MAX*TEMP_WORKER_HRS),1,0)</f>
        <v>1</v>
      </c>
      <c r="O4981" s="2">
        <f>L4981-M4981-K4981-FIXED_COSTS</f>
        <v>28330.059404772604</v>
      </c>
      <c r="P4981" s="2">
        <f>IF(N4981=1,O4981,"")</f>
        <v>28330.059404772604</v>
      </c>
    </row>
    <row r="4982">
      <c r="A4982" s="6">
        <v>7</v>
      </c>
      <c r="B4982" s="6">
        <v>13</v>
      </c>
      <c r="C4982" s="6">
        <v>18</v>
      </c>
      <c r="D4982" s="6">
        <f>A4982+B4982+C4982</f>
        <v>38</v>
      </c>
      <c r="E4982" s="5">
        <f>IF(A4982=0,0,A4982*LABOR_HRS_WK_TOM*SEASON_WEEKS*(1+DIM_PCT_TOM)^A4982)</f>
        <v>1227.6917730000007</v>
      </c>
      <c r="F4982" s="5">
        <f>IF(B4982=0,0,B4982*LABOR_HRS_WK_CAR*SEASON_WEEKS*(1+DIM_PCT_CAR)^B4982)</f>
        <v>537.6193074924571</v>
      </c>
      <c r="G4982" s="5">
        <f>IF(C4982=0,0,C4982*LABOR_HRS_WK_MES*SEASON_WEEKS*(1+DIM_PCT_MES)^C4982)</f>
        <v>1012.9676892512272</v>
      </c>
      <c r="H4982" s="5">
        <f>E4982+F4982+G4982</f>
        <v>2778.2787697436847</v>
      </c>
      <c r="I4982" s="5">
        <f>MIN(H4982,FARMER_HRS)</f>
        <v>720</v>
      </c>
      <c r="J4982" s="5">
        <f>MAX(0,H4982-FARMER_HRS)</f>
        <v>2058.2787697436847</v>
      </c>
      <c r="K4982" s="2">
        <f>I4982*FARMER_RATE+J4982*TEMP_WORKER_RATE</f>
        <v>60734.006419161189</v>
      </c>
      <c r="L4982" s="2">
        <f>A4982*PRICE_TOM+B4982*PRICE_CAR+C4982*PRICE_MES</f>
        <v>137422</v>
      </c>
      <c r="M4982" s="2">
        <f>A4982*FERT_BED_TOM+B4982*FERT_BED_CAR+C4982*FERT_BED_MES</f>
        <v>27720</v>
      </c>
      <c r="N4982" s="6">
        <f>IF(AND(D4982&lt;=TOTAL_BEDS,J4982&lt;=TEMP_WORKER_MAX*TEMP_WORKER_HRS),1,0)</f>
        <v>1</v>
      </c>
      <c r="O4982" s="2">
        <f>L4982-M4982-K4982-FIXED_COSTS</f>
        <v>28967.993580838811</v>
      </c>
      <c r="P4982" s="2">
        <f>IF(N4982=1,O4982,"")</f>
        <v>28967.993580838811</v>
      </c>
    </row>
    <row r="4983">
      <c r="A4983" s="6">
        <v>7</v>
      </c>
      <c r="B4983" s="6">
        <v>13</v>
      </c>
      <c r="C4983" s="6">
        <v>19</v>
      </c>
      <c r="D4983" s="6">
        <f>A4983+B4983+C4983</f>
        <v>39</v>
      </c>
      <c r="E4983" s="5">
        <f>IF(A4983=0,0,A4983*LABOR_HRS_WK_TOM*SEASON_WEEKS*(1+DIM_PCT_TOM)^A4983)</f>
        <v>1227.6917730000007</v>
      </c>
      <c r="F4983" s="5">
        <f>IF(B4983=0,0,B4983*LABOR_HRS_WK_CAR*SEASON_WEEKS*(1+DIM_PCT_CAR)^B4983)</f>
        <v>537.6193074924571</v>
      </c>
      <c r="G4983" s="5">
        <f>IF(C4983=0,0,C4983*LABOR_HRS_WK_MES*SEASON_WEEKS*(1+DIM_PCT_MES)^C4983)</f>
        <v>1082.6092178872491</v>
      </c>
      <c r="H4983" s="5">
        <f>E4983+F4983+G4983</f>
        <v>2847.9202983797068</v>
      </c>
      <c r="I4983" s="5">
        <f>MIN(H4983,FARMER_HRS)</f>
        <v>720</v>
      </c>
      <c r="J4983" s="5">
        <f>MAX(0,H4983-FARMER_HRS)</f>
        <v>2127.9202983797068</v>
      </c>
      <c r="K4983" s="2">
        <f>I4983*FARMER_RATE+J4983*TEMP_WORKER_RATE</f>
        <v>61943.060735758794</v>
      </c>
      <c r="L4983" s="2">
        <f>A4983*PRICE_TOM+B4983*PRICE_CAR+C4983*PRICE_MES</f>
        <v>140122</v>
      </c>
      <c r="M4983" s="2">
        <f>A4983*FERT_BED_TOM+B4983*FERT_BED_CAR+C4983*FERT_BED_MES</f>
        <v>28600</v>
      </c>
      <c r="N4983" s="6">
        <f>IF(AND(D4983&lt;=TOTAL_BEDS,J4983&lt;=TEMP_WORKER_MAX*TEMP_WORKER_HRS),1,0)</f>
        <v>1</v>
      </c>
      <c r="O4983" s="2">
        <f>L4983-M4983-K4983-FIXED_COSTS</f>
        <v>29578.939264241206</v>
      </c>
      <c r="P4983" s="2">
        <f>IF(N4983=1,O4983,"")</f>
        <v>29578.939264241206</v>
      </c>
    </row>
    <row r="4984">
      <c r="A4984" s="6">
        <v>7</v>
      </c>
      <c r="B4984" s="6">
        <v>13</v>
      </c>
      <c r="C4984" s="6">
        <v>20</v>
      </c>
      <c r="D4984" s="6">
        <f>A4984+B4984+C4984</f>
        <v>40</v>
      </c>
      <c r="E4984" s="5">
        <f>IF(A4984=0,0,A4984*LABOR_HRS_WK_TOM*SEASON_WEEKS*(1+DIM_PCT_TOM)^A4984)</f>
        <v>1227.6917730000007</v>
      </c>
      <c r="F4984" s="5">
        <f>IF(B4984=0,0,B4984*LABOR_HRS_WK_CAR*SEASON_WEEKS*(1+DIM_PCT_CAR)^B4984)</f>
        <v>537.6193074924571</v>
      </c>
      <c r="G4984" s="5">
        <f>IF(C4984=0,0,C4984*LABOR_HRS_WK_MES*SEASON_WEEKS*(1+DIM_PCT_MES)^C4984)</f>
        <v>1153.8335085377259</v>
      </c>
      <c r="H4984" s="5">
        <f>E4984+F4984+G4984</f>
        <v>2919.1445890301839</v>
      </c>
      <c r="I4984" s="5">
        <f>MIN(H4984,FARMER_HRS)</f>
        <v>720</v>
      </c>
      <c r="J4984" s="5">
        <f>MAX(0,H4984-FARMER_HRS)</f>
        <v>2199.1445890301839</v>
      </c>
      <c r="K4984" s="2">
        <f>I4984*FARMER_RATE+J4984*TEMP_WORKER_RATE</f>
        <v>63179.5935595518</v>
      </c>
      <c r="L4984" s="2">
        <f>A4984*PRICE_TOM+B4984*PRICE_CAR+C4984*PRICE_MES</f>
        <v>142822</v>
      </c>
      <c r="M4984" s="2">
        <f>A4984*FERT_BED_TOM+B4984*FERT_BED_CAR+C4984*FERT_BED_MES</f>
        <v>29480</v>
      </c>
      <c r="N4984" s="6">
        <f>IF(AND(D4984&lt;=TOTAL_BEDS,J4984&lt;=TEMP_WORKER_MAX*TEMP_WORKER_HRS),1,0)</f>
        <v>1</v>
      </c>
      <c r="O4984" s="2">
        <f>L4984-M4984-K4984-FIXED_COSTS</f>
        <v>30162.406440448198</v>
      </c>
      <c r="P4984" s="2">
        <f>IF(N4984=1,O4984,"")</f>
        <v>30162.406440448198</v>
      </c>
    </row>
    <row r="4985">
      <c r="A4985" s="6">
        <v>7</v>
      </c>
      <c r="B4985" s="6">
        <v>13</v>
      </c>
      <c r="C4985" s="6">
        <v>21</v>
      </c>
      <c r="D4985" s="6">
        <f>A4985+B4985+C4985</f>
        <v>41</v>
      </c>
      <c r="E4985" s="5">
        <f>IF(A4985=0,0,A4985*LABOR_HRS_WK_TOM*SEASON_WEEKS*(1+DIM_PCT_TOM)^A4985)</f>
        <v>1227.6917730000007</v>
      </c>
      <c r="F4985" s="5">
        <f>IF(B4985=0,0,B4985*LABOR_HRS_WK_CAR*SEASON_WEEKS*(1+DIM_PCT_CAR)^B4985)</f>
        <v>537.6193074924571</v>
      </c>
      <c r="G4985" s="5">
        <f>IF(C4985=0,0,C4985*LABOR_HRS_WK_MES*SEASON_WEEKS*(1+DIM_PCT_MES)^C4985)</f>
        <v>1226.6692487641699</v>
      </c>
      <c r="H4985" s="5">
        <f>E4985+F4985+G4985</f>
        <v>2991.9803292566276</v>
      </c>
      <c r="I4985" s="5">
        <f>MIN(H4985,FARMER_HRS)</f>
        <v>720</v>
      </c>
      <c r="J4985" s="5">
        <f>MAX(0,H4985-FARMER_HRS)</f>
        <v>2271.9803292566276</v>
      </c>
      <c r="K4985" s="2">
        <f>I4985*FARMER_RATE+J4985*TEMP_WORKER_RATE</f>
        <v>64444.10293848312</v>
      </c>
      <c r="L4985" s="2">
        <f>A4985*PRICE_TOM+B4985*PRICE_CAR+C4985*PRICE_MES</f>
        <v>145522</v>
      </c>
      <c r="M4985" s="2">
        <f>A4985*FERT_BED_TOM+B4985*FERT_BED_CAR+C4985*FERT_BED_MES</f>
        <v>30360</v>
      </c>
      <c r="N4985" s="6">
        <f>IF(AND(D4985&lt;=TOTAL_BEDS,J4985&lt;=TEMP_WORKER_MAX*TEMP_WORKER_HRS),1,0)</f>
        <v>1</v>
      </c>
      <c r="O4985" s="2">
        <f>L4985-M4985-K4985-FIXED_COSTS</f>
        <v>30717.89706151688</v>
      </c>
      <c r="P4985" s="2">
        <f>IF(N4985=1,O4985,"")</f>
        <v>30717.89706151688</v>
      </c>
    </row>
    <row r="4986">
      <c r="A4986" s="6">
        <v>7</v>
      </c>
      <c r="B4986" s="6">
        <v>13</v>
      </c>
      <c r="C4986" s="6">
        <v>22</v>
      </c>
      <c r="D4986" s="6">
        <f>A4986+B4986+C4986</f>
        <v>42</v>
      </c>
      <c r="E4986" s="5">
        <f>IF(A4986=0,0,A4986*LABOR_HRS_WK_TOM*SEASON_WEEKS*(1+DIM_PCT_TOM)^A4986)</f>
        <v>1227.6917730000007</v>
      </c>
      <c r="F4986" s="5">
        <f>IF(B4986=0,0,B4986*LABOR_HRS_WK_CAR*SEASON_WEEKS*(1+DIM_PCT_CAR)^B4986)</f>
        <v>537.6193074924571</v>
      </c>
      <c r="G4986" s="5">
        <f>IF(C4986=0,0,C4986*LABOR_HRS_WK_MES*SEASON_WEEKS*(1+DIM_PCT_MES)^C4986)</f>
        <v>1301.1455960105659</v>
      </c>
      <c r="H4986" s="5">
        <f>E4986+F4986+G4986</f>
        <v>3066.4566765030236</v>
      </c>
      <c r="I4986" s="5">
        <f>MIN(H4986,FARMER_HRS)</f>
        <v>720</v>
      </c>
      <c r="J4986" s="5">
        <f>MAX(0,H4986-FARMER_HRS)</f>
        <v>2346.4566765030236</v>
      </c>
      <c r="K4986" s="2">
        <f>I4986*FARMER_RATE+J4986*TEMP_WORKER_RATE</f>
        <v>65737.095078177488</v>
      </c>
      <c r="L4986" s="2">
        <f>A4986*PRICE_TOM+B4986*PRICE_CAR+C4986*PRICE_MES</f>
        <v>148222</v>
      </c>
      <c r="M4986" s="2">
        <f>A4986*FERT_BED_TOM+B4986*FERT_BED_CAR+C4986*FERT_BED_MES</f>
        <v>31240</v>
      </c>
      <c r="N4986" s="6">
        <f>IF(AND(D4986&lt;=TOTAL_BEDS,J4986&lt;=TEMP_WORKER_MAX*TEMP_WORKER_HRS),1,0)</f>
        <v>1</v>
      </c>
      <c r="O4986" s="2">
        <f>L4986-M4986-K4986-FIXED_COSTS</f>
        <v>31244.904921822512</v>
      </c>
      <c r="P4986" s="2">
        <f>IF(N4986=1,O4986,"")</f>
        <v>31244.904921822512</v>
      </c>
    </row>
    <row r="4987">
      <c r="A4987" s="6">
        <v>7</v>
      </c>
      <c r="B4987" s="6">
        <v>13</v>
      </c>
      <c r="C4987" s="6">
        <v>23</v>
      </c>
      <c r="D4987" s="6">
        <f>A4987+B4987+C4987</f>
        <v>43</v>
      </c>
      <c r="E4987" s="5">
        <f>IF(A4987=0,0,A4987*LABOR_HRS_WK_TOM*SEASON_WEEKS*(1+DIM_PCT_TOM)^A4987)</f>
        <v>1227.6917730000007</v>
      </c>
      <c r="F4987" s="5">
        <f>IF(B4987=0,0,B4987*LABOR_HRS_WK_CAR*SEASON_WEEKS*(1+DIM_PCT_CAR)^B4987)</f>
        <v>537.6193074924571</v>
      </c>
      <c r="G4987" s="5">
        <f>IF(C4987=0,0,C4987*LABOR_HRS_WK_MES*SEASON_WEEKS*(1+DIM_PCT_MES)^C4987)</f>
        <v>1377.2921848680023</v>
      </c>
      <c r="H4987" s="5">
        <f>E4987+F4987+G4987</f>
        <v>3142.60326536046</v>
      </c>
      <c r="I4987" s="5">
        <f>MIN(H4987,FARMER_HRS)</f>
        <v>720</v>
      </c>
      <c r="J4987" s="5">
        <f>MAX(0,H4987-FARMER_HRS)</f>
        <v>2422.6032653604598</v>
      </c>
      <c r="K4987" s="2">
        <f>I4987*FARMER_RATE+J4987*TEMP_WORKER_RATE</f>
        <v>67059.084468063535</v>
      </c>
      <c r="L4987" s="2">
        <f>A4987*PRICE_TOM+B4987*PRICE_CAR+C4987*PRICE_MES</f>
        <v>150922</v>
      </c>
      <c r="M4987" s="2">
        <f>A4987*FERT_BED_TOM+B4987*FERT_BED_CAR+C4987*FERT_BED_MES</f>
        <v>32120</v>
      </c>
      <c r="N4987" s="6">
        <f>IF(AND(D4987&lt;=TOTAL_BEDS,J4987&lt;=TEMP_WORKER_MAX*TEMP_WORKER_HRS),1,0)</f>
        <v>1</v>
      </c>
      <c r="O4987" s="2">
        <f>L4987-M4987-K4987-FIXED_COSTS</f>
        <v>31742.915531936465</v>
      </c>
      <c r="P4987" s="2">
        <f>IF(N4987=1,O4987,"")</f>
        <v>31742.915531936465</v>
      </c>
    </row>
    <row r="4988">
      <c r="A4988" s="6">
        <v>7</v>
      </c>
      <c r="B4988" s="6">
        <v>13</v>
      </c>
      <c r="C4988" s="6">
        <v>24</v>
      </c>
      <c r="D4988" s="6">
        <f>A4988+B4988+C4988</f>
        <v>44</v>
      </c>
      <c r="E4988" s="5">
        <f>IF(A4988=0,0,A4988*LABOR_HRS_WK_TOM*SEASON_WEEKS*(1+DIM_PCT_TOM)^A4988)</f>
        <v>1227.6917730000007</v>
      </c>
      <c r="F4988" s="5">
        <f>IF(B4988=0,0,B4988*LABOR_HRS_WK_CAR*SEASON_WEEKS*(1+DIM_PCT_CAR)^B4988)</f>
        <v>537.6193074924571</v>
      </c>
      <c r="G4988" s="5">
        <f>IF(C4988=0,0,C4988*LABOR_HRS_WK_MES*SEASON_WEEKS*(1+DIM_PCT_MES)^C4988)</f>
        <v>1455.139134447498</v>
      </c>
      <c r="H4988" s="5">
        <f>E4988+F4988+G4988</f>
        <v>3220.4502149399559</v>
      </c>
      <c r="I4988" s="5">
        <f>MIN(H4988,FARMER_HRS)</f>
        <v>720</v>
      </c>
      <c r="J4988" s="5">
        <f>MAX(0,H4988-FARMER_HRS)</f>
        <v>2500.4502149399559</v>
      </c>
      <c r="K4988" s="2">
        <f>I4988*FARMER_RATE+J4988*TEMP_WORKER_RATE</f>
        <v>68410.594009374239</v>
      </c>
      <c r="L4988" s="2">
        <f>A4988*PRICE_TOM+B4988*PRICE_CAR+C4988*PRICE_MES</f>
        <v>153622</v>
      </c>
      <c r="M4988" s="2">
        <f>A4988*FERT_BED_TOM+B4988*FERT_BED_CAR+C4988*FERT_BED_MES</f>
        <v>33000</v>
      </c>
      <c r="N4988" s="6">
        <f>IF(AND(D4988&lt;=TOTAL_BEDS,J4988&lt;=TEMP_WORKER_MAX*TEMP_WORKER_HRS),1,0)</f>
        <v>1</v>
      </c>
      <c r="O4988" s="2">
        <f>L4988-M4988-K4988-FIXED_COSTS</f>
        <v>32211.405990625761</v>
      </c>
      <c r="P4988" s="2">
        <f>IF(N4988=1,O4988,"")</f>
        <v>32211.405990625761</v>
      </c>
    </row>
    <row r="4989">
      <c r="A4989" s="6">
        <v>7</v>
      </c>
      <c r="B4989" s="6">
        <v>13</v>
      </c>
      <c r="C4989" s="6">
        <v>25</v>
      </c>
      <c r="D4989" s="6">
        <f>A4989+B4989+C4989</f>
        <v>45</v>
      </c>
      <c r="E4989" s="5">
        <f>IF(A4989=0,0,A4989*LABOR_HRS_WK_TOM*SEASON_WEEKS*(1+DIM_PCT_TOM)^A4989)</f>
        <v>1227.6917730000007</v>
      </c>
      <c r="F4989" s="5">
        <f>IF(B4989=0,0,B4989*LABOR_HRS_WK_CAR*SEASON_WEEKS*(1+DIM_PCT_CAR)^B4989)</f>
        <v>537.6193074924571</v>
      </c>
      <c r="G4989" s="5">
        <f>IF(C4989=0,0,C4989*LABOR_HRS_WK_MES*SEASON_WEEKS*(1+DIM_PCT_MES)^C4989)</f>
        <v>1534.7170558625955</v>
      </c>
      <c r="H4989" s="5">
        <f>E4989+F4989+G4989</f>
        <v>3300.028136355053</v>
      </c>
      <c r="I4989" s="5">
        <f>MIN(H4989,FARMER_HRS)</f>
        <v>720</v>
      </c>
      <c r="J4989" s="5">
        <f>MAX(0,H4989-FARMER_HRS)</f>
        <v>2580.028136355053</v>
      </c>
      <c r="K4989" s="2">
        <f>I4989*FARMER_RATE+J4989*TEMP_WORKER_RATE</f>
        <v>69792.155145053</v>
      </c>
      <c r="L4989" s="2">
        <f>A4989*PRICE_TOM+B4989*PRICE_CAR+C4989*PRICE_MES</f>
        <v>156322</v>
      </c>
      <c r="M4989" s="2">
        <f>A4989*FERT_BED_TOM+B4989*FERT_BED_CAR+C4989*FERT_BED_MES</f>
        <v>33880</v>
      </c>
      <c r="N4989" s="6">
        <f>IF(AND(D4989&lt;=TOTAL_BEDS,J4989&lt;=TEMP_WORKER_MAX*TEMP_WORKER_HRS),1,0)</f>
        <v>1</v>
      </c>
      <c r="O4989" s="2">
        <f>L4989-M4989-K4989-FIXED_COSTS</f>
        <v>32649.844854947005</v>
      </c>
      <c r="P4989" s="2">
        <f>IF(N4989=1,O4989,"")</f>
        <v>32649.844854947005</v>
      </c>
    </row>
    <row r="4990">
      <c r="A4990" s="6">
        <v>7</v>
      </c>
      <c r="B4990" s="6">
        <v>13</v>
      </c>
      <c r="C4990" s="6">
        <v>26</v>
      </c>
      <c r="D4990" s="6">
        <f>A4990+B4990+C4990</f>
        <v>46</v>
      </c>
      <c r="E4990" s="5">
        <f>IF(A4990=0,0,A4990*LABOR_HRS_WK_TOM*SEASON_WEEKS*(1+DIM_PCT_TOM)^A4990)</f>
        <v>1227.6917730000007</v>
      </c>
      <c r="F4990" s="5">
        <f>IF(B4990=0,0,B4990*LABOR_HRS_WK_CAR*SEASON_WEEKS*(1+DIM_PCT_CAR)^B4990)</f>
        <v>537.6193074924571</v>
      </c>
      <c r="G4990" s="5">
        <f>IF(C4990=0,0,C4990*LABOR_HRS_WK_MES*SEASON_WEEKS*(1+DIM_PCT_MES)^C4990)</f>
        <v>1616.0570598233128</v>
      </c>
      <c r="H4990" s="5">
        <f>E4990+F4990+G4990</f>
        <v>3381.3681403157707</v>
      </c>
      <c r="I4990" s="5">
        <f>MIN(H4990,FARMER_HRS)</f>
        <v>720</v>
      </c>
      <c r="J4990" s="5">
        <f>MAX(0,H4990-FARMER_HRS)</f>
        <v>2661.3681403157707</v>
      </c>
      <c r="K4990" s="2">
        <f>I4990*FARMER_RATE+J4990*TEMP_WORKER_RATE</f>
        <v>71204.307991593232</v>
      </c>
      <c r="L4990" s="2">
        <f>A4990*PRICE_TOM+B4990*PRICE_CAR+C4990*PRICE_MES</f>
        <v>159022</v>
      </c>
      <c r="M4990" s="2">
        <f>A4990*FERT_BED_TOM+B4990*FERT_BED_CAR+C4990*FERT_BED_MES</f>
        <v>34760</v>
      </c>
      <c r="N4990" s="6">
        <f>IF(AND(D4990&lt;=TOTAL_BEDS,J4990&lt;=TEMP_WORKER_MAX*TEMP_WORKER_HRS),1,0)</f>
        <v>1</v>
      </c>
      <c r="O4990" s="2">
        <f>L4990-M4990-K4990-FIXED_COSTS</f>
        <v>33057.692008406768</v>
      </c>
      <c r="P4990" s="2">
        <f>IF(N4990=1,O4990,"")</f>
        <v>33057.692008406768</v>
      </c>
    </row>
    <row r="4991">
      <c r="A4991" s="6">
        <v>7</v>
      </c>
      <c r="B4991" s="6">
        <v>13</v>
      </c>
      <c r="C4991" s="6">
        <v>27</v>
      </c>
      <c r="D4991" s="6">
        <f>A4991+B4991+C4991</f>
        <v>47</v>
      </c>
      <c r="E4991" s="5">
        <f>IF(A4991=0,0,A4991*LABOR_HRS_WK_TOM*SEASON_WEEKS*(1+DIM_PCT_TOM)^A4991)</f>
        <v>1227.6917730000007</v>
      </c>
      <c r="F4991" s="5">
        <f>IF(B4991=0,0,B4991*LABOR_HRS_WK_CAR*SEASON_WEEKS*(1+DIM_PCT_CAR)^B4991)</f>
        <v>537.6193074924571</v>
      </c>
      <c r="G4991" s="5">
        <f>IF(C4991=0,0,C4991*LABOR_HRS_WK_MES*SEASON_WEEKS*(1+DIM_PCT_MES)^C4991)</f>
        <v>1699.19076434307</v>
      </c>
      <c r="H4991" s="5">
        <f>E4991+F4991+G4991</f>
        <v>3464.5018448355277</v>
      </c>
      <c r="I4991" s="5">
        <f>MIN(H4991,FARMER_HRS)</f>
        <v>720</v>
      </c>
      <c r="J4991" s="5">
        <f>MAX(0,H4991-FARMER_HRS)</f>
        <v>2744.5018448355277</v>
      </c>
      <c r="K4991" s="2">
        <f>I4991*FARMER_RATE+J4991*TEMP_WORKER_RATE</f>
        <v>72647.601472839015</v>
      </c>
      <c r="L4991" s="2">
        <f>A4991*PRICE_TOM+B4991*PRICE_CAR+C4991*PRICE_MES</f>
        <v>161722</v>
      </c>
      <c r="M4991" s="2">
        <f>A4991*FERT_BED_TOM+B4991*FERT_BED_CAR+C4991*FERT_BED_MES</f>
        <v>35640</v>
      </c>
      <c r="N4991" s="6">
        <f>IF(AND(D4991&lt;=TOTAL_BEDS,J4991&lt;=TEMP_WORKER_MAX*TEMP_WORKER_HRS),1,0)</f>
        <v>1</v>
      </c>
      <c r="O4991" s="2">
        <f>L4991-M4991-K4991-FIXED_COSTS</f>
        <v>33434.398527160985</v>
      </c>
      <c r="P4991" s="2">
        <f>IF(N4991=1,O4991,"")</f>
        <v>33434.398527160985</v>
      </c>
    </row>
    <row r="4992">
      <c r="A4992" s="6">
        <v>7</v>
      </c>
      <c r="B4992" s="6">
        <v>13</v>
      </c>
      <c r="C4992" s="6">
        <v>28</v>
      </c>
      <c r="D4992" s="6">
        <f>A4992+B4992+C4992</f>
        <v>48</v>
      </c>
      <c r="E4992" s="5">
        <f>IF(A4992=0,0,A4992*LABOR_HRS_WK_TOM*SEASON_WEEKS*(1+DIM_PCT_TOM)^A4992)</f>
        <v>1227.6917730000007</v>
      </c>
      <c r="F4992" s="5">
        <f>IF(B4992=0,0,B4992*LABOR_HRS_WK_CAR*SEASON_WEEKS*(1+DIM_PCT_CAR)^B4992)</f>
        <v>537.6193074924571</v>
      </c>
      <c r="G4992" s="5">
        <f>IF(C4992=0,0,C4992*LABOR_HRS_WK_MES*SEASON_WEEKS*(1+DIM_PCT_MES)^C4992)</f>
        <v>1784.1503025602233</v>
      </c>
      <c r="H4992" s="5">
        <f>E4992+F4992+G4992</f>
        <v>3549.461383052681</v>
      </c>
      <c r="I4992" s="5">
        <f>MIN(H4992,FARMER_HRS)</f>
        <v>720</v>
      </c>
      <c r="J4992" s="5">
        <f>MAX(0,H4992-FARMER_HRS)</f>
        <v>2829.461383052681</v>
      </c>
      <c r="K4992" s="2">
        <f>I4992*FARMER_RATE+J4992*TEMP_WORKER_RATE</f>
        <v>74122.5934557757</v>
      </c>
      <c r="L4992" s="2">
        <f>A4992*PRICE_TOM+B4992*PRICE_CAR+C4992*PRICE_MES</f>
        <v>164422</v>
      </c>
      <c r="M4992" s="2">
        <f>A4992*FERT_BED_TOM+B4992*FERT_BED_CAR+C4992*FERT_BED_MES</f>
        <v>36520</v>
      </c>
      <c r="N4992" s="6">
        <f>IF(AND(D4992&lt;=TOTAL_BEDS,J4992&lt;=TEMP_WORKER_MAX*TEMP_WORKER_HRS),1,0)</f>
        <v>1</v>
      </c>
      <c r="O4992" s="2">
        <f>L4992-M4992-K4992-FIXED_COSTS</f>
        <v>33779.4065442243</v>
      </c>
      <c r="P4992" s="2">
        <f>IF(N4992=1,O4992,"")</f>
        <v>33779.4065442243</v>
      </c>
    </row>
    <row r="4993">
      <c r="A4993" s="6">
        <v>7</v>
      </c>
      <c r="B4993" s="6">
        <v>13</v>
      </c>
      <c r="C4993" s="6">
        <v>29</v>
      </c>
      <c r="D4993" s="6">
        <f>A4993+B4993+C4993</f>
        <v>49</v>
      </c>
      <c r="E4993" s="5">
        <f>IF(A4993=0,0,A4993*LABOR_HRS_WK_TOM*SEASON_WEEKS*(1+DIM_PCT_TOM)^A4993)</f>
        <v>1227.6917730000007</v>
      </c>
      <c r="F4993" s="5">
        <f>IF(B4993=0,0,B4993*LABOR_HRS_WK_CAR*SEASON_WEEKS*(1+DIM_PCT_CAR)^B4993)</f>
        <v>537.6193074924571</v>
      </c>
      <c r="G4993" s="5">
        <f>IF(C4993=0,0,C4993*LABOR_HRS_WK_MES*SEASON_WEEKS*(1+DIM_PCT_MES)^C4993)</f>
        <v>1870.9683306758766</v>
      </c>
      <c r="H4993" s="5">
        <f>E4993+F4993+G4993</f>
        <v>3636.2794111683343</v>
      </c>
      <c r="I4993" s="5">
        <f>MIN(H4993,FARMER_HRS)</f>
        <v>720</v>
      </c>
      <c r="J4993" s="5">
        <f>MAX(0,H4993-FARMER_HRS)</f>
        <v>2916.2794111683343</v>
      </c>
      <c r="K4993" s="2">
        <f>I4993*FARMER_RATE+J4993*TEMP_WORKER_RATE</f>
        <v>75629.850888339133</v>
      </c>
      <c r="L4993" s="2">
        <f>A4993*PRICE_TOM+B4993*PRICE_CAR+C4993*PRICE_MES</f>
        <v>167122</v>
      </c>
      <c r="M4993" s="2">
        <f>A4993*FERT_BED_TOM+B4993*FERT_BED_CAR+C4993*FERT_BED_MES</f>
        <v>37400</v>
      </c>
      <c r="N4993" s="6">
        <f>IF(AND(D4993&lt;=TOTAL_BEDS,J4993&lt;=TEMP_WORKER_MAX*TEMP_WORKER_HRS),1,0)</f>
        <v>1</v>
      </c>
      <c r="O4993" s="2">
        <f>L4993-M4993-K4993-FIXED_COSTS</f>
        <v>34092.149111660867</v>
      </c>
      <c r="P4993" s="2">
        <f>IF(N4993=1,O4993,"")</f>
        <v>34092.149111660867</v>
      </c>
    </row>
    <row r="4994">
      <c r="A4994" s="6">
        <v>7</v>
      </c>
      <c r="B4994" s="6">
        <v>13</v>
      </c>
      <c r="C4994" s="6">
        <v>30</v>
      </c>
      <c r="D4994" s="6">
        <f>A4994+B4994+C4994</f>
        <v>50</v>
      </c>
      <c r="E4994" s="5">
        <f>IF(A4994=0,0,A4994*LABOR_HRS_WK_TOM*SEASON_WEEKS*(1+DIM_PCT_TOM)^A4994)</f>
        <v>1227.6917730000007</v>
      </c>
      <c r="F4994" s="5">
        <f>IF(B4994=0,0,B4994*LABOR_HRS_WK_CAR*SEASON_WEEKS*(1+DIM_PCT_CAR)^B4994)</f>
        <v>537.6193074924571</v>
      </c>
      <c r="G4994" s="5">
        <f>IF(C4994=0,0,C4994*LABOR_HRS_WK_MES*SEASON_WEEKS*(1+DIM_PCT_MES)^C4994)</f>
        <v>1959.6780360096466</v>
      </c>
      <c r="H4994" s="5">
        <f>E4994+F4994+G4994</f>
        <v>3724.9891165021045</v>
      </c>
      <c r="I4994" s="5">
        <f>MIN(H4994,FARMER_HRS)</f>
        <v>720</v>
      </c>
      <c r="J4994" s="5">
        <f>MAX(0,H4994-FARMER_HRS)</f>
        <v>3004.9891165021045</v>
      </c>
      <c r="K4994" s="2">
        <f>I4994*FARMER_RATE+J4994*TEMP_WORKER_RATE</f>
        <v>77169.949939272643</v>
      </c>
      <c r="L4994" s="2">
        <f>A4994*PRICE_TOM+B4994*PRICE_CAR+C4994*PRICE_MES</f>
        <v>169822</v>
      </c>
      <c r="M4994" s="2">
        <f>A4994*FERT_BED_TOM+B4994*FERT_BED_CAR+C4994*FERT_BED_MES</f>
        <v>38280</v>
      </c>
      <c r="N4994" s="6">
        <f>IF(AND(D4994&lt;=TOTAL_BEDS,J4994&lt;=TEMP_WORKER_MAX*TEMP_WORKER_HRS),1,0)</f>
        <v>1</v>
      </c>
      <c r="O4994" s="2">
        <f>L4994-M4994-K4994-FIXED_COSTS</f>
        <v>34372.050060727357</v>
      </c>
      <c r="P4994" s="2">
        <f>IF(N4994=1,O4994,"")</f>
        <v>34372.050060727357</v>
      </c>
    </row>
    <row r="4995">
      <c r="A4995" s="6">
        <v>7</v>
      </c>
      <c r="B4995" s="6">
        <v>14</v>
      </c>
      <c r="C4995" s="6">
        <v>0</v>
      </c>
      <c r="D4995" s="6">
        <f>A4995+B4995+C4995</f>
        <v>21</v>
      </c>
      <c r="E4995" s="5">
        <f>IF(A4995=0,0,A4995*LABOR_HRS_WK_TOM*SEASON_WEEKS*(1+DIM_PCT_TOM)^A4995)</f>
        <v>1227.6917730000007</v>
      </c>
      <c r="F4995" s="5">
        <f>IF(B4995=0,0,B4995*LABOR_HRS_WK_CAR*SEASON_WEEKS*(1+DIM_PCT_CAR)^B4995)</f>
        <v>593.44900480898161</v>
      </c>
      <c r="G4995" s="5">
        <f>IF(C4995=0,0,C4995*LABOR_HRS_WK_MES*SEASON_WEEKS*(1+DIM_PCT_MES)^C4995)</f>
        <v>0</v>
      </c>
      <c r="H4995" s="5">
        <f>E4995+F4995+G4995</f>
        <v>1821.1407778089824</v>
      </c>
      <c r="I4995" s="5">
        <f>MIN(H4995,FARMER_HRS)</f>
        <v>720</v>
      </c>
      <c r="J4995" s="5">
        <f>MAX(0,H4995-FARMER_HRS)</f>
        <v>1101.1407778089824</v>
      </c>
      <c r="K4995" s="2">
        <f>I4995*FARMER_RATE+J4995*TEMP_WORKER_RATE</f>
        <v>44117.027392517055</v>
      </c>
      <c r="L4995" s="2">
        <f>A4995*PRICE_TOM+B4995*PRICE_CAR+C4995*PRICE_MES</f>
        <v>90916</v>
      </c>
      <c r="M4995" s="2">
        <f>A4995*FERT_BED_TOM+B4995*FERT_BED_CAR+C4995*FERT_BED_MES</f>
        <v>12320</v>
      </c>
      <c r="N4995" s="6">
        <f>IF(AND(D4995&lt;=TOTAL_BEDS,J4995&lt;=TEMP_WORKER_MAX*TEMP_WORKER_HRS),1,0)</f>
        <v>1</v>
      </c>
      <c r="O4995" s="2">
        <f>L4995-M4995-K4995-FIXED_COSTS</f>
        <v>14478.972607482945</v>
      </c>
      <c r="P4995" s="2">
        <f>IF(N4995=1,O4995,"")</f>
        <v>14478.972607482945</v>
      </c>
    </row>
    <row r="4996">
      <c r="A4996" s="6">
        <v>7</v>
      </c>
      <c r="B4996" s="6">
        <v>14</v>
      </c>
      <c r="C4996" s="6">
        <v>1</v>
      </c>
      <c r="D4996" s="6">
        <f>A4996+B4996+C4996</f>
        <v>22</v>
      </c>
      <c r="E4996" s="5">
        <f>IF(A4996=0,0,A4996*LABOR_HRS_WK_TOM*SEASON_WEEKS*(1+DIM_PCT_TOM)^A4996)</f>
        <v>1227.6917730000007</v>
      </c>
      <c r="F4996" s="5">
        <f>IF(B4996=0,0,B4996*LABOR_HRS_WK_CAR*SEASON_WEEKS*(1+DIM_PCT_CAR)^B4996)</f>
        <v>593.44900480898161</v>
      </c>
      <c r="G4996" s="5">
        <f>IF(C4996=0,0,C4996*LABOR_HRS_WK_MES*SEASON_WEEKS*(1+DIM_PCT_MES)^C4996)</f>
        <v>45.5625</v>
      </c>
      <c r="H4996" s="5">
        <f>E4996+F4996+G4996</f>
        <v>1866.7032778089824</v>
      </c>
      <c r="I4996" s="5">
        <f>MIN(H4996,FARMER_HRS)</f>
        <v>720</v>
      </c>
      <c r="J4996" s="5">
        <f>MAX(0,H4996-FARMER_HRS)</f>
        <v>1146.7032778089824</v>
      </c>
      <c r="K4996" s="2">
        <f>I4996*FARMER_RATE+J4996*TEMP_WORKER_RATE</f>
        <v>44908.043017517055</v>
      </c>
      <c r="L4996" s="2">
        <f>A4996*PRICE_TOM+B4996*PRICE_CAR+C4996*PRICE_MES</f>
        <v>93616</v>
      </c>
      <c r="M4996" s="2">
        <f>A4996*FERT_BED_TOM+B4996*FERT_BED_CAR+C4996*FERT_BED_MES</f>
        <v>13200</v>
      </c>
      <c r="N4996" s="6">
        <f>IF(AND(D4996&lt;=TOTAL_BEDS,J4996&lt;=TEMP_WORKER_MAX*TEMP_WORKER_HRS),1,0)</f>
        <v>1</v>
      </c>
      <c r="O4996" s="2">
        <f>L4996-M4996-K4996-FIXED_COSTS</f>
        <v>15507.956982482945</v>
      </c>
      <c r="P4996" s="2">
        <f>IF(N4996=1,O4996,"")</f>
        <v>15507.956982482945</v>
      </c>
    </row>
    <row r="4997">
      <c r="A4997" s="6">
        <v>7</v>
      </c>
      <c r="B4997" s="6">
        <v>14</v>
      </c>
      <c r="C4997" s="6">
        <v>2</v>
      </c>
      <c r="D4997" s="6">
        <f>A4997+B4997+C4997</f>
        <v>23</v>
      </c>
      <c r="E4997" s="5">
        <f>IF(A4997=0,0,A4997*LABOR_HRS_WK_TOM*SEASON_WEEKS*(1+DIM_PCT_TOM)^A4997)</f>
        <v>1227.6917730000007</v>
      </c>
      <c r="F4997" s="5">
        <f>IF(B4997=0,0,B4997*LABOR_HRS_WK_CAR*SEASON_WEEKS*(1+DIM_PCT_CAR)^B4997)</f>
        <v>593.44900480898161</v>
      </c>
      <c r="G4997" s="5">
        <f>IF(C4997=0,0,C4997*LABOR_HRS_WK_MES*SEASON_WEEKS*(1+DIM_PCT_MES)^C4997)</f>
        <v>92.2640625</v>
      </c>
      <c r="H4997" s="5">
        <f>E4997+F4997+G4997</f>
        <v>1913.4048403089823</v>
      </c>
      <c r="I4997" s="5">
        <f>MIN(H4997,FARMER_HRS)</f>
        <v>720</v>
      </c>
      <c r="J4997" s="5">
        <f>MAX(0,H4997-FARMER_HRS)</f>
        <v>1193.4048403089823</v>
      </c>
      <c r="K4997" s="2">
        <f>I4997*FARMER_RATE+J4997*TEMP_WORKER_RATE</f>
        <v>45718.834033142055</v>
      </c>
      <c r="L4997" s="2">
        <f>A4997*PRICE_TOM+B4997*PRICE_CAR+C4997*PRICE_MES</f>
        <v>96316</v>
      </c>
      <c r="M4997" s="2">
        <f>A4997*FERT_BED_TOM+B4997*FERT_BED_CAR+C4997*FERT_BED_MES</f>
        <v>14080</v>
      </c>
      <c r="N4997" s="6">
        <f>IF(AND(D4997&lt;=TOTAL_BEDS,J4997&lt;=TEMP_WORKER_MAX*TEMP_WORKER_HRS),1,0)</f>
        <v>1</v>
      </c>
      <c r="O4997" s="2">
        <f>L4997-M4997-K4997-FIXED_COSTS</f>
        <v>16517.165966857945</v>
      </c>
      <c r="P4997" s="2">
        <f>IF(N4997=1,O4997,"")</f>
        <v>16517.165966857945</v>
      </c>
    </row>
    <row r="4998">
      <c r="A4998" s="6">
        <v>7</v>
      </c>
      <c r="B4998" s="6">
        <v>14</v>
      </c>
      <c r="C4998" s="6">
        <v>3</v>
      </c>
      <c r="D4998" s="6">
        <f>A4998+B4998+C4998</f>
        <v>24</v>
      </c>
      <c r="E4998" s="5">
        <f>IF(A4998=0,0,A4998*LABOR_HRS_WK_TOM*SEASON_WEEKS*(1+DIM_PCT_TOM)^A4998)</f>
        <v>1227.6917730000007</v>
      </c>
      <c r="F4998" s="5">
        <f>IF(B4998=0,0,B4998*LABOR_HRS_WK_CAR*SEASON_WEEKS*(1+DIM_PCT_CAR)^B4998)</f>
        <v>593.44900480898161</v>
      </c>
      <c r="G4998" s="5">
        <f>IF(C4998=0,0,C4998*LABOR_HRS_WK_MES*SEASON_WEEKS*(1+DIM_PCT_MES)^C4998)</f>
        <v>140.12604492187498</v>
      </c>
      <c r="H4998" s="5">
        <f>E4998+F4998+G4998</f>
        <v>1961.2668227308575</v>
      </c>
      <c r="I4998" s="5">
        <f>MIN(H4998,FARMER_HRS)</f>
        <v>720</v>
      </c>
      <c r="J4998" s="5">
        <f>MAX(0,H4998-FARMER_HRS)</f>
        <v>1241.2668227308575</v>
      </c>
      <c r="K4998" s="2">
        <f>I4998*FARMER_RATE+J4998*TEMP_WORKER_RATE</f>
        <v>46549.771227966274</v>
      </c>
      <c r="L4998" s="2">
        <f>A4998*PRICE_TOM+B4998*PRICE_CAR+C4998*PRICE_MES</f>
        <v>99016</v>
      </c>
      <c r="M4998" s="2">
        <f>A4998*FERT_BED_TOM+B4998*FERT_BED_CAR+C4998*FERT_BED_MES</f>
        <v>14960</v>
      </c>
      <c r="N4998" s="6">
        <f>IF(AND(D4998&lt;=TOTAL_BEDS,J4998&lt;=TEMP_WORKER_MAX*TEMP_WORKER_HRS),1,0)</f>
        <v>1</v>
      </c>
      <c r="O4998" s="2">
        <f>L4998-M4998-K4998-FIXED_COSTS</f>
        <v>17506.228772033726</v>
      </c>
      <c r="P4998" s="2">
        <f>IF(N4998=1,O4998,"")</f>
        <v>17506.228772033726</v>
      </c>
    </row>
    <row r="4999">
      <c r="A4999" s="6">
        <v>7</v>
      </c>
      <c r="B4999" s="6">
        <v>14</v>
      </c>
      <c r="C4999" s="6">
        <v>4</v>
      </c>
      <c r="D4999" s="6">
        <f>A4999+B4999+C4999</f>
        <v>25</v>
      </c>
      <c r="E4999" s="5">
        <f>IF(A4999=0,0,A4999*LABOR_HRS_WK_TOM*SEASON_WEEKS*(1+DIM_PCT_TOM)^A4999)</f>
        <v>1227.6917730000007</v>
      </c>
      <c r="F4999" s="5">
        <f>IF(B4999=0,0,B4999*LABOR_HRS_WK_CAR*SEASON_WEEKS*(1+DIM_PCT_CAR)^B4999)</f>
        <v>593.44900480898161</v>
      </c>
      <c r="G4999" s="5">
        <f>IF(C4999=0,0,C4999*LABOR_HRS_WK_MES*SEASON_WEEKS*(1+DIM_PCT_MES)^C4999)</f>
        <v>189.17016064453119</v>
      </c>
      <c r="H4999" s="5">
        <f>E4999+F4999+G4999</f>
        <v>2010.3109384535137</v>
      </c>
      <c r="I4999" s="5">
        <f>MIN(H4999,FARMER_HRS)</f>
        <v>720</v>
      </c>
      <c r="J4999" s="5">
        <f>MAX(0,H4999-FARMER_HRS)</f>
        <v>1290.3109384535137</v>
      </c>
      <c r="K4999" s="2">
        <f>I4999*FARMER_RATE+J4999*TEMP_WORKER_RATE</f>
        <v>47401.2315703735</v>
      </c>
      <c r="L4999" s="2">
        <f>A4999*PRICE_TOM+B4999*PRICE_CAR+C4999*PRICE_MES</f>
        <v>101716</v>
      </c>
      <c r="M4999" s="2">
        <f>A4999*FERT_BED_TOM+B4999*FERT_BED_CAR+C4999*FERT_BED_MES</f>
        <v>15840</v>
      </c>
      <c r="N4999" s="6">
        <f>IF(AND(D4999&lt;=TOTAL_BEDS,J4999&lt;=TEMP_WORKER_MAX*TEMP_WORKER_HRS),1,0)</f>
        <v>1</v>
      </c>
      <c r="O4999" s="2">
        <f>L4999-M4999-K4999-FIXED_COSTS</f>
        <v>18474.7684296265</v>
      </c>
      <c r="P4999" s="2">
        <f>IF(N4999=1,O4999,"")</f>
        <v>18474.7684296265</v>
      </c>
    </row>
    <row r="5000">
      <c r="A5000" s="6">
        <v>7</v>
      </c>
      <c r="B5000" s="6">
        <v>14</v>
      </c>
      <c r="C5000" s="6">
        <v>5</v>
      </c>
      <c r="D5000" s="6">
        <f>A5000+B5000+C5000</f>
        <v>26</v>
      </c>
      <c r="E5000" s="5">
        <f>IF(A5000=0,0,A5000*LABOR_HRS_WK_TOM*SEASON_WEEKS*(1+DIM_PCT_TOM)^A5000)</f>
        <v>1227.6917730000007</v>
      </c>
      <c r="F5000" s="5">
        <f>IF(B5000=0,0,B5000*LABOR_HRS_WK_CAR*SEASON_WEEKS*(1+DIM_PCT_CAR)^B5000)</f>
        <v>593.44900480898161</v>
      </c>
      <c r="G5000" s="5">
        <f>IF(C5000=0,0,C5000*LABOR_HRS_WK_MES*SEASON_WEEKS*(1+DIM_PCT_MES)^C5000)</f>
        <v>239.41848456573481</v>
      </c>
      <c r="H5000" s="5">
        <f>E5000+F5000+G5000</f>
        <v>2060.559262374717</v>
      </c>
      <c r="I5000" s="5">
        <f>MIN(H5000,FARMER_HRS)</f>
        <v>720</v>
      </c>
      <c r="J5000" s="5">
        <f>MAX(0,H5000-FARMER_HRS)</f>
        <v>1340.559262374717</v>
      </c>
      <c r="K5000" s="2">
        <f>I5000*FARMER_RATE+J5000*TEMP_WORKER_RATE</f>
        <v>48273.598305116611</v>
      </c>
      <c r="L5000" s="2">
        <f>A5000*PRICE_TOM+B5000*PRICE_CAR+C5000*PRICE_MES</f>
        <v>104416</v>
      </c>
      <c r="M5000" s="2">
        <f>A5000*FERT_BED_TOM+B5000*FERT_BED_CAR+C5000*FERT_BED_MES</f>
        <v>16720</v>
      </c>
      <c r="N5000" s="6">
        <f>IF(AND(D5000&lt;=TOTAL_BEDS,J5000&lt;=TEMP_WORKER_MAX*TEMP_WORKER_HRS),1,0)</f>
        <v>1</v>
      </c>
      <c r="O5000" s="2">
        <f>L5000-M5000-K5000-FIXED_COSTS</f>
        <v>19422.401694883389</v>
      </c>
      <c r="P5000" s="2">
        <f>IF(N5000=1,O5000,"")</f>
        <v>19422.401694883389</v>
      </c>
    </row>
    <row r="5001">
      <c r="A5001" s="6">
        <v>7</v>
      </c>
      <c r="B5001" s="6">
        <v>14</v>
      </c>
      <c r="C5001" s="6">
        <v>6</v>
      </c>
      <c r="D5001" s="6">
        <f>A5001+B5001+C5001</f>
        <v>27</v>
      </c>
      <c r="E5001" s="5">
        <f>IF(A5001=0,0,A5001*LABOR_HRS_WK_TOM*SEASON_WEEKS*(1+DIM_PCT_TOM)^A5001)</f>
        <v>1227.6917730000007</v>
      </c>
      <c r="F5001" s="5">
        <f>IF(B5001=0,0,B5001*LABOR_HRS_WK_CAR*SEASON_WEEKS*(1+DIM_PCT_CAR)^B5001)</f>
        <v>593.44900480898161</v>
      </c>
      <c r="G5001" s="5">
        <f>IF(C5001=0,0,C5001*LABOR_HRS_WK_MES*SEASON_WEEKS*(1+DIM_PCT_MES)^C5001)</f>
        <v>290.89345874736773</v>
      </c>
      <c r="H5001" s="5">
        <f>E5001+F5001+G5001</f>
        <v>2112.03423655635</v>
      </c>
      <c r="I5001" s="5">
        <f>MIN(H5001,FARMER_HRS)</f>
        <v>720</v>
      </c>
      <c r="J5001" s="5">
        <f>MAX(0,H5001-FARMER_HRS)</f>
        <v>1392.0342365563502</v>
      </c>
      <c r="K5001" s="2">
        <f>I5001*FARMER_RATE+J5001*TEMP_WORKER_RATE</f>
        <v>49167.26105132552</v>
      </c>
      <c r="L5001" s="2">
        <f>A5001*PRICE_TOM+B5001*PRICE_CAR+C5001*PRICE_MES</f>
        <v>107116</v>
      </c>
      <c r="M5001" s="2">
        <f>A5001*FERT_BED_TOM+B5001*FERT_BED_CAR+C5001*FERT_BED_MES</f>
        <v>17600</v>
      </c>
      <c r="N5001" s="6">
        <f>IF(AND(D5001&lt;=TOTAL_BEDS,J5001&lt;=TEMP_WORKER_MAX*TEMP_WORKER_HRS),1,0)</f>
        <v>1</v>
      </c>
      <c r="O5001" s="2">
        <f>L5001-M5001-K5001-FIXED_COSTS</f>
        <v>20348.73894867448</v>
      </c>
      <c r="P5001" s="2">
        <f>IF(N5001=1,O5001,"")</f>
        <v>20348.73894867448</v>
      </c>
    </row>
    <row r="5002">
      <c r="A5002" s="6">
        <v>7</v>
      </c>
      <c r="B5002" s="6">
        <v>14</v>
      </c>
      <c r="C5002" s="6">
        <v>7</v>
      </c>
      <c r="D5002" s="6">
        <f>A5002+B5002+C5002</f>
        <v>28</v>
      </c>
      <c r="E5002" s="5">
        <f>IF(A5002=0,0,A5002*LABOR_HRS_WK_TOM*SEASON_WEEKS*(1+DIM_PCT_TOM)^A5002)</f>
        <v>1227.6917730000007</v>
      </c>
      <c r="F5002" s="5">
        <f>IF(B5002=0,0,B5002*LABOR_HRS_WK_CAR*SEASON_WEEKS*(1+DIM_PCT_CAR)^B5002)</f>
        <v>593.44900480898161</v>
      </c>
      <c r="G5002" s="5">
        <f>IF(C5002=0,0,C5002*LABOR_HRS_WK_MES*SEASON_WEEKS*(1+DIM_PCT_MES)^C5002)</f>
        <v>343.61789814532818</v>
      </c>
      <c r="H5002" s="5">
        <f>E5002+F5002+G5002</f>
        <v>2164.7586759543105</v>
      </c>
      <c r="I5002" s="5">
        <f>MIN(H5002,FARMER_HRS)</f>
        <v>720</v>
      </c>
      <c r="J5002" s="5">
        <f>MAX(0,H5002-FARMER_HRS)</f>
        <v>1444.7586759543105</v>
      </c>
      <c r="K5002" s="2">
        <f>I5002*FARMER_RATE+J5002*TEMP_WORKER_RATE</f>
        <v>50082.615901984558</v>
      </c>
      <c r="L5002" s="2">
        <f>A5002*PRICE_TOM+B5002*PRICE_CAR+C5002*PRICE_MES</f>
        <v>109816</v>
      </c>
      <c r="M5002" s="2">
        <f>A5002*FERT_BED_TOM+B5002*FERT_BED_CAR+C5002*FERT_BED_MES</f>
        <v>18480</v>
      </c>
      <c r="N5002" s="6">
        <f>IF(AND(D5002&lt;=TOTAL_BEDS,J5002&lt;=TEMP_WORKER_MAX*TEMP_WORKER_HRS),1,0)</f>
        <v>1</v>
      </c>
      <c r="O5002" s="2">
        <f>L5002-M5002-K5002-FIXED_COSTS</f>
        <v>21253.384098015442</v>
      </c>
      <c r="P5002" s="2">
        <f>IF(N5002=1,O5002,"")</f>
        <v>21253.384098015442</v>
      </c>
    </row>
    <row r="5003">
      <c r="A5003" s="6">
        <v>7</v>
      </c>
      <c r="B5003" s="6">
        <v>14</v>
      </c>
      <c r="C5003" s="6">
        <v>8</v>
      </c>
      <c r="D5003" s="6">
        <f>A5003+B5003+C5003</f>
        <v>29</v>
      </c>
      <c r="E5003" s="5">
        <f>IF(A5003=0,0,A5003*LABOR_HRS_WK_TOM*SEASON_WEEKS*(1+DIM_PCT_TOM)^A5003)</f>
        <v>1227.6917730000007</v>
      </c>
      <c r="F5003" s="5">
        <f>IF(B5003=0,0,B5003*LABOR_HRS_WK_CAR*SEASON_WEEKS*(1+DIM_PCT_CAR)^B5003)</f>
        <v>593.44900480898161</v>
      </c>
      <c r="G5003" s="5">
        <f>IF(C5003=0,0,C5003*LABOR_HRS_WK_MES*SEASON_WEEKS*(1+DIM_PCT_MES)^C5003)</f>
        <v>397.61499642530833</v>
      </c>
      <c r="H5003" s="5">
        <f>E5003+F5003+G5003</f>
        <v>2218.7557742342906</v>
      </c>
      <c r="I5003" s="5">
        <f>MIN(H5003,FARMER_HRS)</f>
        <v>720</v>
      </c>
      <c r="J5003" s="5">
        <f>MAX(0,H5003-FARMER_HRS)</f>
        <v>1498.7557742342906</v>
      </c>
      <c r="K5003" s="2">
        <f>I5003*FARMER_RATE+J5003*TEMP_WORKER_RATE</f>
        <v>51020.065524900878</v>
      </c>
      <c r="L5003" s="2">
        <f>A5003*PRICE_TOM+B5003*PRICE_CAR+C5003*PRICE_MES</f>
        <v>112516</v>
      </c>
      <c r="M5003" s="2">
        <f>A5003*FERT_BED_TOM+B5003*FERT_BED_CAR+C5003*FERT_BED_MES</f>
        <v>19360</v>
      </c>
      <c r="N5003" s="6">
        <f>IF(AND(D5003&lt;=TOTAL_BEDS,J5003&lt;=TEMP_WORKER_MAX*TEMP_WORKER_HRS),1,0)</f>
        <v>1</v>
      </c>
      <c r="O5003" s="2">
        <f>L5003-M5003-K5003-FIXED_COSTS</f>
        <v>22135.934475099122</v>
      </c>
      <c r="P5003" s="2">
        <f>IF(N5003=1,O5003,"")</f>
        <v>22135.934475099122</v>
      </c>
    </row>
    <row r="5004">
      <c r="A5004" s="6">
        <v>7</v>
      </c>
      <c r="B5004" s="6">
        <v>14</v>
      </c>
      <c r="C5004" s="6">
        <v>9</v>
      </c>
      <c r="D5004" s="6">
        <f>A5004+B5004+C5004</f>
        <v>30</v>
      </c>
      <c r="E5004" s="5">
        <f>IF(A5004=0,0,A5004*LABOR_HRS_WK_TOM*SEASON_WEEKS*(1+DIM_PCT_TOM)^A5004)</f>
        <v>1227.6917730000007</v>
      </c>
      <c r="F5004" s="5">
        <f>IF(B5004=0,0,B5004*LABOR_HRS_WK_CAR*SEASON_WEEKS*(1+DIM_PCT_CAR)^B5004)</f>
        <v>593.44900480898161</v>
      </c>
      <c r="G5004" s="5">
        <f>IF(C5004=0,0,C5004*LABOR_HRS_WK_MES*SEASON_WEEKS*(1+DIM_PCT_MES)^C5004)</f>
        <v>452.90833186570273</v>
      </c>
      <c r="H5004" s="5">
        <f>E5004+F5004+G5004</f>
        <v>2274.049109674685</v>
      </c>
      <c r="I5004" s="5">
        <f>MIN(H5004,FARMER_HRS)</f>
        <v>720</v>
      </c>
      <c r="J5004" s="5">
        <f>MAX(0,H5004-FARMER_HRS)</f>
        <v>1554.049109674685</v>
      </c>
      <c r="K5004" s="2">
        <f>I5004*FARMER_RATE+J5004*TEMP_WORKER_RATE</f>
        <v>51980.0192651855</v>
      </c>
      <c r="L5004" s="2">
        <f>A5004*PRICE_TOM+B5004*PRICE_CAR+C5004*PRICE_MES</f>
        <v>115216</v>
      </c>
      <c r="M5004" s="2">
        <f>A5004*FERT_BED_TOM+B5004*FERT_BED_CAR+C5004*FERT_BED_MES</f>
        <v>20240</v>
      </c>
      <c r="N5004" s="6">
        <f>IF(AND(D5004&lt;=TOTAL_BEDS,J5004&lt;=TEMP_WORKER_MAX*TEMP_WORKER_HRS),1,0)</f>
        <v>1</v>
      </c>
      <c r="O5004" s="2">
        <f>L5004-M5004-K5004-FIXED_COSTS</f>
        <v>22995.980734814497</v>
      </c>
      <c r="P5004" s="2">
        <f>IF(N5004=1,O5004,"")</f>
        <v>22995.980734814497</v>
      </c>
    </row>
    <row r="5005">
      <c r="A5005" s="6">
        <v>7</v>
      </c>
      <c r="B5005" s="6">
        <v>14</v>
      </c>
      <c r="C5005" s="6">
        <v>10</v>
      </c>
      <c r="D5005" s="6">
        <f>A5005+B5005+C5005</f>
        <v>31</v>
      </c>
      <c r="E5005" s="5">
        <f>IF(A5005=0,0,A5005*LABOR_HRS_WK_TOM*SEASON_WEEKS*(1+DIM_PCT_TOM)^A5005)</f>
        <v>1227.6917730000007</v>
      </c>
      <c r="F5005" s="5">
        <f>IF(B5005=0,0,B5005*LABOR_HRS_WK_CAR*SEASON_WEEKS*(1+DIM_PCT_CAR)^B5005)</f>
        <v>593.44900480898161</v>
      </c>
      <c r="G5005" s="5">
        <f>IF(C5005=0,0,C5005*LABOR_HRS_WK_MES*SEASON_WEEKS*(1+DIM_PCT_MES)^C5005)</f>
        <v>509.52187334891551</v>
      </c>
      <c r="H5005" s="5">
        <f>E5005+F5005+G5005</f>
        <v>2330.6626511578979</v>
      </c>
      <c r="I5005" s="5">
        <f>MIN(H5005,FARMER_HRS)</f>
        <v>720</v>
      </c>
      <c r="J5005" s="5">
        <f>MAX(0,H5005-FARMER_HRS)</f>
        <v>1610.6626511578979</v>
      </c>
      <c r="K5005" s="2">
        <f>I5005*FARMER_RATE+J5005*TEMP_WORKER_RATE</f>
        <v>52962.893249269066</v>
      </c>
      <c r="L5005" s="2">
        <f>A5005*PRICE_TOM+B5005*PRICE_CAR+C5005*PRICE_MES</f>
        <v>117916</v>
      </c>
      <c r="M5005" s="2">
        <f>A5005*FERT_BED_TOM+B5005*FERT_BED_CAR+C5005*FERT_BED_MES</f>
        <v>21120</v>
      </c>
      <c r="N5005" s="6">
        <f>IF(AND(D5005&lt;=TOTAL_BEDS,J5005&lt;=TEMP_WORKER_MAX*TEMP_WORKER_HRS),1,0)</f>
        <v>1</v>
      </c>
      <c r="O5005" s="2">
        <f>L5005-M5005-K5005-FIXED_COSTS</f>
        <v>23833.106750730934</v>
      </c>
      <c r="P5005" s="2">
        <f>IF(N5005=1,O5005,"")</f>
        <v>23833.106750730934</v>
      </c>
    </row>
    <row r="5006">
      <c r="A5006" s="6">
        <v>7</v>
      </c>
      <c r="B5006" s="6">
        <v>14</v>
      </c>
      <c r="C5006" s="6">
        <v>11</v>
      </c>
      <c r="D5006" s="6">
        <f>A5006+B5006+C5006</f>
        <v>32</v>
      </c>
      <c r="E5006" s="5">
        <f>IF(A5006=0,0,A5006*LABOR_HRS_WK_TOM*SEASON_WEEKS*(1+DIM_PCT_TOM)^A5006)</f>
        <v>1227.6917730000007</v>
      </c>
      <c r="F5006" s="5">
        <f>IF(B5006=0,0,B5006*LABOR_HRS_WK_CAR*SEASON_WEEKS*(1+DIM_PCT_CAR)^B5006)</f>
        <v>593.44900480898161</v>
      </c>
      <c r="G5006" s="5">
        <f>IF(C5006=0,0,C5006*LABOR_HRS_WK_MES*SEASON_WEEKS*(1+DIM_PCT_MES)^C5006)</f>
        <v>567.47998644235463</v>
      </c>
      <c r="H5006" s="5">
        <f>E5006+F5006+G5006</f>
        <v>2388.6207642513373</v>
      </c>
      <c r="I5006" s="5">
        <f>MIN(H5006,FARMER_HRS)</f>
        <v>720</v>
      </c>
      <c r="J5006" s="5">
        <f>MAX(0,H5006-FARMER_HRS)</f>
        <v>1668.6207642513373</v>
      </c>
      <c r="K5006" s="2">
        <f>I5006*FARMER_RATE+J5006*TEMP_WORKER_RATE</f>
        <v>53969.1104904746</v>
      </c>
      <c r="L5006" s="2">
        <f>A5006*PRICE_TOM+B5006*PRICE_CAR+C5006*PRICE_MES</f>
        <v>120616</v>
      </c>
      <c r="M5006" s="2">
        <f>A5006*FERT_BED_TOM+B5006*FERT_BED_CAR+C5006*FERT_BED_MES</f>
        <v>22000</v>
      </c>
      <c r="N5006" s="6">
        <f>IF(AND(D5006&lt;=TOTAL_BEDS,J5006&lt;=TEMP_WORKER_MAX*TEMP_WORKER_HRS),1,0)</f>
        <v>1</v>
      </c>
      <c r="O5006" s="2">
        <f>L5006-M5006-K5006-FIXED_COSTS</f>
        <v>24646.889509525397</v>
      </c>
      <c r="P5006" s="2">
        <f>IF(N5006=1,O5006,"")</f>
        <v>24646.889509525397</v>
      </c>
    </row>
    <row r="5007">
      <c r="A5007" s="6">
        <v>7</v>
      </c>
      <c r="B5007" s="6">
        <v>14</v>
      </c>
      <c r="C5007" s="6">
        <v>12</v>
      </c>
      <c r="D5007" s="6">
        <f>A5007+B5007+C5007</f>
        <v>33</v>
      </c>
      <c r="E5007" s="5">
        <f>IF(A5007=0,0,A5007*LABOR_HRS_WK_TOM*SEASON_WEEKS*(1+DIM_PCT_TOM)^A5007)</f>
        <v>1227.6917730000007</v>
      </c>
      <c r="F5007" s="5">
        <f>IF(B5007=0,0,B5007*LABOR_HRS_WK_CAR*SEASON_WEEKS*(1+DIM_PCT_CAR)^B5007)</f>
        <v>593.44900480898161</v>
      </c>
      <c r="G5007" s="5">
        <f>IF(C5007=0,0,C5007*LABOR_HRS_WK_MES*SEASON_WEEKS*(1+DIM_PCT_MES)^C5007)</f>
        <v>626.807439570419</v>
      </c>
      <c r="H5007" s="5">
        <f>E5007+F5007+G5007</f>
        <v>2447.9482173794013</v>
      </c>
      <c r="I5007" s="5">
        <f>MIN(H5007,FARMER_HRS)</f>
        <v>720</v>
      </c>
      <c r="J5007" s="5">
        <f>MAX(0,H5007-FARMER_HRS)</f>
        <v>1727.9482173794013</v>
      </c>
      <c r="K5007" s="2">
        <f>I5007*FARMER_RATE+J5007*TEMP_WORKER_RATE</f>
        <v>54999.100996170164</v>
      </c>
      <c r="L5007" s="2">
        <f>A5007*PRICE_TOM+B5007*PRICE_CAR+C5007*PRICE_MES</f>
        <v>123316</v>
      </c>
      <c r="M5007" s="2">
        <f>A5007*FERT_BED_TOM+B5007*FERT_BED_CAR+C5007*FERT_BED_MES</f>
        <v>22880</v>
      </c>
      <c r="N5007" s="6">
        <f>IF(AND(D5007&lt;=TOTAL_BEDS,J5007&lt;=TEMP_WORKER_MAX*TEMP_WORKER_HRS),1,0)</f>
        <v>1</v>
      </c>
      <c r="O5007" s="2">
        <f>L5007-M5007-K5007-FIXED_COSTS</f>
        <v>25436.899003829836</v>
      </c>
      <c r="P5007" s="2">
        <f>IF(N5007=1,O5007,"")</f>
        <v>25436.899003829836</v>
      </c>
    </row>
    <row r="5008">
      <c r="A5008" s="6">
        <v>7</v>
      </c>
      <c r="B5008" s="6">
        <v>14</v>
      </c>
      <c r="C5008" s="6">
        <v>13</v>
      </c>
      <c r="D5008" s="6">
        <f>A5008+B5008+C5008</f>
        <v>34</v>
      </c>
      <c r="E5008" s="5">
        <f>IF(A5008=0,0,A5008*LABOR_HRS_WK_TOM*SEASON_WEEKS*(1+DIM_PCT_TOM)^A5008)</f>
        <v>1227.6917730000007</v>
      </c>
      <c r="F5008" s="5">
        <f>IF(B5008=0,0,B5008*LABOR_HRS_WK_CAR*SEASON_WEEKS*(1+DIM_PCT_CAR)^B5008)</f>
        <v>593.44900480898161</v>
      </c>
      <c r="G5008" s="5">
        <f>IF(C5008=0,0,C5008*LABOR_HRS_WK_MES*SEASON_WEEKS*(1+DIM_PCT_MES)^C5008)</f>
        <v>687.52941027880331</v>
      </c>
      <c r="H5008" s="5">
        <f>E5008+F5008+G5008</f>
        <v>2508.6701880877858</v>
      </c>
      <c r="I5008" s="5">
        <f>MIN(H5008,FARMER_HRS)</f>
        <v>720</v>
      </c>
      <c r="J5008" s="5">
        <f>MAX(0,H5008-FARMER_HRS)</f>
        <v>1788.6701880877858</v>
      </c>
      <c r="K5008" s="2">
        <f>I5008*FARMER_RATE+J5008*TEMP_WORKER_RATE</f>
        <v>56053.301876524056</v>
      </c>
      <c r="L5008" s="2">
        <f>A5008*PRICE_TOM+B5008*PRICE_CAR+C5008*PRICE_MES</f>
        <v>126016</v>
      </c>
      <c r="M5008" s="2">
        <f>A5008*FERT_BED_TOM+B5008*FERT_BED_CAR+C5008*FERT_BED_MES</f>
        <v>23760</v>
      </c>
      <c r="N5008" s="6">
        <f>IF(AND(D5008&lt;=TOTAL_BEDS,J5008&lt;=TEMP_WORKER_MAX*TEMP_WORKER_HRS),1,0)</f>
        <v>1</v>
      </c>
      <c r="O5008" s="2">
        <f>L5008-M5008-K5008-FIXED_COSTS</f>
        <v>26202.698123475944</v>
      </c>
      <c r="P5008" s="2">
        <f>IF(N5008=1,O5008,"")</f>
        <v>26202.698123475944</v>
      </c>
    </row>
    <row r="5009">
      <c r="A5009" s="6">
        <v>7</v>
      </c>
      <c r="B5009" s="6">
        <v>14</v>
      </c>
      <c r="C5009" s="6">
        <v>14</v>
      </c>
      <c r="D5009" s="6">
        <f>A5009+B5009+C5009</f>
        <v>35</v>
      </c>
      <c r="E5009" s="5">
        <f>IF(A5009=0,0,A5009*LABOR_HRS_WK_TOM*SEASON_WEEKS*(1+DIM_PCT_TOM)^A5009)</f>
        <v>1227.6917730000007</v>
      </c>
      <c r="F5009" s="5">
        <f>IF(B5009=0,0,B5009*LABOR_HRS_WK_CAR*SEASON_WEEKS*(1+DIM_PCT_CAR)^B5009)</f>
        <v>593.44900480898161</v>
      </c>
      <c r="G5009" s="5">
        <f>IF(C5009=0,0,C5009*LABOR_HRS_WK_MES*SEASON_WEEKS*(1+DIM_PCT_MES)^C5009)</f>
        <v>749.67149159246435</v>
      </c>
      <c r="H5009" s="5">
        <f>E5009+F5009+G5009</f>
        <v>2570.8122694014469</v>
      </c>
      <c r="I5009" s="5">
        <f>MIN(H5009,FARMER_HRS)</f>
        <v>720</v>
      </c>
      <c r="J5009" s="5">
        <f>MAX(0,H5009-FARMER_HRS)</f>
        <v>1850.8122694014469</v>
      </c>
      <c r="K5009" s="2">
        <f>I5009*FARMER_RATE+J5009*TEMP_WORKER_RATE</f>
        <v>57132.157454886226</v>
      </c>
      <c r="L5009" s="2">
        <f>A5009*PRICE_TOM+B5009*PRICE_CAR+C5009*PRICE_MES</f>
        <v>128716</v>
      </c>
      <c r="M5009" s="2">
        <f>A5009*FERT_BED_TOM+B5009*FERT_BED_CAR+C5009*FERT_BED_MES</f>
        <v>24640</v>
      </c>
      <c r="N5009" s="6">
        <f>IF(AND(D5009&lt;=TOTAL_BEDS,J5009&lt;=TEMP_WORKER_MAX*TEMP_WORKER_HRS),1,0)</f>
        <v>1</v>
      </c>
      <c r="O5009" s="2">
        <f>L5009-M5009-K5009-FIXED_COSTS</f>
        <v>26943.842545113774</v>
      </c>
      <c r="P5009" s="2">
        <f>IF(N5009=1,O5009,"")</f>
        <v>26943.842545113774</v>
      </c>
    </row>
    <row r="5010">
      <c r="A5010" s="6">
        <v>7</v>
      </c>
      <c r="B5010" s="6">
        <v>14</v>
      </c>
      <c r="C5010" s="6">
        <v>15</v>
      </c>
      <c r="D5010" s="6">
        <f>A5010+B5010+C5010</f>
        <v>36</v>
      </c>
      <c r="E5010" s="5">
        <f>IF(A5010=0,0,A5010*LABOR_HRS_WK_TOM*SEASON_WEEKS*(1+DIM_PCT_TOM)^A5010)</f>
        <v>1227.6917730000007</v>
      </c>
      <c r="F5010" s="5">
        <f>IF(B5010=0,0,B5010*LABOR_HRS_WK_CAR*SEASON_WEEKS*(1+DIM_PCT_CAR)^B5010)</f>
        <v>593.44900480898161</v>
      </c>
      <c r="G5010" s="5">
        <f>IF(C5010=0,0,C5010*LABOR_HRS_WK_MES*SEASON_WEEKS*(1+DIM_PCT_MES)^C5010)</f>
        <v>813.25969846861074</v>
      </c>
      <c r="H5010" s="5">
        <f>E5010+F5010+G5010</f>
        <v>2634.400476277593</v>
      </c>
      <c r="I5010" s="5">
        <f>MIN(H5010,FARMER_HRS)</f>
        <v>720</v>
      </c>
      <c r="J5010" s="5">
        <f>MAX(0,H5010-FARMER_HRS)</f>
        <v>1914.400476277593</v>
      </c>
      <c r="K5010" s="2">
        <f>I5010*FARMER_RATE+J5010*TEMP_WORKER_RATE</f>
        <v>58236.11937981932</v>
      </c>
      <c r="L5010" s="2">
        <f>A5010*PRICE_TOM+B5010*PRICE_CAR+C5010*PRICE_MES</f>
        <v>131416</v>
      </c>
      <c r="M5010" s="2">
        <f>A5010*FERT_BED_TOM+B5010*FERT_BED_CAR+C5010*FERT_BED_MES</f>
        <v>25520</v>
      </c>
      <c r="N5010" s="6">
        <f>IF(AND(D5010&lt;=TOTAL_BEDS,J5010&lt;=TEMP_WORKER_MAX*TEMP_WORKER_HRS),1,0)</f>
        <v>1</v>
      </c>
      <c r="O5010" s="2">
        <f>L5010-M5010-K5010-FIXED_COSTS</f>
        <v>27659.88062018068</v>
      </c>
      <c r="P5010" s="2">
        <f>IF(N5010=1,O5010,"")</f>
        <v>27659.88062018068</v>
      </c>
    </row>
    <row r="5011">
      <c r="A5011" s="6">
        <v>7</v>
      </c>
      <c r="B5011" s="6">
        <v>14</v>
      </c>
      <c r="C5011" s="6">
        <v>16</v>
      </c>
      <c r="D5011" s="6">
        <f>A5011+B5011+C5011</f>
        <v>37</v>
      </c>
      <c r="E5011" s="5">
        <f>IF(A5011=0,0,A5011*LABOR_HRS_WK_TOM*SEASON_WEEKS*(1+DIM_PCT_TOM)^A5011)</f>
        <v>1227.6917730000007</v>
      </c>
      <c r="F5011" s="5">
        <f>IF(B5011=0,0,B5011*LABOR_HRS_WK_CAR*SEASON_WEEKS*(1+DIM_PCT_CAR)^B5011)</f>
        <v>593.44900480898161</v>
      </c>
      <c r="G5011" s="5">
        <f>IF(C5011=0,0,C5011*LABOR_HRS_WK_MES*SEASON_WEEKS*(1+DIM_PCT_MES)^C5011)</f>
        <v>878.32047434609967</v>
      </c>
      <c r="H5011" s="5">
        <f>E5011+F5011+G5011</f>
        <v>2699.4612521550821</v>
      </c>
      <c r="I5011" s="5">
        <f>MIN(H5011,FARMER_HRS)</f>
        <v>720</v>
      </c>
      <c r="J5011" s="5">
        <f>MAX(0,H5011-FARMER_HRS)</f>
        <v>1979.4612521550821</v>
      </c>
      <c r="K5011" s="2">
        <f>I5011*FARMER_RATE+J5011*TEMP_WORKER_RATE</f>
        <v>59365.646738803509</v>
      </c>
      <c r="L5011" s="2">
        <f>A5011*PRICE_TOM+B5011*PRICE_CAR+C5011*PRICE_MES</f>
        <v>134116</v>
      </c>
      <c r="M5011" s="2">
        <f>A5011*FERT_BED_TOM+B5011*FERT_BED_CAR+C5011*FERT_BED_MES</f>
        <v>26400</v>
      </c>
      <c r="N5011" s="6">
        <f>IF(AND(D5011&lt;=TOTAL_BEDS,J5011&lt;=TEMP_WORKER_MAX*TEMP_WORKER_HRS),1,0)</f>
        <v>1</v>
      </c>
      <c r="O5011" s="2">
        <f>L5011-M5011-K5011-FIXED_COSTS</f>
        <v>28350.353261196491</v>
      </c>
      <c r="P5011" s="2">
        <f>IF(N5011=1,O5011,"")</f>
        <v>28350.353261196491</v>
      </c>
    </row>
    <row r="5012">
      <c r="A5012" s="6">
        <v>7</v>
      </c>
      <c r="B5012" s="6">
        <v>14</v>
      </c>
      <c r="C5012" s="6">
        <v>17</v>
      </c>
      <c r="D5012" s="6">
        <f>A5012+B5012+C5012</f>
        <v>38</v>
      </c>
      <c r="E5012" s="5">
        <f>IF(A5012=0,0,A5012*LABOR_HRS_WK_TOM*SEASON_WEEKS*(1+DIM_PCT_TOM)^A5012)</f>
        <v>1227.6917730000007</v>
      </c>
      <c r="F5012" s="5">
        <f>IF(B5012=0,0,B5012*LABOR_HRS_WK_CAR*SEASON_WEEKS*(1+DIM_PCT_CAR)^B5012)</f>
        <v>593.44900480898161</v>
      </c>
      <c r="G5012" s="5">
        <f>IF(C5012=0,0,C5012*LABOR_HRS_WK_MES*SEASON_WEEKS*(1+DIM_PCT_MES)^C5012)</f>
        <v>944.88069779263992</v>
      </c>
      <c r="H5012" s="5">
        <f>E5012+F5012+G5012</f>
        <v>2766.0214756016221</v>
      </c>
      <c r="I5012" s="5">
        <f>MIN(H5012,FARMER_HRS)</f>
        <v>720</v>
      </c>
      <c r="J5012" s="5">
        <f>MAX(0,H5012-FARMER_HRS)</f>
        <v>2046.0214756016221</v>
      </c>
      <c r="K5012" s="2">
        <f>I5012*FARMER_RATE+J5012*TEMP_WORKER_RATE</f>
        <v>60521.206173639272</v>
      </c>
      <c r="L5012" s="2">
        <f>A5012*PRICE_TOM+B5012*PRICE_CAR+C5012*PRICE_MES</f>
        <v>136816</v>
      </c>
      <c r="M5012" s="2">
        <f>A5012*FERT_BED_TOM+B5012*FERT_BED_CAR+C5012*FERT_BED_MES</f>
        <v>27280</v>
      </c>
      <c r="N5012" s="6">
        <f>IF(AND(D5012&lt;=TOTAL_BEDS,J5012&lt;=TEMP_WORKER_MAX*TEMP_WORKER_HRS),1,0)</f>
        <v>1</v>
      </c>
      <c r="O5012" s="2">
        <f>L5012-M5012-K5012-FIXED_COSTS</f>
        <v>29014.793826360728</v>
      </c>
      <c r="P5012" s="2">
        <f>IF(N5012=1,O5012,"")</f>
        <v>29014.793826360728</v>
      </c>
    </row>
    <row r="5013">
      <c r="A5013" s="6">
        <v>7</v>
      </c>
      <c r="B5013" s="6">
        <v>14</v>
      </c>
      <c r="C5013" s="6">
        <v>18</v>
      </c>
      <c r="D5013" s="6">
        <f>A5013+B5013+C5013</f>
        <v>39</v>
      </c>
      <c r="E5013" s="5">
        <f>IF(A5013=0,0,A5013*LABOR_HRS_WK_TOM*SEASON_WEEKS*(1+DIM_PCT_TOM)^A5013)</f>
        <v>1227.6917730000007</v>
      </c>
      <c r="F5013" s="5">
        <f>IF(B5013=0,0,B5013*LABOR_HRS_WK_CAR*SEASON_WEEKS*(1+DIM_PCT_CAR)^B5013)</f>
        <v>593.44900480898161</v>
      </c>
      <c r="G5013" s="5">
        <f>IF(C5013=0,0,C5013*LABOR_HRS_WK_MES*SEASON_WEEKS*(1+DIM_PCT_MES)^C5013)</f>
        <v>1012.9676892512272</v>
      </c>
      <c r="H5013" s="5">
        <f>E5013+F5013+G5013</f>
        <v>2834.1084670602095</v>
      </c>
      <c r="I5013" s="5">
        <f>MIN(H5013,FARMER_HRS)</f>
        <v>720</v>
      </c>
      <c r="J5013" s="5">
        <f>MAX(0,H5013-FARMER_HRS)</f>
        <v>2114.1084670602095</v>
      </c>
      <c r="K5013" s="2">
        <f>I5013*FARMER_RATE+J5013*TEMP_WORKER_RATE</f>
        <v>61703.27199757308</v>
      </c>
      <c r="L5013" s="2">
        <f>A5013*PRICE_TOM+B5013*PRICE_CAR+C5013*PRICE_MES</f>
        <v>139516</v>
      </c>
      <c r="M5013" s="2">
        <f>A5013*FERT_BED_TOM+B5013*FERT_BED_CAR+C5013*FERT_BED_MES</f>
        <v>28160</v>
      </c>
      <c r="N5013" s="6">
        <f>IF(AND(D5013&lt;=TOTAL_BEDS,J5013&lt;=TEMP_WORKER_MAX*TEMP_WORKER_HRS),1,0)</f>
        <v>1</v>
      </c>
      <c r="O5013" s="2">
        <f>L5013-M5013-K5013-FIXED_COSTS</f>
        <v>29652.72800242692</v>
      </c>
      <c r="P5013" s="2">
        <f>IF(N5013=1,O5013,"")</f>
        <v>29652.72800242692</v>
      </c>
    </row>
    <row r="5014">
      <c r="A5014" s="6">
        <v>7</v>
      </c>
      <c r="B5014" s="6">
        <v>14</v>
      </c>
      <c r="C5014" s="6">
        <v>19</v>
      </c>
      <c r="D5014" s="6">
        <f>A5014+B5014+C5014</f>
        <v>40</v>
      </c>
      <c r="E5014" s="5">
        <f>IF(A5014=0,0,A5014*LABOR_HRS_WK_TOM*SEASON_WEEKS*(1+DIM_PCT_TOM)^A5014)</f>
        <v>1227.6917730000007</v>
      </c>
      <c r="F5014" s="5">
        <f>IF(B5014=0,0,B5014*LABOR_HRS_WK_CAR*SEASON_WEEKS*(1+DIM_PCT_CAR)^B5014)</f>
        <v>593.44900480898161</v>
      </c>
      <c r="G5014" s="5">
        <f>IF(C5014=0,0,C5014*LABOR_HRS_WK_MES*SEASON_WEEKS*(1+DIM_PCT_MES)^C5014)</f>
        <v>1082.6092178872491</v>
      </c>
      <c r="H5014" s="5">
        <f>E5014+F5014+G5014</f>
        <v>2903.7499956962315</v>
      </c>
      <c r="I5014" s="5">
        <f>MIN(H5014,FARMER_HRS)</f>
        <v>720</v>
      </c>
      <c r="J5014" s="5">
        <f>MAX(0,H5014-FARMER_HRS)</f>
        <v>2183.7499956962315</v>
      </c>
      <c r="K5014" s="2">
        <f>I5014*FARMER_RATE+J5014*TEMP_WORKER_RATE</f>
        <v>62912.326314170685</v>
      </c>
      <c r="L5014" s="2">
        <f>A5014*PRICE_TOM+B5014*PRICE_CAR+C5014*PRICE_MES</f>
        <v>142216</v>
      </c>
      <c r="M5014" s="2">
        <f>A5014*FERT_BED_TOM+B5014*FERT_BED_CAR+C5014*FERT_BED_MES</f>
        <v>29040</v>
      </c>
      <c r="N5014" s="6">
        <f>IF(AND(D5014&lt;=TOTAL_BEDS,J5014&lt;=TEMP_WORKER_MAX*TEMP_WORKER_HRS),1,0)</f>
        <v>1</v>
      </c>
      <c r="O5014" s="2">
        <f>L5014-M5014-K5014-FIXED_COSTS</f>
        <v>30263.673685829315</v>
      </c>
      <c r="P5014" s="2">
        <f>IF(N5014=1,O5014,"")</f>
        <v>30263.673685829315</v>
      </c>
    </row>
    <row r="5015">
      <c r="A5015" s="6">
        <v>7</v>
      </c>
      <c r="B5015" s="6">
        <v>14</v>
      </c>
      <c r="C5015" s="6">
        <v>20</v>
      </c>
      <c r="D5015" s="6">
        <f>A5015+B5015+C5015</f>
        <v>41</v>
      </c>
      <c r="E5015" s="5">
        <f>IF(A5015=0,0,A5015*LABOR_HRS_WK_TOM*SEASON_WEEKS*(1+DIM_PCT_TOM)^A5015)</f>
        <v>1227.6917730000007</v>
      </c>
      <c r="F5015" s="5">
        <f>IF(B5015=0,0,B5015*LABOR_HRS_WK_CAR*SEASON_WEEKS*(1+DIM_PCT_CAR)^B5015)</f>
        <v>593.44900480898161</v>
      </c>
      <c r="G5015" s="5">
        <f>IF(C5015=0,0,C5015*LABOR_HRS_WK_MES*SEASON_WEEKS*(1+DIM_PCT_MES)^C5015)</f>
        <v>1153.8335085377259</v>
      </c>
      <c r="H5015" s="5">
        <f>E5015+F5015+G5015</f>
        <v>2974.9742863467081</v>
      </c>
      <c r="I5015" s="5">
        <f>MIN(H5015,FARMER_HRS)</f>
        <v>720</v>
      </c>
      <c r="J5015" s="5">
        <f>MAX(0,H5015-FARMER_HRS)</f>
        <v>2254.9742863467081</v>
      </c>
      <c r="K5015" s="2">
        <f>I5015*FARMER_RATE+J5015*TEMP_WORKER_RATE</f>
        <v>64148.859137963685</v>
      </c>
      <c r="L5015" s="2">
        <f>A5015*PRICE_TOM+B5015*PRICE_CAR+C5015*PRICE_MES</f>
        <v>144916</v>
      </c>
      <c r="M5015" s="2">
        <f>A5015*FERT_BED_TOM+B5015*FERT_BED_CAR+C5015*FERT_BED_MES</f>
        <v>29920</v>
      </c>
      <c r="N5015" s="6">
        <f>IF(AND(D5015&lt;=TOTAL_BEDS,J5015&lt;=TEMP_WORKER_MAX*TEMP_WORKER_HRS),1,0)</f>
        <v>1</v>
      </c>
      <c r="O5015" s="2">
        <f>L5015-M5015-K5015-FIXED_COSTS</f>
        <v>30847.140862036315</v>
      </c>
      <c r="P5015" s="2">
        <f>IF(N5015=1,O5015,"")</f>
        <v>30847.140862036315</v>
      </c>
    </row>
    <row r="5016">
      <c r="A5016" s="6">
        <v>7</v>
      </c>
      <c r="B5016" s="6">
        <v>14</v>
      </c>
      <c r="C5016" s="6">
        <v>21</v>
      </c>
      <c r="D5016" s="6">
        <f>A5016+B5016+C5016</f>
        <v>42</v>
      </c>
      <c r="E5016" s="5">
        <f>IF(A5016=0,0,A5016*LABOR_HRS_WK_TOM*SEASON_WEEKS*(1+DIM_PCT_TOM)^A5016)</f>
        <v>1227.6917730000007</v>
      </c>
      <c r="F5016" s="5">
        <f>IF(B5016=0,0,B5016*LABOR_HRS_WK_CAR*SEASON_WEEKS*(1+DIM_PCT_CAR)^B5016)</f>
        <v>593.44900480898161</v>
      </c>
      <c r="G5016" s="5">
        <f>IF(C5016=0,0,C5016*LABOR_HRS_WK_MES*SEASON_WEEKS*(1+DIM_PCT_MES)^C5016)</f>
        <v>1226.6692487641699</v>
      </c>
      <c r="H5016" s="5">
        <f>E5016+F5016+G5016</f>
        <v>3047.8100265731523</v>
      </c>
      <c r="I5016" s="5">
        <f>MIN(H5016,FARMER_HRS)</f>
        <v>720</v>
      </c>
      <c r="J5016" s="5">
        <f>MAX(0,H5016-FARMER_HRS)</f>
        <v>2327.8100265731523</v>
      </c>
      <c r="K5016" s="2">
        <f>I5016*FARMER_RATE+J5016*TEMP_WORKER_RATE</f>
        <v>65413.368516895</v>
      </c>
      <c r="L5016" s="2">
        <f>A5016*PRICE_TOM+B5016*PRICE_CAR+C5016*PRICE_MES</f>
        <v>147616</v>
      </c>
      <c r="M5016" s="2">
        <f>A5016*FERT_BED_TOM+B5016*FERT_BED_CAR+C5016*FERT_BED_MES</f>
        <v>30800</v>
      </c>
      <c r="N5016" s="6">
        <f>IF(AND(D5016&lt;=TOTAL_BEDS,J5016&lt;=TEMP_WORKER_MAX*TEMP_WORKER_HRS),1,0)</f>
        <v>1</v>
      </c>
      <c r="O5016" s="2">
        <f>L5016-M5016-K5016-FIXED_COSTS</f>
        <v>31402.631483104997</v>
      </c>
      <c r="P5016" s="2">
        <f>IF(N5016=1,O5016,"")</f>
        <v>31402.631483104997</v>
      </c>
    </row>
    <row r="5017">
      <c r="A5017" s="6">
        <v>7</v>
      </c>
      <c r="B5017" s="6">
        <v>14</v>
      </c>
      <c r="C5017" s="6">
        <v>22</v>
      </c>
      <c r="D5017" s="6">
        <f>A5017+B5017+C5017</f>
        <v>43</v>
      </c>
      <c r="E5017" s="5">
        <f>IF(A5017=0,0,A5017*LABOR_HRS_WK_TOM*SEASON_WEEKS*(1+DIM_PCT_TOM)^A5017)</f>
        <v>1227.6917730000007</v>
      </c>
      <c r="F5017" s="5">
        <f>IF(B5017=0,0,B5017*LABOR_HRS_WK_CAR*SEASON_WEEKS*(1+DIM_PCT_CAR)^B5017)</f>
        <v>593.44900480898161</v>
      </c>
      <c r="G5017" s="5">
        <f>IF(C5017=0,0,C5017*LABOR_HRS_WK_MES*SEASON_WEEKS*(1+DIM_PCT_MES)^C5017)</f>
        <v>1301.1455960105659</v>
      </c>
      <c r="H5017" s="5">
        <f>E5017+F5017+G5017</f>
        <v>3122.2863738195483</v>
      </c>
      <c r="I5017" s="5">
        <f>MIN(H5017,FARMER_HRS)</f>
        <v>720</v>
      </c>
      <c r="J5017" s="5">
        <f>MAX(0,H5017-FARMER_HRS)</f>
        <v>2402.2863738195483</v>
      </c>
      <c r="K5017" s="2">
        <f>I5017*FARMER_RATE+J5017*TEMP_WORKER_RATE</f>
        <v>66706.360656589386</v>
      </c>
      <c r="L5017" s="2">
        <f>A5017*PRICE_TOM+B5017*PRICE_CAR+C5017*PRICE_MES</f>
        <v>150316</v>
      </c>
      <c r="M5017" s="2">
        <f>A5017*FERT_BED_TOM+B5017*FERT_BED_CAR+C5017*FERT_BED_MES</f>
        <v>31680</v>
      </c>
      <c r="N5017" s="6">
        <f>IF(AND(D5017&lt;=TOTAL_BEDS,J5017&lt;=TEMP_WORKER_MAX*TEMP_WORKER_HRS),1,0)</f>
        <v>1</v>
      </c>
      <c r="O5017" s="2">
        <f>L5017-M5017-K5017-FIXED_COSTS</f>
        <v>31929.639343410614</v>
      </c>
      <c r="P5017" s="2">
        <f>IF(N5017=1,O5017,"")</f>
        <v>31929.639343410614</v>
      </c>
    </row>
    <row r="5018">
      <c r="A5018" s="6">
        <v>7</v>
      </c>
      <c r="B5018" s="6">
        <v>14</v>
      </c>
      <c r="C5018" s="6">
        <v>23</v>
      </c>
      <c r="D5018" s="6">
        <f>A5018+B5018+C5018</f>
        <v>44</v>
      </c>
      <c r="E5018" s="5">
        <f>IF(A5018=0,0,A5018*LABOR_HRS_WK_TOM*SEASON_WEEKS*(1+DIM_PCT_TOM)^A5018)</f>
        <v>1227.6917730000007</v>
      </c>
      <c r="F5018" s="5">
        <f>IF(B5018=0,0,B5018*LABOR_HRS_WK_CAR*SEASON_WEEKS*(1+DIM_PCT_CAR)^B5018)</f>
        <v>593.44900480898161</v>
      </c>
      <c r="G5018" s="5">
        <f>IF(C5018=0,0,C5018*LABOR_HRS_WK_MES*SEASON_WEEKS*(1+DIM_PCT_MES)^C5018)</f>
        <v>1377.2921848680023</v>
      </c>
      <c r="H5018" s="5">
        <f>E5018+F5018+G5018</f>
        <v>3198.432962676985</v>
      </c>
      <c r="I5018" s="5">
        <f>MIN(H5018,FARMER_HRS)</f>
        <v>720</v>
      </c>
      <c r="J5018" s="5">
        <f>MAX(0,H5018-FARMER_HRS)</f>
        <v>2478.432962676985</v>
      </c>
      <c r="K5018" s="2">
        <f>I5018*FARMER_RATE+J5018*TEMP_WORKER_RATE</f>
        <v>68028.350046475432</v>
      </c>
      <c r="L5018" s="2">
        <f>A5018*PRICE_TOM+B5018*PRICE_CAR+C5018*PRICE_MES</f>
        <v>153016</v>
      </c>
      <c r="M5018" s="2">
        <f>A5018*FERT_BED_TOM+B5018*FERT_BED_CAR+C5018*FERT_BED_MES</f>
        <v>32560</v>
      </c>
      <c r="N5018" s="6">
        <f>IF(AND(D5018&lt;=TOTAL_BEDS,J5018&lt;=TEMP_WORKER_MAX*TEMP_WORKER_HRS),1,0)</f>
        <v>1</v>
      </c>
      <c r="O5018" s="2">
        <f>L5018-M5018-K5018-FIXED_COSTS</f>
        <v>32427.649953524568</v>
      </c>
      <c r="P5018" s="2">
        <f>IF(N5018=1,O5018,"")</f>
        <v>32427.649953524568</v>
      </c>
    </row>
    <row r="5019">
      <c r="A5019" s="6">
        <v>7</v>
      </c>
      <c r="B5019" s="6">
        <v>14</v>
      </c>
      <c r="C5019" s="6">
        <v>24</v>
      </c>
      <c r="D5019" s="6">
        <f>A5019+B5019+C5019</f>
        <v>45</v>
      </c>
      <c r="E5019" s="5">
        <f>IF(A5019=0,0,A5019*LABOR_HRS_WK_TOM*SEASON_WEEKS*(1+DIM_PCT_TOM)^A5019)</f>
        <v>1227.6917730000007</v>
      </c>
      <c r="F5019" s="5">
        <f>IF(B5019=0,0,B5019*LABOR_HRS_WK_CAR*SEASON_WEEKS*(1+DIM_PCT_CAR)^B5019)</f>
        <v>593.44900480898161</v>
      </c>
      <c r="G5019" s="5">
        <f>IF(C5019=0,0,C5019*LABOR_HRS_WK_MES*SEASON_WEEKS*(1+DIM_PCT_MES)^C5019)</f>
        <v>1455.139134447498</v>
      </c>
      <c r="H5019" s="5">
        <f>E5019+F5019+G5019</f>
        <v>3276.27991225648</v>
      </c>
      <c r="I5019" s="5">
        <f>MIN(H5019,FARMER_HRS)</f>
        <v>720</v>
      </c>
      <c r="J5019" s="5">
        <f>MAX(0,H5019-FARMER_HRS)</f>
        <v>2556.27991225648</v>
      </c>
      <c r="K5019" s="2">
        <f>I5019*FARMER_RATE+J5019*TEMP_WORKER_RATE</f>
        <v>69379.859587786108</v>
      </c>
      <c r="L5019" s="2">
        <f>A5019*PRICE_TOM+B5019*PRICE_CAR+C5019*PRICE_MES</f>
        <v>155716</v>
      </c>
      <c r="M5019" s="2">
        <f>A5019*FERT_BED_TOM+B5019*FERT_BED_CAR+C5019*FERT_BED_MES</f>
        <v>33440</v>
      </c>
      <c r="N5019" s="6">
        <f>IF(AND(D5019&lt;=TOTAL_BEDS,J5019&lt;=TEMP_WORKER_MAX*TEMP_WORKER_HRS),1,0)</f>
        <v>1</v>
      </c>
      <c r="O5019" s="2">
        <f>L5019-M5019-K5019-FIXED_COSTS</f>
        <v>32896.140412213892</v>
      </c>
      <c r="P5019" s="2">
        <f>IF(N5019=1,O5019,"")</f>
        <v>32896.140412213892</v>
      </c>
    </row>
    <row r="5020">
      <c r="A5020" s="6">
        <v>7</v>
      </c>
      <c r="B5020" s="6">
        <v>14</v>
      </c>
      <c r="C5020" s="6">
        <v>25</v>
      </c>
      <c r="D5020" s="6">
        <f>A5020+B5020+C5020</f>
        <v>46</v>
      </c>
      <c r="E5020" s="5">
        <f>IF(A5020=0,0,A5020*LABOR_HRS_WK_TOM*SEASON_WEEKS*(1+DIM_PCT_TOM)^A5020)</f>
        <v>1227.6917730000007</v>
      </c>
      <c r="F5020" s="5">
        <f>IF(B5020=0,0,B5020*LABOR_HRS_WK_CAR*SEASON_WEEKS*(1+DIM_PCT_CAR)^B5020)</f>
        <v>593.44900480898161</v>
      </c>
      <c r="G5020" s="5">
        <f>IF(C5020=0,0,C5020*LABOR_HRS_WK_MES*SEASON_WEEKS*(1+DIM_PCT_MES)^C5020)</f>
        <v>1534.7170558625955</v>
      </c>
      <c r="H5020" s="5">
        <f>E5020+F5020+G5020</f>
        <v>3355.8578336715782</v>
      </c>
      <c r="I5020" s="5">
        <f>MIN(H5020,FARMER_HRS)</f>
        <v>720</v>
      </c>
      <c r="J5020" s="5">
        <f>MAX(0,H5020-FARMER_HRS)</f>
        <v>2635.8578336715782</v>
      </c>
      <c r="K5020" s="2">
        <f>I5020*FARMER_RATE+J5020*TEMP_WORKER_RATE</f>
        <v>70761.4207234649</v>
      </c>
      <c r="L5020" s="2">
        <f>A5020*PRICE_TOM+B5020*PRICE_CAR+C5020*PRICE_MES</f>
        <v>158416</v>
      </c>
      <c r="M5020" s="2">
        <f>A5020*FERT_BED_TOM+B5020*FERT_BED_CAR+C5020*FERT_BED_MES</f>
        <v>34320</v>
      </c>
      <c r="N5020" s="6">
        <f>IF(AND(D5020&lt;=TOTAL_BEDS,J5020&lt;=TEMP_WORKER_MAX*TEMP_WORKER_HRS),1,0)</f>
        <v>1</v>
      </c>
      <c r="O5020" s="2">
        <f>L5020-M5020-K5020-FIXED_COSTS</f>
        <v>33334.579276535107</v>
      </c>
      <c r="P5020" s="2">
        <f>IF(N5020=1,O5020,"")</f>
        <v>33334.579276535107</v>
      </c>
    </row>
    <row r="5021">
      <c r="A5021" s="6">
        <v>7</v>
      </c>
      <c r="B5021" s="6">
        <v>14</v>
      </c>
      <c r="C5021" s="6">
        <v>26</v>
      </c>
      <c r="D5021" s="6">
        <f>A5021+B5021+C5021</f>
        <v>47</v>
      </c>
      <c r="E5021" s="5">
        <f>IF(A5021=0,0,A5021*LABOR_HRS_WK_TOM*SEASON_WEEKS*(1+DIM_PCT_TOM)^A5021)</f>
        <v>1227.6917730000007</v>
      </c>
      <c r="F5021" s="5">
        <f>IF(B5021=0,0,B5021*LABOR_HRS_WK_CAR*SEASON_WEEKS*(1+DIM_PCT_CAR)^B5021)</f>
        <v>593.44900480898161</v>
      </c>
      <c r="G5021" s="5">
        <f>IF(C5021=0,0,C5021*LABOR_HRS_WK_MES*SEASON_WEEKS*(1+DIM_PCT_MES)^C5021)</f>
        <v>1616.0570598233128</v>
      </c>
      <c r="H5021" s="5">
        <f>E5021+F5021+G5021</f>
        <v>3437.197837632295</v>
      </c>
      <c r="I5021" s="5">
        <f>MIN(H5021,FARMER_HRS)</f>
        <v>720</v>
      </c>
      <c r="J5021" s="5">
        <f>MAX(0,H5021-FARMER_HRS)</f>
        <v>2717.197837632295</v>
      </c>
      <c r="K5021" s="2">
        <f>I5021*FARMER_RATE+J5021*TEMP_WORKER_RATE</f>
        <v>72173.57357000513</v>
      </c>
      <c r="L5021" s="2">
        <f>A5021*PRICE_TOM+B5021*PRICE_CAR+C5021*PRICE_MES</f>
        <v>161116</v>
      </c>
      <c r="M5021" s="2">
        <f>A5021*FERT_BED_TOM+B5021*FERT_BED_CAR+C5021*FERT_BED_MES</f>
        <v>35200</v>
      </c>
      <c r="N5021" s="6">
        <f>IF(AND(D5021&lt;=TOTAL_BEDS,J5021&lt;=TEMP_WORKER_MAX*TEMP_WORKER_HRS),1,0)</f>
        <v>1</v>
      </c>
      <c r="O5021" s="2">
        <f>L5021-M5021-K5021-FIXED_COSTS</f>
        <v>33742.42642999487</v>
      </c>
      <c r="P5021" s="2">
        <f>IF(N5021=1,O5021,"")</f>
        <v>33742.42642999487</v>
      </c>
    </row>
    <row r="5022">
      <c r="A5022" s="6">
        <v>7</v>
      </c>
      <c r="B5022" s="6">
        <v>14</v>
      </c>
      <c r="C5022" s="6">
        <v>27</v>
      </c>
      <c r="D5022" s="6">
        <f>A5022+B5022+C5022</f>
        <v>48</v>
      </c>
      <c r="E5022" s="5">
        <f>IF(A5022=0,0,A5022*LABOR_HRS_WK_TOM*SEASON_WEEKS*(1+DIM_PCT_TOM)^A5022)</f>
        <v>1227.6917730000007</v>
      </c>
      <c r="F5022" s="5">
        <f>IF(B5022=0,0,B5022*LABOR_HRS_WK_CAR*SEASON_WEEKS*(1+DIM_PCT_CAR)^B5022)</f>
        <v>593.44900480898161</v>
      </c>
      <c r="G5022" s="5">
        <f>IF(C5022=0,0,C5022*LABOR_HRS_WK_MES*SEASON_WEEKS*(1+DIM_PCT_MES)^C5022)</f>
        <v>1699.19076434307</v>
      </c>
      <c r="H5022" s="5">
        <f>E5022+F5022+G5022</f>
        <v>3520.3315421520524</v>
      </c>
      <c r="I5022" s="5">
        <f>MIN(H5022,FARMER_HRS)</f>
        <v>720</v>
      </c>
      <c r="J5022" s="5">
        <f>MAX(0,H5022-FARMER_HRS)</f>
        <v>2800.3315421520524</v>
      </c>
      <c r="K5022" s="2">
        <f>I5022*FARMER_RATE+J5022*TEMP_WORKER_RATE</f>
        <v>73616.867051250912</v>
      </c>
      <c r="L5022" s="2">
        <f>A5022*PRICE_TOM+B5022*PRICE_CAR+C5022*PRICE_MES</f>
        <v>163816</v>
      </c>
      <c r="M5022" s="2">
        <f>A5022*FERT_BED_TOM+B5022*FERT_BED_CAR+C5022*FERT_BED_MES</f>
        <v>36080</v>
      </c>
      <c r="N5022" s="6">
        <f>IF(AND(D5022&lt;=TOTAL_BEDS,J5022&lt;=TEMP_WORKER_MAX*TEMP_WORKER_HRS),1,0)</f>
        <v>1</v>
      </c>
      <c r="O5022" s="2">
        <f>L5022-M5022-K5022-FIXED_COSTS</f>
        <v>34119.132948749088</v>
      </c>
      <c r="P5022" s="2">
        <f>IF(N5022=1,O5022,"")</f>
        <v>34119.132948749088</v>
      </c>
    </row>
    <row r="5023">
      <c r="A5023" s="6">
        <v>7</v>
      </c>
      <c r="B5023" s="6">
        <v>14</v>
      </c>
      <c r="C5023" s="6">
        <v>28</v>
      </c>
      <c r="D5023" s="6">
        <f>A5023+B5023+C5023</f>
        <v>49</v>
      </c>
      <c r="E5023" s="5">
        <f>IF(A5023=0,0,A5023*LABOR_HRS_WK_TOM*SEASON_WEEKS*(1+DIM_PCT_TOM)^A5023)</f>
        <v>1227.6917730000007</v>
      </c>
      <c r="F5023" s="5">
        <f>IF(B5023=0,0,B5023*LABOR_HRS_WK_CAR*SEASON_WEEKS*(1+DIM_PCT_CAR)^B5023)</f>
        <v>593.44900480898161</v>
      </c>
      <c r="G5023" s="5">
        <f>IF(C5023=0,0,C5023*LABOR_HRS_WK_MES*SEASON_WEEKS*(1+DIM_PCT_MES)^C5023)</f>
        <v>1784.1503025602233</v>
      </c>
      <c r="H5023" s="5">
        <f>E5023+F5023+G5023</f>
        <v>3605.2910803692057</v>
      </c>
      <c r="I5023" s="5">
        <f>MIN(H5023,FARMER_HRS)</f>
        <v>720</v>
      </c>
      <c r="J5023" s="5">
        <f>MAX(0,H5023-FARMER_HRS)</f>
        <v>2885.2910803692057</v>
      </c>
      <c r="K5023" s="2">
        <f>I5023*FARMER_RATE+J5023*TEMP_WORKER_RATE</f>
        <v>75091.8590341876</v>
      </c>
      <c r="L5023" s="2">
        <f>A5023*PRICE_TOM+B5023*PRICE_CAR+C5023*PRICE_MES</f>
        <v>166516</v>
      </c>
      <c r="M5023" s="2">
        <f>A5023*FERT_BED_TOM+B5023*FERT_BED_CAR+C5023*FERT_BED_MES</f>
        <v>36960</v>
      </c>
      <c r="N5023" s="6">
        <f>IF(AND(D5023&lt;=TOTAL_BEDS,J5023&lt;=TEMP_WORKER_MAX*TEMP_WORKER_HRS),1,0)</f>
        <v>1</v>
      </c>
      <c r="O5023" s="2">
        <f>L5023-M5023-K5023-FIXED_COSTS</f>
        <v>34464.1409658124</v>
      </c>
      <c r="P5023" s="2">
        <f>IF(N5023=1,O5023,"")</f>
        <v>34464.1409658124</v>
      </c>
    </row>
    <row r="5024">
      <c r="A5024" s="6">
        <v>7</v>
      </c>
      <c r="B5024" s="6">
        <v>14</v>
      </c>
      <c r="C5024" s="6">
        <v>29</v>
      </c>
      <c r="D5024" s="6">
        <f>A5024+B5024+C5024</f>
        <v>50</v>
      </c>
      <c r="E5024" s="5">
        <f>IF(A5024=0,0,A5024*LABOR_HRS_WK_TOM*SEASON_WEEKS*(1+DIM_PCT_TOM)^A5024)</f>
        <v>1227.6917730000007</v>
      </c>
      <c r="F5024" s="5">
        <f>IF(B5024=0,0,B5024*LABOR_HRS_WK_CAR*SEASON_WEEKS*(1+DIM_PCT_CAR)^B5024)</f>
        <v>593.44900480898161</v>
      </c>
      <c r="G5024" s="5">
        <f>IF(C5024=0,0,C5024*LABOR_HRS_WK_MES*SEASON_WEEKS*(1+DIM_PCT_MES)^C5024)</f>
        <v>1870.9683306758766</v>
      </c>
      <c r="H5024" s="5">
        <f>E5024+F5024+G5024</f>
        <v>3692.109108484859</v>
      </c>
      <c r="I5024" s="5">
        <f>MIN(H5024,FARMER_HRS)</f>
        <v>720</v>
      </c>
      <c r="J5024" s="5">
        <f>MAX(0,H5024-FARMER_HRS)</f>
        <v>2972.109108484859</v>
      </c>
      <c r="K5024" s="2">
        <f>I5024*FARMER_RATE+J5024*TEMP_WORKER_RATE</f>
        <v>76599.116466751031</v>
      </c>
      <c r="L5024" s="2">
        <f>A5024*PRICE_TOM+B5024*PRICE_CAR+C5024*PRICE_MES</f>
        <v>169216</v>
      </c>
      <c r="M5024" s="2">
        <f>A5024*FERT_BED_TOM+B5024*FERT_BED_CAR+C5024*FERT_BED_MES</f>
        <v>37840</v>
      </c>
      <c r="N5024" s="6">
        <f>IF(AND(D5024&lt;=TOTAL_BEDS,J5024&lt;=TEMP_WORKER_MAX*TEMP_WORKER_HRS),1,0)</f>
        <v>1</v>
      </c>
      <c r="O5024" s="2">
        <f>L5024-M5024-K5024-FIXED_COSTS</f>
        <v>34776.883533248969</v>
      </c>
      <c r="P5024" s="2">
        <f>IF(N5024=1,O5024,"")</f>
        <v>34776.883533248969</v>
      </c>
    </row>
    <row r="5025">
      <c r="A5025" s="6">
        <v>7</v>
      </c>
      <c r="B5025" s="6">
        <v>14</v>
      </c>
      <c r="C5025" s="6">
        <v>30</v>
      </c>
      <c r="D5025" s="6">
        <f>A5025+B5025+C5025</f>
        <v>51</v>
      </c>
      <c r="E5025" s="5">
        <f>IF(A5025=0,0,A5025*LABOR_HRS_WK_TOM*SEASON_WEEKS*(1+DIM_PCT_TOM)^A5025)</f>
        <v>1227.6917730000007</v>
      </c>
      <c r="F5025" s="5">
        <f>IF(B5025=0,0,B5025*LABOR_HRS_WK_CAR*SEASON_WEEKS*(1+DIM_PCT_CAR)^B5025)</f>
        <v>593.44900480898161</v>
      </c>
      <c r="G5025" s="5">
        <f>IF(C5025=0,0,C5025*LABOR_HRS_WK_MES*SEASON_WEEKS*(1+DIM_PCT_MES)^C5025)</f>
        <v>1959.6780360096466</v>
      </c>
      <c r="H5025" s="5">
        <f>E5025+F5025+G5025</f>
        <v>3780.8188138186288</v>
      </c>
      <c r="I5025" s="5">
        <f>MIN(H5025,FARMER_HRS)</f>
        <v>720</v>
      </c>
      <c r="J5025" s="5">
        <f>MAX(0,H5025-FARMER_HRS)</f>
        <v>3060.8188138186288</v>
      </c>
      <c r="K5025" s="2">
        <f>I5025*FARMER_RATE+J5025*TEMP_WORKER_RATE</f>
        <v>78139.215517684526</v>
      </c>
      <c r="L5025" s="2">
        <f>A5025*PRICE_TOM+B5025*PRICE_CAR+C5025*PRICE_MES</f>
        <v>171916</v>
      </c>
      <c r="M5025" s="2">
        <f>A5025*FERT_BED_TOM+B5025*FERT_BED_CAR+C5025*FERT_BED_MES</f>
        <v>38720</v>
      </c>
      <c r="N5025" s="6">
        <f>IF(AND(D5025&lt;=TOTAL_BEDS,J5025&lt;=TEMP_WORKER_MAX*TEMP_WORKER_HRS),1,0)</f>
        <v>1</v>
      </c>
      <c r="O5025" s="2">
        <f>L5025-M5025-K5025-FIXED_COSTS</f>
        <v>35056.784482315474</v>
      </c>
      <c r="P5025" s="2">
        <f>IF(N5025=1,O5025,"")</f>
        <v>35056.784482315474</v>
      </c>
    </row>
    <row r="5026">
      <c r="A5026" s="6">
        <v>7</v>
      </c>
      <c r="B5026" s="6">
        <v>15</v>
      </c>
      <c r="C5026" s="6">
        <v>0</v>
      </c>
      <c r="D5026" s="6">
        <f>A5026+B5026+C5026</f>
        <v>22</v>
      </c>
      <c r="E5026" s="5">
        <f>IF(A5026=0,0,A5026*LABOR_HRS_WK_TOM*SEASON_WEEKS*(1+DIM_PCT_TOM)^A5026)</f>
        <v>1227.6917730000007</v>
      </c>
      <c r="F5026" s="5">
        <f>IF(B5026=0,0,B5026*LABOR_HRS_WK_CAR*SEASON_WEEKS*(1+DIM_PCT_CAR)^B5026)</f>
        <v>651.73417492414933</v>
      </c>
      <c r="G5026" s="5">
        <f>IF(C5026=0,0,C5026*LABOR_HRS_WK_MES*SEASON_WEEKS*(1+DIM_PCT_MES)^C5026)</f>
        <v>0</v>
      </c>
      <c r="H5026" s="5">
        <f>E5026+F5026+G5026</f>
        <v>1879.42594792415</v>
      </c>
      <c r="I5026" s="5">
        <f>MIN(H5026,FARMER_HRS)</f>
        <v>720</v>
      </c>
      <c r="J5026" s="5">
        <f>MAX(0,H5026-FARMER_HRS)</f>
        <v>1159.42594792415</v>
      </c>
      <c r="K5026" s="2">
        <f>I5026*FARMER_RATE+J5026*TEMP_WORKER_RATE</f>
        <v>45128.922707016492</v>
      </c>
      <c r="L5026" s="2">
        <f>A5026*PRICE_TOM+B5026*PRICE_CAR+C5026*PRICE_MES</f>
        <v>93010</v>
      </c>
      <c r="M5026" s="2">
        <f>A5026*FERT_BED_TOM+B5026*FERT_BED_CAR+C5026*FERT_BED_MES</f>
        <v>12760</v>
      </c>
      <c r="N5026" s="6">
        <f>IF(AND(D5026&lt;=TOTAL_BEDS,J5026&lt;=TEMP_WORKER_MAX*TEMP_WORKER_HRS),1,0)</f>
        <v>1</v>
      </c>
      <c r="O5026" s="2">
        <f>L5026-M5026-K5026-FIXED_COSTS</f>
        <v>15121.077292983508</v>
      </c>
      <c r="P5026" s="2">
        <f>IF(N5026=1,O5026,"")</f>
        <v>15121.077292983508</v>
      </c>
    </row>
    <row r="5027">
      <c r="A5027" s="6">
        <v>7</v>
      </c>
      <c r="B5027" s="6">
        <v>15</v>
      </c>
      <c r="C5027" s="6">
        <v>1</v>
      </c>
      <c r="D5027" s="6">
        <f>A5027+B5027+C5027</f>
        <v>23</v>
      </c>
      <c r="E5027" s="5">
        <f>IF(A5027=0,0,A5027*LABOR_HRS_WK_TOM*SEASON_WEEKS*(1+DIM_PCT_TOM)^A5027)</f>
        <v>1227.6917730000007</v>
      </c>
      <c r="F5027" s="5">
        <f>IF(B5027=0,0,B5027*LABOR_HRS_WK_CAR*SEASON_WEEKS*(1+DIM_PCT_CAR)^B5027)</f>
        <v>651.73417492414933</v>
      </c>
      <c r="G5027" s="5">
        <f>IF(C5027=0,0,C5027*LABOR_HRS_WK_MES*SEASON_WEEKS*(1+DIM_PCT_MES)^C5027)</f>
        <v>45.5625</v>
      </c>
      <c r="H5027" s="5">
        <f>E5027+F5027+G5027</f>
        <v>1924.98844792415</v>
      </c>
      <c r="I5027" s="5">
        <f>MIN(H5027,FARMER_HRS)</f>
        <v>720</v>
      </c>
      <c r="J5027" s="5">
        <f>MAX(0,H5027-FARMER_HRS)</f>
        <v>1204.98844792415</v>
      </c>
      <c r="K5027" s="2">
        <f>I5027*FARMER_RATE+J5027*TEMP_WORKER_RATE</f>
        <v>45919.938332016492</v>
      </c>
      <c r="L5027" s="2">
        <f>A5027*PRICE_TOM+B5027*PRICE_CAR+C5027*PRICE_MES</f>
        <v>95710</v>
      </c>
      <c r="M5027" s="2">
        <f>A5027*FERT_BED_TOM+B5027*FERT_BED_CAR+C5027*FERT_BED_MES</f>
        <v>13640</v>
      </c>
      <c r="N5027" s="6">
        <f>IF(AND(D5027&lt;=TOTAL_BEDS,J5027&lt;=TEMP_WORKER_MAX*TEMP_WORKER_HRS),1,0)</f>
        <v>1</v>
      </c>
      <c r="O5027" s="2">
        <f>L5027-M5027-K5027-FIXED_COSTS</f>
        <v>16150.061667983508</v>
      </c>
      <c r="P5027" s="2">
        <f>IF(N5027=1,O5027,"")</f>
        <v>16150.061667983508</v>
      </c>
    </row>
    <row r="5028">
      <c r="A5028" s="6">
        <v>7</v>
      </c>
      <c r="B5028" s="6">
        <v>15</v>
      </c>
      <c r="C5028" s="6">
        <v>2</v>
      </c>
      <c r="D5028" s="6">
        <f>A5028+B5028+C5028</f>
        <v>24</v>
      </c>
      <c r="E5028" s="5">
        <f>IF(A5028=0,0,A5028*LABOR_HRS_WK_TOM*SEASON_WEEKS*(1+DIM_PCT_TOM)^A5028)</f>
        <v>1227.6917730000007</v>
      </c>
      <c r="F5028" s="5">
        <f>IF(B5028=0,0,B5028*LABOR_HRS_WK_CAR*SEASON_WEEKS*(1+DIM_PCT_CAR)^B5028)</f>
        <v>651.73417492414933</v>
      </c>
      <c r="G5028" s="5">
        <f>IF(C5028=0,0,C5028*LABOR_HRS_WK_MES*SEASON_WEEKS*(1+DIM_PCT_MES)^C5028)</f>
        <v>92.2640625</v>
      </c>
      <c r="H5028" s="5">
        <f>E5028+F5028+G5028</f>
        <v>1971.69001042415</v>
      </c>
      <c r="I5028" s="5">
        <f>MIN(H5028,FARMER_HRS)</f>
        <v>720</v>
      </c>
      <c r="J5028" s="5">
        <f>MAX(0,H5028-FARMER_HRS)</f>
        <v>1251.69001042415</v>
      </c>
      <c r="K5028" s="2">
        <f>I5028*FARMER_RATE+J5028*TEMP_WORKER_RATE</f>
        <v>46730.729347641492</v>
      </c>
      <c r="L5028" s="2">
        <f>A5028*PRICE_TOM+B5028*PRICE_CAR+C5028*PRICE_MES</f>
        <v>98410</v>
      </c>
      <c r="M5028" s="2">
        <f>A5028*FERT_BED_TOM+B5028*FERT_BED_CAR+C5028*FERT_BED_MES</f>
        <v>14520</v>
      </c>
      <c r="N5028" s="6">
        <f>IF(AND(D5028&lt;=TOTAL_BEDS,J5028&lt;=TEMP_WORKER_MAX*TEMP_WORKER_HRS),1,0)</f>
        <v>1</v>
      </c>
      <c r="O5028" s="2">
        <f>L5028-M5028-K5028-FIXED_COSTS</f>
        <v>17159.270652358508</v>
      </c>
      <c r="P5028" s="2">
        <f>IF(N5028=1,O5028,"")</f>
        <v>17159.270652358508</v>
      </c>
    </row>
    <row r="5029">
      <c r="A5029" s="6">
        <v>7</v>
      </c>
      <c r="B5029" s="6">
        <v>15</v>
      </c>
      <c r="C5029" s="6">
        <v>3</v>
      </c>
      <c r="D5029" s="6">
        <f>A5029+B5029+C5029</f>
        <v>25</v>
      </c>
      <c r="E5029" s="5">
        <f>IF(A5029=0,0,A5029*LABOR_HRS_WK_TOM*SEASON_WEEKS*(1+DIM_PCT_TOM)^A5029)</f>
        <v>1227.6917730000007</v>
      </c>
      <c r="F5029" s="5">
        <f>IF(B5029=0,0,B5029*LABOR_HRS_WK_CAR*SEASON_WEEKS*(1+DIM_PCT_CAR)^B5029)</f>
        <v>651.73417492414933</v>
      </c>
      <c r="G5029" s="5">
        <f>IF(C5029=0,0,C5029*LABOR_HRS_WK_MES*SEASON_WEEKS*(1+DIM_PCT_MES)^C5029)</f>
        <v>140.12604492187498</v>
      </c>
      <c r="H5029" s="5">
        <f>E5029+F5029+G5029</f>
        <v>2019.5519928460251</v>
      </c>
      <c r="I5029" s="5">
        <f>MIN(H5029,FARMER_HRS)</f>
        <v>720</v>
      </c>
      <c r="J5029" s="5">
        <f>MAX(0,H5029-FARMER_HRS)</f>
        <v>1299.5519928460251</v>
      </c>
      <c r="K5029" s="2">
        <f>I5029*FARMER_RATE+J5029*TEMP_WORKER_RATE</f>
        <v>47561.666542465711</v>
      </c>
      <c r="L5029" s="2">
        <f>A5029*PRICE_TOM+B5029*PRICE_CAR+C5029*PRICE_MES</f>
        <v>101110</v>
      </c>
      <c r="M5029" s="2">
        <f>A5029*FERT_BED_TOM+B5029*FERT_BED_CAR+C5029*FERT_BED_MES</f>
        <v>15400</v>
      </c>
      <c r="N5029" s="6">
        <f>IF(AND(D5029&lt;=TOTAL_BEDS,J5029&lt;=TEMP_WORKER_MAX*TEMP_WORKER_HRS),1,0)</f>
        <v>1</v>
      </c>
      <c r="O5029" s="2">
        <f>L5029-M5029-K5029-FIXED_COSTS</f>
        <v>18148.333457534289</v>
      </c>
      <c r="P5029" s="2">
        <f>IF(N5029=1,O5029,"")</f>
        <v>18148.333457534289</v>
      </c>
    </row>
    <row r="5030">
      <c r="A5030" s="6">
        <v>7</v>
      </c>
      <c r="B5030" s="6">
        <v>15</v>
      </c>
      <c r="C5030" s="6">
        <v>4</v>
      </c>
      <c r="D5030" s="6">
        <f>A5030+B5030+C5030</f>
        <v>26</v>
      </c>
      <c r="E5030" s="5">
        <f>IF(A5030=0,0,A5030*LABOR_HRS_WK_TOM*SEASON_WEEKS*(1+DIM_PCT_TOM)^A5030)</f>
        <v>1227.6917730000007</v>
      </c>
      <c r="F5030" s="5">
        <f>IF(B5030=0,0,B5030*LABOR_HRS_WK_CAR*SEASON_WEEKS*(1+DIM_PCT_CAR)^B5030)</f>
        <v>651.73417492414933</v>
      </c>
      <c r="G5030" s="5">
        <f>IF(C5030=0,0,C5030*LABOR_HRS_WK_MES*SEASON_WEEKS*(1+DIM_PCT_MES)^C5030)</f>
        <v>189.17016064453119</v>
      </c>
      <c r="H5030" s="5">
        <f>E5030+F5030+G5030</f>
        <v>2068.5961085686813</v>
      </c>
      <c r="I5030" s="5">
        <f>MIN(H5030,FARMER_HRS)</f>
        <v>720</v>
      </c>
      <c r="J5030" s="5">
        <f>MAX(0,H5030-FARMER_HRS)</f>
        <v>1348.5961085686813</v>
      </c>
      <c r="K5030" s="2">
        <f>I5030*FARMER_RATE+J5030*TEMP_WORKER_RATE</f>
        <v>48413.126884872938</v>
      </c>
      <c r="L5030" s="2">
        <f>A5030*PRICE_TOM+B5030*PRICE_CAR+C5030*PRICE_MES</f>
        <v>103810</v>
      </c>
      <c r="M5030" s="2">
        <f>A5030*FERT_BED_TOM+B5030*FERT_BED_CAR+C5030*FERT_BED_MES</f>
        <v>16280</v>
      </c>
      <c r="N5030" s="6">
        <f>IF(AND(D5030&lt;=TOTAL_BEDS,J5030&lt;=TEMP_WORKER_MAX*TEMP_WORKER_HRS),1,0)</f>
        <v>1</v>
      </c>
      <c r="O5030" s="2">
        <f>L5030-M5030-K5030-FIXED_COSTS</f>
        <v>19116.873115127062</v>
      </c>
      <c r="P5030" s="2">
        <f>IF(N5030=1,O5030,"")</f>
        <v>19116.873115127062</v>
      </c>
    </row>
    <row r="5031">
      <c r="A5031" s="6">
        <v>7</v>
      </c>
      <c r="B5031" s="6">
        <v>15</v>
      </c>
      <c r="C5031" s="6">
        <v>5</v>
      </c>
      <c r="D5031" s="6">
        <f>A5031+B5031+C5031</f>
        <v>27</v>
      </c>
      <c r="E5031" s="5">
        <f>IF(A5031=0,0,A5031*LABOR_HRS_WK_TOM*SEASON_WEEKS*(1+DIM_PCT_TOM)^A5031)</f>
        <v>1227.6917730000007</v>
      </c>
      <c r="F5031" s="5">
        <f>IF(B5031=0,0,B5031*LABOR_HRS_WK_CAR*SEASON_WEEKS*(1+DIM_PCT_CAR)^B5031)</f>
        <v>651.73417492414933</v>
      </c>
      <c r="G5031" s="5">
        <f>IF(C5031=0,0,C5031*LABOR_HRS_WK_MES*SEASON_WEEKS*(1+DIM_PCT_MES)^C5031)</f>
        <v>239.41848456573481</v>
      </c>
      <c r="H5031" s="5">
        <f>E5031+F5031+G5031</f>
        <v>2118.8444324898846</v>
      </c>
      <c r="I5031" s="5">
        <f>MIN(H5031,FARMER_HRS)</f>
        <v>720</v>
      </c>
      <c r="J5031" s="5">
        <f>MAX(0,H5031-FARMER_HRS)</f>
        <v>1398.8444324898846</v>
      </c>
      <c r="K5031" s="2">
        <f>I5031*FARMER_RATE+J5031*TEMP_WORKER_RATE</f>
        <v>49285.493619616056</v>
      </c>
      <c r="L5031" s="2">
        <f>A5031*PRICE_TOM+B5031*PRICE_CAR+C5031*PRICE_MES</f>
        <v>106510</v>
      </c>
      <c r="M5031" s="2">
        <f>A5031*FERT_BED_TOM+B5031*FERT_BED_CAR+C5031*FERT_BED_MES</f>
        <v>17160</v>
      </c>
      <c r="N5031" s="6">
        <f>IF(AND(D5031&lt;=TOTAL_BEDS,J5031&lt;=TEMP_WORKER_MAX*TEMP_WORKER_HRS),1,0)</f>
        <v>1</v>
      </c>
      <c r="O5031" s="2">
        <f>L5031-M5031-K5031-FIXED_COSTS</f>
        <v>20064.506380383944</v>
      </c>
      <c r="P5031" s="2">
        <f>IF(N5031=1,O5031,"")</f>
        <v>20064.506380383944</v>
      </c>
    </row>
    <row r="5032">
      <c r="A5032" s="6">
        <v>7</v>
      </c>
      <c r="B5032" s="6">
        <v>15</v>
      </c>
      <c r="C5032" s="6">
        <v>6</v>
      </c>
      <c r="D5032" s="6">
        <f>A5032+B5032+C5032</f>
        <v>28</v>
      </c>
      <c r="E5032" s="5">
        <f>IF(A5032=0,0,A5032*LABOR_HRS_WK_TOM*SEASON_WEEKS*(1+DIM_PCT_TOM)^A5032)</f>
        <v>1227.6917730000007</v>
      </c>
      <c r="F5032" s="5">
        <f>IF(B5032=0,0,B5032*LABOR_HRS_WK_CAR*SEASON_WEEKS*(1+DIM_PCT_CAR)^B5032)</f>
        <v>651.73417492414933</v>
      </c>
      <c r="G5032" s="5">
        <f>IF(C5032=0,0,C5032*LABOR_HRS_WK_MES*SEASON_WEEKS*(1+DIM_PCT_MES)^C5032)</f>
        <v>290.89345874736773</v>
      </c>
      <c r="H5032" s="5">
        <f>E5032+F5032+G5032</f>
        <v>2170.3194066715178</v>
      </c>
      <c r="I5032" s="5">
        <f>MIN(H5032,FARMER_HRS)</f>
        <v>720</v>
      </c>
      <c r="J5032" s="5">
        <f>MAX(0,H5032-FARMER_HRS)</f>
        <v>1450.3194066715178</v>
      </c>
      <c r="K5032" s="2">
        <f>I5032*FARMER_RATE+J5032*TEMP_WORKER_RATE</f>
        <v>50179.156365824965</v>
      </c>
      <c r="L5032" s="2">
        <f>A5032*PRICE_TOM+B5032*PRICE_CAR+C5032*PRICE_MES</f>
        <v>109210</v>
      </c>
      <c r="M5032" s="2">
        <f>A5032*FERT_BED_TOM+B5032*FERT_BED_CAR+C5032*FERT_BED_MES</f>
        <v>18040</v>
      </c>
      <c r="N5032" s="6">
        <f>IF(AND(D5032&lt;=TOTAL_BEDS,J5032&lt;=TEMP_WORKER_MAX*TEMP_WORKER_HRS),1,0)</f>
        <v>1</v>
      </c>
      <c r="O5032" s="2">
        <f>L5032-M5032-K5032-FIXED_COSTS</f>
        <v>20990.843634175035</v>
      </c>
      <c r="P5032" s="2">
        <f>IF(N5032=1,O5032,"")</f>
        <v>20990.843634175035</v>
      </c>
    </row>
    <row r="5033">
      <c r="A5033" s="6">
        <v>7</v>
      </c>
      <c r="B5033" s="6">
        <v>15</v>
      </c>
      <c r="C5033" s="6">
        <v>7</v>
      </c>
      <c r="D5033" s="6">
        <f>A5033+B5033+C5033</f>
        <v>29</v>
      </c>
      <c r="E5033" s="5">
        <f>IF(A5033=0,0,A5033*LABOR_HRS_WK_TOM*SEASON_WEEKS*(1+DIM_PCT_TOM)^A5033)</f>
        <v>1227.6917730000007</v>
      </c>
      <c r="F5033" s="5">
        <f>IF(B5033=0,0,B5033*LABOR_HRS_WK_CAR*SEASON_WEEKS*(1+DIM_PCT_CAR)^B5033)</f>
        <v>651.73417492414933</v>
      </c>
      <c r="G5033" s="5">
        <f>IF(C5033=0,0,C5033*LABOR_HRS_WK_MES*SEASON_WEEKS*(1+DIM_PCT_MES)^C5033)</f>
        <v>343.61789814532818</v>
      </c>
      <c r="H5033" s="5">
        <f>E5033+F5033+G5033</f>
        <v>2223.0438460694781</v>
      </c>
      <c r="I5033" s="5">
        <f>MIN(H5033,FARMER_HRS)</f>
        <v>720</v>
      </c>
      <c r="J5033" s="5">
        <f>MAX(0,H5033-FARMER_HRS)</f>
        <v>1503.0438460694781</v>
      </c>
      <c r="K5033" s="2">
        <f>I5033*FARMER_RATE+J5033*TEMP_WORKER_RATE</f>
        <v>51094.511216483996</v>
      </c>
      <c r="L5033" s="2">
        <f>A5033*PRICE_TOM+B5033*PRICE_CAR+C5033*PRICE_MES</f>
        <v>111910</v>
      </c>
      <c r="M5033" s="2">
        <f>A5033*FERT_BED_TOM+B5033*FERT_BED_CAR+C5033*FERT_BED_MES</f>
        <v>18920</v>
      </c>
      <c r="N5033" s="6">
        <f>IF(AND(D5033&lt;=TOTAL_BEDS,J5033&lt;=TEMP_WORKER_MAX*TEMP_WORKER_HRS),1,0)</f>
        <v>1</v>
      </c>
      <c r="O5033" s="2">
        <f>L5033-M5033-K5033-FIXED_COSTS</f>
        <v>21895.488783516004</v>
      </c>
      <c r="P5033" s="2">
        <f>IF(N5033=1,O5033,"")</f>
        <v>21895.488783516004</v>
      </c>
    </row>
    <row r="5034">
      <c r="A5034" s="6">
        <v>7</v>
      </c>
      <c r="B5034" s="6">
        <v>15</v>
      </c>
      <c r="C5034" s="6">
        <v>8</v>
      </c>
      <c r="D5034" s="6">
        <f>A5034+B5034+C5034</f>
        <v>30</v>
      </c>
      <c r="E5034" s="5">
        <f>IF(A5034=0,0,A5034*LABOR_HRS_WK_TOM*SEASON_WEEKS*(1+DIM_PCT_TOM)^A5034)</f>
        <v>1227.6917730000007</v>
      </c>
      <c r="F5034" s="5">
        <f>IF(B5034=0,0,B5034*LABOR_HRS_WK_CAR*SEASON_WEEKS*(1+DIM_PCT_CAR)^B5034)</f>
        <v>651.73417492414933</v>
      </c>
      <c r="G5034" s="5">
        <f>IF(C5034=0,0,C5034*LABOR_HRS_WK_MES*SEASON_WEEKS*(1+DIM_PCT_MES)^C5034)</f>
        <v>397.61499642530833</v>
      </c>
      <c r="H5034" s="5">
        <f>E5034+F5034+G5034</f>
        <v>2277.0409443494582</v>
      </c>
      <c r="I5034" s="5">
        <f>MIN(H5034,FARMER_HRS)</f>
        <v>720</v>
      </c>
      <c r="J5034" s="5">
        <f>MAX(0,H5034-FARMER_HRS)</f>
        <v>1557.0409443494582</v>
      </c>
      <c r="K5034" s="2">
        <f>I5034*FARMER_RATE+J5034*TEMP_WORKER_RATE</f>
        <v>52031.960839400315</v>
      </c>
      <c r="L5034" s="2">
        <f>A5034*PRICE_TOM+B5034*PRICE_CAR+C5034*PRICE_MES</f>
        <v>114610</v>
      </c>
      <c r="M5034" s="2">
        <f>A5034*FERT_BED_TOM+B5034*FERT_BED_CAR+C5034*FERT_BED_MES</f>
        <v>19800</v>
      </c>
      <c r="N5034" s="6">
        <f>IF(AND(D5034&lt;=TOTAL_BEDS,J5034&lt;=TEMP_WORKER_MAX*TEMP_WORKER_HRS),1,0)</f>
        <v>1</v>
      </c>
      <c r="O5034" s="2">
        <f>L5034-M5034-K5034-FIXED_COSTS</f>
        <v>22778.039160599685</v>
      </c>
      <c r="P5034" s="2">
        <f>IF(N5034=1,O5034,"")</f>
        <v>22778.039160599685</v>
      </c>
    </row>
    <row r="5035">
      <c r="A5035" s="6">
        <v>7</v>
      </c>
      <c r="B5035" s="6">
        <v>15</v>
      </c>
      <c r="C5035" s="6">
        <v>9</v>
      </c>
      <c r="D5035" s="6">
        <f>A5035+B5035+C5035</f>
        <v>31</v>
      </c>
      <c r="E5035" s="5">
        <f>IF(A5035=0,0,A5035*LABOR_HRS_WK_TOM*SEASON_WEEKS*(1+DIM_PCT_TOM)^A5035)</f>
        <v>1227.6917730000007</v>
      </c>
      <c r="F5035" s="5">
        <f>IF(B5035=0,0,B5035*LABOR_HRS_WK_CAR*SEASON_WEEKS*(1+DIM_PCT_CAR)^B5035)</f>
        <v>651.73417492414933</v>
      </c>
      <c r="G5035" s="5">
        <f>IF(C5035=0,0,C5035*LABOR_HRS_WK_MES*SEASON_WEEKS*(1+DIM_PCT_MES)^C5035)</f>
        <v>452.90833186570273</v>
      </c>
      <c r="H5035" s="5">
        <f>E5035+F5035+G5035</f>
        <v>2332.3342797898526</v>
      </c>
      <c r="I5035" s="5">
        <f>MIN(H5035,FARMER_HRS)</f>
        <v>720</v>
      </c>
      <c r="J5035" s="5">
        <f>MAX(0,H5035-FARMER_HRS)</f>
        <v>1612.3342797898526</v>
      </c>
      <c r="K5035" s="2">
        <f>I5035*FARMER_RATE+J5035*TEMP_WORKER_RATE</f>
        <v>52991.914579684941</v>
      </c>
      <c r="L5035" s="2">
        <f>A5035*PRICE_TOM+B5035*PRICE_CAR+C5035*PRICE_MES</f>
        <v>117310</v>
      </c>
      <c r="M5035" s="2">
        <f>A5035*FERT_BED_TOM+B5035*FERT_BED_CAR+C5035*FERT_BED_MES</f>
        <v>20680</v>
      </c>
      <c r="N5035" s="6">
        <f>IF(AND(D5035&lt;=TOTAL_BEDS,J5035&lt;=TEMP_WORKER_MAX*TEMP_WORKER_HRS),1,0)</f>
        <v>1</v>
      </c>
      <c r="O5035" s="2">
        <f>L5035-M5035-K5035-FIXED_COSTS</f>
        <v>23638.085420315059</v>
      </c>
      <c r="P5035" s="2">
        <f>IF(N5035=1,O5035,"")</f>
        <v>23638.085420315059</v>
      </c>
    </row>
    <row r="5036">
      <c r="A5036" s="6">
        <v>7</v>
      </c>
      <c r="B5036" s="6">
        <v>15</v>
      </c>
      <c r="C5036" s="6">
        <v>10</v>
      </c>
      <c r="D5036" s="6">
        <f>A5036+B5036+C5036</f>
        <v>32</v>
      </c>
      <c r="E5036" s="5">
        <f>IF(A5036=0,0,A5036*LABOR_HRS_WK_TOM*SEASON_WEEKS*(1+DIM_PCT_TOM)^A5036)</f>
        <v>1227.6917730000007</v>
      </c>
      <c r="F5036" s="5">
        <f>IF(B5036=0,0,B5036*LABOR_HRS_WK_CAR*SEASON_WEEKS*(1+DIM_PCT_CAR)^B5036)</f>
        <v>651.73417492414933</v>
      </c>
      <c r="G5036" s="5">
        <f>IF(C5036=0,0,C5036*LABOR_HRS_WK_MES*SEASON_WEEKS*(1+DIM_PCT_MES)^C5036)</f>
        <v>509.52187334891551</v>
      </c>
      <c r="H5036" s="5">
        <f>E5036+F5036+G5036</f>
        <v>2388.9478212730655</v>
      </c>
      <c r="I5036" s="5">
        <f>MIN(H5036,FARMER_HRS)</f>
        <v>720</v>
      </c>
      <c r="J5036" s="5">
        <f>MAX(0,H5036-FARMER_HRS)</f>
        <v>1668.9478212730655</v>
      </c>
      <c r="K5036" s="2">
        <f>I5036*FARMER_RATE+J5036*TEMP_WORKER_RATE</f>
        <v>53974.788563768496</v>
      </c>
      <c r="L5036" s="2">
        <f>A5036*PRICE_TOM+B5036*PRICE_CAR+C5036*PRICE_MES</f>
        <v>120010</v>
      </c>
      <c r="M5036" s="2">
        <f>A5036*FERT_BED_TOM+B5036*FERT_BED_CAR+C5036*FERT_BED_MES</f>
        <v>21560</v>
      </c>
      <c r="N5036" s="6">
        <f>IF(AND(D5036&lt;=TOTAL_BEDS,J5036&lt;=TEMP_WORKER_MAX*TEMP_WORKER_HRS),1,0)</f>
        <v>1</v>
      </c>
      <c r="O5036" s="2">
        <f>L5036-M5036-K5036-FIXED_COSTS</f>
        <v>24475.211436231504</v>
      </c>
      <c r="P5036" s="2">
        <f>IF(N5036=1,O5036,"")</f>
        <v>24475.211436231504</v>
      </c>
    </row>
    <row r="5037">
      <c r="A5037" s="6">
        <v>7</v>
      </c>
      <c r="B5037" s="6">
        <v>15</v>
      </c>
      <c r="C5037" s="6">
        <v>11</v>
      </c>
      <c r="D5037" s="6">
        <f>A5037+B5037+C5037</f>
        <v>33</v>
      </c>
      <c r="E5037" s="5">
        <f>IF(A5037=0,0,A5037*LABOR_HRS_WK_TOM*SEASON_WEEKS*(1+DIM_PCT_TOM)^A5037)</f>
        <v>1227.6917730000007</v>
      </c>
      <c r="F5037" s="5">
        <f>IF(B5037=0,0,B5037*LABOR_HRS_WK_CAR*SEASON_WEEKS*(1+DIM_PCT_CAR)^B5037)</f>
        <v>651.73417492414933</v>
      </c>
      <c r="G5037" s="5">
        <f>IF(C5037=0,0,C5037*LABOR_HRS_WK_MES*SEASON_WEEKS*(1+DIM_PCT_MES)^C5037)</f>
        <v>567.47998644235463</v>
      </c>
      <c r="H5037" s="5">
        <f>E5037+F5037+G5037</f>
        <v>2446.9059343665049</v>
      </c>
      <c r="I5037" s="5">
        <f>MIN(H5037,FARMER_HRS)</f>
        <v>720</v>
      </c>
      <c r="J5037" s="5">
        <f>MAX(0,H5037-FARMER_HRS)</f>
        <v>1726.9059343665049</v>
      </c>
      <c r="K5037" s="2">
        <f>I5037*FARMER_RATE+J5037*TEMP_WORKER_RATE</f>
        <v>54981.005804974047</v>
      </c>
      <c r="L5037" s="2">
        <f>A5037*PRICE_TOM+B5037*PRICE_CAR+C5037*PRICE_MES</f>
        <v>122710</v>
      </c>
      <c r="M5037" s="2">
        <f>A5037*FERT_BED_TOM+B5037*FERT_BED_CAR+C5037*FERT_BED_MES</f>
        <v>22440</v>
      </c>
      <c r="N5037" s="6">
        <f>IF(AND(D5037&lt;=TOTAL_BEDS,J5037&lt;=TEMP_WORKER_MAX*TEMP_WORKER_HRS),1,0)</f>
        <v>1</v>
      </c>
      <c r="O5037" s="2">
        <f>L5037-M5037-K5037-FIXED_COSTS</f>
        <v>25288.994195025953</v>
      </c>
      <c r="P5037" s="2">
        <f>IF(N5037=1,O5037,"")</f>
        <v>25288.994195025953</v>
      </c>
    </row>
    <row r="5038">
      <c r="A5038" s="6">
        <v>7</v>
      </c>
      <c r="B5038" s="6">
        <v>15</v>
      </c>
      <c r="C5038" s="6">
        <v>12</v>
      </c>
      <c r="D5038" s="6">
        <f>A5038+B5038+C5038</f>
        <v>34</v>
      </c>
      <c r="E5038" s="5">
        <f>IF(A5038=0,0,A5038*LABOR_HRS_WK_TOM*SEASON_WEEKS*(1+DIM_PCT_TOM)^A5038)</f>
        <v>1227.6917730000007</v>
      </c>
      <c r="F5038" s="5">
        <f>IF(B5038=0,0,B5038*LABOR_HRS_WK_CAR*SEASON_WEEKS*(1+DIM_PCT_CAR)^B5038)</f>
        <v>651.73417492414933</v>
      </c>
      <c r="G5038" s="5">
        <f>IF(C5038=0,0,C5038*LABOR_HRS_WK_MES*SEASON_WEEKS*(1+DIM_PCT_MES)^C5038)</f>
        <v>626.807439570419</v>
      </c>
      <c r="H5038" s="5">
        <f>E5038+F5038+G5038</f>
        <v>2506.2333874945689</v>
      </c>
      <c r="I5038" s="5">
        <f>MIN(H5038,FARMER_HRS)</f>
        <v>720</v>
      </c>
      <c r="J5038" s="5">
        <f>MAX(0,H5038-FARMER_HRS)</f>
        <v>1786.2333874945689</v>
      </c>
      <c r="K5038" s="2">
        <f>I5038*FARMER_RATE+J5038*TEMP_WORKER_RATE</f>
        <v>56010.996310669594</v>
      </c>
      <c r="L5038" s="2">
        <f>A5038*PRICE_TOM+B5038*PRICE_CAR+C5038*PRICE_MES</f>
        <v>125410</v>
      </c>
      <c r="M5038" s="2">
        <f>A5038*FERT_BED_TOM+B5038*FERT_BED_CAR+C5038*FERT_BED_MES</f>
        <v>23320</v>
      </c>
      <c r="N5038" s="6">
        <f>IF(AND(D5038&lt;=TOTAL_BEDS,J5038&lt;=TEMP_WORKER_MAX*TEMP_WORKER_HRS),1,0)</f>
        <v>1</v>
      </c>
      <c r="O5038" s="2">
        <f>L5038-M5038-K5038-FIXED_COSTS</f>
        <v>26079.003689330406</v>
      </c>
      <c r="P5038" s="2">
        <f>IF(N5038=1,O5038,"")</f>
        <v>26079.003689330406</v>
      </c>
    </row>
    <row r="5039">
      <c r="A5039" s="6">
        <v>7</v>
      </c>
      <c r="B5039" s="6">
        <v>15</v>
      </c>
      <c r="C5039" s="6">
        <v>13</v>
      </c>
      <c r="D5039" s="6">
        <f>A5039+B5039+C5039</f>
        <v>35</v>
      </c>
      <c r="E5039" s="5">
        <f>IF(A5039=0,0,A5039*LABOR_HRS_WK_TOM*SEASON_WEEKS*(1+DIM_PCT_TOM)^A5039)</f>
        <v>1227.6917730000007</v>
      </c>
      <c r="F5039" s="5">
        <f>IF(B5039=0,0,B5039*LABOR_HRS_WK_CAR*SEASON_WEEKS*(1+DIM_PCT_CAR)^B5039)</f>
        <v>651.73417492414933</v>
      </c>
      <c r="G5039" s="5">
        <f>IF(C5039=0,0,C5039*LABOR_HRS_WK_MES*SEASON_WEEKS*(1+DIM_PCT_MES)^C5039)</f>
        <v>687.52941027880331</v>
      </c>
      <c r="H5039" s="5">
        <f>E5039+F5039+G5039</f>
        <v>2566.9553582029534</v>
      </c>
      <c r="I5039" s="5">
        <f>MIN(H5039,FARMER_HRS)</f>
        <v>720</v>
      </c>
      <c r="J5039" s="5">
        <f>MAX(0,H5039-FARMER_HRS)</f>
        <v>1846.9553582029534</v>
      </c>
      <c r="K5039" s="2">
        <f>I5039*FARMER_RATE+J5039*TEMP_WORKER_RATE</f>
        <v>57065.1971910235</v>
      </c>
      <c r="L5039" s="2">
        <f>A5039*PRICE_TOM+B5039*PRICE_CAR+C5039*PRICE_MES</f>
        <v>128110</v>
      </c>
      <c r="M5039" s="2">
        <f>A5039*FERT_BED_TOM+B5039*FERT_BED_CAR+C5039*FERT_BED_MES</f>
        <v>24200</v>
      </c>
      <c r="N5039" s="6">
        <f>IF(AND(D5039&lt;=TOTAL_BEDS,J5039&lt;=TEMP_WORKER_MAX*TEMP_WORKER_HRS),1,0)</f>
        <v>1</v>
      </c>
      <c r="O5039" s="2">
        <f>L5039-M5039-K5039-FIXED_COSTS</f>
        <v>26844.8028089765</v>
      </c>
      <c r="P5039" s="2">
        <f>IF(N5039=1,O5039,"")</f>
        <v>26844.8028089765</v>
      </c>
    </row>
    <row r="5040">
      <c r="A5040" s="6">
        <v>7</v>
      </c>
      <c r="B5040" s="6">
        <v>15</v>
      </c>
      <c r="C5040" s="6">
        <v>14</v>
      </c>
      <c r="D5040" s="6">
        <f>A5040+B5040+C5040</f>
        <v>36</v>
      </c>
      <c r="E5040" s="5">
        <f>IF(A5040=0,0,A5040*LABOR_HRS_WK_TOM*SEASON_WEEKS*(1+DIM_PCT_TOM)^A5040)</f>
        <v>1227.6917730000007</v>
      </c>
      <c r="F5040" s="5">
        <f>IF(B5040=0,0,B5040*LABOR_HRS_WK_CAR*SEASON_WEEKS*(1+DIM_PCT_CAR)^B5040)</f>
        <v>651.73417492414933</v>
      </c>
      <c r="G5040" s="5">
        <f>IF(C5040=0,0,C5040*LABOR_HRS_WK_MES*SEASON_WEEKS*(1+DIM_PCT_MES)^C5040)</f>
        <v>749.67149159246435</v>
      </c>
      <c r="H5040" s="5">
        <f>E5040+F5040+G5040</f>
        <v>2629.0974395166145</v>
      </c>
      <c r="I5040" s="5">
        <f>MIN(H5040,FARMER_HRS)</f>
        <v>720</v>
      </c>
      <c r="J5040" s="5">
        <f>MAX(0,H5040-FARMER_HRS)</f>
        <v>1909.0974395166145</v>
      </c>
      <c r="K5040" s="2">
        <f>I5040*FARMER_RATE+J5040*TEMP_WORKER_RATE</f>
        <v>58144.052769385664</v>
      </c>
      <c r="L5040" s="2">
        <f>A5040*PRICE_TOM+B5040*PRICE_CAR+C5040*PRICE_MES</f>
        <v>130810</v>
      </c>
      <c r="M5040" s="2">
        <f>A5040*FERT_BED_TOM+B5040*FERT_BED_CAR+C5040*FERT_BED_MES</f>
        <v>25080</v>
      </c>
      <c r="N5040" s="6">
        <f>IF(AND(D5040&lt;=TOTAL_BEDS,J5040&lt;=TEMP_WORKER_MAX*TEMP_WORKER_HRS),1,0)</f>
        <v>1</v>
      </c>
      <c r="O5040" s="2">
        <f>L5040-M5040-K5040-FIXED_COSTS</f>
        <v>27585.947230614336</v>
      </c>
      <c r="P5040" s="2">
        <f>IF(N5040=1,O5040,"")</f>
        <v>27585.947230614336</v>
      </c>
    </row>
    <row r="5041">
      <c r="A5041" s="6">
        <v>7</v>
      </c>
      <c r="B5041" s="6">
        <v>15</v>
      </c>
      <c r="C5041" s="6">
        <v>15</v>
      </c>
      <c r="D5041" s="6">
        <f>A5041+B5041+C5041</f>
        <v>37</v>
      </c>
      <c r="E5041" s="5">
        <f>IF(A5041=0,0,A5041*LABOR_HRS_WK_TOM*SEASON_WEEKS*(1+DIM_PCT_TOM)^A5041)</f>
        <v>1227.6917730000007</v>
      </c>
      <c r="F5041" s="5">
        <f>IF(B5041=0,0,B5041*LABOR_HRS_WK_CAR*SEASON_WEEKS*(1+DIM_PCT_CAR)^B5041)</f>
        <v>651.73417492414933</v>
      </c>
      <c r="G5041" s="5">
        <f>IF(C5041=0,0,C5041*LABOR_HRS_WK_MES*SEASON_WEEKS*(1+DIM_PCT_MES)^C5041)</f>
        <v>813.25969846861074</v>
      </c>
      <c r="H5041" s="5">
        <f>E5041+F5041+G5041</f>
        <v>2692.6856463927606</v>
      </c>
      <c r="I5041" s="5">
        <f>MIN(H5041,FARMER_HRS)</f>
        <v>720</v>
      </c>
      <c r="J5041" s="5">
        <f>MAX(0,H5041-FARMER_HRS)</f>
        <v>1972.6856463927606</v>
      </c>
      <c r="K5041" s="2">
        <f>I5041*FARMER_RATE+J5041*TEMP_WORKER_RATE</f>
        <v>59248.014694318757</v>
      </c>
      <c r="L5041" s="2">
        <f>A5041*PRICE_TOM+B5041*PRICE_CAR+C5041*PRICE_MES</f>
        <v>133510</v>
      </c>
      <c r="M5041" s="2">
        <f>A5041*FERT_BED_TOM+B5041*FERT_BED_CAR+C5041*FERT_BED_MES</f>
        <v>25960</v>
      </c>
      <c r="N5041" s="6">
        <f>IF(AND(D5041&lt;=TOTAL_BEDS,J5041&lt;=TEMP_WORKER_MAX*TEMP_WORKER_HRS),1,0)</f>
        <v>1</v>
      </c>
      <c r="O5041" s="2">
        <f>L5041-M5041-K5041-FIXED_COSTS</f>
        <v>28301.985305681243</v>
      </c>
      <c r="P5041" s="2">
        <f>IF(N5041=1,O5041,"")</f>
        <v>28301.985305681243</v>
      </c>
    </row>
    <row r="5042">
      <c r="A5042" s="6">
        <v>7</v>
      </c>
      <c r="B5042" s="6">
        <v>15</v>
      </c>
      <c r="C5042" s="6">
        <v>16</v>
      </c>
      <c r="D5042" s="6">
        <f>A5042+B5042+C5042</f>
        <v>38</v>
      </c>
      <c r="E5042" s="5">
        <f>IF(A5042=0,0,A5042*LABOR_HRS_WK_TOM*SEASON_WEEKS*(1+DIM_PCT_TOM)^A5042)</f>
        <v>1227.6917730000007</v>
      </c>
      <c r="F5042" s="5">
        <f>IF(B5042=0,0,B5042*LABOR_HRS_WK_CAR*SEASON_WEEKS*(1+DIM_PCT_CAR)^B5042)</f>
        <v>651.73417492414933</v>
      </c>
      <c r="G5042" s="5">
        <f>IF(C5042=0,0,C5042*LABOR_HRS_WK_MES*SEASON_WEEKS*(1+DIM_PCT_MES)^C5042)</f>
        <v>878.32047434609967</v>
      </c>
      <c r="H5042" s="5">
        <f>E5042+F5042+G5042</f>
        <v>2757.7464222702497</v>
      </c>
      <c r="I5042" s="5">
        <f>MIN(H5042,FARMER_HRS)</f>
        <v>720</v>
      </c>
      <c r="J5042" s="5">
        <f>MAX(0,H5042-FARMER_HRS)</f>
        <v>2037.7464222702497</v>
      </c>
      <c r="K5042" s="2">
        <f>I5042*FARMER_RATE+J5042*TEMP_WORKER_RATE</f>
        <v>60377.542053302946</v>
      </c>
      <c r="L5042" s="2">
        <f>A5042*PRICE_TOM+B5042*PRICE_CAR+C5042*PRICE_MES</f>
        <v>136210</v>
      </c>
      <c r="M5042" s="2">
        <f>A5042*FERT_BED_TOM+B5042*FERT_BED_CAR+C5042*FERT_BED_MES</f>
        <v>26840</v>
      </c>
      <c r="N5042" s="6">
        <f>IF(AND(D5042&lt;=TOTAL_BEDS,J5042&lt;=TEMP_WORKER_MAX*TEMP_WORKER_HRS),1,0)</f>
        <v>1</v>
      </c>
      <c r="O5042" s="2">
        <f>L5042-M5042-K5042-FIXED_COSTS</f>
        <v>28992.457946697054</v>
      </c>
      <c r="P5042" s="2">
        <f>IF(N5042=1,O5042,"")</f>
        <v>28992.457946697054</v>
      </c>
    </row>
    <row r="5043">
      <c r="A5043" s="6">
        <v>7</v>
      </c>
      <c r="B5043" s="6">
        <v>15</v>
      </c>
      <c r="C5043" s="6">
        <v>17</v>
      </c>
      <c r="D5043" s="6">
        <f>A5043+B5043+C5043</f>
        <v>39</v>
      </c>
      <c r="E5043" s="5">
        <f>IF(A5043=0,0,A5043*LABOR_HRS_WK_TOM*SEASON_WEEKS*(1+DIM_PCT_TOM)^A5043)</f>
        <v>1227.6917730000007</v>
      </c>
      <c r="F5043" s="5">
        <f>IF(B5043=0,0,B5043*LABOR_HRS_WK_CAR*SEASON_WEEKS*(1+DIM_PCT_CAR)^B5043)</f>
        <v>651.73417492414933</v>
      </c>
      <c r="G5043" s="5">
        <f>IF(C5043=0,0,C5043*LABOR_HRS_WK_MES*SEASON_WEEKS*(1+DIM_PCT_MES)^C5043)</f>
        <v>944.88069779263992</v>
      </c>
      <c r="H5043" s="5">
        <f>E5043+F5043+G5043</f>
        <v>2824.3066457167897</v>
      </c>
      <c r="I5043" s="5">
        <f>MIN(H5043,FARMER_HRS)</f>
        <v>720</v>
      </c>
      <c r="J5043" s="5">
        <f>MAX(0,H5043-FARMER_HRS)</f>
        <v>2104.3066457167897</v>
      </c>
      <c r="K5043" s="2">
        <f>I5043*FARMER_RATE+J5043*TEMP_WORKER_RATE</f>
        <v>61533.101488138709</v>
      </c>
      <c r="L5043" s="2">
        <f>A5043*PRICE_TOM+B5043*PRICE_CAR+C5043*PRICE_MES</f>
        <v>138910</v>
      </c>
      <c r="M5043" s="2">
        <f>A5043*FERT_BED_TOM+B5043*FERT_BED_CAR+C5043*FERT_BED_MES</f>
        <v>27720</v>
      </c>
      <c r="N5043" s="6">
        <f>IF(AND(D5043&lt;=TOTAL_BEDS,J5043&lt;=TEMP_WORKER_MAX*TEMP_WORKER_HRS),1,0)</f>
        <v>1</v>
      </c>
      <c r="O5043" s="2">
        <f>L5043-M5043-K5043-FIXED_COSTS</f>
        <v>29656.898511861291</v>
      </c>
      <c r="P5043" s="2">
        <f>IF(N5043=1,O5043,"")</f>
        <v>29656.898511861291</v>
      </c>
    </row>
    <row r="5044">
      <c r="A5044" s="6">
        <v>7</v>
      </c>
      <c r="B5044" s="6">
        <v>15</v>
      </c>
      <c r="C5044" s="6">
        <v>18</v>
      </c>
      <c r="D5044" s="6">
        <f>A5044+B5044+C5044</f>
        <v>40</v>
      </c>
      <c r="E5044" s="5">
        <f>IF(A5044=0,0,A5044*LABOR_HRS_WK_TOM*SEASON_WEEKS*(1+DIM_PCT_TOM)^A5044)</f>
        <v>1227.6917730000007</v>
      </c>
      <c r="F5044" s="5">
        <f>IF(B5044=0,0,B5044*LABOR_HRS_WK_CAR*SEASON_WEEKS*(1+DIM_PCT_CAR)^B5044)</f>
        <v>651.73417492414933</v>
      </c>
      <c r="G5044" s="5">
        <f>IF(C5044=0,0,C5044*LABOR_HRS_WK_MES*SEASON_WEEKS*(1+DIM_PCT_MES)^C5044)</f>
        <v>1012.9676892512272</v>
      </c>
      <c r="H5044" s="5">
        <f>E5044+F5044+G5044</f>
        <v>2892.3936371753771</v>
      </c>
      <c r="I5044" s="5">
        <f>MIN(H5044,FARMER_HRS)</f>
        <v>720</v>
      </c>
      <c r="J5044" s="5">
        <f>MAX(0,H5044-FARMER_HRS)</f>
        <v>2172.3936371753771</v>
      </c>
      <c r="K5044" s="2">
        <f>I5044*FARMER_RATE+J5044*TEMP_WORKER_RATE</f>
        <v>62715.167312072517</v>
      </c>
      <c r="L5044" s="2">
        <f>A5044*PRICE_TOM+B5044*PRICE_CAR+C5044*PRICE_MES</f>
        <v>141610</v>
      </c>
      <c r="M5044" s="2">
        <f>A5044*FERT_BED_TOM+B5044*FERT_BED_CAR+C5044*FERT_BED_MES</f>
        <v>28600</v>
      </c>
      <c r="N5044" s="6">
        <f>IF(AND(D5044&lt;=TOTAL_BEDS,J5044&lt;=TEMP_WORKER_MAX*TEMP_WORKER_HRS),1,0)</f>
        <v>1</v>
      </c>
      <c r="O5044" s="2">
        <f>L5044-M5044-K5044-FIXED_COSTS</f>
        <v>30294.832687927483</v>
      </c>
      <c r="P5044" s="2">
        <f>IF(N5044=1,O5044,"")</f>
        <v>30294.832687927483</v>
      </c>
    </row>
    <row r="5045">
      <c r="A5045" s="6">
        <v>7</v>
      </c>
      <c r="B5045" s="6">
        <v>15</v>
      </c>
      <c r="C5045" s="6">
        <v>19</v>
      </c>
      <c r="D5045" s="6">
        <f>A5045+B5045+C5045</f>
        <v>41</v>
      </c>
      <c r="E5045" s="5">
        <f>IF(A5045=0,0,A5045*LABOR_HRS_WK_TOM*SEASON_WEEKS*(1+DIM_PCT_TOM)^A5045)</f>
        <v>1227.6917730000007</v>
      </c>
      <c r="F5045" s="5">
        <f>IF(B5045=0,0,B5045*LABOR_HRS_WK_CAR*SEASON_WEEKS*(1+DIM_PCT_CAR)^B5045)</f>
        <v>651.73417492414933</v>
      </c>
      <c r="G5045" s="5">
        <f>IF(C5045=0,0,C5045*LABOR_HRS_WK_MES*SEASON_WEEKS*(1+DIM_PCT_MES)^C5045)</f>
        <v>1082.6092178872491</v>
      </c>
      <c r="H5045" s="5">
        <f>E5045+F5045+G5045</f>
        <v>2962.0351658113991</v>
      </c>
      <c r="I5045" s="5">
        <f>MIN(H5045,FARMER_HRS)</f>
        <v>720</v>
      </c>
      <c r="J5045" s="5">
        <f>MAX(0,H5045-FARMER_HRS)</f>
        <v>2242.0351658113991</v>
      </c>
      <c r="K5045" s="2">
        <f>I5045*FARMER_RATE+J5045*TEMP_WORKER_RATE</f>
        <v>63924.221628670122</v>
      </c>
      <c r="L5045" s="2">
        <f>A5045*PRICE_TOM+B5045*PRICE_CAR+C5045*PRICE_MES</f>
        <v>144310</v>
      </c>
      <c r="M5045" s="2">
        <f>A5045*FERT_BED_TOM+B5045*FERT_BED_CAR+C5045*FERT_BED_MES</f>
        <v>29480</v>
      </c>
      <c r="N5045" s="6">
        <f>IF(AND(D5045&lt;=TOTAL_BEDS,J5045&lt;=TEMP_WORKER_MAX*TEMP_WORKER_HRS),1,0)</f>
        <v>1</v>
      </c>
      <c r="O5045" s="2">
        <f>L5045-M5045-K5045-FIXED_COSTS</f>
        <v>30905.778371329878</v>
      </c>
      <c r="P5045" s="2">
        <f>IF(N5045=1,O5045,"")</f>
        <v>30905.778371329878</v>
      </c>
    </row>
    <row r="5046">
      <c r="A5046" s="6">
        <v>7</v>
      </c>
      <c r="B5046" s="6">
        <v>15</v>
      </c>
      <c r="C5046" s="6">
        <v>20</v>
      </c>
      <c r="D5046" s="6">
        <f>A5046+B5046+C5046</f>
        <v>42</v>
      </c>
      <c r="E5046" s="5">
        <f>IF(A5046=0,0,A5046*LABOR_HRS_WK_TOM*SEASON_WEEKS*(1+DIM_PCT_TOM)^A5046)</f>
        <v>1227.6917730000007</v>
      </c>
      <c r="F5046" s="5">
        <f>IF(B5046=0,0,B5046*LABOR_HRS_WK_CAR*SEASON_WEEKS*(1+DIM_PCT_CAR)^B5046)</f>
        <v>651.73417492414933</v>
      </c>
      <c r="G5046" s="5">
        <f>IF(C5046=0,0,C5046*LABOR_HRS_WK_MES*SEASON_WEEKS*(1+DIM_PCT_MES)^C5046)</f>
        <v>1153.8335085377259</v>
      </c>
      <c r="H5046" s="5">
        <f>E5046+F5046+G5046</f>
        <v>3033.2594564618757</v>
      </c>
      <c r="I5046" s="5">
        <f>MIN(H5046,FARMER_HRS)</f>
        <v>720</v>
      </c>
      <c r="J5046" s="5">
        <f>MAX(0,H5046-FARMER_HRS)</f>
        <v>2313.2594564618757</v>
      </c>
      <c r="K5046" s="2">
        <f>I5046*FARMER_RATE+J5046*TEMP_WORKER_RATE</f>
        <v>65160.754452463123</v>
      </c>
      <c r="L5046" s="2">
        <f>A5046*PRICE_TOM+B5046*PRICE_CAR+C5046*PRICE_MES</f>
        <v>147010</v>
      </c>
      <c r="M5046" s="2">
        <f>A5046*FERT_BED_TOM+B5046*FERT_BED_CAR+C5046*FERT_BED_MES</f>
        <v>30360</v>
      </c>
      <c r="N5046" s="6">
        <f>IF(AND(D5046&lt;=TOTAL_BEDS,J5046&lt;=TEMP_WORKER_MAX*TEMP_WORKER_HRS),1,0)</f>
        <v>1</v>
      </c>
      <c r="O5046" s="2">
        <f>L5046-M5046-K5046-FIXED_COSTS</f>
        <v>31489.245547536877</v>
      </c>
      <c r="P5046" s="2">
        <f>IF(N5046=1,O5046,"")</f>
        <v>31489.245547536877</v>
      </c>
    </row>
    <row r="5047">
      <c r="A5047" s="6">
        <v>7</v>
      </c>
      <c r="B5047" s="6">
        <v>15</v>
      </c>
      <c r="C5047" s="6">
        <v>21</v>
      </c>
      <c r="D5047" s="6">
        <f>A5047+B5047+C5047</f>
        <v>43</v>
      </c>
      <c r="E5047" s="5">
        <f>IF(A5047=0,0,A5047*LABOR_HRS_WK_TOM*SEASON_WEEKS*(1+DIM_PCT_TOM)^A5047)</f>
        <v>1227.6917730000007</v>
      </c>
      <c r="F5047" s="5">
        <f>IF(B5047=0,0,B5047*LABOR_HRS_WK_CAR*SEASON_WEEKS*(1+DIM_PCT_CAR)^B5047)</f>
        <v>651.73417492414933</v>
      </c>
      <c r="G5047" s="5">
        <f>IF(C5047=0,0,C5047*LABOR_HRS_WK_MES*SEASON_WEEKS*(1+DIM_PCT_MES)^C5047)</f>
        <v>1226.6692487641699</v>
      </c>
      <c r="H5047" s="5">
        <f>E5047+F5047+G5047</f>
        <v>3106.09519668832</v>
      </c>
      <c r="I5047" s="5">
        <f>MIN(H5047,FARMER_HRS)</f>
        <v>720</v>
      </c>
      <c r="J5047" s="5">
        <f>MAX(0,H5047-FARMER_HRS)</f>
        <v>2386.09519668832</v>
      </c>
      <c r="K5047" s="2">
        <f>I5047*FARMER_RATE+J5047*TEMP_WORKER_RATE</f>
        <v>66425.263831394434</v>
      </c>
      <c r="L5047" s="2">
        <f>A5047*PRICE_TOM+B5047*PRICE_CAR+C5047*PRICE_MES</f>
        <v>149710</v>
      </c>
      <c r="M5047" s="2">
        <f>A5047*FERT_BED_TOM+B5047*FERT_BED_CAR+C5047*FERT_BED_MES</f>
        <v>31240</v>
      </c>
      <c r="N5047" s="6">
        <f>IF(AND(D5047&lt;=TOTAL_BEDS,J5047&lt;=TEMP_WORKER_MAX*TEMP_WORKER_HRS),1,0)</f>
        <v>1</v>
      </c>
      <c r="O5047" s="2">
        <f>L5047-M5047-K5047-FIXED_COSTS</f>
        <v>32044.736168605566</v>
      </c>
      <c r="P5047" s="2">
        <f>IF(N5047=1,O5047,"")</f>
        <v>32044.736168605566</v>
      </c>
    </row>
    <row r="5048">
      <c r="A5048" s="6">
        <v>7</v>
      </c>
      <c r="B5048" s="6">
        <v>15</v>
      </c>
      <c r="C5048" s="6">
        <v>22</v>
      </c>
      <c r="D5048" s="6">
        <f>A5048+B5048+C5048</f>
        <v>44</v>
      </c>
      <c r="E5048" s="5">
        <f>IF(A5048=0,0,A5048*LABOR_HRS_WK_TOM*SEASON_WEEKS*(1+DIM_PCT_TOM)^A5048)</f>
        <v>1227.6917730000007</v>
      </c>
      <c r="F5048" s="5">
        <f>IF(B5048=0,0,B5048*LABOR_HRS_WK_CAR*SEASON_WEEKS*(1+DIM_PCT_CAR)^B5048)</f>
        <v>651.73417492414933</v>
      </c>
      <c r="G5048" s="5">
        <f>IF(C5048=0,0,C5048*LABOR_HRS_WK_MES*SEASON_WEEKS*(1+DIM_PCT_MES)^C5048)</f>
        <v>1301.1455960105659</v>
      </c>
      <c r="H5048" s="5">
        <f>E5048+F5048+G5048</f>
        <v>3180.5715439347159</v>
      </c>
      <c r="I5048" s="5">
        <f>MIN(H5048,FARMER_HRS)</f>
        <v>720</v>
      </c>
      <c r="J5048" s="5">
        <f>MAX(0,H5048-FARMER_HRS)</f>
        <v>2460.5715439347159</v>
      </c>
      <c r="K5048" s="2">
        <f>I5048*FARMER_RATE+J5048*TEMP_WORKER_RATE</f>
        <v>67718.255971088816</v>
      </c>
      <c r="L5048" s="2">
        <f>A5048*PRICE_TOM+B5048*PRICE_CAR+C5048*PRICE_MES</f>
        <v>152410</v>
      </c>
      <c r="M5048" s="2">
        <f>A5048*FERT_BED_TOM+B5048*FERT_BED_CAR+C5048*FERT_BED_MES</f>
        <v>32120</v>
      </c>
      <c r="N5048" s="6">
        <f>IF(AND(D5048&lt;=TOTAL_BEDS,J5048&lt;=TEMP_WORKER_MAX*TEMP_WORKER_HRS),1,0)</f>
        <v>1</v>
      </c>
      <c r="O5048" s="2">
        <f>L5048-M5048-K5048-FIXED_COSTS</f>
        <v>32571.744028911184</v>
      </c>
      <c r="P5048" s="2">
        <f>IF(N5048=1,O5048,"")</f>
        <v>32571.744028911184</v>
      </c>
    </row>
    <row r="5049">
      <c r="A5049" s="6">
        <v>7</v>
      </c>
      <c r="B5049" s="6">
        <v>15</v>
      </c>
      <c r="C5049" s="6">
        <v>23</v>
      </c>
      <c r="D5049" s="6">
        <f>A5049+B5049+C5049</f>
        <v>45</v>
      </c>
      <c r="E5049" s="5">
        <f>IF(A5049=0,0,A5049*LABOR_HRS_WK_TOM*SEASON_WEEKS*(1+DIM_PCT_TOM)^A5049)</f>
        <v>1227.6917730000007</v>
      </c>
      <c r="F5049" s="5">
        <f>IF(B5049=0,0,B5049*LABOR_HRS_WK_CAR*SEASON_WEEKS*(1+DIM_PCT_CAR)^B5049)</f>
        <v>651.73417492414933</v>
      </c>
      <c r="G5049" s="5">
        <f>IF(C5049=0,0,C5049*LABOR_HRS_WK_MES*SEASON_WEEKS*(1+DIM_PCT_MES)^C5049)</f>
        <v>1377.2921848680023</v>
      </c>
      <c r="H5049" s="5">
        <f>E5049+F5049+G5049</f>
        <v>3256.7181327921526</v>
      </c>
      <c r="I5049" s="5">
        <f>MIN(H5049,FARMER_HRS)</f>
        <v>720</v>
      </c>
      <c r="J5049" s="5">
        <f>MAX(0,H5049-FARMER_HRS)</f>
        <v>2536.7181327921526</v>
      </c>
      <c r="K5049" s="2">
        <f>I5049*FARMER_RATE+J5049*TEMP_WORKER_RATE</f>
        <v>69040.245360974863</v>
      </c>
      <c r="L5049" s="2">
        <f>A5049*PRICE_TOM+B5049*PRICE_CAR+C5049*PRICE_MES</f>
        <v>155110</v>
      </c>
      <c r="M5049" s="2">
        <f>A5049*FERT_BED_TOM+B5049*FERT_BED_CAR+C5049*FERT_BED_MES</f>
        <v>33000</v>
      </c>
      <c r="N5049" s="6">
        <f>IF(AND(D5049&lt;=TOTAL_BEDS,J5049&lt;=TEMP_WORKER_MAX*TEMP_WORKER_HRS),1,0)</f>
        <v>1</v>
      </c>
      <c r="O5049" s="2">
        <f>L5049-M5049-K5049-FIXED_COSTS</f>
        <v>33069.754639025137</v>
      </c>
      <c r="P5049" s="2">
        <f>IF(N5049=1,O5049,"")</f>
        <v>33069.754639025137</v>
      </c>
    </row>
    <row r="5050">
      <c r="A5050" s="6">
        <v>7</v>
      </c>
      <c r="B5050" s="6">
        <v>15</v>
      </c>
      <c r="C5050" s="6">
        <v>24</v>
      </c>
      <c r="D5050" s="6">
        <f>A5050+B5050+C5050</f>
        <v>46</v>
      </c>
      <c r="E5050" s="5">
        <f>IF(A5050=0,0,A5050*LABOR_HRS_WK_TOM*SEASON_WEEKS*(1+DIM_PCT_TOM)^A5050)</f>
        <v>1227.6917730000007</v>
      </c>
      <c r="F5050" s="5">
        <f>IF(B5050=0,0,B5050*LABOR_HRS_WK_CAR*SEASON_WEEKS*(1+DIM_PCT_CAR)^B5050)</f>
        <v>651.73417492414933</v>
      </c>
      <c r="G5050" s="5">
        <f>IF(C5050=0,0,C5050*LABOR_HRS_WK_MES*SEASON_WEEKS*(1+DIM_PCT_MES)^C5050)</f>
        <v>1455.139134447498</v>
      </c>
      <c r="H5050" s="5">
        <f>E5050+F5050+G5050</f>
        <v>3334.5650823716478</v>
      </c>
      <c r="I5050" s="5">
        <f>MIN(H5050,FARMER_HRS)</f>
        <v>720</v>
      </c>
      <c r="J5050" s="5">
        <f>MAX(0,H5050-FARMER_HRS)</f>
        <v>2614.5650823716478</v>
      </c>
      <c r="K5050" s="2">
        <f>I5050*FARMER_RATE+J5050*TEMP_WORKER_RATE</f>
        <v>70391.754902285553</v>
      </c>
      <c r="L5050" s="2">
        <f>A5050*PRICE_TOM+B5050*PRICE_CAR+C5050*PRICE_MES</f>
        <v>157810</v>
      </c>
      <c r="M5050" s="2">
        <f>A5050*FERT_BED_TOM+B5050*FERT_BED_CAR+C5050*FERT_BED_MES</f>
        <v>33880</v>
      </c>
      <c r="N5050" s="6">
        <f>IF(AND(D5050&lt;=TOTAL_BEDS,J5050&lt;=TEMP_WORKER_MAX*TEMP_WORKER_HRS),1,0)</f>
        <v>1</v>
      </c>
      <c r="O5050" s="2">
        <f>L5050-M5050-K5050-FIXED_COSTS</f>
        <v>33538.245097714447</v>
      </c>
      <c r="P5050" s="2">
        <f>IF(N5050=1,O5050,"")</f>
        <v>33538.245097714447</v>
      </c>
    </row>
    <row r="5051">
      <c r="A5051" s="6">
        <v>7</v>
      </c>
      <c r="B5051" s="6">
        <v>15</v>
      </c>
      <c r="C5051" s="6">
        <v>25</v>
      </c>
      <c r="D5051" s="6">
        <f>A5051+B5051+C5051</f>
        <v>47</v>
      </c>
      <c r="E5051" s="5">
        <f>IF(A5051=0,0,A5051*LABOR_HRS_WK_TOM*SEASON_WEEKS*(1+DIM_PCT_TOM)^A5051)</f>
        <v>1227.6917730000007</v>
      </c>
      <c r="F5051" s="5">
        <f>IF(B5051=0,0,B5051*LABOR_HRS_WK_CAR*SEASON_WEEKS*(1+DIM_PCT_CAR)^B5051)</f>
        <v>651.73417492414933</v>
      </c>
      <c r="G5051" s="5">
        <f>IF(C5051=0,0,C5051*LABOR_HRS_WK_MES*SEASON_WEEKS*(1+DIM_PCT_MES)^C5051)</f>
        <v>1534.7170558625955</v>
      </c>
      <c r="H5051" s="5">
        <f>E5051+F5051+G5051</f>
        <v>3414.1430037867458</v>
      </c>
      <c r="I5051" s="5">
        <f>MIN(H5051,FARMER_HRS)</f>
        <v>720</v>
      </c>
      <c r="J5051" s="5">
        <f>MAX(0,H5051-FARMER_HRS)</f>
        <v>2694.1430037867458</v>
      </c>
      <c r="K5051" s="2">
        <f>I5051*FARMER_RATE+J5051*TEMP_WORKER_RATE</f>
        <v>71773.316037964338</v>
      </c>
      <c r="L5051" s="2">
        <f>A5051*PRICE_TOM+B5051*PRICE_CAR+C5051*PRICE_MES</f>
        <v>160510</v>
      </c>
      <c r="M5051" s="2">
        <f>A5051*FERT_BED_TOM+B5051*FERT_BED_CAR+C5051*FERT_BED_MES</f>
        <v>34760</v>
      </c>
      <c r="N5051" s="6">
        <f>IF(AND(D5051&lt;=TOTAL_BEDS,J5051&lt;=TEMP_WORKER_MAX*TEMP_WORKER_HRS),1,0)</f>
        <v>1</v>
      </c>
      <c r="O5051" s="2">
        <f>L5051-M5051-K5051-FIXED_COSTS</f>
        <v>33976.683962035662</v>
      </c>
      <c r="P5051" s="2">
        <f>IF(N5051=1,O5051,"")</f>
        <v>33976.683962035662</v>
      </c>
    </row>
    <row r="5052">
      <c r="A5052" s="6">
        <v>7</v>
      </c>
      <c r="B5052" s="6">
        <v>15</v>
      </c>
      <c r="C5052" s="6">
        <v>26</v>
      </c>
      <c r="D5052" s="6">
        <f>A5052+B5052+C5052</f>
        <v>48</v>
      </c>
      <c r="E5052" s="5">
        <f>IF(A5052=0,0,A5052*LABOR_HRS_WK_TOM*SEASON_WEEKS*(1+DIM_PCT_TOM)^A5052)</f>
        <v>1227.6917730000007</v>
      </c>
      <c r="F5052" s="5">
        <f>IF(B5052=0,0,B5052*LABOR_HRS_WK_CAR*SEASON_WEEKS*(1+DIM_PCT_CAR)^B5052)</f>
        <v>651.73417492414933</v>
      </c>
      <c r="G5052" s="5">
        <f>IF(C5052=0,0,C5052*LABOR_HRS_WK_MES*SEASON_WEEKS*(1+DIM_PCT_MES)^C5052)</f>
        <v>1616.0570598233128</v>
      </c>
      <c r="H5052" s="5">
        <f>E5052+F5052+G5052</f>
        <v>3495.4830077474626</v>
      </c>
      <c r="I5052" s="5">
        <f>MIN(H5052,FARMER_HRS)</f>
        <v>720</v>
      </c>
      <c r="J5052" s="5">
        <f>MAX(0,H5052-FARMER_HRS)</f>
        <v>2775.4830077474626</v>
      </c>
      <c r="K5052" s="2">
        <f>I5052*FARMER_RATE+J5052*TEMP_WORKER_RATE</f>
        <v>73185.46888450456</v>
      </c>
      <c r="L5052" s="2">
        <f>A5052*PRICE_TOM+B5052*PRICE_CAR+C5052*PRICE_MES</f>
        <v>163210</v>
      </c>
      <c r="M5052" s="2">
        <f>A5052*FERT_BED_TOM+B5052*FERT_BED_CAR+C5052*FERT_BED_MES</f>
        <v>35640</v>
      </c>
      <c r="N5052" s="6">
        <f>IF(AND(D5052&lt;=TOTAL_BEDS,J5052&lt;=TEMP_WORKER_MAX*TEMP_WORKER_HRS),1,0)</f>
        <v>1</v>
      </c>
      <c r="O5052" s="2">
        <f>L5052-M5052-K5052-FIXED_COSTS</f>
        <v>34384.53111549544</v>
      </c>
      <c r="P5052" s="2">
        <f>IF(N5052=1,O5052,"")</f>
        <v>34384.53111549544</v>
      </c>
    </row>
    <row r="5053">
      <c r="A5053" s="6">
        <v>7</v>
      </c>
      <c r="B5053" s="6">
        <v>15</v>
      </c>
      <c r="C5053" s="6">
        <v>27</v>
      </c>
      <c r="D5053" s="6">
        <f>A5053+B5053+C5053</f>
        <v>49</v>
      </c>
      <c r="E5053" s="5">
        <f>IF(A5053=0,0,A5053*LABOR_HRS_WK_TOM*SEASON_WEEKS*(1+DIM_PCT_TOM)^A5053)</f>
        <v>1227.6917730000007</v>
      </c>
      <c r="F5053" s="5">
        <f>IF(B5053=0,0,B5053*LABOR_HRS_WK_CAR*SEASON_WEEKS*(1+DIM_PCT_CAR)^B5053)</f>
        <v>651.73417492414933</v>
      </c>
      <c r="G5053" s="5">
        <f>IF(C5053=0,0,C5053*LABOR_HRS_WK_MES*SEASON_WEEKS*(1+DIM_PCT_MES)^C5053)</f>
        <v>1699.19076434307</v>
      </c>
      <c r="H5053" s="5">
        <f>E5053+F5053+G5053</f>
        <v>3578.61671226722</v>
      </c>
      <c r="I5053" s="5">
        <f>MIN(H5053,FARMER_HRS)</f>
        <v>720</v>
      </c>
      <c r="J5053" s="5">
        <f>MAX(0,H5053-FARMER_HRS)</f>
        <v>2858.61671226722</v>
      </c>
      <c r="K5053" s="2">
        <f>I5053*FARMER_RATE+J5053*TEMP_WORKER_RATE</f>
        <v>74628.762365750343</v>
      </c>
      <c r="L5053" s="2">
        <f>A5053*PRICE_TOM+B5053*PRICE_CAR+C5053*PRICE_MES</f>
        <v>165910</v>
      </c>
      <c r="M5053" s="2">
        <f>A5053*FERT_BED_TOM+B5053*FERT_BED_CAR+C5053*FERT_BED_MES</f>
        <v>36520</v>
      </c>
      <c r="N5053" s="6">
        <f>IF(AND(D5053&lt;=TOTAL_BEDS,J5053&lt;=TEMP_WORKER_MAX*TEMP_WORKER_HRS),1,0)</f>
        <v>1</v>
      </c>
      <c r="O5053" s="2">
        <f>L5053-M5053-K5053-FIXED_COSTS</f>
        <v>34761.237634249657</v>
      </c>
      <c r="P5053" s="2">
        <f>IF(N5053=1,O5053,"")</f>
        <v>34761.237634249657</v>
      </c>
    </row>
    <row r="5054">
      <c r="A5054" s="6">
        <v>7</v>
      </c>
      <c r="B5054" s="6">
        <v>15</v>
      </c>
      <c r="C5054" s="6">
        <v>28</v>
      </c>
      <c r="D5054" s="6">
        <f>A5054+B5054+C5054</f>
        <v>50</v>
      </c>
      <c r="E5054" s="5">
        <f>IF(A5054=0,0,A5054*LABOR_HRS_WK_TOM*SEASON_WEEKS*(1+DIM_PCT_TOM)^A5054)</f>
        <v>1227.6917730000007</v>
      </c>
      <c r="F5054" s="5">
        <f>IF(B5054=0,0,B5054*LABOR_HRS_WK_CAR*SEASON_WEEKS*(1+DIM_PCT_CAR)^B5054)</f>
        <v>651.73417492414933</v>
      </c>
      <c r="G5054" s="5">
        <f>IF(C5054=0,0,C5054*LABOR_HRS_WK_MES*SEASON_WEEKS*(1+DIM_PCT_MES)^C5054)</f>
        <v>1784.1503025602233</v>
      </c>
      <c r="H5054" s="5">
        <f>E5054+F5054+G5054</f>
        <v>3663.5762504843733</v>
      </c>
      <c r="I5054" s="5">
        <f>MIN(H5054,FARMER_HRS)</f>
        <v>720</v>
      </c>
      <c r="J5054" s="5">
        <f>MAX(0,H5054-FARMER_HRS)</f>
        <v>2943.5762504843733</v>
      </c>
      <c r="K5054" s="2">
        <f>I5054*FARMER_RATE+J5054*TEMP_WORKER_RATE</f>
        <v>76103.754348687042</v>
      </c>
      <c r="L5054" s="2">
        <f>A5054*PRICE_TOM+B5054*PRICE_CAR+C5054*PRICE_MES</f>
        <v>168610</v>
      </c>
      <c r="M5054" s="2">
        <f>A5054*FERT_BED_TOM+B5054*FERT_BED_CAR+C5054*FERT_BED_MES</f>
        <v>37400</v>
      </c>
      <c r="N5054" s="6">
        <f>IF(AND(D5054&lt;=TOTAL_BEDS,J5054&lt;=TEMP_WORKER_MAX*TEMP_WORKER_HRS),1,0)</f>
        <v>1</v>
      </c>
      <c r="O5054" s="2">
        <f>L5054-M5054-K5054-FIXED_COSTS</f>
        <v>35106.245651312958</v>
      </c>
      <c r="P5054" s="2">
        <f>IF(N5054=1,O5054,"")</f>
        <v>35106.245651312958</v>
      </c>
    </row>
    <row r="5055">
      <c r="A5055" s="6">
        <v>7</v>
      </c>
      <c r="B5055" s="6">
        <v>15</v>
      </c>
      <c r="C5055" s="6">
        <v>29</v>
      </c>
      <c r="D5055" s="6">
        <f>A5055+B5055+C5055</f>
        <v>51</v>
      </c>
      <c r="E5055" s="5">
        <f>IF(A5055=0,0,A5055*LABOR_HRS_WK_TOM*SEASON_WEEKS*(1+DIM_PCT_TOM)^A5055)</f>
        <v>1227.6917730000007</v>
      </c>
      <c r="F5055" s="5">
        <f>IF(B5055=0,0,B5055*LABOR_HRS_WK_CAR*SEASON_WEEKS*(1+DIM_PCT_CAR)^B5055)</f>
        <v>651.73417492414933</v>
      </c>
      <c r="G5055" s="5">
        <f>IF(C5055=0,0,C5055*LABOR_HRS_WK_MES*SEASON_WEEKS*(1+DIM_PCT_MES)^C5055)</f>
        <v>1870.9683306758766</v>
      </c>
      <c r="H5055" s="5">
        <f>E5055+F5055+G5055</f>
        <v>3750.3942786000266</v>
      </c>
      <c r="I5055" s="5">
        <f>MIN(H5055,FARMER_HRS)</f>
        <v>720</v>
      </c>
      <c r="J5055" s="5">
        <f>MAX(0,H5055-FARMER_HRS)</f>
        <v>3030.3942786000266</v>
      </c>
      <c r="K5055" s="2">
        <f>I5055*FARMER_RATE+J5055*TEMP_WORKER_RATE</f>
        <v>77611.011781250461</v>
      </c>
      <c r="L5055" s="2">
        <f>A5055*PRICE_TOM+B5055*PRICE_CAR+C5055*PRICE_MES</f>
        <v>171310</v>
      </c>
      <c r="M5055" s="2">
        <f>A5055*FERT_BED_TOM+B5055*FERT_BED_CAR+C5055*FERT_BED_MES</f>
        <v>38280</v>
      </c>
      <c r="N5055" s="6">
        <f>IF(AND(D5055&lt;=TOTAL_BEDS,J5055&lt;=TEMP_WORKER_MAX*TEMP_WORKER_HRS),1,0)</f>
        <v>1</v>
      </c>
      <c r="O5055" s="2">
        <f>L5055-M5055-K5055-FIXED_COSTS</f>
        <v>35418.988218749539</v>
      </c>
      <c r="P5055" s="2">
        <f>IF(N5055=1,O5055,"")</f>
        <v>35418.988218749539</v>
      </c>
    </row>
    <row r="5056">
      <c r="A5056" s="6">
        <v>7</v>
      </c>
      <c r="B5056" s="6">
        <v>15</v>
      </c>
      <c r="C5056" s="6">
        <v>30</v>
      </c>
      <c r="D5056" s="6">
        <f>A5056+B5056+C5056</f>
        <v>52</v>
      </c>
      <c r="E5056" s="5">
        <f>IF(A5056=0,0,A5056*LABOR_HRS_WK_TOM*SEASON_WEEKS*(1+DIM_PCT_TOM)^A5056)</f>
        <v>1227.6917730000007</v>
      </c>
      <c r="F5056" s="5">
        <f>IF(B5056=0,0,B5056*LABOR_HRS_WK_CAR*SEASON_WEEKS*(1+DIM_PCT_CAR)^B5056)</f>
        <v>651.73417492414933</v>
      </c>
      <c r="G5056" s="5">
        <f>IF(C5056=0,0,C5056*LABOR_HRS_WK_MES*SEASON_WEEKS*(1+DIM_PCT_MES)^C5056)</f>
        <v>1959.6780360096466</v>
      </c>
      <c r="H5056" s="5">
        <f>E5056+F5056+G5056</f>
        <v>3839.1039839337964</v>
      </c>
      <c r="I5056" s="5">
        <f>MIN(H5056,FARMER_HRS)</f>
        <v>720</v>
      </c>
      <c r="J5056" s="5">
        <f>MAX(0,H5056-FARMER_HRS)</f>
        <v>3119.1039839337964</v>
      </c>
      <c r="K5056" s="2">
        <f>I5056*FARMER_RATE+J5056*TEMP_WORKER_RATE</f>
        <v>79151.110832183971</v>
      </c>
      <c r="L5056" s="2">
        <f>A5056*PRICE_TOM+B5056*PRICE_CAR+C5056*PRICE_MES</f>
        <v>174010</v>
      </c>
      <c r="M5056" s="2">
        <f>A5056*FERT_BED_TOM+B5056*FERT_BED_CAR+C5056*FERT_BED_MES</f>
        <v>39160</v>
      </c>
      <c r="N5056" s="6">
        <f>IF(AND(D5056&lt;=TOTAL_BEDS,J5056&lt;=TEMP_WORKER_MAX*TEMP_WORKER_HRS),1,0)</f>
        <v>1</v>
      </c>
      <c r="O5056" s="2">
        <f>L5056-M5056-K5056-FIXED_COSTS</f>
        <v>35698.889167816029</v>
      </c>
      <c r="P5056" s="2">
        <f>IF(N5056=1,O5056,"")</f>
        <v>35698.889167816029</v>
      </c>
    </row>
    <row r="5057">
      <c r="A5057" s="6">
        <v>7</v>
      </c>
      <c r="B5057" s="6">
        <v>16</v>
      </c>
      <c r="C5057" s="6">
        <v>0</v>
      </c>
      <c r="D5057" s="6">
        <f>A5057+B5057+C5057</f>
        <v>23</v>
      </c>
      <c r="E5057" s="5">
        <f>IF(A5057=0,0,A5057*LABOR_HRS_WK_TOM*SEASON_WEEKS*(1+DIM_PCT_TOM)^A5057)</f>
        <v>1227.6917730000007</v>
      </c>
      <c r="F5057" s="5">
        <f>IF(B5057=0,0,B5057*LABOR_HRS_WK_CAR*SEASON_WEEKS*(1+DIM_PCT_CAR)^B5057)</f>
        <v>712.56269791706984</v>
      </c>
      <c r="G5057" s="5">
        <f>IF(C5057=0,0,C5057*LABOR_HRS_WK_MES*SEASON_WEEKS*(1+DIM_PCT_MES)^C5057)</f>
        <v>0</v>
      </c>
      <c r="H5057" s="5">
        <f>E5057+F5057+G5057</f>
        <v>1940.2544709170706</v>
      </c>
      <c r="I5057" s="5">
        <f>MIN(H5057,FARMER_HRS)</f>
        <v>720</v>
      </c>
      <c r="J5057" s="5">
        <f>MAX(0,H5057-FARMER_HRS)</f>
        <v>1220.2544709170706</v>
      </c>
      <c r="K5057" s="2">
        <f>I5057*FARMER_RATE+J5057*TEMP_WORKER_RATE</f>
        <v>46184.973453421364</v>
      </c>
      <c r="L5057" s="2">
        <f>A5057*PRICE_TOM+B5057*PRICE_CAR+C5057*PRICE_MES</f>
        <v>95104</v>
      </c>
      <c r="M5057" s="2">
        <f>A5057*FERT_BED_TOM+B5057*FERT_BED_CAR+C5057*FERT_BED_MES</f>
        <v>13200</v>
      </c>
      <c r="N5057" s="6">
        <f>IF(AND(D5057&lt;=TOTAL_BEDS,J5057&lt;=TEMP_WORKER_MAX*TEMP_WORKER_HRS),1,0)</f>
        <v>1</v>
      </c>
      <c r="O5057" s="2">
        <f>L5057-M5057-K5057-FIXED_COSTS</f>
        <v>15719.026546578636</v>
      </c>
      <c r="P5057" s="2">
        <f>IF(N5057=1,O5057,"")</f>
        <v>15719.026546578636</v>
      </c>
    </row>
    <row r="5058">
      <c r="A5058" s="6">
        <v>7</v>
      </c>
      <c r="B5058" s="6">
        <v>16</v>
      </c>
      <c r="C5058" s="6">
        <v>1</v>
      </c>
      <c r="D5058" s="6">
        <f>A5058+B5058+C5058</f>
        <v>24</v>
      </c>
      <c r="E5058" s="5">
        <f>IF(A5058=0,0,A5058*LABOR_HRS_WK_TOM*SEASON_WEEKS*(1+DIM_PCT_TOM)^A5058)</f>
        <v>1227.6917730000007</v>
      </c>
      <c r="F5058" s="5">
        <f>IF(B5058=0,0,B5058*LABOR_HRS_WK_CAR*SEASON_WEEKS*(1+DIM_PCT_CAR)^B5058)</f>
        <v>712.56269791706984</v>
      </c>
      <c r="G5058" s="5">
        <f>IF(C5058=0,0,C5058*LABOR_HRS_WK_MES*SEASON_WEEKS*(1+DIM_PCT_MES)^C5058)</f>
        <v>45.5625</v>
      </c>
      <c r="H5058" s="5">
        <f>E5058+F5058+G5058</f>
        <v>1985.8169709170706</v>
      </c>
      <c r="I5058" s="5">
        <f>MIN(H5058,FARMER_HRS)</f>
        <v>720</v>
      </c>
      <c r="J5058" s="5">
        <f>MAX(0,H5058-FARMER_HRS)</f>
        <v>1265.8169709170706</v>
      </c>
      <c r="K5058" s="2">
        <f>I5058*FARMER_RATE+J5058*TEMP_WORKER_RATE</f>
        <v>46975.989078421364</v>
      </c>
      <c r="L5058" s="2">
        <f>A5058*PRICE_TOM+B5058*PRICE_CAR+C5058*PRICE_MES</f>
        <v>97804</v>
      </c>
      <c r="M5058" s="2">
        <f>A5058*FERT_BED_TOM+B5058*FERT_BED_CAR+C5058*FERT_BED_MES</f>
        <v>14080</v>
      </c>
      <c r="N5058" s="6">
        <f>IF(AND(D5058&lt;=TOTAL_BEDS,J5058&lt;=TEMP_WORKER_MAX*TEMP_WORKER_HRS),1,0)</f>
        <v>1</v>
      </c>
      <c r="O5058" s="2">
        <f>L5058-M5058-K5058-FIXED_COSTS</f>
        <v>16748.010921578636</v>
      </c>
      <c r="P5058" s="2">
        <f>IF(N5058=1,O5058,"")</f>
        <v>16748.010921578636</v>
      </c>
    </row>
    <row r="5059">
      <c r="A5059" s="6">
        <v>7</v>
      </c>
      <c r="B5059" s="6">
        <v>16</v>
      </c>
      <c r="C5059" s="6">
        <v>2</v>
      </c>
      <c r="D5059" s="6">
        <f>A5059+B5059+C5059</f>
        <v>25</v>
      </c>
      <c r="E5059" s="5">
        <f>IF(A5059=0,0,A5059*LABOR_HRS_WK_TOM*SEASON_WEEKS*(1+DIM_PCT_TOM)^A5059)</f>
        <v>1227.6917730000007</v>
      </c>
      <c r="F5059" s="5">
        <f>IF(B5059=0,0,B5059*LABOR_HRS_WK_CAR*SEASON_WEEKS*(1+DIM_PCT_CAR)^B5059)</f>
        <v>712.56269791706984</v>
      </c>
      <c r="G5059" s="5">
        <f>IF(C5059=0,0,C5059*LABOR_HRS_WK_MES*SEASON_WEEKS*(1+DIM_PCT_MES)^C5059)</f>
        <v>92.2640625</v>
      </c>
      <c r="H5059" s="5">
        <f>E5059+F5059+G5059</f>
        <v>2032.5185334170706</v>
      </c>
      <c r="I5059" s="5">
        <f>MIN(H5059,FARMER_HRS)</f>
        <v>720</v>
      </c>
      <c r="J5059" s="5">
        <f>MAX(0,H5059-FARMER_HRS)</f>
        <v>1312.5185334170706</v>
      </c>
      <c r="K5059" s="2">
        <f>I5059*FARMER_RATE+J5059*TEMP_WORKER_RATE</f>
        <v>47786.780094046364</v>
      </c>
      <c r="L5059" s="2">
        <f>A5059*PRICE_TOM+B5059*PRICE_CAR+C5059*PRICE_MES</f>
        <v>100504</v>
      </c>
      <c r="M5059" s="2">
        <f>A5059*FERT_BED_TOM+B5059*FERT_BED_CAR+C5059*FERT_BED_MES</f>
        <v>14960</v>
      </c>
      <c r="N5059" s="6">
        <f>IF(AND(D5059&lt;=TOTAL_BEDS,J5059&lt;=TEMP_WORKER_MAX*TEMP_WORKER_HRS),1,0)</f>
        <v>1</v>
      </c>
      <c r="O5059" s="2">
        <f>L5059-M5059-K5059-FIXED_COSTS</f>
        <v>17757.219905953636</v>
      </c>
      <c r="P5059" s="2">
        <f>IF(N5059=1,O5059,"")</f>
        <v>17757.219905953636</v>
      </c>
    </row>
    <row r="5060">
      <c r="A5060" s="6">
        <v>7</v>
      </c>
      <c r="B5060" s="6">
        <v>16</v>
      </c>
      <c r="C5060" s="6">
        <v>3</v>
      </c>
      <c r="D5060" s="6">
        <f>A5060+B5060+C5060</f>
        <v>26</v>
      </c>
      <c r="E5060" s="5">
        <f>IF(A5060=0,0,A5060*LABOR_HRS_WK_TOM*SEASON_WEEKS*(1+DIM_PCT_TOM)^A5060)</f>
        <v>1227.6917730000007</v>
      </c>
      <c r="F5060" s="5">
        <f>IF(B5060=0,0,B5060*LABOR_HRS_WK_CAR*SEASON_WEEKS*(1+DIM_PCT_CAR)^B5060)</f>
        <v>712.56269791706984</v>
      </c>
      <c r="G5060" s="5">
        <f>IF(C5060=0,0,C5060*LABOR_HRS_WK_MES*SEASON_WEEKS*(1+DIM_PCT_MES)^C5060)</f>
        <v>140.12604492187498</v>
      </c>
      <c r="H5060" s="5">
        <f>E5060+F5060+G5060</f>
        <v>2080.3805158389455</v>
      </c>
      <c r="I5060" s="5">
        <f>MIN(H5060,FARMER_HRS)</f>
        <v>720</v>
      </c>
      <c r="J5060" s="5">
        <f>MAX(0,H5060-FARMER_HRS)</f>
        <v>1360.3805158389455</v>
      </c>
      <c r="K5060" s="2">
        <f>I5060*FARMER_RATE+J5060*TEMP_WORKER_RATE</f>
        <v>48617.717288870583</v>
      </c>
      <c r="L5060" s="2">
        <f>A5060*PRICE_TOM+B5060*PRICE_CAR+C5060*PRICE_MES</f>
        <v>103204</v>
      </c>
      <c r="M5060" s="2">
        <f>A5060*FERT_BED_TOM+B5060*FERT_BED_CAR+C5060*FERT_BED_MES</f>
        <v>15840</v>
      </c>
      <c r="N5060" s="6">
        <f>IF(AND(D5060&lt;=TOTAL_BEDS,J5060&lt;=TEMP_WORKER_MAX*TEMP_WORKER_HRS),1,0)</f>
        <v>1</v>
      </c>
      <c r="O5060" s="2">
        <f>L5060-M5060-K5060-FIXED_COSTS</f>
        <v>18746.282711129417</v>
      </c>
      <c r="P5060" s="2">
        <f>IF(N5060=1,O5060,"")</f>
        <v>18746.282711129417</v>
      </c>
    </row>
    <row r="5061">
      <c r="A5061" s="6">
        <v>7</v>
      </c>
      <c r="B5061" s="6">
        <v>16</v>
      </c>
      <c r="C5061" s="6">
        <v>4</v>
      </c>
      <c r="D5061" s="6">
        <f>A5061+B5061+C5061</f>
        <v>27</v>
      </c>
      <c r="E5061" s="5">
        <f>IF(A5061=0,0,A5061*LABOR_HRS_WK_TOM*SEASON_WEEKS*(1+DIM_PCT_TOM)^A5061)</f>
        <v>1227.6917730000007</v>
      </c>
      <c r="F5061" s="5">
        <f>IF(B5061=0,0,B5061*LABOR_HRS_WK_CAR*SEASON_WEEKS*(1+DIM_PCT_CAR)^B5061)</f>
        <v>712.56269791706984</v>
      </c>
      <c r="G5061" s="5">
        <f>IF(C5061=0,0,C5061*LABOR_HRS_WK_MES*SEASON_WEEKS*(1+DIM_PCT_MES)^C5061)</f>
        <v>189.17016064453119</v>
      </c>
      <c r="H5061" s="5">
        <f>E5061+F5061+G5061</f>
        <v>2129.4246315616019</v>
      </c>
      <c r="I5061" s="5">
        <f>MIN(H5061,FARMER_HRS)</f>
        <v>720</v>
      </c>
      <c r="J5061" s="5">
        <f>MAX(0,H5061-FARMER_HRS)</f>
        <v>1409.4246315616019</v>
      </c>
      <c r="K5061" s="2">
        <f>I5061*FARMER_RATE+J5061*TEMP_WORKER_RATE</f>
        <v>49469.177631277809</v>
      </c>
      <c r="L5061" s="2">
        <f>A5061*PRICE_TOM+B5061*PRICE_CAR+C5061*PRICE_MES</f>
        <v>105904</v>
      </c>
      <c r="M5061" s="2">
        <f>A5061*FERT_BED_TOM+B5061*FERT_BED_CAR+C5061*FERT_BED_MES</f>
        <v>16720</v>
      </c>
      <c r="N5061" s="6">
        <f>IF(AND(D5061&lt;=TOTAL_BEDS,J5061&lt;=TEMP_WORKER_MAX*TEMP_WORKER_HRS),1,0)</f>
        <v>1</v>
      </c>
      <c r="O5061" s="2">
        <f>L5061-M5061-K5061-FIXED_COSTS</f>
        <v>19714.822368722191</v>
      </c>
      <c r="P5061" s="2">
        <f>IF(N5061=1,O5061,"")</f>
        <v>19714.822368722191</v>
      </c>
    </row>
    <row r="5062">
      <c r="A5062" s="6">
        <v>7</v>
      </c>
      <c r="B5062" s="6">
        <v>16</v>
      </c>
      <c r="C5062" s="6">
        <v>5</v>
      </c>
      <c r="D5062" s="6">
        <f>A5062+B5062+C5062</f>
        <v>28</v>
      </c>
      <c r="E5062" s="5">
        <f>IF(A5062=0,0,A5062*LABOR_HRS_WK_TOM*SEASON_WEEKS*(1+DIM_PCT_TOM)^A5062)</f>
        <v>1227.6917730000007</v>
      </c>
      <c r="F5062" s="5">
        <f>IF(B5062=0,0,B5062*LABOR_HRS_WK_CAR*SEASON_WEEKS*(1+DIM_PCT_CAR)^B5062)</f>
        <v>712.56269791706984</v>
      </c>
      <c r="G5062" s="5">
        <f>IF(C5062=0,0,C5062*LABOR_HRS_WK_MES*SEASON_WEEKS*(1+DIM_PCT_MES)^C5062)</f>
        <v>239.41848456573481</v>
      </c>
      <c r="H5062" s="5">
        <f>E5062+F5062+G5062</f>
        <v>2179.6729554828053</v>
      </c>
      <c r="I5062" s="5">
        <f>MIN(H5062,FARMER_HRS)</f>
        <v>720</v>
      </c>
      <c r="J5062" s="5">
        <f>MAX(0,H5062-FARMER_HRS)</f>
        <v>1459.6729554828053</v>
      </c>
      <c r="K5062" s="2">
        <f>I5062*FARMER_RATE+J5062*TEMP_WORKER_RATE</f>
        <v>50341.544366020928</v>
      </c>
      <c r="L5062" s="2">
        <f>A5062*PRICE_TOM+B5062*PRICE_CAR+C5062*PRICE_MES</f>
        <v>108604</v>
      </c>
      <c r="M5062" s="2">
        <f>A5062*FERT_BED_TOM+B5062*FERT_BED_CAR+C5062*FERT_BED_MES</f>
        <v>17600</v>
      </c>
      <c r="N5062" s="6">
        <f>IF(AND(D5062&lt;=TOTAL_BEDS,J5062&lt;=TEMP_WORKER_MAX*TEMP_WORKER_HRS),1,0)</f>
        <v>1</v>
      </c>
      <c r="O5062" s="2">
        <f>L5062-M5062-K5062-FIXED_COSTS</f>
        <v>20662.455633979072</v>
      </c>
      <c r="P5062" s="2">
        <f>IF(N5062=1,O5062,"")</f>
        <v>20662.455633979072</v>
      </c>
    </row>
    <row r="5063">
      <c r="A5063" s="6">
        <v>7</v>
      </c>
      <c r="B5063" s="6">
        <v>16</v>
      </c>
      <c r="C5063" s="6">
        <v>6</v>
      </c>
      <c r="D5063" s="6">
        <f>A5063+B5063+C5063</f>
        <v>29</v>
      </c>
      <c r="E5063" s="5">
        <f>IF(A5063=0,0,A5063*LABOR_HRS_WK_TOM*SEASON_WEEKS*(1+DIM_PCT_TOM)^A5063)</f>
        <v>1227.6917730000007</v>
      </c>
      <c r="F5063" s="5">
        <f>IF(B5063=0,0,B5063*LABOR_HRS_WK_CAR*SEASON_WEEKS*(1+DIM_PCT_CAR)^B5063)</f>
        <v>712.56269791706984</v>
      </c>
      <c r="G5063" s="5">
        <f>IF(C5063=0,0,C5063*LABOR_HRS_WK_MES*SEASON_WEEKS*(1+DIM_PCT_MES)^C5063)</f>
        <v>290.89345874736773</v>
      </c>
      <c r="H5063" s="5">
        <f>E5063+F5063+G5063</f>
        <v>2231.1479296644384</v>
      </c>
      <c r="I5063" s="5">
        <f>MIN(H5063,FARMER_HRS)</f>
        <v>720</v>
      </c>
      <c r="J5063" s="5">
        <f>MAX(0,H5063-FARMER_HRS)</f>
        <v>1511.1479296644384</v>
      </c>
      <c r="K5063" s="2">
        <f>I5063*FARMER_RATE+J5063*TEMP_WORKER_RATE</f>
        <v>51235.207112229837</v>
      </c>
      <c r="L5063" s="2">
        <f>A5063*PRICE_TOM+B5063*PRICE_CAR+C5063*PRICE_MES</f>
        <v>111304</v>
      </c>
      <c r="M5063" s="2">
        <f>A5063*FERT_BED_TOM+B5063*FERT_BED_CAR+C5063*FERT_BED_MES</f>
        <v>18480</v>
      </c>
      <c r="N5063" s="6">
        <f>IF(AND(D5063&lt;=TOTAL_BEDS,J5063&lt;=TEMP_WORKER_MAX*TEMP_WORKER_HRS),1,0)</f>
        <v>1</v>
      </c>
      <c r="O5063" s="2">
        <f>L5063-M5063-K5063-FIXED_COSTS</f>
        <v>21588.792887770163</v>
      </c>
      <c r="P5063" s="2">
        <f>IF(N5063=1,O5063,"")</f>
        <v>21588.792887770163</v>
      </c>
    </row>
    <row r="5064">
      <c r="A5064" s="6">
        <v>7</v>
      </c>
      <c r="B5064" s="6">
        <v>16</v>
      </c>
      <c r="C5064" s="6">
        <v>7</v>
      </c>
      <c r="D5064" s="6">
        <f>A5064+B5064+C5064</f>
        <v>30</v>
      </c>
      <c r="E5064" s="5">
        <f>IF(A5064=0,0,A5064*LABOR_HRS_WK_TOM*SEASON_WEEKS*(1+DIM_PCT_TOM)^A5064)</f>
        <v>1227.6917730000007</v>
      </c>
      <c r="F5064" s="5">
        <f>IF(B5064=0,0,B5064*LABOR_HRS_WK_CAR*SEASON_WEEKS*(1+DIM_PCT_CAR)^B5064)</f>
        <v>712.56269791706984</v>
      </c>
      <c r="G5064" s="5">
        <f>IF(C5064=0,0,C5064*LABOR_HRS_WK_MES*SEASON_WEEKS*(1+DIM_PCT_MES)^C5064)</f>
        <v>343.61789814532818</v>
      </c>
      <c r="H5064" s="5">
        <f>E5064+F5064+G5064</f>
        <v>2283.8723690623988</v>
      </c>
      <c r="I5064" s="5">
        <f>MIN(H5064,FARMER_HRS)</f>
        <v>720</v>
      </c>
      <c r="J5064" s="5">
        <f>MAX(0,H5064-FARMER_HRS)</f>
        <v>1563.8723690623988</v>
      </c>
      <c r="K5064" s="2">
        <f>I5064*FARMER_RATE+J5064*TEMP_WORKER_RATE</f>
        <v>52150.561962888867</v>
      </c>
      <c r="L5064" s="2">
        <f>A5064*PRICE_TOM+B5064*PRICE_CAR+C5064*PRICE_MES</f>
        <v>114004</v>
      </c>
      <c r="M5064" s="2">
        <f>A5064*FERT_BED_TOM+B5064*FERT_BED_CAR+C5064*FERT_BED_MES</f>
        <v>19360</v>
      </c>
      <c r="N5064" s="6">
        <f>IF(AND(D5064&lt;=TOTAL_BEDS,J5064&lt;=TEMP_WORKER_MAX*TEMP_WORKER_HRS),1,0)</f>
        <v>1</v>
      </c>
      <c r="O5064" s="2">
        <f>L5064-M5064-K5064-FIXED_COSTS</f>
        <v>22493.438037111133</v>
      </c>
      <c r="P5064" s="2">
        <f>IF(N5064=1,O5064,"")</f>
        <v>22493.438037111133</v>
      </c>
    </row>
    <row r="5065">
      <c r="A5065" s="6">
        <v>7</v>
      </c>
      <c r="B5065" s="6">
        <v>16</v>
      </c>
      <c r="C5065" s="6">
        <v>8</v>
      </c>
      <c r="D5065" s="6">
        <f>A5065+B5065+C5065</f>
        <v>31</v>
      </c>
      <c r="E5065" s="5">
        <f>IF(A5065=0,0,A5065*LABOR_HRS_WK_TOM*SEASON_WEEKS*(1+DIM_PCT_TOM)^A5065)</f>
        <v>1227.6917730000007</v>
      </c>
      <c r="F5065" s="5">
        <f>IF(B5065=0,0,B5065*LABOR_HRS_WK_CAR*SEASON_WEEKS*(1+DIM_PCT_CAR)^B5065)</f>
        <v>712.56269791706984</v>
      </c>
      <c r="G5065" s="5">
        <f>IF(C5065=0,0,C5065*LABOR_HRS_WK_MES*SEASON_WEEKS*(1+DIM_PCT_MES)^C5065)</f>
        <v>397.61499642530833</v>
      </c>
      <c r="H5065" s="5">
        <f>E5065+F5065+G5065</f>
        <v>2337.8694673423788</v>
      </c>
      <c r="I5065" s="5">
        <f>MIN(H5065,FARMER_HRS)</f>
        <v>720</v>
      </c>
      <c r="J5065" s="5">
        <f>MAX(0,H5065-FARMER_HRS)</f>
        <v>1617.8694673423788</v>
      </c>
      <c r="K5065" s="2">
        <f>I5065*FARMER_RATE+J5065*TEMP_WORKER_RATE</f>
        <v>53088.011585805187</v>
      </c>
      <c r="L5065" s="2">
        <f>A5065*PRICE_TOM+B5065*PRICE_CAR+C5065*PRICE_MES</f>
        <v>116704</v>
      </c>
      <c r="M5065" s="2">
        <f>A5065*FERT_BED_TOM+B5065*FERT_BED_CAR+C5065*FERT_BED_MES</f>
        <v>20240</v>
      </c>
      <c r="N5065" s="6">
        <f>IF(AND(D5065&lt;=TOTAL_BEDS,J5065&lt;=TEMP_WORKER_MAX*TEMP_WORKER_HRS),1,0)</f>
        <v>1</v>
      </c>
      <c r="O5065" s="2">
        <f>L5065-M5065-K5065-FIXED_COSTS</f>
        <v>23375.988414194813</v>
      </c>
      <c r="P5065" s="2">
        <f>IF(N5065=1,O5065,"")</f>
        <v>23375.988414194813</v>
      </c>
    </row>
    <row r="5066">
      <c r="A5066" s="6">
        <v>7</v>
      </c>
      <c r="B5066" s="6">
        <v>16</v>
      </c>
      <c r="C5066" s="6">
        <v>9</v>
      </c>
      <c r="D5066" s="6">
        <f>A5066+B5066+C5066</f>
        <v>32</v>
      </c>
      <c r="E5066" s="5">
        <f>IF(A5066=0,0,A5066*LABOR_HRS_WK_TOM*SEASON_WEEKS*(1+DIM_PCT_TOM)^A5066)</f>
        <v>1227.6917730000007</v>
      </c>
      <c r="F5066" s="5">
        <f>IF(B5066=0,0,B5066*LABOR_HRS_WK_CAR*SEASON_WEEKS*(1+DIM_PCT_CAR)^B5066)</f>
        <v>712.56269791706984</v>
      </c>
      <c r="G5066" s="5">
        <f>IF(C5066=0,0,C5066*LABOR_HRS_WK_MES*SEASON_WEEKS*(1+DIM_PCT_MES)^C5066)</f>
        <v>452.90833186570273</v>
      </c>
      <c r="H5066" s="5">
        <f>E5066+F5066+G5066</f>
        <v>2393.1628027827733</v>
      </c>
      <c r="I5066" s="5">
        <f>MIN(H5066,FARMER_HRS)</f>
        <v>720</v>
      </c>
      <c r="J5066" s="5">
        <f>MAX(0,H5066-FARMER_HRS)</f>
        <v>1673.1628027827733</v>
      </c>
      <c r="K5066" s="2">
        <f>I5066*FARMER_RATE+J5066*TEMP_WORKER_RATE</f>
        <v>54047.965326089812</v>
      </c>
      <c r="L5066" s="2">
        <f>A5066*PRICE_TOM+B5066*PRICE_CAR+C5066*PRICE_MES</f>
        <v>119404</v>
      </c>
      <c r="M5066" s="2">
        <f>A5066*FERT_BED_TOM+B5066*FERT_BED_CAR+C5066*FERT_BED_MES</f>
        <v>21120</v>
      </c>
      <c r="N5066" s="6">
        <f>IF(AND(D5066&lt;=TOTAL_BEDS,J5066&lt;=TEMP_WORKER_MAX*TEMP_WORKER_HRS),1,0)</f>
        <v>1</v>
      </c>
      <c r="O5066" s="2">
        <f>L5066-M5066-K5066-FIXED_COSTS</f>
        <v>24236.034673910188</v>
      </c>
      <c r="P5066" s="2">
        <f>IF(N5066=1,O5066,"")</f>
        <v>24236.034673910188</v>
      </c>
    </row>
    <row r="5067">
      <c r="A5067" s="6">
        <v>7</v>
      </c>
      <c r="B5067" s="6">
        <v>16</v>
      </c>
      <c r="C5067" s="6">
        <v>10</v>
      </c>
      <c r="D5067" s="6">
        <f>A5067+B5067+C5067</f>
        <v>33</v>
      </c>
      <c r="E5067" s="5">
        <f>IF(A5067=0,0,A5067*LABOR_HRS_WK_TOM*SEASON_WEEKS*(1+DIM_PCT_TOM)^A5067)</f>
        <v>1227.6917730000007</v>
      </c>
      <c r="F5067" s="5">
        <f>IF(B5067=0,0,B5067*LABOR_HRS_WK_CAR*SEASON_WEEKS*(1+DIM_PCT_CAR)^B5067)</f>
        <v>712.56269791706984</v>
      </c>
      <c r="G5067" s="5">
        <f>IF(C5067=0,0,C5067*LABOR_HRS_WK_MES*SEASON_WEEKS*(1+DIM_PCT_MES)^C5067)</f>
        <v>509.52187334891551</v>
      </c>
      <c r="H5067" s="5">
        <f>E5067+F5067+G5067</f>
        <v>2449.7763442659862</v>
      </c>
      <c r="I5067" s="5">
        <f>MIN(H5067,FARMER_HRS)</f>
        <v>720</v>
      </c>
      <c r="J5067" s="5">
        <f>MAX(0,H5067-FARMER_HRS)</f>
        <v>1729.7763442659862</v>
      </c>
      <c r="K5067" s="2">
        <f>I5067*FARMER_RATE+J5067*TEMP_WORKER_RATE</f>
        <v>55030.839310173367</v>
      </c>
      <c r="L5067" s="2">
        <f>A5067*PRICE_TOM+B5067*PRICE_CAR+C5067*PRICE_MES</f>
        <v>122104</v>
      </c>
      <c r="M5067" s="2">
        <f>A5067*FERT_BED_TOM+B5067*FERT_BED_CAR+C5067*FERT_BED_MES</f>
        <v>22000</v>
      </c>
      <c r="N5067" s="6">
        <f>IF(AND(D5067&lt;=TOTAL_BEDS,J5067&lt;=TEMP_WORKER_MAX*TEMP_WORKER_HRS),1,0)</f>
        <v>1</v>
      </c>
      <c r="O5067" s="2">
        <f>L5067-M5067-K5067-FIXED_COSTS</f>
        <v>25073.160689826633</v>
      </c>
      <c r="P5067" s="2">
        <f>IF(N5067=1,O5067,"")</f>
        <v>25073.160689826633</v>
      </c>
    </row>
    <row r="5068">
      <c r="A5068" s="6">
        <v>7</v>
      </c>
      <c r="B5068" s="6">
        <v>16</v>
      </c>
      <c r="C5068" s="6">
        <v>11</v>
      </c>
      <c r="D5068" s="6">
        <f>A5068+B5068+C5068</f>
        <v>34</v>
      </c>
      <c r="E5068" s="5">
        <f>IF(A5068=0,0,A5068*LABOR_HRS_WK_TOM*SEASON_WEEKS*(1+DIM_PCT_TOM)^A5068)</f>
        <v>1227.6917730000007</v>
      </c>
      <c r="F5068" s="5">
        <f>IF(B5068=0,0,B5068*LABOR_HRS_WK_CAR*SEASON_WEEKS*(1+DIM_PCT_CAR)^B5068)</f>
        <v>712.56269791706984</v>
      </c>
      <c r="G5068" s="5">
        <f>IF(C5068=0,0,C5068*LABOR_HRS_WK_MES*SEASON_WEEKS*(1+DIM_PCT_MES)^C5068)</f>
        <v>567.47998644235463</v>
      </c>
      <c r="H5068" s="5">
        <f>E5068+F5068+G5068</f>
        <v>2507.7344573594255</v>
      </c>
      <c r="I5068" s="5">
        <f>MIN(H5068,FARMER_HRS)</f>
        <v>720</v>
      </c>
      <c r="J5068" s="5">
        <f>MAX(0,H5068-FARMER_HRS)</f>
        <v>1787.7344573594255</v>
      </c>
      <c r="K5068" s="2">
        <f>I5068*FARMER_RATE+J5068*TEMP_WORKER_RATE</f>
        <v>56037.056551378919</v>
      </c>
      <c r="L5068" s="2">
        <f>A5068*PRICE_TOM+B5068*PRICE_CAR+C5068*PRICE_MES</f>
        <v>124804</v>
      </c>
      <c r="M5068" s="2">
        <f>A5068*FERT_BED_TOM+B5068*FERT_BED_CAR+C5068*FERT_BED_MES</f>
        <v>22880</v>
      </c>
      <c r="N5068" s="6">
        <f>IF(AND(D5068&lt;=TOTAL_BEDS,J5068&lt;=TEMP_WORKER_MAX*TEMP_WORKER_HRS),1,0)</f>
        <v>1</v>
      </c>
      <c r="O5068" s="2">
        <f>L5068-M5068-K5068-FIXED_COSTS</f>
        <v>25886.943448621081</v>
      </c>
      <c r="P5068" s="2">
        <f>IF(N5068=1,O5068,"")</f>
        <v>25886.943448621081</v>
      </c>
    </row>
    <row r="5069">
      <c r="A5069" s="6">
        <v>7</v>
      </c>
      <c r="B5069" s="6">
        <v>16</v>
      </c>
      <c r="C5069" s="6">
        <v>12</v>
      </c>
      <c r="D5069" s="6">
        <f>A5069+B5069+C5069</f>
        <v>35</v>
      </c>
      <c r="E5069" s="5">
        <f>IF(A5069=0,0,A5069*LABOR_HRS_WK_TOM*SEASON_WEEKS*(1+DIM_PCT_TOM)^A5069)</f>
        <v>1227.6917730000007</v>
      </c>
      <c r="F5069" s="5">
        <f>IF(B5069=0,0,B5069*LABOR_HRS_WK_CAR*SEASON_WEEKS*(1+DIM_PCT_CAR)^B5069)</f>
        <v>712.56269791706984</v>
      </c>
      <c r="G5069" s="5">
        <f>IF(C5069=0,0,C5069*LABOR_HRS_WK_MES*SEASON_WEEKS*(1+DIM_PCT_MES)^C5069)</f>
        <v>626.807439570419</v>
      </c>
      <c r="H5069" s="5">
        <f>E5069+F5069+G5069</f>
        <v>2567.0619104874895</v>
      </c>
      <c r="I5069" s="5">
        <f>MIN(H5069,FARMER_HRS)</f>
        <v>720</v>
      </c>
      <c r="J5069" s="5">
        <f>MAX(0,H5069-FARMER_HRS)</f>
        <v>1847.0619104874895</v>
      </c>
      <c r="K5069" s="2">
        <f>I5069*FARMER_RATE+J5069*TEMP_WORKER_RATE</f>
        <v>57067.047057074466</v>
      </c>
      <c r="L5069" s="2">
        <f>A5069*PRICE_TOM+B5069*PRICE_CAR+C5069*PRICE_MES</f>
        <v>127504</v>
      </c>
      <c r="M5069" s="2">
        <f>A5069*FERT_BED_TOM+B5069*FERT_BED_CAR+C5069*FERT_BED_MES</f>
        <v>23760</v>
      </c>
      <c r="N5069" s="6">
        <f>IF(AND(D5069&lt;=TOTAL_BEDS,J5069&lt;=TEMP_WORKER_MAX*TEMP_WORKER_HRS),1,0)</f>
        <v>1</v>
      </c>
      <c r="O5069" s="2">
        <f>L5069-M5069-K5069-FIXED_COSTS</f>
        <v>26676.952942925534</v>
      </c>
      <c r="P5069" s="2">
        <f>IF(N5069=1,O5069,"")</f>
        <v>26676.952942925534</v>
      </c>
    </row>
    <row r="5070">
      <c r="A5070" s="6">
        <v>7</v>
      </c>
      <c r="B5070" s="6">
        <v>16</v>
      </c>
      <c r="C5070" s="6">
        <v>13</v>
      </c>
      <c r="D5070" s="6">
        <f>A5070+B5070+C5070</f>
        <v>36</v>
      </c>
      <c r="E5070" s="5">
        <f>IF(A5070=0,0,A5070*LABOR_HRS_WK_TOM*SEASON_WEEKS*(1+DIM_PCT_TOM)^A5070)</f>
        <v>1227.6917730000007</v>
      </c>
      <c r="F5070" s="5">
        <f>IF(B5070=0,0,B5070*LABOR_HRS_WK_CAR*SEASON_WEEKS*(1+DIM_PCT_CAR)^B5070)</f>
        <v>712.56269791706984</v>
      </c>
      <c r="G5070" s="5">
        <f>IF(C5070=0,0,C5070*LABOR_HRS_WK_MES*SEASON_WEEKS*(1+DIM_PCT_MES)^C5070)</f>
        <v>687.52941027880331</v>
      </c>
      <c r="H5070" s="5">
        <f>E5070+F5070+G5070</f>
        <v>2627.7838811958741</v>
      </c>
      <c r="I5070" s="5">
        <f>MIN(H5070,FARMER_HRS)</f>
        <v>720</v>
      </c>
      <c r="J5070" s="5">
        <f>MAX(0,H5070-FARMER_HRS)</f>
        <v>1907.7838811958741</v>
      </c>
      <c r="K5070" s="2">
        <f>I5070*FARMER_RATE+J5070*TEMP_WORKER_RATE</f>
        <v>58121.247937428372</v>
      </c>
      <c r="L5070" s="2">
        <f>A5070*PRICE_TOM+B5070*PRICE_CAR+C5070*PRICE_MES</f>
        <v>130204</v>
      </c>
      <c r="M5070" s="2">
        <f>A5070*FERT_BED_TOM+B5070*FERT_BED_CAR+C5070*FERT_BED_MES</f>
        <v>24640</v>
      </c>
      <c r="N5070" s="6">
        <f>IF(AND(D5070&lt;=TOTAL_BEDS,J5070&lt;=TEMP_WORKER_MAX*TEMP_WORKER_HRS),1,0)</f>
        <v>1</v>
      </c>
      <c r="O5070" s="2">
        <f>L5070-M5070-K5070-FIXED_COSTS</f>
        <v>27442.752062571628</v>
      </c>
      <c r="P5070" s="2">
        <f>IF(N5070=1,O5070,"")</f>
        <v>27442.752062571628</v>
      </c>
    </row>
    <row r="5071">
      <c r="A5071" s="6">
        <v>7</v>
      </c>
      <c r="B5071" s="6">
        <v>16</v>
      </c>
      <c r="C5071" s="6">
        <v>14</v>
      </c>
      <c r="D5071" s="6">
        <f>A5071+B5071+C5071</f>
        <v>37</v>
      </c>
      <c r="E5071" s="5">
        <f>IF(A5071=0,0,A5071*LABOR_HRS_WK_TOM*SEASON_WEEKS*(1+DIM_PCT_TOM)^A5071)</f>
        <v>1227.6917730000007</v>
      </c>
      <c r="F5071" s="5">
        <f>IF(B5071=0,0,B5071*LABOR_HRS_WK_CAR*SEASON_WEEKS*(1+DIM_PCT_CAR)^B5071)</f>
        <v>712.56269791706984</v>
      </c>
      <c r="G5071" s="5">
        <f>IF(C5071=0,0,C5071*LABOR_HRS_WK_MES*SEASON_WEEKS*(1+DIM_PCT_MES)^C5071)</f>
        <v>749.67149159246435</v>
      </c>
      <c r="H5071" s="5">
        <f>E5071+F5071+G5071</f>
        <v>2689.9259625095351</v>
      </c>
      <c r="I5071" s="5">
        <f>MIN(H5071,FARMER_HRS)</f>
        <v>720</v>
      </c>
      <c r="J5071" s="5">
        <f>MAX(0,H5071-FARMER_HRS)</f>
        <v>1969.9259625095351</v>
      </c>
      <c r="K5071" s="2">
        <f>I5071*FARMER_RATE+J5071*TEMP_WORKER_RATE</f>
        <v>59200.103515790543</v>
      </c>
      <c r="L5071" s="2">
        <f>A5071*PRICE_TOM+B5071*PRICE_CAR+C5071*PRICE_MES</f>
        <v>132904</v>
      </c>
      <c r="M5071" s="2">
        <f>A5071*FERT_BED_TOM+B5071*FERT_BED_CAR+C5071*FERT_BED_MES</f>
        <v>25520</v>
      </c>
      <c r="N5071" s="6">
        <f>IF(AND(D5071&lt;=TOTAL_BEDS,J5071&lt;=TEMP_WORKER_MAX*TEMP_WORKER_HRS),1,0)</f>
        <v>1</v>
      </c>
      <c r="O5071" s="2">
        <f>L5071-M5071-K5071-FIXED_COSTS</f>
        <v>28183.896484209457</v>
      </c>
      <c r="P5071" s="2">
        <f>IF(N5071=1,O5071,"")</f>
        <v>28183.896484209457</v>
      </c>
    </row>
    <row r="5072">
      <c r="A5072" s="6">
        <v>7</v>
      </c>
      <c r="B5072" s="6">
        <v>16</v>
      </c>
      <c r="C5072" s="6">
        <v>15</v>
      </c>
      <c r="D5072" s="6">
        <f>A5072+B5072+C5072</f>
        <v>38</v>
      </c>
      <c r="E5072" s="5">
        <f>IF(A5072=0,0,A5072*LABOR_HRS_WK_TOM*SEASON_WEEKS*(1+DIM_PCT_TOM)^A5072)</f>
        <v>1227.6917730000007</v>
      </c>
      <c r="F5072" s="5">
        <f>IF(B5072=0,0,B5072*LABOR_HRS_WK_CAR*SEASON_WEEKS*(1+DIM_PCT_CAR)^B5072)</f>
        <v>712.56269791706984</v>
      </c>
      <c r="G5072" s="5">
        <f>IF(C5072=0,0,C5072*LABOR_HRS_WK_MES*SEASON_WEEKS*(1+DIM_PCT_MES)^C5072)</f>
        <v>813.25969846861074</v>
      </c>
      <c r="H5072" s="5">
        <f>E5072+F5072+G5072</f>
        <v>2753.5141693856813</v>
      </c>
      <c r="I5072" s="5">
        <f>MIN(H5072,FARMER_HRS)</f>
        <v>720</v>
      </c>
      <c r="J5072" s="5">
        <f>MAX(0,H5072-FARMER_HRS)</f>
        <v>2033.5141693856813</v>
      </c>
      <c r="K5072" s="2">
        <f>I5072*FARMER_RATE+J5072*TEMP_WORKER_RATE</f>
        <v>60304.065440723629</v>
      </c>
      <c r="L5072" s="2">
        <f>A5072*PRICE_TOM+B5072*PRICE_CAR+C5072*PRICE_MES</f>
        <v>135604</v>
      </c>
      <c r="M5072" s="2">
        <f>A5072*FERT_BED_TOM+B5072*FERT_BED_CAR+C5072*FERT_BED_MES</f>
        <v>26400</v>
      </c>
      <c r="N5072" s="6">
        <f>IF(AND(D5072&lt;=TOTAL_BEDS,J5072&lt;=TEMP_WORKER_MAX*TEMP_WORKER_HRS),1,0)</f>
        <v>1</v>
      </c>
      <c r="O5072" s="2">
        <f>L5072-M5072-K5072-FIXED_COSTS</f>
        <v>28899.934559276371</v>
      </c>
      <c r="P5072" s="2">
        <f>IF(N5072=1,O5072,"")</f>
        <v>28899.934559276371</v>
      </c>
    </row>
    <row r="5073">
      <c r="A5073" s="6">
        <v>7</v>
      </c>
      <c r="B5073" s="6">
        <v>16</v>
      </c>
      <c r="C5073" s="6">
        <v>16</v>
      </c>
      <c r="D5073" s="6">
        <f>A5073+B5073+C5073</f>
        <v>39</v>
      </c>
      <c r="E5073" s="5">
        <f>IF(A5073=0,0,A5073*LABOR_HRS_WK_TOM*SEASON_WEEKS*(1+DIM_PCT_TOM)^A5073)</f>
        <v>1227.6917730000007</v>
      </c>
      <c r="F5073" s="5">
        <f>IF(B5073=0,0,B5073*LABOR_HRS_WK_CAR*SEASON_WEEKS*(1+DIM_PCT_CAR)^B5073)</f>
        <v>712.56269791706984</v>
      </c>
      <c r="G5073" s="5">
        <f>IF(C5073=0,0,C5073*LABOR_HRS_WK_MES*SEASON_WEEKS*(1+DIM_PCT_MES)^C5073)</f>
        <v>878.32047434609967</v>
      </c>
      <c r="H5073" s="5">
        <f>E5073+F5073+G5073</f>
        <v>2818.5749452631703</v>
      </c>
      <c r="I5073" s="5">
        <f>MIN(H5073,FARMER_HRS)</f>
        <v>720</v>
      </c>
      <c r="J5073" s="5">
        <f>MAX(0,H5073-FARMER_HRS)</f>
        <v>2098.5749452631703</v>
      </c>
      <c r="K5073" s="2">
        <f>I5073*FARMER_RATE+J5073*TEMP_WORKER_RATE</f>
        <v>61433.592799707818</v>
      </c>
      <c r="L5073" s="2">
        <f>A5073*PRICE_TOM+B5073*PRICE_CAR+C5073*PRICE_MES</f>
        <v>138304</v>
      </c>
      <c r="M5073" s="2">
        <f>A5073*FERT_BED_TOM+B5073*FERT_BED_CAR+C5073*FERT_BED_MES</f>
        <v>27280</v>
      </c>
      <c r="N5073" s="6">
        <f>IF(AND(D5073&lt;=TOTAL_BEDS,J5073&lt;=TEMP_WORKER_MAX*TEMP_WORKER_HRS),1,0)</f>
        <v>1</v>
      </c>
      <c r="O5073" s="2">
        <f>L5073-M5073-K5073-FIXED_COSTS</f>
        <v>29590.407200292182</v>
      </c>
      <c r="P5073" s="2">
        <f>IF(N5073=1,O5073,"")</f>
        <v>29590.407200292182</v>
      </c>
    </row>
    <row r="5074">
      <c r="A5074" s="6">
        <v>7</v>
      </c>
      <c r="B5074" s="6">
        <v>16</v>
      </c>
      <c r="C5074" s="6">
        <v>17</v>
      </c>
      <c r="D5074" s="6">
        <f>A5074+B5074+C5074</f>
        <v>40</v>
      </c>
      <c r="E5074" s="5">
        <f>IF(A5074=0,0,A5074*LABOR_HRS_WK_TOM*SEASON_WEEKS*(1+DIM_PCT_TOM)^A5074)</f>
        <v>1227.6917730000007</v>
      </c>
      <c r="F5074" s="5">
        <f>IF(B5074=0,0,B5074*LABOR_HRS_WK_CAR*SEASON_WEEKS*(1+DIM_PCT_CAR)^B5074)</f>
        <v>712.56269791706984</v>
      </c>
      <c r="G5074" s="5">
        <f>IF(C5074=0,0,C5074*LABOR_HRS_WK_MES*SEASON_WEEKS*(1+DIM_PCT_MES)^C5074)</f>
        <v>944.88069779263992</v>
      </c>
      <c r="H5074" s="5">
        <f>E5074+F5074+G5074</f>
        <v>2885.1351687097103</v>
      </c>
      <c r="I5074" s="5">
        <f>MIN(H5074,FARMER_HRS)</f>
        <v>720</v>
      </c>
      <c r="J5074" s="5">
        <f>MAX(0,H5074-FARMER_HRS)</f>
        <v>2165.1351687097103</v>
      </c>
      <c r="K5074" s="2">
        <f>I5074*FARMER_RATE+J5074*TEMP_WORKER_RATE</f>
        <v>62589.152234543581</v>
      </c>
      <c r="L5074" s="2">
        <f>A5074*PRICE_TOM+B5074*PRICE_CAR+C5074*PRICE_MES</f>
        <v>141004</v>
      </c>
      <c r="M5074" s="2">
        <f>A5074*FERT_BED_TOM+B5074*FERT_BED_CAR+C5074*FERT_BED_MES</f>
        <v>28160</v>
      </c>
      <c r="N5074" s="6">
        <f>IF(AND(D5074&lt;=TOTAL_BEDS,J5074&lt;=TEMP_WORKER_MAX*TEMP_WORKER_HRS),1,0)</f>
        <v>1</v>
      </c>
      <c r="O5074" s="2">
        <f>L5074-M5074-K5074-FIXED_COSTS</f>
        <v>30254.847765456419</v>
      </c>
      <c r="P5074" s="2">
        <f>IF(N5074=1,O5074,"")</f>
        <v>30254.847765456419</v>
      </c>
    </row>
    <row r="5075">
      <c r="A5075" s="6">
        <v>7</v>
      </c>
      <c r="B5075" s="6">
        <v>16</v>
      </c>
      <c r="C5075" s="6">
        <v>18</v>
      </c>
      <c r="D5075" s="6">
        <f>A5075+B5075+C5075</f>
        <v>41</v>
      </c>
      <c r="E5075" s="5">
        <f>IF(A5075=0,0,A5075*LABOR_HRS_WK_TOM*SEASON_WEEKS*(1+DIM_PCT_TOM)^A5075)</f>
        <v>1227.6917730000007</v>
      </c>
      <c r="F5075" s="5">
        <f>IF(B5075=0,0,B5075*LABOR_HRS_WK_CAR*SEASON_WEEKS*(1+DIM_PCT_CAR)^B5075)</f>
        <v>712.56269791706984</v>
      </c>
      <c r="G5075" s="5">
        <f>IF(C5075=0,0,C5075*LABOR_HRS_WK_MES*SEASON_WEEKS*(1+DIM_PCT_MES)^C5075)</f>
        <v>1012.9676892512272</v>
      </c>
      <c r="H5075" s="5">
        <f>E5075+F5075+G5075</f>
        <v>2953.2221601682977</v>
      </c>
      <c r="I5075" s="5">
        <f>MIN(H5075,FARMER_HRS)</f>
        <v>720</v>
      </c>
      <c r="J5075" s="5">
        <f>MAX(0,H5075-FARMER_HRS)</f>
        <v>2233.2221601682977</v>
      </c>
      <c r="K5075" s="2">
        <f>I5075*FARMER_RATE+J5075*TEMP_WORKER_RATE</f>
        <v>63771.218058477389</v>
      </c>
      <c r="L5075" s="2">
        <f>A5075*PRICE_TOM+B5075*PRICE_CAR+C5075*PRICE_MES</f>
        <v>143704</v>
      </c>
      <c r="M5075" s="2">
        <f>A5075*FERT_BED_TOM+B5075*FERT_BED_CAR+C5075*FERT_BED_MES</f>
        <v>29040</v>
      </c>
      <c r="N5075" s="6">
        <f>IF(AND(D5075&lt;=TOTAL_BEDS,J5075&lt;=TEMP_WORKER_MAX*TEMP_WORKER_HRS),1,0)</f>
        <v>1</v>
      </c>
      <c r="O5075" s="2">
        <f>L5075-M5075-K5075-FIXED_COSTS</f>
        <v>30892.781941522611</v>
      </c>
      <c r="P5075" s="2">
        <f>IF(N5075=1,O5075,"")</f>
        <v>30892.781941522611</v>
      </c>
    </row>
    <row r="5076">
      <c r="A5076" s="6">
        <v>7</v>
      </c>
      <c r="B5076" s="6">
        <v>16</v>
      </c>
      <c r="C5076" s="6">
        <v>19</v>
      </c>
      <c r="D5076" s="6">
        <f>A5076+B5076+C5076</f>
        <v>42</v>
      </c>
      <c r="E5076" s="5">
        <f>IF(A5076=0,0,A5076*LABOR_HRS_WK_TOM*SEASON_WEEKS*(1+DIM_PCT_TOM)^A5076)</f>
        <v>1227.6917730000007</v>
      </c>
      <c r="F5076" s="5">
        <f>IF(B5076=0,0,B5076*LABOR_HRS_WK_CAR*SEASON_WEEKS*(1+DIM_PCT_CAR)^B5076)</f>
        <v>712.56269791706984</v>
      </c>
      <c r="G5076" s="5">
        <f>IF(C5076=0,0,C5076*LABOR_HRS_WK_MES*SEASON_WEEKS*(1+DIM_PCT_MES)^C5076)</f>
        <v>1082.6092178872491</v>
      </c>
      <c r="H5076" s="5">
        <f>E5076+F5076+G5076</f>
        <v>3022.8636888043197</v>
      </c>
      <c r="I5076" s="5">
        <f>MIN(H5076,FARMER_HRS)</f>
        <v>720</v>
      </c>
      <c r="J5076" s="5">
        <f>MAX(0,H5076-FARMER_HRS)</f>
        <v>2302.8636888043197</v>
      </c>
      <c r="K5076" s="2">
        <f>I5076*FARMER_RATE+J5076*TEMP_WORKER_RATE</f>
        <v>64980.272375074994</v>
      </c>
      <c r="L5076" s="2">
        <f>A5076*PRICE_TOM+B5076*PRICE_CAR+C5076*PRICE_MES</f>
        <v>146404</v>
      </c>
      <c r="M5076" s="2">
        <f>A5076*FERT_BED_TOM+B5076*FERT_BED_CAR+C5076*FERT_BED_MES</f>
        <v>29920</v>
      </c>
      <c r="N5076" s="6">
        <f>IF(AND(D5076&lt;=TOTAL_BEDS,J5076&lt;=TEMP_WORKER_MAX*TEMP_WORKER_HRS),1,0)</f>
        <v>1</v>
      </c>
      <c r="O5076" s="2">
        <f>L5076-M5076-K5076-FIXED_COSTS</f>
        <v>31503.727624925006</v>
      </c>
      <c r="P5076" s="2">
        <f>IF(N5076=1,O5076,"")</f>
        <v>31503.727624925006</v>
      </c>
    </row>
    <row r="5077">
      <c r="A5077" s="6">
        <v>7</v>
      </c>
      <c r="B5077" s="6">
        <v>16</v>
      </c>
      <c r="C5077" s="6">
        <v>20</v>
      </c>
      <c r="D5077" s="6">
        <f>A5077+B5077+C5077</f>
        <v>43</v>
      </c>
      <c r="E5077" s="5">
        <f>IF(A5077=0,0,A5077*LABOR_HRS_WK_TOM*SEASON_WEEKS*(1+DIM_PCT_TOM)^A5077)</f>
        <v>1227.6917730000007</v>
      </c>
      <c r="F5077" s="5">
        <f>IF(B5077=0,0,B5077*LABOR_HRS_WK_CAR*SEASON_WEEKS*(1+DIM_PCT_CAR)^B5077)</f>
        <v>712.56269791706984</v>
      </c>
      <c r="G5077" s="5">
        <f>IF(C5077=0,0,C5077*LABOR_HRS_WK_MES*SEASON_WEEKS*(1+DIM_PCT_MES)^C5077)</f>
        <v>1153.8335085377259</v>
      </c>
      <c r="H5077" s="5">
        <f>E5077+F5077+G5077</f>
        <v>3094.0879794547964</v>
      </c>
      <c r="I5077" s="5">
        <f>MIN(H5077,FARMER_HRS)</f>
        <v>720</v>
      </c>
      <c r="J5077" s="5">
        <f>MAX(0,H5077-FARMER_HRS)</f>
        <v>2374.0879794547964</v>
      </c>
      <c r="K5077" s="2">
        <f>I5077*FARMER_RATE+J5077*TEMP_WORKER_RATE</f>
        <v>66216.805198868</v>
      </c>
      <c r="L5077" s="2">
        <f>A5077*PRICE_TOM+B5077*PRICE_CAR+C5077*PRICE_MES</f>
        <v>149104</v>
      </c>
      <c r="M5077" s="2">
        <f>A5077*FERT_BED_TOM+B5077*FERT_BED_CAR+C5077*FERT_BED_MES</f>
        <v>30800</v>
      </c>
      <c r="N5077" s="6">
        <f>IF(AND(D5077&lt;=TOTAL_BEDS,J5077&lt;=TEMP_WORKER_MAX*TEMP_WORKER_HRS),1,0)</f>
        <v>1</v>
      </c>
      <c r="O5077" s="2">
        <f>L5077-M5077-K5077-FIXED_COSTS</f>
        <v>32087.194801132006</v>
      </c>
      <c r="P5077" s="2">
        <f>IF(N5077=1,O5077,"")</f>
        <v>32087.194801132006</v>
      </c>
    </row>
    <row r="5078">
      <c r="A5078" s="6">
        <v>7</v>
      </c>
      <c r="B5078" s="6">
        <v>16</v>
      </c>
      <c r="C5078" s="6">
        <v>21</v>
      </c>
      <c r="D5078" s="6">
        <f>A5078+B5078+C5078</f>
        <v>44</v>
      </c>
      <c r="E5078" s="5">
        <f>IF(A5078=0,0,A5078*LABOR_HRS_WK_TOM*SEASON_WEEKS*(1+DIM_PCT_TOM)^A5078)</f>
        <v>1227.6917730000007</v>
      </c>
      <c r="F5078" s="5">
        <f>IF(B5078=0,0,B5078*LABOR_HRS_WK_CAR*SEASON_WEEKS*(1+DIM_PCT_CAR)^B5078)</f>
        <v>712.56269791706984</v>
      </c>
      <c r="G5078" s="5">
        <f>IF(C5078=0,0,C5078*LABOR_HRS_WK_MES*SEASON_WEEKS*(1+DIM_PCT_MES)^C5078)</f>
        <v>1226.6692487641699</v>
      </c>
      <c r="H5078" s="5">
        <f>E5078+F5078+G5078</f>
        <v>3166.9237196812405</v>
      </c>
      <c r="I5078" s="5">
        <f>MIN(H5078,FARMER_HRS)</f>
        <v>720</v>
      </c>
      <c r="J5078" s="5">
        <f>MAX(0,H5078-FARMER_HRS)</f>
        <v>2446.9237196812405</v>
      </c>
      <c r="K5078" s="2">
        <f>I5078*FARMER_RATE+J5078*TEMP_WORKER_RATE</f>
        <v>67481.31457779932</v>
      </c>
      <c r="L5078" s="2">
        <f>A5078*PRICE_TOM+B5078*PRICE_CAR+C5078*PRICE_MES</f>
        <v>151804</v>
      </c>
      <c r="M5078" s="2">
        <f>A5078*FERT_BED_TOM+B5078*FERT_BED_CAR+C5078*FERT_BED_MES</f>
        <v>31680</v>
      </c>
      <c r="N5078" s="6">
        <f>IF(AND(D5078&lt;=TOTAL_BEDS,J5078&lt;=TEMP_WORKER_MAX*TEMP_WORKER_HRS),1,0)</f>
        <v>1</v>
      </c>
      <c r="O5078" s="2">
        <f>L5078-M5078-K5078-FIXED_COSTS</f>
        <v>32642.68542220068</v>
      </c>
      <c r="P5078" s="2">
        <f>IF(N5078=1,O5078,"")</f>
        <v>32642.68542220068</v>
      </c>
    </row>
    <row r="5079">
      <c r="A5079" s="6">
        <v>7</v>
      </c>
      <c r="B5079" s="6">
        <v>16</v>
      </c>
      <c r="C5079" s="6">
        <v>22</v>
      </c>
      <c r="D5079" s="6">
        <f>A5079+B5079+C5079</f>
        <v>45</v>
      </c>
      <c r="E5079" s="5">
        <f>IF(A5079=0,0,A5079*LABOR_HRS_WK_TOM*SEASON_WEEKS*(1+DIM_PCT_TOM)^A5079)</f>
        <v>1227.6917730000007</v>
      </c>
      <c r="F5079" s="5">
        <f>IF(B5079=0,0,B5079*LABOR_HRS_WK_CAR*SEASON_WEEKS*(1+DIM_PCT_CAR)^B5079)</f>
        <v>712.56269791706984</v>
      </c>
      <c r="G5079" s="5">
        <f>IF(C5079=0,0,C5079*LABOR_HRS_WK_MES*SEASON_WEEKS*(1+DIM_PCT_MES)^C5079)</f>
        <v>1301.1455960105659</v>
      </c>
      <c r="H5079" s="5">
        <f>E5079+F5079+G5079</f>
        <v>3241.4000669276365</v>
      </c>
      <c r="I5079" s="5">
        <f>MIN(H5079,FARMER_HRS)</f>
        <v>720</v>
      </c>
      <c r="J5079" s="5">
        <f>MAX(0,H5079-FARMER_HRS)</f>
        <v>2521.4000669276365</v>
      </c>
      <c r="K5079" s="2">
        <f>I5079*FARMER_RATE+J5079*TEMP_WORKER_RATE</f>
        <v>68774.306717493688</v>
      </c>
      <c r="L5079" s="2">
        <f>A5079*PRICE_TOM+B5079*PRICE_CAR+C5079*PRICE_MES</f>
        <v>154504</v>
      </c>
      <c r="M5079" s="2">
        <f>A5079*FERT_BED_TOM+B5079*FERT_BED_CAR+C5079*FERT_BED_MES</f>
        <v>32560</v>
      </c>
      <c r="N5079" s="6">
        <f>IF(AND(D5079&lt;=TOTAL_BEDS,J5079&lt;=TEMP_WORKER_MAX*TEMP_WORKER_HRS),1,0)</f>
        <v>1</v>
      </c>
      <c r="O5079" s="2">
        <f>L5079-M5079-K5079-FIXED_COSTS</f>
        <v>33169.693282506312</v>
      </c>
      <c r="P5079" s="2">
        <f>IF(N5079=1,O5079,"")</f>
        <v>33169.693282506312</v>
      </c>
    </row>
    <row r="5080">
      <c r="A5080" s="6">
        <v>7</v>
      </c>
      <c r="B5080" s="6">
        <v>16</v>
      </c>
      <c r="C5080" s="6">
        <v>23</v>
      </c>
      <c r="D5080" s="6">
        <f>A5080+B5080+C5080</f>
        <v>46</v>
      </c>
      <c r="E5080" s="5">
        <f>IF(A5080=0,0,A5080*LABOR_HRS_WK_TOM*SEASON_WEEKS*(1+DIM_PCT_TOM)^A5080)</f>
        <v>1227.6917730000007</v>
      </c>
      <c r="F5080" s="5">
        <f>IF(B5080=0,0,B5080*LABOR_HRS_WK_CAR*SEASON_WEEKS*(1+DIM_PCT_CAR)^B5080)</f>
        <v>712.56269791706984</v>
      </c>
      <c r="G5080" s="5">
        <f>IF(C5080=0,0,C5080*LABOR_HRS_WK_MES*SEASON_WEEKS*(1+DIM_PCT_MES)^C5080)</f>
        <v>1377.2921848680023</v>
      </c>
      <c r="H5080" s="5">
        <f>E5080+F5080+G5080</f>
        <v>3317.5466557850732</v>
      </c>
      <c r="I5080" s="5">
        <f>MIN(H5080,FARMER_HRS)</f>
        <v>720</v>
      </c>
      <c r="J5080" s="5">
        <f>MAX(0,H5080-FARMER_HRS)</f>
        <v>2597.5466557850732</v>
      </c>
      <c r="K5080" s="2">
        <f>I5080*FARMER_RATE+J5080*TEMP_WORKER_RATE</f>
        <v>70096.296107379749</v>
      </c>
      <c r="L5080" s="2">
        <f>A5080*PRICE_TOM+B5080*PRICE_CAR+C5080*PRICE_MES</f>
        <v>157204</v>
      </c>
      <c r="M5080" s="2">
        <f>A5080*FERT_BED_TOM+B5080*FERT_BED_CAR+C5080*FERT_BED_MES</f>
        <v>33440</v>
      </c>
      <c r="N5080" s="6">
        <f>IF(AND(D5080&lt;=TOTAL_BEDS,J5080&lt;=TEMP_WORKER_MAX*TEMP_WORKER_HRS),1,0)</f>
        <v>1</v>
      </c>
      <c r="O5080" s="2">
        <f>L5080-M5080-K5080-FIXED_COSTS</f>
        <v>33667.703892620251</v>
      </c>
      <c r="P5080" s="2">
        <f>IF(N5080=1,O5080,"")</f>
        <v>33667.703892620251</v>
      </c>
    </row>
    <row r="5081">
      <c r="A5081" s="6">
        <v>7</v>
      </c>
      <c r="B5081" s="6">
        <v>16</v>
      </c>
      <c r="C5081" s="6">
        <v>24</v>
      </c>
      <c r="D5081" s="6">
        <f>A5081+B5081+C5081</f>
        <v>47</v>
      </c>
      <c r="E5081" s="5">
        <f>IF(A5081=0,0,A5081*LABOR_HRS_WK_TOM*SEASON_WEEKS*(1+DIM_PCT_TOM)^A5081)</f>
        <v>1227.6917730000007</v>
      </c>
      <c r="F5081" s="5">
        <f>IF(B5081=0,0,B5081*LABOR_HRS_WK_CAR*SEASON_WEEKS*(1+DIM_PCT_CAR)^B5081)</f>
        <v>712.56269791706984</v>
      </c>
      <c r="G5081" s="5">
        <f>IF(C5081=0,0,C5081*LABOR_HRS_WK_MES*SEASON_WEEKS*(1+DIM_PCT_MES)^C5081)</f>
        <v>1455.139134447498</v>
      </c>
      <c r="H5081" s="5">
        <f>E5081+F5081+G5081</f>
        <v>3395.3936053645684</v>
      </c>
      <c r="I5081" s="5">
        <f>MIN(H5081,FARMER_HRS)</f>
        <v>720</v>
      </c>
      <c r="J5081" s="5">
        <f>MAX(0,H5081-FARMER_HRS)</f>
        <v>2675.3936053645684</v>
      </c>
      <c r="K5081" s="2">
        <f>I5081*FARMER_RATE+J5081*TEMP_WORKER_RATE</f>
        <v>71447.805648690424</v>
      </c>
      <c r="L5081" s="2">
        <f>A5081*PRICE_TOM+B5081*PRICE_CAR+C5081*PRICE_MES</f>
        <v>159904</v>
      </c>
      <c r="M5081" s="2">
        <f>A5081*FERT_BED_TOM+B5081*FERT_BED_CAR+C5081*FERT_BED_MES</f>
        <v>34320</v>
      </c>
      <c r="N5081" s="6">
        <f>IF(AND(D5081&lt;=TOTAL_BEDS,J5081&lt;=TEMP_WORKER_MAX*TEMP_WORKER_HRS),1,0)</f>
        <v>1</v>
      </c>
      <c r="O5081" s="2">
        <f>L5081-M5081-K5081-FIXED_COSTS</f>
        <v>34136.194351309576</v>
      </c>
      <c r="P5081" s="2">
        <f>IF(N5081=1,O5081,"")</f>
        <v>34136.194351309576</v>
      </c>
    </row>
    <row r="5082">
      <c r="A5082" s="6">
        <v>7</v>
      </c>
      <c r="B5082" s="6">
        <v>16</v>
      </c>
      <c r="C5082" s="6">
        <v>25</v>
      </c>
      <c r="D5082" s="6">
        <f>A5082+B5082+C5082</f>
        <v>48</v>
      </c>
      <c r="E5082" s="5">
        <f>IF(A5082=0,0,A5082*LABOR_HRS_WK_TOM*SEASON_WEEKS*(1+DIM_PCT_TOM)^A5082)</f>
        <v>1227.6917730000007</v>
      </c>
      <c r="F5082" s="5">
        <f>IF(B5082=0,0,B5082*LABOR_HRS_WK_CAR*SEASON_WEEKS*(1+DIM_PCT_CAR)^B5082)</f>
        <v>712.56269791706984</v>
      </c>
      <c r="G5082" s="5">
        <f>IF(C5082=0,0,C5082*LABOR_HRS_WK_MES*SEASON_WEEKS*(1+DIM_PCT_MES)^C5082)</f>
        <v>1534.7170558625955</v>
      </c>
      <c r="H5082" s="5">
        <f>E5082+F5082+G5082</f>
        <v>3474.9715267796664</v>
      </c>
      <c r="I5082" s="5">
        <f>MIN(H5082,FARMER_HRS)</f>
        <v>720</v>
      </c>
      <c r="J5082" s="5">
        <f>MAX(0,H5082-FARMER_HRS)</f>
        <v>2754.9715267796664</v>
      </c>
      <c r="K5082" s="2">
        <f>I5082*FARMER_RATE+J5082*TEMP_WORKER_RATE</f>
        <v>72829.366784369209</v>
      </c>
      <c r="L5082" s="2">
        <f>A5082*PRICE_TOM+B5082*PRICE_CAR+C5082*PRICE_MES</f>
        <v>162604</v>
      </c>
      <c r="M5082" s="2">
        <f>A5082*FERT_BED_TOM+B5082*FERT_BED_CAR+C5082*FERT_BED_MES</f>
        <v>35200</v>
      </c>
      <c r="N5082" s="6">
        <f>IF(AND(D5082&lt;=TOTAL_BEDS,J5082&lt;=TEMP_WORKER_MAX*TEMP_WORKER_HRS),1,0)</f>
        <v>1</v>
      </c>
      <c r="O5082" s="2">
        <f>L5082-M5082-K5082-FIXED_COSTS</f>
        <v>34574.633215630791</v>
      </c>
      <c r="P5082" s="2">
        <f>IF(N5082=1,O5082,"")</f>
        <v>34574.633215630791</v>
      </c>
    </row>
    <row r="5083">
      <c r="A5083" s="6">
        <v>7</v>
      </c>
      <c r="B5083" s="6">
        <v>16</v>
      </c>
      <c r="C5083" s="6">
        <v>26</v>
      </c>
      <c r="D5083" s="6">
        <f>A5083+B5083+C5083</f>
        <v>49</v>
      </c>
      <c r="E5083" s="5">
        <f>IF(A5083=0,0,A5083*LABOR_HRS_WK_TOM*SEASON_WEEKS*(1+DIM_PCT_TOM)^A5083)</f>
        <v>1227.6917730000007</v>
      </c>
      <c r="F5083" s="5">
        <f>IF(B5083=0,0,B5083*LABOR_HRS_WK_CAR*SEASON_WEEKS*(1+DIM_PCT_CAR)^B5083)</f>
        <v>712.56269791706984</v>
      </c>
      <c r="G5083" s="5">
        <f>IF(C5083=0,0,C5083*LABOR_HRS_WK_MES*SEASON_WEEKS*(1+DIM_PCT_MES)^C5083)</f>
        <v>1616.0570598233128</v>
      </c>
      <c r="H5083" s="5">
        <f>E5083+F5083+G5083</f>
        <v>3556.3115307403832</v>
      </c>
      <c r="I5083" s="5">
        <f>MIN(H5083,FARMER_HRS)</f>
        <v>720</v>
      </c>
      <c r="J5083" s="5">
        <f>MAX(0,H5083-FARMER_HRS)</f>
        <v>2836.3115307403832</v>
      </c>
      <c r="K5083" s="2">
        <f>I5083*FARMER_RATE+J5083*TEMP_WORKER_RATE</f>
        <v>74241.519630909432</v>
      </c>
      <c r="L5083" s="2">
        <f>A5083*PRICE_TOM+B5083*PRICE_CAR+C5083*PRICE_MES</f>
        <v>165304</v>
      </c>
      <c r="M5083" s="2">
        <f>A5083*FERT_BED_TOM+B5083*FERT_BED_CAR+C5083*FERT_BED_MES</f>
        <v>36080</v>
      </c>
      <c r="N5083" s="6">
        <f>IF(AND(D5083&lt;=TOTAL_BEDS,J5083&lt;=TEMP_WORKER_MAX*TEMP_WORKER_HRS),1,0)</f>
        <v>1</v>
      </c>
      <c r="O5083" s="2">
        <f>L5083-M5083-K5083-FIXED_COSTS</f>
        <v>34982.480369090568</v>
      </c>
      <c r="P5083" s="2">
        <f>IF(N5083=1,O5083,"")</f>
        <v>34982.480369090568</v>
      </c>
    </row>
    <row r="5084">
      <c r="A5084" s="6">
        <v>7</v>
      </c>
      <c r="B5084" s="6">
        <v>16</v>
      </c>
      <c r="C5084" s="6">
        <v>27</v>
      </c>
      <c r="D5084" s="6">
        <f>A5084+B5084+C5084</f>
        <v>50</v>
      </c>
      <c r="E5084" s="5">
        <f>IF(A5084=0,0,A5084*LABOR_HRS_WK_TOM*SEASON_WEEKS*(1+DIM_PCT_TOM)^A5084)</f>
        <v>1227.6917730000007</v>
      </c>
      <c r="F5084" s="5">
        <f>IF(B5084=0,0,B5084*LABOR_HRS_WK_CAR*SEASON_WEEKS*(1+DIM_PCT_CAR)^B5084)</f>
        <v>712.56269791706984</v>
      </c>
      <c r="G5084" s="5">
        <f>IF(C5084=0,0,C5084*LABOR_HRS_WK_MES*SEASON_WEEKS*(1+DIM_PCT_MES)^C5084)</f>
        <v>1699.19076434307</v>
      </c>
      <c r="H5084" s="5">
        <f>E5084+F5084+G5084</f>
        <v>3639.4452352601406</v>
      </c>
      <c r="I5084" s="5">
        <f>MIN(H5084,FARMER_HRS)</f>
        <v>720</v>
      </c>
      <c r="J5084" s="5">
        <f>MAX(0,H5084-FARMER_HRS)</f>
        <v>2919.4452352601406</v>
      </c>
      <c r="K5084" s="2">
        <f>I5084*FARMER_RATE+J5084*TEMP_WORKER_RATE</f>
        <v>75684.813112155214</v>
      </c>
      <c r="L5084" s="2">
        <f>A5084*PRICE_TOM+B5084*PRICE_CAR+C5084*PRICE_MES</f>
        <v>168004</v>
      </c>
      <c r="M5084" s="2">
        <f>A5084*FERT_BED_TOM+B5084*FERT_BED_CAR+C5084*FERT_BED_MES</f>
        <v>36960</v>
      </c>
      <c r="N5084" s="6">
        <f>IF(AND(D5084&lt;=TOTAL_BEDS,J5084&lt;=TEMP_WORKER_MAX*TEMP_WORKER_HRS),1,0)</f>
        <v>1</v>
      </c>
      <c r="O5084" s="2">
        <f>L5084-M5084-K5084-FIXED_COSTS</f>
        <v>35359.186887844786</v>
      </c>
      <c r="P5084" s="2">
        <f>IF(N5084=1,O5084,"")</f>
        <v>35359.186887844786</v>
      </c>
    </row>
    <row r="5085">
      <c r="A5085" s="6">
        <v>7</v>
      </c>
      <c r="B5085" s="6">
        <v>16</v>
      </c>
      <c r="C5085" s="6">
        <v>28</v>
      </c>
      <c r="D5085" s="6">
        <f>A5085+B5085+C5085</f>
        <v>51</v>
      </c>
      <c r="E5085" s="5">
        <f>IF(A5085=0,0,A5085*LABOR_HRS_WK_TOM*SEASON_WEEKS*(1+DIM_PCT_TOM)^A5085)</f>
        <v>1227.6917730000007</v>
      </c>
      <c r="F5085" s="5">
        <f>IF(B5085=0,0,B5085*LABOR_HRS_WK_CAR*SEASON_WEEKS*(1+DIM_PCT_CAR)^B5085)</f>
        <v>712.56269791706984</v>
      </c>
      <c r="G5085" s="5">
        <f>IF(C5085=0,0,C5085*LABOR_HRS_WK_MES*SEASON_WEEKS*(1+DIM_PCT_MES)^C5085)</f>
        <v>1784.1503025602233</v>
      </c>
      <c r="H5085" s="5">
        <f>E5085+F5085+G5085</f>
        <v>3724.4047734772939</v>
      </c>
      <c r="I5085" s="5">
        <f>MIN(H5085,FARMER_HRS)</f>
        <v>720</v>
      </c>
      <c r="J5085" s="5">
        <f>MAX(0,H5085-FARMER_HRS)</f>
        <v>3004.4047734772939</v>
      </c>
      <c r="K5085" s="2">
        <f>I5085*FARMER_RATE+J5085*TEMP_WORKER_RATE</f>
        <v>77159.8050950919</v>
      </c>
      <c r="L5085" s="2">
        <f>A5085*PRICE_TOM+B5085*PRICE_CAR+C5085*PRICE_MES</f>
        <v>170704</v>
      </c>
      <c r="M5085" s="2">
        <f>A5085*FERT_BED_TOM+B5085*FERT_BED_CAR+C5085*FERT_BED_MES</f>
        <v>37840</v>
      </c>
      <c r="N5085" s="6">
        <f>IF(AND(D5085&lt;=TOTAL_BEDS,J5085&lt;=TEMP_WORKER_MAX*TEMP_WORKER_HRS),1,0)</f>
        <v>1</v>
      </c>
      <c r="O5085" s="2">
        <f>L5085-M5085-K5085-FIXED_COSTS</f>
        <v>35704.1949049081</v>
      </c>
      <c r="P5085" s="2">
        <f>IF(N5085=1,O5085,"")</f>
        <v>35704.1949049081</v>
      </c>
    </row>
    <row r="5086">
      <c r="A5086" s="6">
        <v>7</v>
      </c>
      <c r="B5086" s="6">
        <v>16</v>
      </c>
      <c r="C5086" s="6">
        <v>29</v>
      </c>
      <c r="D5086" s="6">
        <f>A5086+B5086+C5086</f>
        <v>52</v>
      </c>
      <c r="E5086" s="5">
        <f>IF(A5086=0,0,A5086*LABOR_HRS_WK_TOM*SEASON_WEEKS*(1+DIM_PCT_TOM)^A5086)</f>
        <v>1227.6917730000007</v>
      </c>
      <c r="F5086" s="5">
        <f>IF(B5086=0,0,B5086*LABOR_HRS_WK_CAR*SEASON_WEEKS*(1+DIM_PCT_CAR)^B5086)</f>
        <v>712.56269791706984</v>
      </c>
      <c r="G5086" s="5">
        <f>IF(C5086=0,0,C5086*LABOR_HRS_WK_MES*SEASON_WEEKS*(1+DIM_PCT_MES)^C5086)</f>
        <v>1870.9683306758766</v>
      </c>
      <c r="H5086" s="5">
        <f>E5086+F5086+G5086</f>
        <v>3811.2228015929472</v>
      </c>
      <c r="I5086" s="5">
        <f>MIN(H5086,FARMER_HRS)</f>
        <v>720</v>
      </c>
      <c r="J5086" s="5">
        <f>MAX(0,H5086-FARMER_HRS)</f>
        <v>3091.2228015929472</v>
      </c>
      <c r="K5086" s="2">
        <f>I5086*FARMER_RATE+J5086*TEMP_WORKER_RATE</f>
        <v>78667.062527655333</v>
      </c>
      <c r="L5086" s="2">
        <f>A5086*PRICE_TOM+B5086*PRICE_CAR+C5086*PRICE_MES</f>
        <v>173404</v>
      </c>
      <c r="M5086" s="2">
        <f>A5086*FERT_BED_TOM+B5086*FERT_BED_CAR+C5086*FERT_BED_MES</f>
        <v>38720</v>
      </c>
      <c r="N5086" s="6">
        <f>IF(AND(D5086&lt;=TOTAL_BEDS,J5086&lt;=TEMP_WORKER_MAX*TEMP_WORKER_HRS),1,0)</f>
        <v>1</v>
      </c>
      <c r="O5086" s="2">
        <f>L5086-M5086-K5086-FIXED_COSTS</f>
        <v>36016.937472344667</v>
      </c>
      <c r="P5086" s="2">
        <f>IF(N5086=1,O5086,"")</f>
        <v>36016.937472344667</v>
      </c>
    </row>
    <row r="5087">
      <c r="A5087" s="6">
        <v>7</v>
      </c>
      <c r="B5087" s="6">
        <v>16</v>
      </c>
      <c r="C5087" s="6">
        <v>30</v>
      </c>
      <c r="D5087" s="6">
        <f>A5087+B5087+C5087</f>
        <v>53</v>
      </c>
      <c r="E5087" s="5">
        <f>IF(A5087=0,0,A5087*LABOR_HRS_WK_TOM*SEASON_WEEKS*(1+DIM_PCT_TOM)^A5087)</f>
        <v>1227.6917730000007</v>
      </c>
      <c r="F5087" s="5">
        <f>IF(B5087=0,0,B5087*LABOR_HRS_WK_CAR*SEASON_WEEKS*(1+DIM_PCT_CAR)^B5087)</f>
        <v>712.56269791706984</v>
      </c>
      <c r="G5087" s="5">
        <f>IF(C5087=0,0,C5087*LABOR_HRS_WK_MES*SEASON_WEEKS*(1+DIM_PCT_MES)^C5087)</f>
        <v>1959.6780360096466</v>
      </c>
      <c r="H5087" s="5">
        <f>E5087+F5087+G5087</f>
        <v>3899.932506926717</v>
      </c>
      <c r="I5087" s="5">
        <f>MIN(H5087,FARMER_HRS)</f>
        <v>720</v>
      </c>
      <c r="J5087" s="5">
        <f>MAX(0,H5087-FARMER_HRS)</f>
        <v>3179.932506926717</v>
      </c>
      <c r="K5087" s="2">
        <f>I5087*FARMER_RATE+J5087*TEMP_WORKER_RATE</f>
        <v>80207.161578588828</v>
      </c>
      <c r="L5087" s="2">
        <f>A5087*PRICE_TOM+B5087*PRICE_CAR+C5087*PRICE_MES</f>
        <v>176104</v>
      </c>
      <c r="M5087" s="2">
        <f>A5087*FERT_BED_TOM+B5087*FERT_BED_CAR+C5087*FERT_BED_MES</f>
        <v>39600</v>
      </c>
      <c r="N5087" s="6">
        <f>IF(AND(D5087&lt;=TOTAL_BEDS,J5087&lt;=TEMP_WORKER_MAX*TEMP_WORKER_HRS),1,0)</f>
        <v>1</v>
      </c>
      <c r="O5087" s="2">
        <f>L5087-M5087-K5087-FIXED_COSTS</f>
        <v>36296.838421411172</v>
      </c>
      <c r="P5087" s="2">
        <f>IF(N5087=1,O5087,"")</f>
        <v>36296.838421411172</v>
      </c>
    </row>
    <row r="5088">
      <c r="A5088" s="6">
        <v>7</v>
      </c>
      <c r="B5088" s="6">
        <v>17</v>
      </c>
      <c r="C5088" s="6">
        <v>0</v>
      </c>
      <c r="D5088" s="6">
        <f>A5088+B5088+C5088</f>
        <v>24</v>
      </c>
      <c r="E5088" s="5">
        <f>IF(A5088=0,0,A5088*LABOR_HRS_WK_TOM*SEASON_WEEKS*(1+DIM_PCT_TOM)^A5088)</f>
        <v>1227.6917730000007</v>
      </c>
      <c r="F5088" s="5">
        <f>IF(B5088=0,0,B5088*LABOR_HRS_WK_CAR*SEASON_WEEKS*(1+DIM_PCT_CAR)^B5088)</f>
        <v>776.02531320030891</v>
      </c>
      <c r="G5088" s="5">
        <f>IF(C5088=0,0,C5088*LABOR_HRS_WK_MES*SEASON_WEEKS*(1+DIM_PCT_MES)^C5088)</f>
        <v>0</v>
      </c>
      <c r="H5088" s="5">
        <f>E5088+F5088+G5088</f>
        <v>2003.7170862003095</v>
      </c>
      <c r="I5088" s="5">
        <f>MIN(H5088,FARMER_HRS)</f>
        <v>720</v>
      </c>
      <c r="J5088" s="5">
        <f>MAX(0,H5088-FARMER_HRS)</f>
        <v>1283.7170862003095</v>
      </c>
      <c r="K5088" s="2">
        <f>I5088*FARMER_RATE+J5088*TEMP_WORKER_RATE</f>
        <v>47286.754968755369</v>
      </c>
      <c r="L5088" s="2">
        <f>A5088*PRICE_TOM+B5088*PRICE_CAR+C5088*PRICE_MES</f>
        <v>97198</v>
      </c>
      <c r="M5088" s="2">
        <f>A5088*FERT_BED_TOM+B5088*FERT_BED_CAR+C5088*FERT_BED_MES</f>
        <v>13640</v>
      </c>
      <c r="N5088" s="6">
        <f>IF(AND(D5088&lt;=TOTAL_BEDS,J5088&lt;=TEMP_WORKER_MAX*TEMP_WORKER_HRS),1,0)</f>
        <v>1</v>
      </c>
      <c r="O5088" s="2">
        <f>L5088-M5088-K5088-FIXED_COSTS</f>
        <v>16271.245031244631</v>
      </c>
      <c r="P5088" s="2">
        <f>IF(N5088=1,O5088,"")</f>
        <v>16271.245031244631</v>
      </c>
    </row>
    <row r="5089">
      <c r="A5089" s="6">
        <v>7</v>
      </c>
      <c r="B5089" s="6">
        <v>17</v>
      </c>
      <c r="C5089" s="6">
        <v>1</v>
      </c>
      <c r="D5089" s="6">
        <f>A5089+B5089+C5089</f>
        <v>25</v>
      </c>
      <c r="E5089" s="5">
        <f>IF(A5089=0,0,A5089*LABOR_HRS_WK_TOM*SEASON_WEEKS*(1+DIM_PCT_TOM)^A5089)</f>
        <v>1227.6917730000007</v>
      </c>
      <c r="F5089" s="5">
        <f>IF(B5089=0,0,B5089*LABOR_HRS_WK_CAR*SEASON_WEEKS*(1+DIM_PCT_CAR)^B5089)</f>
        <v>776.02531320030891</v>
      </c>
      <c r="G5089" s="5">
        <f>IF(C5089=0,0,C5089*LABOR_HRS_WK_MES*SEASON_WEEKS*(1+DIM_PCT_MES)^C5089)</f>
        <v>45.5625</v>
      </c>
      <c r="H5089" s="5">
        <f>E5089+F5089+G5089</f>
        <v>2049.2795862003095</v>
      </c>
      <c r="I5089" s="5">
        <f>MIN(H5089,FARMER_HRS)</f>
        <v>720</v>
      </c>
      <c r="J5089" s="5">
        <f>MAX(0,H5089-FARMER_HRS)</f>
        <v>1329.2795862003095</v>
      </c>
      <c r="K5089" s="2">
        <f>I5089*FARMER_RATE+J5089*TEMP_WORKER_RATE</f>
        <v>48077.770593755369</v>
      </c>
      <c r="L5089" s="2">
        <f>A5089*PRICE_TOM+B5089*PRICE_CAR+C5089*PRICE_MES</f>
        <v>99898</v>
      </c>
      <c r="M5089" s="2">
        <f>A5089*FERT_BED_TOM+B5089*FERT_BED_CAR+C5089*FERT_BED_MES</f>
        <v>14520</v>
      </c>
      <c r="N5089" s="6">
        <f>IF(AND(D5089&lt;=TOTAL_BEDS,J5089&lt;=TEMP_WORKER_MAX*TEMP_WORKER_HRS),1,0)</f>
        <v>1</v>
      </c>
      <c r="O5089" s="2">
        <f>L5089-M5089-K5089-FIXED_COSTS</f>
        <v>17300.229406244631</v>
      </c>
      <c r="P5089" s="2">
        <f>IF(N5089=1,O5089,"")</f>
        <v>17300.229406244631</v>
      </c>
    </row>
    <row r="5090">
      <c r="A5090" s="6">
        <v>7</v>
      </c>
      <c r="B5090" s="6">
        <v>17</v>
      </c>
      <c r="C5090" s="6">
        <v>2</v>
      </c>
      <c r="D5090" s="6">
        <f>A5090+B5090+C5090</f>
        <v>26</v>
      </c>
      <c r="E5090" s="5">
        <f>IF(A5090=0,0,A5090*LABOR_HRS_WK_TOM*SEASON_WEEKS*(1+DIM_PCT_TOM)^A5090)</f>
        <v>1227.6917730000007</v>
      </c>
      <c r="F5090" s="5">
        <f>IF(B5090=0,0,B5090*LABOR_HRS_WK_CAR*SEASON_WEEKS*(1+DIM_PCT_CAR)^B5090)</f>
        <v>776.02531320030891</v>
      </c>
      <c r="G5090" s="5">
        <f>IF(C5090=0,0,C5090*LABOR_HRS_WK_MES*SEASON_WEEKS*(1+DIM_PCT_MES)^C5090)</f>
        <v>92.2640625</v>
      </c>
      <c r="H5090" s="5">
        <f>E5090+F5090+G5090</f>
        <v>2095.9811487003094</v>
      </c>
      <c r="I5090" s="5">
        <f>MIN(H5090,FARMER_HRS)</f>
        <v>720</v>
      </c>
      <c r="J5090" s="5">
        <f>MAX(0,H5090-FARMER_HRS)</f>
        <v>1375.9811487003094</v>
      </c>
      <c r="K5090" s="2">
        <f>I5090*FARMER_RATE+J5090*TEMP_WORKER_RATE</f>
        <v>48888.561609380369</v>
      </c>
      <c r="L5090" s="2">
        <f>A5090*PRICE_TOM+B5090*PRICE_CAR+C5090*PRICE_MES</f>
        <v>102598</v>
      </c>
      <c r="M5090" s="2">
        <f>A5090*FERT_BED_TOM+B5090*FERT_BED_CAR+C5090*FERT_BED_MES</f>
        <v>15400</v>
      </c>
      <c r="N5090" s="6">
        <f>IF(AND(D5090&lt;=TOTAL_BEDS,J5090&lt;=TEMP_WORKER_MAX*TEMP_WORKER_HRS),1,0)</f>
        <v>1</v>
      </c>
      <c r="O5090" s="2">
        <f>L5090-M5090-K5090-FIXED_COSTS</f>
        <v>18309.438390619631</v>
      </c>
      <c r="P5090" s="2">
        <f>IF(N5090=1,O5090,"")</f>
        <v>18309.438390619631</v>
      </c>
    </row>
    <row r="5091">
      <c r="A5091" s="6">
        <v>7</v>
      </c>
      <c r="B5091" s="6">
        <v>17</v>
      </c>
      <c r="C5091" s="6">
        <v>3</v>
      </c>
      <c r="D5091" s="6">
        <f>A5091+B5091+C5091</f>
        <v>27</v>
      </c>
      <c r="E5091" s="5">
        <f>IF(A5091=0,0,A5091*LABOR_HRS_WK_TOM*SEASON_WEEKS*(1+DIM_PCT_TOM)^A5091)</f>
        <v>1227.6917730000007</v>
      </c>
      <c r="F5091" s="5">
        <f>IF(B5091=0,0,B5091*LABOR_HRS_WK_CAR*SEASON_WEEKS*(1+DIM_PCT_CAR)^B5091)</f>
        <v>776.02531320030891</v>
      </c>
      <c r="G5091" s="5">
        <f>IF(C5091=0,0,C5091*LABOR_HRS_WK_MES*SEASON_WEEKS*(1+DIM_PCT_MES)^C5091)</f>
        <v>140.12604492187498</v>
      </c>
      <c r="H5091" s="5">
        <f>E5091+F5091+G5091</f>
        <v>2143.8431311221843</v>
      </c>
      <c r="I5091" s="5">
        <f>MIN(H5091,FARMER_HRS)</f>
        <v>720</v>
      </c>
      <c r="J5091" s="5">
        <f>MAX(0,H5091-FARMER_HRS)</f>
        <v>1423.8431311221843</v>
      </c>
      <c r="K5091" s="2">
        <f>I5091*FARMER_RATE+J5091*TEMP_WORKER_RATE</f>
        <v>49719.498804204588</v>
      </c>
      <c r="L5091" s="2">
        <f>A5091*PRICE_TOM+B5091*PRICE_CAR+C5091*PRICE_MES</f>
        <v>105298</v>
      </c>
      <c r="M5091" s="2">
        <f>A5091*FERT_BED_TOM+B5091*FERT_BED_CAR+C5091*FERT_BED_MES</f>
        <v>16280</v>
      </c>
      <c r="N5091" s="6">
        <f>IF(AND(D5091&lt;=TOTAL_BEDS,J5091&lt;=TEMP_WORKER_MAX*TEMP_WORKER_HRS),1,0)</f>
        <v>1</v>
      </c>
      <c r="O5091" s="2">
        <f>L5091-M5091-K5091-FIXED_COSTS</f>
        <v>19298.501195795412</v>
      </c>
      <c r="P5091" s="2">
        <f>IF(N5091=1,O5091,"")</f>
        <v>19298.501195795412</v>
      </c>
    </row>
    <row r="5092">
      <c r="A5092" s="6">
        <v>7</v>
      </c>
      <c r="B5092" s="6">
        <v>17</v>
      </c>
      <c r="C5092" s="6">
        <v>4</v>
      </c>
      <c r="D5092" s="6">
        <f>A5092+B5092+C5092</f>
        <v>28</v>
      </c>
      <c r="E5092" s="5">
        <f>IF(A5092=0,0,A5092*LABOR_HRS_WK_TOM*SEASON_WEEKS*(1+DIM_PCT_TOM)^A5092)</f>
        <v>1227.6917730000007</v>
      </c>
      <c r="F5092" s="5">
        <f>IF(B5092=0,0,B5092*LABOR_HRS_WK_CAR*SEASON_WEEKS*(1+DIM_PCT_CAR)^B5092)</f>
        <v>776.02531320030891</v>
      </c>
      <c r="G5092" s="5">
        <f>IF(C5092=0,0,C5092*LABOR_HRS_WK_MES*SEASON_WEEKS*(1+DIM_PCT_MES)^C5092)</f>
        <v>189.17016064453119</v>
      </c>
      <c r="H5092" s="5">
        <f>E5092+F5092+G5092</f>
        <v>2192.8872468448408</v>
      </c>
      <c r="I5092" s="5">
        <f>MIN(H5092,FARMER_HRS)</f>
        <v>720</v>
      </c>
      <c r="J5092" s="5">
        <f>MAX(0,H5092-FARMER_HRS)</f>
        <v>1472.8872468448408</v>
      </c>
      <c r="K5092" s="2">
        <f>I5092*FARMER_RATE+J5092*TEMP_WORKER_RATE</f>
        <v>50570.959146611815</v>
      </c>
      <c r="L5092" s="2">
        <f>A5092*PRICE_TOM+B5092*PRICE_CAR+C5092*PRICE_MES</f>
        <v>107998</v>
      </c>
      <c r="M5092" s="2">
        <f>A5092*FERT_BED_TOM+B5092*FERT_BED_CAR+C5092*FERT_BED_MES</f>
        <v>17160</v>
      </c>
      <c r="N5092" s="6">
        <f>IF(AND(D5092&lt;=TOTAL_BEDS,J5092&lt;=TEMP_WORKER_MAX*TEMP_WORKER_HRS),1,0)</f>
        <v>1</v>
      </c>
      <c r="O5092" s="2">
        <f>L5092-M5092-K5092-FIXED_COSTS</f>
        <v>20267.040853388185</v>
      </c>
      <c r="P5092" s="2">
        <f>IF(N5092=1,O5092,"")</f>
        <v>20267.040853388185</v>
      </c>
    </row>
    <row r="5093">
      <c r="A5093" s="6">
        <v>7</v>
      </c>
      <c r="B5093" s="6">
        <v>17</v>
      </c>
      <c r="C5093" s="6">
        <v>5</v>
      </c>
      <c r="D5093" s="6">
        <f>A5093+B5093+C5093</f>
        <v>29</v>
      </c>
      <c r="E5093" s="5">
        <f>IF(A5093=0,0,A5093*LABOR_HRS_WK_TOM*SEASON_WEEKS*(1+DIM_PCT_TOM)^A5093)</f>
        <v>1227.6917730000007</v>
      </c>
      <c r="F5093" s="5">
        <f>IF(B5093=0,0,B5093*LABOR_HRS_WK_CAR*SEASON_WEEKS*(1+DIM_PCT_CAR)^B5093)</f>
        <v>776.02531320030891</v>
      </c>
      <c r="G5093" s="5">
        <f>IF(C5093=0,0,C5093*LABOR_HRS_WK_MES*SEASON_WEEKS*(1+DIM_PCT_MES)^C5093)</f>
        <v>239.41848456573481</v>
      </c>
      <c r="H5093" s="5">
        <f>E5093+F5093+G5093</f>
        <v>2243.1355707660441</v>
      </c>
      <c r="I5093" s="5">
        <f>MIN(H5093,FARMER_HRS)</f>
        <v>720</v>
      </c>
      <c r="J5093" s="5">
        <f>MAX(0,H5093-FARMER_HRS)</f>
        <v>1523.1355707660441</v>
      </c>
      <c r="K5093" s="2">
        <f>I5093*FARMER_RATE+J5093*TEMP_WORKER_RATE</f>
        <v>51443.325881354933</v>
      </c>
      <c r="L5093" s="2">
        <f>A5093*PRICE_TOM+B5093*PRICE_CAR+C5093*PRICE_MES</f>
        <v>110698</v>
      </c>
      <c r="M5093" s="2">
        <f>A5093*FERT_BED_TOM+B5093*FERT_BED_CAR+C5093*FERT_BED_MES</f>
        <v>18040</v>
      </c>
      <c r="N5093" s="6">
        <f>IF(AND(D5093&lt;=TOTAL_BEDS,J5093&lt;=TEMP_WORKER_MAX*TEMP_WORKER_HRS),1,0)</f>
        <v>1</v>
      </c>
      <c r="O5093" s="2">
        <f>L5093-M5093-K5093-FIXED_COSTS</f>
        <v>21214.674118645067</v>
      </c>
      <c r="P5093" s="2">
        <f>IF(N5093=1,O5093,"")</f>
        <v>21214.674118645067</v>
      </c>
    </row>
    <row r="5094">
      <c r="A5094" s="6">
        <v>7</v>
      </c>
      <c r="B5094" s="6">
        <v>17</v>
      </c>
      <c r="C5094" s="6">
        <v>6</v>
      </c>
      <c r="D5094" s="6">
        <f>A5094+B5094+C5094</f>
        <v>30</v>
      </c>
      <c r="E5094" s="5">
        <f>IF(A5094=0,0,A5094*LABOR_HRS_WK_TOM*SEASON_WEEKS*(1+DIM_PCT_TOM)^A5094)</f>
        <v>1227.6917730000007</v>
      </c>
      <c r="F5094" s="5">
        <f>IF(B5094=0,0,B5094*LABOR_HRS_WK_CAR*SEASON_WEEKS*(1+DIM_PCT_CAR)^B5094)</f>
        <v>776.02531320030891</v>
      </c>
      <c r="G5094" s="5">
        <f>IF(C5094=0,0,C5094*LABOR_HRS_WK_MES*SEASON_WEEKS*(1+DIM_PCT_MES)^C5094)</f>
        <v>290.89345874736773</v>
      </c>
      <c r="H5094" s="5">
        <f>E5094+F5094+G5094</f>
        <v>2294.6105449476772</v>
      </c>
      <c r="I5094" s="5">
        <f>MIN(H5094,FARMER_HRS)</f>
        <v>720</v>
      </c>
      <c r="J5094" s="5">
        <f>MAX(0,H5094-FARMER_HRS)</f>
        <v>1574.6105449476772</v>
      </c>
      <c r="K5094" s="2">
        <f>I5094*FARMER_RATE+J5094*TEMP_WORKER_RATE</f>
        <v>52336.988627563842</v>
      </c>
      <c r="L5094" s="2">
        <f>A5094*PRICE_TOM+B5094*PRICE_CAR+C5094*PRICE_MES</f>
        <v>113398</v>
      </c>
      <c r="M5094" s="2">
        <f>A5094*FERT_BED_TOM+B5094*FERT_BED_CAR+C5094*FERT_BED_MES</f>
        <v>18920</v>
      </c>
      <c r="N5094" s="6">
        <f>IF(AND(D5094&lt;=TOTAL_BEDS,J5094&lt;=TEMP_WORKER_MAX*TEMP_WORKER_HRS),1,0)</f>
        <v>1</v>
      </c>
      <c r="O5094" s="2">
        <f>L5094-M5094-K5094-FIXED_COSTS</f>
        <v>22141.011372436158</v>
      </c>
      <c r="P5094" s="2">
        <f>IF(N5094=1,O5094,"")</f>
        <v>22141.011372436158</v>
      </c>
    </row>
    <row r="5095">
      <c r="A5095" s="6">
        <v>7</v>
      </c>
      <c r="B5095" s="6">
        <v>17</v>
      </c>
      <c r="C5095" s="6">
        <v>7</v>
      </c>
      <c r="D5095" s="6">
        <f>A5095+B5095+C5095</f>
        <v>31</v>
      </c>
      <c r="E5095" s="5">
        <f>IF(A5095=0,0,A5095*LABOR_HRS_WK_TOM*SEASON_WEEKS*(1+DIM_PCT_TOM)^A5095)</f>
        <v>1227.6917730000007</v>
      </c>
      <c r="F5095" s="5">
        <f>IF(B5095=0,0,B5095*LABOR_HRS_WK_CAR*SEASON_WEEKS*(1+DIM_PCT_CAR)^B5095)</f>
        <v>776.02531320030891</v>
      </c>
      <c r="G5095" s="5">
        <f>IF(C5095=0,0,C5095*LABOR_HRS_WK_MES*SEASON_WEEKS*(1+DIM_PCT_MES)^C5095)</f>
        <v>343.61789814532818</v>
      </c>
      <c r="H5095" s="5">
        <f>E5095+F5095+G5095</f>
        <v>2347.3349843456376</v>
      </c>
      <c r="I5095" s="5">
        <f>MIN(H5095,FARMER_HRS)</f>
        <v>720</v>
      </c>
      <c r="J5095" s="5">
        <f>MAX(0,H5095-FARMER_HRS)</f>
        <v>1627.3349843456376</v>
      </c>
      <c r="K5095" s="2">
        <f>I5095*FARMER_RATE+J5095*TEMP_WORKER_RATE</f>
        <v>53252.343478222872</v>
      </c>
      <c r="L5095" s="2">
        <f>A5095*PRICE_TOM+B5095*PRICE_CAR+C5095*PRICE_MES</f>
        <v>116098</v>
      </c>
      <c r="M5095" s="2">
        <f>A5095*FERT_BED_TOM+B5095*FERT_BED_CAR+C5095*FERT_BED_MES</f>
        <v>19800</v>
      </c>
      <c r="N5095" s="6">
        <f>IF(AND(D5095&lt;=TOTAL_BEDS,J5095&lt;=TEMP_WORKER_MAX*TEMP_WORKER_HRS),1,0)</f>
        <v>1</v>
      </c>
      <c r="O5095" s="2">
        <f>L5095-M5095-K5095-FIXED_COSTS</f>
        <v>23045.656521777128</v>
      </c>
      <c r="P5095" s="2">
        <f>IF(N5095=1,O5095,"")</f>
        <v>23045.656521777128</v>
      </c>
    </row>
    <row r="5096">
      <c r="A5096" s="6">
        <v>7</v>
      </c>
      <c r="B5096" s="6">
        <v>17</v>
      </c>
      <c r="C5096" s="6">
        <v>8</v>
      </c>
      <c r="D5096" s="6">
        <f>A5096+B5096+C5096</f>
        <v>32</v>
      </c>
      <c r="E5096" s="5">
        <f>IF(A5096=0,0,A5096*LABOR_HRS_WK_TOM*SEASON_WEEKS*(1+DIM_PCT_TOM)^A5096)</f>
        <v>1227.6917730000007</v>
      </c>
      <c r="F5096" s="5">
        <f>IF(B5096=0,0,B5096*LABOR_HRS_WK_CAR*SEASON_WEEKS*(1+DIM_PCT_CAR)^B5096)</f>
        <v>776.02531320030891</v>
      </c>
      <c r="G5096" s="5">
        <f>IF(C5096=0,0,C5096*LABOR_HRS_WK_MES*SEASON_WEEKS*(1+DIM_PCT_MES)^C5096)</f>
        <v>397.61499642530833</v>
      </c>
      <c r="H5096" s="5">
        <f>E5096+F5096+G5096</f>
        <v>2401.3320826256177</v>
      </c>
      <c r="I5096" s="5">
        <f>MIN(H5096,FARMER_HRS)</f>
        <v>720</v>
      </c>
      <c r="J5096" s="5">
        <f>MAX(0,H5096-FARMER_HRS)</f>
        <v>1681.3320826256177</v>
      </c>
      <c r="K5096" s="2">
        <f>I5096*FARMER_RATE+J5096*TEMP_WORKER_RATE</f>
        <v>54189.793101139192</v>
      </c>
      <c r="L5096" s="2">
        <f>A5096*PRICE_TOM+B5096*PRICE_CAR+C5096*PRICE_MES</f>
        <v>118798</v>
      </c>
      <c r="M5096" s="2">
        <f>A5096*FERT_BED_TOM+B5096*FERT_BED_CAR+C5096*FERT_BED_MES</f>
        <v>20680</v>
      </c>
      <c r="N5096" s="6">
        <f>IF(AND(D5096&lt;=TOTAL_BEDS,J5096&lt;=TEMP_WORKER_MAX*TEMP_WORKER_HRS),1,0)</f>
        <v>1</v>
      </c>
      <c r="O5096" s="2">
        <f>L5096-M5096-K5096-FIXED_COSTS</f>
        <v>23928.206898860808</v>
      </c>
      <c r="P5096" s="2">
        <f>IF(N5096=1,O5096,"")</f>
        <v>23928.206898860808</v>
      </c>
    </row>
    <row r="5097">
      <c r="A5097" s="6">
        <v>7</v>
      </c>
      <c r="B5097" s="6">
        <v>17</v>
      </c>
      <c r="C5097" s="6">
        <v>9</v>
      </c>
      <c r="D5097" s="6">
        <f>A5097+B5097+C5097</f>
        <v>33</v>
      </c>
      <c r="E5097" s="5">
        <f>IF(A5097=0,0,A5097*LABOR_HRS_WK_TOM*SEASON_WEEKS*(1+DIM_PCT_TOM)^A5097)</f>
        <v>1227.6917730000007</v>
      </c>
      <c r="F5097" s="5">
        <f>IF(B5097=0,0,B5097*LABOR_HRS_WK_CAR*SEASON_WEEKS*(1+DIM_PCT_CAR)^B5097)</f>
        <v>776.02531320030891</v>
      </c>
      <c r="G5097" s="5">
        <f>IF(C5097=0,0,C5097*LABOR_HRS_WK_MES*SEASON_WEEKS*(1+DIM_PCT_MES)^C5097)</f>
        <v>452.90833186570273</v>
      </c>
      <c r="H5097" s="5">
        <f>E5097+F5097+G5097</f>
        <v>2456.6254180660121</v>
      </c>
      <c r="I5097" s="5">
        <f>MIN(H5097,FARMER_HRS)</f>
        <v>720</v>
      </c>
      <c r="J5097" s="5">
        <f>MAX(0,H5097-FARMER_HRS)</f>
        <v>1736.6254180660121</v>
      </c>
      <c r="K5097" s="2">
        <f>I5097*FARMER_RATE+J5097*TEMP_WORKER_RATE</f>
        <v>55149.746841423825</v>
      </c>
      <c r="L5097" s="2">
        <f>A5097*PRICE_TOM+B5097*PRICE_CAR+C5097*PRICE_MES</f>
        <v>121498</v>
      </c>
      <c r="M5097" s="2">
        <f>A5097*FERT_BED_TOM+B5097*FERT_BED_CAR+C5097*FERT_BED_MES</f>
        <v>21560</v>
      </c>
      <c r="N5097" s="6">
        <f>IF(AND(D5097&lt;=TOTAL_BEDS,J5097&lt;=TEMP_WORKER_MAX*TEMP_WORKER_HRS),1,0)</f>
        <v>1</v>
      </c>
      <c r="O5097" s="2">
        <f>L5097-M5097-K5097-FIXED_COSTS</f>
        <v>24788.253158576175</v>
      </c>
      <c r="P5097" s="2">
        <f>IF(N5097=1,O5097,"")</f>
        <v>24788.253158576175</v>
      </c>
    </row>
    <row r="5098">
      <c r="A5098" s="6">
        <v>7</v>
      </c>
      <c r="B5098" s="6">
        <v>17</v>
      </c>
      <c r="C5098" s="6">
        <v>10</v>
      </c>
      <c r="D5098" s="6">
        <f>A5098+B5098+C5098</f>
        <v>34</v>
      </c>
      <c r="E5098" s="5">
        <f>IF(A5098=0,0,A5098*LABOR_HRS_WK_TOM*SEASON_WEEKS*(1+DIM_PCT_TOM)^A5098)</f>
        <v>1227.6917730000007</v>
      </c>
      <c r="F5098" s="5">
        <f>IF(B5098=0,0,B5098*LABOR_HRS_WK_CAR*SEASON_WEEKS*(1+DIM_PCT_CAR)^B5098)</f>
        <v>776.02531320030891</v>
      </c>
      <c r="G5098" s="5">
        <f>IF(C5098=0,0,C5098*LABOR_HRS_WK_MES*SEASON_WEEKS*(1+DIM_PCT_MES)^C5098)</f>
        <v>509.52187334891551</v>
      </c>
      <c r="H5098" s="5">
        <f>E5098+F5098+G5098</f>
        <v>2513.238959549225</v>
      </c>
      <c r="I5098" s="5">
        <f>MIN(H5098,FARMER_HRS)</f>
        <v>720</v>
      </c>
      <c r="J5098" s="5">
        <f>MAX(0,H5098-FARMER_HRS)</f>
        <v>1793.238959549225</v>
      </c>
      <c r="K5098" s="2">
        <f>I5098*FARMER_RATE+J5098*TEMP_WORKER_RATE</f>
        <v>56132.620825507373</v>
      </c>
      <c r="L5098" s="2">
        <f>A5098*PRICE_TOM+B5098*PRICE_CAR+C5098*PRICE_MES</f>
        <v>124198</v>
      </c>
      <c r="M5098" s="2">
        <f>A5098*FERT_BED_TOM+B5098*FERT_BED_CAR+C5098*FERT_BED_MES</f>
        <v>22440</v>
      </c>
      <c r="N5098" s="6">
        <f>IF(AND(D5098&lt;=TOTAL_BEDS,J5098&lt;=TEMP_WORKER_MAX*TEMP_WORKER_HRS),1,0)</f>
        <v>1</v>
      </c>
      <c r="O5098" s="2">
        <f>L5098-M5098-K5098-FIXED_COSTS</f>
        <v>25625.379174492627</v>
      </c>
      <c r="P5098" s="2">
        <f>IF(N5098=1,O5098,"")</f>
        <v>25625.379174492627</v>
      </c>
    </row>
    <row r="5099">
      <c r="A5099" s="6">
        <v>7</v>
      </c>
      <c r="B5099" s="6">
        <v>17</v>
      </c>
      <c r="C5099" s="6">
        <v>11</v>
      </c>
      <c r="D5099" s="6">
        <f>A5099+B5099+C5099</f>
        <v>35</v>
      </c>
      <c r="E5099" s="5">
        <f>IF(A5099=0,0,A5099*LABOR_HRS_WK_TOM*SEASON_WEEKS*(1+DIM_PCT_TOM)^A5099)</f>
        <v>1227.6917730000007</v>
      </c>
      <c r="F5099" s="5">
        <f>IF(B5099=0,0,B5099*LABOR_HRS_WK_CAR*SEASON_WEEKS*(1+DIM_PCT_CAR)^B5099)</f>
        <v>776.02531320030891</v>
      </c>
      <c r="G5099" s="5">
        <f>IF(C5099=0,0,C5099*LABOR_HRS_WK_MES*SEASON_WEEKS*(1+DIM_PCT_MES)^C5099)</f>
        <v>567.47998644235463</v>
      </c>
      <c r="H5099" s="5">
        <f>E5099+F5099+G5099</f>
        <v>2571.1970726426644</v>
      </c>
      <c r="I5099" s="5">
        <f>MIN(H5099,FARMER_HRS)</f>
        <v>720</v>
      </c>
      <c r="J5099" s="5">
        <f>MAX(0,H5099-FARMER_HRS)</f>
        <v>1851.1970726426644</v>
      </c>
      <c r="K5099" s="2">
        <f>I5099*FARMER_RATE+J5099*TEMP_WORKER_RATE</f>
        <v>57138.838066712924</v>
      </c>
      <c r="L5099" s="2">
        <f>A5099*PRICE_TOM+B5099*PRICE_CAR+C5099*PRICE_MES</f>
        <v>126898</v>
      </c>
      <c r="M5099" s="2">
        <f>A5099*FERT_BED_TOM+B5099*FERT_BED_CAR+C5099*FERT_BED_MES</f>
        <v>23320</v>
      </c>
      <c r="N5099" s="6">
        <f>IF(AND(D5099&lt;=TOTAL_BEDS,J5099&lt;=TEMP_WORKER_MAX*TEMP_WORKER_HRS),1,0)</f>
        <v>1</v>
      </c>
      <c r="O5099" s="2">
        <f>L5099-M5099-K5099-FIXED_COSTS</f>
        <v>26439.161933287076</v>
      </c>
      <c r="P5099" s="2">
        <f>IF(N5099=1,O5099,"")</f>
        <v>26439.161933287076</v>
      </c>
    </row>
    <row r="5100">
      <c r="A5100" s="6">
        <v>7</v>
      </c>
      <c r="B5100" s="6">
        <v>17</v>
      </c>
      <c r="C5100" s="6">
        <v>12</v>
      </c>
      <c r="D5100" s="6">
        <f>A5100+B5100+C5100</f>
        <v>36</v>
      </c>
      <c r="E5100" s="5">
        <f>IF(A5100=0,0,A5100*LABOR_HRS_WK_TOM*SEASON_WEEKS*(1+DIM_PCT_TOM)^A5100)</f>
        <v>1227.6917730000007</v>
      </c>
      <c r="F5100" s="5">
        <f>IF(B5100=0,0,B5100*LABOR_HRS_WK_CAR*SEASON_WEEKS*(1+DIM_PCT_CAR)^B5100)</f>
        <v>776.02531320030891</v>
      </c>
      <c r="G5100" s="5">
        <f>IF(C5100=0,0,C5100*LABOR_HRS_WK_MES*SEASON_WEEKS*(1+DIM_PCT_MES)^C5100)</f>
        <v>626.807439570419</v>
      </c>
      <c r="H5100" s="5">
        <f>E5100+F5100+G5100</f>
        <v>2630.5245257707284</v>
      </c>
      <c r="I5100" s="5">
        <f>MIN(H5100,FARMER_HRS)</f>
        <v>720</v>
      </c>
      <c r="J5100" s="5">
        <f>MAX(0,H5100-FARMER_HRS)</f>
        <v>1910.5245257707284</v>
      </c>
      <c r="K5100" s="2">
        <f>I5100*FARMER_RATE+J5100*TEMP_WORKER_RATE</f>
        <v>58168.828572408478</v>
      </c>
      <c r="L5100" s="2">
        <f>A5100*PRICE_TOM+B5100*PRICE_CAR+C5100*PRICE_MES</f>
        <v>129598</v>
      </c>
      <c r="M5100" s="2">
        <f>A5100*FERT_BED_TOM+B5100*FERT_BED_CAR+C5100*FERT_BED_MES</f>
        <v>24200</v>
      </c>
      <c r="N5100" s="6">
        <f>IF(AND(D5100&lt;=TOTAL_BEDS,J5100&lt;=TEMP_WORKER_MAX*TEMP_WORKER_HRS),1,0)</f>
        <v>1</v>
      </c>
      <c r="O5100" s="2">
        <f>L5100-M5100-K5100-FIXED_COSTS</f>
        <v>27229.171427591522</v>
      </c>
      <c r="P5100" s="2">
        <f>IF(N5100=1,O5100,"")</f>
        <v>27229.171427591522</v>
      </c>
    </row>
    <row r="5101">
      <c r="A5101" s="6">
        <v>7</v>
      </c>
      <c r="B5101" s="6">
        <v>17</v>
      </c>
      <c r="C5101" s="6">
        <v>13</v>
      </c>
      <c r="D5101" s="6">
        <f>A5101+B5101+C5101</f>
        <v>37</v>
      </c>
      <c r="E5101" s="5">
        <f>IF(A5101=0,0,A5101*LABOR_HRS_WK_TOM*SEASON_WEEKS*(1+DIM_PCT_TOM)^A5101)</f>
        <v>1227.6917730000007</v>
      </c>
      <c r="F5101" s="5">
        <f>IF(B5101=0,0,B5101*LABOR_HRS_WK_CAR*SEASON_WEEKS*(1+DIM_PCT_CAR)^B5101)</f>
        <v>776.02531320030891</v>
      </c>
      <c r="G5101" s="5">
        <f>IF(C5101=0,0,C5101*LABOR_HRS_WK_MES*SEASON_WEEKS*(1+DIM_PCT_MES)^C5101)</f>
        <v>687.52941027880331</v>
      </c>
      <c r="H5101" s="5">
        <f>E5101+F5101+G5101</f>
        <v>2691.2464964791129</v>
      </c>
      <c r="I5101" s="5">
        <f>MIN(H5101,FARMER_HRS)</f>
        <v>720</v>
      </c>
      <c r="J5101" s="5">
        <f>MAX(0,H5101-FARMER_HRS)</f>
        <v>1971.2464964791129</v>
      </c>
      <c r="K5101" s="2">
        <f>I5101*FARMER_RATE+J5101*TEMP_WORKER_RATE</f>
        <v>59223.029452762377</v>
      </c>
      <c r="L5101" s="2">
        <f>A5101*PRICE_TOM+B5101*PRICE_CAR+C5101*PRICE_MES</f>
        <v>132298</v>
      </c>
      <c r="M5101" s="2">
        <f>A5101*FERT_BED_TOM+B5101*FERT_BED_CAR+C5101*FERT_BED_MES</f>
        <v>25080</v>
      </c>
      <c r="N5101" s="6">
        <f>IF(AND(D5101&lt;=TOTAL_BEDS,J5101&lt;=TEMP_WORKER_MAX*TEMP_WORKER_HRS),1,0)</f>
        <v>1</v>
      </c>
      <c r="O5101" s="2">
        <f>L5101-M5101-K5101-FIXED_COSTS</f>
        <v>27994.970547237623</v>
      </c>
      <c r="P5101" s="2">
        <f>IF(N5101=1,O5101,"")</f>
        <v>27994.970547237623</v>
      </c>
    </row>
    <row r="5102">
      <c r="A5102" s="6">
        <v>7</v>
      </c>
      <c r="B5102" s="6">
        <v>17</v>
      </c>
      <c r="C5102" s="6">
        <v>14</v>
      </c>
      <c r="D5102" s="6">
        <f>A5102+B5102+C5102</f>
        <v>38</v>
      </c>
      <c r="E5102" s="5">
        <f>IF(A5102=0,0,A5102*LABOR_HRS_WK_TOM*SEASON_WEEKS*(1+DIM_PCT_TOM)^A5102)</f>
        <v>1227.6917730000007</v>
      </c>
      <c r="F5102" s="5">
        <f>IF(B5102=0,0,B5102*LABOR_HRS_WK_CAR*SEASON_WEEKS*(1+DIM_PCT_CAR)^B5102)</f>
        <v>776.02531320030891</v>
      </c>
      <c r="G5102" s="5">
        <f>IF(C5102=0,0,C5102*LABOR_HRS_WK_MES*SEASON_WEEKS*(1+DIM_PCT_MES)^C5102)</f>
        <v>749.67149159246435</v>
      </c>
      <c r="H5102" s="5">
        <f>E5102+F5102+G5102</f>
        <v>2753.388577792774</v>
      </c>
      <c r="I5102" s="5">
        <f>MIN(H5102,FARMER_HRS)</f>
        <v>720</v>
      </c>
      <c r="J5102" s="5">
        <f>MAX(0,H5102-FARMER_HRS)</f>
        <v>2033.388577792774</v>
      </c>
      <c r="K5102" s="2">
        <f>I5102*FARMER_RATE+J5102*TEMP_WORKER_RATE</f>
        <v>60301.885031124548</v>
      </c>
      <c r="L5102" s="2">
        <f>A5102*PRICE_TOM+B5102*PRICE_CAR+C5102*PRICE_MES</f>
        <v>134998</v>
      </c>
      <c r="M5102" s="2">
        <f>A5102*FERT_BED_TOM+B5102*FERT_BED_CAR+C5102*FERT_BED_MES</f>
        <v>25960</v>
      </c>
      <c r="N5102" s="6">
        <f>IF(AND(D5102&lt;=TOTAL_BEDS,J5102&lt;=TEMP_WORKER_MAX*TEMP_WORKER_HRS),1,0)</f>
        <v>1</v>
      </c>
      <c r="O5102" s="2">
        <f>L5102-M5102-K5102-FIXED_COSTS</f>
        <v>28736.114968875452</v>
      </c>
      <c r="P5102" s="2">
        <f>IF(N5102=1,O5102,"")</f>
        <v>28736.114968875452</v>
      </c>
    </row>
    <row r="5103">
      <c r="A5103" s="6">
        <v>7</v>
      </c>
      <c r="B5103" s="6">
        <v>17</v>
      </c>
      <c r="C5103" s="6">
        <v>15</v>
      </c>
      <c r="D5103" s="6">
        <f>A5103+B5103+C5103</f>
        <v>39</v>
      </c>
      <c r="E5103" s="5">
        <f>IF(A5103=0,0,A5103*LABOR_HRS_WK_TOM*SEASON_WEEKS*(1+DIM_PCT_TOM)^A5103)</f>
        <v>1227.6917730000007</v>
      </c>
      <c r="F5103" s="5">
        <f>IF(B5103=0,0,B5103*LABOR_HRS_WK_CAR*SEASON_WEEKS*(1+DIM_PCT_CAR)^B5103)</f>
        <v>776.02531320030891</v>
      </c>
      <c r="G5103" s="5">
        <f>IF(C5103=0,0,C5103*LABOR_HRS_WK_MES*SEASON_WEEKS*(1+DIM_PCT_MES)^C5103)</f>
        <v>813.25969846861074</v>
      </c>
      <c r="H5103" s="5">
        <f>E5103+F5103+G5103</f>
        <v>2816.97678466892</v>
      </c>
      <c r="I5103" s="5">
        <f>MIN(H5103,FARMER_HRS)</f>
        <v>720</v>
      </c>
      <c r="J5103" s="5">
        <f>MAX(0,H5103-FARMER_HRS)</f>
        <v>2096.97678466892</v>
      </c>
      <c r="K5103" s="2">
        <f>I5103*FARMER_RATE+J5103*TEMP_WORKER_RATE</f>
        <v>61405.846956057641</v>
      </c>
      <c r="L5103" s="2">
        <f>A5103*PRICE_TOM+B5103*PRICE_CAR+C5103*PRICE_MES</f>
        <v>137698</v>
      </c>
      <c r="M5103" s="2">
        <f>A5103*FERT_BED_TOM+B5103*FERT_BED_CAR+C5103*FERT_BED_MES</f>
        <v>26840</v>
      </c>
      <c r="N5103" s="6">
        <f>IF(AND(D5103&lt;=TOTAL_BEDS,J5103&lt;=TEMP_WORKER_MAX*TEMP_WORKER_HRS),1,0)</f>
        <v>1</v>
      </c>
      <c r="O5103" s="2">
        <f>L5103-M5103-K5103-FIXED_COSTS</f>
        <v>29452.153043942359</v>
      </c>
      <c r="P5103" s="2">
        <f>IF(N5103=1,O5103,"")</f>
        <v>29452.153043942359</v>
      </c>
    </row>
    <row r="5104">
      <c r="A5104" s="6">
        <v>7</v>
      </c>
      <c r="B5104" s="6">
        <v>17</v>
      </c>
      <c r="C5104" s="6">
        <v>16</v>
      </c>
      <c r="D5104" s="6">
        <f>A5104+B5104+C5104</f>
        <v>40</v>
      </c>
      <c r="E5104" s="5">
        <f>IF(A5104=0,0,A5104*LABOR_HRS_WK_TOM*SEASON_WEEKS*(1+DIM_PCT_TOM)^A5104)</f>
        <v>1227.6917730000007</v>
      </c>
      <c r="F5104" s="5">
        <f>IF(B5104=0,0,B5104*LABOR_HRS_WK_CAR*SEASON_WEEKS*(1+DIM_PCT_CAR)^B5104)</f>
        <v>776.02531320030891</v>
      </c>
      <c r="G5104" s="5">
        <f>IF(C5104=0,0,C5104*LABOR_HRS_WK_MES*SEASON_WEEKS*(1+DIM_PCT_MES)^C5104)</f>
        <v>878.32047434609967</v>
      </c>
      <c r="H5104" s="5">
        <f>E5104+F5104+G5104</f>
        <v>2882.0375605464092</v>
      </c>
      <c r="I5104" s="5">
        <f>MIN(H5104,FARMER_HRS)</f>
        <v>720</v>
      </c>
      <c r="J5104" s="5">
        <f>MAX(0,H5104-FARMER_HRS)</f>
        <v>2162.0375605464092</v>
      </c>
      <c r="K5104" s="2">
        <f>I5104*FARMER_RATE+J5104*TEMP_WORKER_RATE</f>
        <v>62535.374315041823</v>
      </c>
      <c r="L5104" s="2">
        <f>A5104*PRICE_TOM+B5104*PRICE_CAR+C5104*PRICE_MES</f>
        <v>140398</v>
      </c>
      <c r="M5104" s="2">
        <f>A5104*FERT_BED_TOM+B5104*FERT_BED_CAR+C5104*FERT_BED_MES</f>
        <v>27720</v>
      </c>
      <c r="N5104" s="6">
        <f>IF(AND(D5104&lt;=TOTAL_BEDS,J5104&lt;=TEMP_WORKER_MAX*TEMP_WORKER_HRS),1,0)</f>
        <v>1</v>
      </c>
      <c r="O5104" s="2">
        <f>L5104-M5104-K5104-FIXED_COSTS</f>
        <v>30142.625684958177</v>
      </c>
      <c r="P5104" s="2">
        <f>IF(N5104=1,O5104,"")</f>
        <v>30142.625684958177</v>
      </c>
    </row>
    <row r="5105">
      <c r="A5105" s="6">
        <v>7</v>
      </c>
      <c r="B5105" s="6">
        <v>17</v>
      </c>
      <c r="C5105" s="6">
        <v>17</v>
      </c>
      <c r="D5105" s="6">
        <f>A5105+B5105+C5105</f>
        <v>41</v>
      </c>
      <c r="E5105" s="5">
        <f>IF(A5105=0,0,A5105*LABOR_HRS_WK_TOM*SEASON_WEEKS*(1+DIM_PCT_TOM)^A5105)</f>
        <v>1227.6917730000007</v>
      </c>
      <c r="F5105" s="5">
        <f>IF(B5105=0,0,B5105*LABOR_HRS_WK_CAR*SEASON_WEEKS*(1+DIM_PCT_CAR)^B5105)</f>
        <v>776.02531320030891</v>
      </c>
      <c r="G5105" s="5">
        <f>IF(C5105=0,0,C5105*LABOR_HRS_WK_MES*SEASON_WEEKS*(1+DIM_PCT_MES)^C5105)</f>
        <v>944.88069779263992</v>
      </c>
      <c r="H5105" s="5">
        <f>E5105+F5105+G5105</f>
        <v>2948.5977839929492</v>
      </c>
      <c r="I5105" s="5">
        <f>MIN(H5105,FARMER_HRS)</f>
        <v>720</v>
      </c>
      <c r="J5105" s="5">
        <f>MAX(0,H5105-FARMER_HRS)</f>
        <v>2228.5977839929492</v>
      </c>
      <c r="K5105" s="2">
        <f>I5105*FARMER_RATE+J5105*TEMP_WORKER_RATE</f>
        <v>63690.933749877586</v>
      </c>
      <c r="L5105" s="2">
        <f>A5105*PRICE_TOM+B5105*PRICE_CAR+C5105*PRICE_MES</f>
        <v>143098</v>
      </c>
      <c r="M5105" s="2">
        <f>A5105*FERT_BED_TOM+B5105*FERT_BED_CAR+C5105*FERT_BED_MES</f>
        <v>28600</v>
      </c>
      <c r="N5105" s="6">
        <f>IF(AND(D5105&lt;=TOTAL_BEDS,J5105&lt;=TEMP_WORKER_MAX*TEMP_WORKER_HRS),1,0)</f>
        <v>1</v>
      </c>
      <c r="O5105" s="2">
        <f>L5105-M5105-K5105-FIXED_COSTS</f>
        <v>30807.066250122414</v>
      </c>
      <c r="P5105" s="2">
        <f>IF(N5105=1,O5105,"")</f>
        <v>30807.066250122414</v>
      </c>
    </row>
    <row r="5106">
      <c r="A5106" s="6">
        <v>7</v>
      </c>
      <c r="B5106" s="6">
        <v>17</v>
      </c>
      <c r="C5106" s="6">
        <v>18</v>
      </c>
      <c r="D5106" s="6">
        <f>A5106+B5106+C5106</f>
        <v>42</v>
      </c>
      <c r="E5106" s="5">
        <f>IF(A5106=0,0,A5106*LABOR_HRS_WK_TOM*SEASON_WEEKS*(1+DIM_PCT_TOM)^A5106)</f>
        <v>1227.6917730000007</v>
      </c>
      <c r="F5106" s="5">
        <f>IF(B5106=0,0,B5106*LABOR_HRS_WK_CAR*SEASON_WEEKS*(1+DIM_PCT_CAR)^B5106)</f>
        <v>776.02531320030891</v>
      </c>
      <c r="G5106" s="5">
        <f>IF(C5106=0,0,C5106*LABOR_HRS_WK_MES*SEASON_WEEKS*(1+DIM_PCT_MES)^C5106)</f>
        <v>1012.9676892512272</v>
      </c>
      <c r="H5106" s="5">
        <f>E5106+F5106+G5106</f>
        <v>3016.6847754515366</v>
      </c>
      <c r="I5106" s="5">
        <f>MIN(H5106,FARMER_HRS)</f>
        <v>720</v>
      </c>
      <c r="J5106" s="5">
        <f>MAX(0,H5106-FARMER_HRS)</f>
        <v>2296.6847754515366</v>
      </c>
      <c r="K5106" s="2">
        <f>I5106*FARMER_RATE+J5106*TEMP_WORKER_RATE</f>
        <v>64872.9995738114</v>
      </c>
      <c r="L5106" s="2">
        <f>A5106*PRICE_TOM+B5106*PRICE_CAR+C5106*PRICE_MES</f>
        <v>145798</v>
      </c>
      <c r="M5106" s="2">
        <f>A5106*FERT_BED_TOM+B5106*FERT_BED_CAR+C5106*FERT_BED_MES</f>
        <v>29480</v>
      </c>
      <c r="N5106" s="6">
        <f>IF(AND(D5106&lt;=TOTAL_BEDS,J5106&lt;=TEMP_WORKER_MAX*TEMP_WORKER_HRS),1,0)</f>
        <v>1</v>
      </c>
      <c r="O5106" s="2">
        <f>L5106-M5106-K5106-FIXED_COSTS</f>
        <v>31445.0004261886</v>
      </c>
      <c r="P5106" s="2">
        <f>IF(N5106=1,O5106,"")</f>
        <v>31445.0004261886</v>
      </c>
    </row>
    <row r="5107">
      <c r="A5107" s="6">
        <v>7</v>
      </c>
      <c r="B5107" s="6">
        <v>17</v>
      </c>
      <c r="C5107" s="6">
        <v>19</v>
      </c>
      <c r="D5107" s="6">
        <f>A5107+B5107+C5107</f>
        <v>43</v>
      </c>
      <c r="E5107" s="5">
        <f>IF(A5107=0,0,A5107*LABOR_HRS_WK_TOM*SEASON_WEEKS*(1+DIM_PCT_TOM)^A5107)</f>
        <v>1227.6917730000007</v>
      </c>
      <c r="F5107" s="5">
        <f>IF(B5107=0,0,B5107*LABOR_HRS_WK_CAR*SEASON_WEEKS*(1+DIM_PCT_CAR)^B5107)</f>
        <v>776.02531320030891</v>
      </c>
      <c r="G5107" s="5">
        <f>IF(C5107=0,0,C5107*LABOR_HRS_WK_MES*SEASON_WEEKS*(1+DIM_PCT_MES)^C5107)</f>
        <v>1082.6092178872491</v>
      </c>
      <c r="H5107" s="5">
        <f>E5107+F5107+G5107</f>
        <v>3086.3263040875586</v>
      </c>
      <c r="I5107" s="5">
        <f>MIN(H5107,FARMER_HRS)</f>
        <v>720</v>
      </c>
      <c r="J5107" s="5">
        <f>MAX(0,H5107-FARMER_HRS)</f>
        <v>2366.3263040875586</v>
      </c>
      <c r="K5107" s="2">
        <f>I5107*FARMER_RATE+J5107*TEMP_WORKER_RATE</f>
        <v>66082.053890409</v>
      </c>
      <c r="L5107" s="2">
        <f>A5107*PRICE_TOM+B5107*PRICE_CAR+C5107*PRICE_MES</f>
        <v>148498</v>
      </c>
      <c r="M5107" s="2">
        <f>A5107*FERT_BED_TOM+B5107*FERT_BED_CAR+C5107*FERT_BED_MES</f>
        <v>30360</v>
      </c>
      <c r="N5107" s="6">
        <f>IF(AND(D5107&lt;=TOTAL_BEDS,J5107&lt;=TEMP_WORKER_MAX*TEMP_WORKER_HRS),1,0)</f>
        <v>1</v>
      </c>
      <c r="O5107" s="2">
        <f>L5107-M5107-K5107-FIXED_COSTS</f>
        <v>32055.946109590994</v>
      </c>
      <c r="P5107" s="2">
        <f>IF(N5107=1,O5107,"")</f>
        <v>32055.946109590994</v>
      </c>
    </row>
    <row r="5108">
      <c r="A5108" s="6">
        <v>7</v>
      </c>
      <c r="B5108" s="6">
        <v>17</v>
      </c>
      <c r="C5108" s="6">
        <v>20</v>
      </c>
      <c r="D5108" s="6">
        <f>A5108+B5108+C5108</f>
        <v>44</v>
      </c>
      <c r="E5108" s="5">
        <f>IF(A5108=0,0,A5108*LABOR_HRS_WK_TOM*SEASON_WEEKS*(1+DIM_PCT_TOM)^A5108)</f>
        <v>1227.6917730000007</v>
      </c>
      <c r="F5108" s="5">
        <f>IF(B5108=0,0,B5108*LABOR_HRS_WK_CAR*SEASON_WEEKS*(1+DIM_PCT_CAR)^B5108)</f>
        <v>776.02531320030891</v>
      </c>
      <c r="G5108" s="5">
        <f>IF(C5108=0,0,C5108*LABOR_HRS_WK_MES*SEASON_WEEKS*(1+DIM_PCT_MES)^C5108)</f>
        <v>1153.8335085377259</v>
      </c>
      <c r="H5108" s="5">
        <f>E5108+F5108+G5108</f>
        <v>3157.5505947380352</v>
      </c>
      <c r="I5108" s="5">
        <f>MIN(H5108,FARMER_HRS)</f>
        <v>720</v>
      </c>
      <c r="J5108" s="5">
        <f>MAX(0,H5108-FARMER_HRS)</f>
        <v>2437.5505947380352</v>
      </c>
      <c r="K5108" s="2">
        <f>I5108*FARMER_RATE+J5108*TEMP_WORKER_RATE</f>
        <v>67318.586714202</v>
      </c>
      <c r="L5108" s="2">
        <f>A5108*PRICE_TOM+B5108*PRICE_CAR+C5108*PRICE_MES</f>
        <v>151198</v>
      </c>
      <c r="M5108" s="2">
        <f>A5108*FERT_BED_TOM+B5108*FERT_BED_CAR+C5108*FERT_BED_MES</f>
        <v>31240</v>
      </c>
      <c r="N5108" s="6">
        <f>IF(AND(D5108&lt;=TOTAL_BEDS,J5108&lt;=TEMP_WORKER_MAX*TEMP_WORKER_HRS),1,0)</f>
        <v>1</v>
      </c>
      <c r="O5108" s="2">
        <f>L5108-M5108-K5108-FIXED_COSTS</f>
        <v>32639.413285798</v>
      </c>
      <c r="P5108" s="2">
        <f>IF(N5108=1,O5108,"")</f>
        <v>32639.413285798</v>
      </c>
    </row>
    <row r="5109">
      <c r="A5109" s="6">
        <v>7</v>
      </c>
      <c r="B5109" s="6">
        <v>17</v>
      </c>
      <c r="C5109" s="6">
        <v>21</v>
      </c>
      <c r="D5109" s="6">
        <f>A5109+B5109+C5109</f>
        <v>45</v>
      </c>
      <c r="E5109" s="5">
        <f>IF(A5109=0,0,A5109*LABOR_HRS_WK_TOM*SEASON_WEEKS*(1+DIM_PCT_TOM)^A5109)</f>
        <v>1227.6917730000007</v>
      </c>
      <c r="F5109" s="5">
        <f>IF(B5109=0,0,B5109*LABOR_HRS_WK_CAR*SEASON_WEEKS*(1+DIM_PCT_CAR)^B5109)</f>
        <v>776.02531320030891</v>
      </c>
      <c r="G5109" s="5">
        <f>IF(C5109=0,0,C5109*LABOR_HRS_WK_MES*SEASON_WEEKS*(1+DIM_PCT_MES)^C5109)</f>
        <v>1226.6692487641699</v>
      </c>
      <c r="H5109" s="5">
        <f>E5109+F5109+G5109</f>
        <v>3230.3863349644794</v>
      </c>
      <c r="I5109" s="5">
        <f>MIN(H5109,FARMER_HRS)</f>
        <v>720</v>
      </c>
      <c r="J5109" s="5">
        <f>MAX(0,H5109-FARMER_HRS)</f>
        <v>2510.3863349644794</v>
      </c>
      <c r="K5109" s="2">
        <f>I5109*FARMER_RATE+J5109*TEMP_WORKER_RATE</f>
        <v>68583.096093133325</v>
      </c>
      <c r="L5109" s="2">
        <f>A5109*PRICE_TOM+B5109*PRICE_CAR+C5109*PRICE_MES</f>
        <v>153898</v>
      </c>
      <c r="M5109" s="2">
        <f>A5109*FERT_BED_TOM+B5109*FERT_BED_CAR+C5109*FERT_BED_MES</f>
        <v>32120</v>
      </c>
      <c r="N5109" s="6">
        <f>IF(AND(D5109&lt;=TOTAL_BEDS,J5109&lt;=TEMP_WORKER_MAX*TEMP_WORKER_HRS),1,0)</f>
        <v>1</v>
      </c>
      <c r="O5109" s="2">
        <f>L5109-M5109-K5109-FIXED_COSTS</f>
        <v>33194.903906866675</v>
      </c>
      <c r="P5109" s="2">
        <f>IF(N5109=1,O5109,"")</f>
        <v>33194.903906866675</v>
      </c>
    </row>
    <row r="5110">
      <c r="A5110" s="6">
        <v>7</v>
      </c>
      <c r="B5110" s="6">
        <v>17</v>
      </c>
      <c r="C5110" s="6">
        <v>22</v>
      </c>
      <c r="D5110" s="6">
        <f>A5110+B5110+C5110</f>
        <v>46</v>
      </c>
      <c r="E5110" s="5">
        <f>IF(A5110=0,0,A5110*LABOR_HRS_WK_TOM*SEASON_WEEKS*(1+DIM_PCT_TOM)^A5110)</f>
        <v>1227.6917730000007</v>
      </c>
      <c r="F5110" s="5">
        <f>IF(B5110=0,0,B5110*LABOR_HRS_WK_CAR*SEASON_WEEKS*(1+DIM_PCT_CAR)^B5110)</f>
        <v>776.02531320030891</v>
      </c>
      <c r="G5110" s="5">
        <f>IF(C5110=0,0,C5110*LABOR_HRS_WK_MES*SEASON_WEEKS*(1+DIM_PCT_MES)^C5110)</f>
        <v>1301.1455960105659</v>
      </c>
      <c r="H5110" s="5">
        <f>E5110+F5110+G5110</f>
        <v>3304.8626822108754</v>
      </c>
      <c r="I5110" s="5">
        <f>MIN(H5110,FARMER_HRS)</f>
        <v>720</v>
      </c>
      <c r="J5110" s="5">
        <f>MAX(0,H5110-FARMER_HRS)</f>
        <v>2584.8626822108754</v>
      </c>
      <c r="K5110" s="2">
        <f>I5110*FARMER_RATE+J5110*TEMP_WORKER_RATE</f>
        <v>69876.0882328277</v>
      </c>
      <c r="L5110" s="2">
        <f>A5110*PRICE_TOM+B5110*PRICE_CAR+C5110*PRICE_MES</f>
        <v>156598</v>
      </c>
      <c r="M5110" s="2">
        <f>A5110*FERT_BED_TOM+B5110*FERT_BED_CAR+C5110*FERT_BED_MES</f>
        <v>33000</v>
      </c>
      <c r="N5110" s="6">
        <f>IF(AND(D5110&lt;=TOTAL_BEDS,J5110&lt;=TEMP_WORKER_MAX*TEMP_WORKER_HRS),1,0)</f>
        <v>1</v>
      </c>
      <c r="O5110" s="2">
        <f>L5110-M5110-K5110-FIXED_COSTS</f>
        <v>33721.911767172307</v>
      </c>
      <c r="P5110" s="2">
        <f>IF(N5110=1,O5110,"")</f>
        <v>33721.911767172307</v>
      </c>
    </row>
    <row r="5111">
      <c r="A5111" s="6">
        <v>7</v>
      </c>
      <c r="B5111" s="6">
        <v>17</v>
      </c>
      <c r="C5111" s="6">
        <v>23</v>
      </c>
      <c r="D5111" s="6">
        <f>A5111+B5111+C5111</f>
        <v>47</v>
      </c>
      <c r="E5111" s="5">
        <f>IF(A5111=0,0,A5111*LABOR_HRS_WK_TOM*SEASON_WEEKS*(1+DIM_PCT_TOM)^A5111)</f>
        <v>1227.6917730000007</v>
      </c>
      <c r="F5111" s="5">
        <f>IF(B5111=0,0,B5111*LABOR_HRS_WK_CAR*SEASON_WEEKS*(1+DIM_PCT_CAR)^B5111)</f>
        <v>776.02531320030891</v>
      </c>
      <c r="G5111" s="5">
        <f>IF(C5111=0,0,C5111*LABOR_HRS_WK_MES*SEASON_WEEKS*(1+DIM_PCT_MES)^C5111)</f>
        <v>1377.2921848680023</v>
      </c>
      <c r="H5111" s="5">
        <f>E5111+F5111+G5111</f>
        <v>3381.009271068312</v>
      </c>
      <c r="I5111" s="5">
        <f>MIN(H5111,FARMER_HRS)</f>
        <v>720</v>
      </c>
      <c r="J5111" s="5">
        <f>MAX(0,H5111-FARMER_HRS)</f>
        <v>2661.009271068312</v>
      </c>
      <c r="K5111" s="2">
        <f>I5111*FARMER_RATE+J5111*TEMP_WORKER_RATE</f>
        <v>71198.077622713754</v>
      </c>
      <c r="L5111" s="2">
        <f>A5111*PRICE_TOM+B5111*PRICE_CAR+C5111*PRICE_MES</f>
        <v>159298</v>
      </c>
      <c r="M5111" s="2">
        <f>A5111*FERT_BED_TOM+B5111*FERT_BED_CAR+C5111*FERT_BED_MES</f>
        <v>33880</v>
      </c>
      <c r="N5111" s="6">
        <f>IF(AND(D5111&lt;=TOTAL_BEDS,J5111&lt;=TEMP_WORKER_MAX*TEMP_WORKER_HRS),1,0)</f>
        <v>1</v>
      </c>
      <c r="O5111" s="2">
        <f>L5111-M5111-K5111-FIXED_COSTS</f>
        <v>34219.922377286246</v>
      </c>
      <c r="P5111" s="2">
        <f>IF(N5111=1,O5111,"")</f>
        <v>34219.922377286246</v>
      </c>
    </row>
    <row r="5112">
      <c r="A5112" s="6">
        <v>7</v>
      </c>
      <c r="B5112" s="6">
        <v>17</v>
      </c>
      <c r="C5112" s="6">
        <v>24</v>
      </c>
      <c r="D5112" s="6">
        <f>A5112+B5112+C5112</f>
        <v>48</v>
      </c>
      <c r="E5112" s="5">
        <f>IF(A5112=0,0,A5112*LABOR_HRS_WK_TOM*SEASON_WEEKS*(1+DIM_PCT_TOM)^A5112)</f>
        <v>1227.6917730000007</v>
      </c>
      <c r="F5112" s="5">
        <f>IF(B5112=0,0,B5112*LABOR_HRS_WK_CAR*SEASON_WEEKS*(1+DIM_PCT_CAR)^B5112)</f>
        <v>776.02531320030891</v>
      </c>
      <c r="G5112" s="5">
        <f>IF(C5112=0,0,C5112*LABOR_HRS_WK_MES*SEASON_WEEKS*(1+DIM_PCT_MES)^C5112)</f>
        <v>1455.139134447498</v>
      </c>
      <c r="H5112" s="5">
        <f>E5112+F5112+G5112</f>
        <v>3458.8562206478073</v>
      </c>
      <c r="I5112" s="5">
        <f>MIN(H5112,FARMER_HRS)</f>
        <v>720</v>
      </c>
      <c r="J5112" s="5">
        <f>MAX(0,H5112-FARMER_HRS)</f>
        <v>2738.8562206478073</v>
      </c>
      <c r="K5112" s="2">
        <f>I5112*FARMER_RATE+J5112*TEMP_WORKER_RATE</f>
        <v>72549.58716402443</v>
      </c>
      <c r="L5112" s="2">
        <f>A5112*PRICE_TOM+B5112*PRICE_CAR+C5112*PRICE_MES</f>
        <v>161998</v>
      </c>
      <c r="M5112" s="2">
        <f>A5112*FERT_BED_TOM+B5112*FERT_BED_CAR+C5112*FERT_BED_MES</f>
        <v>34760</v>
      </c>
      <c r="N5112" s="6">
        <f>IF(AND(D5112&lt;=TOTAL_BEDS,J5112&lt;=TEMP_WORKER_MAX*TEMP_WORKER_HRS),1,0)</f>
        <v>1</v>
      </c>
      <c r="O5112" s="2">
        <f>L5112-M5112-K5112-FIXED_COSTS</f>
        <v>34688.41283597557</v>
      </c>
      <c r="P5112" s="2">
        <f>IF(N5112=1,O5112,"")</f>
        <v>34688.41283597557</v>
      </c>
    </row>
    <row r="5113">
      <c r="A5113" s="6">
        <v>7</v>
      </c>
      <c r="B5113" s="6">
        <v>17</v>
      </c>
      <c r="C5113" s="6">
        <v>25</v>
      </c>
      <c r="D5113" s="6">
        <f>A5113+B5113+C5113</f>
        <v>49</v>
      </c>
      <c r="E5113" s="5">
        <f>IF(A5113=0,0,A5113*LABOR_HRS_WK_TOM*SEASON_WEEKS*(1+DIM_PCT_TOM)^A5113)</f>
        <v>1227.6917730000007</v>
      </c>
      <c r="F5113" s="5">
        <f>IF(B5113=0,0,B5113*LABOR_HRS_WK_CAR*SEASON_WEEKS*(1+DIM_PCT_CAR)^B5113)</f>
        <v>776.02531320030891</v>
      </c>
      <c r="G5113" s="5">
        <f>IF(C5113=0,0,C5113*LABOR_HRS_WK_MES*SEASON_WEEKS*(1+DIM_PCT_MES)^C5113)</f>
        <v>1534.7170558625955</v>
      </c>
      <c r="H5113" s="5">
        <f>E5113+F5113+G5113</f>
        <v>3538.4341420629053</v>
      </c>
      <c r="I5113" s="5">
        <f>MIN(H5113,FARMER_HRS)</f>
        <v>720</v>
      </c>
      <c r="J5113" s="5">
        <f>MAX(0,H5113-FARMER_HRS)</f>
        <v>2818.4341420629053</v>
      </c>
      <c r="K5113" s="2">
        <f>I5113*FARMER_RATE+J5113*TEMP_WORKER_RATE</f>
        <v>73931.148299703214</v>
      </c>
      <c r="L5113" s="2">
        <f>A5113*PRICE_TOM+B5113*PRICE_CAR+C5113*PRICE_MES</f>
        <v>164698</v>
      </c>
      <c r="M5113" s="2">
        <f>A5113*FERT_BED_TOM+B5113*FERT_BED_CAR+C5113*FERT_BED_MES</f>
        <v>35640</v>
      </c>
      <c r="N5113" s="6">
        <f>IF(AND(D5113&lt;=TOTAL_BEDS,J5113&lt;=TEMP_WORKER_MAX*TEMP_WORKER_HRS),1,0)</f>
        <v>1</v>
      </c>
      <c r="O5113" s="2">
        <f>L5113-M5113-K5113-FIXED_COSTS</f>
        <v>35126.851700296786</v>
      </c>
      <c r="P5113" s="2">
        <f>IF(N5113=1,O5113,"")</f>
        <v>35126.851700296786</v>
      </c>
    </row>
    <row r="5114">
      <c r="A5114" s="6">
        <v>7</v>
      </c>
      <c r="B5114" s="6">
        <v>17</v>
      </c>
      <c r="C5114" s="6">
        <v>26</v>
      </c>
      <c r="D5114" s="6">
        <f>A5114+B5114+C5114</f>
        <v>50</v>
      </c>
      <c r="E5114" s="5">
        <f>IF(A5114=0,0,A5114*LABOR_HRS_WK_TOM*SEASON_WEEKS*(1+DIM_PCT_TOM)^A5114)</f>
        <v>1227.6917730000007</v>
      </c>
      <c r="F5114" s="5">
        <f>IF(B5114=0,0,B5114*LABOR_HRS_WK_CAR*SEASON_WEEKS*(1+DIM_PCT_CAR)^B5114)</f>
        <v>776.02531320030891</v>
      </c>
      <c r="G5114" s="5">
        <f>IF(C5114=0,0,C5114*LABOR_HRS_WK_MES*SEASON_WEEKS*(1+DIM_PCT_MES)^C5114)</f>
        <v>1616.0570598233128</v>
      </c>
      <c r="H5114" s="5">
        <f>E5114+F5114+G5114</f>
        <v>3619.7741460236221</v>
      </c>
      <c r="I5114" s="5">
        <f>MIN(H5114,FARMER_HRS)</f>
        <v>720</v>
      </c>
      <c r="J5114" s="5">
        <f>MAX(0,H5114-FARMER_HRS)</f>
        <v>2899.7741460236221</v>
      </c>
      <c r="K5114" s="2">
        <f>I5114*FARMER_RATE+J5114*TEMP_WORKER_RATE</f>
        <v>75343.301146243437</v>
      </c>
      <c r="L5114" s="2">
        <f>A5114*PRICE_TOM+B5114*PRICE_CAR+C5114*PRICE_MES</f>
        <v>167398</v>
      </c>
      <c r="M5114" s="2">
        <f>A5114*FERT_BED_TOM+B5114*FERT_BED_CAR+C5114*FERT_BED_MES</f>
        <v>36520</v>
      </c>
      <c r="N5114" s="6">
        <f>IF(AND(D5114&lt;=TOTAL_BEDS,J5114&lt;=TEMP_WORKER_MAX*TEMP_WORKER_HRS),1,0)</f>
        <v>1</v>
      </c>
      <c r="O5114" s="2">
        <f>L5114-M5114-K5114-FIXED_COSTS</f>
        <v>35534.698853756563</v>
      </c>
      <c r="P5114" s="2">
        <f>IF(N5114=1,O5114,"")</f>
        <v>35534.698853756563</v>
      </c>
    </row>
    <row r="5115">
      <c r="A5115" s="6">
        <v>7</v>
      </c>
      <c r="B5115" s="6">
        <v>17</v>
      </c>
      <c r="C5115" s="6">
        <v>27</v>
      </c>
      <c r="D5115" s="6">
        <f>A5115+B5115+C5115</f>
        <v>51</v>
      </c>
      <c r="E5115" s="5">
        <f>IF(A5115=0,0,A5115*LABOR_HRS_WK_TOM*SEASON_WEEKS*(1+DIM_PCT_TOM)^A5115)</f>
        <v>1227.6917730000007</v>
      </c>
      <c r="F5115" s="5">
        <f>IF(B5115=0,0,B5115*LABOR_HRS_WK_CAR*SEASON_WEEKS*(1+DIM_PCT_CAR)^B5115)</f>
        <v>776.02531320030891</v>
      </c>
      <c r="G5115" s="5">
        <f>IF(C5115=0,0,C5115*LABOR_HRS_WK_MES*SEASON_WEEKS*(1+DIM_PCT_MES)^C5115)</f>
        <v>1699.19076434307</v>
      </c>
      <c r="H5115" s="5">
        <f>E5115+F5115+G5115</f>
        <v>3702.9078505433795</v>
      </c>
      <c r="I5115" s="5">
        <f>MIN(H5115,FARMER_HRS)</f>
        <v>720</v>
      </c>
      <c r="J5115" s="5">
        <f>MAX(0,H5115-FARMER_HRS)</f>
        <v>2982.9078505433795</v>
      </c>
      <c r="K5115" s="2">
        <f>I5115*FARMER_RATE+J5115*TEMP_WORKER_RATE</f>
        <v>76786.594627489219</v>
      </c>
      <c r="L5115" s="2">
        <f>A5115*PRICE_TOM+B5115*PRICE_CAR+C5115*PRICE_MES</f>
        <v>170098</v>
      </c>
      <c r="M5115" s="2">
        <f>A5115*FERT_BED_TOM+B5115*FERT_BED_CAR+C5115*FERT_BED_MES</f>
        <v>37400</v>
      </c>
      <c r="N5115" s="6">
        <f>IF(AND(D5115&lt;=TOTAL_BEDS,J5115&lt;=TEMP_WORKER_MAX*TEMP_WORKER_HRS),1,0)</f>
        <v>1</v>
      </c>
      <c r="O5115" s="2">
        <f>L5115-M5115-K5115-FIXED_COSTS</f>
        <v>35911.405372510781</v>
      </c>
      <c r="P5115" s="2">
        <f>IF(N5115=1,O5115,"")</f>
        <v>35911.405372510781</v>
      </c>
    </row>
    <row r="5116">
      <c r="A5116" s="6">
        <v>7</v>
      </c>
      <c r="B5116" s="6">
        <v>17</v>
      </c>
      <c r="C5116" s="6">
        <v>28</v>
      </c>
      <c r="D5116" s="6">
        <f>A5116+B5116+C5116</f>
        <v>52</v>
      </c>
      <c r="E5116" s="5">
        <f>IF(A5116=0,0,A5116*LABOR_HRS_WK_TOM*SEASON_WEEKS*(1+DIM_PCT_TOM)^A5116)</f>
        <v>1227.6917730000007</v>
      </c>
      <c r="F5116" s="5">
        <f>IF(B5116=0,0,B5116*LABOR_HRS_WK_CAR*SEASON_WEEKS*(1+DIM_PCT_CAR)^B5116)</f>
        <v>776.02531320030891</v>
      </c>
      <c r="G5116" s="5">
        <f>IF(C5116=0,0,C5116*LABOR_HRS_WK_MES*SEASON_WEEKS*(1+DIM_PCT_MES)^C5116)</f>
        <v>1784.1503025602233</v>
      </c>
      <c r="H5116" s="5">
        <f>E5116+F5116+G5116</f>
        <v>3787.8673887605328</v>
      </c>
      <c r="I5116" s="5">
        <f>MIN(H5116,FARMER_HRS)</f>
        <v>720</v>
      </c>
      <c r="J5116" s="5">
        <f>MAX(0,H5116-FARMER_HRS)</f>
        <v>3067.8673887605328</v>
      </c>
      <c r="K5116" s="2">
        <f>I5116*FARMER_RATE+J5116*TEMP_WORKER_RATE</f>
        <v>78261.586610425918</v>
      </c>
      <c r="L5116" s="2">
        <f>A5116*PRICE_TOM+B5116*PRICE_CAR+C5116*PRICE_MES</f>
        <v>172798</v>
      </c>
      <c r="M5116" s="2">
        <f>A5116*FERT_BED_TOM+B5116*FERT_BED_CAR+C5116*FERT_BED_MES</f>
        <v>38280</v>
      </c>
      <c r="N5116" s="6">
        <f>IF(AND(D5116&lt;=TOTAL_BEDS,J5116&lt;=TEMP_WORKER_MAX*TEMP_WORKER_HRS),1,0)</f>
        <v>1</v>
      </c>
      <c r="O5116" s="2">
        <f>L5116-M5116-K5116-FIXED_COSTS</f>
        <v>36256.413389574082</v>
      </c>
      <c r="P5116" s="2">
        <f>IF(N5116=1,O5116,"")</f>
        <v>36256.413389574082</v>
      </c>
    </row>
    <row r="5117">
      <c r="A5117" s="6">
        <v>7</v>
      </c>
      <c r="B5117" s="6">
        <v>17</v>
      </c>
      <c r="C5117" s="6">
        <v>29</v>
      </c>
      <c r="D5117" s="6">
        <f>A5117+B5117+C5117</f>
        <v>53</v>
      </c>
      <c r="E5117" s="5">
        <f>IF(A5117=0,0,A5117*LABOR_HRS_WK_TOM*SEASON_WEEKS*(1+DIM_PCT_TOM)^A5117)</f>
        <v>1227.6917730000007</v>
      </c>
      <c r="F5117" s="5">
        <f>IF(B5117=0,0,B5117*LABOR_HRS_WK_CAR*SEASON_WEEKS*(1+DIM_PCT_CAR)^B5117)</f>
        <v>776.02531320030891</v>
      </c>
      <c r="G5117" s="5">
        <f>IF(C5117=0,0,C5117*LABOR_HRS_WK_MES*SEASON_WEEKS*(1+DIM_PCT_MES)^C5117)</f>
        <v>1870.9683306758766</v>
      </c>
      <c r="H5117" s="5">
        <f>E5117+F5117+G5117</f>
        <v>3874.6854168761861</v>
      </c>
      <c r="I5117" s="5">
        <f>MIN(H5117,FARMER_HRS)</f>
        <v>720</v>
      </c>
      <c r="J5117" s="5">
        <f>MAX(0,H5117-FARMER_HRS)</f>
        <v>3154.6854168761861</v>
      </c>
      <c r="K5117" s="2">
        <f>I5117*FARMER_RATE+J5117*TEMP_WORKER_RATE</f>
        <v>79768.844042989338</v>
      </c>
      <c r="L5117" s="2">
        <f>A5117*PRICE_TOM+B5117*PRICE_CAR+C5117*PRICE_MES</f>
        <v>175498</v>
      </c>
      <c r="M5117" s="2">
        <f>A5117*FERT_BED_TOM+B5117*FERT_BED_CAR+C5117*FERT_BED_MES</f>
        <v>39160</v>
      </c>
      <c r="N5117" s="6">
        <f>IF(AND(D5117&lt;=TOTAL_BEDS,J5117&lt;=TEMP_WORKER_MAX*TEMP_WORKER_HRS),1,0)</f>
        <v>1</v>
      </c>
      <c r="O5117" s="2">
        <f>L5117-M5117-K5117-FIXED_COSTS</f>
        <v>36569.155957010662</v>
      </c>
      <c r="P5117" s="2">
        <f>IF(N5117=1,O5117,"")</f>
        <v>36569.155957010662</v>
      </c>
    </row>
    <row r="5118">
      <c r="A5118" s="6">
        <v>7</v>
      </c>
      <c r="B5118" s="6">
        <v>17</v>
      </c>
      <c r="C5118" s="6">
        <v>30</v>
      </c>
      <c r="D5118" s="6">
        <f>A5118+B5118+C5118</f>
        <v>54</v>
      </c>
      <c r="E5118" s="5">
        <f>IF(A5118=0,0,A5118*LABOR_HRS_WK_TOM*SEASON_WEEKS*(1+DIM_PCT_TOM)^A5118)</f>
        <v>1227.6917730000007</v>
      </c>
      <c r="F5118" s="5">
        <f>IF(B5118=0,0,B5118*LABOR_HRS_WK_CAR*SEASON_WEEKS*(1+DIM_PCT_CAR)^B5118)</f>
        <v>776.02531320030891</v>
      </c>
      <c r="G5118" s="5">
        <f>IF(C5118=0,0,C5118*LABOR_HRS_WK_MES*SEASON_WEEKS*(1+DIM_PCT_MES)^C5118)</f>
        <v>1959.6780360096466</v>
      </c>
      <c r="H5118" s="5">
        <f>E5118+F5118+G5118</f>
        <v>3963.3951222099558</v>
      </c>
      <c r="I5118" s="5">
        <f>MIN(H5118,FARMER_HRS)</f>
        <v>720</v>
      </c>
      <c r="J5118" s="5">
        <f>MAX(0,H5118-FARMER_HRS)</f>
        <v>3243.3951222099558</v>
      </c>
      <c r="K5118" s="2">
        <f>I5118*FARMER_RATE+J5118*TEMP_WORKER_RATE</f>
        <v>81308.943093922833</v>
      </c>
      <c r="L5118" s="2">
        <f>A5118*PRICE_TOM+B5118*PRICE_CAR+C5118*PRICE_MES</f>
        <v>178198</v>
      </c>
      <c r="M5118" s="2">
        <f>A5118*FERT_BED_TOM+B5118*FERT_BED_CAR+C5118*FERT_BED_MES</f>
        <v>40040</v>
      </c>
      <c r="N5118" s="6">
        <f>IF(AND(D5118&lt;=TOTAL_BEDS,J5118&lt;=TEMP_WORKER_MAX*TEMP_WORKER_HRS),1,0)</f>
        <v>1</v>
      </c>
      <c r="O5118" s="2">
        <f>L5118-M5118-K5118-FIXED_COSTS</f>
        <v>36849.056906077167</v>
      </c>
      <c r="P5118" s="2">
        <f>IF(N5118=1,O5118,"")</f>
        <v>36849.056906077167</v>
      </c>
    </row>
    <row r="5119">
      <c r="A5119" s="6">
        <v>7</v>
      </c>
      <c r="B5119" s="6">
        <v>18</v>
      </c>
      <c r="C5119" s="6">
        <v>0</v>
      </c>
      <c r="D5119" s="6">
        <f>A5119+B5119+C5119</f>
        <v>25</v>
      </c>
      <c r="E5119" s="5">
        <f>IF(A5119=0,0,A5119*LABOR_HRS_WK_TOM*SEASON_WEEKS*(1+DIM_PCT_TOM)^A5119)</f>
        <v>1227.6917730000007</v>
      </c>
      <c r="F5119" s="5">
        <f>IF(B5119=0,0,B5119*LABOR_HRS_WK_CAR*SEASON_WEEKS*(1+DIM_PCT_CAR)^B5119)</f>
        <v>842.21570756151152</v>
      </c>
      <c r="G5119" s="5">
        <f>IF(C5119=0,0,C5119*LABOR_HRS_WK_MES*SEASON_WEEKS*(1+DIM_PCT_MES)^C5119)</f>
        <v>0</v>
      </c>
      <c r="H5119" s="5">
        <f>E5119+F5119+G5119</f>
        <v>2069.9074805615123</v>
      </c>
      <c r="I5119" s="5">
        <f>MIN(H5119,FARMER_HRS)</f>
        <v>720</v>
      </c>
      <c r="J5119" s="5">
        <f>MAX(0,H5119-FARMER_HRS)</f>
        <v>1349.9074805615123</v>
      </c>
      <c r="K5119" s="2">
        <f>I5119*FARMER_RATE+J5119*TEMP_WORKER_RATE</f>
        <v>48435.893759748476</v>
      </c>
      <c r="L5119" s="2">
        <f>A5119*PRICE_TOM+B5119*PRICE_CAR+C5119*PRICE_MES</f>
        <v>99292</v>
      </c>
      <c r="M5119" s="2">
        <f>A5119*FERT_BED_TOM+B5119*FERT_BED_CAR+C5119*FERT_BED_MES</f>
        <v>14080</v>
      </c>
      <c r="N5119" s="6">
        <f>IF(AND(D5119&lt;=TOTAL_BEDS,J5119&lt;=TEMP_WORKER_MAX*TEMP_WORKER_HRS),1,0)</f>
        <v>1</v>
      </c>
      <c r="O5119" s="2">
        <f>L5119-M5119-K5119-FIXED_COSTS</f>
        <v>16776.106240251524</v>
      </c>
      <c r="P5119" s="2">
        <f>IF(N5119=1,O5119,"")</f>
        <v>16776.106240251524</v>
      </c>
    </row>
    <row r="5120">
      <c r="A5120" s="6">
        <v>7</v>
      </c>
      <c r="B5120" s="6">
        <v>18</v>
      </c>
      <c r="C5120" s="6">
        <v>1</v>
      </c>
      <c r="D5120" s="6">
        <f>A5120+B5120+C5120</f>
        <v>26</v>
      </c>
      <c r="E5120" s="5">
        <f>IF(A5120=0,0,A5120*LABOR_HRS_WK_TOM*SEASON_WEEKS*(1+DIM_PCT_TOM)^A5120)</f>
        <v>1227.6917730000007</v>
      </c>
      <c r="F5120" s="5">
        <f>IF(B5120=0,0,B5120*LABOR_HRS_WK_CAR*SEASON_WEEKS*(1+DIM_PCT_CAR)^B5120)</f>
        <v>842.21570756151152</v>
      </c>
      <c r="G5120" s="5">
        <f>IF(C5120=0,0,C5120*LABOR_HRS_WK_MES*SEASON_WEEKS*(1+DIM_PCT_MES)^C5120)</f>
        <v>45.5625</v>
      </c>
      <c r="H5120" s="5">
        <f>E5120+F5120+G5120</f>
        <v>2115.4699805615123</v>
      </c>
      <c r="I5120" s="5">
        <f>MIN(H5120,FARMER_HRS)</f>
        <v>720</v>
      </c>
      <c r="J5120" s="5">
        <f>MAX(0,H5120-FARMER_HRS)</f>
        <v>1395.4699805615123</v>
      </c>
      <c r="K5120" s="2">
        <f>I5120*FARMER_RATE+J5120*TEMP_WORKER_RATE</f>
        <v>49226.909384748476</v>
      </c>
      <c r="L5120" s="2">
        <f>A5120*PRICE_TOM+B5120*PRICE_CAR+C5120*PRICE_MES</f>
        <v>101992</v>
      </c>
      <c r="M5120" s="2">
        <f>A5120*FERT_BED_TOM+B5120*FERT_BED_CAR+C5120*FERT_BED_MES</f>
        <v>14960</v>
      </c>
      <c r="N5120" s="6">
        <f>IF(AND(D5120&lt;=TOTAL_BEDS,J5120&lt;=TEMP_WORKER_MAX*TEMP_WORKER_HRS),1,0)</f>
        <v>1</v>
      </c>
      <c r="O5120" s="2">
        <f>L5120-M5120-K5120-FIXED_COSTS</f>
        <v>17805.090615251524</v>
      </c>
      <c r="P5120" s="2">
        <f>IF(N5120=1,O5120,"")</f>
        <v>17805.090615251524</v>
      </c>
    </row>
    <row r="5121">
      <c r="A5121" s="6">
        <v>7</v>
      </c>
      <c r="B5121" s="6">
        <v>18</v>
      </c>
      <c r="C5121" s="6">
        <v>2</v>
      </c>
      <c r="D5121" s="6">
        <f>A5121+B5121+C5121</f>
        <v>27</v>
      </c>
      <c r="E5121" s="5">
        <f>IF(A5121=0,0,A5121*LABOR_HRS_WK_TOM*SEASON_WEEKS*(1+DIM_PCT_TOM)^A5121)</f>
        <v>1227.6917730000007</v>
      </c>
      <c r="F5121" s="5">
        <f>IF(B5121=0,0,B5121*LABOR_HRS_WK_CAR*SEASON_WEEKS*(1+DIM_PCT_CAR)^B5121)</f>
        <v>842.21570756151152</v>
      </c>
      <c r="G5121" s="5">
        <f>IF(C5121=0,0,C5121*LABOR_HRS_WK_MES*SEASON_WEEKS*(1+DIM_PCT_MES)^C5121)</f>
        <v>92.2640625</v>
      </c>
      <c r="H5121" s="5">
        <f>E5121+F5121+G5121</f>
        <v>2162.1715430615122</v>
      </c>
      <c r="I5121" s="5">
        <f>MIN(H5121,FARMER_HRS)</f>
        <v>720</v>
      </c>
      <c r="J5121" s="5">
        <f>MAX(0,H5121-FARMER_HRS)</f>
        <v>1442.1715430615122</v>
      </c>
      <c r="K5121" s="2">
        <f>I5121*FARMER_RATE+J5121*TEMP_WORKER_RATE</f>
        <v>50037.700400373476</v>
      </c>
      <c r="L5121" s="2">
        <f>A5121*PRICE_TOM+B5121*PRICE_CAR+C5121*PRICE_MES</f>
        <v>104692</v>
      </c>
      <c r="M5121" s="2">
        <f>A5121*FERT_BED_TOM+B5121*FERT_BED_CAR+C5121*FERT_BED_MES</f>
        <v>15840</v>
      </c>
      <c r="N5121" s="6">
        <f>IF(AND(D5121&lt;=TOTAL_BEDS,J5121&lt;=TEMP_WORKER_MAX*TEMP_WORKER_HRS),1,0)</f>
        <v>1</v>
      </c>
      <c r="O5121" s="2">
        <f>L5121-M5121-K5121-FIXED_COSTS</f>
        <v>18814.299599626524</v>
      </c>
      <c r="P5121" s="2">
        <f>IF(N5121=1,O5121,"")</f>
        <v>18814.299599626524</v>
      </c>
    </row>
    <row r="5122">
      <c r="A5122" s="6">
        <v>7</v>
      </c>
      <c r="B5122" s="6">
        <v>18</v>
      </c>
      <c r="C5122" s="6">
        <v>3</v>
      </c>
      <c r="D5122" s="6">
        <f>A5122+B5122+C5122</f>
        <v>28</v>
      </c>
      <c r="E5122" s="5">
        <f>IF(A5122=0,0,A5122*LABOR_HRS_WK_TOM*SEASON_WEEKS*(1+DIM_PCT_TOM)^A5122)</f>
        <v>1227.6917730000007</v>
      </c>
      <c r="F5122" s="5">
        <f>IF(B5122=0,0,B5122*LABOR_HRS_WK_CAR*SEASON_WEEKS*(1+DIM_PCT_CAR)^B5122)</f>
        <v>842.21570756151152</v>
      </c>
      <c r="G5122" s="5">
        <f>IF(C5122=0,0,C5122*LABOR_HRS_WK_MES*SEASON_WEEKS*(1+DIM_PCT_MES)^C5122)</f>
        <v>140.12604492187498</v>
      </c>
      <c r="H5122" s="5">
        <f>E5122+F5122+G5122</f>
        <v>2210.0335254833872</v>
      </c>
      <c r="I5122" s="5">
        <f>MIN(H5122,FARMER_HRS)</f>
        <v>720</v>
      </c>
      <c r="J5122" s="5">
        <f>MAX(0,H5122-FARMER_HRS)</f>
        <v>1490.0335254833872</v>
      </c>
      <c r="K5122" s="2">
        <f>I5122*FARMER_RATE+J5122*TEMP_WORKER_RATE</f>
        <v>50868.637595197695</v>
      </c>
      <c r="L5122" s="2">
        <f>A5122*PRICE_TOM+B5122*PRICE_CAR+C5122*PRICE_MES</f>
        <v>107392</v>
      </c>
      <c r="M5122" s="2">
        <f>A5122*FERT_BED_TOM+B5122*FERT_BED_CAR+C5122*FERT_BED_MES</f>
        <v>16720</v>
      </c>
      <c r="N5122" s="6">
        <f>IF(AND(D5122&lt;=TOTAL_BEDS,J5122&lt;=TEMP_WORKER_MAX*TEMP_WORKER_HRS),1,0)</f>
        <v>1</v>
      </c>
      <c r="O5122" s="2">
        <f>L5122-M5122-K5122-FIXED_COSTS</f>
        <v>19803.362404802305</v>
      </c>
      <c r="P5122" s="2">
        <f>IF(N5122=1,O5122,"")</f>
        <v>19803.362404802305</v>
      </c>
    </row>
    <row r="5123">
      <c r="A5123" s="6">
        <v>7</v>
      </c>
      <c r="B5123" s="6">
        <v>18</v>
      </c>
      <c r="C5123" s="6">
        <v>4</v>
      </c>
      <c r="D5123" s="6">
        <f>A5123+B5123+C5123</f>
        <v>29</v>
      </c>
      <c r="E5123" s="5">
        <f>IF(A5123=0,0,A5123*LABOR_HRS_WK_TOM*SEASON_WEEKS*(1+DIM_PCT_TOM)^A5123)</f>
        <v>1227.6917730000007</v>
      </c>
      <c r="F5123" s="5">
        <f>IF(B5123=0,0,B5123*LABOR_HRS_WK_CAR*SEASON_WEEKS*(1+DIM_PCT_CAR)^B5123)</f>
        <v>842.21570756151152</v>
      </c>
      <c r="G5123" s="5">
        <f>IF(C5123=0,0,C5123*LABOR_HRS_WK_MES*SEASON_WEEKS*(1+DIM_PCT_MES)^C5123)</f>
        <v>189.17016064453119</v>
      </c>
      <c r="H5123" s="5">
        <f>E5123+F5123+G5123</f>
        <v>2259.0776412060436</v>
      </c>
      <c r="I5123" s="5">
        <f>MIN(H5123,FARMER_HRS)</f>
        <v>720</v>
      </c>
      <c r="J5123" s="5">
        <f>MAX(0,H5123-FARMER_HRS)</f>
        <v>1539.0776412060436</v>
      </c>
      <c r="K5123" s="2">
        <f>I5123*FARMER_RATE+J5123*TEMP_WORKER_RATE</f>
        <v>51720.097937604922</v>
      </c>
      <c r="L5123" s="2">
        <f>A5123*PRICE_TOM+B5123*PRICE_CAR+C5123*PRICE_MES</f>
        <v>110092</v>
      </c>
      <c r="M5123" s="2">
        <f>A5123*FERT_BED_TOM+B5123*FERT_BED_CAR+C5123*FERT_BED_MES</f>
        <v>17600</v>
      </c>
      <c r="N5123" s="6">
        <f>IF(AND(D5123&lt;=TOTAL_BEDS,J5123&lt;=TEMP_WORKER_MAX*TEMP_WORKER_HRS),1,0)</f>
        <v>1</v>
      </c>
      <c r="O5123" s="2">
        <f>L5123-M5123-K5123-FIXED_COSTS</f>
        <v>20771.902062395078</v>
      </c>
      <c r="P5123" s="2">
        <f>IF(N5123=1,O5123,"")</f>
        <v>20771.902062395078</v>
      </c>
    </row>
    <row r="5124">
      <c r="A5124" s="6">
        <v>7</v>
      </c>
      <c r="B5124" s="6">
        <v>18</v>
      </c>
      <c r="C5124" s="6">
        <v>5</v>
      </c>
      <c r="D5124" s="6">
        <f>A5124+B5124+C5124</f>
        <v>30</v>
      </c>
      <c r="E5124" s="5">
        <f>IF(A5124=0,0,A5124*LABOR_HRS_WK_TOM*SEASON_WEEKS*(1+DIM_PCT_TOM)^A5124)</f>
        <v>1227.6917730000007</v>
      </c>
      <c r="F5124" s="5">
        <f>IF(B5124=0,0,B5124*LABOR_HRS_WK_CAR*SEASON_WEEKS*(1+DIM_PCT_CAR)^B5124)</f>
        <v>842.21570756151152</v>
      </c>
      <c r="G5124" s="5">
        <f>IF(C5124=0,0,C5124*LABOR_HRS_WK_MES*SEASON_WEEKS*(1+DIM_PCT_MES)^C5124)</f>
        <v>239.41848456573481</v>
      </c>
      <c r="H5124" s="5">
        <f>E5124+F5124+G5124</f>
        <v>2309.3259651272469</v>
      </c>
      <c r="I5124" s="5">
        <f>MIN(H5124,FARMER_HRS)</f>
        <v>720</v>
      </c>
      <c r="J5124" s="5">
        <f>MAX(0,H5124-FARMER_HRS)</f>
        <v>1589.3259651272469</v>
      </c>
      <c r="K5124" s="2">
        <f>I5124*FARMER_RATE+J5124*TEMP_WORKER_RATE</f>
        <v>52592.46467234804</v>
      </c>
      <c r="L5124" s="2">
        <f>A5124*PRICE_TOM+B5124*PRICE_CAR+C5124*PRICE_MES</f>
        <v>112792</v>
      </c>
      <c r="M5124" s="2">
        <f>A5124*FERT_BED_TOM+B5124*FERT_BED_CAR+C5124*FERT_BED_MES</f>
        <v>18480</v>
      </c>
      <c r="N5124" s="6">
        <f>IF(AND(D5124&lt;=TOTAL_BEDS,J5124&lt;=TEMP_WORKER_MAX*TEMP_WORKER_HRS),1,0)</f>
        <v>1</v>
      </c>
      <c r="O5124" s="2">
        <f>L5124-M5124-K5124-FIXED_COSTS</f>
        <v>21719.53532765196</v>
      </c>
      <c r="P5124" s="2">
        <f>IF(N5124=1,O5124,"")</f>
        <v>21719.53532765196</v>
      </c>
    </row>
    <row r="5125">
      <c r="A5125" s="6">
        <v>7</v>
      </c>
      <c r="B5125" s="6">
        <v>18</v>
      </c>
      <c r="C5125" s="6">
        <v>6</v>
      </c>
      <c r="D5125" s="6">
        <f>A5125+B5125+C5125</f>
        <v>31</v>
      </c>
      <c r="E5125" s="5">
        <f>IF(A5125=0,0,A5125*LABOR_HRS_WK_TOM*SEASON_WEEKS*(1+DIM_PCT_TOM)^A5125)</f>
        <v>1227.6917730000007</v>
      </c>
      <c r="F5125" s="5">
        <f>IF(B5125=0,0,B5125*LABOR_HRS_WK_CAR*SEASON_WEEKS*(1+DIM_PCT_CAR)^B5125)</f>
        <v>842.21570756151152</v>
      </c>
      <c r="G5125" s="5">
        <f>IF(C5125=0,0,C5125*LABOR_HRS_WK_MES*SEASON_WEEKS*(1+DIM_PCT_MES)^C5125)</f>
        <v>290.89345874736773</v>
      </c>
      <c r="H5125" s="5">
        <f>E5125+F5125+G5125</f>
        <v>2360.80093930888</v>
      </c>
      <c r="I5125" s="5">
        <f>MIN(H5125,FARMER_HRS)</f>
        <v>720</v>
      </c>
      <c r="J5125" s="5">
        <f>MAX(0,H5125-FARMER_HRS)</f>
        <v>1640.80093930888</v>
      </c>
      <c r="K5125" s="2">
        <f>I5125*FARMER_RATE+J5125*TEMP_WORKER_RATE</f>
        <v>53486.127418556949</v>
      </c>
      <c r="L5125" s="2">
        <f>A5125*PRICE_TOM+B5125*PRICE_CAR+C5125*PRICE_MES</f>
        <v>115492</v>
      </c>
      <c r="M5125" s="2">
        <f>A5125*FERT_BED_TOM+B5125*FERT_BED_CAR+C5125*FERT_BED_MES</f>
        <v>19360</v>
      </c>
      <c r="N5125" s="6">
        <f>IF(AND(D5125&lt;=TOTAL_BEDS,J5125&lt;=TEMP_WORKER_MAX*TEMP_WORKER_HRS),1,0)</f>
        <v>1</v>
      </c>
      <c r="O5125" s="2">
        <f>L5125-M5125-K5125-FIXED_COSTS</f>
        <v>22645.872581443051</v>
      </c>
      <c r="P5125" s="2">
        <f>IF(N5125=1,O5125,"")</f>
        <v>22645.872581443051</v>
      </c>
    </row>
    <row r="5126">
      <c r="A5126" s="6">
        <v>7</v>
      </c>
      <c r="B5126" s="6">
        <v>18</v>
      </c>
      <c r="C5126" s="6">
        <v>7</v>
      </c>
      <c r="D5126" s="6">
        <f>A5126+B5126+C5126</f>
        <v>32</v>
      </c>
      <c r="E5126" s="5">
        <f>IF(A5126=0,0,A5126*LABOR_HRS_WK_TOM*SEASON_WEEKS*(1+DIM_PCT_TOM)^A5126)</f>
        <v>1227.6917730000007</v>
      </c>
      <c r="F5126" s="5">
        <f>IF(B5126=0,0,B5126*LABOR_HRS_WK_CAR*SEASON_WEEKS*(1+DIM_PCT_CAR)^B5126)</f>
        <v>842.21570756151152</v>
      </c>
      <c r="G5126" s="5">
        <f>IF(C5126=0,0,C5126*LABOR_HRS_WK_MES*SEASON_WEEKS*(1+DIM_PCT_MES)^C5126)</f>
        <v>343.61789814532818</v>
      </c>
      <c r="H5126" s="5">
        <f>E5126+F5126+G5126</f>
        <v>2413.5253787068405</v>
      </c>
      <c r="I5126" s="5">
        <f>MIN(H5126,FARMER_HRS)</f>
        <v>720</v>
      </c>
      <c r="J5126" s="5">
        <f>MAX(0,H5126-FARMER_HRS)</f>
        <v>1693.5253787068405</v>
      </c>
      <c r="K5126" s="2">
        <f>I5126*FARMER_RATE+J5126*TEMP_WORKER_RATE</f>
        <v>54401.48226921598</v>
      </c>
      <c r="L5126" s="2">
        <f>A5126*PRICE_TOM+B5126*PRICE_CAR+C5126*PRICE_MES</f>
        <v>118192</v>
      </c>
      <c r="M5126" s="2">
        <f>A5126*FERT_BED_TOM+B5126*FERT_BED_CAR+C5126*FERT_BED_MES</f>
        <v>20240</v>
      </c>
      <c r="N5126" s="6">
        <f>IF(AND(D5126&lt;=TOTAL_BEDS,J5126&lt;=TEMP_WORKER_MAX*TEMP_WORKER_HRS),1,0)</f>
        <v>1</v>
      </c>
      <c r="O5126" s="2">
        <f>L5126-M5126-K5126-FIXED_COSTS</f>
        <v>23550.51773078402</v>
      </c>
      <c r="P5126" s="2">
        <f>IF(N5126=1,O5126,"")</f>
        <v>23550.51773078402</v>
      </c>
    </row>
    <row r="5127">
      <c r="A5127" s="6">
        <v>7</v>
      </c>
      <c r="B5127" s="6">
        <v>18</v>
      </c>
      <c r="C5127" s="6">
        <v>8</v>
      </c>
      <c r="D5127" s="6">
        <f>A5127+B5127+C5127</f>
        <v>33</v>
      </c>
      <c r="E5127" s="5">
        <f>IF(A5127=0,0,A5127*LABOR_HRS_WK_TOM*SEASON_WEEKS*(1+DIM_PCT_TOM)^A5127)</f>
        <v>1227.6917730000007</v>
      </c>
      <c r="F5127" s="5">
        <f>IF(B5127=0,0,B5127*LABOR_HRS_WK_CAR*SEASON_WEEKS*(1+DIM_PCT_CAR)^B5127)</f>
        <v>842.21570756151152</v>
      </c>
      <c r="G5127" s="5">
        <f>IF(C5127=0,0,C5127*LABOR_HRS_WK_MES*SEASON_WEEKS*(1+DIM_PCT_MES)^C5127)</f>
        <v>397.61499642530833</v>
      </c>
      <c r="H5127" s="5">
        <f>E5127+F5127+G5127</f>
        <v>2467.5224769868205</v>
      </c>
      <c r="I5127" s="5">
        <f>MIN(H5127,FARMER_HRS)</f>
        <v>720</v>
      </c>
      <c r="J5127" s="5">
        <f>MAX(0,H5127-FARMER_HRS)</f>
        <v>1747.5224769868205</v>
      </c>
      <c r="K5127" s="2">
        <f>I5127*FARMER_RATE+J5127*TEMP_WORKER_RATE</f>
        <v>55338.9318921323</v>
      </c>
      <c r="L5127" s="2">
        <f>A5127*PRICE_TOM+B5127*PRICE_CAR+C5127*PRICE_MES</f>
        <v>120892</v>
      </c>
      <c r="M5127" s="2">
        <f>A5127*FERT_BED_TOM+B5127*FERT_BED_CAR+C5127*FERT_BED_MES</f>
        <v>21120</v>
      </c>
      <c r="N5127" s="6">
        <f>IF(AND(D5127&lt;=TOTAL_BEDS,J5127&lt;=TEMP_WORKER_MAX*TEMP_WORKER_HRS),1,0)</f>
        <v>1</v>
      </c>
      <c r="O5127" s="2">
        <f>L5127-M5127-K5127-FIXED_COSTS</f>
        <v>24433.0681078677</v>
      </c>
      <c r="P5127" s="2">
        <f>IF(N5127=1,O5127,"")</f>
        <v>24433.0681078677</v>
      </c>
    </row>
    <row r="5128">
      <c r="A5128" s="6">
        <v>7</v>
      </c>
      <c r="B5128" s="6">
        <v>18</v>
      </c>
      <c r="C5128" s="6">
        <v>9</v>
      </c>
      <c r="D5128" s="6">
        <f>A5128+B5128+C5128</f>
        <v>34</v>
      </c>
      <c r="E5128" s="5">
        <f>IF(A5128=0,0,A5128*LABOR_HRS_WK_TOM*SEASON_WEEKS*(1+DIM_PCT_TOM)^A5128)</f>
        <v>1227.6917730000007</v>
      </c>
      <c r="F5128" s="5">
        <f>IF(B5128=0,0,B5128*LABOR_HRS_WK_CAR*SEASON_WEEKS*(1+DIM_PCT_CAR)^B5128)</f>
        <v>842.21570756151152</v>
      </c>
      <c r="G5128" s="5">
        <f>IF(C5128=0,0,C5128*LABOR_HRS_WK_MES*SEASON_WEEKS*(1+DIM_PCT_MES)^C5128)</f>
        <v>452.90833186570273</v>
      </c>
      <c r="H5128" s="5">
        <f>E5128+F5128+G5128</f>
        <v>2522.815812427215</v>
      </c>
      <c r="I5128" s="5">
        <f>MIN(H5128,FARMER_HRS)</f>
        <v>720</v>
      </c>
      <c r="J5128" s="5">
        <f>MAX(0,H5128-FARMER_HRS)</f>
        <v>1802.815812427215</v>
      </c>
      <c r="K5128" s="2">
        <f>I5128*FARMER_RATE+J5128*TEMP_WORKER_RATE</f>
        <v>56298.885632416925</v>
      </c>
      <c r="L5128" s="2">
        <f>A5128*PRICE_TOM+B5128*PRICE_CAR+C5128*PRICE_MES</f>
        <v>123592</v>
      </c>
      <c r="M5128" s="2">
        <f>A5128*FERT_BED_TOM+B5128*FERT_BED_CAR+C5128*FERT_BED_MES</f>
        <v>22000</v>
      </c>
      <c r="N5128" s="6">
        <f>IF(AND(D5128&lt;=TOTAL_BEDS,J5128&lt;=TEMP_WORKER_MAX*TEMP_WORKER_HRS),1,0)</f>
        <v>1</v>
      </c>
      <c r="O5128" s="2">
        <f>L5128-M5128-K5128-FIXED_COSTS</f>
        <v>25293.114367583075</v>
      </c>
      <c r="P5128" s="2">
        <f>IF(N5128=1,O5128,"")</f>
        <v>25293.114367583075</v>
      </c>
    </row>
    <row r="5129">
      <c r="A5129" s="6">
        <v>7</v>
      </c>
      <c r="B5129" s="6">
        <v>18</v>
      </c>
      <c r="C5129" s="6">
        <v>10</v>
      </c>
      <c r="D5129" s="6">
        <f>A5129+B5129+C5129</f>
        <v>35</v>
      </c>
      <c r="E5129" s="5">
        <f>IF(A5129=0,0,A5129*LABOR_HRS_WK_TOM*SEASON_WEEKS*(1+DIM_PCT_TOM)^A5129)</f>
        <v>1227.6917730000007</v>
      </c>
      <c r="F5129" s="5">
        <f>IF(B5129=0,0,B5129*LABOR_HRS_WK_CAR*SEASON_WEEKS*(1+DIM_PCT_CAR)^B5129)</f>
        <v>842.21570756151152</v>
      </c>
      <c r="G5129" s="5">
        <f>IF(C5129=0,0,C5129*LABOR_HRS_WK_MES*SEASON_WEEKS*(1+DIM_PCT_MES)^C5129)</f>
        <v>509.52187334891551</v>
      </c>
      <c r="H5129" s="5">
        <f>E5129+F5129+G5129</f>
        <v>2579.4293539104278</v>
      </c>
      <c r="I5129" s="5">
        <f>MIN(H5129,FARMER_HRS)</f>
        <v>720</v>
      </c>
      <c r="J5129" s="5">
        <f>MAX(0,H5129-FARMER_HRS)</f>
        <v>1859.4293539104278</v>
      </c>
      <c r="K5129" s="2">
        <f>I5129*FARMER_RATE+J5129*TEMP_WORKER_RATE</f>
        <v>57281.75961650048</v>
      </c>
      <c r="L5129" s="2">
        <f>A5129*PRICE_TOM+B5129*PRICE_CAR+C5129*PRICE_MES</f>
        <v>126292</v>
      </c>
      <c r="M5129" s="2">
        <f>A5129*FERT_BED_TOM+B5129*FERT_BED_CAR+C5129*FERT_BED_MES</f>
        <v>22880</v>
      </c>
      <c r="N5129" s="6">
        <f>IF(AND(D5129&lt;=TOTAL_BEDS,J5129&lt;=TEMP_WORKER_MAX*TEMP_WORKER_HRS),1,0)</f>
        <v>1</v>
      </c>
      <c r="O5129" s="2">
        <f>L5129-M5129-K5129-FIXED_COSTS</f>
        <v>26130.24038349952</v>
      </c>
      <c r="P5129" s="2">
        <f>IF(N5129=1,O5129,"")</f>
        <v>26130.24038349952</v>
      </c>
    </row>
    <row r="5130">
      <c r="A5130" s="6">
        <v>7</v>
      </c>
      <c r="B5130" s="6">
        <v>18</v>
      </c>
      <c r="C5130" s="6">
        <v>11</v>
      </c>
      <c r="D5130" s="6">
        <f>A5130+B5130+C5130</f>
        <v>36</v>
      </c>
      <c r="E5130" s="5">
        <f>IF(A5130=0,0,A5130*LABOR_HRS_WK_TOM*SEASON_WEEKS*(1+DIM_PCT_TOM)^A5130)</f>
        <v>1227.6917730000007</v>
      </c>
      <c r="F5130" s="5">
        <f>IF(B5130=0,0,B5130*LABOR_HRS_WK_CAR*SEASON_WEEKS*(1+DIM_PCT_CAR)^B5130)</f>
        <v>842.21570756151152</v>
      </c>
      <c r="G5130" s="5">
        <f>IF(C5130=0,0,C5130*LABOR_HRS_WK_MES*SEASON_WEEKS*(1+DIM_PCT_MES)^C5130)</f>
        <v>567.47998644235463</v>
      </c>
      <c r="H5130" s="5">
        <f>E5130+F5130+G5130</f>
        <v>2637.3874670038667</v>
      </c>
      <c r="I5130" s="5">
        <f>MIN(H5130,FARMER_HRS)</f>
        <v>720</v>
      </c>
      <c r="J5130" s="5">
        <f>MAX(0,H5130-FARMER_HRS)</f>
        <v>1917.3874670038667</v>
      </c>
      <c r="K5130" s="2">
        <f>I5130*FARMER_RATE+J5130*TEMP_WORKER_RATE</f>
        <v>58287.976857706017</v>
      </c>
      <c r="L5130" s="2">
        <f>A5130*PRICE_TOM+B5130*PRICE_CAR+C5130*PRICE_MES</f>
        <v>128992</v>
      </c>
      <c r="M5130" s="2">
        <f>A5130*FERT_BED_TOM+B5130*FERT_BED_CAR+C5130*FERT_BED_MES</f>
        <v>23760</v>
      </c>
      <c r="N5130" s="6">
        <f>IF(AND(D5130&lt;=TOTAL_BEDS,J5130&lt;=TEMP_WORKER_MAX*TEMP_WORKER_HRS),1,0)</f>
        <v>1</v>
      </c>
      <c r="O5130" s="2">
        <f>L5130-M5130-K5130-FIXED_COSTS</f>
        <v>26944.023142293983</v>
      </c>
      <c r="P5130" s="2">
        <f>IF(N5130=1,O5130,"")</f>
        <v>26944.023142293983</v>
      </c>
    </row>
    <row r="5131">
      <c r="A5131" s="6">
        <v>7</v>
      </c>
      <c r="B5131" s="6">
        <v>18</v>
      </c>
      <c r="C5131" s="6">
        <v>12</v>
      </c>
      <c r="D5131" s="6">
        <f>A5131+B5131+C5131</f>
        <v>37</v>
      </c>
      <c r="E5131" s="5">
        <f>IF(A5131=0,0,A5131*LABOR_HRS_WK_TOM*SEASON_WEEKS*(1+DIM_PCT_TOM)^A5131)</f>
        <v>1227.6917730000007</v>
      </c>
      <c r="F5131" s="5">
        <f>IF(B5131=0,0,B5131*LABOR_HRS_WK_CAR*SEASON_WEEKS*(1+DIM_PCT_CAR)^B5131)</f>
        <v>842.21570756151152</v>
      </c>
      <c r="G5131" s="5">
        <f>IF(C5131=0,0,C5131*LABOR_HRS_WK_MES*SEASON_WEEKS*(1+DIM_PCT_MES)^C5131)</f>
        <v>626.807439570419</v>
      </c>
      <c r="H5131" s="5">
        <f>E5131+F5131+G5131</f>
        <v>2696.7149201319312</v>
      </c>
      <c r="I5131" s="5">
        <f>MIN(H5131,FARMER_HRS)</f>
        <v>720</v>
      </c>
      <c r="J5131" s="5">
        <f>MAX(0,H5131-FARMER_HRS)</f>
        <v>1976.7149201319312</v>
      </c>
      <c r="K5131" s="2">
        <f>I5131*FARMER_RATE+J5131*TEMP_WORKER_RATE</f>
        <v>59317.967363401585</v>
      </c>
      <c r="L5131" s="2">
        <f>A5131*PRICE_TOM+B5131*PRICE_CAR+C5131*PRICE_MES</f>
        <v>131692</v>
      </c>
      <c r="M5131" s="2">
        <f>A5131*FERT_BED_TOM+B5131*FERT_BED_CAR+C5131*FERT_BED_MES</f>
        <v>24640</v>
      </c>
      <c r="N5131" s="6">
        <f>IF(AND(D5131&lt;=TOTAL_BEDS,J5131&lt;=TEMP_WORKER_MAX*TEMP_WORKER_HRS),1,0)</f>
        <v>1</v>
      </c>
      <c r="O5131" s="2">
        <f>L5131-M5131-K5131-FIXED_COSTS</f>
        <v>27734.032636598415</v>
      </c>
      <c r="P5131" s="2">
        <f>IF(N5131=1,O5131,"")</f>
        <v>27734.032636598415</v>
      </c>
    </row>
    <row r="5132">
      <c r="A5132" s="6">
        <v>7</v>
      </c>
      <c r="B5132" s="6">
        <v>18</v>
      </c>
      <c r="C5132" s="6">
        <v>13</v>
      </c>
      <c r="D5132" s="6">
        <f>A5132+B5132+C5132</f>
        <v>38</v>
      </c>
      <c r="E5132" s="5">
        <f>IF(A5132=0,0,A5132*LABOR_HRS_WK_TOM*SEASON_WEEKS*(1+DIM_PCT_TOM)^A5132)</f>
        <v>1227.6917730000007</v>
      </c>
      <c r="F5132" s="5">
        <f>IF(B5132=0,0,B5132*LABOR_HRS_WK_CAR*SEASON_WEEKS*(1+DIM_PCT_CAR)^B5132)</f>
        <v>842.21570756151152</v>
      </c>
      <c r="G5132" s="5">
        <f>IF(C5132=0,0,C5132*LABOR_HRS_WK_MES*SEASON_WEEKS*(1+DIM_PCT_MES)^C5132)</f>
        <v>687.52941027880331</v>
      </c>
      <c r="H5132" s="5">
        <f>E5132+F5132+G5132</f>
        <v>2757.4368908403158</v>
      </c>
      <c r="I5132" s="5">
        <f>MIN(H5132,FARMER_HRS)</f>
        <v>720</v>
      </c>
      <c r="J5132" s="5">
        <f>MAX(0,H5132-FARMER_HRS)</f>
        <v>2037.4368908403158</v>
      </c>
      <c r="K5132" s="2">
        <f>I5132*FARMER_RATE+J5132*TEMP_WORKER_RATE</f>
        <v>60372.168243755485</v>
      </c>
      <c r="L5132" s="2">
        <f>A5132*PRICE_TOM+B5132*PRICE_CAR+C5132*PRICE_MES</f>
        <v>134392</v>
      </c>
      <c r="M5132" s="2">
        <f>A5132*FERT_BED_TOM+B5132*FERT_BED_CAR+C5132*FERT_BED_MES</f>
        <v>25520</v>
      </c>
      <c r="N5132" s="6">
        <f>IF(AND(D5132&lt;=TOTAL_BEDS,J5132&lt;=TEMP_WORKER_MAX*TEMP_WORKER_HRS),1,0)</f>
        <v>1</v>
      </c>
      <c r="O5132" s="2">
        <f>L5132-M5132-K5132-FIXED_COSTS</f>
        <v>28499.831756244515</v>
      </c>
      <c r="P5132" s="2">
        <f>IF(N5132=1,O5132,"")</f>
        <v>28499.831756244515</v>
      </c>
    </row>
    <row r="5133">
      <c r="A5133" s="6">
        <v>7</v>
      </c>
      <c r="B5133" s="6">
        <v>18</v>
      </c>
      <c r="C5133" s="6">
        <v>14</v>
      </c>
      <c r="D5133" s="6">
        <f>A5133+B5133+C5133</f>
        <v>39</v>
      </c>
      <c r="E5133" s="5">
        <f>IF(A5133=0,0,A5133*LABOR_HRS_WK_TOM*SEASON_WEEKS*(1+DIM_PCT_TOM)^A5133)</f>
        <v>1227.6917730000007</v>
      </c>
      <c r="F5133" s="5">
        <f>IF(B5133=0,0,B5133*LABOR_HRS_WK_CAR*SEASON_WEEKS*(1+DIM_PCT_CAR)^B5133)</f>
        <v>842.21570756151152</v>
      </c>
      <c r="G5133" s="5">
        <f>IF(C5133=0,0,C5133*LABOR_HRS_WK_MES*SEASON_WEEKS*(1+DIM_PCT_MES)^C5133)</f>
        <v>749.67149159246435</v>
      </c>
      <c r="H5133" s="5">
        <f>E5133+F5133+G5133</f>
        <v>2819.5789721539768</v>
      </c>
      <c r="I5133" s="5">
        <f>MIN(H5133,FARMER_HRS)</f>
        <v>720</v>
      </c>
      <c r="J5133" s="5">
        <f>MAX(0,H5133-FARMER_HRS)</f>
        <v>2099.5789721539768</v>
      </c>
      <c r="K5133" s="2">
        <f>I5133*FARMER_RATE+J5133*TEMP_WORKER_RATE</f>
        <v>61451.023822117655</v>
      </c>
      <c r="L5133" s="2">
        <f>A5133*PRICE_TOM+B5133*PRICE_CAR+C5133*PRICE_MES</f>
        <v>137092</v>
      </c>
      <c r="M5133" s="2">
        <f>A5133*FERT_BED_TOM+B5133*FERT_BED_CAR+C5133*FERT_BED_MES</f>
        <v>26400</v>
      </c>
      <c r="N5133" s="6">
        <f>IF(AND(D5133&lt;=TOTAL_BEDS,J5133&lt;=TEMP_WORKER_MAX*TEMP_WORKER_HRS),1,0)</f>
        <v>1</v>
      </c>
      <c r="O5133" s="2">
        <f>L5133-M5133-K5133-FIXED_COSTS</f>
        <v>29240.976177882345</v>
      </c>
      <c r="P5133" s="2">
        <f>IF(N5133=1,O5133,"")</f>
        <v>29240.976177882345</v>
      </c>
    </row>
    <row r="5134">
      <c r="A5134" s="6">
        <v>7</v>
      </c>
      <c r="B5134" s="6">
        <v>18</v>
      </c>
      <c r="C5134" s="6">
        <v>15</v>
      </c>
      <c r="D5134" s="6">
        <f>A5134+B5134+C5134</f>
        <v>40</v>
      </c>
      <c r="E5134" s="5">
        <f>IF(A5134=0,0,A5134*LABOR_HRS_WK_TOM*SEASON_WEEKS*(1+DIM_PCT_TOM)^A5134)</f>
        <v>1227.6917730000007</v>
      </c>
      <c r="F5134" s="5">
        <f>IF(B5134=0,0,B5134*LABOR_HRS_WK_CAR*SEASON_WEEKS*(1+DIM_PCT_CAR)^B5134)</f>
        <v>842.21570756151152</v>
      </c>
      <c r="G5134" s="5">
        <f>IF(C5134=0,0,C5134*LABOR_HRS_WK_MES*SEASON_WEEKS*(1+DIM_PCT_MES)^C5134)</f>
        <v>813.25969846861074</v>
      </c>
      <c r="H5134" s="5">
        <f>E5134+F5134+G5134</f>
        <v>2883.167179030123</v>
      </c>
      <c r="I5134" s="5">
        <f>MIN(H5134,FARMER_HRS)</f>
        <v>720</v>
      </c>
      <c r="J5134" s="5">
        <f>MAX(0,H5134-FARMER_HRS)</f>
        <v>2163.167179030123</v>
      </c>
      <c r="K5134" s="2">
        <f>I5134*FARMER_RATE+J5134*TEMP_WORKER_RATE</f>
        <v>62554.985747050741</v>
      </c>
      <c r="L5134" s="2">
        <f>A5134*PRICE_TOM+B5134*PRICE_CAR+C5134*PRICE_MES</f>
        <v>139792</v>
      </c>
      <c r="M5134" s="2">
        <f>A5134*FERT_BED_TOM+B5134*FERT_BED_CAR+C5134*FERT_BED_MES</f>
        <v>27280</v>
      </c>
      <c r="N5134" s="6">
        <f>IF(AND(D5134&lt;=TOTAL_BEDS,J5134&lt;=TEMP_WORKER_MAX*TEMP_WORKER_HRS),1,0)</f>
        <v>1</v>
      </c>
      <c r="O5134" s="2">
        <f>L5134-M5134-K5134-FIXED_COSTS</f>
        <v>29957.014252949259</v>
      </c>
      <c r="P5134" s="2">
        <f>IF(N5134=1,O5134,"")</f>
        <v>29957.014252949259</v>
      </c>
    </row>
    <row r="5135">
      <c r="A5135" s="6">
        <v>7</v>
      </c>
      <c r="B5135" s="6">
        <v>18</v>
      </c>
      <c r="C5135" s="6">
        <v>16</v>
      </c>
      <c r="D5135" s="6">
        <f>A5135+B5135+C5135</f>
        <v>41</v>
      </c>
      <c r="E5135" s="5">
        <f>IF(A5135=0,0,A5135*LABOR_HRS_WK_TOM*SEASON_WEEKS*(1+DIM_PCT_TOM)^A5135)</f>
        <v>1227.6917730000007</v>
      </c>
      <c r="F5135" s="5">
        <f>IF(B5135=0,0,B5135*LABOR_HRS_WK_CAR*SEASON_WEEKS*(1+DIM_PCT_CAR)^B5135)</f>
        <v>842.21570756151152</v>
      </c>
      <c r="G5135" s="5">
        <f>IF(C5135=0,0,C5135*LABOR_HRS_WK_MES*SEASON_WEEKS*(1+DIM_PCT_MES)^C5135)</f>
        <v>878.32047434609967</v>
      </c>
      <c r="H5135" s="5">
        <f>E5135+F5135+G5135</f>
        <v>2948.227954907612</v>
      </c>
      <c r="I5135" s="5">
        <f>MIN(H5135,FARMER_HRS)</f>
        <v>720</v>
      </c>
      <c r="J5135" s="5">
        <f>MAX(0,H5135-FARMER_HRS)</f>
        <v>2228.227954907612</v>
      </c>
      <c r="K5135" s="2">
        <f>I5135*FARMER_RATE+J5135*TEMP_WORKER_RATE</f>
        <v>63684.51310603493</v>
      </c>
      <c r="L5135" s="2">
        <f>A5135*PRICE_TOM+B5135*PRICE_CAR+C5135*PRICE_MES</f>
        <v>142492</v>
      </c>
      <c r="M5135" s="2">
        <f>A5135*FERT_BED_TOM+B5135*FERT_BED_CAR+C5135*FERT_BED_MES</f>
        <v>28160</v>
      </c>
      <c r="N5135" s="6">
        <f>IF(AND(D5135&lt;=TOTAL_BEDS,J5135&lt;=TEMP_WORKER_MAX*TEMP_WORKER_HRS),1,0)</f>
        <v>1</v>
      </c>
      <c r="O5135" s="2">
        <f>L5135-M5135-K5135-FIXED_COSTS</f>
        <v>30647.48689396507</v>
      </c>
      <c r="P5135" s="2">
        <f>IF(N5135=1,O5135,"")</f>
        <v>30647.48689396507</v>
      </c>
    </row>
    <row r="5136">
      <c r="A5136" s="6">
        <v>7</v>
      </c>
      <c r="B5136" s="6">
        <v>18</v>
      </c>
      <c r="C5136" s="6">
        <v>17</v>
      </c>
      <c r="D5136" s="6">
        <f>A5136+B5136+C5136</f>
        <v>42</v>
      </c>
      <c r="E5136" s="5">
        <f>IF(A5136=0,0,A5136*LABOR_HRS_WK_TOM*SEASON_WEEKS*(1+DIM_PCT_TOM)^A5136)</f>
        <v>1227.6917730000007</v>
      </c>
      <c r="F5136" s="5">
        <f>IF(B5136=0,0,B5136*LABOR_HRS_WK_CAR*SEASON_WEEKS*(1+DIM_PCT_CAR)^B5136)</f>
        <v>842.21570756151152</v>
      </c>
      <c r="G5136" s="5">
        <f>IF(C5136=0,0,C5136*LABOR_HRS_WK_MES*SEASON_WEEKS*(1+DIM_PCT_MES)^C5136)</f>
        <v>944.88069779263992</v>
      </c>
      <c r="H5136" s="5">
        <f>E5136+F5136+G5136</f>
        <v>3014.7881783541525</v>
      </c>
      <c r="I5136" s="5">
        <f>MIN(H5136,FARMER_HRS)</f>
        <v>720</v>
      </c>
      <c r="J5136" s="5">
        <f>MAX(0,H5136-FARMER_HRS)</f>
        <v>2294.7881783541525</v>
      </c>
      <c r="K5136" s="2">
        <f>I5136*FARMER_RATE+J5136*TEMP_WORKER_RATE</f>
        <v>64840.0725408707</v>
      </c>
      <c r="L5136" s="2">
        <f>A5136*PRICE_TOM+B5136*PRICE_CAR+C5136*PRICE_MES</f>
        <v>145192</v>
      </c>
      <c r="M5136" s="2">
        <f>A5136*FERT_BED_TOM+B5136*FERT_BED_CAR+C5136*FERT_BED_MES</f>
        <v>29040</v>
      </c>
      <c r="N5136" s="6">
        <f>IF(AND(D5136&lt;=TOTAL_BEDS,J5136&lt;=TEMP_WORKER_MAX*TEMP_WORKER_HRS),1,0)</f>
        <v>1</v>
      </c>
      <c r="O5136" s="2">
        <f>L5136-M5136-K5136-FIXED_COSTS</f>
        <v>31311.9274591293</v>
      </c>
      <c r="P5136" s="2">
        <f>IF(N5136=1,O5136,"")</f>
        <v>31311.9274591293</v>
      </c>
    </row>
    <row r="5137">
      <c r="A5137" s="6">
        <v>7</v>
      </c>
      <c r="B5137" s="6">
        <v>18</v>
      </c>
      <c r="C5137" s="6">
        <v>18</v>
      </c>
      <c r="D5137" s="6">
        <f>A5137+B5137+C5137</f>
        <v>43</v>
      </c>
      <c r="E5137" s="5">
        <f>IF(A5137=0,0,A5137*LABOR_HRS_WK_TOM*SEASON_WEEKS*(1+DIM_PCT_TOM)^A5137)</f>
        <v>1227.6917730000007</v>
      </c>
      <c r="F5137" s="5">
        <f>IF(B5137=0,0,B5137*LABOR_HRS_WK_CAR*SEASON_WEEKS*(1+DIM_PCT_CAR)^B5137)</f>
        <v>842.21570756151152</v>
      </c>
      <c r="G5137" s="5">
        <f>IF(C5137=0,0,C5137*LABOR_HRS_WK_MES*SEASON_WEEKS*(1+DIM_PCT_MES)^C5137)</f>
        <v>1012.9676892512272</v>
      </c>
      <c r="H5137" s="5">
        <f>E5137+F5137+G5137</f>
        <v>3082.8751698127394</v>
      </c>
      <c r="I5137" s="5">
        <f>MIN(H5137,FARMER_HRS)</f>
        <v>720</v>
      </c>
      <c r="J5137" s="5">
        <f>MAX(0,H5137-FARMER_HRS)</f>
        <v>2362.8751698127394</v>
      </c>
      <c r="K5137" s="2">
        <f>I5137*FARMER_RATE+J5137*TEMP_WORKER_RATE</f>
        <v>66022.1383648045</v>
      </c>
      <c r="L5137" s="2">
        <f>A5137*PRICE_TOM+B5137*PRICE_CAR+C5137*PRICE_MES</f>
        <v>147892</v>
      </c>
      <c r="M5137" s="2">
        <f>A5137*FERT_BED_TOM+B5137*FERT_BED_CAR+C5137*FERT_BED_MES</f>
        <v>29920</v>
      </c>
      <c r="N5137" s="6">
        <f>IF(AND(D5137&lt;=TOTAL_BEDS,J5137&lt;=TEMP_WORKER_MAX*TEMP_WORKER_HRS),1,0)</f>
        <v>1</v>
      </c>
      <c r="O5137" s="2">
        <f>L5137-M5137-K5137-FIXED_COSTS</f>
        <v>31949.8616351955</v>
      </c>
      <c r="P5137" s="2">
        <f>IF(N5137=1,O5137,"")</f>
        <v>31949.8616351955</v>
      </c>
    </row>
    <row r="5138">
      <c r="A5138" s="6">
        <v>7</v>
      </c>
      <c r="B5138" s="6">
        <v>18</v>
      </c>
      <c r="C5138" s="6">
        <v>19</v>
      </c>
      <c r="D5138" s="6">
        <f>A5138+B5138+C5138</f>
        <v>44</v>
      </c>
      <c r="E5138" s="5">
        <f>IF(A5138=0,0,A5138*LABOR_HRS_WK_TOM*SEASON_WEEKS*(1+DIM_PCT_TOM)^A5138)</f>
        <v>1227.6917730000007</v>
      </c>
      <c r="F5138" s="5">
        <f>IF(B5138=0,0,B5138*LABOR_HRS_WK_CAR*SEASON_WEEKS*(1+DIM_PCT_CAR)^B5138)</f>
        <v>842.21570756151152</v>
      </c>
      <c r="G5138" s="5">
        <f>IF(C5138=0,0,C5138*LABOR_HRS_WK_MES*SEASON_WEEKS*(1+DIM_PCT_MES)^C5138)</f>
        <v>1082.6092178872491</v>
      </c>
      <c r="H5138" s="5">
        <f>E5138+F5138+G5138</f>
        <v>3152.5166984487614</v>
      </c>
      <c r="I5138" s="5">
        <f>MIN(H5138,FARMER_HRS)</f>
        <v>720</v>
      </c>
      <c r="J5138" s="5">
        <f>MAX(0,H5138-FARMER_HRS)</f>
        <v>2432.5166984487614</v>
      </c>
      <c r="K5138" s="2">
        <f>I5138*FARMER_RATE+J5138*TEMP_WORKER_RATE</f>
        <v>67231.192681402114</v>
      </c>
      <c r="L5138" s="2">
        <f>A5138*PRICE_TOM+B5138*PRICE_CAR+C5138*PRICE_MES</f>
        <v>150592</v>
      </c>
      <c r="M5138" s="2">
        <f>A5138*FERT_BED_TOM+B5138*FERT_BED_CAR+C5138*FERT_BED_MES</f>
        <v>30800</v>
      </c>
      <c r="N5138" s="6">
        <f>IF(AND(D5138&lt;=TOTAL_BEDS,J5138&lt;=TEMP_WORKER_MAX*TEMP_WORKER_HRS),1,0)</f>
        <v>1</v>
      </c>
      <c r="O5138" s="2">
        <f>L5138-M5138-K5138-FIXED_COSTS</f>
        <v>32560.807318597886</v>
      </c>
      <c r="P5138" s="2">
        <f>IF(N5138=1,O5138,"")</f>
        <v>32560.807318597886</v>
      </c>
    </row>
    <row r="5139">
      <c r="A5139" s="6">
        <v>7</v>
      </c>
      <c r="B5139" s="6">
        <v>18</v>
      </c>
      <c r="C5139" s="6">
        <v>20</v>
      </c>
      <c r="D5139" s="6">
        <f>A5139+B5139+C5139</f>
        <v>45</v>
      </c>
      <c r="E5139" s="5">
        <f>IF(A5139=0,0,A5139*LABOR_HRS_WK_TOM*SEASON_WEEKS*(1+DIM_PCT_TOM)^A5139)</f>
        <v>1227.6917730000007</v>
      </c>
      <c r="F5139" s="5">
        <f>IF(B5139=0,0,B5139*LABOR_HRS_WK_CAR*SEASON_WEEKS*(1+DIM_PCT_CAR)^B5139)</f>
        <v>842.21570756151152</v>
      </c>
      <c r="G5139" s="5">
        <f>IF(C5139=0,0,C5139*LABOR_HRS_WK_MES*SEASON_WEEKS*(1+DIM_PCT_MES)^C5139)</f>
        <v>1153.8335085377259</v>
      </c>
      <c r="H5139" s="5">
        <f>E5139+F5139+G5139</f>
        <v>3223.7409890992385</v>
      </c>
      <c r="I5139" s="5">
        <f>MIN(H5139,FARMER_HRS)</f>
        <v>720</v>
      </c>
      <c r="J5139" s="5">
        <f>MAX(0,H5139-FARMER_HRS)</f>
        <v>2503.7409890992385</v>
      </c>
      <c r="K5139" s="2">
        <f>I5139*FARMER_RATE+J5139*TEMP_WORKER_RATE</f>
        <v>68467.725505195122</v>
      </c>
      <c r="L5139" s="2">
        <f>A5139*PRICE_TOM+B5139*PRICE_CAR+C5139*PRICE_MES</f>
        <v>153292</v>
      </c>
      <c r="M5139" s="2">
        <f>A5139*FERT_BED_TOM+B5139*FERT_BED_CAR+C5139*FERT_BED_MES</f>
        <v>31680</v>
      </c>
      <c r="N5139" s="6">
        <f>IF(AND(D5139&lt;=TOTAL_BEDS,J5139&lt;=TEMP_WORKER_MAX*TEMP_WORKER_HRS),1,0)</f>
        <v>1</v>
      </c>
      <c r="O5139" s="2">
        <f>L5139-M5139-K5139-FIXED_COSTS</f>
        <v>33144.274494804878</v>
      </c>
      <c r="P5139" s="2">
        <f>IF(N5139=1,O5139,"")</f>
        <v>33144.274494804878</v>
      </c>
    </row>
    <row r="5140">
      <c r="A5140" s="6">
        <v>7</v>
      </c>
      <c r="B5140" s="6">
        <v>18</v>
      </c>
      <c r="C5140" s="6">
        <v>21</v>
      </c>
      <c r="D5140" s="6">
        <f>A5140+B5140+C5140</f>
        <v>46</v>
      </c>
      <c r="E5140" s="5">
        <f>IF(A5140=0,0,A5140*LABOR_HRS_WK_TOM*SEASON_WEEKS*(1+DIM_PCT_TOM)^A5140)</f>
        <v>1227.6917730000007</v>
      </c>
      <c r="F5140" s="5">
        <f>IF(B5140=0,0,B5140*LABOR_HRS_WK_CAR*SEASON_WEEKS*(1+DIM_PCT_CAR)^B5140)</f>
        <v>842.21570756151152</v>
      </c>
      <c r="G5140" s="5">
        <f>IF(C5140=0,0,C5140*LABOR_HRS_WK_MES*SEASON_WEEKS*(1+DIM_PCT_MES)^C5140)</f>
        <v>1226.6692487641699</v>
      </c>
      <c r="H5140" s="5">
        <f>E5140+F5140+G5140</f>
        <v>3296.5767293256822</v>
      </c>
      <c r="I5140" s="5">
        <f>MIN(H5140,FARMER_HRS)</f>
        <v>720</v>
      </c>
      <c r="J5140" s="5">
        <f>MAX(0,H5140-FARMER_HRS)</f>
        <v>2576.5767293256822</v>
      </c>
      <c r="K5140" s="2">
        <f>I5140*FARMER_RATE+J5140*TEMP_WORKER_RATE</f>
        <v>69732.234884126432</v>
      </c>
      <c r="L5140" s="2">
        <f>A5140*PRICE_TOM+B5140*PRICE_CAR+C5140*PRICE_MES</f>
        <v>155992</v>
      </c>
      <c r="M5140" s="2">
        <f>A5140*FERT_BED_TOM+B5140*FERT_BED_CAR+C5140*FERT_BED_MES</f>
        <v>32560</v>
      </c>
      <c r="N5140" s="6">
        <f>IF(AND(D5140&lt;=TOTAL_BEDS,J5140&lt;=TEMP_WORKER_MAX*TEMP_WORKER_HRS),1,0)</f>
        <v>1</v>
      </c>
      <c r="O5140" s="2">
        <f>L5140-M5140-K5140-FIXED_COSTS</f>
        <v>33699.765115873568</v>
      </c>
      <c r="P5140" s="2">
        <f>IF(N5140=1,O5140,"")</f>
        <v>33699.765115873568</v>
      </c>
    </row>
    <row r="5141">
      <c r="A5141" s="6">
        <v>7</v>
      </c>
      <c r="B5141" s="6">
        <v>18</v>
      </c>
      <c r="C5141" s="6">
        <v>22</v>
      </c>
      <c r="D5141" s="6">
        <f>A5141+B5141+C5141</f>
        <v>47</v>
      </c>
      <c r="E5141" s="5">
        <f>IF(A5141=0,0,A5141*LABOR_HRS_WK_TOM*SEASON_WEEKS*(1+DIM_PCT_TOM)^A5141)</f>
        <v>1227.6917730000007</v>
      </c>
      <c r="F5141" s="5">
        <f>IF(B5141=0,0,B5141*LABOR_HRS_WK_CAR*SEASON_WEEKS*(1+DIM_PCT_CAR)^B5141)</f>
        <v>842.21570756151152</v>
      </c>
      <c r="G5141" s="5">
        <f>IF(C5141=0,0,C5141*LABOR_HRS_WK_MES*SEASON_WEEKS*(1+DIM_PCT_MES)^C5141)</f>
        <v>1301.1455960105659</v>
      </c>
      <c r="H5141" s="5">
        <f>E5141+F5141+G5141</f>
        <v>3371.0530765720782</v>
      </c>
      <c r="I5141" s="5">
        <f>MIN(H5141,FARMER_HRS)</f>
        <v>720</v>
      </c>
      <c r="J5141" s="5">
        <f>MAX(0,H5141-FARMER_HRS)</f>
        <v>2651.0530765720782</v>
      </c>
      <c r="K5141" s="2">
        <f>I5141*FARMER_RATE+J5141*TEMP_WORKER_RATE</f>
        <v>71025.2270238208</v>
      </c>
      <c r="L5141" s="2">
        <f>A5141*PRICE_TOM+B5141*PRICE_CAR+C5141*PRICE_MES</f>
        <v>158692</v>
      </c>
      <c r="M5141" s="2">
        <f>A5141*FERT_BED_TOM+B5141*FERT_BED_CAR+C5141*FERT_BED_MES</f>
        <v>33440</v>
      </c>
      <c r="N5141" s="6">
        <f>IF(AND(D5141&lt;=TOTAL_BEDS,J5141&lt;=TEMP_WORKER_MAX*TEMP_WORKER_HRS),1,0)</f>
        <v>1</v>
      </c>
      <c r="O5141" s="2">
        <f>L5141-M5141-K5141-FIXED_COSTS</f>
        <v>34226.7729761792</v>
      </c>
      <c r="P5141" s="2">
        <f>IF(N5141=1,O5141,"")</f>
        <v>34226.7729761792</v>
      </c>
    </row>
    <row r="5142">
      <c r="A5142" s="6">
        <v>7</v>
      </c>
      <c r="B5142" s="6">
        <v>18</v>
      </c>
      <c r="C5142" s="6">
        <v>23</v>
      </c>
      <c r="D5142" s="6">
        <f>A5142+B5142+C5142</f>
        <v>48</v>
      </c>
      <c r="E5142" s="5">
        <f>IF(A5142=0,0,A5142*LABOR_HRS_WK_TOM*SEASON_WEEKS*(1+DIM_PCT_TOM)^A5142)</f>
        <v>1227.6917730000007</v>
      </c>
      <c r="F5142" s="5">
        <f>IF(B5142=0,0,B5142*LABOR_HRS_WK_CAR*SEASON_WEEKS*(1+DIM_PCT_CAR)^B5142)</f>
        <v>842.21570756151152</v>
      </c>
      <c r="G5142" s="5">
        <f>IF(C5142=0,0,C5142*LABOR_HRS_WK_MES*SEASON_WEEKS*(1+DIM_PCT_MES)^C5142)</f>
        <v>1377.2921848680023</v>
      </c>
      <c r="H5142" s="5">
        <f>E5142+F5142+G5142</f>
        <v>3447.1996654295144</v>
      </c>
      <c r="I5142" s="5">
        <f>MIN(H5142,FARMER_HRS)</f>
        <v>720</v>
      </c>
      <c r="J5142" s="5">
        <f>MAX(0,H5142-FARMER_HRS)</f>
        <v>2727.1996654295144</v>
      </c>
      <c r="K5142" s="2">
        <f>I5142*FARMER_RATE+J5142*TEMP_WORKER_RATE</f>
        <v>72347.216413706847</v>
      </c>
      <c r="L5142" s="2">
        <f>A5142*PRICE_TOM+B5142*PRICE_CAR+C5142*PRICE_MES</f>
        <v>161392</v>
      </c>
      <c r="M5142" s="2">
        <f>A5142*FERT_BED_TOM+B5142*FERT_BED_CAR+C5142*FERT_BED_MES</f>
        <v>34320</v>
      </c>
      <c r="N5142" s="6">
        <f>IF(AND(D5142&lt;=TOTAL_BEDS,J5142&lt;=TEMP_WORKER_MAX*TEMP_WORKER_HRS),1,0)</f>
        <v>1</v>
      </c>
      <c r="O5142" s="2">
        <f>L5142-M5142-K5142-FIXED_COSTS</f>
        <v>34724.783586293153</v>
      </c>
      <c r="P5142" s="2">
        <f>IF(N5142=1,O5142,"")</f>
        <v>34724.783586293153</v>
      </c>
    </row>
    <row r="5143">
      <c r="A5143" s="6">
        <v>7</v>
      </c>
      <c r="B5143" s="6">
        <v>18</v>
      </c>
      <c r="C5143" s="6">
        <v>24</v>
      </c>
      <c r="D5143" s="6">
        <f>A5143+B5143+C5143</f>
        <v>49</v>
      </c>
      <c r="E5143" s="5">
        <f>IF(A5143=0,0,A5143*LABOR_HRS_WK_TOM*SEASON_WEEKS*(1+DIM_PCT_TOM)^A5143)</f>
        <v>1227.6917730000007</v>
      </c>
      <c r="F5143" s="5">
        <f>IF(B5143=0,0,B5143*LABOR_HRS_WK_CAR*SEASON_WEEKS*(1+DIM_PCT_CAR)^B5143)</f>
        <v>842.21570756151152</v>
      </c>
      <c r="G5143" s="5">
        <f>IF(C5143=0,0,C5143*LABOR_HRS_WK_MES*SEASON_WEEKS*(1+DIM_PCT_MES)^C5143)</f>
        <v>1455.139134447498</v>
      </c>
      <c r="H5143" s="5">
        <f>E5143+F5143+G5143</f>
        <v>3525.0466150090106</v>
      </c>
      <c r="I5143" s="5">
        <f>MIN(H5143,FARMER_HRS)</f>
        <v>720</v>
      </c>
      <c r="J5143" s="5">
        <f>MAX(0,H5143-FARMER_HRS)</f>
        <v>2805.0466150090106</v>
      </c>
      <c r="K5143" s="2">
        <f>I5143*FARMER_RATE+J5143*TEMP_WORKER_RATE</f>
        <v>73698.725955017551</v>
      </c>
      <c r="L5143" s="2">
        <f>A5143*PRICE_TOM+B5143*PRICE_CAR+C5143*PRICE_MES</f>
        <v>164092</v>
      </c>
      <c r="M5143" s="2">
        <f>A5143*FERT_BED_TOM+B5143*FERT_BED_CAR+C5143*FERT_BED_MES</f>
        <v>35200</v>
      </c>
      <c r="N5143" s="6">
        <f>IF(AND(D5143&lt;=TOTAL_BEDS,J5143&lt;=TEMP_WORKER_MAX*TEMP_WORKER_HRS),1,0)</f>
        <v>1</v>
      </c>
      <c r="O5143" s="2">
        <f>L5143-M5143-K5143-FIXED_COSTS</f>
        <v>35193.274044982449</v>
      </c>
      <c r="P5143" s="2">
        <f>IF(N5143=1,O5143,"")</f>
        <v>35193.274044982449</v>
      </c>
    </row>
    <row r="5144">
      <c r="A5144" s="6">
        <v>7</v>
      </c>
      <c r="B5144" s="6">
        <v>18</v>
      </c>
      <c r="C5144" s="6">
        <v>25</v>
      </c>
      <c r="D5144" s="6">
        <f>A5144+B5144+C5144</f>
        <v>50</v>
      </c>
      <c r="E5144" s="5">
        <f>IF(A5144=0,0,A5144*LABOR_HRS_WK_TOM*SEASON_WEEKS*(1+DIM_PCT_TOM)^A5144)</f>
        <v>1227.6917730000007</v>
      </c>
      <c r="F5144" s="5">
        <f>IF(B5144=0,0,B5144*LABOR_HRS_WK_CAR*SEASON_WEEKS*(1+DIM_PCT_CAR)^B5144)</f>
        <v>842.21570756151152</v>
      </c>
      <c r="G5144" s="5">
        <f>IF(C5144=0,0,C5144*LABOR_HRS_WK_MES*SEASON_WEEKS*(1+DIM_PCT_MES)^C5144)</f>
        <v>1534.7170558625955</v>
      </c>
      <c r="H5144" s="5">
        <f>E5144+F5144+G5144</f>
        <v>3604.6245364241076</v>
      </c>
      <c r="I5144" s="5">
        <f>MIN(H5144,FARMER_HRS)</f>
        <v>720</v>
      </c>
      <c r="J5144" s="5">
        <f>MAX(0,H5144-FARMER_HRS)</f>
        <v>2884.6245364241076</v>
      </c>
      <c r="K5144" s="2">
        <f>I5144*FARMER_RATE+J5144*TEMP_WORKER_RATE</f>
        <v>75080.2870906963</v>
      </c>
      <c r="L5144" s="2">
        <f>A5144*PRICE_TOM+B5144*PRICE_CAR+C5144*PRICE_MES</f>
        <v>166792</v>
      </c>
      <c r="M5144" s="2">
        <f>A5144*FERT_BED_TOM+B5144*FERT_BED_CAR+C5144*FERT_BED_MES</f>
        <v>36080</v>
      </c>
      <c r="N5144" s="6">
        <f>IF(AND(D5144&lt;=TOTAL_BEDS,J5144&lt;=TEMP_WORKER_MAX*TEMP_WORKER_HRS),1,0)</f>
        <v>1</v>
      </c>
      <c r="O5144" s="2">
        <f>L5144-M5144-K5144-FIXED_COSTS</f>
        <v>35631.712909303693</v>
      </c>
      <c r="P5144" s="2">
        <f>IF(N5144=1,O5144,"")</f>
        <v>35631.712909303693</v>
      </c>
    </row>
    <row r="5145">
      <c r="A5145" s="6">
        <v>7</v>
      </c>
      <c r="B5145" s="6">
        <v>18</v>
      </c>
      <c r="C5145" s="6">
        <v>26</v>
      </c>
      <c r="D5145" s="6">
        <f>A5145+B5145+C5145</f>
        <v>51</v>
      </c>
      <c r="E5145" s="5">
        <f>IF(A5145=0,0,A5145*LABOR_HRS_WK_TOM*SEASON_WEEKS*(1+DIM_PCT_TOM)^A5145)</f>
        <v>1227.6917730000007</v>
      </c>
      <c r="F5145" s="5">
        <f>IF(B5145=0,0,B5145*LABOR_HRS_WK_CAR*SEASON_WEEKS*(1+DIM_PCT_CAR)^B5145)</f>
        <v>842.21570756151152</v>
      </c>
      <c r="G5145" s="5">
        <f>IF(C5145=0,0,C5145*LABOR_HRS_WK_MES*SEASON_WEEKS*(1+DIM_PCT_MES)^C5145)</f>
        <v>1616.0570598233128</v>
      </c>
      <c r="H5145" s="5">
        <f>E5145+F5145+G5145</f>
        <v>3685.9645403848253</v>
      </c>
      <c r="I5145" s="5">
        <f>MIN(H5145,FARMER_HRS)</f>
        <v>720</v>
      </c>
      <c r="J5145" s="5">
        <f>MAX(0,H5145-FARMER_HRS)</f>
        <v>2965.9645403848253</v>
      </c>
      <c r="K5145" s="2">
        <f>I5145*FARMER_RATE+J5145*TEMP_WORKER_RATE</f>
        <v>76492.439937236544</v>
      </c>
      <c r="L5145" s="2">
        <f>A5145*PRICE_TOM+B5145*PRICE_CAR+C5145*PRICE_MES</f>
        <v>169492</v>
      </c>
      <c r="M5145" s="2">
        <f>A5145*FERT_BED_TOM+B5145*FERT_BED_CAR+C5145*FERT_BED_MES</f>
        <v>36960</v>
      </c>
      <c r="N5145" s="6">
        <f>IF(AND(D5145&lt;=TOTAL_BEDS,J5145&lt;=TEMP_WORKER_MAX*TEMP_WORKER_HRS),1,0)</f>
        <v>1</v>
      </c>
      <c r="O5145" s="2">
        <f>L5145-M5145-K5145-FIXED_COSTS</f>
        <v>36039.560062763456</v>
      </c>
      <c r="P5145" s="2">
        <f>IF(N5145=1,O5145,"")</f>
        <v>36039.560062763456</v>
      </c>
    </row>
    <row r="5146">
      <c r="A5146" s="6">
        <v>7</v>
      </c>
      <c r="B5146" s="6">
        <v>18</v>
      </c>
      <c r="C5146" s="6">
        <v>27</v>
      </c>
      <c r="D5146" s="6">
        <f>A5146+B5146+C5146</f>
        <v>52</v>
      </c>
      <c r="E5146" s="5">
        <f>IF(A5146=0,0,A5146*LABOR_HRS_WK_TOM*SEASON_WEEKS*(1+DIM_PCT_TOM)^A5146)</f>
        <v>1227.6917730000007</v>
      </c>
      <c r="F5146" s="5">
        <f>IF(B5146=0,0,B5146*LABOR_HRS_WK_CAR*SEASON_WEEKS*(1+DIM_PCT_CAR)^B5146)</f>
        <v>842.21570756151152</v>
      </c>
      <c r="G5146" s="5">
        <f>IF(C5146=0,0,C5146*LABOR_HRS_WK_MES*SEASON_WEEKS*(1+DIM_PCT_MES)^C5146)</f>
        <v>1699.19076434307</v>
      </c>
      <c r="H5146" s="5">
        <f>E5146+F5146+G5146</f>
        <v>3769.0982449045823</v>
      </c>
      <c r="I5146" s="5">
        <f>MIN(H5146,FARMER_HRS)</f>
        <v>720</v>
      </c>
      <c r="J5146" s="5">
        <f>MAX(0,H5146-FARMER_HRS)</f>
        <v>3049.0982449045823</v>
      </c>
      <c r="K5146" s="2">
        <f>I5146*FARMER_RATE+J5146*TEMP_WORKER_RATE</f>
        <v>77935.733418482327</v>
      </c>
      <c r="L5146" s="2">
        <f>A5146*PRICE_TOM+B5146*PRICE_CAR+C5146*PRICE_MES</f>
        <v>172192</v>
      </c>
      <c r="M5146" s="2">
        <f>A5146*FERT_BED_TOM+B5146*FERT_BED_CAR+C5146*FERT_BED_MES</f>
        <v>37840</v>
      </c>
      <c r="N5146" s="6">
        <f>IF(AND(D5146&lt;=TOTAL_BEDS,J5146&lt;=TEMP_WORKER_MAX*TEMP_WORKER_HRS),1,0)</f>
        <v>1</v>
      </c>
      <c r="O5146" s="2">
        <f>L5146-M5146-K5146-FIXED_COSTS</f>
        <v>36416.266581517673</v>
      </c>
      <c r="P5146" s="2">
        <f>IF(N5146=1,O5146,"")</f>
        <v>36416.266581517673</v>
      </c>
    </row>
    <row r="5147">
      <c r="A5147" s="6">
        <v>7</v>
      </c>
      <c r="B5147" s="6">
        <v>18</v>
      </c>
      <c r="C5147" s="6">
        <v>28</v>
      </c>
      <c r="D5147" s="6">
        <f>A5147+B5147+C5147</f>
        <v>53</v>
      </c>
      <c r="E5147" s="5">
        <f>IF(A5147=0,0,A5147*LABOR_HRS_WK_TOM*SEASON_WEEKS*(1+DIM_PCT_TOM)^A5147)</f>
        <v>1227.6917730000007</v>
      </c>
      <c r="F5147" s="5">
        <f>IF(B5147=0,0,B5147*LABOR_HRS_WK_CAR*SEASON_WEEKS*(1+DIM_PCT_CAR)^B5147)</f>
        <v>842.21570756151152</v>
      </c>
      <c r="G5147" s="5">
        <f>IF(C5147=0,0,C5147*LABOR_HRS_WK_MES*SEASON_WEEKS*(1+DIM_PCT_MES)^C5147)</f>
        <v>1784.1503025602233</v>
      </c>
      <c r="H5147" s="5">
        <f>E5147+F5147+G5147</f>
        <v>3854.0577831217356</v>
      </c>
      <c r="I5147" s="5">
        <f>MIN(H5147,FARMER_HRS)</f>
        <v>720</v>
      </c>
      <c r="J5147" s="5">
        <f>MAX(0,H5147-FARMER_HRS)</f>
        <v>3134.0577831217356</v>
      </c>
      <c r="K5147" s="2">
        <f>I5147*FARMER_RATE+J5147*TEMP_WORKER_RATE</f>
        <v>79410.725401419011</v>
      </c>
      <c r="L5147" s="2">
        <f>A5147*PRICE_TOM+B5147*PRICE_CAR+C5147*PRICE_MES</f>
        <v>174892</v>
      </c>
      <c r="M5147" s="2">
        <f>A5147*FERT_BED_TOM+B5147*FERT_BED_CAR+C5147*FERT_BED_MES</f>
        <v>38720</v>
      </c>
      <c r="N5147" s="6">
        <f>IF(AND(D5147&lt;=TOTAL_BEDS,J5147&lt;=TEMP_WORKER_MAX*TEMP_WORKER_HRS),1,0)</f>
        <v>1</v>
      </c>
      <c r="O5147" s="2">
        <f>L5147-M5147-K5147-FIXED_COSTS</f>
        <v>36761.274598580989</v>
      </c>
      <c r="P5147" s="2">
        <f>IF(N5147=1,O5147,"")</f>
        <v>36761.274598580989</v>
      </c>
    </row>
    <row r="5148">
      <c r="A5148" s="6">
        <v>7</v>
      </c>
      <c r="B5148" s="6">
        <v>18</v>
      </c>
      <c r="C5148" s="6">
        <v>29</v>
      </c>
      <c r="D5148" s="6">
        <f>A5148+B5148+C5148</f>
        <v>54</v>
      </c>
      <c r="E5148" s="5">
        <f>IF(A5148=0,0,A5148*LABOR_HRS_WK_TOM*SEASON_WEEKS*(1+DIM_PCT_TOM)^A5148)</f>
        <v>1227.6917730000007</v>
      </c>
      <c r="F5148" s="5">
        <f>IF(B5148=0,0,B5148*LABOR_HRS_WK_CAR*SEASON_WEEKS*(1+DIM_PCT_CAR)^B5148)</f>
        <v>842.21570756151152</v>
      </c>
      <c r="G5148" s="5">
        <f>IF(C5148=0,0,C5148*LABOR_HRS_WK_MES*SEASON_WEEKS*(1+DIM_PCT_MES)^C5148)</f>
        <v>1870.9683306758766</v>
      </c>
      <c r="H5148" s="5">
        <f>E5148+F5148+G5148</f>
        <v>3940.8758112373889</v>
      </c>
      <c r="I5148" s="5">
        <f>MIN(H5148,FARMER_HRS)</f>
        <v>720</v>
      </c>
      <c r="J5148" s="5">
        <f>MAX(0,H5148-FARMER_HRS)</f>
        <v>3220.8758112373889</v>
      </c>
      <c r="K5148" s="2">
        <f>I5148*FARMER_RATE+J5148*TEMP_WORKER_RATE</f>
        <v>80917.982833982445</v>
      </c>
      <c r="L5148" s="2">
        <f>A5148*PRICE_TOM+B5148*PRICE_CAR+C5148*PRICE_MES</f>
        <v>177592</v>
      </c>
      <c r="M5148" s="2">
        <f>A5148*FERT_BED_TOM+B5148*FERT_BED_CAR+C5148*FERT_BED_MES</f>
        <v>39600</v>
      </c>
      <c r="N5148" s="6">
        <f>IF(AND(D5148&lt;=TOTAL_BEDS,J5148&lt;=TEMP_WORKER_MAX*TEMP_WORKER_HRS),1,0)</f>
        <v>1</v>
      </c>
      <c r="O5148" s="2">
        <f>L5148-M5148-K5148-FIXED_COSTS</f>
        <v>37074.017166017555</v>
      </c>
      <c r="P5148" s="2">
        <f>IF(N5148=1,O5148,"")</f>
        <v>37074.017166017555</v>
      </c>
    </row>
    <row r="5149">
      <c r="A5149" s="6">
        <v>7</v>
      </c>
      <c r="B5149" s="6">
        <v>18</v>
      </c>
      <c r="C5149" s="6">
        <v>30</v>
      </c>
      <c r="D5149" s="6">
        <f>A5149+B5149+C5149</f>
        <v>55</v>
      </c>
      <c r="E5149" s="5">
        <f>IF(A5149=0,0,A5149*LABOR_HRS_WK_TOM*SEASON_WEEKS*(1+DIM_PCT_TOM)^A5149)</f>
        <v>1227.6917730000007</v>
      </c>
      <c r="F5149" s="5">
        <f>IF(B5149=0,0,B5149*LABOR_HRS_WK_CAR*SEASON_WEEKS*(1+DIM_PCT_CAR)^B5149)</f>
        <v>842.21570756151152</v>
      </c>
      <c r="G5149" s="5">
        <f>IF(C5149=0,0,C5149*LABOR_HRS_WK_MES*SEASON_WEEKS*(1+DIM_PCT_MES)^C5149)</f>
        <v>1959.6780360096466</v>
      </c>
      <c r="H5149" s="5">
        <f>E5149+F5149+G5149</f>
        <v>4029.5855165711591</v>
      </c>
      <c r="I5149" s="5">
        <f>MIN(H5149,FARMER_HRS)</f>
        <v>720</v>
      </c>
      <c r="J5149" s="5">
        <f>MAX(0,H5149-FARMER_HRS)</f>
        <v>3309.5855165711591</v>
      </c>
      <c r="K5149" s="2">
        <f>I5149*FARMER_RATE+J5149*TEMP_WORKER_RATE</f>
        <v>82458.081884915955</v>
      </c>
      <c r="L5149" s="2">
        <f>A5149*PRICE_TOM+B5149*PRICE_CAR+C5149*PRICE_MES</f>
        <v>180292</v>
      </c>
      <c r="M5149" s="2">
        <f>A5149*FERT_BED_TOM+B5149*FERT_BED_CAR+C5149*FERT_BED_MES</f>
        <v>40480</v>
      </c>
      <c r="N5149" s="6">
        <f>IF(AND(D5149&lt;=TOTAL_BEDS,J5149&lt;=TEMP_WORKER_MAX*TEMP_WORKER_HRS),1,0)</f>
        <v>1</v>
      </c>
      <c r="O5149" s="2">
        <f>L5149-M5149-K5149-FIXED_COSTS</f>
        <v>37353.918115084045</v>
      </c>
      <c r="P5149" s="2">
        <f>IF(N5149=1,O5149,"")</f>
        <v>37353.918115084045</v>
      </c>
    </row>
    <row r="5150">
      <c r="A5150" s="6">
        <v>7</v>
      </c>
      <c r="B5150" s="6">
        <v>19</v>
      </c>
      <c r="C5150" s="6">
        <v>0</v>
      </c>
      <c r="D5150" s="6">
        <f>A5150+B5150+C5150</f>
        <v>26</v>
      </c>
      <c r="E5150" s="5">
        <f>IF(A5150=0,0,A5150*LABOR_HRS_WK_TOM*SEASON_WEEKS*(1+DIM_PCT_TOM)^A5150)</f>
        <v>1227.6917730000007</v>
      </c>
      <c r="F5150" s="5">
        <f>IF(B5150=0,0,B5150*LABOR_HRS_WK_CAR*SEASON_WEEKS*(1+DIM_PCT_CAR)^B5150)</f>
        <v>911.23060582002415</v>
      </c>
      <c r="G5150" s="5">
        <f>IF(C5150=0,0,C5150*LABOR_HRS_WK_MES*SEASON_WEEKS*(1+DIM_PCT_MES)^C5150)</f>
        <v>0</v>
      </c>
      <c r="H5150" s="5">
        <f>E5150+F5150+G5150</f>
        <v>2138.9223788200247</v>
      </c>
      <c r="I5150" s="5">
        <f>MIN(H5150,FARMER_HRS)</f>
        <v>720</v>
      </c>
      <c r="J5150" s="5">
        <f>MAX(0,H5150-FARMER_HRS)</f>
        <v>1418.9223788200247</v>
      </c>
      <c r="K5150" s="2">
        <f>I5150*FARMER_RATE+J5150*TEMP_WORKER_RATE</f>
        <v>49634.069076736545</v>
      </c>
      <c r="L5150" s="2">
        <f>A5150*PRICE_TOM+B5150*PRICE_CAR+C5150*PRICE_MES</f>
        <v>101386</v>
      </c>
      <c r="M5150" s="2">
        <f>A5150*FERT_BED_TOM+B5150*FERT_BED_CAR+C5150*FERT_BED_MES</f>
        <v>14520</v>
      </c>
      <c r="N5150" s="6">
        <f>IF(AND(D5150&lt;=TOTAL_BEDS,J5150&lt;=TEMP_WORKER_MAX*TEMP_WORKER_HRS),1,0)</f>
        <v>1</v>
      </c>
      <c r="O5150" s="2">
        <f>L5150-M5150-K5150-FIXED_COSTS</f>
        <v>17231.930923263455</v>
      </c>
      <c r="P5150" s="2">
        <f>IF(N5150=1,O5150,"")</f>
        <v>17231.930923263455</v>
      </c>
    </row>
    <row r="5151">
      <c r="A5151" s="6">
        <v>7</v>
      </c>
      <c r="B5151" s="6">
        <v>19</v>
      </c>
      <c r="C5151" s="6">
        <v>1</v>
      </c>
      <c r="D5151" s="6">
        <f>A5151+B5151+C5151</f>
        <v>27</v>
      </c>
      <c r="E5151" s="5">
        <f>IF(A5151=0,0,A5151*LABOR_HRS_WK_TOM*SEASON_WEEKS*(1+DIM_PCT_TOM)^A5151)</f>
        <v>1227.6917730000007</v>
      </c>
      <c r="F5151" s="5">
        <f>IF(B5151=0,0,B5151*LABOR_HRS_WK_CAR*SEASON_WEEKS*(1+DIM_PCT_CAR)^B5151)</f>
        <v>911.23060582002415</v>
      </c>
      <c r="G5151" s="5">
        <f>IF(C5151=0,0,C5151*LABOR_HRS_WK_MES*SEASON_WEEKS*(1+DIM_PCT_MES)^C5151)</f>
        <v>45.5625</v>
      </c>
      <c r="H5151" s="5">
        <f>E5151+F5151+G5151</f>
        <v>2184.4848788200247</v>
      </c>
      <c r="I5151" s="5">
        <f>MIN(H5151,FARMER_HRS)</f>
        <v>720</v>
      </c>
      <c r="J5151" s="5">
        <f>MAX(0,H5151-FARMER_HRS)</f>
        <v>1464.4848788200247</v>
      </c>
      <c r="K5151" s="2">
        <f>I5151*FARMER_RATE+J5151*TEMP_WORKER_RATE</f>
        <v>50425.084701736545</v>
      </c>
      <c r="L5151" s="2">
        <f>A5151*PRICE_TOM+B5151*PRICE_CAR+C5151*PRICE_MES</f>
        <v>104086</v>
      </c>
      <c r="M5151" s="2">
        <f>A5151*FERT_BED_TOM+B5151*FERT_BED_CAR+C5151*FERT_BED_MES</f>
        <v>15400</v>
      </c>
      <c r="N5151" s="6">
        <f>IF(AND(D5151&lt;=TOTAL_BEDS,J5151&lt;=TEMP_WORKER_MAX*TEMP_WORKER_HRS),1,0)</f>
        <v>1</v>
      </c>
      <c r="O5151" s="2">
        <f>L5151-M5151-K5151-FIXED_COSTS</f>
        <v>18260.915298263455</v>
      </c>
      <c r="P5151" s="2">
        <f>IF(N5151=1,O5151,"")</f>
        <v>18260.915298263455</v>
      </c>
    </row>
    <row r="5152">
      <c r="A5152" s="6">
        <v>7</v>
      </c>
      <c r="B5152" s="6">
        <v>19</v>
      </c>
      <c r="C5152" s="6">
        <v>2</v>
      </c>
      <c r="D5152" s="6">
        <f>A5152+B5152+C5152</f>
        <v>28</v>
      </c>
      <c r="E5152" s="5">
        <f>IF(A5152=0,0,A5152*LABOR_HRS_WK_TOM*SEASON_WEEKS*(1+DIM_PCT_TOM)^A5152)</f>
        <v>1227.6917730000007</v>
      </c>
      <c r="F5152" s="5">
        <f>IF(B5152=0,0,B5152*LABOR_HRS_WK_CAR*SEASON_WEEKS*(1+DIM_PCT_CAR)^B5152)</f>
        <v>911.23060582002415</v>
      </c>
      <c r="G5152" s="5">
        <f>IF(C5152=0,0,C5152*LABOR_HRS_WK_MES*SEASON_WEEKS*(1+DIM_PCT_MES)^C5152)</f>
        <v>92.2640625</v>
      </c>
      <c r="H5152" s="5">
        <f>E5152+F5152+G5152</f>
        <v>2231.1864413200246</v>
      </c>
      <c r="I5152" s="5">
        <f>MIN(H5152,FARMER_HRS)</f>
        <v>720</v>
      </c>
      <c r="J5152" s="5">
        <f>MAX(0,H5152-FARMER_HRS)</f>
        <v>1511.1864413200246</v>
      </c>
      <c r="K5152" s="2">
        <f>I5152*FARMER_RATE+J5152*TEMP_WORKER_RATE</f>
        <v>51235.875717361538</v>
      </c>
      <c r="L5152" s="2">
        <f>A5152*PRICE_TOM+B5152*PRICE_CAR+C5152*PRICE_MES</f>
        <v>106786</v>
      </c>
      <c r="M5152" s="2">
        <f>A5152*FERT_BED_TOM+B5152*FERT_BED_CAR+C5152*FERT_BED_MES</f>
        <v>16280</v>
      </c>
      <c r="N5152" s="6">
        <f>IF(AND(D5152&lt;=TOTAL_BEDS,J5152&lt;=TEMP_WORKER_MAX*TEMP_WORKER_HRS),1,0)</f>
        <v>1</v>
      </c>
      <c r="O5152" s="2">
        <f>L5152-M5152-K5152-FIXED_COSTS</f>
        <v>19270.124282638462</v>
      </c>
      <c r="P5152" s="2">
        <f>IF(N5152=1,O5152,"")</f>
        <v>19270.124282638462</v>
      </c>
    </row>
    <row r="5153">
      <c r="A5153" s="6">
        <v>7</v>
      </c>
      <c r="B5153" s="6">
        <v>19</v>
      </c>
      <c r="C5153" s="6">
        <v>3</v>
      </c>
      <c r="D5153" s="6">
        <f>A5153+B5153+C5153</f>
        <v>29</v>
      </c>
      <c r="E5153" s="5">
        <f>IF(A5153=0,0,A5153*LABOR_HRS_WK_TOM*SEASON_WEEKS*(1+DIM_PCT_TOM)^A5153)</f>
        <v>1227.6917730000007</v>
      </c>
      <c r="F5153" s="5">
        <f>IF(B5153=0,0,B5153*LABOR_HRS_WK_CAR*SEASON_WEEKS*(1+DIM_PCT_CAR)^B5153)</f>
        <v>911.23060582002415</v>
      </c>
      <c r="G5153" s="5">
        <f>IF(C5153=0,0,C5153*LABOR_HRS_WK_MES*SEASON_WEEKS*(1+DIM_PCT_MES)^C5153)</f>
        <v>140.12604492187498</v>
      </c>
      <c r="H5153" s="5">
        <f>E5153+F5153+G5153</f>
        <v>2279.0484237418996</v>
      </c>
      <c r="I5153" s="5">
        <f>MIN(H5153,FARMER_HRS)</f>
        <v>720</v>
      </c>
      <c r="J5153" s="5">
        <f>MAX(0,H5153-FARMER_HRS)</f>
        <v>1559.0484237418996</v>
      </c>
      <c r="K5153" s="2">
        <f>I5153*FARMER_RATE+J5153*TEMP_WORKER_RATE</f>
        <v>52066.812912185756</v>
      </c>
      <c r="L5153" s="2">
        <f>A5153*PRICE_TOM+B5153*PRICE_CAR+C5153*PRICE_MES</f>
        <v>109486</v>
      </c>
      <c r="M5153" s="2">
        <f>A5153*FERT_BED_TOM+B5153*FERT_BED_CAR+C5153*FERT_BED_MES</f>
        <v>17160</v>
      </c>
      <c r="N5153" s="6">
        <f>IF(AND(D5153&lt;=TOTAL_BEDS,J5153&lt;=TEMP_WORKER_MAX*TEMP_WORKER_HRS),1,0)</f>
        <v>1</v>
      </c>
      <c r="O5153" s="2">
        <f>L5153-M5153-K5153-FIXED_COSTS</f>
        <v>20259.187087814244</v>
      </c>
      <c r="P5153" s="2">
        <f>IF(N5153=1,O5153,"")</f>
        <v>20259.187087814244</v>
      </c>
    </row>
    <row r="5154">
      <c r="A5154" s="6">
        <v>7</v>
      </c>
      <c r="B5154" s="6">
        <v>19</v>
      </c>
      <c r="C5154" s="6">
        <v>4</v>
      </c>
      <c r="D5154" s="6">
        <f>A5154+B5154+C5154</f>
        <v>30</v>
      </c>
      <c r="E5154" s="5">
        <f>IF(A5154=0,0,A5154*LABOR_HRS_WK_TOM*SEASON_WEEKS*(1+DIM_PCT_TOM)^A5154)</f>
        <v>1227.6917730000007</v>
      </c>
      <c r="F5154" s="5">
        <f>IF(B5154=0,0,B5154*LABOR_HRS_WK_CAR*SEASON_WEEKS*(1+DIM_PCT_CAR)^B5154)</f>
        <v>911.23060582002415</v>
      </c>
      <c r="G5154" s="5">
        <f>IF(C5154=0,0,C5154*LABOR_HRS_WK_MES*SEASON_WEEKS*(1+DIM_PCT_MES)^C5154)</f>
        <v>189.17016064453119</v>
      </c>
      <c r="H5154" s="5">
        <f>E5154+F5154+G5154</f>
        <v>2328.092539464556</v>
      </c>
      <c r="I5154" s="5">
        <f>MIN(H5154,FARMER_HRS)</f>
        <v>720</v>
      </c>
      <c r="J5154" s="5">
        <f>MAX(0,H5154-FARMER_HRS)</f>
        <v>1608.092539464556</v>
      </c>
      <c r="K5154" s="2">
        <f>I5154*FARMER_RATE+J5154*TEMP_WORKER_RATE</f>
        <v>52918.27325459299</v>
      </c>
      <c r="L5154" s="2">
        <f>A5154*PRICE_TOM+B5154*PRICE_CAR+C5154*PRICE_MES</f>
        <v>112186</v>
      </c>
      <c r="M5154" s="2">
        <f>A5154*FERT_BED_TOM+B5154*FERT_BED_CAR+C5154*FERT_BED_MES</f>
        <v>18040</v>
      </c>
      <c r="N5154" s="6">
        <f>IF(AND(D5154&lt;=TOTAL_BEDS,J5154&lt;=TEMP_WORKER_MAX*TEMP_WORKER_HRS),1,0)</f>
        <v>1</v>
      </c>
      <c r="O5154" s="2">
        <f>L5154-M5154-K5154-FIXED_COSTS</f>
        <v>21227.72674540701</v>
      </c>
      <c r="P5154" s="2">
        <f>IF(N5154=1,O5154,"")</f>
        <v>21227.72674540701</v>
      </c>
    </row>
    <row r="5155">
      <c r="A5155" s="6">
        <v>7</v>
      </c>
      <c r="B5155" s="6">
        <v>19</v>
      </c>
      <c r="C5155" s="6">
        <v>5</v>
      </c>
      <c r="D5155" s="6">
        <f>A5155+B5155+C5155</f>
        <v>31</v>
      </c>
      <c r="E5155" s="5">
        <f>IF(A5155=0,0,A5155*LABOR_HRS_WK_TOM*SEASON_WEEKS*(1+DIM_PCT_TOM)^A5155)</f>
        <v>1227.6917730000007</v>
      </c>
      <c r="F5155" s="5">
        <f>IF(B5155=0,0,B5155*LABOR_HRS_WK_CAR*SEASON_WEEKS*(1+DIM_PCT_CAR)^B5155)</f>
        <v>911.23060582002415</v>
      </c>
      <c r="G5155" s="5">
        <f>IF(C5155=0,0,C5155*LABOR_HRS_WK_MES*SEASON_WEEKS*(1+DIM_PCT_MES)^C5155)</f>
        <v>239.41848456573481</v>
      </c>
      <c r="H5155" s="5">
        <f>E5155+F5155+G5155</f>
        <v>2378.3408633857593</v>
      </c>
      <c r="I5155" s="5">
        <f>MIN(H5155,FARMER_HRS)</f>
        <v>720</v>
      </c>
      <c r="J5155" s="5">
        <f>MAX(0,H5155-FARMER_HRS)</f>
        <v>1658.3408633857593</v>
      </c>
      <c r="K5155" s="2">
        <f>I5155*FARMER_RATE+J5155*TEMP_WORKER_RATE</f>
        <v>53790.639989336094</v>
      </c>
      <c r="L5155" s="2">
        <f>A5155*PRICE_TOM+B5155*PRICE_CAR+C5155*PRICE_MES</f>
        <v>114886</v>
      </c>
      <c r="M5155" s="2">
        <f>A5155*FERT_BED_TOM+B5155*FERT_BED_CAR+C5155*FERT_BED_MES</f>
        <v>18920</v>
      </c>
      <c r="N5155" s="6">
        <f>IF(AND(D5155&lt;=TOTAL_BEDS,J5155&lt;=TEMP_WORKER_MAX*TEMP_WORKER_HRS),1,0)</f>
        <v>1</v>
      </c>
      <c r="O5155" s="2">
        <f>L5155-M5155-K5155-FIXED_COSTS</f>
        <v>22175.360010663906</v>
      </c>
      <c r="P5155" s="2">
        <f>IF(N5155=1,O5155,"")</f>
        <v>22175.360010663906</v>
      </c>
    </row>
    <row r="5156">
      <c r="A5156" s="6">
        <v>7</v>
      </c>
      <c r="B5156" s="6">
        <v>19</v>
      </c>
      <c r="C5156" s="6">
        <v>6</v>
      </c>
      <c r="D5156" s="6">
        <f>A5156+B5156+C5156</f>
        <v>32</v>
      </c>
      <c r="E5156" s="5">
        <f>IF(A5156=0,0,A5156*LABOR_HRS_WK_TOM*SEASON_WEEKS*(1+DIM_PCT_TOM)^A5156)</f>
        <v>1227.6917730000007</v>
      </c>
      <c r="F5156" s="5">
        <f>IF(B5156=0,0,B5156*LABOR_HRS_WK_CAR*SEASON_WEEKS*(1+DIM_PCT_CAR)^B5156)</f>
        <v>911.23060582002415</v>
      </c>
      <c r="G5156" s="5">
        <f>IF(C5156=0,0,C5156*LABOR_HRS_WK_MES*SEASON_WEEKS*(1+DIM_PCT_MES)^C5156)</f>
        <v>290.89345874736773</v>
      </c>
      <c r="H5156" s="5">
        <f>E5156+F5156+G5156</f>
        <v>2429.8158375673925</v>
      </c>
      <c r="I5156" s="5">
        <f>MIN(H5156,FARMER_HRS)</f>
        <v>720</v>
      </c>
      <c r="J5156" s="5">
        <f>MAX(0,H5156-FARMER_HRS)</f>
        <v>1709.8158375673925</v>
      </c>
      <c r="K5156" s="2">
        <f>I5156*FARMER_RATE+J5156*TEMP_WORKER_RATE</f>
        <v>54684.302735545</v>
      </c>
      <c r="L5156" s="2">
        <f>A5156*PRICE_TOM+B5156*PRICE_CAR+C5156*PRICE_MES</f>
        <v>117586</v>
      </c>
      <c r="M5156" s="2">
        <f>A5156*FERT_BED_TOM+B5156*FERT_BED_CAR+C5156*FERT_BED_MES</f>
        <v>19800</v>
      </c>
      <c r="N5156" s="6">
        <f>IF(AND(D5156&lt;=TOTAL_BEDS,J5156&lt;=TEMP_WORKER_MAX*TEMP_WORKER_HRS),1,0)</f>
        <v>1</v>
      </c>
      <c r="O5156" s="2">
        <f>L5156-M5156-K5156-FIXED_COSTS</f>
        <v>23101.697264454997</v>
      </c>
      <c r="P5156" s="2">
        <f>IF(N5156=1,O5156,"")</f>
        <v>23101.697264454997</v>
      </c>
    </row>
    <row r="5157">
      <c r="A5157" s="6">
        <v>7</v>
      </c>
      <c r="B5157" s="6">
        <v>19</v>
      </c>
      <c r="C5157" s="6">
        <v>7</v>
      </c>
      <c r="D5157" s="6">
        <f>A5157+B5157+C5157</f>
        <v>33</v>
      </c>
      <c r="E5157" s="5">
        <f>IF(A5157=0,0,A5157*LABOR_HRS_WK_TOM*SEASON_WEEKS*(1+DIM_PCT_TOM)^A5157)</f>
        <v>1227.6917730000007</v>
      </c>
      <c r="F5157" s="5">
        <f>IF(B5157=0,0,B5157*LABOR_HRS_WK_CAR*SEASON_WEEKS*(1+DIM_PCT_CAR)^B5157)</f>
        <v>911.23060582002415</v>
      </c>
      <c r="G5157" s="5">
        <f>IF(C5157=0,0,C5157*LABOR_HRS_WK_MES*SEASON_WEEKS*(1+DIM_PCT_MES)^C5157)</f>
        <v>343.61789814532818</v>
      </c>
      <c r="H5157" s="5">
        <f>E5157+F5157+G5157</f>
        <v>2482.5402769653529</v>
      </c>
      <c r="I5157" s="5">
        <f>MIN(H5157,FARMER_HRS)</f>
        <v>720</v>
      </c>
      <c r="J5157" s="5">
        <f>MAX(0,H5157-FARMER_HRS)</f>
        <v>1762.5402769653529</v>
      </c>
      <c r="K5157" s="2">
        <f>I5157*FARMER_RATE+J5157*TEMP_WORKER_RATE</f>
        <v>55599.657586204041</v>
      </c>
      <c r="L5157" s="2">
        <f>A5157*PRICE_TOM+B5157*PRICE_CAR+C5157*PRICE_MES</f>
        <v>120286</v>
      </c>
      <c r="M5157" s="2">
        <f>A5157*FERT_BED_TOM+B5157*FERT_BED_CAR+C5157*FERT_BED_MES</f>
        <v>20680</v>
      </c>
      <c r="N5157" s="6">
        <f>IF(AND(D5157&lt;=TOTAL_BEDS,J5157&lt;=TEMP_WORKER_MAX*TEMP_WORKER_HRS),1,0)</f>
        <v>1</v>
      </c>
      <c r="O5157" s="2">
        <f>L5157-M5157-K5157-FIXED_COSTS</f>
        <v>24006.342413795959</v>
      </c>
      <c r="P5157" s="2">
        <f>IF(N5157=1,O5157,"")</f>
        <v>24006.342413795959</v>
      </c>
    </row>
    <row r="5158">
      <c r="A5158" s="6">
        <v>7</v>
      </c>
      <c r="B5158" s="6">
        <v>19</v>
      </c>
      <c r="C5158" s="6">
        <v>8</v>
      </c>
      <c r="D5158" s="6">
        <f>A5158+B5158+C5158</f>
        <v>34</v>
      </c>
      <c r="E5158" s="5">
        <f>IF(A5158=0,0,A5158*LABOR_HRS_WK_TOM*SEASON_WEEKS*(1+DIM_PCT_TOM)^A5158)</f>
        <v>1227.6917730000007</v>
      </c>
      <c r="F5158" s="5">
        <f>IF(B5158=0,0,B5158*LABOR_HRS_WK_CAR*SEASON_WEEKS*(1+DIM_PCT_CAR)^B5158)</f>
        <v>911.23060582002415</v>
      </c>
      <c r="G5158" s="5">
        <f>IF(C5158=0,0,C5158*LABOR_HRS_WK_MES*SEASON_WEEKS*(1+DIM_PCT_MES)^C5158)</f>
        <v>397.61499642530833</v>
      </c>
      <c r="H5158" s="5">
        <f>E5158+F5158+G5158</f>
        <v>2536.5373752453329</v>
      </c>
      <c r="I5158" s="5">
        <f>MIN(H5158,FARMER_HRS)</f>
        <v>720</v>
      </c>
      <c r="J5158" s="5">
        <f>MAX(0,H5158-FARMER_HRS)</f>
        <v>1816.5373752453329</v>
      </c>
      <c r="K5158" s="2">
        <f>I5158*FARMER_RATE+J5158*TEMP_WORKER_RATE</f>
        <v>56537.10720912036</v>
      </c>
      <c r="L5158" s="2">
        <f>A5158*PRICE_TOM+B5158*PRICE_CAR+C5158*PRICE_MES</f>
        <v>122986</v>
      </c>
      <c r="M5158" s="2">
        <f>A5158*FERT_BED_TOM+B5158*FERT_BED_CAR+C5158*FERT_BED_MES</f>
        <v>21560</v>
      </c>
      <c r="N5158" s="6">
        <f>IF(AND(D5158&lt;=TOTAL_BEDS,J5158&lt;=TEMP_WORKER_MAX*TEMP_WORKER_HRS),1,0)</f>
        <v>1</v>
      </c>
      <c r="O5158" s="2">
        <f>L5158-M5158-K5158-FIXED_COSTS</f>
        <v>24888.89279087964</v>
      </c>
      <c r="P5158" s="2">
        <f>IF(N5158=1,O5158,"")</f>
        <v>24888.89279087964</v>
      </c>
    </row>
    <row r="5159">
      <c r="A5159" s="6">
        <v>7</v>
      </c>
      <c r="B5159" s="6">
        <v>19</v>
      </c>
      <c r="C5159" s="6">
        <v>9</v>
      </c>
      <c r="D5159" s="6">
        <f>A5159+B5159+C5159</f>
        <v>35</v>
      </c>
      <c r="E5159" s="5">
        <f>IF(A5159=0,0,A5159*LABOR_HRS_WK_TOM*SEASON_WEEKS*(1+DIM_PCT_TOM)^A5159)</f>
        <v>1227.6917730000007</v>
      </c>
      <c r="F5159" s="5">
        <f>IF(B5159=0,0,B5159*LABOR_HRS_WK_CAR*SEASON_WEEKS*(1+DIM_PCT_CAR)^B5159)</f>
        <v>911.23060582002415</v>
      </c>
      <c r="G5159" s="5">
        <f>IF(C5159=0,0,C5159*LABOR_HRS_WK_MES*SEASON_WEEKS*(1+DIM_PCT_MES)^C5159)</f>
        <v>452.90833186570273</v>
      </c>
      <c r="H5159" s="5">
        <f>E5159+F5159+G5159</f>
        <v>2591.8307106857274</v>
      </c>
      <c r="I5159" s="5">
        <f>MIN(H5159,FARMER_HRS)</f>
        <v>720</v>
      </c>
      <c r="J5159" s="5">
        <f>MAX(0,H5159-FARMER_HRS)</f>
        <v>1871.8307106857274</v>
      </c>
      <c r="K5159" s="2">
        <f>I5159*FARMER_RATE+J5159*TEMP_WORKER_RATE</f>
        <v>57497.060949404986</v>
      </c>
      <c r="L5159" s="2">
        <f>A5159*PRICE_TOM+B5159*PRICE_CAR+C5159*PRICE_MES</f>
        <v>125686</v>
      </c>
      <c r="M5159" s="2">
        <f>A5159*FERT_BED_TOM+B5159*FERT_BED_CAR+C5159*FERT_BED_MES</f>
        <v>22440</v>
      </c>
      <c r="N5159" s="6">
        <f>IF(AND(D5159&lt;=TOTAL_BEDS,J5159&lt;=TEMP_WORKER_MAX*TEMP_WORKER_HRS),1,0)</f>
        <v>1</v>
      </c>
      <c r="O5159" s="2">
        <f>L5159-M5159-K5159-FIXED_COSTS</f>
        <v>25748.939050595014</v>
      </c>
      <c r="P5159" s="2">
        <f>IF(N5159=1,O5159,"")</f>
        <v>25748.939050595014</v>
      </c>
    </row>
    <row r="5160">
      <c r="A5160" s="6">
        <v>7</v>
      </c>
      <c r="B5160" s="6">
        <v>19</v>
      </c>
      <c r="C5160" s="6">
        <v>10</v>
      </c>
      <c r="D5160" s="6">
        <f>A5160+B5160+C5160</f>
        <v>36</v>
      </c>
      <c r="E5160" s="5">
        <f>IF(A5160=0,0,A5160*LABOR_HRS_WK_TOM*SEASON_WEEKS*(1+DIM_PCT_TOM)^A5160)</f>
        <v>1227.6917730000007</v>
      </c>
      <c r="F5160" s="5">
        <f>IF(B5160=0,0,B5160*LABOR_HRS_WK_CAR*SEASON_WEEKS*(1+DIM_PCT_CAR)^B5160)</f>
        <v>911.23060582002415</v>
      </c>
      <c r="G5160" s="5">
        <f>IF(C5160=0,0,C5160*LABOR_HRS_WK_MES*SEASON_WEEKS*(1+DIM_PCT_MES)^C5160)</f>
        <v>509.52187334891551</v>
      </c>
      <c r="H5160" s="5">
        <f>E5160+F5160+G5160</f>
        <v>2648.4442521689402</v>
      </c>
      <c r="I5160" s="5">
        <f>MIN(H5160,FARMER_HRS)</f>
        <v>720</v>
      </c>
      <c r="J5160" s="5">
        <f>MAX(0,H5160-FARMER_HRS)</f>
        <v>1928.4442521689402</v>
      </c>
      <c r="K5160" s="2">
        <f>I5160*FARMER_RATE+J5160*TEMP_WORKER_RATE</f>
        <v>58479.934933488548</v>
      </c>
      <c r="L5160" s="2">
        <f>A5160*PRICE_TOM+B5160*PRICE_CAR+C5160*PRICE_MES</f>
        <v>128386</v>
      </c>
      <c r="M5160" s="2">
        <f>A5160*FERT_BED_TOM+B5160*FERT_BED_CAR+C5160*FERT_BED_MES</f>
        <v>23320</v>
      </c>
      <c r="N5160" s="6">
        <f>IF(AND(D5160&lt;=TOTAL_BEDS,J5160&lt;=TEMP_WORKER_MAX*TEMP_WORKER_HRS),1,0)</f>
        <v>1</v>
      </c>
      <c r="O5160" s="2">
        <f>L5160-M5160-K5160-FIXED_COSTS</f>
        <v>26586.065066511452</v>
      </c>
      <c r="P5160" s="2">
        <f>IF(N5160=1,O5160,"")</f>
        <v>26586.065066511452</v>
      </c>
    </row>
    <row r="5161">
      <c r="A5161" s="6">
        <v>7</v>
      </c>
      <c r="B5161" s="6">
        <v>19</v>
      </c>
      <c r="C5161" s="6">
        <v>11</v>
      </c>
      <c r="D5161" s="6">
        <f>A5161+B5161+C5161</f>
        <v>37</v>
      </c>
      <c r="E5161" s="5">
        <f>IF(A5161=0,0,A5161*LABOR_HRS_WK_TOM*SEASON_WEEKS*(1+DIM_PCT_TOM)^A5161)</f>
        <v>1227.6917730000007</v>
      </c>
      <c r="F5161" s="5">
        <f>IF(B5161=0,0,B5161*LABOR_HRS_WK_CAR*SEASON_WEEKS*(1+DIM_PCT_CAR)^B5161)</f>
        <v>911.23060582002415</v>
      </c>
      <c r="G5161" s="5">
        <f>IF(C5161=0,0,C5161*LABOR_HRS_WK_MES*SEASON_WEEKS*(1+DIM_PCT_MES)^C5161)</f>
        <v>567.47998644235463</v>
      </c>
      <c r="H5161" s="5">
        <f>E5161+F5161+G5161</f>
        <v>2706.4023652623791</v>
      </c>
      <c r="I5161" s="5">
        <f>MIN(H5161,FARMER_HRS)</f>
        <v>720</v>
      </c>
      <c r="J5161" s="5">
        <f>MAX(0,H5161-FARMER_HRS)</f>
        <v>1986.4023652623791</v>
      </c>
      <c r="K5161" s="2">
        <f>I5161*FARMER_RATE+J5161*TEMP_WORKER_RATE</f>
        <v>59486.152174694078</v>
      </c>
      <c r="L5161" s="2">
        <f>A5161*PRICE_TOM+B5161*PRICE_CAR+C5161*PRICE_MES</f>
        <v>131086</v>
      </c>
      <c r="M5161" s="2">
        <f>A5161*FERT_BED_TOM+B5161*FERT_BED_CAR+C5161*FERT_BED_MES</f>
        <v>24200</v>
      </c>
      <c r="N5161" s="6">
        <f>IF(AND(D5161&lt;=TOTAL_BEDS,J5161&lt;=TEMP_WORKER_MAX*TEMP_WORKER_HRS),1,0)</f>
        <v>1</v>
      </c>
      <c r="O5161" s="2">
        <f>L5161-M5161-K5161-FIXED_COSTS</f>
        <v>27399.847825305922</v>
      </c>
      <c r="P5161" s="2">
        <f>IF(N5161=1,O5161,"")</f>
        <v>27399.847825305922</v>
      </c>
    </row>
    <row r="5162">
      <c r="A5162" s="6">
        <v>7</v>
      </c>
      <c r="B5162" s="6">
        <v>19</v>
      </c>
      <c r="C5162" s="6">
        <v>12</v>
      </c>
      <c r="D5162" s="6">
        <f>A5162+B5162+C5162</f>
        <v>38</v>
      </c>
      <c r="E5162" s="5">
        <f>IF(A5162=0,0,A5162*LABOR_HRS_WK_TOM*SEASON_WEEKS*(1+DIM_PCT_TOM)^A5162)</f>
        <v>1227.6917730000007</v>
      </c>
      <c r="F5162" s="5">
        <f>IF(B5162=0,0,B5162*LABOR_HRS_WK_CAR*SEASON_WEEKS*(1+DIM_PCT_CAR)^B5162)</f>
        <v>911.23060582002415</v>
      </c>
      <c r="G5162" s="5">
        <f>IF(C5162=0,0,C5162*LABOR_HRS_WK_MES*SEASON_WEEKS*(1+DIM_PCT_MES)^C5162)</f>
        <v>626.807439570419</v>
      </c>
      <c r="H5162" s="5">
        <f>E5162+F5162+G5162</f>
        <v>2765.7298183904436</v>
      </c>
      <c r="I5162" s="5">
        <f>MIN(H5162,FARMER_HRS)</f>
        <v>720</v>
      </c>
      <c r="J5162" s="5">
        <f>MAX(0,H5162-FARMER_HRS)</f>
        <v>2045.7298183904436</v>
      </c>
      <c r="K5162" s="2">
        <f>I5162*FARMER_RATE+J5162*TEMP_WORKER_RATE</f>
        <v>60516.142680389647</v>
      </c>
      <c r="L5162" s="2">
        <f>A5162*PRICE_TOM+B5162*PRICE_CAR+C5162*PRICE_MES</f>
        <v>133786</v>
      </c>
      <c r="M5162" s="2">
        <f>A5162*FERT_BED_TOM+B5162*FERT_BED_CAR+C5162*FERT_BED_MES</f>
        <v>25080</v>
      </c>
      <c r="N5162" s="6">
        <f>IF(AND(D5162&lt;=TOTAL_BEDS,J5162&lt;=TEMP_WORKER_MAX*TEMP_WORKER_HRS),1,0)</f>
        <v>1</v>
      </c>
      <c r="O5162" s="2">
        <f>L5162-M5162-K5162-FIXED_COSTS</f>
        <v>28189.857319610353</v>
      </c>
      <c r="P5162" s="2">
        <f>IF(N5162=1,O5162,"")</f>
        <v>28189.857319610353</v>
      </c>
    </row>
    <row r="5163">
      <c r="A5163" s="6">
        <v>7</v>
      </c>
      <c r="B5163" s="6">
        <v>19</v>
      </c>
      <c r="C5163" s="6">
        <v>13</v>
      </c>
      <c r="D5163" s="6">
        <f>A5163+B5163+C5163</f>
        <v>39</v>
      </c>
      <c r="E5163" s="5">
        <f>IF(A5163=0,0,A5163*LABOR_HRS_WK_TOM*SEASON_WEEKS*(1+DIM_PCT_TOM)^A5163)</f>
        <v>1227.6917730000007</v>
      </c>
      <c r="F5163" s="5">
        <f>IF(B5163=0,0,B5163*LABOR_HRS_WK_CAR*SEASON_WEEKS*(1+DIM_PCT_CAR)^B5163)</f>
        <v>911.23060582002415</v>
      </c>
      <c r="G5163" s="5">
        <f>IF(C5163=0,0,C5163*LABOR_HRS_WK_MES*SEASON_WEEKS*(1+DIM_PCT_MES)^C5163)</f>
        <v>687.52941027880331</v>
      </c>
      <c r="H5163" s="5">
        <f>E5163+F5163+G5163</f>
        <v>2826.4517890988282</v>
      </c>
      <c r="I5163" s="5">
        <f>MIN(H5163,FARMER_HRS)</f>
        <v>720</v>
      </c>
      <c r="J5163" s="5">
        <f>MAX(0,H5163-FARMER_HRS)</f>
        <v>2106.4517890988282</v>
      </c>
      <c r="K5163" s="2">
        <f>I5163*FARMER_RATE+J5163*TEMP_WORKER_RATE</f>
        <v>61570.343560743546</v>
      </c>
      <c r="L5163" s="2">
        <f>A5163*PRICE_TOM+B5163*PRICE_CAR+C5163*PRICE_MES</f>
        <v>136486</v>
      </c>
      <c r="M5163" s="2">
        <f>A5163*FERT_BED_TOM+B5163*FERT_BED_CAR+C5163*FERT_BED_MES</f>
        <v>25960</v>
      </c>
      <c r="N5163" s="6">
        <f>IF(AND(D5163&lt;=TOTAL_BEDS,J5163&lt;=TEMP_WORKER_MAX*TEMP_WORKER_HRS),1,0)</f>
        <v>1</v>
      </c>
      <c r="O5163" s="2">
        <f>L5163-M5163-K5163-FIXED_COSTS</f>
        <v>28955.656439256454</v>
      </c>
      <c r="P5163" s="2">
        <f>IF(N5163=1,O5163,"")</f>
        <v>28955.656439256454</v>
      </c>
    </row>
    <row r="5164">
      <c r="A5164" s="6">
        <v>7</v>
      </c>
      <c r="B5164" s="6">
        <v>19</v>
      </c>
      <c r="C5164" s="6">
        <v>14</v>
      </c>
      <c r="D5164" s="6">
        <f>A5164+B5164+C5164</f>
        <v>40</v>
      </c>
      <c r="E5164" s="5">
        <f>IF(A5164=0,0,A5164*LABOR_HRS_WK_TOM*SEASON_WEEKS*(1+DIM_PCT_TOM)^A5164)</f>
        <v>1227.6917730000007</v>
      </c>
      <c r="F5164" s="5">
        <f>IF(B5164=0,0,B5164*LABOR_HRS_WK_CAR*SEASON_WEEKS*(1+DIM_PCT_CAR)^B5164)</f>
        <v>911.23060582002415</v>
      </c>
      <c r="G5164" s="5">
        <f>IF(C5164=0,0,C5164*LABOR_HRS_WK_MES*SEASON_WEEKS*(1+DIM_PCT_MES)^C5164)</f>
        <v>749.67149159246435</v>
      </c>
      <c r="H5164" s="5">
        <f>E5164+F5164+G5164</f>
        <v>2888.5938704124892</v>
      </c>
      <c r="I5164" s="5">
        <f>MIN(H5164,FARMER_HRS)</f>
        <v>720</v>
      </c>
      <c r="J5164" s="5">
        <f>MAX(0,H5164-FARMER_HRS)</f>
        <v>2168.5938704124892</v>
      </c>
      <c r="K5164" s="2">
        <f>I5164*FARMER_RATE+J5164*TEMP_WORKER_RATE</f>
        <v>62649.199139105716</v>
      </c>
      <c r="L5164" s="2">
        <f>A5164*PRICE_TOM+B5164*PRICE_CAR+C5164*PRICE_MES</f>
        <v>139186</v>
      </c>
      <c r="M5164" s="2">
        <f>A5164*FERT_BED_TOM+B5164*FERT_BED_CAR+C5164*FERT_BED_MES</f>
        <v>26840</v>
      </c>
      <c r="N5164" s="6">
        <f>IF(AND(D5164&lt;=TOTAL_BEDS,J5164&lt;=TEMP_WORKER_MAX*TEMP_WORKER_HRS),1,0)</f>
        <v>1</v>
      </c>
      <c r="O5164" s="2">
        <f>L5164-M5164-K5164-FIXED_COSTS</f>
        <v>29696.800860894284</v>
      </c>
      <c r="P5164" s="2">
        <f>IF(N5164=1,O5164,"")</f>
        <v>29696.800860894284</v>
      </c>
    </row>
    <row r="5165">
      <c r="A5165" s="6">
        <v>7</v>
      </c>
      <c r="B5165" s="6">
        <v>19</v>
      </c>
      <c r="C5165" s="6">
        <v>15</v>
      </c>
      <c r="D5165" s="6">
        <f>A5165+B5165+C5165</f>
        <v>41</v>
      </c>
      <c r="E5165" s="5">
        <f>IF(A5165=0,0,A5165*LABOR_HRS_WK_TOM*SEASON_WEEKS*(1+DIM_PCT_TOM)^A5165)</f>
        <v>1227.6917730000007</v>
      </c>
      <c r="F5165" s="5">
        <f>IF(B5165=0,0,B5165*LABOR_HRS_WK_CAR*SEASON_WEEKS*(1+DIM_PCT_CAR)^B5165)</f>
        <v>911.23060582002415</v>
      </c>
      <c r="G5165" s="5">
        <f>IF(C5165=0,0,C5165*LABOR_HRS_WK_MES*SEASON_WEEKS*(1+DIM_PCT_MES)^C5165)</f>
        <v>813.25969846861074</v>
      </c>
      <c r="H5165" s="5">
        <f>E5165+F5165+G5165</f>
        <v>2952.1820772886354</v>
      </c>
      <c r="I5165" s="5">
        <f>MIN(H5165,FARMER_HRS)</f>
        <v>720</v>
      </c>
      <c r="J5165" s="5">
        <f>MAX(0,H5165-FARMER_HRS)</f>
        <v>2232.1820772886354</v>
      </c>
      <c r="K5165" s="2">
        <f>I5165*FARMER_RATE+J5165*TEMP_WORKER_RATE</f>
        <v>63753.16106403881</v>
      </c>
      <c r="L5165" s="2">
        <f>A5165*PRICE_TOM+B5165*PRICE_CAR+C5165*PRICE_MES</f>
        <v>141886</v>
      </c>
      <c r="M5165" s="2">
        <f>A5165*FERT_BED_TOM+B5165*FERT_BED_CAR+C5165*FERT_BED_MES</f>
        <v>27720</v>
      </c>
      <c r="N5165" s="6">
        <f>IF(AND(D5165&lt;=TOTAL_BEDS,J5165&lt;=TEMP_WORKER_MAX*TEMP_WORKER_HRS),1,0)</f>
        <v>1</v>
      </c>
      <c r="O5165" s="2">
        <f>L5165-M5165-K5165-FIXED_COSTS</f>
        <v>30412.83893596119</v>
      </c>
      <c r="P5165" s="2">
        <f>IF(N5165=1,O5165,"")</f>
        <v>30412.83893596119</v>
      </c>
    </row>
    <row r="5166">
      <c r="A5166" s="6">
        <v>7</v>
      </c>
      <c r="B5166" s="6">
        <v>19</v>
      </c>
      <c r="C5166" s="6">
        <v>16</v>
      </c>
      <c r="D5166" s="6">
        <f>A5166+B5166+C5166</f>
        <v>42</v>
      </c>
      <c r="E5166" s="5">
        <f>IF(A5166=0,0,A5166*LABOR_HRS_WK_TOM*SEASON_WEEKS*(1+DIM_PCT_TOM)^A5166)</f>
        <v>1227.6917730000007</v>
      </c>
      <c r="F5166" s="5">
        <f>IF(B5166=0,0,B5166*LABOR_HRS_WK_CAR*SEASON_WEEKS*(1+DIM_PCT_CAR)^B5166)</f>
        <v>911.23060582002415</v>
      </c>
      <c r="G5166" s="5">
        <f>IF(C5166=0,0,C5166*LABOR_HRS_WK_MES*SEASON_WEEKS*(1+DIM_PCT_MES)^C5166)</f>
        <v>878.32047434609967</v>
      </c>
      <c r="H5166" s="5">
        <f>E5166+F5166+G5166</f>
        <v>3017.2428531661244</v>
      </c>
      <c r="I5166" s="5">
        <f>MIN(H5166,FARMER_HRS)</f>
        <v>720</v>
      </c>
      <c r="J5166" s="5">
        <f>MAX(0,H5166-FARMER_HRS)</f>
        <v>2297.2428531661244</v>
      </c>
      <c r="K5166" s="2">
        <f>I5166*FARMER_RATE+J5166*TEMP_WORKER_RATE</f>
        <v>64882.688423022992</v>
      </c>
      <c r="L5166" s="2">
        <f>A5166*PRICE_TOM+B5166*PRICE_CAR+C5166*PRICE_MES</f>
        <v>144586</v>
      </c>
      <c r="M5166" s="2">
        <f>A5166*FERT_BED_TOM+B5166*FERT_BED_CAR+C5166*FERT_BED_MES</f>
        <v>28600</v>
      </c>
      <c r="N5166" s="6">
        <f>IF(AND(D5166&lt;=TOTAL_BEDS,J5166&lt;=TEMP_WORKER_MAX*TEMP_WORKER_HRS),1,0)</f>
        <v>1</v>
      </c>
      <c r="O5166" s="2">
        <f>L5166-M5166-K5166-FIXED_COSTS</f>
        <v>31103.311576977008</v>
      </c>
      <c r="P5166" s="2">
        <f>IF(N5166=1,O5166,"")</f>
        <v>31103.311576977008</v>
      </c>
    </row>
    <row r="5167">
      <c r="A5167" s="6">
        <v>7</v>
      </c>
      <c r="B5167" s="6">
        <v>19</v>
      </c>
      <c r="C5167" s="6">
        <v>17</v>
      </c>
      <c r="D5167" s="6">
        <f>A5167+B5167+C5167</f>
        <v>43</v>
      </c>
      <c r="E5167" s="5">
        <f>IF(A5167=0,0,A5167*LABOR_HRS_WK_TOM*SEASON_WEEKS*(1+DIM_PCT_TOM)^A5167)</f>
        <v>1227.6917730000007</v>
      </c>
      <c r="F5167" s="5">
        <f>IF(B5167=0,0,B5167*LABOR_HRS_WK_CAR*SEASON_WEEKS*(1+DIM_PCT_CAR)^B5167)</f>
        <v>911.23060582002415</v>
      </c>
      <c r="G5167" s="5">
        <f>IF(C5167=0,0,C5167*LABOR_HRS_WK_MES*SEASON_WEEKS*(1+DIM_PCT_MES)^C5167)</f>
        <v>944.88069779263992</v>
      </c>
      <c r="H5167" s="5">
        <f>E5167+F5167+G5167</f>
        <v>3083.8030766126649</v>
      </c>
      <c r="I5167" s="5">
        <f>MIN(H5167,FARMER_HRS)</f>
        <v>720</v>
      </c>
      <c r="J5167" s="5">
        <f>MAX(0,H5167-FARMER_HRS)</f>
        <v>2363.8030766126649</v>
      </c>
      <c r="K5167" s="2">
        <f>I5167*FARMER_RATE+J5167*TEMP_WORKER_RATE</f>
        <v>66038.247857858762</v>
      </c>
      <c r="L5167" s="2">
        <f>A5167*PRICE_TOM+B5167*PRICE_CAR+C5167*PRICE_MES</f>
        <v>147286</v>
      </c>
      <c r="M5167" s="2">
        <f>A5167*FERT_BED_TOM+B5167*FERT_BED_CAR+C5167*FERT_BED_MES</f>
        <v>29480</v>
      </c>
      <c r="N5167" s="6">
        <f>IF(AND(D5167&lt;=TOTAL_BEDS,J5167&lt;=TEMP_WORKER_MAX*TEMP_WORKER_HRS),1,0)</f>
        <v>1</v>
      </c>
      <c r="O5167" s="2">
        <f>L5167-M5167-K5167-FIXED_COSTS</f>
        <v>31767.752142141238</v>
      </c>
      <c r="P5167" s="2">
        <f>IF(N5167=1,O5167,"")</f>
        <v>31767.752142141238</v>
      </c>
    </row>
    <row r="5168">
      <c r="A5168" s="6">
        <v>7</v>
      </c>
      <c r="B5168" s="6">
        <v>19</v>
      </c>
      <c r="C5168" s="6">
        <v>18</v>
      </c>
      <c r="D5168" s="6">
        <f>A5168+B5168+C5168</f>
        <v>44</v>
      </c>
      <c r="E5168" s="5">
        <f>IF(A5168=0,0,A5168*LABOR_HRS_WK_TOM*SEASON_WEEKS*(1+DIM_PCT_TOM)^A5168)</f>
        <v>1227.6917730000007</v>
      </c>
      <c r="F5168" s="5">
        <f>IF(B5168=0,0,B5168*LABOR_HRS_WK_CAR*SEASON_WEEKS*(1+DIM_PCT_CAR)^B5168)</f>
        <v>911.23060582002415</v>
      </c>
      <c r="G5168" s="5">
        <f>IF(C5168=0,0,C5168*LABOR_HRS_WK_MES*SEASON_WEEKS*(1+DIM_PCT_MES)^C5168)</f>
        <v>1012.9676892512272</v>
      </c>
      <c r="H5168" s="5">
        <f>E5168+F5168+G5168</f>
        <v>3151.8900680712518</v>
      </c>
      <c r="I5168" s="5">
        <f>MIN(H5168,FARMER_HRS)</f>
        <v>720</v>
      </c>
      <c r="J5168" s="5">
        <f>MAX(0,H5168-FARMER_HRS)</f>
        <v>2431.8900680712518</v>
      </c>
      <c r="K5168" s="2">
        <f>I5168*FARMER_RATE+J5168*TEMP_WORKER_RATE</f>
        <v>67220.313681792555</v>
      </c>
      <c r="L5168" s="2">
        <f>A5168*PRICE_TOM+B5168*PRICE_CAR+C5168*PRICE_MES</f>
        <v>149986</v>
      </c>
      <c r="M5168" s="2">
        <f>A5168*FERT_BED_TOM+B5168*FERT_BED_CAR+C5168*FERT_BED_MES</f>
        <v>30360</v>
      </c>
      <c r="N5168" s="6">
        <f>IF(AND(D5168&lt;=TOTAL_BEDS,J5168&lt;=TEMP_WORKER_MAX*TEMP_WORKER_HRS),1,0)</f>
        <v>1</v>
      </c>
      <c r="O5168" s="2">
        <f>L5168-M5168-K5168-FIXED_COSTS</f>
        <v>32405.686318207445</v>
      </c>
      <c r="P5168" s="2">
        <f>IF(N5168=1,O5168,"")</f>
        <v>32405.686318207445</v>
      </c>
    </row>
    <row r="5169">
      <c r="A5169" s="6">
        <v>7</v>
      </c>
      <c r="B5169" s="6">
        <v>19</v>
      </c>
      <c r="C5169" s="6">
        <v>19</v>
      </c>
      <c r="D5169" s="6">
        <f>A5169+B5169+C5169</f>
        <v>45</v>
      </c>
      <c r="E5169" s="5">
        <f>IF(A5169=0,0,A5169*LABOR_HRS_WK_TOM*SEASON_WEEKS*(1+DIM_PCT_TOM)^A5169)</f>
        <v>1227.6917730000007</v>
      </c>
      <c r="F5169" s="5">
        <f>IF(B5169=0,0,B5169*LABOR_HRS_WK_CAR*SEASON_WEEKS*(1+DIM_PCT_CAR)^B5169)</f>
        <v>911.23060582002415</v>
      </c>
      <c r="G5169" s="5">
        <f>IF(C5169=0,0,C5169*LABOR_HRS_WK_MES*SEASON_WEEKS*(1+DIM_PCT_MES)^C5169)</f>
        <v>1082.6092178872491</v>
      </c>
      <c r="H5169" s="5">
        <f>E5169+F5169+G5169</f>
        <v>3221.5315967072738</v>
      </c>
      <c r="I5169" s="5">
        <f>MIN(H5169,FARMER_HRS)</f>
        <v>720</v>
      </c>
      <c r="J5169" s="5">
        <f>MAX(0,H5169-FARMER_HRS)</f>
        <v>2501.5315967072738</v>
      </c>
      <c r="K5169" s="2">
        <f>I5169*FARMER_RATE+J5169*TEMP_WORKER_RATE</f>
        <v>68429.367998390167</v>
      </c>
      <c r="L5169" s="2">
        <f>A5169*PRICE_TOM+B5169*PRICE_CAR+C5169*PRICE_MES</f>
        <v>152686</v>
      </c>
      <c r="M5169" s="2">
        <f>A5169*FERT_BED_TOM+B5169*FERT_BED_CAR+C5169*FERT_BED_MES</f>
        <v>31240</v>
      </c>
      <c r="N5169" s="6">
        <f>IF(AND(D5169&lt;=TOTAL_BEDS,J5169&lt;=TEMP_WORKER_MAX*TEMP_WORKER_HRS),1,0)</f>
        <v>1</v>
      </c>
      <c r="O5169" s="2">
        <f>L5169-M5169-K5169-FIXED_COSTS</f>
        <v>33016.632001609833</v>
      </c>
      <c r="P5169" s="2">
        <f>IF(N5169=1,O5169,"")</f>
        <v>33016.632001609833</v>
      </c>
    </row>
    <row r="5170">
      <c r="A5170" s="6">
        <v>7</v>
      </c>
      <c r="B5170" s="6">
        <v>19</v>
      </c>
      <c r="C5170" s="6">
        <v>20</v>
      </c>
      <c r="D5170" s="6">
        <f>A5170+B5170+C5170</f>
        <v>46</v>
      </c>
      <c r="E5170" s="5">
        <f>IF(A5170=0,0,A5170*LABOR_HRS_WK_TOM*SEASON_WEEKS*(1+DIM_PCT_TOM)^A5170)</f>
        <v>1227.6917730000007</v>
      </c>
      <c r="F5170" s="5">
        <f>IF(B5170=0,0,B5170*LABOR_HRS_WK_CAR*SEASON_WEEKS*(1+DIM_PCT_CAR)^B5170)</f>
        <v>911.23060582002415</v>
      </c>
      <c r="G5170" s="5">
        <f>IF(C5170=0,0,C5170*LABOR_HRS_WK_MES*SEASON_WEEKS*(1+DIM_PCT_MES)^C5170)</f>
        <v>1153.8335085377259</v>
      </c>
      <c r="H5170" s="5">
        <f>E5170+F5170+G5170</f>
        <v>3292.7558873577509</v>
      </c>
      <c r="I5170" s="5">
        <f>MIN(H5170,FARMER_HRS)</f>
        <v>720</v>
      </c>
      <c r="J5170" s="5">
        <f>MAX(0,H5170-FARMER_HRS)</f>
        <v>2572.7558873577509</v>
      </c>
      <c r="K5170" s="2">
        <f>I5170*FARMER_RATE+J5170*TEMP_WORKER_RATE</f>
        <v>69665.900822183175</v>
      </c>
      <c r="L5170" s="2">
        <f>A5170*PRICE_TOM+B5170*PRICE_CAR+C5170*PRICE_MES</f>
        <v>155386</v>
      </c>
      <c r="M5170" s="2">
        <f>A5170*FERT_BED_TOM+B5170*FERT_BED_CAR+C5170*FERT_BED_MES</f>
        <v>32120</v>
      </c>
      <c r="N5170" s="6">
        <f>IF(AND(D5170&lt;=TOTAL_BEDS,J5170&lt;=TEMP_WORKER_MAX*TEMP_WORKER_HRS),1,0)</f>
        <v>1</v>
      </c>
      <c r="O5170" s="2">
        <f>L5170-M5170-K5170-FIXED_COSTS</f>
        <v>33600.099177816825</v>
      </c>
      <c r="P5170" s="2">
        <f>IF(N5170=1,O5170,"")</f>
        <v>33600.099177816825</v>
      </c>
    </row>
    <row r="5171">
      <c r="A5171" s="6">
        <v>7</v>
      </c>
      <c r="B5171" s="6">
        <v>19</v>
      </c>
      <c r="C5171" s="6">
        <v>21</v>
      </c>
      <c r="D5171" s="6">
        <f>A5171+B5171+C5171</f>
        <v>47</v>
      </c>
      <c r="E5171" s="5">
        <f>IF(A5171=0,0,A5171*LABOR_HRS_WK_TOM*SEASON_WEEKS*(1+DIM_PCT_TOM)^A5171)</f>
        <v>1227.6917730000007</v>
      </c>
      <c r="F5171" s="5">
        <f>IF(B5171=0,0,B5171*LABOR_HRS_WK_CAR*SEASON_WEEKS*(1+DIM_PCT_CAR)^B5171)</f>
        <v>911.23060582002415</v>
      </c>
      <c r="G5171" s="5">
        <f>IF(C5171=0,0,C5171*LABOR_HRS_WK_MES*SEASON_WEEKS*(1+DIM_PCT_MES)^C5171)</f>
        <v>1226.6692487641699</v>
      </c>
      <c r="H5171" s="5">
        <f>E5171+F5171+G5171</f>
        <v>3365.5916275841946</v>
      </c>
      <c r="I5171" s="5">
        <f>MIN(H5171,FARMER_HRS)</f>
        <v>720</v>
      </c>
      <c r="J5171" s="5">
        <f>MAX(0,H5171-FARMER_HRS)</f>
        <v>2645.5916275841946</v>
      </c>
      <c r="K5171" s="2">
        <f>I5171*FARMER_RATE+J5171*TEMP_WORKER_RATE</f>
        <v>70930.410201114486</v>
      </c>
      <c r="L5171" s="2">
        <f>A5171*PRICE_TOM+B5171*PRICE_CAR+C5171*PRICE_MES</f>
        <v>158086</v>
      </c>
      <c r="M5171" s="2">
        <f>A5171*FERT_BED_TOM+B5171*FERT_BED_CAR+C5171*FERT_BED_MES</f>
        <v>33000</v>
      </c>
      <c r="N5171" s="6">
        <f>IF(AND(D5171&lt;=TOTAL_BEDS,J5171&lt;=TEMP_WORKER_MAX*TEMP_WORKER_HRS),1,0)</f>
        <v>1</v>
      </c>
      <c r="O5171" s="2">
        <f>L5171-M5171-K5171-FIXED_COSTS</f>
        <v>34155.589798885514</v>
      </c>
      <c r="P5171" s="2">
        <f>IF(N5171=1,O5171,"")</f>
        <v>34155.589798885514</v>
      </c>
    </row>
    <row r="5172">
      <c r="A5172" s="6">
        <v>7</v>
      </c>
      <c r="B5172" s="6">
        <v>19</v>
      </c>
      <c r="C5172" s="6">
        <v>22</v>
      </c>
      <c r="D5172" s="6">
        <f>A5172+B5172+C5172</f>
        <v>48</v>
      </c>
      <c r="E5172" s="5">
        <f>IF(A5172=0,0,A5172*LABOR_HRS_WK_TOM*SEASON_WEEKS*(1+DIM_PCT_TOM)^A5172)</f>
        <v>1227.6917730000007</v>
      </c>
      <c r="F5172" s="5">
        <f>IF(B5172=0,0,B5172*LABOR_HRS_WK_CAR*SEASON_WEEKS*(1+DIM_PCT_CAR)^B5172)</f>
        <v>911.23060582002415</v>
      </c>
      <c r="G5172" s="5">
        <f>IF(C5172=0,0,C5172*LABOR_HRS_WK_MES*SEASON_WEEKS*(1+DIM_PCT_MES)^C5172)</f>
        <v>1301.1455960105659</v>
      </c>
      <c r="H5172" s="5">
        <f>E5172+F5172+G5172</f>
        <v>3440.0679748305906</v>
      </c>
      <c r="I5172" s="5">
        <f>MIN(H5172,FARMER_HRS)</f>
        <v>720</v>
      </c>
      <c r="J5172" s="5">
        <f>MAX(0,H5172-FARMER_HRS)</f>
        <v>2720.0679748305906</v>
      </c>
      <c r="K5172" s="2">
        <f>I5172*FARMER_RATE+J5172*TEMP_WORKER_RATE</f>
        <v>72223.402340808854</v>
      </c>
      <c r="L5172" s="2">
        <f>A5172*PRICE_TOM+B5172*PRICE_CAR+C5172*PRICE_MES</f>
        <v>160786</v>
      </c>
      <c r="M5172" s="2">
        <f>A5172*FERT_BED_TOM+B5172*FERT_BED_CAR+C5172*FERT_BED_MES</f>
        <v>33880</v>
      </c>
      <c r="N5172" s="6">
        <f>IF(AND(D5172&lt;=TOTAL_BEDS,J5172&lt;=TEMP_WORKER_MAX*TEMP_WORKER_HRS),1,0)</f>
        <v>1</v>
      </c>
      <c r="O5172" s="2">
        <f>L5172-M5172-K5172-FIXED_COSTS</f>
        <v>34682.597659191146</v>
      </c>
      <c r="P5172" s="2">
        <f>IF(N5172=1,O5172,"")</f>
        <v>34682.597659191146</v>
      </c>
    </row>
    <row r="5173">
      <c r="A5173" s="6">
        <v>7</v>
      </c>
      <c r="B5173" s="6">
        <v>19</v>
      </c>
      <c r="C5173" s="6">
        <v>23</v>
      </c>
      <c r="D5173" s="6">
        <f>A5173+B5173+C5173</f>
        <v>49</v>
      </c>
      <c r="E5173" s="5">
        <f>IF(A5173=0,0,A5173*LABOR_HRS_WK_TOM*SEASON_WEEKS*(1+DIM_PCT_TOM)^A5173)</f>
        <v>1227.6917730000007</v>
      </c>
      <c r="F5173" s="5">
        <f>IF(B5173=0,0,B5173*LABOR_HRS_WK_CAR*SEASON_WEEKS*(1+DIM_PCT_CAR)^B5173)</f>
        <v>911.23060582002415</v>
      </c>
      <c r="G5173" s="5">
        <f>IF(C5173=0,0,C5173*LABOR_HRS_WK_MES*SEASON_WEEKS*(1+DIM_PCT_MES)^C5173)</f>
        <v>1377.2921848680023</v>
      </c>
      <c r="H5173" s="5">
        <f>E5173+F5173+G5173</f>
        <v>3516.2145636880268</v>
      </c>
      <c r="I5173" s="5">
        <f>MIN(H5173,FARMER_HRS)</f>
        <v>720</v>
      </c>
      <c r="J5173" s="5">
        <f>MAX(0,H5173-FARMER_HRS)</f>
        <v>2796.2145636880268</v>
      </c>
      <c r="K5173" s="2">
        <f>I5173*FARMER_RATE+J5173*TEMP_WORKER_RATE</f>
        <v>73545.391730694915</v>
      </c>
      <c r="L5173" s="2">
        <f>A5173*PRICE_TOM+B5173*PRICE_CAR+C5173*PRICE_MES</f>
        <v>163486</v>
      </c>
      <c r="M5173" s="2">
        <f>A5173*FERT_BED_TOM+B5173*FERT_BED_CAR+C5173*FERT_BED_MES</f>
        <v>34760</v>
      </c>
      <c r="N5173" s="6">
        <f>IF(AND(D5173&lt;=TOTAL_BEDS,J5173&lt;=TEMP_WORKER_MAX*TEMP_WORKER_HRS),1,0)</f>
        <v>1</v>
      </c>
      <c r="O5173" s="2">
        <f>L5173-M5173-K5173-FIXED_COSTS</f>
        <v>35180.608269305085</v>
      </c>
      <c r="P5173" s="2">
        <f>IF(N5173=1,O5173,"")</f>
        <v>35180.608269305085</v>
      </c>
    </row>
    <row r="5174">
      <c r="A5174" s="6">
        <v>7</v>
      </c>
      <c r="B5174" s="6">
        <v>19</v>
      </c>
      <c r="C5174" s="6">
        <v>24</v>
      </c>
      <c r="D5174" s="6">
        <f>A5174+B5174+C5174</f>
        <v>50</v>
      </c>
      <c r="E5174" s="5">
        <f>IF(A5174=0,0,A5174*LABOR_HRS_WK_TOM*SEASON_WEEKS*(1+DIM_PCT_TOM)^A5174)</f>
        <v>1227.6917730000007</v>
      </c>
      <c r="F5174" s="5">
        <f>IF(B5174=0,0,B5174*LABOR_HRS_WK_CAR*SEASON_WEEKS*(1+DIM_PCT_CAR)^B5174)</f>
        <v>911.23060582002415</v>
      </c>
      <c r="G5174" s="5">
        <f>IF(C5174=0,0,C5174*LABOR_HRS_WK_MES*SEASON_WEEKS*(1+DIM_PCT_MES)^C5174)</f>
        <v>1455.139134447498</v>
      </c>
      <c r="H5174" s="5">
        <f>E5174+F5174+G5174</f>
        <v>3594.061513267523</v>
      </c>
      <c r="I5174" s="5">
        <f>MIN(H5174,FARMER_HRS)</f>
        <v>720</v>
      </c>
      <c r="J5174" s="5">
        <f>MAX(0,H5174-FARMER_HRS)</f>
        <v>2874.061513267523</v>
      </c>
      <c r="K5174" s="2">
        <f>I5174*FARMER_RATE+J5174*TEMP_WORKER_RATE</f>
        <v>74896.9012720056</v>
      </c>
      <c r="L5174" s="2">
        <f>A5174*PRICE_TOM+B5174*PRICE_CAR+C5174*PRICE_MES</f>
        <v>166186</v>
      </c>
      <c r="M5174" s="2">
        <f>A5174*FERT_BED_TOM+B5174*FERT_BED_CAR+C5174*FERT_BED_MES</f>
        <v>35640</v>
      </c>
      <c r="N5174" s="6">
        <f>IF(AND(D5174&lt;=TOTAL_BEDS,J5174&lt;=TEMP_WORKER_MAX*TEMP_WORKER_HRS),1,0)</f>
        <v>1</v>
      </c>
      <c r="O5174" s="2">
        <f>L5174-M5174-K5174-FIXED_COSTS</f>
        <v>35649.098727994395</v>
      </c>
      <c r="P5174" s="2">
        <f>IF(N5174=1,O5174,"")</f>
        <v>35649.098727994395</v>
      </c>
    </row>
    <row r="5175">
      <c r="A5175" s="6">
        <v>7</v>
      </c>
      <c r="B5175" s="6">
        <v>19</v>
      </c>
      <c r="C5175" s="6">
        <v>25</v>
      </c>
      <c r="D5175" s="6">
        <f>A5175+B5175+C5175</f>
        <v>51</v>
      </c>
      <c r="E5175" s="5">
        <f>IF(A5175=0,0,A5175*LABOR_HRS_WK_TOM*SEASON_WEEKS*(1+DIM_PCT_TOM)^A5175)</f>
        <v>1227.6917730000007</v>
      </c>
      <c r="F5175" s="5">
        <f>IF(B5175=0,0,B5175*LABOR_HRS_WK_CAR*SEASON_WEEKS*(1+DIM_PCT_CAR)^B5175)</f>
        <v>911.23060582002415</v>
      </c>
      <c r="G5175" s="5">
        <f>IF(C5175=0,0,C5175*LABOR_HRS_WK_MES*SEASON_WEEKS*(1+DIM_PCT_MES)^C5175)</f>
        <v>1534.7170558625955</v>
      </c>
      <c r="H5175" s="5">
        <f>E5175+F5175+G5175</f>
        <v>3673.63943468262</v>
      </c>
      <c r="I5175" s="5">
        <f>MIN(H5175,FARMER_HRS)</f>
        <v>720</v>
      </c>
      <c r="J5175" s="5">
        <f>MAX(0,H5175-FARMER_HRS)</f>
        <v>2953.63943468262</v>
      </c>
      <c r="K5175" s="2">
        <f>I5175*FARMER_RATE+J5175*TEMP_WORKER_RATE</f>
        <v>76278.462407684376</v>
      </c>
      <c r="L5175" s="2">
        <f>A5175*PRICE_TOM+B5175*PRICE_CAR+C5175*PRICE_MES</f>
        <v>168886</v>
      </c>
      <c r="M5175" s="2">
        <f>A5175*FERT_BED_TOM+B5175*FERT_BED_CAR+C5175*FERT_BED_MES</f>
        <v>36520</v>
      </c>
      <c r="N5175" s="6">
        <f>IF(AND(D5175&lt;=TOTAL_BEDS,J5175&lt;=TEMP_WORKER_MAX*TEMP_WORKER_HRS),1,0)</f>
        <v>1</v>
      </c>
      <c r="O5175" s="2">
        <f>L5175-M5175-K5175-FIXED_COSTS</f>
        <v>36087.537592315624</v>
      </c>
      <c r="P5175" s="2">
        <f>IF(N5175=1,O5175,"")</f>
        <v>36087.537592315624</v>
      </c>
    </row>
    <row r="5176">
      <c r="A5176" s="6">
        <v>7</v>
      </c>
      <c r="B5176" s="6">
        <v>19</v>
      </c>
      <c r="C5176" s="6">
        <v>26</v>
      </c>
      <c r="D5176" s="6">
        <f>A5176+B5176+C5176</f>
        <v>52</v>
      </c>
      <c r="E5176" s="5">
        <f>IF(A5176=0,0,A5176*LABOR_HRS_WK_TOM*SEASON_WEEKS*(1+DIM_PCT_TOM)^A5176)</f>
        <v>1227.6917730000007</v>
      </c>
      <c r="F5176" s="5">
        <f>IF(B5176=0,0,B5176*LABOR_HRS_WK_CAR*SEASON_WEEKS*(1+DIM_PCT_CAR)^B5176)</f>
        <v>911.23060582002415</v>
      </c>
      <c r="G5176" s="5">
        <f>IF(C5176=0,0,C5176*LABOR_HRS_WK_MES*SEASON_WEEKS*(1+DIM_PCT_MES)^C5176)</f>
        <v>1616.0570598233128</v>
      </c>
      <c r="H5176" s="5">
        <f>E5176+F5176+G5176</f>
        <v>3754.9794386433377</v>
      </c>
      <c r="I5176" s="5">
        <f>MIN(H5176,FARMER_HRS)</f>
        <v>720</v>
      </c>
      <c r="J5176" s="5">
        <f>MAX(0,H5176-FARMER_HRS)</f>
        <v>3034.9794386433377</v>
      </c>
      <c r="K5176" s="2">
        <f>I5176*FARMER_RATE+J5176*TEMP_WORKER_RATE</f>
        <v>77690.615254224613</v>
      </c>
      <c r="L5176" s="2">
        <f>A5176*PRICE_TOM+B5176*PRICE_CAR+C5176*PRICE_MES</f>
        <v>171586</v>
      </c>
      <c r="M5176" s="2">
        <f>A5176*FERT_BED_TOM+B5176*FERT_BED_CAR+C5176*FERT_BED_MES</f>
        <v>37400</v>
      </c>
      <c r="N5176" s="6">
        <f>IF(AND(D5176&lt;=TOTAL_BEDS,J5176&lt;=TEMP_WORKER_MAX*TEMP_WORKER_HRS),1,0)</f>
        <v>1</v>
      </c>
      <c r="O5176" s="2">
        <f>L5176-M5176-K5176-FIXED_COSTS</f>
        <v>36495.384745775387</v>
      </c>
      <c r="P5176" s="2">
        <f>IF(N5176=1,O5176,"")</f>
        <v>36495.384745775387</v>
      </c>
    </row>
    <row r="5177">
      <c r="A5177" s="6">
        <v>7</v>
      </c>
      <c r="B5177" s="6">
        <v>19</v>
      </c>
      <c r="C5177" s="6">
        <v>27</v>
      </c>
      <c r="D5177" s="6">
        <f>A5177+B5177+C5177</f>
        <v>53</v>
      </c>
      <c r="E5177" s="5">
        <f>IF(A5177=0,0,A5177*LABOR_HRS_WK_TOM*SEASON_WEEKS*(1+DIM_PCT_TOM)^A5177)</f>
        <v>1227.6917730000007</v>
      </c>
      <c r="F5177" s="5">
        <f>IF(B5177=0,0,B5177*LABOR_HRS_WK_CAR*SEASON_WEEKS*(1+DIM_PCT_CAR)^B5177)</f>
        <v>911.23060582002415</v>
      </c>
      <c r="G5177" s="5">
        <f>IF(C5177=0,0,C5177*LABOR_HRS_WK_MES*SEASON_WEEKS*(1+DIM_PCT_MES)^C5177)</f>
        <v>1699.19076434307</v>
      </c>
      <c r="H5177" s="5">
        <f>E5177+F5177+G5177</f>
        <v>3838.1131431630947</v>
      </c>
      <c r="I5177" s="5">
        <f>MIN(H5177,FARMER_HRS)</f>
        <v>720</v>
      </c>
      <c r="J5177" s="5">
        <f>MAX(0,H5177-FARMER_HRS)</f>
        <v>3118.1131431630947</v>
      </c>
      <c r="K5177" s="2">
        <f>I5177*FARMER_RATE+J5177*TEMP_WORKER_RATE</f>
        <v>79133.9087354704</v>
      </c>
      <c r="L5177" s="2">
        <f>A5177*PRICE_TOM+B5177*PRICE_CAR+C5177*PRICE_MES</f>
        <v>174286</v>
      </c>
      <c r="M5177" s="2">
        <f>A5177*FERT_BED_TOM+B5177*FERT_BED_CAR+C5177*FERT_BED_MES</f>
        <v>38280</v>
      </c>
      <c r="N5177" s="6">
        <f>IF(AND(D5177&lt;=TOTAL_BEDS,J5177&lt;=TEMP_WORKER_MAX*TEMP_WORKER_HRS),1,0)</f>
        <v>1</v>
      </c>
      <c r="O5177" s="2">
        <f>L5177-M5177-K5177-FIXED_COSTS</f>
        <v>36872.091264529605</v>
      </c>
      <c r="P5177" s="2">
        <f>IF(N5177=1,O5177,"")</f>
        <v>36872.091264529605</v>
      </c>
    </row>
    <row r="5178">
      <c r="A5178" s="6">
        <v>7</v>
      </c>
      <c r="B5178" s="6">
        <v>19</v>
      </c>
      <c r="C5178" s="6">
        <v>28</v>
      </c>
      <c r="D5178" s="6">
        <f>A5178+B5178+C5178</f>
        <v>54</v>
      </c>
      <c r="E5178" s="5">
        <f>IF(A5178=0,0,A5178*LABOR_HRS_WK_TOM*SEASON_WEEKS*(1+DIM_PCT_TOM)^A5178)</f>
        <v>1227.6917730000007</v>
      </c>
      <c r="F5178" s="5">
        <f>IF(B5178=0,0,B5178*LABOR_HRS_WK_CAR*SEASON_WEEKS*(1+DIM_PCT_CAR)^B5178)</f>
        <v>911.23060582002415</v>
      </c>
      <c r="G5178" s="5">
        <f>IF(C5178=0,0,C5178*LABOR_HRS_WK_MES*SEASON_WEEKS*(1+DIM_PCT_MES)^C5178)</f>
        <v>1784.1503025602233</v>
      </c>
      <c r="H5178" s="5">
        <f>E5178+F5178+G5178</f>
        <v>3923.072681380248</v>
      </c>
      <c r="I5178" s="5">
        <f>MIN(H5178,FARMER_HRS)</f>
        <v>720</v>
      </c>
      <c r="J5178" s="5">
        <f>MAX(0,H5178-FARMER_HRS)</f>
        <v>3203.072681380248</v>
      </c>
      <c r="K5178" s="2">
        <f>I5178*FARMER_RATE+J5178*TEMP_WORKER_RATE</f>
        <v>80608.90071840708</v>
      </c>
      <c r="L5178" s="2">
        <f>A5178*PRICE_TOM+B5178*PRICE_CAR+C5178*PRICE_MES</f>
        <v>176986</v>
      </c>
      <c r="M5178" s="2">
        <f>A5178*FERT_BED_TOM+B5178*FERT_BED_CAR+C5178*FERT_BED_MES</f>
        <v>39160</v>
      </c>
      <c r="N5178" s="6">
        <f>IF(AND(D5178&lt;=TOTAL_BEDS,J5178&lt;=TEMP_WORKER_MAX*TEMP_WORKER_HRS),1,0)</f>
        <v>1</v>
      </c>
      <c r="O5178" s="2">
        <f>L5178-M5178-K5178-FIXED_COSTS</f>
        <v>37217.09928159292</v>
      </c>
      <c r="P5178" s="2">
        <f>IF(N5178=1,O5178,"")</f>
        <v>37217.09928159292</v>
      </c>
    </row>
    <row r="5179">
      <c r="A5179" s="6">
        <v>7</v>
      </c>
      <c r="B5179" s="6">
        <v>19</v>
      </c>
      <c r="C5179" s="6">
        <v>29</v>
      </c>
      <c r="D5179" s="6">
        <f>A5179+B5179+C5179</f>
        <v>55</v>
      </c>
      <c r="E5179" s="5">
        <f>IF(A5179=0,0,A5179*LABOR_HRS_WK_TOM*SEASON_WEEKS*(1+DIM_PCT_TOM)^A5179)</f>
        <v>1227.6917730000007</v>
      </c>
      <c r="F5179" s="5">
        <f>IF(B5179=0,0,B5179*LABOR_HRS_WK_CAR*SEASON_WEEKS*(1+DIM_PCT_CAR)^B5179)</f>
        <v>911.23060582002415</v>
      </c>
      <c r="G5179" s="5">
        <f>IF(C5179=0,0,C5179*LABOR_HRS_WK_MES*SEASON_WEEKS*(1+DIM_PCT_MES)^C5179)</f>
        <v>1870.9683306758766</v>
      </c>
      <c r="H5179" s="5">
        <f>E5179+F5179+G5179</f>
        <v>4009.8907094959013</v>
      </c>
      <c r="I5179" s="5">
        <f>MIN(H5179,FARMER_HRS)</f>
        <v>720</v>
      </c>
      <c r="J5179" s="5">
        <f>MAX(0,H5179-FARMER_HRS)</f>
        <v>3289.8907094959013</v>
      </c>
      <c r="K5179" s="2">
        <f>I5179*FARMER_RATE+J5179*TEMP_WORKER_RATE</f>
        <v>82116.1581509705</v>
      </c>
      <c r="L5179" s="2">
        <f>A5179*PRICE_TOM+B5179*PRICE_CAR+C5179*PRICE_MES</f>
        <v>179686</v>
      </c>
      <c r="M5179" s="2">
        <f>A5179*FERT_BED_TOM+B5179*FERT_BED_CAR+C5179*FERT_BED_MES</f>
        <v>40040</v>
      </c>
      <c r="N5179" s="6">
        <f>IF(AND(D5179&lt;=TOTAL_BEDS,J5179&lt;=TEMP_WORKER_MAX*TEMP_WORKER_HRS),1,0)</f>
        <v>1</v>
      </c>
      <c r="O5179" s="2">
        <f>L5179-M5179-K5179-FIXED_COSTS</f>
        <v>37529.8418490295</v>
      </c>
      <c r="P5179" s="2">
        <f>IF(N5179=1,O5179,"")</f>
        <v>37529.8418490295</v>
      </c>
    </row>
    <row r="5180">
      <c r="A5180" s="6">
        <v>7</v>
      </c>
      <c r="B5180" s="6">
        <v>19</v>
      </c>
      <c r="C5180" s="6">
        <v>30</v>
      </c>
      <c r="D5180" s="6">
        <f>A5180+B5180+C5180</f>
        <v>56</v>
      </c>
      <c r="E5180" s="5">
        <f>IF(A5180=0,0,A5180*LABOR_HRS_WK_TOM*SEASON_WEEKS*(1+DIM_PCT_TOM)^A5180)</f>
        <v>1227.6917730000007</v>
      </c>
      <c r="F5180" s="5">
        <f>IF(B5180=0,0,B5180*LABOR_HRS_WK_CAR*SEASON_WEEKS*(1+DIM_PCT_CAR)^B5180)</f>
        <v>911.23060582002415</v>
      </c>
      <c r="G5180" s="5">
        <f>IF(C5180=0,0,C5180*LABOR_HRS_WK_MES*SEASON_WEEKS*(1+DIM_PCT_MES)^C5180)</f>
        <v>1959.6780360096466</v>
      </c>
      <c r="H5180" s="5">
        <f>E5180+F5180+G5180</f>
        <v>4098.6004148296715</v>
      </c>
      <c r="I5180" s="5">
        <f>MIN(H5180,FARMER_HRS)</f>
        <v>720</v>
      </c>
      <c r="J5180" s="5">
        <f>MAX(0,H5180-FARMER_HRS)</f>
        <v>3378.6004148296715</v>
      </c>
      <c r="K5180" s="2">
        <f>I5180*FARMER_RATE+J5180*TEMP_WORKER_RATE</f>
        <v>83656.257201904024</v>
      </c>
      <c r="L5180" s="2">
        <f>A5180*PRICE_TOM+B5180*PRICE_CAR+C5180*PRICE_MES</f>
        <v>182386</v>
      </c>
      <c r="M5180" s="2">
        <f>A5180*FERT_BED_TOM+B5180*FERT_BED_CAR+C5180*FERT_BED_MES</f>
        <v>40920</v>
      </c>
      <c r="N5180" s="6">
        <f>IF(AND(D5180&lt;=TOTAL_BEDS,J5180&lt;=TEMP_WORKER_MAX*TEMP_WORKER_HRS),1,0)</f>
        <v>1</v>
      </c>
      <c r="O5180" s="2">
        <f>L5180-M5180-K5180-FIXED_COSTS</f>
        <v>37809.742798095976</v>
      </c>
      <c r="P5180" s="2">
        <f>IF(N5180=1,O5180,"")</f>
        <v>37809.742798095976</v>
      </c>
    </row>
    <row r="5181">
      <c r="A5181" s="6">
        <v>7</v>
      </c>
      <c r="B5181" s="6">
        <v>20</v>
      </c>
      <c r="C5181" s="6">
        <v>0</v>
      </c>
      <c r="D5181" s="6">
        <f>A5181+B5181+C5181</f>
        <v>27</v>
      </c>
      <c r="E5181" s="5">
        <f>IF(A5181=0,0,A5181*LABOR_HRS_WK_TOM*SEASON_WEEKS*(1+DIM_PCT_TOM)^A5181)</f>
        <v>1227.6917730000007</v>
      </c>
      <c r="F5181" s="5">
        <f>IF(B5181=0,0,B5181*LABOR_HRS_WK_CAR*SEASON_WEEKS*(1+DIM_PCT_CAR)^B5181)</f>
        <v>983.16986417423652</v>
      </c>
      <c r="G5181" s="5">
        <f>IF(C5181=0,0,C5181*LABOR_HRS_WK_MES*SEASON_WEEKS*(1+DIM_PCT_MES)^C5181)</f>
        <v>0</v>
      </c>
      <c r="H5181" s="5">
        <f>E5181+F5181+G5181</f>
        <v>2210.8616371742373</v>
      </c>
      <c r="I5181" s="5">
        <f>MIN(H5181,FARMER_HRS)</f>
        <v>720</v>
      </c>
      <c r="J5181" s="5">
        <f>MAX(0,H5181-FARMER_HRS)</f>
        <v>1490.8616371742373</v>
      </c>
      <c r="K5181" s="2">
        <f>I5181*FARMER_RATE+J5181*TEMP_WORKER_RATE</f>
        <v>50883.014534274953</v>
      </c>
      <c r="L5181" s="2">
        <f>A5181*PRICE_TOM+B5181*PRICE_CAR+C5181*PRICE_MES</f>
        <v>103480</v>
      </c>
      <c r="M5181" s="2">
        <f>A5181*FERT_BED_TOM+B5181*FERT_BED_CAR+C5181*FERT_BED_MES</f>
        <v>14960</v>
      </c>
      <c r="N5181" s="6">
        <f>IF(AND(D5181&lt;=TOTAL_BEDS,J5181&lt;=TEMP_WORKER_MAX*TEMP_WORKER_HRS),1,0)</f>
        <v>1</v>
      </c>
      <c r="O5181" s="2">
        <f>L5181-M5181-K5181-FIXED_COSTS</f>
        <v>17636.985465725047</v>
      </c>
      <c r="P5181" s="2">
        <f>IF(N5181=1,O5181,"")</f>
        <v>17636.985465725047</v>
      </c>
    </row>
    <row r="5182">
      <c r="A5182" s="6">
        <v>7</v>
      </c>
      <c r="B5182" s="6">
        <v>20</v>
      </c>
      <c r="C5182" s="6">
        <v>1</v>
      </c>
      <c r="D5182" s="6">
        <f>A5182+B5182+C5182</f>
        <v>28</v>
      </c>
      <c r="E5182" s="5">
        <f>IF(A5182=0,0,A5182*LABOR_HRS_WK_TOM*SEASON_WEEKS*(1+DIM_PCT_TOM)^A5182)</f>
        <v>1227.6917730000007</v>
      </c>
      <c r="F5182" s="5">
        <f>IF(B5182=0,0,B5182*LABOR_HRS_WK_CAR*SEASON_WEEKS*(1+DIM_PCT_CAR)^B5182)</f>
        <v>983.16986417423652</v>
      </c>
      <c r="G5182" s="5">
        <f>IF(C5182=0,0,C5182*LABOR_HRS_WK_MES*SEASON_WEEKS*(1+DIM_PCT_MES)^C5182)</f>
        <v>45.5625</v>
      </c>
      <c r="H5182" s="5">
        <f>E5182+F5182+G5182</f>
        <v>2256.4241371742373</v>
      </c>
      <c r="I5182" s="5">
        <f>MIN(H5182,FARMER_HRS)</f>
        <v>720</v>
      </c>
      <c r="J5182" s="5">
        <f>MAX(0,H5182-FARMER_HRS)</f>
        <v>1536.4241371742373</v>
      </c>
      <c r="K5182" s="2">
        <f>I5182*FARMER_RATE+J5182*TEMP_WORKER_RATE</f>
        <v>51674.030159274953</v>
      </c>
      <c r="L5182" s="2">
        <f>A5182*PRICE_TOM+B5182*PRICE_CAR+C5182*PRICE_MES</f>
        <v>106180</v>
      </c>
      <c r="M5182" s="2">
        <f>A5182*FERT_BED_TOM+B5182*FERT_BED_CAR+C5182*FERT_BED_MES</f>
        <v>15840</v>
      </c>
      <c r="N5182" s="6">
        <f>IF(AND(D5182&lt;=TOTAL_BEDS,J5182&lt;=TEMP_WORKER_MAX*TEMP_WORKER_HRS),1,0)</f>
        <v>1</v>
      </c>
      <c r="O5182" s="2">
        <f>L5182-M5182-K5182-FIXED_COSTS</f>
        <v>18665.969840725047</v>
      </c>
      <c r="P5182" s="2">
        <f>IF(N5182=1,O5182,"")</f>
        <v>18665.969840725047</v>
      </c>
    </row>
    <row r="5183">
      <c r="A5183" s="6">
        <v>7</v>
      </c>
      <c r="B5183" s="6">
        <v>20</v>
      </c>
      <c r="C5183" s="6">
        <v>2</v>
      </c>
      <c r="D5183" s="6">
        <f>A5183+B5183+C5183</f>
        <v>29</v>
      </c>
      <c r="E5183" s="5">
        <f>IF(A5183=0,0,A5183*LABOR_HRS_WK_TOM*SEASON_WEEKS*(1+DIM_PCT_TOM)^A5183)</f>
        <v>1227.6917730000007</v>
      </c>
      <c r="F5183" s="5">
        <f>IF(B5183=0,0,B5183*LABOR_HRS_WK_CAR*SEASON_WEEKS*(1+DIM_PCT_CAR)^B5183)</f>
        <v>983.16986417423652</v>
      </c>
      <c r="G5183" s="5">
        <f>IF(C5183=0,0,C5183*LABOR_HRS_WK_MES*SEASON_WEEKS*(1+DIM_PCT_MES)^C5183)</f>
        <v>92.2640625</v>
      </c>
      <c r="H5183" s="5">
        <f>E5183+F5183+G5183</f>
        <v>2303.1256996742372</v>
      </c>
      <c r="I5183" s="5">
        <f>MIN(H5183,FARMER_HRS)</f>
        <v>720</v>
      </c>
      <c r="J5183" s="5">
        <f>MAX(0,H5183-FARMER_HRS)</f>
        <v>1583.1256996742372</v>
      </c>
      <c r="K5183" s="2">
        <f>I5183*FARMER_RATE+J5183*TEMP_WORKER_RATE</f>
        <v>52484.821174899953</v>
      </c>
      <c r="L5183" s="2">
        <f>A5183*PRICE_TOM+B5183*PRICE_CAR+C5183*PRICE_MES</f>
        <v>108880</v>
      </c>
      <c r="M5183" s="2">
        <f>A5183*FERT_BED_TOM+B5183*FERT_BED_CAR+C5183*FERT_BED_MES</f>
        <v>16720</v>
      </c>
      <c r="N5183" s="6">
        <f>IF(AND(D5183&lt;=TOTAL_BEDS,J5183&lt;=TEMP_WORKER_MAX*TEMP_WORKER_HRS),1,0)</f>
        <v>1</v>
      </c>
      <c r="O5183" s="2">
        <f>L5183-M5183-K5183-FIXED_COSTS</f>
        <v>19675.178825100047</v>
      </c>
      <c r="P5183" s="2">
        <f>IF(N5183=1,O5183,"")</f>
        <v>19675.178825100047</v>
      </c>
    </row>
    <row r="5184">
      <c r="A5184" s="6">
        <v>7</v>
      </c>
      <c r="B5184" s="6">
        <v>20</v>
      </c>
      <c r="C5184" s="6">
        <v>3</v>
      </c>
      <c r="D5184" s="6">
        <f>A5184+B5184+C5184</f>
        <v>30</v>
      </c>
      <c r="E5184" s="5">
        <f>IF(A5184=0,0,A5184*LABOR_HRS_WK_TOM*SEASON_WEEKS*(1+DIM_PCT_TOM)^A5184)</f>
        <v>1227.6917730000007</v>
      </c>
      <c r="F5184" s="5">
        <f>IF(B5184=0,0,B5184*LABOR_HRS_WK_CAR*SEASON_WEEKS*(1+DIM_PCT_CAR)^B5184)</f>
        <v>983.16986417423652</v>
      </c>
      <c r="G5184" s="5">
        <f>IF(C5184=0,0,C5184*LABOR_HRS_WK_MES*SEASON_WEEKS*(1+DIM_PCT_MES)^C5184)</f>
        <v>140.12604492187498</v>
      </c>
      <c r="H5184" s="5">
        <f>E5184+F5184+G5184</f>
        <v>2350.9876820961122</v>
      </c>
      <c r="I5184" s="5">
        <f>MIN(H5184,FARMER_HRS)</f>
        <v>720</v>
      </c>
      <c r="J5184" s="5">
        <f>MAX(0,H5184-FARMER_HRS)</f>
        <v>1630.9876820961122</v>
      </c>
      <c r="K5184" s="2">
        <f>I5184*FARMER_RATE+J5184*TEMP_WORKER_RATE</f>
        <v>53315.758369724164</v>
      </c>
      <c r="L5184" s="2">
        <f>A5184*PRICE_TOM+B5184*PRICE_CAR+C5184*PRICE_MES</f>
        <v>111580</v>
      </c>
      <c r="M5184" s="2">
        <f>A5184*FERT_BED_TOM+B5184*FERT_BED_CAR+C5184*FERT_BED_MES</f>
        <v>17600</v>
      </c>
      <c r="N5184" s="6">
        <f>IF(AND(D5184&lt;=TOTAL_BEDS,J5184&lt;=TEMP_WORKER_MAX*TEMP_WORKER_HRS),1,0)</f>
        <v>1</v>
      </c>
      <c r="O5184" s="2">
        <f>L5184-M5184-K5184-FIXED_COSTS</f>
        <v>20664.241630275836</v>
      </c>
      <c r="P5184" s="2">
        <f>IF(N5184=1,O5184,"")</f>
        <v>20664.241630275836</v>
      </c>
    </row>
    <row r="5185">
      <c r="A5185" s="6">
        <v>7</v>
      </c>
      <c r="B5185" s="6">
        <v>20</v>
      </c>
      <c r="C5185" s="6">
        <v>4</v>
      </c>
      <c r="D5185" s="6">
        <f>A5185+B5185+C5185</f>
        <v>31</v>
      </c>
      <c r="E5185" s="5">
        <f>IF(A5185=0,0,A5185*LABOR_HRS_WK_TOM*SEASON_WEEKS*(1+DIM_PCT_TOM)^A5185)</f>
        <v>1227.6917730000007</v>
      </c>
      <c r="F5185" s="5">
        <f>IF(B5185=0,0,B5185*LABOR_HRS_WK_CAR*SEASON_WEEKS*(1+DIM_PCT_CAR)^B5185)</f>
        <v>983.16986417423652</v>
      </c>
      <c r="G5185" s="5">
        <f>IF(C5185=0,0,C5185*LABOR_HRS_WK_MES*SEASON_WEEKS*(1+DIM_PCT_MES)^C5185)</f>
        <v>189.17016064453119</v>
      </c>
      <c r="H5185" s="5">
        <f>E5185+F5185+G5185</f>
        <v>2400.0317978187686</v>
      </c>
      <c r="I5185" s="5">
        <f>MIN(H5185,FARMER_HRS)</f>
        <v>720</v>
      </c>
      <c r="J5185" s="5">
        <f>MAX(0,H5185-FARMER_HRS)</f>
        <v>1680.0317978187686</v>
      </c>
      <c r="K5185" s="2">
        <f>I5185*FARMER_RATE+J5185*TEMP_WORKER_RATE</f>
        <v>54167.2187121314</v>
      </c>
      <c r="L5185" s="2">
        <f>A5185*PRICE_TOM+B5185*PRICE_CAR+C5185*PRICE_MES</f>
        <v>114280</v>
      </c>
      <c r="M5185" s="2">
        <f>A5185*FERT_BED_TOM+B5185*FERT_BED_CAR+C5185*FERT_BED_MES</f>
        <v>18480</v>
      </c>
      <c r="N5185" s="6">
        <f>IF(AND(D5185&lt;=TOTAL_BEDS,J5185&lt;=TEMP_WORKER_MAX*TEMP_WORKER_HRS),1,0)</f>
        <v>1</v>
      </c>
      <c r="O5185" s="2">
        <f>L5185-M5185-K5185-FIXED_COSTS</f>
        <v>21632.7812878686</v>
      </c>
      <c r="P5185" s="2">
        <f>IF(N5185=1,O5185,"")</f>
        <v>21632.7812878686</v>
      </c>
    </row>
    <row r="5186">
      <c r="A5186" s="6">
        <v>7</v>
      </c>
      <c r="B5186" s="6">
        <v>20</v>
      </c>
      <c r="C5186" s="6">
        <v>5</v>
      </c>
      <c r="D5186" s="6">
        <f>A5186+B5186+C5186</f>
        <v>32</v>
      </c>
      <c r="E5186" s="5">
        <f>IF(A5186=0,0,A5186*LABOR_HRS_WK_TOM*SEASON_WEEKS*(1+DIM_PCT_TOM)^A5186)</f>
        <v>1227.6917730000007</v>
      </c>
      <c r="F5186" s="5">
        <f>IF(B5186=0,0,B5186*LABOR_HRS_WK_CAR*SEASON_WEEKS*(1+DIM_PCT_CAR)^B5186)</f>
        <v>983.16986417423652</v>
      </c>
      <c r="G5186" s="5">
        <f>IF(C5186=0,0,C5186*LABOR_HRS_WK_MES*SEASON_WEEKS*(1+DIM_PCT_MES)^C5186)</f>
        <v>239.41848456573481</v>
      </c>
      <c r="H5186" s="5">
        <f>E5186+F5186+G5186</f>
        <v>2450.2801217399719</v>
      </c>
      <c r="I5186" s="5">
        <f>MIN(H5186,FARMER_HRS)</f>
        <v>720</v>
      </c>
      <c r="J5186" s="5">
        <f>MAX(0,H5186-FARMER_HRS)</f>
        <v>1730.2801217399719</v>
      </c>
      <c r="K5186" s="2">
        <f>I5186*FARMER_RATE+J5186*TEMP_WORKER_RATE</f>
        <v>55039.585446874509</v>
      </c>
      <c r="L5186" s="2">
        <f>A5186*PRICE_TOM+B5186*PRICE_CAR+C5186*PRICE_MES</f>
        <v>116980</v>
      </c>
      <c r="M5186" s="2">
        <f>A5186*FERT_BED_TOM+B5186*FERT_BED_CAR+C5186*FERT_BED_MES</f>
        <v>19360</v>
      </c>
      <c r="N5186" s="6">
        <f>IF(AND(D5186&lt;=TOTAL_BEDS,J5186&lt;=TEMP_WORKER_MAX*TEMP_WORKER_HRS),1,0)</f>
        <v>1</v>
      </c>
      <c r="O5186" s="2">
        <f>L5186-M5186-K5186-FIXED_COSTS</f>
        <v>22580.414553125491</v>
      </c>
      <c r="P5186" s="2">
        <f>IF(N5186=1,O5186,"")</f>
        <v>22580.414553125491</v>
      </c>
    </row>
    <row r="5187">
      <c r="A5187" s="6">
        <v>7</v>
      </c>
      <c r="B5187" s="6">
        <v>20</v>
      </c>
      <c r="C5187" s="6">
        <v>6</v>
      </c>
      <c r="D5187" s="6">
        <f>A5187+B5187+C5187</f>
        <v>33</v>
      </c>
      <c r="E5187" s="5">
        <f>IF(A5187=0,0,A5187*LABOR_HRS_WK_TOM*SEASON_WEEKS*(1+DIM_PCT_TOM)^A5187)</f>
        <v>1227.6917730000007</v>
      </c>
      <c r="F5187" s="5">
        <f>IF(B5187=0,0,B5187*LABOR_HRS_WK_CAR*SEASON_WEEKS*(1+DIM_PCT_CAR)^B5187)</f>
        <v>983.16986417423652</v>
      </c>
      <c r="G5187" s="5">
        <f>IF(C5187=0,0,C5187*LABOR_HRS_WK_MES*SEASON_WEEKS*(1+DIM_PCT_MES)^C5187)</f>
        <v>290.89345874736773</v>
      </c>
      <c r="H5187" s="5">
        <f>E5187+F5187+G5187</f>
        <v>2501.7550959216051</v>
      </c>
      <c r="I5187" s="5">
        <f>MIN(H5187,FARMER_HRS)</f>
        <v>720</v>
      </c>
      <c r="J5187" s="5">
        <f>MAX(0,H5187-FARMER_HRS)</f>
        <v>1781.7550959216051</v>
      </c>
      <c r="K5187" s="2">
        <f>I5187*FARMER_RATE+J5187*TEMP_WORKER_RATE</f>
        <v>55933.248193083418</v>
      </c>
      <c r="L5187" s="2">
        <f>A5187*PRICE_TOM+B5187*PRICE_CAR+C5187*PRICE_MES</f>
        <v>119680</v>
      </c>
      <c r="M5187" s="2">
        <f>A5187*FERT_BED_TOM+B5187*FERT_BED_CAR+C5187*FERT_BED_MES</f>
        <v>20240</v>
      </c>
      <c r="N5187" s="6">
        <f>IF(AND(D5187&lt;=TOTAL_BEDS,J5187&lt;=TEMP_WORKER_MAX*TEMP_WORKER_HRS),1,0)</f>
        <v>1</v>
      </c>
      <c r="O5187" s="2">
        <f>L5187-M5187-K5187-FIXED_COSTS</f>
        <v>23506.751806916582</v>
      </c>
      <c r="P5187" s="2">
        <f>IF(N5187=1,O5187,"")</f>
        <v>23506.751806916582</v>
      </c>
    </row>
    <row r="5188">
      <c r="A5188" s="6">
        <v>7</v>
      </c>
      <c r="B5188" s="6">
        <v>20</v>
      </c>
      <c r="C5188" s="6">
        <v>7</v>
      </c>
      <c r="D5188" s="6">
        <f>A5188+B5188+C5188</f>
        <v>34</v>
      </c>
      <c r="E5188" s="5">
        <f>IF(A5188=0,0,A5188*LABOR_HRS_WK_TOM*SEASON_WEEKS*(1+DIM_PCT_TOM)^A5188)</f>
        <v>1227.6917730000007</v>
      </c>
      <c r="F5188" s="5">
        <f>IF(B5188=0,0,B5188*LABOR_HRS_WK_CAR*SEASON_WEEKS*(1+DIM_PCT_CAR)^B5188)</f>
        <v>983.16986417423652</v>
      </c>
      <c r="G5188" s="5">
        <f>IF(C5188=0,0,C5188*LABOR_HRS_WK_MES*SEASON_WEEKS*(1+DIM_PCT_MES)^C5188)</f>
        <v>343.61789814532818</v>
      </c>
      <c r="H5188" s="5">
        <f>E5188+F5188+G5188</f>
        <v>2554.4795353195655</v>
      </c>
      <c r="I5188" s="5">
        <f>MIN(H5188,FARMER_HRS)</f>
        <v>720</v>
      </c>
      <c r="J5188" s="5">
        <f>MAX(0,H5188-FARMER_HRS)</f>
        <v>1834.4795353195655</v>
      </c>
      <c r="K5188" s="2">
        <f>I5188*FARMER_RATE+J5188*TEMP_WORKER_RATE</f>
        <v>56848.603043742456</v>
      </c>
      <c r="L5188" s="2">
        <f>A5188*PRICE_TOM+B5188*PRICE_CAR+C5188*PRICE_MES</f>
        <v>122380</v>
      </c>
      <c r="M5188" s="2">
        <f>A5188*FERT_BED_TOM+B5188*FERT_BED_CAR+C5188*FERT_BED_MES</f>
        <v>21120</v>
      </c>
      <c r="N5188" s="6">
        <f>IF(AND(D5188&lt;=TOTAL_BEDS,J5188&lt;=TEMP_WORKER_MAX*TEMP_WORKER_HRS),1,0)</f>
        <v>1</v>
      </c>
      <c r="O5188" s="2">
        <f>L5188-M5188-K5188-FIXED_COSTS</f>
        <v>24411.396956257544</v>
      </c>
      <c r="P5188" s="2">
        <f>IF(N5188=1,O5188,"")</f>
        <v>24411.396956257544</v>
      </c>
    </row>
    <row r="5189">
      <c r="A5189" s="6">
        <v>7</v>
      </c>
      <c r="B5189" s="6">
        <v>20</v>
      </c>
      <c r="C5189" s="6">
        <v>8</v>
      </c>
      <c r="D5189" s="6">
        <f>A5189+B5189+C5189</f>
        <v>35</v>
      </c>
      <c r="E5189" s="5">
        <f>IF(A5189=0,0,A5189*LABOR_HRS_WK_TOM*SEASON_WEEKS*(1+DIM_PCT_TOM)^A5189)</f>
        <v>1227.6917730000007</v>
      </c>
      <c r="F5189" s="5">
        <f>IF(B5189=0,0,B5189*LABOR_HRS_WK_CAR*SEASON_WEEKS*(1+DIM_PCT_CAR)^B5189)</f>
        <v>983.16986417423652</v>
      </c>
      <c r="G5189" s="5">
        <f>IF(C5189=0,0,C5189*LABOR_HRS_WK_MES*SEASON_WEEKS*(1+DIM_PCT_MES)^C5189)</f>
        <v>397.61499642530833</v>
      </c>
      <c r="H5189" s="5">
        <f>E5189+F5189+G5189</f>
        <v>2608.4766335995455</v>
      </c>
      <c r="I5189" s="5">
        <f>MIN(H5189,FARMER_HRS)</f>
        <v>720</v>
      </c>
      <c r="J5189" s="5">
        <f>MAX(0,H5189-FARMER_HRS)</f>
        <v>1888.4766335995455</v>
      </c>
      <c r="K5189" s="2">
        <f>I5189*FARMER_RATE+J5189*TEMP_WORKER_RATE</f>
        <v>57786.052666658776</v>
      </c>
      <c r="L5189" s="2">
        <f>A5189*PRICE_TOM+B5189*PRICE_CAR+C5189*PRICE_MES</f>
        <v>125080</v>
      </c>
      <c r="M5189" s="2">
        <f>A5189*FERT_BED_TOM+B5189*FERT_BED_CAR+C5189*FERT_BED_MES</f>
        <v>22000</v>
      </c>
      <c r="N5189" s="6">
        <f>IF(AND(D5189&lt;=TOTAL_BEDS,J5189&lt;=TEMP_WORKER_MAX*TEMP_WORKER_HRS),1,0)</f>
        <v>1</v>
      </c>
      <c r="O5189" s="2">
        <f>L5189-M5189-K5189-FIXED_COSTS</f>
        <v>25293.947333341224</v>
      </c>
      <c r="P5189" s="2">
        <f>IF(N5189=1,O5189,"")</f>
        <v>25293.947333341224</v>
      </c>
    </row>
    <row r="5190">
      <c r="A5190" s="6">
        <v>7</v>
      </c>
      <c r="B5190" s="6">
        <v>20</v>
      </c>
      <c r="C5190" s="6">
        <v>9</v>
      </c>
      <c r="D5190" s="6">
        <f>A5190+B5190+C5190</f>
        <v>36</v>
      </c>
      <c r="E5190" s="5">
        <f>IF(A5190=0,0,A5190*LABOR_HRS_WK_TOM*SEASON_WEEKS*(1+DIM_PCT_TOM)^A5190)</f>
        <v>1227.6917730000007</v>
      </c>
      <c r="F5190" s="5">
        <f>IF(B5190=0,0,B5190*LABOR_HRS_WK_CAR*SEASON_WEEKS*(1+DIM_PCT_CAR)^B5190)</f>
        <v>983.16986417423652</v>
      </c>
      <c r="G5190" s="5">
        <f>IF(C5190=0,0,C5190*LABOR_HRS_WK_MES*SEASON_WEEKS*(1+DIM_PCT_MES)^C5190)</f>
        <v>452.90833186570273</v>
      </c>
      <c r="H5190" s="5">
        <f>E5190+F5190+G5190</f>
        <v>2663.76996903994</v>
      </c>
      <c r="I5190" s="5">
        <f>MIN(H5190,FARMER_HRS)</f>
        <v>720</v>
      </c>
      <c r="J5190" s="5">
        <f>MAX(0,H5190-FARMER_HRS)</f>
        <v>1943.76996903994</v>
      </c>
      <c r="K5190" s="2">
        <f>I5190*FARMER_RATE+J5190*TEMP_WORKER_RATE</f>
        <v>58746.0064069434</v>
      </c>
      <c r="L5190" s="2">
        <f>A5190*PRICE_TOM+B5190*PRICE_CAR+C5190*PRICE_MES</f>
        <v>127780</v>
      </c>
      <c r="M5190" s="2">
        <f>A5190*FERT_BED_TOM+B5190*FERT_BED_CAR+C5190*FERT_BED_MES</f>
        <v>22880</v>
      </c>
      <c r="N5190" s="6">
        <f>IF(AND(D5190&lt;=TOTAL_BEDS,J5190&lt;=TEMP_WORKER_MAX*TEMP_WORKER_HRS),1,0)</f>
        <v>1</v>
      </c>
      <c r="O5190" s="2">
        <f>L5190-M5190-K5190-FIXED_COSTS</f>
        <v>26153.9935930566</v>
      </c>
      <c r="P5190" s="2">
        <f>IF(N5190=1,O5190,"")</f>
        <v>26153.9935930566</v>
      </c>
    </row>
    <row r="5191">
      <c r="A5191" s="6">
        <v>7</v>
      </c>
      <c r="B5191" s="6">
        <v>20</v>
      </c>
      <c r="C5191" s="6">
        <v>10</v>
      </c>
      <c r="D5191" s="6">
        <f>A5191+B5191+C5191</f>
        <v>37</v>
      </c>
      <c r="E5191" s="5">
        <f>IF(A5191=0,0,A5191*LABOR_HRS_WK_TOM*SEASON_WEEKS*(1+DIM_PCT_TOM)^A5191)</f>
        <v>1227.6917730000007</v>
      </c>
      <c r="F5191" s="5">
        <f>IF(B5191=0,0,B5191*LABOR_HRS_WK_CAR*SEASON_WEEKS*(1+DIM_PCT_CAR)^B5191)</f>
        <v>983.16986417423652</v>
      </c>
      <c r="G5191" s="5">
        <f>IF(C5191=0,0,C5191*LABOR_HRS_WK_MES*SEASON_WEEKS*(1+DIM_PCT_MES)^C5191)</f>
        <v>509.52187334891551</v>
      </c>
      <c r="H5191" s="5">
        <f>E5191+F5191+G5191</f>
        <v>2720.3835105231528</v>
      </c>
      <c r="I5191" s="5">
        <f>MIN(H5191,FARMER_HRS)</f>
        <v>720</v>
      </c>
      <c r="J5191" s="5">
        <f>MAX(0,H5191-FARMER_HRS)</f>
        <v>2000.3835105231528</v>
      </c>
      <c r="K5191" s="2">
        <f>I5191*FARMER_RATE+J5191*TEMP_WORKER_RATE</f>
        <v>59728.880391026956</v>
      </c>
      <c r="L5191" s="2">
        <f>A5191*PRICE_TOM+B5191*PRICE_CAR+C5191*PRICE_MES</f>
        <v>130480</v>
      </c>
      <c r="M5191" s="2">
        <f>A5191*FERT_BED_TOM+B5191*FERT_BED_CAR+C5191*FERT_BED_MES</f>
        <v>23760</v>
      </c>
      <c r="N5191" s="6">
        <f>IF(AND(D5191&lt;=TOTAL_BEDS,J5191&lt;=TEMP_WORKER_MAX*TEMP_WORKER_HRS),1,0)</f>
        <v>1</v>
      </c>
      <c r="O5191" s="2">
        <f>L5191-M5191-K5191-FIXED_COSTS</f>
        <v>26991.119608973044</v>
      </c>
      <c r="P5191" s="2">
        <f>IF(N5191=1,O5191,"")</f>
        <v>26991.119608973044</v>
      </c>
    </row>
    <row r="5192">
      <c r="A5192" s="6">
        <v>7</v>
      </c>
      <c r="B5192" s="6">
        <v>20</v>
      </c>
      <c r="C5192" s="6">
        <v>11</v>
      </c>
      <c r="D5192" s="6">
        <f>A5192+B5192+C5192</f>
        <v>38</v>
      </c>
      <c r="E5192" s="5">
        <f>IF(A5192=0,0,A5192*LABOR_HRS_WK_TOM*SEASON_WEEKS*(1+DIM_PCT_TOM)^A5192)</f>
        <v>1227.6917730000007</v>
      </c>
      <c r="F5192" s="5">
        <f>IF(B5192=0,0,B5192*LABOR_HRS_WK_CAR*SEASON_WEEKS*(1+DIM_PCT_CAR)^B5192)</f>
        <v>983.16986417423652</v>
      </c>
      <c r="G5192" s="5">
        <f>IF(C5192=0,0,C5192*LABOR_HRS_WK_MES*SEASON_WEEKS*(1+DIM_PCT_MES)^C5192)</f>
        <v>567.47998644235463</v>
      </c>
      <c r="H5192" s="5">
        <f>E5192+F5192+G5192</f>
        <v>2778.3416236165922</v>
      </c>
      <c r="I5192" s="5">
        <f>MIN(H5192,FARMER_HRS)</f>
        <v>720</v>
      </c>
      <c r="J5192" s="5">
        <f>MAX(0,H5192-FARMER_HRS)</f>
        <v>2058.3416236165922</v>
      </c>
      <c r="K5192" s="2">
        <f>I5192*FARMER_RATE+J5192*TEMP_WORKER_RATE</f>
        <v>60735.0976322325</v>
      </c>
      <c r="L5192" s="2">
        <f>A5192*PRICE_TOM+B5192*PRICE_CAR+C5192*PRICE_MES</f>
        <v>133180</v>
      </c>
      <c r="M5192" s="2">
        <f>A5192*FERT_BED_TOM+B5192*FERT_BED_CAR+C5192*FERT_BED_MES</f>
        <v>24640</v>
      </c>
      <c r="N5192" s="6">
        <f>IF(AND(D5192&lt;=TOTAL_BEDS,J5192&lt;=TEMP_WORKER_MAX*TEMP_WORKER_HRS),1,0)</f>
        <v>1</v>
      </c>
      <c r="O5192" s="2">
        <f>L5192-M5192-K5192-FIXED_COSTS</f>
        <v>27804.9023677675</v>
      </c>
      <c r="P5192" s="2">
        <f>IF(N5192=1,O5192,"")</f>
        <v>27804.9023677675</v>
      </c>
    </row>
    <row r="5193">
      <c r="A5193" s="6">
        <v>7</v>
      </c>
      <c r="B5193" s="6">
        <v>20</v>
      </c>
      <c r="C5193" s="6">
        <v>12</v>
      </c>
      <c r="D5193" s="6">
        <f>A5193+B5193+C5193</f>
        <v>39</v>
      </c>
      <c r="E5193" s="5">
        <f>IF(A5193=0,0,A5193*LABOR_HRS_WK_TOM*SEASON_WEEKS*(1+DIM_PCT_TOM)^A5193)</f>
        <v>1227.6917730000007</v>
      </c>
      <c r="F5193" s="5">
        <f>IF(B5193=0,0,B5193*LABOR_HRS_WK_CAR*SEASON_WEEKS*(1+DIM_PCT_CAR)^B5193)</f>
        <v>983.16986417423652</v>
      </c>
      <c r="G5193" s="5">
        <f>IF(C5193=0,0,C5193*LABOR_HRS_WK_MES*SEASON_WEEKS*(1+DIM_PCT_MES)^C5193)</f>
        <v>626.807439570419</v>
      </c>
      <c r="H5193" s="5">
        <f>E5193+F5193+G5193</f>
        <v>2837.6690767446562</v>
      </c>
      <c r="I5193" s="5">
        <f>MIN(H5193,FARMER_HRS)</f>
        <v>720</v>
      </c>
      <c r="J5193" s="5">
        <f>MAX(0,H5193-FARMER_HRS)</f>
        <v>2117.6690767446562</v>
      </c>
      <c r="K5193" s="2">
        <f>I5193*FARMER_RATE+J5193*TEMP_WORKER_RATE</f>
        <v>61765.088137928054</v>
      </c>
      <c r="L5193" s="2">
        <f>A5193*PRICE_TOM+B5193*PRICE_CAR+C5193*PRICE_MES</f>
        <v>135880</v>
      </c>
      <c r="M5193" s="2">
        <f>A5193*FERT_BED_TOM+B5193*FERT_BED_CAR+C5193*FERT_BED_MES</f>
        <v>25520</v>
      </c>
      <c r="N5193" s="6">
        <f>IF(AND(D5193&lt;=TOTAL_BEDS,J5193&lt;=TEMP_WORKER_MAX*TEMP_WORKER_HRS),1,0)</f>
        <v>1</v>
      </c>
      <c r="O5193" s="2">
        <f>L5193-M5193-K5193-FIXED_COSTS</f>
        <v>28594.911862071946</v>
      </c>
      <c r="P5193" s="2">
        <f>IF(N5193=1,O5193,"")</f>
        <v>28594.911862071946</v>
      </c>
    </row>
    <row r="5194">
      <c r="A5194" s="6">
        <v>7</v>
      </c>
      <c r="B5194" s="6">
        <v>20</v>
      </c>
      <c r="C5194" s="6">
        <v>13</v>
      </c>
      <c r="D5194" s="6">
        <f>A5194+B5194+C5194</f>
        <v>40</v>
      </c>
      <c r="E5194" s="5">
        <f>IF(A5194=0,0,A5194*LABOR_HRS_WK_TOM*SEASON_WEEKS*(1+DIM_PCT_TOM)^A5194)</f>
        <v>1227.6917730000007</v>
      </c>
      <c r="F5194" s="5">
        <f>IF(B5194=0,0,B5194*LABOR_HRS_WK_CAR*SEASON_WEEKS*(1+DIM_PCT_CAR)^B5194)</f>
        <v>983.16986417423652</v>
      </c>
      <c r="G5194" s="5">
        <f>IF(C5194=0,0,C5194*LABOR_HRS_WK_MES*SEASON_WEEKS*(1+DIM_PCT_MES)^C5194)</f>
        <v>687.52941027880331</v>
      </c>
      <c r="H5194" s="5">
        <f>E5194+F5194+G5194</f>
        <v>2898.3910474530408</v>
      </c>
      <c r="I5194" s="5">
        <f>MIN(H5194,FARMER_HRS)</f>
        <v>720</v>
      </c>
      <c r="J5194" s="5">
        <f>MAX(0,H5194-FARMER_HRS)</f>
        <v>2178.3910474530408</v>
      </c>
      <c r="K5194" s="2">
        <f>I5194*FARMER_RATE+J5194*TEMP_WORKER_RATE</f>
        <v>62819.289018281954</v>
      </c>
      <c r="L5194" s="2">
        <f>A5194*PRICE_TOM+B5194*PRICE_CAR+C5194*PRICE_MES</f>
        <v>138580</v>
      </c>
      <c r="M5194" s="2">
        <f>A5194*FERT_BED_TOM+B5194*FERT_BED_CAR+C5194*FERT_BED_MES</f>
        <v>26400</v>
      </c>
      <c r="N5194" s="6">
        <f>IF(AND(D5194&lt;=TOTAL_BEDS,J5194&lt;=TEMP_WORKER_MAX*TEMP_WORKER_HRS),1,0)</f>
        <v>1</v>
      </c>
      <c r="O5194" s="2">
        <f>L5194-M5194-K5194-FIXED_COSTS</f>
        <v>29360.710981718046</v>
      </c>
      <c r="P5194" s="2">
        <f>IF(N5194=1,O5194,"")</f>
        <v>29360.710981718046</v>
      </c>
    </row>
    <row r="5195">
      <c r="A5195" s="6">
        <v>7</v>
      </c>
      <c r="B5195" s="6">
        <v>20</v>
      </c>
      <c r="C5195" s="6">
        <v>14</v>
      </c>
      <c r="D5195" s="6">
        <f>A5195+B5195+C5195</f>
        <v>41</v>
      </c>
      <c r="E5195" s="5">
        <f>IF(A5195=0,0,A5195*LABOR_HRS_WK_TOM*SEASON_WEEKS*(1+DIM_PCT_TOM)^A5195)</f>
        <v>1227.6917730000007</v>
      </c>
      <c r="F5195" s="5">
        <f>IF(B5195=0,0,B5195*LABOR_HRS_WK_CAR*SEASON_WEEKS*(1+DIM_PCT_CAR)^B5195)</f>
        <v>983.16986417423652</v>
      </c>
      <c r="G5195" s="5">
        <f>IF(C5195=0,0,C5195*LABOR_HRS_WK_MES*SEASON_WEEKS*(1+DIM_PCT_MES)^C5195)</f>
        <v>749.67149159246435</v>
      </c>
      <c r="H5195" s="5">
        <f>E5195+F5195+G5195</f>
        <v>2960.5331287667018</v>
      </c>
      <c r="I5195" s="5">
        <f>MIN(H5195,FARMER_HRS)</f>
        <v>720</v>
      </c>
      <c r="J5195" s="5">
        <f>MAX(0,H5195-FARMER_HRS)</f>
        <v>2240.5331287667018</v>
      </c>
      <c r="K5195" s="2">
        <f>I5195*FARMER_RATE+J5195*TEMP_WORKER_RATE</f>
        <v>63898.144596644124</v>
      </c>
      <c r="L5195" s="2">
        <f>A5195*PRICE_TOM+B5195*PRICE_CAR+C5195*PRICE_MES</f>
        <v>141280</v>
      </c>
      <c r="M5195" s="2">
        <f>A5195*FERT_BED_TOM+B5195*FERT_BED_CAR+C5195*FERT_BED_MES</f>
        <v>27280</v>
      </c>
      <c r="N5195" s="6">
        <f>IF(AND(D5195&lt;=TOTAL_BEDS,J5195&lt;=TEMP_WORKER_MAX*TEMP_WORKER_HRS),1,0)</f>
        <v>1</v>
      </c>
      <c r="O5195" s="2">
        <f>L5195-M5195-K5195-FIXED_COSTS</f>
        <v>30101.855403355876</v>
      </c>
      <c r="P5195" s="2">
        <f>IF(N5195=1,O5195,"")</f>
        <v>30101.855403355876</v>
      </c>
    </row>
    <row r="5196">
      <c r="A5196" s="6">
        <v>7</v>
      </c>
      <c r="B5196" s="6">
        <v>20</v>
      </c>
      <c r="C5196" s="6">
        <v>15</v>
      </c>
      <c r="D5196" s="6">
        <f>A5196+B5196+C5196</f>
        <v>42</v>
      </c>
      <c r="E5196" s="5">
        <f>IF(A5196=0,0,A5196*LABOR_HRS_WK_TOM*SEASON_WEEKS*(1+DIM_PCT_TOM)^A5196)</f>
        <v>1227.6917730000007</v>
      </c>
      <c r="F5196" s="5">
        <f>IF(B5196=0,0,B5196*LABOR_HRS_WK_CAR*SEASON_WEEKS*(1+DIM_PCT_CAR)^B5196)</f>
        <v>983.16986417423652</v>
      </c>
      <c r="G5196" s="5">
        <f>IF(C5196=0,0,C5196*LABOR_HRS_WK_MES*SEASON_WEEKS*(1+DIM_PCT_MES)^C5196)</f>
        <v>813.25969846861074</v>
      </c>
      <c r="H5196" s="5">
        <f>E5196+F5196+G5196</f>
        <v>3024.121335642848</v>
      </c>
      <c r="I5196" s="5">
        <f>MIN(H5196,FARMER_HRS)</f>
        <v>720</v>
      </c>
      <c r="J5196" s="5">
        <f>MAX(0,H5196-FARMER_HRS)</f>
        <v>2304.121335642848</v>
      </c>
      <c r="K5196" s="2">
        <f>I5196*FARMER_RATE+J5196*TEMP_WORKER_RATE</f>
        <v>65002.106521577218</v>
      </c>
      <c r="L5196" s="2">
        <f>A5196*PRICE_TOM+B5196*PRICE_CAR+C5196*PRICE_MES</f>
        <v>143980</v>
      </c>
      <c r="M5196" s="2">
        <f>A5196*FERT_BED_TOM+B5196*FERT_BED_CAR+C5196*FERT_BED_MES</f>
        <v>28160</v>
      </c>
      <c r="N5196" s="6">
        <f>IF(AND(D5196&lt;=TOTAL_BEDS,J5196&lt;=TEMP_WORKER_MAX*TEMP_WORKER_HRS),1,0)</f>
        <v>1</v>
      </c>
      <c r="O5196" s="2">
        <f>L5196-M5196-K5196-FIXED_COSTS</f>
        <v>30817.893478422782</v>
      </c>
      <c r="P5196" s="2">
        <f>IF(N5196=1,O5196,"")</f>
        <v>30817.893478422782</v>
      </c>
    </row>
    <row r="5197">
      <c r="A5197" s="6">
        <v>7</v>
      </c>
      <c r="B5197" s="6">
        <v>20</v>
      </c>
      <c r="C5197" s="6">
        <v>16</v>
      </c>
      <c r="D5197" s="6">
        <f>A5197+B5197+C5197</f>
        <v>43</v>
      </c>
      <c r="E5197" s="5">
        <f>IF(A5197=0,0,A5197*LABOR_HRS_WK_TOM*SEASON_WEEKS*(1+DIM_PCT_TOM)^A5197)</f>
        <v>1227.6917730000007</v>
      </c>
      <c r="F5197" s="5">
        <f>IF(B5197=0,0,B5197*LABOR_HRS_WK_CAR*SEASON_WEEKS*(1+DIM_PCT_CAR)^B5197)</f>
        <v>983.16986417423652</v>
      </c>
      <c r="G5197" s="5">
        <f>IF(C5197=0,0,C5197*LABOR_HRS_WK_MES*SEASON_WEEKS*(1+DIM_PCT_MES)^C5197)</f>
        <v>878.32047434609967</v>
      </c>
      <c r="H5197" s="5">
        <f>E5197+F5197+G5197</f>
        <v>3089.182111520337</v>
      </c>
      <c r="I5197" s="5">
        <f>MIN(H5197,FARMER_HRS)</f>
        <v>720</v>
      </c>
      <c r="J5197" s="5">
        <f>MAX(0,H5197-FARMER_HRS)</f>
        <v>2369.182111520337</v>
      </c>
      <c r="K5197" s="2">
        <f>I5197*FARMER_RATE+J5197*TEMP_WORKER_RATE</f>
        <v>66131.6338805614</v>
      </c>
      <c r="L5197" s="2">
        <f>A5197*PRICE_TOM+B5197*PRICE_CAR+C5197*PRICE_MES</f>
        <v>146680</v>
      </c>
      <c r="M5197" s="2">
        <f>A5197*FERT_BED_TOM+B5197*FERT_BED_CAR+C5197*FERT_BED_MES</f>
        <v>29040</v>
      </c>
      <c r="N5197" s="6">
        <f>IF(AND(D5197&lt;=TOTAL_BEDS,J5197&lt;=TEMP_WORKER_MAX*TEMP_WORKER_HRS),1,0)</f>
        <v>1</v>
      </c>
      <c r="O5197" s="2">
        <f>L5197-M5197-K5197-FIXED_COSTS</f>
        <v>31508.366119438593</v>
      </c>
      <c r="P5197" s="2">
        <f>IF(N5197=1,O5197,"")</f>
        <v>31508.366119438593</v>
      </c>
    </row>
    <row r="5198">
      <c r="A5198" s="6">
        <v>7</v>
      </c>
      <c r="B5198" s="6">
        <v>20</v>
      </c>
      <c r="C5198" s="6">
        <v>17</v>
      </c>
      <c r="D5198" s="6">
        <f>A5198+B5198+C5198</f>
        <v>44</v>
      </c>
      <c r="E5198" s="5">
        <f>IF(A5198=0,0,A5198*LABOR_HRS_WK_TOM*SEASON_WEEKS*(1+DIM_PCT_TOM)^A5198)</f>
        <v>1227.6917730000007</v>
      </c>
      <c r="F5198" s="5">
        <f>IF(B5198=0,0,B5198*LABOR_HRS_WK_CAR*SEASON_WEEKS*(1+DIM_PCT_CAR)^B5198)</f>
        <v>983.16986417423652</v>
      </c>
      <c r="G5198" s="5">
        <f>IF(C5198=0,0,C5198*LABOR_HRS_WK_MES*SEASON_WEEKS*(1+DIM_PCT_MES)^C5198)</f>
        <v>944.88069779263992</v>
      </c>
      <c r="H5198" s="5">
        <f>E5198+F5198+G5198</f>
        <v>3155.742334966877</v>
      </c>
      <c r="I5198" s="5">
        <f>MIN(H5198,FARMER_HRS)</f>
        <v>720</v>
      </c>
      <c r="J5198" s="5">
        <f>MAX(0,H5198-FARMER_HRS)</f>
        <v>2435.742334966877</v>
      </c>
      <c r="K5198" s="2">
        <f>I5198*FARMER_RATE+J5198*TEMP_WORKER_RATE</f>
        <v>67287.193315397162</v>
      </c>
      <c r="L5198" s="2">
        <f>A5198*PRICE_TOM+B5198*PRICE_CAR+C5198*PRICE_MES</f>
        <v>149380</v>
      </c>
      <c r="M5198" s="2">
        <f>A5198*FERT_BED_TOM+B5198*FERT_BED_CAR+C5198*FERT_BED_MES</f>
        <v>29920</v>
      </c>
      <c r="N5198" s="6">
        <f>IF(AND(D5198&lt;=TOTAL_BEDS,J5198&lt;=TEMP_WORKER_MAX*TEMP_WORKER_HRS),1,0)</f>
        <v>1</v>
      </c>
      <c r="O5198" s="2">
        <f>L5198-M5198-K5198-FIXED_COSTS</f>
        <v>32172.806684602838</v>
      </c>
      <c r="P5198" s="2">
        <f>IF(N5198=1,O5198,"")</f>
        <v>32172.806684602838</v>
      </c>
    </row>
    <row r="5199">
      <c r="A5199" s="6">
        <v>7</v>
      </c>
      <c r="B5199" s="6">
        <v>20</v>
      </c>
      <c r="C5199" s="6">
        <v>18</v>
      </c>
      <c r="D5199" s="6">
        <f>A5199+B5199+C5199</f>
        <v>45</v>
      </c>
      <c r="E5199" s="5">
        <f>IF(A5199=0,0,A5199*LABOR_HRS_WK_TOM*SEASON_WEEKS*(1+DIM_PCT_TOM)^A5199)</f>
        <v>1227.6917730000007</v>
      </c>
      <c r="F5199" s="5">
        <f>IF(B5199=0,0,B5199*LABOR_HRS_WK_CAR*SEASON_WEEKS*(1+DIM_PCT_CAR)^B5199)</f>
        <v>983.16986417423652</v>
      </c>
      <c r="G5199" s="5">
        <f>IF(C5199=0,0,C5199*LABOR_HRS_WK_MES*SEASON_WEEKS*(1+DIM_PCT_MES)^C5199)</f>
        <v>1012.9676892512272</v>
      </c>
      <c r="H5199" s="5">
        <f>E5199+F5199+G5199</f>
        <v>3223.8293264254644</v>
      </c>
      <c r="I5199" s="5">
        <f>MIN(H5199,FARMER_HRS)</f>
        <v>720</v>
      </c>
      <c r="J5199" s="5">
        <f>MAX(0,H5199-FARMER_HRS)</f>
        <v>2503.8293264254644</v>
      </c>
      <c r="K5199" s="2">
        <f>I5199*FARMER_RATE+J5199*TEMP_WORKER_RATE</f>
        <v>68469.25913933097</v>
      </c>
      <c r="L5199" s="2">
        <f>A5199*PRICE_TOM+B5199*PRICE_CAR+C5199*PRICE_MES</f>
        <v>152080</v>
      </c>
      <c r="M5199" s="2">
        <f>A5199*FERT_BED_TOM+B5199*FERT_BED_CAR+C5199*FERT_BED_MES</f>
        <v>30800</v>
      </c>
      <c r="N5199" s="6">
        <f>IF(AND(D5199&lt;=TOTAL_BEDS,J5199&lt;=TEMP_WORKER_MAX*TEMP_WORKER_HRS),1,0)</f>
        <v>1</v>
      </c>
      <c r="O5199" s="2">
        <f>L5199-M5199-K5199-FIXED_COSTS</f>
        <v>32810.74086066903</v>
      </c>
      <c r="P5199" s="2">
        <f>IF(N5199=1,O5199,"")</f>
        <v>32810.74086066903</v>
      </c>
    </row>
    <row r="5200">
      <c r="A5200" s="6">
        <v>7</v>
      </c>
      <c r="B5200" s="6">
        <v>20</v>
      </c>
      <c r="C5200" s="6">
        <v>19</v>
      </c>
      <c r="D5200" s="6">
        <f>A5200+B5200+C5200</f>
        <v>46</v>
      </c>
      <c r="E5200" s="5">
        <f>IF(A5200=0,0,A5200*LABOR_HRS_WK_TOM*SEASON_WEEKS*(1+DIM_PCT_TOM)^A5200)</f>
        <v>1227.6917730000007</v>
      </c>
      <c r="F5200" s="5">
        <f>IF(B5200=0,0,B5200*LABOR_HRS_WK_CAR*SEASON_WEEKS*(1+DIM_PCT_CAR)^B5200)</f>
        <v>983.16986417423652</v>
      </c>
      <c r="G5200" s="5">
        <f>IF(C5200=0,0,C5200*LABOR_HRS_WK_MES*SEASON_WEEKS*(1+DIM_PCT_MES)^C5200)</f>
        <v>1082.6092178872491</v>
      </c>
      <c r="H5200" s="5">
        <f>E5200+F5200+G5200</f>
        <v>3293.4708550614864</v>
      </c>
      <c r="I5200" s="5">
        <f>MIN(H5200,FARMER_HRS)</f>
        <v>720</v>
      </c>
      <c r="J5200" s="5">
        <f>MAX(0,H5200-FARMER_HRS)</f>
        <v>2573.4708550614864</v>
      </c>
      <c r="K5200" s="2">
        <f>I5200*FARMER_RATE+J5200*TEMP_WORKER_RATE</f>
        <v>69678.313455928583</v>
      </c>
      <c r="L5200" s="2">
        <f>A5200*PRICE_TOM+B5200*PRICE_CAR+C5200*PRICE_MES</f>
        <v>154780</v>
      </c>
      <c r="M5200" s="2">
        <f>A5200*FERT_BED_TOM+B5200*FERT_BED_CAR+C5200*FERT_BED_MES</f>
        <v>31680</v>
      </c>
      <c r="N5200" s="6">
        <f>IF(AND(D5200&lt;=TOTAL_BEDS,J5200&lt;=TEMP_WORKER_MAX*TEMP_WORKER_HRS),1,0)</f>
        <v>1</v>
      </c>
      <c r="O5200" s="2">
        <f>L5200-M5200-K5200-FIXED_COSTS</f>
        <v>33421.686544071417</v>
      </c>
      <c r="P5200" s="2">
        <f>IF(N5200=1,O5200,"")</f>
        <v>33421.686544071417</v>
      </c>
    </row>
    <row r="5201">
      <c r="A5201" s="6">
        <v>7</v>
      </c>
      <c r="B5201" s="6">
        <v>20</v>
      </c>
      <c r="C5201" s="6">
        <v>20</v>
      </c>
      <c r="D5201" s="6">
        <f>A5201+B5201+C5201</f>
        <v>47</v>
      </c>
      <c r="E5201" s="5">
        <f>IF(A5201=0,0,A5201*LABOR_HRS_WK_TOM*SEASON_WEEKS*(1+DIM_PCT_TOM)^A5201)</f>
        <v>1227.6917730000007</v>
      </c>
      <c r="F5201" s="5">
        <f>IF(B5201=0,0,B5201*LABOR_HRS_WK_CAR*SEASON_WEEKS*(1+DIM_PCT_CAR)^B5201)</f>
        <v>983.16986417423652</v>
      </c>
      <c r="G5201" s="5">
        <f>IF(C5201=0,0,C5201*LABOR_HRS_WK_MES*SEASON_WEEKS*(1+DIM_PCT_MES)^C5201)</f>
        <v>1153.8335085377259</v>
      </c>
      <c r="H5201" s="5">
        <f>E5201+F5201+G5201</f>
        <v>3364.6951457119631</v>
      </c>
      <c r="I5201" s="5">
        <f>MIN(H5201,FARMER_HRS)</f>
        <v>720</v>
      </c>
      <c r="J5201" s="5">
        <f>MAX(0,H5201-FARMER_HRS)</f>
        <v>2644.6951457119631</v>
      </c>
      <c r="K5201" s="2">
        <f>I5201*FARMER_RATE+J5201*TEMP_WORKER_RATE</f>
        <v>70914.846279721576</v>
      </c>
      <c r="L5201" s="2">
        <f>A5201*PRICE_TOM+B5201*PRICE_CAR+C5201*PRICE_MES</f>
        <v>157480</v>
      </c>
      <c r="M5201" s="2">
        <f>A5201*FERT_BED_TOM+B5201*FERT_BED_CAR+C5201*FERT_BED_MES</f>
        <v>32560</v>
      </c>
      <c r="N5201" s="6">
        <f>IF(AND(D5201&lt;=TOTAL_BEDS,J5201&lt;=TEMP_WORKER_MAX*TEMP_WORKER_HRS),1,0)</f>
        <v>1</v>
      </c>
      <c r="O5201" s="2">
        <f>L5201-M5201-K5201-FIXED_COSTS</f>
        <v>34005.153720278424</v>
      </c>
      <c r="P5201" s="2">
        <f>IF(N5201=1,O5201,"")</f>
        <v>34005.153720278424</v>
      </c>
    </row>
    <row r="5202">
      <c r="A5202" s="6">
        <v>7</v>
      </c>
      <c r="B5202" s="6">
        <v>20</v>
      </c>
      <c r="C5202" s="6">
        <v>21</v>
      </c>
      <c r="D5202" s="6">
        <f>A5202+B5202+C5202</f>
        <v>48</v>
      </c>
      <c r="E5202" s="5">
        <f>IF(A5202=0,0,A5202*LABOR_HRS_WK_TOM*SEASON_WEEKS*(1+DIM_PCT_TOM)^A5202)</f>
        <v>1227.6917730000007</v>
      </c>
      <c r="F5202" s="5">
        <f>IF(B5202=0,0,B5202*LABOR_HRS_WK_CAR*SEASON_WEEKS*(1+DIM_PCT_CAR)^B5202)</f>
        <v>983.16986417423652</v>
      </c>
      <c r="G5202" s="5">
        <f>IF(C5202=0,0,C5202*LABOR_HRS_WK_MES*SEASON_WEEKS*(1+DIM_PCT_MES)^C5202)</f>
        <v>1226.6692487641699</v>
      </c>
      <c r="H5202" s="5">
        <f>E5202+F5202+G5202</f>
        <v>3437.5308859384072</v>
      </c>
      <c r="I5202" s="5">
        <f>MIN(H5202,FARMER_HRS)</f>
        <v>720</v>
      </c>
      <c r="J5202" s="5">
        <f>MAX(0,H5202-FARMER_HRS)</f>
        <v>2717.5308859384072</v>
      </c>
      <c r="K5202" s="2">
        <f>I5202*FARMER_RATE+J5202*TEMP_WORKER_RATE</f>
        <v>72179.3556586529</v>
      </c>
      <c r="L5202" s="2">
        <f>A5202*PRICE_TOM+B5202*PRICE_CAR+C5202*PRICE_MES</f>
        <v>160180</v>
      </c>
      <c r="M5202" s="2">
        <f>A5202*FERT_BED_TOM+B5202*FERT_BED_CAR+C5202*FERT_BED_MES</f>
        <v>33440</v>
      </c>
      <c r="N5202" s="6">
        <f>IF(AND(D5202&lt;=TOTAL_BEDS,J5202&lt;=TEMP_WORKER_MAX*TEMP_WORKER_HRS),1,0)</f>
        <v>1</v>
      </c>
      <c r="O5202" s="2">
        <f>L5202-M5202-K5202-FIXED_COSTS</f>
        <v>34560.6443413471</v>
      </c>
      <c r="P5202" s="2">
        <f>IF(N5202=1,O5202,"")</f>
        <v>34560.6443413471</v>
      </c>
    </row>
    <row r="5203">
      <c r="A5203" s="6">
        <v>7</v>
      </c>
      <c r="B5203" s="6">
        <v>20</v>
      </c>
      <c r="C5203" s="6">
        <v>22</v>
      </c>
      <c r="D5203" s="6">
        <f>A5203+B5203+C5203</f>
        <v>49</v>
      </c>
      <c r="E5203" s="5">
        <f>IF(A5203=0,0,A5203*LABOR_HRS_WK_TOM*SEASON_WEEKS*(1+DIM_PCT_TOM)^A5203)</f>
        <v>1227.6917730000007</v>
      </c>
      <c r="F5203" s="5">
        <f>IF(B5203=0,0,B5203*LABOR_HRS_WK_CAR*SEASON_WEEKS*(1+DIM_PCT_CAR)^B5203)</f>
        <v>983.16986417423652</v>
      </c>
      <c r="G5203" s="5">
        <f>IF(C5203=0,0,C5203*LABOR_HRS_WK_MES*SEASON_WEEKS*(1+DIM_PCT_MES)^C5203)</f>
        <v>1301.1455960105659</v>
      </c>
      <c r="H5203" s="5">
        <f>E5203+F5203+G5203</f>
        <v>3512.0072331848032</v>
      </c>
      <c r="I5203" s="5">
        <f>MIN(H5203,FARMER_HRS)</f>
        <v>720</v>
      </c>
      <c r="J5203" s="5">
        <f>MAX(0,H5203-FARMER_HRS)</f>
        <v>2792.0072331848032</v>
      </c>
      <c r="K5203" s="2">
        <f>I5203*FARMER_RATE+J5203*TEMP_WORKER_RATE</f>
        <v>73472.347798347269</v>
      </c>
      <c r="L5203" s="2">
        <f>A5203*PRICE_TOM+B5203*PRICE_CAR+C5203*PRICE_MES</f>
        <v>162880</v>
      </c>
      <c r="M5203" s="2">
        <f>A5203*FERT_BED_TOM+B5203*FERT_BED_CAR+C5203*FERT_BED_MES</f>
        <v>34320</v>
      </c>
      <c r="N5203" s="6">
        <f>IF(AND(D5203&lt;=TOTAL_BEDS,J5203&lt;=TEMP_WORKER_MAX*TEMP_WORKER_HRS),1,0)</f>
        <v>1</v>
      </c>
      <c r="O5203" s="2">
        <f>L5203-M5203-K5203-FIXED_COSTS</f>
        <v>35087.652201652731</v>
      </c>
      <c r="P5203" s="2">
        <f>IF(N5203=1,O5203,"")</f>
        <v>35087.652201652731</v>
      </c>
    </row>
    <row r="5204">
      <c r="A5204" s="6">
        <v>7</v>
      </c>
      <c r="B5204" s="6">
        <v>20</v>
      </c>
      <c r="C5204" s="6">
        <v>23</v>
      </c>
      <c r="D5204" s="6">
        <f>A5204+B5204+C5204</f>
        <v>50</v>
      </c>
      <c r="E5204" s="5">
        <f>IF(A5204=0,0,A5204*LABOR_HRS_WK_TOM*SEASON_WEEKS*(1+DIM_PCT_TOM)^A5204)</f>
        <v>1227.6917730000007</v>
      </c>
      <c r="F5204" s="5">
        <f>IF(B5204=0,0,B5204*LABOR_HRS_WK_CAR*SEASON_WEEKS*(1+DIM_PCT_CAR)^B5204)</f>
        <v>983.16986417423652</v>
      </c>
      <c r="G5204" s="5">
        <f>IF(C5204=0,0,C5204*LABOR_HRS_WK_MES*SEASON_WEEKS*(1+DIM_PCT_MES)^C5204)</f>
        <v>1377.2921848680023</v>
      </c>
      <c r="H5204" s="5">
        <f>E5204+F5204+G5204</f>
        <v>3588.15382204224</v>
      </c>
      <c r="I5204" s="5">
        <f>MIN(H5204,FARMER_HRS)</f>
        <v>720</v>
      </c>
      <c r="J5204" s="5">
        <f>MAX(0,H5204-FARMER_HRS)</f>
        <v>2868.15382204224</v>
      </c>
      <c r="K5204" s="2">
        <f>I5204*FARMER_RATE+J5204*TEMP_WORKER_RATE</f>
        <v>74794.33718823333</v>
      </c>
      <c r="L5204" s="2">
        <f>A5204*PRICE_TOM+B5204*PRICE_CAR+C5204*PRICE_MES</f>
        <v>165580</v>
      </c>
      <c r="M5204" s="2">
        <f>A5204*FERT_BED_TOM+B5204*FERT_BED_CAR+C5204*FERT_BED_MES</f>
        <v>35200</v>
      </c>
      <c r="N5204" s="6">
        <f>IF(AND(D5204&lt;=TOTAL_BEDS,J5204&lt;=TEMP_WORKER_MAX*TEMP_WORKER_HRS),1,0)</f>
        <v>1</v>
      </c>
      <c r="O5204" s="2">
        <f>L5204-M5204-K5204-FIXED_COSTS</f>
        <v>35585.66281176667</v>
      </c>
      <c r="P5204" s="2">
        <f>IF(N5204=1,O5204,"")</f>
        <v>35585.66281176667</v>
      </c>
    </row>
    <row r="5205">
      <c r="A5205" s="6">
        <v>7</v>
      </c>
      <c r="B5205" s="6">
        <v>20</v>
      </c>
      <c r="C5205" s="6">
        <v>24</v>
      </c>
      <c r="D5205" s="6">
        <f>A5205+B5205+C5205</f>
        <v>51</v>
      </c>
      <c r="E5205" s="5">
        <f>IF(A5205=0,0,A5205*LABOR_HRS_WK_TOM*SEASON_WEEKS*(1+DIM_PCT_TOM)^A5205)</f>
        <v>1227.6917730000007</v>
      </c>
      <c r="F5205" s="5">
        <f>IF(B5205=0,0,B5205*LABOR_HRS_WK_CAR*SEASON_WEEKS*(1+DIM_PCT_CAR)^B5205)</f>
        <v>983.16986417423652</v>
      </c>
      <c r="G5205" s="5">
        <f>IF(C5205=0,0,C5205*LABOR_HRS_WK_MES*SEASON_WEEKS*(1+DIM_PCT_MES)^C5205)</f>
        <v>1455.139134447498</v>
      </c>
      <c r="H5205" s="5">
        <f>E5205+F5205+G5205</f>
        <v>3666.0007716217351</v>
      </c>
      <c r="I5205" s="5">
        <f>MIN(H5205,FARMER_HRS)</f>
        <v>720</v>
      </c>
      <c r="J5205" s="5">
        <f>MAX(0,H5205-FARMER_HRS)</f>
        <v>2946.0007716217351</v>
      </c>
      <c r="K5205" s="2">
        <f>I5205*FARMER_RATE+J5205*TEMP_WORKER_RATE</f>
        <v>76145.84672954402</v>
      </c>
      <c r="L5205" s="2">
        <f>A5205*PRICE_TOM+B5205*PRICE_CAR+C5205*PRICE_MES</f>
        <v>168280</v>
      </c>
      <c r="M5205" s="2">
        <f>A5205*FERT_BED_TOM+B5205*FERT_BED_CAR+C5205*FERT_BED_MES</f>
        <v>36080</v>
      </c>
      <c r="N5205" s="6">
        <f>IF(AND(D5205&lt;=TOTAL_BEDS,J5205&lt;=TEMP_WORKER_MAX*TEMP_WORKER_HRS),1,0)</f>
        <v>1</v>
      </c>
      <c r="O5205" s="2">
        <f>L5205-M5205-K5205-FIXED_COSTS</f>
        <v>36054.15327045598</v>
      </c>
      <c r="P5205" s="2">
        <f>IF(N5205=1,O5205,"")</f>
        <v>36054.15327045598</v>
      </c>
    </row>
    <row r="5206">
      <c r="A5206" s="6">
        <v>7</v>
      </c>
      <c r="B5206" s="6">
        <v>20</v>
      </c>
      <c r="C5206" s="6">
        <v>25</v>
      </c>
      <c r="D5206" s="6">
        <f>A5206+B5206+C5206</f>
        <v>52</v>
      </c>
      <c r="E5206" s="5">
        <f>IF(A5206=0,0,A5206*LABOR_HRS_WK_TOM*SEASON_WEEKS*(1+DIM_PCT_TOM)^A5206)</f>
        <v>1227.6917730000007</v>
      </c>
      <c r="F5206" s="5">
        <f>IF(B5206=0,0,B5206*LABOR_HRS_WK_CAR*SEASON_WEEKS*(1+DIM_PCT_CAR)^B5206)</f>
        <v>983.16986417423652</v>
      </c>
      <c r="G5206" s="5">
        <f>IF(C5206=0,0,C5206*LABOR_HRS_WK_MES*SEASON_WEEKS*(1+DIM_PCT_MES)^C5206)</f>
        <v>1534.7170558625955</v>
      </c>
      <c r="H5206" s="5">
        <f>E5206+F5206+G5206</f>
        <v>3745.5786930368331</v>
      </c>
      <c r="I5206" s="5">
        <f>MIN(H5206,FARMER_HRS)</f>
        <v>720</v>
      </c>
      <c r="J5206" s="5">
        <f>MAX(0,H5206-FARMER_HRS)</f>
        <v>3025.5786930368331</v>
      </c>
      <c r="K5206" s="2">
        <f>I5206*FARMER_RATE+J5206*TEMP_WORKER_RATE</f>
        <v>77527.4078652228</v>
      </c>
      <c r="L5206" s="2">
        <f>A5206*PRICE_TOM+B5206*PRICE_CAR+C5206*PRICE_MES</f>
        <v>170980</v>
      </c>
      <c r="M5206" s="2">
        <f>A5206*FERT_BED_TOM+B5206*FERT_BED_CAR+C5206*FERT_BED_MES</f>
        <v>36960</v>
      </c>
      <c r="N5206" s="6">
        <f>IF(AND(D5206&lt;=TOTAL_BEDS,J5206&lt;=TEMP_WORKER_MAX*TEMP_WORKER_HRS),1,0)</f>
        <v>1</v>
      </c>
      <c r="O5206" s="2">
        <f>L5206-M5206-K5206-FIXED_COSTS</f>
        <v>36492.592134777195</v>
      </c>
      <c r="P5206" s="2">
        <f>IF(N5206=1,O5206,"")</f>
        <v>36492.592134777195</v>
      </c>
    </row>
    <row r="5207">
      <c r="A5207" s="6">
        <v>7</v>
      </c>
      <c r="B5207" s="6">
        <v>20</v>
      </c>
      <c r="C5207" s="6">
        <v>26</v>
      </c>
      <c r="D5207" s="6">
        <f>A5207+B5207+C5207</f>
        <v>53</v>
      </c>
      <c r="E5207" s="5">
        <f>IF(A5207=0,0,A5207*LABOR_HRS_WK_TOM*SEASON_WEEKS*(1+DIM_PCT_TOM)^A5207)</f>
        <v>1227.6917730000007</v>
      </c>
      <c r="F5207" s="5">
        <f>IF(B5207=0,0,B5207*LABOR_HRS_WK_CAR*SEASON_WEEKS*(1+DIM_PCT_CAR)^B5207)</f>
        <v>983.16986417423652</v>
      </c>
      <c r="G5207" s="5">
        <f>IF(C5207=0,0,C5207*LABOR_HRS_WK_MES*SEASON_WEEKS*(1+DIM_PCT_MES)^C5207)</f>
        <v>1616.0570598233128</v>
      </c>
      <c r="H5207" s="5">
        <f>E5207+F5207+G5207</f>
        <v>3826.91869699755</v>
      </c>
      <c r="I5207" s="5">
        <f>MIN(H5207,FARMER_HRS)</f>
        <v>720</v>
      </c>
      <c r="J5207" s="5">
        <f>MAX(0,H5207-FARMER_HRS)</f>
        <v>3106.91869699755</v>
      </c>
      <c r="K5207" s="2">
        <f>I5207*FARMER_RATE+J5207*TEMP_WORKER_RATE</f>
        <v>78939.560711763013</v>
      </c>
      <c r="L5207" s="2">
        <f>A5207*PRICE_TOM+B5207*PRICE_CAR+C5207*PRICE_MES</f>
        <v>173680</v>
      </c>
      <c r="M5207" s="2">
        <f>A5207*FERT_BED_TOM+B5207*FERT_BED_CAR+C5207*FERT_BED_MES</f>
        <v>37840</v>
      </c>
      <c r="N5207" s="6">
        <f>IF(AND(D5207&lt;=TOTAL_BEDS,J5207&lt;=TEMP_WORKER_MAX*TEMP_WORKER_HRS),1,0)</f>
        <v>1</v>
      </c>
      <c r="O5207" s="2">
        <f>L5207-M5207-K5207-FIXED_COSTS</f>
        <v>36900.439288236987</v>
      </c>
      <c r="P5207" s="2">
        <f>IF(N5207=1,O5207,"")</f>
        <v>36900.439288236987</v>
      </c>
    </row>
    <row r="5208">
      <c r="A5208" s="6">
        <v>7</v>
      </c>
      <c r="B5208" s="6">
        <v>20</v>
      </c>
      <c r="C5208" s="6">
        <v>27</v>
      </c>
      <c r="D5208" s="6">
        <f>A5208+B5208+C5208</f>
        <v>54</v>
      </c>
      <c r="E5208" s="5">
        <f>IF(A5208=0,0,A5208*LABOR_HRS_WK_TOM*SEASON_WEEKS*(1+DIM_PCT_TOM)^A5208)</f>
        <v>1227.6917730000007</v>
      </c>
      <c r="F5208" s="5">
        <f>IF(B5208=0,0,B5208*LABOR_HRS_WK_CAR*SEASON_WEEKS*(1+DIM_PCT_CAR)^B5208)</f>
        <v>983.16986417423652</v>
      </c>
      <c r="G5208" s="5">
        <f>IF(C5208=0,0,C5208*LABOR_HRS_WK_MES*SEASON_WEEKS*(1+DIM_PCT_MES)^C5208)</f>
        <v>1699.19076434307</v>
      </c>
      <c r="H5208" s="5">
        <f>E5208+F5208+G5208</f>
        <v>3910.0524015173073</v>
      </c>
      <c r="I5208" s="5">
        <f>MIN(H5208,FARMER_HRS)</f>
        <v>720</v>
      </c>
      <c r="J5208" s="5">
        <f>MAX(0,H5208-FARMER_HRS)</f>
        <v>3190.0524015173073</v>
      </c>
      <c r="K5208" s="2">
        <f>I5208*FARMER_RATE+J5208*TEMP_WORKER_RATE</f>
        <v>80382.8541930088</v>
      </c>
      <c r="L5208" s="2">
        <f>A5208*PRICE_TOM+B5208*PRICE_CAR+C5208*PRICE_MES</f>
        <v>176380</v>
      </c>
      <c r="M5208" s="2">
        <f>A5208*FERT_BED_TOM+B5208*FERT_BED_CAR+C5208*FERT_BED_MES</f>
        <v>38720</v>
      </c>
      <c r="N5208" s="6">
        <f>IF(AND(D5208&lt;=TOTAL_BEDS,J5208&lt;=TEMP_WORKER_MAX*TEMP_WORKER_HRS),1,0)</f>
        <v>1</v>
      </c>
      <c r="O5208" s="2">
        <f>L5208-M5208-K5208-FIXED_COSTS</f>
        <v>37277.145806991204</v>
      </c>
      <c r="P5208" s="2">
        <f>IF(N5208=1,O5208,"")</f>
        <v>37277.145806991204</v>
      </c>
    </row>
    <row r="5209">
      <c r="A5209" s="6">
        <v>7</v>
      </c>
      <c r="B5209" s="6">
        <v>20</v>
      </c>
      <c r="C5209" s="6">
        <v>28</v>
      </c>
      <c r="D5209" s="6">
        <f>A5209+B5209+C5209</f>
        <v>55</v>
      </c>
      <c r="E5209" s="5">
        <f>IF(A5209=0,0,A5209*LABOR_HRS_WK_TOM*SEASON_WEEKS*(1+DIM_PCT_TOM)^A5209)</f>
        <v>1227.6917730000007</v>
      </c>
      <c r="F5209" s="5">
        <f>IF(B5209=0,0,B5209*LABOR_HRS_WK_CAR*SEASON_WEEKS*(1+DIM_PCT_CAR)^B5209)</f>
        <v>983.16986417423652</v>
      </c>
      <c r="G5209" s="5">
        <f>IF(C5209=0,0,C5209*LABOR_HRS_WK_MES*SEASON_WEEKS*(1+DIM_PCT_MES)^C5209)</f>
        <v>1784.1503025602233</v>
      </c>
      <c r="H5209" s="5">
        <f>E5209+F5209+G5209</f>
        <v>3995.0119397344606</v>
      </c>
      <c r="I5209" s="5">
        <f>MIN(H5209,FARMER_HRS)</f>
        <v>720</v>
      </c>
      <c r="J5209" s="5">
        <f>MAX(0,H5209-FARMER_HRS)</f>
        <v>3275.0119397344606</v>
      </c>
      <c r="K5209" s="2">
        <f>I5209*FARMER_RATE+J5209*TEMP_WORKER_RATE</f>
        <v>81857.8461759455</v>
      </c>
      <c r="L5209" s="2">
        <f>A5209*PRICE_TOM+B5209*PRICE_CAR+C5209*PRICE_MES</f>
        <v>179080</v>
      </c>
      <c r="M5209" s="2">
        <f>A5209*FERT_BED_TOM+B5209*FERT_BED_CAR+C5209*FERT_BED_MES</f>
        <v>39600</v>
      </c>
      <c r="N5209" s="6">
        <f>IF(AND(D5209&lt;=TOTAL_BEDS,J5209&lt;=TEMP_WORKER_MAX*TEMP_WORKER_HRS),1,0)</f>
        <v>1</v>
      </c>
      <c r="O5209" s="2">
        <f>L5209-M5209-K5209-FIXED_COSTS</f>
        <v>37622.153824054505</v>
      </c>
      <c r="P5209" s="2">
        <f>IF(N5209=1,O5209,"")</f>
        <v>37622.153824054505</v>
      </c>
    </row>
    <row r="5210">
      <c r="A5210" s="6">
        <v>7</v>
      </c>
      <c r="B5210" s="6">
        <v>20</v>
      </c>
      <c r="C5210" s="6">
        <v>29</v>
      </c>
      <c r="D5210" s="6">
        <f>A5210+B5210+C5210</f>
        <v>56</v>
      </c>
      <c r="E5210" s="5">
        <f>IF(A5210=0,0,A5210*LABOR_HRS_WK_TOM*SEASON_WEEKS*(1+DIM_PCT_TOM)^A5210)</f>
        <v>1227.6917730000007</v>
      </c>
      <c r="F5210" s="5">
        <f>IF(B5210=0,0,B5210*LABOR_HRS_WK_CAR*SEASON_WEEKS*(1+DIM_PCT_CAR)^B5210)</f>
        <v>983.16986417423652</v>
      </c>
      <c r="G5210" s="5">
        <f>IF(C5210=0,0,C5210*LABOR_HRS_WK_MES*SEASON_WEEKS*(1+DIM_PCT_MES)^C5210)</f>
        <v>1870.9683306758766</v>
      </c>
      <c r="H5210" s="5">
        <f>E5210+F5210+G5210</f>
        <v>4081.8299678501139</v>
      </c>
      <c r="I5210" s="5">
        <f>MIN(H5210,FARMER_HRS)</f>
        <v>720</v>
      </c>
      <c r="J5210" s="5">
        <f>MAX(0,H5210-FARMER_HRS)</f>
        <v>3361.8299678501139</v>
      </c>
      <c r="K5210" s="2">
        <f>I5210*FARMER_RATE+J5210*TEMP_WORKER_RATE</f>
        <v>83365.103608508914</v>
      </c>
      <c r="L5210" s="2">
        <f>A5210*PRICE_TOM+B5210*PRICE_CAR+C5210*PRICE_MES</f>
        <v>181780</v>
      </c>
      <c r="M5210" s="2">
        <f>A5210*FERT_BED_TOM+B5210*FERT_BED_CAR+C5210*FERT_BED_MES</f>
        <v>40480</v>
      </c>
      <c r="N5210" s="6">
        <f>IF(AND(D5210&lt;=TOTAL_BEDS,J5210&lt;=TEMP_WORKER_MAX*TEMP_WORKER_HRS),1,0)</f>
        <v>1</v>
      </c>
      <c r="O5210" s="2">
        <f>L5210-M5210-K5210-FIXED_COSTS</f>
        <v>37934.896391491086</v>
      </c>
      <c r="P5210" s="2">
        <f>IF(N5210=1,O5210,"")</f>
        <v>37934.896391491086</v>
      </c>
    </row>
    <row r="5211">
      <c r="A5211" s="6">
        <v>7</v>
      </c>
      <c r="B5211" s="6">
        <v>20</v>
      </c>
      <c r="C5211" s="6">
        <v>30</v>
      </c>
      <c r="D5211" s="6">
        <f>A5211+B5211+C5211</f>
        <v>57</v>
      </c>
      <c r="E5211" s="5">
        <f>IF(A5211=0,0,A5211*LABOR_HRS_WK_TOM*SEASON_WEEKS*(1+DIM_PCT_TOM)^A5211)</f>
        <v>1227.6917730000007</v>
      </c>
      <c r="F5211" s="5">
        <f>IF(B5211=0,0,B5211*LABOR_HRS_WK_CAR*SEASON_WEEKS*(1+DIM_PCT_CAR)^B5211)</f>
        <v>983.16986417423652</v>
      </c>
      <c r="G5211" s="5">
        <f>IF(C5211=0,0,C5211*LABOR_HRS_WK_MES*SEASON_WEEKS*(1+DIM_PCT_MES)^C5211)</f>
        <v>1959.6780360096466</v>
      </c>
      <c r="H5211" s="5">
        <f>E5211+F5211+G5211</f>
        <v>4170.5396731838837</v>
      </c>
      <c r="I5211" s="5">
        <f>MIN(H5211,FARMER_HRS)</f>
        <v>720</v>
      </c>
      <c r="J5211" s="5">
        <f>MAX(0,H5211-FARMER_HRS)</f>
        <v>3450.5396731838837</v>
      </c>
      <c r="K5211" s="2">
        <f>I5211*FARMER_RATE+J5211*TEMP_WORKER_RATE</f>
        <v>84905.202659442424</v>
      </c>
      <c r="L5211" s="2">
        <f>A5211*PRICE_TOM+B5211*PRICE_CAR+C5211*PRICE_MES</f>
        <v>184480</v>
      </c>
      <c r="M5211" s="2">
        <f>A5211*FERT_BED_TOM+B5211*FERT_BED_CAR+C5211*FERT_BED_MES</f>
        <v>41360</v>
      </c>
      <c r="N5211" s="6">
        <f>IF(AND(D5211&lt;=TOTAL_BEDS,J5211&lt;=TEMP_WORKER_MAX*TEMP_WORKER_HRS),1,0)</f>
        <v>1</v>
      </c>
      <c r="O5211" s="2">
        <f>L5211-M5211-K5211-FIXED_COSTS</f>
        <v>38214.797340557576</v>
      </c>
      <c r="P5211" s="2">
        <f>IF(N5211=1,O5211,"")</f>
        <v>38214.797340557576</v>
      </c>
    </row>
    <row r="5212">
      <c r="A5212" s="6">
        <v>8</v>
      </c>
      <c r="B5212" s="6">
        <v>0</v>
      </c>
      <c r="C5212" s="6">
        <v>0</v>
      </c>
      <c r="D5212" s="6">
        <f>A5212+B5212+C5212</f>
        <v>8</v>
      </c>
      <c r="E5212" s="5">
        <f>IF(A5212=0,0,A5212*LABOR_HRS_WK_TOM*SEASON_WEEKS*(1+DIM_PCT_TOM)^A5212)</f>
        <v>1543.3839432000011</v>
      </c>
      <c r="F5212" s="5">
        <f>IF(B5212=0,0,B5212*LABOR_HRS_WK_CAR*SEASON_WEEKS*(1+DIM_PCT_CAR)^B5212)</f>
        <v>0</v>
      </c>
      <c r="G5212" s="5">
        <f>IF(C5212=0,0,C5212*LABOR_HRS_WK_MES*SEASON_WEEKS*(1+DIM_PCT_MES)^C5212)</f>
        <v>0</v>
      </c>
      <c r="H5212" s="5">
        <f>E5212+F5212+G5212</f>
        <v>1543.3839432000011</v>
      </c>
      <c r="I5212" s="5">
        <f>MIN(H5212,FARMER_HRS)</f>
        <v>720</v>
      </c>
      <c r="J5212" s="5">
        <f>MAX(0,H5212-FARMER_HRS)</f>
        <v>823.38394320000111</v>
      </c>
      <c r="K5212" s="2">
        <f>I5212*FARMER_RATE+J5212*TEMP_WORKER_RATE</f>
        <v>39294.860125000021</v>
      </c>
      <c r="L5212" s="2">
        <f>A5212*PRICE_TOM+B5212*PRICE_CAR+C5212*PRICE_MES</f>
        <v>70400</v>
      </c>
      <c r="M5212" s="2">
        <f>A5212*FERT_BED_TOM+B5212*FERT_BED_CAR+C5212*FERT_BED_MES</f>
        <v>7040</v>
      </c>
      <c r="N5212" s="6">
        <f>IF(AND(D5212&lt;=TOTAL_BEDS,J5212&lt;=TEMP_WORKER_MAX*TEMP_WORKER_HRS),1,0)</f>
        <v>1</v>
      </c>
      <c r="O5212" s="2">
        <f>L5212-M5212-K5212-FIXED_COSTS</f>
        <v>4065.1398749999789</v>
      </c>
      <c r="P5212" s="2">
        <f>IF(N5212=1,O5212,"")</f>
        <v>4065.1398749999789</v>
      </c>
    </row>
    <row r="5213">
      <c r="A5213" s="6">
        <v>8</v>
      </c>
      <c r="B5213" s="6">
        <v>0</v>
      </c>
      <c r="C5213" s="6">
        <v>1</v>
      </c>
      <c r="D5213" s="6">
        <f>A5213+B5213+C5213</f>
        <v>9</v>
      </c>
      <c r="E5213" s="5">
        <f>IF(A5213=0,0,A5213*LABOR_HRS_WK_TOM*SEASON_WEEKS*(1+DIM_PCT_TOM)^A5213)</f>
        <v>1543.3839432000011</v>
      </c>
      <c r="F5213" s="5">
        <f>IF(B5213=0,0,B5213*LABOR_HRS_WK_CAR*SEASON_WEEKS*(1+DIM_PCT_CAR)^B5213)</f>
        <v>0</v>
      </c>
      <c r="G5213" s="5">
        <f>IF(C5213=0,0,C5213*LABOR_HRS_WK_MES*SEASON_WEEKS*(1+DIM_PCT_MES)^C5213)</f>
        <v>45.5625</v>
      </c>
      <c r="H5213" s="5">
        <f>E5213+F5213+G5213</f>
        <v>1588.9464432000011</v>
      </c>
      <c r="I5213" s="5">
        <f>MIN(H5213,FARMER_HRS)</f>
        <v>720</v>
      </c>
      <c r="J5213" s="5">
        <f>MAX(0,H5213-FARMER_HRS)</f>
        <v>868.94644320000111</v>
      </c>
      <c r="K5213" s="2">
        <f>I5213*FARMER_RATE+J5213*TEMP_WORKER_RATE</f>
        <v>40085.875750000021</v>
      </c>
      <c r="L5213" s="2">
        <f>A5213*PRICE_TOM+B5213*PRICE_CAR+C5213*PRICE_MES</f>
        <v>73100</v>
      </c>
      <c r="M5213" s="2">
        <f>A5213*FERT_BED_TOM+B5213*FERT_BED_CAR+C5213*FERT_BED_MES</f>
        <v>7920</v>
      </c>
      <c r="N5213" s="6">
        <f>IF(AND(D5213&lt;=TOTAL_BEDS,J5213&lt;=TEMP_WORKER_MAX*TEMP_WORKER_HRS),1,0)</f>
        <v>1</v>
      </c>
      <c r="O5213" s="2">
        <f>L5213-M5213-K5213-FIXED_COSTS</f>
        <v>5094.1242499999789</v>
      </c>
      <c r="P5213" s="2">
        <f>IF(N5213=1,O5213,"")</f>
        <v>5094.1242499999789</v>
      </c>
    </row>
    <row r="5214">
      <c r="A5214" s="6">
        <v>8</v>
      </c>
      <c r="B5214" s="6">
        <v>0</v>
      </c>
      <c r="C5214" s="6">
        <v>2</v>
      </c>
      <c r="D5214" s="6">
        <f>A5214+B5214+C5214</f>
        <v>10</v>
      </c>
      <c r="E5214" s="5">
        <f>IF(A5214=0,0,A5214*LABOR_HRS_WK_TOM*SEASON_WEEKS*(1+DIM_PCT_TOM)^A5214)</f>
        <v>1543.3839432000011</v>
      </c>
      <c r="F5214" s="5">
        <f>IF(B5214=0,0,B5214*LABOR_HRS_WK_CAR*SEASON_WEEKS*(1+DIM_PCT_CAR)^B5214)</f>
        <v>0</v>
      </c>
      <c r="G5214" s="5">
        <f>IF(C5214=0,0,C5214*LABOR_HRS_WK_MES*SEASON_WEEKS*(1+DIM_PCT_MES)^C5214)</f>
        <v>92.2640625</v>
      </c>
      <c r="H5214" s="5">
        <f>E5214+F5214+G5214</f>
        <v>1635.648005700001</v>
      </c>
      <c r="I5214" s="5">
        <f>MIN(H5214,FARMER_HRS)</f>
        <v>720</v>
      </c>
      <c r="J5214" s="5">
        <f>MAX(0,H5214-FARMER_HRS)</f>
        <v>915.648005700001</v>
      </c>
      <c r="K5214" s="2">
        <f>I5214*FARMER_RATE+J5214*TEMP_WORKER_RATE</f>
        <v>40896.666765625021</v>
      </c>
      <c r="L5214" s="2">
        <f>A5214*PRICE_TOM+B5214*PRICE_CAR+C5214*PRICE_MES</f>
        <v>75800</v>
      </c>
      <c r="M5214" s="2">
        <f>A5214*FERT_BED_TOM+B5214*FERT_BED_CAR+C5214*FERT_BED_MES</f>
        <v>8800</v>
      </c>
      <c r="N5214" s="6">
        <f>IF(AND(D5214&lt;=TOTAL_BEDS,J5214&lt;=TEMP_WORKER_MAX*TEMP_WORKER_HRS),1,0)</f>
        <v>1</v>
      </c>
      <c r="O5214" s="2">
        <f>L5214-M5214-K5214-FIXED_COSTS</f>
        <v>6103.3332343749789</v>
      </c>
      <c r="P5214" s="2">
        <f>IF(N5214=1,O5214,"")</f>
        <v>6103.3332343749789</v>
      </c>
    </row>
    <row r="5215">
      <c r="A5215" s="6">
        <v>8</v>
      </c>
      <c r="B5215" s="6">
        <v>0</v>
      </c>
      <c r="C5215" s="6">
        <v>3</v>
      </c>
      <c r="D5215" s="6">
        <f>A5215+B5215+C5215</f>
        <v>11</v>
      </c>
      <c r="E5215" s="5">
        <f>IF(A5215=0,0,A5215*LABOR_HRS_WK_TOM*SEASON_WEEKS*(1+DIM_PCT_TOM)^A5215)</f>
        <v>1543.3839432000011</v>
      </c>
      <c r="F5215" s="5">
        <f>IF(B5215=0,0,B5215*LABOR_HRS_WK_CAR*SEASON_WEEKS*(1+DIM_PCT_CAR)^B5215)</f>
        <v>0</v>
      </c>
      <c r="G5215" s="5">
        <f>IF(C5215=0,0,C5215*LABOR_HRS_WK_MES*SEASON_WEEKS*(1+DIM_PCT_MES)^C5215)</f>
        <v>140.12604492187498</v>
      </c>
      <c r="H5215" s="5">
        <f>E5215+F5215+G5215</f>
        <v>1683.5099881218762</v>
      </c>
      <c r="I5215" s="5">
        <f>MIN(H5215,FARMER_HRS)</f>
        <v>720</v>
      </c>
      <c r="J5215" s="5">
        <f>MAX(0,H5215-FARMER_HRS)</f>
        <v>963.50998812187618</v>
      </c>
      <c r="K5215" s="2">
        <f>I5215*FARMER_RATE+J5215*TEMP_WORKER_RATE</f>
        <v>41727.60396044924</v>
      </c>
      <c r="L5215" s="2">
        <f>A5215*PRICE_TOM+B5215*PRICE_CAR+C5215*PRICE_MES</f>
        <v>78500</v>
      </c>
      <c r="M5215" s="2">
        <f>A5215*FERT_BED_TOM+B5215*FERT_BED_CAR+C5215*FERT_BED_MES</f>
        <v>9680</v>
      </c>
      <c r="N5215" s="6">
        <f>IF(AND(D5215&lt;=TOTAL_BEDS,J5215&lt;=TEMP_WORKER_MAX*TEMP_WORKER_HRS),1,0)</f>
        <v>1</v>
      </c>
      <c r="O5215" s="2">
        <f>L5215-M5215-K5215-FIXED_COSTS</f>
        <v>7092.39603955076</v>
      </c>
      <c r="P5215" s="2">
        <f>IF(N5215=1,O5215,"")</f>
        <v>7092.39603955076</v>
      </c>
    </row>
    <row r="5216">
      <c r="A5216" s="6">
        <v>8</v>
      </c>
      <c r="B5216" s="6">
        <v>0</v>
      </c>
      <c r="C5216" s="6">
        <v>4</v>
      </c>
      <c r="D5216" s="6">
        <f>A5216+B5216+C5216</f>
        <v>12</v>
      </c>
      <c r="E5216" s="5">
        <f>IF(A5216=0,0,A5216*LABOR_HRS_WK_TOM*SEASON_WEEKS*(1+DIM_PCT_TOM)^A5216)</f>
        <v>1543.3839432000011</v>
      </c>
      <c r="F5216" s="5">
        <f>IF(B5216=0,0,B5216*LABOR_HRS_WK_CAR*SEASON_WEEKS*(1+DIM_PCT_CAR)^B5216)</f>
        <v>0</v>
      </c>
      <c r="G5216" s="5">
        <f>IF(C5216=0,0,C5216*LABOR_HRS_WK_MES*SEASON_WEEKS*(1+DIM_PCT_MES)^C5216)</f>
        <v>189.17016064453119</v>
      </c>
      <c r="H5216" s="5">
        <f>E5216+F5216+G5216</f>
        <v>1732.5541038445324</v>
      </c>
      <c r="I5216" s="5">
        <f>MIN(H5216,FARMER_HRS)</f>
        <v>720</v>
      </c>
      <c r="J5216" s="5">
        <f>MAX(0,H5216-FARMER_HRS)</f>
        <v>1012.5541038445324</v>
      </c>
      <c r="K5216" s="2">
        <f>I5216*FARMER_RATE+J5216*TEMP_WORKER_RATE</f>
        <v>42579.064302856466</v>
      </c>
      <c r="L5216" s="2">
        <f>A5216*PRICE_TOM+B5216*PRICE_CAR+C5216*PRICE_MES</f>
        <v>81200</v>
      </c>
      <c r="M5216" s="2">
        <f>A5216*FERT_BED_TOM+B5216*FERT_BED_CAR+C5216*FERT_BED_MES</f>
        <v>10560</v>
      </c>
      <c r="N5216" s="6">
        <f>IF(AND(D5216&lt;=TOTAL_BEDS,J5216&lt;=TEMP_WORKER_MAX*TEMP_WORKER_HRS),1,0)</f>
        <v>1</v>
      </c>
      <c r="O5216" s="2">
        <f>L5216-M5216-K5216-FIXED_COSTS</f>
        <v>8060.9356971435336</v>
      </c>
      <c r="P5216" s="2">
        <f>IF(N5216=1,O5216,"")</f>
        <v>8060.9356971435336</v>
      </c>
    </row>
    <row r="5217">
      <c r="A5217" s="6">
        <v>8</v>
      </c>
      <c r="B5217" s="6">
        <v>0</v>
      </c>
      <c r="C5217" s="6">
        <v>5</v>
      </c>
      <c r="D5217" s="6">
        <f>A5217+B5217+C5217</f>
        <v>13</v>
      </c>
      <c r="E5217" s="5">
        <f>IF(A5217=0,0,A5217*LABOR_HRS_WK_TOM*SEASON_WEEKS*(1+DIM_PCT_TOM)^A5217)</f>
        <v>1543.3839432000011</v>
      </c>
      <c r="F5217" s="5">
        <f>IF(B5217=0,0,B5217*LABOR_HRS_WK_CAR*SEASON_WEEKS*(1+DIM_PCT_CAR)^B5217)</f>
        <v>0</v>
      </c>
      <c r="G5217" s="5">
        <f>IF(C5217=0,0,C5217*LABOR_HRS_WK_MES*SEASON_WEEKS*(1+DIM_PCT_MES)^C5217)</f>
        <v>239.41848456573481</v>
      </c>
      <c r="H5217" s="5">
        <f>E5217+F5217+G5217</f>
        <v>1782.802427765736</v>
      </c>
      <c r="I5217" s="5">
        <f>MIN(H5217,FARMER_HRS)</f>
        <v>720</v>
      </c>
      <c r="J5217" s="5">
        <f>MAX(0,H5217-FARMER_HRS)</f>
        <v>1062.802427765736</v>
      </c>
      <c r="K5217" s="2">
        <f>I5217*FARMER_RATE+J5217*TEMP_WORKER_RATE</f>
        <v>43451.431037599585</v>
      </c>
      <c r="L5217" s="2">
        <f>A5217*PRICE_TOM+B5217*PRICE_CAR+C5217*PRICE_MES</f>
        <v>83900</v>
      </c>
      <c r="M5217" s="2">
        <f>A5217*FERT_BED_TOM+B5217*FERT_BED_CAR+C5217*FERT_BED_MES</f>
        <v>11440</v>
      </c>
      <c r="N5217" s="6">
        <f>IF(AND(D5217&lt;=TOTAL_BEDS,J5217&lt;=TEMP_WORKER_MAX*TEMP_WORKER_HRS),1,0)</f>
        <v>1</v>
      </c>
      <c r="O5217" s="2">
        <f>L5217-M5217-K5217-FIXED_COSTS</f>
        <v>9008.5689624004153</v>
      </c>
      <c r="P5217" s="2">
        <f>IF(N5217=1,O5217,"")</f>
        <v>9008.5689624004153</v>
      </c>
    </row>
    <row r="5218">
      <c r="A5218" s="6">
        <v>8</v>
      </c>
      <c r="B5218" s="6">
        <v>0</v>
      </c>
      <c r="C5218" s="6">
        <v>6</v>
      </c>
      <c r="D5218" s="6">
        <f>A5218+B5218+C5218</f>
        <v>14</v>
      </c>
      <c r="E5218" s="5">
        <f>IF(A5218=0,0,A5218*LABOR_HRS_WK_TOM*SEASON_WEEKS*(1+DIM_PCT_TOM)^A5218)</f>
        <v>1543.3839432000011</v>
      </c>
      <c r="F5218" s="5">
        <f>IF(B5218=0,0,B5218*LABOR_HRS_WK_CAR*SEASON_WEEKS*(1+DIM_PCT_CAR)^B5218)</f>
        <v>0</v>
      </c>
      <c r="G5218" s="5">
        <f>IF(C5218=0,0,C5218*LABOR_HRS_WK_MES*SEASON_WEEKS*(1+DIM_PCT_MES)^C5218)</f>
        <v>290.89345874736773</v>
      </c>
      <c r="H5218" s="5">
        <f>E5218+F5218+G5218</f>
        <v>1834.2774019473688</v>
      </c>
      <c r="I5218" s="5">
        <f>MIN(H5218,FARMER_HRS)</f>
        <v>720</v>
      </c>
      <c r="J5218" s="5">
        <f>MAX(0,H5218-FARMER_HRS)</f>
        <v>1114.2774019473688</v>
      </c>
      <c r="K5218" s="2">
        <f>I5218*FARMER_RATE+J5218*TEMP_WORKER_RATE</f>
        <v>44345.093783808486</v>
      </c>
      <c r="L5218" s="2">
        <f>A5218*PRICE_TOM+B5218*PRICE_CAR+C5218*PRICE_MES</f>
        <v>86600</v>
      </c>
      <c r="M5218" s="2">
        <f>A5218*FERT_BED_TOM+B5218*FERT_BED_CAR+C5218*FERT_BED_MES</f>
        <v>12320</v>
      </c>
      <c r="N5218" s="6">
        <f>IF(AND(D5218&lt;=TOTAL_BEDS,J5218&lt;=TEMP_WORKER_MAX*TEMP_WORKER_HRS),1,0)</f>
        <v>1</v>
      </c>
      <c r="O5218" s="2">
        <f>L5218-M5218-K5218-FIXED_COSTS</f>
        <v>9934.9062161915135</v>
      </c>
      <c r="P5218" s="2">
        <f>IF(N5218=1,O5218,"")</f>
        <v>9934.9062161915135</v>
      </c>
    </row>
    <row r="5219">
      <c r="A5219" s="6">
        <v>8</v>
      </c>
      <c r="B5219" s="6">
        <v>0</v>
      </c>
      <c r="C5219" s="6">
        <v>7</v>
      </c>
      <c r="D5219" s="6">
        <f>A5219+B5219+C5219</f>
        <v>15</v>
      </c>
      <c r="E5219" s="5">
        <f>IF(A5219=0,0,A5219*LABOR_HRS_WK_TOM*SEASON_WEEKS*(1+DIM_PCT_TOM)^A5219)</f>
        <v>1543.3839432000011</v>
      </c>
      <c r="F5219" s="5">
        <f>IF(B5219=0,0,B5219*LABOR_HRS_WK_CAR*SEASON_WEEKS*(1+DIM_PCT_CAR)^B5219)</f>
        <v>0</v>
      </c>
      <c r="G5219" s="5">
        <f>IF(C5219=0,0,C5219*LABOR_HRS_WK_MES*SEASON_WEEKS*(1+DIM_PCT_MES)^C5219)</f>
        <v>343.61789814532818</v>
      </c>
      <c r="H5219" s="5">
        <f>E5219+F5219+G5219</f>
        <v>1887.0018413453292</v>
      </c>
      <c r="I5219" s="5">
        <f>MIN(H5219,FARMER_HRS)</f>
        <v>720</v>
      </c>
      <c r="J5219" s="5">
        <f>MAX(0,H5219-FARMER_HRS)</f>
        <v>1167.0018413453292</v>
      </c>
      <c r="K5219" s="2">
        <f>I5219*FARMER_RATE+J5219*TEMP_WORKER_RATE</f>
        <v>45260.448634467524</v>
      </c>
      <c r="L5219" s="2">
        <f>A5219*PRICE_TOM+B5219*PRICE_CAR+C5219*PRICE_MES</f>
        <v>89300</v>
      </c>
      <c r="M5219" s="2">
        <f>A5219*FERT_BED_TOM+B5219*FERT_BED_CAR+C5219*FERT_BED_MES</f>
        <v>13200</v>
      </c>
      <c r="N5219" s="6">
        <f>IF(AND(D5219&lt;=TOTAL_BEDS,J5219&lt;=TEMP_WORKER_MAX*TEMP_WORKER_HRS),1,0)</f>
        <v>1</v>
      </c>
      <c r="O5219" s="2">
        <f>L5219-M5219-K5219-FIXED_COSTS</f>
        <v>10839.551365532476</v>
      </c>
      <c r="P5219" s="2">
        <f>IF(N5219=1,O5219,"")</f>
        <v>10839.551365532476</v>
      </c>
    </row>
    <row r="5220">
      <c r="A5220" s="6">
        <v>8</v>
      </c>
      <c r="B5220" s="6">
        <v>0</v>
      </c>
      <c r="C5220" s="6">
        <v>8</v>
      </c>
      <c r="D5220" s="6">
        <f>A5220+B5220+C5220</f>
        <v>16</v>
      </c>
      <c r="E5220" s="5">
        <f>IF(A5220=0,0,A5220*LABOR_HRS_WK_TOM*SEASON_WEEKS*(1+DIM_PCT_TOM)^A5220)</f>
        <v>1543.3839432000011</v>
      </c>
      <c r="F5220" s="5">
        <f>IF(B5220=0,0,B5220*LABOR_HRS_WK_CAR*SEASON_WEEKS*(1+DIM_PCT_CAR)^B5220)</f>
        <v>0</v>
      </c>
      <c r="G5220" s="5">
        <f>IF(C5220=0,0,C5220*LABOR_HRS_WK_MES*SEASON_WEEKS*(1+DIM_PCT_MES)^C5220)</f>
        <v>397.61499642530833</v>
      </c>
      <c r="H5220" s="5">
        <f>E5220+F5220+G5220</f>
        <v>1940.9989396253095</v>
      </c>
      <c r="I5220" s="5">
        <f>MIN(H5220,FARMER_HRS)</f>
        <v>720</v>
      </c>
      <c r="J5220" s="5">
        <f>MAX(0,H5220-FARMER_HRS)</f>
        <v>1220.9989396253095</v>
      </c>
      <c r="K5220" s="2">
        <f>I5220*FARMER_RATE+J5220*TEMP_WORKER_RATE</f>
        <v>46197.898257383844</v>
      </c>
      <c r="L5220" s="2">
        <f>A5220*PRICE_TOM+B5220*PRICE_CAR+C5220*PRICE_MES</f>
        <v>92000</v>
      </c>
      <c r="M5220" s="2">
        <f>A5220*FERT_BED_TOM+B5220*FERT_BED_CAR+C5220*FERT_BED_MES</f>
        <v>14080</v>
      </c>
      <c r="N5220" s="6">
        <f>IF(AND(D5220&lt;=TOTAL_BEDS,J5220&lt;=TEMP_WORKER_MAX*TEMP_WORKER_HRS),1,0)</f>
        <v>1</v>
      </c>
      <c r="O5220" s="2">
        <f>L5220-M5220-K5220-FIXED_COSTS</f>
        <v>11722.101742616156</v>
      </c>
      <c r="P5220" s="2">
        <f>IF(N5220=1,O5220,"")</f>
        <v>11722.101742616156</v>
      </c>
    </row>
    <row r="5221">
      <c r="A5221" s="6">
        <v>8</v>
      </c>
      <c r="B5221" s="6">
        <v>0</v>
      </c>
      <c r="C5221" s="6">
        <v>9</v>
      </c>
      <c r="D5221" s="6">
        <f>A5221+B5221+C5221</f>
        <v>17</v>
      </c>
      <c r="E5221" s="5">
        <f>IF(A5221=0,0,A5221*LABOR_HRS_WK_TOM*SEASON_WEEKS*(1+DIM_PCT_TOM)^A5221)</f>
        <v>1543.3839432000011</v>
      </c>
      <c r="F5221" s="5">
        <f>IF(B5221=0,0,B5221*LABOR_HRS_WK_CAR*SEASON_WEEKS*(1+DIM_PCT_CAR)^B5221)</f>
        <v>0</v>
      </c>
      <c r="G5221" s="5">
        <f>IF(C5221=0,0,C5221*LABOR_HRS_WK_MES*SEASON_WEEKS*(1+DIM_PCT_MES)^C5221)</f>
        <v>452.90833186570273</v>
      </c>
      <c r="H5221" s="5">
        <f>E5221+F5221+G5221</f>
        <v>1996.292275065704</v>
      </c>
      <c r="I5221" s="5">
        <f>MIN(H5221,FARMER_HRS)</f>
        <v>720</v>
      </c>
      <c r="J5221" s="5">
        <f>MAX(0,H5221-FARMER_HRS)</f>
        <v>1276.292275065704</v>
      </c>
      <c r="K5221" s="2">
        <f>I5221*FARMER_RATE+J5221*TEMP_WORKER_RATE</f>
        <v>47157.851997668469</v>
      </c>
      <c r="L5221" s="2">
        <f>A5221*PRICE_TOM+B5221*PRICE_CAR+C5221*PRICE_MES</f>
        <v>94700</v>
      </c>
      <c r="M5221" s="2">
        <f>A5221*FERT_BED_TOM+B5221*FERT_BED_CAR+C5221*FERT_BED_MES</f>
        <v>14960</v>
      </c>
      <c r="N5221" s="6">
        <f>IF(AND(D5221&lt;=TOTAL_BEDS,J5221&lt;=TEMP_WORKER_MAX*TEMP_WORKER_HRS),1,0)</f>
        <v>1</v>
      </c>
      <c r="O5221" s="2">
        <f>L5221-M5221-K5221-FIXED_COSTS</f>
        <v>12582.148002331531</v>
      </c>
      <c r="P5221" s="2">
        <f>IF(N5221=1,O5221,"")</f>
        <v>12582.148002331531</v>
      </c>
    </row>
    <row r="5222">
      <c r="A5222" s="6">
        <v>8</v>
      </c>
      <c r="B5222" s="6">
        <v>0</v>
      </c>
      <c r="C5222" s="6">
        <v>10</v>
      </c>
      <c r="D5222" s="6">
        <f>A5222+B5222+C5222</f>
        <v>18</v>
      </c>
      <c r="E5222" s="5">
        <f>IF(A5222=0,0,A5222*LABOR_HRS_WK_TOM*SEASON_WEEKS*(1+DIM_PCT_TOM)^A5222)</f>
        <v>1543.3839432000011</v>
      </c>
      <c r="F5222" s="5">
        <f>IF(B5222=0,0,B5222*LABOR_HRS_WK_CAR*SEASON_WEEKS*(1+DIM_PCT_CAR)^B5222)</f>
        <v>0</v>
      </c>
      <c r="G5222" s="5">
        <f>IF(C5222=0,0,C5222*LABOR_HRS_WK_MES*SEASON_WEEKS*(1+DIM_PCT_MES)^C5222)</f>
        <v>509.52187334891551</v>
      </c>
      <c r="H5222" s="5">
        <f>E5222+F5222+G5222</f>
        <v>2052.9058165489168</v>
      </c>
      <c r="I5222" s="5">
        <f>MIN(H5222,FARMER_HRS)</f>
        <v>720</v>
      </c>
      <c r="J5222" s="5">
        <f>MAX(0,H5222-FARMER_HRS)</f>
        <v>1332.9058165489168</v>
      </c>
      <c r="K5222" s="2">
        <f>I5222*FARMER_RATE+J5222*TEMP_WORKER_RATE</f>
        <v>48140.725981752024</v>
      </c>
      <c r="L5222" s="2">
        <f>A5222*PRICE_TOM+B5222*PRICE_CAR+C5222*PRICE_MES</f>
        <v>97400</v>
      </c>
      <c r="M5222" s="2">
        <f>A5222*FERT_BED_TOM+B5222*FERT_BED_CAR+C5222*FERT_BED_MES</f>
        <v>15840</v>
      </c>
      <c r="N5222" s="6">
        <f>IF(AND(D5222&lt;=TOTAL_BEDS,J5222&lt;=TEMP_WORKER_MAX*TEMP_WORKER_HRS),1,0)</f>
        <v>1</v>
      </c>
      <c r="O5222" s="2">
        <f>L5222-M5222-K5222-FIXED_COSTS</f>
        <v>13419.274018247976</v>
      </c>
      <c r="P5222" s="2">
        <f>IF(N5222=1,O5222,"")</f>
        <v>13419.274018247976</v>
      </c>
    </row>
    <row r="5223">
      <c r="A5223" s="6">
        <v>8</v>
      </c>
      <c r="B5223" s="6">
        <v>0</v>
      </c>
      <c r="C5223" s="6">
        <v>11</v>
      </c>
      <c r="D5223" s="6">
        <f>A5223+B5223+C5223</f>
        <v>19</v>
      </c>
      <c r="E5223" s="5">
        <f>IF(A5223=0,0,A5223*LABOR_HRS_WK_TOM*SEASON_WEEKS*(1+DIM_PCT_TOM)^A5223)</f>
        <v>1543.3839432000011</v>
      </c>
      <c r="F5223" s="5">
        <f>IF(B5223=0,0,B5223*LABOR_HRS_WK_CAR*SEASON_WEEKS*(1+DIM_PCT_CAR)^B5223)</f>
        <v>0</v>
      </c>
      <c r="G5223" s="5">
        <f>IF(C5223=0,0,C5223*LABOR_HRS_WK_MES*SEASON_WEEKS*(1+DIM_PCT_MES)^C5223)</f>
        <v>567.47998644235463</v>
      </c>
      <c r="H5223" s="5">
        <f>E5223+F5223+G5223</f>
        <v>2110.8639296423557</v>
      </c>
      <c r="I5223" s="5">
        <f>MIN(H5223,FARMER_HRS)</f>
        <v>720</v>
      </c>
      <c r="J5223" s="5">
        <f>MAX(0,H5223-FARMER_HRS)</f>
        <v>1390.8639296423557</v>
      </c>
      <c r="K5223" s="2">
        <f>I5223*FARMER_RATE+J5223*TEMP_WORKER_RATE</f>
        <v>49146.943222957561</v>
      </c>
      <c r="L5223" s="2">
        <f>A5223*PRICE_TOM+B5223*PRICE_CAR+C5223*PRICE_MES</f>
        <v>100100</v>
      </c>
      <c r="M5223" s="2">
        <f>A5223*FERT_BED_TOM+B5223*FERT_BED_CAR+C5223*FERT_BED_MES</f>
        <v>16720</v>
      </c>
      <c r="N5223" s="6">
        <f>IF(AND(D5223&lt;=TOTAL_BEDS,J5223&lt;=TEMP_WORKER_MAX*TEMP_WORKER_HRS),1,0)</f>
        <v>1</v>
      </c>
      <c r="O5223" s="2">
        <f>L5223-M5223-K5223-FIXED_COSTS</f>
        <v>14233.056777042439</v>
      </c>
      <c r="P5223" s="2">
        <f>IF(N5223=1,O5223,"")</f>
        <v>14233.056777042439</v>
      </c>
    </row>
    <row r="5224">
      <c r="A5224" s="6">
        <v>8</v>
      </c>
      <c r="B5224" s="6">
        <v>0</v>
      </c>
      <c r="C5224" s="6">
        <v>12</v>
      </c>
      <c r="D5224" s="6">
        <f>A5224+B5224+C5224</f>
        <v>20</v>
      </c>
      <c r="E5224" s="5">
        <f>IF(A5224=0,0,A5224*LABOR_HRS_WK_TOM*SEASON_WEEKS*(1+DIM_PCT_TOM)^A5224)</f>
        <v>1543.3839432000011</v>
      </c>
      <c r="F5224" s="5">
        <f>IF(B5224=0,0,B5224*LABOR_HRS_WK_CAR*SEASON_WEEKS*(1+DIM_PCT_CAR)^B5224)</f>
        <v>0</v>
      </c>
      <c r="G5224" s="5">
        <f>IF(C5224=0,0,C5224*LABOR_HRS_WK_MES*SEASON_WEEKS*(1+DIM_PCT_MES)^C5224)</f>
        <v>626.807439570419</v>
      </c>
      <c r="H5224" s="5">
        <f>E5224+F5224+G5224</f>
        <v>2170.19138277042</v>
      </c>
      <c r="I5224" s="5">
        <f>MIN(H5224,FARMER_HRS)</f>
        <v>720</v>
      </c>
      <c r="J5224" s="5">
        <f>MAX(0,H5224-FARMER_HRS)</f>
        <v>1450.1913827704202</v>
      </c>
      <c r="K5224" s="2">
        <f>I5224*FARMER_RATE+J5224*TEMP_WORKER_RATE</f>
        <v>50176.933728653123</v>
      </c>
      <c r="L5224" s="2">
        <f>A5224*PRICE_TOM+B5224*PRICE_CAR+C5224*PRICE_MES</f>
        <v>102800</v>
      </c>
      <c r="M5224" s="2">
        <f>A5224*FERT_BED_TOM+B5224*FERT_BED_CAR+C5224*FERT_BED_MES</f>
        <v>17600</v>
      </c>
      <c r="N5224" s="6">
        <f>IF(AND(D5224&lt;=TOTAL_BEDS,J5224&lt;=TEMP_WORKER_MAX*TEMP_WORKER_HRS),1,0)</f>
        <v>1</v>
      </c>
      <c r="O5224" s="2">
        <f>L5224-M5224-K5224-FIXED_COSTS</f>
        <v>15023.066271346877</v>
      </c>
      <c r="P5224" s="2">
        <f>IF(N5224=1,O5224,"")</f>
        <v>15023.066271346877</v>
      </c>
    </row>
    <row r="5225">
      <c r="A5225" s="6">
        <v>8</v>
      </c>
      <c r="B5225" s="6">
        <v>0</v>
      </c>
      <c r="C5225" s="6">
        <v>13</v>
      </c>
      <c r="D5225" s="6">
        <f>A5225+B5225+C5225</f>
        <v>21</v>
      </c>
      <c r="E5225" s="5">
        <f>IF(A5225=0,0,A5225*LABOR_HRS_WK_TOM*SEASON_WEEKS*(1+DIM_PCT_TOM)^A5225)</f>
        <v>1543.3839432000011</v>
      </c>
      <c r="F5225" s="5">
        <f>IF(B5225=0,0,B5225*LABOR_HRS_WK_CAR*SEASON_WEEKS*(1+DIM_PCT_CAR)^B5225)</f>
        <v>0</v>
      </c>
      <c r="G5225" s="5">
        <f>IF(C5225=0,0,C5225*LABOR_HRS_WK_MES*SEASON_WEEKS*(1+DIM_PCT_MES)^C5225)</f>
        <v>687.52941027880331</v>
      </c>
      <c r="H5225" s="5">
        <f>E5225+F5225+G5225</f>
        <v>2230.9133534788043</v>
      </c>
      <c r="I5225" s="5">
        <f>MIN(H5225,FARMER_HRS)</f>
        <v>720</v>
      </c>
      <c r="J5225" s="5">
        <f>MAX(0,H5225-FARMER_HRS)</f>
        <v>1510.9133534788043</v>
      </c>
      <c r="K5225" s="2">
        <f>I5225*FARMER_RATE+J5225*TEMP_WORKER_RATE</f>
        <v>51231.134609007015</v>
      </c>
      <c r="L5225" s="2">
        <f>A5225*PRICE_TOM+B5225*PRICE_CAR+C5225*PRICE_MES</f>
        <v>105500</v>
      </c>
      <c r="M5225" s="2">
        <f>A5225*FERT_BED_TOM+B5225*FERT_BED_CAR+C5225*FERT_BED_MES</f>
        <v>18480</v>
      </c>
      <c r="N5225" s="6">
        <f>IF(AND(D5225&lt;=TOTAL_BEDS,J5225&lt;=TEMP_WORKER_MAX*TEMP_WORKER_HRS),1,0)</f>
        <v>1</v>
      </c>
      <c r="O5225" s="2">
        <f>L5225-M5225-K5225-FIXED_COSTS</f>
        <v>15788.865390992985</v>
      </c>
      <c r="P5225" s="2">
        <f>IF(N5225=1,O5225,"")</f>
        <v>15788.865390992985</v>
      </c>
    </row>
    <row r="5226">
      <c r="A5226" s="6">
        <v>8</v>
      </c>
      <c r="B5226" s="6">
        <v>0</v>
      </c>
      <c r="C5226" s="6">
        <v>14</v>
      </c>
      <c r="D5226" s="6">
        <f>A5226+B5226+C5226</f>
        <v>22</v>
      </c>
      <c r="E5226" s="5">
        <f>IF(A5226=0,0,A5226*LABOR_HRS_WK_TOM*SEASON_WEEKS*(1+DIM_PCT_TOM)^A5226)</f>
        <v>1543.3839432000011</v>
      </c>
      <c r="F5226" s="5">
        <f>IF(B5226=0,0,B5226*LABOR_HRS_WK_CAR*SEASON_WEEKS*(1+DIM_PCT_CAR)^B5226)</f>
        <v>0</v>
      </c>
      <c r="G5226" s="5">
        <f>IF(C5226=0,0,C5226*LABOR_HRS_WK_MES*SEASON_WEEKS*(1+DIM_PCT_MES)^C5226)</f>
        <v>749.67149159246435</v>
      </c>
      <c r="H5226" s="5">
        <f>E5226+F5226+G5226</f>
        <v>2293.0554347924653</v>
      </c>
      <c r="I5226" s="5">
        <f>MIN(H5226,FARMER_HRS)</f>
        <v>720</v>
      </c>
      <c r="J5226" s="5">
        <f>MAX(0,H5226-FARMER_HRS)</f>
        <v>1573.0554347924653</v>
      </c>
      <c r="K5226" s="2">
        <f>I5226*FARMER_RATE+J5226*TEMP_WORKER_RATE</f>
        <v>52309.990187369185</v>
      </c>
      <c r="L5226" s="2">
        <f>A5226*PRICE_TOM+B5226*PRICE_CAR+C5226*PRICE_MES</f>
        <v>108200</v>
      </c>
      <c r="M5226" s="2">
        <f>A5226*FERT_BED_TOM+B5226*FERT_BED_CAR+C5226*FERT_BED_MES</f>
        <v>19360</v>
      </c>
      <c r="N5226" s="6">
        <f>IF(AND(D5226&lt;=TOTAL_BEDS,J5226&lt;=TEMP_WORKER_MAX*TEMP_WORKER_HRS),1,0)</f>
        <v>1</v>
      </c>
      <c r="O5226" s="2">
        <f>L5226-M5226-K5226-FIXED_COSTS</f>
        <v>16530.009812630815</v>
      </c>
      <c r="P5226" s="2">
        <f>IF(N5226=1,O5226,"")</f>
        <v>16530.009812630815</v>
      </c>
    </row>
    <row r="5227">
      <c r="A5227" s="6">
        <v>8</v>
      </c>
      <c r="B5227" s="6">
        <v>0</v>
      </c>
      <c r="C5227" s="6">
        <v>15</v>
      </c>
      <c r="D5227" s="6">
        <f>A5227+B5227+C5227</f>
        <v>23</v>
      </c>
      <c r="E5227" s="5">
        <f>IF(A5227=0,0,A5227*LABOR_HRS_WK_TOM*SEASON_WEEKS*(1+DIM_PCT_TOM)^A5227)</f>
        <v>1543.3839432000011</v>
      </c>
      <c r="F5227" s="5">
        <f>IF(B5227=0,0,B5227*LABOR_HRS_WK_CAR*SEASON_WEEKS*(1+DIM_PCT_CAR)^B5227)</f>
        <v>0</v>
      </c>
      <c r="G5227" s="5">
        <f>IF(C5227=0,0,C5227*LABOR_HRS_WK_MES*SEASON_WEEKS*(1+DIM_PCT_MES)^C5227)</f>
        <v>813.25969846861074</v>
      </c>
      <c r="H5227" s="5">
        <f>E5227+F5227+G5227</f>
        <v>2356.643641668612</v>
      </c>
      <c r="I5227" s="5">
        <f>MIN(H5227,FARMER_HRS)</f>
        <v>720</v>
      </c>
      <c r="J5227" s="5">
        <f>MAX(0,H5227-FARMER_HRS)</f>
        <v>1636.643641668612</v>
      </c>
      <c r="K5227" s="2">
        <f>I5227*FARMER_RATE+J5227*TEMP_WORKER_RATE</f>
        <v>53413.952112302286</v>
      </c>
      <c r="L5227" s="2">
        <f>A5227*PRICE_TOM+B5227*PRICE_CAR+C5227*PRICE_MES</f>
        <v>110900</v>
      </c>
      <c r="M5227" s="2">
        <f>A5227*FERT_BED_TOM+B5227*FERT_BED_CAR+C5227*FERT_BED_MES</f>
        <v>20240</v>
      </c>
      <c r="N5227" s="6">
        <f>IF(AND(D5227&lt;=TOTAL_BEDS,J5227&lt;=TEMP_WORKER_MAX*TEMP_WORKER_HRS),1,0)</f>
        <v>1</v>
      </c>
      <c r="O5227" s="2">
        <f>L5227-M5227-K5227-FIXED_COSTS</f>
        <v>17246.047887697714</v>
      </c>
      <c r="P5227" s="2">
        <f>IF(N5227=1,O5227,"")</f>
        <v>17246.047887697714</v>
      </c>
    </row>
    <row r="5228">
      <c r="A5228" s="6">
        <v>8</v>
      </c>
      <c r="B5228" s="6">
        <v>0</v>
      </c>
      <c r="C5228" s="6">
        <v>16</v>
      </c>
      <c r="D5228" s="6">
        <f>A5228+B5228+C5228</f>
        <v>24</v>
      </c>
      <c r="E5228" s="5">
        <f>IF(A5228=0,0,A5228*LABOR_HRS_WK_TOM*SEASON_WEEKS*(1+DIM_PCT_TOM)^A5228)</f>
        <v>1543.3839432000011</v>
      </c>
      <c r="F5228" s="5">
        <f>IF(B5228=0,0,B5228*LABOR_HRS_WK_CAR*SEASON_WEEKS*(1+DIM_PCT_CAR)^B5228)</f>
        <v>0</v>
      </c>
      <c r="G5228" s="5">
        <f>IF(C5228=0,0,C5228*LABOR_HRS_WK_MES*SEASON_WEEKS*(1+DIM_PCT_MES)^C5228)</f>
        <v>878.32047434609967</v>
      </c>
      <c r="H5228" s="5">
        <f>E5228+F5228+G5228</f>
        <v>2421.7044175461006</v>
      </c>
      <c r="I5228" s="5">
        <f>MIN(H5228,FARMER_HRS)</f>
        <v>720</v>
      </c>
      <c r="J5228" s="5">
        <f>MAX(0,H5228-FARMER_HRS)</f>
        <v>1701.7044175461006</v>
      </c>
      <c r="K5228" s="2">
        <f>I5228*FARMER_RATE+J5228*TEMP_WORKER_RATE</f>
        <v>54543.479471286468</v>
      </c>
      <c r="L5228" s="2">
        <f>A5228*PRICE_TOM+B5228*PRICE_CAR+C5228*PRICE_MES</f>
        <v>113600</v>
      </c>
      <c r="M5228" s="2">
        <f>A5228*FERT_BED_TOM+B5228*FERT_BED_CAR+C5228*FERT_BED_MES</f>
        <v>21120</v>
      </c>
      <c r="N5228" s="6">
        <f>IF(AND(D5228&lt;=TOTAL_BEDS,J5228&lt;=TEMP_WORKER_MAX*TEMP_WORKER_HRS),1,0)</f>
        <v>1</v>
      </c>
      <c r="O5228" s="2">
        <f>L5228-M5228-K5228-FIXED_COSTS</f>
        <v>17936.520528713532</v>
      </c>
      <c r="P5228" s="2">
        <f>IF(N5228=1,O5228,"")</f>
        <v>17936.520528713532</v>
      </c>
    </row>
    <row r="5229">
      <c r="A5229" s="6">
        <v>8</v>
      </c>
      <c r="B5229" s="6">
        <v>0</v>
      </c>
      <c r="C5229" s="6">
        <v>17</v>
      </c>
      <c r="D5229" s="6">
        <f>A5229+B5229+C5229</f>
        <v>25</v>
      </c>
      <c r="E5229" s="5">
        <f>IF(A5229=0,0,A5229*LABOR_HRS_WK_TOM*SEASON_WEEKS*(1+DIM_PCT_TOM)^A5229)</f>
        <v>1543.3839432000011</v>
      </c>
      <c r="F5229" s="5">
        <f>IF(B5229=0,0,B5229*LABOR_HRS_WK_CAR*SEASON_WEEKS*(1+DIM_PCT_CAR)^B5229)</f>
        <v>0</v>
      </c>
      <c r="G5229" s="5">
        <f>IF(C5229=0,0,C5229*LABOR_HRS_WK_MES*SEASON_WEEKS*(1+DIM_PCT_MES)^C5229)</f>
        <v>944.88069779263992</v>
      </c>
      <c r="H5229" s="5">
        <f>E5229+F5229+G5229</f>
        <v>2488.264640992641</v>
      </c>
      <c r="I5229" s="5">
        <f>MIN(H5229,FARMER_HRS)</f>
        <v>720</v>
      </c>
      <c r="J5229" s="5">
        <f>MAX(0,H5229-FARMER_HRS)</f>
        <v>1768.264640992641</v>
      </c>
      <c r="K5229" s="2">
        <f>I5229*FARMER_RATE+J5229*TEMP_WORKER_RATE</f>
        <v>55699.038906122238</v>
      </c>
      <c r="L5229" s="2">
        <f>A5229*PRICE_TOM+B5229*PRICE_CAR+C5229*PRICE_MES</f>
        <v>116300</v>
      </c>
      <c r="M5229" s="2">
        <f>A5229*FERT_BED_TOM+B5229*FERT_BED_CAR+C5229*FERT_BED_MES</f>
        <v>22000</v>
      </c>
      <c r="N5229" s="6">
        <f>IF(AND(D5229&lt;=TOTAL_BEDS,J5229&lt;=TEMP_WORKER_MAX*TEMP_WORKER_HRS),1,0)</f>
        <v>1</v>
      </c>
      <c r="O5229" s="2">
        <f>L5229-M5229-K5229-FIXED_COSTS</f>
        <v>18600.961093877762</v>
      </c>
      <c r="P5229" s="2">
        <f>IF(N5229=1,O5229,"")</f>
        <v>18600.961093877762</v>
      </c>
    </row>
    <row r="5230">
      <c r="A5230" s="6">
        <v>8</v>
      </c>
      <c r="B5230" s="6">
        <v>0</v>
      </c>
      <c r="C5230" s="6">
        <v>18</v>
      </c>
      <c r="D5230" s="6">
        <f>A5230+B5230+C5230</f>
        <v>26</v>
      </c>
      <c r="E5230" s="5">
        <f>IF(A5230=0,0,A5230*LABOR_HRS_WK_TOM*SEASON_WEEKS*(1+DIM_PCT_TOM)^A5230)</f>
        <v>1543.3839432000011</v>
      </c>
      <c r="F5230" s="5">
        <f>IF(B5230=0,0,B5230*LABOR_HRS_WK_CAR*SEASON_WEEKS*(1+DIM_PCT_CAR)^B5230)</f>
        <v>0</v>
      </c>
      <c r="G5230" s="5">
        <f>IF(C5230=0,0,C5230*LABOR_HRS_WK_MES*SEASON_WEEKS*(1+DIM_PCT_MES)^C5230)</f>
        <v>1012.9676892512272</v>
      </c>
      <c r="H5230" s="5">
        <f>E5230+F5230+G5230</f>
        <v>2556.3516324512284</v>
      </c>
      <c r="I5230" s="5">
        <f>MIN(H5230,FARMER_HRS)</f>
        <v>720</v>
      </c>
      <c r="J5230" s="5">
        <f>MAX(0,H5230-FARMER_HRS)</f>
        <v>1836.3516324512284</v>
      </c>
      <c r="K5230" s="2">
        <f>I5230*FARMER_RATE+J5230*TEMP_WORKER_RATE</f>
        <v>56881.104730056046</v>
      </c>
      <c r="L5230" s="2">
        <f>A5230*PRICE_TOM+B5230*PRICE_CAR+C5230*PRICE_MES</f>
        <v>119000</v>
      </c>
      <c r="M5230" s="2">
        <f>A5230*FERT_BED_TOM+B5230*FERT_BED_CAR+C5230*FERT_BED_MES</f>
        <v>22880</v>
      </c>
      <c r="N5230" s="6">
        <f>IF(AND(D5230&lt;=TOTAL_BEDS,J5230&lt;=TEMP_WORKER_MAX*TEMP_WORKER_HRS),1,0)</f>
        <v>1</v>
      </c>
      <c r="O5230" s="2">
        <f>L5230-M5230-K5230-FIXED_COSTS</f>
        <v>19238.895269943954</v>
      </c>
      <c r="P5230" s="2">
        <f>IF(N5230=1,O5230,"")</f>
        <v>19238.895269943954</v>
      </c>
    </row>
    <row r="5231">
      <c r="A5231" s="6">
        <v>8</v>
      </c>
      <c r="B5231" s="6">
        <v>0</v>
      </c>
      <c r="C5231" s="6">
        <v>19</v>
      </c>
      <c r="D5231" s="6">
        <f>A5231+B5231+C5231</f>
        <v>27</v>
      </c>
      <c r="E5231" s="5">
        <f>IF(A5231=0,0,A5231*LABOR_HRS_WK_TOM*SEASON_WEEKS*(1+DIM_PCT_TOM)^A5231)</f>
        <v>1543.3839432000011</v>
      </c>
      <c r="F5231" s="5">
        <f>IF(B5231=0,0,B5231*LABOR_HRS_WK_CAR*SEASON_WEEKS*(1+DIM_PCT_CAR)^B5231)</f>
        <v>0</v>
      </c>
      <c r="G5231" s="5">
        <f>IF(C5231=0,0,C5231*LABOR_HRS_WK_MES*SEASON_WEEKS*(1+DIM_PCT_MES)^C5231)</f>
        <v>1082.6092178872491</v>
      </c>
      <c r="H5231" s="5">
        <f>E5231+F5231+G5231</f>
        <v>2625.99316108725</v>
      </c>
      <c r="I5231" s="5">
        <f>MIN(H5231,FARMER_HRS)</f>
        <v>720</v>
      </c>
      <c r="J5231" s="5">
        <f>MAX(0,H5231-FARMER_HRS)</f>
        <v>1905.99316108725</v>
      </c>
      <c r="K5231" s="2">
        <f>I5231*FARMER_RATE+J5231*TEMP_WORKER_RATE</f>
        <v>58090.159046653644</v>
      </c>
      <c r="L5231" s="2">
        <f>A5231*PRICE_TOM+B5231*PRICE_CAR+C5231*PRICE_MES</f>
        <v>121700</v>
      </c>
      <c r="M5231" s="2">
        <f>A5231*FERT_BED_TOM+B5231*FERT_BED_CAR+C5231*FERT_BED_MES</f>
        <v>23760</v>
      </c>
      <c r="N5231" s="6">
        <f>IF(AND(D5231&lt;=TOTAL_BEDS,J5231&lt;=TEMP_WORKER_MAX*TEMP_WORKER_HRS),1,0)</f>
        <v>1</v>
      </c>
      <c r="O5231" s="2">
        <f>L5231-M5231-K5231-FIXED_COSTS</f>
        <v>19849.840953346356</v>
      </c>
      <c r="P5231" s="2">
        <f>IF(N5231=1,O5231,"")</f>
        <v>19849.840953346356</v>
      </c>
    </row>
    <row r="5232">
      <c r="A5232" s="6">
        <v>8</v>
      </c>
      <c r="B5232" s="6">
        <v>0</v>
      </c>
      <c r="C5232" s="6">
        <v>20</v>
      </c>
      <c r="D5232" s="6">
        <f>A5232+B5232+C5232</f>
        <v>28</v>
      </c>
      <c r="E5232" s="5">
        <f>IF(A5232=0,0,A5232*LABOR_HRS_WK_TOM*SEASON_WEEKS*(1+DIM_PCT_TOM)^A5232)</f>
        <v>1543.3839432000011</v>
      </c>
      <c r="F5232" s="5">
        <f>IF(B5232=0,0,B5232*LABOR_HRS_WK_CAR*SEASON_WEEKS*(1+DIM_PCT_CAR)^B5232)</f>
        <v>0</v>
      </c>
      <c r="G5232" s="5">
        <f>IF(C5232=0,0,C5232*LABOR_HRS_WK_MES*SEASON_WEEKS*(1+DIM_PCT_MES)^C5232)</f>
        <v>1153.8335085377259</v>
      </c>
      <c r="H5232" s="5">
        <f>E5232+F5232+G5232</f>
        <v>2697.2174517377271</v>
      </c>
      <c r="I5232" s="5">
        <f>MIN(H5232,FARMER_HRS)</f>
        <v>720</v>
      </c>
      <c r="J5232" s="5">
        <f>MAX(0,H5232-FARMER_HRS)</f>
        <v>1977.2174517377271</v>
      </c>
      <c r="K5232" s="2">
        <f>I5232*FARMER_RATE+J5232*TEMP_WORKER_RATE</f>
        <v>59326.691870446652</v>
      </c>
      <c r="L5232" s="2">
        <f>A5232*PRICE_TOM+B5232*PRICE_CAR+C5232*PRICE_MES</f>
        <v>124400</v>
      </c>
      <c r="M5232" s="2">
        <f>A5232*FERT_BED_TOM+B5232*FERT_BED_CAR+C5232*FERT_BED_MES</f>
        <v>24640</v>
      </c>
      <c r="N5232" s="6">
        <f>IF(AND(D5232&lt;=TOTAL_BEDS,J5232&lt;=TEMP_WORKER_MAX*TEMP_WORKER_HRS),1,0)</f>
        <v>1</v>
      </c>
      <c r="O5232" s="2">
        <f>L5232-M5232-K5232-FIXED_COSTS</f>
        <v>20433.308129553348</v>
      </c>
      <c r="P5232" s="2">
        <f>IF(N5232=1,O5232,"")</f>
        <v>20433.308129553348</v>
      </c>
    </row>
    <row r="5233">
      <c r="A5233" s="6">
        <v>8</v>
      </c>
      <c r="B5233" s="6">
        <v>0</v>
      </c>
      <c r="C5233" s="6">
        <v>21</v>
      </c>
      <c r="D5233" s="6">
        <f>A5233+B5233+C5233</f>
        <v>29</v>
      </c>
      <c r="E5233" s="5">
        <f>IF(A5233=0,0,A5233*LABOR_HRS_WK_TOM*SEASON_WEEKS*(1+DIM_PCT_TOM)^A5233)</f>
        <v>1543.3839432000011</v>
      </c>
      <c r="F5233" s="5">
        <f>IF(B5233=0,0,B5233*LABOR_HRS_WK_CAR*SEASON_WEEKS*(1+DIM_PCT_CAR)^B5233)</f>
        <v>0</v>
      </c>
      <c r="G5233" s="5">
        <f>IF(C5233=0,0,C5233*LABOR_HRS_WK_MES*SEASON_WEEKS*(1+DIM_PCT_MES)^C5233)</f>
        <v>1226.6692487641699</v>
      </c>
      <c r="H5233" s="5">
        <f>E5233+F5233+G5233</f>
        <v>2770.0531919641708</v>
      </c>
      <c r="I5233" s="5">
        <f>MIN(H5233,FARMER_HRS)</f>
        <v>720</v>
      </c>
      <c r="J5233" s="5">
        <f>MAX(0,H5233-FARMER_HRS)</f>
        <v>2050.0531919641708</v>
      </c>
      <c r="K5233" s="2">
        <f>I5233*FARMER_RATE+J5233*TEMP_WORKER_RATE</f>
        <v>60591.201249377962</v>
      </c>
      <c r="L5233" s="2">
        <f>A5233*PRICE_TOM+B5233*PRICE_CAR+C5233*PRICE_MES</f>
        <v>127100</v>
      </c>
      <c r="M5233" s="2">
        <f>A5233*FERT_BED_TOM+B5233*FERT_BED_CAR+C5233*FERT_BED_MES</f>
        <v>25520</v>
      </c>
      <c r="N5233" s="6">
        <f>IF(AND(D5233&lt;=TOTAL_BEDS,J5233&lt;=TEMP_WORKER_MAX*TEMP_WORKER_HRS),1,0)</f>
        <v>1</v>
      </c>
      <c r="O5233" s="2">
        <f>L5233-M5233-K5233-FIXED_COSTS</f>
        <v>20988.798750622038</v>
      </c>
      <c r="P5233" s="2">
        <f>IF(N5233=1,O5233,"")</f>
        <v>20988.798750622038</v>
      </c>
    </row>
    <row r="5234">
      <c r="A5234" s="6">
        <v>8</v>
      </c>
      <c r="B5234" s="6">
        <v>0</v>
      </c>
      <c r="C5234" s="6">
        <v>22</v>
      </c>
      <c r="D5234" s="6">
        <f>A5234+B5234+C5234</f>
        <v>30</v>
      </c>
      <c r="E5234" s="5">
        <f>IF(A5234=0,0,A5234*LABOR_HRS_WK_TOM*SEASON_WEEKS*(1+DIM_PCT_TOM)^A5234)</f>
        <v>1543.3839432000011</v>
      </c>
      <c r="F5234" s="5">
        <f>IF(B5234=0,0,B5234*LABOR_HRS_WK_CAR*SEASON_WEEKS*(1+DIM_PCT_CAR)^B5234)</f>
        <v>0</v>
      </c>
      <c r="G5234" s="5">
        <f>IF(C5234=0,0,C5234*LABOR_HRS_WK_MES*SEASON_WEEKS*(1+DIM_PCT_MES)^C5234)</f>
        <v>1301.1455960105659</v>
      </c>
      <c r="H5234" s="5">
        <f>E5234+F5234+G5234</f>
        <v>2844.5295392105672</v>
      </c>
      <c r="I5234" s="5">
        <f>MIN(H5234,FARMER_HRS)</f>
        <v>720</v>
      </c>
      <c r="J5234" s="5">
        <f>MAX(0,H5234-FARMER_HRS)</f>
        <v>2124.5295392105672</v>
      </c>
      <c r="K5234" s="2">
        <f>I5234*FARMER_RATE+J5234*TEMP_WORKER_RATE</f>
        <v>61884.193389072345</v>
      </c>
      <c r="L5234" s="2">
        <f>A5234*PRICE_TOM+B5234*PRICE_CAR+C5234*PRICE_MES</f>
        <v>129800</v>
      </c>
      <c r="M5234" s="2">
        <f>A5234*FERT_BED_TOM+B5234*FERT_BED_CAR+C5234*FERT_BED_MES</f>
        <v>26400</v>
      </c>
      <c r="N5234" s="6">
        <f>IF(AND(D5234&lt;=TOTAL_BEDS,J5234&lt;=TEMP_WORKER_MAX*TEMP_WORKER_HRS),1,0)</f>
        <v>1</v>
      </c>
      <c r="O5234" s="2">
        <f>L5234-M5234-K5234-FIXED_COSTS</f>
        <v>21515.806610927655</v>
      </c>
      <c r="P5234" s="2">
        <f>IF(N5234=1,O5234,"")</f>
        <v>21515.806610927655</v>
      </c>
    </row>
    <row r="5235">
      <c r="A5235" s="6">
        <v>8</v>
      </c>
      <c r="B5235" s="6">
        <v>0</v>
      </c>
      <c r="C5235" s="6">
        <v>23</v>
      </c>
      <c r="D5235" s="6">
        <f>A5235+B5235+C5235</f>
        <v>31</v>
      </c>
      <c r="E5235" s="5">
        <f>IF(A5235=0,0,A5235*LABOR_HRS_WK_TOM*SEASON_WEEKS*(1+DIM_PCT_TOM)^A5235)</f>
        <v>1543.3839432000011</v>
      </c>
      <c r="F5235" s="5">
        <f>IF(B5235=0,0,B5235*LABOR_HRS_WK_CAR*SEASON_WEEKS*(1+DIM_PCT_CAR)^B5235)</f>
        <v>0</v>
      </c>
      <c r="G5235" s="5">
        <f>IF(C5235=0,0,C5235*LABOR_HRS_WK_MES*SEASON_WEEKS*(1+DIM_PCT_MES)^C5235)</f>
        <v>1377.2921848680023</v>
      </c>
      <c r="H5235" s="5">
        <f>E5235+F5235+G5235</f>
        <v>2920.6761280680034</v>
      </c>
      <c r="I5235" s="5">
        <f>MIN(H5235,FARMER_HRS)</f>
        <v>720</v>
      </c>
      <c r="J5235" s="5">
        <f>MAX(0,H5235-FARMER_HRS)</f>
        <v>2200.6761280680034</v>
      </c>
      <c r="K5235" s="2">
        <f>I5235*FARMER_RATE+J5235*TEMP_WORKER_RATE</f>
        <v>63206.182778958391</v>
      </c>
      <c r="L5235" s="2">
        <f>A5235*PRICE_TOM+B5235*PRICE_CAR+C5235*PRICE_MES</f>
        <v>132500</v>
      </c>
      <c r="M5235" s="2">
        <f>A5235*FERT_BED_TOM+B5235*FERT_BED_CAR+C5235*FERT_BED_MES</f>
        <v>27280</v>
      </c>
      <c r="N5235" s="6">
        <f>IF(AND(D5235&lt;=TOTAL_BEDS,J5235&lt;=TEMP_WORKER_MAX*TEMP_WORKER_HRS),1,0)</f>
        <v>1</v>
      </c>
      <c r="O5235" s="2">
        <f>L5235-M5235-K5235-FIXED_COSTS</f>
        <v>22013.817221041609</v>
      </c>
      <c r="P5235" s="2">
        <f>IF(N5235=1,O5235,"")</f>
        <v>22013.817221041609</v>
      </c>
    </row>
    <row r="5236">
      <c r="A5236" s="6">
        <v>8</v>
      </c>
      <c r="B5236" s="6">
        <v>0</v>
      </c>
      <c r="C5236" s="6">
        <v>24</v>
      </c>
      <c r="D5236" s="6">
        <f>A5236+B5236+C5236</f>
        <v>32</v>
      </c>
      <c r="E5236" s="5">
        <f>IF(A5236=0,0,A5236*LABOR_HRS_WK_TOM*SEASON_WEEKS*(1+DIM_PCT_TOM)^A5236)</f>
        <v>1543.3839432000011</v>
      </c>
      <c r="F5236" s="5">
        <f>IF(B5236=0,0,B5236*LABOR_HRS_WK_CAR*SEASON_WEEKS*(1+DIM_PCT_CAR)^B5236)</f>
        <v>0</v>
      </c>
      <c r="G5236" s="5">
        <f>IF(C5236=0,0,C5236*LABOR_HRS_WK_MES*SEASON_WEEKS*(1+DIM_PCT_MES)^C5236)</f>
        <v>1455.139134447498</v>
      </c>
      <c r="H5236" s="5">
        <f>E5236+F5236+G5236</f>
        <v>2998.5230776474991</v>
      </c>
      <c r="I5236" s="5">
        <f>MIN(H5236,FARMER_HRS)</f>
        <v>720</v>
      </c>
      <c r="J5236" s="5">
        <f>MAX(0,H5236-FARMER_HRS)</f>
        <v>2278.5230776474991</v>
      </c>
      <c r="K5236" s="2">
        <f>I5236*FARMER_RATE+J5236*TEMP_WORKER_RATE</f>
        <v>64557.692320269081</v>
      </c>
      <c r="L5236" s="2">
        <f>A5236*PRICE_TOM+B5236*PRICE_CAR+C5236*PRICE_MES</f>
        <v>135200</v>
      </c>
      <c r="M5236" s="2">
        <f>A5236*FERT_BED_TOM+B5236*FERT_BED_CAR+C5236*FERT_BED_MES</f>
        <v>28160</v>
      </c>
      <c r="N5236" s="6">
        <f>IF(AND(D5236&lt;=TOTAL_BEDS,J5236&lt;=TEMP_WORKER_MAX*TEMP_WORKER_HRS),1,0)</f>
        <v>1</v>
      </c>
      <c r="O5236" s="2">
        <f>L5236-M5236-K5236-FIXED_COSTS</f>
        <v>22482.307679730919</v>
      </c>
      <c r="P5236" s="2">
        <f>IF(N5236=1,O5236,"")</f>
        <v>22482.307679730919</v>
      </c>
    </row>
    <row r="5237">
      <c r="A5237" s="6">
        <v>8</v>
      </c>
      <c r="B5237" s="6">
        <v>0</v>
      </c>
      <c r="C5237" s="6">
        <v>25</v>
      </c>
      <c r="D5237" s="6">
        <f>A5237+B5237+C5237</f>
        <v>33</v>
      </c>
      <c r="E5237" s="5">
        <f>IF(A5237=0,0,A5237*LABOR_HRS_WK_TOM*SEASON_WEEKS*(1+DIM_PCT_TOM)^A5237)</f>
        <v>1543.3839432000011</v>
      </c>
      <c r="F5237" s="5">
        <f>IF(B5237=0,0,B5237*LABOR_HRS_WK_CAR*SEASON_WEEKS*(1+DIM_PCT_CAR)^B5237)</f>
        <v>0</v>
      </c>
      <c r="G5237" s="5">
        <f>IF(C5237=0,0,C5237*LABOR_HRS_WK_MES*SEASON_WEEKS*(1+DIM_PCT_MES)^C5237)</f>
        <v>1534.7170558625955</v>
      </c>
      <c r="H5237" s="5">
        <f>E5237+F5237+G5237</f>
        <v>3078.1009990625967</v>
      </c>
      <c r="I5237" s="5">
        <f>MIN(H5237,FARMER_HRS)</f>
        <v>720</v>
      </c>
      <c r="J5237" s="5">
        <f>MAX(0,H5237-FARMER_HRS)</f>
        <v>2358.1009990625967</v>
      </c>
      <c r="K5237" s="2">
        <f>I5237*FARMER_RATE+J5237*TEMP_WORKER_RATE</f>
        <v>65939.253455947852</v>
      </c>
      <c r="L5237" s="2">
        <f>A5237*PRICE_TOM+B5237*PRICE_CAR+C5237*PRICE_MES</f>
        <v>137900</v>
      </c>
      <c r="M5237" s="2">
        <f>A5237*FERT_BED_TOM+B5237*FERT_BED_CAR+C5237*FERT_BED_MES</f>
        <v>29040</v>
      </c>
      <c r="N5237" s="6">
        <f>IF(AND(D5237&lt;=TOTAL_BEDS,J5237&lt;=TEMP_WORKER_MAX*TEMP_WORKER_HRS),1,0)</f>
        <v>1</v>
      </c>
      <c r="O5237" s="2">
        <f>L5237-M5237-K5237-FIXED_COSTS</f>
        <v>22920.746544052148</v>
      </c>
      <c r="P5237" s="2">
        <f>IF(N5237=1,O5237,"")</f>
        <v>22920.746544052148</v>
      </c>
    </row>
    <row r="5238">
      <c r="A5238" s="6">
        <v>8</v>
      </c>
      <c r="B5238" s="6">
        <v>0</v>
      </c>
      <c r="C5238" s="6">
        <v>26</v>
      </c>
      <c r="D5238" s="6">
        <f>A5238+B5238+C5238</f>
        <v>34</v>
      </c>
      <c r="E5238" s="5">
        <f>IF(A5238=0,0,A5238*LABOR_HRS_WK_TOM*SEASON_WEEKS*(1+DIM_PCT_TOM)^A5238)</f>
        <v>1543.3839432000011</v>
      </c>
      <c r="F5238" s="5">
        <f>IF(B5238=0,0,B5238*LABOR_HRS_WK_CAR*SEASON_WEEKS*(1+DIM_PCT_CAR)^B5238)</f>
        <v>0</v>
      </c>
      <c r="G5238" s="5">
        <f>IF(C5238=0,0,C5238*LABOR_HRS_WK_MES*SEASON_WEEKS*(1+DIM_PCT_MES)^C5238)</f>
        <v>1616.0570598233128</v>
      </c>
      <c r="H5238" s="5">
        <f>E5238+F5238+G5238</f>
        <v>3159.4410030233139</v>
      </c>
      <c r="I5238" s="5">
        <f>MIN(H5238,FARMER_HRS)</f>
        <v>720</v>
      </c>
      <c r="J5238" s="5">
        <f>MAX(0,H5238-FARMER_HRS)</f>
        <v>2439.4410030233139</v>
      </c>
      <c r="K5238" s="2">
        <f>I5238*FARMER_RATE+J5238*TEMP_WORKER_RATE</f>
        <v>67351.406302488089</v>
      </c>
      <c r="L5238" s="2">
        <f>A5238*PRICE_TOM+B5238*PRICE_CAR+C5238*PRICE_MES</f>
        <v>140600</v>
      </c>
      <c r="M5238" s="2">
        <f>A5238*FERT_BED_TOM+B5238*FERT_BED_CAR+C5238*FERT_BED_MES</f>
        <v>29920</v>
      </c>
      <c r="N5238" s="6">
        <f>IF(AND(D5238&lt;=TOTAL_BEDS,J5238&lt;=TEMP_WORKER_MAX*TEMP_WORKER_HRS),1,0)</f>
        <v>1</v>
      </c>
      <c r="O5238" s="2">
        <f>L5238-M5238-K5238-FIXED_COSTS</f>
        <v>23328.593697511911</v>
      </c>
      <c r="P5238" s="2">
        <f>IF(N5238=1,O5238,"")</f>
        <v>23328.593697511911</v>
      </c>
    </row>
    <row r="5239">
      <c r="A5239" s="6">
        <v>8</v>
      </c>
      <c r="B5239" s="6">
        <v>0</v>
      </c>
      <c r="C5239" s="6">
        <v>27</v>
      </c>
      <c r="D5239" s="6">
        <f>A5239+B5239+C5239</f>
        <v>35</v>
      </c>
      <c r="E5239" s="5">
        <f>IF(A5239=0,0,A5239*LABOR_HRS_WK_TOM*SEASON_WEEKS*(1+DIM_PCT_TOM)^A5239)</f>
        <v>1543.3839432000011</v>
      </c>
      <c r="F5239" s="5">
        <f>IF(B5239=0,0,B5239*LABOR_HRS_WK_CAR*SEASON_WEEKS*(1+DIM_PCT_CAR)^B5239)</f>
        <v>0</v>
      </c>
      <c r="G5239" s="5">
        <f>IF(C5239=0,0,C5239*LABOR_HRS_WK_MES*SEASON_WEEKS*(1+DIM_PCT_MES)^C5239)</f>
        <v>1699.19076434307</v>
      </c>
      <c r="H5239" s="5">
        <f>E5239+F5239+G5239</f>
        <v>3242.5747075430709</v>
      </c>
      <c r="I5239" s="5">
        <f>MIN(H5239,FARMER_HRS)</f>
        <v>720</v>
      </c>
      <c r="J5239" s="5">
        <f>MAX(0,H5239-FARMER_HRS)</f>
        <v>2522.5747075430709</v>
      </c>
      <c r="K5239" s="2">
        <f>I5239*FARMER_RATE+J5239*TEMP_WORKER_RATE</f>
        <v>68794.699783733871</v>
      </c>
      <c r="L5239" s="2">
        <f>A5239*PRICE_TOM+B5239*PRICE_CAR+C5239*PRICE_MES</f>
        <v>143300</v>
      </c>
      <c r="M5239" s="2">
        <f>A5239*FERT_BED_TOM+B5239*FERT_BED_CAR+C5239*FERT_BED_MES</f>
        <v>30800</v>
      </c>
      <c r="N5239" s="6">
        <f>IF(AND(D5239&lt;=TOTAL_BEDS,J5239&lt;=TEMP_WORKER_MAX*TEMP_WORKER_HRS),1,0)</f>
        <v>1</v>
      </c>
      <c r="O5239" s="2">
        <f>L5239-M5239-K5239-FIXED_COSTS</f>
        <v>23705.300216266129</v>
      </c>
      <c r="P5239" s="2">
        <f>IF(N5239=1,O5239,"")</f>
        <v>23705.300216266129</v>
      </c>
    </row>
    <row r="5240">
      <c r="A5240" s="6">
        <v>8</v>
      </c>
      <c r="B5240" s="6">
        <v>0</v>
      </c>
      <c r="C5240" s="6">
        <v>28</v>
      </c>
      <c r="D5240" s="6">
        <f>A5240+B5240+C5240</f>
        <v>36</v>
      </c>
      <c r="E5240" s="5">
        <f>IF(A5240=0,0,A5240*LABOR_HRS_WK_TOM*SEASON_WEEKS*(1+DIM_PCT_TOM)^A5240)</f>
        <v>1543.3839432000011</v>
      </c>
      <c r="F5240" s="5">
        <f>IF(B5240=0,0,B5240*LABOR_HRS_WK_CAR*SEASON_WEEKS*(1+DIM_PCT_CAR)^B5240)</f>
        <v>0</v>
      </c>
      <c r="G5240" s="5">
        <f>IF(C5240=0,0,C5240*LABOR_HRS_WK_MES*SEASON_WEEKS*(1+DIM_PCT_MES)^C5240)</f>
        <v>1784.1503025602233</v>
      </c>
      <c r="H5240" s="5">
        <f>E5240+F5240+G5240</f>
        <v>3327.5342457602246</v>
      </c>
      <c r="I5240" s="5">
        <f>MIN(H5240,FARMER_HRS)</f>
        <v>720</v>
      </c>
      <c r="J5240" s="5">
        <f>MAX(0,H5240-FARMER_HRS)</f>
        <v>2607.5342457602246</v>
      </c>
      <c r="K5240" s="2">
        <f>I5240*FARMER_RATE+J5240*TEMP_WORKER_RATE</f>
        <v>70269.691766670556</v>
      </c>
      <c r="L5240" s="2">
        <f>A5240*PRICE_TOM+B5240*PRICE_CAR+C5240*PRICE_MES</f>
        <v>146000</v>
      </c>
      <c r="M5240" s="2">
        <f>A5240*FERT_BED_TOM+B5240*FERT_BED_CAR+C5240*FERT_BED_MES</f>
        <v>31680</v>
      </c>
      <c r="N5240" s="6">
        <f>IF(AND(D5240&lt;=TOTAL_BEDS,J5240&lt;=TEMP_WORKER_MAX*TEMP_WORKER_HRS),1,0)</f>
        <v>1</v>
      </c>
      <c r="O5240" s="2">
        <f>L5240-M5240-K5240-FIXED_COSTS</f>
        <v>24050.308233329444</v>
      </c>
      <c r="P5240" s="2">
        <f>IF(N5240=1,O5240,"")</f>
        <v>24050.308233329444</v>
      </c>
    </row>
    <row r="5241">
      <c r="A5241" s="6">
        <v>8</v>
      </c>
      <c r="B5241" s="6">
        <v>0</v>
      </c>
      <c r="C5241" s="6">
        <v>29</v>
      </c>
      <c r="D5241" s="6">
        <f>A5241+B5241+C5241</f>
        <v>37</v>
      </c>
      <c r="E5241" s="5">
        <f>IF(A5241=0,0,A5241*LABOR_HRS_WK_TOM*SEASON_WEEKS*(1+DIM_PCT_TOM)^A5241)</f>
        <v>1543.3839432000011</v>
      </c>
      <c r="F5241" s="5">
        <f>IF(B5241=0,0,B5241*LABOR_HRS_WK_CAR*SEASON_WEEKS*(1+DIM_PCT_CAR)^B5241)</f>
        <v>0</v>
      </c>
      <c r="G5241" s="5">
        <f>IF(C5241=0,0,C5241*LABOR_HRS_WK_MES*SEASON_WEEKS*(1+DIM_PCT_MES)^C5241)</f>
        <v>1870.9683306758766</v>
      </c>
      <c r="H5241" s="5">
        <f>E5241+F5241+G5241</f>
        <v>3414.3522738758775</v>
      </c>
      <c r="I5241" s="5">
        <f>MIN(H5241,FARMER_HRS)</f>
        <v>720</v>
      </c>
      <c r="J5241" s="5">
        <f>MAX(0,H5241-FARMER_HRS)</f>
        <v>2694.3522738758775</v>
      </c>
      <c r="K5241" s="2">
        <f>I5241*FARMER_RATE+J5241*TEMP_WORKER_RATE</f>
        <v>71776.94919923399</v>
      </c>
      <c r="L5241" s="2">
        <f>A5241*PRICE_TOM+B5241*PRICE_CAR+C5241*PRICE_MES</f>
        <v>148700</v>
      </c>
      <c r="M5241" s="2">
        <f>A5241*FERT_BED_TOM+B5241*FERT_BED_CAR+C5241*FERT_BED_MES</f>
        <v>32560</v>
      </c>
      <c r="N5241" s="6">
        <f>IF(AND(D5241&lt;=TOTAL_BEDS,J5241&lt;=TEMP_WORKER_MAX*TEMP_WORKER_HRS),1,0)</f>
        <v>1</v>
      </c>
      <c r="O5241" s="2">
        <f>L5241-M5241-K5241-FIXED_COSTS</f>
        <v>24363.05080076601</v>
      </c>
      <c r="P5241" s="2">
        <f>IF(N5241=1,O5241,"")</f>
        <v>24363.05080076601</v>
      </c>
    </row>
    <row r="5242">
      <c r="A5242" s="6">
        <v>8</v>
      </c>
      <c r="B5242" s="6">
        <v>0</v>
      </c>
      <c r="C5242" s="6">
        <v>30</v>
      </c>
      <c r="D5242" s="6">
        <f>A5242+B5242+C5242</f>
        <v>38</v>
      </c>
      <c r="E5242" s="5">
        <f>IF(A5242=0,0,A5242*LABOR_HRS_WK_TOM*SEASON_WEEKS*(1+DIM_PCT_TOM)^A5242)</f>
        <v>1543.3839432000011</v>
      </c>
      <c r="F5242" s="5">
        <f>IF(B5242=0,0,B5242*LABOR_HRS_WK_CAR*SEASON_WEEKS*(1+DIM_PCT_CAR)^B5242)</f>
        <v>0</v>
      </c>
      <c r="G5242" s="5">
        <f>IF(C5242=0,0,C5242*LABOR_HRS_WK_MES*SEASON_WEEKS*(1+DIM_PCT_MES)^C5242)</f>
        <v>1959.6780360096466</v>
      </c>
      <c r="H5242" s="5">
        <f>E5242+F5242+G5242</f>
        <v>3503.0619792096477</v>
      </c>
      <c r="I5242" s="5">
        <f>MIN(H5242,FARMER_HRS)</f>
        <v>720</v>
      </c>
      <c r="J5242" s="5">
        <f>MAX(0,H5242-FARMER_HRS)</f>
        <v>2783.0619792096477</v>
      </c>
      <c r="K5242" s="2">
        <f>I5242*FARMER_RATE+J5242*TEMP_WORKER_RATE</f>
        <v>73317.048250167485</v>
      </c>
      <c r="L5242" s="2">
        <f>A5242*PRICE_TOM+B5242*PRICE_CAR+C5242*PRICE_MES</f>
        <v>151400</v>
      </c>
      <c r="M5242" s="2">
        <f>A5242*FERT_BED_TOM+B5242*FERT_BED_CAR+C5242*FERT_BED_MES</f>
        <v>33440</v>
      </c>
      <c r="N5242" s="6">
        <f>IF(AND(D5242&lt;=TOTAL_BEDS,J5242&lt;=TEMP_WORKER_MAX*TEMP_WORKER_HRS),1,0)</f>
        <v>1</v>
      </c>
      <c r="O5242" s="2">
        <f>L5242-M5242-K5242-FIXED_COSTS</f>
        <v>24642.951749832515</v>
      </c>
      <c r="P5242" s="2">
        <f>IF(N5242=1,O5242,"")</f>
        <v>24642.951749832515</v>
      </c>
    </row>
    <row r="5243">
      <c r="A5243" s="6">
        <v>8</v>
      </c>
      <c r="B5243" s="6">
        <v>1</v>
      </c>
      <c r="C5243" s="6">
        <v>0</v>
      </c>
      <c r="D5243" s="6">
        <f>A5243+B5243+C5243</f>
        <v>9</v>
      </c>
      <c r="E5243" s="5">
        <f>IF(A5243=0,0,A5243*LABOR_HRS_WK_TOM*SEASON_WEEKS*(1+DIM_PCT_TOM)^A5243)</f>
        <v>1543.3839432000011</v>
      </c>
      <c r="F5243" s="5">
        <f>IF(B5243=0,0,B5243*LABOR_HRS_WK_CAR*SEASON_WEEKS*(1+DIM_PCT_CAR)^B5243)</f>
        <v>30.749999999999996</v>
      </c>
      <c r="G5243" s="5">
        <f>IF(C5243=0,0,C5243*LABOR_HRS_WK_MES*SEASON_WEEKS*(1+DIM_PCT_MES)^C5243)</f>
        <v>0</v>
      </c>
      <c r="H5243" s="5">
        <f>E5243+F5243+G5243</f>
        <v>1574.1339432000011</v>
      </c>
      <c r="I5243" s="5">
        <f>MIN(H5243,FARMER_HRS)</f>
        <v>720</v>
      </c>
      <c r="J5243" s="5">
        <f>MAX(0,H5243-FARMER_HRS)</f>
        <v>854.13394320000111</v>
      </c>
      <c r="K5243" s="2">
        <f>I5243*FARMER_RATE+J5243*TEMP_WORKER_RATE</f>
        <v>39828.714291666685</v>
      </c>
      <c r="L5243" s="2">
        <f>A5243*PRICE_TOM+B5243*PRICE_CAR+C5243*PRICE_MES</f>
        <v>72494</v>
      </c>
      <c r="M5243" s="2">
        <f>A5243*FERT_BED_TOM+B5243*FERT_BED_CAR+C5243*FERT_BED_MES</f>
        <v>7480</v>
      </c>
      <c r="N5243" s="6">
        <f>IF(AND(D5243&lt;=TOTAL_BEDS,J5243&lt;=TEMP_WORKER_MAX*TEMP_WORKER_HRS),1,0)</f>
        <v>1</v>
      </c>
      <c r="O5243" s="2">
        <f>L5243-M5243-K5243-FIXED_COSTS</f>
        <v>5185.2857083333147</v>
      </c>
      <c r="P5243" s="2">
        <f>IF(N5243=1,O5243,"")</f>
        <v>5185.2857083333147</v>
      </c>
    </row>
    <row r="5244">
      <c r="A5244" s="6">
        <v>8</v>
      </c>
      <c r="B5244" s="6">
        <v>1</v>
      </c>
      <c r="C5244" s="6">
        <v>1</v>
      </c>
      <c r="D5244" s="6">
        <f>A5244+B5244+C5244</f>
        <v>10</v>
      </c>
      <c r="E5244" s="5">
        <f>IF(A5244=0,0,A5244*LABOR_HRS_WK_TOM*SEASON_WEEKS*(1+DIM_PCT_TOM)^A5244)</f>
        <v>1543.3839432000011</v>
      </c>
      <c r="F5244" s="5">
        <f>IF(B5244=0,0,B5244*LABOR_HRS_WK_CAR*SEASON_WEEKS*(1+DIM_PCT_CAR)^B5244)</f>
        <v>30.749999999999996</v>
      </c>
      <c r="G5244" s="5">
        <f>IF(C5244=0,0,C5244*LABOR_HRS_WK_MES*SEASON_WEEKS*(1+DIM_PCT_MES)^C5244)</f>
        <v>45.5625</v>
      </c>
      <c r="H5244" s="5">
        <f>E5244+F5244+G5244</f>
        <v>1619.6964432000011</v>
      </c>
      <c r="I5244" s="5">
        <f>MIN(H5244,FARMER_HRS)</f>
        <v>720</v>
      </c>
      <c r="J5244" s="5">
        <f>MAX(0,H5244-FARMER_HRS)</f>
        <v>899.69644320000111</v>
      </c>
      <c r="K5244" s="2">
        <f>I5244*FARMER_RATE+J5244*TEMP_WORKER_RATE</f>
        <v>40619.729916666685</v>
      </c>
      <c r="L5244" s="2">
        <f>A5244*PRICE_TOM+B5244*PRICE_CAR+C5244*PRICE_MES</f>
        <v>75194</v>
      </c>
      <c r="M5244" s="2">
        <f>A5244*FERT_BED_TOM+B5244*FERT_BED_CAR+C5244*FERT_BED_MES</f>
        <v>8360</v>
      </c>
      <c r="N5244" s="6">
        <f>IF(AND(D5244&lt;=TOTAL_BEDS,J5244&lt;=TEMP_WORKER_MAX*TEMP_WORKER_HRS),1,0)</f>
        <v>1</v>
      </c>
      <c r="O5244" s="2">
        <f>L5244-M5244-K5244-FIXED_COSTS</f>
        <v>6214.2700833333147</v>
      </c>
      <c r="P5244" s="2">
        <f>IF(N5244=1,O5244,"")</f>
        <v>6214.2700833333147</v>
      </c>
    </row>
    <row r="5245">
      <c r="A5245" s="6">
        <v>8</v>
      </c>
      <c r="B5245" s="6">
        <v>1</v>
      </c>
      <c r="C5245" s="6">
        <v>2</v>
      </c>
      <c r="D5245" s="6">
        <f>A5245+B5245+C5245</f>
        <v>11</v>
      </c>
      <c r="E5245" s="5">
        <f>IF(A5245=0,0,A5245*LABOR_HRS_WK_TOM*SEASON_WEEKS*(1+DIM_PCT_TOM)^A5245)</f>
        <v>1543.3839432000011</v>
      </c>
      <c r="F5245" s="5">
        <f>IF(B5245=0,0,B5245*LABOR_HRS_WK_CAR*SEASON_WEEKS*(1+DIM_PCT_CAR)^B5245)</f>
        <v>30.749999999999996</v>
      </c>
      <c r="G5245" s="5">
        <f>IF(C5245=0,0,C5245*LABOR_HRS_WK_MES*SEASON_WEEKS*(1+DIM_PCT_MES)^C5245)</f>
        <v>92.2640625</v>
      </c>
      <c r="H5245" s="5">
        <f>E5245+F5245+G5245</f>
        <v>1666.398005700001</v>
      </c>
      <c r="I5245" s="5">
        <f>MIN(H5245,FARMER_HRS)</f>
        <v>720</v>
      </c>
      <c r="J5245" s="5">
        <f>MAX(0,H5245-FARMER_HRS)</f>
        <v>946.398005700001</v>
      </c>
      <c r="K5245" s="2">
        <f>I5245*FARMER_RATE+J5245*TEMP_WORKER_RATE</f>
        <v>41430.520932291685</v>
      </c>
      <c r="L5245" s="2">
        <f>A5245*PRICE_TOM+B5245*PRICE_CAR+C5245*PRICE_MES</f>
        <v>77894</v>
      </c>
      <c r="M5245" s="2">
        <f>A5245*FERT_BED_TOM+B5245*FERT_BED_CAR+C5245*FERT_BED_MES</f>
        <v>9240</v>
      </c>
      <c r="N5245" s="6">
        <f>IF(AND(D5245&lt;=TOTAL_BEDS,J5245&lt;=TEMP_WORKER_MAX*TEMP_WORKER_HRS),1,0)</f>
        <v>1</v>
      </c>
      <c r="O5245" s="2">
        <f>L5245-M5245-K5245-FIXED_COSTS</f>
        <v>7223.4790677083147</v>
      </c>
      <c r="P5245" s="2">
        <f>IF(N5245=1,O5245,"")</f>
        <v>7223.4790677083147</v>
      </c>
    </row>
    <row r="5246">
      <c r="A5246" s="6">
        <v>8</v>
      </c>
      <c r="B5246" s="6">
        <v>1</v>
      </c>
      <c r="C5246" s="6">
        <v>3</v>
      </c>
      <c r="D5246" s="6">
        <f>A5246+B5246+C5246</f>
        <v>12</v>
      </c>
      <c r="E5246" s="5">
        <f>IF(A5246=0,0,A5246*LABOR_HRS_WK_TOM*SEASON_WEEKS*(1+DIM_PCT_TOM)^A5246)</f>
        <v>1543.3839432000011</v>
      </c>
      <c r="F5246" s="5">
        <f>IF(B5246=0,0,B5246*LABOR_HRS_WK_CAR*SEASON_WEEKS*(1+DIM_PCT_CAR)^B5246)</f>
        <v>30.749999999999996</v>
      </c>
      <c r="G5246" s="5">
        <f>IF(C5246=0,0,C5246*LABOR_HRS_WK_MES*SEASON_WEEKS*(1+DIM_PCT_MES)^C5246)</f>
        <v>140.12604492187498</v>
      </c>
      <c r="H5246" s="5">
        <f>E5246+F5246+G5246</f>
        <v>1714.2599881218762</v>
      </c>
      <c r="I5246" s="5">
        <f>MIN(H5246,FARMER_HRS)</f>
        <v>720</v>
      </c>
      <c r="J5246" s="5">
        <f>MAX(0,H5246-FARMER_HRS)</f>
        <v>994.25998812187618</v>
      </c>
      <c r="K5246" s="2">
        <f>I5246*FARMER_RATE+J5246*TEMP_WORKER_RATE</f>
        <v>42261.458127115904</v>
      </c>
      <c r="L5246" s="2">
        <f>A5246*PRICE_TOM+B5246*PRICE_CAR+C5246*PRICE_MES</f>
        <v>80594</v>
      </c>
      <c r="M5246" s="2">
        <f>A5246*FERT_BED_TOM+B5246*FERT_BED_CAR+C5246*FERT_BED_MES</f>
        <v>10120</v>
      </c>
      <c r="N5246" s="6">
        <f>IF(AND(D5246&lt;=TOTAL_BEDS,J5246&lt;=TEMP_WORKER_MAX*TEMP_WORKER_HRS),1,0)</f>
        <v>1</v>
      </c>
      <c r="O5246" s="2">
        <f>L5246-M5246-K5246-FIXED_COSTS</f>
        <v>8212.5418728840959</v>
      </c>
      <c r="P5246" s="2">
        <f>IF(N5246=1,O5246,"")</f>
        <v>8212.5418728840959</v>
      </c>
    </row>
    <row r="5247">
      <c r="A5247" s="6">
        <v>8</v>
      </c>
      <c r="B5247" s="6">
        <v>1</v>
      </c>
      <c r="C5247" s="6">
        <v>4</v>
      </c>
      <c r="D5247" s="6">
        <f>A5247+B5247+C5247</f>
        <v>13</v>
      </c>
      <c r="E5247" s="5">
        <f>IF(A5247=0,0,A5247*LABOR_HRS_WK_TOM*SEASON_WEEKS*(1+DIM_PCT_TOM)^A5247)</f>
        <v>1543.3839432000011</v>
      </c>
      <c r="F5247" s="5">
        <f>IF(B5247=0,0,B5247*LABOR_HRS_WK_CAR*SEASON_WEEKS*(1+DIM_PCT_CAR)^B5247)</f>
        <v>30.749999999999996</v>
      </c>
      <c r="G5247" s="5">
        <f>IF(C5247=0,0,C5247*LABOR_HRS_WK_MES*SEASON_WEEKS*(1+DIM_PCT_MES)^C5247)</f>
        <v>189.17016064453119</v>
      </c>
      <c r="H5247" s="5">
        <f>E5247+F5247+G5247</f>
        <v>1763.3041038445324</v>
      </c>
      <c r="I5247" s="5">
        <f>MIN(H5247,FARMER_HRS)</f>
        <v>720</v>
      </c>
      <c r="J5247" s="5">
        <f>MAX(0,H5247-FARMER_HRS)</f>
        <v>1043.3041038445324</v>
      </c>
      <c r="K5247" s="2">
        <f>I5247*FARMER_RATE+J5247*TEMP_WORKER_RATE</f>
        <v>43112.918469523131</v>
      </c>
      <c r="L5247" s="2">
        <f>A5247*PRICE_TOM+B5247*PRICE_CAR+C5247*PRICE_MES</f>
        <v>83294</v>
      </c>
      <c r="M5247" s="2">
        <f>A5247*FERT_BED_TOM+B5247*FERT_BED_CAR+C5247*FERT_BED_MES</f>
        <v>11000</v>
      </c>
      <c r="N5247" s="6">
        <f>IF(AND(D5247&lt;=TOTAL_BEDS,J5247&lt;=TEMP_WORKER_MAX*TEMP_WORKER_HRS),1,0)</f>
        <v>1</v>
      </c>
      <c r="O5247" s="2">
        <f>L5247-M5247-K5247-FIXED_COSTS</f>
        <v>9181.08153047687</v>
      </c>
      <c r="P5247" s="2">
        <f>IF(N5247=1,O5247,"")</f>
        <v>9181.08153047687</v>
      </c>
    </row>
    <row r="5248">
      <c r="A5248" s="6">
        <v>8</v>
      </c>
      <c r="B5248" s="6">
        <v>1</v>
      </c>
      <c r="C5248" s="6">
        <v>5</v>
      </c>
      <c r="D5248" s="6">
        <f>A5248+B5248+C5248</f>
        <v>14</v>
      </c>
      <c r="E5248" s="5">
        <f>IF(A5248=0,0,A5248*LABOR_HRS_WK_TOM*SEASON_WEEKS*(1+DIM_PCT_TOM)^A5248)</f>
        <v>1543.3839432000011</v>
      </c>
      <c r="F5248" s="5">
        <f>IF(B5248=0,0,B5248*LABOR_HRS_WK_CAR*SEASON_WEEKS*(1+DIM_PCT_CAR)^B5248)</f>
        <v>30.749999999999996</v>
      </c>
      <c r="G5248" s="5">
        <f>IF(C5248=0,0,C5248*LABOR_HRS_WK_MES*SEASON_WEEKS*(1+DIM_PCT_MES)^C5248)</f>
        <v>239.41848456573481</v>
      </c>
      <c r="H5248" s="5">
        <f>E5248+F5248+G5248</f>
        <v>1813.552427765736</v>
      </c>
      <c r="I5248" s="5">
        <f>MIN(H5248,FARMER_HRS)</f>
        <v>720</v>
      </c>
      <c r="J5248" s="5">
        <f>MAX(0,H5248-FARMER_HRS)</f>
        <v>1093.552427765736</v>
      </c>
      <c r="K5248" s="2">
        <f>I5248*FARMER_RATE+J5248*TEMP_WORKER_RATE</f>
        <v>43985.285204266249</v>
      </c>
      <c r="L5248" s="2">
        <f>A5248*PRICE_TOM+B5248*PRICE_CAR+C5248*PRICE_MES</f>
        <v>85994</v>
      </c>
      <c r="M5248" s="2">
        <f>A5248*FERT_BED_TOM+B5248*FERT_BED_CAR+C5248*FERT_BED_MES</f>
        <v>11880</v>
      </c>
      <c r="N5248" s="6">
        <f>IF(AND(D5248&lt;=TOTAL_BEDS,J5248&lt;=TEMP_WORKER_MAX*TEMP_WORKER_HRS),1,0)</f>
        <v>1</v>
      </c>
      <c r="O5248" s="2">
        <f>L5248-M5248-K5248-FIXED_COSTS</f>
        <v>10128.714795733751</v>
      </c>
      <c r="P5248" s="2">
        <f>IF(N5248=1,O5248,"")</f>
        <v>10128.714795733751</v>
      </c>
    </row>
    <row r="5249">
      <c r="A5249" s="6">
        <v>8</v>
      </c>
      <c r="B5249" s="6">
        <v>1</v>
      </c>
      <c r="C5249" s="6">
        <v>6</v>
      </c>
      <c r="D5249" s="6">
        <f>A5249+B5249+C5249</f>
        <v>15</v>
      </c>
      <c r="E5249" s="5">
        <f>IF(A5249=0,0,A5249*LABOR_HRS_WK_TOM*SEASON_WEEKS*(1+DIM_PCT_TOM)^A5249)</f>
        <v>1543.3839432000011</v>
      </c>
      <c r="F5249" s="5">
        <f>IF(B5249=0,0,B5249*LABOR_HRS_WK_CAR*SEASON_WEEKS*(1+DIM_PCT_CAR)^B5249)</f>
        <v>30.749999999999996</v>
      </c>
      <c r="G5249" s="5">
        <f>IF(C5249=0,0,C5249*LABOR_HRS_WK_MES*SEASON_WEEKS*(1+DIM_PCT_MES)^C5249)</f>
        <v>290.89345874736773</v>
      </c>
      <c r="H5249" s="5">
        <f>E5249+F5249+G5249</f>
        <v>1865.0274019473688</v>
      </c>
      <c r="I5249" s="5">
        <f>MIN(H5249,FARMER_HRS)</f>
        <v>720</v>
      </c>
      <c r="J5249" s="5">
        <f>MAX(0,H5249-FARMER_HRS)</f>
        <v>1145.0274019473688</v>
      </c>
      <c r="K5249" s="2">
        <f>I5249*FARMER_RATE+J5249*TEMP_WORKER_RATE</f>
        <v>44878.947950475151</v>
      </c>
      <c r="L5249" s="2">
        <f>A5249*PRICE_TOM+B5249*PRICE_CAR+C5249*PRICE_MES</f>
        <v>88694</v>
      </c>
      <c r="M5249" s="2">
        <f>A5249*FERT_BED_TOM+B5249*FERT_BED_CAR+C5249*FERT_BED_MES</f>
        <v>12760</v>
      </c>
      <c r="N5249" s="6">
        <f>IF(AND(D5249&lt;=TOTAL_BEDS,J5249&lt;=TEMP_WORKER_MAX*TEMP_WORKER_HRS),1,0)</f>
        <v>1</v>
      </c>
      <c r="O5249" s="2">
        <f>L5249-M5249-K5249-FIXED_COSTS</f>
        <v>11055.052049524849</v>
      </c>
      <c r="P5249" s="2">
        <f>IF(N5249=1,O5249,"")</f>
        <v>11055.052049524849</v>
      </c>
    </row>
    <row r="5250">
      <c r="A5250" s="6">
        <v>8</v>
      </c>
      <c r="B5250" s="6">
        <v>1</v>
      </c>
      <c r="C5250" s="6">
        <v>7</v>
      </c>
      <c r="D5250" s="6">
        <f>A5250+B5250+C5250</f>
        <v>16</v>
      </c>
      <c r="E5250" s="5">
        <f>IF(A5250=0,0,A5250*LABOR_HRS_WK_TOM*SEASON_WEEKS*(1+DIM_PCT_TOM)^A5250)</f>
        <v>1543.3839432000011</v>
      </c>
      <c r="F5250" s="5">
        <f>IF(B5250=0,0,B5250*LABOR_HRS_WK_CAR*SEASON_WEEKS*(1+DIM_PCT_CAR)^B5250)</f>
        <v>30.749999999999996</v>
      </c>
      <c r="G5250" s="5">
        <f>IF(C5250=0,0,C5250*LABOR_HRS_WK_MES*SEASON_WEEKS*(1+DIM_PCT_MES)^C5250)</f>
        <v>343.61789814532818</v>
      </c>
      <c r="H5250" s="5">
        <f>E5250+F5250+G5250</f>
        <v>1917.7518413453292</v>
      </c>
      <c r="I5250" s="5">
        <f>MIN(H5250,FARMER_HRS)</f>
        <v>720</v>
      </c>
      <c r="J5250" s="5">
        <f>MAX(0,H5250-FARMER_HRS)</f>
        <v>1197.7518413453292</v>
      </c>
      <c r="K5250" s="2">
        <f>I5250*FARMER_RATE+J5250*TEMP_WORKER_RATE</f>
        <v>45794.302801134188</v>
      </c>
      <c r="L5250" s="2">
        <f>A5250*PRICE_TOM+B5250*PRICE_CAR+C5250*PRICE_MES</f>
        <v>91394</v>
      </c>
      <c r="M5250" s="2">
        <f>A5250*FERT_BED_TOM+B5250*FERT_BED_CAR+C5250*FERT_BED_MES</f>
        <v>13640</v>
      </c>
      <c r="N5250" s="6">
        <f>IF(AND(D5250&lt;=TOTAL_BEDS,J5250&lt;=TEMP_WORKER_MAX*TEMP_WORKER_HRS),1,0)</f>
        <v>1</v>
      </c>
      <c r="O5250" s="2">
        <f>L5250-M5250-K5250-FIXED_COSTS</f>
        <v>11959.697198865812</v>
      </c>
      <c r="P5250" s="2">
        <f>IF(N5250=1,O5250,"")</f>
        <v>11959.697198865812</v>
      </c>
    </row>
    <row r="5251">
      <c r="A5251" s="6">
        <v>8</v>
      </c>
      <c r="B5251" s="6">
        <v>1</v>
      </c>
      <c r="C5251" s="6">
        <v>8</v>
      </c>
      <c r="D5251" s="6">
        <f>A5251+B5251+C5251</f>
        <v>17</v>
      </c>
      <c r="E5251" s="5">
        <f>IF(A5251=0,0,A5251*LABOR_HRS_WK_TOM*SEASON_WEEKS*(1+DIM_PCT_TOM)^A5251)</f>
        <v>1543.3839432000011</v>
      </c>
      <c r="F5251" s="5">
        <f>IF(B5251=0,0,B5251*LABOR_HRS_WK_CAR*SEASON_WEEKS*(1+DIM_PCT_CAR)^B5251)</f>
        <v>30.749999999999996</v>
      </c>
      <c r="G5251" s="5">
        <f>IF(C5251=0,0,C5251*LABOR_HRS_WK_MES*SEASON_WEEKS*(1+DIM_PCT_MES)^C5251)</f>
        <v>397.61499642530833</v>
      </c>
      <c r="H5251" s="5">
        <f>E5251+F5251+G5251</f>
        <v>1971.7489396253095</v>
      </c>
      <c r="I5251" s="5">
        <f>MIN(H5251,FARMER_HRS)</f>
        <v>720</v>
      </c>
      <c r="J5251" s="5">
        <f>MAX(0,H5251-FARMER_HRS)</f>
        <v>1251.7489396253095</v>
      </c>
      <c r="K5251" s="2">
        <f>I5251*FARMER_RATE+J5251*TEMP_WORKER_RATE</f>
        <v>46731.752424050515</v>
      </c>
      <c r="L5251" s="2">
        <f>A5251*PRICE_TOM+B5251*PRICE_CAR+C5251*PRICE_MES</f>
        <v>94094</v>
      </c>
      <c r="M5251" s="2">
        <f>A5251*FERT_BED_TOM+B5251*FERT_BED_CAR+C5251*FERT_BED_MES</f>
        <v>14520</v>
      </c>
      <c r="N5251" s="6">
        <f>IF(AND(D5251&lt;=TOTAL_BEDS,J5251&lt;=TEMP_WORKER_MAX*TEMP_WORKER_HRS),1,0)</f>
        <v>1</v>
      </c>
      <c r="O5251" s="2">
        <f>L5251-M5251-K5251-FIXED_COSTS</f>
        <v>12842.247575949485</v>
      </c>
      <c r="P5251" s="2">
        <f>IF(N5251=1,O5251,"")</f>
        <v>12842.247575949485</v>
      </c>
    </row>
    <row r="5252">
      <c r="A5252" s="6">
        <v>8</v>
      </c>
      <c r="B5252" s="6">
        <v>1</v>
      </c>
      <c r="C5252" s="6">
        <v>9</v>
      </c>
      <c r="D5252" s="6">
        <f>A5252+B5252+C5252</f>
        <v>18</v>
      </c>
      <c r="E5252" s="5">
        <f>IF(A5252=0,0,A5252*LABOR_HRS_WK_TOM*SEASON_WEEKS*(1+DIM_PCT_TOM)^A5252)</f>
        <v>1543.3839432000011</v>
      </c>
      <c r="F5252" s="5">
        <f>IF(B5252=0,0,B5252*LABOR_HRS_WK_CAR*SEASON_WEEKS*(1+DIM_PCT_CAR)^B5252)</f>
        <v>30.749999999999996</v>
      </c>
      <c r="G5252" s="5">
        <f>IF(C5252=0,0,C5252*LABOR_HRS_WK_MES*SEASON_WEEKS*(1+DIM_PCT_MES)^C5252)</f>
        <v>452.90833186570273</v>
      </c>
      <c r="H5252" s="5">
        <f>E5252+F5252+G5252</f>
        <v>2027.042275065704</v>
      </c>
      <c r="I5252" s="5">
        <f>MIN(H5252,FARMER_HRS)</f>
        <v>720</v>
      </c>
      <c r="J5252" s="5">
        <f>MAX(0,H5252-FARMER_HRS)</f>
        <v>1307.042275065704</v>
      </c>
      <c r="K5252" s="2">
        <f>I5252*FARMER_RATE+J5252*TEMP_WORKER_RATE</f>
        <v>47691.706164335134</v>
      </c>
      <c r="L5252" s="2">
        <f>A5252*PRICE_TOM+B5252*PRICE_CAR+C5252*PRICE_MES</f>
        <v>96794</v>
      </c>
      <c r="M5252" s="2">
        <f>A5252*FERT_BED_TOM+B5252*FERT_BED_CAR+C5252*FERT_BED_MES</f>
        <v>15400</v>
      </c>
      <c r="N5252" s="6">
        <f>IF(AND(D5252&lt;=TOTAL_BEDS,J5252&lt;=TEMP_WORKER_MAX*TEMP_WORKER_HRS),1,0)</f>
        <v>1</v>
      </c>
      <c r="O5252" s="2">
        <f>L5252-M5252-K5252-FIXED_COSTS</f>
        <v>13702.293835664866</v>
      </c>
      <c r="P5252" s="2">
        <f>IF(N5252=1,O5252,"")</f>
        <v>13702.293835664866</v>
      </c>
    </row>
    <row r="5253">
      <c r="A5253" s="6">
        <v>8</v>
      </c>
      <c r="B5253" s="6">
        <v>1</v>
      </c>
      <c r="C5253" s="6">
        <v>10</v>
      </c>
      <c r="D5253" s="6">
        <f>A5253+B5253+C5253</f>
        <v>19</v>
      </c>
      <c r="E5253" s="5">
        <f>IF(A5253=0,0,A5253*LABOR_HRS_WK_TOM*SEASON_WEEKS*(1+DIM_PCT_TOM)^A5253)</f>
        <v>1543.3839432000011</v>
      </c>
      <c r="F5253" s="5">
        <f>IF(B5253=0,0,B5253*LABOR_HRS_WK_CAR*SEASON_WEEKS*(1+DIM_PCT_CAR)^B5253)</f>
        <v>30.749999999999996</v>
      </c>
      <c r="G5253" s="5">
        <f>IF(C5253=0,0,C5253*LABOR_HRS_WK_MES*SEASON_WEEKS*(1+DIM_PCT_MES)^C5253)</f>
        <v>509.52187334891551</v>
      </c>
      <c r="H5253" s="5">
        <f>E5253+F5253+G5253</f>
        <v>2083.6558165489168</v>
      </c>
      <c r="I5253" s="5">
        <f>MIN(H5253,FARMER_HRS)</f>
        <v>720</v>
      </c>
      <c r="J5253" s="5">
        <f>MAX(0,H5253-FARMER_HRS)</f>
        <v>1363.6558165489168</v>
      </c>
      <c r="K5253" s="2">
        <f>I5253*FARMER_RATE+J5253*TEMP_WORKER_RATE</f>
        <v>48674.580148418696</v>
      </c>
      <c r="L5253" s="2">
        <f>A5253*PRICE_TOM+B5253*PRICE_CAR+C5253*PRICE_MES</f>
        <v>99494</v>
      </c>
      <c r="M5253" s="2">
        <f>A5253*FERT_BED_TOM+B5253*FERT_BED_CAR+C5253*FERT_BED_MES</f>
        <v>16280</v>
      </c>
      <c r="N5253" s="6">
        <f>IF(AND(D5253&lt;=TOTAL_BEDS,J5253&lt;=TEMP_WORKER_MAX*TEMP_WORKER_HRS),1,0)</f>
        <v>1</v>
      </c>
      <c r="O5253" s="2">
        <f>L5253-M5253-K5253-FIXED_COSTS</f>
        <v>14539.419851581304</v>
      </c>
      <c r="P5253" s="2">
        <f>IF(N5253=1,O5253,"")</f>
        <v>14539.419851581304</v>
      </c>
    </row>
    <row r="5254">
      <c r="A5254" s="6">
        <v>8</v>
      </c>
      <c r="B5254" s="6">
        <v>1</v>
      </c>
      <c r="C5254" s="6">
        <v>11</v>
      </c>
      <c r="D5254" s="6">
        <f>A5254+B5254+C5254</f>
        <v>20</v>
      </c>
      <c r="E5254" s="5">
        <f>IF(A5254=0,0,A5254*LABOR_HRS_WK_TOM*SEASON_WEEKS*(1+DIM_PCT_TOM)^A5254)</f>
        <v>1543.3839432000011</v>
      </c>
      <c r="F5254" s="5">
        <f>IF(B5254=0,0,B5254*LABOR_HRS_WK_CAR*SEASON_WEEKS*(1+DIM_PCT_CAR)^B5254)</f>
        <v>30.749999999999996</v>
      </c>
      <c r="G5254" s="5">
        <f>IF(C5254=0,0,C5254*LABOR_HRS_WK_MES*SEASON_WEEKS*(1+DIM_PCT_MES)^C5254)</f>
        <v>567.47998644235463</v>
      </c>
      <c r="H5254" s="5">
        <f>E5254+F5254+G5254</f>
        <v>2141.6139296423557</v>
      </c>
      <c r="I5254" s="5">
        <f>MIN(H5254,FARMER_HRS)</f>
        <v>720</v>
      </c>
      <c r="J5254" s="5">
        <f>MAX(0,H5254-FARMER_HRS)</f>
        <v>1421.6139296423557</v>
      </c>
      <c r="K5254" s="2">
        <f>I5254*FARMER_RATE+J5254*TEMP_WORKER_RATE</f>
        <v>49680.797389624233</v>
      </c>
      <c r="L5254" s="2">
        <f>A5254*PRICE_TOM+B5254*PRICE_CAR+C5254*PRICE_MES</f>
        <v>102194</v>
      </c>
      <c r="M5254" s="2">
        <f>A5254*FERT_BED_TOM+B5254*FERT_BED_CAR+C5254*FERT_BED_MES</f>
        <v>17160</v>
      </c>
      <c r="N5254" s="6">
        <f>IF(AND(D5254&lt;=TOTAL_BEDS,J5254&lt;=TEMP_WORKER_MAX*TEMP_WORKER_HRS),1,0)</f>
        <v>1</v>
      </c>
      <c r="O5254" s="2">
        <f>L5254-M5254-K5254-FIXED_COSTS</f>
        <v>15353.202610375767</v>
      </c>
      <c r="P5254" s="2">
        <f>IF(N5254=1,O5254,"")</f>
        <v>15353.202610375767</v>
      </c>
    </row>
    <row r="5255">
      <c r="A5255" s="6">
        <v>8</v>
      </c>
      <c r="B5255" s="6">
        <v>1</v>
      </c>
      <c r="C5255" s="6">
        <v>12</v>
      </c>
      <c r="D5255" s="6">
        <f>A5255+B5255+C5255</f>
        <v>21</v>
      </c>
      <c r="E5255" s="5">
        <f>IF(A5255=0,0,A5255*LABOR_HRS_WK_TOM*SEASON_WEEKS*(1+DIM_PCT_TOM)^A5255)</f>
        <v>1543.3839432000011</v>
      </c>
      <c r="F5255" s="5">
        <f>IF(B5255=0,0,B5255*LABOR_HRS_WK_CAR*SEASON_WEEKS*(1+DIM_PCT_CAR)^B5255)</f>
        <v>30.749999999999996</v>
      </c>
      <c r="G5255" s="5">
        <f>IF(C5255=0,0,C5255*LABOR_HRS_WK_MES*SEASON_WEEKS*(1+DIM_PCT_MES)^C5255)</f>
        <v>626.807439570419</v>
      </c>
      <c r="H5255" s="5">
        <f>E5255+F5255+G5255</f>
        <v>2200.94138277042</v>
      </c>
      <c r="I5255" s="5">
        <f>MIN(H5255,FARMER_HRS)</f>
        <v>720</v>
      </c>
      <c r="J5255" s="5">
        <f>MAX(0,H5255-FARMER_HRS)</f>
        <v>1480.9413827704202</v>
      </c>
      <c r="K5255" s="2">
        <f>I5255*FARMER_RATE+J5255*TEMP_WORKER_RATE</f>
        <v>50710.787895319794</v>
      </c>
      <c r="L5255" s="2">
        <f>A5255*PRICE_TOM+B5255*PRICE_CAR+C5255*PRICE_MES</f>
        <v>104894</v>
      </c>
      <c r="M5255" s="2">
        <f>A5255*FERT_BED_TOM+B5255*FERT_BED_CAR+C5255*FERT_BED_MES</f>
        <v>18040</v>
      </c>
      <c r="N5255" s="6">
        <f>IF(AND(D5255&lt;=TOTAL_BEDS,J5255&lt;=TEMP_WORKER_MAX*TEMP_WORKER_HRS),1,0)</f>
        <v>1</v>
      </c>
      <c r="O5255" s="2">
        <f>L5255-M5255-K5255-FIXED_COSTS</f>
        <v>16143.212104680206</v>
      </c>
      <c r="P5255" s="2">
        <f>IF(N5255=1,O5255,"")</f>
        <v>16143.212104680206</v>
      </c>
    </row>
    <row r="5256">
      <c r="A5256" s="6">
        <v>8</v>
      </c>
      <c r="B5256" s="6">
        <v>1</v>
      </c>
      <c r="C5256" s="6">
        <v>13</v>
      </c>
      <c r="D5256" s="6">
        <f>A5256+B5256+C5256</f>
        <v>22</v>
      </c>
      <c r="E5256" s="5">
        <f>IF(A5256=0,0,A5256*LABOR_HRS_WK_TOM*SEASON_WEEKS*(1+DIM_PCT_TOM)^A5256)</f>
        <v>1543.3839432000011</v>
      </c>
      <c r="F5256" s="5">
        <f>IF(B5256=0,0,B5256*LABOR_HRS_WK_CAR*SEASON_WEEKS*(1+DIM_PCT_CAR)^B5256)</f>
        <v>30.749999999999996</v>
      </c>
      <c r="G5256" s="5">
        <f>IF(C5256=0,0,C5256*LABOR_HRS_WK_MES*SEASON_WEEKS*(1+DIM_PCT_MES)^C5256)</f>
        <v>687.52941027880331</v>
      </c>
      <c r="H5256" s="5">
        <f>E5256+F5256+G5256</f>
        <v>2261.6633534788043</v>
      </c>
      <c r="I5256" s="5">
        <f>MIN(H5256,FARMER_HRS)</f>
        <v>720</v>
      </c>
      <c r="J5256" s="5">
        <f>MAX(0,H5256-FARMER_HRS)</f>
        <v>1541.6633534788043</v>
      </c>
      <c r="K5256" s="2">
        <f>I5256*FARMER_RATE+J5256*TEMP_WORKER_RATE</f>
        <v>51764.988775673686</v>
      </c>
      <c r="L5256" s="2">
        <f>A5256*PRICE_TOM+B5256*PRICE_CAR+C5256*PRICE_MES</f>
        <v>107594</v>
      </c>
      <c r="M5256" s="2">
        <f>A5256*FERT_BED_TOM+B5256*FERT_BED_CAR+C5256*FERT_BED_MES</f>
        <v>18920</v>
      </c>
      <c r="N5256" s="6">
        <f>IF(AND(D5256&lt;=TOTAL_BEDS,J5256&lt;=TEMP_WORKER_MAX*TEMP_WORKER_HRS),1,0)</f>
        <v>1</v>
      </c>
      <c r="O5256" s="2">
        <f>L5256-M5256-K5256-FIXED_COSTS</f>
        <v>16909.011224326314</v>
      </c>
      <c r="P5256" s="2">
        <f>IF(N5256=1,O5256,"")</f>
        <v>16909.011224326314</v>
      </c>
    </row>
    <row r="5257">
      <c r="A5257" s="6">
        <v>8</v>
      </c>
      <c r="B5257" s="6">
        <v>1</v>
      </c>
      <c r="C5257" s="6">
        <v>14</v>
      </c>
      <c r="D5257" s="6">
        <f>A5257+B5257+C5257</f>
        <v>23</v>
      </c>
      <c r="E5257" s="5">
        <f>IF(A5257=0,0,A5257*LABOR_HRS_WK_TOM*SEASON_WEEKS*(1+DIM_PCT_TOM)^A5257)</f>
        <v>1543.3839432000011</v>
      </c>
      <c r="F5257" s="5">
        <f>IF(B5257=0,0,B5257*LABOR_HRS_WK_CAR*SEASON_WEEKS*(1+DIM_PCT_CAR)^B5257)</f>
        <v>30.749999999999996</v>
      </c>
      <c r="G5257" s="5">
        <f>IF(C5257=0,0,C5257*LABOR_HRS_WK_MES*SEASON_WEEKS*(1+DIM_PCT_MES)^C5257)</f>
        <v>749.67149159246435</v>
      </c>
      <c r="H5257" s="5">
        <f>E5257+F5257+G5257</f>
        <v>2323.8054347924653</v>
      </c>
      <c r="I5257" s="5">
        <f>MIN(H5257,FARMER_HRS)</f>
        <v>720</v>
      </c>
      <c r="J5257" s="5">
        <f>MAX(0,H5257-FARMER_HRS)</f>
        <v>1603.8054347924653</v>
      </c>
      <c r="K5257" s="2">
        <f>I5257*FARMER_RATE+J5257*TEMP_WORKER_RATE</f>
        <v>52843.844354035857</v>
      </c>
      <c r="L5257" s="2">
        <f>A5257*PRICE_TOM+B5257*PRICE_CAR+C5257*PRICE_MES</f>
        <v>110294</v>
      </c>
      <c r="M5257" s="2">
        <f>A5257*FERT_BED_TOM+B5257*FERT_BED_CAR+C5257*FERT_BED_MES</f>
        <v>19800</v>
      </c>
      <c r="N5257" s="6">
        <f>IF(AND(D5257&lt;=TOTAL_BEDS,J5257&lt;=TEMP_WORKER_MAX*TEMP_WORKER_HRS),1,0)</f>
        <v>1</v>
      </c>
      <c r="O5257" s="2">
        <f>L5257-M5257-K5257-FIXED_COSTS</f>
        <v>17650.155645964143</v>
      </c>
      <c r="P5257" s="2">
        <f>IF(N5257=1,O5257,"")</f>
        <v>17650.155645964143</v>
      </c>
    </row>
    <row r="5258">
      <c r="A5258" s="6">
        <v>8</v>
      </c>
      <c r="B5258" s="6">
        <v>1</v>
      </c>
      <c r="C5258" s="6">
        <v>15</v>
      </c>
      <c r="D5258" s="6">
        <f>A5258+B5258+C5258</f>
        <v>24</v>
      </c>
      <c r="E5258" s="5">
        <f>IF(A5258=0,0,A5258*LABOR_HRS_WK_TOM*SEASON_WEEKS*(1+DIM_PCT_TOM)^A5258)</f>
        <v>1543.3839432000011</v>
      </c>
      <c r="F5258" s="5">
        <f>IF(B5258=0,0,B5258*LABOR_HRS_WK_CAR*SEASON_WEEKS*(1+DIM_PCT_CAR)^B5258)</f>
        <v>30.749999999999996</v>
      </c>
      <c r="G5258" s="5">
        <f>IF(C5258=0,0,C5258*LABOR_HRS_WK_MES*SEASON_WEEKS*(1+DIM_PCT_MES)^C5258)</f>
        <v>813.25969846861074</v>
      </c>
      <c r="H5258" s="5">
        <f>E5258+F5258+G5258</f>
        <v>2387.393641668612</v>
      </c>
      <c r="I5258" s="5">
        <f>MIN(H5258,FARMER_HRS)</f>
        <v>720</v>
      </c>
      <c r="J5258" s="5">
        <f>MAX(0,H5258-FARMER_HRS)</f>
        <v>1667.393641668612</v>
      </c>
      <c r="K5258" s="2">
        <f>I5258*FARMER_RATE+J5258*TEMP_WORKER_RATE</f>
        <v>53947.806278968957</v>
      </c>
      <c r="L5258" s="2">
        <f>A5258*PRICE_TOM+B5258*PRICE_CAR+C5258*PRICE_MES</f>
        <v>112994</v>
      </c>
      <c r="M5258" s="2">
        <f>A5258*FERT_BED_TOM+B5258*FERT_BED_CAR+C5258*FERT_BED_MES</f>
        <v>20680</v>
      </c>
      <c r="N5258" s="6">
        <f>IF(AND(D5258&lt;=TOTAL_BEDS,J5258&lt;=TEMP_WORKER_MAX*TEMP_WORKER_HRS),1,0)</f>
        <v>1</v>
      </c>
      <c r="O5258" s="2">
        <f>L5258-M5258-K5258-FIXED_COSTS</f>
        <v>18366.193721031043</v>
      </c>
      <c r="P5258" s="2">
        <f>IF(N5258=1,O5258,"")</f>
        <v>18366.193721031043</v>
      </c>
    </row>
    <row r="5259">
      <c r="A5259" s="6">
        <v>8</v>
      </c>
      <c r="B5259" s="6">
        <v>1</v>
      </c>
      <c r="C5259" s="6">
        <v>16</v>
      </c>
      <c r="D5259" s="6">
        <f>A5259+B5259+C5259</f>
        <v>25</v>
      </c>
      <c r="E5259" s="5">
        <f>IF(A5259=0,0,A5259*LABOR_HRS_WK_TOM*SEASON_WEEKS*(1+DIM_PCT_TOM)^A5259)</f>
        <v>1543.3839432000011</v>
      </c>
      <c r="F5259" s="5">
        <f>IF(B5259=0,0,B5259*LABOR_HRS_WK_CAR*SEASON_WEEKS*(1+DIM_PCT_CAR)^B5259)</f>
        <v>30.749999999999996</v>
      </c>
      <c r="G5259" s="5">
        <f>IF(C5259=0,0,C5259*LABOR_HRS_WK_MES*SEASON_WEEKS*(1+DIM_PCT_MES)^C5259)</f>
        <v>878.32047434609967</v>
      </c>
      <c r="H5259" s="5">
        <f>E5259+F5259+G5259</f>
        <v>2452.4544175461006</v>
      </c>
      <c r="I5259" s="5">
        <f>MIN(H5259,FARMER_HRS)</f>
        <v>720</v>
      </c>
      <c r="J5259" s="5">
        <f>MAX(0,H5259-FARMER_HRS)</f>
        <v>1732.4544175461006</v>
      </c>
      <c r="K5259" s="2">
        <f>I5259*FARMER_RATE+J5259*TEMP_WORKER_RATE</f>
        <v>55077.333637953139</v>
      </c>
      <c r="L5259" s="2">
        <f>A5259*PRICE_TOM+B5259*PRICE_CAR+C5259*PRICE_MES</f>
        <v>115694</v>
      </c>
      <c r="M5259" s="2">
        <f>A5259*FERT_BED_TOM+B5259*FERT_BED_CAR+C5259*FERT_BED_MES</f>
        <v>21560</v>
      </c>
      <c r="N5259" s="6">
        <f>IF(AND(D5259&lt;=TOTAL_BEDS,J5259&lt;=TEMP_WORKER_MAX*TEMP_WORKER_HRS),1,0)</f>
        <v>1</v>
      </c>
      <c r="O5259" s="2">
        <f>L5259-M5259-K5259-FIXED_COSTS</f>
        <v>19056.666362046861</v>
      </c>
      <c r="P5259" s="2">
        <f>IF(N5259=1,O5259,"")</f>
        <v>19056.666362046861</v>
      </c>
    </row>
    <row r="5260">
      <c r="A5260" s="6">
        <v>8</v>
      </c>
      <c r="B5260" s="6">
        <v>1</v>
      </c>
      <c r="C5260" s="6">
        <v>17</v>
      </c>
      <c r="D5260" s="6">
        <f>A5260+B5260+C5260</f>
        <v>26</v>
      </c>
      <c r="E5260" s="5">
        <f>IF(A5260=0,0,A5260*LABOR_HRS_WK_TOM*SEASON_WEEKS*(1+DIM_PCT_TOM)^A5260)</f>
        <v>1543.3839432000011</v>
      </c>
      <c r="F5260" s="5">
        <f>IF(B5260=0,0,B5260*LABOR_HRS_WK_CAR*SEASON_WEEKS*(1+DIM_PCT_CAR)^B5260)</f>
        <v>30.749999999999996</v>
      </c>
      <c r="G5260" s="5">
        <f>IF(C5260=0,0,C5260*LABOR_HRS_WK_MES*SEASON_WEEKS*(1+DIM_PCT_MES)^C5260)</f>
        <v>944.88069779263992</v>
      </c>
      <c r="H5260" s="5">
        <f>E5260+F5260+G5260</f>
        <v>2519.014640992641</v>
      </c>
      <c r="I5260" s="5">
        <f>MIN(H5260,FARMER_HRS)</f>
        <v>720</v>
      </c>
      <c r="J5260" s="5">
        <f>MAX(0,H5260-FARMER_HRS)</f>
        <v>1799.014640992641</v>
      </c>
      <c r="K5260" s="2">
        <f>I5260*FARMER_RATE+J5260*TEMP_WORKER_RATE</f>
        <v>56232.893072788909</v>
      </c>
      <c r="L5260" s="2">
        <f>A5260*PRICE_TOM+B5260*PRICE_CAR+C5260*PRICE_MES</f>
        <v>118394</v>
      </c>
      <c r="M5260" s="2">
        <f>A5260*FERT_BED_TOM+B5260*FERT_BED_CAR+C5260*FERT_BED_MES</f>
        <v>22440</v>
      </c>
      <c r="N5260" s="6">
        <f>IF(AND(D5260&lt;=TOTAL_BEDS,J5260&lt;=TEMP_WORKER_MAX*TEMP_WORKER_HRS),1,0)</f>
        <v>1</v>
      </c>
      <c r="O5260" s="2">
        <f>L5260-M5260-K5260-FIXED_COSTS</f>
        <v>19721.106927211091</v>
      </c>
      <c r="P5260" s="2">
        <f>IF(N5260=1,O5260,"")</f>
        <v>19721.106927211091</v>
      </c>
    </row>
    <row r="5261">
      <c r="A5261" s="6">
        <v>8</v>
      </c>
      <c r="B5261" s="6">
        <v>1</v>
      </c>
      <c r="C5261" s="6">
        <v>18</v>
      </c>
      <c r="D5261" s="6">
        <f>A5261+B5261+C5261</f>
        <v>27</v>
      </c>
      <c r="E5261" s="5">
        <f>IF(A5261=0,0,A5261*LABOR_HRS_WK_TOM*SEASON_WEEKS*(1+DIM_PCT_TOM)^A5261)</f>
        <v>1543.3839432000011</v>
      </c>
      <c r="F5261" s="5">
        <f>IF(B5261=0,0,B5261*LABOR_HRS_WK_CAR*SEASON_WEEKS*(1+DIM_PCT_CAR)^B5261)</f>
        <v>30.749999999999996</v>
      </c>
      <c r="G5261" s="5">
        <f>IF(C5261=0,0,C5261*LABOR_HRS_WK_MES*SEASON_WEEKS*(1+DIM_PCT_MES)^C5261)</f>
        <v>1012.9676892512272</v>
      </c>
      <c r="H5261" s="5">
        <f>E5261+F5261+G5261</f>
        <v>2587.1016324512284</v>
      </c>
      <c r="I5261" s="5">
        <f>MIN(H5261,FARMER_HRS)</f>
        <v>720</v>
      </c>
      <c r="J5261" s="5">
        <f>MAX(0,H5261-FARMER_HRS)</f>
        <v>1867.1016324512284</v>
      </c>
      <c r="K5261" s="2">
        <f>I5261*FARMER_RATE+J5261*TEMP_WORKER_RATE</f>
        <v>57414.958896722717</v>
      </c>
      <c r="L5261" s="2">
        <f>A5261*PRICE_TOM+B5261*PRICE_CAR+C5261*PRICE_MES</f>
        <v>121094</v>
      </c>
      <c r="M5261" s="2">
        <f>A5261*FERT_BED_TOM+B5261*FERT_BED_CAR+C5261*FERT_BED_MES</f>
        <v>23320</v>
      </c>
      <c r="N5261" s="6">
        <f>IF(AND(D5261&lt;=TOTAL_BEDS,J5261&lt;=TEMP_WORKER_MAX*TEMP_WORKER_HRS),1,0)</f>
        <v>1</v>
      </c>
      <c r="O5261" s="2">
        <f>L5261-M5261-K5261-FIXED_COSTS</f>
        <v>20359.041103277283</v>
      </c>
      <c r="P5261" s="2">
        <f>IF(N5261=1,O5261,"")</f>
        <v>20359.041103277283</v>
      </c>
    </row>
    <row r="5262">
      <c r="A5262" s="6">
        <v>8</v>
      </c>
      <c r="B5262" s="6">
        <v>1</v>
      </c>
      <c r="C5262" s="6">
        <v>19</v>
      </c>
      <c r="D5262" s="6">
        <f>A5262+B5262+C5262</f>
        <v>28</v>
      </c>
      <c r="E5262" s="5">
        <f>IF(A5262=0,0,A5262*LABOR_HRS_WK_TOM*SEASON_WEEKS*(1+DIM_PCT_TOM)^A5262)</f>
        <v>1543.3839432000011</v>
      </c>
      <c r="F5262" s="5">
        <f>IF(B5262=0,0,B5262*LABOR_HRS_WK_CAR*SEASON_WEEKS*(1+DIM_PCT_CAR)^B5262)</f>
        <v>30.749999999999996</v>
      </c>
      <c r="G5262" s="5">
        <f>IF(C5262=0,0,C5262*LABOR_HRS_WK_MES*SEASON_WEEKS*(1+DIM_PCT_MES)^C5262)</f>
        <v>1082.6092178872491</v>
      </c>
      <c r="H5262" s="5">
        <f>E5262+F5262+G5262</f>
        <v>2656.74316108725</v>
      </c>
      <c r="I5262" s="5">
        <f>MIN(H5262,FARMER_HRS)</f>
        <v>720</v>
      </c>
      <c r="J5262" s="5">
        <f>MAX(0,H5262-FARMER_HRS)</f>
        <v>1936.74316108725</v>
      </c>
      <c r="K5262" s="2">
        <f>I5262*FARMER_RATE+J5262*TEMP_WORKER_RATE</f>
        <v>58624.013213320308</v>
      </c>
      <c r="L5262" s="2">
        <f>A5262*PRICE_TOM+B5262*PRICE_CAR+C5262*PRICE_MES</f>
        <v>123794</v>
      </c>
      <c r="M5262" s="2">
        <f>A5262*FERT_BED_TOM+B5262*FERT_BED_CAR+C5262*FERT_BED_MES</f>
        <v>24200</v>
      </c>
      <c r="N5262" s="6">
        <f>IF(AND(D5262&lt;=TOTAL_BEDS,J5262&lt;=TEMP_WORKER_MAX*TEMP_WORKER_HRS),1,0)</f>
        <v>1</v>
      </c>
      <c r="O5262" s="2">
        <f>L5262-M5262-K5262-FIXED_COSTS</f>
        <v>20969.986786679692</v>
      </c>
      <c r="P5262" s="2">
        <f>IF(N5262=1,O5262,"")</f>
        <v>20969.986786679692</v>
      </c>
    </row>
    <row r="5263">
      <c r="A5263" s="6">
        <v>8</v>
      </c>
      <c r="B5263" s="6">
        <v>1</v>
      </c>
      <c r="C5263" s="6">
        <v>20</v>
      </c>
      <c r="D5263" s="6">
        <f>A5263+B5263+C5263</f>
        <v>29</v>
      </c>
      <c r="E5263" s="5">
        <f>IF(A5263=0,0,A5263*LABOR_HRS_WK_TOM*SEASON_WEEKS*(1+DIM_PCT_TOM)^A5263)</f>
        <v>1543.3839432000011</v>
      </c>
      <c r="F5263" s="5">
        <f>IF(B5263=0,0,B5263*LABOR_HRS_WK_CAR*SEASON_WEEKS*(1+DIM_PCT_CAR)^B5263)</f>
        <v>30.749999999999996</v>
      </c>
      <c r="G5263" s="5">
        <f>IF(C5263=0,0,C5263*LABOR_HRS_WK_MES*SEASON_WEEKS*(1+DIM_PCT_MES)^C5263)</f>
        <v>1153.8335085377259</v>
      </c>
      <c r="H5263" s="5">
        <f>E5263+F5263+G5263</f>
        <v>2727.9674517377271</v>
      </c>
      <c r="I5263" s="5">
        <f>MIN(H5263,FARMER_HRS)</f>
        <v>720</v>
      </c>
      <c r="J5263" s="5">
        <f>MAX(0,H5263-FARMER_HRS)</f>
        <v>2007.9674517377271</v>
      </c>
      <c r="K5263" s="2">
        <f>I5263*FARMER_RATE+J5263*TEMP_WORKER_RATE</f>
        <v>59860.546037113316</v>
      </c>
      <c r="L5263" s="2">
        <f>A5263*PRICE_TOM+B5263*PRICE_CAR+C5263*PRICE_MES</f>
        <v>126494</v>
      </c>
      <c r="M5263" s="2">
        <f>A5263*FERT_BED_TOM+B5263*FERT_BED_CAR+C5263*FERT_BED_MES</f>
        <v>25080</v>
      </c>
      <c r="N5263" s="6">
        <f>IF(AND(D5263&lt;=TOTAL_BEDS,J5263&lt;=TEMP_WORKER_MAX*TEMP_WORKER_HRS),1,0)</f>
        <v>1</v>
      </c>
      <c r="O5263" s="2">
        <f>L5263-M5263-K5263-FIXED_COSTS</f>
        <v>21553.453962886684</v>
      </c>
      <c r="P5263" s="2">
        <f>IF(N5263=1,O5263,"")</f>
        <v>21553.453962886684</v>
      </c>
    </row>
    <row r="5264">
      <c r="A5264" s="6">
        <v>8</v>
      </c>
      <c r="B5264" s="6">
        <v>1</v>
      </c>
      <c r="C5264" s="6">
        <v>21</v>
      </c>
      <c r="D5264" s="6">
        <f>A5264+B5264+C5264</f>
        <v>30</v>
      </c>
      <c r="E5264" s="5">
        <f>IF(A5264=0,0,A5264*LABOR_HRS_WK_TOM*SEASON_WEEKS*(1+DIM_PCT_TOM)^A5264)</f>
        <v>1543.3839432000011</v>
      </c>
      <c r="F5264" s="5">
        <f>IF(B5264=0,0,B5264*LABOR_HRS_WK_CAR*SEASON_WEEKS*(1+DIM_PCT_CAR)^B5264)</f>
        <v>30.749999999999996</v>
      </c>
      <c r="G5264" s="5">
        <f>IF(C5264=0,0,C5264*LABOR_HRS_WK_MES*SEASON_WEEKS*(1+DIM_PCT_MES)^C5264)</f>
        <v>1226.6692487641699</v>
      </c>
      <c r="H5264" s="5">
        <f>E5264+F5264+G5264</f>
        <v>2800.8031919641708</v>
      </c>
      <c r="I5264" s="5">
        <f>MIN(H5264,FARMER_HRS)</f>
        <v>720</v>
      </c>
      <c r="J5264" s="5">
        <f>MAX(0,H5264-FARMER_HRS)</f>
        <v>2080.8031919641708</v>
      </c>
      <c r="K5264" s="2">
        <f>I5264*FARMER_RATE+J5264*TEMP_WORKER_RATE</f>
        <v>61125.055416044634</v>
      </c>
      <c r="L5264" s="2">
        <f>A5264*PRICE_TOM+B5264*PRICE_CAR+C5264*PRICE_MES</f>
        <v>129194</v>
      </c>
      <c r="M5264" s="2">
        <f>A5264*FERT_BED_TOM+B5264*FERT_BED_CAR+C5264*FERT_BED_MES</f>
        <v>25960</v>
      </c>
      <c r="N5264" s="6">
        <f>IF(AND(D5264&lt;=TOTAL_BEDS,J5264&lt;=TEMP_WORKER_MAX*TEMP_WORKER_HRS),1,0)</f>
        <v>1</v>
      </c>
      <c r="O5264" s="2">
        <f>L5264-M5264-K5264-FIXED_COSTS</f>
        <v>22108.944583955366</v>
      </c>
      <c r="P5264" s="2">
        <f>IF(N5264=1,O5264,"")</f>
        <v>22108.944583955366</v>
      </c>
    </row>
    <row r="5265">
      <c r="A5265" s="6">
        <v>8</v>
      </c>
      <c r="B5265" s="6">
        <v>1</v>
      </c>
      <c r="C5265" s="6">
        <v>22</v>
      </c>
      <c r="D5265" s="6">
        <f>A5265+B5265+C5265</f>
        <v>31</v>
      </c>
      <c r="E5265" s="5">
        <f>IF(A5265=0,0,A5265*LABOR_HRS_WK_TOM*SEASON_WEEKS*(1+DIM_PCT_TOM)^A5265)</f>
        <v>1543.3839432000011</v>
      </c>
      <c r="F5265" s="5">
        <f>IF(B5265=0,0,B5265*LABOR_HRS_WK_CAR*SEASON_WEEKS*(1+DIM_PCT_CAR)^B5265)</f>
        <v>30.749999999999996</v>
      </c>
      <c r="G5265" s="5">
        <f>IF(C5265=0,0,C5265*LABOR_HRS_WK_MES*SEASON_WEEKS*(1+DIM_PCT_MES)^C5265)</f>
        <v>1301.1455960105659</v>
      </c>
      <c r="H5265" s="5">
        <f>E5265+F5265+G5265</f>
        <v>2875.2795392105672</v>
      </c>
      <c r="I5265" s="5">
        <f>MIN(H5265,FARMER_HRS)</f>
        <v>720</v>
      </c>
      <c r="J5265" s="5">
        <f>MAX(0,H5265-FARMER_HRS)</f>
        <v>2155.2795392105672</v>
      </c>
      <c r="K5265" s="2">
        <f>I5265*FARMER_RATE+J5265*TEMP_WORKER_RATE</f>
        <v>62418.047555739016</v>
      </c>
      <c r="L5265" s="2">
        <f>A5265*PRICE_TOM+B5265*PRICE_CAR+C5265*PRICE_MES</f>
        <v>131894</v>
      </c>
      <c r="M5265" s="2">
        <f>A5265*FERT_BED_TOM+B5265*FERT_BED_CAR+C5265*FERT_BED_MES</f>
        <v>26840</v>
      </c>
      <c r="N5265" s="6">
        <f>IF(AND(D5265&lt;=TOTAL_BEDS,J5265&lt;=TEMP_WORKER_MAX*TEMP_WORKER_HRS),1,0)</f>
        <v>1</v>
      </c>
      <c r="O5265" s="2">
        <f>L5265-M5265-K5265-FIXED_COSTS</f>
        <v>22635.952444260984</v>
      </c>
      <c r="P5265" s="2">
        <f>IF(N5265=1,O5265,"")</f>
        <v>22635.952444260984</v>
      </c>
    </row>
    <row r="5266">
      <c r="A5266" s="6">
        <v>8</v>
      </c>
      <c r="B5266" s="6">
        <v>1</v>
      </c>
      <c r="C5266" s="6">
        <v>23</v>
      </c>
      <c r="D5266" s="6">
        <f>A5266+B5266+C5266</f>
        <v>32</v>
      </c>
      <c r="E5266" s="5">
        <f>IF(A5266=0,0,A5266*LABOR_HRS_WK_TOM*SEASON_WEEKS*(1+DIM_PCT_TOM)^A5266)</f>
        <v>1543.3839432000011</v>
      </c>
      <c r="F5266" s="5">
        <f>IF(B5266=0,0,B5266*LABOR_HRS_WK_CAR*SEASON_WEEKS*(1+DIM_PCT_CAR)^B5266)</f>
        <v>30.749999999999996</v>
      </c>
      <c r="G5266" s="5">
        <f>IF(C5266=0,0,C5266*LABOR_HRS_WK_MES*SEASON_WEEKS*(1+DIM_PCT_MES)^C5266)</f>
        <v>1377.2921848680023</v>
      </c>
      <c r="H5266" s="5">
        <f>E5266+F5266+G5266</f>
        <v>2951.4261280680034</v>
      </c>
      <c r="I5266" s="5">
        <f>MIN(H5266,FARMER_HRS)</f>
        <v>720</v>
      </c>
      <c r="J5266" s="5">
        <f>MAX(0,H5266-FARMER_HRS)</f>
        <v>2231.4261280680034</v>
      </c>
      <c r="K5266" s="2">
        <f>I5266*FARMER_RATE+J5266*TEMP_WORKER_RATE</f>
        <v>63740.036945625056</v>
      </c>
      <c r="L5266" s="2">
        <f>A5266*PRICE_TOM+B5266*PRICE_CAR+C5266*PRICE_MES</f>
        <v>134594</v>
      </c>
      <c r="M5266" s="2">
        <f>A5266*FERT_BED_TOM+B5266*FERT_BED_CAR+C5266*FERT_BED_MES</f>
        <v>27720</v>
      </c>
      <c r="N5266" s="6">
        <f>IF(AND(D5266&lt;=TOTAL_BEDS,J5266&lt;=TEMP_WORKER_MAX*TEMP_WORKER_HRS),1,0)</f>
        <v>1</v>
      </c>
      <c r="O5266" s="2">
        <f>L5266-M5266-K5266-FIXED_COSTS</f>
        <v>23133.963054374944</v>
      </c>
      <c r="P5266" s="2">
        <f>IF(N5266=1,O5266,"")</f>
        <v>23133.963054374944</v>
      </c>
    </row>
    <row r="5267">
      <c r="A5267" s="6">
        <v>8</v>
      </c>
      <c r="B5267" s="6">
        <v>1</v>
      </c>
      <c r="C5267" s="6">
        <v>24</v>
      </c>
      <c r="D5267" s="6">
        <f>A5267+B5267+C5267</f>
        <v>33</v>
      </c>
      <c r="E5267" s="5">
        <f>IF(A5267=0,0,A5267*LABOR_HRS_WK_TOM*SEASON_WEEKS*(1+DIM_PCT_TOM)^A5267)</f>
        <v>1543.3839432000011</v>
      </c>
      <c r="F5267" s="5">
        <f>IF(B5267=0,0,B5267*LABOR_HRS_WK_CAR*SEASON_WEEKS*(1+DIM_PCT_CAR)^B5267)</f>
        <v>30.749999999999996</v>
      </c>
      <c r="G5267" s="5">
        <f>IF(C5267=0,0,C5267*LABOR_HRS_WK_MES*SEASON_WEEKS*(1+DIM_PCT_MES)^C5267)</f>
        <v>1455.139134447498</v>
      </c>
      <c r="H5267" s="5">
        <f>E5267+F5267+G5267</f>
        <v>3029.2730776474991</v>
      </c>
      <c r="I5267" s="5">
        <f>MIN(H5267,FARMER_HRS)</f>
        <v>720</v>
      </c>
      <c r="J5267" s="5">
        <f>MAX(0,H5267-FARMER_HRS)</f>
        <v>2309.2730776474991</v>
      </c>
      <c r="K5267" s="2">
        <f>I5267*FARMER_RATE+J5267*TEMP_WORKER_RATE</f>
        <v>65091.546486935746</v>
      </c>
      <c r="L5267" s="2">
        <f>A5267*PRICE_TOM+B5267*PRICE_CAR+C5267*PRICE_MES</f>
        <v>137294</v>
      </c>
      <c r="M5267" s="2">
        <f>A5267*FERT_BED_TOM+B5267*FERT_BED_CAR+C5267*FERT_BED_MES</f>
        <v>28600</v>
      </c>
      <c r="N5267" s="6">
        <f>IF(AND(D5267&lt;=TOTAL_BEDS,J5267&lt;=TEMP_WORKER_MAX*TEMP_WORKER_HRS),1,0)</f>
        <v>1</v>
      </c>
      <c r="O5267" s="2">
        <f>L5267-M5267-K5267-FIXED_COSTS</f>
        <v>23602.453513064254</v>
      </c>
      <c r="P5267" s="2">
        <f>IF(N5267=1,O5267,"")</f>
        <v>23602.453513064254</v>
      </c>
    </row>
    <row r="5268">
      <c r="A5268" s="6">
        <v>8</v>
      </c>
      <c r="B5268" s="6">
        <v>1</v>
      </c>
      <c r="C5268" s="6">
        <v>25</v>
      </c>
      <c r="D5268" s="6">
        <f>A5268+B5268+C5268</f>
        <v>34</v>
      </c>
      <c r="E5268" s="5">
        <f>IF(A5268=0,0,A5268*LABOR_HRS_WK_TOM*SEASON_WEEKS*(1+DIM_PCT_TOM)^A5268)</f>
        <v>1543.3839432000011</v>
      </c>
      <c r="F5268" s="5">
        <f>IF(B5268=0,0,B5268*LABOR_HRS_WK_CAR*SEASON_WEEKS*(1+DIM_PCT_CAR)^B5268)</f>
        <v>30.749999999999996</v>
      </c>
      <c r="G5268" s="5">
        <f>IF(C5268=0,0,C5268*LABOR_HRS_WK_MES*SEASON_WEEKS*(1+DIM_PCT_MES)^C5268)</f>
        <v>1534.7170558625955</v>
      </c>
      <c r="H5268" s="5">
        <f>E5268+F5268+G5268</f>
        <v>3108.8509990625967</v>
      </c>
      <c r="I5268" s="5">
        <f>MIN(H5268,FARMER_HRS)</f>
        <v>720</v>
      </c>
      <c r="J5268" s="5">
        <f>MAX(0,H5268-FARMER_HRS)</f>
        <v>2388.8509990625967</v>
      </c>
      <c r="K5268" s="2">
        <f>I5268*FARMER_RATE+J5268*TEMP_WORKER_RATE</f>
        <v>66473.107622614523</v>
      </c>
      <c r="L5268" s="2">
        <f>A5268*PRICE_TOM+B5268*PRICE_CAR+C5268*PRICE_MES</f>
        <v>139994</v>
      </c>
      <c r="M5268" s="2">
        <f>A5268*FERT_BED_TOM+B5268*FERT_BED_CAR+C5268*FERT_BED_MES</f>
        <v>29480</v>
      </c>
      <c r="N5268" s="6">
        <f>IF(AND(D5268&lt;=TOTAL_BEDS,J5268&lt;=TEMP_WORKER_MAX*TEMP_WORKER_HRS),1,0)</f>
        <v>1</v>
      </c>
      <c r="O5268" s="2">
        <f>L5268-M5268-K5268-FIXED_COSTS</f>
        <v>24040.892377385477</v>
      </c>
      <c r="P5268" s="2">
        <f>IF(N5268=1,O5268,"")</f>
        <v>24040.892377385477</v>
      </c>
    </row>
    <row r="5269">
      <c r="A5269" s="6">
        <v>8</v>
      </c>
      <c r="B5269" s="6">
        <v>1</v>
      </c>
      <c r="C5269" s="6">
        <v>26</v>
      </c>
      <c r="D5269" s="6">
        <f>A5269+B5269+C5269</f>
        <v>35</v>
      </c>
      <c r="E5269" s="5">
        <f>IF(A5269=0,0,A5269*LABOR_HRS_WK_TOM*SEASON_WEEKS*(1+DIM_PCT_TOM)^A5269)</f>
        <v>1543.3839432000011</v>
      </c>
      <c r="F5269" s="5">
        <f>IF(B5269=0,0,B5269*LABOR_HRS_WK_CAR*SEASON_WEEKS*(1+DIM_PCT_CAR)^B5269)</f>
        <v>30.749999999999996</v>
      </c>
      <c r="G5269" s="5">
        <f>IF(C5269=0,0,C5269*LABOR_HRS_WK_MES*SEASON_WEEKS*(1+DIM_PCT_MES)^C5269)</f>
        <v>1616.0570598233128</v>
      </c>
      <c r="H5269" s="5">
        <f>E5269+F5269+G5269</f>
        <v>3190.1910030233139</v>
      </c>
      <c r="I5269" s="5">
        <f>MIN(H5269,FARMER_HRS)</f>
        <v>720</v>
      </c>
      <c r="J5269" s="5">
        <f>MAX(0,H5269-FARMER_HRS)</f>
        <v>2470.1910030233139</v>
      </c>
      <c r="K5269" s="2">
        <f>I5269*FARMER_RATE+J5269*TEMP_WORKER_RATE</f>
        <v>67885.260469154746</v>
      </c>
      <c r="L5269" s="2">
        <f>A5269*PRICE_TOM+B5269*PRICE_CAR+C5269*PRICE_MES</f>
        <v>142694</v>
      </c>
      <c r="M5269" s="2">
        <f>A5269*FERT_BED_TOM+B5269*FERT_BED_CAR+C5269*FERT_BED_MES</f>
        <v>30360</v>
      </c>
      <c r="N5269" s="6">
        <f>IF(AND(D5269&lt;=TOTAL_BEDS,J5269&lt;=TEMP_WORKER_MAX*TEMP_WORKER_HRS),1,0)</f>
        <v>1</v>
      </c>
      <c r="O5269" s="2">
        <f>L5269-M5269-K5269-FIXED_COSTS</f>
        <v>24448.739530845254</v>
      </c>
      <c r="P5269" s="2">
        <f>IF(N5269=1,O5269,"")</f>
        <v>24448.739530845254</v>
      </c>
    </row>
    <row r="5270">
      <c r="A5270" s="6">
        <v>8</v>
      </c>
      <c r="B5270" s="6">
        <v>1</v>
      </c>
      <c r="C5270" s="6">
        <v>27</v>
      </c>
      <c r="D5270" s="6">
        <f>A5270+B5270+C5270</f>
        <v>36</v>
      </c>
      <c r="E5270" s="5">
        <f>IF(A5270=0,0,A5270*LABOR_HRS_WK_TOM*SEASON_WEEKS*(1+DIM_PCT_TOM)^A5270)</f>
        <v>1543.3839432000011</v>
      </c>
      <c r="F5270" s="5">
        <f>IF(B5270=0,0,B5270*LABOR_HRS_WK_CAR*SEASON_WEEKS*(1+DIM_PCT_CAR)^B5270)</f>
        <v>30.749999999999996</v>
      </c>
      <c r="G5270" s="5">
        <f>IF(C5270=0,0,C5270*LABOR_HRS_WK_MES*SEASON_WEEKS*(1+DIM_PCT_MES)^C5270)</f>
        <v>1699.19076434307</v>
      </c>
      <c r="H5270" s="5">
        <f>E5270+F5270+G5270</f>
        <v>3273.3247075430709</v>
      </c>
      <c r="I5270" s="5">
        <f>MIN(H5270,FARMER_HRS)</f>
        <v>720</v>
      </c>
      <c r="J5270" s="5">
        <f>MAX(0,H5270-FARMER_HRS)</f>
        <v>2553.3247075430709</v>
      </c>
      <c r="K5270" s="2">
        <f>I5270*FARMER_RATE+J5270*TEMP_WORKER_RATE</f>
        <v>69328.553950400528</v>
      </c>
      <c r="L5270" s="2">
        <f>A5270*PRICE_TOM+B5270*PRICE_CAR+C5270*PRICE_MES</f>
        <v>145394</v>
      </c>
      <c r="M5270" s="2">
        <f>A5270*FERT_BED_TOM+B5270*FERT_BED_CAR+C5270*FERT_BED_MES</f>
        <v>31240</v>
      </c>
      <c r="N5270" s="6">
        <f>IF(AND(D5270&lt;=TOTAL_BEDS,J5270&lt;=TEMP_WORKER_MAX*TEMP_WORKER_HRS),1,0)</f>
        <v>1</v>
      </c>
      <c r="O5270" s="2">
        <f>L5270-M5270-K5270-FIXED_COSTS</f>
        <v>24825.446049599472</v>
      </c>
      <c r="P5270" s="2">
        <f>IF(N5270=1,O5270,"")</f>
        <v>24825.446049599472</v>
      </c>
    </row>
    <row r="5271">
      <c r="A5271" s="6">
        <v>8</v>
      </c>
      <c r="B5271" s="6">
        <v>1</v>
      </c>
      <c r="C5271" s="6">
        <v>28</v>
      </c>
      <c r="D5271" s="6">
        <f>A5271+B5271+C5271</f>
        <v>37</v>
      </c>
      <c r="E5271" s="5">
        <f>IF(A5271=0,0,A5271*LABOR_HRS_WK_TOM*SEASON_WEEKS*(1+DIM_PCT_TOM)^A5271)</f>
        <v>1543.3839432000011</v>
      </c>
      <c r="F5271" s="5">
        <f>IF(B5271=0,0,B5271*LABOR_HRS_WK_CAR*SEASON_WEEKS*(1+DIM_PCT_CAR)^B5271)</f>
        <v>30.749999999999996</v>
      </c>
      <c r="G5271" s="5">
        <f>IF(C5271=0,0,C5271*LABOR_HRS_WK_MES*SEASON_WEEKS*(1+DIM_PCT_MES)^C5271)</f>
        <v>1784.1503025602233</v>
      </c>
      <c r="H5271" s="5">
        <f>E5271+F5271+G5271</f>
        <v>3358.2842457602246</v>
      </c>
      <c r="I5271" s="5">
        <f>MIN(H5271,FARMER_HRS)</f>
        <v>720</v>
      </c>
      <c r="J5271" s="5">
        <f>MAX(0,H5271-FARMER_HRS)</f>
        <v>2638.2842457602246</v>
      </c>
      <c r="K5271" s="2">
        <f>I5271*FARMER_RATE+J5271*TEMP_WORKER_RATE</f>
        <v>70803.545933337242</v>
      </c>
      <c r="L5271" s="2">
        <f>A5271*PRICE_TOM+B5271*PRICE_CAR+C5271*PRICE_MES</f>
        <v>148094</v>
      </c>
      <c r="M5271" s="2">
        <f>A5271*FERT_BED_TOM+B5271*FERT_BED_CAR+C5271*FERT_BED_MES</f>
        <v>32120</v>
      </c>
      <c r="N5271" s="6">
        <f>IF(AND(D5271&lt;=TOTAL_BEDS,J5271&lt;=TEMP_WORKER_MAX*TEMP_WORKER_HRS),1,0)</f>
        <v>1</v>
      </c>
      <c r="O5271" s="2">
        <f>L5271-M5271-K5271-FIXED_COSTS</f>
        <v>25170.454066662758</v>
      </c>
      <c r="P5271" s="2">
        <f>IF(N5271=1,O5271,"")</f>
        <v>25170.454066662758</v>
      </c>
    </row>
    <row r="5272">
      <c r="A5272" s="6">
        <v>8</v>
      </c>
      <c r="B5272" s="6">
        <v>1</v>
      </c>
      <c r="C5272" s="6">
        <v>29</v>
      </c>
      <c r="D5272" s="6">
        <f>A5272+B5272+C5272</f>
        <v>38</v>
      </c>
      <c r="E5272" s="5">
        <f>IF(A5272=0,0,A5272*LABOR_HRS_WK_TOM*SEASON_WEEKS*(1+DIM_PCT_TOM)^A5272)</f>
        <v>1543.3839432000011</v>
      </c>
      <c r="F5272" s="5">
        <f>IF(B5272=0,0,B5272*LABOR_HRS_WK_CAR*SEASON_WEEKS*(1+DIM_PCT_CAR)^B5272)</f>
        <v>30.749999999999996</v>
      </c>
      <c r="G5272" s="5">
        <f>IF(C5272=0,0,C5272*LABOR_HRS_WK_MES*SEASON_WEEKS*(1+DIM_PCT_MES)^C5272)</f>
        <v>1870.9683306758766</v>
      </c>
      <c r="H5272" s="5">
        <f>E5272+F5272+G5272</f>
        <v>3445.1022738758775</v>
      </c>
      <c r="I5272" s="5">
        <f>MIN(H5272,FARMER_HRS)</f>
        <v>720</v>
      </c>
      <c r="J5272" s="5">
        <f>MAX(0,H5272-FARMER_HRS)</f>
        <v>2725.1022738758775</v>
      </c>
      <c r="K5272" s="2">
        <f>I5272*FARMER_RATE+J5272*TEMP_WORKER_RATE</f>
        <v>72310.803365900647</v>
      </c>
      <c r="L5272" s="2">
        <f>A5272*PRICE_TOM+B5272*PRICE_CAR+C5272*PRICE_MES</f>
        <v>150794</v>
      </c>
      <c r="M5272" s="2">
        <f>A5272*FERT_BED_TOM+B5272*FERT_BED_CAR+C5272*FERT_BED_MES</f>
        <v>33000</v>
      </c>
      <c r="N5272" s="6">
        <f>IF(AND(D5272&lt;=TOTAL_BEDS,J5272&lt;=TEMP_WORKER_MAX*TEMP_WORKER_HRS),1,0)</f>
        <v>1</v>
      </c>
      <c r="O5272" s="2">
        <f>L5272-M5272-K5272-FIXED_COSTS</f>
        <v>25483.196634099353</v>
      </c>
      <c r="P5272" s="2">
        <f>IF(N5272=1,O5272,"")</f>
        <v>25483.196634099353</v>
      </c>
    </row>
    <row r="5273">
      <c r="A5273" s="6">
        <v>8</v>
      </c>
      <c r="B5273" s="6">
        <v>1</v>
      </c>
      <c r="C5273" s="6">
        <v>30</v>
      </c>
      <c r="D5273" s="6">
        <f>A5273+B5273+C5273</f>
        <v>39</v>
      </c>
      <c r="E5273" s="5">
        <f>IF(A5273=0,0,A5273*LABOR_HRS_WK_TOM*SEASON_WEEKS*(1+DIM_PCT_TOM)^A5273)</f>
        <v>1543.3839432000011</v>
      </c>
      <c r="F5273" s="5">
        <f>IF(B5273=0,0,B5273*LABOR_HRS_WK_CAR*SEASON_WEEKS*(1+DIM_PCT_CAR)^B5273)</f>
        <v>30.749999999999996</v>
      </c>
      <c r="G5273" s="5">
        <f>IF(C5273=0,0,C5273*LABOR_HRS_WK_MES*SEASON_WEEKS*(1+DIM_PCT_MES)^C5273)</f>
        <v>1959.6780360096466</v>
      </c>
      <c r="H5273" s="5">
        <f>E5273+F5273+G5273</f>
        <v>3533.8119792096477</v>
      </c>
      <c r="I5273" s="5">
        <f>MIN(H5273,FARMER_HRS)</f>
        <v>720</v>
      </c>
      <c r="J5273" s="5">
        <f>MAX(0,H5273-FARMER_HRS)</f>
        <v>2813.8119792096477</v>
      </c>
      <c r="K5273" s="2">
        <f>I5273*FARMER_RATE+J5273*TEMP_WORKER_RATE</f>
        <v>73850.902416834157</v>
      </c>
      <c r="L5273" s="2">
        <f>A5273*PRICE_TOM+B5273*PRICE_CAR+C5273*PRICE_MES</f>
        <v>153494</v>
      </c>
      <c r="M5273" s="2">
        <f>A5273*FERT_BED_TOM+B5273*FERT_BED_CAR+C5273*FERT_BED_MES</f>
        <v>33880</v>
      </c>
      <c r="N5273" s="6">
        <f>IF(AND(D5273&lt;=TOTAL_BEDS,J5273&lt;=TEMP_WORKER_MAX*TEMP_WORKER_HRS),1,0)</f>
        <v>1</v>
      </c>
      <c r="O5273" s="2">
        <f>L5273-M5273-K5273-FIXED_COSTS</f>
        <v>25763.097583165843</v>
      </c>
      <c r="P5273" s="2">
        <f>IF(N5273=1,O5273,"")</f>
        <v>25763.097583165843</v>
      </c>
    </row>
    <row r="5274">
      <c r="A5274" s="6">
        <v>8</v>
      </c>
      <c r="B5274" s="6">
        <v>2</v>
      </c>
      <c r="C5274" s="6">
        <v>0</v>
      </c>
      <c r="D5274" s="6">
        <f>A5274+B5274+C5274</f>
        <v>10</v>
      </c>
      <c r="E5274" s="5">
        <f>IF(A5274=0,0,A5274*LABOR_HRS_WK_TOM*SEASON_WEEKS*(1+DIM_PCT_TOM)^A5274)</f>
        <v>1543.3839432000011</v>
      </c>
      <c r="F5274" s="5">
        <f>IF(B5274=0,0,B5274*LABOR_HRS_WK_CAR*SEASON_WEEKS*(1+DIM_PCT_CAR)^B5274)</f>
        <v>63.037499999999994</v>
      </c>
      <c r="G5274" s="5">
        <f>IF(C5274=0,0,C5274*LABOR_HRS_WK_MES*SEASON_WEEKS*(1+DIM_PCT_MES)^C5274)</f>
        <v>0</v>
      </c>
      <c r="H5274" s="5">
        <f>E5274+F5274+G5274</f>
        <v>1606.421443200001</v>
      </c>
      <c r="I5274" s="5">
        <f>MIN(H5274,FARMER_HRS)</f>
        <v>720</v>
      </c>
      <c r="J5274" s="5">
        <f>MAX(0,H5274-FARMER_HRS)</f>
        <v>886.421443200001</v>
      </c>
      <c r="K5274" s="2">
        <f>I5274*FARMER_RATE+J5274*TEMP_WORKER_RATE</f>
        <v>40389.261166666685</v>
      </c>
      <c r="L5274" s="2">
        <f>A5274*PRICE_TOM+B5274*PRICE_CAR+C5274*PRICE_MES</f>
        <v>74588</v>
      </c>
      <c r="M5274" s="2">
        <f>A5274*FERT_BED_TOM+B5274*FERT_BED_CAR+C5274*FERT_BED_MES</f>
        <v>7920</v>
      </c>
      <c r="N5274" s="6">
        <f>IF(AND(D5274&lt;=TOTAL_BEDS,J5274&lt;=TEMP_WORKER_MAX*TEMP_WORKER_HRS),1,0)</f>
        <v>1</v>
      </c>
      <c r="O5274" s="2">
        <f>L5274-M5274-K5274-FIXED_COSTS</f>
        <v>6278.7388333333147</v>
      </c>
      <c r="P5274" s="2">
        <f>IF(N5274=1,O5274,"")</f>
        <v>6278.7388333333147</v>
      </c>
    </row>
    <row r="5275">
      <c r="A5275" s="6">
        <v>8</v>
      </c>
      <c r="B5275" s="6">
        <v>2</v>
      </c>
      <c r="C5275" s="6">
        <v>1</v>
      </c>
      <c r="D5275" s="6">
        <f>A5275+B5275+C5275</f>
        <v>11</v>
      </c>
      <c r="E5275" s="5">
        <f>IF(A5275=0,0,A5275*LABOR_HRS_WK_TOM*SEASON_WEEKS*(1+DIM_PCT_TOM)^A5275)</f>
        <v>1543.3839432000011</v>
      </c>
      <c r="F5275" s="5">
        <f>IF(B5275=0,0,B5275*LABOR_HRS_WK_CAR*SEASON_WEEKS*(1+DIM_PCT_CAR)^B5275)</f>
        <v>63.037499999999994</v>
      </c>
      <c r="G5275" s="5">
        <f>IF(C5275=0,0,C5275*LABOR_HRS_WK_MES*SEASON_WEEKS*(1+DIM_PCT_MES)^C5275)</f>
        <v>45.5625</v>
      </c>
      <c r="H5275" s="5">
        <f>E5275+F5275+G5275</f>
        <v>1651.983943200001</v>
      </c>
      <c r="I5275" s="5">
        <f>MIN(H5275,FARMER_HRS)</f>
        <v>720</v>
      </c>
      <c r="J5275" s="5">
        <f>MAX(0,H5275-FARMER_HRS)</f>
        <v>931.983943200001</v>
      </c>
      <c r="K5275" s="2">
        <f>I5275*FARMER_RATE+J5275*TEMP_WORKER_RATE</f>
        <v>41180.276791666685</v>
      </c>
      <c r="L5275" s="2">
        <f>A5275*PRICE_TOM+B5275*PRICE_CAR+C5275*PRICE_MES</f>
        <v>77288</v>
      </c>
      <c r="M5275" s="2">
        <f>A5275*FERT_BED_TOM+B5275*FERT_BED_CAR+C5275*FERT_BED_MES</f>
        <v>8800</v>
      </c>
      <c r="N5275" s="6">
        <f>IF(AND(D5275&lt;=TOTAL_BEDS,J5275&lt;=TEMP_WORKER_MAX*TEMP_WORKER_HRS),1,0)</f>
        <v>1</v>
      </c>
      <c r="O5275" s="2">
        <f>L5275-M5275-K5275-FIXED_COSTS</f>
        <v>7307.7232083333147</v>
      </c>
      <c r="P5275" s="2">
        <f>IF(N5275=1,O5275,"")</f>
        <v>7307.7232083333147</v>
      </c>
    </row>
    <row r="5276">
      <c r="A5276" s="6">
        <v>8</v>
      </c>
      <c r="B5276" s="6">
        <v>2</v>
      </c>
      <c r="C5276" s="6">
        <v>2</v>
      </c>
      <c r="D5276" s="6">
        <f>A5276+B5276+C5276</f>
        <v>12</v>
      </c>
      <c r="E5276" s="5">
        <f>IF(A5276=0,0,A5276*LABOR_HRS_WK_TOM*SEASON_WEEKS*(1+DIM_PCT_TOM)^A5276)</f>
        <v>1543.3839432000011</v>
      </c>
      <c r="F5276" s="5">
        <f>IF(B5276=0,0,B5276*LABOR_HRS_WK_CAR*SEASON_WEEKS*(1+DIM_PCT_CAR)^B5276)</f>
        <v>63.037499999999994</v>
      </c>
      <c r="G5276" s="5">
        <f>IF(C5276=0,0,C5276*LABOR_HRS_WK_MES*SEASON_WEEKS*(1+DIM_PCT_MES)^C5276)</f>
        <v>92.2640625</v>
      </c>
      <c r="H5276" s="5">
        <f>E5276+F5276+G5276</f>
        <v>1698.6855057000009</v>
      </c>
      <c r="I5276" s="5">
        <f>MIN(H5276,FARMER_HRS)</f>
        <v>720</v>
      </c>
      <c r="J5276" s="5">
        <f>MAX(0,H5276-FARMER_HRS)</f>
        <v>978.68550570000093</v>
      </c>
      <c r="K5276" s="2">
        <f>I5276*FARMER_RATE+J5276*TEMP_WORKER_RATE</f>
        <v>41991.067807291678</v>
      </c>
      <c r="L5276" s="2">
        <f>A5276*PRICE_TOM+B5276*PRICE_CAR+C5276*PRICE_MES</f>
        <v>79988</v>
      </c>
      <c r="M5276" s="2">
        <f>A5276*FERT_BED_TOM+B5276*FERT_BED_CAR+C5276*FERT_BED_MES</f>
        <v>9680</v>
      </c>
      <c r="N5276" s="6">
        <f>IF(AND(D5276&lt;=TOTAL_BEDS,J5276&lt;=TEMP_WORKER_MAX*TEMP_WORKER_HRS),1,0)</f>
        <v>1</v>
      </c>
      <c r="O5276" s="2">
        <f>L5276-M5276-K5276-FIXED_COSTS</f>
        <v>8316.932192708322</v>
      </c>
      <c r="P5276" s="2">
        <f>IF(N5276=1,O5276,"")</f>
        <v>8316.932192708322</v>
      </c>
    </row>
    <row r="5277">
      <c r="A5277" s="6">
        <v>8</v>
      </c>
      <c r="B5277" s="6">
        <v>2</v>
      </c>
      <c r="C5277" s="6">
        <v>3</v>
      </c>
      <c r="D5277" s="6">
        <f>A5277+B5277+C5277</f>
        <v>13</v>
      </c>
      <c r="E5277" s="5">
        <f>IF(A5277=0,0,A5277*LABOR_HRS_WK_TOM*SEASON_WEEKS*(1+DIM_PCT_TOM)^A5277)</f>
        <v>1543.3839432000011</v>
      </c>
      <c r="F5277" s="5">
        <f>IF(B5277=0,0,B5277*LABOR_HRS_WK_CAR*SEASON_WEEKS*(1+DIM_PCT_CAR)^B5277)</f>
        <v>63.037499999999994</v>
      </c>
      <c r="G5277" s="5">
        <f>IF(C5277=0,0,C5277*LABOR_HRS_WK_MES*SEASON_WEEKS*(1+DIM_PCT_MES)^C5277)</f>
        <v>140.12604492187498</v>
      </c>
      <c r="H5277" s="5">
        <f>E5277+F5277+G5277</f>
        <v>1746.5474881218761</v>
      </c>
      <c r="I5277" s="5">
        <f>MIN(H5277,FARMER_HRS)</f>
        <v>720</v>
      </c>
      <c r="J5277" s="5">
        <f>MAX(0,H5277-FARMER_HRS)</f>
        <v>1026.5474881218761</v>
      </c>
      <c r="K5277" s="2">
        <f>I5277*FARMER_RATE+J5277*TEMP_WORKER_RATE</f>
        <v>42822.005002115904</v>
      </c>
      <c r="L5277" s="2">
        <f>A5277*PRICE_TOM+B5277*PRICE_CAR+C5277*PRICE_MES</f>
        <v>82688</v>
      </c>
      <c r="M5277" s="2">
        <f>A5277*FERT_BED_TOM+B5277*FERT_BED_CAR+C5277*FERT_BED_MES</f>
        <v>10560</v>
      </c>
      <c r="N5277" s="6">
        <f>IF(AND(D5277&lt;=TOTAL_BEDS,J5277&lt;=TEMP_WORKER_MAX*TEMP_WORKER_HRS),1,0)</f>
        <v>1</v>
      </c>
      <c r="O5277" s="2">
        <f>L5277-M5277-K5277-FIXED_COSTS</f>
        <v>9305.9949978840959</v>
      </c>
      <c r="P5277" s="2">
        <f>IF(N5277=1,O5277,"")</f>
        <v>9305.9949978840959</v>
      </c>
    </row>
    <row r="5278">
      <c r="A5278" s="6">
        <v>8</v>
      </c>
      <c r="B5278" s="6">
        <v>2</v>
      </c>
      <c r="C5278" s="6">
        <v>4</v>
      </c>
      <c r="D5278" s="6">
        <f>A5278+B5278+C5278</f>
        <v>14</v>
      </c>
      <c r="E5278" s="5">
        <f>IF(A5278=0,0,A5278*LABOR_HRS_WK_TOM*SEASON_WEEKS*(1+DIM_PCT_TOM)^A5278)</f>
        <v>1543.3839432000011</v>
      </c>
      <c r="F5278" s="5">
        <f>IF(B5278=0,0,B5278*LABOR_HRS_WK_CAR*SEASON_WEEKS*(1+DIM_PCT_CAR)^B5278)</f>
        <v>63.037499999999994</v>
      </c>
      <c r="G5278" s="5">
        <f>IF(C5278=0,0,C5278*LABOR_HRS_WK_MES*SEASON_WEEKS*(1+DIM_PCT_MES)^C5278)</f>
        <v>189.17016064453119</v>
      </c>
      <c r="H5278" s="5">
        <f>E5278+F5278+G5278</f>
        <v>1795.5916038445323</v>
      </c>
      <c r="I5278" s="5">
        <f>MIN(H5278,FARMER_HRS)</f>
        <v>720</v>
      </c>
      <c r="J5278" s="5">
        <f>MAX(0,H5278-FARMER_HRS)</f>
        <v>1075.5916038445323</v>
      </c>
      <c r="K5278" s="2">
        <f>I5278*FARMER_RATE+J5278*TEMP_WORKER_RATE</f>
        <v>43673.465344523131</v>
      </c>
      <c r="L5278" s="2">
        <f>A5278*PRICE_TOM+B5278*PRICE_CAR+C5278*PRICE_MES</f>
        <v>85388</v>
      </c>
      <c r="M5278" s="2">
        <f>A5278*FERT_BED_TOM+B5278*FERT_BED_CAR+C5278*FERT_BED_MES</f>
        <v>11440</v>
      </c>
      <c r="N5278" s="6">
        <f>IF(AND(D5278&lt;=TOTAL_BEDS,J5278&lt;=TEMP_WORKER_MAX*TEMP_WORKER_HRS),1,0)</f>
        <v>1</v>
      </c>
      <c r="O5278" s="2">
        <f>L5278-M5278-K5278-FIXED_COSTS</f>
        <v>10274.534655476869</v>
      </c>
      <c r="P5278" s="2">
        <f>IF(N5278=1,O5278,"")</f>
        <v>10274.534655476869</v>
      </c>
    </row>
    <row r="5279">
      <c r="A5279" s="6">
        <v>8</v>
      </c>
      <c r="B5279" s="6">
        <v>2</v>
      </c>
      <c r="C5279" s="6">
        <v>5</v>
      </c>
      <c r="D5279" s="6">
        <f>A5279+B5279+C5279</f>
        <v>15</v>
      </c>
      <c r="E5279" s="5">
        <f>IF(A5279=0,0,A5279*LABOR_HRS_WK_TOM*SEASON_WEEKS*(1+DIM_PCT_TOM)^A5279)</f>
        <v>1543.3839432000011</v>
      </c>
      <c r="F5279" s="5">
        <f>IF(B5279=0,0,B5279*LABOR_HRS_WK_CAR*SEASON_WEEKS*(1+DIM_PCT_CAR)^B5279)</f>
        <v>63.037499999999994</v>
      </c>
      <c r="G5279" s="5">
        <f>IF(C5279=0,0,C5279*LABOR_HRS_WK_MES*SEASON_WEEKS*(1+DIM_PCT_MES)^C5279)</f>
        <v>239.41848456573481</v>
      </c>
      <c r="H5279" s="5">
        <f>E5279+F5279+G5279</f>
        <v>1845.8399277657359</v>
      </c>
      <c r="I5279" s="5">
        <f>MIN(H5279,FARMER_HRS)</f>
        <v>720</v>
      </c>
      <c r="J5279" s="5">
        <f>MAX(0,H5279-FARMER_HRS)</f>
        <v>1125.8399277657359</v>
      </c>
      <c r="K5279" s="2">
        <f>I5279*FARMER_RATE+J5279*TEMP_WORKER_RATE</f>
        <v>44545.832079266249</v>
      </c>
      <c r="L5279" s="2">
        <f>A5279*PRICE_TOM+B5279*PRICE_CAR+C5279*PRICE_MES</f>
        <v>88088</v>
      </c>
      <c r="M5279" s="2">
        <f>A5279*FERT_BED_TOM+B5279*FERT_BED_CAR+C5279*FERT_BED_MES</f>
        <v>12320</v>
      </c>
      <c r="N5279" s="6">
        <f>IF(AND(D5279&lt;=TOTAL_BEDS,J5279&lt;=TEMP_WORKER_MAX*TEMP_WORKER_HRS),1,0)</f>
        <v>1</v>
      </c>
      <c r="O5279" s="2">
        <f>L5279-M5279-K5279-FIXED_COSTS</f>
        <v>11222.167920733751</v>
      </c>
      <c r="P5279" s="2">
        <f>IF(N5279=1,O5279,"")</f>
        <v>11222.167920733751</v>
      </c>
    </row>
    <row r="5280">
      <c r="A5280" s="6">
        <v>8</v>
      </c>
      <c r="B5280" s="6">
        <v>2</v>
      </c>
      <c r="C5280" s="6">
        <v>6</v>
      </c>
      <c r="D5280" s="6">
        <f>A5280+B5280+C5280</f>
        <v>16</v>
      </c>
      <c r="E5280" s="5">
        <f>IF(A5280=0,0,A5280*LABOR_HRS_WK_TOM*SEASON_WEEKS*(1+DIM_PCT_TOM)^A5280)</f>
        <v>1543.3839432000011</v>
      </c>
      <c r="F5280" s="5">
        <f>IF(B5280=0,0,B5280*LABOR_HRS_WK_CAR*SEASON_WEEKS*(1+DIM_PCT_CAR)^B5280)</f>
        <v>63.037499999999994</v>
      </c>
      <c r="G5280" s="5">
        <f>IF(C5280=0,0,C5280*LABOR_HRS_WK_MES*SEASON_WEEKS*(1+DIM_PCT_MES)^C5280)</f>
        <v>290.89345874736773</v>
      </c>
      <c r="H5280" s="5">
        <f>E5280+F5280+G5280</f>
        <v>1897.3149019473688</v>
      </c>
      <c r="I5280" s="5">
        <f>MIN(H5280,FARMER_HRS)</f>
        <v>720</v>
      </c>
      <c r="J5280" s="5">
        <f>MAX(0,H5280-FARMER_HRS)</f>
        <v>1177.3149019473688</v>
      </c>
      <c r="K5280" s="2">
        <f>I5280*FARMER_RATE+J5280*TEMP_WORKER_RATE</f>
        <v>45439.494825475151</v>
      </c>
      <c r="L5280" s="2">
        <f>A5280*PRICE_TOM+B5280*PRICE_CAR+C5280*PRICE_MES</f>
        <v>90788</v>
      </c>
      <c r="M5280" s="2">
        <f>A5280*FERT_BED_TOM+B5280*FERT_BED_CAR+C5280*FERT_BED_MES</f>
        <v>13200</v>
      </c>
      <c r="N5280" s="6">
        <f>IF(AND(D5280&lt;=TOTAL_BEDS,J5280&lt;=TEMP_WORKER_MAX*TEMP_WORKER_HRS),1,0)</f>
        <v>1</v>
      </c>
      <c r="O5280" s="2">
        <f>L5280-M5280-K5280-FIXED_COSTS</f>
        <v>12148.505174524849</v>
      </c>
      <c r="P5280" s="2">
        <f>IF(N5280=1,O5280,"")</f>
        <v>12148.505174524849</v>
      </c>
    </row>
    <row r="5281">
      <c r="A5281" s="6">
        <v>8</v>
      </c>
      <c r="B5281" s="6">
        <v>2</v>
      </c>
      <c r="C5281" s="6">
        <v>7</v>
      </c>
      <c r="D5281" s="6">
        <f>A5281+B5281+C5281</f>
        <v>17</v>
      </c>
      <c r="E5281" s="5">
        <f>IF(A5281=0,0,A5281*LABOR_HRS_WK_TOM*SEASON_WEEKS*(1+DIM_PCT_TOM)^A5281)</f>
        <v>1543.3839432000011</v>
      </c>
      <c r="F5281" s="5">
        <f>IF(B5281=0,0,B5281*LABOR_HRS_WK_CAR*SEASON_WEEKS*(1+DIM_PCT_CAR)^B5281)</f>
        <v>63.037499999999994</v>
      </c>
      <c r="G5281" s="5">
        <f>IF(C5281=0,0,C5281*LABOR_HRS_WK_MES*SEASON_WEEKS*(1+DIM_PCT_MES)^C5281)</f>
        <v>343.61789814532818</v>
      </c>
      <c r="H5281" s="5">
        <f>E5281+F5281+G5281</f>
        <v>1950.0393413453291</v>
      </c>
      <c r="I5281" s="5">
        <f>MIN(H5281,FARMER_HRS)</f>
        <v>720</v>
      </c>
      <c r="J5281" s="5">
        <f>MAX(0,H5281-FARMER_HRS)</f>
        <v>1230.0393413453291</v>
      </c>
      <c r="K5281" s="2">
        <f>I5281*FARMER_RATE+J5281*TEMP_WORKER_RATE</f>
        <v>46354.849676134181</v>
      </c>
      <c r="L5281" s="2">
        <f>A5281*PRICE_TOM+B5281*PRICE_CAR+C5281*PRICE_MES</f>
        <v>93488</v>
      </c>
      <c r="M5281" s="2">
        <f>A5281*FERT_BED_TOM+B5281*FERT_BED_CAR+C5281*FERT_BED_MES</f>
        <v>14080</v>
      </c>
      <c r="N5281" s="6">
        <f>IF(AND(D5281&lt;=TOTAL_BEDS,J5281&lt;=TEMP_WORKER_MAX*TEMP_WORKER_HRS),1,0)</f>
        <v>1</v>
      </c>
      <c r="O5281" s="2">
        <f>L5281-M5281-K5281-FIXED_COSTS</f>
        <v>13053.150323865819</v>
      </c>
      <c r="P5281" s="2">
        <f>IF(N5281=1,O5281,"")</f>
        <v>13053.150323865819</v>
      </c>
    </row>
    <row r="5282">
      <c r="A5282" s="6">
        <v>8</v>
      </c>
      <c r="B5282" s="6">
        <v>2</v>
      </c>
      <c r="C5282" s="6">
        <v>8</v>
      </c>
      <c r="D5282" s="6">
        <f>A5282+B5282+C5282</f>
        <v>18</v>
      </c>
      <c r="E5282" s="5">
        <f>IF(A5282=0,0,A5282*LABOR_HRS_WK_TOM*SEASON_WEEKS*(1+DIM_PCT_TOM)^A5282)</f>
        <v>1543.3839432000011</v>
      </c>
      <c r="F5282" s="5">
        <f>IF(B5282=0,0,B5282*LABOR_HRS_WK_CAR*SEASON_WEEKS*(1+DIM_PCT_CAR)^B5282)</f>
        <v>63.037499999999994</v>
      </c>
      <c r="G5282" s="5">
        <f>IF(C5282=0,0,C5282*LABOR_HRS_WK_MES*SEASON_WEEKS*(1+DIM_PCT_MES)^C5282)</f>
        <v>397.61499642530833</v>
      </c>
      <c r="H5282" s="5">
        <f>E5282+F5282+G5282</f>
        <v>2004.0364396253094</v>
      </c>
      <c r="I5282" s="5">
        <f>MIN(H5282,FARMER_HRS)</f>
        <v>720</v>
      </c>
      <c r="J5282" s="5">
        <f>MAX(0,H5282-FARMER_HRS)</f>
        <v>1284.0364396253094</v>
      </c>
      <c r="K5282" s="2">
        <f>I5282*FARMER_RATE+J5282*TEMP_WORKER_RATE</f>
        <v>47292.299299050515</v>
      </c>
      <c r="L5282" s="2">
        <f>A5282*PRICE_TOM+B5282*PRICE_CAR+C5282*PRICE_MES</f>
        <v>96188</v>
      </c>
      <c r="M5282" s="2">
        <f>A5282*FERT_BED_TOM+B5282*FERT_BED_CAR+C5282*FERT_BED_MES</f>
        <v>14960</v>
      </c>
      <c r="N5282" s="6">
        <f>IF(AND(D5282&lt;=TOTAL_BEDS,J5282&lt;=TEMP_WORKER_MAX*TEMP_WORKER_HRS),1,0)</f>
        <v>1</v>
      </c>
      <c r="O5282" s="2">
        <f>L5282-M5282-K5282-FIXED_COSTS</f>
        <v>13935.700700949485</v>
      </c>
      <c r="P5282" s="2">
        <f>IF(N5282=1,O5282,"")</f>
        <v>13935.700700949485</v>
      </c>
    </row>
    <row r="5283">
      <c r="A5283" s="6">
        <v>8</v>
      </c>
      <c r="B5283" s="6">
        <v>2</v>
      </c>
      <c r="C5283" s="6">
        <v>9</v>
      </c>
      <c r="D5283" s="6">
        <f>A5283+B5283+C5283</f>
        <v>19</v>
      </c>
      <c r="E5283" s="5">
        <f>IF(A5283=0,0,A5283*LABOR_HRS_WK_TOM*SEASON_WEEKS*(1+DIM_PCT_TOM)^A5283)</f>
        <v>1543.3839432000011</v>
      </c>
      <c r="F5283" s="5">
        <f>IF(B5283=0,0,B5283*LABOR_HRS_WK_CAR*SEASON_WEEKS*(1+DIM_PCT_CAR)^B5283)</f>
        <v>63.037499999999994</v>
      </c>
      <c r="G5283" s="5">
        <f>IF(C5283=0,0,C5283*LABOR_HRS_WK_MES*SEASON_WEEKS*(1+DIM_PCT_MES)^C5283)</f>
        <v>452.90833186570273</v>
      </c>
      <c r="H5283" s="5">
        <f>E5283+F5283+G5283</f>
        <v>2059.3297750657039</v>
      </c>
      <c r="I5283" s="5">
        <f>MIN(H5283,FARMER_HRS)</f>
        <v>720</v>
      </c>
      <c r="J5283" s="5">
        <f>MAX(0,H5283-FARMER_HRS)</f>
        <v>1339.3297750657039</v>
      </c>
      <c r="K5283" s="2">
        <f>I5283*FARMER_RATE+J5283*TEMP_WORKER_RATE</f>
        <v>48252.253039335134</v>
      </c>
      <c r="L5283" s="2">
        <f>A5283*PRICE_TOM+B5283*PRICE_CAR+C5283*PRICE_MES</f>
        <v>98888</v>
      </c>
      <c r="M5283" s="2">
        <f>A5283*FERT_BED_TOM+B5283*FERT_BED_CAR+C5283*FERT_BED_MES</f>
        <v>15840</v>
      </c>
      <c r="N5283" s="6">
        <f>IF(AND(D5283&lt;=TOTAL_BEDS,J5283&lt;=TEMP_WORKER_MAX*TEMP_WORKER_HRS),1,0)</f>
        <v>1</v>
      </c>
      <c r="O5283" s="2">
        <f>L5283-M5283-K5283-FIXED_COSTS</f>
        <v>14795.746960664866</v>
      </c>
      <c r="P5283" s="2">
        <f>IF(N5283=1,O5283,"")</f>
        <v>14795.746960664866</v>
      </c>
    </row>
    <row r="5284">
      <c r="A5284" s="6">
        <v>8</v>
      </c>
      <c r="B5284" s="6">
        <v>2</v>
      </c>
      <c r="C5284" s="6">
        <v>10</v>
      </c>
      <c r="D5284" s="6">
        <f>A5284+B5284+C5284</f>
        <v>20</v>
      </c>
      <c r="E5284" s="5">
        <f>IF(A5284=0,0,A5284*LABOR_HRS_WK_TOM*SEASON_WEEKS*(1+DIM_PCT_TOM)^A5284)</f>
        <v>1543.3839432000011</v>
      </c>
      <c r="F5284" s="5">
        <f>IF(B5284=0,0,B5284*LABOR_HRS_WK_CAR*SEASON_WEEKS*(1+DIM_PCT_CAR)^B5284)</f>
        <v>63.037499999999994</v>
      </c>
      <c r="G5284" s="5">
        <f>IF(C5284=0,0,C5284*LABOR_HRS_WK_MES*SEASON_WEEKS*(1+DIM_PCT_MES)^C5284)</f>
        <v>509.52187334891551</v>
      </c>
      <c r="H5284" s="5">
        <f>E5284+F5284+G5284</f>
        <v>2115.9433165489163</v>
      </c>
      <c r="I5284" s="5">
        <f>MIN(H5284,FARMER_HRS)</f>
        <v>720</v>
      </c>
      <c r="J5284" s="5">
        <f>MAX(0,H5284-FARMER_HRS)</f>
        <v>1395.9433165489163</v>
      </c>
      <c r="K5284" s="2">
        <f>I5284*FARMER_RATE+J5284*TEMP_WORKER_RATE</f>
        <v>49235.127023418681</v>
      </c>
      <c r="L5284" s="2">
        <f>A5284*PRICE_TOM+B5284*PRICE_CAR+C5284*PRICE_MES</f>
        <v>101588</v>
      </c>
      <c r="M5284" s="2">
        <f>A5284*FERT_BED_TOM+B5284*FERT_BED_CAR+C5284*FERT_BED_MES</f>
        <v>16720</v>
      </c>
      <c r="N5284" s="6">
        <f>IF(AND(D5284&lt;=TOTAL_BEDS,J5284&lt;=TEMP_WORKER_MAX*TEMP_WORKER_HRS),1,0)</f>
        <v>1</v>
      </c>
      <c r="O5284" s="2">
        <f>L5284-M5284-K5284-FIXED_COSTS</f>
        <v>15632.872976581319</v>
      </c>
      <c r="P5284" s="2">
        <f>IF(N5284=1,O5284,"")</f>
        <v>15632.872976581319</v>
      </c>
    </row>
    <row r="5285">
      <c r="A5285" s="6">
        <v>8</v>
      </c>
      <c r="B5285" s="6">
        <v>2</v>
      </c>
      <c r="C5285" s="6">
        <v>11</v>
      </c>
      <c r="D5285" s="6">
        <f>A5285+B5285+C5285</f>
        <v>21</v>
      </c>
      <c r="E5285" s="5">
        <f>IF(A5285=0,0,A5285*LABOR_HRS_WK_TOM*SEASON_WEEKS*(1+DIM_PCT_TOM)^A5285)</f>
        <v>1543.3839432000011</v>
      </c>
      <c r="F5285" s="5">
        <f>IF(B5285=0,0,B5285*LABOR_HRS_WK_CAR*SEASON_WEEKS*(1+DIM_PCT_CAR)^B5285)</f>
        <v>63.037499999999994</v>
      </c>
      <c r="G5285" s="5">
        <f>IF(C5285=0,0,C5285*LABOR_HRS_WK_MES*SEASON_WEEKS*(1+DIM_PCT_MES)^C5285)</f>
        <v>567.47998644235463</v>
      </c>
      <c r="H5285" s="5">
        <f>E5285+F5285+G5285</f>
        <v>2173.9014296423557</v>
      </c>
      <c r="I5285" s="5">
        <f>MIN(H5285,FARMER_HRS)</f>
        <v>720</v>
      </c>
      <c r="J5285" s="5">
        <f>MAX(0,H5285-FARMER_HRS)</f>
        <v>1453.9014296423557</v>
      </c>
      <c r="K5285" s="2">
        <f>I5285*FARMER_RATE+J5285*TEMP_WORKER_RATE</f>
        <v>50241.344264624233</v>
      </c>
      <c r="L5285" s="2">
        <f>A5285*PRICE_TOM+B5285*PRICE_CAR+C5285*PRICE_MES</f>
        <v>104288</v>
      </c>
      <c r="M5285" s="2">
        <f>A5285*FERT_BED_TOM+B5285*FERT_BED_CAR+C5285*FERT_BED_MES</f>
        <v>17600</v>
      </c>
      <c r="N5285" s="6">
        <f>IF(AND(D5285&lt;=TOTAL_BEDS,J5285&lt;=TEMP_WORKER_MAX*TEMP_WORKER_HRS),1,0)</f>
        <v>1</v>
      </c>
      <c r="O5285" s="2">
        <f>L5285-M5285-K5285-FIXED_COSTS</f>
        <v>16446.655735375767</v>
      </c>
      <c r="P5285" s="2">
        <f>IF(N5285=1,O5285,"")</f>
        <v>16446.655735375767</v>
      </c>
    </row>
    <row r="5286">
      <c r="A5286" s="6">
        <v>8</v>
      </c>
      <c r="B5286" s="6">
        <v>2</v>
      </c>
      <c r="C5286" s="6">
        <v>12</v>
      </c>
      <c r="D5286" s="6">
        <f>A5286+B5286+C5286</f>
        <v>22</v>
      </c>
      <c r="E5286" s="5">
        <f>IF(A5286=0,0,A5286*LABOR_HRS_WK_TOM*SEASON_WEEKS*(1+DIM_PCT_TOM)^A5286)</f>
        <v>1543.3839432000011</v>
      </c>
      <c r="F5286" s="5">
        <f>IF(B5286=0,0,B5286*LABOR_HRS_WK_CAR*SEASON_WEEKS*(1+DIM_PCT_CAR)^B5286)</f>
        <v>63.037499999999994</v>
      </c>
      <c r="G5286" s="5">
        <f>IF(C5286=0,0,C5286*LABOR_HRS_WK_MES*SEASON_WEEKS*(1+DIM_PCT_MES)^C5286)</f>
        <v>626.807439570419</v>
      </c>
      <c r="H5286" s="5">
        <f>E5286+F5286+G5286</f>
        <v>2233.22888277042</v>
      </c>
      <c r="I5286" s="5">
        <f>MIN(H5286,FARMER_HRS)</f>
        <v>720</v>
      </c>
      <c r="J5286" s="5">
        <f>MAX(0,H5286-FARMER_HRS)</f>
        <v>1513.2288827704201</v>
      </c>
      <c r="K5286" s="2">
        <f>I5286*FARMER_RATE+J5286*TEMP_WORKER_RATE</f>
        <v>51271.334770319794</v>
      </c>
      <c r="L5286" s="2">
        <f>A5286*PRICE_TOM+B5286*PRICE_CAR+C5286*PRICE_MES</f>
        <v>106988</v>
      </c>
      <c r="M5286" s="2">
        <f>A5286*FERT_BED_TOM+B5286*FERT_BED_CAR+C5286*FERT_BED_MES</f>
        <v>18480</v>
      </c>
      <c r="N5286" s="6">
        <f>IF(AND(D5286&lt;=TOTAL_BEDS,J5286&lt;=TEMP_WORKER_MAX*TEMP_WORKER_HRS),1,0)</f>
        <v>1</v>
      </c>
      <c r="O5286" s="2">
        <f>L5286-M5286-K5286-FIXED_COSTS</f>
        <v>17236.665229680206</v>
      </c>
      <c r="P5286" s="2">
        <f>IF(N5286=1,O5286,"")</f>
        <v>17236.665229680206</v>
      </c>
    </row>
    <row r="5287">
      <c r="A5287" s="6">
        <v>8</v>
      </c>
      <c r="B5287" s="6">
        <v>2</v>
      </c>
      <c r="C5287" s="6">
        <v>13</v>
      </c>
      <c r="D5287" s="6">
        <f>A5287+B5287+C5287</f>
        <v>23</v>
      </c>
      <c r="E5287" s="5">
        <f>IF(A5287=0,0,A5287*LABOR_HRS_WK_TOM*SEASON_WEEKS*(1+DIM_PCT_TOM)^A5287)</f>
        <v>1543.3839432000011</v>
      </c>
      <c r="F5287" s="5">
        <f>IF(B5287=0,0,B5287*LABOR_HRS_WK_CAR*SEASON_WEEKS*(1+DIM_PCT_CAR)^B5287)</f>
        <v>63.037499999999994</v>
      </c>
      <c r="G5287" s="5">
        <f>IF(C5287=0,0,C5287*LABOR_HRS_WK_MES*SEASON_WEEKS*(1+DIM_PCT_MES)^C5287)</f>
        <v>687.52941027880331</v>
      </c>
      <c r="H5287" s="5">
        <f>E5287+F5287+G5287</f>
        <v>2293.9508534788042</v>
      </c>
      <c r="I5287" s="5">
        <f>MIN(H5287,FARMER_HRS)</f>
        <v>720</v>
      </c>
      <c r="J5287" s="5">
        <f>MAX(0,H5287-FARMER_HRS)</f>
        <v>1573.9508534788042</v>
      </c>
      <c r="K5287" s="2">
        <f>I5287*FARMER_RATE+J5287*TEMP_WORKER_RATE</f>
        <v>52325.535650673686</v>
      </c>
      <c r="L5287" s="2">
        <f>A5287*PRICE_TOM+B5287*PRICE_CAR+C5287*PRICE_MES</f>
        <v>109688</v>
      </c>
      <c r="M5287" s="2">
        <f>A5287*FERT_BED_TOM+B5287*FERT_BED_CAR+C5287*FERT_BED_MES</f>
        <v>19360</v>
      </c>
      <c r="N5287" s="6">
        <f>IF(AND(D5287&lt;=TOTAL_BEDS,J5287&lt;=TEMP_WORKER_MAX*TEMP_WORKER_HRS),1,0)</f>
        <v>1</v>
      </c>
      <c r="O5287" s="2">
        <f>L5287-M5287-K5287-FIXED_COSTS</f>
        <v>18002.464349326314</v>
      </c>
      <c r="P5287" s="2">
        <f>IF(N5287=1,O5287,"")</f>
        <v>18002.464349326314</v>
      </c>
    </row>
    <row r="5288">
      <c r="A5288" s="6">
        <v>8</v>
      </c>
      <c r="B5288" s="6">
        <v>2</v>
      </c>
      <c r="C5288" s="6">
        <v>14</v>
      </c>
      <c r="D5288" s="6">
        <f>A5288+B5288+C5288</f>
        <v>24</v>
      </c>
      <c r="E5288" s="5">
        <f>IF(A5288=0,0,A5288*LABOR_HRS_WK_TOM*SEASON_WEEKS*(1+DIM_PCT_TOM)^A5288)</f>
        <v>1543.3839432000011</v>
      </c>
      <c r="F5288" s="5">
        <f>IF(B5288=0,0,B5288*LABOR_HRS_WK_CAR*SEASON_WEEKS*(1+DIM_PCT_CAR)^B5288)</f>
        <v>63.037499999999994</v>
      </c>
      <c r="G5288" s="5">
        <f>IF(C5288=0,0,C5288*LABOR_HRS_WK_MES*SEASON_WEEKS*(1+DIM_PCT_MES)^C5288)</f>
        <v>749.67149159246435</v>
      </c>
      <c r="H5288" s="5">
        <f>E5288+F5288+G5288</f>
        <v>2356.0929347924653</v>
      </c>
      <c r="I5288" s="5">
        <f>MIN(H5288,FARMER_HRS)</f>
        <v>720</v>
      </c>
      <c r="J5288" s="5">
        <f>MAX(0,H5288-FARMER_HRS)</f>
        <v>1636.0929347924653</v>
      </c>
      <c r="K5288" s="2">
        <f>I5288*FARMER_RATE+J5288*TEMP_WORKER_RATE</f>
        <v>53404.391229035857</v>
      </c>
      <c r="L5288" s="2">
        <f>A5288*PRICE_TOM+B5288*PRICE_CAR+C5288*PRICE_MES</f>
        <v>112388</v>
      </c>
      <c r="M5288" s="2">
        <f>A5288*FERT_BED_TOM+B5288*FERT_BED_CAR+C5288*FERT_BED_MES</f>
        <v>20240</v>
      </c>
      <c r="N5288" s="6">
        <f>IF(AND(D5288&lt;=TOTAL_BEDS,J5288&lt;=TEMP_WORKER_MAX*TEMP_WORKER_HRS),1,0)</f>
        <v>1</v>
      </c>
      <c r="O5288" s="2">
        <f>L5288-M5288-K5288-FIXED_COSTS</f>
        <v>18743.608770964143</v>
      </c>
      <c r="P5288" s="2">
        <f>IF(N5288=1,O5288,"")</f>
        <v>18743.608770964143</v>
      </c>
    </row>
    <row r="5289">
      <c r="A5289" s="6">
        <v>8</v>
      </c>
      <c r="B5289" s="6">
        <v>2</v>
      </c>
      <c r="C5289" s="6">
        <v>15</v>
      </c>
      <c r="D5289" s="6">
        <f>A5289+B5289+C5289</f>
        <v>25</v>
      </c>
      <c r="E5289" s="5">
        <f>IF(A5289=0,0,A5289*LABOR_HRS_WK_TOM*SEASON_WEEKS*(1+DIM_PCT_TOM)^A5289)</f>
        <v>1543.3839432000011</v>
      </c>
      <c r="F5289" s="5">
        <f>IF(B5289=0,0,B5289*LABOR_HRS_WK_CAR*SEASON_WEEKS*(1+DIM_PCT_CAR)^B5289)</f>
        <v>63.037499999999994</v>
      </c>
      <c r="G5289" s="5">
        <f>IF(C5289=0,0,C5289*LABOR_HRS_WK_MES*SEASON_WEEKS*(1+DIM_PCT_MES)^C5289)</f>
        <v>813.25969846861074</v>
      </c>
      <c r="H5289" s="5">
        <f>E5289+F5289+G5289</f>
        <v>2419.6811416686119</v>
      </c>
      <c r="I5289" s="5">
        <f>MIN(H5289,FARMER_HRS)</f>
        <v>720</v>
      </c>
      <c r="J5289" s="5">
        <f>MAX(0,H5289-FARMER_HRS)</f>
        <v>1699.6811416686119</v>
      </c>
      <c r="K5289" s="2">
        <f>I5289*FARMER_RATE+J5289*TEMP_WORKER_RATE</f>
        <v>54508.353153968957</v>
      </c>
      <c r="L5289" s="2">
        <f>A5289*PRICE_TOM+B5289*PRICE_CAR+C5289*PRICE_MES</f>
        <v>115088</v>
      </c>
      <c r="M5289" s="2">
        <f>A5289*FERT_BED_TOM+B5289*FERT_BED_CAR+C5289*FERT_BED_MES</f>
        <v>21120</v>
      </c>
      <c r="N5289" s="6">
        <f>IF(AND(D5289&lt;=TOTAL_BEDS,J5289&lt;=TEMP_WORKER_MAX*TEMP_WORKER_HRS),1,0)</f>
        <v>1</v>
      </c>
      <c r="O5289" s="2">
        <f>L5289-M5289-K5289-FIXED_COSTS</f>
        <v>19459.646846031043</v>
      </c>
      <c r="P5289" s="2">
        <f>IF(N5289=1,O5289,"")</f>
        <v>19459.646846031043</v>
      </c>
    </row>
    <row r="5290">
      <c r="A5290" s="6">
        <v>8</v>
      </c>
      <c r="B5290" s="6">
        <v>2</v>
      </c>
      <c r="C5290" s="6">
        <v>16</v>
      </c>
      <c r="D5290" s="6">
        <f>A5290+B5290+C5290</f>
        <v>26</v>
      </c>
      <c r="E5290" s="5">
        <f>IF(A5290=0,0,A5290*LABOR_HRS_WK_TOM*SEASON_WEEKS*(1+DIM_PCT_TOM)^A5290)</f>
        <v>1543.3839432000011</v>
      </c>
      <c r="F5290" s="5">
        <f>IF(B5290=0,0,B5290*LABOR_HRS_WK_CAR*SEASON_WEEKS*(1+DIM_PCT_CAR)^B5290)</f>
        <v>63.037499999999994</v>
      </c>
      <c r="G5290" s="5">
        <f>IF(C5290=0,0,C5290*LABOR_HRS_WK_MES*SEASON_WEEKS*(1+DIM_PCT_MES)^C5290)</f>
        <v>878.32047434609967</v>
      </c>
      <c r="H5290" s="5">
        <f>E5290+F5290+G5290</f>
        <v>2484.7419175461009</v>
      </c>
      <c r="I5290" s="5">
        <f>MIN(H5290,FARMER_HRS)</f>
        <v>720</v>
      </c>
      <c r="J5290" s="5">
        <f>MAX(0,H5290-FARMER_HRS)</f>
        <v>1764.7419175461009</v>
      </c>
      <c r="K5290" s="2">
        <f>I5290*FARMER_RATE+J5290*TEMP_WORKER_RATE</f>
        <v>55637.880512953139</v>
      </c>
      <c r="L5290" s="2">
        <f>A5290*PRICE_TOM+B5290*PRICE_CAR+C5290*PRICE_MES</f>
        <v>117788</v>
      </c>
      <c r="M5290" s="2">
        <f>A5290*FERT_BED_TOM+B5290*FERT_BED_CAR+C5290*FERT_BED_MES</f>
        <v>22000</v>
      </c>
      <c r="N5290" s="6">
        <f>IF(AND(D5290&lt;=TOTAL_BEDS,J5290&lt;=TEMP_WORKER_MAX*TEMP_WORKER_HRS),1,0)</f>
        <v>1</v>
      </c>
      <c r="O5290" s="2">
        <f>L5290-M5290-K5290-FIXED_COSTS</f>
        <v>20150.119487046861</v>
      </c>
      <c r="P5290" s="2">
        <f>IF(N5290=1,O5290,"")</f>
        <v>20150.119487046861</v>
      </c>
    </row>
    <row r="5291">
      <c r="A5291" s="6">
        <v>8</v>
      </c>
      <c r="B5291" s="6">
        <v>2</v>
      </c>
      <c r="C5291" s="6">
        <v>17</v>
      </c>
      <c r="D5291" s="6">
        <f>A5291+B5291+C5291</f>
        <v>27</v>
      </c>
      <c r="E5291" s="5">
        <f>IF(A5291=0,0,A5291*LABOR_HRS_WK_TOM*SEASON_WEEKS*(1+DIM_PCT_TOM)^A5291)</f>
        <v>1543.3839432000011</v>
      </c>
      <c r="F5291" s="5">
        <f>IF(B5291=0,0,B5291*LABOR_HRS_WK_CAR*SEASON_WEEKS*(1+DIM_PCT_CAR)^B5291)</f>
        <v>63.037499999999994</v>
      </c>
      <c r="G5291" s="5">
        <f>IF(C5291=0,0,C5291*LABOR_HRS_WK_MES*SEASON_WEEKS*(1+DIM_PCT_MES)^C5291)</f>
        <v>944.88069779263992</v>
      </c>
      <c r="H5291" s="5">
        <f>E5291+F5291+G5291</f>
        <v>2551.3021409926409</v>
      </c>
      <c r="I5291" s="5">
        <f>MIN(H5291,FARMER_HRS)</f>
        <v>720</v>
      </c>
      <c r="J5291" s="5">
        <f>MAX(0,H5291-FARMER_HRS)</f>
        <v>1831.3021409926409</v>
      </c>
      <c r="K5291" s="2">
        <f>I5291*FARMER_RATE+J5291*TEMP_WORKER_RATE</f>
        <v>56793.439947788909</v>
      </c>
      <c r="L5291" s="2">
        <f>A5291*PRICE_TOM+B5291*PRICE_CAR+C5291*PRICE_MES</f>
        <v>120488</v>
      </c>
      <c r="M5291" s="2">
        <f>A5291*FERT_BED_TOM+B5291*FERT_BED_CAR+C5291*FERT_BED_MES</f>
        <v>22880</v>
      </c>
      <c r="N5291" s="6">
        <f>IF(AND(D5291&lt;=TOTAL_BEDS,J5291&lt;=TEMP_WORKER_MAX*TEMP_WORKER_HRS),1,0)</f>
        <v>1</v>
      </c>
      <c r="O5291" s="2">
        <f>L5291-M5291-K5291-FIXED_COSTS</f>
        <v>20814.560052211091</v>
      </c>
      <c r="P5291" s="2">
        <f>IF(N5291=1,O5291,"")</f>
        <v>20814.560052211091</v>
      </c>
    </row>
    <row r="5292">
      <c r="A5292" s="6">
        <v>8</v>
      </c>
      <c r="B5292" s="6">
        <v>2</v>
      </c>
      <c r="C5292" s="6">
        <v>18</v>
      </c>
      <c r="D5292" s="6">
        <f>A5292+B5292+C5292</f>
        <v>28</v>
      </c>
      <c r="E5292" s="5">
        <f>IF(A5292=0,0,A5292*LABOR_HRS_WK_TOM*SEASON_WEEKS*(1+DIM_PCT_TOM)^A5292)</f>
        <v>1543.3839432000011</v>
      </c>
      <c r="F5292" s="5">
        <f>IF(B5292=0,0,B5292*LABOR_HRS_WK_CAR*SEASON_WEEKS*(1+DIM_PCT_CAR)^B5292)</f>
        <v>63.037499999999994</v>
      </c>
      <c r="G5292" s="5">
        <f>IF(C5292=0,0,C5292*LABOR_HRS_WK_MES*SEASON_WEEKS*(1+DIM_PCT_MES)^C5292)</f>
        <v>1012.9676892512272</v>
      </c>
      <c r="H5292" s="5">
        <f>E5292+F5292+G5292</f>
        <v>2619.3891324512283</v>
      </c>
      <c r="I5292" s="5">
        <f>MIN(H5292,FARMER_HRS)</f>
        <v>720</v>
      </c>
      <c r="J5292" s="5">
        <f>MAX(0,H5292-FARMER_HRS)</f>
        <v>1899.3891324512283</v>
      </c>
      <c r="K5292" s="2">
        <f>I5292*FARMER_RATE+J5292*TEMP_WORKER_RATE</f>
        <v>57975.50577172271</v>
      </c>
      <c r="L5292" s="2">
        <f>A5292*PRICE_TOM+B5292*PRICE_CAR+C5292*PRICE_MES</f>
        <v>123188</v>
      </c>
      <c r="M5292" s="2">
        <f>A5292*FERT_BED_TOM+B5292*FERT_BED_CAR+C5292*FERT_BED_MES</f>
        <v>23760</v>
      </c>
      <c r="N5292" s="6">
        <f>IF(AND(D5292&lt;=TOTAL_BEDS,J5292&lt;=TEMP_WORKER_MAX*TEMP_WORKER_HRS),1,0)</f>
        <v>1</v>
      </c>
      <c r="O5292" s="2">
        <f>L5292-M5292-K5292-FIXED_COSTS</f>
        <v>21452.49422827729</v>
      </c>
      <c r="P5292" s="2">
        <f>IF(N5292=1,O5292,"")</f>
        <v>21452.49422827729</v>
      </c>
    </row>
    <row r="5293">
      <c r="A5293" s="6">
        <v>8</v>
      </c>
      <c r="B5293" s="6">
        <v>2</v>
      </c>
      <c r="C5293" s="6">
        <v>19</v>
      </c>
      <c r="D5293" s="6">
        <f>A5293+B5293+C5293</f>
        <v>29</v>
      </c>
      <c r="E5293" s="5">
        <f>IF(A5293=0,0,A5293*LABOR_HRS_WK_TOM*SEASON_WEEKS*(1+DIM_PCT_TOM)^A5293)</f>
        <v>1543.3839432000011</v>
      </c>
      <c r="F5293" s="5">
        <f>IF(B5293=0,0,B5293*LABOR_HRS_WK_CAR*SEASON_WEEKS*(1+DIM_PCT_CAR)^B5293)</f>
        <v>63.037499999999994</v>
      </c>
      <c r="G5293" s="5">
        <f>IF(C5293=0,0,C5293*LABOR_HRS_WK_MES*SEASON_WEEKS*(1+DIM_PCT_MES)^C5293)</f>
        <v>1082.6092178872491</v>
      </c>
      <c r="H5293" s="5">
        <f>E5293+F5293+G5293</f>
        <v>2689.0306610872503</v>
      </c>
      <c r="I5293" s="5">
        <f>MIN(H5293,FARMER_HRS)</f>
        <v>720</v>
      </c>
      <c r="J5293" s="5">
        <f>MAX(0,H5293-FARMER_HRS)</f>
        <v>1969.0306610872503</v>
      </c>
      <c r="K5293" s="2">
        <f>I5293*FARMER_RATE+J5293*TEMP_WORKER_RATE</f>
        <v>59184.560088320315</v>
      </c>
      <c r="L5293" s="2">
        <f>A5293*PRICE_TOM+B5293*PRICE_CAR+C5293*PRICE_MES</f>
        <v>125888</v>
      </c>
      <c r="M5293" s="2">
        <f>A5293*FERT_BED_TOM+B5293*FERT_BED_CAR+C5293*FERT_BED_MES</f>
        <v>24640</v>
      </c>
      <c r="N5293" s="6">
        <f>IF(AND(D5293&lt;=TOTAL_BEDS,J5293&lt;=TEMP_WORKER_MAX*TEMP_WORKER_HRS),1,0)</f>
        <v>1</v>
      </c>
      <c r="O5293" s="2">
        <f>L5293-M5293-K5293-FIXED_COSTS</f>
        <v>22063.439911679685</v>
      </c>
      <c r="P5293" s="2">
        <f>IF(N5293=1,O5293,"")</f>
        <v>22063.439911679685</v>
      </c>
    </row>
    <row r="5294">
      <c r="A5294" s="6">
        <v>8</v>
      </c>
      <c r="B5294" s="6">
        <v>2</v>
      </c>
      <c r="C5294" s="6">
        <v>20</v>
      </c>
      <c r="D5294" s="6">
        <f>A5294+B5294+C5294</f>
        <v>30</v>
      </c>
      <c r="E5294" s="5">
        <f>IF(A5294=0,0,A5294*LABOR_HRS_WK_TOM*SEASON_WEEKS*(1+DIM_PCT_TOM)^A5294)</f>
        <v>1543.3839432000011</v>
      </c>
      <c r="F5294" s="5">
        <f>IF(B5294=0,0,B5294*LABOR_HRS_WK_CAR*SEASON_WEEKS*(1+DIM_PCT_CAR)^B5294)</f>
        <v>63.037499999999994</v>
      </c>
      <c r="G5294" s="5">
        <f>IF(C5294=0,0,C5294*LABOR_HRS_WK_MES*SEASON_WEEKS*(1+DIM_PCT_MES)^C5294)</f>
        <v>1153.8335085377259</v>
      </c>
      <c r="H5294" s="5">
        <f>E5294+F5294+G5294</f>
        <v>2760.254951737727</v>
      </c>
      <c r="I5294" s="5">
        <f>MIN(H5294,FARMER_HRS)</f>
        <v>720</v>
      </c>
      <c r="J5294" s="5">
        <f>MAX(0,H5294-FARMER_HRS)</f>
        <v>2040.254951737727</v>
      </c>
      <c r="K5294" s="2">
        <f>I5294*FARMER_RATE+J5294*TEMP_WORKER_RATE</f>
        <v>60421.092912113316</v>
      </c>
      <c r="L5294" s="2">
        <f>A5294*PRICE_TOM+B5294*PRICE_CAR+C5294*PRICE_MES</f>
        <v>128588</v>
      </c>
      <c r="M5294" s="2">
        <f>A5294*FERT_BED_TOM+B5294*FERT_BED_CAR+C5294*FERT_BED_MES</f>
        <v>25520</v>
      </c>
      <c r="N5294" s="6">
        <f>IF(AND(D5294&lt;=TOTAL_BEDS,J5294&lt;=TEMP_WORKER_MAX*TEMP_WORKER_HRS),1,0)</f>
        <v>1</v>
      </c>
      <c r="O5294" s="2">
        <f>L5294-M5294-K5294-FIXED_COSTS</f>
        <v>22646.907087886684</v>
      </c>
      <c r="P5294" s="2">
        <f>IF(N5294=1,O5294,"")</f>
        <v>22646.907087886684</v>
      </c>
    </row>
    <row r="5295">
      <c r="A5295" s="6">
        <v>8</v>
      </c>
      <c r="B5295" s="6">
        <v>2</v>
      </c>
      <c r="C5295" s="6">
        <v>21</v>
      </c>
      <c r="D5295" s="6">
        <f>A5295+B5295+C5295</f>
        <v>31</v>
      </c>
      <c r="E5295" s="5">
        <f>IF(A5295=0,0,A5295*LABOR_HRS_WK_TOM*SEASON_WEEKS*(1+DIM_PCT_TOM)^A5295)</f>
        <v>1543.3839432000011</v>
      </c>
      <c r="F5295" s="5">
        <f>IF(B5295=0,0,B5295*LABOR_HRS_WK_CAR*SEASON_WEEKS*(1+DIM_PCT_CAR)^B5295)</f>
        <v>63.037499999999994</v>
      </c>
      <c r="G5295" s="5">
        <f>IF(C5295=0,0,C5295*LABOR_HRS_WK_MES*SEASON_WEEKS*(1+DIM_PCT_MES)^C5295)</f>
        <v>1226.6692487641699</v>
      </c>
      <c r="H5295" s="5">
        <f>E5295+F5295+G5295</f>
        <v>2833.0906919641711</v>
      </c>
      <c r="I5295" s="5">
        <f>MIN(H5295,FARMER_HRS)</f>
        <v>720</v>
      </c>
      <c r="J5295" s="5">
        <f>MAX(0,H5295-FARMER_HRS)</f>
        <v>2113.0906919641711</v>
      </c>
      <c r="K5295" s="2">
        <f>I5295*FARMER_RATE+J5295*TEMP_WORKER_RATE</f>
        <v>61685.602291044634</v>
      </c>
      <c r="L5295" s="2">
        <f>A5295*PRICE_TOM+B5295*PRICE_CAR+C5295*PRICE_MES</f>
        <v>131288</v>
      </c>
      <c r="M5295" s="2">
        <f>A5295*FERT_BED_TOM+B5295*FERT_BED_CAR+C5295*FERT_BED_MES</f>
        <v>26400</v>
      </c>
      <c r="N5295" s="6">
        <f>IF(AND(D5295&lt;=TOTAL_BEDS,J5295&lt;=TEMP_WORKER_MAX*TEMP_WORKER_HRS),1,0)</f>
        <v>1</v>
      </c>
      <c r="O5295" s="2">
        <f>L5295-M5295-K5295-FIXED_COSTS</f>
        <v>23202.397708955366</v>
      </c>
      <c r="P5295" s="2">
        <f>IF(N5295=1,O5295,"")</f>
        <v>23202.397708955366</v>
      </c>
    </row>
    <row r="5296">
      <c r="A5296" s="6">
        <v>8</v>
      </c>
      <c r="B5296" s="6">
        <v>2</v>
      </c>
      <c r="C5296" s="6">
        <v>22</v>
      </c>
      <c r="D5296" s="6">
        <f>A5296+B5296+C5296</f>
        <v>32</v>
      </c>
      <c r="E5296" s="5">
        <f>IF(A5296=0,0,A5296*LABOR_HRS_WK_TOM*SEASON_WEEKS*(1+DIM_PCT_TOM)^A5296)</f>
        <v>1543.3839432000011</v>
      </c>
      <c r="F5296" s="5">
        <f>IF(B5296=0,0,B5296*LABOR_HRS_WK_CAR*SEASON_WEEKS*(1+DIM_PCT_CAR)^B5296)</f>
        <v>63.037499999999994</v>
      </c>
      <c r="G5296" s="5">
        <f>IF(C5296=0,0,C5296*LABOR_HRS_WK_MES*SEASON_WEEKS*(1+DIM_PCT_MES)^C5296)</f>
        <v>1301.1455960105659</v>
      </c>
      <c r="H5296" s="5">
        <f>E5296+F5296+G5296</f>
        <v>2907.5670392105667</v>
      </c>
      <c r="I5296" s="5">
        <f>MIN(H5296,FARMER_HRS)</f>
        <v>720</v>
      </c>
      <c r="J5296" s="5">
        <f>MAX(0,H5296-FARMER_HRS)</f>
        <v>2187.5670392105667</v>
      </c>
      <c r="K5296" s="2">
        <f>I5296*FARMER_RATE+J5296*TEMP_WORKER_RATE</f>
        <v>62978.594430739</v>
      </c>
      <c r="L5296" s="2">
        <f>A5296*PRICE_TOM+B5296*PRICE_CAR+C5296*PRICE_MES</f>
        <v>133988</v>
      </c>
      <c r="M5296" s="2">
        <f>A5296*FERT_BED_TOM+B5296*FERT_BED_CAR+C5296*FERT_BED_MES</f>
        <v>27280</v>
      </c>
      <c r="N5296" s="6">
        <f>IF(AND(D5296&lt;=TOTAL_BEDS,J5296&lt;=TEMP_WORKER_MAX*TEMP_WORKER_HRS),1,0)</f>
        <v>1</v>
      </c>
      <c r="O5296" s="2">
        <f>L5296-M5296-K5296-FIXED_COSTS</f>
        <v>23729.405569260998</v>
      </c>
      <c r="P5296" s="2">
        <f>IF(N5296=1,O5296,"")</f>
        <v>23729.405569260998</v>
      </c>
    </row>
    <row r="5297">
      <c r="A5297" s="6">
        <v>8</v>
      </c>
      <c r="B5297" s="6">
        <v>2</v>
      </c>
      <c r="C5297" s="6">
        <v>23</v>
      </c>
      <c r="D5297" s="6">
        <f>A5297+B5297+C5297</f>
        <v>33</v>
      </c>
      <c r="E5297" s="5">
        <f>IF(A5297=0,0,A5297*LABOR_HRS_WK_TOM*SEASON_WEEKS*(1+DIM_PCT_TOM)^A5297)</f>
        <v>1543.3839432000011</v>
      </c>
      <c r="F5297" s="5">
        <f>IF(B5297=0,0,B5297*LABOR_HRS_WK_CAR*SEASON_WEEKS*(1+DIM_PCT_CAR)^B5297)</f>
        <v>63.037499999999994</v>
      </c>
      <c r="G5297" s="5">
        <f>IF(C5297=0,0,C5297*LABOR_HRS_WK_MES*SEASON_WEEKS*(1+DIM_PCT_MES)^C5297)</f>
        <v>1377.2921848680023</v>
      </c>
      <c r="H5297" s="5">
        <f>E5297+F5297+G5297</f>
        <v>2983.7136280680033</v>
      </c>
      <c r="I5297" s="5">
        <f>MIN(H5297,FARMER_HRS)</f>
        <v>720</v>
      </c>
      <c r="J5297" s="5">
        <f>MAX(0,H5297-FARMER_HRS)</f>
        <v>2263.7136280680033</v>
      </c>
      <c r="K5297" s="2">
        <f>I5297*FARMER_RATE+J5297*TEMP_WORKER_RATE</f>
        <v>64300.583820625056</v>
      </c>
      <c r="L5297" s="2">
        <f>A5297*PRICE_TOM+B5297*PRICE_CAR+C5297*PRICE_MES</f>
        <v>136688</v>
      </c>
      <c r="M5297" s="2">
        <f>A5297*FERT_BED_TOM+B5297*FERT_BED_CAR+C5297*FERT_BED_MES</f>
        <v>28160</v>
      </c>
      <c r="N5297" s="6">
        <f>IF(AND(D5297&lt;=TOTAL_BEDS,J5297&lt;=TEMP_WORKER_MAX*TEMP_WORKER_HRS),1,0)</f>
        <v>1</v>
      </c>
      <c r="O5297" s="2">
        <f>L5297-M5297-K5297-FIXED_COSTS</f>
        <v>24227.416179374944</v>
      </c>
      <c r="P5297" s="2">
        <f>IF(N5297=1,O5297,"")</f>
        <v>24227.416179374944</v>
      </c>
    </row>
    <row r="5298">
      <c r="A5298" s="6">
        <v>8</v>
      </c>
      <c r="B5298" s="6">
        <v>2</v>
      </c>
      <c r="C5298" s="6">
        <v>24</v>
      </c>
      <c r="D5298" s="6">
        <f>A5298+B5298+C5298</f>
        <v>34</v>
      </c>
      <c r="E5298" s="5">
        <f>IF(A5298=0,0,A5298*LABOR_HRS_WK_TOM*SEASON_WEEKS*(1+DIM_PCT_TOM)^A5298)</f>
        <v>1543.3839432000011</v>
      </c>
      <c r="F5298" s="5">
        <f>IF(B5298=0,0,B5298*LABOR_HRS_WK_CAR*SEASON_WEEKS*(1+DIM_PCT_CAR)^B5298)</f>
        <v>63.037499999999994</v>
      </c>
      <c r="G5298" s="5">
        <f>IF(C5298=0,0,C5298*LABOR_HRS_WK_MES*SEASON_WEEKS*(1+DIM_PCT_MES)^C5298)</f>
        <v>1455.139134447498</v>
      </c>
      <c r="H5298" s="5">
        <f>E5298+F5298+G5298</f>
        <v>3061.560577647499</v>
      </c>
      <c r="I5298" s="5">
        <f>MIN(H5298,FARMER_HRS)</f>
        <v>720</v>
      </c>
      <c r="J5298" s="5">
        <f>MAX(0,H5298-FARMER_HRS)</f>
        <v>2341.560577647499</v>
      </c>
      <c r="K5298" s="2">
        <f>I5298*FARMER_RATE+J5298*TEMP_WORKER_RATE</f>
        <v>65652.093361935753</v>
      </c>
      <c r="L5298" s="2">
        <f>A5298*PRICE_TOM+B5298*PRICE_CAR+C5298*PRICE_MES</f>
        <v>139388</v>
      </c>
      <c r="M5298" s="2">
        <f>A5298*FERT_BED_TOM+B5298*FERT_BED_CAR+C5298*FERT_BED_MES</f>
        <v>29040</v>
      </c>
      <c r="N5298" s="6">
        <f>IF(AND(D5298&lt;=TOTAL_BEDS,J5298&lt;=TEMP_WORKER_MAX*TEMP_WORKER_HRS),1,0)</f>
        <v>1</v>
      </c>
      <c r="O5298" s="2">
        <f>L5298-M5298-K5298-FIXED_COSTS</f>
        <v>24695.906638064247</v>
      </c>
      <c r="P5298" s="2">
        <f>IF(N5298=1,O5298,"")</f>
        <v>24695.906638064247</v>
      </c>
    </row>
    <row r="5299">
      <c r="A5299" s="6">
        <v>8</v>
      </c>
      <c r="B5299" s="6">
        <v>2</v>
      </c>
      <c r="C5299" s="6">
        <v>25</v>
      </c>
      <c r="D5299" s="6">
        <f>A5299+B5299+C5299</f>
        <v>35</v>
      </c>
      <c r="E5299" s="5">
        <f>IF(A5299=0,0,A5299*LABOR_HRS_WK_TOM*SEASON_WEEKS*(1+DIM_PCT_TOM)^A5299)</f>
        <v>1543.3839432000011</v>
      </c>
      <c r="F5299" s="5">
        <f>IF(B5299=0,0,B5299*LABOR_HRS_WK_CAR*SEASON_WEEKS*(1+DIM_PCT_CAR)^B5299)</f>
        <v>63.037499999999994</v>
      </c>
      <c r="G5299" s="5">
        <f>IF(C5299=0,0,C5299*LABOR_HRS_WK_MES*SEASON_WEEKS*(1+DIM_PCT_MES)^C5299)</f>
        <v>1534.7170558625955</v>
      </c>
      <c r="H5299" s="5">
        <f>E5299+F5299+G5299</f>
        <v>3141.1384990625966</v>
      </c>
      <c r="I5299" s="5">
        <f>MIN(H5299,FARMER_HRS)</f>
        <v>720</v>
      </c>
      <c r="J5299" s="5">
        <f>MAX(0,H5299-FARMER_HRS)</f>
        <v>2421.1384990625966</v>
      </c>
      <c r="K5299" s="2">
        <f>I5299*FARMER_RATE+J5299*TEMP_WORKER_RATE</f>
        <v>67033.654497614523</v>
      </c>
      <c r="L5299" s="2">
        <f>A5299*PRICE_TOM+B5299*PRICE_CAR+C5299*PRICE_MES</f>
        <v>142088</v>
      </c>
      <c r="M5299" s="2">
        <f>A5299*FERT_BED_TOM+B5299*FERT_BED_CAR+C5299*FERT_BED_MES</f>
        <v>29920</v>
      </c>
      <c r="N5299" s="6">
        <f>IF(AND(D5299&lt;=TOTAL_BEDS,J5299&lt;=TEMP_WORKER_MAX*TEMP_WORKER_HRS),1,0)</f>
        <v>1</v>
      </c>
      <c r="O5299" s="2">
        <f>L5299-M5299-K5299-FIXED_COSTS</f>
        <v>25134.345502385477</v>
      </c>
      <c r="P5299" s="2">
        <f>IF(N5299=1,O5299,"")</f>
        <v>25134.345502385477</v>
      </c>
    </row>
    <row r="5300">
      <c r="A5300" s="6">
        <v>8</v>
      </c>
      <c r="B5300" s="6">
        <v>2</v>
      </c>
      <c r="C5300" s="6">
        <v>26</v>
      </c>
      <c r="D5300" s="6">
        <f>A5300+B5300+C5300</f>
        <v>36</v>
      </c>
      <c r="E5300" s="5">
        <f>IF(A5300=0,0,A5300*LABOR_HRS_WK_TOM*SEASON_WEEKS*(1+DIM_PCT_TOM)^A5300)</f>
        <v>1543.3839432000011</v>
      </c>
      <c r="F5300" s="5">
        <f>IF(B5300=0,0,B5300*LABOR_HRS_WK_CAR*SEASON_WEEKS*(1+DIM_PCT_CAR)^B5300)</f>
        <v>63.037499999999994</v>
      </c>
      <c r="G5300" s="5">
        <f>IF(C5300=0,0,C5300*LABOR_HRS_WK_MES*SEASON_WEEKS*(1+DIM_PCT_MES)^C5300)</f>
        <v>1616.0570598233128</v>
      </c>
      <c r="H5300" s="5">
        <f>E5300+F5300+G5300</f>
        <v>3222.4785030233138</v>
      </c>
      <c r="I5300" s="5">
        <f>MIN(H5300,FARMER_HRS)</f>
        <v>720</v>
      </c>
      <c r="J5300" s="5">
        <f>MAX(0,H5300-FARMER_HRS)</f>
        <v>2502.4785030233138</v>
      </c>
      <c r="K5300" s="2">
        <f>I5300*FARMER_RATE+J5300*TEMP_WORKER_RATE</f>
        <v>68445.807344154746</v>
      </c>
      <c r="L5300" s="2">
        <f>A5300*PRICE_TOM+B5300*PRICE_CAR+C5300*PRICE_MES</f>
        <v>144788</v>
      </c>
      <c r="M5300" s="2">
        <f>A5300*FERT_BED_TOM+B5300*FERT_BED_CAR+C5300*FERT_BED_MES</f>
        <v>30800</v>
      </c>
      <c r="N5300" s="6">
        <f>IF(AND(D5300&lt;=TOTAL_BEDS,J5300&lt;=TEMP_WORKER_MAX*TEMP_WORKER_HRS),1,0)</f>
        <v>1</v>
      </c>
      <c r="O5300" s="2">
        <f>L5300-M5300-K5300-FIXED_COSTS</f>
        <v>25542.192655845254</v>
      </c>
      <c r="P5300" s="2">
        <f>IF(N5300=1,O5300,"")</f>
        <v>25542.192655845254</v>
      </c>
    </row>
    <row r="5301">
      <c r="A5301" s="6">
        <v>8</v>
      </c>
      <c r="B5301" s="6">
        <v>2</v>
      </c>
      <c r="C5301" s="6">
        <v>27</v>
      </c>
      <c r="D5301" s="6">
        <f>A5301+B5301+C5301</f>
        <v>37</v>
      </c>
      <c r="E5301" s="5">
        <f>IF(A5301=0,0,A5301*LABOR_HRS_WK_TOM*SEASON_WEEKS*(1+DIM_PCT_TOM)^A5301)</f>
        <v>1543.3839432000011</v>
      </c>
      <c r="F5301" s="5">
        <f>IF(B5301=0,0,B5301*LABOR_HRS_WK_CAR*SEASON_WEEKS*(1+DIM_PCT_CAR)^B5301)</f>
        <v>63.037499999999994</v>
      </c>
      <c r="G5301" s="5">
        <f>IF(C5301=0,0,C5301*LABOR_HRS_WK_MES*SEASON_WEEKS*(1+DIM_PCT_MES)^C5301)</f>
        <v>1699.19076434307</v>
      </c>
      <c r="H5301" s="5">
        <f>E5301+F5301+G5301</f>
        <v>3305.6122075430712</v>
      </c>
      <c r="I5301" s="5">
        <f>MIN(H5301,FARMER_HRS)</f>
        <v>720</v>
      </c>
      <c r="J5301" s="5">
        <f>MAX(0,H5301-FARMER_HRS)</f>
        <v>2585.6122075430712</v>
      </c>
      <c r="K5301" s="2">
        <f>I5301*FARMER_RATE+J5301*TEMP_WORKER_RATE</f>
        <v>69889.100825400543</v>
      </c>
      <c r="L5301" s="2">
        <f>A5301*PRICE_TOM+B5301*PRICE_CAR+C5301*PRICE_MES</f>
        <v>147488</v>
      </c>
      <c r="M5301" s="2">
        <f>A5301*FERT_BED_TOM+B5301*FERT_BED_CAR+C5301*FERT_BED_MES</f>
        <v>31680</v>
      </c>
      <c r="N5301" s="6">
        <f>IF(AND(D5301&lt;=TOTAL_BEDS,J5301&lt;=TEMP_WORKER_MAX*TEMP_WORKER_HRS),1,0)</f>
        <v>1</v>
      </c>
      <c r="O5301" s="2">
        <f>L5301-M5301-K5301-FIXED_COSTS</f>
        <v>25918.899174599457</v>
      </c>
      <c r="P5301" s="2">
        <f>IF(N5301=1,O5301,"")</f>
        <v>25918.899174599457</v>
      </c>
    </row>
    <row r="5302">
      <c r="A5302" s="6">
        <v>8</v>
      </c>
      <c r="B5302" s="6">
        <v>2</v>
      </c>
      <c r="C5302" s="6">
        <v>28</v>
      </c>
      <c r="D5302" s="6">
        <f>A5302+B5302+C5302</f>
        <v>38</v>
      </c>
      <c r="E5302" s="5">
        <f>IF(A5302=0,0,A5302*LABOR_HRS_WK_TOM*SEASON_WEEKS*(1+DIM_PCT_TOM)^A5302)</f>
        <v>1543.3839432000011</v>
      </c>
      <c r="F5302" s="5">
        <f>IF(B5302=0,0,B5302*LABOR_HRS_WK_CAR*SEASON_WEEKS*(1+DIM_PCT_CAR)^B5302)</f>
        <v>63.037499999999994</v>
      </c>
      <c r="G5302" s="5">
        <f>IF(C5302=0,0,C5302*LABOR_HRS_WK_MES*SEASON_WEEKS*(1+DIM_PCT_MES)^C5302)</f>
        <v>1784.1503025602233</v>
      </c>
      <c r="H5302" s="5">
        <f>E5302+F5302+G5302</f>
        <v>3390.5717457602241</v>
      </c>
      <c r="I5302" s="5">
        <f>MIN(H5302,FARMER_HRS)</f>
        <v>720</v>
      </c>
      <c r="J5302" s="5">
        <f>MAX(0,H5302-FARMER_HRS)</f>
        <v>2670.5717457602241</v>
      </c>
      <c r="K5302" s="2">
        <f>I5302*FARMER_RATE+J5302*TEMP_WORKER_RATE</f>
        <v>71364.092808337213</v>
      </c>
      <c r="L5302" s="2">
        <f>A5302*PRICE_TOM+B5302*PRICE_CAR+C5302*PRICE_MES</f>
        <v>150188</v>
      </c>
      <c r="M5302" s="2">
        <f>A5302*FERT_BED_TOM+B5302*FERT_BED_CAR+C5302*FERT_BED_MES</f>
        <v>32560</v>
      </c>
      <c r="N5302" s="6">
        <f>IF(AND(D5302&lt;=TOTAL_BEDS,J5302&lt;=TEMP_WORKER_MAX*TEMP_WORKER_HRS),1,0)</f>
        <v>1</v>
      </c>
      <c r="O5302" s="2">
        <f>L5302-M5302-K5302-FIXED_COSTS</f>
        <v>26263.907191662787</v>
      </c>
      <c r="P5302" s="2">
        <f>IF(N5302=1,O5302,"")</f>
        <v>26263.907191662787</v>
      </c>
    </row>
    <row r="5303">
      <c r="A5303" s="6">
        <v>8</v>
      </c>
      <c r="B5303" s="6">
        <v>2</v>
      </c>
      <c r="C5303" s="6">
        <v>29</v>
      </c>
      <c r="D5303" s="6">
        <f>A5303+B5303+C5303</f>
        <v>39</v>
      </c>
      <c r="E5303" s="5">
        <f>IF(A5303=0,0,A5303*LABOR_HRS_WK_TOM*SEASON_WEEKS*(1+DIM_PCT_TOM)^A5303)</f>
        <v>1543.3839432000011</v>
      </c>
      <c r="F5303" s="5">
        <f>IF(B5303=0,0,B5303*LABOR_HRS_WK_CAR*SEASON_WEEKS*(1+DIM_PCT_CAR)^B5303)</f>
        <v>63.037499999999994</v>
      </c>
      <c r="G5303" s="5">
        <f>IF(C5303=0,0,C5303*LABOR_HRS_WK_MES*SEASON_WEEKS*(1+DIM_PCT_MES)^C5303)</f>
        <v>1870.9683306758766</v>
      </c>
      <c r="H5303" s="5">
        <f>E5303+F5303+G5303</f>
        <v>3477.3897738758778</v>
      </c>
      <c r="I5303" s="5">
        <f>MIN(H5303,FARMER_HRS)</f>
        <v>720</v>
      </c>
      <c r="J5303" s="5">
        <f>MAX(0,H5303-FARMER_HRS)</f>
        <v>2757.3897738758778</v>
      </c>
      <c r="K5303" s="2">
        <f>I5303*FARMER_RATE+J5303*TEMP_WORKER_RATE</f>
        <v>72871.350240900647</v>
      </c>
      <c r="L5303" s="2">
        <f>A5303*PRICE_TOM+B5303*PRICE_CAR+C5303*PRICE_MES</f>
        <v>152888</v>
      </c>
      <c r="M5303" s="2">
        <f>A5303*FERT_BED_TOM+B5303*FERT_BED_CAR+C5303*FERT_BED_MES</f>
        <v>33440</v>
      </c>
      <c r="N5303" s="6">
        <f>IF(AND(D5303&lt;=TOTAL_BEDS,J5303&lt;=TEMP_WORKER_MAX*TEMP_WORKER_HRS),1,0)</f>
        <v>1</v>
      </c>
      <c r="O5303" s="2">
        <f>L5303-M5303-K5303-FIXED_COSTS</f>
        <v>26576.649759099353</v>
      </c>
      <c r="P5303" s="2">
        <f>IF(N5303=1,O5303,"")</f>
        <v>26576.649759099353</v>
      </c>
    </row>
    <row r="5304">
      <c r="A5304" s="6">
        <v>8</v>
      </c>
      <c r="B5304" s="6">
        <v>2</v>
      </c>
      <c r="C5304" s="6">
        <v>30</v>
      </c>
      <c r="D5304" s="6">
        <f>A5304+B5304+C5304</f>
        <v>40</v>
      </c>
      <c r="E5304" s="5">
        <f>IF(A5304=0,0,A5304*LABOR_HRS_WK_TOM*SEASON_WEEKS*(1+DIM_PCT_TOM)^A5304)</f>
        <v>1543.3839432000011</v>
      </c>
      <c r="F5304" s="5">
        <f>IF(B5304=0,0,B5304*LABOR_HRS_WK_CAR*SEASON_WEEKS*(1+DIM_PCT_CAR)^B5304)</f>
        <v>63.037499999999994</v>
      </c>
      <c r="G5304" s="5">
        <f>IF(C5304=0,0,C5304*LABOR_HRS_WK_MES*SEASON_WEEKS*(1+DIM_PCT_MES)^C5304)</f>
        <v>1959.6780360096466</v>
      </c>
      <c r="H5304" s="5">
        <f>E5304+F5304+G5304</f>
        <v>3566.0994792096476</v>
      </c>
      <c r="I5304" s="5">
        <f>MIN(H5304,FARMER_HRS)</f>
        <v>720</v>
      </c>
      <c r="J5304" s="5">
        <f>MAX(0,H5304-FARMER_HRS)</f>
        <v>2846.0994792096476</v>
      </c>
      <c r="K5304" s="2">
        <f>I5304*FARMER_RATE+J5304*TEMP_WORKER_RATE</f>
        <v>74411.449291834157</v>
      </c>
      <c r="L5304" s="2">
        <f>A5304*PRICE_TOM+B5304*PRICE_CAR+C5304*PRICE_MES</f>
        <v>155588</v>
      </c>
      <c r="M5304" s="2">
        <f>A5304*FERT_BED_TOM+B5304*FERT_BED_CAR+C5304*FERT_BED_MES</f>
        <v>34320</v>
      </c>
      <c r="N5304" s="6">
        <f>IF(AND(D5304&lt;=TOTAL_BEDS,J5304&lt;=TEMP_WORKER_MAX*TEMP_WORKER_HRS),1,0)</f>
        <v>1</v>
      </c>
      <c r="O5304" s="2">
        <f>L5304-M5304-K5304-FIXED_COSTS</f>
        <v>26856.550708165843</v>
      </c>
      <c r="P5304" s="2">
        <f>IF(N5304=1,O5304,"")</f>
        <v>26856.550708165843</v>
      </c>
    </row>
    <row r="5305">
      <c r="A5305" s="6">
        <v>8</v>
      </c>
      <c r="B5305" s="6">
        <v>3</v>
      </c>
      <c r="C5305" s="6">
        <v>0</v>
      </c>
      <c r="D5305" s="6">
        <f>A5305+B5305+C5305</f>
        <v>11</v>
      </c>
      <c r="E5305" s="5">
        <f>IF(A5305=0,0,A5305*LABOR_HRS_WK_TOM*SEASON_WEEKS*(1+DIM_PCT_TOM)^A5305)</f>
        <v>1543.3839432000011</v>
      </c>
      <c r="F5305" s="5">
        <f>IF(B5305=0,0,B5305*LABOR_HRS_WK_CAR*SEASON_WEEKS*(1+DIM_PCT_CAR)^B5305)</f>
        <v>96.920156249999962</v>
      </c>
      <c r="G5305" s="5">
        <f>IF(C5305=0,0,C5305*LABOR_HRS_WK_MES*SEASON_WEEKS*(1+DIM_PCT_MES)^C5305)</f>
        <v>0</v>
      </c>
      <c r="H5305" s="5">
        <f>E5305+F5305+G5305</f>
        <v>1640.3040994500011</v>
      </c>
      <c r="I5305" s="5">
        <f>MIN(H5305,FARMER_HRS)</f>
        <v>720</v>
      </c>
      <c r="J5305" s="5">
        <f>MAX(0,H5305-FARMER_HRS)</f>
        <v>920.3040994500011</v>
      </c>
      <c r="K5305" s="2">
        <f>I5305*FARMER_RATE+J5305*TEMP_WORKER_RATE</f>
        <v>40977.501726562521</v>
      </c>
      <c r="L5305" s="2">
        <f>A5305*PRICE_TOM+B5305*PRICE_CAR+C5305*PRICE_MES</f>
        <v>76682</v>
      </c>
      <c r="M5305" s="2">
        <f>A5305*FERT_BED_TOM+B5305*FERT_BED_CAR+C5305*FERT_BED_MES</f>
        <v>8360</v>
      </c>
      <c r="N5305" s="6">
        <f>IF(AND(D5305&lt;=TOTAL_BEDS,J5305&lt;=TEMP_WORKER_MAX*TEMP_WORKER_HRS),1,0)</f>
        <v>1</v>
      </c>
      <c r="O5305" s="2">
        <f>L5305-M5305-K5305-FIXED_COSTS</f>
        <v>7344.4982734374789</v>
      </c>
      <c r="P5305" s="2">
        <f>IF(N5305=1,O5305,"")</f>
        <v>7344.4982734374789</v>
      </c>
    </row>
    <row r="5306">
      <c r="A5306" s="6">
        <v>8</v>
      </c>
      <c r="B5306" s="6">
        <v>3</v>
      </c>
      <c r="C5306" s="6">
        <v>1</v>
      </c>
      <c r="D5306" s="6">
        <f>A5306+B5306+C5306</f>
        <v>12</v>
      </c>
      <c r="E5306" s="5">
        <f>IF(A5306=0,0,A5306*LABOR_HRS_WK_TOM*SEASON_WEEKS*(1+DIM_PCT_TOM)^A5306)</f>
        <v>1543.3839432000011</v>
      </c>
      <c r="F5306" s="5">
        <f>IF(B5306=0,0,B5306*LABOR_HRS_WK_CAR*SEASON_WEEKS*(1+DIM_PCT_CAR)^B5306)</f>
        <v>96.920156249999962</v>
      </c>
      <c r="G5306" s="5">
        <f>IF(C5306=0,0,C5306*LABOR_HRS_WK_MES*SEASON_WEEKS*(1+DIM_PCT_MES)^C5306)</f>
        <v>45.5625</v>
      </c>
      <c r="H5306" s="5">
        <f>E5306+F5306+G5306</f>
        <v>1685.8665994500011</v>
      </c>
      <c r="I5306" s="5">
        <f>MIN(H5306,FARMER_HRS)</f>
        <v>720</v>
      </c>
      <c r="J5306" s="5">
        <f>MAX(0,H5306-FARMER_HRS)</f>
        <v>965.8665994500011</v>
      </c>
      <c r="K5306" s="2">
        <f>I5306*FARMER_RATE+J5306*TEMP_WORKER_RATE</f>
        <v>41768.517351562521</v>
      </c>
      <c r="L5306" s="2">
        <f>A5306*PRICE_TOM+B5306*PRICE_CAR+C5306*PRICE_MES</f>
        <v>79382</v>
      </c>
      <c r="M5306" s="2">
        <f>A5306*FERT_BED_TOM+B5306*FERT_BED_CAR+C5306*FERT_BED_MES</f>
        <v>9240</v>
      </c>
      <c r="N5306" s="6">
        <f>IF(AND(D5306&lt;=TOTAL_BEDS,J5306&lt;=TEMP_WORKER_MAX*TEMP_WORKER_HRS),1,0)</f>
        <v>1</v>
      </c>
      <c r="O5306" s="2">
        <f>L5306-M5306-K5306-FIXED_COSTS</f>
        <v>8373.4826484374789</v>
      </c>
      <c r="P5306" s="2">
        <f>IF(N5306=1,O5306,"")</f>
        <v>8373.4826484374789</v>
      </c>
    </row>
    <row r="5307">
      <c r="A5307" s="6">
        <v>8</v>
      </c>
      <c r="B5307" s="6">
        <v>3</v>
      </c>
      <c r="C5307" s="6">
        <v>2</v>
      </c>
      <c r="D5307" s="6">
        <f>A5307+B5307+C5307</f>
        <v>13</v>
      </c>
      <c r="E5307" s="5">
        <f>IF(A5307=0,0,A5307*LABOR_HRS_WK_TOM*SEASON_WEEKS*(1+DIM_PCT_TOM)^A5307)</f>
        <v>1543.3839432000011</v>
      </c>
      <c r="F5307" s="5">
        <f>IF(B5307=0,0,B5307*LABOR_HRS_WK_CAR*SEASON_WEEKS*(1+DIM_PCT_CAR)^B5307)</f>
        <v>96.920156249999962</v>
      </c>
      <c r="G5307" s="5">
        <f>IF(C5307=0,0,C5307*LABOR_HRS_WK_MES*SEASON_WEEKS*(1+DIM_PCT_MES)^C5307)</f>
        <v>92.2640625</v>
      </c>
      <c r="H5307" s="5">
        <f>E5307+F5307+G5307</f>
        <v>1732.568161950001</v>
      </c>
      <c r="I5307" s="5">
        <f>MIN(H5307,FARMER_HRS)</f>
        <v>720</v>
      </c>
      <c r="J5307" s="5">
        <f>MAX(0,H5307-FARMER_HRS)</f>
        <v>1012.568161950001</v>
      </c>
      <c r="K5307" s="2">
        <f>I5307*FARMER_RATE+J5307*TEMP_WORKER_RATE</f>
        <v>42579.308367187521</v>
      </c>
      <c r="L5307" s="2">
        <f>A5307*PRICE_TOM+B5307*PRICE_CAR+C5307*PRICE_MES</f>
        <v>82082</v>
      </c>
      <c r="M5307" s="2">
        <f>A5307*FERT_BED_TOM+B5307*FERT_BED_CAR+C5307*FERT_BED_MES</f>
        <v>10120</v>
      </c>
      <c r="N5307" s="6">
        <f>IF(AND(D5307&lt;=TOTAL_BEDS,J5307&lt;=TEMP_WORKER_MAX*TEMP_WORKER_HRS),1,0)</f>
        <v>1</v>
      </c>
      <c r="O5307" s="2">
        <f>L5307-M5307-K5307-FIXED_COSTS</f>
        <v>9382.6916328124789</v>
      </c>
      <c r="P5307" s="2">
        <f>IF(N5307=1,O5307,"")</f>
        <v>9382.6916328124789</v>
      </c>
    </row>
    <row r="5308">
      <c r="A5308" s="6">
        <v>8</v>
      </c>
      <c r="B5308" s="6">
        <v>3</v>
      </c>
      <c r="C5308" s="6">
        <v>3</v>
      </c>
      <c r="D5308" s="6">
        <f>A5308+B5308+C5308</f>
        <v>14</v>
      </c>
      <c r="E5308" s="5">
        <f>IF(A5308=0,0,A5308*LABOR_HRS_WK_TOM*SEASON_WEEKS*(1+DIM_PCT_TOM)^A5308)</f>
        <v>1543.3839432000011</v>
      </c>
      <c r="F5308" s="5">
        <f>IF(B5308=0,0,B5308*LABOR_HRS_WK_CAR*SEASON_WEEKS*(1+DIM_PCT_CAR)^B5308)</f>
        <v>96.920156249999962</v>
      </c>
      <c r="G5308" s="5">
        <f>IF(C5308=0,0,C5308*LABOR_HRS_WK_MES*SEASON_WEEKS*(1+DIM_PCT_MES)^C5308)</f>
        <v>140.12604492187498</v>
      </c>
      <c r="H5308" s="5">
        <f>E5308+F5308+G5308</f>
        <v>1780.4301443718762</v>
      </c>
      <c r="I5308" s="5">
        <f>MIN(H5308,FARMER_HRS)</f>
        <v>720</v>
      </c>
      <c r="J5308" s="5">
        <f>MAX(0,H5308-FARMER_HRS)</f>
        <v>1060.4301443718762</v>
      </c>
      <c r="K5308" s="2">
        <f>I5308*FARMER_RATE+J5308*TEMP_WORKER_RATE</f>
        <v>43410.24556201174</v>
      </c>
      <c r="L5308" s="2">
        <f>A5308*PRICE_TOM+B5308*PRICE_CAR+C5308*PRICE_MES</f>
        <v>84782</v>
      </c>
      <c r="M5308" s="2">
        <f>A5308*FERT_BED_TOM+B5308*FERT_BED_CAR+C5308*FERT_BED_MES</f>
        <v>11000</v>
      </c>
      <c r="N5308" s="6">
        <f>IF(AND(D5308&lt;=TOTAL_BEDS,J5308&lt;=TEMP_WORKER_MAX*TEMP_WORKER_HRS),1,0)</f>
        <v>1</v>
      </c>
      <c r="O5308" s="2">
        <f>L5308-M5308-K5308-FIXED_COSTS</f>
        <v>10371.75443798826</v>
      </c>
      <c r="P5308" s="2">
        <f>IF(N5308=1,O5308,"")</f>
        <v>10371.75443798826</v>
      </c>
    </row>
    <row r="5309">
      <c r="A5309" s="6">
        <v>8</v>
      </c>
      <c r="B5309" s="6">
        <v>3</v>
      </c>
      <c r="C5309" s="6">
        <v>4</v>
      </c>
      <c r="D5309" s="6">
        <f>A5309+B5309+C5309</f>
        <v>15</v>
      </c>
      <c r="E5309" s="5">
        <f>IF(A5309=0,0,A5309*LABOR_HRS_WK_TOM*SEASON_WEEKS*(1+DIM_PCT_TOM)^A5309)</f>
        <v>1543.3839432000011</v>
      </c>
      <c r="F5309" s="5">
        <f>IF(B5309=0,0,B5309*LABOR_HRS_WK_CAR*SEASON_WEEKS*(1+DIM_PCT_CAR)^B5309)</f>
        <v>96.920156249999962</v>
      </c>
      <c r="G5309" s="5">
        <f>IF(C5309=0,0,C5309*LABOR_HRS_WK_MES*SEASON_WEEKS*(1+DIM_PCT_MES)^C5309)</f>
        <v>189.17016064453119</v>
      </c>
      <c r="H5309" s="5">
        <f>E5309+F5309+G5309</f>
        <v>1829.4742600945324</v>
      </c>
      <c r="I5309" s="5">
        <f>MIN(H5309,FARMER_HRS)</f>
        <v>720</v>
      </c>
      <c r="J5309" s="5">
        <f>MAX(0,H5309-FARMER_HRS)</f>
        <v>1109.4742600945324</v>
      </c>
      <c r="K5309" s="2">
        <f>I5309*FARMER_RATE+J5309*TEMP_WORKER_RATE</f>
        <v>44261.705904418966</v>
      </c>
      <c r="L5309" s="2">
        <f>A5309*PRICE_TOM+B5309*PRICE_CAR+C5309*PRICE_MES</f>
        <v>87482</v>
      </c>
      <c r="M5309" s="2">
        <f>A5309*FERT_BED_TOM+B5309*FERT_BED_CAR+C5309*FERT_BED_MES</f>
        <v>11880</v>
      </c>
      <c r="N5309" s="6">
        <f>IF(AND(D5309&lt;=TOTAL_BEDS,J5309&lt;=TEMP_WORKER_MAX*TEMP_WORKER_HRS),1,0)</f>
        <v>1</v>
      </c>
      <c r="O5309" s="2">
        <f>L5309-M5309-K5309-FIXED_COSTS</f>
        <v>11340.294095581034</v>
      </c>
      <c r="P5309" s="2">
        <f>IF(N5309=1,O5309,"")</f>
        <v>11340.294095581034</v>
      </c>
    </row>
    <row r="5310">
      <c r="A5310" s="6">
        <v>8</v>
      </c>
      <c r="B5310" s="6">
        <v>3</v>
      </c>
      <c r="C5310" s="6">
        <v>5</v>
      </c>
      <c r="D5310" s="6">
        <f>A5310+B5310+C5310</f>
        <v>16</v>
      </c>
      <c r="E5310" s="5">
        <f>IF(A5310=0,0,A5310*LABOR_HRS_WK_TOM*SEASON_WEEKS*(1+DIM_PCT_TOM)^A5310)</f>
        <v>1543.3839432000011</v>
      </c>
      <c r="F5310" s="5">
        <f>IF(B5310=0,0,B5310*LABOR_HRS_WK_CAR*SEASON_WEEKS*(1+DIM_PCT_CAR)^B5310)</f>
        <v>96.920156249999962</v>
      </c>
      <c r="G5310" s="5">
        <f>IF(C5310=0,0,C5310*LABOR_HRS_WK_MES*SEASON_WEEKS*(1+DIM_PCT_MES)^C5310)</f>
        <v>239.41848456573481</v>
      </c>
      <c r="H5310" s="5">
        <f>E5310+F5310+G5310</f>
        <v>1879.7225840157359</v>
      </c>
      <c r="I5310" s="5">
        <f>MIN(H5310,FARMER_HRS)</f>
        <v>720</v>
      </c>
      <c r="J5310" s="5">
        <f>MAX(0,H5310-FARMER_HRS)</f>
        <v>1159.7225840157359</v>
      </c>
      <c r="K5310" s="2">
        <f>I5310*FARMER_RATE+J5310*TEMP_WORKER_RATE</f>
        <v>45134.072639162085</v>
      </c>
      <c r="L5310" s="2">
        <f>A5310*PRICE_TOM+B5310*PRICE_CAR+C5310*PRICE_MES</f>
        <v>90182</v>
      </c>
      <c r="M5310" s="2">
        <f>A5310*FERT_BED_TOM+B5310*FERT_BED_CAR+C5310*FERT_BED_MES</f>
        <v>12760</v>
      </c>
      <c r="N5310" s="6">
        <f>IF(AND(D5310&lt;=TOTAL_BEDS,J5310&lt;=TEMP_WORKER_MAX*TEMP_WORKER_HRS),1,0)</f>
        <v>1</v>
      </c>
      <c r="O5310" s="2">
        <f>L5310-M5310-K5310-FIXED_COSTS</f>
        <v>12287.927360837915</v>
      </c>
      <c r="P5310" s="2">
        <f>IF(N5310=1,O5310,"")</f>
        <v>12287.927360837915</v>
      </c>
    </row>
    <row r="5311">
      <c r="A5311" s="6">
        <v>8</v>
      </c>
      <c r="B5311" s="6">
        <v>3</v>
      </c>
      <c r="C5311" s="6">
        <v>6</v>
      </c>
      <c r="D5311" s="6">
        <f>A5311+B5311+C5311</f>
        <v>17</v>
      </c>
      <c r="E5311" s="5">
        <f>IF(A5311=0,0,A5311*LABOR_HRS_WK_TOM*SEASON_WEEKS*(1+DIM_PCT_TOM)^A5311)</f>
        <v>1543.3839432000011</v>
      </c>
      <c r="F5311" s="5">
        <f>IF(B5311=0,0,B5311*LABOR_HRS_WK_CAR*SEASON_WEEKS*(1+DIM_PCT_CAR)^B5311)</f>
        <v>96.920156249999962</v>
      </c>
      <c r="G5311" s="5">
        <f>IF(C5311=0,0,C5311*LABOR_HRS_WK_MES*SEASON_WEEKS*(1+DIM_PCT_MES)^C5311)</f>
        <v>290.89345874736773</v>
      </c>
      <c r="H5311" s="5">
        <f>E5311+F5311+G5311</f>
        <v>1931.1975581973688</v>
      </c>
      <c r="I5311" s="5">
        <f>MIN(H5311,FARMER_HRS)</f>
        <v>720</v>
      </c>
      <c r="J5311" s="5">
        <f>MAX(0,H5311-FARMER_HRS)</f>
        <v>1211.1975581973688</v>
      </c>
      <c r="K5311" s="2">
        <f>I5311*FARMER_RATE+J5311*TEMP_WORKER_RATE</f>
        <v>46027.735385370986</v>
      </c>
      <c r="L5311" s="2">
        <f>A5311*PRICE_TOM+B5311*PRICE_CAR+C5311*PRICE_MES</f>
        <v>92882</v>
      </c>
      <c r="M5311" s="2">
        <f>A5311*FERT_BED_TOM+B5311*FERT_BED_CAR+C5311*FERT_BED_MES</f>
        <v>13640</v>
      </c>
      <c r="N5311" s="6">
        <f>IF(AND(D5311&lt;=TOTAL_BEDS,J5311&lt;=TEMP_WORKER_MAX*TEMP_WORKER_HRS),1,0)</f>
        <v>1</v>
      </c>
      <c r="O5311" s="2">
        <f>L5311-M5311-K5311-FIXED_COSTS</f>
        <v>13214.264614629014</v>
      </c>
      <c r="P5311" s="2">
        <f>IF(N5311=1,O5311,"")</f>
        <v>13214.264614629014</v>
      </c>
    </row>
    <row r="5312">
      <c r="A5312" s="6">
        <v>8</v>
      </c>
      <c r="B5312" s="6">
        <v>3</v>
      </c>
      <c r="C5312" s="6">
        <v>7</v>
      </c>
      <c r="D5312" s="6">
        <f>A5312+B5312+C5312</f>
        <v>18</v>
      </c>
      <c r="E5312" s="5">
        <f>IF(A5312=0,0,A5312*LABOR_HRS_WK_TOM*SEASON_WEEKS*(1+DIM_PCT_TOM)^A5312)</f>
        <v>1543.3839432000011</v>
      </c>
      <c r="F5312" s="5">
        <f>IF(B5312=0,0,B5312*LABOR_HRS_WK_CAR*SEASON_WEEKS*(1+DIM_PCT_CAR)^B5312)</f>
        <v>96.920156249999962</v>
      </c>
      <c r="G5312" s="5">
        <f>IF(C5312=0,0,C5312*LABOR_HRS_WK_MES*SEASON_WEEKS*(1+DIM_PCT_MES)^C5312)</f>
        <v>343.61789814532818</v>
      </c>
      <c r="H5312" s="5">
        <f>E5312+F5312+G5312</f>
        <v>1983.9219975953292</v>
      </c>
      <c r="I5312" s="5">
        <f>MIN(H5312,FARMER_HRS)</f>
        <v>720</v>
      </c>
      <c r="J5312" s="5">
        <f>MAX(0,H5312-FARMER_HRS)</f>
        <v>1263.9219975953292</v>
      </c>
      <c r="K5312" s="2">
        <f>I5312*FARMER_RATE+J5312*TEMP_WORKER_RATE</f>
        <v>46943.090236030024</v>
      </c>
      <c r="L5312" s="2">
        <f>A5312*PRICE_TOM+B5312*PRICE_CAR+C5312*PRICE_MES</f>
        <v>95582</v>
      </c>
      <c r="M5312" s="2">
        <f>A5312*FERT_BED_TOM+B5312*FERT_BED_CAR+C5312*FERT_BED_MES</f>
        <v>14520</v>
      </c>
      <c r="N5312" s="6">
        <f>IF(AND(D5312&lt;=TOTAL_BEDS,J5312&lt;=TEMP_WORKER_MAX*TEMP_WORKER_HRS),1,0)</f>
        <v>1</v>
      </c>
      <c r="O5312" s="2">
        <f>L5312-M5312-K5312-FIXED_COSTS</f>
        <v>14118.909763969976</v>
      </c>
      <c r="P5312" s="2">
        <f>IF(N5312=1,O5312,"")</f>
        <v>14118.909763969976</v>
      </c>
    </row>
    <row r="5313">
      <c r="A5313" s="6">
        <v>8</v>
      </c>
      <c r="B5313" s="6">
        <v>3</v>
      </c>
      <c r="C5313" s="6">
        <v>8</v>
      </c>
      <c r="D5313" s="6">
        <f>A5313+B5313+C5313</f>
        <v>19</v>
      </c>
      <c r="E5313" s="5">
        <f>IF(A5313=0,0,A5313*LABOR_HRS_WK_TOM*SEASON_WEEKS*(1+DIM_PCT_TOM)^A5313)</f>
        <v>1543.3839432000011</v>
      </c>
      <c r="F5313" s="5">
        <f>IF(B5313=0,0,B5313*LABOR_HRS_WK_CAR*SEASON_WEEKS*(1+DIM_PCT_CAR)^B5313)</f>
        <v>96.920156249999962</v>
      </c>
      <c r="G5313" s="5">
        <f>IF(C5313=0,0,C5313*LABOR_HRS_WK_MES*SEASON_WEEKS*(1+DIM_PCT_MES)^C5313)</f>
        <v>397.61499642530833</v>
      </c>
      <c r="H5313" s="5">
        <f>E5313+F5313+G5313</f>
        <v>2037.9190958753095</v>
      </c>
      <c r="I5313" s="5">
        <f>MIN(H5313,FARMER_HRS)</f>
        <v>720</v>
      </c>
      <c r="J5313" s="5">
        <f>MAX(0,H5313-FARMER_HRS)</f>
        <v>1317.9190958753095</v>
      </c>
      <c r="K5313" s="2">
        <f>I5313*FARMER_RATE+J5313*TEMP_WORKER_RATE</f>
        <v>47880.539858946344</v>
      </c>
      <c r="L5313" s="2">
        <f>A5313*PRICE_TOM+B5313*PRICE_CAR+C5313*PRICE_MES</f>
        <v>98282</v>
      </c>
      <c r="M5313" s="2">
        <f>A5313*FERT_BED_TOM+B5313*FERT_BED_CAR+C5313*FERT_BED_MES</f>
        <v>15400</v>
      </c>
      <c r="N5313" s="6">
        <f>IF(AND(D5313&lt;=TOTAL_BEDS,J5313&lt;=TEMP_WORKER_MAX*TEMP_WORKER_HRS),1,0)</f>
        <v>1</v>
      </c>
      <c r="O5313" s="2">
        <f>L5313-M5313-K5313-FIXED_COSTS</f>
        <v>15001.460141053656</v>
      </c>
      <c r="P5313" s="2">
        <f>IF(N5313=1,O5313,"")</f>
        <v>15001.460141053656</v>
      </c>
    </row>
    <row r="5314">
      <c r="A5314" s="6">
        <v>8</v>
      </c>
      <c r="B5314" s="6">
        <v>3</v>
      </c>
      <c r="C5314" s="6">
        <v>9</v>
      </c>
      <c r="D5314" s="6">
        <f>A5314+B5314+C5314</f>
        <v>20</v>
      </c>
      <c r="E5314" s="5">
        <f>IF(A5314=0,0,A5314*LABOR_HRS_WK_TOM*SEASON_WEEKS*(1+DIM_PCT_TOM)^A5314)</f>
        <v>1543.3839432000011</v>
      </c>
      <c r="F5314" s="5">
        <f>IF(B5314=0,0,B5314*LABOR_HRS_WK_CAR*SEASON_WEEKS*(1+DIM_PCT_CAR)^B5314)</f>
        <v>96.920156249999962</v>
      </c>
      <c r="G5314" s="5">
        <f>IF(C5314=0,0,C5314*LABOR_HRS_WK_MES*SEASON_WEEKS*(1+DIM_PCT_MES)^C5314)</f>
        <v>452.90833186570273</v>
      </c>
      <c r="H5314" s="5">
        <f>E5314+F5314+G5314</f>
        <v>2093.2124313157037</v>
      </c>
      <c r="I5314" s="5">
        <f>MIN(H5314,FARMER_HRS)</f>
        <v>720</v>
      </c>
      <c r="J5314" s="5">
        <f>MAX(0,H5314-FARMER_HRS)</f>
        <v>1373.2124313157037</v>
      </c>
      <c r="K5314" s="2">
        <f>I5314*FARMER_RATE+J5314*TEMP_WORKER_RATE</f>
        <v>48840.493599230962</v>
      </c>
      <c r="L5314" s="2">
        <f>A5314*PRICE_TOM+B5314*PRICE_CAR+C5314*PRICE_MES</f>
        <v>100982</v>
      </c>
      <c r="M5314" s="2">
        <f>A5314*FERT_BED_TOM+B5314*FERT_BED_CAR+C5314*FERT_BED_MES</f>
        <v>16280</v>
      </c>
      <c r="N5314" s="6">
        <f>IF(AND(D5314&lt;=TOTAL_BEDS,J5314&lt;=TEMP_WORKER_MAX*TEMP_WORKER_HRS),1,0)</f>
        <v>1</v>
      </c>
      <c r="O5314" s="2">
        <f>L5314-M5314-K5314-FIXED_COSTS</f>
        <v>15861.506400769038</v>
      </c>
      <c r="P5314" s="2">
        <f>IF(N5314=1,O5314,"")</f>
        <v>15861.506400769038</v>
      </c>
    </row>
    <row r="5315">
      <c r="A5315" s="6">
        <v>8</v>
      </c>
      <c r="B5315" s="6">
        <v>3</v>
      </c>
      <c r="C5315" s="6">
        <v>10</v>
      </c>
      <c r="D5315" s="6">
        <f>A5315+B5315+C5315</f>
        <v>21</v>
      </c>
      <c r="E5315" s="5">
        <f>IF(A5315=0,0,A5315*LABOR_HRS_WK_TOM*SEASON_WEEKS*(1+DIM_PCT_TOM)^A5315)</f>
        <v>1543.3839432000011</v>
      </c>
      <c r="F5315" s="5">
        <f>IF(B5315=0,0,B5315*LABOR_HRS_WK_CAR*SEASON_WEEKS*(1+DIM_PCT_CAR)^B5315)</f>
        <v>96.920156249999962</v>
      </c>
      <c r="G5315" s="5">
        <f>IF(C5315=0,0,C5315*LABOR_HRS_WK_MES*SEASON_WEEKS*(1+DIM_PCT_MES)^C5315)</f>
        <v>509.52187334891551</v>
      </c>
      <c r="H5315" s="5">
        <f>E5315+F5315+G5315</f>
        <v>2149.8259727989166</v>
      </c>
      <c r="I5315" s="5">
        <f>MIN(H5315,FARMER_HRS)</f>
        <v>720</v>
      </c>
      <c r="J5315" s="5">
        <f>MAX(0,H5315-FARMER_HRS)</f>
        <v>1429.8259727989166</v>
      </c>
      <c r="K5315" s="2">
        <f>I5315*FARMER_RATE+J5315*TEMP_WORKER_RATE</f>
        <v>49823.367583314524</v>
      </c>
      <c r="L5315" s="2">
        <f>A5315*PRICE_TOM+B5315*PRICE_CAR+C5315*PRICE_MES</f>
        <v>103682</v>
      </c>
      <c r="M5315" s="2">
        <f>A5315*FERT_BED_TOM+B5315*FERT_BED_CAR+C5315*FERT_BED_MES</f>
        <v>17160</v>
      </c>
      <c r="N5315" s="6">
        <f>IF(AND(D5315&lt;=TOTAL_BEDS,J5315&lt;=TEMP_WORKER_MAX*TEMP_WORKER_HRS),1,0)</f>
        <v>1</v>
      </c>
      <c r="O5315" s="2">
        <f>L5315-M5315-K5315-FIXED_COSTS</f>
        <v>16698.632416685476</v>
      </c>
      <c r="P5315" s="2">
        <f>IF(N5315=1,O5315,"")</f>
        <v>16698.632416685476</v>
      </c>
    </row>
    <row r="5316">
      <c r="A5316" s="6">
        <v>8</v>
      </c>
      <c r="B5316" s="6">
        <v>3</v>
      </c>
      <c r="C5316" s="6">
        <v>11</v>
      </c>
      <c r="D5316" s="6">
        <f>A5316+B5316+C5316</f>
        <v>22</v>
      </c>
      <c r="E5316" s="5">
        <f>IF(A5316=0,0,A5316*LABOR_HRS_WK_TOM*SEASON_WEEKS*(1+DIM_PCT_TOM)^A5316)</f>
        <v>1543.3839432000011</v>
      </c>
      <c r="F5316" s="5">
        <f>IF(B5316=0,0,B5316*LABOR_HRS_WK_CAR*SEASON_WEEKS*(1+DIM_PCT_CAR)^B5316)</f>
        <v>96.920156249999962</v>
      </c>
      <c r="G5316" s="5">
        <f>IF(C5316=0,0,C5316*LABOR_HRS_WK_MES*SEASON_WEEKS*(1+DIM_PCT_MES)^C5316)</f>
        <v>567.47998644235463</v>
      </c>
      <c r="H5316" s="5">
        <f>E5316+F5316+G5316</f>
        <v>2207.7840858923555</v>
      </c>
      <c r="I5316" s="5">
        <f>MIN(H5316,FARMER_HRS)</f>
        <v>720</v>
      </c>
      <c r="J5316" s="5">
        <f>MAX(0,H5316-FARMER_HRS)</f>
        <v>1487.7840858923555</v>
      </c>
      <c r="K5316" s="2">
        <f>I5316*FARMER_RATE+J5316*TEMP_WORKER_RATE</f>
        <v>50829.584824520061</v>
      </c>
      <c r="L5316" s="2">
        <f>A5316*PRICE_TOM+B5316*PRICE_CAR+C5316*PRICE_MES</f>
        <v>106382</v>
      </c>
      <c r="M5316" s="2">
        <f>A5316*FERT_BED_TOM+B5316*FERT_BED_CAR+C5316*FERT_BED_MES</f>
        <v>18040</v>
      </c>
      <c r="N5316" s="6">
        <f>IF(AND(D5316&lt;=TOTAL_BEDS,J5316&lt;=TEMP_WORKER_MAX*TEMP_WORKER_HRS),1,0)</f>
        <v>1</v>
      </c>
      <c r="O5316" s="2">
        <f>L5316-M5316-K5316-FIXED_COSTS</f>
        <v>17512.415175479939</v>
      </c>
      <c r="P5316" s="2">
        <f>IF(N5316=1,O5316,"")</f>
        <v>17512.415175479939</v>
      </c>
    </row>
    <row r="5317">
      <c r="A5317" s="6">
        <v>8</v>
      </c>
      <c r="B5317" s="6">
        <v>3</v>
      </c>
      <c r="C5317" s="6">
        <v>12</v>
      </c>
      <c r="D5317" s="6">
        <f>A5317+B5317+C5317</f>
        <v>23</v>
      </c>
      <c r="E5317" s="5">
        <f>IF(A5317=0,0,A5317*LABOR_HRS_WK_TOM*SEASON_WEEKS*(1+DIM_PCT_TOM)^A5317)</f>
        <v>1543.3839432000011</v>
      </c>
      <c r="F5317" s="5">
        <f>IF(B5317=0,0,B5317*LABOR_HRS_WK_CAR*SEASON_WEEKS*(1+DIM_PCT_CAR)^B5317)</f>
        <v>96.920156249999962</v>
      </c>
      <c r="G5317" s="5">
        <f>IF(C5317=0,0,C5317*LABOR_HRS_WK_MES*SEASON_WEEKS*(1+DIM_PCT_MES)^C5317)</f>
        <v>626.807439570419</v>
      </c>
      <c r="H5317" s="5">
        <f>E5317+F5317+G5317</f>
        <v>2267.11153902042</v>
      </c>
      <c r="I5317" s="5">
        <f>MIN(H5317,FARMER_HRS)</f>
        <v>720</v>
      </c>
      <c r="J5317" s="5">
        <f>MAX(0,H5317-FARMER_HRS)</f>
        <v>1547.11153902042</v>
      </c>
      <c r="K5317" s="2">
        <f>I5317*FARMER_RATE+J5317*TEMP_WORKER_RATE</f>
        <v>51859.575330215623</v>
      </c>
      <c r="L5317" s="2">
        <f>A5317*PRICE_TOM+B5317*PRICE_CAR+C5317*PRICE_MES</f>
        <v>109082</v>
      </c>
      <c r="M5317" s="2">
        <f>A5317*FERT_BED_TOM+B5317*FERT_BED_CAR+C5317*FERT_BED_MES</f>
        <v>18920</v>
      </c>
      <c r="N5317" s="6">
        <f>IF(AND(D5317&lt;=TOTAL_BEDS,J5317&lt;=TEMP_WORKER_MAX*TEMP_WORKER_HRS),1,0)</f>
        <v>1</v>
      </c>
      <c r="O5317" s="2">
        <f>L5317-M5317-K5317-FIXED_COSTS</f>
        <v>18302.424669784377</v>
      </c>
      <c r="P5317" s="2">
        <f>IF(N5317=1,O5317,"")</f>
        <v>18302.424669784377</v>
      </c>
    </row>
    <row r="5318">
      <c r="A5318" s="6">
        <v>8</v>
      </c>
      <c r="B5318" s="6">
        <v>3</v>
      </c>
      <c r="C5318" s="6">
        <v>13</v>
      </c>
      <c r="D5318" s="6">
        <f>A5318+B5318+C5318</f>
        <v>24</v>
      </c>
      <c r="E5318" s="5">
        <f>IF(A5318=0,0,A5318*LABOR_HRS_WK_TOM*SEASON_WEEKS*(1+DIM_PCT_TOM)^A5318)</f>
        <v>1543.3839432000011</v>
      </c>
      <c r="F5318" s="5">
        <f>IF(B5318=0,0,B5318*LABOR_HRS_WK_CAR*SEASON_WEEKS*(1+DIM_PCT_CAR)^B5318)</f>
        <v>96.920156249999962</v>
      </c>
      <c r="G5318" s="5">
        <f>IF(C5318=0,0,C5318*LABOR_HRS_WK_MES*SEASON_WEEKS*(1+DIM_PCT_MES)^C5318)</f>
        <v>687.52941027880331</v>
      </c>
      <c r="H5318" s="5">
        <f>E5318+F5318+G5318</f>
        <v>2327.8335097288045</v>
      </c>
      <c r="I5318" s="5">
        <f>MIN(H5318,FARMER_HRS)</f>
        <v>720</v>
      </c>
      <c r="J5318" s="5">
        <f>MAX(0,H5318-FARMER_HRS)</f>
        <v>1607.8335097288045</v>
      </c>
      <c r="K5318" s="2">
        <f>I5318*FARMER_RATE+J5318*TEMP_WORKER_RATE</f>
        <v>52913.776210569522</v>
      </c>
      <c r="L5318" s="2">
        <f>A5318*PRICE_TOM+B5318*PRICE_CAR+C5318*PRICE_MES</f>
        <v>111782</v>
      </c>
      <c r="M5318" s="2">
        <f>A5318*FERT_BED_TOM+B5318*FERT_BED_CAR+C5318*FERT_BED_MES</f>
        <v>19800</v>
      </c>
      <c r="N5318" s="6">
        <f>IF(AND(D5318&lt;=TOTAL_BEDS,J5318&lt;=TEMP_WORKER_MAX*TEMP_WORKER_HRS),1,0)</f>
        <v>1</v>
      </c>
      <c r="O5318" s="2">
        <f>L5318-M5318-K5318-FIXED_COSTS</f>
        <v>19068.223789430478</v>
      </c>
      <c r="P5318" s="2">
        <f>IF(N5318=1,O5318,"")</f>
        <v>19068.223789430478</v>
      </c>
    </row>
    <row r="5319">
      <c r="A5319" s="6">
        <v>8</v>
      </c>
      <c r="B5319" s="6">
        <v>3</v>
      </c>
      <c r="C5319" s="6">
        <v>14</v>
      </c>
      <c r="D5319" s="6">
        <f>A5319+B5319+C5319</f>
        <v>25</v>
      </c>
      <c r="E5319" s="5">
        <f>IF(A5319=0,0,A5319*LABOR_HRS_WK_TOM*SEASON_WEEKS*(1+DIM_PCT_TOM)^A5319)</f>
        <v>1543.3839432000011</v>
      </c>
      <c r="F5319" s="5">
        <f>IF(B5319=0,0,B5319*LABOR_HRS_WK_CAR*SEASON_WEEKS*(1+DIM_PCT_CAR)^B5319)</f>
        <v>96.920156249999962</v>
      </c>
      <c r="G5319" s="5">
        <f>IF(C5319=0,0,C5319*LABOR_HRS_WK_MES*SEASON_WEEKS*(1+DIM_PCT_MES)^C5319)</f>
        <v>749.67149159246435</v>
      </c>
      <c r="H5319" s="5">
        <f>E5319+F5319+G5319</f>
        <v>2389.9755910424656</v>
      </c>
      <c r="I5319" s="5">
        <f>MIN(H5319,FARMER_HRS)</f>
        <v>720</v>
      </c>
      <c r="J5319" s="5">
        <f>MAX(0,H5319-FARMER_HRS)</f>
        <v>1669.9755910424656</v>
      </c>
      <c r="K5319" s="2">
        <f>I5319*FARMER_RATE+J5319*TEMP_WORKER_RATE</f>
        <v>53992.631788931692</v>
      </c>
      <c r="L5319" s="2">
        <f>A5319*PRICE_TOM+B5319*PRICE_CAR+C5319*PRICE_MES</f>
        <v>114482</v>
      </c>
      <c r="M5319" s="2">
        <f>A5319*FERT_BED_TOM+B5319*FERT_BED_CAR+C5319*FERT_BED_MES</f>
        <v>20680</v>
      </c>
      <c r="N5319" s="6">
        <f>IF(AND(D5319&lt;=TOTAL_BEDS,J5319&lt;=TEMP_WORKER_MAX*TEMP_WORKER_HRS),1,0)</f>
        <v>1</v>
      </c>
      <c r="O5319" s="2">
        <f>L5319-M5319-K5319-FIXED_COSTS</f>
        <v>19809.368211068308</v>
      </c>
      <c r="P5319" s="2">
        <f>IF(N5319=1,O5319,"")</f>
        <v>19809.368211068308</v>
      </c>
    </row>
    <row r="5320">
      <c r="A5320" s="6">
        <v>8</v>
      </c>
      <c r="B5320" s="6">
        <v>3</v>
      </c>
      <c r="C5320" s="6">
        <v>15</v>
      </c>
      <c r="D5320" s="6">
        <f>A5320+B5320+C5320</f>
        <v>26</v>
      </c>
      <c r="E5320" s="5">
        <f>IF(A5320=0,0,A5320*LABOR_HRS_WK_TOM*SEASON_WEEKS*(1+DIM_PCT_TOM)^A5320)</f>
        <v>1543.3839432000011</v>
      </c>
      <c r="F5320" s="5">
        <f>IF(B5320=0,0,B5320*LABOR_HRS_WK_CAR*SEASON_WEEKS*(1+DIM_PCT_CAR)^B5320)</f>
        <v>96.920156249999962</v>
      </c>
      <c r="G5320" s="5">
        <f>IF(C5320=0,0,C5320*LABOR_HRS_WK_MES*SEASON_WEEKS*(1+DIM_PCT_MES)^C5320)</f>
        <v>813.25969846861074</v>
      </c>
      <c r="H5320" s="5">
        <f>E5320+F5320+G5320</f>
        <v>2453.5637979186117</v>
      </c>
      <c r="I5320" s="5">
        <f>MIN(H5320,FARMER_HRS)</f>
        <v>720</v>
      </c>
      <c r="J5320" s="5">
        <f>MAX(0,H5320-FARMER_HRS)</f>
        <v>1733.5637979186117</v>
      </c>
      <c r="K5320" s="2">
        <f>I5320*FARMER_RATE+J5320*TEMP_WORKER_RATE</f>
        <v>55096.593713864786</v>
      </c>
      <c r="L5320" s="2">
        <f>A5320*PRICE_TOM+B5320*PRICE_CAR+C5320*PRICE_MES</f>
        <v>117182</v>
      </c>
      <c r="M5320" s="2">
        <f>A5320*FERT_BED_TOM+B5320*FERT_BED_CAR+C5320*FERT_BED_MES</f>
        <v>21560</v>
      </c>
      <c r="N5320" s="6">
        <f>IF(AND(D5320&lt;=TOTAL_BEDS,J5320&lt;=TEMP_WORKER_MAX*TEMP_WORKER_HRS),1,0)</f>
        <v>1</v>
      </c>
      <c r="O5320" s="2">
        <f>L5320-M5320-K5320-FIXED_COSTS</f>
        <v>20525.406286135214</v>
      </c>
      <c r="P5320" s="2">
        <f>IF(N5320=1,O5320,"")</f>
        <v>20525.406286135214</v>
      </c>
    </row>
    <row r="5321">
      <c r="A5321" s="6">
        <v>8</v>
      </c>
      <c r="B5321" s="6">
        <v>3</v>
      </c>
      <c r="C5321" s="6">
        <v>16</v>
      </c>
      <c r="D5321" s="6">
        <f>A5321+B5321+C5321</f>
        <v>27</v>
      </c>
      <c r="E5321" s="5">
        <f>IF(A5321=0,0,A5321*LABOR_HRS_WK_TOM*SEASON_WEEKS*(1+DIM_PCT_TOM)^A5321)</f>
        <v>1543.3839432000011</v>
      </c>
      <c r="F5321" s="5">
        <f>IF(B5321=0,0,B5321*LABOR_HRS_WK_CAR*SEASON_WEEKS*(1+DIM_PCT_CAR)^B5321)</f>
        <v>96.920156249999962</v>
      </c>
      <c r="G5321" s="5">
        <f>IF(C5321=0,0,C5321*LABOR_HRS_WK_MES*SEASON_WEEKS*(1+DIM_PCT_MES)^C5321)</f>
        <v>878.32047434609967</v>
      </c>
      <c r="H5321" s="5">
        <f>E5321+F5321+G5321</f>
        <v>2518.6245737961008</v>
      </c>
      <c r="I5321" s="5">
        <f>MIN(H5321,FARMER_HRS)</f>
        <v>720</v>
      </c>
      <c r="J5321" s="5">
        <f>MAX(0,H5321-FARMER_HRS)</f>
        <v>1798.6245737961008</v>
      </c>
      <c r="K5321" s="2">
        <f>I5321*FARMER_RATE+J5321*TEMP_WORKER_RATE</f>
        <v>56226.121072848968</v>
      </c>
      <c r="L5321" s="2">
        <f>A5321*PRICE_TOM+B5321*PRICE_CAR+C5321*PRICE_MES</f>
        <v>119882</v>
      </c>
      <c r="M5321" s="2">
        <f>A5321*FERT_BED_TOM+B5321*FERT_BED_CAR+C5321*FERT_BED_MES</f>
        <v>22440</v>
      </c>
      <c r="N5321" s="6">
        <f>IF(AND(D5321&lt;=TOTAL_BEDS,J5321&lt;=TEMP_WORKER_MAX*TEMP_WORKER_HRS),1,0)</f>
        <v>1</v>
      </c>
      <c r="O5321" s="2">
        <f>L5321-M5321-K5321-FIXED_COSTS</f>
        <v>21215.878927151032</v>
      </c>
      <c r="P5321" s="2">
        <f>IF(N5321=1,O5321,"")</f>
        <v>21215.878927151032</v>
      </c>
    </row>
    <row r="5322">
      <c r="A5322" s="6">
        <v>8</v>
      </c>
      <c r="B5322" s="6">
        <v>3</v>
      </c>
      <c r="C5322" s="6">
        <v>17</v>
      </c>
      <c r="D5322" s="6">
        <f>A5322+B5322+C5322</f>
        <v>28</v>
      </c>
      <c r="E5322" s="5">
        <f>IF(A5322=0,0,A5322*LABOR_HRS_WK_TOM*SEASON_WEEKS*(1+DIM_PCT_TOM)^A5322)</f>
        <v>1543.3839432000011</v>
      </c>
      <c r="F5322" s="5">
        <f>IF(B5322=0,0,B5322*LABOR_HRS_WK_CAR*SEASON_WEEKS*(1+DIM_PCT_CAR)^B5322)</f>
        <v>96.920156249999962</v>
      </c>
      <c r="G5322" s="5">
        <f>IF(C5322=0,0,C5322*LABOR_HRS_WK_MES*SEASON_WEEKS*(1+DIM_PCT_MES)^C5322)</f>
        <v>944.88069779263992</v>
      </c>
      <c r="H5322" s="5">
        <f>E5322+F5322+G5322</f>
        <v>2585.1847972426413</v>
      </c>
      <c r="I5322" s="5">
        <f>MIN(H5322,FARMER_HRS)</f>
        <v>720</v>
      </c>
      <c r="J5322" s="5">
        <f>MAX(0,H5322-FARMER_HRS)</f>
        <v>1865.1847972426413</v>
      </c>
      <c r="K5322" s="2">
        <f>I5322*FARMER_RATE+J5322*TEMP_WORKER_RATE</f>
        <v>57381.680507684745</v>
      </c>
      <c r="L5322" s="2">
        <f>A5322*PRICE_TOM+B5322*PRICE_CAR+C5322*PRICE_MES</f>
        <v>122582</v>
      </c>
      <c r="M5322" s="2">
        <f>A5322*FERT_BED_TOM+B5322*FERT_BED_CAR+C5322*FERT_BED_MES</f>
        <v>23320</v>
      </c>
      <c r="N5322" s="6">
        <f>IF(AND(D5322&lt;=TOTAL_BEDS,J5322&lt;=TEMP_WORKER_MAX*TEMP_WORKER_HRS),1,0)</f>
        <v>1</v>
      </c>
      <c r="O5322" s="2">
        <f>L5322-M5322-K5322-FIXED_COSTS</f>
        <v>21880.319492315255</v>
      </c>
      <c r="P5322" s="2">
        <f>IF(N5322=1,O5322,"")</f>
        <v>21880.319492315255</v>
      </c>
    </row>
    <row r="5323">
      <c r="A5323" s="6">
        <v>8</v>
      </c>
      <c r="B5323" s="6">
        <v>3</v>
      </c>
      <c r="C5323" s="6">
        <v>18</v>
      </c>
      <c r="D5323" s="6">
        <f>A5323+B5323+C5323</f>
        <v>29</v>
      </c>
      <c r="E5323" s="5">
        <f>IF(A5323=0,0,A5323*LABOR_HRS_WK_TOM*SEASON_WEEKS*(1+DIM_PCT_TOM)^A5323)</f>
        <v>1543.3839432000011</v>
      </c>
      <c r="F5323" s="5">
        <f>IF(B5323=0,0,B5323*LABOR_HRS_WK_CAR*SEASON_WEEKS*(1+DIM_PCT_CAR)^B5323)</f>
        <v>96.920156249999962</v>
      </c>
      <c r="G5323" s="5">
        <f>IF(C5323=0,0,C5323*LABOR_HRS_WK_MES*SEASON_WEEKS*(1+DIM_PCT_MES)^C5323)</f>
        <v>1012.9676892512272</v>
      </c>
      <c r="H5323" s="5">
        <f>E5323+F5323+G5323</f>
        <v>2653.2717887012282</v>
      </c>
      <c r="I5323" s="5">
        <f>MIN(H5323,FARMER_HRS)</f>
        <v>720</v>
      </c>
      <c r="J5323" s="5">
        <f>MAX(0,H5323-FARMER_HRS)</f>
        <v>1933.2717887012282</v>
      </c>
      <c r="K5323" s="2">
        <f>I5323*FARMER_RATE+J5323*TEMP_WORKER_RATE</f>
        <v>58563.746331618546</v>
      </c>
      <c r="L5323" s="2">
        <f>A5323*PRICE_TOM+B5323*PRICE_CAR+C5323*PRICE_MES</f>
        <v>125282</v>
      </c>
      <c r="M5323" s="2">
        <f>A5323*FERT_BED_TOM+B5323*FERT_BED_CAR+C5323*FERT_BED_MES</f>
        <v>24200</v>
      </c>
      <c r="N5323" s="6">
        <f>IF(AND(D5323&lt;=TOTAL_BEDS,J5323&lt;=TEMP_WORKER_MAX*TEMP_WORKER_HRS),1,0)</f>
        <v>1</v>
      </c>
      <c r="O5323" s="2">
        <f>L5323-M5323-K5323-FIXED_COSTS</f>
        <v>22518.253668381454</v>
      </c>
      <c r="P5323" s="2">
        <f>IF(N5323=1,O5323,"")</f>
        <v>22518.253668381454</v>
      </c>
    </row>
    <row r="5324">
      <c r="A5324" s="6">
        <v>8</v>
      </c>
      <c r="B5324" s="6">
        <v>3</v>
      </c>
      <c r="C5324" s="6">
        <v>19</v>
      </c>
      <c r="D5324" s="6">
        <f>A5324+B5324+C5324</f>
        <v>30</v>
      </c>
      <c r="E5324" s="5">
        <f>IF(A5324=0,0,A5324*LABOR_HRS_WK_TOM*SEASON_WEEKS*(1+DIM_PCT_TOM)^A5324)</f>
        <v>1543.3839432000011</v>
      </c>
      <c r="F5324" s="5">
        <f>IF(B5324=0,0,B5324*LABOR_HRS_WK_CAR*SEASON_WEEKS*(1+DIM_PCT_CAR)^B5324)</f>
        <v>96.920156249999962</v>
      </c>
      <c r="G5324" s="5">
        <f>IF(C5324=0,0,C5324*LABOR_HRS_WK_MES*SEASON_WEEKS*(1+DIM_PCT_MES)^C5324)</f>
        <v>1082.6092178872491</v>
      </c>
      <c r="H5324" s="5">
        <f>E5324+F5324+G5324</f>
        <v>2722.91331733725</v>
      </c>
      <c r="I5324" s="5">
        <f>MIN(H5324,FARMER_HRS)</f>
        <v>720</v>
      </c>
      <c r="J5324" s="5">
        <f>MAX(0,H5324-FARMER_HRS)</f>
        <v>2002.9133173372502</v>
      </c>
      <c r="K5324" s="2">
        <f>I5324*FARMER_RATE+J5324*TEMP_WORKER_RATE</f>
        <v>59772.800648216151</v>
      </c>
      <c r="L5324" s="2">
        <f>A5324*PRICE_TOM+B5324*PRICE_CAR+C5324*PRICE_MES</f>
        <v>127982</v>
      </c>
      <c r="M5324" s="2">
        <f>A5324*FERT_BED_TOM+B5324*FERT_BED_CAR+C5324*FERT_BED_MES</f>
        <v>25080</v>
      </c>
      <c r="N5324" s="6">
        <f>IF(AND(D5324&lt;=TOTAL_BEDS,J5324&lt;=TEMP_WORKER_MAX*TEMP_WORKER_HRS),1,0)</f>
        <v>1</v>
      </c>
      <c r="O5324" s="2">
        <f>L5324-M5324-K5324-FIXED_COSTS</f>
        <v>23129.199351783849</v>
      </c>
      <c r="P5324" s="2">
        <f>IF(N5324=1,O5324,"")</f>
        <v>23129.199351783849</v>
      </c>
    </row>
    <row r="5325">
      <c r="A5325" s="6">
        <v>8</v>
      </c>
      <c r="B5325" s="6">
        <v>3</v>
      </c>
      <c r="C5325" s="6">
        <v>20</v>
      </c>
      <c r="D5325" s="6">
        <f>A5325+B5325+C5325</f>
        <v>31</v>
      </c>
      <c r="E5325" s="5">
        <f>IF(A5325=0,0,A5325*LABOR_HRS_WK_TOM*SEASON_WEEKS*(1+DIM_PCT_TOM)^A5325)</f>
        <v>1543.3839432000011</v>
      </c>
      <c r="F5325" s="5">
        <f>IF(B5325=0,0,B5325*LABOR_HRS_WK_CAR*SEASON_WEEKS*(1+DIM_PCT_CAR)^B5325)</f>
        <v>96.920156249999962</v>
      </c>
      <c r="G5325" s="5">
        <f>IF(C5325=0,0,C5325*LABOR_HRS_WK_MES*SEASON_WEEKS*(1+DIM_PCT_MES)^C5325)</f>
        <v>1153.8335085377259</v>
      </c>
      <c r="H5325" s="5">
        <f>E5325+F5325+G5325</f>
        <v>2794.1376079877273</v>
      </c>
      <c r="I5325" s="5">
        <f>MIN(H5325,FARMER_HRS)</f>
        <v>720</v>
      </c>
      <c r="J5325" s="5">
        <f>MAX(0,H5325-FARMER_HRS)</f>
        <v>2074.1376079877273</v>
      </c>
      <c r="K5325" s="2">
        <f>I5325*FARMER_RATE+J5325*TEMP_WORKER_RATE</f>
        <v>61009.333472009152</v>
      </c>
      <c r="L5325" s="2">
        <f>A5325*PRICE_TOM+B5325*PRICE_CAR+C5325*PRICE_MES</f>
        <v>130682</v>
      </c>
      <c r="M5325" s="2">
        <f>A5325*FERT_BED_TOM+B5325*FERT_BED_CAR+C5325*FERT_BED_MES</f>
        <v>25960</v>
      </c>
      <c r="N5325" s="6">
        <f>IF(AND(D5325&lt;=TOTAL_BEDS,J5325&lt;=TEMP_WORKER_MAX*TEMP_WORKER_HRS),1,0)</f>
        <v>1</v>
      </c>
      <c r="O5325" s="2">
        <f>L5325-M5325-K5325-FIXED_COSTS</f>
        <v>23712.666527990848</v>
      </c>
      <c r="P5325" s="2">
        <f>IF(N5325=1,O5325,"")</f>
        <v>23712.666527990848</v>
      </c>
    </row>
    <row r="5326">
      <c r="A5326" s="6">
        <v>8</v>
      </c>
      <c r="B5326" s="6">
        <v>3</v>
      </c>
      <c r="C5326" s="6">
        <v>21</v>
      </c>
      <c r="D5326" s="6">
        <f>A5326+B5326+C5326</f>
        <v>32</v>
      </c>
      <c r="E5326" s="5">
        <f>IF(A5326=0,0,A5326*LABOR_HRS_WK_TOM*SEASON_WEEKS*(1+DIM_PCT_TOM)^A5326)</f>
        <v>1543.3839432000011</v>
      </c>
      <c r="F5326" s="5">
        <f>IF(B5326=0,0,B5326*LABOR_HRS_WK_CAR*SEASON_WEEKS*(1+DIM_PCT_CAR)^B5326)</f>
        <v>96.920156249999962</v>
      </c>
      <c r="G5326" s="5">
        <f>IF(C5326=0,0,C5326*LABOR_HRS_WK_MES*SEASON_WEEKS*(1+DIM_PCT_MES)^C5326)</f>
        <v>1226.6692487641699</v>
      </c>
      <c r="H5326" s="5">
        <f>E5326+F5326+G5326</f>
        <v>2866.973348214171</v>
      </c>
      <c r="I5326" s="5">
        <f>MIN(H5326,FARMER_HRS)</f>
        <v>720</v>
      </c>
      <c r="J5326" s="5">
        <f>MAX(0,H5326-FARMER_HRS)</f>
        <v>2146.973348214171</v>
      </c>
      <c r="K5326" s="2">
        <f>I5326*FARMER_RATE+J5326*TEMP_WORKER_RATE</f>
        <v>62273.842850940469</v>
      </c>
      <c r="L5326" s="2">
        <f>A5326*PRICE_TOM+B5326*PRICE_CAR+C5326*PRICE_MES</f>
        <v>133382</v>
      </c>
      <c r="M5326" s="2">
        <f>A5326*FERT_BED_TOM+B5326*FERT_BED_CAR+C5326*FERT_BED_MES</f>
        <v>26840</v>
      </c>
      <c r="N5326" s="6">
        <f>IF(AND(D5326&lt;=TOTAL_BEDS,J5326&lt;=TEMP_WORKER_MAX*TEMP_WORKER_HRS),1,0)</f>
        <v>1</v>
      </c>
      <c r="O5326" s="2">
        <f>L5326-M5326-K5326-FIXED_COSTS</f>
        <v>24268.157149059531</v>
      </c>
      <c r="P5326" s="2">
        <f>IF(N5326=1,O5326,"")</f>
        <v>24268.157149059531</v>
      </c>
    </row>
    <row r="5327">
      <c r="A5327" s="6">
        <v>8</v>
      </c>
      <c r="B5327" s="6">
        <v>3</v>
      </c>
      <c r="C5327" s="6">
        <v>22</v>
      </c>
      <c r="D5327" s="6">
        <f>A5327+B5327+C5327</f>
        <v>33</v>
      </c>
      <c r="E5327" s="5">
        <f>IF(A5327=0,0,A5327*LABOR_HRS_WK_TOM*SEASON_WEEKS*(1+DIM_PCT_TOM)^A5327)</f>
        <v>1543.3839432000011</v>
      </c>
      <c r="F5327" s="5">
        <f>IF(B5327=0,0,B5327*LABOR_HRS_WK_CAR*SEASON_WEEKS*(1+DIM_PCT_CAR)^B5327)</f>
        <v>96.920156249999962</v>
      </c>
      <c r="G5327" s="5">
        <f>IF(C5327=0,0,C5327*LABOR_HRS_WK_MES*SEASON_WEEKS*(1+DIM_PCT_MES)^C5327)</f>
        <v>1301.1455960105659</v>
      </c>
      <c r="H5327" s="5">
        <f>E5327+F5327+G5327</f>
        <v>2941.449695460567</v>
      </c>
      <c r="I5327" s="5">
        <f>MIN(H5327,FARMER_HRS)</f>
        <v>720</v>
      </c>
      <c r="J5327" s="5">
        <f>MAX(0,H5327-FARMER_HRS)</f>
        <v>2221.449695460567</v>
      </c>
      <c r="K5327" s="2">
        <f>I5327*FARMER_RATE+J5327*TEMP_WORKER_RATE</f>
        <v>63566.834990634845</v>
      </c>
      <c r="L5327" s="2">
        <f>A5327*PRICE_TOM+B5327*PRICE_CAR+C5327*PRICE_MES</f>
        <v>136082</v>
      </c>
      <c r="M5327" s="2">
        <f>A5327*FERT_BED_TOM+B5327*FERT_BED_CAR+C5327*FERT_BED_MES</f>
        <v>27720</v>
      </c>
      <c r="N5327" s="6">
        <f>IF(AND(D5327&lt;=TOTAL_BEDS,J5327&lt;=TEMP_WORKER_MAX*TEMP_WORKER_HRS),1,0)</f>
        <v>1</v>
      </c>
      <c r="O5327" s="2">
        <f>L5327-M5327-K5327-FIXED_COSTS</f>
        <v>24795.165009365155</v>
      </c>
      <c r="P5327" s="2">
        <f>IF(N5327=1,O5327,"")</f>
        <v>24795.165009365155</v>
      </c>
    </row>
    <row r="5328">
      <c r="A5328" s="6">
        <v>8</v>
      </c>
      <c r="B5328" s="6">
        <v>3</v>
      </c>
      <c r="C5328" s="6">
        <v>23</v>
      </c>
      <c r="D5328" s="6">
        <f>A5328+B5328+C5328</f>
        <v>34</v>
      </c>
      <c r="E5328" s="5">
        <f>IF(A5328=0,0,A5328*LABOR_HRS_WK_TOM*SEASON_WEEKS*(1+DIM_PCT_TOM)^A5328)</f>
        <v>1543.3839432000011</v>
      </c>
      <c r="F5328" s="5">
        <f>IF(B5328=0,0,B5328*LABOR_HRS_WK_CAR*SEASON_WEEKS*(1+DIM_PCT_CAR)^B5328)</f>
        <v>96.920156249999962</v>
      </c>
      <c r="G5328" s="5">
        <f>IF(C5328=0,0,C5328*LABOR_HRS_WK_MES*SEASON_WEEKS*(1+DIM_PCT_MES)^C5328)</f>
        <v>1377.2921848680023</v>
      </c>
      <c r="H5328" s="5">
        <f>E5328+F5328+G5328</f>
        <v>3017.5962843180032</v>
      </c>
      <c r="I5328" s="5">
        <f>MIN(H5328,FARMER_HRS)</f>
        <v>720</v>
      </c>
      <c r="J5328" s="5">
        <f>MAX(0,H5328-FARMER_HRS)</f>
        <v>2297.5962843180032</v>
      </c>
      <c r="K5328" s="2">
        <f>I5328*FARMER_RATE+J5328*TEMP_WORKER_RATE</f>
        <v>64888.824380520891</v>
      </c>
      <c r="L5328" s="2">
        <f>A5328*PRICE_TOM+B5328*PRICE_CAR+C5328*PRICE_MES</f>
        <v>138782</v>
      </c>
      <c r="M5328" s="2">
        <f>A5328*FERT_BED_TOM+B5328*FERT_BED_CAR+C5328*FERT_BED_MES</f>
        <v>28600</v>
      </c>
      <c r="N5328" s="6">
        <f>IF(AND(D5328&lt;=TOTAL_BEDS,J5328&lt;=TEMP_WORKER_MAX*TEMP_WORKER_HRS),1,0)</f>
        <v>1</v>
      </c>
      <c r="O5328" s="2">
        <f>L5328-M5328-K5328-FIXED_COSTS</f>
        <v>25293.175619479109</v>
      </c>
      <c r="P5328" s="2">
        <f>IF(N5328=1,O5328,"")</f>
        <v>25293.175619479109</v>
      </c>
    </row>
    <row r="5329">
      <c r="A5329" s="6">
        <v>8</v>
      </c>
      <c r="B5329" s="6">
        <v>3</v>
      </c>
      <c r="C5329" s="6">
        <v>24</v>
      </c>
      <c r="D5329" s="6">
        <f>A5329+B5329+C5329</f>
        <v>35</v>
      </c>
      <c r="E5329" s="5">
        <f>IF(A5329=0,0,A5329*LABOR_HRS_WK_TOM*SEASON_WEEKS*(1+DIM_PCT_TOM)^A5329)</f>
        <v>1543.3839432000011</v>
      </c>
      <c r="F5329" s="5">
        <f>IF(B5329=0,0,B5329*LABOR_HRS_WK_CAR*SEASON_WEEKS*(1+DIM_PCT_CAR)^B5329)</f>
        <v>96.920156249999962</v>
      </c>
      <c r="G5329" s="5">
        <f>IF(C5329=0,0,C5329*LABOR_HRS_WK_MES*SEASON_WEEKS*(1+DIM_PCT_MES)^C5329)</f>
        <v>1455.139134447498</v>
      </c>
      <c r="H5329" s="5">
        <f>E5329+F5329+G5329</f>
        <v>3095.4432338974993</v>
      </c>
      <c r="I5329" s="5">
        <f>MIN(H5329,FARMER_HRS)</f>
        <v>720</v>
      </c>
      <c r="J5329" s="5">
        <f>MAX(0,H5329-FARMER_HRS)</f>
        <v>2375.4432338974993</v>
      </c>
      <c r="K5329" s="2">
        <f>I5329*FARMER_RATE+J5329*TEMP_WORKER_RATE</f>
        <v>66240.333921831581</v>
      </c>
      <c r="L5329" s="2">
        <f>A5329*PRICE_TOM+B5329*PRICE_CAR+C5329*PRICE_MES</f>
        <v>141482</v>
      </c>
      <c r="M5329" s="2">
        <f>A5329*FERT_BED_TOM+B5329*FERT_BED_CAR+C5329*FERT_BED_MES</f>
        <v>29480</v>
      </c>
      <c r="N5329" s="6">
        <f>IF(AND(D5329&lt;=TOTAL_BEDS,J5329&lt;=TEMP_WORKER_MAX*TEMP_WORKER_HRS),1,0)</f>
        <v>1</v>
      </c>
      <c r="O5329" s="2">
        <f>L5329-M5329-K5329-FIXED_COSTS</f>
        <v>25761.666078168419</v>
      </c>
      <c r="P5329" s="2">
        <f>IF(N5329=1,O5329,"")</f>
        <v>25761.666078168419</v>
      </c>
    </row>
    <row r="5330">
      <c r="A5330" s="6">
        <v>8</v>
      </c>
      <c r="B5330" s="6">
        <v>3</v>
      </c>
      <c r="C5330" s="6">
        <v>25</v>
      </c>
      <c r="D5330" s="6">
        <f>A5330+B5330+C5330</f>
        <v>36</v>
      </c>
      <c r="E5330" s="5">
        <f>IF(A5330=0,0,A5330*LABOR_HRS_WK_TOM*SEASON_WEEKS*(1+DIM_PCT_TOM)^A5330)</f>
        <v>1543.3839432000011</v>
      </c>
      <c r="F5330" s="5">
        <f>IF(B5330=0,0,B5330*LABOR_HRS_WK_CAR*SEASON_WEEKS*(1+DIM_PCT_CAR)^B5330)</f>
        <v>96.920156249999962</v>
      </c>
      <c r="G5330" s="5">
        <f>IF(C5330=0,0,C5330*LABOR_HRS_WK_MES*SEASON_WEEKS*(1+DIM_PCT_MES)^C5330)</f>
        <v>1534.7170558625955</v>
      </c>
      <c r="H5330" s="5">
        <f>E5330+F5330+G5330</f>
        <v>3175.0211553125964</v>
      </c>
      <c r="I5330" s="5">
        <f>MIN(H5330,FARMER_HRS)</f>
        <v>720</v>
      </c>
      <c r="J5330" s="5">
        <f>MAX(0,H5330-FARMER_HRS)</f>
        <v>2455.0211553125964</v>
      </c>
      <c r="K5330" s="2">
        <f>I5330*FARMER_RATE+J5330*TEMP_WORKER_RATE</f>
        <v>67621.895057510352</v>
      </c>
      <c r="L5330" s="2">
        <f>A5330*PRICE_TOM+B5330*PRICE_CAR+C5330*PRICE_MES</f>
        <v>144182</v>
      </c>
      <c r="M5330" s="2">
        <f>A5330*FERT_BED_TOM+B5330*FERT_BED_CAR+C5330*FERT_BED_MES</f>
        <v>30360</v>
      </c>
      <c r="N5330" s="6">
        <f>IF(AND(D5330&lt;=TOTAL_BEDS,J5330&lt;=TEMP_WORKER_MAX*TEMP_WORKER_HRS),1,0)</f>
        <v>1</v>
      </c>
      <c r="O5330" s="2">
        <f>L5330-M5330-K5330-FIXED_COSTS</f>
        <v>26200.104942489648</v>
      </c>
      <c r="P5330" s="2">
        <f>IF(N5330=1,O5330,"")</f>
        <v>26200.104942489648</v>
      </c>
    </row>
    <row r="5331">
      <c r="A5331" s="6">
        <v>8</v>
      </c>
      <c r="B5331" s="6">
        <v>3</v>
      </c>
      <c r="C5331" s="6">
        <v>26</v>
      </c>
      <c r="D5331" s="6">
        <f>A5331+B5331+C5331</f>
        <v>37</v>
      </c>
      <c r="E5331" s="5">
        <f>IF(A5331=0,0,A5331*LABOR_HRS_WK_TOM*SEASON_WEEKS*(1+DIM_PCT_TOM)^A5331)</f>
        <v>1543.3839432000011</v>
      </c>
      <c r="F5331" s="5">
        <f>IF(B5331=0,0,B5331*LABOR_HRS_WK_CAR*SEASON_WEEKS*(1+DIM_PCT_CAR)^B5331)</f>
        <v>96.920156249999962</v>
      </c>
      <c r="G5331" s="5">
        <f>IF(C5331=0,0,C5331*LABOR_HRS_WK_MES*SEASON_WEEKS*(1+DIM_PCT_MES)^C5331)</f>
        <v>1616.0570598233128</v>
      </c>
      <c r="H5331" s="5">
        <f>E5331+F5331+G5331</f>
        <v>3256.3611592733141</v>
      </c>
      <c r="I5331" s="5">
        <f>MIN(H5331,FARMER_HRS)</f>
        <v>720</v>
      </c>
      <c r="J5331" s="5">
        <f>MAX(0,H5331-FARMER_HRS)</f>
        <v>2536.3611592733141</v>
      </c>
      <c r="K5331" s="2">
        <f>I5331*FARMER_RATE+J5331*TEMP_WORKER_RATE</f>
        <v>69034.047904050589</v>
      </c>
      <c r="L5331" s="2">
        <f>A5331*PRICE_TOM+B5331*PRICE_CAR+C5331*PRICE_MES</f>
        <v>146882</v>
      </c>
      <c r="M5331" s="2">
        <f>A5331*FERT_BED_TOM+B5331*FERT_BED_CAR+C5331*FERT_BED_MES</f>
        <v>31240</v>
      </c>
      <c r="N5331" s="6">
        <f>IF(AND(D5331&lt;=TOTAL_BEDS,J5331&lt;=TEMP_WORKER_MAX*TEMP_WORKER_HRS),1,0)</f>
        <v>1</v>
      </c>
      <c r="O5331" s="2">
        <f>L5331-M5331-K5331-FIXED_COSTS</f>
        <v>26607.952095949411</v>
      </c>
      <c r="P5331" s="2">
        <f>IF(N5331=1,O5331,"")</f>
        <v>26607.952095949411</v>
      </c>
    </row>
    <row r="5332">
      <c r="A5332" s="6">
        <v>8</v>
      </c>
      <c r="B5332" s="6">
        <v>3</v>
      </c>
      <c r="C5332" s="6">
        <v>27</v>
      </c>
      <c r="D5332" s="6">
        <f>A5332+B5332+C5332</f>
        <v>38</v>
      </c>
      <c r="E5332" s="5">
        <f>IF(A5332=0,0,A5332*LABOR_HRS_WK_TOM*SEASON_WEEKS*(1+DIM_PCT_TOM)^A5332)</f>
        <v>1543.3839432000011</v>
      </c>
      <c r="F5332" s="5">
        <f>IF(B5332=0,0,B5332*LABOR_HRS_WK_CAR*SEASON_WEEKS*(1+DIM_PCT_CAR)^B5332)</f>
        <v>96.920156249999962</v>
      </c>
      <c r="G5332" s="5">
        <f>IF(C5332=0,0,C5332*LABOR_HRS_WK_MES*SEASON_WEEKS*(1+DIM_PCT_MES)^C5332)</f>
        <v>1699.19076434307</v>
      </c>
      <c r="H5332" s="5">
        <f>E5332+F5332+G5332</f>
        <v>3339.4948637930711</v>
      </c>
      <c r="I5332" s="5">
        <f>MIN(H5332,FARMER_HRS)</f>
        <v>720</v>
      </c>
      <c r="J5332" s="5">
        <f>MAX(0,H5332-FARMER_HRS)</f>
        <v>2619.4948637930711</v>
      </c>
      <c r="K5332" s="2">
        <f>I5332*FARMER_RATE+J5332*TEMP_WORKER_RATE</f>
        <v>70477.341385296371</v>
      </c>
      <c r="L5332" s="2">
        <f>A5332*PRICE_TOM+B5332*PRICE_CAR+C5332*PRICE_MES</f>
        <v>149582</v>
      </c>
      <c r="M5332" s="2">
        <f>A5332*FERT_BED_TOM+B5332*FERT_BED_CAR+C5332*FERT_BED_MES</f>
        <v>32120</v>
      </c>
      <c r="N5332" s="6">
        <f>IF(AND(D5332&lt;=TOTAL_BEDS,J5332&lt;=TEMP_WORKER_MAX*TEMP_WORKER_HRS),1,0)</f>
        <v>1</v>
      </c>
      <c r="O5332" s="2">
        <f>L5332-M5332-K5332-FIXED_COSTS</f>
        <v>26984.658614703629</v>
      </c>
      <c r="P5332" s="2">
        <f>IF(N5332=1,O5332,"")</f>
        <v>26984.658614703629</v>
      </c>
    </row>
    <row r="5333">
      <c r="A5333" s="6">
        <v>8</v>
      </c>
      <c r="B5333" s="6">
        <v>3</v>
      </c>
      <c r="C5333" s="6">
        <v>28</v>
      </c>
      <c r="D5333" s="6">
        <f>A5333+B5333+C5333</f>
        <v>39</v>
      </c>
      <c r="E5333" s="5">
        <f>IF(A5333=0,0,A5333*LABOR_HRS_WK_TOM*SEASON_WEEKS*(1+DIM_PCT_TOM)^A5333)</f>
        <v>1543.3839432000011</v>
      </c>
      <c r="F5333" s="5">
        <f>IF(B5333=0,0,B5333*LABOR_HRS_WK_CAR*SEASON_WEEKS*(1+DIM_PCT_CAR)^B5333)</f>
        <v>96.920156249999962</v>
      </c>
      <c r="G5333" s="5">
        <f>IF(C5333=0,0,C5333*LABOR_HRS_WK_MES*SEASON_WEEKS*(1+DIM_PCT_MES)^C5333)</f>
        <v>1784.1503025602233</v>
      </c>
      <c r="H5333" s="5">
        <f>E5333+F5333+G5333</f>
        <v>3424.4544020102244</v>
      </c>
      <c r="I5333" s="5">
        <f>MIN(H5333,FARMER_HRS)</f>
        <v>720</v>
      </c>
      <c r="J5333" s="5">
        <f>MAX(0,H5333-FARMER_HRS)</f>
        <v>2704.4544020102244</v>
      </c>
      <c r="K5333" s="2">
        <f>I5333*FARMER_RATE+J5333*TEMP_WORKER_RATE</f>
        <v>71952.333368233056</v>
      </c>
      <c r="L5333" s="2">
        <f>A5333*PRICE_TOM+B5333*PRICE_CAR+C5333*PRICE_MES</f>
        <v>152282</v>
      </c>
      <c r="M5333" s="2">
        <f>A5333*FERT_BED_TOM+B5333*FERT_BED_CAR+C5333*FERT_BED_MES</f>
        <v>33000</v>
      </c>
      <c r="N5333" s="6">
        <f>IF(AND(D5333&lt;=TOTAL_BEDS,J5333&lt;=TEMP_WORKER_MAX*TEMP_WORKER_HRS),1,0)</f>
        <v>1</v>
      </c>
      <c r="O5333" s="2">
        <f>L5333-M5333-K5333-FIXED_COSTS</f>
        <v>27329.666631766944</v>
      </c>
      <c r="P5333" s="2">
        <f>IF(N5333=1,O5333,"")</f>
        <v>27329.666631766944</v>
      </c>
    </row>
    <row r="5334">
      <c r="A5334" s="6">
        <v>8</v>
      </c>
      <c r="B5334" s="6">
        <v>3</v>
      </c>
      <c r="C5334" s="6">
        <v>29</v>
      </c>
      <c r="D5334" s="6">
        <f>A5334+B5334+C5334</f>
        <v>40</v>
      </c>
      <c r="E5334" s="5">
        <f>IF(A5334=0,0,A5334*LABOR_HRS_WK_TOM*SEASON_WEEKS*(1+DIM_PCT_TOM)^A5334)</f>
        <v>1543.3839432000011</v>
      </c>
      <c r="F5334" s="5">
        <f>IF(B5334=0,0,B5334*LABOR_HRS_WK_CAR*SEASON_WEEKS*(1+DIM_PCT_CAR)^B5334)</f>
        <v>96.920156249999962</v>
      </c>
      <c r="G5334" s="5">
        <f>IF(C5334=0,0,C5334*LABOR_HRS_WK_MES*SEASON_WEEKS*(1+DIM_PCT_MES)^C5334)</f>
        <v>1870.9683306758766</v>
      </c>
      <c r="H5334" s="5">
        <f>E5334+F5334+G5334</f>
        <v>3511.2724301258777</v>
      </c>
      <c r="I5334" s="5">
        <f>MIN(H5334,FARMER_HRS)</f>
        <v>720</v>
      </c>
      <c r="J5334" s="5">
        <f>MAX(0,H5334-FARMER_HRS)</f>
        <v>2791.2724301258777</v>
      </c>
      <c r="K5334" s="2">
        <f>I5334*FARMER_RATE+J5334*TEMP_WORKER_RATE</f>
        <v>73459.59080079649</v>
      </c>
      <c r="L5334" s="2">
        <f>A5334*PRICE_TOM+B5334*PRICE_CAR+C5334*PRICE_MES</f>
        <v>154982</v>
      </c>
      <c r="M5334" s="2">
        <f>A5334*FERT_BED_TOM+B5334*FERT_BED_CAR+C5334*FERT_BED_MES</f>
        <v>33880</v>
      </c>
      <c r="N5334" s="6">
        <f>IF(AND(D5334&lt;=TOTAL_BEDS,J5334&lt;=TEMP_WORKER_MAX*TEMP_WORKER_HRS),1,0)</f>
        <v>1</v>
      </c>
      <c r="O5334" s="2">
        <f>L5334-M5334-K5334-FIXED_COSTS</f>
        <v>27642.40919920351</v>
      </c>
      <c r="P5334" s="2">
        <f>IF(N5334=1,O5334,"")</f>
        <v>27642.40919920351</v>
      </c>
    </row>
    <row r="5335">
      <c r="A5335" s="6">
        <v>8</v>
      </c>
      <c r="B5335" s="6">
        <v>3</v>
      </c>
      <c r="C5335" s="6">
        <v>30</v>
      </c>
      <c r="D5335" s="6">
        <f>A5335+B5335+C5335</f>
        <v>41</v>
      </c>
      <c r="E5335" s="5">
        <f>IF(A5335=0,0,A5335*LABOR_HRS_WK_TOM*SEASON_WEEKS*(1+DIM_PCT_TOM)^A5335)</f>
        <v>1543.3839432000011</v>
      </c>
      <c r="F5335" s="5">
        <f>IF(B5335=0,0,B5335*LABOR_HRS_WK_CAR*SEASON_WEEKS*(1+DIM_PCT_CAR)^B5335)</f>
        <v>96.920156249999962</v>
      </c>
      <c r="G5335" s="5">
        <f>IF(C5335=0,0,C5335*LABOR_HRS_WK_MES*SEASON_WEEKS*(1+DIM_PCT_MES)^C5335)</f>
        <v>1959.6780360096466</v>
      </c>
      <c r="H5335" s="5">
        <f>E5335+F5335+G5335</f>
        <v>3599.9821354596479</v>
      </c>
      <c r="I5335" s="5">
        <f>MIN(H5335,FARMER_HRS)</f>
        <v>720</v>
      </c>
      <c r="J5335" s="5">
        <f>MAX(0,H5335-FARMER_HRS)</f>
        <v>2879.9821354596479</v>
      </c>
      <c r="K5335" s="2">
        <f>I5335*FARMER_RATE+J5335*TEMP_WORKER_RATE</f>
        <v>74999.68985173</v>
      </c>
      <c r="L5335" s="2">
        <f>A5335*PRICE_TOM+B5335*PRICE_CAR+C5335*PRICE_MES</f>
        <v>157682</v>
      </c>
      <c r="M5335" s="2">
        <f>A5335*FERT_BED_TOM+B5335*FERT_BED_CAR+C5335*FERT_BED_MES</f>
        <v>34760</v>
      </c>
      <c r="N5335" s="6">
        <f>IF(AND(D5335&lt;=TOTAL_BEDS,J5335&lt;=TEMP_WORKER_MAX*TEMP_WORKER_HRS),1,0)</f>
        <v>1</v>
      </c>
      <c r="O5335" s="2">
        <f>L5335-M5335-K5335-FIXED_COSTS</f>
        <v>27922.31014827</v>
      </c>
      <c r="P5335" s="2">
        <f>IF(N5335=1,O5335,"")</f>
        <v>27922.31014827</v>
      </c>
    </row>
    <row r="5336">
      <c r="A5336" s="6">
        <v>8</v>
      </c>
      <c r="B5336" s="6">
        <v>4</v>
      </c>
      <c r="C5336" s="6">
        <v>0</v>
      </c>
      <c r="D5336" s="6">
        <f>A5336+B5336+C5336</f>
        <v>12</v>
      </c>
      <c r="E5336" s="5">
        <f>IF(A5336=0,0,A5336*LABOR_HRS_WK_TOM*SEASON_WEEKS*(1+DIM_PCT_TOM)^A5336)</f>
        <v>1543.3839432000011</v>
      </c>
      <c r="F5336" s="5">
        <f>IF(B5336=0,0,B5336*LABOR_HRS_WK_CAR*SEASON_WEEKS*(1+DIM_PCT_CAR)^B5336)</f>
        <v>132.45754687499993</v>
      </c>
      <c r="G5336" s="5">
        <f>IF(C5336=0,0,C5336*LABOR_HRS_WK_MES*SEASON_WEEKS*(1+DIM_PCT_MES)^C5336)</f>
        <v>0</v>
      </c>
      <c r="H5336" s="5">
        <f>E5336+F5336+G5336</f>
        <v>1675.841490075001</v>
      </c>
      <c r="I5336" s="5">
        <f>MIN(H5336,FARMER_HRS)</f>
        <v>720</v>
      </c>
      <c r="J5336" s="5">
        <f>MAX(0,H5336-FARMER_HRS)</f>
        <v>955.841490075001</v>
      </c>
      <c r="K5336" s="2">
        <f>I5336*FARMER_RATE+J5336*TEMP_WORKER_RATE</f>
        <v>41594.4703138021</v>
      </c>
      <c r="L5336" s="2">
        <f>A5336*PRICE_TOM+B5336*PRICE_CAR+C5336*PRICE_MES</f>
        <v>78776</v>
      </c>
      <c r="M5336" s="2">
        <f>A5336*FERT_BED_TOM+B5336*FERT_BED_CAR+C5336*FERT_BED_MES</f>
        <v>8800</v>
      </c>
      <c r="N5336" s="6">
        <f>IF(AND(D5336&lt;=TOTAL_BEDS,J5336&lt;=TEMP_WORKER_MAX*TEMP_WORKER_HRS),1,0)</f>
        <v>1</v>
      </c>
      <c r="O5336" s="2">
        <f>L5336-M5336-K5336-FIXED_COSTS</f>
        <v>8381.5296861979</v>
      </c>
      <c r="P5336" s="2">
        <f>IF(N5336=1,O5336,"")</f>
        <v>8381.5296861979</v>
      </c>
    </row>
    <row r="5337">
      <c r="A5337" s="6">
        <v>8</v>
      </c>
      <c r="B5337" s="6">
        <v>4</v>
      </c>
      <c r="C5337" s="6">
        <v>1</v>
      </c>
      <c r="D5337" s="6">
        <f>A5337+B5337+C5337</f>
        <v>13</v>
      </c>
      <c r="E5337" s="5">
        <f>IF(A5337=0,0,A5337*LABOR_HRS_WK_TOM*SEASON_WEEKS*(1+DIM_PCT_TOM)^A5337)</f>
        <v>1543.3839432000011</v>
      </c>
      <c r="F5337" s="5">
        <f>IF(B5337=0,0,B5337*LABOR_HRS_WK_CAR*SEASON_WEEKS*(1+DIM_PCT_CAR)^B5337)</f>
        <v>132.45754687499993</v>
      </c>
      <c r="G5337" s="5">
        <f>IF(C5337=0,0,C5337*LABOR_HRS_WK_MES*SEASON_WEEKS*(1+DIM_PCT_MES)^C5337)</f>
        <v>45.5625</v>
      </c>
      <c r="H5337" s="5">
        <f>E5337+F5337+G5337</f>
        <v>1721.403990075001</v>
      </c>
      <c r="I5337" s="5">
        <f>MIN(H5337,FARMER_HRS)</f>
        <v>720</v>
      </c>
      <c r="J5337" s="5">
        <f>MAX(0,H5337-FARMER_HRS)</f>
        <v>1001.403990075001</v>
      </c>
      <c r="K5337" s="2">
        <f>I5337*FARMER_RATE+J5337*TEMP_WORKER_RATE</f>
        <v>42385.4859388021</v>
      </c>
      <c r="L5337" s="2">
        <f>A5337*PRICE_TOM+B5337*PRICE_CAR+C5337*PRICE_MES</f>
        <v>81476</v>
      </c>
      <c r="M5337" s="2">
        <f>A5337*FERT_BED_TOM+B5337*FERT_BED_CAR+C5337*FERT_BED_MES</f>
        <v>9680</v>
      </c>
      <c r="N5337" s="6">
        <f>IF(AND(D5337&lt;=TOTAL_BEDS,J5337&lt;=TEMP_WORKER_MAX*TEMP_WORKER_HRS),1,0)</f>
        <v>1</v>
      </c>
      <c r="O5337" s="2">
        <f>L5337-M5337-K5337-FIXED_COSTS</f>
        <v>9410.5140611979</v>
      </c>
      <c r="P5337" s="2">
        <f>IF(N5337=1,O5337,"")</f>
        <v>9410.5140611979</v>
      </c>
    </row>
    <row r="5338">
      <c r="A5338" s="6">
        <v>8</v>
      </c>
      <c r="B5338" s="6">
        <v>4</v>
      </c>
      <c r="C5338" s="6">
        <v>2</v>
      </c>
      <c r="D5338" s="6">
        <f>A5338+B5338+C5338</f>
        <v>14</v>
      </c>
      <c r="E5338" s="5">
        <f>IF(A5338=0,0,A5338*LABOR_HRS_WK_TOM*SEASON_WEEKS*(1+DIM_PCT_TOM)^A5338)</f>
        <v>1543.3839432000011</v>
      </c>
      <c r="F5338" s="5">
        <f>IF(B5338=0,0,B5338*LABOR_HRS_WK_CAR*SEASON_WEEKS*(1+DIM_PCT_CAR)^B5338)</f>
        <v>132.45754687499993</v>
      </c>
      <c r="G5338" s="5">
        <f>IF(C5338=0,0,C5338*LABOR_HRS_WK_MES*SEASON_WEEKS*(1+DIM_PCT_MES)^C5338)</f>
        <v>92.2640625</v>
      </c>
      <c r="H5338" s="5">
        <f>E5338+F5338+G5338</f>
        <v>1768.105552575001</v>
      </c>
      <c r="I5338" s="5">
        <f>MIN(H5338,FARMER_HRS)</f>
        <v>720</v>
      </c>
      <c r="J5338" s="5">
        <f>MAX(0,H5338-FARMER_HRS)</f>
        <v>1048.105552575001</v>
      </c>
      <c r="K5338" s="2">
        <f>I5338*FARMER_RATE+J5338*TEMP_WORKER_RATE</f>
        <v>43196.2769544271</v>
      </c>
      <c r="L5338" s="2">
        <f>A5338*PRICE_TOM+B5338*PRICE_CAR+C5338*PRICE_MES</f>
        <v>84176</v>
      </c>
      <c r="M5338" s="2">
        <f>A5338*FERT_BED_TOM+B5338*FERT_BED_CAR+C5338*FERT_BED_MES</f>
        <v>10560</v>
      </c>
      <c r="N5338" s="6">
        <f>IF(AND(D5338&lt;=TOTAL_BEDS,J5338&lt;=TEMP_WORKER_MAX*TEMP_WORKER_HRS),1,0)</f>
        <v>1</v>
      </c>
      <c r="O5338" s="2">
        <f>L5338-M5338-K5338-FIXED_COSTS</f>
        <v>10419.7230455729</v>
      </c>
      <c r="P5338" s="2">
        <f>IF(N5338=1,O5338,"")</f>
        <v>10419.7230455729</v>
      </c>
    </row>
    <row r="5339">
      <c r="A5339" s="6">
        <v>8</v>
      </c>
      <c r="B5339" s="6">
        <v>4</v>
      </c>
      <c r="C5339" s="6">
        <v>3</v>
      </c>
      <c r="D5339" s="6">
        <f>A5339+B5339+C5339</f>
        <v>15</v>
      </c>
      <c r="E5339" s="5">
        <f>IF(A5339=0,0,A5339*LABOR_HRS_WK_TOM*SEASON_WEEKS*(1+DIM_PCT_TOM)^A5339)</f>
        <v>1543.3839432000011</v>
      </c>
      <c r="F5339" s="5">
        <f>IF(B5339=0,0,B5339*LABOR_HRS_WK_CAR*SEASON_WEEKS*(1+DIM_PCT_CAR)^B5339)</f>
        <v>132.45754687499993</v>
      </c>
      <c r="G5339" s="5">
        <f>IF(C5339=0,0,C5339*LABOR_HRS_WK_MES*SEASON_WEEKS*(1+DIM_PCT_MES)^C5339)</f>
        <v>140.12604492187498</v>
      </c>
      <c r="H5339" s="5">
        <f>E5339+F5339+G5339</f>
        <v>1815.9675349968761</v>
      </c>
      <c r="I5339" s="5">
        <f>MIN(H5339,FARMER_HRS)</f>
        <v>720</v>
      </c>
      <c r="J5339" s="5">
        <f>MAX(0,H5339-FARMER_HRS)</f>
        <v>1095.9675349968761</v>
      </c>
      <c r="K5339" s="2">
        <f>I5339*FARMER_RATE+J5339*TEMP_WORKER_RATE</f>
        <v>44027.214149251318</v>
      </c>
      <c r="L5339" s="2">
        <f>A5339*PRICE_TOM+B5339*PRICE_CAR+C5339*PRICE_MES</f>
        <v>86876</v>
      </c>
      <c r="M5339" s="2">
        <f>A5339*FERT_BED_TOM+B5339*FERT_BED_CAR+C5339*FERT_BED_MES</f>
        <v>11440</v>
      </c>
      <c r="N5339" s="6">
        <f>IF(AND(D5339&lt;=TOTAL_BEDS,J5339&lt;=TEMP_WORKER_MAX*TEMP_WORKER_HRS),1,0)</f>
        <v>1</v>
      </c>
      <c r="O5339" s="2">
        <f>L5339-M5339-K5339-FIXED_COSTS</f>
        <v>11408.785850748682</v>
      </c>
      <c r="P5339" s="2">
        <f>IF(N5339=1,O5339,"")</f>
        <v>11408.785850748682</v>
      </c>
    </row>
    <row r="5340">
      <c r="A5340" s="6">
        <v>8</v>
      </c>
      <c r="B5340" s="6">
        <v>4</v>
      </c>
      <c r="C5340" s="6">
        <v>4</v>
      </c>
      <c r="D5340" s="6">
        <f>A5340+B5340+C5340</f>
        <v>16</v>
      </c>
      <c r="E5340" s="5">
        <f>IF(A5340=0,0,A5340*LABOR_HRS_WK_TOM*SEASON_WEEKS*(1+DIM_PCT_TOM)^A5340)</f>
        <v>1543.3839432000011</v>
      </c>
      <c r="F5340" s="5">
        <f>IF(B5340=0,0,B5340*LABOR_HRS_WK_CAR*SEASON_WEEKS*(1+DIM_PCT_CAR)^B5340)</f>
        <v>132.45754687499993</v>
      </c>
      <c r="G5340" s="5">
        <f>IF(C5340=0,0,C5340*LABOR_HRS_WK_MES*SEASON_WEEKS*(1+DIM_PCT_MES)^C5340)</f>
        <v>189.17016064453119</v>
      </c>
      <c r="H5340" s="5">
        <f>E5340+F5340+G5340</f>
        <v>1865.0116507195323</v>
      </c>
      <c r="I5340" s="5">
        <f>MIN(H5340,FARMER_HRS)</f>
        <v>720</v>
      </c>
      <c r="J5340" s="5">
        <f>MAX(0,H5340-FARMER_HRS)</f>
        <v>1145.0116507195323</v>
      </c>
      <c r="K5340" s="2">
        <f>I5340*FARMER_RATE+J5340*TEMP_WORKER_RATE</f>
        <v>44878.674491658545</v>
      </c>
      <c r="L5340" s="2">
        <f>A5340*PRICE_TOM+B5340*PRICE_CAR+C5340*PRICE_MES</f>
        <v>89576</v>
      </c>
      <c r="M5340" s="2">
        <f>A5340*FERT_BED_TOM+B5340*FERT_BED_CAR+C5340*FERT_BED_MES</f>
        <v>12320</v>
      </c>
      <c r="N5340" s="6">
        <f>IF(AND(D5340&lt;=TOTAL_BEDS,J5340&lt;=TEMP_WORKER_MAX*TEMP_WORKER_HRS),1,0)</f>
        <v>1</v>
      </c>
      <c r="O5340" s="2">
        <f>L5340-M5340-K5340-FIXED_COSTS</f>
        <v>12377.325508341455</v>
      </c>
      <c r="P5340" s="2">
        <f>IF(N5340=1,O5340,"")</f>
        <v>12377.325508341455</v>
      </c>
    </row>
    <row r="5341">
      <c r="A5341" s="6">
        <v>8</v>
      </c>
      <c r="B5341" s="6">
        <v>4</v>
      </c>
      <c r="C5341" s="6">
        <v>5</v>
      </c>
      <c r="D5341" s="6">
        <f>A5341+B5341+C5341</f>
        <v>17</v>
      </c>
      <c r="E5341" s="5">
        <f>IF(A5341=0,0,A5341*LABOR_HRS_WK_TOM*SEASON_WEEKS*(1+DIM_PCT_TOM)^A5341)</f>
        <v>1543.3839432000011</v>
      </c>
      <c r="F5341" s="5">
        <f>IF(B5341=0,0,B5341*LABOR_HRS_WK_CAR*SEASON_WEEKS*(1+DIM_PCT_CAR)^B5341)</f>
        <v>132.45754687499993</v>
      </c>
      <c r="G5341" s="5">
        <f>IF(C5341=0,0,C5341*LABOR_HRS_WK_MES*SEASON_WEEKS*(1+DIM_PCT_MES)^C5341)</f>
        <v>239.41848456573481</v>
      </c>
      <c r="H5341" s="5">
        <f>E5341+F5341+G5341</f>
        <v>1915.2599746407359</v>
      </c>
      <c r="I5341" s="5">
        <f>MIN(H5341,FARMER_HRS)</f>
        <v>720</v>
      </c>
      <c r="J5341" s="5">
        <f>MAX(0,H5341-FARMER_HRS)</f>
        <v>1195.2599746407359</v>
      </c>
      <c r="K5341" s="2">
        <f>I5341*FARMER_RATE+J5341*TEMP_WORKER_RATE</f>
        <v>45751.041226401663</v>
      </c>
      <c r="L5341" s="2">
        <f>A5341*PRICE_TOM+B5341*PRICE_CAR+C5341*PRICE_MES</f>
        <v>92276</v>
      </c>
      <c r="M5341" s="2">
        <f>A5341*FERT_BED_TOM+B5341*FERT_BED_CAR+C5341*FERT_BED_MES</f>
        <v>13200</v>
      </c>
      <c r="N5341" s="6">
        <f>IF(AND(D5341&lt;=TOTAL_BEDS,J5341&lt;=TEMP_WORKER_MAX*TEMP_WORKER_HRS),1,0)</f>
        <v>1</v>
      </c>
      <c r="O5341" s="2">
        <f>L5341-M5341-K5341-FIXED_COSTS</f>
        <v>13324.958773598337</v>
      </c>
      <c r="P5341" s="2">
        <f>IF(N5341=1,O5341,"")</f>
        <v>13324.958773598337</v>
      </c>
    </row>
    <row r="5342">
      <c r="A5342" s="6">
        <v>8</v>
      </c>
      <c r="B5342" s="6">
        <v>4</v>
      </c>
      <c r="C5342" s="6">
        <v>6</v>
      </c>
      <c r="D5342" s="6">
        <f>A5342+B5342+C5342</f>
        <v>18</v>
      </c>
      <c r="E5342" s="5">
        <f>IF(A5342=0,0,A5342*LABOR_HRS_WK_TOM*SEASON_WEEKS*(1+DIM_PCT_TOM)^A5342)</f>
        <v>1543.3839432000011</v>
      </c>
      <c r="F5342" s="5">
        <f>IF(B5342=0,0,B5342*LABOR_HRS_WK_CAR*SEASON_WEEKS*(1+DIM_PCT_CAR)^B5342)</f>
        <v>132.45754687499993</v>
      </c>
      <c r="G5342" s="5">
        <f>IF(C5342=0,0,C5342*LABOR_HRS_WK_MES*SEASON_WEEKS*(1+DIM_PCT_MES)^C5342)</f>
        <v>290.89345874736773</v>
      </c>
      <c r="H5342" s="5">
        <f>E5342+F5342+G5342</f>
        <v>1966.7349488223688</v>
      </c>
      <c r="I5342" s="5">
        <f>MIN(H5342,FARMER_HRS)</f>
        <v>720</v>
      </c>
      <c r="J5342" s="5">
        <f>MAX(0,H5342-FARMER_HRS)</f>
        <v>1246.7349488223688</v>
      </c>
      <c r="K5342" s="2">
        <f>I5342*FARMER_RATE+J5342*TEMP_WORKER_RATE</f>
        <v>46644.703972610572</v>
      </c>
      <c r="L5342" s="2">
        <f>A5342*PRICE_TOM+B5342*PRICE_CAR+C5342*PRICE_MES</f>
        <v>94976</v>
      </c>
      <c r="M5342" s="2">
        <f>A5342*FERT_BED_TOM+B5342*FERT_BED_CAR+C5342*FERT_BED_MES</f>
        <v>14080</v>
      </c>
      <c r="N5342" s="6">
        <f>IF(AND(D5342&lt;=TOTAL_BEDS,J5342&lt;=TEMP_WORKER_MAX*TEMP_WORKER_HRS),1,0)</f>
        <v>1</v>
      </c>
      <c r="O5342" s="2">
        <f>L5342-M5342-K5342-FIXED_COSTS</f>
        <v>14251.296027389428</v>
      </c>
      <c r="P5342" s="2">
        <f>IF(N5342=1,O5342,"")</f>
        <v>14251.296027389428</v>
      </c>
    </row>
    <row r="5343">
      <c r="A5343" s="6">
        <v>8</v>
      </c>
      <c r="B5343" s="6">
        <v>4</v>
      </c>
      <c r="C5343" s="6">
        <v>7</v>
      </c>
      <c r="D5343" s="6">
        <f>A5343+B5343+C5343</f>
        <v>19</v>
      </c>
      <c r="E5343" s="5">
        <f>IF(A5343=0,0,A5343*LABOR_HRS_WK_TOM*SEASON_WEEKS*(1+DIM_PCT_TOM)^A5343)</f>
        <v>1543.3839432000011</v>
      </c>
      <c r="F5343" s="5">
        <f>IF(B5343=0,0,B5343*LABOR_HRS_WK_CAR*SEASON_WEEKS*(1+DIM_PCT_CAR)^B5343)</f>
        <v>132.45754687499993</v>
      </c>
      <c r="G5343" s="5">
        <f>IF(C5343=0,0,C5343*LABOR_HRS_WK_MES*SEASON_WEEKS*(1+DIM_PCT_MES)^C5343)</f>
        <v>343.61789814532818</v>
      </c>
      <c r="H5343" s="5">
        <f>E5343+F5343+G5343</f>
        <v>2019.4593882203292</v>
      </c>
      <c r="I5343" s="5">
        <f>MIN(H5343,FARMER_HRS)</f>
        <v>720</v>
      </c>
      <c r="J5343" s="5">
        <f>MAX(0,H5343-FARMER_HRS)</f>
        <v>1299.4593882203292</v>
      </c>
      <c r="K5343" s="2">
        <f>I5343*FARMER_RATE+J5343*TEMP_WORKER_RATE</f>
        <v>47560.0588232696</v>
      </c>
      <c r="L5343" s="2">
        <f>A5343*PRICE_TOM+B5343*PRICE_CAR+C5343*PRICE_MES</f>
        <v>97676</v>
      </c>
      <c r="M5343" s="2">
        <f>A5343*FERT_BED_TOM+B5343*FERT_BED_CAR+C5343*FERT_BED_MES</f>
        <v>14960</v>
      </c>
      <c r="N5343" s="6">
        <f>IF(AND(D5343&lt;=TOTAL_BEDS,J5343&lt;=TEMP_WORKER_MAX*TEMP_WORKER_HRS),1,0)</f>
        <v>1</v>
      </c>
      <c r="O5343" s="2">
        <f>L5343-M5343-K5343-FIXED_COSTS</f>
        <v>15155.941176730397</v>
      </c>
      <c r="P5343" s="2">
        <f>IF(N5343=1,O5343,"")</f>
        <v>15155.941176730397</v>
      </c>
    </row>
    <row r="5344">
      <c r="A5344" s="6">
        <v>8</v>
      </c>
      <c r="B5344" s="6">
        <v>4</v>
      </c>
      <c r="C5344" s="6">
        <v>8</v>
      </c>
      <c r="D5344" s="6">
        <f>A5344+B5344+C5344</f>
        <v>20</v>
      </c>
      <c r="E5344" s="5">
        <f>IF(A5344=0,0,A5344*LABOR_HRS_WK_TOM*SEASON_WEEKS*(1+DIM_PCT_TOM)^A5344)</f>
        <v>1543.3839432000011</v>
      </c>
      <c r="F5344" s="5">
        <f>IF(B5344=0,0,B5344*LABOR_HRS_WK_CAR*SEASON_WEEKS*(1+DIM_PCT_CAR)^B5344)</f>
        <v>132.45754687499993</v>
      </c>
      <c r="G5344" s="5">
        <f>IF(C5344=0,0,C5344*LABOR_HRS_WK_MES*SEASON_WEEKS*(1+DIM_PCT_MES)^C5344)</f>
        <v>397.61499642530833</v>
      </c>
      <c r="H5344" s="5">
        <f>E5344+F5344+G5344</f>
        <v>2073.4564865003094</v>
      </c>
      <c r="I5344" s="5">
        <f>MIN(H5344,FARMER_HRS)</f>
        <v>720</v>
      </c>
      <c r="J5344" s="5">
        <f>MAX(0,H5344-FARMER_HRS)</f>
        <v>1353.4564865003094</v>
      </c>
      <c r="K5344" s="2">
        <f>I5344*FARMER_RATE+J5344*TEMP_WORKER_RATE</f>
        <v>48497.508446185922</v>
      </c>
      <c r="L5344" s="2">
        <f>A5344*PRICE_TOM+B5344*PRICE_CAR+C5344*PRICE_MES</f>
        <v>100376</v>
      </c>
      <c r="M5344" s="2">
        <f>A5344*FERT_BED_TOM+B5344*FERT_BED_CAR+C5344*FERT_BED_MES</f>
        <v>15840</v>
      </c>
      <c r="N5344" s="6">
        <f>IF(AND(D5344&lt;=TOTAL_BEDS,J5344&lt;=TEMP_WORKER_MAX*TEMP_WORKER_HRS),1,0)</f>
        <v>1</v>
      </c>
      <c r="O5344" s="2">
        <f>L5344-M5344-K5344-FIXED_COSTS</f>
        <v>16038.491553814078</v>
      </c>
      <c r="P5344" s="2">
        <f>IF(N5344=1,O5344,"")</f>
        <v>16038.491553814078</v>
      </c>
    </row>
    <row r="5345">
      <c r="A5345" s="6">
        <v>8</v>
      </c>
      <c r="B5345" s="6">
        <v>4</v>
      </c>
      <c r="C5345" s="6">
        <v>9</v>
      </c>
      <c r="D5345" s="6">
        <f>A5345+B5345+C5345</f>
        <v>21</v>
      </c>
      <c r="E5345" s="5">
        <f>IF(A5345=0,0,A5345*LABOR_HRS_WK_TOM*SEASON_WEEKS*(1+DIM_PCT_TOM)^A5345)</f>
        <v>1543.3839432000011</v>
      </c>
      <c r="F5345" s="5">
        <f>IF(B5345=0,0,B5345*LABOR_HRS_WK_CAR*SEASON_WEEKS*(1+DIM_PCT_CAR)^B5345)</f>
        <v>132.45754687499993</v>
      </c>
      <c r="G5345" s="5">
        <f>IF(C5345=0,0,C5345*LABOR_HRS_WK_MES*SEASON_WEEKS*(1+DIM_PCT_MES)^C5345)</f>
        <v>452.90833186570273</v>
      </c>
      <c r="H5345" s="5">
        <f>E5345+F5345+G5345</f>
        <v>2128.7498219407039</v>
      </c>
      <c r="I5345" s="5">
        <f>MIN(H5345,FARMER_HRS)</f>
        <v>720</v>
      </c>
      <c r="J5345" s="5">
        <f>MAX(0,H5345-FARMER_HRS)</f>
        <v>1408.7498219407039</v>
      </c>
      <c r="K5345" s="2">
        <f>I5345*FARMER_RATE+J5345*TEMP_WORKER_RATE</f>
        <v>49457.462186470555</v>
      </c>
      <c r="L5345" s="2">
        <f>A5345*PRICE_TOM+B5345*PRICE_CAR+C5345*PRICE_MES</f>
        <v>103076</v>
      </c>
      <c r="M5345" s="2">
        <f>A5345*FERT_BED_TOM+B5345*FERT_BED_CAR+C5345*FERT_BED_MES</f>
        <v>16720</v>
      </c>
      <c r="N5345" s="6">
        <f>IF(AND(D5345&lt;=TOTAL_BEDS,J5345&lt;=TEMP_WORKER_MAX*TEMP_WORKER_HRS),1,0)</f>
        <v>1</v>
      </c>
      <c r="O5345" s="2">
        <f>L5345-M5345-K5345-FIXED_COSTS</f>
        <v>16898.537813529445</v>
      </c>
      <c r="P5345" s="2">
        <f>IF(N5345=1,O5345,"")</f>
        <v>16898.537813529445</v>
      </c>
    </row>
    <row r="5346">
      <c r="A5346" s="6">
        <v>8</v>
      </c>
      <c r="B5346" s="6">
        <v>4</v>
      </c>
      <c r="C5346" s="6">
        <v>10</v>
      </c>
      <c r="D5346" s="6">
        <f>A5346+B5346+C5346</f>
        <v>22</v>
      </c>
      <c r="E5346" s="5">
        <f>IF(A5346=0,0,A5346*LABOR_HRS_WK_TOM*SEASON_WEEKS*(1+DIM_PCT_TOM)^A5346)</f>
        <v>1543.3839432000011</v>
      </c>
      <c r="F5346" s="5">
        <f>IF(B5346=0,0,B5346*LABOR_HRS_WK_CAR*SEASON_WEEKS*(1+DIM_PCT_CAR)^B5346)</f>
        <v>132.45754687499993</v>
      </c>
      <c r="G5346" s="5">
        <f>IF(C5346=0,0,C5346*LABOR_HRS_WK_MES*SEASON_WEEKS*(1+DIM_PCT_MES)^C5346)</f>
        <v>509.52187334891551</v>
      </c>
      <c r="H5346" s="5">
        <f>E5346+F5346+G5346</f>
        <v>2185.3633634239168</v>
      </c>
      <c r="I5346" s="5">
        <f>MIN(H5346,FARMER_HRS)</f>
        <v>720</v>
      </c>
      <c r="J5346" s="5">
        <f>MAX(0,H5346-FARMER_HRS)</f>
        <v>1465.3633634239168</v>
      </c>
      <c r="K5346" s="2">
        <f>I5346*FARMER_RATE+J5346*TEMP_WORKER_RATE</f>
        <v>50440.33617055411</v>
      </c>
      <c r="L5346" s="2">
        <f>A5346*PRICE_TOM+B5346*PRICE_CAR+C5346*PRICE_MES</f>
        <v>105776</v>
      </c>
      <c r="M5346" s="2">
        <f>A5346*FERT_BED_TOM+B5346*FERT_BED_CAR+C5346*FERT_BED_MES</f>
        <v>17600</v>
      </c>
      <c r="N5346" s="6">
        <f>IF(AND(D5346&lt;=TOTAL_BEDS,J5346&lt;=TEMP_WORKER_MAX*TEMP_WORKER_HRS),1,0)</f>
        <v>1</v>
      </c>
      <c r="O5346" s="2">
        <f>L5346-M5346-K5346-FIXED_COSTS</f>
        <v>17735.66382944589</v>
      </c>
      <c r="P5346" s="2">
        <f>IF(N5346=1,O5346,"")</f>
        <v>17735.66382944589</v>
      </c>
    </row>
    <row r="5347">
      <c r="A5347" s="6">
        <v>8</v>
      </c>
      <c r="B5347" s="6">
        <v>4</v>
      </c>
      <c r="C5347" s="6">
        <v>11</v>
      </c>
      <c r="D5347" s="6">
        <f>A5347+B5347+C5347</f>
        <v>23</v>
      </c>
      <c r="E5347" s="5">
        <f>IF(A5347=0,0,A5347*LABOR_HRS_WK_TOM*SEASON_WEEKS*(1+DIM_PCT_TOM)^A5347)</f>
        <v>1543.3839432000011</v>
      </c>
      <c r="F5347" s="5">
        <f>IF(B5347=0,0,B5347*LABOR_HRS_WK_CAR*SEASON_WEEKS*(1+DIM_PCT_CAR)^B5347)</f>
        <v>132.45754687499993</v>
      </c>
      <c r="G5347" s="5">
        <f>IF(C5347=0,0,C5347*LABOR_HRS_WK_MES*SEASON_WEEKS*(1+DIM_PCT_MES)^C5347)</f>
        <v>567.47998644235463</v>
      </c>
      <c r="H5347" s="5">
        <f>E5347+F5347+G5347</f>
        <v>2243.3214765173557</v>
      </c>
      <c r="I5347" s="5">
        <f>MIN(H5347,FARMER_HRS)</f>
        <v>720</v>
      </c>
      <c r="J5347" s="5">
        <f>MAX(0,H5347-FARMER_HRS)</f>
        <v>1523.3214765173557</v>
      </c>
      <c r="K5347" s="2">
        <f>I5347*FARMER_RATE+J5347*TEMP_WORKER_RATE</f>
        <v>51446.553411759647</v>
      </c>
      <c r="L5347" s="2">
        <f>A5347*PRICE_TOM+B5347*PRICE_CAR+C5347*PRICE_MES</f>
        <v>108476</v>
      </c>
      <c r="M5347" s="2">
        <f>A5347*FERT_BED_TOM+B5347*FERT_BED_CAR+C5347*FERT_BED_MES</f>
        <v>18480</v>
      </c>
      <c r="N5347" s="6">
        <f>IF(AND(D5347&lt;=TOTAL_BEDS,J5347&lt;=TEMP_WORKER_MAX*TEMP_WORKER_HRS),1,0)</f>
        <v>1</v>
      </c>
      <c r="O5347" s="2">
        <f>L5347-M5347-K5347-FIXED_COSTS</f>
        <v>18549.446588240353</v>
      </c>
      <c r="P5347" s="2">
        <f>IF(N5347=1,O5347,"")</f>
        <v>18549.446588240353</v>
      </c>
    </row>
    <row r="5348">
      <c r="A5348" s="6">
        <v>8</v>
      </c>
      <c r="B5348" s="6">
        <v>4</v>
      </c>
      <c r="C5348" s="6">
        <v>12</v>
      </c>
      <c r="D5348" s="6">
        <f>A5348+B5348+C5348</f>
        <v>24</v>
      </c>
      <c r="E5348" s="5">
        <f>IF(A5348=0,0,A5348*LABOR_HRS_WK_TOM*SEASON_WEEKS*(1+DIM_PCT_TOM)^A5348)</f>
        <v>1543.3839432000011</v>
      </c>
      <c r="F5348" s="5">
        <f>IF(B5348=0,0,B5348*LABOR_HRS_WK_CAR*SEASON_WEEKS*(1+DIM_PCT_CAR)^B5348)</f>
        <v>132.45754687499993</v>
      </c>
      <c r="G5348" s="5">
        <f>IF(C5348=0,0,C5348*LABOR_HRS_WK_MES*SEASON_WEEKS*(1+DIM_PCT_MES)^C5348)</f>
        <v>626.807439570419</v>
      </c>
      <c r="H5348" s="5">
        <f>E5348+F5348+G5348</f>
        <v>2302.64892964542</v>
      </c>
      <c r="I5348" s="5">
        <f>MIN(H5348,FARMER_HRS)</f>
        <v>720</v>
      </c>
      <c r="J5348" s="5">
        <f>MAX(0,H5348-FARMER_HRS)</f>
        <v>1582.6489296454201</v>
      </c>
      <c r="K5348" s="2">
        <f>I5348*FARMER_RATE+J5348*TEMP_WORKER_RATE</f>
        <v>52476.543917455208</v>
      </c>
      <c r="L5348" s="2">
        <f>A5348*PRICE_TOM+B5348*PRICE_CAR+C5348*PRICE_MES</f>
        <v>111176</v>
      </c>
      <c r="M5348" s="2">
        <f>A5348*FERT_BED_TOM+B5348*FERT_BED_CAR+C5348*FERT_BED_MES</f>
        <v>19360</v>
      </c>
      <c r="N5348" s="6">
        <f>IF(AND(D5348&lt;=TOTAL_BEDS,J5348&lt;=TEMP_WORKER_MAX*TEMP_WORKER_HRS),1,0)</f>
        <v>1</v>
      </c>
      <c r="O5348" s="2">
        <f>L5348-M5348-K5348-FIXED_COSTS</f>
        <v>19339.456082544792</v>
      </c>
      <c r="P5348" s="2">
        <f>IF(N5348=1,O5348,"")</f>
        <v>19339.456082544792</v>
      </c>
    </row>
    <row r="5349">
      <c r="A5349" s="6">
        <v>8</v>
      </c>
      <c r="B5349" s="6">
        <v>4</v>
      </c>
      <c r="C5349" s="6">
        <v>13</v>
      </c>
      <c r="D5349" s="6">
        <f>A5349+B5349+C5349</f>
        <v>25</v>
      </c>
      <c r="E5349" s="5">
        <f>IF(A5349=0,0,A5349*LABOR_HRS_WK_TOM*SEASON_WEEKS*(1+DIM_PCT_TOM)^A5349)</f>
        <v>1543.3839432000011</v>
      </c>
      <c r="F5349" s="5">
        <f>IF(B5349=0,0,B5349*LABOR_HRS_WK_CAR*SEASON_WEEKS*(1+DIM_PCT_CAR)^B5349)</f>
        <v>132.45754687499993</v>
      </c>
      <c r="G5349" s="5">
        <f>IF(C5349=0,0,C5349*LABOR_HRS_WK_MES*SEASON_WEEKS*(1+DIM_PCT_MES)^C5349)</f>
        <v>687.52941027880331</v>
      </c>
      <c r="H5349" s="5">
        <f>E5349+F5349+G5349</f>
        <v>2363.3709003538042</v>
      </c>
      <c r="I5349" s="5">
        <f>MIN(H5349,FARMER_HRS)</f>
        <v>720</v>
      </c>
      <c r="J5349" s="5">
        <f>MAX(0,H5349-FARMER_HRS)</f>
        <v>1643.3709003538042</v>
      </c>
      <c r="K5349" s="2">
        <f>I5349*FARMER_RATE+J5349*TEMP_WORKER_RATE</f>
        <v>53530.7447978091</v>
      </c>
      <c r="L5349" s="2">
        <f>A5349*PRICE_TOM+B5349*PRICE_CAR+C5349*PRICE_MES</f>
        <v>113876</v>
      </c>
      <c r="M5349" s="2">
        <f>A5349*FERT_BED_TOM+B5349*FERT_BED_CAR+C5349*FERT_BED_MES</f>
        <v>20240</v>
      </c>
      <c r="N5349" s="6">
        <f>IF(AND(D5349&lt;=TOTAL_BEDS,J5349&lt;=TEMP_WORKER_MAX*TEMP_WORKER_HRS),1,0)</f>
        <v>1</v>
      </c>
      <c r="O5349" s="2">
        <f>L5349-M5349-K5349-FIXED_COSTS</f>
        <v>20105.2552021909</v>
      </c>
      <c r="P5349" s="2">
        <f>IF(N5349=1,O5349,"")</f>
        <v>20105.2552021909</v>
      </c>
    </row>
    <row r="5350">
      <c r="A5350" s="6">
        <v>8</v>
      </c>
      <c r="B5350" s="6">
        <v>4</v>
      </c>
      <c r="C5350" s="6">
        <v>14</v>
      </c>
      <c r="D5350" s="6">
        <f>A5350+B5350+C5350</f>
        <v>26</v>
      </c>
      <c r="E5350" s="5">
        <f>IF(A5350=0,0,A5350*LABOR_HRS_WK_TOM*SEASON_WEEKS*(1+DIM_PCT_TOM)^A5350)</f>
        <v>1543.3839432000011</v>
      </c>
      <c r="F5350" s="5">
        <f>IF(B5350=0,0,B5350*LABOR_HRS_WK_CAR*SEASON_WEEKS*(1+DIM_PCT_CAR)^B5350)</f>
        <v>132.45754687499993</v>
      </c>
      <c r="G5350" s="5">
        <f>IF(C5350=0,0,C5350*LABOR_HRS_WK_MES*SEASON_WEEKS*(1+DIM_PCT_MES)^C5350)</f>
        <v>749.67149159246435</v>
      </c>
      <c r="H5350" s="5">
        <f>E5350+F5350+G5350</f>
        <v>2425.5129816674653</v>
      </c>
      <c r="I5350" s="5">
        <f>MIN(H5350,FARMER_HRS)</f>
        <v>720</v>
      </c>
      <c r="J5350" s="5">
        <f>MAX(0,H5350-FARMER_HRS)</f>
        <v>1705.5129816674653</v>
      </c>
      <c r="K5350" s="2">
        <f>I5350*FARMER_RATE+J5350*TEMP_WORKER_RATE</f>
        <v>54609.600376171271</v>
      </c>
      <c r="L5350" s="2">
        <f>A5350*PRICE_TOM+B5350*PRICE_CAR+C5350*PRICE_MES</f>
        <v>116576</v>
      </c>
      <c r="M5350" s="2">
        <f>A5350*FERT_BED_TOM+B5350*FERT_BED_CAR+C5350*FERT_BED_MES</f>
        <v>21120</v>
      </c>
      <c r="N5350" s="6">
        <f>IF(AND(D5350&lt;=TOTAL_BEDS,J5350&lt;=TEMP_WORKER_MAX*TEMP_WORKER_HRS),1,0)</f>
        <v>1</v>
      </c>
      <c r="O5350" s="2">
        <f>L5350-M5350-K5350-FIXED_COSTS</f>
        <v>20846.399623828729</v>
      </c>
      <c r="P5350" s="2">
        <f>IF(N5350=1,O5350,"")</f>
        <v>20846.399623828729</v>
      </c>
    </row>
    <row r="5351">
      <c r="A5351" s="6">
        <v>8</v>
      </c>
      <c r="B5351" s="6">
        <v>4</v>
      </c>
      <c r="C5351" s="6">
        <v>15</v>
      </c>
      <c r="D5351" s="6">
        <f>A5351+B5351+C5351</f>
        <v>27</v>
      </c>
      <c r="E5351" s="5">
        <f>IF(A5351=0,0,A5351*LABOR_HRS_WK_TOM*SEASON_WEEKS*(1+DIM_PCT_TOM)^A5351)</f>
        <v>1543.3839432000011</v>
      </c>
      <c r="F5351" s="5">
        <f>IF(B5351=0,0,B5351*LABOR_HRS_WK_CAR*SEASON_WEEKS*(1+DIM_PCT_CAR)^B5351)</f>
        <v>132.45754687499993</v>
      </c>
      <c r="G5351" s="5">
        <f>IF(C5351=0,0,C5351*LABOR_HRS_WK_MES*SEASON_WEEKS*(1+DIM_PCT_MES)^C5351)</f>
        <v>813.25969846861074</v>
      </c>
      <c r="H5351" s="5">
        <f>E5351+F5351+G5351</f>
        <v>2489.1011885436119</v>
      </c>
      <c r="I5351" s="5">
        <f>MIN(H5351,FARMER_HRS)</f>
        <v>720</v>
      </c>
      <c r="J5351" s="5">
        <f>MAX(0,H5351-FARMER_HRS)</f>
        <v>1769.1011885436119</v>
      </c>
      <c r="K5351" s="2">
        <f>I5351*FARMER_RATE+J5351*TEMP_WORKER_RATE</f>
        <v>55713.562301104372</v>
      </c>
      <c r="L5351" s="2">
        <f>A5351*PRICE_TOM+B5351*PRICE_CAR+C5351*PRICE_MES</f>
        <v>119276</v>
      </c>
      <c r="M5351" s="2">
        <f>A5351*FERT_BED_TOM+B5351*FERT_BED_CAR+C5351*FERT_BED_MES</f>
        <v>22000</v>
      </c>
      <c r="N5351" s="6">
        <f>IF(AND(D5351&lt;=TOTAL_BEDS,J5351&lt;=TEMP_WORKER_MAX*TEMP_WORKER_HRS),1,0)</f>
        <v>1</v>
      </c>
      <c r="O5351" s="2">
        <f>L5351-M5351-K5351-FIXED_COSTS</f>
        <v>21562.437698895628</v>
      </c>
      <c r="P5351" s="2">
        <f>IF(N5351=1,O5351,"")</f>
        <v>21562.437698895628</v>
      </c>
    </row>
    <row r="5352">
      <c r="A5352" s="6">
        <v>8</v>
      </c>
      <c r="B5352" s="6">
        <v>4</v>
      </c>
      <c r="C5352" s="6">
        <v>16</v>
      </c>
      <c r="D5352" s="6">
        <f>A5352+B5352+C5352</f>
        <v>28</v>
      </c>
      <c r="E5352" s="5">
        <f>IF(A5352=0,0,A5352*LABOR_HRS_WK_TOM*SEASON_WEEKS*(1+DIM_PCT_TOM)^A5352)</f>
        <v>1543.3839432000011</v>
      </c>
      <c r="F5352" s="5">
        <f>IF(B5352=0,0,B5352*LABOR_HRS_WK_CAR*SEASON_WEEKS*(1+DIM_PCT_CAR)^B5352)</f>
        <v>132.45754687499993</v>
      </c>
      <c r="G5352" s="5">
        <f>IF(C5352=0,0,C5352*LABOR_HRS_WK_MES*SEASON_WEEKS*(1+DIM_PCT_MES)^C5352)</f>
        <v>878.32047434609967</v>
      </c>
      <c r="H5352" s="5">
        <f>E5352+F5352+G5352</f>
        <v>2554.1619644211005</v>
      </c>
      <c r="I5352" s="5">
        <f>MIN(H5352,FARMER_HRS)</f>
        <v>720</v>
      </c>
      <c r="J5352" s="5">
        <f>MAX(0,H5352-FARMER_HRS)</f>
        <v>1834.1619644211005</v>
      </c>
      <c r="K5352" s="2">
        <f>I5352*FARMER_RATE+J5352*TEMP_WORKER_RATE</f>
        <v>56843.089660088546</v>
      </c>
      <c r="L5352" s="2">
        <f>A5352*PRICE_TOM+B5352*PRICE_CAR+C5352*PRICE_MES</f>
        <v>121976</v>
      </c>
      <c r="M5352" s="2">
        <f>A5352*FERT_BED_TOM+B5352*FERT_BED_CAR+C5352*FERT_BED_MES</f>
        <v>22880</v>
      </c>
      <c r="N5352" s="6">
        <f>IF(AND(D5352&lt;=TOTAL_BEDS,J5352&lt;=TEMP_WORKER_MAX*TEMP_WORKER_HRS),1,0)</f>
        <v>1</v>
      </c>
      <c r="O5352" s="2">
        <f>L5352-M5352-K5352-FIXED_COSTS</f>
        <v>22252.910339911454</v>
      </c>
      <c r="P5352" s="2">
        <f>IF(N5352=1,O5352,"")</f>
        <v>22252.910339911454</v>
      </c>
    </row>
    <row r="5353">
      <c r="A5353" s="6">
        <v>8</v>
      </c>
      <c r="B5353" s="6">
        <v>4</v>
      </c>
      <c r="C5353" s="6">
        <v>17</v>
      </c>
      <c r="D5353" s="6">
        <f>A5353+B5353+C5353</f>
        <v>29</v>
      </c>
      <c r="E5353" s="5">
        <f>IF(A5353=0,0,A5353*LABOR_HRS_WK_TOM*SEASON_WEEKS*(1+DIM_PCT_TOM)^A5353)</f>
        <v>1543.3839432000011</v>
      </c>
      <c r="F5353" s="5">
        <f>IF(B5353=0,0,B5353*LABOR_HRS_WK_CAR*SEASON_WEEKS*(1+DIM_PCT_CAR)^B5353)</f>
        <v>132.45754687499993</v>
      </c>
      <c r="G5353" s="5">
        <f>IF(C5353=0,0,C5353*LABOR_HRS_WK_MES*SEASON_WEEKS*(1+DIM_PCT_MES)^C5353)</f>
        <v>944.88069779263992</v>
      </c>
      <c r="H5353" s="5">
        <f>E5353+F5353+G5353</f>
        <v>2620.722187867641</v>
      </c>
      <c r="I5353" s="5">
        <f>MIN(H5353,FARMER_HRS)</f>
        <v>720</v>
      </c>
      <c r="J5353" s="5">
        <f>MAX(0,H5353-FARMER_HRS)</f>
        <v>1900.722187867641</v>
      </c>
      <c r="K5353" s="2">
        <f>I5353*FARMER_RATE+J5353*TEMP_WORKER_RATE</f>
        <v>57998.649094924323</v>
      </c>
      <c r="L5353" s="2">
        <f>A5353*PRICE_TOM+B5353*PRICE_CAR+C5353*PRICE_MES</f>
        <v>124676</v>
      </c>
      <c r="M5353" s="2">
        <f>A5353*FERT_BED_TOM+B5353*FERT_BED_CAR+C5353*FERT_BED_MES</f>
        <v>23760</v>
      </c>
      <c r="N5353" s="6">
        <f>IF(AND(D5353&lt;=TOTAL_BEDS,J5353&lt;=TEMP_WORKER_MAX*TEMP_WORKER_HRS),1,0)</f>
        <v>1</v>
      </c>
      <c r="O5353" s="2">
        <f>L5353-M5353-K5353-FIXED_COSTS</f>
        <v>22917.350905075677</v>
      </c>
      <c r="P5353" s="2">
        <f>IF(N5353=1,O5353,"")</f>
        <v>22917.350905075677</v>
      </c>
    </row>
    <row r="5354">
      <c r="A5354" s="6">
        <v>8</v>
      </c>
      <c r="B5354" s="6">
        <v>4</v>
      </c>
      <c r="C5354" s="6">
        <v>18</v>
      </c>
      <c r="D5354" s="6">
        <f>A5354+B5354+C5354</f>
        <v>30</v>
      </c>
      <c r="E5354" s="5">
        <f>IF(A5354=0,0,A5354*LABOR_HRS_WK_TOM*SEASON_WEEKS*(1+DIM_PCT_TOM)^A5354)</f>
        <v>1543.3839432000011</v>
      </c>
      <c r="F5354" s="5">
        <f>IF(B5354=0,0,B5354*LABOR_HRS_WK_CAR*SEASON_WEEKS*(1+DIM_PCT_CAR)^B5354)</f>
        <v>132.45754687499993</v>
      </c>
      <c r="G5354" s="5">
        <f>IF(C5354=0,0,C5354*LABOR_HRS_WK_MES*SEASON_WEEKS*(1+DIM_PCT_MES)^C5354)</f>
        <v>1012.9676892512272</v>
      </c>
      <c r="H5354" s="5">
        <f>E5354+F5354+G5354</f>
        <v>2688.8091793262283</v>
      </c>
      <c r="I5354" s="5">
        <f>MIN(H5354,FARMER_HRS)</f>
        <v>720</v>
      </c>
      <c r="J5354" s="5">
        <f>MAX(0,H5354-FARMER_HRS)</f>
        <v>1968.8091793262283</v>
      </c>
      <c r="K5354" s="2">
        <f>I5354*FARMER_RATE+J5354*TEMP_WORKER_RATE</f>
        <v>59180.714918858132</v>
      </c>
      <c r="L5354" s="2">
        <f>A5354*PRICE_TOM+B5354*PRICE_CAR+C5354*PRICE_MES</f>
        <v>127376</v>
      </c>
      <c r="M5354" s="2">
        <f>A5354*FERT_BED_TOM+B5354*FERT_BED_CAR+C5354*FERT_BED_MES</f>
        <v>24640</v>
      </c>
      <c r="N5354" s="6">
        <f>IF(AND(D5354&lt;=TOTAL_BEDS,J5354&lt;=TEMP_WORKER_MAX*TEMP_WORKER_HRS),1,0)</f>
        <v>1</v>
      </c>
      <c r="O5354" s="2">
        <f>L5354-M5354-K5354-FIXED_COSTS</f>
        <v>23555.285081141868</v>
      </c>
      <c r="P5354" s="2">
        <f>IF(N5354=1,O5354,"")</f>
        <v>23555.285081141868</v>
      </c>
    </row>
    <row r="5355">
      <c r="A5355" s="6">
        <v>8</v>
      </c>
      <c r="B5355" s="6">
        <v>4</v>
      </c>
      <c r="C5355" s="6">
        <v>19</v>
      </c>
      <c r="D5355" s="6">
        <f>A5355+B5355+C5355</f>
        <v>31</v>
      </c>
      <c r="E5355" s="5">
        <f>IF(A5355=0,0,A5355*LABOR_HRS_WK_TOM*SEASON_WEEKS*(1+DIM_PCT_TOM)^A5355)</f>
        <v>1543.3839432000011</v>
      </c>
      <c r="F5355" s="5">
        <f>IF(B5355=0,0,B5355*LABOR_HRS_WK_CAR*SEASON_WEEKS*(1+DIM_PCT_CAR)^B5355)</f>
        <v>132.45754687499993</v>
      </c>
      <c r="G5355" s="5">
        <f>IF(C5355=0,0,C5355*LABOR_HRS_WK_MES*SEASON_WEEKS*(1+DIM_PCT_MES)^C5355)</f>
        <v>1082.6092178872491</v>
      </c>
      <c r="H5355" s="5">
        <f>E5355+F5355+G5355</f>
        <v>2758.45070796225</v>
      </c>
      <c r="I5355" s="5">
        <f>MIN(H5355,FARMER_HRS)</f>
        <v>720</v>
      </c>
      <c r="J5355" s="5">
        <f>MAX(0,H5355-FARMER_HRS)</f>
        <v>2038.45070796225</v>
      </c>
      <c r="K5355" s="2">
        <f>I5355*FARMER_RATE+J5355*TEMP_WORKER_RATE</f>
        <v>60389.769235455729</v>
      </c>
      <c r="L5355" s="2">
        <f>A5355*PRICE_TOM+B5355*PRICE_CAR+C5355*PRICE_MES</f>
        <v>130076</v>
      </c>
      <c r="M5355" s="2">
        <f>A5355*FERT_BED_TOM+B5355*FERT_BED_CAR+C5355*FERT_BED_MES</f>
        <v>25520</v>
      </c>
      <c r="N5355" s="6">
        <f>IF(AND(D5355&lt;=TOTAL_BEDS,J5355&lt;=TEMP_WORKER_MAX*TEMP_WORKER_HRS),1,0)</f>
        <v>1</v>
      </c>
      <c r="O5355" s="2">
        <f>L5355-M5355-K5355-FIXED_COSTS</f>
        <v>24166.230764544271</v>
      </c>
      <c r="P5355" s="2">
        <f>IF(N5355=1,O5355,"")</f>
        <v>24166.230764544271</v>
      </c>
    </row>
    <row r="5356">
      <c r="A5356" s="6">
        <v>8</v>
      </c>
      <c r="B5356" s="6">
        <v>4</v>
      </c>
      <c r="C5356" s="6">
        <v>20</v>
      </c>
      <c r="D5356" s="6">
        <f>A5356+B5356+C5356</f>
        <v>32</v>
      </c>
      <c r="E5356" s="5">
        <f>IF(A5356=0,0,A5356*LABOR_HRS_WK_TOM*SEASON_WEEKS*(1+DIM_PCT_TOM)^A5356)</f>
        <v>1543.3839432000011</v>
      </c>
      <c r="F5356" s="5">
        <f>IF(B5356=0,0,B5356*LABOR_HRS_WK_CAR*SEASON_WEEKS*(1+DIM_PCT_CAR)^B5356)</f>
        <v>132.45754687499993</v>
      </c>
      <c r="G5356" s="5">
        <f>IF(C5356=0,0,C5356*LABOR_HRS_WK_MES*SEASON_WEEKS*(1+DIM_PCT_MES)^C5356)</f>
        <v>1153.8335085377259</v>
      </c>
      <c r="H5356" s="5">
        <f>E5356+F5356+G5356</f>
        <v>2829.674998612727</v>
      </c>
      <c r="I5356" s="5">
        <f>MIN(H5356,FARMER_HRS)</f>
        <v>720</v>
      </c>
      <c r="J5356" s="5">
        <f>MAX(0,H5356-FARMER_HRS)</f>
        <v>2109.674998612727</v>
      </c>
      <c r="K5356" s="2">
        <f>I5356*FARMER_RATE+J5356*TEMP_WORKER_RATE</f>
        <v>61626.30205924873</v>
      </c>
      <c r="L5356" s="2">
        <f>A5356*PRICE_TOM+B5356*PRICE_CAR+C5356*PRICE_MES</f>
        <v>132776</v>
      </c>
      <c r="M5356" s="2">
        <f>A5356*FERT_BED_TOM+B5356*FERT_BED_CAR+C5356*FERT_BED_MES</f>
        <v>26400</v>
      </c>
      <c r="N5356" s="6">
        <f>IF(AND(D5356&lt;=TOTAL_BEDS,J5356&lt;=TEMP_WORKER_MAX*TEMP_WORKER_HRS),1,0)</f>
        <v>1</v>
      </c>
      <c r="O5356" s="2">
        <f>L5356-M5356-K5356-FIXED_COSTS</f>
        <v>24749.69794075127</v>
      </c>
      <c r="P5356" s="2">
        <f>IF(N5356=1,O5356,"")</f>
        <v>24749.69794075127</v>
      </c>
    </row>
    <row r="5357">
      <c r="A5357" s="6">
        <v>8</v>
      </c>
      <c r="B5357" s="6">
        <v>4</v>
      </c>
      <c r="C5357" s="6">
        <v>21</v>
      </c>
      <c r="D5357" s="6">
        <f>A5357+B5357+C5357</f>
        <v>33</v>
      </c>
      <c r="E5357" s="5">
        <f>IF(A5357=0,0,A5357*LABOR_HRS_WK_TOM*SEASON_WEEKS*(1+DIM_PCT_TOM)^A5357)</f>
        <v>1543.3839432000011</v>
      </c>
      <c r="F5357" s="5">
        <f>IF(B5357=0,0,B5357*LABOR_HRS_WK_CAR*SEASON_WEEKS*(1+DIM_PCT_CAR)^B5357)</f>
        <v>132.45754687499993</v>
      </c>
      <c r="G5357" s="5">
        <f>IF(C5357=0,0,C5357*LABOR_HRS_WK_MES*SEASON_WEEKS*(1+DIM_PCT_MES)^C5357)</f>
        <v>1226.6692487641699</v>
      </c>
      <c r="H5357" s="5">
        <f>E5357+F5357+G5357</f>
        <v>2902.5107388391707</v>
      </c>
      <c r="I5357" s="5">
        <f>MIN(H5357,FARMER_HRS)</f>
        <v>720</v>
      </c>
      <c r="J5357" s="5">
        <f>MAX(0,H5357-FARMER_HRS)</f>
        <v>2182.5107388391707</v>
      </c>
      <c r="K5357" s="2">
        <f>I5357*FARMER_RATE+J5357*TEMP_WORKER_RATE</f>
        <v>62890.811438180048</v>
      </c>
      <c r="L5357" s="2">
        <f>A5357*PRICE_TOM+B5357*PRICE_CAR+C5357*PRICE_MES</f>
        <v>135476</v>
      </c>
      <c r="M5357" s="2">
        <f>A5357*FERT_BED_TOM+B5357*FERT_BED_CAR+C5357*FERT_BED_MES</f>
        <v>27280</v>
      </c>
      <c r="N5357" s="6">
        <f>IF(AND(D5357&lt;=TOTAL_BEDS,J5357&lt;=TEMP_WORKER_MAX*TEMP_WORKER_HRS),1,0)</f>
        <v>1</v>
      </c>
      <c r="O5357" s="2">
        <f>L5357-M5357-K5357-FIXED_COSTS</f>
        <v>25305.188561819952</v>
      </c>
      <c r="P5357" s="2">
        <f>IF(N5357=1,O5357,"")</f>
        <v>25305.188561819952</v>
      </c>
    </row>
    <row r="5358">
      <c r="A5358" s="6">
        <v>8</v>
      </c>
      <c r="B5358" s="6">
        <v>4</v>
      </c>
      <c r="C5358" s="6">
        <v>22</v>
      </c>
      <c r="D5358" s="6">
        <f>A5358+B5358+C5358</f>
        <v>34</v>
      </c>
      <c r="E5358" s="5">
        <f>IF(A5358=0,0,A5358*LABOR_HRS_WK_TOM*SEASON_WEEKS*(1+DIM_PCT_TOM)^A5358)</f>
        <v>1543.3839432000011</v>
      </c>
      <c r="F5358" s="5">
        <f>IF(B5358=0,0,B5358*LABOR_HRS_WK_CAR*SEASON_WEEKS*(1+DIM_PCT_CAR)^B5358)</f>
        <v>132.45754687499993</v>
      </c>
      <c r="G5358" s="5">
        <f>IF(C5358=0,0,C5358*LABOR_HRS_WK_MES*SEASON_WEEKS*(1+DIM_PCT_MES)^C5358)</f>
        <v>1301.1455960105659</v>
      </c>
      <c r="H5358" s="5">
        <f>E5358+F5358+G5358</f>
        <v>2976.9870860855672</v>
      </c>
      <c r="I5358" s="5">
        <f>MIN(H5358,FARMER_HRS)</f>
        <v>720</v>
      </c>
      <c r="J5358" s="5">
        <f>MAX(0,H5358-FARMER_HRS)</f>
        <v>2256.9870860855672</v>
      </c>
      <c r="K5358" s="2">
        <f>I5358*FARMER_RATE+J5358*TEMP_WORKER_RATE</f>
        <v>64183.803577874431</v>
      </c>
      <c r="L5358" s="2">
        <f>A5358*PRICE_TOM+B5358*PRICE_CAR+C5358*PRICE_MES</f>
        <v>138176</v>
      </c>
      <c r="M5358" s="2">
        <f>A5358*FERT_BED_TOM+B5358*FERT_BED_CAR+C5358*FERT_BED_MES</f>
        <v>28160</v>
      </c>
      <c r="N5358" s="6">
        <f>IF(AND(D5358&lt;=TOTAL_BEDS,J5358&lt;=TEMP_WORKER_MAX*TEMP_WORKER_HRS),1,0)</f>
        <v>1</v>
      </c>
      <c r="O5358" s="2">
        <f>L5358-M5358-K5358-FIXED_COSTS</f>
        <v>25832.196422125569</v>
      </c>
      <c r="P5358" s="2">
        <f>IF(N5358=1,O5358,"")</f>
        <v>25832.196422125569</v>
      </c>
    </row>
    <row r="5359">
      <c r="A5359" s="6">
        <v>8</v>
      </c>
      <c r="B5359" s="6">
        <v>4</v>
      </c>
      <c r="C5359" s="6">
        <v>23</v>
      </c>
      <c r="D5359" s="6">
        <f>A5359+B5359+C5359</f>
        <v>35</v>
      </c>
      <c r="E5359" s="5">
        <f>IF(A5359=0,0,A5359*LABOR_HRS_WK_TOM*SEASON_WEEKS*(1+DIM_PCT_TOM)^A5359)</f>
        <v>1543.3839432000011</v>
      </c>
      <c r="F5359" s="5">
        <f>IF(B5359=0,0,B5359*LABOR_HRS_WK_CAR*SEASON_WEEKS*(1+DIM_PCT_CAR)^B5359)</f>
        <v>132.45754687499993</v>
      </c>
      <c r="G5359" s="5">
        <f>IF(C5359=0,0,C5359*LABOR_HRS_WK_MES*SEASON_WEEKS*(1+DIM_PCT_MES)^C5359)</f>
        <v>1377.2921848680023</v>
      </c>
      <c r="H5359" s="5">
        <f>E5359+F5359+G5359</f>
        <v>3053.1336749430034</v>
      </c>
      <c r="I5359" s="5">
        <f>MIN(H5359,FARMER_HRS)</f>
        <v>720</v>
      </c>
      <c r="J5359" s="5">
        <f>MAX(0,H5359-FARMER_HRS)</f>
        <v>2333.1336749430034</v>
      </c>
      <c r="K5359" s="2">
        <f>I5359*FARMER_RATE+J5359*TEMP_WORKER_RATE</f>
        <v>65505.792967760477</v>
      </c>
      <c r="L5359" s="2">
        <f>A5359*PRICE_TOM+B5359*PRICE_CAR+C5359*PRICE_MES</f>
        <v>140876</v>
      </c>
      <c r="M5359" s="2">
        <f>A5359*FERT_BED_TOM+B5359*FERT_BED_CAR+C5359*FERT_BED_MES</f>
        <v>29040</v>
      </c>
      <c r="N5359" s="6">
        <f>IF(AND(D5359&lt;=TOTAL_BEDS,J5359&lt;=TEMP_WORKER_MAX*TEMP_WORKER_HRS),1,0)</f>
        <v>1</v>
      </c>
      <c r="O5359" s="2">
        <f>L5359-M5359-K5359-FIXED_COSTS</f>
        <v>26330.207032239523</v>
      </c>
      <c r="P5359" s="2">
        <f>IF(N5359=1,O5359,"")</f>
        <v>26330.207032239523</v>
      </c>
    </row>
    <row r="5360">
      <c r="A5360" s="6">
        <v>8</v>
      </c>
      <c r="B5360" s="6">
        <v>4</v>
      </c>
      <c r="C5360" s="6">
        <v>24</v>
      </c>
      <c r="D5360" s="6">
        <f>A5360+B5360+C5360</f>
        <v>36</v>
      </c>
      <c r="E5360" s="5">
        <f>IF(A5360=0,0,A5360*LABOR_HRS_WK_TOM*SEASON_WEEKS*(1+DIM_PCT_TOM)^A5360)</f>
        <v>1543.3839432000011</v>
      </c>
      <c r="F5360" s="5">
        <f>IF(B5360=0,0,B5360*LABOR_HRS_WK_CAR*SEASON_WEEKS*(1+DIM_PCT_CAR)^B5360)</f>
        <v>132.45754687499993</v>
      </c>
      <c r="G5360" s="5">
        <f>IF(C5360=0,0,C5360*LABOR_HRS_WK_MES*SEASON_WEEKS*(1+DIM_PCT_MES)^C5360)</f>
        <v>1455.139134447498</v>
      </c>
      <c r="H5360" s="5">
        <f>E5360+F5360+G5360</f>
        <v>3130.9806245224991</v>
      </c>
      <c r="I5360" s="5">
        <f>MIN(H5360,FARMER_HRS)</f>
        <v>720</v>
      </c>
      <c r="J5360" s="5">
        <f>MAX(0,H5360-FARMER_HRS)</f>
        <v>2410.9806245224991</v>
      </c>
      <c r="K5360" s="2">
        <f>I5360*FARMER_RATE+J5360*TEMP_WORKER_RATE</f>
        <v>66857.30250907116</v>
      </c>
      <c r="L5360" s="2">
        <f>A5360*PRICE_TOM+B5360*PRICE_CAR+C5360*PRICE_MES</f>
        <v>143576</v>
      </c>
      <c r="M5360" s="2">
        <f>A5360*FERT_BED_TOM+B5360*FERT_BED_CAR+C5360*FERT_BED_MES</f>
        <v>29920</v>
      </c>
      <c r="N5360" s="6">
        <f>IF(AND(D5360&lt;=TOTAL_BEDS,J5360&lt;=TEMP_WORKER_MAX*TEMP_WORKER_HRS),1,0)</f>
        <v>1</v>
      </c>
      <c r="O5360" s="2">
        <f>L5360-M5360-K5360-FIXED_COSTS</f>
        <v>26798.69749092884</v>
      </c>
      <c r="P5360" s="2">
        <f>IF(N5360=1,O5360,"")</f>
        <v>26798.69749092884</v>
      </c>
    </row>
    <row r="5361">
      <c r="A5361" s="6">
        <v>8</v>
      </c>
      <c r="B5361" s="6">
        <v>4</v>
      </c>
      <c r="C5361" s="6">
        <v>25</v>
      </c>
      <c r="D5361" s="6">
        <f>A5361+B5361+C5361</f>
        <v>37</v>
      </c>
      <c r="E5361" s="5">
        <f>IF(A5361=0,0,A5361*LABOR_HRS_WK_TOM*SEASON_WEEKS*(1+DIM_PCT_TOM)^A5361)</f>
        <v>1543.3839432000011</v>
      </c>
      <c r="F5361" s="5">
        <f>IF(B5361=0,0,B5361*LABOR_HRS_WK_CAR*SEASON_WEEKS*(1+DIM_PCT_CAR)^B5361)</f>
        <v>132.45754687499993</v>
      </c>
      <c r="G5361" s="5">
        <f>IF(C5361=0,0,C5361*LABOR_HRS_WK_MES*SEASON_WEEKS*(1+DIM_PCT_MES)^C5361)</f>
        <v>1534.7170558625955</v>
      </c>
      <c r="H5361" s="5">
        <f>E5361+F5361+G5361</f>
        <v>3210.5585459375966</v>
      </c>
      <c r="I5361" s="5">
        <f>MIN(H5361,FARMER_HRS)</f>
        <v>720</v>
      </c>
      <c r="J5361" s="5">
        <f>MAX(0,H5361-FARMER_HRS)</f>
        <v>2490.5585459375966</v>
      </c>
      <c r="K5361" s="2">
        <f>I5361*FARMER_RATE+J5361*TEMP_WORKER_RATE</f>
        <v>68238.863644749945</v>
      </c>
      <c r="L5361" s="2">
        <f>A5361*PRICE_TOM+B5361*PRICE_CAR+C5361*PRICE_MES</f>
        <v>146276</v>
      </c>
      <c r="M5361" s="2">
        <f>A5361*FERT_BED_TOM+B5361*FERT_BED_CAR+C5361*FERT_BED_MES</f>
        <v>30800</v>
      </c>
      <c r="N5361" s="6">
        <f>IF(AND(D5361&lt;=TOTAL_BEDS,J5361&lt;=TEMP_WORKER_MAX*TEMP_WORKER_HRS),1,0)</f>
        <v>1</v>
      </c>
      <c r="O5361" s="2">
        <f>L5361-M5361-K5361-FIXED_COSTS</f>
        <v>27237.136355250055</v>
      </c>
      <c r="P5361" s="2">
        <f>IF(N5361=1,O5361,"")</f>
        <v>27237.136355250055</v>
      </c>
    </row>
    <row r="5362">
      <c r="A5362" s="6">
        <v>8</v>
      </c>
      <c r="B5362" s="6">
        <v>4</v>
      </c>
      <c r="C5362" s="6">
        <v>26</v>
      </c>
      <c r="D5362" s="6">
        <f>A5362+B5362+C5362</f>
        <v>38</v>
      </c>
      <c r="E5362" s="5">
        <f>IF(A5362=0,0,A5362*LABOR_HRS_WK_TOM*SEASON_WEEKS*(1+DIM_PCT_TOM)^A5362)</f>
        <v>1543.3839432000011</v>
      </c>
      <c r="F5362" s="5">
        <f>IF(B5362=0,0,B5362*LABOR_HRS_WK_CAR*SEASON_WEEKS*(1+DIM_PCT_CAR)^B5362)</f>
        <v>132.45754687499993</v>
      </c>
      <c r="G5362" s="5">
        <f>IF(C5362=0,0,C5362*LABOR_HRS_WK_MES*SEASON_WEEKS*(1+DIM_PCT_MES)^C5362)</f>
        <v>1616.0570598233128</v>
      </c>
      <c r="H5362" s="5">
        <f>E5362+F5362+G5362</f>
        <v>3291.8985498983138</v>
      </c>
      <c r="I5362" s="5">
        <f>MIN(H5362,FARMER_HRS)</f>
        <v>720</v>
      </c>
      <c r="J5362" s="5">
        <f>MAX(0,H5362-FARMER_HRS)</f>
        <v>2571.8985498983138</v>
      </c>
      <c r="K5362" s="2">
        <f>I5362*FARMER_RATE+J5362*TEMP_WORKER_RATE</f>
        <v>69651.016491290167</v>
      </c>
      <c r="L5362" s="2">
        <f>A5362*PRICE_TOM+B5362*PRICE_CAR+C5362*PRICE_MES</f>
        <v>148976</v>
      </c>
      <c r="M5362" s="2">
        <f>A5362*FERT_BED_TOM+B5362*FERT_BED_CAR+C5362*FERT_BED_MES</f>
        <v>31680</v>
      </c>
      <c r="N5362" s="6">
        <f>IF(AND(D5362&lt;=TOTAL_BEDS,J5362&lt;=TEMP_WORKER_MAX*TEMP_WORKER_HRS),1,0)</f>
        <v>1</v>
      </c>
      <c r="O5362" s="2">
        <f>L5362-M5362-K5362-FIXED_COSTS</f>
        <v>27644.983508709833</v>
      </c>
      <c r="P5362" s="2">
        <f>IF(N5362=1,O5362,"")</f>
        <v>27644.983508709833</v>
      </c>
    </row>
    <row r="5363">
      <c r="A5363" s="6">
        <v>8</v>
      </c>
      <c r="B5363" s="6">
        <v>4</v>
      </c>
      <c r="C5363" s="6">
        <v>27</v>
      </c>
      <c r="D5363" s="6">
        <f>A5363+B5363+C5363</f>
        <v>39</v>
      </c>
      <c r="E5363" s="5">
        <f>IF(A5363=0,0,A5363*LABOR_HRS_WK_TOM*SEASON_WEEKS*(1+DIM_PCT_TOM)^A5363)</f>
        <v>1543.3839432000011</v>
      </c>
      <c r="F5363" s="5">
        <f>IF(B5363=0,0,B5363*LABOR_HRS_WK_CAR*SEASON_WEEKS*(1+DIM_PCT_CAR)^B5363)</f>
        <v>132.45754687499993</v>
      </c>
      <c r="G5363" s="5">
        <f>IF(C5363=0,0,C5363*LABOR_HRS_WK_MES*SEASON_WEEKS*(1+DIM_PCT_MES)^C5363)</f>
        <v>1699.19076434307</v>
      </c>
      <c r="H5363" s="5">
        <f>E5363+F5363+G5363</f>
        <v>3375.0322544180708</v>
      </c>
      <c r="I5363" s="5">
        <f>MIN(H5363,FARMER_HRS)</f>
        <v>720</v>
      </c>
      <c r="J5363" s="5">
        <f>MAX(0,H5363-FARMER_HRS)</f>
        <v>2655.0322544180708</v>
      </c>
      <c r="K5363" s="2">
        <f>I5363*FARMER_RATE+J5363*TEMP_WORKER_RATE</f>
        <v>71094.30997253595</v>
      </c>
      <c r="L5363" s="2">
        <f>A5363*PRICE_TOM+B5363*PRICE_CAR+C5363*PRICE_MES</f>
        <v>151676</v>
      </c>
      <c r="M5363" s="2">
        <f>A5363*FERT_BED_TOM+B5363*FERT_BED_CAR+C5363*FERT_BED_MES</f>
        <v>32560</v>
      </c>
      <c r="N5363" s="6">
        <f>IF(AND(D5363&lt;=TOTAL_BEDS,J5363&lt;=TEMP_WORKER_MAX*TEMP_WORKER_HRS),1,0)</f>
        <v>1</v>
      </c>
      <c r="O5363" s="2">
        <f>L5363-M5363-K5363-FIXED_COSTS</f>
        <v>28021.69002746405</v>
      </c>
      <c r="P5363" s="2">
        <f>IF(N5363=1,O5363,"")</f>
        <v>28021.69002746405</v>
      </c>
    </row>
    <row r="5364">
      <c r="A5364" s="6">
        <v>8</v>
      </c>
      <c r="B5364" s="6">
        <v>4</v>
      </c>
      <c r="C5364" s="6">
        <v>28</v>
      </c>
      <c r="D5364" s="6">
        <f>A5364+B5364+C5364</f>
        <v>40</v>
      </c>
      <c r="E5364" s="5">
        <f>IF(A5364=0,0,A5364*LABOR_HRS_WK_TOM*SEASON_WEEKS*(1+DIM_PCT_TOM)^A5364)</f>
        <v>1543.3839432000011</v>
      </c>
      <c r="F5364" s="5">
        <f>IF(B5364=0,0,B5364*LABOR_HRS_WK_CAR*SEASON_WEEKS*(1+DIM_PCT_CAR)^B5364)</f>
        <v>132.45754687499993</v>
      </c>
      <c r="G5364" s="5">
        <f>IF(C5364=0,0,C5364*LABOR_HRS_WK_MES*SEASON_WEEKS*(1+DIM_PCT_MES)^C5364)</f>
        <v>1784.1503025602233</v>
      </c>
      <c r="H5364" s="5">
        <f>E5364+F5364+G5364</f>
        <v>3459.9917926352246</v>
      </c>
      <c r="I5364" s="5">
        <f>MIN(H5364,FARMER_HRS)</f>
        <v>720</v>
      </c>
      <c r="J5364" s="5">
        <f>MAX(0,H5364-FARMER_HRS)</f>
        <v>2739.9917926352246</v>
      </c>
      <c r="K5364" s="2">
        <f>I5364*FARMER_RATE+J5364*TEMP_WORKER_RATE</f>
        <v>72569.301955472649</v>
      </c>
      <c r="L5364" s="2">
        <f>A5364*PRICE_TOM+B5364*PRICE_CAR+C5364*PRICE_MES</f>
        <v>154376</v>
      </c>
      <c r="M5364" s="2">
        <f>A5364*FERT_BED_TOM+B5364*FERT_BED_CAR+C5364*FERT_BED_MES</f>
        <v>33440</v>
      </c>
      <c r="N5364" s="6">
        <f>IF(AND(D5364&lt;=TOTAL_BEDS,J5364&lt;=TEMP_WORKER_MAX*TEMP_WORKER_HRS),1,0)</f>
        <v>1</v>
      </c>
      <c r="O5364" s="2">
        <f>L5364-M5364-K5364-FIXED_COSTS</f>
        <v>28366.698044527351</v>
      </c>
      <c r="P5364" s="2">
        <f>IF(N5364=1,O5364,"")</f>
        <v>28366.698044527351</v>
      </c>
    </row>
    <row r="5365">
      <c r="A5365" s="6">
        <v>8</v>
      </c>
      <c r="B5365" s="6">
        <v>4</v>
      </c>
      <c r="C5365" s="6">
        <v>29</v>
      </c>
      <c r="D5365" s="6">
        <f>A5365+B5365+C5365</f>
        <v>41</v>
      </c>
      <c r="E5365" s="5">
        <f>IF(A5365=0,0,A5365*LABOR_HRS_WK_TOM*SEASON_WEEKS*(1+DIM_PCT_TOM)^A5365)</f>
        <v>1543.3839432000011</v>
      </c>
      <c r="F5365" s="5">
        <f>IF(B5365=0,0,B5365*LABOR_HRS_WK_CAR*SEASON_WEEKS*(1+DIM_PCT_CAR)^B5365)</f>
        <v>132.45754687499993</v>
      </c>
      <c r="G5365" s="5">
        <f>IF(C5365=0,0,C5365*LABOR_HRS_WK_MES*SEASON_WEEKS*(1+DIM_PCT_MES)^C5365)</f>
        <v>1870.9683306758766</v>
      </c>
      <c r="H5365" s="5">
        <f>E5365+F5365+G5365</f>
        <v>3546.8098207508774</v>
      </c>
      <c r="I5365" s="5">
        <f>MIN(H5365,FARMER_HRS)</f>
        <v>720</v>
      </c>
      <c r="J5365" s="5">
        <f>MAX(0,H5365-FARMER_HRS)</f>
        <v>2826.8098207508774</v>
      </c>
      <c r="K5365" s="2">
        <f>I5365*FARMER_RATE+J5365*TEMP_WORKER_RATE</f>
        <v>74076.559388036068</v>
      </c>
      <c r="L5365" s="2">
        <f>A5365*PRICE_TOM+B5365*PRICE_CAR+C5365*PRICE_MES</f>
        <v>157076</v>
      </c>
      <c r="M5365" s="2">
        <f>A5365*FERT_BED_TOM+B5365*FERT_BED_CAR+C5365*FERT_BED_MES</f>
        <v>34320</v>
      </c>
      <c r="N5365" s="6">
        <f>IF(AND(D5365&lt;=TOTAL_BEDS,J5365&lt;=TEMP_WORKER_MAX*TEMP_WORKER_HRS),1,0)</f>
        <v>1</v>
      </c>
      <c r="O5365" s="2">
        <f>L5365-M5365-K5365-FIXED_COSTS</f>
        <v>28679.440611963932</v>
      </c>
      <c r="P5365" s="2">
        <f>IF(N5365=1,O5365,"")</f>
        <v>28679.440611963932</v>
      </c>
    </row>
    <row r="5366">
      <c r="A5366" s="6">
        <v>8</v>
      </c>
      <c r="B5366" s="6">
        <v>4</v>
      </c>
      <c r="C5366" s="6">
        <v>30</v>
      </c>
      <c r="D5366" s="6">
        <f>A5366+B5366+C5366</f>
        <v>42</v>
      </c>
      <c r="E5366" s="5">
        <f>IF(A5366=0,0,A5366*LABOR_HRS_WK_TOM*SEASON_WEEKS*(1+DIM_PCT_TOM)^A5366)</f>
        <v>1543.3839432000011</v>
      </c>
      <c r="F5366" s="5">
        <f>IF(B5366=0,0,B5366*LABOR_HRS_WK_CAR*SEASON_WEEKS*(1+DIM_PCT_CAR)^B5366)</f>
        <v>132.45754687499993</v>
      </c>
      <c r="G5366" s="5">
        <f>IF(C5366=0,0,C5366*LABOR_HRS_WK_MES*SEASON_WEEKS*(1+DIM_PCT_MES)^C5366)</f>
        <v>1959.6780360096466</v>
      </c>
      <c r="H5366" s="5">
        <f>E5366+F5366+G5366</f>
        <v>3635.5195260846476</v>
      </c>
      <c r="I5366" s="5">
        <f>MIN(H5366,FARMER_HRS)</f>
        <v>720</v>
      </c>
      <c r="J5366" s="5">
        <f>MAX(0,H5366-FARMER_HRS)</f>
        <v>2915.5195260846476</v>
      </c>
      <c r="K5366" s="2">
        <f>I5366*FARMER_RATE+J5366*TEMP_WORKER_RATE</f>
        <v>75616.658438969578</v>
      </c>
      <c r="L5366" s="2">
        <f>A5366*PRICE_TOM+B5366*PRICE_CAR+C5366*PRICE_MES</f>
        <v>159776</v>
      </c>
      <c r="M5366" s="2">
        <f>A5366*FERT_BED_TOM+B5366*FERT_BED_CAR+C5366*FERT_BED_MES</f>
        <v>35200</v>
      </c>
      <c r="N5366" s="6">
        <f>IF(AND(D5366&lt;=TOTAL_BEDS,J5366&lt;=TEMP_WORKER_MAX*TEMP_WORKER_HRS),1,0)</f>
        <v>1</v>
      </c>
      <c r="O5366" s="2">
        <f>L5366-M5366-K5366-FIXED_COSTS</f>
        <v>28959.341561030422</v>
      </c>
      <c r="P5366" s="2">
        <f>IF(N5366=1,O5366,"")</f>
        <v>28959.341561030422</v>
      </c>
    </row>
    <row r="5367">
      <c r="A5367" s="6">
        <v>8</v>
      </c>
      <c r="B5367" s="6">
        <v>5</v>
      </c>
      <c r="C5367" s="6">
        <v>0</v>
      </c>
      <c r="D5367" s="6">
        <f>A5367+B5367+C5367</f>
        <v>13</v>
      </c>
      <c r="E5367" s="5">
        <f>IF(A5367=0,0,A5367*LABOR_HRS_WK_TOM*SEASON_WEEKS*(1+DIM_PCT_TOM)^A5367)</f>
        <v>1543.3839432000011</v>
      </c>
      <c r="F5367" s="5">
        <f>IF(B5367=0,0,B5367*LABOR_HRS_WK_CAR*SEASON_WEEKS*(1+DIM_PCT_CAR)^B5367)</f>
        <v>169.71123193359367</v>
      </c>
      <c r="G5367" s="5">
        <f>IF(C5367=0,0,C5367*LABOR_HRS_WK_MES*SEASON_WEEKS*(1+DIM_PCT_MES)^C5367)</f>
        <v>0</v>
      </c>
      <c r="H5367" s="5">
        <f>E5367+F5367+G5367</f>
        <v>1713.0951751335947</v>
      </c>
      <c r="I5367" s="5">
        <f>MIN(H5367,FARMER_HRS)</f>
        <v>720</v>
      </c>
      <c r="J5367" s="5">
        <f>MAX(0,H5367-FARMER_HRS)</f>
        <v>993.09517513359469</v>
      </c>
      <c r="K5367" s="2">
        <f>I5367*FARMER_RATE+J5367*TEMP_WORKER_RATE</f>
        <v>42241.235679402685</v>
      </c>
      <c r="L5367" s="2">
        <f>A5367*PRICE_TOM+B5367*PRICE_CAR+C5367*PRICE_MES</f>
        <v>80870</v>
      </c>
      <c r="M5367" s="2">
        <f>A5367*FERT_BED_TOM+B5367*FERT_BED_CAR+C5367*FERT_BED_MES</f>
        <v>9240</v>
      </c>
      <c r="N5367" s="6">
        <f>IF(AND(D5367&lt;=TOTAL_BEDS,J5367&lt;=TEMP_WORKER_MAX*TEMP_WORKER_HRS),1,0)</f>
        <v>1</v>
      </c>
      <c r="O5367" s="2">
        <f>L5367-M5367-K5367-FIXED_COSTS</f>
        <v>9388.7643205973145</v>
      </c>
      <c r="P5367" s="2">
        <f>IF(N5367=1,O5367,"")</f>
        <v>9388.7643205973145</v>
      </c>
    </row>
    <row r="5368">
      <c r="A5368" s="6">
        <v>8</v>
      </c>
      <c r="B5368" s="6">
        <v>5</v>
      </c>
      <c r="C5368" s="6">
        <v>1</v>
      </c>
      <c r="D5368" s="6">
        <f>A5368+B5368+C5368</f>
        <v>14</v>
      </c>
      <c r="E5368" s="5">
        <f>IF(A5368=0,0,A5368*LABOR_HRS_WK_TOM*SEASON_WEEKS*(1+DIM_PCT_TOM)^A5368)</f>
        <v>1543.3839432000011</v>
      </c>
      <c r="F5368" s="5">
        <f>IF(B5368=0,0,B5368*LABOR_HRS_WK_CAR*SEASON_WEEKS*(1+DIM_PCT_CAR)^B5368)</f>
        <v>169.71123193359367</v>
      </c>
      <c r="G5368" s="5">
        <f>IF(C5368=0,0,C5368*LABOR_HRS_WK_MES*SEASON_WEEKS*(1+DIM_PCT_MES)^C5368)</f>
        <v>45.5625</v>
      </c>
      <c r="H5368" s="5">
        <f>E5368+F5368+G5368</f>
        <v>1758.6576751335947</v>
      </c>
      <c r="I5368" s="5">
        <f>MIN(H5368,FARMER_HRS)</f>
        <v>720</v>
      </c>
      <c r="J5368" s="5">
        <f>MAX(0,H5368-FARMER_HRS)</f>
        <v>1038.6576751335947</v>
      </c>
      <c r="K5368" s="2">
        <f>I5368*FARMER_RATE+J5368*TEMP_WORKER_RATE</f>
        <v>43032.251304402685</v>
      </c>
      <c r="L5368" s="2">
        <f>A5368*PRICE_TOM+B5368*PRICE_CAR+C5368*PRICE_MES</f>
        <v>83570</v>
      </c>
      <c r="M5368" s="2">
        <f>A5368*FERT_BED_TOM+B5368*FERT_BED_CAR+C5368*FERT_BED_MES</f>
        <v>10120</v>
      </c>
      <c r="N5368" s="6">
        <f>IF(AND(D5368&lt;=TOTAL_BEDS,J5368&lt;=TEMP_WORKER_MAX*TEMP_WORKER_HRS),1,0)</f>
        <v>1</v>
      </c>
      <c r="O5368" s="2">
        <f>L5368-M5368-K5368-FIXED_COSTS</f>
        <v>10417.748695597315</v>
      </c>
      <c r="P5368" s="2">
        <f>IF(N5368=1,O5368,"")</f>
        <v>10417.748695597315</v>
      </c>
    </row>
    <row r="5369">
      <c r="A5369" s="6">
        <v>8</v>
      </c>
      <c r="B5369" s="6">
        <v>5</v>
      </c>
      <c r="C5369" s="6">
        <v>2</v>
      </c>
      <c r="D5369" s="6">
        <f>A5369+B5369+C5369</f>
        <v>15</v>
      </c>
      <c r="E5369" s="5">
        <f>IF(A5369=0,0,A5369*LABOR_HRS_WK_TOM*SEASON_WEEKS*(1+DIM_PCT_TOM)^A5369)</f>
        <v>1543.3839432000011</v>
      </c>
      <c r="F5369" s="5">
        <f>IF(B5369=0,0,B5369*LABOR_HRS_WK_CAR*SEASON_WEEKS*(1+DIM_PCT_CAR)^B5369)</f>
        <v>169.71123193359367</v>
      </c>
      <c r="G5369" s="5">
        <f>IF(C5369=0,0,C5369*LABOR_HRS_WK_MES*SEASON_WEEKS*(1+DIM_PCT_MES)^C5369)</f>
        <v>92.2640625</v>
      </c>
      <c r="H5369" s="5">
        <f>E5369+F5369+G5369</f>
        <v>1805.3592376335946</v>
      </c>
      <c r="I5369" s="5">
        <f>MIN(H5369,FARMER_HRS)</f>
        <v>720</v>
      </c>
      <c r="J5369" s="5">
        <f>MAX(0,H5369-FARMER_HRS)</f>
        <v>1085.3592376335946</v>
      </c>
      <c r="K5369" s="2">
        <f>I5369*FARMER_RATE+J5369*TEMP_WORKER_RATE</f>
        <v>43843.042320027685</v>
      </c>
      <c r="L5369" s="2">
        <f>A5369*PRICE_TOM+B5369*PRICE_CAR+C5369*PRICE_MES</f>
        <v>86270</v>
      </c>
      <c r="M5369" s="2">
        <f>A5369*FERT_BED_TOM+B5369*FERT_BED_CAR+C5369*FERT_BED_MES</f>
        <v>11000</v>
      </c>
      <c r="N5369" s="6">
        <f>IF(AND(D5369&lt;=TOTAL_BEDS,J5369&lt;=TEMP_WORKER_MAX*TEMP_WORKER_HRS),1,0)</f>
        <v>1</v>
      </c>
      <c r="O5369" s="2">
        <f>L5369-M5369-K5369-FIXED_COSTS</f>
        <v>11426.957679972315</v>
      </c>
      <c r="P5369" s="2">
        <f>IF(N5369=1,O5369,"")</f>
        <v>11426.957679972315</v>
      </c>
    </row>
    <row r="5370">
      <c r="A5370" s="6">
        <v>8</v>
      </c>
      <c r="B5370" s="6">
        <v>5</v>
      </c>
      <c r="C5370" s="6">
        <v>3</v>
      </c>
      <c r="D5370" s="6">
        <f>A5370+B5370+C5370</f>
        <v>16</v>
      </c>
      <c r="E5370" s="5">
        <f>IF(A5370=0,0,A5370*LABOR_HRS_WK_TOM*SEASON_WEEKS*(1+DIM_PCT_TOM)^A5370)</f>
        <v>1543.3839432000011</v>
      </c>
      <c r="F5370" s="5">
        <f>IF(B5370=0,0,B5370*LABOR_HRS_WK_CAR*SEASON_WEEKS*(1+DIM_PCT_CAR)^B5370)</f>
        <v>169.71123193359367</v>
      </c>
      <c r="G5370" s="5">
        <f>IF(C5370=0,0,C5370*LABOR_HRS_WK_MES*SEASON_WEEKS*(1+DIM_PCT_MES)^C5370)</f>
        <v>140.12604492187498</v>
      </c>
      <c r="H5370" s="5">
        <f>E5370+F5370+G5370</f>
        <v>1853.2212200554698</v>
      </c>
      <c r="I5370" s="5">
        <f>MIN(H5370,FARMER_HRS)</f>
        <v>720</v>
      </c>
      <c r="J5370" s="5">
        <f>MAX(0,H5370-FARMER_HRS)</f>
        <v>1133.2212200554698</v>
      </c>
      <c r="K5370" s="2">
        <f>I5370*FARMER_RATE+J5370*TEMP_WORKER_RATE</f>
        <v>44673.979514851904</v>
      </c>
      <c r="L5370" s="2">
        <f>A5370*PRICE_TOM+B5370*PRICE_CAR+C5370*PRICE_MES</f>
        <v>88970</v>
      </c>
      <c r="M5370" s="2">
        <f>A5370*FERT_BED_TOM+B5370*FERT_BED_CAR+C5370*FERT_BED_MES</f>
        <v>11880</v>
      </c>
      <c r="N5370" s="6">
        <f>IF(AND(D5370&lt;=TOTAL_BEDS,J5370&lt;=TEMP_WORKER_MAX*TEMP_WORKER_HRS),1,0)</f>
        <v>1</v>
      </c>
      <c r="O5370" s="2">
        <f>L5370-M5370-K5370-FIXED_COSTS</f>
        <v>12416.020485148096</v>
      </c>
      <c r="P5370" s="2">
        <f>IF(N5370=1,O5370,"")</f>
        <v>12416.020485148096</v>
      </c>
    </row>
    <row r="5371">
      <c r="A5371" s="6">
        <v>8</v>
      </c>
      <c r="B5371" s="6">
        <v>5</v>
      </c>
      <c r="C5371" s="6">
        <v>4</v>
      </c>
      <c r="D5371" s="6">
        <f>A5371+B5371+C5371</f>
        <v>17</v>
      </c>
      <c r="E5371" s="5">
        <f>IF(A5371=0,0,A5371*LABOR_HRS_WK_TOM*SEASON_WEEKS*(1+DIM_PCT_TOM)^A5371)</f>
        <v>1543.3839432000011</v>
      </c>
      <c r="F5371" s="5">
        <f>IF(B5371=0,0,B5371*LABOR_HRS_WK_CAR*SEASON_WEEKS*(1+DIM_PCT_CAR)^B5371)</f>
        <v>169.71123193359367</v>
      </c>
      <c r="G5371" s="5">
        <f>IF(C5371=0,0,C5371*LABOR_HRS_WK_MES*SEASON_WEEKS*(1+DIM_PCT_MES)^C5371)</f>
        <v>189.17016064453119</v>
      </c>
      <c r="H5371" s="5">
        <f>E5371+F5371+G5371</f>
        <v>1902.265335778126</v>
      </c>
      <c r="I5371" s="5">
        <f>MIN(H5371,FARMER_HRS)</f>
        <v>720</v>
      </c>
      <c r="J5371" s="5">
        <f>MAX(0,H5371-FARMER_HRS)</f>
        <v>1182.265335778126</v>
      </c>
      <c r="K5371" s="2">
        <f>I5371*FARMER_RATE+J5371*TEMP_WORKER_RATE</f>
        <v>45525.439857259131</v>
      </c>
      <c r="L5371" s="2">
        <f>A5371*PRICE_TOM+B5371*PRICE_CAR+C5371*PRICE_MES</f>
        <v>91670</v>
      </c>
      <c r="M5371" s="2">
        <f>A5371*FERT_BED_TOM+B5371*FERT_BED_CAR+C5371*FERT_BED_MES</f>
        <v>12760</v>
      </c>
      <c r="N5371" s="6">
        <f>IF(AND(D5371&lt;=TOTAL_BEDS,J5371&lt;=TEMP_WORKER_MAX*TEMP_WORKER_HRS),1,0)</f>
        <v>1</v>
      </c>
      <c r="O5371" s="2">
        <f>L5371-M5371-K5371-FIXED_COSTS</f>
        <v>13384.560142740869</v>
      </c>
      <c r="P5371" s="2">
        <f>IF(N5371=1,O5371,"")</f>
        <v>13384.560142740869</v>
      </c>
    </row>
    <row r="5372">
      <c r="A5372" s="6">
        <v>8</v>
      </c>
      <c r="B5372" s="6">
        <v>5</v>
      </c>
      <c r="C5372" s="6">
        <v>5</v>
      </c>
      <c r="D5372" s="6">
        <f>A5372+B5372+C5372</f>
        <v>18</v>
      </c>
      <c r="E5372" s="5">
        <f>IF(A5372=0,0,A5372*LABOR_HRS_WK_TOM*SEASON_WEEKS*(1+DIM_PCT_TOM)^A5372)</f>
        <v>1543.3839432000011</v>
      </c>
      <c r="F5372" s="5">
        <f>IF(B5372=0,0,B5372*LABOR_HRS_WK_CAR*SEASON_WEEKS*(1+DIM_PCT_CAR)^B5372)</f>
        <v>169.71123193359367</v>
      </c>
      <c r="G5372" s="5">
        <f>IF(C5372=0,0,C5372*LABOR_HRS_WK_MES*SEASON_WEEKS*(1+DIM_PCT_MES)^C5372)</f>
        <v>239.41848456573481</v>
      </c>
      <c r="H5372" s="5">
        <f>E5372+F5372+G5372</f>
        <v>1952.5136596993295</v>
      </c>
      <c r="I5372" s="5">
        <f>MIN(H5372,FARMER_HRS)</f>
        <v>720</v>
      </c>
      <c r="J5372" s="5">
        <f>MAX(0,H5372-FARMER_HRS)</f>
        <v>1232.5136596993295</v>
      </c>
      <c r="K5372" s="2">
        <f>I5372*FARMER_RATE+J5372*TEMP_WORKER_RATE</f>
        <v>46397.806592002249</v>
      </c>
      <c r="L5372" s="2">
        <f>A5372*PRICE_TOM+B5372*PRICE_CAR+C5372*PRICE_MES</f>
        <v>94370</v>
      </c>
      <c r="M5372" s="2">
        <f>A5372*FERT_BED_TOM+B5372*FERT_BED_CAR+C5372*FERT_BED_MES</f>
        <v>13640</v>
      </c>
      <c r="N5372" s="6">
        <f>IF(AND(D5372&lt;=TOTAL_BEDS,J5372&lt;=TEMP_WORKER_MAX*TEMP_WORKER_HRS),1,0)</f>
        <v>1</v>
      </c>
      <c r="O5372" s="2">
        <f>L5372-M5372-K5372-FIXED_COSTS</f>
        <v>14332.193407997751</v>
      </c>
      <c r="P5372" s="2">
        <f>IF(N5372=1,O5372,"")</f>
        <v>14332.193407997751</v>
      </c>
    </row>
    <row r="5373">
      <c r="A5373" s="6">
        <v>8</v>
      </c>
      <c r="B5373" s="6">
        <v>5</v>
      </c>
      <c r="C5373" s="6">
        <v>6</v>
      </c>
      <c r="D5373" s="6">
        <f>A5373+B5373+C5373</f>
        <v>19</v>
      </c>
      <c r="E5373" s="5">
        <f>IF(A5373=0,0,A5373*LABOR_HRS_WK_TOM*SEASON_WEEKS*(1+DIM_PCT_TOM)^A5373)</f>
        <v>1543.3839432000011</v>
      </c>
      <c r="F5373" s="5">
        <f>IF(B5373=0,0,B5373*LABOR_HRS_WK_CAR*SEASON_WEEKS*(1+DIM_PCT_CAR)^B5373)</f>
        <v>169.71123193359367</v>
      </c>
      <c r="G5373" s="5">
        <f>IF(C5373=0,0,C5373*LABOR_HRS_WK_MES*SEASON_WEEKS*(1+DIM_PCT_MES)^C5373)</f>
        <v>290.89345874736773</v>
      </c>
      <c r="H5373" s="5">
        <f>E5373+F5373+G5373</f>
        <v>2003.9886338809624</v>
      </c>
      <c r="I5373" s="5">
        <f>MIN(H5373,FARMER_HRS)</f>
        <v>720</v>
      </c>
      <c r="J5373" s="5">
        <f>MAX(0,H5373-FARMER_HRS)</f>
        <v>1283.9886338809624</v>
      </c>
      <c r="K5373" s="2">
        <f>I5373*FARMER_RATE+J5373*TEMP_WORKER_RATE</f>
        <v>47291.469338211151</v>
      </c>
      <c r="L5373" s="2">
        <f>A5373*PRICE_TOM+B5373*PRICE_CAR+C5373*PRICE_MES</f>
        <v>97070</v>
      </c>
      <c r="M5373" s="2">
        <f>A5373*FERT_BED_TOM+B5373*FERT_BED_CAR+C5373*FERT_BED_MES</f>
        <v>14520</v>
      </c>
      <c r="N5373" s="6">
        <f>IF(AND(D5373&lt;=TOTAL_BEDS,J5373&lt;=TEMP_WORKER_MAX*TEMP_WORKER_HRS),1,0)</f>
        <v>1</v>
      </c>
      <c r="O5373" s="2">
        <f>L5373-M5373-K5373-FIXED_COSTS</f>
        <v>15258.530661788849</v>
      </c>
      <c r="P5373" s="2">
        <f>IF(N5373=1,O5373,"")</f>
        <v>15258.530661788849</v>
      </c>
    </row>
    <row r="5374">
      <c r="A5374" s="6">
        <v>8</v>
      </c>
      <c r="B5374" s="6">
        <v>5</v>
      </c>
      <c r="C5374" s="6">
        <v>7</v>
      </c>
      <c r="D5374" s="6">
        <f>A5374+B5374+C5374</f>
        <v>20</v>
      </c>
      <c r="E5374" s="5">
        <f>IF(A5374=0,0,A5374*LABOR_HRS_WK_TOM*SEASON_WEEKS*(1+DIM_PCT_TOM)^A5374)</f>
        <v>1543.3839432000011</v>
      </c>
      <c r="F5374" s="5">
        <f>IF(B5374=0,0,B5374*LABOR_HRS_WK_CAR*SEASON_WEEKS*(1+DIM_PCT_CAR)^B5374)</f>
        <v>169.71123193359367</v>
      </c>
      <c r="G5374" s="5">
        <f>IF(C5374=0,0,C5374*LABOR_HRS_WK_MES*SEASON_WEEKS*(1+DIM_PCT_MES)^C5374)</f>
        <v>343.61789814532818</v>
      </c>
      <c r="H5374" s="5">
        <f>E5374+F5374+G5374</f>
        <v>2056.7130732789228</v>
      </c>
      <c r="I5374" s="5">
        <f>MIN(H5374,FARMER_HRS)</f>
        <v>720</v>
      </c>
      <c r="J5374" s="5">
        <f>MAX(0,H5374-FARMER_HRS)</f>
        <v>1336.7130732789228</v>
      </c>
      <c r="K5374" s="2">
        <f>I5374*FARMER_RATE+J5374*TEMP_WORKER_RATE</f>
        <v>48206.824188870189</v>
      </c>
      <c r="L5374" s="2">
        <f>A5374*PRICE_TOM+B5374*PRICE_CAR+C5374*PRICE_MES</f>
        <v>99770</v>
      </c>
      <c r="M5374" s="2">
        <f>A5374*FERT_BED_TOM+B5374*FERT_BED_CAR+C5374*FERT_BED_MES</f>
        <v>15400</v>
      </c>
      <c r="N5374" s="6">
        <f>IF(AND(D5374&lt;=TOTAL_BEDS,J5374&lt;=TEMP_WORKER_MAX*TEMP_WORKER_HRS),1,0)</f>
        <v>1</v>
      </c>
      <c r="O5374" s="2">
        <f>L5374-M5374-K5374-FIXED_COSTS</f>
        <v>16163.175811129811</v>
      </c>
      <c r="P5374" s="2">
        <f>IF(N5374=1,O5374,"")</f>
        <v>16163.175811129811</v>
      </c>
    </row>
    <row r="5375">
      <c r="A5375" s="6">
        <v>8</v>
      </c>
      <c r="B5375" s="6">
        <v>5</v>
      </c>
      <c r="C5375" s="6">
        <v>8</v>
      </c>
      <c r="D5375" s="6">
        <f>A5375+B5375+C5375</f>
        <v>21</v>
      </c>
      <c r="E5375" s="5">
        <f>IF(A5375=0,0,A5375*LABOR_HRS_WK_TOM*SEASON_WEEKS*(1+DIM_PCT_TOM)^A5375)</f>
        <v>1543.3839432000011</v>
      </c>
      <c r="F5375" s="5">
        <f>IF(B5375=0,0,B5375*LABOR_HRS_WK_CAR*SEASON_WEEKS*(1+DIM_PCT_CAR)^B5375)</f>
        <v>169.71123193359367</v>
      </c>
      <c r="G5375" s="5">
        <f>IF(C5375=0,0,C5375*LABOR_HRS_WK_MES*SEASON_WEEKS*(1+DIM_PCT_MES)^C5375)</f>
        <v>397.61499642530833</v>
      </c>
      <c r="H5375" s="5">
        <f>E5375+F5375+G5375</f>
        <v>2110.7101715589029</v>
      </c>
      <c r="I5375" s="5">
        <f>MIN(H5375,FARMER_HRS)</f>
        <v>720</v>
      </c>
      <c r="J5375" s="5">
        <f>MAX(0,H5375-FARMER_HRS)</f>
        <v>1390.7101715589029</v>
      </c>
      <c r="K5375" s="2">
        <f>I5375*FARMER_RATE+J5375*TEMP_WORKER_RATE</f>
        <v>49144.273811786508</v>
      </c>
      <c r="L5375" s="2">
        <f>A5375*PRICE_TOM+B5375*PRICE_CAR+C5375*PRICE_MES</f>
        <v>102470</v>
      </c>
      <c r="M5375" s="2">
        <f>A5375*FERT_BED_TOM+B5375*FERT_BED_CAR+C5375*FERT_BED_MES</f>
        <v>16280</v>
      </c>
      <c r="N5375" s="6">
        <f>IF(AND(D5375&lt;=TOTAL_BEDS,J5375&lt;=TEMP_WORKER_MAX*TEMP_WORKER_HRS),1,0)</f>
        <v>1</v>
      </c>
      <c r="O5375" s="2">
        <f>L5375-M5375-K5375-FIXED_COSTS</f>
        <v>17045.726188213492</v>
      </c>
      <c r="P5375" s="2">
        <f>IF(N5375=1,O5375,"")</f>
        <v>17045.726188213492</v>
      </c>
    </row>
    <row r="5376">
      <c r="A5376" s="6">
        <v>8</v>
      </c>
      <c r="B5376" s="6">
        <v>5</v>
      </c>
      <c r="C5376" s="6">
        <v>9</v>
      </c>
      <c r="D5376" s="6">
        <f>A5376+B5376+C5376</f>
        <v>22</v>
      </c>
      <c r="E5376" s="5">
        <f>IF(A5376=0,0,A5376*LABOR_HRS_WK_TOM*SEASON_WEEKS*(1+DIM_PCT_TOM)^A5376)</f>
        <v>1543.3839432000011</v>
      </c>
      <c r="F5376" s="5">
        <f>IF(B5376=0,0,B5376*LABOR_HRS_WK_CAR*SEASON_WEEKS*(1+DIM_PCT_CAR)^B5376)</f>
        <v>169.71123193359367</v>
      </c>
      <c r="G5376" s="5">
        <f>IF(C5376=0,0,C5376*LABOR_HRS_WK_MES*SEASON_WEEKS*(1+DIM_PCT_MES)^C5376)</f>
        <v>452.90833186570273</v>
      </c>
      <c r="H5376" s="5">
        <f>E5376+F5376+G5376</f>
        <v>2166.0035069992973</v>
      </c>
      <c r="I5376" s="5">
        <f>MIN(H5376,FARMER_HRS)</f>
        <v>720</v>
      </c>
      <c r="J5376" s="5">
        <f>MAX(0,H5376-FARMER_HRS)</f>
        <v>1446.0035069992973</v>
      </c>
      <c r="K5376" s="2">
        <f>I5376*FARMER_RATE+J5376*TEMP_WORKER_RATE</f>
        <v>50104.227552071134</v>
      </c>
      <c r="L5376" s="2">
        <f>A5376*PRICE_TOM+B5376*PRICE_CAR+C5376*PRICE_MES</f>
        <v>105170</v>
      </c>
      <c r="M5376" s="2">
        <f>A5376*FERT_BED_TOM+B5376*FERT_BED_CAR+C5376*FERT_BED_MES</f>
        <v>17160</v>
      </c>
      <c r="N5376" s="6">
        <f>IF(AND(D5376&lt;=TOTAL_BEDS,J5376&lt;=TEMP_WORKER_MAX*TEMP_WORKER_HRS),1,0)</f>
        <v>1</v>
      </c>
      <c r="O5376" s="2">
        <f>L5376-M5376-K5376-FIXED_COSTS</f>
        <v>17905.772447928866</v>
      </c>
      <c r="P5376" s="2">
        <f>IF(N5376=1,O5376,"")</f>
        <v>17905.772447928866</v>
      </c>
    </row>
    <row r="5377">
      <c r="A5377" s="6">
        <v>8</v>
      </c>
      <c r="B5377" s="6">
        <v>5</v>
      </c>
      <c r="C5377" s="6">
        <v>10</v>
      </c>
      <c r="D5377" s="6">
        <f>A5377+B5377+C5377</f>
        <v>23</v>
      </c>
      <c r="E5377" s="5">
        <f>IF(A5377=0,0,A5377*LABOR_HRS_WK_TOM*SEASON_WEEKS*(1+DIM_PCT_TOM)^A5377)</f>
        <v>1543.3839432000011</v>
      </c>
      <c r="F5377" s="5">
        <f>IF(B5377=0,0,B5377*LABOR_HRS_WK_CAR*SEASON_WEEKS*(1+DIM_PCT_CAR)^B5377)</f>
        <v>169.71123193359367</v>
      </c>
      <c r="G5377" s="5">
        <f>IF(C5377=0,0,C5377*LABOR_HRS_WK_MES*SEASON_WEEKS*(1+DIM_PCT_MES)^C5377)</f>
        <v>509.52187334891551</v>
      </c>
      <c r="H5377" s="5">
        <f>E5377+F5377+G5377</f>
        <v>2222.61704848251</v>
      </c>
      <c r="I5377" s="5">
        <f>MIN(H5377,FARMER_HRS)</f>
        <v>720</v>
      </c>
      <c r="J5377" s="5">
        <f>MAX(0,H5377-FARMER_HRS)</f>
        <v>1502.6170484825102</v>
      </c>
      <c r="K5377" s="2">
        <f>I5377*FARMER_RATE+J5377*TEMP_WORKER_RATE</f>
        <v>51087.101536154689</v>
      </c>
      <c r="L5377" s="2">
        <f>A5377*PRICE_TOM+B5377*PRICE_CAR+C5377*PRICE_MES</f>
        <v>107870</v>
      </c>
      <c r="M5377" s="2">
        <f>A5377*FERT_BED_TOM+B5377*FERT_BED_CAR+C5377*FERT_BED_MES</f>
        <v>18040</v>
      </c>
      <c r="N5377" s="6">
        <f>IF(AND(D5377&lt;=TOTAL_BEDS,J5377&lt;=TEMP_WORKER_MAX*TEMP_WORKER_HRS),1,0)</f>
        <v>1</v>
      </c>
      <c r="O5377" s="2">
        <f>L5377-M5377-K5377-FIXED_COSTS</f>
        <v>18742.898463845311</v>
      </c>
      <c r="P5377" s="2">
        <f>IF(N5377=1,O5377,"")</f>
        <v>18742.898463845311</v>
      </c>
    </row>
    <row r="5378">
      <c r="A5378" s="6">
        <v>8</v>
      </c>
      <c r="B5378" s="6">
        <v>5</v>
      </c>
      <c r="C5378" s="6">
        <v>11</v>
      </c>
      <c r="D5378" s="6">
        <f>A5378+B5378+C5378</f>
        <v>24</v>
      </c>
      <c r="E5378" s="5">
        <f>IF(A5378=0,0,A5378*LABOR_HRS_WK_TOM*SEASON_WEEKS*(1+DIM_PCT_TOM)^A5378)</f>
        <v>1543.3839432000011</v>
      </c>
      <c r="F5378" s="5">
        <f>IF(B5378=0,0,B5378*LABOR_HRS_WK_CAR*SEASON_WEEKS*(1+DIM_PCT_CAR)^B5378)</f>
        <v>169.71123193359367</v>
      </c>
      <c r="G5378" s="5">
        <f>IF(C5378=0,0,C5378*LABOR_HRS_WK_MES*SEASON_WEEKS*(1+DIM_PCT_MES)^C5378)</f>
        <v>567.47998644235463</v>
      </c>
      <c r="H5378" s="5">
        <f>E5378+F5378+G5378</f>
        <v>2280.5751615759491</v>
      </c>
      <c r="I5378" s="5">
        <f>MIN(H5378,FARMER_HRS)</f>
        <v>720</v>
      </c>
      <c r="J5378" s="5">
        <f>MAX(0,H5378-FARMER_HRS)</f>
        <v>1560.5751615759491</v>
      </c>
      <c r="K5378" s="2">
        <f>I5378*FARMER_RATE+J5378*TEMP_WORKER_RATE</f>
        <v>52093.318777360226</v>
      </c>
      <c r="L5378" s="2">
        <f>A5378*PRICE_TOM+B5378*PRICE_CAR+C5378*PRICE_MES</f>
        <v>110570</v>
      </c>
      <c r="M5378" s="2">
        <f>A5378*FERT_BED_TOM+B5378*FERT_BED_CAR+C5378*FERT_BED_MES</f>
        <v>18920</v>
      </c>
      <c r="N5378" s="6">
        <f>IF(AND(D5378&lt;=TOTAL_BEDS,J5378&lt;=TEMP_WORKER_MAX*TEMP_WORKER_HRS),1,0)</f>
        <v>1</v>
      </c>
      <c r="O5378" s="2">
        <f>L5378-M5378-K5378-FIXED_COSTS</f>
        <v>19556.681222639774</v>
      </c>
      <c r="P5378" s="2">
        <f>IF(N5378=1,O5378,"")</f>
        <v>19556.681222639774</v>
      </c>
    </row>
    <row r="5379">
      <c r="A5379" s="6">
        <v>8</v>
      </c>
      <c r="B5379" s="6">
        <v>5</v>
      </c>
      <c r="C5379" s="6">
        <v>12</v>
      </c>
      <c r="D5379" s="6">
        <f>A5379+B5379+C5379</f>
        <v>25</v>
      </c>
      <c r="E5379" s="5">
        <f>IF(A5379=0,0,A5379*LABOR_HRS_WK_TOM*SEASON_WEEKS*(1+DIM_PCT_TOM)^A5379)</f>
        <v>1543.3839432000011</v>
      </c>
      <c r="F5379" s="5">
        <f>IF(B5379=0,0,B5379*LABOR_HRS_WK_CAR*SEASON_WEEKS*(1+DIM_PCT_CAR)^B5379)</f>
        <v>169.71123193359367</v>
      </c>
      <c r="G5379" s="5">
        <f>IF(C5379=0,0,C5379*LABOR_HRS_WK_MES*SEASON_WEEKS*(1+DIM_PCT_MES)^C5379)</f>
        <v>626.807439570419</v>
      </c>
      <c r="H5379" s="5">
        <f>E5379+F5379+G5379</f>
        <v>2339.9026147040136</v>
      </c>
      <c r="I5379" s="5">
        <f>MIN(H5379,FARMER_HRS)</f>
        <v>720</v>
      </c>
      <c r="J5379" s="5">
        <f>MAX(0,H5379-FARMER_HRS)</f>
        <v>1619.9026147040136</v>
      </c>
      <c r="K5379" s="2">
        <f>I5379*FARMER_RATE+J5379*TEMP_WORKER_RATE</f>
        <v>53123.309283055787</v>
      </c>
      <c r="L5379" s="2">
        <f>A5379*PRICE_TOM+B5379*PRICE_CAR+C5379*PRICE_MES</f>
        <v>113270</v>
      </c>
      <c r="M5379" s="2">
        <f>A5379*FERT_BED_TOM+B5379*FERT_BED_CAR+C5379*FERT_BED_MES</f>
        <v>19800</v>
      </c>
      <c r="N5379" s="6">
        <f>IF(AND(D5379&lt;=TOTAL_BEDS,J5379&lt;=TEMP_WORKER_MAX*TEMP_WORKER_HRS),1,0)</f>
        <v>1</v>
      </c>
      <c r="O5379" s="2">
        <f>L5379-M5379-K5379-FIXED_COSTS</f>
        <v>20346.690716944213</v>
      </c>
      <c r="P5379" s="2">
        <f>IF(N5379=1,O5379,"")</f>
        <v>20346.690716944213</v>
      </c>
    </row>
    <row r="5380">
      <c r="A5380" s="6">
        <v>8</v>
      </c>
      <c r="B5380" s="6">
        <v>5</v>
      </c>
      <c r="C5380" s="6">
        <v>13</v>
      </c>
      <c r="D5380" s="6">
        <f>A5380+B5380+C5380</f>
        <v>26</v>
      </c>
      <c r="E5380" s="5">
        <f>IF(A5380=0,0,A5380*LABOR_HRS_WK_TOM*SEASON_WEEKS*(1+DIM_PCT_TOM)^A5380)</f>
        <v>1543.3839432000011</v>
      </c>
      <c r="F5380" s="5">
        <f>IF(B5380=0,0,B5380*LABOR_HRS_WK_CAR*SEASON_WEEKS*(1+DIM_PCT_CAR)^B5380)</f>
        <v>169.71123193359367</v>
      </c>
      <c r="G5380" s="5">
        <f>IF(C5380=0,0,C5380*LABOR_HRS_WK_MES*SEASON_WEEKS*(1+DIM_PCT_MES)^C5380)</f>
        <v>687.52941027880331</v>
      </c>
      <c r="H5380" s="5">
        <f>E5380+F5380+G5380</f>
        <v>2400.6245854123981</v>
      </c>
      <c r="I5380" s="5">
        <f>MIN(H5380,FARMER_HRS)</f>
        <v>720</v>
      </c>
      <c r="J5380" s="5">
        <f>MAX(0,H5380-FARMER_HRS)</f>
        <v>1680.6245854123981</v>
      </c>
      <c r="K5380" s="2">
        <f>I5380*FARMER_RATE+J5380*TEMP_WORKER_RATE</f>
        <v>54177.510163409694</v>
      </c>
      <c r="L5380" s="2">
        <f>A5380*PRICE_TOM+B5380*PRICE_CAR+C5380*PRICE_MES</f>
        <v>115970</v>
      </c>
      <c r="M5380" s="2">
        <f>A5380*FERT_BED_TOM+B5380*FERT_BED_CAR+C5380*FERT_BED_MES</f>
        <v>20680</v>
      </c>
      <c r="N5380" s="6">
        <f>IF(AND(D5380&lt;=TOTAL_BEDS,J5380&lt;=TEMP_WORKER_MAX*TEMP_WORKER_HRS),1,0)</f>
        <v>1</v>
      </c>
      <c r="O5380" s="2">
        <f>L5380-M5380-K5380-FIXED_COSTS</f>
        <v>21112.489836590306</v>
      </c>
      <c r="P5380" s="2">
        <f>IF(N5380=1,O5380,"")</f>
        <v>21112.489836590306</v>
      </c>
    </row>
    <row r="5381">
      <c r="A5381" s="6">
        <v>8</v>
      </c>
      <c r="B5381" s="6">
        <v>5</v>
      </c>
      <c r="C5381" s="6">
        <v>14</v>
      </c>
      <c r="D5381" s="6">
        <f>A5381+B5381+C5381</f>
        <v>27</v>
      </c>
      <c r="E5381" s="5">
        <f>IF(A5381=0,0,A5381*LABOR_HRS_WK_TOM*SEASON_WEEKS*(1+DIM_PCT_TOM)^A5381)</f>
        <v>1543.3839432000011</v>
      </c>
      <c r="F5381" s="5">
        <f>IF(B5381=0,0,B5381*LABOR_HRS_WK_CAR*SEASON_WEEKS*(1+DIM_PCT_CAR)^B5381)</f>
        <v>169.71123193359367</v>
      </c>
      <c r="G5381" s="5">
        <f>IF(C5381=0,0,C5381*LABOR_HRS_WK_MES*SEASON_WEEKS*(1+DIM_PCT_MES)^C5381)</f>
        <v>749.67149159246435</v>
      </c>
      <c r="H5381" s="5">
        <f>E5381+F5381+G5381</f>
        <v>2462.7666667260592</v>
      </c>
      <c r="I5381" s="5">
        <f>MIN(H5381,FARMER_HRS)</f>
        <v>720</v>
      </c>
      <c r="J5381" s="5">
        <f>MAX(0,H5381-FARMER_HRS)</f>
        <v>1742.7666667260592</v>
      </c>
      <c r="K5381" s="2">
        <f>I5381*FARMER_RATE+J5381*TEMP_WORKER_RATE</f>
        <v>55256.365741771864</v>
      </c>
      <c r="L5381" s="2">
        <f>A5381*PRICE_TOM+B5381*PRICE_CAR+C5381*PRICE_MES</f>
        <v>118670</v>
      </c>
      <c r="M5381" s="2">
        <f>A5381*FERT_BED_TOM+B5381*FERT_BED_CAR+C5381*FERT_BED_MES</f>
        <v>21560</v>
      </c>
      <c r="N5381" s="6">
        <f>IF(AND(D5381&lt;=TOTAL_BEDS,J5381&lt;=TEMP_WORKER_MAX*TEMP_WORKER_HRS),1,0)</f>
        <v>1</v>
      </c>
      <c r="O5381" s="2">
        <f>L5381-M5381-K5381-FIXED_COSTS</f>
        <v>21853.634258228136</v>
      </c>
      <c r="P5381" s="2">
        <f>IF(N5381=1,O5381,"")</f>
        <v>21853.634258228136</v>
      </c>
    </row>
    <row r="5382">
      <c r="A5382" s="6">
        <v>8</v>
      </c>
      <c r="B5382" s="6">
        <v>5</v>
      </c>
      <c r="C5382" s="6">
        <v>15</v>
      </c>
      <c r="D5382" s="6">
        <f>A5382+B5382+C5382</f>
        <v>28</v>
      </c>
      <c r="E5382" s="5">
        <f>IF(A5382=0,0,A5382*LABOR_HRS_WK_TOM*SEASON_WEEKS*(1+DIM_PCT_TOM)^A5382)</f>
        <v>1543.3839432000011</v>
      </c>
      <c r="F5382" s="5">
        <f>IF(B5382=0,0,B5382*LABOR_HRS_WK_CAR*SEASON_WEEKS*(1+DIM_PCT_CAR)^B5382)</f>
        <v>169.71123193359367</v>
      </c>
      <c r="G5382" s="5">
        <f>IF(C5382=0,0,C5382*LABOR_HRS_WK_MES*SEASON_WEEKS*(1+DIM_PCT_MES)^C5382)</f>
        <v>813.25969846861074</v>
      </c>
      <c r="H5382" s="5">
        <f>E5382+F5382+G5382</f>
        <v>2526.3548736022053</v>
      </c>
      <c r="I5382" s="5">
        <f>MIN(H5382,FARMER_HRS)</f>
        <v>720</v>
      </c>
      <c r="J5382" s="5">
        <f>MAX(0,H5382-FARMER_HRS)</f>
        <v>1806.3548736022053</v>
      </c>
      <c r="K5382" s="2">
        <f>I5382*FARMER_RATE+J5382*TEMP_WORKER_RATE</f>
        <v>56360.32766670495</v>
      </c>
      <c r="L5382" s="2">
        <f>A5382*PRICE_TOM+B5382*PRICE_CAR+C5382*PRICE_MES</f>
        <v>121370</v>
      </c>
      <c r="M5382" s="2">
        <f>A5382*FERT_BED_TOM+B5382*FERT_BED_CAR+C5382*FERT_BED_MES</f>
        <v>22440</v>
      </c>
      <c r="N5382" s="6">
        <f>IF(AND(D5382&lt;=TOTAL_BEDS,J5382&lt;=TEMP_WORKER_MAX*TEMP_WORKER_HRS),1,0)</f>
        <v>1</v>
      </c>
      <c r="O5382" s="2">
        <f>L5382-M5382-K5382-FIXED_COSTS</f>
        <v>22569.67233329505</v>
      </c>
      <c r="P5382" s="2">
        <f>IF(N5382=1,O5382,"")</f>
        <v>22569.67233329505</v>
      </c>
    </row>
    <row r="5383">
      <c r="A5383" s="6">
        <v>8</v>
      </c>
      <c r="B5383" s="6">
        <v>5</v>
      </c>
      <c r="C5383" s="6">
        <v>16</v>
      </c>
      <c r="D5383" s="6">
        <f>A5383+B5383+C5383</f>
        <v>29</v>
      </c>
      <c r="E5383" s="5">
        <f>IF(A5383=0,0,A5383*LABOR_HRS_WK_TOM*SEASON_WEEKS*(1+DIM_PCT_TOM)^A5383)</f>
        <v>1543.3839432000011</v>
      </c>
      <c r="F5383" s="5">
        <f>IF(B5383=0,0,B5383*LABOR_HRS_WK_CAR*SEASON_WEEKS*(1+DIM_PCT_CAR)^B5383)</f>
        <v>169.71123193359367</v>
      </c>
      <c r="G5383" s="5">
        <f>IF(C5383=0,0,C5383*LABOR_HRS_WK_MES*SEASON_WEEKS*(1+DIM_PCT_MES)^C5383)</f>
        <v>878.32047434609967</v>
      </c>
      <c r="H5383" s="5">
        <f>E5383+F5383+G5383</f>
        <v>2591.4156494796944</v>
      </c>
      <c r="I5383" s="5">
        <f>MIN(H5383,FARMER_HRS)</f>
        <v>720</v>
      </c>
      <c r="J5383" s="5">
        <f>MAX(0,H5383-FARMER_HRS)</f>
        <v>1871.4156494796944</v>
      </c>
      <c r="K5383" s="2">
        <f>I5383*FARMER_RATE+J5383*TEMP_WORKER_RATE</f>
        <v>57489.855025689132</v>
      </c>
      <c r="L5383" s="2">
        <f>A5383*PRICE_TOM+B5383*PRICE_CAR+C5383*PRICE_MES</f>
        <v>124070</v>
      </c>
      <c r="M5383" s="2">
        <f>A5383*FERT_BED_TOM+B5383*FERT_BED_CAR+C5383*FERT_BED_MES</f>
        <v>23320</v>
      </c>
      <c r="N5383" s="6">
        <f>IF(AND(D5383&lt;=TOTAL_BEDS,J5383&lt;=TEMP_WORKER_MAX*TEMP_WORKER_HRS),1,0)</f>
        <v>1</v>
      </c>
      <c r="O5383" s="2">
        <f>L5383-M5383-K5383-FIXED_COSTS</f>
        <v>23260.144974310868</v>
      </c>
      <c r="P5383" s="2">
        <f>IF(N5383=1,O5383,"")</f>
        <v>23260.144974310868</v>
      </c>
    </row>
    <row r="5384">
      <c r="A5384" s="6">
        <v>8</v>
      </c>
      <c r="B5384" s="6">
        <v>5</v>
      </c>
      <c r="C5384" s="6">
        <v>17</v>
      </c>
      <c r="D5384" s="6">
        <f>A5384+B5384+C5384</f>
        <v>30</v>
      </c>
      <c r="E5384" s="5">
        <f>IF(A5384=0,0,A5384*LABOR_HRS_WK_TOM*SEASON_WEEKS*(1+DIM_PCT_TOM)^A5384)</f>
        <v>1543.3839432000011</v>
      </c>
      <c r="F5384" s="5">
        <f>IF(B5384=0,0,B5384*LABOR_HRS_WK_CAR*SEASON_WEEKS*(1+DIM_PCT_CAR)^B5384)</f>
        <v>169.71123193359367</v>
      </c>
      <c r="G5384" s="5">
        <f>IF(C5384=0,0,C5384*LABOR_HRS_WK_MES*SEASON_WEEKS*(1+DIM_PCT_MES)^C5384)</f>
        <v>944.88069779263992</v>
      </c>
      <c r="H5384" s="5">
        <f>E5384+F5384+G5384</f>
        <v>2657.9758729262348</v>
      </c>
      <c r="I5384" s="5">
        <f>MIN(H5384,FARMER_HRS)</f>
        <v>720</v>
      </c>
      <c r="J5384" s="5">
        <f>MAX(0,H5384-FARMER_HRS)</f>
        <v>1937.9758729262348</v>
      </c>
      <c r="K5384" s="2">
        <f>I5384*FARMER_RATE+J5384*TEMP_WORKER_RATE</f>
        <v>58645.414460524909</v>
      </c>
      <c r="L5384" s="2">
        <f>A5384*PRICE_TOM+B5384*PRICE_CAR+C5384*PRICE_MES</f>
        <v>126770</v>
      </c>
      <c r="M5384" s="2">
        <f>A5384*FERT_BED_TOM+B5384*FERT_BED_CAR+C5384*FERT_BED_MES</f>
        <v>24200</v>
      </c>
      <c r="N5384" s="6">
        <f>IF(AND(D5384&lt;=TOTAL_BEDS,J5384&lt;=TEMP_WORKER_MAX*TEMP_WORKER_HRS),1,0)</f>
        <v>1</v>
      </c>
      <c r="O5384" s="2">
        <f>L5384-M5384-K5384-FIXED_COSTS</f>
        <v>23924.585539475091</v>
      </c>
      <c r="P5384" s="2">
        <f>IF(N5384=1,O5384,"")</f>
        <v>23924.585539475091</v>
      </c>
    </row>
    <row r="5385">
      <c r="A5385" s="6">
        <v>8</v>
      </c>
      <c r="B5385" s="6">
        <v>5</v>
      </c>
      <c r="C5385" s="6">
        <v>18</v>
      </c>
      <c r="D5385" s="6">
        <f>A5385+B5385+C5385</f>
        <v>31</v>
      </c>
      <c r="E5385" s="5">
        <f>IF(A5385=0,0,A5385*LABOR_HRS_WK_TOM*SEASON_WEEKS*(1+DIM_PCT_TOM)^A5385)</f>
        <v>1543.3839432000011</v>
      </c>
      <c r="F5385" s="5">
        <f>IF(B5385=0,0,B5385*LABOR_HRS_WK_CAR*SEASON_WEEKS*(1+DIM_PCT_CAR)^B5385)</f>
        <v>169.71123193359367</v>
      </c>
      <c r="G5385" s="5">
        <f>IF(C5385=0,0,C5385*LABOR_HRS_WK_MES*SEASON_WEEKS*(1+DIM_PCT_MES)^C5385)</f>
        <v>1012.9676892512272</v>
      </c>
      <c r="H5385" s="5">
        <f>E5385+F5385+G5385</f>
        <v>2726.0628643848218</v>
      </c>
      <c r="I5385" s="5">
        <f>MIN(H5385,FARMER_HRS)</f>
        <v>720</v>
      </c>
      <c r="J5385" s="5">
        <f>MAX(0,H5385-FARMER_HRS)</f>
        <v>2006.0628643848218</v>
      </c>
      <c r="K5385" s="2">
        <f>I5385*FARMER_RATE+J5385*TEMP_WORKER_RATE</f>
        <v>59827.48028445871</v>
      </c>
      <c r="L5385" s="2">
        <f>A5385*PRICE_TOM+B5385*PRICE_CAR+C5385*PRICE_MES</f>
        <v>129470</v>
      </c>
      <c r="M5385" s="2">
        <f>A5385*FERT_BED_TOM+B5385*FERT_BED_CAR+C5385*FERT_BED_MES</f>
        <v>25080</v>
      </c>
      <c r="N5385" s="6">
        <f>IF(AND(D5385&lt;=TOTAL_BEDS,J5385&lt;=TEMP_WORKER_MAX*TEMP_WORKER_HRS),1,0)</f>
        <v>1</v>
      </c>
      <c r="O5385" s="2">
        <f>L5385-M5385-K5385-FIXED_COSTS</f>
        <v>24562.51971554129</v>
      </c>
      <c r="P5385" s="2">
        <f>IF(N5385=1,O5385,"")</f>
        <v>24562.51971554129</v>
      </c>
    </row>
    <row r="5386">
      <c r="A5386" s="6">
        <v>8</v>
      </c>
      <c r="B5386" s="6">
        <v>5</v>
      </c>
      <c r="C5386" s="6">
        <v>19</v>
      </c>
      <c r="D5386" s="6">
        <f>A5386+B5386+C5386</f>
        <v>32</v>
      </c>
      <c r="E5386" s="5">
        <f>IF(A5386=0,0,A5386*LABOR_HRS_WK_TOM*SEASON_WEEKS*(1+DIM_PCT_TOM)^A5386)</f>
        <v>1543.3839432000011</v>
      </c>
      <c r="F5386" s="5">
        <f>IF(B5386=0,0,B5386*LABOR_HRS_WK_CAR*SEASON_WEEKS*(1+DIM_PCT_CAR)^B5386)</f>
        <v>169.71123193359367</v>
      </c>
      <c r="G5386" s="5">
        <f>IF(C5386=0,0,C5386*LABOR_HRS_WK_MES*SEASON_WEEKS*(1+DIM_PCT_MES)^C5386)</f>
        <v>1082.6092178872491</v>
      </c>
      <c r="H5386" s="5">
        <f>E5386+F5386+G5386</f>
        <v>2795.7043930208438</v>
      </c>
      <c r="I5386" s="5">
        <f>MIN(H5386,FARMER_HRS)</f>
        <v>720</v>
      </c>
      <c r="J5386" s="5">
        <f>MAX(0,H5386-FARMER_HRS)</f>
        <v>2075.7043930208438</v>
      </c>
      <c r="K5386" s="2">
        <f>I5386*FARMER_RATE+J5386*TEMP_WORKER_RATE</f>
        <v>61036.534601056315</v>
      </c>
      <c r="L5386" s="2">
        <f>A5386*PRICE_TOM+B5386*PRICE_CAR+C5386*PRICE_MES</f>
        <v>132170</v>
      </c>
      <c r="M5386" s="2">
        <f>A5386*FERT_BED_TOM+B5386*FERT_BED_CAR+C5386*FERT_BED_MES</f>
        <v>25960</v>
      </c>
      <c r="N5386" s="6">
        <f>IF(AND(D5386&lt;=TOTAL_BEDS,J5386&lt;=TEMP_WORKER_MAX*TEMP_WORKER_HRS),1,0)</f>
        <v>1</v>
      </c>
      <c r="O5386" s="2">
        <f>L5386-M5386-K5386-FIXED_COSTS</f>
        <v>25173.465398943685</v>
      </c>
      <c r="P5386" s="2">
        <f>IF(N5386=1,O5386,"")</f>
        <v>25173.465398943685</v>
      </c>
    </row>
    <row r="5387">
      <c r="A5387" s="6">
        <v>8</v>
      </c>
      <c r="B5387" s="6">
        <v>5</v>
      </c>
      <c r="C5387" s="6">
        <v>20</v>
      </c>
      <c r="D5387" s="6">
        <f>A5387+B5387+C5387</f>
        <v>33</v>
      </c>
      <c r="E5387" s="5">
        <f>IF(A5387=0,0,A5387*LABOR_HRS_WK_TOM*SEASON_WEEKS*(1+DIM_PCT_TOM)^A5387)</f>
        <v>1543.3839432000011</v>
      </c>
      <c r="F5387" s="5">
        <f>IF(B5387=0,0,B5387*LABOR_HRS_WK_CAR*SEASON_WEEKS*(1+DIM_PCT_CAR)^B5387)</f>
        <v>169.71123193359367</v>
      </c>
      <c r="G5387" s="5">
        <f>IF(C5387=0,0,C5387*LABOR_HRS_WK_MES*SEASON_WEEKS*(1+DIM_PCT_MES)^C5387)</f>
        <v>1153.8335085377259</v>
      </c>
      <c r="H5387" s="5">
        <f>E5387+F5387+G5387</f>
        <v>2866.9286836713209</v>
      </c>
      <c r="I5387" s="5">
        <f>MIN(H5387,FARMER_HRS)</f>
        <v>720</v>
      </c>
      <c r="J5387" s="5">
        <f>MAX(0,H5387-FARMER_HRS)</f>
        <v>2146.9286836713209</v>
      </c>
      <c r="K5387" s="2">
        <f>I5387*FARMER_RATE+J5387*TEMP_WORKER_RATE</f>
        <v>62273.067424849323</v>
      </c>
      <c r="L5387" s="2">
        <f>A5387*PRICE_TOM+B5387*PRICE_CAR+C5387*PRICE_MES</f>
        <v>134870</v>
      </c>
      <c r="M5387" s="2">
        <f>A5387*FERT_BED_TOM+B5387*FERT_BED_CAR+C5387*FERT_BED_MES</f>
        <v>26840</v>
      </c>
      <c r="N5387" s="6">
        <f>IF(AND(D5387&lt;=TOTAL_BEDS,J5387&lt;=TEMP_WORKER_MAX*TEMP_WORKER_HRS),1,0)</f>
        <v>1</v>
      </c>
      <c r="O5387" s="2">
        <f>L5387-M5387-K5387-FIXED_COSTS</f>
        <v>25756.932575150677</v>
      </c>
      <c r="P5387" s="2">
        <f>IF(N5387=1,O5387,"")</f>
        <v>25756.932575150677</v>
      </c>
    </row>
    <row r="5388">
      <c r="A5388" s="6">
        <v>8</v>
      </c>
      <c r="B5388" s="6">
        <v>5</v>
      </c>
      <c r="C5388" s="6">
        <v>21</v>
      </c>
      <c r="D5388" s="6">
        <f>A5388+B5388+C5388</f>
        <v>34</v>
      </c>
      <c r="E5388" s="5">
        <f>IF(A5388=0,0,A5388*LABOR_HRS_WK_TOM*SEASON_WEEKS*(1+DIM_PCT_TOM)^A5388)</f>
        <v>1543.3839432000011</v>
      </c>
      <c r="F5388" s="5">
        <f>IF(B5388=0,0,B5388*LABOR_HRS_WK_CAR*SEASON_WEEKS*(1+DIM_PCT_CAR)^B5388)</f>
        <v>169.71123193359367</v>
      </c>
      <c r="G5388" s="5">
        <f>IF(C5388=0,0,C5388*LABOR_HRS_WK_MES*SEASON_WEEKS*(1+DIM_PCT_MES)^C5388)</f>
        <v>1226.6692487641699</v>
      </c>
      <c r="H5388" s="5">
        <f>E5388+F5388+G5388</f>
        <v>2939.7644238977646</v>
      </c>
      <c r="I5388" s="5">
        <f>MIN(H5388,FARMER_HRS)</f>
        <v>720</v>
      </c>
      <c r="J5388" s="5">
        <f>MAX(0,H5388-FARMER_HRS)</f>
        <v>2219.7644238977646</v>
      </c>
      <c r="K5388" s="2">
        <f>I5388*FARMER_RATE+J5388*TEMP_WORKER_RATE</f>
        <v>63537.576803780634</v>
      </c>
      <c r="L5388" s="2">
        <f>A5388*PRICE_TOM+B5388*PRICE_CAR+C5388*PRICE_MES</f>
        <v>137570</v>
      </c>
      <c r="M5388" s="2">
        <f>A5388*FERT_BED_TOM+B5388*FERT_BED_CAR+C5388*FERT_BED_MES</f>
        <v>27720</v>
      </c>
      <c r="N5388" s="6">
        <f>IF(AND(D5388&lt;=TOTAL_BEDS,J5388&lt;=TEMP_WORKER_MAX*TEMP_WORKER_HRS),1,0)</f>
        <v>1</v>
      </c>
      <c r="O5388" s="2">
        <f>L5388-M5388-K5388-FIXED_COSTS</f>
        <v>26312.423196219366</v>
      </c>
      <c r="P5388" s="2">
        <f>IF(N5388=1,O5388,"")</f>
        <v>26312.423196219366</v>
      </c>
    </row>
    <row r="5389">
      <c r="A5389" s="6">
        <v>8</v>
      </c>
      <c r="B5389" s="6">
        <v>5</v>
      </c>
      <c r="C5389" s="6">
        <v>22</v>
      </c>
      <c r="D5389" s="6">
        <f>A5389+B5389+C5389</f>
        <v>35</v>
      </c>
      <c r="E5389" s="5">
        <f>IF(A5389=0,0,A5389*LABOR_HRS_WK_TOM*SEASON_WEEKS*(1+DIM_PCT_TOM)^A5389)</f>
        <v>1543.3839432000011</v>
      </c>
      <c r="F5389" s="5">
        <f>IF(B5389=0,0,B5389*LABOR_HRS_WK_CAR*SEASON_WEEKS*(1+DIM_PCT_CAR)^B5389)</f>
        <v>169.71123193359367</v>
      </c>
      <c r="G5389" s="5">
        <f>IF(C5389=0,0,C5389*LABOR_HRS_WK_MES*SEASON_WEEKS*(1+DIM_PCT_MES)^C5389)</f>
        <v>1301.1455960105659</v>
      </c>
      <c r="H5389" s="5">
        <f>E5389+F5389+G5389</f>
        <v>3014.2407711441606</v>
      </c>
      <c r="I5389" s="5">
        <f>MIN(H5389,FARMER_HRS)</f>
        <v>720</v>
      </c>
      <c r="J5389" s="5">
        <f>MAX(0,H5389-FARMER_HRS)</f>
        <v>2294.2407711441606</v>
      </c>
      <c r="K5389" s="2">
        <f>I5389*FARMER_RATE+J5389*TEMP_WORKER_RATE</f>
        <v>64830.568943475009</v>
      </c>
      <c r="L5389" s="2">
        <f>A5389*PRICE_TOM+B5389*PRICE_CAR+C5389*PRICE_MES</f>
        <v>140270</v>
      </c>
      <c r="M5389" s="2">
        <f>A5389*FERT_BED_TOM+B5389*FERT_BED_CAR+C5389*FERT_BED_MES</f>
        <v>28600</v>
      </c>
      <c r="N5389" s="6">
        <f>IF(AND(D5389&lt;=TOTAL_BEDS,J5389&lt;=TEMP_WORKER_MAX*TEMP_WORKER_HRS),1,0)</f>
        <v>1</v>
      </c>
      <c r="O5389" s="2">
        <f>L5389-M5389-K5389-FIXED_COSTS</f>
        <v>26839.431056524991</v>
      </c>
      <c r="P5389" s="2">
        <f>IF(N5389=1,O5389,"")</f>
        <v>26839.431056524991</v>
      </c>
    </row>
    <row r="5390">
      <c r="A5390" s="6">
        <v>8</v>
      </c>
      <c r="B5390" s="6">
        <v>5</v>
      </c>
      <c r="C5390" s="6">
        <v>23</v>
      </c>
      <c r="D5390" s="6">
        <f>A5390+B5390+C5390</f>
        <v>36</v>
      </c>
      <c r="E5390" s="5">
        <f>IF(A5390=0,0,A5390*LABOR_HRS_WK_TOM*SEASON_WEEKS*(1+DIM_PCT_TOM)^A5390)</f>
        <v>1543.3839432000011</v>
      </c>
      <c r="F5390" s="5">
        <f>IF(B5390=0,0,B5390*LABOR_HRS_WK_CAR*SEASON_WEEKS*(1+DIM_PCT_CAR)^B5390)</f>
        <v>169.71123193359367</v>
      </c>
      <c r="G5390" s="5">
        <f>IF(C5390=0,0,C5390*LABOR_HRS_WK_MES*SEASON_WEEKS*(1+DIM_PCT_MES)^C5390)</f>
        <v>1377.2921848680023</v>
      </c>
      <c r="H5390" s="5">
        <f>E5390+F5390+G5390</f>
        <v>3090.3873600015968</v>
      </c>
      <c r="I5390" s="5">
        <f>MIN(H5390,FARMER_HRS)</f>
        <v>720</v>
      </c>
      <c r="J5390" s="5">
        <f>MAX(0,H5390-FARMER_HRS)</f>
        <v>2370.3873600015968</v>
      </c>
      <c r="K5390" s="2">
        <f>I5390*FARMER_RATE+J5390*TEMP_WORKER_RATE</f>
        <v>66152.558333361056</v>
      </c>
      <c r="L5390" s="2">
        <f>A5390*PRICE_TOM+B5390*PRICE_CAR+C5390*PRICE_MES</f>
        <v>142970</v>
      </c>
      <c r="M5390" s="2">
        <f>A5390*FERT_BED_TOM+B5390*FERT_BED_CAR+C5390*FERT_BED_MES</f>
        <v>29480</v>
      </c>
      <c r="N5390" s="6">
        <f>IF(AND(D5390&lt;=TOTAL_BEDS,J5390&lt;=TEMP_WORKER_MAX*TEMP_WORKER_HRS),1,0)</f>
        <v>1</v>
      </c>
      <c r="O5390" s="2">
        <f>L5390-M5390-K5390-FIXED_COSTS</f>
        <v>27337.441666638944</v>
      </c>
      <c r="P5390" s="2">
        <f>IF(N5390=1,O5390,"")</f>
        <v>27337.441666638944</v>
      </c>
    </row>
    <row r="5391">
      <c r="A5391" s="6">
        <v>8</v>
      </c>
      <c r="B5391" s="6">
        <v>5</v>
      </c>
      <c r="C5391" s="6">
        <v>24</v>
      </c>
      <c r="D5391" s="6">
        <f>A5391+B5391+C5391</f>
        <v>37</v>
      </c>
      <c r="E5391" s="5">
        <f>IF(A5391=0,0,A5391*LABOR_HRS_WK_TOM*SEASON_WEEKS*(1+DIM_PCT_TOM)^A5391)</f>
        <v>1543.3839432000011</v>
      </c>
      <c r="F5391" s="5">
        <f>IF(B5391=0,0,B5391*LABOR_HRS_WK_CAR*SEASON_WEEKS*(1+DIM_PCT_CAR)^B5391)</f>
        <v>169.71123193359367</v>
      </c>
      <c r="G5391" s="5">
        <f>IF(C5391=0,0,C5391*LABOR_HRS_WK_MES*SEASON_WEEKS*(1+DIM_PCT_MES)^C5391)</f>
        <v>1455.139134447498</v>
      </c>
      <c r="H5391" s="5">
        <f>E5391+F5391+G5391</f>
        <v>3168.2343095810929</v>
      </c>
      <c r="I5391" s="5">
        <f>MIN(H5391,FARMER_HRS)</f>
        <v>720</v>
      </c>
      <c r="J5391" s="5">
        <f>MAX(0,H5391-FARMER_HRS)</f>
        <v>2448.2343095810929</v>
      </c>
      <c r="K5391" s="2">
        <f>I5391*FARMER_RATE+J5391*TEMP_WORKER_RATE</f>
        <v>67504.067874671746</v>
      </c>
      <c r="L5391" s="2">
        <f>A5391*PRICE_TOM+B5391*PRICE_CAR+C5391*PRICE_MES</f>
        <v>145670</v>
      </c>
      <c r="M5391" s="2">
        <f>A5391*FERT_BED_TOM+B5391*FERT_BED_CAR+C5391*FERT_BED_MES</f>
        <v>30360</v>
      </c>
      <c r="N5391" s="6">
        <f>IF(AND(D5391&lt;=TOTAL_BEDS,J5391&lt;=TEMP_WORKER_MAX*TEMP_WORKER_HRS),1,0)</f>
        <v>1</v>
      </c>
      <c r="O5391" s="2">
        <f>L5391-M5391-K5391-FIXED_COSTS</f>
        <v>27805.932125328254</v>
      </c>
      <c r="P5391" s="2">
        <f>IF(N5391=1,O5391,"")</f>
        <v>27805.932125328254</v>
      </c>
    </row>
    <row r="5392">
      <c r="A5392" s="6">
        <v>8</v>
      </c>
      <c r="B5392" s="6">
        <v>5</v>
      </c>
      <c r="C5392" s="6">
        <v>25</v>
      </c>
      <c r="D5392" s="6">
        <f>A5392+B5392+C5392</f>
        <v>38</v>
      </c>
      <c r="E5392" s="5">
        <f>IF(A5392=0,0,A5392*LABOR_HRS_WK_TOM*SEASON_WEEKS*(1+DIM_PCT_TOM)^A5392)</f>
        <v>1543.3839432000011</v>
      </c>
      <c r="F5392" s="5">
        <f>IF(B5392=0,0,B5392*LABOR_HRS_WK_CAR*SEASON_WEEKS*(1+DIM_PCT_CAR)^B5392)</f>
        <v>169.71123193359367</v>
      </c>
      <c r="G5392" s="5">
        <f>IF(C5392=0,0,C5392*LABOR_HRS_WK_MES*SEASON_WEEKS*(1+DIM_PCT_MES)^C5392)</f>
        <v>1534.7170558625955</v>
      </c>
      <c r="H5392" s="5">
        <f>E5392+F5392+G5392</f>
        <v>3247.81223099619</v>
      </c>
      <c r="I5392" s="5">
        <f>MIN(H5392,FARMER_HRS)</f>
        <v>720</v>
      </c>
      <c r="J5392" s="5">
        <f>MAX(0,H5392-FARMER_HRS)</f>
        <v>2527.81223099619</v>
      </c>
      <c r="K5392" s="2">
        <f>I5392*FARMER_RATE+J5392*TEMP_WORKER_RATE</f>
        <v>68885.629010350531</v>
      </c>
      <c r="L5392" s="2">
        <f>A5392*PRICE_TOM+B5392*PRICE_CAR+C5392*PRICE_MES</f>
        <v>148370</v>
      </c>
      <c r="M5392" s="2">
        <f>A5392*FERT_BED_TOM+B5392*FERT_BED_CAR+C5392*FERT_BED_MES</f>
        <v>31240</v>
      </c>
      <c r="N5392" s="6">
        <f>IF(AND(D5392&lt;=TOTAL_BEDS,J5392&lt;=TEMP_WORKER_MAX*TEMP_WORKER_HRS),1,0)</f>
        <v>1</v>
      </c>
      <c r="O5392" s="2">
        <f>L5392-M5392-K5392-FIXED_COSTS</f>
        <v>28244.370989649469</v>
      </c>
      <c r="P5392" s="2">
        <f>IF(N5392=1,O5392,"")</f>
        <v>28244.370989649469</v>
      </c>
    </row>
    <row r="5393">
      <c r="A5393" s="6">
        <v>8</v>
      </c>
      <c r="B5393" s="6">
        <v>5</v>
      </c>
      <c r="C5393" s="6">
        <v>26</v>
      </c>
      <c r="D5393" s="6">
        <f>A5393+B5393+C5393</f>
        <v>39</v>
      </c>
      <c r="E5393" s="5">
        <f>IF(A5393=0,0,A5393*LABOR_HRS_WK_TOM*SEASON_WEEKS*(1+DIM_PCT_TOM)^A5393)</f>
        <v>1543.3839432000011</v>
      </c>
      <c r="F5393" s="5">
        <f>IF(B5393=0,0,B5393*LABOR_HRS_WK_CAR*SEASON_WEEKS*(1+DIM_PCT_CAR)^B5393)</f>
        <v>169.71123193359367</v>
      </c>
      <c r="G5393" s="5">
        <f>IF(C5393=0,0,C5393*LABOR_HRS_WK_MES*SEASON_WEEKS*(1+DIM_PCT_MES)^C5393)</f>
        <v>1616.0570598233128</v>
      </c>
      <c r="H5393" s="5">
        <f>E5393+F5393+G5393</f>
        <v>3329.1522349569077</v>
      </c>
      <c r="I5393" s="5">
        <f>MIN(H5393,FARMER_HRS)</f>
        <v>720</v>
      </c>
      <c r="J5393" s="5">
        <f>MAX(0,H5393-FARMER_HRS)</f>
        <v>2609.1522349569077</v>
      </c>
      <c r="K5393" s="2">
        <f>I5393*FARMER_RATE+J5393*TEMP_WORKER_RATE</f>
        <v>70297.781856890768</v>
      </c>
      <c r="L5393" s="2">
        <f>A5393*PRICE_TOM+B5393*PRICE_CAR+C5393*PRICE_MES</f>
        <v>151070</v>
      </c>
      <c r="M5393" s="2">
        <f>A5393*FERT_BED_TOM+B5393*FERT_BED_CAR+C5393*FERT_BED_MES</f>
        <v>32120</v>
      </c>
      <c r="N5393" s="6">
        <f>IF(AND(D5393&lt;=TOTAL_BEDS,J5393&lt;=TEMP_WORKER_MAX*TEMP_WORKER_HRS),1,0)</f>
        <v>1</v>
      </c>
      <c r="O5393" s="2">
        <f>L5393-M5393-K5393-FIXED_COSTS</f>
        <v>28652.218143109232</v>
      </c>
      <c r="P5393" s="2">
        <f>IF(N5393=1,O5393,"")</f>
        <v>28652.218143109232</v>
      </c>
    </row>
    <row r="5394">
      <c r="A5394" s="6">
        <v>8</v>
      </c>
      <c r="B5394" s="6">
        <v>5</v>
      </c>
      <c r="C5394" s="6">
        <v>27</v>
      </c>
      <c r="D5394" s="6">
        <f>A5394+B5394+C5394</f>
        <v>40</v>
      </c>
      <c r="E5394" s="5">
        <f>IF(A5394=0,0,A5394*LABOR_HRS_WK_TOM*SEASON_WEEKS*(1+DIM_PCT_TOM)^A5394)</f>
        <v>1543.3839432000011</v>
      </c>
      <c r="F5394" s="5">
        <f>IF(B5394=0,0,B5394*LABOR_HRS_WK_CAR*SEASON_WEEKS*(1+DIM_PCT_CAR)^B5394)</f>
        <v>169.71123193359367</v>
      </c>
      <c r="G5394" s="5">
        <f>IF(C5394=0,0,C5394*LABOR_HRS_WK_MES*SEASON_WEEKS*(1+DIM_PCT_MES)^C5394)</f>
        <v>1699.19076434307</v>
      </c>
      <c r="H5394" s="5">
        <f>E5394+F5394+G5394</f>
        <v>3412.2859394766647</v>
      </c>
      <c r="I5394" s="5">
        <f>MIN(H5394,FARMER_HRS)</f>
        <v>720</v>
      </c>
      <c r="J5394" s="5">
        <f>MAX(0,H5394-FARMER_HRS)</f>
        <v>2692.2859394766647</v>
      </c>
      <c r="K5394" s="2">
        <f>I5394*FARMER_RATE+J5394*TEMP_WORKER_RATE</f>
        <v>71741.075338136536</v>
      </c>
      <c r="L5394" s="2">
        <f>A5394*PRICE_TOM+B5394*PRICE_CAR+C5394*PRICE_MES</f>
        <v>153770</v>
      </c>
      <c r="M5394" s="2">
        <f>A5394*FERT_BED_TOM+B5394*FERT_BED_CAR+C5394*FERT_BED_MES</f>
        <v>33000</v>
      </c>
      <c r="N5394" s="6">
        <f>IF(AND(D5394&lt;=TOTAL_BEDS,J5394&lt;=TEMP_WORKER_MAX*TEMP_WORKER_HRS),1,0)</f>
        <v>1</v>
      </c>
      <c r="O5394" s="2">
        <f>L5394-M5394-K5394-FIXED_COSTS</f>
        <v>29028.924661863464</v>
      </c>
      <c r="P5394" s="2">
        <f>IF(N5394=1,O5394,"")</f>
        <v>29028.924661863464</v>
      </c>
    </row>
    <row r="5395">
      <c r="A5395" s="6">
        <v>8</v>
      </c>
      <c r="B5395" s="6">
        <v>5</v>
      </c>
      <c r="C5395" s="6">
        <v>28</v>
      </c>
      <c r="D5395" s="6">
        <f>A5395+B5395+C5395</f>
        <v>41</v>
      </c>
      <c r="E5395" s="5">
        <f>IF(A5395=0,0,A5395*LABOR_HRS_WK_TOM*SEASON_WEEKS*(1+DIM_PCT_TOM)^A5395)</f>
        <v>1543.3839432000011</v>
      </c>
      <c r="F5395" s="5">
        <f>IF(B5395=0,0,B5395*LABOR_HRS_WK_CAR*SEASON_WEEKS*(1+DIM_PCT_CAR)^B5395)</f>
        <v>169.71123193359367</v>
      </c>
      <c r="G5395" s="5">
        <f>IF(C5395=0,0,C5395*LABOR_HRS_WK_MES*SEASON_WEEKS*(1+DIM_PCT_MES)^C5395)</f>
        <v>1784.1503025602233</v>
      </c>
      <c r="H5395" s="5">
        <f>E5395+F5395+G5395</f>
        <v>3497.245477693818</v>
      </c>
      <c r="I5395" s="5">
        <f>MIN(H5395,FARMER_HRS)</f>
        <v>720</v>
      </c>
      <c r="J5395" s="5">
        <f>MAX(0,H5395-FARMER_HRS)</f>
        <v>2777.245477693818</v>
      </c>
      <c r="K5395" s="2">
        <f>I5395*FARMER_RATE+J5395*TEMP_WORKER_RATE</f>
        <v>73216.067321073235</v>
      </c>
      <c r="L5395" s="2">
        <f>A5395*PRICE_TOM+B5395*PRICE_CAR+C5395*PRICE_MES</f>
        <v>156470</v>
      </c>
      <c r="M5395" s="2">
        <f>A5395*FERT_BED_TOM+B5395*FERT_BED_CAR+C5395*FERT_BED_MES</f>
        <v>33880</v>
      </c>
      <c r="N5395" s="6">
        <f>IF(AND(D5395&lt;=TOTAL_BEDS,J5395&lt;=TEMP_WORKER_MAX*TEMP_WORKER_HRS),1,0)</f>
        <v>1</v>
      </c>
      <c r="O5395" s="2">
        <f>L5395-M5395-K5395-FIXED_COSTS</f>
        <v>29373.932678926765</v>
      </c>
      <c r="P5395" s="2">
        <f>IF(N5395=1,O5395,"")</f>
        <v>29373.932678926765</v>
      </c>
    </row>
    <row r="5396">
      <c r="A5396" s="6">
        <v>8</v>
      </c>
      <c r="B5396" s="6">
        <v>5</v>
      </c>
      <c r="C5396" s="6">
        <v>29</v>
      </c>
      <c r="D5396" s="6">
        <f>A5396+B5396+C5396</f>
        <v>42</v>
      </c>
      <c r="E5396" s="5">
        <f>IF(A5396=0,0,A5396*LABOR_HRS_WK_TOM*SEASON_WEEKS*(1+DIM_PCT_TOM)^A5396)</f>
        <v>1543.3839432000011</v>
      </c>
      <c r="F5396" s="5">
        <f>IF(B5396=0,0,B5396*LABOR_HRS_WK_CAR*SEASON_WEEKS*(1+DIM_PCT_CAR)^B5396)</f>
        <v>169.71123193359367</v>
      </c>
      <c r="G5396" s="5">
        <f>IF(C5396=0,0,C5396*LABOR_HRS_WK_MES*SEASON_WEEKS*(1+DIM_PCT_MES)^C5396)</f>
        <v>1870.9683306758766</v>
      </c>
      <c r="H5396" s="5">
        <f>E5396+F5396+G5396</f>
        <v>3584.0635058094713</v>
      </c>
      <c r="I5396" s="5">
        <f>MIN(H5396,FARMER_HRS)</f>
        <v>720</v>
      </c>
      <c r="J5396" s="5">
        <f>MAX(0,H5396-FARMER_HRS)</f>
        <v>2864.0635058094713</v>
      </c>
      <c r="K5396" s="2">
        <f>I5396*FARMER_RATE+J5396*TEMP_WORKER_RATE</f>
        <v>74723.324753636654</v>
      </c>
      <c r="L5396" s="2">
        <f>A5396*PRICE_TOM+B5396*PRICE_CAR+C5396*PRICE_MES</f>
        <v>159170</v>
      </c>
      <c r="M5396" s="2">
        <f>A5396*FERT_BED_TOM+B5396*FERT_BED_CAR+C5396*FERT_BED_MES</f>
        <v>34760</v>
      </c>
      <c r="N5396" s="6">
        <f>IF(AND(D5396&lt;=TOTAL_BEDS,J5396&lt;=TEMP_WORKER_MAX*TEMP_WORKER_HRS),1,0)</f>
        <v>1</v>
      </c>
      <c r="O5396" s="2">
        <f>L5396-M5396-K5396-FIXED_COSTS</f>
        <v>29686.675246363346</v>
      </c>
      <c r="P5396" s="2">
        <f>IF(N5396=1,O5396,"")</f>
        <v>29686.675246363346</v>
      </c>
    </row>
    <row r="5397">
      <c r="A5397" s="6">
        <v>8</v>
      </c>
      <c r="B5397" s="6">
        <v>5</v>
      </c>
      <c r="C5397" s="6">
        <v>30</v>
      </c>
      <c r="D5397" s="6">
        <f>A5397+B5397+C5397</f>
        <v>43</v>
      </c>
      <c r="E5397" s="5">
        <f>IF(A5397=0,0,A5397*LABOR_HRS_WK_TOM*SEASON_WEEKS*(1+DIM_PCT_TOM)^A5397)</f>
        <v>1543.3839432000011</v>
      </c>
      <c r="F5397" s="5">
        <f>IF(B5397=0,0,B5397*LABOR_HRS_WK_CAR*SEASON_WEEKS*(1+DIM_PCT_CAR)^B5397)</f>
        <v>169.71123193359367</v>
      </c>
      <c r="G5397" s="5">
        <f>IF(C5397=0,0,C5397*LABOR_HRS_WK_MES*SEASON_WEEKS*(1+DIM_PCT_MES)^C5397)</f>
        <v>1959.6780360096466</v>
      </c>
      <c r="H5397" s="5">
        <f>E5397+F5397+G5397</f>
        <v>3672.7732111432415</v>
      </c>
      <c r="I5397" s="5">
        <f>MIN(H5397,FARMER_HRS)</f>
        <v>720</v>
      </c>
      <c r="J5397" s="5">
        <f>MAX(0,H5397-FARMER_HRS)</f>
        <v>2952.7732111432415</v>
      </c>
      <c r="K5397" s="2">
        <f>I5397*FARMER_RATE+J5397*TEMP_WORKER_RATE</f>
        <v>76263.423804570164</v>
      </c>
      <c r="L5397" s="2">
        <f>A5397*PRICE_TOM+B5397*PRICE_CAR+C5397*PRICE_MES</f>
        <v>161870</v>
      </c>
      <c r="M5397" s="2">
        <f>A5397*FERT_BED_TOM+B5397*FERT_BED_CAR+C5397*FERT_BED_MES</f>
        <v>35640</v>
      </c>
      <c r="N5397" s="6">
        <f>IF(AND(D5397&lt;=TOTAL_BEDS,J5397&lt;=TEMP_WORKER_MAX*TEMP_WORKER_HRS),1,0)</f>
        <v>1</v>
      </c>
      <c r="O5397" s="2">
        <f>L5397-M5397-K5397-FIXED_COSTS</f>
        <v>29966.576195429836</v>
      </c>
      <c r="P5397" s="2">
        <f>IF(N5397=1,O5397,"")</f>
        <v>29966.576195429836</v>
      </c>
    </row>
    <row r="5398">
      <c r="A5398" s="6">
        <v>8</v>
      </c>
      <c r="B5398" s="6">
        <v>6</v>
      </c>
      <c r="C5398" s="6">
        <v>0</v>
      </c>
      <c r="D5398" s="6">
        <f>A5398+B5398+C5398</f>
        <v>14</v>
      </c>
      <c r="E5398" s="5">
        <f>IF(A5398=0,0,A5398*LABOR_HRS_WK_TOM*SEASON_WEEKS*(1+DIM_PCT_TOM)^A5398)</f>
        <v>1543.3839432000011</v>
      </c>
      <c r="F5398" s="5">
        <f>IF(B5398=0,0,B5398*LABOR_HRS_WK_CAR*SEASON_WEEKS*(1+DIM_PCT_CAR)^B5398)</f>
        <v>208.7448152783202</v>
      </c>
      <c r="G5398" s="5">
        <f>IF(C5398=0,0,C5398*LABOR_HRS_WK_MES*SEASON_WEEKS*(1+DIM_PCT_MES)^C5398)</f>
        <v>0</v>
      </c>
      <c r="H5398" s="5">
        <f>E5398+F5398+G5398</f>
        <v>1752.1287584783213</v>
      </c>
      <c r="I5398" s="5">
        <f>MIN(H5398,FARMER_HRS)</f>
        <v>720</v>
      </c>
      <c r="J5398" s="5">
        <f>MAX(0,H5398-FARMER_HRS)</f>
        <v>1032.1287584783213</v>
      </c>
      <c r="K5398" s="2">
        <f>I5398*FARMER_RATE+J5398*TEMP_WORKER_RATE</f>
        <v>42918.9020569153</v>
      </c>
      <c r="L5398" s="2">
        <f>A5398*PRICE_TOM+B5398*PRICE_CAR+C5398*PRICE_MES</f>
        <v>82964</v>
      </c>
      <c r="M5398" s="2">
        <f>A5398*FERT_BED_TOM+B5398*FERT_BED_CAR+C5398*FERT_BED_MES</f>
        <v>9680</v>
      </c>
      <c r="N5398" s="6">
        <f>IF(AND(D5398&lt;=TOTAL_BEDS,J5398&lt;=TEMP_WORKER_MAX*TEMP_WORKER_HRS),1,0)</f>
        <v>1</v>
      </c>
      <c r="O5398" s="2">
        <f>L5398-M5398-K5398-FIXED_COSTS</f>
        <v>10365.0979430847</v>
      </c>
      <c r="P5398" s="2">
        <f>IF(N5398=1,O5398,"")</f>
        <v>10365.0979430847</v>
      </c>
    </row>
    <row r="5399">
      <c r="A5399" s="6">
        <v>8</v>
      </c>
      <c r="B5399" s="6">
        <v>6</v>
      </c>
      <c r="C5399" s="6">
        <v>1</v>
      </c>
      <c r="D5399" s="6">
        <f>A5399+B5399+C5399</f>
        <v>15</v>
      </c>
      <c r="E5399" s="5">
        <f>IF(A5399=0,0,A5399*LABOR_HRS_WK_TOM*SEASON_WEEKS*(1+DIM_PCT_TOM)^A5399)</f>
        <v>1543.3839432000011</v>
      </c>
      <c r="F5399" s="5">
        <f>IF(B5399=0,0,B5399*LABOR_HRS_WK_CAR*SEASON_WEEKS*(1+DIM_PCT_CAR)^B5399)</f>
        <v>208.7448152783202</v>
      </c>
      <c r="G5399" s="5">
        <f>IF(C5399=0,0,C5399*LABOR_HRS_WK_MES*SEASON_WEEKS*(1+DIM_PCT_MES)^C5399)</f>
        <v>45.5625</v>
      </c>
      <c r="H5399" s="5">
        <f>E5399+F5399+G5399</f>
        <v>1797.6912584783213</v>
      </c>
      <c r="I5399" s="5">
        <f>MIN(H5399,FARMER_HRS)</f>
        <v>720</v>
      </c>
      <c r="J5399" s="5">
        <f>MAX(0,H5399-FARMER_HRS)</f>
        <v>1077.6912584783213</v>
      </c>
      <c r="K5399" s="2">
        <f>I5399*FARMER_RATE+J5399*TEMP_WORKER_RATE</f>
        <v>43709.9176819153</v>
      </c>
      <c r="L5399" s="2">
        <f>A5399*PRICE_TOM+B5399*PRICE_CAR+C5399*PRICE_MES</f>
        <v>85664</v>
      </c>
      <c r="M5399" s="2">
        <f>A5399*FERT_BED_TOM+B5399*FERT_BED_CAR+C5399*FERT_BED_MES</f>
        <v>10560</v>
      </c>
      <c r="N5399" s="6">
        <f>IF(AND(D5399&lt;=TOTAL_BEDS,J5399&lt;=TEMP_WORKER_MAX*TEMP_WORKER_HRS),1,0)</f>
        <v>1</v>
      </c>
      <c r="O5399" s="2">
        <f>L5399-M5399-K5399-FIXED_COSTS</f>
        <v>11394.0823180847</v>
      </c>
      <c r="P5399" s="2">
        <f>IF(N5399=1,O5399,"")</f>
        <v>11394.0823180847</v>
      </c>
    </row>
    <row r="5400">
      <c r="A5400" s="6">
        <v>8</v>
      </c>
      <c r="B5400" s="6">
        <v>6</v>
      </c>
      <c r="C5400" s="6">
        <v>2</v>
      </c>
      <c r="D5400" s="6">
        <f>A5400+B5400+C5400</f>
        <v>16</v>
      </c>
      <c r="E5400" s="5">
        <f>IF(A5400=0,0,A5400*LABOR_HRS_WK_TOM*SEASON_WEEKS*(1+DIM_PCT_TOM)^A5400)</f>
        <v>1543.3839432000011</v>
      </c>
      <c r="F5400" s="5">
        <f>IF(B5400=0,0,B5400*LABOR_HRS_WK_CAR*SEASON_WEEKS*(1+DIM_PCT_CAR)^B5400)</f>
        <v>208.7448152783202</v>
      </c>
      <c r="G5400" s="5">
        <f>IF(C5400=0,0,C5400*LABOR_HRS_WK_MES*SEASON_WEEKS*(1+DIM_PCT_MES)^C5400)</f>
        <v>92.2640625</v>
      </c>
      <c r="H5400" s="5">
        <f>E5400+F5400+G5400</f>
        <v>1844.3928209783212</v>
      </c>
      <c r="I5400" s="5">
        <f>MIN(H5400,FARMER_HRS)</f>
        <v>720</v>
      </c>
      <c r="J5400" s="5">
        <f>MAX(0,H5400-FARMER_HRS)</f>
        <v>1124.3928209783212</v>
      </c>
      <c r="K5400" s="2">
        <f>I5400*FARMER_RATE+J5400*TEMP_WORKER_RATE</f>
        <v>44520.7086975403</v>
      </c>
      <c r="L5400" s="2">
        <f>A5400*PRICE_TOM+B5400*PRICE_CAR+C5400*PRICE_MES</f>
        <v>88364</v>
      </c>
      <c r="M5400" s="2">
        <f>A5400*FERT_BED_TOM+B5400*FERT_BED_CAR+C5400*FERT_BED_MES</f>
        <v>11440</v>
      </c>
      <c r="N5400" s="6">
        <f>IF(AND(D5400&lt;=TOTAL_BEDS,J5400&lt;=TEMP_WORKER_MAX*TEMP_WORKER_HRS),1,0)</f>
        <v>1</v>
      </c>
      <c r="O5400" s="2">
        <f>L5400-M5400-K5400-FIXED_COSTS</f>
        <v>12403.2913024597</v>
      </c>
      <c r="P5400" s="2">
        <f>IF(N5400=1,O5400,"")</f>
        <v>12403.2913024597</v>
      </c>
    </row>
    <row r="5401">
      <c r="A5401" s="6">
        <v>8</v>
      </c>
      <c r="B5401" s="6">
        <v>6</v>
      </c>
      <c r="C5401" s="6">
        <v>3</v>
      </c>
      <c r="D5401" s="6">
        <f>A5401+B5401+C5401</f>
        <v>17</v>
      </c>
      <c r="E5401" s="5">
        <f>IF(A5401=0,0,A5401*LABOR_HRS_WK_TOM*SEASON_WEEKS*(1+DIM_PCT_TOM)^A5401)</f>
        <v>1543.3839432000011</v>
      </c>
      <c r="F5401" s="5">
        <f>IF(B5401=0,0,B5401*LABOR_HRS_WK_CAR*SEASON_WEEKS*(1+DIM_PCT_CAR)^B5401)</f>
        <v>208.7448152783202</v>
      </c>
      <c r="G5401" s="5">
        <f>IF(C5401=0,0,C5401*LABOR_HRS_WK_MES*SEASON_WEEKS*(1+DIM_PCT_MES)^C5401)</f>
        <v>140.12604492187498</v>
      </c>
      <c r="H5401" s="5">
        <f>E5401+F5401+G5401</f>
        <v>1892.2548034001964</v>
      </c>
      <c r="I5401" s="5">
        <f>MIN(H5401,FARMER_HRS)</f>
        <v>720</v>
      </c>
      <c r="J5401" s="5">
        <f>MAX(0,H5401-FARMER_HRS)</f>
        <v>1172.2548034001964</v>
      </c>
      <c r="K5401" s="2">
        <f>I5401*FARMER_RATE+J5401*TEMP_WORKER_RATE</f>
        <v>45351.645892364519</v>
      </c>
      <c r="L5401" s="2">
        <f>A5401*PRICE_TOM+B5401*PRICE_CAR+C5401*PRICE_MES</f>
        <v>91064</v>
      </c>
      <c r="M5401" s="2">
        <f>A5401*FERT_BED_TOM+B5401*FERT_BED_CAR+C5401*FERT_BED_MES</f>
        <v>12320</v>
      </c>
      <c r="N5401" s="6">
        <f>IF(AND(D5401&lt;=TOTAL_BEDS,J5401&lt;=TEMP_WORKER_MAX*TEMP_WORKER_HRS),1,0)</f>
        <v>1</v>
      </c>
      <c r="O5401" s="2">
        <f>L5401-M5401-K5401-FIXED_COSTS</f>
        <v>13392.354107635481</v>
      </c>
      <c r="P5401" s="2">
        <f>IF(N5401=1,O5401,"")</f>
        <v>13392.354107635481</v>
      </c>
    </row>
    <row r="5402">
      <c r="A5402" s="6">
        <v>8</v>
      </c>
      <c r="B5402" s="6">
        <v>6</v>
      </c>
      <c r="C5402" s="6">
        <v>4</v>
      </c>
      <c r="D5402" s="6">
        <f>A5402+B5402+C5402</f>
        <v>18</v>
      </c>
      <c r="E5402" s="5">
        <f>IF(A5402=0,0,A5402*LABOR_HRS_WK_TOM*SEASON_WEEKS*(1+DIM_PCT_TOM)^A5402)</f>
        <v>1543.3839432000011</v>
      </c>
      <c r="F5402" s="5">
        <f>IF(B5402=0,0,B5402*LABOR_HRS_WK_CAR*SEASON_WEEKS*(1+DIM_PCT_CAR)^B5402)</f>
        <v>208.7448152783202</v>
      </c>
      <c r="G5402" s="5">
        <f>IF(C5402=0,0,C5402*LABOR_HRS_WK_MES*SEASON_WEEKS*(1+DIM_PCT_MES)^C5402)</f>
        <v>189.17016064453119</v>
      </c>
      <c r="H5402" s="5">
        <f>E5402+F5402+G5402</f>
        <v>1941.2989191228526</v>
      </c>
      <c r="I5402" s="5">
        <f>MIN(H5402,FARMER_HRS)</f>
        <v>720</v>
      </c>
      <c r="J5402" s="5">
        <f>MAX(0,H5402-FARMER_HRS)</f>
        <v>1221.2989191228526</v>
      </c>
      <c r="K5402" s="2">
        <f>I5402*FARMER_RATE+J5402*TEMP_WORKER_RATE</f>
        <v>46203.106234771745</v>
      </c>
      <c r="L5402" s="2">
        <f>A5402*PRICE_TOM+B5402*PRICE_CAR+C5402*PRICE_MES</f>
        <v>93764</v>
      </c>
      <c r="M5402" s="2">
        <f>A5402*FERT_BED_TOM+B5402*FERT_BED_CAR+C5402*FERT_BED_MES</f>
        <v>13200</v>
      </c>
      <c r="N5402" s="6">
        <f>IF(AND(D5402&lt;=TOTAL_BEDS,J5402&lt;=TEMP_WORKER_MAX*TEMP_WORKER_HRS),1,0)</f>
        <v>1</v>
      </c>
      <c r="O5402" s="2">
        <f>L5402-M5402-K5402-FIXED_COSTS</f>
        <v>14360.893765228255</v>
      </c>
      <c r="P5402" s="2">
        <f>IF(N5402=1,O5402,"")</f>
        <v>14360.893765228255</v>
      </c>
    </row>
    <row r="5403">
      <c r="A5403" s="6">
        <v>8</v>
      </c>
      <c r="B5403" s="6">
        <v>6</v>
      </c>
      <c r="C5403" s="6">
        <v>5</v>
      </c>
      <c r="D5403" s="6">
        <f>A5403+B5403+C5403</f>
        <v>19</v>
      </c>
      <c r="E5403" s="5">
        <f>IF(A5403=0,0,A5403*LABOR_HRS_WK_TOM*SEASON_WEEKS*(1+DIM_PCT_TOM)^A5403)</f>
        <v>1543.3839432000011</v>
      </c>
      <c r="F5403" s="5">
        <f>IF(B5403=0,0,B5403*LABOR_HRS_WK_CAR*SEASON_WEEKS*(1+DIM_PCT_CAR)^B5403)</f>
        <v>208.7448152783202</v>
      </c>
      <c r="G5403" s="5">
        <f>IF(C5403=0,0,C5403*LABOR_HRS_WK_MES*SEASON_WEEKS*(1+DIM_PCT_MES)^C5403)</f>
        <v>239.41848456573481</v>
      </c>
      <c r="H5403" s="5">
        <f>E5403+F5403+G5403</f>
        <v>1991.5472430440561</v>
      </c>
      <c r="I5403" s="5">
        <f>MIN(H5403,FARMER_HRS)</f>
        <v>720</v>
      </c>
      <c r="J5403" s="5">
        <f>MAX(0,H5403-FARMER_HRS)</f>
        <v>1271.5472430440561</v>
      </c>
      <c r="K5403" s="2">
        <f>I5403*FARMER_RATE+J5403*TEMP_WORKER_RATE</f>
        <v>47075.472969514864</v>
      </c>
      <c r="L5403" s="2">
        <f>A5403*PRICE_TOM+B5403*PRICE_CAR+C5403*PRICE_MES</f>
        <v>96464</v>
      </c>
      <c r="M5403" s="2">
        <f>A5403*FERT_BED_TOM+B5403*FERT_BED_CAR+C5403*FERT_BED_MES</f>
        <v>14080</v>
      </c>
      <c r="N5403" s="6">
        <f>IF(AND(D5403&lt;=TOTAL_BEDS,J5403&lt;=TEMP_WORKER_MAX*TEMP_WORKER_HRS),1,0)</f>
        <v>1</v>
      </c>
      <c r="O5403" s="2">
        <f>L5403-M5403-K5403-FIXED_COSTS</f>
        <v>15308.527030485136</v>
      </c>
      <c r="P5403" s="2">
        <f>IF(N5403=1,O5403,"")</f>
        <v>15308.527030485136</v>
      </c>
    </row>
    <row r="5404">
      <c r="A5404" s="6">
        <v>8</v>
      </c>
      <c r="B5404" s="6">
        <v>6</v>
      </c>
      <c r="C5404" s="6">
        <v>6</v>
      </c>
      <c r="D5404" s="6">
        <f>A5404+B5404+C5404</f>
        <v>20</v>
      </c>
      <c r="E5404" s="5">
        <f>IF(A5404=0,0,A5404*LABOR_HRS_WK_TOM*SEASON_WEEKS*(1+DIM_PCT_TOM)^A5404)</f>
        <v>1543.3839432000011</v>
      </c>
      <c r="F5404" s="5">
        <f>IF(B5404=0,0,B5404*LABOR_HRS_WK_CAR*SEASON_WEEKS*(1+DIM_PCT_CAR)^B5404)</f>
        <v>208.7448152783202</v>
      </c>
      <c r="G5404" s="5">
        <f>IF(C5404=0,0,C5404*LABOR_HRS_WK_MES*SEASON_WEEKS*(1+DIM_PCT_MES)^C5404)</f>
        <v>290.89345874736773</v>
      </c>
      <c r="H5404" s="5">
        <f>E5404+F5404+G5404</f>
        <v>2043.022217225689</v>
      </c>
      <c r="I5404" s="5">
        <f>MIN(H5404,FARMER_HRS)</f>
        <v>720</v>
      </c>
      <c r="J5404" s="5">
        <f>MAX(0,H5404-FARMER_HRS)</f>
        <v>1323.022217225689</v>
      </c>
      <c r="K5404" s="2">
        <f>I5404*FARMER_RATE+J5404*TEMP_WORKER_RATE</f>
        <v>47969.135715723765</v>
      </c>
      <c r="L5404" s="2">
        <f>A5404*PRICE_TOM+B5404*PRICE_CAR+C5404*PRICE_MES</f>
        <v>99164</v>
      </c>
      <c r="M5404" s="2">
        <f>A5404*FERT_BED_TOM+B5404*FERT_BED_CAR+C5404*FERT_BED_MES</f>
        <v>14960</v>
      </c>
      <c r="N5404" s="6">
        <f>IF(AND(D5404&lt;=TOTAL_BEDS,J5404&lt;=TEMP_WORKER_MAX*TEMP_WORKER_HRS),1,0)</f>
        <v>1</v>
      </c>
      <c r="O5404" s="2">
        <f>L5404-M5404-K5404-FIXED_COSTS</f>
        <v>16234.864284276235</v>
      </c>
      <c r="P5404" s="2">
        <f>IF(N5404=1,O5404,"")</f>
        <v>16234.864284276235</v>
      </c>
    </row>
    <row r="5405">
      <c r="A5405" s="6">
        <v>8</v>
      </c>
      <c r="B5405" s="6">
        <v>6</v>
      </c>
      <c r="C5405" s="6">
        <v>7</v>
      </c>
      <c r="D5405" s="6">
        <f>A5405+B5405+C5405</f>
        <v>21</v>
      </c>
      <c r="E5405" s="5">
        <f>IF(A5405=0,0,A5405*LABOR_HRS_WK_TOM*SEASON_WEEKS*(1+DIM_PCT_TOM)^A5405)</f>
        <v>1543.3839432000011</v>
      </c>
      <c r="F5405" s="5">
        <f>IF(B5405=0,0,B5405*LABOR_HRS_WK_CAR*SEASON_WEEKS*(1+DIM_PCT_CAR)^B5405)</f>
        <v>208.7448152783202</v>
      </c>
      <c r="G5405" s="5">
        <f>IF(C5405=0,0,C5405*LABOR_HRS_WK_MES*SEASON_WEEKS*(1+DIM_PCT_MES)^C5405)</f>
        <v>343.61789814532818</v>
      </c>
      <c r="H5405" s="5">
        <f>E5405+F5405+G5405</f>
        <v>2095.7466566236494</v>
      </c>
      <c r="I5405" s="5">
        <f>MIN(H5405,FARMER_HRS)</f>
        <v>720</v>
      </c>
      <c r="J5405" s="5">
        <f>MAX(0,H5405-FARMER_HRS)</f>
        <v>1375.7466566236494</v>
      </c>
      <c r="K5405" s="2">
        <f>I5405*FARMER_RATE+J5405*TEMP_WORKER_RATE</f>
        <v>48884.4905663828</v>
      </c>
      <c r="L5405" s="2">
        <f>A5405*PRICE_TOM+B5405*PRICE_CAR+C5405*PRICE_MES</f>
        <v>101864</v>
      </c>
      <c r="M5405" s="2">
        <f>A5405*FERT_BED_TOM+B5405*FERT_BED_CAR+C5405*FERT_BED_MES</f>
        <v>15840</v>
      </c>
      <c r="N5405" s="6">
        <f>IF(AND(D5405&lt;=TOTAL_BEDS,J5405&lt;=TEMP_WORKER_MAX*TEMP_WORKER_HRS),1,0)</f>
        <v>1</v>
      </c>
      <c r="O5405" s="2">
        <f>L5405-M5405-K5405-FIXED_COSTS</f>
        <v>17139.509433617197</v>
      </c>
      <c r="P5405" s="2">
        <f>IF(N5405=1,O5405,"")</f>
        <v>17139.509433617197</v>
      </c>
    </row>
    <row r="5406">
      <c r="A5406" s="6">
        <v>8</v>
      </c>
      <c r="B5406" s="6">
        <v>6</v>
      </c>
      <c r="C5406" s="6">
        <v>8</v>
      </c>
      <c r="D5406" s="6">
        <f>A5406+B5406+C5406</f>
        <v>22</v>
      </c>
      <c r="E5406" s="5">
        <f>IF(A5406=0,0,A5406*LABOR_HRS_WK_TOM*SEASON_WEEKS*(1+DIM_PCT_TOM)^A5406)</f>
        <v>1543.3839432000011</v>
      </c>
      <c r="F5406" s="5">
        <f>IF(B5406=0,0,B5406*LABOR_HRS_WK_CAR*SEASON_WEEKS*(1+DIM_PCT_CAR)^B5406)</f>
        <v>208.7448152783202</v>
      </c>
      <c r="G5406" s="5">
        <f>IF(C5406=0,0,C5406*LABOR_HRS_WK_MES*SEASON_WEEKS*(1+DIM_PCT_MES)^C5406)</f>
        <v>397.61499642530833</v>
      </c>
      <c r="H5406" s="5">
        <f>E5406+F5406+G5406</f>
        <v>2149.7437549036295</v>
      </c>
      <c r="I5406" s="5">
        <f>MIN(H5406,FARMER_HRS)</f>
        <v>720</v>
      </c>
      <c r="J5406" s="5">
        <f>MAX(0,H5406-FARMER_HRS)</f>
        <v>1429.7437549036295</v>
      </c>
      <c r="K5406" s="2">
        <f>I5406*FARMER_RATE+J5406*TEMP_WORKER_RATE</f>
        <v>49821.940189299123</v>
      </c>
      <c r="L5406" s="2">
        <f>A5406*PRICE_TOM+B5406*PRICE_CAR+C5406*PRICE_MES</f>
        <v>104564</v>
      </c>
      <c r="M5406" s="2">
        <f>A5406*FERT_BED_TOM+B5406*FERT_BED_CAR+C5406*FERT_BED_MES</f>
        <v>16720</v>
      </c>
      <c r="N5406" s="6">
        <f>IF(AND(D5406&lt;=TOTAL_BEDS,J5406&lt;=TEMP_WORKER_MAX*TEMP_WORKER_HRS),1,0)</f>
        <v>1</v>
      </c>
      <c r="O5406" s="2">
        <f>L5406-M5406-K5406-FIXED_COSTS</f>
        <v>18022.059810700877</v>
      </c>
      <c r="P5406" s="2">
        <f>IF(N5406=1,O5406,"")</f>
        <v>18022.059810700877</v>
      </c>
    </row>
    <row r="5407">
      <c r="A5407" s="6">
        <v>8</v>
      </c>
      <c r="B5407" s="6">
        <v>6</v>
      </c>
      <c r="C5407" s="6">
        <v>9</v>
      </c>
      <c r="D5407" s="6">
        <f>A5407+B5407+C5407</f>
        <v>23</v>
      </c>
      <c r="E5407" s="5">
        <f>IF(A5407=0,0,A5407*LABOR_HRS_WK_TOM*SEASON_WEEKS*(1+DIM_PCT_TOM)^A5407)</f>
        <v>1543.3839432000011</v>
      </c>
      <c r="F5407" s="5">
        <f>IF(B5407=0,0,B5407*LABOR_HRS_WK_CAR*SEASON_WEEKS*(1+DIM_PCT_CAR)^B5407)</f>
        <v>208.7448152783202</v>
      </c>
      <c r="G5407" s="5">
        <f>IF(C5407=0,0,C5407*LABOR_HRS_WK_MES*SEASON_WEEKS*(1+DIM_PCT_MES)^C5407)</f>
        <v>452.90833186570273</v>
      </c>
      <c r="H5407" s="5">
        <f>E5407+F5407+G5407</f>
        <v>2205.0370903440239</v>
      </c>
      <c r="I5407" s="5">
        <f>MIN(H5407,FARMER_HRS)</f>
        <v>720</v>
      </c>
      <c r="J5407" s="5">
        <f>MAX(0,H5407-FARMER_HRS)</f>
        <v>1485.0370903440239</v>
      </c>
      <c r="K5407" s="2">
        <f>I5407*FARMER_RATE+J5407*TEMP_WORKER_RATE</f>
        <v>50781.893929583748</v>
      </c>
      <c r="L5407" s="2">
        <f>A5407*PRICE_TOM+B5407*PRICE_CAR+C5407*PRICE_MES</f>
        <v>107264</v>
      </c>
      <c r="M5407" s="2">
        <f>A5407*FERT_BED_TOM+B5407*FERT_BED_CAR+C5407*FERT_BED_MES</f>
        <v>17600</v>
      </c>
      <c r="N5407" s="6">
        <f>IF(AND(D5407&lt;=TOTAL_BEDS,J5407&lt;=TEMP_WORKER_MAX*TEMP_WORKER_HRS),1,0)</f>
        <v>1</v>
      </c>
      <c r="O5407" s="2">
        <f>L5407-M5407-K5407-FIXED_COSTS</f>
        <v>18882.106070416252</v>
      </c>
      <c r="P5407" s="2">
        <f>IF(N5407=1,O5407,"")</f>
        <v>18882.106070416252</v>
      </c>
    </row>
    <row r="5408">
      <c r="A5408" s="6">
        <v>8</v>
      </c>
      <c r="B5408" s="6">
        <v>6</v>
      </c>
      <c r="C5408" s="6">
        <v>10</v>
      </c>
      <c r="D5408" s="6">
        <f>A5408+B5408+C5408</f>
        <v>24</v>
      </c>
      <c r="E5408" s="5">
        <f>IF(A5408=0,0,A5408*LABOR_HRS_WK_TOM*SEASON_WEEKS*(1+DIM_PCT_TOM)^A5408)</f>
        <v>1543.3839432000011</v>
      </c>
      <c r="F5408" s="5">
        <f>IF(B5408=0,0,B5408*LABOR_HRS_WK_CAR*SEASON_WEEKS*(1+DIM_PCT_CAR)^B5408)</f>
        <v>208.7448152783202</v>
      </c>
      <c r="G5408" s="5">
        <f>IF(C5408=0,0,C5408*LABOR_HRS_WK_MES*SEASON_WEEKS*(1+DIM_PCT_MES)^C5408)</f>
        <v>509.52187334891551</v>
      </c>
      <c r="H5408" s="5">
        <f>E5408+F5408+G5408</f>
        <v>2261.6506318272368</v>
      </c>
      <c r="I5408" s="5">
        <f>MIN(H5408,FARMER_HRS)</f>
        <v>720</v>
      </c>
      <c r="J5408" s="5">
        <f>MAX(0,H5408-FARMER_HRS)</f>
        <v>1541.6506318272368</v>
      </c>
      <c r="K5408" s="2">
        <f>I5408*FARMER_RATE+J5408*TEMP_WORKER_RATE</f>
        <v>51764.7679136673</v>
      </c>
      <c r="L5408" s="2">
        <f>A5408*PRICE_TOM+B5408*PRICE_CAR+C5408*PRICE_MES</f>
        <v>109964</v>
      </c>
      <c r="M5408" s="2">
        <f>A5408*FERT_BED_TOM+B5408*FERT_BED_CAR+C5408*FERT_BED_MES</f>
        <v>18480</v>
      </c>
      <c r="N5408" s="6">
        <f>IF(AND(D5408&lt;=TOTAL_BEDS,J5408&lt;=TEMP_WORKER_MAX*TEMP_WORKER_HRS),1,0)</f>
        <v>1</v>
      </c>
      <c r="O5408" s="2">
        <f>L5408-M5408-K5408-FIXED_COSTS</f>
        <v>19719.232086332697</v>
      </c>
      <c r="P5408" s="2">
        <f>IF(N5408=1,O5408,"")</f>
        <v>19719.232086332697</v>
      </c>
    </row>
    <row r="5409">
      <c r="A5409" s="6">
        <v>8</v>
      </c>
      <c r="B5409" s="6">
        <v>6</v>
      </c>
      <c r="C5409" s="6">
        <v>11</v>
      </c>
      <c r="D5409" s="6">
        <f>A5409+B5409+C5409</f>
        <v>25</v>
      </c>
      <c r="E5409" s="5">
        <f>IF(A5409=0,0,A5409*LABOR_HRS_WK_TOM*SEASON_WEEKS*(1+DIM_PCT_TOM)^A5409)</f>
        <v>1543.3839432000011</v>
      </c>
      <c r="F5409" s="5">
        <f>IF(B5409=0,0,B5409*LABOR_HRS_WK_CAR*SEASON_WEEKS*(1+DIM_PCT_CAR)^B5409)</f>
        <v>208.7448152783202</v>
      </c>
      <c r="G5409" s="5">
        <f>IF(C5409=0,0,C5409*LABOR_HRS_WK_MES*SEASON_WEEKS*(1+DIM_PCT_MES)^C5409)</f>
        <v>567.47998644235463</v>
      </c>
      <c r="H5409" s="5">
        <f>E5409+F5409+G5409</f>
        <v>2319.6087449206761</v>
      </c>
      <c r="I5409" s="5">
        <f>MIN(H5409,FARMER_HRS)</f>
        <v>720</v>
      </c>
      <c r="J5409" s="5">
        <f>MAX(0,H5409-FARMER_HRS)</f>
        <v>1599.6087449206761</v>
      </c>
      <c r="K5409" s="2">
        <f>I5409*FARMER_RATE+J5409*TEMP_WORKER_RATE</f>
        <v>52770.985154872847</v>
      </c>
      <c r="L5409" s="2">
        <f>A5409*PRICE_TOM+B5409*PRICE_CAR+C5409*PRICE_MES</f>
        <v>112664</v>
      </c>
      <c r="M5409" s="2">
        <f>A5409*FERT_BED_TOM+B5409*FERT_BED_CAR+C5409*FERT_BED_MES</f>
        <v>19360</v>
      </c>
      <c r="N5409" s="6">
        <f>IF(AND(D5409&lt;=TOTAL_BEDS,J5409&lt;=TEMP_WORKER_MAX*TEMP_WORKER_HRS),1,0)</f>
        <v>1</v>
      </c>
      <c r="O5409" s="2">
        <f>L5409-M5409-K5409-FIXED_COSTS</f>
        <v>20533.014845127153</v>
      </c>
      <c r="P5409" s="2">
        <f>IF(N5409=1,O5409,"")</f>
        <v>20533.014845127153</v>
      </c>
    </row>
    <row r="5410">
      <c r="A5410" s="6">
        <v>8</v>
      </c>
      <c r="B5410" s="6">
        <v>6</v>
      </c>
      <c r="C5410" s="6">
        <v>12</v>
      </c>
      <c r="D5410" s="6">
        <f>A5410+B5410+C5410</f>
        <v>26</v>
      </c>
      <c r="E5410" s="5">
        <f>IF(A5410=0,0,A5410*LABOR_HRS_WK_TOM*SEASON_WEEKS*(1+DIM_PCT_TOM)^A5410)</f>
        <v>1543.3839432000011</v>
      </c>
      <c r="F5410" s="5">
        <f>IF(B5410=0,0,B5410*LABOR_HRS_WK_CAR*SEASON_WEEKS*(1+DIM_PCT_CAR)^B5410)</f>
        <v>208.7448152783202</v>
      </c>
      <c r="G5410" s="5">
        <f>IF(C5410=0,0,C5410*LABOR_HRS_WK_MES*SEASON_WEEKS*(1+DIM_PCT_MES)^C5410)</f>
        <v>626.807439570419</v>
      </c>
      <c r="H5410" s="5">
        <f>E5410+F5410+G5410</f>
        <v>2378.93619804874</v>
      </c>
      <c r="I5410" s="5">
        <f>MIN(H5410,FARMER_HRS)</f>
        <v>720</v>
      </c>
      <c r="J5410" s="5">
        <f>MAX(0,H5410-FARMER_HRS)</f>
        <v>1658.9361980487402</v>
      </c>
      <c r="K5410" s="2">
        <f>I5410*FARMER_RATE+J5410*TEMP_WORKER_RATE</f>
        <v>53800.975660568409</v>
      </c>
      <c r="L5410" s="2">
        <f>A5410*PRICE_TOM+B5410*PRICE_CAR+C5410*PRICE_MES</f>
        <v>115364</v>
      </c>
      <c r="M5410" s="2">
        <f>A5410*FERT_BED_TOM+B5410*FERT_BED_CAR+C5410*FERT_BED_MES</f>
        <v>20240</v>
      </c>
      <c r="N5410" s="6">
        <f>IF(AND(D5410&lt;=TOTAL_BEDS,J5410&lt;=TEMP_WORKER_MAX*TEMP_WORKER_HRS),1,0)</f>
        <v>1</v>
      </c>
      <c r="O5410" s="2">
        <f>L5410-M5410-K5410-FIXED_COSTS</f>
        <v>21323.024339431591</v>
      </c>
      <c r="P5410" s="2">
        <f>IF(N5410=1,O5410,"")</f>
        <v>21323.024339431591</v>
      </c>
    </row>
    <row r="5411">
      <c r="A5411" s="6">
        <v>8</v>
      </c>
      <c r="B5411" s="6">
        <v>6</v>
      </c>
      <c r="C5411" s="6">
        <v>13</v>
      </c>
      <c r="D5411" s="6">
        <f>A5411+B5411+C5411</f>
        <v>27</v>
      </c>
      <c r="E5411" s="5">
        <f>IF(A5411=0,0,A5411*LABOR_HRS_WK_TOM*SEASON_WEEKS*(1+DIM_PCT_TOM)^A5411)</f>
        <v>1543.3839432000011</v>
      </c>
      <c r="F5411" s="5">
        <f>IF(B5411=0,0,B5411*LABOR_HRS_WK_CAR*SEASON_WEEKS*(1+DIM_PCT_CAR)^B5411)</f>
        <v>208.7448152783202</v>
      </c>
      <c r="G5411" s="5">
        <f>IF(C5411=0,0,C5411*LABOR_HRS_WK_MES*SEASON_WEEKS*(1+DIM_PCT_MES)^C5411)</f>
        <v>687.52941027880331</v>
      </c>
      <c r="H5411" s="5">
        <f>E5411+F5411+G5411</f>
        <v>2439.6581687571247</v>
      </c>
      <c r="I5411" s="5">
        <f>MIN(H5411,FARMER_HRS)</f>
        <v>720</v>
      </c>
      <c r="J5411" s="5">
        <f>MAX(0,H5411-FARMER_HRS)</f>
        <v>1719.6581687571247</v>
      </c>
      <c r="K5411" s="2">
        <f>I5411*FARMER_RATE+J5411*TEMP_WORKER_RATE</f>
        <v>54855.1765409223</v>
      </c>
      <c r="L5411" s="2">
        <f>A5411*PRICE_TOM+B5411*PRICE_CAR+C5411*PRICE_MES</f>
        <v>118064</v>
      </c>
      <c r="M5411" s="2">
        <f>A5411*FERT_BED_TOM+B5411*FERT_BED_CAR+C5411*FERT_BED_MES</f>
        <v>21120</v>
      </c>
      <c r="N5411" s="6">
        <f>IF(AND(D5411&lt;=TOTAL_BEDS,J5411&lt;=TEMP_WORKER_MAX*TEMP_WORKER_HRS),1,0)</f>
        <v>1</v>
      </c>
      <c r="O5411" s="2">
        <f>L5411-M5411-K5411-FIXED_COSTS</f>
        <v>22088.8234590777</v>
      </c>
      <c r="P5411" s="2">
        <f>IF(N5411=1,O5411,"")</f>
        <v>22088.8234590777</v>
      </c>
    </row>
    <row r="5412">
      <c r="A5412" s="6">
        <v>8</v>
      </c>
      <c r="B5412" s="6">
        <v>6</v>
      </c>
      <c r="C5412" s="6">
        <v>14</v>
      </c>
      <c r="D5412" s="6">
        <f>A5412+B5412+C5412</f>
        <v>28</v>
      </c>
      <c r="E5412" s="5">
        <f>IF(A5412=0,0,A5412*LABOR_HRS_WK_TOM*SEASON_WEEKS*(1+DIM_PCT_TOM)^A5412)</f>
        <v>1543.3839432000011</v>
      </c>
      <c r="F5412" s="5">
        <f>IF(B5412=0,0,B5412*LABOR_HRS_WK_CAR*SEASON_WEEKS*(1+DIM_PCT_CAR)^B5412)</f>
        <v>208.7448152783202</v>
      </c>
      <c r="G5412" s="5">
        <f>IF(C5412=0,0,C5412*LABOR_HRS_WK_MES*SEASON_WEEKS*(1+DIM_PCT_MES)^C5412)</f>
        <v>749.67149159246435</v>
      </c>
      <c r="H5412" s="5">
        <f>E5412+F5412+G5412</f>
        <v>2501.8002500707858</v>
      </c>
      <c r="I5412" s="5">
        <f>MIN(H5412,FARMER_HRS)</f>
        <v>720</v>
      </c>
      <c r="J5412" s="5">
        <f>MAX(0,H5412-FARMER_HRS)</f>
        <v>1781.8002500707858</v>
      </c>
      <c r="K5412" s="2">
        <f>I5412*FARMER_RATE+J5412*TEMP_WORKER_RATE</f>
        <v>55934.032119284471</v>
      </c>
      <c r="L5412" s="2">
        <f>A5412*PRICE_TOM+B5412*PRICE_CAR+C5412*PRICE_MES</f>
        <v>120764</v>
      </c>
      <c r="M5412" s="2">
        <f>A5412*FERT_BED_TOM+B5412*FERT_BED_CAR+C5412*FERT_BED_MES</f>
        <v>22000</v>
      </c>
      <c r="N5412" s="6">
        <f>IF(AND(D5412&lt;=TOTAL_BEDS,J5412&lt;=TEMP_WORKER_MAX*TEMP_WORKER_HRS),1,0)</f>
        <v>1</v>
      </c>
      <c r="O5412" s="2">
        <f>L5412-M5412-K5412-FIXED_COSTS</f>
        <v>22829.967880715529</v>
      </c>
      <c r="P5412" s="2">
        <f>IF(N5412=1,O5412,"")</f>
        <v>22829.967880715529</v>
      </c>
    </row>
    <row r="5413">
      <c r="A5413" s="6">
        <v>8</v>
      </c>
      <c r="B5413" s="6">
        <v>6</v>
      </c>
      <c r="C5413" s="6">
        <v>15</v>
      </c>
      <c r="D5413" s="6">
        <f>A5413+B5413+C5413</f>
        <v>29</v>
      </c>
      <c r="E5413" s="5">
        <f>IF(A5413=0,0,A5413*LABOR_HRS_WK_TOM*SEASON_WEEKS*(1+DIM_PCT_TOM)^A5413)</f>
        <v>1543.3839432000011</v>
      </c>
      <c r="F5413" s="5">
        <f>IF(B5413=0,0,B5413*LABOR_HRS_WK_CAR*SEASON_WEEKS*(1+DIM_PCT_CAR)^B5413)</f>
        <v>208.7448152783202</v>
      </c>
      <c r="G5413" s="5">
        <f>IF(C5413=0,0,C5413*LABOR_HRS_WK_MES*SEASON_WEEKS*(1+DIM_PCT_MES)^C5413)</f>
        <v>813.25969846861074</v>
      </c>
      <c r="H5413" s="5">
        <f>E5413+F5413+G5413</f>
        <v>2565.3884569469319</v>
      </c>
      <c r="I5413" s="5">
        <f>MIN(H5413,FARMER_HRS)</f>
        <v>720</v>
      </c>
      <c r="J5413" s="5">
        <f>MAX(0,H5413-FARMER_HRS)</f>
        <v>1845.3884569469319</v>
      </c>
      <c r="K5413" s="2">
        <f>I5413*FARMER_RATE+J5413*TEMP_WORKER_RATE</f>
        <v>57037.994044217572</v>
      </c>
      <c r="L5413" s="2">
        <f>A5413*PRICE_TOM+B5413*PRICE_CAR+C5413*PRICE_MES</f>
        <v>123464</v>
      </c>
      <c r="M5413" s="2">
        <f>A5413*FERT_BED_TOM+B5413*FERT_BED_CAR+C5413*FERT_BED_MES</f>
        <v>22880</v>
      </c>
      <c r="N5413" s="6">
        <f>IF(AND(D5413&lt;=TOTAL_BEDS,J5413&lt;=TEMP_WORKER_MAX*TEMP_WORKER_HRS),1,0)</f>
        <v>1</v>
      </c>
      <c r="O5413" s="2">
        <f>L5413-M5413-K5413-FIXED_COSTS</f>
        <v>23546.005955782428</v>
      </c>
      <c r="P5413" s="2">
        <f>IF(N5413=1,O5413,"")</f>
        <v>23546.005955782428</v>
      </c>
    </row>
    <row r="5414">
      <c r="A5414" s="6">
        <v>8</v>
      </c>
      <c r="B5414" s="6">
        <v>6</v>
      </c>
      <c r="C5414" s="6">
        <v>16</v>
      </c>
      <c r="D5414" s="6">
        <f>A5414+B5414+C5414</f>
        <v>30</v>
      </c>
      <c r="E5414" s="5">
        <f>IF(A5414=0,0,A5414*LABOR_HRS_WK_TOM*SEASON_WEEKS*(1+DIM_PCT_TOM)^A5414)</f>
        <v>1543.3839432000011</v>
      </c>
      <c r="F5414" s="5">
        <f>IF(B5414=0,0,B5414*LABOR_HRS_WK_CAR*SEASON_WEEKS*(1+DIM_PCT_CAR)^B5414)</f>
        <v>208.7448152783202</v>
      </c>
      <c r="G5414" s="5">
        <f>IF(C5414=0,0,C5414*LABOR_HRS_WK_MES*SEASON_WEEKS*(1+DIM_PCT_MES)^C5414)</f>
        <v>878.32047434609967</v>
      </c>
      <c r="H5414" s="5">
        <f>E5414+F5414+G5414</f>
        <v>2630.449232824421</v>
      </c>
      <c r="I5414" s="5">
        <f>MIN(H5414,FARMER_HRS)</f>
        <v>720</v>
      </c>
      <c r="J5414" s="5">
        <f>MAX(0,H5414-FARMER_HRS)</f>
        <v>1910.449232824421</v>
      </c>
      <c r="K5414" s="2">
        <f>I5414*FARMER_RATE+J5414*TEMP_WORKER_RATE</f>
        <v>58167.521403201754</v>
      </c>
      <c r="L5414" s="2">
        <f>A5414*PRICE_TOM+B5414*PRICE_CAR+C5414*PRICE_MES</f>
        <v>126164</v>
      </c>
      <c r="M5414" s="2">
        <f>A5414*FERT_BED_TOM+B5414*FERT_BED_CAR+C5414*FERT_BED_MES</f>
        <v>23760</v>
      </c>
      <c r="N5414" s="6">
        <f>IF(AND(D5414&lt;=TOTAL_BEDS,J5414&lt;=TEMP_WORKER_MAX*TEMP_WORKER_HRS),1,0)</f>
        <v>1</v>
      </c>
      <c r="O5414" s="2">
        <f>L5414-M5414-K5414-FIXED_COSTS</f>
        <v>24236.478596798246</v>
      </c>
      <c r="P5414" s="2">
        <f>IF(N5414=1,O5414,"")</f>
        <v>24236.478596798246</v>
      </c>
    </row>
    <row r="5415">
      <c r="A5415" s="6">
        <v>8</v>
      </c>
      <c r="B5415" s="6">
        <v>6</v>
      </c>
      <c r="C5415" s="6">
        <v>17</v>
      </c>
      <c r="D5415" s="6">
        <f>A5415+B5415+C5415</f>
        <v>31</v>
      </c>
      <c r="E5415" s="5">
        <f>IF(A5415=0,0,A5415*LABOR_HRS_WK_TOM*SEASON_WEEKS*(1+DIM_PCT_TOM)^A5415)</f>
        <v>1543.3839432000011</v>
      </c>
      <c r="F5415" s="5">
        <f>IF(B5415=0,0,B5415*LABOR_HRS_WK_CAR*SEASON_WEEKS*(1+DIM_PCT_CAR)^B5415)</f>
        <v>208.7448152783202</v>
      </c>
      <c r="G5415" s="5">
        <f>IF(C5415=0,0,C5415*LABOR_HRS_WK_MES*SEASON_WEEKS*(1+DIM_PCT_MES)^C5415)</f>
        <v>944.88069779263992</v>
      </c>
      <c r="H5415" s="5">
        <f>E5415+F5415+G5415</f>
        <v>2697.009456270961</v>
      </c>
      <c r="I5415" s="5">
        <f>MIN(H5415,FARMER_HRS)</f>
        <v>720</v>
      </c>
      <c r="J5415" s="5">
        <f>MAX(0,H5415-FARMER_HRS)</f>
        <v>1977.009456270961</v>
      </c>
      <c r="K5415" s="2">
        <f>I5415*FARMER_RATE+J5415*TEMP_WORKER_RATE</f>
        <v>59323.080838037517</v>
      </c>
      <c r="L5415" s="2">
        <f>A5415*PRICE_TOM+B5415*PRICE_CAR+C5415*PRICE_MES</f>
        <v>128864</v>
      </c>
      <c r="M5415" s="2">
        <f>A5415*FERT_BED_TOM+B5415*FERT_BED_CAR+C5415*FERT_BED_MES</f>
        <v>24640</v>
      </c>
      <c r="N5415" s="6">
        <f>IF(AND(D5415&lt;=TOTAL_BEDS,J5415&lt;=TEMP_WORKER_MAX*TEMP_WORKER_HRS),1,0)</f>
        <v>1</v>
      </c>
      <c r="O5415" s="2">
        <f>L5415-M5415-K5415-FIXED_COSTS</f>
        <v>24900.919161962483</v>
      </c>
      <c r="P5415" s="2">
        <f>IF(N5415=1,O5415,"")</f>
        <v>24900.919161962483</v>
      </c>
    </row>
    <row r="5416">
      <c r="A5416" s="6">
        <v>8</v>
      </c>
      <c r="B5416" s="6">
        <v>6</v>
      </c>
      <c r="C5416" s="6">
        <v>18</v>
      </c>
      <c r="D5416" s="6">
        <f>A5416+B5416+C5416</f>
        <v>32</v>
      </c>
      <c r="E5416" s="5">
        <f>IF(A5416=0,0,A5416*LABOR_HRS_WK_TOM*SEASON_WEEKS*(1+DIM_PCT_TOM)^A5416)</f>
        <v>1543.3839432000011</v>
      </c>
      <c r="F5416" s="5">
        <f>IF(B5416=0,0,B5416*LABOR_HRS_WK_CAR*SEASON_WEEKS*(1+DIM_PCT_CAR)^B5416)</f>
        <v>208.7448152783202</v>
      </c>
      <c r="G5416" s="5">
        <f>IF(C5416=0,0,C5416*LABOR_HRS_WK_MES*SEASON_WEEKS*(1+DIM_PCT_MES)^C5416)</f>
        <v>1012.9676892512272</v>
      </c>
      <c r="H5416" s="5">
        <f>E5416+F5416+G5416</f>
        <v>2765.0964477295483</v>
      </c>
      <c r="I5416" s="5">
        <f>MIN(H5416,FARMER_HRS)</f>
        <v>720</v>
      </c>
      <c r="J5416" s="5">
        <f>MAX(0,H5416-FARMER_HRS)</f>
        <v>2045.0964477295483</v>
      </c>
      <c r="K5416" s="2">
        <f>I5416*FARMER_RATE+J5416*TEMP_WORKER_RATE</f>
        <v>60505.146661971325</v>
      </c>
      <c r="L5416" s="2">
        <f>A5416*PRICE_TOM+B5416*PRICE_CAR+C5416*PRICE_MES</f>
        <v>131564</v>
      </c>
      <c r="M5416" s="2">
        <f>A5416*FERT_BED_TOM+B5416*FERT_BED_CAR+C5416*FERT_BED_MES</f>
        <v>25520</v>
      </c>
      <c r="N5416" s="6">
        <f>IF(AND(D5416&lt;=TOTAL_BEDS,J5416&lt;=TEMP_WORKER_MAX*TEMP_WORKER_HRS),1,0)</f>
        <v>1</v>
      </c>
      <c r="O5416" s="2">
        <f>L5416-M5416-K5416-FIXED_COSTS</f>
        <v>25538.853338028675</v>
      </c>
      <c r="P5416" s="2">
        <f>IF(N5416=1,O5416,"")</f>
        <v>25538.853338028675</v>
      </c>
    </row>
    <row r="5417">
      <c r="A5417" s="6">
        <v>8</v>
      </c>
      <c r="B5417" s="6">
        <v>6</v>
      </c>
      <c r="C5417" s="6">
        <v>19</v>
      </c>
      <c r="D5417" s="6">
        <f>A5417+B5417+C5417</f>
        <v>33</v>
      </c>
      <c r="E5417" s="5">
        <f>IF(A5417=0,0,A5417*LABOR_HRS_WK_TOM*SEASON_WEEKS*(1+DIM_PCT_TOM)^A5417)</f>
        <v>1543.3839432000011</v>
      </c>
      <c r="F5417" s="5">
        <f>IF(B5417=0,0,B5417*LABOR_HRS_WK_CAR*SEASON_WEEKS*(1+DIM_PCT_CAR)^B5417)</f>
        <v>208.7448152783202</v>
      </c>
      <c r="G5417" s="5">
        <f>IF(C5417=0,0,C5417*LABOR_HRS_WK_MES*SEASON_WEEKS*(1+DIM_PCT_MES)^C5417)</f>
        <v>1082.6092178872491</v>
      </c>
      <c r="H5417" s="5">
        <f>E5417+F5417+G5417</f>
        <v>2834.7379763655704</v>
      </c>
      <c r="I5417" s="5">
        <f>MIN(H5417,FARMER_HRS)</f>
        <v>720</v>
      </c>
      <c r="J5417" s="5">
        <f>MAX(0,H5417-FARMER_HRS)</f>
        <v>2114.7379763655704</v>
      </c>
      <c r="K5417" s="2">
        <f>I5417*FARMER_RATE+J5417*TEMP_WORKER_RATE</f>
        <v>61714.20097856893</v>
      </c>
      <c r="L5417" s="2">
        <f>A5417*PRICE_TOM+B5417*PRICE_CAR+C5417*PRICE_MES</f>
        <v>134264</v>
      </c>
      <c r="M5417" s="2">
        <f>A5417*FERT_BED_TOM+B5417*FERT_BED_CAR+C5417*FERT_BED_MES</f>
        <v>26400</v>
      </c>
      <c r="N5417" s="6">
        <f>IF(AND(D5417&lt;=TOTAL_BEDS,J5417&lt;=TEMP_WORKER_MAX*TEMP_WORKER_HRS),1,0)</f>
        <v>1</v>
      </c>
      <c r="O5417" s="2">
        <f>L5417-M5417-K5417-FIXED_COSTS</f>
        <v>26149.79902143107</v>
      </c>
      <c r="P5417" s="2">
        <f>IF(N5417=1,O5417,"")</f>
        <v>26149.79902143107</v>
      </c>
    </row>
    <row r="5418">
      <c r="A5418" s="6">
        <v>8</v>
      </c>
      <c r="B5418" s="6">
        <v>6</v>
      </c>
      <c r="C5418" s="6">
        <v>20</v>
      </c>
      <c r="D5418" s="6">
        <f>A5418+B5418+C5418</f>
        <v>34</v>
      </c>
      <c r="E5418" s="5">
        <f>IF(A5418=0,0,A5418*LABOR_HRS_WK_TOM*SEASON_WEEKS*(1+DIM_PCT_TOM)^A5418)</f>
        <v>1543.3839432000011</v>
      </c>
      <c r="F5418" s="5">
        <f>IF(B5418=0,0,B5418*LABOR_HRS_WK_CAR*SEASON_WEEKS*(1+DIM_PCT_CAR)^B5418)</f>
        <v>208.7448152783202</v>
      </c>
      <c r="G5418" s="5">
        <f>IF(C5418=0,0,C5418*LABOR_HRS_WK_MES*SEASON_WEEKS*(1+DIM_PCT_MES)^C5418)</f>
        <v>1153.8335085377259</v>
      </c>
      <c r="H5418" s="5">
        <f>E5418+F5418+G5418</f>
        <v>2905.962267016047</v>
      </c>
      <c r="I5418" s="5">
        <f>MIN(H5418,FARMER_HRS)</f>
        <v>720</v>
      </c>
      <c r="J5418" s="5">
        <f>MAX(0,H5418-FARMER_HRS)</f>
        <v>2185.962267016047</v>
      </c>
      <c r="K5418" s="2">
        <f>I5418*FARMER_RATE+J5418*TEMP_WORKER_RATE</f>
        <v>62950.733802361923</v>
      </c>
      <c r="L5418" s="2">
        <f>A5418*PRICE_TOM+B5418*PRICE_CAR+C5418*PRICE_MES</f>
        <v>136964</v>
      </c>
      <c r="M5418" s="2">
        <f>A5418*FERT_BED_TOM+B5418*FERT_BED_CAR+C5418*FERT_BED_MES</f>
        <v>27280</v>
      </c>
      <c r="N5418" s="6">
        <f>IF(AND(D5418&lt;=TOTAL_BEDS,J5418&lt;=TEMP_WORKER_MAX*TEMP_WORKER_HRS),1,0)</f>
        <v>1</v>
      </c>
      <c r="O5418" s="2">
        <f>L5418-M5418-K5418-FIXED_COSTS</f>
        <v>26733.266197638077</v>
      </c>
      <c r="P5418" s="2">
        <f>IF(N5418=1,O5418,"")</f>
        <v>26733.266197638077</v>
      </c>
    </row>
    <row r="5419">
      <c r="A5419" s="6">
        <v>8</v>
      </c>
      <c r="B5419" s="6">
        <v>6</v>
      </c>
      <c r="C5419" s="6">
        <v>21</v>
      </c>
      <c r="D5419" s="6">
        <f>A5419+B5419+C5419</f>
        <v>35</v>
      </c>
      <c r="E5419" s="5">
        <f>IF(A5419=0,0,A5419*LABOR_HRS_WK_TOM*SEASON_WEEKS*(1+DIM_PCT_TOM)^A5419)</f>
        <v>1543.3839432000011</v>
      </c>
      <c r="F5419" s="5">
        <f>IF(B5419=0,0,B5419*LABOR_HRS_WK_CAR*SEASON_WEEKS*(1+DIM_PCT_CAR)^B5419)</f>
        <v>208.7448152783202</v>
      </c>
      <c r="G5419" s="5">
        <f>IF(C5419=0,0,C5419*LABOR_HRS_WK_MES*SEASON_WEEKS*(1+DIM_PCT_MES)^C5419)</f>
        <v>1226.6692487641699</v>
      </c>
      <c r="H5419" s="5">
        <f>E5419+F5419+G5419</f>
        <v>2978.7980072424912</v>
      </c>
      <c r="I5419" s="5">
        <f>MIN(H5419,FARMER_HRS)</f>
        <v>720</v>
      </c>
      <c r="J5419" s="5">
        <f>MAX(0,H5419-FARMER_HRS)</f>
        <v>2258.7980072424912</v>
      </c>
      <c r="K5419" s="2">
        <f>I5419*FARMER_RATE+J5419*TEMP_WORKER_RATE</f>
        <v>64215.243181293248</v>
      </c>
      <c r="L5419" s="2">
        <f>A5419*PRICE_TOM+B5419*PRICE_CAR+C5419*PRICE_MES</f>
        <v>139664</v>
      </c>
      <c r="M5419" s="2">
        <f>A5419*FERT_BED_TOM+B5419*FERT_BED_CAR+C5419*FERT_BED_MES</f>
        <v>28160</v>
      </c>
      <c r="N5419" s="6">
        <f>IF(AND(D5419&lt;=TOTAL_BEDS,J5419&lt;=TEMP_WORKER_MAX*TEMP_WORKER_HRS),1,0)</f>
        <v>1</v>
      </c>
      <c r="O5419" s="2">
        <f>L5419-M5419-K5419-FIXED_COSTS</f>
        <v>27288.756818706752</v>
      </c>
      <c r="P5419" s="2">
        <f>IF(N5419=1,O5419,"")</f>
        <v>27288.756818706752</v>
      </c>
    </row>
    <row r="5420">
      <c r="A5420" s="6">
        <v>8</v>
      </c>
      <c r="B5420" s="6">
        <v>6</v>
      </c>
      <c r="C5420" s="6">
        <v>22</v>
      </c>
      <c r="D5420" s="6">
        <f>A5420+B5420+C5420</f>
        <v>36</v>
      </c>
      <c r="E5420" s="5">
        <f>IF(A5420=0,0,A5420*LABOR_HRS_WK_TOM*SEASON_WEEKS*(1+DIM_PCT_TOM)^A5420)</f>
        <v>1543.3839432000011</v>
      </c>
      <c r="F5420" s="5">
        <f>IF(B5420=0,0,B5420*LABOR_HRS_WK_CAR*SEASON_WEEKS*(1+DIM_PCT_CAR)^B5420)</f>
        <v>208.7448152783202</v>
      </c>
      <c r="G5420" s="5">
        <f>IF(C5420=0,0,C5420*LABOR_HRS_WK_MES*SEASON_WEEKS*(1+DIM_PCT_MES)^C5420)</f>
        <v>1301.1455960105659</v>
      </c>
      <c r="H5420" s="5">
        <f>E5420+F5420+G5420</f>
        <v>3053.2743544888872</v>
      </c>
      <c r="I5420" s="5">
        <f>MIN(H5420,FARMER_HRS)</f>
        <v>720</v>
      </c>
      <c r="J5420" s="5">
        <f>MAX(0,H5420-FARMER_HRS)</f>
        <v>2333.2743544888872</v>
      </c>
      <c r="K5420" s="2">
        <f>I5420*FARMER_RATE+J5420*TEMP_WORKER_RATE</f>
        <v>65508.235320987624</v>
      </c>
      <c r="L5420" s="2">
        <f>A5420*PRICE_TOM+B5420*PRICE_CAR+C5420*PRICE_MES</f>
        <v>142364</v>
      </c>
      <c r="M5420" s="2">
        <f>A5420*FERT_BED_TOM+B5420*FERT_BED_CAR+C5420*FERT_BED_MES</f>
        <v>29040</v>
      </c>
      <c r="N5420" s="6">
        <f>IF(AND(D5420&lt;=TOTAL_BEDS,J5420&lt;=TEMP_WORKER_MAX*TEMP_WORKER_HRS),1,0)</f>
        <v>1</v>
      </c>
      <c r="O5420" s="2">
        <f>L5420-M5420-K5420-FIXED_COSTS</f>
        <v>27815.764679012376</v>
      </c>
      <c r="P5420" s="2">
        <f>IF(N5420=1,O5420,"")</f>
        <v>27815.764679012376</v>
      </c>
    </row>
    <row r="5421">
      <c r="A5421" s="6">
        <v>8</v>
      </c>
      <c r="B5421" s="6">
        <v>6</v>
      </c>
      <c r="C5421" s="6">
        <v>23</v>
      </c>
      <c r="D5421" s="6">
        <f>A5421+B5421+C5421</f>
        <v>37</v>
      </c>
      <c r="E5421" s="5">
        <f>IF(A5421=0,0,A5421*LABOR_HRS_WK_TOM*SEASON_WEEKS*(1+DIM_PCT_TOM)^A5421)</f>
        <v>1543.3839432000011</v>
      </c>
      <c r="F5421" s="5">
        <f>IF(B5421=0,0,B5421*LABOR_HRS_WK_CAR*SEASON_WEEKS*(1+DIM_PCT_CAR)^B5421)</f>
        <v>208.7448152783202</v>
      </c>
      <c r="G5421" s="5">
        <f>IF(C5421=0,0,C5421*LABOR_HRS_WK_MES*SEASON_WEEKS*(1+DIM_PCT_MES)^C5421)</f>
        <v>1377.2921848680023</v>
      </c>
      <c r="H5421" s="5">
        <f>E5421+F5421+G5421</f>
        <v>3129.4209433463238</v>
      </c>
      <c r="I5421" s="5">
        <f>MIN(H5421,FARMER_HRS)</f>
        <v>720</v>
      </c>
      <c r="J5421" s="5">
        <f>MAX(0,H5421-FARMER_HRS)</f>
        <v>2409.4209433463238</v>
      </c>
      <c r="K5421" s="2">
        <f>I5421*FARMER_RATE+J5421*TEMP_WORKER_RATE</f>
        <v>66830.224710873677</v>
      </c>
      <c r="L5421" s="2">
        <f>A5421*PRICE_TOM+B5421*PRICE_CAR+C5421*PRICE_MES</f>
        <v>145064</v>
      </c>
      <c r="M5421" s="2">
        <f>A5421*FERT_BED_TOM+B5421*FERT_BED_CAR+C5421*FERT_BED_MES</f>
        <v>29920</v>
      </c>
      <c r="N5421" s="6">
        <f>IF(AND(D5421&lt;=TOTAL_BEDS,J5421&lt;=TEMP_WORKER_MAX*TEMP_WORKER_HRS),1,0)</f>
        <v>1</v>
      </c>
      <c r="O5421" s="2">
        <f>L5421-M5421-K5421-FIXED_COSTS</f>
        <v>28313.775289126323</v>
      </c>
      <c r="P5421" s="2">
        <f>IF(N5421=1,O5421,"")</f>
        <v>28313.775289126323</v>
      </c>
    </row>
    <row r="5422">
      <c r="A5422" s="6">
        <v>8</v>
      </c>
      <c r="B5422" s="6">
        <v>6</v>
      </c>
      <c r="C5422" s="6">
        <v>24</v>
      </c>
      <c r="D5422" s="6">
        <f>A5422+B5422+C5422</f>
        <v>38</v>
      </c>
      <c r="E5422" s="5">
        <f>IF(A5422=0,0,A5422*LABOR_HRS_WK_TOM*SEASON_WEEKS*(1+DIM_PCT_TOM)^A5422)</f>
        <v>1543.3839432000011</v>
      </c>
      <c r="F5422" s="5">
        <f>IF(B5422=0,0,B5422*LABOR_HRS_WK_CAR*SEASON_WEEKS*(1+DIM_PCT_CAR)^B5422)</f>
        <v>208.7448152783202</v>
      </c>
      <c r="G5422" s="5">
        <f>IF(C5422=0,0,C5422*LABOR_HRS_WK_MES*SEASON_WEEKS*(1+DIM_PCT_MES)^C5422)</f>
        <v>1455.139134447498</v>
      </c>
      <c r="H5422" s="5">
        <f>E5422+F5422+G5422</f>
        <v>3207.2678929258191</v>
      </c>
      <c r="I5422" s="5">
        <f>MIN(H5422,FARMER_HRS)</f>
        <v>720</v>
      </c>
      <c r="J5422" s="5">
        <f>MAX(0,H5422-FARMER_HRS)</f>
        <v>2487.2678929258191</v>
      </c>
      <c r="K5422" s="2">
        <f>I5422*FARMER_RATE+J5422*TEMP_WORKER_RATE</f>
        <v>68181.734252184368</v>
      </c>
      <c r="L5422" s="2">
        <f>A5422*PRICE_TOM+B5422*PRICE_CAR+C5422*PRICE_MES</f>
        <v>147764</v>
      </c>
      <c r="M5422" s="2">
        <f>A5422*FERT_BED_TOM+B5422*FERT_BED_CAR+C5422*FERT_BED_MES</f>
        <v>30800</v>
      </c>
      <c r="N5422" s="6">
        <f>IF(AND(D5422&lt;=TOTAL_BEDS,J5422&lt;=TEMP_WORKER_MAX*TEMP_WORKER_HRS),1,0)</f>
        <v>1</v>
      </c>
      <c r="O5422" s="2">
        <f>L5422-M5422-K5422-FIXED_COSTS</f>
        <v>28782.265747815632</v>
      </c>
      <c r="P5422" s="2">
        <f>IF(N5422=1,O5422,"")</f>
        <v>28782.265747815632</v>
      </c>
    </row>
    <row r="5423">
      <c r="A5423" s="6">
        <v>8</v>
      </c>
      <c r="B5423" s="6">
        <v>6</v>
      </c>
      <c r="C5423" s="6">
        <v>25</v>
      </c>
      <c r="D5423" s="6">
        <f>A5423+B5423+C5423</f>
        <v>39</v>
      </c>
      <c r="E5423" s="5">
        <f>IF(A5423=0,0,A5423*LABOR_HRS_WK_TOM*SEASON_WEEKS*(1+DIM_PCT_TOM)^A5423)</f>
        <v>1543.3839432000011</v>
      </c>
      <c r="F5423" s="5">
        <f>IF(B5423=0,0,B5423*LABOR_HRS_WK_CAR*SEASON_WEEKS*(1+DIM_PCT_CAR)^B5423)</f>
        <v>208.7448152783202</v>
      </c>
      <c r="G5423" s="5">
        <f>IF(C5423=0,0,C5423*LABOR_HRS_WK_MES*SEASON_WEEKS*(1+DIM_PCT_MES)^C5423)</f>
        <v>1534.7170558625955</v>
      </c>
      <c r="H5423" s="5">
        <f>E5423+F5423+G5423</f>
        <v>3286.8458143409171</v>
      </c>
      <c r="I5423" s="5">
        <f>MIN(H5423,FARMER_HRS)</f>
        <v>720</v>
      </c>
      <c r="J5423" s="5">
        <f>MAX(0,H5423-FARMER_HRS)</f>
        <v>2566.8458143409171</v>
      </c>
      <c r="K5423" s="2">
        <f>I5423*FARMER_RATE+J5423*TEMP_WORKER_RATE</f>
        <v>69563.295387863152</v>
      </c>
      <c r="L5423" s="2">
        <f>A5423*PRICE_TOM+B5423*PRICE_CAR+C5423*PRICE_MES</f>
        <v>150464</v>
      </c>
      <c r="M5423" s="2">
        <f>A5423*FERT_BED_TOM+B5423*FERT_BED_CAR+C5423*FERT_BED_MES</f>
        <v>31680</v>
      </c>
      <c r="N5423" s="6">
        <f>IF(AND(D5423&lt;=TOTAL_BEDS,J5423&lt;=TEMP_WORKER_MAX*TEMP_WORKER_HRS),1,0)</f>
        <v>1</v>
      </c>
      <c r="O5423" s="2">
        <f>L5423-M5423-K5423-FIXED_COSTS</f>
        <v>29220.704612136848</v>
      </c>
      <c r="P5423" s="2">
        <f>IF(N5423=1,O5423,"")</f>
        <v>29220.704612136848</v>
      </c>
    </row>
    <row r="5424">
      <c r="A5424" s="6">
        <v>8</v>
      </c>
      <c r="B5424" s="6">
        <v>6</v>
      </c>
      <c r="C5424" s="6">
        <v>26</v>
      </c>
      <c r="D5424" s="6">
        <f>A5424+B5424+C5424</f>
        <v>40</v>
      </c>
      <c r="E5424" s="5">
        <f>IF(A5424=0,0,A5424*LABOR_HRS_WK_TOM*SEASON_WEEKS*(1+DIM_PCT_TOM)^A5424)</f>
        <v>1543.3839432000011</v>
      </c>
      <c r="F5424" s="5">
        <f>IF(B5424=0,0,B5424*LABOR_HRS_WK_CAR*SEASON_WEEKS*(1+DIM_PCT_CAR)^B5424)</f>
        <v>208.7448152783202</v>
      </c>
      <c r="G5424" s="5">
        <f>IF(C5424=0,0,C5424*LABOR_HRS_WK_MES*SEASON_WEEKS*(1+DIM_PCT_MES)^C5424)</f>
        <v>1616.0570598233128</v>
      </c>
      <c r="H5424" s="5">
        <f>E5424+F5424+G5424</f>
        <v>3368.1858183016338</v>
      </c>
      <c r="I5424" s="5">
        <f>MIN(H5424,FARMER_HRS)</f>
        <v>720</v>
      </c>
      <c r="J5424" s="5">
        <f>MAX(0,H5424-FARMER_HRS)</f>
        <v>2648.1858183016338</v>
      </c>
      <c r="K5424" s="2">
        <f>I5424*FARMER_RATE+J5424*TEMP_WORKER_RATE</f>
        <v>70975.44823440336</v>
      </c>
      <c r="L5424" s="2">
        <f>A5424*PRICE_TOM+B5424*PRICE_CAR+C5424*PRICE_MES</f>
        <v>153164</v>
      </c>
      <c r="M5424" s="2">
        <f>A5424*FERT_BED_TOM+B5424*FERT_BED_CAR+C5424*FERT_BED_MES</f>
        <v>32560</v>
      </c>
      <c r="N5424" s="6">
        <f>IF(AND(D5424&lt;=TOTAL_BEDS,J5424&lt;=TEMP_WORKER_MAX*TEMP_WORKER_HRS),1,0)</f>
        <v>1</v>
      </c>
      <c r="O5424" s="2">
        <f>L5424-M5424-K5424-FIXED_COSTS</f>
        <v>29628.55176559664</v>
      </c>
      <c r="P5424" s="2">
        <f>IF(N5424=1,O5424,"")</f>
        <v>29628.55176559664</v>
      </c>
    </row>
    <row r="5425">
      <c r="A5425" s="6">
        <v>8</v>
      </c>
      <c r="B5425" s="6">
        <v>6</v>
      </c>
      <c r="C5425" s="6">
        <v>27</v>
      </c>
      <c r="D5425" s="6">
        <f>A5425+B5425+C5425</f>
        <v>41</v>
      </c>
      <c r="E5425" s="5">
        <f>IF(A5425=0,0,A5425*LABOR_HRS_WK_TOM*SEASON_WEEKS*(1+DIM_PCT_TOM)^A5425)</f>
        <v>1543.3839432000011</v>
      </c>
      <c r="F5425" s="5">
        <f>IF(B5425=0,0,B5425*LABOR_HRS_WK_CAR*SEASON_WEEKS*(1+DIM_PCT_CAR)^B5425)</f>
        <v>208.7448152783202</v>
      </c>
      <c r="G5425" s="5">
        <f>IF(C5425=0,0,C5425*LABOR_HRS_WK_MES*SEASON_WEEKS*(1+DIM_PCT_MES)^C5425)</f>
        <v>1699.19076434307</v>
      </c>
      <c r="H5425" s="5">
        <f>E5425+F5425+G5425</f>
        <v>3451.3195228213913</v>
      </c>
      <c r="I5425" s="5">
        <f>MIN(H5425,FARMER_HRS)</f>
        <v>720</v>
      </c>
      <c r="J5425" s="5">
        <f>MAX(0,H5425-FARMER_HRS)</f>
        <v>2731.3195228213913</v>
      </c>
      <c r="K5425" s="2">
        <f>I5425*FARMER_RATE+J5425*TEMP_WORKER_RATE</f>
        <v>72418.741715649143</v>
      </c>
      <c r="L5425" s="2">
        <f>A5425*PRICE_TOM+B5425*PRICE_CAR+C5425*PRICE_MES</f>
        <v>155864</v>
      </c>
      <c r="M5425" s="2">
        <f>A5425*FERT_BED_TOM+B5425*FERT_BED_CAR+C5425*FERT_BED_MES</f>
        <v>33440</v>
      </c>
      <c r="N5425" s="6">
        <f>IF(AND(D5425&lt;=TOTAL_BEDS,J5425&lt;=TEMP_WORKER_MAX*TEMP_WORKER_HRS),1,0)</f>
        <v>1</v>
      </c>
      <c r="O5425" s="2">
        <f>L5425-M5425-K5425-FIXED_COSTS</f>
        <v>30005.258284350857</v>
      </c>
      <c r="P5425" s="2">
        <f>IF(N5425=1,O5425,"")</f>
        <v>30005.258284350857</v>
      </c>
    </row>
    <row r="5426">
      <c r="A5426" s="6">
        <v>8</v>
      </c>
      <c r="B5426" s="6">
        <v>6</v>
      </c>
      <c r="C5426" s="6">
        <v>28</v>
      </c>
      <c r="D5426" s="6">
        <f>A5426+B5426+C5426</f>
        <v>42</v>
      </c>
      <c r="E5426" s="5">
        <f>IF(A5426=0,0,A5426*LABOR_HRS_WK_TOM*SEASON_WEEKS*(1+DIM_PCT_TOM)^A5426)</f>
        <v>1543.3839432000011</v>
      </c>
      <c r="F5426" s="5">
        <f>IF(B5426=0,0,B5426*LABOR_HRS_WK_CAR*SEASON_WEEKS*(1+DIM_PCT_CAR)^B5426)</f>
        <v>208.7448152783202</v>
      </c>
      <c r="G5426" s="5">
        <f>IF(C5426=0,0,C5426*LABOR_HRS_WK_MES*SEASON_WEEKS*(1+DIM_PCT_MES)^C5426)</f>
        <v>1784.1503025602233</v>
      </c>
      <c r="H5426" s="5">
        <f>E5426+F5426+G5426</f>
        <v>3536.2790610385446</v>
      </c>
      <c r="I5426" s="5">
        <f>MIN(H5426,FARMER_HRS)</f>
        <v>720</v>
      </c>
      <c r="J5426" s="5">
        <f>MAX(0,H5426-FARMER_HRS)</f>
        <v>2816.2790610385446</v>
      </c>
      <c r="K5426" s="2">
        <f>I5426*FARMER_RATE+J5426*TEMP_WORKER_RATE</f>
        <v>73893.733698585842</v>
      </c>
      <c r="L5426" s="2">
        <f>A5426*PRICE_TOM+B5426*PRICE_CAR+C5426*PRICE_MES</f>
        <v>158564</v>
      </c>
      <c r="M5426" s="2">
        <f>A5426*FERT_BED_TOM+B5426*FERT_BED_CAR+C5426*FERT_BED_MES</f>
        <v>34320</v>
      </c>
      <c r="N5426" s="6">
        <f>IF(AND(D5426&lt;=TOTAL_BEDS,J5426&lt;=TEMP_WORKER_MAX*TEMP_WORKER_HRS),1,0)</f>
        <v>1</v>
      </c>
      <c r="O5426" s="2">
        <f>L5426-M5426-K5426-FIXED_COSTS</f>
        <v>30350.266301414158</v>
      </c>
      <c r="P5426" s="2">
        <f>IF(N5426=1,O5426,"")</f>
        <v>30350.266301414158</v>
      </c>
    </row>
    <row r="5427">
      <c r="A5427" s="6">
        <v>8</v>
      </c>
      <c r="B5427" s="6">
        <v>6</v>
      </c>
      <c r="C5427" s="6">
        <v>29</v>
      </c>
      <c r="D5427" s="6">
        <f>A5427+B5427+C5427</f>
        <v>43</v>
      </c>
      <c r="E5427" s="5">
        <f>IF(A5427=0,0,A5427*LABOR_HRS_WK_TOM*SEASON_WEEKS*(1+DIM_PCT_TOM)^A5427)</f>
        <v>1543.3839432000011</v>
      </c>
      <c r="F5427" s="5">
        <f>IF(B5427=0,0,B5427*LABOR_HRS_WK_CAR*SEASON_WEEKS*(1+DIM_PCT_CAR)^B5427)</f>
        <v>208.7448152783202</v>
      </c>
      <c r="G5427" s="5">
        <f>IF(C5427=0,0,C5427*LABOR_HRS_WK_MES*SEASON_WEEKS*(1+DIM_PCT_MES)^C5427)</f>
        <v>1870.9683306758766</v>
      </c>
      <c r="H5427" s="5">
        <f>E5427+F5427+G5427</f>
        <v>3623.0970891541979</v>
      </c>
      <c r="I5427" s="5">
        <f>MIN(H5427,FARMER_HRS)</f>
        <v>720</v>
      </c>
      <c r="J5427" s="5">
        <f>MAX(0,H5427-FARMER_HRS)</f>
        <v>2903.0970891541979</v>
      </c>
      <c r="K5427" s="2">
        <f>I5427*FARMER_RATE+J5427*TEMP_WORKER_RATE</f>
        <v>75400.991131149261</v>
      </c>
      <c r="L5427" s="2">
        <f>A5427*PRICE_TOM+B5427*PRICE_CAR+C5427*PRICE_MES</f>
        <v>161264</v>
      </c>
      <c r="M5427" s="2">
        <f>A5427*FERT_BED_TOM+B5427*FERT_BED_CAR+C5427*FERT_BED_MES</f>
        <v>35200</v>
      </c>
      <c r="N5427" s="6">
        <f>IF(AND(D5427&lt;=TOTAL_BEDS,J5427&lt;=TEMP_WORKER_MAX*TEMP_WORKER_HRS),1,0)</f>
        <v>1</v>
      </c>
      <c r="O5427" s="2">
        <f>L5427-M5427-K5427-FIXED_COSTS</f>
        <v>30663.008868850739</v>
      </c>
      <c r="P5427" s="2">
        <f>IF(N5427=1,O5427,"")</f>
        <v>30663.008868850739</v>
      </c>
    </row>
    <row r="5428">
      <c r="A5428" s="6">
        <v>8</v>
      </c>
      <c r="B5428" s="6">
        <v>6</v>
      </c>
      <c r="C5428" s="6">
        <v>30</v>
      </c>
      <c r="D5428" s="6">
        <f>A5428+B5428+C5428</f>
        <v>44</v>
      </c>
      <c r="E5428" s="5">
        <f>IF(A5428=0,0,A5428*LABOR_HRS_WK_TOM*SEASON_WEEKS*(1+DIM_PCT_TOM)^A5428)</f>
        <v>1543.3839432000011</v>
      </c>
      <c r="F5428" s="5">
        <f>IF(B5428=0,0,B5428*LABOR_HRS_WK_CAR*SEASON_WEEKS*(1+DIM_PCT_CAR)^B5428)</f>
        <v>208.7448152783202</v>
      </c>
      <c r="G5428" s="5">
        <f>IF(C5428=0,0,C5428*LABOR_HRS_WK_MES*SEASON_WEEKS*(1+DIM_PCT_MES)^C5428)</f>
        <v>1959.6780360096466</v>
      </c>
      <c r="H5428" s="5">
        <f>E5428+F5428+G5428</f>
        <v>3711.8067944879676</v>
      </c>
      <c r="I5428" s="5">
        <f>MIN(H5428,FARMER_HRS)</f>
        <v>720</v>
      </c>
      <c r="J5428" s="5">
        <f>MAX(0,H5428-FARMER_HRS)</f>
        <v>2991.8067944879676</v>
      </c>
      <c r="K5428" s="2">
        <f>I5428*FARMER_RATE+J5428*TEMP_WORKER_RATE</f>
        <v>76941.090182082771</v>
      </c>
      <c r="L5428" s="2">
        <f>A5428*PRICE_TOM+B5428*PRICE_CAR+C5428*PRICE_MES</f>
        <v>163964</v>
      </c>
      <c r="M5428" s="2">
        <f>A5428*FERT_BED_TOM+B5428*FERT_BED_CAR+C5428*FERT_BED_MES</f>
        <v>36080</v>
      </c>
      <c r="N5428" s="6">
        <f>IF(AND(D5428&lt;=TOTAL_BEDS,J5428&lt;=TEMP_WORKER_MAX*TEMP_WORKER_HRS),1,0)</f>
        <v>1</v>
      </c>
      <c r="O5428" s="2">
        <f>L5428-M5428-K5428-FIXED_COSTS</f>
        <v>30942.909817917229</v>
      </c>
      <c r="P5428" s="2">
        <f>IF(N5428=1,O5428,"")</f>
        <v>30942.909817917229</v>
      </c>
    </row>
    <row r="5429">
      <c r="A5429" s="6">
        <v>8</v>
      </c>
      <c r="B5429" s="6">
        <v>7</v>
      </c>
      <c r="C5429" s="6">
        <v>0</v>
      </c>
      <c r="D5429" s="6">
        <f>A5429+B5429+C5429</f>
        <v>15</v>
      </c>
      <c r="E5429" s="5">
        <f>IF(A5429=0,0,A5429*LABOR_HRS_WK_TOM*SEASON_WEEKS*(1+DIM_PCT_TOM)^A5429)</f>
        <v>1543.3839432000011</v>
      </c>
      <c r="F5429" s="5">
        <f>IF(B5429=0,0,B5429*LABOR_HRS_WK_CAR*SEASON_WEEKS*(1+DIM_PCT_CAR)^B5429)</f>
        <v>249.62400827032462</v>
      </c>
      <c r="G5429" s="5">
        <f>IF(C5429=0,0,C5429*LABOR_HRS_WK_MES*SEASON_WEEKS*(1+DIM_PCT_MES)^C5429)</f>
        <v>0</v>
      </c>
      <c r="H5429" s="5">
        <f>E5429+F5429+G5429</f>
        <v>1793.0079514703257</v>
      </c>
      <c r="I5429" s="5">
        <f>MIN(H5429,FARMER_HRS)</f>
        <v>720</v>
      </c>
      <c r="J5429" s="5">
        <f>MAX(0,H5429-FARMER_HRS)</f>
        <v>1073.0079514703257</v>
      </c>
      <c r="K5429" s="2">
        <f>I5429*FARMER_RATE+J5429*TEMP_WORKER_RATE</f>
        <v>43628.610268582044</v>
      </c>
      <c r="L5429" s="2">
        <f>A5429*PRICE_TOM+B5429*PRICE_CAR+C5429*PRICE_MES</f>
        <v>85058</v>
      </c>
      <c r="M5429" s="2">
        <f>A5429*FERT_BED_TOM+B5429*FERT_BED_CAR+C5429*FERT_BED_MES</f>
        <v>10120</v>
      </c>
      <c r="N5429" s="6">
        <f>IF(AND(D5429&lt;=TOTAL_BEDS,J5429&lt;=TEMP_WORKER_MAX*TEMP_WORKER_HRS),1,0)</f>
        <v>1</v>
      </c>
      <c r="O5429" s="2">
        <f>L5429-M5429-K5429-FIXED_COSTS</f>
        <v>11309.389731417956</v>
      </c>
      <c r="P5429" s="2">
        <f>IF(N5429=1,O5429,"")</f>
        <v>11309.389731417956</v>
      </c>
    </row>
    <row r="5430">
      <c r="A5430" s="6">
        <v>8</v>
      </c>
      <c r="B5430" s="6">
        <v>7</v>
      </c>
      <c r="C5430" s="6">
        <v>1</v>
      </c>
      <c r="D5430" s="6">
        <f>A5430+B5430+C5430</f>
        <v>16</v>
      </c>
      <c r="E5430" s="5">
        <f>IF(A5430=0,0,A5430*LABOR_HRS_WK_TOM*SEASON_WEEKS*(1+DIM_PCT_TOM)^A5430)</f>
        <v>1543.3839432000011</v>
      </c>
      <c r="F5430" s="5">
        <f>IF(B5430=0,0,B5430*LABOR_HRS_WK_CAR*SEASON_WEEKS*(1+DIM_PCT_CAR)^B5430)</f>
        <v>249.62400827032462</v>
      </c>
      <c r="G5430" s="5">
        <f>IF(C5430=0,0,C5430*LABOR_HRS_WK_MES*SEASON_WEEKS*(1+DIM_PCT_MES)^C5430)</f>
        <v>45.5625</v>
      </c>
      <c r="H5430" s="5">
        <f>E5430+F5430+G5430</f>
        <v>1838.5704514703257</v>
      </c>
      <c r="I5430" s="5">
        <f>MIN(H5430,FARMER_HRS)</f>
        <v>720</v>
      </c>
      <c r="J5430" s="5">
        <f>MAX(0,H5430-FARMER_HRS)</f>
        <v>1118.5704514703257</v>
      </c>
      <c r="K5430" s="2">
        <f>I5430*FARMER_RATE+J5430*TEMP_WORKER_RATE</f>
        <v>44419.625893582044</v>
      </c>
      <c r="L5430" s="2">
        <f>A5430*PRICE_TOM+B5430*PRICE_CAR+C5430*PRICE_MES</f>
        <v>87758</v>
      </c>
      <c r="M5430" s="2">
        <f>A5430*FERT_BED_TOM+B5430*FERT_BED_CAR+C5430*FERT_BED_MES</f>
        <v>11000</v>
      </c>
      <c r="N5430" s="6">
        <f>IF(AND(D5430&lt;=TOTAL_BEDS,J5430&lt;=TEMP_WORKER_MAX*TEMP_WORKER_HRS),1,0)</f>
        <v>1</v>
      </c>
      <c r="O5430" s="2">
        <f>L5430-M5430-K5430-FIXED_COSTS</f>
        <v>12338.374106417956</v>
      </c>
      <c r="P5430" s="2">
        <f>IF(N5430=1,O5430,"")</f>
        <v>12338.374106417956</v>
      </c>
    </row>
    <row r="5431">
      <c r="A5431" s="6">
        <v>8</v>
      </c>
      <c r="B5431" s="6">
        <v>7</v>
      </c>
      <c r="C5431" s="6">
        <v>2</v>
      </c>
      <c r="D5431" s="6">
        <f>A5431+B5431+C5431</f>
        <v>17</v>
      </c>
      <c r="E5431" s="5">
        <f>IF(A5431=0,0,A5431*LABOR_HRS_WK_TOM*SEASON_WEEKS*(1+DIM_PCT_TOM)^A5431)</f>
        <v>1543.3839432000011</v>
      </c>
      <c r="F5431" s="5">
        <f>IF(B5431=0,0,B5431*LABOR_HRS_WK_CAR*SEASON_WEEKS*(1+DIM_PCT_CAR)^B5431)</f>
        <v>249.62400827032462</v>
      </c>
      <c r="G5431" s="5">
        <f>IF(C5431=0,0,C5431*LABOR_HRS_WK_MES*SEASON_WEEKS*(1+DIM_PCT_MES)^C5431)</f>
        <v>92.2640625</v>
      </c>
      <c r="H5431" s="5">
        <f>E5431+F5431+G5431</f>
        <v>1885.2720139703256</v>
      </c>
      <c r="I5431" s="5">
        <f>MIN(H5431,FARMER_HRS)</f>
        <v>720</v>
      </c>
      <c r="J5431" s="5">
        <f>MAX(0,H5431-FARMER_HRS)</f>
        <v>1165.2720139703256</v>
      </c>
      <c r="K5431" s="2">
        <f>I5431*FARMER_RATE+J5431*TEMP_WORKER_RATE</f>
        <v>45230.416909207037</v>
      </c>
      <c r="L5431" s="2">
        <f>A5431*PRICE_TOM+B5431*PRICE_CAR+C5431*PRICE_MES</f>
        <v>90458</v>
      </c>
      <c r="M5431" s="2">
        <f>A5431*FERT_BED_TOM+B5431*FERT_BED_CAR+C5431*FERT_BED_MES</f>
        <v>11880</v>
      </c>
      <c r="N5431" s="6">
        <f>IF(AND(D5431&lt;=TOTAL_BEDS,J5431&lt;=TEMP_WORKER_MAX*TEMP_WORKER_HRS),1,0)</f>
        <v>1</v>
      </c>
      <c r="O5431" s="2">
        <f>L5431-M5431-K5431-FIXED_COSTS</f>
        <v>13347.583090792963</v>
      </c>
      <c r="P5431" s="2">
        <f>IF(N5431=1,O5431,"")</f>
        <v>13347.583090792963</v>
      </c>
    </row>
    <row r="5432">
      <c r="A5432" s="6">
        <v>8</v>
      </c>
      <c r="B5432" s="6">
        <v>7</v>
      </c>
      <c r="C5432" s="6">
        <v>3</v>
      </c>
      <c r="D5432" s="6">
        <f>A5432+B5432+C5432</f>
        <v>18</v>
      </c>
      <c r="E5432" s="5">
        <f>IF(A5432=0,0,A5432*LABOR_HRS_WK_TOM*SEASON_WEEKS*(1+DIM_PCT_TOM)^A5432)</f>
        <v>1543.3839432000011</v>
      </c>
      <c r="F5432" s="5">
        <f>IF(B5432=0,0,B5432*LABOR_HRS_WK_CAR*SEASON_WEEKS*(1+DIM_PCT_CAR)^B5432)</f>
        <v>249.62400827032462</v>
      </c>
      <c r="G5432" s="5">
        <f>IF(C5432=0,0,C5432*LABOR_HRS_WK_MES*SEASON_WEEKS*(1+DIM_PCT_MES)^C5432)</f>
        <v>140.12604492187498</v>
      </c>
      <c r="H5432" s="5">
        <f>E5432+F5432+G5432</f>
        <v>1933.1339963922007</v>
      </c>
      <c r="I5432" s="5">
        <f>MIN(H5432,FARMER_HRS)</f>
        <v>720</v>
      </c>
      <c r="J5432" s="5">
        <f>MAX(0,H5432-FARMER_HRS)</f>
        <v>1213.1339963922007</v>
      </c>
      <c r="K5432" s="2">
        <f>I5432*FARMER_RATE+J5432*TEMP_WORKER_RATE</f>
        <v>46061.354104031263</v>
      </c>
      <c r="L5432" s="2">
        <f>A5432*PRICE_TOM+B5432*PRICE_CAR+C5432*PRICE_MES</f>
        <v>93158</v>
      </c>
      <c r="M5432" s="2">
        <f>A5432*FERT_BED_TOM+B5432*FERT_BED_CAR+C5432*FERT_BED_MES</f>
        <v>12760</v>
      </c>
      <c r="N5432" s="6">
        <f>IF(AND(D5432&lt;=TOTAL_BEDS,J5432&lt;=TEMP_WORKER_MAX*TEMP_WORKER_HRS),1,0)</f>
        <v>1</v>
      </c>
      <c r="O5432" s="2">
        <f>L5432-M5432-K5432-FIXED_COSTS</f>
        <v>14336.645895968737</v>
      </c>
      <c r="P5432" s="2">
        <f>IF(N5432=1,O5432,"")</f>
        <v>14336.645895968737</v>
      </c>
    </row>
    <row r="5433">
      <c r="A5433" s="6">
        <v>8</v>
      </c>
      <c r="B5433" s="6">
        <v>7</v>
      </c>
      <c r="C5433" s="6">
        <v>4</v>
      </c>
      <c r="D5433" s="6">
        <f>A5433+B5433+C5433</f>
        <v>19</v>
      </c>
      <c r="E5433" s="5">
        <f>IF(A5433=0,0,A5433*LABOR_HRS_WK_TOM*SEASON_WEEKS*(1+DIM_PCT_TOM)^A5433)</f>
        <v>1543.3839432000011</v>
      </c>
      <c r="F5433" s="5">
        <f>IF(B5433=0,0,B5433*LABOR_HRS_WK_CAR*SEASON_WEEKS*(1+DIM_PCT_CAR)^B5433)</f>
        <v>249.62400827032462</v>
      </c>
      <c r="G5433" s="5">
        <f>IF(C5433=0,0,C5433*LABOR_HRS_WK_MES*SEASON_WEEKS*(1+DIM_PCT_MES)^C5433)</f>
        <v>189.17016064453119</v>
      </c>
      <c r="H5433" s="5">
        <f>E5433+F5433+G5433</f>
        <v>1982.178112114857</v>
      </c>
      <c r="I5433" s="5">
        <f>MIN(H5433,FARMER_HRS)</f>
        <v>720</v>
      </c>
      <c r="J5433" s="5">
        <f>MAX(0,H5433-FARMER_HRS)</f>
        <v>1262.178112114857</v>
      </c>
      <c r="K5433" s="2">
        <f>I5433*FARMER_RATE+J5433*TEMP_WORKER_RATE</f>
        <v>46912.81444643849</v>
      </c>
      <c r="L5433" s="2">
        <f>A5433*PRICE_TOM+B5433*PRICE_CAR+C5433*PRICE_MES</f>
        <v>95858</v>
      </c>
      <c r="M5433" s="2">
        <f>A5433*FERT_BED_TOM+B5433*FERT_BED_CAR+C5433*FERT_BED_MES</f>
        <v>13640</v>
      </c>
      <c r="N5433" s="6">
        <f>IF(AND(D5433&lt;=TOTAL_BEDS,J5433&lt;=TEMP_WORKER_MAX*TEMP_WORKER_HRS),1,0)</f>
        <v>1</v>
      </c>
      <c r="O5433" s="2">
        <f>L5433-M5433-K5433-FIXED_COSTS</f>
        <v>15305.18555356151</v>
      </c>
      <c r="P5433" s="2">
        <f>IF(N5433=1,O5433,"")</f>
        <v>15305.18555356151</v>
      </c>
    </row>
    <row r="5434">
      <c r="A5434" s="6">
        <v>8</v>
      </c>
      <c r="B5434" s="6">
        <v>7</v>
      </c>
      <c r="C5434" s="6">
        <v>5</v>
      </c>
      <c r="D5434" s="6">
        <f>A5434+B5434+C5434</f>
        <v>20</v>
      </c>
      <c r="E5434" s="5">
        <f>IF(A5434=0,0,A5434*LABOR_HRS_WK_TOM*SEASON_WEEKS*(1+DIM_PCT_TOM)^A5434)</f>
        <v>1543.3839432000011</v>
      </c>
      <c r="F5434" s="5">
        <f>IF(B5434=0,0,B5434*LABOR_HRS_WK_CAR*SEASON_WEEKS*(1+DIM_PCT_CAR)^B5434)</f>
        <v>249.62400827032462</v>
      </c>
      <c r="G5434" s="5">
        <f>IF(C5434=0,0,C5434*LABOR_HRS_WK_MES*SEASON_WEEKS*(1+DIM_PCT_MES)^C5434)</f>
        <v>239.41848456573481</v>
      </c>
      <c r="H5434" s="5">
        <f>E5434+F5434+G5434</f>
        <v>2032.4264360360605</v>
      </c>
      <c r="I5434" s="5">
        <f>MIN(H5434,FARMER_HRS)</f>
        <v>720</v>
      </c>
      <c r="J5434" s="5">
        <f>MAX(0,H5434-FARMER_HRS)</f>
        <v>1312.4264360360605</v>
      </c>
      <c r="K5434" s="2">
        <f>I5434*FARMER_RATE+J5434*TEMP_WORKER_RATE</f>
        <v>47785.1811811816</v>
      </c>
      <c r="L5434" s="2">
        <f>A5434*PRICE_TOM+B5434*PRICE_CAR+C5434*PRICE_MES</f>
        <v>98558</v>
      </c>
      <c r="M5434" s="2">
        <f>A5434*FERT_BED_TOM+B5434*FERT_BED_CAR+C5434*FERT_BED_MES</f>
        <v>14520</v>
      </c>
      <c r="N5434" s="6">
        <f>IF(AND(D5434&lt;=TOTAL_BEDS,J5434&lt;=TEMP_WORKER_MAX*TEMP_WORKER_HRS),1,0)</f>
        <v>1</v>
      </c>
      <c r="O5434" s="2">
        <f>L5434-M5434-K5434-FIXED_COSTS</f>
        <v>16252.8188188184</v>
      </c>
      <c r="P5434" s="2">
        <f>IF(N5434=1,O5434,"")</f>
        <v>16252.8188188184</v>
      </c>
    </row>
    <row r="5435">
      <c r="A5435" s="6">
        <v>8</v>
      </c>
      <c r="B5435" s="6">
        <v>7</v>
      </c>
      <c r="C5435" s="6">
        <v>6</v>
      </c>
      <c r="D5435" s="6">
        <f>A5435+B5435+C5435</f>
        <v>21</v>
      </c>
      <c r="E5435" s="5">
        <f>IF(A5435=0,0,A5435*LABOR_HRS_WK_TOM*SEASON_WEEKS*(1+DIM_PCT_TOM)^A5435)</f>
        <v>1543.3839432000011</v>
      </c>
      <c r="F5435" s="5">
        <f>IF(B5435=0,0,B5435*LABOR_HRS_WK_CAR*SEASON_WEEKS*(1+DIM_PCT_CAR)^B5435)</f>
        <v>249.62400827032462</v>
      </c>
      <c r="G5435" s="5">
        <f>IF(C5435=0,0,C5435*LABOR_HRS_WK_MES*SEASON_WEEKS*(1+DIM_PCT_MES)^C5435)</f>
        <v>290.89345874736773</v>
      </c>
      <c r="H5435" s="5">
        <f>E5435+F5435+G5435</f>
        <v>2083.9014102176934</v>
      </c>
      <c r="I5435" s="5">
        <f>MIN(H5435,FARMER_HRS)</f>
        <v>720</v>
      </c>
      <c r="J5435" s="5">
        <f>MAX(0,H5435-FARMER_HRS)</f>
        <v>1363.9014102176934</v>
      </c>
      <c r="K5435" s="2">
        <f>I5435*FARMER_RATE+J5435*TEMP_WORKER_RATE</f>
        <v>48678.84392739051</v>
      </c>
      <c r="L5435" s="2">
        <f>A5435*PRICE_TOM+B5435*PRICE_CAR+C5435*PRICE_MES</f>
        <v>101258</v>
      </c>
      <c r="M5435" s="2">
        <f>A5435*FERT_BED_TOM+B5435*FERT_BED_CAR+C5435*FERT_BED_MES</f>
        <v>15400</v>
      </c>
      <c r="N5435" s="6">
        <f>IF(AND(D5435&lt;=TOTAL_BEDS,J5435&lt;=TEMP_WORKER_MAX*TEMP_WORKER_HRS),1,0)</f>
        <v>1</v>
      </c>
      <c r="O5435" s="2">
        <f>L5435-M5435-K5435-FIXED_COSTS</f>
        <v>17179.15607260949</v>
      </c>
      <c r="P5435" s="2">
        <f>IF(N5435=1,O5435,"")</f>
        <v>17179.15607260949</v>
      </c>
    </row>
    <row r="5436">
      <c r="A5436" s="6">
        <v>8</v>
      </c>
      <c r="B5436" s="6">
        <v>7</v>
      </c>
      <c r="C5436" s="6">
        <v>7</v>
      </c>
      <c r="D5436" s="6">
        <f>A5436+B5436+C5436</f>
        <v>22</v>
      </c>
      <c r="E5436" s="5">
        <f>IF(A5436=0,0,A5436*LABOR_HRS_WK_TOM*SEASON_WEEKS*(1+DIM_PCT_TOM)^A5436)</f>
        <v>1543.3839432000011</v>
      </c>
      <c r="F5436" s="5">
        <f>IF(B5436=0,0,B5436*LABOR_HRS_WK_CAR*SEASON_WEEKS*(1+DIM_PCT_CAR)^B5436)</f>
        <v>249.62400827032462</v>
      </c>
      <c r="G5436" s="5">
        <f>IF(C5436=0,0,C5436*LABOR_HRS_WK_MES*SEASON_WEEKS*(1+DIM_PCT_MES)^C5436)</f>
        <v>343.61789814532818</v>
      </c>
      <c r="H5436" s="5">
        <f>E5436+F5436+G5436</f>
        <v>2136.6258496156538</v>
      </c>
      <c r="I5436" s="5">
        <f>MIN(H5436,FARMER_HRS)</f>
        <v>720</v>
      </c>
      <c r="J5436" s="5">
        <f>MAX(0,H5436-FARMER_HRS)</f>
        <v>1416.6258496156538</v>
      </c>
      <c r="K5436" s="2">
        <f>I5436*FARMER_RATE+J5436*TEMP_WORKER_RATE</f>
        <v>49594.19877804954</v>
      </c>
      <c r="L5436" s="2">
        <f>A5436*PRICE_TOM+B5436*PRICE_CAR+C5436*PRICE_MES</f>
        <v>103958</v>
      </c>
      <c r="M5436" s="2">
        <f>A5436*FERT_BED_TOM+B5436*FERT_BED_CAR+C5436*FERT_BED_MES</f>
        <v>16280</v>
      </c>
      <c r="N5436" s="6">
        <f>IF(AND(D5436&lt;=TOTAL_BEDS,J5436&lt;=TEMP_WORKER_MAX*TEMP_WORKER_HRS),1,0)</f>
        <v>1</v>
      </c>
      <c r="O5436" s="2">
        <f>L5436-M5436-K5436-FIXED_COSTS</f>
        <v>18083.80122195046</v>
      </c>
      <c r="P5436" s="2">
        <f>IF(N5436=1,O5436,"")</f>
        <v>18083.80122195046</v>
      </c>
    </row>
    <row r="5437">
      <c r="A5437" s="6">
        <v>8</v>
      </c>
      <c r="B5437" s="6">
        <v>7</v>
      </c>
      <c r="C5437" s="6">
        <v>8</v>
      </c>
      <c r="D5437" s="6">
        <f>A5437+B5437+C5437</f>
        <v>23</v>
      </c>
      <c r="E5437" s="5">
        <f>IF(A5437=0,0,A5437*LABOR_HRS_WK_TOM*SEASON_WEEKS*(1+DIM_PCT_TOM)^A5437)</f>
        <v>1543.3839432000011</v>
      </c>
      <c r="F5437" s="5">
        <f>IF(B5437=0,0,B5437*LABOR_HRS_WK_CAR*SEASON_WEEKS*(1+DIM_PCT_CAR)^B5437)</f>
        <v>249.62400827032462</v>
      </c>
      <c r="G5437" s="5">
        <f>IF(C5437=0,0,C5437*LABOR_HRS_WK_MES*SEASON_WEEKS*(1+DIM_PCT_MES)^C5437)</f>
        <v>397.61499642530833</v>
      </c>
      <c r="H5437" s="5">
        <f>E5437+F5437+G5437</f>
        <v>2190.6229478956338</v>
      </c>
      <c r="I5437" s="5">
        <f>MIN(H5437,FARMER_HRS)</f>
        <v>720</v>
      </c>
      <c r="J5437" s="5">
        <f>MAX(0,H5437-FARMER_HRS)</f>
        <v>1470.6229478956338</v>
      </c>
      <c r="K5437" s="2">
        <f>I5437*FARMER_RATE+J5437*TEMP_WORKER_RATE</f>
        <v>50531.64840096586</v>
      </c>
      <c r="L5437" s="2">
        <f>A5437*PRICE_TOM+B5437*PRICE_CAR+C5437*PRICE_MES</f>
        <v>106658</v>
      </c>
      <c r="M5437" s="2">
        <f>A5437*FERT_BED_TOM+B5437*FERT_BED_CAR+C5437*FERT_BED_MES</f>
        <v>17160</v>
      </c>
      <c r="N5437" s="6">
        <f>IF(AND(D5437&lt;=TOTAL_BEDS,J5437&lt;=TEMP_WORKER_MAX*TEMP_WORKER_HRS),1,0)</f>
        <v>1</v>
      </c>
      <c r="O5437" s="2">
        <f>L5437-M5437-K5437-FIXED_COSTS</f>
        <v>18966.35159903414</v>
      </c>
      <c r="P5437" s="2">
        <f>IF(N5437=1,O5437,"")</f>
        <v>18966.35159903414</v>
      </c>
    </row>
    <row r="5438">
      <c r="A5438" s="6">
        <v>8</v>
      </c>
      <c r="B5438" s="6">
        <v>7</v>
      </c>
      <c r="C5438" s="6">
        <v>9</v>
      </c>
      <c r="D5438" s="6">
        <f>A5438+B5438+C5438</f>
        <v>24</v>
      </c>
      <c r="E5438" s="5">
        <f>IF(A5438=0,0,A5438*LABOR_HRS_WK_TOM*SEASON_WEEKS*(1+DIM_PCT_TOM)^A5438)</f>
        <v>1543.3839432000011</v>
      </c>
      <c r="F5438" s="5">
        <f>IF(B5438=0,0,B5438*LABOR_HRS_WK_CAR*SEASON_WEEKS*(1+DIM_PCT_CAR)^B5438)</f>
        <v>249.62400827032462</v>
      </c>
      <c r="G5438" s="5">
        <f>IF(C5438=0,0,C5438*LABOR_HRS_WK_MES*SEASON_WEEKS*(1+DIM_PCT_MES)^C5438)</f>
        <v>452.90833186570273</v>
      </c>
      <c r="H5438" s="5">
        <f>E5438+F5438+G5438</f>
        <v>2245.9162833360283</v>
      </c>
      <c r="I5438" s="5">
        <f>MIN(H5438,FARMER_HRS)</f>
        <v>720</v>
      </c>
      <c r="J5438" s="5">
        <f>MAX(0,H5438-FARMER_HRS)</f>
        <v>1525.9162833360283</v>
      </c>
      <c r="K5438" s="2">
        <f>I5438*FARMER_RATE+J5438*TEMP_WORKER_RATE</f>
        <v>51491.602141250492</v>
      </c>
      <c r="L5438" s="2">
        <f>A5438*PRICE_TOM+B5438*PRICE_CAR+C5438*PRICE_MES</f>
        <v>109358</v>
      </c>
      <c r="M5438" s="2">
        <f>A5438*FERT_BED_TOM+B5438*FERT_BED_CAR+C5438*FERT_BED_MES</f>
        <v>18040</v>
      </c>
      <c r="N5438" s="6">
        <f>IF(AND(D5438&lt;=TOTAL_BEDS,J5438&lt;=TEMP_WORKER_MAX*TEMP_WORKER_HRS),1,0)</f>
        <v>1</v>
      </c>
      <c r="O5438" s="2">
        <f>L5438-M5438-K5438-FIXED_COSTS</f>
        <v>19826.397858749508</v>
      </c>
      <c r="P5438" s="2">
        <f>IF(N5438=1,O5438,"")</f>
        <v>19826.397858749508</v>
      </c>
    </row>
    <row r="5439">
      <c r="A5439" s="6">
        <v>8</v>
      </c>
      <c r="B5439" s="6">
        <v>7</v>
      </c>
      <c r="C5439" s="6">
        <v>10</v>
      </c>
      <c r="D5439" s="6">
        <f>A5439+B5439+C5439</f>
        <v>25</v>
      </c>
      <c r="E5439" s="5">
        <f>IF(A5439=0,0,A5439*LABOR_HRS_WK_TOM*SEASON_WEEKS*(1+DIM_PCT_TOM)^A5439)</f>
        <v>1543.3839432000011</v>
      </c>
      <c r="F5439" s="5">
        <f>IF(B5439=0,0,B5439*LABOR_HRS_WK_CAR*SEASON_WEEKS*(1+DIM_PCT_CAR)^B5439)</f>
        <v>249.62400827032462</v>
      </c>
      <c r="G5439" s="5">
        <f>IF(C5439=0,0,C5439*LABOR_HRS_WK_MES*SEASON_WEEKS*(1+DIM_PCT_MES)^C5439)</f>
        <v>509.52187334891551</v>
      </c>
      <c r="H5439" s="5">
        <f>E5439+F5439+G5439</f>
        <v>2302.5298248192412</v>
      </c>
      <c r="I5439" s="5">
        <f>MIN(H5439,FARMER_HRS)</f>
        <v>720</v>
      </c>
      <c r="J5439" s="5">
        <f>MAX(0,H5439-FARMER_HRS)</f>
        <v>1582.5298248192412</v>
      </c>
      <c r="K5439" s="2">
        <f>I5439*FARMER_RATE+J5439*TEMP_WORKER_RATE</f>
        <v>52474.476125334048</v>
      </c>
      <c r="L5439" s="2">
        <f>A5439*PRICE_TOM+B5439*PRICE_CAR+C5439*PRICE_MES</f>
        <v>112058</v>
      </c>
      <c r="M5439" s="2">
        <f>A5439*FERT_BED_TOM+B5439*FERT_BED_CAR+C5439*FERT_BED_MES</f>
        <v>18920</v>
      </c>
      <c r="N5439" s="6">
        <f>IF(AND(D5439&lt;=TOTAL_BEDS,J5439&lt;=TEMP_WORKER_MAX*TEMP_WORKER_HRS),1,0)</f>
        <v>1</v>
      </c>
      <c r="O5439" s="2">
        <f>L5439-M5439-K5439-FIXED_COSTS</f>
        <v>20663.523874665952</v>
      </c>
      <c r="P5439" s="2">
        <f>IF(N5439=1,O5439,"")</f>
        <v>20663.523874665952</v>
      </c>
    </row>
    <row r="5440">
      <c r="A5440" s="6">
        <v>8</v>
      </c>
      <c r="B5440" s="6">
        <v>7</v>
      </c>
      <c r="C5440" s="6">
        <v>11</v>
      </c>
      <c r="D5440" s="6">
        <f>A5440+B5440+C5440</f>
        <v>26</v>
      </c>
      <c r="E5440" s="5">
        <f>IF(A5440=0,0,A5440*LABOR_HRS_WK_TOM*SEASON_WEEKS*(1+DIM_PCT_TOM)^A5440)</f>
        <v>1543.3839432000011</v>
      </c>
      <c r="F5440" s="5">
        <f>IF(B5440=0,0,B5440*LABOR_HRS_WK_CAR*SEASON_WEEKS*(1+DIM_PCT_CAR)^B5440)</f>
        <v>249.62400827032462</v>
      </c>
      <c r="G5440" s="5">
        <f>IF(C5440=0,0,C5440*LABOR_HRS_WK_MES*SEASON_WEEKS*(1+DIM_PCT_MES)^C5440)</f>
        <v>567.47998644235463</v>
      </c>
      <c r="H5440" s="5">
        <f>E5440+F5440+G5440</f>
        <v>2360.4879379126805</v>
      </c>
      <c r="I5440" s="5">
        <f>MIN(H5440,FARMER_HRS)</f>
        <v>720</v>
      </c>
      <c r="J5440" s="5">
        <f>MAX(0,H5440-FARMER_HRS)</f>
        <v>1640.4879379126805</v>
      </c>
      <c r="K5440" s="2">
        <f>I5440*FARMER_RATE+J5440*TEMP_WORKER_RATE</f>
        <v>53480.693366539592</v>
      </c>
      <c r="L5440" s="2">
        <f>A5440*PRICE_TOM+B5440*PRICE_CAR+C5440*PRICE_MES</f>
        <v>114758</v>
      </c>
      <c r="M5440" s="2">
        <f>A5440*FERT_BED_TOM+B5440*FERT_BED_CAR+C5440*FERT_BED_MES</f>
        <v>19800</v>
      </c>
      <c r="N5440" s="6">
        <f>IF(AND(D5440&lt;=TOTAL_BEDS,J5440&lt;=TEMP_WORKER_MAX*TEMP_WORKER_HRS),1,0)</f>
        <v>1</v>
      </c>
      <c r="O5440" s="2">
        <f>L5440-M5440-K5440-FIXED_COSTS</f>
        <v>21477.306633460408</v>
      </c>
      <c r="P5440" s="2">
        <f>IF(N5440=1,O5440,"")</f>
        <v>21477.306633460408</v>
      </c>
    </row>
    <row r="5441">
      <c r="A5441" s="6">
        <v>8</v>
      </c>
      <c r="B5441" s="6">
        <v>7</v>
      </c>
      <c r="C5441" s="6">
        <v>12</v>
      </c>
      <c r="D5441" s="6">
        <f>A5441+B5441+C5441</f>
        <v>27</v>
      </c>
      <c r="E5441" s="5">
        <f>IF(A5441=0,0,A5441*LABOR_HRS_WK_TOM*SEASON_WEEKS*(1+DIM_PCT_TOM)^A5441)</f>
        <v>1543.3839432000011</v>
      </c>
      <c r="F5441" s="5">
        <f>IF(B5441=0,0,B5441*LABOR_HRS_WK_CAR*SEASON_WEEKS*(1+DIM_PCT_CAR)^B5441)</f>
        <v>249.62400827032462</v>
      </c>
      <c r="G5441" s="5">
        <f>IF(C5441=0,0,C5441*LABOR_HRS_WK_MES*SEASON_WEEKS*(1+DIM_PCT_MES)^C5441)</f>
        <v>626.807439570419</v>
      </c>
      <c r="H5441" s="5">
        <f>E5441+F5441+G5441</f>
        <v>2419.8153910407445</v>
      </c>
      <c r="I5441" s="5">
        <f>MIN(H5441,FARMER_HRS)</f>
        <v>720</v>
      </c>
      <c r="J5441" s="5">
        <f>MAX(0,H5441-FARMER_HRS)</f>
        <v>1699.8153910407445</v>
      </c>
      <c r="K5441" s="2">
        <f>I5441*FARMER_RATE+J5441*TEMP_WORKER_RATE</f>
        <v>54510.683872235153</v>
      </c>
      <c r="L5441" s="2">
        <f>A5441*PRICE_TOM+B5441*PRICE_CAR+C5441*PRICE_MES</f>
        <v>117458</v>
      </c>
      <c r="M5441" s="2">
        <f>A5441*FERT_BED_TOM+B5441*FERT_BED_CAR+C5441*FERT_BED_MES</f>
        <v>20680</v>
      </c>
      <c r="N5441" s="6">
        <f>IF(AND(D5441&lt;=TOTAL_BEDS,J5441&lt;=TEMP_WORKER_MAX*TEMP_WORKER_HRS),1,0)</f>
        <v>1</v>
      </c>
      <c r="O5441" s="2">
        <f>L5441-M5441-K5441-FIXED_COSTS</f>
        <v>22267.316127764847</v>
      </c>
      <c r="P5441" s="2">
        <f>IF(N5441=1,O5441,"")</f>
        <v>22267.316127764847</v>
      </c>
    </row>
    <row r="5442">
      <c r="A5442" s="6">
        <v>8</v>
      </c>
      <c r="B5442" s="6">
        <v>7</v>
      </c>
      <c r="C5442" s="6">
        <v>13</v>
      </c>
      <c r="D5442" s="6">
        <f>A5442+B5442+C5442</f>
        <v>28</v>
      </c>
      <c r="E5442" s="5">
        <f>IF(A5442=0,0,A5442*LABOR_HRS_WK_TOM*SEASON_WEEKS*(1+DIM_PCT_TOM)^A5442)</f>
        <v>1543.3839432000011</v>
      </c>
      <c r="F5442" s="5">
        <f>IF(B5442=0,0,B5442*LABOR_HRS_WK_CAR*SEASON_WEEKS*(1+DIM_PCT_CAR)^B5442)</f>
        <v>249.62400827032462</v>
      </c>
      <c r="G5442" s="5">
        <f>IF(C5442=0,0,C5442*LABOR_HRS_WK_MES*SEASON_WEEKS*(1+DIM_PCT_MES)^C5442)</f>
        <v>687.52941027880331</v>
      </c>
      <c r="H5442" s="5">
        <f>E5442+F5442+G5442</f>
        <v>2480.5373617491291</v>
      </c>
      <c r="I5442" s="5">
        <f>MIN(H5442,FARMER_HRS)</f>
        <v>720</v>
      </c>
      <c r="J5442" s="5">
        <f>MAX(0,H5442-FARMER_HRS)</f>
        <v>1760.5373617491291</v>
      </c>
      <c r="K5442" s="2">
        <f>I5442*FARMER_RATE+J5442*TEMP_WORKER_RATE</f>
        <v>55564.884752589045</v>
      </c>
      <c r="L5442" s="2">
        <f>A5442*PRICE_TOM+B5442*PRICE_CAR+C5442*PRICE_MES</f>
        <v>120158</v>
      </c>
      <c r="M5442" s="2">
        <f>A5442*FERT_BED_TOM+B5442*FERT_BED_CAR+C5442*FERT_BED_MES</f>
        <v>21560</v>
      </c>
      <c r="N5442" s="6">
        <f>IF(AND(D5442&lt;=TOTAL_BEDS,J5442&lt;=TEMP_WORKER_MAX*TEMP_WORKER_HRS),1,0)</f>
        <v>1</v>
      </c>
      <c r="O5442" s="2">
        <f>L5442-M5442-K5442-FIXED_COSTS</f>
        <v>23033.115247410955</v>
      </c>
      <c r="P5442" s="2">
        <f>IF(N5442=1,O5442,"")</f>
        <v>23033.115247410955</v>
      </c>
    </row>
    <row r="5443">
      <c r="A5443" s="6">
        <v>8</v>
      </c>
      <c r="B5443" s="6">
        <v>7</v>
      </c>
      <c r="C5443" s="6">
        <v>14</v>
      </c>
      <c r="D5443" s="6">
        <f>A5443+B5443+C5443</f>
        <v>29</v>
      </c>
      <c r="E5443" s="5">
        <f>IF(A5443=0,0,A5443*LABOR_HRS_WK_TOM*SEASON_WEEKS*(1+DIM_PCT_TOM)^A5443)</f>
        <v>1543.3839432000011</v>
      </c>
      <c r="F5443" s="5">
        <f>IF(B5443=0,0,B5443*LABOR_HRS_WK_CAR*SEASON_WEEKS*(1+DIM_PCT_CAR)^B5443)</f>
        <v>249.62400827032462</v>
      </c>
      <c r="G5443" s="5">
        <f>IF(C5443=0,0,C5443*LABOR_HRS_WK_MES*SEASON_WEEKS*(1+DIM_PCT_MES)^C5443)</f>
        <v>749.67149159246435</v>
      </c>
      <c r="H5443" s="5">
        <f>E5443+F5443+G5443</f>
        <v>2542.67944306279</v>
      </c>
      <c r="I5443" s="5">
        <f>MIN(H5443,FARMER_HRS)</f>
        <v>720</v>
      </c>
      <c r="J5443" s="5">
        <f>MAX(0,H5443-FARMER_HRS)</f>
        <v>1822.6794430627901</v>
      </c>
      <c r="K5443" s="2">
        <f>I5443*FARMER_RATE+J5443*TEMP_WORKER_RATE</f>
        <v>56643.740330951216</v>
      </c>
      <c r="L5443" s="2">
        <f>A5443*PRICE_TOM+B5443*PRICE_CAR+C5443*PRICE_MES</f>
        <v>122858</v>
      </c>
      <c r="M5443" s="2">
        <f>A5443*FERT_BED_TOM+B5443*FERT_BED_CAR+C5443*FERT_BED_MES</f>
        <v>22440</v>
      </c>
      <c r="N5443" s="6">
        <f>IF(AND(D5443&lt;=TOTAL_BEDS,J5443&lt;=TEMP_WORKER_MAX*TEMP_WORKER_HRS),1,0)</f>
        <v>1</v>
      </c>
      <c r="O5443" s="2">
        <f>L5443-M5443-K5443-FIXED_COSTS</f>
        <v>23774.259669048784</v>
      </c>
      <c r="P5443" s="2">
        <f>IF(N5443=1,O5443,"")</f>
        <v>23774.259669048784</v>
      </c>
    </row>
    <row r="5444">
      <c r="A5444" s="6">
        <v>8</v>
      </c>
      <c r="B5444" s="6">
        <v>7</v>
      </c>
      <c r="C5444" s="6">
        <v>15</v>
      </c>
      <c r="D5444" s="6">
        <f>A5444+B5444+C5444</f>
        <v>30</v>
      </c>
      <c r="E5444" s="5">
        <f>IF(A5444=0,0,A5444*LABOR_HRS_WK_TOM*SEASON_WEEKS*(1+DIM_PCT_TOM)^A5444)</f>
        <v>1543.3839432000011</v>
      </c>
      <c r="F5444" s="5">
        <f>IF(B5444=0,0,B5444*LABOR_HRS_WK_CAR*SEASON_WEEKS*(1+DIM_PCT_CAR)^B5444)</f>
        <v>249.62400827032462</v>
      </c>
      <c r="G5444" s="5">
        <f>IF(C5444=0,0,C5444*LABOR_HRS_WK_MES*SEASON_WEEKS*(1+DIM_PCT_MES)^C5444)</f>
        <v>813.25969846861074</v>
      </c>
      <c r="H5444" s="5">
        <f>E5444+F5444+G5444</f>
        <v>2606.2676499389363</v>
      </c>
      <c r="I5444" s="5">
        <f>MIN(H5444,FARMER_HRS)</f>
        <v>720</v>
      </c>
      <c r="J5444" s="5">
        <f>MAX(0,H5444-FARMER_HRS)</f>
        <v>1886.2676499389363</v>
      </c>
      <c r="K5444" s="2">
        <f>I5444*FARMER_RATE+J5444*TEMP_WORKER_RATE</f>
        <v>57747.702255884309</v>
      </c>
      <c r="L5444" s="2">
        <f>A5444*PRICE_TOM+B5444*PRICE_CAR+C5444*PRICE_MES</f>
        <v>125558</v>
      </c>
      <c r="M5444" s="2">
        <f>A5444*FERT_BED_TOM+B5444*FERT_BED_CAR+C5444*FERT_BED_MES</f>
        <v>23320</v>
      </c>
      <c r="N5444" s="6">
        <f>IF(AND(D5444&lt;=TOTAL_BEDS,J5444&lt;=TEMP_WORKER_MAX*TEMP_WORKER_HRS),1,0)</f>
        <v>1</v>
      </c>
      <c r="O5444" s="2">
        <f>L5444-M5444-K5444-FIXED_COSTS</f>
        <v>24490.297744115691</v>
      </c>
      <c r="P5444" s="2">
        <f>IF(N5444=1,O5444,"")</f>
        <v>24490.297744115691</v>
      </c>
    </row>
    <row r="5445">
      <c r="A5445" s="6">
        <v>8</v>
      </c>
      <c r="B5445" s="6">
        <v>7</v>
      </c>
      <c r="C5445" s="6">
        <v>16</v>
      </c>
      <c r="D5445" s="6">
        <f>A5445+B5445+C5445</f>
        <v>31</v>
      </c>
      <c r="E5445" s="5">
        <f>IF(A5445=0,0,A5445*LABOR_HRS_WK_TOM*SEASON_WEEKS*(1+DIM_PCT_TOM)^A5445)</f>
        <v>1543.3839432000011</v>
      </c>
      <c r="F5445" s="5">
        <f>IF(B5445=0,0,B5445*LABOR_HRS_WK_CAR*SEASON_WEEKS*(1+DIM_PCT_CAR)^B5445)</f>
        <v>249.62400827032462</v>
      </c>
      <c r="G5445" s="5">
        <f>IF(C5445=0,0,C5445*LABOR_HRS_WK_MES*SEASON_WEEKS*(1+DIM_PCT_MES)^C5445)</f>
        <v>878.32047434609967</v>
      </c>
      <c r="H5445" s="5">
        <f>E5445+F5445+G5445</f>
        <v>2671.3284258164254</v>
      </c>
      <c r="I5445" s="5">
        <f>MIN(H5445,FARMER_HRS)</f>
        <v>720</v>
      </c>
      <c r="J5445" s="5">
        <f>MAX(0,H5445-FARMER_HRS)</f>
        <v>1951.3284258164254</v>
      </c>
      <c r="K5445" s="2">
        <f>I5445*FARMER_RATE+J5445*TEMP_WORKER_RATE</f>
        <v>58877.2296148685</v>
      </c>
      <c r="L5445" s="2">
        <f>A5445*PRICE_TOM+B5445*PRICE_CAR+C5445*PRICE_MES</f>
        <v>128258</v>
      </c>
      <c r="M5445" s="2">
        <f>A5445*FERT_BED_TOM+B5445*FERT_BED_CAR+C5445*FERT_BED_MES</f>
        <v>24200</v>
      </c>
      <c r="N5445" s="6">
        <f>IF(AND(D5445&lt;=TOTAL_BEDS,J5445&lt;=TEMP_WORKER_MAX*TEMP_WORKER_HRS),1,0)</f>
        <v>1</v>
      </c>
      <c r="O5445" s="2">
        <f>L5445-M5445-K5445-FIXED_COSTS</f>
        <v>25180.770385131502</v>
      </c>
      <c r="P5445" s="2">
        <f>IF(N5445=1,O5445,"")</f>
        <v>25180.770385131502</v>
      </c>
    </row>
    <row r="5446">
      <c r="A5446" s="6">
        <v>8</v>
      </c>
      <c r="B5446" s="6">
        <v>7</v>
      </c>
      <c r="C5446" s="6">
        <v>17</v>
      </c>
      <c r="D5446" s="6">
        <f>A5446+B5446+C5446</f>
        <v>32</v>
      </c>
      <c r="E5446" s="5">
        <f>IF(A5446=0,0,A5446*LABOR_HRS_WK_TOM*SEASON_WEEKS*(1+DIM_PCT_TOM)^A5446)</f>
        <v>1543.3839432000011</v>
      </c>
      <c r="F5446" s="5">
        <f>IF(B5446=0,0,B5446*LABOR_HRS_WK_CAR*SEASON_WEEKS*(1+DIM_PCT_CAR)^B5446)</f>
        <v>249.62400827032462</v>
      </c>
      <c r="G5446" s="5">
        <f>IF(C5446=0,0,C5446*LABOR_HRS_WK_MES*SEASON_WEEKS*(1+DIM_PCT_MES)^C5446)</f>
        <v>944.88069779263992</v>
      </c>
      <c r="H5446" s="5">
        <f>E5446+F5446+G5446</f>
        <v>2737.8886492629654</v>
      </c>
      <c r="I5446" s="5">
        <f>MIN(H5446,FARMER_HRS)</f>
        <v>720</v>
      </c>
      <c r="J5446" s="5">
        <f>MAX(0,H5446-FARMER_HRS)</f>
        <v>2017.8886492629654</v>
      </c>
      <c r="K5446" s="2">
        <f>I5446*FARMER_RATE+J5446*TEMP_WORKER_RATE</f>
        <v>60032.789049704261</v>
      </c>
      <c r="L5446" s="2">
        <f>A5446*PRICE_TOM+B5446*PRICE_CAR+C5446*PRICE_MES</f>
        <v>130958</v>
      </c>
      <c r="M5446" s="2">
        <f>A5446*FERT_BED_TOM+B5446*FERT_BED_CAR+C5446*FERT_BED_MES</f>
        <v>25080</v>
      </c>
      <c r="N5446" s="6">
        <f>IF(AND(D5446&lt;=TOTAL_BEDS,J5446&lt;=TEMP_WORKER_MAX*TEMP_WORKER_HRS),1,0)</f>
        <v>1</v>
      </c>
      <c r="O5446" s="2">
        <f>L5446-M5446-K5446-FIXED_COSTS</f>
        <v>25845.210950295739</v>
      </c>
      <c r="P5446" s="2">
        <f>IF(N5446=1,O5446,"")</f>
        <v>25845.210950295739</v>
      </c>
    </row>
    <row r="5447">
      <c r="A5447" s="6">
        <v>8</v>
      </c>
      <c r="B5447" s="6">
        <v>7</v>
      </c>
      <c r="C5447" s="6">
        <v>18</v>
      </c>
      <c r="D5447" s="6">
        <f>A5447+B5447+C5447</f>
        <v>33</v>
      </c>
      <c r="E5447" s="5">
        <f>IF(A5447=0,0,A5447*LABOR_HRS_WK_TOM*SEASON_WEEKS*(1+DIM_PCT_TOM)^A5447)</f>
        <v>1543.3839432000011</v>
      </c>
      <c r="F5447" s="5">
        <f>IF(B5447=0,0,B5447*LABOR_HRS_WK_CAR*SEASON_WEEKS*(1+DIM_PCT_CAR)^B5447)</f>
        <v>249.62400827032462</v>
      </c>
      <c r="G5447" s="5">
        <f>IF(C5447=0,0,C5447*LABOR_HRS_WK_MES*SEASON_WEEKS*(1+DIM_PCT_MES)^C5447)</f>
        <v>1012.9676892512272</v>
      </c>
      <c r="H5447" s="5">
        <f>E5447+F5447+G5447</f>
        <v>2805.9756407215527</v>
      </c>
      <c r="I5447" s="5">
        <f>MIN(H5447,FARMER_HRS)</f>
        <v>720</v>
      </c>
      <c r="J5447" s="5">
        <f>MAX(0,H5447-FARMER_HRS)</f>
        <v>2085.9756407215527</v>
      </c>
      <c r="K5447" s="2">
        <f>I5447*FARMER_RATE+J5447*TEMP_WORKER_RATE</f>
        <v>61214.854873638069</v>
      </c>
      <c r="L5447" s="2">
        <f>A5447*PRICE_TOM+B5447*PRICE_CAR+C5447*PRICE_MES</f>
        <v>133658</v>
      </c>
      <c r="M5447" s="2">
        <f>A5447*FERT_BED_TOM+B5447*FERT_BED_CAR+C5447*FERT_BED_MES</f>
        <v>25960</v>
      </c>
      <c r="N5447" s="6">
        <f>IF(AND(D5447&lt;=TOTAL_BEDS,J5447&lt;=TEMP_WORKER_MAX*TEMP_WORKER_HRS),1,0)</f>
        <v>1</v>
      </c>
      <c r="O5447" s="2">
        <f>L5447-M5447-K5447-FIXED_COSTS</f>
        <v>26483.145126361931</v>
      </c>
      <c r="P5447" s="2">
        <f>IF(N5447=1,O5447,"")</f>
        <v>26483.145126361931</v>
      </c>
    </row>
    <row r="5448">
      <c r="A5448" s="6">
        <v>8</v>
      </c>
      <c r="B5448" s="6">
        <v>7</v>
      </c>
      <c r="C5448" s="6">
        <v>19</v>
      </c>
      <c r="D5448" s="6">
        <f>A5448+B5448+C5448</f>
        <v>34</v>
      </c>
      <c r="E5448" s="5">
        <f>IF(A5448=0,0,A5448*LABOR_HRS_WK_TOM*SEASON_WEEKS*(1+DIM_PCT_TOM)^A5448)</f>
        <v>1543.3839432000011</v>
      </c>
      <c r="F5448" s="5">
        <f>IF(B5448=0,0,B5448*LABOR_HRS_WK_CAR*SEASON_WEEKS*(1+DIM_PCT_CAR)^B5448)</f>
        <v>249.62400827032462</v>
      </c>
      <c r="G5448" s="5">
        <f>IF(C5448=0,0,C5448*LABOR_HRS_WK_MES*SEASON_WEEKS*(1+DIM_PCT_MES)^C5448)</f>
        <v>1082.6092178872491</v>
      </c>
      <c r="H5448" s="5">
        <f>E5448+F5448+G5448</f>
        <v>2875.6171693575748</v>
      </c>
      <c r="I5448" s="5">
        <f>MIN(H5448,FARMER_HRS)</f>
        <v>720</v>
      </c>
      <c r="J5448" s="5">
        <f>MAX(0,H5448-FARMER_HRS)</f>
        <v>2155.6171693575748</v>
      </c>
      <c r="K5448" s="2">
        <f>I5448*FARMER_RATE+J5448*TEMP_WORKER_RATE</f>
        <v>62423.909190235674</v>
      </c>
      <c r="L5448" s="2">
        <f>A5448*PRICE_TOM+B5448*PRICE_CAR+C5448*PRICE_MES</f>
        <v>136358</v>
      </c>
      <c r="M5448" s="2">
        <f>A5448*FERT_BED_TOM+B5448*FERT_BED_CAR+C5448*FERT_BED_MES</f>
        <v>26840</v>
      </c>
      <c r="N5448" s="6">
        <f>IF(AND(D5448&lt;=TOTAL_BEDS,J5448&lt;=TEMP_WORKER_MAX*TEMP_WORKER_HRS),1,0)</f>
        <v>1</v>
      </c>
      <c r="O5448" s="2">
        <f>L5448-M5448-K5448-FIXED_COSTS</f>
        <v>27094.090809764326</v>
      </c>
      <c r="P5448" s="2">
        <f>IF(N5448=1,O5448,"")</f>
        <v>27094.090809764326</v>
      </c>
    </row>
    <row r="5449">
      <c r="A5449" s="6">
        <v>8</v>
      </c>
      <c r="B5449" s="6">
        <v>7</v>
      </c>
      <c r="C5449" s="6">
        <v>20</v>
      </c>
      <c r="D5449" s="6">
        <f>A5449+B5449+C5449</f>
        <v>35</v>
      </c>
      <c r="E5449" s="5">
        <f>IF(A5449=0,0,A5449*LABOR_HRS_WK_TOM*SEASON_WEEKS*(1+DIM_PCT_TOM)^A5449)</f>
        <v>1543.3839432000011</v>
      </c>
      <c r="F5449" s="5">
        <f>IF(B5449=0,0,B5449*LABOR_HRS_WK_CAR*SEASON_WEEKS*(1+DIM_PCT_CAR)^B5449)</f>
        <v>249.62400827032462</v>
      </c>
      <c r="G5449" s="5">
        <f>IF(C5449=0,0,C5449*LABOR_HRS_WK_MES*SEASON_WEEKS*(1+DIM_PCT_MES)^C5449)</f>
        <v>1153.8335085377259</v>
      </c>
      <c r="H5449" s="5">
        <f>E5449+F5449+G5449</f>
        <v>2946.8414600080514</v>
      </c>
      <c r="I5449" s="5">
        <f>MIN(H5449,FARMER_HRS)</f>
        <v>720</v>
      </c>
      <c r="J5449" s="5">
        <f>MAX(0,H5449-FARMER_HRS)</f>
        <v>2226.8414600080514</v>
      </c>
      <c r="K5449" s="2">
        <f>I5449*FARMER_RATE+J5449*TEMP_WORKER_RATE</f>
        <v>63660.442014028667</v>
      </c>
      <c r="L5449" s="2">
        <f>A5449*PRICE_TOM+B5449*PRICE_CAR+C5449*PRICE_MES</f>
        <v>139058</v>
      </c>
      <c r="M5449" s="2">
        <f>A5449*FERT_BED_TOM+B5449*FERT_BED_CAR+C5449*FERT_BED_MES</f>
        <v>27720</v>
      </c>
      <c r="N5449" s="6">
        <f>IF(AND(D5449&lt;=TOTAL_BEDS,J5449&lt;=TEMP_WORKER_MAX*TEMP_WORKER_HRS),1,0)</f>
        <v>1</v>
      </c>
      <c r="O5449" s="2">
        <f>L5449-M5449-K5449-FIXED_COSTS</f>
        <v>27677.557985971333</v>
      </c>
      <c r="P5449" s="2">
        <f>IF(N5449=1,O5449,"")</f>
        <v>27677.557985971333</v>
      </c>
    </row>
    <row r="5450">
      <c r="A5450" s="6">
        <v>8</v>
      </c>
      <c r="B5450" s="6">
        <v>7</v>
      </c>
      <c r="C5450" s="6">
        <v>21</v>
      </c>
      <c r="D5450" s="6">
        <f>A5450+B5450+C5450</f>
        <v>36</v>
      </c>
      <c r="E5450" s="5">
        <f>IF(A5450=0,0,A5450*LABOR_HRS_WK_TOM*SEASON_WEEKS*(1+DIM_PCT_TOM)^A5450)</f>
        <v>1543.3839432000011</v>
      </c>
      <c r="F5450" s="5">
        <f>IF(B5450=0,0,B5450*LABOR_HRS_WK_CAR*SEASON_WEEKS*(1+DIM_PCT_CAR)^B5450)</f>
        <v>249.62400827032462</v>
      </c>
      <c r="G5450" s="5">
        <f>IF(C5450=0,0,C5450*LABOR_HRS_WK_MES*SEASON_WEEKS*(1+DIM_PCT_MES)^C5450)</f>
        <v>1226.6692487641699</v>
      </c>
      <c r="H5450" s="5">
        <f>E5450+F5450+G5450</f>
        <v>3019.6772002344956</v>
      </c>
      <c r="I5450" s="5">
        <f>MIN(H5450,FARMER_HRS)</f>
        <v>720</v>
      </c>
      <c r="J5450" s="5">
        <f>MAX(0,H5450-FARMER_HRS)</f>
        <v>2299.6772002344956</v>
      </c>
      <c r="K5450" s="2">
        <f>I5450*FARMER_RATE+J5450*TEMP_WORKER_RATE</f>
        <v>64924.951392959993</v>
      </c>
      <c r="L5450" s="2">
        <f>A5450*PRICE_TOM+B5450*PRICE_CAR+C5450*PRICE_MES</f>
        <v>141758</v>
      </c>
      <c r="M5450" s="2">
        <f>A5450*FERT_BED_TOM+B5450*FERT_BED_CAR+C5450*FERT_BED_MES</f>
        <v>28600</v>
      </c>
      <c r="N5450" s="6">
        <f>IF(AND(D5450&lt;=TOTAL_BEDS,J5450&lt;=TEMP_WORKER_MAX*TEMP_WORKER_HRS),1,0)</f>
        <v>1</v>
      </c>
      <c r="O5450" s="2">
        <f>L5450-M5450-K5450-FIXED_COSTS</f>
        <v>28233.048607040007</v>
      </c>
      <c r="P5450" s="2">
        <f>IF(N5450=1,O5450,"")</f>
        <v>28233.048607040007</v>
      </c>
    </row>
    <row r="5451">
      <c r="A5451" s="6">
        <v>8</v>
      </c>
      <c r="B5451" s="6">
        <v>7</v>
      </c>
      <c r="C5451" s="6">
        <v>22</v>
      </c>
      <c r="D5451" s="6">
        <f>A5451+B5451+C5451</f>
        <v>37</v>
      </c>
      <c r="E5451" s="5">
        <f>IF(A5451=0,0,A5451*LABOR_HRS_WK_TOM*SEASON_WEEKS*(1+DIM_PCT_TOM)^A5451)</f>
        <v>1543.3839432000011</v>
      </c>
      <c r="F5451" s="5">
        <f>IF(B5451=0,0,B5451*LABOR_HRS_WK_CAR*SEASON_WEEKS*(1+DIM_PCT_CAR)^B5451)</f>
        <v>249.62400827032462</v>
      </c>
      <c r="G5451" s="5">
        <f>IF(C5451=0,0,C5451*LABOR_HRS_WK_MES*SEASON_WEEKS*(1+DIM_PCT_MES)^C5451)</f>
        <v>1301.1455960105659</v>
      </c>
      <c r="H5451" s="5">
        <f>E5451+F5451+G5451</f>
        <v>3094.1535474808916</v>
      </c>
      <c r="I5451" s="5">
        <f>MIN(H5451,FARMER_HRS)</f>
        <v>720</v>
      </c>
      <c r="J5451" s="5">
        <f>MAX(0,H5451-FARMER_HRS)</f>
        <v>2374.1535474808916</v>
      </c>
      <c r="K5451" s="2">
        <f>I5451*FARMER_RATE+J5451*TEMP_WORKER_RATE</f>
        <v>66217.943532654375</v>
      </c>
      <c r="L5451" s="2">
        <f>A5451*PRICE_TOM+B5451*PRICE_CAR+C5451*PRICE_MES</f>
        <v>144458</v>
      </c>
      <c r="M5451" s="2">
        <f>A5451*FERT_BED_TOM+B5451*FERT_BED_CAR+C5451*FERT_BED_MES</f>
        <v>29480</v>
      </c>
      <c r="N5451" s="6">
        <f>IF(AND(D5451&lt;=TOTAL_BEDS,J5451&lt;=TEMP_WORKER_MAX*TEMP_WORKER_HRS),1,0)</f>
        <v>1</v>
      </c>
      <c r="O5451" s="2">
        <f>L5451-M5451-K5451-FIXED_COSTS</f>
        <v>28760.056467345625</v>
      </c>
      <c r="P5451" s="2">
        <f>IF(N5451=1,O5451,"")</f>
        <v>28760.056467345625</v>
      </c>
    </row>
    <row r="5452">
      <c r="A5452" s="6">
        <v>8</v>
      </c>
      <c r="B5452" s="6">
        <v>7</v>
      </c>
      <c r="C5452" s="6">
        <v>23</v>
      </c>
      <c r="D5452" s="6">
        <f>A5452+B5452+C5452</f>
        <v>38</v>
      </c>
      <c r="E5452" s="5">
        <f>IF(A5452=0,0,A5452*LABOR_HRS_WK_TOM*SEASON_WEEKS*(1+DIM_PCT_TOM)^A5452)</f>
        <v>1543.3839432000011</v>
      </c>
      <c r="F5452" s="5">
        <f>IF(B5452=0,0,B5452*LABOR_HRS_WK_CAR*SEASON_WEEKS*(1+DIM_PCT_CAR)^B5452)</f>
        <v>249.62400827032462</v>
      </c>
      <c r="G5452" s="5">
        <f>IF(C5452=0,0,C5452*LABOR_HRS_WK_MES*SEASON_WEEKS*(1+DIM_PCT_MES)^C5452)</f>
        <v>1377.2921848680023</v>
      </c>
      <c r="H5452" s="5">
        <f>E5452+F5452+G5452</f>
        <v>3170.3001363383282</v>
      </c>
      <c r="I5452" s="5">
        <f>MIN(H5452,FARMER_HRS)</f>
        <v>720</v>
      </c>
      <c r="J5452" s="5">
        <f>MAX(0,H5452-FARMER_HRS)</f>
        <v>2450.3001363383282</v>
      </c>
      <c r="K5452" s="2">
        <f>I5452*FARMER_RATE+J5452*TEMP_WORKER_RATE</f>
        <v>67539.932922540422</v>
      </c>
      <c r="L5452" s="2">
        <f>A5452*PRICE_TOM+B5452*PRICE_CAR+C5452*PRICE_MES</f>
        <v>147158</v>
      </c>
      <c r="M5452" s="2">
        <f>A5452*FERT_BED_TOM+B5452*FERT_BED_CAR+C5452*FERT_BED_MES</f>
        <v>30360</v>
      </c>
      <c r="N5452" s="6">
        <f>IF(AND(D5452&lt;=TOTAL_BEDS,J5452&lt;=TEMP_WORKER_MAX*TEMP_WORKER_HRS),1,0)</f>
        <v>1</v>
      </c>
      <c r="O5452" s="2">
        <f>L5452-M5452-K5452-FIXED_COSTS</f>
        <v>29258.067077459578</v>
      </c>
      <c r="P5452" s="2">
        <f>IF(N5452=1,O5452,"")</f>
        <v>29258.067077459578</v>
      </c>
    </row>
    <row r="5453">
      <c r="A5453" s="6">
        <v>8</v>
      </c>
      <c r="B5453" s="6">
        <v>7</v>
      </c>
      <c r="C5453" s="6">
        <v>24</v>
      </c>
      <c r="D5453" s="6">
        <f>A5453+B5453+C5453</f>
        <v>39</v>
      </c>
      <c r="E5453" s="5">
        <f>IF(A5453=0,0,A5453*LABOR_HRS_WK_TOM*SEASON_WEEKS*(1+DIM_PCT_TOM)^A5453)</f>
        <v>1543.3839432000011</v>
      </c>
      <c r="F5453" s="5">
        <f>IF(B5453=0,0,B5453*LABOR_HRS_WK_CAR*SEASON_WEEKS*(1+DIM_PCT_CAR)^B5453)</f>
        <v>249.62400827032462</v>
      </c>
      <c r="G5453" s="5">
        <f>IF(C5453=0,0,C5453*LABOR_HRS_WK_MES*SEASON_WEEKS*(1+DIM_PCT_MES)^C5453)</f>
        <v>1455.139134447498</v>
      </c>
      <c r="H5453" s="5">
        <f>E5453+F5453+G5453</f>
        <v>3248.1470859178235</v>
      </c>
      <c r="I5453" s="5">
        <f>MIN(H5453,FARMER_HRS)</f>
        <v>720</v>
      </c>
      <c r="J5453" s="5">
        <f>MAX(0,H5453-FARMER_HRS)</f>
        <v>2528.1470859178235</v>
      </c>
      <c r="K5453" s="2">
        <f>I5453*FARMER_RATE+J5453*TEMP_WORKER_RATE</f>
        <v>68891.4424638511</v>
      </c>
      <c r="L5453" s="2">
        <f>A5453*PRICE_TOM+B5453*PRICE_CAR+C5453*PRICE_MES</f>
        <v>149858</v>
      </c>
      <c r="M5453" s="2">
        <f>A5453*FERT_BED_TOM+B5453*FERT_BED_CAR+C5453*FERT_BED_MES</f>
        <v>31240</v>
      </c>
      <c r="N5453" s="6">
        <f>IF(AND(D5453&lt;=TOTAL_BEDS,J5453&lt;=TEMP_WORKER_MAX*TEMP_WORKER_HRS),1,0)</f>
        <v>1</v>
      </c>
      <c r="O5453" s="2">
        <f>L5453-M5453-K5453-FIXED_COSTS</f>
        <v>29726.557536148903</v>
      </c>
      <c r="P5453" s="2">
        <f>IF(N5453=1,O5453,"")</f>
        <v>29726.557536148903</v>
      </c>
    </row>
    <row r="5454">
      <c r="A5454" s="6">
        <v>8</v>
      </c>
      <c r="B5454" s="6">
        <v>7</v>
      </c>
      <c r="C5454" s="6">
        <v>25</v>
      </c>
      <c r="D5454" s="6">
        <f>A5454+B5454+C5454</f>
        <v>40</v>
      </c>
      <c r="E5454" s="5">
        <f>IF(A5454=0,0,A5454*LABOR_HRS_WK_TOM*SEASON_WEEKS*(1+DIM_PCT_TOM)^A5454)</f>
        <v>1543.3839432000011</v>
      </c>
      <c r="F5454" s="5">
        <f>IF(B5454=0,0,B5454*LABOR_HRS_WK_CAR*SEASON_WEEKS*(1+DIM_PCT_CAR)^B5454)</f>
        <v>249.62400827032462</v>
      </c>
      <c r="G5454" s="5">
        <f>IF(C5454=0,0,C5454*LABOR_HRS_WK_MES*SEASON_WEEKS*(1+DIM_PCT_MES)^C5454)</f>
        <v>1534.7170558625955</v>
      </c>
      <c r="H5454" s="5">
        <f>E5454+F5454+G5454</f>
        <v>3327.7250073329215</v>
      </c>
      <c r="I5454" s="5">
        <f>MIN(H5454,FARMER_HRS)</f>
        <v>720</v>
      </c>
      <c r="J5454" s="5">
        <f>MAX(0,H5454-FARMER_HRS)</f>
        <v>2607.7250073329215</v>
      </c>
      <c r="K5454" s="2">
        <f>I5454*FARMER_RATE+J5454*TEMP_WORKER_RATE</f>
        <v>70273.003599529882</v>
      </c>
      <c r="L5454" s="2">
        <f>A5454*PRICE_TOM+B5454*PRICE_CAR+C5454*PRICE_MES</f>
        <v>152558</v>
      </c>
      <c r="M5454" s="2">
        <f>A5454*FERT_BED_TOM+B5454*FERT_BED_CAR+C5454*FERT_BED_MES</f>
        <v>32120</v>
      </c>
      <c r="N5454" s="6">
        <f>IF(AND(D5454&lt;=TOTAL_BEDS,J5454&lt;=TEMP_WORKER_MAX*TEMP_WORKER_HRS),1,0)</f>
        <v>1</v>
      </c>
      <c r="O5454" s="2">
        <f>L5454-M5454-K5454-FIXED_COSTS</f>
        <v>30164.996400470118</v>
      </c>
      <c r="P5454" s="2">
        <f>IF(N5454=1,O5454,"")</f>
        <v>30164.996400470118</v>
      </c>
    </row>
    <row r="5455">
      <c r="A5455" s="6">
        <v>8</v>
      </c>
      <c r="B5455" s="6">
        <v>7</v>
      </c>
      <c r="C5455" s="6">
        <v>26</v>
      </c>
      <c r="D5455" s="6">
        <f>A5455+B5455+C5455</f>
        <v>41</v>
      </c>
      <c r="E5455" s="5">
        <f>IF(A5455=0,0,A5455*LABOR_HRS_WK_TOM*SEASON_WEEKS*(1+DIM_PCT_TOM)^A5455)</f>
        <v>1543.3839432000011</v>
      </c>
      <c r="F5455" s="5">
        <f>IF(B5455=0,0,B5455*LABOR_HRS_WK_CAR*SEASON_WEEKS*(1+DIM_PCT_CAR)^B5455)</f>
        <v>249.62400827032462</v>
      </c>
      <c r="G5455" s="5">
        <f>IF(C5455=0,0,C5455*LABOR_HRS_WK_MES*SEASON_WEEKS*(1+DIM_PCT_MES)^C5455)</f>
        <v>1616.0570598233128</v>
      </c>
      <c r="H5455" s="5">
        <f>E5455+F5455+G5455</f>
        <v>3409.0650112936382</v>
      </c>
      <c r="I5455" s="5">
        <f>MIN(H5455,FARMER_HRS)</f>
        <v>720</v>
      </c>
      <c r="J5455" s="5">
        <f>MAX(0,H5455-FARMER_HRS)</f>
        <v>2689.0650112936382</v>
      </c>
      <c r="K5455" s="2">
        <f>I5455*FARMER_RATE+J5455*TEMP_WORKER_RATE</f>
        <v>71685.1564460701</v>
      </c>
      <c r="L5455" s="2">
        <f>A5455*PRICE_TOM+B5455*PRICE_CAR+C5455*PRICE_MES</f>
        <v>155258</v>
      </c>
      <c r="M5455" s="2">
        <f>A5455*FERT_BED_TOM+B5455*FERT_BED_CAR+C5455*FERT_BED_MES</f>
        <v>33000</v>
      </c>
      <c r="N5455" s="6">
        <f>IF(AND(D5455&lt;=TOTAL_BEDS,J5455&lt;=TEMP_WORKER_MAX*TEMP_WORKER_HRS),1,0)</f>
        <v>1</v>
      </c>
      <c r="O5455" s="2">
        <f>L5455-M5455-K5455-FIXED_COSTS</f>
        <v>30572.843553929895</v>
      </c>
      <c r="P5455" s="2">
        <f>IF(N5455=1,O5455,"")</f>
        <v>30572.843553929895</v>
      </c>
    </row>
    <row r="5456">
      <c r="A5456" s="6">
        <v>8</v>
      </c>
      <c r="B5456" s="6">
        <v>7</v>
      </c>
      <c r="C5456" s="6">
        <v>27</v>
      </c>
      <c r="D5456" s="6">
        <f>A5456+B5456+C5456</f>
        <v>42</v>
      </c>
      <c r="E5456" s="5">
        <f>IF(A5456=0,0,A5456*LABOR_HRS_WK_TOM*SEASON_WEEKS*(1+DIM_PCT_TOM)^A5456)</f>
        <v>1543.3839432000011</v>
      </c>
      <c r="F5456" s="5">
        <f>IF(B5456=0,0,B5456*LABOR_HRS_WK_CAR*SEASON_WEEKS*(1+DIM_PCT_CAR)^B5456)</f>
        <v>249.62400827032462</v>
      </c>
      <c r="G5456" s="5">
        <f>IF(C5456=0,0,C5456*LABOR_HRS_WK_MES*SEASON_WEEKS*(1+DIM_PCT_MES)^C5456)</f>
        <v>1699.19076434307</v>
      </c>
      <c r="H5456" s="5">
        <f>E5456+F5456+G5456</f>
        <v>3492.1987158133957</v>
      </c>
      <c r="I5456" s="5">
        <f>MIN(H5456,FARMER_HRS)</f>
        <v>720</v>
      </c>
      <c r="J5456" s="5">
        <f>MAX(0,H5456-FARMER_HRS)</f>
        <v>2772.1987158133957</v>
      </c>
      <c r="K5456" s="2">
        <f>I5456*FARMER_RATE+J5456*TEMP_WORKER_RATE</f>
        <v>73128.4499273159</v>
      </c>
      <c r="L5456" s="2">
        <f>A5456*PRICE_TOM+B5456*PRICE_CAR+C5456*PRICE_MES</f>
        <v>157958</v>
      </c>
      <c r="M5456" s="2">
        <f>A5456*FERT_BED_TOM+B5456*FERT_BED_CAR+C5456*FERT_BED_MES</f>
        <v>33880</v>
      </c>
      <c r="N5456" s="6">
        <f>IF(AND(D5456&lt;=TOTAL_BEDS,J5456&lt;=TEMP_WORKER_MAX*TEMP_WORKER_HRS),1,0)</f>
        <v>1</v>
      </c>
      <c r="O5456" s="2">
        <f>L5456-M5456-K5456-FIXED_COSTS</f>
        <v>30949.5500726841</v>
      </c>
      <c r="P5456" s="2">
        <f>IF(N5456=1,O5456,"")</f>
        <v>30949.5500726841</v>
      </c>
    </row>
    <row r="5457">
      <c r="A5457" s="6">
        <v>8</v>
      </c>
      <c r="B5457" s="6">
        <v>7</v>
      </c>
      <c r="C5457" s="6">
        <v>28</v>
      </c>
      <c r="D5457" s="6">
        <f>A5457+B5457+C5457</f>
        <v>43</v>
      </c>
      <c r="E5457" s="5">
        <f>IF(A5457=0,0,A5457*LABOR_HRS_WK_TOM*SEASON_WEEKS*(1+DIM_PCT_TOM)^A5457)</f>
        <v>1543.3839432000011</v>
      </c>
      <c r="F5457" s="5">
        <f>IF(B5457=0,0,B5457*LABOR_HRS_WK_CAR*SEASON_WEEKS*(1+DIM_PCT_CAR)^B5457)</f>
        <v>249.62400827032462</v>
      </c>
      <c r="G5457" s="5">
        <f>IF(C5457=0,0,C5457*LABOR_HRS_WK_MES*SEASON_WEEKS*(1+DIM_PCT_MES)^C5457)</f>
        <v>1784.1503025602233</v>
      </c>
      <c r="H5457" s="5">
        <f>E5457+F5457+G5457</f>
        <v>3577.158254030549</v>
      </c>
      <c r="I5457" s="5">
        <f>MIN(H5457,FARMER_HRS)</f>
        <v>720</v>
      </c>
      <c r="J5457" s="5">
        <f>MAX(0,H5457-FARMER_HRS)</f>
        <v>2857.158254030549</v>
      </c>
      <c r="K5457" s="2">
        <f>I5457*FARMER_RATE+J5457*TEMP_WORKER_RATE</f>
        <v>74603.441910252586</v>
      </c>
      <c r="L5457" s="2">
        <f>A5457*PRICE_TOM+B5457*PRICE_CAR+C5457*PRICE_MES</f>
        <v>160658</v>
      </c>
      <c r="M5457" s="2">
        <f>A5457*FERT_BED_TOM+B5457*FERT_BED_CAR+C5457*FERT_BED_MES</f>
        <v>34760</v>
      </c>
      <c r="N5457" s="6">
        <f>IF(AND(D5457&lt;=TOTAL_BEDS,J5457&lt;=TEMP_WORKER_MAX*TEMP_WORKER_HRS),1,0)</f>
        <v>1</v>
      </c>
      <c r="O5457" s="2">
        <f>L5457-M5457-K5457-FIXED_COSTS</f>
        <v>31294.558089747414</v>
      </c>
      <c r="P5457" s="2">
        <f>IF(N5457=1,O5457,"")</f>
        <v>31294.558089747414</v>
      </c>
    </row>
    <row r="5458">
      <c r="A5458" s="6">
        <v>8</v>
      </c>
      <c r="B5458" s="6">
        <v>7</v>
      </c>
      <c r="C5458" s="6">
        <v>29</v>
      </c>
      <c r="D5458" s="6">
        <f>A5458+B5458+C5458</f>
        <v>44</v>
      </c>
      <c r="E5458" s="5">
        <f>IF(A5458=0,0,A5458*LABOR_HRS_WK_TOM*SEASON_WEEKS*(1+DIM_PCT_TOM)^A5458)</f>
        <v>1543.3839432000011</v>
      </c>
      <c r="F5458" s="5">
        <f>IF(B5458=0,0,B5458*LABOR_HRS_WK_CAR*SEASON_WEEKS*(1+DIM_PCT_CAR)^B5458)</f>
        <v>249.62400827032462</v>
      </c>
      <c r="G5458" s="5">
        <f>IF(C5458=0,0,C5458*LABOR_HRS_WK_MES*SEASON_WEEKS*(1+DIM_PCT_MES)^C5458)</f>
        <v>1870.9683306758766</v>
      </c>
      <c r="H5458" s="5">
        <f>E5458+F5458+G5458</f>
        <v>3663.9762821462023</v>
      </c>
      <c r="I5458" s="5">
        <f>MIN(H5458,FARMER_HRS)</f>
        <v>720</v>
      </c>
      <c r="J5458" s="5">
        <f>MAX(0,H5458-FARMER_HRS)</f>
        <v>2943.9762821462023</v>
      </c>
      <c r="K5458" s="2">
        <f>I5458*FARMER_RATE+J5458*TEMP_WORKER_RATE</f>
        <v>76110.69934281602</v>
      </c>
      <c r="L5458" s="2">
        <f>A5458*PRICE_TOM+B5458*PRICE_CAR+C5458*PRICE_MES</f>
        <v>163358</v>
      </c>
      <c r="M5458" s="2">
        <f>A5458*FERT_BED_TOM+B5458*FERT_BED_CAR+C5458*FERT_BED_MES</f>
        <v>35640</v>
      </c>
      <c r="N5458" s="6">
        <f>IF(AND(D5458&lt;=TOTAL_BEDS,J5458&lt;=TEMP_WORKER_MAX*TEMP_WORKER_HRS),1,0)</f>
        <v>1</v>
      </c>
      <c r="O5458" s="2">
        <f>L5458-M5458-K5458-FIXED_COSTS</f>
        <v>31607.30065718398</v>
      </c>
      <c r="P5458" s="2">
        <f>IF(N5458=1,O5458,"")</f>
        <v>31607.30065718398</v>
      </c>
    </row>
    <row r="5459">
      <c r="A5459" s="6">
        <v>8</v>
      </c>
      <c r="B5459" s="6">
        <v>7</v>
      </c>
      <c r="C5459" s="6">
        <v>30</v>
      </c>
      <c r="D5459" s="6">
        <f>A5459+B5459+C5459</f>
        <v>45</v>
      </c>
      <c r="E5459" s="5">
        <f>IF(A5459=0,0,A5459*LABOR_HRS_WK_TOM*SEASON_WEEKS*(1+DIM_PCT_TOM)^A5459)</f>
        <v>1543.3839432000011</v>
      </c>
      <c r="F5459" s="5">
        <f>IF(B5459=0,0,B5459*LABOR_HRS_WK_CAR*SEASON_WEEKS*(1+DIM_PCT_CAR)^B5459)</f>
        <v>249.62400827032462</v>
      </c>
      <c r="G5459" s="5">
        <f>IF(C5459=0,0,C5459*LABOR_HRS_WK_MES*SEASON_WEEKS*(1+DIM_PCT_MES)^C5459)</f>
        <v>1959.6780360096466</v>
      </c>
      <c r="H5459" s="5">
        <f>E5459+F5459+G5459</f>
        <v>3752.685987479972</v>
      </c>
      <c r="I5459" s="5">
        <f>MIN(H5459,FARMER_HRS)</f>
        <v>720</v>
      </c>
      <c r="J5459" s="5">
        <f>MAX(0,H5459-FARMER_HRS)</f>
        <v>3032.685987479972</v>
      </c>
      <c r="K5459" s="2">
        <f>I5459*FARMER_RATE+J5459*TEMP_WORKER_RATE</f>
        <v>77650.798393749516</v>
      </c>
      <c r="L5459" s="2">
        <f>A5459*PRICE_TOM+B5459*PRICE_CAR+C5459*PRICE_MES</f>
        <v>166058</v>
      </c>
      <c r="M5459" s="2">
        <f>A5459*FERT_BED_TOM+B5459*FERT_BED_CAR+C5459*FERT_BED_MES</f>
        <v>36520</v>
      </c>
      <c r="N5459" s="6">
        <f>IF(AND(D5459&lt;=TOTAL_BEDS,J5459&lt;=TEMP_WORKER_MAX*TEMP_WORKER_HRS),1,0)</f>
        <v>1</v>
      </c>
      <c r="O5459" s="2">
        <f>L5459-M5459-K5459-FIXED_COSTS</f>
        <v>31887.201606250484</v>
      </c>
      <c r="P5459" s="2">
        <f>IF(N5459=1,O5459,"")</f>
        <v>31887.201606250484</v>
      </c>
    </row>
    <row r="5460">
      <c r="A5460" s="6">
        <v>8</v>
      </c>
      <c r="B5460" s="6">
        <v>8</v>
      </c>
      <c r="C5460" s="6">
        <v>0</v>
      </c>
      <c r="D5460" s="6">
        <f>A5460+B5460+C5460</f>
        <v>16</v>
      </c>
      <c r="E5460" s="5">
        <f>IF(A5460=0,0,A5460*LABOR_HRS_WK_TOM*SEASON_WEEKS*(1+DIM_PCT_TOM)^A5460)</f>
        <v>1543.3839432000011</v>
      </c>
      <c r="F5460" s="5">
        <f>IF(B5460=0,0,B5460*LABOR_HRS_WK_CAR*SEASON_WEEKS*(1+DIM_PCT_CAR)^B5460)</f>
        <v>292.41669540238013</v>
      </c>
      <c r="G5460" s="5">
        <f>IF(C5460=0,0,C5460*LABOR_HRS_WK_MES*SEASON_WEEKS*(1+DIM_PCT_MES)^C5460)</f>
        <v>0</v>
      </c>
      <c r="H5460" s="5">
        <f>E5460+F5460+G5460</f>
        <v>1835.8006386023812</v>
      </c>
      <c r="I5460" s="5">
        <f>MIN(H5460,FARMER_HRS)</f>
        <v>720</v>
      </c>
      <c r="J5460" s="5">
        <f>MAX(0,H5460-FARMER_HRS)</f>
        <v>1115.8006386023812</v>
      </c>
      <c r="K5460" s="2">
        <f>I5460*FARMER_RATE+J5460*TEMP_WORKER_RATE</f>
        <v>44371.538864624672</v>
      </c>
      <c r="L5460" s="2">
        <f>A5460*PRICE_TOM+B5460*PRICE_CAR+C5460*PRICE_MES</f>
        <v>87152</v>
      </c>
      <c r="M5460" s="2">
        <f>A5460*FERT_BED_TOM+B5460*FERT_BED_CAR+C5460*FERT_BED_MES</f>
        <v>10560</v>
      </c>
      <c r="N5460" s="6">
        <f>IF(AND(D5460&lt;=TOTAL_BEDS,J5460&lt;=TEMP_WORKER_MAX*TEMP_WORKER_HRS),1,0)</f>
        <v>1</v>
      </c>
      <c r="O5460" s="2">
        <f>L5460-M5460-K5460-FIXED_COSTS</f>
        <v>12220.461135375328</v>
      </c>
      <c r="P5460" s="2">
        <f>IF(N5460=1,O5460,"")</f>
        <v>12220.461135375328</v>
      </c>
    </row>
    <row r="5461">
      <c r="A5461" s="6">
        <v>8</v>
      </c>
      <c r="B5461" s="6">
        <v>8</v>
      </c>
      <c r="C5461" s="6">
        <v>1</v>
      </c>
      <c r="D5461" s="6">
        <f>A5461+B5461+C5461</f>
        <v>17</v>
      </c>
      <c r="E5461" s="5">
        <f>IF(A5461=0,0,A5461*LABOR_HRS_WK_TOM*SEASON_WEEKS*(1+DIM_PCT_TOM)^A5461)</f>
        <v>1543.3839432000011</v>
      </c>
      <c r="F5461" s="5">
        <f>IF(B5461=0,0,B5461*LABOR_HRS_WK_CAR*SEASON_WEEKS*(1+DIM_PCT_CAR)^B5461)</f>
        <v>292.41669540238013</v>
      </c>
      <c r="G5461" s="5">
        <f>IF(C5461=0,0,C5461*LABOR_HRS_WK_MES*SEASON_WEEKS*(1+DIM_PCT_MES)^C5461)</f>
        <v>45.5625</v>
      </c>
      <c r="H5461" s="5">
        <f>E5461+F5461+G5461</f>
        <v>1881.3631386023812</v>
      </c>
      <c r="I5461" s="5">
        <f>MIN(H5461,FARMER_HRS)</f>
        <v>720</v>
      </c>
      <c r="J5461" s="5">
        <f>MAX(0,H5461-FARMER_HRS)</f>
        <v>1161.3631386023812</v>
      </c>
      <c r="K5461" s="2">
        <f>I5461*FARMER_RATE+J5461*TEMP_WORKER_RATE</f>
        <v>45162.554489624672</v>
      </c>
      <c r="L5461" s="2">
        <f>A5461*PRICE_TOM+B5461*PRICE_CAR+C5461*PRICE_MES</f>
        <v>89852</v>
      </c>
      <c r="M5461" s="2">
        <f>A5461*FERT_BED_TOM+B5461*FERT_BED_CAR+C5461*FERT_BED_MES</f>
        <v>11440</v>
      </c>
      <c r="N5461" s="6">
        <f>IF(AND(D5461&lt;=TOTAL_BEDS,J5461&lt;=TEMP_WORKER_MAX*TEMP_WORKER_HRS),1,0)</f>
        <v>1</v>
      </c>
      <c r="O5461" s="2">
        <f>L5461-M5461-K5461-FIXED_COSTS</f>
        <v>13249.445510375328</v>
      </c>
      <c r="P5461" s="2">
        <f>IF(N5461=1,O5461,"")</f>
        <v>13249.445510375328</v>
      </c>
    </row>
    <row r="5462">
      <c r="A5462" s="6">
        <v>8</v>
      </c>
      <c r="B5462" s="6">
        <v>8</v>
      </c>
      <c r="C5462" s="6">
        <v>2</v>
      </c>
      <c r="D5462" s="6">
        <f>A5462+B5462+C5462</f>
        <v>18</v>
      </c>
      <c r="E5462" s="5">
        <f>IF(A5462=0,0,A5462*LABOR_HRS_WK_TOM*SEASON_WEEKS*(1+DIM_PCT_TOM)^A5462)</f>
        <v>1543.3839432000011</v>
      </c>
      <c r="F5462" s="5">
        <f>IF(B5462=0,0,B5462*LABOR_HRS_WK_CAR*SEASON_WEEKS*(1+DIM_PCT_CAR)^B5462)</f>
        <v>292.41669540238013</v>
      </c>
      <c r="G5462" s="5">
        <f>IF(C5462=0,0,C5462*LABOR_HRS_WK_MES*SEASON_WEEKS*(1+DIM_PCT_MES)^C5462)</f>
        <v>92.2640625</v>
      </c>
      <c r="H5462" s="5">
        <f>E5462+F5462+G5462</f>
        <v>1928.0647011023812</v>
      </c>
      <c r="I5462" s="5">
        <f>MIN(H5462,FARMER_HRS)</f>
        <v>720</v>
      </c>
      <c r="J5462" s="5">
        <f>MAX(0,H5462-FARMER_HRS)</f>
        <v>1208.0647011023812</v>
      </c>
      <c r="K5462" s="2">
        <f>I5462*FARMER_RATE+J5462*TEMP_WORKER_RATE</f>
        <v>45973.345505249672</v>
      </c>
      <c r="L5462" s="2">
        <f>A5462*PRICE_TOM+B5462*PRICE_CAR+C5462*PRICE_MES</f>
        <v>92552</v>
      </c>
      <c r="M5462" s="2">
        <f>A5462*FERT_BED_TOM+B5462*FERT_BED_CAR+C5462*FERT_BED_MES</f>
        <v>12320</v>
      </c>
      <c r="N5462" s="6">
        <f>IF(AND(D5462&lt;=TOTAL_BEDS,J5462&lt;=TEMP_WORKER_MAX*TEMP_WORKER_HRS),1,0)</f>
        <v>1</v>
      </c>
      <c r="O5462" s="2">
        <f>L5462-M5462-K5462-FIXED_COSTS</f>
        <v>14258.654494750328</v>
      </c>
      <c r="P5462" s="2">
        <f>IF(N5462=1,O5462,"")</f>
        <v>14258.654494750328</v>
      </c>
    </row>
    <row r="5463">
      <c r="A5463" s="6">
        <v>8</v>
      </c>
      <c r="B5463" s="6">
        <v>8</v>
      </c>
      <c r="C5463" s="6">
        <v>3</v>
      </c>
      <c r="D5463" s="6">
        <f>A5463+B5463+C5463</f>
        <v>19</v>
      </c>
      <c r="E5463" s="5">
        <f>IF(A5463=0,0,A5463*LABOR_HRS_WK_TOM*SEASON_WEEKS*(1+DIM_PCT_TOM)^A5463)</f>
        <v>1543.3839432000011</v>
      </c>
      <c r="F5463" s="5">
        <f>IF(B5463=0,0,B5463*LABOR_HRS_WK_CAR*SEASON_WEEKS*(1+DIM_PCT_CAR)^B5463)</f>
        <v>292.41669540238013</v>
      </c>
      <c r="G5463" s="5">
        <f>IF(C5463=0,0,C5463*LABOR_HRS_WK_MES*SEASON_WEEKS*(1+DIM_PCT_MES)^C5463)</f>
        <v>140.12604492187498</v>
      </c>
      <c r="H5463" s="5">
        <f>E5463+F5463+G5463</f>
        <v>1975.9266835242563</v>
      </c>
      <c r="I5463" s="5">
        <f>MIN(H5463,FARMER_HRS)</f>
        <v>720</v>
      </c>
      <c r="J5463" s="5">
        <f>MAX(0,H5463-FARMER_HRS)</f>
        <v>1255.9266835242563</v>
      </c>
      <c r="K5463" s="2">
        <f>I5463*FARMER_RATE+J5463*TEMP_WORKER_RATE</f>
        <v>46804.282700073891</v>
      </c>
      <c r="L5463" s="2">
        <f>A5463*PRICE_TOM+B5463*PRICE_CAR+C5463*PRICE_MES</f>
        <v>95252</v>
      </c>
      <c r="M5463" s="2">
        <f>A5463*FERT_BED_TOM+B5463*FERT_BED_CAR+C5463*FERT_BED_MES</f>
        <v>13200</v>
      </c>
      <c r="N5463" s="6">
        <f>IF(AND(D5463&lt;=TOTAL_BEDS,J5463&lt;=TEMP_WORKER_MAX*TEMP_WORKER_HRS),1,0)</f>
        <v>1</v>
      </c>
      <c r="O5463" s="2">
        <f>L5463-M5463-K5463-FIXED_COSTS</f>
        <v>15247.717299926109</v>
      </c>
      <c r="P5463" s="2">
        <f>IF(N5463=1,O5463,"")</f>
        <v>15247.717299926109</v>
      </c>
    </row>
    <row r="5464">
      <c r="A5464" s="6">
        <v>8</v>
      </c>
      <c r="B5464" s="6">
        <v>8</v>
      </c>
      <c r="C5464" s="6">
        <v>4</v>
      </c>
      <c r="D5464" s="6">
        <f>A5464+B5464+C5464</f>
        <v>20</v>
      </c>
      <c r="E5464" s="5">
        <f>IF(A5464=0,0,A5464*LABOR_HRS_WK_TOM*SEASON_WEEKS*(1+DIM_PCT_TOM)^A5464)</f>
        <v>1543.3839432000011</v>
      </c>
      <c r="F5464" s="5">
        <f>IF(B5464=0,0,B5464*LABOR_HRS_WK_CAR*SEASON_WEEKS*(1+DIM_PCT_CAR)^B5464)</f>
        <v>292.41669540238013</v>
      </c>
      <c r="G5464" s="5">
        <f>IF(C5464=0,0,C5464*LABOR_HRS_WK_MES*SEASON_WEEKS*(1+DIM_PCT_MES)^C5464)</f>
        <v>189.17016064453119</v>
      </c>
      <c r="H5464" s="5">
        <f>E5464+F5464+G5464</f>
        <v>2024.9707992469125</v>
      </c>
      <c r="I5464" s="5">
        <f>MIN(H5464,FARMER_HRS)</f>
        <v>720</v>
      </c>
      <c r="J5464" s="5">
        <f>MAX(0,H5464-FARMER_HRS)</f>
        <v>1304.9707992469125</v>
      </c>
      <c r="K5464" s="2">
        <f>I5464*FARMER_RATE+J5464*TEMP_WORKER_RATE</f>
        <v>47655.743042481117</v>
      </c>
      <c r="L5464" s="2">
        <f>A5464*PRICE_TOM+B5464*PRICE_CAR+C5464*PRICE_MES</f>
        <v>97952</v>
      </c>
      <c r="M5464" s="2">
        <f>A5464*FERT_BED_TOM+B5464*FERT_BED_CAR+C5464*FERT_BED_MES</f>
        <v>14080</v>
      </c>
      <c r="N5464" s="6">
        <f>IF(AND(D5464&lt;=TOTAL_BEDS,J5464&lt;=TEMP_WORKER_MAX*TEMP_WORKER_HRS),1,0)</f>
        <v>1</v>
      </c>
      <c r="O5464" s="2">
        <f>L5464-M5464-K5464-FIXED_COSTS</f>
        <v>16216.256957518883</v>
      </c>
      <c r="P5464" s="2">
        <f>IF(N5464=1,O5464,"")</f>
        <v>16216.256957518883</v>
      </c>
    </row>
    <row r="5465">
      <c r="A5465" s="6">
        <v>8</v>
      </c>
      <c r="B5465" s="6">
        <v>8</v>
      </c>
      <c r="C5465" s="6">
        <v>5</v>
      </c>
      <c r="D5465" s="6">
        <f>A5465+B5465+C5465</f>
        <v>21</v>
      </c>
      <c r="E5465" s="5">
        <f>IF(A5465=0,0,A5465*LABOR_HRS_WK_TOM*SEASON_WEEKS*(1+DIM_PCT_TOM)^A5465)</f>
        <v>1543.3839432000011</v>
      </c>
      <c r="F5465" s="5">
        <f>IF(B5465=0,0,B5465*LABOR_HRS_WK_CAR*SEASON_WEEKS*(1+DIM_PCT_CAR)^B5465)</f>
        <v>292.41669540238013</v>
      </c>
      <c r="G5465" s="5">
        <f>IF(C5465=0,0,C5465*LABOR_HRS_WK_MES*SEASON_WEEKS*(1+DIM_PCT_MES)^C5465)</f>
        <v>239.41848456573481</v>
      </c>
      <c r="H5465" s="5">
        <f>E5465+F5465+G5465</f>
        <v>2075.2191231681159</v>
      </c>
      <c r="I5465" s="5">
        <f>MIN(H5465,FARMER_HRS)</f>
        <v>720</v>
      </c>
      <c r="J5465" s="5">
        <f>MAX(0,H5465-FARMER_HRS)</f>
        <v>1355.2191231681159</v>
      </c>
      <c r="K5465" s="2">
        <f>I5465*FARMER_RATE+J5465*TEMP_WORKER_RATE</f>
        <v>48528.109777224236</v>
      </c>
      <c r="L5465" s="2">
        <f>A5465*PRICE_TOM+B5465*PRICE_CAR+C5465*PRICE_MES</f>
        <v>100652</v>
      </c>
      <c r="M5465" s="2">
        <f>A5465*FERT_BED_TOM+B5465*FERT_BED_CAR+C5465*FERT_BED_MES</f>
        <v>14960</v>
      </c>
      <c r="N5465" s="6">
        <f>IF(AND(D5465&lt;=TOTAL_BEDS,J5465&lt;=TEMP_WORKER_MAX*TEMP_WORKER_HRS),1,0)</f>
        <v>1</v>
      </c>
      <c r="O5465" s="2">
        <f>L5465-M5465-K5465-FIXED_COSTS</f>
        <v>17163.890222775764</v>
      </c>
      <c r="P5465" s="2">
        <f>IF(N5465=1,O5465,"")</f>
        <v>17163.890222775764</v>
      </c>
    </row>
    <row r="5466">
      <c r="A5466" s="6">
        <v>8</v>
      </c>
      <c r="B5466" s="6">
        <v>8</v>
      </c>
      <c r="C5466" s="6">
        <v>6</v>
      </c>
      <c r="D5466" s="6">
        <f>A5466+B5466+C5466</f>
        <v>22</v>
      </c>
      <c r="E5466" s="5">
        <f>IF(A5466=0,0,A5466*LABOR_HRS_WK_TOM*SEASON_WEEKS*(1+DIM_PCT_TOM)^A5466)</f>
        <v>1543.3839432000011</v>
      </c>
      <c r="F5466" s="5">
        <f>IF(B5466=0,0,B5466*LABOR_HRS_WK_CAR*SEASON_WEEKS*(1+DIM_PCT_CAR)^B5466)</f>
        <v>292.41669540238013</v>
      </c>
      <c r="G5466" s="5">
        <f>IF(C5466=0,0,C5466*LABOR_HRS_WK_MES*SEASON_WEEKS*(1+DIM_PCT_MES)^C5466)</f>
        <v>290.89345874736773</v>
      </c>
      <c r="H5466" s="5">
        <f>E5466+F5466+G5466</f>
        <v>2126.694097349749</v>
      </c>
      <c r="I5466" s="5">
        <f>MIN(H5466,FARMER_HRS)</f>
        <v>720</v>
      </c>
      <c r="J5466" s="5">
        <f>MAX(0,H5466-FARMER_HRS)</f>
        <v>1406.694097349749</v>
      </c>
      <c r="K5466" s="2">
        <f>I5466*FARMER_RATE+J5466*TEMP_WORKER_RATE</f>
        <v>49421.772523433145</v>
      </c>
      <c r="L5466" s="2">
        <f>A5466*PRICE_TOM+B5466*PRICE_CAR+C5466*PRICE_MES</f>
        <v>103352</v>
      </c>
      <c r="M5466" s="2">
        <f>A5466*FERT_BED_TOM+B5466*FERT_BED_CAR+C5466*FERT_BED_MES</f>
        <v>15840</v>
      </c>
      <c r="N5466" s="6">
        <f>IF(AND(D5466&lt;=TOTAL_BEDS,J5466&lt;=TEMP_WORKER_MAX*TEMP_WORKER_HRS),1,0)</f>
        <v>1</v>
      </c>
      <c r="O5466" s="2">
        <f>L5466-M5466-K5466-FIXED_COSTS</f>
        <v>18090.227476566855</v>
      </c>
      <c r="P5466" s="2">
        <f>IF(N5466=1,O5466,"")</f>
        <v>18090.227476566855</v>
      </c>
    </row>
    <row r="5467">
      <c r="A5467" s="6">
        <v>8</v>
      </c>
      <c r="B5467" s="6">
        <v>8</v>
      </c>
      <c r="C5467" s="6">
        <v>7</v>
      </c>
      <c r="D5467" s="6">
        <f>A5467+B5467+C5467</f>
        <v>23</v>
      </c>
      <c r="E5467" s="5">
        <f>IF(A5467=0,0,A5467*LABOR_HRS_WK_TOM*SEASON_WEEKS*(1+DIM_PCT_TOM)^A5467)</f>
        <v>1543.3839432000011</v>
      </c>
      <c r="F5467" s="5">
        <f>IF(B5467=0,0,B5467*LABOR_HRS_WK_CAR*SEASON_WEEKS*(1+DIM_PCT_CAR)^B5467)</f>
        <v>292.41669540238013</v>
      </c>
      <c r="G5467" s="5">
        <f>IF(C5467=0,0,C5467*LABOR_HRS_WK_MES*SEASON_WEEKS*(1+DIM_PCT_MES)^C5467)</f>
        <v>343.61789814532818</v>
      </c>
      <c r="H5467" s="5">
        <f>E5467+F5467+G5467</f>
        <v>2179.4185367477094</v>
      </c>
      <c r="I5467" s="5">
        <f>MIN(H5467,FARMER_HRS)</f>
        <v>720</v>
      </c>
      <c r="J5467" s="5">
        <f>MAX(0,H5467-FARMER_HRS)</f>
        <v>1459.4185367477094</v>
      </c>
      <c r="K5467" s="2">
        <f>I5467*FARMER_RATE+J5467*TEMP_WORKER_RATE</f>
        <v>50337.127374092175</v>
      </c>
      <c r="L5467" s="2">
        <f>A5467*PRICE_TOM+B5467*PRICE_CAR+C5467*PRICE_MES</f>
        <v>106052</v>
      </c>
      <c r="M5467" s="2">
        <f>A5467*FERT_BED_TOM+B5467*FERT_BED_CAR+C5467*FERT_BED_MES</f>
        <v>16720</v>
      </c>
      <c r="N5467" s="6">
        <f>IF(AND(D5467&lt;=TOTAL_BEDS,J5467&lt;=TEMP_WORKER_MAX*TEMP_WORKER_HRS),1,0)</f>
        <v>1</v>
      </c>
      <c r="O5467" s="2">
        <f>L5467-M5467-K5467-FIXED_COSTS</f>
        <v>18994.872625907825</v>
      </c>
      <c r="P5467" s="2">
        <f>IF(N5467=1,O5467,"")</f>
        <v>18994.872625907825</v>
      </c>
    </row>
    <row r="5468">
      <c r="A5468" s="6">
        <v>8</v>
      </c>
      <c r="B5468" s="6">
        <v>8</v>
      </c>
      <c r="C5468" s="6">
        <v>8</v>
      </c>
      <c r="D5468" s="6">
        <f>A5468+B5468+C5468</f>
        <v>24</v>
      </c>
      <c r="E5468" s="5">
        <f>IF(A5468=0,0,A5468*LABOR_HRS_WK_TOM*SEASON_WEEKS*(1+DIM_PCT_TOM)^A5468)</f>
        <v>1543.3839432000011</v>
      </c>
      <c r="F5468" s="5">
        <f>IF(B5468=0,0,B5468*LABOR_HRS_WK_CAR*SEASON_WEEKS*(1+DIM_PCT_CAR)^B5468)</f>
        <v>292.41669540238013</v>
      </c>
      <c r="G5468" s="5">
        <f>IF(C5468=0,0,C5468*LABOR_HRS_WK_MES*SEASON_WEEKS*(1+DIM_PCT_MES)^C5468)</f>
        <v>397.61499642530833</v>
      </c>
      <c r="H5468" s="5">
        <f>E5468+F5468+G5468</f>
        <v>2233.4156350276894</v>
      </c>
      <c r="I5468" s="5">
        <f>MIN(H5468,FARMER_HRS)</f>
        <v>720</v>
      </c>
      <c r="J5468" s="5">
        <f>MAX(0,H5468-FARMER_HRS)</f>
        <v>1513.4156350276894</v>
      </c>
      <c r="K5468" s="2">
        <f>I5468*FARMER_RATE+J5468*TEMP_WORKER_RATE</f>
        <v>51274.576997008495</v>
      </c>
      <c r="L5468" s="2">
        <f>A5468*PRICE_TOM+B5468*PRICE_CAR+C5468*PRICE_MES</f>
        <v>108752</v>
      </c>
      <c r="M5468" s="2">
        <f>A5468*FERT_BED_TOM+B5468*FERT_BED_CAR+C5468*FERT_BED_MES</f>
        <v>17600</v>
      </c>
      <c r="N5468" s="6">
        <f>IF(AND(D5468&lt;=TOTAL_BEDS,J5468&lt;=TEMP_WORKER_MAX*TEMP_WORKER_HRS),1,0)</f>
        <v>1</v>
      </c>
      <c r="O5468" s="2">
        <f>L5468-M5468-K5468-FIXED_COSTS</f>
        <v>19877.423002991505</v>
      </c>
      <c r="P5468" s="2">
        <f>IF(N5468=1,O5468,"")</f>
        <v>19877.423002991505</v>
      </c>
    </row>
    <row r="5469">
      <c r="A5469" s="6">
        <v>8</v>
      </c>
      <c r="B5469" s="6">
        <v>8</v>
      </c>
      <c r="C5469" s="6">
        <v>9</v>
      </c>
      <c r="D5469" s="6">
        <f>A5469+B5469+C5469</f>
        <v>25</v>
      </c>
      <c r="E5469" s="5">
        <f>IF(A5469=0,0,A5469*LABOR_HRS_WK_TOM*SEASON_WEEKS*(1+DIM_PCT_TOM)^A5469)</f>
        <v>1543.3839432000011</v>
      </c>
      <c r="F5469" s="5">
        <f>IF(B5469=0,0,B5469*LABOR_HRS_WK_CAR*SEASON_WEEKS*(1+DIM_PCT_CAR)^B5469)</f>
        <v>292.41669540238013</v>
      </c>
      <c r="G5469" s="5">
        <f>IF(C5469=0,0,C5469*LABOR_HRS_WK_MES*SEASON_WEEKS*(1+DIM_PCT_MES)^C5469)</f>
        <v>452.90833186570273</v>
      </c>
      <c r="H5469" s="5">
        <f>E5469+F5469+G5469</f>
        <v>2288.7089704680839</v>
      </c>
      <c r="I5469" s="5">
        <f>MIN(H5469,FARMER_HRS)</f>
        <v>720</v>
      </c>
      <c r="J5469" s="5">
        <f>MAX(0,H5469-FARMER_HRS)</f>
        <v>1568.7089704680839</v>
      </c>
      <c r="K5469" s="2">
        <f>I5469*FARMER_RATE+J5469*TEMP_WORKER_RATE</f>
        <v>52234.53073729312</v>
      </c>
      <c r="L5469" s="2">
        <f>A5469*PRICE_TOM+B5469*PRICE_CAR+C5469*PRICE_MES</f>
        <v>111452</v>
      </c>
      <c r="M5469" s="2">
        <f>A5469*FERT_BED_TOM+B5469*FERT_BED_CAR+C5469*FERT_BED_MES</f>
        <v>18480</v>
      </c>
      <c r="N5469" s="6">
        <f>IF(AND(D5469&lt;=TOTAL_BEDS,J5469&lt;=TEMP_WORKER_MAX*TEMP_WORKER_HRS),1,0)</f>
        <v>1</v>
      </c>
      <c r="O5469" s="2">
        <f>L5469-M5469-K5469-FIXED_COSTS</f>
        <v>20737.46926270688</v>
      </c>
      <c r="P5469" s="2">
        <f>IF(N5469=1,O5469,"")</f>
        <v>20737.46926270688</v>
      </c>
    </row>
    <row r="5470">
      <c r="A5470" s="6">
        <v>8</v>
      </c>
      <c r="B5470" s="6">
        <v>8</v>
      </c>
      <c r="C5470" s="6">
        <v>10</v>
      </c>
      <c r="D5470" s="6">
        <f>A5470+B5470+C5470</f>
        <v>26</v>
      </c>
      <c r="E5470" s="5">
        <f>IF(A5470=0,0,A5470*LABOR_HRS_WK_TOM*SEASON_WEEKS*(1+DIM_PCT_TOM)^A5470)</f>
        <v>1543.3839432000011</v>
      </c>
      <c r="F5470" s="5">
        <f>IF(B5470=0,0,B5470*LABOR_HRS_WK_CAR*SEASON_WEEKS*(1+DIM_PCT_CAR)^B5470)</f>
        <v>292.41669540238013</v>
      </c>
      <c r="G5470" s="5">
        <f>IF(C5470=0,0,C5470*LABOR_HRS_WK_MES*SEASON_WEEKS*(1+DIM_PCT_MES)^C5470)</f>
        <v>509.52187334891551</v>
      </c>
      <c r="H5470" s="5">
        <f>E5470+F5470+G5470</f>
        <v>2345.3225119512967</v>
      </c>
      <c r="I5470" s="5">
        <f>MIN(H5470,FARMER_HRS)</f>
        <v>720</v>
      </c>
      <c r="J5470" s="5">
        <f>MAX(0,H5470-FARMER_HRS)</f>
        <v>1625.3225119512967</v>
      </c>
      <c r="K5470" s="2">
        <f>I5470*FARMER_RATE+J5470*TEMP_WORKER_RATE</f>
        <v>53217.404721376675</v>
      </c>
      <c r="L5470" s="2">
        <f>A5470*PRICE_TOM+B5470*PRICE_CAR+C5470*PRICE_MES</f>
        <v>114152</v>
      </c>
      <c r="M5470" s="2">
        <f>A5470*FERT_BED_TOM+B5470*FERT_BED_CAR+C5470*FERT_BED_MES</f>
        <v>19360</v>
      </c>
      <c r="N5470" s="6">
        <f>IF(AND(D5470&lt;=TOTAL_BEDS,J5470&lt;=TEMP_WORKER_MAX*TEMP_WORKER_HRS),1,0)</f>
        <v>1</v>
      </c>
      <c r="O5470" s="2">
        <f>L5470-M5470-K5470-FIXED_COSTS</f>
        <v>21574.595278623325</v>
      </c>
      <c r="P5470" s="2">
        <f>IF(N5470=1,O5470,"")</f>
        <v>21574.595278623325</v>
      </c>
    </row>
    <row r="5471">
      <c r="A5471" s="6">
        <v>8</v>
      </c>
      <c r="B5471" s="6">
        <v>8</v>
      </c>
      <c r="C5471" s="6">
        <v>11</v>
      </c>
      <c r="D5471" s="6">
        <f>A5471+B5471+C5471</f>
        <v>27</v>
      </c>
      <c r="E5471" s="5">
        <f>IF(A5471=0,0,A5471*LABOR_HRS_WK_TOM*SEASON_WEEKS*(1+DIM_PCT_TOM)^A5471)</f>
        <v>1543.3839432000011</v>
      </c>
      <c r="F5471" s="5">
        <f>IF(B5471=0,0,B5471*LABOR_HRS_WK_CAR*SEASON_WEEKS*(1+DIM_PCT_CAR)^B5471)</f>
        <v>292.41669540238013</v>
      </c>
      <c r="G5471" s="5">
        <f>IF(C5471=0,0,C5471*LABOR_HRS_WK_MES*SEASON_WEEKS*(1+DIM_PCT_MES)^C5471)</f>
        <v>567.47998644235463</v>
      </c>
      <c r="H5471" s="5">
        <f>E5471+F5471+G5471</f>
        <v>2403.2806250447356</v>
      </c>
      <c r="I5471" s="5">
        <f>MIN(H5471,FARMER_HRS)</f>
        <v>720</v>
      </c>
      <c r="J5471" s="5">
        <f>MAX(0,H5471-FARMER_HRS)</f>
        <v>1683.2806250447356</v>
      </c>
      <c r="K5471" s="2">
        <f>I5471*FARMER_RATE+J5471*TEMP_WORKER_RATE</f>
        <v>54223.621962582212</v>
      </c>
      <c r="L5471" s="2">
        <f>A5471*PRICE_TOM+B5471*PRICE_CAR+C5471*PRICE_MES</f>
        <v>116852</v>
      </c>
      <c r="M5471" s="2">
        <f>A5471*FERT_BED_TOM+B5471*FERT_BED_CAR+C5471*FERT_BED_MES</f>
        <v>20240</v>
      </c>
      <c r="N5471" s="6">
        <f>IF(AND(D5471&lt;=TOTAL_BEDS,J5471&lt;=TEMP_WORKER_MAX*TEMP_WORKER_HRS),1,0)</f>
        <v>1</v>
      </c>
      <c r="O5471" s="2">
        <f>L5471-M5471-K5471-FIXED_COSTS</f>
        <v>22388.378037417788</v>
      </c>
      <c r="P5471" s="2">
        <f>IF(N5471=1,O5471,"")</f>
        <v>22388.378037417788</v>
      </c>
    </row>
    <row r="5472">
      <c r="A5472" s="6">
        <v>8</v>
      </c>
      <c r="B5472" s="6">
        <v>8</v>
      </c>
      <c r="C5472" s="6">
        <v>12</v>
      </c>
      <c r="D5472" s="6">
        <f>A5472+B5472+C5472</f>
        <v>28</v>
      </c>
      <c r="E5472" s="5">
        <f>IF(A5472=0,0,A5472*LABOR_HRS_WK_TOM*SEASON_WEEKS*(1+DIM_PCT_TOM)^A5472)</f>
        <v>1543.3839432000011</v>
      </c>
      <c r="F5472" s="5">
        <f>IF(B5472=0,0,B5472*LABOR_HRS_WK_CAR*SEASON_WEEKS*(1+DIM_PCT_CAR)^B5472)</f>
        <v>292.41669540238013</v>
      </c>
      <c r="G5472" s="5">
        <f>IF(C5472=0,0,C5472*LABOR_HRS_WK_MES*SEASON_WEEKS*(1+DIM_PCT_MES)^C5472)</f>
        <v>626.807439570419</v>
      </c>
      <c r="H5472" s="5">
        <f>E5472+F5472+G5472</f>
        <v>2462.6080781728</v>
      </c>
      <c r="I5472" s="5">
        <f>MIN(H5472,FARMER_HRS)</f>
        <v>720</v>
      </c>
      <c r="J5472" s="5">
        <f>MAX(0,H5472-FARMER_HRS)</f>
        <v>1742.6080781728</v>
      </c>
      <c r="K5472" s="2">
        <f>I5472*FARMER_RATE+J5472*TEMP_WORKER_RATE</f>
        <v>55253.612468277774</v>
      </c>
      <c r="L5472" s="2">
        <f>A5472*PRICE_TOM+B5472*PRICE_CAR+C5472*PRICE_MES</f>
        <v>119552</v>
      </c>
      <c r="M5472" s="2">
        <f>A5472*FERT_BED_TOM+B5472*FERT_BED_CAR+C5472*FERT_BED_MES</f>
        <v>21120</v>
      </c>
      <c r="N5472" s="6">
        <f>IF(AND(D5472&lt;=TOTAL_BEDS,J5472&lt;=TEMP_WORKER_MAX*TEMP_WORKER_HRS),1,0)</f>
        <v>1</v>
      </c>
      <c r="O5472" s="2">
        <f>L5472-M5472-K5472-FIXED_COSTS</f>
        <v>23178.387531722226</v>
      </c>
      <c r="P5472" s="2">
        <f>IF(N5472=1,O5472,"")</f>
        <v>23178.387531722226</v>
      </c>
    </row>
    <row r="5473">
      <c r="A5473" s="6">
        <v>8</v>
      </c>
      <c r="B5473" s="6">
        <v>8</v>
      </c>
      <c r="C5473" s="6">
        <v>13</v>
      </c>
      <c r="D5473" s="6">
        <f>A5473+B5473+C5473</f>
        <v>29</v>
      </c>
      <c r="E5473" s="5">
        <f>IF(A5473=0,0,A5473*LABOR_HRS_WK_TOM*SEASON_WEEKS*(1+DIM_PCT_TOM)^A5473)</f>
        <v>1543.3839432000011</v>
      </c>
      <c r="F5473" s="5">
        <f>IF(B5473=0,0,B5473*LABOR_HRS_WK_CAR*SEASON_WEEKS*(1+DIM_PCT_CAR)^B5473)</f>
        <v>292.41669540238013</v>
      </c>
      <c r="G5473" s="5">
        <f>IF(C5473=0,0,C5473*LABOR_HRS_WK_MES*SEASON_WEEKS*(1+DIM_PCT_MES)^C5473)</f>
        <v>687.52941027880331</v>
      </c>
      <c r="H5473" s="5">
        <f>E5473+F5473+G5473</f>
        <v>2523.3300488811847</v>
      </c>
      <c r="I5473" s="5">
        <f>MIN(H5473,FARMER_HRS)</f>
        <v>720</v>
      </c>
      <c r="J5473" s="5">
        <f>MAX(0,H5473-FARMER_HRS)</f>
        <v>1803.3300488811847</v>
      </c>
      <c r="K5473" s="2">
        <f>I5473*FARMER_RATE+J5473*TEMP_WORKER_RATE</f>
        <v>56307.81334863168</v>
      </c>
      <c r="L5473" s="2">
        <f>A5473*PRICE_TOM+B5473*PRICE_CAR+C5473*PRICE_MES</f>
        <v>122252</v>
      </c>
      <c r="M5473" s="2">
        <f>A5473*FERT_BED_TOM+B5473*FERT_BED_CAR+C5473*FERT_BED_MES</f>
        <v>22000</v>
      </c>
      <c r="N5473" s="6">
        <f>IF(AND(D5473&lt;=TOTAL_BEDS,J5473&lt;=TEMP_WORKER_MAX*TEMP_WORKER_HRS),1,0)</f>
        <v>1</v>
      </c>
      <c r="O5473" s="2">
        <f>L5473-M5473-K5473-FIXED_COSTS</f>
        <v>23944.18665136832</v>
      </c>
      <c r="P5473" s="2">
        <f>IF(N5473=1,O5473,"")</f>
        <v>23944.18665136832</v>
      </c>
    </row>
    <row r="5474">
      <c r="A5474" s="6">
        <v>8</v>
      </c>
      <c r="B5474" s="6">
        <v>8</v>
      </c>
      <c r="C5474" s="6">
        <v>14</v>
      </c>
      <c r="D5474" s="6">
        <f>A5474+B5474+C5474</f>
        <v>30</v>
      </c>
      <c r="E5474" s="5">
        <f>IF(A5474=0,0,A5474*LABOR_HRS_WK_TOM*SEASON_WEEKS*(1+DIM_PCT_TOM)^A5474)</f>
        <v>1543.3839432000011</v>
      </c>
      <c r="F5474" s="5">
        <f>IF(B5474=0,0,B5474*LABOR_HRS_WK_CAR*SEASON_WEEKS*(1+DIM_PCT_CAR)^B5474)</f>
        <v>292.41669540238013</v>
      </c>
      <c r="G5474" s="5">
        <f>IF(C5474=0,0,C5474*LABOR_HRS_WK_MES*SEASON_WEEKS*(1+DIM_PCT_MES)^C5474)</f>
        <v>749.67149159246435</v>
      </c>
      <c r="H5474" s="5">
        <f>E5474+F5474+G5474</f>
        <v>2585.4721301948457</v>
      </c>
      <c r="I5474" s="5">
        <f>MIN(H5474,FARMER_HRS)</f>
        <v>720</v>
      </c>
      <c r="J5474" s="5">
        <f>MAX(0,H5474-FARMER_HRS)</f>
        <v>1865.4721301948457</v>
      </c>
      <c r="K5474" s="2">
        <f>I5474*FARMER_RATE+J5474*TEMP_WORKER_RATE</f>
        <v>57386.668926993851</v>
      </c>
      <c r="L5474" s="2">
        <f>A5474*PRICE_TOM+B5474*PRICE_CAR+C5474*PRICE_MES</f>
        <v>124952</v>
      </c>
      <c r="M5474" s="2">
        <f>A5474*FERT_BED_TOM+B5474*FERT_BED_CAR+C5474*FERT_BED_MES</f>
        <v>22880</v>
      </c>
      <c r="N5474" s="6">
        <f>IF(AND(D5474&lt;=TOTAL_BEDS,J5474&lt;=TEMP_WORKER_MAX*TEMP_WORKER_HRS),1,0)</f>
        <v>1</v>
      </c>
      <c r="O5474" s="2">
        <f>L5474-M5474-K5474-FIXED_COSTS</f>
        <v>24685.331073006149</v>
      </c>
      <c r="P5474" s="2">
        <f>IF(N5474=1,O5474,"")</f>
        <v>24685.331073006149</v>
      </c>
    </row>
    <row r="5475">
      <c r="A5475" s="6">
        <v>8</v>
      </c>
      <c r="B5475" s="6">
        <v>8</v>
      </c>
      <c r="C5475" s="6">
        <v>15</v>
      </c>
      <c r="D5475" s="6">
        <f>A5475+B5475+C5475</f>
        <v>31</v>
      </c>
      <c r="E5475" s="5">
        <f>IF(A5475=0,0,A5475*LABOR_HRS_WK_TOM*SEASON_WEEKS*(1+DIM_PCT_TOM)^A5475)</f>
        <v>1543.3839432000011</v>
      </c>
      <c r="F5475" s="5">
        <f>IF(B5475=0,0,B5475*LABOR_HRS_WK_CAR*SEASON_WEEKS*(1+DIM_PCT_CAR)^B5475)</f>
        <v>292.41669540238013</v>
      </c>
      <c r="G5475" s="5">
        <f>IF(C5475=0,0,C5475*LABOR_HRS_WK_MES*SEASON_WEEKS*(1+DIM_PCT_MES)^C5475)</f>
        <v>813.25969846861074</v>
      </c>
      <c r="H5475" s="5">
        <f>E5475+F5475+G5475</f>
        <v>2649.0603370709919</v>
      </c>
      <c r="I5475" s="5">
        <f>MIN(H5475,FARMER_HRS)</f>
        <v>720</v>
      </c>
      <c r="J5475" s="5">
        <f>MAX(0,H5475-FARMER_HRS)</f>
        <v>1929.0603370709919</v>
      </c>
      <c r="K5475" s="2">
        <f>I5475*FARMER_RATE+J5475*TEMP_WORKER_RATE</f>
        <v>58490.630851926944</v>
      </c>
      <c r="L5475" s="2">
        <f>A5475*PRICE_TOM+B5475*PRICE_CAR+C5475*PRICE_MES</f>
        <v>127652</v>
      </c>
      <c r="M5475" s="2">
        <f>A5475*FERT_BED_TOM+B5475*FERT_BED_CAR+C5475*FERT_BED_MES</f>
        <v>23760</v>
      </c>
      <c r="N5475" s="6">
        <f>IF(AND(D5475&lt;=TOTAL_BEDS,J5475&lt;=TEMP_WORKER_MAX*TEMP_WORKER_HRS),1,0)</f>
        <v>1</v>
      </c>
      <c r="O5475" s="2">
        <f>L5475-M5475-K5475-FIXED_COSTS</f>
        <v>25401.369148073056</v>
      </c>
      <c r="P5475" s="2">
        <f>IF(N5475=1,O5475,"")</f>
        <v>25401.369148073056</v>
      </c>
    </row>
    <row r="5476">
      <c r="A5476" s="6">
        <v>8</v>
      </c>
      <c r="B5476" s="6">
        <v>8</v>
      </c>
      <c r="C5476" s="6">
        <v>16</v>
      </c>
      <c r="D5476" s="6">
        <f>A5476+B5476+C5476</f>
        <v>32</v>
      </c>
      <c r="E5476" s="5">
        <f>IF(A5476=0,0,A5476*LABOR_HRS_WK_TOM*SEASON_WEEKS*(1+DIM_PCT_TOM)^A5476)</f>
        <v>1543.3839432000011</v>
      </c>
      <c r="F5476" s="5">
        <f>IF(B5476=0,0,B5476*LABOR_HRS_WK_CAR*SEASON_WEEKS*(1+DIM_PCT_CAR)^B5476)</f>
        <v>292.41669540238013</v>
      </c>
      <c r="G5476" s="5">
        <f>IF(C5476=0,0,C5476*LABOR_HRS_WK_MES*SEASON_WEEKS*(1+DIM_PCT_MES)^C5476)</f>
        <v>878.32047434609967</v>
      </c>
      <c r="H5476" s="5">
        <f>E5476+F5476+G5476</f>
        <v>2714.1211129484809</v>
      </c>
      <c r="I5476" s="5">
        <f>MIN(H5476,FARMER_HRS)</f>
        <v>720</v>
      </c>
      <c r="J5476" s="5">
        <f>MAX(0,H5476-FARMER_HRS)</f>
        <v>1994.1211129484809</v>
      </c>
      <c r="K5476" s="2">
        <f>I5476*FARMER_RATE+J5476*TEMP_WORKER_RATE</f>
        <v>59620.158210911126</v>
      </c>
      <c r="L5476" s="2">
        <f>A5476*PRICE_TOM+B5476*PRICE_CAR+C5476*PRICE_MES</f>
        <v>130352</v>
      </c>
      <c r="M5476" s="2">
        <f>A5476*FERT_BED_TOM+B5476*FERT_BED_CAR+C5476*FERT_BED_MES</f>
        <v>24640</v>
      </c>
      <c r="N5476" s="6">
        <f>IF(AND(D5476&lt;=TOTAL_BEDS,J5476&lt;=TEMP_WORKER_MAX*TEMP_WORKER_HRS),1,0)</f>
        <v>1</v>
      </c>
      <c r="O5476" s="2">
        <f>L5476-M5476-K5476-FIXED_COSTS</f>
        <v>26091.841789088874</v>
      </c>
      <c r="P5476" s="2">
        <f>IF(N5476=1,O5476,"")</f>
        <v>26091.841789088874</v>
      </c>
    </row>
    <row r="5477">
      <c r="A5477" s="6">
        <v>8</v>
      </c>
      <c r="B5477" s="6">
        <v>8</v>
      </c>
      <c r="C5477" s="6">
        <v>17</v>
      </c>
      <c r="D5477" s="6">
        <f>A5477+B5477+C5477</f>
        <v>33</v>
      </c>
      <c r="E5477" s="5">
        <f>IF(A5477=0,0,A5477*LABOR_HRS_WK_TOM*SEASON_WEEKS*(1+DIM_PCT_TOM)^A5477)</f>
        <v>1543.3839432000011</v>
      </c>
      <c r="F5477" s="5">
        <f>IF(B5477=0,0,B5477*LABOR_HRS_WK_CAR*SEASON_WEEKS*(1+DIM_PCT_CAR)^B5477)</f>
        <v>292.41669540238013</v>
      </c>
      <c r="G5477" s="5">
        <f>IF(C5477=0,0,C5477*LABOR_HRS_WK_MES*SEASON_WEEKS*(1+DIM_PCT_MES)^C5477)</f>
        <v>944.88069779263992</v>
      </c>
      <c r="H5477" s="5">
        <f>E5477+F5477+G5477</f>
        <v>2780.6813363950214</v>
      </c>
      <c r="I5477" s="5">
        <f>MIN(H5477,FARMER_HRS)</f>
        <v>720</v>
      </c>
      <c r="J5477" s="5">
        <f>MAX(0,H5477-FARMER_HRS)</f>
        <v>2060.6813363950214</v>
      </c>
      <c r="K5477" s="2">
        <f>I5477*FARMER_RATE+J5477*TEMP_WORKER_RATE</f>
        <v>60775.717645746896</v>
      </c>
      <c r="L5477" s="2">
        <f>A5477*PRICE_TOM+B5477*PRICE_CAR+C5477*PRICE_MES</f>
        <v>133052</v>
      </c>
      <c r="M5477" s="2">
        <f>A5477*FERT_BED_TOM+B5477*FERT_BED_CAR+C5477*FERT_BED_MES</f>
        <v>25520</v>
      </c>
      <c r="N5477" s="6">
        <f>IF(AND(D5477&lt;=TOTAL_BEDS,J5477&lt;=TEMP_WORKER_MAX*TEMP_WORKER_HRS),1,0)</f>
        <v>1</v>
      </c>
      <c r="O5477" s="2">
        <f>L5477-M5477-K5477-FIXED_COSTS</f>
        <v>26756.282354253104</v>
      </c>
      <c r="P5477" s="2">
        <f>IF(N5477=1,O5477,"")</f>
        <v>26756.282354253104</v>
      </c>
    </row>
    <row r="5478">
      <c r="A5478" s="6">
        <v>8</v>
      </c>
      <c r="B5478" s="6">
        <v>8</v>
      </c>
      <c r="C5478" s="6">
        <v>18</v>
      </c>
      <c r="D5478" s="6">
        <f>A5478+B5478+C5478</f>
        <v>34</v>
      </c>
      <c r="E5478" s="5">
        <f>IF(A5478=0,0,A5478*LABOR_HRS_WK_TOM*SEASON_WEEKS*(1+DIM_PCT_TOM)^A5478)</f>
        <v>1543.3839432000011</v>
      </c>
      <c r="F5478" s="5">
        <f>IF(B5478=0,0,B5478*LABOR_HRS_WK_CAR*SEASON_WEEKS*(1+DIM_PCT_CAR)^B5478)</f>
        <v>292.41669540238013</v>
      </c>
      <c r="G5478" s="5">
        <f>IF(C5478=0,0,C5478*LABOR_HRS_WK_MES*SEASON_WEEKS*(1+DIM_PCT_MES)^C5478)</f>
        <v>1012.9676892512272</v>
      </c>
      <c r="H5478" s="5">
        <f>E5478+F5478+G5478</f>
        <v>2848.7683278536083</v>
      </c>
      <c r="I5478" s="5">
        <f>MIN(H5478,FARMER_HRS)</f>
        <v>720</v>
      </c>
      <c r="J5478" s="5">
        <f>MAX(0,H5478-FARMER_HRS)</f>
        <v>2128.7683278536083</v>
      </c>
      <c r="K5478" s="2">
        <f>I5478*FARMER_RATE+J5478*TEMP_WORKER_RATE</f>
        <v>61957.7834696807</v>
      </c>
      <c r="L5478" s="2">
        <f>A5478*PRICE_TOM+B5478*PRICE_CAR+C5478*PRICE_MES</f>
        <v>135752</v>
      </c>
      <c r="M5478" s="2">
        <f>A5478*FERT_BED_TOM+B5478*FERT_BED_CAR+C5478*FERT_BED_MES</f>
        <v>26400</v>
      </c>
      <c r="N5478" s="6">
        <f>IF(AND(D5478&lt;=TOTAL_BEDS,J5478&lt;=TEMP_WORKER_MAX*TEMP_WORKER_HRS),1,0)</f>
        <v>1</v>
      </c>
      <c r="O5478" s="2">
        <f>L5478-M5478-K5478-FIXED_COSTS</f>
        <v>27394.216530319303</v>
      </c>
      <c r="P5478" s="2">
        <f>IF(N5478=1,O5478,"")</f>
        <v>27394.216530319303</v>
      </c>
    </row>
    <row r="5479">
      <c r="A5479" s="6">
        <v>8</v>
      </c>
      <c r="B5479" s="6">
        <v>8</v>
      </c>
      <c r="C5479" s="6">
        <v>19</v>
      </c>
      <c r="D5479" s="6">
        <f>A5479+B5479+C5479</f>
        <v>35</v>
      </c>
      <c r="E5479" s="5">
        <f>IF(A5479=0,0,A5479*LABOR_HRS_WK_TOM*SEASON_WEEKS*(1+DIM_PCT_TOM)^A5479)</f>
        <v>1543.3839432000011</v>
      </c>
      <c r="F5479" s="5">
        <f>IF(B5479=0,0,B5479*LABOR_HRS_WK_CAR*SEASON_WEEKS*(1+DIM_PCT_CAR)^B5479)</f>
        <v>292.41669540238013</v>
      </c>
      <c r="G5479" s="5">
        <f>IF(C5479=0,0,C5479*LABOR_HRS_WK_MES*SEASON_WEEKS*(1+DIM_PCT_MES)^C5479)</f>
        <v>1082.6092178872491</v>
      </c>
      <c r="H5479" s="5">
        <f>E5479+F5479+G5479</f>
        <v>2918.4098564896303</v>
      </c>
      <c r="I5479" s="5">
        <f>MIN(H5479,FARMER_HRS)</f>
        <v>720</v>
      </c>
      <c r="J5479" s="5">
        <f>MAX(0,H5479-FARMER_HRS)</f>
        <v>2198.4098564896303</v>
      </c>
      <c r="K5479" s="2">
        <f>I5479*FARMER_RATE+J5479*TEMP_WORKER_RATE</f>
        <v>63166.8377862783</v>
      </c>
      <c r="L5479" s="2">
        <f>A5479*PRICE_TOM+B5479*PRICE_CAR+C5479*PRICE_MES</f>
        <v>138452</v>
      </c>
      <c r="M5479" s="2">
        <f>A5479*FERT_BED_TOM+B5479*FERT_BED_CAR+C5479*FERT_BED_MES</f>
        <v>27280</v>
      </c>
      <c r="N5479" s="6">
        <f>IF(AND(D5479&lt;=TOTAL_BEDS,J5479&lt;=TEMP_WORKER_MAX*TEMP_WORKER_HRS),1,0)</f>
        <v>1</v>
      </c>
      <c r="O5479" s="2">
        <f>L5479-M5479-K5479-FIXED_COSTS</f>
        <v>28005.1622137217</v>
      </c>
      <c r="P5479" s="2">
        <f>IF(N5479=1,O5479,"")</f>
        <v>28005.1622137217</v>
      </c>
    </row>
    <row r="5480">
      <c r="A5480" s="6">
        <v>8</v>
      </c>
      <c r="B5480" s="6">
        <v>8</v>
      </c>
      <c r="C5480" s="6">
        <v>20</v>
      </c>
      <c r="D5480" s="6">
        <f>A5480+B5480+C5480</f>
        <v>36</v>
      </c>
      <c r="E5480" s="5">
        <f>IF(A5480=0,0,A5480*LABOR_HRS_WK_TOM*SEASON_WEEKS*(1+DIM_PCT_TOM)^A5480)</f>
        <v>1543.3839432000011</v>
      </c>
      <c r="F5480" s="5">
        <f>IF(B5480=0,0,B5480*LABOR_HRS_WK_CAR*SEASON_WEEKS*(1+DIM_PCT_CAR)^B5480)</f>
        <v>292.41669540238013</v>
      </c>
      <c r="G5480" s="5">
        <f>IF(C5480=0,0,C5480*LABOR_HRS_WK_MES*SEASON_WEEKS*(1+DIM_PCT_MES)^C5480)</f>
        <v>1153.8335085377259</v>
      </c>
      <c r="H5480" s="5">
        <f>E5480+F5480+G5480</f>
        <v>2989.6341471401074</v>
      </c>
      <c r="I5480" s="5">
        <f>MIN(H5480,FARMER_HRS)</f>
        <v>720</v>
      </c>
      <c r="J5480" s="5">
        <f>MAX(0,H5480-FARMER_HRS)</f>
        <v>2269.6341471401074</v>
      </c>
      <c r="K5480" s="2">
        <f>I5480*FARMER_RATE+J5480*TEMP_WORKER_RATE</f>
        <v>64403.37061007131</v>
      </c>
      <c r="L5480" s="2">
        <f>A5480*PRICE_TOM+B5480*PRICE_CAR+C5480*PRICE_MES</f>
        <v>141152</v>
      </c>
      <c r="M5480" s="2">
        <f>A5480*FERT_BED_TOM+B5480*FERT_BED_CAR+C5480*FERT_BED_MES</f>
        <v>28160</v>
      </c>
      <c r="N5480" s="6">
        <f>IF(AND(D5480&lt;=TOTAL_BEDS,J5480&lt;=TEMP_WORKER_MAX*TEMP_WORKER_HRS),1,0)</f>
        <v>1</v>
      </c>
      <c r="O5480" s="2">
        <f>L5480-M5480-K5480-FIXED_COSTS</f>
        <v>28588.62938992869</v>
      </c>
      <c r="P5480" s="2">
        <f>IF(N5480=1,O5480,"")</f>
        <v>28588.62938992869</v>
      </c>
    </row>
    <row r="5481">
      <c r="A5481" s="6">
        <v>8</v>
      </c>
      <c r="B5481" s="6">
        <v>8</v>
      </c>
      <c r="C5481" s="6">
        <v>21</v>
      </c>
      <c r="D5481" s="6">
        <f>A5481+B5481+C5481</f>
        <v>37</v>
      </c>
      <c r="E5481" s="5">
        <f>IF(A5481=0,0,A5481*LABOR_HRS_WK_TOM*SEASON_WEEKS*(1+DIM_PCT_TOM)^A5481)</f>
        <v>1543.3839432000011</v>
      </c>
      <c r="F5481" s="5">
        <f>IF(B5481=0,0,B5481*LABOR_HRS_WK_CAR*SEASON_WEEKS*(1+DIM_PCT_CAR)^B5481)</f>
        <v>292.41669540238013</v>
      </c>
      <c r="G5481" s="5">
        <f>IF(C5481=0,0,C5481*LABOR_HRS_WK_MES*SEASON_WEEKS*(1+DIM_PCT_MES)^C5481)</f>
        <v>1226.6692487641699</v>
      </c>
      <c r="H5481" s="5">
        <f>E5481+F5481+G5481</f>
        <v>3062.4698873665511</v>
      </c>
      <c r="I5481" s="5">
        <f>MIN(H5481,FARMER_HRS)</f>
        <v>720</v>
      </c>
      <c r="J5481" s="5">
        <f>MAX(0,H5481-FARMER_HRS)</f>
        <v>2342.4698873665511</v>
      </c>
      <c r="K5481" s="2">
        <f>I5481*FARMER_RATE+J5481*TEMP_WORKER_RATE</f>
        <v>65667.879989002628</v>
      </c>
      <c r="L5481" s="2">
        <f>A5481*PRICE_TOM+B5481*PRICE_CAR+C5481*PRICE_MES</f>
        <v>143852</v>
      </c>
      <c r="M5481" s="2">
        <f>A5481*FERT_BED_TOM+B5481*FERT_BED_CAR+C5481*FERT_BED_MES</f>
        <v>29040</v>
      </c>
      <c r="N5481" s="6">
        <f>IF(AND(D5481&lt;=TOTAL_BEDS,J5481&lt;=TEMP_WORKER_MAX*TEMP_WORKER_HRS),1,0)</f>
        <v>1</v>
      </c>
      <c r="O5481" s="2">
        <f>L5481-M5481-K5481-FIXED_COSTS</f>
        <v>29144.120010997372</v>
      </c>
      <c r="P5481" s="2">
        <f>IF(N5481=1,O5481,"")</f>
        <v>29144.120010997372</v>
      </c>
    </row>
    <row r="5482">
      <c r="A5482" s="6">
        <v>8</v>
      </c>
      <c r="B5482" s="6">
        <v>8</v>
      </c>
      <c r="C5482" s="6">
        <v>22</v>
      </c>
      <c r="D5482" s="6">
        <f>A5482+B5482+C5482</f>
        <v>38</v>
      </c>
      <c r="E5482" s="5">
        <f>IF(A5482=0,0,A5482*LABOR_HRS_WK_TOM*SEASON_WEEKS*(1+DIM_PCT_TOM)^A5482)</f>
        <v>1543.3839432000011</v>
      </c>
      <c r="F5482" s="5">
        <f>IF(B5482=0,0,B5482*LABOR_HRS_WK_CAR*SEASON_WEEKS*(1+DIM_PCT_CAR)^B5482)</f>
        <v>292.41669540238013</v>
      </c>
      <c r="G5482" s="5">
        <f>IF(C5482=0,0,C5482*LABOR_HRS_WK_MES*SEASON_WEEKS*(1+DIM_PCT_MES)^C5482)</f>
        <v>1301.1455960105659</v>
      </c>
      <c r="H5482" s="5">
        <f>E5482+F5482+G5482</f>
        <v>3136.9462346129471</v>
      </c>
      <c r="I5482" s="5">
        <f>MIN(H5482,FARMER_HRS)</f>
        <v>720</v>
      </c>
      <c r="J5482" s="5">
        <f>MAX(0,H5482-FARMER_HRS)</f>
        <v>2416.9462346129471</v>
      </c>
      <c r="K5482" s="2">
        <f>I5482*FARMER_RATE+J5482*TEMP_WORKER_RATE</f>
        <v>66960.872128697</v>
      </c>
      <c r="L5482" s="2">
        <f>A5482*PRICE_TOM+B5482*PRICE_CAR+C5482*PRICE_MES</f>
        <v>146552</v>
      </c>
      <c r="M5482" s="2">
        <f>A5482*FERT_BED_TOM+B5482*FERT_BED_CAR+C5482*FERT_BED_MES</f>
        <v>29920</v>
      </c>
      <c r="N5482" s="6">
        <f>IF(AND(D5482&lt;=TOTAL_BEDS,J5482&lt;=TEMP_WORKER_MAX*TEMP_WORKER_HRS),1,0)</f>
        <v>1</v>
      </c>
      <c r="O5482" s="2">
        <f>L5482-M5482-K5482-FIXED_COSTS</f>
        <v>29671.127871303004</v>
      </c>
      <c r="P5482" s="2">
        <f>IF(N5482=1,O5482,"")</f>
        <v>29671.127871303004</v>
      </c>
    </row>
    <row r="5483">
      <c r="A5483" s="6">
        <v>8</v>
      </c>
      <c r="B5483" s="6">
        <v>8</v>
      </c>
      <c r="C5483" s="6">
        <v>23</v>
      </c>
      <c r="D5483" s="6">
        <f>A5483+B5483+C5483</f>
        <v>39</v>
      </c>
      <c r="E5483" s="5">
        <f>IF(A5483=0,0,A5483*LABOR_HRS_WK_TOM*SEASON_WEEKS*(1+DIM_PCT_TOM)^A5483)</f>
        <v>1543.3839432000011</v>
      </c>
      <c r="F5483" s="5">
        <f>IF(B5483=0,0,B5483*LABOR_HRS_WK_CAR*SEASON_WEEKS*(1+DIM_PCT_CAR)^B5483)</f>
        <v>292.41669540238013</v>
      </c>
      <c r="G5483" s="5">
        <f>IF(C5483=0,0,C5483*LABOR_HRS_WK_MES*SEASON_WEEKS*(1+DIM_PCT_MES)^C5483)</f>
        <v>1377.2921848680023</v>
      </c>
      <c r="H5483" s="5">
        <f>E5483+F5483+G5483</f>
        <v>3213.0928234703833</v>
      </c>
      <c r="I5483" s="5">
        <f>MIN(H5483,FARMER_HRS)</f>
        <v>720</v>
      </c>
      <c r="J5483" s="5">
        <f>MAX(0,H5483-FARMER_HRS)</f>
        <v>2493.0928234703833</v>
      </c>
      <c r="K5483" s="2">
        <f>I5483*FARMER_RATE+J5483*TEMP_WORKER_RATE</f>
        <v>68282.861518583042</v>
      </c>
      <c r="L5483" s="2">
        <f>A5483*PRICE_TOM+B5483*PRICE_CAR+C5483*PRICE_MES</f>
        <v>149252</v>
      </c>
      <c r="M5483" s="2">
        <f>A5483*FERT_BED_TOM+B5483*FERT_BED_CAR+C5483*FERT_BED_MES</f>
        <v>30800</v>
      </c>
      <c r="N5483" s="6">
        <f>IF(AND(D5483&lt;=TOTAL_BEDS,J5483&lt;=TEMP_WORKER_MAX*TEMP_WORKER_HRS),1,0)</f>
        <v>1</v>
      </c>
      <c r="O5483" s="2">
        <f>L5483-M5483-K5483-FIXED_COSTS</f>
        <v>30169.138481416958</v>
      </c>
      <c r="P5483" s="2">
        <f>IF(N5483=1,O5483,"")</f>
        <v>30169.138481416958</v>
      </c>
    </row>
    <row r="5484">
      <c r="A5484" s="6">
        <v>8</v>
      </c>
      <c r="B5484" s="6">
        <v>8</v>
      </c>
      <c r="C5484" s="6">
        <v>24</v>
      </c>
      <c r="D5484" s="6">
        <f>A5484+B5484+C5484</f>
        <v>40</v>
      </c>
      <c r="E5484" s="5">
        <f>IF(A5484=0,0,A5484*LABOR_HRS_WK_TOM*SEASON_WEEKS*(1+DIM_PCT_TOM)^A5484)</f>
        <v>1543.3839432000011</v>
      </c>
      <c r="F5484" s="5">
        <f>IF(B5484=0,0,B5484*LABOR_HRS_WK_CAR*SEASON_WEEKS*(1+DIM_PCT_CAR)^B5484)</f>
        <v>292.41669540238013</v>
      </c>
      <c r="G5484" s="5">
        <f>IF(C5484=0,0,C5484*LABOR_HRS_WK_MES*SEASON_WEEKS*(1+DIM_PCT_MES)^C5484)</f>
        <v>1455.139134447498</v>
      </c>
      <c r="H5484" s="5">
        <f>E5484+F5484+G5484</f>
        <v>3290.9397730498795</v>
      </c>
      <c r="I5484" s="5">
        <f>MIN(H5484,FARMER_HRS)</f>
        <v>720</v>
      </c>
      <c r="J5484" s="5">
        <f>MAX(0,H5484-FARMER_HRS)</f>
        <v>2570.9397730498795</v>
      </c>
      <c r="K5484" s="2">
        <f>I5484*FARMER_RATE+J5484*TEMP_WORKER_RATE</f>
        <v>69634.371059893747</v>
      </c>
      <c r="L5484" s="2">
        <f>A5484*PRICE_TOM+B5484*PRICE_CAR+C5484*PRICE_MES</f>
        <v>151952</v>
      </c>
      <c r="M5484" s="2">
        <f>A5484*FERT_BED_TOM+B5484*FERT_BED_CAR+C5484*FERT_BED_MES</f>
        <v>31680</v>
      </c>
      <c r="N5484" s="6">
        <f>IF(AND(D5484&lt;=TOTAL_BEDS,J5484&lt;=TEMP_WORKER_MAX*TEMP_WORKER_HRS),1,0)</f>
        <v>1</v>
      </c>
      <c r="O5484" s="2">
        <f>L5484-M5484-K5484-FIXED_COSTS</f>
        <v>30637.628940106253</v>
      </c>
      <c r="P5484" s="2">
        <f>IF(N5484=1,O5484,"")</f>
        <v>30637.628940106253</v>
      </c>
    </row>
    <row r="5485">
      <c r="A5485" s="6">
        <v>8</v>
      </c>
      <c r="B5485" s="6">
        <v>8</v>
      </c>
      <c r="C5485" s="6">
        <v>25</v>
      </c>
      <c r="D5485" s="6">
        <f>A5485+B5485+C5485</f>
        <v>41</v>
      </c>
      <c r="E5485" s="5">
        <f>IF(A5485=0,0,A5485*LABOR_HRS_WK_TOM*SEASON_WEEKS*(1+DIM_PCT_TOM)^A5485)</f>
        <v>1543.3839432000011</v>
      </c>
      <c r="F5485" s="5">
        <f>IF(B5485=0,0,B5485*LABOR_HRS_WK_CAR*SEASON_WEEKS*(1+DIM_PCT_CAR)^B5485)</f>
        <v>292.41669540238013</v>
      </c>
      <c r="G5485" s="5">
        <f>IF(C5485=0,0,C5485*LABOR_HRS_WK_MES*SEASON_WEEKS*(1+DIM_PCT_MES)^C5485)</f>
        <v>1534.7170558625955</v>
      </c>
      <c r="H5485" s="5">
        <f>E5485+F5485+G5485</f>
        <v>3370.5176944649766</v>
      </c>
      <c r="I5485" s="5">
        <f>MIN(H5485,FARMER_HRS)</f>
        <v>720</v>
      </c>
      <c r="J5485" s="5">
        <f>MAX(0,H5485-FARMER_HRS)</f>
        <v>2650.5176944649766</v>
      </c>
      <c r="K5485" s="2">
        <f>I5485*FARMER_RATE+J5485*TEMP_WORKER_RATE</f>
        <v>71015.9321955725</v>
      </c>
      <c r="L5485" s="2">
        <f>A5485*PRICE_TOM+B5485*PRICE_CAR+C5485*PRICE_MES</f>
        <v>154652</v>
      </c>
      <c r="M5485" s="2">
        <f>A5485*FERT_BED_TOM+B5485*FERT_BED_CAR+C5485*FERT_BED_MES</f>
        <v>32560</v>
      </c>
      <c r="N5485" s="6">
        <f>IF(AND(D5485&lt;=TOTAL_BEDS,J5485&lt;=TEMP_WORKER_MAX*TEMP_WORKER_HRS),1,0)</f>
        <v>1</v>
      </c>
      <c r="O5485" s="2">
        <f>L5485-M5485-K5485-FIXED_COSTS</f>
        <v>31076.067804427497</v>
      </c>
      <c r="P5485" s="2">
        <f>IF(N5485=1,O5485,"")</f>
        <v>31076.067804427497</v>
      </c>
    </row>
    <row r="5486">
      <c r="A5486" s="6">
        <v>8</v>
      </c>
      <c r="B5486" s="6">
        <v>8</v>
      </c>
      <c r="C5486" s="6">
        <v>26</v>
      </c>
      <c r="D5486" s="6">
        <f>A5486+B5486+C5486</f>
        <v>42</v>
      </c>
      <c r="E5486" s="5">
        <f>IF(A5486=0,0,A5486*LABOR_HRS_WK_TOM*SEASON_WEEKS*(1+DIM_PCT_TOM)^A5486)</f>
        <v>1543.3839432000011</v>
      </c>
      <c r="F5486" s="5">
        <f>IF(B5486=0,0,B5486*LABOR_HRS_WK_CAR*SEASON_WEEKS*(1+DIM_PCT_CAR)^B5486)</f>
        <v>292.41669540238013</v>
      </c>
      <c r="G5486" s="5">
        <f>IF(C5486=0,0,C5486*LABOR_HRS_WK_MES*SEASON_WEEKS*(1+DIM_PCT_MES)^C5486)</f>
        <v>1616.0570598233128</v>
      </c>
      <c r="H5486" s="5">
        <f>E5486+F5486+G5486</f>
        <v>3451.8576984256943</v>
      </c>
      <c r="I5486" s="5">
        <f>MIN(H5486,FARMER_HRS)</f>
        <v>720</v>
      </c>
      <c r="J5486" s="5">
        <f>MAX(0,H5486-FARMER_HRS)</f>
        <v>2731.8576984256943</v>
      </c>
      <c r="K5486" s="2">
        <f>I5486*FARMER_RATE+J5486*TEMP_WORKER_RATE</f>
        <v>72428.08504211274</v>
      </c>
      <c r="L5486" s="2">
        <f>A5486*PRICE_TOM+B5486*PRICE_CAR+C5486*PRICE_MES</f>
        <v>157352</v>
      </c>
      <c r="M5486" s="2">
        <f>A5486*FERT_BED_TOM+B5486*FERT_BED_CAR+C5486*FERT_BED_MES</f>
        <v>33440</v>
      </c>
      <c r="N5486" s="6">
        <f>IF(AND(D5486&lt;=TOTAL_BEDS,J5486&lt;=TEMP_WORKER_MAX*TEMP_WORKER_HRS),1,0)</f>
        <v>1</v>
      </c>
      <c r="O5486" s="2">
        <f>L5486-M5486-K5486-FIXED_COSTS</f>
        <v>31483.91495788726</v>
      </c>
      <c r="P5486" s="2">
        <f>IF(N5486=1,O5486,"")</f>
        <v>31483.91495788726</v>
      </c>
    </row>
    <row r="5487">
      <c r="A5487" s="6">
        <v>8</v>
      </c>
      <c r="B5487" s="6">
        <v>8</v>
      </c>
      <c r="C5487" s="6">
        <v>27</v>
      </c>
      <c r="D5487" s="6">
        <f>A5487+B5487+C5487</f>
        <v>43</v>
      </c>
      <c r="E5487" s="5">
        <f>IF(A5487=0,0,A5487*LABOR_HRS_WK_TOM*SEASON_WEEKS*(1+DIM_PCT_TOM)^A5487)</f>
        <v>1543.3839432000011</v>
      </c>
      <c r="F5487" s="5">
        <f>IF(B5487=0,0,B5487*LABOR_HRS_WK_CAR*SEASON_WEEKS*(1+DIM_PCT_CAR)^B5487)</f>
        <v>292.41669540238013</v>
      </c>
      <c r="G5487" s="5">
        <f>IF(C5487=0,0,C5487*LABOR_HRS_WK_MES*SEASON_WEEKS*(1+DIM_PCT_MES)^C5487)</f>
        <v>1699.19076434307</v>
      </c>
      <c r="H5487" s="5">
        <f>E5487+F5487+G5487</f>
        <v>3534.9914029454512</v>
      </c>
      <c r="I5487" s="5">
        <f>MIN(H5487,FARMER_HRS)</f>
        <v>720</v>
      </c>
      <c r="J5487" s="5">
        <f>MAX(0,H5487-FARMER_HRS)</f>
        <v>2814.9914029454512</v>
      </c>
      <c r="K5487" s="2">
        <f>I5487*FARMER_RATE+J5487*TEMP_WORKER_RATE</f>
        <v>73871.378523358522</v>
      </c>
      <c r="L5487" s="2">
        <f>A5487*PRICE_TOM+B5487*PRICE_CAR+C5487*PRICE_MES</f>
        <v>160052</v>
      </c>
      <c r="M5487" s="2">
        <f>A5487*FERT_BED_TOM+B5487*FERT_BED_CAR+C5487*FERT_BED_MES</f>
        <v>34320</v>
      </c>
      <c r="N5487" s="6">
        <f>IF(AND(D5487&lt;=TOTAL_BEDS,J5487&lt;=TEMP_WORKER_MAX*TEMP_WORKER_HRS),1,0)</f>
        <v>1</v>
      </c>
      <c r="O5487" s="2">
        <f>L5487-M5487-K5487-FIXED_COSTS</f>
        <v>31860.621476641478</v>
      </c>
      <c r="P5487" s="2">
        <f>IF(N5487=1,O5487,"")</f>
        <v>31860.621476641478</v>
      </c>
    </row>
    <row r="5488">
      <c r="A5488" s="6">
        <v>8</v>
      </c>
      <c r="B5488" s="6">
        <v>8</v>
      </c>
      <c r="C5488" s="6">
        <v>28</v>
      </c>
      <c r="D5488" s="6">
        <f>A5488+B5488+C5488</f>
        <v>44</v>
      </c>
      <c r="E5488" s="5">
        <f>IF(A5488=0,0,A5488*LABOR_HRS_WK_TOM*SEASON_WEEKS*(1+DIM_PCT_TOM)^A5488)</f>
        <v>1543.3839432000011</v>
      </c>
      <c r="F5488" s="5">
        <f>IF(B5488=0,0,B5488*LABOR_HRS_WK_CAR*SEASON_WEEKS*(1+DIM_PCT_CAR)^B5488)</f>
        <v>292.41669540238013</v>
      </c>
      <c r="G5488" s="5">
        <f>IF(C5488=0,0,C5488*LABOR_HRS_WK_MES*SEASON_WEEKS*(1+DIM_PCT_MES)^C5488)</f>
        <v>1784.1503025602233</v>
      </c>
      <c r="H5488" s="5">
        <f>E5488+F5488+G5488</f>
        <v>3619.9509411626045</v>
      </c>
      <c r="I5488" s="5">
        <f>MIN(H5488,FARMER_HRS)</f>
        <v>720</v>
      </c>
      <c r="J5488" s="5">
        <f>MAX(0,H5488-FARMER_HRS)</f>
        <v>2899.9509411626045</v>
      </c>
      <c r="K5488" s="2">
        <f>I5488*FARMER_RATE+J5488*TEMP_WORKER_RATE</f>
        <v>75346.3705062952</v>
      </c>
      <c r="L5488" s="2">
        <f>A5488*PRICE_TOM+B5488*PRICE_CAR+C5488*PRICE_MES</f>
        <v>162752</v>
      </c>
      <c r="M5488" s="2">
        <f>A5488*FERT_BED_TOM+B5488*FERT_BED_CAR+C5488*FERT_BED_MES</f>
        <v>35200</v>
      </c>
      <c r="N5488" s="6">
        <f>IF(AND(D5488&lt;=TOTAL_BEDS,J5488&lt;=TEMP_WORKER_MAX*TEMP_WORKER_HRS),1,0)</f>
        <v>1</v>
      </c>
      <c r="O5488" s="2">
        <f>L5488-M5488-K5488-FIXED_COSTS</f>
        <v>32205.629493704793</v>
      </c>
      <c r="P5488" s="2">
        <f>IF(N5488=1,O5488,"")</f>
        <v>32205.629493704793</v>
      </c>
    </row>
    <row r="5489">
      <c r="A5489" s="6">
        <v>8</v>
      </c>
      <c r="B5489" s="6">
        <v>8</v>
      </c>
      <c r="C5489" s="6">
        <v>29</v>
      </c>
      <c r="D5489" s="6">
        <f>A5489+B5489+C5489</f>
        <v>45</v>
      </c>
      <c r="E5489" s="5">
        <f>IF(A5489=0,0,A5489*LABOR_HRS_WK_TOM*SEASON_WEEKS*(1+DIM_PCT_TOM)^A5489)</f>
        <v>1543.3839432000011</v>
      </c>
      <c r="F5489" s="5">
        <f>IF(B5489=0,0,B5489*LABOR_HRS_WK_CAR*SEASON_WEEKS*(1+DIM_PCT_CAR)^B5489)</f>
        <v>292.41669540238013</v>
      </c>
      <c r="G5489" s="5">
        <f>IF(C5489=0,0,C5489*LABOR_HRS_WK_MES*SEASON_WEEKS*(1+DIM_PCT_MES)^C5489)</f>
        <v>1870.9683306758766</v>
      </c>
      <c r="H5489" s="5">
        <f>E5489+F5489+G5489</f>
        <v>3706.7689692782578</v>
      </c>
      <c r="I5489" s="5">
        <f>MIN(H5489,FARMER_HRS)</f>
        <v>720</v>
      </c>
      <c r="J5489" s="5">
        <f>MAX(0,H5489-FARMER_HRS)</f>
        <v>2986.7689692782578</v>
      </c>
      <c r="K5489" s="2">
        <f>I5489*FARMER_RATE+J5489*TEMP_WORKER_RATE</f>
        <v>76853.627938858641</v>
      </c>
      <c r="L5489" s="2">
        <f>A5489*PRICE_TOM+B5489*PRICE_CAR+C5489*PRICE_MES</f>
        <v>165452</v>
      </c>
      <c r="M5489" s="2">
        <f>A5489*FERT_BED_TOM+B5489*FERT_BED_CAR+C5489*FERT_BED_MES</f>
        <v>36080</v>
      </c>
      <c r="N5489" s="6">
        <f>IF(AND(D5489&lt;=TOTAL_BEDS,J5489&lt;=TEMP_WORKER_MAX*TEMP_WORKER_HRS),1,0)</f>
        <v>1</v>
      </c>
      <c r="O5489" s="2">
        <f>L5489-M5489-K5489-FIXED_COSTS</f>
        <v>32518.372061141359</v>
      </c>
      <c r="P5489" s="2">
        <f>IF(N5489=1,O5489,"")</f>
        <v>32518.372061141359</v>
      </c>
    </row>
    <row r="5490">
      <c r="A5490" s="6">
        <v>8</v>
      </c>
      <c r="B5490" s="6">
        <v>8</v>
      </c>
      <c r="C5490" s="6">
        <v>30</v>
      </c>
      <c r="D5490" s="6">
        <f>A5490+B5490+C5490</f>
        <v>46</v>
      </c>
      <c r="E5490" s="5">
        <f>IF(A5490=0,0,A5490*LABOR_HRS_WK_TOM*SEASON_WEEKS*(1+DIM_PCT_TOM)^A5490)</f>
        <v>1543.3839432000011</v>
      </c>
      <c r="F5490" s="5">
        <f>IF(B5490=0,0,B5490*LABOR_HRS_WK_CAR*SEASON_WEEKS*(1+DIM_PCT_CAR)^B5490)</f>
        <v>292.41669540238013</v>
      </c>
      <c r="G5490" s="5">
        <f>IF(C5490=0,0,C5490*LABOR_HRS_WK_MES*SEASON_WEEKS*(1+DIM_PCT_MES)^C5490)</f>
        <v>1959.6780360096466</v>
      </c>
      <c r="H5490" s="5">
        <f>E5490+F5490+G5490</f>
        <v>3795.478674612028</v>
      </c>
      <c r="I5490" s="5">
        <f>MIN(H5490,FARMER_HRS)</f>
        <v>720</v>
      </c>
      <c r="J5490" s="5">
        <f>MAX(0,H5490-FARMER_HRS)</f>
        <v>3075.478674612028</v>
      </c>
      <c r="K5490" s="2">
        <f>I5490*FARMER_RATE+J5490*TEMP_WORKER_RATE</f>
        <v>78393.726989792151</v>
      </c>
      <c r="L5490" s="2">
        <f>A5490*PRICE_TOM+B5490*PRICE_CAR+C5490*PRICE_MES</f>
        <v>168152</v>
      </c>
      <c r="M5490" s="2">
        <f>A5490*FERT_BED_TOM+B5490*FERT_BED_CAR+C5490*FERT_BED_MES</f>
        <v>36960</v>
      </c>
      <c r="N5490" s="6">
        <f>IF(AND(D5490&lt;=TOTAL_BEDS,J5490&lt;=TEMP_WORKER_MAX*TEMP_WORKER_HRS),1,0)</f>
        <v>1</v>
      </c>
      <c r="O5490" s="2">
        <f>L5490-M5490-K5490-FIXED_COSTS</f>
        <v>32798.273010207849</v>
      </c>
      <c r="P5490" s="2">
        <f>IF(N5490=1,O5490,"")</f>
        <v>32798.273010207849</v>
      </c>
    </row>
    <row r="5491">
      <c r="A5491" s="6">
        <v>8</v>
      </c>
      <c r="B5491" s="6">
        <v>9</v>
      </c>
      <c r="C5491" s="6">
        <v>0</v>
      </c>
      <c r="D5491" s="6">
        <f>A5491+B5491+C5491</f>
        <v>17</v>
      </c>
      <c r="E5491" s="5">
        <f>IF(A5491=0,0,A5491*LABOR_HRS_WK_TOM*SEASON_WEEKS*(1+DIM_PCT_TOM)^A5491)</f>
        <v>1543.3839432000011</v>
      </c>
      <c r="F5491" s="5">
        <f>IF(B5491=0,0,B5491*LABOR_HRS_WK_CAR*SEASON_WEEKS*(1+DIM_PCT_CAR)^B5491)</f>
        <v>337.19300188586959</v>
      </c>
      <c r="G5491" s="5">
        <f>IF(C5491=0,0,C5491*LABOR_HRS_WK_MES*SEASON_WEEKS*(1+DIM_PCT_MES)^C5491)</f>
        <v>0</v>
      </c>
      <c r="H5491" s="5">
        <f>E5491+F5491+G5491</f>
        <v>1880.5769450858706</v>
      </c>
      <c r="I5491" s="5">
        <f>MIN(H5491,FARMER_HRS)</f>
        <v>720</v>
      </c>
      <c r="J5491" s="5">
        <f>MAX(0,H5491-FARMER_HRS)</f>
        <v>1160.5769450858706</v>
      </c>
      <c r="K5491" s="2">
        <f>I5491*FARMER_RATE+J5491*TEMP_WORKER_RATE</f>
        <v>45148.9052966297</v>
      </c>
      <c r="L5491" s="2">
        <f>A5491*PRICE_TOM+B5491*PRICE_CAR+C5491*PRICE_MES</f>
        <v>89246</v>
      </c>
      <c r="M5491" s="2">
        <f>A5491*FERT_BED_TOM+B5491*FERT_BED_CAR+C5491*FERT_BED_MES</f>
        <v>11000</v>
      </c>
      <c r="N5491" s="6">
        <f>IF(AND(D5491&lt;=TOTAL_BEDS,J5491&lt;=TEMP_WORKER_MAX*TEMP_WORKER_HRS),1,0)</f>
        <v>1</v>
      </c>
      <c r="O5491" s="2">
        <f>L5491-M5491-K5491-FIXED_COSTS</f>
        <v>13097.094703370298</v>
      </c>
      <c r="P5491" s="2">
        <f>IF(N5491=1,O5491,"")</f>
        <v>13097.094703370298</v>
      </c>
    </row>
    <row r="5492">
      <c r="A5492" s="6">
        <v>8</v>
      </c>
      <c r="B5492" s="6">
        <v>9</v>
      </c>
      <c r="C5492" s="6">
        <v>1</v>
      </c>
      <c r="D5492" s="6">
        <f>A5492+B5492+C5492</f>
        <v>18</v>
      </c>
      <c r="E5492" s="5">
        <f>IF(A5492=0,0,A5492*LABOR_HRS_WK_TOM*SEASON_WEEKS*(1+DIM_PCT_TOM)^A5492)</f>
        <v>1543.3839432000011</v>
      </c>
      <c r="F5492" s="5">
        <f>IF(B5492=0,0,B5492*LABOR_HRS_WK_CAR*SEASON_WEEKS*(1+DIM_PCT_CAR)^B5492)</f>
        <v>337.19300188586959</v>
      </c>
      <c r="G5492" s="5">
        <f>IF(C5492=0,0,C5492*LABOR_HRS_WK_MES*SEASON_WEEKS*(1+DIM_PCT_MES)^C5492)</f>
        <v>45.5625</v>
      </c>
      <c r="H5492" s="5">
        <f>E5492+F5492+G5492</f>
        <v>1926.1394450858706</v>
      </c>
      <c r="I5492" s="5">
        <f>MIN(H5492,FARMER_HRS)</f>
        <v>720</v>
      </c>
      <c r="J5492" s="5">
        <f>MAX(0,H5492-FARMER_HRS)</f>
        <v>1206.1394450858706</v>
      </c>
      <c r="K5492" s="2">
        <f>I5492*FARMER_RATE+J5492*TEMP_WORKER_RATE</f>
        <v>45939.9209216297</v>
      </c>
      <c r="L5492" s="2">
        <f>A5492*PRICE_TOM+B5492*PRICE_CAR+C5492*PRICE_MES</f>
        <v>91946</v>
      </c>
      <c r="M5492" s="2">
        <f>A5492*FERT_BED_TOM+B5492*FERT_BED_CAR+C5492*FERT_BED_MES</f>
        <v>11880</v>
      </c>
      <c r="N5492" s="6">
        <f>IF(AND(D5492&lt;=TOTAL_BEDS,J5492&lt;=TEMP_WORKER_MAX*TEMP_WORKER_HRS),1,0)</f>
        <v>1</v>
      </c>
      <c r="O5492" s="2">
        <f>L5492-M5492-K5492-FIXED_COSTS</f>
        <v>14126.079078370298</v>
      </c>
      <c r="P5492" s="2">
        <f>IF(N5492=1,O5492,"")</f>
        <v>14126.079078370298</v>
      </c>
    </row>
    <row r="5493">
      <c r="A5493" s="6">
        <v>8</v>
      </c>
      <c r="B5493" s="6">
        <v>9</v>
      </c>
      <c r="C5493" s="6">
        <v>2</v>
      </c>
      <c r="D5493" s="6">
        <f>A5493+B5493+C5493</f>
        <v>19</v>
      </c>
      <c r="E5493" s="5">
        <f>IF(A5493=0,0,A5493*LABOR_HRS_WK_TOM*SEASON_WEEKS*(1+DIM_PCT_TOM)^A5493)</f>
        <v>1543.3839432000011</v>
      </c>
      <c r="F5493" s="5">
        <f>IF(B5493=0,0,B5493*LABOR_HRS_WK_CAR*SEASON_WEEKS*(1+DIM_PCT_CAR)^B5493)</f>
        <v>337.19300188586959</v>
      </c>
      <c r="G5493" s="5">
        <f>IF(C5493=0,0,C5493*LABOR_HRS_WK_MES*SEASON_WEEKS*(1+DIM_PCT_MES)^C5493)</f>
        <v>92.2640625</v>
      </c>
      <c r="H5493" s="5">
        <f>E5493+F5493+G5493</f>
        <v>1972.8410075858706</v>
      </c>
      <c r="I5493" s="5">
        <f>MIN(H5493,FARMER_HRS)</f>
        <v>720</v>
      </c>
      <c r="J5493" s="5">
        <f>MAX(0,H5493-FARMER_HRS)</f>
        <v>1252.8410075858706</v>
      </c>
      <c r="K5493" s="2">
        <f>I5493*FARMER_RATE+J5493*TEMP_WORKER_RATE</f>
        <v>46750.711937254695</v>
      </c>
      <c r="L5493" s="2">
        <f>A5493*PRICE_TOM+B5493*PRICE_CAR+C5493*PRICE_MES</f>
        <v>94646</v>
      </c>
      <c r="M5493" s="2">
        <f>A5493*FERT_BED_TOM+B5493*FERT_BED_CAR+C5493*FERT_BED_MES</f>
        <v>12760</v>
      </c>
      <c r="N5493" s="6">
        <f>IF(AND(D5493&lt;=TOTAL_BEDS,J5493&lt;=TEMP_WORKER_MAX*TEMP_WORKER_HRS),1,0)</f>
        <v>1</v>
      </c>
      <c r="O5493" s="2">
        <f>L5493-M5493-K5493-FIXED_COSTS</f>
        <v>15135.288062745305</v>
      </c>
      <c r="P5493" s="2">
        <f>IF(N5493=1,O5493,"")</f>
        <v>15135.288062745305</v>
      </c>
    </row>
    <row r="5494">
      <c r="A5494" s="6">
        <v>8</v>
      </c>
      <c r="B5494" s="6">
        <v>9</v>
      </c>
      <c r="C5494" s="6">
        <v>3</v>
      </c>
      <c r="D5494" s="6">
        <f>A5494+B5494+C5494</f>
        <v>20</v>
      </c>
      <c r="E5494" s="5">
        <f>IF(A5494=0,0,A5494*LABOR_HRS_WK_TOM*SEASON_WEEKS*(1+DIM_PCT_TOM)^A5494)</f>
        <v>1543.3839432000011</v>
      </c>
      <c r="F5494" s="5">
        <f>IF(B5494=0,0,B5494*LABOR_HRS_WK_CAR*SEASON_WEEKS*(1+DIM_PCT_CAR)^B5494)</f>
        <v>337.19300188586959</v>
      </c>
      <c r="G5494" s="5">
        <f>IF(C5494=0,0,C5494*LABOR_HRS_WK_MES*SEASON_WEEKS*(1+DIM_PCT_MES)^C5494)</f>
        <v>140.12604492187498</v>
      </c>
      <c r="H5494" s="5">
        <f>E5494+F5494+G5494</f>
        <v>2020.7029900077457</v>
      </c>
      <c r="I5494" s="5">
        <f>MIN(H5494,FARMER_HRS)</f>
        <v>720</v>
      </c>
      <c r="J5494" s="5">
        <f>MAX(0,H5494-FARMER_HRS)</f>
        <v>1300.7029900077457</v>
      </c>
      <c r="K5494" s="2">
        <f>I5494*FARMER_RATE+J5494*TEMP_WORKER_RATE</f>
        <v>47581.649132078921</v>
      </c>
      <c r="L5494" s="2">
        <f>A5494*PRICE_TOM+B5494*PRICE_CAR+C5494*PRICE_MES</f>
        <v>97346</v>
      </c>
      <c r="M5494" s="2">
        <f>A5494*FERT_BED_TOM+B5494*FERT_BED_CAR+C5494*FERT_BED_MES</f>
        <v>13640</v>
      </c>
      <c r="N5494" s="6">
        <f>IF(AND(D5494&lt;=TOTAL_BEDS,J5494&lt;=TEMP_WORKER_MAX*TEMP_WORKER_HRS),1,0)</f>
        <v>1</v>
      </c>
      <c r="O5494" s="2">
        <f>L5494-M5494-K5494-FIXED_COSTS</f>
        <v>16124.350867921079</v>
      </c>
      <c r="P5494" s="2">
        <f>IF(N5494=1,O5494,"")</f>
        <v>16124.350867921079</v>
      </c>
    </row>
    <row r="5495">
      <c r="A5495" s="6">
        <v>8</v>
      </c>
      <c r="B5495" s="6">
        <v>9</v>
      </c>
      <c r="C5495" s="6">
        <v>4</v>
      </c>
      <c r="D5495" s="6">
        <f>A5495+B5495+C5495</f>
        <v>21</v>
      </c>
      <c r="E5495" s="5">
        <f>IF(A5495=0,0,A5495*LABOR_HRS_WK_TOM*SEASON_WEEKS*(1+DIM_PCT_TOM)^A5495)</f>
        <v>1543.3839432000011</v>
      </c>
      <c r="F5495" s="5">
        <f>IF(B5495=0,0,B5495*LABOR_HRS_WK_CAR*SEASON_WEEKS*(1+DIM_PCT_CAR)^B5495)</f>
        <v>337.19300188586959</v>
      </c>
      <c r="G5495" s="5">
        <f>IF(C5495=0,0,C5495*LABOR_HRS_WK_MES*SEASON_WEEKS*(1+DIM_PCT_MES)^C5495)</f>
        <v>189.17016064453119</v>
      </c>
      <c r="H5495" s="5">
        <f>E5495+F5495+G5495</f>
        <v>2069.7471057304019</v>
      </c>
      <c r="I5495" s="5">
        <f>MIN(H5495,FARMER_HRS)</f>
        <v>720</v>
      </c>
      <c r="J5495" s="5">
        <f>MAX(0,H5495-FARMER_HRS)</f>
        <v>1349.7471057304019</v>
      </c>
      <c r="K5495" s="2">
        <f>I5495*FARMER_RATE+J5495*TEMP_WORKER_RATE</f>
        <v>48433.109474486148</v>
      </c>
      <c r="L5495" s="2">
        <f>A5495*PRICE_TOM+B5495*PRICE_CAR+C5495*PRICE_MES</f>
        <v>100046</v>
      </c>
      <c r="M5495" s="2">
        <f>A5495*FERT_BED_TOM+B5495*FERT_BED_CAR+C5495*FERT_BED_MES</f>
        <v>14520</v>
      </c>
      <c r="N5495" s="6">
        <f>IF(AND(D5495&lt;=TOTAL_BEDS,J5495&lt;=TEMP_WORKER_MAX*TEMP_WORKER_HRS),1,0)</f>
        <v>1</v>
      </c>
      <c r="O5495" s="2">
        <f>L5495-M5495-K5495-FIXED_COSTS</f>
        <v>17092.890525513852</v>
      </c>
      <c r="P5495" s="2">
        <f>IF(N5495=1,O5495,"")</f>
        <v>17092.890525513852</v>
      </c>
    </row>
    <row r="5496">
      <c r="A5496" s="6">
        <v>8</v>
      </c>
      <c r="B5496" s="6">
        <v>9</v>
      </c>
      <c r="C5496" s="6">
        <v>5</v>
      </c>
      <c r="D5496" s="6">
        <f>A5496+B5496+C5496</f>
        <v>22</v>
      </c>
      <c r="E5496" s="5">
        <f>IF(A5496=0,0,A5496*LABOR_HRS_WK_TOM*SEASON_WEEKS*(1+DIM_PCT_TOM)^A5496)</f>
        <v>1543.3839432000011</v>
      </c>
      <c r="F5496" s="5">
        <f>IF(B5496=0,0,B5496*LABOR_HRS_WK_CAR*SEASON_WEEKS*(1+DIM_PCT_CAR)^B5496)</f>
        <v>337.19300188586959</v>
      </c>
      <c r="G5496" s="5">
        <f>IF(C5496=0,0,C5496*LABOR_HRS_WK_MES*SEASON_WEEKS*(1+DIM_PCT_MES)^C5496)</f>
        <v>239.41848456573481</v>
      </c>
      <c r="H5496" s="5">
        <f>E5496+F5496+G5496</f>
        <v>2119.9954296516053</v>
      </c>
      <c r="I5496" s="5">
        <f>MIN(H5496,FARMER_HRS)</f>
        <v>720</v>
      </c>
      <c r="J5496" s="5">
        <f>MAX(0,H5496-FARMER_HRS)</f>
        <v>1399.9954296516053</v>
      </c>
      <c r="K5496" s="2">
        <f>I5496*FARMER_RATE+J5496*TEMP_WORKER_RATE</f>
        <v>49305.476209229259</v>
      </c>
      <c r="L5496" s="2">
        <f>A5496*PRICE_TOM+B5496*PRICE_CAR+C5496*PRICE_MES</f>
        <v>102746</v>
      </c>
      <c r="M5496" s="2">
        <f>A5496*FERT_BED_TOM+B5496*FERT_BED_CAR+C5496*FERT_BED_MES</f>
        <v>15400</v>
      </c>
      <c r="N5496" s="6">
        <f>IF(AND(D5496&lt;=TOTAL_BEDS,J5496&lt;=TEMP_WORKER_MAX*TEMP_WORKER_HRS),1,0)</f>
        <v>1</v>
      </c>
      <c r="O5496" s="2">
        <f>L5496-M5496-K5496-FIXED_COSTS</f>
        <v>18040.523790770741</v>
      </c>
      <c r="P5496" s="2">
        <f>IF(N5496=1,O5496,"")</f>
        <v>18040.523790770741</v>
      </c>
    </row>
    <row r="5497">
      <c r="A5497" s="6">
        <v>8</v>
      </c>
      <c r="B5497" s="6">
        <v>9</v>
      </c>
      <c r="C5497" s="6">
        <v>6</v>
      </c>
      <c r="D5497" s="6">
        <f>A5497+B5497+C5497</f>
        <v>23</v>
      </c>
      <c r="E5497" s="5">
        <f>IF(A5497=0,0,A5497*LABOR_HRS_WK_TOM*SEASON_WEEKS*(1+DIM_PCT_TOM)^A5497)</f>
        <v>1543.3839432000011</v>
      </c>
      <c r="F5497" s="5">
        <f>IF(B5497=0,0,B5497*LABOR_HRS_WK_CAR*SEASON_WEEKS*(1+DIM_PCT_CAR)^B5497)</f>
        <v>337.19300188586959</v>
      </c>
      <c r="G5497" s="5">
        <f>IF(C5497=0,0,C5497*LABOR_HRS_WK_MES*SEASON_WEEKS*(1+DIM_PCT_MES)^C5497)</f>
        <v>290.89345874736773</v>
      </c>
      <c r="H5497" s="5">
        <f>E5497+F5497+G5497</f>
        <v>2171.4704038332384</v>
      </c>
      <c r="I5497" s="5">
        <f>MIN(H5497,FARMER_HRS)</f>
        <v>720</v>
      </c>
      <c r="J5497" s="5">
        <f>MAX(0,H5497-FARMER_HRS)</f>
        <v>1451.4704038332384</v>
      </c>
      <c r="K5497" s="2">
        <f>I5497*FARMER_RATE+J5497*TEMP_WORKER_RATE</f>
        <v>50199.13895543816</v>
      </c>
      <c r="L5497" s="2">
        <f>A5497*PRICE_TOM+B5497*PRICE_CAR+C5497*PRICE_MES</f>
        <v>105446</v>
      </c>
      <c r="M5497" s="2">
        <f>A5497*FERT_BED_TOM+B5497*FERT_BED_CAR+C5497*FERT_BED_MES</f>
        <v>16280</v>
      </c>
      <c r="N5497" s="6">
        <f>IF(AND(D5497&lt;=TOTAL_BEDS,J5497&lt;=TEMP_WORKER_MAX*TEMP_WORKER_HRS),1,0)</f>
        <v>1</v>
      </c>
      <c r="O5497" s="2">
        <f>L5497-M5497-K5497-FIXED_COSTS</f>
        <v>18966.86104456184</v>
      </c>
      <c r="P5497" s="2">
        <f>IF(N5497=1,O5497,"")</f>
        <v>18966.86104456184</v>
      </c>
    </row>
    <row r="5498">
      <c r="A5498" s="6">
        <v>8</v>
      </c>
      <c r="B5498" s="6">
        <v>9</v>
      </c>
      <c r="C5498" s="6">
        <v>7</v>
      </c>
      <c r="D5498" s="6">
        <f>A5498+B5498+C5498</f>
        <v>24</v>
      </c>
      <c r="E5498" s="5">
        <f>IF(A5498=0,0,A5498*LABOR_HRS_WK_TOM*SEASON_WEEKS*(1+DIM_PCT_TOM)^A5498)</f>
        <v>1543.3839432000011</v>
      </c>
      <c r="F5498" s="5">
        <f>IF(B5498=0,0,B5498*LABOR_HRS_WK_CAR*SEASON_WEEKS*(1+DIM_PCT_CAR)^B5498)</f>
        <v>337.19300188586959</v>
      </c>
      <c r="G5498" s="5">
        <f>IF(C5498=0,0,C5498*LABOR_HRS_WK_MES*SEASON_WEEKS*(1+DIM_PCT_MES)^C5498)</f>
        <v>343.61789814532818</v>
      </c>
      <c r="H5498" s="5">
        <f>E5498+F5498+G5498</f>
        <v>2224.1948432311988</v>
      </c>
      <c r="I5498" s="5">
        <f>MIN(H5498,FARMER_HRS)</f>
        <v>720</v>
      </c>
      <c r="J5498" s="5">
        <f>MAX(0,H5498-FARMER_HRS)</f>
        <v>1504.1948432311988</v>
      </c>
      <c r="K5498" s="2">
        <f>I5498*FARMER_RATE+J5498*TEMP_WORKER_RATE</f>
        <v>51114.493806097205</v>
      </c>
      <c r="L5498" s="2">
        <f>A5498*PRICE_TOM+B5498*PRICE_CAR+C5498*PRICE_MES</f>
        <v>108146</v>
      </c>
      <c r="M5498" s="2">
        <f>A5498*FERT_BED_TOM+B5498*FERT_BED_CAR+C5498*FERT_BED_MES</f>
        <v>17160</v>
      </c>
      <c r="N5498" s="6">
        <f>IF(AND(D5498&lt;=TOTAL_BEDS,J5498&lt;=TEMP_WORKER_MAX*TEMP_WORKER_HRS),1,0)</f>
        <v>1</v>
      </c>
      <c r="O5498" s="2">
        <f>L5498-M5498-K5498-FIXED_COSTS</f>
        <v>19871.506193902795</v>
      </c>
      <c r="P5498" s="2">
        <f>IF(N5498=1,O5498,"")</f>
        <v>19871.506193902795</v>
      </c>
    </row>
    <row r="5499">
      <c r="A5499" s="6">
        <v>8</v>
      </c>
      <c r="B5499" s="6">
        <v>9</v>
      </c>
      <c r="C5499" s="6">
        <v>8</v>
      </c>
      <c r="D5499" s="6">
        <f>A5499+B5499+C5499</f>
        <v>25</v>
      </c>
      <c r="E5499" s="5">
        <f>IF(A5499=0,0,A5499*LABOR_HRS_WK_TOM*SEASON_WEEKS*(1+DIM_PCT_TOM)^A5499)</f>
        <v>1543.3839432000011</v>
      </c>
      <c r="F5499" s="5">
        <f>IF(B5499=0,0,B5499*LABOR_HRS_WK_CAR*SEASON_WEEKS*(1+DIM_PCT_CAR)^B5499)</f>
        <v>337.19300188586959</v>
      </c>
      <c r="G5499" s="5">
        <f>IF(C5499=0,0,C5499*LABOR_HRS_WK_MES*SEASON_WEEKS*(1+DIM_PCT_MES)^C5499)</f>
        <v>397.61499642530833</v>
      </c>
      <c r="H5499" s="5">
        <f>E5499+F5499+G5499</f>
        <v>2278.1919415111788</v>
      </c>
      <c r="I5499" s="5">
        <f>MIN(H5499,FARMER_HRS)</f>
        <v>720</v>
      </c>
      <c r="J5499" s="5">
        <f>MAX(0,H5499-FARMER_HRS)</f>
        <v>1558.1919415111788</v>
      </c>
      <c r="K5499" s="2">
        <f>I5499*FARMER_RATE+J5499*TEMP_WORKER_RATE</f>
        <v>52051.943429013525</v>
      </c>
      <c r="L5499" s="2">
        <f>A5499*PRICE_TOM+B5499*PRICE_CAR+C5499*PRICE_MES</f>
        <v>110846</v>
      </c>
      <c r="M5499" s="2">
        <f>A5499*FERT_BED_TOM+B5499*FERT_BED_CAR+C5499*FERT_BED_MES</f>
        <v>18040</v>
      </c>
      <c r="N5499" s="6">
        <f>IF(AND(D5499&lt;=TOTAL_BEDS,J5499&lt;=TEMP_WORKER_MAX*TEMP_WORKER_HRS),1,0)</f>
        <v>1</v>
      </c>
      <c r="O5499" s="2">
        <f>L5499-M5499-K5499-FIXED_COSTS</f>
        <v>20754.056570986475</v>
      </c>
      <c r="P5499" s="2">
        <f>IF(N5499=1,O5499,"")</f>
        <v>20754.056570986475</v>
      </c>
    </row>
    <row r="5500">
      <c r="A5500" s="6">
        <v>8</v>
      </c>
      <c r="B5500" s="6">
        <v>9</v>
      </c>
      <c r="C5500" s="6">
        <v>9</v>
      </c>
      <c r="D5500" s="6">
        <f>A5500+B5500+C5500</f>
        <v>26</v>
      </c>
      <c r="E5500" s="5">
        <f>IF(A5500=0,0,A5500*LABOR_HRS_WK_TOM*SEASON_WEEKS*(1+DIM_PCT_TOM)^A5500)</f>
        <v>1543.3839432000011</v>
      </c>
      <c r="F5500" s="5">
        <f>IF(B5500=0,0,B5500*LABOR_HRS_WK_CAR*SEASON_WEEKS*(1+DIM_PCT_CAR)^B5500)</f>
        <v>337.19300188586959</v>
      </c>
      <c r="G5500" s="5">
        <f>IF(C5500=0,0,C5500*LABOR_HRS_WK_MES*SEASON_WEEKS*(1+DIM_PCT_MES)^C5500)</f>
        <v>452.90833186570273</v>
      </c>
      <c r="H5500" s="5">
        <f>E5500+F5500+G5500</f>
        <v>2333.4852769515733</v>
      </c>
      <c r="I5500" s="5">
        <f>MIN(H5500,FARMER_HRS)</f>
        <v>720</v>
      </c>
      <c r="J5500" s="5">
        <f>MAX(0,H5500-FARMER_HRS)</f>
        <v>1613.4852769515733</v>
      </c>
      <c r="K5500" s="2">
        <f>I5500*FARMER_RATE+J5500*TEMP_WORKER_RATE</f>
        <v>53011.897169298143</v>
      </c>
      <c r="L5500" s="2">
        <f>A5500*PRICE_TOM+B5500*PRICE_CAR+C5500*PRICE_MES</f>
        <v>113546</v>
      </c>
      <c r="M5500" s="2">
        <f>A5500*FERT_BED_TOM+B5500*FERT_BED_CAR+C5500*FERT_BED_MES</f>
        <v>18920</v>
      </c>
      <c r="N5500" s="6">
        <f>IF(AND(D5500&lt;=TOTAL_BEDS,J5500&lt;=TEMP_WORKER_MAX*TEMP_WORKER_HRS),1,0)</f>
        <v>1</v>
      </c>
      <c r="O5500" s="2">
        <f>L5500-M5500-K5500-FIXED_COSTS</f>
        <v>21614.102830701857</v>
      </c>
      <c r="P5500" s="2">
        <f>IF(N5500=1,O5500,"")</f>
        <v>21614.102830701857</v>
      </c>
    </row>
    <row r="5501">
      <c r="A5501" s="6">
        <v>8</v>
      </c>
      <c r="B5501" s="6">
        <v>9</v>
      </c>
      <c r="C5501" s="6">
        <v>10</v>
      </c>
      <c r="D5501" s="6">
        <f>A5501+B5501+C5501</f>
        <v>27</v>
      </c>
      <c r="E5501" s="5">
        <f>IF(A5501=0,0,A5501*LABOR_HRS_WK_TOM*SEASON_WEEKS*(1+DIM_PCT_TOM)^A5501)</f>
        <v>1543.3839432000011</v>
      </c>
      <c r="F5501" s="5">
        <f>IF(B5501=0,0,B5501*LABOR_HRS_WK_CAR*SEASON_WEEKS*(1+DIM_PCT_CAR)^B5501)</f>
        <v>337.19300188586959</v>
      </c>
      <c r="G5501" s="5">
        <f>IF(C5501=0,0,C5501*LABOR_HRS_WK_MES*SEASON_WEEKS*(1+DIM_PCT_MES)^C5501)</f>
        <v>509.52187334891551</v>
      </c>
      <c r="H5501" s="5">
        <f>E5501+F5501+G5501</f>
        <v>2390.0988184347862</v>
      </c>
      <c r="I5501" s="5">
        <f>MIN(H5501,FARMER_HRS)</f>
        <v>720</v>
      </c>
      <c r="J5501" s="5">
        <f>MAX(0,H5501-FARMER_HRS)</f>
        <v>1670.0988184347862</v>
      </c>
      <c r="K5501" s="2">
        <f>I5501*FARMER_RATE+J5501*TEMP_WORKER_RATE</f>
        <v>53994.771153381706</v>
      </c>
      <c r="L5501" s="2">
        <f>A5501*PRICE_TOM+B5501*PRICE_CAR+C5501*PRICE_MES</f>
        <v>116246</v>
      </c>
      <c r="M5501" s="2">
        <f>A5501*FERT_BED_TOM+B5501*FERT_BED_CAR+C5501*FERT_BED_MES</f>
        <v>19800</v>
      </c>
      <c r="N5501" s="6">
        <f>IF(AND(D5501&lt;=TOTAL_BEDS,J5501&lt;=TEMP_WORKER_MAX*TEMP_WORKER_HRS),1,0)</f>
        <v>1</v>
      </c>
      <c r="O5501" s="2">
        <f>L5501-M5501-K5501-FIXED_COSTS</f>
        <v>22451.228846618294</v>
      </c>
      <c r="P5501" s="2">
        <f>IF(N5501=1,O5501,"")</f>
        <v>22451.228846618294</v>
      </c>
    </row>
    <row r="5502">
      <c r="A5502" s="6">
        <v>8</v>
      </c>
      <c r="B5502" s="6">
        <v>9</v>
      </c>
      <c r="C5502" s="6">
        <v>11</v>
      </c>
      <c r="D5502" s="6">
        <f>A5502+B5502+C5502</f>
        <v>28</v>
      </c>
      <c r="E5502" s="5">
        <f>IF(A5502=0,0,A5502*LABOR_HRS_WK_TOM*SEASON_WEEKS*(1+DIM_PCT_TOM)^A5502)</f>
        <v>1543.3839432000011</v>
      </c>
      <c r="F5502" s="5">
        <f>IF(B5502=0,0,B5502*LABOR_HRS_WK_CAR*SEASON_WEEKS*(1+DIM_PCT_CAR)^B5502)</f>
        <v>337.19300188586959</v>
      </c>
      <c r="G5502" s="5">
        <f>IF(C5502=0,0,C5502*LABOR_HRS_WK_MES*SEASON_WEEKS*(1+DIM_PCT_MES)^C5502)</f>
        <v>567.47998644235463</v>
      </c>
      <c r="H5502" s="5">
        <f>E5502+F5502+G5502</f>
        <v>2448.0569315282255</v>
      </c>
      <c r="I5502" s="5">
        <f>MIN(H5502,FARMER_HRS)</f>
        <v>720</v>
      </c>
      <c r="J5502" s="5">
        <f>MAX(0,H5502-FARMER_HRS)</f>
        <v>1728.0569315282255</v>
      </c>
      <c r="K5502" s="2">
        <f>I5502*FARMER_RATE+J5502*TEMP_WORKER_RATE</f>
        <v>55000.988394587243</v>
      </c>
      <c r="L5502" s="2">
        <f>A5502*PRICE_TOM+B5502*PRICE_CAR+C5502*PRICE_MES</f>
        <v>118946</v>
      </c>
      <c r="M5502" s="2">
        <f>A5502*FERT_BED_TOM+B5502*FERT_BED_CAR+C5502*FERT_BED_MES</f>
        <v>20680</v>
      </c>
      <c r="N5502" s="6">
        <f>IF(AND(D5502&lt;=TOTAL_BEDS,J5502&lt;=TEMP_WORKER_MAX*TEMP_WORKER_HRS),1,0)</f>
        <v>1</v>
      </c>
      <c r="O5502" s="2">
        <f>L5502-M5502-K5502-FIXED_COSTS</f>
        <v>23265.011605412757</v>
      </c>
      <c r="P5502" s="2">
        <f>IF(N5502=1,O5502,"")</f>
        <v>23265.011605412757</v>
      </c>
    </row>
    <row r="5503">
      <c r="A5503" s="6">
        <v>8</v>
      </c>
      <c r="B5503" s="6">
        <v>9</v>
      </c>
      <c r="C5503" s="6">
        <v>12</v>
      </c>
      <c r="D5503" s="6">
        <f>A5503+B5503+C5503</f>
        <v>29</v>
      </c>
      <c r="E5503" s="5">
        <f>IF(A5503=0,0,A5503*LABOR_HRS_WK_TOM*SEASON_WEEKS*(1+DIM_PCT_TOM)^A5503)</f>
        <v>1543.3839432000011</v>
      </c>
      <c r="F5503" s="5">
        <f>IF(B5503=0,0,B5503*LABOR_HRS_WK_CAR*SEASON_WEEKS*(1+DIM_PCT_CAR)^B5503)</f>
        <v>337.19300188586959</v>
      </c>
      <c r="G5503" s="5">
        <f>IF(C5503=0,0,C5503*LABOR_HRS_WK_MES*SEASON_WEEKS*(1+DIM_PCT_MES)^C5503)</f>
        <v>626.807439570419</v>
      </c>
      <c r="H5503" s="5">
        <f>E5503+F5503+G5503</f>
        <v>2507.3843846562895</v>
      </c>
      <c r="I5503" s="5">
        <f>MIN(H5503,FARMER_HRS)</f>
        <v>720</v>
      </c>
      <c r="J5503" s="5">
        <f>MAX(0,H5503-FARMER_HRS)</f>
        <v>1787.3843846562895</v>
      </c>
      <c r="K5503" s="2">
        <f>I5503*FARMER_RATE+J5503*TEMP_WORKER_RATE</f>
        <v>56030.978900282804</v>
      </c>
      <c r="L5503" s="2">
        <f>A5503*PRICE_TOM+B5503*PRICE_CAR+C5503*PRICE_MES</f>
        <v>121646</v>
      </c>
      <c r="M5503" s="2">
        <f>A5503*FERT_BED_TOM+B5503*FERT_BED_CAR+C5503*FERT_BED_MES</f>
        <v>21560</v>
      </c>
      <c r="N5503" s="6">
        <f>IF(AND(D5503&lt;=TOTAL_BEDS,J5503&lt;=TEMP_WORKER_MAX*TEMP_WORKER_HRS),1,0)</f>
        <v>1</v>
      </c>
      <c r="O5503" s="2">
        <f>L5503-M5503-K5503-FIXED_COSTS</f>
        <v>24055.021099717196</v>
      </c>
      <c r="P5503" s="2">
        <f>IF(N5503=1,O5503,"")</f>
        <v>24055.021099717196</v>
      </c>
    </row>
    <row r="5504">
      <c r="A5504" s="6">
        <v>8</v>
      </c>
      <c r="B5504" s="6">
        <v>9</v>
      </c>
      <c r="C5504" s="6">
        <v>13</v>
      </c>
      <c r="D5504" s="6">
        <f>A5504+B5504+C5504</f>
        <v>30</v>
      </c>
      <c r="E5504" s="5">
        <f>IF(A5504=0,0,A5504*LABOR_HRS_WK_TOM*SEASON_WEEKS*(1+DIM_PCT_TOM)^A5504)</f>
        <v>1543.3839432000011</v>
      </c>
      <c r="F5504" s="5">
        <f>IF(B5504=0,0,B5504*LABOR_HRS_WK_CAR*SEASON_WEEKS*(1+DIM_PCT_CAR)^B5504)</f>
        <v>337.19300188586959</v>
      </c>
      <c r="G5504" s="5">
        <f>IF(C5504=0,0,C5504*LABOR_HRS_WK_MES*SEASON_WEEKS*(1+DIM_PCT_MES)^C5504)</f>
        <v>687.52941027880331</v>
      </c>
      <c r="H5504" s="5">
        <f>E5504+F5504+G5504</f>
        <v>2568.1063553646741</v>
      </c>
      <c r="I5504" s="5">
        <f>MIN(H5504,FARMER_HRS)</f>
        <v>720</v>
      </c>
      <c r="J5504" s="5">
        <f>MAX(0,H5504-FARMER_HRS)</f>
        <v>1848.1063553646741</v>
      </c>
      <c r="K5504" s="2">
        <f>I5504*FARMER_RATE+J5504*TEMP_WORKER_RATE</f>
        <v>57085.1797806367</v>
      </c>
      <c r="L5504" s="2">
        <f>A5504*PRICE_TOM+B5504*PRICE_CAR+C5504*PRICE_MES</f>
        <v>124346</v>
      </c>
      <c r="M5504" s="2">
        <f>A5504*FERT_BED_TOM+B5504*FERT_BED_CAR+C5504*FERT_BED_MES</f>
        <v>22440</v>
      </c>
      <c r="N5504" s="6">
        <f>IF(AND(D5504&lt;=TOTAL_BEDS,J5504&lt;=TEMP_WORKER_MAX*TEMP_WORKER_HRS),1,0)</f>
        <v>1</v>
      </c>
      <c r="O5504" s="2">
        <f>L5504-M5504-K5504-FIXED_COSTS</f>
        <v>24820.820219363297</v>
      </c>
      <c r="P5504" s="2">
        <f>IF(N5504=1,O5504,"")</f>
        <v>24820.820219363297</v>
      </c>
    </row>
    <row r="5505">
      <c r="A5505" s="6">
        <v>8</v>
      </c>
      <c r="B5505" s="6">
        <v>9</v>
      </c>
      <c r="C5505" s="6">
        <v>14</v>
      </c>
      <c r="D5505" s="6">
        <f>A5505+B5505+C5505</f>
        <v>31</v>
      </c>
      <c r="E5505" s="5">
        <f>IF(A5505=0,0,A5505*LABOR_HRS_WK_TOM*SEASON_WEEKS*(1+DIM_PCT_TOM)^A5505)</f>
        <v>1543.3839432000011</v>
      </c>
      <c r="F5505" s="5">
        <f>IF(B5505=0,0,B5505*LABOR_HRS_WK_CAR*SEASON_WEEKS*(1+DIM_PCT_CAR)^B5505)</f>
        <v>337.19300188586959</v>
      </c>
      <c r="G5505" s="5">
        <f>IF(C5505=0,0,C5505*LABOR_HRS_WK_MES*SEASON_WEEKS*(1+DIM_PCT_MES)^C5505)</f>
        <v>749.67149159246435</v>
      </c>
      <c r="H5505" s="5">
        <f>E5505+F5505+G5505</f>
        <v>2630.2484366783351</v>
      </c>
      <c r="I5505" s="5">
        <f>MIN(H5505,FARMER_HRS)</f>
        <v>720</v>
      </c>
      <c r="J5505" s="5">
        <f>MAX(0,H5505-FARMER_HRS)</f>
        <v>1910.2484366783351</v>
      </c>
      <c r="K5505" s="2">
        <f>I5505*FARMER_RATE+J5505*TEMP_WORKER_RATE</f>
        <v>58164.035358998874</v>
      </c>
      <c r="L5505" s="2">
        <f>A5505*PRICE_TOM+B5505*PRICE_CAR+C5505*PRICE_MES</f>
        <v>127046</v>
      </c>
      <c r="M5505" s="2">
        <f>A5505*FERT_BED_TOM+B5505*FERT_BED_CAR+C5505*FERT_BED_MES</f>
        <v>23320</v>
      </c>
      <c r="N5505" s="6">
        <f>IF(AND(D5505&lt;=TOTAL_BEDS,J5505&lt;=TEMP_WORKER_MAX*TEMP_WORKER_HRS),1,0)</f>
        <v>1</v>
      </c>
      <c r="O5505" s="2">
        <f>L5505-M5505-K5505-FIXED_COSTS</f>
        <v>25561.964641001126</v>
      </c>
      <c r="P5505" s="2">
        <f>IF(N5505=1,O5505,"")</f>
        <v>25561.964641001126</v>
      </c>
    </row>
    <row r="5506">
      <c r="A5506" s="6">
        <v>8</v>
      </c>
      <c r="B5506" s="6">
        <v>9</v>
      </c>
      <c r="C5506" s="6">
        <v>15</v>
      </c>
      <c r="D5506" s="6">
        <f>A5506+B5506+C5506</f>
        <v>32</v>
      </c>
      <c r="E5506" s="5">
        <f>IF(A5506=0,0,A5506*LABOR_HRS_WK_TOM*SEASON_WEEKS*(1+DIM_PCT_TOM)^A5506)</f>
        <v>1543.3839432000011</v>
      </c>
      <c r="F5506" s="5">
        <f>IF(B5506=0,0,B5506*LABOR_HRS_WK_CAR*SEASON_WEEKS*(1+DIM_PCT_CAR)^B5506)</f>
        <v>337.19300188586959</v>
      </c>
      <c r="G5506" s="5">
        <f>IF(C5506=0,0,C5506*LABOR_HRS_WK_MES*SEASON_WEEKS*(1+DIM_PCT_MES)^C5506)</f>
        <v>813.25969846861074</v>
      </c>
      <c r="H5506" s="5">
        <f>E5506+F5506+G5506</f>
        <v>2693.8366435544813</v>
      </c>
      <c r="I5506" s="5">
        <f>MIN(H5506,FARMER_HRS)</f>
        <v>720</v>
      </c>
      <c r="J5506" s="5">
        <f>MAX(0,H5506-FARMER_HRS)</f>
        <v>1973.8366435544813</v>
      </c>
      <c r="K5506" s="2">
        <f>I5506*FARMER_RATE+J5506*TEMP_WORKER_RATE</f>
        <v>59267.997283931967</v>
      </c>
      <c r="L5506" s="2">
        <f>A5506*PRICE_TOM+B5506*PRICE_CAR+C5506*PRICE_MES</f>
        <v>129746</v>
      </c>
      <c r="M5506" s="2">
        <f>A5506*FERT_BED_TOM+B5506*FERT_BED_CAR+C5506*FERT_BED_MES</f>
        <v>24200</v>
      </c>
      <c r="N5506" s="6">
        <f>IF(AND(D5506&lt;=TOTAL_BEDS,J5506&lt;=TEMP_WORKER_MAX*TEMP_WORKER_HRS),1,0)</f>
        <v>1</v>
      </c>
      <c r="O5506" s="2">
        <f>L5506-M5506-K5506-FIXED_COSTS</f>
        <v>26278.002716068033</v>
      </c>
      <c r="P5506" s="2">
        <f>IF(N5506=1,O5506,"")</f>
        <v>26278.002716068033</v>
      </c>
    </row>
    <row r="5507">
      <c r="A5507" s="6">
        <v>8</v>
      </c>
      <c r="B5507" s="6">
        <v>9</v>
      </c>
      <c r="C5507" s="6">
        <v>16</v>
      </c>
      <c r="D5507" s="6">
        <f>A5507+B5507+C5507</f>
        <v>33</v>
      </c>
      <c r="E5507" s="5">
        <f>IF(A5507=0,0,A5507*LABOR_HRS_WK_TOM*SEASON_WEEKS*(1+DIM_PCT_TOM)^A5507)</f>
        <v>1543.3839432000011</v>
      </c>
      <c r="F5507" s="5">
        <f>IF(B5507=0,0,B5507*LABOR_HRS_WK_CAR*SEASON_WEEKS*(1+DIM_PCT_CAR)^B5507)</f>
        <v>337.19300188586959</v>
      </c>
      <c r="G5507" s="5">
        <f>IF(C5507=0,0,C5507*LABOR_HRS_WK_MES*SEASON_WEEKS*(1+DIM_PCT_MES)^C5507)</f>
        <v>878.32047434609967</v>
      </c>
      <c r="H5507" s="5">
        <f>E5507+F5507+G5507</f>
        <v>2758.8974194319703</v>
      </c>
      <c r="I5507" s="5">
        <f>MIN(H5507,FARMER_HRS)</f>
        <v>720</v>
      </c>
      <c r="J5507" s="5">
        <f>MAX(0,H5507-FARMER_HRS)</f>
        <v>2038.8974194319703</v>
      </c>
      <c r="K5507" s="2">
        <f>I5507*FARMER_RATE+J5507*TEMP_WORKER_RATE</f>
        <v>60397.524642916149</v>
      </c>
      <c r="L5507" s="2">
        <f>A5507*PRICE_TOM+B5507*PRICE_CAR+C5507*PRICE_MES</f>
        <v>132446</v>
      </c>
      <c r="M5507" s="2">
        <f>A5507*FERT_BED_TOM+B5507*FERT_BED_CAR+C5507*FERT_BED_MES</f>
        <v>25080</v>
      </c>
      <c r="N5507" s="6">
        <f>IF(AND(D5507&lt;=TOTAL_BEDS,J5507&lt;=TEMP_WORKER_MAX*TEMP_WORKER_HRS),1,0)</f>
        <v>1</v>
      </c>
      <c r="O5507" s="2">
        <f>L5507-M5507-K5507-FIXED_COSTS</f>
        <v>26968.475357083851</v>
      </c>
      <c r="P5507" s="2">
        <f>IF(N5507=1,O5507,"")</f>
        <v>26968.475357083851</v>
      </c>
    </row>
    <row r="5508">
      <c r="A5508" s="6">
        <v>8</v>
      </c>
      <c r="B5508" s="6">
        <v>9</v>
      </c>
      <c r="C5508" s="6">
        <v>17</v>
      </c>
      <c r="D5508" s="6">
        <f>A5508+B5508+C5508</f>
        <v>34</v>
      </c>
      <c r="E5508" s="5">
        <f>IF(A5508=0,0,A5508*LABOR_HRS_WK_TOM*SEASON_WEEKS*(1+DIM_PCT_TOM)^A5508)</f>
        <v>1543.3839432000011</v>
      </c>
      <c r="F5508" s="5">
        <f>IF(B5508=0,0,B5508*LABOR_HRS_WK_CAR*SEASON_WEEKS*(1+DIM_PCT_CAR)^B5508)</f>
        <v>337.19300188586959</v>
      </c>
      <c r="G5508" s="5">
        <f>IF(C5508=0,0,C5508*LABOR_HRS_WK_MES*SEASON_WEEKS*(1+DIM_PCT_MES)^C5508)</f>
        <v>944.88069779263992</v>
      </c>
      <c r="H5508" s="5">
        <f>E5508+F5508+G5508</f>
        <v>2825.4576428785103</v>
      </c>
      <c r="I5508" s="5">
        <f>MIN(H5508,FARMER_HRS)</f>
        <v>720</v>
      </c>
      <c r="J5508" s="5">
        <f>MAX(0,H5508-FARMER_HRS)</f>
        <v>2105.4576428785103</v>
      </c>
      <c r="K5508" s="2">
        <f>I5508*FARMER_RATE+J5508*TEMP_WORKER_RATE</f>
        <v>61553.084077751912</v>
      </c>
      <c r="L5508" s="2">
        <f>A5508*PRICE_TOM+B5508*PRICE_CAR+C5508*PRICE_MES</f>
        <v>135146</v>
      </c>
      <c r="M5508" s="2">
        <f>A5508*FERT_BED_TOM+B5508*FERT_BED_CAR+C5508*FERT_BED_MES</f>
        <v>25960</v>
      </c>
      <c r="N5508" s="6">
        <f>IF(AND(D5508&lt;=TOTAL_BEDS,J5508&lt;=TEMP_WORKER_MAX*TEMP_WORKER_HRS),1,0)</f>
        <v>1</v>
      </c>
      <c r="O5508" s="2">
        <f>L5508-M5508-K5508-FIXED_COSTS</f>
        <v>27632.915922248088</v>
      </c>
      <c r="P5508" s="2">
        <f>IF(N5508=1,O5508,"")</f>
        <v>27632.915922248088</v>
      </c>
    </row>
    <row r="5509">
      <c r="A5509" s="6">
        <v>8</v>
      </c>
      <c r="B5509" s="6">
        <v>9</v>
      </c>
      <c r="C5509" s="6">
        <v>18</v>
      </c>
      <c r="D5509" s="6">
        <f>A5509+B5509+C5509</f>
        <v>35</v>
      </c>
      <c r="E5509" s="5">
        <f>IF(A5509=0,0,A5509*LABOR_HRS_WK_TOM*SEASON_WEEKS*(1+DIM_PCT_TOM)^A5509)</f>
        <v>1543.3839432000011</v>
      </c>
      <c r="F5509" s="5">
        <f>IF(B5509=0,0,B5509*LABOR_HRS_WK_CAR*SEASON_WEEKS*(1+DIM_PCT_CAR)^B5509)</f>
        <v>337.19300188586959</v>
      </c>
      <c r="G5509" s="5">
        <f>IF(C5509=0,0,C5509*LABOR_HRS_WK_MES*SEASON_WEEKS*(1+DIM_PCT_MES)^C5509)</f>
        <v>1012.9676892512272</v>
      </c>
      <c r="H5509" s="5">
        <f>E5509+F5509+G5509</f>
        <v>2893.5446343370977</v>
      </c>
      <c r="I5509" s="5">
        <f>MIN(H5509,FARMER_HRS)</f>
        <v>720</v>
      </c>
      <c r="J5509" s="5">
        <f>MAX(0,H5509-FARMER_HRS)</f>
        <v>2173.5446343370977</v>
      </c>
      <c r="K5509" s="2">
        <f>I5509*FARMER_RATE+J5509*TEMP_WORKER_RATE</f>
        <v>62735.14990168572</v>
      </c>
      <c r="L5509" s="2">
        <f>A5509*PRICE_TOM+B5509*PRICE_CAR+C5509*PRICE_MES</f>
        <v>137846</v>
      </c>
      <c r="M5509" s="2">
        <f>A5509*FERT_BED_TOM+B5509*FERT_BED_CAR+C5509*FERT_BED_MES</f>
        <v>26840</v>
      </c>
      <c r="N5509" s="6">
        <f>IF(AND(D5509&lt;=TOTAL_BEDS,J5509&lt;=TEMP_WORKER_MAX*TEMP_WORKER_HRS),1,0)</f>
        <v>1</v>
      </c>
      <c r="O5509" s="2">
        <f>L5509-M5509-K5509-FIXED_COSTS</f>
        <v>28270.85009831428</v>
      </c>
      <c r="P5509" s="2">
        <f>IF(N5509=1,O5509,"")</f>
        <v>28270.85009831428</v>
      </c>
    </row>
    <row r="5510">
      <c r="A5510" s="6">
        <v>8</v>
      </c>
      <c r="B5510" s="6">
        <v>9</v>
      </c>
      <c r="C5510" s="6">
        <v>19</v>
      </c>
      <c r="D5510" s="6">
        <f>A5510+B5510+C5510</f>
        <v>36</v>
      </c>
      <c r="E5510" s="5">
        <f>IF(A5510=0,0,A5510*LABOR_HRS_WK_TOM*SEASON_WEEKS*(1+DIM_PCT_TOM)^A5510)</f>
        <v>1543.3839432000011</v>
      </c>
      <c r="F5510" s="5">
        <f>IF(B5510=0,0,B5510*LABOR_HRS_WK_CAR*SEASON_WEEKS*(1+DIM_PCT_CAR)^B5510)</f>
        <v>337.19300188586959</v>
      </c>
      <c r="G5510" s="5">
        <f>IF(C5510=0,0,C5510*LABOR_HRS_WK_MES*SEASON_WEEKS*(1+DIM_PCT_MES)^C5510)</f>
        <v>1082.6092178872491</v>
      </c>
      <c r="H5510" s="5">
        <f>E5510+F5510+G5510</f>
        <v>2963.1861629731197</v>
      </c>
      <c r="I5510" s="5">
        <f>MIN(H5510,FARMER_HRS)</f>
        <v>720</v>
      </c>
      <c r="J5510" s="5">
        <f>MAX(0,H5510-FARMER_HRS)</f>
        <v>2243.1861629731197</v>
      </c>
      <c r="K5510" s="2">
        <f>I5510*FARMER_RATE+J5510*TEMP_WORKER_RATE</f>
        <v>63944.204218283325</v>
      </c>
      <c r="L5510" s="2">
        <f>A5510*PRICE_TOM+B5510*PRICE_CAR+C5510*PRICE_MES</f>
        <v>140546</v>
      </c>
      <c r="M5510" s="2">
        <f>A5510*FERT_BED_TOM+B5510*FERT_BED_CAR+C5510*FERT_BED_MES</f>
        <v>27720</v>
      </c>
      <c r="N5510" s="6">
        <f>IF(AND(D5510&lt;=TOTAL_BEDS,J5510&lt;=TEMP_WORKER_MAX*TEMP_WORKER_HRS),1,0)</f>
        <v>1</v>
      </c>
      <c r="O5510" s="2">
        <f>L5510-M5510-K5510-FIXED_COSTS</f>
        <v>28881.795781716675</v>
      </c>
      <c r="P5510" s="2">
        <f>IF(N5510=1,O5510,"")</f>
        <v>28881.795781716675</v>
      </c>
    </row>
    <row r="5511">
      <c r="A5511" s="6">
        <v>8</v>
      </c>
      <c r="B5511" s="6">
        <v>9</v>
      </c>
      <c r="C5511" s="6">
        <v>20</v>
      </c>
      <c r="D5511" s="6">
        <f>A5511+B5511+C5511</f>
        <v>37</v>
      </c>
      <c r="E5511" s="5">
        <f>IF(A5511=0,0,A5511*LABOR_HRS_WK_TOM*SEASON_WEEKS*(1+DIM_PCT_TOM)^A5511)</f>
        <v>1543.3839432000011</v>
      </c>
      <c r="F5511" s="5">
        <f>IF(B5511=0,0,B5511*LABOR_HRS_WK_CAR*SEASON_WEEKS*(1+DIM_PCT_CAR)^B5511)</f>
        <v>337.19300188586959</v>
      </c>
      <c r="G5511" s="5">
        <f>IF(C5511=0,0,C5511*LABOR_HRS_WK_MES*SEASON_WEEKS*(1+DIM_PCT_MES)^C5511)</f>
        <v>1153.8335085377259</v>
      </c>
      <c r="H5511" s="5">
        <f>E5511+F5511+G5511</f>
        <v>3034.4104536235964</v>
      </c>
      <c r="I5511" s="5">
        <f>MIN(H5511,FARMER_HRS)</f>
        <v>720</v>
      </c>
      <c r="J5511" s="5">
        <f>MAX(0,H5511-FARMER_HRS)</f>
        <v>2314.4104536235964</v>
      </c>
      <c r="K5511" s="2">
        <f>I5511*FARMER_RATE+J5511*TEMP_WORKER_RATE</f>
        <v>65180.737042076325</v>
      </c>
      <c r="L5511" s="2">
        <f>A5511*PRICE_TOM+B5511*PRICE_CAR+C5511*PRICE_MES</f>
        <v>143246</v>
      </c>
      <c r="M5511" s="2">
        <f>A5511*FERT_BED_TOM+B5511*FERT_BED_CAR+C5511*FERT_BED_MES</f>
        <v>28600</v>
      </c>
      <c r="N5511" s="6">
        <f>IF(AND(D5511&lt;=TOTAL_BEDS,J5511&lt;=TEMP_WORKER_MAX*TEMP_WORKER_HRS),1,0)</f>
        <v>1</v>
      </c>
      <c r="O5511" s="2">
        <f>L5511-M5511-K5511-FIXED_COSTS</f>
        <v>29465.262957923675</v>
      </c>
      <c r="P5511" s="2">
        <f>IF(N5511=1,O5511,"")</f>
        <v>29465.262957923675</v>
      </c>
    </row>
    <row r="5512">
      <c r="A5512" s="6">
        <v>8</v>
      </c>
      <c r="B5512" s="6">
        <v>9</v>
      </c>
      <c r="C5512" s="6">
        <v>21</v>
      </c>
      <c r="D5512" s="6">
        <f>A5512+B5512+C5512</f>
        <v>38</v>
      </c>
      <c r="E5512" s="5">
        <f>IF(A5512=0,0,A5512*LABOR_HRS_WK_TOM*SEASON_WEEKS*(1+DIM_PCT_TOM)^A5512)</f>
        <v>1543.3839432000011</v>
      </c>
      <c r="F5512" s="5">
        <f>IF(B5512=0,0,B5512*LABOR_HRS_WK_CAR*SEASON_WEEKS*(1+DIM_PCT_CAR)^B5512)</f>
        <v>337.19300188586959</v>
      </c>
      <c r="G5512" s="5">
        <f>IF(C5512=0,0,C5512*LABOR_HRS_WK_MES*SEASON_WEEKS*(1+DIM_PCT_MES)^C5512)</f>
        <v>1226.6692487641699</v>
      </c>
      <c r="H5512" s="5">
        <f>E5512+F5512+G5512</f>
        <v>3107.2461938500405</v>
      </c>
      <c r="I5512" s="5">
        <f>MIN(H5512,FARMER_HRS)</f>
        <v>720</v>
      </c>
      <c r="J5512" s="5">
        <f>MAX(0,H5512-FARMER_HRS)</f>
        <v>2387.2461938500405</v>
      </c>
      <c r="K5512" s="2">
        <f>I5512*FARMER_RATE+J5512*TEMP_WORKER_RATE</f>
        <v>66445.246421007643</v>
      </c>
      <c r="L5512" s="2">
        <f>A5512*PRICE_TOM+B5512*PRICE_CAR+C5512*PRICE_MES</f>
        <v>145946</v>
      </c>
      <c r="M5512" s="2">
        <f>A5512*FERT_BED_TOM+B5512*FERT_BED_CAR+C5512*FERT_BED_MES</f>
        <v>29480</v>
      </c>
      <c r="N5512" s="6">
        <f>IF(AND(D5512&lt;=TOTAL_BEDS,J5512&lt;=TEMP_WORKER_MAX*TEMP_WORKER_HRS),1,0)</f>
        <v>1</v>
      </c>
      <c r="O5512" s="2">
        <f>L5512-M5512-K5512-FIXED_COSTS</f>
        <v>30020.753578992357</v>
      </c>
      <c r="P5512" s="2">
        <f>IF(N5512=1,O5512,"")</f>
        <v>30020.753578992357</v>
      </c>
    </row>
    <row r="5513">
      <c r="A5513" s="6">
        <v>8</v>
      </c>
      <c r="B5513" s="6">
        <v>9</v>
      </c>
      <c r="C5513" s="6">
        <v>22</v>
      </c>
      <c r="D5513" s="6">
        <f>A5513+B5513+C5513</f>
        <v>39</v>
      </c>
      <c r="E5513" s="5">
        <f>IF(A5513=0,0,A5513*LABOR_HRS_WK_TOM*SEASON_WEEKS*(1+DIM_PCT_TOM)^A5513)</f>
        <v>1543.3839432000011</v>
      </c>
      <c r="F5513" s="5">
        <f>IF(B5513=0,0,B5513*LABOR_HRS_WK_CAR*SEASON_WEEKS*(1+DIM_PCT_CAR)^B5513)</f>
        <v>337.19300188586959</v>
      </c>
      <c r="G5513" s="5">
        <f>IF(C5513=0,0,C5513*LABOR_HRS_WK_MES*SEASON_WEEKS*(1+DIM_PCT_MES)^C5513)</f>
        <v>1301.1455960105659</v>
      </c>
      <c r="H5513" s="5">
        <f>E5513+F5513+G5513</f>
        <v>3181.7225410964365</v>
      </c>
      <c r="I5513" s="5">
        <f>MIN(H5513,FARMER_HRS)</f>
        <v>720</v>
      </c>
      <c r="J5513" s="5">
        <f>MAX(0,H5513-FARMER_HRS)</f>
        <v>2461.7225410964365</v>
      </c>
      <c r="K5513" s="2">
        <f>I5513*FARMER_RATE+J5513*TEMP_WORKER_RATE</f>
        <v>67738.238560702011</v>
      </c>
      <c r="L5513" s="2">
        <f>A5513*PRICE_TOM+B5513*PRICE_CAR+C5513*PRICE_MES</f>
        <v>148646</v>
      </c>
      <c r="M5513" s="2">
        <f>A5513*FERT_BED_TOM+B5513*FERT_BED_CAR+C5513*FERT_BED_MES</f>
        <v>30360</v>
      </c>
      <c r="N5513" s="6">
        <f>IF(AND(D5513&lt;=TOTAL_BEDS,J5513&lt;=TEMP_WORKER_MAX*TEMP_WORKER_HRS),1,0)</f>
        <v>1</v>
      </c>
      <c r="O5513" s="2">
        <f>L5513-M5513-K5513-FIXED_COSTS</f>
        <v>30547.761439297989</v>
      </c>
      <c r="P5513" s="2">
        <f>IF(N5513=1,O5513,"")</f>
        <v>30547.761439297989</v>
      </c>
    </row>
    <row r="5514">
      <c r="A5514" s="6">
        <v>8</v>
      </c>
      <c r="B5514" s="6">
        <v>9</v>
      </c>
      <c r="C5514" s="6">
        <v>23</v>
      </c>
      <c r="D5514" s="6">
        <f>A5514+B5514+C5514</f>
        <v>40</v>
      </c>
      <c r="E5514" s="5">
        <f>IF(A5514=0,0,A5514*LABOR_HRS_WK_TOM*SEASON_WEEKS*(1+DIM_PCT_TOM)^A5514)</f>
        <v>1543.3839432000011</v>
      </c>
      <c r="F5514" s="5">
        <f>IF(B5514=0,0,B5514*LABOR_HRS_WK_CAR*SEASON_WEEKS*(1+DIM_PCT_CAR)^B5514)</f>
        <v>337.19300188586959</v>
      </c>
      <c r="G5514" s="5">
        <f>IF(C5514=0,0,C5514*LABOR_HRS_WK_MES*SEASON_WEEKS*(1+DIM_PCT_MES)^C5514)</f>
        <v>1377.2921848680023</v>
      </c>
      <c r="H5514" s="5">
        <f>E5514+F5514+G5514</f>
        <v>3257.8691299538732</v>
      </c>
      <c r="I5514" s="5">
        <f>MIN(H5514,FARMER_HRS)</f>
        <v>720</v>
      </c>
      <c r="J5514" s="5">
        <f>MAX(0,H5514-FARMER_HRS)</f>
        <v>2537.8691299538732</v>
      </c>
      <c r="K5514" s="2">
        <f>I5514*FARMER_RATE+J5514*TEMP_WORKER_RATE</f>
        <v>69060.227950588072</v>
      </c>
      <c r="L5514" s="2">
        <f>A5514*PRICE_TOM+B5514*PRICE_CAR+C5514*PRICE_MES</f>
        <v>151346</v>
      </c>
      <c r="M5514" s="2">
        <f>A5514*FERT_BED_TOM+B5514*FERT_BED_CAR+C5514*FERT_BED_MES</f>
        <v>31240</v>
      </c>
      <c r="N5514" s="6">
        <f>IF(AND(D5514&lt;=TOTAL_BEDS,J5514&lt;=TEMP_WORKER_MAX*TEMP_WORKER_HRS),1,0)</f>
        <v>1</v>
      </c>
      <c r="O5514" s="2">
        <f>L5514-M5514-K5514-FIXED_COSTS</f>
        <v>31045.772049411928</v>
      </c>
      <c r="P5514" s="2">
        <f>IF(N5514=1,O5514,"")</f>
        <v>31045.772049411928</v>
      </c>
    </row>
    <row r="5515">
      <c r="A5515" s="6">
        <v>8</v>
      </c>
      <c r="B5515" s="6">
        <v>9</v>
      </c>
      <c r="C5515" s="6">
        <v>24</v>
      </c>
      <c r="D5515" s="6">
        <f>A5515+B5515+C5515</f>
        <v>41</v>
      </c>
      <c r="E5515" s="5">
        <f>IF(A5515=0,0,A5515*LABOR_HRS_WK_TOM*SEASON_WEEKS*(1+DIM_PCT_TOM)^A5515)</f>
        <v>1543.3839432000011</v>
      </c>
      <c r="F5515" s="5">
        <f>IF(B5515=0,0,B5515*LABOR_HRS_WK_CAR*SEASON_WEEKS*(1+DIM_PCT_CAR)^B5515)</f>
        <v>337.19300188586959</v>
      </c>
      <c r="G5515" s="5">
        <f>IF(C5515=0,0,C5515*LABOR_HRS_WK_MES*SEASON_WEEKS*(1+DIM_PCT_MES)^C5515)</f>
        <v>1455.139134447498</v>
      </c>
      <c r="H5515" s="5">
        <f>E5515+F5515+G5515</f>
        <v>3335.7160795333684</v>
      </c>
      <c r="I5515" s="5">
        <f>MIN(H5515,FARMER_HRS)</f>
        <v>720</v>
      </c>
      <c r="J5515" s="5">
        <f>MAX(0,H5515-FARMER_HRS)</f>
        <v>2615.7160795333684</v>
      </c>
      <c r="K5515" s="2">
        <f>I5515*FARMER_RATE+J5515*TEMP_WORKER_RATE</f>
        <v>70411.737491898763</v>
      </c>
      <c r="L5515" s="2">
        <f>A5515*PRICE_TOM+B5515*PRICE_CAR+C5515*PRICE_MES</f>
        <v>154046</v>
      </c>
      <c r="M5515" s="2">
        <f>A5515*FERT_BED_TOM+B5515*FERT_BED_CAR+C5515*FERT_BED_MES</f>
        <v>32120</v>
      </c>
      <c r="N5515" s="6">
        <f>IF(AND(D5515&lt;=TOTAL_BEDS,J5515&lt;=TEMP_WORKER_MAX*TEMP_WORKER_HRS),1,0)</f>
        <v>1</v>
      </c>
      <c r="O5515" s="2">
        <f>L5515-M5515-K5515-FIXED_COSTS</f>
        <v>31514.262508101237</v>
      </c>
      <c r="P5515" s="2">
        <f>IF(N5515=1,O5515,"")</f>
        <v>31514.262508101237</v>
      </c>
    </row>
    <row r="5516">
      <c r="A5516" s="6">
        <v>8</v>
      </c>
      <c r="B5516" s="6">
        <v>9</v>
      </c>
      <c r="C5516" s="6">
        <v>25</v>
      </c>
      <c r="D5516" s="6">
        <f>A5516+B5516+C5516</f>
        <v>42</v>
      </c>
      <c r="E5516" s="5">
        <f>IF(A5516=0,0,A5516*LABOR_HRS_WK_TOM*SEASON_WEEKS*(1+DIM_PCT_TOM)^A5516)</f>
        <v>1543.3839432000011</v>
      </c>
      <c r="F5516" s="5">
        <f>IF(B5516=0,0,B5516*LABOR_HRS_WK_CAR*SEASON_WEEKS*(1+DIM_PCT_CAR)^B5516)</f>
        <v>337.19300188586959</v>
      </c>
      <c r="G5516" s="5">
        <f>IF(C5516=0,0,C5516*LABOR_HRS_WK_MES*SEASON_WEEKS*(1+DIM_PCT_MES)^C5516)</f>
        <v>1534.7170558625955</v>
      </c>
      <c r="H5516" s="5">
        <f>E5516+F5516+G5516</f>
        <v>3415.2940009484664</v>
      </c>
      <c r="I5516" s="5">
        <f>MIN(H5516,FARMER_HRS)</f>
        <v>720</v>
      </c>
      <c r="J5516" s="5">
        <f>MAX(0,H5516-FARMER_HRS)</f>
        <v>2695.2940009484664</v>
      </c>
      <c r="K5516" s="2">
        <f>I5516*FARMER_RATE+J5516*TEMP_WORKER_RATE</f>
        <v>71793.298627577547</v>
      </c>
      <c r="L5516" s="2">
        <f>A5516*PRICE_TOM+B5516*PRICE_CAR+C5516*PRICE_MES</f>
        <v>156746</v>
      </c>
      <c r="M5516" s="2">
        <f>A5516*FERT_BED_TOM+B5516*FERT_BED_CAR+C5516*FERT_BED_MES</f>
        <v>33000</v>
      </c>
      <c r="N5516" s="6">
        <f>IF(AND(D5516&lt;=TOTAL_BEDS,J5516&lt;=TEMP_WORKER_MAX*TEMP_WORKER_HRS),1,0)</f>
        <v>1</v>
      </c>
      <c r="O5516" s="2">
        <f>L5516-M5516-K5516-FIXED_COSTS</f>
        <v>31952.701372422453</v>
      </c>
      <c r="P5516" s="2">
        <f>IF(N5516=1,O5516,"")</f>
        <v>31952.701372422453</v>
      </c>
    </row>
    <row r="5517">
      <c r="A5517" s="6">
        <v>8</v>
      </c>
      <c r="B5517" s="6">
        <v>9</v>
      </c>
      <c r="C5517" s="6">
        <v>26</v>
      </c>
      <c r="D5517" s="6">
        <f>A5517+B5517+C5517</f>
        <v>43</v>
      </c>
      <c r="E5517" s="5">
        <f>IF(A5517=0,0,A5517*LABOR_HRS_WK_TOM*SEASON_WEEKS*(1+DIM_PCT_TOM)^A5517)</f>
        <v>1543.3839432000011</v>
      </c>
      <c r="F5517" s="5">
        <f>IF(B5517=0,0,B5517*LABOR_HRS_WK_CAR*SEASON_WEEKS*(1+DIM_PCT_CAR)^B5517)</f>
        <v>337.19300188586959</v>
      </c>
      <c r="G5517" s="5">
        <f>IF(C5517=0,0,C5517*LABOR_HRS_WK_MES*SEASON_WEEKS*(1+DIM_PCT_MES)^C5517)</f>
        <v>1616.0570598233128</v>
      </c>
      <c r="H5517" s="5">
        <f>E5517+F5517+G5517</f>
        <v>3496.6340049091832</v>
      </c>
      <c r="I5517" s="5">
        <f>MIN(H5517,FARMER_HRS)</f>
        <v>720</v>
      </c>
      <c r="J5517" s="5">
        <f>MAX(0,H5517-FARMER_HRS)</f>
        <v>2776.6340049091832</v>
      </c>
      <c r="K5517" s="2">
        <f>I5517*FARMER_RATE+J5517*TEMP_WORKER_RATE</f>
        <v>73205.451474117755</v>
      </c>
      <c r="L5517" s="2">
        <f>A5517*PRICE_TOM+B5517*PRICE_CAR+C5517*PRICE_MES</f>
        <v>159446</v>
      </c>
      <c r="M5517" s="2">
        <f>A5517*FERT_BED_TOM+B5517*FERT_BED_CAR+C5517*FERT_BED_MES</f>
        <v>33880</v>
      </c>
      <c r="N5517" s="6">
        <f>IF(AND(D5517&lt;=TOTAL_BEDS,J5517&lt;=TEMP_WORKER_MAX*TEMP_WORKER_HRS),1,0)</f>
        <v>1</v>
      </c>
      <c r="O5517" s="2">
        <f>L5517-M5517-K5517-FIXED_COSTS</f>
        <v>32360.548525882245</v>
      </c>
      <c r="P5517" s="2">
        <f>IF(N5517=1,O5517,"")</f>
        <v>32360.548525882245</v>
      </c>
    </row>
    <row r="5518">
      <c r="A5518" s="6">
        <v>8</v>
      </c>
      <c r="B5518" s="6">
        <v>9</v>
      </c>
      <c r="C5518" s="6">
        <v>27</v>
      </c>
      <c r="D5518" s="6">
        <f>A5518+B5518+C5518</f>
        <v>44</v>
      </c>
      <c r="E5518" s="5">
        <f>IF(A5518=0,0,A5518*LABOR_HRS_WK_TOM*SEASON_WEEKS*(1+DIM_PCT_TOM)^A5518)</f>
        <v>1543.3839432000011</v>
      </c>
      <c r="F5518" s="5">
        <f>IF(B5518=0,0,B5518*LABOR_HRS_WK_CAR*SEASON_WEEKS*(1+DIM_PCT_CAR)^B5518)</f>
        <v>337.19300188586959</v>
      </c>
      <c r="G5518" s="5">
        <f>IF(C5518=0,0,C5518*LABOR_HRS_WK_MES*SEASON_WEEKS*(1+DIM_PCT_MES)^C5518)</f>
        <v>1699.19076434307</v>
      </c>
      <c r="H5518" s="5">
        <f>E5518+F5518+G5518</f>
        <v>3579.7677094289406</v>
      </c>
      <c r="I5518" s="5">
        <f>MIN(H5518,FARMER_HRS)</f>
        <v>720</v>
      </c>
      <c r="J5518" s="5">
        <f>MAX(0,H5518-FARMER_HRS)</f>
        <v>2859.7677094289406</v>
      </c>
      <c r="K5518" s="2">
        <f>I5518*FARMER_RATE+J5518*TEMP_WORKER_RATE</f>
        <v>74648.744955363552</v>
      </c>
      <c r="L5518" s="2">
        <f>A5518*PRICE_TOM+B5518*PRICE_CAR+C5518*PRICE_MES</f>
        <v>162146</v>
      </c>
      <c r="M5518" s="2">
        <f>A5518*FERT_BED_TOM+B5518*FERT_BED_CAR+C5518*FERT_BED_MES</f>
        <v>34760</v>
      </c>
      <c r="N5518" s="6">
        <f>IF(AND(D5518&lt;=TOTAL_BEDS,J5518&lt;=TEMP_WORKER_MAX*TEMP_WORKER_HRS),1,0)</f>
        <v>1</v>
      </c>
      <c r="O5518" s="2">
        <f>L5518-M5518-K5518-FIXED_COSTS</f>
        <v>32737.255044636448</v>
      </c>
      <c r="P5518" s="2">
        <f>IF(N5518=1,O5518,"")</f>
        <v>32737.255044636448</v>
      </c>
    </row>
    <row r="5519">
      <c r="A5519" s="6">
        <v>8</v>
      </c>
      <c r="B5519" s="6">
        <v>9</v>
      </c>
      <c r="C5519" s="6">
        <v>28</v>
      </c>
      <c r="D5519" s="6">
        <f>A5519+B5519+C5519</f>
        <v>45</v>
      </c>
      <c r="E5519" s="5">
        <f>IF(A5519=0,0,A5519*LABOR_HRS_WK_TOM*SEASON_WEEKS*(1+DIM_PCT_TOM)^A5519)</f>
        <v>1543.3839432000011</v>
      </c>
      <c r="F5519" s="5">
        <f>IF(B5519=0,0,B5519*LABOR_HRS_WK_CAR*SEASON_WEEKS*(1+DIM_PCT_CAR)^B5519)</f>
        <v>337.19300188586959</v>
      </c>
      <c r="G5519" s="5">
        <f>IF(C5519=0,0,C5519*LABOR_HRS_WK_MES*SEASON_WEEKS*(1+DIM_PCT_MES)^C5519)</f>
        <v>1784.1503025602233</v>
      </c>
      <c r="H5519" s="5">
        <f>E5519+F5519+G5519</f>
        <v>3664.7272476460939</v>
      </c>
      <c r="I5519" s="5">
        <f>MIN(H5519,FARMER_HRS)</f>
        <v>720</v>
      </c>
      <c r="J5519" s="5">
        <f>MAX(0,H5519-FARMER_HRS)</f>
        <v>2944.7272476460939</v>
      </c>
      <c r="K5519" s="2">
        <f>I5519*FARMER_RATE+J5519*TEMP_WORKER_RATE</f>
        <v>76123.736938300251</v>
      </c>
      <c r="L5519" s="2">
        <f>A5519*PRICE_TOM+B5519*PRICE_CAR+C5519*PRICE_MES</f>
        <v>164846</v>
      </c>
      <c r="M5519" s="2">
        <f>A5519*FERT_BED_TOM+B5519*FERT_BED_CAR+C5519*FERT_BED_MES</f>
        <v>35640</v>
      </c>
      <c r="N5519" s="6">
        <f>IF(AND(D5519&lt;=TOTAL_BEDS,J5519&lt;=TEMP_WORKER_MAX*TEMP_WORKER_HRS),1,0)</f>
        <v>1</v>
      </c>
      <c r="O5519" s="2">
        <f>L5519-M5519-K5519-FIXED_COSTS</f>
        <v>33082.263061699749</v>
      </c>
      <c r="P5519" s="2">
        <f>IF(N5519=1,O5519,"")</f>
        <v>33082.263061699749</v>
      </c>
    </row>
    <row r="5520">
      <c r="A5520" s="6">
        <v>8</v>
      </c>
      <c r="B5520" s="6">
        <v>9</v>
      </c>
      <c r="C5520" s="6">
        <v>29</v>
      </c>
      <c r="D5520" s="6">
        <f>A5520+B5520+C5520</f>
        <v>46</v>
      </c>
      <c r="E5520" s="5">
        <f>IF(A5520=0,0,A5520*LABOR_HRS_WK_TOM*SEASON_WEEKS*(1+DIM_PCT_TOM)^A5520)</f>
        <v>1543.3839432000011</v>
      </c>
      <c r="F5520" s="5">
        <f>IF(B5520=0,0,B5520*LABOR_HRS_WK_CAR*SEASON_WEEKS*(1+DIM_PCT_CAR)^B5520)</f>
        <v>337.19300188586959</v>
      </c>
      <c r="G5520" s="5">
        <f>IF(C5520=0,0,C5520*LABOR_HRS_WK_MES*SEASON_WEEKS*(1+DIM_PCT_MES)^C5520)</f>
        <v>1870.9683306758766</v>
      </c>
      <c r="H5520" s="5">
        <f>E5520+F5520+G5520</f>
        <v>3751.5452757617472</v>
      </c>
      <c r="I5520" s="5">
        <f>MIN(H5520,FARMER_HRS)</f>
        <v>720</v>
      </c>
      <c r="J5520" s="5">
        <f>MAX(0,H5520-FARMER_HRS)</f>
        <v>3031.5452757617472</v>
      </c>
      <c r="K5520" s="2">
        <f>I5520*FARMER_RATE+J5520*TEMP_WORKER_RATE</f>
        <v>77630.994370863657</v>
      </c>
      <c r="L5520" s="2">
        <f>A5520*PRICE_TOM+B5520*PRICE_CAR+C5520*PRICE_MES</f>
        <v>167546</v>
      </c>
      <c r="M5520" s="2">
        <f>A5520*FERT_BED_TOM+B5520*FERT_BED_CAR+C5520*FERT_BED_MES</f>
        <v>36520</v>
      </c>
      <c r="N5520" s="6">
        <f>IF(AND(D5520&lt;=TOTAL_BEDS,J5520&lt;=TEMP_WORKER_MAX*TEMP_WORKER_HRS),1,0)</f>
        <v>1</v>
      </c>
      <c r="O5520" s="2">
        <f>L5520-M5520-K5520-FIXED_COSTS</f>
        <v>33395.005629136343</v>
      </c>
      <c r="P5520" s="2">
        <f>IF(N5520=1,O5520,"")</f>
        <v>33395.005629136343</v>
      </c>
    </row>
    <row r="5521">
      <c r="A5521" s="6">
        <v>8</v>
      </c>
      <c r="B5521" s="6">
        <v>9</v>
      </c>
      <c r="C5521" s="6">
        <v>30</v>
      </c>
      <c r="D5521" s="6">
        <f>A5521+B5521+C5521</f>
        <v>47</v>
      </c>
      <c r="E5521" s="5">
        <f>IF(A5521=0,0,A5521*LABOR_HRS_WK_TOM*SEASON_WEEKS*(1+DIM_PCT_TOM)^A5521)</f>
        <v>1543.3839432000011</v>
      </c>
      <c r="F5521" s="5">
        <f>IF(B5521=0,0,B5521*LABOR_HRS_WK_CAR*SEASON_WEEKS*(1+DIM_PCT_CAR)^B5521)</f>
        <v>337.19300188586959</v>
      </c>
      <c r="G5521" s="5">
        <f>IF(C5521=0,0,C5521*LABOR_HRS_WK_MES*SEASON_WEEKS*(1+DIM_PCT_MES)^C5521)</f>
        <v>1959.6780360096466</v>
      </c>
      <c r="H5521" s="5">
        <f>E5521+F5521+G5521</f>
        <v>3840.254981095517</v>
      </c>
      <c r="I5521" s="5">
        <f>MIN(H5521,FARMER_HRS)</f>
        <v>720</v>
      </c>
      <c r="J5521" s="5">
        <f>MAX(0,H5521-FARMER_HRS)</f>
        <v>3120.254981095517</v>
      </c>
      <c r="K5521" s="2">
        <f>I5521*FARMER_RATE+J5521*TEMP_WORKER_RATE</f>
        <v>79171.093421797166</v>
      </c>
      <c r="L5521" s="2">
        <f>A5521*PRICE_TOM+B5521*PRICE_CAR+C5521*PRICE_MES</f>
        <v>170246</v>
      </c>
      <c r="M5521" s="2">
        <f>A5521*FERT_BED_TOM+B5521*FERT_BED_CAR+C5521*FERT_BED_MES</f>
        <v>37400</v>
      </c>
      <c r="N5521" s="6">
        <f>IF(AND(D5521&lt;=TOTAL_BEDS,J5521&lt;=TEMP_WORKER_MAX*TEMP_WORKER_HRS),1,0)</f>
        <v>1</v>
      </c>
      <c r="O5521" s="2">
        <f>L5521-M5521-K5521-FIXED_COSTS</f>
        <v>33674.906578202834</v>
      </c>
      <c r="P5521" s="2">
        <f>IF(N5521=1,O5521,"")</f>
        <v>33674.906578202834</v>
      </c>
    </row>
    <row r="5522">
      <c r="A5522" s="6">
        <v>8</v>
      </c>
      <c r="B5522" s="6">
        <v>10</v>
      </c>
      <c r="C5522" s="6">
        <v>0</v>
      </c>
      <c r="D5522" s="6">
        <f>A5522+B5522+C5522</f>
        <v>18</v>
      </c>
      <c r="E5522" s="5">
        <f>IF(A5522=0,0,A5522*LABOR_HRS_WK_TOM*SEASON_WEEKS*(1+DIM_PCT_TOM)^A5522)</f>
        <v>1543.3839432000011</v>
      </c>
      <c r="F5522" s="5">
        <f>IF(B5522=0,0,B5522*LABOR_HRS_WK_CAR*SEASON_WEEKS*(1+DIM_PCT_CAR)^B5522)</f>
        <v>384.025363258907</v>
      </c>
      <c r="G5522" s="5">
        <f>IF(C5522=0,0,C5522*LABOR_HRS_WK_MES*SEASON_WEEKS*(1+DIM_PCT_MES)^C5522)</f>
        <v>0</v>
      </c>
      <c r="H5522" s="5">
        <f>E5522+F5522+G5522</f>
        <v>1927.4093064589081</v>
      </c>
      <c r="I5522" s="5">
        <f>MIN(H5522,FARMER_HRS)</f>
        <v>720</v>
      </c>
      <c r="J5522" s="5">
        <f>MAX(0,H5522-FARMER_HRS)</f>
        <v>1207.4093064589081</v>
      </c>
      <c r="K5522" s="2">
        <f>I5522*FARMER_RATE+J5522*TEMP_WORKER_RATE</f>
        <v>45961.967126022704</v>
      </c>
      <c r="L5522" s="2">
        <f>A5522*PRICE_TOM+B5522*PRICE_CAR+C5522*PRICE_MES</f>
        <v>91340</v>
      </c>
      <c r="M5522" s="2">
        <f>A5522*FERT_BED_TOM+B5522*FERT_BED_CAR+C5522*FERT_BED_MES</f>
        <v>11440</v>
      </c>
      <c r="N5522" s="6">
        <f>IF(AND(D5522&lt;=TOTAL_BEDS,J5522&lt;=TEMP_WORKER_MAX*TEMP_WORKER_HRS),1,0)</f>
        <v>1</v>
      </c>
      <c r="O5522" s="2">
        <f>L5522-M5522-K5522-FIXED_COSTS</f>
        <v>13938.032873977296</v>
      </c>
      <c r="P5522" s="2">
        <f>IF(N5522=1,O5522,"")</f>
        <v>13938.032873977296</v>
      </c>
    </row>
    <row r="5523">
      <c r="A5523" s="6">
        <v>8</v>
      </c>
      <c r="B5523" s="6">
        <v>10</v>
      </c>
      <c r="C5523" s="6">
        <v>1</v>
      </c>
      <c r="D5523" s="6">
        <f>A5523+B5523+C5523</f>
        <v>19</v>
      </c>
      <c r="E5523" s="5">
        <f>IF(A5523=0,0,A5523*LABOR_HRS_WK_TOM*SEASON_WEEKS*(1+DIM_PCT_TOM)^A5523)</f>
        <v>1543.3839432000011</v>
      </c>
      <c r="F5523" s="5">
        <f>IF(B5523=0,0,B5523*LABOR_HRS_WK_CAR*SEASON_WEEKS*(1+DIM_PCT_CAR)^B5523)</f>
        <v>384.025363258907</v>
      </c>
      <c r="G5523" s="5">
        <f>IF(C5523=0,0,C5523*LABOR_HRS_WK_MES*SEASON_WEEKS*(1+DIM_PCT_MES)^C5523)</f>
        <v>45.5625</v>
      </c>
      <c r="H5523" s="5">
        <f>E5523+F5523+G5523</f>
        <v>1972.9718064589081</v>
      </c>
      <c r="I5523" s="5">
        <f>MIN(H5523,FARMER_HRS)</f>
        <v>720</v>
      </c>
      <c r="J5523" s="5">
        <f>MAX(0,H5523-FARMER_HRS)</f>
        <v>1252.9718064589081</v>
      </c>
      <c r="K5523" s="2">
        <f>I5523*FARMER_RATE+J5523*TEMP_WORKER_RATE</f>
        <v>46752.982751022704</v>
      </c>
      <c r="L5523" s="2">
        <f>A5523*PRICE_TOM+B5523*PRICE_CAR+C5523*PRICE_MES</f>
        <v>94040</v>
      </c>
      <c r="M5523" s="2">
        <f>A5523*FERT_BED_TOM+B5523*FERT_BED_CAR+C5523*FERT_BED_MES</f>
        <v>12320</v>
      </c>
      <c r="N5523" s="6">
        <f>IF(AND(D5523&lt;=TOTAL_BEDS,J5523&lt;=TEMP_WORKER_MAX*TEMP_WORKER_HRS),1,0)</f>
        <v>1</v>
      </c>
      <c r="O5523" s="2">
        <f>L5523-M5523-K5523-FIXED_COSTS</f>
        <v>14967.017248977296</v>
      </c>
      <c r="P5523" s="2">
        <f>IF(N5523=1,O5523,"")</f>
        <v>14967.017248977296</v>
      </c>
    </row>
    <row r="5524">
      <c r="A5524" s="6">
        <v>8</v>
      </c>
      <c r="B5524" s="6">
        <v>10</v>
      </c>
      <c r="C5524" s="6">
        <v>2</v>
      </c>
      <c r="D5524" s="6">
        <f>A5524+B5524+C5524</f>
        <v>20</v>
      </c>
      <c r="E5524" s="5">
        <f>IF(A5524=0,0,A5524*LABOR_HRS_WK_TOM*SEASON_WEEKS*(1+DIM_PCT_TOM)^A5524)</f>
        <v>1543.3839432000011</v>
      </c>
      <c r="F5524" s="5">
        <f>IF(B5524=0,0,B5524*LABOR_HRS_WK_CAR*SEASON_WEEKS*(1+DIM_PCT_CAR)^B5524)</f>
        <v>384.025363258907</v>
      </c>
      <c r="G5524" s="5">
        <f>IF(C5524=0,0,C5524*LABOR_HRS_WK_MES*SEASON_WEEKS*(1+DIM_PCT_MES)^C5524)</f>
        <v>92.2640625</v>
      </c>
      <c r="H5524" s="5">
        <f>E5524+F5524+G5524</f>
        <v>2019.673368958908</v>
      </c>
      <c r="I5524" s="5">
        <f>MIN(H5524,FARMER_HRS)</f>
        <v>720</v>
      </c>
      <c r="J5524" s="5">
        <f>MAX(0,H5524-FARMER_HRS)</f>
        <v>1299.673368958908</v>
      </c>
      <c r="K5524" s="2">
        <f>I5524*FARMER_RATE+J5524*TEMP_WORKER_RATE</f>
        <v>47563.773766647704</v>
      </c>
      <c r="L5524" s="2">
        <f>A5524*PRICE_TOM+B5524*PRICE_CAR+C5524*PRICE_MES</f>
        <v>96740</v>
      </c>
      <c r="M5524" s="2">
        <f>A5524*FERT_BED_TOM+B5524*FERT_BED_CAR+C5524*FERT_BED_MES</f>
        <v>13200</v>
      </c>
      <c r="N5524" s="6">
        <f>IF(AND(D5524&lt;=TOTAL_BEDS,J5524&lt;=TEMP_WORKER_MAX*TEMP_WORKER_HRS),1,0)</f>
        <v>1</v>
      </c>
      <c r="O5524" s="2">
        <f>L5524-M5524-K5524-FIXED_COSTS</f>
        <v>15976.226233352296</v>
      </c>
      <c r="P5524" s="2">
        <f>IF(N5524=1,O5524,"")</f>
        <v>15976.226233352296</v>
      </c>
    </row>
    <row r="5525">
      <c r="A5525" s="6">
        <v>8</v>
      </c>
      <c r="B5525" s="6">
        <v>10</v>
      </c>
      <c r="C5525" s="6">
        <v>3</v>
      </c>
      <c r="D5525" s="6">
        <f>A5525+B5525+C5525</f>
        <v>21</v>
      </c>
      <c r="E5525" s="5">
        <f>IF(A5525=0,0,A5525*LABOR_HRS_WK_TOM*SEASON_WEEKS*(1+DIM_PCT_TOM)^A5525)</f>
        <v>1543.3839432000011</v>
      </c>
      <c r="F5525" s="5">
        <f>IF(B5525=0,0,B5525*LABOR_HRS_WK_CAR*SEASON_WEEKS*(1+DIM_PCT_CAR)^B5525)</f>
        <v>384.025363258907</v>
      </c>
      <c r="G5525" s="5">
        <f>IF(C5525=0,0,C5525*LABOR_HRS_WK_MES*SEASON_WEEKS*(1+DIM_PCT_MES)^C5525)</f>
        <v>140.12604492187498</v>
      </c>
      <c r="H5525" s="5">
        <f>E5525+F5525+G5525</f>
        <v>2067.5353513807831</v>
      </c>
      <c r="I5525" s="5">
        <f>MIN(H5525,FARMER_HRS)</f>
        <v>720</v>
      </c>
      <c r="J5525" s="5">
        <f>MAX(0,H5525-FARMER_HRS)</f>
        <v>1347.5353513807831</v>
      </c>
      <c r="K5525" s="2">
        <f>I5525*FARMER_RATE+J5525*TEMP_WORKER_RATE</f>
        <v>48394.71096147193</v>
      </c>
      <c r="L5525" s="2">
        <f>A5525*PRICE_TOM+B5525*PRICE_CAR+C5525*PRICE_MES</f>
        <v>99440</v>
      </c>
      <c r="M5525" s="2">
        <f>A5525*FERT_BED_TOM+B5525*FERT_BED_CAR+C5525*FERT_BED_MES</f>
        <v>14080</v>
      </c>
      <c r="N5525" s="6">
        <f>IF(AND(D5525&lt;=TOTAL_BEDS,J5525&lt;=TEMP_WORKER_MAX*TEMP_WORKER_HRS),1,0)</f>
        <v>1</v>
      </c>
      <c r="O5525" s="2">
        <f>L5525-M5525-K5525-FIXED_COSTS</f>
        <v>16965.28903852807</v>
      </c>
      <c r="P5525" s="2">
        <f>IF(N5525=1,O5525,"")</f>
        <v>16965.28903852807</v>
      </c>
    </row>
    <row r="5526">
      <c r="A5526" s="6">
        <v>8</v>
      </c>
      <c r="B5526" s="6">
        <v>10</v>
      </c>
      <c r="C5526" s="6">
        <v>4</v>
      </c>
      <c r="D5526" s="6">
        <f>A5526+B5526+C5526</f>
        <v>22</v>
      </c>
      <c r="E5526" s="5">
        <f>IF(A5526=0,0,A5526*LABOR_HRS_WK_TOM*SEASON_WEEKS*(1+DIM_PCT_TOM)^A5526)</f>
        <v>1543.3839432000011</v>
      </c>
      <c r="F5526" s="5">
        <f>IF(B5526=0,0,B5526*LABOR_HRS_WK_CAR*SEASON_WEEKS*(1+DIM_PCT_CAR)^B5526)</f>
        <v>384.025363258907</v>
      </c>
      <c r="G5526" s="5">
        <f>IF(C5526=0,0,C5526*LABOR_HRS_WK_MES*SEASON_WEEKS*(1+DIM_PCT_MES)^C5526)</f>
        <v>189.17016064453119</v>
      </c>
      <c r="H5526" s="5">
        <f>E5526+F5526+G5526</f>
        <v>2116.5794671034391</v>
      </c>
      <c r="I5526" s="5">
        <f>MIN(H5526,FARMER_HRS)</f>
        <v>720</v>
      </c>
      <c r="J5526" s="5">
        <f>MAX(0,H5526-FARMER_HRS)</f>
        <v>1396.5794671034391</v>
      </c>
      <c r="K5526" s="2">
        <f>I5526*FARMER_RATE+J5526*TEMP_WORKER_RATE</f>
        <v>49246.171303879149</v>
      </c>
      <c r="L5526" s="2">
        <f>A5526*PRICE_TOM+B5526*PRICE_CAR+C5526*PRICE_MES</f>
        <v>102140</v>
      </c>
      <c r="M5526" s="2">
        <f>A5526*FERT_BED_TOM+B5526*FERT_BED_CAR+C5526*FERT_BED_MES</f>
        <v>14960</v>
      </c>
      <c r="N5526" s="6">
        <f>IF(AND(D5526&lt;=TOTAL_BEDS,J5526&lt;=TEMP_WORKER_MAX*TEMP_WORKER_HRS),1,0)</f>
        <v>1</v>
      </c>
      <c r="O5526" s="2">
        <f>L5526-M5526-K5526-FIXED_COSTS</f>
        <v>17933.828696120851</v>
      </c>
      <c r="P5526" s="2">
        <f>IF(N5526=1,O5526,"")</f>
        <v>17933.828696120851</v>
      </c>
    </row>
    <row r="5527">
      <c r="A5527" s="6">
        <v>8</v>
      </c>
      <c r="B5527" s="6">
        <v>10</v>
      </c>
      <c r="C5527" s="6">
        <v>5</v>
      </c>
      <c r="D5527" s="6">
        <f>A5527+B5527+C5527</f>
        <v>23</v>
      </c>
      <c r="E5527" s="5">
        <f>IF(A5527=0,0,A5527*LABOR_HRS_WK_TOM*SEASON_WEEKS*(1+DIM_PCT_TOM)^A5527)</f>
        <v>1543.3839432000011</v>
      </c>
      <c r="F5527" s="5">
        <f>IF(B5527=0,0,B5527*LABOR_HRS_WK_CAR*SEASON_WEEKS*(1+DIM_PCT_CAR)^B5527)</f>
        <v>384.025363258907</v>
      </c>
      <c r="G5527" s="5">
        <f>IF(C5527=0,0,C5527*LABOR_HRS_WK_MES*SEASON_WEEKS*(1+DIM_PCT_MES)^C5527)</f>
        <v>239.41848456573481</v>
      </c>
      <c r="H5527" s="5">
        <f>E5527+F5527+G5527</f>
        <v>2166.8277910246429</v>
      </c>
      <c r="I5527" s="5">
        <f>MIN(H5527,FARMER_HRS)</f>
        <v>720</v>
      </c>
      <c r="J5527" s="5">
        <f>MAX(0,H5527-FARMER_HRS)</f>
        <v>1446.8277910246429</v>
      </c>
      <c r="K5527" s="2">
        <f>I5527*FARMER_RATE+J5527*TEMP_WORKER_RATE</f>
        <v>50118.538038622268</v>
      </c>
      <c r="L5527" s="2">
        <f>A5527*PRICE_TOM+B5527*PRICE_CAR+C5527*PRICE_MES</f>
        <v>104840</v>
      </c>
      <c r="M5527" s="2">
        <f>A5527*FERT_BED_TOM+B5527*FERT_BED_CAR+C5527*FERT_BED_MES</f>
        <v>15840</v>
      </c>
      <c r="N5527" s="6">
        <f>IF(AND(D5527&lt;=TOTAL_BEDS,J5527&lt;=TEMP_WORKER_MAX*TEMP_WORKER_HRS),1,0)</f>
        <v>1</v>
      </c>
      <c r="O5527" s="2">
        <f>L5527-M5527-K5527-FIXED_COSTS</f>
        <v>18881.461961377732</v>
      </c>
      <c r="P5527" s="2">
        <f>IF(N5527=1,O5527,"")</f>
        <v>18881.461961377732</v>
      </c>
    </row>
    <row r="5528">
      <c r="A5528" s="6">
        <v>8</v>
      </c>
      <c r="B5528" s="6">
        <v>10</v>
      </c>
      <c r="C5528" s="6">
        <v>6</v>
      </c>
      <c r="D5528" s="6">
        <f>A5528+B5528+C5528</f>
        <v>24</v>
      </c>
      <c r="E5528" s="5">
        <f>IF(A5528=0,0,A5528*LABOR_HRS_WK_TOM*SEASON_WEEKS*(1+DIM_PCT_TOM)^A5528)</f>
        <v>1543.3839432000011</v>
      </c>
      <c r="F5528" s="5">
        <f>IF(B5528=0,0,B5528*LABOR_HRS_WK_CAR*SEASON_WEEKS*(1+DIM_PCT_CAR)^B5528)</f>
        <v>384.025363258907</v>
      </c>
      <c r="G5528" s="5">
        <f>IF(C5528=0,0,C5528*LABOR_HRS_WK_MES*SEASON_WEEKS*(1+DIM_PCT_MES)^C5528)</f>
        <v>290.89345874736773</v>
      </c>
      <c r="H5528" s="5">
        <f>E5528+F5528+G5528</f>
        <v>2218.3027652062756</v>
      </c>
      <c r="I5528" s="5">
        <f>MIN(H5528,FARMER_HRS)</f>
        <v>720</v>
      </c>
      <c r="J5528" s="5">
        <f>MAX(0,H5528-FARMER_HRS)</f>
        <v>1498.3027652062756</v>
      </c>
      <c r="K5528" s="2">
        <f>I5528*FARMER_RATE+J5528*TEMP_WORKER_RATE</f>
        <v>51012.200784831177</v>
      </c>
      <c r="L5528" s="2">
        <f>A5528*PRICE_TOM+B5528*PRICE_CAR+C5528*PRICE_MES</f>
        <v>107540</v>
      </c>
      <c r="M5528" s="2">
        <f>A5528*FERT_BED_TOM+B5528*FERT_BED_CAR+C5528*FERT_BED_MES</f>
        <v>16720</v>
      </c>
      <c r="N5528" s="6">
        <f>IF(AND(D5528&lt;=TOTAL_BEDS,J5528&lt;=TEMP_WORKER_MAX*TEMP_WORKER_HRS),1,0)</f>
        <v>1</v>
      </c>
      <c r="O5528" s="2">
        <f>L5528-M5528-K5528-FIXED_COSTS</f>
        <v>19807.799215168823</v>
      </c>
      <c r="P5528" s="2">
        <f>IF(N5528=1,O5528,"")</f>
        <v>19807.799215168823</v>
      </c>
    </row>
    <row r="5529">
      <c r="A5529" s="6">
        <v>8</v>
      </c>
      <c r="B5529" s="6">
        <v>10</v>
      </c>
      <c r="C5529" s="6">
        <v>7</v>
      </c>
      <c r="D5529" s="6">
        <f>A5529+B5529+C5529</f>
        <v>25</v>
      </c>
      <c r="E5529" s="5">
        <f>IF(A5529=0,0,A5529*LABOR_HRS_WK_TOM*SEASON_WEEKS*(1+DIM_PCT_TOM)^A5529)</f>
        <v>1543.3839432000011</v>
      </c>
      <c r="F5529" s="5">
        <f>IF(B5529=0,0,B5529*LABOR_HRS_WK_CAR*SEASON_WEEKS*(1+DIM_PCT_CAR)^B5529)</f>
        <v>384.025363258907</v>
      </c>
      <c r="G5529" s="5">
        <f>IF(C5529=0,0,C5529*LABOR_HRS_WK_MES*SEASON_WEEKS*(1+DIM_PCT_MES)^C5529)</f>
        <v>343.61789814532818</v>
      </c>
      <c r="H5529" s="5">
        <f>E5529+F5529+G5529</f>
        <v>2271.0272046042364</v>
      </c>
      <c r="I5529" s="5">
        <f>MIN(H5529,FARMER_HRS)</f>
        <v>720</v>
      </c>
      <c r="J5529" s="5">
        <f>MAX(0,H5529-FARMER_HRS)</f>
        <v>1551.0272046042364</v>
      </c>
      <c r="K5529" s="2">
        <f>I5529*FARMER_RATE+J5529*TEMP_WORKER_RATE</f>
        <v>51927.555635490215</v>
      </c>
      <c r="L5529" s="2">
        <f>A5529*PRICE_TOM+B5529*PRICE_CAR+C5529*PRICE_MES</f>
        <v>110240</v>
      </c>
      <c r="M5529" s="2">
        <f>A5529*FERT_BED_TOM+B5529*FERT_BED_CAR+C5529*FERT_BED_MES</f>
        <v>17600</v>
      </c>
      <c r="N5529" s="6">
        <f>IF(AND(D5529&lt;=TOTAL_BEDS,J5529&lt;=TEMP_WORKER_MAX*TEMP_WORKER_HRS),1,0)</f>
        <v>1</v>
      </c>
      <c r="O5529" s="2">
        <f>L5529-M5529-K5529-FIXED_COSTS</f>
        <v>20712.444364509785</v>
      </c>
      <c r="P5529" s="2">
        <f>IF(N5529=1,O5529,"")</f>
        <v>20712.444364509785</v>
      </c>
    </row>
    <row r="5530">
      <c r="A5530" s="6">
        <v>8</v>
      </c>
      <c r="B5530" s="6">
        <v>10</v>
      </c>
      <c r="C5530" s="6">
        <v>8</v>
      </c>
      <c r="D5530" s="6">
        <f>A5530+B5530+C5530</f>
        <v>26</v>
      </c>
      <c r="E5530" s="5">
        <f>IF(A5530=0,0,A5530*LABOR_HRS_WK_TOM*SEASON_WEEKS*(1+DIM_PCT_TOM)^A5530)</f>
        <v>1543.3839432000011</v>
      </c>
      <c r="F5530" s="5">
        <f>IF(B5530=0,0,B5530*LABOR_HRS_WK_CAR*SEASON_WEEKS*(1+DIM_PCT_CAR)^B5530)</f>
        <v>384.025363258907</v>
      </c>
      <c r="G5530" s="5">
        <f>IF(C5530=0,0,C5530*LABOR_HRS_WK_MES*SEASON_WEEKS*(1+DIM_PCT_MES)^C5530)</f>
        <v>397.61499642530833</v>
      </c>
      <c r="H5530" s="5">
        <f>E5530+F5530+G5530</f>
        <v>2325.0243028842165</v>
      </c>
      <c r="I5530" s="5">
        <f>MIN(H5530,FARMER_HRS)</f>
        <v>720</v>
      </c>
      <c r="J5530" s="5">
        <f>MAX(0,H5530-FARMER_HRS)</f>
        <v>1605.0243028842165</v>
      </c>
      <c r="K5530" s="2">
        <f>I5530*FARMER_RATE+J5530*TEMP_WORKER_RATE</f>
        <v>52865.005258406534</v>
      </c>
      <c r="L5530" s="2">
        <f>A5530*PRICE_TOM+B5530*PRICE_CAR+C5530*PRICE_MES</f>
        <v>112940</v>
      </c>
      <c r="M5530" s="2">
        <f>A5530*FERT_BED_TOM+B5530*FERT_BED_CAR+C5530*FERT_BED_MES</f>
        <v>18480</v>
      </c>
      <c r="N5530" s="6">
        <f>IF(AND(D5530&lt;=TOTAL_BEDS,J5530&lt;=TEMP_WORKER_MAX*TEMP_WORKER_HRS),1,0)</f>
        <v>1</v>
      </c>
      <c r="O5530" s="2">
        <f>L5530-M5530-K5530-FIXED_COSTS</f>
        <v>21594.994741593466</v>
      </c>
      <c r="P5530" s="2">
        <f>IF(N5530=1,O5530,"")</f>
        <v>21594.994741593466</v>
      </c>
    </row>
    <row r="5531">
      <c r="A5531" s="6">
        <v>8</v>
      </c>
      <c r="B5531" s="6">
        <v>10</v>
      </c>
      <c r="C5531" s="6">
        <v>9</v>
      </c>
      <c r="D5531" s="6">
        <f>A5531+B5531+C5531</f>
        <v>27</v>
      </c>
      <c r="E5531" s="5">
        <f>IF(A5531=0,0,A5531*LABOR_HRS_WK_TOM*SEASON_WEEKS*(1+DIM_PCT_TOM)^A5531)</f>
        <v>1543.3839432000011</v>
      </c>
      <c r="F5531" s="5">
        <f>IF(B5531=0,0,B5531*LABOR_HRS_WK_CAR*SEASON_WEEKS*(1+DIM_PCT_CAR)^B5531)</f>
        <v>384.025363258907</v>
      </c>
      <c r="G5531" s="5">
        <f>IF(C5531=0,0,C5531*LABOR_HRS_WK_MES*SEASON_WEEKS*(1+DIM_PCT_MES)^C5531)</f>
        <v>452.90833186570273</v>
      </c>
      <c r="H5531" s="5">
        <f>E5531+F5531+G5531</f>
        <v>2380.3176383246109</v>
      </c>
      <c r="I5531" s="5">
        <f>MIN(H5531,FARMER_HRS)</f>
        <v>720</v>
      </c>
      <c r="J5531" s="5">
        <f>MAX(0,H5531-FARMER_HRS)</f>
        <v>1660.3176383246109</v>
      </c>
      <c r="K5531" s="2">
        <f>I5531*FARMER_RATE+J5531*TEMP_WORKER_RATE</f>
        <v>53824.95899869116</v>
      </c>
      <c r="L5531" s="2">
        <f>A5531*PRICE_TOM+B5531*PRICE_CAR+C5531*PRICE_MES</f>
        <v>115640</v>
      </c>
      <c r="M5531" s="2">
        <f>A5531*FERT_BED_TOM+B5531*FERT_BED_CAR+C5531*FERT_BED_MES</f>
        <v>19360</v>
      </c>
      <c r="N5531" s="6">
        <f>IF(AND(D5531&lt;=TOTAL_BEDS,J5531&lt;=TEMP_WORKER_MAX*TEMP_WORKER_HRS),1,0)</f>
        <v>1</v>
      </c>
      <c r="O5531" s="2">
        <f>L5531-M5531-K5531-FIXED_COSTS</f>
        <v>22455.04100130884</v>
      </c>
      <c r="P5531" s="2">
        <f>IF(N5531=1,O5531,"")</f>
        <v>22455.04100130884</v>
      </c>
    </row>
    <row r="5532">
      <c r="A5532" s="6">
        <v>8</v>
      </c>
      <c r="B5532" s="6">
        <v>10</v>
      </c>
      <c r="C5532" s="6">
        <v>10</v>
      </c>
      <c r="D5532" s="6">
        <f>A5532+B5532+C5532</f>
        <v>28</v>
      </c>
      <c r="E5532" s="5">
        <f>IF(A5532=0,0,A5532*LABOR_HRS_WK_TOM*SEASON_WEEKS*(1+DIM_PCT_TOM)^A5532)</f>
        <v>1543.3839432000011</v>
      </c>
      <c r="F5532" s="5">
        <f>IF(B5532=0,0,B5532*LABOR_HRS_WK_CAR*SEASON_WEEKS*(1+DIM_PCT_CAR)^B5532)</f>
        <v>384.025363258907</v>
      </c>
      <c r="G5532" s="5">
        <f>IF(C5532=0,0,C5532*LABOR_HRS_WK_MES*SEASON_WEEKS*(1+DIM_PCT_MES)^C5532)</f>
        <v>509.52187334891551</v>
      </c>
      <c r="H5532" s="5">
        <f>E5532+F5532+G5532</f>
        <v>2436.9311798078234</v>
      </c>
      <c r="I5532" s="5">
        <f>MIN(H5532,FARMER_HRS)</f>
        <v>720</v>
      </c>
      <c r="J5532" s="5">
        <f>MAX(0,H5532-FARMER_HRS)</f>
        <v>1716.9311798078234</v>
      </c>
      <c r="K5532" s="2">
        <f>I5532*FARMER_RATE+J5532*TEMP_WORKER_RATE</f>
        <v>54807.832982774707</v>
      </c>
      <c r="L5532" s="2">
        <f>A5532*PRICE_TOM+B5532*PRICE_CAR+C5532*PRICE_MES</f>
        <v>118340</v>
      </c>
      <c r="M5532" s="2">
        <f>A5532*FERT_BED_TOM+B5532*FERT_BED_CAR+C5532*FERT_BED_MES</f>
        <v>20240</v>
      </c>
      <c r="N5532" s="6">
        <f>IF(AND(D5532&lt;=TOTAL_BEDS,J5532&lt;=TEMP_WORKER_MAX*TEMP_WORKER_HRS),1,0)</f>
        <v>1</v>
      </c>
      <c r="O5532" s="2">
        <f>L5532-M5532-K5532-FIXED_COSTS</f>
        <v>23292.167017225293</v>
      </c>
      <c r="P5532" s="2">
        <f>IF(N5532=1,O5532,"")</f>
        <v>23292.167017225293</v>
      </c>
    </row>
    <row r="5533">
      <c r="A5533" s="6">
        <v>8</v>
      </c>
      <c r="B5533" s="6">
        <v>10</v>
      </c>
      <c r="C5533" s="6">
        <v>11</v>
      </c>
      <c r="D5533" s="6">
        <f>A5533+B5533+C5533</f>
        <v>29</v>
      </c>
      <c r="E5533" s="5">
        <f>IF(A5533=0,0,A5533*LABOR_HRS_WK_TOM*SEASON_WEEKS*(1+DIM_PCT_TOM)^A5533)</f>
        <v>1543.3839432000011</v>
      </c>
      <c r="F5533" s="5">
        <f>IF(B5533=0,0,B5533*LABOR_HRS_WK_CAR*SEASON_WEEKS*(1+DIM_PCT_CAR)^B5533)</f>
        <v>384.025363258907</v>
      </c>
      <c r="G5533" s="5">
        <f>IF(C5533=0,0,C5533*LABOR_HRS_WK_MES*SEASON_WEEKS*(1+DIM_PCT_MES)^C5533)</f>
        <v>567.47998644235463</v>
      </c>
      <c r="H5533" s="5">
        <f>E5533+F5533+G5533</f>
        <v>2494.8892929012627</v>
      </c>
      <c r="I5533" s="5">
        <f>MIN(H5533,FARMER_HRS)</f>
        <v>720</v>
      </c>
      <c r="J5533" s="5">
        <f>MAX(0,H5533-FARMER_HRS)</f>
        <v>1774.8892929012627</v>
      </c>
      <c r="K5533" s="2">
        <f>I5533*FARMER_RATE+J5533*TEMP_WORKER_RATE</f>
        <v>55814.050223980259</v>
      </c>
      <c r="L5533" s="2">
        <f>A5533*PRICE_TOM+B5533*PRICE_CAR+C5533*PRICE_MES</f>
        <v>121040</v>
      </c>
      <c r="M5533" s="2">
        <f>A5533*FERT_BED_TOM+B5533*FERT_BED_CAR+C5533*FERT_BED_MES</f>
        <v>21120</v>
      </c>
      <c r="N5533" s="6">
        <f>IF(AND(D5533&lt;=TOTAL_BEDS,J5533&lt;=TEMP_WORKER_MAX*TEMP_WORKER_HRS),1,0)</f>
        <v>1</v>
      </c>
      <c r="O5533" s="2">
        <f>L5533-M5533-K5533-FIXED_COSTS</f>
        <v>24105.949776019741</v>
      </c>
      <c r="P5533" s="2">
        <f>IF(N5533=1,O5533,"")</f>
        <v>24105.949776019741</v>
      </c>
    </row>
    <row r="5534">
      <c r="A5534" s="6">
        <v>8</v>
      </c>
      <c r="B5534" s="6">
        <v>10</v>
      </c>
      <c r="C5534" s="6">
        <v>12</v>
      </c>
      <c r="D5534" s="6">
        <f>A5534+B5534+C5534</f>
        <v>30</v>
      </c>
      <c r="E5534" s="5">
        <f>IF(A5534=0,0,A5534*LABOR_HRS_WK_TOM*SEASON_WEEKS*(1+DIM_PCT_TOM)^A5534)</f>
        <v>1543.3839432000011</v>
      </c>
      <c r="F5534" s="5">
        <f>IF(B5534=0,0,B5534*LABOR_HRS_WK_CAR*SEASON_WEEKS*(1+DIM_PCT_CAR)^B5534)</f>
        <v>384.025363258907</v>
      </c>
      <c r="G5534" s="5">
        <f>IF(C5534=0,0,C5534*LABOR_HRS_WK_MES*SEASON_WEEKS*(1+DIM_PCT_MES)^C5534)</f>
        <v>626.807439570419</v>
      </c>
      <c r="H5534" s="5">
        <f>E5534+F5534+G5534</f>
        <v>2554.2167460293272</v>
      </c>
      <c r="I5534" s="5">
        <f>MIN(H5534,FARMER_HRS)</f>
        <v>720</v>
      </c>
      <c r="J5534" s="5">
        <f>MAX(0,H5534-FARMER_HRS)</f>
        <v>1834.2167460293272</v>
      </c>
      <c r="K5534" s="2">
        <f>I5534*FARMER_RATE+J5534*TEMP_WORKER_RATE</f>
        <v>56844.04072967582</v>
      </c>
      <c r="L5534" s="2">
        <f>A5534*PRICE_TOM+B5534*PRICE_CAR+C5534*PRICE_MES</f>
        <v>123740</v>
      </c>
      <c r="M5534" s="2">
        <f>A5534*FERT_BED_TOM+B5534*FERT_BED_CAR+C5534*FERT_BED_MES</f>
        <v>22000</v>
      </c>
      <c r="N5534" s="6">
        <f>IF(AND(D5534&lt;=TOTAL_BEDS,J5534&lt;=TEMP_WORKER_MAX*TEMP_WORKER_HRS),1,0)</f>
        <v>1</v>
      </c>
      <c r="O5534" s="2">
        <f>L5534-M5534-K5534-FIXED_COSTS</f>
        <v>24895.95927032418</v>
      </c>
      <c r="P5534" s="2">
        <f>IF(N5534=1,O5534,"")</f>
        <v>24895.95927032418</v>
      </c>
    </row>
    <row r="5535">
      <c r="A5535" s="6">
        <v>8</v>
      </c>
      <c r="B5535" s="6">
        <v>10</v>
      </c>
      <c r="C5535" s="6">
        <v>13</v>
      </c>
      <c r="D5535" s="6">
        <f>A5535+B5535+C5535</f>
        <v>31</v>
      </c>
      <c r="E5535" s="5">
        <f>IF(A5535=0,0,A5535*LABOR_HRS_WK_TOM*SEASON_WEEKS*(1+DIM_PCT_TOM)^A5535)</f>
        <v>1543.3839432000011</v>
      </c>
      <c r="F5535" s="5">
        <f>IF(B5535=0,0,B5535*LABOR_HRS_WK_CAR*SEASON_WEEKS*(1+DIM_PCT_CAR)^B5535)</f>
        <v>384.025363258907</v>
      </c>
      <c r="G5535" s="5">
        <f>IF(C5535=0,0,C5535*LABOR_HRS_WK_MES*SEASON_WEEKS*(1+DIM_PCT_MES)^C5535)</f>
        <v>687.52941027880331</v>
      </c>
      <c r="H5535" s="5">
        <f>E5535+F5535+G5535</f>
        <v>2614.9387167377113</v>
      </c>
      <c r="I5535" s="5">
        <f>MIN(H5535,FARMER_HRS)</f>
        <v>720</v>
      </c>
      <c r="J5535" s="5">
        <f>MAX(0,H5535-FARMER_HRS)</f>
        <v>1894.9387167377113</v>
      </c>
      <c r="K5535" s="2">
        <f>I5535*FARMER_RATE+J5535*TEMP_WORKER_RATE</f>
        <v>57898.241610029712</v>
      </c>
      <c r="L5535" s="2">
        <f>A5535*PRICE_TOM+B5535*PRICE_CAR+C5535*PRICE_MES</f>
        <v>126440</v>
      </c>
      <c r="M5535" s="2">
        <f>A5535*FERT_BED_TOM+B5535*FERT_BED_CAR+C5535*FERT_BED_MES</f>
        <v>22880</v>
      </c>
      <c r="N5535" s="6">
        <f>IF(AND(D5535&lt;=TOTAL_BEDS,J5535&lt;=TEMP_WORKER_MAX*TEMP_WORKER_HRS),1,0)</f>
        <v>1</v>
      </c>
      <c r="O5535" s="2">
        <f>L5535-M5535-K5535-FIXED_COSTS</f>
        <v>25661.758389970288</v>
      </c>
      <c r="P5535" s="2">
        <f>IF(N5535=1,O5535,"")</f>
        <v>25661.758389970288</v>
      </c>
    </row>
    <row r="5536">
      <c r="A5536" s="6">
        <v>8</v>
      </c>
      <c r="B5536" s="6">
        <v>10</v>
      </c>
      <c r="C5536" s="6">
        <v>14</v>
      </c>
      <c r="D5536" s="6">
        <f>A5536+B5536+C5536</f>
        <v>32</v>
      </c>
      <c r="E5536" s="5">
        <f>IF(A5536=0,0,A5536*LABOR_HRS_WK_TOM*SEASON_WEEKS*(1+DIM_PCT_TOM)^A5536)</f>
        <v>1543.3839432000011</v>
      </c>
      <c r="F5536" s="5">
        <f>IF(B5536=0,0,B5536*LABOR_HRS_WK_CAR*SEASON_WEEKS*(1+DIM_PCT_CAR)^B5536)</f>
        <v>384.025363258907</v>
      </c>
      <c r="G5536" s="5">
        <f>IF(C5536=0,0,C5536*LABOR_HRS_WK_MES*SEASON_WEEKS*(1+DIM_PCT_MES)^C5536)</f>
        <v>749.67149159246435</v>
      </c>
      <c r="H5536" s="5">
        <f>E5536+F5536+G5536</f>
        <v>2677.0807980513723</v>
      </c>
      <c r="I5536" s="5">
        <f>MIN(H5536,FARMER_HRS)</f>
        <v>720</v>
      </c>
      <c r="J5536" s="5">
        <f>MAX(0,H5536-FARMER_HRS)</f>
        <v>1957.0807980513723</v>
      </c>
      <c r="K5536" s="2">
        <f>I5536*FARMER_RATE+J5536*TEMP_WORKER_RATE</f>
        <v>58977.097188391883</v>
      </c>
      <c r="L5536" s="2">
        <f>A5536*PRICE_TOM+B5536*PRICE_CAR+C5536*PRICE_MES</f>
        <v>129140</v>
      </c>
      <c r="M5536" s="2">
        <f>A5536*FERT_BED_TOM+B5536*FERT_BED_CAR+C5536*FERT_BED_MES</f>
        <v>23760</v>
      </c>
      <c r="N5536" s="6">
        <f>IF(AND(D5536&lt;=TOTAL_BEDS,J5536&lt;=TEMP_WORKER_MAX*TEMP_WORKER_HRS),1,0)</f>
        <v>1</v>
      </c>
      <c r="O5536" s="2">
        <f>L5536-M5536-K5536-FIXED_COSTS</f>
        <v>26402.902811608117</v>
      </c>
      <c r="P5536" s="2">
        <f>IF(N5536=1,O5536,"")</f>
        <v>26402.902811608117</v>
      </c>
    </row>
    <row r="5537">
      <c r="A5537" s="6">
        <v>8</v>
      </c>
      <c r="B5537" s="6">
        <v>10</v>
      </c>
      <c r="C5537" s="6">
        <v>15</v>
      </c>
      <c r="D5537" s="6">
        <f>A5537+B5537+C5537</f>
        <v>33</v>
      </c>
      <c r="E5537" s="5">
        <f>IF(A5537=0,0,A5537*LABOR_HRS_WK_TOM*SEASON_WEEKS*(1+DIM_PCT_TOM)^A5537)</f>
        <v>1543.3839432000011</v>
      </c>
      <c r="F5537" s="5">
        <f>IF(B5537=0,0,B5537*LABOR_HRS_WK_CAR*SEASON_WEEKS*(1+DIM_PCT_CAR)^B5537)</f>
        <v>384.025363258907</v>
      </c>
      <c r="G5537" s="5">
        <f>IF(C5537=0,0,C5537*LABOR_HRS_WK_MES*SEASON_WEEKS*(1+DIM_PCT_MES)^C5537)</f>
        <v>813.25969846861074</v>
      </c>
      <c r="H5537" s="5">
        <f>E5537+F5537+G5537</f>
        <v>2740.6690049275189</v>
      </c>
      <c r="I5537" s="5">
        <f>MIN(H5537,FARMER_HRS)</f>
        <v>720</v>
      </c>
      <c r="J5537" s="5">
        <f>MAX(0,H5537-FARMER_HRS)</f>
        <v>2020.6690049275189</v>
      </c>
      <c r="K5537" s="2">
        <f>I5537*FARMER_RATE+J5537*TEMP_WORKER_RATE</f>
        <v>60081.059113324984</v>
      </c>
      <c r="L5537" s="2">
        <f>A5537*PRICE_TOM+B5537*PRICE_CAR+C5537*PRICE_MES</f>
        <v>131840</v>
      </c>
      <c r="M5537" s="2">
        <f>A5537*FERT_BED_TOM+B5537*FERT_BED_CAR+C5537*FERT_BED_MES</f>
        <v>24640</v>
      </c>
      <c r="N5537" s="6">
        <f>IF(AND(D5537&lt;=TOTAL_BEDS,J5537&lt;=TEMP_WORKER_MAX*TEMP_WORKER_HRS),1,0)</f>
        <v>1</v>
      </c>
      <c r="O5537" s="2">
        <f>L5537-M5537-K5537-FIXED_COSTS</f>
        <v>27118.940886675016</v>
      </c>
      <c r="P5537" s="2">
        <f>IF(N5537=1,O5537,"")</f>
        <v>27118.940886675016</v>
      </c>
    </row>
    <row r="5538">
      <c r="A5538" s="6">
        <v>8</v>
      </c>
      <c r="B5538" s="6">
        <v>10</v>
      </c>
      <c r="C5538" s="6">
        <v>16</v>
      </c>
      <c r="D5538" s="6">
        <f>A5538+B5538+C5538</f>
        <v>34</v>
      </c>
      <c r="E5538" s="5">
        <f>IF(A5538=0,0,A5538*LABOR_HRS_WK_TOM*SEASON_WEEKS*(1+DIM_PCT_TOM)^A5538)</f>
        <v>1543.3839432000011</v>
      </c>
      <c r="F5538" s="5">
        <f>IF(B5538=0,0,B5538*LABOR_HRS_WK_CAR*SEASON_WEEKS*(1+DIM_PCT_CAR)^B5538)</f>
        <v>384.025363258907</v>
      </c>
      <c r="G5538" s="5">
        <f>IF(C5538=0,0,C5538*LABOR_HRS_WK_MES*SEASON_WEEKS*(1+DIM_PCT_MES)^C5538)</f>
        <v>878.32047434609967</v>
      </c>
      <c r="H5538" s="5">
        <f>E5538+F5538+G5538</f>
        <v>2805.729780805008</v>
      </c>
      <c r="I5538" s="5">
        <f>MIN(H5538,FARMER_HRS)</f>
        <v>720</v>
      </c>
      <c r="J5538" s="5">
        <f>MAX(0,H5538-FARMER_HRS)</f>
        <v>2085.729780805008</v>
      </c>
      <c r="K5538" s="2">
        <f>I5538*FARMER_RATE+J5538*TEMP_WORKER_RATE</f>
        <v>61210.586472309165</v>
      </c>
      <c r="L5538" s="2">
        <f>A5538*PRICE_TOM+B5538*PRICE_CAR+C5538*PRICE_MES</f>
        <v>134540</v>
      </c>
      <c r="M5538" s="2">
        <f>A5538*FERT_BED_TOM+B5538*FERT_BED_CAR+C5538*FERT_BED_MES</f>
        <v>25520</v>
      </c>
      <c r="N5538" s="6">
        <f>IF(AND(D5538&lt;=TOTAL_BEDS,J5538&lt;=TEMP_WORKER_MAX*TEMP_WORKER_HRS),1,0)</f>
        <v>1</v>
      </c>
      <c r="O5538" s="2">
        <f>L5538-M5538-K5538-FIXED_COSTS</f>
        <v>27809.413527690835</v>
      </c>
      <c r="P5538" s="2">
        <f>IF(N5538=1,O5538,"")</f>
        <v>27809.413527690835</v>
      </c>
    </row>
    <row r="5539">
      <c r="A5539" s="6">
        <v>8</v>
      </c>
      <c r="B5539" s="6">
        <v>10</v>
      </c>
      <c r="C5539" s="6">
        <v>17</v>
      </c>
      <c r="D5539" s="6">
        <f>A5539+B5539+C5539</f>
        <v>35</v>
      </c>
      <c r="E5539" s="5">
        <f>IF(A5539=0,0,A5539*LABOR_HRS_WK_TOM*SEASON_WEEKS*(1+DIM_PCT_TOM)^A5539)</f>
        <v>1543.3839432000011</v>
      </c>
      <c r="F5539" s="5">
        <f>IF(B5539=0,0,B5539*LABOR_HRS_WK_CAR*SEASON_WEEKS*(1+DIM_PCT_CAR)^B5539)</f>
        <v>384.025363258907</v>
      </c>
      <c r="G5539" s="5">
        <f>IF(C5539=0,0,C5539*LABOR_HRS_WK_MES*SEASON_WEEKS*(1+DIM_PCT_MES)^C5539)</f>
        <v>944.88069779263992</v>
      </c>
      <c r="H5539" s="5">
        <f>E5539+F5539+G5539</f>
        <v>2872.290004251548</v>
      </c>
      <c r="I5539" s="5">
        <f>MIN(H5539,FARMER_HRS)</f>
        <v>720</v>
      </c>
      <c r="J5539" s="5">
        <f>MAX(0,H5539-FARMER_HRS)</f>
        <v>2152.290004251548</v>
      </c>
      <c r="K5539" s="2">
        <f>I5539*FARMER_RATE+J5539*TEMP_WORKER_RATE</f>
        <v>62366.145907144928</v>
      </c>
      <c r="L5539" s="2">
        <f>A5539*PRICE_TOM+B5539*PRICE_CAR+C5539*PRICE_MES</f>
        <v>137240</v>
      </c>
      <c r="M5539" s="2">
        <f>A5539*FERT_BED_TOM+B5539*FERT_BED_CAR+C5539*FERT_BED_MES</f>
        <v>26400</v>
      </c>
      <c r="N5539" s="6">
        <f>IF(AND(D5539&lt;=TOTAL_BEDS,J5539&lt;=TEMP_WORKER_MAX*TEMP_WORKER_HRS),1,0)</f>
        <v>1</v>
      </c>
      <c r="O5539" s="2">
        <f>L5539-M5539-K5539-FIXED_COSTS</f>
        <v>28473.854092855072</v>
      </c>
      <c r="P5539" s="2">
        <f>IF(N5539=1,O5539,"")</f>
        <v>28473.854092855072</v>
      </c>
    </row>
    <row r="5540">
      <c r="A5540" s="6">
        <v>8</v>
      </c>
      <c r="B5540" s="6">
        <v>10</v>
      </c>
      <c r="C5540" s="6">
        <v>18</v>
      </c>
      <c r="D5540" s="6">
        <f>A5540+B5540+C5540</f>
        <v>36</v>
      </c>
      <c r="E5540" s="5">
        <f>IF(A5540=0,0,A5540*LABOR_HRS_WK_TOM*SEASON_WEEKS*(1+DIM_PCT_TOM)^A5540)</f>
        <v>1543.3839432000011</v>
      </c>
      <c r="F5540" s="5">
        <f>IF(B5540=0,0,B5540*LABOR_HRS_WK_CAR*SEASON_WEEKS*(1+DIM_PCT_CAR)^B5540)</f>
        <v>384.025363258907</v>
      </c>
      <c r="G5540" s="5">
        <f>IF(C5540=0,0,C5540*LABOR_HRS_WK_MES*SEASON_WEEKS*(1+DIM_PCT_MES)^C5540)</f>
        <v>1012.9676892512272</v>
      </c>
      <c r="H5540" s="5">
        <f>E5540+F5540+G5540</f>
        <v>2940.3769957101354</v>
      </c>
      <c r="I5540" s="5">
        <f>MIN(H5540,FARMER_HRS)</f>
        <v>720</v>
      </c>
      <c r="J5540" s="5">
        <f>MAX(0,H5540-FARMER_HRS)</f>
        <v>2220.3769957101354</v>
      </c>
      <c r="K5540" s="2">
        <f>I5540*FARMER_RATE+J5540*TEMP_WORKER_RATE</f>
        <v>63548.211731078736</v>
      </c>
      <c r="L5540" s="2">
        <f>A5540*PRICE_TOM+B5540*PRICE_CAR+C5540*PRICE_MES</f>
        <v>139940</v>
      </c>
      <c r="M5540" s="2">
        <f>A5540*FERT_BED_TOM+B5540*FERT_BED_CAR+C5540*FERT_BED_MES</f>
        <v>27280</v>
      </c>
      <c r="N5540" s="6">
        <f>IF(AND(D5540&lt;=TOTAL_BEDS,J5540&lt;=TEMP_WORKER_MAX*TEMP_WORKER_HRS),1,0)</f>
        <v>1</v>
      </c>
      <c r="O5540" s="2">
        <f>L5540-M5540-K5540-FIXED_COSTS</f>
        <v>29111.788268921264</v>
      </c>
      <c r="P5540" s="2">
        <f>IF(N5540=1,O5540,"")</f>
        <v>29111.788268921264</v>
      </c>
    </row>
    <row r="5541">
      <c r="A5541" s="6">
        <v>8</v>
      </c>
      <c r="B5541" s="6">
        <v>10</v>
      </c>
      <c r="C5541" s="6">
        <v>19</v>
      </c>
      <c r="D5541" s="6">
        <f>A5541+B5541+C5541</f>
        <v>37</v>
      </c>
      <c r="E5541" s="5">
        <f>IF(A5541=0,0,A5541*LABOR_HRS_WK_TOM*SEASON_WEEKS*(1+DIM_PCT_TOM)^A5541)</f>
        <v>1543.3839432000011</v>
      </c>
      <c r="F5541" s="5">
        <f>IF(B5541=0,0,B5541*LABOR_HRS_WK_CAR*SEASON_WEEKS*(1+DIM_PCT_CAR)^B5541)</f>
        <v>384.025363258907</v>
      </c>
      <c r="G5541" s="5">
        <f>IF(C5541=0,0,C5541*LABOR_HRS_WK_MES*SEASON_WEEKS*(1+DIM_PCT_MES)^C5541)</f>
        <v>1082.6092178872491</v>
      </c>
      <c r="H5541" s="5">
        <f>E5541+F5541+G5541</f>
        <v>3010.0185243461574</v>
      </c>
      <c r="I5541" s="5">
        <f>MIN(H5541,FARMER_HRS)</f>
        <v>720</v>
      </c>
      <c r="J5541" s="5">
        <f>MAX(0,H5541-FARMER_HRS)</f>
        <v>2290.0185243461574</v>
      </c>
      <c r="K5541" s="2">
        <f>I5541*FARMER_RATE+J5541*TEMP_WORKER_RATE</f>
        <v>64757.266047676341</v>
      </c>
      <c r="L5541" s="2">
        <f>A5541*PRICE_TOM+B5541*PRICE_CAR+C5541*PRICE_MES</f>
        <v>142640</v>
      </c>
      <c r="M5541" s="2">
        <f>A5541*FERT_BED_TOM+B5541*FERT_BED_CAR+C5541*FERT_BED_MES</f>
        <v>28160</v>
      </c>
      <c r="N5541" s="6">
        <f>IF(AND(D5541&lt;=TOTAL_BEDS,J5541&lt;=TEMP_WORKER_MAX*TEMP_WORKER_HRS),1,0)</f>
        <v>1</v>
      </c>
      <c r="O5541" s="2">
        <f>L5541-M5541-K5541-FIXED_COSTS</f>
        <v>29722.733952323659</v>
      </c>
      <c r="P5541" s="2">
        <f>IF(N5541=1,O5541,"")</f>
        <v>29722.733952323659</v>
      </c>
    </row>
    <row r="5542">
      <c r="A5542" s="6">
        <v>8</v>
      </c>
      <c r="B5542" s="6">
        <v>10</v>
      </c>
      <c r="C5542" s="6">
        <v>20</v>
      </c>
      <c r="D5542" s="6">
        <f>A5542+B5542+C5542</f>
        <v>38</v>
      </c>
      <c r="E5542" s="5">
        <f>IF(A5542=0,0,A5542*LABOR_HRS_WK_TOM*SEASON_WEEKS*(1+DIM_PCT_TOM)^A5542)</f>
        <v>1543.3839432000011</v>
      </c>
      <c r="F5542" s="5">
        <f>IF(B5542=0,0,B5542*LABOR_HRS_WK_CAR*SEASON_WEEKS*(1+DIM_PCT_CAR)^B5542)</f>
        <v>384.025363258907</v>
      </c>
      <c r="G5542" s="5">
        <f>IF(C5542=0,0,C5542*LABOR_HRS_WK_MES*SEASON_WEEKS*(1+DIM_PCT_MES)^C5542)</f>
        <v>1153.8335085377259</v>
      </c>
      <c r="H5542" s="5">
        <f>E5542+F5542+G5542</f>
        <v>3081.242814996634</v>
      </c>
      <c r="I5542" s="5">
        <f>MIN(H5542,FARMER_HRS)</f>
        <v>720</v>
      </c>
      <c r="J5542" s="5">
        <f>MAX(0,H5542-FARMER_HRS)</f>
        <v>2361.242814996634</v>
      </c>
      <c r="K5542" s="2">
        <f>I5542*FARMER_RATE+J5542*TEMP_WORKER_RATE</f>
        <v>65993.798871469335</v>
      </c>
      <c r="L5542" s="2">
        <f>A5542*PRICE_TOM+B5542*PRICE_CAR+C5542*PRICE_MES</f>
        <v>145340</v>
      </c>
      <c r="M5542" s="2">
        <f>A5542*FERT_BED_TOM+B5542*FERT_BED_CAR+C5542*FERT_BED_MES</f>
        <v>29040</v>
      </c>
      <c r="N5542" s="6">
        <f>IF(AND(D5542&lt;=TOTAL_BEDS,J5542&lt;=TEMP_WORKER_MAX*TEMP_WORKER_HRS),1,0)</f>
        <v>1</v>
      </c>
      <c r="O5542" s="2">
        <f>L5542-M5542-K5542-FIXED_COSTS</f>
        <v>30306.201128530665</v>
      </c>
      <c r="P5542" s="2">
        <f>IF(N5542=1,O5542,"")</f>
        <v>30306.201128530665</v>
      </c>
    </row>
    <row r="5543">
      <c r="A5543" s="6">
        <v>8</v>
      </c>
      <c r="B5543" s="6">
        <v>10</v>
      </c>
      <c r="C5543" s="6">
        <v>21</v>
      </c>
      <c r="D5543" s="6">
        <f>A5543+B5543+C5543</f>
        <v>39</v>
      </c>
      <c r="E5543" s="5">
        <f>IF(A5543=0,0,A5543*LABOR_HRS_WK_TOM*SEASON_WEEKS*(1+DIM_PCT_TOM)^A5543)</f>
        <v>1543.3839432000011</v>
      </c>
      <c r="F5543" s="5">
        <f>IF(B5543=0,0,B5543*LABOR_HRS_WK_CAR*SEASON_WEEKS*(1+DIM_PCT_CAR)^B5543)</f>
        <v>384.025363258907</v>
      </c>
      <c r="G5543" s="5">
        <f>IF(C5543=0,0,C5543*LABOR_HRS_WK_MES*SEASON_WEEKS*(1+DIM_PCT_MES)^C5543)</f>
        <v>1226.6692487641699</v>
      </c>
      <c r="H5543" s="5">
        <f>E5543+F5543+G5543</f>
        <v>3154.0785552230782</v>
      </c>
      <c r="I5543" s="5">
        <f>MIN(H5543,FARMER_HRS)</f>
        <v>720</v>
      </c>
      <c r="J5543" s="5">
        <f>MAX(0,H5543-FARMER_HRS)</f>
        <v>2434.0785552230782</v>
      </c>
      <c r="K5543" s="2">
        <f>I5543*FARMER_RATE+J5543*TEMP_WORKER_RATE</f>
        <v>67258.30825040066</v>
      </c>
      <c r="L5543" s="2">
        <f>A5543*PRICE_TOM+B5543*PRICE_CAR+C5543*PRICE_MES</f>
        <v>148040</v>
      </c>
      <c r="M5543" s="2">
        <f>A5543*FERT_BED_TOM+B5543*FERT_BED_CAR+C5543*FERT_BED_MES</f>
        <v>29920</v>
      </c>
      <c r="N5543" s="6">
        <f>IF(AND(D5543&lt;=TOTAL_BEDS,J5543&lt;=TEMP_WORKER_MAX*TEMP_WORKER_HRS),1,0)</f>
        <v>1</v>
      </c>
      <c r="O5543" s="2">
        <f>L5543-M5543-K5543-FIXED_COSTS</f>
        <v>30861.69174959934</v>
      </c>
      <c r="P5543" s="2">
        <f>IF(N5543=1,O5543,"")</f>
        <v>30861.69174959934</v>
      </c>
    </row>
    <row r="5544">
      <c r="A5544" s="6">
        <v>8</v>
      </c>
      <c r="B5544" s="6">
        <v>10</v>
      </c>
      <c r="C5544" s="6">
        <v>22</v>
      </c>
      <c r="D5544" s="6">
        <f>A5544+B5544+C5544</f>
        <v>40</v>
      </c>
      <c r="E5544" s="5">
        <f>IF(A5544=0,0,A5544*LABOR_HRS_WK_TOM*SEASON_WEEKS*(1+DIM_PCT_TOM)^A5544)</f>
        <v>1543.3839432000011</v>
      </c>
      <c r="F5544" s="5">
        <f>IF(B5544=0,0,B5544*LABOR_HRS_WK_CAR*SEASON_WEEKS*(1+DIM_PCT_CAR)^B5544)</f>
        <v>384.025363258907</v>
      </c>
      <c r="G5544" s="5">
        <f>IF(C5544=0,0,C5544*LABOR_HRS_WK_MES*SEASON_WEEKS*(1+DIM_PCT_MES)^C5544)</f>
        <v>1301.1455960105659</v>
      </c>
      <c r="H5544" s="5">
        <f>E5544+F5544+G5544</f>
        <v>3228.5549024694737</v>
      </c>
      <c r="I5544" s="5">
        <f>MIN(H5544,FARMER_HRS)</f>
        <v>720</v>
      </c>
      <c r="J5544" s="5">
        <f>MAX(0,H5544-FARMER_HRS)</f>
        <v>2508.5549024694737</v>
      </c>
      <c r="K5544" s="2">
        <f>I5544*FARMER_RATE+J5544*TEMP_WORKER_RATE</f>
        <v>68551.300390095028</v>
      </c>
      <c r="L5544" s="2">
        <f>A5544*PRICE_TOM+B5544*PRICE_CAR+C5544*PRICE_MES</f>
        <v>150740</v>
      </c>
      <c r="M5544" s="2">
        <f>A5544*FERT_BED_TOM+B5544*FERT_BED_CAR+C5544*FERT_BED_MES</f>
        <v>30800</v>
      </c>
      <c r="N5544" s="6">
        <f>IF(AND(D5544&lt;=TOTAL_BEDS,J5544&lt;=TEMP_WORKER_MAX*TEMP_WORKER_HRS),1,0)</f>
        <v>1</v>
      </c>
      <c r="O5544" s="2">
        <f>L5544-M5544-K5544-FIXED_COSTS</f>
        <v>31388.699609904972</v>
      </c>
      <c r="P5544" s="2">
        <f>IF(N5544=1,O5544,"")</f>
        <v>31388.699609904972</v>
      </c>
    </row>
    <row r="5545">
      <c r="A5545" s="6">
        <v>8</v>
      </c>
      <c r="B5545" s="6">
        <v>10</v>
      </c>
      <c r="C5545" s="6">
        <v>23</v>
      </c>
      <c r="D5545" s="6">
        <f>A5545+B5545+C5545</f>
        <v>41</v>
      </c>
      <c r="E5545" s="5">
        <f>IF(A5545=0,0,A5545*LABOR_HRS_WK_TOM*SEASON_WEEKS*(1+DIM_PCT_TOM)^A5545)</f>
        <v>1543.3839432000011</v>
      </c>
      <c r="F5545" s="5">
        <f>IF(B5545=0,0,B5545*LABOR_HRS_WK_CAR*SEASON_WEEKS*(1+DIM_PCT_CAR)^B5545)</f>
        <v>384.025363258907</v>
      </c>
      <c r="G5545" s="5">
        <f>IF(C5545=0,0,C5545*LABOR_HRS_WK_MES*SEASON_WEEKS*(1+DIM_PCT_MES)^C5545)</f>
        <v>1377.2921848680023</v>
      </c>
      <c r="H5545" s="5">
        <f>E5545+F5545+G5545</f>
        <v>3304.7014913269104</v>
      </c>
      <c r="I5545" s="5">
        <f>MIN(H5545,FARMER_HRS)</f>
        <v>720</v>
      </c>
      <c r="J5545" s="5">
        <f>MAX(0,H5545-FARMER_HRS)</f>
        <v>2584.7014913269104</v>
      </c>
      <c r="K5545" s="2">
        <f>I5545*FARMER_RATE+J5545*TEMP_WORKER_RATE</f>
        <v>69873.289779981074</v>
      </c>
      <c r="L5545" s="2">
        <f>A5545*PRICE_TOM+B5545*PRICE_CAR+C5545*PRICE_MES</f>
        <v>153440</v>
      </c>
      <c r="M5545" s="2">
        <f>A5545*FERT_BED_TOM+B5545*FERT_BED_CAR+C5545*FERT_BED_MES</f>
        <v>31680</v>
      </c>
      <c r="N5545" s="6">
        <f>IF(AND(D5545&lt;=TOTAL_BEDS,J5545&lt;=TEMP_WORKER_MAX*TEMP_WORKER_HRS),1,0)</f>
        <v>1</v>
      </c>
      <c r="O5545" s="2">
        <f>L5545-M5545-K5545-FIXED_COSTS</f>
        <v>31886.710220018926</v>
      </c>
      <c r="P5545" s="2">
        <f>IF(N5545=1,O5545,"")</f>
        <v>31886.710220018926</v>
      </c>
    </row>
    <row r="5546">
      <c r="A5546" s="6">
        <v>8</v>
      </c>
      <c r="B5546" s="6">
        <v>10</v>
      </c>
      <c r="C5546" s="6">
        <v>24</v>
      </c>
      <c r="D5546" s="6">
        <f>A5546+B5546+C5546</f>
        <v>42</v>
      </c>
      <c r="E5546" s="5">
        <f>IF(A5546=0,0,A5546*LABOR_HRS_WK_TOM*SEASON_WEEKS*(1+DIM_PCT_TOM)^A5546)</f>
        <v>1543.3839432000011</v>
      </c>
      <c r="F5546" s="5">
        <f>IF(B5546=0,0,B5546*LABOR_HRS_WK_CAR*SEASON_WEEKS*(1+DIM_PCT_CAR)^B5546)</f>
        <v>384.025363258907</v>
      </c>
      <c r="G5546" s="5">
        <f>IF(C5546=0,0,C5546*LABOR_HRS_WK_MES*SEASON_WEEKS*(1+DIM_PCT_MES)^C5546)</f>
        <v>1455.139134447498</v>
      </c>
      <c r="H5546" s="5">
        <f>E5546+F5546+G5546</f>
        <v>3382.5484409064061</v>
      </c>
      <c r="I5546" s="5">
        <f>MIN(H5546,FARMER_HRS)</f>
        <v>720</v>
      </c>
      <c r="J5546" s="5">
        <f>MAX(0,H5546-FARMER_HRS)</f>
        <v>2662.5484409064061</v>
      </c>
      <c r="K5546" s="2">
        <f>I5546*FARMER_RATE+J5546*TEMP_WORKER_RATE</f>
        <v>71224.799321291764</v>
      </c>
      <c r="L5546" s="2">
        <f>A5546*PRICE_TOM+B5546*PRICE_CAR+C5546*PRICE_MES</f>
        <v>156140</v>
      </c>
      <c r="M5546" s="2">
        <f>A5546*FERT_BED_TOM+B5546*FERT_BED_CAR+C5546*FERT_BED_MES</f>
        <v>32560</v>
      </c>
      <c r="N5546" s="6">
        <f>IF(AND(D5546&lt;=TOTAL_BEDS,J5546&lt;=TEMP_WORKER_MAX*TEMP_WORKER_HRS),1,0)</f>
        <v>1</v>
      </c>
      <c r="O5546" s="2">
        <f>L5546-M5546-K5546-FIXED_COSTS</f>
        <v>32355.200678708236</v>
      </c>
      <c r="P5546" s="2">
        <f>IF(N5546=1,O5546,"")</f>
        <v>32355.200678708236</v>
      </c>
    </row>
    <row r="5547">
      <c r="A5547" s="6">
        <v>8</v>
      </c>
      <c r="B5547" s="6">
        <v>10</v>
      </c>
      <c r="C5547" s="6">
        <v>25</v>
      </c>
      <c r="D5547" s="6">
        <f>A5547+B5547+C5547</f>
        <v>43</v>
      </c>
      <c r="E5547" s="5">
        <f>IF(A5547=0,0,A5547*LABOR_HRS_WK_TOM*SEASON_WEEKS*(1+DIM_PCT_TOM)^A5547)</f>
        <v>1543.3839432000011</v>
      </c>
      <c r="F5547" s="5">
        <f>IF(B5547=0,0,B5547*LABOR_HRS_WK_CAR*SEASON_WEEKS*(1+DIM_PCT_CAR)^B5547)</f>
        <v>384.025363258907</v>
      </c>
      <c r="G5547" s="5">
        <f>IF(C5547=0,0,C5547*LABOR_HRS_WK_MES*SEASON_WEEKS*(1+DIM_PCT_MES)^C5547)</f>
        <v>1534.7170558625955</v>
      </c>
      <c r="H5547" s="5">
        <f>E5547+F5547+G5547</f>
        <v>3462.1263623215036</v>
      </c>
      <c r="I5547" s="5">
        <f>MIN(H5547,FARMER_HRS)</f>
        <v>720</v>
      </c>
      <c r="J5547" s="5">
        <f>MAX(0,H5547-FARMER_HRS)</f>
        <v>2742.1263623215036</v>
      </c>
      <c r="K5547" s="2">
        <f>I5547*FARMER_RATE+J5547*TEMP_WORKER_RATE</f>
        <v>72606.360456970549</v>
      </c>
      <c r="L5547" s="2">
        <f>A5547*PRICE_TOM+B5547*PRICE_CAR+C5547*PRICE_MES</f>
        <v>158840</v>
      </c>
      <c r="M5547" s="2">
        <f>A5547*FERT_BED_TOM+B5547*FERT_BED_CAR+C5547*FERT_BED_MES</f>
        <v>33440</v>
      </c>
      <c r="N5547" s="6">
        <f>IF(AND(D5547&lt;=TOTAL_BEDS,J5547&lt;=TEMP_WORKER_MAX*TEMP_WORKER_HRS),1,0)</f>
        <v>1</v>
      </c>
      <c r="O5547" s="2">
        <f>L5547-M5547-K5547-FIXED_COSTS</f>
        <v>32793.639543029451</v>
      </c>
      <c r="P5547" s="2">
        <f>IF(N5547=1,O5547,"")</f>
        <v>32793.639543029451</v>
      </c>
    </row>
    <row r="5548">
      <c r="A5548" s="6">
        <v>8</v>
      </c>
      <c r="B5548" s="6">
        <v>10</v>
      </c>
      <c r="C5548" s="6">
        <v>26</v>
      </c>
      <c r="D5548" s="6">
        <f>A5548+B5548+C5548</f>
        <v>44</v>
      </c>
      <c r="E5548" s="5">
        <f>IF(A5548=0,0,A5548*LABOR_HRS_WK_TOM*SEASON_WEEKS*(1+DIM_PCT_TOM)^A5548)</f>
        <v>1543.3839432000011</v>
      </c>
      <c r="F5548" s="5">
        <f>IF(B5548=0,0,B5548*LABOR_HRS_WK_CAR*SEASON_WEEKS*(1+DIM_PCT_CAR)^B5548)</f>
        <v>384.025363258907</v>
      </c>
      <c r="G5548" s="5">
        <f>IF(C5548=0,0,C5548*LABOR_HRS_WK_MES*SEASON_WEEKS*(1+DIM_PCT_MES)^C5548)</f>
        <v>1616.0570598233128</v>
      </c>
      <c r="H5548" s="5">
        <f>E5548+F5548+G5548</f>
        <v>3543.4663662822209</v>
      </c>
      <c r="I5548" s="5">
        <f>MIN(H5548,FARMER_HRS)</f>
        <v>720</v>
      </c>
      <c r="J5548" s="5">
        <f>MAX(0,H5548-FARMER_HRS)</f>
        <v>2823.4663662822209</v>
      </c>
      <c r="K5548" s="2">
        <f>I5548*FARMER_RATE+J5548*TEMP_WORKER_RATE</f>
        <v>74018.513303510786</v>
      </c>
      <c r="L5548" s="2">
        <f>A5548*PRICE_TOM+B5548*PRICE_CAR+C5548*PRICE_MES</f>
        <v>161540</v>
      </c>
      <c r="M5548" s="2">
        <f>A5548*FERT_BED_TOM+B5548*FERT_BED_CAR+C5548*FERT_BED_MES</f>
        <v>34320</v>
      </c>
      <c r="N5548" s="6">
        <f>IF(AND(D5548&lt;=TOTAL_BEDS,J5548&lt;=TEMP_WORKER_MAX*TEMP_WORKER_HRS),1,0)</f>
        <v>1</v>
      </c>
      <c r="O5548" s="2">
        <f>L5548-M5548-K5548-FIXED_COSTS</f>
        <v>33201.486696489214</v>
      </c>
      <c r="P5548" s="2">
        <f>IF(N5548=1,O5548,"")</f>
        <v>33201.486696489214</v>
      </c>
    </row>
    <row r="5549">
      <c r="A5549" s="6">
        <v>8</v>
      </c>
      <c r="B5549" s="6">
        <v>10</v>
      </c>
      <c r="C5549" s="6">
        <v>27</v>
      </c>
      <c r="D5549" s="6">
        <f>A5549+B5549+C5549</f>
        <v>45</v>
      </c>
      <c r="E5549" s="5">
        <f>IF(A5549=0,0,A5549*LABOR_HRS_WK_TOM*SEASON_WEEKS*(1+DIM_PCT_TOM)^A5549)</f>
        <v>1543.3839432000011</v>
      </c>
      <c r="F5549" s="5">
        <f>IF(B5549=0,0,B5549*LABOR_HRS_WK_CAR*SEASON_WEEKS*(1+DIM_PCT_CAR)^B5549)</f>
        <v>384.025363258907</v>
      </c>
      <c r="G5549" s="5">
        <f>IF(C5549=0,0,C5549*LABOR_HRS_WK_MES*SEASON_WEEKS*(1+DIM_PCT_MES)^C5549)</f>
        <v>1699.19076434307</v>
      </c>
      <c r="H5549" s="5">
        <f>E5549+F5549+G5549</f>
        <v>3626.6000708019783</v>
      </c>
      <c r="I5549" s="5">
        <f>MIN(H5549,FARMER_HRS)</f>
        <v>720</v>
      </c>
      <c r="J5549" s="5">
        <f>MAX(0,H5549-FARMER_HRS)</f>
        <v>2906.6000708019783</v>
      </c>
      <c r="K5549" s="2">
        <f>I5549*FARMER_RATE+J5549*TEMP_WORKER_RATE</f>
        <v>75461.806784756569</v>
      </c>
      <c r="L5549" s="2">
        <f>A5549*PRICE_TOM+B5549*PRICE_CAR+C5549*PRICE_MES</f>
        <v>164240</v>
      </c>
      <c r="M5549" s="2">
        <f>A5549*FERT_BED_TOM+B5549*FERT_BED_CAR+C5549*FERT_BED_MES</f>
        <v>35200</v>
      </c>
      <c r="N5549" s="6">
        <f>IF(AND(D5549&lt;=TOTAL_BEDS,J5549&lt;=TEMP_WORKER_MAX*TEMP_WORKER_HRS),1,0)</f>
        <v>1</v>
      </c>
      <c r="O5549" s="2">
        <f>L5549-M5549-K5549-FIXED_COSTS</f>
        <v>33578.193215243431</v>
      </c>
      <c r="P5549" s="2">
        <f>IF(N5549=1,O5549,"")</f>
        <v>33578.193215243431</v>
      </c>
    </row>
    <row r="5550">
      <c r="A5550" s="6">
        <v>8</v>
      </c>
      <c r="B5550" s="6">
        <v>10</v>
      </c>
      <c r="C5550" s="6">
        <v>28</v>
      </c>
      <c r="D5550" s="6">
        <f>A5550+B5550+C5550</f>
        <v>46</v>
      </c>
      <c r="E5550" s="5">
        <f>IF(A5550=0,0,A5550*LABOR_HRS_WK_TOM*SEASON_WEEKS*(1+DIM_PCT_TOM)^A5550)</f>
        <v>1543.3839432000011</v>
      </c>
      <c r="F5550" s="5">
        <f>IF(B5550=0,0,B5550*LABOR_HRS_WK_CAR*SEASON_WEEKS*(1+DIM_PCT_CAR)^B5550)</f>
        <v>384.025363258907</v>
      </c>
      <c r="G5550" s="5">
        <f>IF(C5550=0,0,C5550*LABOR_HRS_WK_MES*SEASON_WEEKS*(1+DIM_PCT_MES)^C5550)</f>
        <v>1784.1503025602233</v>
      </c>
      <c r="H5550" s="5">
        <f>E5550+F5550+G5550</f>
        <v>3711.5596090191311</v>
      </c>
      <c r="I5550" s="5">
        <f>MIN(H5550,FARMER_HRS)</f>
        <v>720</v>
      </c>
      <c r="J5550" s="5">
        <f>MAX(0,H5550-FARMER_HRS)</f>
        <v>2991.5596090191311</v>
      </c>
      <c r="K5550" s="2">
        <f>I5550*FARMER_RATE+J5550*TEMP_WORKER_RATE</f>
        <v>76936.798767693253</v>
      </c>
      <c r="L5550" s="2">
        <f>A5550*PRICE_TOM+B5550*PRICE_CAR+C5550*PRICE_MES</f>
        <v>166940</v>
      </c>
      <c r="M5550" s="2">
        <f>A5550*FERT_BED_TOM+B5550*FERT_BED_CAR+C5550*FERT_BED_MES</f>
        <v>36080</v>
      </c>
      <c r="N5550" s="6">
        <f>IF(AND(D5550&lt;=TOTAL_BEDS,J5550&lt;=TEMP_WORKER_MAX*TEMP_WORKER_HRS),1,0)</f>
        <v>1</v>
      </c>
      <c r="O5550" s="2">
        <f>L5550-M5550-K5550-FIXED_COSTS</f>
        <v>33923.201232306747</v>
      </c>
      <c r="P5550" s="2">
        <f>IF(N5550=1,O5550,"")</f>
        <v>33923.201232306747</v>
      </c>
    </row>
    <row r="5551">
      <c r="A5551" s="6">
        <v>8</v>
      </c>
      <c r="B5551" s="6">
        <v>10</v>
      </c>
      <c r="C5551" s="6">
        <v>29</v>
      </c>
      <c r="D5551" s="6">
        <f>A5551+B5551+C5551</f>
        <v>47</v>
      </c>
      <c r="E5551" s="5">
        <f>IF(A5551=0,0,A5551*LABOR_HRS_WK_TOM*SEASON_WEEKS*(1+DIM_PCT_TOM)^A5551)</f>
        <v>1543.3839432000011</v>
      </c>
      <c r="F5551" s="5">
        <f>IF(B5551=0,0,B5551*LABOR_HRS_WK_CAR*SEASON_WEEKS*(1+DIM_PCT_CAR)^B5551)</f>
        <v>384.025363258907</v>
      </c>
      <c r="G5551" s="5">
        <f>IF(C5551=0,0,C5551*LABOR_HRS_WK_MES*SEASON_WEEKS*(1+DIM_PCT_MES)^C5551)</f>
        <v>1870.9683306758766</v>
      </c>
      <c r="H5551" s="5">
        <f>E5551+F5551+G5551</f>
        <v>3798.3776371347849</v>
      </c>
      <c r="I5551" s="5">
        <f>MIN(H5551,FARMER_HRS)</f>
        <v>720</v>
      </c>
      <c r="J5551" s="5">
        <f>MAX(0,H5551-FARMER_HRS)</f>
        <v>3078.3776371347849</v>
      </c>
      <c r="K5551" s="2">
        <f>I5551*FARMER_RATE+J5551*TEMP_WORKER_RATE</f>
        <v>78444.056200256688</v>
      </c>
      <c r="L5551" s="2">
        <f>A5551*PRICE_TOM+B5551*PRICE_CAR+C5551*PRICE_MES</f>
        <v>169640</v>
      </c>
      <c r="M5551" s="2">
        <f>A5551*FERT_BED_TOM+B5551*FERT_BED_CAR+C5551*FERT_BED_MES</f>
        <v>36960</v>
      </c>
      <c r="N5551" s="6">
        <f>IF(AND(D5551&lt;=TOTAL_BEDS,J5551&lt;=TEMP_WORKER_MAX*TEMP_WORKER_HRS),1,0)</f>
        <v>1</v>
      </c>
      <c r="O5551" s="2">
        <f>L5551-M5551-K5551-FIXED_COSTS</f>
        <v>34235.943799743312</v>
      </c>
      <c r="P5551" s="2">
        <f>IF(N5551=1,O5551,"")</f>
        <v>34235.943799743312</v>
      </c>
    </row>
    <row r="5552">
      <c r="A5552" s="6">
        <v>8</v>
      </c>
      <c r="B5552" s="6">
        <v>10</v>
      </c>
      <c r="C5552" s="6">
        <v>30</v>
      </c>
      <c r="D5552" s="6">
        <f>A5552+B5552+C5552</f>
        <v>48</v>
      </c>
      <c r="E5552" s="5">
        <f>IF(A5552=0,0,A5552*LABOR_HRS_WK_TOM*SEASON_WEEKS*(1+DIM_PCT_TOM)^A5552)</f>
        <v>1543.3839432000011</v>
      </c>
      <c r="F5552" s="5">
        <f>IF(B5552=0,0,B5552*LABOR_HRS_WK_CAR*SEASON_WEEKS*(1+DIM_PCT_CAR)^B5552)</f>
        <v>384.025363258907</v>
      </c>
      <c r="G5552" s="5">
        <f>IF(C5552=0,0,C5552*LABOR_HRS_WK_MES*SEASON_WEEKS*(1+DIM_PCT_MES)^C5552)</f>
        <v>1959.6780360096466</v>
      </c>
      <c r="H5552" s="5">
        <f>E5552+F5552+G5552</f>
        <v>3887.0873424685547</v>
      </c>
      <c r="I5552" s="5">
        <f>MIN(H5552,FARMER_HRS)</f>
        <v>720</v>
      </c>
      <c r="J5552" s="5">
        <f>MAX(0,H5552-FARMER_HRS)</f>
        <v>3167.0873424685547</v>
      </c>
      <c r="K5552" s="2">
        <f>I5552*FARMER_RATE+J5552*TEMP_WORKER_RATE</f>
        <v>79984.155251190183</v>
      </c>
      <c r="L5552" s="2">
        <f>A5552*PRICE_TOM+B5552*PRICE_CAR+C5552*PRICE_MES</f>
        <v>172340</v>
      </c>
      <c r="M5552" s="2">
        <f>A5552*FERT_BED_TOM+B5552*FERT_BED_CAR+C5552*FERT_BED_MES</f>
        <v>37840</v>
      </c>
      <c r="N5552" s="6">
        <f>IF(AND(D5552&lt;=TOTAL_BEDS,J5552&lt;=TEMP_WORKER_MAX*TEMP_WORKER_HRS),1,0)</f>
        <v>1</v>
      </c>
      <c r="O5552" s="2">
        <f>L5552-M5552-K5552-FIXED_COSTS</f>
        <v>34515.844748809817</v>
      </c>
      <c r="P5552" s="2">
        <f>IF(N5552=1,O5552,"")</f>
        <v>34515.844748809817</v>
      </c>
    </row>
    <row r="5553">
      <c r="A5553" s="6">
        <v>8</v>
      </c>
      <c r="B5553" s="6">
        <v>11</v>
      </c>
      <c r="C5553" s="6">
        <v>0</v>
      </c>
      <c r="D5553" s="6">
        <f>A5553+B5553+C5553</f>
        <v>19</v>
      </c>
      <c r="E5553" s="5">
        <f>IF(A5553=0,0,A5553*LABOR_HRS_WK_TOM*SEASON_WEEKS*(1+DIM_PCT_TOM)^A5553)</f>
        <v>1543.3839432000011</v>
      </c>
      <c r="F5553" s="5">
        <f>IF(B5553=0,0,B5553*LABOR_HRS_WK_CAR*SEASON_WEEKS*(1+DIM_PCT_CAR)^B5553)</f>
        <v>432.98859707441773</v>
      </c>
      <c r="G5553" s="5">
        <f>IF(C5553=0,0,C5553*LABOR_HRS_WK_MES*SEASON_WEEKS*(1+DIM_PCT_MES)^C5553)</f>
        <v>0</v>
      </c>
      <c r="H5553" s="5">
        <f>E5553+F5553+G5553</f>
        <v>1976.372540274419</v>
      </c>
      <c r="I5553" s="5">
        <f>MIN(H5553,FARMER_HRS)</f>
        <v>720</v>
      </c>
      <c r="J5553" s="5">
        <f>MAX(0,H5553-FARMER_HRS)</f>
        <v>1256.372540274419</v>
      </c>
      <c r="K5553" s="2">
        <f>I5553*FARMER_RATE+J5553*TEMP_WORKER_RATE</f>
        <v>46812.023268653109</v>
      </c>
      <c r="L5553" s="2">
        <f>A5553*PRICE_TOM+B5553*PRICE_CAR+C5553*PRICE_MES</f>
        <v>93434</v>
      </c>
      <c r="M5553" s="2">
        <f>A5553*FERT_BED_TOM+B5553*FERT_BED_CAR+C5553*FERT_BED_MES</f>
        <v>11880</v>
      </c>
      <c r="N5553" s="6">
        <f>IF(AND(D5553&lt;=TOTAL_BEDS,J5553&lt;=TEMP_WORKER_MAX*TEMP_WORKER_HRS),1,0)</f>
        <v>1</v>
      </c>
      <c r="O5553" s="2">
        <f>L5553-M5553-K5553-FIXED_COSTS</f>
        <v>14741.976731346891</v>
      </c>
      <c r="P5553" s="2">
        <f>IF(N5553=1,O5553,"")</f>
        <v>14741.976731346891</v>
      </c>
    </row>
    <row r="5554">
      <c r="A5554" s="6">
        <v>8</v>
      </c>
      <c r="B5554" s="6">
        <v>11</v>
      </c>
      <c r="C5554" s="6">
        <v>1</v>
      </c>
      <c r="D5554" s="6">
        <f>A5554+B5554+C5554</f>
        <v>20</v>
      </c>
      <c r="E5554" s="5">
        <f>IF(A5554=0,0,A5554*LABOR_HRS_WK_TOM*SEASON_WEEKS*(1+DIM_PCT_TOM)^A5554)</f>
        <v>1543.3839432000011</v>
      </c>
      <c r="F5554" s="5">
        <f>IF(B5554=0,0,B5554*LABOR_HRS_WK_CAR*SEASON_WEEKS*(1+DIM_PCT_CAR)^B5554)</f>
        <v>432.98859707441773</v>
      </c>
      <c r="G5554" s="5">
        <f>IF(C5554=0,0,C5554*LABOR_HRS_WK_MES*SEASON_WEEKS*(1+DIM_PCT_MES)^C5554)</f>
        <v>45.5625</v>
      </c>
      <c r="H5554" s="5">
        <f>E5554+F5554+G5554</f>
        <v>2021.935040274419</v>
      </c>
      <c r="I5554" s="5">
        <f>MIN(H5554,FARMER_HRS)</f>
        <v>720</v>
      </c>
      <c r="J5554" s="5">
        <f>MAX(0,H5554-FARMER_HRS)</f>
        <v>1301.935040274419</v>
      </c>
      <c r="K5554" s="2">
        <f>I5554*FARMER_RATE+J5554*TEMP_WORKER_RATE</f>
        <v>47603.038893653109</v>
      </c>
      <c r="L5554" s="2">
        <f>A5554*PRICE_TOM+B5554*PRICE_CAR+C5554*PRICE_MES</f>
        <v>96134</v>
      </c>
      <c r="M5554" s="2">
        <f>A5554*FERT_BED_TOM+B5554*FERT_BED_CAR+C5554*FERT_BED_MES</f>
        <v>12760</v>
      </c>
      <c r="N5554" s="6">
        <f>IF(AND(D5554&lt;=TOTAL_BEDS,J5554&lt;=TEMP_WORKER_MAX*TEMP_WORKER_HRS),1,0)</f>
        <v>1</v>
      </c>
      <c r="O5554" s="2">
        <f>L5554-M5554-K5554-FIXED_COSTS</f>
        <v>15770.961106346891</v>
      </c>
      <c r="P5554" s="2">
        <f>IF(N5554=1,O5554,"")</f>
        <v>15770.961106346891</v>
      </c>
    </row>
    <row r="5555">
      <c r="A5555" s="6">
        <v>8</v>
      </c>
      <c r="B5555" s="6">
        <v>11</v>
      </c>
      <c r="C5555" s="6">
        <v>2</v>
      </c>
      <c r="D5555" s="6">
        <f>A5555+B5555+C5555</f>
        <v>21</v>
      </c>
      <c r="E5555" s="5">
        <f>IF(A5555=0,0,A5555*LABOR_HRS_WK_TOM*SEASON_WEEKS*(1+DIM_PCT_TOM)^A5555)</f>
        <v>1543.3839432000011</v>
      </c>
      <c r="F5555" s="5">
        <f>IF(B5555=0,0,B5555*LABOR_HRS_WK_CAR*SEASON_WEEKS*(1+DIM_PCT_CAR)^B5555)</f>
        <v>432.98859707441773</v>
      </c>
      <c r="G5555" s="5">
        <f>IF(C5555=0,0,C5555*LABOR_HRS_WK_MES*SEASON_WEEKS*(1+DIM_PCT_MES)^C5555)</f>
        <v>92.2640625</v>
      </c>
      <c r="H5555" s="5">
        <f>E5555+F5555+G5555</f>
        <v>2068.6366027744189</v>
      </c>
      <c r="I5555" s="5">
        <f>MIN(H5555,FARMER_HRS)</f>
        <v>720</v>
      </c>
      <c r="J5555" s="5">
        <f>MAX(0,H5555-FARMER_HRS)</f>
        <v>1348.6366027744189</v>
      </c>
      <c r="K5555" s="2">
        <f>I5555*FARMER_RATE+J5555*TEMP_WORKER_RATE</f>
        <v>48413.829909278109</v>
      </c>
      <c r="L5555" s="2">
        <f>A5555*PRICE_TOM+B5555*PRICE_CAR+C5555*PRICE_MES</f>
        <v>98834</v>
      </c>
      <c r="M5555" s="2">
        <f>A5555*FERT_BED_TOM+B5555*FERT_BED_CAR+C5555*FERT_BED_MES</f>
        <v>13640</v>
      </c>
      <c r="N5555" s="6">
        <f>IF(AND(D5555&lt;=TOTAL_BEDS,J5555&lt;=TEMP_WORKER_MAX*TEMP_WORKER_HRS),1,0)</f>
        <v>1</v>
      </c>
      <c r="O5555" s="2">
        <f>L5555-M5555-K5555-FIXED_COSTS</f>
        <v>16780.170090721891</v>
      </c>
      <c r="P5555" s="2">
        <f>IF(N5555=1,O5555,"")</f>
        <v>16780.170090721891</v>
      </c>
    </row>
    <row r="5556">
      <c r="A5556" s="6">
        <v>8</v>
      </c>
      <c r="B5556" s="6">
        <v>11</v>
      </c>
      <c r="C5556" s="6">
        <v>3</v>
      </c>
      <c r="D5556" s="6">
        <f>A5556+B5556+C5556</f>
        <v>22</v>
      </c>
      <c r="E5556" s="5">
        <f>IF(A5556=0,0,A5556*LABOR_HRS_WK_TOM*SEASON_WEEKS*(1+DIM_PCT_TOM)^A5556)</f>
        <v>1543.3839432000011</v>
      </c>
      <c r="F5556" s="5">
        <f>IF(B5556=0,0,B5556*LABOR_HRS_WK_CAR*SEASON_WEEKS*(1+DIM_PCT_CAR)^B5556)</f>
        <v>432.98859707441773</v>
      </c>
      <c r="G5556" s="5">
        <f>IF(C5556=0,0,C5556*LABOR_HRS_WK_MES*SEASON_WEEKS*(1+DIM_PCT_MES)^C5556)</f>
        <v>140.12604492187498</v>
      </c>
      <c r="H5556" s="5">
        <f>E5556+F5556+G5556</f>
        <v>2116.4985851962938</v>
      </c>
      <c r="I5556" s="5">
        <f>MIN(H5556,FARMER_HRS)</f>
        <v>720</v>
      </c>
      <c r="J5556" s="5">
        <f>MAX(0,H5556-FARMER_HRS)</f>
        <v>1396.4985851962938</v>
      </c>
      <c r="K5556" s="2">
        <f>I5556*FARMER_RATE+J5556*TEMP_WORKER_RATE</f>
        <v>49244.76710410232</v>
      </c>
      <c r="L5556" s="2">
        <f>A5556*PRICE_TOM+B5556*PRICE_CAR+C5556*PRICE_MES</f>
        <v>101534</v>
      </c>
      <c r="M5556" s="2">
        <f>A5556*FERT_BED_TOM+B5556*FERT_BED_CAR+C5556*FERT_BED_MES</f>
        <v>14520</v>
      </c>
      <c r="N5556" s="6">
        <f>IF(AND(D5556&lt;=TOTAL_BEDS,J5556&lt;=TEMP_WORKER_MAX*TEMP_WORKER_HRS),1,0)</f>
        <v>1</v>
      </c>
      <c r="O5556" s="2">
        <f>L5556-M5556-K5556-FIXED_COSTS</f>
        <v>17769.23289589768</v>
      </c>
      <c r="P5556" s="2">
        <f>IF(N5556=1,O5556,"")</f>
        <v>17769.23289589768</v>
      </c>
    </row>
    <row r="5557">
      <c r="A5557" s="6">
        <v>8</v>
      </c>
      <c r="B5557" s="6">
        <v>11</v>
      </c>
      <c r="C5557" s="6">
        <v>4</v>
      </c>
      <c r="D5557" s="6">
        <f>A5557+B5557+C5557</f>
        <v>23</v>
      </c>
      <c r="E5557" s="5">
        <f>IF(A5557=0,0,A5557*LABOR_HRS_WK_TOM*SEASON_WEEKS*(1+DIM_PCT_TOM)^A5557)</f>
        <v>1543.3839432000011</v>
      </c>
      <c r="F5557" s="5">
        <f>IF(B5557=0,0,B5557*LABOR_HRS_WK_CAR*SEASON_WEEKS*(1+DIM_PCT_CAR)^B5557)</f>
        <v>432.98859707441773</v>
      </c>
      <c r="G5557" s="5">
        <f>IF(C5557=0,0,C5557*LABOR_HRS_WK_MES*SEASON_WEEKS*(1+DIM_PCT_MES)^C5557)</f>
        <v>189.17016064453119</v>
      </c>
      <c r="H5557" s="5">
        <f>E5557+F5557+G5557</f>
        <v>2165.5427009189502</v>
      </c>
      <c r="I5557" s="5">
        <f>MIN(H5557,FARMER_HRS)</f>
        <v>720</v>
      </c>
      <c r="J5557" s="5">
        <f>MAX(0,H5557-FARMER_HRS)</f>
        <v>1445.5427009189502</v>
      </c>
      <c r="K5557" s="2">
        <f>I5557*FARMER_RATE+J5557*TEMP_WORKER_RATE</f>
        <v>50096.227446509554</v>
      </c>
      <c r="L5557" s="2">
        <f>A5557*PRICE_TOM+B5557*PRICE_CAR+C5557*PRICE_MES</f>
        <v>104234</v>
      </c>
      <c r="M5557" s="2">
        <f>A5557*FERT_BED_TOM+B5557*FERT_BED_CAR+C5557*FERT_BED_MES</f>
        <v>15400</v>
      </c>
      <c r="N5557" s="6">
        <f>IF(AND(D5557&lt;=TOTAL_BEDS,J5557&lt;=TEMP_WORKER_MAX*TEMP_WORKER_HRS),1,0)</f>
        <v>1</v>
      </c>
      <c r="O5557" s="2">
        <f>L5557-M5557-K5557-FIXED_COSTS</f>
        <v>18737.772553490446</v>
      </c>
      <c r="P5557" s="2">
        <f>IF(N5557=1,O5557,"")</f>
        <v>18737.772553490446</v>
      </c>
    </row>
    <row r="5558">
      <c r="A5558" s="6">
        <v>8</v>
      </c>
      <c r="B5558" s="6">
        <v>11</v>
      </c>
      <c r="C5558" s="6">
        <v>5</v>
      </c>
      <c r="D5558" s="6">
        <f>A5558+B5558+C5558</f>
        <v>24</v>
      </c>
      <c r="E5558" s="5">
        <f>IF(A5558=0,0,A5558*LABOR_HRS_WK_TOM*SEASON_WEEKS*(1+DIM_PCT_TOM)^A5558)</f>
        <v>1543.3839432000011</v>
      </c>
      <c r="F5558" s="5">
        <f>IF(B5558=0,0,B5558*LABOR_HRS_WK_CAR*SEASON_WEEKS*(1+DIM_PCT_CAR)^B5558)</f>
        <v>432.98859707441773</v>
      </c>
      <c r="G5558" s="5">
        <f>IF(C5558=0,0,C5558*LABOR_HRS_WK_MES*SEASON_WEEKS*(1+DIM_PCT_MES)^C5558)</f>
        <v>239.41848456573481</v>
      </c>
      <c r="H5558" s="5">
        <f>E5558+F5558+G5558</f>
        <v>2215.7910248401536</v>
      </c>
      <c r="I5558" s="5">
        <f>MIN(H5558,FARMER_HRS)</f>
        <v>720</v>
      </c>
      <c r="J5558" s="5">
        <f>MAX(0,H5558-FARMER_HRS)</f>
        <v>1495.7910248401536</v>
      </c>
      <c r="K5558" s="2">
        <f>I5558*FARMER_RATE+J5558*TEMP_WORKER_RATE</f>
        <v>50968.594181252665</v>
      </c>
      <c r="L5558" s="2">
        <f>A5558*PRICE_TOM+B5558*PRICE_CAR+C5558*PRICE_MES</f>
        <v>106934</v>
      </c>
      <c r="M5558" s="2">
        <f>A5558*FERT_BED_TOM+B5558*FERT_BED_CAR+C5558*FERT_BED_MES</f>
        <v>16280</v>
      </c>
      <c r="N5558" s="6">
        <f>IF(AND(D5558&lt;=TOTAL_BEDS,J5558&lt;=TEMP_WORKER_MAX*TEMP_WORKER_HRS),1,0)</f>
        <v>1</v>
      </c>
      <c r="O5558" s="2">
        <f>L5558-M5558-K5558-FIXED_COSTS</f>
        <v>19685.405818747335</v>
      </c>
      <c r="P5558" s="2">
        <f>IF(N5558=1,O5558,"")</f>
        <v>19685.405818747335</v>
      </c>
    </row>
    <row r="5559">
      <c r="A5559" s="6">
        <v>8</v>
      </c>
      <c r="B5559" s="6">
        <v>11</v>
      </c>
      <c r="C5559" s="6">
        <v>6</v>
      </c>
      <c r="D5559" s="6">
        <f>A5559+B5559+C5559</f>
        <v>25</v>
      </c>
      <c r="E5559" s="5">
        <f>IF(A5559=0,0,A5559*LABOR_HRS_WK_TOM*SEASON_WEEKS*(1+DIM_PCT_TOM)^A5559)</f>
        <v>1543.3839432000011</v>
      </c>
      <c r="F5559" s="5">
        <f>IF(B5559=0,0,B5559*LABOR_HRS_WK_CAR*SEASON_WEEKS*(1+DIM_PCT_CAR)^B5559)</f>
        <v>432.98859707441773</v>
      </c>
      <c r="G5559" s="5">
        <f>IF(C5559=0,0,C5559*LABOR_HRS_WK_MES*SEASON_WEEKS*(1+DIM_PCT_MES)^C5559)</f>
        <v>290.89345874736773</v>
      </c>
      <c r="H5559" s="5">
        <f>E5559+F5559+G5559</f>
        <v>2267.2659990217867</v>
      </c>
      <c r="I5559" s="5">
        <f>MIN(H5559,FARMER_HRS)</f>
        <v>720</v>
      </c>
      <c r="J5559" s="5">
        <f>MAX(0,H5559-FARMER_HRS)</f>
        <v>1547.2659990217867</v>
      </c>
      <c r="K5559" s="2">
        <f>I5559*FARMER_RATE+J5559*TEMP_WORKER_RATE</f>
        <v>51862.256927461574</v>
      </c>
      <c r="L5559" s="2">
        <f>A5559*PRICE_TOM+B5559*PRICE_CAR+C5559*PRICE_MES</f>
        <v>109634</v>
      </c>
      <c r="M5559" s="2">
        <f>A5559*FERT_BED_TOM+B5559*FERT_BED_CAR+C5559*FERT_BED_MES</f>
        <v>17160</v>
      </c>
      <c r="N5559" s="6">
        <f>IF(AND(D5559&lt;=TOTAL_BEDS,J5559&lt;=TEMP_WORKER_MAX*TEMP_WORKER_HRS),1,0)</f>
        <v>1</v>
      </c>
      <c r="O5559" s="2">
        <f>L5559-M5559-K5559-FIXED_COSTS</f>
        <v>20611.743072538426</v>
      </c>
      <c r="P5559" s="2">
        <f>IF(N5559=1,O5559,"")</f>
        <v>20611.743072538426</v>
      </c>
    </row>
    <row r="5560">
      <c r="A5560" s="6">
        <v>8</v>
      </c>
      <c r="B5560" s="6">
        <v>11</v>
      </c>
      <c r="C5560" s="6">
        <v>7</v>
      </c>
      <c r="D5560" s="6">
        <f>A5560+B5560+C5560</f>
        <v>26</v>
      </c>
      <c r="E5560" s="5">
        <f>IF(A5560=0,0,A5560*LABOR_HRS_WK_TOM*SEASON_WEEKS*(1+DIM_PCT_TOM)^A5560)</f>
        <v>1543.3839432000011</v>
      </c>
      <c r="F5560" s="5">
        <f>IF(B5560=0,0,B5560*LABOR_HRS_WK_CAR*SEASON_WEEKS*(1+DIM_PCT_CAR)^B5560)</f>
        <v>432.98859707441773</v>
      </c>
      <c r="G5560" s="5">
        <f>IF(C5560=0,0,C5560*LABOR_HRS_WK_MES*SEASON_WEEKS*(1+DIM_PCT_MES)^C5560)</f>
        <v>343.61789814532818</v>
      </c>
      <c r="H5560" s="5">
        <f>E5560+F5560+G5560</f>
        <v>2319.9904384197471</v>
      </c>
      <c r="I5560" s="5">
        <f>MIN(H5560,FARMER_HRS)</f>
        <v>720</v>
      </c>
      <c r="J5560" s="5">
        <f>MAX(0,H5560-FARMER_HRS)</f>
        <v>1599.9904384197471</v>
      </c>
      <c r="K5560" s="2">
        <f>I5560*FARMER_RATE+J5560*TEMP_WORKER_RATE</f>
        <v>52777.611778120612</v>
      </c>
      <c r="L5560" s="2">
        <f>A5560*PRICE_TOM+B5560*PRICE_CAR+C5560*PRICE_MES</f>
        <v>112334</v>
      </c>
      <c r="M5560" s="2">
        <f>A5560*FERT_BED_TOM+B5560*FERT_BED_CAR+C5560*FERT_BED_MES</f>
        <v>18040</v>
      </c>
      <c r="N5560" s="6">
        <f>IF(AND(D5560&lt;=TOTAL_BEDS,J5560&lt;=TEMP_WORKER_MAX*TEMP_WORKER_HRS),1,0)</f>
        <v>1</v>
      </c>
      <c r="O5560" s="2">
        <f>L5560-M5560-K5560-FIXED_COSTS</f>
        <v>21516.388221879388</v>
      </c>
      <c r="P5560" s="2">
        <f>IF(N5560=1,O5560,"")</f>
        <v>21516.388221879388</v>
      </c>
    </row>
    <row r="5561">
      <c r="A5561" s="6">
        <v>8</v>
      </c>
      <c r="B5561" s="6">
        <v>11</v>
      </c>
      <c r="C5561" s="6">
        <v>8</v>
      </c>
      <c r="D5561" s="6">
        <f>A5561+B5561+C5561</f>
        <v>27</v>
      </c>
      <c r="E5561" s="5">
        <f>IF(A5561=0,0,A5561*LABOR_HRS_WK_TOM*SEASON_WEEKS*(1+DIM_PCT_TOM)^A5561)</f>
        <v>1543.3839432000011</v>
      </c>
      <c r="F5561" s="5">
        <f>IF(B5561=0,0,B5561*LABOR_HRS_WK_CAR*SEASON_WEEKS*(1+DIM_PCT_CAR)^B5561)</f>
        <v>432.98859707441773</v>
      </c>
      <c r="G5561" s="5">
        <f>IF(C5561=0,0,C5561*LABOR_HRS_WK_MES*SEASON_WEEKS*(1+DIM_PCT_MES)^C5561)</f>
        <v>397.61499642530833</v>
      </c>
      <c r="H5561" s="5">
        <f>E5561+F5561+G5561</f>
        <v>2373.9875366997271</v>
      </c>
      <c r="I5561" s="5">
        <f>MIN(H5561,FARMER_HRS)</f>
        <v>720</v>
      </c>
      <c r="J5561" s="5">
        <f>MAX(0,H5561-FARMER_HRS)</f>
        <v>1653.9875366997271</v>
      </c>
      <c r="K5561" s="2">
        <f>I5561*FARMER_RATE+J5561*TEMP_WORKER_RATE</f>
        <v>53715.061401036932</v>
      </c>
      <c r="L5561" s="2">
        <f>A5561*PRICE_TOM+B5561*PRICE_CAR+C5561*PRICE_MES</f>
        <v>115034</v>
      </c>
      <c r="M5561" s="2">
        <f>A5561*FERT_BED_TOM+B5561*FERT_BED_CAR+C5561*FERT_BED_MES</f>
        <v>18920</v>
      </c>
      <c r="N5561" s="6">
        <f>IF(AND(D5561&lt;=TOTAL_BEDS,J5561&lt;=TEMP_WORKER_MAX*TEMP_WORKER_HRS),1,0)</f>
        <v>1</v>
      </c>
      <c r="O5561" s="2">
        <f>L5561-M5561-K5561-FIXED_COSTS</f>
        <v>22398.938598963068</v>
      </c>
      <c r="P5561" s="2">
        <f>IF(N5561=1,O5561,"")</f>
        <v>22398.938598963068</v>
      </c>
    </row>
    <row r="5562">
      <c r="A5562" s="6">
        <v>8</v>
      </c>
      <c r="B5562" s="6">
        <v>11</v>
      </c>
      <c r="C5562" s="6">
        <v>9</v>
      </c>
      <c r="D5562" s="6">
        <f>A5562+B5562+C5562</f>
        <v>28</v>
      </c>
      <c r="E5562" s="5">
        <f>IF(A5562=0,0,A5562*LABOR_HRS_WK_TOM*SEASON_WEEKS*(1+DIM_PCT_TOM)^A5562)</f>
        <v>1543.3839432000011</v>
      </c>
      <c r="F5562" s="5">
        <f>IF(B5562=0,0,B5562*LABOR_HRS_WK_CAR*SEASON_WEEKS*(1+DIM_PCT_CAR)^B5562)</f>
        <v>432.98859707441773</v>
      </c>
      <c r="G5562" s="5">
        <f>IF(C5562=0,0,C5562*LABOR_HRS_WK_MES*SEASON_WEEKS*(1+DIM_PCT_MES)^C5562)</f>
        <v>452.90833186570273</v>
      </c>
      <c r="H5562" s="5">
        <f>E5562+F5562+G5562</f>
        <v>2429.2808721401216</v>
      </c>
      <c r="I5562" s="5">
        <f>MIN(H5562,FARMER_HRS)</f>
        <v>720</v>
      </c>
      <c r="J5562" s="5">
        <f>MAX(0,H5562-FARMER_HRS)</f>
        <v>1709.2808721401216</v>
      </c>
      <c r="K5562" s="2">
        <f>I5562*FARMER_RATE+J5562*TEMP_WORKER_RATE</f>
        <v>54675.01514132155</v>
      </c>
      <c r="L5562" s="2">
        <f>A5562*PRICE_TOM+B5562*PRICE_CAR+C5562*PRICE_MES</f>
        <v>117734</v>
      </c>
      <c r="M5562" s="2">
        <f>A5562*FERT_BED_TOM+B5562*FERT_BED_CAR+C5562*FERT_BED_MES</f>
        <v>19800</v>
      </c>
      <c r="N5562" s="6">
        <f>IF(AND(D5562&lt;=TOTAL_BEDS,J5562&lt;=TEMP_WORKER_MAX*TEMP_WORKER_HRS),1,0)</f>
        <v>1</v>
      </c>
      <c r="O5562" s="2">
        <f>L5562-M5562-K5562-FIXED_COSTS</f>
        <v>23258.98485867845</v>
      </c>
      <c r="P5562" s="2">
        <f>IF(N5562=1,O5562,"")</f>
        <v>23258.98485867845</v>
      </c>
    </row>
    <row r="5563">
      <c r="A5563" s="6">
        <v>8</v>
      </c>
      <c r="B5563" s="6">
        <v>11</v>
      </c>
      <c r="C5563" s="6">
        <v>10</v>
      </c>
      <c r="D5563" s="6">
        <f>A5563+B5563+C5563</f>
        <v>29</v>
      </c>
      <c r="E5563" s="5">
        <f>IF(A5563=0,0,A5563*LABOR_HRS_WK_TOM*SEASON_WEEKS*(1+DIM_PCT_TOM)^A5563)</f>
        <v>1543.3839432000011</v>
      </c>
      <c r="F5563" s="5">
        <f>IF(B5563=0,0,B5563*LABOR_HRS_WK_CAR*SEASON_WEEKS*(1+DIM_PCT_CAR)^B5563)</f>
        <v>432.98859707441773</v>
      </c>
      <c r="G5563" s="5">
        <f>IF(C5563=0,0,C5563*LABOR_HRS_WK_MES*SEASON_WEEKS*(1+DIM_PCT_MES)^C5563)</f>
        <v>509.52187334891551</v>
      </c>
      <c r="H5563" s="5">
        <f>E5563+F5563+G5563</f>
        <v>2485.8944136233345</v>
      </c>
      <c r="I5563" s="5">
        <f>MIN(H5563,FARMER_HRS)</f>
        <v>720</v>
      </c>
      <c r="J5563" s="5">
        <f>MAX(0,H5563-FARMER_HRS)</f>
        <v>1765.8944136233345</v>
      </c>
      <c r="K5563" s="2">
        <f>I5563*FARMER_RATE+J5563*TEMP_WORKER_RATE</f>
        <v>55657.889125405112</v>
      </c>
      <c r="L5563" s="2">
        <f>A5563*PRICE_TOM+B5563*PRICE_CAR+C5563*PRICE_MES</f>
        <v>120434</v>
      </c>
      <c r="M5563" s="2">
        <f>A5563*FERT_BED_TOM+B5563*FERT_BED_CAR+C5563*FERT_BED_MES</f>
        <v>20680</v>
      </c>
      <c r="N5563" s="6">
        <f>IF(AND(D5563&lt;=TOTAL_BEDS,J5563&lt;=TEMP_WORKER_MAX*TEMP_WORKER_HRS),1,0)</f>
        <v>1</v>
      </c>
      <c r="O5563" s="2">
        <f>L5563-M5563-K5563-FIXED_COSTS</f>
        <v>24096.110874594888</v>
      </c>
      <c r="P5563" s="2">
        <f>IF(N5563=1,O5563,"")</f>
        <v>24096.110874594888</v>
      </c>
    </row>
    <row r="5564">
      <c r="A5564" s="6">
        <v>8</v>
      </c>
      <c r="B5564" s="6">
        <v>11</v>
      </c>
      <c r="C5564" s="6">
        <v>11</v>
      </c>
      <c r="D5564" s="6">
        <f>A5564+B5564+C5564</f>
        <v>30</v>
      </c>
      <c r="E5564" s="5">
        <f>IF(A5564=0,0,A5564*LABOR_HRS_WK_TOM*SEASON_WEEKS*(1+DIM_PCT_TOM)^A5564)</f>
        <v>1543.3839432000011</v>
      </c>
      <c r="F5564" s="5">
        <f>IF(B5564=0,0,B5564*LABOR_HRS_WK_CAR*SEASON_WEEKS*(1+DIM_PCT_CAR)^B5564)</f>
        <v>432.98859707441773</v>
      </c>
      <c r="G5564" s="5">
        <f>IF(C5564=0,0,C5564*LABOR_HRS_WK_MES*SEASON_WEEKS*(1+DIM_PCT_MES)^C5564)</f>
        <v>567.47998644235463</v>
      </c>
      <c r="H5564" s="5">
        <f>E5564+F5564+G5564</f>
        <v>2543.8525267167734</v>
      </c>
      <c r="I5564" s="5">
        <f>MIN(H5564,FARMER_HRS)</f>
        <v>720</v>
      </c>
      <c r="J5564" s="5">
        <f>MAX(0,H5564-FARMER_HRS)</f>
        <v>1823.8525267167734</v>
      </c>
      <c r="K5564" s="2">
        <f>I5564*FARMER_RATE+J5564*TEMP_WORKER_RATE</f>
        <v>56664.106366610649</v>
      </c>
      <c r="L5564" s="2">
        <f>A5564*PRICE_TOM+B5564*PRICE_CAR+C5564*PRICE_MES</f>
        <v>123134</v>
      </c>
      <c r="M5564" s="2">
        <f>A5564*FERT_BED_TOM+B5564*FERT_BED_CAR+C5564*FERT_BED_MES</f>
        <v>21560</v>
      </c>
      <c r="N5564" s="6">
        <f>IF(AND(D5564&lt;=TOTAL_BEDS,J5564&lt;=TEMP_WORKER_MAX*TEMP_WORKER_HRS),1,0)</f>
        <v>1</v>
      </c>
      <c r="O5564" s="2">
        <f>L5564-M5564-K5564-FIXED_COSTS</f>
        <v>24909.893633389351</v>
      </c>
      <c r="P5564" s="2">
        <f>IF(N5564=1,O5564,"")</f>
        <v>24909.893633389351</v>
      </c>
    </row>
    <row r="5565">
      <c r="A5565" s="6">
        <v>8</v>
      </c>
      <c r="B5565" s="6">
        <v>11</v>
      </c>
      <c r="C5565" s="6">
        <v>12</v>
      </c>
      <c r="D5565" s="6">
        <f>A5565+B5565+C5565</f>
        <v>31</v>
      </c>
      <c r="E5565" s="5">
        <f>IF(A5565=0,0,A5565*LABOR_HRS_WK_TOM*SEASON_WEEKS*(1+DIM_PCT_TOM)^A5565)</f>
        <v>1543.3839432000011</v>
      </c>
      <c r="F5565" s="5">
        <f>IF(B5565=0,0,B5565*LABOR_HRS_WK_CAR*SEASON_WEEKS*(1+DIM_PCT_CAR)^B5565)</f>
        <v>432.98859707441773</v>
      </c>
      <c r="G5565" s="5">
        <f>IF(C5565=0,0,C5565*LABOR_HRS_WK_MES*SEASON_WEEKS*(1+DIM_PCT_MES)^C5565)</f>
        <v>626.807439570419</v>
      </c>
      <c r="H5565" s="5">
        <f>E5565+F5565+G5565</f>
        <v>2603.1799798448378</v>
      </c>
      <c r="I5565" s="5">
        <f>MIN(H5565,FARMER_HRS)</f>
        <v>720</v>
      </c>
      <c r="J5565" s="5">
        <f>MAX(0,H5565-FARMER_HRS)</f>
        <v>1883.1799798448378</v>
      </c>
      <c r="K5565" s="2">
        <f>I5565*FARMER_RATE+J5565*TEMP_WORKER_RATE</f>
        <v>57694.096872306211</v>
      </c>
      <c r="L5565" s="2">
        <f>A5565*PRICE_TOM+B5565*PRICE_CAR+C5565*PRICE_MES</f>
        <v>125834</v>
      </c>
      <c r="M5565" s="2">
        <f>A5565*FERT_BED_TOM+B5565*FERT_BED_CAR+C5565*FERT_BED_MES</f>
        <v>22440</v>
      </c>
      <c r="N5565" s="6">
        <f>IF(AND(D5565&lt;=TOTAL_BEDS,J5565&lt;=TEMP_WORKER_MAX*TEMP_WORKER_HRS),1,0)</f>
        <v>1</v>
      </c>
      <c r="O5565" s="2">
        <f>L5565-M5565-K5565-FIXED_COSTS</f>
        <v>25699.903127693789</v>
      </c>
      <c r="P5565" s="2">
        <f>IF(N5565=1,O5565,"")</f>
        <v>25699.903127693789</v>
      </c>
    </row>
    <row r="5566">
      <c r="A5566" s="6">
        <v>8</v>
      </c>
      <c r="B5566" s="6">
        <v>11</v>
      </c>
      <c r="C5566" s="6">
        <v>13</v>
      </c>
      <c r="D5566" s="6">
        <f>A5566+B5566+C5566</f>
        <v>32</v>
      </c>
      <c r="E5566" s="5">
        <f>IF(A5566=0,0,A5566*LABOR_HRS_WK_TOM*SEASON_WEEKS*(1+DIM_PCT_TOM)^A5566)</f>
        <v>1543.3839432000011</v>
      </c>
      <c r="F5566" s="5">
        <f>IF(B5566=0,0,B5566*LABOR_HRS_WK_CAR*SEASON_WEEKS*(1+DIM_PCT_CAR)^B5566)</f>
        <v>432.98859707441773</v>
      </c>
      <c r="G5566" s="5">
        <f>IF(C5566=0,0,C5566*LABOR_HRS_WK_MES*SEASON_WEEKS*(1+DIM_PCT_MES)^C5566)</f>
        <v>687.52941027880331</v>
      </c>
      <c r="H5566" s="5">
        <f>E5566+F5566+G5566</f>
        <v>2663.9019505532224</v>
      </c>
      <c r="I5566" s="5">
        <f>MIN(H5566,FARMER_HRS)</f>
        <v>720</v>
      </c>
      <c r="J5566" s="5">
        <f>MAX(0,H5566-FARMER_HRS)</f>
        <v>1943.9019505532224</v>
      </c>
      <c r="K5566" s="2">
        <f>I5566*FARMER_RATE+J5566*TEMP_WORKER_RATE</f>
        <v>58748.29775266011</v>
      </c>
      <c r="L5566" s="2">
        <f>A5566*PRICE_TOM+B5566*PRICE_CAR+C5566*PRICE_MES</f>
        <v>128534</v>
      </c>
      <c r="M5566" s="2">
        <f>A5566*FERT_BED_TOM+B5566*FERT_BED_CAR+C5566*FERT_BED_MES</f>
        <v>23320</v>
      </c>
      <c r="N5566" s="6">
        <f>IF(AND(D5566&lt;=TOTAL_BEDS,J5566&lt;=TEMP_WORKER_MAX*TEMP_WORKER_HRS),1,0)</f>
        <v>1</v>
      </c>
      <c r="O5566" s="2">
        <f>L5566-M5566-K5566-FIXED_COSTS</f>
        <v>26465.70224733989</v>
      </c>
      <c r="P5566" s="2">
        <f>IF(N5566=1,O5566,"")</f>
        <v>26465.70224733989</v>
      </c>
    </row>
    <row r="5567">
      <c r="A5567" s="6">
        <v>8</v>
      </c>
      <c r="B5567" s="6">
        <v>11</v>
      </c>
      <c r="C5567" s="6">
        <v>14</v>
      </c>
      <c r="D5567" s="6">
        <f>A5567+B5567+C5567</f>
        <v>33</v>
      </c>
      <c r="E5567" s="5">
        <f>IF(A5567=0,0,A5567*LABOR_HRS_WK_TOM*SEASON_WEEKS*(1+DIM_PCT_TOM)^A5567)</f>
        <v>1543.3839432000011</v>
      </c>
      <c r="F5567" s="5">
        <f>IF(B5567=0,0,B5567*LABOR_HRS_WK_CAR*SEASON_WEEKS*(1+DIM_PCT_CAR)^B5567)</f>
        <v>432.98859707441773</v>
      </c>
      <c r="G5567" s="5">
        <f>IF(C5567=0,0,C5567*LABOR_HRS_WK_MES*SEASON_WEEKS*(1+DIM_PCT_MES)^C5567)</f>
        <v>749.67149159246435</v>
      </c>
      <c r="H5567" s="5">
        <f>E5567+F5567+G5567</f>
        <v>2726.0440318668834</v>
      </c>
      <c r="I5567" s="5">
        <f>MIN(H5567,FARMER_HRS)</f>
        <v>720</v>
      </c>
      <c r="J5567" s="5">
        <f>MAX(0,H5567-FARMER_HRS)</f>
        <v>2006.0440318668834</v>
      </c>
      <c r="K5567" s="2">
        <f>I5567*FARMER_RATE+J5567*TEMP_WORKER_RATE</f>
        <v>59827.15333102228</v>
      </c>
      <c r="L5567" s="2">
        <f>A5567*PRICE_TOM+B5567*PRICE_CAR+C5567*PRICE_MES</f>
        <v>131234</v>
      </c>
      <c r="M5567" s="2">
        <f>A5567*FERT_BED_TOM+B5567*FERT_BED_CAR+C5567*FERT_BED_MES</f>
        <v>24200</v>
      </c>
      <c r="N5567" s="6">
        <f>IF(AND(D5567&lt;=TOTAL_BEDS,J5567&lt;=TEMP_WORKER_MAX*TEMP_WORKER_HRS),1,0)</f>
        <v>1</v>
      </c>
      <c r="O5567" s="2">
        <f>L5567-M5567-K5567-FIXED_COSTS</f>
        <v>27206.84666897772</v>
      </c>
      <c r="P5567" s="2">
        <f>IF(N5567=1,O5567,"")</f>
        <v>27206.84666897772</v>
      </c>
    </row>
    <row r="5568">
      <c r="A5568" s="6">
        <v>8</v>
      </c>
      <c r="B5568" s="6">
        <v>11</v>
      </c>
      <c r="C5568" s="6">
        <v>15</v>
      </c>
      <c r="D5568" s="6">
        <f>A5568+B5568+C5568</f>
        <v>34</v>
      </c>
      <c r="E5568" s="5">
        <f>IF(A5568=0,0,A5568*LABOR_HRS_WK_TOM*SEASON_WEEKS*(1+DIM_PCT_TOM)^A5568)</f>
        <v>1543.3839432000011</v>
      </c>
      <c r="F5568" s="5">
        <f>IF(B5568=0,0,B5568*LABOR_HRS_WK_CAR*SEASON_WEEKS*(1+DIM_PCT_CAR)^B5568)</f>
        <v>432.98859707441773</v>
      </c>
      <c r="G5568" s="5">
        <f>IF(C5568=0,0,C5568*LABOR_HRS_WK_MES*SEASON_WEEKS*(1+DIM_PCT_MES)^C5568)</f>
        <v>813.25969846861074</v>
      </c>
      <c r="H5568" s="5">
        <f>E5568+F5568+G5568</f>
        <v>2789.6322387430296</v>
      </c>
      <c r="I5568" s="5">
        <f>MIN(H5568,FARMER_HRS)</f>
        <v>720</v>
      </c>
      <c r="J5568" s="5">
        <f>MAX(0,H5568-FARMER_HRS)</f>
        <v>2069.6322387430296</v>
      </c>
      <c r="K5568" s="2">
        <f>I5568*FARMER_RATE+J5568*TEMP_WORKER_RATE</f>
        <v>60931.115255955374</v>
      </c>
      <c r="L5568" s="2">
        <f>A5568*PRICE_TOM+B5568*PRICE_CAR+C5568*PRICE_MES</f>
        <v>133934</v>
      </c>
      <c r="M5568" s="2">
        <f>A5568*FERT_BED_TOM+B5568*FERT_BED_CAR+C5568*FERT_BED_MES</f>
        <v>25080</v>
      </c>
      <c r="N5568" s="6">
        <f>IF(AND(D5568&lt;=TOTAL_BEDS,J5568&lt;=TEMP_WORKER_MAX*TEMP_WORKER_HRS),1,0)</f>
        <v>1</v>
      </c>
      <c r="O5568" s="2">
        <f>L5568-M5568-K5568-FIXED_COSTS</f>
        <v>27922.884744044626</v>
      </c>
      <c r="P5568" s="2">
        <f>IF(N5568=1,O5568,"")</f>
        <v>27922.884744044626</v>
      </c>
    </row>
    <row r="5569">
      <c r="A5569" s="6">
        <v>8</v>
      </c>
      <c r="B5569" s="6">
        <v>11</v>
      </c>
      <c r="C5569" s="6">
        <v>16</v>
      </c>
      <c r="D5569" s="6">
        <f>A5569+B5569+C5569</f>
        <v>35</v>
      </c>
      <c r="E5569" s="5">
        <f>IF(A5569=0,0,A5569*LABOR_HRS_WK_TOM*SEASON_WEEKS*(1+DIM_PCT_TOM)^A5569)</f>
        <v>1543.3839432000011</v>
      </c>
      <c r="F5569" s="5">
        <f>IF(B5569=0,0,B5569*LABOR_HRS_WK_CAR*SEASON_WEEKS*(1+DIM_PCT_CAR)^B5569)</f>
        <v>432.98859707441773</v>
      </c>
      <c r="G5569" s="5">
        <f>IF(C5569=0,0,C5569*LABOR_HRS_WK_MES*SEASON_WEEKS*(1+DIM_PCT_MES)^C5569)</f>
        <v>878.32047434609967</v>
      </c>
      <c r="H5569" s="5">
        <f>E5569+F5569+G5569</f>
        <v>2854.6930146205186</v>
      </c>
      <c r="I5569" s="5">
        <f>MIN(H5569,FARMER_HRS)</f>
        <v>720</v>
      </c>
      <c r="J5569" s="5">
        <f>MAX(0,H5569-FARMER_HRS)</f>
        <v>2134.6930146205186</v>
      </c>
      <c r="K5569" s="2">
        <f>I5569*FARMER_RATE+J5569*TEMP_WORKER_RATE</f>
        <v>62060.642614939556</v>
      </c>
      <c r="L5569" s="2">
        <f>A5569*PRICE_TOM+B5569*PRICE_CAR+C5569*PRICE_MES</f>
        <v>136634</v>
      </c>
      <c r="M5569" s="2">
        <f>A5569*FERT_BED_TOM+B5569*FERT_BED_CAR+C5569*FERT_BED_MES</f>
        <v>25960</v>
      </c>
      <c r="N5569" s="6">
        <f>IF(AND(D5569&lt;=TOTAL_BEDS,J5569&lt;=TEMP_WORKER_MAX*TEMP_WORKER_HRS),1,0)</f>
        <v>1</v>
      </c>
      <c r="O5569" s="2">
        <f>L5569-M5569-K5569-FIXED_COSTS</f>
        <v>28613.357385060444</v>
      </c>
      <c r="P5569" s="2">
        <f>IF(N5569=1,O5569,"")</f>
        <v>28613.357385060444</v>
      </c>
    </row>
    <row r="5570">
      <c r="A5570" s="6">
        <v>8</v>
      </c>
      <c r="B5570" s="6">
        <v>11</v>
      </c>
      <c r="C5570" s="6">
        <v>17</v>
      </c>
      <c r="D5570" s="6">
        <f>A5570+B5570+C5570</f>
        <v>36</v>
      </c>
      <c r="E5570" s="5">
        <f>IF(A5570=0,0,A5570*LABOR_HRS_WK_TOM*SEASON_WEEKS*(1+DIM_PCT_TOM)^A5570)</f>
        <v>1543.3839432000011</v>
      </c>
      <c r="F5570" s="5">
        <f>IF(B5570=0,0,B5570*LABOR_HRS_WK_CAR*SEASON_WEEKS*(1+DIM_PCT_CAR)^B5570)</f>
        <v>432.98859707441773</v>
      </c>
      <c r="G5570" s="5">
        <f>IF(C5570=0,0,C5570*LABOR_HRS_WK_MES*SEASON_WEEKS*(1+DIM_PCT_MES)^C5570)</f>
        <v>944.88069779263992</v>
      </c>
      <c r="H5570" s="5">
        <f>E5570+F5570+G5570</f>
        <v>2921.2532380670591</v>
      </c>
      <c r="I5570" s="5">
        <f>MIN(H5570,FARMER_HRS)</f>
        <v>720</v>
      </c>
      <c r="J5570" s="5">
        <f>MAX(0,H5570-FARMER_HRS)</f>
        <v>2201.2532380670591</v>
      </c>
      <c r="K5570" s="2">
        <f>I5570*FARMER_RATE+J5570*TEMP_WORKER_RATE</f>
        <v>63216.202049775333</v>
      </c>
      <c r="L5570" s="2">
        <f>A5570*PRICE_TOM+B5570*PRICE_CAR+C5570*PRICE_MES</f>
        <v>139334</v>
      </c>
      <c r="M5570" s="2">
        <f>A5570*FERT_BED_TOM+B5570*FERT_BED_CAR+C5570*FERT_BED_MES</f>
        <v>26840</v>
      </c>
      <c r="N5570" s="6">
        <f>IF(AND(D5570&lt;=TOTAL_BEDS,J5570&lt;=TEMP_WORKER_MAX*TEMP_WORKER_HRS),1,0)</f>
        <v>1</v>
      </c>
      <c r="O5570" s="2">
        <f>L5570-M5570-K5570-FIXED_COSTS</f>
        <v>29277.797950224667</v>
      </c>
      <c r="P5570" s="2">
        <f>IF(N5570=1,O5570,"")</f>
        <v>29277.797950224667</v>
      </c>
    </row>
    <row r="5571">
      <c r="A5571" s="6">
        <v>8</v>
      </c>
      <c r="B5571" s="6">
        <v>11</v>
      </c>
      <c r="C5571" s="6">
        <v>18</v>
      </c>
      <c r="D5571" s="6">
        <f>A5571+B5571+C5571</f>
        <v>37</v>
      </c>
      <c r="E5571" s="5">
        <f>IF(A5571=0,0,A5571*LABOR_HRS_WK_TOM*SEASON_WEEKS*(1+DIM_PCT_TOM)^A5571)</f>
        <v>1543.3839432000011</v>
      </c>
      <c r="F5571" s="5">
        <f>IF(B5571=0,0,B5571*LABOR_HRS_WK_CAR*SEASON_WEEKS*(1+DIM_PCT_CAR)^B5571)</f>
        <v>432.98859707441773</v>
      </c>
      <c r="G5571" s="5">
        <f>IF(C5571=0,0,C5571*LABOR_HRS_WK_MES*SEASON_WEEKS*(1+DIM_PCT_MES)^C5571)</f>
        <v>1012.9676892512272</v>
      </c>
      <c r="H5571" s="5">
        <f>E5571+F5571+G5571</f>
        <v>2989.340229525646</v>
      </c>
      <c r="I5571" s="5">
        <f>MIN(H5571,FARMER_HRS)</f>
        <v>720</v>
      </c>
      <c r="J5571" s="5">
        <f>MAX(0,H5571-FARMER_HRS)</f>
        <v>2269.340229525646</v>
      </c>
      <c r="K5571" s="2">
        <f>I5571*FARMER_RATE+J5571*TEMP_WORKER_RATE</f>
        <v>64398.267873709134</v>
      </c>
      <c r="L5571" s="2">
        <f>A5571*PRICE_TOM+B5571*PRICE_CAR+C5571*PRICE_MES</f>
        <v>142034</v>
      </c>
      <c r="M5571" s="2">
        <f>A5571*FERT_BED_TOM+B5571*FERT_BED_CAR+C5571*FERT_BED_MES</f>
        <v>27720</v>
      </c>
      <c r="N5571" s="6">
        <f>IF(AND(D5571&lt;=TOTAL_BEDS,J5571&lt;=TEMP_WORKER_MAX*TEMP_WORKER_HRS),1,0)</f>
        <v>1</v>
      </c>
      <c r="O5571" s="2">
        <f>L5571-M5571-K5571-FIXED_COSTS</f>
        <v>29915.732126290866</v>
      </c>
      <c r="P5571" s="2">
        <f>IF(N5571=1,O5571,"")</f>
        <v>29915.732126290866</v>
      </c>
    </row>
    <row r="5572">
      <c r="A5572" s="6">
        <v>8</v>
      </c>
      <c r="B5572" s="6">
        <v>11</v>
      </c>
      <c r="C5572" s="6">
        <v>19</v>
      </c>
      <c r="D5572" s="6">
        <f>A5572+B5572+C5572</f>
        <v>38</v>
      </c>
      <c r="E5572" s="5">
        <f>IF(A5572=0,0,A5572*LABOR_HRS_WK_TOM*SEASON_WEEKS*(1+DIM_PCT_TOM)^A5572)</f>
        <v>1543.3839432000011</v>
      </c>
      <c r="F5572" s="5">
        <f>IF(B5572=0,0,B5572*LABOR_HRS_WK_CAR*SEASON_WEEKS*(1+DIM_PCT_CAR)^B5572)</f>
        <v>432.98859707441773</v>
      </c>
      <c r="G5572" s="5">
        <f>IF(C5572=0,0,C5572*LABOR_HRS_WK_MES*SEASON_WEEKS*(1+DIM_PCT_MES)^C5572)</f>
        <v>1082.6092178872491</v>
      </c>
      <c r="H5572" s="5">
        <f>E5572+F5572+G5572</f>
        <v>3058.981758161668</v>
      </c>
      <c r="I5572" s="5">
        <f>MIN(H5572,FARMER_HRS)</f>
        <v>720</v>
      </c>
      <c r="J5572" s="5">
        <f>MAX(0,H5572-FARMER_HRS)</f>
        <v>2338.981758161668</v>
      </c>
      <c r="K5572" s="2">
        <f>I5572*FARMER_RATE+J5572*TEMP_WORKER_RATE</f>
        <v>65607.322190306731</v>
      </c>
      <c r="L5572" s="2">
        <f>A5572*PRICE_TOM+B5572*PRICE_CAR+C5572*PRICE_MES</f>
        <v>144734</v>
      </c>
      <c r="M5572" s="2">
        <f>A5572*FERT_BED_TOM+B5572*FERT_BED_CAR+C5572*FERT_BED_MES</f>
        <v>28600</v>
      </c>
      <c r="N5572" s="6">
        <f>IF(AND(D5572&lt;=TOTAL_BEDS,J5572&lt;=TEMP_WORKER_MAX*TEMP_WORKER_HRS),1,0)</f>
        <v>1</v>
      </c>
      <c r="O5572" s="2">
        <f>L5572-M5572-K5572-FIXED_COSTS</f>
        <v>30526.677809693269</v>
      </c>
      <c r="P5572" s="2">
        <f>IF(N5572=1,O5572,"")</f>
        <v>30526.677809693269</v>
      </c>
    </row>
    <row r="5573">
      <c r="A5573" s="6">
        <v>8</v>
      </c>
      <c r="B5573" s="6">
        <v>11</v>
      </c>
      <c r="C5573" s="6">
        <v>20</v>
      </c>
      <c r="D5573" s="6">
        <f>A5573+B5573+C5573</f>
        <v>39</v>
      </c>
      <c r="E5573" s="5">
        <f>IF(A5573=0,0,A5573*LABOR_HRS_WK_TOM*SEASON_WEEKS*(1+DIM_PCT_TOM)^A5573)</f>
        <v>1543.3839432000011</v>
      </c>
      <c r="F5573" s="5">
        <f>IF(B5573=0,0,B5573*LABOR_HRS_WK_CAR*SEASON_WEEKS*(1+DIM_PCT_CAR)^B5573)</f>
        <v>432.98859707441773</v>
      </c>
      <c r="G5573" s="5">
        <f>IF(C5573=0,0,C5573*LABOR_HRS_WK_MES*SEASON_WEEKS*(1+DIM_PCT_MES)^C5573)</f>
        <v>1153.8335085377259</v>
      </c>
      <c r="H5573" s="5">
        <f>E5573+F5573+G5573</f>
        <v>3130.2060488121451</v>
      </c>
      <c r="I5573" s="5">
        <f>MIN(H5573,FARMER_HRS)</f>
        <v>720</v>
      </c>
      <c r="J5573" s="5">
        <f>MAX(0,H5573-FARMER_HRS)</f>
        <v>2410.2060488121451</v>
      </c>
      <c r="K5573" s="2">
        <f>I5573*FARMER_RATE+J5573*TEMP_WORKER_RATE</f>
        <v>66843.855014099739</v>
      </c>
      <c r="L5573" s="2">
        <f>A5573*PRICE_TOM+B5573*PRICE_CAR+C5573*PRICE_MES</f>
        <v>147434</v>
      </c>
      <c r="M5573" s="2">
        <f>A5573*FERT_BED_TOM+B5573*FERT_BED_CAR+C5573*FERT_BED_MES</f>
        <v>29480</v>
      </c>
      <c r="N5573" s="6">
        <f>IF(AND(D5573&lt;=TOTAL_BEDS,J5573&lt;=TEMP_WORKER_MAX*TEMP_WORKER_HRS),1,0)</f>
        <v>1</v>
      </c>
      <c r="O5573" s="2">
        <f>L5573-M5573-K5573-FIXED_COSTS</f>
        <v>31110.144985900261</v>
      </c>
      <c r="P5573" s="2">
        <f>IF(N5573=1,O5573,"")</f>
        <v>31110.144985900261</v>
      </c>
    </row>
    <row r="5574">
      <c r="A5574" s="6">
        <v>8</v>
      </c>
      <c r="B5574" s="6">
        <v>11</v>
      </c>
      <c r="C5574" s="6">
        <v>21</v>
      </c>
      <c r="D5574" s="6">
        <f>A5574+B5574+C5574</f>
        <v>40</v>
      </c>
      <c r="E5574" s="5">
        <f>IF(A5574=0,0,A5574*LABOR_HRS_WK_TOM*SEASON_WEEKS*(1+DIM_PCT_TOM)^A5574)</f>
        <v>1543.3839432000011</v>
      </c>
      <c r="F5574" s="5">
        <f>IF(B5574=0,0,B5574*LABOR_HRS_WK_CAR*SEASON_WEEKS*(1+DIM_PCT_CAR)^B5574)</f>
        <v>432.98859707441773</v>
      </c>
      <c r="G5574" s="5">
        <f>IF(C5574=0,0,C5574*LABOR_HRS_WK_MES*SEASON_WEEKS*(1+DIM_PCT_MES)^C5574)</f>
        <v>1226.6692487641699</v>
      </c>
      <c r="H5574" s="5">
        <f>E5574+F5574+G5574</f>
        <v>3203.0417890385888</v>
      </c>
      <c r="I5574" s="5">
        <f>MIN(H5574,FARMER_HRS)</f>
        <v>720</v>
      </c>
      <c r="J5574" s="5">
        <f>MAX(0,H5574-FARMER_HRS)</f>
        <v>2483.0417890385888</v>
      </c>
      <c r="K5574" s="2">
        <f>I5574*FARMER_RATE+J5574*TEMP_WORKER_RATE</f>
        <v>68108.36439303105</v>
      </c>
      <c r="L5574" s="2">
        <f>A5574*PRICE_TOM+B5574*PRICE_CAR+C5574*PRICE_MES</f>
        <v>150134</v>
      </c>
      <c r="M5574" s="2">
        <f>A5574*FERT_BED_TOM+B5574*FERT_BED_CAR+C5574*FERT_BED_MES</f>
        <v>30360</v>
      </c>
      <c r="N5574" s="6">
        <f>IF(AND(D5574&lt;=TOTAL_BEDS,J5574&lt;=TEMP_WORKER_MAX*TEMP_WORKER_HRS),1,0)</f>
        <v>1</v>
      </c>
      <c r="O5574" s="2">
        <f>L5574-M5574-K5574-FIXED_COSTS</f>
        <v>31665.63560696895</v>
      </c>
      <c r="P5574" s="2">
        <f>IF(N5574=1,O5574,"")</f>
        <v>31665.63560696895</v>
      </c>
    </row>
    <row r="5575">
      <c r="A5575" s="6">
        <v>8</v>
      </c>
      <c r="B5575" s="6">
        <v>11</v>
      </c>
      <c r="C5575" s="6">
        <v>22</v>
      </c>
      <c r="D5575" s="6">
        <f>A5575+B5575+C5575</f>
        <v>41</v>
      </c>
      <c r="E5575" s="5">
        <f>IF(A5575=0,0,A5575*LABOR_HRS_WK_TOM*SEASON_WEEKS*(1+DIM_PCT_TOM)^A5575)</f>
        <v>1543.3839432000011</v>
      </c>
      <c r="F5575" s="5">
        <f>IF(B5575=0,0,B5575*LABOR_HRS_WK_CAR*SEASON_WEEKS*(1+DIM_PCT_CAR)^B5575)</f>
        <v>432.98859707441773</v>
      </c>
      <c r="G5575" s="5">
        <f>IF(C5575=0,0,C5575*LABOR_HRS_WK_MES*SEASON_WEEKS*(1+DIM_PCT_MES)^C5575)</f>
        <v>1301.1455960105659</v>
      </c>
      <c r="H5575" s="5">
        <f>E5575+F5575+G5575</f>
        <v>3277.5181362849848</v>
      </c>
      <c r="I5575" s="5">
        <f>MIN(H5575,FARMER_HRS)</f>
        <v>720</v>
      </c>
      <c r="J5575" s="5">
        <f>MAX(0,H5575-FARMER_HRS)</f>
        <v>2557.5181362849848</v>
      </c>
      <c r="K5575" s="2">
        <f>I5575*FARMER_RATE+J5575*TEMP_WORKER_RATE</f>
        <v>69401.356532725433</v>
      </c>
      <c r="L5575" s="2">
        <f>A5575*PRICE_TOM+B5575*PRICE_CAR+C5575*PRICE_MES</f>
        <v>152834</v>
      </c>
      <c r="M5575" s="2">
        <f>A5575*FERT_BED_TOM+B5575*FERT_BED_CAR+C5575*FERT_BED_MES</f>
        <v>31240</v>
      </c>
      <c r="N5575" s="6">
        <f>IF(AND(D5575&lt;=TOTAL_BEDS,J5575&lt;=TEMP_WORKER_MAX*TEMP_WORKER_HRS),1,0)</f>
        <v>1</v>
      </c>
      <c r="O5575" s="2">
        <f>L5575-M5575-K5575-FIXED_COSTS</f>
        <v>32192.643467274567</v>
      </c>
      <c r="P5575" s="2">
        <f>IF(N5575=1,O5575,"")</f>
        <v>32192.643467274567</v>
      </c>
    </row>
    <row r="5576">
      <c r="A5576" s="6">
        <v>8</v>
      </c>
      <c r="B5576" s="6">
        <v>11</v>
      </c>
      <c r="C5576" s="6">
        <v>23</v>
      </c>
      <c r="D5576" s="6">
        <f>A5576+B5576+C5576</f>
        <v>42</v>
      </c>
      <c r="E5576" s="5">
        <f>IF(A5576=0,0,A5576*LABOR_HRS_WK_TOM*SEASON_WEEKS*(1+DIM_PCT_TOM)^A5576)</f>
        <v>1543.3839432000011</v>
      </c>
      <c r="F5576" s="5">
        <f>IF(B5576=0,0,B5576*LABOR_HRS_WK_CAR*SEASON_WEEKS*(1+DIM_PCT_CAR)^B5576)</f>
        <v>432.98859707441773</v>
      </c>
      <c r="G5576" s="5">
        <f>IF(C5576=0,0,C5576*LABOR_HRS_WK_MES*SEASON_WEEKS*(1+DIM_PCT_MES)^C5576)</f>
        <v>1377.2921848680023</v>
      </c>
      <c r="H5576" s="5">
        <f>E5576+F5576+G5576</f>
        <v>3353.664725142421</v>
      </c>
      <c r="I5576" s="5">
        <f>MIN(H5576,FARMER_HRS)</f>
        <v>720</v>
      </c>
      <c r="J5576" s="5">
        <f>MAX(0,H5576-FARMER_HRS)</f>
        <v>2633.664725142421</v>
      </c>
      <c r="K5576" s="2">
        <f>I5576*FARMER_RATE+J5576*TEMP_WORKER_RATE</f>
        <v>70723.345922611479</v>
      </c>
      <c r="L5576" s="2">
        <f>A5576*PRICE_TOM+B5576*PRICE_CAR+C5576*PRICE_MES</f>
        <v>155534</v>
      </c>
      <c r="M5576" s="2">
        <f>A5576*FERT_BED_TOM+B5576*FERT_BED_CAR+C5576*FERT_BED_MES</f>
        <v>32120</v>
      </c>
      <c r="N5576" s="6">
        <f>IF(AND(D5576&lt;=TOTAL_BEDS,J5576&lt;=TEMP_WORKER_MAX*TEMP_WORKER_HRS),1,0)</f>
        <v>1</v>
      </c>
      <c r="O5576" s="2">
        <f>L5576-M5576-K5576-FIXED_COSTS</f>
        <v>32690.654077388521</v>
      </c>
      <c r="P5576" s="2">
        <f>IF(N5576=1,O5576,"")</f>
        <v>32690.654077388521</v>
      </c>
    </row>
    <row r="5577">
      <c r="A5577" s="6">
        <v>8</v>
      </c>
      <c r="B5577" s="6">
        <v>11</v>
      </c>
      <c r="C5577" s="6">
        <v>24</v>
      </c>
      <c r="D5577" s="6">
        <f>A5577+B5577+C5577</f>
        <v>43</v>
      </c>
      <c r="E5577" s="5">
        <f>IF(A5577=0,0,A5577*LABOR_HRS_WK_TOM*SEASON_WEEKS*(1+DIM_PCT_TOM)^A5577)</f>
        <v>1543.3839432000011</v>
      </c>
      <c r="F5577" s="5">
        <f>IF(B5577=0,0,B5577*LABOR_HRS_WK_CAR*SEASON_WEEKS*(1+DIM_PCT_CAR)^B5577)</f>
        <v>432.98859707441773</v>
      </c>
      <c r="G5577" s="5">
        <f>IF(C5577=0,0,C5577*LABOR_HRS_WK_MES*SEASON_WEEKS*(1+DIM_PCT_MES)^C5577)</f>
        <v>1455.139134447498</v>
      </c>
      <c r="H5577" s="5">
        <f>E5577+F5577+G5577</f>
        <v>3431.5116747219172</v>
      </c>
      <c r="I5577" s="5">
        <f>MIN(H5577,FARMER_HRS)</f>
        <v>720</v>
      </c>
      <c r="J5577" s="5">
        <f>MAX(0,H5577-FARMER_HRS)</f>
        <v>2711.5116747219172</v>
      </c>
      <c r="K5577" s="2">
        <f>I5577*FARMER_RATE+J5577*TEMP_WORKER_RATE</f>
        <v>72074.855463922169</v>
      </c>
      <c r="L5577" s="2">
        <f>A5577*PRICE_TOM+B5577*PRICE_CAR+C5577*PRICE_MES</f>
        <v>158234</v>
      </c>
      <c r="M5577" s="2">
        <f>A5577*FERT_BED_TOM+B5577*FERT_BED_CAR+C5577*FERT_BED_MES</f>
        <v>33000</v>
      </c>
      <c r="N5577" s="6">
        <f>IF(AND(D5577&lt;=TOTAL_BEDS,J5577&lt;=TEMP_WORKER_MAX*TEMP_WORKER_HRS),1,0)</f>
        <v>1</v>
      </c>
      <c r="O5577" s="2">
        <f>L5577-M5577-K5577-FIXED_COSTS</f>
        <v>33159.144536077831</v>
      </c>
      <c r="P5577" s="2">
        <f>IF(N5577=1,O5577,"")</f>
        <v>33159.144536077831</v>
      </c>
    </row>
    <row r="5578">
      <c r="A5578" s="6">
        <v>8</v>
      </c>
      <c r="B5578" s="6">
        <v>11</v>
      </c>
      <c r="C5578" s="6">
        <v>25</v>
      </c>
      <c r="D5578" s="6">
        <f>A5578+B5578+C5578</f>
        <v>44</v>
      </c>
      <c r="E5578" s="5">
        <f>IF(A5578=0,0,A5578*LABOR_HRS_WK_TOM*SEASON_WEEKS*(1+DIM_PCT_TOM)^A5578)</f>
        <v>1543.3839432000011</v>
      </c>
      <c r="F5578" s="5">
        <f>IF(B5578=0,0,B5578*LABOR_HRS_WK_CAR*SEASON_WEEKS*(1+DIM_PCT_CAR)^B5578)</f>
        <v>432.98859707441773</v>
      </c>
      <c r="G5578" s="5">
        <f>IF(C5578=0,0,C5578*LABOR_HRS_WK_MES*SEASON_WEEKS*(1+DIM_PCT_MES)^C5578)</f>
        <v>1534.7170558625955</v>
      </c>
      <c r="H5578" s="5">
        <f>E5578+F5578+G5578</f>
        <v>3511.0895961370143</v>
      </c>
      <c r="I5578" s="5">
        <f>MIN(H5578,FARMER_HRS)</f>
        <v>720</v>
      </c>
      <c r="J5578" s="5">
        <f>MAX(0,H5578-FARMER_HRS)</f>
        <v>2791.0895961370143</v>
      </c>
      <c r="K5578" s="2">
        <f>I5578*FARMER_RATE+J5578*TEMP_WORKER_RATE</f>
        <v>73456.41659960094</v>
      </c>
      <c r="L5578" s="2">
        <f>A5578*PRICE_TOM+B5578*PRICE_CAR+C5578*PRICE_MES</f>
        <v>160934</v>
      </c>
      <c r="M5578" s="2">
        <f>A5578*FERT_BED_TOM+B5578*FERT_BED_CAR+C5578*FERT_BED_MES</f>
        <v>33880</v>
      </c>
      <c r="N5578" s="6">
        <f>IF(AND(D5578&lt;=TOTAL_BEDS,J5578&lt;=TEMP_WORKER_MAX*TEMP_WORKER_HRS),1,0)</f>
        <v>1</v>
      </c>
      <c r="O5578" s="2">
        <f>L5578-M5578-K5578-FIXED_COSTS</f>
        <v>33597.58340039906</v>
      </c>
      <c r="P5578" s="2">
        <f>IF(N5578=1,O5578,"")</f>
        <v>33597.58340039906</v>
      </c>
    </row>
    <row r="5579">
      <c r="A5579" s="6">
        <v>8</v>
      </c>
      <c r="B5579" s="6">
        <v>11</v>
      </c>
      <c r="C5579" s="6">
        <v>26</v>
      </c>
      <c r="D5579" s="6">
        <f>A5579+B5579+C5579</f>
        <v>45</v>
      </c>
      <c r="E5579" s="5">
        <f>IF(A5579=0,0,A5579*LABOR_HRS_WK_TOM*SEASON_WEEKS*(1+DIM_PCT_TOM)^A5579)</f>
        <v>1543.3839432000011</v>
      </c>
      <c r="F5579" s="5">
        <f>IF(B5579=0,0,B5579*LABOR_HRS_WK_CAR*SEASON_WEEKS*(1+DIM_PCT_CAR)^B5579)</f>
        <v>432.98859707441773</v>
      </c>
      <c r="G5579" s="5">
        <f>IF(C5579=0,0,C5579*LABOR_HRS_WK_MES*SEASON_WEEKS*(1+DIM_PCT_MES)^C5579)</f>
        <v>1616.0570598233128</v>
      </c>
      <c r="H5579" s="5">
        <f>E5579+F5579+G5579</f>
        <v>3592.429600097732</v>
      </c>
      <c r="I5579" s="5">
        <f>MIN(H5579,FARMER_HRS)</f>
        <v>720</v>
      </c>
      <c r="J5579" s="5">
        <f>MAX(0,H5579-FARMER_HRS)</f>
        <v>2872.429600097732</v>
      </c>
      <c r="K5579" s="2">
        <f>I5579*FARMER_RATE+J5579*TEMP_WORKER_RATE</f>
        <v>74868.569446141177</v>
      </c>
      <c r="L5579" s="2">
        <f>A5579*PRICE_TOM+B5579*PRICE_CAR+C5579*PRICE_MES</f>
        <v>163634</v>
      </c>
      <c r="M5579" s="2">
        <f>A5579*FERT_BED_TOM+B5579*FERT_BED_CAR+C5579*FERT_BED_MES</f>
        <v>34760</v>
      </c>
      <c r="N5579" s="6">
        <f>IF(AND(D5579&lt;=TOTAL_BEDS,J5579&lt;=TEMP_WORKER_MAX*TEMP_WORKER_HRS),1,0)</f>
        <v>1</v>
      </c>
      <c r="O5579" s="2">
        <f>L5579-M5579-K5579-FIXED_COSTS</f>
        <v>34005.430553858823</v>
      </c>
      <c r="P5579" s="2">
        <f>IF(N5579=1,O5579,"")</f>
        <v>34005.430553858823</v>
      </c>
    </row>
    <row r="5580">
      <c r="A5580" s="6">
        <v>8</v>
      </c>
      <c r="B5580" s="6">
        <v>11</v>
      </c>
      <c r="C5580" s="6">
        <v>27</v>
      </c>
      <c r="D5580" s="6">
        <f>A5580+B5580+C5580</f>
        <v>46</v>
      </c>
      <c r="E5580" s="5">
        <f>IF(A5580=0,0,A5580*LABOR_HRS_WK_TOM*SEASON_WEEKS*(1+DIM_PCT_TOM)^A5580)</f>
        <v>1543.3839432000011</v>
      </c>
      <c r="F5580" s="5">
        <f>IF(B5580=0,0,B5580*LABOR_HRS_WK_CAR*SEASON_WEEKS*(1+DIM_PCT_CAR)^B5580)</f>
        <v>432.98859707441773</v>
      </c>
      <c r="G5580" s="5">
        <f>IF(C5580=0,0,C5580*LABOR_HRS_WK_MES*SEASON_WEEKS*(1+DIM_PCT_MES)^C5580)</f>
        <v>1699.19076434307</v>
      </c>
      <c r="H5580" s="5">
        <f>E5580+F5580+G5580</f>
        <v>3675.5633046174889</v>
      </c>
      <c r="I5580" s="5">
        <f>MIN(H5580,FARMER_HRS)</f>
        <v>720</v>
      </c>
      <c r="J5580" s="5">
        <f>MAX(0,H5580-FARMER_HRS)</f>
        <v>2955.5633046174889</v>
      </c>
      <c r="K5580" s="2">
        <f>I5580*FARMER_RATE+J5580*TEMP_WORKER_RATE</f>
        <v>76311.862927386959</v>
      </c>
      <c r="L5580" s="2">
        <f>A5580*PRICE_TOM+B5580*PRICE_CAR+C5580*PRICE_MES</f>
        <v>166334</v>
      </c>
      <c r="M5580" s="2">
        <f>A5580*FERT_BED_TOM+B5580*FERT_BED_CAR+C5580*FERT_BED_MES</f>
        <v>35640</v>
      </c>
      <c r="N5580" s="6">
        <f>IF(AND(D5580&lt;=TOTAL_BEDS,J5580&lt;=TEMP_WORKER_MAX*TEMP_WORKER_HRS),1,0)</f>
        <v>1</v>
      </c>
      <c r="O5580" s="2">
        <f>L5580-M5580-K5580-FIXED_COSTS</f>
        <v>34382.137072613041</v>
      </c>
      <c r="P5580" s="2">
        <f>IF(N5580=1,O5580,"")</f>
        <v>34382.137072613041</v>
      </c>
    </row>
    <row r="5581">
      <c r="A5581" s="6">
        <v>8</v>
      </c>
      <c r="B5581" s="6">
        <v>11</v>
      </c>
      <c r="C5581" s="6">
        <v>28</v>
      </c>
      <c r="D5581" s="6">
        <f>A5581+B5581+C5581</f>
        <v>47</v>
      </c>
      <c r="E5581" s="5">
        <f>IF(A5581=0,0,A5581*LABOR_HRS_WK_TOM*SEASON_WEEKS*(1+DIM_PCT_TOM)^A5581)</f>
        <v>1543.3839432000011</v>
      </c>
      <c r="F5581" s="5">
        <f>IF(B5581=0,0,B5581*LABOR_HRS_WK_CAR*SEASON_WEEKS*(1+DIM_PCT_CAR)^B5581)</f>
        <v>432.98859707441773</v>
      </c>
      <c r="G5581" s="5">
        <f>IF(C5581=0,0,C5581*LABOR_HRS_WK_MES*SEASON_WEEKS*(1+DIM_PCT_MES)^C5581)</f>
        <v>1784.1503025602233</v>
      </c>
      <c r="H5581" s="5">
        <f>E5581+F5581+G5581</f>
        <v>3760.5228428346422</v>
      </c>
      <c r="I5581" s="5">
        <f>MIN(H5581,FARMER_HRS)</f>
        <v>720</v>
      </c>
      <c r="J5581" s="5">
        <f>MAX(0,H5581-FARMER_HRS)</f>
        <v>3040.5228428346422</v>
      </c>
      <c r="K5581" s="2">
        <f>I5581*FARMER_RATE+J5581*TEMP_WORKER_RATE</f>
        <v>77786.854910323658</v>
      </c>
      <c r="L5581" s="2">
        <f>A5581*PRICE_TOM+B5581*PRICE_CAR+C5581*PRICE_MES</f>
        <v>169034</v>
      </c>
      <c r="M5581" s="2">
        <f>A5581*FERT_BED_TOM+B5581*FERT_BED_CAR+C5581*FERT_BED_MES</f>
        <v>36520</v>
      </c>
      <c r="N5581" s="6">
        <f>IF(AND(D5581&lt;=TOTAL_BEDS,J5581&lt;=TEMP_WORKER_MAX*TEMP_WORKER_HRS),1,0)</f>
        <v>1</v>
      </c>
      <c r="O5581" s="2">
        <f>L5581-M5581-K5581-FIXED_COSTS</f>
        <v>34727.145089676342</v>
      </c>
      <c r="P5581" s="2">
        <f>IF(N5581=1,O5581,"")</f>
        <v>34727.145089676342</v>
      </c>
    </row>
    <row r="5582">
      <c r="A5582" s="6">
        <v>8</v>
      </c>
      <c r="B5582" s="6">
        <v>11</v>
      </c>
      <c r="C5582" s="6">
        <v>29</v>
      </c>
      <c r="D5582" s="6">
        <f>A5582+B5582+C5582</f>
        <v>48</v>
      </c>
      <c r="E5582" s="5">
        <f>IF(A5582=0,0,A5582*LABOR_HRS_WK_TOM*SEASON_WEEKS*(1+DIM_PCT_TOM)^A5582)</f>
        <v>1543.3839432000011</v>
      </c>
      <c r="F5582" s="5">
        <f>IF(B5582=0,0,B5582*LABOR_HRS_WK_CAR*SEASON_WEEKS*(1+DIM_PCT_CAR)^B5582)</f>
        <v>432.98859707441773</v>
      </c>
      <c r="G5582" s="5">
        <f>IF(C5582=0,0,C5582*LABOR_HRS_WK_MES*SEASON_WEEKS*(1+DIM_PCT_MES)^C5582)</f>
        <v>1870.9683306758766</v>
      </c>
      <c r="H5582" s="5">
        <f>E5582+F5582+G5582</f>
        <v>3847.3408709502955</v>
      </c>
      <c r="I5582" s="5">
        <f>MIN(H5582,FARMER_HRS)</f>
        <v>720</v>
      </c>
      <c r="J5582" s="5">
        <f>MAX(0,H5582-FARMER_HRS)</f>
        <v>3127.3408709502955</v>
      </c>
      <c r="K5582" s="2">
        <f>I5582*FARMER_RATE+J5582*TEMP_WORKER_RATE</f>
        <v>79294.112342887063</v>
      </c>
      <c r="L5582" s="2">
        <f>A5582*PRICE_TOM+B5582*PRICE_CAR+C5582*PRICE_MES</f>
        <v>171734</v>
      </c>
      <c r="M5582" s="2">
        <f>A5582*FERT_BED_TOM+B5582*FERT_BED_CAR+C5582*FERT_BED_MES</f>
        <v>37400</v>
      </c>
      <c r="N5582" s="6">
        <f>IF(AND(D5582&lt;=TOTAL_BEDS,J5582&lt;=TEMP_WORKER_MAX*TEMP_WORKER_HRS),1,0)</f>
        <v>1</v>
      </c>
      <c r="O5582" s="2">
        <f>L5582-M5582-K5582-FIXED_COSTS</f>
        <v>35039.887657112937</v>
      </c>
      <c r="P5582" s="2">
        <f>IF(N5582=1,O5582,"")</f>
        <v>35039.887657112937</v>
      </c>
    </row>
    <row r="5583">
      <c r="A5583" s="6">
        <v>8</v>
      </c>
      <c r="B5583" s="6">
        <v>11</v>
      </c>
      <c r="C5583" s="6">
        <v>30</v>
      </c>
      <c r="D5583" s="6">
        <f>A5583+B5583+C5583</f>
        <v>49</v>
      </c>
      <c r="E5583" s="5">
        <f>IF(A5583=0,0,A5583*LABOR_HRS_WK_TOM*SEASON_WEEKS*(1+DIM_PCT_TOM)^A5583)</f>
        <v>1543.3839432000011</v>
      </c>
      <c r="F5583" s="5">
        <f>IF(B5583=0,0,B5583*LABOR_HRS_WK_CAR*SEASON_WEEKS*(1+DIM_PCT_CAR)^B5583)</f>
        <v>432.98859707441773</v>
      </c>
      <c r="G5583" s="5">
        <f>IF(C5583=0,0,C5583*LABOR_HRS_WK_MES*SEASON_WEEKS*(1+DIM_PCT_MES)^C5583)</f>
        <v>1959.6780360096466</v>
      </c>
      <c r="H5583" s="5">
        <f>E5583+F5583+G5583</f>
        <v>3936.0505762840658</v>
      </c>
      <c r="I5583" s="5">
        <f>MIN(H5583,FARMER_HRS)</f>
        <v>720</v>
      </c>
      <c r="J5583" s="5">
        <f>MAX(0,H5583-FARMER_HRS)</f>
        <v>3216.0505762840658</v>
      </c>
      <c r="K5583" s="2">
        <f>I5583*FARMER_RATE+J5583*TEMP_WORKER_RATE</f>
        <v>80834.211393820588</v>
      </c>
      <c r="L5583" s="2">
        <f>A5583*PRICE_TOM+B5583*PRICE_CAR+C5583*PRICE_MES</f>
        <v>174434</v>
      </c>
      <c r="M5583" s="2">
        <f>A5583*FERT_BED_TOM+B5583*FERT_BED_CAR+C5583*FERT_BED_MES</f>
        <v>38280</v>
      </c>
      <c r="N5583" s="6">
        <f>IF(AND(D5583&lt;=TOTAL_BEDS,J5583&lt;=TEMP_WORKER_MAX*TEMP_WORKER_HRS),1,0)</f>
        <v>1</v>
      </c>
      <c r="O5583" s="2">
        <f>L5583-M5583-K5583-FIXED_COSTS</f>
        <v>35319.788606179412</v>
      </c>
      <c r="P5583" s="2">
        <f>IF(N5583=1,O5583,"")</f>
        <v>35319.788606179412</v>
      </c>
    </row>
    <row r="5584">
      <c r="A5584" s="6">
        <v>8</v>
      </c>
      <c r="B5584" s="6">
        <v>12</v>
      </c>
      <c r="C5584" s="6">
        <v>0</v>
      </c>
      <c r="D5584" s="6">
        <f>A5584+B5584+C5584</f>
        <v>20</v>
      </c>
      <c r="E5584" s="5">
        <f>IF(A5584=0,0,A5584*LABOR_HRS_WK_TOM*SEASON_WEEKS*(1+DIM_PCT_TOM)^A5584)</f>
        <v>1543.3839432000011</v>
      </c>
      <c r="F5584" s="5">
        <f>IF(B5584=0,0,B5584*LABOR_HRS_WK_CAR*SEASON_WEEKS*(1+DIM_PCT_CAR)^B5584)</f>
        <v>484.15997672866695</v>
      </c>
      <c r="G5584" s="5">
        <f>IF(C5584=0,0,C5584*LABOR_HRS_WK_MES*SEASON_WEEKS*(1+DIM_PCT_MES)^C5584)</f>
        <v>0</v>
      </c>
      <c r="H5584" s="5">
        <f>E5584+F5584+G5584</f>
        <v>2027.5439199286679</v>
      </c>
      <c r="I5584" s="5">
        <f>MIN(H5584,FARMER_HRS)</f>
        <v>720</v>
      </c>
      <c r="J5584" s="5">
        <f>MAX(0,H5584-FARMER_HRS)</f>
        <v>1307.5439199286679</v>
      </c>
      <c r="K5584" s="2">
        <f>I5584*FARMER_RATE+J5584*TEMP_WORKER_RATE</f>
        <v>47700.415276539374</v>
      </c>
      <c r="L5584" s="2">
        <f>A5584*PRICE_TOM+B5584*PRICE_CAR+C5584*PRICE_MES</f>
        <v>95528</v>
      </c>
      <c r="M5584" s="2">
        <f>A5584*FERT_BED_TOM+B5584*FERT_BED_CAR+C5584*FERT_BED_MES</f>
        <v>12320</v>
      </c>
      <c r="N5584" s="6">
        <f>IF(AND(D5584&lt;=TOTAL_BEDS,J5584&lt;=TEMP_WORKER_MAX*TEMP_WORKER_HRS),1,0)</f>
        <v>1</v>
      </c>
      <c r="O5584" s="2">
        <f>L5584-M5584-K5584-FIXED_COSTS</f>
        <v>15507.584723460626</v>
      </c>
      <c r="P5584" s="2">
        <f>IF(N5584=1,O5584,"")</f>
        <v>15507.584723460626</v>
      </c>
    </row>
    <row r="5585">
      <c r="A5585" s="6">
        <v>8</v>
      </c>
      <c r="B5585" s="6">
        <v>12</v>
      </c>
      <c r="C5585" s="6">
        <v>1</v>
      </c>
      <c r="D5585" s="6">
        <f>A5585+B5585+C5585</f>
        <v>21</v>
      </c>
      <c r="E5585" s="5">
        <f>IF(A5585=0,0,A5585*LABOR_HRS_WK_TOM*SEASON_WEEKS*(1+DIM_PCT_TOM)^A5585)</f>
        <v>1543.3839432000011</v>
      </c>
      <c r="F5585" s="5">
        <f>IF(B5585=0,0,B5585*LABOR_HRS_WK_CAR*SEASON_WEEKS*(1+DIM_PCT_CAR)^B5585)</f>
        <v>484.15997672866695</v>
      </c>
      <c r="G5585" s="5">
        <f>IF(C5585=0,0,C5585*LABOR_HRS_WK_MES*SEASON_WEEKS*(1+DIM_PCT_MES)^C5585)</f>
        <v>45.5625</v>
      </c>
      <c r="H5585" s="5">
        <f>E5585+F5585+G5585</f>
        <v>2073.1064199286679</v>
      </c>
      <c r="I5585" s="5">
        <f>MIN(H5585,FARMER_HRS)</f>
        <v>720</v>
      </c>
      <c r="J5585" s="5">
        <f>MAX(0,H5585-FARMER_HRS)</f>
        <v>1353.1064199286679</v>
      </c>
      <c r="K5585" s="2">
        <f>I5585*FARMER_RATE+J5585*TEMP_WORKER_RATE</f>
        <v>48491.430901539374</v>
      </c>
      <c r="L5585" s="2">
        <f>A5585*PRICE_TOM+B5585*PRICE_CAR+C5585*PRICE_MES</f>
        <v>98228</v>
      </c>
      <c r="M5585" s="2">
        <f>A5585*FERT_BED_TOM+B5585*FERT_BED_CAR+C5585*FERT_BED_MES</f>
        <v>13200</v>
      </c>
      <c r="N5585" s="6">
        <f>IF(AND(D5585&lt;=TOTAL_BEDS,J5585&lt;=TEMP_WORKER_MAX*TEMP_WORKER_HRS),1,0)</f>
        <v>1</v>
      </c>
      <c r="O5585" s="2">
        <f>L5585-M5585-K5585-FIXED_COSTS</f>
        <v>16536.569098460626</v>
      </c>
      <c r="P5585" s="2">
        <f>IF(N5585=1,O5585,"")</f>
        <v>16536.569098460626</v>
      </c>
    </row>
    <row r="5586">
      <c r="A5586" s="6">
        <v>8</v>
      </c>
      <c r="B5586" s="6">
        <v>12</v>
      </c>
      <c r="C5586" s="6">
        <v>2</v>
      </c>
      <c r="D5586" s="6">
        <f>A5586+B5586+C5586</f>
        <v>22</v>
      </c>
      <c r="E5586" s="5">
        <f>IF(A5586=0,0,A5586*LABOR_HRS_WK_TOM*SEASON_WEEKS*(1+DIM_PCT_TOM)^A5586)</f>
        <v>1543.3839432000011</v>
      </c>
      <c r="F5586" s="5">
        <f>IF(B5586=0,0,B5586*LABOR_HRS_WK_CAR*SEASON_WEEKS*(1+DIM_PCT_CAR)^B5586)</f>
        <v>484.15997672866695</v>
      </c>
      <c r="G5586" s="5">
        <f>IF(C5586=0,0,C5586*LABOR_HRS_WK_MES*SEASON_WEEKS*(1+DIM_PCT_MES)^C5586)</f>
        <v>92.2640625</v>
      </c>
      <c r="H5586" s="5">
        <f>E5586+F5586+G5586</f>
        <v>2119.8079824286679</v>
      </c>
      <c r="I5586" s="5">
        <f>MIN(H5586,FARMER_HRS)</f>
        <v>720</v>
      </c>
      <c r="J5586" s="5">
        <f>MAX(0,H5586-FARMER_HRS)</f>
        <v>1399.8079824286679</v>
      </c>
      <c r="K5586" s="2">
        <f>I5586*FARMER_RATE+J5586*TEMP_WORKER_RATE</f>
        <v>49302.221917164374</v>
      </c>
      <c r="L5586" s="2">
        <f>A5586*PRICE_TOM+B5586*PRICE_CAR+C5586*PRICE_MES</f>
        <v>100928</v>
      </c>
      <c r="M5586" s="2">
        <f>A5586*FERT_BED_TOM+B5586*FERT_BED_CAR+C5586*FERT_BED_MES</f>
        <v>14080</v>
      </c>
      <c r="N5586" s="6">
        <f>IF(AND(D5586&lt;=TOTAL_BEDS,J5586&lt;=TEMP_WORKER_MAX*TEMP_WORKER_HRS),1,0)</f>
        <v>1</v>
      </c>
      <c r="O5586" s="2">
        <f>L5586-M5586-K5586-FIXED_COSTS</f>
        <v>17545.778082835626</v>
      </c>
      <c r="P5586" s="2">
        <f>IF(N5586=1,O5586,"")</f>
        <v>17545.778082835626</v>
      </c>
    </row>
    <row r="5587">
      <c r="A5587" s="6">
        <v>8</v>
      </c>
      <c r="B5587" s="6">
        <v>12</v>
      </c>
      <c r="C5587" s="6">
        <v>3</v>
      </c>
      <c r="D5587" s="6">
        <f>A5587+B5587+C5587</f>
        <v>23</v>
      </c>
      <c r="E5587" s="5">
        <f>IF(A5587=0,0,A5587*LABOR_HRS_WK_TOM*SEASON_WEEKS*(1+DIM_PCT_TOM)^A5587)</f>
        <v>1543.3839432000011</v>
      </c>
      <c r="F5587" s="5">
        <f>IF(B5587=0,0,B5587*LABOR_HRS_WK_CAR*SEASON_WEEKS*(1+DIM_PCT_CAR)^B5587)</f>
        <v>484.15997672866695</v>
      </c>
      <c r="G5587" s="5">
        <f>IF(C5587=0,0,C5587*LABOR_HRS_WK_MES*SEASON_WEEKS*(1+DIM_PCT_MES)^C5587)</f>
        <v>140.12604492187498</v>
      </c>
      <c r="H5587" s="5">
        <f>E5587+F5587+G5587</f>
        <v>2167.6699648505428</v>
      </c>
      <c r="I5587" s="5">
        <f>MIN(H5587,FARMER_HRS)</f>
        <v>720</v>
      </c>
      <c r="J5587" s="5">
        <f>MAX(0,H5587-FARMER_HRS)</f>
        <v>1447.6699648505428</v>
      </c>
      <c r="K5587" s="2">
        <f>I5587*FARMER_RATE+J5587*TEMP_WORKER_RATE</f>
        <v>50133.159111988585</v>
      </c>
      <c r="L5587" s="2">
        <f>A5587*PRICE_TOM+B5587*PRICE_CAR+C5587*PRICE_MES</f>
        <v>103628</v>
      </c>
      <c r="M5587" s="2">
        <f>A5587*FERT_BED_TOM+B5587*FERT_BED_CAR+C5587*FERT_BED_MES</f>
        <v>14960</v>
      </c>
      <c r="N5587" s="6">
        <f>IF(AND(D5587&lt;=TOTAL_BEDS,J5587&lt;=TEMP_WORKER_MAX*TEMP_WORKER_HRS),1,0)</f>
        <v>1</v>
      </c>
      <c r="O5587" s="2">
        <f>L5587-M5587-K5587-FIXED_COSTS</f>
        <v>18534.840888011415</v>
      </c>
      <c r="P5587" s="2">
        <f>IF(N5587=1,O5587,"")</f>
        <v>18534.840888011415</v>
      </c>
    </row>
    <row r="5588">
      <c r="A5588" s="6">
        <v>8</v>
      </c>
      <c r="B5588" s="6">
        <v>12</v>
      </c>
      <c r="C5588" s="6">
        <v>4</v>
      </c>
      <c r="D5588" s="6">
        <f>A5588+B5588+C5588</f>
        <v>24</v>
      </c>
      <c r="E5588" s="5">
        <f>IF(A5588=0,0,A5588*LABOR_HRS_WK_TOM*SEASON_WEEKS*(1+DIM_PCT_TOM)^A5588)</f>
        <v>1543.3839432000011</v>
      </c>
      <c r="F5588" s="5">
        <f>IF(B5588=0,0,B5588*LABOR_HRS_WK_CAR*SEASON_WEEKS*(1+DIM_PCT_CAR)^B5588)</f>
        <v>484.15997672866695</v>
      </c>
      <c r="G5588" s="5">
        <f>IF(C5588=0,0,C5588*LABOR_HRS_WK_MES*SEASON_WEEKS*(1+DIM_PCT_MES)^C5588)</f>
        <v>189.17016064453119</v>
      </c>
      <c r="H5588" s="5">
        <f>E5588+F5588+G5588</f>
        <v>2216.7140805731992</v>
      </c>
      <c r="I5588" s="5">
        <f>MIN(H5588,FARMER_HRS)</f>
        <v>720</v>
      </c>
      <c r="J5588" s="5">
        <f>MAX(0,H5588-FARMER_HRS)</f>
        <v>1496.7140805731992</v>
      </c>
      <c r="K5588" s="2">
        <f>I5588*FARMER_RATE+J5588*TEMP_WORKER_RATE</f>
        <v>50984.619454395819</v>
      </c>
      <c r="L5588" s="2">
        <f>A5588*PRICE_TOM+B5588*PRICE_CAR+C5588*PRICE_MES</f>
        <v>106328</v>
      </c>
      <c r="M5588" s="2">
        <f>A5588*FERT_BED_TOM+B5588*FERT_BED_CAR+C5588*FERT_BED_MES</f>
        <v>15840</v>
      </c>
      <c r="N5588" s="6">
        <f>IF(AND(D5588&lt;=TOTAL_BEDS,J5588&lt;=TEMP_WORKER_MAX*TEMP_WORKER_HRS),1,0)</f>
        <v>1</v>
      </c>
      <c r="O5588" s="2">
        <f>L5588-M5588-K5588-FIXED_COSTS</f>
        <v>19503.380545604181</v>
      </c>
      <c r="P5588" s="2">
        <f>IF(N5588=1,O5588,"")</f>
        <v>19503.380545604181</v>
      </c>
    </row>
    <row r="5589">
      <c r="A5589" s="6">
        <v>8</v>
      </c>
      <c r="B5589" s="6">
        <v>12</v>
      </c>
      <c r="C5589" s="6">
        <v>5</v>
      </c>
      <c r="D5589" s="6">
        <f>A5589+B5589+C5589</f>
        <v>25</v>
      </c>
      <c r="E5589" s="5">
        <f>IF(A5589=0,0,A5589*LABOR_HRS_WK_TOM*SEASON_WEEKS*(1+DIM_PCT_TOM)^A5589)</f>
        <v>1543.3839432000011</v>
      </c>
      <c r="F5589" s="5">
        <f>IF(B5589=0,0,B5589*LABOR_HRS_WK_CAR*SEASON_WEEKS*(1+DIM_PCT_CAR)^B5589)</f>
        <v>484.15997672866695</v>
      </c>
      <c r="G5589" s="5">
        <f>IF(C5589=0,0,C5589*LABOR_HRS_WK_MES*SEASON_WEEKS*(1+DIM_PCT_MES)^C5589)</f>
        <v>239.41848456573481</v>
      </c>
      <c r="H5589" s="5">
        <f>E5589+F5589+G5589</f>
        <v>2266.9624044944026</v>
      </c>
      <c r="I5589" s="5">
        <f>MIN(H5589,FARMER_HRS)</f>
        <v>720</v>
      </c>
      <c r="J5589" s="5">
        <f>MAX(0,H5589-FARMER_HRS)</f>
        <v>1546.9624044944026</v>
      </c>
      <c r="K5589" s="2">
        <f>I5589*FARMER_RATE+J5589*TEMP_WORKER_RATE</f>
        <v>51856.98618913893</v>
      </c>
      <c r="L5589" s="2">
        <f>A5589*PRICE_TOM+B5589*PRICE_CAR+C5589*PRICE_MES</f>
        <v>109028</v>
      </c>
      <c r="M5589" s="2">
        <f>A5589*FERT_BED_TOM+B5589*FERT_BED_CAR+C5589*FERT_BED_MES</f>
        <v>16720</v>
      </c>
      <c r="N5589" s="6">
        <f>IF(AND(D5589&lt;=TOTAL_BEDS,J5589&lt;=TEMP_WORKER_MAX*TEMP_WORKER_HRS),1,0)</f>
        <v>1</v>
      </c>
      <c r="O5589" s="2">
        <f>L5589-M5589-K5589-FIXED_COSTS</f>
        <v>20451.01381086107</v>
      </c>
      <c r="P5589" s="2">
        <f>IF(N5589=1,O5589,"")</f>
        <v>20451.01381086107</v>
      </c>
    </row>
    <row r="5590">
      <c r="A5590" s="6">
        <v>8</v>
      </c>
      <c r="B5590" s="6">
        <v>12</v>
      </c>
      <c r="C5590" s="6">
        <v>6</v>
      </c>
      <c r="D5590" s="6">
        <f>A5590+B5590+C5590</f>
        <v>26</v>
      </c>
      <c r="E5590" s="5">
        <f>IF(A5590=0,0,A5590*LABOR_HRS_WK_TOM*SEASON_WEEKS*(1+DIM_PCT_TOM)^A5590)</f>
        <v>1543.3839432000011</v>
      </c>
      <c r="F5590" s="5">
        <f>IF(B5590=0,0,B5590*LABOR_HRS_WK_CAR*SEASON_WEEKS*(1+DIM_PCT_CAR)^B5590)</f>
        <v>484.15997672866695</v>
      </c>
      <c r="G5590" s="5">
        <f>IF(C5590=0,0,C5590*LABOR_HRS_WK_MES*SEASON_WEEKS*(1+DIM_PCT_MES)^C5590)</f>
        <v>290.89345874736773</v>
      </c>
      <c r="H5590" s="5">
        <f>E5590+F5590+G5590</f>
        <v>2318.4373786760357</v>
      </c>
      <c r="I5590" s="5">
        <f>MIN(H5590,FARMER_HRS)</f>
        <v>720</v>
      </c>
      <c r="J5590" s="5">
        <f>MAX(0,H5590-FARMER_HRS)</f>
        <v>1598.4373786760357</v>
      </c>
      <c r="K5590" s="2">
        <f>I5590*FARMER_RATE+J5590*TEMP_WORKER_RATE</f>
        <v>52750.648935347839</v>
      </c>
      <c r="L5590" s="2">
        <f>A5590*PRICE_TOM+B5590*PRICE_CAR+C5590*PRICE_MES</f>
        <v>111728</v>
      </c>
      <c r="M5590" s="2">
        <f>A5590*FERT_BED_TOM+B5590*FERT_BED_CAR+C5590*FERT_BED_MES</f>
        <v>17600</v>
      </c>
      <c r="N5590" s="6">
        <f>IF(AND(D5590&lt;=TOTAL_BEDS,J5590&lt;=TEMP_WORKER_MAX*TEMP_WORKER_HRS),1,0)</f>
        <v>1</v>
      </c>
      <c r="O5590" s="2">
        <f>L5590-M5590-K5590-FIXED_COSTS</f>
        <v>21377.351064652161</v>
      </c>
      <c r="P5590" s="2">
        <f>IF(N5590=1,O5590,"")</f>
        <v>21377.351064652161</v>
      </c>
    </row>
    <row r="5591">
      <c r="A5591" s="6">
        <v>8</v>
      </c>
      <c r="B5591" s="6">
        <v>12</v>
      </c>
      <c r="C5591" s="6">
        <v>7</v>
      </c>
      <c r="D5591" s="6">
        <f>A5591+B5591+C5591</f>
        <v>27</v>
      </c>
      <c r="E5591" s="5">
        <f>IF(A5591=0,0,A5591*LABOR_HRS_WK_TOM*SEASON_WEEKS*(1+DIM_PCT_TOM)^A5591)</f>
        <v>1543.3839432000011</v>
      </c>
      <c r="F5591" s="5">
        <f>IF(B5591=0,0,B5591*LABOR_HRS_WK_CAR*SEASON_WEEKS*(1+DIM_PCT_CAR)^B5591)</f>
        <v>484.15997672866695</v>
      </c>
      <c r="G5591" s="5">
        <f>IF(C5591=0,0,C5591*LABOR_HRS_WK_MES*SEASON_WEEKS*(1+DIM_PCT_MES)^C5591)</f>
        <v>343.61789814532818</v>
      </c>
      <c r="H5591" s="5">
        <f>E5591+F5591+G5591</f>
        <v>2371.1618180739961</v>
      </c>
      <c r="I5591" s="5">
        <f>MIN(H5591,FARMER_HRS)</f>
        <v>720</v>
      </c>
      <c r="J5591" s="5">
        <f>MAX(0,H5591-FARMER_HRS)</f>
        <v>1651.1618180739961</v>
      </c>
      <c r="K5591" s="2">
        <f>I5591*FARMER_RATE+J5591*TEMP_WORKER_RATE</f>
        <v>53666.003786006877</v>
      </c>
      <c r="L5591" s="2">
        <f>A5591*PRICE_TOM+B5591*PRICE_CAR+C5591*PRICE_MES</f>
        <v>114428</v>
      </c>
      <c r="M5591" s="2">
        <f>A5591*FERT_BED_TOM+B5591*FERT_BED_CAR+C5591*FERT_BED_MES</f>
        <v>18480</v>
      </c>
      <c r="N5591" s="6">
        <f>IF(AND(D5591&lt;=TOTAL_BEDS,J5591&lt;=TEMP_WORKER_MAX*TEMP_WORKER_HRS),1,0)</f>
        <v>1</v>
      </c>
      <c r="O5591" s="2">
        <f>L5591-M5591-K5591-FIXED_COSTS</f>
        <v>22281.996213993123</v>
      </c>
      <c r="P5591" s="2">
        <f>IF(N5591=1,O5591,"")</f>
        <v>22281.996213993123</v>
      </c>
    </row>
    <row r="5592">
      <c r="A5592" s="6">
        <v>8</v>
      </c>
      <c r="B5592" s="6">
        <v>12</v>
      </c>
      <c r="C5592" s="6">
        <v>8</v>
      </c>
      <c r="D5592" s="6">
        <f>A5592+B5592+C5592</f>
        <v>28</v>
      </c>
      <c r="E5592" s="5">
        <f>IF(A5592=0,0,A5592*LABOR_HRS_WK_TOM*SEASON_WEEKS*(1+DIM_PCT_TOM)^A5592)</f>
        <v>1543.3839432000011</v>
      </c>
      <c r="F5592" s="5">
        <f>IF(B5592=0,0,B5592*LABOR_HRS_WK_CAR*SEASON_WEEKS*(1+DIM_PCT_CAR)^B5592)</f>
        <v>484.15997672866695</v>
      </c>
      <c r="G5592" s="5">
        <f>IF(C5592=0,0,C5592*LABOR_HRS_WK_MES*SEASON_WEEKS*(1+DIM_PCT_MES)^C5592)</f>
        <v>397.61499642530833</v>
      </c>
      <c r="H5592" s="5">
        <f>E5592+F5592+G5592</f>
        <v>2425.1589163539761</v>
      </c>
      <c r="I5592" s="5">
        <f>MIN(H5592,FARMER_HRS)</f>
        <v>720</v>
      </c>
      <c r="J5592" s="5">
        <f>MAX(0,H5592-FARMER_HRS)</f>
        <v>1705.1589163539761</v>
      </c>
      <c r="K5592" s="2">
        <f>I5592*FARMER_RATE+J5592*TEMP_WORKER_RATE</f>
        <v>54603.4534089232</v>
      </c>
      <c r="L5592" s="2">
        <f>A5592*PRICE_TOM+B5592*PRICE_CAR+C5592*PRICE_MES</f>
        <v>117128</v>
      </c>
      <c r="M5592" s="2">
        <f>A5592*FERT_BED_TOM+B5592*FERT_BED_CAR+C5592*FERT_BED_MES</f>
        <v>19360</v>
      </c>
      <c r="N5592" s="6">
        <f>IF(AND(D5592&lt;=TOTAL_BEDS,J5592&lt;=TEMP_WORKER_MAX*TEMP_WORKER_HRS),1,0)</f>
        <v>1</v>
      </c>
      <c r="O5592" s="2">
        <f>L5592-M5592-K5592-FIXED_COSTS</f>
        <v>23164.546591076803</v>
      </c>
      <c r="P5592" s="2">
        <f>IF(N5592=1,O5592,"")</f>
        <v>23164.546591076803</v>
      </c>
    </row>
    <row r="5593">
      <c r="A5593" s="6">
        <v>8</v>
      </c>
      <c r="B5593" s="6">
        <v>12</v>
      </c>
      <c r="C5593" s="6">
        <v>9</v>
      </c>
      <c r="D5593" s="6">
        <f>A5593+B5593+C5593</f>
        <v>29</v>
      </c>
      <c r="E5593" s="5">
        <f>IF(A5593=0,0,A5593*LABOR_HRS_WK_TOM*SEASON_WEEKS*(1+DIM_PCT_TOM)^A5593)</f>
        <v>1543.3839432000011</v>
      </c>
      <c r="F5593" s="5">
        <f>IF(B5593=0,0,B5593*LABOR_HRS_WK_CAR*SEASON_WEEKS*(1+DIM_PCT_CAR)^B5593)</f>
        <v>484.15997672866695</v>
      </c>
      <c r="G5593" s="5">
        <f>IF(C5593=0,0,C5593*LABOR_HRS_WK_MES*SEASON_WEEKS*(1+DIM_PCT_MES)^C5593)</f>
        <v>452.90833186570273</v>
      </c>
      <c r="H5593" s="5">
        <f>E5593+F5593+G5593</f>
        <v>2480.4522517943706</v>
      </c>
      <c r="I5593" s="5">
        <f>MIN(H5593,FARMER_HRS)</f>
        <v>720</v>
      </c>
      <c r="J5593" s="5">
        <f>MAX(0,H5593-FARMER_HRS)</f>
        <v>1760.4522517943706</v>
      </c>
      <c r="K5593" s="2">
        <f>I5593*FARMER_RATE+J5593*TEMP_WORKER_RATE</f>
        <v>55563.407149207822</v>
      </c>
      <c r="L5593" s="2">
        <f>A5593*PRICE_TOM+B5593*PRICE_CAR+C5593*PRICE_MES</f>
        <v>119828</v>
      </c>
      <c r="M5593" s="2">
        <f>A5593*FERT_BED_TOM+B5593*FERT_BED_CAR+C5593*FERT_BED_MES</f>
        <v>20240</v>
      </c>
      <c r="N5593" s="6">
        <f>IF(AND(D5593&lt;=TOTAL_BEDS,J5593&lt;=TEMP_WORKER_MAX*TEMP_WORKER_HRS),1,0)</f>
        <v>1</v>
      </c>
      <c r="O5593" s="2">
        <f>L5593-M5593-K5593-FIXED_COSTS</f>
        <v>24024.592850792178</v>
      </c>
      <c r="P5593" s="2">
        <f>IF(N5593=1,O5593,"")</f>
        <v>24024.592850792178</v>
      </c>
    </row>
    <row r="5594">
      <c r="A5594" s="6">
        <v>8</v>
      </c>
      <c r="B5594" s="6">
        <v>12</v>
      </c>
      <c r="C5594" s="6">
        <v>10</v>
      </c>
      <c r="D5594" s="6">
        <f>A5594+B5594+C5594</f>
        <v>30</v>
      </c>
      <c r="E5594" s="5">
        <f>IF(A5594=0,0,A5594*LABOR_HRS_WK_TOM*SEASON_WEEKS*(1+DIM_PCT_TOM)^A5594)</f>
        <v>1543.3839432000011</v>
      </c>
      <c r="F5594" s="5">
        <f>IF(B5594=0,0,B5594*LABOR_HRS_WK_CAR*SEASON_WEEKS*(1+DIM_PCT_CAR)^B5594)</f>
        <v>484.15997672866695</v>
      </c>
      <c r="G5594" s="5">
        <f>IF(C5594=0,0,C5594*LABOR_HRS_WK_MES*SEASON_WEEKS*(1+DIM_PCT_MES)^C5594)</f>
        <v>509.52187334891551</v>
      </c>
      <c r="H5594" s="5">
        <f>E5594+F5594+G5594</f>
        <v>2537.0657932775835</v>
      </c>
      <c r="I5594" s="5">
        <f>MIN(H5594,FARMER_HRS)</f>
        <v>720</v>
      </c>
      <c r="J5594" s="5">
        <f>MAX(0,H5594-FARMER_HRS)</f>
        <v>1817.0657932775835</v>
      </c>
      <c r="K5594" s="2">
        <f>I5594*FARMER_RATE+J5594*TEMP_WORKER_RATE</f>
        <v>56546.281133291377</v>
      </c>
      <c r="L5594" s="2">
        <f>A5594*PRICE_TOM+B5594*PRICE_CAR+C5594*PRICE_MES</f>
        <v>122528</v>
      </c>
      <c r="M5594" s="2">
        <f>A5594*FERT_BED_TOM+B5594*FERT_BED_CAR+C5594*FERT_BED_MES</f>
        <v>21120</v>
      </c>
      <c r="N5594" s="6">
        <f>IF(AND(D5594&lt;=TOTAL_BEDS,J5594&lt;=TEMP_WORKER_MAX*TEMP_WORKER_HRS),1,0)</f>
        <v>1</v>
      </c>
      <c r="O5594" s="2">
        <f>L5594-M5594-K5594-FIXED_COSTS</f>
        <v>24861.718866708623</v>
      </c>
      <c r="P5594" s="2">
        <f>IF(N5594=1,O5594,"")</f>
        <v>24861.718866708623</v>
      </c>
    </row>
    <row r="5595">
      <c r="A5595" s="6">
        <v>8</v>
      </c>
      <c r="B5595" s="6">
        <v>12</v>
      </c>
      <c r="C5595" s="6">
        <v>11</v>
      </c>
      <c r="D5595" s="6">
        <f>A5595+B5595+C5595</f>
        <v>31</v>
      </c>
      <c r="E5595" s="5">
        <f>IF(A5595=0,0,A5595*LABOR_HRS_WK_TOM*SEASON_WEEKS*(1+DIM_PCT_TOM)^A5595)</f>
        <v>1543.3839432000011</v>
      </c>
      <c r="F5595" s="5">
        <f>IF(B5595=0,0,B5595*LABOR_HRS_WK_CAR*SEASON_WEEKS*(1+DIM_PCT_CAR)^B5595)</f>
        <v>484.15997672866695</v>
      </c>
      <c r="G5595" s="5">
        <f>IF(C5595=0,0,C5595*LABOR_HRS_WK_MES*SEASON_WEEKS*(1+DIM_PCT_MES)^C5595)</f>
        <v>567.47998644235463</v>
      </c>
      <c r="H5595" s="5">
        <f>E5595+F5595+G5595</f>
        <v>2595.0239063710223</v>
      </c>
      <c r="I5595" s="5">
        <f>MIN(H5595,FARMER_HRS)</f>
        <v>720</v>
      </c>
      <c r="J5595" s="5">
        <f>MAX(0,H5595-FARMER_HRS)</f>
        <v>1875.0239063710223</v>
      </c>
      <c r="K5595" s="2">
        <f>I5595*FARMER_RATE+J5595*TEMP_WORKER_RATE</f>
        <v>57552.498374496914</v>
      </c>
      <c r="L5595" s="2">
        <f>A5595*PRICE_TOM+B5595*PRICE_CAR+C5595*PRICE_MES</f>
        <v>125228</v>
      </c>
      <c r="M5595" s="2">
        <f>A5595*FERT_BED_TOM+B5595*FERT_BED_CAR+C5595*FERT_BED_MES</f>
        <v>22000</v>
      </c>
      <c r="N5595" s="6">
        <f>IF(AND(D5595&lt;=TOTAL_BEDS,J5595&lt;=TEMP_WORKER_MAX*TEMP_WORKER_HRS),1,0)</f>
        <v>1</v>
      </c>
      <c r="O5595" s="2">
        <f>L5595-M5595-K5595-FIXED_COSTS</f>
        <v>25675.501625503086</v>
      </c>
      <c r="P5595" s="2">
        <f>IF(N5595=1,O5595,"")</f>
        <v>25675.501625503086</v>
      </c>
    </row>
    <row r="5596">
      <c r="A5596" s="6">
        <v>8</v>
      </c>
      <c r="B5596" s="6">
        <v>12</v>
      </c>
      <c r="C5596" s="6">
        <v>12</v>
      </c>
      <c r="D5596" s="6">
        <f>A5596+B5596+C5596</f>
        <v>32</v>
      </c>
      <c r="E5596" s="5">
        <f>IF(A5596=0,0,A5596*LABOR_HRS_WK_TOM*SEASON_WEEKS*(1+DIM_PCT_TOM)^A5596)</f>
        <v>1543.3839432000011</v>
      </c>
      <c r="F5596" s="5">
        <f>IF(B5596=0,0,B5596*LABOR_HRS_WK_CAR*SEASON_WEEKS*(1+DIM_PCT_CAR)^B5596)</f>
        <v>484.15997672866695</v>
      </c>
      <c r="G5596" s="5">
        <f>IF(C5596=0,0,C5596*LABOR_HRS_WK_MES*SEASON_WEEKS*(1+DIM_PCT_MES)^C5596)</f>
        <v>626.807439570419</v>
      </c>
      <c r="H5596" s="5">
        <f>E5596+F5596+G5596</f>
        <v>2654.3513594990868</v>
      </c>
      <c r="I5596" s="5">
        <f>MIN(H5596,FARMER_HRS)</f>
        <v>720</v>
      </c>
      <c r="J5596" s="5">
        <f>MAX(0,H5596-FARMER_HRS)</f>
        <v>1934.3513594990868</v>
      </c>
      <c r="K5596" s="2">
        <f>I5596*FARMER_RATE+J5596*TEMP_WORKER_RATE</f>
        <v>58582.488880192475</v>
      </c>
      <c r="L5596" s="2">
        <f>A5596*PRICE_TOM+B5596*PRICE_CAR+C5596*PRICE_MES</f>
        <v>127928</v>
      </c>
      <c r="M5596" s="2">
        <f>A5596*FERT_BED_TOM+B5596*FERT_BED_CAR+C5596*FERT_BED_MES</f>
        <v>22880</v>
      </c>
      <c r="N5596" s="6">
        <f>IF(AND(D5596&lt;=TOTAL_BEDS,J5596&lt;=TEMP_WORKER_MAX*TEMP_WORKER_HRS),1,0)</f>
        <v>1</v>
      </c>
      <c r="O5596" s="2">
        <f>L5596-M5596-K5596-FIXED_COSTS</f>
        <v>26465.511119807525</v>
      </c>
      <c r="P5596" s="2">
        <f>IF(N5596=1,O5596,"")</f>
        <v>26465.511119807525</v>
      </c>
    </row>
    <row r="5597">
      <c r="A5597" s="6">
        <v>8</v>
      </c>
      <c r="B5597" s="6">
        <v>12</v>
      </c>
      <c r="C5597" s="6">
        <v>13</v>
      </c>
      <c r="D5597" s="6">
        <f>A5597+B5597+C5597</f>
        <v>33</v>
      </c>
      <c r="E5597" s="5">
        <f>IF(A5597=0,0,A5597*LABOR_HRS_WK_TOM*SEASON_WEEKS*(1+DIM_PCT_TOM)^A5597)</f>
        <v>1543.3839432000011</v>
      </c>
      <c r="F5597" s="5">
        <f>IF(B5597=0,0,B5597*LABOR_HRS_WK_CAR*SEASON_WEEKS*(1+DIM_PCT_CAR)^B5597)</f>
        <v>484.15997672866695</v>
      </c>
      <c r="G5597" s="5">
        <f>IF(C5597=0,0,C5597*LABOR_HRS_WK_MES*SEASON_WEEKS*(1+DIM_PCT_MES)^C5597)</f>
        <v>687.52941027880331</v>
      </c>
      <c r="H5597" s="5">
        <f>E5597+F5597+G5597</f>
        <v>2715.0733302074714</v>
      </c>
      <c r="I5597" s="5">
        <f>MIN(H5597,FARMER_HRS)</f>
        <v>720</v>
      </c>
      <c r="J5597" s="5">
        <f>MAX(0,H5597-FARMER_HRS)</f>
        <v>1995.0733302074714</v>
      </c>
      <c r="K5597" s="2">
        <f>I5597*FARMER_RATE+J5597*TEMP_WORKER_RATE</f>
        <v>59636.689760546375</v>
      </c>
      <c r="L5597" s="2">
        <f>A5597*PRICE_TOM+B5597*PRICE_CAR+C5597*PRICE_MES</f>
        <v>130628</v>
      </c>
      <c r="M5597" s="2">
        <f>A5597*FERT_BED_TOM+B5597*FERT_BED_CAR+C5597*FERT_BED_MES</f>
        <v>23760</v>
      </c>
      <c r="N5597" s="6">
        <f>IF(AND(D5597&lt;=TOTAL_BEDS,J5597&lt;=TEMP_WORKER_MAX*TEMP_WORKER_HRS),1,0)</f>
        <v>1</v>
      </c>
      <c r="O5597" s="2">
        <f>L5597-M5597-K5597-FIXED_COSTS</f>
        <v>27231.310239453625</v>
      </c>
      <c r="P5597" s="2">
        <f>IF(N5597=1,O5597,"")</f>
        <v>27231.310239453625</v>
      </c>
    </row>
    <row r="5598">
      <c r="A5598" s="6">
        <v>8</v>
      </c>
      <c r="B5598" s="6">
        <v>12</v>
      </c>
      <c r="C5598" s="6">
        <v>14</v>
      </c>
      <c r="D5598" s="6">
        <f>A5598+B5598+C5598</f>
        <v>34</v>
      </c>
      <c r="E5598" s="5">
        <f>IF(A5598=0,0,A5598*LABOR_HRS_WK_TOM*SEASON_WEEKS*(1+DIM_PCT_TOM)^A5598)</f>
        <v>1543.3839432000011</v>
      </c>
      <c r="F5598" s="5">
        <f>IF(B5598=0,0,B5598*LABOR_HRS_WK_CAR*SEASON_WEEKS*(1+DIM_PCT_CAR)^B5598)</f>
        <v>484.15997672866695</v>
      </c>
      <c r="G5598" s="5">
        <f>IF(C5598=0,0,C5598*LABOR_HRS_WK_MES*SEASON_WEEKS*(1+DIM_PCT_MES)^C5598)</f>
        <v>749.67149159246435</v>
      </c>
      <c r="H5598" s="5">
        <f>E5598+F5598+G5598</f>
        <v>2777.2154115211324</v>
      </c>
      <c r="I5598" s="5">
        <f>MIN(H5598,FARMER_HRS)</f>
        <v>720</v>
      </c>
      <c r="J5598" s="5">
        <f>MAX(0,H5598-FARMER_HRS)</f>
        <v>2057.2154115211324</v>
      </c>
      <c r="K5598" s="2">
        <f>I5598*FARMER_RATE+J5598*TEMP_WORKER_RATE</f>
        <v>60715.545338908545</v>
      </c>
      <c r="L5598" s="2">
        <f>A5598*PRICE_TOM+B5598*PRICE_CAR+C5598*PRICE_MES</f>
        <v>133328</v>
      </c>
      <c r="M5598" s="2">
        <f>A5598*FERT_BED_TOM+B5598*FERT_BED_CAR+C5598*FERT_BED_MES</f>
        <v>24640</v>
      </c>
      <c r="N5598" s="6">
        <f>IF(AND(D5598&lt;=TOTAL_BEDS,J5598&lt;=TEMP_WORKER_MAX*TEMP_WORKER_HRS),1,0)</f>
        <v>1</v>
      </c>
      <c r="O5598" s="2">
        <f>L5598-M5598-K5598-FIXED_COSTS</f>
        <v>27972.454661091455</v>
      </c>
      <c r="P5598" s="2">
        <f>IF(N5598=1,O5598,"")</f>
        <v>27972.454661091455</v>
      </c>
    </row>
    <row r="5599">
      <c r="A5599" s="6">
        <v>8</v>
      </c>
      <c r="B5599" s="6">
        <v>12</v>
      </c>
      <c r="C5599" s="6">
        <v>15</v>
      </c>
      <c r="D5599" s="6">
        <f>A5599+B5599+C5599</f>
        <v>35</v>
      </c>
      <c r="E5599" s="5">
        <f>IF(A5599=0,0,A5599*LABOR_HRS_WK_TOM*SEASON_WEEKS*(1+DIM_PCT_TOM)^A5599)</f>
        <v>1543.3839432000011</v>
      </c>
      <c r="F5599" s="5">
        <f>IF(B5599=0,0,B5599*LABOR_HRS_WK_CAR*SEASON_WEEKS*(1+DIM_PCT_CAR)^B5599)</f>
        <v>484.15997672866695</v>
      </c>
      <c r="G5599" s="5">
        <f>IF(C5599=0,0,C5599*LABOR_HRS_WK_MES*SEASON_WEEKS*(1+DIM_PCT_MES)^C5599)</f>
        <v>813.25969846861074</v>
      </c>
      <c r="H5599" s="5">
        <f>E5599+F5599+G5599</f>
        <v>2840.8036183972786</v>
      </c>
      <c r="I5599" s="5">
        <f>MIN(H5599,FARMER_HRS)</f>
        <v>720</v>
      </c>
      <c r="J5599" s="5">
        <f>MAX(0,H5599-FARMER_HRS)</f>
        <v>2120.8036183972786</v>
      </c>
      <c r="K5599" s="2">
        <f>I5599*FARMER_RATE+J5599*TEMP_WORKER_RATE</f>
        <v>61819.507263841639</v>
      </c>
      <c r="L5599" s="2">
        <f>A5599*PRICE_TOM+B5599*PRICE_CAR+C5599*PRICE_MES</f>
        <v>136028</v>
      </c>
      <c r="M5599" s="2">
        <f>A5599*FERT_BED_TOM+B5599*FERT_BED_CAR+C5599*FERT_BED_MES</f>
        <v>25520</v>
      </c>
      <c r="N5599" s="6">
        <f>IF(AND(D5599&lt;=TOTAL_BEDS,J5599&lt;=TEMP_WORKER_MAX*TEMP_WORKER_HRS),1,0)</f>
        <v>1</v>
      </c>
      <c r="O5599" s="2">
        <f>L5599-M5599-K5599-FIXED_COSTS</f>
        <v>28688.492736158361</v>
      </c>
      <c r="P5599" s="2">
        <f>IF(N5599=1,O5599,"")</f>
        <v>28688.492736158361</v>
      </c>
    </row>
    <row r="5600">
      <c r="A5600" s="6">
        <v>8</v>
      </c>
      <c r="B5600" s="6">
        <v>12</v>
      </c>
      <c r="C5600" s="6">
        <v>16</v>
      </c>
      <c r="D5600" s="6">
        <f>A5600+B5600+C5600</f>
        <v>36</v>
      </c>
      <c r="E5600" s="5">
        <f>IF(A5600=0,0,A5600*LABOR_HRS_WK_TOM*SEASON_WEEKS*(1+DIM_PCT_TOM)^A5600)</f>
        <v>1543.3839432000011</v>
      </c>
      <c r="F5600" s="5">
        <f>IF(B5600=0,0,B5600*LABOR_HRS_WK_CAR*SEASON_WEEKS*(1+DIM_PCT_CAR)^B5600)</f>
        <v>484.15997672866695</v>
      </c>
      <c r="G5600" s="5">
        <f>IF(C5600=0,0,C5600*LABOR_HRS_WK_MES*SEASON_WEEKS*(1+DIM_PCT_MES)^C5600)</f>
        <v>878.32047434609967</v>
      </c>
      <c r="H5600" s="5">
        <f>E5600+F5600+G5600</f>
        <v>2905.8643942747676</v>
      </c>
      <c r="I5600" s="5">
        <f>MIN(H5600,FARMER_HRS)</f>
        <v>720</v>
      </c>
      <c r="J5600" s="5">
        <f>MAX(0,H5600-FARMER_HRS)</f>
        <v>2185.8643942747676</v>
      </c>
      <c r="K5600" s="2">
        <f>I5600*FARMER_RATE+J5600*TEMP_WORKER_RATE</f>
        <v>62949.034622825828</v>
      </c>
      <c r="L5600" s="2">
        <f>A5600*PRICE_TOM+B5600*PRICE_CAR+C5600*PRICE_MES</f>
        <v>138728</v>
      </c>
      <c r="M5600" s="2">
        <f>A5600*FERT_BED_TOM+B5600*FERT_BED_CAR+C5600*FERT_BED_MES</f>
        <v>26400</v>
      </c>
      <c r="N5600" s="6">
        <f>IF(AND(D5600&lt;=TOTAL_BEDS,J5600&lt;=TEMP_WORKER_MAX*TEMP_WORKER_HRS),1,0)</f>
        <v>1</v>
      </c>
      <c r="O5600" s="2">
        <f>L5600-M5600-K5600-FIXED_COSTS</f>
        <v>29378.965377174172</v>
      </c>
      <c r="P5600" s="2">
        <f>IF(N5600=1,O5600,"")</f>
        <v>29378.965377174172</v>
      </c>
    </row>
    <row r="5601">
      <c r="A5601" s="6">
        <v>8</v>
      </c>
      <c r="B5601" s="6">
        <v>12</v>
      </c>
      <c r="C5601" s="6">
        <v>17</v>
      </c>
      <c r="D5601" s="6">
        <f>A5601+B5601+C5601</f>
        <v>37</v>
      </c>
      <c r="E5601" s="5">
        <f>IF(A5601=0,0,A5601*LABOR_HRS_WK_TOM*SEASON_WEEKS*(1+DIM_PCT_TOM)^A5601)</f>
        <v>1543.3839432000011</v>
      </c>
      <c r="F5601" s="5">
        <f>IF(B5601=0,0,B5601*LABOR_HRS_WK_CAR*SEASON_WEEKS*(1+DIM_PCT_CAR)^B5601)</f>
        <v>484.15997672866695</v>
      </c>
      <c r="G5601" s="5">
        <f>IF(C5601=0,0,C5601*LABOR_HRS_WK_MES*SEASON_WEEKS*(1+DIM_PCT_MES)^C5601)</f>
        <v>944.88069779263992</v>
      </c>
      <c r="H5601" s="5">
        <f>E5601+F5601+G5601</f>
        <v>2972.4246177213081</v>
      </c>
      <c r="I5601" s="5">
        <f>MIN(H5601,FARMER_HRS)</f>
        <v>720</v>
      </c>
      <c r="J5601" s="5">
        <f>MAX(0,H5601-FARMER_HRS)</f>
        <v>2252.4246177213081</v>
      </c>
      <c r="K5601" s="2">
        <f>I5601*FARMER_RATE+J5601*TEMP_WORKER_RATE</f>
        <v>64104.5940576616</v>
      </c>
      <c r="L5601" s="2">
        <f>A5601*PRICE_TOM+B5601*PRICE_CAR+C5601*PRICE_MES</f>
        <v>141428</v>
      </c>
      <c r="M5601" s="2">
        <f>A5601*FERT_BED_TOM+B5601*FERT_BED_CAR+C5601*FERT_BED_MES</f>
        <v>27280</v>
      </c>
      <c r="N5601" s="6">
        <f>IF(AND(D5601&lt;=TOTAL_BEDS,J5601&lt;=TEMP_WORKER_MAX*TEMP_WORKER_HRS),1,0)</f>
        <v>1</v>
      </c>
      <c r="O5601" s="2">
        <f>L5601-M5601-K5601-FIXED_COSTS</f>
        <v>30043.405942338402</v>
      </c>
      <c r="P5601" s="2">
        <f>IF(N5601=1,O5601,"")</f>
        <v>30043.405942338402</v>
      </c>
    </row>
    <row r="5602">
      <c r="A5602" s="6">
        <v>8</v>
      </c>
      <c r="B5602" s="6">
        <v>12</v>
      </c>
      <c r="C5602" s="6">
        <v>18</v>
      </c>
      <c r="D5602" s="6">
        <f>A5602+B5602+C5602</f>
        <v>38</v>
      </c>
      <c r="E5602" s="5">
        <f>IF(A5602=0,0,A5602*LABOR_HRS_WK_TOM*SEASON_WEEKS*(1+DIM_PCT_TOM)^A5602)</f>
        <v>1543.3839432000011</v>
      </c>
      <c r="F5602" s="5">
        <f>IF(B5602=0,0,B5602*LABOR_HRS_WK_CAR*SEASON_WEEKS*(1+DIM_PCT_CAR)^B5602)</f>
        <v>484.15997672866695</v>
      </c>
      <c r="G5602" s="5">
        <f>IF(C5602=0,0,C5602*LABOR_HRS_WK_MES*SEASON_WEEKS*(1+DIM_PCT_MES)^C5602)</f>
        <v>1012.9676892512272</v>
      </c>
      <c r="H5602" s="5">
        <f>E5602+F5602+G5602</f>
        <v>3040.511609179895</v>
      </c>
      <c r="I5602" s="5">
        <f>MIN(H5602,FARMER_HRS)</f>
        <v>720</v>
      </c>
      <c r="J5602" s="5">
        <f>MAX(0,H5602-FARMER_HRS)</f>
        <v>2320.511609179895</v>
      </c>
      <c r="K5602" s="2">
        <f>I5602*FARMER_RATE+J5602*TEMP_WORKER_RATE</f>
        <v>65286.6598815954</v>
      </c>
      <c r="L5602" s="2">
        <f>A5602*PRICE_TOM+B5602*PRICE_CAR+C5602*PRICE_MES</f>
        <v>144128</v>
      </c>
      <c r="M5602" s="2">
        <f>A5602*FERT_BED_TOM+B5602*FERT_BED_CAR+C5602*FERT_BED_MES</f>
        <v>28160</v>
      </c>
      <c r="N5602" s="6">
        <f>IF(AND(D5602&lt;=TOTAL_BEDS,J5602&lt;=TEMP_WORKER_MAX*TEMP_WORKER_HRS),1,0)</f>
        <v>1</v>
      </c>
      <c r="O5602" s="2">
        <f>L5602-M5602-K5602-FIXED_COSTS</f>
        <v>30681.3401184046</v>
      </c>
      <c r="P5602" s="2">
        <f>IF(N5602=1,O5602,"")</f>
        <v>30681.3401184046</v>
      </c>
    </row>
    <row r="5603">
      <c r="A5603" s="6">
        <v>8</v>
      </c>
      <c r="B5603" s="6">
        <v>12</v>
      </c>
      <c r="C5603" s="6">
        <v>19</v>
      </c>
      <c r="D5603" s="6">
        <f>A5603+B5603+C5603</f>
        <v>39</v>
      </c>
      <c r="E5603" s="5">
        <f>IF(A5603=0,0,A5603*LABOR_HRS_WK_TOM*SEASON_WEEKS*(1+DIM_PCT_TOM)^A5603)</f>
        <v>1543.3839432000011</v>
      </c>
      <c r="F5603" s="5">
        <f>IF(B5603=0,0,B5603*LABOR_HRS_WK_CAR*SEASON_WEEKS*(1+DIM_PCT_CAR)^B5603)</f>
        <v>484.15997672866695</v>
      </c>
      <c r="G5603" s="5">
        <f>IF(C5603=0,0,C5603*LABOR_HRS_WK_MES*SEASON_WEEKS*(1+DIM_PCT_MES)^C5603)</f>
        <v>1082.6092178872491</v>
      </c>
      <c r="H5603" s="5">
        <f>E5603+F5603+G5603</f>
        <v>3110.153137815917</v>
      </c>
      <c r="I5603" s="5">
        <f>MIN(H5603,FARMER_HRS)</f>
        <v>720</v>
      </c>
      <c r="J5603" s="5">
        <f>MAX(0,H5603-FARMER_HRS)</f>
        <v>2390.153137815917</v>
      </c>
      <c r="K5603" s="2">
        <f>I5603*FARMER_RATE+J5603*TEMP_WORKER_RATE</f>
        <v>66495.714198193</v>
      </c>
      <c r="L5603" s="2">
        <f>A5603*PRICE_TOM+B5603*PRICE_CAR+C5603*PRICE_MES</f>
        <v>146828</v>
      </c>
      <c r="M5603" s="2">
        <f>A5603*FERT_BED_TOM+B5603*FERT_BED_CAR+C5603*FERT_BED_MES</f>
        <v>29040</v>
      </c>
      <c r="N5603" s="6">
        <f>IF(AND(D5603&lt;=TOTAL_BEDS,J5603&lt;=TEMP_WORKER_MAX*TEMP_WORKER_HRS),1,0)</f>
        <v>1</v>
      </c>
      <c r="O5603" s="2">
        <f>L5603-M5603-K5603-FIXED_COSTS</f>
        <v>31292.285801806996</v>
      </c>
      <c r="P5603" s="2">
        <f>IF(N5603=1,O5603,"")</f>
        <v>31292.285801806996</v>
      </c>
    </row>
    <row r="5604">
      <c r="A5604" s="6">
        <v>8</v>
      </c>
      <c r="B5604" s="6">
        <v>12</v>
      </c>
      <c r="C5604" s="6">
        <v>20</v>
      </c>
      <c r="D5604" s="6">
        <f>A5604+B5604+C5604</f>
        <v>40</v>
      </c>
      <c r="E5604" s="5">
        <f>IF(A5604=0,0,A5604*LABOR_HRS_WK_TOM*SEASON_WEEKS*(1+DIM_PCT_TOM)^A5604)</f>
        <v>1543.3839432000011</v>
      </c>
      <c r="F5604" s="5">
        <f>IF(B5604=0,0,B5604*LABOR_HRS_WK_CAR*SEASON_WEEKS*(1+DIM_PCT_CAR)^B5604)</f>
        <v>484.15997672866695</v>
      </c>
      <c r="G5604" s="5">
        <f>IF(C5604=0,0,C5604*LABOR_HRS_WK_MES*SEASON_WEEKS*(1+DIM_PCT_MES)^C5604)</f>
        <v>1153.8335085377259</v>
      </c>
      <c r="H5604" s="5">
        <f>E5604+F5604+G5604</f>
        <v>3181.3774284663941</v>
      </c>
      <c r="I5604" s="5">
        <f>MIN(H5604,FARMER_HRS)</f>
        <v>720</v>
      </c>
      <c r="J5604" s="5">
        <f>MAX(0,H5604-FARMER_HRS)</f>
        <v>2461.3774284663941</v>
      </c>
      <c r="K5604" s="2">
        <f>I5604*FARMER_RATE+J5604*TEMP_WORKER_RATE</f>
        <v>67732.247021986012</v>
      </c>
      <c r="L5604" s="2">
        <f>A5604*PRICE_TOM+B5604*PRICE_CAR+C5604*PRICE_MES</f>
        <v>149528</v>
      </c>
      <c r="M5604" s="2">
        <f>A5604*FERT_BED_TOM+B5604*FERT_BED_CAR+C5604*FERT_BED_MES</f>
        <v>29920</v>
      </c>
      <c r="N5604" s="6">
        <f>IF(AND(D5604&lt;=TOTAL_BEDS,J5604&lt;=TEMP_WORKER_MAX*TEMP_WORKER_HRS),1,0)</f>
        <v>1</v>
      </c>
      <c r="O5604" s="2">
        <f>L5604-M5604-K5604-FIXED_COSTS</f>
        <v>31875.752978013988</v>
      </c>
      <c r="P5604" s="2">
        <f>IF(N5604=1,O5604,"")</f>
        <v>31875.752978013988</v>
      </c>
    </row>
    <row r="5605">
      <c r="A5605" s="6">
        <v>8</v>
      </c>
      <c r="B5605" s="6">
        <v>12</v>
      </c>
      <c r="C5605" s="6">
        <v>21</v>
      </c>
      <c r="D5605" s="6">
        <f>A5605+B5605+C5605</f>
        <v>41</v>
      </c>
      <c r="E5605" s="5">
        <f>IF(A5605=0,0,A5605*LABOR_HRS_WK_TOM*SEASON_WEEKS*(1+DIM_PCT_TOM)^A5605)</f>
        <v>1543.3839432000011</v>
      </c>
      <c r="F5605" s="5">
        <f>IF(B5605=0,0,B5605*LABOR_HRS_WK_CAR*SEASON_WEEKS*(1+DIM_PCT_CAR)^B5605)</f>
        <v>484.15997672866695</v>
      </c>
      <c r="G5605" s="5">
        <f>IF(C5605=0,0,C5605*LABOR_HRS_WK_MES*SEASON_WEEKS*(1+DIM_PCT_MES)^C5605)</f>
        <v>1226.6692487641699</v>
      </c>
      <c r="H5605" s="5">
        <f>E5605+F5605+G5605</f>
        <v>3254.2131686928378</v>
      </c>
      <c r="I5605" s="5">
        <f>MIN(H5605,FARMER_HRS)</f>
        <v>720</v>
      </c>
      <c r="J5605" s="5">
        <f>MAX(0,H5605-FARMER_HRS)</f>
        <v>2534.2131686928378</v>
      </c>
      <c r="K5605" s="2">
        <f>I5605*FARMER_RATE+J5605*TEMP_WORKER_RATE</f>
        <v>68996.756400917322</v>
      </c>
      <c r="L5605" s="2">
        <f>A5605*PRICE_TOM+B5605*PRICE_CAR+C5605*PRICE_MES</f>
        <v>152228</v>
      </c>
      <c r="M5605" s="2">
        <f>A5605*FERT_BED_TOM+B5605*FERT_BED_CAR+C5605*FERT_BED_MES</f>
        <v>30800</v>
      </c>
      <c r="N5605" s="6">
        <f>IF(AND(D5605&lt;=TOTAL_BEDS,J5605&lt;=TEMP_WORKER_MAX*TEMP_WORKER_HRS),1,0)</f>
        <v>1</v>
      </c>
      <c r="O5605" s="2">
        <f>L5605-M5605-K5605-FIXED_COSTS</f>
        <v>32431.243599082678</v>
      </c>
      <c r="P5605" s="2">
        <f>IF(N5605=1,O5605,"")</f>
        <v>32431.243599082678</v>
      </c>
    </row>
    <row r="5606">
      <c r="A5606" s="6">
        <v>8</v>
      </c>
      <c r="B5606" s="6">
        <v>12</v>
      </c>
      <c r="C5606" s="6">
        <v>22</v>
      </c>
      <c r="D5606" s="6">
        <f>A5606+B5606+C5606</f>
        <v>42</v>
      </c>
      <c r="E5606" s="5">
        <f>IF(A5606=0,0,A5606*LABOR_HRS_WK_TOM*SEASON_WEEKS*(1+DIM_PCT_TOM)^A5606)</f>
        <v>1543.3839432000011</v>
      </c>
      <c r="F5606" s="5">
        <f>IF(B5606=0,0,B5606*LABOR_HRS_WK_CAR*SEASON_WEEKS*(1+DIM_PCT_CAR)^B5606)</f>
        <v>484.15997672866695</v>
      </c>
      <c r="G5606" s="5">
        <f>IF(C5606=0,0,C5606*LABOR_HRS_WK_MES*SEASON_WEEKS*(1+DIM_PCT_MES)^C5606)</f>
        <v>1301.1455960105659</v>
      </c>
      <c r="H5606" s="5">
        <f>E5606+F5606+G5606</f>
        <v>3328.6895159392338</v>
      </c>
      <c r="I5606" s="5">
        <f>MIN(H5606,FARMER_HRS)</f>
        <v>720</v>
      </c>
      <c r="J5606" s="5">
        <f>MAX(0,H5606-FARMER_HRS)</f>
        <v>2608.6895159392338</v>
      </c>
      <c r="K5606" s="2">
        <f>I5606*FARMER_RATE+J5606*TEMP_WORKER_RATE</f>
        <v>70289.7485406117</v>
      </c>
      <c r="L5606" s="2">
        <f>A5606*PRICE_TOM+B5606*PRICE_CAR+C5606*PRICE_MES</f>
        <v>154928</v>
      </c>
      <c r="M5606" s="2">
        <f>A5606*FERT_BED_TOM+B5606*FERT_BED_CAR+C5606*FERT_BED_MES</f>
        <v>31680</v>
      </c>
      <c r="N5606" s="6">
        <f>IF(AND(D5606&lt;=TOTAL_BEDS,J5606&lt;=TEMP_WORKER_MAX*TEMP_WORKER_HRS),1,0)</f>
        <v>1</v>
      </c>
      <c r="O5606" s="2">
        <f>L5606-M5606-K5606-FIXED_COSTS</f>
        <v>32958.251459388295</v>
      </c>
      <c r="P5606" s="2">
        <f>IF(N5606=1,O5606,"")</f>
        <v>32958.251459388295</v>
      </c>
    </row>
    <row r="5607">
      <c r="A5607" s="6">
        <v>8</v>
      </c>
      <c r="B5607" s="6">
        <v>12</v>
      </c>
      <c r="C5607" s="6">
        <v>23</v>
      </c>
      <c r="D5607" s="6">
        <f>A5607+B5607+C5607</f>
        <v>43</v>
      </c>
      <c r="E5607" s="5">
        <f>IF(A5607=0,0,A5607*LABOR_HRS_WK_TOM*SEASON_WEEKS*(1+DIM_PCT_TOM)^A5607)</f>
        <v>1543.3839432000011</v>
      </c>
      <c r="F5607" s="5">
        <f>IF(B5607=0,0,B5607*LABOR_HRS_WK_CAR*SEASON_WEEKS*(1+DIM_PCT_CAR)^B5607)</f>
        <v>484.15997672866695</v>
      </c>
      <c r="G5607" s="5">
        <f>IF(C5607=0,0,C5607*LABOR_HRS_WK_MES*SEASON_WEEKS*(1+DIM_PCT_MES)^C5607)</f>
        <v>1377.2921848680023</v>
      </c>
      <c r="H5607" s="5">
        <f>E5607+F5607+G5607</f>
        <v>3404.83610479667</v>
      </c>
      <c r="I5607" s="5">
        <f>MIN(H5607,FARMER_HRS)</f>
        <v>720</v>
      </c>
      <c r="J5607" s="5">
        <f>MAX(0,H5607-FARMER_HRS)</f>
        <v>2684.83610479667</v>
      </c>
      <c r="K5607" s="2">
        <f>I5607*FARMER_RATE+J5607*TEMP_WORKER_RATE</f>
        <v>71611.737930497737</v>
      </c>
      <c r="L5607" s="2">
        <f>A5607*PRICE_TOM+B5607*PRICE_CAR+C5607*PRICE_MES</f>
        <v>157628</v>
      </c>
      <c r="M5607" s="2">
        <f>A5607*FERT_BED_TOM+B5607*FERT_BED_CAR+C5607*FERT_BED_MES</f>
        <v>32560</v>
      </c>
      <c r="N5607" s="6">
        <f>IF(AND(D5607&lt;=TOTAL_BEDS,J5607&lt;=TEMP_WORKER_MAX*TEMP_WORKER_HRS),1,0)</f>
        <v>1</v>
      </c>
      <c r="O5607" s="2">
        <f>L5607-M5607-K5607-FIXED_COSTS</f>
        <v>33456.262069502263</v>
      </c>
      <c r="P5607" s="2">
        <f>IF(N5607=1,O5607,"")</f>
        <v>33456.262069502263</v>
      </c>
    </row>
    <row r="5608">
      <c r="A5608" s="6">
        <v>8</v>
      </c>
      <c r="B5608" s="6">
        <v>12</v>
      </c>
      <c r="C5608" s="6">
        <v>24</v>
      </c>
      <c r="D5608" s="6">
        <f>A5608+B5608+C5608</f>
        <v>44</v>
      </c>
      <c r="E5608" s="5">
        <f>IF(A5608=0,0,A5608*LABOR_HRS_WK_TOM*SEASON_WEEKS*(1+DIM_PCT_TOM)^A5608)</f>
        <v>1543.3839432000011</v>
      </c>
      <c r="F5608" s="5">
        <f>IF(B5608=0,0,B5608*LABOR_HRS_WK_CAR*SEASON_WEEKS*(1+DIM_PCT_CAR)^B5608)</f>
        <v>484.15997672866695</v>
      </c>
      <c r="G5608" s="5">
        <f>IF(C5608=0,0,C5608*LABOR_HRS_WK_MES*SEASON_WEEKS*(1+DIM_PCT_MES)^C5608)</f>
        <v>1455.139134447498</v>
      </c>
      <c r="H5608" s="5">
        <f>E5608+F5608+G5608</f>
        <v>3482.6830543761662</v>
      </c>
      <c r="I5608" s="5">
        <f>MIN(H5608,FARMER_HRS)</f>
        <v>720</v>
      </c>
      <c r="J5608" s="5">
        <f>MAX(0,H5608-FARMER_HRS)</f>
        <v>2762.6830543761662</v>
      </c>
      <c r="K5608" s="2">
        <f>I5608*FARMER_RATE+J5608*TEMP_WORKER_RATE</f>
        <v>72963.247471808441</v>
      </c>
      <c r="L5608" s="2">
        <f>A5608*PRICE_TOM+B5608*PRICE_CAR+C5608*PRICE_MES</f>
        <v>160328</v>
      </c>
      <c r="M5608" s="2">
        <f>A5608*FERT_BED_TOM+B5608*FERT_BED_CAR+C5608*FERT_BED_MES</f>
        <v>33440</v>
      </c>
      <c r="N5608" s="6">
        <f>IF(AND(D5608&lt;=TOTAL_BEDS,J5608&lt;=TEMP_WORKER_MAX*TEMP_WORKER_HRS),1,0)</f>
        <v>1</v>
      </c>
      <c r="O5608" s="2">
        <f>L5608-M5608-K5608-FIXED_COSTS</f>
        <v>33924.752528191559</v>
      </c>
      <c r="P5608" s="2">
        <f>IF(N5608=1,O5608,"")</f>
        <v>33924.752528191559</v>
      </c>
    </row>
    <row r="5609">
      <c r="A5609" s="6">
        <v>8</v>
      </c>
      <c r="B5609" s="6">
        <v>12</v>
      </c>
      <c r="C5609" s="6">
        <v>25</v>
      </c>
      <c r="D5609" s="6">
        <f>A5609+B5609+C5609</f>
        <v>45</v>
      </c>
      <c r="E5609" s="5">
        <f>IF(A5609=0,0,A5609*LABOR_HRS_WK_TOM*SEASON_WEEKS*(1+DIM_PCT_TOM)^A5609)</f>
        <v>1543.3839432000011</v>
      </c>
      <c r="F5609" s="5">
        <f>IF(B5609=0,0,B5609*LABOR_HRS_WK_CAR*SEASON_WEEKS*(1+DIM_PCT_CAR)^B5609)</f>
        <v>484.15997672866695</v>
      </c>
      <c r="G5609" s="5">
        <f>IF(C5609=0,0,C5609*LABOR_HRS_WK_MES*SEASON_WEEKS*(1+DIM_PCT_MES)^C5609)</f>
        <v>1534.7170558625955</v>
      </c>
      <c r="H5609" s="5">
        <f>E5609+F5609+G5609</f>
        <v>3562.2609757912633</v>
      </c>
      <c r="I5609" s="5">
        <f>MIN(H5609,FARMER_HRS)</f>
        <v>720</v>
      </c>
      <c r="J5609" s="5">
        <f>MAX(0,H5609-FARMER_HRS)</f>
        <v>2842.2609757912633</v>
      </c>
      <c r="K5609" s="2">
        <f>I5609*FARMER_RATE+J5609*TEMP_WORKER_RATE</f>
        <v>74344.808607487212</v>
      </c>
      <c r="L5609" s="2">
        <f>A5609*PRICE_TOM+B5609*PRICE_CAR+C5609*PRICE_MES</f>
        <v>163028</v>
      </c>
      <c r="M5609" s="2">
        <f>A5609*FERT_BED_TOM+B5609*FERT_BED_CAR+C5609*FERT_BED_MES</f>
        <v>34320</v>
      </c>
      <c r="N5609" s="6">
        <f>IF(AND(D5609&lt;=TOTAL_BEDS,J5609&lt;=TEMP_WORKER_MAX*TEMP_WORKER_HRS),1,0)</f>
        <v>1</v>
      </c>
      <c r="O5609" s="2">
        <f>L5609-M5609-K5609-FIXED_COSTS</f>
        <v>34363.191392512788</v>
      </c>
      <c r="P5609" s="2">
        <f>IF(N5609=1,O5609,"")</f>
        <v>34363.191392512788</v>
      </c>
    </row>
    <row r="5610">
      <c r="A5610" s="6">
        <v>8</v>
      </c>
      <c r="B5610" s="6">
        <v>12</v>
      </c>
      <c r="C5610" s="6">
        <v>26</v>
      </c>
      <c r="D5610" s="6">
        <f>A5610+B5610+C5610</f>
        <v>46</v>
      </c>
      <c r="E5610" s="5">
        <f>IF(A5610=0,0,A5610*LABOR_HRS_WK_TOM*SEASON_WEEKS*(1+DIM_PCT_TOM)^A5610)</f>
        <v>1543.3839432000011</v>
      </c>
      <c r="F5610" s="5">
        <f>IF(B5610=0,0,B5610*LABOR_HRS_WK_CAR*SEASON_WEEKS*(1+DIM_PCT_CAR)^B5610)</f>
        <v>484.15997672866695</v>
      </c>
      <c r="G5610" s="5">
        <f>IF(C5610=0,0,C5610*LABOR_HRS_WK_MES*SEASON_WEEKS*(1+DIM_PCT_MES)^C5610)</f>
        <v>1616.0570598233128</v>
      </c>
      <c r="H5610" s="5">
        <f>E5610+F5610+G5610</f>
        <v>3643.600979751981</v>
      </c>
      <c r="I5610" s="5">
        <f>MIN(H5610,FARMER_HRS)</f>
        <v>720</v>
      </c>
      <c r="J5610" s="5">
        <f>MAX(0,H5610-FARMER_HRS)</f>
        <v>2923.600979751981</v>
      </c>
      <c r="K5610" s="2">
        <f>I5610*FARMER_RATE+J5610*TEMP_WORKER_RATE</f>
        <v>75756.961454027449</v>
      </c>
      <c r="L5610" s="2">
        <f>A5610*PRICE_TOM+B5610*PRICE_CAR+C5610*PRICE_MES</f>
        <v>165728</v>
      </c>
      <c r="M5610" s="2">
        <f>A5610*FERT_BED_TOM+B5610*FERT_BED_CAR+C5610*FERT_BED_MES</f>
        <v>35200</v>
      </c>
      <c r="N5610" s="6">
        <f>IF(AND(D5610&lt;=TOTAL_BEDS,J5610&lt;=TEMP_WORKER_MAX*TEMP_WORKER_HRS),1,0)</f>
        <v>1</v>
      </c>
      <c r="O5610" s="2">
        <f>L5610-M5610-K5610-FIXED_COSTS</f>
        <v>34771.038545972551</v>
      </c>
      <c r="P5610" s="2">
        <f>IF(N5610=1,O5610,"")</f>
        <v>34771.038545972551</v>
      </c>
    </row>
    <row r="5611">
      <c r="A5611" s="6">
        <v>8</v>
      </c>
      <c r="B5611" s="6">
        <v>12</v>
      </c>
      <c r="C5611" s="6">
        <v>27</v>
      </c>
      <c r="D5611" s="6">
        <f>A5611+B5611+C5611</f>
        <v>47</v>
      </c>
      <c r="E5611" s="5">
        <f>IF(A5611=0,0,A5611*LABOR_HRS_WK_TOM*SEASON_WEEKS*(1+DIM_PCT_TOM)^A5611)</f>
        <v>1543.3839432000011</v>
      </c>
      <c r="F5611" s="5">
        <f>IF(B5611=0,0,B5611*LABOR_HRS_WK_CAR*SEASON_WEEKS*(1+DIM_PCT_CAR)^B5611)</f>
        <v>484.15997672866695</v>
      </c>
      <c r="G5611" s="5">
        <f>IF(C5611=0,0,C5611*LABOR_HRS_WK_MES*SEASON_WEEKS*(1+DIM_PCT_MES)^C5611)</f>
        <v>1699.19076434307</v>
      </c>
      <c r="H5611" s="5">
        <f>E5611+F5611+G5611</f>
        <v>3726.7346842717379</v>
      </c>
      <c r="I5611" s="5">
        <f>MIN(H5611,FARMER_HRS)</f>
        <v>720</v>
      </c>
      <c r="J5611" s="5">
        <f>MAX(0,H5611-FARMER_HRS)</f>
        <v>3006.7346842717379</v>
      </c>
      <c r="K5611" s="2">
        <f>I5611*FARMER_RATE+J5611*TEMP_WORKER_RATE</f>
        <v>77200.254935273231</v>
      </c>
      <c r="L5611" s="2">
        <f>A5611*PRICE_TOM+B5611*PRICE_CAR+C5611*PRICE_MES</f>
        <v>168428</v>
      </c>
      <c r="M5611" s="2">
        <f>A5611*FERT_BED_TOM+B5611*FERT_BED_CAR+C5611*FERT_BED_MES</f>
        <v>36080</v>
      </c>
      <c r="N5611" s="6">
        <f>IF(AND(D5611&lt;=TOTAL_BEDS,J5611&lt;=TEMP_WORKER_MAX*TEMP_WORKER_HRS),1,0)</f>
        <v>1</v>
      </c>
      <c r="O5611" s="2">
        <f>L5611-M5611-K5611-FIXED_COSTS</f>
        <v>35147.745064726769</v>
      </c>
      <c r="P5611" s="2">
        <f>IF(N5611=1,O5611,"")</f>
        <v>35147.745064726769</v>
      </c>
    </row>
    <row r="5612">
      <c r="A5612" s="6">
        <v>8</v>
      </c>
      <c r="B5612" s="6">
        <v>12</v>
      </c>
      <c r="C5612" s="6">
        <v>28</v>
      </c>
      <c r="D5612" s="6">
        <f>A5612+B5612+C5612</f>
        <v>48</v>
      </c>
      <c r="E5612" s="5">
        <f>IF(A5612=0,0,A5612*LABOR_HRS_WK_TOM*SEASON_WEEKS*(1+DIM_PCT_TOM)^A5612)</f>
        <v>1543.3839432000011</v>
      </c>
      <c r="F5612" s="5">
        <f>IF(B5612=0,0,B5612*LABOR_HRS_WK_CAR*SEASON_WEEKS*(1+DIM_PCT_CAR)^B5612)</f>
        <v>484.15997672866695</v>
      </c>
      <c r="G5612" s="5">
        <f>IF(C5612=0,0,C5612*LABOR_HRS_WK_MES*SEASON_WEEKS*(1+DIM_PCT_MES)^C5612)</f>
        <v>1784.1503025602233</v>
      </c>
      <c r="H5612" s="5">
        <f>E5612+F5612+G5612</f>
        <v>3811.6942224888912</v>
      </c>
      <c r="I5612" s="5">
        <f>MIN(H5612,FARMER_HRS)</f>
        <v>720</v>
      </c>
      <c r="J5612" s="5">
        <f>MAX(0,H5612-FARMER_HRS)</f>
        <v>3091.6942224888912</v>
      </c>
      <c r="K5612" s="2">
        <f>I5612*FARMER_RATE+J5612*TEMP_WORKER_RATE</f>
        <v>78675.246918209916</v>
      </c>
      <c r="L5612" s="2">
        <f>A5612*PRICE_TOM+B5612*PRICE_CAR+C5612*PRICE_MES</f>
        <v>171128</v>
      </c>
      <c r="M5612" s="2">
        <f>A5612*FERT_BED_TOM+B5612*FERT_BED_CAR+C5612*FERT_BED_MES</f>
        <v>36960</v>
      </c>
      <c r="N5612" s="6">
        <f>IF(AND(D5612&lt;=TOTAL_BEDS,J5612&lt;=TEMP_WORKER_MAX*TEMP_WORKER_HRS),1,0)</f>
        <v>1</v>
      </c>
      <c r="O5612" s="2">
        <f>L5612-M5612-K5612-FIXED_COSTS</f>
        <v>35492.753081790084</v>
      </c>
      <c r="P5612" s="2">
        <f>IF(N5612=1,O5612,"")</f>
        <v>35492.753081790084</v>
      </c>
    </row>
    <row r="5613">
      <c r="A5613" s="6">
        <v>8</v>
      </c>
      <c r="B5613" s="6">
        <v>12</v>
      </c>
      <c r="C5613" s="6">
        <v>29</v>
      </c>
      <c r="D5613" s="6">
        <f>A5613+B5613+C5613</f>
        <v>49</v>
      </c>
      <c r="E5613" s="5">
        <f>IF(A5613=0,0,A5613*LABOR_HRS_WK_TOM*SEASON_WEEKS*(1+DIM_PCT_TOM)^A5613)</f>
        <v>1543.3839432000011</v>
      </c>
      <c r="F5613" s="5">
        <f>IF(B5613=0,0,B5613*LABOR_HRS_WK_CAR*SEASON_WEEKS*(1+DIM_PCT_CAR)^B5613)</f>
        <v>484.15997672866695</v>
      </c>
      <c r="G5613" s="5">
        <f>IF(C5613=0,0,C5613*LABOR_HRS_WK_MES*SEASON_WEEKS*(1+DIM_PCT_MES)^C5613)</f>
        <v>1870.9683306758766</v>
      </c>
      <c r="H5613" s="5">
        <f>E5613+F5613+G5613</f>
        <v>3898.5122506045445</v>
      </c>
      <c r="I5613" s="5">
        <f>MIN(H5613,FARMER_HRS)</f>
        <v>720</v>
      </c>
      <c r="J5613" s="5">
        <f>MAX(0,H5613-FARMER_HRS)</f>
        <v>3178.5122506045445</v>
      </c>
      <c r="K5613" s="2">
        <f>I5613*FARMER_RATE+J5613*TEMP_WORKER_RATE</f>
        <v>80182.50435077335</v>
      </c>
      <c r="L5613" s="2">
        <f>A5613*PRICE_TOM+B5613*PRICE_CAR+C5613*PRICE_MES</f>
        <v>173828</v>
      </c>
      <c r="M5613" s="2">
        <f>A5613*FERT_BED_TOM+B5613*FERT_BED_CAR+C5613*FERT_BED_MES</f>
        <v>37840</v>
      </c>
      <c r="N5613" s="6">
        <f>IF(AND(D5613&lt;=TOTAL_BEDS,J5613&lt;=TEMP_WORKER_MAX*TEMP_WORKER_HRS),1,0)</f>
        <v>1</v>
      </c>
      <c r="O5613" s="2">
        <f>L5613-M5613-K5613-FIXED_COSTS</f>
        <v>35805.49564922665</v>
      </c>
      <c r="P5613" s="2">
        <f>IF(N5613=1,O5613,"")</f>
        <v>35805.49564922665</v>
      </c>
    </row>
    <row r="5614">
      <c r="A5614" s="6">
        <v>8</v>
      </c>
      <c r="B5614" s="6">
        <v>12</v>
      </c>
      <c r="C5614" s="6">
        <v>30</v>
      </c>
      <c r="D5614" s="6">
        <f>A5614+B5614+C5614</f>
        <v>50</v>
      </c>
      <c r="E5614" s="5">
        <f>IF(A5614=0,0,A5614*LABOR_HRS_WK_TOM*SEASON_WEEKS*(1+DIM_PCT_TOM)^A5614)</f>
        <v>1543.3839432000011</v>
      </c>
      <c r="F5614" s="5">
        <f>IF(B5614=0,0,B5614*LABOR_HRS_WK_CAR*SEASON_WEEKS*(1+DIM_PCT_CAR)^B5614)</f>
        <v>484.15997672866695</v>
      </c>
      <c r="G5614" s="5">
        <f>IF(C5614=0,0,C5614*LABOR_HRS_WK_MES*SEASON_WEEKS*(1+DIM_PCT_MES)^C5614)</f>
        <v>1959.6780360096466</v>
      </c>
      <c r="H5614" s="5">
        <f>E5614+F5614+G5614</f>
        <v>3987.2219559383147</v>
      </c>
      <c r="I5614" s="5">
        <f>MIN(H5614,FARMER_HRS)</f>
        <v>720</v>
      </c>
      <c r="J5614" s="5">
        <f>MAX(0,H5614-FARMER_HRS)</f>
        <v>3267.2219559383147</v>
      </c>
      <c r="K5614" s="2">
        <f>I5614*FARMER_RATE+J5614*TEMP_WORKER_RATE</f>
        <v>81722.603401706845</v>
      </c>
      <c r="L5614" s="2">
        <f>A5614*PRICE_TOM+B5614*PRICE_CAR+C5614*PRICE_MES</f>
        <v>176528</v>
      </c>
      <c r="M5614" s="2">
        <f>A5614*FERT_BED_TOM+B5614*FERT_BED_CAR+C5614*FERT_BED_MES</f>
        <v>38720</v>
      </c>
      <c r="N5614" s="6">
        <f>IF(AND(D5614&lt;=TOTAL_BEDS,J5614&lt;=TEMP_WORKER_MAX*TEMP_WORKER_HRS),1,0)</f>
        <v>1</v>
      </c>
      <c r="O5614" s="2">
        <f>L5614-M5614-K5614-FIXED_COSTS</f>
        <v>36085.396598293155</v>
      </c>
      <c r="P5614" s="2">
        <f>IF(N5614=1,O5614,"")</f>
        <v>36085.396598293155</v>
      </c>
    </row>
    <row r="5615">
      <c r="A5615" s="6">
        <v>8</v>
      </c>
      <c r="B5615" s="6">
        <v>13</v>
      </c>
      <c r="C5615" s="6">
        <v>0</v>
      </c>
      <c r="D5615" s="6">
        <f>A5615+B5615+C5615</f>
        <v>21</v>
      </c>
      <c r="E5615" s="5">
        <f>IF(A5615=0,0,A5615*LABOR_HRS_WK_TOM*SEASON_WEEKS*(1+DIM_PCT_TOM)^A5615)</f>
        <v>1543.3839432000011</v>
      </c>
      <c r="F5615" s="5">
        <f>IF(B5615=0,0,B5615*LABOR_HRS_WK_CAR*SEASON_WEEKS*(1+DIM_PCT_CAR)^B5615)</f>
        <v>537.6193074924571</v>
      </c>
      <c r="G5615" s="5">
        <f>IF(C5615=0,0,C5615*LABOR_HRS_WK_MES*SEASON_WEEKS*(1+DIM_PCT_MES)^C5615)</f>
        <v>0</v>
      </c>
      <c r="H5615" s="5">
        <f>E5615+F5615+G5615</f>
        <v>2081.0032506924581</v>
      </c>
      <c r="I5615" s="5">
        <f>MIN(H5615,FARMER_HRS)</f>
        <v>720</v>
      </c>
      <c r="J5615" s="5">
        <f>MAX(0,H5615-FARMER_HRS)</f>
        <v>1361.0032506924581</v>
      </c>
      <c r="K5615" s="2">
        <f>I5615*FARMER_RATE+J5615*TEMP_WORKER_RATE</f>
        <v>48628.528657855175</v>
      </c>
      <c r="L5615" s="2">
        <f>A5615*PRICE_TOM+B5615*PRICE_CAR+C5615*PRICE_MES</f>
        <v>97622</v>
      </c>
      <c r="M5615" s="2">
        <f>A5615*FERT_BED_TOM+B5615*FERT_BED_CAR+C5615*FERT_BED_MES</f>
        <v>12760</v>
      </c>
      <c r="N5615" s="6">
        <f>IF(AND(D5615&lt;=TOTAL_BEDS,J5615&lt;=TEMP_WORKER_MAX*TEMP_WORKER_HRS),1,0)</f>
        <v>1</v>
      </c>
      <c r="O5615" s="2">
        <f>L5615-M5615-K5615-FIXED_COSTS</f>
        <v>16233.471342144825</v>
      </c>
      <c r="P5615" s="2">
        <f>IF(N5615=1,O5615,"")</f>
        <v>16233.471342144825</v>
      </c>
    </row>
    <row r="5616">
      <c r="A5616" s="6">
        <v>8</v>
      </c>
      <c r="B5616" s="6">
        <v>13</v>
      </c>
      <c r="C5616" s="6">
        <v>1</v>
      </c>
      <c r="D5616" s="6">
        <f>A5616+B5616+C5616</f>
        <v>22</v>
      </c>
      <c r="E5616" s="5">
        <f>IF(A5616=0,0,A5616*LABOR_HRS_WK_TOM*SEASON_WEEKS*(1+DIM_PCT_TOM)^A5616)</f>
        <v>1543.3839432000011</v>
      </c>
      <c r="F5616" s="5">
        <f>IF(B5616=0,0,B5616*LABOR_HRS_WK_CAR*SEASON_WEEKS*(1+DIM_PCT_CAR)^B5616)</f>
        <v>537.6193074924571</v>
      </c>
      <c r="G5616" s="5">
        <f>IF(C5616=0,0,C5616*LABOR_HRS_WK_MES*SEASON_WEEKS*(1+DIM_PCT_MES)^C5616)</f>
        <v>45.5625</v>
      </c>
      <c r="H5616" s="5">
        <f>E5616+F5616+G5616</f>
        <v>2126.5657506924581</v>
      </c>
      <c r="I5616" s="5">
        <f>MIN(H5616,FARMER_HRS)</f>
        <v>720</v>
      </c>
      <c r="J5616" s="5">
        <f>MAX(0,H5616-FARMER_HRS)</f>
        <v>1406.5657506924581</v>
      </c>
      <c r="K5616" s="2">
        <f>I5616*FARMER_RATE+J5616*TEMP_WORKER_RATE</f>
        <v>49419.544282855175</v>
      </c>
      <c r="L5616" s="2">
        <f>A5616*PRICE_TOM+B5616*PRICE_CAR+C5616*PRICE_MES</f>
        <v>100322</v>
      </c>
      <c r="M5616" s="2">
        <f>A5616*FERT_BED_TOM+B5616*FERT_BED_CAR+C5616*FERT_BED_MES</f>
        <v>13640</v>
      </c>
      <c r="N5616" s="6">
        <f>IF(AND(D5616&lt;=TOTAL_BEDS,J5616&lt;=TEMP_WORKER_MAX*TEMP_WORKER_HRS),1,0)</f>
        <v>1</v>
      </c>
      <c r="O5616" s="2">
        <f>L5616-M5616-K5616-FIXED_COSTS</f>
        <v>17262.455717144825</v>
      </c>
      <c r="P5616" s="2">
        <f>IF(N5616=1,O5616,"")</f>
        <v>17262.455717144825</v>
      </c>
    </row>
    <row r="5617">
      <c r="A5617" s="6">
        <v>8</v>
      </c>
      <c r="B5617" s="6">
        <v>13</v>
      </c>
      <c r="C5617" s="6">
        <v>2</v>
      </c>
      <c r="D5617" s="6">
        <f>A5617+B5617+C5617</f>
        <v>23</v>
      </c>
      <c r="E5617" s="5">
        <f>IF(A5617=0,0,A5617*LABOR_HRS_WK_TOM*SEASON_WEEKS*(1+DIM_PCT_TOM)^A5617)</f>
        <v>1543.3839432000011</v>
      </c>
      <c r="F5617" s="5">
        <f>IF(B5617=0,0,B5617*LABOR_HRS_WK_CAR*SEASON_WEEKS*(1+DIM_PCT_CAR)^B5617)</f>
        <v>537.6193074924571</v>
      </c>
      <c r="G5617" s="5">
        <f>IF(C5617=0,0,C5617*LABOR_HRS_WK_MES*SEASON_WEEKS*(1+DIM_PCT_MES)^C5617)</f>
        <v>92.2640625</v>
      </c>
      <c r="H5617" s="5">
        <f>E5617+F5617+G5617</f>
        <v>2173.267313192458</v>
      </c>
      <c r="I5617" s="5">
        <f>MIN(H5617,FARMER_HRS)</f>
        <v>720</v>
      </c>
      <c r="J5617" s="5">
        <f>MAX(0,H5617-FARMER_HRS)</f>
        <v>1453.267313192458</v>
      </c>
      <c r="K5617" s="2">
        <f>I5617*FARMER_RATE+J5617*TEMP_WORKER_RATE</f>
        <v>50230.335298480175</v>
      </c>
      <c r="L5617" s="2">
        <f>A5617*PRICE_TOM+B5617*PRICE_CAR+C5617*PRICE_MES</f>
        <v>103022</v>
      </c>
      <c r="M5617" s="2">
        <f>A5617*FERT_BED_TOM+B5617*FERT_BED_CAR+C5617*FERT_BED_MES</f>
        <v>14520</v>
      </c>
      <c r="N5617" s="6">
        <f>IF(AND(D5617&lt;=TOTAL_BEDS,J5617&lt;=TEMP_WORKER_MAX*TEMP_WORKER_HRS),1,0)</f>
        <v>1</v>
      </c>
      <c r="O5617" s="2">
        <f>L5617-M5617-K5617-FIXED_COSTS</f>
        <v>18271.664701519825</v>
      </c>
      <c r="P5617" s="2">
        <f>IF(N5617=1,O5617,"")</f>
        <v>18271.664701519825</v>
      </c>
    </row>
    <row r="5618">
      <c r="A5618" s="6">
        <v>8</v>
      </c>
      <c r="B5618" s="6">
        <v>13</v>
      </c>
      <c r="C5618" s="6">
        <v>3</v>
      </c>
      <c r="D5618" s="6">
        <f>A5618+B5618+C5618</f>
        <v>24</v>
      </c>
      <c r="E5618" s="5">
        <f>IF(A5618=0,0,A5618*LABOR_HRS_WK_TOM*SEASON_WEEKS*(1+DIM_PCT_TOM)^A5618)</f>
        <v>1543.3839432000011</v>
      </c>
      <c r="F5618" s="5">
        <f>IF(B5618=0,0,B5618*LABOR_HRS_WK_CAR*SEASON_WEEKS*(1+DIM_PCT_CAR)^B5618)</f>
        <v>537.6193074924571</v>
      </c>
      <c r="G5618" s="5">
        <f>IF(C5618=0,0,C5618*LABOR_HRS_WK_MES*SEASON_WEEKS*(1+DIM_PCT_MES)^C5618)</f>
        <v>140.12604492187498</v>
      </c>
      <c r="H5618" s="5">
        <f>E5618+F5618+G5618</f>
        <v>2221.1292956143329</v>
      </c>
      <c r="I5618" s="5">
        <f>MIN(H5618,FARMER_HRS)</f>
        <v>720</v>
      </c>
      <c r="J5618" s="5">
        <f>MAX(0,H5618-FARMER_HRS)</f>
        <v>1501.1292956143329</v>
      </c>
      <c r="K5618" s="2">
        <f>I5618*FARMER_RATE+J5618*TEMP_WORKER_RATE</f>
        <v>51061.272493304394</v>
      </c>
      <c r="L5618" s="2">
        <f>A5618*PRICE_TOM+B5618*PRICE_CAR+C5618*PRICE_MES</f>
        <v>105722</v>
      </c>
      <c r="M5618" s="2">
        <f>A5618*FERT_BED_TOM+B5618*FERT_BED_CAR+C5618*FERT_BED_MES</f>
        <v>15400</v>
      </c>
      <c r="N5618" s="6">
        <f>IF(AND(D5618&lt;=TOTAL_BEDS,J5618&lt;=TEMP_WORKER_MAX*TEMP_WORKER_HRS),1,0)</f>
        <v>1</v>
      </c>
      <c r="O5618" s="2">
        <f>L5618-M5618-K5618-FIXED_COSTS</f>
        <v>19260.727506695606</v>
      </c>
      <c r="P5618" s="2">
        <f>IF(N5618=1,O5618,"")</f>
        <v>19260.727506695606</v>
      </c>
    </row>
    <row r="5619">
      <c r="A5619" s="6">
        <v>8</v>
      </c>
      <c r="B5619" s="6">
        <v>13</v>
      </c>
      <c r="C5619" s="6">
        <v>4</v>
      </c>
      <c r="D5619" s="6">
        <f>A5619+B5619+C5619</f>
        <v>25</v>
      </c>
      <c r="E5619" s="5">
        <f>IF(A5619=0,0,A5619*LABOR_HRS_WK_TOM*SEASON_WEEKS*(1+DIM_PCT_TOM)^A5619)</f>
        <v>1543.3839432000011</v>
      </c>
      <c r="F5619" s="5">
        <f>IF(B5619=0,0,B5619*LABOR_HRS_WK_CAR*SEASON_WEEKS*(1+DIM_PCT_CAR)^B5619)</f>
        <v>537.6193074924571</v>
      </c>
      <c r="G5619" s="5">
        <f>IF(C5619=0,0,C5619*LABOR_HRS_WK_MES*SEASON_WEEKS*(1+DIM_PCT_MES)^C5619)</f>
        <v>189.17016064453119</v>
      </c>
      <c r="H5619" s="5">
        <f>E5619+F5619+G5619</f>
        <v>2270.1734113369894</v>
      </c>
      <c r="I5619" s="5">
        <f>MIN(H5619,FARMER_HRS)</f>
        <v>720</v>
      </c>
      <c r="J5619" s="5">
        <f>MAX(0,H5619-FARMER_HRS)</f>
        <v>1550.1734113369894</v>
      </c>
      <c r="K5619" s="2">
        <f>I5619*FARMER_RATE+J5619*TEMP_WORKER_RATE</f>
        <v>51912.73283571162</v>
      </c>
      <c r="L5619" s="2">
        <f>A5619*PRICE_TOM+B5619*PRICE_CAR+C5619*PRICE_MES</f>
        <v>108422</v>
      </c>
      <c r="M5619" s="2">
        <f>A5619*FERT_BED_TOM+B5619*FERT_BED_CAR+C5619*FERT_BED_MES</f>
        <v>16280</v>
      </c>
      <c r="N5619" s="6">
        <f>IF(AND(D5619&lt;=TOTAL_BEDS,J5619&lt;=TEMP_WORKER_MAX*TEMP_WORKER_HRS),1,0)</f>
        <v>1</v>
      </c>
      <c r="O5619" s="2">
        <f>L5619-M5619-K5619-FIXED_COSTS</f>
        <v>20229.26716428838</v>
      </c>
      <c r="P5619" s="2">
        <f>IF(N5619=1,O5619,"")</f>
        <v>20229.26716428838</v>
      </c>
    </row>
    <row r="5620">
      <c r="A5620" s="6">
        <v>8</v>
      </c>
      <c r="B5620" s="6">
        <v>13</v>
      </c>
      <c r="C5620" s="6">
        <v>5</v>
      </c>
      <c r="D5620" s="6">
        <f>A5620+B5620+C5620</f>
        <v>26</v>
      </c>
      <c r="E5620" s="5">
        <f>IF(A5620=0,0,A5620*LABOR_HRS_WK_TOM*SEASON_WEEKS*(1+DIM_PCT_TOM)^A5620)</f>
        <v>1543.3839432000011</v>
      </c>
      <c r="F5620" s="5">
        <f>IF(B5620=0,0,B5620*LABOR_HRS_WK_CAR*SEASON_WEEKS*(1+DIM_PCT_CAR)^B5620)</f>
        <v>537.6193074924571</v>
      </c>
      <c r="G5620" s="5">
        <f>IF(C5620=0,0,C5620*LABOR_HRS_WK_MES*SEASON_WEEKS*(1+DIM_PCT_MES)^C5620)</f>
        <v>239.41848456573481</v>
      </c>
      <c r="H5620" s="5">
        <f>E5620+F5620+G5620</f>
        <v>2320.4217352581927</v>
      </c>
      <c r="I5620" s="5">
        <f>MIN(H5620,FARMER_HRS)</f>
        <v>720</v>
      </c>
      <c r="J5620" s="5">
        <f>MAX(0,H5620-FARMER_HRS)</f>
        <v>1600.4217352581927</v>
      </c>
      <c r="K5620" s="2">
        <f>I5620*FARMER_RATE+J5620*TEMP_WORKER_RATE</f>
        <v>52785.099570454739</v>
      </c>
      <c r="L5620" s="2">
        <f>A5620*PRICE_TOM+B5620*PRICE_CAR+C5620*PRICE_MES</f>
        <v>111122</v>
      </c>
      <c r="M5620" s="2">
        <f>A5620*FERT_BED_TOM+B5620*FERT_BED_CAR+C5620*FERT_BED_MES</f>
        <v>17160</v>
      </c>
      <c r="N5620" s="6">
        <f>IF(AND(D5620&lt;=TOTAL_BEDS,J5620&lt;=TEMP_WORKER_MAX*TEMP_WORKER_HRS),1,0)</f>
        <v>1</v>
      </c>
      <c r="O5620" s="2">
        <f>L5620-M5620-K5620-FIXED_COSTS</f>
        <v>21176.900429545261</v>
      </c>
      <c r="P5620" s="2">
        <f>IF(N5620=1,O5620,"")</f>
        <v>21176.900429545261</v>
      </c>
    </row>
    <row r="5621">
      <c r="A5621" s="6">
        <v>8</v>
      </c>
      <c r="B5621" s="6">
        <v>13</v>
      </c>
      <c r="C5621" s="6">
        <v>6</v>
      </c>
      <c r="D5621" s="6">
        <f>A5621+B5621+C5621</f>
        <v>27</v>
      </c>
      <c r="E5621" s="5">
        <f>IF(A5621=0,0,A5621*LABOR_HRS_WK_TOM*SEASON_WEEKS*(1+DIM_PCT_TOM)^A5621)</f>
        <v>1543.3839432000011</v>
      </c>
      <c r="F5621" s="5">
        <f>IF(B5621=0,0,B5621*LABOR_HRS_WK_CAR*SEASON_WEEKS*(1+DIM_PCT_CAR)^B5621)</f>
        <v>537.6193074924571</v>
      </c>
      <c r="G5621" s="5">
        <f>IF(C5621=0,0,C5621*LABOR_HRS_WK_MES*SEASON_WEEKS*(1+DIM_PCT_MES)^C5621)</f>
        <v>290.89345874736773</v>
      </c>
      <c r="H5621" s="5">
        <f>E5621+F5621+G5621</f>
        <v>2371.8967094398258</v>
      </c>
      <c r="I5621" s="5">
        <f>MIN(H5621,FARMER_HRS)</f>
        <v>720</v>
      </c>
      <c r="J5621" s="5">
        <f>MAX(0,H5621-FARMER_HRS)</f>
        <v>1651.8967094398258</v>
      </c>
      <c r="K5621" s="2">
        <f>I5621*FARMER_RATE+J5621*TEMP_WORKER_RATE</f>
        <v>53678.76231666364</v>
      </c>
      <c r="L5621" s="2">
        <f>A5621*PRICE_TOM+B5621*PRICE_CAR+C5621*PRICE_MES</f>
        <v>113822</v>
      </c>
      <c r="M5621" s="2">
        <f>A5621*FERT_BED_TOM+B5621*FERT_BED_CAR+C5621*FERT_BED_MES</f>
        <v>18040</v>
      </c>
      <c r="N5621" s="6">
        <f>IF(AND(D5621&lt;=TOTAL_BEDS,J5621&lt;=TEMP_WORKER_MAX*TEMP_WORKER_HRS),1,0)</f>
        <v>1</v>
      </c>
      <c r="O5621" s="2">
        <f>L5621-M5621-K5621-FIXED_COSTS</f>
        <v>22103.23768333636</v>
      </c>
      <c r="P5621" s="2">
        <f>IF(N5621=1,O5621,"")</f>
        <v>22103.23768333636</v>
      </c>
    </row>
    <row r="5622">
      <c r="A5622" s="6">
        <v>8</v>
      </c>
      <c r="B5622" s="6">
        <v>13</v>
      </c>
      <c r="C5622" s="6">
        <v>7</v>
      </c>
      <c r="D5622" s="6">
        <f>A5622+B5622+C5622</f>
        <v>28</v>
      </c>
      <c r="E5622" s="5">
        <f>IF(A5622=0,0,A5622*LABOR_HRS_WK_TOM*SEASON_WEEKS*(1+DIM_PCT_TOM)^A5622)</f>
        <v>1543.3839432000011</v>
      </c>
      <c r="F5622" s="5">
        <f>IF(B5622=0,0,B5622*LABOR_HRS_WK_CAR*SEASON_WEEKS*(1+DIM_PCT_CAR)^B5622)</f>
        <v>537.6193074924571</v>
      </c>
      <c r="G5622" s="5">
        <f>IF(C5622=0,0,C5622*LABOR_HRS_WK_MES*SEASON_WEEKS*(1+DIM_PCT_MES)^C5622)</f>
        <v>343.61789814532818</v>
      </c>
      <c r="H5622" s="5">
        <f>E5622+F5622+G5622</f>
        <v>2424.6211488377862</v>
      </c>
      <c r="I5622" s="5">
        <f>MIN(H5622,FARMER_HRS)</f>
        <v>720</v>
      </c>
      <c r="J5622" s="5">
        <f>MAX(0,H5622-FARMER_HRS)</f>
        <v>1704.6211488377862</v>
      </c>
      <c r="K5622" s="2">
        <f>I5622*FARMER_RATE+J5622*TEMP_WORKER_RATE</f>
        <v>54594.117167322678</v>
      </c>
      <c r="L5622" s="2">
        <f>A5622*PRICE_TOM+B5622*PRICE_CAR+C5622*PRICE_MES</f>
        <v>116522</v>
      </c>
      <c r="M5622" s="2">
        <f>A5622*FERT_BED_TOM+B5622*FERT_BED_CAR+C5622*FERT_BED_MES</f>
        <v>18920</v>
      </c>
      <c r="N5622" s="6">
        <f>IF(AND(D5622&lt;=TOTAL_BEDS,J5622&lt;=TEMP_WORKER_MAX*TEMP_WORKER_HRS),1,0)</f>
        <v>1</v>
      </c>
      <c r="O5622" s="2">
        <f>L5622-M5622-K5622-FIXED_COSTS</f>
        <v>23007.882832677322</v>
      </c>
      <c r="P5622" s="2">
        <f>IF(N5622=1,O5622,"")</f>
        <v>23007.882832677322</v>
      </c>
    </row>
    <row r="5623">
      <c r="A5623" s="6">
        <v>8</v>
      </c>
      <c r="B5623" s="6">
        <v>13</v>
      </c>
      <c r="C5623" s="6">
        <v>8</v>
      </c>
      <c r="D5623" s="6">
        <f>A5623+B5623+C5623</f>
        <v>29</v>
      </c>
      <c r="E5623" s="5">
        <f>IF(A5623=0,0,A5623*LABOR_HRS_WK_TOM*SEASON_WEEKS*(1+DIM_PCT_TOM)^A5623)</f>
        <v>1543.3839432000011</v>
      </c>
      <c r="F5623" s="5">
        <f>IF(B5623=0,0,B5623*LABOR_HRS_WK_CAR*SEASON_WEEKS*(1+DIM_PCT_CAR)^B5623)</f>
        <v>537.6193074924571</v>
      </c>
      <c r="G5623" s="5">
        <f>IF(C5623=0,0,C5623*LABOR_HRS_WK_MES*SEASON_WEEKS*(1+DIM_PCT_MES)^C5623)</f>
        <v>397.61499642530833</v>
      </c>
      <c r="H5623" s="5">
        <f>E5623+F5623+G5623</f>
        <v>2478.6182471177663</v>
      </c>
      <c r="I5623" s="5">
        <f>MIN(H5623,FARMER_HRS)</f>
        <v>720</v>
      </c>
      <c r="J5623" s="5">
        <f>MAX(0,H5623-FARMER_HRS)</f>
        <v>1758.6182471177663</v>
      </c>
      <c r="K5623" s="2">
        <f>I5623*FARMER_RATE+J5623*TEMP_WORKER_RATE</f>
        <v>55531.566790239</v>
      </c>
      <c r="L5623" s="2">
        <f>A5623*PRICE_TOM+B5623*PRICE_CAR+C5623*PRICE_MES</f>
        <v>119222</v>
      </c>
      <c r="M5623" s="2">
        <f>A5623*FERT_BED_TOM+B5623*FERT_BED_CAR+C5623*FERT_BED_MES</f>
        <v>19800</v>
      </c>
      <c r="N5623" s="6">
        <f>IF(AND(D5623&lt;=TOTAL_BEDS,J5623&lt;=TEMP_WORKER_MAX*TEMP_WORKER_HRS),1,0)</f>
        <v>1</v>
      </c>
      <c r="O5623" s="2">
        <f>L5623-M5623-K5623-FIXED_COSTS</f>
        <v>23890.433209761002</v>
      </c>
      <c r="P5623" s="2">
        <f>IF(N5623=1,O5623,"")</f>
        <v>23890.433209761002</v>
      </c>
    </row>
    <row r="5624">
      <c r="A5624" s="6">
        <v>8</v>
      </c>
      <c r="B5624" s="6">
        <v>13</v>
      </c>
      <c r="C5624" s="6">
        <v>9</v>
      </c>
      <c r="D5624" s="6">
        <f>A5624+B5624+C5624</f>
        <v>30</v>
      </c>
      <c r="E5624" s="5">
        <f>IF(A5624=0,0,A5624*LABOR_HRS_WK_TOM*SEASON_WEEKS*(1+DIM_PCT_TOM)^A5624)</f>
        <v>1543.3839432000011</v>
      </c>
      <c r="F5624" s="5">
        <f>IF(B5624=0,0,B5624*LABOR_HRS_WK_CAR*SEASON_WEEKS*(1+DIM_PCT_CAR)^B5624)</f>
        <v>537.6193074924571</v>
      </c>
      <c r="G5624" s="5">
        <f>IF(C5624=0,0,C5624*LABOR_HRS_WK_MES*SEASON_WEEKS*(1+DIM_PCT_MES)^C5624)</f>
        <v>452.90833186570273</v>
      </c>
      <c r="H5624" s="5">
        <f>E5624+F5624+G5624</f>
        <v>2533.9115825581607</v>
      </c>
      <c r="I5624" s="5">
        <f>MIN(H5624,FARMER_HRS)</f>
        <v>720</v>
      </c>
      <c r="J5624" s="5">
        <f>MAX(0,H5624-FARMER_HRS)</f>
        <v>1813.9115825581607</v>
      </c>
      <c r="K5624" s="2">
        <f>I5624*FARMER_RATE+J5624*TEMP_WORKER_RATE</f>
        <v>56491.520530523623</v>
      </c>
      <c r="L5624" s="2">
        <f>A5624*PRICE_TOM+B5624*PRICE_CAR+C5624*PRICE_MES</f>
        <v>121922</v>
      </c>
      <c r="M5624" s="2">
        <f>A5624*FERT_BED_TOM+B5624*FERT_BED_CAR+C5624*FERT_BED_MES</f>
        <v>20680</v>
      </c>
      <c r="N5624" s="6">
        <f>IF(AND(D5624&lt;=TOTAL_BEDS,J5624&lt;=TEMP_WORKER_MAX*TEMP_WORKER_HRS),1,0)</f>
        <v>1</v>
      </c>
      <c r="O5624" s="2">
        <f>L5624-M5624-K5624-FIXED_COSTS</f>
        <v>24750.479469476377</v>
      </c>
      <c r="P5624" s="2">
        <f>IF(N5624=1,O5624,"")</f>
        <v>24750.479469476377</v>
      </c>
    </row>
    <row r="5625">
      <c r="A5625" s="6">
        <v>8</v>
      </c>
      <c r="B5625" s="6">
        <v>13</v>
      </c>
      <c r="C5625" s="6">
        <v>10</v>
      </c>
      <c r="D5625" s="6">
        <f>A5625+B5625+C5625</f>
        <v>31</v>
      </c>
      <c r="E5625" s="5">
        <f>IF(A5625=0,0,A5625*LABOR_HRS_WK_TOM*SEASON_WEEKS*(1+DIM_PCT_TOM)^A5625)</f>
        <v>1543.3839432000011</v>
      </c>
      <c r="F5625" s="5">
        <f>IF(B5625=0,0,B5625*LABOR_HRS_WK_CAR*SEASON_WEEKS*(1+DIM_PCT_CAR)^B5625)</f>
        <v>537.6193074924571</v>
      </c>
      <c r="G5625" s="5">
        <f>IF(C5625=0,0,C5625*LABOR_HRS_WK_MES*SEASON_WEEKS*(1+DIM_PCT_MES)^C5625)</f>
        <v>509.52187334891551</v>
      </c>
      <c r="H5625" s="5">
        <f>E5625+F5625+G5625</f>
        <v>2590.5251240413736</v>
      </c>
      <c r="I5625" s="5">
        <f>MIN(H5625,FARMER_HRS)</f>
        <v>720</v>
      </c>
      <c r="J5625" s="5">
        <f>MAX(0,H5625-FARMER_HRS)</f>
        <v>1870.5251240413736</v>
      </c>
      <c r="K5625" s="2">
        <f>I5625*FARMER_RATE+J5625*TEMP_WORKER_RATE</f>
        <v>57474.394514607178</v>
      </c>
      <c r="L5625" s="2">
        <f>A5625*PRICE_TOM+B5625*PRICE_CAR+C5625*PRICE_MES</f>
        <v>124622</v>
      </c>
      <c r="M5625" s="2">
        <f>A5625*FERT_BED_TOM+B5625*FERT_BED_CAR+C5625*FERT_BED_MES</f>
        <v>21560</v>
      </c>
      <c r="N5625" s="6">
        <f>IF(AND(D5625&lt;=TOTAL_BEDS,J5625&lt;=TEMP_WORKER_MAX*TEMP_WORKER_HRS),1,0)</f>
        <v>1</v>
      </c>
      <c r="O5625" s="2">
        <f>L5625-M5625-K5625-FIXED_COSTS</f>
        <v>25587.605485392822</v>
      </c>
      <c r="P5625" s="2">
        <f>IF(N5625=1,O5625,"")</f>
        <v>25587.605485392822</v>
      </c>
    </row>
    <row r="5626">
      <c r="A5626" s="6">
        <v>8</v>
      </c>
      <c r="B5626" s="6">
        <v>13</v>
      </c>
      <c r="C5626" s="6">
        <v>11</v>
      </c>
      <c r="D5626" s="6">
        <f>A5626+B5626+C5626</f>
        <v>32</v>
      </c>
      <c r="E5626" s="5">
        <f>IF(A5626=0,0,A5626*LABOR_HRS_WK_TOM*SEASON_WEEKS*(1+DIM_PCT_TOM)^A5626)</f>
        <v>1543.3839432000011</v>
      </c>
      <c r="F5626" s="5">
        <f>IF(B5626=0,0,B5626*LABOR_HRS_WK_CAR*SEASON_WEEKS*(1+DIM_PCT_CAR)^B5626)</f>
        <v>537.6193074924571</v>
      </c>
      <c r="G5626" s="5">
        <f>IF(C5626=0,0,C5626*LABOR_HRS_WK_MES*SEASON_WEEKS*(1+DIM_PCT_MES)^C5626)</f>
        <v>567.47998644235463</v>
      </c>
      <c r="H5626" s="5">
        <f>E5626+F5626+G5626</f>
        <v>2648.483237134813</v>
      </c>
      <c r="I5626" s="5">
        <f>MIN(H5626,FARMER_HRS)</f>
        <v>720</v>
      </c>
      <c r="J5626" s="5">
        <f>MAX(0,H5626-FARMER_HRS)</f>
        <v>1928.483237134813</v>
      </c>
      <c r="K5626" s="2">
        <f>I5626*FARMER_RATE+J5626*TEMP_WORKER_RATE</f>
        <v>58480.611755812723</v>
      </c>
      <c r="L5626" s="2">
        <f>A5626*PRICE_TOM+B5626*PRICE_CAR+C5626*PRICE_MES</f>
        <v>127322</v>
      </c>
      <c r="M5626" s="2">
        <f>A5626*FERT_BED_TOM+B5626*FERT_BED_CAR+C5626*FERT_BED_MES</f>
        <v>22440</v>
      </c>
      <c r="N5626" s="6">
        <f>IF(AND(D5626&lt;=TOTAL_BEDS,J5626&lt;=TEMP_WORKER_MAX*TEMP_WORKER_HRS),1,0)</f>
        <v>1</v>
      </c>
      <c r="O5626" s="2">
        <f>L5626-M5626-K5626-FIXED_COSTS</f>
        <v>26401.388244187277</v>
      </c>
      <c r="P5626" s="2">
        <f>IF(N5626=1,O5626,"")</f>
        <v>26401.388244187277</v>
      </c>
    </row>
    <row r="5627">
      <c r="A5627" s="6">
        <v>8</v>
      </c>
      <c r="B5627" s="6">
        <v>13</v>
      </c>
      <c r="C5627" s="6">
        <v>12</v>
      </c>
      <c r="D5627" s="6">
        <f>A5627+B5627+C5627</f>
        <v>33</v>
      </c>
      <c r="E5627" s="5">
        <f>IF(A5627=0,0,A5627*LABOR_HRS_WK_TOM*SEASON_WEEKS*(1+DIM_PCT_TOM)^A5627)</f>
        <v>1543.3839432000011</v>
      </c>
      <c r="F5627" s="5">
        <f>IF(B5627=0,0,B5627*LABOR_HRS_WK_CAR*SEASON_WEEKS*(1+DIM_PCT_CAR)^B5627)</f>
        <v>537.6193074924571</v>
      </c>
      <c r="G5627" s="5">
        <f>IF(C5627=0,0,C5627*LABOR_HRS_WK_MES*SEASON_WEEKS*(1+DIM_PCT_MES)^C5627)</f>
        <v>626.807439570419</v>
      </c>
      <c r="H5627" s="5">
        <f>E5627+F5627+G5627</f>
        <v>2707.810690262877</v>
      </c>
      <c r="I5627" s="5">
        <f>MIN(H5627,FARMER_HRS)</f>
        <v>720</v>
      </c>
      <c r="J5627" s="5">
        <f>MAX(0,H5627-FARMER_HRS)</f>
        <v>1987.810690262877</v>
      </c>
      <c r="K5627" s="2">
        <f>I5627*FARMER_RATE+J5627*TEMP_WORKER_RATE</f>
        <v>59510.602261508277</v>
      </c>
      <c r="L5627" s="2">
        <f>A5627*PRICE_TOM+B5627*PRICE_CAR+C5627*PRICE_MES</f>
        <v>130022</v>
      </c>
      <c r="M5627" s="2">
        <f>A5627*FERT_BED_TOM+B5627*FERT_BED_CAR+C5627*FERT_BED_MES</f>
        <v>23320</v>
      </c>
      <c r="N5627" s="6">
        <f>IF(AND(D5627&lt;=TOTAL_BEDS,J5627&lt;=TEMP_WORKER_MAX*TEMP_WORKER_HRS),1,0)</f>
        <v>1</v>
      </c>
      <c r="O5627" s="2">
        <f>L5627-M5627-K5627-FIXED_COSTS</f>
        <v>27191.397738491723</v>
      </c>
      <c r="P5627" s="2">
        <f>IF(N5627=1,O5627,"")</f>
        <v>27191.397738491723</v>
      </c>
    </row>
    <row r="5628">
      <c r="A5628" s="6">
        <v>8</v>
      </c>
      <c r="B5628" s="6">
        <v>13</v>
      </c>
      <c r="C5628" s="6">
        <v>13</v>
      </c>
      <c r="D5628" s="6">
        <f>A5628+B5628+C5628</f>
        <v>34</v>
      </c>
      <c r="E5628" s="5">
        <f>IF(A5628=0,0,A5628*LABOR_HRS_WK_TOM*SEASON_WEEKS*(1+DIM_PCT_TOM)^A5628)</f>
        <v>1543.3839432000011</v>
      </c>
      <c r="F5628" s="5">
        <f>IF(B5628=0,0,B5628*LABOR_HRS_WK_CAR*SEASON_WEEKS*(1+DIM_PCT_CAR)^B5628)</f>
        <v>537.6193074924571</v>
      </c>
      <c r="G5628" s="5">
        <f>IF(C5628=0,0,C5628*LABOR_HRS_WK_MES*SEASON_WEEKS*(1+DIM_PCT_MES)^C5628)</f>
        <v>687.52941027880331</v>
      </c>
      <c r="H5628" s="5">
        <f>E5628+F5628+G5628</f>
        <v>2768.5326609712615</v>
      </c>
      <c r="I5628" s="5">
        <f>MIN(H5628,FARMER_HRS)</f>
        <v>720</v>
      </c>
      <c r="J5628" s="5">
        <f>MAX(0,H5628-FARMER_HRS)</f>
        <v>2048.5326609712615</v>
      </c>
      <c r="K5628" s="2">
        <f>I5628*FARMER_RATE+J5628*TEMP_WORKER_RATE</f>
        <v>60564.803141862176</v>
      </c>
      <c r="L5628" s="2">
        <f>A5628*PRICE_TOM+B5628*PRICE_CAR+C5628*PRICE_MES</f>
        <v>132722</v>
      </c>
      <c r="M5628" s="2">
        <f>A5628*FERT_BED_TOM+B5628*FERT_BED_CAR+C5628*FERT_BED_MES</f>
        <v>24200</v>
      </c>
      <c r="N5628" s="6">
        <f>IF(AND(D5628&lt;=TOTAL_BEDS,J5628&lt;=TEMP_WORKER_MAX*TEMP_WORKER_HRS),1,0)</f>
        <v>1</v>
      </c>
      <c r="O5628" s="2">
        <f>L5628-M5628-K5628-FIXED_COSTS</f>
        <v>27957.196858137824</v>
      </c>
      <c r="P5628" s="2">
        <f>IF(N5628=1,O5628,"")</f>
        <v>27957.196858137824</v>
      </c>
    </row>
    <row r="5629">
      <c r="A5629" s="6">
        <v>8</v>
      </c>
      <c r="B5629" s="6">
        <v>13</v>
      </c>
      <c r="C5629" s="6">
        <v>14</v>
      </c>
      <c r="D5629" s="6">
        <f>A5629+B5629+C5629</f>
        <v>35</v>
      </c>
      <c r="E5629" s="5">
        <f>IF(A5629=0,0,A5629*LABOR_HRS_WK_TOM*SEASON_WEEKS*(1+DIM_PCT_TOM)^A5629)</f>
        <v>1543.3839432000011</v>
      </c>
      <c r="F5629" s="5">
        <f>IF(B5629=0,0,B5629*LABOR_HRS_WK_CAR*SEASON_WEEKS*(1+DIM_PCT_CAR)^B5629)</f>
        <v>537.6193074924571</v>
      </c>
      <c r="G5629" s="5">
        <f>IF(C5629=0,0,C5629*LABOR_HRS_WK_MES*SEASON_WEEKS*(1+DIM_PCT_MES)^C5629)</f>
        <v>749.67149159246435</v>
      </c>
      <c r="H5629" s="5">
        <f>E5629+F5629+G5629</f>
        <v>2830.6747422849226</v>
      </c>
      <c r="I5629" s="5">
        <f>MIN(H5629,FARMER_HRS)</f>
        <v>720</v>
      </c>
      <c r="J5629" s="5">
        <f>MAX(0,H5629-FARMER_HRS)</f>
        <v>2110.6747422849226</v>
      </c>
      <c r="K5629" s="2">
        <f>I5629*FARMER_RATE+J5629*TEMP_WORKER_RATE</f>
        <v>61643.658720224346</v>
      </c>
      <c r="L5629" s="2">
        <f>A5629*PRICE_TOM+B5629*PRICE_CAR+C5629*PRICE_MES</f>
        <v>135422</v>
      </c>
      <c r="M5629" s="2">
        <f>A5629*FERT_BED_TOM+B5629*FERT_BED_CAR+C5629*FERT_BED_MES</f>
        <v>25080</v>
      </c>
      <c r="N5629" s="6">
        <f>IF(AND(D5629&lt;=TOTAL_BEDS,J5629&lt;=TEMP_WORKER_MAX*TEMP_WORKER_HRS),1,0)</f>
        <v>1</v>
      </c>
      <c r="O5629" s="2">
        <f>L5629-M5629-K5629-FIXED_COSTS</f>
        <v>28698.341279775654</v>
      </c>
      <c r="P5629" s="2">
        <f>IF(N5629=1,O5629,"")</f>
        <v>28698.341279775654</v>
      </c>
    </row>
    <row r="5630">
      <c r="A5630" s="6">
        <v>8</v>
      </c>
      <c r="B5630" s="6">
        <v>13</v>
      </c>
      <c r="C5630" s="6">
        <v>15</v>
      </c>
      <c r="D5630" s="6">
        <f>A5630+B5630+C5630</f>
        <v>36</v>
      </c>
      <c r="E5630" s="5">
        <f>IF(A5630=0,0,A5630*LABOR_HRS_WK_TOM*SEASON_WEEKS*(1+DIM_PCT_TOM)^A5630)</f>
        <v>1543.3839432000011</v>
      </c>
      <c r="F5630" s="5">
        <f>IF(B5630=0,0,B5630*LABOR_HRS_WK_CAR*SEASON_WEEKS*(1+DIM_PCT_CAR)^B5630)</f>
        <v>537.6193074924571</v>
      </c>
      <c r="G5630" s="5">
        <f>IF(C5630=0,0,C5630*LABOR_HRS_WK_MES*SEASON_WEEKS*(1+DIM_PCT_MES)^C5630)</f>
        <v>813.25969846861074</v>
      </c>
      <c r="H5630" s="5">
        <f>E5630+F5630+G5630</f>
        <v>2894.2629491610687</v>
      </c>
      <c r="I5630" s="5">
        <f>MIN(H5630,FARMER_HRS)</f>
        <v>720</v>
      </c>
      <c r="J5630" s="5">
        <f>MAX(0,H5630-FARMER_HRS)</f>
        <v>2174.2629491610687</v>
      </c>
      <c r="K5630" s="2">
        <f>I5630*FARMER_RATE+J5630*TEMP_WORKER_RATE</f>
        <v>62747.62064515744</v>
      </c>
      <c r="L5630" s="2">
        <f>A5630*PRICE_TOM+B5630*PRICE_CAR+C5630*PRICE_MES</f>
        <v>138122</v>
      </c>
      <c r="M5630" s="2">
        <f>A5630*FERT_BED_TOM+B5630*FERT_BED_CAR+C5630*FERT_BED_MES</f>
        <v>25960</v>
      </c>
      <c r="N5630" s="6">
        <f>IF(AND(D5630&lt;=TOTAL_BEDS,J5630&lt;=TEMP_WORKER_MAX*TEMP_WORKER_HRS),1,0)</f>
        <v>1</v>
      </c>
      <c r="O5630" s="2">
        <f>L5630-M5630-K5630-FIXED_COSTS</f>
        <v>29414.37935484256</v>
      </c>
      <c r="P5630" s="2">
        <f>IF(N5630=1,O5630,"")</f>
        <v>29414.37935484256</v>
      </c>
    </row>
    <row r="5631">
      <c r="A5631" s="6">
        <v>8</v>
      </c>
      <c r="B5631" s="6">
        <v>13</v>
      </c>
      <c r="C5631" s="6">
        <v>16</v>
      </c>
      <c r="D5631" s="6">
        <f>A5631+B5631+C5631</f>
        <v>37</v>
      </c>
      <c r="E5631" s="5">
        <f>IF(A5631=0,0,A5631*LABOR_HRS_WK_TOM*SEASON_WEEKS*(1+DIM_PCT_TOM)^A5631)</f>
        <v>1543.3839432000011</v>
      </c>
      <c r="F5631" s="5">
        <f>IF(B5631=0,0,B5631*LABOR_HRS_WK_CAR*SEASON_WEEKS*(1+DIM_PCT_CAR)^B5631)</f>
        <v>537.6193074924571</v>
      </c>
      <c r="G5631" s="5">
        <f>IF(C5631=0,0,C5631*LABOR_HRS_WK_MES*SEASON_WEEKS*(1+DIM_PCT_MES)^C5631)</f>
        <v>878.32047434609967</v>
      </c>
      <c r="H5631" s="5">
        <f>E5631+F5631+G5631</f>
        <v>2959.3237250385578</v>
      </c>
      <c r="I5631" s="5">
        <f>MIN(H5631,FARMER_HRS)</f>
        <v>720</v>
      </c>
      <c r="J5631" s="5">
        <f>MAX(0,H5631-FARMER_HRS)</f>
        <v>2239.3237250385578</v>
      </c>
      <c r="K5631" s="2">
        <f>I5631*FARMER_RATE+J5631*TEMP_WORKER_RATE</f>
        <v>63877.148004141629</v>
      </c>
      <c r="L5631" s="2">
        <f>A5631*PRICE_TOM+B5631*PRICE_CAR+C5631*PRICE_MES</f>
        <v>140822</v>
      </c>
      <c r="M5631" s="2">
        <f>A5631*FERT_BED_TOM+B5631*FERT_BED_CAR+C5631*FERT_BED_MES</f>
        <v>26840</v>
      </c>
      <c r="N5631" s="6">
        <f>IF(AND(D5631&lt;=TOTAL_BEDS,J5631&lt;=TEMP_WORKER_MAX*TEMP_WORKER_HRS),1,0)</f>
        <v>1</v>
      </c>
      <c r="O5631" s="2">
        <f>L5631-M5631-K5631-FIXED_COSTS</f>
        <v>30104.851995858371</v>
      </c>
      <c r="P5631" s="2">
        <f>IF(N5631=1,O5631,"")</f>
        <v>30104.851995858371</v>
      </c>
    </row>
    <row r="5632">
      <c r="A5632" s="6">
        <v>8</v>
      </c>
      <c r="B5632" s="6">
        <v>13</v>
      </c>
      <c r="C5632" s="6">
        <v>17</v>
      </c>
      <c r="D5632" s="6">
        <f>A5632+B5632+C5632</f>
        <v>38</v>
      </c>
      <c r="E5632" s="5">
        <f>IF(A5632=0,0,A5632*LABOR_HRS_WK_TOM*SEASON_WEEKS*(1+DIM_PCT_TOM)^A5632)</f>
        <v>1543.3839432000011</v>
      </c>
      <c r="F5632" s="5">
        <f>IF(B5632=0,0,B5632*LABOR_HRS_WK_CAR*SEASON_WEEKS*(1+DIM_PCT_CAR)^B5632)</f>
        <v>537.6193074924571</v>
      </c>
      <c r="G5632" s="5">
        <f>IF(C5632=0,0,C5632*LABOR_HRS_WK_MES*SEASON_WEEKS*(1+DIM_PCT_MES)^C5632)</f>
        <v>944.88069779263992</v>
      </c>
      <c r="H5632" s="5">
        <f>E5632+F5632+G5632</f>
        <v>3025.8839484850978</v>
      </c>
      <c r="I5632" s="5">
        <f>MIN(H5632,FARMER_HRS)</f>
        <v>720</v>
      </c>
      <c r="J5632" s="5">
        <f>MAX(0,H5632-FARMER_HRS)</f>
        <v>2305.8839484850978</v>
      </c>
      <c r="K5632" s="2">
        <f>I5632*FARMER_RATE+J5632*TEMP_WORKER_RATE</f>
        <v>65032.707438977392</v>
      </c>
      <c r="L5632" s="2">
        <f>A5632*PRICE_TOM+B5632*PRICE_CAR+C5632*PRICE_MES</f>
        <v>143522</v>
      </c>
      <c r="M5632" s="2">
        <f>A5632*FERT_BED_TOM+B5632*FERT_BED_CAR+C5632*FERT_BED_MES</f>
        <v>27720</v>
      </c>
      <c r="N5632" s="6">
        <f>IF(AND(D5632&lt;=TOTAL_BEDS,J5632&lt;=TEMP_WORKER_MAX*TEMP_WORKER_HRS),1,0)</f>
        <v>1</v>
      </c>
      <c r="O5632" s="2">
        <f>L5632-M5632-K5632-FIXED_COSTS</f>
        <v>30769.292561022608</v>
      </c>
      <c r="P5632" s="2">
        <f>IF(N5632=1,O5632,"")</f>
        <v>30769.292561022608</v>
      </c>
    </row>
    <row r="5633">
      <c r="A5633" s="6">
        <v>8</v>
      </c>
      <c r="B5633" s="6">
        <v>13</v>
      </c>
      <c r="C5633" s="6">
        <v>18</v>
      </c>
      <c r="D5633" s="6">
        <f>A5633+B5633+C5633</f>
        <v>39</v>
      </c>
      <c r="E5633" s="5">
        <f>IF(A5633=0,0,A5633*LABOR_HRS_WK_TOM*SEASON_WEEKS*(1+DIM_PCT_TOM)^A5633)</f>
        <v>1543.3839432000011</v>
      </c>
      <c r="F5633" s="5">
        <f>IF(B5633=0,0,B5633*LABOR_HRS_WK_CAR*SEASON_WEEKS*(1+DIM_PCT_CAR)^B5633)</f>
        <v>537.6193074924571</v>
      </c>
      <c r="G5633" s="5">
        <f>IF(C5633=0,0,C5633*LABOR_HRS_WK_MES*SEASON_WEEKS*(1+DIM_PCT_MES)^C5633)</f>
        <v>1012.9676892512272</v>
      </c>
      <c r="H5633" s="5">
        <f>E5633+F5633+G5633</f>
        <v>3093.9709399436852</v>
      </c>
      <c r="I5633" s="5">
        <f>MIN(H5633,FARMER_HRS)</f>
        <v>720</v>
      </c>
      <c r="J5633" s="5">
        <f>MAX(0,H5633-FARMER_HRS)</f>
        <v>2373.9709399436852</v>
      </c>
      <c r="K5633" s="2">
        <f>I5633*FARMER_RATE+J5633*TEMP_WORKER_RATE</f>
        <v>66214.7732629112</v>
      </c>
      <c r="L5633" s="2">
        <f>A5633*PRICE_TOM+B5633*PRICE_CAR+C5633*PRICE_MES</f>
        <v>146222</v>
      </c>
      <c r="M5633" s="2">
        <f>A5633*FERT_BED_TOM+B5633*FERT_BED_CAR+C5633*FERT_BED_MES</f>
        <v>28600</v>
      </c>
      <c r="N5633" s="6">
        <f>IF(AND(D5633&lt;=TOTAL_BEDS,J5633&lt;=TEMP_WORKER_MAX*TEMP_WORKER_HRS),1,0)</f>
        <v>1</v>
      </c>
      <c r="O5633" s="2">
        <f>L5633-M5633-K5633-FIXED_COSTS</f>
        <v>31407.2267370888</v>
      </c>
      <c r="P5633" s="2">
        <f>IF(N5633=1,O5633,"")</f>
        <v>31407.2267370888</v>
      </c>
    </row>
    <row r="5634">
      <c r="A5634" s="6">
        <v>8</v>
      </c>
      <c r="B5634" s="6">
        <v>13</v>
      </c>
      <c r="C5634" s="6">
        <v>19</v>
      </c>
      <c r="D5634" s="6">
        <f>A5634+B5634+C5634</f>
        <v>40</v>
      </c>
      <c r="E5634" s="5">
        <f>IF(A5634=0,0,A5634*LABOR_HRS_WK_TOM*SEASON_WEEKS*(1+DIM_PCT_TOM)^A5634)</f>
        <v>1543.3839432000011</v>
      </c>
      <c r="F5634" s="5">
        <f>IF(B5634=0,0,B5634*LABOR_HRS_WK_CAR*SEASON_WEEKS*(1+DIM_PCT_CAR)^B5634)</f>
        <v>537.6193074924571</v>
      </c>
      <c r="G5634" s="5">
        <f>IF(C5634=0,0,C5634*LABOR_HRS_WK_MES*SEASON_WEEKS*(1+DIM_PCT_MES)^C5634)</f>
        <v>1082.6092178872491</v>
      </c>
      <c r="H5634" s="5">
        <f>E5634+F5634+G5634</f>
        <v>3163.6124685797072</v>
      </c>
      <c r="I5634" s="5">
        <f>MIN(H5634,FARMER_HRS)</f>
        <v>720</v>
      </c>
      <c r="J5634" s="5">
        <f>MAX(0,H5634-FARMER_HRS)</f>
        <v>2443.6124685797072</v>
      </c>
      <c r="K5634" s="2">
        <f>I5634*FARMER_RATE+J5634*TEMP_WORKER_RATE</f>
        <v>67423.8275795088</v>
      </c>
      <c r="L5634" s="2">
        <f>A5634*PRICE_TOM+B5634*PRICE_CAR+C5634*PRICE_MES</f>
        <v>148922</v>
      </c>
      <c r="M5634" s="2">
        <f>A5634*FERT_BED_TOM+B5634*FERT_BED_CAR+C5634*FERT_BED_MES</f>
        <v>29480</v>
      </c>
      <c r="N5634" s="6">
        <f>IF(AND(D5634&lt;=TOTAL_BEDS,J5634&lt;=TEMP_WORKER_MAX*TEMP_WORKER_HRS),1,0)</f>
        <v>1</v>
      </c>
      <c r="O5634" s="2">
        <f>L5634-M5634-K5634-FIXED_COSTS</f>
        <v>32018.172420491203</v>
      </c>
      <c r="P5634" s="2">
        <f>IF(N5634=1,O5634,"")</f>
        <v>32018.172420491203</v>
      </c>
    </row>
    <row r="5635">
      <c r="A5635" s="6">
        <v>8</v>
      </c>
      <c r="B5635" s="6">
        <v>13</v>
      </c>
      <c r="C5635" s="6">
        <v>20</v>
      </c>
      <c r="D5635" s="6">
        <f>A5635+B5635+C5635</f>
        <v>41</v>
      </c>
      <c r="E5635" s="5">
        <f>IF(A5635=0,0,A5635*LABOR_HRS_WK_TOM*SEASON_WEEKS*(1+DIM_PCT_TOM)^A5635)</f>
        <v>1543.3839432000011</v>
      </c>
      <c r="F5635" s="5">
        <f>IF(B5635=0,0,B5635*LABOR_HRS_WK_CAR*SEASON_WEEKS*(1+DIM_PCT_CAR)^B5635)</f>
        <v>537.6193074924571</v>
      </c>
      <c r="G5635" s="5">
        <f>IF(C5635=0,0,C5635*LABOR_HRS_WK_MES*SEASON_WEEKS*(1+DIM_PCT_MES)^C5635)</f>
        <v>1153.8335085377259</v>
      </c>
      <c r="H5635" s="5">
        <f>E5635+F5635+G5635</f>
        <v>3234.8367592301838</v>
      </c>
      <c r="I5635" s="5">
        <f>MIN(H5635,FARMER_HRS)</f>
        <v>720</v>
      </c>
      <c r="J5635" s="5">
        <f>MAX(0,H5635-FARMER_HRS)</f>
        <v>2514.8367592301838</v>
      </c>
      <c r="K5635" s="2">
        <f>I5635*FARMER_RATE+J5635*TEMP_WORKER_RATE</f>
        <v>68660.3604033018</v>
      </c>
      <c r="L5635" s="2">
        <f>A5635*PRICE_TOM+B5635*PRICE_CAR+C5635*PRICE_MES</f>
        <v>151622</v>
      </c>
      <c r="M5635" s="2">
        <f>A5635*FERT_BED_TOM+B5635*FERT_BED_CAR+C5635*FERT_BED_MES</f>
        <v>30360</v>
      </c>
      <c r="N5635" s="6">
        <f>IF(AND(D5635&lt;=TOTAL_BEDS,J5635&lt;=TEMP_WORKER_MAX*TEMP_WORKER_HRS),1,0)</f>
        <v>1</v>
      </c>
      <c r="O5635" s="2">
        <f>L5635-M5635-K5635-FIXED_COSTS</f>
        <v>32601.639596698195</v>
      </c>
      <c r="P5635" s="2">
        <f>IF(N5635=1,O5635,"")</f>
        <v>32601.639596698195</v>
      </c>
    </row>
    <row r="5636">
      <c r="A5636" s="6">
        <v>8</v>
      </c>
      <c r="B5636" s="6">
        <v>13</v>
      </c>
      <c r="C5636" s="6">
        <v>21</v>
      </c>
      <c r="D5636" s="6">
        <f>A5636+B5636+C5636</f>
        <v>42</v>
      </c>
      <c r="E5636" s="5">
        <f>IF(A5636=0,0,A5636*LABOR_HRS_WK_TOM*SEASON_WEEKS*(1+DIM_PCT_TOM)^A5636)</f>
        <v>1543.3839432000011</v>
      </c>
      <c r="F5636" s="5">
        <f>IF(B5636=0,0,B5636*LABOR_HRS_WK_CAR*SEASON_WEEKS*(1+DIM_PCT_CAR)^B5636)</f>
        <v>537.6193074924571</v>
      </c>
      <c r="G5636" s="5">
        <f>IF(C5636=0,0,C5636*LABOR_HRS_WK_MES*SEASON_WEEKS*(1+DIM_PCT_MES)^C5636)</f>
        <v>1226.6692487641699</v>
      </c>
      <c r="H5636" s="5">
        <f>E5636+F5636+G5636</f>
        <v>3307.672499456628</v>
      </c>
      <c r="I5636" s="5">
        <f>MIN(H5636,FARMER_HRS)</f>
        <v>720</v>
      </c>
      <c r="J5636" s="5">
        <f>MAX(0,H5636-FARMER_HRS)</f>
        <v>2587.672499456628</v>
      </c>
      <c r="K5636" s="2">
        <f>I5636*FARMER_RATE+J5636*TEMP_WORKER_RATE</f>
        <v>69924.869782233116</v>
      </c>
      <c r="L5636" s="2">
        <f>A5636*PRICE_TOM+B5636*PRICE_CAR+C5636*PRICE_MES</f>
        <v>154322</v>
      </c>
      <c r="M5636" s="2">
        <f>A5636*FERT_BED_TOM+B5636*FERT_BED_CAR+C5636*FERT_BED_MES</f>
        <v>31240</v>
      </c>
      <c r="N5636" s="6">
        <f>IF(AND(D5636&lt;=TOTAL_BEDS,J5636&lt;=TEMP_WORKER_MAX*TEMP_WORKER_HRS),1,0)</f>
        <v>1</v>
      </c>
      <c r="O5636" s="2">
        <f>L5636-M5636-K5636-FIXED_COSTS</f>
        <v>33157.130217766884</v>
      </c>
      <c r="P5636" s="2">
        <f>IF(N5636=1,O5636,"")</f>
        <v>33157.130217766884</v>
      </c>
    </row>
    <row r="5637">
      <c r="A5637" s="6">
        <v>8</v>
      </c>
      <c r="B5637" s="6">
        <v>13</v>
      </c>
      <c r="C5637" s="6">
        <v>22</v>
      </c>
      <c r="D5637" s="6">
        <f>A5637+B5637+C5637</f>
        <v>43</v>
      </c>
      <c r="E5637" s="5">
        <f>IF(A5637=0,0,A5637*LABOR_HRS_WK_TOM*SEASON_WEEKS*(1+DIM_PCT_TOM)^A5637)</f>
        <v>1543.3839432000011</v>
      </c>
      <c r="F5637" s="5">
        <f>IF(B5637=0,0,B5637*LABOR_HRS_WK_CAR*SEASON_WEEKS*(1+DIM_PCT_CAR)^B5637)</f>
        <v>537.6193074924571</v>
      </c>
      <c r="G5637" s="5">
        <f>IF(C5637=0,0,C5637*LABOR_HRS_WK_MES*SEASON_WEEKS*(1+DIM_PCT_MES)^C5637)</f>
        <v>1301.1455960105659</v>
      </c>
      <c r="H5637" s="5">
        <f>E5637+F5637+G5637</f>
        <v>3382.148846703024</v>
      </c>
      <c r="I5637" s="5">
        <f>MIN(H5637,FARMER_HRS)</f>
        <v>720</v>
      </c>
      <c r="J5637" s="5">
        <f>MAX(0,H5637-FARMER_HRS)</f>
        <v>2662.148846703024</v>
      </c>
      <c r="K5637" s="2">
        <f>I5637*FARMER_RATE+J5637*TEMP_WORKER_RATE</f>
        <v>71217.8619219275</v>
      </c>
      <c r="L5637" s="2">
        <f>A5637*PRICE_TOM+B5637*PRICE_CAR+C5637*PRICE_MES</f>
        <v>157022</v>
      </c>
      <c r="M5637" s="2">
        <f>A5637*FERT_BED_TOM+B5637*FERT_BED_CAR+C5637*FERT_BED_MES</f>
        <v>32120</v>
      </c>
      <c r="N5637" s="6">
        <f>IF(AND(D5637&lt;=TOTAL_BEDS,J5637&lt;=TEMP_WORKER_MAX*TEMP_WORKER_HRS),1,0)</f>
        <v>1</v>
      </c>
      <c r="O5637" s="2">
        <f>L5637-M5637-K5637-FIXED_COSTS</f>
        <v>33684.1380780725</v>
      </c>
      <c r="P5637" s="2">
        <f>IF(N5637=1,O5637,"")</f>
        <v>33684.1380780725</v>
      </c>
    </row>
    <row r="5638">
      <c r="A5638" s="6">
        <v>8</v>
      </c>
      <c r="B5638" s="6">
        <v>13</v>
      </c>
      <c r="C5638" s="6">
        <v>23</v>
      </c>
      <c r="D5638" s="6">
        <f>A5638+B5638+C5638</f>
        <v>44</v>
      </c>
      <c r="E5638" s="5">
        <f>IF(A5638=0,0,A5638*LABOR_HRS_WK_TOM*SEASON_WEEKS*(1+DIM_PCT_TOM)^A5638)</f>
        <v>1543.3839432000011</v>
      </c>
      <c r="F5638" s="5">
        <f>IF(B5638=0,0,B5638*LABOR_HRS_WK_CAR*SEASON_WEEKS*(1+DIM_PCT_CAR)^B5638)</f>
        <v>537.6193074924571</v>
      </c>
      <c r="G5638" s="5">
        <f>IF(C5638=0,0,C5638*LABOR_HRS_WK_MES*SEASON_WEEKS*(1+DIM_PCT_MES)^C5638)</f>
        <v>1377.2921848680023</v>
      </c>
      <c r="H5638" s="5">
        <f>E5638+F5638+G5638</f>
        <v>3458.2954355604606</v>
      </c>
      <c r="I5638" s="5">
        <f>MIN(H5638,FARMER_HRS)</f>
        <v>720</v>
      </c>
      <c r="J5638" s="5">
        <f>MAX(0,H5638-FARMER_HRS)</f>
        <v>2738.2954355604606</v>
      </c>
      <c r="K5638" s="2">
        <f>I5638*FARMER_RATE+J5638*TEMP_WORKER_RATE</f>
        <v>72539.851311813545</v>
      </c>
      <c r="L5638" s="2">
        <f>A5638*PRICE_TOM+B5638*PRICE_CAR+C5638*PRICE_MES</f>
        <v>159722</v>
      </c>
      <c r="M5638" s="2">
        <f>A5638*FERT_BED_TOM+B5638*FERT_BED_CAR+C5638*FERT_BED_MES</f>
        <v>33000</v>
      </c>
      <c r="N5638" s="6">
        <f>IF(AND(D5638&lt;=TOTAL_BEDS,J5638&lt;=TEMP_WORKER_MAX*TEMP_WORKER_HRS),1,0)</f>
        <v>1</v>
      </c>
      <c r="O5638" s="2">
        <f>L5638-M5638-K5638-FIXED_COSTS</f>
        <v>34182.148688186455</v>
      </c>
      <c r="P5638" s="2">
        <f>IF(N5638=1,O5638,"")</f>
        <v>34182.148688186455</v>
      </c>
    </row>
    <row r="5639">
      <c r="A5639" s="6">
        <v>8</v>
      </c>
      <c r="B5639" s="6">
        <v>13</v>
      </c>
      <c r="C5639" s="6">
        <v>24</v>
      </c>
      <c r="D5639" s="6">
        <f>A5639+B5639+C5639</f>
        <v>45</v>
      </c>
      <c r="E5639" s="5">
        <f>IF(A5639=0,0,A5639*LABOR_HRS_WK_TOM*SEASON_WEEKS*(1+DIM_PCT_TOM)^A5639)</f>
        <v>1543.3839432000011</v>
      </c>
      <c r="F5639" s="5">
        <f>IF(B5639=0,0,B5639*LABOR_HRS_WK_CAR*SEASON_WEEKS*(1+DIM_PCT_CAR)^B5639)</f>
        <v>537.6193074924571</v>
      </c>
      <c r="G5639" s="5">
        <f>IF(C5639=0,0,C5639*LABOR_HRS_WK_MES*SEASON_WEEKS*(1+DIM_PCT_MES)^C5639)</f>
        <v>1455.139134447498</v>
      </c>
      <c r="H5639" s="5">
        <f>E5639+F5639+G5639</f>
        <v>3536.1423851399559</v>
      </c>
      <c r="I5639" s="5">
        <f>MIN(H5639,FARMER_HRS)</f>
        <v>720</v>
      </c>
      <c r="J5639" s="5">
        <f>MAX(0,H5639-FARMER_HRS)</f>
        <v>2816.1423851399559</v>
      </c>
      <c r="K5639" s="2">
        <f>I5639*FARMER_RATE+J5639*TEMP_WORKER_RATE</f>
        <v>73891.360853124235</v>
      </c>
      <c r="L5639" s="2">
        <f>A5639*PRICE_TOM+B5639*PRICE_CAR+C5639*PRICE_MES</f>
        <v>162422</v>
      </c>
      <c r="M5639" s="2">
        <f>A5639*FERT_BED_TOM+B5639*FERT_BED_CAR+C5639*FERT_BED_MES</f>
        <v>33880</v>
      </c>
      <c r="N5639" s="6">
        <f>IF(AND(D5639&lt;=TOTAL_BEDS,J5639&lt;=TEMP_WORKER_MAX*TEMP_WORKER_HRS),1,0)</f>
        <v>1</v>
      </c>
      <c r="O5639" s="2">
        <f>L5639-M5639-K5639-FIXED_COSTS</f>
        <v>34650.639146875765</v>
      </c>
      <c r="P5639" s="2">
        <f>IF(N5639=1,O5639,"")</f>
        <v>34650.639146875765</v>
      </c>
    </row>
    <row r="5640">
      <c r="A5640" s="6">
        <v>8</v>
      </c>
      <c r="B5640" s="6">
        <v>13</v>
      </c>
      <c r="C5640" s="6">
        <v>25</v>
      </c>
      <c r="D5640" s="6">
        <f>A5640+B5640+C5640</f>
        <v>46</v>
      </c>
      <c r="E5640" s="5">
        <f>IF(A5640=0,0,A5640*LABOR_HRS_WK_TOM*SEASON_WEEKS*(1+DIM_PCT_TOM)^A5640)</f>
        <v>1543.3839432000011</v>
      </c>
      <c r="F5640" s="5">
        <f>IF(B5640=0,0,B5640*LABOR_HRS_WK_CAR*SEASON_WEEKS*(1+DIM_PCT_CAR)^B5640)</f>
        <v>537.6193074924571</v>
      </c>
      <c r="G5640" s="5">
        <f>IF(C5640=0,0,C5640*LABOR_HRS_WK_MES*SEASON_WEEKS*(1+DIM_PCT_MES)^C5640)</f>
        <v>1534.7170558625955</v>
      </c>
      <c r="H5640" s="5">
        <f>E5640+F5640+G5640</f>
        <v>3615.7203065550539</v>
      </c>
      <c r="I5640" s="5">
        <f>MIN(H5640,FARMER_HRS)</f>
        <v>720</v>
      </c>
      <c r="J5640" s="5">
        <f>MAX(0,H5640-FARMER_HRS)</f>
        <v>2895.7203065550539</v>
      </c>
      <c r="K5640" s="2">
        <f>I5640*FARMER_RATE+J5640*TEMP_WORKER_RATE</f>
        <v>75272.92198880302</v>
      </c>
      <c r="L5640" s="2">
        <f>A5640*PRICE_TOM+B5640*PRICE_CAR+C5640*PRICE_MES</f>
        <v>165122</v>
      </c>
      <c r="M5640" s="2">
        <f>A5640*FERT_BED_TOM+B5640*FERT_BED_CAR+C5640*FERT_BED_MES</f>
        <v>34760</v>
      </c>
      <c r="N5640" s="6">
        <f>IF(AND(D5640&lt;=TOTAL_BEDS,J5640&lt;=TEMP_WORKER_MAX*TEMP_WORKER_HRS),1,0)</f>
        <v>1</v>
      </c>
      <c r="O5640" s="2">
        <f>L5640-M5640-K5640-FIXED_COSTS</f>
        <v>35089.07801119698</v>
      </c>
      <c r="P5640" s="2">
        <f>IF(N5640=1,O5640,"")</f>
        <v>35089.07801119698</v>
      </c>
    </row>
    <row r="5641">
      <c r="A5641" s="6">
        <v>8</v>
      </c>
      <c r="B5641" s="6">
        <v>13</v>
      </c>
      <c r="C5641" s="6">
        <v>26</v>
      </c>
      <c r="D5641" s="6">
        <f>A5641+B5641+C5641</f>
        <v>47</v>
      </c>
      <c r="E5641" s="5">
        <f>IF(A5641=0,0,A5641*LABOR_HRS_WK_TOM*SEASON_WEEKS*(1+DIM_PCT_TOM)^A5641)</f>
        <v>1543.3839432000011</v>
      </c>
      <c r="F5641" s="5">
        <f>IF(B5641=0,0,B5641*LABOR_HRS_WK_CAR*SEASON_WEEKS*(1+DIM_PCT_CAR)^B5641)</f>
        <v>537.6193074924571</v>
      </c>
      <c r="G5641" s="5">
        <f>IF(C5641=0,0,C5641*LABOR_HRS_WK_MES*SEASON_WEEKS*(1+DIM_PCT_MES)^C5641)</f>
        <v>1616.0570598233128</v>
      </c>
      <c r="H5641" s="5">
        <f>E5641+F5641+G5641</f>
        <v>3697.0603105157707</v>
      </c>
      <c r="I5641" s="5">
        <f>MIN(H5641,FARMER_HRS)</f>
        <v>720</v>
      </c>
      <c r="J5641" s="5">
        <f>MAX(0,H5641-FARMER_HRS)</f>
        <v>2977.0603105157707</v>
      </c>
      <c r="K5641" s="2">
        <f>I5641*FARMER_RATE+J5641*TEMP_WORKER_RATE</f>
        <v>76685.074835343243</v>
      </c>
      <c r="L5641" s="2">
        <f>A5641*PRICE_TOM+B5641*PRICE_CAR+C5641*PRICE_MES</f>
        <v>167822</v>
      </c>
      <c r="M5641" s="2">
        <f>A5641*FERT_BED_TOM+B5641*FERT_BED_CAR+C5641*FERT_BED_MES</f>
        <v>35640</v>
      </c>
      <c r="N5641" s="6">
        <f>IF(AND(D5641&lt;=TOTAL_BEDS,J5641&lt;=TEMP_WORKER_MAX*TEMP_WORKER_HRS),1,0)</f>
        <v>1</v>
      </c>
      <c r="O5641" s="2">
        <f>L5641-M5641-K5641-FIXED_COSTS</f>
        <v>35496.925164656757</v>
      </c>
      <c r="P5641" s="2">
        <f>IF(N5641=1,O5641,"")</f>
        <v>35496.925164656757</v>
      </c>
    </row>
    <row r="5642">
      <c r="A5642" s="6">
        <v>8</v>
      </c>
      <c r="B5642" s="6">
        <v>13</v>
      </c>
      <c r="C5642" s="6">
        <v>27</v>
      </c>
      <c r="D5642" s="6">
        <f>A5642+B5642+C5642</f>
        <v>48</v>
      </c>
      <c r="E5642" s="5">
        <f>IF(A5642=0,0,A5642*LABOR_HRS_WK_TOM*SEASON_WEEKS*(1+DIM_PCT_TOM)^A5642)</f>
        <v>1543.3839432000011</v>
      </c>
      <c r="F5642" s="5">
        <f>IF(B5642=0,0,B5642*LABOR_HRS_WK_CAR*SEASON_WEEKS*(1+DIM_PCT_CAR)^B5642)</f>
        <v>537.6193074924571</v>
      </c>
      <c r="G5642" s="5">
        <f>IF(C5642=0,0,C5642*LABOR_HRS_WK_MES*SEASON_WEEKS*(1+DIM_PCT_MES)^C5642)</f>
        <v>1699.19076434307</v>
      </c>
      <c r="H5642" s="5">
        <f>E5642+F5642+G5642</f>
        <v>3780.1940150355281</v>
      </c>
      <c r="I5642" s="5">
        <f>MIN(H5642,FARMER_HRS)</f>
        <v>720</v>
      </c>
      <c r="J5642" s="5">
        <f>MAX(0,H5642-FARMER_HRS)</f>
        <v>3060.1940150355281</v>
      </c>
      <c r="K5642" s="2">
        <f>I5642*FARMER_RATE+J5642*TEMP_WORKER_RATE</f>
        <v>78128.368316589025</v>
      </c>
      <c r="L5642" s="2">
        <f>A5642*PRICE_TOM+B5642*PRICE_CAR+C5642*PRICE_MES</f>
        <v>170522</v>
      </c>
      <c r="M5642" s="2">
        <f>A5642*FERT_BED_TOM+B5642*FERT_BED_CAR+C5642*FERT_BED_MES</f>
        <v>36520</v>
      </c>
      <c r="N5642" s="6">
        <f>IF(AND(D5642&lt;=TOTAL_BEDS,J5642&lt;=TEMP_WORKER_MAX*TEMP_WORKER_HRS),1,0)</f>
        <v>1</v>
      </c>
      <c r="O5642" s="2">
        <f>L5642-M5642-K5642-FIXED_COSTS</f>
        <v>35873.631683410975</v>
      </c>
      <c r="P5642" s="2">
        <f>IF(N5642=1,O5642,"")</f>
        <v>35873.631683410975</v>
      </c>
    </row>
    <row r="5643">
      <c r="A5643" s="6">
        <v>8</v>
      </c>
      <c r="B5643" s="6">
        <v>13</v>
      </c>
      <c r="C5643" s="6">
        <v>28</v>
      </c>
      <c r="D5643" s="6">
        <f>A5643+B5643+C5643</f>
        <v>49</v>
      </c>
      <c r="E5643" s="5">
        <f>IF(A5643=0,0,A5643*LABOR_HRS_WK_TOM*SEASON_WEEKS*(1+DIM_PCT_TOM)^A5643)</f>
        <v>1543.3839432000011</v>
      </c>
      <c r="F5643" s="5">
        <f>IF(B5643=0,0,B5643*LABOR_HRS_WK_CAR*SEASON_WEEKS*(1+DIM_PCT_CAR)^B5643)</f>
        <v>537.6193074924571</v>
      </c>
      <c r="G5643" s="5">
        <f>IF(C5643=0,0,C5643*LABOR_HRS_WK_MES*SEASON_WEEKS*(1+DIM_PCT_MES)^C5643)</f>
        <v>1784.1503025602233</v>
      </c>
      <c r="H5643" s="5">
        <f>E5643+F5643+G5643</f>
        <v>3865.1535532526814</v>
      </c>
      <c r="I5643" s="5">
        <f>MIN(H5643,FARMER_HRS)</f>
        <v>720</v>
      </c>
      <c r="J5643" s="5">
        <f>MAX(0,H5643-FARMER_HRS)</f>
        <v>3145.1535532526814</v>
      </c>
      <c r="K5643" s="2">
        <f>I5643*FARMER_RATE+J5643*TEMP_WORKER_RATE</f>
        <v>79603.360299525724</v>
      </c>
      <c r="L5643" s="2">
        <f>A5643*PRICE_TOM+B5643*PRICE_CAR+C5643*PRICE_MES</f>
        <v>173222</v>
      </c>
      <c r="M5643" s="2">
        <f>A5643*FERT_BED_TOM+B5643*FERT_BED_CAR+C5643*FERT_BED_MES</f>
        <v>37400</v>
      </c>
      <c r="N5643" s="6">
        <f>IF(AND(D5643&lt;=TOTAL_BEDS,J5643&lt;=TEMP_WORKER_MAX*TEMP_WORKER_HRS),1,0)</f>
        <v>1</v>
      </c>
      <c r="O5643" s="2">
        <f>L5643-M5643-K5643-FIXED_COSTS</f>
        <v>36218.639700474276</v>
      </c>
      <c r="P5643" s="2">
        <f>IF(N5643=1,O5643,"")</f>
        <v>36218.639700474276</v>
      </c>
    </row>
    <row r="5644">
      <c r="A5644" s="6">
        <v>8</v>
      </c>
      <c r="B5644" s="6">
        <v>13</v>
      </c>
      <c r="C5644" s="6">
        <v>29</v>
      </c>
      <c r="D5644" s="6">
        <f>A5644+B5644+C5644</f>
        <v>50</v>
      </c>
      <c r="E5644" s="5">
        <f>IF(A5644=0,0,A5644*LABOR_HRS_WK_TOM*SEASON_WEEKS*(1+DIM_PCT_TOM)^A5644)</f>
        <v>1543.3839432000011</v>
      </c>
      <c r="F5644" s="5">
        <f>IF(B5644=0,0,B5644*LABOR_HRS_WK_CAR*SEASON_WEEKS*(1+DIM_PCT_CAR)^B5644)</f>
        <v>537.6193074924571</v>
      </c>
      <c r="G5644" s="5">
        <f>IF(C5644=0,0,C5644*LABOR_HRS_WK_MES*SEASON_WEEKS*(1+DIM_PCT_MES)^C5644)</f>
        <v>1870.9683306758766</v>
      </c>
      <c r="H5644" s="5">
        <f>E5644+F5644+G5644</f>
        <v>3951.9715813683347</v>
      </c>
      <c r="I5644" s="5">
        <f>MIN(H5644,FARMER_HRS)</f>
        <v>720</v>
      </c>
      <c r="J5644" s="5">
        <f>MAX(0,H5644-FARMER_HRS)</f>
        <v>3231.9715813683347</v>
      </c>
      <c r="K5644" s="2">
        <f>I5644*FARMER_RATE+J5644*TEMP_WORKER_RATE</f>
        <v>81110.617732089144</v>
      </c>
      <c r="L5644" s="2">
        <f>A5644*PRICE_TOM+B5644*PRICE_CAR+C5644*PRICE_MES</f>
        <v>175922</v>
      </c>
      <c r="M5644" s="2">
        <f>A5644*FERT_BED_TOM+B5644*FERT_BED_CAR+C5644*FERT_BED_MES</f>
        <v>38280</v>
      </c>
      <c r="N5644" s="6">
        <f>IF(AND(D5644&lt;=TOTAL_BEDS,J5644&lt;=TEMP_WORKER_MAX*TEMP_WORKER_HRS),1,0)</f>
        <v>1</v>
      </c>
      <c r="O5644" s="2">
        <f>L5644-M5644-K5644-FIXED_COSTS</f>
        <v>36531.382267910856</v>
      </c>
      <c r="P5644" s="2">
        <f>IF(N5644=1,O5644,"")</f>
        <v>36531.382267910856</v>
      </c>
    </row>
    <row r="5645">
      <c r="A5645" s="6">
        <v>8</v>
      </c>
      <c r="B5645" s="6">
        <v>13</v>
      </c>
      <c r="C5645" s="6">
        <v>30</v>
      </c>
      <c r="D5645" s="6">
        <f>A5645+B5645+C5645</f>
        <v>51</v>
      </c>
      <c r="E5645" s="5">
        <f>IF(A5645=0,0,A5645*LABOR_HRS_WK_TOM*SEASON_WEEKS*(1+DIM_PCT_TOM)^A5645)</f>
        <v>1543.3839432000011</v>
      </c>
      <c r="F5645" s="5">
        <f>IF(B5645=0,0,B5645*LABOR_HRS_WK_CAR*SEASON_WEEKS*(1+DIM_PCT_CAR)^B5645)</f>
        <v>537.6193074924571</v>
      </c>
      <c r="G5645" s="5">
        <f>IF(C5645=0,0,C5645*LABOR_HRS_WK_MES*SEASON_WEEKS*(1+DIM_PCT_MES)^C5645)</f>
        <v>1959.6780360096466</v>
      </c>
      <c r="H5645" s="5">
        <f>E5645+F5645+G5645</f>
        <v>4040.6812867021044</v>
      </c>
      <c r="I5645" s="5">
        <f>MIN(H5645,FARMER_HRS)</f>
        <v>720</v>
      </c>
      <c r="J5645" s="5">
        <f>MAX(0,H5645-FARMER_HRS)</f>
        <v>3320.6812867021044</v>
      </c>
      <c r="K5645" s="2">
        <f>I5645*FARMER_RATE+J5645*TEMP_WORKER_RATE</f>
        <v>82650.716783022654</v>
      </c>
      <c r="L5645" s="2">
        <f>A5645*PRICE_TOM+B5645*PRICE_CAR+C5645*PRICE_MES</f>
        <v>178622</v>
      </c>
      <c r="M5645" s="2">
        <f>A5645*FERT_BED_TOM+B5645*FERT_BED_CAR+C5645*FERT_BED_MES</f>
        <v>39160</v>
      </c>
      <c r="N5645" s="6">
        <f>IF(AND(D5645&lt;=TOTAL_BEDS,J5645&lt;=TEMP_WORKER_MAX*TEMP_WORKER_HRS),1,0)</f>
        <v>1</v>
      </c>
      <c r="O5645" s="2">
        <f>L5645-M5645-K5645-FIXED_COSTS</f>
        <v>36811.283216977346</v>
      </c>
      <c r="P5645" s="2">
        <f>IF(N5645=1,O5645,"")</f>
        <v>36811.283216977346</v>
      </c>
    </row>
    <row r="5646">
      <c r="A5646" s="6">
        <v>8</v>
      </c>
      <c r="B5646" s="6">
        <v>14</v>
      </c>
      <c r="C5646" s="6">
        <v>0</v>
      </c>
      <c r="D5646" s="6">
        <f>A5646+B5646+C5646</f>
        <v>22</v>
      </c>
      <c r="E5646" s="5">
        <f>IF(A5646=0,0,A5646*LABOR_HRS_WK_TOM*SEASON_WEEKS*(1+DIM_PCT_TOM)^A5646)</f>
        <v>1543.3839432000011</v>
      </c>
      <c r="F5646" s="5">
        <f>IF(B5646=0,0,B5646*LABOR_HRS_WK_CAR*SEASON_WEEKS*(1+DIM_PCT_CAR)^B5646)</f>
        <v>593.44900480898161</v>
      </c>
      <c r="G5646" s="5">
        <f>IF(C5646=0,0,C5646*LABOR_HRS_WK_MES*SEASON_WEEKS*(1+DIM_PCT_MES)^C5646)</f>
        <v>0</v>
      </c>
      <c r="H5646" s="5">
        <f>E5646+F5646+G5646</f>
        <v>2136.8329480089828</v>
      </c>
      <c r="I5646" s="5">
        <f>MIN(H5646,FARMER_HRS)</f>
        <v>720</v>
      </c>
      <c r="J5646" s="5">
        <f>MAX(0,H5646-FARMER_HRS)</f>
        <v>1416.8329480089828</v>
      </c>
      <c r="K5646" s="2">
        <f>I5646*FARMER_RATE+J5646*TEMP_WORKER_RATE</f>
        <v>49597.794236267058</v>
      </c>
      <c r="L5646" s="2">
        <f>A5646*PRICE_TOM+B5646*PRICE_CAR+C5646*PRICE_MES</f>
        <v>99716</v>
      </c>
      <c r="M5646" s="2">
        <f>A5646*FERT_BED_TOM+B5646*FERT_BED_CAR+C5646*FERT_BED_MES</f>
        <v>13200</v>
      </c>
      <c r="N5646" s="6">
        <f>IF(AND(D5646&lt;=TOTAL_BEDS,J5646&lt;=TEMP_WORKER_MAX*TEMP_WORKER_HRS),1,0)</f>
        <v>1</v>
      </c>
      <c r="O5646" s="2">
        <f>L5646-M5646-K5646-FIXED_COSTS</f>
        <v>16918.205763732942</v>
      </c>
      <c r="P5646" s="2">
        <f>IF(N5646=1,O5646,"")</f>
        <v>16918.205763732942</v>
      </c>
    </row>
    <row r="5647">
      <c r="A5647" s="6">
        <v>8</v>
      </c>
      <c r="B5647" s="6">
        <v>14</v>
      </c>
      <c r="C5647" s="6">
        <v>1</v>
      </c>
      <c r="D5647" s="6">
        <f>A5647+B5647+C5647</f>
        <v>23</v>
      </c>
      <c r="E5647" s="5">
        <f>IF(A5647=0,0,A5647*LABOR_HRS_WK_TOM*SEASON_WEEKS*(1+DIM_PCT_TOM)^A5647)</f>
        <v>1543.3839432000011</v>
      </c>
      <c r="F5647" s="5">
        <f>IF(B5647=0,0,B5647*LABOR_HRS_WK_CAR*SEASON_WEEKS*(1+DIM_PCT_CAR)^B5647)</f>
        <v>593.44900480898161</v>
      </c>
      <c r="G5647" s="5">
        <f>IF(C5647=0,0,C5647*LABOR_HRS_WK_MES*SEASON_WEEKS*(1+DIM_PCT_MES)^C5647)</f>
        <v>45.5625</v>
      </c>
      <c r="H5647" s="5">
        <f>E5647+F5647+G5647</f>
        <v>2182.3954480089828</v>
      </c>
      <c r="I5647" s="5">
        <f>MIN(H5647,FARMER_HRS)</f>
        <v>720</v>
      </c>
      <c r="J5647" s="5">
        <f>MAX(0,H5647-FARMER_HRS)</f>
        <v>1462.3954480089828</v>
      </c>
      <c r="K5647" s="2">
        <f>I5647*FARMER_RATE+J5647*TEMP_WORKER_RATE</f>
        <v>50388.809861267058</v>
      </c>
      <c r="L5647" s="2">
        <f>A5647*PRICE_TOM+B5647*PRICE_CAR+C5647*PRICE_MES</f>
        <v>102416</v>
      </c>
      <c r="M5647" s="2">
        <f>A5647*FERT_BED_TOM+B5647*FERT_BED_CAR+C5647*FERT_BED_MES</f>
        <v>14080</v>
      </c>
      <c r="N5647" s="6">
        <f>IF(AND(D5647&lt;=TOTAL_BEDS,J5647&lt;=TEMP_WORKER_MAX*TEMP_WORKER_HRS),1,0)</f>
        <v>1</v>
      </c>
      <c r="O5647" s="2">
        <f>L5647-M5647-K5647-FIXED_COSTS</f>
        <v>17947.190138732942</v>
      </c>
      <c r="P5647" s="2">
        <f>IF(N5647=1,O5647,"")</f>
        <v>17947.190138732942</v>
      </c>
    </row>
    <row r="5648">
      <c r="A5648" s="6">
        <v>8</v>
      </c>
      <c r="B5648" s="6">
        <v>14</v>
      </c>
      <c r="C5648" s="6">
        <v>2</v>
      </c>
      <c r="D5648" s="6">
        <f>A5648+B5648+C5648</f>
        <v>24</v>
      </c>
      <c r="E5648" s="5">
        <f>IF(A5648=0,0,A5648*LABOR_HRS_WK_TOM*SEASON_WEEKS*(1+DIM_PCT_TOM)^A5648)</f>
        <v>1543.3839432000011</v>
      </c>
      <c r="F5648" s="5">
        <f>IF(B5648=0,0,B5648*LABOR_HRS_WK_CAR*SEASON_WEEKS*(1+DIM_PCT_CAR)^B5648)</f>
        <v>593.44900480898161</v>
      </c>
      <c r="G5648" s="5">
        <f>IF(C5648=0,0,C5648*LABOR_HRS_WK_MES*SEASON_WEEKS*(1+DIM_PCT_MES)^C5648)</f>
        <v>92.2640625</v>
      </c>
      <c r="H5648" s="5">
        <f>E5648+F5648+G5648</f>
        <v>2229.0970105089827</v>
      </c>
      <c r="I5648" s="5">
        <f>MIN(H5648,FARMER_HRS)</f>
        <v>720</v>
      </c>
      <c r="J5648" s="5">
        <f>MAX(0,H5648-FARMER_HRS)</f>
        <v>1509.0970105089827</v>
      </c>
      <c r="K5648" s="2">
        <f>I5648*FARMER_RATE+J5648*TEMP_WORKER_RATE</f>
        <v>51199.600876892058</v>
      </c>
      <c r="L5648" s="2">
        <f>A5648*PRICE_TOM+B5648*PRICE_CAR+C5648*PRICE_MES</f>
        <v>105116</v>
      </c>
      <c r="M5648" s="2">
        <f>A5648*FERT_BED_TOM+B5648*FERT_BED_CAR+C5648*FERT_BED_MES</f>
        <v>14960</v>
      </c>
      <c r="N5648" s="6">
        <f>IF(AND(D5648&lt;=TOTAL_BEDS,J5648&lt;=TEMP_WORKER_MAX*TEMP_WORKER_HRS),1,0)</f>
        <v>1</v>
      </c>
      <c r="O5648" s="2">
        <f>L5648-M5648-K5648-FIXED_COSTS</f>
        <v>18956.399123107942</v>
      </c>
      <c r="P5648" s="2">
        <f>IF(N5648=1,O5648,"")</f>
        <v>18956.399123107942</v>
      </c>
    </row>
    <row r="5649">
      <c r="A5649" s="6">
        <v>8</v>
      </c>
      <c r="B5649" s="6">
        <v>14</v>
      </c>
      <c r="C5649" s="6">
        <v>3</v>
      </c>
      <c r="D5649" s="6">
        <f>A5649+B5649+C5649</f>
        <v>25</v>
      </c>
      <c r="E5649" s="5">
        <f>IF(A5649=0,0,A5649*LABOR_HRS_WK_TOM*SEASON_WEEKS*(1+DIM_PCT_TOM)^A5649)</f>
        <v>1543.3839432000011</v>
      </c>
      <c r="F5649" s="5">
        <f>IF(B5649=0,0,B5649*LABOR_HRS_WK_CAR*SEASON_WEEKS*(1+DIM_PCT_CAR)^B5649)</f>
        <v>593.44900480898161</v>
      </c>
      <c r="G5649" s="5">
        <f>IF(C5649=0,0,C5649*LABOR_HRS_WK_MES*SEASON_WEEKS*(1+DIM_PCT_MES)^C5649)</f>
        <v>140.12604492187498</v>
      </c>
      <c r="H5649" s="5">
        <f>E5649+F5649+G5649</f>
        <v>2276.9589929308577</v>
      </c>
      <c r="I5649" s="5">
        <f>MIN(H5649,FARMER_HRS)</f>
        <v>720</v>
      </c>
      <c r="J5649" s="5">
        <f>MAX(0,H5649-FARMER_HRS)</f>
        <v>1556.9589929308577</v>
      </c>
      <c r="K5649" s="2">
        <f>I5649*FARMER_RATE+J5649*TEMP_WORKER_RATE</f>
        <v>52030.538071716277</v>
      </c>
      <c r="L5649" s="2">
        <f>A5649*PRICE_TOM+B5649*PRICE_CAR+C5649*PRICE_MES</f>
        <v>107816</v>
      </c>
      <c r="M5649" s="2">
        <f>A5649*FERT_BED_TOM+B5649*FERT_BED_CAR+C5649*FERT_BED_MES</f>
        <v>15840</v>
      </c>
      <c r="N5649" s="6">
        <f>IF(AND(D5649&lt;=TOTAL_BEDS,J5649&lt;=TEMP_WORKER_MAX*TEMP_WORKER_HRS),1,0)</f>
        <v>1</v>
      </c>
      <c r="O5649" s="2">
        <f>L5649-M5649-K5649-FIXED_COSTS</f>
        <v>19945.461928283723</v>
      </c>
      <c r="P5649" s="2">
        <f>IF(N5649=1,O5649,"")</f>
        <v>19945.461928283723</v>
      </c>
    </row>
    <row r="5650">
      <c r="A5650" s="6">
        <v>8</v>
      </c>
      <c r="B5650" s="6">
        <v>14</v>
      </c>
      <c r="C5650" s="6">
        <v>4</v>
      </c>
      <c r="D5650" s="6">
        <f>A5650+B5650+C5650</f>
        <v>26</v>
      </c>
      <c r="E5650" s="5">
        <f>IF(A5650=0,0,A5650*LABOR_HRS_WK_TOM*SEASON_WEEKS*(1+DIM_PCT_TOM)^A5650)</f>
        <v>1543.3839432000011</v>
      </c>
      <c r="F5650" s="5">
        <f>IF(B5650=0,0,B5650*LABOR_HRS_WK_CAR*SEASON_WEEKS*(1+DIM_PCT_CAR)^B5650)</f>
        <v>593.44900480898161</v>
      </c>
      <c r="G5650" s="5">
        <f>IF(C5650=0,0,C5650*LABOR_HRS_WK_MES*SEASON_WEEKS*(1+DIM_PCT_MES)^C5650)</f>
        <v>189.17016064453119</v>
      </c>
      <c r="H5650" s="5">
        <f>E5650+F5650+G5650</f>
        <v>2326.0031086535141</v>
      </c>
      <c r="I5650" s="5">
        <f>MIN(H5650,FARMER_HRS)</f>
        <v>720</v>
      </c>
      <c r="J5650" s="5">
        <f>MAX(0,H5650-FARMER_HRS)</f>
        <v>1606.0031086535141</v>
      </c>
      <c r="K5650" s="2">
        <f>I5650*FARMER_RATE+J5650*TEMP_WORKER_RATE</f>
        <v>52881.9984141235</v>
      </c>
      <c r="L5650" s="2">
        <f>A5650*PRICE_TOM+B5650*PRICE_CAR+C5650*PRICE_MES</f>
        <v>110516</v>
      </c>
      <c r="M5650" s="2">
        <f>A5650*FERT_BED_TOM+B5650*FERT_BED_CAR+C5650*FERT_BED_MES</f>
        <v>16720</v>
      </c>
      <c r="N5650" s="6">
        <f>IF(AND(D5650&lt;=TOTAL_BEDS,J5650&lt;=TEMP_WORKER_MAX*TEMP_WORKER_HRS),1,0)</f>
        <v>1</v>
      </c>
      <c r="O5650" s="2">
        <f>L5650-M5650-K5650-FIXED_COSTS</f>
        <v>20914.001585876496</v>
      </c>
      <c r="P5650" s="2">
        <f>IF(N5650=1,O5650,"")</f>
        <v>20914.001585876496</v>
      </c>
    </row>
    <row r="5651">
      <c r="A5651" s="6">
        <v>8</v>
      </c>
      <c r="B5651" s="6">
        <v>14</v>
      </c>
      <c r="C5651" s="6">
        <v>5</v>
      </c>
      <c r="D5651" s="6">
        <f>A5651+B5651+C5651</f>
        <v>27</v>
      </c>
      <c r="E5651" s="5">
        <f>IF(A5651=0,0,A5651*LABOR_HRS_WK_TOM*SEASON_WEEKS*(1+DIM_PCT_TOM)^A5651)</f>
        <v>1543.3839432000011</v>
      </c>
      <c r="F5651" s="5">
        <f>IF(B5651=0,0,B5651*LABOR_HRS_WK_CAR*SEASON_WEEKS*(1+DIM_PCT_CAR)^B5651)</f>
        <v>593.44900480898161</v>
      </c>
      <c r="G5651" s="5">
        <f>IF(C5651=0,0,C5651*LABOR_HRS_WK_MES*SEASON_WEEKS*(1+DIM_PCT_MES)^C5651)</f>
        <v>239.41848456573481</v>
      </c>
      <c r="H5651" s="5">
        <f>E5651+F5651+G5651</f>
        <v>2376.2514325747175</v>
      </c>
      <c r="I5651" s="5">
        <f>MIN(H5651,FARMER_HRS)</f>
        <v>720</v>
      </c>
      <c r="J5651" s="5">
        <f>MAX(0,H5651-FARMER_HRS)</f>
        <v>1656.2514325747175</v>
      </c>
      <c r="K5651" s="2">
        <f>I5651*FARMER_RATE+J5651*TEMP_WORKER_RATE</f>
        <v>53754.365148866622</v>
      </c>
      <c r="L5651" s="2">
        <f>A5651*PRICE_TOM+B5651*PRICE_CAR+C5651*PRICE_MES</f>
        <v>113216</v>
      </c>
      <c r="M5651" s="2">
        <f>A5651*FERT_BED_TOM+B5651*FERT_BED_CAR+C5651*FERT_BED_MES</f>
        <v>17600</v>
      </c>
      <c r="N5651" s="6">
        <f>IF(AND(D5651&lt;=TOTAL_BEDS,J5651&lt;=TEMP_WORKER_MAX*TEMP_WORKER_HRS),1,0)</f>
        <v>1</v>
      </c>
      <c r="O5651" s="2">
        <f>L5651-M5651-K5651-FIXED_COSTS</f>
        <v>21861.634851133378</v>
      </c>
      <c r="P5651" s="2">
        <f>IF(N5651=1,O5651,"")</f>
        <v>21861.634851133378</v>
      </c>
    </row>
    <row r="5652">
      <c r="A5652" s="6">
        <v>8</v>
      </c>
      <c r="B5652" s="6">
        <v>14</v>
      </c>
      <c r="C5652" s="6">
        <v>6</v>
      </c>
      <c r="D5652" s="6">
        <f>A5652+B5652+C5652</f>
        <v>28</v>
      </c>
      <c r="E5652" s="5">
        <f>IF(A5652=0,0,A5652*LABOR_HRS_WK_TOM*SEASON_WEEKS*(1+DIM_PCT_TOM)^A5652)</f>
        <v>1543.3839432000011</v>
      </c>
      <c r="F5652" s="5">
        <f>IF(B5652=0,0,B5652*LABOR_HRS_WK_CAR*SEASON_WEEKS*(1+DIM_PCT_CAR)^B5652)</f>
        <v>593.44900480898161</v>
      </c>
      <c r="G5652" s="5">
        <f>IF(C5652=0,0,C5652*LABOR_HRS_WK_MES*SEASON_WEEKS*(1+DIM_PCT_MES)^C5652)</f>
        <v>290.89345874736773</v>
      </c>
      <c r="H5652" s="5">
        <f>E5652+F5652+G5652</f>
        <v>2427.7264067563506</v>
      </c>
      <c r="I5652" s="5">
        <f>MIN(H5652,FARMER_HRS)</f>
        <v>720</v>
      </c>
      <c r="J5652" s="5">
        <f>MAX(0,H5652-FARMER_HRS)</f>
        <v>1707.7264067563506</v>
      </c>
      <c r="K5652" s="2">
        <f>I5652*FARMER_RATE+J5652*TEMP_WORKER_RATE</f>
        <v>54648.027895075531</v>
      </c>
      <c r="L5652" s="2">
        <f>A5652*PRICE_TOM+B5652*PRICE_CAR+C5652*PRICE_MES</f>
        <v>115916</v>
      </c>
      <c r="M5652" s="2">
        <f>A5652*FERT_BED_TOM+B5652*FERT_BED_CAR+C5652*FERT_BED_MES</f>
        <v>18480</v>
      </c>
      <c r="N5652" s="6">
        <f>IF(AND(D5652&lt;=TOTAL_BEDS,J5652&lt;=TEMP_WORKER_MAX*TEMP_WORKER_HRS),1,0)</f>
        <v>1</v>
      </c>
      <c r="O5652" s="2">
        <f>L5652-M5652-K5652-FIXED_COSTS</f>
        <v>22787.972104924469</v>
      </c>
      <c r="P5652" s="2">
        <f>IF(N5652=1,O5652,"")</f>
        <v>22787.972104924469</v>
      </c>
    </row>
    <row r="5653">
      <c r="A5653" s="6">
        <v>8</v>
      </c>
      <c r="B5653" s="6">
        <v>14</v>
      </c>
      <c r="C5653" s="6">
        <v>7</v>
      </c>
      <c r="D5653" s="6">
        <f>A5653+B5653+C5653</f>
        <v>29</v>
      </c>
      <c r="E5653" s="5">
        <f>IF(A5653=0,0,A5653*LABOR_HRS_WK_TOM*SEASON_WEEKS*(1+DIM_PCT_TOM)^A5653)</f>
        <v>1543.3839432000011</v>
      </c>
      <c r="F5653" s="5">
        <f>IF(B5653=0,0,B5653*LABOR_HRS_WK_CAR*SEASON_WEEKS*(1+DIM_PCT_CAR)^B5653)</f>
        <v>593.44900480898161</v>
      </c>
      <c r="G5653" s="5">
        <f>IF(C5653=0,0,C5653*LABOR_HRS_WK_MES*SEASON_WEEKS*(1+DIM_PCT_MES)^C5653)</f>
        <v>343.61789814532818</v>
      </c>
      <c r="H5653" s="5">
        <f>E5653+F5653+G5653</f>
        <v>2480.450846154311</v>
      </c>
      <c r="I5653" s="5">
        <f>MIN(H5653,FARMER_HRS)</f>
        <v>720</v>
      </c>
      <c r="J5653" s="5">
        <f>MAX(0,H5653-FARMER_HRS)</f>
        <v>1760.450846154311</v>
      </c>
      <c r="K5653" s="2">
        <f>I5653*FARMER_RATE+J5653*TEMP_WORKER_RATE</f>
        <v>55563.382745734561</v>
      </c>
      <c r="L5653" s="2">
        <f>A5653*PRICE_TOM+B5653*PRICE_CAR+C5653*PRICE_MES</f>
        <v>118616</v>
      </c>
      <c r="M5653" s="2">
        <f>A5653*FERT_BED_TOM+B5653*FERT_BED_CAR+C5653*FERT_BED_MES</f>
        <v>19360</v>
      </c>
      <c r="N5653" s="6">
        <f>IF(AND(D5653&lt;=TOTAL_BEDS,J5653&lt;=TEMP_WORKER_MAX*TEMP_WORKER_HRS),1,0)</f>
        <v>1</v>
      </c>
      <c r="O5653" s="2">
        <f>L5653-M5653-K5653-FIXED_COSTS</f>
        <v>23692.617254265439</v>
      </c>
      <c r="P5653" s="2">
        <f>IF(N5653=1,O5653,"")</f>
        <v>23692.617254265439</v>
      </c>
    </row>
    <row r="5654">
      <c r="A5654" s="6">
        <v>8</v>
      </c>
      <c r="B5654" s="6">
        <v>14</v>
      </c>
      <c r="C5654" s="6">
        <v>8</v>
      </c>
      <c r="D5654" s="6">
        <f>A5654+B5654+C5654</f>
        <v>30</v>
      </c>
      <c r="E5654" s="5">
        <f>IF(A5654=0,0,A5654*LABOR_HRS_WK_TOM*SEASON_WEEKS*(1+DIM_PCT_TOM)^A5654)</f>
        <v>1543.3839432000011</v>
      </c>
      <c r="F5654" s="5">
        <f>IF(B5654=0,0,B5654*LABOR_HRS_WK_CAR*SEASON_WEEKS*(1+DIM_PCT_CAR)^B5654)</f>
        <v>593.44900480898161</v>
      </c>
      <c r="G5654" s="5">
        <f>IF(C5654=0,0,C5654*LABOR_HRS_WK_MES*SEASON_WEEKS*(1+DIM_PCT_MES)^C5654)</f>
        <v>397.61499642530833</v>
      </c>
      <c r="H5654" s="5">
        <f>E5654+F5654+G5654</f>
        <v>2534.447944434291</v>
      </c>
      <c r="I5654" s="5">
        <f>MIN(H5654,FARMER_HRS)</f>
        <v>720</v>
      </c>
      <c r="J5654" s="5">
        <f>MAX(0,H5654-FARMER_HRS)</f>
        <v>1814.447944434291</v>
      </c>
      <c r="K5654" s="2">
        <f>I5654*FARMER_RATE+J5654*TEMP_WORKER_RATE</f>
        <v>56500.832368650881</v>
      </c>
      <c r="L5654" s="2">
        <f>A5654*PRICE_TOM+B5654*PRICE_CAR+C5654*PRICE_MES</f>
        <v>121316</v>
      </c>
      <c r="M5654" s="2">
        <f>A5654*FERT_BED_TOM+B5654*FERT_BED_CAR+C5654*FERT_BED_MES</f>
        <v>20240</v>
      </c>
      <c r="N5654" s="6">
        <f>IF(AND(D5654&lt;=TOTAL_BEDS,J5654&lt;=TEMP_WORKER_MAX*TEMP_WORKER_HRS),1,0)</f>
        <v>1</v>
      </c>
      <c r="O5654" s="2">
        <f>L5654-M5654-K5654-FIXED_COSTS</f>
        <v>24575.167631349119</v>
      </c>
      <c r="P5654" s="2">
        <f>IF(N5654=1,O5654,"")</f>
        <v>24575.167631349119</v>
      </c>
    </row>
    <row r="5655">
      <c r="A5655" s="6">
        <v>8</v>
      </c>
      <c r="B5655" s="6">
        <v>14</v>
      </c>
      <c r="C5655" s="6">
        <v>9</v>
      </c>
      <c r="D5655" s="6">
        <f>A5655+B5655+C5655</f>
        <v>31</v>
      </c>
      <c r="E5655" s="5">
        <f>IF(A5655=0,0,A5655*LABOR_HRS_WK_TOM*SEASON_WEEKS*(1+DIM_PCT_TOM)^A5655)</f>
        <v>1543.3839432000011</v>
      </c>
      <c r="F5655" s="5">
        <f>IF(B5655=0,0,B5655*LABOR_HRS_WK_CAR*SEASON_WEEKS*(1+DIM_PCT_CAR)^B5655)</f>
        <v>593.44900480898161</v>
      </c>
      <c r="G5655" s="5">
        <f>IF(C5655=0,0,C5655*LABOR_HRS_WK_MES*SEASON_WEEKS*(1+DIM_PCT_MES)^C5655)</f>
        <v>452.90833186570273</v>
      </c>
      <c r="H5655" s="5">
        <f>E5655+F5655+G5655</f>
        <v>2589.7412798746855</v>
      </c>
      <c r="I5655" s="5">
        <f>MIN(H5655,FARMER_HRS)</f>
        <v>720</v>
      </c>
      <c r="J5655" s="5">
        <f>MAX(0,H5655-FARMER_HRS)</f>
        <v>1869.7412798746855</v>
      </c>
      <c r="K5655" s="2">
        <f>I5655*FARMER_RATE+J5655*TEMP_WORKER_RATE</f>
        <v>57460.786108935514</v>
      </c>
      <c r="L5655" s="2">
        <f>A5655*PRICE_TOM+B5655*PRICE_CAR+C5655*PRICE_MES</f>
        <v>124016</v>
      </c>
      <c r="M5655" s="2">
        <f>A5655*FERT_BED_TOM+B5655*FERT_BED_CAR+C5655*FERT_BED_MES</f>
        <v>21120</v>
      </c>
      <c r="N5655" s="6">
        <f>IF(AND(D5655&lt;=TOTAL_BEDS,J5655&lt;=TEMP_WORKER_MAX*TEMP_WORKER_HRS),1,0)</f>
        <v>1</v>
      </c>
      <c r="O5655" s="2">
        <f>L5655-M5655-K5655-FIXED_COSTS</f>
        <v>25435.213891064486</v>
      </c>
      <c r="P5655" s="2">
        <f>IF(N5655=1,O5655,"")</f>
        <v>25435.213891064486</v>
      </c>
    </row>
    <row r="5656">
      <c r="A5656" s="6">
        <v>8</v>
      </c>
      <c r="B5656" s="6">
        <v>14</v>
      </c>
      <c r="C5656" s="6">
        <v>10</v>
      </c>
      <c r="D5656" s="6">
        <f>A5656+B5656+C5656</f>
        <v>32</v>
      </c>
      <c r="E5656" s="5">
        <f>IF(A5656=0,0,A5656*LABOR_HRS_WK_TOM*SEASON_WEEKS*(1+DIM_PCT_TOM)^A5656)</f>
        <v>1543.3839432000011</v>
      </c>
      <c r="F5656" s="5">
        <f>IF(B5656=0,0,B5656*LABOR_HRS_WK_CAR*SEASON_WEEKS*(1+DIM_PCT_CAR)^B5656)</f>
        <v>593.44900480898161</v>
      </c>
      <c r="G5656" s="5">
        <f>IF(C5656=0,0,C5656*LABOR_HRS_WK_MES*SEASON_WEEKS*(1+DIM_PCT_MES)^C5656)</f>
        <v>509.52187334891551</v>
      </c>
      <c r="H5656" s="5">
        <f>E5656+F5656+G5656</f>
        <v>2646.3548213578983</v>
      </c>
      <c r="I5656" s="5">
        <f>MIN(H5656,FARMER_HRS)</f>
        <v>720</v>
      </c>
      <c r="J5656" s="5">
        <f>MAX(0,H5656-FARMER_HRS)</f>
        <v>1926.3548213578983</v>
      </c>
      <c r="K5656" s="2">
        <f>I5656*FARMER_RATE+J5656*TEMP_WORKER_RATE</f>
        <v>58443.660093019069</v>
      </c>
      <c r="L5656" s="2">
        <f>A5656*PRICE_TOM+B5656*PRICE_CAR+C5656*PRICE_MES</f>
        <v>126716</v>
      </c>
      <c r="M5656" s="2">
        <f>A5656*FERT_BED_TOM+B5656*FERT_BED_CAR+C5656*FERT_BED_MES</f>
        <v>22000</v>
      </c>
      <c r="N5656" s="6">
        <f>IF(AND(D5656&lt;=TOTAL_BEDS,J5656&lt;=TEMP_WORKER_MAX*TEMP_WORKER_HRS),1,0)</f>
        <v>1</v>
      </c>
      <c r="O5656" s="2">
        <f>L5656-M5656-K5656-FIXED_COSTS</f>
        <v>26272.339906980931</v>
      </c>
      <c r="P5656" s="2">
        <f>IF(N5656=1,O5656,"")</f>
        <v>26272.339906980931</v>
      </c>
    </row>
    <row r="5657">
      <c r="A5657" s="6">
        <v>8</v>
      </c>
      <c r="B5657" s="6">
        <v>14</v>
      </c>
      <c r="C5657" s="6">
        <v>11</v>
      </c>
      <c r="D5657" s="6">
        <f>A5657+B5657+C5657</f>
        <v>33</v>
      </c>
      <c r="E5657" s="5">
        <f>IF(A5657=0,0,A5657*LABOR_HRS_WK_TOM*SEASON_WEEKS*(1+DIM_PCT_TOM)^A5657)</f>
        <v>1543.3839432000011</v>
      </c>
      <c r="F5657" s="5">
        <f>IF(B5657=0,0,B5657*LABOR_HRS_WK_CAR*SEASON_WEEKS*(1+DIM_PCT_CAR)^B5657)</f>
        <v>593.44900480898161</v>
      </c>
      <c r="G5657" s="5">
        <f>IF(C5657=0,0,C5657*LABOR_HRS_WK_MES*SEASON_WEEKS*(1+DIM_PCT_MES)^C5657)</f>
        <v>567.47998644235463</v>
      </c>
      <c r="H5657" s="5">
        <f>E5657+F5657+G5657</f>
        <v>2704.3129344513372</v>
      </c>
      <c r="I5657" s="5">
        <f>MIN(H5657,FARMER_HRS)</f>
        <v>720</v>
      </c>
      <c r="J5657" s="5">
        <f>MAX(0,H5657-FARMER_HRS)</f>
        <v>1984.3129344513372</v>
      </c>
      <c r="K5657" s="2">
        <f>I5657*FARMER_RATE+J5657*TEMP_WORKER_RATE</f>
        <v>59449.877334224606</v>
      </c>
      <c r="L5657" s="2">
        <f>A5657*PRICE_TOM+B5657*PRICE_CAR+C5657*PRICE_MES</f>
        <v>129416</v>
      </c>
      <c r="M5657" s="2">
        <f>A5657*FERT_BED_TOM+B5657*FERT_BED_CAR+C5657*FERT_BED_MES</f>
        <v>22880</v>
      </c>
      <c r="N5657" s="6">
        <f>IF(AND(D5657&lt;=TOTAL_BEDS,J5657&lt;=TEMP_WORKER_MAX*TEMP_WORKER_HRS),1,0)</f>
        <v>1</v>
      </c>
      <c r="O5657" s="2">
        <f>L5657-M5657-K5657-FIXED_COSTS</f>
        <v>27086.122665775394</v>
      </c>
      <c r="P5657" s="2">
        <f>IF(N5657=1,O5657,"")</f>
        <v>27086.122665775394</v>
      </c>
    </row>
    <row r="5658">
      <c r="A5658" s="6">
        <v>8</v>
      </c>
      <c r="B5658" s="6">
        <v>14</v>
      </c>
      <c r="C5658" s="6">
        <v>12</v>
      </c>
      <c r="D5658" s="6">
        <f>A5658+B5658+C5658</f>
        <v>34</v>
      </c>
      <c r="E5658" s="5">
        <f>IF(A5658=0,0,A5658*LABOR_HRS_WK_TOM*SEASON_WEEKS*(1+DIM_PCT_TOM)^A5658)</f>
        <v>1543.3839432000011</v>
      </c>
      <c r="F5658" s="5">
        <f>IF(B5658=0,0,B5658*LABOR_HRS_WK_CAR*SEASON_WEEKS*(1+DIM_PCT_CAR)^B5658)</f>
        <v>593.44900480898161</v>
      </c>
      <c r="G5658" s="5">
        <f>IF(C5658=0,0,C5658*LABOR_HRS_WK_MES*SEASON_WEEKS*(1+DIM_PCT_MES)^C5658)</f>
        <v>626.807439570419</v>
      </c>
      <c r="H5658" s="5">
        <f>E5658+F5658+G5658</f>
        <v>2763.6403875794017</v>
      </c>
      <c r="I5658" s="5">
        <f>MIN(H5658,FARMER_HRS)</f>
        <v>720</v>
      </c>
      <c r="J5658" s="5">
        <f>MAX(0,H5658-FARMER_HRS)</f>
        <v>2043.6403875794017</v>
      </c>
      <c r="K5658" s="2">
        <f>I5658*FARMER_RATE+J5658*TEMP_WORKER_RATE</f>
        <v>60479.867839920167</v>
      </c>
      <c r="L5658" s="2">
        <f>A5658*PRICE_TOM+B5658*PRICE_CAR+C5658*PRICE_MES</f>
        <v>132116</v>
      </c>
      <c r="M5658" s="2">
        <f>A5658*FERT_BED_TOM+B5658*FERT_BED_CAR+C5658*FERT_BED_MES</f>
        <v>23760</v>
      </c>
      <c r="N5658" s="6">
        <f>IF(AND(D5658&lt;=TOTAL_BEDS,J5658&lt;=TEMP_WORKER_MAX*TEMP_WORKER_HRS),1,0)</f>
        <v>1</v>
      </c>
      <c r="O5658" s="2">
        <f>L5658-M5658-K5658-FIXED_COSTS</f>
        <v>27876.132160079833</v>
      </c>
      <c r="P5658" s="2">
        <f>IF(N5658=1,O5658,"")</f>
        <v>27876.132160079833</v>
      </c>
    </row>
    <row r="5659">
      <c r="A5659" s="6">
        <v>8</v>
      </c>
      <c r="B5659" s="6">
        <v>14</v>
      </c>
      <c r="C5659" s="6">
        <v>13</v>
      </c>
      <c r="D5659" s="6">
        <f>A5659+B5659+C5659</f>
        <v>35</v>
      </c>
      <c r="E5659" s="5">
        <f>IF(A5659=0,0,A5659*LABOR_HRS_WK_TOM*SEASON_WEEKS*(1+DIM_PCT_TOM)^A5659)</f>
        <v>1543.3839432000011</v>
      </c>
      <c r="F5659" s="5">
        <f>IF(B5659=0,0,B5659*LABOR_HRS_WK_CAR*SEASON_WEEKS*(1+DIM_PCT_CAR)^B5659)</f>
        <v>593.44900480898161</v>
      </c>
      <c r="G5659" s="5">
        <f>IF(C5659=0,0,C5659*LABOR_HRS_WK_MES*SEASON_WEEKS*(1+DIM_PCT_MES)^C5659)</f>
        <v>687.52941027880331</v>
      </c>
      <c r="H5659" s="5">
        <f>E5659+F5659+G5659</f>
        <v>2824.3623582877863</v>
      </c>
      <c r="I5659" s="5">
        <f>MIN(H5659,FARMER_HRS)</f>
        <v>720</v>
      </c>
      <c r="J5659" s="5">
        <f>MAX(0,H5659-FARMER_HRS)</f>
        <v>2104.3623582877863</v>
      </c>
      <c r="K5659" s="2">
        <f>I5659*FARMER_RATE+J5659*TEMP_WORKER_RATE</f>
        <v>61534.068720274066</v>
      </c>
      <c r="L5659" s="2">
        <f>A5659*PRICE_TOM+B5659*PRICE_CAR+C5659*PRICE_MES</f>
        <v>134816</v>
      </c>
      <c r="M5659" s="2">
        <f>A5659*FERT_BED_TOM+B5659*FERT_BED_CAR+C5659*FERT_BED_MES</f>
        <v>24640</v>
      </c>
      <c r="N5659" s="6">
        <f>IF(AND(D5659&lt;=TOTAL_BEDS,J5659&lt;=TEMP_WORKER_MAX*TEMP_WORKER_HRS),1,0)</f>
        <v>1</v>
      </c>
      <c r="O5659" s="2">
        <f>L5659-M5659-K5659-FIXED_COSTS</f>
        <v>28641.931279725934</v>
      </c>
      <c r="P5659" s="2">
        <f>IF(N5659=1,O5659,"")</f>
        <v>28641.931279725934</v>
      </c>
    </row>
    <row r="5660">
      <c r="A5660" s="6">
        <v>8</v>
      </c>
      <c r="B5660" s="6">
        <v>14</v>
      </c>
      <c r="C5660" s="6">
        <v>14</v>
      </c>
      <c r="D5660" s="6">
        <f>A5660+B5660+C5660</f>
        <v>36</v>
      </c>
      <c r="E5660" s="5">
        <f>IF(A5660=0,0,A5660*LABOR_HRS_WK_TOM*SEASON_WEEKS*(1+DIM_PCT_TOM)^A5660)</f>
        <v>1543.3839432000011</v>
      </c>
      <c r="F5660" s="5">
        <f>IF(B5660=0,0,B5660*LABOR_HRS_WK_CAR*SEASON_WEEKS*(1+DIM_PCT_CAR)^B5660)</f>
        <v>593.44900480898161</v>
      </c>
      <c r="G5660" s="5">
        <f>IF(C5660=0,0,C5660*LABOR_HRS_WK_MES*SEASON_WEEKS*(1+DIM_PCT_MES)^C5660)</f>
        <v>749.67149159246435</v>
      </c>
      <c r="H5660" s="5">
        <f>E5660+F5660+G5660</f>
        <v>2886.5044396014473</v>
      </c>
      <c r="I5660" s="5">
        <f>MIN(H5660,FARMER_HRS)</f>
        <v>720</v>
      </c>
      <c r="J5660" s="5">
        <f>MAX(0,H5660-FARMER_HRS)</f>
        <v>2166.5044396014473</v>
      </c>
      <c r="K5660" s="2">
        <f>I5660*FARMER_RATE+J5660*TEMP_WORKER_RATE</f>
        <v>62612.924298636237</v>
      </c>
      <c r="L5660" s="2">
        <f>A5660*PRICE_TOM+B5660*PRICE_CAR+C5660*PRICE_MES</f>
        <v>137516</v>
      </c>
      <c r="M5660" s="2">
        <f>A5660*FERT_BED_TOM+B5660*FERT_BED_CAR+C5660*FERT_BED_MES</f>
        <v>25520</v>
      </c>
      <c r="N5660" s="6">
        <f>IF(AND(D5660&lt;=TOTAL_BEDS,J5660&lt;=TEMP_WORKER_MAX*TEMP_WORKER_HRS),1,0)</f>
        <v>1</v>
      </c>
      <c r="O5660" s="2">
        <f>L5660-M5660-K5660-FIXED_COSTS</f>
        <v>29383.075701363763</v>
      </c>
      <c r="P5660" s="2">
        <f>IF(N5660=1,O5660,"")</f>
        <v>29383.075701363763</v>
      </c>
    </row>
    <row r="5661">
      <c r="A5661" s="6">
        <v>8</v>
      </c>
      <c r="B5661" s="6">
        <v>14</v>
      </c>
      <c r="C5661" s="6">
        <v>15</v>
      </c>
      <c r="D5661" s="6">
        <f>A5661+B5661+C5661</f>
        <v>37</v>
      </c>
      <c r="E5661" s="5">
        <f>IF(A5661=0,0,A5661*LABOR_HRS_WK_TOM*SEASON_WEEKS*(1+DIM_PCT_TOM)^A5661)</f>
        <v>1543.3839432000011</v>
      </c>
      <c r="F5661" s="5">
        <f>IF(B5661=0,0,B5661*LABOR_HRS_WK_CAR*SEASON_WEEKS*(1+DIM_PCT_CAR)^B5661)</f>
        <v>593.44900480898161</v>
      </c>
      <c r="G5661" s="5">
        <f>IF(C5661=0,0,C5661*LABOR_HRS_WK_MES*SEASON_WEEKS*(1+DIM_PCT_MES)^C5661)</f>
        <v>813.25969846861074</v>
      </c>
      <c r="H5661" s="5">
        <f>E5661+F5661+G5661</f>
        <v>2950.0926464775935</v>
      </c>
      <c r="I5661" s="5">
        <f>MIN(H5661,FARMER_HRS)</f>
        <v>720</v>
      </c>
      <c r="J5661" s="5">
        <f>MAX(0,H5661-FARMER_HRS)</f>
        <v>2230.0926464775935</v>
      </c>
      <c r="K5661" s="2">
        <f>I5661*FARMER_RATE+J5661*TEMP_WORKER_RATE</f>
        <v>63716.88622356933</v>
      </c>
      <c r="L5661" s="2">
        <f>A5661*PRICE_TOM+B5661*PRICE_CAR+C5661*PRICE_MES</f>
        <v>140216</v>
      </c>
      <c r="M5661" s="2">
        <f>A5661*FERT_BED_TOM+B5661*FERT_BED_CAR+C5661*FERT_BED_MES</f>
        <v>26400</v>
      </c>
      <c r="N5661" s="6">
        <f>IF(AND(D5661&lt;=TOTAL_BEDS,J5661&lt;=TEMP_WORKER_MAX*TEMP_WORKER_HRS),1,0)</f>
        <v>1</v>
      </c>
      <c r="O5661" s="2">
        <f>L5661-M5661-K5661-FIXED_COSTS</f>
        <v>30099.11377643067</v>
      </c>
      <c r="P5661" s="2">
        <f>IF(N5661=1,O5661,"")</f>
        <v>30099.11377643067</v>
      </c>
    </row>
    <row r="5662">
      <c r="A5662" s="6">
        <v>8</v>
      </c>
      <c r="B5662" s="6">
        <v>14</v>
      </c>
      <c r="C5662" s="6">
        <v>16</v>
      </c>
      <c r="D5662" s="6">
        <f>A5662+B5662+C5662</f>
        <v>38</v>
      </c>
      <c r="E5662" s="5">
        <f>IF(A5662=0,0,A5662*LABOR_HRS_WK_TOM*SEASON_WEEKS*(1+DIM_PCT_TOM)^A5662)</f>
        <v>1543.3839432000011</v>
      </c>
      <c r="F5662" s="5">
        <f>IF(B5662=0,0,B5662*LABOR_HRS_WK_CAR*SEASON_WEEKS*(1+DIM_PCT_CAR)^B5662)</f>
        <v>593.44900480898161</v>
      </c>
      <c r="G5662" s="5">
        <f>IF(C5662=0,0,C5662*LABOR_HRS_WK_MES*SEASON_WEEKS*(1+DIM_PCT_MES)^C5662)</f>
        <v>878.32047434609967</v>
      </c>
      <c r="H5662" s="5">
        <f>E5662+F5662+G5662</f>
        <v>3015.1534223550825</v>
      </c>
      <c r="I5662" s="5">
        <f>MIN(H5662,FARMER_HRS)</f>
        <v>720</v>
      </c>
      <c r="J5662" s="5">
        <f>MAX(0,H5662-FARMER_HRS)</f>
        <v>2295.1534223550825</v>
      </c>
      <c r="K5662" s="2">
        <f>I5662*FARMER_RATE+J5662*TEMP_WORKER_RATE</f>
        <v>64846.413582553512</v>
      </c>
      <c r="L5662" s="2">
        <f>A5662*PRICE_TOM+B5662*PRICE_CAR+C5662*PRICE_MES</f>
        <v>142916</v>
      </c>
      <c r="M5662" s="2">
        <f>A5662*FERT_BED_TOM+B5662*FERT_BED_CAR+C5662*FERT_BED_MES</f>
        <v>27280</v>
      </c>
      <c r="N5662" s="6">
        <f>IF(AND(D5662&lt;=TOTAL_BEDS,J5662&lt;=TEMP_WORKER_MAX*TEMP_WORKER_HRS),1,0)</f>
        <v>1</v>
      </c>
      <c r="O5662" s="2">
        <f>L5662-M5662-K5662-FIXED_COSTS</f>
        <v>30789.586417446488</v>
      </c>
      <c r="P5662" s="2">
        <f>IF(N5662=1,O5662,"")</f>
        <v>30789.586417446488</v>
      </c>
    </row>
    <row r="5663">
      <c r="A5663" s="6">
        <v>8</v>
      </c>
      <c r="B5663" s="6">
        <v>14</v>
      </c>
      <c r="C5663" s="6">
        <v>17</v>
      </c>
      <c r="D5663" s="6">
        <f>A5663+B5663+C5663</f>
        <v>39</v>
      </c>
      <c r="E5663" s="5">
        <f>IF(A5663=0,0,A5663*LABOR_HRS_WK_TOM*SEASON_WEEKS*(1+DIM_PCT_TOM)^A5663)</f>
        <v>1543.3839432000011</v>
      </c>
      <c r="F5663" s="5">
        <f>IF(B5663=0,0,B5663*LABOR_HRS_WK_CAR*SEASON_WEEKS*(1+DIM_PCT_CAR)^B5663)</f>
        <v>593.44900480898161</v>
      </c>
      <c r="G5663" s="5">
        <f>IF(C5663=0,0,C5663*LABOR_HRS_WK_MES*SEASON_WEEKS*(1+DIM_PCT_MES)^C5663)</f>
        <v>944.88069779263992</v>
      </c>
      <c r="H5663" s="5">
        <f>E5663+F5663+G5663</f>
        <v>3081.713645801623</v>
      </c>
      <c r="I5663" s="5">
        <f>MIN(H5663,FARMER_HRS)</f>
        <v>720</v>
      </c>
      <c r="J5663" s="5">
        <f>MAX(0,H5663-FARMER_HRS)</f>
        <v>2361.713645801623</v>
      </c>
      <c r="K5663" s="2">
        <f>I5663*FARMER_RATE+J5663*TEMP_WORKER_RATE</f>
        <v>66001.973017389289</v>
      </c>
      <c r="L5663" s="2">
        <f>A5663*PRICE_TOM+B5663*PRICE_CAR+C5663*PRICE_MES</f>
        <v>145616</v>
      </c>
      <c r="M5663" s="2">
        <f>A5663*FERT_BED_TOM+B5663*FERT_BED_CAR+C5663*FERT_BED_MES</f>
        <v>28160</v>
      </c>
      <c r="N5663" s="6">
        <f>IF(AND(D5663&lt;=TOTAL_BEDS,J5663&lt;=TEMP_WORKER_MAX*TEMP_WORKER_HRS),1,0)</f>
        <v>1</v>
      </c>
      <c r="O5663" s="2">
        <f>L5663-M5663-K5663-FIXED_COSTS</f>
        <v>31454.026982610711</v>
      </c>
      <c r="P5663" s="2">
        <f>IF(N5663=1,O5663,"")</f>
        <v>31454.026982610711</v>
      </c>
    </row>
    <row r="5664">
      <c r="A5664" s="6">
        <v>8</v>
      </c>
      <c r="B5664" s="6">
        <v>14</v>
      </c>
      <c r="C5664" s="6">
        <v>18</v>
      </c>
      <c r="D5664" s="6">
        <f>A5664+B5664+C5664</f>
        <v>40</v>
      </c>
      <c r="E5664" s="5">
        <f>IF(A5664=0,0,A5664*LABOR_HRS_WK_TOM*SEASON_WEEKS*(1+DIM_PCT_TOM)^A5664)</f>
        <v>1543.3839432000011</v>
      </c>
      <c r="F5664" s="5">
        <f>IF(B5664=0,0,B5664*LABOR_HRS_WK_CAR*SEASON_WEEKS*(1+DIM_PCT_CAR)^B5664)</f>
        <v>593.44900480898161</v>
      </c>
      <c r="G5664" s="5">
        <f>IF(C5664=0,0,C5664*LABOR_HRS_WK_MES*SEASON_WEEKS*(1+DIM_PCT_MES)^C5664)</f>
        <v>1012.9676892512272</v>
      </c>
      <c r="H5664" s="5">
        <f>E5664+F5664+G5664</f>
        <v>3149.80063726021</v>
      </c>
      <c r="I5664" s="5">
        <f>MIN(H5664,FARMER_HRS)</f>
        <v>720</v>
      </c>
      <c r="J5664" s="5">
        <f>MAX(0,H5664-FARMER_HRS)</f>
        <v>2429.80063726021</v>
      </c>
      <c r="K5664" s="2">
        <f>I5664*FARMER_RATE+J5664*TEMP_WORKER_RATE</f>
        <v>67184.038841323083</v>
      </c>
      <c r="L5664" s="2">
        <f>A5664*PRICE_TOM+B5664*PRICE_CAR+C5664*PRICE_MES</f>
        <v>148316</v>
      </c>
      <c r="M5664" s="2">
        <f>A5664*FERT_BED_TOM+B5664*FERT_BED_CAR+C5664*FERT_BED_MES</f>
        <v>29040</v>
      </c>
      <c r="N5664" s="6">
        <f>IF(AND(D5664&lt;=TOTAL_BEDS,J5664&lt;=TEMP_WORKER_MAX*TEMP_WORKER_HRS),1,0)</f>
        <v>1</v>
      </c>
      <c r="O5664" s="2">
        <f>L5664-M5664-K5664-FIXED_COSTS</f>
        <v>32091.961158676917</v>
      </c>
      <c r="P5664" s="2">
        <f>IF(N5664=1,O5664,"")</f>
        <v>32091.961158676917</v>
      </c>
    </row>
    <row r="5665">
      <c r="A5665" s="6">
        <v>8</v>
      </c>
      <c r="B5665" s="6">
        <v>14</v>
      </c>
      <c r="C5665" s="6">
        <v>19</v>
      </c>
      <c r="D5665" s="6">
        <f>A5665+B5665+C5665</f>
        <v>41</v>
      </c>
      <c r="E5665" s="5">
        <f>IF(A5665=0,0,A5665*LABOR_HRS_WK_TOM*SEASON_WEEKS*(1+DIM_PCT_TOM)^A5665)</f>
        <v>1543.3839432000011</v>
      </c>
      <c r="F5665" s="5">
        <f>IF(B5665=0,0,B5665*LABOR_HRS_WK_CAR*SEASON_WEEKS*(1+DIM_PCT_CAR)^B5665)</f>
        <v>593.44900480898161</v>
      </c>
      <c r="G5665" s="5">
        <f>IF(C5665=0,0,C5665*LABOR_HRS_WK_MES*SEASON_WEEKS*(1+DIM_PCT_MES)^C5665)</f>
        <v>1082.6092178872491</v>
      </c>
      <c r="H5665" s="5">
        <f>E5665+F5665+G5665</f>
        <v>3219.4421658962319</v>
      </c>
      <c r="I5665" s="5">
        <f>MIN(H5665,FARMER_HRS)</f>
        <v>720</v>
      </c>
      <c r="J5665" s="5">
        <f>MAX(0,H5665-FARMER_HRS)</f>
        <v>2499.4421658962319</v>
      </c>
      <c r="K5665" s="2">
        <f>I5665*FARMER_RATE+J5665*TEMP_WORKER_RATE</f>
        <v>68393.0931579207</v>
      </c>
      <c r="L5665" s="2">
        <f>A5665*PRICE_TOM+B5665*PRICE_CAR+C5665*PRICE_MES</f>
        <v>151016</v>
      </c>
      <c r="M5665" s="2">
        <f>A5665*FERT_BED_TOM+B5665*FERT_BED_CAR+C5665*FERT_BED_MES</f>
        <v>29920</v>
      </c>
      <c r="N5665" s="6">
        <f>IF(AND(D5665&lt;=TOTAL_BEDS,J5665&lt;=TEMP_WORKER_MAX*TEMP_WORKER_HRS),1,0)</f>
        <v>1</v>
      </c>
      <c r="O5665" s="2">
        <f>L5665-M5665-K5665-FIXED_COSTS</f>
        <v>32702.906842079305</v>
      </c>
      <c r="P5665" s="2">
        <f>IF(N5665=1,O5665,"")</f>
        <v>32702.906842079305</v>
      </c>
    </row>
    <row r="5666">
      <c r="A5666" s="6">
        <v>8</v>
      </c>
      <c r="B5666" s="6">
        <v>14</v>
      </c>
      <c r="C5666" s="6">
        <v>20</v>
      </c>
      <c r="D5666" s="6">
        <f>A5666+B5666+C5666</f>
        <v>42</v>
      </c>
      <c r="E5666" s="5">
        <f>IF(A5666=0,0,A5666*LABOR_HRS_WK_TOM*SEASON_WEEKS*(1+DIM_PCT_TOM)^A5666)</f>
        <v>1543.3839432000011</v>
      </c>
      <c r="F5666" s="5">
        <f>IF(B5666=0,0,B5666*LABOR_HRS_WK_CAR*SEASON_WEEKS*(1+DIM_PCT_CAR)^B5666)</f>
        <v>593.44900480898161</v>
      </c>
      <c r="G5666" s="5">
        <f>IF(C5666=0,0,C5666*LABOR_HRS_WK_MES*SEASON_WEEKS*(1+DIM_PCT_MES)^C5666)</f>
        <v>1153.8335085377259</v>
      </c>
      <c r="H5666" s="5">
        <f>E5666+F5666+G5666</f>
        <v>3290.666456546709</v>
      </c>
      <c r="I5666" s="5">
        <f>MIN(H5666,FARMER_HRS)</f>
        <v>720</v>
      </c>
      <c r="J5666" s="5">
        <f>MAX(0,H5666-FARMER_HRS)</f>
        <v>2570.666456546709</v>
      </c>
      <c r="K5666" s="2">
        <f>I5666*FARMER_RATE+J5666*TEMP_WORKER_RATE</f>
        <v>69629.6259817137</v>
      </c>
      <c r="L5666" s="2">
        <f>A5666*PRICE_TOM+B5666*PRICE_CAR+C5666*PRICE_MES</f>
        <v>153716</v>
      </c>
      <c r="M5666" s="2">
        <f>A5666*FERT_BED_TOM+B5666*FERT_BED_CAR+C5666*FERT_BED_MES</f>
        <v>30800</v>
      </c>
      <c r="N5666" s="6">
        <f>IF(AND(D5666&lt;=TOTAL_BEDS,J5666&lt;=TEMP_WORKER_MAX*TEMP_WORKER_HRS),1,0)</f>
        <v>1</v>
      </c>
      <c r="O5666" s="2">
        <f>L5666-M5666-K5666-FIXED_COSTS</f>
        <v>33286.3740182863</v>
      </c>
      <c r="P5666" s="2">
        <f>IF(N5666=1,O5666,"")</f>
        <v>33286.3740182863</v>
      </c>
    </row>
    <row r="5667">
      <c r="A5667" s="6">
        <v>8</v>
      </c>
      <c r="B5667" s="6">
        <v>14</v>
      </c>
      <c r="C5667" s="6">
        <v>21</v>
      </c>
      <c r="D5667" s="6">
        <f>A5667+B5667+C5667</f>
        <v>43</v>
      </c>
      <c r="E5667" s="5">
        <f>IF(A5667=0,0,A5667*LABOR_HRS_WK_TOM*SEASON_WEEKS*(1+DIM_PCT_TOM)^A5667)</f>
        <v>1543.3839432000011</v>
      </c>
      <c r="F5667" s="5">
        <f>IF(B5667=0,0,B5667*LABOR_HRS_WK_CAR*SEASON_WEEKS*(1+DIM_PCT_CAR)^B5667)</f>
        <v>593.44900480898161</v>
      </c>
      <c r="G5667" s="5">
        <f>IF(C5667=0,0,C5667*LABOR_HRS_WK_MES*SEASON_WEEKS*(1+DIM_PCT_MES)^C5667)</f>
        <v>1226.6692487641699</v>
      </c>
      <c r="H5667" s="5">
        <f>E5667+F5667+G5667</f>
        <v>3363.5021967731527</v>
      </c>
      <c r="I5667" s="5">
        <f>MIN(H5667,FARMER_HRS)</f>
        <v>720</v>
      </c>
      <c r="J5667" s="5">
        <f>MAX(0,H5667-FARMER_HRS)</f>
        <v>2643.5021967731527</v>
      </c>
      <c r="K5667" s="2">
        <f>I5667*FARMER_RATE+J5667*TEMP_WORKER_RATE</f>
        <v>70894.135360645014</v>
      </c>
      <c r="L5667" s="2">
        <f>A5667*PRICE_TOM+B5667*PRICE_CAR+C5667*PRICE_MES</f>
        <v>156416</v>
      </c>
      <c r="M5667" s="2">
        <f>A5667*FERT_BED_TOM+B5667*FERT_BED_CAR+C5667*FERT_BED_MES</f>
        <v>31680</v>
      </c>
      <c r="N5667" s="6">
        <f>IF(AND(D5667&lt;=TOTAL_BEDS,J5667&lt;=TEMP_WORKER_MAX*TEMP_WORKER_HRS),1,0)</f>
        <v>1</v>
      </c>
      <c r="O5667" s="2">
        <f>L5667-M5667-K5667-FIXED_COSTS</f>
        <v>33841.864639354986</v>
      </c>
      <c r="P5667" s="2">
        <f>IF(N5667=1,O5667,"")</f>
        <v>33841.864639354986</v>
      </c>
    </row>
    <row r="5668">
      <c r="A5668" s="6">
        <v>8</v>
      </c>
      <c r="B5668" s="6">
        <v>14</v>
      </c>
      <c r="C5668" s="6">
        <v>22</v>
      </c>
      <c r="D5668" s="6">
        <f>A5668+B5668+C5668</f>
        <v>44</v>
      </c>
      <c r="E5668" s="5">
        <f>IF(A5668=0,0,A5668*LABOR_HRS_WK_TOM*SEASON_WEEKS*(1+DIM_PCT_TOM)^A5668)</f>
        <v>1543.3839432000011</v>
      </c>
      <c r="F5668" s="5">
        <f>IF(B5668=0,0,B5668*LABOR_HRS_WK_CAR*SEASON_WEEKS*(1+DIM_PCT_CAR)^B5668)</f>
        <v>593.44900480898161</v>
      </c>
      <c r="G5668" s="5">
        <f>IF(C5668=0,0,C5668*LABOR_HRS_WK_MES*SEASON_WEEKS*(1+DIM_PCT_MES)^C5668)</f>
        <v>1301.1455960105659</v>
      </c>
      <c r="H5668" s="5">
        <f>E5668+F5668+G5668</f>
        <v>3437.9785440195487</v>
      </c>
      <c r="I5668" s="5">
        <f>MIN(H5668,FARMER_HRS)</f>
        <v>720</v>
      </c>
      <c r="J5668" s="5">
        <f>MAX(0,H5668-FARMER_HRS)</f>
        <v>2717.9785440195487</v>
      </c>
      <c r="K5668" s="2">
        <f>I5668*FARMER_RATE+J5668*TEMP_WORKER_RATE</f>
        <v>72187.127500339382</v>
      </c>
      <c r="L5668" s="2">
        <f>A5668*PRICE_TOM+B5668*PRICE_CAR+C5668*PRICE_MES</f>
        <v>159116</v>
      </c>
      <c r="M5668" s="2">
        <f>A5668*FERT_BED_TOM+B5668*FERT_BED_CAR+C5668*FERT_BED_MES</f>
        <v>32560</v>
      </c>
      <c r="N5668" s="6">
        <f>IF(AND(D5668&lt;=TOTAL_BEDS,J5668&lt;=TEMP_WORKER_MAX*TEMP_WORKER_HRS),1,0)</f>
        <v>1</v>
      </c>
      <c r="O5668" s="2">
        <f>L5668-M5668-K5668-FIXED_COSTS</f>
        <v>34368.872499660618</v>
      </c>
      <c r="P5668" s="2">
        <f>IF(N5668=1,O5668,"")</f>
        <v>34368.872499660618</v>
      </c>
    </row>
    <row r="5669">
      <c r="A5669" s="6">
        <v>8</v>
      </c>
      <c r="B5669" s="6">
        <v>14</v>
      </c>
      <c r="C5669" s="6">
        <v>23</v>
      </c>
      <c r="D5669" s="6">
        <f>A5669+B5669+C5669</f>
        <v>45</v>
      </c>
      <c r="E5669" s="5">
        <f>IF(A5669=0,0,A5669*LABOR_HRS_WK_TOM*SEASON_WEEKS*(1+DIM_PCT_TOM)^A5669)</f>
        <v>1543.3839432000011</v>
      </c>
      <c r="F5669" s="5">
        <f>IF(B5669=0,0,B5669*LABOR_HRS_WK_CAR*SEASON_WEEKS*(1+DIM_PCT_CAR)^B5669)</f>
        <v>593.44900480898161</v>
      </c>
      <c r="G5669" s="5">
        <f>IF(C5669=0,0,C5669*LABOR_HRS_WK_MES*SEASON_WEEKS*(1+DIM_PCT_MES)^C5669)</f>
        <v>1377.2921848680023</v>
      </c>
      <c r="H5669" s="5">
        <f>E5669+F5669+G5669</f>
        <v>3514.1251328769849</v>
      </c>
      <c r="I5669" s="5">
        <f>MIN(H5669,FARMER_HRS)</f>
        <v>720</v>
      </c>
      <c r="J5669" s="5">
        <f>MAX(0,H5669-FARMER_HRS)</f>
        <v>2794.1251328769849</v>
      </c>
      <c r="K5669" s="2">
        <f>I5669*FARMER_RATE+J5669*TEMP_WORKER_RATE</f>
        <v>73509.116890225429</v>
      </c>
      <c r="L5669" s="2">
        <f>A5669*PRICE_TOM+B5669*PRICE_CAR+C5669*PRICE_MES</f>
        <v>161816</v>
      </c>
      <c r="M5669" s="2">
        <f>A5669*FERT_BED_TOM+B5669*FERT_BED_CAR+C5669*FERT_BED_MES</f>
        <v>33440</v>
      </c>
      <c r="N5669" s="6">
        <f>IF(AND(D5669&lt;=TOTAL_BEDS,J5669&lt;=TEMP_WORKER_MAX*TEMP_WORKER_HRS),1,0)</f>
        <v>1</v>
      </c>
      <c r="O5669" s="2">
        <f>L5669-M5669-K5669-FIXED_COSTS</f>
        <v>34866.883109774571</v>
      </c>
      <c r="P5669" s="2">
        <f>IF(N5669=1,O5669,"")</f>
        <v>34866.883109774571</v>
      </c>
    </row>
    <row r="5670">
      <c r="A5670" s="6">
        <v>8</v>
      </c>
      <c r="B5670" s="6">
        <v>14</v>
      </c>
      <c r="C5670" s="6">
        <v>24</v>
      </c>
      <c r="D5670" s="6">
        <f>A5670+B5670+C5670</f>
        <v>46</v>
      </c>
      <c r="E5670" s="5">
        <f>IF(A5670=0,0,A5670*LABOR_HRS_WK_TOM*SEASON_WEEKS*(1+DIM_PCT_TOM)^A5670)</f>
        <v>1543.3839432000011</v>
      </c>
      <c r="F5670" s="5">
        <f>IF(B5670=0,0,B5670*LABOR_HRS_WK_CAR*SEASON_WEEKS*(1+DIM_PCT_CAR)^B5670)</f>
        <v>593.44900480898161</v>
      </c>
      <c r="G5670" s="5">
        <f>IF(C5670=0,0,C5670*LABOR_HRS_WK_MES*SEASON_WEEKS*(1+DIM_PCT_MES)^C5670)</f>
        <v>1455.139134447498</v>
      </c>
      <c r="H5670" s="5">
        <f>E5670+F5670+G5670</f>
        <v>3591.9720824564811</v>
      </c>
      <c r="I5670" s="5">
        <f>MIN(H5670,FARMER_HRS)</f>
        <v>720</v>
      </c>
      <c r="J5670" s="5">
        <f>MAX(0,H5670-FARMER_HRS)</f>
        <v>2871.9720824564811</v>
      </c>
      <c r="K5670" s="2">
        <f>I5670*FARMER_RATE+J5670*TEMP_WORKER_RATE</f>
        <v>74860.626431536133</v>
      </c>
      <c r="L5670" s="2">
        <f>A5670*PRICE_TOM+B5670*PRICE_CAR+C5670*PRICE_MES</f>
        <v>164516</v>
      </c>
      <c r="M5670" s="2">
        <f>A5670*FERT_BED_TOM+B5670*FERT_BED_CAR+C5670*FERT_BED_MES</f>
        <v>34320</v>
      </c>
      <c r="N5670" s="6">
        <f>IF(AND(D5670&lt;=TOTAL_BEDS,J5670&lt;=TEMP_WORKER_MAX*TEMP_WORKER_HRS),1,0)</f>
        <v>1</v>
      </c>
      <c r="O5670" s="2">
        <f>L5670-M5670-K5670-FIXED_COSTS</f>
        <v>35335.373568463867</v>
      </c>
      <c r="P5670" s="2">
        <f>IF(N5670=1,O5670,"")</f>
        <v>35335.373568463867</v>
      </c>
    </row>
    <row r="5671">
      <c r="A5671" s="6">
        <v>8</v>
      </c>
      <c r="B5671" s="6">
        <v>14</v>
      </c>
      <c r="C5671" s="6">
        <v>25</v>
      </c>
      <c r="D5671" s="6">
        <f>A5671+B5671+C5671</f>
        <v>47</v>
      </c>
      <c r="E5671" s="5">
        <f>IF(A5671=0,0,A5671*LABOR_HRS_WK_TOM*SEASON_WEEKS*(1+DIM_PCT_TOM)^A5671)</f>
        <v>1543.3839432000011</v>
      </c>
      <c r="F5671" s="5">
        <f>IF(B5671=0,0,B5671*LABOR_HRS_WK_CAR*SEASON_WEEKS*(1+DIM_PCT_CAR)^B5671)</f>
        <v>593.44900480898161</v>
      </c>
      <c r="G5671" s="5">
        <f>IF(C5671=0,0,C5671*LABOR_HRS_WK_MES*SEASON_WEEKS*(1+DIM_PCT_MES)^C5671)</f>
        <v>1534.7170558625955</v>
      </c>
      <c r="H5671" s="5">
        <f>E5671+F5671+G5671</f>
        <v>3671.5500038715782</v>
      </c>
      <c r="I5671" s="5">
        <f>MIN(H5671,FARMER_HRS)</f>
        <v>720</v>
      </c>
      <c r="J5671" s="5">
        <f>MAX(0,H5671-FARMER_HRS)</f>
        <v>2951.5500038715782</v>
      </c>
      <c r="K5671" s="2">
        <f>I5671*FARMER_RATE+J5671*TEMP_WORKER_RATE</f>
        <v>76242.187567214889</v>
      </c>
      <c r="L5671" s="2">
        <f>A5671*PRICE_TOM+B5671*PRICE_CAR+C5671*PRICE_MES</f>
        <v>167216</v>
      </c>
      <c r="M5671" s="2">
        <f>A5671*FERT_BED_TOM+B5671*FERT_BED_CAR+C5671*FERT_BED_MES</f>
        <v>35200</v>
      </c>
      <c r="N5671" s="6">
        <f>IF(AND(D5671&lt;=TOTAL_BEDS,J5671&lt;=TEMP_WORKER_MAX*TEMP_WORKER_HRS),1,0)</f>
        <v>1</v>
      </c>
      <c r="O5671" s="2">
        <f>L5671-M5671-K5671-FIXED_COSTS</f>
        <v>35773.812432785111</v>
      </c>
      <c r="P5671" s="2">
        <f>IF(N5671=1,O5671,"")</f>
        <v>35773.812432785111</v>
      </c>
    </row>
    <row r="5672">
      <c r="A5672" s="6">
        <v>8</v>
      </c>
      <c r="B5672" s="6">
        <v>14</v>
      </c>
      <c r="C5672" s="6">
        <v>26</v>
      </c>
      <c r="D5672" s="6">
        <f>A5672+B5672+C5672</f>
        <v>48</v>
      </c>
      <c r="E5672" s="5">
        <f>IF(A5672=0,0,A5672*LABOR_HRS_WK_TOM*SEASON_WEEKS*(1+DIM_PCT_TOM)^A5672)</f>
        <v>1543.3839432000011</v>
      </c>
      <c r="F5672" s="5">
        <f>IF(B5672=0,0,B5672*LABOR_HRS_WK_CAR*SEASON_WEEKS*(1+DIM_PCT_CAR)^B5672)</f>
        <v>593.44900480898161</v>
      </c>
      <c r="G5672" s="5">
        <f>IF(C5672=0,0,C5672*LABOR_HRS_WK_MES*SEASON_WEEKS*(1+DIM_PCT_MES)^C5672)</f>
        <v>1616.0570598233128</v>
      </c>
      <c r="H5672" s="5">
        <f>E5672+F5672+G5672</f>
        <v>3752.8900078322959</v>
      </c>
      <c r="I5672" s="5">
        <f>MIN(H5672,FARMER_HRS)</f>
        <v>720</v>
      </c>
      <c r="J5672" s="5">
        <f>MAX(0,H5672-FARMER_HRS)</f>
        <v>3032.8900078322959</v>
      </c>
      <c r="K5672" s="2">
        <f>I5672*FARMER_RATE+J5672*TEMP_WORKER_RATE</f>
        <v>77654.340413755126</v>
      </c>
      <c r="L5672" s="2">
        <f>A5672*PRICE_TOM+B5672*PRICE_CAR+C5672*PRICE_MES</f>
        <v>169916</v>
      </c>
      <c r="M5672" s="2">
        <f>A5672*FERT_BED_TOM+B5672*FERT_BED_CAR+C5672*FERT_BED_MES</f>
        <v>36080</v>
      </c>
      <c r="N5672" s="6">
        <f>IF(AND(D5672&lt;=TOTAL_BEDS,J5672&lt;=TEMP_WORKER_MAX*TEMP_WORKER_HRS),1,0)</f>
        <v>1</v>
      </c>
      <c r="O5672" s="2">
        <f>L5672-M5672-K5672-FIXED_COSTS</f>
        <v>36181.659586244874</v>
      </c>
      <c r="P5672" s="2">
        <f>IF(N5672=1,O5672,"")</f>
        <v>36181.659586244874</v>
      </c>
    </row>
    <row r="5673">
      <c r="A5673" s="6">
        <v>8</v>
      </c>
      <c r="B5673" s="6">
        <v>14</v>
      </c>
      <c r="C5673" s="6">
        <v>27</v>
      </c>
      <c r="D5673" s="6">
        <f>A5673+B5673+C5673</f>
        <v>49</v>
      </c>
      <c r="E5673" s="5">
        <f>IF(A5673=0,0,A5673*LABOR_HRS_WK_TOM*SEASON_WEEKS*(1+DIM_PCT_TOM)^A5673)</f>
        <v>1543.3839432000011</v>
      </c>
      <c r="F5673" s="5">
        <f>IF(B5673=0,0,B5673*LABOR_HRS_WK_CAR*SEASON_WEEKS*(1+DIM_PCT_CAR)^B5673)</f>
        <v>593.44900480898161</v>
      </c>
      <c r="G5673" s="5">
        <f>IF(C5673=0,0,C5673*LABOR_HRS_WK_MES*SEASON_WEEKS*(1+DIM_PCT_MES)^C5673)</f>
        <v>1699.19076434307</v>
      </c>
      <c r="H5673" s="5">
        <f>E5673+F5673+G5673</f>
        <v>3836.0237123520528</v>
      </c>
      <c r="I5673" s="5">
        <f>MIN(H5673,FARMER_HRS)</f>
        <v>720</v>
      </c>
      <c r="J5673" s="5">
        <f>MAX(0,H5673-FARMER_HRS)</f>
        <v>3116.0237123520528</v>
      </c>
      <c r="K5673" s="2">
        <f>I5673*FARMER_RATE+J5673*TEMP_WORKER_RATE</f>
        <v>79097.633895000909</v>
      </c>
      <c r="L5673" s="2">
        <f>A5673*PRICE_TOM+B5673*PRICE_CAR+C5673*PRICE_MES</f>
        <v>172616</v>
      </c>
      <c r="M5673" s="2">
        <f>A5673*FERT_BED_TOM+B5673*FERT_BED_CAR+C5673*FERT_BED_MES</f>
        <v>36960</v>
      </c>
      <c r="N5673" s="6">
        <f>IF(AND(D5673&lt;=TOTAL_BEDS,J5673&lt;=TEMP_WORKER_MAX*TEMP_WORKER_HRS),1,0)</f>
        <v>1</v>
      </c>
      <c r="O5673" s="2">
        <f>L5673-M5673-K5673-FIXED_COSTS</f>
        <v>36558.366104999091</v>
      </c>
      <c r="P5673" s="2">
        <f>IF(N5673=1,O5673,"")</f>
        <v>36558.366104999091</v>
      </c>
    </row>
    <row r="5674">
      <c r="A5674" s="6">
        <v>8</v>
      </c>
      <c r="B5674" s="6">
        <v>14</v>
      </c>
      <c r="C5674" s="6">
        <v>28</v>
      </c>
      <c r="D5674" s="6">
        <f>A5674+B5674+C5674</f>
        <v>50</v>
      </c>
      <c r="E5674" s="5">
        <f>IF(A5674=0,0,A5674*LABOR_HRS_WK_TOM*SEASON_WEEKS*(1+DIM_PCT_TOM)^A5674)</f>
        <v>1543.3839432000011</v>
      </c>
      <c r="F5674" s="5">
        <f>IF(B5674=0,0,B5674*LABOR_HRS_WK_CAR*SEASON_WEEKS*(1+DIM_PCT_CAR)^B5674)</f>
        <v>593.44900480898161</v>
      </c>
      <c r="G5674" s="5">
        <f>IF(C5674=0,0,C5674*LABOR_HRS_WK_MES*SEASON_WEEKS*(1+DIM_PCT_MES)^C5674)</f>
        <v>1784.1503025602233</v>
      </c>
      <c r="H5674" s="5">
        <f>E5674+F5674+G5674</f>
        <v>3920.9832505692061</v>
      </c>
      <c r="I5674" s="5">
        <f>MIN(H5674,FARMER_HRS)</f>
        <v>720</v>
      </c>
      <c r="J5674" s="5">
        <f>MAX(0,H5674-FARMER_HRS)</f>
        <v>3200.9832505692061</v>
      </c>
      <c r="K5674" s="2">
        <f>I5674*FARMER_RATE+J5674*TEMP_WORKER_RATE</f>
        <v>80572.625877937608</v>
      </c>
      <c r="L5674" s="2">
        <f>A5674*PRICE_TOM+B5674*PRICE_CAR+C5674*PRICE_MES</f>
        <v>175316</v>
      </c>
      <c r="M5674" s="2">
        <f>A5674*FERT_BED_TOM+B5674*FERT_BED_CAR+C5674*FERT_BED_MES</f>
        <v>37840</v>
      </c>
      <c r="N5674" s="6">
        <f>IF(AND(D5674&lt;=TOTAL_BEDS,J5674&lt;=TEMP_WORKER_MAX*TEMP_WORKER_HRS),1,0)</f>
        <v>1</v>
      </c>
      <c r="O5674" s="2">
        <f>L5674-M5674-K5674-FIXED_COSTS</f>
        <v>36903.374122062392</v>
      </c>
      <c r="P5674" s="2">
        <f>IF(N5674=1,O5674,"")</f>
        <v>36903.374122062392</v>
      </c>
    </row>
    <row r="5675">
      <c r="A5675" s="6">
        <v>8</v>
      </c>
      <c r="B5675" s="6">
        <v>14</v>
      </c>
      <c r="C5675" s="6">
        <v>29</v>
      </c>
      <c r="D5675" s="6">
        <f>A5675+B5675+C5675</f>
        <v>51</v>
      </c>
      <c r="E5675" s="5">
        <f>IF(A5675=0,0,A5675*LABOR_HRS_WK_TOM*SEASON_WEEKS*(1+DIM_PCT_TOM)^A5675)</f>
        <v>1543.3839432000011</v>
      </c>
      <c r="F5675" s="5">
        <f>IF(B5675=0,0,B5675*LABOR_HRS_WK_CAR*SEASON_WEEKS*(1+DIM_PCT_CAR)^B5675)</f>
        <v>593.44900480898161</v>
      </c>
      <c r="G5675" s="5">
        <f>IF(C5675=0,0,C5675*LABOR_HRS_WK_MES*SEASON_WEEKS*(1+DIM_PCT_MES)^C5675)</f>
        <v>1870.9683306758766</v>
      </c>
      <c r="H5675" s="5">
        <f>E5675+F5675+G5675</f>
        <v>4007.8012786848594</v>
      </c>
      <c r="I5675" s="5">
        <f>MIN(H5675,FARMER_HRS)</f>
        <v>720</v>
      </c>
      <c r="J5675" s="5">
        <f>MAX(0,H5675-FARMER_HRS)</f>
        <v>3287.8012786848594</v>
      </c>
      <c r="K5675" s="2">
        <f>I5675*FARMER_RATE+J5675*TEMP_WORKER_RATE</f>
        <v>82079.883310501027</v>
      </c>
      <c r="L5675" s="2">
        <f>A5675*PRICE_TOM+B5675*PRICE_CAR+C5675*PRICE_MES</f>
        <v>178016</v>
      </c>
      <c r="M5675" s="2">
        <f>A5675*FERT_BED_TOM+B5675*FERT_BED_CAR+C5675*FERT_BED_MES</f>
        <v>38720</v>
      </c>
      <c r="N5675" s="6">
        <f>IF(AND(D5675&lt;=TOTAL_BEDS,J5675&lt;=TEMP_WORKER_MAX*TEMP_WORKER_HRS),1,0)</f>
        <v>1</v>
      </c>
      <c r="O5675" s="2">
        <f>L5675-M5675-K5675-FIXED_COSTS</f>
        <v>37216.116689498973</v>
      </c>
      <c r="P5675" s="2">
        <f>IF(N5675=1,O5675,"")</f>
        <v>37216.116689498973</v>
      </c>
    </row>
    <row r="5676">
      <c r="A5676" s="6">
        <v>8</v>
      </c>
      <c r="B5676" s="6">
        <v>14</v>
      </c>
      <c r="C5676" s="6">
        <v>30</v>
      </c>
      <c r="D5676" s="6">
        <f>A5676+B5676+C5676</f>
        <v>52</v>
      </c>
      <c r="E5676" s="5">
        <f>IF(A5676=0,0,A5676*LABOR_HRS_WK_TOM*SEASON_WEEKS*(1+DIM_PCT_TOM)^A5676)</f>
        <v>1543.3839432000011</v>
      </c>
      <c r="F5676" s="5">
        <f>IF(B5676=0,0,B5676*LABOR_HRS_WK_CAR*SEASON_WEEKS*(1+DIM_PCT_CAR)^B5676)</f>
        <v>593.44900480898161</v>
      </c>
      <c r="G5676" s="5">
        <f>IF(C5676=0,0,C5676*LABOR_HRS_WK_MES*SEASON_WEEKS*(1+DIM_PCT_MES)^C5676)</f>
        <v>1959.6780360096466</v>
      </c>
      <c r="H5676" s="5">
        <f>E5676+F5676+G5676</f>
        <v>4096.51098401863</v>
      </c>
      <c r="I5676" s="5">
        <f>MIN(H5676,FARMER_HRS)</f>
        <v>720</v>
      </c>
      <c r="J5676" s="5">
        <f>MAX(0,H5676-FARMER_HRS)</f>
        <v>3376.5109840186296</v>
      </c>
      <c r="K5676" s="2">
        <f>I5676*FARMER_RATE+J5676*TEMP_WORKER_RATE</f>
        <v>83619.982361434551</v>
      </c>
      <c r="L5676" s="2">
        <f>A5676*PRICE_TOM+B5676*PRICE_CAR+C5676*PRICE_MES</f>
        <v>180716</v>
      </c>
      <c r="M5676" s="2">
        <f>A5676*FERT_BED_TOM+B5676*FERT_BED_CAR+C5676*FERT_BED_MES</f>
        <v>39600</v>
      </c>
      <c r="N5676" s="6">
        <f>IF(AND(D5676&lt;=TOTAL_BEDS,J5676&lt;=TEMP_WORKER_MAX*TEMP_WORKER_HRS),1,0)</f>
        <v>1</v>
      </c>
      <c r="O5676" s="2">
        <f>L5676-M5676-K5676-FIXED_COSTS</f>
        <v>37496.017638565449</v>
      </c>
      <c r="P5676" s="2">
        <f>IF(N5676=1,O5676,"")</f>
        <v>37496.017638565449</v>
      </c>
    </row>
    <row r="5677">
      <c r="A5677" s="6">
        <v>8</v>
      </c>
      <c r="B5677" s="6">
        <v>15</v>
      </c>
      <c r="C5677" s="6">
        <v>0</v>
      </c>
      <c r="D5677" s="6">
        <f>A5677+B5677+C5677</f>
        <v>23</v>
      </c>
      <c r="E5677" s="5">
        <f>IF(A5677=0,0,A5677*LABOR_HRS_WK_TOM*SEASON_WEEKS*(1+DIM_PCT_TOM)^A5677)</f>
        <v>1543.3839432000011</v>
      </c>
      <c r="F5677" s="5">
        <f>IF(B5677=0,0,B5677*LABOR_HRS_WK_CAR*SEASON_WEEKS*(1+DIM_PCT_CAR)^B5677)</f>
        <v>651.73417492414933</v>
      </c>
      <c r="G5677" s="5">
        <f>IF(C5677=0,0,C5677*LABOR_HRS_WK_MES*SEASON_WEEKS*(1+DIM_PCT_MES)^C5677)</f>
        <v>0</v>
      </c>
      <c r="H5677" s="5">
        <f>E5677+F5677+G5677</f>
        <v>2195.1181181241504</v>
      </c>
      <c r="I5677" s="5">
        <f>MIN(H5677,FARMER_HRS)</f>
        <v>720</v>
      </c>
      <c r="J5677" s="5">
        <f>MAX(0,H5677-FARMER_HRS)</f>
        <v>1475.1181181241504</v>
      </c>
      <c r="K5677" s="2">
        <f>I5677*FARMER_RATE+J5677*TEMP_WORKER_RATE</f>
        <v>50609.6895507665</v>
      </c>
      <c r="L5677" s="2">
        <f>A5677*PRICE_TOM+B5677*PRICE_CAR+C5677*PRICE_MES</f>
        <v>101810</v>
      </c>
      <c r="M5677" s="2">
        <f>A5677*FERT_BED_TOM+B5677*FERT_BED_CAR+C5677*FERT_BED_MES</f>
        <v>13640</v>
      </c>
      <c r="N5677" s="6">
        <f>IF(AND(D5677&lt;=TOTAL_BEDS,J5677&lt;=TEMP_WORKER_MAX*TEMP_WORKER_HRS),1,0)</f>
        <v>1</v>
      </c>
      <c r="O5677" s="2">
        <f>L5677-M5677-K5677-FIXED_COSTS</f>
        <v>17560.310449233497</v>
      </c>
      <c r="P5677" s="2">
        <f>IF(N5677=1,O5677,"")</f>
        <v>17560.310449233497</v>
      </c>
    </row>
    <row r="5678">
      <c r="A5678" s="6">
        <v>8</v>
      </c>
      <c r="B5678" s="6">
        <v>15</v>
      </c>
      <c r="C5678" s="6">
        <v>1</v>
      </c>
      <c r="D5678" s="6">
        <f>A5678+B5678+C5678</f>
        <v>24</v>
      </c>
      <c r="E5678" s="5">
        <f>IF(A5678=0,0,A5678*LABOR_HRS_WK_TOM*SEASON_WEEKS*(1+DIM_PCT_TOM)^A5678)</f>
        <v>1543.3839432000011</v>
      </c>
      <c r="F5678" s="5">
        <f>IF(B5678=0,0,B5678*LABOR_HRS_WK_CAR*SEASON_WEEKS*(1+DIM_PCT_CAR)^B5678)</f>
        <v>651.73417492414933</v>
      </c>
      <c r="G5678" s="5">
        <f>IF(C5678=0,0,C5678*LABOR_HRS_WK_MES*SEASON_WEEKS*(1+DIM_PCT_MES)^C5678)</f>
        <v>45.5625</v>
      </c>
      <c r="H5678" s="5">
        <f>E5678+F5678+G5678</f>
        <v>2240.6806181241504</v>
      </c>
      <c r="I5678" s="5">
        <f>MIN(H5678,FARMER_HRS)</f>
        <v>720</v>
      </c>
      <c r="J5678" s="5">
        <f>MAX(0,H5678-FARMER_HRS)</f>
        <v>1520.6806181241504</v>
      </c>
      <c r="K5678" s="2">
        <f>I5678*FARMER_RATE+J5678*TEMP_WORKER_RATE</f>
        <v>51400.7051757665</v>
      </c>
      <c r="L5678" s="2">
        <f>A5678*PRICE_TOM+B5678*PRICE_CAR+C5678*PRICE_MES</f>
        <v>104510</v>
      </c>
      <c r="M5678" s="2">
        <f>A5678*FERT_BED_TOM+B5678*FERT_BED_CAR+C5678*FERT_BED_MES</f>
        <v>14520</v>
      </c>
      <c r="N5678" s="6">
        <f>IF(AND(D5678&lt;=TOTAL_BEDS,J5678&lt;=TEMP_WORKER_MAX*TEMP_WORKER_HRS),1,0)</f>
        <v>1</v>
      </c>
      <c r="O5678" s="2">
        <f>L5678-M5678-K5678-FIXED_COSTS</f>
        <v>18589.294824233497</v>
      </c>
      <c r="P5678" s="2">
        <f>IF(N5678=1,O5678,"")</f>
        <v>18589.294824233497</v>
      </c>
    </row>
    <row r="5679">
      <c r="A5679" s="6">
        <v>8</v>
      </c>
      <c r="B5679" s="6">
        <v>15</v>
      </c>
      <c r="C5679" s="6">
        <v>2</v>
      </c>
      <c r="D5679" s="6">
        <f>A5679+B5679+C5679</f>
        <v>25</v>
      </c>
      <c r="E5679" s="5">
        <f>IF(A5679=0,0,A5679*LABOR_HRS_WK_TOM*SEASON_WEEKS*(1+DIM_PCT_TOM)^A5679)</f>
        <v>1543.3839432000011</v>
      </c>
      <c r="F5679" s="5">
        <f>IF(B5679=0,0,B5679*LABOR_HRS_WK_CAR*SEASON_WEEKS*(1+DIM_PCT_CAR)^B5679)</f>
        <v>651.73417492414933</v>
      </c>
      <c r="G5679" s="5">
        <f>IF(C5679=0,0,C5679*LABOR_HRS_WK_MES*SEASON_WEEKS*(1+DIM_PCT_MES)^C5679)</f>
        <v>92.2640625</v>
      </c>
      <c r="H5679" s="5">
        <f>E5679+F5679+G5679</f>
        <v>2287.3821806241504</v>
      </c>
      <c r="I5679" s="5">
        <f>MIN(H5679,FARMER_HRS)</f>
        <v>720</v>
      </c>
      <c r="J5679" s="5">
        <f>MAX(0,H5679-FARMER_HRS)</f>
        <v>1567.3821806241504</v>
      </c>
      <c r="K5679" s="2">
        <f>I5679*FARMER_RATE+J5679*TEMP_WORKER_RATE</f>
        <v>52211.4961913915</v>
      </c>
      <c r="L5679" s="2">
        <f>A5679*PRICE_TOM+B5679*PRICE_CAR+C5679*PRICE_MES</f>
        <v>107210</v>
      </c>
      <c r="M5679" s="2">
        <f>A5679*FERT_BED_TOM+B5679*FERT_BED_CAR+C5679*FERT_BED_MES</f>
        <v>15400</v>
      </c>
      <c r="N5679" s="6">
        <f>IF(AND(D5679&lt;=TOTAL_BEDS,J5679&lt;=TEMP_WORKER_MAX*TEMP_WORKER_HRS),1,0)</f>
        <v>1</v>
      </c>
      <c r="O5679" s="2">
        <f>L5679-M5679-K5679-FIXED_COSTS</f>
        <v>19598.503808608497</v>
      </c>
      <c r="P5679" s="2">
        <f>IF(N5679=1,O5679,"")</f>
        <v>19598.503808608497</v>
      </c>
    </row>
    <row r="5680">
      <c r="A5680" s="6">
        <v>8</v>
      </c>
      <c r="B5680" s="6">
        <v>15</v>
      </c>
      <c r="C5680" s="6">
        <v>3</v>
      </c>
      <c r="D5680" s="6">
        <f>A5680+B5680+C5680</f>
        <v>26</v>
      </c>
      <c r="E5680" s="5">
        <f>IF(A5680=0,0,A5680*LABOR_HRS_WK_TOM*SEASON_WEEKS*(1+DIM_PCT_TOM)^A5680)</f>
        <v>1543.3839432000011</v>
      </c>
      <c r="F5680" s="5">
        <f>IF(B5680=0,0,B5680*LABOR_HRS_WK_CAR*SEASON_WEEKS*(1+DIM_PCT_CAR)^B5680)</f>
        <v>651.73417492414933</v>
      </c>
      <c r="G5680" s="5">
        <f>IF(C5680=0,0,C5680*LABOR_HRS_WK_MES*SEASON_WEEKS*(1+DIM_PCT_MES)^C5680)</f>
        <v>140.12604492187498</v>
      </c>
      <c r="H5680" s="5">
        <f>E5680+F5680+G5680</f>
        <v>2335.2441630460253</v>
      </c>
      <c r="I5680" s="5">
        <f>MIN(H5680,FARMER_HRS)</f>
        <v>720</v>
      </c>
      <c r="J5680" s="5">
        <f>MAX(0,H5680-FARMER_HRS)</f>
        <v>1615.2441630460253</v>
      </c>
      <c r="K5680" s="2">
        <f>I5680*FARMER_RATE+J5680*TEMP_WORKER_RATE</f>
        <v>53042.433386215715</v>
      </c>
      <c r="L5680" s="2">
        <f>A5680*PRICE_TOM+B5680*PRICE_CAR+C5680*PRICE_MES</f>
        <v>109910</v>
      </c>
      <c r="M5680" s="2">
        <f>A5680*FERT_BED_TOM+B5680*FERT_BED_CAR+C5680*FERT_BED_MES</f>
        <v>16280</v>
      </c>
      <c r="N5680" s="6">
        <f>IF(AND(D5680&lt;=TOTAL_BEDS,J5680&lt;=TEMP_WORKER_MAX*TEMP_WORKER_HRS),1,0)</f>
        <v>1</v>
      </c>
      <c r="O5680" s="2">
        <f>L5680-M5680-K5680-FIXED_COSTS</f>
        <v>20587.566613784285</v>
      </c>
      <c r="P5680" s="2">
        <f>IF(N5680=1,O5680,"")</f>
        <v>20587.566613784285</v>
      </c>
    </row>
    <row r="5681">
      <c r="A5681" s="6">
        <v>8</v>
      </c>
      <c r="B5681" s="6">
        <v>15</v>
      </c>
      <c r="C5681" s="6">
        <v>4</v>
      </c>
      <c r="D5681" s="6">
        <f>A5681+B5681+C5681</f>
        <v>27</v>
      </c>
      <c r="E5681" s="5">
        <f>IF(A5681=0,0,A5681*LABOR_HRS_WK_TOM*SEASON_WEEKS*(1+DIM_PCT_TOM)^A5681)</f>
        <v>1543.3839432000011</v>
      </c>
      <c r="F5681" s="5">
        <f>IF(B5681=0,0,B5681*LABOR_HRS_WK_CAR*SEASON_WEEKS*(1+DIM_PCT_CAR)^B5681)</f>
        <v>651.73417492414933</v>
      </c>
      <c r="G5681" s="5">
        <f>IF(C5681=0,0,C5681*LABOR_HRS_WK_MES*SEASON_WEEKS*(1+DIM_PCT_MES)^C5681)</f>
        <v>189.17016064453119</v>
      </c>
      <c r="H5681" s="5">
        <f>E5681+F5681+G5681</f>
        <v>2384.2882787686817</v>
      </c>
      <c r="I5681" s="5">
        <f>MIN(H5681,FARMER_HRS)</f>
        <v>720</v>
      </c>
      <c r="J5681" s="5">
        <f>MAX(0,H5681-FARMER_HRS)</f>
        <v>1664.2882787686817</v>
      </c>
      <c r="K5681" s="2">
        <f>I5681*FARMER_RATE+J5681*TEMP_WORKER_RATE</f>
        <v>53893.893728622948</v>
      </c>
      <c r="L5681" s="2">
        <f>A5681*PRICE_TOM+B5681*PRICE_CAR+C5681*PRICE_MES</f>
        <v>112610</v>
      </c>
      <c r="M5681" s="2">
        <f>A5681*FERT_BED_TOM+B5681*FERT_BED_CAR+C5681*FERT_BED_MES</f>
        <v>17160</v>
      </c>
      <c r="N5681" s="6">
        <f>IF(AND(D5681&lt;=TOTAL_BEDS,J5681&lt;=TEMP_WORKER_MAX*TEMP_WORKER_HRS),1,0)</f>
        <v>1</v>
      </c>
      <c r="O5681" s="2">
        <f>L5681-M5681-K5681-FIXED_COSTS</f>
        <v>21556.106271377052</v>
      </c>
      <c r="P5681" s="2">
        <f>IF(N5681=1,O5681,"")</f>
        <v>21556.106271377052</v>
      </c>
    </row>
    <row r="5682">
      <c r="A5682" s="6">
        <v>8</v>
      </c>
      <c r="B5682" s="6">
        <v>15</v>
      </c>
      <c r="C5682" s="6">
        <v>5</v>
      </c>
      <c r="D5682" s="6">
        <f>A5682+B5682+C5682</f>
        <v>28</v>
      </c>
      <c r="E5682" s="5">
        <f>IF(A5682=0,0,A5682*LABOR_HRS_WK_TOM*SEASON_WEEKS*(1+DIM_PCT_TOM)^A5682)</f>
        <v>1543.3839432000011</v>
      </c>
      <c r="F5682" s="5">
        <f>IF(B5682=0,0,B5682*LABOR_HRS_WK_CAR*SEASON_WEEKS*(1+DIM_PCT_CAR)^B5682)</f>
        <v>651.73417492414933</v>
      </c>
      <c r="G5682" s="5">
        <f>IF(C5682=0,0,C5682*LABOR_HRS_WK_MES*SEASON_WEEKS*(1+DIM_PCT_MES)^C5682)</f>
        <v>239.41848456573481</v>
      </c>
      <c r="H5682" s="5">
        <f>E5682+F5682+G5682</f>
        <v>2434.5366026898851</v>
      </c>
      <c r="I5682" s="5">
        <f>MIN(H5682,FARMER_HRS)</f>
        <v>720</v>
      </c>
      <c r="J5682" s="5">
        <f>MAX(0,H5682-FARMER_HRS)</f>
        <v>1714.5366026898851</v>
      </c>
      <c r="K5682" s="2">
        <f>I5682*FARMER_RATE+J5682*TEMP_WORKER_RATE</f>
        <v>54766.260463366059</v>
      </c>
      <c r="L5682" s="2">
        <f>A5682*PRICE_TOM+B5682*PRICE_CAR+C5682*PRICE_MES</f>
        <v>115310</v>
      </c>
      <c r="M5682" s="2">
        <f>A5682*FERT_BED_TOM+B5682*FERT_BED_CAR+C5682*FERT_BED_MES</f>
        <v>18040</v>
      </c>
      <c r="N5682" s="6">
        <f>IF(AND(D5682&lt;=TOTAL_BEDS,J5682&lt;=TEMP_WORKER_MAX*TEMP_WORKER_HRS),1,0)</f>
        <v>1</v>
      </c>
      <c r="O5682" s="2">
        <f>L5682-M5682-K5682-FIXED_COSTS</f>
        <v>22503.739536633941</v>
      </c>
      <c r="P5682" s="2">
        <f>IF(N5682=1,O5682,"")</f>
        <v>22503.739536633941</v>
      </c>
    </row>
    <row r="5683">
      <c r="A5683" s="6">
        <v>8</v>
      </c>
      <c r="B5683" s="6">
        <v>15</v>
      </c>
      <c r="C5683" s="6">
        <v>6</v>
      </c>
      <c r="D5683" s="6">
        <f>A5683+B5683+C5683</f>
        <v>29</v>
      </c>
      <c r="E5683" s="5">
        <f>IF(A5683=0,0,A5683*LABOR_HRS_WK_TOM*SEASON_WEEKS*(1+DIM_PCT_TOM)^A5683)</f>
        <v>1543.3839432000011</v>
      </c>
      <c r="F5683" s="5">
        <f>IF(B5683=0,0,B5683*LABOR_HRS_WK_CAR*SEASON_WEEKS*(1+DIM_PCT_CAR)^B5683)</f>
        <v>651.73417492414933</v>
      </c>
      <c r="G5683" s="5">
        <f>IF(C5683=0,0,C5683*LABOR_HRS_WK_MES*SEASON_WEEKS*(1+DIM_PCT_MES)^C5683)</f>
        <v>290.89345874736773</v>
      </c>
      <c r="H5683" s="5">
        <f>E5683+F5683+G5683</f>
        <v>2486.0115768715182</v>
      </c>
      <c r="I5683" s="5">
        <f>MIN(H5683,FARMER_HRS)</f>
        <v>720</v>
      </c>
      <c r="J5683" s="5">
        <f>MAX(0,H5683-FARMER_HRS)</f>
        <v>1766.0115768715182</v>
      </c>
      <c r="K5683" s="2">
        <f>I5683*FARMER_RATE+J5683*TEMP_WORKER_RATE</f>
        <v>55659.923209574968</v>
      </c>
      <c r="L5683" s="2">
        <f>A5683*PRICE_TOM+B5683*PRICE_CAR+C5683*PRICE_MES</f>
        <v>118010</v>
      </c>
      <c r="M5683" s="2">
        <f>A5683*FERT_BED_TOM+B5683*FERT_BED_CAR+C5683*FERT_BED_MES</f>
        <v>18920</v>
      </c>
      <c r="N5683" s="6">
        <f>IF(AND(D5683&lt;=TOTAL_BEDS,J5683&lt;=TEMP_WORKER_MAX*TEMP_WORKER_HRS),1,0)</f>
        <v>1</v>
      </c>
      <c r="O5683" s="2">
        <f>L5683-M5683-K5683-FIXED_COSTS</f>
        <v>23430.076790425032</v>
      </c>
      <c r="P5683" s="2">
        <f>IF(N5683=1,O5683,"")</f>
        <v>23430.076790425032</v>
      </c>
    </row>
    <row r="5684">
      <c r="A5684" s="6">
        <v>8</v>
      </c>
      <c r="B5684" s="6">
        <v>15</v>
      </c>
      <c r="C5684" s="6">
        <v>7</v>
      </c>
      <c r="D5684" s="6">
        <f>A5684+B5684+C5684</f>
        <v>30</v>
      </c>
      <c r="E5684" s="5">
        <f>IF(A5684=0,0,A5684*LABOR_HRS_WK_TOM*SEASON_WEEKS*(1+DIM_PCT_TOM)^A5684)</f>
        <v>1543.3839432000011</v>
      </c>
      <c r="F5684" s="5">
        <f>IF(B5684=0,0,B5684*LABOR_HRS_WK_CAR*SEASON_WEEKS*(1+DIM_PCT_CAR)^B5684)</f>
        <v>651.73417492414933</v>
      </c>
      <c r="G5684" s="5">
        <f>IF(C5684=0,0,C5684*LABOR_HRS_WK_MES*SEASON_WEEKS*(1+DIM_PCT_MES)^C5684)</f>
        <v>343.61789814532818</v>
      </c>
      <c r="H5684" s="5">
        <f>E5684+F5684+G5684</f>
        <v>2538.7360162694786</v>
      </c>
      <c r="I5684" s="5">
        <f>MIN(H5684,FARMER_HRS)</f>
        <v>720</v>
      </c>
      <c r="J5684" s="5">
        <f>MAX(0,H5684-FARMER_HRS)</f>
        <v>1818.7360162694786</v>
      </c>
      <c r="K5684" s="2">
        <f>I5684*FARMER_RATE+J5684*TEMP_WORKER_RATE</f>
        <v>56575.278060234006</v>
      </c>
      <c r="L5684" s="2">
        <f>A5684*PRICE_TOM+B5684*PRICE_CAR+C5684*PRICE_MES</f>
        <v>120710</v>
      </c>
      <c r="M5684" s="2">
        <f>A5684*FERT_BED_TOM+B5684*FERT_BED_CAR+C5684*FERT_BED_MES</f>
        <v>19800</v>
      </c>
      <c r="N5684" s="6">
        <f>IF(AND(D5684&lt;=TOTAL_BEDS,J5684&lt;=TEMP_WORKER_MAX*TEMP_WORKER_HRS),1,0)</f>
        <v>1</v>
      </c>
      <c r="O5684" s="2">
        <f>L5684-M5684-K5684-FIXED_COSTS</f>
        <v>24334.721939765994</v>
      </c>
      <c r="P5684" s="2">
        <f>IF(N5684=1,O5684,"")</f>
        <v>24334.721939765994</v>
      </c>
    </row>
    <row r="5685">
      <c r="A5685" s="6">
        <v>8</v>
      </c>
      <c r="B5685" s="6">
        <v>15</v>
      </c>
      <c r="C5685" s="6">
        <v>8</v>
      </c>
      <c r="D5685" s="6">
        <f>A5685+B5685+C5685</f>
        <v>31</v>
      </c>
      <c r="E5685" s="5">
        <f>IF(A5685=0,0,A5685*LABOR_HRS_WK_TOM*SEASON_WEEKS*(1+DIM_PCT_TOM)^A5685)</f>
        <v>1543.3839432000011</v>
      </c>
      <c r="F5685" s="5">
        <f>IF(B5685=0,0,B5685*LABOR_HRS_WK_CAR*SEASON_WEEKS*(1+DIM_PCT_CAR)^B5685)</f>
        <v>651.73417492414933</v>
      </c>
      <c r="G5685" s="5">
        <f>IF(C5685=0,0,C5685*LABOR_HRS_WK_MES*SEASON_WEEKS*(1+DIM_PCT_MES)^C5685)</f>
        <v>397.61499642530833</v>
      </c>
      <c r="H5685" s="5">
        <f>E5685+F5685+G5685</f>
        <v>2592.7331145494586</v>
      </c>
      <c r="I5685" s="5">
        <f>MIN(H5685,FARMER_HRS)</f>
        <v>720</v>
      </c>
      <c r="J5685" s="5">
        <f>MAX(0,H5685-FARMER_HRS)</f>
        <v>1872.7331145494586</v>
      </c>
      <c r="K5685" s="2">
        <f>I5685*FARMER_RATE+J5685*TEMP_WORKER_RATE</f>
        <v>57512.727683150326</v>
      </c>
      <c r="L5685" s="2">
        <f>A5685*PRICE_TOM+B5685*PRICE_CAR+C5685*PRICE_MES</f>
        <v>123410</v>
      </c>
      <c r="M5685" s="2">
        <f>A5685*FERT_BED_TOM+B5685*FERT_BED_CAR+C5685*FERT_BED_MES</f>
        <v>20680</v>
      </c>
      <c r="N5685" s="6">
        <f>IF(AND(D5685&lt;=TOTAL_BEDS,J5685&lt;=TEMP_WORKER_MAX*TEMP_WORKER_HRS),1,0)</f>
        <v>1</v>
      </c>
      <c r="O5685" s="2">
        <f>L5685-M5685-K5685-FIXED_COSTS</f>
        <v>25217.272316849674</v>
      </c>
      <c r="P5685" s="2">
        <f>IF(N5685=1,O5685,"")</f>
        <v>25217.272316849674</v>
      </c>
    </row>
    <row r="5686">
      <c r="A5686" s="6">
        <v>8</v>
      </c>
      <c r="B5686" s="6">
        <v>15</v>
      </c>
      <c r="C5686" s="6">
        <v>9</v>
      </c>
      <c r="D5686" s="6">
        <f>A5686+B5686+C5686</f>
        <v>32</v>
      </c>
      <c r="E5686" s="5">
        <f>IF(A5686=0,0,A5686*LABOR_HRS_WK_TOM*SEASON_WEEKS*(1+DIM_PCT_TOM)^A5686)</f>
        <v>1543.3839432000011</v>
      </c>
      <c r="F5686" s="5">
        <f>IF(B5686=0,0,B5686*LABOR_HRS_WK_CAR*SEASON_WEEKS*(1+DIM_PCT_CAR)^B5686)</f>
        <v>651.73417492414933</v>
      </c>
      <c r="G5686" s="5">
        <f>IF(C5686=0,0,C5686*LABOR_HRS_WK_MES*SEASON_WEEKS*(1+DIM_PCT_MES)^C5686)</f>
        <v>452.90833186570273</v>
      </c>
      <c r="H5686" s="5">
        <f>E5686+F5686+G5686</f>
        <v>2648.0264499898531</v>
      </c>
      <c r="I5686" s="5">
        <f>MIN(H5686,FARMER_HRS)</f>
        <v>720</v>
      </c>
      <c r="J5686" s="5">
        <f>MAX(0,H5686-FARMER_HRS)</f>
        <v>1928.0264499898531</v>
      </c>
      <c r="K5686" s="2">
        <f>I5686*FARMER_RATE+J5686*TEMP_WORKER_RATE</f>
        <v>58472.681423434951</v>
      </c>
      <c r="L5686" s="2">
        <f>A5686*PRICE_TOM+B5686*PRICE_CAR+C5686*PRICE_MES</f>
        <v>126110</v>
      </c>
      <c r="M5686" s="2">
        <f>A5686*FERT_BED_TOM+B5686*FERT_BED_CAR+C5686*FERT_BED_MES</f>
        <v>21560</v>
      </c>
      <c r="N5686" s="6">
        <f>IF(AND(D5686&lt;=TOTAL_BEDS,J5686&lt;=TEMP_WORKER_MAX*TEMP_WORKER_HRS),1,0)</f>
        <v>1</v>
      </c>
      <c r="O5686" s="2">
        <f>L5686-M5686-K5686-FIXED_COSTS</f>
        <v>26077.318576565049</v>
      </c>
      <c r="P5686" s="2">
        <f>IF(N5686=1,O5686,"")</f>
        <v>26077.318576565049</v>
      </c>
    </row>
    <row r="5687">
      <c r="A5687" s="6">
        <v>8</v>
      </c>
      <c r="B5687" s="6">
        <v>15</v>
      </c>
      <c r="C5687" s="6">
        <v>10</v>
      </c>
      <c r="D5687" s="6">
        <f>A5687+B5687+C5687</f>
        <v>33</v>
      </c>
      <c r="E5687" s="5">
        <f>IF(A5687=0,0,A5687*LABOR_HRS_WK_TOM*SEASON_WEEKS*(1+DIM_PCT_TOM)^A5687)</f>
        <v>1543.3839432000011</v>
      </c>
      <c r="F5687" s="5">
        <f>IF(B5687=0,0,B5687*LABOR_HRS_WK_CAR*SEASON_WEEKS*(1+DIM_PCT_CAR)^B5687)</f>
        <v>651.73417492414933</v>
      </c>
      <c r="G5687" s="5">
        <f>IF(C5687=0,0,C5687*LABOR_HRS_WK_MES*SEASON_WEEKS*(1+DIM_PCT_MES)^C5687)</f>
        <v>509.52187334891551</v>
      </c>
      <c r="H5687" s="5">
        <f>E5687+F5687+G5687</f>
        <v>2704.6399914730659</v>
      </c>
      <c r="I5687" s="5">
        <f>MIN(H5687,FARMER_HRS)</f>
        <v>720</v>
      </c>
      <c r="J5687" s="5">
        <f>MAX(0,H5687-FARMER_HRS)</f>
        <v>1984.6399914730659</v>
      </c>
      <c r="K5687" s="2">
        <f>I5687*FARMER_RATE+J5687*TEMP_WORKER_RATE</f>
        <v>59455.555407518506</v>
      </c>
      <c r="L5687" s="2">
        <f>A5687*PRICE_TOM+B5687*PRICE_CAR+C5687*PRICE_MES</f>
        <v>128810</v>
      </c>
      <c r="M5687" s="2">
        <f>A5687*FERT_BED_TOM+B5687*FERT_BED_CAR+C5687*FERT_BED_MES</f>
        <v>22440</v>
      </c>
      <c r="N5687" s="6">
        <f>IF(AND(D5687&lt;=TOTAL_BEDS,J5687&lt;=TEMP_WORKER_MAX*TEMP_WORKER_HRS),1,0)</f>
        <v>1</v>
      </c>
      <c r="O5687" s="2">
        <f>L5687-M5687-K5687-FIXED_COSTS</f>
        <v>26914.444592481494</v>
      </c>
      <c r="P5687" s="2">
        <f>IF(N5687=1,O5687,"")</f>
        <v>26914.444592481494</v>
      </c>
    </row>
    <row r="5688">
      <c r="A5688" s="6">
        <v>8</v>
      </c>
      <c r="B5688" s="6">
        <v>15</v>
      </c>
      <c r="C5688" s="6">
        <v>11</v>
      </c>
      <c r="D5688" s="6">
        <f>A5688+B5688+C5688</f>
        <v>34</v>
      </c>
      <c r="E5688" s="5">
        <f>IF(A5688=0,0,A5688*LABOR_HRS_WK_TOM*SEASON_WEEKS*(1+DIM_PCT_TOM)^A5688)</f>
        <v>1543.3839432000011</v>
      </c>
      <c r="F5688" s="5">
        <f>IF(B5688=0,0,B5688*LABOR_HRS_WK_CAR*SEASON_WEEKS*(1+DIM_PCT_CAR)^B5688)</f>
        <v>651.73417492414933</v>
      </c>
      <c r="G5688" s="5">
        <f>IF(C5688=0,0,C5688*LABOR_HRS_WK_MES*SEASON_WEEKS*(1+DIM_PCT_MES)^C5688)</f>
        <v>567.47998644235463</v>
      </c>
      <c r="H5688" s="5">
        <f>E5688+F5688+G5688</f>
        <v>2762.5981045665048</v>
      </c>
      <c r="I5688" s="5">
        <f>MIN(H5688,FARMER_HRS)</f>
        <v>720</v>
      </c>
      <c r="J5688" s="5">
        <f>MAX(0,H5688-FARMER_HRS)</f>
        <v>2042.5981045665048</v>
      </c>
      <c r="K5688" s="2">
        <f>I5688*FARMER_RATE+J5688*TEMP_WORKER_RATE</f>
        <v>60461.772648724043</v>
      </c>
      <c r="L5688" s="2">
        <f>A5688*PRICE_TOM+B5688*PRICE_CAR+C5688*PRICE_MES</f>
        <v>131510</v>
      </c>
      <c r="M5688" s="2">
        <f>A5688*FERT_BED_TOM+B5688*FERT_BED_CAR+C5688*FERT_BED_MES</f>
        <v>23320</v>
      </c>
      <c r="N5688" s="6">
        <f>IF(AND(D5688&lt;=TOTAL_BEDS,J5688&lt;=TEMP_WORKER_MAX*TEMP_WORKER_HRS),1,0)</f>
        <v>1</v>
      </c>
      <c r="O5688" s="2">
        <f>L5688-M5688-K5688-FIXED_COSTS</f>
        <v>27728.227351275957</v>
      </c>
      <c r="P5688" s="2">
        <f>IF(N5688=1,O5688,"")</f>
        <v>27728.227351275957</v>
      </c>
    </row>
    <row r="5689">
      <c r="A5689" s="6">
        <v>8</v>
      </c>
      <c r="B5689" s="6">
        <v>15</v>
      </c>
      <c r="C5689" s="6">
        <v>12</v>
      </c>
      <c r="D5689" s="6">
        <f>A5689+B5689+C5689</f>
        <v>35</v>
      </c>
      <c r="E5689" s="5">
        <f>IF(A5689=0,0,A5689*LABOR_HRS_WK_TOM*SEASON_WEEKS*(1+DIM_PCT_TOM)^A5689)</f>
        <v>1543.3839432000011</v>
      </c>
      <c r="F5689" s="5">
        <f>IF(B5689=0,0,B5689*LABOR_HRS_WK_CAR*SEASON_WEEKS*(1+DIM_PCT_CAR)^B5689)</f>
        <v>651.73417492414933</v>
      </c>
      <c r="G5689" s="5">
        <f>IF(C5689=0,0,C5689*LABOR_HRS_WK_MES*SEASON_WEEKS*(1+DIM_PCT_MES)^C5689)</f>
        <v>626.807439570419</v>
      </c>
      <c r="H5689" s="5">
        <f>E5689+F5689+G5689</f>
        <v>2821.9255576945693</v>
      </c>
      <c r="I5689" s="5">
        <f>MIN(H5689,FARMER_HRS)</f>
        <v>720</v>
      </c>
      <c r="J5689" s="5">
        <f>MAX(0,H5689-FARMER_HRS)</f>
        <v>2101.9255576945693</v>
      </c>
      <c r="K5689" s="2">
        <f>I5689*FARMER_RATE+J5689*TEMP_WORKER_RATE</f>
        <v>61491.763154419605</v>
      </c>
      <c r="L5689" s="2">
        <f>A5689*PRICE_TOM+B5689*PRICE_CAR+C5689*PRICE_MES</f>
        <v>134210</v>
      </c>
      <c r="M5689" s="2">
        <f>A5689*FERT_BED_TOM+B5689*FERT_BED_CAR+C5689*FERT_BED_MES</f>
        <v>24200</v>
      </c>
      <c r="N5689" s="6">
        <f>IF(AND(D5689&lt;=TOTAL_BEDS,J5689&lt;=TEMP_WORKER_MAX*TEMP_WORKER_HRS),1,0)</f>
        <v>1</v>
      </c>
      <c r="O5689" s="2">
        <f>L5689-M5689-K5689-FIXED_COSTS</f>
        <v>28518.236845580395</v>
      </c>
      <c r="P5689" s="2">
        <f>IF(N5689=1,O5689,"")</f>
        <v>28518.236845580395</v>
      </c>
    </row>
    <row r="5690">
      <c r="A5690" s="6">
        <v>8</v>
      </c>
      <c r="B5690" s="6">
        <v>15</v>
      </c>
      <c r="C5690" s="6">
        <v>13</v>
      </c>
      <c r="D5690" s="6">
        <f>A5690+B5690+C5690</f>
        <v>36</v>
      </c>
      <c r="E5690" s="5">
        <f>IF(A5690=0,0,A5690*LABOR_HRS_WK_TOM*SEASON_WEEKS*(1+DIM_PCT_TOM)^A5690)</f>
        <v>1543.3839432000011</v>
      </c>
      <c r="F5690" s="5">
        <f>IF(B5690=0,0,B5690*LABOR_HRS_WK_CAR*SEASON_WEEKS*(1+DIM_PCT_CAR)^B5690)</f>
        <v>651.73417492414933</v>
      </c>
      <c r="G5690" s="5">
        <f>IF(C5690=0,0,C5690*LABOR_HRS_WK_MES*SEASON_WEEKS*(1+DIM_PCT_MES)^C5690)</f>
        <v>687.52941027880331</v>
      </c>
      <c r="H5690" s="5">
        <f>E5690+F5690+G5690</f>
        <v>2882.6475284029539</v>
      </c>
      <c r="I5690" s="5">
        <f>MIN(H5690,FARMER_HRS)</f>
        <v>720</v>
      </c>
      <c r="J5690" s="5">
        <f>MAX(0,H5690-FARMER_HRS)</f>
        <v>2162.6475284029539</v>
      </c>
      <c r="K5690" s="2">
        <f>I5690*FARMER_RATE+J5690*TEMP_WORKER_RATE</f>
        <v>62545.964034773504</v>
      </c>
      <c r="L5690" s="2">
        <f>A5690*PRICE_TOM+B5690*PRICE_CAR+C5690*PRICE_MES</f>
        <v>136910</v>
      </c>
      <c r="M5690" s="2">
        <f>A5690*FERT_BED_TOM+B5690*FERT_BED_CAR+C5690*FERT_BED_MES</f>
        <v>25080</v>
      </c>
      <c r="N5690" s="6">
        <f>IF(AND(D5690&lt;=TOTAL_BEDS,J5690&lt;=TEMP_WORKER_MAX*TEMP_WORKER_HRS),1,0)</f>
        <v>1</v>
      </c>
      <c r="O5690" s="2">
        <f>L5690-M5690-K5690-FIXED_COSTS</f>
        <v>29284.035965226496</v>
      </c>
      <c r="P5690" s="2">
        <f>IF(N5690=1,O5690,"")</f>
        <v>29284.035965226496</v>
      </c>
    </row>
    <row r="5691">
      <c r="A5691" s="6">
        <v>8</v>
      </c>
      <c r="B5691" s="6">
        <v>15</v>
      </c>
      <c r="C5691" s="6">
        <v>14</v>
      </c>
      <c r="D5691" s="6">
        <f>A5691+B5691+C5691</f>
        <v>37</v>
      </c>
      <c r="E5691" s="5">
        <f>IF(A5691=0,0,A5691*LABOR_HRS_WK_TOM*SEASON_WEEKS*(1+DIM_PCT_TOM)^A5691)</f>
        <v>1543.3839432000011</v>
      </c>
      <c r="F5691" s="5">
        <f>IF(B5691=0,0,B5691*LABOR_HRS_WK_CAR*SEASON_WEEKS*(1+DIM_PCT_CAR)^B5691)</f>
        <v>651.73417492414933</v>
      </c>
      <c r="G5691" s="5">
        <f>IF(C5691=0,0,C5691*LABOR_HRS_WK_MES*SEASON_WEEKS*(1+DIM_PCT_MES)^C5691)</f>
        <v>749.67149159246435</v>
      </c>
      <c r="H5691" s="5">
        <f>E5691+F5691+G5691</f>
        <v>2944.7896097166149</v>
      </c>
      <c r="I5691" s="5">
        <f>MIN(H5691,FARMER_HRS)</f>
        <v>720</v>
      </c>
      <c r="J5691" s="5">
        <f>MAX(0,H5691-FARMER_HRS)</f>
        <v>2224.7896097166149</v>
      </c>
      <c r="K5691" s="2">
        <f>I5691*FARMER_RATE+J5691*TEMP_WORKER_RATE</f>
        <v>63624.819613135674</v>
      </c>
      <c r="L5691" s="2">
        <f>A5691*PRICE_TOM+B5691*PRICE_CAR+C5691*PRICE_MES</f>
        <v>139610</v>
      </c>
      <c r="M5691" s="2">
        <f>A5691*FERT_BED_TOM+B5691*FERT_BED_CAR+C5691*FERT_BED_MES</f>
        <v>25960</v>
      </c>
      <c r="N5691" s="6">
        <f>IF(AND(D5691&lt;=TOTAL_BEDS,J5691&lt;=TEMP_WORKER_MAX*TEMP_WORKER_HRS),1,0)</f>
        <v>1</v>
      </c>
      <c r="O5691" s="2">
        <f>L5691-M5691-K5691-FIXED_COSTS</f>
        <v>30025.180386864326</v>
      </c>
      <c r="P5691" s="2">
        <f>IF(N5691=1,O5691,"")</f>
        <v>30025.180386864326</v>
      </c>
    </row>
    <row r="5692">
      <c r="A5692" s="6">
        <v>8</v>
      </c>
      <c r="B5692" s="6">
        <v>15</v>
      </c>
      <c r="C5692" s="6">
        <v>15</v>
      </c>
      <c r="D5692" s="6">
        <f>A5692+B5692+C5692</f>
        <v>38</v>
      </c>
      <c r="E5692" s="5">
        <f>IF(A5692=0,0,A5692*LABOR_HRS_WK_TOM*SEASON_WEEKS*(1+DIM_PCT_TOM)^A5692)</f>
        <v>1543.3839432000011</v>
      </c>
      <c r="F5692" s="5">
        <f>IF(B5692=0,0,B5692*LABOR_HRS_WK_CAR*SEASON_WEEKS*(1+DIM_PCT_CAR)^B5692)</f>
        <v>651.73417492414933</v>
      </c>
      <c r="G5692" s="5">
        <f>IF(C5692=0,0,C5692*LABOR_HRS_WK_MES*SEASON_WEEKS*(1+DIM_PCT_MES)^C5692)</f>
        <v>813.25969846861074</v>
      </c>
      <c r="H5692" s="5">
        <f>E5692+F5692+G5692</f>
        <v>3008.3778165927611</v>
      </c>
      <c r="I5692" s="5">
        <f>MIN(H5692,FARMER_HRS)</f>
        <v>720</v>
      </c>
      <c r="J5692" s="5">
        <f>MAX(0,H5692-FARMER_HRS)</f>
        <v>2288.3778165927611</v>
      </c>
      <c r="K5692" s="2">
        <f>I5692*FARMER_RATE+J5692*TEMP_WORKER_RATE</f>
        <v>64728.781538068768</v>
      </c>
      <c r="L5692" s="2">
        <f>A5692*PRICE_TOM+B5692*PRICE_CAR+C5692*PRICE_MES</f>
        <v>142310</v>
      </c>
      <c r="M5692" s="2">
        <f>A5692*FERT_BED_TOM+B5692*FERT_BED_CAR+C5692*FERT_BED_MES</f>
        <v>26840</v>
      </c>
      <c r="N5692" s="6">
        <f>IF(AND(D5692&lt;=TOTAL_BEDS,J5692&lt;=TEMP_WORKER_MAX*TEMP_WORKER_HRS),1,0)</f>
        <v>1</v>
      </c>
      <c r="O5692" s="2">
        <f>L5692-M5692-K5692-FIXED_COSTS</f>
        <v>30741.218461931232</v>
      </c>
      <c r="P5692" s="2">
        <f>IF(N5692=1,O5692,"")</f>
        <v>30741.218461931232</v>
      </c>
    </row>
    <row r="5693">
      <c r="A5693" s="6">
        <v>8</v>
      </c>
      <c r="B5693" s="6">
        <v>15</v>
      </c>
      <c r="C5693" s="6">
        <v>16</v>
      </c>
      <c r="D5693" s="6">
        <f>A5693+B5693+C5693</f>
        <v>39</v>
      </c>
      <c r="E5693" s="5">
        <f>IF(A5693=0,0,A5693*LABOR_HRS_WK_TOM*SEASON_WEEKS*(1+DIM_PCT_TOM)^A5693)</f>
        <v>1543.3839432000011</v>
      </c>
      <c r="F5693" s="5">
        <f>IF(B5693=0,0,B5693*LABOR_HRS_WK_CAR*SEASON_WEEKS*(1+DIM_PCT_CAR)^B5693)</f>
        <v>651.73417492414933</v>
      </c>
      <c r="G5693" s="5">
        <f>IF(C5693=0,0,C5693*LABOR_HRS_WK_MES*SEASON_WEEKS*(1+DIM_PCT_MES)^C5693)</f>
        <v>878.32047434609967</v>
      </c>
      <c r="H5693" s="5">
        <f>E5693+F5693+G5693</f>
        <v>3073.43859247025</v>
      </c>
      <c r="I5693" s="5">
        <f>MIN(H5693,FARMER_HRS)</f>
        <v>720</v>
      </c>
      <c r="J5693" s="5">
        <f>MAX(0,H5693-FARMER_HRS)</f>
        <v>2353.43859247025</v>
      </c>
      <c r="K5693" s="2">
        <f>I5693*FARMER_RATE+J5693*TEMP_WORKER_RATE</f>
        <v>65858.30889705295</v>
      </c>
      <c r="L5693" s="2">
        <f>A5693*PRICE_TOM+B5693*PRICE_CAR+C5693*PRICE_MES</f>
        <v>145010</v>
      </c>
      <c r="M5693" s="2">
        <f>A5693*FERT_BED_TOM+B5693*FERT_BED_CAR+C5693*FERT_BED_MES</f>
        <v>27720</v>
      </c>
      <c r="N5693" s="6">
        <f>IF(AND(D5693&lt;=TOTAL_BEDS,J5693&lt;=TEMP_WORKER_MAX*TEMP_WORKER_HRS),1,0)</f>
        <v>1</v>
      </c>
      <c r="O5693" s="2">
        <f>L5693-M5693-K5693-FIXED_COSTS</f>
        <v>31431.69110294705</v>
      </c>
      <c r="P5693" s="2">
        <f>IF(N5693=1,O5693,"")</f>
        <v>31431.69110294705</v>
      </c>
    </row>
    <row r="5694">
      <c r="A5694" s="6">
        <v>8</v>
      </c>
      <c r="B5694" s="6">
        <v>15</v>
      </c>
      <c r="C5694" s="6">
        <v>17</v>
      </c>
      <c r="D5694" s="6">
        <f>A5694+B5694+C5694</f>
        <v>40</v>
      </c>
      <c r="E5694" s="5">
        <f>IF(A5694=0,0,A5694*LABOR_HRS_WK_TOM*SEASON_WEEKS*(1+DIM_PCT_TOM)^A5694)</f>
        <v>1543.3839432000011</v>
      </c>
      <c r="F5694" s="5">
        <f>IF(B5694=0,0,B5694*LABOR_HRS_WK_CAR*SEASON_WEEKS*(1+DIM_PCT_CAR)^B5694)</f>
        <v>651.73417492414933</v>
      </c>
      <c r="G5694" s="5">
        <f>IF(C5694=0,0,C5694*LABOR_HRS_WK_MES*SEASON_WEEKS*(1+DIM_PCT_MES)^C5694)</f>
        <v>944.88069779263992</v>
      </c>
      <c r="H5694" s="5">
        <f>E5694+F5694+G5694</f>
        <v>3139.9988159167906</v>
      </c>
      <c r="I5694" s="5">
        <f>MIN(H5694,FARMER_HRS)</f>
        <v>720</v>
      </c>
      <c r="J5694" s="5">
        <f>MAX(0,H5694-FARMER_HRS)</f>
        <v>2419.9988159167906</v>
      </c>
      <c r="K5694" s="2">
        <f>I5694*FARMER_RATE+J5694*TEMP_WORKER_RATE</f>
        <v>67013.86833188872</v>
      </c>
      <c r="L5694" s="2">
        <f>A5694*PRICE_TOM+B5694*PRICE_CAR+C5694*PRICE_MES</f>
        <v>147710</v>
      </c>
      <c r="M5694" s="2">
        <f>A5694*FERT_BED_TOM+B5694*FERT_BED_CAR+C5694*FERT_BED_MES</f>
        <v>28600</v>
      </c>
      <c r="N5694" s="6">
        <f>IF(AND(D5694&lt;=TOTAL_BEDS,J5694&lt;=TEMP_WORKER_MAX*TEMP_WORKER_HRS),1,0)</f>
        <v>1</v>
      </c>
      <c r="O5694" s="2">
        <f>L5694-M5694-K5694-FIXED_COSTS</f>
        <v>32096.13166811128</v>
      </c>
      <c r="P5694" s="2">
        <f>IF(N5694=1,O5694,"")</f>
        <v>32096.13166811128</v>
      </c>
    </row>
    <row r="5695">
      <c r="A5695" s="6">
        <v>8</v>
      </c>
      <c r="B5695" s="6">
        <v>15</v>
      </c>
      <c r="C5695" s="6">
        <v>18</v>
      </c>
      <c r="D5695" s="6">
        <f>A5695+B5695+C5695</f>
        <v>41</v>
      </c>
      <c r="E5695" s="5">
        <f>IF(A5695=0,0,A5695*LABOR_HRS_WK_TOM*SEASON_WEEKS*(1+DIM_PCT_TOM)^A5695)</f>
        <v>1543.3839432000011</v>
      </c>
      <c r="F5695" s="5">
        <f>IF(B5695=0,0,B5695*LABOR_HRS_WK_CAR*SEASON_WEEKS*(1+DIM_PCT_CAR)^B5695)</f>
        <v>651.73417492414933</v>
      </c>
      <c r="G5695" s="5">
        <f>IF(C5695=0,0,C5695*LABOR_HRS_WK_MES*SEASON_WEEKS*(1+DIM_PCT_MES)^C5695)</f>
        <v>1012.9676892512272</v>
      </c>
      <c r="H5695" s="5">
        <f>E5695+F5695+G5695</f>
        <v>3208.0858073753775</v>
      </c>
      <c r="I5695" s="5">
        <f>MIN(H5695,FARMER_HRS)</f>
        <v>720</v>
      </c>
      <c r="J5695" s="5">
        <f>MAX(0,H5695-FARMER_HRS)</f>
        <v>2488.0858073753775</v>
      </c>
      <c r="K5695" s="2">
        <f>I5695*FARMER_RATE+J5695*TEMP_WORKER_RATE</f>
        <v>68195.934155822528</v>
      </c>
      <c r="L5695" s="2">
        <f>A5695*PRICE_TOM+B5695*PRICE_CAR+C5695*PRICE_MES</f>
        <v>150410</v>
      </c>
      <c r="M5695" s="2">
        <f>A5695*FERT_BED_TOM+B5695*FERT_BED_CAR+C5695*FERT_BED_MES</f>
        <v>29480</v>
      </c>
      <c r="N5695" s="6">
        <f>IF(AND(D5695&lt;=TOTAL_BEDS,J5695&lt;=TEMP_WORKER_MAX*TEMP_WORKER_HRS),1,0)</f>
        <v>1</v>
      </c>
      <c r="O5695" s="2">
        <f>L5695-M5695-K5695-FIXED_COSTS</f>
        <v>32734.065844177472</v>
      </c>
      <c r="P5695" s="2">
        <f>IF(N5695=1,O5695,"")</f>
        <v>32734.065844177472</v>
      </c>
    </row>
    <row r="5696">
      <c r="A5696" s="6">
        <v>8</v>
      </c>
      <c r="B5696" s="6">
        <v>15</v>
      </c>
      <c r="C5696" s="6">
        <v>19</v>
      </c>
      <c r="D5696" s="6">
        <f>A5696+B5696+C5696</f>
        <v>42</v>
      </c>
      <c r="E5696" s="5">
        <f>IF(A5696=0,0,A5696*LABOR_HRS_WK_TOM*SEASON_WEEKS*(1+DIM_PCT_TOM)^A5696)</f>
        <v>1543.3839432000011</v>
      </c>
      <c r="F5696" s="5">
        <f>IF(B5696=0,0,B5696*LABOR_HRS_WK_CAR*SEASON_WEEKS*(1+DIM_PCT_CAR)^B5696)</f>
        <v>651.73417492414933</v>
      </c>
      <c r="G5696" s="5">
        <f>IF(C5696=0,0,C5696*LABOR_HRS_WK_MES*SEASON_WEEKS*(1+DIM_PCT_MES)^C5696)</f>
        <v>1082.6092178872491</v>
      </c>
      <c r="H5696" s="5">
        <f>E5696+F5696+G5696</f>
        <v>3277.7273360113995</v>
      </c>
      <c r="I5696" s="5">
        <f>MIN(H5696,FARMER_HRS)</f>
        <v>720</v>
      </c>
      <c r="J5696" s="5">
        <f>MAX(0,H5696-FARMER_HRS)</f>
        <v>2557.7273360113995</v>
      </c>
      <c r="K5696" s="2">
        <f>I5696*FARMER_RATE+J5696*TEMP_WORKER_RATE</f>
        <v>69404.98847242014</v>
      </c>
      <c r="L5696" s="2">
        <f>A5696*PRICE_TOM+B5696*PRICE_CAR+C5696*PRICE_MES</f>
        <v>153110</v>
      </c>
      <c r="M5696" s="2">
        <f>A5696*FERT_BED_TOM+B5696*FERT_BED_CAR+C5696*FERT_BED_MES</f>
        <v>30360</v>
      </c>
      <c r="N5696" s="6">
        <f>IF(AND(D5696&lt;=TOTAL_BEDS,J5696&lt;=TEMP_WORKER_MAX*TEMP_WORKER_HRS),1,0)</f>
        <v>1</v>
      </c>
      <c r="O5696" s="2">
        <f>L5696-M5696-K5696-FIXED_COSTS</f>
        <v>33345.01152757986</v>
      </c>
      <c r="P5696" s="2">
        <f>IF(N5696=1,O5696,"")</f>
        <v>33345.01152757986</v>
      </c>
    </row>
    <row r="5697">
      <c r="A5697" s="6">
        <v>8</v>
      </c>
      <c r="B5697" s="6">
        <v>15</v>
      </c>
      <c r="C5697" s="6">
        <v>20</v>
      </c>
      <c r="D5697" s="6">
        <f>A5697+B5697+C5697</f>
        <v>43</v>
      </c>
      <c r="E5697" s="5">
        <f>IF(A5697=0,0,A5697*LABOR_HRS_WK_TOM*SEASON_WEEKS*(1+DIM_PCT_TOM)^A5697)</f>
        <v>1543.3839432000011</v>
      </c>
      <c r="F5697" s="5">
        <f>IF(B5697=0,0,B5697*LABOR_HRS_WK_CAR*SEASON_WEEKS*(1+DIM_PCT_CAR)^B5697)</f>
        <v>651.73417492414933</v>
      </c>
      <c r="G5697" s="5">
        <f>IF(C5697=0,0,C5697*LABOR_HRS_WK_MES*SEASON_WEEKS*(1+DIM_PCT_MES)^C5697)</f>
        <v>1153.8335085377259</v>
      </c>
      <c r="H5697" s="5">
        <f>E5697+F5697+G5697</f>
        <v>3348.9516266618766</v>
      </c>
      <c r="I5697" s="5">
        <f>MIN(H5697,FARMER_HRS)</f>
        <v>720</v>
      </c>
      <c r="J5697" s="5">
        <f>MAX(0,H5697-FARMER_HRS)</f>
        <v>2628.9516266618766</v>
      </c>
      <c r="K5697" s="2">
        <f>I5697*FARMER_RATE+J5697*TEMP_WORKER_RATE</f>
        <v>70641.521296213134</v>
      </c>
      <c r="L5697" s="2">
        <f>A5697*PRICE_TOM+B5697*PRICE_CAR+C5697*PRICE_MES</f>
        <v>155810</v>
      </c>
      <c r="M5697" s="2">
        <f>A5697*FERT_BED_TOM+B5697*FERT_BED_CAR+C5697*FERT_BED_MES</f>
        <v>31240</v>
      </c>
      <c r="N5697" s="6">
        <f>IF(AND(D5697&lt;=TOTAL_BEDS,J5697&lt;=TEMP_WORKER_MAX*TEMP_WORKER_HRS),1,0)</f>
        <v>1</v>
      </c>
      <c r="O5697" s="2">
        <f>L5697-M5697-K5697-FIXED_COSTS</f>
        <v>33928.478703786866</v>
      </c>
      <c r="P5697" s="2">
        <f>IF(N5697=1,O5697,"")</f>
        <v>33928.478703786866</v>
      </c>
    </row>
    <row r="5698">
      <c r="A5698" s="6">
        <v>8</v>
      </c>
      <c r="B5698" s="6">
        <v>15</v>
      </c>
      <c r="C5698" s="6">
        <v>21</v>
      </c>
      <c r="D5698" s="6">
        <f>A5698+B5698+C5698</f>
        <v>44</v>
      </c>
      <c r="E5698" s="5">
        <f>IF(A5698=0,0,A5698*LABOR_HRS_WK_TOM*SEASON_WEEKS*(1+DIM_PCT_TOM)^A5698)</f>
        <v>1543.3839432000011</v>
      </c>
      <c r="F5698" s="5">
        <f>IF(B5698=0,0,B5698*LABOR_HRS_WK_CAR*SEASON_WEEKS*(1+DIM_PCT_CAR)^B5698)</f>
        <v>651.73417492414933</v>
      </c>
      <c r="G5698" s="5">
        <f>IF(C5698=0,0,C5698*LABOR_HRS_WK_MES*SEASON_WEEKS*(1+DIM_PCT_MES)^C5698)</f>
        <v>1226.6692487641699</v>
      </c>
      <c r="H5698" s="5">
        <f>E5698+F5698+G5698</f>
        <v>3421.7873668883203</v>
      </c>
      <c r="I5698" s="5">
        <f>MIN(H5698,FARMER_HRS)</f>
        <v>720</v>
      </c>
      <c r="J5698" s="5">
        <f>MAX(0,H5698-FARMER_HRS)</f>
        <v>2701.7873668883203</v>
      </c>
      <c r="K5698" s="2">
        <f>I5698*FARMER_RATE+J5698*TEMP_WORKER_RATE</f>
        <v>71906.030675144459</v>
      </c>
      <c r="L5698" s="2">
        <f>A5698*PRICE_TOM+B5698*PRICE_CAR+C5698*PRICE_MES</f>
        <v>158510</v>
      </c>
      <c r="M5698" s="2">
        <f>A5698*FERT_BED_TOM+B5698*FERT_BED_CAR+C5698*FERT_BED_MES</f>
        <v>32120</v>
      </c>
      <c r="N5698" s="6">
        <f>IF(AND(D5698&lt;=TOTAL_BEDS,J5698&lt;=TEMP_WORKER_MAX*TEMP_WORKER_HRS),1,0)</f>
        <v>1</v>
      </c>
      <c r="O5698" s="2">
        <f>L5698-M5698-K5698-FIXED_COSTS</f>
        <v>34483.969324855541</v>
      </c>
      <c r="P5698" s="2">
        <f>IF(N5698=1,O5698,"")</f>
        <v>34483.969324855541</v>
      </c>
    </row>
    <row r="5699">
      <c r="A5699" s="6">
        <v>8</v>
      </c>
      <c r="B5699" s="6">
        <v>15</v>
      </c>
      <c r="C5699" s="6">
        <v>22</v>
      </c>
      <c r="D5699" s="6">
        <f>A5699+B5699+C5699</f>
        <v>45</v>
      </c>
      <c r="E5699" s="5">
        <f>IF(A5699=0,0,A5699*LABOR_HRS_WK_TOM*SEASON_WEEKS*(1+DIM_PCT_TOM)^A5699)</f>
        <v>1543.3839432000011</v>
      </c>
      <c r="F5699" s="5">
        <f>IF(B5699=0,0,B5699*LABOR_HRS_WK_CAR*SEASON_WEEKS*(1+DIM_PCT_CAR)^B5699)</f>
        <v>651.73417492414933</v>
      </c>
      <c r="G5699" s="5">
        <f>IF(C5699=0,0,C5699*LABOR_HRS_WK_MES*SEASON_WEEKS*(1+DIM_PCT_MES)^C5699)</f>
        <v>1301.1455960105659</v>
      </c>
      <c r="H5699" s="5">
        <f>E5699+F5699+G5699</f>
        <v>3496.2637141347163</v>
      </c>
      <c r="I5699" s="5">
        <f>MIN(H5699,FARMER_HRS)</f>
        <v>720</v>
      </c>
      <c r="J5699" s="5">
        <f>MAX(0,H5699-FARMER_HRS)</f>
        <v>2776.2637141347163</v>
      </c>
      <c r="K5699" s="2">
        <f>I5699*FARMER_RATE+J5699*TEMP_WORKER_RATE</f>
        <v>73199.022814838827</v>
      </c>
      <c r="L5699" s="2">
        <f>A5699*PRICE_TOM+B5699*PRICE_CAR+C5699*PRICE_MES</f>
        <v>161210</v>
      </c>
      <c r="M5699" s="2">
        <f>A5699*FERT_BED_TOM+B5699*FERT_BED_CAR+C5699*FERT_BED_MES</f>
        <v>33000</v>
      </c>
      <c r="N5699" s="6">
        <f>IF(AND(D5699&lt;=TOTAL_BEDS,J5699&lt;=TEMP_WORKER_MAX*TEMP_WORKER_HRS),1,0)</f>
        <v>1</v>
      </c>
      <c r="O5699" s="2">
        <f>L5699-M5699-K5699-FIXED_COSTS</f>
        <v>35010.977185161173</v>
      </c>
      <c r="P5699" s="2">
        <f>IF(N5699=1,O5699,"")</f>
        <v>35010.977185161173</v>
      </c>
    </row>
    <row r="5700">
      <c r="A5700" s="6">
        <v>8</v>
      </c>
      <c r="B5700" s="6">
        <v>15</v>
      </c>
      <c r="C5700" s="6">
        <v>23</v>
      </c>
      <c r="D5700" s="6">
        <f>A5700+B5700+C5700</f>
        <v>46</v>
      </c>
      <c r="E5700" s="5">
        <f>IF(A5700=0,0,A5700*LABOR_HRS_WK_TOM*SEASON_WEEKS*(1+DIM_PCT_TOM)^A5700)</f>
        <v>1543.3839432000011</v>
      </c>
      <c r="F5700" s="5">
        <f>IF(B5700=0,0,B5700*LABOR_HRS_WK_CAR*SEASON_WEEKS*(1+DIM_PCT_CAR)^B5700)</f>
        <v>651.73417492414933</v>
      </c>
      <c r="G5700" s="5">
        <f>IF(C5700=0,0,C5700*LABOR_HRS_WK_MES*SEASON_WEEKS*(1+DIM_PCT_MES)^C5700)</f>
        <v>1377.2921848680023</v>
      </c>
      <c r="H5700" s="5">
        <f>E5700+F5700+G5700</f>
        <v>3572.4103029921525</v>
      </c>
      <c r="I5700" s="5">
        <f>MIN(H5700,FARMER_HRS)</f>
        <v>720</v>
      </c>
      <c r="J5700" s="5">
        <f>MAX(0,H5700-FARMER_HRS)</f>
        <v>2852.4103029921525</v>
      </c>
      <c r="K5700" s="2">
        <f>I5700*FARMER_RATE+J5700*TEMP_WORKER_RATE</f>
        <v>74521.012204724859</v>
      </c>
      <c r="L5700" s="2">
        <f>A5700*PRICE_TOM+B5700*PRICE_CAR+C5700*PRICE_MES</f>
        <v>163910</v>
      </c>
      <c r="M5700" s="2">
        <f>A5700*FERT_BED_TOM+B5700*FERT_BED_CAR+C5700*FERT_BED_MES</f>
        <v>33880</v>
      </c>
      <c r="N5700" s="6">
        <f>IF(AND(D5700&lt;=TOTAL_BEDS,J5700&lt;=TEMP_WORKER_MAX*TEMP_WORKER_HRS),1,0)</f>
        <v>1</v>
      </c>
      <c r="O5700" s="2">
        <f>L5700-M5700-K5700-FIXED_COSTS</f>
        <v>35508.987795275141</v>
      </c>
      <c r="P5700" s="2">
        <f>IF(N5700=1,O5700,"")</f>
        <v>35508.987795275141</v>
      </c>
    </row>
    <row r="5701">
      <c r="A5701" s="6">
        <v>8</v>
      </c>
      <c r="B5701" s="6">
        <v>15</v>
      </c>
      <c r="C5701" s="6">
        <v>24</v>
      </c>
      <c r="D5701" s="6">
        <f>A5701+B5701+C5701</f>
        <v>47</v>
      </c>
      <c r="E5701" s="5">
        <f>IF(A5701=0,0,A5701*LABOR_HRS_WK_TOM*SEASON_WEEKS*(1+DIM_PCT_TOM)^A5701)</f>
        <v>1543.3839432000011</v>
      </c>
      <c r="F5701" s="5">
        <f>IF(B5701=0,0,B5701*LABOR_HRS_WK_CAR*SEASON_WEEKS*(1+DIM_PCT_CAR)^B5701)</f>
        <v>651.73417492414933</v>
      </c>
      <c r="G5701" s="5">
        <f>IF(C5701=0,0,C5701*LABOR_HRS_WK_MES*SEASON_WEEKS*(1+DIM_PCT_MES)^C5701)</f>
        <v>1455.139134447498</v>
      </c>
      <c r="H5701" s="5">
        <f>E5701+F5701+G5701</f>
        <v>3650.2572525716487</v>
      </c>
      <c r="I5701" s="5">
        <f>MIN(H5701,FARMER_HRS)</f>
        <v>720</v>
      </c>
      <c r="J5701" s="5">
        <f>MAX(0,H5701-FARMER_HRS)</f>
        <v>2930.2572525716487</v>
      </c>
      <c r="K5701" s="2">
        <f>I5701*FARMER_RATE+J5701*TEMP_WORKER_RATE</f>
        <v>75872.521746035563</v>
      </c>
      <c r="L5701" s="2">
        <f>A5701*PRICE_TOM+B5701*PRICE_CAR+C5701*PRICE_MES</f>
        <v>166610</v>
      </c>
      <c r="M5701" s="2">
        <f>A5701*FERT_BED_TOM+B5701*FERT_BED_CAR+C5701*FERT_BED_MES</f>
        <v>34760</v>
      </c>
      <c r="N5701" s="6">
        <f>IF(AND(D5701&lt;=TOTAL_BEDS,J5701&lt;=TEMP_WORKER_MAX*TEMP_WORKER_HRS),1,0)</f>
        <v>1</v>
      </c>
      <c r="O5701" s="2">
        <f>L5701-M5701-K5701-FIXED_COSTS</f>
        <v>35977.478253964437</v>
      </c>
      <c r="P5701" s="2">
        <f>IF(N5701=1,O5701,"")</f>
        <v>35977.478253964437</v>
      </c>
    </row>
    <row r="5702">
      <c r="A5702" s="6">
        <v>8</v>
      </c>
      <c r="B5702" s="6">
        <v>15</v>
      </c>
      <c r="C5702" s="6">
        <v>25</v>
      </c>
      <c r="D5702" s="6">
        <f>A5702+B5702+C5702</f>
        <v>48</v>
      </c>
      <c r="E5702" s="5">
        <f>IF(A5702=0,0,A5702*LABOR_HRS_WK_TOM*SEASON_WEEKS*(1+DIM_PCT_TOM)^A5702)</f>
        <v>1543.3839432000011</v>
      </c>
      <c r="F5702" s="5">
        <f>IF(B5702=0,0,B5702*LABOR_HRS_WK_CAR*SEASON_WEEKS*(1+DIM_PCT_CAR)^B5702)</f>
        <v>651.73417492414933</v>
      </c>
      <c r="G5702" s="5">
        <f>IF(C5702=0,0,C5702*LABOR_HRS_WK_MES*SEASON_WEEKS*(1+DIM_PCT_MES)^C5702)</f>
        <v>1534.7170558625955</v>
      </c>
      <c r="H5702" s="5">
        <f>E5702+F5702+G5702</f>
        <v>3729.8351739867458</v>
      </c>
      <c r="I5702" s="5">
        <f>MIN(H5702,FARMER_HRS)</f>
        <v>720</v>
      </c>
      <c r="J5702" s="5">
        <f>MAX(0,H5702-FARMER_HRS)</f>
        <v>3009.8351739867458</v>
      </c>
      <c r="K5702" s="2">
        <f>I5702*FARMER_RATE+J5702*TEMP_WORKER_RATE</f>
        <v>77254.082881714334</v>
      </c>
      <c r="L5702" s="2">
        <f>A5702*PRICE_TOM+B5702*PRICE_CAR+C5702*PRICE_MES</f>
        <v>169310</v>
      </c>
      <c r="M5702" s="2">
        <f>A5702*FERT_BED_TOM+B5702*FERT_BED_CAR+C5702*FERT_BED_MES</f>
        <v>35640</v>
      </c>
      <c r="N5702" s="6">
        <f>IF(AND(D5702&lt;=TOTAL_BEDS,J5702&lt;=TEMP_WORKER_MAX*TEMP_WORKER_HRS),1,0)</f>
        <v>1</v>
      </c>
      <c r="O5702" s="2">
        <f>L5702-M5702-K5702-FIXED_COSTS</f>
        <v>36415.917118285666</v>
      </c>
      <c r="P5702" s="2">
        <f>IF(N5702=1,O5702,"")</f>
        <v>36415.917118285666</v>
      </c>
    </row>
    <row r="5703">
      <c r="A5703" s="6">
        <v>8</v>
      </c>
      <c r="B5703" s="6">
        <v>15</v>
      </c>
      <c r="C5703" s="6">
        <v>26</v>
      </c>
      <c r="D5703" s="6">
        <f>A5703+B5703+C5703</f>
        <v>49</v>
      </c>
      <c r="E5703" s="5">
        <f>IF(A5703=0,0,A5703*LABOR_HRS_WK_TOM*SEASON_WEEKS*(1+DIM_PCT_TOM)^A5703)</f>
        <v>1543.3839432000011</v>
      </c>
      <c r="F5703" s="5">
        <f>IF(B5703=0,0,B5703*LABOR_HRS_WK_CAR*SEASON_WEEKS*(1+DIM_PCT_CAR)^B5703)</f>
        <v>651.73417492414933</v>
      </c>
      <c r="G5703" s="5">
        <f>IF(C5703=0,0,C5703*LABOR_HRS_WK_MES*SEASON_WEEKS*(1+DIM_PCT_MES)^C5703)</f>
        <v>1616.0570598233128</v>
      </c>
      <c r="H5703" s="5">
        <f>E5703+F5703+G5703</f>
        <v>3811.1751779474635</v>
      </c>
      <c r="I5703" s="5">
        <f>MIN(H5703,FARMER_HRS)</f>
        <v>720</v>
      </c>
      <c r="J5703" s="5">
        <f>MAX(0,H5703-FARMER_HRS)</f>
        <v>3091.1751779474635</v>
      </c>
      <c r="K5703" s="2">
        <f>I5703*FARMER_RATE+J5703*TEMP_WORKER_RATE</f>
        <v>78666.235728254571</v>
      </c>
      <c r="L5703" s="2">
        <f>A5703*PRICE_TOM+B5703*PRICE_CAR+C5703*PRICE_MES</f>
        <v>172010</v>
      </c>
      <c r="M5703" s="2">
        <f>A5703*FERT_BED_TOM+B5703*FERT_BED_CAR+C5703*FERT_BED_MES</f>
        <v>36520</v>
      </c>
      <c r="N5703" s="6">
        <f>IF(AND(D5703&lt;=TOTAL_BEDS,J5703&lt;=TEMP_WORKER_MAX*TEMP_WORKER_HRS),1,0)</f>
        <v>1</v>
      </c>
      <c r="O5703" s="2">
        <f>L5703-M5703-K5703-FIXED_COSTS</f>
        <v>36823.764271745429</v>
      </c>
      <c r="P5703" s="2">
        <f>IF(N5703=1,O5703,"")</f>
        <v>36823.764271745429</v>
      </c>
    </row>
    <row r="5704">
      <c r="A5704" s="6">
        <v>8</v>
      </c>
      <c r="B5704" s="6">
        <v>15</v>
      </c>
      <c r="C5704" s="6">
        <v>27</v>
      </c>
      <c r="D5704" s="6">
        <f>A5704+B5704+C5704</f>
        <v>50</v>
      </c>
      <c r="E5704" s="5">
        <f>IF(A5704=0,0,A5704*LABOR_HRS_WK_TOM*SEASON_WEEKS*(1+DIM_PCT_TOM)^A5704)</f>
        <v>1543.3839432000011</v>
      </c>
      <c r="F5704" s="5">
        <f>IF(B5704=0,0,B5704*LABOR_HRS_WK_CAR*SEASON_WEEKS*(1+DIM_PCT_CAR)^B5704)</f>
        <v>651.73417492414933</v>
      </c>
      <c r="G5704" s="5">
        <f>IF(C5704=0,0,C5704*LABOR_HRS_WK_MES*SEASON_WEEKS*(1+DIM_PCT_MES)^C5704)</f>
        <v>1699.19076434307</v>
      </c>
      <c r="H5704" s="5">
        <f>E5704+F5704+G5704</f>
        <v>3894.3088824672204</v>
      </c>
      <c r="I5704" s="5">
        <f>MIN(H5704,FARMER_HRS)</f>
        <v>720</v>
      </c>
      <c r="J5704" s="5">
        <f>MAX(0,H5704-FARMER_HRS)</f>
        <v>3174.3088824672204</v>
      </c>
      <c r="K5704" s="2">
        <f>I5704*FARMER_RATE+J5704*TEMP_WORKER_RATE</f>
        <v>80109.529209500353</v>
      </c>
      <c r="L5704" s="2">
        <f>A5704*PRICE_TOM+B5704*PRICE_CAR+C5704*PRICE_MES</f>
        <v>174710</v>
      </c>
      <c r="M5704" s="2">
        <f>A5704*FERT_BED_TOM+B5704*FERT_BED_CAR+C5704*FERT_BED_MES</f>
        <v>37400</v>
      </c>
      <c r="N5704" s="6">
        <f>IF(AND(D5704&lt;=TOTAL_BEDS,J5704&lt;=TEMP_WORKER_MAX*TEMP_WORKER_HRS),1,0)</f>
        <v>1</v>
      </c>
      <c r="O5704" s="2">
        <f>L5704-M5704-K5704-FIXED_COSTS</f>
        <v>37200.470790499647</v>
      </c>
      <c r="P5704" s="2">
        <f>IF(N5704=1,O5704,"")</f>
        <v>37200.470790499647</v>
      </c>
    </row>
    <row r="5705">
      <c r="A5705" s="6">
        <v>8</v>
      </c>
      <c r="B5705" s="6">
        <v>15</v>
      </c>
      <c r="C5705" s="6">
        <v>28</v>
      </c>
      <c r="D5705" s="6">
        <f>A5705+B5705+C5705</f>
        <v>51</v>
      </c>
      <c r="E5705" s="5">
        <f>IF(A5705=0,0,A5705*LABOR_HRS_WK_TOM*SEASON_WEEKS*(1+DIM_PCT_TOM)^A5705)</f>
        <v>1543.3839432000011</v>
      </c>
      <c r="F5705" s="5">
        <f>IF(B5705=0,0,B5705*LABOR_HRS_WK_CAR*SEASON_WEEKS*(1+DIM_PCT_CAR)^B5705)</f>
        <v>651.73417492414933</v>
      </c>
      <c r="G5705" s="5">
        <f>IF(C5705=0,0,C5705*LABOR_HRS_WK_MES*SEASON_WEEKS*(1+DIM_PCT_MES)^C5705)</f>
        <v>1784.1503025602233</v>
      </c>
      <c r="H5705" s="5">
        <f>E5705+F5705+G5705</f>
        <v>3979.2684206843737</v>
      </c>
      <c r="I5705" s="5">
        <f>MIN(H5705,FARMER_HRS)</f>
        <v>720</v>
      </c>
      <c r="J5705" s="5">
        <f>MAX(0,H5705-FARMER_HRS)</f>
        <v>3259.2684206843737</v>
      </c>
      <c r="K5705" s="2">
        <f>I5705*FARMER_RATE+J5705*TEMP_WORKER_RATE</f>
        <v>81584.521192437038</v>
      </c>
      <c r="L5705" s="2">
        <f>A5705*PRICE_TOM+B5705*PRICE_CAR+C5705*PRICE_MES</f>
        <v>177410</v>
      </c>
      <c r="M5705" s="2">
        <f>A5705*FERT_BED_TOM+B5705*FERT_BED_CAR+C5705*FERT_BED_MES</f>
        <v>38280</v>
      </c>
      <c r="N5705" s="6">
        <f>IF(AND(D5705&lt;=TOTAL_BEDS,J5705&lt;=TEMP_WORKER_MAX*TEMP_WORKER_HRS),1,0)</f>
        <v>1</v>
      </c>
      <c r="O5705" s="2">
        <f>L5705-M5705-K5705-FIXED_COSTS</f>
        <v>37545.478807562962</v>
      </c>
      <c r="P5705" s="2">
        <f>IF(N5705=1,O5705,"")</f>
        <v>37545.478807562962</v>
      </c>
    </row>
    <row r="5706">
      <c r="A5706" s="6">
        <v>8</v>
      </c>
      <c r="B5706" s="6">
        <v>15</v>
      </c>
      <c r="C5706" s="6">
        <v>29</v>
      </c>
      <c r="D5706" s="6">
        <f>A5706+B5706+C5706</f>
        <v>52</v>
      </c>
      <c r="E5706" s="5">
        <f>IF(A5706=0,0,A5706*LABOR_HRS_WK_TOM*SEASON_WEEKS*(1+DIM_PCT_TOM)^A5706)</f>
        <v>1543.3839432000011</v>
      </c>
      <c r="F5706" s="5">
        <f>IF(B5706=0,0,B5706*LABOR_HRS_WK_CAR*SEASON_WEEKS*(1+DIM_PCT_CAR)^B5706)</f>
        <v>651.73417492414933</v>
      </c>
      <c r="G5706" s="5">
        <f>IF(C5706=0,0,C5706*LABOR_HRS_WK_MES*SEASON_WEEKS*(1+DIM_PCT_MES)^C5706)</f>
        <v>1870.9683306758766</v>
      </c>
      <c r="H5706" s="5">
        <f>E5706+F5706+G5706</f>
        <v>4066.086448800027</v>
      </c>
      <c r="I5706" s="5">
        <f>MIN(H5706,FARMER_HRS)</f>
        <v>720</v>
      </c>
      <c r="J5706" s="5">
        <f>MAX(0,H5706-FARMER_HRS)</f>
        <v>3346.086448800027</v>
      </c>
      <c r="K5706" s="2">
        <f>I5706*FARMER_RATE+J5706*TEMP_WORKER_RATE</f>
        <v>83091.778625000472</v>
      </c>
      <c r="L5706" s="2">
        <f>A5706*PRICE_TOM+B5706*PRICE_CAR+C5706*PRICE_MES</f>
        <v>180110</v>
      </c>
      <c r="M5706" s="2">
        <f>A5706*FERT_BED_TOM+B5706*FERT_BED_CAR+C5706*FERT_BED_MES</f>
        <v>39160</v>
      </c>
      <c r="N5706" s="6">
        <f>IF(AND(D5706&lt;=TOTAL_BEDS,J5706&lt;=TEMP_WORKER_MAX*TEMP_WORKER_HRS),1,0)</f>
        <v>1</v>
      </c>
      <c r="O5706" s="2">
        <f>L5706-M5706-K5706-FIXED_COSTS</f>
        <v>37858.221374999528</v>
      </c>
      <c r="P5706" s="2">
        <f>IF(N5706=1,O5706,"")</f>
        <v>37858.221374999528</v>
      </c>
    </row>
    <row r="5707">
      <c r="A5707" s="6">
        <v>8</v>
      </c>
      <c r="B5707" s="6">
        <v>15</v>
      </c>
      <c r="C5707" s="6">
        <v>30</v>
      </c>
      <c r="D5707" s="6">
        <f>A5707+B5707+C5707</f>
        <v>53</v>
      </c>
      <c r="E5707" s="5">
        <f>IF(A5707=0,0,A5707*LABOR_HRS_WK_TOM*SEASON_WEEKS*(1+DIM_PCT_TOM)^A5707)</f>
        <v>1543.3839432000011</v>
      </c>
      <c r="F5707" s="5">
        <f>IF(B5707=0,0,B5707*LABOR_HRS_WK_CAR*SEASON_WEEKS*(1+DIM_PCT_CAR)^B5707)</f>
        <v>651.73417492414933</v>
      </c>
      <c r="G5707" s="5">
        <f>IF(C5707=0,0,C5707*LABOR_HRS_WK_MES*SEASON_WEEKS*(1+DIM_PCT_MES)^C5707)</f>
        <v>1959.6780360096466</v>
      </c>
      <c r="H5707" s="5">
        <f>E5707+F5707+G5707</f>
        <v>4154.7961541337972</v>
      </c>
      <c r="I5707" s="5">
        <f>MIN(H5707,FARMER_HRS)</f>
        <v>720</v>
      </c>
      <c r="J5707" s="5">
        <f>MAX(0,H5707-FARMER_HRS)</f>
        <v>3434.7961541337972</v>
      </c>
      <c r="K5707" s="2">
        <f>I5707*FARMER_RATE+J5707*TEMP_WORKER_RATE</f>
        <v>84631.877675933982</v>
      </c>
      <c r="L5707" s="2">
        <f>A5707*PRICE_TOM+B5707*PRICE_CAR+C5707*PRICE_MES</f>
        <v>182810</v>
      </c>
      <c r="M5707" s="2">
        <f>A5707*FERT_BED_TOM+B5707*FERT_BED_CAR+C5707*FERT_BED_MES</f>
        <v>40040</v>
      </c>
      <c r="N5707" s="6">
        <f>IF(AND(D5707&lt;=TOTAL_BEDS,J5707&lt;=TEMP_WORKER_MAX*TEMP_WORKER_HRS),1,0)</f>
        <v>1</v>
      </c>
      <c r="O5707" s="2">
        <f>L5707-M5707-K5707-FIXED_COSTS</f>
        <v>38138.122324066018</v>
      </c>
      <c r="P5707" s="2">
        <f>IF(N5707=1,O5707,"")</f>
        <v>38138.122324066018</v>
      </c>
    </row>
    <row r="5708">
      <c r="A5708" s="6">
        <v>8</v>
      </c>
      <c r="B5708" s="6">
        <v>16</v>
      </c>
      <c r="C5708" s="6">
        <v>0</v>
      </c>
      <c r="D5708" s="6">
        <f>A5708+B5708+C5708</f>
        <v>24</v>
      </c>
      <c r="E5708" s="5">
        <f>IF(A5708=0,0,A5708*LABOR_HRS_WK_TOM*SEASON_WEEKS*(1+DIM_PCT_TOM)^A5708)</f>
        <v>1543.3839432000011</v>
      </c>
      <c r="F5708" s="5">
        <f>IF(B5708=0,0,B5708*LABOR_HRS_WK_CAR*SEASON_WEEKS*(1+DIM_PCT_CAR)^B5708)</f>
        <v>712.56269791706984</v>
      </c>
      <c r="G5708" s="5">
        <f>IF(C5708=0,0,C5708*LABOR_HRS_WK_MES*SEASON_WEEKS*(1+DIM_PCT_MES)^C5708)</f>
        <v>0</v>
      </c>
      <c r="H5708" s="5">
        <f>E5708+F5708+G5708</f>
        <v>2255.9466411170711</v>
      </c>
      <c r="I5708" s="5">
        <f>MIN(H5708,FARMER_HRS)</f>
        <v>720</v>
      </c>
      <c r="J5708" s="5">
        <f>MAX(0,H5708-FARMER_HRS)</f>
        <v>1535.9466411170711</v>
      </c>
      <c r="K5708" s="2">
        <f>I5708*FARMER_RATE+J5708*TEMP_WORKER_RATE</f>
        <v>51665.740297171375</v>
      </c>
      <c r="L5708" s="2">
        <f>A5708*PRICE_TOM+B5708*PRICE_CAR+C5708*PRICE_MES</f>
        <v>103904</v>
      </c>
      <c r="M5708" s="2">
        <f>A5708*FERT_BED_TOM+B5708*FERT_BED_CAR+C5708*FERT_BED_MES</f>
        <v>14080</v>
      </c>
      <c r="N5708" s="6">
        <f>IF(AND(D5708&lt;=TOTAL_BEDS,J5708&lt;=TEMP_WORKER_MAX*TEMP_WORKER_HRS),1,0)</f>
        <v>1</v>
      </c>
      <c r="O5708" s="2">
        <f>L5708-M5708-K5708-FIXED_COSTS</f>
        <v>18158.259702828625</v>
      </c>
      <c r="P5708" s="2">
        <f>IF(N5708=1,O5708,"")</f>
        <v>18158.259702828625</v>
      </c>
    </row>
    <row r="5709">
      <c r="A5709" s="6">
        <v>8</v>
      </c>
      <c r="B5709" s="6">
        <v>16</v>
      </c>
      <c r="C5709" s="6">
        <v>1</v>
      </c>
      <c r="D5709" s="6">
        <f>A5709+B5709+C5709</f>
        <v>25</v>
      </c>
      <c r="E5709" s="5">
        <f>IF(A5709=0,0,A5709*LABOR_HRS_WK_TOM*SEASON_WEEKS*(1+DIM_PCT_TOM)^A5709)</f>
        <v>1543.3839432000011</v>
      </c>
      <c r="F5709" s="5">
        <f>IF(B5709=0,0,B5709*LABOR_HRS_WK_CAR*SEASON_WEEKS*(1+DIM_PCT_CAR)^B5709)</f>
        <v>712.56269791706984</v>
      </c>
      <c r="G5709" s="5">
        <f>IF(C5709=0,0,C5709*LABOR_HRS_WK_MES*SEASON_WEEKS*(1+DIM_PCT_MES)^C5709)</f>
        <v>45.5625</v>
      </c>
      <c r="H5709" s="5">
        <f>E5709+F5709+G5709</f>
        <v>2301.5091411170711</v>
      </c>
      <c r="I5709" s="5">
        <f>MIN(H5709,FARMER_HRS)</f>
        <v>720</v>
      </c>
      <c r="J5709" s="5">
        <f>MAX(0,H5709-FARMER_HRS)</f>
        <v>1581.5091411170711</v>
      </c>
      <c r="K5709" s="2">
        <f>I5709*FARMER_RATE+J5709*TEMP_WORKER_RATE</f>
        <v>52456.755922171375</v>
      </c>
      <c r="L5709" s="2">
        <f>A5709*PRICE_TOM+B5709*PRICE_CAR+C5709*PRICE_MES</f>
        <v>106604</v>
      </c>
      <c r="M5709" s="2">
        <f>A5709*FERT_BED_TOM+B5709*FERT_BED_CAR+C5709*FERT_BED_MES</f>
        <v>14960</v>
      </c>
      <c r="N5709" s="6">
        <f>IF(AND(D5709&lt;=TOTAL_BEDS,J5709&lt;=TEMP_WORKER_MAX*TEMP_WORKER_HRS),1,0)</f>
        <v>1</v>
      </c>
      <c r="O5709" s="2">
        <f>L5709-M5709-K5709-FIXED_COSTS</f>
        <v>19187.244077828625</v>
      </c>
      <c r="P5709" s="2">
        <f>IF(N5709=1,O5709,"")</f>
        <v>19187.244077828625</v>
      </c>
    </row>
    <row r="5710">
      <c r="A5710" s="6">
        <v>8</v>
      </c>
      <c r="B5710" s="6">
        <v>16</v>
      </c>
      <c r="C5710" s="6">
        <v>2</v>
      </c>
      <c r="D5710" s="6">
        <f>A5710+B5710+C5710</f>
        <v>26</v>
      </c>
      <c r="E5710" s="5">
        <f>IF(A5710=0,0,A5710*LABOR_HRS_WK_TOM*SEASON_WEEKS*(1+DIM_PCT_TOM)^A5710)</f>
        <v>1543.3839432000011</v>
      </c>
      <c r="F5710" s="5">
        <f>IF(B5710=0,0,B5710*LABOR_HRS_WK_CAR*SEASON_WEEKS*(1+DIM_PCT_CAR)^B5710)</f>
        <v>712.56269791706984</v>
      </c>
      <c r="G5710" s="5">
        <f>IF(C5710=0,0,C5710*LABOR_HRS_WK_MES*SEASON_WEEKS*(1+DIM_PCT_MES)^C5710)</f>
        <v>92.2640625</v>
      </c>
      <c r="H5710" s="5">
        <f>E5710+F5710+G5710</f>
        <v>2348.210703617071</v>
      </c>
      <c r="I5710" s="5">
        <f>MIN(H5710,FARMER_HRS)</f>
        <v>720</v>
      </c>
      <c r="J5710" s="5">
        <f>MAX(0,H5710-FARMER_HRS)</f>
        <v>1628.210703617071</v>
      </c>
      <c r="K5710" s="2">
        <f>I5710*FARMER_RATE+J5710*TEMP_WORKER_RATE</f>
        <v>53267.546937796375</v>
      </c>
      <c r="L5710" s="2">
        <f>A5710*PRICE_TOM+B5710*PRICE_CAR+C5710*PRICE_MES</f>
        <v>109304</v>
      </c>
      <c r="M5710" s="2">
        <f>A5710*FERT_BED_TOM+B5710*FERT_BED_CAR+C5710*FERT_BED_MES</f>
        <v>15840</v>
      </c>
      <c r="N5710" s="6">
        <f>IF(AND(D5710&lt;=TOTAL_BEDS,J5710&lt;=TEMP_WORKER_MAX*TEMP_WORKER_HRS),1,0)</f>
        <v>1</v>
      </c>
      <c r="O5710" s="2">
        <f>L5710-M5710-K5710-FIXED_COSTS</f>
        <v>20196.453062203625</v>
      </c>
      <c r="P5710" s="2">
        <f>IF(N5710=1,O5710,"")</f>
        <v>20196.453062203625</v>
      </c>
    </row>
    <row r="5711">
      <c r="A5711" s="6">
        <v>8</v>
      </c>
      <c r="B5711" s="6">
        <v>16</v>
      </c>
      <c r="C5711" s="6">
        <v>3</v>
      </c>
      <c r="D5711" s="6">
        <f>A5711+B5711+C5711</f>
        <v>27</v>
      </c>
      <c r="E5711" s="5">
        <f>IF(A5711=0,0,A5711*LABOR_HRS_WK_TOM*SEASON_WEEKS*(1+DIM_PCT_TOM)^A5711)</f>
        <v>1543.3839432000011</v>
      </c>
      <c r="F5711" s="5">
        <f>IF(B5711=0,0,B5711*LABOR_HRS_WK_CAR*SEASON_WEEKS*(1+DIM_PCT_CAR)^B5711)</f>
        <v>712.56269791706984</v>
      </c>
      <c r="G5711" s="5">
        <f>IF(C5711=0,0,C5711*LABOR_HRS_WK_MES*SEASON_WEEKS*(1+DIM_PCT_MES)^C5711)</f>
        <v>140.12604492187498</v>
      </c>
      <c r="H5711" s="5">
        <f>E5711+F5711+G5711</f>
        <v>2396.0726860389459</v>
      </c>
      <c r="I5711" s="5">
        <f>MIN(H5711,FARMER_HRS)</f>
        <v>720</v>
      </c>
      <c r="J5711" s="5">
        <f>MAX(0,H5711-FARMER_HRS)</f>
        <v>1676.0726860389459</v>
      </c>
      <c r="K5711" s="2">
        <f>I5711*FARMER_RATE+J5711*TEMP_WORKER_RATE</f>
        <v>54098.484132620593</v>
      </c>
      <c r="L5711" s="2">
        <f>A5711*PRICE_TOM+B5711*PRICE_CAR+C5711*PRICE_MES</f>
        <v>112004</v>
      </c>
      <c r="M5711" s="2">
        <f>A5711*FERT_BED_TOM+B5711*FERT_BED_CAR+C5711*FERT_BED_MES</f>
        <v>16720</v>
      </c>
      <c r="N5711" s="6">
        <f>IF(AND(D5711&lt;=TOTAL_BEDS,J5711&lt;=TEMP_WORKER_MAX*TEMP_WORKER_HRS),1,0)</f>
        <v>1</v>
      </c>
      <c r="O5711" s="2">
        <f>L5711-M5711-K5711-FIXED_COSTS</f>
        <v>21185.515867379407</v>
      </c>
      <c r="P5711" s="2">
        <f>IF(N5711=1,O5711,"")</f>
        <v>21185.515867379407</v>
      </c>
    </row>
    <row r="5712">
      <c r="A5712" s="6">
        <v>8</v>
      </c>
      <c r="B5712" s="6">
        <v>16</v>
      </c>
      <c r="C5712" s="6">
        <v>4</v>
      </c>
      <c r="D5712" s="6">
        <f>A5712+B5712+C5712</f>
        <v>28</v>
      </c>
      <c r="E5712" s="5">
        <f>IF(A5712=0,0,A5712*LABOR_HRS_WK_TOM*SEASON_WEEKS*(1+DIM_PCT_TOM)^A5712)</f>
        <v>1543.3839432000011</v>
      </c>
      <c r="F5712" s="5">
        <f>IF(B5712=0,0,B5712*LABOR_HRS_WK_CAR*SEASON_WEEKS*(1+DIM_PCT_CAR)^B5712)</f>
        <v>712.56269791706984</v>
      </c>
      <c r="G5712" s="5">
        <f>IF(C5712=0,0,C5712*LABOR_HRS_WK_MES*SEASON_WEEKS*(1+DIM_PCT_MES)^C5712)</f>
        <v>189.17016064453119</v>
      </c>
      <c r="H5712" s="5">
        <f>E5712+F5712+G5712</f>
        <v>2445.1168017616023</v>
      </c>
      <c r="I5712" s="5">
        <f>MIN(H5712,FARMER_HRS)</f>
        <v>720</v>
      </c>
      <c r="J5712" s="5">
        <f>MAX(0,H5712-FARMER_HRS)</f>
        <v>1725.1168017616023</v>
      </c>
      <c r="K5712" s="2">
        <f>I5712*FARMER_RATE+J5712*TEMP_WORKER_RATE</f>
        <v>54949.94447502782</v>
      </c>
      <c r="L5712" s="2">
        <f>A5712*PRICE_TOM+B5712*PRICE_CAR+C5712*PRICE_MES</f>
        <v>114704</v>
      </c>
      <c r="M5712" s="2">
        <f>A5712*FERT_BED_TOM+B5712*FERT_BED_CAR+C5712*FERT_BED_MES</f>
        <v>17600</v>
      </c>
      <c r="N5712" s="6">
        <f>IF(AND(D5712&lt;=TOTAL_BEDS,J5712&lt;=TEMP_WORKER_MAX*TEMP_WORKER_HRS),1,0)</f>
        <v>1</v>
      </c>
      <c r="O5712" s="2">
        <f>L5712-M5712-K5712-FIXED_COSTS</f>
        <v>22154.05552497218</v>
      </c>
      <c r="P5712" s="2">
        <f>IF(N5712=1,O5712,"")</f>
        <v>22154.05552497218</v>
      </c>
    </row>
    <row r="5713">
      <c r="A5713" s="6">
        <v>8</v>
      </c>
      <c r="B5713" s="6">
        <v>16</v>
      </c>
      <c r="C5713" s="6">
        <v>5</v>
      </c>
      <c r="D5713" s="6">
        <f>A5713+B5713+C5713</f>
        <v>29</v>
      </c>
      <c r="E5713" s="5">
        <f>IF(A5713=0,0,A5713*LABOR_HRS_WK_TOM*SEASON_WEEKS*(1+DIM_PCT_TOM)^A5713)</f>
        <v>1543.3839432000011</v>
      </c>
      <c r="F5713" s="5">
        <f>IF(B5713=0,0,B5713*LABOR_HRS_WK_CAR*SEASON_WEEKS*(1+DIM_PCT_CAR)^B5713)</f>
        <v>712.56269791706984</v>
      </c>
      <c r="G5713" s="5">
        <f>IF(C5713=0,0,C5713*LABOR_HRS_WK_MES*SEASON_WEEKS*(1+DIM_PCT_MES)^C5713)</f>
        <v>239.41848456573481</v>
      </c>
      <c r="H5713" s="5">
        <f>E5713+F5713+G5713</f>
        <v>2495.3651256828057</v>
      </c>
      <c r="I5713" s="5">
        <f>MIN(H5713,FARMER_HRS)</f>
        <v>720</v>
      </c>
      <c r="J5713" s="5">
        <f>MAX(0,H5713-FARMER_HRS)</f>
        <v>1775.3651256828057</v>
      </c>
      <c r="K5713" s="2">
        <f>I5713*FARMER_RATE+J5713*TEMP_WORKER_RATE</f>
        <v>55822.311209770931</v>
      </c>
      <c r="L5713" s="2">
        <f>A5713*PRICE_TOM+B5713*PRICE_CAR+C5713*PRICE_MES</f>
        <v>117404</v>
      </c>
      <c r="M5713" s="2">
        <f>A5713*FERT_BED_TOM+B5713*FERT_BED_CAR+C5713*FERT_BED_MES</f>
        <v>18480</v>
      </c>
      <c r="N5713" s="6">
        <f>IF(AND(D5713&lt;=TOTAL_BEDS,J5713&lt;=TEMP_WORKER_MAX*TEMP_WORKER_HRS),1,0)</f>
        <v>1</v>
      </c>
      <c r="O5713" s="2">
        <f>L5713-M5713-K5713-FIXED_COSTS</f>
        <v>23101.688790229069</v>
      </c>
      <c r="P5713" s="2">
        <f>IF(N5713=1,O5713,"")</f>
        <v>23101.688790229069</v>
      </c>
    </row>
    <row r="5714">
      <c r="A5714" s="6">
        <v>8</v>
      </c>
      <c r="B5714" s="6">
        <v>16</v>
      </c>
      <c r="C5714" s="6">
        <v>6</v>
      </c>
      <c r="D5714" s="6">
        <f>A5714+B5714+C5714</f>
        <v>30</v>
      </c>
      <c r="E5714" s="5">
        <f>IF(A5714=0,0,A5714*LABOR_HRS_WK_TOM*SEASON_WEEKS*(1+DIM_PCT_TOM)^A5714)</f>
        <v>1543.3839432000011</v>
      </c>
      <c r="F5714" s="5">
        <f>IF(B5714=0,0,B5714*LABOR_HRS_WK_CAR*SEASON_WEEKS*(1+DIM_PCT_CAR)^B5714)</f>
        <v>712.56269791706984</v>
      </c>
      <c r="G5714" s="5">
        <f>IF(C5714=0,0,C5714*LABOR_HRS_WK_MES*SEASON_WEEKS*(1+DIM_PCT_MES)^C5714)</f>
        <v>290.89345874736773</v>
      </c>
      <c r="H5714" s="5">
        <f>E5714+F5714+G5714</f>
        <v>2546.8400998644388</v>
      </c>
      <c r="I5714" s="5">
        <f>MIN(H5714,FARMER_HRS)</f>
        <v>720</v>
      </c>
      <c r="J5714" s="5">
        <f>MAX(0,H5714-FARMER_HRS)</f>
        <v>1826.8400998644388</v>
      </c>
      <c r="K5714" s="2">
        <f>I5714*FARMER_RATE+J5714*TEMP_WORKER_RATE</f>
        <v>56715.97395597984</v>
      </c>
      <c r="L5714" s="2">
        <f>A5714*PRICE_TOM+B5714*PRICE_CAR+C5714*PRICE_MES</f>
        <v>120104</v>
      </c>
      <c r="M5714" s="2">
        <f>A5714*FERT_BED_TOM+B5714*FERT_BED_CAR+C5714*FERT_BED_MES</f>
        <v>19360</v>
      </c>
      <c r="N5714" s="6">
        <f>IF(AND(D5714&lt;=TOTAL_BEDS,J5714&lt;=TEMP_WORKER_MAX*TEMP_WORKER_HRS),1,0)</f>
        <v>1</v>
      </c>
      <c r="O5714" s="2">
        <f>L5714-M5714-K5714-FIXED_COSTS</f>
        <v>24028.02604402016</v>
      </c>
      <c r="P5714" s="2">
        <f>IF(N5714=1,O5714,"")</f>
        <v>24028.02604402016</v>
      </c>
    </row>
    <row r="5715">
      <c r="A5715" s="6">
        <v>8</v>
      </c>
      <c r="B5715" s="6">
        <v>16</v>
      </c>
      <c r="C5715" s="6">
        <v>7</v>
      </c>
      <c r="D5715" s="6">
        <f>A5715+B5715+C5715</f>
        <v>31</v>
      </c>
      <c r="E5715" s="5">
        <f>IF(A5715=0,0,A5715*LABOR_HRS_WK_TOM*SEASON_WEEKS*(1+DIM_PCT_TOM)^A5715)</f>
        <v>1543.3839432000011</v>
      </c>
      <c r="F5715" s="5">
        <f>IF(B5715=0,0,B5715*LABOR_HRS_WK_CAR*SEASON_WEEKS*(1+DIM_PCT_CAR)^B5715)</f>
        <v>712.56269791706984</v>
      </c>
      <c r="G5715" s="5">
        <f>IF(C5715=0,0,C5715*LABOR_HRS_WK_MES*SEASON_WEEKS*(1+DIM_PCT_MES)^C5715)</f>
        <v>343.61789814532818</v>
      </c>
      <c r="H5715" s="5">
        <f>E5715+F5715+G5715</f>
        <v>2599.5645392623992</v>
      </c>
      <c r="I5715" s="5">
        <f>MIN(H5715,FARMER_HRS)</f>
        <v>720</v>
      </c>
      <c r="J5715" s="5">
        <f>MAX(0,H5715-FARMER_HRS)</f>
        <v>1879.5645392623992</v>
      </c>
      <c r="K5715" s="2">
        <f>I5715*FARMER_RATE+J5715*TEMP_WORKER_RATE</f>
        <v>57631.328806638878</v>
      </c>
      <c r="L5715" s="2">
        <f>A5715*PRICE_TOM+B5715*PRICE_CAR+C5715*PRICE_MES</f>
        <v>122804</v>
      </c>
      <c r="M5715" s="2">
        <f>A5715*FERT_BED_TOM+B5715*FERT_BED_CAR+C5715*FERT_BED_MES</f>
        <v>20240</v>
      </c>
      <c r="N5715" s="6">
        <f>IF(AND(D5715&lt;=TOTAL_BEDS,J5715&lt;=TEMP_WORKER_MAX*TEMP_WORKER_HRS),1,0)</f>
        <v>1</v>
      </c>
      <c r="O5715" s="2">
        <f>L5715-M5715-K5715-FIXED_COSTS</f>
        <v>24932.671193361122</v>
      </c>
      <c r="P5715" s="2">
        <f>IF(N5715=1,O5715,"")</f>
        <v>24932.671193361122</v>
      </c>
    </row>
    <row r="5716">
      <c r="A5716" s="6">
        <v>8</v>
      </c>
      <c r="B5716" s="6">
        <v>16</v>
      </c>
      <c r="C5716" s="6">
        <v>8</v>
      </c>
      <c r="D5716" s="6">
        <f>A5716+B5716+C5716</f>
        <v>32</v>
      </c>
      <c r="E5716" s="5">
        <f>IF(A5716=0,0,A5716*LABOR_HRS_WK_TOM*SEASON_WEEKS*(1+DIM_PCT_TOM)^A5716)</f>
        <v>1543.3839432000011</v>
      </c>
      <c r="F5716" s="5">
        <f>IF(B5716=0,0,B5716*LABOR_HRS_WK_CAR*SEASON_WEEKS*(1+DIM_PCT_CAR)^B5716)</f>
        <v>712.56269791706984</v>
      </c>
      <c r="G5716" s="5">
        <f>IF(C5716=0,0,C5716*LABOR_HRS_WK_MES*SEASON_WEEKS*(1+DIM_PCT_MES)^C5716)</f>
        <v>397.61499642530833</v>
      </c>
      <c r="H5716" s="5">
        <f>E5716+F5716+G5716</f>
        <v>2653.5616375423792</v>
      </c>
      <c r="I5716" s="5">
        <f>MIN(H5716,FARMER_HRS)</f>
        <v>720</v>
      </c>
      <c r="J5716" s="5">
        <f>MAX(0,H5716-FARMER_HRS)</f>
        <v>1933.5616375423792</v>
      </c>
      <c r="K5716" s="2">
        <f>I5716*FARMER_RATE+J5716*TEMP_WORKER_RATE</f>
        <v>58568.7784295552</v>
      </c>
      <c r="L5716" s="2">
        <f>A5716*PRICE_TOM+B5716*PRICE_CAR+C5716*PRICE_MES</f>
        <v>125504</v>
      </c>
      <c r="M5716" s="2">
        <f>A5716*FERT_BED_TOM+B5716*FERT_BED_CAR+C5716*FERT_BED_MES</f>
        <v>21120</v>
      </c>
      <c r="N5716" s="6">
        <f>IF(AND(D5716&lt;=TOTAL_BEDS,J5716&lt;=TEMP_WORKER_MAX*TEMP_WORKER_HRS),1,0)</f>
        <v>1</v>
      </c>
      <c r="O5716" s="2">
        <f>L5716-M5716-K5716-FIXED_COSTS</f>
        <v>25815.221570444803</v>
      </c>
      <c r="P5716" s="2">
        <f>IF(N5716=1,O5716,"")</f>
        <v>25815.221570444803</v>
      </c>
    </row>
    <row r="5717">
      <c r="A5717" s="6">
        <v>8</v>
      </c>
      <c r="B5717" s="6">
        <v>16</v>
      </c>
      <c r="C5717" s="6">
        <v>9</v>
      </c>
      <c r="D5717" s="6">
        <f>A5717+B5717+C5717</f>
        <v>33</v>
      </c>
      <c r="E5717" s="5">
        <f>IF(A5717=0,0,A5717*LABOR_HRS_WK_TOM*SEASON_WEEKS*(1+DIM_PCT_TOM)^A5717)</f>
        <v>1543.3839432000011</v>
      </c>
      <c r="F5717" s="5">
        <f>IF(B5717=0,0,B5717*LABOR_HRS_WK_CAR*SEASON_WEEKS*(1+DIM_PCT_CAR)^B5717)</f>
        <v>712.56269791706984</v>
      </c>
      <c r="G5717" s="5">
        <f>IF(C5717=0,0,C5717*LABOR_HRS_WK_MES*SEASON_WEEKS*(1+DIM_PCT_MES)^C5717)</f>
        <v>452.90833186570273</v>
      </c>
      <c r="H5717" s="5">
        <f>E5717+F5717+G5717</f>
        <v>2708.8549729827737</v>
      </c>
      <c r="I5717" s="5">
        <f>MIN(H5717,FARMER_HRS)</f>
        <v>720</v>
      </c>
      <c r="J5717" s="5">
        <f>MAX(0,H5717-FARMER_HRS)</f>
        <v>1988.8549729827737</v>
      </c>
      <c r="K5717" s="2">
        <f>I5717*FARMER_RATE+J5717*TEMP_WORKER_RATE</f>
        <v>59528.732169839823</v>
      </c>
      <c r="L5717" s="2">
        <f>A5717*PRICE_TOM+B5717*PRICE_CAR+C5717*PRICE_MES</f>
        <v>128204</v>
      </c>
      <c r="M5717" s="2">
        <f>A5717*FERT_BED_TOM+B5717*FERT_BED_CAR+C5717*FERT_BED_MES</f>
        <v>22000</v>
      </c>
      <c r="N5717" s="6">
        <f>IF(AND(D5717&lt;=TOTAL_BEDS,J5717&lt;=TEMP_WORKER_MAX*TEMP_WORKER_HRS),1,0)</f>
        <v>1</v>
      </c>
      <c r="O5717" s="2">
        <f>L5717-M5717-K5717-FIXED_COSTS</f>
        <v>26675.267830160177</v>
      </c>
      <c r="P5717" s="2">
        <f>IF(N5717=1,O5717,"")</f>
        <v>26675.267830160177</v>
      </c>
    </row>
    <row r="5718">
      <c r="A5718" s="6">
        <v>8</v>
      </c>
      <c r="B5718" s="6">
        <v>16</v>
      </c>
      <c r="C5718" s="6">
        <v>10</v>
      </c>
      <c r="D5718" s="6">
        <f>A5718+B5718+C5718</f>
        <v>34</v>
      </c>
      <c r="E5718" s="5">
        <f>IF(A5718=0,0,A5718*LABOR_HRS_WK_TOM*SEASON_WEEKS*(1+DIM_PCT_TOM)^A5718)</f>
        <v>1543.3839432000011</v>
      </c>
      <c r="F5718" s="5">
        <f>IF(B5718=0,0,B5718*LABOR_HRS_WK_CAR*SEASON_WEEKS*(1+DIM_PCT_CAR)^B5718)</f>
        <v>712.56269791706984</v>
      </c>
      <c r="G5718" s="5">
        <f>IF(C5718=0,0,C5718*LABOR_HRS_WK_MES*SEASON_WEEKS*(1+DIM_PCT_MES)^C5718)</f>
        <v>509.52187334891551</v>
      </c>
      <c r="H5718" s="5">
        <f>E5718+F5718+G5718</f>
        <v>2765.4685144659866</v>
      </c>
      <c r="I5718" s="5">
        <f>MIN(H5718,FARMER_HRS)</f>
        <v>720</v>
      </c>
      <c r="J5718" s="5">
        <f>MAX(0,H5718-FARMER_HRS)</f>
        <v>2045.4685144659866</v>
      </c>
      <c r="K5718" s="2">
        <f>I5718*FARMER_RATE+J5718*TEMP_WORKER_RATE</f>
        <v>60511.606153923378</v>
      </c>
      <c r="L5718" s="2">
        <f>A5718*PRICE_TOM+B5718*PRICE_CAR+C5718*PRICE_MES</f>
        <v>130904</v>
      </c>
      <c r="M5718" s="2">
        <f>A5718*FERT_BED_TOM+B5718*FERT_BED_CAR+C5718*FERT_BED_MES</f>
        <v>22880</v>
      </c>
      <c r="N5718" s="6">
        <f>IF(AND(D5718&lt;=TOTAL_BEDS,J5718&lt;=TEMP_WORKER_MAX*TEMP_WORKER_HRS),1,0)</f>
        <v>1</v>
      </c>
      <c r="O5718" s="2">
        <f>L5718-M5718-K5718-FIXED_COSTS</f>
        <v>27512.393846076622</v>
      </c>
      <c r="P5718" s="2">
        <f>IF(N5718=1,O5718,"")</f>
        <v>27512.393846076622</v>
      </c>
    </row>
    <row r="5719">
      <c r="A5719" s="6">
        <v>8</v>
      </c>
      <c r="B5719" s="6">
        <v>16</v>
      </c>
      <c r="C5719" s="6">
        <v>11</v>
      </c>
      <c r="D5719" s="6">
        <f>A5719+B5719+C5719</f>
        <v>35</v>
      </c>
      <c r="E5719" s="5">
        <f>IF(A5719=0,0,A5719*LABOR_HRS_WK_TOM*SEASON_WEEKS*(1+DIM_PCT_TOM)^A5719)</f>
        <v>1543.3839432000011</v>
      </c>
      <c r="F5719" s="5">
        <f>IF(B5719=0,0,B5719*LABOR_HRS_WK_CAR*SEASON_WEEKS*(1+DIM_PCT_CAR)^B5719)</f>
        <v>712.56269791706984</v>
      </c>
      <c r="G5719" s="5">
        <f>IF(C5719=0,0,C5719*LABOR_HRS_WK_MES*SEASON_WEEKS*(1+DIM_PCT_MES)^C5719)</f>
        <v>567.47998644235463</v>
      </c>
      <c r="H5719" s="5">
        <f>E5719+F5719+G5719</f>
        <v>2823.4266275594255</v>
      </c>
      <c r="I5719" s="5">
        <f>MIN(H5719,FARMER_HRS)</f>
        <v>720</v>
      </c>
      <c r="J5719" s="5">
        <f>MAX(0,H5719-FARMER_HRS)</f>
        <v>2103.4266275594255</v>
      </c>
      <c r="K5719" s="2">
        <f>I5719*FARMER_RATE+J5719*TEMP_WORKER_RATE</f>
        <v>61517.823395128915</v>
      </c>
      <c r="L5719" s="2">
        <f>A5719*PRICE_TOM+B5719*PRICE_CAR+C5719*PRICE_MES</f>
        <v>133604</v>
      </c>
      <c r="M5719" s="2">
        <f>A5719*FERT_BED_TOM+B5719*FERT_BED_CAR+C5719*FERT_BED_MES</f>
        <v>23760</v>
      </c>
      <c r="N5719" s="6">
        <f>IF(AND(D5719&lt;=TOTAL_BEDS,J5719&lt;=TEMP_WORKER_MAX*TEMP_WORKER_HRS),1,0)</f>
        <v>1</v>
      </c>
      <c r="O5719" s="2">
        <f>L5719-M5719-K5719-FIXED_COSTS</f>
        <v>28326.176604871085</v>
      </c>
      <c r="P5719" s="2">
        <f>IF(N5719=1,O5719,"")</f>
        <v>28326.176604871085</v>
      </c>
    </row>
    <row r="5720">
      <c r="A5720" s="6">
        <v>8</v>
      </c>
      <c r="B5720" s="6">
        <v>16</v>
      </c>
      <c r="C5720" s="6">
        <v>12</v>
      </c>
      <c r="D5720" s="6">
        <f>A5720+B5720+C5720</f>
        <v>36</v>
      </c>
      <c r="E5720" s="5">
        <f>IF(A5720=0,0,A5720*LABOR_HRS_WK_TOM*SEASON_WEEKS*(1+DIM_PCT_TOM)^A5720)</f>
        <v>1543.3839432000011</v>
      </c>
      <c r="F5720" s="5">
        <f>IF(B5720=0,0,B5720*LABOR_HRS_WK_CAR*SEASON_WEEKS*(1+DIM_PCT_CAR)^B5720)</f>
        <v>712.56269791706984</v>
      </c>
      <c r="G5720" s="5">
        <f>IF(C5720=0,0,C5720*LABOR_HRS_WK_MES*SEASON_WEEKS*(1+DIM_PCT_MES)^C5720)</f>
        <v>626.807439570419</v>
      </c>
      <c r="H5720" s="5">
        <f>E5720+F5720+G5720</f>
        <v>2882.75408068749</v>
      </c>
      <c r="I5720" s="5">
        <f>MIN(H5720,FARMER_HRS)</f>
        <v>720</v>
      </c>
      <c r="J5720" s="5">
        <f>MAX(0,H5720-FARMER_HRS)</f>
        <v>2162.75408068749</v>
      </c>
      <c r="K5720" s="2">
        <f>I5720*FARMER_RATE+J5720*TEMP_WORKER_RATE</f>
        <v>62547.813900824476</v>
      </c>
      <c r="L5720" s="2">
        <f>A5720*PRICE_TOM+B5720*PRICE_CAR+C5720*PRICE_MES</f>
        <v>136304</v>
      </c>
      <c r="M5720" s="2">
        <f>A5720*FERT_BED_TOM+B5720*FERT_BED_CAR+C5720*FERT_BED_MES</f>
        <v>24640</v>
      </c>
      <c r="N5720" s="6">
        <f>IF(AND(D5720&lt;=TOTAL_BEDS,J5720&lt;=TEMP_WORKER_MAX*TEMP_WORKER_HRS),1,0)</f>
        <v>1</v>
      </c>
      <c r="O5720" s="2">
        <f>L5720-M5720-K5720-FIXED_COSTS</f>
        <v>29116.186099175524</v>
      </c>
      <c r="P5720" s="2">
        <f>IF(N5720=1,O5720,"")</f>
        <v>29116.186099175524</v>
      </c>
    </row>
    <row r="5721">
      <c r="A5721" s="6">
        <v>8</v>
      </c>
      <c r="B5721" s="6">
        <v>16</v>
      </c>
      <c r="C5721" s="6">
        <v>13</v>
      </c>
      <c r="D5721" s="6">
        <f>A5721+B5721+C5721</f>
        <v>37</v>
      </c>
      <c r="E5721" s="5">
        <f>IF(A5721=0,0,A5721*LABOR_HRS_WK_TOM*SEASON_WEEKS*(1+DIM_PCT_TOM)^A5721)</f>
        <v>1543.3839432000011</v>
      </c>
      <c r="F5721" s="5">
        <f>IF(B5721=0,0,B5721*LABOR_HRS_WK_CAR*SEASON_WEEKS*(1+DIM_PCT_CAR)^B5721)</f>
        <v>712.56269791706984</v>
      </c>
      <c r="G5721" s="5">
        <f>IF(C5721=0,0,C5721*LABOR_HRS_WK_MES*SEASON_WEEKS*(1+DIM_PCT_MES)^C5721)</f>
        <v>687.52941027880331</v>
      </c>
      <c r="H5721" s="5">
        <f>E5721+F5721+G5721</f>
        <v>2943.4760513958745</v>
      </c>
      <c r="I5721" s="5">
        <f>MIN(H5721,FARMER_HRS)</f>
        <v>720</v>
      </c>
      <c r="J5721" s="5">
        <f>MAX(0,H5721-FARMER_HRS)</f>
        <v>2223.4760513958745</v>
      </c>
      <c r="K5721" s="2">
        <f>I5721*FARMER_RATE+J5721*TEMP_WORKER_RATE</f>
        <v>63602.014781178375</v>
      </c>
      <c r="L5721" s="2">
        <f>A5721*PRICE_TOM+B5721*PRICE_CAR+C5721*PRICE_MES</f>
        <v>139004</v>
      </c>
      <c r="M5721" s="2">
        <f>A5721*FERT_BED_TOM+B5721*FERT_BED_CAR+C5721*FERT_BED_MES</f>
        <v>25520</v>
      </c>
      <c r="N5721" s="6">
        <f>IF(AND(D5721&lt;=TOTAL_BEDS,J5721&lt;=TEMP_WORKER_MAX*TEMP_WORKER_HRS),1,0)</f>
        <v>1</v>
      </c>
      <c r="O5721" s="2">
        <f>L5721-M5721-K5721-FIXED_COSTS</f>
        <v>29881.985218821625</v>
      </c>
      <c r="P5721" s="2">
        <f>IF(N5721=1,O5721,"")</f>
        <v>29881.985218821625</v>
      </c>
    </row>
    <row r="5722">
      <c r="A5722" s="6">
        <v>8</v>
      </c>
      <c r="B5722" s="6">
        <v>16</v>
      </c>
      <c r="C5722" s="6">
        <v>14</v>
      </c>
      <c r="D5722" s="6">
        <f>A5722+B5722+C5722</f>
        <v>38</v>
      </c>
      <c r="E5722" s="5">
        <f>IF(A5722=0,0,A5722*LABOR_HRS_WK_TOM*SEASON_WEEKS*(1+DIM_PCT_TOM)^A5722)</f>
        <v>1543.3839432000011</v>
      </c>
      <c r="F5722" s="5">
        <f>IF(B5722=0,0,B5722*LABOR_HRS_WK_CAR*SEASON_WEEKS*(1+DIM_PCT_CAR)^B5722)</f>
        <v>712.56269791706984</v>
      </c>
      <c r="G5722" s="5">
        <f>IF(C5722=0,0,C5722*LABOR_HRS_WK_MES*SEASON_WEEKS*(1+DIM_PCT_MES)^C5722)</f>
        <v>749.67149159246435</v>
      </c>
      <c r="H5722" s="5">
        <f>E5722+F5722+G5722</f>
        <v>3005.6181327095355</v>
      </c>
      <c r="I5722" s="5">
        <f>MIN(H5722,FARMER_HRS)</f>
        <v>720</v>
      </c>
      <c r="J5722" s="5">
        <f>MAX(0,H5722-FARMER_HRS)</f>
        <v>2285.6181327095355</v>
      </c>
      <c r="K5722" s="2">
        <f>I5722*FARMER_RATE+J5722*TEMP_WORKER_RATE</f>
        <v>64680.870359540546</v>
      </c>
      <c r="L5722" s="2">
        <f>A5722*PRICE_TOM+B5722*PRICE_CAR+C5722*PRICE_MES</f>
        <v>141704</v>
      </c>
      <c r="M5722" s="2">
        <f>A5722*FERT_BED_TOM+B5722*FERT_BED_CAR+C5722*FERT_BED_MES</f>
        <v>26400</v>
      </c>
      <c r="N5722" s="6">
        <f>IF(AND(D5722&lt;=TOTAL_BEDS,J5722&lt;=TEMP_WORKER_MAX*TEMP_WORKER_HRS),1,0)</f>
        <v>1</v>
      </c>
      <c r="O5722" s="2">
        <f>L5722-M5722-K5722-FIXED_COSTS</f>
        <v>30623.129640459454</v>
      </c>
      <c r="P5722" s="2">
        <f>IF(N5722=1,O5722,"")</f>
        <v>30623.129640459454</v>
      </c>
    </row>
    <row r="5723">
      <c r="A5723" s="6">
        <v>8</v>
      </c>
      <c r="B5723" s="6">
        <v>16</v>
      </c>
      <c r="C5723" s="6">
        <v>15</v>
      </c>
      <c r="D5723" s="6">
        <f>A5723+B5723+C5723</f>
        <v>39</v>
      </c>
      <c r="E5723" s="5">
        <f>IF(A5723=0,0,A5723*LABOR_HRS_WK_TOM*SEASON_WEEKS*(1+DIM_PCT_TOM)^A5723)</f>
        <v>1543.3839432000011</v>
      </c>
      <c r="F5723" s="5">
        <f>IF(B5723=0,0,B5723*LABOR_HRS_WK_CAR*SEASON_WEEKS*(1+DIM_PCT_CAR)^B5723)</f>
        <v>712.56269791706984</v>
      </c>
      <c r="G5723" s="5">
        <f>IF(C5723=0,0,C5723*LABOR_HRS_WK_MES*SEASON_WEEKS*(1+DIM_PCT_MES)^C5723)</f>
        <v>813.25969846861074</v>
      </c>
      <c r="H5723" s="5">
        <f>E5723+F5723+G5723</f>
        <v>3069.2063395856817</v>
      </c>
      <c r="I5723" s="5">
        <f>MIN(H5723,FARMER_HRS)</f>
        <v>720</v>
      </c>
      <c r="J5723" s="5">
        <f>MAX(0,H5723-FARMER_HRS)</f>
        <v>2349.2063395856817</v>
      </c>
      <c r="K5723" s="2">
        <f>I5723*FARMER_RATE+J5723*TEMP_WORKER_RATE</f>
        <v>65784.832284473639</v>
      </c>
      <c r="L5723" s="2">
        <f>A5723*PRICE_TOM+B5723*PRICE_CAR+C5723*PRICE_MES</f>
        <v>144404</v>
      </c>
      <c r="M5723" s="2">
        <f>A5723*FERT_BED_TOM+B5723*FERT_BED_CAR+C5723*FERT_BED_MES</f>
        <v>27280</v>
      </c>
      <c r="N5723" s="6">
        <f>IF(AND(D5723&lt;=TOTAL_BEDS,J5723&lt;=TEMP_WORKER_MAX*TEMP_WORKER_HRS),1,0)</f>
        <v>1</v>
      </c>
      <c r="O5723" s="2">
        <f>L5723-M5723-K5723-FIXED_COSTS</f>
        <v>31339.167715526361</v>
      </c>
      <c r="P5723" s="2">
        <f>IF(N5723=1,O5723,"")</f>
        <v>31339.167715526361</v>
      </c>
    </row>
    <row r="5724">
      <c r="A5724" s="6">
        <v>8</v>
      </c>
      <c r="B5724" s="6">
        <v>16</v>
      </c>
      <c r="C5724" s="6">
        <v>16</v>
      </c>
      <c r="D5724" s="6">
        <f>A5724+B5724+C5724</f>
        <v>40</v>
      </c>
      <c r="E5724" s="5">
        <f>IF(A5724=0,0,A5724*LABOR_HRS_WK_TOM*SEASON_WEEKS*(1+DIM_PCT_TOM)^A5724)</f>
        <v>1543.3839432000011</v>
      </c>
      <c r="F5724" s="5">
        <f>IF(B5724=0,0,B5724*LABOR_HRS_WK_CAR*SEASON_WEEKS*(1+DIM_PCT_CAR)^B5724)</f>
        <v>712.56269791706984</v>
      </c>
      <c r="G5724" s="5">
        <f>IF(C5724=0,0,C5724*LABOR_HRS_WK_MES*SEASON_WEEKS*(1+DIM_PCT_MES)^C5724)</f>
        <v>878.32047434609967</v>
      </c>
      <c r="H5724" s="5">
        <f>E5724+F5724+G5724</f>
        <v>3134.2671154631707</v>
      </c>
      <c r="I5724" s="5">
        <f>MIN(H5724,FARMER_HRS)</f>
        <v>720</v>
      </c>
      <c r="J5724" s="5">
        <f>MAX(0,H5724-FARMER_HRS)</f>
        <v>2414.2671154631707</v>
      </c>
      <c r="K5724" s="2">
        <f>I5724*FARMER_RATE+J5724*TEMP_WORKER_RATE</f>
        <v>66914.359643457821</v>
      </c>
      <c r="L5724" s="2">
        <f>A5724*PRICE_TOM+B5724*PRICE_CAR+C5724*PRICE_MES</f>
        <v>147104</v>
      </c>
      <c r="M5724" s="2">
        <f>A5724*FERT_BED_TOM+B5724*FERT_BED_CAR+C5724*FERT_BED_MES</f>
        <v>28160</v>
      </c>
      <c r="N5724" s="6">
        <f>IF(AND(D5724&lt;=TOTAL_BEDS,J5724&lt;=TEMP_WORKER_MAX*TEMP_WORKER_HRS),1,0)</f>
        <v>1</v>
      </c>
      <c r="O5724" s="2">
        <f>L5724-M5724-K5724-FIXED_COSTS</f>
        <v>32029.640356542179</v>
      </c>
      <c r="P5724" s="2">
        <f>IF(N5724=1,O5724,"")</f>
        <v>32029.640356542179</v>
      </c>
    </row>
    <row r="5725">
      <c r="A5725" s="6">
        <v>8</v>
      </c>
      <c r="B5725" s="6">
        <v>16</v>
      </c>
      <c r="C5725" s="6">
        <v>17</v>
      </c>
      <c r="D5725" s="6">
        <f>A5725+B5725+C5725</f>
        <v>41</v>
      </c>
      <c r="E5725" s="5">
        <f>IF(A5725=0,0,A5725*LABOR_HRS_WK_TOM*SEASON_WEEKS*(1+DIM_PCT_TOM)^A5725)</f>
        <v>1543.3839432000011</v>
      </c>
      <c r="F5725" s="5">
        <f>IF(B5725=0,0,B5725*LABOR_HRS_WK_CAR*SEASON_WEEKS*(1+DIM_PCT_CAR)^B5725)</f>
        <v>712.56269791706984</v>
      </c>
      <c r="G5725" s="5">
        <f>IF(C5725=0,0,C5725*LABOR_HRS_WK_MES*SEASON_WEEKS*(1+DIM_PCT_MES)^C5725)</f>
        <v>944.88069779263992</v>
      </c>
      <c r="H5725" s="5">
        <f>E5725+F5725+G5725</f>
        <v>3200.8273389097112</v>
      </c>
      <c r="I5725" s="5">
        <f>MIN(H5725,FARMER_HRS)</f>
        <v>720</v>
      </c>
      <c r="J5725" s="5">
        <f>MAX(0,H5725-FARMER_HRS)</f>
        <v>2480.8273389097112</v>
      </c>
      <c r="K5725" s="2">
        <f>I5725*FARMER_RATE+J5725*TEMP_WORKER_RATE</f>
        <v>68069.9190782936</v>
      </c>
      <c r="L5725" s="2">
        <f>A5725*PRICE_TOM+B5725*PRICE_CAR+C5725*PRICE_MES</f>
        <v>149804</v>
      </c>
      <c r="M5725" s="2">
        <f>A5725*FERT_BED_TOM+B5725*FERT_BED_CAR+C5725*FERT_BED_MES</f>
        <v>29040</v>
      </c>
      <c r="N5725" s="6">
        <f>IF(AND(D5725&lt;=TOTAL_BEDS,J5725&lt;=TEMP_WORKER_MAX*TEMP_WORKER_HRS),1,0)</f>
        <v>1</v>
      </c>
      <c r="O5725" s="2">
        <f>L5725-M5725-K5725-FIXED_COSTS</f>
        <v>32694.080921706394</v>
      </c>
      <c r="P5725" s="2">
        <f>IF(N5725=1,O5725,"")</f>
        <v>32694.080921706394</v>
      </c>
    </row>
    <row r="5726">
      <c r="A5726" s="6">
        <v>8</v>
      </c>
      <c r="B5726" s="6">
        <v>16</v>
      </c>
      <c r="C5726" s="6">
        <v>18</v>
      </c>
      <c r="D5726" s="6">
        <f>A5726+B5726+C5726</f>
        <v>42</v>
      </c>
      <c r="E5726" s="5">
        <f>IF(A5726=0,0,A5726*LABOR_HRS_WK_TOM*SEASON_WEEKS*(1+DIM_PCT_TOM)^A5726)</f>
        <v>1543.3839432000011</v>
      </c>
      <c r="F5726" s="5">
        <f>IF(B5726=0,0,B5726*LABOR_HRS_WK_CAR*SEASON_WEEKS*(1+DIM_PCT_CAR)^B5726)</f>
        <v>712.56269791706984</v>
      </c>
      <c r="G5726" s="5">
        <f>IF(C5726=0,0,C5726*LABOR_HRS_WK_MES*SEASON_WEEKS*(1+DIM_PCT_MES)^C5726)</f>
        <v>1012.9676892512272</v>
      </c>
      <c r="H5726" s="5">
        <f>E5726+F5726+G5726</f>
        <v>3268.9143303682981</v>
      </c>
      <c r="I5726" s="5">
        <f>MIN(H5726,FARMER_HRS)</f>
        <v>720</v>
      </c>
      <c r="J5726" s="5">
        <f>MAX(0,H5726-FARMER_HRS)</f>
        <v>2548.9143303682981</v>
      </c>
      <c r="K5726" s="2">
        <f>I5726*FARMER_RATE+J5726*TEMP_WORKER_RATE</f>
        <v>69251.9849022274</v>
      </c>
      <c r="L5726" s="2">
        <f>A5726*PRICE_TOM+B5726*PRICE_CAR+C5726*PRICE_MES</f>
        <v>152504</v>
      </c>
      <c r="M5726" s="2">
        <f>A5726*FERT_BED_TOM+B5726*FERT_BED_CAR+C5726*FERT_BED_MES</f>
        <v>29920</v>
      </c>
      <c r="N5726" s="6">
        <f>IF(AND(D5726&lt;=TOTAL_BEDS,J5726&lt;=TEMP_WORKER_MAX*TEMP_WORKER_HRS),1,0)</f>
        <v>1</v>
      </c>
      <c r="O5726" s="2">
        <f>L5726-M5726-K5726-FIXED_COSTS</f>
        <v>33332.0150977726</v>
      </c>
      <c r="P5726" s="2">
        <f>IF(N5726=1,O5726,"")</f>
        <v>33332.0150977726</v>
      </c>
    </row>
    <row r="5727">
      <c r="A5727" s="6">
        <v>8</v>
      </c>
      <c r="B5727" s="6">
        <v>16</v>
      </c>
      <c r="C5727" s="6">
        <v>19</v>
      </c>
      <c r="D5727" s="6">
        <f>A5727+B5727+C5727</f>
        <v>43</v>
      </c>
      <c r="E5727" s="5">
        <f>IF(A5727=0,0,A5727*LABOR_HRS_WK_TOM*SEASON_WEEKS*(1+DIM_PCT_TOM)^A5727)</f>
        <v>1543.3839432000011</v>
      </c>
      <c r="F5727" s="5">
        <f>IF(B5727=0,0,B5727*LABOR_HRS_WK_CAR*SEASON_WEEKS*(1+DIM_PCT_CAR)^B5727)</f>
        <v>712.56269791706984</v>
      </c>
      <c r="G5727" s="5">
        <f>IF(C5727=0,0,C5727*LABOR_HRS_WK_MES*SEASON_WEEKS*(1+DIM_PCT_MES)^C5727)</f>
        <v>1082.6092178872491</v>
      </c>
      <c r="H5727" s="5">
        <f>E5727+F5727+G5727</f>
        <v>3338.55585900432</v>
      </c>
      <c r="I5727" s="5">
        <f>MIN(H5727,FARMER_HRS)</f>
        <v>720</v>
      </c>
      <c r="J5727" s="5">
        <f>MAX(0,H5727-FARMER_HRS)</f>
        <v>2618.55585900432</v>
      </c>
      <c r="K5727" s="2">
        <f>I5727*FARMER_RATE+J5727*TEMP_WORKER_RATE</f>
        <v>70461.039218825</v>
      </c>
      <c r="L5727" s="2">
        <f>A5727*PRICE_TOM+B5727*PRICE_CAR+C5727*PRICE_MES</f>
        <v>155204</v>
      </c>
      <c r="M5727" s="2">
        <f>A5727*FERT_BED_TOM+B5727*FERT_BED_CAR+C5727*FERT_BED_MES</f>
        <v>30800</v>
      </c>
      <c r="N5727" s="6">
        <f>IF(AND(D5727&lt;=TOTAL_BEDS,J5727&lt;=TEMP_WORKER_MAX*TEMP_WORKER_HRS),1,0)</f>
        <v>1</v>
      </c>
      <c r="O5727" s="2">
        <f>L5727-M5727-K5727-FIXED_COSTS</f>
        <v>33942.960781175</v>
      </c>
      <c r="P5727" s="2">
        <f>IF(N5727=1,O5727,"")</f>
        <v>33942.960781175</v>
      </c>
    </row>
    <row r="5728">
      <c r="A5728" s="6">
        <v>8</v>
      </c>
      <c r="B5728" s="6">
        <v>16</v>
      </c>
      <c r="C5728" s="6">
        <v>20</v>
      </c>
      <c r="D5728" s="6">
        <f>A5728+B5728+C5728</f>
        <v>44</v>
      </c>
      <c r="E5728" s="5">
        <f>IF(A5728=0,0,A5728*LABOR_HRS_WK_TOM*SEASON_WEEKS*(1+DIM_PCT_TOM)^A5728)</f>
        <v>1543.3839432000011</v>
      </c>
      <c r="F5728" s="5">
        <f>IF(B5728=0,0,B5728*LABOR_HRS_WK_CAR*SEASON_WEEKS*(1+DIM_PCT_CAR)^B5728)</f>
        <v>712.56269791706984</v>
      </c>
      <c r="G5728" s="5">
        <f>IF(C5728=0,0,C5728*LABOR_HRS_WK_MES*SEASON_WEEKS*(1+DIM_PCT_MES)^C5728)</f>
        <v>1153.8335085377259</v>
      </c>
      <c r="H5728" s="5">
        <f>E5728+F5728+G5728</f>
        <v>3409.7801496547972</v>
      </c>
      <c r="I5728" s="5">
        <f>MIN(H5728,FARMER_HRS)</f>
        <v>720</v>
      </c>
      <c r="J5728" s="5">
        <f>MAX(0,H5728-FARMER_HRS)</f>
        <v>2689.7801496547972</v>
      </c>
      <c r="K5728" s="2">
        <f>I5728*FARMER_RATE+J5728*TEMP_WORKER_RATE</f>
        <v>71697.572042618</v>
      </c>
      <c r="L5728" s="2">
        <f>A5728*PRICE_TOM+B5728*PRICE_CAR+C5728*PRICE_MES</f>
        <v>157904</v>
      </c>
      <c r="M5728" s="2">
        <f>A5728*FERT_BED_TOM+B5728*FERT_BED_CAR+C5728*FERT_BED_MES</f>
        <v>31680</v>
      </c>
      <c r="N5728" s="6">
        <f>IF(AND(D5728&lt;=TOTAL_BEDS,J5728&lt;=TEMP_WORKER_MAX*TEMP_WORKER_HRS),1,0)</f>
        <v>1</v>
      </c>
      <c r="O5728" s="2">
        <f>L5728-M5728-K5728-FIXED_COSTS</f>
        <v>34526.427957381995</v>
      </c>
      <c r="P5728" s="2">
        <f>IF(N5728=1,O5728,"")</f>
        <v>34526.427957381995</v>
      </c>
    </row>
    <row r="5729">
      <c r="A5729" s="6">
        <v>8</v>
      </c>
      <c r="B5729" s="6">
        <v>16</v>
      </c>
      <c r="C5729" s="6">
        <v>21</v>
      </c>
      <c r="D5729" s="6">
        <f>A5729+B5729+C5729</f>
        <v>45</v>
      </c>
      <c r="E5729" s="5">
        <f>IF(A5729=0,0,A5729*LABOR_HRS_WK_TOM*SEASON_WEEKS*(1+DIM_PCT_TOM)^A5729)</f>
        <v>1543.3839432000011</v>
      </c>
      <c r="F5729" s="5">
        <f>IF(B5729=0,0,B5729*LABOR_HRS_WK_CAR*SEASON_WEEKS*(1+DIM_PCT_CAR)^B5729)</f>
        <v>712.56269791706984</v>
      </c>
      <c r="G5729" s="5">
        <f>IF(C5729=0,0,C5729*LABOR_HRS_WK_MES*SEASON_WEEKS*(1+DIM_PCT_MES)^C5729)</f>
        <v>1226.6692487641699</v>
      </c>
      <c r="H5729" s="5">
        <f>E5729+F5729+G5729</f>
        <v>3482.6158898812409</v>
      </c>
      <c r="I5729" s="5">
        <f>MIN(H5729,FARMER_HRS)</f>
        <v>720</v>
      </c>
      <c r="J5729" s="5">
        <f>MAX(0,H5729-FARMER_HRS)</f>
        <v>2762.6158898812409</v>
      </c>
      <c r="K5729" s="2">
        <f>I5729*FARMER_RATE+J5729*TEMP_WORKER_RATE</f>
        <v>72962.081421549316</v>
      </c>
      <c r="L5729" s="2">
        <f>A5729*PRICE_TOM+B5729*PRICE_CAR+C5729*PRICE_MES</f>
        <v>160604</v>
      </c>
      <c r="M5729" s="2">
        <f>A5729*FERT_BED_TOM+B5729*FERT_BED_CAR+C5729*FERT_BED_MES</f>
        <v>32560</v>
      </c>
      <c r="N5729" s="6">
        <f>IF(AND(D5729&lt;=TOTAL_BEDS,J5729&lt;=TEMP_WORKER_MAX*TEMP_WORKER_HRS),1,0)</f>
        <v>1</v>
      </c>
      <c r="O5729" s="2">
        <f>L5729-M5729-K5729-FIXED_COSTS</f>
        <v>35081.918578450684</v>
      </c>
      <c r="P5729" s="2">
        <f>IF(N5729=1,O5729,"")</f>
        <v>35081.918578450684</v>
      </c>
    </row>
    <row r="5730">
      <c r="A5730" s="6">
        <v>8</v>
      </c>
      <c r="B5730" s="6">
        <v>16</v>
      </c>
      <c r="C5730" s="6">
        <v>22</v>
      </c>
      <c r="D5730" s="6">
        <f>A5730+B5730+C5730</f>
        <v>46</v>
      </c>
      <c r="E5730" s="5">
        <f>IF(A5730=0,0,A5730*LABOR_HRS_WK_TOM*SEASON_WEEKS*(1+DIM_PCT_TOM)^A5730)</f>
        <v>1543.3839432000011</v>
      </c>
      <c r="F5730" s="5">
        <f>IF(B5730=0,0,B5730*LABOR_HRS_WK_CAR*SEASON_WEEKS*(1+DIM_PCT_CAR)^B5730)</f>
        <v>712.56269791706984</v>
      </c>
      <c r="G5730" s="5">
        <f>IF(C5730=0,0,C5730*LABOR_HRS_WK_MES*SEASON_WEEKS*(1+DIM_PCT_MES)^C5730)</f>
        <v>1301.1455960105659</v>
      </c>
      <c r="H5730" s="5">
        <f>E5730+F5730+G5730</f>
        <v>3557.092237127637</v>
      </c>
      <c r="I5730" s="5">
        <f>MIN(H5730,FARMER_HRS)</f>
        <v>720</v>
      </c>
      <c r="J5730" s="5">
        <f>MAX(0,H5730-FARMER_HRS)</f>
        <v>2837.092237127637</v>
      </c>
      <c r="K5730" s="2">
        <f>I5730*FARMER_RATE+J5730*TEMP_WORKER_RATE</f>
        <v>74255.0735612437</v>
      </c>
      <c r="L5730" s="2">
        <f>A5730*PRICE_TOM+B5730*PRICE_CAR+C5730*PRICE_MES</f>
        <v>163304</v>
      </c>
      <c r="M5730" s="2">
        <f>A5730*FERT_BED_TOM+B5730*FERT_BED_CAR+C5730*FERT_BED_MES</f>
        <v>33440</v>
      </c>
      <c r="N5730" s="6">
        <f>IF(AND(D5730&lt;=TOTAL_BEDS,J5730&lt;=TEMP_WORKER_MAX*TEMP_WORKER_HRS),1,0)</f>
        <v>1</v>
      </c>
      <c r="O5730" s="2">
        <f>L5730-M5730-K5730-FIXED_COSTS</f>
        <v>35608.9264387563</v>
      </c>
      <c r="P5730" s="2">
        <f>IF(N5730=1,O5730,"")</f>
        <v>35608.9264387563</v>
      </c>
    </row>
    <row r="5731">
      <c r="A5731" s="6">
        <v>8</v>
      </c>
      <c r="B5731" s="6">
        <v>16</v>
      </c>
      <c r="C5731" s="6">
        <v>23</v>
      </c>
      <c r="D5731" s="6">
        <f>A5731+B5731+C5731</f>
        <v>47</v>
      </c>
      <c r="E5731" s="5">
        <f>IF(A5731=0,0,A5731*LABOR_HRS_WK_TOM*SEASON_WEEKS*(1+DIM_PCT_TOM)^A5731)</f>
        <v>1543.3839432000011</v>
      </c>
      <c r="F5731" s="5">
        <f>IF(B5731=0,0,B5731*LABOR_HRS_WK_CAR*SEASON_WEEKS*(1+DIM_PCT_CAR)^B5731)</f>
        <v>712.56269791706984</v>
      </c>
      <c r="G5731" s="5">
        <f>IF(C5731=0,0,C5731*LABOR_HRS_WK_MES*SEASON_WEEKS*(1+DIM_PCT_MES)^C5731)</f>
        <v>1377.2921848680023</v>
      </c>
      <c r="H5731" s="5">
        <f>E5731+F5731+G5731</f>
        <v>3633.2388259850732</v>
      </c>
      <c r="I5731" s="5">
        <f>MIN(H5731,FARMER_HRS)</f>
        <v>720</v>
      </c>
      <c r="J5731" s="5">
        <f>MAX(0,H5731-FARMER_HRS)</f>
        <v>2913.2388259850732</v>
      </c>
      <c r="K5731" s="2">
        <f>I5731*FARMER_RATE+J5731*TEMP_WORKER_RATE</f>
        <v>75577.062951129745</v>
      </c>
      <c r="L5731" s="2">
        <f>A5731*PRICE_TOM+B5731*PRICE_CAR+C5731*PRICE_MES</f>
        <v>166004</v>
      </c>
      <c r="M5731" s="2">
        <f>A5731*FERT_BED_TOM+B5731*FERT_BED_CAR+C5731*FERT_BED_MES</f>
        <v>34320</v>
      </c>
      <c r="N5731" s="6">
        <f>IF(AND(D5731&lt;=TOTAL_BEDS,J5731&lt;=TEMP_WORKER_MAX*TEMP_WORKER_HRS),1,0)</f>
        <v>1</v>
      </c>
      <c r="O5731" s="2">
        <f>L5731-M5731-K5731-FIXED_COSTS</f>
        <v>36106.937048870255</v>
      </c>
      <c r="P5731" s="2">
        <f>IF(N5731=1,O5731,"")</f>
        <v>36106.937048870255</v>
      </c>
    </row>
    <row r="5732">
      <c r="A5732" s="6">
        <v>8</v>
      </c>
      <c r="B5732" s="6">
        <v>16</v>
      </c>
      <c r="C5732" s="6">
        <v>24</v>
      </c>
      <c r="D5732" s="6">
        <f>A5732+B5732+C5732</f>
        <v>48</v>
      </c>
      <c r="E5732" s="5">
        <f>IF(A5732=0,0,A5732*LABOR_HRS_WK_TOM*SEASON_WEEKS*(1+DIM_PCT_TOM)^A5732)</f>
        <v>1543.3839432000011</v>
      </c>
      <c r="F5732" s="5">
        <f>IF(B5732=0,0,B5732*LABOR_HRS_WK_CAR*SEASON_WEEKS*(1+DIM_PCT_CAR)^B5732)</f>
        <v>712.56269791706984</v>
      </c>
      <c r="G5732" s="5">
        <f>IF(C5732=0,0,C5732*LABOR_HRS_WK_MES*SEASON_WEEKS*(1+DIM_PCT_MES)^C5732)</f>
        <v>1455.139134447498</v>
      </c>
      <c r="H5732" s="5">
        <f>E5732+F5732+G5732</f>
        <v>3711.0857755645693</v>
      </c>
      <c r="I5732" s="5">
        <f>MIN(H5732,FARMER_HRS)</f>
        <v>720</v>
      </c>
      <c r="J5732" s="5">
        <f>MAX(0,H5732-FARMER_HRS)</f>
        <v>2991.0857755645693</v>
      </c>
      <c r="K5732" s="2">
        <f>I5732*FARMER_RATE+J5732*TEMP_WORKER_RATE</f>
        <v>76928.572492440435</v>
      </c>
      <c r="L5732" s="2">
        <f>A5732*PRICE_TOM+B5732*PRICE_CAR+C5732*PRICE_MES</f>
        <v>168704</v>
      </c>
      <c r="M5732" s="2">
        <f>A5732*FERT_BED_TOM+B5732*FERT_BED_CAR+C5732*FERT_BED_MES</f>
        <v>35200</v>
      </c>
      <c r="N5732" s="6">
        <f>IF(AND(D5732&lt;=TOTAL_BEDS,J5732&lt;=TEMP_WORKER_MAX*TEMP_WORKER_HRS),1,0)</f>
        <v>1</v>
      </c>
      <c r="O5732" s="2">
        <f>L5732-M5732-K5732-FIXED_COSTS</f>
        <v>36575.427507559565</v>
      </c>
      <c r="P5732" s="2">
        <f>IF(N5732=1,O5732,"")</f>
        <v>36575.427507559565</v>
      </c>
    </row>
    <row r="5733">
      <c r="A5733" s="6">
        <v>8</v>
      </c>
      <c r="B5733" s="6">
        <v>16</v>
      </c>
      <c r="C5733" s="6">
        <v>25</v>
      </c>
      <c r="D5733" s="6">
        <f>A5733+B5733+C5733</f>
        <v>49</v>
      </c>
      <c r="E5733" s="5">
        <f>IF(A5733=0,0,A5733*LABOR_HRS_WK_TOM*SEASON_WEEKS*(1+DIM_PCT_TOM)^A5733)</f>
        <v>1543.3839432000011</v>
      </c>
      <c r="F5733" s="5">
        <f>IF(B5733=0,0,B5733*LABOR_HRS_WK_CAR*SEASON_WEEKS*(1+DIM_PCT_CAR)^B5733)</f>
        <v>712.56269791706984</v>
      </c>
      <c r="G5733" s="5">
        <f>IF(C5733=0,0,C5733*LABOR_HRS_WK_MES*SEASON_WEEKS*(1+DIM_PCT_MES)^C5733)</f>
        <v>1534.7170558625955</v>
      </c>
      <c r="H5733" s="5">
        <f>E5733+F5733+G5733</f>
        <v>3790.6636969796664</v>
      </c>
      <c r="I5733" s="5">
        <f>MIN(H5733,FARMER_HRS)</f>
        <v>720</v>
      </c>
      <c r="J5733" s="5">
        <f>MAX(0,H5733-FARMER_HRS)</f>
        <v>3070.6636969796664</v>
      </c>
      <c r="K5733" s="2">
        <f>I5733*FARMER_RATE+J5733*TEMP_WORKER_RATE</f>
        <v>78310.1336281192</v>
      </c>
      <c r="L5733" s="2">
        <f>A5733*PRICE_TOM+B5733*PRICE_CAR+C5733*PRICE_MES</f>
        <v>171404</v>
      </c>
      <c r="M5733" s="2">
        <f>A5733*FERT_BED_TOM+B5733*FERT_BED_CAR+C5733*FERT_BED_MES</f>
        <v>36080</v>
      </c>
      <c r="N5733" s="6">
        <f>IF(AND(D5733&lt;=TOTAL_BEDS,J5733&lt;=TEMP_WORKER_MAX*TEMP_WORKER_HRS),1,0)</f>
        <v>1</v>
      </c>
      <c r="O5733" s="2">
        <f>L5733-M5733-K5733-FIXED_COSTS</f>
        <v>37013.866371880795</v>
      </c>
      <c r="P5733" s="2">
        <f>IF(N5733=1,O5733,"")</f>
        <v>37013.866371880795</v>
      </c>
    </row>
    <row r="5734">
      <c r="A5734" s="6">
        <v>8</v>
      </c>
      <c r="B5734" s="6">
        <v>16</v>
      </c>
      <c r="C5734" s="6">
        <v>26</v>
      </c>
      <c r="D5734" s="6">
        <f>A5734+B5734+C5734</f>
        <v>50</v>
      </c>
      <c r="E5734" s="5">
        <f>IF(A5734=0,0,A5734*LABOR_HRS_WK_TOM*SEASON_WEEKS*(1+DIM_PCT_TOM)^A5734)</f>
        <v>1543.3839432000011</v>
      </c>
      <c r="F5734" s="5">
        <f>IF(B5734=0,0,B5734*LABOR_HRS_WK_CAR*SEASON_WEEKS*(1+DIM_PCT_CAR)^B5734)</f>
        <v>712.56269791706984</v>
      </c>
      <c r="G5734" s="5">
        <f>IF(C5734=0,0,C5734*LABOR_HRS_WK_MES*SEASON_WEEKS*(1+DIM_PCT_MES)^C5734)</f>
        <v>1616.0570598233128</v>
      </c>
      <c r="H5734" s="5">
        <f>E5734+F5734+G5734</f>
        <v>3872.0037009403841</v>
      </c>
      <c r="I5734" s="5">
        <f>MIN(H5734,FARMER_HRS)</f>
        <v>720</v>
      </c>
      <c r="J5734" s="5">
        <f>MAX(0,H5734-FARMER_HRS)</f>
        <v>3152.0037009403841</v>
      </c>
      <c r="K5734" s="2">
        <f>I5734*FARMER_RATE+J5734*TEMP_WORKER_RATE</f>
        <v>79722.286474659442</v>
      </c>
      <c r="L5734" s="2">
        <f>A5734*PRICE_TOM+B5734*PRICE_CAR+C5734*PRICE_MES</f>
        <v>174104</v>
      </c>
      <c r="M5734" s="2">
        <f>A5734*FERT_BED_TOM+B5734*FERT_BED_CAR+C5734*FERT_BED_MES</f>
        <v>36960</v>
      </c>
      <c r="N5734" s="6">
        <f>IF(AND(D5734&lt;=TOTAL_BEDS,J5734&lt;=TEMP_WORKER_MAX*TEMP_WORKER_HRS),1,0)</f>
        <v>1</v>
      </c>
      <c r="O5734" s="2">
        <f>L5734-M5734-K5734-FIXED_COSTS</f>
        <v>37421.713525340558</v>
      </c>
      <c r="P5734" s="2">
        <f>IF(N5734=1,O5734,"")</f>
        <v>37421.713525340558</v>
      </c>
    </row>
    <row r="5735">
      <c r="A5735" s="6">
        <v>8</v>
      </c>
      <c r="B5735" s="6">
        <v>16</v>
      </c>
      <c r="C5735" s="6">
        <v>27</v>
      </c>
      <c r="D5735" s="6">
        <f>A5735+B5735+C5735</f>
        <v>51</v>
      </c>
      <c r="E5735" s="5">
        <f>IF(A5735=0,0,A5735*LABOR_HRS_WK_TOM*SEASON_WEEKS*(1+DIM_PCT_TOM)^A5735)</f>
        <v>1543.3839432000011</v>
      </c>
      <c r="F5735" s="5">
        <f>IF(B5735=0,0,B5735*LABOR_HRS_WK_CAR*SEASON_WEEKS*(1+DIM_PCT_CAR)^B5735)</f>
        <v>712.56269791706984</v>
      </c>
      <c r="G5735" s="5">
        <f>IF(C5735=0,0,C5735*LABOR_HRS_WK_MES*SEASON_WEEKS*(1+DIM_PCT_MES)^C5735)</f>
        <v>1699.19076434307</v>
      </c>
      <c r="H5735" s="5">
        <f>E5735+F5735+G5735</f>
        <v>3955.1374054601411</v>
      </c>
      <c r="I5735" s="5">
        <f>MIN(H5735,FARMER_HRS)</f>
        <v>720</v>
      </c>
      <c r="J5735" s="5">
        <f>MAX(0,H5735-FARMER_HRS)</f>
        <v>3235.1374054601411</v>
      </c>
      <c r="K5735" s="2">
        <f>I5735*FARMER_RATE+J5735*TEMP_WORKER_RATE</f>
        <v>81165.579955905225</v>
      </c>
      <c r="L5735" s="2">
        <f>A5735*PRICE_TOM+B5735*PRICE_CAR+C5735*PRICE_MES</f>
        <v>176804</v>
      </c>
      <c r="M5735" s="2">
        <f>A5735*FERT_BED_TOM+B5735*FERT_BED_CAR+C5735*FERT_BED_MES</f>
        <v>37840</v>
      </c>
      <c r="N5735" s="6">
        <f>IF(AND(D5735&lt;=TOTAL_BEDS,J5735&lt;=TEMP_WORKER_MAX*TEMP_WORKER_HRS),1,0)</f>
        <v>1</v>
      </c>
      <c r="O5735" s="2">
        <f>L5735-M5735-K5735-FIXED_COSTS</f>
        <v>37798.420044094775</v>
      </c>
      <c r="P5735" s="2">
        <f>IF(N5735=1,O5735,"")</f>
        <v>37798.420044094775</v>
      </c>
    </row>
    <row r="5736">
      <c r="A5736" s="6">
        <v>8</v>
      </c>
      <c r="B5736" s="6">
        <v>16</v>
      </c>
      <c r="C5736" s="6">
        <v>28</v>
      </c>
      <c r="D5736" s="6">
        <f>A5736+B5736+C5736</f>
        <v>52</v>
      </c>
      <c r="E5736" s="5">
        <f>IF(A5736=0,0,A5736*LABOR_HRS_WK_TOM*SEASON_WEEKS*(1+DIM_PCT_TOM)^A5736)</f>
        <v>1543.3839432000011</v>
      </c>
      <c r="F5736" s="5">
        <f>IF(B5736=0,0,B5736*LABOR_HRS_WK_CAR*SEASON_WEEKS*(1+DIM_PCT_CAR)^B5736)</f>
        <v>712.56269791706984</v>
      </c>
      <c r="G5736" s="5">
        <f>IF(C5736=0,0,C5736*LABOR_HRS_WK_MES*SEASON_WEEKS*(1+DIM_PCT_MES)^C5736)</f>
        <v>1784.1503025602233</v>
      </c>
      <c r="H5736" s="5">
        <f>E5736+F5736+G5736</f>
        <v>4040.0969436772943</v>
      </c>
      <c r="I5736" s="5">
        <f>MIN(H5736,FARMER_HRS)</f>
        <v>720</v>
      </c>
      <c r="J5736" s="5">
        <f>MAX(0,H5736-FARMER_HRS)</f>
        <v>3320.0969436772943</v>
      </c>
      <c r="K5736" s="2">
        <f>I5736*FARMER_RATE+J5736*TEMP_WORKER_RATE</f>
        <v>82640.571938841924</v>
      </c>
      <c r="L5736" s="2">
        <f>A5736*PRICE_TOM+B5736*PRICE_CAR+C5736*PRICE_MES</f>
        <v>179504</v>
      </c>
      <c r="M5736" s="2">
        <f>A5736*FERT_BED_TOM+B5736*FERT_BED_CAR+C5736*FERT_BED_MES</f>
        <v>38720</v>
      </c>
      <c r="N5736" s="6">
        <f>IF(AND(D5736&lt;=TOTAL_BEDS,J5736&lt;=TEMP_WORKER_MAX*TEMP_WORKER_HRS),1,0)</f>
        <v>1</v>
      </c>
      <c r="O5736" s="2">
        <f>L5736-M5736-K5736-FIXED_COSTS</f>
        <v>38143.428061158076</v>
      </c>
      <c r="P5736" s="2">
        <f>IF(N5736=1,O5736,"")</f>
        <v>38143.428061158076</v>
      </c>
    </row>
    <row r="5737">
      <c r="A5737" s="6">
        <v>8</v>
      </c>
      <c r="B5737" s="6">
        <v>16</v>
      </c>
      <c r="C5737" s="6">
        <v>29</v>
      </c>
      <c r="D5737" s="6">
        <f>A5737+B5737+C5737</f>
        <v>53</v>
      </c>
      <c r="E5737" s="5">
        <f>IF(A5737=0,0,A5737*LABOR_HRS_WK_TOM*SEASON_WEEKS*(1+DIM_PCT_TOM)^A5737)</f>
        <v>1543.3839432000011</v>
      </c>
      <c r="F5737" s="5">
        <f>IF(B5737=0,0,B5737*LABOR_HRS_WK_CAR*SEASON_WEEKS*(1+DIM_PCT_CAR)^B5737)</f>
        <v>712.56269791706984</v>
      </c>
      <c r="G5737" s="5">
        <f>IF(C5737=0,0,C5737*LABOR_HRS_WK_MES*SEASON_WEEKS*(1+DIM_PCT_MES)^C5737)</f>
        <v>1870.9683306758766</v>
      </c>
      <c r="H5737" s="5">
        <f>E5737+F5737+G5737</f>
        <v>4126.9149717929477</v>
      </c>
      <c r="I5737" s="5">
        <f>MIN(H5737,FARMER_HRS)</f>
        <v>720</v>
      </c>
      <c r="J5737" s="5">
        <f>MAX(0,H5737-FARMER_HRS)</f>
        <v>3406.9149717929477</v>
      </c>
      <c r="K5737" s="2">
        <f>I5737*FARMER_RATE+J5737*TEMP_WORKER_RATE</f>
        <v>84147.829371405343</v>
      </c>
      <c r="L5737" s="2">
        <f>A5737*PRICE_TOM+B5737*PRICE_CAR+C5737*PRICE_MES</f>
        <v>182204</v>
      </c>
      <c r="M5737" s="2">
        <f>A5737*FERT_BED_TOM+B5737*FERT_BED_CAR+C5737*FERT_BED_MES</f>
        <v>39600</v>
      </c>
      <c r="N5737" s="6">
        <f>IF(AND(D5737&lt;=TOTAL_BEDS,J5737&lt;=TEMP_WORKER_MAX*TEMP_WORKER_HRS),1,0)</f>
        <v>1</v>
      </c>
      <c r="O5737" s="2">
        <f>L5737-M5737-K5737-FIXED_COSTS</f>
        <v>38456.170628594657</v>
      </c>
      <c r="P5737" s="2">
        <f>IF(N5737=1,O5737,"")</f>
        <v>38456.170628594657</v>
      </c>
    </row>
    <row r="5738">
      <c r="A5738" s="6">
        <v>8</v>
      </c>
      <c r="B5738" s="6">
        <v>16</v>
      </c>
      <c r="C5738" s="6">
        <v>30</v>
      </c>
      <c r="D5738" s="6">
        <f>A5738+B5738+C5738</f>
        <v>54</v>
      </c>
      <c r="E5738" s="5">
        <f>IF(A5738=0,0,A5738*LABOR_HRS_WK_TOM*SEASON_WEEKS*(1+DIM_PCT_TOM)^A5738)</f>
        <v>1543.3839432000011</v>
      </c>
      <c r="F5738" s="5">
        <f>IF(B5738=0,0,B5738*LABOR_HRS_WK_CAR*SEASON_WEEKS*(1+DIM_PCT_CAR)^B5738)</f>
        <v>712.56269791706984</v>
      </c>
      <c r="G5738" s="5">
        <f>IF(C5738=0,0,C5738*LABOR_HRS_WK_MES*SEASON_WEEKS*(1+DIM_PCT_MES)^C5738)</f>
        <v>1959.6780360096466</v>
      </c>
      <c r="H5738" s="5">
        <f>E5738+F5738+G5738</f>
        <v>4215.6246771267179</v>
      </c>
      <c r="I5738" s="5">
        <f>MIN(H5738,FARMER_HRS)</f>
        <v>720</v>
      </c>
      <c r="J5738" s="5">
        <f>MAX(0,H5738-FARMER_HRS)</f>
        <v>3495.6246771267179</v>
      </c>
      <c r="K5738" s="2">
        <f>I5738*FARMER_RATE+J5738*TEMP_WORKER_RATE</f>
        <v>85687.928422338853</v>
      </c>
      <c r="L5738" s="2">
        <f>A5738*PRICE_TOM+B5738*PRICE_CAR+C5738*PRICE_MES</f>
        <v>184904</v>
      </c>
      <c r="M5738" s="2">
        <f>A5738*FERT_BED_TOM+B5738*FERT_BED_CAR+C5738*FERT_BED_MES</f>
        <v>40480</v>
      </c>
      <c r="N5738" s="6">
        <f>IF(AND(D5738&lt;=TOTAL_BEDS,J5738&lt;=TEMP_WORKER_MAX*TEMP_WORKER_HRS),1,0)</f>
        <v>1</v>
      </c>
      <c r="O5738" s="2">
        <f>L5738-M5738-K5738-FIXED_COSTS</f>
        <v>38736.071577661147</v>
      </c>
      <c r="P5738" s="2">
        <f>IF(N5738=1,O5738,"")</f>
        <v>38736.071577661147</v>
      </c>
    </row>
    <row r="5739">
      <c r="A5739" s="6">
        <v>8</v>
      </c>
      <c r="B5739" s="6">
        <v>17</v>
      </c>
      <c r="C5739" s="6">
        <v>0</v>
      </c>
      <c r="D5739" s="6">
        <f>A5739+B5739+C5739</f>
        <v>25</v>
      </c>
      <c r="E5739" s="5">
        <f>IF(A5739=0,0,A5739*LABOR_HRS_WK_TOM*SEASON_WEEKS*(1+DIM_PCT_TOM)^A5739)</f>
        <v>1543.3839432000011</v>
      </c>
      <c r="F5739" s="5">
        <f>IF(B5739=0,0,B5739*LABOR_HRS_WK_CAR*SEASON_WEEKS*(1+DIM_PCT_CAR)^B5739)</f>
        <v>776.02531320030891</v>
      </c>
      <c r="G5739" s="5">
        <f>IF(C5739=0,0,C5739*LABOR_HRS_WK_MES*SEASON_WEEKS*(1+DIM_PCT_MES)^C5739)</f>
        <v>0</v>
      </c>
      <c r="H5739" s="5">
        <f>E5739+F5739+G5739</f>
        <v>2319.40925640031</v>
      </c>
      <c r="I5739" s="5">
        <f>MIN(H5739,FARMER_HRS)</f>
        <v>720</v>
      </c>
      <c r="J5739" s="5">
        <f>MAX(0,H5739-FARMER_HRS)</f>
        <v>1599.40925640031</v>
      </c>
      <c r="K5739" s="2">
        <f>I5739*FARMER_RATE+J5739*TEMP_WORKER_RATE</f>
        <v>52767.52181250538</v>
      </c>
      <c r="L5739" s="2">
        <f>A5739*PRICE_TOM+B5739*PRICE_CAR+C5739*PRICE_MES</f>
        <v>105998</v>
      </c>
      <c r="M5739" s="2">
        <f>A5739*FERT_BED_TOM+B5739*FERT_BED_CAR+C5739*FERT_BED_MES</f>
        <v>14520</v>
      </c>
      <c r="N5739" s="6">
        <f>IF(AND(D5739&lt;=TOTAL_BEDS,J5739&lt;=TEMP_WORKER_MAX*TEMP_WORKER_HRS),1,0)</f>
        <v>1</v>
      </c>
      <c r="O5739" s="2">
        <f>L5739-M5739-K5739-FIXED_COSTS</f>
        <v>18710.47818749462</v>
      </c>
      <c r="P5739" s="2">
        <f>IF(N5739=1,O5739,"")</f>
        <v>18710.47818749462</v>
      </c>
    </row>
    <row r="5740">
      <c r="A5740" s="6">
        <v>8</v>
      </c>
      <c r="B5740" s="6">
        <v>17</v>
      </c>
      <c r="C5740" s="6">
        <v>1</v>
      </c>
      <c r="D5740" s="6">
        <f>A5740+B5740+C5740</f>
        <v>26</v>
      </c>
      <c r="E5740" s="5">
        <f>IF(A5740=0,0,A5740*LABOR_HRS_WK_TOM*SEASON_WEEKS*(1+DIM_PCT_TOM)^A5740)</f>
        <v>1543.3839432000011</v>
      </c>
      <c r="F5740" s="5">
        <f>IF(B5740=0,0,B5740*LABOR_HRS_WK_CAR*SEASON_WEEKS*(1+DIM_PCT_CAR)^B5740)</f>
        <v>776.02531320030891</v>
      </c>
      <c r="G5740" s="5">
        <f>IF(C5740=0,0,C5740*LABOR_HRS_WK_MES*SEASON_WEEKS*(1+DIM_PCT_MES)^C5740)</f>
        <v>45.5625</v>
      </c>
      <c r="H5740" s="5">
        <f>E5740+F5740+G5740</f>
        <v>2364.97175640031</v>
      </c>
      <c r="I5740" s="5">
        <f>MIN(H5740,FARMER_HRS)</f>
        <v>720</v>
      </c>
      <c r="J5740" s="5">
        <f>MAX(0,H5740-FARMER_HRS)</f>
        <v>1644.97175640031</v>
      </c>
      <c r="K5740" s="2">
        <f>I5740*FARMER_RATE+J5740*TEMP_WORKER_RATE</f>
        <v>53558.53743750538</v>
      </c>
      <c r="L5740" s="2">
        <f>A5740*PRICE_TOM+B5740*PRICE_CAR+C5740*PRICE_MES</f>
        <v>108698</v>
      </c>
      <c r="M5740" s="2">
        <f>A5740*FERT_BED_TOM+B5740*FERT_BED_CAR+C5740*FERT_BED_MES</f>
        <v>15400</v>
      </c>
      <c r="N5740" s="6">
        <f>IF(AND(D5740&lt;=TOTAL_BEDS,J5740&lt;=TEMP_WORKER_MAX*TEMP_WORKER_HRS),1,0)</f>
        <v>1</v>
      </c>
      <c r="O5740" s="2">
        <f>L5740-M5740-K5740-FIXED_COSTS</f>
        <v>19739.46256249462</v>
      </c>
      <c r="P5740" s="2">
        <f>IF(N5740=1,O5740,"")</f>
        <v>19739.46256249462</v>
      </c>
    </row>
    <row r="5741">
      <c r="A5741" s="6">
        <v>8</v>
      </c>
      <c r="B5741" s="6">
        <v>17</v>
      </c>
      <c r="C5741" s="6">
        <v>2</v>
      </c>
      <c r="D5741" s="6">
        <f>A5741+B5741+C5741</f>
        <v>27</v>
      </c>
      <c r="E5741" s="5">
        <f>IF(A5741=0,0,A5741*LABOR_HRS_WK_TOM*SEASON_WEEKS*(1+DIM_PCT_TOM)^A5741)</f>
        <v>1543.3839432000011</v>
      </c>
      <c r="F5741" s="5">
        <f>IF(B5741=0,0,B5741*LABOR_HRS_WK_CAR*SEASON_WEEKS*(1+DIM_PCT_CAR)^B5741)</f>
        <v>776.02531320030891</v>
      </c>
      <c r="G5741" s="5">
        <f>IF(C5741=0,0,C5741*LABOR_HRS_WK_MES*SEASON_WEEKS*(1+DIM_PCT_MES)^C5741)</f>
        <v>92.2640625</v>
      </c>
      <c r="H5741" s="5">
        <f>E5741+F5741+G5741</f>
        <v>2411.67331890031</v>
      </c>
      <c r="I5741" s="5">
        <f>MIN(H5741,FARMER_HRS)</f>
        <v>720</v>
      </c>
      <c r="J5741" s="5">
        <f>MAX(0,H5741-FARMER_HRS)</f>
        <v>1691.6733189003098</v>
      </c>
      <c r="K5741" s="2">
        <f>I5741*FARMER_RATE+J5741*TEMP_WORKER_RATE</f>
        <v>54369.32845313038</v>
      </c>
      <c r="L5741" s="2">
        <f>A5741*PRICE_TOM+B5741*PRICE_CAR+C5741*PRICE_MES</f>
        <v>111398</v>
      </c>
      <c r="M5741" s="2">
        <f>A5741*FERT_BED_TOM+B5741*FERT_BED_CAR+C5741*FERT_BED_MES</f>
        <v>16280</v>
      </c>
      <c r="N5741" s="6">
        <f>IF(AND(D5741&lt;=TOTAL_BEDS,J5741&lt;=TEMP_WORKER_MAX*TEMP_WORKER_HRS),1,0)</f>
        <v>1</v>
      </c>
      <c r="O5741" s="2">
        <f>L5741-M5741-K5741-FIXED_COSTS</f>
        <v>20748.67154686962</v>
      </c>
      <c r="P5741" s="2">
        <f>IF(N5741=1,O5741,"")</f>
        <v>20748.67154686962</v>
      </c>
    </row>
    <row r="5742">
      <c r="A5742" s="6">
        <v>8</v>
      </c>
      <c r="B5742" s="6">
        <v>17</v>
      </c>
      <c r="C5742" s="6">
        <v>3</v>
      </c>
      <c r="D5742" s="6">
        <f>A5742+B5742+C5742</f>
        <v>28</v>
      </c>
      <c r="E5742" s="5">
        <f>IF(A5742=0,0,A5742*LABOR_HRS_WK_TOM*SEASON_WEEKS*(1+DIM_PCT_TOM)^A5742)</f>
        <v>1543.3839432000011</v>
      </c>
      <c r="F5742" s="5">
        <f>IF(B5742=0,0,B5742*LABOR_HRS_WK_CAR*SEASON_WEEKS*(1+DIM_PCT_CAR)^B5742)</f>
        <v>776.02531320030891</v>
      </c>
      <c r="G5742" s="5">
        <f>IF(C5742=0,0,C5742*LABOR_HRS_WK_MES*SEASON_WEEKS*(1+DIM_PCT_MES)^C5742)</f>
        <v>140.12604492187498</v>
      </c>
      <c r="H5742" s="5">
        <f>E5742+F5742+G5742</f>
        <v>2459.5353013221848</v>
      </c>
      <c r="I5742" s="5">
        <f>MIN(H5742,FARMER_HRS)</f>
        <v>720</v>
      </c>
      <c r="J5742" s="5">
        <f>MAX(0,H5742-FARMER_HRS)</f>
        <v>1739.5353013221848</v>
      </c>
      <c r="K5742" s="2">
        <f>I5742*FARMER_RATE+J5742*TEMP_WORKER_RATE</f>
        <v>55200.2656479546</v>
      </c>
      <c r="L5742" s="2">
        <f>A5742*PRICE_TOM+B5742*PRICE_CAR+C5742*PRICE_MES</f>
        <v>114098</v>
      </c>
      <c r="M5742" s="2">
        <f>A5742*FERT_BED_TOM+B5742*FERT_BED_CAR+C5742*FERT_BED_MES</f>
        <v>17160</v>
      </c>
      <c r="N5742" s="6">
        <f>IF(AND(D5742&lt;=TOTAL_BEDS,J5742&lt;=TEMP_WORKER_MAX*TEMP_WORKER_HRS),1,0)</f>
        <v>1</v>
      </c>
      <c r="O5742" s="2">
        <f>L5742-M5742-K5742-FIXED_COSTS</f>
        <v>21737.7343520454</v>
      </c>
      <c r="P5742" s="2">
        <f>IF(N5742=1,O5742,"")</f>
        <v>21737.7343520454</v>
      </c>
    </row>
    <row r="5743">
      <c r="A5743" s="6">
        <v>8</v>
      </c>
      <c r="B5743" s="6">
        <v>17</v>
      </c>
      <c r="C5743" s="6">
        <v>4</v>
      </c>
      <c r="D5743" s="6">
        <f>A5743+B5743+C5743</f>
        <v>29</v>
      </c>
      <c r="E5743" s="5">
        <f>IF(A5743=0,0,A5743*LABOR_HRS_WK_TOM*SEASON_WEEKS*(1+DIM_PCT_TOM)^A5743)</f>
        <v>1543.3839432000011</v>
      </c>
      <c r="F5743" s="5">
        <f>IF(B5743=0,0,B5743*LABOR_HRS_WK_CAR*SEASON_WEEKS*(1+DIM_PCT_CAR)^B5743)</f>
        <v>776.02531320030891</v>
      </c>
      <c r="G5743" s="5">
        <f>IF(C5743=0,0,C5743*LABOR_HRS_WK_MES*SEASON_WEEKS*(1+DIM_PCT_MES)^C5743)</f>
        <v>189.17016064453119</v>
      </c>
      <c r="H5743" s="5">
        <f>E5743+F5743+G5743</f>
        <v>2508.5794170448412</v>
      </c>
      <c r="I5743" s="5">
        <f>MIN(H5743,FARMER_HRS)</f>
        <v>720</v>
      </c>
      <c r="J5743" s="5">
        <f>MAX(0,H5743-FARMER_HRS)</f>
        <v>1788.5794170448412</v>
      </c>
      <c r="K5743" s="2">
        <f>I5743*FARMER_RATE+J5743*TEMP_WORKER_RATE</f>
        <v>56051.725990361825</v>
      </c>
      <c r="L5743" s="2">
        <f>A5743*PRICE_TOM+B5743*PRICE_CAR+C5743*PRICE_MES</f>
        <v>116798</v>
      </c>
      <c r="M5743" s="2">
        <f>A5743*FERT_BED_TOM+B5743*FERT_BED_CAR+C5743*FERT_BED_MES</f>
        <v>18040</v>
      </c>
      <c r="N5743" s="6">
        <f>IF(AND(D5743&lt;=TOTAL_BEDS,J5743&lt;=TEMP_WORKER_MAX*TEMP_WORKER_HRS),1,0)</f>
        <v>1</v>
      </c>
      <c r="O5743" s="2">
        <f>L5743-M5743-K5743-FIXED_COSTS</f>
        <v>22706.274009638175</v>
      </c>
      <c r="P5743" s="2">
        <f>IF(N5743=1,O5743,"")</f>
        <v>22706.274009638175</v>
      </c>
    </row>
    <row r="5744">
      <c r="A5744" s="6">
        <v>8</v>
      </c>
      <c r="B5744" s="6">
        <v>17</v>
      </c>
      <c r="C5744" s="6">
        <v>5</v>
      </c>
      <c r="D5744" s="6">
        <f>A5744+B5744+C5744</f>
        <v>30</v>
      </c>
      <c r="E5744" s="5">
        <f>IF(A5744=0,0,A5744*LABOR_HRS_WK_TOM*SEASON_WEEKS*(1+DIM_PCT_TOM)^A5744)</f>
        <v>1543.3839432000011</v>
      </c>
      <c r="F5744" s="5">
        <f>IF(B5744=0,0,B5744*LABOR_HRS_WK_CAR*SEASON_WEEKS*(1+DIM_PCT_CAR)^B5744)</f>
        <v>776.02531320030891</v>
      </c>
      <c r="G5744" s="5">
        <f>IF(C5744=0,0,C5744*LABOR_HRS_WK_MES*SEASON_WEEKS*(1+DIM_PCT_MES)^C5744)</f>
        <v>239.41848456573481</v>
      </c>
      <c r="H5744" s="5">
        <f>E5744+F5744+G5744</f>
        <v>2558.8277409660445</v>
      </c>
      <c r="I5744" s="5">
        <f>MIN(H5744,FARMER_HRS)</f>
        <v>720</v>
      </c>
      <c r="J5744" s="5">
        <f>MAX(0,H5744-FARMER_HRS)</f>
        <v>1838.8277409660445</v>
      </c>
      <c r="K5744" s="2">
        <f>I5744*FARMER_RATE+J5744*TEMP_WORKER_RATE</f>
        <v>56924.092725104943</v>
      </c>
      <c r="L5744" s="2">
        <f>A5744*PRICE_TOM+B5744*PRICE_CAR+C5744*PRICE_MES</f>
        <v>119498</v>
      </c>
      <c r="M5744" s="2">
        <f>A5744*FERT_BED_TOM+B5744*FERT_BED_CAR+C5744*FERT_BED_MES</f>
        <v>18920</v>
      </c>
      <c r="N5744" s="6">
        <f>IF(AND(D5744&lt;=TOTAL_BEDS,J5744&lt;=TEMP_WORKER_MAX*TEMP_WORKER_HRS),1,0)</f>
        <v>1</v>
      </c>
      <c r="O5744" s="2">
        <f>L5744-M5744-K5744-FIXED_COSTS</f>
        <v>23653.907274895057</v>
      </c>
      <c r="P5744" s="2">
        <f>IF(N5744=1,O5744,"")</f>
        <v>23653.907274895057</v>
      </c>
    </row>
    <row r="5745">
      <c r="A5745" s="6">
        <v>8</v>
      </c>
      <c r="B5745" s="6">
        <v>17</v>
      </c>
      <c r="C5745" s="6">
        <v>6</v>
      </c>
      <c r="D5745" s="6">
        <f>A5745+B5745+C5745</f>
        <v>31</v>
      </c>
      <c r="E5745" s="5">
        <f>IF(A5745=0,0,A5745*LABOR_HRS_WK_TOM*SEASON_WEEKS*(1+DIM_PCT_TOM)^A5745)</f>
        <v>1543.3839432000011</v>
      </c>
      <c r="F5745" s="5">
        <f>IF(B5745=0,0,B5745*LABOR_HRS_WK_CAR*SEASON_WEEKS*(1+DIM_PCT_CAR)^B5745)</f>
        <v>776.02531320030891</v>
      </c>
      <c r="G5745" s="5">
        <f>IF(C5745=0,0,C5745*LABOR_HRS_WK_MES*SEASON_WEEKS*(1+DIM_PCT_MES)^C5745)</f>
        <v>290.89345874736773</v>
      </c>
      <c r="H5745" s="5">
        <f>E5745+F5745+G5745</f>
        <v>2610.3027151476776</v>
      </c>
      <c r="I5745" s="5">
        <f>MIN(H5745,FARMER_HRS)</f>
        <v>720</v>
      </c>
      <c r="J5745" s="5">
        <f>MAX(0,H5745-FARMER_HRS)</f>
        <v>1890.3027151476776</v>
      </c>
      <c r="K5745" s="2">
        <f>I5745*FARMER_RATE+J5745*TEMP_WORKER_RATE</f>
        <v>57817.755471313845</v>
      </c>
      <c r="L5745" s="2">
        <f>A5745*PRICE_TOM+B5745*PRICE_CAR+C5745*PRICE_MES</f>
        <v>122198</v>
      </c>
      <c r="M5745" s="2">
        <f>A5745*FERT_BED_TOM+B5745*FERT_BED_CAR+C5745*FERT_BED_MES</f>
        <v>19800</v>
      </c>
      <c r="N5745" s="6">
        <f>IF(AND(D5745&lt;=TOTAL_BEDS,J5745&lt;=TEMP_WORKER_MAX*TEMP_WORKER_HRS),1,0)</f>
        <v>1</v>
      </c>
      <c r="O5745" s="2">
        <f>L5745-M5745-K5745-FIXED_COSTS</f>
        <v>24580.244528686155</v>
      </c>
      <c r="P5745" s="2">
        <f>IF(N5745=1,O5745,"")</f>
        <v>24580.244528686155</v>
      </c>
    </row>
    <row r="5746">
      <c r="A5746" s="6">
        <v>8</v>
      </c>
      <c r="B5746" s="6">
        <v>17</v>
      </c>
      <c r="C5746" s="6">
        <v>7</v>
      </c>
      <c r="D5746" s="6">
        <f>A5746+B5746+C5746</f>
        <v>32</v>
      </c>
      <c r="E5746" s="5">
        <f>IF(A5746=0,0,A5746*LABOR_HRS_WK_TOM*SEASON_WEEKS*(1+DIM_PCT_TOM)^A5746)</f>
        <v>1543.3839432000011</v>
      </c>
      <c r="F5746" s="5">
        <f>IF(B5746=0,0,B5746*LABOR_HRS_WK_CAR*SEASON_WEEKS*(1+DIM_PCT_CAR)^B5746)</f>
        <v>776.02531320030891</v>
      </c>
      <c r="G5746" s="5">
        <f>IF(C5746=0,0,C5746*LABOR_HRS_WK_MES*SEASON_WEEKS*(1+DIM_PCT_MES)^C5746)</f>
        <v>343.61789814532818</v>
      </c>
      <c r="H5746" s="5">
        <f>E5746+F5746+G5746</f>
        <v>2663.027154545638</v>
      </c>
      <c r="I5746" s="5">
        <f>MIN(H5746,FARMER_HRS)</f>
        <v>720</v>
      </c>
      <c r="J5746" s="5">
        <f>MAX(0,H5746-FARMER_HRS)</f>
        <v>1943.027154545638</v>
      </c>
      <c r="K5746" s="2">
        <f>I5746*FARMER_RATE+J5746*TEMP_WORKER_RATE</f>
        <v>58733.110321972883</v>
      </c>
      <c r="L5746" s="2">
        <f>A5746*PRICE_TOM+B5746*PRICE_CAR+C5746*PRICE_MES</f>
        <v>124898</v>
      </c>
      <c r="M5746" s="2">
        <f>A5746*FERT_BED_TOM+B5746*FERT_BED_CAR+C5746*FERT_BED_MES</f>
        <v>20680</v>
      </c>
      <c r="N5746" s="6">
        <f>IF(AND(D5746&lt;=TOTAL_BEDS,J5746&lt;=TEMP_WORKER_MAX*TEMP_WORKER_HRS),1,0)</f>
        <v>1</v>
      </c>
      <c r="O5746" s="2">
        <f>L5746-M5746-K5746-FIXED_COSTS</f>
        <v>25484.889678027117</v>
      </c>
      <c r="P5746" s="2">
        <f>IF(N5746=1,O5746,"")</f>
        <v>25484.889678027117</v>
      </c>
    </row>
    <row r="5747">
      <c r="A5747" s="6">
        <v>8</v>
      </c>
      <c r="B5747" s="6">
        <v>17</v>
      </c>
      <c r="C5747" s="6">
        <v>8</v>
      </c>
      <c r="D5747" s="6">
        <f>A5747+B5747+C5747</f>
        <v>33</v>
      </c>
      <c r="E5747" s="5">
        <f>IF(A5747=0,0,A5747*LABOR_HRS_WK_TOM*SEASON_WEEKS*(1+DIM_PCT_TOM)^A5747)</f>
        <v>1543.3839432000011</v>
      </c>
      <c r="F5747" s="5">
        <f>IF(B5747=0,0,B5747*LABOR_HRS_WK_CAR*SEASON_WEEKS*(1+DIM_PCT_CAR)^B5747)</f>
        <v>776.02531320030891</v>
      </c>
      <c r="G5747" s="5">
        <f>IF(C5747=0,0,C5747*LABOR_HRS_WK_MES*SEASON_WEEKS*(1+DIM_PCT_MES)^C5747)</f>
        <v>397.61499642530833</v>
      </c>
      <c r="H5747" s="5">
        <f>E5747+F5747+G5747</f>
        <v>2717.0242528256181</v>
      </c>
      <c r="I5747" s="5">
        <f>MIN(H5747,FARMER_HRS)</f>
        <v>720</v>
      </c>
      <c r="J5747" s="5">
        <f>MAX(0,H5747-FARMER_HRS)</f>
        <v>1997.0242528256181</v>
      </c>
      <c r="K5747" s="2">
        <f>I5747*FARMER_RATE+J5747*TEMP_WORKER_RATE</f>
        <v>59670.5599448892</v>
      </c>
      <c r="L5747" s="2">
        <f>A5747*PRICE_TOM+B5747*PRICE_CAR+C5747*PRICE_MES</f>
        <v>127598</v>
      </c>
      <c r="M5747" s="2">
        <f>A5747*FERT_BED_TOM+B5747*FERT_BED_CAR+C5747*FERT_BED_MES</f>
        <v>21560</v>
      </c>
      <c r="N5747" s="6">
        <f>IF(AND(D5747&lt;=TOTAL_BEDS,J5747&lt;=TEMP_WORKER_MAX*TEMP_WORKER_HRS),1,0)</f>
        <v>1</v>
      </c>
      <c r="O5747" s="2">
        <f>L5747-M5747-K5747-FIXED_COSTS</f>
        <v>26367.440055110797</v>
      </c>
      <c r="P5747" s="2">
        <f>IF(N5747=1,O5747,"")</f>
        <v>26367.440055110797</v>
      </c>
    </row>
    <row r="5748">
      <c r="A5748" s="6">
        <v>8</v>
      </c>
      <c r="B5748" s="6">
        <v>17</v>
      </c>
      <c r="C5748" s="6">
        <v>9</v>
      </c>
      <c r="D5748" s="6">
        <f>A5748+B5748+C5748</f>
        <v>34</v>
      </c>
      <c r="E5748" s="5">
        <f>IF(A5748=0,0,A5748*LABOR_HRS_WK_TOM*SEASON_WEEKS*(1+DIM_PCT_TOM)^A5748)</f>
        <v>1543.3839432000011</v>
      </c>
      <c r="F5748" s="5">
        <f>IF(B5748=0,0,B5748*LABOR_HRS_WK_CAR*SEASON_WEEKS*(1+DIM_PCT_CAR)^B5748)</f>
        <v>776.02531320030891</v>
      </c>
      <c r="G5748" s="5">
        <f>IF(C5748=0,0,C5748*LABOR_HRS_WK_MES*SEASON_WEEKS*(1+DIM_PCT_MES)^C5748)</f>
        <v>452.90833186570273</v>
      </c>
      <c r="H5748" s="5">
        <f>E5748+F5748+G5748</f>
        <v>2772.3175882660125</v>
      </c>
      <c r="I5748" s="5">
        <f>MIN(H5748,FARMER_HRS)</f>
        <v>720</v>
      </c>
      <c r="J5748" s="5">
        <f>MAX(0,H5748-FARMER_HRS)</f>
        <v>2052.3175882660125</v>
      </c>
      <c r="K5748" s="2">
        <f>I5748*FARMER_RATE+J5748*TEMP_WORKER_RATE</f>
        <v>60630.513685173828</v>
      </c>
      <c r="L5748" s="2">
        <f>A5748*PRICE_TOM+B5748*PRICE_CAR+C5748*PRICE_MES</f>
        <v>130298</v>
      </c>
      <c r="M5748" s="2">
        <f>A5748*FERT_BED_TOM+B5748*FERT_BED_CAR+C5748*FERT_BED_MES</f>
        <v>22440</v>
      </c>
      <c r="N5748" s="6">
        <f>IF(AND(D5748&lt;=TOTAL_BEDS,J5748&lt;=TEMP_WORKER_MAX*TEMP_WORKER_HRS),1,0)</f>
        <v>1</v>
      </c>
      <c r="O5748" s="2">
        <f>L5748-M5748-K5748-FIXED_COSTS</f>
        <v>27227.486314826172</v>
      </c>
      <c r="P5748" s="2">
        <f>IF(N5748=1,O5748,"")</f>
        <v>27227.486314826172</v>
      </c>
    </row>
    <row r="5749">
      <c r="A5749" s="6">
        <v>8</v>
      </c>
      <c r="B5749" s="6">
        <v>17</v>
      </c>
      <c r="C5749" s="6">
        <v>10</v>
      </c>
      <c r="D5749" s="6">
        <f>A5749+B5749+C5749</f>
        <v>35</v>
      </c>
      <c r="E5749" s="5">
        <f>IF(A5749=0,0,A5749*LABOR_HRS_WK_TOM*SEASON_WEEKS*(1+DIM_PCT_TOM)^A5749)</f>
        <v>1543.3839432000011</v>
      </c>
      <c r="F5749" s="5">
        <f>IF(B5749=0,0,B5749*LABOR_HRS_WK_CAR*SEASON_WEEKS*(1+DIM_PCT_CAR)^B5749)</f>
        <v>776.02531320030891</v>
      </c>
      <c r="G5749" s="5">
        <f>IF(C5749=0,0,C5749*LABOR_HRS_WK_MES*SEASON_WEEKS*(1+DIM_PCT_MES)^C5749)</f>
        <v>509.52187334891551</v>
      </c>
      <c r="H5749" s="5">
        <f>E5749+F5749+G5749</f>
        <v>2828.9311297492254</v>
      </c>
      <c r="I5749" s="5">
        <f>MIN(H5749,FARMER_HRS)</f>
        <v>720</v>
      </c>
      <c r="J5749" s="5">
        <f>MAX(0,H5749-FARMER_HRS)</f>
        <v>2108.9311297492254</v>
      </c>
      <c r="K5749" s="2">
        <f>I5749*FARMER_RATE+J5749*TEMP_WORKER_RATE</f>
        <v>61613.387669257383</v>
      </c>
      <c r="L5749" s="2">
        <f>A5749*PRICE_TOM+B5749*PRICE_CAR+C5749*PRICE_MES</f>
        <v>132998</v>
      </c>
      <c r="M5749" s="2">
        <f>A5749*FERT_BED_TOM+B5749*FERT_BED_CAR+C5749*FERT_BED_MES</f>
        <v>23320</v>
      </c>
      <c r="N5749" s="6">
        <f>IF(AND(D5749&lt;=TOTAL_BEDS,J5749&lt;=TEMP_WORKER_MAX*TEMP_WORKER_HRS),1,0)</f>
        <v>1</v>
      </c>
      <c r="O5749" s="2">
        <f>L5749-M5749-K5749-FIXED_COSTS</f>
        <v>28064.612330742617</v>
      </c>
      <c r="P5749" s="2">
        <f>IF(N5749=1,O5749,"")</f>
        <v>28064.612330742617</v>
      </c>
    </row>
    <row r="5750">
      <c r="A5750" s="6">
        <v>8</v>
      </c>
      <c r="B5750" s="6">
        <v>17</v>
      </c>
      <c r="C5750" s="6">
        <v>11</v>
      </c>
      <c r="D5750" s="6">
        <f>A5750+B5750+C5750</f>
        <v>36</v>
      </c>
      <c r="E5750" s="5">
        <f>IF(A5750=0,0,A5750*LABOR_HRS_WK_TOM*SEASON_WEEKS*(1+DIM_PCT_TOM)^A5750)</f>
        <v>1543.3839432000011</v>
      </c>
      <c r="F5750" s="5">
        <f>IF(B5750=0,0,B5750*LABOR_HRS_WK_CAR*SEASON_WEEKS*(1+DIM_PCT_CAR)^B5750)</f>
        <v>776.02531320030891</v>
      </c>
      <c r="G5750" s="5">
        <f>IF(C5750=0,0,C5750*LABOR_HRS_WK_MES*SEASON_WEEKS*(1+DIM_PCT_MES)^C5750)</f>
        <v>567.47998644235463</v>
      </c>
      <c r="H5750" s="5">
        <f>E5750+F5750+G5750</f>
        <v>2886.8892428426643</v>
      </c>
      <c r="I5750" s="5">
        <f>MIN(H5750,FARMER_HRS)</f>
        <v>720</v>
      </c>
      <c r="J5750" s="5">
        <f>MAX(0,H5750-FARMER_HRS)</f>
        <v>2166.8892428426643</v>
      </c>
      <c r="K5750" s="2">
        <f>I5750*FARMER_RATE+J5750*TEMP_WORKER_RATE</f>
        <v>62619.60491046292</v>
      </c>
      <c r="L5750" s="2">
        <f>A5750*PRICE_TOM+B5750*PRICE_CAR+C5750*PRICE_MES</f>
        <v>135698</v>
      </c>
      <c r="M5750" s="2">
        <f>A5750*FERT_BED_TOM+B5750*FERT_BED_CAR+C5750*FERT_BED_MES</f>
        <v>24200</v>
      </c>
      <c r="N5750" s="6">
        <f>IF(AND(D5750&lt;=TOTAL_BEDS,J5750&lt;=TEMP_WORKER_MAX*TEMP_WORKER_HRS),1,0)</f>
        <v>1</v>
      </c>
      <c r="O5750" s="2">
        <f>L5750-M5750-K5750-FIXED_COSTS</f>
        <v>28878.39508953708</v>
      </c>
      <c r="P5750" s="2">
        <f>IF(N5750=1,O5750,"")</f>
        <v>28878.39508953708</v>
      </c>
    </row>
    <row r="5751">
      <c r="A5751" s="6">
        <v>8</v>
      </c>
      <c r="B5751" s="6">
        <v>17</v>
      </c>
      <c r="C5751" s="6">
        <v>12</v>
      </c>
      <c r="D5751" s="6">
        <f>A5751+B5751+C5751</f>
        <v>37</v>
      </c>
      <c r="E5751" s="5">
        <f>IF(A5751=0,0,A5751*LABOR_HRS_WK_TOM*SEASON_WEEKS*(1+DIM_PCT_TOM)^A5751)</f>
        <v>1543.3839432000011</v>
      </c>
      <c r="F5751" s="5">
        <f>IF(B5751=0,0,B5751*LABOR_HRS_WK_CAR*SEASON_WEEKS*(1+DIM_PCT_CAR)^B5751)</f>
        <v>776.02531320030891</v>
      </c>
      <c r="G5751" s="5">
        <f>IF(C5751=0,0,C5751*LABOR_HRS_WK_MES*SEASON_WEEKS*(1+DIM_PCT_MES)^C5751)</f>
        <v>626.807439570419</v>
      </c>
      <c r="H5751" s="5">
        <f>E5751+F5751+G5751</f>
        <v>2946.2166959707288</v>
      </c>
      <c r="I5751" s="5">
        <f>MIN(H5751,FARMER_HRS)</f>
        <v>720</v>
      </c>
      <c r="J5751" s="5">
        <f>MAX(0,H5751-FARMER_HRS)</f>
        <v>2226.2166959707288</v>
      </c>
      <c r="K5751" s="2">
        <f>I5751*FARMER_RATE+J5751*TEMP_WORKER_RATE</f>
        <v>63649.595416158481</v>
      </c>
      <c r="L5751" s="2">
        <f>A5751*PRICE_TOM+B5751*PRICE_CAR+C5751*PRICE_MES</f>
        <v>138398</v>
      </c>
      <c r="M5751" s="2">
        <f>A5751*FERT_BED_TOM+B5751*FERT_BED_CAR+C5751*FERT_BED_MES</f>
        <v>25080</v>
      </c>
      <c r="N5751" s="6">
        <f>IF(AND(D5751&lt;=TOTAL_BEDS,J5751&lt;=TEMP_WORKER_MAX*TEMP_WORKER_HRS),1,0)</f>
        <v>1</v>
      </c>
      <c r="O5751" s="2">
        <f>L5751-M5751-K5751-FIXED_COSTS</f>
        <v>29668.404583841519</v>
      </c>
      <c r="P5751" s="2">
        <f>IF(N5751=1,O5751,"")</f>
        <v>29668.404583841519</v>
      </c>
    </row>
    <row r="5752">
      <c r="A5752" s="6">
        <v>8</v>
      </c>
      <c r="B5752" s="6">
        <v>17</v>
      </c>
      <c r="C5752" s="6">
        <v>13</v>
      </c>
      <c r="D5752" s="6">
        <f>A5752+B5752+C5752</f>
        <v>38</v>
      </c>
      <c r="E5752" s="5">
        <f>IF(A5752=0,0,A5752*LABOR_HRS_WK_TOM*SEASON_WEEKS*(1+DIM_PCT_TOM)^A5752)</f>
        <v>1543.3839432000011</v>
      </c>
      <c r="F5752" s="5">
        <f>IF(B5752=0,0,B5752*LABOR_HRS_WK_CAR*SEASON_WEEKS*(1+DIM_PCT_CAR)^B5752)</f>
        <v>776.02531320030891</v>
      </c>
      <c r="G5752" s="5">
        <f>IF(C5752=0,0,C5752*LABOR_HRS_WK_MES*SEASON_WEEKS*(1+DIM_PCT_MES)^C5752)</f>
        <v>687.52941027880331</v>
      </c>
      <c r="H5752" s="5">
        <f>E5752+F5752+G5752</f>
        <v>3006.9386666791133</v>
      </c>
      <c r="I5752" s="5">
        <f>MIN(H5752,FARMER_HRS)</f>
        <v>720</v>
      </c>
      <c r="J5752" s="5">
        <f>MAX(0,H5752-FARMER_HRS)</f>
        <v>2286.9386666791133</v>
      </c>
      <c r="K5752" s="2">
        <f>I5752*FARMER_RATE+J5752*TEMP_WORKER_RATE</f>
        <v>64703.796296512381</v>
      </c>
      <c r="L5752" s="2">
        <f>A5752*PRICE_TOM+B5752*PRICE_CAR+C5752*PRICE_MES</f>
        <v>141098</v>
      </c>
      <c r="M5752" s="2">
        <f>A5752*FERT_BED_TOM+B5752*FERT_BED_CAR+C5752*FERT_BED_MES</f>
        <v>25960</v>
      </c>
      <c r="N5752" s="6">
        <f>IF(AND(D5752&lt;=TOTAL_BEDS,J5752&lt;=TEMP_WORKER_MAX*TEMP_WORKER_HRS),1,0)</f>
        <v>1</v>
      </c>
      <c r="O5752" s="2">
        <f>L5752-M5752-K5752-FIXED_COSTS</f>
        <v>30434.203703487619</v>
      </c>
      <c r="P5752" s="2">
        <f>IF(N5752=1,O5752,"")</f>
        <v>30434.203703487619</v>
      </c>
    </row>
    <row r="5753">
      <c r="A5753" s="6">
        <v>8</v>
      </c>
      <c r="B5753" s="6">
        <v>17</v>
      </c>
      <c r="C5753" s="6">
        <v>14</v>
      </c>
      <c r="D5753" s="6">
        <f>A5753+B5753+C5753</f>
        <v>39</v>
      </c>
      <c r="E5753" s="5">
        <f>IF(A5753=0,0,A5753*LABOR_HRS_WK_TOM*SEASON_WEEKS*(1+DIM_PCT_TOM)^A5753)</f>
        <v>1543.3839432000011</v>
      </c>
      <c r="F5753" s="5">
        <f>IF(B5753=0,0,B5753*LABOR_HRS_WK_CAR*SEASON_WEEKS*(1+DIM_PCT_CAR)^B5753)</f>
        <v>776.02531320030891</v>
      </c>
      <c r="G5753" s="5">
        <f>IF(C5753=0,0,C5753*LABOR_HRS_WK_MES*SEASON_WEEKS*(1+DIM_PCT_MES)^C5753)</f>
        <v>749.67149159246435</v>
      </c>
      <c r="H5753" s="5">
        <f>E5753+F5753+G5753</f>
        <v>3069.0807479927744</v>
      </c>
      <c r="I5753" s="5">
        <f>MIN(H5753,FARMER_HRS)</f>
        <v>720</v>
      </c>
      <c r="J5753" s="5">
        <f>MAX(0,H5753-FARMER_HRS)</f>
        <v>2349.0807479927744</v>
      </c>
      <c r="K5753" s="2">
        <f>I5753*FARMER_RATE+J5753*TEMP_WORKER_RATE</f>
        <v>65782.651874874544</v>
      </c>
      <c r="L5753" s="2">
        <f>A5753*PRICE_TOM+B5753*PRICE_CAR+C5753*PRICE_MES</f>
        <v>143798</v>
      </c>
      <c r="M5753" s="2">
        <f>A5753*FERT_BED_TOM+B5753*FERT_BED_CAR+C5753*FERT_BED_MES</f>
        <v>26840</v>
      </c>
      <c r="N5753" s="6">
        <f>IF(AND(D5753&lt;=TOTAL_BEDS,J5753&lt;=TEMP_WORKER_MAX*TEMP_WORKER_HRS),1,0)</f>
        <v>1</v>
      </c>
      <c r="O5753" s="2">
        <f>L5753-M5753-K5753-FIXED_COSTS</f>
        <v>31175.348125125456</v>
      </c>
      <c r="P5753" s="2">
        <f>IF(N5753=1,O5753,"")</f>
        <v>31175.348125125456</v>
      </c>
    </row>
    <row r="5754">
      <c r="A5754" s="6">
        <v>8</v>
      </c>
      <c r="B5754" s="6">
        <v>17</v>
      </c>
      <c r="C5754" s="6">
        <v>15</v>
      </c>
      <c r="D5754" s="6">
        <f>A5754+B5754+C5754</f>
        <v>40</v>
      </c>
      <c r="E5754" s="5">
        <f>IF(A5754=0,0,A5754*LABOR_HRS_WK_TOM*SEASON_WEEKS*(1+DIM_PCT_TOM)^A5754)</f>
        <v>1543.3839432000011</v>
      </c>
      <c r="F5754" s="5">
        <f>IF(B5754=0,0,B5754*LABOR_HRS_WK_CAR*SEASON_WEEKS*(1+DIM_PCT_CAR)^B5754)</f>
        <v>776.02531320030891</v>
      </c>
      <c r="G5754" s="5">
        <f>IF(C5754=0,0,C5754*LABOR_HRS_WK_MES*SEASON_WEEKS*(1+DIM_PCT_MES)^C5754)</f>
        <v>813.25969846861074</v>
      </c>
      <c r="H5754" s="5">
        <f>E5754+F5754+G5754</f>
        <v>3132.6689548689205</v>
      </c>
      <c r="I5754" s="5">
        <f>MIN(H5754,FARMER_HRS)</f>
        <v>720</v>
      </c>
      <c r="J5754" s="5">
        <f>MAX(0,H5754-FARMER_HRS)</f>
        <v>2412.6689548689205</v>
      </c>
      <c r="K5754" s="2">
        <f>I5754*FARMER_RATE+J5754*TEMP_WORKER_RATE</f>
        <v>66886.613799807645</v>
      </c>
      <c r="L5754" s="2">
        <f>A5754*PRICE_TOM+B5754*PRICE_CAR+C5754*PRICE_MES</f>
        <v>146498</v>
      </c>
      <c r="M5754" s="2">
        <f>A5754*FERT_BED_TOM+B5754*FERT_BED_CAR+C5754*FERT_BED_MES</f>
        <v>27720</v>
      </c>
      <c r="N5754" s="6">
        <f>IF(AND(D5754&lt;=TOTAL_BEDS,J5754&lt;=TEMP_WORKER_MAX*TEMP_WORKER_HRS),1,0)</f>
        <v>1</v>
      </c>
      <c r="O5754" s="2">
        <f>L5754-M5754-K5754-FIXED_COSTS</f>
        <v>31891.386200192355</v>
      </c>
      <c r="P5754" s="2">
        <f>IF(N5754=1,O5754,"")</f>
        <v>31891.386200192355</v>
      </c>
    </row>
    <row r="5755">
      <c r="A5755" s="6">
        <v>8</v>
      </c>
      <c r="B5755" s="6">
        <v>17</v>
      </c>
      <c r="C5755" s="6">
        <v>16</v>
      </c>
      <c r="D5755" s="6">
        <f>A5755+B5755+C5755</f>
        <v>41</v>
      </c>
      <c r="E5755" s="5">
        <f>IF(A5755=0,0,A5755*LABOR_HRS_WK_TOM*SEASON_WEEKS*(1+DIM_PCT_TOM)^A5755)</f>
        <v>1543.3839432000011</v>
      </c>
      <c r="F5755" s="5">
        <f>IF(B5755=0,0,B5755*LABOR_HRS_WK_CAR*SEASON_WEEKS*(1+DIM_PCT_CAR)^B5755)</f>
        <v>776.02531320030891</v>
      </c>
      <c r="G5755" s="5">
        <f>IF(C5755=0,0,C5755*LABOR_HRS_WK_MES*SEASON_WEEKS*(1+DIM_PCT_MES)^C5755)</f>
        <v>878.32047434609967</v>
      </c>
      <c r="H5755" s="5">
        <f>E5755+F5755+G5755</f>
        <v>3197.7297307464096</v>
      </c>
      <c r="I5755" s="5">
        <f>MIN(H5755,FARMER_HRS)</f>
        <v>720</v>
      </c>
      <c r="J5755" s="5">
        <f>MAX(0,H5755-FARMER_HRS)</f>
        <v>2477.7297307464096</v>
      </c>
      <c r="K5755" s="2">
        <f>I5755*FARMER_RATE+J5755*TEMP_WORKER_RATE</f>
        <v>68016.141158791841</v>
      </c>
      <c r="L5755" s="2">
        <f>A5755*PRICE_TOM+B5755*PRICE_CAR+C5755*PRICE_MES</f>
        <v>149198</v>
      </c>
      <c r="M5755" s="2">
        <f>A5755*FERT_BED_TOM+B5755*FERT_BED_CAR+C5755*FERT_BED_MES</f>
        <v>28600</v>
      </c>
      <c r="N5755" s="6">
        <f>IF(AND(D5755&lt;=TOTAL_BEDS,J5755&lt;=TEMP_WORKER_MAX*TEMP_WORKER_HRS),1,0)</f>
        <v>1</v>
      </c>
      <c r="O5755" s="2">
        <f>L5755-M5755-K5755-FIXED_COSTS</f>
        <v>32581.858841208159</v>
      </c>
      <c r="P5755" s="2">
        <f>IF(N5755=1,O5755,"")</f>
        <v>32581.858841208159</v>
      </c>
    </row>
    <row r="5756">
      <c r="A5756" s="6">
        <v>8</v>
      </c>
      <c r="B5756" s="6">
        <v>17</v>
      </c>
      <c r="C5756" s="6">
        <v>17</v>
      </c>
      <c r="D5756" s="6">
        <f>A5756+B5756+C5756</f>
        <v>42</v>
      </c>
      <c r="E5756" s="5">
        <f>IF(A5756=0,0,A5756*LABOR_HRS_WK_TOM*SEASON_WEEKS*(1+DIM_PCT_TOM)^A5756)</f>
        <v>1543.3839432000011</v>
      </c>
      <c r="F5756" s="5">
        <f>IF(B5756=0,0,B5756*LABOR_HRS_WK_CAR*SEASON_WEEKS*(1+DIM_PCT_CAR)^B5756)</f>
        <v>776.02531320030891</v>
      </c>
      <c r="G5756" s="5">
        <f>IF(C5756=0,0,C5756*LABOR_HRS_WK_MES*SEASON_WEEKS*(1+DIM_PCT_MES)^C5756)</f>
        <v>944.88069779263992</v>
      </c>
      <c r="H5756" s="5">
        <f>E5756+F5756+G5756</f>
        <v>3264.28995419295</v>
      </c>
      <c r="I5756" s="5">
        <f>MIN(H5756,FARMER_HRS)</f>
        <v>720</v>
      </c>
      <c r="J5756" s="5">
        <f>MAX(0,H5756-FARMER_HRS)</f>
        <v>2544.28995419295</v>
      </c>
      <c r="K5756" s="2">
        <f>I5756*FARMER_RATE+J5756*TEMP_WORKER_RATE</f>
        <v>69171.700593627611</v>
      </c>
      <c r="L5756" s="2">
        <f>A5756*PRICE_TOM+B5756*PRICE_CAR+C5756*PRICE_MES</f>
        <v>151898</v>
      </c>
      <c r="M5756" s="2">
        <f>A5756*FERT_BED_TOM+B5756*FERT_BED_CAR+C5756*FERT_BED_MES</f>
        <v>29480</v>
      </c>
      <c r="N5756" s="6">
        <f>IF(AND(D5756&lt;=TOTAL_BEDS,J5756&lt;=TEMP_WORKER_MAX*TEMP_WORKER_HRS),1,0)</f>
        <v>1</v>
      </c>
      <c r="O5756" s="2">
        <f>L5756-M5756-K5756-FIXED_COSTS</f>
        <v>33246.299406372389</v>
      </c>
      <c r="P5756" s="2">
        <f>IF(N5756=1,O5756,"")</f>
        <v>33246.299406372389</v>
      </c>
    </row>
    <row r="5757">
      <c r="A5757" s="6">
        <v>8</v>
      </c>
      <c r="B5757" s="6">
        <v>17</v>
      </c>
      <c r="C5757" s="6">
        <v>18</v>
      </c>
      <c r="D5757" s="6">
        <f>A5757+B5757+C5757</f>
        <v>43</v>
      </c>
      <c r="E5757" s="5">
        <f>IF(A5757=0,0,A5757*LABOR_HRS_WK_TOM*SEASON_WEEKS*(1+DIM_PCT_TOM)^A5757)</f>
        <v>1543.3839432000011</v>
      </c>
      <c r="F5757" s="5">
        <f>IF(B5757=0,0,B5757*LABOR_HRS_WK_CAR*SEASON_WEEKS*(1+DIM_PCT_CAR)^B5757)</f>
        <v>776.02531320030891</v>
      </c>
      <c r="G5757" s="5">
        <f>IF(C5757=0,0,C5757*LABOR_HRS_WK_MES*SEASON_WEEKS*(1+DIM_PCT_MES)^C5757)</f>
        <v>1012.9676892512272</v>
      </c>
      <c r="H5757" s="5">
        <f>E5757+F5757+G5757</f>
        <v>3332.376945651537</v>
      </c>
      <c r="I5757" s="5">
        <f>MIN(H5757,FARMER_HRS)</f>
        <v>720</v>
      </c>
      <c r="J5757" s="5">
        <f>MAX(0,H5757-FARMER_HRS)</f>
        <v>2612.376945651537</v>
      </c>
      <c r="K5757" s="2">
        <f>I5757*FARMER_RATE+J5757*TEMP_WORKER_RATE</f>
        <v>70353.7664175614</v>
      </c>
      <c r="L5757" s="2">
        <f>A5757*PRICE_TOM+B5757*PRICE_CAR+C5757*PRICE_MES</f>
        <v>154598</v>
      </c>
      <c r="M5757" s="2">
        <f>A5757*FERT_BED_TOM+B5757*FERT_BED_CAR+C5757*FERT_BED_MES</f>
        <v>30360</v>
      </c>
      <c r="N5757" s="6">
        <f>IF(AND(D5757&lt;=TOTAL_BEDS,J5757&lt;=TEMP_WORKER_MAX*TEMP_WORKER_HRS),1,0)</f>
        <v>1</v>
      </c>
      <c r="O5757" s="2">
        <f>L5757-M5757-K5757-FIXED_COSTS</f>
        <v>33884.233582438595</v>
      </c>
      <c r="P5757" s="2">
        <f>IF(N5757=1,O5757,"")</f>
        <v>33884.233582438595</v>
      </c>
    </row>
    <row r="5758">
      <c r="A5758" s="6">
        <v>8</v>
      </c>
      <c r="B5758" s="6">
        <v>17</v>
      </c>
      <c r="C5758" s="6">
        <v>19</v>
      </c>
      <c r="D5758" s="6">
        <f>A5758+B5758+C5758</f>
        <v>44</v>
      </c>
      <c r="E5758" s="5">
        <f>IF(A5758=0,0,A5758*LABOR_HRS_WK_TOM*SEASON_WEEKS*(1+DIM_PCT_TOM)^A5758)</f>
        <v>1543.3839432000011</v>
      </c>
      <c r="F5758" s="5">
        <f>IF(B5758=0,0,B5758*LABOR_HRS_WK_CAR*SEASON_WEEKS*(1+DIM_PCT_CAR)^B5758)</f>
        <v>776.02531320030891</v>
      </c>
      <c r="G5758" s="5">
        <f>IF(C5758=0,0,C5758*LABOR_HRS_WK_MES*SEASON_WEEKS*(1+DIM_PCT_MES)^C5758)</f>
        <v>1082.6092178872491</v>
      </c>
      <c r="H5758" s="5">
        <f>E5758+F5758+G5758</f>
        <v>3402.018474287559</v>
      </c>
      <c r="I5758" s="5">
        <f>MIN(H5758,FARMER_HRS)</f>
        <v>720</v>
      </c>
      <c r="J5758" s="5">
        <f>MAX(0,H5758-FARMER_HRS)</f>
        <v>2682.018474287559</v>
      </c>
      <c r="K5758" s="2">
        <f>I5758*FARMER_RATE+J5758*TEMP_WORKER_RATE</f>
        <v>71562.820734159</v>
      </c>
      <c r="L5758" s="2">
        <f>A5758*PRICE_TOM+B5758*PRICE_CAR+C5758*PRICE_MES</f>
        <v>157298</v>
      </c>
      <c r="M5758" s="2">
        <f>A5758*FERT_BED_TOM+B5758*FERT_BED_CAR+C5758*FERT_BED_MES</f>
        <v>31240</v>
      </c>
      <c r="N5758" s="6">
        <f>IF(AND(D5758&lt;=TOTAL_BEDS,J5758&lt;=TEMP_WORKER_MAX*TEMP_WORKER_HRS),1,0)</f>
        <v>1</v>
      </c>
      <c r="O5758" s="2">
        <f>L5758-M5758-K5758-FIXED_COSTS</f>
        <v>34495.179265841</v>
      </c>
      <c r="P5758" s="2">
        <f>IF(N5758=1,O5758,"")</f>
        <v>34495.179265841</v>
      </c>
    </row>
    <row r="5759">
      <c r="A5759" s="6">
        <v>8</v>
      </c>
      <c r="B5759" s="6">
        <v>17</v>
      </c>
      <c r="C5759" s="6">
        <v>20</v>
      </c>
      <c r="D5759" s="6">
        <f>A5759+B5759+C5759</f>
        <v>45</v>
      </c>
      <c r="E5759" s="5">
        <f>IF(A5759=0,0,A5759*LABOR_HRS_WK_TOM*SEASON_WEEKS*(1+DIM_PCT_TOM)^A5759)</f>
        <v>1543.3839432000011</v>
      </c>
      <c r="F5759" s="5">
        <f>IF(B5759=0,0,B5759*LABOR_HRS_WK_CAR*SEASON_WEEKS*(1+DIM_PCT_CAR)^B5759)</f>
        <v>776.02531320030891</v>
      </c>
      <c r="G5759" s="5">
        <f>IF(C5759=0,0,C5759*LABOR_HRS_WK_MES*SEASON_WEEKS*(1+DIM_PCT_MES)^C5759)</f>
        <v>1153.8335085377259</v>
      </c>
      <c r="H5759" s="5">
        <f>E5759+F5759+G5759</f>
        <v>3473.2427649380361</v>
      </c>
      <c r="I5759" s="5">
        <f>MIN(H5759,FARMER_HRS)</f>
        <v>720</v>
      </c>
      <c r="J5759" s="5">
        <f>MAX(0,H5759-FARMER_HRS)</f>
        <v>2753.2427649380361</v>
      </c>
      <c r="K5759" s="2">
        <f>I5759*FARMER_RATE+J5759*TEMP_WORKER_RATE</f>
        <v>72799.35355795201</v>
      </c>
      <c r="L5759" s="2">
        <f>A5759*PRICE_TOM+B5759*PRICE_CAR+C5759*PRICE_MES</f>
        <v>159998</v>
      </c>
      <c r="M5759" s="2">
        <f>A5759*FERT_BED_TOM+B5759*FERT_BED_CAR+C5759*FERT_BED_MES</f>
        <v>32120</v>
      </c>
      <c r="N5759" s="6">
        <f>IF(AND(D5759&lt;=TOTAL_BEDS,J5759&lt;=TEMP_WORKER_MAX*TEMP_WORKER_HRS),1,0)</f>
        <v>1</v>
      </c>
      <c r="O5759" s="2">
        <f>L5759-M5759-K5759-FIXED_COSTS</f>
        <v>35078.64644204799</v>
      </c>
      <c r="P5759" s="2">
        <f>IF(N5759=1,O5759,"")</f>
        <v>35078.64644204799</v>
      </c>
    </row>
    <row r="5760">
      <c r="A5760" s="6">
        <v>8</v>
      </c>
      <c r="B5760" s="6">
        <v>17</v>
      </c>
      <c r="C5760" s="6">
        <v>21</v>
      </c>
      <c r="D5760" s="6">
        <f>A5760+B5760+C5760</f>
        <v>46</v>
      </c>
      <c r="E5760" s="5">
        <f>IF(A5760=0,0,A5760*LABOR_HRS_WK_TOM*SEASON_WEEKS*(1+DIM_PCT_TOM)^A5760)</f>
        <v>1543.3839432000011</v>
      </c>
      <c r="F5760" s="5">
        <f>IF(B5760=0,0,B5760*LABOR_HRS_WK_CAR*SEASON_WEEKS*(1+DIM_PCT_CAR)^B5760)</f>
        <v>776.02531320030891</v>
      </c>
      <c r="G5760" s="5">
        <f>IF(C5760=0,0,C5760*LABOR_HRS_WK_MES*SEASON_WEEKS*(1+DIM_PCT_MES)^C5760)</f>
        <v>1226.6692487641699</v>
      </c>
      <c r="H5760" s="5">
        <f>E5760+F5760+G5760</f>
        <v>3546.07850516448</v>
      </c>
      <c r="I5760" s="5">
        <f>MIN(H5760,FARMER_HRS)</f>
        <v>720</v>
      </c>
      <c r="J5760" s="5">
        <f>MAX(0,H5760-FARMER_HRS)</f>
        <v>2826.07850516448</v>
      </c>
      <c r="K5760" s="2">
        <f>I5760*FARMER_RATE+J5760*TEMP_WORKER_RATE</f>
        <v>74063.862936883321</v>
      </c>
      <c r="L5760" s="2">
        <f>A5760*PRICE_TOM+B5760*PRICE_CAR+C5760*PRICE_MES</f>
        <v>162698</v>
      </c>
      <c r="M5760" s="2">
        <f>A5760*FERT_BED_TOM+B5760*FERT_BED_CAR+C5760*FERT_BED_MES</f>
        <v>33000</v>
      </c>
      <c r="N5760" s="6">
        <f>IF(AND(D5760&lt;=TOTAL_BEDS,J5760&lt;=TEMP_WORKER_MAX*TEMP_WORKER_HRS),1,0)</f>
        <v>1</v>
      </c>
      <c r="O5760" s="2">
        <f>L5760-M5760-K5760-FIXED_COSTS</f>
        <v>35634.137063116679</v>
      </c>
      <c r="P5760" s="2">
        <f>IF(N5760=1,O5760,"")</f>
        <v>35634.137063116679</v>
      </c>
    </row>
    <row r="5761">
      <c r="A5761" s="6">
        <v>8</v>
      </c>
      <c r="B5761" s="6">
        <v>17</v>
      </c>
      <c r="C5761" s="6">
        <v>22</v>
      </c>
      <c r="D5761" s="6">
        <f>A5761+B5761+C5761</f>
        <v>47</v>
      </c>
      <c r="E5761" s="5">
        <f>IF(A5761=0,0,A5761*LABOR_HRS_WK_TOM*SEASON_WEEKS*(1+DIM_PCT_TOM)^A5761)</f>
        <v>1543.3839432000011</v>
      </c>
      <c r="F5761" s="5">
        <f>IF(B5761=0,0,B5761*LABOR_HRS_WK_CAR*SEASON_WEEKS*(1+DIM_PCT_CAR)^B5761)</f>
        <v>776.02531320030891</v>
      </c>
      <c r="G5761" s="5">
        <f>IF(C5761=0,0,C5761*LABOR_HRS_WK_MES*SEASON_WEEKS*(1+DIM_PCT_MES)^C5761)</f>
        <v>1301.1455960105659</v>
      </c>
      <c r="H5761" s="5">
        <f>E5761+F5761+G5761</f>
        <v>3620.5548524108758</v>
      </c>
      <c r="I5761" s="5">
        <f>MIN(H5761,FARMER_HRS)</f>
        <v>720</v>
      </c>
      <c r="J5761" s="5">
        <f>MAX(0,H5761-FARMER_HRS)</f>
        <v>2900.5548524108758</v>
      </c>
      <c r="K5761" s="2">
        <f>I5761*FARMER_RATE+J5761*TEMP_WORKER_RATE</f>
        <v>75356.8550765777</v>
      </c>
      <c r="L5761" s="2">
        <f>A5761*PRICE_TOM+B5761*PRICE_CAR+C5761*PRICE_MES</f>
        <v>165398</v>
      </c>
      <c r="M5761" s="2">
        <f>A5761*FERT_BED_TOM+B5761*FERT_BED_CAR+C5761*FERT_BED_MES</f>
        <v>33880</v>
      </c>
      <c r="N5761" s="6">
        <f>IF(AND(D5761&lt;=TOTAL_BEDS,J5761&lt;=TEMP_WORKER_MAX*TEMP_WORKER_HRS),1,0)</f>
        <v>1</v>
      </c>
      <c r="O5761" s="2">
        <f>L5761-M5761-K5761-FIXED_COSTS</f>
        <v>36161.1449234223</v>
      </c>
      <c r="P5761" s="2">
        <f>IF(N5761=1,O5761,"")</f>
        <v>36161.1449234223</v>
      </c>
    </row>
    <row r="5762">
      <c r="A5762" s="6">
        <v>8</v>
      </c>
      <c r="B5762" s="6">
        <v>17</v>
      </c>
      <c r="C5762" s="6">
        <v>23</v>
      </c>
      <c r="D5762" s="6">
        <f>A5762+B5762+C5762</f>
        <v>48</v>
      </c>
      <c r="E5762" s="5">
        <f>IF(A5762=0,0,A5762*LABOR_HRS_WK_TOM*SEASON_WEEKS*(1+DIM_PCT_TOM)^A5762)</f>
        <v>1543.3839432000011</v>
      </c>
      <c r="F5762" s="5">
        <f>IF(B5762=0,0,B5762*LABOR_HRS_WK_CAR*SEASON_WEEKS*(1+DIM_PCT_CAR)^B5762)</f>
        <v>776.02531320030891</v>
      </c>
      <c r="G5762" s="5">
        <f>IF(C5762=0,0,C5762*LABOR_HRS_WK_MES*SEASON_WEEKS*(1+DIM_PCT_MES)^C5762)</f>
        <v>1377.2921848680023</v>
      </c>
      <c r="H5762" s="5">
        <f>E5762+F5762+G5762</f>
        <v>3696.701441268312</v>
      </c>
      <c r="I5762" s="5">
        <f>MIN(H5762,FARMER_HRS)</f>
        <v>720</v>
      </c>
      <c r="J5762" s="5">
        <f>MAX(0,H5762-FARMER_HRS)</f>
        <v>2976.701441268312</v>
      </c>
      <c r="K5762" s="2">
        <f>I5762*FARMER_RATE+J5762*TEMP_WORKER_RATE</f>
        <v>76678.84446646375</v>
      </c>
      <c r="L5762" s="2">
        <f>A5762*PRICE_TOM+B5762*PRICE_CAR+C5762*PRICE_MES</f>
        <v>168098</v>
      </c>
      <c r="M5762" s="2">
        <f>A5762*FERT_BED_TOM+B5762*FERT_BED_CAR+C5762*FERT_BED_MES</f>
        <v>34760</v>
      </c>
      <c r="N5762" s="6">
        <f>IF(AND(D5762&lt;=TOTAL_BEDS,J5762&lt;=TEMP_WORKER_MAX*TEMP_WORKER_HRS),1,0)</f>
        <v>1</v>
      </c>
      <c r="O5762" s="2">
        <f>L5762-M5762-K5762-FIXED_COSTS</f>
        <v>36659.15553353625</v>
      </c>
      <c r="P5762" s="2">
        <f>IF(N5762=1,O5762,"")</f>
        <v>36659.15553353625</v>
      </c>
    </row>
    <row r="5763">
      <c r="A5763" s="6">
        <v>8</v>
      </c>
      <c r="B5763" s="6">
        <v>17</v>
      </c>
      <c r="C5763" s="6">
        <v>24</v>
      </c>
      <c r="D5763" s="6">
        <f>A5763+B5763+C5763</f>
        <v>49</v>
      </c>
      <c r="E5763" s="5">
        <f>IF(A5763=0,0,A5763*LABOR_HRS_WK_TOM*SEASON_WEEKS*(1+DIM_PCT_TOM)^A5763)</f>
        <v>1543.3839432000011</v>
      </c>
      <c r="F5763" s="5">
        <f>IF(B5763=0,0,B5763*LABOR_HRS_WK_CAR*SEASON_WEEKS*(1+DIM_PCT_CAR)^B5763)</f>
        <v>776.02531320030891</v>
      </c>
      <c r="G5763" s="5">
        <f>IF(C5763=0,0,C5763*LABOR_HRS_WK_MES*SEASON_WEEKS*(1+DIM_PCT_MES)^C5763)</f>
        <v>1455.139134447498</v>
      </c>
      <c r="H5763" s="5">
        <f>E5763+F5763+G5763</f>
        <v>3774.5483908478082</v>
      </c>
      <c r="I5763" s="5">
        <f>MIN(H5763,FARMER_HRS)</f>
        <v>720</v>
      </c>
      <c r="J5763" s="5">
        <f>MAX(0,H5763-FARMER_HRS)</f>
        <v>3054.5483908478082</v>
      </c>
      <c r="K5763" s="2">
        <f>I5763*FARMER_RATE+J5763*TEMP_WORKER_RATE</f>
        <v>78030.35400777444</v>
      </c>
      <c r="L5763" s="2">
        <f>A5763*PRICE_TOM+B5763*PRICE_CAR+C5763*PRICE_MES</f>
        <v>170798</v>
      </c>
      <c r="M5763" s="2">
        <f>A5763*FERT_BED_TOM+B5763*FERT_BED_CAR+C5763*FERT_BED_MES</f>
        <v>35640</v>
      </c>
      <c r="N5763" s="6">
        <f>IF(AND(D5763&lt;=TOTAL_BEDS,J5763&lt;=TEMP_WORKER_MAX*TEMP_WORKER_HRS),1,0)</f>
        <v>1</v>
      </c>
      <c r="O5763" s="2">
        <f>L5763-M5763-K5763-FIXED_COSTS</f>
        <v>37127.64599222556</v>
      </c>
      <c r="P5763" s="2">
        <f>IF(N5763=1,O5763,"")</f>
        <v>37127.64599222556</v>
      </c>
    </row>
    <row r="5764">
      <c r="A5764" s="6">
        <v>8</v>
      </c>
      <c r="B5764" s="6">
        <v>17</v>
      </c>
      <c r="C5764" s="6">
        <v>25</v>
      </c>
      <c r="D5764" s="6">
        <f>A5764+B5764+C5764</f>
        <v>50</v>
      </c>
      <c r="E5764" s="5">
        <f>IF(A5764=0,0,A5764*LABOR_HRS_WK_TOM*SEASON_WEEKS*(1+DIM_PCT_TOM)^A5764)</f>
        <v>1543.3839432000011</v>
      </c>
      <c r="F5764" s="5">
        <f>IF(B5764=0,0,B5764*LABOR_HRS_WK_CAR*SEASON_WEEKS*(1+DIM_PCT_CAR)^B5764)</f>
        <v>776.02531320030891</v>
      </c>
      <c r="G5764" s="5">
        <f>IF(C5764=0,0,C5764*LABOR_HRS_WK_MES*SEASON_WEEKS*(1+DIM_PCT_MES)^C5764)</f>
        <v>1534.7170558625955</v>
      </c>
      <c r="H5764" s="5">
        <f>E5764+F5764+G5764</f>
        <v>3854.1263122629052</v>
      </c>
      <c r="I5764" s="5">
        <f>MIN(H5764,FARMER_HRS)</f>
        <v>720</v>
      </c>
      <c r="J5764" s="5">
        <f>MAX(0,H5764-FARMER_HRS)</f>
        <v>3134.1263122629052</v>
      </c>
      <c r="K5764" s="2">
        <f>I5764*FARMER_RATE+J5764*TEMP_WORKER_RATE</f>
        <v>79411.915143453225</v>
      </c>
      <c r="L5764" s="2">
        <f>A5764*PRICE_TOM+B5764*PRICE_CAR+C5764*PRICE_MES</f>
        <v>173498</v>
      </c>
      <c r="M5764" s="2">
        <f>A5764*FERT_BED_TOM+B5764*FERT_BED_CAR+C5764*FERT_BED_MES</f>
        <v>36520</v>
      </c>
      <c r="N5764" s="6">
        <f>IF(AND(D5764&lt;=TOTAL_BEDS,J5764&lt;=TEMP_WORKER_MAX*TEMP_WORKER_HRS),1,0)</f>
        <v>1</v>
      </c>
      <c r="O5764" s="2">
        <f>L5764-M5764-K5764-FIXED_COSTS</f>
        <v>37566.084856546775</v>
      </c>
      <c r="P5764" s="2">
        <f>IF(N5764=1,O5764,"")</f>
        <v>37566.084856546775</v>
      </c>
    </row>
    <row r="5765">
      <c r="A5765" s="6">
        <v>8</v>
      </c>
      <c r="B5765" s="6">
        <v>17</v>
      </c>
      <c r="C5765" s="6">
        <v>26</v>
      </c>
      <c r="D5765" s="6">
        <f>A5765+B5765+C5765</f>
        <v>51</v>
      </c>
      <c r="E5765" s="5">
        <f>IF(A5765=0,0,A5765*LABOR_HRS_WK_TOM*SEASON_WEEKS*(1+DIM_PCT_TOM)^A5765)</f>
        <v>1543.3839432000011</v>
      </c>
      <c r="F5765" s="5">
        <f>IF(B5765=0,0,B5765*LABOR_HRS_WK_CAR*SEASON_WEEKS*(1+DIM_PCT_CAR)^B5765)</f>
        <v>776.02531320030891</v>
      </c>
      <c r="G5765" s="5">
        <f>IF(C5765=0,0,C5765*LABOR_HRS_WK_MES*SEASON_WEEKS*(1+DIM_PCT_MES)^C5765)</f>
        <v>1616.0570598233128</v>
      </c>
      <c r="H5765" s="5">
        <f>E5765+F5765+G5765</f>
        <v>3935.4663162236229</v>
      </c>
      <c r="I5765" s="5">
        <f>MIN(H5765,FARMER_HRS)</f>
        <v>720</v>
      </c>
      <c r="J5765" s="5">
        <f>MAX(0,H5765-FARMER_HRS)</f>
        <v>3215.4663162236229</v>
      </c>
      <c r="K5765" s="2">
        <f>I5765*FARMER_RATE+J5765*TEMP_WORKER_RATE</f>
        <v>80824.067989993462</v>
      </c>
      <c r="L5765" s="2">
        <f>A5765*PRICE_TOM+B5765*PRICE_CAR+C5765*PRICE_MES</f>
        <v>176198</v>
      </c>
      <c r="M5765" s="2">
        <f>A5765*FERT_BED_TOM+B5765*FERT_BED_CAR+C5765*FERT_BED_MES</f>
        <v>37400</v>
      </c>
      <c r="N5765" s="6">
        <f>IF(AND(D5765&lt;=TOTAL_BEDS,J5765&lt;=TEMP_WORKER_MAX*TEMP_WORKER_HRS),1,0)</f>
        <v>1</v>
      </c>
      <c r="O5765" s="2">
        <f>L5765-M5765-K5765-FIXED_COSTS</f>
        <v>37973.932010006538</v>
      </c>
      <c r="P5765" s="2">
        <f>IF(N5765=1,O5765,"")</f>
        <v>37973.932010006538</v>
      </c>
    </row>
    <row r="5766">
      <c r="A5766" s="6">
        <v>8</v>
      </c>
      <c r="B5766" s="6">
        <v>17</v>
      </c>
      <c r="C5766" s="6">
        <v>27</v>
      </c>
      <c r="D5766" s="6">
        <f>A5766+B5766+C5766</f>
        <v>52</v>
      </c>
      <c r="E5766" s="5">
        <f>IF(A5766=0,0,A5766*LABOR_HRS_WK_TOM*SEASON_WEEKS*(1+DIM_PCT_TOM)^A5766)</f>
        <v>1543.3839432000011</v>
      </c>
      <c r="F5766" s="5">
        <f>IF(B5766=0,0,B5766*LABOR_HRS_WK_CAR*SEASON_WEEKS*(1+DIM_PCT_CAR)^B5766)</f>
        <v>776.02531320030891</v>
      </c>
      <c r="G5766" s="5">
        <f>IF(C5766=0,0,C5766*LABOR_HRS_WK_MES*SEASON_WEEKS*(1+DIM_PCT_MES)^C5766)</f>
        <v>1699.19076434307</v>
      </c>
      <c r="H5766" s="5">
        <f>E5766+F5766+G5766</f>
        <v>4018.60002074338</v>
      </c>
      <c r="I5766" s="5">
        <f>MIN(H5766,FARMER_HRS)</f>
        <v>720</v>
      </c>
      <c r="J5766" s="5">
        <f>MAX(0,H5766-FARMER_HRS)</f>
        <v>3298.60002074338</v>
      </c>
      <c r="K5766" s="2">
        <f>I5766*FARMER_RATE+J5766*TEMP_WORKER_RATE</f>
        <v>82267.36147123923</v>
      </c>
      <c r="L5766" s="2">
        <f>A5766*PRICE_TOM+B5766*PRICE_CAR+C5766*PRICE_MES</f>
        <v>178898</v>
      </c>
      <c r="M5766" s="2">
        <f>A5766*FERT_BED_TOM+B5766*FERT_BED_CAR+C5766*FERT_BED_MES</f>
        <v>38280</v>
      </c>
      <c r="N5766" s="6">
        <f>IF(AND(D5766&lt;=TOTAL_BEDS,J5766&lt;=TEMP_WORKER_MAX*TEMP_WORKER_HRS),1,0)</f>
        <v>1</v>
      </c>
      <c r="O5766" s="2">
        <f>L5766-M5766-K5766-FIXED_COSTS</f>
        <v>38350.63852876077</v>
      </c>
      <c r="P5766" s="2">
        <f>IF(N5766=1,O5766,"")</f>
        <v>38350.63852876077</v>
      </c>
    </row>
    <row r="5767">
      <c r="A5767" s="6">
        <v>8</v>
      </c>
      <c r="B5767" s="6">
        <v>17</v>
      </c>
      <c r="C5767" s="6">
        <v>28</v>
      </c>
      <c r="D5767" s="6">
        <f>A5767+B5767+C5767</f>
        <v>53</v>
      </c>
      <c r="E5767" s="5">
        <f>IF(A5767=0,0,A5767*LABOR_HRS_WK_TOM*SEASON_WEEKS*(1+DIM_PCT_TOM)^A5767)</f>
        <v>1543.3839432000011</v>
      </c>
      <c r="F5767" s="5">
        <f>IF(B5767=0,0,B5767*LABOR_HRS_WK_CAR*SEASON_WEEKS*(1+DIM_PCT_CAR)^B5767)</f>
        <v>776.02531320030891</v>
      </c>
      <c r="G5767" s="5">
        <f>IF(C5767=0,0,C5767*LABOR_HRS_WK_MES*SEASON_WEEKS*(1+DIM_PCT_MES)^C5767)</f>
        <v>1784.1503025602233</v>
      </c>
      <c r="H5767" s="5">
        <f>E5767+F5767+G5767</f>
        <v>4103.5595589605327</v>
      </c>
      <c r="I5767" s="5">
        <f>MIN(H5767,FARMER_HRS)</f>
        <v>720</v>
      </c>
      <c r="J5767" s="5">
        <f>MAX(0,H5767-FARMER_HRS)</f>
        <v>3383.5595589605327</v>
      </c>
      <c r="K5767" s="2">
        <f>I5767*FARMER_RATE+J5767*TEMP_WORKER_RATE</f>
        <v>83742.353454175915</v>
      </c>
      <c r="L5767" s="2">
        <f>A5767*PRICE_TOM+B5767*PRICE_CAR+C5767*PRICE_MES</f>
        <v>181598</v>
      </c>
      <c r="M5767" s="2">
        <f>A5767*FERT_BED_TOM+B5767*FERT_BED_CAR+C5767*FERT_BED_MES</f>
        <v>39160</v>
      </c>
      <c r="N5767" s="6">
        <f>IF(AND(D5767&lt;=TOTAL_BEDS,J5767&lt;=TEMP_WORKER_MAX*TEMP_WORKER_HRS),1,0)</f>
        <v>1</v>
      </c>
      <c r="O5767" s="2">
        <f>L5767-M5767-K5767-FIXED_COSTS</f>
        <v>38695.646545824085</v>
      </c>
      <c r="P5767" s="2">
        <f>IF(N5767=1,O5767,"")</f>
        <v>38695.646545824085</v>
      </c>
    </row>
    <row r="5768">
      <c r="A5768" s="6">
        <v>8</v>
      </c>
      <c r="B5768" s="6">
        <v>17</v>
      </c>
      <c r="C5768" s="6">
        <v>29</v>
      </c>
      <c r="D5768" s="6">
        <f>A5768+B5768+C5768</f>
        <v>54</v>
      </c>
      <c r="E5768" s="5">
        <f>IF(A5768=0,0,A5768*LABOR_HRS_WK_TOM*SEASON_WEEKS*(1+DIM_PCT_TOM)^A5768)</f>
        <v>1543.3839432000011</v>
      </c>
      <c r="F5768" s="5">
        <f>IF(B5768=0,0,B5768*LABOR_HRS_WK_CAR*SEASON_WEEKS*(1+DIM_PCT_CAR)^B5768)</f>
        <v>776.02531320030891</v>
      </c>
      <c r="G5768" s="5">
        <f>IF(C5768=0,0,C5768*LABOR_HRS_WK_MES*SEASON_WEEKS*(1+DIM_PCT_MES)^C5768)</f>
        <v>1870.9683306758766</v>
      </c>
      <c r="H5768" s="5">
        <f>E5768+F5768+G5768</f>
        <v>4190.3775870761865</v>
      </c>
      <c r="I5768" s="5">
        <f>MIN(H5768,FARMER_HRS)</f>
        <v>720</v>
      </c>
      <c r="J5768" s="5">
        <f>MAX(0,H5768-FARMER_HRS)</f>
        <v>3470.3775870761865</v>
      </c>
      <c r="K5768" s="2">
        <f>I5768*FARMER_RATE+J5768*TEMP_WORKER_RATE</f>
        <v>85249.610886739349</v>
      </c>
      <c r="L5768" s="2">
        <f>A5768*PRICE_TOM+B5768*PRICE_CAR+C5768*PRICE_MES</f>
        <v>184298</v>
      </c>
      <c r="M5768" s="2">
        <f>A5768*FERT_BED_TOM+B5768*FERT_BED_CAR+C5768*FERT_BED_MES</f>
        <v>40040</v>
      </c>
      <c r="N5768" s="6">
        <f>IF(AND(D5768&lt;=TOTAL_BEDS,J5768&lt;=TEMP_WORKER_MAX*TEMP_WORKER_HRS),1,0)</f>
        <v>1</v>
      </c>
      <c r="O5768" s="2">
        <f>L5768-M5768-K5768-FIXED_COSTS</f>
        <v>39008.389113260651</v>
      </c>
      <c r="P5768" s="2">
        <f>IF(N5768=1,O5768,"")</f>
        <v>39008.389113260651</v>
      </c>
    </row>
    <row r="5769">
      <c r="A5769" s="6">
        <v>8</v>
      </c>
      <c r="B5769" s="6">
        <v>17</v>
      </c>
      <c r="C5769" s="6">
        <v>30</v>
      </c>
      <c r="D5769" s="6">
        <f>A5769+B5769+C5769</f>
        <v>55</v>
      </c>
      <c r="E5769" s="5">
        <f>IF(A5769=0,0,A5769*LABOR_HRS_WK_TOM*SEASON_WEEKS*(1+DIM_PCT_TOM)^A5769)</f>
        <v>1543.3839432000011</v>
      </c>
      <c r="F5769" s="5">
        <f>IF(B5769=0,0,B5769*LABOR_HRS_WK_CAR*SEASON_WEEKS*(1+DIM_PCT_CAR)^B5769)</f>
        <v>776.02531320030891</v>
      </c>
      <c r="G5769" s="5">
        <f>IF(C5769=0,0,C5769*LABOR_HRS_WK_MES*SEASON_WEEKS*(1+DIM_PCT_MES)^C5769)</f>
        <v>1959.6780360096466</v>
      </c>
      <c r="H5769" s="5">
        <f>E5769+F5769+G5769</f>
        <v>4279.0872924099567</v>
      </c>
      <c r="I5769" s="5">
        <f>MIN(H5769,FARMER_HRS)</f>
        <v>720</v>
      </c>
      <c r="J5769" s="5">
        <f>MAX(0,H5769-FARMER_HRS)</f>
        <v>3559.0872924099567</v>
      </c>
      <c r="K5769" s="2">
        <f>I5769*FARMER_RATE+J5769*TEMP_WORKER_RATE</f>
        <v>86789.709937672858</v>
      </c>
      <c r="L5769" s="2">
        <f>A5769*PRICE_TOM+B5769*PRICE_CAR+C5769*PRICE_MES</f>
        <v>186998</v>
      </c>
      <c r="M5769" s="2">
        <f>A5769*FERT_BED_TOM+B5769*FERT_BED_CAR+C5769*FERT_BED_MES</f>
        <v>40920</v>
      </c>
      <c r="N5769" s="6">
        <f>IF(AND(D5769&lt;=TOTAL_BEDS,J5769&lt;=TEMP_WORKER_MAX*TEMP_WORKER_HRS),1,0)</f>
        <v>1</v>
      </c>
      <c r="O5769" s="2">
        <f>L5769-M5769-K5769-FIXED_COSTS</f>
        <v>39288.290062327142</v>
      </c>
      <c r="P5769" s="2">
        <f>IF(N5769=1,O5769,"")</f>
        <v>39288.290062327142</v>
      </c>
    </row>
    <row r="5770">
      <c r="A5770" s="6">
        <v>8</v>
      </c>
      <c r="B5770" s="6">
        <v>18</v>
      </c>
      <c r="C5770" s="6">
        <v>0</v>
      </c>
      <c r="D5770" s="6">
        <f>A5770+B5770+C5770</f>
        <v>26</v>
      </c>
      <c r="E5770" s="5">
        <f>IF(A5770=0,0,A5770*LABOR_HRS_WK_TOM*SEASON_WEEKS*(1+DIM_PCT_TOM)^A5770)</f>
        <v>1543.3839432000011</v>
      </c>
      <c r="F5770" s="5">
        <f>IF(B5770=0,0,B5770*LABOR_HRS_WK_CAR*SEASON_WEEKS*(1+DIM_PCT_CAR)^B5770)</f>
        <v>842.21570756151152</v>
      </c>
      <c r="G5770" s="5">
        <f>IF(C5770=0,0,C5770*LABOR_HRS_WK_MES*SEASON_WEEKS*(1+DIM_PCT_MES)^C5770)</f>
        <v>0</v>
      </c>
      <c r="H5770" s="5">
        <f>E5770+F5770+G5770</f>
        <v>2385.5996507615127</v>
      </c>
      <c r="I5770" s="5">
        <f>MIN(H5770,FARMER_HRS)</f>
        <v>720</v>
      </c>
      <c r="J5770" s="5">
        <f>MAX(0,H5770-FARMER_HRS)</f>
        <v>1665.5996507615127</v>
      </c>
      <c r="K5770" s="2">
        <f>I5770*FARMER_RATE+J5770*TEMP_WORKER_RATE</f>
        <v>53916.660603498487</v>
      </c>
      <c r="L5770" s="2">
        <f>A5770*PRICE_TOM+B5770*PRICE_CAR+C5770*PRICE_MES</f>
        <v>108092</v>
      </c>
      <c r="M5770" s="2">
        <f>A5770*FERT_BED_TOM+B5770*FERT_BED_CAR+C5770*FERT_BED_MES</f>
        <v>14960</v>
      </c>
      <c r="N5770" s="6">
        <f>IF(AND(D5770&lt;=TOTAL_BEDS,J5770&lt;=TEMP_WORKER_MAX*TEMP_WORKER_HRS),1,0)</f>
        <v>1</v>
      </c>
      <c r="O5770" s="2">
        <f>L5770-M5770-K5770-FIXED_COSTS</f>
        <v>19215.339396501513</v>
      </c>
      <c r="P5770" s="2">
        <f>IF(N5770=1,O5770,"")</f>
        <v>19215.339396501513</v>
      </c>
    </row>
    <row r="5771">
      <c r="A5771" s="6">
        <v>8</v>
      </c>
      <c r="B5771" s="6">
        <v>18</v>
      </c>
      <c r="C5771" s="6">
        <v>1</v>
      </c>
      <c r="D5771" s="6">
        <f>A5771+B5771+C5771</f>
        <v>27</v>
      </c>
      <c r="E5771" s="5">
        <f>IF(A5771=0,0,A5771*LABOR_HRS_WK_TOM*SEASON_WEEKS*(1+DIM_PCT_TOM)^A5771)</f>
        <v>1543.3839432000011</v>
      </c>
      <c r="F5771" s="5">
        <f>IF(B5771=0,0,B5771*LABOR_HRS_WK_CAR*SEASON_WEEKS*(1+DIM_PCT_CAR)^B5771)</f>
        <v>842.21570756151152</v>
      </c>
      <c r="G5771" s="5">
        <f>IF(C5771=0,0,C5771*LABOR_HRS_WK_MES*SEASON_WEEKS*(1+DIM_PCT_MES)^C5771)</f>
        <v>45.5625</v>
      </c>
      <c r="H5771" s="5">
        <f>E5771+F5771+G5771</f>
        <v>2431.1621507615127</v>
      </c>
      <c r="I5771" s="5">
        <f>MIN(H5771,FARMER_HRS)</f>
        <v>720</v>
      </c>
      <c r="J5771" s="5">
        <f>MAX(0,H5771-FARMER_HRS)</f>
        <v>1711.1621507615127</v>
      </c>
      <c r="K5771" s="2">
        <f>I5771*FARMER_RATE+J5771*TEMP_WORKER_RATE</f>
        <v>54707.676228498487</v>
      </c>
      <c r="L5771" s="2">
        <f>A5771*PRICE_TOM+B5771*PRICE_CAR+C5771*PRICE_MES</f>
        <v>110792</v>
      </c>
      <c r="M5771" s="2">
        <f>A5771*FERT_BED_TOM+B5771*FERT_BED_CAR+C5771*FERT_BED_MES</f>
        <v>15840</v>
      </c>
      <c r="N5771" s="6">
        <f>IF(AND(D5771&lt;=TOTAL_BEDS,J5771&lt;=TEMP_WORKER_MAX*TEMP_WORKER_HRS),1,0)</f>
        <v>1</v>
      </c>
      <c r="O5771" s="2">
        <f>L5771-M5771-K5771-FIXED_COSTS</f>
        <v>20244.323771501513</v>
      </c>
      <c r="P5771" s="2">
        <f>IF(N5771=1,O5771,"")</f>
        <v>20244.323771501513</v>
      </c>
    </row>
    <row r="5772">
      <c r="A5772" s="6">
        <v>8</v>
      </c>
      <c r="B5772" s="6">
        <v>18</v>
      </c>
      <c r="C5772" s="6">
        <v>2</v>
      </c>
      <c r="D5772" s="6">
        <f>A5772+B5772+C5772</f>
        <v>28</v>
      </c>
      <c r="E5772" s="5">
        <f>IF(A5772=0,0,A5772*LABOR_HRS_WK_TOM*SEASON_WEEKS*(1+DIM_PCT_TOM)^A5772)</f>
        <v>1543.3839432000011</v>
      </c>
      <c r="F5772" s="5">
        <f>IF(B5772=0,0,B5772*LABOR_HRS_WK_CAR*SEASON_WEEKS*(1+DIM_PCT_CAR)^B5772)</f>
        <v>842.21570756151152</v>
      </c>
      <c r="G5772" s="5">
        <f>IF(C5772=0,0,C5772*LABOR_HRS_WK_MES*SEASON_WEEKS*(1+DIM_PCT_MES)^C5772)</f>
        <v>92.2640625</v>
      </c>
      <c r="H5772" s="5">
        <f>E5772+F5772+G5772</f>
        <v>2477.8637132615127</v>
      </c>
      <c r="I5772" s="5">
        <f>MIN(H5772,FARMER_HRS)</f>
        <v>720</v>
      </c>
      <c r="J5772" s="5">
        <f>MAX(0,H5772-FARMER_HRS)</f>
        <v>1757.8637132615127</v>
      </c>
      <c r="K5772" s="2">
        <f>I5772*FARMER_RATE+J5772*TEMP_WORKER_RATE</f>
        <v>55518.467244123487</v>
      </c>
      <c r="L5772" s="2">
        <f>A5772*PRICE_TOM+B5772*PRICE_CAR+C5772*PRICE_MES</f>
        <v>113492</v>
      </c>
      <c r="M5772" s="2">
        <f>A5772*FERT_BED_TOM+B5772*FERT_BED_CAR+C5772*FERT_BED_MES</f>
        <v>16720</v>
      </c>
      <c r="N5772" s="6">
        <f>IF(AND(D5772&lt;=TOTAL_BEDS,J5772&lt;=TEMP_WORKER_MAX*TEMP_WORKER_HRS),1,0)</f>
        <v>1</v>
      </c>
      <c r="O5772" s="2">
        <f>L5772-M5772-K5772-FIXED_COSTS</f>
        <v>21253.532755876513</v>
      </c>
      <c r="P5772" s="2">
        <f>IF(N5772=1,O5772,"")</f>
        <v>21253.532755876513</v>
      </c>
    </row>
    <row r="5773">
      <c r="A5773" s="6">
        <v>8</v>
      </c>
      <c r="B5773" s="6">
        <v>18</v>
      </c>
      <c r="C5773" s="6">
        <v>3</v>
      </c>
      <c r="D5773" s="6">
        <f>A5773+B5773+C5773</f>
        <v>29</v>
      </c>
      <c r="E5773" s="5">
        <f>IF(A5773=0,0,A5773*LABOR_HRS_WK_TOM*SEASON_WEEKS*(1+DIM_PCT_TOM)^A5773)</f>
        <v>1543.3839432000011</v>
      </c>
      <c r="F5773" s="5">
        <f>IF(B5773=0,0,B5773*LABOR_HRS_WK_CAR*SEASON_WEEKS*(1+DIM_PCT_CAR)^B5773)</f>
        <v>842.21570756151152</v>
      </c>
      <c r="G5773" s="5">
        <f>IF(C5773=0,0,C5773*LABOR_HRS_WK_MES*SEASON_WEEKS*(1+DIM_PCT_MES)^C5773)</f>
        <v>140.12604492187498</v>
      </c>
      <c r="H5773" s="5">
        <f>E5773+F5773+G5773</f>
        <v>2525.7256956833876</v>
      </c>
      <c r="I5773" s="5">
        <f>MIN(H5773,FARMER_HRS)</f>
        <v>720</v>
      </c>
      <c r="J5773" s="5">
        <f>MAX(0,H5773-FARMER_HRS)</f>
        <v>1805.7256956833876</v>
      </c>
      <c r="K5773" s="2">
        <f>I5773*FARMER_RATE+J5773*TEMP_WORKER_RATE</f>
        <v>56349.404438947706</v>
      </c>
      <c r="L5773" s="2">
        <f>A5773*PRICE_TOM+B5773*PRICE_CAR+C5773*PRICE_MES</f>
        <v>116192</v>
      </c>
      <c r="M5773" s="2">
        <f>A5773*FERT_BED_TOM+B5773*FERT_BED_CAR+C5773*FERT_BED_MES</f>
        <v>17600</v>
      </c>
      <c r="N5773" s="6">
        <f>IF(AND(D5773&lt;=TOTAL_BEDS,J5773&lt;=TEMP_WORKER_MAX*TEMP_WORKER_HRS),1,0)</f>
        <v>1</v>
      </c>
      <c r="O5773" s="2">
        <f>L5773-M5773-K5773-FIXED_COSTS</f>
        <v>22242.595561052294</v>
      </c>
      <c r="P5773" s="2">
        <f>IF(N5773=1,O5773,"")</f>
        <v>22242.595561052294</v>
      </c>
    </row>
    <row r="5774">
      <c r="A5774" s="6">
        <v>8</v>
      </c>
      <c r="B5774" s="6">
        <v>18</v>
      </c>
      <c r="C5774" s="6">
        <v>4</v>
      </c>
      <c r="D5774" s="6">
        <f>A5774+B5774+C5774</f>
        <v>30</v>
      </c>
      <c r="E5774" s="5">
        <f>IF(A5774=0,0,A5774*LABOR_HRS_WK_TOM*SEASON_WEEKS*(1+DIM_PCT_TOM)^A5774)</f>
        <v>1543.3839432000011</v>
      </c>
      <c r="F5774" s="5">
        <f>IF(B5774=0,0,B5774*LABOR_HRS_WK_CAR*SEASON_WEEKS*(1+DIM_PCT_CAR)^B5774)</f>
        <v>842.21570756151152</v>
      </c>
      <c r="G5774" s="5">
        <f>IF(C5774=0,0,C5774*LABOR_HRS_WK_MES*SEASON_WEEKS*(1+DIM_PCT_MES)^C5774)</f>
        <v>189.17016064453119</v>
      </c>
      <c r="H5774" s="5">
        <f>E5774+F5774+G5774</f>
        <v>2574.769811406044</v>
      </c>
      <c r="I5774" s="5">
        <f>MIN(H5774,FARMER_HRS)</f>
        <v>720</v>
      </c>
      <c r="J5774" s="5">
        <f>MAX(0,H5774-FARMER_HRS)</f>
        <v>1854.769811406044</v>
      </c>
      <c r="K5774" s="2">
        <f>I5774*FARMER_RATE+J5774*TEMP_WORKER_RATE</f>
        <v>57200.864781354932</v>
      </c>
      <c r="L5774" s="2">
        <f>A5774*PRICE_TOM+B5774*PRICE_CAR+C5774*PRICE_MES</f>
        <v>118892</v>
      </c>
      <c r="M5774" s="2">
        <f>A5774*FERT_BED_TOM+B5774*FERT_BED_CAR+C5774*FERT_BED_MES</f>
        <v>18480</v>
      </c>
      <c r="N5774" s="6">
        <f>IF(AND(D5774&lt;=TOTAL_BEDS,J5774&lt;=TEMP_WORKER_MAX*TEMP_WORKER_HRS),1,0)</f>
        <v>1</v>
      </c>
      <c r="O5774" s="2">
        <f>L5774-M5774-K5774-FIXED_COSTS</f>
        <v>23211.135218645068</v>
      </c>
      <c r="P5774" s="2">
        <f>IF(N5774=1,O5774,"")</f>
        <v>23211.135218645068</v>
      </c>
    </row>
    <row r="5775">
      <c r="A5775" s="6">
        <v>8</v>
      </c>
      <c r="B5775" s="6">
        <v>18</v>
      </c>
      <c r="C5775" s="6">
        <v>5</v>
      </c>
      <c r="D5775" s="6">
        <f>A5775+B5775+C5775</f>
        <v>31</v>
      </c>
      <c r="E5775" s="5">
        <f>IF(A5775=0,0,A5775*LABOR_HRS_WK_TOM*SEASON_WEEKS*(1+DIM_PCT_TOM)^A5775)</f>
        <v>1543.3839432000011</v>
      </c>
      <c r="F5775" s="5">
        <f>IF(B5775=0,0,B5775*LABOR_HRS_WK_CAR*SEASON_WEEKS*(1+DIM_PCT_CAR)^B5775)</f>
        <v>842.21570756151152</v>
      </c>
      <c r="G5775" s="5">
        <f>IF(C5775=0,0,C5775*LABOR_HRS_WK_MES*SEASON_WEEKS*(1+DIM_PCT_MES)^C5775)</f>
        <v>239.41848456573481</v>
      </c>
      <c r="H5775" s="5">
        <f>E5775+F5775+G5775</f>
        <v>2625.0181353272474</v>
      </c>
      <c r="I5775" s="5">
        <f>MIN(H5775,FARMER_HRS)</f>
        <v>720</v>
      </c>
      <c r="J5775" s="5">
        <f>MAX(0,H5775-FARMER_HRS)</f>
        <v>1905.0181353272474</v>
      </c>
      <c r="K5775" s="2">
        <f>I5775*FARMER_RATE+J5775*TEMP_WORKER_RATE</f>
        <v>58073.231516098043</v>
      </c>
      <c r="L5775" s="2">
        <f>A5775*PRICE_TOM+B5775*PRICE_CAR+C5775*PRICE_MES</f>
        <v>121592</v>
      </c>
      <c r="M5775" s="2">
        <f>A5775*FERT_BED_TOM+B5775*FERT_BED_CAR+C5775*FERT_BED_MES</f>
        <v>19360</v>
      </c>
      <c r="N5775" s="6">
        <f>IF(AND(D5775&lt;=TOTAL_BEDS,J5775&lt;=TEMP_WORKER_MAX*TEMP_WORKER_HRS),1,0)</f>
        <v>1</v>
      </c>
      <c r="O5775" s="2">
        <f>L5775-M5775-K5775-FIXED_COSTS</f>
        <v>24158.768483901957</v>
      </c>
      <c r="P5775" s="2">
        <f>IF(N5775=1,O5775,"")</f>
        <v>24158.768483901957</v>
      </c>
    </row>
    <row r="5776">
      <c r="A5776" s="6">
        <v>8</v>
      </c>
      <c r="B5776" s="6">
        <v>18</v>
      </c>
      <c r="C5776" s="6">
        <v>6</v>
      </c>
      <c r="D5776" s="6">
        <f>A5776+B5776+C5776</f>
        <v>32</v>
      </c>
      <c r="E5776" s="5">
        <f>IF(A5776=0,0,A5776*LABOR_HRS_WK_TOM*SEASON_WEEKS*(1+DIM_PCT_TOM)^A5776)</f>
        <v>1543.3839432000011</v>
      </c>
      <c r="F5776" s="5">
        <f>IF(B5776=0,0,B5776*LABOR_HRS_WK_CAR*SEASON_WEEKS*(1+DIM_PCT_CAR)^B5776)</f>
        <v>842.21570756151152</v>
      </c>
      <c r="G5776" s="5">
        <f>IF(C5776=0,0,C5776*LABOR_HRS_WK_MES*SEASON_WEEKS*(1+DIM_PCT_MES)^C5776)</f>
        <v>290.89345874736773</v>
      </c>
      <c r="H5776" s="5">
        <f>E5776+F5776+G5776</f>
        <v>2676.4931095088805</v>
      </c>
      <c r="I5776" s="5">
        <f>MIN(H5776,FARMER_HRS)</f>
        <v>720</v>
      </c>
      <c r="J5776" s="5">
        <f>MAX(0,H5776-FARMER_HRS)</f>
        <v>1956.4931095088805</v>
      </c>
      <c r="K5776" s="2">
        <f>I5776*FARMER_RATE+J5776*TEMP_WORKER_RATE</f>
        <v>58966.894262306952</v>
      </c>
      <c r="L5776" s="2">
        <f>A5776*PRICE_TOM+B5776*PRICE_CAR+C5776*PRICE_MES</f>
        <v>124292</v>
      </c>
      <c r="M5776" s="2">
        <f>A5776*FERT_BED_TOM+B5776*FERT_BED_CAR+C5776*FERT_BED_MES</f>
        <v>20240</v>
      </c>
      <c r="N5776" s="6">
        <f>IF(AND(D5776&lt;=TOTAL_BEDS,J5776&lt;=TEMP_WORKER_MAX*TEMP_WORKER_HRS),1,0)</f>
        <v>1</v>
      </c>
      <c r="O5776" s="2">
        <f>L5776-M5776-K5776-FIXED_COSTS</f>
        <v>25085.105737693048</v>
      </c>
      <c r="P5776" s="2">
        <f>IF(N5776=1,O5776,"")</f>
        <v>25085.105737693048</v>
      </c>
    </row>
    <row r="5777">
      <c r="A5777" s="6">
        <v>8</v>
      </c>
      <c r="B5777" s="6">
        <v>18</v>
      </c>
      <c r="C5777" s="6">
        <v>7</v>
      </c>
      <c r="D5777" s="6">
        <f>A5777+B5777+C5777</f>
        <v>33</v>
      </c>
      <c r="E5777" s="5">
        <f>IF(A5777=0,0,A5777*LABOR_HRS_WK_TOM*SEASON_WEEKS*(1+DIM_PCT_TOM)^A5777)</f>
        <v>1543.3839432000011</v>
      </c>
      <c r="F5777" s="5">
        <f>IF(B5777=0,0,B5777*LABOR_HRS_WK_CAR*SEASON_WEEKS*(1+DIM_PCT_CAR)^B5777)</f>
        <v>842.21570756151152</v>
      </c>
      <c r="G5777" s="5">
        <f>IF(C5777=0,0,C5777*LABOR_HRS_WK_MES*SEASON_WEEKS*(1+DIM_PCT_MES)^C5777)</f>
        <v>343.61789814532818</v>
      </c>
      <c r="H5777" s="5">
        <f>E5777+F5777+G5777</f>
        <v>2729.2175489068409</v>
      </c>
      <c r="I5777" s="5">
        <f>MIN(H5777,FARMER_HRS)</f>
        <v>720</v>
      </c>
      <c r="J5777" s="5">
        <f>MAX(0,H5777-FARMER_HRS)</f>
        <v>2009.2175489068409</v>
      </c>
      <c r="K5777" s="2">
        <f>I5777*FARMER_RATE+J5777*TEMP_WORKER_RATE</f>
        <v>59882.24911296599</v>
      </c>
      <c r="L5777" s="2">
        <f>A5777*PRICE_TOM+B5777*PRICE_CAR+C5777*PRICE_MES</f>
        <v>126992</v>
      </c>
      <c r="M5777" s="2">
        <f>A5777*FERT_BED_TOM+B5777*FERT_BED_CAR+C5777*FERT_BED_MES</f>
        <v>21120</v>
      </c>
      <c r="N5777" s="6">
        <f>IF(AND(D5777&lt;=TOTAL_BEDS,J5777&lt;=TEMP_WORKER_MAX*TEMP_WORKER_HRS),1,0)</f>
        <v>1</v>
      </c>
      <c r="O5777" s="2">
        <f>L5777-M5777-K5777-FIXED_COSTS</f>
        <v>25989.75088703401</v>
      </c>
      <c r="P5777" s="2">
        <f>IF(N5777=1,O5777,"")</f>
        <v>25989.75088703401</v>
      </c>
    </row>
    <row r="5778">
      <c r="A5778" s="6">
        <v>8</v>
      </c>
      <c r="B5778" s="6">
        <v>18</v>
      </c>
      <c r="C5778" s="6">
        <v>8</v>
      </c>
      <c r="D5778" s="6">
        <f>A5778+B5778+C5778</f>
        <v>34</v>
      </c>
      <c r="E5778" s="5">
        <f>IF(A5778=0,0,A5778*LABOR_HRS_WK_TOM*SEASON_WEEKS*(1+DIM_PCT_TOM)^A5778)</f>
        <v>1543.3839432000011</v>
      </c>
      <c r="F5778" s="5">
        <f>IF(B5778=0,0,B5778*LABOR_HRS_WK_CAR*SEASON_WEEKS*(1+DIM_PCT_CAR)^B5778)</f>
        <v>842.21570756151152</v>
      </c>
      <c r="G5778" s="5">
        <f>IF(C5778=0,0,C5778*LABOR_HRS_WK_MES*SEASON_WEEKS*(1+DIM_PCT_MES)^C5778)</f>
        <v>397.61499642530833</v>
      </c>
      <c r="H5778" s="5">
        <f>E5778+F5778+G5778</f>
        <v>2783.2146471868209</v>
      </c>
      <c r="I5778" s="5">
        <f>MIN(H5778,FARMER_HRS)</f>
        <v>720</v>
      </c>
      <c r="J5778" s="5">
        <f>MAX(0,H5778-FARMER_HRS)</f>
        <v>2063.2146471868209</v>
      </c>
      <c r="K5778" s="2">
        <f>I5778*FARMER_RATE+J5778*TEMP_WORKER_RATE</f>
        <v>60819.69873588231</v>
      </c>
      <c r="L5778" s="2">
        <f>A5778*PRICE_TOM+B5778*PRICE_CAR+C5778*PRICE_MES</f>
        <v>129692</v>
      </c>
      <c r="M5778" s="2">
        <f>A5778*FERT_BED_TOM+B5778*FERT_BED_CAR+C5778*FERT_BED_MES</f>
        <v>22000</v>
      </c>
      <c r="N5778" s="6">
        <f>IF(AND(D5778&lt;=TOTAL_BEDS,J5778&lt;=TEMP_WORKER_MAX*TEMP_WORKER_HRS),1,0)</f>
        <v>1</v>
      </c>
      <c r="O5778" s="2">
        <f>L5778-M5778-K5778-FIXED_COSTS</f>
        <v>26872.30126411769</v>
      </c>
      <c r="P5778" s="2">
        <f>IF(N5778=1,O5778,"")</f>
        <v>26872.30126411769</v>
      </c>
    </row>
    <row r="5779">
      <c r="A5779" s="6">
        <v>8</v>
      </c>
      <c r="B5779" s="6">
        <v>18</v>
      </c>
      <c r="C5779" s="6">
        <v>9</v>
      </c>
      <c r="D5779" s="6">
        <f>A5779+B5779+C5779</f>
        <v>35</v>
      </c>
      <c r="E5779" s="5">
        <f>IF(A5779=0,0,A5779*LABOR_HRS_WK_TOM*SEASON_WEEKS*(1+DIM_PCT_TOM)^A5779)</f>
        <v>1543.3839432000011</v>
      </c>
      <c r="F5779" s="5">
        <f>IF(B5779=0,0,B5779*LABOR_HRS_WK_CAR*SEASON_WEEKS*(1+DIM_PCT_CAR)^B5779)</f>
        <v>842.21570756151152</v>
      </c>
      <c r="G5779" s="5">
        <f>IF(C5779=0,0,C5779*LABOR_HRS_WK_MES*SEASON_WEEKS*(1+DIM_PCT_MES)^C5779)</f>
        <v>452.90833186570273</v>
      </c>
      <c r="H5779" s="5">
        <f>E5779+F5779+G5779</f>
        <v>2838.5079826272154</v>
      </c>
      <c r="I5779" s="5">
        <f>MIN(H5779,FARMER_HRS)</f>
        <v>720</v>
      </c>
      <c r="J5779" s="5">
        <f>MAX(0,H5779-FARMER_HRS)</f>
        <v>2118.5079826272154</v>
      </c>
      <c r="K5779" s="2">
        <f>I5779*FARMER_RATE+J5779*TEMP_WORKER_RATE</f>
        <v>61779.652476166935</v>
      </c>
      <c r="L5779" s="2">
        <f>A5779*PRICE_TOM+B5779*PRICE_CAR+C5779*PRICE_MES</f>
        <v>132392</v>
      </c>
      <c r="M5779" s="2">
        <f>A5779*FERT_BED_TOM+B5779*FERT_BED_CAR+C5779*FERT_BED_MES</f>
        <v>22880</v>
      </c>
      <c r="N5779" s="6">
        <f>IF(AND(D5779&lt;=TOTAL_BEDS,J5779&lt;=TEMP_WORKER_MAX*TEMP_WORKER_HRS),1,0)</f>
        <v>1</v>
      </c>
      <c r="O5779" s="2">
        <f>L5779-M5779-K5779-FIXED_COSTS</f>
        <v>27732.347523833065</v>
      </c>
      <c r="P5779" s="2">
        <f>IF(N5779=1,O5779,"")</f>
        <v>27732.347523833065</v>
      </c>
    </row>
    <row r="5780">
      <c r="A5780" s="6">
        <v>8</v>
      </c>
      <c r="B5780" s="6">
        <v>18</v>
      </c>
      <c r="C5780" s="6">
        <v>10</v>
      </c>
      <c r="D5780" s="6">
        <f>A5780+B5780+C5780</f>
        <v>36</v>
      </c>
      <c r="E5780" s="5">
        <f>IF(A5780=0,0,A5780*LABOR_HRS_WK_TOM*SEASON_WEEKS*(1+DIM_PCT_TOM)^A5780)</f>
        <v>1543.3839432000011</v>
      </c>
      <c r="F5780" s="5">
        <f>IF(B5780=0,0,B5780*LABOR_HRS_WK_CAR*SEASON_WEEKS*(1+DIM_PCT_CAR)^B5780)</f>
        <v>842.21570756151152</v>
      </c>
      <c r="G5780" s="5">
        <f>IF(C5780=0,0,C5780*LABOR_HRS_WK_MES*SEASON_WEEKS*(1+DIM_PCT_MES)^C5780)</f>
        <v>509.52187334891551</v>
      </c>
      <c r="H5780" s="5">
        <f>E5780+F5780+G5780</f>
        <v>2895.1215241104283</v>
      </c>
      <c r="I5780" s="5">
        <f>MIN(H5780,FARMER_HRS)</f>
        <v>720</v>
      </c>
      <c r="J5780" s="5">
        <f>MAX(0,H5780-FARMER_HRS)</f>
        <v>2175.1215241104283</v>
      </c>
      <c r="K5780" s="2">
        <f>I5780*FARMER_RATE+J5780*TEMP_WORKER_RATE</f>
        <v>62762.52646025049</v>
      </c>
      <c r="L5780" s="2">
        <f>A5780*PRICE_TOM+B5780*PRICE_CAR+C5780*PRICE_MES</f>
        <v>135092</v>
      </c>
      <c r="M5780" s="2">
        <f>A5780*FERT_BED_TOM+B5780*FERT_BED_CAR+C5780*FERT_BED_MES</f>
        <v>23760</v>
      </c>
      <c r="N5780" s="6">
        <f>IF(AND(D5780&lt;=TOTAL_BEDS,J5780&lt;=TEMP_WORKER_MAX*TEMP_WORKER_HRS),1,0)</f>
        <v>1</v>
      </c>
      <c r="O5780" s="2">
        <f>L5780-M5780-K5780-FIXED_COSTS</f>
        <v>28569.47353974951</v>
      </c>
      <c r="P5780" s="2">
        <f>IF(N5780=1,O5780,"")</f>
        <v>28569.47353974951</v>
      </c>
    </row>
    <row r="5781">
      <c r="A5781" s="6">
        <v>8</v>
      </c>
      <c r="B5781" s="6">
        <v>18</v>
      </c>
      <c r="C5781" s="6">
        <v>11</v>
      </c>
      <c r="D5781" s="6">
        <f>A5781+B5781+C5781</f>
        <v>37</v>
      </c>
      <c r="E5781" s="5">
        <f>IF(A5781=0,0,A5781*LABOR_HRS_WK_TOM*SEASON_WEEKS*(1+DIM_PCT_TOM)^A5781)</f>
        <v>1543.3839432000011</v>
      </c>
      <c r="F5781" s="5">
        <f>IF(B5781=0,0,B5781*LABOR_HRS_WK_CAR*SEASON_WEEKS*(1+DIM_PCT_CAR)^B5781)</f>
        <v>842.21570756151152</v>
      </c>
      <c r="G5781" s="5">
        <f>IF(C5781=0,0,C5781*LABOR_HRS_WK_MES*SEASON_WEEKS*(1+DIM_PCT_MES)^C5781)</f>
        <v>567.47998644235463</v>
      </c>
      <c r="H5781" s="5">
        <f>E5781+F5781+G5781</f>
        <v>2953.0796372038676</v>
      </c>
      <c r="I5781" s="5">
        <f>MIN(H5781,FARMER_HRS)</f>
        <v>720</v>
      </c>
      <c r="J5781" s="5">
        <f>MAX(0,H5781-FARMER_HRS)</f>
        <v>2233.0796372038676</v>
      </c>
      <c r="K5781" s="2">
        <f>I5781*FARMER_RATE+J5781*TEMP_WORKER_RATE</f>
        <v>63768.743701456035</v>
      </c>
      <c r="L5781" s="2">
        <f>A5781*PRICE_TOM+B5781*PRICE_CAR+C5781*PRICE_MES</f>
        <v>137792</v>
      </c>
      <c r="M5781" s="2">
        <f>A5781*FERT_BED_TOM+B5781*FERT_BED_CAR+C5781*FERT_BED_MES</f>
        <v>24640</v>
      </c>
      <c r="N5781" s="6">
        <f>IF(AND(D5781&lt;=TOTAL_BEDS,J5781&lt;=TEMP_WORKER_MAX*TEMP_WORKER_HRS),1,0)</f>
        <v>1</v>
      </c>
      <c r="O5781" s="2">
        <f>L5781-M5781-K5781-FIXED_COSTS</f>
        <v>29383.256298543965</v>
      </c>
      <c r="P5781" s="2">
        <f>IF(N5781=1,O5781,"")</f>
        <v>29383.256298543965</v>
      </c>
    </row>
    <row r="5782">
      <c r="A5782" s="6">
        <v>8</v>
      </c>
      <c r="B5782" s="6">
        <v>18</v>
      </c>
      <c r="C5782" s="6">
        <v>12</v>
      </c>
      <c r="D5782" s="6">
        <f>A5782+B5782+C5782</f>
        <v>38</v>
      </c>
      <c r="E5782" s="5">
        <f>IF(A5782=0,0,A5782*LABOR_HRS_WK_TOM*SEASON_WEEKS*(1+DIM_PCT_TOM)^A5782)</f>
        <v>1543.3839432000011</v>
      </c>
      <c r="F5782" s="5">
        <f>IF(B5782=0,0,B5782*LABOR_HRS_WK_CAR*SEASON_WEEKS*(1+DIM_PCT_CAR)^B5782)</f>
        <v>842.21570756151152</v>
      </c>
      <c r="G5782" s="5">
        <f>IF(C5782=0,0,C5782*LABOR_HRS_WK_MES*SEASON_WEEKS*(1+DIM_PCT_MES)^C5782)</f>
        <v>626.807439570419</v>
      </c>
      <c r="H5782" s="5">
        <f>E5782+F5782+G5782</f>
        <v>3012.4070903319316</v>
      </c>
      <c r="I5782" s="5">
        <f>MIN(H5782,FARMER_HRS)</f>
        <v>720</v>
      </c>
      <c r="J5782" s="5">
        <f>MAX(0,H5782-FARMER_HRS)</f>
        <v>2292.4070903319316</v>
      </c>
      <c r="K5782" s="2">
        <f>I5782*FARMER_RATE+J5782*TEMP_WORKER_RATE</f>
        <v>64798.734207151589</v>
      </c>
      <c r="L5782" s="2">
        <f>A5782*PRICE_TOM+B5782*PRICE_CAR+C5782*PRICE_MES</f>
        <v>140492</v>
      </c>
      <c r="M5782" s="2">
        <f>A5782*FERT_BED_TOM+B5782*FERT_BED_CAR+C5782*FERT_BED_MES</f>
        <v>25520</v>
      </c>
      <c r="N5782" s="6">
        <f>IF(AND(D5782&lt;=TOTAL_BEDS,J5782&lt;=TEMP_WORKER_MAX*TEMP_WORKER_HRS),1,0)</f>
        <v>1</v>
      </c>
      <c r="O5782" s="2">
        <f>L5782-M5782-K5782-FIXED_COSTS</f>
        <v>30173.265792848411</v>
      </c>
      <c r="P5782" s="2">
        <f>IF(N5782=1,O5782,"")</f>
        <v>30173.265792848411</v>
      </c>
    </row>
    <row r="5783">
      <c r="A5783" s="6">
        <v>8</v>
      </c>
      <c r="B5783" s="6">
        <v>18</v>
      </c>
      <c r="C5783" s="6">
        <v>13</v>
      </c>
      <c r="D5783" s="6">
        <f>A5783+B5783+C5783</f>
        <v>39</v>
      </c>
      <c r="E5783" s="5">
        <f>IF(A5783=0,0,A5783*LABOR_HRS_WK_TOM*SEASON_WEEKS*(1+DIM_PCT_TOM)^A5783)</f>
        <v>1543.3839432000011</v>
      </c>
      <c r="F5783" s="5">
        <f>IF(B5783=0,0,B5783*LABOR_HRS_WK_CAR*SEASON_WEEKS*(1+DIM_PCT_CAR)^B5783)</f>
        <v>842.21570756151152</v>
      </c>
      <c r="G5783" s="5">
        <f>IF(C5783=0,0,C5783*LABOR_HRS_WK_MES*SEASON_WEEKS*(1+DIM_PCT_MES)^C5783)</f>
        <v>687.52941027880331</v>
      </c>
      <c r="H5783" s="5">
        <f>E5783+F5783+G5783</f>
        <v>3073.1290610403162</v>
      </c>
      <c r="I5783" s="5">
        <f>MIN(H5783,FARMER_HRS)</f>
        <v>720</v>
      </c>
      <c r="J5783" s="5">
        <f>MAX(0,H5783-FARMER_HRS)</f>
        <v>2353.1290610403162</v>
      </c>
      <c r="K5783" s="2">
        <f>I5783*FARMER_RATE+J5783*TEMP_WORKER_RATE</f>
        <v>65852.9350875055</v>
      </c>
      <c r="L5783" s="2">
        <f>A5783*PRICE_TOM+B5783*PRICE_CAR+C5783*PRICE_MES</f>
        <v>143192</v>
      </c>
      <c r="M5783" s="2">
        <f>A5783*FERT_BED_TOM+B5783*FERT_BED_CAR+C5783*FERT_BED_MES</f>
        <v>26400</v>
      </c>
      <c r="N5783" s="6">
        <f>IF(AND(D5783&lt;=TOTAL_BEDS,J5783&lt;=TEMP_WORKER_MAX*TEMP_WORKER_HRS),1,0)</f>
        <v>1</v>
      </c>
      <c r="O5783" s="2">
        <f>L5783-M5783-K5783-FIXED_COSTS</f>
        <v>30939.064912494505</v>
      </c>
      <c r="P5783" s="2">
        <f>IF(N5783=1,O5783,"")</f>
        <v>30939.064912494505</v>
      </c>
    </row>
    <row r="5784">
      <c r="A5784" s="6">
        <v>8</v>
      </c>
      <c r="B5784" s="6">
        <v>18</v>
      </c>
      <c r="C5784" s="6">
        <v>14</v>
      </c>
      <c r="D5784" s="6">
        <f>A5784+B5784+C5784</f>
        <v>40</v>
      </c>
      <c r="E5784" s="5">
        <f>IF(A5784=0,0,A5784*LABOR_HRS_WK_TOM*SEASON_WEEKS*(1+DIM_PCT_TOM)^A5784)</f>
        <v>1543.3839432000011</v>
      </c>
      <c r="F5784" s="5">
        <f>IF(B5784=0,0,B5784*LABOR_HRS_WK_CAR*SEASON_WEEKS*(1+DIM_PCT_CAR)^B5784)</f>
        <v>842.21570756151152</v>
      </c>
      <c r="G5784" s="5">
        <f>IF(C5784=0,0,C5784*LABOR_HRS_WK_MES*SEASON_WEEKS*(1+DIM_PCT_MES)^C5784)</f>
        <v>749.67149159246435</v>
      </c>
      <c r="H5784" s="5">
        <f>E5784+F5784+G5784</f>
        <v>3135.2711423539772</v>
      </c>
      <c r="I5784" s="5">
        <f>MIN(H5784,FARMER_HRS)</f>
        <v>720</v>
      </c>
      <c r="J5784" s="5">
        <f>MAX(0,H5784-FARMER_HRS)</f>
        <v>2415.2711423539772</v>
      </c>
      <c r="K5784" s="2">
        <f>I5784*FARMER_RATE+J5784*TEMP_WORKER_RATE</f>
        <v>66931.790665867651</v>
      </c>
      <c r="L5784" s="2">
        <f>A5784*PRICE_TOM+B5784*PRICE_CAR+C5784*PRICE_MES</f>
        <v>145892</v>
      </c>
      <c r="M5784" s="2">
        <f>A5784*FERT_BED_TOM+B5784*FERT_BED_CAR+C5784*FERT_BED_MES</f>
        <v>27280</v>
      </c>
      <c r="N5784" s="6">
        <f>IF(AND(D5784&lt;=TOTAL_BEDS,J5784&lt;=TEMP_WORKER_MAX*TEMP_WORKER_HRS),1,0)</f>
        <v>1</v>
      </c>
      <c r="O5784" s="2">
        <f>L5784-M5784-K5784-FIXED_COSTS</f>
        <v>31680.209334132349</v>
      </c>
      <c r="P5784" s="2">
        <f>IF(N5784=1,O5784,"")</f>
        <v>31680.209334132349</v>
      </c>
    </row>
    <row r="5785">
      <c r="A5785" s="6">
        <v>8</v>
      </c>
      <c r="B5785" s="6">
        <v>18</v>
      </c>
      <c r="C5785" s="6">
        <v>15</v>
      </c>
      <c r="D5785" s="6">
        <f>A5785+B5785+C5785</f>
        <v>41</v>
      </c>
      <c r="E5785" s="5">
        <f>IF(A5785=0,0,A5785*LABOR_HRS_WK_TOM*SEASON_WEEKS*(1+DIM_PCT_TOM)^A5785)</f>
        <v>1543.3839432000011</v>
      </c>
      <c r="F5785" s="5">
        <f>IF(B5785=0,0,B5785*LABOR_HRS_WK_CAR*SEASON_WEEKS*(1+DIM_PCT_CAR)^B5785)</f>
        <v>842.21570756151152</v>
      </c>
      <c r="G5785" s="5">
        <f>IF(C5785=0,0,C5785*LABOR_HRS_WK_MES*SEASON_WEEKS*(1+DIM_PCT_MES)^C5785)</f>
        <v>813.25969846861074</v>
      </c>
      <c r="H5785" s="5">
        <f>E5785+F5785+G5785</f>
        <v>3198.8593492301234</v>
      </c>
      <c r="I5785" s="5">
        <f>MIN(H5785,FARMER_HRS)</f>
        <v>720</v>
      </c>
      <c r="J5785" s="5">
        <f>MAX(0,H5785-FARMER_HRS)</f>
        <v>2478.8593492301234</v>
      </c>
      <c r="K5785" s="2">
        <f>I5785*FARMER_RATE+J5785*TEMP_WORKER_RATE</f>
        <v>68035.752590800752</v>
      </c>
      <c r="L5785" s="2">
        <f>A5785*PRICE_TOM+B5785*PRICE_CAR+C5785*PRICE_MES</f>
        <v>148592</v>
      </c>
      <c r="M5785" s="2">
        <f>A5785*FERT_BED_TOM+B5785*FERT_BED_CAR+C5785*FERT_BED_MES</f>
        <v>28160</v>
      </c>
      <c r="N5785" s="6">
        <f>IF(AND(D5785&lt;=TOTAL_BEDS,J5785&lt;=TEMP_WORKER_MAX*TEMP_WORKER_HRS),1,0)</f>
        <v>1</v>
      </c>
      <c r="O5785" s="2">
        <f>L5785-M5785-K5785-FIXED_COSTS</f>
        <v>32396.247409199248</v>
      </c>
      <c r="P5785" s="2">
        <f>IF(N5785=1,O5785,"")</f>
        <v>32396.247409199248</v>
      </c>
    </row>
    <row r="5786">
      <c r="A5786" s="6">
        <v>8</v>
      </c>
      <c r="B5786" s="6">
        <v>18</v>
      </c>
      <c r="C5786" s="6">
        <v>16</v>
      </c>
      <c r="D5786" s="6">
        <f>A5786+B5786+C5786</f>
        <v>42</v>
      </c>
      <c r="E5786" s="5">
        <f>IF(A5786=0,0,A5786*LABOR_HRS_WK_TOM*SEASON_WEEKS*(1+DIM_PCT_TOM)^A5786)</f>
        <v>1543.3839432000011</v>
      </c>
      <c r="F5786" s="5">
        <f>IF(B5786=0,0,B5786*LABOR_HRS_WK_CAR*SEASON_WEEKS*(1+DIM_PCT_CAR)^B5786)</f>
        <v>842.21570756151152</v>
      </c>
      <c r="G5786" s="5">
        <f>IF(C5786=0,0,C5786*LABOR_HRS_WK_MES*SEASON_WEEKS*(1+DIM_PCT_MES)^C5786)</f>
        <v>878.32047434609967</v>
      </c>
      <c r="H5786" s="5">
        <f>E5786+F5786+G5786</f>
        <v>3263.9201251076124</v>
      </c>
      <c r="I5786" s="5">
        <f>MIN(H5786,FARMER_HRS)</f>
        <v>720</v>
      </c>
      <c r="J5786" s="5">
        <f>MAX(0,H5786-FARMER_HRS)</f>
        <v>2543.9201251076124</v>
      </c>
      <c r="K5786" s="2">
        <f>I5786*FARMER_RATE+J5786*TEMP_WORKER_RATE</f>
        <v>69165.279949784934</v>
      </c>
      <c r="L5786" s="2">
        <f>A5786*PRICE_TOM+B5786*PRICE_CAR+C5786*PRICE_MES</f>
        <v>151292</v>
      </c>
      <c r="M5786" s="2">
        <f>A5786*FERT_BED_TOM+B5786*FERT_BED_CAR+C5786*FERT_BED_MES</f>
        <v>29040</v>
      </c>
      <c r="N5786" s="6">
        <f>IF(AND(D5786&lt;=TOTAL_BEDS,J5786&lt;=TEMP_WORKER_MAX*TEMP_WORKER_HRS),1,0)</f>
        <v>1</v>
      </c>
      <c r="O5786" s="2">
        <f>L5786-M5786-K5786-FIXED_COSTS</f>
        <v>33086.720050215066</v>
      </c>
      <c r="P5786" s="2">
        <f>IF(N5786=1,O5786,"")</f>
        <v>33086.720050215066</v>
      </c>
    </row>
    <row r="5787">
      <c r="A5787" s="6">
        <v>8</v>
      </c>
      <c r="B5787" s="6">
        <v>18</v>
      </c>
      <c r="C5787" s="6">
        <v>17</v>
      </c>
      <c r="D5787" s="6">
        <f>A5787+B5787+C5787</f>
        <v>43</v>
      </c>
      <c r="E5787" s="5">
        <f>IF(A5787=0,0,A5787*LABOR_HRS_WK_TOM*SEASON_WEEKS*(1+DIM_PCT_TOM)^A5787)</f>
        <v>1543.3839432000011</v>
      </c>
      <c r="F5787" s="5">
        <f>IF(B5787=0,0,B5787*LABOR_HRS_WK_CAR*SEASON_WEEKS*(1+DIM_PCT_CAR)^B5787)</f>
        <v>842.21570756151152</v>
      </c>
      <c r="G5787" s="5">
        <f>IF(C5787=0,0,C5787*LABOR_HRS_WK_MES*SEASON_WEEKS*(1+DIM_PCT_MES)^C5787)</f>
        <v>944.88069779263992</v>
      </c>
      <c r="H5787" s="5">
        <f>E5787+F5787+G5787</f>
        <v>3330.4803485541524</v>
      </c>
      <c r="I5787" s="5">
        <f>MIN(H5787,FARMER_HRS)</f>
        <v>720</v>
      </c>
      <c r="J5787" s="5">
        <f>MAX(0,H5787-FARMER_HRS)</f>
        <v>2610.4803485541524</v>
      </c>
      <c r="K5787" s="2">
        <f>I5787*FARMER_RATE+J5787*TEMP_WORKER_RATE</f>
        <v>70320.8393846207</v>
      </c>
      <c r="L5787" s="2">
        <f>A5787*PRICE_TOM+B5787*PRICE_CAR+C5787*PRICE_MES</f>
        <v>153992</v>
      </c>
      <c r="M5787" s="2">
        <f>A5787*FERT_BED_TOM+B5787*FERT_BED_CAR+C5787*FERT_BED_MES</f>
        <v>29920</v>
      </c>
      <c r="N5787" s="6">
        <f>IF(AND(D5787&lt;=TOTAL_BEDS,J5787&lt;=TEMP_WORKER_MAX*TEMP_WORKER_HRS),1,0)</f>
        <v>1</v>
      </c>
      <c r="O5787" s="2">
        <f>L5787-M5787-K5787-FIXED_COSTS</f>
        <v>33751.160615379296</v>
      </c>
      <c r="P5787" s="2">
        <f>IF(N5787=1,O5787,"")</f>
        <v>33751.160615379296</v>
      </c>
    </row>
    <row r="5788">
      <c r="A5788" s="6">
        <v>8</v>
      </c>
      <c r="B5788" s="6">
        <v>18</v>
      </c>
      <c r="C5788" s="6">
        <v>18</v>
      </c>
      <c r="D5788" s="6">
        <f>A5788+B5788+C5788</f>
        <v>44</v>
      </c>
      <c r="E5788" s="5">
        <f>IF(A5788=0,0,A5788*LABOR_HRS_WK_TOM*SEASON_WEEKS*(1+DIM_PCT_TOM)^A5788)</f>
        <v>1543.3839432000011</v>
      </c>
      <c r="F5788" s="5">
        <f>IF(B5788=0,0,B5788*LABOR_HRS_WK_CAR*SEASON_WEEKS*(1+DIM_PCT_CAR)^B5788)</f>
        <v>842.21570756151152</v>
      </c>
      <c r="G5788" s="5">
        <f>IF(C5788=0,0,C5788*LABOR_HRS_WK_MES*SEASON_WEEKS*(1+DIM_PCT_MES)^C5788)</f>
        <v>1012.9676892512272</v>
      </c>
      <c r="H5788" s="5">
        <f>E5788+F5788+G5788</f>
        <v>3398.56734001274</v>
      </c>
      <c r="I5788" s="5">
        <f>MIN(H5788,FARMER_HRS)</f>
        <v>720</v>
      </c>
      <c r="J5788" s="5">
        <f>MAX(0,H5788-FARMER_HRS)</f>
        <v>2678.56734001274</v>
      </c>
      <c r="K5788" s="2">
        <f>I5788*FARMER_RATE+J5788*TEMP_WORKER_RATE</f>
        <v>71502.905208554512</v>
      </c>
      <c r="L5788" s="2">
        <f>A5788*PRICE_TOM+B5788*PRICE_CAR+C5788*PRICE_MES</f>
        <v>156692</v>
      </c>
      <c r="M5788" s="2">
        <f>A5788*FERT_BED_TOM+B5788*FERT_BED_CAR+C5788*FERT_BED_MES</f>
        <v>30800</v>
      </c>
      <c r="N5788" s="6">
        <f>IF(AND(D5788&lt;=TOTAL_BEDS,J5788&lt;=TEMP_WORKER_MAX*TEMP_WORKER_HRS),1,0)</f>
        <v>1</v>
      </c>
      <c r="O5788" s="2">
        <f>L5788-M5788-K5788-FIXED_COSTS</f>
        <v>34389.094791445488</v>
      </c>
      <c r="P5788" s="2">
        <f>IF(N5788=1,O5788,"")</f>
        <v>34389.094791445488</v>
      </c>
    </row>
    <row r="5789">
      <c r="A5789" s="6">
        <v>8</v>
      </c>
      <c r="B5789" s="6">
        <v>18</v>
      </c>
      <c r="C5789" s="6">
        <v>19</v>
      </c>
      <c r="D5789" s="6">
        <f>A5789+B5789+C5789</f>
        <v>45</v>
      </c>
      <c r="E5789" s="5">
        <f>IF(A5789=0,0,A5789*LABOR_HRS_WK_TOM*SEASON_WEEKS*(1+DIM_PCT_TOM)^A5789)</f>
        <v>1543.3839432000011</v>
      </c>
      <c r="F5789" s="5">
        <f>IF(B5789=0,0,B5789*LABOR_HRS_WK_CAR*SEASON_WEEKS*(1+DIM_PCT_CAR)^B5789)</f>
        <v>842.21570756151152</v>
      </c>
      <c r="G5789" s="5">
        <f>IF(C5789=0,0,C5789*LABOR_HRS_WK_MES*SEASON_WEEKS*(1+DIM_PCT_MES)^C5789)</f>
        <v>1082.6092178872491</v>
      </c>
      <c r="H5789" s="5">
        <f>E5789+F5789+G5789</f>
        <v>3468.2088686487618</v>
      </c>
      <c r="I5789" s="5">
        <f>MIN(H5789,FARMER_HRS)</f>
        <v>720</v>
      </c>
      <c r="J5789" s="5">
        <f>MAX(0,H5789-FARMER_HRS)</f>
        <v>2748.2088686487618</v>
      </c>
      <c r="K5789" s="2">
        <f>I5789*FARMER_RATE+J5789*TEMP_WORKER_RATE</f>
        <v>72711.95952515211</v>
      </c>
      <c r="L5789" s="2">
        <f>A5789*PRICE_TOM+B5789*PRICE_CAR+C5789*PRICE_MES</f>
        <v>159392</v>
      </c>
      <c r="M5789" s="2">
        <f>A5789*FERT_BED_TOM+B5789*FERT_BED_CAR+C5789*FERT_BED_MES</f>
        <v>31680</v>
      </c>
      <c r="N5789" s="6">
        <f>IF(AND(D5789&lt;=TOTAL_BEDS,J5789&lt;=TEMP_WORKER_MAX*TEMP_WORKER_HRS),1,0)</f>
        <v>1</v>
      </c>
      <c r="O5789" s="2">
        <f>L5789-M5789-K5789-FIXED_COSTS</f>
        <v>35000.04047484789</v>
      </c>
      <c r="P5789" s="2">
        <f>IF(N5789=1,O5789,"")</f>
        <v>35000.04047484789</v>
      </c>
    </row>
    <row r="5790">
      <c r="A5790" s="6">
        <v>8</v>
      </c>
      <c r="B5790" s="6">
        <v>18</v>
      </c>
      <c r="C5790" s="6">
        <v>20</v>
      </c>
      <c r="D5790" s="6">
        <f>A5790+B5790+C5790</f>
        <v>46</v>
      </c>
      <c r="E5790" s="5">
        <f>IF(A5790=0,0,A5790*LABOR_HRS_WK_TOM*SEASON_WEEKS*(1+DIM_PCT_TOM)^A5790)</f>
        <v>1543.3839432000011</v>
      </c>
      <c r="F5790" s="5">
        <f>IF(B5790=0,0,B5790*LABOR_HRS_WK_CAR*SEASON_WEEKS*(1+DIM_PCT_CAR)^B5790)</f>
        <v>842.21570756151152</v>
      </c>
      <c r="G5790" s="5">
        <f>IF(C5790=0,0,C5790*LABOR_HRS_WK_MES*SEASON_WEEKS*(1+DIM_PCT_MES)^C5790)</f>
        <v>1153.8335085377259</v>
      </c>
      <c r="H5790" s="5">
        <f>E5790+F5790+G5790</f>
        <v>3539.4331592992385</v>
      </c>
      <c r="I5790" s="5">
        <f>MIN(H5790,FARMER_HRS)</f>
        <v>720</v>
      </c>
      <c r="J5790" s="5">
        <f>MAX(0,H5790-FARMER_HRS)</f>
        <v>2819.4331592992385</v>
      </c>
      <c r="K5790" s="2">
        <f>I5790*FARMER_RATE+J5790*TEMP_WORKER_RATE</f>
        <v>73948.492348945118</v>
      </c>
      <c r="L5790" s="2">
        <f>A5790*PRICE_TOM+B5790*PRICE_CAR+C5790*PRICE_MES</f>
        <v>162092</v>
      </c>
      <c r="M5790" s="2">
        <f>A5790*FERT_BED_TOM+B5790*FERT_BED_CAR+C5790*FERT_BED_MES</f>
        <v>32560</v>
      </c>
      <c r="N5790" s="6">
        <f>IF(AND(D5790&lt;=TOTAL_BEDS,J5790&lt;=TEMP_WORKER_MAX*TEMP_WORKER_HRS),1,0)</f>
        <v>1</v>
      </c>
      <c r="O5790" s="2">
        <f>L5790-M5790-K5790-FIXED_COSTS</f>
        <v>35583.507651054882</v>
      </c>
      <c r="P5790" s="2">
        <f>IF(N5790=1,O5790,"")</f>
        <v>35583.507651054882</v>
      </c>
    </row>
    <row r="5791">
      <c r="A5791" s="6">
        <v>8</v>
      </c>
      <c r="B5791" s="6">
        <v>18</v>
      </c>
      <c r="C5791" s="6">
        <v>21</v>
      </c>
      <c r="D5791" s="6">
        <f>A5791+B5791+C5791</f>
        <v>47</v>
      </c>
      <c r="E5791" s="5">
        <f>IF(A5791=0,0,A5791*LABOR_HRS_WK_TOM*SEASON_WEEKS*(1+DIM_PCT_TOM)^A5791)</f>
        <v>1543.3839432000011</v>
      </c>
      <c r="F5791" s="5">
        <f>IF(B5791=0,0,B5791*LABOR_HRS_WK_CAR*SEASON_WEEKS*(1+DIM_PCT_CAR)^B5791)</f>
        <v>842.21570756151152</v>
      </c>
      <c r="G5791" s="5">
        <f>IF(C5791=0,0,C5791*LABOR_HRS_WK_MES*SEASON_WEEKS*(1+DIM_PCT_MES)^C5791)</f>
        <v>1226.6692487641699</v>
      </c>
      <c r="H5791" s="5">
        <f>E5791+F5791+G5791</f>
        <v>3612.2688995256826</v>
      </c>
      <c r="I5791" s="5">
        <f>MIN(H5791,FARMER_HRS)</f>
        <v>720</v>
      </c>
      <c r="J5791" s="5">
        <f>MAX(0,H5791-FARMER_HRS)</f>
        <v>2892.2688995256826</v>
      </c>
      <c r="K5791" s="2">
        <f>I5791*FARMER_RATE+J5791*TEMP_WORKER_RATE</f>
        <v>75213.001727876428</v>
      </c>
      <c r="L5791" s="2">
        <f>A5791*PRICE_TOM+B5791*PRICE_CAR+C5791*PRICE_MES</f>
        <v>164792</v>
      </c>
      <c r="M5791" s="2">
        <f>A5791*FERT_BED_TOM+B5791*FERT_BED_CAR+C5791*FERT_BED_MES</f>
        <v>33440</v>
      </c>
      <c r="N5791" s="6">
        <f>IF(AND(D5791&lt;=TOTAL_BEDS,J5791&lt;=TEMP_WORKER_MAX*TEMP_WORKER_HRS),1,0)</f>
        <v>1</v>
      </c>
      <c r="O5791" s="2">
        <f>L5791-M5791-K5791-FIXED_COSTS</f>
        <v>36138.998272123572</v>
      </c>
      <c r="P5791" s="2">
        <f>IF(N5791=1,O5791,"")</f>
        <v>36138.998272123572</v>
      </c>
    </row>
    <row r="5792">
      <c r="A5792" s="6">
        <v>8</v>
      </c>
      <c r="B5792" s="6">
        <v>18</v>
      </c>
      <c r="C5792" s="6">
        <v>22</v>
      </c>
      <c r="D5792" s="6">
        <f>A5792+B5792+C5792</f>
        <v>48</v>
      </c>
      <c r="E5792" s="5">
        <f>IF(A5792=0,0,A5792*LABOR_HRS_WK_TOM*SEASON_WEEKS*(1+DIM_PCT_TOM)^A5792)</f>
        <v>1543.3839432000011</v>
      </c>
      <c r="F5792" s="5">
        <f>IF(B5792=0,0,B5792*LABOR_HRS_WK_CAR*SEASON_WEEKS*(1+DIM_PCT_CAR)^B5792)</f>
        <v>842.21570756151152</v>
      </c>
      <c r="G5792" s="5">
        <f>IF(C5792=0,0,C5792*LABOR_HRS_WK_MES*SEASON_WEEKS*(1+DIM_PCT_MES)^C5792)</f>
        <v>1301.1455960105659</v>
      </c>
      <c r="H5792" s="5">
        <f>E5792+F5792+G5792</f>
        <v>3686.7452467720786</v>
      </c>
      <c r="I5792" s="5">
        <f>MIN(H5792,FARMER_HRS)</f>
        <v>720</v>
      </c>
      <c r="J5792" s="5">
        <f>MAX(0,H5792-FARMER_HRS)</f>
        <v>2966.7452467720786</v>
      </c>
      <c r="K5792" s="2">
        <f>I5792*FARMER_RATE+J5792*TEMP_WORKER_RATE</f>
        <v>76505.993867570811</v>
      </c>
      <c r="L5792" s="2">
        <f>A5792*PRICE_TOM+B5792*PRICE_CAR+C5792*PRICE_MES</f>
        <v>167492</v>
      </c>
      <c r="M5792" s="2">
        <f>A5792*FERT_BED_TOM+B5792*FERT_BED_CAR+C5792*FERT_BED_MES</f>
        <v>34320</v>
      </c>
      <c r="N5792" s="6">
        <f>IF(AND(D5792&lt;=TOTAL_BEDS,J5792&lt;=TEMP_WORKER_MAX*TEMP_WORKER_HRS),1,0)</f>
        <v>1</v>
      </c>
      <c r="O5792" s="2">
        <f>L5792-M5792-K5792-FIXED_COSTS</f>
        <v>36666.006132429189</v>
      </c>
      <c r="P5792" s="2">
        <f>IF(N5792=1,O5792,"")</f>
        <v>36666.006132429189</v>
      </c>
    </row>
    <row r="5793">
      <c r="A5793" s="6">
        <v>8</v>
      </c>
      <c r="B5793" s="6">
        <v>18</v>
      </c>
      <c r="C5793" s="6">
        <v>23</v>
      </c>
      <c r="D5793" s="6">
        <f>A5793+B5793+C5793</f>
        <v>49</v>
      </c>
      <c r="E5793" s="5">
        <f>IF(A5793=0,0,A5793*LABOR_HRS_WK_TOM*SEASON_WEEKS*(1+DIM_PCT_TOM)^A5793)</f>
        <v>1543.3839432000011</v>
      </c>
      <c r="F5793" s="5">
        <f>IF(B5793=0,0,B5793*LABOR_HRS_WK_CAR*SEASON_WEEKS*(1+DIM_PCT_CAR)^B5793)</f>
        <v>842.21570756151152</v>
      </c>
      <c r="G5793" s="5">
        <f>IF(C5793=0,0,C5793*LABOR_HRS_WK_MES*SEASON_WEEKS*(1+DIM_PCT_MES)^C5793)</f>
        <v>1377.2921848680023</v>
      </c>
      <c r="H5793" s="5">
        <f>E5793+F5793+G5793</f>
        <v>3762.8918356295153</v>
      </c>
      <c r="I5793" s="5">
        <f>MIN(H5793,FARMER_HRS)</f>
        <v>720</v>
      </c>
      <c r="J5793" s="5">
        <f>MAX(0,H5793-FARMER_HRS)</f>
        <v>3042.8918356295153</v>
      </c>
      <c r="K5793" s="2">
        <f>I5793*FARMER_RATE+J5793*TEMP_WORKER_RATE</f>
        <v>77827.983257456857</v>
      </c>
      <c r="L5793" s="2">
        <f>A5793*PRICE_TOM+B5793*PRICE_CAR+C5793*PRICE_MES</f>
        <v>170192</v>
      </c>
      <c r="M5793" s="2">
        <f>A5793*FERT_BED_TOM+B5793*FERT_BED_CAR+C5793*FERT_BED_MES</f>
        <v>35200</v>
      </c>
      <c r="N5793" s="6">
        <f>IF(AND(D5793&lt;=TOTAL_BEDS,J5793&lt;=TEMP_WORKER_MAX*TEMP_WORKER_HRS),1,0)</f>
        <v>1</v>
      </c>
      <c r="O5793" s="2">
        <f>L5793-M5793-K5793-FIXED_COSTS</f>
        <v>37164.016742543143</v>
      </c>
      <c r="P5793" s="2">
        <f>IF(N5793=1,O5793,"")</f>
        <v>37164.016742543143</v>
      </c>
    </row>
    <row r="5794">
      <c r="A5794" s="6">
        <v>8</v>
      </c>
      <c r="B5794" s="6">
        <v>18</v>
      </c>
      <c r="C5794" s="6">
        <v>24</v>
      </c>
      <c r="D5794" s="6">
        <f>A5794+B5794+C5794</f>
        <v>50</v>
      </c>
      <c r="E5794" s="5">
        <f>IF(A5794=0,0,A5794*LABOR_HRS_WK_TOM*SEASON_WEEKS*(1+DIM_PCT_TOM)^A5794)</f>
        <v>1543.3839432000011</v>
      </c>
      <c r="F5794" s="5">
        <f>IF(B5794=0,0,B5794*LABOR_HRS_WK_CAR*SEASON_WEEKS*(1+DIM_PCT_CAR)^B5794)</f>
        <v>842.21570756151152</v>
      </c>
      <c r="G5794" s="5">
        <f>IF(C5794=0,0,C5794*LABOR_HRS_WK_MES*SEASON_WEEKS*(1+DIM_PCT_MES)^C5794)</f>
        <v>1455.139134447498</v>
      </c>
      <c r="H5794" s="5">
        <f>E5794+F5794+G5794</f>
        <v>3840.7387852090105</v>
      </c>
      <c r="I5794" s="5">
        <f>MIN(H5794,FARMER_HRS)</f>
        <v>720</v>
      </c>
      <c r="J5794" s="5">
        <f>MAX(0,H5794-FARMER_HRS)</f>
        <v>3120.7387852090105</v>
      </c>
      <c r="K5794" s="2">
        <f>I5794*FARMER_RATE+J5794*TEMP_WORKER_RATE</f>
        <v>79179.492798767547</v>
      </c>
      <c r="L5794" s="2">
        <f>A5794*PRICE_TOM+B5794*PRICE_CAR+C5794*PRICE_MES</f>
        <v>172892</v>
      </c>
      <c r="M5794" s="2">
        <f>A5794*FERT_BED_TOM+B5794*FERT_BED_CAR+C5794*FERT_BED_MES</f>
        <v>36080</v>
      </c>
      <c r="N5794" s="6">
        <f>IF(AND(D5794&lt;=TOTAL_BEDS,J5794&lt;=TEMP_WORKER_MAX*TEMP_WORKER_HRS),1,0)</f>
        <v>1</v>
      </c>
      <c r="O5794" s="2">
        <f>L5794-M5794-K5794-FIXED_COSTS</f>
        <v>37632.507201232453</v>
      </c>
      <c r="P5794" s="2">
        <f>IF(N5794=1,O5794,"")</f>
        <v>37632.507201232453</v>
      </c>
    </row>
    <row r="5795">
      <c r="A5795" s="6">
        <v>8</v>
      </c>
      <c r="B5795" s="6">
        <v>18</v>
      </c>
      <c r="C5795" s="6">
        <v>25</v>
      </c>
      <c r="D5795" s="6">
        <f>A5795+B5795+C5795</f>
        <v>51</v>
      </c>
      <c r="E5795" s="5">
        <f>IF(A5795=0,0,A5795*LABOR_HRS_WK_TOM*SEASON_WEEKS*(1+DIM_PCT_TOM)^A5795)</f>
        <v>1543.3839432000011</v>
      </c>
      <c r="F5795" s="5">
        <f>IF(B5795=0,0,B5795*LABOR_HRS_WK_CAR*SEASON_WEEKS*(1+DIM_PCT_CAR)^B5795)</f>
        <v>842.21570756151152</v>
      </c>
      <c r="G5795" s="5">
        <f>IF(C5795=0,0,C5795*LABOR_HRS_WK_MES*SEASON_WEEKS*(1+DIM_PCT_MES)^C5795)</f>
        <v>1534.7170558625955</v>
      </c>
      <c r="H5795" s="5">
        <f>E5795+F5795+G5795</f>
        <v>3920.3167066241085</v>
      </c>
      <c r="I5795" s="5">
        <f>MIN(H5795,FARMER_HRS)</f>
        <v>720</v>
      </c>
      <c r="J5795" s="5">
        <f>MAX(0,H5795-FARMER_HRS)</f>
        <v>3200.3167066241085</v>
      </c>
      <c r="K5795" s="2">
        <f>I5795*FARMER_RATE+J5795*TEMP_WORKER_RATE</f>
        <v>80561.053934446332</v>
      </c>
      <c r="L5795" s="2">
        <f>A5795*PRICE_TOM+B5795*PRICE_CAR+C5795*PRICE_MES</f>
        <v>175592</v>
      </c>
      <c r="M5795" s="2">
        <f>A5795*FERT_BED_TOM+B5795*FERT_BED_CAR+C5795*FERT_BED_MES</f>
        <v>36960</v>
      </c>
      <c r="N5795" s="6">
        <f>IF(AND(D5795&lt;=TOTAL_BEDS,J5795&lt;=TEMP_WORKER_MAX*TEMP_WORKER_HRS),1,0)</f>
        <v>1</v>
      </c>
      <c r="O5795" s="2">
        <f>L5795-M5795-K5795-FIXED_COSTS</f>
        <v>38070.946065553668</v>
      </c>
      <c r="P5795" s="2">
        <f>IF(N5795=1,O5795,"")</f>
        <v>38070.946065553668</v>
      </c>
    </row>
    <row r="5796">
      <c r="A5796" s="6">
        <v>8</v>
      </c>
      <c r="B5796" s="6">
        <v>18</v>
      </c>
      <c r="C5796" s="6">
        <v>26</v>
      </c>
      <c r="D5796" s="6">
        <f>A5796+B5796+C5796</f>
        <v>52</v>
      </c>
      <c r="E5796" s="5">
        <f>IF(A5796=0,0,A5796*LABOR_HRS_WK_TOM*SEASON_WEEKS*(1+DIM_PCT_TOM)^A5796)</f>
        <v>1543.3839432000011</v>
      </c>
      <c r="F5796" s="5">
        <f>IF(B5796=0,0,B5796*LABOR_HRS_WK_CAR*SEASON_WEEKS*(1+DIM_PCT_CAR)^B5796)</f>
        <v>842.21570756151152</v>
      </c>
      <c r="G5796" s="5">
        <f>IF(C5796=0,0,C5796*LABOR_HRS_WK_MES*SEASON_WEEKS*(1+DIM_PCT_MES)^C5796)</f>
        <v>1616.0570598233128</v>
      </c>
      <c r="H5796" s="5">
        <f>E5796+F5796+G5796</f>
        <v>4001.6567105848253</v>
      </c>
      <c r="I5796" s="5">
        <f>MIN(H5796,FARMER_HRS)</f>
        <v>720</v>
      </c>
      <c r="J5796" s="5">
        <f>MAX(0,H5796-FARMER_HRS)</f>
        <v>3281.6567105848253</v>
      </c>
      <c r="K5796" s="2">
        <f>I5796*FARMER_RATE+J5796*TEMP_WORKER_RATE</f>
        <v>81973.20678098654</v>
      </c>
      <c r="L5796" s="2">
        <f>A5796*PRICE_TOM+B5796*PRICE_CAR+C5796*PRICE_MES</f>
        <v>178292</v>
      </c>
      <c r="M5796" s="2">
        <f>A5796*FERT_BED_TOM+B5796*FERT_BED_CAR+C5796*FERT_BED_MES</f>
        <v>37840</v>
      </c>
      <c r="N5796" s="6">
        <f>IF(AND(D5796&lt;=TOTAL_BEDS,J5796&lt;=TEMP_WORKER_MAX*TEMP_WORKER_HRS),1,0)</f>
        <v>1</v>
      </c>
      <c r="O5796" s="2">
        <f>L5796-M5796-K5796-FIXED_COSTS</f>
        <v>38478.79321901346</v>
      </c>
      <c r="P5796" s="2">
        <f>IF(N5796=1,O5796,"")</f>
        <v>38478.79321901346</v>
      </c>
    </row>
    <row r="5797">
      <c r="A5797" s="6">
        <v>8</v>
      </c>
      <c r="B5797" s="6">
        <v>18</v>
      </c>
      <c r="C5797" s="6">
        <v>27</v>
      </c>
      <c r="D5797" s="6">
        <f>A5797+B5797+C5797</f>
        <v>53</v>
      </c>
      <c r="E5797" s="5">
        <f>IF(A5797=0,0,A5797*LABOR_HRS_WK_TOM*SEASON_WEEKS*(1+DIM_PCT_TOM)^A5797)</f>
        <v>1543.3839432000011</v>
      </c>
      <c r="F5797" s="5">
        <f>IF(B5797=0,0,B5797*LABOR_HRS_WK_CAR*SEASON_WEEKS*(1+DIM_PCT_CAR)^B5797)</f>
        <v>842.21570756151152</v>
      </c>
      <c r="G5797" s="5">
        <f>IF(C5797=0,0,C5797*LABOR_HRS_WK_MES*SEASON_WEEKS*(1+DIM_PCT_MES)^C5797)</f>
        <v>1699.19076434307</v>
      </c>
      <c r="H5797" s="5">
        <f>E5797+F5797+G5797</f>
        <v>4084.7904151045827</v>
      </c>
      <c r="I5797" s="5">
        <f>MIN(H5797,FARMER_HRS)</f>
        <v>720</v>
      </c>
      <c r="J5797" s="5">
        <f>MAX(0,H5797-FARMER_HRS)</f>
        <v>3364.7904151045827</v>
      </c>
      <c r="K5797" s="2">
        <f>I5797*FARMER_RATE+J5797*TEMP_WORKER_RATE</f>
        <v>83416.500262232337</v>
      </c>
      <c r="L5797" s="2">
        <f>A5797*PRICE_TOM+B5797*PRICE_CAR+C5797*PRICE_MES</f>
        <v>180992</v>
      </c>
      <c r="M5797" s="2">
        <f>A5797*FERT_BED_TOM+B5797*FERT_BED_CAR+C5797*FERT_BED_MES</f>
        <v>38720</v>
      </c>
      <c r="N5797" s="6">
        <f>IF(AND(D5797&lt;=TOTAL_BEDS,J5797&lt;=TEMP_WORKER_MAX*TEMP_WORKER_HRS),1,0)</f>
        <v>1</v>
      </c>
      <c r="O5797" s="2">
        <f>L5797-M5797-K5797-FIXED_COSTS</f>
        <v>38855.499737767663</v>
      </c>
      <c r="P5797" s="2">
        <f>IF(N5797=1,O5797,"")</f>
        <v>38855.499737767663</v>
      </c>
    </row>
    <row r="5798">
      <c r="A5798" s="6">
        <v>8</v>
      </c>
      <c r="B5798" s="6">
        <v>18</v>
      </c>
      <c r="C5798" s="6">
        <v>28</v>
      </c>
      <c r="D5798" s="6">
        <f>A5798+B5798+C5798</f>
        <v>54</v>
      </c>
      <c r="E5798" s="5">
        <f>IF(A5798=0,0,A5798*LABOR_HRS_WK_TOM*SEASON_WEEKS*(1+DIM_PCT_TOM)^A5798)</f>
        <v>1543.3839432000011</v>
      </c>
      <c r="F5798" s="5">
        <f>IF(B5798=0,0,B5798*LABOR_HRS_WK_CAR*SEASON_WEEKS*(1+DIM_PCT_CAR)^B5798)</f>
        <v>842.21570756151152</v>
      </c>
      <c r="G5798" s="5">
        <f>IF(C5798=0,0,C5798*LABOR_HRS_WK_MES*SEASON_WEEKS*(1+DIM_PCT_MES)^C5798)</f>
        <v>1784.1503025602233</v>
      </c>
      <c r="H5798" s="5">
        <f>E5798+F5798+G5798</f>
        <v>4169.749953321736</v>
      </c>
      <c r="I5798" s="5">
        <f>MIN(H5798,FARMER_HRS)</f>
        <v>720</v>
      </c>
      <c r="J5798" s="5">
        <f>MAX(0,H5798-FARMER_HRS)</f>
        <v>3449.749953321736</v>
      </c>
      <c r="K5798" s="2">
        <f>I5798*FARMER_RATE+J5798*TEMP_WORKER_RATE</f>
        <v>84891.492245169036</v>
      </c>
      <c r="L5798" s="2">
        <f>A5798*PRICE_TOM+B5798*PRICE_CAR+C5798*PRICE_MES</f>
        <v>183692</v>
      </c>
      <c r="M5798" s="2">
        <f>A5798*FERT_BED_TOM+B5798*FERT_BED_CAR+C5798*FERT_BED_MES</f>
        <v>39600</v>
      </c>
      <c r="N5798" s="6">
        <f>IF(AND(D5798&lt;=TOTAL_BEDS,J5798&lt;=TEMP_WORKER_MAX*TEMP_WORKER_HRS),1,0)</f>
        <v>1</v>
      </c>
      <c r="O5798" s="2">
        <f>L5798-M5798-K5798-FIXED_COSTS</f>
        <v>39200.507754830964</v>
      </c>
      <c r="P5798" s="2">
        <f>IF(N5798=1,O5798,"")</f>
        <v>39200.507754830964</v>
      </c>
    </row>
    <row r="5799">
      <c r="A5799" s="6">
        <v>8</v>
      </c>
      <c r="B5799" s="6">
        <v>18</v>
      </c>
      <c r="C5799" s="6">
        <v>29</v>
      </c>
      <c r="D5799" s="6">
        <f>A5799+B5799+C5799</f>
        <v>55</v>
      </c>
      <c r="E5799" s="5">
        <f>IF(A5799=0,0,A5799*LABOR_HRS_WK_TOM*SEASON_WEEKS*(1+DIM_PCT_TOM)^A5799)</f>
        <v>1543.3839432000011</v>
      </c>
      <c r="F5799" s="5">
        <f>IF(B5799=0,0,B5799*LABOR_HRS_WK_CAR*SEASON_WEEKS*(1+DIM_PCT_CAR)^B5799)</f>
        <v>842.21570756151152</v>
      </c>
      <c r="G5799" s="5">
        <f>IF(C5799=0,0,C5799*LABOR_HRS_WK_MES*SEASON_WEEKS*(1+DIM_PCT_MES)^C5799)</f>
        <v>1870.9683306758766</v>
      </c>
      <c r="H5799" s="5">
        <f>E5799+F5799+G5799</f>
        <v>4256.5679814373889</v>
      </c>
      <c r="I5799" s="5">
        <f>MIN(H5799,FARMER_HRS)</f>
        <v>720</v>
      </c>
      <c r="J5799" s="5">
        <f>MAX(0,H5799-FARMER_HRS)</f>
        <v>3536.5679814373889</v>
      </c>
      <c r="K5799" s="2">
        <f>I5799*FARMER_RATE+J5799*TEMP_WORKER_RATE</f>
        <v>86398.749677732441</v>
      </c>
      <c r="L5799" s="2">
        <f>A5799*PRICE_TOM+B5799*PRICE_CAR+C5799*PRICE_MES</f>
        <v>186392</v>
      </c>
      <c r="M5799" s="2">
        <f>A5799*FERT_BED_TOM+B5799*FERT_BED_CAR+C5799*FERT_BED_MES</f>
        <v>40480</v>
      </c>
      <c r="N5799" s="6">
        <f>IF(AND(D5799&lt;=TOTAL_BEDS,J5799&lt;=TEMP_WORKER_MAX*TEMP_WORKER_HRS),1,0)</f>
        <v>1</v>
      </c>
      <c r="O5799" s="2">
        <f>L5799-M5799-K5799-FIXED_COSTS</f>
        <v>39513.250322267559</v>
      </c>
      <c r="P5799" s="2">
        <f>IF(N5799=1,O5799,"")</f>
        <v>39513.250322267559</v>
      </c>
    </row>
    <row r="5800">
      <c r="A5800" s="6">
        <v>8</v>
      </c>
      <c r="B5800" s="6">
        <v>18</v>
      </c>
      <c r="C5800" s="6">
        <v>30</v>
      </c>
      <c r="D5800" s="6">
        <f>A5800+B5800+C5800</f>
        <v>56</v>
      </c>
      <c r="E5800" s="5">
        <f>IF(A5800=0,0,A5800*LABOR_HRS_WK_TOM*SEASON_WEEKS*(1+DIM_PCT_TOM)^A5800)</f>
        <v>1543.3839432000011</v>
      </c>
      <c r="F5800" s="5">
        <f>IF(B5800=0,0,B5800*LABOR_HRS_WK_CAR*SEASON_WEEKS*(1+DIM_PCT_CAR)^B5800)</f>
        <v>842.21570756151152</v>
      </c>
      <c r="G5800" s="5">
        <f>IF(C5800=0,0,C5800*LABOR_HRS_WK_MES*SEASON_WEEKS*(1+DIM_PCT_MES)^C5800)</f>
        <v>1959.6780360096466</v>
      </c>
      <c r="H5800" s="5">
        <f>E5800+F5800+G5800</f>
        <v>4345.2776867711591</v>
      </c>
      <c r="I5800" s="5">
        <f>MIN(H5800,FARMER_HRS)</f>
        <v>720</v>
      </c>
      <c r="J5800" s="5">
        <f>MAX(0,H5800-FARMER_HRS)</f>
        <v>3625.2776867711591</v>
      </c>
      <c r="K5800" s="2">
        <f>I5800*FARMER_RATE+J5800*TEMP_WORKER_RATE</f>
        <v>87938.848728665966</v>
      </c>
      <c r="L5800" s="2">
        <f>A5800*PRICE_TOM+B5800*PRICE_CAR+C5800*PRICE_MES</f>
        <v>189092</v>
      </c>
      <c r="M5800" s="2">
        <f>A5800*FERT_BED_TOM+B5800*FERT_BED_CAR+C5800*FERT_BED_MES</f>
        <v>41360</v>
      </c>
      <c r="N5800" s="6">
        <f>IF(AND(D5800&lt;=TOTAL_BEDS,J5800&lt;=TEMP_WORKER_MAX*TEMP_WORKER_HRS),1,0)</f>
        <v>1</v>
      </c>
      <c r="O5800" s="2">
        <f>L5800-M5800-K5800-FIXED_COSTS</f>
        <v>39793.151271334034</v>
      </c>
      <c r="P5800" s="2">
        <f>IF(N5800=1,O5800,"")</f>
        <v>39793.151271334034</v>
      </c>
    </row>
    <row r="5801">
      <c r="A5801" s="6">
        <v>8</v>
      </c>
      <c r="B5801" s="6">
        <v>19</v>
      </c>
      <c r="C5801" s="6">
        <v>0</v>
      </c>
      <c r="D5801" s="6">
        <f>A5801+B5801+C5801</f>
        <v>27</v>
      </c>
      <c r="E5801" s="5">
        <f>IF(A5801=0,0,A5801*LABOR_HRS_WK_TOM*SEASON_WEEKS*(1+DIM_PCT_TOM)^A5801)</f>
        <v>1543.3839432000011</v>
      </c>
      <c r="F5801" s="5">
        <f>IF(B5801=0,0,B5801*LABOR_HRS_WK_CAR*SEASON_WEEKS*(1+DIM_PCT_CAR)^B5801)</f>
        <v>911.23060582002415</v>
      </c>
      <c r="G5801" s="5">
        <f>IF(C5801=0,0,C5801*LABOR_HRS_WK_MES*SEASON_WEEKS*(1+DIM_PCT_MES)^C5801)</f>
        <v>0</v>
      </c>
      <c r="H5801" s="5">
        <f>E5801+F5801+G5801</f>
        <v>2454.6145490200252</v>
      </c>
      <c r="I5801" s="5">
        <f>MIN(H5801,FARMER_HRS)</f>
        <v>720</v>
      </c>
      <c r="J5801" s="5">
        <f>MAX(0,H5801-FARMER_HRS)</f>
        <v>1734.6145490200252</v>
      </c>
      <c r="K5801" s="2">
        <f>I5801*FARMER_RATE+J5801*TEMP_WORKER_RATE</f>
        <v>55114.835920486548</v>
      </c>
      <c r="L5801" s="2">
        <f>A5801*PRICE_TOM+B5801*PRICE_CAR+C5801*PRICE_MES</f>
        <v>110186</v>
      </c>
      <c r="M5801" s="2">
        <f>A5801*FERT_BED_TOM+B5801*FERT_BED_CAR+C5801*FERT_BED_MES</f>
        <v>15400</v>
      </c>
      <c r="N5801" s="6">
        <f>IF(AND(D5801&lt;=TOTAL_BEDS,J5801&lt;=TEMP_WORKER_MAX*TEMP_WORKER_HRS),1,0)</f>
        <v>1</v>
      </c>
      <c r="O5801" s="2">
        <f>L5801-M5801-K5801-FIXED_COSTS</f>
        <v>19671.164079513452</v>
      </c>
      <c r="P5801" s="2">
        <f>IF(N5801=1,O5801,"")</f>
        <v>19671.164079513452</v>
      </c>
    </row>
    <row r="5802">
      <c r="A5802" s="6">
        <v>8</v>
      </c>
      <c r="B5802" s="6">
        <v>19</v>
      </c>
      <c r="C5802" s="6">
        <v>1</v>
      </c>
      <c r="D5802" s="6">
        <f>A5802+B5802+C5802</f>
        <v>28</v>
      </c>
      <c r="E5802" s="5">
        <f>IF(A5802=0,0,A5802*LABOR_HRS_WK_TOM*SEASON_WEEKS*(1+DIM_PCT_TOM)^A5802)</f>
        <v>1543.3839432000011</v>
      </c>
      <c r="F5802" s="5">
        <f>IF(B5802=0,0,B5802*LABOR_HRS_WK_CAR*SEASON_WEEKS*(1+DIM_PCT_CAR)^B5802)</f>
        <v>911.23060582002415</v>
      </c>
      <c r="G5802" s="5">
        <f>IF(C5802=0,0,C5802*LABOR_HRS_WK_MES*SEASON_WEEKS*(1+DIM_PCT_MES)^C5802)</f>
        <v>45.5625</v>
      </c>
      <c r="H5802" s="5">
        <f>E5802+F5802+G5802</f>
        <v>2500.1770490200252</v>
      </c>
      <c r="I5802" s="5">
        <f>MIN(H5802,FARMER_HRS)</f>
        <v>720</v>
      </c>
      <c r="J5802" s="5">
        <f>MAX(0,H5802-FARMER_HRS)</f>
        <v>1780.1770490200252</v>
      </c>
      <c r="K5802" s="2">
        <f>I5802*FARMER_RATE+J5802*TEMP_WORKER_RATE</f>
        <v>55905.851545486548</v>
      </c>
      <c r="L5802" s="2">
        <f>A5802*PRICE_TOM+B5802*PRICE_CAR+C5802*PRICE_MES</f>
        <v>112886</v>
      </c>
      <c r="M5802" s="2">
        <f>A5802*FERT_BED_TOM+B5802*FERT_BED_CAR+C5802*FERT_BED_MES</f>
        <v>16280</v>
      </c>
      <c r="N5802" s="6">
        <f>IF(AND(D5802&lt;=TOTAL_BEDS,J5802&lt;=TEMP_WORKER_MAX*TEMP_WORKER_HRS),1,0)</f>
        <v>1</v>
      </c>
      <c r="O5802" s="2">
        <f>L5802-M5802-K5802-FIXED_COSTS</f>
        <v>20700.148454513452</v>
      </c>
      <c r="P5802" s="2">
        <f>IF(N5802=1,O5802,"")</f>
        <v>20700.148454513452</v>
      </c>
    </row>
    <row r="5803">
      <c r="A5803" s="6">
        <v>8</v>
      </c>
      <c r="B5803" s="6">
        <v>19</v>
      </c>
      <c r="C5803" s="6">
        <v>2</v>
      </c>
      <c r="D5803" s="6">
        <f>A5803+B5803+C5803</f>
        <v>29</v>
      </c>
      <c r="E5803" s="5">
        <f>IF(A5803=0,0,A5803*LABOR_HRS_WK_TOM*SEASON_WEEKS*(1+DIM_PCT_TOM)^A5803)</f>
        <v>1543.3839432000011</v>
      </c>
      <c r="F5803" s="5">
        <f>IF(B5803=0,0,B5803*LABOR_HRS_WK_CAR*SEASON_WEEKS*(1+DIM_PCT_CAR)^B5803)</f>
        <v>911.23060582002415</v>
      </c>
      <c r="G5803" s="5">
        <f>IF(C5803=0,0,C5803*LABOR_HRS_WK_MES*SEASON_WEEKS*(1+DIM_PCT_MES)^C5803)</f>
        <v>92.2640625</v>
      </c>
      <c r="H5803" s="5">
        <f>E5803+F5803+G5803</f>
        <v>2546.8786115200251</v>
      </c>
      <c r="I5803" s="5">
        <f>MIN(H5803,FARMER_HRS)</f>
        <v>720</v>
      </c>
      <c r="J5803" s="5">
        <f>MAX(0,H5803-FARMER_HRS)</f>
        <v>1826.8786115200251</v>
      </c>
      <c r="K5803" s="2">
        <f>I5803*FARMER_RATE+J5803*TEMP_WORKER_RATE</f>
        <v>56716.642561111541</v>
      </c>
      <c r="L5803" s="2">
        <f>A5803*PRICE_TOM+B5803*PRICE_CAR+C5803*PRICE_MES</f>
        <v>115586</v>
      </c>
      <c r="M5803" s="2">
        <f>A5803*FERT_BED_TOM+B5803*FERT_BED_CAR+C5803*FERT_BED_MES</f>
        <v>17160</v>
      </c>
      <c r="N5803" s="6">
        <f>IF(AND(D5803&lt;=TOTAL_BEDS,J5803&lt;=TEMP_WORKER_MAX*TEMP_WORKER_HRS),1,0)</f>
        <v>1</v>
      </c>
      <c r="O5803" s="2">
        <f>L5803-M5803-K5803-FIXED_COSTS</f>
        <v>21709.357438888459</v>
      </c>
      <c r="P5803" s="2">
        <f>IF(N5803=1,O5803,"")</f>
        <v>21709.357438888459</v>
      </c>
    </row>
    <row r="5804">
      <c r="A5804" s="6">
        <v>8</v>
      </c>
      <c r="B5804" s="6">
        <v>19</v>
      </c>
      <c r="C5804" s="6">
        <v>3</v>
      </c>
      <c r="D5804" s="6">
        <f>A5804+B5804+C5804</f>
        <v>30</v>
      </c>
      <c r="E5804" s="5">
        <f>IF(A5804=0,0,A5804*LABOR_HRS_WK_TOM*SEASON_WEEKS*(1+DIM_PCT_TOM)^A5804)</f>
        <v>1543.3839432000011</v>
      </c>
      <c r="F5804" s="5">
        <f>IF(B5804=0,0,B5804*LABOR_HRS_WK_CAR*SEASON_WEEKS*(1+DIM_PCT_CAR)^B5804)</f>
        <v>911.23060582002415</v>
      </c>
      <c r="G5804" s="5">
        <f>IF(C5804=0,0,C5804*LABOR_HRS_WK_MES*SEASON_WEEKS*(1+DIM_PCT_MES)^C5804)</f>
        <v>140.12604492187498</v>
      </c>
      <c r="H5804" s="5">
        <f>E5804+F5804+G5804</f>
        <v>2594.7405939419</v>
      </c>
      <c r="I5804" s="5">
        <f>MIN(H5804,FARMER_HRS)</f>
        <v>720</v>
      </c>
      <c r="J5804" s="5">
        <f>MAX(0,H5804-FARMER_HRS)</f>
        <v>1874.7405939419</v>
      </c>
      <c r="K5804" s="2">
        <f>I5804*FARMER_RATE+J5804*TEMP_WORKER_RATE</f>
        <v>57547.57975593576</v>
      </c>
      <c r="L5804" s="2">
        <f>A5804*PRICE_TOM+B5804*PRICE_CAR+C5804*PRICE_MES</f>
        <v>118286</v>
      </c>
      <c r="M5804" s="2">
        <f>A5804*FERT_BED_TOM+B5804*FERT_BED_CAR+C5804*FERT_BED_MES</f>
        <v>18040</v>
      </c>
      <c r="N5804" s="6">
        <f>IF(AND(D5804&lt;=TOTAL_BEDS,J5804&lt;=TEMP_WORKER_MAX*TEMP_WORKER_HRS),1,0)</f>
        <v>1</v>
      </c>
      <c r="O5804" s="2">
        <f>L5804-M5804-K5804-FIXED_COSTS</f>
        <v>22698.42024406424</v>
      </c>
      <c r="P5804" s="2">
        <f>IF(N5804=1,O5804,"")</f>
        <v>22698.42024406424</v>
      </c>
    </row>
    <row r="5805">
      <c r="A5805" s="6">
        <v>8</v>
      </c>
      <c r="B5805" s="6">
        <v>19</v>
      </c>
      <c r="C5805" s="6">
        <v>4</v>
      </c>
      <c r="D5805" s="6">
        <f>A5805+B5805+C5805</f>
        <v>31</v>
      </c>
      <c r="E5805" s="5">
        <f>IF(A5805=0,0,A5805*LABOR_HRS_WK_TOM*SEASON_WEEKS*(1+DIM_PCT_TOM)^A5805)</f>
        <v>1543.3839432000011</v>
      </c>
      <c r="F5805" s="5">
        <f>IF(B5805=0,0,B5805*LABOR_HRS_WK_CAR*SEASON_WEEKS*(1+DIM_PCT_CAR)^B5805)</f>
        <v>911.23060582002415</v>
      </c>
      <c r="G5805" s="5">
        <f>IF(C5805=0,0,C5805*LABOR_HRS_WK_MES*SEASON_WEEKS*(1+DIM_PCT_MES)^C5805)</f>
        <v>189.17016064453119</v>
      </c>
      <c r="H5805" s="5">
        <f>E5805+F5805+G5805</f>
        <v>2643.7847096645564</v>
      </c>
      <c r="I5805" s="5">
        <f>MIN(H5805,FARMER_HRS)</f>
        <v>720</v>
      </c>
      <c r="J5805" s="5">
        <f>MAX(0,H5805-FARMER_HRS)</f>
        <v>1923.7847096645564</v>
      </c>
      <c r="K5805" s="2">
        <f>I5805*FARMER_RATE+J5805*TEMP_WORKER_RATE</f>
        <v>58399.040098342994</v>
      </c>
      <c r="L5805" s="2">
        <f>A5805*PRICE_TOM+B5805*PRICE_CAR+C5805*PRICE_MES</f>
        <v>120986</v>
      </c>
      <c r="M5805" s="2">
        <f>A5805*FERT_BED_TOM+B5805*FERT_BED_CAR+C5805*FERT_BED_MES</f>
        <v>18920</v>
      </c>
      <c r="N5805" s="6">
        <f>IF(AND(D5805&lt;=TOTAL_BEDS,J5805&lt;=TEMP_WORKER_MAX*TEMP_WORKER_HRS),1,0)</f>
        <v>1</v>
      </c>
      <c r="O5805" s="2">
        <f>L5805-M5805-K5805-FIXED_COSTS</f>
        <v>23666.959901657006</v>
      </c>
      <c r="P5805" s="2">
        <f>IF(N5805=1,O5805,"")</f>
        <v>23666.959901657006</v>
      </c>
    </row>
    <row r="5806">
      <c r="A5806" s="6">
        <v>8</v>
      </c>
      <c r="B5806" s="6">
        <v>19</v>
      </c>
      <c r="C5806" s="6">
        <v>5</v>
      </c>
      <c r="D5806" s="6">
        <f>A5806+B5806+C5806</f>
        <v>32</v>
      </c>
      <c r="E5806" s="5">
        <f>IF(A5806=0,0,A5806*LABOR_HRS_WK_TOM*SEASON_WEEKS*(1+DIM_PCT_TOM)^A5806)</f>
        <v>1543.3839432000011</v>
      </c>
      <c r="F5806" s="5">
        <f>IF(B5806=0,0,B5806*LABOR_HRS_WK_CAR*SEASON_WEEKS*(1+DIM_PCT_CAR)^B5806)</f>
        <v>911.23060582002415</v>
      </c>
      <c r="G5806" s="5">
        <f>IF(C5806=0,0,C5806*LABOR_HRS_WK_MES*SEASON_WEEKS*(1+DIM_PCT_MES)^C5806)</f>
        <v>239.41848456573481</v>
      </c>
      <c r="H5806" s="5">
        <f>E5806+F5806+G5806</f>
        <v>2694.0330335857598</v>
      </c>
      <c r="I5806" s="5">
        <f>MIN(H5806,FARMER_HRS)</f>
        <v>720</v>
      </c>
      <c r="J5806" s="5">
        <f>MAX(0,H5806-FARMER_HRS)</f>
        <v>1974.0330335857598</v>
      </c>
      <c r="K5806" s="2">
        <f>I5806*FARMER_RATE+J5806*TEMP_WORKER_RATE</f>
        <v>59271.406833086105</v>
      </c>
      <c r="L5806" s="2">
        <f>A5806*PRICE_TOM+B5806*PRICE_CAR+C5806*PRICE_MES</f>
        <v>123686</v>
      </c>
      <c r="M5806" s="2">
        <f>A5806*FERT_BED_TOM+B5806*FERT_BED_CAR+C5806*FERT_BED_MES</f>
        <v>19800</v>
      </c>
      <c r="N5806" s="6">
        <f>IF(AND(D5806&lt;=TOTAL_BEDS,J5806&lt;=TEMP_WORKER_MAX*TEMP_WORKER_HRS),1,0)</f>
        <v>1</v>
      </c>
      <c r="O5806" s="2">
        <f>L5806-M5806-K5806-FIXED_COSTS</f>
        <v>24614.593166913895</v>
      </c>
      <c r="P5806" s="2">
        <f>IF(N5806=1,O5806,"")</f>
        <v>24614.593166913895</v>
      </c>
    </row>
    <row r="5807">
      <c r="A5807" s="6">
        <v>8</v>
      </c>
      <c r="B5807" s="6">
        <v>19</v>
      </c>
      <c r="C5807" s="6">
        <v>6</v>
      </c>
      <c r="D5807" s="6">
        <f>A5807+B5807+C5807</f>
        <v>33</v>
      </c>
      <c r="E5807" s="5">
        <f>IF(A5807=0,0,A5807*LABOR_HRS_WK_TOM*SEASON_WEEKS*(1+DIM_PCT_TOM)^A5807)</f>
        <v>1543.3839432000011</v>
      </c>
      <c r="F5807" s="5">
        <f>IF(B5807=0,0,B5807*LABOR_HRS_WK_CAR*SEASON_WEEKS*(1+DIM_PCT_CAR)^B5807)</f>
        <v>911.23060582002415</v>
      </c>
      <c r="G5807" s="5">
        <f>IF(C5807=0,0,C5807*LABOR_HRS_WK_MES*SEASON_WEEKS*(1+DIM_PCT_MES)^C5807)</f>
        <v>290.89345874736773</v>
      </c>
      <c r="H5807" s="5">
        <f>E5807+F5807+G5807</f>
        <v>2745.5080077673929</v>
      </c>
      <c r="I5807" s="5">
        <f>MIN(H5807,FARMER_HRS)</f>
        <v>720</v>
      </c>
      <c r="J5807" s="5">
        <f>MAX(0,H5807-FARMER_HRS)</f>
        <v>2025.5080077673929</v>
      </c>
      <c r="K5807" s="2">
        <f>I5807*FARMER_RATE+J5807*TEMP_WORKER_RATE</f>
        <v>60165.069579295014</v>
      </c>
      <c r="L5807" s="2">
        <f>A5807*PRICE_TOM+B5807*PRICE_CAR+C5807*PRICE_MES</f>
        <v>126386</v>
      </c>
      <c r="M5807" s="2">
        <f>A5807*FERT_BED_TOM+B5807*FERT_BED_CAR+C5807*FERT_BED_MES</f>
        <v>20680</v>
      </c>
      <c r="N5807" s="6">
        <f>IF(AND(D5807&lt;=TOTAL_BEDS,J5807&lt;=TEMP_WORKER_MAX*TEMP_WORKER_HRS),1,0)</f>
        <v>1</v>
      </c>
      <c r="O5807" s="2">
        <f>L5807-M5807-K5807-FIXED_COSTS</f>
        <v>25540.930420704986</v>
      </c>
      <c r="P5807" s="2">
        <f>IF(N5807=1,O5807,"")</f>
        <v>25540.930420704986</v>
      </c>
    </row>
    <row r="5808">
      <c r="A5808" s="6">
        <v>8</v>
      </c>
      <c r="B5808" s="6">
        <v>19</v>
      </c>
      <c r="C5808" s="6">
        <v>7</v>
      </c>
      <c r="D5808" s="6">
        <f>A5808+B5808+C5808</f>
        <v>34</v>
      </c>
      <c r="E5808" s="5">
        <f>IF(A5808=0,0,A5808*LABOR_HRS_WK_TOM*SEASON_WEEKS*(1+DIM_PCT_TOM)^A5808)</f>
        <v>1543.3839432000011</v>
      </c>
      <c r="F5808" s="5">
        <f>IF(B5808=0,0,B5808*LABOR_HRS_WK_CAR*SEASON_WEEKS*(1+DIM_PCT_CAR)^B5808)</f>
        <v>911.23060582002415</v>
      </c>
      <c r="G5808" s="5">
        <f>IF(C5808=0,0,C5808*LABOR_HRS_WK_MES*SEASON_WEEKS*(1+DIM_PCT_MES)^C5808)</f>
        <v>343.61789814532818</v>
      </c>
      <c r="H5808" s="5">
        <f>E5808+F5808+G5808</f>
        <v>2798.2324471653533</v>
      </c>
      <c r="I5808" s="5">
        <f>MIN(H5808,FARMER_HRS)</f>
        <v>720</v>
      </c>
      <c r="J5808" s="5">
        <f>MAX(0,H5808-FARMER_HRS)</f>
        <v>2078.2324471653533</v>
      </c>
      <c r="K5808" s="2">
        <f>I5808*FARMER_RATE+J5808*TEMP_WORKER_RATE</f>
        <v>61080.424429954051</v>
      </c>
      <c r="L5808" s="2">
        <f>A5808*PRICE_TOM+B5808*PRICE_CAR+C5808*PRICE_MES</f>
        <v>129086</v>
      </c>
      <c r="M5808" s="2">
        <f>A5808*FERT_BED_TOM+B5808*FERT_BED_CAR+C5808*FERT_BED_MES</f>
        <v>21560</v>
      </c>
      <c r="N5808" s="6">
        <f>IF(AND(D5808&lt;=TOTAL_BEDS,J5808&lt;=TEMP_WORKER_MAX*TEMP_WORKER_HRS),1,0)</f>
        <v>1</v>
      </c>
      <c r="O5808" s="2">
        <f>L5808-M5808-K5808-FIXED_COSTS</f>
        <v>26445.575570045949</v>
      </c>
      <c r="P5808" s="2">
        <f>IF(N5808=1,O5808,"")</f>
        <v>26445.575570045949</v>
      </c>
    </row>
    <row r="5809">
      <c r="A5809" s="6">
        <v>8</v>
      </c>
      <c r="B5809" s="6">
        <v>19</v>
      </c>
      <c r="C5809" s="6">
        <v>8</v>
      </c>
      <c r="D5809" s="6">
        <f>A5809+B5809+C5809</f>
        <v>35</v>
      </c>
      <c r="E5809" s="5">
        <f>IF(A5809=0,0,A5809*LABOR_HRS_WK_TOM*SEASON_WEEKS*(1+DIM_PCT_TOM)^A5809)</f>
        <v>1543.3839432000011</v>
      </c>
      <c r="F5809" s="5">
        <f>IF(B5809=0,0,B5809*LABOR_HRS_WK_CAR*SEASON_WEEKS*(1+DIM_PCT_CAR)^B5809)</f>
        <v>911.23060582002415</v>
      </c>
      <c r="G5809" s="5">
        <f>IF(C5809=0,0,C5809*LABOR_HRS_WK_MES*SEASON_WEEKS*(1+DIM_PCT_MES)^C5809)</f>
        <v>397.61499642530833</v>
      </c>
      <c r="H5809" s="5">
        <f>E5809+F5809+G5809</f>
        <v>2852.2295454453333</v>
      </c>
      <c r="I5809" s="5">
        <f>MIN(H5809,FARMER_HRS)</f>
        <v>720</v>
      </c>
      <c r="J5809" s="5">
        <f>MAX(0,H5809-FARMER_HRS)</f>
        <v>2132.2295454453333</v>
      </c>
      <c r="K5809" s="2">
        <f>I5809*FARMER_RATE+J5809*TEMP_WORKER_RATE</f>
        <v>62017.874052870371</v>
      </c>
      <c r="L5809" s="2">
        <f>A5809*PRICE_TOM+B5809*PRICE_CAR+C5809*PRICE_MES</f>
        <v>131786</v>
      </c>
      <c r="M5809" s="2">
        <f>A5809*FERT_BED_TOM+B5809*FERT_BED_CAR+C5809*FERT_BED_MES</f>
        <v>22440</v>
      </c>
      <c r="N5809" s="6">
        <f>IF(AND(D5809&lt;=TOTAL_BEDS,J5809&lt;=TEMP_WORKER_MAX*TEMP_WORKER_HRS),1,0)</f>
        <v>1</v>
      </c>
      <c r="O5809" s="2">
        <f>L5809-M5809-K5809-FIXED_COSTS</f>
        <v>27328.125947129629</v>
      </c>
      <c r="P5809" s="2">
        <f>IF(N5809=1,O5809,"")</f>
        <v>27328.125947129629</v>
      </c>
    </row>
    <row r="5810">
      <c r="A5810" s="6">
        <v>8</v>
      </c>
      <c r="B5810" s="6">
        <v>19</v>
      </c>
      <c r="C5810" s="6">
        <v>9</v>
      </c>
      <c r="D5810" s="6">
        <f>A5810+B5810+C5810</f>
        <v>36</v>
      </c>
      <c r="E5810" s="5">
        <f>IF(A5810=0,0,A5810*LABOR_HRS_WK_TOM*SEASON_WEEKS*(1+DIM_PCT_TOM)^A5810)</f>
        <v>1543.3839432000011</v>
      </c>
      <c r="F5810" s="5">
        <f>IF(B5810=0,0,B5810*LABOR_HRS_WK_CAR*SEASON_WEEKS*(1+DIM_PCT_CAR)^B5810)</f>
        <v>911.23060582002415</v>
      </c>
      <c r="G5810" s="5">
        <f>IF(C5810=0,0,C5810*LABOR_HRS_WK_MES*SEASON_WEEKS*(1+DIM_PCT_MES)^C5810)</f>
        <v>452.90833186570273</v>
      </c>
      <c r="H5810" s="5">
        <f>E5810+F5810+G5810</f>
        <v>2907.5228808857278</v>
      </c>
      <c r="I5810" s="5">
        <f>MIN(H5810,FARMER_HRS)</f>
        <v>720</v>
      </c>
      <c r="J5810" s="5">
        <f>MAX(0,H5810-FARMER_HRS)</f>
        <v>2187.5228808857278</v>
      </c>
      <c r="K5810" s="2">
        <f>I5810*FARMER_RATE+J5810*TEMP_WORKER_RATE</f>
        <v>62977.827793155</v>
      </c>
      <c r="L5810" s="2">
        <f>A5810*PRICE_TOM+B5810*PRICE_CAR+C5810*PRICE_MES</f>
        <v>134486</v>
      </c>
      <c r="M5810" s="2">
        <f>A5810*FERT_BED_TOM+B5810*FERT_BED_CAR+C5810*FERT_BED_MES</f>
        <v>23320</v>
      </c>
      <c r="N5810" s="6">
        <f>IF(AND(D5810&lt;=TOTAL_BEDS,J5810&lt;=TEMP_WORKER_MAX*TEMP_WORKER_HRS),1,0)</f>
        <v>1</v>
      </c>
      <c r="O5810" s="2">
        <f>L5810-M5810-K5810-FIXED_COSTS</f>
        <v>28188.172206845004</v>
      </c>
      <c r="P5810" s="2">
        <f>IF(N5810=1,O5810,"")</f>
        <v>28188.172206845004</v>
      </c>
    </row>
    <row r="5811">
      <c r="A5811" s="6">
        <v>8</v>
      </c>
      <c r="B5811" s="6">
        <v>19</v>
      </c>
      <c r="C5811" s="6">
        <v>10</v>
      </c>
      <c r="D5811" s="6">
        <f>A5811+B5811+C5811</f>
        <v>37</v>
      </c>
      <c r="E5811" s="5">
        <f>IF(A5811=0,0,A5811*LABOR_HRS_WK_TOM*SEASON_WEEKS*(1+DIM_PCT_TOM)^A5811)</f>
        <v>1543.3839432000011</v>
      </c>
      <c r="F5811" s="5">
        <f>IF(B5811=0,0,B5811*LABOR_HRS_WK_CAR*SEASON_WEEKS*(1+DIM_PCT_CAR)^B5811)</f>
        <v>911.23060582002415</v>
      </c>
      <c r="G5811" s="5">
        <f>IF(C5811=0,0,C5811*LABOR_HRS_WK_MES*SEASON_WEEKS*(1+DIM_PCT_MES)^C5811)</f>
        <v>509.52187334891551</v>
      </c>
      <c r="H5811" s="5">
        <f>E5811+F5811+G5811</f>
        <v>2964.1364223689407</v>
      </c>
      <c r="I5811" s="5">
        <f>MIN(H5811,FARMER_HRS)</f>
        <v>720</v>
      </c>
      <c r="J5811" s="5">
        <f>MAX(0,H5811-FARMER_HRS)</f>
        <v>2244.1364223689407</v>
      </c>
      <c r="K5811" s="2">
        <f>I5811*FARMER_RATE+J5811*TEMP_WORKER_RATE</f>
        <v>63960.701777238552</v>
      </c>
      <c r="L5811" s="2">
        <f>A5811*PRICE_TOM+B5811*PRICE_CAR+C5811*PRICE_MES</f>
        <v>137186</v>
      </c>
      <c r="M5811" s="2">
        <f>A5811*FERT_BED_TOM+B5811*FERT_BED_CAR+C5811*FERT_BED_MES</f>
        <v>24200</v>
      </c>
      <c r="N5811" s="6">
        <f>IF(AND(D5811&lt;=TOTAL_BEDS,J5811&lt;=TEMP_WORKER_MAX*TEMP_WORKER_HRS),1,0)</f>
        <v>1</v>
      </c>
      <c r="O5811" s="2">
        <f>L5811-M5811-K5811-FIXED_COSTS</f>
        <v>29025.298222761448</v>
      </c>
      <c r="P5811" s="2">
        <f>IF(N5811=1,O5811,"")</f>
        <v>29025.298222761448</v>
      </c>
    </row>
    <row r="5812">
      <c r="A5812" s="6">
        <v>8</v>
      </c>
      <c r="B5812" s="6">
        <v>19</v>
      </c>
      <c r="C5812" s="6">
        <v>11</v>
      </c>
      <c r="D5812" s="6">
        <f>A5812+B5812+C5812</f>
        <v>38</v>
      </c>
      <c r="E5812" s="5">
        <f>IF(A5812=0,0,A5812*LABOR_HRS_WK_TOM*SEASON_WEEKS*(1+DIM_PCT_TOM)^A5812)</f>
        <v>1543.3839432000011</v>
      </c>
      <c r="F5812" s="5">
        <f>IF(B5812=0,0,B5812*LABOR_HRS_WK_CAR*SEASON_WEEKS*(1+DIM_PCT_CAR)^B5812)</f>
        <v>911.23060582002415</v>
      </c>
      <c r="G5812" s="5">
        <f>IF(C5812=0,0,C5812*LABOR_HRS_WK_MES*SEASON_WEEKS*(1+DIM_PCT_MES)^C5812)</f>
        <v>567.47998644235463</v>
      </c>
      <c r="H5812" s="5">
        <f>E5812+F5812+G5812</f>
        <v>3022.09453546238</v>
      </c>
      <c r="I5812" s="5">
        <f>MIN(H5812,FARMER_HRS)</f>
        <v>720</v>
      </c>
      <c r="J5812" s="5">
        <f>MAX(0,H5812-FARMER_HRS)</f>
        <v>2302.09453546238</v>
      </c>
      <c r="K5812" s="2">
        <f>I5812*FARMER_RATE+J5812*TEMP_WORKER_RATE</f>
        <v>64966.919018444096</v>
      </c>
      <c r="L5812" s="2">
        <f>A5812*PRICE_TOM+B5812*PRICE_CAR+C5812*PRICE_MES</f>
        <v>139886</v>
      </c>
      <c r="M5812" s="2">
        <f>A5812*FERT_BED_TOM+B5812*FERT_BED_CAR+C5812*FERT_BED_MES</f>
        <v>25080</v>
      </c>
      <c r="N5812" s="6">
        <f>IF(AND(D5812&lt;=TOTAL_BEDS,J5812&lt;=TEMP_WORKER_MAX*TEMP_WORKER_HRS),1,0)</f>
        <v>1</v>
      </c>
      <c r="O5812" s="2">
        <f>L5812-M5812-K5812-FIXED_COSTS</f>
        <v>29839.080981555904</v>
      </c>
      <c r="P5812" s="2">
        <f>IF(N5812=1,O5812,"")</f>
        <v>29839.080981555904</v>
      </c>
    </row>
    <row r="5813">
      <c r="A5813" s="6">
        <v>8</v>
      </c>
      <c r="B5813" s="6">
        <v>19</v>
      </c>
      <c r="C5813" s="6">
        <v>12</v>
      </c>
      <c r="D5813" s="6">
        <f>A5813+B5813+C5813</f>
        <v>39</v>
      </c>
      <c r="E5813" s="5">
        <f>IF(A5813=0,0,A5813*LABOR_HRS_WK_TOM*SEASON_WEEKS*(1+DIM_PCT_TOM)^A5813)</f>
        <v>1543.3839432000011</v>
      </c>
      <c r="F5813" s="5">
        <f>IF(B5813=0,0,B5813*LABOR_HRS_WK_CAR*SEASON_WEEKS*(1+DIM_PCT_CAR)^B5813)</f>
        <v>911.23060582002415</v>
      </c>
      <c r="G5813" s="5">
        <f>IF(C5813=0,0,C5813*LABOR_HRS_WK_MES*SEASON_WEEKS*(1+DIM_PCT_MES)^C5813)</f>
        <v>626.807439570419</v>
      </c>
      <c r="H5813" s="5">
        <f>E5813+F5813+G5813</f>
        <v>3081.421988590444</v>
      </c>
      <c r="I5813" s="5">
        <f>MIN(H5813,FARMER_HRS)</f>
        <v>720</v>
      </c>
      <c r="J5813" s="5">
        <f>MAX(0,H5813-FARMER_HRS)</f>
        <v>2361.421988590444</v>
      </c>
      <c r="K5813" s="2">
        <f>I5813*FARMER_RATE+J5813*TEMP_WORKER_RATE</f>
        <v>65996.909524139657</v>
      </c>
      <c r="L5813" s="2">
        <f>A5813*PRICE_TOM+B5813*PRICE_CAR+C5813*PRICE_MES</f>
        <v>142586</v>
      </c>
      <c r="M5813" s="2">
        <f>A5813*FERT_BED_TOM+B5813*FERT_BED_CAR+C5813*FERT_BED_MES</f>
        <v>25960</v>
      </c>
      <c r="N5813" s="6">
        <f>IF(AND(D5813&lt;=TOTAL_BEDS,J5813&lt;=TEMP_WORKER_MAX*TEMP_WORKER_HRS),1,0)</f>
        <v>1</v>
      </c>
      <c r="O5813" s="2">
        <f>L5813-M5813-K5813-FIXED_COSTS</f>
        <v>30629.090475860343</v>
      </c>
      <c r="P5813" s="2">
        <f>IF(N5813=1,O5813,"")</f>
        <v>30629.090475860343</v>
      </c>
    </row>
    <row r="5814">
      <c r="A5814" s="6">
        <v>8</v>
      </c>
      <c r="B5814" s="6">
        <v>19</v>
      </c>
      <c r="C5814" s="6">
        <v>13</v>
      </c>
      <c r="D5814" s="6">
        <f>A5814+B5814+C5814</f>
        <v>40</v>
      </c>
      <c r="E5814" s="5">
        <f>IF(A5814=0,0,A5814*LABOR_HRS_WK_TOM*SEASON_WEEKS*(1+DIM_PCT_TOM)^A5814)</f>
        <v>1543.3839432000011</v>
      </c>
      <c r="F5814" s="5">
        <f>IF(B5814=0,0,B5814*LABOR_HRS_WK_CAR*SEASON_WEEKS*(1+DIM_PCT_CAR)^B5814)</f>
        <v>911.23060582002415</v>
      </c>
      <c r="G5814" s="5">
        <f>IF(C5814=0,0,C5814*LABOR_HRS_WK_MES*SEASON_WEEKS*(1+DIM_PCT_MES)^C5814)</f>
        <v>687.52941027880331</v>
      </c>
      <c r="H5814" s="5">
        <f>E5814+F5814+G5814</f>
        <v>3142.1439592988286</v>
      </c>
      <c r="I5814" s="5">
        <f>MIN(H5814,FARMER_HRS)</f>
        <v>720</v>
      </c>
      <c r="J5814" s="5">
        <f>MAX(0,H5814-FARMER_HRS)</f>
        <v>2422.1439592988286</v>
      </c>
      <c r="K5814" s="2">
        <f>I5814*FARMER_RATE+J5814*TEMP_WORKER_RATE</f>
        <v>67051.110404493549</v>
      </c>
      <c r="L5814" s="2">
        <f>A5814*PRICE_TOM+B5814*PRICE_CAR+C5814*PRICE_MES</f>
        <v>145286</v>
      </c>
      <c r="M5814" s="2">
        <f>A5814*FERT_BED_TOM+B5814*FERT_BED_CAR+C5814*FERT_BED_MES</f>
        <v>26840</v>
      </c>
      <c r="N5814" s="6">
        <f>IF(AND(D5814&lt;=TOTAL_BEDS,J5814&lt;=TEMP_WORKER_MAX*TEMP_WORKER_HRS),1,0)</f>
        <v>1</v>
      </c>
      <c r="O5814" s="2">
        <f>L5814-M5814-K5814-FIXED_COSTS</f>
        <v>31394.889595506451</v>
      </c>
      <c r="P5814" s="2">
        <f>IF(N5814=1,O5814,"")</f>
        <v>31394.889595506451</v>
      </c>
    </row>
    <row r="5815">
      <c r="A5815" s="6">
        <v>8</v>
      </c>
      <c r="B5815" s="6">
        <v>19</v>
      </c>
      <c r="C5815" s="6">
        <v>14</v>
      </c>
      <c r="D5815" s="6">
        <f>A5815+B5815+C5815</f>
        <v>41</v>
      </c>
      <c r="E5815" s="5">
        <f>IF(A5815=0,0,A5815*LABOR_HRS_WK_TOM*SEASON_WEEKS*(1+DIM_PCT_TOM)^A5815)</f>
        <v>1543.3839432000011</v>
      </c>
      <c r="F5815" s="5">
        <f>IF(B5815=0,0,B5815*LABOR_HRS_WK_CAR*SEASON_WEEKS*(1+DIM_PCT_CAR)^B5815)</f>
        <v>911.23060582002415</v>
      </c>
      <c r="G5815" s="5">
        <f>IF(C5815=0,0,C5815*LABOR_HRS_WK_MES*SEASON_WEEKS*(1+DIM_PCT_MES)^C5815)</f>
        <v>749.67149159246435</v>
      </c>
      <c r="H5815" s="5">
        <f>E5815+F5815+G5815</f>
        <v>3204.2860406124896</v>
      </c>
      <c r="I5815" s="5">
        <f>MIN(H5815,FARMER_HRS)</f>
        <v>720</v>
      </c>
      <c r="J5815" s="5">
        <f>MAX(0,H5815-FARMER_HRS)</f>
        <v>2484.2860406124896</v>
      </c>
      <c r="K5815" s="2">
        <f>I5815*FARMER_RATE+J5815*TEMP_WORKER_RATE</f>
        <v>68129.96598285572</v>
      </c>
      <c r="L5815" s="2">
        <f>A5815*PRICE_TOM+B5815*PRICE_CAR+C5815*PRICE_MES</f>
        <v>147986</v>
      </c>
      <c r="M5815" s="2">
        <f>A5815*FERT_BED_TOM+B5815*FERT_BED_CAR+C5815*FERT_BED_MES</f>
        <v>27720</v>
      </c>
      <c r="N5815" s="6">
        <f>IF(AND(D5815&lt;=TOTAL_BEDS,J5815&lt;=TEMP_WORKER_MAX*TEMP_WORKER_HRS),1,0)</f>
        <v>1</v>
      </c>
      <c r="O5815" s="2">
        <f>L5815-M5815-K5815-FIXED_COSTS</f>
        <v>32136.03401714428</v>
      </c>
      <c r="P5815" s="2">
        <f>IF(N5815=1,O5815,"")</f>
        <v>32136.03401714428</v>
      </c>
    </row>
    <row r="5816">
      <c r="A5816" s="6">
        <v>8</v>
      </c>
      <c r="B5816" s="6">
        <v>19</v>
      </c>
      <c r="C5816" s="6">
        <v>15</v>
      </c>
      <c r="D5816" s="6">
        <f>A5816+B5816+C5816</f>
        <v>42</v>
      </c>
      <c r="E5816" s="5">
        <f>IF(A5816=0,0,A5816*LABOR_HRS_WK_TOM*SEASON_WEEKS*(1+DIM_PCT_TOM)^A5816)</f>
        <v>1543.3839432000011</v>
      </c>
      <c r="F5816" s="5">
        <f>IF(B5816=0,0,B5816*LABOR_HRS_WK_CAR*SEASON_WEEKS*(1+DIM_PCT_CAR)^B5816)</f>
        <v>911.23060582002415</v>
      </c>
      <c r="G5816" s="5">
        <f>IF(C5816=0,0,C5816*LABOR_HRS_WK_MES*SEASON_WEEKS*(1+DIM_PCT_MES)^C5816)</f>
        <v>813.25969846861074</v>
      </c>
      <c r="H5816" s="5">
        <f>E5816+F5816+G5816</f>
        <v>3267.8742474886358</v>
      </c>
      <c r="I5816" s="5">
        <f>MIN(H5816,FARMER_HRS)</f>
        <v>720</v>
      </c>
      <c r="J5816" s="5">
        <f>MAX(0,H5816-FARMER_HRS)</f>
        <v>2547.8742474886358</v>
      </c>
      <c r="K5816" s="2">
        <f>I5816*FARMER_RATE+J5816*TEMP_WORKER_RATE</f>
        <v>69233.9279077888</v>
      </c>
      <c r="L5816" s="2">
        <f>A5816*PRICE_TOM+B5816*PRICE_CAR+C5816*PRICE_MES</f>
        <v>150686</v>
      </c>
      <c r="M5816" s="2">
        <f>A5816*FERT_BED_TOM+B5816*FERT_BED_CAR+C5816*FERT_BED_MES</f>
        <v>28600</v>
      </c>
      <c r="N5816" s="6">
        <f>IF(AND(D5816&lt;=TOTAL_BEDS,J5816&lt;=TEMP_WORKER_MAX*TEMP_WORKER_HRS),1,0)</f>
        <v>1</v>
      </c>
      <c r="O5816" s="2">
        <f>L5816-M5816-K5816-FIXED_COSTS</f>
        <v>32852.072092211194</v>
      </c>
      <c r="P5816" s="2">
        <f>IF(N5816=1,O5816,"")</f>
        <v>32852.072092211194</v>
      </c>
    </row>
    <row r="5817">
      <c r="A5817" s="6">
        <v>8</v>
      </c>
      <c r="B5817" s="6">
        <v>19</v>
      </c>
      <c r="C5817" s="6">
        <v>16</v>
      </c>
      <c r="D5817" s="6">
        <f>A5817+B5817+C5817</f>
        <v>43</v>
      </c>
      <c r="E5817" s="5">
        <f>IF(A5817=0,0,A5817*LABOR_HRS_WK_TOM*SEASON_WEEKS*(1+DIM_PCT_TOM)^A5817)</f>
        <v>1543.3839432000011</v>
      </c>
      <c r="F5817" s="5">
        <f>IF(B5817=0,0,B5817*LABOR_HRS_WK_CAR*SEASON_WEEKS*(1+DIM_PCT_CAR)^B5817)</f>
        <v>911.23060582002415</v>
      </c>
      <c r="G5817" s="5">
        <f>IF(C5817=0,0,C5817*LABOR_HRS_WK_MES*SEASON_WEEKS*(1+DIM_PCT_MES)^C5817)</f>
        <v>878.32047434609967</v>
      </c>
      <c r="H5817" s="5">
        <f>E5817+F5817+G5817</f>
        <v>3332.9350233661248</v>
      </c>
      <c r="I5817" s="5">
        <f>MIN(H5817,FARMER_HRS)</f>
        <v>720</v>
      </c>
      <c r="J5817" s="5">
        <f>MAX(0,H5817-FARMER_HRS)</f>
        <v>2612.9350233661248</v>
      </c>
      <c r="K5817" s="2">
        <f>I5817*FARMER_RATE+J5817*TEMP_WORKER_RATE</f>
        <v>70363.455266773</v>
      </c>
      <c r="L5817" s="2">
        <f>A5817*PRICE_TOM+B5817*PRICE_CAR+C5817*PRICE_MES</f>
        <v>153386</v>
      </c>
      <c r="M5817" s="2">
        <f>A5817*FERT_BED_TOM+B5817*FERT_BED_CAR+C5817*FERT_BED_MES</f>
        <v>29480</v>
      </c>
      <c r="N5817" s="6">
        <f>IF(AND(D5817&lt;=TOTAL_BEDS,J5817&lt;=TEMP_WORKER_MAX*TEMP_WORKER_HRS),1,0)</f>
        <v>1</v>
      </c>
      <c r="O5817" s="2">
        <f>L5817-M5817-K5817-FIXED_COSTS</f>
        <v>33542.544733227</v>
      </c>
      <c r="P5817" s="2">
        <f>IF(N5817=1,O5817,"")</f>
        <v>33542.544733227</v>
      </c>
    </row>
    <row r="5818">
      <c r="A5818" s="6">
        <v>8</v>
      </c>
      <c r="B5818" s="6">
        <v>19</v>
      </c>
      <c r="C5818" s="6">
        <v>17</v>
      </c>
      <c r="D5818" s="6">
        <f>A5818+B5818+C5818</f>
        <v>44</v>
      </c>
      <c r="E5818" s="5">
        <f>IF(A5818=0,0,A5818*LABOR_HRS_WK_TOM*SEASON_WEEKS*(1+DIM_PCT_TOM)^A5818)</f>
        <v>1543.3839432000011</v>
      </c>
      <c r="F5818" s="5">
        <f>IF(B5818=0,0,B5818*LABOR_HRS_WK_CAR*SEASON_WEEKS*(1+DIM_PCT_CAR)^B5818)</f>
        <v>911.23060582002415</v>
      </c>
      <c r="G5818" s="5">
        <f>IF(C5818=0,0,C5818*LABOR_HRS_WK_MES*SEASON_WEEKS*(1+DIM_PCT_MES)^C5818)</f>
        <v>944.88069779263992</v>
      </c>
      <c r="H5818" s="5">
        <f>E5818+F5818+G5818</f>
        <v>3399.4952468126648</v>
      </c>
      <c r="I5818" s="5">
        <f>MIN(H5818,FARMER_HRS)</f>
        <v>720</v>
      </c>
      <c r="J5818" s="5">
        <f>MAX(0,H5818-FARMER_HRS)</f>
        <v>2679.4952468126648</v>
      </c>
      <c r="K5818" s="2">
        <f>I5818*FARMER_RATE+J5818*TEMP_WORKER_RATE</f>
        <v>71519.014701608772</v>
      </c>
      <c r="L5818" s="2">
        <f>A5818*PRICE_TOM+B5818*PRICE_CAR+C5818*PRICE_MES</f>
        <v>156086</v>
      </c>
      <c r="M5818" s="2">
        <f>A5818*FERT_BED_TOM+B5818*FERT_BED_CAR+C5818*FERT_BED_MES</f>
        <v>30360</v>
      </c>
      <c r="N5818" s="6">
        <f>IF(AND(D5818&lt;=TOTAL_BEDS,J5818&lt;=TEMP_WORKER_MAX*TEMP_WORKER_HRS),1,0)</f>
        <v>1</v>
      </c>
      <c r="O5818" s="2">
        <f>L5818-M5818-K5818-FIXED_COSTS</f>
        <v>34206.985298391228</v>
      </c>
      <c r="P5818" s="2">
        <f>IF(N5818=1,O5818,"")</f>
        <v>34206.985298391228</v>
      </c>
    </row>
    <row r="5819">
      <c r="A5819" s="6">
        <v>8</v>
      </c>
      <c r="B5819" s="6">
        <v>19</v>
      </c>
      <c r="C5819" s="6">
        <v>18</v>
      </c>
      <c r="D5819" s="6">
        <f>A5819+B5819+C5819</f>
        <v>45</v>
      </c>
      <c r="E5819" s="5">
        <f>IF(A5819=0,0,A5819*LABOR_HRS_WK_TOM*SEASON_WEEKS*(1+DIM_PCT_TOM)^A5819)</f>
        <v>1543.3839432000011</v>
      </c>
      <c r="F5819" s="5">
        <f>IF(B5819=0,0,B5819*LABOR_HRS_WK_CAR*SEASON_WEEKS*(1+DIM_PCT_CAR)^B5819)</f>
        <v>911.23060582002415</v>
      </c>
      <c r="G5819" s="5">
        <f>IF(C5819=0,0,C5819*LABOR_HRS_WK_MES*SEASON_WEEKS*(1+DIM_PCT_MES)^C5819)</f>
        <v>1012.9676892512272</v>
      </c>
      <c r="H5819" s="5">
        <f>E5819+F5819+G5819</f>
        <v>3467.5822382712522</v>
      </c>
      <c r="I5819" s="5">
        <f>MIN(H5819,FARMER_HRS)</f>
        <v>720</v>
      </c>
      <c r="J5819" s="5">
        <f>MAX(0,H5819-FARMER_HRS)</f>
        <v>2747.5822382712522</v>
      </c>
      <c r="K5819" s="2">
        <f>I5819*FARMER_RATE+J5819*TEMP_WORKER_RATE</f>
        <v>72701.08052554258</v>
      </c>
      <c r="L5819" s="2">
        <f>A5819*PRICE_TOM+B5819*PRICE_CAR+C5819*PRICE_MES</f>
        <v>158786</v>
      </c>
      <c r="M5819" s="2">
        <f>A5819*FERT_BED_TOM+B5819*FERT_BED_CAR+C5819*FERT_BED_MES</f>
        <v>31240</v>
      </c>
      <c r="N5819" s="6">
        <f>IF(AND(D5819&lt;=TOTAL_BEDS,J5819&lt;=TEMP_WORKER_MAX*TEMP_WORKER_HRS),1,0)</f>
        <v>1</v>
      </c>
      <c r="O5819" s="2">
        <f>L5819-M5819-K5819-FIXED_COSTS</f>
        <v>34844.91947445742</v>
      </c>
      <c r="P5819" s="2">
        <f>IF(N5819=1,O5819,"")</f>
        <v>34844.91947445742</v>
      </c>
    </row>
    <row r="5820">
      <c r="A5820" s="6">
        <v>8</v>
      </c>
      <c r="B5820" s="6">
        <v>19</v>
      </c>
      <c r="C5820" s="6">
        <v>19</v>
      </c>
      <c r="D5820" s="6">
        <f>A5820+B5820+C5820</f>
        <v>46</v>
      </c>
      <c r="E5820" s="5">
        <f>IF(A5820=0,0,A5820*LABOR_HRS_WK_TOM*SEASON_WEEKS*(1+DIM_PCT_TOM)^A5820)</f>
        <v>1543.3839432000011</v>
      </c>
      <c r="F5820" s="5">
        <f>IF(B5820=0,0,B5820*LABOR_HRS_WK_CAR*SEASON_WEEKS*(1+DIM_PCT_CAR)^B5820)</f>
        <v>911.23060582002415</v>
      </c>
      <c r="G5820" s="5">
        <f>IF(C5820=0,0,C5820*LABOR_HRS_WK_MES*SEASON_WEEKS*(1+DIM_PCT_MES)^C5820)</f>
        <v>1082.6092178872491</v>
      </c>
      <c r="H5820" s="5">
        <f>E5820+F5820+G5820</f>
        <v>3537.2237669072742</v>
      </c>
      <c r="I5820" s="5">
        <f>MIN(H5820,FARMER_HRS)</f>
        <v>720</v>
      </c>
      <c r="J5820" s="5">
        <f>MAX(0,H5820-FARMER_HRS)</f>
        <v>2817.2237669072742</v>
      </c>
      <c r="K5820" s="2">
        <f>I5820*FARMER_RATE+J5820*TEMP_WORKER_RATE</f>
        <v>73910.134842140178</v>
      </c>
      <c r="L5820" s="2">
        <f>A5820*PRICE_TOM+B5820*PRICE_CAR+C5820*PRICE_MES</f>
        <v>161486</v>
      </c>
      <c r="M5820" s="2">
        <f>A5820*FERT_BED_TOM+B5820*FERT_BED_CAR+C5820*FERT_BED_MES</f>
        <v>32120</v>
      </c>
      <c r="N5820" s="6">
        <f>IF(AND(D5820&lt;=TOTAL_BEDS,J5820&lt;=TEMP_WORKER_MAX*TEMP_WORKER_HRS),1,0)</f>
        <v>1</v>
      </c>
      <c r="O5820" s="2">
        <f>L5820-M5820-K5820-FIXED_COSTS</f>
        <v>35455.865157859822</v>
      </c>
      <c r="P5820" s="2">
        <f>IF(N5820=1,O5820,"")</f>
        <v>35455.865157859822</v>
      </c>
    </row>
    <row r="5821">
      <c r="A5821" s="6">
        <v>8</v>
      </c>
      <c r="B5821" s="6">
        <v>19</v>
      </c>
      <c r="C5821" s="6">
        <v>20</v>
      </c>
      <c r="D5821" s="6">
        <f>A5821+B5821+C5821</f>
        <v>47</v>
      </c>
      <c r="E5821" s="5">
        <f>IF(A5821=0,0,A5821*LABOR_HRS_WK_TOM*SEASON_WEEKS*(1+DIM_PCT_TOM)^A5821)</f>
        <v>1543.3839432000011</v>
      </c>
      <c r="F5821" s="5">
        <f>IF(B5821=0,0,B5821*LABOR_HRS_WK_CAR*SEASON_WEEKS*(1+DIM_PCT_CAR)^B5821)</f>
        <v>911.23060582002415</v>
      </c>
      <c r="G5821" s="5">
        <f>IF(C5821=0,0,C5821*LABOR_HRS_WK_MES*SEASON_WEEKS*(1+DIM_PCT_MES)^C5821)</f>
        <v>1153.8335085377259</v>
      </c>
      <c r="H5821" s="5">
        <f>E5821+F5821+G5821</f>
        <v>3608.4480575577509</v>
      </c>
      <c r="I5821" s="5">
        <f>MIN(H5821,FARMER_HRS)</f>
        <v>720</v>
      </c>
      <c r="J5821" s="5">
        <f>MAX(0,H5821-FARMER_HRS)</f>
        <v>2888.4480575577509</v>
      </c>
      <c r="K5821" s="2">
        <f>I5821*FARMER_RATE+J5821*TEMP_WORKER_RATE</f>
        <v>75146.667665933172</v>
      </c>
      <c r="L5821" s="2">
        <f>A5821*PRICE_TOM+B5821*PRICE_CAR+C5821*PRICE_MES</f>
        <v>164186</v>
      </c>
      <c r="M5821" s="2">
        <f>A5821*FERT_BED_TOM+B5821*FERT_BED_CAR+C5821*FERT_BED_MES</f>
        <v>33000</v>
      </c>
      <c r="N5821" s="6">
        <f>IF(AND(D5821&lt;=TOTAL_BEDS,J5821&lt;=TEMP_WORKER_MAX*TEMP_WORKER_HRS),1,0)</f>
        <v>1</v>
      </c>
      <c r="O5821" s="2">
        <f>L5821-M5821-K5821-FIXED_COSTS</f>
        <v>36039.332334066828</v>
      </c>
      <c r="P5821" s="2">
        <f>IF(N5821=1,O5821,"")</f>
        <v>36039.332334066828</v>
      </c>
    </row>
    <row r="5822">
      <c r="A5822" s="6">
        <v>8</v>
      </c>
      <c r="B5822" s="6">
        <v>19</v>
      </c>
      <c r="C5822" s="6">
        <v>21</v>
      </c>
      <c r="D5822" s="6">
        <f>A5822+B5822+C5822</f>
        <v>48</v>
      </c>
      <c r="E5822" s="5">
        <f>IF(A5822=0,0,A5822*LABOR_HRS_WK_TOM*SEASON_WEEKS*(1+DIM_PCT_TOM)^A5822)</f>
        <v>1543.3839432000011</v>
      </c>
      <c r="F5822" s="5">
        <f>IF(B5822=0,0,B5822*LABOR_HRS_WK_CAR*SEASON_WEEKS*(1+DIM_PCT_CAR)^B5822)</f>
        <v>911.23060582002415</v>
      </c>
      <c r="G5822" s="5">
        <f>IF(C5822=0,0,C5822*LABOR_HRS_WK_MES*SEASON_WEEKS*(1+DIM_PCT_MES)^C5822)</f>
        <v>1226.6692487641699</v>
      </c>
      <c r="H5822" s="5">
        <f>E5822+F5822+G5822</f>
        <v>3681.283797784195</v>
      </c>
      <c r="I5822" s="5">
        <f>MIN(H5822,FARMER_HRS)</f>
        <v>720</v>
      </c>
      <c r="J5822" s="5">
        <f>MAX(0,H5822-FARMER_HRS)</f>
        <v>2961.283797784195</v>
      </c>
      <c r="K5822" s="2">
        <f>I5822*FARMER_RATE+J5822*TEMP_WORKER_RATE</f>
        <v>76411.1770448645</v>
      </c>
      <c r="L5822" s="2">
        <f>A5822*PRICE_TOM+B5822*PRICE_CAR+C5822*PRICE_MES</f>
        <v>166886</v>
      </c>
      <c r="M5822" s="2">
        <f>A5822*FERT_BED_TOM+B5822*FERT_BED_CAR+C5822*FERT_BED_MES</f>
        <v>33880</v>
      </c>
      <c r="N5822" s="6">
        <f>IF(AND(D5822&lt;=TOTAL_BEDS,J5822&lt;=TEMP_WORKER_MAX*TEMP_WORKER_HRS),1,0)</f>
        <v>1</v>
      </c>
      <c r="O5822" s="2">
        <f>L5822-M5822-K5822-FIXED_COSTS</f>
        <v>36594.8229551355</v>
      </c>
      <c r="P5822" s="2">
        <f>IF(N5822=1,O5822,"")</f>
        <v>36594.8229551355</v>
      </c>
    </row>
    <row r="5823">
      <c r="A5823" s="6">
        <v>8</v>
      </c>
      <c r="B5823" s="6">
        <v>19</v>
      </c>
      <c r="C5823" s="6">
        <v>22</v>
      </c>
      <c r="D5823" s="6">
        <f>A5823+B5823+C5823</f>
        <v>49</v>
      </c>
      <c r="E5823" s="5">
        <f>IF(A5823=0,0,A5823*LABOR_HRS_WK_TOM*SEASON_WEEKS*(1+DIM_PCT_TOM)^A5823)</f>
        <v>1543.3839432000011</v>
      </c>
      <c r="F5823" s="5">
        <f>IF(B5823=0,0,B5823*LABOR_HRS_WK_CAR*SEASON_WEEKS*(1+DIM_PCT_CAR)^B5823)</f>
        <v>911.23060582002415</v>
      </c>
      <c r="G5823" s="5">
        <f>IF(C5823=0,0,C5823*LABOR_HRS_WK_MES*SEASON_WEEKS*(1+DIM_PCT_MES)^C5823)</f>
        <v>1301.1455960105659</v>
      </c>
      <c r="H5823" s="5">
        <f>E5823+F5823+G5823</f>
        <v>3755.760145030591</v>
      </c>
      <c r="I5823" s="5">
        <f>MIN(H5823,FARMER_HRS)</f>
        <v>720</v>
      </c>
      <c r="J5823" s="5">
        <f>MAX(0,H5823-FARMER_HRS)</f>
        <v>3035.760145030591</v>
      </c>
      <c r="K5823" s="2">
        <f>I5823*FARMER_RATE+J5823*TEMP_WORKER_RATE</f>
        <v>77704.169184558879</v>
      </c>
      <c r="L5823" s="2">
        <f>A5823*PRICE_TOM+B5823*PRICE_CAR+C5823*PRICE_MES</f>
        <v>169586</v>
      </c>
      <c r="M5823" s="2">
        <f>A5823*FERT_BED_TOM+B5823*FERT_BED_CAR+C5823*FERT_BED_MES</f>
        <v>34760</v>
      </c>
      <c r="N5823" s="6">
        <f>IF(AND(D5823&lt;=TOTAL_BEDS,J5823&lt;=TEMP_WORKER_MAX*TEMP_WORKER_HRS),1,0)</f>
        <v>1</v>
      </c>
      <c r="O5823" s="2">
        <f>L5823-M5823-K5823-FIXED_COSTS</f>
        <v>37121.830815441121</v>
      </c>
      <c r="P5823" s="2">
        <f>IF(N5823=1,O5823,"")</f>
        <v>37121.830815441121</v>
      </c>
    </row>
    <row r="5824">
      <c r="A5824" s="6">
        <v>8</v>
      </c>
      <c r="B5824" s="6">
        <v>19</v>
      </c>
      <c r="C5824" s="6">
        <v>23</v>
      </c>
      <c r="D5824" s="6">
        <f>A5824+B5824+C5824</f>
        <v>50</v>
      </c>
      <c r="E5824" s="5">
        <f>IF(A5824=0,0,A5824*LABOR_HRS_WK_TOM*SEASON_WEEKS*(1+DIM_PCT_TOM)^A5824)</f>
        <v>1543.3839432000011</v>
      </c>
      <c r="F5824" s="5">
        <f>IF(B5824=0,0,B5824*LABOR_HRS_WK_CAR*SEASON_WEEKS*(1+DIM_PCT_CAR)^B5824)</f>
        <v>911.23060582002415</v>
      </c>
      <c r="G5824" s="5">
        <f>IF(C5824=0,0,C5824*LABOR_HRS_WK_MES*SEASON_WEEKS*(1+DIM_PCT_MES)^C5824)</f>
        <v>1377.2921848680023</v>
      </c>
      <c r="H5824" s="5">
        <f>E5824+F5824+G5824</f>
        <v>3831.9067338880277</v>
      </c>
      <c r="I5824" s="5">
        <f>MIN(H5824,FARMER_HRS)</f>
        <v>720</v>
      </c>
      <c r="J5824" s="5">
        <f>MAX(0,H5824-FARMER_HRS)</f>
        <v>3111.9067338880277</v>
      </c>
      <c r="K5824" s="2">
        <f>I5824*FARMER_RATE+J5824*TEMP_WORKER_RATE</f>
        <v>79026.158574444926</v>
      </c>
      <c r="L5824" s="2">
        <f>A5824*PRICE_TOM+B5824*PRICE_CAR+C5824*PRICE_MES</f>
        <v>172286</v>
      </c>
      <c r="M5824" s="2">
        <f>A5824*FERT_BED_TOM+B5824*FERT_BED_CAR+C5824*FERT_BED_MES</f>
        <v>35640</v>
      </c>
      <c r="N5824" s="6">
        <f>IF(AND(D5824&lt;=TOTAL_BEDS,J5824&lt;=TEMP_WORKER_MAX*TEMP_WORKER_HRS),1,0)</f>
        <v>1</v>
      </c>
      <c r="O5824" s="2">
        <f>L5824-M5824-K5824-FIXED_COSTS</f>
        <v>37619.841425555074</v>
      </c>
      <c r="P5824" s="2">
        <f>IF(N5824=1,O5824,"")</f>
        <v>37619.841425555074</v>
      </c>
    </row>
    <row r="5825">
      <c r="A5825" s="6">
        <v>8</v>
      </c>
      <c r="B5825" s="6">
        <v>19</v>
      </c>
      <c r="C5825" s="6">
        <v>24</v>
      </c>
      <c r="D5825" s="6">
        <f>A5825+B5825+C5825</f>
        <v>51</v>
      </c>
      <c r="E5825" s="5">
        <f>IF(A5825=0,0,A5825*LABOR_HRS_WK_TOM*SEASON_WEEKS*(1+DIM_PCT_TOM)^A5825)</f>
        <v>1543.3839432000011</v>
      </c>
      <c r="F5825" s="5">
        <f>IF(B5825=0,0,B5825*LABOR_HRS_WK_CAR*SEASON_WEEKS*(1+DIM_PCT_CAR)^B5825)</f>
        <v>911.23060582002415</v>
      </c>
      <c r="G5825" s="5">
        <f>IF(C5825=0,0,C5825*LABOR_HRS_WK_MES*SEASON_WEEKS*(1+DIM_PCT_MES)^C5825)</f>
        <v>1455.139134447498</v>
      </c>
      <c r="H5825" s="5">
        <f>E5825+F5825+G5825</f>
        <v>3909.7536834675229</v>
      </c>
      <c r="I5825" s="5">
        <f>MIN(H5825,FARMER_HRS)</f>
        <v>720</v>
      </c>
      <c r="J5825" s="5">
        <f>MAX(0,H5825-FARMER_HRS)</f>
        <v>3189.7536834675229</v>
      </c>
      <c r="K5825" s="2">
        <f>I5825*FARMER_RATE+J5825*TEMP_WORKER_RATE</f>
        <v>80377.6681157556</v>
      </c>
      <c r="L5825" s="2">
        <f>A5825*PRICE_TOM+B5825*PRICE_CAR+C5825*PRICE_MES</f>
        <v>174986</v>
      </c>
      <c r="M5825" s="2">
        <f>A5825*FERT_BED_TOM+B5825*FERT_BED_CAR+C5825*FERT_BED_MES</f>
        <v>36520</v>
      </c>
      <c r="N5825" s="6">
        <f>IF(AND(D5825&lt;=TOTAL_BEDS,J5825&lt;=TEMP_WORKER_MAX*TEMP_WORKER_HRS),1,0)</f>
        <v>1</v>
      </c>
      <c r="O5825" s="2">
        <f>L5825-M5825-K5825-FIXED_COSTS</f>
        <v>38088.3318842444</v>
      </c>
      <c r="P5825" s="2">
        <f>IF(N5825=1,O5825,"")</f>
        <v>38088.3318842444</v>
      </c>
    </row>
    <row r="5826">
      <c r="A5826" s="6">
        <v>8</v>
      </c>
      <c r="B5826" s="6">
        <v>19</v>
      </c>
      <c r="C5826" s="6">
        <v>25</v>
      </c>
      <c r="D5826" s="6">
        <f>A5826+B5826+C5826</f>
        <v>52</v>
      </c>
      <c r="E5826" s="5">
        <f>IF(A5826=0,0,A5826*LABOR_HRS_WK_TOM*SEASON_WEEKS*(1+DIM_PCT_TOM)^A5826)</f>
        <v>1543.3839432000011</v>
      </c>
      <c r="F5826" s="5">
        <f>IF(B5826=0,0,B5826*LABOR_HRS_WK_CAR*SEASON_WEEKS*(1+DIM_PCT_CAR)^B5826)</f>
        <v>911.23060582002415</v>
      </c>
      <c r="G5826" s="5">
        <f>IF(C5826=0,0,C5826*LABOR_HRS_WK_MES*SEASON_WEEKS*(1+DIM_PCT_MES)^C5826)</f>
        <v>1534.7170558625955</v>
      </c>
      <c r="H5826" s="5">
        <f>E5826+F5826+G5826</f>
        <v>3989.3316048826209</v>
      </c>
      <c r="I5826" s="5">
        <f>MIN(H5826,FARMER_HRS)</f>
        <v>720</v>
      </c>
      <c r="J5826" s="5">
        <f>MAX(0,H5826-FARMER_HRS)</f>
        <v>3269.3316048826209</v>
      </c>
      <c r="K5826" s="2">
        <f>I5826*FARMER_RATE+J5826*TEMP_WORKER_RATE</f>
        <v>81759.229251434386</v>
      </c>
      <c r="L5826" s="2">
        <f>A5826*PRICE_TOM+B5826*PRICE_CAR+C5826*PRICE_MES</f>
        <v>177686</v>
      </c>
      <c r="M5826" s="2">
        <f>A5826*FERT_BED_TOM+B5826*FERT_BED_CAR+C5826*FERT_BED_MES</f>
        <v>37400</v>
      </c>
      <c r="N5826" s="6">
        <f>IF(AND(D5826&lt;=TOTAL_BEDS,J5826&lt;=TEMP_WORKER_MAX*TEMP_WORKER_HRS),1,0)</f>
        <v>1</v>
      </c>
      <c r="O5826" s="2">
        <f>L5826-M5826-K5826-FIXED_COSTS</f>
        <v>38526.770748565614</v>
      </c>
      <c r="P5826" s="2">
        <f>IF(N5826=1,O5826,"")</f>
        <v>38526.770748565614</v>
      </c>
    </row>
    <row r="5827">
      <c r="A5827" s="6">
        <v>8</v>
      </c>
      <c r="B5827" s="6">
        <v>19</v>
      </c>
      <c r="C5827" s="6">
        <v>26</v>
      </c>
      <c r="D5827" s="6">
        <f>A5827+B5827+C5827</f>
        <v>53</v>
      </c>
      <c r="E5827" s="5">
        <f>IF(A5827=0,0,A5827*LABOR_HRS_WK_TOM*SEASON_WEEKS*(1+DIM_PCT_TOM)^A5827)</f>
        <v>1543.3839432000011</v>
      </c>
      <c r="F5827" s="5">
        <f>IF(B5827=0,0,B5827*LABOR_HRS_WK_CAR*SEASON_WEEKS*(1+DIM_PCT_CAR)^B5827)</f>
        <v>911.23060582002415</v>
      </c>
      <c r="G5827" s="5">
        <f>IF(C5827=0,0,C5827*LABOR_HRS_WK_MES*SEASON_WEEKS*(1+DIM_PCT_MES)^C5827)</f>
        <v>1616.0570598233128</v>
      </c>
      <c r="H5827" s="5">
        <f>E5827+F5827+G5827</f>
        <v>4070.6716088433377</v>
      </c>
      <c r="I5827" s="5">
        <f>MIN(H5827,FARMER_HRS)</f>
        <v>720</v>
      </c>
      <c r="J5827" s="5">
        <f>MAX(0,H5827-FARMER_HRS)</f>
        <v>3350.6716088433377</v>
      </c>
      <c r="K5827" s="2">
        <f>I5827*FARMER_RATE+J5827*TEMP_WORKER_RATE</f>
        <v>83171.382097974609</v>
      </c>
      <c r="L5827" s="2">
        <f>A5827*PRICE_TOM+B5827*PRICE_CAR+C5827*PRICE_MES</f>
        <v>180386</v>
      </c>
      <c r="M5827" s="2">
        <f>A5827*FERT_BED_TOM+B5827*FERT_BED_CAR+C5827*FERT_BED_MES</f>
        <v>38280</v>
      </c>
      <c r="N5827" s="6">
        <f>IF(AND(D5827&lt;=TOTAL_BEDS,J5827&lt;=TEMP_WORKER_MAX*TEMP_WORKER_HRS),1,0)</f>
        <v>1</v>
      </c>
      <c r="O5827" s="2">
        <f>L5827-M5827-K5827-FIXED_COSTS</f>
        <v>38934.617902025391</v>
      </c>
      <c r="P5827" s="2">
        <f>IF(N5827=1,O5827,"")</f>
        <v>38934.617902025391</v>
      </c>
    </row>
    <row r="5828">
      <c r="A5828" s="6">
        <v>8</v>
      </c>
      <c r="B5828" s="6">
        <v>19</v>
      </c>
      <c r="C5828" s="6">
        <v>27</v>
      </c>
      <c r="D5828" s="6">
        <f>A5828+B5828+C5828</f>
        <v>54</v>
      </c>
      <c r="E5828" s="5">
        <f>IF(A5828=0,0,A5828*LABOR_HRS_WK_TOM*SEASON_WEEKS*(1+DIM_PCT_TOM)^A5828)</f>
        <v>1543.3839432000011</v>
      </c>
      <c r="F5828" s="5">
        <f>IF(B5828=0,0,B5828*LABOR_HRS_WK_CAR*SEASON_WEEKS*(1+DIM_PCT_CAR)^B5828)</f>
        <v>911.23060582002415</v>
      </c>
      <c r="G5828" s="5">
        <f>IF(C5828=0,0,C5828*LABOR_HRS_WK_MES*SEASON_WEEKS*(1+DIM_PCT_MES)^C5828)</f>
        <v>1699.19076434307</v>
      </c>
      <c r="H5828" s="5">
        <f>E5828+F5828+G5828</f>
        <v>4153.8053133630947</v>
      </c>
      <c r="I5828" s="5">
        <f>MIN(H5828,FARMER_HRS)</f>
        <v>720</v>
      </c>
      <c r="J5828" s="5">
        <f>MAX(0,H5828-FARMER_HRS)</f>
        <v>3433.8053133630947</v>
      </c>
      <c r="K5828" s="2">
        <f>I5828*FARMER_RATE+J5828*TEMP_WORKER_RATE</f>
        <v>84614.675579220391</v>
      </c>
      <c r="L5828" s="2">
        <f>A5828*PRICE_TOM+B5828*PRICE_CAR+C5828*PRICE_MES</f>
        <v>183086</v>
      </c>
      <c r="M5828" s="2">
        <f>A5828*FERT_BED_TOM+B5828*FERT_BED_CAR+C5828*FERT_BED_MES</f>
        <v>39160</v>
      </c>
      <c r="N5828" s="6">
        <f>IF(AND(D5828&lt;=TOTAL_BEDS,J5828&lt;=TEMP_WORKER_MAX*TEMP_WORKER_HRS),1,0)</f>
        <v>1</v>
      </c>
      <c r="O5828" s="2">
        <f>L5828-M5828-K5828-FIXED_COSTS</f>
        <v>39311.324420779609</v>
      </c>
      <c r="P5828" s="2">
        <f>IF(N5828=1,O5828,"")</f>
        <v>39311.324420779609</v>
      </c>
    </row>
    <row r="5829">
      <c r="A5829" s="6">
        <v>8</v>
      </c>
      <c r="B5829" s="6">
        <v>19</v>
      </c>
      <c r="C5829" s="6">
        <v>28</v>
      </c>
      <c r="D5829" s="6">
        <f>A5829+B5829+C5829</f>
        <v>55</v>
      </c>
      <c r="E5829" s="5">
        <f>IF(A5829=0,0,A5829*LABOR_HRS_WK_TOM*SEASON_WEEKS*(1+DIM_PCT_TOM)^A5829)</f>
        <v>1543.3839432000011</v>
      </c>
      <c r="F5829" s="5">
        <f>IF(B5829=0,0,B5829*LABOR_HRS_WK_CAR*SEASON_WEEKS*(1+DIM_PCT_CAR)^B5829)</f>
        <v>911.23060582002415</v>
      </c>
      <c r="G5829" s="5">
        <f>IF(C5829=0,0,C5829*LABOR_HRS_WK_MES*SEASON_WEEKS*(1+DIM_PCT_MES)^C5829)</f>
        <v>1784.1503025602233</v>
      </c>
      <c r="H5829" s="5">
        <f>E5829+F5829+G5829</f>
        <v>4238.7648515802484</v>
      </c>
      <c r="I5829" s="5">
        <f>MIN(H5829,FARMER_HRS)</f>
        <v>720</v>
      </c>
      <c r="J5829" s="5">
        <f>MAX(0,H5829-FARMER_HRS)</f>
        <v>3518.7648515802484</v>
      </c>
      <c r="K5829" s="2">
        <f>I5829*FARMER_RATE+J5829*TEMP_WORKER_RATE</f>
        <v>86089.66756215709</v>
      </c>
      <c r="L5829" s="2">
        <f>A5829*PRICE_TOM+B5829*PRICE_CAR+C5829*PRICE_MES</f>
        <v>185786</v>
      </c>
      <c r="M5829" s="2">
        <f>A5829*FERT_BED_TOM+B5829*FERT_BED_CAR+C5829*FERT_BED_MES</f>
        <v>40040</v>
      </c>
      <c r="N5829" s="6">
        <f>IF(AND(D5829&lt;=TOTAL_BEDS,J5829&lt;=TEMP_WORKER_MAX*TEMP_WORKER_HRS),1,0)</f>
        <v>1</v>
      </c>
      <c r="O5829" s="2">
        <f>L5829-M5829-K5829-FIXED_COSTS</f>
        <v>39656.33243784291</v>
      </c>
      <c r="P5829" s="2">
        <f>IF(N5829=1,O5829,"")</f>
        <v>39656.33243784291</v>
      </c>
    </row>
    <row r="5830">
      <c r="A5830" s="6">
        <v>8</v>
      </c>
      <c r="B5830" s="6">
        <v>19</v>
      </c>
      <c r="C5830" s="6">
        <v>29</v>
      </c>
      <c r="D5830" s="6">
        <f>A5830+B5830+C5830</f>
        <v>56</v>
      </c>
      <c r="E5830" s="5">
        <f>IF(A5830=0,0,A5830*LABOR_HRS_WK_TOM*SEASON_WEEKS*(1+DIM_PCT_TOM)^A5830)</f>
        <v>1543.3839432000011</v>
      </c>
      <c r="F5830" s="5">
        <f>IF(B5830=0,0,B5830*LABOR_HRS_WK_CAR*SEASON_WEEKS*(1+DIM_PCT_CAR)^B5830)</f>
        <v>911.23060582002415</v>
      </c>
      <c r="G5830" s="5">
        <f>IF(C5830=0,0,C5830*LABOR_HRS_WK_MES*SEASON_WEEKS*(1+DIM_PCT_MES)^C5830)</f>
        <v>1870.9683306758766</v>
      </c>
      <c r="H5830" s="5">
        <f>E5830+F5830+G5830</f>
        <v>4325.5828796959013</v>
      </c>
      <c r="I5830" s="5">
        <f>MIN(H5830,FARMER_HRS)</f>
        <v>720</v>
      </c>
      <c r="J5830" s="5">
        <f>MAX(0,H5830-FARMER_HRS)</f>
        <v>3605.5828796959013</v>
      </c>
      <c r="K5830" s="2">
        <f>I5830*FARMER_RATE+J5830*TEMP_WORKER_RATE</f>
        <v>87596.92499472051</v>
      </c>
      <c r="L5830" s="2">
        <f>A5830*PRICE_TOM+B5830*PRICE_CAR+C5830*PRICE_MES</f>
        <v>188486</v>
      </c>
      <c r="M5830" s="2">
        <f>A5830*FERT_BED_TOM+B5830*FERT_BED_CAR+C5830*FERT_BED_MES</f>
        <v>40920</v>
      </c>
      <c r="N5830" s="6">
        <f>IF(AND(D5830&lt;=TOTAL_BEDS,J5830&lt;=TEMP_WORKER_MAX*TEMP_WORKER_HRS),1,0)</f>
        <v>1</v>
      </c>
      <c r="O5830" s="2">
        <f>L5830-M5830-K5830-FIXED_COSTS</f>
        <v>39969.07500527949</v>
      </c>
      <c r="P5830" s="2">
        <f>IF(N5830=1,O5830,"")</f>
        <v>39969.07500527949</v>
      </c>
    </row>
    <row r="5831">
      <c r="A5831" s="6">
        <v>8</v>
      </c>
      <c r="B5831" s="6">
        <v>19</v>
      </c>
      <c r="C5831" s="6">
        <v>30</v>
      </c>
      <c r="D5831" s="6">
        <f>A5831+B5831+C5831</f>
        <v>57</v>
      </c>
      <c r="E5831" s="5">
        <f>IF(A5831=0,0,A5831*LABOR_HRS_WK_TOM*SEASON_WEEKS*(1+DIM_PCT_TOM)^A5831)</f>
        <v>1543.3839432000011</v>
      </c>
      <c r="F5831" s="5">
        <f>IF(B5831=0,0,B5831*LABOR_HRS_WK_CAR*SEASON_WEEKS*(1+DIM_PCT_CAR)^B5831)</f>
        <v>911.23060582002415</v>
      </c>
      <c r="G5831" s="5">
        <f>IF(C5831=0,0,C5831*LABOR_HRS_WK_MES*SEASON_WEEKS*(1+DIM_PCT_MES)^C5831)</f>
        <v>1959.6780360096466</v>
      </c>
      <c r="H5831" s="5">
        <f>E5831+F5831+G5831</f>
        <v>4414.2925850296715</v>
      </c>
      <c r="I5831" s="5">
        <f>MIN(H5831,FARMER_HRS)</f>
        <v>720</v>
      </c>
      <c r="J5831" s="5">
        <f>MAX(0,H5831-FARMER_HRS)</f>
        <v>3694.2925850296715</v>
      </c>
      <c r="K5831" s="2">
        <f>I5831*FARMER_RATE+J5831*TEMP_WORKER_RATE</f>
        <v>89137.02404565402</v>
      </c>
      <c r="L5831" s="2">
        <f>A5831*PRICE_TOM+B5831*PRICE_CAR+C5831*PRICE_MES</f>
        <v>191186</v>
      </c>
      <c r="M5831" s="2">
        <f>A5831*FERT_BED_TOM+B5831*FERT_BED_CAR+C5831*FERT_BED_MES</f>
        <v>41800</v>
      </c>
      <c r="N5831" s="6">
        <f>IF(AND(D5831&lt;=TOTAL_BEDS,J5831&lt;=TEMP_WORKER_MAX*TEMP_WORKER_HRS),1,0)</f>
        <v>1</v>
      </c>
      <c r="O5831" s="2">
        <f>L5831-M5831-K5831-FIXED_COSTS</f>
        <v>40248.97595434598</v>
      </c>
      <c r="P5831" s="2">
        <f>IF(N5831=1,O5831,"")</f>
        <v>40248.97595434598</v>
      </c>
    </row>
    <row r="5832">
      <c r="A5832" s="6">
        <v>8</v>
      </c>
      <c r="B5832" s="6">
        <v>20</v>
      </c>
      <c r="C5832" s="6">
        <v>0</v>
      </c>
      <c r="D5832" s="6">
        <f>A5832+B5832+C5832</f>
        <v>28</v>
      </c>
      <c r="E5832" s="5">
        <f>IF(A5832=0,0,A5832*LABOR_HRS_WK_TOM*SEASON_WEEKS*(1+DIM_PCT_TOM)^A5832)</f>
        <v>1543.3839432000011</v>
      </c>
      <c r="F5832" s="5">
        <f>IF(B5832=0,0,B5832*LABOR_HRS_WK_CAR*SEASON_WEEKS*(1+DIM_PCT_CAR)^B5832)</f>
        <v>983.16986417423652</v>
      </c>
      <c r="G5832" s="5">
        <f>IF(C5832=0,0,C5832*LABOR_HRS_WK_MES*SEASON_WEEKS*(1+DIM_PCT_MES)^C5832)</f>
        <v>0</v>
      </c>
      <c r="H5832" s="5">
        <f>E5832+F5832+G5832</f>
        <v>2526.5538073742377</v>
      </c>
      <c r="I5832" s="5">
        <f>MIN(H5832,FARMER_HRS)</f>
        <v>720</v>
      </c>
      <c r="J5832" s="5">
        <f>MAX(0,H5832-FARMER_HRS)</f>
        <v>1806.5538073742377</v>
      </c>
      <c r="K5832" s="2">
        <f>I5832*FARMER_RATE+J5832*TEMP_WORKER_RATE</f>
        <v>56363.781378024956</v>
      </c>
      <c r="L5832" s="2">
        <f>A5832*PRICE_TOM+B5832*PRICE_CAR+C5832*PRICE_MES</f>
        <v>112280</v>
      </c>
      <c r="M5832" s="2">
        <f>A5832*FERT_BED_TOM+B5832*FERT_BED_CAR+C5832*FERT_BED_MES</f>
        <v>15840</v>
      </c>
      <c r="N5832" s="6">
        <f>IF(AND(D5832&lt;=TOTAL_BEDS,J5832&lt;=TEMP_WORKER_MAX*TEMP_WORKER_HRS),1,0)</f>
        <v>1</v>
      </c>
      <c r="O5832" s="2">
        <f>L5832-M5832-K5832-FIXED_COSTS</f>
        <v>20076.218621975044</v>
      </c>
      <c r="P5832" s="2">
        <f>IF(N5832=1,O5832,"")</f>
        <v>20076.218621975044</v>
      </c>
    </row>
    <row r="5833">
      <c r="A5833" s="6">
        <v>8</v>
      </c>
      <c r="B5833" s="6">
        <v>20</v>
      </c>
      <c r="C5833" s="6">
        <v>1</v>
      </c>
      <c r="D5833" s="6">
        <f>A5833+B5833+C5833</f>
        <v>29</v>
      </c>
      <c r="E5833" s="5">
        <f>IF(A5833=0,0,A5833*LABOR_HRS_WK_TOM*SEASON_WEEKS*(1+DIM_PCT_TOM)^A5833)</f>
        <v>1543.3839432000011</v>
      </c>
      <c r="F5833" s="5">
        <f>IF(B5833=0,0,B5833*LABOR_HRS_WK_CAR*SEASON_WEEKS*(1+DIM_PCT_CAR)^B5833)</f>
        <v>983.16986417423652</v>
      </c>
      <c r="G5833" s="5">
        <f>IF(C5833=0,0,C5833*LABOR_HRS_WK_MES*SEASON_WEEKS*(1+DIM_PCT_MES)^C5833)</f>
        <v>45.5625</v>
      </c>
      <c r="H5833" s="5">
        <f>E5833+F5833+G5833</f>
        <v>2572.1163073742377</v>
      </c>
      <c r="I5833" s="5">
        <f>MIN(H5833,FARMER_HRS)</f>
        <v>720</v>
      </c>
      <c r="J5833" s="5">
        <f>MAX(0,H5833-FARMER_HRS)</f>
        <v>1852.1163073742377</v>
      </c>
      <c r="K5833" s="2">
        <f>I5833*FARMER_RATE+J5833*TEMP_WORKER_RATE</f>
        <v>57154.797003024956</v>
      </c>
      <c r="L5833" s="2">
        <f>A5833*PRICE_TOM+B5833*PRICE_CAR+C5833*PRICE_MES</f>
        <v>114980</v>
      </c>
      <c r="M5833" s="2">
        <f>A5833*FERT_BED_TOM+B5833*FERT_BED_CAR+C5833*FERT_BED_MES</f>
        <v>16720</v>
      </c>
      <c r="N5833" s="6">
        <f>IF(AND(D5833&lt;=TOTAL_BEDS,J5833&lt;=TEMP_WORKER_MAX*TEMP_WORKER_HRS),1,0)</f>
        <v>1</v>
      </c>
      <c r="O5833" s="2">
        <f>L5833-M5833-K5833-FIXED_COSTS</f>
        <v>21105.202996975044</v>
      </c>
      <c r="P5833" s="2">
        <f>IF(N5833=1,O5833,"")</f>
        <v>21105.202996975044</v>
      </c>
    </row>
    <row r="5834">
      <c r="A5834" s="6">
        <v>8</v>
      </c>
      <c r="B5834" s="6">
        <v>20</v>
      </c>
      <c r="C5834" s="6">
        <v>2</v>
      </c>
      <c r="D5834" s="6">
        <f>A5834+B5834+C5834</f>
        <v>30</v>
      </c>
      <c r="E5834" s="5">
        <f>IF(A5834=0,0,A5834*LABOR_HRS_WK_TOM*SEASON_WEEKS*(1+DIM_PCT_TOM)^A5834)</f>
        <v>1543.3839432000011</v>
      </c>
      <c r="F5834" s="5">
        <f>IF(B5834=0,0,B5834*LABOR_HRS_WK_CAR*SEASON_WEEKS*(1+DIM_PCT_CAR)^B5834)</f>
        <v>983.16986417423652</v>
      </c>
      <c r="G5834" s="5">
        <f>IF(C5834=0,0,C5834*LABOR_HRS_WK_MES*SEASON_WEEKS*(1+DIM_PCT_MES)^C5834)</f>
        <v>92.2640625</v>
      </c>
      <c r="H5834" s="5">
        <f>E5834+F5834+G5834</f>
        <v>2618.8178698742377</v>
      </c>
      <c r="I5834" s="5">
        <f>MIN(H5834,FARMER_HRS)</f>
        <v>720</v>
      </c>
      <c r="J5834" s="5">
        <f>MAX(0,H5834-FARMER_HRS)</f>
        <v>1898.8178698742377</v>
      </c>
      <c r="K5834" s="2">
        <f>I5834*FARMER_RATE+J5834*TEMP_WORKER_RATE</f>
        <v>57965.588018649956</v>
      </c>
      <c r="L5834" s="2">
        <f>A5834*PRICE_TOM+B5834*PRICE_CAR+C5834*PRICE_MES</f>
        <v>117680</v>
      </c>
      <c r="M5834" s="2">
        <f>A5834*FERT_BED_TOM+B5834*FERT_BED_CAR+C5834*FERT_BED_MES</f>
        <v>17600</v>
      </c>
      <c r="N5834" s="6">
        <f>IF(AND(D5834&lt;=TOTAL_BEDS,J5834&lt;=TEMP_WORKER_MAX*TEMP_WORKER_HRS),1,0)</f>
        <v>1</v>
      </c>
      <c r="O5834" s="2">
        <f>L5834-M5834-K5834-FIXED_COSTS</f>
        <v>22114.411981350044</v>
      </c>
      <c r="P5834" s="2">
        <f>IF(N5834=1,O5834,"")</f>
        <v>22114.411981350044</v>
      </c>
    </row>
    <row r="5835">
      <c r="A5835" s="6">
        <v>8</v>
      </c>
      <c r="B5835" s="6">
        <v>20</v>
      </c>
      <c r="C5835" s="6">
        <v>3</v>
      </c>
      <c r="D5835" s="6">
        <f>A5835+B5835+C5835</f>
        <v>31</v>
      </c>
      <c r="E5835" s="5">
        <f>IF(A5835=0,0,A5835*LABOR_HRS_WK_TOM*SEASON_WEEKS*(1+DIM_PCT_TOM)^A5835)</f>
        <v>1543.3839432000011</v>
      </c>
      <c r="F5835" s="5">
        <f>IF(B5835=0,0,B5835*LABOR_HRS_WK_CAR*SEASON_WEEKS*(1+DIM_PCT_CAR)^B5835)</f>
        <v>983.16986417423652</v>
      </c>
      <c r="G5835" s="5">
        <f>IF(C5835=0,0,C5835*LABOR_HRS_WK_MES*SEASON_WEEKS*(1+DIM_PCT_MES)^C5835)</f>
        <v>140.12604492187498</v>
      </c>
      <c r="H5835" s="5">
        <f>E5835+F5835+G5835</f>
        <v>2666.6798522961126</v>
      </c>
      <c r="I5835" s="5">
        <f>MIN(H5835,FARMER_HRS)</f>
        <v>720</v>
      </c>
      <c r="J5835" s="5">
        <f>MAX(0,H5835-FARMER_HRS)</f>
        <v>1946.6798522961126</v>
      </c>
      <c r="K5835" s="2">
        <f>I5835*FARMER_RATE+J5835*TEMP_WORKER_RATE</f>
        <v>58796.525213474175</v>
      </c>
      <c r="L5835" s="2">
        <f>A5835*PRICE_TOM+B5835*PRICE_CAR+C5835*PRICE_MES</f>
        <v>120380</v>
      </c>
      <c r="M5835" s="2">
        <f>A5835*FERT_BED_TOM+B5835*FERT_BED_CAR+C5835*FERT_BED_MES</f>
        <v>18480</v>
      </c>
      <c r="N5835" s="6">
        <f>IF(AND(D5835&lt;=TOTAL_BEDS,J5835&lt;=TEMP_WORKER_MAX*TEMP_WORKER_HRS),1,0)</f>
        <v>1</v>
      </c>
      <c r="O5835" s="2">
        <f>L5835-M5835-K5835-FIXED_COSTS</f>
        <v>23103.474786525825</v>
      </c>
      <c r="P5835" s="2">
        <f>IF(N5835=1,O5835,"")</f>
        <v>23103.474786525825</v>
      </c>
    </row>
    <row r="5836">
      <c r="A5836" s="6">
        <v>8</v>
      </c>
      <c r="B5836" s="6">
        <v>20</v>
      </c>
      <c r="C5836" s="6">
        <v>4</v>
      </c>
      <c r="D5836" s="6">
        <f>A5836+B5836+C5836</f>
        <v>32</v>
      </c>
      <c r="E5836" s="5">
        <f>IF(A5836=0,0,A5836*LABOR_HRS_WK_TOM*SEASON_WEEKS*(1+DIM_PCT_TOM)^A5836)</f>
        <v>1543.3839432000011</v>
      </c>
      <c r="F5836" s="5">
        <f>IF(B5836=0,0,B5836*LABOR_HRS_WK_CAR*SEASON_WEEKS*(1+DIM_PCT_CAR)^B5836)</f>
        <v>983.16986417423652</v>
      </c>
      <c r="G5836" s="5">
        <f>IF(C5836=0,0,C5836*LABOR_HRS_WK_MES*SEASON_WEEKS*(1+DIM_PCT_MES)^C5836)</f>
        <v>189.17016064453119</v>
      </c>
      <c r="H5836" s="5">
        <f>E5836+F5836+G5836</f>
        <v>2715.723968018769</v>
      </c>
      <c r="I5836" s="5">
        <f>MIN(H5836,FARMER_HRS)</f>
        <v>720</v>
      </c>
      <c r="J5836" s="5">
        <f>MAX(0,H5836-FARMER_HRS)</f>
        <v>1995.723968018769</v>
      </c>
      <c r="K5836" s="2">
        <f>I5836*FARMER_RATE+J5836*TEMP_WORKER_RATE</f>
        <v>59647.985555881409</v>
      </c>
      <c r="L5836" s="2">
        <f>A5836*PRICE_TOM+B5836*PRICE_CAR+C5836*PRICE_MES</f>
        <v>123080</v>
      </c>
      <c r="M5836" s="2">
        <f>A5836*FERT_BED_TOM+B5836*FERT_BED_CAR+C5836*FERT_BED_MES</f>
        <v>19360</v>
      </c>
      <c r="N5836" s="6">
        <f>IF(AND(D5836&lt;=TOTAL_BEDS,J5836&lt;=TEMP_WORKER_MAX*TEMP_WORKER_HRS),1,0)</f>
        <v>1</v>
      </c>
      <c r="O5836" s="2">
        <f>L5836-M5836-K5836-FIXED_COSTS</f>
        <v>24072.014444118591</v>
      </c>
      <c r="P5836" s="2">
        <f>IF(N5836=1,O5836,"")</f>
        <v>24072.014444118591</v>
      </c>
    </row>
    <row r="5837">
      <c r="A5837" s="6">
        <v>8</v>
      </c>
      <c r="B5837" s="6">
        <v>20</v>
      </c>
      <c r="C5837" s="6">
        <v>5</v>
      </c>
      <c r="D5837" s="6">
        <f>A5837+B5837+C5837</f>
        <v>33</v>
      </c>
      <c r="E5837" s="5">
        <f>IF(A5837=0,0,A5837*LABOR_HRS_WK_TOM*SEASON_WEEKS*(1+DIM_PCT_TOM)^A5837)</f>
        <v>1543.3839432000011</v>
      </c>
      <c r="F5837" s="5">
        <f>IF(B5837=0,0,B5837*LABOR_HRS_WK_CAR*SEASON_WEEKS*(1+DIM_PCT_CAR)^B5837)</f>
        <v>983.16986417423652</v>
      </c>
      <c r="G5837" s="5">
        <f>IF(C5837=0,0,C5837*LABOR_HRS_WK_MES*SEASON_WEEKS*(1+DIM_PCT_MES)^C5837)</f>
        <v>239.41848456573481</v>
      </c>
      <c r="H5837" s="5">
        <f>E5837+F5837+G5837</f>
        <v>2765.9722919399724</v>
      </c>
      <c r="I5837" s="5">
        <f>MIN(H5837,FARMER_HRS)</f>
        <v>720</v>
      </c>
      <c r="J5837" s="5">
        <f>MAX(0,H5837-FARMER_HRS)</f>
        <v>2045.9722919399724</v>
      </c>
      <c r="K5837" s="2">
        <f>I5837*FARMER_RATE+J5837*TEMP_WORKER_RATE</f>
        <v>60520.35229062452</v>
      </c>
      <c r="L5837" s="2">
        <f>A5837*PRICE_TOM+B5837*PRICE_CAR+C5837*PRICE_MES</f>
        <v>125780</v>
      </c>
      <c r="M5837" s="2">
        <f>A5837*FERT_BED_TOM+B5837*FERT_BED_CAR+C5837*FERT_BED_MES</f>
        <v>20240</v>
      </c>
      <c r="N5837" s="6">
        <f>IF(AND(D5837&lt;=TOTAL_BEDS,J5837&lt;=TEMP_WORKER_MAX*TEMP_WORKER_HRS),1,0)</f>
        <v>1</v>
      </c>
      <c r="O5837" s="2">
        <f>L5837-M5837-K5837-FIXED_COSTS</f>
        <v>25019.64770937548</v>
      </c>
      <c r="P5837" s="2">
        <f>IF(N5837=1,O5837,"")</f>
        <v>25019.64770937548</v>
      </c>
    </row>
    <row r="5838">
      <c r="A5838" s="6">
        <v>8</v>
      </c>
      <c r="B5838" s="6">
        <v>20</v>
      </c>
      <c r="C5838" s="6">
        <v>6</v>
      </c>
      <c r="D5838" s="6">
        <f>A5838+B5838+C5838</f>
        <v>34</v>
      </c>
      <c r="E5838" s="5">
        <f>IF(A5838=0,0,A5838*LABOR_HRS_WK_TOM*SEASON_WEEKS*(1+DIM_PCT_TOM)^A5838)</f>
        <v>1543.3839432000011</v>
      </c>
      <c r="F5838" s="5">
        <f>IF(B5838=0,0,B5838*LABOR_HRS_WK_CAR*SEASON_WEEKS*(1+DIM_PCT_CAR)^B5838)</f>
        <v>983.16986417423652</v>
      </c>
      <c r="G5838" s="5">
        <f>IF(C5838=0,0,C5838*LABOR_HRS_WK_MES*SEASON_WEEKS*(1+DIM_PCT_MES)^C5838)</f>
        <v>290.89345874736773</v>
      </c>
      <c r="H5838" s="5">
        <f>E5838+F5838+G5838</f>
        <v>2817.4472661216055</v>
      </c>
      <c r="I5838" s="5">
        <f>MIN(H5838,FARMER_HRS)</f>
        <v>720</v>
      </c>
      <c r="J5838" s="5">
        <f>MAX(0,H5838-FARMER_HRS)</f>
        <v>2097.4472661216055</v>
      </c>
      <c r="K5838" s="2">
        <f>I5838*FARMER_RATE+J5838*TEMP_WORKER_RATE</f>
        <v>61414.015036833429</v>
      </c>
      <c r="L5838" s="2">
        <f>A5838*PRICE_TOM+B5838*PRICE_CAR+C5838*PRICE_MES</f>
        <v>128480</v>
      </c>
      <c r="M5838" s="2">
        <f>A5838*FERT_BED_TOM+B5838*FERT_BED_CAR+C5838*FERT_BED_MES</f>
        <v>21120</v>
      </c>
      <c r="N5838" s="6">
        <f>IF(AND(D5838&lt;=TOTAL_BEDS,J5838&lt;=TEMP_WORKER_MAX*TEMP_WORKER_HRS),1,0)</f>
        <v>1</v>
      </c>
      <c r="O5838" s="2">
        <f>L5838-M5838-K5838-FIXED_COSTS</f>
        <v>25945.984963166571</v>
      </c>
      <c r="P5838" s="2">
        <f>IF(N5838=1,O5838,"")</f>
        <v>25945.984963166571</v>
      </c>
    </row>
    <row r="5839">
      <c r="A5839" s="6">
        <v>8</v>
      </c>
      <c r="B5839" s="6">
        <v>20</v>
      </c>
      <c r="C5839" s="6">
        <v>7</v>
      </c>
      <c r="D5839" s="6">
        <f>A5839+B5839+C5839</f>
        <v>35</v>
      </c>
      <c r="E5839" s="5">
        <f>IF(A5839=0,0,A5839*LABOR_HRS_WK_TOM*SEASON_WEEKS*(1+DIM_PCT_TOM)^A5839)</f>
        <v>1543.3839432000011</v>
      </c>
      <c r="F5839" s="5">
        <f>IF(B5839=0,0,B5839*LABOR_HRS_WK_CAR*SEASON_WEEKS*(1+DIM_PCT_CAR)^B5839)</f>
        <v>983.16986417423652</v>
      </c>
      <c r="G5839" s="5">
        <f>IF(C5839=0,0,C5839*LABOR_HRS_WK_MES*SEASON_WEEKS*(1+DIM_PCT_MES)^C5839)</f>
        <v>343.61789814532818</v>
      </c>
      <c r="H5839" s="5">
        <f>E5839+F5839+G5839</f>
        <v>2870.1717055195659</v>
      </c>
      <c r="I5839" s="5">
        <f>MIN(H5839,FARMER_HRS)</f>
        <v>720</v>
      </c>
      <c r="J5839" s="5">
        <f>MAX(0,H5839-FARMER_HRS)</f>
        <v>2150.1717055195659</v>
      </c>
      <c r="K5839" s="2">
        <f>I5839*FARMER_RATE+J5839*TEMP_WORKER_RATE</f>
        <v>62329.369887492459</v>
      </c>
      <c r="L5839" s="2">
        <f>A5839*PRICE_TOM+B5839*PRICE_CAR+C5839*PRICE_MES</f>
        <v>131180</v>
      </c>
      <c r="M5839" s="2">
        <f>A5839*FERT_BED_TOM+B5839*FERT_BED_CAR+C5839*FERT_BED_MES</f>
        <v>22000</v>
      </c>
      <c r="N5839" s="6">
        <f>IF(AND(D5839&lt;=TOTAL_BEDS,J5839&lt;=TEMP_WORKER_MAX*TEMP_WORKER_HRS),1,0)</f>
        <v>1</v>
      </c>
      <c r="O5839" s="2">
        <f>L5839-M5839-K5839-FIXED_COSTS</f>
        <v>26850.630112507541</v>
      </c>
      <c r="P5839" s="2">
        <f>IF(N5839=1,O5839,"")</f>
        <v>26850.630112507541</v>
      </c>
    </row>
    <row r="5840">
      <c r="A5840" s="6">
        <v>8</v>
      </c>
      <c r="B5840" s="6">
        <v>20</v>
      </c>
      <c r="C5840" s="6">
        <v>8</v>
      </c>
      <c r="D5840" s="6">
        <f>A5840+B5840+C5840</f>
        <v>36</v>
      </c>
      <c r="E5840" s="5">
        <f>IF(A5840=0,0,A5840*LABOR_HRS_WK_TOM*SEASON_WEEKS*(1+DIM_PCT_TOM)^A5840)</f>
        <v>1543.3839432000011</v>
      </c>
      <c r="F5840" s="5">
        <f>IF(B5840=0,0,B5840*LABOR_HRS_WK_CAR*SEASON_WEEKS*(1+DIM_PCT_CAR)^B5840)</f>
        <v>983.16986417423652</v>
      </c>
      <c r="G5840" s="5">
        <f>IF(C5840=0,0,C5840*LABOR_HRS_WK_MES*SEASON_WEEKS*(1+DIM_PCT_MES)^C5840)</f>
        <v>397.61499642530833</v>
      </c>
      <c r="H5840" s="5">
        <f>E5840+F5840+G5840</f>
        <v>2924.1688037995459</v>
      </c>
      <c r="I5840" s="5">
        <f>MIN(H5840,FARMER_HRS)</f>
        <v>720</v>
      </c>
      <c r="J5840" s="5">
        <f>MAX(0,H5840-FARMER_HRS)</f>
        <v>2204.1688037995459</v>
      </c>
      <c r="K5840" s="2">
        <f>I5840*FARMER_RATE+J5840*TEMP_WORKER_RATE</f>
        <v>63266.819510408779</v>
      </c>
      <c r="L5840" s="2">
        <f>A5840*PRICE_TOM+B5840*PRICE_CAR+C5840*PRICE_MES</f>
        <v>133880</v>
      </c>
      <c r="M5840" s="2">
        <f>A5840*FERT_BED_TOM+B5840*FERT_BED_CAR+C5840*FERT_BED_MES</f>
        <v>22880</v>
      </c>
      <c r="N5840" s="6">
        <f>IF(AND(D5840&lt;=TOTAL_BEDS,J5840&lt;=TEMP_WORKER_MAX*TEMP_WORKER_HRS),1,0)</f>
        <v>1</v>
      </c>
      <c r="O5840" s="2">
        <f>L5840-M5840-K5840-FIXED_COSTS</f>
        <v>27733.180489591221</v>
      </c>
      <c r="P5840" s="2">
        <f>IF(N5840=1,O5840,"")</f>
        <v>27733.180489591221</v>
      </c>
    </row>
    <row r="5841">
      <c r="A5841" s="6">
        <v>8</v>
      </c>
      <c r="B5841" s="6">
        <v>20</v>
      </c>
      <c r="C5841" s="6">
        <v>9</v>
      </c>
      <c r="D5841" s="6">
        <f>A5841+B5841+C5841</f>
        <v>37</v>
      </c>
      <c r="E5841" s="5">
        <f>IF(A5841=0,0,A5841*LABOR_HRS_WK_TOM*SEASON_WEEKS*(1+DIM_PCT_TOM)^A5841)</f>
        <v>1543.3839432000011</v>
      </c>
      <c r="F5841" s="5">
        <f>IF(B5841=0,0,B5841*LABOR_HRS_WK_CAR*SEASON_WEEKS*(1+DIM_PCT_CAR)^B5841)</f>
        <v>983.16986417423652</v>
      </c>
      <c r="G5841" s="5">
        <f>IF(C5841=0,0,C5841*LABOR_HRS_WK_MES*SEASON_WEEKS*(1+DIM_PCT_MES)^C5841)</f>
        <v>452.90833186570273</v>
      </c>
      <c r="H5841" s="5">
        <f>E5841+F5841+G5841</f>
        <v>2979.4621392399404</v>
      </c>
      <c r="I5841" s="5">
        <f>MIN(H5841,FARMER_HRS)</f>
        <v>720</v>
      </c>
      <c r="J5841" s="5">
        <f>MAX(0,H5841-FARMER_HRS)</f>
        <v>2259.4621392399404</v>
      </c>
      <c r="K5841" s="2">
        <f>I5841*FARMER_RATE+J5841*TEMP_WORKER_RATE</f>
        <v>64226.773250693412</v>
      </c>
      <c r="L5841" s="2">
        <f>A5841*PRICE_TOM+B5841*PRICE_CAR+C5841*PRICE_MES</f>
        <v>136580</v>
      </c>
      <c r="M5841" s="2">
        <f>A5841*FERT_BED_TOM+B5841*FERT_BED_CAR+C5841*FERT_BED_MES</f>
        <v>23760</v>
      </c>
      <c r="N5841" s="6">
        <f>IF(AND(D5841&lt;=TOTAL_BEDS,J5841&lt;=TEMP_WORKER_MAX*TEMP_WORKER_HRS),1,0)</f>
        <v>1</v>
      </c>
      <c r="O5841" s="2">
        <f>L5841-M5841-K5841-FIXED_COSTS</f>
        <v>28593.226749306588</v>
      </c>
      <c r="P5841" s="2">
        <f>IF(N5841=1,O5841,"")</f>
        <v>28593.226749306588</v>
      </c>
    </row>
    <row r="5842">
      <c r="A5842" s="6">
        <v>8</v>
      </c>
      <c r="B5842" s="6">
        <v>20</v>
      </c>
      <c r="C5842" s="6">
        <v>10</v>
      </c>
      <c r="D5842" s="6">
        <f>A5842+B5842+C5842</f>
        <v>38</v>
      </c>
      <c r="E5842" s="5">
        <f>IF(A5842=0,0,A5842*LABOR_HRS_WK_TOM*SEASON_WEEKS*(1+DIM_PCT_TOM)^A5842)</f>
        <v>1543.3839432000011</v>
      </c>
      <c r="F5842" s="5">
        <f>IF(B5842=0,0,B5842*LABOR_HRS_WK_CAR*SEASON_WEEKS*(1+DIM_PCT_CAR)^B5842)</f>
        <v>983.16986417423652</v>
      </c>
      <c r="G5842" s="5">
        <f>IF(C5842=0,0,C5842*LABOR_HRS_WK_MES*SEASON_WEEKS*(1+DIM_PCT_MES)^C5842)</f>
        <v>509.52187334891551</v>
      </c>
      <c r="H5842" s="5">
        <f>E5842+F5842+G5842</f>
        <v>3036.0756807231533</v>
      </c>
      <c r="I5842" s="5">
        <f>MIN(H5842,FARMER_HRS)</f>
        <v>720</v>
      </c>
      <c r="J5842" s="5">
        <f>MAX(0,H5842-FARMER_HRS)</f>
        <v>2316.0756807231533</v>
      </c>
      <c r="K5842" s="2">
        <f>I5842*FARMER_RATE+J5842*TEMP_WORKER_RATE</f>
        <v>65209.647234776967</v>
      </c>
      <c r="L5842" s="2">
        <f>A5842*PRICE_TOM+B5842*PRICE_CAR+C5842*PRICE_MES</f>
        <v>139280</v>
      </c>
      <c r="M5842" s="2">
        <f>A5842*FERT_BED_TOM+B5842*FERT_BED_CAR+C5842*FERT_BED_MES</f>
        <v>24640</v>
      </c>
      <c r="N5842" s="6">
        <f>IF(AND(D5842&lt;=TOTAL_BEDS,J5842&lt;=TEMP_WORKER_MAX*TEMP_WORKER_HRS),1,0)</f>
        <v>1</v>
      </c>
      <c r="O5842" s="2">
        <f>L5842-M5842-K5842-FIXED_COSTS</f>
        <v>29430.352765223033</v>
      </c>
      <c r="P5842" s="2">
        <f>IF(N5842=1,O5842,"")</f>
        <v>29430.352765223033</v>
      </c>
    </row>
    <row r="5843">
      <c r="A5843" s="6">
        <v>8</v>
      </c>
      <c r="B5843" s="6">
        <v>20</v>
      </c>
      <c r="C5843" s="6">
        <v>11</v>
      </c>
      <c r="D5843" s="6">
        <f>A5843+B5843+C5843</f>
        <v>39</v>
      </c>
      <c r="E5843" s="5">
        <f>IF(A5843=0,0,A5843*LABOR_HRS_WK_TOM*SEASON_WEEKS*(1+DIM_PCT_TOM)^A5843)</f>
        <v>1543.3839432000011</v>
      </c>
      <c r="F5843" s="5">
        <f>IF(B5843=0,0,B5843*LABOR_HRS_WK_CAR*SEASON_WEEKS*(1+DIM_PCT_CAR)^B5843)</f>
        <v>983.16986417423652</v>
      </c>
      <c r="G5843" s="5">
        <f>IF(C5843=0,0,C5843*LABOR_HRS_WK_MES*SEASON_WEEKS*(1+DIM_PCT_MES)^C5843)</f>
        <v>567.47998644235463</v>
      </c>
      <c r="H5843" s="5">
        <f>E5843+F5843+G5843</f>
        <v>3094.0337938165922</v>
      </c>
      <c r="I5843" s="5">
        <f>MIN(H5843,FARMER_HRS)</f>
        <v>720</v>
      </c>
      <c r="J5843" s="5">
        <f>MAX(0,H5843-FARMER_HRS)</f>
        <v>2374.0337938165922</v>
      </c>
      <c r="K5843" s="2">
        <f>I5843*FARMER_RATE+J5843*TEMP_WORKER_RATE</f>
        <v>66215.8644759825</v>
      </c>
      <c r="L5843" s="2">
        <f>A5843*PRICE_TOM+B5843*PRICE_CAR+C5843*PRICE_MES</f>
        <v>141980</v>
      </c>
      <c r="M5843" s="2">
        <f>A5843*FERT_BED_TOM+B5843*FERT_BED_CAR+C5843*FERT_BED_MES</f>
        <v>25520</v>
      </c>
      <c r="N5843" s="6">
        <f>IF(AND(D5843&lt;=TOTAL_BEDS,J5843&lt;=TEMP_WORKER_MAX*TEMP_WORKER_HRS),1,0)</f>
        <v>1</v>
      </c>
      <c r="O5843" s="2">
        <f>L5843-M5843-K5843-FIXED_COSTS</f>
        <v>30244.135524017503</v>
      </c>
      <c r="P5843" s="2">
        <f>IF(N5843=1,O5843,"")</f>
        <v>30244.135524017503</v>
      </c>
    </row>
    <row r="5844">
      <c r="A5844" s="6">
        <v>8</v>
      </c>
      <c r="B5844" s="6">
        <v>20</v>
      </c>
      <c r="C5844" s="6">
        <v>12</v>
      </c>
      <c r="D5844" s="6">
        <f>A5844+B5844+C5844</f>
        <v>40</v>
      </c>
      <c r="E5844" s="5">
        <f>IF(A5844=0,0,A5844*LABOR_HRS_WK_TOM*SEASON_WEEKS*(1+DIM_PCT_TOM)^A5844)</f>
        <v>1543.3839432000011</v>
      </c>
      <c r="F5844" s="5">
        <f>IF(B5844=0,0,B5844*LABOR_HRS_WK_CAR*SEASON_WEEKS*(1+DIM_PCT_CAR)^B5844)</f>
        <v>983.16986417423652</v>
      </c>
      <c r="G5844" s="5">
        <f>IF(C5844=0,0,C5844*LABOR_HRS_WK_MES*SEASON_WEEKS*(1+DIM_PCT_MES)^C5844)</f>
        <v>626.807439570419</v>
      </c>
      <c r="H5844" s="5">
        <f>E5844+F5844+G5844</f>
        <v>3153.3612469446566</v>
      </c>
      <c r="I5844" s="5">
        <f>MIN(H5844,FARMER_HRS)</f>
        <v>720</v>
      </c>
      <c r="J5844" s="5">
        <f>MAX(0,H5844-FARMER_HRS)</f>
        <v>2433.3612469446566</v>
      </c>
      <c r="K5844" s="2">
        <f>I5844*FARMER_RATE+J5844*TEMP_WORKER_RATE</f>
        <v>67245.854981678072</v>
      </c>
      <c r="L5844" s="2">
        <f>A5844*PRICE_TOM+B5844*PRICE_CAR+C5844*PRICE_MES</f>
        <v>144680</v>
      </c>
      <c r="M5844" s="2">
        <f>A5844*FERT_BED_TOM+B5844*FERT_BED_CAR+C5844*FERT_BED_MES</f>
        <v>26400</v>
      </c>
      <c r="N5844" s="6">
        <f>IF(AND(D5844&lt;=TOTAL_BEDS,J5844&lt;=TEMP_WORKER_MAX*TEMP_WORKER_HRS),1,0)</f>
        <v>1</v>
      </c>
      <c r="O5844" s="2">
        <f>L5844-M5844-K5844-FIXED_COSTS</f>
        <v>31034.145018321928</v>
      </c>
      <c r="P5844" s="2">
        <f>IF(N5844=1,O5844,"")</f>
        <v>31034.145018321928</v>
      </c>
    </row>
    <row r="5845">
      <c r="A5845" s="6">
        <v>8</v>
      </c>
      <c r="B5845" s="6">
        <v>20</v>
      </c>
      <c r="C5845" s="6">
        <v>13</v>
      </c>
      <c r="D5845" s="6">
        <f>A5845+B5845+C5845</f>
        <v>41</v>
      </c>
      <c r="E5845" s="5">
        <f>IF(A5845=0,0,A5845*LABOR_HRS_WK_TOM*SEASON_WEEKS*(1+DIM_PCT_TOM)^A5845)</f>
        <v>1543.3839432000011</v>
      </c>
      <c r="F5845" s="5">
        <f>IF(B5845=0,0,B5845*LABOR_HRS_WK_CAR*SEASON_WEEKS*(1+DIM_PCT_CAR)^B5845)</f>
        <v>983.16986417423652</v>
      </c>
      <c r="G5845" s="5">
        <f>IF(C5845=0,0,C5845*LABOR_HRS_WK_MES*SEASON_WEEKS*(1+DIM_PCT_MES)^C5845)</f>
        <v>687.52941027880331</v>
      </c>
      <c r="H5845" s="5">
        <f>E5845+F5845+G5845</f>
        <v>3214.0832176530412</v>
      </c>
      <c r="I5845" s="5">
        <f>MIN(H5845,FARMER_HRS)</f>
        <v>720</v>
      </c>
      <c r="J5845" s="5">
        <f>MAX(0,H5845-FARMER_HRS)</f>
        <v>2494.0832176530412</v>
      </c>
      <c r="K5845" s="2">
        <f>I5845*FARMER_RATE+J5845*TEMP_WORKER_RATE</f>
        <v>68300.055862031964</v>
      </c>
      <c r="L5845" s="2">
        <f>A5845*PRICE_TOM+B5845*PRICE_CAR+C5845*PRICE_MES</f>
        <v>147380</v>
      </c>
      <c r="M5845" s="2">
        <f>A5845*FERT_BED_TOM+B5845*FERT_BED_CAR+C5845*FERT_BED_MES</f>
        <v>27280</v>
      </c>
      <c r="N5845" s="6">
        <f>IF(AND(D5845&lt;=TOTAL_BEDS,J5845&lt;=TEMP_WORKER_MAX*TEMP_WORKER_HRS),1,0)</f>
        <v>1</v>
      </c>
      <c r="O5845" s="2">
        <f>L5845-M5845-K5845-FIXED_COSTS</f>
        <v>31799.944137968036</v>
      </c>
      <c r="P5845" s="2">
        <f>IF(N5845=1,O5845,"")</f>
        <v>31799.944137968036</v>
      </c>
    </row>
    <row r="5846">
      <c r="A5846" s="6">
        <v>8</v>
      </c>
      <c r="B5846" s="6">
        <v>20</v>
      </c>
      <c r="C5846" s="6">
        <v>14</v>
      </c>
      <c r="D5846" s="6">
        <f>A5846+B5846+C5846</f>
        <v>42</v>
      </c>
      <c r="E5846" s="5">
        <f>IF(A5846=0,0,A5846*LABOR_HRS_WK_TOM*SEASON_WEEKS*(1+DIM_PCT_TOM)^A5846)</f>
        <v>1543.3839432000011</v>
      </c>
      <c r="F5846" s="5">
        <f>IF(B5846=0,0,B5846*LABOR_HRS_WK_CAR*SEASON_WEEKS*(1+DIM_PCT_CAR)^B5846)</f>
        <v>983.16986417423652</v>
      </c>
      <c r="G5846" s="5">
        <f>IF(C5846=0,0,C5846*LABOR_HRS_WK_MES*SEASON_WEEKS*(1+DIM_PCT_MES)^C5846)</f>
        <v>749.67149159246435</v>
      </c>
      <c r="H5846" s="5">
        <f>E5846+F5846+G5846</f>
        <v>3276.2252989667022</v>
      </c>
      <c r="I5846" s="5">
        <f>MIN(H5846,FARMER_HRS)</f>
        <v>720</v>
      </c>
      <c r="J5846" s="5">
        <f>MAX(0,H5846-FARMER_HRS)</f>
        <v>2556.2252989667022</v>
      </c>
      <c r="K5846" s="2">
        <f>I5846*FARMER_RATE+J5846*TEMP_WORKER_RATE</f>
        <v>69378.911440394135</v>
      </c>
      <c r="L5846" s="2">
        <f>A5846*PRICE_TOM+B5846*PRICE_CAR+C5846*PRICE_MES</f>
        <v>150080</v>
      </c>
      <c r="M5846" s="2">
        <f>A5846*FERT_BED_TOM+B5846*FERT_BED_CAR+C5846*FERT_BED_MES</f>
        <v>28160</v>
      </c>
      <c r="N5846" s="6">
        <f>IF(AND(D5846&lt;=TOTAL_BEDS,J5846&lt;=TEMP_WORKER_MAX*TEMP_WORKER_HRS),1,0)</f>
        <v>1</v>
      </c>
      <c r="O5846" s="2">
        <f>L5846-M5846-K5846-FIXED_COSTS</f>
        <v>32541.088559605865</v>
      </c>
      <c r="P5846" s="2">
        <f>IF(N5846=1,O5846,"")</f>
        <v>32541.088559605865</v>
      </c>
    </row>
    <row r="5847">
      <c r="A5847" s="6">
        <v>8</v>
      </c>
      <c r="B5847" s="6">
        <v>20</v>
      </c>
      <c r="C5847" s="6">
        <v>15</v>
      </c>
      <c r="D5847" s="6">
        <f>A5847+B5847+C5847</f>
        <v>43</v>
      </c>
      <c r="E5847" s="5">
        <f>IF(A5847=0,0,A5847*LABOR_HRS_WK_TOM*SEASON_WEEKS*(1+DIM_PCT_TOM)^A5847)</f>
        <v>1543.3839432000011</v>
      </c>
      <c r="F5847" s="5">
        <f>IF(B5847=0,0,B5847*LABOR_HRS_WK_CAR*SEASON_WEEKS*(1+DIM_PCT_CAR)^B5847)</f>
        <v>983.16986417423652</v>
      </c>
      <c r="G5847" s="5">
        <f>IF(C5847=0,0,C5847*LABOR_HRS_WK_MES*SEASON_WEEKS*(1+DIM_PCT_MES)^C5847)</f>
        <v>813.25969846861074</v>
      </c>
      <c r="H5847" s="5">
        <f>E5847+F5847+G5847</f>
        <v>3339.8135058428484</v>
      </c>
      <c r="I5847" s="5">
        <f>MIN(H5847,FARMER_HRS)</f>
        <v>720</v>
      </c>
      <c r="J5847" s="5">
        <f>MAX(0,H5847-FARMER_HRS)</f>
        <v>2619.8135058428484</v>
      </c>
      <c r="K5847" s="2">
        <f>I5847*FARMER_RATE+J5847*TEMP_WORKER_RATE</f>
        <v>70482.873365327221</v>
      </c>
      <c r="L5847" s="2">
        <f>A5847*PRICE_TOM+B5847*PRICE_CAR+C5847*PRICE_MES</f>
        <v>152780</v>
      </c>
      <c r="M5847" s="2">
        <f>A5847*FERT_BED_TOM+B5847*FERT_BED_CAR+C5847*FERT_BED_MES</f>
        <v>29040</v>
      </c>
      <c r="N5847" s="6">
        <f>IF(AND(D5847&lt;=TOTAL_BEDS,J5847&lt;=TEMP_WORKER_MAX*TEMP_WORKER_HRS),1,0)</f>
        <v>1</v>
      </c>
      <c r="O5847" s="2">
        <f>L5847-M5847-K5847-FIXED_COSTS</f>
        <v>33257.126634672779</v>
      </c>
      <c r="P5847" s="2">
        <f>IF(N5847=1,O5847,"")</f>
        <v>33257.126634672779</v>
      </c>
    </row>
    <row r="5848">
      <c r="A5848" s="6">
        <v>8</v>
      </c>
      <c r="B5848" s="6">
        <v>20</v>
      </c>
      <c r="C5848" s="6">
        <v>16</v>
      </c>
      <c r="D5848" s="6">
        <f>A5848+B5848+C5848</f>
        <v>44</v>
      </c>
      <c r="E5848" s="5">
        <f>IF(A5848=0,0,A5848*LABOR_HRS_WK_TOM*SEASON_WEEKS*(1+DIM_PCT_TOM)^A5848)</f>
        <v>1543.3839432000011</v>
      </c>
      <c r="F5848" s="5">
        <f>IF(B5848=0,0,B5848*LABOR_HRS_WK_CAR*SEASON_WEEKS*(1+DIM_PCT_CAR)^B5848)</f>
        <v>983.16986417423652</v>
      </c>
      <c r="G5848" s="5">
        <f>IF(C5848=0,0,C5848*LABOR_HRS_WK_MES*SEASON_WEEKS*(1+DIM_PCT_MES)^C5848)</f>
        <v>878.32047434609967</v>
      </c>
      <c r="H5848" s="5">
        <f>E5848+F5848+G5848</f>
        <v>3404.8742817203374</v>
      </c>
      <c r="I5848" s="5">
        <f>MIN(H5848,FARMER_HRS)</f>
        <v>720</v>
      </c>
      <c r="J5848" s="5">
        <f>MAX(0,H5848-FARMER_HRS)</f>
        <v>2684.8742817203374</v>
      </c>
      <c r="K5848" s="2">
        <f>I5848*FARMER_RATE+J5848*TEMP_WORKER_RATE</f>
        <v>71612.400724311417</v>
      </c>
      <c r="L5848" s="2">
        <f>A5848*PRICE_TOM+B5848*PRICE_CAR+C5848*PRICE_MES</f>
        <v>155480</v>
      </c>
      <c r="M5848" s="2">
        <f>A5848*FERT_BED_TOM+B5848*FERT_BED_CAR+C5848*FERT_BED_MES</f>
        <v>29920</v>
      </c>
      <c r="N5848" s="6">
        <f>IF(AND(D5848&lt;=TOTAL_BEDS,J5848&lt;=TEMP_WORKER_MAX*TEMP_WORKER_HRS),1,0)</f>
        <v>1</v>
      </c>
      <c r="O5848" s="2">
        <f>L5848-M5848-K5848-FIXED_COSTS</f>
        <v>33947.599275688583</v>
      </c>
      <c r="P5848" s="2">
        <f>IF(N5848=1,O5848,"")</f>
        <v>33947.599275688583</v>
      </c>
    </row>
    <row r="5849">
      <c r="A5849" s="6">
        <v>8</v>
      </c>
      <c r="B5849" s="6">
        <v>20</v>
      </c>
      <c r="C5849" s="6">
        <v>17</v>
      </c>
      <c r="D5849" s="6">
        <f>A5849+B5849+C5849</f>
        <v>45</v>
      </c>
      <c r="E5849" s="5">
        <f>IF(A5849=0,0,A5849*LABOR_HRS_WK_TOM*SEASON_WEEKS*(1+DIM_PCT_TOM)^A5849)</f>
        <v>1543.3839432000011</v>
      </c>
      <c r="F5849" s="5">
        <f>IF(B5849=0,0,B5849*LABOR_HRS_WK_CAR*SEASON_WEEKS*(1+DIM_PCT_CAR)^B5849)</f>
        <v>983.16986417423652</v>
      </c>
      <c r="G5849" s="5">
        <f>IF(C5849=0,0,C5849*LABOR_HRS_WK_MES*SEASON_WEEKS*(1+DIM_PCT_MES)^C5849)</f>
        <v>944.88069779263992</v>
      </c>
      <c r="H5849" s="5">
        <f>E5849+F5849+G5849</f>
        <v>3471.4345051668779</v>
      </c>
      <c r="I5849" s="5">
        <f>MIN(H5849,FARMER_HRS)</f>
        <v>720</v>
      </c>
      <c r="J5849" s="5">
        <f>MAX(0,H5849-FARMER_HRS)</f>
        <v>2751.4345051668779</v>
      </c>
      <c r="K5849" s="2">
        <f>I5849*FARMER_RATE+J5849*TEMP_WORKER_RATE</f>
        <v>72767.960159147187</v>
      </c>
      <c r="L5849" s="2">
        <f>A5849*PRICE_TOM+B5849*PRICE_CAR+C5849*PRICE_MES</f>
        <v>158180</v>
      </c>
      <c r="M5849" s="2">
        <f>A5849*FERT_BED_TOM+B5849*FERT_BED_CAR+C5849*FERT_BED_MES</f>
        <v>30800</v>
      </c>
      <c r="N5849" s="6">
        <f>IF(AND(D5849&lt;=TOTAL_BEDS,J5849&lt;=TEMP_WORKER_MAX*TEMP_WORKER_HRS),1,0)</f>
        <v>1</v>
      </c>
      <c r="O5849" s="2">
        <f>L5849-M5849-K5849-FIXED_COSTS</f>
        <v>34612.039840852813</v>
      </c>
      <c r="P5849" s="2">
        <f>IF(N5849=1,O5849,"")</f>
        <v>34612.039840852813</v>
      </c>
    </row>
    <row r="5850">
      <c r="A5850" s="6">
        <v>8</v>
      </c>
      <c r="B5850" s="6">
        <v>20</v>
      </c>
      <c r="C5850" s="6">
        <v>18</v>
      </c>
      <c r="D5850" s="6">
        <f>A5850+B5850+C5850</f>
        <v>46</v>
      </c>
      <c r="E5850" s="5">
        <f>IF(A5850=0,0,A5850*LABOR_HRS_WK_TOM*SEASON_WEEKS*(1+DIM_PCT_TOM)^A5850)</f>
        <v>1543.3839432000011</v>
      </c>
      <c r="F5850" s="5">
        <f>IF(B5850=0,0,B5850*LABOR_HRS_WK_CAR*SEASON_WEEKS*(1+DIM_PCT_CAR)^B5850)</f>
        <v>983.16986417423652</v>
      </c>
      <c r="G5850" s="5">
        <f>IF(C5850=0,0,C5850*LABOR_HRS_WK_MES*SEASON_WEEKS*(1+DIM_PCT_MES)^C5850)</f>
        <v>1012.9676892512272</v>
      </c>
      <c r="H5850" s="5">
        <f>E5850+F5850+G5850</f>
        <v>3539.5214966254648</v>
      </c>
      <c r="I5850" s="5">
        <f>MIN(H5850,FARMER_HRS)</f>
        <v>720</v>
      </c>
      <c r="J5850" s="5">
        <f>MAX(0,H5850-FARMER_HRS)</f>
        <v>2819.5214966254648</v>
      </c>
      <c r="K5850" s="2">
        <f>I5850*FARMER_RATE+J5850*TEMP_WORKER_RATE</f>
        <v>73950.025983081</v>
      </c>
      <c r="L5850" s="2">
        <f>A5850*PRICE_TOM+B5850*PRICE_CAR+C5850*PRICE_MES</f>
        <v>160880</v>
      </c>
      <c r="M5850" s="2">
        <f>A5850*FERT_BED_TOM+B5850*FERT_BED_CAR+C5850*FERT_BED_MES</f>
        <v>31680</v>
      </c>
      <c r="N5850" s="6">
        <f>IF(AND(D5850&lt;=TOTAL_BEDS,J5850&lt;=TEMP_WORKER_MAX*TEMP_WORKER_HRS),1,0)</f>
        <v>1</v>
      </c>
      <c r="O5850" s="2">
        <f>L5850-M5850-K5850-FIXED_COSTS</f>
        <v>35249.974016919004</v>
      </c>
      <c r="P5850" s="2">
        <f>IF(N5850=1,O5850,"")</f>
        <v>35249.974016919004</v>
      </c>
    </row>
    <row r="5851">
      <c r="A5851" s="6">
        <v>8</v>
      </c>
      <c r="B5851" s="6">
        <v>20</v>
      </c>
      <c r="C5851" s="6">
        <v>19</v>
      </c>
      <c r="D5851" s="6">
        <f>A5851+B5851+C5851</f>
        <v>47</v>
      </c>
      <c r="E5851" s="5">
        <f>IF(A5851=0,0,A5851*LABOR_HRS_WK_TOM*SEASON_WEEKS*(1+DIM_PCT_TOM)^A5851)</f>
        <v>1543.3839432000011</v>
      </c>
      <c r="F5851" s="5">
        <f>IF(B5851=0,0,B5851*LABOR_HRS_WK_CAR*SEASON_WEEKS*(1+DIM_PCT_CAR)^B5851)</f>
        <v>983.16986417423652</v>
      </c>
      <c r="G5851" s="5">
        <f>IF(C5851=0,0,C5851*LABOR_HRS_WK_MES*SEASON_WEEKS*(1+DIM_PCT_MES)^C5851)</f>
        <v>1082.6092178872491</v>
      </c>
      <c r="H5851" s="5">
        <f>E5851+F5851+G5851</f>
        <v>3609.1630252614868</v>
      </c>
      <c r="I5851" s="5">
        <f>MIN(H5851,FARMER_HRS)</f>
        <v>720</v>
      </c>
      <c r="J5851" s="5">
        <f>MAX(0,H5851-FARMER_HRS)</f>
        <v>2889.1630252614868</v>
      </c>
      <c r="K5851" s="2">
        <f>I5851*FARMER_RATE+J5851*TEMP_WORKER_RATE</f>
        <v>75159.0802996786</v>
      </c>
      <c r="L5851" s="2">
        <f>A5851*PRICE_TOM+B5851*PRICE_CAR+C5851*PRICE_MES</f>
        <v>163580</v>
      </c>
      <c r="M5851" s="2">
        <f>A5851*FERT_BED_TOM+B5851*FERT_BED_CAR+C5851*FERT_BED_MES</f>
        <v>32560</v>
      </c>
      <c r="N5851" s="6">
        <f>IF(AND(D5851&lt;=TOTAL_BEDS,J5851&lt;=TEMP_WORKER_MAX*TEMP_WORKER_HRS),1,0)</f>
        <v>1</v>
      </c>
      <c r="O5851" s="2">
        <f>L5851-M5851-K5851-FIXED_COSTS</f>
        <v>35860.919700321407</v>
      </c>
      <c r="P5851" s="2">
        <f>IF(N5851=1,O5851,"")</f>
        <v>35860.919700321407</v>
      </c>
    </row>
    <row r="5852">
      <c r="A5852" s="6">
        <v>8</v>
      </c>
      <c r="B5852" s="6">
        <v>20</v>
      </c>
      <c r="C5852" s="6">
        <v>20</v>
      </c>
      <c r="D5852" s="6">
        <f>A5852+B5852+C5852</f>
        <v>48</v>
      </c>
      <c r="E5852" s="5">
        <f>IF(A5852=0,0,A5852*LABOR_HRS_WK_TOM*SEASON_WEEKS*(1+DIM_PCT_TOM)^A5852)</f>
        <v>1543.3839432000011</v>
      </c>
      <c r="F5852" s="5">
        <f>IF(B5852=0,0,B5852*LABOR_HRS_WK_CAR*SEASON_WEEKS*(1+DIM_PCT_CAR)^B5852)</f>
        <v>983.16986417423652</v>
      </c>
      <c r="G5852" s="5">
        <f>IF(C5852=0,0,C5852*LABOR_HRS_WK_MES*SEASON_WEEKS*(1+DIM_PCT_MES)^C5852)</f>
        <v>1153.8335085377259</v>
      </c>
      <c r="H5852" s="5">
        <f>E5852+F5852+G5852</f>
        <v>3680.3873159119639</v>
      </c>
      <c r="I5852" s="5">
        <f>MIN(H5852,FARMER_HRS)</f>
        <v>720</v>
      </c>
      <c r="J5852" s="5">
        <f>MAX(0,H5852-FARMER_HRS)</f>
        <v>2960.3873159119639</v>
      </c>
      <c r="K5852" s="2">
        <f>I5852*FARMER_RATE+J5852*TEMP_WORKER_RATE</f>
        <v>76395.613123471587</v>
      </c>
      <c r="L5852" s="2">
        <f>A5852*PRICE_TOM+B5852*PRICE_CAR+C5852*PRICE_MES</f>
        <v>166280</v>
      </c>
      <c r="M5852" s="2">
        <f>A5852*FERT_BED_TOM+B5852*FERT_BED_CAR+C5852*FERT_BED_MES</f>
        <v>33440</v>
      </c>
      <c r="N5852" s="6">
        <f>IF(AND(D5852&lt;=TOTAL_BEDS,J5852&lt;=TEMP_WORKER_MAX*TEMP_WORKER_HRS),1,0)</f>
        <v>1</v>
      </c>
      <c r="O5852" s="2">
        <f>L5852-M5852-K5852-FIXED_COSTS</f>
        <v>36444.386876528413</v>
      </c>
      <c r="P5852" s="2">
        <f>IF(N5852=1,O5852,"")</f>
        <v>36444.386876528413</v>
      </c>
    </row>
    <row r="5853">
      <c r="A5853" s="6">
        <v>8</v>
      </c>
      <c r="B5853" s="6">
        <v>20</v>
      </c>
      <c r="C5853" s="6">
        <v>21</v>
      </c>
      <c r="D5853" s="6">
        <f>A5853+B5853+C5853</f>
        <v>49</v>
      </c>
      <c r="E5853" s="5">
        <f>IF(A5853=0,0,A5853*LABOR_HRS_WK_TOM*SEASON_WEEKS*(1+DIM_PCT_TOM)^A5853)</f>
        <v>1543.3839432000011</v>
      </c>
      <c r="F5853" s="5">
        <f>IF(B5853=0,0,B5853*LABOR_HRS_WK_CAR*SEASON_WEEKS*(1+DIM_PCT_CAR)^B5853)</f>
        <v>983.16986417423652</v>
      </c>
      <c r="G5853" s="5">
        <f>IF(C5853=0,0,C5853*LABOR_HRS_WK_MES*SEASON_WEEKS*(1+DIM_PCT_MES)^C5853)</f>
        <v>1226.6692487641699</v>
      </c>
      <c r="H5853" s="5">
        <f>E5853+F5853+G5853</f>
        <v>3753.2230561384076</v>
      </c>
      <c r="I5853" s="5">
        <f>MIN(H5853,FARMER_HRS)</f>
        <v>720</v>
      </c>
      <c r="J5853" s="5">
        <f>MAX(0,H5853-FARMER_HRS)</f>
        <v>3033.2230561384076</v>
      </c>
      <c r="K5853" s="2">
        <f>I5853*FARMER_RATE+J5853*TEMP_WORKER_RATE</f>
        <v>77660.122502402912</v>
      </c>
      <c r="L5853" s="2">
        <f>A5853*PRICE_TOM+B5853*PRICE_CAR+C5853*PRICE_MES</f>
        <v>168980</v>
      </c>
      <c r="M5853" s="2">
        <f>A5853*FERT_BED_TOM+B5853*FERT_BED_CAR+C5853*FERT_BED_MES</f>
        <v>34320</v>
      </c>
      <c r="N5853" s="6">
        <f>IF(AND(D5853&lt;=TOTAL_BEDS,J5853&lt;=TEMP_WORKER_MAX*TEMP_WORKER_HRS),1,0)</f>
        <v>1</v>
      </c>
      <c r="O5853" s="2">
        <f>L5853-M5853-K5853-FIXED_COSTS</f>
        <v>36999.877497597088</v>
      </c>
      <c r="P5853" s="2">
        <f>IF(N5853=1,O5853,"")</f>
        <v>36999.877497597088</v>
      </c>
    </row>
    <row r="5854">
      <c r="A5854" s="6">
        <v>8</v>
      </c>
      <c r="B5854" s="6">
        <v>20</v>
      </c>
      <c r="C5854" s="6">
        <v>22</v>
      </c>
      <c r="D5854" s="6">
        <f>A5854+B5854+C5854</f>
        <v>50</v>
      </c>
      <c r="E5854" s="5">
        <f>IF(A5854=0,0,A5854*LABOR_HRS_WK_TOM*SEASON_WEEKS*(1+DIM_PCT_TOM)^A5854)</f>
        <v>1543.3839432000011</v>
      </c>
      <c r="F5854" s="5">
        <f>IF(B5854=0,0,B5854*LABOR_HRS_WK_CAR*SEASON_WEEKS*(1+DIM_PCT_CAR)^B5854)</f>
        <v>983.16986417423652</v>
      </c>
      <c r="G5854" s="5">
        <f>IF(C5854=0,0,C5854*LABOR_HRS_WK_MES*SEASON_WEEKS*(1+DIM_PCT_MES)^C5854)</f>
        <v>1301.1455960105659</v>
      </c>
      <c r="H5854" s="5">
        <f>E5854+F5854+G5854</f>
        <v>3827.6994033848036</v>
      </c>
      <c r="I5854" s="5">
        <f>MIN(H5854,FARMER_HRS)</f>
        <v>720</v>
      </c>
      <c r="J5854" s="5">
        <f>MAX(0,H5854-FARMER_HRS)</f>
        <v>3107.6994033848036</v>
      </c>
      <c r="K5854" s="2">
        <f>I5854*FARMER_RATE+J5854*TEMP_WORKER_RATE</f>
        <v>78953.1146420973</v>
      </c>
      <c r="L5854" s="2">
        <f>A5854*PRICE_TOM+B5854*PRICE_CAR+C5854*PRICE_MES</f>
        <v>171680</v>
      </c>
      <c r="M5854" s="2">
        <f>A5854*FERT_BED_TOM+B5854*FERT_BED_CAR+C5854*FERT_BED_MES</f>
        <v>35200</v>
      </c>
      <c r="N5854" s="6">
        <f>IF(AND(D5854&lt;=TOTAL_BEDS,J5854&lt;=TEMP_WORKER_MAX*TEMP_WORKER_HRS),1,0)</f>
        <v>1</v>
      </c>
      <c r="O5854" s="2">
        <f>L5854-M5854-K5854-FIXED_COSTS</f>
        <v>37526.885357902705</v>
      </c>
      <c r="P5854" s="2">
        <f>IF(N5854=1,O5854,"")</f>
        <v>37526.885357902705</v>
      </c>
    </row>
    <row r="5855">
      <c r="A5855" s="6">
        <v>8</v>
      </c>
      <c r="B5855" s="6">
        <v>20</v>
      </c>
      <c r="C5855" s="6">
        <v>23</v>
      </c>
      <c r="D5855" s="6">
        <f>A5855+B5855+C5855</f>
        <v>51</v>
      </c>
      <c r="E5855" s="5">
        <f>IF(A5855=0,0,A5855*LABOR_HRS_WK_TOM*SEASON_WEEKS*(1+DIM_PCT_TOM)^A5855)</f>
        <v>1543.3839432000011</v>
      </c>
      <c r="F5855" s="5">
        <f>IF(B5855=0,0,B5855*LABOR_HRS_WK_CAR*SEASON_WEEKS*(1+DIM_PCT_CAR)^B5855)</f>
        <v>983.16986417423652</v>
      </c>
      <c r="G5855" s="5">
        <f>IF(C5855=0,0,C5855*LABOR_HRS_WK_MES*SEASON_WEEKS*(1+DIM_PCT_MES)^C5855)</f>
        <v>1377.2921848680023</v>
      </c>
      <c r="H5855" s="5">
        <f>E5855+F5855+G5855</f>
        <v>3903.84599224224</v>
      </c>
      <c r="I5855" s="5">
        <f>MIN(H5855,FARMER_HRS)</f>
        <v>720</v>
      </c>
      <c r="J5855" s="5">
        <f>MAX(0,H5855-FARMER_HRS)</f>
        <v>3183.84599224224</v>
      </c>
      <c r="K5855" s="2">
        <f>I5855*FARMER_RATE+J5855*TEMP_WORKER_RATE</f>
        <v>80275.104031983326</v>
      </c>
      <c r="L5855" s="2">
        <f>A5855*PRICE_TOM+B5855*PRICE_CAR+C5855*PRICE_MES</f>
        <v>174380</v>
      </c>
      <c r="M5855" s="2">
        <f>A5855*FERT_BED_TOM+B5855*FERT_BED_CAR+C5855*FERT_BED_MES</f>
        <v>36080</v>
      </c>
      <c r="N5855" s="6">
        <f>IF(AND(D5855&lt;=TOTAL_BEDS,J5855&lt;=TEMP_WORKER_MAX*TEMP_WORKER_HRS),1,0)</f>
        <v>1</v>
      </c>
      <c r="O5855" s="2">
        <f>L5855-M5855-K5855-FIXED_COSTS</f>
        <v>38024.895968016674</v>
      </c>
      <c r="P5855" s="2">
        <f>IF(N5855=1,O5855,"")</f>
        <v>38024.895968016674</v>
      </c>
    </row>
    <row r="5856">
      <c r="A5856" s="6">
        <v>8</v>
      </c>
      <c r="B5856" s="6">
        <v>20</v>
      </c>
      <c r="C5856" s="6">
        <v>24</v>
      </c>
      <c r="D5856" s="6">
        <f>A5856+B5856+C5856</f>
        <v>52</v>
      </c>
      <c r="E5856" s="5">
        <f>IF(A5856=0,0,A5856*LABOR_HRS_WK_TOM*SEASON_WEEKS*(1+DIM_PCT_TOM)^A5856)</f>
        <v>1543.3839432000011</v>
      </c>
      <c r="F5856" s="5">
        <f>IF(B5856=0,0,B5856*LABOR_HRS_WK_CAR*SEASON_WEEKS*(1+DIM_PCT_CAR)^B5856)</f>
        <v>983.16986417423652</v>
      </c>
      <c r="G5856" s="5">
        <f>IF(C5856=0,0,C5856*LABOR_HRS_WK_MES*SEASON_WEEKS*(1+DIM_PCT_MES)^C5856)</f>
        <v>1455.139134447498</v>
      </c>
      <c r="H5856" s="5">
        <f>E5856+F5856+G5856</f>
        <v>3981.692941821736</v>
      </c>
      <c r="I5856" s="5">
        <f>MIN(H5856,FARMER_HRS)</f>
        <v>720</v>
      </c>
      <c r="J5856" s="5">
        <f>MAX(0,H5856-FARMER_HRS)</f>
        <v>3261.692941821736</v>
      </c>
      <c r="K5856" s="2">
        <f>I5856*FARMER_RATE+J5856*TEMP_WORKER_RATE</f>
        <v>81626.613573294017</v>
      </c>
      <c r="L5856" s="2">
        <f>A5856*PRICE_TOM+B5856*PRICE_CAR+C5856*PRICE_MES</f>
        <v>177080</v>
      </c>
      <c r="M5856" s="2">
        <f>A5856*FERT_BED_TOM+B5856*FERT_BED_CAR+C5856*FERT_BED_MES</f>
        <v>36960</v>
      </c>
      <c r="N5856" s="6">
        <f>IF(AND(D5856&lt;=TOTAL_BEDS,J5856&lt;=TEMP_WORKER_MAX*TEMP_WORKER_HRS),1,0)</f>
        <v>1</v>
      </c>
      <c r="O5856" s="2">
        <f>L5856-M5856-K5856-FIXED_COSTS</f>
        <v>38493.386426705983</v>
      </c>
      <c r="P5856" s="2">
        <f>IF(N5856=1,O5856,"")</f>
        <v>38493.386426705983</v>
      </c>
    </row>
    <row r="5857">
      <c r="A5857" s="6">
        <v>8</v>
      </c>
      <c r="B5857" s="6">
        <v>20</v>
      </c>
      <c r="C5857" s="6">
        <v>25</v>
      </c>
      <c r="D5857" s="6">
        <f>A5857+B5857+C5857</f>
        <v>53</v>
      </c>
      <c r="E5857" s="5">
        <f>IF(A5857=0,0,A5857*LABOR_HRS_WK_TOM*SEASON_WEEKS*(1+DIM_PCT_TOM)^A5857)</f>
        <v>1543.3839432000011</v>
      </c>
      <c r="F5857" s="5">
        <f>IF(B5857=0,0,B5857*LABOR_HRS_WK_CAR*SEASON_WEEKS*(1+DIM_PCT_CAR)^B5857)</f>
        <v>983.16986417423652</v>
      </c>
      <c r="G5857" s="5">
        <f>IF(C5857=0,0,C5857*LABOR_HRS_WK_MES*SEASON_WEEKS*(1+DIM_PCT_MES)^C5857)</f>
        <v>1534.7170558625955</v>
      </c>
      <c r="H5857" s="5">
        <f>E5857+F5857+G5857</f>
        <v>4061.2708632368331</v>
      </c>
      <c r="I5857" s="5">
        <f>MIN(H5857,FARMER_HRS)</f>
        <v>720</v>
      </c>
      <c r="J5857" s="5">
        <f>MAX(0,H5857-FARMER_HRS)</f>
        <v>3341.2708632368331</v>
      </c>
      <c r="K5857" s="2">
        <f>I5857*FARMER_RATE+J5857*TEMP_WORKER_RATE</f>
        <v>83008.1747089728</v>
      </c>
      <c r="L5857" s="2">
        <f>A5857*PRICE_TOM+B5857*PRICE_CAR+C5857*PRICE_MES</f>
        <v>179780</v>
      </c>
      <c r="M5857" s="2">
        <f>A5857*FERT_BED_TOM+B5857*FERT_BED_CAR+C5857*FERT_BED_MES</f>
        <v>37840</v>
      </c>
      <c r="N5857" s="6">
        <f>IF(AND(D5857&lt;=TOTAL_BEDS,J5857&lt;=TEMP_WORKER_MAX*TEMP_WORKER_HRS),1,0)</f>
        <v>1</v>
      </c>
      <c r="O5857" s="2">
        <f>L5857-M5857-K5857-FIXED_COSTS</f>
        <v>38931.8252910272</v>
      </c>
      <c r="P5857" s="2">
        <f>IF(N5857=1,O5857,"")</f>
        <v>38931.8252910272</v>
      </c>
    </row>
    <row r="5858">
      <c r="A5858" s="6">
        <v>8</v>
      </c>
      <c r="B5858" s="6">
        <v>20</v>
      </c>
      <c r="C5858" s="6">
        <v>26</v>
      </c>
      <c r="D5858" s="6">
        <f>A5858+B5858+C5858</f>
        <v>54</v>
      </c>
      <c r="E5858" s="5">
        <f>IF(A5858=0,0,A5858*LABOR_HRS_WK_TOM*SEASON_WEEKS*(1+DIM_PCT_TOM)^A5858)</f>
        <v>1543.3839432000011</v>
      </c>
      <c r="F5858" s="5">
        <f>IF(B5858=0,0,B5858*LABOR_HRS_WK_CAR*SEASON_WEEKS*(1+DIM_PCT_CAR)^B5858)</f>
        <v>983.16986417423652</v>
      </c>
      <c r="G5858" s="5">
        <f>IF(C5858=0,0,C5858*LABOR_HRS_WK_MES*SEASON_WEEKS*(1+DIM_PCT_MES)^C5858)</f>
        <v>1616.0570598233128</v>
      </c>
      <c r="H5858" s="5">
        <f>E5858+F5858+G5858</f>
        <v>4142.6108671975508</v>
      </c>
      <c r="I5858" s="5">
        <f>MIN(H5858,FARMER_HRS)</f>
        <v>720</v>
      </c>
      <c r="J5858" s="5">
        <f>MAX(0,H5858-FARMER_HRS)</f>
        <v>3422.6108671975508</v>
      </c>
      <c r="K5858" s="2">
        <f>I5858*FARMER_RATE+J5858*TEMP_WORKER_RATE</f>
        <v>84420.327555513039</v>
      </c>
      <c r="L5858" s="2">
        <f>A5858*PRICE_TOM+B5858*PRICE_CAR+C5858*PRICE_MES</f>
        <v>182480</v>
      </c>
      <c r="M5858" s="2">
        <f>A5858*FERT_BED_TOM+B5858*FERT_BED_CAR+C5858*FERT_BED_MES</f>
        <v>38720</v>
      </c>
      <c r="N5858" s="6">
        <f>IF(AND(D5858&lt;=TOTAL_BEDS,J5858&lt;=TEMP_WORKER_MAX*TEMP_WORKER_HRS),1,0)</f>
        <v>1</v>
      </c>
      <c r="O5858" s="2">
        <f>L5858-M5858-K5858-FIXED_COSTS</f>
        <v>39339.672444486961</v>
      </c>
      <c r="P5858" s="2">
        <f>IF(N5858=1,O5858,"")</f>
        <v>39339.672444486961</v>
      </c>
    </row>
    <row r="5859">
      <c r="A5859" s="6">
        <v>8</v>
      </c>
      <c r="B5859" s="6">
        <v>20</v>
      </c>
      <c r="C5859" s="6">
        <v>27</v>
      </c>
      <c r="D5859" s="6">
        <f>A5859+B5859+C5859</f>
        <v>55</v>
      </c>
      <c r="E5859" s="5">
        <f>IF(A5859=0,0,A5859*LABOR_HRS_WK_TOM*SEASON_WEEKS*(1+DIM_PCT_TOM)^A5859)</f>
        <v>1543.3839432000011</v>
      </c>
      <c r="F5859" s="5">
        <f>IF(B5859=0,0,B5859*LABOR_HRS_WK_CAR*SEASON_WEEKS*(1+DIM_PCT_CAR)^B5859)</f>
        <v>983.16986417423652</v>
      </c>
      <c r="G5859" s="5">
        <f>IF(C5859=0,0,C5859*LABOR_HRS_WK_MES*SEASON_WEEKS*(1+DIM_PCT_MES)^C5859)</f>
        <v>1699.19076434307</v>
      </c>
      <c r="H5859" s="5">
        <f>E5859+F5859+G5859</f>
        <v>4225.7445717173077</v>
      </c>
      <c r="I5859" s="5">
        <f>MIN(H5859,FARMER_HRS)</f>
        <v>720</v>
      </c>
      <c r="J5859" s="5">
        <f>MAX(0,H5859-FARMER_HRS)</f>
        <v>3505.7445717173077</v>
      </c>
      <c r="K5859" s="2">
        <f>I5859*FARMER_RATE+J5859*TEMP_WORKER_RATE</f>
        <v>85863.621036758821</v>
      </c>
      <c r="L5859" s="2">
        <f>A5859*PRICE_TOM+B5859*PRICE_CAR+C5859*PRICE_MES</f>
        <v>185180</v>
      </c>
      <c r="M5859" s="2">
        <f>A5859*FERT_BED_TOM+B5859*FERT_BED_CAR+C5859*FERT_BED_MES</f>
        <v>39600</v>
      </c>
      <c r="N5859" s="6">
        <f>IF(AND(D5859&lt;=TOTAL_BEDS,J5859&lt;=TEMP_WORKER_MAX*TEMP_WORKER_HRS),1,0)</f>
        <v>1</v>
      </c>
      <c r="O5859" s="2">
        <f>L5859-M5859-K5859-FIXED_COSTS</f>
        <v>39716.378963241179</v>
      </c>
      <c r="P5859" s="2">
        <f>IF(N5859=1,O5859,"")</f>
        <v>39716.378963241179</v>
      </c>
    </row>
    <row r="5860">
      <c r="A5860" s="6">
        <v>8</v>
      </c>
      <c r="B5860" s="6">
        <v>20</v>
      </c>
      <c r="C5860" s="6">
        <v>28</v>
      </c>
      <c r="D5860" s="6">
        <f>A5860+B5860+C5860</f>
        <v>56</v>
      </c>
      <c r="E5860" s="5">
        <f>IF(A5860=0,0,A5860*LABOR_HRS_WK_TOM*SEASON_WEEKS*(1+DIM_PCT_TOM)^A5860)</f>
        <v>1543.3839432000011</v>
      </c>
      <c r="F5860" s="5">
        <f>IF(B5860=0,0,B5860*LABOR_HRS_WK_CAR*SEASON_WEEKS*(1+DIM_PCT_CAR)^B5860)</f>
        <v>983.16986417423652</v>
      </c>
      <c r="G5860" s="5">
        <f>IF(C5860=0,0,C5860*LABOR_HRS_WK_MES*SEASON_WEEKS*(1+DIM_PCT_MES)^C5860)</f>
        <v>1784.1503025602233</v>
      </c>
      <c r="H5860" s="5">
        <f>E5860+F5860+G5860</f>
        <v>4310.7041099344606</v>
      </c>
      <c r="I5860" s="5">
        <f>MIN(H5860,FARMER_HRS)</f>
        <v>720</v>
      </c>
      <c r="J5860" s="5">
        <f>MAX(0,H5860-FARMER_HRS)</f>
        <v>3590.7041099344606</v>
      </c>
      <c r="K5860" s="2">
        <f>I5860*FARMER_RATE+J5860*TEMP_WORKER_RATE</f>
        <v>87338.6130196955</v>
      </c>
      <c r="L5860" s="2">
        <f>A5860*PRICE_TOM+B5860*PRICE_CAR+C5860*PRICE_MES</f>
        <v>187880</v>
      </c>
      <c r="M5860" s="2">
        <f>A5860*FERT_BED_TOM+B5860*FERT_BED_CAR+C5860*FERT_BED_MES</f>
        <v>40480</v>
      </c>
      <c r="N5860" s="6">
        <f>IF(AND(D5860&lt;=TOTAL_BEDS,J5860&lt;=TEMP_WORKER_MAX*TEMP_WORKER_HRS),1,0)</f>
        <v>1</v>
      </c>
      <c r="O5860" s="2">
        <f>L5860-M5860-K5860-FIXED_COSTS</f>
        <v>40061.386980304495</v>
      </c>
      <c r="P5860" s="2">
        <f>IF(N5860=1,O5860,"")</f>
        <v>40061.386980304495</v>
      </c>
    </row>
    <row r="5861">
      <c r="A5861" s="6">
        <v>8</v>
      </c>
      <c r="B5861" s="6">
        <v>20</v>
      </c>
      <c r="C5861" s="6">
        <v>29</v>
      </c>
      <c r="D5861" s="6">
        <f>A5861+B5861+C5861</f>
        <v>57</v>
      </c>
      <c r="E5861" s="5">
        <f>IF(A5861=0,0,A5861*LABOR_HRS_WK_TOM*SEASON_WEEKS*(1+DIM_PCT_TOM)^A5861)</f>
        <v>1543.3839432000011</v>
      </c>
      <c r="F5861" s="5">
        <f>IF(B5861=0,0,B5861*LABOR_HRS_WK_CAR*SEASON_WEEKS*(1+DIM_PCT_CAR)^B5861)</f>
        <v>983.16986417423652</v>
      </c>
      <c r="G5861" s="5">
        <f>IF(C5861=0,0,C5861*LABOR_HRS_WK_MES*SEASON_WEEKS*(1+DIM_PCT_MES)^C5861)</f>
        <v>1870.9683306758766</v>
      </c>
      <c r="H5861" s="5">
        <f>E5861+F5861+G5861</f>
        <v>4397.5221380501143</v>
      </c>
      <c r="I5861" s="5">
        <f>MIN(H5861,FARMER_HRS)</f>
        <v>720</v>
      </c>
      <c r="J5861" s="5">
        <f>MAX(0,H5861-FARMER_HRS)</f>
        <v>3677.5221380501143</v>
      </c>
      <c r="K5861" s="2">
        <f>I5861*FARMER_RATE+J5861*TEMP_WORKER_RATE</f>
        <v>88845.870452258925</v>
      </c>
      <c r="L5861" s="2">
        <f>A5861*PRICE_TOM+B5861*PRICE_CAR+C5861*PRICE_MES</f>
        <v>190580</v>
      </c>
      <c r="M5861" s="2">
        <f>A5861*FERT_BED_TOM+B5861*FERT_BED_CAR+C5861*FERT_BED_MES</f>
        <v>41360</v>
      </c>
      <c r="N5861" s="6">
        <f>IF(AND(D5861&lt;=TOTAL_BEDS,J5861&lt;=TEMP_WORKER_MAX*TEMP_WORKER_HRS),1,0)</f>
        <v>1</v>
      </c>
      <c r="O5861" s="2">
        <f>L5861-M5861-K5861-FIXED_COSTS</f>
        <v>40374.129547741075</v>
      </c>
      <c r="P5861" s="2">
        <f>IF(N5861=1,O5861,"")</f>
        <v>40374.129547741075</v>
      </c>
    </row>
    <row r="5862">
      <c r="A5862" s="6">
        <v>8</v>
      </c>
      <c r="B5862" s="6">
        <v>20</v>
      </c>
      <c r="C5862" s="6">
        <v>30</v>
      </c>
      <c r="D5862" s="6">
        <f>A5862+B5862+C5862</f>
        <v>58</v>
      </c>
      <c r="E5862" s="5">
        <f>IF(A5862=0,0,A5862*LABOR_HRS_WK_TOM*SEASON_WEEKS*(1+DIM_PCT_TOM)^A5862)</f>
        <v>1543.3839432000011</v>
      </c>
      <c r="F5862" s="5">
        <f>IF(B5862=0,0,B5862*LABOR_HRS_WK_CAR*SEASON_WEEKS*(1+DIM_PCT_CAR)^B5862)</f>
        <v>983.16986417423652</v>
      </c>
      <c r="G5862" s="5">
        <f>IF(C5862=0,0,C5862*LABOR_HRS_WK_MES*SEASON_WEEKS*(1+DIM_PCT_MES)^C5862)</f>
        <v>1959.6780360096466</v>
      </c>
      <c r="H5862" s="5">
        <f>E5862+F5862+G5862</f>
        <v>4486.2318433838846</v>
      </c>
      <c r="I5862" s="5">
        <f>MIN(H5862,FARMER_HRS)</f>
        <v>720</v>
      </c>
      <c r="J5862" s="5">
        <f>MAX(0,H5862-FARMER_HRS)</f>
        <v>3766.2318433838846</v>
      </c>
      <c r="K5862" s="2">
        <f>I5862*FARMER_RATE+J5862*TEMP_WORKER_RATE</f>
        <v>90385.969503192435</v>
      </c>
      <c r="L5862" s="2">
        <f>A5862*PRICE_TOM+B5862*PRICE_CAR+C5862*PRICE_MES</f>
        <v>193280</v>
      </c>
      <c r="M5862" s="2">
        <f>A5862*FERT_BED_TOM+B5862*FERT_BED_CAR+C5862*FERT_BED_MES</f>
        <v>42240</v>
      </c>
      <c r="N5862" s="6">
        <f>IF(AND(D5862&lt;=TOTAL_BEDS,J5862&lt;=TEMP_WORKER_MAX*TEMP_WORKER_HRS),1,0)</f>
        <v>1</v>
      </c>
      <c r="O5862" s="2">
        <f>L5862-M5862-K5862-FIXED_COSTS</f>
        <v>40654.030496807565</v>
      </c>
      <c r="P5862" s="2">
        <f>IF(N5862=1,O5862,"")</f>
        <v>40654.030496807565</v>
      </c>
    </row>
    <row r="5863">
      <c r="A5863" s="6">
        <v>9</v>
      </c>
      <c r="B5863" s="6">
        <v>0</v>
      </c>
      <c r="C5863" s="6">
        <v>0</v>
      </c>
      <c r="D5863" s="6">
        <f>A5863+B5863+C5863</f>
        <v>9</v>
      </c>
      <c r="E5863" s="5">
        <f>IF(A5863=0,0,A5863*LABOR_HRS_WK_TOM*SEASON_WEEKS*(1+DIM_PCT_TOM)^A5863)</f>
        <v>1909.9376297100016</v>
      </c>
      <c r="F5863" s="5">
        <f>IF(B5863=0,0,B5863*LABOR_HRS_WK_CAR*SEASON_WEEKS*(1+DIM_PCT_CAR)^B5863)</f>
        <v>0</v>
      </c>
      <c r="G5863" s="5">
        <f>IF(C5863=0,0,C5863*LABOR_HRS_WK_MES*SEASON_WEEKS*(1+DIM_PCT_MES)^C5863)</f>
        <v>0</v>
      </c>
      <c r="H5863" s="5">
        <f>E5863+F5863+G5863</f>
        <v>1909.9376297100016</v>
      </c>
      <c r="I5863" s="5">
        <f>MIN(H5863,FARMER_HRS)</f>
        <v>720</v>
      </c>
      <c r="J5863" s="5">
        <f>MAX(0,H5863-FARMER_HRS)</f>
        <v>1189.9376297100016</v>
      </c>
      <c r="K5863" s="2">
        <f>I5863*FARMER_RATE+J5863*TEMP_WORKER_RATE</f>
        <v>45658.639404687528</v>
      </c>
      <c r="L5863" s="2">
        <f>A5863*PRICE_TOM+B5863*PRICE_CAR+C5863*PRICE_MES</f>
        <v>79200</v>
      </c>
      <c r="M5863" s="2">
        <f>A5863*FERT_BED_TOM+B5863*FERT_BED_CAR+C5863*FERT_BED_MES</f>
        <v>7920</v>
      </c>
      <c r="N5863" s="6">
        <f>IF(AND(D5863&lt;=TOTAL_BEDS,J5863&lt;=TEMP_WORKER_MAX*TEMP_WORKER_HRS),1,0)</f>
        <v>1</v>
      </c>
      <c r="O5863" s="2">
        <f>L5863-M5863-K5863-FIXED_COSTS</f>
        <v>5621.3605953124716</v>
      </c>
      <c r="P5863" s="2">
        <f>IF(N5863=1,O5863,"")</f>
        <v>5621.3605953124716</v>
      </c>
    </row>
    <row r="5864">
      <c r="A5864" s="6">
        <v>9</v>
      </c>
      <c r="B5864" s="6">
        <v>0</v>
      </c>
      <c r="C5864" s="6">
        <v>1</v>
      </c>
      <c r="D5864" s="6">
        <f>A5864+B5864+C5864</f>
        <v>10</v>
      </c>
      <c r="E5864" s="5">
        <f>IF(A5864=0,0,A5864*LABOR_HRS_WK_TOM*SEASON_WEEKS*(1+DIM_PCT_TOM)^A5864)</f>
        <v>1909.9376297100016</v>
      </c>
      <c r="F5864" s="5">
        <f>IF(B5864=0,0,B5864*LABOR_HRS_WK_CAR*SEASON_WEEKS*(1+DIM_PCT_CAR)^B5864)</f>
        <v>0</v>
      </c>
      <c r="G5864" s="5">
        <f>IF(C5864=0,0,C5864*LABOR_HRS_WK_MES*SEASON_WEEKS*(1+DIM_PCT_MES)^C5864)</f>
        <v>45.5625</v>
      </c>
      <c r="H5864" s="5">
        <f>E5864+F5864+G5864</f>
        <v>1955.5001297100016</v>
      </c>
      <c r="I5864" s="5">
        <f>MIN(H5864,FARMER_HRS)</f>
        <v>720</v>
      </c>
      <c r="J5864" s="5">
        <f>MAX(0,H5864-FARMER_HRS)</f>
        <v>1235.5001297100016</v>
      </c>
      <c r="K5864" s="2">
        <f>I5864*FARMER_RATE+J5864*TEMP_WORKER_RATE</f>
        <v>46449.655029687528</v>
      </c>
      <c r="L5864" s="2">
        <f>A5864*PRICE_TOM+B5864*PRICE_CAR+C5864*PRICE_MES</f>
        <v>81900</v>
      </c>
      <c r="M5864" s="2">
        <f>A5864*FERT_BED_TOM+B5864*FERT_BED_CAR+C5864*FERT_BED_MES</f>
        <v>8800</v>
      </c>
      <c r="N5864" s="6">
        <f>IF(AND(D5864&lt;=TOTAL_BEDS,J5864&lt;=TEMP_WORKER_MAX*TEMP_WORKER_HRS),1,0)</f>
        <v>1</v>
      </c>
      <c r="O5864" s="2">
        <f>L5864-M5864-K5864-FIXED_COSTS</f>
        <v>6650.3449703124716</v>
      </c>
      <c r="P5864" s="2">
        <f>IF(N5864=1,O5864,"")</f>
        <v>6650.3449703124716</v>
      </c>
    </row>
    <row r="5865">
      <c r="A5865" s="6">
        <v>9</v>
      </c>
      <c r="B5865" s="6">
        <v>0</v>
      </c>
      <c r="C5865" s="6">
        <v>2</v>
      </c>
      <c r="D5865" s="6">
        <f>A5865+B5865+C5865</f>
        <v>11</v>
      </c>
      <c r="E5865" s="5">
        <f>IF(A5865=0,0,A5865*LABOR_HRS_WK_TOM*SEASON_WEEKS*(1+DIM_PCT_TOM)^A5865)</f>
        <v>1909.9376297100016</v>
      </c>
      <c r="F5865" s="5">
        <f>IF(B5865=0,0,B5865*LABOR_HRS_WK_CAR*SEASON_WEEKS*(1+DIM_PCT_CAR)^B5865)</f>
        <v>0</v>
      </c>
      <c r="G5865" s="5">
        <f>IF(C5865=0,0,C5865*LABOR_HRS_WK_MES*SEASON_WEEKS*(1+DIM_PCT_MES)^C5865)</f>
        <v>92.2640625</v>
      </c>
      <c r="H5865" s="5">
        <f>E5865+F5865+G5865</f>
        <v>2002.2016922100015</v>
      </c>
      <c r="I5865" s="5">
        <f>MIN(H5865,FARMER_HRS)</f>
        <v>720</v>
      </c>
      <c r="J5865" s="5">
        <f>MAX(0,H5865-FARMER_HRS)</f>
        <v>1282.2016922100015</v>
      </c>
      <c r="K5865" s="2">
        <f>I5865*FARMER_RATE+J5865*TEMP_WORKER_RATE</f>
        <v>47260.446045312521</v>
      </c>
      <c r="L5865" s="2">
        <f>A5865*PRICE_TOM+B5865*PRICE_CAR+C5865*PRICE_MES</f>
        <v>84600</v>
      </c>
      <c r="M5865" s="2">
        <f>A5865*FERT_BED_TOM+B5865*FERT_BED_CAR+C5865*FERT_BED_MES</f>
        <v>9680</v>
      </c>
      <c r="N5865" s="6">
        <f>IF(AND(D5865&lt;=TOTAL_BEDS,J5865&lt;=TEMP_WORKER_MAX*TEMP_WORKER_HRS),1,0)</f>
        <v>1</v>
      </c>
      <c r="O5865" s="2">
        <f>L5865-M5865-K5865-FIXED_COSTS</f>
        <v>7659.5539546874788</v>
      </c>
      <c r="P5865" s="2">
        <f>IF(N5865=1,O5865,"")</f>
        <v>7659.5539546874788</v>
      </c>
    </row>
    <row r="5866">
      <c r="A5866" s="6">
        <v>9</v>
      </c>
      <c r="B5866" s="6">
        <v>0</v>
      </c>
      <c r="C5866" s="6">
        <v>3</v>
      </c>
      <c r="D5866" s="6">
        <f>A5866+B5866+C5866</f>
        <v>12</v>
      </c>
      <c r="E5866" s="5">
        <f>IF(A5866=0,0,A5866*LABOR_HRS_WK_TOM*SEASON_WEEKS*(1+DIM_PCT_TOM)^A5866)</f>
        <v>1909.9376297100016</v>
      </c>
      <c r="F5866" s="5">
        <f>IF(B5866=0,0,B5866*LABOR_HRS_WK_CAR*SEASON_WEEKS*(1+DIM_PCT_CAR)^B5866)</f>
        <v>0</v>
      </c>
      <c r="G5866" s="5">
        <f>IF(C5866=0,0,C5866*LABOR_HRS_WK_MES*SEASON_WEEKS*(1+DIM_PCT_MES)^C5866)</f>
        <v>140.12604492187498</v>
      </c>
      <c r="H5866" s="5">
        <f>E5866+F5866+G5866</f>
        <v>2050.0636746318764</v>
      </c>
      <c r="I5866" s="5">
        <f>MIN(H5866,FARMER_HRS)</f>
        <v>720</v>
      </c>
      <c r="J5866" s="5">
        <f>MAX(0,H5866-FARMER_HRS)</f>
        <v>1330.0636746318764</v>
      </c>
      <c r="K5866" s="2">
        <f>I5866*FARMER_RATE+J5866*TEMP_WORKER_RATE</f>
        <v>48091.38324013674</v>
      </c>
      <c r="L5866" s="2">
        <f>A5866*PRICE_TOM+B5866*PRICE_CAR+C5866*PRICE_MES</f>
        <v>87300</v>
      </c>
      <c r="M5866" s="2">
        <f>A5866*FERT_BED_TOM+B5866*FERT_BED_CAR+C5866*FERT_BED_MES</f>
        <v>10560</v>
      </c>
      <c r="N5866" s="6">
        <f>IF(AND(D5866&lt;=TOTAL_BEDS,J5866&lt;=TEMP_WORKER_MAX*TEMP_WORKER_HRS),1,0)</f>
        <v>1</v>
      </c>
      <c r="O5866" s="2">
        <f>L5866-M5866-K5866-FIXED_COSTS</f>
        <v>8648.61675986326</v>
      </c>
      <c r="P5866" s="2">
        <f>IF(N5866=1,O5866,"")</f>
        <v>8648.61675986326</v>
      </c>
    </row>
    <row r="5867">
      <c r="A5867" s="6">
        <v>9</v>
      </c>
      <c r="B5867" s="6">
        <v>0</v>
      </c>
      <c r="C5867" s="6">
        <v>4</v>
      </c>
      <c r="D5867" s="6">
        <f>A5867+B5867+C5867</f>
        <v>13</v>
      </c>
      <c r="E5867" s="5">
        <f>IF(A5867=0,0,A5867*LABOR_HRS_WK_TOM*SEASON_WEEKS*(1+DIM_PCT_TOM)^A5867)</f>
        <v>1909.9376297100016</v>
      </c>
      <c r="F5867" s="5">
        <f>IF(B5867=0,0,B5867*LABOR_HRS_WK_CAR*SEASON_WEEKS*(1+DIM_PCT_CAR)^B5867)</f>
        <v>0</v>
      </c>
      <c r="G5867" s="5">
        <f>IF(C5867=0,0,C5867*LABOR_HRS_WK_MES*SEASON_WEEKS*(1+DIM_PCT_MES)^C5867)</f>
        <v>189.17016064453119</v>
      </c>
      <c r="H5867" s="5">
        <f>E5867+F5867+G5867</f>
        <v>2099.1077903545329</v>
      </c>
      <c r="I5867" s="5">
        <f>MIN(H5867,FARMER_HRS)</f>
        <v>720</v>
      </c>
      <c r="J5867" s="5">
        <f>MAX(0,H5867-FARMER_HRS)</f>
        <v>1379.1077903545329</v>
      </c>
      <c r="K5867" s="2">
        <f>I5867*FARMER_RATE+J5867*TEMP_WORKER_RATE</f>
        <v>48942.843582543974</v>
      </c>
      <c r="L5867" s="2">
        <f>A5867*PRICE_TOM+B5867*PRICE_CAR+C5867*PRICE_MES</f>
        <v>90000</v>
      </c>
      <c r="M5867" s="2">
        <f>A5867*FERT_BED_TOM+B5867*FERT_BED_CAR+C5867*FERT_BED_MES</f>
        <v>11440</v>
      </c>
      <c r="N5867" s="6">
        <f>IF(AND(D5867&lt;=TOTAL_BEDS,J5867&lt;=TEMP_WORKER_MAX*TEMP_WORKER_HRS),1,0)</f>
        <v>1</v>
      </c>
      <c r="O5867" s="2">
        <f>L5867-M5867-K5867-FIXED_COSTS</f>
        <v>9617.1564174560262</v>
      </c>
      <c r="P5867" s="2">
        <f>IF(N5867=1,O5867,"")</f>
        <v>9617.1564174560262</v>
      </c>
    </row>
    <row r="5868">
      <c r="A5868" s="6">
        <v>9</v>
      </c>
      <c r="B5868" s="6">
        <v>0</v>
      </c>
      <c r="C5868" s="6">
        <v>5</v>
      </c>
      <c r="D5868" s="6">
        <f>A5868+B5868+C5868</f>
        <v>14</v>
      </c>
      <c r="E5868" s="5">
        <f>IF(A5868=0,0,A5868*LABOR_HRS_WK_TOM*SEASON_WEEKS*(1+DIM_PCT_TOM)^A5868)</f>
        <v>1909.9376297100016</v>
      </c>
      <c r="F5868" s="5">
        <f>IF(B5868=0,0,B5868*LABOR_HRS_WK_CAR*SEASON_WEEKS*(1+DIM_PCT_CAR)^B5868)</f>
        <v>0</v>
      </c>
      <c r="G5868" s="5">
        <f>IF(C5868=0,0,C5868*LABOR_HRS_WK_MES*SEASON_WEEKS*(1+DIM_PCT_MES)^C5868)</f>
        <v>239.41848456573481</v>
      </c>
      <c r="H5868" s="5">
        <f>E5868+F5868+G5868</f>
        <v>2149.3561142757362</v>
      </c>
      <c r="I5868" s="5">
        <f>MIN(H5868,FARMER_HRS)</f>
        <v>720</v>
      </c>
      <c r="J5868" s="5">
        <f>MAX(0,H5868-FARMER_HRS)</f>
        <v>1429.3561142757362</v>
      </c>
      <c r="K5868" s="2">
        <f>I5868*FARMER_RATE+J5868*TEMP_WORKER_RATE</f>
        <v>49815.210317287085</v>
      </c>
      <c r="L5868" s="2">
        <f>A5868*PRICE_TOM+B5868*PRICE_CAR+C5868*PRICE_MES</f>
        <v>92700</v>
      </c>
      <c r="M5868" s="2">
        <f>A5868*FERT_BED_TOM+B5868*FERT_BED_CAR+C5868*FERT_BED_MES</f>
        <v>12320</v>
      </c>
      <c r="N5868" s="6">
        <f>IF(AND(D5868&lt;=TOTAL_BEDS,J5868&lt;=TEMP_WORKER_MAX*TEMP_WORKER_HRS),1,0)</f>
        <v>1</v>
      </c>
      <c r="O5868" s="2">
        <f>L5868-M5868-K5868-FIXED_COSTS</f>
        <v>10564.789682712915</v>
      </c>
      <c r="P5868" s="2">
        <f>IF(N5868=1,O5868,"")</f>
        <v>10564.789682712915</v>
      </c>
    </row>
    <row r="5869">
      <c r="A5869" s="6">
        <v>9</v>
      </c>
      <c r="B5869" s="6">
        <v>0</v>
      </c>
      <c r="C5869" s="6">
        <v>6</v>
      </c>
      <c r="D5869" s="6">
        <f>A5869+B5869+C5869</f>
        <v>15</v>
      </c>
      <c r="E5869" s="5">
        <f>IF(A5869=0,0,A5869*LABOR_HRS_WK_TOM*SEASON_WEEKS*(1+DIM_PCT_TOM)^A5869)</f>
        <v>1909.9376297100016</v>
      </c>
      <c r="F5869" s="5">
        <f>IF(B5869=0,0,B5869*LABOR_HRS_WK_CAR*SEASON_WEEKS*(1+DIM_PCT_CAR)^B5869)</f>
        <v>0</v>
      </c>
      <c r="G5869" s="5">
        <f>IF(C5869=0,0,C5869*LABOR_HRS_WK_MES*SEASON_WEEKS*(1+DIM_PCT_MES)^C5869)</f>
        <v>290.89345874736773</v>
      </c>
      <c r="H5869" s="5">
        <f>E5869+F5869+G5869</f>
        <v>2200.8310884573693</v>
      </c>
      <c r="I5869" s="5">
        <f>MIN(H5869,FARMER_HRS)</f>
        <v>720</v>
      </c>
      <c r="J5869" s="5">
        <f>MAX(0,H5869-FARMER_HRS)</f>
        <v>1480.8310884573693</v>
      </c>
      <c r="K5869" s="2">
        <f>I5869*FARMER_RATE+J5869*TEMP_WORKER_RATE</f>
        <v>50708.873063495994</v>
      </c>
      <c r="L5869" s="2">
        <f>A5869*PRICE_TOM+B5869*PRICE_CAR+C5869*PRICE_MES</f>
        <v>95400</v>
      </c>
      <c r="M5869" s="2">
        <f>A5869*FERT_BED_TOM+B5869*FERT_BED_CAR+C5869*FERT_BED_MES</f>
        <v>13200</v>
      </c>
      <c r="N5869" s="6">
        <f>IF(AND(D5869&lt;=TOTAL_BEDS,J5869&lt;=TEMP_WORKER_MAX*TEMP_WORKER_HRS),1,0)</f>
        <v>1</v>
      </c>
      <c r="O5869" s="2">
        <f>L5869-M5869-K5869-FIXED_COSTS</f>
        <v>11491.126936504006</v>
      </c>
      <c r="P5869" s="2">
        <f>IF(N5869=1,O5869,"")</f>
        <v>11491.126936504006</v>
      </c>
    </row>
    <row r="5870">
      <c r="A5870" s="6">
        <v>9</v>
      </c>
      <c r="B5870" s="6">
        <v>0</v>
      </c>
      <c r="C5870" s="6">
        <v>7</v>
      </c>
      <c r="D5870" s="6">
        <f>A5870+B5870+C5870</f>
        <v>16</v>
      </c>
      <c r="E5870" s="5">
        <f>IF(A5870=0,0,A5870*LABOR_HRS_WK_TOM*SEASON_WEEKS*(1+DIM_PCT_TOM)^A5870)</f>
        <v>1909.9376297100016</v>
      </c>
      <c r="F5870" s="5">
        <f>IF(B5870=0,0,B5870*LABOR_HRS_WK_CAR*SEASON_WEEKS*(1+DIM_PCT_CAR)^B5870)</f>
        <v>0</v>
      </c>
      <c r="G5870" s="5">
        <f>IF(C5870=0,0,C5870*LABOR_HRS_WK_MES*SEASON_WEEKS*(1+DIM_PCT_MES)^C5870)</f>
        <v>343.61789814532818</v>
      </c>
      <c r="H5870" s="5">
        <f>E5870+F5870+G5870</f>
        <v>2253.5555278553297</v>
      </c>
      <c r="I5870" s="5">
        <f>MIN(H5870,FARMER_HRS)</f>
        <v>720</v>
      </c>
      <c r="J5870" s="5">
        <f>MAX(0,H5870-FARMER_HRS)</f>
        <v>1533.5555278553297</v>
      </c>
      <c r="K5870" s="2">
        <f>I5870*FARMER_RATE+J5870*TEMP_WORKER_RATE</f>
        <v>51624.227914155024</v>
      </c>
      <c r="L5870" s="2">
        <f>A5870*PRICE_TOM+B5870*PRICE_CAR+C5870*PRICE_MES</f>
        <v>98100</v>
      </c>
      <c r="M5870" s="2">
        <f>A5870*FERT_BED_TOM+B5870*FERT_BED_CAR+C5870*FERT_BED_MES</f>
        <v>14080</v>
      </c>
      <c r="N5870" s="6">
        <f>IF(AND(D5870&lt;=TOTAL_BEDS,J5870&lt;=TEMP_WORKER_MAX*TEMP_WORKER_HRS),1,0)</f>
        <v>1</v>
      </c>
      <c r="O5870" s="2">
        <f>L5870-M5870-K5870-FIXED_COSTS</f>
        <v>12395.772085844976</v>
      </c>
      <c r="P5870" s="2">
        <f>IF(N5870=1,O5870,"")</f>
        <v>12395.772085844976</v>
      </c>
    </row>
    <row r="5871">
      <c r="A5871" s="6">
        <v>9</v>
      </c>
      <c r="B5871" s="6">
        <v>0</v>
      </c>
      <c r="C5871" s="6">
        <v>8</v>
      </c>
      <c r="D5871" s="6">
        <f>A5871+B5871+C5871</f>
        <v>17</v>
      </c>
      <c r="E5871" s="5">
        <f>IF(A5871=0,0,A5871*LABOR_HRS_WK_TOM*SEASON_WEEKS*(1+DIM_PCT_TOM)^A5871)</f>
        <v>1909.9376297100016</v>
      </c>
      <c r="F5871" s="5">
        <f>IF(B5871=0,0,B5871*LABOR_HRS_WK_CAR*SEASON_WEEKS*(1+DIM_PCT_CAR)^B5871)</f>
        <v>0</v>
      </c>
      <c r="G5871" s="5">
        <f>IF(C5871=0,0,C5871*LABOR_HRS_WK_MES*SEASON_WEEKS*(1+DIM_PCT_MES)^C5871)</f>
        <v>397.61499642530833</v>
      </c>
      <c r="H5871" s="5">
        <f>E5871+F5871+G5871</f>
        <v>2307.5526261353098</v>
      </c>
      <c r="I5871" s="5">
        <f>MIN(H5871,FARMER_HRS)</f>
        <v>720</v>
      </c>
      <c r="J5871" s="5">
        <f>MAX(0,H5871-FARMER_HRS)</f>
        <v>1587.5526261353098</v>
      </c>
      <c r="K5871" s="2">
        <f>I5871*FARMER_RATE+J5871*TEMP_WORKER_RATE</f>
        <v>52561.677537071351</v>
      </c>
      <c r="L5871" s="2">
        <f>A5871*PRICE_TOM+B5871*PRICE_CAR+C5871*PRICE_MES</f>
        <v>100800</v>
      </c>
      <c r="M5871" s="2">
        <f>A5871*FERT_BED_TOM+B5871*FERT_BED_CAR+C5871*FERT_BED_MES</f>
        <v>14960</v>
      </c>
      <c r="N5871" s="6">
        <f>IF(AND(D5871&lt;=TOTAL_BEDS,J5871&lt;=TEMP_WORKER_MAX*TEMP_WORKER_HRS),1,0)</f>
        <v>1</v>
      </c>
      <c r="O5871" s="2">
        <f>L5871-M5871-K5871-FIXED_COSTS</f>
        <v>13278.322462928649</v>
      </c>
      <c r="P5871" s="2">
        <f>IF(N5871=1,O5871,"")</f>
        <v>13278.322462928649</v>
      </c>
    </row>
    <row r="5872">
      <c r="A5872" s="6">
        <v>9</v>
      </c>
      <c r="B5872" s="6">
        <v>0</v>
      </c>
      <c r="C5872" s="6">
        <v>9</v>
      </c>
      <c r="D5872" s="6">
        <f>A5872+B5872+C5872</f>
        <v>18</v>
      </c>
      <c r="E5872" s="5">
        <f>IF(A5872=0,0,A5872*LABOR_HRS_WK_TOM*SEASON_WEEKS*(1+DIM_PCT_TOM)^A5872)</f>
        <v>1909.9376297100016</v>
      </c>
      <c r="F5872" s="5">
        <f>IF(B5872=0,0,B5872*LABOR_HRS_WK_CAR*SEASON_WEEKS*(1+DIM_PCT_CAR)^B5872)</f>
        <v>0</v>
      </c>
      <c r="G5872" s="5">
        <f>IF(C5872=0,0,C5872*LABOR_HRS_WK_MES*SEASON_WEEKS*(1+DIM_PCT_MES)^C5872)</f>
        <v>452.90833186570273</v>
      </c>
      <c r="H5872" s="5">
        <f>E5872+F5872+G5872</f>
        <v>2362.8459615757042</v>
      </c>
      <c r="I5872" s="5">
        <f>MIN(H5872,FARMER_HRS)</f>
        <v>720</v>
      </c>
      <c r="J5872" s="5">
        <f>MAX(0,H5872-FARMER_HRS)</f>
        <v>1642.8459615757042</v>
      </c>
      <c r="K5872" s="2">
        <f>I5872*FARMER_RATE+J5872*TEMP_WORKER_RATE</f>
        <v>53521.631277355977</v>
      </c>
      <c r="L5872" s="2">
        <f>A5872*PRICE_TOM+B5872*PRICE_CAR+C5872*PRICE_MES</f>
        <v>103500</v>
      </c>
      <c r="M5872" s="2">
        <f>A5872*FERT_BED_TOM+B5872*FERT_BED_CAR+C5872*FERT_BED_MES</f>
        <v>15840</v>
      </c>
      <c r="N5872" s="6">
        <f>IF(AND(D5872&lt;=TOTAL_BEDS,J5872&lt;=TEMP_WORKER_MAX*TEMP_WORKER_HRS),1,0)</f>
        <v>1</v>
      </c>
      <c r="O5872" s="2">
        <f>L5872-M5872-K5872-FIXED_COSTS</f>
        <v>14138.368722644023</v>
      </c>
      <c r="P5872" s="2">
        <f>IF(N5872=1,O5872,"")</f>
        <v>14138.368722644023</v>
      </c>
    </row>
    <row r="5873">
      <c r="A5873" s="6">
        <v>9</v>
      </c>
      <c r="B5873" s="6">
        <v>0</v>
      </c>
      <c r="C5873" s="6">
        <v>10</v>
      </c>
      <c r="D5873" s="6">
        <f>A5873+B5873+C5873</f>
        <v>19</v>
      </c>
      <c r="E5873" s="5">
        <f>IF(A5873=0,0,A5873*LABOR_HRS_WK_TOM*SEASON_WEEKS*(1+DIM_PCT_TOM)^A5873)</f>
        <v>1909.9376297100016</v>
      </c>
      <c r="F5873" s="5">
        <f>IF(B5873=0,0,B5873*LABOR_HRS_WK_CAR*SEASON_WEEKS*(1+DIM_PCT_CAR)^B5873)</f>
        <v>0</v>
      </c>
      <c r="G5873" s="5">
        <f>IF(C5873=0,0,C5873*LABOR_HRS_WK_MES*SEASON_WEEKS*(1+DIM_PCT_MES)^C5873)</f>
        <v>509.52187334891551</v>
      </c>
      <c r="H5873" s="5">
        <f>E5873+F5873+G5873</f>
        <v>2419.4595030589171</v>
      </c>
      <c r="I5873" s="5">
        <f>MIN(H5873,FARMER_HRS)</f>
        <v>720</v>
      </c>
      <c r="J5873" s="5">
        <f>MAX(0,H5873-FARMER_HRS)</f>
        <v>1699.4595030589171</v>
      </c>
      <c r="K5873" s="2">
        <f>I5873*FARMER_RATE+J5873*TEMP_WORKER_RATE</f>
        <v>54504.505261439532</v>
      </c>
      <c r="L5873" s="2">
        <f>A5873*PRICE_TOM+B5873*PRICE_CAR+C5873*PRICE_MES</f>
        <v>106200</v>
      </c>
      <c r="M5873" s="2">
        <f>A5873*FERT_BED_TOM+B5873*FERT_BED_CAR+C5873*FERT_BED_MES</f>
        <v>16720</v>
      </c>
      <c r="N5873" s="6">
        <f>IF(AND(D5873&lt;=TOTAL_BEDS,J5873&lt;=TEMP_WORKER_MAX*TEMP_WORKER_HRS),1,0)</f>
        <v>1</v>
      </c>
      <c r="O5873" s="2">
        <f>L5873-M5873-K5873-FIXED_COSTS</f>
        <v>14975.494738560468</v>
      </c>
      <c r="P5873" s="2">
        <f>IF(N5873=1,O5873,"")</f>
        <v>14975.494738560468</v>
      </c>
    </row>
    <row r="5874">
      <c r="A5874" s="6">
        <v>9</v>
      </c>
      <c r="B5874" s="6">
        <v>0</v>
      </c>
      <c r="C5874" s="6">
        <v>11</v>
      </c>
      <c r="D5874" s="6">
        <f>A5874+B5874+C5874</f>
        <v>20</v>
      </c>
      <c r="E5874" s="5">
        <f>IF(A5874=0,0,A5874*LABOR_HRS_WK_TOM*SEASON_WEEKS*(1+DIM_PCT_TOM)^A5874)</f>
        <v>1909.9376297100016</v>
      </c>
      <c r="F5874" s="5">
        <f>IF(B5874=0,0,B5874*LABOR_HRS_WK_CAR*SEASON_WEEKS*(1+DIM_PCT_CAR)^B5874)</f>
        <v>0</v>
      </c>
      <c r="G5874" s="5">
        <f>IF(C5874=0,0,C5874*LABOR_HRS_WK_MES*SEASON_WEEKS*(1+DIM_PCT_MES)^C5874)</f>
        <v>567.47998644235463</v>
      </c>
      <c r="H5874" s="5">
        <f>E5874+F5874+G5874</f>
        <v>2477.4176161523565</v>
      </c>
      <c r="I5874" s="5">
        <f>MIN(H5874,FARMER_HRS)</f>
        <v>720</v>
      </c>
      <c r="J5874" s="5">
        <f>MAX(0,H5874-FARMER_HRS)</f>
        <v>1757.4176161523565</v>
      </c>
      <c r="K5874" s="2">
        <f>I5874*FARMER_RATE+J5874*TEMP_WORKER_RATE</f>
        <v>55510.722502645076</v>
      </c>
      <c r="L5874" s="2">
        <f>A5874*PRICE_TOM+B5874*PRICE_CAR+C5874*PRICE_MES</f>
        <v>108900</v>
      </c>
      <c r="M5874" s="2">
        <f>A5874*FERT_BED_TOM+B5874*FERT_BED_CAR+C5874*FERT_BED_MES</f>
        <v>17600</v>
      </c>
      <c r="N5874" s="6">
        <f>IF(AND(D5874&lt;=TOTAL_BEDS,J5874&lt;=TEMP_WORKER_MAX*TEMP_WORKER_HRS),1,0)</f>
        <v>1</v>
      </c>
      <c r="O5874" s="2">
        <f>L5874-M5874-K5874-FIXED_COSTS</f>
        <v>15789.277497354924</v>
      </c>
      <c r="P5874" s="2">
        <f>IF(N5874=1,O5874,"")</f>
        <v>15789.277497354924</v>
      </c>
    </row>
    <row r="5875">
      <c r="A5875" s="6">
        <v>9</v>
      </c>
      <c r="B5875" s="6">
        <v>0</v>
      </c>
      <c r="C5875" s="6">
        <v>12</v>
      </c>
      <c r="D5875" s="6">
        <f>A5875+B5875+C5875</f>
        <v>21</v>
      </c>
      <c r="E5875" s="5">
        <f>IF(A5875=0,0,A5875*LABOR_HRS_WK_TOM*SEASON_WEEKS*(1+DIM_PCT_TOM)^A5875)</f>
        <v>1909.9376297100016</v>
      </c>
      <c r="F5875" s="5">
        <f>IF(B5875=0,0,B5875*LABOR_HRS_WK_CAR*SEASON_WEEKS*(1+DIM_PCT_CAR)^B5875)</f>
        <v>0</v>
      </c>
      <c r="G5875" s="5">
        <f>IF(C5875=0,0,C5875*LABOR_HRS_WK_MES*SEASON_WEEKS*(1+DIM_PCT_MES)^C5875)</f>
        <v>626.807439570419</v>
      </c>
      <c r="H5875" s="5">
        <f>E5875+F5875+G5875</f>
        <v>2536.7450692804205</v>
      </c>
      <c r="I5875" s="5">
        <f>MIN(H5875,FARMER_HRS)</f>
        <v>720</v>
      </c>
      <c r="J5875" s="5">
        <f>MAX(0,H5875-FARMER_HRS)</f>
        <v>1816.7450692804205</v>
      </c>
      <c r="K5875" s="2">
        <f>I5875*FARMER_RATE+J5875*TEMP_WORKER_RATE</f>
        <v>56540.713008340637</v>
      </c>
      <c r="L5875" s="2">
        <f>A5875*PRICE_TOM+B5875*PRICE_CAR+C5875*PRICE_MES</f>
        <v>111600</v>
      </c>
      <c r="M5875" s="2">
        <f>A5875*FERT_BED_TOM+B5875*FERT_BED_CAR+C5875*FERT_BED_MES</f>
        <v>18480</v>
      </c>
      <c r="N5875" s="6">
        <f>IF(AND(D5875&lt;=TOTAL_BEDS,J5875&lt;=TEMP_WORKER_MAX*TEMP_WORKER_HRS),1,0)</f>
        <v>1</v>
      </c>
      <c r="O5875" s="2">
        <f>L5875-M5875-K5875-FIXED_COSTS</f>
        <v>16579.286991659363</v>
      </c>
      <c r="P5875" s="2">
        <f>IF(N5875=1,O5875,"")</f>
        <v>16579.286991659363</v>
      </c>
    </row>
    <row r="5876">
      <c r="A5876" s="6">
        <v>9</v>
      </c>
      <c r="B5876" s="6">
        <v>0</v>
      </c>
      <c r="C5876" s="6">
        <v>13</v>
      </c>
      <c r="D5876" s="6">
        <f>A5876+B5876+C5876</f>
        <v>22</v>
      </c>
      <c r="E5876" s="5">
        <f>IF(A5876=0,0,A5876*LABOR_HRS_WK_TOM*SEASON_WEEKS*(1+DIM_PCT_TOM)^A5876)</f>
        <v>1909.9376297100016</v>
      </c>
      <c r="F5876" s="5">
        <f>IF(B5876=0,0,B5876*LABOR_HRS_WK_CAR*SEASON_WEEKS*(1+DIM_PCT_CAR)^B5876)</f>
        <v>0</v>
      </c>
      <c r="G5876" s="5">
        <f>IF(C5876=0,0,C5876*LABOR_HRS_WK_MES*SEASON_WEEKS*(1+DIM_PCT_MES)^C5876)</f>
        <v>687.52941027880331</v>
      </c>
      <c r="H5876" s="5">
        <f>E5876+F5876+G5876</f>
        <v>2597.467039988805</v>
      </c>
      <c r="I5876" s="5">
        <f>MIN(H5876,FARMER_HRS)</f>
        <v>720</v>
      </c>
      <c r="J5876" s="5">
        <f>MAX(0,H5876-FARMER_HRS)</f>
        <v>1877.467039988805</v>
      </c>
      <c r="K5876" s="2">
        <f>I5876*FARMER_RATE+J5876*TEMP_WORKER_RATE</f>
        <v>57594.913888694529</v>
      </c>
      <c r="L5876" s="2">
        <f>A5876*PRICE_TOM+B5876*PRICE_CAR+C5876*PRICE_MES</f>
        <v>114300</v>
      </c>
      <c r="M5876" s="2">
        <f>A5876*FERT_BED_TOM+B5876*FERT_BED_CAR+C5876*FERT_BED_MES</f>
        <v>19360</v>
      </c>
      <c r="N5876" s="6">
        <f>IF(AND(D5876&lt;=TOTAL_BEDS,J5876&lt;=TEMP_WORKER_MAX*TEMP_WORKER_HRS),1,0)</f>
        <v>1</v>
      </c>
      <c r="O5876" s="2">
        <f>L5876-M5876-K5876-FIXED_COSTS</f>
        <v>17345.086111305471</v>
      </c>
      <c r="P5876" s="2">
        <f>IF(N5876=1,O5876,"")</f>
        <v>17345.086111305471</v>
      </c>
    </row>
    <row r="5877">
      <c r="A5877" s="6">
        <v>9</v>
      </c>
      <c r="B5877" s="6">
        <v>0</v>
      </c>
      <c r="C5877" s="6">
        <v>14</v>
      </c>
      <c r="D5877" s="6">
        <f>A5877+B5877+C5877</f>
        <v>23</v>
      </c>
      <c r="E5877" s="5">
        <f>IF(A5877=0,0,A5877*LABOR_HRS_WK_TOM*SEASON_WEEKS*(1+DIM_PCT_TOM)^A5877)</f>
        <v>1909.9376297100016</v>
      </c>
      <c r="F5877" s="5">
        <f>IF(B5877=0,0,B5877*LABOR_HRS_WK_CAR*SEASON_WEEKS*(1+DIM_PCT_CAR)^B5877)</f>
        <v>0</v>
      </c>
      <c r="G5877" s="5">
        <f>IF(C5877=0,0,C5877*LABOR_HRS_WK_MES*SEASON_WEEKS*(1+DIM_PCT_MES)^C5877)</f>
        <v>749.67149159246435</v>
      </c>
      <c r="H5877" s="5">
        <f>E5877+F5877+G5877</f>
        <v>2659.6091213024661</v>
      </c>
      <c r="I5877" s="5">
        <f>MIN(H5877,FARMER_HRS)</f>
        <v>720</v>
      </c>
      <c r="J5877" s="5">
        <f>MAX(0,H5877-FARMER_HRS)</f>
        <v>1939.6091213024661</v>
      </c>
      <c r="K5877" s="2">
        <f>I5877*FARMER_RATE+J5877*TEMP_WORKER_RATE</f>
        <v>58673.7694670567</v>
      </c>
      <c r="L5877" s="2">
        <f>A5877*PRICE_TOM+B5877*PRICE_CAR+C5877*PRICE_MES</f>
        <v>117000</v>
      </c>
      <c r="M5877" s="2">
        <f>A5877*FERT_BED_TOM+B5877*FERT_BED_CAR+C5877*FERT_BED_MES</f>
        <v>20240</v>
      </c>
      <c r="N5877" s="6">
        <f>IF(AND(D5877&lt;=TOTAL_BEDS,J5877&lt;=TEMP_WORKER_MAX*TEMP_WORKER_HRS),1,0)</f>
        <v>1</v>
      </c>
      <c r="O5877" s="2">
        <f>L5877-M5877-K5877-FIXED_COSTS</f>
        <v>18086.2305329433</v>
      </c>
      <c r="P5877" s="2">
        <f>IF(N5877=1,O5877,"")</f>
        <v>18086.2305329433</v>
      </c>
    </row>
    <row r="5878">
      <c r="A5878" s="6">
        <v>9</v>
      </c>
      <c r="B5878" s="6">
        <v>0</v>
      </c>
      <c r="C5878" s="6">
        <v>15</v>
      </c>
      <c r="D5878" s="6">
        <f>A5878+B5878+C5878</f>
        <v>24</v>
      </c>
      <c r="E5878" s="5">
        <f>IF(A5878=0,0,A5878*LABOR_HRS_WK_TOM*SEASON_WEEKS*(1+DIM_PCT_TOM)^A5878)</f>
        <v>1909.9376297100016</v>
      </c>
      <c r="F5878" s="5">
        <f>IF(B5878=0,0,B5878*LABOR_HRS_WK_CAR*SEASON_WEEKS*(1+DIM_PCT_CAR)^B5878)</f>
        <v>0</v>
      </c>
      <c r="G5878" s="5">
        <f>IF(C5878=0,0,C5878*LABOR_HRS_WK_MES*SEASON_WEEKS*(1+DIM_PCT_MES)^C5878)</f>
        <v>813.25969846861074</v>
      </c>
      <c r="H5878" s="5">
        <f>E5878+F5878+G5878</f>
        <v>2723.1973281786122</v>
      </c>
      <c r="I5878" s="5">
        <f>MIN(H5878,FARMER_HRS)</f>
        <v>720</v>
      </c>
      <c r="J5878" s="5">
        <f>MAX(0,H5878-FARMER_HRS)</f>
        <v>2003.1973281786122</v>
      </c>
      <c r="K5878" s="2">
        <f>I5878*FARMER_RATE+J5878*TEMP_WORKER_RATE</f>
        <v>59777.731391989793</v>
      </c>
      <c r="L5878" s="2">
        <f>A5878*PRICE_TOM+B5878*PRICE_CAR+C5878*PRICE_MES</f>
        <v>119700</v>
      </c>
      <c r="M5878" s="2">
        <f>A5878*FERT_BED_TOM+B5878*FERT_BED_CAR+C5878*FERT_BED_MES</f>
        <v>21120</v>
      </c>
      <c r="N5878" s="6">
        <f>IF(AND(D5878&lt;=TOTAL_BEDS,J5878&lt;=TEMP_WORKER_MAX*TEMP_WORKER_HRS),1,0)</f>
        <v>1</v>
      </c>
      <c r="O5878" s="2">
        <f>L5878-M5878-K5878-FIXED_COSTS</f>
        <v>18802.268608010207</v>
      </c>
      <c r="P5878" s="2">
        <f>IF(N5878=1,O5878,"")</f>
        <v>18802.268608010207</v>
      </c>
    </row>
    <row r="5879">
      <c r="A5879" s="6">
        <v>9</v>
      </c>
      <c r="B5879" s="6">
        <v>0</v>
      </c>
      <c r="C5879" s="6">
        <v>16</v>
      </c>
      <c r="D5879" s="6">
        <f>A5879+B5879+C5879</f>
        <v>25</v>
      </c>
      <c r="E5879" s="5">
        <f>IF(A5879=0,0,A5879*LABOR_HRS_WK_TOM*SEASON_WEEKS*(1+DIM_PCT_TOM)^A5879)</f>
        <v>1909.9376297100016</v>
      </c>
      <c r="F5879" s="5">
        <f>IF(B5879=0,0,B5879*LABOR_HRS_WK_CAR*SEASON_WEEKS*(1+DIM_PCT_CAR)^B5879)</f>
        <v>0</v>
      </c>
      <c r="G5879" s="5">
        <f>IF(C5879=0,0,C5879*LABOR_HRS_WK_MES*SEASON_WEEKS*(1+DIM_PCT_MES)^C5879)</f>
        <v>878.32047434609967</v>
      </c>
      <c r="H5879" s="5">
        <f>E5879+F5879+G5879</f>
        <v>2788.2581040561013</v>
      </c>
      <c r="I5879" s="5">
        <f>MIN(H5879,FARMER_HRS)</f>
        <v>720</v>
      </c>
      <c r="J5879" s="5">
        <f>MAX(0,H5879-FARMER_HRS)</f>
        <v>2068.2581040561013</v>
      </c>
      <c r="K5879" s="2">
        <f>I5879*FARMER_RATE+J5879*TEMP_WORKER_RATE</f>
        <v>60907.258750973982</v>
      </c>
      <c r="L5879" s="2">
        <f>A5879*PRICE_TOM+B5879*PRICE_CAR+C5879*PRICE_MES</f>
        <v>122400</v>
      </c>
      <c r="M5879" s="2">
        <f>A5879*FERT_BED_TOM+B5879*FERT_BED_CAR+C5879*FERT_BED_MES</f>
        <v>22000</v>
      </c>
      <c r="N5879" s="6">
        <f>IF(AND(D5879&lt;=TOTAL_BEDS,J5879&lt;=TEMP_WORKER_MAX*TEMP_WORKER_HRS),1,0)</f>
        <v>1</v>
      </c>
      <c r="O5879" s="2">
        <f>L5879-M5879-K5879-FIXED_COSTS</f>
        <v>19492.741249026018</v>
      </c>
      <c r="P5879" s="2">
        <f>IF(N5879=1,O5879,"")</f>
        <v>19492.741249026018</v>
      </c>
    </row>
    <row r="5880">
      <c r="A5880" s="6">
        <v>9</v>
      </c>
      <c r="B5880" s="6">
        <v>0</v>
      </c>
      <c r="C5880" s="6">
        <v>17</v>
      </c>
      <c r="D5880" s="6">
        <f>A5880+B5880+C5880</f>
        <v>26</v>
      </c>
      <c r="E5880" s="5">
        <f>IF(A5880=0,0,A5880*LABOR_HRS_WK_TOM*SEASON_WEEKS*(1+DIM_PCT_TOM)^A5880)</f>
        <v>1909.9376297100016</v>
      </c>
      <c r="F5880" s="5">
        <f>IF(B5880=0,0,B5880*LABOR_HRS_WK_CAR*SEASON_WEEKS*(1+DIM_PCT_CAR)^B5880)</f>
        <v>0</v>
      </c>
      <c r="G5880" s="5">
        <f>IF(C5880=0,0,C5880*LABOR_HRS_WK_MES*SEASON_WEEKS*(1+DIM_PCT_MES)^C5880)</f>
        <v>944.88069779263992</v>
      </c>
      <c r="H5880" s="5">
        <f>E5880+F5880+G5880</f>
        <v>2854.8183275026413</v>
      </c>
      <c r="I5880" s="5">
        <f>MIN(H5880,FARMER_HRS)</f>
        <v>720</v>
      </c>
      <c r="J5880" s="5">
        <f>MAX(0,H5880-FARMER_HRS)</f>
        <v>2134.8183275026413</v>
      </c>
      <c r="K5880" s="2">
        <f>I5880*FARMER_RATE+J5880*TEMP_WORKER_RATE</f>
        <v>62062.818185809745</v>
      </c>
      <c r="L5880" s="2">
        <f>A5880*PRICE_TOM+B5880*PRICE_CAR+C5880*PRICE_MES</f>
        <v>125100</v>
      </c>
      <c r="M5880" s="2">
        <f>A5880*FERT_BED_TOM+B5880*FERT_BED_CAR+C5880*FERT_BED_MES</f>
        <v>22880</v>
      </c>
      <c r="N5880" s="6">
        <f>IF(AND(D5880&lt;=TOTAL_BEDS,J5880&lt;=TEMP_WORKER_MAX*TEMP_WORKER_HRS),1,0)</f>
        <v>1</v>
      </c>
      <c r="O5880" s="2">
        <f>L5880-M5880-K5880-FIXED_COSTS</f>
        <v>20157.181814190255</v>
      </c>
      <c r="P5880" s="2">
        <f>IF(N5880=1,O5880,"")</f>
        <v>20157.181814190255</v>
      </c>
    </row>
    <row r="5881">
      <c r="A5881" s="6">
        <v>9</v>
      </c>
      <c r="B5881" s="6">
        <v>0</v>
      </c>
      <c r="C5881" s="6">
        <v>18</v>
      </c>
      <c r="D5881" s="6">
        <f>A5881+B5881+C5881</f>
        <v>27</v>
      </c>
      <c r="E5881" s="5">
        <f>IF(A5881=0,0,A5881*LABOR_HRS_WK_TOM*SEASON_WEEKS*(1+DIM_PCT_TOM)^A5881)</f>
        <v>1909.9376297100016</v>
      </c>
      <c r="F5881" s="5">
        <f>IF(B5881=0,0,B5881*LABOR_HRS_WK_CAR*SEASON_WEEKS*(1+DIM_PCT_CAR)^B5881)</f>
        <v>0</v>
      </c>
      <c r="G5881" s="5">
        <f>IF(C5881=0,0,C5881*LABOR_HRS_WK_MES*SEASON_WEEKS*(1+DIM_PCT_MES)^C5881)</f>
        <v>1012.9676892512272</v>
      </c>
      <c r="H5881" s="5">
        <f>E5881+F5881+G5881</f>
        <v>2922.9053189612287</v>
      </c>
      <c r="I5881" s="5">
        <f>MIN(H5881,FARMER_HRS)</f>
        <v>720</v>
      </c>
      <c r="J5881" s="5">
        <f>MAX(0,H5881-FARMER_HRS)</f>
        <v>2202.9053189612287</v>
      </c>
      <c r="K5881" s="2">
        <f>I5881*FARMER_RATE+J5881*TEMP_WORKER_RATE</f>
        <v>63244.884009743553</v>
      </c>
      <c r="L5881" s="2">
        <f>A5881*PRICE_TOM+B5881*PRICE_CAR+C5881*PRICE_MES</f>
        <v>127800</v>
      </c>
      <c r="M5881" s="2">
        <f>A5881*FERT_BED_TOM+B5881*FERT_BED_CAR+C5881*FERT_BED_MES</f>
        <v>23760</v>
      </c>
      <c r="N5881" s="6">
        <f>IF(AND(D5881&lt;=TOTAL_BEDS,J5881&lt;=TEMP_WORKER_MAX*TEMP_WORKER_HRS),1,0)</f>
        <v>1</v>
      </c>
      <c r="O5881" s="2">
        <f>L5881-M5881-K5881-FIXED_COSTS</f>
        <v>20795.115990256447</v>
      </c>
      <c r="P5881" s="2">
        <f>IF(N5881=1,O5881,"")</f>
        <v>20795.115990256447</v>
      </c>
    </row>
    <row r="5882">
      <c r="A5882" s="6">
        <v>9</v>
      </c>
      <c r="B5882" s="6">
        <v>0</v>
      </c>
      <c r="C5882" s="6">
        <v>19</v>
      </c>
      <c r="D5882" s="6">
        <f>A5882+B5882+C5882</f>
        <v>28</v>
      </c>
      <c r="E5882" s="5">
        <f>IF(A5882=0,0,A5882*LABOR_HRS_WK_TOM*SEASON_WEEKS*(1+DIM_PCT_TOM)^A5882)</f>
        <v>1909.9376297100016</v>
      </c>
      <c r="F5882" s="5">
        <f>IF(B5882=0,0,B5882*LABOR_HRS_WK_CAR*SEASON_WEEKS*(1+DIM_PCT_CAR)^B5882)</f>
        <v>0</v>
      </c>
      <c r="G5882" s="5">
        <f>IF(C5882=0,0,C5882*LABOR_HRS_WK_MES*SEASON_WEEKS*(1+DIM_PCT_MES)^C5882)</f>
        <v>1082.6092178872491</v>
      </c>
      <c r="H5882" s="5">
        <f>E5882+F5882+G5882</f>
        <v>2992.5468475972507</v>
      </c>
      <c r="I5882" s="5">
        <f>MIN(H5882,FARMER_HRS)</f>
        <v>720</v>
      </c>
      <c r="J5882" s="5">
        <f>MAX(0,H5882-FARMER_HRS)</f>
        <v>2272.5468475972507</v>
      </c>
      <c r="K5882" s="2">
        <f>I5882*FARMER_RATE+J5882*TEMP_WORKER_RATE</f>
        <v>64453.938326341158</v>
      </c>
      <c r="L5882" s="2">
        <f>A5882*PRICE_TOM+B5882*PRICE_CAR+C5882*PRICE_MES</f>
        <v>130500</v>
      </c>
      <c r="M5882" s="2">
        <f>A5882*FERT_BED_TOM+B5882*FERT_BED_CAR+C5882*FERT_BED_MES</f>
        <v>24640</v>
      </c>
      <c r="N5882" s="6">
        <f>IF(AND(D5882&lt;=TOTAL_BEDS,J5882&lt;=TEMP_WORKER_MAX*TEMP_WORKER_HRS),1,0)</f>
        <v>1</v>
      </c>
      <c r="O5882" s="2">
        <f>L5882-M5882-K5882-FIXED_COSTS</f>
        <v>21406.061673658842</v>
      </c>
      <c r="P5882" s="2">
        <f>IF(N5882=1,O5882,"")</f>
        <v>21406.061673658842</v>
      </c>
    </row>
    <row r="5883">
      <c r="A5883" s="6">
        <v>9</v>
      </c>
      <c r="B5883" s="6">
        <v>0</v>
      </c>
      <c r="C5883" s="6">
        <v>20</v>
      </c>
      <c r="D5883" s="6">
        <f>A5883+B5883+C5883</f>
        <v>29</v>
      </c>
      <c r="E5883" s="5">
        <f>IF(A5883=0,0,A5883*LABOR_HRS_WK_TOM*SEASON_WEEKS*(1+DIM_PCT_TOM)^A5883)</f>
        <v>1909.9376297100016</v>
      </c>
      <c r="F5883" s="5">
        <f>IF(B5883=0,0,B5883*LABOR_HRS_WK_CAR*SEASON_WEEKS*(1+DIM_PCT_CAR)^B5883)</f>
        <v>0</v>
      </c>
      <c r="G5883" s="5">
        <f>IF(C5883=0,0,C5883*LABOR_HRS_WK_MES*SEASON_WEEKS*(1+DIM_PCT_MES)^C5883)</f>
        <v>1153.8335085377259</v>
      </c>
      <c r="H5883" s="5">
        <f>E5883+F5883+G5883</f>
        <v>3063.7711382477273</v>
      </c>
      <c r="I5883" s="5">
        <f>MIN(H5883,FARMER_HRS)</f>
        <v>720</v>
      </c>
      <c r="J5883" s="5">
        <f>MAX(0,H5883-FARMER_HRS)</f>
        <v>2343.7711382477273</v>
      </c>
      <c r="K5883" s="2">
        <f>I5883*FARMER_RATE+J5883*TEMP_WORKER_RATE</f>
        <v>65690.471150134152</v>
      </c>
      <c r="L5883" s="2">
        <f>A5883*PRICE_TOM+B5883*PRICE_CAR+C5883*PRICE_MES</f>
        <v>133200</v>
      </c>
      <c r="M5883" s="2">
        <f>A5883*FERT_BED_TOM+B5883*FERT_BED_CAR+C5883*FERT_BED_MES</f>
        <v>25520</v>
      </c>
      <c r="N5883" s="6">
        <f>IF(AND(D5883&lt;=TOTAL_BEDS,J5883&lt;=TEMP_WORKER_MAX*TEMP_WORKER_HRS),1,0)</f>
        <v>1</v>
      </c>
      <c r="O5883" s="2">
        <f>L5883-M5883-K5883-FIXED_COSTS</f>
        <v>21989.528849865848</v>
      </c>
      <c r="P5883" s="2">
        <f>IF(N5883=1,O5883,"")</f>
        <v>21989.528849865848</v>
      </c>
    </row>
    <row r="5884">
      <c r="A5884" s="6">
        <v>9</v>
      </c>
      <c r="B5884" s="6">
        <v>0</v>
      </c>
      <c r="C5884" s="6">
        <v>21</v>
      </c>
      <c r="D5884" s="6">
        <f>A5884+B5884+C5884</f>
        <v>30</v>
      </c>
      <c r="E5884" s="5">
        <f>IF(A5884=0,0,A5884*LABOR_HRS_WK_TOM*SEASON_WEEKS*(1+DIM_PCT_TOM)^A5884)</f>
        <v>1909.9376297100016</v>
      </c>
      <c r="F5884" s="5">
        <f>IF(B5884=0,0,B5884*LABOR_HRS_WK_CAR*SEASON_WEEKS*(1+DIM_PCT_CAR)^B5884)</f>
        <v>0</v>
      </c>
      <c r="G5884" s="5">
        <f>IF(C5884=0,0,C5884*LABOR_HRS_WK_MES*SEASON_WEEKS*(1+DIM_PCT_MES)^C5884)</f>
        <v>1226.6692487641699</v>
      </c>
      <c r="H5884" s="5">
        <f>E5884+F5884+G5884</f>
        <v>3136.6068784741715</v>
      </c>
      <c r="I5884" s="5">
        <f>MIN(H5884,FARMER_HRS)</f>
        <v>720</v>
      </c>
      <c r="J5884" s="5">
        <f>MAX(0,H5884-FARMER_HRS)</f>
        <v>2416.6068784741715</v>
      </c>
      <c r="K5884" s="2">
        <f>I5884*FARMER_RATE+J5884*TEMP_WORKER_RATE</f>
        <v>66954.980529065477</v>
      </c>
      <c r="L5884" s="2">
        <f>A5884*PRICE_TOM+B5884*PRICE_CAR+C5884*PRICE_MES</f>
        <v>135900</v>
      </c>
      <c r="M5884" s="2">
        <f>A5884*FERT_BED_TOM+B5884*FERT_BED_CAR+C5884*FERT_BED_MES</f>
        <v>26400</v>
      </c>
      <c r="N5884" s="6">
        <f>IF(AND(D5884&lt;=TOTAL_BEDS,J5884&lt;=TEMP_WORKER_MAX*TEMP_WORKER_HRS),1,0)</f>
        <v>1</v>
      </c>
      <c r="O5884" s="2">
        <f>L5884-M5884-K5884-FIXED_COSTS</f>
        <v>22545.019470934523</v>
      </c>
      <c r="P5884" s="2">
        <f>IF(N5884=1,O5884,"")</f>
        <v>22545.019470934523</v>
      </c>
    </row>
    <row r="5885">
      <c r="A5885" s="6">
        <v>9</v>
      </c>
      <c r="B5885" s="6">
        <v>0</v>
      </c>
      <c r="C5885" s="6">
        <v>22</v>
      </c>
      <c r="D5885" s="6">
        <f>A5885+B5885+C5885</f>
        <v>31</v>
      </c>
      <c r="E5885" s="5">
        <f>IF(A5885=0,0,A5885*LABOR_HRS_WK_TOM*SEASON_WEEKS*(1+DIM_PCT_TOM)^A5885)</f>
        <v>1909.9376297100016</v>
      </c>
      <c r="F5885" s="5">
        <f>IF(B5885=0,0,B5885*LABOR_HRS_WK_CAR*SEASON_WEEKS*(1+DIM_PCT_CAR)^B5885)</f>
        <v>0</v>
      </c>
      <c r="G5885" s="5">
        <f>IF(C5885=0,0,C5885*LABOR_HRS_WK_MES*SEASON_WEEKS*(1+DIM_PCT_MES)^C5885)</f>
        <v>1301.1455960105659</v>
      </c>
      <c r="H5885" s="5">
        <f>E5885+F5885+G5885</f>
        <v>3211.0832257205675</v>
      </c>
      <c r="I5885" s="5">
        <f>MIN(H5885,FARMER_HRS)</f>
        <v>720</v>
      </c>
      <c r="J5885" s="5">
        <f>MAX(0,H5885-FARMER_HRS)</f>
        <v>2491.0832257205675</v>
      </c>
      <c r="K5885" s="2">
        <f>I5885*FARMER_RATE+J5885*TEMP_WORKER_RATE</f>
        <v>68247.972668759845</v>
      </c>
      <c r="L5885" s="2">
        <f>A5885*PRICE_TOM+B5885*PRICE_CAR+C5885*PRICE_MES</f>
        <v>138600</v>
      </c>
      <c r="M5885" s="2">
        <f>A5885*FERT_BED_TOM+B5885*FERT_BED_CAR+C5885*FERT_BED_MES</f>
        <v>27280</v>
      </c>
      <c r="N5885" s="6">
        <f>IF(AND(D5885&lt;=TOTAL_BEDS,J5885&lt;=TEMP_WORKER_MAX*TEMP_WORKER_HRS),1,0)</f>
        <v>1</v>
      </c>
      <c r="O5885" s="2">
        <f>L5885-M5885-K5885-FIXED_COSTS</f>
        <v>23072.027331240155</v>
      </c>
      <c r="P5885" s="2">
        <f>IF(N5885=1,O5885,"")</f>
        <v>23072.027331240155</v>
      </c>
    </row>
    <row r="5886">
      <c r="A5886" s="6">
        <v>9</v>
      </c>
      <c r="B5886" s="6">
        <v>0</v>
      </c>
      <c r="C5886" s="6">
        <v>23</v>
      </c>
      <c r="D5886" s="6">
        <f>A5886+B5886+C5886</f>
        <v>32</v>
      </c>
      <c r="E5886" s="5">
        <f>IF(A5886=0,0,A5886*LABOR_HRS_WK_TOM*SEASON_WEEKS*(1+DIM_PCT_TOM)^A5886)</f>
        <v>1909.9376297100016</v>
      </c>
      <c r="F5886" s="5">
        <f>IF(B5886=0,0,B5886*LABOR_HRS_WK_CAR*SEASON_WEEKS*(1+DIM_PCT_CAR)^B5886)</f>
        <v>0</v>
      </c>
      <c r="G5886" s="5">
        <f>IF(C5886=0,0,C5886*LABOR_HRS_WK_MES*SEASON_WEEKS*(1+DIM_PCT_MES)^C5886)</f>
        <v>1377.2921848680023</v>
      </c>
      <c r="H5886" s="5">
        <f>E5886+F5886+G5886</f>
        <v>3287.2298145780042</v>
      </c>
      <c r="I5886" s="5">
        <f>MIN(H5886,FARMER_HRS)</f>
        <v>720</v>
      </c>
      <c r="J5886" s="5">
        <f>MAX(0,H5886-FARMER_HRS)</f>
        <v>2567.2298145780042</v>
      </c>
      <c r="K5886" s="2">
        <f>I5886*FARMER_RATE+J5886*TEMP_WORKER_RATE</f>
        <v>69569.9620586459</v>
      </c>
      <c r="L5886" s="2">
        <f>A5886*PRICE_TOM+B5886*PRICE_CAR+C5886*PRICE_MES</f>
        <v>141300</v>
      </c>
      <c r="M5886" s="2">
        <f>A5886*FERT_BED_TOM+B5886*FERT_BED_CAR+C5886*FERT_BED_MES</f>
        <v>28160</v>
      </c>
      <c r="N5886" s="6">
        <f>IF(AND(D5886&lt;=TOTAL_BEDS,J5886&lt;=TEMP_WORKER_MAX*TEMP_WORKER_HRS),1,0)</f>
        <v>1</v>
      </c>
      <c r="O5886" s="2">
        <f>L5886-M5886-K5886-FIXED_COSTS</f>
        <v>23570.037941354094</v>
      </c>
      <c r="P5886" s="2">
        <f>IF(N5886=1,O5886,"")</f>
        <v>23570.037941354094</v>
      </c>
    </row>
    <row r="5887">
      <c r="A5887" s="6">
        <v>9</v>
      </c>
      <c r="B5887" s="6">
        <v>0</v>
      </c>
      <c r="C5887" s="6">
        <v>24</v>
      </c>
      <c r="D5887" s="6">
        <f>A5887+B5887+C5887</f>
        <v>33</v>
      </c>
      <c r="E5887" s="5">
        <f>IF(A5887=0,0,A5887*LABOR_HRS_WK_TOM*SEASON_WEEKS*(1+DIM_PCT_TOM)^A5887)</f>
        <v>1909.9376297100016</v>
      </c>
      <c r="F5887" s="5">
        <f>IF(B5887=0,0,B5887*LABOR_HRS_WK_CAR*SEASON_WEEKS*(1+DIM_PCT_CAR)^B5887)</f>
        <v>0</v>
      </c>
      <c r="G5887" s="5">
        <f>IF(C5887=0,0,C5887*LABOR_HRS_WK_MES*SEASON_WEEKS*(1+DIM_PCT_MES)^C5887)</f>
        <v>1455.139134447498</v>
      </c>
      <c r="H5887" s="5">
        <f>E5887+F5887+G5887</f>
        <v>3365.0767641574994</v>
      </c>
      <c r="I5887" s="5">
        <f>MIN(H5887,FARMER_HRS)</f>
        <v>720</v>
      </c>
      <c r="J5887" s="5">
        <f>MAX(0,H5887-FARMER_HRS)</f>
        <v>2645.0767641574994</v>
      </c>
      <c r="K5887" s="2">
        <f>I5887*FARMER_RATE+J5887*TEMP_WORKER_RATE</f>
        <v>70921.4715999566</v>
      </c>
      <c r="L5887" s="2">
        <f>A5887*PRICE_TOM+B5887*PRICE_CAR+C5887*PRICE_MES</f>
        <v>144000</v>
      </c>
      <c r="M5887" s="2">
        <f>A5887*FERT_BED_TOM+B5887*FERT_BED_CAR+C5887*FERT_BED_MES</f>
        <v>29040</v>
      </c>
      <c r="N5887" s="6">
        <f>IF(AND(D5887&lt;=TOTAL_BEDS,J5887&lt;=TEMP_WORKER_MAX*TEMP_WORKER_HRS),1,0)</f>
        <v>1</v>
      </c>
      <c r="O5887" s="2">
        <f>L5887-M5887-K5887-FIXED_COSTS</f>
        <v>24038.528400043404</v>
      </c>
      <c r="P5887" s="2">
        <f>IF(N5887=1,O5887,"")</f>
        <v>24038.528400043404</v>
      </c>
    </row>
    <row r="5888">
      <c r="A5888" s="6">
        <v>9</v>
      </c>
      <c r="B5888" s="6">
        <v>0</v>
      </c>
      <c r="C5888" s="6">
        <v>25</v>
      </c>
      <c r="D5888" s="6">
        <f>A5888+B5888+C5888</f>
        <v>34</v>
      </c>
      <c r="E5888" s="5">
        <f>IF(A5888=0,0,A5888*LABOR_HRS_WK_TOM*SEASON_WEEKS*(1+DIM_PCT_TOM)^A5888)</f>
        <v>1909.9376297100016</v>
      </c>
      <c r="F5888" s="5">
        <f>IF(B5888=0,0,B5888*LABOR_HRS_WK_CAR*SEASON_WEEKS*(1+DIM_PCT_CAR)^B5888)</f>
        <v>0</v>
      </c>
      <c r="G5888" s="5">
        <f>IF(C5888=0,0,C5888*LABOR_HRS_WK_MES*SEASON_WEEKS*(1+DIM_PCT_MES)^C5888)</f>
        <v>1534.7170558625955</v>
      </c>
      <c r="H5888" s="5">
        <f>E5888+F5888+G5888</f>
        <v>3444.6546855725974</v>
      </c>
      <c r="I5888" s="5">
        <f>MIN(H5888,FARMER_HRS)</f>
        <v>720</v>
      </c>
      <c r="J5888" s="5">
        <f>MAX(0,H5888-FARMER_HRS)</f>
        <v>2724.6546855725974</v>
      </c>
      <c r="K5888" s="2">
        <f>I5888*FARMER_RATE+J5888*TEMP_WORKER_RATE</f>
        <v>72303.032735635366</v>
      </c>
      <c r="L5888" s="2">
        <f>A5888*PRICE_TOM+B5888*PRICE_CAR+C5888*PRICE_MES</f>
        <v>146700</v>
      </c>
      <c r="M5888" s="2">
        <f>A5888*FERT_BED_TOM+B5888*FERT_BED_CAR+C5888*FERT_BED_MES</f>
        <v>29920</v>
      </c>
      <c r="N5888" s="6">
        <f>IF(AND(D5888&lt;=TOTAL_BEDS,J5888&lt;=TEMP_WORKER_MAX*TEMP_WORKER_HRS),1,0)</f>
        <v>1</v>
      </c>
      <c r="O5888" s="2">
        <f>L5888-M5888-K5888-FIXED_COSTS</f>
        <v>24476.967264364634</v>
      </c>
      <c r="P5888" s="2">
        <f>IF(N5888=1,O5888,"")</f>
        <v>24476.967264364634</v>
      </c>
    </row>
    <row r="5889">
      <c r="A5889" s="6">
        <v>9</v>
      </c>
      <c r="B5889" s="6">
        <v>0</v>
      </c>
      <c r="C5889" s="6">
        <v>26</v>
      </c>
      <c r="D5889" s="6">
        <f>A5889+B5889+C5889</f>
        <v>35</v>
      </c>
      <c r="E5889" s="5">
        <f>IF(A5889=0,0,A5889*LABOR_HRS_WK_TOM*SEASON_WEEKS*(1+DIM_PCT_TOM)^A5889)</f>
        <v>1909.9376297100016</v>
      </c>
      <c r="F5889" s="5">
        <f>IF(B5889=0,0,B5889*LABOR_HRS_WK_CAR*SEASON_WEEKS*(1+DIM_PCT_CAR)^B5889)</f>
        <v>0</v>
      </c>
      <c r="G5889" s="5">
        <f>IF(C5889=0,0,C5889*LABOR_HRS_WK_MES*SEASON_WEEKS*(1+DIM_PCT_MES)^C5889)</f>
        <v>1616.0570598233128</v>
      </c>
      <c r="H5889" s="5">
        <f>E5889+F5889+G5889</f>
        <v>3525.9946895333142</v>
      </c>
      <c r="I5889" s="5">
        <f>MIN(H5889,FARMER_HRS)</f>
        <v>720</v>
      </c>
      <c r="J5889" s="5">
        <f>MAX(0,H5889-FARMER_HRS)</f>
        <v>2805.9946895333142</v>
      </c>
      <c r="K5889" s="2">
        <f>I5889*FARMER_RATE+J5889*TEMP_WORKER_RATE</f>
        <v>73715.185582175589</v>
      </c>
      <c r="L5889" s="2">
        <f>A5889*PRICE_TOM+B5889*PRICE_CAR+C5889*PRICE_MES</f>
        <v>149400</v>
      </c>
      <c r="M5889" s="2">
        <f>A5889*FERT_BED_TOM+B5889*FERT_BED_CAR+C5889*FERT_BED_MES</f>
        <v>30800</v>
      </c>
      <c r="N5889" s="6">
        <f>IF(AND(D5889&lt;=TOTAL_BEDS,J5889&lt;=TEMP_WORKER_MAX*TEMP_WORKER_HRS),1,0)</f>
        <v>1</v>
      </c>
      <c r="O5889" s="2">
        <f>L5889-M5889-K5889-FIXED_COSTS</f>
        <v>24884.814417824411</v>
      </c>
      <c r="P5889" s="2">
        <f>IF(N5889=1,O5889,"")</f>
        <v>24884.814417824411</v>
      </c>
    </row>
    <row r="5890">
      <c r="A5890" s="6">
        <v>9</v>
      </c>
      <c r="B5890" s="6">
        <v>0</v>
      </c>
      <c r="C5890" s="6">
        <v>27</v>
      </c>
      <c r="D5890" s="6">
        <f>A5890+B5890+C5890</f>
        <v>36</v>
      </c>
      <c r="E5890" s="5">
        <f>IF(A5890=0,0,A5890*LABOR_HRS_WK_TOM*SEASON_WEEKS*(1+DIM_PCT_TOM)^A5890)</f>
        <v>1909.9376297100016</v>
      </c>
      <c r="F5890" s="5">
        <f>IF(B5890=0,0,B5890*LABOR_HRS_WK_CAR*SEASON_WEEKS*(1+DIM_PCT_CAR)^B5890)</f>
        <v>0</v>
      </c>
      <c r="G5890" s="5">
        <f>IF(C5890=0,0,C5890*LABOR_HRS_WK_MES*SEASON_WEEKS*(1+DIM_PCT_MES)^C5890)</f>
        <v>1699.19076434307</v>
      </c>
      <c r="H5890" s="5">
        <f>E5890+F5890+G5890</f>
        <v>3609.1283940530716</v>
      </c>
      <c r="I5890" s="5">
        <f>MIN(H5890,FARMER_HRS)</f>
        <v>720</v>
      </c>
      <c r="J5890" s="5">
        <f>MAX(0,H5890-FARMER_HRS)</f>
        <v>2889.1283940530716</v>
      </c>
      <c r="K5890" s="2">
        <f>I5890*FARMER_RATE+J5890*TEMP_WORKER_RATE</f>
        <v>75158.479063421371</v>
      </c>
      <c r="L5890" s="2">
        <f>A5890*PRICE_TOM+B5890*PRICE_CAR+C5890*PRICE_MES</f>
        <v>152100</v>
      </c>
      <c r="M5890" s="2">
        <f>A5890*FERT_BED_TOM+B5890*FERT_BED_CAR+C5890*FERT_BED_MES</f>
        <v>31680</v>
      </c>
      <c r="N5890" s="6">
        <f>IF(AND(D5890&lt;=TOTAL_BEDS,J5890&lt;=TEMP_WORKER_MAX*TEMP_WORKER_HRS),1,0)</f>
        <v>1</v>
      </c>
      <c r="O5890" s="2">
        <f>L5890-M5890-K5890-FIXED_COSTS</f>
        <v>25261.520936578629</v>
      </c>
      <c r="P5890" s="2">
        <f>IF(N5890=1,O5890,"")</f>
        <v>25261.520936578629</v>
      </c>
    </row>
    <row r="5891">
      <c r="A5891" s="6">
        <v>9</v>
      </c>
      <c r="B5891" s="6">
        <v>0</v>
      </c>
      <c r="C5891" s="6">
        <v>28</v>
      </c>
      <c r="D5891" s="6">
        <f>A5891+B5891+C5891</f>
        <v>37</v>
      </c>
      <c r="E5891" s="5">
        <f>IF(A5891=0,0,A5891*LABOR_HRS_WK_TOM*SEASON_WEEKS*(1+DIM_PCT_TOM)^A5891)</f>
        <v>1909.9376297100016</v>
      </c>
      <c r="F5891" s="5">
        <f>IF(B5891=0,0,B5891*LABOR_HRS_WK_CAR*SEASON_WEEKS*(1+DIM_PCT_CAR)^B5891)</f>
        <v>0</v>
      </c>
      <c r="G5891" s="5">
        <f>IF(C5891=0,0,C5891*LABOR_HRS_WK_MES*SEASON_WEEKS*(1+DIM_PCT_MES)^C5891)</f>
        <v>1784.1503025602233</v>
      </c>
      <c r="H5891" s="5">
        <f>E5891+F5891+G5891</f>
        <v>3694.0879322702249</v>
      </c>
      <c r="I5891" s="5">
        <f>MIN(H5891,FARMER_HRS)</f>
        <v>720</v>
      </c>
      <c r="J5891" s="5">
        <f>MAX(0,H5891-FARMER_HRS)</f>
        <v>2974.0879322702249</v>
      </c>
      <c r="K5891" s="2">
        <f>I5891*FARMER_RATE+J5891*TEMP_WORKER_RATE</f>
        <v>76633.47104635807</v>
      </c>
      <c r="L5891" s="2">
        <f>A5891*PRICE_TOM+B5891*PRICE_CAR+C5891*PRICE_MES</f>
        <v>154800</v>
      </c>
      <c r="M5891" s="2">
        <f>A5891*FERT_BED_TOM+B5891*FERT_BED_CAR+C5891*FERT_BED_MES</f>
        <v>32560</v>
      </c>
      <c r="N5891" s="6">
        <f>IF(AND(D5891&lt;=TOTAL_BEDS,J5891&lt;=TEMP_WORKER_MAX*TEMP_WORKER_HRS),1,0)</f>
        <v>1</v>
      </c>
      <c r="O5891" s="2">
        <f>L5891-M5891-K5891-FIXED_COSTS</f>
        <v>25606.52895364193</v>
      </c>
      <c r="P5891" s="2">
        <f>IF(N5891=1,O5891,"")</f>
        <v>25606.52895364193</v>
      </c>
    </row>
    <row r="5892">
      <c r="A5892" s="6">
        <v>9</v>
      </c>
      <c r="B5892" s="6">
        <v>0</v>
      </c>
      <c r="C5892" s="6">
        <v>29</v>
      </c>
      <c r="D5892" s="6">
        <f>A5892+B5892+C5892</f>
        <v>38</v>
      </c>
      <c r="E5892" s="5">
        <f>IF(A5892=0,0,A5892*LABOR_HRS_WK_TOM*SEASON_WEEKS*(1+DIM_PCT_TOM)^A5892)</f>
        <v>1909.9376297100016</v>
      </c>
      <c r="F5892" s="5">
        <f>IF(B5892=0,0,B5892*LABOR_HRS_WK_CAR*SEASON_WEEKS*(1+DIM_PCT_CAR)^B5892)</f>
        <v>0</v>
      </c>
      <c r="G5892" s="5">
        <f>IF(C5892=0,0,C5892*LABOR_HRS_WK_MES*SEASON_WEEKS*(1+DIM_PCT_MES)^C5892)</f>
        <v>1870.9683306758766</v>
      </c>
      <c r="H5892" s="5">
        <f>E5892+F5892+G5892</f>
        <v>3780.9059603858782</v>
      </c>
      <c r="I5892" s="5">
        <f>MIN(H5892,FARMER_HRS)</f>
        <v>720</v>
      </c>
      <c r="J5892" s="5">
        <f>MAX(0,H5892-FARMER_HRS)</f>
        <v>3060.9059603858782</v>
      </c>
      <c r="K5892" s="2">
        <f>I5892*FARMER_RATE+J5892*TEMP_WORKER_RATE</f>
        <v>78140.72847892149</v>
      </c>
      <c r="L5892" s="2">
        <f>A5892*PRICE_TOM+B5892*PRICE_CAR+C5892*PRICE_MES</f>
        <v>157500</v>
      </c>
      <c r="M5892" s="2">
        <f>A5892*FERT_BED_TOM+B5892*FERT_BED_CAR+C5892*FERT_BED_MES</f>
        <v>33440</v>
      </c>
      <c r="N5892" s="6">
        <f>IF(AND(D5892&lt;=TOTAL_BEDS,J5892&lt;=TEMP_WORKER_MAX*TEMP_WORKER_HRS),1,0)</f>
        <v>1</v>
      </c>
      <c r="O5892" s="2">
        <f>L5892-M5892-K5892-FIXED_COSTS</f>
        <v>25919.27152107851</v>
      </c>
      <c r="P5892" s="2">
        <f>IF(N5892=1,O5892,"")</f>
        <v>25919.27152107851</v>
      </c>
    </row>
    <row r="5893">
      <c r="A5893" s="6">
        <v>9</v>
      </c>
      <c r="B5893" s="6">
        <v>0</v>
      </c>
      <c r="C5893" s="6">
        <v>30</v>
      </c>
      <c r="D5893" s="6">
        <f>A5893+B5893+C5893</f>
        <v>39</v>
      </c>
      <c r="E5893" s="5">
        <f>IF(A5893=0,0,A5893*LABOR_HRS_WK_TOM*SEASON_WEEKS*(1+DIM_PCT_TOM)^A5893)</f>
        <v>1909.9376297100016</v>
      </c>
      <c r="F5893" s="5">
        <f>IF(B5893=0,0,B5893*LABOR_HRS_WK_CAR*SEASON_WEEKS*(1+DIM_PCT_CAR)^B5893)</f>
        <v>0</v>
      </c>
      <c r="G5893" s="5">
        <f>IF(C5893=0,0,C5893*LABOR_HRS_WK_MES*SEASON_WEEKS*(1+DIM_PCT_MES)^C5893)</f>
        <v>1959.6780360096466</v>
      </c>
      <c r="H5893" s="5">
        <f>E5893+F5893+G5893</f>
        <v>3869.615665719648</v>
      </c>
      <c r="I5893" s="5">
        <f>MIN(H5893,FARMER_HRS)</f>
        <v>720</v>
      </c>
      <c r="J5893" s="5">
        <f>MAX(0,H5893-FARMER_HRS)</f>
        <v>3149.615665719648</v>
      </c>
      <c r="K5893" s="2">
        <f>I5893*FARMER_RATE+J5893*TEMP_WORKER_RATE</f>
        <v>79680.827529855</v>
      </c>
      <c r="L5893" s="2">
        <f>A5893*PRICE_TOM+B5893*PRICE_CAR+C5893*PRICE_MES</f>
        <v>160200</v>
      </c>
      <c r="M5893" s="2">
        <f>A5893*FERT_BED_TOM+B5893*FERT_BED_CAR+C5893*FERT_BED_MES</f>
        <v>34320</v>
      </c>
      <c r="N5893" s="6">
        <f>IF(AND(D5893&lt;=TOTAL_BEDS,J5893&lt;=TEMP_WORKER_MAX*TEMP_WORKER_HRS),1,0)</f>
        <v>1</v>
      </c>
      <c r="O5893" s="2">
        <f>L5893-M5893-K5893-FIXED_COSTS</f>
        <v>26199.172470145</v>
      </c>
      <c r="P5893" s="2">
        <f>IF(N5893=1,O5893,"")</f>
        <v>26199.172470145</v>
      </c>
    </row>
    <row r="5894">
      <c r="A5894" s="6">
        <v>9</v>
      </c>
      <c r="B5894" s="6">
        <v>1</v>
      </c>
      <c r="C5894" s="6">
        <v>0</v>
      </c>
      <c r="D5894" s="6">
        <f>A5894+B5894+C5894</f>
        <v>10</v>
      </c>
      <c r="E5894" s="5">
        <f>IF(A5894=0,0,A5894*LABOR_HRS_WK_TOM*SEASON_WEEKS*(1+DIM_PCT_TOM)^A5894)</f>
        <v>1909.9376297100016</v>
      </c>
      <c r="F5894" s="5">
        <f>IF(B5894=0,0,B5894*LABOR_HRS_WK_CAR*SEASON_WEEKS*(1+DIM_PCT_CAR)^B5894)</f>
        <v>30.749999999999996</v>
      </c>
      <c r="G5894" s="5">
        <f>IF(C5894=0,0,C5894*LABOR_HRS_WK_MES*SEASON_WEEKS*(1+DIM_PCT_MES)^C5894)</f>
        <v>0</v>
      </c>
      <c r="H5894" s="5">
        <f>E5894+F5894+G5894</f>
        <v>1940.6876297100016</v>
      </c>
      <c r="I5894" s="5">
        <f>MIN(H5894,FARMER_HRS)</f>
        <v>720</v>
      </c>
      <c r="J5894" s="5">
        <f>MAX(0,H5894-FARMER_HRS)</f>
        <v>1220.6876297100016</v>
      </c>
      <c r="K5894" s="2">
        <f>I5894*FARMER_RATE+J5894*TEMP_WORKER_RATE</f>
        <v>46192.493571354193</v>
      </c>
      <c r="L5894" s="2">
        <f>A5894*PRICE_TOM+B5894*PRICE_CAR+C5894*PRICE_MES</f>
        <v>81294</v>
      </c>
      <c r="M5894" s="2">
        <f>A5894*FERT_BED_TOM+B5894*FERT_BED_CAR+C5894*FERT_BED_MES</f>
        <v>8360</v>
      </c>
      <c r="N5894" s="6">
        <f>IF(AND(D5894&lt;=TOTAL_BEDS,J5894&lt;=TEMP_WORKER_MAX*TEMP_WORKER_HRS),1,0)</f>
        <v>1</v>
      </c>
      <c r="O5894" s="2">
        <f>L5894-M5894-K5894-FIXED_COSTS</f>
        <v>6741.5064286458073</v>
      </c>
      <c r="P5894" s="2">
        <f>IF(N5894=1,O5894,"")</f>
        <v>6741.5064286458073</v>
      </c>
    </row>
    <row r="5895">
      <c r="A5895" s="6">
        <v>9</v>
      </c>
      <c r="B5895" s="6">
        <v>1</v>
      </c>
      <c r="C5895" s="6">
        <v>1</v>
      </c>
      <c r="D5895" s="6">
        <f>A5895+B5895+C5895</f>
        <v>11</v>
      </c>
      <c r="E5895" s="5">
        <f>IF(A5895=0,0,A5895*LABOR_HRS_WK_TOM*SEASON_WEEKS*(1+DIM_PCT_TOM)^A5895)</f>
        <v>1909.9376297100016</v>
      </c>
      <c r="F5895" s="5">
        <f>IF(B5895=0,0,B5895*LABOR_HRS_WK_CAR*SEASON_WEEKS*(1+DIM_PCT_CAR)^B5895)</f>
        <v>30.749999999999996</v>
      </c>
      <c r="G5895" s="5">
        <f>IF(C5895=0,0,C5895*LABOR_HRS_WK_MES*SEASON_WEEKS*(1+DIM_PCT_MES)^C5895)</f>
        <v>45.5625</v>
      </c>
      <c r="H5895" s="5">
        <f>E5895+F5895+G5895</f>
        <v>1986.2501297100016</v>
      </c>
      <c r="I5895" s="5">
        <f>MIN(H5895,FARMER_HRS)</f>
        <v>720</v>
      </c>
      <c r="J5895" s="5">
        <f>MAX(0,H5895-FARMER_HRS)</f>
        <v>1266.2501297100016</v>
      </c>
      <c r="K5895" s="2">
        <f>I5895*FARMER_RATE+J5895*TEMP_WORKER_RATE</f>
        <v>46983.509196354193</v>
      </c>
      <c r="L5895" s="2">
        <f>A5895*PRICE_TOM+B5895*PRICE_CAR+C5895*PRICE_MES</f>
        <v>83994</v>
      </c>
      <c r="M5895" s="2">
        <f>A5895*FERT_BED_TOM+B5895*FERT_BED_CAR+C5895*FERT_BED_MES</f>
        <v>9240</v>
      </c>
      <c r="N5895" s="6">
        <f>IF(AND(D5895&lt;=TOTAL_BEDS,J5895&lt;=TEMP_WORKER_MAX*TEMP_WORKER_HRS),1,0)</f>
        <v>1</v>
      </c>
      <c r="O5895" s="2">
        <f>L5895-M5895-K5895-FIXED_COSTS</f>
        <v>7770.4908036458073</v>
      </c>
      <c r="P5895" s="2">
        <f>IF(N5895=1,O5895,"")</f>
        <v>7770.4908036458073</v>
      </c>
    </row>
    <row r="5896">
      <c r="A5896" s="6">
        <v>9</v>
      </c>
      <c r="B5896" s="6">
        <v>1</v>
      </c>
      <c r="C5896" s="6">
        <v>2</v>
      </c>
      <c r="D5896" s="6">
        <f>A5896+B5896+C5896</f>
        <v>12</v>
      </c>
      <c r="E5896" s="5">
        <f>IF(A5896=0,0,A5896*LABOR_HRS_WK_TOM*SEASON_WEEKS*(1+DIM_PCT_TOM)^A5896)</f>
        <v>1909.9376297100016</v>
      </c>
      <c r="F5896" s="5">
        <f>IF(B5896=0,0,B5896*LABOR_HRS_WK_CAR*SEASON_WEEKS*(1+DIM_PCT_CAR)^B5896)</f>
        <v>30.749999999999996</v>
      </c>
      <c r="G5896" s="5">
        <f>IF(C5896=0,0,C5896*LABOR_HRS_WK_MES*SEASON_WEEKS*(1+DIM_PCT_MES)^C5896)</f>
        <v>92.2640625</v>
      </c>
      <c r="H5896" s="5">
        <f>E5896+F5896+G5896</f>
        <v>2032.9516922100015</v>
      </c>
      <c r="I5896" s="5">
        <f>MIN(H5896,FARMER_HRS)</f>
        <v>720</v>
      </c>
      <c r="J5896" s="5">
        <f>MAX(0,H5896-FARMER_HRS)</f>
        <v>1312.9516922100015</v>
      </c>
      <c r="K5896" s="2">
        <f>I5896*FARMER_RATE+J5896*TEMP_WORKER_RATE</f>
        <v>47794.300211979193</v>
      </c>
      <c r="L5896" s="2">
        <f>A5896*PRICE_TOM+B5896*PRICE_CAR+C5896*PRICE_MES</f>
        <v>86694</v>
      </c>
      <c r="M5896" s="2">
        <f>A5896*FERT_BED_TOM+B5896*FERT_BED_CAR+C5896*FERT_BED_MES</f>
        <v>10120</v>
      </c>
      <c r="N5896" s="6">
        <f>IF(AND(D5896&lt;=TOTAL_BEDS,J5896&lt;=TEMP_WORKER_MAX*TEMP_WORKER_HRS),1,0)</f>
        <v>1</v>
      </c>
      <c r="O5896" s="2">
        <f>L5896-M5896-K5896-FIXED_COSTS</f>
        <v>8779.6997880208073</v>
      </c>
      <c r="P5896" s="2">
        <f>IF(N5896=1,O5896,"")</f>
        <v>8779.6997880208073</v>
      </c>
    </row>
    <row r="5897">
      <c r="A5897" s="6">
        <v>9</v>
      </c>
      <c r="B5897" s="6">
        <v>1</v>
      </c>
      <c r="C5897" s="6">
        <v>3</v>
      </c>
      <c r="D5897" s="6">
        <f>A5897+B5897+C5897</f>
        <v>13</v>
      </c>
      <c r="E5897" s="5">
        <f>IF(A5897=0,0,A5897*LABOR_HRS_WK_TOM*SEASON_WEEKS*(1+DIM_PCT_TOM)^A5897)</f>
        <v>1909.9376297100016</v>
      </c>
      <c r="F5897" s="5">
        <f>IF(B5897=0,0,B5897*LABOR_HRS_WK_CAR*SEASON_WEEKS*(1+DIM_PCT_CAR)^B5897)</f>
        <v>30.749999999999996</v>
      </c>
      <c r="G5897" s="5">
        <f>IF(C5897=0,0,C5897*LABOR_HRS_WK_MES*SEASON_WEEKS*(1+DIM_PCT_MES)^C5897)</f>
        <v>140.12604492187498</v>
      </c>
      <c r="H5897" s="5">
        <f>E5897+F5897+G5897</f>
        <v>2080.8136746318764</v>
      </c>
      <c r="I5897" s="5">
        <f>MIN(H5897,FARMER_HRS)</f>
        <v>720</v>
      </c>
      <c r="J5897" s="5">
        <f>MAX(0,H5897-FARMER_HRS)</f>
        <v>1360.8136746318764</v>
      </c>
      <c r="K5897" s="2">
        <f>I5897*FARMER_RATE+J5897*TEMP_WORKER_RATE</f>
        <v>48625.237406803411</v>
      </c>
      <c r="L5897" s="2">
        <f>A5897*PRICE_TOM+B5897*PRICE_CAR+C5897*PRICE_MES</f>
        <v>89394</v>
      </c>
      <c r="M5897" s="2">
        <f>A5897*FERT_BED_TOM+B5897*FERT_BED_CAR+C5897*FERT_BED_MES</f>
        <v>11000</v>
      </c>
      <c r="N5897" s="6">
        <f>IF(AND(D5897&lt;=TOTAL_BEDS,J5897&lt;=TEMP_WORKER_MAX*TEMP_WORKER_HRS),1,0)</f>
        <v>1</v>
      </c>
      <c r="O5897" s="2">
        <f>L5897-M5897-K5897-FIXED_COSTS</f>
        <v>9768.7625931965886</v>
      </c>
      <c r="P5897" s="2">
        <f>IF(N5897=1,O5897,"")</f>
        <v>9768.7625931965886</v>
      </c>
    </row>
    <row r="5898">
      <c r="A5898" s="6">
        <v>9</v>
      </c>
      <c r="B5898" s="6">
        <v>1</v>
      </c>
      <c r="C5898" s="6">
        <v>4</v>
      </c>
      <c r="D5898" s="6">
        <f>A5898+B5898+C5898</f>
        <v>14</v>
      </c>
      <c r="E5898" s="5">
        <f>IF(A5898=0,0,A5898*LABOR_HRS_WK_TOM*SEASON_WEEKS*(1+DIM_PCT_TOM)^A5898)</f>
        <v>1909.9376297100016</v>
      </c>
      <c r="F5898" s="5">
        <f>IF(B5898=0,0,B5898*LABOR_HRS_WK_CAR*SEASON_WEEKS*(1+DIM_PCT_CAR)^B5898)</f>
        <v>30.749999999999996</v>
      </c>
      <c r="G5898" s="5">
        <f>IF(C5898=0,0,C5898*LABOR_HRS_WK_MES*SEASON_WEEKS*(1+DIM_PCT_MES)^C5898)</f>
        <v>189.17016064453119</v>
      </c>
      <c r="H5898" s="5">
        <f>E5898+F5898+G5898</f>
        <v>2129.8577903545329</v>
      </c>
      <c r="I5898" s="5">
        <f>MIN(H5898,FARMER_HRS)</f>
        <v>720</v>
      </c>
      <c r="J5898" s="5">
        <f>MAX(0,H5898-FARMER_HRS)</f>
        <v>1409.8577903545329</v>
      </c>
      <c r="K5898" s="2">
        <f>I5898*FARMER_RATE+J5898*TEMP_WORKER_RATE</f>
        <v>49476.697749210638</v>
      </c>
      <c r="L5898" s="2">
        <f>A5898*PRICE_TOM+B5898*PRICE_CAR+C5898*PRICE_MES</f>
        <v>92094</v>
      </c>
      <c r="M5898" s="2">
        <f>A5898*FERT_BED_TOM+B5898*FERT_BED_CAR+C5898*FERT_BED_MES</f>
        <v>11880</v>
      </c>
      <c r="N5898" s="6">
        <f>IF(AND(D5898&lt;=TOTAL_BEDS,J5898&lt;=TEMP_WORKER_MAX*TEMP_WORKER_HRS),1,0)</f>
        <v>1</v>
      </c>
      <c r="O5898" s="2">
        <f>L5898-M5898-K5898-FIXED_COSTS</f>
        <v>10737.302250789362</v>
      </c>
      <c r="P5898" s="2">
        <f>IF(N5898=1,O5898,"")</f>
        <v>10737.302250789362</v>
      </c>
    </row>
    <row r="5899">
      <c r="A5899" s="6">
        <v>9</v>
      </c>
      <c r="B5899" s="6">
        <v>1</v>
      </c>
      <c r="C5899" s="6">
        <v>5</v>
      </c>
      <c r="D5899" s="6">
        <f>A5899+B5899+C5899</f>
        <v>15</v>
      </c>
      <c r="E5899" s="5">
        <f>IF(A5899=0,0,A5899*LABOR_HRS_WK_TOM*SEASON_WEEKS*(1+DIM_PCT_TOM)^A5899)</f>
        <v>1909.9376297100016</v>
      </c>
      <c r="F5899" s="5">
        <f>IF(B5899=0,0,B5899*LABOR_HRS_WK_CAR*SEASON_WEEKS*(1+DIM_PCT_CAR)^B5899)</f>
        <v>30.749999999999996</v>
      </c>
      <c r="G5899" s="5">
        <f>IF(C5899=0,0,C5899*LABOR_HRS_WK_MES*SEASON_WEEKS*(1+DIM_PCT_MES)^C5899)</f>
        <v>239.41848456573481</v>
      </c>
      <c r="H5899" s="5">
        <f>E5899+F5899+G5899</f>
        <v>2180.1061142757362</v>
      </c>
      <c r="I5899" s="5">
        <f>MIN(H5899,FARMER_HRS)</f>
        <v>720</v>
      </c>
      <c r="J5899" s="5">
        <f>MAX(0,H5899-FARMER_HRS)</f>
        <v>1460.1061142757362</v>
      </c>
      <c r="K5899" s="2">
        <f>I5899*FARMER_RATE+J5899*TEMP_WORKER_RATE</f>
        <v>50349.064483953756</v>
      </c>
      <c r="L5899" s="2">
        <f>A5899*PRICE_TOM+B5899*PRICE_CAR+C5899*PRICE_MES</f>
        <v>94794</v>
      </c>
      <c r="M5899" s="2">
        <f>A5899*FERT_BED_TOM+B5899*FERT_BED_CAR+C5899*FERT_BED_MES</f>
        <v>12760</v>
      </c>
      <c r="N5899" s="6">
        <f>IF(AND(D5899&lt;=TOTAL_BEDS,J5899&lt;=TEMP_WORKER_MAX*TEMP_WORKER_HRS),1,0)</f>
        <v>1</v>
      </c>
      <c r="O5899" s="2">
        <f>L5899-M5899-K5899-FIXED_COSTS</f>
        <v>11684.935516046244</v>
      </c>
      <c r="P5899" s="2">
        <f>IF(N5899=1,O5899,"")</f>
        <v>11684.935516046244</v>
      </c>
    </row>
    <row r="5900">
      <c r="A5900" s="6">
        <v>9</v>
      </c>
      <c r="B5900" s="6">
        <v>1</v>
      </c>
      <c r="C5900" s="6">
        <v>6</v>
      </c>
      <c r="D5900" s="6">
        <f>A5900+B5900+C5900</f>
        <v>16</v>
      </c>
      <c r="E5900" s="5">
        <f>IF(A5900=0,0,A5900*LABOR_HRS_WK_TOM*SEASON_WEEKS*(1+DIM_PCT_TOM)^A5900)</f>
        <v>1909.9376297100016</v>
      </c>
      <c r="F5900" s="5">
        <f>IF(B5900=0,0,B5900*LABOR_HRS_WK_CAR*SEASON_WEEKS*(1+DIM_PCT_CAR)^B5900)</f>
        <v>30.749999999999996</v>
      </c>
      <c r="G5900" s="5">
        <f>IF(C5900=0,0,C5900*LABOR_HRS_WK_MES*SEASON_WEEKS*(1+DIM_PCT_MES)^C5900)</f>
        <v>290.89345874736773</v>
      </c>
      <c r="H5900" s="5">
        <f>E5900+F5900+G5900</f>
        <v>2231.5810884573693</v>
      </c>
      <c r="I5900" s="5">
        <f>MIN(H5900,FARMER_HRS)</f>
        <v>720</v>
      </c>
      <c r="J5900" s="5">
        <f>MAX(0,H5900-FARMER_HRS)</f>
        <v>1511.5810884573693</v>
      </c>
      <c r="K5900" s="2">
        <f>I5900*FARMER_RATE+J5900*TEMP_WORKER_RATE</f>
        <v>51242.727230162665</v>
      </c>
      <c r="L5900" s="2">
        <f>A5900*PRICE_TOM+B5900*PRICE_CAR+C5900*PRICE_MES</f>
        <v>97494</v>
      </c>
      <c r="M5900" s="2">
        <f>A5900*FERT_BED_TOM+B5900*FERT_BED_CAR+C5900*FERT_BED_MES</f>
        <v>13640</v>
      </c>
      <c r="N5900" s="6">
        <f>IF(AND(D5900&lt;=TOTAL_BEDS,J5900&lt;=TEMP_WORKER_MAX*TEMP_WORKER_HRS),1,0)</f>
        <v>1</v>
      </c>
      <c r="O5900" s="2">
        <f>L5900-M5900-K5900-FIXED_COSTS</f>
        <v>12611.272769837335</v>
      </c>
      <c r="P5900" s="2">
        <f>IF(N5900=1,O5900,"")</f>
        <v>12611.272769837335</v>
      </c>
    </row>
    <row r="5901">
      <c r="A5901" s="6">
        <v>9</v>
      </c>
      <c r="B5901" s="6">
        <v>1</v>
      </c>
      <c r="C5901" s="6">
        <v>7</v>
      </c>
      <c r="D5901" s="6">
        <f>A5901+B5901+C5901</f>
        <v>17</v>
      </c>
      <c r="E5901" s="5">
        <f>IF(A5901=0,0,A5901*LABOR_HRS_WK_TOM*SEASON_WEEKS*(1+DIM_PCT_TOM)^A5901)</f>
        <v>1909.9376297100016</v>
      </c>
      <c r="F5901" s="5">
        <f>IF(B5901=0,0,B5901*LABOR_HRS_WK_CAR*SEASON_WEEKS*(1+DIM_PCT_CAR)^B5901)</f>
        <v>30.749999999999996</v>
      </c>
      <c r="G5901" s="5">
        <f>IF(C5901=0,0,C5901*LABOR_HRS_WK_MES*SEASON_WEEKS*(1+DIM_PCT_MES)^C5901)</f>
        <v>343.61789814532818</v>
      </c>
      <c r="H5901" s="5">
        <f>E5901+F5901+G5901</f>
        <v>2284.3055278553297</v>
      </c>
      <c r="I5901" s="5">
        <f>MIN(H5901,FARMER_HRS)</f>
        <v>720</v>
      </c>
      <c r="J5901" s="5">
        <f>MAX(0,H5901-FARMER_HRS)</f>
        <v>1564.3055278553297</v>
      </c>
      <c r="K5901" s="2">
        <f>I5901*FARMER_RATE+J5901*TEMP_WORKER_RATE</f>
        <v>52158.082080821696</v>
      </c>
      <c r="L5901" s="2">
        <f>A5901*PRICE_TOM+B5901*PRICE_CAR+C5901*PRICE_MES</f>
        <v>100194</v>
      </c>
      <c r="M5901" s="2">
        <f>A5901*FERT_BED_TOM+B5901*FERT_BED_CAR+C5901*FERT_BED_MES</f>
        <v>14520</v>
      </c>
      <c r="N5901" s="6">
        <f>IF(AND(D5901&lt;=TOTAL_BEDS,J5901&lt;=TEMP_WORKER_MAX*TEMP_WORKER_HRS),1,0)</f>
        <v>1</v>
      </c>
      <c r="O5901" s="2">
        <f>L5901-M5901-K5901-FIXED_COSTS</f>
        <v>13515.917919178304</v>
      </c>
      <c r="P5901" s="2">
        <f>IF(N5901=1,O5901,"")</f>
        <v>13515.917919178304</v>
      </c>
    </row>
    <row r="5902">
      <c r="A5902" s="6">
        <v>9</v>
      </c>
      <c r="B5902" s="6">
        <v>1</v>
      </c>
      <c r="C5902" s="6">
        <v>8</v>
      </c>
      <c r="D5902" s="6">
        <f>A5902+B5902+C5902</f>
        <v>18</v>
      </c>
      <c r="E5902" s="5">
        <f>IF(A5902=0,0,A5902*LABOR_HRS_WK_TOM*SEASON_WEEKS*(1+DIM_PCT_TOM)^A5902)</f>
        <v>1909.9376297100016</v>
      </c>
      <c r="F5902" s="5">
        <f>IF(B5902=0,0,B5902*LABOR_HRS_WK_CAR*SEASON_WEEKS*(1+DIM_PCT_CAR)^B5902)</f>
        <v>30.749999999999996</v>
      </c>
      <c r="G5902" s="5">
        <f>IF(C5902=0,0,C5902*LABOR_HRS_WK_MES*SEASON_WEEKS*(1+DIM_PCT_MES)^C5902)</f>
        <v>397.61499642530833</v>
      </c>
      <c r="H5902" s="5">
        <f>E5902+F5902+G5902</f>
        <v>2338.3026261353098</v>
      </c>
      <c r="I5902" s="5">
        <f>MIN(H5902,FARMER_HRS)</f>
        <v>720</v>
      </c>
      <c r="J5902" s="5">
        <f>MAX(0,H5902-FARMER_HRS)</f>
        <v>1618.3026261353098</v>
      </c>
      <c r="K5902" s="2">
        <f>I5902*FARMER_RATE+J5902*TEMP_WORKER_RATE</f>
        <v>53095.531703738015</v>
      </c>
      <c r="L5902" s="2">
        <f>A5902*PRICE_TOM+B5902*PRICE_CAR+C5902*PRICE_MES</f>
        <v>102894</v>
      </c>
      <c r="M5902" s="2">
        <f>A5902*FERT_BED_TOM+B5902*FERT_BED_CAR+C5902*FERT_BED_MES</f>
        <v>15400</v>
      </c>
      <c r="N5902" s="6">
        <f>IF(AND(D5902&lt;=TOTAL_BEDS,J5902&lt;=TEMP_WORKER_MAX*TEMP_WORKER_HRS),1,0)</f>
        <v>1</v>
      </c>
      <c r="O5902" s="2">
        <f>L5902-M5902-K5902-FIXED_COSTS</f>
        <v>14398.468296261985</v>
      </c>
      <c r="P5902" s="2">
        <f>IF(N5902=1,O5902,"")</f>
        <v>14398.468296261985</v>
      </c>
    </row>
    <row r="5903">
      <c r="A5903" s="6">
        <v>9</v>
      </c>
      <c r="B5903" s="6">
        <v>1</v>
      </c>
      <c r="C5903" s="6">
        <v>9</v>
      </c>
      <c r="D5903" s="6">
        <f>A5903+B5903+C5903</f>
        <v>19</v>
      </c>
      <c r="E5903" s="5">
        <f>IF(A5903=0,0,A5903*LABOR_HRS_WK_TOM*SEASON_WEEKS*(1+DIM_PCT_TOM)^A5903)</f>
        <v>1909.9376297100016</v>
      </c>
      <c r="F5903" s="5">
        <f>IF(B5903=0,0,B5903*LABOR_HRS_WK_CAR*SEASON_WEEKS*(1+DIM_PCT_CAR)^B5903)</f>
        <v>30.749999999999996</v>
      </c>
      <c r="G5903" s="5">
        <f>IF(C5903=0,0,C5903*LABOR_HRS_WK_MES*SEASON_WEEKS*(1+DIM_PCT_MES)^C5903)</f>
        <v>452.90833186570273</v>
      </c>
      <c r="H5903" s="5">
        <f>E5903+F5903+G5903</f>
        <v>2393.5959615757042</v>
      </c>
      <c r="I5903" s="5">
        <f>MIN(H5903,FARMER_HRS)</f>
        <v>720</v>
      </c>
      <c r="J5903" s="5">
        <f>MAX(0,H5903-FARMER_HRS)</f>
        <v>1673.5959615757042</v>
      </c>
      <c r="K5903" s="2">
        <f>I5903*FARMER_RATE+J5903*TEMP_WORKER_RATE</f>
        <v>54055.485444022641</v>
      </c>
      <c r="L5903" s="2">
        <f>A5903*PRICE_TOM+B5903*PRICE_CAR+C5903*PRICE_MES</f>
        <v>105594</v>
      </c>
      <c r="M5903" s="2">
        <f>A5903*FERT_BED_TOM+B5903*FERT_BED_CAR+C5903*FERT_BED_MES</f>
        <v>16280</v>
      </c>
      <c r="N5903" s="6">
        <f>IF(AND(D5903&lt;=TOTAL_BEDS,J5903&lt;=TEMP_WORKER_MAX*TEMP_WORKER_HRS),1,0)</f>
        <v>1</v>
      </c>
      <c r="O5903" s="2">
        <f>L5903-M5903-K5903-FIXED_COSTS</f>
        <v>15258.514555977359</v>
      </c>
      <c r="P5903" s="2">
        <f>IF(N5903=1,O5903,"")</f>
        <v>15258.514555977359</v>
      </c>
    </row>
    <row r="5904">
      <c r="A5904" s="6">
        <v>9</v>
      </c>
      <c r="B5904" s="6">
        <v>1</v>
      </c>
      <c r="C5904" s="6">
        <v>10</v>
      </c>
      <c r="D5904" s="6">
        <f>A5904+B5904+C5904</f>
        <v>20</v>
      </c>
      <c r="E5904" s="5">
        <f>IF(A5904=0,0,A5904*LABOR_HRS_WK_TOM*SEASON_WEEKS*(1+DIM_PCT_TOM)^A5904)</f>
        <v>1909.9376297100016</v>
      </c>
      <c r="F5904" s="5">
        <f>IF(B5904=0,0,B5904*LABOR_HRS_WK_CAR*SEASON_WEEKS*(1+DIM_PCT_CAR)^B5904)</f>
        <v>30.749999999999996</v>
      </c>
      <c r="G5904" s="5">
        <f>IF(C5904=0,0,C5904*LABOR_HRS_WK_MES*SEASON_WEEKS*(1+DIM_PCT_MES)^C5904)</f>
        <v>509.52187334891551</v>
      </c>
      <c r="H5904" s="5">
        <f>E5904+F5904+G5904</f>
        <v>2450.2095030589171</v>
      </c>
      <c r="I5904" s="5">
        <f>MIN(H5904,FARMER_HRS)</f>
        <v>720</v>
      </c>
      <c r="J5904" s="5">
        <f>MAX(0,H5904-FARMER_HRS)</f>
        <v>1730.2095030589171</v>
      </c>
      <c r="K5904" s="2">
        <f>I5904*FARMER_RATE+J5904*TEMP_WORKER_RATE</f>
        <v>55038.359428106196</v>
      </c>
      <c r="L5904" s="2">
        <f>A5904*PRICE_TOM+B5904*PRICE_CAR+C5904*PRICE_MES</f>
        <v>108294</v>
      </c>
      <c r="M5904" s="2">
        <f>A5904*FERT_BED_TOM+B5904*FERT_BED_CAR+C5904*FERT_BED_MES</f>
        <v>17160</v>
      </c>
      <c r="N5904" s="6">
        <f>IF(AND(D5904&lt;=TOTAL_BEDS,J5904&lt;=TEMP_WORKER_MAX*TEMP_WORKER_HRS),1,0)</f>
        <v>1</v>
      </c>
      <c r="O5904" s="2">
        <f>L5904-M5904-K5904-FIXED_COSTS</f>
        <v>16095.640571893804</v>
      </c>
      <c r="P5904" s="2">
        <f>IF(N5904=1,O5904,"")</f>
        <v>16095.640571893804</v>
      </c>
    </row>
    <row r="5905">
      <c r="A5905" s="6">
        <v>9</v>
      </c>
      <c r="B5905" s="6">
        <v>1</v>
      </c>
      <c r="C5905" s="6">
        <v>11</v>
      </c>
      <c r="D5905" s="6">
        <f>A5905+B5905+C5905</f>
        <v>21</v>
      </c>
      <c r="E5905" s="5">
        <f>IF(A5905=0,0,A5905*LABOR_HRS_WK_TOM*SEASON_WEEKS*(1+DIM_PCT_TOM)^A5905)</f>
        <v>1909.9376297100016</v>
      </c>
      <c r="F5905" s="5">
        <f>IF(B5905=0,0,B5905*LABOR_HRS_WK_CAR*SEASON_WEEKS*(1+DIM_PCT_CAR)^B5905)</f>
        <v>30.749999999999996</v>
      </c>
      <c r="G5905" s="5">
        <f>IF(C5905=0,0,C5905*LABOR_HRS_WK_MES*SEASON_WEEKS*(1+DIM_PCT_MES)^C5905)</f>
        <v>567.47998644235463</v>
      </c>
      <c r="H5905" s="5">
        <f>E5905+F5905+G5905</f>
        <v>2508.1676161523565</v>
      </c>
      <c r="I5905" s="5">
        <f>MIN(H5905,FARMER_HRS)</f>
        <v>720</v>
      </c>
      <c r="J5905" s="5">
        <f>MAX(0,H5905-FARMER_HRS)</f>
        <v>1788.1676161523565</v>
      </c>
      <c r="K5905" s="2">
        <f>I5905*FARMER_RATE+J5905*TEMP_WORKER_RATE</f>
        <v>56044.576669311748</v>
      </c>
      <c r="L5905" s="2">
        <f>A5905*PRICE_TOM+B5905*PRICE_CAR+C5905*PRICE_MES</f>
        <v>110994</v>
      </c>
      <c r="M5905" s="2">
        <f>A5905*FERT_BED_TOM+B5905*FERT_BED_CAR+C5905*FERT_BED_MES</f>
        <v>18040</v>
      </c>
      <c r="N5905" s="6">
        <f>IF(AND(D5905&lt;=TOTAL_BEDS,J5905&lt;=TEMP_WORKER_MAX*TEMP_WORKER_HRS),1,0)</f>
        <v>1</v>
      </c>
      <c r="O5905" s="2">
        <f>L5905-M5905-K5905-FIXED_COSTS</f>
        <v>16909.423330688252</v>
      </c>
      <c r="P5905" s="2">
        <f>IF(N5905=1,O5905,"")</f>
        <v>16909.423330688252</v>
      </c>
    </row>
    <row r="5906">
      <c r="A5906" s="6">
        <v>9</v>
      </c>
      <c r="B5906" s="6">
        <v>1</v>
      </c>
      <c r="C5906" s="6">
        <v>12</v>
      </c>
      <c r="D5906" s="6">
        <f>A5906+B5906+C5906</f>
        <v>22</v>
      </c>
      <c r="E5906" s="5">
        <f>IF(A5906=0,0,A5906*LABOR_HRS_WK_TOM*SEASON_WEEKS*(1+DIM_PCT_TOM)^A5906)</f>
        <v>1909.9376297100016</v>
      </c>
      <c r="F5906" s="5">
        <f>IF(B5906=0,0,B5906*LABOR_HRS_WK_CAR*SEASON_WEEKS*(1+DIM_PCT_CAR)^B5906)</f>
        <v>30.749999999999996</v>
      </c>
      <c r="G5906" s="5">
        <f>IF(C5906=0,0,C5906*LABOR_HRS_WK_MES*SEASON_WEEKS*(1+DIM_PCT_MES)^C5906)</f>
        <v>626.807439570419</v>
      </c>
      <c r="H5906" s="5">
        <f>E5906+F5906+G5906</f>
        <v>2567.4950692804205</v>
      </c>
      <c r="I5906" s="5">
        <f>MIN(H5906,FARMER_HRS)</f>
        <v>720</v>
      </c>
      <c r="J5906" s="5">
        <f>MAX(0,H5906-FARMER_HRS)</f>
        <v>1847.4950692804205</v>
      </c>
      <c r="K5906" s="2">
        <f>I5906*FARMER_RATE+J5906*TEMP_WORKER_RATE</f>
        <v>57074.567175007294</v>
      </c>
      <c r="L5906" s="2">
        <f>A5906*PRICE_TOM+B5906*PRICE_CAR+C5906*PRICE_MES</f>
        <v>113694</v>
      </c>
      <c r="M5906" s="2">
        <f>A5906*FERT_BED_TOM+B5906*FERT_BED_CAR+C5906*FERT_BED_MES</f>
        <v>18920</v>
      </c>
      <c r="N5906" s="6">
        <f>IF(AND(D5906&lt;=TOTAL_BEDS,J5906&lt;=TEMP_WORKER_MAX*TEMP_WORKER_HRS),1,0)</f>
        <v>1</v>
      </c>
      <c r="O5906" s="2">
        <f>L5906-M5906-K5906-FIXED_COSTS</f>
        <v>17699.432824992706</v>
      </c>
      <c r="P5906" s="2">
        <f>IF(N5906=1,O5906,"")</f>
        <v>17699.432824992706</v>
      </c>
    </row>
    <row r="5907">
      <c r="A5907" s="6">
        <v>9</v>
      </c>
      <c r="B5907" s="6">
        <v>1</v>
      </c>
      <c r="C5907" s="6">
        <v>13</v>
      </c>
      <c r="D5907" s="6">
        <f>A5907+B5907+C5907</f>
        <v>23</v>
      </c>
      <c r="E5907" s="5">
        <f>IF(A5907=0,0,A5907*LABOR_HRS_WK_TOM*SEASON_WEEKS*(1+DIM_PCT_TOM)^A5907)</f>
        <v>1909.9376297100016</v>
      </c>
      <c r="F5907" s="5">
        <f>IF(B5907=0,0,B5907*LABOR_HRS_WK_CAR*SEASON_WEEKS*(1+DIM_PCT_CAR)^B5907)</f>
        <v>30.749999999999996</v>
      </c>
      <c r="G5907" s="5">
        <f>IF(C5907=0,0,C5907*LABOR_HRS_WK_MES*SEASON_WEEKS*(1+DIM_PCT_MES)^C5907)</f>
        <v>687.52941027880331</v>
      </c>
      <c r="H5907" s="5">
        <f>E5907+F5907+G5907</f>
        <v>2628.217039988805</v>
      </c>
      <c r="I5907" s="5">
        <f>MIN(H5907,FARMER_HRS)</f>
        <v>720</v>
      </c>
      <c r="J5907" s="5">
        <f>MAX(0,H5907-FARMER_HRS)</f>
        <v>1908.217039988805</v>
      </c>
      <c r="K5907" s="2">
        <f>I5907*FARMER_RATE+J5907*TEMP_WORKER_RATE</f>
        <v>58128.7680553612</v>
      </c>
      <c r="L5907" s="2">
        <f>A5907*PRICE_TOM+B5907*PRICE_CAR+C5907*PRICE_MES</f>
        <v>116394</v>
      </c>
      <c r="M5907" s="2">
        <f>A5907*FERT_BED_TOM+B5907*FERT_BED_CAR+C5907*FERT_BED_MES</f>
        <v>19800</v>
      </c>
      <c r="N5907" s="6">
        <f>IF(AND(D5907&lt;=TOTAL_BEDS,J5907&lt;=TEMP_WORKER_MAX*TEMP_WORKER_HRS),1,0)</f>
        <v>1</v>
      </c>
      <c r="O5907" s="2">
        <f>L5907-M5907-K5907-FIXED_COSTS</f>
        <v>18465.2319446388</v>
      </c>
      <c r="P5907" s="2">
        <f>IF(N5907=1,O5907,"")</f>
        <v>18465.2319446388</v>
      </c>
    </row>
    <row r="5908">
      <c r="A5908" s="6">
        <v>9</v>
      </c>
      <c r="B5908" s="6">
        <v>1</v>
      </c>
      <c r="C5908" s="6">
        <v>14</v>
      </c>
      <c r="D5908" s="6">
        <f>A5908+B5908+C5908</f>
        <v>24</v>
      </c>
      <c r="E5908" s="5">
        <f>IF(A5908=0,0,A5908*LABOR_HRS_WK_TOM*SEASON_WEEKS*(1+DIM_PCT_TOM)^A5908)</f>
        <v>1909.9376297100016</v>
      </c>
      <c r="F5908" s="5">
        <f>IF(B5908=0,0,B5908*LABOR_HRS_WK_CAR*SEASON_WEEKS*(1+DIM_PCT_CAR)^B5908)</f>
        <v>30.749999999999996</v>
      </c>
      <c r="G5908" s="5">
        <f>IF(C5908=0,0,C5908*LABOR_HRS_WK_MES*SEASON_WEEKS*(1+DIM_PCT_MES)^C5908)</f>
        <v>749.67149159246435</v>
      </c>
      <c r="H5908" s="5">
        <f>E5908+F5908+G5908</f>
        <v>2690.3591213024661</v>
      </c>
      <c r="I5908" s="5">
        <f>MIN(H5908,FARMER_HRS)</f>
        <v>720</v>
      </c>
      <c r="J5908" s="5">
        <f>MAX(0,H5908-FARMER_HRS)</f>
        <v>1970.3591213024661</v>
      </c>
      <c r="K5908" s="2">
        <f>I5908*FARMER_RATE+J5908*TEMP_WORKER_RATE</f>
        <v>59207.623633723371</v>
      </c>
      <c r="L5908" s="2">
        <f>A5908*PRICE_TOM+B5908*PRICE_CAR+C5908*PRICE_MES</f>
        <v>119094</v>
      </c>
      <c r="M5908" s="2">
        <f>A5908*FERT_BED_TOM+B5908*FERT_BED_CAR+C5908*FERT_BED_MES</f>
        <v>20680</v>
      </c>
      <c r="N5908" s="6">
        <f>IF(AND(D5908&lt;=TOTAL_BEDS,J5908&lt;=TEMP_WORKER_MAX*TEMP_WORKER_HRS),1,0)</f>
        <v>1</v>
      </c>
      <c r="O5908" s="2">
        <f>L5908-M5908-K5908-FIXED_COSTS</f>
        <v>19206.376366276629</v>
      </c>
      <c r="P5908" s="2">
        <f>IF(N5908=1,O5908,"")</f>
        <v>19206.376366276629</v>
      </c>
    </row>
    <row r="5909">
      <c r="A5909" s="6">
        <v>9</v>
      </c>
      <c r="B5909" s="6">
        <v>1</v>
      </c>
      <c r="C5909" s="6">
        <v>15</v>
      </c>
      <c r="D5909" s="6">
        <f>A5909+B5909+C5909</f>
        <v>25</v>
      </c>
      <c r="E5909" s="5">
        <f>IF(A5909=0,0,A5909*LABOR_HRS_WK_TOM*SEASON_WEEKS*(1+DIM_PCT_TOM)^A5909)</f>
        <v>1909.9376297100016</v>
      </c>
      <c r="F5909" s="5">
        <f>IF(B5909=0,0,B5909*LABOR_HRS_WK_CAR*SEASON_WEEKS*(1+DIM_PCT_CAR)^B5909)</f>
        <v>30.749999999999996</v>
      </c>
      <c r="G5909" s="5">
        <f>IF(C5909=0,0,C5909*LABOR_HRS_WK_MES*SEASON_WEEKS*(1+DIM_PCT_MES)^C5909)</f>
        <v>813.25969846861074</v>
      </c>
      <c r="H5909" s="5">
        <f>E5909+F5909+G5909</f>
        <v>2753.9473281786122</v>
      </c>
      <c r="I5909" s="5">
        <f>MIN(H5909,FARMER_HRS)</f>
        <v>720</v>
      </c>
      <c r="J5909" s="5">
        <f>MAX(0,H5909-FARMER_HRS)</f>
        <v>2033.9473281786122</v>
      </c>
      <c r="K5909" s="2">
        <f>I5909*FARMER_RATE+J5909*TEMP_WORKER_RATE</f>
        <v>60311.585558656465</v>
      </c>
      <c r="L5909" s="2">
        <f>A5909*PRICE_TOM+B5909*PRICE_CAR+C5909*PRICE_MES</f>
        <v>121794</v>
      </c>
      <c r="M5909" s="2">
        <f>A5909*FERT_BED_TOM+B5909*FERT_BED_CAR+C5909*FERT_BED_MES</f>
        <v>21560</v>
      </c>
      <c r="N5909" s="6">
        <f>IF(AND(D5909&lt;=TOTAL_BEDS,J5909&lt;=TEMP_WORKER_MAX*TEMP_WORKER_HRS),1,0)</f>
        <v>1</v>
      </c>
      <c r="O5909" s="2">
        <f>L5909-M5909-K5909-FIXED_COSTS</f>
        <v>19922.414441343535</v>
      </c>
      <c r="P5909" s="2">
        <f>IF(N5909=1,O5909,"")</f>
        <v>19922.414441343535</v>
      </c>
    </row>
    <row r="5910">
      <c r="A5910" s="6">
        <v>9</v>
      </c>
      <c r="B5910" s="6">
        <v>1</v>
      </c>
      <c r="C5910" s="6">
        <v>16</v>
      </c>
      <c r="D5910" s="6">
        <f>A5910+B5910+C5910</f>
        <v>26</v>
      </c>
      <c r="E5910" s="5">
        <f>IF(A5910=0,0,A5910*LABOR_HRS_WK_TOM*SEASON_WEEKS*(1+DIM_PCT_TOM)^A5910)</f>
        <v>1909.9376297100016</v>
      </c>
      <c r="F5910" s="5">
        <f>IF(B5910=0,0,B5910*LABOR_HRS_WK_CAR*SEASON_WEEKS*(1+DIM_PCT_CAR)^B5910)</f>
        <v>30.749999999999996</v>
      </c>
      <c r="G5910" s="5">
        <f>IF(C5910=0,0,C5910*LABOR_HRS_WK_MES*SEASON_WEEKS*(1+DIM_PCT_MES)^C5910)</f>
        <v>878.32047434609967</v>
      </c>
      <c r="H5910" s="5">
        <f>E5910+F5910+G5910</f>
        <v>2819.0081040561013</v>
      </c>
      <c r="I5910" s="5">
        <f>MIN(H5910,FARMER_HRS)</f>
        <v>720</v>
      </c>
      <c r="J5910" s="5">
        <f>MAX(0,H5910-FARMER_HRS)</f>
        <v>2099.0081040561013</v>
      </c>
      <c r="K5910" s="2">
        <f>I5910*FARMER_RATE+J5910*TEMP_WORKER_RATE</f>
        <v>61441.112917640647</v>
      </c>
      <c r="L5910" s="2">
        <f>A5910*PRICE_TOM+B5910*PRICE_CAR+C5910*PRICE_MES</f>
        <v>124494</v>
      </c>
      <c r="M5910" s="2">
        <f>A5910*FERT_BED_TOM+B5910*FERT_BED_CAR+C5910*FERT_BED_MES</f>
        <v>22440</v>
      </c>
      <c r="N5910" s="6">
        <f>IF(AND(D5910&lt;=TOTAL_BEDS,J5910&lt;=TEMP_WORKER_MAX*TEMP_WORKER_HRS),1,0)</f>
        <v>1</v>
      </c>
      <c r="O5910" s="2">
        <f>L5910-M5910-K5910-FIXED_COSTS</f>
        <v>20612.887082359353</v>
      </c>
      <c r="P5910" s="2">
        <f>IF(N5910=1,O5910,"")</f>
        <v>20612.887082359353</v>
      </c>
    </row>
    <row r="5911">
      <c r="A5911" s="6">
        <v>9</v>
      </c>
      <c r="B5911" s="6">
        <v>1</v>
      </c>
      <c r="C5911" s="6">
        <v>17</v>
      </c>
      <c r="D5911" s="6">
        <f>A5911+B5911+C5911</f>
        <v>27</v>
      </c>
      <c r="E5911" s="5">
        <f>IF(A5911=0,0,A5911*LABOR_HRS_WK_TOM*SEASON_WEEKS*(1+DIM_PCT_TOM)^A5911)</f>
        <v>1909.9376297100016</v>
      </c>
      <c r="F5911" s="5">
        <f>IF(B5911=0,0,B5911*LABOR_HRS_WK_CAR*SEASON_WEEKS*(1+DIM_PCT_CAR)^B5911)</f>
        <v>30.749999999999996</v>
      </c>
      <c r="G5911" s="5">
        <f>IF(C5911=0,0,C5911*LABOR_HRS_WK_MES*SEASON_WEEKS*(1+DIM_PCT_MES)^C5911)</f>
        <v>944.88069779263992</v>
      </c>
      <c r="H5911" s="5">
        <f>E5911+F5911+G5911</f>
        <v>2885.5683275026413</v>
      </c>
      <c r="I5911" s="5">
        <f>MIN(H5911,FARMER_HRS)</f>
        <v>720</v>
      </c>
      <c r="J5911" s="5">
        <f>MAX(0,H5911-FARMER_HRS)</f>
        <v>2165.5683275026413</v>
      </c>
      <c r="K5911" s="2">
        <f>I5911*FARMER_RATE+J5911*TEMP_WORKER_RATE</f>
        <v>62596.672352476409</v>
      </c>
      <c r="L5911" s="2">
        <f>A5911*PRICE_TOM+B5911*PRICE_CAR+C5911*PRICE_MES</f>
        <v>127194</v>
      </c>
      <c r="M5911" s="2">
        <f>A5911*FERT_BED_TOM+B5911*FERT_BED_CAR+C5911*FERT_BED_MES</f>
        <v>23320</v>
      </c>
      <c r="N5911" s="6">
        <f>IF(AND(D5911&lt;=TOTAL_BEDS,J5911&lt;=TEMP_WORKER_MAX*TEMP_WORKER_HRS),1,0)</f>
        <v>1</v>
      </c>
      <c r="O5911" s="2">
        <f>L5911-M5911-K5911-FIXED_COSTS</f>
        <v>21277.327647523591</v>
      </c>
      <c r="P5911" s="2">
        <f>IF(N5911=1,O5911,"")</f>
        <v>21277.327647523591</v>
      </c>
    </row>
    <row r="5912">
      <c r="A5912" s="6">
        <v>9</v>
      </c>
      <c r="B5912" s="6">
        <v>1</v>
      </c>
      <c r="C5912" s="6">
        <v>18</v>
      </c>
      <c r="D5912" s="6">
        <f>A5912+B5912+C5912</f>
        <v>28</v>
      </c>
      <c r="E5912" s="5">
        <f>IF(A5912=0,0,A5912*LABOR_HRS_WK_TOM*SEASON_WEEKS*(1+DIM_PCT_TOM)^A5912)</f>
        <v>1909.9376297100016</v>
      </c>
      <c r="F5912" s="5">
        <f>IF(B5912=0,0,B5912*LABOR_HRS_WK_CAR*SEASON_WEEKS*(1+DIM_PCT_CAR)^B5912)</f>
        <v>30.749999999999996</v>
      </c>
      <c r="G5912" s="5">
        <f>IF(C5912=0,0,C5912*LABOR_HRS_WK_MES*SEASON_WEEKS*(1+DIM_PCT_MES)^C5912)</f>
        <v>1012.9676892512272</v>
      </c>
      <c r="H5912" s="5">
        <f>E5912+F5912+G5912</f>
        <v>2953.6553189612287</v>
      </c>
      <c r="I5912" s="5">
        <f>MIN(H5912,FARMER_HRS)</f>
        <v>720</v>
      </c>
      <c r="J5912" s="5">
        <f>MAX(0,H5912-FARMER_HRS)</f>
        <v>2233.6553189612287</v>
      </c>
      <c r="K5912" s="2">
        <f>I5912*FARMER_RATE+J5912*TEMP_WORKER_RATE</f>
        <v>63778.738176410217</v>
      </c>
      <c r="L5912" s="2">
        <f>A5912*PRICE_TOM+B5912*PRICE_CAR+C5912*PRICE_MES</f>
        <v>129894</v>
      </c>
      <c r="M5912" s="2">
        <f>A5912*FERT_BED_TOM+B5912*FERT_BED_CAR+C5912*FERT_BED_MES</f>
        <v>24200</v>
      </c>
      <c r="N5912" s="6">
        <f>IF(AND(D5912&lt;=TOTAL_BEDS,J5912&lt;=TEMP_WORKER_MAX*TEMP_WORKER_HRS),1,0)</f>
        <v>1</v>
      </c>
      <c r="O5912" s="2">
        <f>L5912-M5912-K5912-FIXED_COSTS</f>
        <v>21915.261823589783</v>
      </c>
      <c r="P5912" s="2">
        <f>IF(N5912=1,O5912,"")</f>
        <v>21915.261823589783</v>
      </c>
    </row>
    <row r="5913">
      <c r="A5913" s="6">
        <v>9</v>
      </c>
      <c r="B5913" s="6">
        <v>1</v>
      </c>
      <c r="C5913" s="6">
        <v>19</v>
      </c>
      <c r="D5913" s="6">
        <f>A5913+B5913+C5913</f>
        <v>29</v>
      </c>
      <c r="E5913" s="5">
        <f>IF(A5913=0,0,A5913*LABOR_HRS_WK_TOM*SEASON_WEEKS*(1+DIM_PCT_TOM)^A5913)</f>
        <v>1909.9376297100016</v>
      </c>
      <c r="F5913" s="5">
        <f>IF(B5913=0,0,B5913*LABOR_HRS_WK_CAR*SEASON_WEEKS*(1+DIM_PCT_CAR)^B5913)</f>
        <v>30.749999999999996</v>
      </c>
      <c r="G5913" s="5">
        <f>IF(C5913=0,0,C5913*LABOR_HRS_WK_MES*SEASON_WEEKS*(1+DIM_PCT_MES)^C5913)</f>
        <v>1082.6092178872491</v>
      </c>
      <c r="H5913" s="5">
        <f>E5913+F5913+G5913</f>
        <v>3023.2968475972507</v>
      </c>
      <c r="I5913" s="5">
        <f>MIN(H5913,FARMER_HRS)</f>
        <v>720</v>
      </c>
      <c r="J5913" s="5">
        <f>MAX(0,H5913-FARMER_HRS)</f>
        <v>2303.2968475972507</v>
      </c>
      <c r="K5913" s="2">
        <f>I5913*FARMER_RATE+J5913*TEMP_WORKER_RATE</f>
        <v>64987.792493007822</v>
      </c>
      <c r="L5913" s="2">
        <f>A5913*PRICE_TOM+B5913*PRICE_CAR+C5913*PRICE_MES</f>
        <v>132594</v>
      </c>
      <c r="M5913" s="2">
        <f>A5913*FERT_BED_TOM+B5913*FERT_BED_CAR+C5913*FERT_BED_MES</f>
        <v>25080</v>
      </c>
      <c r="N5913" s="6">
        <f>IF(AND(D5913&lt;=TOTAL_BEDS,J5913&lt;=TEMP_WORKER_MAX*TEMP_WORKER_HRS),1,0)</f>
        <v>1</v>
      </c>
      <c r="O5913" s="2">
        <f>L5913-M5913-K5913-FIXED_COSTS</f>
        <v>22526.207506992178</v>
      </c>
      <c r="P5913" s="2">
        <f>IF(N5913=1,O5913,"")</f>
        <v>22526.207506992178</v>
      </c>
    </row>
    <row r="5914">
      <c r="A5914" s="6">
        <v>9</v>
      </c>
      <c r="B5914" s="6">
        <v>1</v>
      </c>
      <c r="C5914" s="6">
        <v>20</v>
      </c>
      <c r="D5914" s="6">
        <f>A5914+B5914+C5914</f>
        <v>30</v>
      </c>
      <c r="E5914" s="5">
        <f>IF(A5914=0,0,A5914*LABOR_HRS_WK_TOM*SEASON_WEEKS*(1+DIM_PCT_TOM)^A5914)</f>
        <v>1909.9376297100016</v>
      </c>
      <c r="F5914" s="5">
        <f>IF(B5914=0,0,B5914*LABOR_HRS_WK_CAR*SEASON_WEEKS*(1+DIM_PCT_CAR)^B5914)</f>
        <v>30.749999999999996</v>
      </c>
      <c r="G5914" s="5">
        <f>IF(C5914=0,0,C5914*LABOR_HRS_WK_MES*SEASON_WEEKS*(1+DIM_PCT_MES)^C5914)</f>
        <v>1153.8335085377259</v>
      </c>
      <c r="H5914" s="5">
        <f>E5914+F5914+G5914</f>
        <v>3094.5211382477273</v>
      </c>
      <c r="I5914" s="5">
        <f>MIN(H5914,FARMER_HRS)</f>
        <v>720</v>
      </c>
      <c r="J5914" s="5">
        <f>MAX(0,H5914-FARMER_HRS)</f>
        <v>2374.5211382477273</v>
      </c>
      <c r="K5914" s="2">
        <f>I5914*FARMER_RATE+J5914*TEMP_WORKER_RATE</f>
        <v>66224.325316800823</v>
      </c>
      <c r="L5914" s="2">
        <f>A5914*PRICE_TOM+B5914*PRICE_CAR+C5914*PRICE_MES</f>
        <v>135294</v>
      </c>
      <c r="M5914" s="2">
        <f>A5914*FERT_BED_TOM+B5914*FERT_BED_CAR+C5914*FERT_BED_MES</f>
        <v>25960</v>
      </c>
      <c r="N5914" s="6">
        <f>IF(AND(D5914&lt;=TOTAL_BEDS,J5914&lt;=TEMP_WORKER_MAX*TEMP_WORKER_HRS),1,0)</f>
        <v>1</v>
      </c>
      <c r="O5914" s="2">
        <f>L5914-M5914-K5914-FIXED_COSTS</f>
        <v>23109.674683199177</v>
      </c>
      <c r="P5914" s="2">
        <f>IF(N5914=1,O5914,"")</f>
        <v>23109.674683199177</v>
      </c>
    </row>
    <row r="5915">
      <c r="A5915" s="6">
        <v>9</v>
      </c>
      <c r="B5915" s="6">
        <v>1</v>
      </c>
      <c r="C5915" s="6">
        <v>21</v>
      </c>
      <c r="D5915" s="6">
        <f>A5915+B5915+C5915</f>
        <v>31</v>
      </c>
      <c r="E5915" s="5">
        <f>IF(A5915=0,0,A5915*LABOR_HRS_WK_TOM*SEASON_WEEKS*(1+DIM_PCT_TOM)^A5915)</f>
        <v>1909.9376297100016</v>
      </c>
      <c r="F5915" s="5">
        <f>IF(B5915=0,0,B5915*LABOR_HRS_WK_CAR*SEASON_WEEKS*(1+DIM_PCT_CAR)^B5915)</f>
        <v>30.749999999999996</v>
      </c>
      <c r="G5915" s="5">
        <f>IF(C5915=0,0,C5915*LABOR_HRS_WK_MES*SEASON_WEEKS*(1+DIM_PCT_MES)^C5915)</f>
        <v>1226.6692487641699</v>
      </c>
      <c r="H5915" s="5">
        <f>E5915+F5915+G5915</f>
        <v>3167.3568784741715</v>
      </c>
      <c r="I5915" s="5">
        <f>MIN(H5915,FARMER_HRS)</f>
        <v>720</v>
      </c>
      <c r="J5915" s="5">
        <f>MAX(0,H5915-FARMER_HRS)</f>
        <v>2447.3568784741715</v>
      </c>
      <c r="K5915" s="2">
        <f>I5915*FARMER_RATE+J5915*TEMP_WORKER_RATE</f>
        <v>67488.834695732134</v>
      </c>
      <c r="L5915" s="2">
        <f>A5915*PRICE_TOM+B5915*PRICE_CAR+C5915*PRICE_MES</f>
        <v>137994</v>
      </c>
      <c r="M5915" s="2">
        <f>A5915*FERT_BED_TOM+B5915*FERT_BED_CAR+C5915*FERT_BED_MES</f>
        <v>26840</v>
      </c>
      <c r="N5915" s="6">
        <f>IF(AND(D5915&lt;=TOTAL_BEDS,J5915&lt;=TEMP_WORKER_MAX*TEMP_WORKER_HRS),1,0)</f>
        <v>1</v>
      </c>
      <c r="O5915" s="2">
        <f>L5915-M5915-K5915-FIXED_COSTS</f>
        <v>23665.165304267866</v>
      </c>
      <c r="P5915" s="2">
        <f>IF(N5915=1,O5915,"")</f>
        <v>23665.165304267866</v>
      </c>
    </row>
    <row r="5916">
      <c r="A5916" s="6">
        <v>9</v>
      </c>
      <c r="B5916" s="6">
        <v>1</v>
      </c>
      <c r="C5916" s="6">
        <v>22</v>
      </c>
      <c r="D5916" s="6">
        <f>A5916+B5916+C5916</f>
        <v>32</v>
      </c>
      <c r="E5916" s="5">
        <f>IF(A5916=0,0,A5916*LABOR_HRS_WK_TOM*SEASON_WEEKS*(1+DIM_PCT_TOM)^A5916)</f>
        <v>1909.9376297100016</v>
      </c>
      <c r="F5916" s="5">
        <f>IF(B5916=0,0,B5916*LABOR_HRS_WK_CAR*SEASON_WEEKS*(1+DIM_PCT_CAR)^B5916)</f>
        <v>30.749999999999996</v>
      </c>
      <c r="G5916" s="5">
        <f>IF(C5916=0,0,C5916*LABOR_HRS_WK_MES*SEASON_WEEKS*(1+DIM_PCT_MES)^C5916)</f>
        <v>1301.1455960105659</v>
      </c>
      <c r="H5916" s="5">
        <f>E5916+F5916+G5916</f>
        <v>3241.8332257205675</v>
      </c>
      <c r="I5916" s="5">
        <f>MIN(H5916,FARMER_HRS)</f>
        <v>720</v>
      </c>
      <c r="J5916" s="5">
        <f>MAX(0,H5916-FARMER_HRS)</f>
        <v>2521.8332257205675</v>
      </c>
      <c r="K5916" s="2">
        <f>I5916*FARMER_RATE+J5916*TEMP_WORKER_RATE</f>
        <v>68781.826835426516</v>
      </c>
      <c r="L5916" s="2">
        <f>A5916*PRICE_TOM+B5916*PRICE_CAR+C5916*PRICE_MES</f>
        <v>140694</v>
      </c>
      <c r="M5916" s="2">
        <f>A5916*FERT_BED_TOM+B5916*FERT_BED_CAR+C5916*FERT_BED_MES</f>
        <v>27720</v>
      </c>
      <c r="N5916" s="6">
        <f>IF(AND(D5916&lt;=TOTAL_BEDS,J5916&lt;=TEMP_WORKER_MAX*TEMP_WORKER_HRS),1,0)</f>
        <v>1</v>
      </c>
      <c r="O5916" s="2">
        <f>L5916-M5916-K5916-FIXED_COSTS</f>
        <v>24192.173164573484</v>
      </c>
      <c r="P5916" s="2">
        <f>IF(N5916=1,O5916,"")</f>
        <v>24192.173164573484</v>
      </c>
    </row>
    <row r="5917">
      <c r="A5917" s="6">
        <v>9</v>
      </c>
      <c r="B5917" s="6">
        <v>1</v>
      </c>
      <c r="C5917" s="6">
        <v>23</v>
      </c>
      <c r="D5917" s="6">
        <f>A5917+B5917+C5917</f>
        <v>33</v>
      </c>
      <c r="E5917" s="5">
        <f>IF(A5917=0,0,A5917*LABOR_HRS_WK_TOM*SEASON_WEEKS*(1+DIM_PCT_TOM)^A5917)</f>
        <v>1909.9376297100016</v>
      </c>
      <c r="F5917" s="5">
        <f>IF(B5917=0,0,B5917*LABOR_HRS_WK_CAR*SEASON_WEEKS*(1+DIM_PCT_CAR)^B5917)</f>
        <v>30.749999999999996</v>
      </c>
      <c r="G5917" s="5">
        <f>IF(C5917=0,0,C5917*LABOR_HRS_WK_MES*SEASON_WEEKS*(1+DIM_PCT_MES)^C5917)</f>
        <v>1377.2921848680023</v>
      </c>
      <c r="H5917" s="5">
        <f>E5917+F5917+G5917</f>
        <v>3317.9798145780042</v>
      </c>
      <c r="I5917" s="5">
        <f>MIN(H5917,FARMER_HRS)</f>
        <v>720</v>
      </c>
      <c r="J5917" s="5">
        <f>MAX(0,H5917-FARMER_HRS)</f>
        <v>2597.9798145780042</v>
      </c>
      <c r="K5917" s="2">
        <f>I5917*FARMER_RATE+J5917*TEMP_WORKER_RATE</f>
        <v>70103.816225312563</v>
      </c>
      <c r="L5917" s="2">
        <f>A5917*PRICE_TOM+B5917*PRICE_CAR+C5917*PRICE_MES</f>
        <v>143394</v>
      </c>
      <c r="M5917" s="2">
        <f>A5917*FERT_BED_TOM+B5917*FERT_BED_CAR+C5917*FERT_BED_MES</f>
        <v>28600</v>
      </c>
      <c r="N5917" s="6">
        <f>IF(AND(D5917&lt;=TOTAL_BEDS,J5917&lt;=TEMP_WORKER_MAX*TEMP_WORKER_HRS),1,0)</f>
        <v>1</v>
      </c>
      <c r="O5917" s="2">
        <f>L5917-M5917-K5917-FIXED_COSTS</f>
        <v>24690.183774687437</v>
      </c>
      <c r="P5917" s="2">
        <f>IF(N5917=1,O5917,"")</f>
        <v>24690.183774687437</v>
      </c>
    </row>
    <row r="5918">
      <c r="A5918" s="6">
        <v>9</v>
      </c>
      <c r="B5918" s="6">
        <v>1</v>
      </c>
      <c r="C5918" s="6">
        <v>24</v>
      </c>
      <c r="D5918" s="6">
        <f>A5918+B5918+C5918</f>
        <v>34</v>
      </c>
      <c r="E5918" s="5">
        <f>IF(A5918=0,0,A5918*LABOR_HRS_WK_TOM*SEASON_WEEKS*(1+DIM_PCT_TOM)^A5918)</f>
        <v>1909.9376297100016</v>
      </c>
      <c r="F5918" s="5">
        <f>IF(B5918=0,0,B5918*LABOR_HRS_WK_CAR*SEASON_WEEKS*(1+DIM_PCT_CAR)^B5918)</f>
        <v>30.749999999999996</v>
      </c>
      <c r="G5918" s="5">
        <f>IF(C5918=0,0,C5918*LABOR_HRS_WK_MES*SEASON_WEEKS*(1+DIM_PCT_MES)^C5918)</f>
        <v>1455.139134447498</v>
      </c>
      <c r="H5918" s="5">
        <f>E5918+F5918+G5918</f>
        <v>3395.8267641574994</v>
      </c>
      <c r="I5918" s="5">
        <f>MIN(H5918,FARMER_HRS)</f>
        <v>720</v>
      </c>
      <c r="J5918" s="5">
        <f>MAX(0,H5918-FARMER_HRS)</f>
        <v>2675.8267641574994</v>
      </c>
      <c r="K5918" s="2">
        <f>I5918*FARMER_RATE+J5918*TEMP_WORKER_RATE</f>
        <v>71455.325766623253</v>
      </c>
      <c r="L5918" s="2">
        <f>A5918*PRICE_TOM+B5918*PRICE_CAR+C5918*PRICE_MES</f>
        <v>146094</v>
      </c>
      <c r="M5918" s="2">
        <f>A5918*FERT_BED_TOM+B5918*FERT_BED_CAR+C5918*FERT_BED_MES</f>
        <v>29480</v>
      </c>
      <c r="N5918" s="6">
        <f>IF(AND(D5918&lt;=TOTAL_BEDS,J5918&lt;=TEMP_WORKER_MAX*TEMP_WORKER_HRS),1,0)</f>
        <v>1</v>
      </c>
      <c r="O5918" s="2">
        <f>L5918-M5918-K5918-FIXED_COSTS</f>
        <v>25158.674233376747</v>
      </c>
      <c r="P5918" s="2">
        <f>IF(N5918=1,O5918,"")</f>
        <v>25158.674233376747</v>
      </c>
    </row>
    <row r="5919">
      <c r="A5919" s="6">
        <v>9</v>
      </c>
      <c r="B5919" s="6">
        <v>1</v>
      </c>
      <c r="C5919" s="6">
        <v>25</v>
      </c>
      <c r="D5919" s="6">
        <f>A5919+B5919+C5919</f>
        <v>35</v>
      </c>
      <c r="E5919" s="5">
        <f>IF(A5919=0,0,A5919*LABOR_HRS_WK_TOM*SEASON_WEEKS*(1+DIM_PCT_TOM)^A5919)</f>
        <v>1909.9376297100016</v>
      </c>
      <c r="F5919" s="5">
        <f>IF(B5919=0,0,B5919*LABOR_HRS_WK_CAR*SEASON_WEEKS*(1+DIM_PCT_CAR)^B5919)</f>
        <v>30.749999999999996</v>
      </c>
      <c r="G5919" s="5">
        <f>IF(C5919=0,0,C5919*LABOR_HRS_WK_MES*SEASON_WEEKS*(1+DIM_PCT_MES)^C5919)</f>
        <v>1534.7170558625955</v>
      </c>
      <c r="H5919" s="5">
        <f>E5919+F5919+G5919</f>
        <v>3475.4046855725974</v>
      </c>
      <c r="I5919" s="5">
        <f>MIN(H5919,FARMER_HRS)</f>
        <v>720</v>
      </c>
      <c r="J5919" s="5">
        <f>MAX(0,H5919-FARMER_HRS)</f>
        <v>2755.4046855725974</v>
      </c>
      <c r="K5919" s="2">
        <f>I5919*FARMER_RATE+J5919*TEMP_WORKER_RATE</f>
        <v>72836.886902302038</v>
      </c>
      <c r="L5919" s="2">
        <f>A5919*PRICE_TOM+B5919*PRICE_CAR+C5919*PRICE_MES</f>
        <v>148794</v>
      </c>
      <c r="M5919" s="2">
        <f>A5919*FERT_BED_TOM+B5919*FERT_BED_CAR+C5919*FERT_BED_MES</f>
        <v>30360</v>
      </c>
      <c r="N5919" s="6">
        <f>IF(AND(D5919&lt;=TOTAL_BEDS,J5919&lt;=TEMP_WORKER_MAX*TEMP_WORKER_HRS),1,0)</f>
        <v>1</v>
      </c>
      <c r="O5919" s="2">
        <f>L5919-M5919-K5919-FIXED_COSTS</f>
        <v>25597.113097697962</v>
      </c>
      <c r="P5919" s="2">
        <f>IF(N5919=1,O5919,"")</f>
        <v>25597.113097697962</v>
      </c>
    </row>
    <row r="5920">
      <c r="A5920" s="6">
        <v>9</v>
      </c>
      <c r="B5920" s="6">
        <v>1</v>
      </c>
      <c r="C5920" s="6">
        <v>26</v>
      </c>
      <c r="D5920" s="6">
        <f>A5920+B5920+C5920</f>
        <v>36</v>
      </c>
      <c r="E5920" s="5">
        <f>IF(A5920=0,0,A5920*LABOR_HRS_WK_TOM*SEASON_WEEKS*(1+DIM_PCT_TOM)^A5920)</f>
        <v>1909.9376297100016</v>
      </c>
      <c r="F5920" s="5">
        <f>IF(B5920=0,0,B5920*LABOR_HRS_WK_CAR*SEASON_WEEKS*(1+DIM_PCT_CAR)^B5920)</f>
        <v>30.749999999999996</v>
      </c>
      <c r="G5920" s="5">
        <f>IF(C5920=0,0,C5920*LABOR_HRS_WK_MES*SEASON_WEEKS*(1+DIM_PCT_MES)^C5920)</f>
        <v>1616.0570598233128</v>
      </c>
      <c r="H5920" s="5">
        <f>E5920+F5920+G5920</f>
        <v>3556.7446895333142</v>
      </c>
      <c r="I5920" s="5">
        <f>MIN(H5920,FARMER_HRS)</f>
        <v>720</v>
      </c>
      <c r="J5920" s="5">
        <f>MAX(0,H5920-FARMER_HRS)</f>
        <v>2836.7446895333142</v>
      </c>
      <c r="K5920" s="2">
        <f>I5920*FARMER_RATE+J5920*TEMP_WORKER_RATE</f>
        <v>74249.03974884226</v>
      </c>
      <c r="L5920" s="2">
        <f>A5920*PRICE_TOM+B5920*PRICE_CAR+C5920*PRICE_MES</f>
        <v>151494</v>
      </c>
      <c r="M5920" s="2">
        <f>A5920*FERT_BED_TOM+B5920*FERT_BED_CAR+C5920*FERT_BED_MES</f>
        <v>31240</v>
      </c>
      <c r="N5920" s="6">
        <f>IF(AND(D5920&lt;=TOTAL_BEDS,J5920&lt;=TEMP_WORKER_MAX*TEMP_WORKER_HRS),1,0)</f>
        <v>1</v>
      </c>
      <c r="O5920" s="2">
        <f>L5920-M5920-K5920-FIXED_COSTS</f>
        <v>26004.96025115774</v>
      </c>
      <c r="P5920" s="2">
        <f>IF(N5920=1,O5920,"")</f>
        <v>26004.96025115774</v>
      </c>
    </row>
    <row r="5921">
      <c r="A5921" s="6">
        <v>9</v>
      </c>
      <c r="B5921" s="6">
        <v>1</v>
      </c>
      <c r="C5921" s="6">
        <v>27</v>
      </c>
      <c r="D5921" s="6">
        <f>A5921+B5921+C5921</f>
        <v>37</v>
      </c>
      <c r="E5921" s="5">
        <f>IF(A5921=0,0,A5921*LABOR_HRS_WK_TOM*SEASON_WEEKS*(1+DIM_PCT_TOM)^A5921)</f>
        <v>1909.9376297100016</v>
      </c>
      <c r="F5921" s="5">
        <f>IF(B5921=0,0,B5921*LABOR_HRS_WK_CAR*SEASON_WEEKS*(1+DIM_PCT_CAR)^B5921)</f>
        <v>30.749999999999996</v>
      </c>
      <c r="G5921" s="5">
        <f>IF(C5921=0,0,C5921*LABOR_HRS_WK_MES*SEASON_WEEKS*(1+DIM_PCT_MES)^C5921)</f>
        <v>1699.19076434307</v>
      </c>
      <c r="H5921" s="5">
        <f>E5921+F5921+G5921</f>
        <v>3639.8783940530716</v>
      </c>
      <c r="I5921" s="5">
        <f>MIN(H5921,FARMER_HRS)</f>
        <v>720</v>
      </c>
      <c r="J5921" s="5">
        <f>MAX(0,H5921-FARMER_HRS)</f>
        <v>2919.8783940530716</v>
      </c>
      <c r="K5921" s="2">
        <f>I5921*FARMER_RATE+J5921*TEMP_WORKER_RATE</f>
        <v>75692.333230088057</v>
      </c>
      <c r="L5921" s="2">
        <f>A5921*PRICE_TOM+B5921*PRICE_CAR+C5921*PRICE_MES</f>
        <v>154194</v>
      </c>
      <c r="M5921" s="2">
        <f>A5921*FERT_BED_TOM+B5921*FERT_BED_CAR+C5921*FERT_BED_MES</f>
        <v>32120</v>
      </c>
      <c r="N5921" s="6">
        <f>IF(AND(D5921&lt;=TOTAL_BEDS,J5921&lt;=TEMP_WORKER_MAX*TEMP_WORKER_HRS),1,0)</f>
        <v>1</v>
      </c>
      <c r="O5921" s="2">
        <f>L5921-M5921-K5921-FIXED_COSTS</f>
        <v>26381.666769911943</v>
      </c>
      <c r="P5921" s="2">
        <f>IF(N5921=1,O5921,"")</f>
        <v>26381.666769911943</v>
      </c>
    </row>
    <row r="5922">
      <c r="A5922" s="6">
        <v>9</v>
      </c>
      <c r="B5922" s="6">
        <v>1</v>
      </c>
      <c r="C5922" s="6">
        <v>28</v>
      </c>
      <c r="D5922" s="6">
        <f>A5922+B5922+C5922</f>
        <v>38</v>
      </c>
      <c r="E5922" s="5">
        <f>IF(A5922=0,0,A5922*LABOR_HRS_WK_TOM*SEASON_WEEKS*(1+DIM_PCT_TOM)^A5922)</f>
        <v>1909.9376297100016</v>
      </c>
      <c r="F5922" s="5">
        <f>IF(B5922=0,0,B5922*LABOR_HRS_WK_CAR*SEASON_WEEKS*(1+DIM_PCT_CAR)^B5922)</f>
        <v>30.749999999999996</v>
      </c>
      <c r="G5922" s="5">
        <f>IF(C5922=0,0,C5922*LABOR_HRS_WK_MES*SEASON_WEEKS*(1+DIM_PCT_MES)^C5922)</f>
        <v>1784.1503025602233</v>
      </c>
      <c r="H5922" s="5">
        <f>E5922+F5922+G5922</f>
        <v>3724.8379322702249</v>
      </c>
      <c r="I5922" s="5">
        <f>MIN(H5922,FARMER_HRS)</f>
        <v>720</v>
      </c>
      <c r="J5922" s="5">
        <f>MAX(0,H5922-FARMER_HRS)</f>
        <v>3004.8379322702249</v>
      </c>
      <c r="K5922" s="2">
        <f>I5922*FARMER_RATE+J5922*TEMP_WORKER_RATE</f>
        <v>77167.325213024742</v>
      </c>
      <c r="L5922" s="2">
        <f>A5922*PRICE_TOM+B5922*PRICE_CAR+C5922*PRICE_MES</f>
        <v>156894</v>
      </c>
      <c r="M5922" s="2">
        <f>A5922*FERT_BED_TOM+B5922*FERT_BED_CAR+C5922*FERT_BED_MES</f>
        <v>33000</v>
      </c>
      <c r="N5922" s="6">
        <f>IF(AND(D5922&lt;=TOTAL_BEDS,J5922&lt;=TEMP_WORKER_MAX*TEMP_WORKER_HRS),1,0)</f>
        <v>1</v>
      </c>
      <c r="O5922" s="2">
        <f>L5922-M5922-K5922-FIXED_COSTS</f>
        <v>26726.674786975258</v>
      </c>
      <c r="P5922" s="2">
        <f>IF(N5922=1,O5922,"")</f>
        <v>26726.674786975258</v>
      </c>
    </row>
    <row r="5923">
      <c r="A5923" s="6">
        <v>9</v>
      </c>
      <c r="B5923" s="6">
        <v>1</v>
      </c>
      <c r="C5923" s="6">
        <v>29</v>
      </c>
      <c r="D5923" s="6">
        <f>A5923+B5923+C5923</f>
        <v>39</v>
      </c>
      <c r="E5923" s="5">
        <f>IF(A5923=0,0,A5923*LABOR_HRS_WK_TOM*SEASON_WEEKS*(1+DIM_PCT_TOM)^A5923)</f>
        <v>1909.9376297100016</v>
      </c>
      <c r="F5923" s="5">
        <f>IF(B5923=0,0,B5923*LABOR_HRS_WK_CAR*SEASON_WEEKS*(1+DIM_PCT_CAR)^B5923)</f>
        <v>30.749999999999996</v>
      </c>
      <c r="G5923" s="5">
        <f>IF(C5923=0,0,C5923*LABOR_HRS_WK_MES*SEASON_WEEKS*(1+DIM_PCT_MES)^C5923)</f>
        <v>1870.9683306758766</v>
      </c>
      <c r="H5923" s="5">
        <f>E5923+F5923+G5923</f>
        <v>3811.6559603858782</v>
      </c>
      <c r="I5923" s="5">
        <f>MIN(H5923,FARMER_HRS)</f>
        <v>720</v>
      </c>
      <c r="J5923" s="5">
        <f>MAX(0,H5923-FARMER_HRS)</f>
        <v>3091.6559603858782</v>
      </c>
      <c r="K5923" s="2">
        <f>I5923*FARMER_RATE+J5923*TEMP_WORKER_RATE</f>
        <v>78674.582645588162</v>
      </c>
      <c r="L5923" s="2">
        <f>A5923*PRICE_TOM+B5923*PRICE_CAR+C5923*PRICE_MES</f>
        <v>159594</v>
      </c>
      <c r="M5923" s="2">
        <f>A5923*FERT_BED_TOM+B5923*FERT_BED_CAR+C5923*FERT_BED_MES</f>
        <v>33880</v>
      </c>
      <c r="N5923" s="6">
        <f>IF(AND(D5923&lt;=TOTAL_BEDS,J5923&lt;=TEMP_WORKER_MAX*TEMP_WORKER_HRS),1,0)</f>
        <v>1</v>
      </c>
      <c r="O5923" s="2">
        <f>L5923-M5923-K5923-FIXED_COSTS</f>
        <v>27039.417354411838</v>
      </c>
      <c r="P5923" s="2">
        <f>IF(N5923=1,O5923,"")</f>
        <v>27039.417354411838</v>
      </c>
    </row>
    <row r="5924">
      <c r="A5924" s="6">
        <v>9</v>
      </c>
      <c r="B5924" s="6">
        <v>1</v>
      </c>
      <c r="C5924" s="6">
        <v>30</v>
      </c>
      <c r="D5924" s="6">
        <f>A5924+B5924+C5924</f>
        <v>40</v>
      </c>
      <c r="E5924" s="5">
        <f>IF(A5924=0,0,A5924*LABOR_HRS_WK_TOM*SEASON_WEEKS*(1+DIM_PCT_TOM)^A5924)</f>
        <v>1909.9376297100016</v>
      </c>
      <c r="F5924" s="5">
        <f>IF(B5924=0,0,B5924*LABOR_HRS_WK_CAR*SEASON_WEEKS*(1+DIM_PCT_CAR)^B5924)</f>
        <v>30.749999999999996</v>
      </c>
      <c r="G5924" s="5">
        <f>IF(C5924=0,0,C5924*LABOR_HRS_WK_MES*SEASON_WEEKS*(1+DIM_PCT_MES)^C5924)</f>
        <v>1959.6780360096466</v>
      </c>
      <c r="H5924" s="5">
        <f>E5924+F5924+G5924</f>
        <v>3900.365665719648</v>
      </c>
      <c r="I5924" s="5">
        <f>MIN(H5924,FARMER_HRS)</f>
        <v>720</v>
      </c>
      <c r="J5924" s="5">
        <f>MAX(0,H5924-FARMER_HRS)</f>
        <v>3180.365665719648</v>
      </c>
      <c r="K5924" s="2">
        <f>I5924*FARMER_RATE+J5924*TEMP_WORKER_RATE</f>
        <v>80214.681696521671</v>
      </c>
      <c r="L5924" s="2">
        <f>A5924*PRICE_TOM+B5924*PRICE_CAR+C5924*PRICE_MES</f>
        <v>162294</v>
      </c>
      <c r="M5924" s="2">
        <f>A5924*FERT_BED_TOM+B5924*FERT_BED_CAR+C5924*FERT_BED_MES</f>
        <v>34760</v>
      </c>
      <c r="N5924" s="6">
        <f>IF(AND(D5924&lt;=TOTAL_BEDS,J5924&lt;=TEMP_WORKER_MAX*TEMP_WORKER_HRS),1,0)</f>
        <v>1</v>
      </c>
      <c r="O5924" s="2">
        <f>L5924-M5924-K5924-FIXED_COSTS</f>
        <v>27319.318303478329</v>
      </c>
      <c r="P5924" s="2">
        <f>IF(N5924=1,O5924,"")</f>
        <v>27319.318303478329</v>
      </c>
    </row>
    <row r="5925">
      <c r="A5925" s="6">
        <v>9</v>
      </c>
      <c r="B5925" s="6">
        <v>2</v>
      </c>
      <c r="C5925" s="6">
        <v>0</v>
      </c>
      <c r="D5925" s="6">
        <f>A5925+B5925+C5925</f>
        <v>11</v>
      </c>
      <c r="E5925" s="5">
        <f>IF(A5925=0,0,A5925*LABOR_HRS_WK_TOM*SEASON_WEEKS*(1+DIM_PCT_TOM)^A5925)</f>
        <v>1909.9376297100016</v>
      </c>
      <c r="F5925" s="5">
        <f>IF(B5925=0,0,B5925*LABOR_HRS_WK_CAR*SEASON_WEEKS*(1+DIM_PCT_CAR)^B5925)</f>
        <v>63.037499999999994</v>
      </c>
      <c r="G5925" s="5">
        <f>IF(C5925=0,0,C5925*LABOR_HRS_WK_MES*SEASON_WEEKS*(1+DIM_PCT_MES)^C5925)</f>
        <v>0</v>
      </c>
      <c r="H5925" s="5">
        <f>E5925+F5925+G5925</f>
        <v>1972.9751297100015</v>
      </c>
      <c r="I5925" s="5">
        <f>MIN(H5925,FARMER_HRS)</f>
        <v>720</v>
      </c>
      <c r="J5925" s="5">
        <f>MAX(0,H5925-FARMER_HRS)</f>
        <v>1252.9751297100015</v>
      </c>
      <c r="K5925" s="2">
        <f>I5925*FARMER_RATE+J5925*TEMP_WORKER_RATE</f>
        <v>46753.040446354193</v>
      </c>
      <c r="L5925" s="2">
        <f>A5925*PRICE_TOM+B5925*PRICE_CAR+C5925*PRICE_MES</f>
        <v>83388</v>
      </c>
      <c r="M5925" s="2">
        <f>A5925*FERT_BED_TOM+B5925*FERT_BED_CAR+C5925*FERT_BED_MES</f>
        <v>8800</v>
      </c>
      <c r="N5925" s="6">
        <f>IF(AND(D5925&lt;=TOTAL_BEDS,J5925&lt;=TEMP_WORKER_MAX*TEMP_WORKER_HRS),1,0)</f>
        <v>1</v>
      </c>
      <c r="O5925" s="2">
        <f>L5925-M5925-K5925-FIXED_COSTS</f>
        <v>7834.9595536458073</v>
      </c>
      <c r="P5925" s="2">
        <f>IF(N5925=1,O5925,"")</f>
        <v>7834.9595536458073</v>
      </c>
    </row>
    <row r="5926">
      <c r="A5926" s="6">
        <v>9</v>
      </c>
      <c r="B5926" s="6">
        <v>2</v>
      </c>
      <c r="C5926" s="6">
        <v>1</v>
      </c>
      <c r="D5926" s="6">
        <f>A5926+B5926+C5926</f>
        <v>12</v>
      </c>
      <c r="E5926" s="5">
        <f>IF(A5926=0,0,A5926*LABOR_HRS_WK_TOM*SEASON_WEEKS*(1+DIM_PCT_TOM)^A5926)</f>
        <v>1909.9376297100016</v>
      </c>
      <c r="F5926" s="5">
        <f>IF(B5926=0,0,B5926*LABOR_HRS_WK_CAR*SEASON_WEEKS*(1+DIM_PCT_CAR)^B5926)</f>
        <v>63.037499999999994</v>
      </c>
      <c r="G5926" s="5">
        <f>IF(C5926=0,0,C5926*LABOR_HRS_WK_MES*SEASON_WEEKS*(1+DIM_PCT_MES)^C5926)</f>
        <v>45.5625</v>
      </c>
      <c r="H5926" s="5">
        <f>E5926+F5926+G5926</f>
        <v>2018.5376297100015</v>
      </c>
      <c r="I5926" s="5">
        <f>MIN(H5926,FARMER_HRS)</f>
        <v>720</v>
      </c>
      <c r="J5926" s="5">
        <f>MAX(0,H5926-FARMER_HRS)</f>
        <v>1298.5376297100015</v>
      </c>
      <c r="K5926" s="2">
        <f>I5926*FARMER_RATE+J5926*TEMP_WORKER_RATE</f>
        <v>47544.056071354193</v>
      </c>
      <c r="L5926" s="2">
        <f>A5926*PRICE_TOM+B5926*PRICE_CAR+C5926*PRICE_MES</f>
        <v>86088</v>
      </c>
      <c r="M5926" s="2">
        <f>A5926*FERT_BED_TOM+B5926*FERT_BED_CAR+C5926*FERT_BED_MES</f>
        <v>9680</v>
      </c>
      <c r="N5926" s="6">
        <f>IF(AND(D5926&lt;=TOTAL_BEDS,J5926&lt;=TEMP_WORKER_MAX*TEMP_WORKER_HRS),1,0)</f>
        <v>1</v>
      </c>
      <c r="O5926" s="2">
        <f>L5926-M5926-K5926-FIXED_COSTS</f>
        <v>8863.9439286458073</v>
      </c>
      <c r="P5926" s="2">
        <f>IF(N5926=1,O5926,"")</f>
        <v>8863.9439286458073</v>
      </c>
    </row>
    <row r="5927">
      <c r="A5927" s="6">
        <v>9</v>
      </c>
      <c r="B5927" s="6">
        <v>2</v>
      </c>
      <c r="C5927" s="6">
        <v>2</v>
      </c>
      <c r="D5927" s="6">
        <f>A5927+B5927+C5927</f>
        <v>13</v>
      </c>
      <c r="E5927" s="5">
        <f>IF(A5927=0,0,A5927*LABOR_HRS_WK_TOM*SEASON_WEEKS*(1+DIM_PCT_TOM)^A5927)</f>
        <v>1909.9376297100016</v>
      </c>
      <c r="F5927" s="5">
        <f>IF(B5927=0,0,B5927*LABOR_HRS_WK_CAR*SEASON_WEEKS*(1+DIM_PCT_CAR)^B5927)</f>
        <v>63.037499999999994</v>
      </c>
      <c r="G5927" s="5">
        <f>IF(C5927=0,0,C5927*LABOR_HRS_WK_MES*SEASON_WEEKS*(1+DIM_PCT_MES)^C5927)</f>
        <v>92.2640625</v>
      </c>
      <c r="H5927" s="5">
        <f>E5927+F5927+G5927</f>
        <v>2065.2391922100014</v>
      </c>
      <c r="I5927" s="5">
        <f>MIN(H5927,FARMER_HRS)</f>
        <v>720</v>
      </c>
      <c r="J5927" s="5">
        <f>MAX(0,H5927-FARMER_HRS)</f>
        <v>1345.2391922100014</v>
      </c>
      <c r="K5927" s="2">
        <f>I5927*FARMER_RATE+J5927*TEMP_WORKER_RATE</f>
        <v>48354.847086979193</v>
      </c>
      <c r="L5927" s="2">
        <f>A5927*PRICE_TOM+B5927*PRICE_CAR+C5927*PRICE_MES</f>
        <v>88788</v>
      </c>
      <c r="M5927" s="2">
        <f>A5927*FERT_BED_TOM+B5927*FERT_BED_CAR+C5927*FERT_BED_MES</f>
        <v>10560</v>
      </c>
      <c r="N5927" s="6">
        <f>IF(AND(D5927&lt;=TOTAL_BEDS,J5927&lt;=TEMP_WORKER_MAX*TEMP_WORKER_HRS),1,0)</f>
        <v>1</v>
      </c>
      <c r="O5927" s="2">
        <f>L5927-M5927-K5927-FIXED_COSTS</f>
        <v>9873.1529130208073</v>
      </c>
      <c r="P5927" s="2">
        <f>IF(N5927=1,O5927,"")</f>
        <v>9873.1529130208073</v>
      </c>
    </row>
    <row r="5928">
      <c r="A5928" s="6">
        <v>9</v>
      </c>
      <c r="B5928" s="6">
        <v>2</v>
      </c>
      <c r="C5928" s="6">
        <v>3</v>
      </c>
      <c r="D5928" s="6">
        <f>A5928+B5928+C5928</f>
        <v>14</v>
      </c>
      <c r="E5928" s="5">
        <f>IF(A5928=0,0,A5928*LABOR_HRS_WK_TOM*SEASON_WEEKS*(1+DIM_PCT_TOM)^A5928)</f>
        <v>1909.9376297100016</v>
      </c>
      <c r="F5928" s="5">
        <f>IF(B5928=0,0,B5928*LABOR_HRS_WK_CAR*SEASON_WEEKS*(1+DIM_PCT_CAR)^B5928)</f>
        <v>63.037499999999994</v>
      </c>
      <c r="G5928" s="5">
        <f>IF(C5928=0,0,C5928*LABOR_HRS_WK_MES*SEASON_WEEKS*(1+DIM_PCT_MES)^C5928)</f>
        <v>140.12604492187498</v>
      </c>
      <c r="H5928" s="5">
        <f>E5928+F5928+G5928</f>
        <v>2113.1011746318763</v>
      </c>
      <c r="I5928" s="5">
        <f>MIN(H5928,FARMER_HRS)</f>
        <v>720</v>
      </c>
      <c r="J5928" s="5">
        <f>MAX(0,H5928-FARMER_HRS)</f>
        <v>1393.1011746318763</v>
      </c>
      <c r="K5928" s="2">
        <f>I5928*FARMER_RATE+J5928*TEMP_WORKER_RATE</f>
        <v>49185.784281803411</v>
      </c>
      <c r="L5928" s="2">
        <f>A5928*PRICE_TOM+B5928*PRICE_CAR+C5928*PRICE_MES</f>
        <v>91488</v>
      </c>
      <c r="M5928" s="2">
        <f>A5928*FERT_BED_TOM+B5928*FERT_BED_CAR+C5928*FERT_BED_MES</f>
        <v>11440</v>
      </c>
      <c r="N5928" s="6">
        <f>IF(AND(D5928&lt;=TOTAL_BEDS,J5928&lt;=TEMP_WORKER_MAX*TEMP_WORKER_HRS),1,0)</f>
        <v>1</v>
      </c>
      <c r="O5928" s="2">
        <f>L5928-M5928-K5928-FIXED_COSTS</f>
        <v>10862.215718196589</v>
      </c>
      <c r="P5928" s="2">
        <f>IF(N5928=1,O5928,"")</f>
        <v>10862.215718196589</v>
      </c>
    </row>
    <row r="5929">
      <c r="A5929" s="6">
        <v>9</v>
      </c>
      <c r="B5929" s="6">
        <v>2</v>
      </c>
      <c r="C5929" s="6">
        <v>4</v>
      </c>
      <c r="D5929" s="6">
        <f>A5929+B5929+C5929</f>
        <v>15</v>
      </c>
      <c r="E5929" s="5">
        <f>IF(A5929=0,0,A5929*LABOR_HRS_WK_TOM*SEASON_WEEKS*(1+DIM_PCT_TOM)^A5929)</f>
        <v>1909.9376297100016</v>
      </c>
      <c r="F5929" s="5">
        <f>IF(B5929=0,0,B5929*LABOR_HRS_WK_CAR*SEASON_WEEKS*(1+DIM_PCT_CAR)^B5929)</f>
        <v>63.037499999999994</v>
      </c>
      <c r="G5929" s="5">
        <f>IF(C5929=0,0,C5929*LABOR_HRS_WK_MES*SEASON_WEEKS*(1+DIM_PCT_MES)^C5929)</f>
        <v>189.17016064453119</v>
      </c>
      <c r="H5929" s="5">
        <f>E5929+F5929+G5929</f>
        <v>2162.1452903545328</v>
      </c>
      <c r="I5929" s="5">
        <f>MIN(H5929,FARMER_HRS)</f>
        <v>720</v>
      </c>
      <c r="J5929" s="5">
        <f>MAX(0,H5929-FARMER_HRS)</f>
        <v>1442.1452903545328</v>
      </c>
      <c r="K5929" s="2">
        <f>I5929*FARMER_RATE+J5929*TEMP_WORKER_RATE</f>
        <v>50037.244624210638</v>
      </c>
      <c r="L5929" s="2">
        <f>A5929*PRICE_TOM+B5929*PRICE_CAR+C5929*PRICE_MES</f>
        <v>94188</v>
      </c>
      <c r="M5929" s="2">
        <f>A5929*FERT_BED_TOM+B5929*FERT_BED_CAR+C5929*FERT_BED_MES</f>
        <v>12320</v>
      </c>
      <c r="N5929" s="6">
        <f>IF(AND(D5929&lt;=TOTAL_BEDS,J5929&lt;=TEMP_WORKER_MAX*TEMP_WORKER_HRS),1,0)</f>
        <v>1</v>
      </c>
      <c r="O5929" s="2">
        <f>L5929-M5929-K5929-FIXED_COSTS</f>
        <v>11830.755375789362</v>
      </c>
      <c r="P5929" s="2">
        <f>IF(N5929=1,O5929,"")</f>
        <v>11830.755375789362</v>
      </c>
    </row>
    <row r="5930">
      <c r="A5930" s="6">
        <v>9</v>
      </c>
      <c r="B5930" s="6">
        <v>2</v>
      </c>
      <c r="C5930" s="6">
        <v>5</v>
      </c>
      <c r="D5930" s="6">
        <f>A5930+B5930+C5930</f>
        <v>16</v>
      </c>
      <c r="E5930" s="5">
        <f>IF(A5930=0,0,A5930*LABOR_HRS_WK_TOM*SEASON_WEEKS*(1+DIM_PCT_TOM)^A5930)</f>
        <v>1909.9376297100016</v>
      </c>
      <c r="F5930" s="5">
        <f>IF(B5930=0,0,B5930*LABOR_HRS_WK_CAR*SEASON_WEEKS*(1+DIM_PCT_CAR)^B5930)</f>
        <v>63.037499999999994</v>
      </c>
      <c r="G5930" s="5">
        <f>IF(C5930=0,0,C5930*LABOR_HRS_WK_MES*SEASON_WEEKS*(1+DIM_PCT_MES)^C5930)</f>
        <v>239.41848456573481</v>
      </c>
      <c r="H5930" s="5">
        <f>E5930+F5930+G5930</f>
        <v>2212.3936142757361</v>
      </c>
      <c r="I5930" s="5">
        <f>MIN(H5930,FARMER_HRS)</f>
        <v>720</v>
      </c>
      <c r="J5930" s="5">
        <f>MAX(0,H5930-FARMER_HRS)</f>
        <v>1492.3936142757361</v>
      </c>
      <c r="K5930" s="2">
        <f>I5930*FARMER_RATE+J5930*TEMP_WORKER_RATE</f>
        <v>50909.611358953756</v>
      </c>
      <c r="L5930" s="2">
        <f>A5930*PRICE_TOM+B5930*PRICE_CAR+C5930*PRICE_MES</f>
        <v>96888</v>
      </c>
      <c r="M5930" s="2">
        <f>A5930*FERT_BED_TOM+B5930*FERT_BED_CAR+C5930*FERT_BED_MES</f>
        <v>13200</v>
      </c>
      <c r="N5930" s="6">
        <f>IF(AND(D5930&lt;=TOTAL_BEDS,J5930&lt;=TEMP_WORKER_MAX*TEMP_WORKER_HRS),1,0)</f>
        <v>1</v>
      </c>
      <c r="O5930" s="2">
        <f>L5930-M5930-K5930-FIXED_COSTS</f>
        <v>12778.388641046244</v>
      </c>
      <c r="P5930" s="2">
        <f>IF(N5930=1,O5930,"")</f>
        <v>12778.388641046244</v>
      </c>
    </row>
    <row r="5931">
      <c r="A5931" s="6">
        <v>9</v>
      </c>
      <c r="B5931" s="6">
        <v>2</v>
      </c>
      <c r="C5931" s="6">
        <v>6</v>
      </c>
      <c r="D5931" s="6">
        <f>A5931+B5931+C5931</f>
        <v>17</v>
      </c>
      <c r="E5931" s="5">
        <f>IF(A5931=0,0,A5931*LABOR_HRS_WK_TOM*SEASON_WEEKS*(1+DIM_PCT_TOM)^A5931)</f>
        <v>1909.9376297100016</v>
      </c>
      <c r="F5931" s="5">
        <f>IF(B5931=0,0,B5931*LABOR_HRS_WK_CAR*SEASON_WEEKS*(1+DIM_PCT_CAR)^B5931)</f>
        <v>63.037499999999994</v>
      </c>
      <c r="G5931" s="5">
        <f>IF(C5931=0,0,C5931*LABOR_HRS_WK_MES*SEASON_WEEKS*(1+DIM_PCT_MES)^C5931)</f>
        <v>290.89345874736773</v>
      </c>
      <c r="H5931" s="5">
        <f>E5931+F5931+G5931</f>
        <v>2263.8685884573692</v>
      </c>
      <c r="I5931" s="5">
        <f>MIN(H5931,FARMER_HRS)</f>
        <v>720</v>
      </c>
      <c r="J5931" s="5">
        <f>MAX(0,H5931-FARMER_HRS)</f>
        <v>1543.8685884573692</v>
      </c>
      <c r="K5931" s="2">
        <f>I5931*FARMER_RATE+J5931*TEMP_WORKER_RATE</f>
        <v>51803.274105162658</v>
      </c>
      <c r="L5931" s="2">
        <f>A5931*PRICE_TOM+B5931*PRICE_CAR+C5931*PRICE_MES</f>
        <v>99588</v>
      </c>
      <c r="M5931" s="2">
        <f>A5931*FERT_BED_TOM+B5931*FERT_BED_CAR+C5931*FERT_BED_MES</f>
        <v>14080</v>
      </c>
      <c r="N5931" s="6">
        <f>IF(AND(D5931&lt;=TOTAL_BEDS,J5931&lt;=TEMP_WORKER_MAX*TEMP_WORKER_HRS),1,0)</f>
        <v>1</v>
      </c>
      <c r="O5931" s="2">
        <f>L5931-M5931-K5931-FIXED_COSTS</f>
        <v>13704.725894837342</v>
      </c>
      <c r="P5931" s="2">
        <f>IF(N5931=1,O5931,"")</f>
        <v>13704.725894837342</v>
      </c>
    </row>
    <row r="5932">
      <c r="A5932" s="6">
        <v>9</v>
      </c>
      <c r="B5932" s="6">
        <v>2</v>
      </c>
      <c r="C5932" s="6">
        <v>7</v>
      </c>
      <c r="D5932" s="6">
        <f>A5932+B5932+C5932</f>
        <v>18</v>
      </c>
      <c r="E5932" s="5">
        <f>IF(A5932=0,0,A5932*LABOR_HRS_WK_TOM*SEASON_WEEKS*(1+DIM_PCT_TOM)^A5932)</f>
        <v>1909.9376297100016</v>
      </c>
      <c r="F5932" s="5">
        <f>IF(B5932=0,0,B5932*LABOR_HRS_WK_CAR*SEASON_WEEKS*(1+DIM_PCT_CAR)^B5932)</f>
        <v>63.037499999999994</v>
      </c>
      <c r="G5932" s="5">
        <f>IF(C5932=0,0,C5932*LABOR_HRS_WK_MES*SEASON_WEEKS*(1+DIM_PCT_MES)^C5932)</f>
        <v>343.61789814532818</v>
      </c>
      <c r="H5932" s="5">
        <f>E5932+F5932+G5932</f>
        <v>2316.5930278553296</v>
      </c>
      <c r="I5932" s="5">
        <f>MIN(H5932,FARMER_HRS)</f>
        <v>720</v>
      </c>
      <c r="J5932" s="5">
        <f>MAX(0,H5932-FARMER_HRS)</f>
        <v>1596.5930278553296</v>
      </c>
      <c r="K5932" s="2">
        <f>I5932*FARMER_RATE+J5932*TEMP_WORKER_RATE</f>
        <v>52718.628955821696</v>
      </c>
      <c r="L5932" s="2">
        <f>A5932*PRICE_TOM+B5932*PRICE_CAR+C5932*PRICE_MES</f>
        <v>102288</v>
      </c>
      <c r="M5932" s="2">
        <f>A5932*FERT_BED_TOM+B5932*FERT_BED_CAR+C5932*FERT_BED_MES</f>
        <v>14960</v>
      </c>
      <c r="N5932" s="6">
        <f>IF(AND(D5932&lt;=TOTAL_BEDS,J5932&lt;=TEMP_WORKER_MAX*TEMP_WORKER_HRS),1,0)</f>
        <v>1</v>
      </c>
      <c r="O5932" s="2">
        <f>L5932-M5932-K5932-FIXED_COSTS</f>
        <v>14609.371044178304</v>
      </c>
      <c r="P5932" s="2">
        <f>IF(N5932=1,O5932,"")</f>
        <v>14609.371044178304</v>
      </c>
    </row>
    <row r="5933">
      <c r="A5933" s="6">
        <v>9</v>
      </c>
      <c r="B5933" s="6">
        <v>2</v>
      </c>
      <c r="C5933" s="6">
        <v>8</v>
      </c>
      <c r="D5933" s="6">
        <f>A5933+B5933+C5933</f>
        <v>19</v>
      </c>
      <c r="E5933" s="5">
        <f>IF(A5933=0,0,A5933*LABOR_HRS_WK_TOM*SEASON_WEEKS*(1+DIM_PCT_TOM)^A5933)</f>
        <v>1909.9376297100016</v>
      </c>
      <c r="F5933" s="5">
        <f>IF(B5933=0,0,B5933*LABOR_HRS_WK_CAR*SEASON_WEEKS*(1+DIM_PCT_CAR)^B5933)</f>
        <v>63.037499999999994</v>
      </c>
      <c r="G5933" s="5">
        <f>IF(C5933=0,0,C5933*LABOR_HRS_WK_MES*SEASON_WEEKS*(1+DIM_PCT_MES)^C5933)</f>
        <v>397.61499642530833</v>
      </c>
      <c r="H5933" s="5">
        <f>E5933+F5933+G5933</f>
        <v>2370.5901261353097</v>
      </c>
      <c r="I5933" s="5">
        <f>MIN(H5933,FARMER_HRS)</f>
        <v>720</v>
      </c>
      <c r="J5933" s="5">
        <f>MAX(0,H5933-FARMER_HRS)</f>
        <v>1650.5901261353097</v>
      </c>
      <c r="K5933" s="2">
        <f>I5933*FARMER_RATE+J5933*TEMP_WORKER_RATE</f>
        <v>53656.078578738015</v>
      </c>
      <c r="L5933" s="2">
        <f>A5933*PRICE_TOM+B5933*PRICE_CAR+C5933*PRICE_MES</f>
        <v>104988</v>
      </c>
      <c r="M5933" s="2">
        <f>A5933*FERT_BED_TOM+B5933*FERT_BED_CAR+C5933*FERT_BED_MES</f>
        <v>15840</v>
      </c>
      <c r="N5933" s="6">
        <f>IF(AND(D5933&lt;=TOTAL_BEDS,J5933&lt;=TEMP_WORKER_MAX*TEMP_WORKER_HRS),1,0)</f>
        <v>1</v>
      </c>
      <c r="O5933" s="2">
        <f>L5933-M5933-K5933-FIXED_COSTS</f>
        <v>15491.921421261985</v>
      </c>
      <c r="P5933" s="2">
        <f>IF(N5933=1,O5933,"")</f>
        <v>15491.921421261985</v>
      </c>
    </row>
    <row r="5934">
      <c r="A5934" s="6">
        <v>9</v>
      </c>
      <c r="B5934" s="6">
        <v>2</v>
      </c>
      <c r="C5934" s="6">
        <v>9</v>
      </c>
      <c r="D5934" s="6">
        <f>A5934+B5934+C5934</f>
        <v>20</v>
      </c>
      <c r="E5934" s="5">
        <f>IF(A5934=0,0,A5934*LABOR_HRS_WK_TOM*SEASON_WEEKS*(1+DIM_PCT_TOM)^A5934)</f>
        <v>1909.9376297100016</v>
      </c>
      <c r="F5934" s="5">
        <f>IF(B5934=0,0,B5934*LABOR_HRS_WK_CAR*SEASON_WEEKS*(1+DIM_PCT_CAR)^B5934)</f>
        <v>63.037499999999994</v>
      </c>
      <c r="G5934" s="5">
        <f>IF(C5934=0,0,C5934*LABOR_HRS_WK_MES*SEASON_WEEKS*(1+DIM_PCT_MES)^C5934)</f>
        <v>452.90833186570273</v>
      </c>
      <c r="H5934" s="5">
        <f>E5934+F5934+G5934</f>
        <v>2425.8834615757041</v>
      </c>
      <c r="I5934" s="5">
        <f>MIN(H5934,FARMER_HRS)</f>
        <v>720</v>
      </c>
      <c r="J5934" s="5">
        <f>MAX(0,H5934-FARMER_HRS)</f>
        <v>1705.8834615757041</v>
      </c>
      <c r="K5934" s="2">
        <f>I5934*FARMER_RATE+J5934*TEMP_WORKER_RATE</f>
        <v>54616.032319022641</v>
      </c>
      <c r="L5934" s="2">
        <f>A5934*PRICE_TOM+B5934*PRICE_CAR+C5934*PRICE_MES</f>
        <v>107688</v>
      </c>
      <c r="M5934" s="2">
        <f>A5934*FERT_BED_TOM+B5934*FERT_BED_CAR+C5934*FERT_BED_MES</f>
        <v>16720</v>
      </c>
      <c r="N5934" s="6">
        <f>IF(AND(D5934&lt;=TOTAL_BEDS,J5934&lt;=TEMP_WORKER_MAX*TEMP_WORKER_HRS),1,0)</f>
        <v>1</v>
      </c>
      <c r="O5934" s="2">
        <f>L5934-M5934-K5934-FIXED_COSTS</f>
        <v>16351.967680977359</v>
      </c>
      <c r="P5934" s="2">
        <f>IF(N5934=1,O5934,"")</f>
        <v>16351.967680977359</v>
      </c>
    </row>
    <row r="5935">
      <c r="A5935" s="6">
        <v>9</v>
      </c>
      <c r="B5935" s="6">
        <v>2</v>
      </c>
      <c r="C5935" s="6">
        <v>10</v>
      </c>
      <c r="D5935" s="6">
        <f>A5935+B5935+C5935</f>
        <v>21</v>
      </c>
      <c r="E5935" s="5">
        <f>IF(A5935=0,0,A5935*LABOR_HRS_WK_TOM*SEASON_WEEKS*(1+DIM_PCT_TOM)^A5935)</f>
        <v>1909.9376297100016</v>
      </c>
      <c r="F5935" s="5">
        <f>IF(B5935=0,0,B5935*LABOR_HRS_WK_CAR*SEASON_WEEKS*(1+DIM_PCT_CAR)^B5935)</f>
        <v>63.037499999999994</v>
      </c>
      <c r="G5935" s="5">
        <f>IF(C5935=0,0,C5935*LABOR_HRS_WK_MES*SEASON_WEEKS*(1+DIM_PCT_MES)^C5935)</f>
        <v>509.52187334891551</v>
      </c>
      <c r="H5935" s="5">
        <f>E5935+F5935+G5935</f>
        <v>2482.497003058917</v>
      </c>
      <c r="I5935" s="5">
        <f>MIN(H5935,FARMER_HRS)</f>
        <v>720</v>
      </c>
      <c r="J5935" s="5">
        <f>MAX(0,H5935-FARMER_HRS)</f>
        <v>1762.497003058917</v>
      </c>
      <c r="K5935" s="2">
        <f>I5935*FARMER_RATE+J5935*TEMP_WORKER_RATE</f>
        <v>55598.906303106196</v>
      </c>
      <c r="L5935" s="2">
        <f>A5935*PRICE_TOM+B5935*PRICE_CAR+C5935*PRICE_MES</f>
        <v>110388</v>
      </c>
      <c r="M5935" s="2">
        <f>A5935*FERT_BED_TOM+B5935*FERT_BED_CAR+C5935*FERT_BED_MES</f>
        <v>17600</v>
      </c>
      <c r="N5935" s="6">
        <f>IF(AND(D5935&lt;=TOTAL_BEDS,J5935&lt;=TEMP_WORKER_MAX*TEMP_WORKER_HRS),1,0)</f>
        <v>1</v>
      </c>
      <c r="O5935" s="2">
        <f>L5935-M5935-K5935-FIXED_COSTS</f>
        <v>17189.093696893804</v>
      </c>
      <c r="P5935" s="2">
        <f>IF(N5935=1,O5935,"")</f>
        <v>17189.093696893804</v>
      </c>
    </row>
    <row r="5936">
      <c r="A5936" s="6">
        <v>9</v>
      </c>
      <c r="B5936" s="6">
        <v>2</v>
      </c>
      <c r="C5936" s="6">
        <v>11</v>
      </c>
      <c r="D5936" s="6">
        <f>A5936+B5936+C5936</f>
        <v>22</v>
      </c>
      <c r="E5936" s="5">
        <f>IF(A5936=0,0,A5936*LABOR_HRS_WK_TOM*SEASON_WEEKS*(1+DIM_PCT_TOM)^A5936)</f>
        <v>1909.9376297100016</v>
      </c>
      <c r="F5936" s="5">
        <f>IF(B5936=0,0,B5936*LABOR_HRS_WK_CAR*SEASON_WEEKS*(1+DIM_PCT_CAR)^B5936)</f>
        <v>63.037499999999994</v>
      </c>
      <c r="G5936" s="5">
        <f>IF(C5936=0,0,C5936*LABOR_HRS_WK_MES*SEASON_WEEKS*(1+DIM_PCT_MES)^C5936)</f>
        <v>567.47998644235463</v>
      </c>
      <c r="H5936" s="5">
        <f>E5936+F5936+G5936</f>
        <v>2540.4551161523559</v>
      </c>
      <c r="I5936" s="5">
        <f>MIN(H5936,FARMER_HRS)</f>
        <v>720</v>
      </c>
      <c r="J5936" s="5">
        <f>MAX(0,H5936-FARMER_HRS)</f>
        <v>1820.4551161523559</v>
      </c>
      <c r="K5936" s="2">
        <f>I5936*FARMER_RATE+J5936*TEMP_WORKER_RATE</f>
        <v>56605.123544311733</v>
      </c>
      <c r="L5936" s="2">
        <f>A5936*PRICE_TOM+B5936*PRICE_CAR+C5936*PRICE_MES</f>
        <v>113088</v>
      </c>
      <c r="M5936" s="2">
        <f>A5936*FERT_BED_TOM+B5936*FERT_BED_CAR+C5936*FERT_BED_MES</f>
        <v>18480</v>
      </c>
      <c r="N5936" s="6">
        <f>IF(AND(D5936&lt;=TOTAL_BEDS,J5936&lt;=TEMP_WORKER_MAX*TEMP_WORKER_HRS),1,0)</f>
        <v>1</v>
      </c>
      <c r="O5936" s="2">
        <f>L5936-M5936-K5936-FIXED_COSTS</f>
        <v>18002.876455688267</v>
      </c>
      <c r="P5936" s="2">
        <f>IF(N5936=1,O5936,"")</f>
        <v>18002.876455688267</v>
      </c>
    </row>
    <row r="5937">
      <c r="A5937" s="6">
        <v>9</v>
      </c>
      <c r="B5937" s="6">
        <v>2</v>
      </c>
      <c r="C5937" s="6">
        <v>12</v>
      </c>
      <c r="D5937" s="6">
        <f>A5937+B5937+C5937</f>
        <v>23</v>
      </c>
      <c r="E5937" s="5">
        <f>IF(A5937=0,0,A5937*LABOR_HRS_WK_TOM*SEASON_WEEKS*(1+DIM_PCT_TOM)^A5937)</f>
        <v>1909.9376297100016</v>
      </c>
      <c r="F5937" s="5">
        <f>IF(B5937=0,0,B5937*LABOR_HRS_WK_CAR*SEASON_WEEKS*(1+DIM_PCT_CAR)^B5937)</f>
        <v>63.037499999999994</v>
      </c>
      <c r="G5937" s="5">
        <f>IF(C5937=0,0,C5937*LABOR_HRS_WK_MES*SEASON_WEEKS*(1+DIM_PCT_MES)^C5937)</f>
        <v>626.807439570419</v>
      </c>
      <c r="H5937" s="5">
        <f>E5937+F5937+G5937</f>
        <v>2599.7825692804204</v>
      </c>
      <c r="I5937" s="5">
        <f>MIN(H5937,FARMER_HRS)</f>
        <v>720</v>
      </c>
      <c r="J5937" s="5">
        <f>MAX(0,H5937-FARMER_HRS)</f>
        <v>1879.7825692804204</v>
      </c>
      <c r="K5937" s="2">
        <f>I5937*FARMER_RATE+J5937*TEMP_WORKER_RATE</f>
        <v>57635.114050007294</v>
      </c>
      <c r="L5937" s="2">
        <f>A5937*PRICE_TOM+B5937*PRICE_CAR+C5937*PRICE_MES</f>
        <v>115788</v>
      </c>
      <c r="M5937" s="2">
        <f>A5937*FERT_BED_TOM+B5937*FERT_BED_CAR+C5937*FERT_BED_MES</f>
        <v>19360</v>
      </c>
      <c r="N5937" s="6">
        <f>IF(AND(D5937&lt;=TOTAL_BEDS,J5937&lt;=TEMP_WORKER_MAX*TEMP_WORKER_HRS),1,0)</f>
        <v>1</v>
      </c>
      <c r="O5937" s="2">
        <f>L5937-M5937-K5937-FIXED_COSTS</f>
        <v>18792.885949992706</v>
      </c>
      <c r="P5937" s="2">
        <f>IF(N5937=1,O5937,"")</f>
        <v>18792.885949992706</v>
      </c>
    </row>
    <row r="5938">
      <c r="A5938" s="6">
        <v>9</v>
      </c>
      <c r="B5938" s="6">
        <v>2</v>
      </c>
      <c r="C5938" s="6">
        <v>13</v>
      </c>
      <c r="D5938" s="6">
        <f>A5938+B5938+C5938</f>
        <v>24</v>
      </c>
      <c r="E5938" s="5">
        <f>IF(A5938=0,0,A5938*LABOR_HRS_WK_TOM*SEASON_WEEKS*(1+DIM_PCT_TOM)^A5938)</f>
        <v>1909.9376297100016</v>
      </c>
      <c r="F5938" s="5">
        <f>IF(B5938=0,0,B5938*LABOR_HRS_WK_CAR*SEASON_WEEKS*(1+DIM_PCT_CAR)^B5938)</f>
        <v>63.037499999999994</v>
      </c>
      <c r="G5938" s="5">
        <f>IF(C5938=0,0,C5938*LABOR_HRS_WK_MES*SEASON_WEEKS*(1+DIM_PCT_MES)^C5938)</f>
        <v>687.52941027880331</v>
      </c>
      <c r="H5938" s="5">
        <f>E5938+F5938+G5938</f>
        <v>2660.5045399888049</v>
      </c>
      <c r="I5938" s="5">
        <f>MIN(H5938,FARMER_HRS)</f>
        <v>720</v>
      </c>
      <c r="J5938" s="5">
        <f>MAX(0,H5938-FARMER_HRS)</f>
        <v>1940.5045399888049</v>
      </c>
      <c r="K5938" s="2">
        <f>I5938*FARMER_RATE+J5938*TEMP_WORKER_RATE</f>
        <v>58689.314930361194</v>
      </c>
      <c r="L5938" s="2">
        <f>A5938*PRICE_TOM+B5938*PRICE_CAR+C5938*PRICE_MES</f>
        <v>118488</v>
      </c>
      <c r="M5938" s="2">
        <f>A5938*FERT_BED_TOM+B5938*FERT_BED_CAR+C5938*FERT_BED_MES</f>
        <v>20240</v>
      </c>
      <c r="N5938" s="6">
        <f>IF(AND(D5938&lt;=TOTAL_BEDS,J5938&lt;=TEMP_WORKER_MAX*TEMP_WORKER_HRS),1,0)</f>
        <v>1</v>
      </c>
      <c r="O5938" s="2">
        <f>L5938-M5938-K5938-FIXED_COSTS</f>
        <v>19558.685069638806</v>
      </c>
      <c r="P5938" s="2">
        <f>IF(N5938=1,O5938,"")</f>
        <v>19558.685069638806</v>
      </c>
    </row>
    <row r="5939">
      <c r="A5939" s="6">
        <v>9</v>
      </c>
      <c r="B5939" s="6">
        <v>2</v>
      </c>
      <c r="C5939" s="6">
        <v>14</v>
      </c>
      <c r="D5939" s="6">
        <f>A5939+B5939+C5939</f>
        <v>25</v>
      </c>
      <c r="E5939" s="5">
        <f>IF(A5939=0,0,A5939*LABOR_HRS_WK_TOM*SEASON_WEEKS*(1+DIM_PCT_TOM)^A5939)</f>
        <v>1909.9376297100016</v>
      </c>
      <c r="F5939" s="5">
        <f>IF(B5939=0,0,B5939*LABOR_HRS_WK_CAR*SEASON_WEEKS*(1+DIM_PCT_CAR)^B5939)</f>
        <v>63.037499999999994</v>
      </c>
      <c r="G5939" s="5">
        <f>IF(C5939=0,0,C5939*LABOR_HRS_WK_MES*SEASON_WEEKS*(1+DIM_PCT_MES)^C5939)</f>
        <v>749.67149159246435</v>
      </c>
      <c r="H5939" s="5">
        <f>E5939+F5939+G5939</f>
        <v>2722.646621302466</v>
      </c>
      <c r="I5939" s="5">
        <f>MIN(H5939,FARMER_HRS)</f>
        <v>720</v>
      </c>
      <c r="J5939" s="5">
        <f>MAX(0,H5939-FARMER_HRS)</f>
        <v>2002.646621302466</v>
      </c>
      <c r="K5939" s="2">
        <f>I5939*FARMER_RATE+J5939*TEMP_WORKER_RATE</f>
        <v>59768.170508723364</v>
      </c>
      <c r="L5939" s="2">
        <f>A5939*PRICE_TOM+B5939*PRICE_CAR+C5939*PRICE_MES</f>
        <v>121188</v>
      </c>
      <c r="M5939" s="2">
        <f>A5939*FERT_BED_TOM+B5939*FERT_BED_CAR+C5939*FERT_BED_MES</f>
        <v>21120</v>
      </c>
      <c r="N5939" s="6">
        <f>IF(AND(D5939&lt;=TOTAL_BEDS,J5939&lt;=TEMP_WORKER_MAX*TEMP_WORKER_HRS),1,0)</f>
        <v>1</v>
      </c>
      <c r="O5939" s="2">
        <f>L5939-M5939-K5939-FIXED_COSTS</f>
        <v>20299.829491276636</v>
      </c>
      <c r="P5939" s="2">
        <f>IF(N5939=1,O5939,"")</f>
        <v>20299.829491276636</v>
      </c>
    </row>
    <row r="5940">
      <c r="A5940" s="6">
        <v>9</v>
      </c>
      <c r="B5940" s="6">
        <v>2</v>
      </c>
      <c r="C5940" s="6">
        <v>15</v>
      </c>
      <c r="D5940" s="6">
        <f>A5940+B5940+C5940</f>
        <v>26</v>
      </c>
      <c r="E5940" s="5">
        <f>IF(A5940=0,0,A5940*LABOR_HRS_WK_TOM*SEASON_WEEKS*(1+DIM_PCT_TOM)^A5940)</f>
        <v>1909.9376297100016</v>
      </c>
      <c r="F5940" s="5">
        <f>IF(B5940=0,0,B5940*LABOR_HRS_WK_CAR*SEASON_WEEKS*(1+DIM_PCT_CAR)^B5940)</f>
        <v>63.037499999999994</v>
      </c>
      <c r="G5940" s="5">
        <f>IF(C5940=0,0,C5940*LABOR_HRS_WK_MES*SEASON_WEEKS*(1+DIM_PCT_MES)^C5940)</f>
        <v>813.25969846861074</v>
      </c>
      <c r="H5940" s="5">
        <f>E5940+F5940+G5940</f>
        <v>2786.2348281786121</v>
      </c>
      <c r="I5940" s="5">
        <f>MIN(H5940,FARMER_HRS)</f>
        <v>720</v>
      </c>
      <c r="J5940" s="5">
        <f>MAX(0,H5940-FARMER_HRS)</f>
        <v>2066.2348281786121</v>
      </c>
      <c r="K5940" s="2">
        <f>I5940*FARMER_RATE+J5940*TEMP_WORKER_RATE</f>
        <v>60872.132433656458</v>
      </c>
      <c r="L5940" s="2">
        <f>A5940*PRICE_TOM+B5940*PRICE_CAR+C5940*PRICE_MES</f>
        <v>123888</v>
      </c>
      <c r="M5940" s="2">
        <f>A5940*FERT_BED_TOM+B5940*FERT_BED_CAR+C5940*FERT_BED_MES</f>
        <v>22000</v>
      </c>
      <c r="N5940" s="6">
        <f>IF(AND(D5940&lt;=TOTAL_BEDS,J5940&lt;=TEMP_WORKER_MAX*TEMP_WORKER_HRS),1,0)</f>
        <v>1</v>
      </c>
      <c r="O5940" s="2">
        <f>L5940-M5940-K5940-FIXED_COSTS</f>
        <v>21015.867566343542</v>
      </c>
      <c r="P5940" s="2">
        <f>IF(N5940=1,O5940,"")</f>
        <v>21015.867566343542</v>
      </c>
    </row>
    <row r="5941">
      <c r="A5941" s="6">
        <v>9</v>
      </c>
      <c r="B5941" s="6">
        <v>2</v>
      </c>
      <c r="C5941" s="6">
        <v>16</v>
      </c>
      <c r="D5941" s="6">
        <f>A5941+B5941+C5941</f>
        <v>27</v>
      </c>
      <c r="E5941" s="5">
        <f>IF(A5941=0,0,A5941*LABOR_HRS_WK_TOM*SEASON_WEEKS*(1+DIM_PCT_TOM)^A5941)</f>
        <v>1909.9376297100016</v>
      </c>
      <c r="F5941" s="5">
        <f>IF(B5941=0,0,B5941*LABOR_HRS_WK_CAR*SEASON_WEEKS*(1+DIM_PCT_CAR)^B5941)</f>
        <v>63.037499999999994</v>
      </c>
      <c r="G5941" s="5">
        <f>IF(C5941=0,0,C5941*LABOR_HRS_WK_MES*SEASON_WEEKS*(1+DIM_PCT_MES)^C5941)</f>
        <v>878.32047434609967</v>
      </c>
      <c r="H5941" s="5">
        <f>E5941+F5941+G5941</f>
        <v>2851.2956040561012</v>
      </c>
      <c r="I5941" s="5">
        <f>MIN(H5941,FARMER_HRS)</f>
        <v>720</v>
      </c>
      <c r="J5941" s="5">
        <f>MAX(0,H5941-FARMER_HRS)</f>
        <v>2131.2956040561012</v>
      </c>
      <c r="K5941" s="2">
        <f>I5941*FARMER_RATE+J5941*TEMP_WORKER_RATE</f>
        <v>62001.659792640647</v>
      </c>
      <c r="L5941" s="2">
        <f>A5941*PRICE_TOM+B5941*PRICE_CAR+C5941*PRICE_MES</f>
        <v>126588</v>
      </c>
      <c r="M5941" s="2">
        <f>A5941*FERT_BED_TOM+B5941*FERT_BED_CAR+C5941*FERT_BED_MES</f>
        <v>22880</v>
      </c>
      <c r="N5941" s="6">
        <f>IF(AND(D5941&lt;=TOTAL_BEDS,J5941&lt;=TEMP_WORKER_MAX*TEMP_WORKER_HRS),1,0)</f>
        <v>1</v>
      </c>
      <c r="O5941" s="2">
        <f>L5941-M5941-K5941-FIXED_COSTS</f>
        <v>21706.340207359353</v>
      </c>
      <c r="P5941" s="2">
        <f>IF(N5941=1,O5941,"")</f>
        <v>21706.340207359353</v>
      </c>
    </row>
    <row r="5942">
      <c r="A5942" s="6">
        <v>9</v>
      </c>
      <c r="B5942" s="6">
        <v>2</v>
      </c>
      <c r="C5942" s="6">
        <v>17</v>
      </c>
      <c r="D5942" s="6">
        <f>A5942+B5942+C5942</f>
        <v>28</v>
      </c>
      <c r="E5942" s="5">
        <f>IF(A5942=0,0,A5942*LABOR_HRS_WK_TOM*SEASON_WEEKS*(1+DIM_PCT_TOM)^A5942)</f>
        <v>1909.9376297100016</v>
      </c>
      <c r="F5942" s="5">
        <f>IF(B5942=0,0,B5942*LABOR_HRS_WK_CAR*SEASON_WEEKS*(1+DIM_PCT_CAR)^B5942)</f>
        <v>63.037499999999994</v>
      </c>
      <c r="G5942" s="5">
        <f>IF(C5942=0,0,C5942*LABOR_HRS_WK_MES*SEASON_WEEKS*(1+DIM_PCT_MES)^C5942)</f>
        <v>944.88069779263992</v>
      </c>
      <c r="H5942" s="5">
        <f>E5942+F5942+G5942</f>
        <v>2917.8558275026417</v>
      </c>
      <c r="I5942" s="5">
        <f>MIN(H5942,FARMER_HRS)</f>
        <v>720</v>
      </c>
      <c r="J5942" s="5">
        <f>MAX(0,H5942-FARMER_HRS)</f>
        <v>2197.8558275026417</v>
      </c>
      <c r="K5942" s="2">
        <f>I5942*FARMER_RATE+J5942*TEMP_WORKER_RATE</f>
        <v>63157.219227476417</v>
      </c>
      <c r="L5942" s="2">
        <f>A5942*PRICE_TOM+B5942*PRICE_CAR+C5942*PRICE_MES</f>
        <v>129288</v>
      </c>
      <c r="M5942" s="2">
        <f>A5942*FERT_BED_TOM+B5942*FERT_BED_CAR+C5942*FERT_BED_MES</f>
        <v>23760</v>
      </c>
      <c r="N5942" s="6">
        <f>IF(AND(D5942&lt;=TOTAL_BEDS,J5942&lt;=TEMP_WORKER_MAX*TEMP_WORKER_HRS),1,0)</f>
        <v>1</v>
      </c>
      <c r="O5942" s="2">
        <f>L5942-M5942-K5942-FIXED_COSTS</f>
        <v>22370.780772523583</v>
      </c>
      <c r="P5942" s="2">
        <f>IF(N5942=1,O5942,"")</f>
        <v>22370.780772523583</v>
      </c>
    </row>
    <row r="5943">
      <c r="A5943" s="6">
        <v>9</v>
      </c>
      <c r="B5943" s="6">
        <v>2</v>
      </c>
      <c r="C5943" s="6">
        <v>18</v>
      </c>
      <c r="D5943" s="6">
        <f>A5943+B5943+C5943</f>
        <v>29</v>
      </c>
      <c r="E5943" s="5">
        <f>IF(A5943=0,0,A5943*LABOR_HRS_WK_TOM*SEASON_WEEKS*(1+DIM_PCT_TOM)^A5943)</f>
        <v>1909.9376297100016</v>
      </c>
      <c r="F5943" s="5">
        <f>IF(B5943=0,0,B5943*LABOR_HRS_WK_CAR*SEASON_WEEKS*(1+DIM_PCT_CAR)^B5943)</f>
        <v>63.037499999999994</v>
      </c>
      <c r="G5943" s="5">
        <f>IF(C5943=0,0,C5943*LABOR_HRS_WK_MES*SEASON_WEEKS*(1+DIM_PCT_MES)^C5943)</f>
        <v>1012.9676892512272</v>
      </c>
      <c r="H5943" s="5">
        <f>E5943+F5943+G5943</f>
        <v>2985.9428189612286</v>
      </c>
      <c r="I5943" s="5">
        <f>MIN(H5943,FARMER_HRS)</f>
        <v>720</v>
      </c>
      <c r="J5943" s="5">
        <f>MAX(0,H5943-FARMER_HRS)</f>
        <v>2265.9428189612286</v>
      </c>
      <c r="K5943" s="2">
        <f>I5943*FARMER_RATE+J5943*TEMP_WORKER_RATE</f>
        <v>64339.285051410217</v>
      </c>
      <c r="L5943" s="2">
        <f>A5943*PRICE_TOM+B5943*PRICE_CAR+C5943*PRICE_MES</f>
        <v>131988</v>
      </c>
      <c r="M5943" s="2">
        <f>A5943*FERT_BED_TOM+B5943*FERT_BED_CAR+C5943*FERT_BED_MES</f>
        <v>24640</v>
      </c>
      <c r="N5943" s="6">
        <f>IF(AND(D5943&lt;=TOTAL_BEDS,J5943&lt;=TEMP_WORKER_MAX*TEMP_WORKER_HRS),1,0)</f>
        <v>1</v>
      </c>
      <c r="O5943" s="2">
        <f>L5943-M5943-K5943-FIXED_COSTS</f>
        <v>23008.714948589783</v>
      </c>
      <c r="P5943" s="2">
        <f>IF(N5943=1,O5943,"")</f>
        <v>23008.714948589783</v>
      </c>
    </row>
    <row r="5944">
      <c r="A5944" s="6">
        <v>9</v>
      </c>
      <c r="B5944" s="6">
        <v>2</v>
      </c>
      <c r="C5944" s="6">
        <v>19</v>
      </c>
      <c r="D5944" s="6">
        <f>A5944+B5944+C5944</f>
        <v>30</v>
      </c>
      <c r="E5944" s="5">
        <f>IF(A5944=0,0,A5944*LABOR_HRS_WK_TOM*SEASON_WEEKS*(1+DIM_PCT_TOM)^A5944)</f>
        <v>1909.9376297100016</v>
      </c>
      <c r="F5944" s="5">
        <f>IF(B5944=0,0,B5944*LABOR_HRS_WK_CAR*SEASON_WEEKS*(1+DIM_PCT_CAR)^B5944)</f>
        <v>63.037499999999994</v>
      </c>
      <c r="G5944" s="5">
        <f>IF(C5944=0,0,C5944*LABOR_HRS_WK_MES*SEASON_WEEKS*(1+DIM_PCT_MES)^C5944)</f>
        <v>1082.6092178872491</v>
      </c>
      <c r="H5944" s="5">
        <f>E5944+F5944+G5944</f>
        <v>3055.5843475972506</v>
      </c>
      <c r="I5944" s="5">
        <f>MIN(H5944,FARMER_HRS)</f>
        <v>720</v>
      </c>
      <c r="J5944" s="5">
        <f>MAX(0,H5944-FARMER_HRS)</f>
        <v>2335.5843475972506</v>
      </c>
      <c r="K5944" s="2">
        <f>I5944*FARMER_RATE+J5944*TEMP_WORKER_RATE</f>
        <v>65548.339368007815</v>
      </c>
      <c r="L5944" s="2">
        <f>A5944*PRICE_TOM+B5944*PRICE_CAR+C5944*PRICE_MES</f>
        <v>134688</v>
      </c>
      <c r="M5944" s="2">
        <f>A5944*FERT_BED_TOM+B5944*FERT_BED_CAR+C5944*FERT_BED_MES</f>
        <v>25520</v>
      </c>
      <c r="N5944" s="6">
        <f>IF(AND(D5944&lt;=TOTAL_BEDS,J5944&lt;=TEMP_WORKER_MAX*TEMP_WORKER_HRS),1,0)</f>
        <v>1</v>
      </c>
      <c r="O5944" s="2">
        <f>L5944-M5944-K5944-FIXED_COSTS</f>
        <v>23619.660631992185</v>
      </c>
      <c r="P5944" s="2">
        <f>IF(N5944=1,O5944,"")</f>
        <v>23619.660631992185</v>
      </c>
    </row>
    <row r="5945">
      <c r="A5945" s="6">
        <v>9</v>
      </c>
      <c r="B5945" s="6">
        <v>2</v>
      </c>
      <c r="C5945" s="6">
        <v>20</v>
      </c>
      <c r="D5945" s="6">
        <f>A5945+B5945+C5945</f>
        <v>31</v>
      </c>
      <c r="E5945" s="5">
        <f>IF(A5945=0,0,A5945*LABOR_HRS_WK_TOM*SEASON_WEEKS*(1+DIM_PCT_TOM)^A5945)</f>
        <v>1909.9376297100016</v>
      </c>
      <c r="F5945" s="5">
        <f>IF(B5945=0,0,B5945*LABOR_HRS_WK_CAR*SEASON_WEEKS*(1+DIM_PCT_CAR)^B5945)</f>
        <v>63.037499999999994</v>
      </c>
      <c r="G5945" s="5">
        <f>IF(C5945=0,0,C5945*LABOR_HRS_WK_MES*SEASON_WEEKS*(1+DIM_PCT_MES)^C5945)</f>
        <v>1153.8335085377259</v>
      </c>
      <c r="H5945" s="5">
        <f>E5945+F5945+G5945</f>
        <v>3126.8086382477277</v>
      </c>
      <c r="I5945" s="5">
        <f>MIN(H5945,FARMER_HRS)</f>
        <v>720</v>
      </c>
      <c r="J5945" s="5">
        <f>MAX(0,H5945-FARMER_HRS)</f>
        <v>2406.8086382477277</v>
      </c>
      <c r="K5945" s="2">
        <f>I5945*FARMER_RATE+J5945*TEMP_WORKER_RATE</f>
        <v>66784.872191800823</v>
      </c>
      <c r="L5945" s="2">
        <f>A5945*PRICE_TOM+B5945*PRICE_CAR+C5945*PRICE_MES</f>
        <v>137388</v>
      </c>
      <c r="M5945" s="2">
        <f>A5945*FERT_BED_TOM+B5945*FERT_BED_CAR+C5945*FERT_BED_MES</f>
        <v>26400</v>
      </c>
      <c r="N5945" s="6">
        <f>IF(AND(D5945&lt;=TOTAL_BEDS,J5945&lt;=TEMP_WORKER_MAX*TEMP_WORKER_HRS),1,0)</f>
        <v>1</v>
      </c>
      <c r="O5945" s="2">
        <f>L5945-M5945-K5945-FIXED_COSTS</f>
        <v>24203.127808199177</v>
      </c>
      <c r="P5945" s="2">
        <f>IF(N5945=1,O5945,"")</f>
        <v>24203.127808199177</v>
      </c>
    </row>
    <row r="5946">
      <c r="A5946" s="6">
        <v>9</v>
      </c>
      <c r="B5946" s="6">
        <v>2</v>
      </c>
      <c r="C5946" s="6">
        <v>21</v>
      </c>
      <c r="D5946" s="6">
        <f>A5946+B5946+C5946</f>
        <v>32</v>
      </c>
      <c r="E5946" s="5">
        <f>IF(A5946=0,0,A5946*LABOR_HRS_WK_TOM*SEASON_WEEKS*(1+DIM_PCT_TOM)^A5946)</f>
        <v>1909.9376297100016</v>
      </c>
      <c r="F5946" s="5">
        <f>IF(B5946=0,0,B5946*LABOR_HRS_WK_CAR*SEASON_WEEKS*(1+DIM_PCT_CAR)^B5946)</f>
        <v>63.037499999999994</v>
      </c>
      <c r="G5946" s="5">
        <f>IF(C5946=0,0,C5946*LABOR_HRS_WK_MES*SEASON_WEEKS*(1+DIM_PCT_MES)^C5946)</f>
        <v>1226.6692487641699</v>
      </c>
      <c r="H5946" s="5">
        <f>E5946+F5946+G5946</f>
        <v>3199.6443784741714</v>
      </c>
      <c r="I5946" s="5">
        <f>MIN(H5946,FARMER_HRS)</f>
        <v>720</v>
      </c>
      <c r="J5946" s="5">
        <f>MAX(0,H5946-FARMER_HRS)</f>
        <v>2479.6443784741714</v>
      </c>
      <c r="K5946" s="2">
        <f>I5946*FARMER_RATE+J5946*TEMP_WORKER_RATE</f>
        <v>68049.381570732134</v>
      </c>
      <c r="L5946" s="2">
        <f>A5946*PRICE_TOM+B5946*PRICE_CAR+C5946*PRICE_MES</f>
        <v>140088</v>
      </c>
      <c r="M5946" s="2">
        <f>A5946*FERT_BED_TOM+B5946*FERT_BED_CAR+C5946*FERT_BED_MES</f>
        <v>27280</v>
      </c>
      <c r="N5946" s="6">
        <f>IF(AND(D5946&lt;=TOTAL_BEDS,J5946&lt;=TEMP_WORKER_MAX*TEMP_WORKER_HRS),1,0)</f>
        <v>1</v>
      </c>
      <c r="O5946" s="2">
        <f>L5946-M5946-K5946-FIXED_COSTS</f>
        <v>24758.618429267866</v>
      </c>
      <c r="P5946" s="2">
        <f>IF(N5946=1,O5946,"")</f>
        <v>24758.618429267866</v>
      </c>
    </row>
    <row r="5947">
      <c r="A5947" s="6">
        <v>9</v>
      </c>
      <c r="B5947" s="6">
        <v>2</v>
      </c>
      <c r="C5947" s="6">
        <v>22</v>
      </c>
      <c r="D5947" s="6">
        <f>A5947+B5947+C5947</f>
        <v>33</v>
      </c>
      <c r="E5947" s="5">
        <f>IF(A5947=0,0,A5947*LABOR_HRS_WK_TOM*SEASON_WEEKS*(1+DIM_PCT_TOM)^A5947)</f>
        <v>1909.9376297100016</v>
      </c>
      <c r="F5947" s="5">
        <f>IF(B5947=0,0,B5947*LABOR_HRS_WK_CAR*SEASON_WEEKS*(1+DIM_PCT_CAR)^B5947)</f>
        <v>63.037499999999994</v>
      </c>
      <c r="G5947" s="5">
        <f>IF(C5947=0,0,C5947*LABOR_HRS_WK_MES*SEASON_WEEKS*(1+DIM_PCT_MES)^C5947)</f>
        <v>1301.1455960105659</v>
      </c>
      <c r="H5947" s="5">
        <f>E5947+F5947+G5947</f>
        <v>3274.1207257205674</v>
      </c>
      <c r="I5947" s="5">
        <f>MIN(H5947,FARMER_HRS)</f>
        <v>720</v>
      </c>
      <c r="J5947" s="5">
        <f>MAX(0,H5947-FARMER_HRS)</f>
        <v>2554.1207257205674</v>
      </c>
      <c r="K5947" s="2">
        <f>I5947*FARMER_RATE+J5947*TEMP_WORKER_RATE</f>
        <v>69342.373710426516</v>
      </c>
      <c r="L5947" s="2">
        <f>A5947*PRICE_TOM+B5947*PRICE_CAR+C5947*PRICE_MES</f>
        <v>142788</v>
      </c>
      <c r="M5947" s="2">
        <f>A5947*FERT_BED_TOM+B5947*FERT_BED_CAR+C5947*FERT_BED_MES</f>
        <v>28160</v>
      </c>
      <c r="N5947" s="6">
        <f>IF(AND(D5947&lt;=TOTAL_BEDS,J5947&lt;=TEMP_WORKER_MAX*TEMP_WORKER_HRS),1,0)</f>
        <v>1</v>
      </c>
      <c r="O5947" s="2">
        <f>L5947-M5947-K5947-FIXED_COSTS</f>
        <v>25285.626289573484</v>
      </c>
      <c r="P5947" s="2">
        <f>IF(N5947=1,O5947,"")</f>
        <v>25285.626289573484</v>
      </c>
    </row>
    <row r="5948">
      <c r="A5948" s="6">
        <v>9</v>
      </c>
      <c r="B5948" s="6">
        <v>2</v>
      </c>
      <c r="C5948" s="6">
        <v>23</v>
      </c>
      <c r="D5948" s="6">
        <f>A5948+B5948+C5948</f>
        <v>34</v>
      </c>
      <c r="E5948" s="5">
        <f>IF(A5948=0,0,A5948*LABOR_HRS_WK_TOM*SEASON_WEEKS*(1+DIM_PCT_TOM)^A5948)</f>
        <v>1909.9376297100016</v>
      </c>
      <c r="F5948" s="5">
        <f>IF(B5948=0,0,B5948*LABOR_HRS_WK_CAR*SEASON_WEEKS*(1+DIM_PCT_CAR)^B5948)</f>
        <v>63.037499999999994</v>
      </c>
      <c r="G5948" s="5">
        <f>IF(C5948=0,0,C5948*LABOR_HRS_WK_MES*SEASON_WEEKS*(1+DIM_PCT_MES)^C5948)</f>
        <v>1377.2921848680023</v>
      </c>
      <c r="H5948" s="5">
        <f>E5948+F5948+G5948</f>
        <v>3350.2673145780036</v>
      </c>
      <c r="I5948" s="5">
        <f>MIN(H5948,FARMER_HRS)</f>
        <v>720</v>
      </c>
      <c r="J5948" s="5">
        <f>MAX(0,H5948-FARMER_HRS)</f>
        <v>2630.2673145780036</v>
      </c>
      <c r="K5948" s="2">
        <f>I5948*FARMER_RATE+J5948*TEMP_WORKER_RATE</f>
        <v>70664.363100312563</v>
      </c>
      <c r="L5948" s="2">
        <f>A5948*PRICE_TOM+B5948*PRICE_CAR+C5948*PRICE_MES</f>
        <v>145488</v>
      </c>
      <c r="M5948" s="2">
        <f>A5948*FERT_BED_TOM+B5948*FERT_BED_CAR+C5948*FERT_BED_MES</f>
        <v>29040</v>
      </c>
      <c r="N5948" s="6">
        <f>IF(AND(D5948&lt;=TOTAL_BEDS,J5948&lt;=TEMP_WORKER_MAX*TEMP_WORKER_HRS),1,0)</f>
        <v>1</v>
      </c>
      <c r="O5948" s="2">
        <f>L5948-M5948-K5948-FIXED_COSTS</f>
        <v>25783.636899687437</v>
      </c>
      <c r="P5948" s="2">
        <f>IF(N5948=1,O5948,"")</f>
        <v>25783.636899687437</v>
      </c>
    </row>
    <row r="5949">
      <c r="A5949" s="6">
        <v>9</v>
      </c>
      <c r="B5949" s="6">
        <v>2</v>
      </c>
      <c r="C5949" s="6">
        <v>24</v>
      </c>
      <c r="D5949" s="6">
        <f>A5949+B5949+C5949</f>
        <v>35</v>
      </c>
      <c r="E5949" s="5">
        <f>IF(A5949=0,0,A5949*LABOR_HRS_WK_TOM*SEASON_WEEKS*(1+DIM_PCT_TOM)^A5949)</f>
        <v>1909.9376297100016</v>
      </c>
      <c r="F5949" s="5">
        <f>IF(B5949=0,0,B5949*LABOR_HRS_WK_CAR*SEASON_WEEKS*(1+DIM_PCT_CAR)^B5949)</f>
        <v>63.037499999999994</v>
      </c>
      <c r="G5949" s="5">
        <f>IF(C5949=0,0,C5949*LABOR_HRS_WK_MES*SEASON_WEEKS*(1+DIM_PCT_MES)^C5949)</f>
        <v>1455.139134447498</v>
      </c>
      <c r="H5949" s="5">
        <f>E5949+F5949+G5949</f>
        <v>3428.1142641574997</v>
      </c>
      <c r="I5949" s="5">
        <f>MIN(H5949,FARMER_HRS)</f>
        <v>720</v>
      </c>
      <c r="J5949" s="5">
        <f>MAX(0,H5949-FARMER_HRS)</f>
        <v>2708.1142641574997</v>
      </c>
      <c r="K5949" s="2">
        <f>I5949*FARMER_RATE+J5949*TEMP_WORKER_RATE</f>
        <v>72015.872641623253</v>
      </c>
      <c r="L5949" s="2">
        <f>A5949*PRICE_TOM+B5949*PRICE_CAR+C5949*PRICE_MES</f>
        <v>148188</v>
      </c>
      <c r="M5949" s="2">
        <f>A5949*FERT_BED_TOM+B5949*FERT_BED_CAR+C5949*FERT_BED_MES</f>
        <v>29920</v>
      </c>
      <c r="N5949" s="6">
        <f>IF(AND(D5949&lt;=TOTAL_BEDS,J5949&lt;=TEMP_WORKER_MAX*TEMP_WORKER_HRS),1,0)</f>
        <v>1</v>
      </c>
      <c r="O5949" s="2">
        <f>L5949-M5949-K5949-FIXED_COSTS</f>
        <v>26252.127358376747</v>
      </c>
      <c r="P5949" s="2">
        <f>IF(N5949=1,O5949,"")</f>
        <v>26252.127358376747</v>
      </c>
    </row>
    <row r="5950">
      <c r="A5950" s="6">
        <v>9</v>
      </c>
      <c r="B5950" s="6">
        <v>2</v>
      </c>
      <c r="C5950" s="6">
        <v>25</v>
      </c>
      <c r="D5950" s="6">
        <f>A5950+B5950+C5950</f>
        <v>36</v>
      </c>
      <c r="E5950" s="5">
        <f>IF(A5950=0,0,A5950*LABOR_HRS_WK_TOM*SEASON_WEEKS*(1+DIM_PCT_TOM)^A5950)</f>
        <v>1909.9376297100016</v>
      </c>
      <c r="F5950" s="5">
        <f>IF(B5950=0,0,B5950*LABOR_HRS_WK_CAR*SEASON_WEEKS*(1+DIM_PCT_CAR)^B5950)</f>
        <v>63.037499999999994</v>
      </c>
      <c r="G5950" s="5">
        <f>IF(C5950=0,0,C5950*LABOR_HRS_WK_MES*SEASON_WEEKS*(1+DIM_PCT_MES)^C5950)</f>
        <v>1534.7170558625955</v>
      </c>
      <c r="H5950" s="5">
        <f>E5950+F5950+G5950</f>
        <v>3507.6921855725968</v>
      </c>
      <c r="I5950" s="5">
        <f>MIN(H5950,FARMER_HRS)</f>
        <v>720</v>
      </c>
      <c r="J5950" s="5">
        <f>MAX(0,H5950-FARMER_HRS)</f>
        <v>2787.6921855725968</v>
      </c>
      <c r="K5950" s="2">
        <f>I5950*FARMER_RATE+J5950*TEMP_WORKER_RATE</f>
        <v>73397.433777302038</v>
      </c>
      <c r="L5950" s="2">
        <f>A5950*PRICE_TOM+B5950*PRICE_CAR+C5950*PRICE_MES</f>
        <v>150888</v>
      </c>
      <c r="M5950" s="2">
        <f>A5950*FERT_BED_TOM+B5950*FERT_BED_CAR+C5950*FERT_BED_MES</f>
        <v>30800</v>
      </c>
      <c r="N5950" s="6">
        <f>IF(AND(D5950&lt;=TOTAL_BEDS,J5950&lt;=TEMP_WORKER_MAX*TEMP_WORKER_HRS),1,0)</f>
        <v>1</v>
      </c>
      <c r="O5950" s="2">
        <f>L5950-M5950-K5950-FIXED_COSTS</f>
        <v>26690.566222697962</v>
      </c>
      <c r="P5950" s="2">
        <f>IF(N5950=1,O5950,"")</f>
        <v>26690.566222697962</v>
      </c>
    </row>
    <row r="5951">
      <c r="A5951" s="6">
        <v>9</v>
      </c>
      <c r="B5951" s="6">
        <v>2</v>
      </c>
      <c r="C5951" s="6">
        <v>26</v>
      </c>
      <c r="D5951" s="6">
        <f>A5951+B5951+C5951</f>
        <v>37</v>
      </c>
      <c r="E5951" s="5">
        <f>IF(A5951=0,0,A5951*LABOR_HRS_WK_TOM*SEASON_WEEKS*(1+DIM_PCT_TOM)^A5951)</f>
        <v>1909.9376297100016</v>
      </c>
      <c r="F5951" s="5">
        <f>IF(B5951=0,0,B5951*LABOR_HRS_WK_CAR*SEASON_WEEKS*(1+DIM_PCT_CAR)^B5951)</f>
        <v>63.037499999999994</v>
      </c>
      <c r="G5951" s="5">
        <f>IF(C5951=0,0,C5951*LABOR_HRS_WK_MES*SEASON_WEEKS*(1+DIM_PCT_MES)^C5951)</f>
        <v>1616.0570598233128</v>
      </c>
      <c r="H5951" s="5">
        <f>E5951+F5951+G5951</f>
        <v>3589.0321895333145</v>
      </c>
      <c r="I5951" s="5">
        <f>MIN(H5951,FARMER_HRS)</f>
        <v>720</v>
      </c>
      <c r="J5951" s="5">
        <f>MAX(0,H5951-FARMER_HRS)</f>
        <v>2869.0321895333145</v>
      </c>
      <c r="K5951" s="2">
        <f>I5951*FARMER_RATE+J5951*TEMP_WORKER_RATE</f>
        <v>74809.586623842275</v>
      </c>
      <c r="L5951" s="2">
        <f>A5951*PRICE_TOM+B5951*PRICE_CAR+C5951*PRICE_MES</f>
        <v>153588</v>
      </c>
      <c r="M5951" s="2">
        <f>A5951*FERT_BED_TOM+B5951*FERT_BED_CAR+C5951*FERT_BED_MES</f>
        <v>31680</v>
      </c>
      <c r="N5951" s="6">
        <f>IF(AND(D5951&lt;=TOTAL_BEDS,J5951&lt;=TEMP_WORKER_MAX*TEMP_WORKER_HRS),1,0)</f>
        <v>1</v>
      </c>
      <c r="O5951" s="2">
        <f>L5951-M5951-K5951-FIXED_COSTS</f>
        <v>27098.413376157725</v>
      </c>
      <c r="P5951" s="2">
        <f>IF(N5951=1,O5951,"")</f>
        <v>27098.413376157725</v>
      </c>
    </row>
    <row r="5952">
      <c r="A5952" s="6">
        <v>9</v>
      </c>
      <c r="B5952" s="6">
        <v>2</v>
      </c>
      <c r="C5952" s="6">
        <v>27</v>
      </c>
      <c r="D5952" s="6">
        <f>A5952+B5952+C5952</f>
        <v>38</v>
      </c>
      <c r="E5952" s="5">
        <f>IF(A5952=0,0,A5952*LABOR_HRS_WK_TOM*SEASON_WEEKS*(1+DIM_PCT_TOM)^A5952)</f>
        <v>1909.9376297100016</v>
      </c>
      <c r="F5952" s="5">
        <f>IF(B5952=0,0,B5952*LABOR_HRS_WK_CAR*SEASON_WEEKS*(1+DIM_PCT_CAR)^B5952)</f>
        <v>63.037499999999994</v>
      </c>
      <c r="G5952" s="5">
        <f>IF(C5952=0,0,C5952*LABOR_HRS_WK_MES*SEASON_WEEKS*(1+DIM_PCT_MES)^C5952)</f>
        <v>1699.19076434307</v>
      </c>
      <c r="H5952" s="5">
        <f>E5952+F5952+G5952</f>
        <v>3672.1658940530715</v>
      </c>
      <c r="I5952" s="5">
        <f>MIN(H5952,FARMER_HRS)</f>
        <v>720</v>
      </c>
      <c r="J5952" s="5">
        <f>MAX(0,H5952-FARMER_HRS)</f>
        <v>2952.1658940530715</v>
      </c>
      <c r="K5952" s="2">
        <f>I5952*FARMER_RATE+J5952*TEMP_WORKER_RATE</f>
        <v>76252.880105088043</v>
      </c>
      <c r="L5952" s="2">
        <f>A5952*PRICE_TOM+B5952*PRICE_CAR+C5952*PRICE_MES</f>
        <v>156288</v>
      </c>
      <c r="M5952" s="2">
        <f>A5952*FERT_BED_TOM+B5952*FERT_BED_CAR+C5952*FERT_BED_MES</f>
        <v>32560</v>
      </c>
      <c r="N5952" s="6">
        <f>IF(AND(D5952&lt;=TOTAL_BEDS,J5952&lt;=TEMP_WORKER_MAX*TEMP_WORKER_HRS),1,0)</f>
        <v>1</v>
      </c>
      <c r="O5952" s="2">
        <f>L5952-M5952-K5952-FIXED_COSTS</f>
        <v>27475.119894911957</v>
      </c>
      <c r="P5952" s="2">
        <f>IF(N5952=1,O5952,"")</f>
        <v>27475.119894911957</v>
      </c>
    </row>
    <row r="5953">
      <c r="A5953" s="6">
        <v>9</v>
      </c>
      <c r="B5953" s="6">
        <v>2</v>
      </c>
      <c r="C5953" s="6">
        <v>28</v>
      </c>
      <c r="D5953" s="6">
        <f>A5953+B5953+C5953</f>
        <v>39</v>
      </c>
      <c r="E5953" s="5">
        <f>IF(A5953=0,0,A5953*LABOR_HRS_WK_TOM*SEASON_WEEKS*(1+DIM_PCT_TOM)^A5953)</f>
        <v>1909.9376297100016</v>
      </c>
      <c r="F5953" s="5">
        <f>IF(B5953=0,0,B5953*LABOR_HRS_WK_CAR*SEASON_WEEKS*(1+DIM_PCT_CAR)^B5953)</f>
        <v>63.037499999999994</v>
      </c>
      <c r="G5953" s="5">
        <f>IF(C5953=0,0,C5953*LABOR_HRS_WK_MES*SEASON_WEEKS*(1+DIM_PCT_MES)^C5953)</f>
        <v>1784.1503025602233</v>
      </c>
      <c r="H5953" s="5">
        <f>E5953+F5953+G5953</f>
        <v>3757.1254322702248</v>
      </c>
      <c r="I5953" s="5">
        <f>MIN(H5953,FARMER_HRS)</f>
        <v>720</v>
      </c>
      <c r="J5953" s="5">
        <f>MAX(0,H5953-FARMER_HRS)</f>
        <v>3037.1254322702248</v>
      </c>
      <c r="K5953" s="2">
        <f>I5953*FARMER_RATE+J5953*TEMP_WORKER_RATE</f>
        <v>77727.872088024742</v>
      </c>
      <c r="L5953" s="2">
        <f>A5953*PRICE_TOM+B5953*PRICE_CAR+C5953*PRICE_MES</f>
        <v>158988</v>
      </c>
      <c r="M5953" s="2">
        <f>A5953*FERT_BED_TOM+B5953*FERT_BED_CAR+C5953*FERT_BED_MES</f>
        <v>33440</v>
      </c>
      <c r="N5953" s="6">
        <f>IF(AND(D5953&lt;=TOTAL_BEDS,J5953&lt;=TEMP_WORKER_MAX*TEMP_WORKER_HRS),1,0)</f>
        <v>1</v>
      </c>
      <c r="O5953" s="2">
        <f>L5953-M5953-K5953-FIXED_COSTS</f>
        <v>27820.127911975258</v>
      </c>
      <c r="P5953" s="2">
        <f>IF(N5953=1,O5953,"")</f>
        <v>27820.127911975258</v>
      </c>
    </row>
    <row r="5954">
      <c r="A5954" s="6">
        <v>9</v>
      </c>
      <c r="B5954" s="6">
        <v>2</v>
      </c>
      <c r="C5954" s="6">
        <v>29</v>
      </c>
      <c r="D5954" s="6">
        <f>A5954+B5954+C5954</f>
        <v>40</v>
      </c>
      <c r="E5954" s="5">
        <f>IF(A5954=0,0,A5954*LABOR_HRS_WK_TOM*SEASON_WEEKS*(1+DIM_PCT_TOM)^A5954)</f>
        <v>1909.9376297100016</v>
      </c>
      <c r="F5954" s="5">
        <f>IF(B5954=0,0,B5954*LABOR_HRS_WK_CAR*SEASON_WEEKS*(1+DIM_PCT_CAR)^B5954)</f>
        <v>63.037499999999994</v>
      </c>
      <c r="G5954" s="5">
        <f>IF(C5954=0,0,C5954*LABOR_HRS_WK_MES*SEASON_WEEKS*(1+DIM_PCT_MES)^C5954)</f>
        <v>1870.9683306758766</v>
      </c>
      <c r="H5954" s="5">
        <f>E5954+F5954+G5954</f>
        <v>3843.9434603858781</v>
      </c>
      <c r="I5954" s="5">
        <f>MIN(H5954,FARMER_HRS)</f>
        <v>720</v>
      </c>
      <c r="J5954" s="5">
        <f>MAX(0,H5954-FARMER_HRS)</f>
        <v>3123.9434603858781</v>
      </c>
      <c r="K5954" s="2">
        <f>I5954*FARMER_RATE+J5954*TEMP_WORKER_RATE</f>
        <v>79235.129520588162</v>
      </c>
      <c r="L5954" s="2">
        <f>A5954*PRICE_TOM+B5954*PRICE_CAR+C5954*PRICE_MES</f>
        <v>161688</v>
      </c>
      <c r="M5954" s="2">
        <f>A5954*FERT_BED_TOM+B5954*FERT_BED_CAR+C5954*FERT_BED_MES</f>
        <v>34320</v>
      </c>
      <c r="N5954" s="6">
        <f>IF(AND(D5954&lt;=TOTAL_BEDS,J5954&lt;=TEMP_WORKER_MAX*TEMP_WORKER_HRS),1,0)</f>
        <v>1</v>
      </c>
      <c r="O5954" s="2">
        <f>L5954-M5954-K5954-FIXED_COSTS</f>
        <v>28132.870479411838</v>
      </c>
      <c r="P5954" s="2">
        <f>IF(N5954=1,O5954,"")</f>
        <v>28132.870479411838</v>
      </c>
    </row>
    <row r="5955">
      <c r="A5955" s="6">
        <v>9</v>
      </c>
      <c r="B5955" s="6">
        <v>2</v>
      </c>
      <c r="C5955" s="6">
        <v>30</v>
      </c>
      <c r="D5955" s="6">
        <f>A5955+B5955+C5955</f>
        <v>41</v>
      </c>
      <c r="E5955" s="5">
        <f>IF(A5955=0,0,A5955*LABOR_HRS_WK_TOM*SEASON_WEEKS*(1+DIM_PCT_TOM)^A5955)</f>
        <v>1909.9376297100016</v>
      </c>
      <c r="F5955" s="5">
        <f>IF(B5955=0,0,B5955*LABOR_HRS_WK_CAR*SEASON_WEEKS*(1+DIM_PCT_CAR)^B5955)</f>
        <v>63.037499999999994</v>
      </c>
      <c r="G5955" s="5">
        <f>IF(C5955=0,0,C5955*LABOR_HRS_WK_MES*SEASON_WEEKS*(1+DIM_PCT_MES)^C5955)</f>
        <v>1959.6780360096466</v>
      </c>
      <c r="H5955" s="5">
        <f>E5955+F5955+G5955</f>
        <v>3932.6531657196483</v>
      </c>
      <c r="I5955" s="5">
        <f>MIN(H5955,FARMER_HRS)</f>
        <v>720</v>
      </c>
      <c r="J5955" s="5">
        <f>MAX(0,H5955-FARMER_HRS)</f>
        <v>3212.6531657196483</v>
      </c>
      <c r="K5955" s="2">
        <f>I5955*FARMER_RATE+J5955*TEMP_WORKER_RATE</f>
        <v>80775.228571521671</v>
      </c>
      <c r="L5955" s="2">
        <f>A5955*PRICE_TOM+B5955*PRICE_CAR+C5955*PRICE_MES</f>
        <v>164388</v>
      </c>
      <c r="M5955" s="2">
        <f>A5955*FERT_BED_TOM+B5955*FERT_BED_CAR+C5955*FERT_BED_MES</f>
        <v>35200</v>
      </c>
      <c r="N5955" s="6">
        <f>IF(AND(D5955&lt;=TOTAL_BEDS,J5955&lt;=TEMP_WORKER_MAX*TEMP_WORKER_HRS),1,0)</f>
        <v>1</v>
      </c>
      <c r="O5955" s="2">
        <f>L5955-M5955-K5955-FIXED_COSTS</f>
        <v>28412.771428478329</v>
      </c>
      <c r="P5955" s="2">
        <f>IF(N5955=1,O5955,"")</f>
        <v>28412.771428478329</v>
      </c>
    </row>
    <row r="5956">
      <c r="A5956" s="6">
        <v>9</v>
      </c>
      <c r="B5956" s="6">
        <v>3</v>
      </c>
      <c r="C5956" s="6">
        <v>0</v>
      </c>
      <c r="D5956" s="6">
        <f>A5956+B5956+C5956</f>
        <v>12</v>
      </c>
      <c r="E5956" s="5">
        <f>IF(A5956=0,0,A5956*LABOR_HRS_WK_TOM*SEASON_WEEKS*(1+DIM_PCT_TOM)^A5956)</f>
        <v>1909.9376297100016</v>
      </c>
      <c r="F5956" s="5">
        <f>IF(B5956=0,0,B5956*LABOR_HRS_WK_CAR*SEASON_WEEKS*(1+DIM_PCT_CAR)^B5956)</f>
        <v>96.920156249999962</v>
      </c>
      <c r="G5956" s="5">
        <f>IF(C5956=0,0,C5956*LABOR_HRS_WK_MES*SEASON_WEEKS*(1+DIM_PCT_MES)^C5956)</f>
        <v>0</v>
      </c>
      <c r="H5956" s="5">
        <f>E5956+F5956+G5956</f>
        <v>2006.8577859600016</v>
      </c>
      <c r="I5956" s="5">
        <f>MIN(H5956,FARMER_HRS)</f>
        <v>720</v>
      </c>
      <c r="J5956" s="5">
        <f>MAX(0,H5956-FARMER_HRS)</f>
        <v>1286.8577859600016</v>
      </c>
      <c r="K5956" s="2">
        <f>I5956*FARMER_RATE+J5956*TEMP_WORKER_RATE</f>
        <v>47341.281006250028</v>
      </c>
      <c r="L5956" s="2">
        <f>A5956*PRICE_TOM+B5956*PRICE_CAR+C5956*PRICE_MES</f>
        <v>85482</v>
      </c>
      <c r="M5956" s="2">
        <f>A5956*FERT_BED_TOM+B5956*FERT_BED_CAR+C5956*FERT_BED_MES</f>
        <v>9240</v>
      </c>
      <c r="N5956" s="6">
        <f>IF(AND(D5956&lt;=TOTAL_BEDS,J5956&lt;=TEMP_WORKER_MAX*TEMP_WORKER_HRS),1,0)</f>
        <v>1</v>
      </c>
      <c r="O5956" s="2">
        <f>L5956-M5956-K5956-FIXED_COSTS</f>
        <v>8900.7189937499716</v>
      </c>
      <c r="P5956" s="2">
        <f>IF(N5956=1,O5956,"")</f>
        <v>8900.7189937499716</v>
      </c>
    </row>
    <row r="5957">
      <c r="A5957" s="6">
        <v>9</v>
      </c>
      <c r="B5957" s="6">
        <v>3</v>
      </c>
      <c r="C5957" s="6">
        <v>1</v>
      </c>
      <c r="D5957" s="6">
        <f>A5957+B5957+C5957</f>
        <v>13</v>
      </c>
      <c r="E5957" s="5">
        <f>IF(A5957=0,0,A5957*LABOR_HRS_WK_TOM*SEASON_WEEKS*(1+DIM_PCT_TOM)^A5957)</f>
        <v>1909.9376297100016</v>
      </c>
      <c r="F5957" s="5">
        <f>IF(B5957=0,0,B5957*LABOR_HRS_WK_CAR*SEASON_WEEKS*(1+DIM_PCT_CAR)^B5957)</f>
        <v>96.920156249999962</v>
      </c>
      <c r="G5957" s="5">
        <f>IF(C5957=0,0,C5957*LABOR_HRS_WK_MES*SEASON_WEEKS*(1+DIM_PCT_MES)^C5957)</f>
        <v>45.5625</v>
      </c>
      <c r="H5957" s="5">
        <f>E5957+F5957+G5957</f>
        <v>2052.4202859600018</v>
      </c>
      <c r="I5957" s="5">
        <f>MIN(H5957,FARMER_HRS)</f>
        <v>720</v>
      </c>
      <c r="J5957" s="5">
        <f>MAX(0,H5957-FARMER_HRS)</f>
        <v>1332.4202859600018</v>
      </c>
      <c r="K5957" s="2">
        <f>I5957*FARMER_RATE+J5957*TEMP_WORKER_RATE</f>
        <v>48132.296631250036</v>
      </c>
      <c r="L5957" s="2">
        <f>A5957*PRICE_TOM+B5957*PRICE_CAR+C5957*PRICE_MES</f>
        <v>88182</v>
      </c>
      <c r="M5957" s="2">
        <f>A5957*FERT_BED_TOM+B5957*FERT_BED_CAR+C5957*FERT_BED_MES</f>
        <v>10120</v>
      </c>
      <c r="N5957" s="6">
        <f>IF(AND(D5957&lt;=TOTAL_BEDS,J5957&lt;=TEMP_WORKER_MAX*TEMP_WORKER_HRS),1,0)</f>
        <v>1</v>
      </c>
      <c r="O5957" s="2">
        <f>L5957-M5957-K5957-FIXED_COSTS</f>
        <v>9929.7033687499643</v>
      </c>
      <c r="P5957" s="2">
        <f>IF(N5957=1,O5957,"")</f>
        <v>9929.7033687499643</v>
      </c>
    </row>
    <row r="5958">
      <c r="A5958" s="6">
        <v>9</v>
      </c>
      <c r="B5958" s="6">
        <v>3</v>
      </c>
      <c r="C5958" s="6">
        <v>2</v>
      </c>
      <c r="D5958" s="6">
        <f>A5958+B5958+C5958</f>
        <v>14</v>
      </c>
      <c r="E5958" s="5">
        <f>IF(A5958=0,0,A5958*LABOR_HRS_WK_TOM*SEASON_WEEKS*(1+DIM_PCT_TOM)^A5958)</f>
        <v>1909.9376297100016</v>
      </c>
      <c r="F5958" s="5">
        <f>IF(B5958=0,0,B5958*LABOR_HRS_WK_CAR*SEASON_WEEKS*(1+DIM_PCT_CAR)^B5958)</f>
        <v>96.920156249999962</v>
      </c>
      <c r="G5958" s="5">
        <f>IF(C5958=0,0,C5958*LABOR_HRS_WK_MES*SEASON_WEEKS*(1+DIM_PCT_MES)^C5958)</f>
        <v>92.2640625</v>
      </c>
      <c r="H5958" s="5">
        <f>E5958+F5958+G5958</f>
        <v>2099.1218484600017</v>
      </c>
      <c r="I5958" s="5">
        <f>MIN(H5958,FARMER_HRS)</f>
        <v>720</v>
      </c>
      <c r="J5958" s="5">
        <f>MAX(0,H5958-FARMER_HRS)</f>
        <v>1379.1218484600017</v>
      </c>
      <c r="K5958" s="2">
        <f>I5958*FARMER_RATE+J5958*TEMP_WORKER_RATE</f>
        <v>48943.087646875028</v>
      </c>
      <c r="L5958" s="2">
        <f>A5958*PRICE_TOM+B5958*PRICE_CAR+C5958*PRICE_MES</f>
        <v>90882</v>
      </c>
      <c r="M5958" s="2">
        <f>A5958*FERT_BED_TOM+B5958*FERT_BED_CAR+C5958*FERT_BED_MES</f>
        <v>11000</v>
      </c>
      <c r="N5958" s="6">
        <f>IF(AND(D5958&lt;=TOTAL_BEDS,J5958&lt;=TEMP_WORKER_MAX*TEMP_WORKER_HRS),1,0)</f>
        <v>1</v>
      </c>
      <c r="O5958" s="2">
        <f>L5958-M5958-K5958-FIXED_COSTS</f>
        <v>10938.912353124972</v>
      </c>
      <c r="P5958" s="2">
        <f>IF(N5958=1,O5958,"")</f>
        <v>10938.912353124972</v>
      </c>
    </row>
    <row r="5959">
      <c r="A5959" s="6">
        <v>9</v>
      </c>
      <c r="B5959" s="6">
        <v>3</v>
      </c>
      <c r="C5959" s="6">
        <v>3</v>
      </c>
      <c r="D5959" s="6">
        <f>A5959+B5959+C5959</f>
        <v>15</v>
      </c>
      <c r="E5959" s="5">
        <f>IF(A5959=0,0,A5959*LABOR_HRS_WK_TOM*SEASON_WEEKS*(1+DIM_PCT_TOM)^A5959)</f>
        <v>1909.9376297100016</v>
      </c>
      <c r="F5959" s="5">
        <f>IF(B5959=0,0,B5959*LABOR_HRS_WK_CAR*SEASON_WEEKS*(1+DIM_PCT_CAR)^B5959)</f>
        <v>96.920156249999962</v>
      </c>
      <c r="G5959" s="5">
        <f>IF(C5959=0,0,C5959*LABOR_HRS_WK_MES*SEASON_WEEKS*(1+DIM_PCT_MES)^C5959)</f>
        <v>140.12604492187498</v>
      </c>
      <c r="H5959" s="5">
        <f>E5959+F5959+G5959</f>
        <v>2146.9838308818767</v>
      </c>
      <c r="I5959" s="5">
        <f>MIN(H5959,FARMER_HRS)</f>
        <v>720</v>
      </c>
      <c r="J5959" s="5">
        <f>MAX(0,H5959-FARMER_HRS)</f>
        <v>1426.9838308818767</v>
      </c>
      <c r="K5959" s="2">
        <f>I5959*FARMER_RATE+J5959*TEMP_WORKER_RATE</f>
        <v>49774.024841699247</v>
      </c>
      <c r="L5959" s="2">
        <f>A5959*PRICE_TOM+B5959*PRICE_CAR+C5959*PRICE_MES</f>
        <v>93582</v>
      </c>
      <c r="M5959" s="2">
        <f>A5959*FERT_BED_TOM+B5959*FERT_BED_CAR+C5959*FERT_BED_MES</f>
        <v>11880</v>
      </c>
      <c r="N5959" s="6">
        <f>IF(AND(D5959&lt;=TOTAL_BEDS,J5959&lt;=TEMP_WORKER_MAX*TEMP_WORKER_HRS),1,0)</f>
        <v>1</v>
      </c>
      <c r="O5959" s="2">
        <f>L5959-M5959-K5959-FIXED_COSTS</f>
        <v>11927.975158300753</v>
      </c>
      <c r="P5959" s="2">
        <f>IF(N5959=1,O5959,"")</f>
        <v>11927.975158300753</v>
      </c>
    </row>
    <row r="5960">
      <c r="A5960" s="6">
        <v>9</v>
      </c>
      <c r="B5960" s="6">
        <v>3</v>
      </c>
      <c r="C5960" s="6">
        <v>4</v>
      </c>
      <c r="D5960" s="6">
        <f>A5960+B5960+C5960</f>
        <v>16</v>
      </c>
      <c r="E5960" s="5">
        <f>IF(A5960=0,0,A5960*LABOR_HRS_WK_TOM*SEASON_WEEKS*(1+DIM_PCT_TOM)^A5960)</f>
        <v>1909.9376297100016</v>
      </c>
      <c r="F5960" s="5">
        <f>IF(B5960=0,0,B5960*LABOR_HRS_WK_CAR*SEASON_WEEKS*(1+DIM_PCT_CAR)^B5960)</f>
        <v>96.920156249999962</v>
      </c>
      <c r="G5960" s="5">
        <f>IF(C5960=0,0,C5960*LABOR_HRS_WK_MES*SEASON_WEEKS*(1+DIM_PCT_MES)^C5960)</f>
        <v>189.17016064453119</v>
      </c>
      <c r="H5960" s="5">
        <f>E5960+F5960+G5960</f>
        <v>2196.0279466045326</v>
      </c>
      <c r="I5960" s="5">
        <f>MIN(H5960,FARMER_HRS)</f>
        <v>720</v>
      </c>
      <c r="J5960" s="5">
        <f>MAX(0,H5960-FARMER_HRS)</f>
        <v>1476.0279466045326</v>
      </c>
      <c r="K5960" s="2">
        <f>I5960*FARMER_RATE+J5960*TEMP_WORKER_RATE</f>
        <v>50625.485184106466</v>
      </c>
      <c r="L5960" s="2">
        <f>A5960*PRICE_TOM+B5960*PRICE_CAR+C5960*PRICE_MES</f>
        <v>96282</v>
      </c>
      <c r="M5960" s="2">
        <f>A5960*FERT_BED_TOM+B5960*FERT_BED_CAR+C5960*FERT_BED_MES</f>
        <v>12760</v>
      </c>
      <c r="N5960" s="6">
        <f>IF(AND(D5960&lt;=TOTAL_BEDS,J5960&lt;=TEMP_WORKER_MAX*TEMP_WORKER_HRS),1,0)</f>
        <v>1</v>
      </c>
      <c r="O5960" s="2">
        <f>L5960-M5960-K5960-FIXED_COSTS</f>
        <v>12896.514815893534</v>
      </c>
      <c r="P5960" s="2">
        <f>IF(N5960=1,O5960,"")</f>
        <v>12896.514815893534</v>
      </c>
    </row>
    <row r="5961">
      <c r="A5961" s="6">
        <v>9</v>
      </c>
      <c r="B5961" s="6">
        <v>3</v>
      </c>
      <c r="C5961" s="6">
        <v>5</v>
      </c>
      <c r="D5961" s="6">
        <f>A5961+B5961+C5961</f>
        <v>17</v>
      </c>
      <c r="E5961" s="5">
        <f>IF(A5961=0,0,A5961*LABOR_HRS_WK_TOM*SEASON_WEEKS*(1+DIM_PCT_TOM)^A5961)</f>
        <v>1909.9376297100016</v>
      </c>
      <c r="F5961" s="5">
        <f>IF(B5961=0,0,B5961*LABOR_HRS_WK_CAR*SEASON_WEEKS*(1+DIM_PCT_CAR)^B5961)</f>
        <v>96.920156249999962</v>
      </c>
      <c r="G5961" s="5">
        <f>IF(C5961=0,0,C5961*LABOR_HRS_WK_MES*SEASON_WEEKS*(1+DIM_PCT_MES)^C5961)</f>
        <v>239.41848456573481</v>
      </c>
      <c r="H5961" s="5">
        <f>E5961+F5961+G5961</f>
        <v>2246.2762705257364</v>
      </c>
      <c r="I5961" s="5">
        <f>MIN(H5961,FARMER_HRS)</f>
        <v>720</v>
      </c>
      <c r="J5961" s="5">
        <f>MAX(0,H5961-FARMER_HRS)</f>
        <v>1526.2762705257364</v>
      </c>
      <c r="K5961" s="2">
        <f>I5961*FARMER_RATE+J5961*TEMP_WORKER_RATE</f>
        <v>51497.851918849592</v>
      </c>
      <c r="L5961" s="2">
        <f>A5961*PRICE_TOM+B5961*PRICE_CAR+C5961*PRICE_MES</f>
        <v>98982</v>
      </c>
      <c r="M5961" s="2">
        <f>A5961*FERT_BED_TOM+B5961*FERT_BED_CAR+C5961*FERT_BED_MES</f>
        <v>13640</v>
      </c>
      <c r="N5961" s="6">
        <f>IF(AND(D5961&lt;=TOTAL_BEDS,J5961&lt;=TEMP_WORKER_MAX*TEMP_WORKER_HRS),1,0)</f>
        <v>1</v>
      </c>
      <c r="O5961" s="2">
        <f>L5961-M5961-K5961-FIXED_COSTS</f>
        <v>13844.148081150408</v>
      </c>
      <c r="P5961" s="2">
        <f>IF(N5961=1,O5961,"")</f>
        <v>13844.148081150408</v>
      </c>
    </row>
    <row r="5962">
      <c r="A5962" s="6">
        <v>9</v>
      </c>
      <c r="B5962" s="6">
        <v>3</v>
      </c>
      <c r="C5962" s="6">
        <v>6</v>
      </c>
      <c r="D5962" s="6">
        <f>A5962+B5962+C5962</f>
        <v>18</v>
      </c>
      <c r="E5962" s="5">
        <f>IF(A5962=0,0,A5962*LABOR_HRS_WK_TOM*SEASON_WEEKS*(1+DIM_PCT_TOM)^A5962)</f>
        <v>1909.9376297100016</v>
      </c>
      <c r="F5962" s="5">
        <f>IF(B5962=0,0,B5962*LABOR_HRS_WK_CAR*SEASON_WEEKS*(1+DIM_PCT_CAR)^B5962)</f>
        <v>96.920156249999962</v>
      </c>
      <c r="G5962" s="5">
        <f>IF(C5962=0,0,C5962*LABOR_HRS_WK_MES*SEASON_WEEKS*(1+DIM_PCT_MES)^C5962)</f>
        <v>290.89345874736773</v>
      </c>
      <c r="H5962" s="5">
        <f>E5962+F5962+G5962</f>
        <v>2297.7512447073696</v>
      </c>
      <c r="I5962" s="5">
        <f>MIN(H5962,FARMER_HRS)</f>
        <v>720</v>
      </c>
      <c r="J5962" s="5">
        <f>MAX(0,H5962-FARMER_HRS)</f>
        <v>1577.7512447073696</v>
      </c>
      <c r="K5962" s="2">
        <f>I5962*FARMER_RATE+J5962*TEMP_WORKER_RATE</f>
        <v>52391.514665058494</v>
      </c>
      <c r="L5962" s="2">
        <f>A5962*PRICE_TOM+B5962*PRICE_CAR+C5962*PRICE_MES</f>
        <v>101682</v>
      </c>
      <c r="M5962" s="2">
        <f>A5962*FERT_BED_TOM+B5962*FERT_BED_CAR+C5962*FERT_BED_MES</f>
        <v>14520</v>
      </c>
      <c r="N5962" s="6">
        <f>IF(AND(D5962&lt;=TOTAL_BEDS,J5962&lt;=TEMP_WORKER_MAX*TEMP_WORKER_HRS),1,0)</f>
        <v>1</v>
      </c>
      <c r="O5962" s="2">
        <f>L5962-M5962-K5962-FIXED_COSTS</f>
        <v>14770.485334941506</v>
      </c>
      <c r="P5962" s="2">
        <f>IF(N5962=1,O5962,"")</f>
        <v>14770.485334941506</v>
      </c>
    </row>
    <row r="5963">
      <c r="A5963" s="6">
        <v>9</v>
      </c>
      <c r="B5963" s="6">
        <v>3</v>
      </c>
      <c r="C5963" s="6">
        <v>7</v>
      </c>
      <c r="D5963" s="6">
        <f>A5963+B5963+C5963</f>
        <v>19</v>
      </c>
      <c r="E5963" s="5">
        <f>IF(A5963=0,0,A5963*LABOR_HRS_WK_TOM*SEASON_WEEKS*(1+DIM_PCT_TOM)^A5963)</f>
        <v>1909.9376297100016</v>
      </c>
      <c r="F5963" s="5">
        <f>IF(B5963=0,0,B5963*LABOR_HRS_WK_CAR*SEASON_WEEKS*(1+DIM_PCT_CAR)^B5963)</f>
        <v>96.920156249999962</v>
      </c>
      <c r="G5963" s="5">
        <f>IF(C5963=0,0,C5963*LABOR_HRS_WK_MES*SEASON_WEEKS*(1+DIM_PCT_MES)^C5963)</f>
        <v>343.61789814532818</v>
      </c>
      <c r="H5963" s="5">
        <f>E5963+F5963+G5963</f>
        <v>2350.47568410533</v>
      </c>
      <c r="I5963" s="5">
        <f>MIN(H5963,FARMER_HRS)</f>
        <v>720</v>
      </c>
      <c r="J5963" s="5">
        <f>MAX(0,H5963-FARMER_HRS)</f>
        <v>1630.47568410533</v>
      </c>
      <c r="K5963" s="2">
        <f>I5963*FARMER_RATE+J5963*TEMP_WORKER_RATE</f>
        <v>53306.869515717532</v>
      </c>
      <c r="L5963" s="2">
        <f>A5963*PRICE_TOM+B5963*PRICE_CAR+C5963*PRICE_MES</f>
        <v>104382</v>
      </c>
      <c r="M5963" s="2">
        <f>A5963*FERT_BED_TOM+B5963*FERT_BED_CAR+C5963*FERT_BED_MES</f>
        <v>15400</v>
      </c>
      <c r="N5963" s="6">
        <f>IF(AND(D5963&lt;=TOTAL_BEDS,J5963&lt;=TEMP_WORKER_MAX*TEMP_WORKER_HRS),1,0)</f>
        <v>1</v>
      </c>
      <c r="O5963" s="2">
        <f>L5963-M5963-K5963-FIXED_COSTS</f>
        <v>15675.130484282468</v>
      </c>
      <c r="P5963" s="2">
        <f>IF(N5963=1,O5963,"")</f>
        <v>15675.130484282468</v>
      </c>
    </row>
    <row r="5964">
      <c r="A5964" s="6">
        <v>9</v>
      </c>
      <c r="B5964" s="6">
        <v>3</v>
      </c>
      <c r="C5964" s="6">
        <v>8</v>
      </c>
      <c r="D5964" s="6">
        <f>A5964+B5964+C5964</f>
        <v>20</v>
      </c>
      <c r="E5964" s="5">
        <f>IF(A5964=0,0,A5964*LABOR_HRS_WK_TOM*SEASON_WEEKS*(1+DIM_PCT_TOM)^A5964)</f>
        <v>1909.9376297100016</v>
      </c>
      <c r="F5964" s="5">
        <f>IF(B5964=0,0,B5964*LABOR_HRS_WK_CAR*SEASON_WEEKS*(1+DIM_PCT_CAR)^B5964)</f>
        <v>96.920156249999962</v>
      </c>
      <c r="G5964" s="5">
        <f>IF(C5964=0,0,C5964*LABOR_HRS_WK_MES*SEASON_WEEKS*(1+DIM_PCT_MES)^C5964)</f>
        <v>397.61499642530833</v>
      </c>
      <c r="H5964" s="5">
        <f>E5964+F5964+G5964</f>
        <v>2404.47278238531</v>
      </c>
      <c r="I5964" s="5">
        <f>MIN(H5964,FARMER_HRS)</f>
        <v>720</v>
      </c>
      <c r="J5964" s="5">
        <f>MAX(0,H5964-FARMER_HRS)</f>
        <v>1684.47278238531</v>
      </c>
      <c r="K5964" s="2">
        <f>I5964*FARMER_RATE+J5964*TEMP_WORKER_RATE</f>
        <v>54244.319138633859</v>
      </c>
      <c r="L5964" s="2">
        <f>A5964*PRICE_TOM+B5964*PRICE_CAR+C5964*PRICE_MES</f>
        <v>107082</v>
      </c>
      <c r="M5964" s="2">
        <f>A5964*FERT_BED_TOM+B5964*FERT_BED_CAR+C5964*FERT_BED_MES</f>
        <v>16280</v>
      </c>
      <c r="N5964" s="6">
        <f>IF(AND(D5964&lt;=TOTAL_BEDS,J5964&lt;=TEMP_WORKER_MAX*TEMP_WORKER_HRS),1,0)</f>
        <v>1</v>
      </c>
      <c r="O5964" s="2">
        <f>L5964-M5964-K5964-FIXED_COSTS</f>
        <v>16557.680861366141</v>
      </c>
      <c r="P5964" s="2">
        <f>IF(N5964=1,O5964,"")</f>
        <v>16557.680861366141</v>
      </c>
    </row>
    <row r="5965">
      <c r="A5965" s="6">
        <v>9</v>
      </c>
      <c r="B5965" s="6">
        <v>3</v>
      </c>
      <c r="C5965" s="6">
        <v>9</v>
      </c>
      <c r="D5965" s="6">
        <f>A5965+B5965+C5965</f>
        <v>21</v>
      </c>
      <c r="E5965" s="5">
        <f>IF(A5965=0,0,A5965*LABOR_HRS_WK_TOM*SEASON_WEEKS*(1+DIM_PCT_TOM)^A5965)</f>
        <v>1909.9376297100016</v>
      </c>
      <c r="F5965" s="5">
        <f>IF(B5965=0,0,B5965*LABOR_HRS_WK_CAR*SEASON_WEEKS*(1+DIM_PCT_CAR)^B5965)</f>
        <v>96.920156249999962</v>
      </c>
      <c r="G5965" s="5">
        <f>IF(C5965=0,0,C5965*LABOR_HRS_WK_MES*SEASON_WEEKS*(1+DIM_PCT_MES)^C5965)</f>
        <v>452.90833186570273</v>
      </c>
      <c r="H5965" s="5">
        <f>E5965+F5965+G5965</f>
        <v>2459.7661178257044</v>
      </c>
      <c r="I5965" s="5">
        <f>MIN(H5965,FARMER_HRS)</f>
        <v>720</v>
      </c>
      <c r="J5965" s="5">
        <f>MAX(0,H5965-FARMER_HRS)</f>
        <v>1739.7661178257044</v>
      </c>
      <c r="K5965" s="2">
        <f>I5965*FARMER_RATE+J5965*TEMP_WORKER_RATE</f>
        <v>55204.272878918477</v>
      </c>
      <c r="L5965" s="2">
        <f>A5965*PRICE_TOM+B5965*PRICE_CAR+C5965*PRICE_MES</f>
        <v>109782</v>
      </c>
      <c r="M5965" s="2">
        <f>A5965*FERT_BED_TOM+B5965*FERT_BED_CAR+C5965*FERT_BED_MES</f>
        <v>17160</v>
      </c>
      <c r="N5965" s="6">
        <f>IF(AND(D5965&lt;=TOTAL_BEDS,J5965&lt;=TEMP_WORKER_MAX*TEMP_WORKER_HRS),1,0)</f>
        <v>1</v>
      </c>
      <c r="O5965" s="2">
        <f>L5965-M5965-K5965-FIXED_COSTS</f>
        <v>17417.727121081523</v>
      </c>
      <c r="P5965" s="2">
        <f>IF(N5965=1,O5965,"")</f>
        <v>17417.727121081523</v>
      </c>
    </row>
    <row r="5966">
      <c r="A5966" s="6">
        <v>9</v>
      </c>
      <c r="B5966" s="6">
        <v>3</v>
      </c>
      <c r="C5966" s="6">
        <v>10</v>
      </c>
      <c r="D5966" s="6">
        <f>A5966+B5966+C5966</f>
        <v>22</v>
      </c>
      <c r="E5966" s="5">
        <f>IF(A5966=0,0,A5966*LABOR_HRS_WK_TOM*SEASON_WEEKS*(1+DIM_PCT_TOM)^A5966)</f>
        <v>1909.9376297100016</v>
      </c>
      <c r="F5966" s="5">
        <f>IF(B5966=0,0,B5966*LABOR_HRS_WK_CAR*SEASON_WEEKS*(1+DIM_PCT_CAR)^B5966)</f>
        <v>96.920156249999962</v>
      </c>
      <c r="G5966" s="5">
        <f>IF(C5966=0,0,C5966*LABOR_HRS_WK_MES*SEASON_WEEKS*(1+DIM_PCT_MES)^C5966)</f>
        <v>509.52187334891551</v>
      </c>
      <c r="H5966" s="5">
        <f>E5966+F5966+G5966</f>
        <v>2516.3796593089173</v>
      </c>
      <c r="I5966" s="5">
        <f>MIN(H5966,FARMER_HRS)</f>
        <v>720</v>
      </c>
      <c r="J5966" s="5">
        <f>MAX(0,H5966-FARMER_HRS)</f>
        <v>1796.3796593089173</v>
      </c>
      <c r="K5966" s="2">
        <f>I5966*FARMER_RATE+J5966*TEMP_WORKER_RATE</f>
        <v>56187.146863002039</v>
      </c>
      <c r="L5966" s="2">
        <f>A5966*PRICE_TOM+B5966*PRICE_CAR+C5966*PRICE_MES</f>
        <v>112482</v>
      </c>
      <c r="M5966" s="2">
        <f>A5966*FERT_BED_TOM+B5966*FERT_BED_CAR+C5966*FERT_BED_MES</f>
        <v>18040</v>
      </c>
      <c r="N5966" s="6">
        <f>IF(AND(D5966&lt;=TOTAL_BEDS,J5966&lt;=TEMP_WORKER_MAX*TEMP_WORKER_HRS),1,0)</f>
        <v>1</v>
      </c>
      <c r="O5966" s="2">
        <f>L5966-M5966-K5966-FIXED_COSTS</f>
        <v>18254.853136997961</v>
      </c>
      <c r="P5966" s="2">
        <f>IF(N5966=1,O5966,"")</f>
        <v>18254.853136997961</v>
      </c>
    </row>
    <row r="5967">
      <c r="A5967" s="6">
        <v>9</v>
      </c>
      <c r="B5967" s="6">
        <v>3</v>
      </c>
      <c r="C5967" s="6">
        <v>11</v>
      </c>
      <c r="D5967" s="6">
        <f>A5967+B5967+C5967</f>
        <v>23</v>
      </c>
      <c r="E5967" s="5">
        <f>IF(A5967=0,0,A5967*LABOR_HRS_WK_TOM*SEASON_WEEKS*(1+DIM_PCT_TOM)^A5967)</f>
        <v>1909.9376297100016</v>
      </c>
      <c r="F5967" s="5">
        <f>IF(B5967=0,0,B5967*LABOR_HRS_WK_CAR*SEASON_WEEKS*(1+DIM_PCT_CAR)^B5967)</f>
        <v>96.920156249999962</v>
      </c>
      <c r="G5967" s="5">
        <f>IF(C5967=0,0,C5967*LABOR_HRS_WK_MES*SEASON_WEEKS*(1+DIM_PCT_MES)^C5967)</f>
        <v>567.47998644235463</v>
      </c>
      <c r="H5967" s="5">
        <f>E5967+F5967+G5967</f>
        <v>2574.3377724023562</v>
      </c>
      <c r="I5967" s="5">
        <f>MIN(H5967,FARMER_HRS)</f>
        <v>720</v>
      </c>
      <c r="J5967" s="5">
        <f>MAX(0,H5967-FARMER_HRS)</f>
        <v>1854.3377724023562</v>
      </c>
      <c r="K5967" s="2">
        <f>I5967*FARMER_RATE+J5967*TEMP_WORKER_RATE</f>
        <v>57193.364104207576</v>
      </c>
      <c r="L5967" s="2">
        <f>A5967*PRICE_TOM+B5967*PRICE_CAR+C5967*PRICE_MES</f>
        <v>115182</v>
      </c>
      <c r="M5967" s="2">
        <f>A5967*FERT_BED_TOM+B5967*FERT_BED_CAR+C5967*FERT_BED_MES</f>
        <v>18920</v>
      </c>
      <c r="N5967" s="6">
        <f>IF(AND(D5967&lt;=TOTAL_BEDS,J5967&lt;=TEMP_WORKER_MAX*TEMP_WORKER_HRS),1,0)</f>
        <v>1</v>
      </c>
      <c r="O5967" s="2">
        <f>L5967-M5967-K5967-FIXED_COSTS</f>
        <v>19068.635895792424</v>
      </c>
      <c r="P5967" s="2">
        <f>IF(N5967=1,O5967,"")</f>
        <v>19068.635895792424</v>
      </c>
    </row>
    <row r="5968">
      <c r="A5968" s="6">
        <v>9</v>
      </c>
      <c r="B5968" s="6">
        <v>3</v>
      </c>
      <c r="C5968" s="6">
        <v>12</v>
      </c>
      <c r="D5968" s="6">
        <f>A5968+B5968+C5968</f>
        <v>24</v>
      </c>
      <c r="E5968" s="5">
        <f>IF(A5968=0,0,A5968*LABOR_HRS_WK_TOM*SEASON_WEEKS*(1+DIM_PCT_TOM)^A5968)</f>
        <v>1909.9376297100016</v>
      </c>
      <c r="F5968" s="5">
        <f>IF(B5968=0,0,B5968*LABOR_HRS_WK_CAR*SEASON_WEEKS*(1+DIM_PCT_CAR)^B5968)</f>
        <v>96.920156249999962</v>
      </c>
      <c r="G5968" s="5">
        <f>IF(C5968=0,0,C5968*LABOR_HRS_WK_MES*SEASON_WEEKS*(1+DIM_PCT_MES)^C5968)</f>
        <v>626.807439570419</v>
      </c>
      <c r="H5968" s="5">
        <f>E5968+F5968+G5968</f>
        <v>2633.6652255304207</v>
      </c>
      <c r="I5968" s="5">
        <f>MIN(H5968,FARMER_HRS)</f>
        <v>720</v>
      </c>
      <c r="J5968" s="5">
        <f>MAX(0,H5968-FARMER_HRS)</f>
        <v>1913.6652255304207</v>
      </c>
      <c r="K5968" s="2">
        <f>I5968*FARMER_RATE+J5968*TEMP_WORKER_RATE</f>
        <v>58223.354609903137</v>
      </c>
      <c r="L5968" s="2">
        <f>A5968*PRICE_TOM+B5968*PRICE_CAR+C5968*PRICE_MES</f>
        <v>117882</v>
      </c>
      <c r="M5968" s="2">
        <f>A5968*FERT_BED_TOM+B5968*FERT_BED_CAR+C5968*FERT_BED_MES</f>
        <v>19800</v>
      </c>
      <c r="N5968" s="6">
        <f>IF(AND(D5968&lt;=TOTAL_BEDS,J5968&lt;=TEMP_WORKER_MAX*TEMP_WORKER_HRS),1,0)</f>
        <v>1</v>
      </c>
      <c r="O5968" s="2">
        <f>L5968-M5968-K5968-FIXED_COSTS</f>
        <v>19858.645390096863</v>
      </c>
      <c r="P5968" s="2">
        <f>IF(N5968=1,O5968,"")</f>
        <v>19858.645390096863</v>
      </c>
    </row>
    <row r="5969">
      <c r="A5969" s="6">
        <v>9</v>
      </c>
      <c r="B5969" s="6">
        <v>3</v>
      </c>
      <c r="C5969" s="6">
        <v>13</v>
      </c>
      <c r="D5969" s="6">
        <f>A5969+B5969+C5969</f>
        <v>25</v>
      </c>
      <c r="E5969" s="5">
        <f>IF(A5969=0,0,A5969*LABOR_HRS_WK_TOM*SEASON_WEEKS*(1+DIM_PCT_TOM)^A5969)</f>
        <v>1909.9376297100016</v>
      </c>
      <c r="F5969" s="5">
        <f>IF(B5969=0,0,B5969*LABOR_HRS_WK_CAR*SEASON_WEEKS*(1+DIM_PCT_CAR)^B5969)</f>
        <v>96.920156249999962</v>
      </c>
      <c r="G5969" s="5">
        <f>IF(C5969=0,0,C5969*LABOR_HRS_WK_MES*SEASON_WEEKS*(1+DIM_PCT_MES)^C5969)</f>
        <v>687.52941027880331</v>
      </c>
      <c r="H5969" s="5">
        <f>E5969+F5969+G5969</f>
        <v>2694.3871962388048</v>
      </c>
      <c r="I5969" s="5">
        <f>MIN(H5969,FARMER_HRS)</f>
        <v>720</v>
      </c>
      <c r="J5969" s="5">
        <f>MAX(0,H5969-FARMER_HRS)</f>
        <v>1974.3871962388048</v>
      </c>
      <c r="K5969" s="2">
        <f>I5969*FARMER_RATE+J5969*TEMP_WORKER_RATE</f>
        <v>59277.555490257029</v>
      </c>
      <c r="L5969" s="2">
        <f>A5969*PRICE_TOM+B5969*PRICE_CAR+C5969*PRICE_MES</f>
        <v>120582</v>
      </c>
      <c r="M5969" s="2">
        <f>A5969*FERT_BED_TOM+B5969*FERT_BED_CAR+C5969*FERT_BED_MES</f>
        <v>20680</v>
      </c>
      <c r="N5969" s="6">
        <f>IF(AND(D5969&lt;=TOTAL_BEDS,J5969&lt;=TEMP_WORKER_MAX*TEMP_WORKER_HRS),1,0)</f>
        <v>1</v>
      </c>
      <c r="O5969" s="2">
        <f>L5969-M5969-K5969-FIXED_COSTS</f>
        <v>20624.444509742971</v>
      </c>
      <c r="P5969" s="2">
        <f>IF(N5969=1,O5969,"")</f>
        <v>20624.444509742971</v>
      </c>
    </row>
    <row r="5970">
      <c r="A5970" s="6">
        <v>9</v>
      </c>
      <c r="B5970" s="6">
        <v>3</v>
      </c>
      <c r="C5970" s="6">
        <v>14</v>
      </c>
      <c r="D5970" s="6">
        <f>A5970+B5970+C5970</f>
        <v>26</v>
      </c>
      <c r="E5970" s="5">
        <f>IF(A5970=0,0,A5970*LABOR_HRS_WK_TOM*SEASON_WEEKS*(1+DIM_PCT_TOM)^A5970)</f>
        <v>1909.9376297100016</v>
      </c>
      <c r="F5970" s="5">
        <f>IF(B5970=0,0,B5970*LABOR_HRS_WK_CAR*SEASON_WEEKS*(1+DIM_PCT_CAR)^B5970)</f>
        <v>96.920156249999962</v>
      </c>
      <c r="G5970" s="5">
        <f>IF(C5970=0,0,C5970*LABOR_HRS_WK_MES*SEASON_WEEKS*(1+DIM_PCT_MES)^C5970)</f>
        <v>749.67149159246435</v>
      </c>
      <c r="H5970" s="5">
        <f>E5970+F5970+G5970</f>
        <v>2756.5292775524658</v>
      </c>
      <c r="I5970" s="5">
        <f>MIN(H5970,FARMER_HRS)</f>
        <v>720</v>
      </c>
      <c r="J5970" s="5">
        <f>MAX(0,H5970-FARMER_HRS)</f>
        <v>2036.5292775524658</v>
      </c>
      <c r="K5970" s="2">
        <f>I5970*FARMER_RATE+J5970*TEMP_WORKER_RATE</f>
        <v>60356.4110686192</v>
      </c>
      <c r="L5970" s="2">
        <f>A5970*PRICE_TOM+B5970*PRICE_CAR+C5970*PRICE_MES</f>
        <v>123282</v>
      </c>
      <c r="M5970" s="2">
        <f>A5970*FERT_BED_TOM+B5970*FERT_BED_CAR+C5970*FERT_BED_MES</f>
        <v>21560</v>
      </c>
      <c r="N5970" s="6">
        <f>IF(AND(D5970&lt;=TOTAL_BEDS,J5970&lt;=TEMP_WORKER_MAX*TEMP_WORKER_HRS),1,0)</f>
        <v>1</v>
      </c>
      <c r="O5970" s="2">
        <f>L5970-M5970-K5970-FIXED_COSTS</f>
        <v>21365.5889313808</v>
      </c>
      <c r="P5970" s="2">
        <f>IF(N5970=1,O5970,"")</f>
        <v>21365.5889313808</v>
      </c>
    </row>
    <row r="5971">
      <c r="A5971" s="6">
        <v>9</v>
      </c>
      <c r="B5971" s="6">
        <v>3</v>
      </c>
      <c r="C5971" s="6">
        <v>15</v>
      </c>
      <c r="D5971" s="6">
        <f>A5971+B5971+C5971</f>
        <v>27</v>
      </c>
      <c r="E5971" s="5">
        <f>IF(A5971=0,0,A5971*LABOR_HRS_WK_TOM*SEASON_WEEKS*(1+DIM_PCT_TOM)^A5971)</f>
        <v>1909.9376297100016</v>
      </c>
      <c r="F5971" s="5">
        <f>IF(B5971=0,0,B5971*LABOR_HRS_WK_CAR*SEASON_WEEKS*(1+DIM_PCT_CAR)^B5971)</f>
        <v>96.920156249999962</v>
      </c>
      <c r="G5971" s="5">
        <f>IF(C5971=0,0,C5971*LABOR_HRS_WK_MES*SEASON_WEEKS*(1+DIM_PCT_MES)^C5971)</f>
        <v>813.25969846861074</v>
      </c>
      <c r="H5971" s="5">
        <f>E5971+F5971+G5971</f>
        <v>2820.1174844286124</v>
      </c>
      <c r="I5971" s="5">
        <f>MIN(H5971,FARMER_HRS)</f>
        <v>720</v>
      </c>
      <c r="J5971" s="5">
        <f>MAX(0,H5971-FARMER_HRS)</f>
        <v>2100.1174844286124</v>
      </c>
      <c r="K5971" s="2">
        <f>I5971*FARMER_RATE+J5971*TEMP_WORKER_RATE</f>
        <v>61460.3729935523</v>
      </c>
      <c r="L5971" s="2">
        <f>A5971*PRICE_TOM+B5971*PRICE_CAR+C5971*PRICE_MES</f>
        <v>125982</v>
      </c>
      <c r="M5971" s="2">
        <f>A5971*FERT_BED_TOM+B5971*FERT_BED_CAR+C5971*FERT_BED_MES</f>
        <v>22440</v>
      </c>
      <c r="N5971" s="6">
        <f>IF(AND(D5971&lt;=TOTAL_BEDS,J5971&lt;=TEMP_WORKER_MAX*TEMP_WORKER_HRS),1,0)</f>
        <v>1</v>
      </c>
      <c r="O5971" s="2">
        <f>L5971-M5971-K5971-FIXED_COSTS</f>
        <v>22081.6270064477</v>
      </c>
      <c r="P5971" s="2">
        <f>IF(N5971=1,O5971,"")</f>
        <v>22081.6270064477</v>
      </c>
    </row>
    <row r="5972">
      <c r="A5972" s="6">
        <v>9</v>
      </c>
      <c r="B5972" s="6">
        <v>3</v>
      </c>
      <c r="C5972" s="6">
        <v>16</v>
      </c>
      <c r="D5972" s="6">
        <f>A5972+B5972+C5972</f>
        <v>28</v>
      </c>
      <c r="E5972" s="5">
        <f>IF(A5972=0,0,A5972*LABOR_HRS_WK_TOM*SEASON_WEEKS*(1+DIM_PCT_TOM)^A5972)</f>
        <v>1909.9376297100016</v>
      </c>
      <c r="F5972" s="5">
        <f>IF(B5972=0,0,B5972*LABOR_HRS_WK_CAR*SEASON_WEEKS*(1+DIM_PCT_CAR)^B5972)</f>
        <v>96.920156249999962</v>
      </c>
      <c r="G5972" s="5">
        <f>IF(C5972=0,0,C5972*LABOR_HRS_WK_MES*SEASON_WEEKS*(1+DIM_PCT_MES)^C5972)</f>
        <v>878.32047434609967</v>
      </c>
      <c r="H5972" s="5">
        <f>E5972+F5972+G5972</f>
        <v>2885.178260306101</v>
      </c>
      <c r="I5972" s="5">
        <f>MIN(H5972,FARMER_HRS)</f>
        <v>720</v>
      </c>
      <c r="J5972" s="5">
        <f>MAX(0,H5972-FARMER_HRS)</f>
        <v>2165.178260306101</v>
      </c>
      <c r="K5972" s="2">
        <f>I5972*FARMER_RATE+J5972*TEMP_WORKER_RATE</f>
        <v>62589.900352536475</v>
      </c>
      <c r="L5972" s="2">
        <f>A5972*PRICE_TOM+B5972*PRICE_CAR+C5972*PRICE_MES</f>
        <v>128682</v>
      </c>
      <c r="M5972" s="2">
        <f>A5972*FERT_BED_TOM+B5972*FERT_BED_CAR+C5972*FERT_BED_MES</f>
        <v>23320</v>
      </c>
      <c r="N5972" s="6">
        <f>IF(AND(D5972&lt;=TOTAL_BEDS,J5972&lt;=TEMP_WORKER_MAX*TEMP_WORKER_HRS),1,0)</f>
        <v>1</v>
      </c>
      <c r="O5972" s="2">
        <f>L5972-M5972-K5972-FIXED_COSTS</f>
        <v>22772.099647463525</v>
      </c>
      <c r="P5972" s="2">
        <f>IF(N5972=1,O5972,"")</f>
        <v>22772.099647463525</v>
      </c>
    </row>
    <row r="5973">
      <c r="A5973" s="6">
        <v>9</v>
      </c>
      <c r="B5973" s="6">
        <v>3</v>
      </c>
      <c r="C5973" s="6">
        <v>17</v>
      </c>
      <c r="D5973" s="6">
        <f>A5973+B5973+C5973</f>
        <v>29</v>
      </c>
      <c r="E5973" s="5">
        <f>IF(A5973=0,0,A5973*LABOR_HRS_WK_TOM*SEASON_WEEKS*(1+DIM_PCT_TOM)^A5973)</f>
        <v>1909.9376297100016</v>
      </c>
      <c r="F5973" s="5">
        <f>IF(B5973=0,0,B5973*LABOR_HRS_WK_CAR*SEASON_WEEKS*(1+DIM_PCT_CAR)^B5973)</f>
        <v>96.920156249999962</v>
      </c>
      <c r="G5973" s="5">
        <f>IF(C5973=0,0,C5973*LABOR_HRS_WK_MES*SEASON_WEEKS*(1+DIM_PCT_MES)^C5973)</f>
        <v>944.88069779263992</v>
      </c>
      <c r="H5973" s="5">
        <f>E5973+F5973+G5973</f>
        <v>2951.7384837526415</v>
      </c>
      <c r="I5973" s="5">
        <f>MIN(H5973,FARMER_HRS)</f>
        <v>720</v>
      </c>
      <c r="J5973" s="5">
        <f>MAX(0,H5973-FARMER_HRS)</f>
        <v>2231.7384837526415</v>
      </c>
      <c r="K5973" s="2">
        <f>I5973*FARMER_RATE+J5973*TEMP_WORKER_RATE</f>
        <v>63745.459787372245</v>
      </c>
      <c r="L5973" s="2">
        <f>A5973*PRICE_TOM+B5973*PRICE_CAR+C5973*PRICE_MES</f>
        <v>131382</v>
      </c>
      <c r="M5973" s="2">
        <f>A5973*FERT_BED_TOM+B5973*FERT_BED_CAR+C5973*FERT_BED_MES</f>
        <v>24200</v>
      </c>
      <c r="N5973" s="6">
        <f>IF(AND(D5973&lt;=TOTAL_BEDS,J5973&lt;=TEMP_WORKER_MAX*TEMP_WORKER_HRS),1,0)</f>
        <v>1</v>
      </c>
      <c r="O5973" s="2">
        <f>L5973-M5973-K5973-FIXED_COSTS</f>
        <v>23436.540212627755</v>
      </c>
      <c r="P5973" s="2">
        <f>IF(N5973=1,O5973,"")</f>
        <v>23436.540212627755</v>
      </c>
    </row>
    <row r="5974">
      <c r="A5974" s="6">
        <v>9</v>
      </c>
      <c r="B5974" s="6">
        <v>3</v>
      </c>
      <c r="C5974" s="6">
        <v>18</v>
      </c>
      <c r="D5974" s="6">
        <f>A5974+B5974+C5974</f>
        <v>30</v>
      </c>
      <c r="E5974" s="5">
        <f>IF(A5974=0,0,A5974*LABOR_HRS_WK_TOM*SEASON_WEEKS*(1+DIM_PCT_TOM)^A5974)</f>
        <v>1909.9376297100016</v>
      </c>
      <c r="F5974" s="5">
        <f>IF(B5974=0,0,B5974*LABOR_HRS_WK_CAR*SEASON_WEEKS*(1+DIM_PCT_CAR)^B5974)</f>
        <v>96.920156249999962</v>
      </c>
      <c r="G5974" s="5">
        <f>IF(C5974=0,0,C5974*LABOR_HRS_WK_MES*SEASON_WEEKS*(1+DIM_PCT_MES)^C5974)</f>
        <v>1012.9676892512272</v>
      </c>
      <c r="H5974" s="5">
        <f>E5974+F5974+G5974</f>
        <v>3019.8254752112289</v>
      </c>
      <c r="I5974" s="5">
        <f>MIN(H5974,FARMER_HRS)</f>
        <v>720</v>
      </c>
      <c r="J5974" s="5">
        <f>MAX(0,H5974-FARMER_HRS)</f>
        <v>2299.8254752112289</v>
      </c>
      <c r="K5974" s="2">
        <f>I5974*FARMER_RATE+J5974*TEMP_WORKER_RATE</f>
        <v>64927.525611306053</v>
      </c>
      <c r="L5974" s="2">
        <f>A5974*PRICE_TOM+B5974*PRICE_CAR+C5974*PRICE_MES</f>
        <v>134082</v>
      </c>
      <c r="M5974" s="2">
        <f>A5974*FERT_BED_TOM+B5974*FERT_BED_CAR+C5974*FERT_BED_MES</f>
        <v>25080</v>
      </c>
      <c r="N5974" s="6">
        <f>IF(AND(D5974&lt;=TOTAL_BEDS,J5974&lt;=TEMP_WORKER_MAX*TEMP_WORKER_HRS),1,0)</f>
        <v>1</v>
      </c>
      <c r="O5974" s="2">
        <f>L5974-M5974-K5974-FIXED_COSTS</f>
        <v>24074.474388693947</v>
      </c>
      <c r="P5974" s="2">
        <f>IF(N5974=1,O5974,"")</f>
        <v>24074.474388693947</v>
      </c>
    </row>
    <row r="5975">
      <c r="A5975" s="6">
        <v>9</v>
      </c>
      <c r="B5975" s="6">
        <v>3</v>
      </c>
      <c r="C5975" s="6">
        <v>19</v>
      </c>
      <c r="D5975" s="6">
        <f>A5975+B5975+C5975</f>
        <v>31</v>
      </c>
      <c r="E5975" s="5">
        <f>IF(A5975=0,0,A5975*LABOR_HRS_WK_TOM*SEASON_WEEKS*(1+DIM_PCT_TOM)^A5975)</f>
        <v>1909.9376297100016</v>
      </c>
      <c r="F5975" s="5">
        <f>IF(B5975=0,0,B5975*LABOR_HRS_WK_CAR*SEASON_WEEKS*(1+DIM_PCT_CAR)^B5975)</f>
        <v>96.920156249999962</v>
      </c>
      <c r="G5975" s="5">
        <f>IF(C5975=0,0,C5975*LABOR_HRS_WK_MES*SEASON_WEEKS*(1+DIM_PCT_MES)^C5975)</f>
        <v>1082.6092178872491</v>
      </c>
      <c r="H5975" s="5">
        <f>E5975+F5975+G5975</f>
        <v>3089.4670038472505</v>
      </c>
      <c r="I5975" s="5">
        <f>MIN(H5975,FARMER_HRS)</f>
        <v>720</v>
      </c>
      <c r="J5975" s="5">
        <f>MAX(0,H5975-FARMER_HRS)</f>
        <v>2369.4670038472505</v>
      </c>
      <c r="K5975" s="2">
        <f>I5975*FARMER_RATE+J5975*TEMP_WORKER_RATE</f>
        <v>66136.579927903658</v>
      </c>
      <c r="L5975" s="2">
        <f>A5975*PRICE_TOM+B5975*PRICE_CAR+C5975*PRICE_MES</f>
        <v>136782</v>
      </c>
      <c r="M5975" s="2">
        <f>A5975*FERT_BED_TOM+B5975*FERT_BED_CAR+C5975*FERT_BED_MES</f>
        <v>25960</v>
      </c>
      <c r="N5975" s="6">
        <f>IF(AND(D5975&lt;=TOTAL_BEDS,J5975&lt;=TEMP_WORKER_MAX*TEMP_WORKER_HRS),1,0)</f>
        <v>1</v>
      </c>
      <c r="O5975" s="2">
        <f>L5975-M5975-K5975-FIXED_COSTS</f>
        <v>24685.420072096342</v>
      </c>
      <c r="P5975" s="2">
        <f>IF(N5975=1,O5975,"")</f>
        <v>24685.420072096342</v>
      </c>
    </row>
    <row r="5976">
      <c r="A5976" s="6">
        <v>9</v>
      </c>
      <c r="B5976" s="6">
        <v>3</v>
      </c>
      <c r="C5976" s="6">
        <v>20</v>
      </c>
      <c r="D5976" s="6">
        <f>A5976+B5976+C5976</f>
        <v>32</v>
      </c>
      <c r="E5976" s="5">
        <f>IF(A5976=0,0,A5976*LABOR_HRS_WK_TOM*SEASON_WEEKS*(1+DIM_PCT_TOM)^A5976)</f>
        <v>1909.9376297100016</v>
      </c>
      <c r="F5976" s="5">
        <f>IF(B5976=0,0,B5976*LABOR_HRS_WK_CAR*SEASON_WEEKS*(1+DIM_PCT_CAR)^B5976)</f>
        <v>96.920156249999962</v>
      </c>
      <c r="G5976" s="5">
        <f>IF(C5976=0,0,C5976*LABOR_HRS_WK_MES*SEASON_WEEKS*(1+DIM_PCT_MES)^C5976)</f>
        <v>1153.8335085377259</v>
      </c>
      <c r="H5976" s="5">
        <f>E5976+F5976+G5976</f>
        <v>3160.6912944977275</v>
      </c>
      <c r="I5976" s="5">
        <f>MIN(H5976,FARMER_HRS)</f>
        <v>720</v>
      </c>
      <c r="J5976" s="5">
        <f>MAX(0,H5976-FARMER_HRS)</f>
        <v>2440.6912944977275</v>
      </c>
      <c r="K5976" s="2">
        <f>I5976*FARMER_RATE+J5976*TEMP_WORKER_RATE</f>
        <v>67373.112751696666</v>
      </c>
      <c r="L5976" s="2">
        <f>A5976*PRICE_TOM+B5976*PRICE_CAR+C5976*PRICE_MES</f>
        <v>139482</v>
      </c>
      <c r="M5976" s="2">
        <f>A5976*FERT_BED_TOM+B5976*FERT_BED_CAR+C5976*FERT_BED_MES</f>
        <v>26840</v>
      </c>
      <c r="N5976" s="6">
        <f>IF(AND(D5976&lt;=TOTAL_BEDS,J5976&lt;=TEMP_WORKER_MAX*TEMP_WORKER_HRS),1,0)</f>
        <v>1</v>
      </c>
      <c r="O5976" s="2">
        <f>L5976-M5976-K5976-FIXED_COSTS</f>
        <v>25268.887248303334</v>
      </c>
      <c r="P5976" s="2">
        <f>IF(N5976=1,O5976,"")</f>
        <v>25268.887248303334</v>
      </c>
    </row>
    <row r="5977">
      <c r="A5977" s="6">
        <v>9</v>
      </c>
      <c r="B5977" s="6">
        <v>3</v>
      </c>
      <c r="C5977" s="6">
        <v>21</v>
      </c>
      <c r="D5977" s="6">
        <f>A5977+B5977+C5977</f>
        <v>33</v>
      </c>
      <c r="E5977" s="5">
        <f>IF(A5977=0,0,A5977*LABOR_HRS_WK_TOM*SEASON_WEEKS*(1+DIM_PCT_TOM)^A5977)</f>
        <v>1909.9376297100016</v>
      </c>
      <c r="F5977" s="5">
        <f>IF(B5977=0,0,B5977*LABOR_HRS_WK_CAR*SEASON_WEEKS*(1+DIM_PCT_CAR)^B5977)</f>
        <v>96.920156249999962</v>
      </c>
      <c r="G5977" s="5">
        <f>IF(C5977=0,0,C5977*LABOR_HRS_WK_MES*SEASON_WEEKS*(1+DIM_PCT_MES)^C5977)</f>
        <v>1226.6692487641699</v>
      </c>
      <c r="H5977" s="5">
        <f>E5977+F5977+G5977</f>
        <v>3233.5270347241712</v>
      </c>
      <c r="I5977" s="5">
        <f>MIN(H5977,FARMER_HRS)</f>
        <v>720</v>
      </c>
      <c r="J5977" s="5">
        <f>MAX(0,H5977-FARMER_HRS)</f>
        <v>2513.5270347241712</v>
      </c>
      <c r="K5977" s="2">
        <f>I5977*FARMER_RATE+J5977*TEMP_WORKER_RATE</f>
        <v>68637.622130627977</v>
      </c>
      <c r="L5977" s="2">
        <f>A5977*PRICE_TOM+B5977*PRICE_CAR+C5977*PRICE_MES</f>
        <v>142182</v>
      </c>
      <c r="M5977" s="2">
        <f>A5977*FERT_BED_TOM+B5977*FERT_BED_CAR+C5977*FERT_BED_MES</f>
        <v>27720</v>
      </c>
      <c r="N5977" s="6">
        <f>IF(AND(D5977&lt;=TOTAL_BEDS,J5977&lt;=TEMP_WORKER_MAX*TEMP_WORKER_HRS),1,0)</f>
        <v>1</v>
      </c>
      <c r="O5977" s="2">
        <f>L5977-M5977-K5977-FIXED_COSTS</f>
        <v>25824.377869372023</v>
      </c>
      <c r="P5977" s="2">
        <f>IF(N5977=1,O5977,"")</f>
        <v>25824.377869372023</v>
      </c>
    </row>
    <row r="5978">
      <c r="A5978" s="6">
        <v>9</v>
      </c>
      <c r="B5978" s="6">
        <v>3</v>
      </c>
      <c r="C5978" s="6">
        <v>22</v>
      </c>
      <c r="D5978" s="6">
        <f>A5978+B5978+C5978</f>
        <v>34</v>
      </c>
      <c r="E5978" s="5">
        <f>IF(A5978=0,0,A5978*LABOR_HRS_WK_TOM*SEASON_WEEKS*(1+DIM_PCT_TOM)^A5978)</f>
        <v>1909.9376297100016</v>
      </c>
      <c r="F5978" s="5">
        <f>IF(B5978=0,0,B5978*LABOR_HRS_WK_CAR*SEASON_WEEKS*(1+DIM_PCT_CAR)^B5978)</f>
        <v>96.920156249999962</v>
      </c>
      <c r="G5978" s="5">
        <f>IF(C5978=0,0,C5978*LABOR_HRS_WK_MES*SEASON_WEEKS*(1+DIM_PCT_MES)^C5978)</f>
        <v>1301.1455960105659</v>
      </c>
      <c r="H5978" s="5">
        <f>E5978+F5978+G5978</f>
        <v>3308.0033819705677</v>
      </c>
      <c r="I5978" s="5">
        <f>MIN(H5978,FARMER_HRS)</f>
        <v>720</v>
      </c>
      <c r="J5978" s="5">
        <f>MAX(0,H5978-FARMER_HRS)</f>
        <v>2588.0033819705677</v>
      </c>
      <c r="K5978" s="2">
        <f>I5978*FARMER_RATE+J5978*TEMP_WORKER_RATE</f>
        <v>69930.614270322345</v>
      </c>
      <c r="L5978" s="2">
        <f>A5978*PRICE_TOM+B5978*PRICE_CAR+C5978*PRICE_MES</f>
        <v>144882</v>
      </c>
      <c r="M5978" s="2">
        <f>A5978*FERT_BED_TOM+B5978*FERT_BED_CAR+C5978*FERT_BED_MES</f>
        <v>28600</v>
      </c>
      <c r="N5978" s="6">
        <f>IF(AND(D5978&lt;=TOTAL_BEDS,J5978&lt;=TEMP_WORKER_MAX*TEMP_WORKER_HRS),1,0)</f>
        <v>1</v>
      </c>
      <c r="O5978" s="2">
        <f>L5978-M5978-K5978-FIXED_COSTS</f>
        <v>26351.385729677655</v>
      </c>
      <c r="P5978" s="2">
        <f>IF(N5978=1,O5978,"")</f>
        <v>26351.385729677655</v>
      </c>
    </row>
    <row r="5979">
      <c r="A5979" s="6">
        <v>9</v>
      </c>
      <c r="B5979" s="6">
        <v>3</v>
      </c>
      <c r="C5979" s="6">
        <v>23</v>
      </c>
      <c r="D5979" s="6">
        <f>A5979+B5979+C5979</f>
        <v>35</v>
      </c>
      <c r="E5979" s="5">
        <f>IF(A5979=0,0,A5979*LABOR_HRS_WK_TOM*SEASON_WEEKS*(1+DIM_PCT_TOM)^A5979)</f>
        <v>1909.9376297100016</v>
      </c>
      <c r="F5979" s="5">
        <f>IF(B5979=0,0,B5979*LABOR_HRS_WK_CAR*SEASON_WEEKS*(1+DIM_PCT_CAR)^B5979)</f>
        <v>96.920156249999962</v>
      </c>
      <c r="G5979" s="5">
        <f>IF(C5979=0,0,C5979*LABOR_HRS_WK_MES*SEASON_WEEKS*(1+DIM_PCT_MES)^C5979)</f>
        <v>1377.2921848680023</v>
      </c>
      <c r="H5979" s="5">
        <f>E5979+F5979+G5979</f>
        <v>3384.1499708280039</v>
      </c>
      <c r="I5979" s="5">
        <f>MIN(H5979,FARMER_HRS)</f>
        <v>720</v>
      </c>
      <c r="J5979" s="5">
        <f>MAX(0,H5979-FARMER_HRS)</f>
        <v>2664.1499708280039</v>
      </c>
      <c r="K5979" s="2">
        <f>I5979*FARMER_RATE+J5979*TEMP_WORKER_RATE</f>
        <v>71252.6036602084</v>
      </c>
      <c r="L5979" s="2">
        <f>A5979*PRICE_TOM+B5979*PRICE_CAR+C5979*PRICE_MES</f>
        <v>147582</v>
      </c>
      <c r="M5979" s="2">
        <f>A5979*FERT_BED_TOM+B5979*FERT_BED_CAR+C5979*FERT_BED_MES</f>
        <v>29480</v>
      </c>
      <c r="N5979" s="6">
        <f>IF(AND(D5979&lt;=TOTAL_BEDS,J5979&lt;=TEMP_WORKER_MAX*TEMP_WORKER_HRS),1,0)</f>
        <v>1</v>
      </c>
      <c r="O5979" s="2">
        <f>L5979-M5979-K5979-FIXED_COSTS</f>
        <v>26849.396339791594</v>
      </c>
      <c r="P5979" s="2">
        <f>IF(N5979=1,O5979,"")</f>
        <v>26849.396339791594</v>
      </c>
    </row>
    <row r="5980">
      <c r="A5980" s="6">
        <v>9</v>
      </c>
      <c r="B5980" s="6">
        <v>3</v>
      </c>
      <c r="C5980" s="6">
        <v>24</v>
      </c>
      <c r="D5980" s="6">
        <f>A5980+B5980+C5980</f>
        <v>36</v>
      </c>
      <c r="E5980" s="5">
        <f>IF(A5980=0,0,A5980*LABOR_HRS_WK_TOM*SEASON_WEEKS*(1+DIM_PCT_TOM)^A5980)</f>
        <v>1909.9376297100016</v>
      </c>
      <c r="F5980" s="5">
        <f>IF(B5980=0,0,B5980*LABOR_HRS_WK_CAR*SEASON_WEEKS*(1+DIM_PCT_CAR)^B5980)</f>
        <v>96.920156249999962</v>
      </c>
      <c r="G5980" s="5">
        <f>IF(C5980=0,0,C5980*LABOR_HRS_WK_MES*SEASON_WEEKS*(1+DIM_PCT_MES)^C5980)</f>
        <v>1455.139134447498</v>
      </c>
      <c r="H5980" s="5">
        <f>E5980+F5980+G5980</f>
        <v>3461.9969204074996</v>
      </c>
      <c r="I5980" s="5">
        <f>MIN(H5980,FARMER_HRS)</f>
        <v>720</v>
      </c>
      <c r="J5980" s="5">
        <f>MAX(0,H5980-FARMER_HRS)</f>
        <v>2741.9969204074996</v>
      </c>
      <c r="K5980" s="2">
        <f>I5980*FARMER_RATE+J5980*TEMP_WORKER_RATE</f>
        <v>72604.1132015191</v>
      </c>
      <c r="L5980" s="2">
        <f>A5980*PRICE_TOM+B5980*PRICE_CAR+C5980*PRICE_MES</f>
        <v>150282</v>
      </c>
      <c r="M5980" s="2">
        <f>A5980*FERT_BED_TOM+B5980*FERT_BED_CAR+C5980*FERT_BED_MES</f>
        <v>30360</v>
      </c>
      <c r="N5980" s="6">
        <f>IF(AND(D5980&lt;=TOTAL_BEDS,J5980&lt;=TEMP_WORKER_MAX*TEMP_WORKER_HRS),1,0)</f>
        <v>1</v>
      </c>
      <c r="O5980" s="2">
        <f>L5980-M5980-K5980-FIXED_COSTS</f>
        <v>27317.886798480904</v>
      </c>
      <c r="P5980" s="2">
        <f>IF(N5980=1,O5980,"")</f>
        <v>27317.886798480904</v>
      </c>
    </row>
    <row r="5981">
      <c r="A5981" s="6">
        <v>9</v>
      </c>
      <c r="B5981" s="6">
        <v>3</v>
      </c>
      <c r="C5981" s="6">
        <v>25</v>
      </c>
      <c r="D5981" s="6">
        <f>A5981+B5981+C5981</f>
        <v>37</v>
      </c>
      <c r="E5981" s="5">
        <f>IF(A5981=0,0,A5981*LABOR_HRS_WK_TOM*SEASON_WEEKS*(1+DIM_PCT_TOM)^A5981)</f>
        <v>1909.9376297100016</v>
      </c>
      <c r="F5981" s="5">
        <f>IF(B5981=0,0,B5981*LABOR_HRS_WK_CAR*SEASON_WEEKS*(1+DIM_PCT_CAR)^B5981)</f>
        <v>96.920156249999962</v>
      </c>
      <c r="G5981" s="5">
        <f>IF(C5981=0,0,C5981*LABOR_HRS_WK_MES*SEASON_WEEKS*(1+DIM_PCT_MES)^C5981)</f>
        <v>1534.7170558625955</v>
      </c>
      <c r="H5981" s="5">
        <f>E5981+F5981+G5981</f>
        <v>3541.5748418225971</v>
      </c>
      <c r="I5981" s="5">
        <f>MIN(H5981,FARMER_HRS)</f>
        <v>720</v>
      </c>
      <c r="J5981" s="5">
        <f>MAX(0,H5981-FARMER_HRS)</f>
        <v>2821.5748418225971</v>
      </c>
      <c r="K5981" s="2">
        <f>I5981*FARMER_RATE+J5981*TEMP_WORKER_RATE</f>
        <v>73985.674337197866</v>
      </c>
      <c r="L5981" s="2">
        <f>A5981*PRICE_TOM+B5981*PRICE_CAR+C5981*PRICE_MES</f>
        <v>152982</v>
      </c>
      <c r="M5981" s="2">
        <f>A5981*FERT_BED_TOM+B5981*FERT_BED_CAR+C5981*FERT_BED_MES</f>
        <v>31240</v>
      </c>
      <c r="N5981" s="6">
        <f>IF(AND(D5981&lt;=TOTAL_BEDS,J5981&lt;=TEMP_WORKER_MAX*TEMP_WORKER_HRS),1,0)</f>
        <v>1</v>
      </c>
      <c r="O5981" s="2">
        <f>L5981-M5981-K5981-FIXED_COSTS</f>
        <v>27756.325662802134</v>
      </c>
      <c r="P5981" s="2">
        <f>IF(N5981=1,O5981,"")</f>
        <v>27756.325662802134</v>
      </c>
    </row>
    <row r="5982">
      <c r="A5982" s="6">
        <v>9</v>
      </c>
      <c r="B5982" s="6">
        <v>3</v>
      </c>
      <c r="C5982" s="6">
        <v>26</v>
      </c>
      <c r="D5982" s="6">
        <f>A5982+B5982+C5982</f>
        <v>38</v>
      </c>
      <c r="E5982" s="5">
        <f>IF(A5982=0,0,A5982*LABOR_HRS_WK_TOM*SEASON_WEEKS*(1+DIM_PCT_TOM)^A5982)</f>
        <v>1909.9376297100016</v>
      </c>
      <c r="F5982" s="5">
        <f>IF(B5982=0,0,B5982*LABOR_HRS_WK_CAR*SEASON_WEEKS*(1+DIM_PCT_CAR)^B5982)</f>
        <v>96.920156249999962</v>
      </c>
      <c r="G5982" s="5">
        <f>IF(C5982=0,0,C5982*LABOR_HRS_WK_MES*SEASON_WEEKS*(1+DIM_PCT_MES)^C5982)</f>
        <v>1616.0570598233128</v>
      </c>
      <c r="H5982" s="5">
        <f>E5982+F5982+G5982</f>
        <v>3622.9148457833144</v>
      </c>
      <c r="I5982" s="5">
        <f>MIN(H5982,FARMER_HRS)</f>
        <v>720</v>
      </c>
      <c r="J5982" s="5">
        <f>MAX(0,H5982-FARMER_HRS)</f>
        <v>2902.9148457833144</v>
      </c>
      <c r="K5982" s="2">
        <f>I5982*FARMER_RATE+J5982*TEMP_WORKER_RATE</f>
        <v>75397.827183738089</v>
      </c>
      <c r="L5982" s="2">
        <f>A5982*PRICE_TOM+B5982*PRICE_CAR+C5982*PRICE_MES</f>
        <v>155682</v>
      </c>
      <c r="M5982" s="2">
        <f>A5982*FERT_BED_TOM+B5982*FERT_BED_CAR+C5982*FERT_BED_MES</f>
        <v>32120</v>
      </c>
      <c r="N5982" s="6">
        <f>IF(AND(D5982&lt;=TOTAL_BEDS,J5982&lt;=TEMP_WORKER_MAX*TEMP_WORKER_HRS),1,0)</f>
        <v>1</v>
      </c>
      <c r="O5982" s="2">
        <f>L5982-M5982-K5982-FIXED_COSTS</f>
        <v>28164.172816261911</v>
      </c>
      <c r="P5982" s="2">
        <f>IF(N5982=1,O5982,"")</f>
        <v>28164.172816261911</v>
      </c>
    </row>
    <row r="5983">
      <c r="A5983" s="6">
        <v>9</v>
      </c>
      <c r="B5983" s="6">
        <v>3</v>
      </c>
      <c r="C5983" s="6">
        <v>27</v>
      </c>
      <c r="D5983" s="6">
        <f>A5983+B5983+C5983</f>
        <v>39</v>
      </c>
      <c r="E5983" s="5">
        <f>IF(A5983=0,0,A5983*LABOR_HRS_WK_TOM*SEASON_WEEKS*(1+DIM_PCT_TOM)^A5983)</f>
        <v>1909.9376297100016</v>
      </c>
      <c r="F5983" s="5">
        <f>IF(B5983=0,0,B5983*LABOR_HRS_WK_CAR*SEASON_WEEKS*(1+DIM_PCT_CAR)^B5983)</f>
        <v>96.920156249999962</v>
      </c>
      <c r="G5983" s="5">
        <f>IF(C5983=0,0,C5983*LABOR_HRS_WK_MES*SEASON_WEEKS*(1+DIM_PCT_MES)^C5983)</f>
        <v>1699.19076434307</v>
      </c>
      <c r="H5983" s="5">
        <f>E5983+F5983+G5983</f>
        <v>3706.0485503030714</v>
      </c>
      <c r="I5983" s="5">
        <f>MIN(H5983,FARMER_HRS)</f>
        <v>720</v>
      </c>
      <c r="J5983" s="5">
        <f>MAX(0,H5983-FARMER_HRS)</f>
        <v>2986.0485503030714</v>
      </c>
      <c r="K5983" s="2">
        <f>I5983*FARMER_RATE+J5983*TEMP_WORKER_RATE</f>
        <v>76841.120664983871</v>
      </c>
      <c r="L5983" s="2">
        <f>A5983*PRICE_TOM+B5983*PRICE_CAR+C5983*PRICE_MES</f>
        <v>158382</v>
      </c>
      <c r="M5983" s="2">
        <f>A5983*FERT_BED_TOM+B5983*FERT_BED_CAR+C5983*FERT_BED_MES</f>
        <v>33000</v>
      </c>
      <c r="N5983" s="6">
        <f>IF(AND(D5983&lt;=TOTAL_BEDS,J5983&lt;=TEMP_WORKER_MAX*TEMP_WORKER_HRS),1,0)</f>
        <v>1</v>
      </c>
      <c r="O5983" s="2">
        <f>L5983-M5983-K5983-FIXED_COSTS</f>
        <v>28540.879335016129</v>
      </c>
      <c r="P5983" s="2">
        <f>IF(N5983=1,O5983,"")</f>
        <v>28540.879335016129</v>
      </c>
    </row>
    <row r="5984">
      <c r="A5984" s="6">
        <v>9</v>
      </c>
      <c r="B5984" s="6">
        <v>3</v>
      </c>
      <c r="C5984" s="6">
        <v>28</v>
      </c>
      <c r="D5984" s="6">
        <f>A5984+B5984+C5984</f>
        <v>40</v>
      </c>
      <c r="E5984" s="5">
        <f>IF(A5984=0,0,A5984*LABOR_HRS_WK_TOM*SEASON_WEEKS*(1+DIM_PCT_TOM)^A5984)</f>
        <v>1909.9376297100016</v>
      </c>
      <c r="F5984" s="5">
        <f>IF(B5984=0,0,B5984*LABOR_HRS_WK_CAR*SEASON_WEEKS*(1+DIM_PCT_CAR)^B5984)</f>
        <v>96.920156249999962</v>
      </c>
      <c r="G5984" s="5">
        <f>IF(C5984=0,0,C5984*LABOR_HRS_WK_MES*SEASON_WEEKS*(1+DIM_PCT_MES)^C5984)</f>
        <v>1784.1503025602233</v>
      </c>
      <c r="H5984" s="5">
        <f>E5984+F5984+G5984</f>
        <v>3791.0080885202251</v>
      </c>
      <c r="I5984" s="5">
        <f>MIN(H5984,FARMER_HRS)</f>
        <v>720</v>
      </c>
      <c r="J5984" s="5">
        <f>MAX(0,H5984-FARMER_HRS)</f>
        <v>3071.0080885202251</v>
      </c>
      <c r="K5984" s="2">
        <f>I5984*FARMER_RATE+J5984*TEMP_WORKER_RATE</f>
        <v>78316.11264792057</v>
      </c>
      <c r="L5984" s="2">
        <f>A5984*PRICE_TOM+B5984*PRICE_CAR+C5984*PRICE_MES</f>
        <v>161082</v>
      </c>
      <c r="M5984" s="2">
        <f>A5984*FERT_BED_TOM+B5984*FERT_BED_CAR+C5984*FERT_BED_MES</f>
        <v>33880</v>
      </c>
      <c r="N5984" s="6">
        <f>IF(AND(D5984&lt;=TOTAL_BEDS,J5984&lt;=TEMP_WORKER_MAX*TEMP_WORKER_HRS),1,0)</f>
        <v>1</v>
      </c>
      <c r="O5984" s="2">
        <f>L5984-M5984-K5984-FIXED_COSTS</f>
        <v>28885.88735207943</v>
      </c>
      <c r="P5984" s="2">
        <f>IF(N5984=1,O5984,"")</f>
        <v>28885.88735207943</v>
      </c>
    </row>
    <row r="5985">
      <c r="A5985" s="6">
        <v>9</v>
      </c>
      <c r="B5985" s="6">
        <v>3</v>
      </c>
      <c r="C5985" s="6">
        <v>29</v>
      </c>
      <c r="D5985" s="6">
        <f>A5985+B5985+C5985</f>
        <v>41</v>
      </c>
      <c r="E5985" s="5">
        <f>IF(A5985=0,0,A5985*LABOR_HRS_WK_TOM*SEASON_WEEKS*(1+DIM_PCT_TOM)^A5985)</f>
        <v>1909.9376297100016</v>
      </c>
      <c r="F5985" s="5">
        <f>IF(B5985=0,0,B5985*LABOR_HRS_WK_CAR*SEASON_WEEKS*(1+DIM_PCT_CAR)^B5985)</f>
        <v>96.920156249999962</v>
      </c>
      <c r="G5985" s="5">
        <f>IF(C5985=0,0,C5985*LABOR_HRS_WK_MES*SEASON_WEEKS*(1+DIM_PCT_MES)^C5985)</f>
        <v>1870.9683306758766</v>
      </c>
      <c r="H5985" s="5">
        <f>E5985+F5985+G5985</f>
        <v>3877.826116635878</v>
      </c>
      <c r="I5985" s="5">
        <f>MIN(H5985,FARMER_HRS)</f>
        <v>720</v>
      </c>
      <c r="J5985" s="5">
        <f>MAX(0,H5985-FARMER_HRS)</f>
        <v>3157.826116635878</v>
      </c>
      <c r="K5985" s="2">
        <f>I5985*FARMER_RATE+J5985*TEMP_WORKER_RATE</f>
        <v>79823.37008048399</v>
      </c>
      <c r="L5985" s="2">
        <f>A5985*PRICE_TOM+B5985*PRICE_CAR+C5985*PRICE_MES</f>
        <v>163782</v>
      </c>
      <c r="M5985" s="2">
        <f>A5985*FERT_BED_TOM+B5985*FERT_BED_CAR+C5985*FERT_BED_MES</f>
        <v>34760</v>
      </c>
      <c r="N5985" s="6">
        <f>IF(AND(D5985&lt;=TOTAL_BEDS,J5985&lt;=TEMP_WORKER_MAX*TEMP_WORKER_HRS),1,0)</f>
        <v>1</v>
      </c>
      <c r="O5985" s="2">
        <f>L5985-M5985-K5985-FIXED_COSTS</f>
        <v>29198.62991951601</v>
      </c>
      <c r="P5985" s="2">
        <f>IF(N5985=1,O5985,"")</f>
        <v>29198.62991951601</v>
      </c>
    </row>
    <row r="5986">
      <c r="A5986" s="6">
        <v>9</v>
      </c>
      <c r="B5986" s="6">
        <v>3</v>
      </c>
      <c r="C5986" s="6">
        <v>30</v>
      </c>
      <c r="D5986" s="6">
        <f>A5986+B5986+C5986</f>
        <v>42</v>
      </c>
      <c r="E5986" s="5">
        <f>IF(A5986=0,0,A5986*LABOR_HRS_WK_TOM*SEASON_WEEKS*(1+DIM_PCT_TOM)^A5986)</f>
        <v>1909.9376297100016</v>
      </c>
      <c r="F5986" s="5">
        <f>IF(B5986=0,0,B5986*LABOR_HRS_WK_CAR*SEASON_WEEKS*(1+DIM_PCT_CAR)^B5986)</f>
        <v>96.920156249999962</v>
      </c>
      <c r="G5986" s="5">
        <f>IF(C5986=0,0,C5986*LABOR_HRS_WK_MES*SEASON_WEEKS*(1+DIM_PCT_MES)^C5986)</f>
        <v>1959.6780360096466</v>
      </c>
      <c r="H5986" s="5">
        <f>E5986+F5986+G5986</f>
        <v>3966.5358219696482</v>
      </c>
      <c r="I5986" s="5">
        <f>MIN(H5986,FARMER_HRS)</f>
        <v>720</v>
      </c>
      <c r="J5986" s="5">
        <f>MAX(0,H5986-FARMER_HRS)</f>
        <v>3246.5358219696482</v>
      </c>
      <c r="K5986" s="2">
        <f>I5986*FARMER_RATE+J5986*TEMP_WORKER_RATE</f>
        <v>81363.4691314175</v>
      </c>
      <c r="L5986" s="2">
        <f>A5986*PRICE_TOM+B5986*PRICE_CAR+C5986*PRICE_MES</f>
        <v>166482</v>
      </c>
      <c r="M5986" s="2">
        <f>A5986*FERT_BED_TOM+B5986*FERT_BED_CAR+C5986*FERT_BED_MES</f>
        <v>35640</v>
      </c>
      <c r="N5986" s="6">
        <f>IF(AND(D5986&lt;=TOTAL_BEDS,J5986&lt;=TEMP_WORKER_MAX*TEMP_WORKER_HRS),1,0)</f>
        <v>1</v>
      </c>
      <c r="O5986" s="2">
        <f>L5986-M5986-K5986-FIXED_COSTS</f>
        <v>29478.5308685825</v>
      </c>
      <c r="P5986" s="2">
        <f>IF(N5986=1,O5986,"")</f>
        <v>29478.5308685825</v>
      </c>
    </row>
    <row r="5987">
      <c r="A5987" s="6">
        <v>9</v>
      </c>
      <c r="B5987" s="6">
        <v>4</v>
      </c>
      <c r="C5987" s="6">
        <v>0</v>
      </c>
      <c r="D5987" s="6">
        <f>A5987+B5987+C5987</f>
        <v>13</v>
      </c>
      <c r="E5987" s="5">
        <f>IF(A5987=0,0,A5987*LABOR_HRS_WK_TOM*SEASON_WEEKS*(1+DIM_PCT_TOM)^A5987)</f>
        <v>1909.9376297100016</v>
      </c>
      <c r="F5987" s="5">
        <f>IF(B5987=0,0,B5987*LABOR_HRS_WK_CAR*SEASON_WEEKS*(1+DIM_PCT_CAR)^B5987)</f>
        <v>132.45754687499993</v>
      </c>
      <c r="G5987" s="5">
        <f>IF(C5987=0,0,C5987*LABOR_HRS_WK_MES*SEASON_WEEKS*(1+DIM_PCT_MES)^C5987)</f>
        <v>0</v>
      </c>
      <c r="H5987" s="5">
        <f>E5987+F5987+G5987</f>
        <v>2042.3951765850015</v>
      </c>
      <c r="I5987" s="5">
        <f>MIN(H5987,FARMER_HRS)</f>
        <v>720</v>
      </c>
      <c r="J5987" s="5">
        <f>MAX(0,H5987-FARMER_HRS)</f>
        <v>1322.3951765850015</v>
      </c>
      <c r="K5987" s="2">
        <f>I5987*FARMER_RATE+J5987*TEMP_WORKER_RATE</f>
        <v>47958.249593489614</v>
      </c>
      <c r="L5987" s="2">
        <f>A5987*PRICE_TOM+B5987*PRICE_CAR+C5987*PRICE_MES</f>
        <v>87576</v>
      </c>
      <c r="M5987" s="2">
        <f>A5987*FERT_BED_TOM+B5987*FERT_BED_CAR+C5987*FERT_BED_MES</f>
        <v>9680</v>
      </c>
      <c r="N5987" s="6">
        <f>IF(AND(D5987&lt;=TOTAL_BEDS,J5987&lt;=TEMP_WORKER_MAX*TEMP_WORKER_HRS),1,0)</f>
        <v>1</v>
      </c>
      <c r="O5987" s="2">
        <f>L5987-M5987-K5987-FIXED_COSTS</f>
        <v>9937.7504065103858</v>
      </c>
      <c r="P5987" s="2">
        <f>IF(N5987=1,O5987,"")</f>
        <v>9937.7504065103858</v>
      </c>
    </row>
    <row r="5988">
      <c r="A5988" s="6">
        <v>9</v>
      </c>
      <c r="B5988" s="6">
        <v>4</v>
      </c>
      <c r="C5988" s="6">
        <v>1</v>
      </c>
      <c r="D5988" s="6">
        <f>A5988+B5988+C5988</f>
        <v>14</v>
      </c>
      <c r="E5988" s="5">
        <f>IF(A5988=0,0,A5988*LABOR_HRS_WK_TOM*SEASON_WEEKS*(1+DIM_PCT_TOM)^A5988)</f>
        <v>1909.9376297100016</v>
      </c>
      <c r="F5988" s="5">
        <f>IF(B5988=0,0,B5988*LABOR_HRS_WK_CAR*SEASON_WEEKS*(1+DIM_PCT_CAR)^B5988)</f>
        <v>132.45754687499993</v>
      </c>
      <c r="G5988" s="5">
        <f>IF(C5988=0,0,C5988*LABOR_HRS_WK_MES*SEASON_WEEKS*(1+DIM_PCT_MES)^C5988)</f>
        <v>45.5625</v>
      </c>
      <c r="H5988" s="5">
        <f>E5988+F5988+G5988</f>
        <v>2087.9576765850015</v>
      </c>
      <c r="I5988" s="5">
        <f>MIN(H5988,FARMER_HRS)</f>
        <v>720</v>
      </c>
      <c r="J5988" s="5">
        <f>MAX(0,H5988-FARMER_HRS)</f>
        <v>1367.9576765850015</v>
      </c>
      <c r="K5988" s="2">
        <f>I5988*FARMER_RATE+J5988*TEMP_WORKER_RATE</f>
        <v>48749.265218489614</v>
      </c>
      <c r="L5988" s="2">
        <f>A5988*PRICE_TOM+B5988*PRICE_CAR+C5988*PRICE_MES</f>
        <v>90276</v>
      </c>
      <c r="M5988" s="2">
        <f>A5988*FERT_BED_TOM+B5988*FERT_BED_CAR+C5988*FERT_BED_MES</f>
        <v>10560</v>
      </c>
      <c r="N5988" s="6">
        <f>IF(AND(D5988&lt;=TOTAL_BEDS,J5988&lt;=TEMP_WORKER_MAX*TEMP_WORKER_HRS),1,0)</f>
        <v>1</v>
      </c>
      <c r="O5988" s="2">
        <f>L5988-M5988-K5988-FIXED_COSTS</f>
        <v>10966.734781510386</v>
      </c>
      <c r="P5988" s="2">
        <f>IF(N5988=1,O5988,"")</f>
        <v>10966.734781510386</v>
      </c>
    </row>
    <row r="5989">
      <c r="A5989" s="6">
        <v>9</v>
      </c>
      <c r="B5989" s="6">
        <v>4</v>
      </c>
      <c r="C5989" s="6">
        <v>2</v>
      </c>
      <c r="D5989" s="6">
        <f>A5989+B5989+C5989</f>
        <v>15</v>
      </c>
      <c r="E5989" s="5">
        <f>IF(A5989=0,0,A5989*LABOR_HRS_WK_TOM*SEASON_WEEKS*(1+DIM_PCT_TOM)^A5989)</f>
        <v>1909.9376297100016</v>
      </c>
      <c r="F5989" s="5">
        <f>IF(B5989=0,0,B5989*LABOR_HRS_WK_CAR*SEASON_WEEKS*(1+DIM_PCT_CAR)^B5989)</f>
        <v>132.45754687499993</v>
      </c>
      <c r="G5989" s="5">
        <f>IF(C5989=0,0,C5989*LABOR_HRS_WK_MES*SEASON_WEEKS*(1+DIM_PCT_MES)^C5989)</f>
        <v>92.2640625</v>
      </c>
      <c r="H5989" s="5">
        <f>E5989+F5989+G5989</f>
        <v>2134.6592390850014</v>
      </c>
      <c r="I5989" s="5">
        <f>MIN(H5989,FARMER_HRS)</f>
        <v>720</v>
      </c>
      <c r="J5989" s="5">
        <f>MAX(0,H5989-FARMER_HRS)</f>
        <v>1414.6592390850014</v>
      </c>
      <c r="K5989" s="2">
        <f>I5989*FARMER_RATE+J5989*TEMP_WORKER_RATE</f>
        <v>49560.056234114607</v>
      </c>
      <c r="L5989" s="2">
        <f>A5989*PRICE_TOM+B5989*PRICE_CAR+C5989*PRICE_MES</f>
        <v>92976</v>
      </c>
      <c r="M5989" s="2">
        <f>A5989*FERT_BED_TOM+B5989*FERT_BED_CAR+C5989*FERT_BED_MES</f>
        <v>11440</v>
      </c>
      <c r="N5989" s="6">
        <f>IF(AND(D5989&lt;=TOTAL_BEDS,J5989&lt;=TEMP_WORKER_MAX*TEMP_WORKER_HRS),1,0)</f>
        <v>1</v>
      </c>
      <c r="O5989" s="2">
        <f>L5989-M5989-K5989-FIXED_COSTS</f>
        <v>11975.943765885393</v>
      </c>
      <c r="P5989" s="2">
        <f>IF(N5989=1,O5989,"")</f>
        <v>11975.943765885393</v>
      </c>
    </row>
    <row r="5990">
      <c r="A5990" s="6">
        <v>9</v>
      </c>
      <c r="B5990" s="6">
        <v>4</v>
      </c>
      <c r="C5990" s="6">
        <v>3</v>
      </c>
      <c r="D5990" s="6">
        <f>A5990+B5990+C5990</f>
        <v>16</v>
      </c>
      <c r="E5990" s="5">
        <f>IF(A5990=0,0,A5990*LABOR_HRS_WK_TOM*SEASON_WEEKS*(1+DIM_PCT_TOM)^A5990)</f>
        <v>1909.9376297100016</v>
      </c>
      <c r="F5990" s="5">
        <f>IF(B5990=0,0,B5990*LABOR_HRS_WK_CAR*SEASON_WEEKS*(1+DIM_PCT_CAR)^B5990)</f>
        <v>132.45754687499993</v>
      </c>
      <c r="G5990" s="5">
        <f>IF(C5990=0,0,C5990*LABOR_HRS_WK_MES*SEASON_WEEKS*(1+DIM_PCT_MES)^C5990)</f>
        <v>140.12604492187498</v>
      </c>
      <c r="H5990" s="5">
        <f>E5990+F5990+G5990</f>
        <v>2182.5212215068764</v>
      </c>
      <c r="I5990" s="5">
        <f>MIN(H5990,FARMER_HRS)</f>
        <v>720</v>
      </c>
      <c r="J5990" s="5">
        <f>MAX(0,H5990-FARMER_HRS)</f>
        <v>1462.5212215068764</v>
      </c>
      <c r="K5990" s="2">
        <f>I5990*FARMER_RATE+J5990*TEMP_WORKER_RATE</f>
        <v>50390.993428938826</v>
      </c>
      <c r="L5990" s="2">
        <f>A5990*PRICE_TOM+B5990*PRICE_CAR+C5990*PRICE_MES</f>
        <v>95676</v>
      </c>
      <c r="M5990" s="2">
        <f>A5990*FERT_BED_TOM+B5990*FERT_BED_CAR+C5990*FERT_BED_MES</f>
        <v>12320</v>
      </c>
      <c r="N5990" s="6">
        <f>IF(AND(D5990&lt;=TOTAL_BEDS,J5990&lt;=TEMP_WORKER_MAX*TEMP_WORKER_HRS),1,0)</f>
        <v>1</v>
      </c>
      <c r="O5990" s="2">
        <f>L5990-M5990-K5990-FIXED_COSTS</f>
        <v>12965.006571061174</v>
      </c>
      <c r="P5990" s="2">
        <f>IF(N5990=1,O5990,"")</f>
        <v>12965.006571061174</v>
      </c>
    </row>
    <row r="5991">
      <c r="A5991" s="6">
        <v>9</v>
      </c>
      <c r="B5991" s="6">
        <v>4</v>
      </c>
      <c r="C5991" s="6">
        <v>4</v>
      </c>
      <c r="D5991" s="6">
        <f>A5991+B5991+C5991</f>
        <v>17</v>
      </c>
      <c r="E5991" s="5">
        <f>IF(A5991=0,0,A5991*LABOR_HRS_WK_TOM*SEASON_WEEKS*(1+DIM_PCT_TOM)^A5991)</f>
        <v>1909.9376297100016</v>
      </c>
      <c r="F5991" s="5">
        <f>IF(B5991=0,0,B5991*LABOR_HRS_WK_CAR*SEASON_WEEKS*(1+DIM_PCT_CAR)^B5991)</f>
        <v>132.45754687499993</v>
      </c>
      <c r="G5991" s="5">
        <f>IF(C5991=0,0,C5991*LABOR_HRS_WK_MES*SEASON_WEEKS*(1+DIM_PCT_MES)^C5991)</f>
        <v>189.17016064453119</v>
      </c>
      <c r="H5991" s="5">
        <f>E5991+F5991+G5991</f>
        <v>2231.5653372295328</v>
      </c>
      <c r="I5991" s="5">
        <f>MIN(H5991,FARMER_HRS)</f>
        <v>720</v>
      </c>
      <c r="J5991" s="5">
        <f>MAX(0,H5991-FARMER_HRS)</f>
        <v>1511.5653372295328</v>
      </c>
      <c r="K5991" s="2">
        <f>I5991*FARMER_RATE+J5991*TEMP_WORKER_RATE</f>
        <v>51242.45377134606</v>
      </c>
      <c r="L5991" s="2">
        <f>A5991*PRICE_TOM+B5991*PRICE_CAR+C5991*PRICE_MES</f>
        <v>98376</v>
      </c>
      <c r="M5991" s="2">
        <f>A5991*FERT_BED_TOM+B5991*FERT_BED_CAR+C5991*FERT_BED_MES</f>
        <v>13200</v>
      </c>
      <c r="N5991" s="6">
        <f>IF(AND(D5991&lt;=TOTAL_BEDS,J5991&lt;=TEMP_WORKER_MAX*TEMP_WORKER_HRS),1,0)</f>
        <v>1</v>
      </c>
      <c r="O5991" s="2">
        <f>L5991-M5991-K5991-FIXED_COSTS</f>
        <v>13933.54622865394</v>
      </c>
      <c r="P5991" s="2">
        <f>IF(N5991=1,O5991,"")</f>
        <v>13933.54622865394</v>
      </c>
    </row>
    <row r="5992">
      <c r="A5992" s="6">
        <v>9</v>
      </c>
      <c r="B5992" s="6">
        <v>4</v>
      </c>
      <c r="C5992" s="6">
        <v>5</v>
      </c>
      <c r="D5992" s="6">
        <f>A5992+B5992+C5992</f>
        <v>18</v>
      </c>
      <c r="E5992" s="5">
        <f>IF(A5992=0,0,A5992*LABOR_HRS_WK_TOM*SEASON_WEEKS*(1+DIM_PCT_TOM)^A5992)</f>
        <v>1909.9376297100016</v>
      </c>
      <c r="F5992" s="5">
        <f>IF(B5992=0,0,B5992*LABOR_HRS_WK_CAR*SEASON_WEEKS*(1+DIM_PCT_CAR)^B5992)</f>
        <v>132.45754687499993</v>
      </c>
      <c r="G5992" s="5">
        <f>IF(C5992=0,0,C5992*LABOR_HRS_WK_MES*SEASON_WEEKS*(1+DIM_PCT_MES)^C5992)</f>
        <v>239.41848456573481</v>
      </c>
      <c r="H5992" s="5">
        <f>E5992+F5992+G5992</f>
        <v>2281.8136611507362</v>
      </c>
      <c r="I5992" s="5">
        <f>MIN(H5992,FARMER_HRS)</f>
        <v>720</v>
      </c>
      <c r="J5992" s="5">
        <f>MAX(0,H5992-FARMER_HRS)</f>
        <v>1561.8136611507362</v>
      </c>
      <c r="K5992" s="2">
        <f>I5992*FARMER_RATE+J5992*TEMP_WORKER_RATE</f>
        <v>52114.820506089163</v>
      </c>
      <c r="L5992" s="2">
        <f>A5992*PRICE_TOM+B5992*PRICE_CAR+C5992*PRICE_MES</f>
        <v>101076</v>
      </c>
      <c r="M5992" s="2">
        <f>A5992*FERT_BED_TOM+B5992*FERT_BED_CAR+C5992*FERT_BED_MES</f>
        <v>14080</v>
      </c>
      <c r="N5992" s="6">
        <f>IF(AND(D5992&lt;=TOTAL_BEDS,J5992&lt;=TEMP_WORKER_MAX*TEMP_WORKER_HRS),1,0)</f>
        <v>1</v>
      </c>
      <c r="O5992" s="2">
        <f>L5992-M5992-K5992-FIXED_COSTS</f>
        <v>14881.179493910837</v>
      </c>
      <c r="P5992" s="2">
        <f>IF(N5992=1,O5992,"")</f>
        <v>14881.179493910837</v>
      </c>
    </row>
    <row r="5993">
      <c r="A5993" s="6">
        <v>9</v>
      </c>
      <c r="B5993" s="6">
        <v>4</v>
      </c>
      <c r="C5993" s="6">
        <v>6</v>
      </c>
      <c r="D5993" s="6">
        <f>A5993+B5993+C5993</f>
        <v>19</v>
      </c>
      <c r="E5993" s="5">
        <f>IF(A5993=0,0,A5993*LABOR_HRS_WK_TOM*SEASON_WEEKS*(1+DIM_PCT_TOM)^A5993)</f>
        <v>1909.9376297100016</v>
      </c>
      <c r="F5993" s="5">
        <f>IF(B5993=0,0,B5993*LABOR_HRS_WK_CAR*SEASON_WEEKS*(1+DIM_PCT_CAR)^B5993)</f>
        <v>132.45754687499993</v>
      </c>
      <c r="G5993" s="5">
        <f>IF(C5993=0,0,C5993*LABOR_HRS_WK_MES*SEASON_WEEKS*(1+DIM_PCT_MES)^C5993)</f>
        <v>290.89345874736773</v>
      </c>
      <c r="H5993" s="5">
        <f>E5993+F5993+G5993</f>
        <v>2333.2886353323693</v>
      </c>
      <c r="I5993" s="5">
        <f>MIN(H5993,FARMER_HRS)</f>
        <v>720</v>
      </c>
      <c r="J5993" s="5">
        <f>MAX(0,H5993-FARMER_HRS)</f>
        <v>1613.2886353323693</v>
      </c>
      <c r="K5993" s="2">
        <f>I5993*FARMER_RATE+J5993*TEMP_WORKER_RATE</f>
        <v>53008.483252298072</v>
      </c>
      <c r="L5993" s="2">
        <f>A5993*PRICE_TOM+B5993*PRICE_CAR+C5993*PRICE_MES</f>
        <v>103776</v>
      </c>
      <c r="M5993" s="2">
        <f>A5993*FERT_BED_TOM+B5993*FERT_BED_CAR+C5993*FERT_BED_MES</f>
        <v>14960</v>
      </c>
      <c r="N5993" s="6">
        <f>IF(AND(D5993&lt;=TOTAL_BEDS,J5993&lt;=TEMP_WORKER_MAX*TEMP_WORKER_HRS),1,0)</f>
        <v>1</v>
      </c>
      <c r="O5993" s="2">
        <f>L5993-M5993-K5993-FIXED_COSTS</f>
        <v>15807.516747701928</v>
      </c>
      <c r="P5993" s="2">
        <f>IF(N5993=1,O5993,"")</f>
        <v>15807.516747701928</v>
      </c>
    </row>
    <row r="5994">
      <c r="A5994" s="6">
        <v>9</v>
      </c>
      <c r="B5994" s="6">
        <v>4</v>
      </c>
      <c r="C5994" s="6">
        <v>7</v>
      </c>
      <c r="D5994" s="6">
        <f>A5994+B5994+C5994</f>
        <v>20</v>
      </c>
      <c r="E5994" s="5">
        <f>IF(A5994=0,0,A5994*LABOR_HRS_WK_TOM*SEASON_WEEKS*(1+DIM_PCT_TOM)^A5994)</f>
        <v>1909.9376297100016</v>
      </c>
      <c r="F5994" s="5">
        <f>IF(B5994=0,0,B5994*LABOR_HRS_WK_CAR*SEASON_WEEKS*(1+DIM_PCT_CAR)^B5994)</f>
        <v>132.45754687499993</v>
      </c>
      <c r="G5994" s="5">
        <f>IF(C5994=0,0,C5994*LABOR_HRS_WK_MES*SEASON_WEEKS*(1+DIM_PCT_MES)^C5994)</f>
        <v>343.61789814532818</v>
      </c>
      <c r="H5994" s="5">
        <f>E5994+F5994+G5994</f>
        <v>2386.0130747303297</v>
      </c>
      <c r="I5994" s="5">
        <f>MIN(H5994,FARMER_HRS)</f>
        <v>720</v>
      </c>
      <c r="J5994" s="5">
        <f>MAX(0,H5994-FARMER_HRS)</f>
        <v>1666.0130747303297</v>
      </c>
      <c r="K5994" s="2">
        <f>I5994*FARMER_RATE+J5994*TEMP_WORKER_RATE</f>
        <v>53923.83810295711</v>
      </c>
      <c r="L5994" s="2">
        <f>A5994*PRICE_TOM+B5994*PRICE_CAR+C5994*PRICE_MES</f>
        <v>106476</v>
      </c>
      <c r="M5994" s="2">
        <f>A5994*FERT_BED_TOM+B5994*FERT_BED_CAR+C5994*FERT_BED_MES</f>
        <v>15840</v>
      </c>
      <c r="N5994" s="6">
        <f>IF(AND(D5994&lt;=TOTAL_BEDS,J5994&lt;=TEMP_WORKER_MAX*TEMP_WORKER_HRS),1,0)</f>
        <v>1</v>
      </c>
      <c r="O5994" s="2">
        <f>L5994-M5994-K5994-FIXED_COSTS</f>
        <v>16712.16189704289</v>
      </c>
      <c r="P5994" s="2">
        <f>IF(N5994=1,O5994,"")</f>
        <v>16712.16189704289</v>
      </c>
    </row>
    <row r="5995">
      <c r="A5995" s="6">
        <v>9</v>
      </c>
      <c r="B5995" s="6">
        <v>4</v>
      </c>
      <c r="C5995" s="6">
        <v>8</v>
      </c>
      <c r="D5995" s="6">
        <f>A5995+B5995+C5995</f>
        <v>21</v>
      </c>
      <c r="E5995" s="5">
        <f>IF(A5995=0,0,A5995*LABOR_HRS_WK_TOM*SEASON_WEEKS*(1+DIM_PCT_TOM)^A5995)</f>
        <v>1909.9376297100016</v>
      </c>
      <c r="F5995" s="5">
        <f>IF(B5995=0,0,B5995*LABOR_HRS_WK_CAR*SEASON_WEEKS*(1+DIM_PCT_CAR)^B5995)</f>
        <v>132.45754687499993</v>
      </c>
      <c r="G5995" s="5">
        <f>IF(C5995=0,0,C5995*LABOR_HRS_WK_MES*SEASON_WEEKS*(1+DIM_PCT_MES)^C5995)</f>
        <v>397.61499642530833</v>
      </c>
      <c r="H5995" s="5">
        <f>E5995+F5995+G5995</f>
        <v>2440.0101730103097</v>
      </c>
      <c r="I5995" s="5">
        <f>MIN(H5995,FARMER_HRS)</f>
        <v>720</v>
      </c>
      <c r="J5995" s="5">
        <f>MAX(0,H5995-FARMER_HRS)</f>
        <v>1720.0101730103097</v>
      </c>
      <c r="K5995" s="2">
        <f>I5995*FARMER_RATE+J5995*TEMP_WORKER_RATE</f>
        <v>54861.287725873437</v>
      </c>
      <c r="L5995" s="2">
        <f>A5995*PRICE_TOM+B5995*PRICE_CAR+C5995*PRICE_MES</f>
        <v>109176</v>
      </c>
      <c r="M5995" s="2">
        <f>A5995*FERT_BED_TOM+B5995*FERT_BED_CAR+C5995*FERT_BED_MES</f>
        <v>16720</v>
      </c>
      <c r="N5995" s="6">
        <f>IF(AND(D5995&lt;=TOTAL_BEDS,J5995&lt;=TEMP_WORKER_MAX*TEMP_WORKER_HRS),1,0)</f>
        <v>1</v>
      </c>
      <c r="O5995" s="2">
        <f>L5995-M5995-K5995-FIXED_COSTS</f>
        <v>17594.712274126563</v>
      </c>
      <c r="P5995" s="2">
        <f>IF(N5995=1,O5995,"")</f>
        <v>17594.712274126563</v>
      </c>
    </row>
    <row r="5996">
      <c r="A5996" s="6">
        <v>9</v>
      </c>
      <c r="B5996" s="6">
        <v>4</v>
      </c>
      <c r="C5996" s="6">
        <v>9</v>
      </c>
      <c r="D5996" s="6">
        <f>A5996+B5996+C5996</f>
        <v>22</v>
      </c>
      <c r="E5996" s="5">
        <f>IF(A5996=0,0,A5996*LABOR_HRS_WK_TOM*SEASON_WEEKS*(1+DIM_PCT_TOM)^A5996)</f>
        <v>1909.9376297100016</v>
      </c>
      <c r="F5996" s="5">
        <f>IF(B5996=0,0,B5996*LABOR_HRS_WK_CAR*SEASON_WEEKS*(1+DIM_PCT_CAR)^B5996)</f>
        <v>132.45754687499993</v>
      </c>
      <c r="G5996" s="5">
        <f>IF(C5996=0,0,C5996*LABOR_HRS_WK_MES*SEASON_WEEKS*(1+DIM_PCT_MES)^C5996)</f>
        <v>452.90833186570273</v>
      </c>
      <c r="H5996" s="5">
        <f>E5996+F5996+G5996</f>
        <v>2495.3035084507042</v>
      </c>
      <c r="I5996" s="5">
        <f>MIN(H5996,FARMER_HRS)</f>
        <v>720</v>
      </c>
      <c r="J5996" s="5">
        <f>MAX(0,H5996-FARMER_HRS)</f>
        <v>1775.3035084507042</v>
      </c>
      <c r="K5996" s="2">
        <f>I5996*FARMER_RATE+J5996*TEMP_WORKER_RATE</f>
        <v>55821.241466158055</v>
      </c>
      <c r="L5996" s="2">
        <f>A5996*PRICE_TOM+B5996*PRICE_CAR+C5996*PRICE_MES</f>
        <v>111876</v>
      </c>
      <c r="M5996" s="2">
        <f>A5996*FERT_BED_TOM+B5996*FERT_BED_CAR+C5996*FERT_BED_MES</f>
        <v>17600</v>
      </c>
      <c r="N5996" s="6">
        <f>IF(AND(D5996&lt;=TOTAL_BEDS,J5996&lt;=TEMP_WORKER_MAX*TEMP_WORKER_HRS),1,0)</f>
        <v>1</v>
      </c>
      <c r="O5996" s="2">
        <f>L5996-M5996-K5996-FIXED_COSTS</f>
        <v>18454.758533841945</v>
      </c>
      <c r="P5996" s="2">
        <f>IF(N5996=1,O5996,"")</f>
        <v>18454.758533841945</v>
      </c>
    </row>
    <row r="5997">
      <c r="A5997" s="6">
        <v>9</v>
      </c>
      <c r="B5997" s="6">
        <v>4</v>
      </c>
      <c r="C5997" s="6">
        <v>10</v>
      </c>
      <c r="D5997" s="6">
        <f>A5997+B5997+C5997</f>
        <v>23</v>
      </c>
      <c r="E5997" s="5">
        <f>IF(A5997=0,0,A5997*LABOR_HRS_WK_TOM*SEASON_WEEKS*(1+DIM_PCT_TOM)^A5997)</f>
        <v>1909.9376297100016</v>
      </c>
      <c r="F5997" s="5">
        <f>IF(B5997=0,0,B5997*LABOR_HRS_WK_CAR*SEASON_WEEKS*(1+DIM_PCT_CAR)^B5997)</f>
        <v>132.45754687499993</v>
      </c>
      <c r="G5997" s="5">
        <f>IF(C5997=0,0,C5997*LABOR_HRS_WK_MES*SEASON_WEEKS*(1+DIM_PCT_MES)^C5997)</f>
        <v>509.52187334891551</v>
      </c>
      <c r="H5997" s="5">
        <f>E5997+F5997+G5997</f>
        <v>2551.917049933917</v>
      </c>
      <c r="I5997" s="5">
        <f>MIN(H5997,FARMER_HRS)</f>
        <v>720</v>
      </c>
      <c r="J5997" s="5">
        <f>MAX(0,H5997-FARMER_HRS)</f>
        <v>1831.917049933917</v>
      </c>
      <c r="K5997" s="2">
        <f>I5997*FARMER_RATE+J5997*TEMP_WORKER_RATE</f>
        <v>56804.115450241618</v>
      </c>
      <c r="L5997" s="2">
        <f>A5997*PRICE_TOM+B5997*PRICE_CAR+C5997*PRICE_MES</f>
        <v>114576</v>
      </c>
      <c r="M5997" s="2">
        <f>A5997*FERT_BED_TOM+B5997*FERT_BED_CAR+C5997*FERT_BED_MES</f>
        <v>18480</v>
      </c>
      <c r="N5997" s="6">
        <f>IF(AND(D5997&lt;=TOTAL_BEDS,J5997&lt;=TEMP_WORKER_MAX*TEMP_WORKER_HRS),1,0)</f>
        <v>1</v>
      </c>
      <c r="O5997" s="2">
        <f>L5997-M5997-K5997-FIXED_COSTS</f>
        <v>19291.884549758382</v>
      </c>
      <c r="P5997" s="2">
        <f>IF(N5997=1,O5997,"")</f>
        <v>19291.884549758382</v>
      </c>
    </row>
    <row r="5998">
      <c r="A5998" s="6">
        <v>9</v>
      </c>
      <c r="B5998" s="6">
        <v>4</v>
      </c>
      <c r="C5998" s="6">
        <v>11</v>
      </c>
      <c r="D5998" s="6">
        <f>A5998+B5998+C5998</f>
        <v>24</v>
      </c>
      <c r="E5998" s="5">
        <f>IF(A5998=0,0,A5998*LABOR_HRS_WK_TOM*SEASON_WEEKS*(1+DIM_PCT_TOM)^A5998)</f>
        <v>1909.9376297100016</v>
      </c>
      <c r="F5998" s="5">
        <f>IF(B5998=0,0,B5998*LABOR_HRS_WK_CAR*SEASON_WEEKS*(1+DIM_PCT_CAR)^B5998)</f>
        <v>132.45754687499993</v>
      </c>
      <c r="G5998" s="5">
        <f>IF(C5998=0,0,C5998*LABOR_HRS_WK_MES*SEASON_WEEKS*(1+DIM_PCT_MES)^C5998)</f>
        <v>567.47998644235463</v>
      </c>
      <c r="H5998" s="5">
        <f>E5998+F5998+G5998</f>
        <v>2609.8751630273564</v>
      </c>
      <c r="I5998" s="5">
        <f>MIN(H5998,FARMER_HRS)</f>
        <v>720</v>
      </c>
      <c r="J5998" s="5">
        <f>MAX(0,H5998-FARMER_HRS)</f>
        <v>1889.8751630273564</v>
      </c>
      <c r="K5998" s="2">
        <f>I5998*FARMER_RATE+J5998*TEMP_WORKER_RATE</f>
        <v>57810.332691447162</v>
      </c>
      <c r="L5998" s="2">
        <f>A5998*PRICE_TOM+B5998*PRICE_CAR+C5998*PRICE_MES</f>
        <v>117276</v>
      </c>
      <c r="M5998" s="2">
        <f>A5998*FERT_BED_TOM+B5998*FERT_BED_CAR+C5998*FERT_BED_MES</f>
        <v>19360</v>
      </c>
      <c r="N5998" s="6">
        <f>IF(AND(D5998&lt;=TOTAL_BEDS,J5998&lt;=TEMP_WORKER_MAX*TEMP_WORKER_HRS),1,0)</f>
        <v>1</v>
      </c>
      <c r="O5998" s="2">
        <f>L5998-M5998-K5998-FIXED_COSTS</f>
        <v>20105.667308552838</v>
      </c>
      <c r="P5998" s="2">
        <f>IF(N5998=1,O5998,"")</f>
        <v>20105.667308552838</v>
      </c>
    </row>
    <row r="5999">
      <c r="A5999" s="6">
        <v>9</v>
      </c>
      <c r="B5999" s="6">
        <v>4</v>
      </c>
      <c r="C5999" s="6">
        <v>12</v>
      </c>
      <c r="D5999" s="6">
        <f>A5999+B5999+C5999</f>
        <v>25</v>
      </c>
      <c r="E5999" s="5">
        <f>IF(A5999=0,0,A5999*LABOR_HRS_WK_TOM*SEASON_WEEKS*(1+DIM_PCT_TOM)^A5999)</f>
        <v>1909.9376297100016</v>
      </c>
      <c r="F5999" s="5">
        <f>IF(B5999=0,0,B5999*LABOR_HRS_WK_CAR*SEASON_WEEKS*(1+DIM_PCT_CAR)^B5999)</f>
        <v>132.45754687499993</v>
      </c>
      <c r="G5999" s="5">
        <f>IF(C5999=0,0,C5999*LABOR_HRS_WK_MES*SEASON_WEEKS*(1+DIM_PCT_MES)^C5999)</f>
        <v>626.807439570419</v>
      </c>
      <c r="H5999" s="5">
        <f>E5999+F5999+G5999</f>
        <v>2669.2026161554204</v>
      </c>
      <c r="I5999" s="5">
        <f>MIN(H5999,FARMER_HRS)</f>
        <v>720</v>
      </c>
      <c r="J5999" s="5">
        <f>MAX(0,H5999-FARMER_HRS)</f>
        <v>1949.2026161554204</v>
      </c>
      <c r="K5999" s="2">
        <f>I5999*FARMER_RATE+J5999*TEMP_WORKER_RATE</f>
        <v>58840.323197142716</v>
      </c>
      <c r="L5999" s="2">
        <f>A5999*PRICE_TOM+B5999*PRICE_CAR+C5999*PRICE_MES</f>
        <v>119976</v>
      </c>
      <c r="M5999" s="2">
        <f>A5999*FERT_BED_TOM+B5999*FERT_BED_CAR+C5999*FERT_BED_MES</f>
        <v>20240</v>
      </c>
      <c r="N5999" s="6">
        <f>IF(AND(D5999&lt;=TOTAL_BEDS,J5999&lt;=TEMP_WORKER_MAX*TEMP_WORKER_HRS),1,0)</f>
        <v>1</v>
      </c>
      <c r="O5999" s="2">
        <f>L5999-M5999-K5999-FIXED_COSTS</f>
        <v>20895.676802857284</v>
      </c>
      <c r="P5999" s="2">
        <f>IF(N5999=1,O5999,"")</f>
        <v>20895.676802857284</v>
      </c>
    </row>
    <row r="6000">
      <c r="A6000" s="6">
        <v>9</v>
      </c>
      <c r="B6000" s="6">
        <v>4</v>
      </c>
      <c r="C6000" s="6">
        <v>13</v>
      </c>
      <c r="D6000" s="6">
        <f>A6000+B6000+C6000</f>
        <v>26</v>
      </c>
      <c r="E6000" s="5">
        <f>IF(A6000=0,0,A6000*LABOR_HRS_WK_TOM*SEASON_WEEKS*(1+DIM_PCT_TOM)^A6000)</f>
        <v>1909.9376297100016</v>
      </c>
      <c r="F6000" s="5">
        <f>IF(B6000=0,0,B6000*LABOR_HRS_WK_CAR*SEASON_WEEKS*(1+DIM_PCT_CAR)^B6000)</f>
        <v>132.45754687499993</v>
      </c>
      <c r="G6000" s="5">
        <f>IF(C6000=0,0,C6000*LABOR_HRS_WK_MES*SEASON_WEEKS*(1+DIM_PCT_MES)^C6000)</f>
        <v>687.52941027880331</v>
      </c>
      <c r="H6000" s="5">
        <f>E6000+F6000+G6000</f>
        <v>2729.924586863805</v>
      </c>
      <c r="I6000" s="5">
        <f>MIN(H6000,FARMER_HRS)</f>
        <v>720</v>
      </c>
      <c r="J6000" s="5">
        <f>MAX(0,H6000-FARMER_HRS)</f>
        <v>2009.924586863805</v>
      </c>
      <c r="K6000" s="2">
        <f>I6000*FARMER_RATE+J6000*TEMP_WORKER_RATE</f>
        <v>59894.524077496615</v>
      </c>
      <c r="L6000" s="2">
        <f>A6000*PRICE_TOM+B6000*PRICE_CAR+C6000*PRICE_MES</f>
        <v>122676</v>
      </c>
      <c r="M6000" s="2">
        <f>A6000*FERT_BED_TOM+B6000*FERT_BED_CAR+C6000*FERT_BED_MES</f>
        <v>21120</v>
      </c>
      <c r="N6000" s="6">
        <f>IF(AND(D6000&lt;=TOTAL_BEDS,J6000&lt;=TEMP_WORKER_MAX*TEMP_WORKER_HRS),1,0)</f>
        <v>1</v>
      </c>
      <c r="O6000" s="2">
        <f>L6000-M6000-K6000-FIXED_COSTS</f>
        <v>21661.475922503385</v>
      </c>
      <c r="P6000" s="2">
        <f>IF(N6000=1,O6000,"")</f>
        <v>21661.475922503385</v>
      </c>
    </row>
    <row r="6001">
      <c r="A6001" s="6">
        <v>9</v>
      </c>
      <c r="B6001" s="6">
        <v>4</v>
      </c>
      <c r="C6001" s="6">
        <v>14</v>
      </c>
      <c r="D6001" s="6">
        <f>A6001+B6001+C6001</f>
        <v>27</v>
      </c>
      <c r="E6001" s="5">
        <f>IF(A6001=0,0,A6001*LABOR_HRS_WK_TOM*SEASON_WEEKS*(1+DIM_PCT_TOM)^A6001)</f>
        <v>1909.9376297100016</v>
      </c>
      <c r="F6001" s="5">
        <f>IF(B6001=0,0,B6001*LABOR_HRS_WK_CAR*SEASON_WEEKS*(1+DIM_PCT_CAR)^B6001)</f>
        <v>132.45754687499993</v>
      </c>
      <c r="G6001" s="5">
        <f>IF(C6001=0,0,C6001*LABOR_HRS_WK_MES*SEASON_WEEKS*(1+DIM_PCT_MES)^C6001)</f>
        <v>749.67149159246435</v>
      </c>
      <c r="H6001" s="5">
        <f>E6001+F6001+G6001</f>
        <v>2792.066668177466</v>
      </c>
      <c r="I6001" s="5">
        <f>MIN(H6001,FARMER_HRS)</f>
        <v>720</v>
      </c>
      <c r="J6001" s="5">
        <f>MAX(0,H6001-FARMER_HRS)</f>
        <v>2072.066668177466</v>
      </c>
      <c r="K6001" s="2">
        <f>I6001*FARMER_RATE+J6001*TEMP_WORKER_RATE</f>
        <v>60973.379655858786</v>
      </c>
      <c r="L6001" s="2">
        <f>A6001*PRICE_TOM+B6001*PRICE_CAR+C6001*PRICE_MES</f>
        <v>125376</v>
      </c>
      <c r="M6001" s="2">
        <f>A6001*FERT_BED_TOM+B6001*FERT_BED_CAR+C6001*FERT_BED_MES</f>
        <v>22000</v>
      </c>
      <c r="N6001" s="6">
        <f>IF(AND(D6001&lt;=TOTAL_BEDS,J6001&lt;=TEMP_WORKER_MAX*TEMP_WORKER_HRS),1,0)</f>
        <v>1</v>
      </c>
      <c r="O6001" s="2">
        <f>L6001-M6001-K6001-FIXED_COSTS</f>
        <v>22402.620344141214</v>
      </c>
      <c r="P6001" s="2">
        <f>IF(N6001=1,O6001,"")</f>
        <v>22402.620344141214</v>
      </c>
    </row>
    <row r="6002">
      <c r="A6002" s="6">
        <v>9</v>
      </c>
      <c r="B6002" s="6">
        <v>4</v>
      </c>
      <c r="C6002" s="6">
        <v>15</v>
      </c>
      <c r="D6002" s="6">
        <f>A6002+B6002+C6002</f>
        <v>28</v>
      </c>
      <c r="E6002" s="5">
        <f>IF(A6002=0,0,A6002*LABOR_HRS_WK_TOM*SEASON_WEEKS*(1+DIM_PCT_TOM)^A6002)</f>
        <v>1909.9376297100016</v>
      </c>
      <c r="F6002" s="5">
        <f>IF(B6002=0,0,B6002*LABOR_HRS_WK_CAR*SEASON_WEEKS*(1+DIM_PCT_CAR)^B6002)</f>
        <v>132.45754687499993</v>
      </c>
      <c r="G6002" s="5">
        <f>IF(C6002=0,0,C6002*LABOR_HRS_WK_MES*SEASON_WEEKS*(1+DIM_PCT_MES)^C6002)</f>
        <v>813.25969846861074</v>
      </c>
      <c r="H6002" s="5">
        <f>E6002+F6002+G6002</f>
        <v>2855.6548750536122</v>
      </c>
      <c r="I6002" s="5">
        <f>MIN(H6002,FARMER_HRS)</f>
        <v>720</v>
      </c>
      <c r="J6002" s="5">
        <f>MAX(0,H6002-FARMER_HRS)</f>
        <v>2135.6548750536122</v>
      </c>
      <c r="K6002" s="2">
        <f>I6002*FARMER_RATE+J6002*TEMP_WORKER_RATE</f>
        <v>62077.341580791879</v>
      </c>
      <c r="L6002" s="2">
        <f>A6002*PRICE_TOM+B6002*PRICE_CAR+C6002*PRICE_MES</f>
        <v>128076</v>
      </c>
      <c r="M6002" s="2">
        <f>A6002*FERT_BED_TOM+B6002*FERT_BED_CAR+C6002*FERT_BED_MES</f>
        <v>22880</v>
      </c>
      <c r="N6002" s="6">
        <f>IF(AND(D6002&lt;=TOTAL_BEDS,J6002&lt;=TEMP_WORKER_MAX*TEMP_WORKER_HRS),1,0)</f>
        <v>1</v>
      </c>
      <c r="O6002" s="2">
        <f>L6002-M6002-K6002-FIXED_COSTS</f>
        <v>23118.658419208121</v>
      </c>
      <c r="P6002" s="2">
        <f>IF(N6002=1,O6002,"")</f>
        <v>23118.658419208121</v>
      </c>
    </row>
    <row r="6003">
      <c r="A6003" s="6">
        <v>9</v>
      </c>
      <c r="B6003" s="6">
        <v>4</v>
      </c>
      <c r="C6003" s="6">
        <v>16</v>
      </c>
      <c r="D6003" s="6">
        <f>A6003+B6003+C6003</f>
        <v>29</v>
      </c>
      <c r="E6003" s="5">
        <f>IF(A6003=0,0,A6003*LABOR_HRS_WK_TOM*SEASON_WEEKS*(1+DIM_PCT_TOM)^A6003)</f>
        <v>1909.9376297100016</v>
      </c>
      <c r="F6003" s="5">
        <f>IF(B6003=0,0,B6003*LABOR_HRS_WK_CAR*SEASON_WEEKS*(1+DIM_PCT_CAR)^B6003)</f>
        <v>132.45754687499993</v>
      </c>
      <c r="G6003" s="5">
        <f>IF(C6003=0,0,C6003*LABOR_HRS_WK_MES*SEASON_WEEKS*(1+DIM_PCT_MES)^C6003)</f>
        <v>878.32047434609967</v>
      </c>
      <c r="H6003" s="5">
        <f>E6003+F6003+G6003</f>
        <v>2920.7156509311012</v>
      </c>
      <c r="I6003" s="5">
        <f>MIN(H6003,FARMER_HRS)</f>
        <v>720</v>
      </c>
      <c r="J6003" s="5">
        <f>MAX(0,H6003-FARMER_HRS)</f>
        <v>2200.7156509311012</v>
      </c>
      <c r="K6003" s="2">
        <f>I6003*FARMER_RATE+J6003*TEMP_WORKER_RATE</f>
        <v>63206.868939776061</v>
      </c>
      <c r="L6003" s="2">
        <f>A6003*PRICE_TOM+B6003*PRICE_CAR+C6003*PRICE_MES</f>
        <v>130776</v>
      </c>
      <c r="M6003" s="2">
        <f>A6003*FERT_BED_TOM+B6003*FERT_BED_CAR+C6003*FERT_BED_MES</f>
        <v>23760</v>
      </c>
      <c r="N6003" s="6">
        <f>IF(AND(D6003&lt;=TOTAL_BEDS,J6003&lt;=TEMP_WORKER_MAX*TEMP_WORKER_HRS),1,0)</f>
        <v>1</v>
      </c>
      <c r="O6003" s="2">
        <f>L6003-M6003-K6003-FIXED_COSTS</f>
        <v>23809.131060223939</v>
      </c>
      <c r="P6003" s="2">
        <f>IF(N6003=1,O6003,"")</f>
        <v>23809.131060223939</v>
      </c>
    </row>
    <row r="6004">
      <c r="A6004" s="6">
        <v>9</v>
      </c>
      <c r="B6004" s="6">
        <v>4</v>
      </c>
      <c r="C6004" s="6">
        <v>17</v>
      </c>
      <c r="D6004" s="6">
        <f>A6004+B6004+C6004</f>
        <v>30</v>
      </c>
      <c r="E6004" s="5">
        <f>IF(A6004=0,0,A6004*LABOR_HRS_WK_TOM*SEASON_WEEKS*(1+DIM_PCT_TOM)^A6004)</f>
        <v>1909.9376297100016</v>
      </c>
      <c r="F6004" s="5">
        <f>IF(B6004=0,0,B6004*LABOR_HRS_WK_CAR*SEASON_WEEKS*(1+DIM_PCT_CAR)^B6004)</f>
        <v>132.45754687499993</v>
      </c>
      <c r="G6004" s="5">
        <f>IF(C6004=0,0,C6004*LABOR_HRS_WK_MES*SEASON_WEEKS*(1+DIM_PCT_MES)^C6004)</f>
        <v>944.88069779263992</v>
      </c>
      <c r="H6004" s="5">
        <f>E6004+F6004+G6004</f>
        <v>2987.2758743776412</v>
      </c>
      <c r="I6004" s="5">
        <f>MIN(H6004,FARMER_HRS)</f>
        <v>720</v>
      </c>
      <c r="J6004" s="5">
        <f>MAX(0,H6004-FARMER_HRS)</f>
        <v>2267.2758743776412</v>
      </c>
      <c r="K6004" s="2">
        <f>I6004*FARMER_RATE+J6004*TEMP_WORKER_RATE</f>
        <v>64362.428374611824</v>
      </c>
      <c r="L6004" s="2">
        <f>A6004*PRICE_TOM+B6004*PRICE_CAR+C6004*PRICE_MES</f>
        <v>133476</v>
      </c>
      <c r="M6004" s="2">
        <f>A6004*FERT_BED_TOM+B6004*FERT_BED_CAR+C6004*FERT_BED_MES</f>
        <v>24640</v>
      </c>
      <c r="N6004" s="6">
        <f>IF(AND(D6004&lt;=TOTAL_BEDS,J6004&lt;=TEMP_WORKER_MAX*TEMP_WORKER_HRS),1,0)</f>
        <v>1</v>
      </c>
      <c r="O6004" s="2">
        <f>L6004-M6004-K6004-FIXED_COSTS</f>
        <v>24473.571625388176</v>
      </c>
      <c r="P6004" s="2">
        <f>IF(N6004=1,O6004,"")</f>
        <v>24473.571625388176</v>
      </c>
    </row>
    <row r="6005">
      <c r="A6005" s="6">
        <v>9</v>
      </c>
      <c r="B6005" s="6">
        <v>4</v>
      </c>
      <c r="C6005" s="6">
        <v>18</v>
      </c>
      <c r="D6005" s="6">
        <f>A6005+B6005+C6005</f>
        <v>31</v>
      </c>
      <c r="E6005" s="5">
        <f>IF(A6005=0,0,A6005*LABOR_HRS_WK_TOM*SEASON_WEEKS*(1+DIM_PCT_TOM)^A6005)</f>
        <v>1909.9376297100016</v>
      </c>
      <c r="F6005" s="5">
        <f>IF(B6005=0,0,B6005*LABOR_HRS_WK_CAR*SEASON_WEEKS*(1+DIM_PCT_CAR)^B6005)</f>
        <v>132.45754687499993</v>
      </c>
      <c r="G6005" s="5">
        <f>IF(C6005=0,0,C6005*LABOR_HRS_WK_MES*SEASON_WEEKS*(1+DIM_PCT_MES)^C6005)</f>
        <v>1012.9676892512272</v>
      </c>
      <c r="H6005" s="5">
        <f>E6005+F6005+G6005</f>
        <v>3055.3628658362286</v>
      </c>
      <c r="I6005" s="5">
        <f>MIN(H6005,FARMER_HRS)</f>
        <v>720</v>
      </c>
      <c r="J6005" s="5">
        <f>MAX(0,H6005-FARMER_HRS)</f>
        <v>2335.3628658362286</v>
      </c>
      <c r="K6005" s="2">
        <f>I6005*FARMER_RATE+J6005*TEMP_WORKER_RATE</f>
        <v>65544.494198545639</v>
      </c>
      <c r="L6005" s="2">
        <f>A6005*PRICE_TOM+B6005*PRICE_CAR+C6005*PRICE_MES</f>
        <v>136176</v>
      </c>
      <c r="M6005" s="2">
        <f>A6005*FERT_BED_TOM+B6005*FERT_BED_CAR+C6005*FERT_BED_MES</f>
        <v>25520</v>
      </c>
      <c r="N6005" s="6">
        <f>IF(AND(D6005&lt;=TOTAL_BEDS,J6005&lt;=TEMP_WORKER_MAX*TEMP_WORKER_HRS),1,0)</f>
        <v>1</v>
      </c>
      <c r="O6005" s="2">
        <f>L6005-M6005-K6005-FIXED_COSTS</f>
        <v>25111.505801454361</v>
      </c>
      <c r="P6005" s="2">
        <f>IF(N6005=1,O6005,"")</f>
        <v>25111.505801454361</v>
      </c>
    </row>
    <row r="6006">
      <c r="A6006" s="6">
        <v>9</v>
      </c>
      <c r="B6006" s="6">
        <v>4</v>
      </c>
      <c r="C6006" s="6">
        <v>19</v>
      </c>
      <c r="D6006" s="6">
        <f>A6006+B6006+C6006</f>
        <v>32</v>
      </c>
      <c r="E6006" s="5">
        <f>IF(A6006=0,0,A6006*LABOR_HRS_WK_TOM*SEASON_WEEKS*(1+DIM_PCT_TOM)^A6006)</f>
        <v>1909.9376297100016</v>
      </c>
      <c r="F6006" s="5">
        <f>IF(B6006=0,0,B6006*LABOR_HRS_WK_CAR*SEASON_WEEKS*(1+DIM_PCT_CAR)^B6006)</f>
        <v>132.45754687499993</v>
      </c>
      <c r="G6006" s="5">
        <f>IF(C6006=0,0,C6006*LABOR_HRS_WK_MES*SEASON_WEEKS*(1+DIM_PCT_MES)^C6006)</f>
        <v>1082.6092178872491</v>
      </c>
      <c r="H6006" s="5">
        <f>E6006+F6006+G6006</f>
        <v>3125.0043944722506</v>
      </c>
      <c r="I6006" s="5">
        <f>MIN(H6006,FARMER_HRS)</f>
        <v>720</v>
      </c>
      <c r="J6006" s="5">
        <f>MAX(0,H6006-FARMER_HRS)</f>
        <v>2405.0043944722506</v>
      </c>
      <c r="K6006" s="2">
        <f>I6006*FARMER_RATE+J6006*TEMP_WORKER_RATE</f>
        <v>66753.548515143237</v>
      </c>
      <c r="L6006" s="2">
        <f>A6006*PRICE_TOM+B6006*PRICE_CAR+C6006*PRICE_MES</f>
        <v>138876</v>
      </c>
      <c r="M6006" s="2">
        <f>A6006*FERT_BED_TOM+B6006*FERT_BED_CAR+C6006*FERT_BED_MES</f>
        <v>26400</v>
      </c>
      <c r="N6006" s="6">
        <f>IF(AND(D6006&lt;=TOTAL_BEDS,J6006&lt;=TEMP_WORKER_MAX*TEMP_WORKER_HRS),1,0)</f>
        <v>1</v>
      </c>
      <c r="O6006" s="2">
        <f>L6006-M6006-K6006-FIXED_COSTS</f>
        <v>25722.451484856763</v>
      </c>
      <c r="P6006" s="2">
        <f>IF(N6006=1,O6006,"")</f>
        <v>25722.451484856763</v>
      </c>
    </row>
    <row r="6007">
      <c r="A6007" s="6">
        <v>9</v>
      </c>
      <c r="B6007" s="6">
        <v>4</v>
      </c>
      <c r="C6007" s="6">
        <v>20</v>
      </c>
      <c r="D6007" s="6">
        <f>A6007+B6007+C6007</f>
        <v>33</v>
      </c>
      <c r="E6007" s="5">
        <f>IF(A6007=0,0,A6007*LABOR_HRS_WK_TOM*SEASON_WEEKS*(1+DIM_PCT_TOM)^A6007)</f>
        <v>1909.9376297100016</v>
      </c>
      <c r="F6007" s="5">
        <f>IF(B6007=0,0,B6007*LABOR_HRS_WK_CAR*SEASON_WEEKS*(1+DIM_PCT_CAR)^B6007)</f>
        <v>132.45754687499993</v>
      </c>
      <c r="G6007" s="5">
        <f>IF(C6007=0,0,C6007*LABOR_HRS_WK_MES*SEASON_WEEKS*(1+DIM_PCT_MES)^C6007)</f>
        <v>1153.8335085377259</v>
      </c>
      <c r="H6007" s="5">
        <f>E6007+F6007+G6007</f>
        <v>3196.2286851227273</v>
      </c>
      <c r="I6007" s="5">
        <f>MIN(H6007,FARMER_HRS)</f>
        <v>720</v>
      </c>
      <c r="J6007" s="5">
        <f>MAX(0,H6007-FARMER_HRS)</f>
        <v>2476.2286851227273</v>
      </c>
      <c r="K6007" s="2">
        <f>I6007*FARMER_RATE+J6007*TEMP_WORKER_RATE</f>
        <v>67990.08133893623</v>
      </c>
      <c r="L6007" s="2">
        <f>A6007*PRICE_TOM+B6007*PRICE_CAR+C6007*PRICE_MES</f>
        <v>141576</v>
      </c>
      <c r="M6007" s="2">
        <f>A6007*FERT_BED_TOM+B6007*FERT_BED_CAR+C6007*FERT_BED_MES</f>
        <v>27280</v>
      </c>
      <c r="N6007" s="6">
        <f>IF(AND(D6007&lt;=TOTAL_BEDS,J6007&lt;=TEMP_WORKER_MAX*TEMP_WORKER_HRS),1,0)</f>
        <v>1</v>
      </c>
      <c r="O6007" s="2">
        <f>L6007-M6007-K6007-FIXED_COSTS</f>
        <v>26305.91866106377</v>
      </c>
      <c r="P6007" s="2">
        <f>IF(N6007=1,O6007,"")</f>
        <v>26305.91866106377</v>
      </c>
    </row>
    <row r="6008">
      <c r="A6008" s="6">
        <v>9</v>
      </c>
      <c r="B6008" s="6">
        <v>4</v>
      </c>
      <c r="C6008" s="6">
        <v>21</v>
      </c>
      <c r="D6008" s="6">
        <f>A6008+B6008+C6008</f>
        <v>34</v>
      </c>
      <c r="E6008" s="5">
        <f>IF(A6008=0,0,A6008*LABOR_HRS_WK_TOM*SEASON_WEEKS*(1+DIM_PCT_TOM)^A6008)</f>
        <v>1909.9376297100016</v>
      </c>
      <c r="F6008" s="5">
        <f>IF(B6008=0,0,B6008*LABOR_HRS_WK_CAR*SEASON_WEEKS*(1+DIM_PCT_CAR)^B6008)</f>
        <v>132.45754687499993</v>
      </c>
      <c r="G6008" s="5">
        <f>IF(C6008=0,0,C6008*LABOR_HRS_WK_MES*SEASON_WEEKS*(1+DIM_PCT_MES)^C6008)</f>
        <v>1226.6692487641699</v>
      </c>
      <c r="H6008" s="5">
        <f>E6008+F6008+G6008</f>
        <v>3269.0644253491714</v>
      </c>
      <c r="I6008" s="5">
        <f>MIN(H6008,FARMER_HRS)</f>
        <v>720</v>
      </c>
      <c r="J6008" s="5">
        <f>MAX(0,H6008-FARMER_HRS)</f>
        <v>2549.0644253491714</v>
      </c>
      <c r="K6008" s="2">
        <f>I6008*FARMER_RATE+J6008*TEMP_WORKER_RATE</f>
        <v>69254.590717867555</v>
      </c>
      <c r="L6008" s="2">
        <f>A6008*PRICE_TOM+B6008*PRICE_CAR+C6008*PRICE_MES</f>
        <v>144276</v>
      </c>
      <c r="M6008" s="2">
        <f>A6008*FERT_BED_TOM+B6008*FERT_BED_CAR+C6008*FERT_BED_MES</f>
        <v>28160</v>
      </c>
      <c r="N6008" s="6">
        <f>IF(AND(D6008&lt;=TOTAL_BEDS,J6008&lt;=TEMP_WORKER_MAX*TEMP_WORKER_HRS),1,0)</f>
        <v>1</v>
      </c>
      <c r="O6008" s="2">
        <f>L6008-M6008-K6008-FIXED_COSTS</f>
        <v>26861.409282132445</v>
      </c>
      <c r="P6008" s="2">
        <f>IF(N6008=1,O6008,"")</f>
        <v>26861.409282132445</v>
      </c>
    </row>
    <row r="6009">
      <c r="A6009" s="6">
        <v>9</v>
      </c>
      <c r="B6009" s="6">
        <v>4</v>
      </c>
      <c r="C6009" s="6">
        <v>22</v>
      </c>
      <c r="D6009" s="6">
        <f>A6009+B6009+C6009</f>
        <v>35</v>
      </c>
      <c r="E6009" s="5">
        <f>IF(A6009=0,0,A6009*LABOR_HRS_WK_TOM*SEASON_WEEKS*(1+DIM_PCT_TOM)^A6009)</f>
        <v>1909.9376297100016</v>
      </c>
      <c r="F6009" s="5">
        <f>IF(B6009=0,0,B6009*LABOR_HRS_WK_CAR*SEASON_WEEKS*(1+DIM_PCT_CAR)^B6009)</f>
        <v>132.45754687499993</v>
      </c>
      <c r="G6009" s="5">
        <f>IF(C6009=0,0,C6009*LABOR_HRS_WK_MES*SEASON_WEEKS*(1+DIM_PCT_MES)^C6009)</f>
        <v>1301.1455960105659</v>
      </c>
      <c r="H6009" s="5">
        <f>E6009+F6009+G6009</f>
        <v>3343.5407725955674</v>
      </c>
      <c r="I6009" s="5">
        <f>MIN(H6009,FARMER_HRS)</f>
        <v>720</v>
      </c>
      <c r="J6009" s="5">
        <f>MAX(0,H6009-FARMER_HRS)</f>
        <v>2623.5407725955674</v>
      </c>
      <c r="K6009" s="2">
        <f>I6009*FARMER_RATE+J6009*TEMP_WORKER_RATE</f>
        <v>70547.582857561938</v>
      </c>
      <c r="L6009" s="2">
        <f>A6009*PRICE_TOM+B6009*PRICE_CAR+C6009*PRICE_MES</f>
        <v>146976</v>
      </c>
      <c r="M6009" s="2">
        <f>A6009*FERT_BED_TOM+B6009*FERT_BED_CAR+C6009*FERT_BED_MES</f>
        <v>29040</v>
      </c>
      <c r="N6009" s="6">
        <f>IF(AND(D6009&lt;=TOTAL_BEDS,J6009&lt;=TEMP_WORKER_MAX*TEMP_WORKER_HRS),1,0)</f>
        <v>1</v>
      </c>
      <c r="O6009" s="2">
        <f>L6009-M6009-K6009-FIXED_COSTS</f>
        <v>27388.417142438062</v>
      </c>
      <c r="P6009" s="2">
        <f>IF(N6009=1,O6009,"")</f>
        <v>27388.417142438062</v>
      </c>
    </row>
    <row r="6010">
      <c r="A6010" s="6">
        <v>9</v>
      </c>
      <c r="B6010" s="6">
        <v>4</v>
      </c>
      <c r="C6010" s="6">
        <v>23</v>
      </c>
      <c r="D6010" s="6">
        <f>A6010+B6010+C6010</f>
        <v>36</v>
      </c>
      <c r="E6010" s="5">
        <f>IF(A6010=0,0,A6010*LABOR_HRS_WK_TOM*SEASON_WEEKS*(1+DIM_PCT_TOM)^A6010)</f>
        <v>1909.9376297100016</v>
      </c>
      <c r="F6010" s="5">
        <f>IF(B6010=0,0,B6010*LABOR_HRS_WK_CAR*SEASON_WEEKS*(1+DIM_PCT_CAR)^B6010)</f>
        <v>132.45754687499993</v>
      </c>
      <c r="G6010" s="5">
        <f>IF(C6010=0,0,C6010*LABOR_HRS_WK_MES*SEASON_WEEKS*(1+DIM_PCT_MES)^C6010)</f>
        <v>1377.2921848680023</v>
      </c>
      <c r="H6010" s="5">
        <f>E6010+F6010+G6010</f>
        <v>3419.6873614530041</v>
      </c>
      <c r="I6010" s="5">
        <f>MIN(H6010,FARMER_HRS)</f>
        <v>720</v>
      </c>
      <c r="J6010" s="5">
        <f>MAX(0,H6010-FARMER_HRS)</f>
        <v>2699.6873614530041</v>
      </c>
      <c r="K6010" s="2">
        <f>I6010*FARMER_RATE+J6010*TEMP_WORKER_RATE</f>
        <v>71869.572247447984</v>
      </c>
      <c r="L6010" s="2">
        <f>A6010*PRICE_TOM+B6010*PRICE_CAR+C6010*PRICE_MES</f>
        <v>149676</v>
      </c>
      <c r="M6010" s="2">
        <f>A6010*FERT_BED_TOM+B6010*FERT_BED_CAR+C6010*FERT_BED_MES</f>
        <v>29920</v>
      </c>
      <c r="N6010" s="6">
        <f>IF(AND(D6010&lt;=TOTAL_BEDS,J6010&lt;=TEMP_WORKER_MAX*TEMP_WORKER_HRS),1,0)</f>
        <v>1</v>
      </c>
      <c r="O6010" s="2">
        <f>L6010-M6010-K6010-FIXED_COSTS</f>
        <v>27886.427752552016</v>
      </c>
      <c r="P6010" s="2">
        <f>IF(N6010=1,O6010,"")</f>
        <v>27886.427752552016</v>
      </c>
    </row>
    <row r="6011">
      <c r="A6011" s="6">
        <v>9</v>
      </c>
      <c r="B6011" s="6">
        <v>4</v>
      </c>
      <c r="C6011" s="6">
        <v>24</v>
      </c>
      <c r="D6011" s="6">
        <f>A6011+B6011+C6011</f>
        <v>37</v>
      </c>
      <c r="E6011" s="5">
        <f>IF(A6011=0,0,A6011*LABOR_HRS_WK_TOM*SEASON_WEEKS*(1+DIM_PCT_TOM)^A6011)</f>
        <v>1909.9376297100016</v>
      </c>
      <c r="F6011" s="5">
        <f>IF(B6011=0,0,B6011*LABOR_HRS_WK_CAR*SEASON_WEEKS*(1+DIM_PCT_CAR)^B6011)</f>
        <v>132.45754687499993</v>
      </c>
      <c r="G6011" s="5">
        <f>IF(C6011=0,0,C6011*LABOR_HRS_WK_MES*SEASON_WEEKS*(1+DIM_PCT_MES)^C6011)</f>
        <v>1455.139134447498</v>
      </c>
      <c r="H6011" s="5">
        <f>E6011+F6011+G6011</f>
        <v>3497.5343110324993</v>
      </c>
      <c r="I6011" s="5">
        <f>MIN(H6011,FARMER_HRS)</f>
        <v>720</v>
      </c>
      <c r="J6011" s="5">
        <f>MAX(0,H6011-FARMER_HRS)</f>
        <v>2777.5343110324993</v>
      </c>
      <c r="K6011" s="2">
        <f>I6011*FARMER_RATE+J6011*TEMP_WORKER_RATE</f>
        <v>73221.08178875866</v>
      </c>
      <c r="L6011" s="2">
        <f>A6011*PRICE_TOM+B6011*PRICE_CAR+C6011*PRICE_MES</f>
        <v>152376</v>
      </c>
      <c r="M6011" s="2">
        <f>A6011*FERT_BED_TOM+B6011*FERT_BED_CAR+C6011*FERT_BED_MES</f>
        <v>30800</v>
      </c>
      <c r="N6011" s="6">
        <f>IF(AND(D6011&lt;=TOTAL_BEDS,J6011&lt;=TEMP_WORKER_MAX*TEMP_WORKER_HRS),1,0)</f>
        <v>1</v>
      </c>
      <c r="O6011" s="2">
        <f>L6011-M6011-K6011-FIXED_COSTS</f>
        <v>28354.91821124134</v>
      </c>
      <c r="P6011" s="2">
        <f>IF(N6011=1,O6011,"")</f>
        <v>28354.91821124134</v>
      </c>
    </row>
    <row r="6012">
      <c r="A6012" s="6">
        <v>9</v>
      </c>
      <c r="B6012" s="6">
        <v>4</v>
      </c>
      <c r="C6012" s="6">
        <v>25</v>
      </c>
      <c r="D6012" s="6">
        <f>A6012+B6012+C6012</f>
        <v>38</v>
      </c>
      <c r="E6012" s="5">
        <f>IF(A6012=0,0,A6012*LABOR_HRS_WK_TOM*SEASON_WEEKS*(1+DIM_PCT_TOM)^A6012)</f>
        <v>1909.9376297100016</v>
      </c>
      <c r="F6012" s="5">
        <f>IF(B6012=0,0,B6012*LABOR_HRS_WK_CAR*SEASON_WEEKS*(1+DIM_PCT_CAR)^B6012)</f>
        <v>132.45754687499993</v>
      </c>
      <c r="G6012" s="5">
        <f>IF(C6012=0,0,C6012*LABOR_HRS_WK_MES*SEASON_WEEKS*(1+DIM_PCT_MES)^C6012)</f>
        <v>1534.7170558625955</v>
      </c>
      <c r="H6012" s="5">
        <f>E6012+F6012+G6012</f>
        <v>3577.1122324475973</v>
      </c>
      <c r="I6012" s="5">
        <f>MIN(H6012,FARMER_HRS)</f>
        <v>720</v>
      </c>
      <c r="J6012" s="5">
        <f>MAX(0,H6012-FARMER_HRS)</f>
        <v>2857.1122324475973</v>
      </c>
      <c r="K6012" s="2">
        <f>I6012*FARMER_RATE+J6012*TEMP_WORKER_RATE</f>
        <v>74602.642924437445</v>
      </c>
      <c r="L6012" s="2">
        <f>A6012*PRICE_TOM+B6012*PRICE_CAR+C6012*PRICE_MES</f>
        <v>155076</v>
      </c>
      <c r="M6012" s="2">
        <f>A6012*FERT_BED_TOM+B6012*FERT_BED_CAR+C6012*FERT_BED_MES</f>
        <v>31680</v>
      </c>
      <c r="N6012" s="6">
        <f>IF(AND(D6012&lt;=TOTAL_BEDS,J6012&lt;=TEMP_WORKER_MAX*TEMP_WORKER_HRS),1,0)</f>
        <v>1</v>
      </c>
      <c r="O6012" s="2">
        <f>L6012-M6012-K6012-FIXED_COSTS</f>
        <v>28793.357075562555</v>
      </c>
      <c r="P6012" s="2">
        <f>IF(N6012=1,O6012,"")</f>
        <v>28793.357075562555</v>
      </c>
    </row>
    <row r="6013">
      <c r="A6013" s="6">
        <v>9</v>
      </c>
      <c r="B6013" s="6">
        <v>4</v>
      </c>
      <c r="C6013" s="6">
        <v>26</v>
      </c>
      <c r="D6013" s="6">
        <f>A6013+B6013+C6013</f>
        <v>39</v>
      </c>
      <c r="E6013" s="5">
        <f>IF(A6013=0,0,A6013*LABOR_HRS_WK_TOM*SEASON_WEEKS*(1+DIM_PCT_TOM)^A6013)</f>
        <v>1909.9376297100016</v>
      </c>
      <c r="F6013" s="5">
        <f>IF(B6013=0,0,B6013*LABOR_HRS_WK_CAR*SEASON_WEEKS*(1+DIM_PCT_CAR)^B6013)</f>
        <v>132.45754687499993</v>
      </c>
      <c r="G6013" s="5">
        <f>IF(C6013=0,0,C6013*LABOR_HRS_WK_MES*SEASON_WEEKS*(1+DIM_PCT_MES)^C6013)</f>
        <v>1616.0570598233128</v>
      </c>
      <c r="H6013" s="5">
        <f>E6013+F6013+G6013</f>
        <v>3658.4522364083141</v>
      </c>
      <c r="I6013" s="5">
        <f>MIN(H6013,FARMER_HRS)</f>
        <v>720</v>
      </c>
      <c r="J6013" s="5">
        <f>MAX(0,H6013-FARMER_HRS)</f>
        <v>2938.4522364083141</v>
      </c>
      <c r="K6013" s="2">
        <f>I6013*FARMER_RATE+J6013*TEMP_WORKER_RATE</f>
        <v>76014.795770977682</v>
      </c>
      <c r="L6013" s="2">
        <f>A6013*PRICE_TOM+B6013*PRICE_CAR+C6013*PRICE_MES</f>
        <v>157776</v>
      </c>
      <c r="M6013" s="2">
        <f>A6013*FERT_BED_TOM+B6013*FERT_BED_CAR+C6013*FERT_BED_MES</f>
        <v>32560</v>
      </c>
      <c r="N6013" s="6">
        <f>IF(AND(D6013&lt;=TOTAL_BEDS,J6013&lt;=TEMP_WORKER_MAX*TEMP_WORKER_HRS),1,0)</f>
        <v>1</v>
      </c>
      <c r="O6013" s="2">
        <f>L6013-M6013-K6013-FIXED_COSTS</f>
        <v>29201.204229022318</v>
      </c>
      <c r="P6013" s="2">
        <f>IF(N6013=1,O6013,"")</f>
        <v>29201.204229022318</v>
      </c>
    </row>
    <row r="6014">
      <c r="A6014" s="6">
        <v>9</v>
      </c>
      <c r="B6014" s="6">
        <v>4</v>
      </c>
      <c r="C6014" s="6">
        <v>27</v>
      </c>
      <c r="D6014" s="6">
        <f>A6014+B6014+C6014</f>
        <v>40</v>
      </c>
      <c r="E6014" s="5">
        <f>IF(A6014=0,0,A6014*LABOR_HRS_WK_TOM*SEASON_WEEKS*(1+DIM_PCT_TOM)^A6014)</f>
        <v>1909.9376297100016</v>
      </c>
      <c r="F6014" s="5">
        <f>IF(B6014=0,0,B6014*LABOR_HRS_WK_CAR*SEASON_WEEKS*(1+DIM_PCT_CAR)^B6014)</f>
        <v>132.45754687499993</v>
      </c>
      <c r="G6014" s="5">
        <f>IF(C6014=0,0,C6014*LABOR_HRS_WK_MES*SEASON_WEEKS*(1+DIM_PCT_MES)^C6014)</f>
        <v>1699.19076434307</v>
      </c>
      <c r="H6014" s="5">
        <f>E6014+F6014+G6014</f>
        <v>3741.5859409280715</v>
      </c>
      <c r="I6014" s="5">
        <f>MIN(H6014,FARMER_HRS)</f>
        <v>720</v>
      </c>
      <c r="J6014" s="5">
        <f>MAX(0,H6014-FARMER_HRS)</f>
        <v>3021.5859409280715</v>
      </c>
      <c r="K6014" s="2">
        <f>I6014*FARMER_RATE+J6014*TEMP_WORKER_RATE</f>
        <v>77458.089252223464</v>
      </c>
      <c r="L6014" s="2">
        <f>A6014*PRICE_TOM+B6014*PRICE_CAR+C6014*PRICE_MES</f>
        <v>160476</v>
      </c>
      <c r="M6014" s="2">
        <f>A6014*FERT_BED_TOM+B6014*FERT_BED_CAR+C6014*FERT_BED_MES</f>
        <v>33440</v>
      </c>
      <c r="N6014" s="6">
        <f>IF(AND(D6014&lt;=TOTAL_BEDS,J6014&lt;=TEMP_WORKER_MAX*TEMP_WORKER_HRS),1,0)</f>
        <v>1</v>
      </c>
      <c r="O6014" s="2">
        <f>L6014-M6014-K6014-FIXED_COSTS</f>
        <v>29577.910747776536</v>
      </c>
      <c r="P6014" s="2">
        <f>IF(N6014=1,O6014,"")</f>
        <v>29577.910747776536</v>
      </c>
    </row>
    <row r="6015">
      <c r="A6015" s="6">
        <v>9</v>
      </c>
      <c r="B6015" s="6">
        <v>4</v>
      </c>
      <c r="C6015" s="6">
        <v>28</v>
      </c>
      <c r="D6015" s="6">
        <f>A6015+B6015+C6015</f>
        <v>41</v>
      </c>
      <c r="E6015" s="5">
        <f>IF(A6015=0,0,A6015*LABOR_HRS_WK_TOM*SEASON_WEEKS*(1+DIM_PCT_TOM)^A6015)</f>
        <v>1909.9376297100016</v>
      </c>
      <c r="F6015" s="5">
        <f>IF(B6015=0,0,B6015*LABOR_HRS_WK_CAR*SEASON_WEEKS*(1+DIM_PCT_CAR)^B6015)</f>
        <v>132.45754687499993</v>
      </c>
      <c r="G6015" s="5">
        <f>IF(C6015=0,0,C6015*LABOR_HRS_WK_MES*SEASON_WEEKS*(1+DIM_PCT_MES)^C6015)</f>
        <v>1784.1503025602233</v>
      </c>
      <c r="H6015" s="5">
        <f>E6015+F6015+G6015</f>
        <v>3826.5454791452248</v>
      </c>
      <c r="I6015" s="5">
        <f>MIN(H6015,FARMER_HRS)</f>
        <v>720</v>
      </c>
      <c r="J6015" s="5">
        <f>MAX(0,H6015-FARMER_HRS)</f>
        <v>3106.5454791452248</v>
      </c>
      <c r="K6015" s="2">
        <f>I6015*FARMER_RATE+J6015*TEMP_WORKER_RATE</f>
        <v>78933.081235160149</v>
      </c>
      <c r="L6015" s="2">
        <f>A6015*PRICE_TOM+B6015*PRICE_CAR+C6015*PRICE_MES</f>
        <v>163176</v>
      </c>
      <c r="M6015" s="2">
        <f>A6015*FERT_BED_TOM+B6015*FERT_BED_CAR+C6015*FERT_BED_MES</f>
        <v>34320</v>
      </c>
      <c r="N6015" s="6">
        <f>IF(AND(D6015&lt;=TOTAL_BEDS,J6015&lt;=TEMP_WORKER_MAX*TEMP_WORKER_HRS),1,0)</f>
        <v>1</v>
      </c>
      <c r="O6015" s="2">
        <f>L6015-M6015-K6015-FIXED_COSTS</f>
        <v>29922.918764839851</v>
      </c>
      <c r="P6015" s="2">
        <f>IF(N6015=1,O6015,"")</f>
        <v>29922.918764839851</v>
      </c>
    </row>
    <row r="6016">
      <c r="A6016" s="6">
        <v>9</v>
      </c>
      <c r="B6016" s="6">
        <v>4</v>
      </c>
      <c r="C6016" s="6">
        <v>29</v>
      </c>
      <c r="D6016" s="6">
        <f>A6016+B6016+C6016</f>
        <v>42</v>
      </c>
      <c r="E6016" s="5">
        <f>IF(A6016=0,0,A6016*LABOR_HRS_WK_TOM*SEASON_WEEKS*(1+DIM_PCT_TOM)^A6016)</f>
        <v>1909.9376297100016</v>
      </c>
      <c r="F6016" s="5">
        <f>IF(B6016=0,0,B6016*LABOR_HRS_WK_CAR*SEASON_WEEKS*(1+DIM_PCT_CAR)^B6016)</f>
        <v>132.45754687499993</v>
      </c>
      <c r="G6016" s="5">
        <f>IF(C6016=0,0,C6016*LABOR_HRS_WK_MES*SEASON_WEEKS*(1+DIM_PCT_MES)^C6016)</f>
        <v>1870.9683306758766</v>
      </c>
      <c r="H6016" s="5">
        <f>E6016+F6016+G6016</f>
        <v>3913.3635072608781</v>
      </c>
      <c r="I6016" s="5">
        <f>MIN(H6016,FARMER_HRS)</f>
        <v>720</v>
      </c>
      <c r="J6016" s="5">
        <f>MAX(0,H6016-FARMER_HRS)</f>
        <v>3193.3635072608781</v>
      </c>
      <c r="K6016" s="2">
        <f>I6016*FARMER_RATE+J6016*TEMP_WORKER_RATE</f>
        <v>80440.338667723583</v>
      </c>
      <c r="L6016" s="2">
        <f>A6016*PRICE_TOM+B6016*PRICE_CAR+C6016*PRICE_MES</f>
        <v>165876</v>
      </c>
      <c r="M6016" s="2">
        <f>A6016*FERT_BED_TOM+B6016*FERT_BED_CAR+C6016*FERT_BED_MES</f>
        <v>35200</v>
      </c>
      <c r="N6016" s="6">
        <f>IF(AND(D6016&lt;=TOTAL_BEDS,J6016&lt;=TEMP_WORKER_MAX*TEMP_WORKER_HRS),1,0)</f>
        <v>1</v>
      </c>
      <c r="O6016" s="2">
        <f>L6016-M6016-K6016-FIXED_COSTS</f>
        <v>30235.661332276417</v>
      </c>
      <c r="P6016" s="2">
        <f>IF(N6016=1,O6016,"")</f>
        <v>30235.661332276417</v>
      </c>
    </row>
    <row r="6017">
      <c r="A6017" s="6">
        <v>9</v>
      </c>
      <c r="B6017" s="6">
        <v>4</v>
      </c>
      <c r="C6017" s="6">
        <v>30</v>
      </c>
      <c r="D6017" s="6">
        <f>A6017+B6017+C6017</f>
        <v>43</v>
      </c>
      <c r="E6017" s="5">
        <f>IF(A6017=0,0,A6017*LABOR_HRS_WK_TOM*SEASON_WEEKS*(1+DIM_PCT_TOM)^A6017)</f>
        <v>1909.9376297100016</v>
      </c>
      <c r="F6017" s="5">
        <f>IF(B6017=0,0,B6017*LABOR_HRS_WK_CAR*SEASON_WEEKS*(1+DIM_PCT_CAR)^B6017)</f>
        <v>132.45754687499993</v>
      </c>
      <c r="G6017" s="5">
        <f>IF(C6017=0,0,C6017*LABOR_HRS_WK_MES*SEASON_WEEKS*(1+DIM_PCT_MES)^C6017)</f>
        <v>1959.6780360096466</v>
      </c>
      <c r="H6017" s="5">
        <f>E6017+F6017+G6017</f>
        <v>4002.0732125946479</v>
      </c>
      <c r="I6017" s="5">
        <f>MIN(H6017,FARMER_HRS)</f>
        <v>720</v>
      </c>
      <c r="J6017" s="5">
        <f>MAX(0,H6017-FARMER_HRS)</f>
        <v>3282.0732125946479</v>
      </c>
      <c r="K6017" s="2">
        <f>I6017*FARMER_RATE+J6017*TEMP_WORKER_RATE</f>
        <v>81980.437718657078</v>
      </c>
      <c r="L6017" s="2">
        <f>A6017*PRICE_TOM+B6017*PRICE_CAR+C6017*PRICE_MES</f>
        <v>168576</v>
      </c>
      <c r="M6017" s="2">
        <f>A6017*FERT_BED_TOM+B6017*FERT_BED_CAR+C6017*FERT_BED_MES</f>
        <v>36080</v>
      </c>
      <c r="N6017" s="6">
        <f>IF(AND(D6017&lt;=TOTAL_BEDS,J6017&lt;=TEMP_WORKER_MAX*TEMP_WORKER_HRS),1,0)</f>
        <v>1</v>
      </c>
      <c r="O6017" s="2">
        <f>L6017-M6017-K6017-FIXED_COSTS</f>
        <v>30515.562281342922</v>
      </c>
      <c r="P6017" s="2">
        <f>IF(N6017=1,O6017,"")</f>
        <v>30515.562281342922</v>
      </c>
    </row>
    <row r="6018">
      <c r="A6018" s="6">
        <v>9</v>
      </c>
      <c r="B6018" s="6">
        <v>5</v>
      </c>
      <c r="C6018" s="6">
        <v>0</v>
      </c>
      <c r="D6018" s="6">
        <f>A6018+B6018+C6018</f>
        <v>14</v>
      </c>
      <c r="E6018" s="5">
        <f>IF(A6018=0,0,A6018*LABOR_HRS_WK_TOM*SEASON_WEEKS*(1+DIM_PCT_TOM)^A6018)</f>
        <v>1909.9376297100016</v>
      </c>
      <c r="F6018" s="5">
        <f>IF(B6018=0,0,B6018*LABOR_HRS_WK_CAR*SEASON_WEEKS*(1+DIM_PCT_CAR)^B6018)</f>
        <v>169.71123193359367</v>
      </c>
      <c r="G6018" s="5">
        <f>IF(C6018=0,0,C6018*LABOR_HRS_WK_MES*SEASON_WEEKS*(1+DIM_PCT_MES)^C6018)</f>
        <v>0</v>
      </c>
      <c r="H6018" s="5">
        <f>E6018+F6018+G6018</f>
        <v>2079.6488616435954</v>
      </c>
      <c r="I6018" s="5">
        <f>MIN(H6018,FARMER_HRS)</f>
        <v>720</v>
      </c>
      <c r="J6018" s="5">
        <f>MAX(0,H6018-FARMER_HRS)</f>
        <v>1359.6488616435954</v>
      </c>
      <c r="K6018" s="2">
        <f>I6018*FARMER_RATE+J6018*TEMP_WORKER_RATE</f>
        <v>48605.0149590902</v>
      </c>
      <c r="L6018" s="2">
        <f>A6018*PRICE_TOM+B6018*PRICE_CAR+C6018*PRICE_MES</f>
        <v>89670</v>
      </c>
      <c r="M6018" s="2">
        <f>A6018*FERT_BED_TOM+B6018*FERT_BED_CAR+C6018*FERT_BED_MES</f>
        <v>10120</v>
      </c>
      <c r="N6018" s="6">
        <f>IF(AND(D6018&lt;=TOTAL_BEDS,J6018&lt;=TEMP_WORKER_MAX*TEMP_WORKER_HRS),1,0)</f>
        <v>1</v>
      </c>
      <c r="O6018" s="2">
        <f>L6018-M6018-K6018-FIXED_COSTS</f>
        <v>10944.9850409098</v>
      </c>
      <c r="P6018" s="2">
        <f>IF(N6018=1,O6018,"")</f>
        <v>10944.9850409098</v>
      </c>
    </row>
    <row r="6019">
      <c r="A6019" s="6">
        <v>9</v>
      </c>
      <c r="B6019" s="6">
        <v>5</v>
      </c>
      <c r="C6019" s="6">
        <v>1</v>
      </c>
      <c r="D6019" s="6">
        <f>A6019+B6019+C6019</f>
        <v>15</v>
      </c>
      <c r="E6019" s="5">
        <f>IF(A6019=0,0,A6019*LABOR_HRS_WK_TOM*SEASON_WEEKS*(1+DIM_PCT_TOM)^A6019)</f>
        <v>1909.9376297100016</v>
      </c>
      <c r="F6019" s="5">
        <f>IF(B6019=0,0,B6019*LABOR_HRS_WK_CAR*SEASON_WEEKS*(1+DIM_PCT_CAR)^B6019)</f>
        <v>169.71123193359367</v>
      </c>
      <c r="G6019" s="5">
        <f>IF(C6019=0,0,C6019*LABOR_HRS_WK_MES*SEASON_WEEKS*(1+DIM_PCT_MES)^C6019)</f>
        <v>45.5625</v>
      </c>
      <c r="H6019" s="5">
        <f>E6019+F6019+G6019</f>
        <v>2125.2113616435954</v>
      </c>
      <c r="I6019" s="5">
        <f>MIN(H6019,FARMER_HRS)</f>
        <v>720</v>
      </c>
      <c r="J6019" s="5">
        <f>MAX(0,H6019-FARMER_HRS)</f>
        <v>1405.2113616435954</v>
      </c>
      <c r="K6019" s="2">
        <f>I6019*FARMER_RATE+J6019*TEMP_WORKER_RATE</f>
        <v>49396.0305840902</v>
      </c>
      <c r="L6019" s="2">
        <f>A6019*PRICE_TOM+B6019*PRICE_CAR+C6019*PRICE_MES</f>
        <v>92370</v>
      </c>
      <c r="M6019" s="2">
        <f>A6019*FERT_BED_TOM+B6019*FERT_BED_CAR+C6019*FERT_BED_MES</f>
        <v>11000</v>
      </c>
      <c r="N6019" s="6">
        <f>IF(AND(D6019&lt;=TOTAL_BEDS,J6019&lt;=TEMP_WORKER_MAX*TEMP_WORKER_HRS),1,0)</f>
        <v>1</v>
      </c>
      <c r="O6019" s="2">
        <f>L6019-M6019-K6019-FIXED_COSTS</f>
        <v>11973.9694159098</v>
      </c>
      <c r="P6019" s="2">
        <f>IF(N6019=1,O6019,"")</f>
        <v>11973.9694159098</v>
      </c>
    </row>
    <row r="6020">
      <c r="A6020" s="6">
        <v>9</v>
      </c>
      <c r="B6020" s="6">
        <v>5</v>
      </c>
      <c r="C6020" s="6">
        <v>2</v>
      </c>
      <c r="D6020" s="6">
        <f>A6020+B6020+C6020</f>
        <v>16</v>
      </c>
      <c r="E6020" s="5">
        <f>IF(A6020=0,0,A6020*LABOR_HRS_WK_TOM*SEASON_WEEKS*(1+DIM_PCT_TOM)^A6020)</f>
        <v>1909.9376297100016</v>
      </c>
      <c r="F6020" s="5">
        <f>IF(B6020=0,0,B6020*LABOR_HRS_WK_CAR*SEASON_WEEKS*(1+DIM_PCT_CAR)^B6020)</f>
        <v>169.71123193359367</v>
      </c>
      <c r="G6020" s="5">
        <f>IF(C6020=0,0,C6020*LABOR_HRS_WK_MES*SEASON_WEEKS*(1+DIM_PCT_MES)^C6020)</f>
        <v>92.2640625</v>
      </c>
      <c r="H6020" s="5">
        <f>E6020+F6020+G6020</f>
        <v>2171.9129241435953</v>
      </c>
      <c r="I6020" s="5">
        <f>MIN(H6020,FARMER_HRS)</f>
        <v>720</v>
      </c>
      <c r="J6020" s="5">
        <f>MAX(0,H6020-FARMER_HRS)</f>
        <v>1451.9129241435953</v>
      </c>
      <c r="K6020" s="2">
        <f>I6020*FARMER_RATE+J6020*TEMP_WORKER_RATE</f>
        <v>50206.8215997152</v>
      </c>
      <c r="L6020" s="2">
        <f>A6020*PRICE_TOM+B6020*PRICE_CAR+C6020*PRICE_MES</f>
        <v>95070</v>
      </c>
      <c r="M6020" s="2">
        <f>A6020*FERT_BED_TOM+B6020*FERT_BED_CAR+C6020*FERT_BED_MES</f>
        <v>11880</v>
      </c>
      <c r="N6020" s="6">
        <f>IF(AND(D6020&lt;=TOTAL_BEDS,J6020&lt;=TEMP_WORKER_MAX*TEMP_WORKER_HRS),1,0)</f>
        <v>1</v>
      </c>
      <c r="O6020" s="2">
        <f>L6020-M6020-K6020-FIXED_COSTS</f>
        <v>12983.1784002848</v>
      </c>
      <c r="P6020" s="2">
        <f>IF(N6020=1,O6020,"")</f>
        <v>12983.1784002848</v>
      </c>
    </row>
    <row r="6021">
      <c r="A6021" s="6">
        <v>9</v>
      </c>
      <c r="B6021" s="6">
        <v>5</v>
      </c>
      <c r="C6021" s="6">
        <v>3</v>
      </c>
      <c r="D6021" s="6">
        <f>A6021+B6021+C6021</f>
        <v>17</v>
      </c>
      <c r="E6021" s="5">
        <f>IF(A6021=0,0,A6021*LABOR_HRS_WK_TOM*SEASON_WEEKS*(1+DIM_PCT_TOM)^A6021)</f>
        <v>1909.9376297100016</v>
      </c>
      <c r="F6021" s="5">
        <f>IF(B6021=0,0,B6021*LABOR_HRS_WK_CAR*SEASON_WEEKS*(1+DIM_PCT_CAR)^B6021)</f>
        <v>169.71123193359367</v>
      </c>
      <c r="G6021" s="5">
        <f>IF(C6021=0,0,C6021*LABOR_HRS_WK_MES*SEASON_WEEKS*(1+DIM_PCT_MES)^C6021)</f>
        <v>140.12604492187498</v>
      </c>
      <c r="H6021" s="5">
        <f>E6021+F6021+G6021</f>
        <v>2219.7749065654702</v>
      </c>
      <c r="I6021" s="5">
        <f>MIN(H6021,FARMER_HRS)</f>
        <v>720</v>
      </c>
      <c r="J6021" s="5">
        <f>MAX(0,H6021-FARMER_HRS)</f>
        <v>1499.7749065654702</v>
      </c>
      <c r="K6021" s="2">
        <f>I6021*FARMER_RATE+J6021*TEMP_WORKER_RATE</f>
        <v>51037.758794539412</v>
      </c>
      <c r="L6021" s="2">
        <f>A6021*PRICE_TOM+B6021*PRICE_CAR+C6021*PRICE_MES</f>
        <v>97770</v>
      </c>
      <c r="M6021" s="2">
        <f>A6021*FERT_BED_TOM+B6021*FERT_BED_CAR+C6021*FERT_BED_MES</f>
        <v>12760</v>
      </c>
      <c r="N6021" s="6">
        <f>IF(AND(D6021&lt;=TOTAL_BEDS,J6021&lt;=TEMP_WORKER_MAX*TEMP_WORKER_HRS),1,0)</f>
        <v>1</v>
      </c>
      <c r="O6021" s="2">
        <f>L6021-M6021-K6021-FIXED_COSTS</f>
        <v>13972.241205460588</v>
      </c>
      <c r="P6021" s="2">
        <f>IF(N6021=1,O6021,"")</f>
        <v>13972.241205460588</v>
      </c>
    </row>
    <row r="6022">
      <c r="A6022" s="6">
        <v>9</v>
      </c>
      <c r="B6022" s="6">
        <v>5</v>
      </c>
      <c r="C6022" s="6">
        <v>4</v>
      </c>
      <c r="D6022" s="6">
        <f>A6022+B6022+C6022</f>
        <v>18</v>
      </c>
      <c r="E6022" s="5">
        <f>IF(A6022=0,0,A6022*LABOR_HRS_WK_TOM*SEASON_WEEKS*(1+DIM_PCT_TOM)^A6022)</f>
        <v>1909.9376297100016</v>
      </c>
      <c r="F6022" s="5">
        <f>IF(B6022=0,0,B6022*LABOR_HRS_WK_CAR*SEASON_WEEKS*(1+DIM_PCT_CAR)^B6022)</f>
        <v>169.71123193359367</v>
      </c>
      <c r="G6022" s="5">
        <f>IF(C6022=0,0,C6022*LABOR_HRS_WK_MES*SEASON_WEEKS*(1+DIM_PCT_MES)^C6022)</f>
        <v>189.17016064453119</v>
      </c>
      <c r="H6022" s="5">
        <f>E6022+F6022+G6022</f>
        <v>2268.8190222881267</v>
      </c>
      <c r="I6022" s="5">
        <f>MIN(H6022,FARMER_HRS)</f>
        <v>720</v>
      </c>
      <c r="J6022" s="5">
        <f>MAX(0,H6022-FARMER_HRS)</f>
        <v>1548.8190222881267</v>
      </c>
      <c r="K6022" s="2">
        <f>I6022*FARMER_RATE+J6022*TEMP_WORKER_RATE</f>
        <v>51889.219136946645</v>
      </c>
      <c r="L6022" s="2">
        <f>A6022*PRICE_TOM+B6022*PRICE_CAR+C6022*PRICE_MES</f>
        <v>100470</v>
      </c>
      <c r="M6022" s="2">
        <f>A6022*FERT_BED_TOM+B6022*FERT_BED_CAR+C6022*FERT_BED_MES</f>
        <v>13640</v>
      </c>
      <c r="N6022" s="6">
        <f>IF(AND(D6022&lt;=TOTAL_BEDS,J6022&lt;=TEMP_WORKER_MAX*TEMP_WORKER_HRS),1,0)</f>
        <v>1</v>
      </c>
      <c r="O6022" s="2">
        <f>L6022-M6022-K6022-FIXED_COSTS</f>
        <v>14940.780863053355</v>
      </c>
      <c r="P6022" s="2">
        <f>IF(N6022=1,O6022,"")</f>
        <v>14940.780863053355</v>
      </c>
    </row>
    <row r="6023">
      <c r="A6023" s="6">
        <v>9</v>
      </c>
      <c r="B6023" s="6">
        <v>5</v>
      </c>
      <c r="C6023" s="6">
        <v>5</v>
      </c>
      <c r="D6023" s="6">
        <f>A6023+B6023+C6023</f>
        <v>19</v>
      </c>
      <c r="E6023" s="5">
        <f>IF(A6023=0,0,A6023*LABOR_HRS_WK_TOM*SEASON_WEEKS*(1+DIM_PCT_TOM)^A6023)</f>
        <v>1909.9376297100016</v>
      </c>
      <c r="F6023" s="5">
        <f>IF(B6023=0,0,B6023*LABOR_HRS_WK_CAR*SEASON_WEEKS*(1+DIM_PCT_CAR)^B6023)</f>
        <v>169.71123193359367</v>
      </c>
      <c r="G6023" s="5">
        <f>IF(C6023=0,0,C6023*LABOR_HRS_WK_MES*SEASON_WEEKS*(1+DIM_PCT_MES)^C6023)</f>
        <v>239.41848456573481</v>
      </c>
      <c r="H6023" s="5">
        <f>E6023+F6023+G6023</f>
        <v>2319.06734620933</v>
      </c>
      <c r="I6023" s="5">
        <f>MIN(H6023,FARMER_HRS)</f>
        <v>720</v>
      </c>
      <c r="J6023" s="5">
        <f>MAX(0,H6023-FARMER_HRS)</f>
        <v>1599.06734620933</v>
      </c>
      <c r="K6023" s="2">
        <f>I6023*FARMER_RATE+J6023*TEMP_WORKER_RATE</f>
        <v>52761.585871689756</v>
      </c>
      <c r="L6023" s="2">
        <f>A6023*PRICE_TOM+B6023*PRICE_CAR+C6023*PRICE_MES</f>
        <v>103170</v>
      </c>
      <c r="M6023" s="2">
        <f>A6023*FERT_BED_TOM+B6023*FERT_BED_CAR+C6023*FERT_BED_MES</f>
        <v>14520</v>
      </c>
      <c r="N6023" s="6">
        <f>IF(AND(D6023&lt;=TOTAL_BEDS,J6023&lt;=TEMP_WORKER_MAX*TEMP_WORKER_HRS),1,0)</f>
        <v>1</v>
      </c>
      <c r="O6023" s="2">
        <f>L6023-M6023-K6023-FIXED_COSTS</f>
        <v>15888.414128310244</v>
      </c>
      <c r="P6023" s="2">
        <f>IF(N6023=1,O6023,"")</f>
        <v>15888.414128310244</v>
      </c>
    </row>
    <row r="6024">
      <c r="A6024" s="6">
        <v>9</v>
      </c>
      <c r="B6024" s="6">
        <v>5</v>
      </c>
      <c r="C6024" s="6">
        <v>6</v>
      </c>
      <c r="D6024" s="6">
        <f>A6024+B6024+C6024</f>
        <v>20</v>
      </c>
      <c r="E6024" s="5">
        <f>IF(A6024=0,0,A6024*LABOR_HRS_WK_TOM*SEASON_WEEKS*(1+DIM_PCT_TOM)^A6024)</f>
        <v>1909.9376297100016</v>
      </c>
      <c r="F6024" s="5">
        <f>IF(B6024=0,0,B6024*LABOR_HRS_WK_CAR*SEASON_WEEKS*(1+DIM_PCT_CAR)^B6024)</f>
        <v>169.71123193359367</v>
      </c>
      <c r="G6024" s="5">
        <f>IF(C6024=0,0,C6024*LABOR_HRS_WK_MES*SEASON_WEEKS*(1+DIM_PCT_MES)^C6024)</f>
        <v>290.89345874736773</v>
      </c>
      <c r="H6024" s="5">
        <f>E6024+F6024+G6024</f>
        <v>2370.5423203909631</v>
      </c>
      <c r="I6024" s="5">
        <f>MIN(H6024,FARMER_HRS)</f>
        <v>720</v>
      </c>
      <c r="J6024" s="5">
        <f>MAX(0,H6024-FARMER_HRS)</f>
        <v>1650.5423203909631</v>
      </c>
      <c r="K6024" s="2">
        <f>I6024*FARMER_RATE+J6024*TEMP_WORKER_RATE</f>
        <v>53655.248617898666</v>
      </c>
      <c r="L6024" s="2">
        <f>A6024*PRICE_TOM+B6024*PRICE_CAR+C6024*PRICE_MES</f>
        <v>105870</v>
      </c>
      <c r="M6024" s="2">
        <f>A6024*FERT_BED_TOM+B6024*FERT_BED_CAR+C6024*FERT_BED_MES</f>
        <v>15400</v>
      </c>
      <c r="N6024" s="6">
        <f>IF(AND(D6024&lt;=TOTAL_BEDS,J6024&lt;=TEMP_WORKER_MAX*TEMP_WORKER_HRS),1,0)</f>
        <v>1</v>
      </c>
      <c r="O6024" s="2">
        <f>L6024-M6024-K6024-FIXED_COSTS</f>
        <v>16814.751382101334</v>
      </c>
      <c r="P6024" s="2">
        <f>IF(N6024=1,O6024,"")</f>
        <v>16814.751382101334</v>
      </c>
    </row>
    <row r="6025">
      <c r="A6025" s="6">
        <v>9</v>
      </c>
      <c r="B6025" s="6">
        <v>5</v>
      </c>
      <c r="C6025" s="6">
        <v>7</v>
      </c>
      <c r="D6025" s="6">
        <f>A6025+B6025+C6025</f>
        <v>21</v>
      </c>
      <c r="E6025" s="5">
        <f>IF(A6025=0,0,A6025*LABOR_HRS_WK_TOM*SEASON_WEEKS*(1+DIM_PCT_TOM)^A6025)</f>
        <v>1909.9376297100016</v>
      </c>
      <c r="F6025" s="5">
        <f>IF(B6025=0,0,B6025*LABOR_HRS_WK_CAR*SEASON_WEEKS*(1+DIM_PCT_CAR)^B6025)</f>
        <v>169.71123193359367</v>
      </c>
      <c r="G6025" s="5">
        <f>IF(C6025=0,0,C6025*LABOR_HRS_WK_MES*SEASON_WEEKS*(1+DIM_PCT_MES)^C6025)</f>
        <v>343.61789814532818</v>
      </c>
      <c r="H6025" s="5">
        <f>E6025+F6025+G6025</f>
        <v>2423.2667597889235</v>
      </c>
      <c r="I6025" s="5">
        <f>MIN(H6025,FARMER_HRS)</f>
        <v>720</v>
      </c>
      <c r="J6025" s="5">
        <f>MAX(0,H6025-FARMER_HRS)</f>
        <v>1703.2667597889235</v>
      </c>
      <c r="K6025" s="2">
        <f>I6025*FARMER_RATE+J6025*TEMP_WORKER_RATE</f>
        <v>54570.6034685577</v>
      </c>
      <c r="L6025" s="2">
        <f>A6025*PRICE_TOM+B6025*PRICE_CAR+C6025*PRICE_MES</f>
        <v>108570</v>
      </c>
      <c r="M6025" s="2">
        <f>A6025*FERT_BED_TOM+B6025*FERT_BED_CAR+C6025*FERT_BED_MES</f>
        <v>16280</v>
      </c>
      <c r="N6025" s="6">
        <f>IF(AND(D6025&lt;=TOTAL_BEDS,J6025&lt;=TEMP_WORKER_MAX*TEMP_WORKER_HRS),1,0)</f>
        <v>1</v>
      </c>
      <c r="O6025" s="2">
        <f>L6025-M6025-K6025-FIXED_COSTS</f>
        <v>17719.396531442297</v>
      </c>
      <c r="P6025" s="2">
        <f>IF(N6025=1,O6025,"")</f>
        <v>17719.396531442297</v>
      </c>
    </row>
    <row r="6026">
      <c r="A6026" s="6">
        <v>9</v>
      </c>
      <c r="B6026" s="6">
        <v>5</v>
      </c>
      <c r="C6026" s="6">
        <v>8</v>
      </c>
      <c r="D6026" s="6">
        <f>A6026+B6026+C6026</f>
        <v>22</v>
      </c>
      <c r="E6026" s="5">
        <f>IF(A6026=0,0,A6026*LABOR_HRS_WK_TOM*SEASON_WEEKS*(1+DIM_PCT_TOM)^A6026)</f>
        <v>1909.9376297100016</v>
      </c>
      <c r="F6026" s="5">
        <f>IF(B6026=0,0,B6026*LABOR_HRS_WK_CAR*SEASON_WEEKS*(1+DIM_PCT_CAR)^B6026)</f>
        <v>169.71123193359367</v>
      </c>
      <c r="G6026" s="5">
        <f>IF(C6026=0,0,C6026*LABOR_HRS_WK_MES*SEASON_WEEKS*(1+DIM_PCT_MES)^C6026)</f>
        <v>397.61499642530833</v>
      </c>
      <c r="H6026" s="5">
        <f>E6026+F6026+G6026</f>
        <v>2477.2638580689036</v>
      </c>
      <c r="I6026" s="5">
        <f>MIN(H6026,FARMER_HRS)</f>
        <v>720</v>
      </c>
      <c r="J6026" s="5">
        <f>MAX(0,H6026-FARMER_HRS)</f>
        <v>1757.2638580689036</v>
      </c>
      <c r="K6026" s="2">
        <f>I6026*FARMER_RATE+J6026*TEMP_WORKER_RATE</f>
        <v>55508.053091474023</v>
      </c>
      <c r="L6026" s="2">
        <f>A6026*PRICE_TOM+B6026*PRICE_CAR+C6026*PRICE_MES</f>
        <v>111270</v>
      </c>
      <c r="M6026" s="2">
        <f>A6026*FERT_BED_TOM+B6026*FERT_BED_CAR+C6026*FERT_BED_MES</f>
        <v>17160</v>
      </c>
      <c r="N6026" s="6">
        <f>IF(AND(D6026&lt;=TOTAL_BEDS,J6026&lt;=TEMP_WORKER_MAX*TEMP_WORKER_HRS),1,0)</f>
        <v>1</v>
      </c>
      <c r="O6026" s="2">
        <f>L6026-M6026-K6026-FIXED_COSTS</f>
        <v>18601.946908525977</v>
      </c>
      <c r="P6026" s="2">
        <f>IF(N6026=1,O6026,"")</f>
        <v>18601.946908525977</v>
      </c>
    </row>
    <row r="6027">
      <c r="A6027" s="6">
        <v>9</v>
      </c>
      <c r="B6027" s="6">
        <v>5</v>
      </c>
      <c r="C6027" s="6">
        <v>9</v>
      </c>
      <c r="D6027" s="6">
        <f>A6027+B6027+C6027</f>
        <v>23</v>
      </c>
      <c r="E6027" s="5">
        <f>IF(A6027=0,0,A6027*LABOR_HRS_WK_TOM*SEASON_WEEKS*(1+DIM_PCT_TOM)^A6027)</f>
        <v>1909.9376297100016</v>
      </c>
      <c r="F6027" s="5">
        <f>IF(B6027=0,0,B6027*LABOR_HRS_WK_CAR*SEASON_WEEKS*(1+DIM_PCT_CAR)^B6027)</f>
        <v>169.71123193359367</v>
      </c>
      <c r="G6027" s="5">
        <f>IF(C6027=0,0,C6027*LABOR_HRS_WK_MES*SEASON_WEEKS*(1+DIM_PCT_MES)^C6027)</f>
        <v>452.90833186570273</v>
      </c>
      <c r="H6027" s="5">
        <f>E6027+F6027+G6027</f>
        <v>2532.557193509298</v>
      </c>
      <c r="I6027" s="5">
        <f>MIN(H6027,FARMER_HRS)</f>
        <v>720</v>
      </c>
      <c r="J6027" s="5">
        <f>MAX(0,H6027-FARMER_HRS)</f>
        <v>1812.557193509298</v>
      </c>
      <c r="K6027" s="2">
        <f>I6027*FARMER_RATE+J6027*TEMP_WORKER_RATE</f>
        <v>56468.006831758641</v>
      </c>
      <c r="L6027" s="2">
        <f>A6027*PRICE_TOM+B6027*PRICE_CAR+C6027*PRICE_MES</f>
        <v>113970</v>
      </c>
      <c r="M6027" s="2">
        <f>A6027*FERT_BED_TOM+B6027*FERT_BED_CAR+C6027*FERT_BED_MES</f>
        <v>18040</v>
      </c>
      <c r="N6027" s="6">
        <f>IF(AND(D6027&lt;=TOTAL_BEDS,J6027&lt;=TEMP_WORKER_MAX*TEMP_WORKER_HRS),1,0)</f>
        <v>1</v>
      </c>
      <c r="O6027" s="2">
        <f>L6027-M6027-K6027-FIXED_COSTS</f>
        <v>19461.993168241359</v>
      </c>
      <c r="P6027" s="2">
        <f>IF(N6027=1,O6027,"")</f>
        <v>19461.993168241359</v>
      </c>
    </row>
    <row r="6028">
      <c r="A6028" s="6">
        <v>9</v>
      </c>
      <c r="B6028" s="6">
        <v>5</v>
      </c>
      <c r="C6028" s="6">
        <v>10</v>
      </c>
      <c r="D6028" s="6">
        <f>A6028+B6028+C6028</f>
        <v>24</v>
      </c>
      <c r="E6028" s="5">
        <f>IF(A6028=0,0,A6028*LABOR_HRS_WK_TOM*SEASON_WEEKS*(1+DIM_PCT_TOM)^A6028)</f>
        <v>1909.9376297100016</v>
      </c>
      <c r="F6028" s="5">
        <f>IF(B6028=0,0,B6028*LABOR_HRS_WK_CAR*SEASON_WEEKS*(1+DIM_PCT_CAR)^B6028)</f>
        <v>169.71123193359367</v>
      </c>
      <c r="G6028" s="5">
        <f>IF(C6028=0,0,C6028*LABOR_HRS_WK_MES*SEASON_WEEKS*(1+DIM_PCT_MES)^C6028)</f>
        <v>509.52187334891551</v>
      </c>
      <c r="H6028" s="5">
        <f>E6028+F6028+G6028</f>
        <v>2589.1707349925109</v>
      </c>
      <c r="I6028" s="5">
        <f>MIN(H6028,FARMER_HRS)</f>
        <v>720</v>
      </c>
      <c r="J6028" s="5">
        <f>MAX(0,H6028-FARMER_HRS)</f>
        <v>1869.1707349925109</v>
      </c>
      <c r="K6028" s="2">
        <f>I6028*FARMER_RATE+J6028*TEMP_WORKER_RATE</f>
        <v>57450.8808158422</v>
      </c>
      <c r="L6028" s="2">
        <f>A6028*PRICE_TOM+B6028*PRICE_CAR+C6028*PRICE_MES</f>
        <v>116670</v>
      </c>
      <c r="M6028" s="2">
        <f>A6028*FERT_BED_TOM+B6028*FERT_BED_CAR+C6028*FERT_BED_MES</f>
        <v>18920</v>
      </c>
      <c r="N6028" s="6">
        <f>IF(AND(D6028&lt;=TOTAL_BEDS,J6028&lt;=TEMP_WORKER_MAX*TEMP_WORKER_HRS),1,0)</f>
        <v>1</v>
      </c>
      <c r="O6028" s="2">
        <f>L6028-M6028-K6028-FIXED_COSTS</f>
        <v>20299.119184157797</v>
      </c>
      <c r="P6028" s="2">
        <f>IF(N6028=1,O6028,"")</f>
        <v>20299.119184157797</v>
      </c>
    </row>
    <row r="6029">
      <c r="A6029" s="6">
        <v>9</v>
      </c>
      <c r="B6029" s="6">
        <v>5</v>
      </c>
      <c r="C6029" s="6">
        <v>11</v>
      </c>
      <c r="D6029" s="6">
        <f>A6029+B6029+C6029</f>
        <v>25</v>
      </c>
      <c r="E6029" s="5">
        <f>IF(A6029=0,0,A6029*LABOR_HRS_WK_TOM*SEASON_WEEKS*(1+DIM_PCT_TOM)^A6029)</f>
        <v>1909.9376297100016</v>
      </c>
      <c r="F6029" s="5">
        <f>IF(B6029=0,0,B6029*LABOR_HRS_WK_CAR*SEASON_WEEKS*(1+DIM_PCT_CAR)^B6029)</f>
        <v>169.71123193359367</v>
      </c>
      <c r="G6029" s="5">
        <f>IF(C6029=0,0,C6029*LABOR_HRS_WK_MES*SEASON_WEEKS*(1+DIM_PCT_MES)^C6029)</f>
        <v>567.47998644235463</v>
      </c>
      <c r="H6029" s="5">
        <f>E6029+F6029+G6029</f>
        <v>2647.1288480859503</v>
      </c>
      <c r="I6029" s="5">
        <f>MIN(H6029,FARMER_HRS)</f>
        <v>720</v>
      </c>
      <c r="J6029" s="5">
        <f>MAX(0,H6029-FARMER_HRS)</f>
        <v>1927.1288480859503</v>
      </c>
      <c r="K6029" s="2">
        <f>I6029*FARMER_RATE+J6029*TEMP_WORKER_RATE</f>
        <v>58457.098057047748</v>
      </c>
      <c r="L6029" s="2">
        <f>A6029*PRICE_TOM+B6029*PRICE_CAR+C6029*PRICE_MES</f>
        <v>119370</v>
      </c>
      <c r="M6029" s="2">
        <f>A6029*FERT_BED_TOM+B6029*FERT_BED_CAR+C6029*FERT_BED_MES</f>
        <v>19800</v>
      </c>
      <c r="N6029" s="6">
        <f>IF(AND(D6029&lt;=TOTAL_BEDS,J6029&lt;=TEMP_WORKER_MAX*TEMP_WORKER_HRS),1,0)</f>
        <v>1</v>
      </c>
      <c r="O6029" s="2">
        <f>L6029-M6029-K6029-FIXED_COSTS</f>
        <v>21112.901942952252</v>
      </c>
      <c r="P6029" s="2">
        <f>IF(N6029=1,O6029,"")</f>
        <v>21112.901942952252</v>
      </c>
    </row>
    <row r="6030">
      <c r="A6030" s="6">
        <v>9</v>
      </c>
      <c r="B6030" s="6">
        <v>5</v>
      </c>
      <c r="C6030" s="6">
        <v>12</v>
      </c>
      <c r="D6030" s="6">
        <f>A6030+B6030+C6030</f>
        <v>26</v>
      </c>
      <c r="E6030" s="5">
        <f>IF(A6030=0,0,A6030*LABOR_HRS_WK_TOM*SEASON_WEEKS*(1+DIM_PCT_TOM)^A6030)</f>
        <v>1909.9376297100016</v>
      </c>
      <c r="F6030" s="5">
        <f>IF(B6030=0,0,B6030*LABOR_HRS_WK_CAR*SEASON_WEEKS*(1+DIM_PCT_CAR)^B6030)</f>
        <v>169.71123193359367</v>
      </c>
      <c r="G6030" s="5">
        <f>IF(C6030=0,0,C6030*LABOR_HRS_WK_MES*SEASON_WEEKS*(1+DIM_PCT_MES)^C6030)</f>
        <v>626.807439570419</v>
      </c>
      <c r="H6030" s="5">
        <f>E6030+F6030+G6030</f>
        <v>2706.4563012140143</v>
      </c>
      <c r="I6030" s="5">
        <f>MIN(H6030,FARMER_HRS)</f>
        <v>720</v>
      </c>
      <c r="J6030" s="5">
        <f>MAX(0,H6030-FARMER_HRS)</f>
        <v>1986.4563012140143</v>
      </c>
      <c r="K6030" s="2">
        <f>I6030*FARMER_RATE+J6030*TEMP_WORKER_RATE</f>
        <v>59487.0885627433</v>
      </c>
      <c r="L6030" s="2">
        <f>A6030*PRICE_TOM+B6030*PRICE_CAR+C6030*PRICE_MES</f>
        <v>122070</v>
      </c>
      <c r="M6030" s="2">
        <f>A6030*FERT_BED_TOM+B6030*FERT_BED_CAR+C6030*FERT_BED_MES</f>
        <v>20680</v>
      </c>
      <c r="N6030" s="6">
        <f>IF(AND(D6030&lt;=TOTAL_BEDS,J6030&lt;=TEMP_WORKER_MAX*TEMP_WORKER_HRS),1,0)</f>
        <v>1</v>
      </c>
      <c r="O6030" s="2">
        <f>L6030-M6030-K6030-FIXED_COSTS</f>
        <v>21902.9114372567</v>
      </c>
      <c r="P6030" s="2">
        <f>IF(N6030=1,O6030,"")</f>
        <v>21902.9114372567</v>
      </c>
    </row>
    <row r="6031">
      <c r="A6031" s="6">
        <v>9</v>
      </c>
      <c r="B6031" s="6">
        <v>5</v>
      </c>
      <c r="C6031" s="6">
        <v>13</v>
      </c>
      <c r="D6031" s="6">
        <f>A6031+B6031+C6031</f>
        <v>27</v>
      </c>
      <c r="E6031" s="5">
        <f>IF(A6031=0,0,A6031*LABOR_HRS_WK_TOM*SEASON_WEEKS*(1+DIM_PCT_TOM)^A6031)</f>
        <v>1909.9376297100016</v>
      </c>
      <c r="F6031" s="5">
        <f>IF(B6031=0,0,B6031*LABOR_HRS_WK_CAR*SEASON_WEEKS*(1+DIM_PCT_CAR)^B6031)</f>
        <v>169.71123193359367</v>
      </c>
      <c r="G6031" s="5">
        <f>IF(C6031=0,0,C6031*LABOR_HRS_WK_MES*SEASON_WEEKS*(1+DIM_PCT_MES)^C6031)</f>
        <v>687.52941027880331</v>
      </c>
      <c r="H6031" s="5">
        <f>E6031+F6031+G6031</f>
        <v>2767.1782719223988</v>
      </c>
      <c r="I6031" s="5">
        <f>MIN(H6031,FARMER_HRS)</f>
        <v>720</v>
      </c>
      <c r="J6031" s="5">
        <f>MAX(0,H6031-FARMER_HRS)</f>
        <v>2047.1782719223988</v>
      </c>
      <c r="K6031" s="2">
        <f>I6031*FARMER_RATE+J6031*TEMP_WORKER_RATE</f>
        <v>60541.2894430972</v>
      </c>
      <c r="L6031" s="2">
        <f>A6031*PRICE_TOM+B6031*PRICE_CAR+C6031*PRICE_MES</f>
        <v>124770</v>
      </c>
      <c r="M6031" s="2">
        <f>A6031*FERT_BED_TOM+B6031*FERT_BED_CAR+C6031*FERT_BED_MES</f>
        <v>21560</v>
      </c>
      <c r="N6031" s="6">
        <f>IF(AND(D6031&lt;=TOTAL_BEDS,J6031&lt;=TEMP_WORKER_MAX*TEMP_WORKER_HRS),1,0)</f>
        <v>1</v>
      </c>
      <c r="O6031" s="2">
        <f>L6031-M6031-K6031-FIXED_COSTS</f>
        <v>22668.7105569028</v>
      </c>
      <c r="P6031" s="2">
        <f>IF(N6031=1,O6031,"")</f>
        <v>22668.7105569028</v>
      </c>
    </row>
    <row r="6032">
      <c r="A6032" s="6">
        <v>9</v>
      </c>
      <c r="B6032" s="6">
        <v>5</v>
      </c>
      <c r="C6032" s="6">
        <v>14</v>
      </c>
      <c r="D6032" s="6">
        <f>A6032+B6032+C6032</f>
        <v>28</v>
      </c>
      <c r="E6032" s="5">
        <f>IF(A6032=0,0,A6032*LABOR_HRS_WK_TOM*SEASON_WEEKS*(1+DIM_PCT_TOM)^A6032)</f>
        <v>1909.9376297100016</v>
      </c>
      <c r="F6032" s="5">
        <f>IF(B6032=0,0,B6032*LABOR_HRS_WK_CAR*SEASON_WEEKS*(1+DIM_PCT_CAR)^B6032)</f>
        <v>169.71123193359367</v>
      </c>
      <c r="G6032" s="5">
        <f>IF(C6032=0,0,C6032*LABOR_HRS_WK_MES*SEASON_WEEKS*(1+DIM_PCT_MES)^C6032)</f>
        <v>749.67149159246435</v>
      </c>
      <c r="H6032" s="5">
        <f>E6032+F6032+G6032</f>
        <v>2829.32035323606</v>
      </c>
      <c r="I6032" s="5">
        <f>MIN(H6032,FARMER_HRS)</f>
        <v>720</v>
      </c>
      <c r="J6032" s="5">
        <f>MAX(0,H6032-FARMER_HRS)</f>
        <v>2109.32035323606</v>
      </c>
      <c r="K6032" s="2">
        <f>I6032*FARMER_RATE+J6032*TEMP_WORKER_RATE</f>
        <v>61620.145021459371</v>
      </c>
      <c r="L6032" s="2">
        <f>A6032*PRICE_TOM+B6032*PRICE_CAR+C6032*PRICE_MES</f>
        <v>127470</v>
      </c>
      <c r="M6032" s="2">
        <f>A6032*FERT_BED_TOM+B6032*FERT_BED_CAR+C6032*FERT_BED_MES</f>
        <v>22440</v>
      </c>
      <c r="N6032" s="6">
        <f>IF(AND(D6032&lt;=TOTAL_BEDS,J6032&lt;=TEMP_WORKER_MAX*TEMP_WORKER_HRS),1,0)</f>
        <v>1</v>
      </c>
      <c r="O6032" s="2">
        <f>L6032-M6032-K6032-FIXED_COSTS</f>
        <v>23409.854978540629</v>
      </c>
      <c r="P6032" s="2">
        <f>IF(N6032=1,O6032,"")</f>
        <v>23409.854978540629</v>
      </c>
    </row>
    <row r="6033">
      <c r="A6033" s="6">
        <v>9</v>
      </c>
      <c r="B6033" s="6">
        <v>5</v>
      </c>
      <c r="C6033" s="6">
        <v>15</v>
      </c>
      <c r="D6033" s="6">
        <f>A6033+B6033+C6033</f>
        <v>29</v>
      </c>
      <c r="E6033" s="5">
        <f>IF(A6033=0,0,A6033*LABOR_HRS_WK_TOM*SEASON_WEEKS*(1+DIM_PCT_TOM)^A6033)</f>
        <v>1909.9376297100016</v>
      </c>
      <c r="F6033" s="5">
        <f>IF(B6033=0,0,B6033*LABOR_HRS_WK_CAR*SEASON_WEEKS*(1+DIM_PCT_CAR)^B6033)</f>
        <v>169.71123193359367</v>
      </c>
      <c r="G6033" s="5">
        <f>IF(C6033=0,0,C6033*LABOR_HRS_WK_MES*SEASON_WEEKS*(1+DIM_PCT_MES)^C6033)</f>
        <v>813.25969846861074</v>
      </c>
      <c r="H6033" s="5">
        <f>E6033+F6033+G6033</f>
        <v>2892.908560112206</v>
      </c>
      <c r="I6033" s="5">
        <f>MIN(H6033,FARMER_HRS)</f>
        <v>720</v>
      </c>
      <c r="J6033" s="5">
        <f>MAX(0,H6033-FARMER_HRS)</f>
        <v>2172.908560112206</v>
      </c>
      <c r="K6033" s="2">
        <f>I6033*FARMER_RATE+J6033*TEMP_WORKER_RATE</f>
        <v>62724.106946392465</v>
      </c>
      <c r="L6033" s="2">
        <f>A6033*PRICE_TOM+B6033*PRICE_CAR+C6033*PRICE_MES</f>
        <v>130170</v>
      </c>
      <c r="M6033" s="2">
        <f>A6033*FERT_BED_TOM+B6033*FERT_BED_CAR+C6033*FERT_BED_MES</f>
        <v>23320</v>
      </c>
      <c r="N6033" s="6">
        <f>IF(AND(D6033&lt;=TOTAL_BEDS,J6033&lt;=TEMP_WORKER_MAX*TEMP_WORKER_HRS),1,0)</f>
        <v>1</v>
      </c>
      <c r="O6033" s="2">
        <f>L6033-M6033-K6033-FIXED_COSTS</f>
        <v>24125.893053607535</v>
      </c>
      <c r="P6033" s="2">
        <f>IF(N6033=1,O6033,"")</f>
        <v>24125.893053607535</v>
      </c>
    </row>
    <row r="6034">
      <c r="A6034" s="6">
        <v>9</v>
      </c>
      <c r="B6034" s="6">
        <v>5</v>
      </c>
      <c r="C6034" s="6">
        <v>16</v>
      </c>
      <c r="D6034" s="6">
        <f>A6034+B6034+C6034</f>
        <v>30</v>
      </c>
      <c r="E6034" s="5">
        <f>IF(A6034=0,0,A6034*LABOR_HRS_WK_TOM*SEASON_WEEKS*(1+DIM_PCT_TOM)^A6034)</f>
        <v>1909.9376297100016</v>
      </c>
      <c r="F6034" s="5">
        <f>IF(B6034=0,0,B6034*LABOR_HRS_WK_CAR*SEASON_WEEKS*(1+DIM_PCT_CAR)^B6034)</f>
        <v>169.71123193359367</v>
      </c>
      <c r="G6034" s="5">
        <f>IF(C6034=0,0,C6034*LABOR_HRS_WK_MES*SEASON_WEEKS*(1+DIM_PCT_MES)^C6034)</f>
        <v>878.32047434609967</v>
      </c>
      <c r="H6034" s="5">
        <f>E6034+F6034+G6034</f>
        <v>2957.9693359896951</v>
      </c>
      <c r="I6034" s="5">
        <f>MIN(H6034,FARMER_HRS)</f>
        <v>720</v>
      </c>
      <c r="J6034" s="5">
        <f>MAX(0,H6034-FARMER_HRS)</f>
        <v>2237.9693359896951</v>
      </c>
      <c r="K6034" s="2">
        <f>I6034*FARMER_RATE+J6034*TEMP_WORKER_RATE</f>
        <v>63853.634305376647</v>
      </c>
      <c r="L6034" s="2">
        <f>A6034*PRICE_TOM+B6034*PRICE_CAR+C6034*PRICE_MES</f>
        <v>132870</v>
      </c>
      <c r="M6034" s="2">
        <f>A6034*FERT_BED_TOM+B6034*FERT_BED_CAR+C6034*FERT_BED_MES</f>
        <v>24200</v>
      </c>
      <c r="N6034" s="6">
        <f>IF(AND(D6034&lt;=TOTAL_BEDS,J6034&lt;=TEMP_WORKER_MAX*TEMP_WORKER_HRS),1,0)</f>
        <v>1</v>
      </c>
      <c r="O6034" s="2">
        <f>L6034-M6034-K6034-FIXED_COSTS</f>
        <v>24816.365694623353</v>
      </c>
      <c r="P6034" s="2">
        <f>IF(N6034=1,O6034,"")</f>
        <v>24816.365694623353</v>
      </c>
    </row>
    <row r="6035">
      <c r="A6035" s="6">
        <v>9</v>
      </c>
      <c r="B6035" s="6">
        <v>5</v>
      </c>
      <c r="C6035" s="6">
        <v>17</v>
      </c>
      <c r="D6035" s="6">
        <f>A6035+B6035+C6035</f>
        <v>31</v>
      </c>
      <c r="E6035" s="5">
        <f>IF(A6035=0,0,A6035*LABOR_HRS_WK_TOM*SEASON_WEEKS*(1+DIM_PCT_TOM)^A6035)</f>
        <v>1909.9376297100016</v>
      </c>
      <c r="F6035" s="5">
        <f>IF(B6035=0,0,B6035*LABOR_HRS_WK_CAR*SEASON_WEEKS*(1+DIM_PCT_CAR)^B6035)</f>
        <v>169.71123193359367</v>
      </c>
      <c r="G6035" s="5">
        <f>IF(C6035=0,0,C6035*LABOR_HRS_WK_MES*SEASON_WEEKS*(1+DIM_PCT_MES)^C6035)</f>
        <v>944.88069779263992</v>
      </c>
      <c r="H6035" s="5">
        <f>E6035+F6035+G6035</f>
        <v>3024.5295594362351</v>
      </c>
      <c r="I6035" s="5">
        <f>MIN(H6035,FARMER_HRS)</f>
        <v>720</v>
      </c>
      <c r="J6035" s="5">
        <f>MAX(0,H6035-FARMER_HRS)</f>
        <v>2304.5295594362351</v>
      </c>
      <c r="K6035" s="2">
        <f>I6035*FARMER_RATE+J6035*TEMP_WORKER_RATE</f>
        <v>65009.193740212417</v>
      </c>
      <c r="L6035" s="2">
        <f>A6035*PRICE_TOM+B6035*PRICE_CAR+C6035*PRICE_MES</f>
        <v>135570</v>
      </c>
      <c r="M6035" s="2">
        <f>A6035*FERT_BED_TOM+B6035*FERT_BED_CAR+C6035*FERT_BED_MES</f>
        <v>25080</v>
      </c>
      <c r="N6035" s="6">
        <f>IF(AND(D6035&lt;=TOTAL_BEDS,J6035&lt;=TEMP_WORKER_MAX*TEMP_WORKER_HRS),1,0)</f>
        <v>1</v>
      </c>
      <c r="O6035" s="2">
        <f>L6035-M6035-K6035-FIXED_COSTS</f>
        <v>25480.806259787583</v>
      </c>
      <c r="P6035" s="2">
        <f>IF(N6035=1,O6035,"")</f>
        <v>25480.806259787583</v>
      </c>
    </row>
    <row r="6036">
      <c r="A6036" s="6">
        <v>9</v>
      </c>
      <c r="B6036" s="6">
        <v>5</v>
      </c>
      <c r="C6036" s="6">
        <v>18</v>
      </c>
      <c r="D6036" s="6">
        <f>A6036+B6036+C6036</f>
        <v>32</v>
      </c>
      <c r="E6036" s="5">
        <f>IF(A6036=0,0,A6036*LABOR_HRS_WK_TOM*SEASON_WEEKS*(1+DIM_PCT_TOM)^A6036)</f>
        <v>1909.9376297100016</v>
      </c>
      <c r="F6036" s="5">
        <f>IF(B6036=0,0,B6036*LABOR_HRS_WK_CAR*SEASON_WEEKS*(1+DIM_PCT_CAR)^B6036)</f>
        <v>169.71123193359367</v>
      </c>
      <c r="G6036" s="5">
        <f>IF(C6036=0,0,C6036*LABOR_HRS_WK_MES*SEASON_WEEKS*(1+DIM_PCT_MES)^C6036)</f>
        <v>1012.9676892512272</v>
      </c>
      <c r="H6036" s="5">
        <f>E6036+F6036+G6036</f>
        <v>3092.6165508948225</v>
      </c>
      <c r="I6036" s="5">
        <f>MIN(H6036,FARMER_HRS)</f>
        <v>720</v>
      </c>
      <c r="J6036" s="5">
        <f>MAX(0,H6036-FARMER_HRS)</f>
        <v>2372.6165508948225</v>
      </c>
      <c r="K6036" s="2">
        <f>I6036*FARMER_RATE+J6036*TEMP_WORKER_RATE</f>
        <v>66191.259564146225</v>
      </c>
      <c r="L6036" s="2">
        <f>A6036*PRICE_TOM+B6036*PRICE_CAR+C6036*PRICE_MES</f>
        <v>138270</v>
      </c>
      <c r="M6036" s="2">
        <f>A6036*FERT_BED_TOM+B6036*FERT_BED_CAR+C6036*FERT_BED_MES</f>
        <v>25960</v>
      </c>
      <c r="N6036" s="6">
        <f>IF(AND(D6036&lt;=TOTAL_BEDS,J6036&lt;=TEMP_WORKER_MAX*TEMP_WORKER_HRS),1,0)</f>
        <v>1</v>
      </c>
      <c r="O6036" s="2">
        <f>L6036-M6036-K6036-FIXED_COSTS</f>
        <v>26118.740435853775</v>
      </c>
      <c r="P6036" s="2">
        <f>IF(N6036=1,O6036,"")</f>
        <v>26118.740435853775</v>
      </c>
    </row>
    <row r="6037">
      <c r="A6037" s="6">
        <v>9</v>
      </c>
      <c r="B6037" s="6">
        <v>5</v>
      </c>
      <c r="C6037" s="6">
        <v>19</v>
      </c>
      <c r="D6037" s="6">
        <f>A6037+B6037+C6037</f>
        <v>33</v>
      </c>
      <c r="E6037" s="5">
        <f>IF(A6037=0,0,A6037*LABOR_HRS_WK_TOM*SEASON_WEEKS*(1+DIM_PCT_TOM)^A6037)</f>
        <v>1909.9376297100016</v>
      </c>
      <c r="F6037" s="5">
        <f>IF(B6037=0,0,B6037*LABOR_HRS_WK_CAR*SEASON_WEEKS*(1+DIM_PCT_CAR)^B6037)</f>
        <v>169.71123193359367</v>
      </c>
      <c r="G6037" s="5">
        <f>IF(C6037=0,0,C6037*LABOR_HRS_WK_MES*SEASON_WEEKS*(1+DIM_PCT_MES)^C6037)</f>
        <v>1082.6092178872491</v>
      </c>
      <c r="H6037" s="5">
        <f>E6037+F6037+G6037</f>
        <v>3162.2580795308445</v>
      </c>
      <c r="I6037" s="5">
        <f>MIN(H6037,FARMER_HRS)</f>
        <v>720</v>
      </c>
      <c r="J6037" s="5">
        <f>MAX(0,H6037-FARMER_HRS)</f>
        <v>2442.2580795308445</v>
      </c>
      <c r="K6037" s="2">
        <f>I6037*FARMER_RATE+J6037*TEMP_WORKER_RATE</f>
        <v>67400.313880743837</v>
      </c>
      <c r="L6037" s="2">
        <f>A6037*PRICE_TOM+B6037*PRICE_CAR+C6037*PRICE_MES</f>
        <v>140970</v>
      </c>
      <c r="M6037" s="2">
        <f>A6037*FERT_BED_TOM+B6037*FERT_BED_CAR+C6037*FERT_BED_MES</f>
        <v>26840</v>
      </c>
      <c r="N6037" s="6">
        <f>IF(AND(D6037&lt;=TOTAL_BEDS,J6037&lt;=TEMP_WORKER_MAX*TEMP_WORKER_HRS),1,0)</f>
        <v>1</v>
      </c>
      <c r="O6037" s="2">
        <f>L6037-M6037-K6037-FIXED_COSTS</f>
        <v>26729.686119256163</v>
      </c>
      <c r="P6037" s="2">
        <f>IF(N6037=1,O6037,"")</f>
        <v>26729.686119256163</v>
      </c>
    </row>
    <row r="6038">
      <c r="A6038" s="6">
        <v>9</v>
      </c>
      <c r="B6038" s="6">
        <v>5</v>
      </c>
      <c r="C6038" s="6">
        <v>20</v>
      </c>
      <c r="D6038" s="6">
        <f>A6038+B6038+C6038</f>
        <v>34</v>
      </c>
      <c r="E6038" s="5">
        <f>IF(A6038=0,0,A6038*LABOR_HRS_WK_TOM*SEASON_WEEKS*(1+DIM_PCT_TOM)^A6038)</f>
        <v>1909.9376297100016</v>
      </c>
      <c r="F6038" s="5">
        <f>IF(B6038=0,0,B6038*LABOR_HRS_WK_CAR*SEASON_WEEKS*(1+DIM_PCT_CAR)^B6038)</f>
        <v>169.71123193359367</v>
      </c>
      <c r="G6038" s="5">
        <f>IF(C6038=0,0,C6038*LABOR_HRS_WK_MES*SEASON_WEEKS*(1+DIM_PCT_MES)^C6038)</f>
        <v>1153.8335085377259</v>
      </c>
      <c r="H6038" s="5">
        <f>E6038+F6038+G6038</f>
        <v>3233.4823701813211</v>
      </c>
      <c r="I6038" s="5">
        <f>MIN(H6038,FARMER_HRS)</f>
        <v>720</v>
      </c>
      <c r="J6038" s="5">
        <f>MAX(0,H6038-FARMER_HRS)</f>
        <v>2513.4823701813211</v>
      </c>
      <c r="K6038" s="2">
        <f>I6038*FARMER_RATE+J6038*TEMP_WORKER_RATE</f>
        <v>68636.846704536816</v>
      </c>
      <c r="L6038" s="2">
        <f>A6038*PRICE_TOM+B6038*PRICE_CAR+C6038*PRICE_MES</f>
        <v>143670</v>
      </c>
      <c r="M6038" s="2">
        <f>A6038*FERT_BED_TOM+B6038*FERT_BED_CAR+C6038*FERT_BED_MES</f>
        <v>27720</v>
      </c>
      <c r="N6038" s="6">
        <f>IF(AND(D6038&lt;=TOTAL_BEDS,J6038&lt;=TEMP_WORKER_MAX*TEMP_WORKER_HRS),1,0)</f>
        <v>1</v>
      </c>
      <c r="O6038" s="2">
        <f>L6038-M6038-K6038-FIXED_COSTS</f>
        <v>27313.153295463184</v>
      </c>
      <c r="P6038" s="2">
        <f>IF(N6038=1,O6038,"")</f>
        <v>27313.153295463184</v>
      </c>
    </row>
    <row r="6039">
      <c r="A6039" s="6">
        <v>9</v>
      </c>
      <c r="B6039" s="6">
        <v>5</v>
      </c>
      <c r="C6039" s="6">
        <v>21</v>
      </c>
      <c r="D6039" s="6">
        <f>A6039+B6039+C6039</f>
        <v>35</v>
      </c>
      <c r="E6039" s="5">
        <f>IF(A6039=0,0,A6039*LABOR_HRS_WK_TOM*SEASON_WEEKS*(1+DIM_PCT_TOM)^A6039)</f>
        <v>1909.9376297100016</v>
      </c>
      <c r="F6039" s="5">
        <f>IF(B6039=0,0,B6039*LABOR_HRS_WK_CAR*SEASON_WEEKS*(1+DIM_PCT_CAR)^B6039)</f>
        <v>169.71123193359367</v>
      </c>
      <c r="G6039" s="5">
        <f>IF(C6039=0,0,C6039*LABOR_HRS_WK_MES*SEASON_WEEKS*(1+DIM_PCT_MES)^C6039)</f>
        <v>1226.6692487641699</v>
      </c>
      <c r="H6039" s="5">
        <f>E6039+F6039+G6039</f>
        <v>3306.3181104077653</v>
      </c>
      <c r="I6039" s="5">
        <f>MIN(H6039,FARMER_HRS)</f>
        <v>720</v>
      </c>
      <c r="J6039" s="5">
        <f>MAX(0,H6039-FARMER_HRS)</f>
        <v>2586.3181104077653</v>
      </c>
      <c r="K6039" s="2">
        <f>I6039*FARMER_RATE+J6039*TEMP_WORKER_RATE</f>
        <v>69901.356083468156</v>
      </c>
      <c r="L6039" s="2">
        <f>A6039*PRICE_TOM+B6039*PRICE_CAR+C6039*PRICE_MES</f>
        <v>146370</v>
      </c>
      <c r="M6039" s="2">
        <f>A6039*FERT_BED_TOM+B6039*FERT_BED_CAR+C6039*FERT_BED_MES</f>
        <v>28600</v>
      </c>
      <c r="N6039" s="6">
        <f>IF(AND(D6039&lt;=TOTAL_BEDS,J6039&lt;=TEMP_WORKER_MAX*TEMP_WORKER_HRS),1,0)</f>
        <v>1</v>
      </c>
      <c r="O6039" s="2">
        <f>L6039-M6039-K6039-FIXED_COSTS</f>
        <v>27868.643916531844</v>
      </c>
      <c r="P6039" s="2">
        <f>IF(N6039=1,O6039,"")</f>
        <v>27868.643916531844</v>
      </c>
    </row>
    <row r="6040">
      <c r="A6040" s="6">
        <v>9</v>
      </c>
      <c r="B6040" s="6">
        <v>5</v>
      </c>
      <c r="C6040" s="6">
        <v>22</v>
      </c>
      <c r="D6040" s="6">
        <f>A6040+B6040+C6040</f>
        <v>36</v>
      </c>
      <c r="E6040" s="5">
        <f>IF(A6040=0,0,A6040*LABOR_HRS_WK_TOM*SEASON_WEEKS*(1+DIM_PCT_TOM)^A6040)</f>
        <v>1909.9376297100016</v>
      </c>
      <c r="F6040" s="5">
        <f>IF(B6040=0,0,B6040*LABOR_HRS_WK_CAR*SEASON_WEEKS*(1+DIM_PCT_CAR)^B6040)</f>
        <v>169.71123193359367</v>
      </c>
      <c r="G6040" s="5">
        <f>IF(C6040=0,0,C6040*LABOR_HRS_WK_MES*SEASON_WEEKS*(1+DIM_PCT_MES)^C6040)</f>
        <v>1301.1455960105659</v>
      </c>
      <c r="H6040" s="5">
        <f>E6040+F6040+G6040</f>
        <v>3380.7944576541613</v>
      </c>
      <c r="I6040" s="5">
        <f>MIN(H6040,FARMER_HRS)</f>
        <v>720</v>
      </c>
      <c r="J6040" s="5">
        <f>MAX(0,H6040-FARMER_HRS)</f>
        <v>2660.7944576541613</v>
      </c>
      <c r="K6040" s="2">
        <f>I6040*FARMER_RATE+J6040*TEMP_WORKER_RATE</f>
        <v>71194.348223162524</v>
      </c>
      <c r="L6040" s="2">
        <f>A6040*PRICE_TOM+B6040*PRICE_CAR+C6040*PRICE_MES</f>
        <v>149070</v>
      </c>
      <c r="M6040" s="2">
        <f>A6040*FERT_BED_TOM+B6040*FERT_BED_CAR+C6040*FERT_BED_MES</f>
        <v>29480</v>
      </c>
      <c r="N6040" s="6">
        <f>IF(AND(D6040&lt;=TOTAL_BEDS,J6040&lt;=TEMP_WORKER_MAX*TEMP_WORKER_HRS),1,0)</f>
        <v>1</v>
      </c>
      <c r="O6040" s="2">
        <f>L6040-M6040-K6040-FIXED_COSTS</f>
        <v>28395.651776837476</v>
      </c>
      <c r="P6040" s="2">
        <f>IF(N6040=1,O6040,"")</f>
        <v>28395.651776837476</v>
      </c>
    </row>
    <row r="6041">
      <c r="A6041" s="6">
        <v>9</v>
      </c>
      <c r="B6041" s="6">
        <v>5</v>
      </c>
      <c r="C6041" s="6">
        <v>23</v>
      </c>
      <c r="D6041" s="6">
        <f>A6041+B6041+C6041</f>
        <v>37</v>
      </c>
      <c r="E6041" s="5">
        <f>IF(A6041=0,0,A6041*LABOR_HRS_WK_TOM*SEASON_WEEKS*(1+DIM_PCT_TOM)^A6041)</f>
        <v>1909.9376297100016</v>
      </c>
      <c r="F6041" s="5">
        <f>IF(B6041=0,0,B6041*LABOR_HRS_WK_CAR*SEASON_WEEKS*(1+DIM_PCT_CAR)^B6041)</f>
        <v>169.71123193359367</v>
      </c>
      <c r="G6041" s="5">
        <f>IF(C6041=0,0,C6041*LABOR_HRS_WK_MES*SEASON_WEEKS*(1+DIM_PCT_MES)^C6041)</f>
        <v>1377.2921848680023</v>
      </c>
      <c r="H6041" s="5">
        <f>E6041+F6041+G6041</f>
        <v>3456.941046511598</v>
      </c>
      <c r="I6041" s="5">
        <f>MIN(H6041,FARMER_HRS)</f>
        <v>720</v>
      </c>
      <c r="J6041" s="5">
        <f>MAX(0,H6041-FARMER_HRS)</f>
        <v>2736.941046511598</v>
      </c>
      <c r="K6041" s="2">
        <f>I6041*FARMER_RATE+J6041*TEMP_WORKER_RATE</f>
        <v>72516.337613048585</v>
      </c>
      <c r="L6041" s="2">
        <f>A6041*PRICE_TOM+B6041*PRICE_CAR+C6041*PRICE_MES</f>
        <v>151770</v>
      </c>
      <c r="M6041" s="2">
        <f>A6041*FERT_BED_TOM+B6041*FERT_BED_CAR+C6041*FERT_BED_MES</f>
        <v>30360</v>
      </c>
      <c r="N6041" s="6">
        <f>IF(AND(D6041&lt;=TOTAL_BEDS,J6041&lt;=TEMP_WORKER_MAX*TEMP_WORKER_HRS),1,0)</f>
        <v>1</v>
      </c>
      <c r="O6041" s="2">
        <f>L6041-M6041-K6041-FIXED_COSTS</f>
        <v>28893.662386951415</v>
      </c>
      <c r="P6041" s="2">
        <f>IF(N6041=1,O6041,"")</f>
        <v>28893.662386951415</v>
      </c>
    </row>
    <row r="6042">
      <c r="A6042" s="6">
        <v>9</v>
      </c>
      <c r="B6042" s="6">
        <v>5</v>
      </c>
      <c r="C6042" s="6">
        <v>24</v>
      </c>
      <c r="D6042" s="6">
        <f>A6042+B6042+C6042</f>
        <v>38</v>
      </c>
      <c r="E6042" s="5">
        <f>IF(A6042=0,0,A6042*LABOR_HRS_WK_TOM*SEASON_WEEKS*(1+DIM_PCT_TOM)^A6042)</f>
        <v>1909.9376297100016</v>
      </c>
      <c r="F6042" s="5">
        <f>IF(B6042=0,0,B6042*LABOR_HRS_WK_CAR*SEASON_WEEKS*(1+DIM_PCT_CAR)^B6042)</f>
        <v>169.71123193359367</v>
      </c>
      <c r="G6042" s="5">
        <f>IF(C6042=0,0,C6042*LABOR_HRS_WK_MES*SEASON_WEEKS*(1+DIM_PCT_MES)^C6042)</f>
        <v>1455.139134447498</v>
      </c>
      <c r="H6042" s="5">
        <f>E6042+F6042+G6042</f>
        <v>3534.7879960910932</v>
      </c>
      <c r="I6042" s="5">
        <f>MIN(H6042,FARMER_HRS)</f>
        <v>720</v>
      </c>
      <c r="J6042" s="5">
        <f>MAX(0,H6042-FARMER_HRS)</f>
        <v>2814.7879960910932</v>
      </c>
      <c r="K6042" s="2">
        <f>I6042*FARMER_RATE+J6042*TEMP_WORKER_RATE</f>
        <v>73867.847154359246</v>
      </c>
      <c r="L6042" s="2">
        <f>A6042*PRICE_TOM+B6042*PRICE_CAR+C6042*PRICE_MES</f>
        <v>154470</v>
      </c>
      <c r="M6042" s="2">
        <f>A6042*FERT_BED_TOM+B6042*FERT_BED_CAR+C6042*FERT_BED_MES</f>
        <v>31240</v>
      </c>
      <c r="N6042" s="6">
        <f>IF(AND(D6042&lt;=TOTAL_BEDS,J6042&lt;=TEMP_WORKER_MAX*TEMP_WORKER_HRS),1,0)</f>
        <v>1</v>
      </c>
      <c r="O6042" s="2">
        <f>L6042-M6042-K6042-FIXED_COSTS</f>
        <v>29362.152845640754</v>
      </c>
      <c r="P6042" s="2">
        <f>IF(N6042=1,O6042,"")</f>
        <v>29362.152845640754</v>
      </c>
    </row>
    <row r="6043">
      <c r="A6043" s="6">
        <v>9</v>
      </c>
      <c r="B6043" s="6">
        <v>5</v>
      </c>
      <c r="C6043" s="6">
        <v>25</v>
      </c>
      <c r="D6043" s="6">
        <f>A6043+B6043+C6043</f>
        <v>39</v>
      </c>
      <c r="E6043" s="5">
        <f>IF(A6043=0,0,A6043*LABOR_HRS_WK_TOM*SEASON_WEEKS*(1+DIM_PCT_TOM)^A6043)</f>
        <v>1909.9376297100016</v>
      </c>
      <c r="F6043" s="5">
        <f>IF(B6043=0,0,B6043*LABOR_HRS_WK_CAR*SEASON_WEEKS*(1+DIM_PCT_CAR)^B6043)</f>
        <v>169.71123193359367</v>
      </c>
      <c r="G6043" s="5">
        <f>IF(C6043=0,0,C6043*LABOR_HRS_WK_MES*SEASON_WEEKS*(1+DIM_PCT_MES)^C6043)</f>
        <v>1534.7170558625955</v>
      </c>
      <c r="H6043" s="5">
        <f>E6043+F6043+G6043</f>
        <v>3614.3659175061912</v>
      </c>
      <c r="I6043" s="5">
        <f>MIN(H6043,FARMER_HRS)</f>
        <v>720</v>
      </c>
      <c r="J6043" s="5">
        <f>MAX(0,H6043-FARMER_HRS)</f>
        <v>2894.3659175061912</v>
      </c>
      <c r="K6043" s="2">
        <f>I6043*FARMER_RATE+J6043*TEMP_WORKER_RATE</f>
        <v>75249.408290038031</v>
      </c>
      <c r="L6043" s="2">
        <f>A6043*PRICE_TOM+B6043*PRICE_CAR+C6043*PRICE_MES</f>
        <v>157170</v>
      </c>
      <c r="M6043" s="2">
        <f>A6043*FERT_BED_TOM+B6043*FERT_BED_CAR+C6043*FERT_BED_MES</f>
        <v>32120</v>
      </c>
      <c r="N6043" s="6">
        <f>IF(AND(D6043&lt;=TOTAL_BEDS,J6043&lt;=TEMP_WORKER_MAX*TEMP_WORKER_HRS),1,0)</f>
        <v>1</v>
      </c>
      <c r="O6043" s="2">
        <f>L6043-M6043-K6043-FIXED_COSTS</f>
        <v>29800.591709961969</v>
      </c>
      <c r="P6043" s="2">
        <f>IF(N6043=1,O6043,"")</f>
        <v>29800.591709961969</v>
      </c>
    </row>
    <row r="6044">
      <c r="A6044" s="6">
        <v>9</v>
      </c>
      <c r="B6044" s="6">
        <v>5</v>
      </c>
      <c r="C6044" s="6">
        <v>26</v>
      </c>
      <c r="D6044" s="6">
        <f>A6044+B6044+C6044</f>
        <v>40</v>
      </c>
      <c r="E6044" s="5">
        <f>IF(A6044=0,0,A6044*LABOR_HRS_WK_TOM*SEASON_WEEKS*(1+DIM_PCT_TOM)^A6044)</f>
        <v>1909.9376297100016</v>
      </c>
      <c r="F6044" s="5">
        <f>IF(B6044=0,0,B6044*LABOR_HRS_WK_CAR*SEASON_WEEKS*(1+DIM_PCT_CAR)^B6044)</f>
        <v>169.71123193359367</v>
      </c>
      <c r="G6044" s="5">
        <f>IF(C6044=0,0,C6044*LABOR_HRS_WK_MES*SEASON_WEEKS*(1+DIM_PCT_MES)^C6044)</f>
        <v>1616.0570598233128</v>
      </c>
      <c r="H6044" s="5">
        <f>E6044+F6044+G6044</f>
        <v>3695.705921466908</v>
      </c>
      <c r="I6044" s="5">
        <f>MIN(H6044,FARMER_HRS)</f>
        <v>720</v>
      </c>
      <c r="J6044" s="5">
        <f>MAX(0,H6044-FARMER_HRS)</f>
        <v>2975.705921466908</v>
      </c>
      <c r="K6044" s="2">
        <f>I6044*FARMER_RATE+J6044*TEMP_WORKER_RATE</f>
        <v>76661.561136578268</v>
      </c>
      <c r="L6044" s="2">
        <f>A6044*PRICE_TOM+B6044*PRICE_CAR+C6044*PRICE_MES</f>
        <v>159870</v>
      </c>
      <c r="M6044" s="2">
        <f>A6044*FERT_BED_TOM+B6044*FERT_BED_CAR+C6044*FERT_BED_MES</f>
        <v>33000</v>
      </c>
      <c r="N6044" s="6">
        <f>IF(AND(D6044&lt;=TOTAL_BEDS,J6044&lt;=TEMP_WORKER_MAX*TEMP_WORKER_HRS),1,0)</f>
        <v>1</v>
      </c>
      <c r="O6044" s="2">
        <f>L6044-M6044-K6044-FIXED_COSTS</f>
        <v>30208.438863421732</v>
      </c>
      <c r="P6044" s="2">
        <f>IF(N6044=1,O6044,"")</f>
        <v>30208.438863421732</v>
      </c>
    </row>
    <row r="6045">
      <c r="A6045" s="6">
        <v>9</v>
      </c>
      <c r="B6045" s="6">
        <v>5</v>
      </c>
      <c r="C6045" s="6">
        <v>27</v>
      </c>
      <c r="D6045" s="6">
        <f>A6045+B6045+C6045</f>
        <v>41</v>
      </c>
      <c r="E6045" s="5">
        <f>IF(A6045=0,0,A6045*LABOR_HRS_WK_TOM*SEASON_WEEKS*(1+DIM_PCT_TOM)^A6045)</f>
        <v>1909.9376297100016</v>
      </c>
      <c r="F6045" s="5">
        <f>IF(B6045=0,0,B6045*LABOR_HRS_WK_CAR*SEASON_WEEKS*(1+DIM_PCT_CAR)^B6045)</f>
        <v>169.71123193359367</v>
      </c>
      <c r="G6045" s="5">
        <f>IF(C6045=0,0,C6045*LABOR_HRS_WK_MES*SEASON_WEEKS*(1+DIM_PCT_MES)^C6045)</f>
        <v>1699.19076434307</v>
      </c>
      <c r="H6045" s="5">
        <f>E6045+F6045+G6045</f>
        <v>3778.8396259866654</v>
      </c>
      <c r="I6045" s="5">
        <f>MIN(H6045,FARMER_HRS)</f>
        <v>720</v>
      </c>
      <c r="J6045" s="5">
        <f>MAX(0,H6045-FARMER_HRS)</f>
        <v>3058.8396259866654</v>
      </c>
      <c r="K6045" s="2">
        <f>I6045*FARMER_RATE+J6045*TEMP_WORKER_RATE</f>
        <v>78104.85461782405</v>
      </c>
      <c r="L6045" s="2">
        <f>A6045*PRICE_TOM+B6045*PRICE_CAR+C6045*PRICE_MES</f>
        <v>162570</v>
      </c>
      <c r="M6045" s="2">
        <f>A6045*FERT_BED_TOM+B6045*FERT_BED_CAR+C6045*FERT_BED_MES</f>
        <v>33880</v>
      </c>
      <c r="N6045" s="6">
        <f>IF(AND(D6045&lt;=TOTAL_BEDS,J6045&lt;=TEMP_WORKER_MAX*TEMP_WORKER_HRS),1,0)</f>
        <v>1</v>
      </c>
      <c r="O6045" s="2">
        <f>L6045-M6045-K6045-FIXED_COSTS</f>
        <v>30585.14538217595</v>
      </c>
      <c r="P6045" s="2">
        <f>IF(N6045=1,O6045,"")</f>
        <v>30585.14538217595</v>
      </c>
    </row>
    <row r="6046">
      <c r="A6046" s="6">
        <v>9</v>
      </c>
      <c r="B6046" s="6">
        <v>5</v>
      </c>
      <c r="C6046" s="6">
        <v>28</v>
      </c>
      <c r="D6046" s="6">
        <f>A6046+B6046+C6046</f>
        <v>42</v>
      </c>
      <c r="E6046" s="5">
        <f>IF(A6046=0,0,A6046*LABOR_HRS_WK_TOM*SEASON_WEEKS*(1+DIM_PCT_TOM)^A6046)</f>
        <v>1909.9376297100016</v>
      </c>
      <c r="F6046" s="5">
        <f>IF(B6046=0,0,B6046*LABOR_HRS_WK_CAR*SEASON_WEEKS*(1+DIM_PCT_CAR)^B6046)</f>
        <v>169.71123193359367</v>
      </c>
      <c r="G6046" s="5">
        <f>IF(C6046=0,0,C6046*LABOR_HRS_WK_MES*SEASON_WEEKS*(1+DIM_PCT_MES)^C6046)</f>
        <v>1784.1503025602233</v>
      </c>
      <c r="H6046" s="5">
        <f>E6046+F6046+G6046</f>
        <v>3863.7991642038187</v>
      </c>
      <c r="I6046" s="5">
        <f>MIN(H6046,FARMER_HRS)</f>
        <v>720</v>
      </c>
      <c r="J6046" s="5">
        <f>MAX(0,H6046-FARMER_HRS)</f>
        <v>3143.7991642038187</v>
      </c>
      <c r="K6046" s="2">
        <f>I6046*FARMER_RATE+J6046*TEMP_WORKER_RATE</f>
        <v>79579.846600760735</v>
      </c>
      <c r="L6046" s="2">
        <f>A6046*PRICE_TOM+B6046*PRICE_CAR+C6046*PRICE_MES</f>
        <v>165270</v>
      </c>
      <c r="M6046" s="2">
        <f>A6046*FERT_BED_TOM+B6046*FERT_BED_CAR+C6046*FERT_BED_MES</f>
        <v>34760</v>
      </c>
      <c r="N6046" s="6">
        <f>IF(AND(D6046&lt;=TOTAL_BEDS,J6046&lt;=TEMP_WORKER_MAX*TEMP_WORKER_HRS),1,0)</f>
        <v>1</v>
      </c>
      <c r="O6046" s="2">
        <f>L6046-M6046-K6046-FIXED_COSTS</f>
        <v>30930.153399239265</v>
      </c>
      <c r="P6046" s="2">
        <f>IF(N6046=1,O6046,"")</f>
        <v>30930.153399239265</v>
      </c>
    </row>
    <row r="6047">
      <c r="A6047" s="6">
        <v>9</v>
      </c>
      <c r="B6047" s="6">
        <v>5</v>
      </c>
      <c r="C6047" s="6">
        <v>29</v>
      </c>
      <c r="D6047" s="6">
        <f>A6047+B6047+C6047</f>
        <v>43</v>
      </c>
      <c r="E6047" s="5">
        <f>IF(A6047=0,0,A6047*LABOR_HRS_WK_TOM*SEASON_WEEKS*(1+DIM_PCT_TOM)^A6047)</f>
        <v>1909.9376297100016</v>
      </c>
      <c r="F6047" s="5">
        <f>IF(B6047=0,0,B6047*LABOR_HRS_WK_CAR*SEASON_WEEKS*(1+DIM_PCT_CAR)^B6047)</f>
        <v>169.71123193359367</v>
      </c>
      <c r="G6047" s="5">
        <f>IF(C6047=0,0,C6047*LABOR_HRS_WK_MES*SEASON_WEEKS*(1+DIM_PCT_MES)^C6047)</f>
        <v>1870.9683306758766</v>
      </c>
      <c r="H6047" s="5">
        <f>E6047+F6047+G6047</f>
        <v>3950.617192319472</v>
      </c>
      <c r="I6047" s="5">
        <f>MIN(H6047,FARMER_HRS)</f>
        <v>720</v>
      </c>
      <c r="J6047" s="5">
        <f>MAX(0,H6047-FARMER_HRS)</f>
        <v>3230.617192319472</v>
      </c>
      <c r="K6047" s="2">
        <f>I6047*FARMER_RATE+J6047*TEMP_WORKER_RATE</f>
        <v>81087.104033324169</v>
      </c>
      <c r="L6047" s="2">
        <f>A6047*PRICE_TOM+B6047*PRICE_CAR+C6047*PRICE_MES</f>
        <v>167970</v>
      </c>
      <c r="M6047" s="2">
        <f>A6047*FERT_BED_TOM+B6047*FERT_BED_CAR+C6047*FERT_BED_MES</f>
        <v>35640</v>
      </c>
      <c r="N6047" s="6">
        <f>IF(AND(D6047&lt;=TOTAL_BEDS,J6047&lt;=TEMP_WORKER_MAX*TEMP_WORKER_HRS),1,0)</f>
        <v>1</v>
      </c>
      <c r="O6047" s="2">
        <f>L6047-M6047-K6047-FIXED_COSTS</f>
        <v>31242.895966675831</v>
      </c>
      <c r="P6047" s="2">
        <f>IF(N6047=1,O6047,"")</f>
        <v>31242.895966675831</v>
      </c>
    </row>
    <row r="6048">
      <c r="A6048" s="6">
        <v>9</v>
      </c>
      <c r="B6048" s="6">
        <v>5</v>
      </c>
      <c r="C6048" s="6">
        <v>30</v>
      </c>
      <c r="D6048" s="6">
        <f>A6048+B6048+C6048</f>
        <v>44</v>
      </c>
      <c r="E6048" s="5">
        <f>IF(A6048=0,0,A6048*LABOR_HRS_WK_TOM*SEASON_WEEKS*(1+DIM_PCT_TOM)^A6048)</f>
        <v>1909.9376297100016</v>
      </c>
      <c r="F6048" s="5">
        <f>IF(B6048=0,0,B6048*LABOR_HRS_WK_CAR*SEASON_WEEKS*(1+DIM_PCT_CAR)^B6048)</f>
        <v>169.71123193359367</v>
      </c>
      <c r="G6048" s="5">
        <f>IF(C6048=0,0,C6048*LABOR_HRS_WK_MES*SEASON_WEEKS*(1+DIM_PCT_MES)^C6048)</f>
        <v>1959.6780360096466</v>
      </c>
      <c r="H6048" s="5">
        <f>E6048+F6048+G6048</f>
        <v>4039.3268976532418</v>
      </c>
      <c r="I6048" s="5">
        <f>MIN(H6048,FARMER_HRS)</f>
        <v>720</v>
      </c>
      <c r="J6048" s="5">
        <f>MAX(0,H6048-FARMER_HRS)</f>
        <v>3319.3268976532418</v>
      </c>
      <c r="K6048" s="2">
        <f>I6048*FARMER_RATE+J6048*TEMP_WORKER_RATE</f>
        <v>82627.203084257664</v>
      </c>
      <c r="L6048" s="2">
        <f>A6048*PRICE_TOM+B6048*PRICE_CAR+C6048*PRICE_MES</f>
        <v>170670</v>
      </c>
      <c r="M6048" s="2">
        <f>A6048*FERT_BED_TOM+B6048*FERT_BED_CAR+C6048*FERT_BED_MES</f>
        <v>36520</v>
      </c>
      <c r="N6048" s="6">
        <f>IF(AND(D6048&lt;=TOTAL_BEDS,J6048&lt;=TEMP_WORKER_MAX*TEMP_WORKER_HRS),1,0)</f>
        <v>1</v>
      </c>
      <c r="O6048" s="2">
        <f>L6048-M6048-K6048-FIXED_COSTS</f>
        <v>31522.796915742336</v>
      </c>
      <c r="P6048" s="2">
        <f>IF(N6048=1,O6048,"")</f>
        <v>31522.796915742336</v>
      </c>
    </row>
    <row r="6049">
      <c r="A6049" s="6">
        <v>9</v>
      </c>
      <c r="B6049" s="6">
        <v>6</v>
      </c>
      <c r="C6049" s="6">
        <v>0</v>
      </c>
      <c r="D6049" s="6">
        <f>A6049+B6049+C6049</f>
        <v>15</v>
      </c>
      <c r="E6049" s="5">
        <f>IF(A6049=0,0,A6049*LABOR_HRS_WK_TOM*SEASON_WEEKS*(1+DIM_PCT_TOM)^A6049)</f>
        <v>1909.9376297100016</v>
      </c>
      <c r="F6049" s="5">
        <f>IF(B6049=0,0,B6049*LABOR_HRS_WK_CAR*SEASON_WEEKS*(1+DIM_PCT_CAR)^B6049)</f>
        <v>208.7448152783202</v>
      </c>
      <c r="G6049" s="5">
        <f>IF(C6049=0,0,C6049*LABOR_HRS_WK_MES*SEASON_WEEKS*(1+DIM_PCT_MES)^C6049)</f>
        <v>0</v>
      </c>
      <c r="H6049" s="5">
        <f>E6049+F6049+G6049</f>
        <v>2118.682444988322</v>
      </c>
      <c r="I6049" s="5">
        <f>MIN(H6049,FARMER_HRS)</f>
        <v>720</v>
      </c>
      <c r="J6049" s="5">
        <f>MAX(0,H6049-FARMER_HRS)</f>
        <v>1398.682444988322</v>
      </c>
      <c r="K6049" s="2">
        <f>I6049*FARMER_RATE+J6049*TEMP_WORKER_RATE</f>
        <v>49282.681336602807</v>
      </c>
      <c r="L6049" s="2">
        <f>A6049*PRICE_TOM+B6049*PRICE_CAR+C6049*PRICE_MES</f>
        <v>91764</v>
      </c>
      <c r="M6049" s="2">
        <f>A6049*FERT_BED_TOM+B6049*FERT_BED_CAR+C6049*FERT_BED_MES</f>
        <v>10560</v>
      </c>
      <c r="N6049" s="6">
        <f>IF(AND(D6049&lt;=TOTAL_BEDS,J6049&lt;=TEMP_WORKER_MAX*TEMP_WORKER_HRS),1,0)</f>
        <v>1</v>
      </c>
      <c r="O6049" s="2">
        <f>L6049-M6049-K6049-FIXED_COSTS</f>
        <v>11921.318663397193</v>
      </c>
      <c r="P6049" s="2">
        <f>IF(N6049=1,O6049,"")</f>
        <v>11921.318663397193</v>
      </c>
    </row>
    <row r="6050">
      <c r="A6050" s="6">
        <v>9</v>
      </c>
      <c r="B6050" s="6">
        <v>6</v>
      </c>
      <c r="C6050" s="6">
        <v>1</v>
      </c>
      <c r="D6050" s="6">
        <f>A6050+B6050+C6050</f>
        <v>16</v>
      </c>
      <c r="E6050" s="5">
        <f>IF(A6050=0,0,A6050*LABOR_HRS_WK_TOM*SEASON_WEEKS*(1+DIM_PCT_TOM)^A6050)</f>
        <v>1909.9376297100016</v>
      </c>
      <c r="F6050" s="5">
        <f>IF(B6050=0,0,B6050*LABOR_HRS_WK_CAR*SEASON_WEEKS*(1+DIM_PCT_CAR)^B6050)</f>
        <v>208.7448152783202</v>
      </c>
      <c r="G6050" s="5">
        <f>IF(C6050=0,0,C6050*LABOR_HRS_WK_MES*SEASON_WEEKS*(1+DIM_PCT_MES)^C6050)</f>
        <v>45.5625</v>
      </c>
      <c r="H6050" s="5">
        <f>E6050+F6050+G6050</f>
        <v>2164.244944988322</v>
      </c>
      <c r="I6050" s="5">
        <f>MIN(H6050,FARMER_HRS)</f>
        <v>720</v>
      </c>
      <c r="J6050" s="5">
        <f>MAX(0,H6050-FARMER_HRS)</f>
        <v>1444.244944988322</v>
      </c>
      <c r="K6050" s="2">
        <f>I6050*FARMER_RATE+J6050*TEMP_WORKER_RATE</f>
        <v>50073.696961602807</v>
      </c>
      <c r="L6050" s="2">
        <f>A6050*PRICE_TOM+B6050*PRICE_CAR+C6050*PRICE_MES</f>
        <v>94464</v>
      </c>
      <c r="M6050" s="2">
        <f>A6050*FERT_BED_TOM+B6050*FERT_BED_CAR+C6050*FERT_BED_MES</f>
        <v>11440</v>
      </c>
      <c r="N6050" s="6">
        <f>IF(AND(D6050&lt;=TOTAL_BEDS,J6050&lt;=TEMP_WORKER_MAX*TEMP_WORKER_HRS),1,0)</f>
        <v>1</v>
      </c>
      <c r="O6050" s="2">
        <f>L6050-M6050-K6050-FIXED_COSTS</f>
        <v>12950.303038397193</v>
      </c>
      <c r="P6050" s="2">
        <f>IF(N6050=1,O6050,"")</f>
        <v>12950.303038397193</v>
      </c>
    </row>
    <row r="6051">
      <c r="A6051" s="6">
        <v>9</v>
      </c>
      <c r="B6051" s="6">
        <v>6</v>
      </c>
      <c r="C6051" s="6">
        <v>2</v>
      </c>
      <c r="D6051" s="6">
        <f>A6051+B6051+C6051</f>
        <v>17</v>
      </c>
      <c r="E6051" s="5">
        <f>IF(A6051=0,0,A6051*LABOR_HRS_WK_TOM*SEASON_WEEKS*(1+DIM_PCT_TOM)^A6051)</f>
        <v>1909.9376297100016</v>
      </c>
      <c r="F6051" s="5">
        <f>IF(B6051=0,0,B6051*LABOR_HRS_WK_CAR*SEASON_WEEKS*(1+DIM_PCT_CAR)^B6051)</f>
        <v>208.7448152783202</v>
      </c>
      <c r="G6051" s="5">
        <f>IF(C6051=0,0,C6051*LABOR_HRS_WK_MES*SEASON_WEEKS*(1+DIM_PCT_MES)^C6051)</f>
        <v>92.2640625</v>
      </c>
      <c r="H6051" s="5">
        <f>E6051+F6051+G6051</f>
        <v>2210.9465074883219</v>
      </c>
      <c r="I6051" s="5">
        <f>MIN(H6051,FARMER_HRS)</f>
        <v>720</v>
      </c>
      <c r="J6051" s="5">
        <f>MAX(0,H6051-FARMER_HRS)</f>
        <v>1490.9465074883219</v>
      </c>
      <c r="K6051" s="2">
        <f>I6051*FARMER_RATE+J6051*TEMP_WORKER_RATE</f>
        <v>50884.487977227807</v>
      </c>
      <c r="L6051" s="2">
        <f>A6051*PRICE_TOM+B6051*PRICE_CAR+C6051*PRICE_MES</f>
        <v>97164</v>
      </c>
      <c r="M6051" s="2">
        <f>A6051*FERT_BED_TOM+B6051*FERT_BED_CAR+C6051*FERT_BED_MES</f>
        <v>12320</v>
      </c>
      <c r="N6051" s="6">
        <f>IF(AND(D6051&lt;=TOTAL_BEDS,J6051&lt;=TEMP_WORKER_MAX*TEMP_WORKER_HRS),1,0)</f>
        <v>1</v>
      </c>
      <c r="O6051" s="2">
        <f>L6051-M6051-K6051-FIXED_COSTS</f>
        <v>13959.512022772193</v>
      </c>
      <c r="P6051" s="2">
        <f>IF(N6051=1,O6051,"")</f>
        <v>13959.512022772193</v>
      </c>
    </row>
    <row r="6052">
      <c r="A6052" s="6">
        <v>9</v>
      </c>
      <c r="B6052" s="6">
        <v>6</v>
      </c>
      <c r="C6052" s="6">
        <v>3</v>
      </c>
      <c r="D6052" s="6">
        <f>A6052+B6052+C6052</f>
        <v>18</v>
      </c>
      <c r="E6052" s="5">
        <f>IF(A6052=0,0,A6052*LABOR_HRS_WK_TOM*SEASON_WEEKS*(1+DIM_PCT_TOM)^A6052)</f>
        <v>1909.9376297100016</v>
      </c>
      <c r="F6052" s="5">
        <f>IF(B6052=0,0,B6052*LABOR_HRS_WK_CAR*SEASON_WEEKS*(1+DIM_PCT_CAR)^B6052)</f>
        <v>208.7448152783202</v>
      </c>
      <c r="G6052" s="5">
        <f>IF(C6052=0,0,C6052*LABOR_HRS_WK_MES*SEASON_WEEKS*(1+DIM_PCT_MES)^C6052)</f>
        <v>140.12604492187498</v>
      </c>
      <c r="H6052" s="5">
        <f>E6052+F6052+G6052</f>
        <v>2258.8084899101968</v>
      </c>
      <c r="I6052" s="5">
        <f>MIN(H6052,FARMER_HRS)</f>
        <v>720</v>
      </c>
      <c r="J6052" s="5">
        <f>MAX(0,H6052-FARMER_HRS)</f>
        <v>1538.8084899101968</v>
      </c>
      <c r="K6052" s="2">
        <f>I6052*FARMER_RATE+J6052*TEMP_WORKER_RATE</f>
        <v>51715.425172052026</v>
      </c>
      <c r="L6052" s="2">
        <f>A6052*PRICE_TOM+B6052*PRICE_CAR+C6052*PRICE_MES</f>
        <v>99864</v>
      </c>
      <c r="M6052" s="2">
        <f>A6052*FERT_BED_TOM+B6052*FERT_BED_CAR+C6052*FERT_BED_MES</f>
        <v>13200</v>
      </c>
      <c r="N6052" s="6">
        <f>IF(AND(D6052&lt;=TOTAL_BEDS,J6052&lt;=TEMP_WORKER_MAX*TEMP_WORKER_HRS),1,0)</f>
        <v>1</v>
      </c>
      <c r="O6052" s="2">
        <f>L6052-M6052-K6052-FIXED_COSTS</f>
        <v>14948.574827947974</v>
      </c>
      <c r="P6052" s="2">
        <f>IF(N6052=1,O6052,"")</f>
        <v>14948.574827947974</v>
      </c>
    </row>
    <row r="6053">
      <c r="A6053" s="6">
        <v>9</v>
      </c>
      <c r="B6053" s="6">
        <v>6</v>
      </c>
      <c r="C6053" s="6">
        <v>4</v>
      </c>
      <c r="D6053" s="6">
        <f>A6053+B6053+C6053</f>
        <v>19</v>
      </c>
      <c r="E6053" s="5">
        <f>IF(A6053=0,0,A6053*LABOR_HRS_WK_TOM*SEASON_WEEKS*(1+DIM_PCT_TOM)^A6053)</f>
        <v>1909.9376297100016</v>
      </c>
      <c r="F6053" s="5">
        <f>IF(B6053=0,0,B6053*LABOR_HRS_WK_CAR*SEASON_WEEKS*(1+DIM_PCT_CAR)^B6053)</f>
        <v>208.7448152783202</v>
      </c>
      <c r="G6053" s="5">
        <f>IF(C6053=0,0,C6053*LABOR_HRS_WK_MES*SEASON_WEEKS*(1+DIM_PCT_MES)^C6053)</f>
        <v>189.17016064453119</v>
      </c>
      <c r="H6053" s="5">
        <f>E6053+F6053+G6053</f>
        <v>2307.8526056328533</v>
      </c>
      <c r="I6053" s="5">
        <f>MIN(H6053,FARMER_HRS)</f>
        <v>720</v>
      </c>
      <c r="J6053" s="5">
        <f>MAX(0,H6053-FARMER_HRS)</f>
        <v>1587.8526056328533</v>
      </c>
      <c r="K6053" s="2">
        <f>I6053*FARMER_RATE+J6053*TEMP_WORKER_RATE</f>
        <v>52566.885514459253</v>
      </c>
      <c r="L6053" s="2">
        <f>A6053*PRICE_TOM+B6053*PRICE_CAR+C6053*PRICE_MES</f>
        <v>102564</v>
      </c>
      <c r="M6053" s="2">
        <f>A6053*FERT_BED_TOM+B6053*FERT_BED_CAR+C6053*FERT_BED_MES</f>
        <v>14080</v>
      </c>
      <c r="N6053" s="6">
        <f>IF(AND(D6053&lt;=TOTAL_BEDS,J6053&lt;=TEMP_WORKER_MAX*TEMP_WORKER_HRS),1,0)</f>
        <v>1</v>
      </c>
      <c r="O6053" s="2">
        <f>L6053-M6053-K6053-FIXED_COSTS</f>
        <v>15917.114485540747</v>
      </c>
      <c r="P6053" s="2">
        <f>IF(N6053=1,O6053,"")</f>
        <v>15917.114485540747</v>
      </c>
    </row>
    <row r="6054">
      <c r="A6054" s="6">
        <v>9</v>
      </c>
      <c r="B6054" s="6">
        <v>6</v>
      </c>
      <c r="C6054" s="6">
        <v>5</v>
      </c>
      <c r="D6054" s="6">
        <f>A6054+B6054+C6054</f>
        <v>20</v>
      </c>
      <c r="E6054" s="5">
        <f>IF(A6054=0,0,A6054*LABOR_HRS_WK_TOM*SEASON_WEEKS*(1+DIM_PCT_TOM)^A6054)</f>
        <v>1909.9376297100016</v>
      </c>
      <c r="F6054" s="5">
        <f>IF(B6054=0,0,B6054*LABOR_HRS_WK_CAR*SEASON_WEEKS*(1+DIM_PCT_CAR)^B6054)</f>
        <v>208.7448152783202</v>
      </c>
      <c r="G6054" s="5">
        <f>IF(C6054=0,0,C6054*LABOR_HRS_WK_MES*SEASON_WEEKS*(1+DIM_PCT_MES)^C6054)</f>
        <v>239.41848456573481</v>
      </c>
      <c r="H6054" s="5">
        <f>E6054+F6054+G6054</f>
        <v>2358.1009295540566</v>
      </c>
      <c r="I6054" s="5">
        <f>MIN(H6054,FARMER_HRS)</f>
        <v>720</v>
      </c>
      <c r="J6054" s="5">
        <f>MAX(0,H6054-FARMER_HRS)</f>
        <v>1638.1009295540566</v>
      </c>
      <c r="K6054" s="2">
        <f>I6054*FARMER_RATE+J6054*TEMP_WORKER_RATE</f>
        <v>53439.252249202371</v>
      </c>
      <c r="L6054" s="2">
        <f>A6054*PRICE_TOM+B6054*PRICE_CAR+C6054*PRICE_MES</f>
        <v>105264</v>
      </c>
      <c r="M6054" s="2">
        <f>A6054*FERT_BED_TOM+B6054*FERT_BED_CAR+C6054*FERT_BED_MES</f>
        <v>14960</v>
      </c>
      <c r="N6054" s="6">
        <f>IF(AND(D6054&lt;=TOTAL_BEDS,J6054&lt;=TEMP_WORKER_MAX*TEMP_WORKER_HRS),1,0)</f>
        <v>1</v>
      </c>
      <c r="O6054" s="2">
        <f>L6054-M6054-K6054-FIXED_COSTS</f>
        <v>16864.747750797629</v>
      </c>
      <c r="P6054" s="2">
        <f>IF(N6054=1,O6054,"")</f>
        <v>16864.747750797629</v>
      </c>
    </row>
    <row r="6055">
      <c r="A6055" s="6">
        <v>9</v>
      </c>
      <c r="B6055" s="6">
        <v>6</v>
      </c>
      <c r="C6055" s="6">
        <v>6</v>
      </c>
      <c r="D6055" s="6">
        <f>A6055+B6055+C6055</f>
        <v>21</v>
      </c>
      <c r="E6055" s="5">
        <f>IF(A6055=0,0,A6055*LABOR_HRS_WK_TOM*SEASON_WEEKS*(1+DIM_PCT_TOM)^A6055)</f>
        <v>1909.9376297100016</v>
      </c>
      <c r="F6055" s="5">
        <f>IF(B6055=0,0,B6055*LABOR_HRS_WK_CAR*SEASON_WEEKS*(1+DIM_PCT_CAR)^B6055)</f>
        <v>208.7448152783202</v>
      </c>
      <c r="G6055" s="5">
        <f>IF(C6055=0,0,C6055*LABOR_HRS_WK_MES*SEASON_WEEKS*(1+DIM_PCT_MES)^C6055)</f>
        <v>290.89345874736773</v>
      </c>
      <c r="H6055" s="5">
        <f>E6055+F6055+G6055</f>
        <v>2409.5759037356897</v>
      </c>
      <c r="I6055" s="5">
        <f>MIN(H6055,FARMER_HRS)</f>
        <v>720</v>
      </c>
      <c r="J6055" s="5">
        <f>MAX(0,H6055-FARMER_HRS)</f>
        <v>1689.5759037356897</v>
      </c>
      <c r="K6055" s="2">
        <f>I6055*FARMER_RATE+J6055*TEMP_WORKER_RATE</f>
        <v>54332.91499541128</v>
      </c>
      <c r="L6055" s="2">
        <f>A6055*PRICE_TOM+B6055*PRICE_CAR+C6055*PRICE_MES</f>
        <v>107964</v>
      </c>
      <c r="M6055" s="2">
        <f>A6055*FERT_BED_TOM+B6055*FERT_BED_CAR+C6055*FERT_BED_MES</f>
        <v>15840</v>
      </c>
      <c r="N6055" s="6">
        <f>IF(AND(D6055&lt;=TOTAL_BEDS,J6055&lt;=TEMP_WORKER_MAX*TEMP_WORKER_HRS),1,0)</f>
        <v>1</v>
      </c>
      <c r="O6055" s="2">
        <f>L6055-M6055-K6055-FIXED_COSTS</f>
        <v>17791.08500458872</v>
      </c>
      <c r="P6055" s="2">
        <f>IF(N6055=1,O6055,"")</f>
        <v>17791.08500458872</v>
      </c>
    </row>
    <row r="6056">
      <c r="A6056" s="6">
        <v>9</v>
      </c>
      <c r="B6056" s="6">
        <v>6</v>
      </c>
      <c r="C6056" s="6">
        <v>7</v>
      </c>
      <c r="D6056" s="6">
        <f>A6056+B6056+C6056</f>
        <v>22</v>
      </c>
      <c r="E6056" s="5">
        <f>IF(A6056=0,0,A6056*LABOR_HRS_WK_TOM*SEASON_WEEKS*(1+DIM_PCT_TOM)^A6056)</f>
        <v>1909.9376297100016</v>
      </c>
      <c r="F6056" s="5">
        <f>IF(B6056=0,0,B6056*LABOR_HRS_WK_CAR*SEASON_WEEKS*(1+DIM_PCT_CAR)^B6056)</f>
        <v>208.7448152783202</v>
      </c>
      <c r="G6056" s="5">
        <f>IF(C6056=0,0,C6056*LABOR_HRS_WK_MES*SEASON_WEEKS*(1+DIM_PCT_MES)^C6056)</f>
        <v>343.61789814532818</v>
      </c>
      <c r="H6056" s="5">
        <f>E6056+F6056+G6056</f>
        <v>2462.30034313365</v>
      </c>
      <c r="I6056" s="5">
        <f>MIN(H6056,FARMER_HRS)</f>
        <v>720</v>
      </c>
      <c r="J6056" s="5">
        <f>MAX(0,H6056-FARMER_HRS)</f>
        <v>1742.3003431336501</v>
      </c>
      <c r="K6056" s="2">
        <f>I6056*FARMER_RATE+J6056*TEMP_WORKER_RATE</f>
        <v>55248.26984607031</v>
      </c>
      <c r="L6056" s="2">
        <f>A6056*PRICE_TOM+B6056*PRICE_CAR+C6056*PRICE_MES</f>
        <v>110664</v>
      </c>
      <c r="M6056" s="2">
        <f>A6056*FERT_BED_TOM+B6056*FERT_BED_CAR+C6056*FERT_BED_MES</f>
        <v>16720</v>
      </c>
      <c r="N6056" s="6">
        <f>IF(AND(D6056&lt;=TOTAL_BEDS,J6056&lt;=TEMP_WORKER_MAX*TEMP_WORKER_HRS),1,0)</f>
        <v>1</v>
      </c>
      <c r="O6056" s="2">
        <f>L6056-M6056-K6056-FIXED_COSTS</f>
        <v>18695.73015392969</v>
      </c>
      <c r="P6056" s="2">
        <f>IF(N6056=1,O6056,"")</f>
        <v>18695.73015392969</v>
      </c>
    </row>
    <row r="6057">
      <c r="A6057" s="6">
        <v>9</v>
      </c>
      <c r="B6057" s="6">
        <v>6</v>
      </c>
      <c r="C6057" s="6">
        <v>8</v>
      </c>
      <c r="D6057" s="6">
        <f>A6057+B6057+C6057</f>
        <v>23</v>
      </c>
      <c r="E6057" s="5">
        <f>IF(A6057=0,0,A6057*LABOR_HRS_WK_TOM*SEASON_WEEKS*(1+DIM_PCT_TOM)^A6057)</f>
        <v>1909.9376297100016</v>
      </c>
      <c r="F6057" s="5">
        <f>IF(B6057=0,0,B6057*LABOR_HRS_WK_CAR*SEASON_WEEKS*(1+DIM_PCT_CAR)^B6057)</f>
        <v>208.7448152783202</v>
      </c>
      <c r="G6057" s="5">
        <f>IF(C6057=0,0,C6057*LABOR_HRS_WK_MES*SEASON_WEEKS*(1+DIM_PCT_MES)^C6057)</f>
        <v>397.61499642530833</v>
      </c>
      <c r="H6057" s="5">
        <f>E6057+F6057+G6057</f>
        <v>2516.29744141363</v>
      </c>
      <c r="I6057" s="5">
        <f>MIN(H6057,FARMER_HRS)</f>
        <v>720</v>
      </c>
      <c r="J6057" s="5">
        <f>MAX(0,H6057-FARMER_HRS)</f>
        <v>1796.2974414136302</v>
      </c>
      <c r="K6057" s="2">
        <f>I6057*FARMER_RATE+J6057*TEMP_WORKER_RATE</f>
        <v>56185.71946898663</v>
      </c>
      <c r="L6057" s="2">
        <f>A6057*PRICE_TOM+B6057*PRICE_CAR+C6057*PRICE_MES</f>
        <v>113364</v>
      </c>
      <c r="M6057" s="2">
        <f>A6057*FERT_BED_TOM+B6057*FERT_BED_CAR+C6057*FERT_BED_MES</f>
        <v>17600</v>
      </c>
      <c r="N6057" s="6">
        <f>IF(AND(D6057&lt;=TOTAL_BEDS,J6057&lt;=TEMP_WORKER_MAX*TEMP_WORKER_HRS),1,0)</f>
        <v>1</v>
      </c>
      <c r="O6057" s="2">
        <f>L6057-M6057-K6057-FIXED_COSTS</f>
        <v>19578.28053101337</v>
      </c>
      <c r="P6057" s="2">
        <f>IF(N6057=1,O6057,"")</f>
        <v>19578.28053101337</v>
      </c>
    </row>
    <row r="6058">
      <c r="A6058" s="6">
        <v>9</v>
      </c>
      <c r="B6058" s="6">
        <v>6</v>
      </c>
      <c r="C6058" s="6">
        <v>9</v>
      </c>
      <c r="D6058" s="6">
        <f>A6058+B6058+C6058</f>
        <v>24</v>
      </c>
      <c r="E6058" s="5">
        <f>IF(A6058=0,0,A6058*LABOR_HRS_WK_TOM*SEASON_WEEKS*(1+DIM_PCT_TOM)^A6058)</f>
        <v>1909.9376297100016</v>
      </c>
      <c r="F6058" s="5">
        <f>IF(B6058=0,0,B6058*LABOR_HRS_WK_CAR*SEASON_WEEKS*(1+DIM_PCT_CAR)^B6058)</f>
        <v>208.7448152783202</v>
      </c>
      <c r="G6058" s="5">
        <f>IF(C6058=0,0,C6058*LABOR_HRS_WK_MES*SEASON_WEEKS*(1+DIM_PCT_MES)^C6058)</f>
        <v>452.90833186570273</v>
      </c>
      <c r="H6058" s="5">
        <f>E6058+F6058+G6058</f>
        <v>2571.5907768540246</v>
      </c>
      <c r="I6058" s="5">
        <f>MIN(H6058,FARMER_HRS)</f>
        <v>720</v>
      </c>
      <c r="J6058" s="5">
        <f>MAX(0,H6058-FARMER_HRS)</f>
        <v>1851.5907768540246</v>
      </c>
      <c r="K6058" s="2">
        <f>I6058*FARMER_RATE+J6058*TEMP_WORKER_RATE</f>
        <v>57145.673209271263</v>
      </c>
      <c r="L6058" s="2">
        <f>A6058*PRICE_TOM+B6058*PRICE_CAR+C6058*PRICE_MES</f>
        <v>116064</v>
      </c>
      <c r="M6058" s="2">
        <f>A6058*FERT_BED_TOM+B6058*FERT_BED_CAR+C6058*FERT_BED_MES</f>
        <v>18480</v>
      </c>
      <c r="N6058" s="6">
        <f>IF(AND(D6058&lt;=TOTAL_BEDS,J6058&lt;=TEMP_WORKER_MAX*TEMP_WORKER_HRS),1,0)</f>
        <v>1</v>
      </c>
      <c r="O6058" s="2">
        <f>L6058-M6058-K6058-FIXED_COSTS</f>
        <v>20438.326790728737</v>
      </c>
      <c r="P6058" s="2">
        <f>IF(N6058=1,O6058,"")</f>
        <v>20438.326790728737</v>
      </c>
    </row>
    <row r="6059">
      <c r="A6059" s="6">
        <v>9</v>
      </c>
      <c r="B6059" s="6">
        <v>6</v>
      </c>
      <c r="C6059" s="6">
        <v>10</v>
      </c>
      <c r="D6059" s="6">
        <f>A6059+B6059+C6059</f>
        <v>25</v>
      </c>
      <c r="E6059" s="5">
        <f>IF(A6059=0,0,A6059*LABOR_HRS_WK_TOM*SEASON_WEEKS*(1+DIM_PCT_TOM)^A6059)</f>
        <v>1909.9376297100016</v>
      </c>
      <c r="F6059" s="5">
        <f>IF(B6059=0,0,B6059*LABOR_HRS_WK_CAR*SEASON_WEEKS*(1+DIM_PCT_CAR)^B6059)</f>
        <v>208.7448152783202</v>
      </c>
      <c r="G6059" s="5">
        <f>IF(C6059=0,0,C6059*LABOR_HRS_WK_MES*SEASON_WEEKS*(1+DIM_PCT_MES)^C6059)</f>
        <v>509.52187334891551</v>
      </c>
      <c r="H6059" s="5">
        <f>E6059+F6059+G6059</f>
        <v>2628.2043183372375</v>
      </c>
      <c r="I6059" s="5">
        <f>MIN(H6059,FARMER_HRS)</f>
        <v>720</v>
      </c>
      <c r="J6059" s="5">
        <f>MAX(0,H6059-FARMER_HRS)</f>
        <v>1908.2043183372375</v>
      </c>
      <c r="K6059" s="2">
        <f>I6059*FARMER_RATE+J6059*TEMP_WORKER_RATE</f>
        <v>58128.547193354818</v>
      </c>
      <c r="L6059" s="2">
        <f>A6059*PRICE_TOM+B6059*PRICE_CAR+C6059*PRICE_MES</f>
        <v>118764</v>
      </c>
      <c r="M6059" s="2">
        <f>A6059*FERT_BED_TOM+B6059*FERT_BED_CAR+C6059*FERT_BED_MES</f>
        <v>19360</v>
      </c>
      <c r="N6059" s="6">
        <f>IF(AND(D6059&lt;=TOTAL_BEDS,J6059&lt;=TEMP_WORKER_MAX*TEMP_WORKER_HRS),1,0)</f>
        <v>1</v>
      </c>
      <c r="O6059" s="2">
        <f>L6059-M6059-K6059-FIXED_COSTS</f>
        <v>21275.452806645182</v>
      </c>
      <c r="P6059" s="2">
        <f>IF(N6059=1,O6059,"")</f>
        <v>21275.452806645182</v>
      </c>
    </row>
    <row r="6060">
      <c r="A6060" s="6">
        <v>9</v>
      </c>
      <c r="B6060" s="6">
        <v>6</v>
      </c>
      <c r="C6060" s="6">
        <v>11</v>
      </c>
      <c r="D6060" s="6">
        <f>A6060+B6060+C6060</f>
        <v>26</v>
      </c>
      <c r="E6060" s="5">
        <f>IF(A6060=0,0,A6060*LABOR_HRS_WK_TOM*SEASON_WEEKS*(1+DIM_PCT_TOM)^A6060)</f>
        <v>1909.9376297100016</v>
      </c>
      <c r="F6060" s="5">
        <f>IF(B6060=0,0,B6060*LABOR_HRS_WK_CAR*SEASON_WEEKS*(1+DIM_PCT_CAR)^B6060)</f>
        <v>208.7448152783202</v>
      </c>
      <c r="G6060" s="5">
        <f>IF(C6060=0,0,C6060*LABOR_HRS_WK_MES*SEASON_WEEKS*(1+DIM_PCT_MES)^C6060)</f>
        <v>567.47998644235463</v>
      </c>
      <c r="H6060" s="5">
        <f>E6060+F6060+G6060</f>
        <v>2686.1624314306764</v>
      </c>
      <c r="I6060" s="5">
        <f>MIN(H6060,FARMER_HRS)</f>
        <v>720</v>
      </c>
      <c r="J6060" s="5">
        <f>MAX(0,H6060-FARMER_HRS)</f>
        <v>1966.1624314306764</v>
      </c>
      <c r="K6060" s="2">
        <f>I6060*FARMER_RATE+J6060*TEMP_WORKER_RATE</f>
        <v>59134.764434560355</v>
      </c>
      <c r="L6060" s="2">
        <f>A6060*PRICE_TOM+B6060*PRICE_CAR+C6060*PRICE_MES</f>
        <v>121464</v>
      </c>
      <c r="M6060" s="2">
        <f>A6060*FERT_BED_TOM+B6060*FERT_BED_CAR+C6060*FERT_BED_MES</f>
        <v>20240</v>
      </c>
      <c r="N6060" s="6">
        <f>IF(AND(D6060&lt;=TOTAL_BEDS,J6060&lt;=TEMP_WORKER_MAX*TEMP_WORKER_HRS),1,0)</f>
        <v>1</v>
      </c>
      <c r="O6060" s="2">
        <f>L6060-M6060-K6060-FIXED_COSTS</f>
        <v>22089.235565439645</v>
      </c>
      <c r="P6060" s="2">
        <f>IF(N6060=1,O6060,"")</f>
        <v>22089.235565439645</v>
      </c>
    </row>
    <row r="6061">
      <c r="A6061" s="6">
        <v>9</v>
      </c>
      <c r="B6061" s="6">
        <v>6</v>
      </c>
      <c r="C6061" s="6">
        <v>12</v>
      </c>
      <c r="D6061" s="6">
        <f>A6061+B6061+C6061</f>
        <v>27</v>
      </c>
      <c r="E6061" s="5">
        <f>IF(A6061=0,0,A6061*LABOR_HRS_WK_TOM*SEASON_WEEKS*(1+DIM_PCT_TOM)^A6061)</f>
        <v>1909.9376297100016</v>
      </c>
      <c r="F6061" s="5">
        <f>IF(B6061=0,0,B6061*LABOR_HRS_WK_CAR*SEASON_WEEKS*(1+DIM_PCT_CAR)^B6061)</f>
        <v>208.7448152783202</v>
      </c>
      <c r="G6061" s="5">
        <f>IF(C6061=0,0,C6061*LABOR_HRS_WK_MES*SEASON_WEEKS*(1+DIM_PCT_MES)^C6061)</f>
        <v>626.807439570419</v>
      </c>
      <c r="H6061" s="5">
        <f>E6061+F6061+G6061</f>
        <v>2745.4898845587409</v>
      </c>
      <c r="I6061" s="5">
        <f>MIN(H6061,FARMER_HRS)</f>
        <v>720</v>
      </c>
      <c r="J6061" s="5">
        <f>MAX(0,H6061-FARMER_HRS)</f>
        <v>2025.4898845587409</v>
      </c>
      <c r="K6061" s="2">
        <f>I6061*FARMER_RATE+J6061*TEMP_WORKER_RATE</f>
        <v>60164.754940255916</v>
      </c>
      <c r="L6061" s="2">
        <f>A6061*PRICE_TOM+B6061*PRICE_CAR+C6061*PRICE_MES</f>
        <v>124164</v>
      </c>
      <c r="M6061" s="2">
        <f>A6061*FERT_BED_TOM+B6061*FERT_BED_CAR+C6061*FERT_BED_MES</f>
        <v>21120</v>
      </c>
      <c r="N6061" s="6">
        <f>IF(AND(D6061&lt;=TOTAL_BEDS,J6061&lt;=TEMP_WORKER_MAX*TEMP_WORKER_HRS),1,0)</f>
        <v>1</v>
      </c>
      <c r="O6061" s="2">
        <f>L6061-M6061-K6061-FIXED_COSTS</f>
        <v>22879.245059744084</v>
      </c>
      <c r="P6061" s="2">
        <f>IF(N6061=1,O6061,"")</f>
        <v>22879.245059744084</v>
      </c>
    </row>
    <row r="6062">
      <c r="A6062" s="6">
        <v>9</v>
      </c>
      <c r="B6062" s="6">
        <v>6</v>
      </c>
      <c r="C6062" s="6">
        <v>13</v>
      </c>
      <c r="D6062" s="6">
        <f>A6062+B6062+C6062</f>
        <v>28</v>
      </c>
      <c r="E6062" s="5">
        <f>IF(A6062=0,0,A6062*LABOR_HRS_WK_TOM*SEASON_WEEKS*(1+DIM_PCT_TOM)^A6062)</f>
        <v>1909.9376297100016</v>
      </c>
      <c r="F6062" s="5">
        <f>IF(B6062=0,0,B6062*LABOR_HRS_WK_CAR*SEASON_WEEKS*(1+DIM_PCT_CAR)^B6062)</f>
        <v>208.7448152783202</v>
      </c>
      <c r="G6062" s="5">
        <f>IF(C6062=0,0,C6062*LABOR_HRS_WK_MES*SEASON_WEEKS*(1+DIM_PCT_MES)^C6062)</f>
        <v>687.52941027880331</v>
      </c>
      <c r="H6062" s="5">
        <f>E6062+F6062+G6062</f>
        <v>2806.2118552671254</v>
      </c>
      <c r="I6062" s="5">
        <f>MIN(H6062,FARMER_HRS)</f>
        <v>720</v>
      </c>
      <c r="J6062" s="5">
        <f>MAX(0,H6062-FARMER_HRS)</f>
        <v>2086.2118552671254</v>
      </c>
      <c r="K6062" s="2">
        <f>I6062*FARMER_RATE+J6062*TEMP_WORKER_RATE</f>
        <v>61218.955820609815</v>
      </c>
      <c r="L6062" s="2">
        <f>A6062*PRICE_TOM+B6062*PRICE_CAR+C6062*PRICE_MES</f>
        <v>126864</v>
      </c>
      <c r="M6062" s="2">
        <f>A6062*FERT_BED_TOM+B6062*FERT_BED_CAR+C6062*FERT_BED_MES</f>
        <v>22000</v>
      </c>
      <c r="N6062" s="6">
        <f>IF(AND(D6062&lt;=TOTAL_BEDS,J6062&lt;=TEMP_WORKER_MAX*TEMP_WORKER_HRS),1,0)</f>
        <v>1</v>
      </c>
      <c r="O6062" s="2">
        <f>L6062-M6062-K6062-FIXED_COSTS</f>
        <v>23645.044179390185</v>
      </c>
      <c r="P6062" s="2">
        <f>IF(N6062=1,O6062,"")</f>
        <v>23645.044179390185</v>
      </c>
    </row>
    <row r="6063">
      <c r="A6063" s="6">
        <v>9</v>
      </c>
      <c r="B6063" s="6">
        <v>6</v>
      </c>
      <c r="C6063" s="6">
        <v>14</v>
      </c>
      <c r="D6063" s="6">
        <f>A6063+B6063+C6063</f>
        <v>29</v>
      </c>
      <c r="E6063" s="5">
        <f>IF(A6063=0,0,A6063*LABOR_HRS_WK_TOM*SEASON_WEEKS*(1+DIM_PCT_TOM)^A6063)</f>
        <v>1909.9376297100016</v>
      </c>
      <c r="F6063" s="5">
        <f>IF(B6063=0,0,B6063*LABOR_HRS_WK_CAR*SEASON_WEEKS*(1+DIM_PCT_CAR)^B6063)</f>
        <v>208.7448152783202</v>
      </c>
      <c r="G6063" s="5">
        <f>IF(C6063=0,0,C6063*LABOR_HRS_WK_MES*SEASON_WEEKS*(1+DIM_PCT_MES)^C6063)</f>
        <v>749.67149159246435</v>
      </c>
      <c r="H6063" s="5">
        <f>E6063+F6063+G6063</f>
        <v>2868.3539365807865</v>
      </c>
      <c r="I6063" s="5">
        <f>MIN(H6063,FARMER_HRS)</f>
        <v>720</v>
      </c>
      <c r="J6063" s="5">
        <f>MAX(0,H6063-FARMER_HRS)</f>
        <v>2148.3539365807865</v>
      </c>
      <c r="K6063" s="2">
        <f>I6063*FARMER_RATE+J6063*TEMP_WORKER_RATE</f>
        <v>62297.811398971986</v>
      </c>
      <c r="L6063" s="2">
        <f>A6063*PRICE_TOM+B6063*PRICE_CAR+C6063*PRICE_MES</f>
        <v>129564</v>
      </c>
      <c r="M6063" s="2">
        <f>A6063*FERT_BED_TOM+B6063*FERT_BED_CAR+C6063*FERT_BED_MES</f>
        <v>22880</v>
      </c>
      <c r="N6063" s="6">
        <f>IF(AND(D6063&lt;=TOTAL_BEDS,J6063&lt;=TEMP_WORKER_MAX*TEMP_WORKER_HRS),1,0)</f>
        <v>1</v>
      </c>
      <c r="O6063" s="2">
        <f>L6063-M6063-K6063-FIXED_COSTS</f>
        <v>24386.188601028014</v>
      </c>
      <c r="P6063" s="2">
        <f>IF(N6063=1,O6063,"")</f>
        <v>24386.188601028014</v>
      </c>
    </row>
    <row r="6064">
      <c r="A6064" s="6">
        <v>9</v>
      </c>
      <c r="B6064" s="6">
        <v>6</v>
      </c>
      <c r="C6064" s="6">
        <v>15</v>
      </c>
      <c r="D6064" s="6">
        <f>A6064+B6064+C6064</f>
        <v>30</v>
      </c>
      <c r="E6064" s="5">
        <f>IF(A6064=0,0,A6064*LABOR_HRS_WK_TOM*SEASON_WEEKS*(1+DIM_PCT_TOM)^A6064)</f>
        <v>1909.9376297100016</v>
      </c>
      <c r="F6064" s="5">
        <f>IF(B6064=0,0,B6064*LABOR_HRS_WK_CAR*SEASON_WEEKS*(1+DIM_PCT_CAR)^B6064)</f>
        <v>208.7448152783202</v>
      </c>
      <c r="G6064" s="5">
        <f>IF(C6064=0,0,C6064*LABOR_HRS_WK_MES*SEASON_WEEKS*(1+DIM_PCT_MES)^C6064)</f>
        <v>813.25969846861074</v>
      </c>
      <c r="H6064" s="5">
        <f>E6064+F6064+G6064</f>
        <v>2931.9421434569326</v>
      </c>
      <c r="I6064" s="5">
        <f>MIN(H6064,FARMER_HRS)</f>
        <v>720</v>
      </c>
      <c r="J6064" s="5">
        <f>MAX(0,H6064-FARMER_HRS)</f>
        <v>2211.9421434569326</v>
      </c>
      <c r="K6064" s="2">
        <f>I6064*FARMER_RATE+J6064*TEMP_WORKER_RATE</f>
        <v>63401.773323905079</v>
      </c>
      <c r="L6064" s="2">
        <f>A6064*PRICE_TOM+B6064*PRICE_CAR+C6064*PRICE_MES</f>
        <v>132264</v>
      </c>
      <c r="M6064" s="2">
        <f>A6064*FERT_BED_TOM+B6064*FERT_BED_CAR+C6064*FERT_BED_MES</f>
        <v>23760</v>
      </c>
      <c r="N6064" s="6">
        <f>IF(AND(D6064&lt;=TOTAL_BEDS,J6064&lt;=TEMP_WORKER_MAX*TEMP_WORKER_HRS),1,0)</f>
        <v>1</v>
      </c>
      <c r="O6064" s="2">
        <f>L6064-M6064-K6064-FIXED_COSTS</f>
        <v>25102.226676094921</v>
      </c>
      <c r="P6064" s="2">
        <f>IF(N6064=1,O6064,"")</f>
        <v>25102.226676094921</v>
      </c>
    </row>
    <row r="6065">
      <c r="A6065" s="6">
        <v>9</v>
      </c>
      <c r="B6065" s="6">
        <v>6</v>
      </c>
      <c r="C6065" s="6">
        <v>16</v>
      </c>
      <c r="D6065" s="6">
        <f>A6065+B6065+C6065</f>
        <v>31</v>
      </c>
      <c r="E6065" s="5">
        <f>IF(A6065=0,0,A6065*LABOR_HRS_WK_TOM*SEASON_WEEKS*(1+DIM_PCT_TOM)^A6065)</f>
        <v>1909.9376297100016</v>
      </c>
      <c r="F6065" s="5">
        <f>IF(B6065=0,0,B6065*LABOR_HRS_WK_CAR*SEASON_WEEKS*(1+DIM_PCT_CAR)^B6065)</f>
        <v>208.7448152783202</v>
      </c>
      <c r="G6065" s="5">
        <f>IF(C6065=0,0,C6065*LABOR_HRS_WK_MES*SEASON_WEEKS*(1+DIM_PCT_MES)^C6065)</f>
        <v>878.32047434609967</v>
      </c>
      <c r="H6065" s="5">
        <f>E6065+F6065+G6065</f>
        <v>2997.0029193344217</v>
      </c>
      <c r="I6065" s="5">
        <f>MIN(H6065,FARMER_HRS)</f>
        <v>720</v>
      </c>
      <c r="J6065" s="5">
        <f>MAX(0,H6065-FARMER_HRS)</f>
        <v>2277.0029193344217</v>
      </c>
      <c r="K6065" s="2">
        <f>I6065*FARMER_RATE+J6065*TEMP_WORKER_RATE</f>
        <v>64531.300682889261</v>
      </c>
      <c r="L6065" s="2">
        <f>A6065*PRICE_TOM+B6065*PRICE_CAR+C6065*PRICE_MES</f>
        <v>134964</v>
      </c>
      <c r="M6065" s="2">
        <f>A6065*FERT_BED_TOM+B6065*FERT_BED_CAR+C6065*FERT_BED_MES</f>
        <v>24640</v>
      </c>
      <c r="N6065" s="6">
        <f>IF(AND(D6065&lt;=TOTAL_BEDS,J6065&lt;=TEMP_WORKER_MAX*TEMP_WORKER_HRS),1,0)</f>
        <v>1</v>
      </c>
      <c r="O6065" s="2">
        <f>L6065-M6065-K6065-FIXED_COSTS</f>
        <v>25792.699317110739</v>
      </c>
      <c r="P6065" s="2">
        <f>IF(N6065=1,O6065,"")</f>
        <v>25792.699317110739</v>
      </c>
    </row>
    <row r="6066">
      <c r="A6066" s="6">
        <v>9</v>
      </c>
      <c r="B6066" s="6">
        <v>6</v>
      </c>
      <c r="C6066" s="6">
        <v>17</v>
      </c>
      <c r="D6066" s="6">
        <f>A6066+B6066+C6066</f>
        <v>32</v>
      </c>
      <c r="E6066" s="5">
        <f>IF(A6066=0,0,A6066*LABOR_HRS_WK_TOM*SEASON_WEEKS*(1+DIM_PCT_TOM)^A6066)</f>
        <v>1909.9376297100016</v>
      </c>
      <c r="F6066" s="5">
        <f>IF(B6066=0,0,B6066*LABOR_HRS_WK_CAR*SEASON_WEEKS*(1+DIM_PCT_CAR)^B6066)</f>
        <v>208.7448152783202</v>
      </c>
      <c r="G6066" s="5">
        <f>IF(C6066=0,0,C6066*LABOR_HRS_WK_MES*SEASON_WEEKS*(1+DIM_PCT_MES)^C6066)</f>
        <v>944.88069779263992</v>
      </c>
      <c r="H6066" s="5">
        <f>E6066+F6066+G6066</f>
        <v>3063.5631427809622</v>
      </c>
      <c r="I6066" s="5">
        <f>MIN(H6066,FARMER_HRS)</f>
        <v>720</v>
      </c>
      <c r="J6066" s="5">
        <f>MAX(0,H6066-FARMER_HRS)</f>
        <v>2343.5631427809622</v>
      </c>
      <c r="K6066" s="2">
        <f>I6066*FARMER_RATE+J6066*TEMP_WORKER_RATE</f>
        <v>65686.860117725038</v>
      </c>
      <c r="L6066" s="2">
        <f>A6066*PRICE_TOM+B6066*PRICE_CAR+C6066*PRICE_MES</f>
        <v>137664</v>
      </c>
      <c r="M6066" s="2">
        <f>A6066*FERT_BED_TOM+B6066*FERT_BED_CAR+C6066*FERT_BED_MES</f>
        <v>25520</v>
      </c>
      <c r="N6066" s="6">
        <f>IF(AND(D6066&lt;=TOTAL_BEDS,J6066&lt;=TEMP_WORKER_MAX*TEMP_WORKER_HRS),1,0)</f>
        <v>1</v>
      </c>
      <c r="O6066" s="2">
        <f>L6066-M6066-K6066-FIXED_COSTS</f>
        <v>26457.139882274962</v>
      </c>
      <c r="P6066" s="2">
        <f>IF(N6066=1,O6066,"")</f>
        <v>26457.139882274962</v>
      </c>
    </row>
    <row r="6067">
      <c r="A6067" s="6">
        <v>9</v>
      </c>
      <c r="B6067" s="6">
        <v>6</v>
      </c>
      <c r="C6067" s="6">
        <v>18</v>
      </c>
      <c r="D6067" s="6">
        <f>A6067+B6067+C6067</f>
        <v>33</v>
      </c>
      <c r="E6067" s="5">
        <f>IF(A6067=0,0,A6067*LABOR_HRS_WK_TOM*SEASON_WEEKS*(1+DIM_PCT_TOM)^A6067)</f>
        <v>1909.9376297100016</v>
      </c>
      <c r="F6067" s="5">
        <f>IF(B6067=0,0,B6067*LABOR_HRS_WK_CAR*SEASON_WEEKS*(1+DIM_PCT_CAR)^B6067)</f>
        <v>208.7448152783202</v>
      </c>
      <c r="G6067" s="5">
        <f>IF(C6067=0,0,C6067*LABOR_HRS_WK_MES*SEASON_WEEKS*(1+DIM_PCT_MES)^C6067)</f>
        <v>1012.9676892512272</v>
      </c>
      <c r="H6067" s="5">
        <f>E6067+F6067+G6067</f>
        <v>3131.6501342395491</v>
      </c>
      <c r="I6067" s="5">
        <f>MIN(H6067,FARMER_HRS)</f>
        <v>720</v>
      </c>
      <c r="J6067" s="5">
        <f>MAX(0,H6067-FARMER_HRS)</f>
        <v>2411.6501342395491</v>
      </c>
      <c r="K6067" s="2">
        <f>I6067*FARMER_RATE+J6067*TEMP_WORKER_RATE</f>
        <v>66868.925941658847</v>
      </c>
      <c r="L6067" s="2">
        <f>A6067*PRICE_TOM+B6067*PRICE_CAR+C6067*PRICE_MES</f>
        <v>140364</v>
      </c>
      <c r="M6067" s="2">
        <f>A6067*FERT_BED_TOM+B6067*FERT_BED_CAR+C6067*FERT_BED_MES</f>
        <v>26400</v>
      </c>
      <c r="N6067" s="6">
        <f>IF(AND(D6067&lt;=TOTAL_BEDS,J6067&lt;=TEMP_WORKER_MAX*TEMP_WORKER_HRS),1,0)</f>
        <v>1</v>
      </c>
      <c r="O6067" s="2">
        <f>L6067-M6067-K6067-FIXED_COSTS</f>
        <v>27095.074058341153</v>
      </c>
      <c r="P6067" s="2">
        <f>IF(N6067=1,O6067,"")</f>
        <v>27095.074058341153</v>
      </c>
    </row>
    <row r="6068">
      <c r="A6068" s="6">
        <v>9</v>
      </c>
      <c r="B6068" s="6">
        <v>6</v>
      </c>
      <c r="C6068" s="6">
        <v>19</v>
      </c>
      <c r="D6068" s="6">
        <f>A6068+B6068+C6068</f>
        <v>34</v>
      </c>
      <c r="E6068" s="5">
        <f>IF(A6068=0,0,A6068*LABOR_HRS_WK_TOM*SEASON_WEEKS*(1+DIM_PCT_TOM)^A6068)</f>
        <v>1909.9376297100016</v>
      </c>
      <c r="F6068" s="5">
        <f>IF(B6068=0,0,B6068*LABOR_HRS_WK_CAR*SEASON_WEEKS*(1+DIM_PCT_CAR)^B6068)</f>
        <v>208.7448152783202</v>
      </c>
      <c r="G6068" s="5">
        <f>IF(C6068=0,0,C6068*LABOR_HRS_WK_MES*SEASON_WEEKS*(1+DIM_PCT_MES)^C6068)</f>
        <v>1082.6092178872491</v>
      </c>
      <c r="H6068" s="5">
        <f>E6068+F6068+G6068</f>
        <v>3201.2916628755711</v>
      </c>
      <c r="I6068" s="5">
        <f>MIN(H6068,FARMER_HRS)</f>
        <v>720</v>
      </c>
      <c r="J6068" s="5">
        <f>MAX(0,H6068-FARMER_HRS)</f>
        <v>2481.2916628755711</v>
      </c>
      <c r="K6068" s="2">
        <f>I6068*FARMER_RATE+J6068*TEMP_WORKER_RATE</f>
        <v>68077.980258256444</v>
      </c>
      <c r="L6068" s="2">
        <f>A6068*PRICE_TOM+B6068*PRICE_CAR+C6068*PRICE_MES</f>
        <v>143064</v>
      </c>
      <c r="M6068" s="2">
        <f>A6068*FERT_BED_TOM+B6068*FERT_BED_CAR+C6068*FERT_BED_MES</f>
        <v>27280</v>
      </c>
      <c r="N6068" s="6">
        <f>IF(AND(D6068&lt;=TOTAL_BEDS,J6068&lt;=TEMP_WORKER_MAX*TEMP_WORKER_HRS),1,0)</f>
        <v>1</v>
      </c>
      <c r="O6068" s="2">
        <f>L6068-M6068-K6068-FIXED_COSTS</f>
        <v>27706.019741743556</v>
      </c>
      <c r="P6068" s="2">
        <f>IF(N6068=1,O6068,"")</f>
        <v>27706.019741743556</v>
      </c>
    </row>
    <row r="6069">
      <c r="A6069" s="6">
        <v>9</v>
      </c>
      <c r="B6069" s="6">
        <v>6</v>
      </c>
      <c r="C6069" s="6">
        <v>20</v>
      </c>
      <c r="D6069" s="6">
        <f>A6069+B6069+C6069</f>
        <v>35</v>
      </c>
      <c r="E6069" s="5">
        <f>IF(A6069=0,0,A6069*LABOR_HRS_WK_TOM*SEASON_WEEKS*(1+DIM_PCT_TOM)^A6069)</f>
        <v>1909.9376297100016</v>
      </c>
      <c r="F6069" s="5">
        <f>IF(B6069=0,0,B6069*LABOR_HRS_WK_CAR*SEASON_WEEKS*(1+DIM_PCT_CAR)^B6069)</f>
        <v>208.7448152783202</v>
      </c>
      <c r="G6069" s="5">
        <f>IF(C6069=0,0,C6069*LABOR_HRS_WK_MES*SEASON_WEEKS*(1+DIM_PCT_MES)^C6069)</f>
        <v>1153.8335085377259</v>
      </c>
      <c r="H6069" s="5">
        <f>E6069+F6069+G6069</f>
        <v>3272.5159535260482</v>
      </c>
      <c r="I6069" s="5">
        <f>MIN(H6069,FARMER_HRS)</f>
        <v>720</v>
      </c>
      <c r="J6069" s="5">
        <f>MAX(0,H6069-FARMER_HRS)</f>
        <v>2552.5159535260482</v>
      </c>
      <c r="K6069" s="2">
        <f>I6069*FARMER_RATE+J6069*TEMP_WORKER_RATE</f>
        <v>69314.513082049438</v>
      </c>
      <c r="L6069" s="2">
        <f>A6069*PRICE_TOM+B6069*PRICE_CAR+C6069*PRICE_MES</f>
        <v>145764</v>
      </c>
      <c r="M6069" s="2">
        <f>A6069*FERT_BED_TOM+B6069*FERT_BED_CAR+C6069*FERT_BED_MES</f>
        <v>28160</v>
      </c>
      <c r="N6069" s="6">
        <f>IF(AND(D6069&lt;=TOTAL_BEDS,J6069&lt;=TEMP_WORKER_MAX*TEMP_WORKER_HRS),1,0)</f>
        <v>1</v>
      </c>
      <c r="O6069" s="2">
        <f>L6069-M6069-K6069-FIXED_COSTS</f>
        <v>28289.486917950562</v>
      </c>
      <c r="P6069" s="2">
        <f>IF(N6069=1,O6069,"")</f>
        <v>28289.486917950562</v>
      </c>
    </row>
    <row r="6070">
      <c r="A6070" s="6">
        <v>9</v>
      </c>
      <c r="B6070" s="6">
        <v>6</v>
      </c>
      <c r="C6070" s="6">
        <v>21</v>
      </c>
      <c r="D6070" s="6">
        <f>A6070+B6070+C6070</f>
        <v>36</v>
      </c>
      <c r="E6070" s="5">
        <f>IF(A6070=0,0,A6070*LABOR_HRS_WK_TOM*SEASON_WEEKS*(1+DIM_PCT_TOM)^A6070)</f>
        <v>1909.9376297100016</v>
      </c>
      <c r="F6070" s="5">
        <f>IF(B6070=0,0,B6070*LABOR_HRS_WK_CAR*SEASON_WEEKS*(1+DIM_PCT_CAR)^B6070)</f>
        <v>208.7448152783202</v>
      </c>
      <c r="G6070" s="5">
        <f>IF(C6070=0,0,C6070*LABOR_HRS_WK_MES*SEASON_WEEKS*(1+DIM_PCT_MES)^C6070)</f>
        <v>1226.6692487641699</v>
      </c>
      <c r="H6070" s="5">
        <f>E6070+F6070+G6070</f>
        <v>3345.3516937524919</v>
      </c>
      <c r="I6070" s="5">
        <f>MIN(H6070,FARMER_HRS)</f>
        <v>720</v>
      </c>
      <c r="J6070" s="5">
        <f>MAX(0,H6070-FARMER_HRS)</f>
        <v>2625.3516937524919</v>
      </c>
      <c r="K6070" s="2">
        <f>I6070*FARMER_RATE+J6070*TEMP_WORKER_RATE</f>
        <v>70579.022460980763</v>
      </c>
      <c r="L6070" s="2">
        <f>A6070*PRICE_TOM+B6070*PRICE_CAR+C6070*PRICE_MES</f>
        <v>148464</v>
      </c>
      <c r="M6070" s="2">
        <f>A6070*FERT_BED_TOM+B6070*FERT_BED_CAR+C6070*FERT_BED_MES</f>
        <v>29040</v>
      </c>
      <c r="N6070" s="6">
        <f>IF(AND(D6070&lt;=TOTAL_BEDS,J6070&lt;=TEMP_WORKER_MAX*TEMP_WORKER_HRS),1,0)</f>
        <v>1</v>
      </c>
      <c r="O6070" s="2">
        <f>L6070-M6070-K6070-FIXED_COSTS</f>
        <v>28844.977539019237</v>
      </c>
      <c r="P6070" s="2">
        <f>IF(N6070=1,O6070,"")</f>
        <v>28844.977539019237</v>
      </c>
    </row>
    <row r="6071">
      <c r="A6071" s="6">
        <v>9</v>
      </c>
      <c r="B6071" s="6">
        <v>6</v>
      </c>
      <c r="C6071" s="6">
        <v>22</v>
      </c>
      <c r="D6071" s="6">
        <f>A6071+B6071+C6071</f>
        <v>37</v>
      </c>
      <c r="E6071" s="5">
        <f>IF(A6071=0,0,A6071*LABOR_HRS_WK_TOM*SEASON_WEEKS*(1+DIM_PCT_TOM)^A6071)</f>
        <v>1909.9376297100016</v>
      </c>
      <c r="F6071" s="5">
        <f>IF(B6071=0,0,B6071*LABOR_HRS_WK_CAR*SEASON_WEEKS*(1+DIM_PCT_CAR)^B6071)</f>
        <v>208.7448152783202</v>
      </c>
      <c r="G6071" s="5">
        <f>IF(C6071=0,0,C6071*LABOR_HRS_WK_MES*SEASON_WEEKS*(1+DIM_PCT_MES)^C6071)</f>
        <v>1301.1455960105659</v>
      </c>
      <c r="H6071" s="5">
        <f>E6071+F6071+G6071</f>
        <v>3419.8280409988879</v>
      </c>
      <c r="I6071" s="5">
        <f>MIN(H6071,FARMER_HRS)</f>
        <v>720</v>
      </c>
      <c r="J6071" s="5">
        <f>MAX(0,H6071-FARMER_HRS)</f>
        <v>2699.8280409988879</v>
      </c>
      <c r="K6071" s="2">
        <f>I6071*FARMER_RATE+J6071*TEMP_WORKER_RATE</f>
        <v>71872.014600675146</v>
      </c>
      <c r="L6071" s="2">
        <f>A6071*PRICE_TOM+B6071*PRICE_CAR+C6071*PRICE_MES</f>
        <v>151164</v>
      </c>
      <c r="M6071" s="2">
        <f>A6071*FERT_BED_TOM+B6071*FERT_BED_CAR+C6071*FERT_BED_MES</f>
        <v>29920</v>
      </c>
      <c r="N6071" s="6">
        <f>IF(AND(D6071&lt;=TOTAL_BEDS,J6071&lt;=TEMP_WORKER_MAX*TEMP_WORKER_HRS),1,0)</f>
        <v>1</v>
      </c>
      <c r="O6071" s="2">
        <f>L6071-M6071-K6071-FIXED_COSTS</f>
        <v>29371.985399324854</v>
      </c>
      <c r="P6071" s="2">
        <f>IF(N6071=1,O6071,"")</f>
        <v>29371.985399324854</v>
      </c>
    </row>
    <row r="6072">
      <c r="A6072" s="6">
        <v>9</v>
      </c>
      <c r="B6072" s="6">
        <v>6</v>
      </c>
      <c r="C6072" s="6">
        <v>23</v>
      </c>
      <c r="D6072" s="6">
        <f>A6072+B6072+C6072</f>
        <v>38</v>
      </c>
      <c r="E6072" s="5">
        <f>IF(A6072=0,0,A6072*LABOR_HRS_WK_TOM*SEASON_WEEKS*(1+DIM_PCT_TOM)^A6072)</f>
        <v>1909.9376297100016</v>
      </c>
      <c r="F6072" s="5">
        <f>IF(B6072=0,0,B6072*LABOR_HRS_WK_CAR*SEASON_WEEKS*(1+DIM_PCT_CAR)^B6072)</f>
        <v>208.7448152783202</v>
      </c>
      <c r="G6072" s="5">
        <f>IF(C6072=0,0,C6072*LABOR_HRS_WK_MES*SEASON_WEEKS*(1+DIM_PCT_MES)^C6072)</f>
        <v>1377.2921848680023</v>
      </c>
      <c r="H6072" s="5">
        <f>E6072+F6072+G6072</f>
        <v>3495.9746298563241</v>
      </c>
      <c r="I6072" s="5">
        <f>MIN(H6072,FARMER_HRS)</f>
        <v>720</v>
      </c>
      <c r="J6072" s="5">
        <f>MAX(0,H6072-FARMER_HRS)</f>
        <v>2775.9746298563241</v>
      </c>
      <c r="K6072" s="2">
        <f>I6072*FARMER_RATE+J6072*TEMP_WORKER_RATE</f>
        <v>73194.003990561177</v>
      </c>
      <c r="L6072" s="2">
        <f>A6072*PRICE_TOM+B6072*PRICE_CAR+C6072*PRICE_MES</f>
        <v>153864</v>
      </c>
      <c r="M6072" s="2">
        <f>A6072*FERT_BED_TOM+B6072*FERT_BED_CAR+C6072*FERT_BED_MES</f>
        <v>30800</v>
      </c>
      <c r="N6072" s="6">
        <f>IF(AND(D6072&lt;=TOTAL_BEDS,J6072&lt;=TEMP_WORKER_MAX*TEMP_WORKER_HRS),1,0)</f>
        <v>1</v>
      </c>
      <c r="O6072" s="2">
        <f>L6072-M6072-K6072-FIXED_COSTS</f>
        <v>29869.996009438823</v>
      </c>
      <c r="P6072" s="2">
        <f>IF(N6072=1,O6072,"")</f>
        <v>29869.996009438823</v>
      </c>
    </row>
    <row r="6073">
      <c r="A6073" s="6">
        <v>9</v>
      </c>
      <c r="B6073" s="6">
        <v>6</v>
      </c>
      <c r="C6073" s="6">
        <v>24</v>
      </c>
      <c r="D6073" s="6">
        <f>A6073+B6073+C6073</f>
        <v>39</v>
      </c>
      <c r="E6073" s="5">
        <f>IF(A6073=0,0,A6073*LABOR_HRS_WK_TOM*SEASON_WEEKS*(1+DIM_PCT_TOM)^A6073)</f>
        <v>1909.9376297100016</v>
      </c>
      <c r="F6073" s="5">
        <f>IF(B6073=0,0,B6073*LABOR_HRS_WK_CAR*SEASON_WEEKS*(1+DIM_PCT_CAR)^B6073)</f>
        <v>208.7448152783202</v>
      </c>
      <c r="G6073" s="5">
        <f>IF(C6073=0,0,C6073*LABOR_HRS_WK_MES*SEASON_WEEKS*(1+DIM_PCT_MES)^C6073)</f>
        <v>1455.139134447498</v>
      </c>
      <c r="H6073" s="5">
        <f>E6073+F6073+G6073</f>
        <v>3573.8215794358202</v>
      </c>
      <c r="I6073" s="5">
        <f>MIN(H6073,FARMER_HRS)</f>
        <v>720</v>
      </c>
      <c r="J6073" s="5">
        <f>MAX(0,H6073-FARMER_HRS)</f>
        <v>2853.8215794358202</v>
      </c>
      <c r="K6073" s="2">
        <f>I6073*FARMER_RATE+J6073*TEMP_WORKER_RATE</f>
        <v>74545.513531871868</v>
      </c>
      <c r="L6073" s="2">
        <f>A6073*PRICE_TOM+B6073*PRICE_CAR+C6073*PRICE_MES</f>
        <v>156564</v>
      </c>
      <c r="M6073" s="2">
        <f>A6073*FERT_BED_TOM+B6073*FERT_BED_CAR+C6073*FERT_BED_MES</f>
        <v>31680</v>
      </c>
      <c r="N6073" s="6">
        <f>IF(AND(D6073&lt;=TOTAL_BEDS,J6073&lt;=TEMP_WORKER_MAX*TEMP_WORKER_HRS),1,0)</f>
        <v>1</v>
      </c>
      <c r="O6073" s="2">
        <f>L6073-M6073-K6073-FIXED_COSTS</f>
        <v>30338.486468128132</v>
      </c>
      <c r="P6073" s="2">
        <f>IF(N6073=1,O6073,"")</f>
        <v>30338.486468128132</v>
      </c>
    </row>
    <row r="6074">
      <c r="A6074" s="6">
        <v>9</v>
      </c>
      <c r="B6074" s="6">
        <v>6</v>
      </c>
      <c r="C6074" s="6">
        <v>25</v>
      </c>
      <c r="D6074" s="6">
        <f>A6074+B6074+C6074</f>
        <v>40</v>
      </c>
      <c r="E6074" s="5">
        <f>IF(A6074=0,0,A6074*LABOR_HRS_WK_TOM*SEASON_WEEKS*(1+DIM_PCT_TOM)^A6074)</f>
        <v>1909.9376297100016</v>
      </c>
      <c r="F6074" s="5">
        <f>IF(B6074=0,0,B6074*LABOR_HRS_WK_CAR*SEASON_WEEKS*(1+DIM_PCT_CAR)^B6074)</f>
        <v>208.7448152783202</v>
      </c>
      <c r="G6074" s="5">
        <f>IF(C6074=0,0,C6074*LABOR_HRS_WK_MES*SEASON_WEEKS*(1+DIM_PCT_MES)^C6074)</f>
        <v>1534.7170558625955</v>
      </c>
      <c r="H6074" s="5">
        <f>E6074+F6074+G6074</f>
        <v>3653.3995008509173</v>
      </c>
      <c r="I6074" s="5">
        <f>MIN(H6074,FARMER_HRS)</f>
        <v>720</v>
      </c>
      <c r="J6074" s="5">
        <f>MAX(0,H6074-FARMER_HRS)</f>
        <v>2933.3995008509173</v>
      </c>
      <c r="K6074" s="2">
        <f>I6074*FARMER_RATE+J6074*TEMP_WORKER_RATE</f>
        <v>75927.074667550653</v>
      </c>
      <c r="L6074" s="2">
        <f>A6074*PRICE_TOM+B6074*PRICE_CAR+C6074*PRICE_MES</f>
        <v>159264</v>
      </c>
      <c r="M6074" s="2">
        <f>A6074*FERT_BED_TOM+B6074*FERT_BED_CAR+C6074*FERT_BED_MES</f>
        <v>32560</v>
      </c>
      <c r="N6074" s="6">
        <f>IF(AND(D6074&lt;=TOTAL_BEDS,J6074&lt;=TEMP_WORKER_MAX*TEMP_WORKER_HRS),1,0)</f>
        <v>1</v>
      </c>
      <c r="O6074" s="2">
        <f>L6074-M6074-K6074-FIXED_COSTS</f>
        <v>30776.925332449347</v>
      </c>
      <c r="P6074" s="2">
        <f>IF(N6074=1,O6074,"")</f>
        <v>30776.925332449347</v>
      </c>
    </row>
    <row r="6075">
      <c r="A6075" s="6">
        <v>9</v>
      </c>
      <c r="B6075" s="6">
        <v>6</v>
      </c>
      <c r="C6075" s="6">
        <v>26</v>
      </c>
      <c r="D6075" s="6">
        <f>A6075+B6075+C6075</f>
        <v>41</v>
      </c>
      <c r="E6075" s="5">
        <f>IF(A6075=0,0,A6075*LABOR_HRS_WK_TOM*SEASON_WEEKS*(1+DIM_PCT_TOM)^A6075)</f>
        <v>1909.9376297100016</v>
      </c>
      <c r="F6075" s="5">
        <f>IF(B6075=0,0,B6075*LABOR_HRS_WK_CAR*SEASON_WEEKS*(1+DIM_PCT_CAR)^B6075)</f>
        <v>208.7448152783202</v>
      </c>
      <c r="G6075" s="5">
        <f>IF(C6075=0,0,C6075*LABOR_HRS_WK_MES*SEASON_WEEKS*(1+DIM_PCT_MES)^C6075)</f>
        <v>1616.0570598233128</v>
      </c>
      <c r="H6075" s="5">
        <f>E6075+F6075+G6075</f>
        <v>3734.739504811635</v>
      </c>
      <c r="I6075" s="5">
        <f>MIN(H6075,FARMER_HRS)</f>
        <v>720</v>
      </c>
      <c r="J6075" s="5">
        <f>MAX(0,H6075-FARMER_HRS)</f>
        <v>3014.739504811635</v>
      </c>
      <c r="K6075" s="2">
        <f>I6075*FARMER_RATE+J6075*TEMP_WORKER_RATE</f>
        <v>77339.22751409089</v>
      </c>
      <c r="L6075" s="2">
        <f>A6075*PRICE_TOM+B6075*PRICE_CAR+C6075*PRICE_MES</f>
        <v>161964</v>
      </c>
      <c r="M6075" s="2">
        <f>A6075*FERT_BED_TOM+B6075*FERT_BED_CAR+C6075*FERT_BED_MES</f>
        <v>33440</v>
      </c>
      <c r="N6075" s="6">
        <f>IF(AND(D6075&lt;=TOTAL_BEDS,J6075&lt;=TEMP_WORKER_MAX*TEMP_WORKER_HRS),1,0)</f>
        <v>1</v>
      </c>
      <c r="O6075" s="2">
        <f>L6075-M6075-K6075-FIXED_COSTS</f>
        <v>31184.77248590911</v>
      </c>
      <c r="P6075" s="2">
        <f>IF(N6075=1,O6075,"")</f>
        <v>31184.77248590911</v>
      </c>
    </row>
    <row r="6076">
      <c r="A6076" s="6">
        <v>9</v>
      </c>
      <c r="B6076" s="6">
        <v>6</v>
      </c>
      <c r="C6076" s="6">
        <v>27</v>
      </c>
      <c r="D6076" s="6">
        <f>A6076+B6076+C6076</f>
        <v>42</v>
      </c>
      <c r="E6076" s="5">
        <f>IF(A6076=0,0,A6076*LABOR_HRS_WK_TOM*SEASON_WEEKS*(1+DIM_PCT_TOM)^A6076)</f>
        <v>1909.9376297100016</v>
      </c>
      <c r="F6076" s="5">
        <f>IF(B6076=0,0,B6076*LABOR_HRS_WK_CAR*SEASON_WEEKS*(1+DIM_PCT_CAR)^B6076)</f>
        <v>208.7448152783202</v>
      </c>
      <c r="G6076" s="5">
        <f>IF(C6076=0,0,C6076*LABOR_HRS_WK_MES*SEASON_WEEKS*(1+DIM_PCT_MES)^C6076)</f>
        <v>1699.19076434307</v>
      </c>
      <c r="H6076" s="5">
        <f>E6076+F6076+G6076</f>
        <v>3817.873209331392</v>
      </c>
      <c r="I6076" s="5">
        <f>MIN(H6076,FARMER_HRS)</f>
        <v>720</v>
      </c>
      <c r="J6076" s="5">
        <f>MAX(0,H6076-FARMER_HRS)</f>
        <v>3097.873209331392</v>
      </c>
      <c r="K6076" s="2">
        <f>I6076*FARMER_RATE+J6076*TEMP_WORKER_RATE</f>
        <v>78782.520995336672</v>
      </c>
      <c r="L6076" s="2">
        <f>A6076*PRICE_TOM+B6076*PRICE_CAR+C6076*PRICE_MES</f>
        <v>164664</v>
      </c>
      <c r="M6076" s="2">
        <f>A6076*FERT_BED_TOM+B6076*FERT_BED_CAR+C6076*FERT_BED_MES</f>
        <v>34320</v>
      </c>
      <c r="N6076" s="6">
        <f>IF(AND(D6076&lt;=TOTAL_BEDS,J6076&lt;=TEMP_WORKER_MAX*TEMP_WORKER_HRS),1,0)</f>
        <v>1</v>
      </c>
      <c r="O6076" s="2">
        <f>L6076-M6076-K6076-FIXED_COSTS</f>
        <v>31561.479004663328</v>
      </c>
      <c r="P6076" s="2">
        <f>IF(N6076=1,O6076,"")</f>
        <v>31561.479004663328</v>
      </c>
    </row>
    <row r="6077">
      <c r="A6077" s="6">
        <v>9</v>
      </c>
      <c r="B6077" s="6">
        <v>6</v>
      </c>
      <c r="C6077" s="6">
        <v>28</v>
      </c>
      <c r="D6077" s="6">
        <f>A6077+B6077+C6077</f>
        <v>43</v>
      </c>
      <c r="E6077" s="5">
        <f>IF(A6077=0,0,A6077*LABOR_HRS_WK_TOM*SEASON_WEEKS*(1+DIM_PCT_TOM)^A6077)</f>
        <v>1909.9376297100016</v>
      </c>
      <c r="F6077" s="5">
        <f>IF(B6077=0,0,B6077*LABOR_HRS_WK_CAR*SEASON_WEEKS*(1+DIM_PCT_CAR)^B6077)</f>
        <v>208.7448152783202</v>
      </c>
      <c r="G6077" s="5">
        <f>IF(C6077=0,0,C6077*LABOR_HRS_WK_MES*SEASON_WEEKS*(1+DIM_PCT_MES)^C6077)</f>
        <v>1784.1503025602233</v>
      </c>
      <c r="H6077" s="5">
        <f>E6077+F6077+G6077</f>
        <v>3902.8327475485453</v>
      </c>
      <c r="I6077" s="5">
        <f>MIN(H6077,FARMER_HRS)</f>
        <v>720</v>
      </c>
      <c r="J6077" s="5">
        <f>MAX(0,H6077-FARMER_HRS)</f>
        <v>3182.8327475485453</v>
      </c>
      <c r="K6077" s="2">
        <f>I6077*FARMER_RATE+J6077*TEMP_WORKER_RATE</f>
        <v>80257.512978273357</v>
      </c>
      <c r="L6077" s="2">
        <f>A6077*PRICE_TOM+B6077*PRICE_CAR+C6077*PRICE_MES</f>
        <v>167364</v>
      </c>
      <c r="M6077" s="2">
        <f>A6077*FERT_BED_TOM+B6077*FERT_BED_CAR+C6077*FERT_BED_MES</f>
        <v>35200</v>
      </c>
      <c r="N6077" s="6">
        <f>IF(AND(D6077&lt;=TOTAL_BEDS,J6077&lt;=TEMP_WORKER_MAX*TEMP_WORKER_HRS),1,0)</f>
        <v>1</v>
      </c>
      <c r="O6077" s="2">
        <f>L6077-M6077-K6077-FIXED_COSTS</f>
        <v>31906.487021726643</v>
      </c>
      <c r="P6077" s="2">
        <f>IF(N6077=1,O6077,"")</f>
        <v>31906.487021726643</v>
      </c>
    </row>
    <row r="6078">
      <c r="A6078" s="6">
        <v>9</v>
      </c>
      <c r="B6078" s="6">
        <v>6</v>
      </c>
      <c r="C6078" s="6">
        <v>29</v>
      </c>
      <c r="D6078" s="6">
        <f>A6078+B6078+C6078</f>
        <v>44</v>
      </c>
      <c r="E6078" s="5">
        <f>IF(A6078=0,0,A6078*LABOR_HRS_WK_TOM*SEASON_WEEKS*(1+DIM_PCT_TOM)^A6078)</f>
        <v>1909.9376297100016</v>
      </c>
      <c r="F6078" s="5">
        <f>IF(B6078=0,0,B6078*LABOR_HRS_WK_CAR*SEASON_WEEKS*(1+DIM_PCT_CAR)^B6078)</f>
        <v>208.7448152783202</v>
      </c>
      <c r="G6078" s="5">
        <f>IF(C6078=0,0,C6078*LABOR_HRS_WK_MES*SEASON_WEEKS*(1+DIM_PCT_MES)^C6078)</f>
        <v>1870.9683306758766</v>
      </c>
      <c r="H6078" s="5">
        <f>E6078+F6078+G6078</f>
        <v>3989.6507756641986</v>
      </c>
      <c r="I6078" s="5">
        <f>MIN(H6078,FARMER_HRS)</f>
        <v>720</v>
      </c>
      <c r="J6078" s="5">
        <f>MAX(0,H6078-FARMER_HRS)</f>
        <v>3269.6507756641986</v>
      </c>
      <c r="K6078" s="2">
        <f>I6078*FARMER_RATE+J6078*TEMP_WORKER_RATE</f>
        <v>81764.770410836791</v>
      </c>
      <c r="L6078" s="2">
        <f>A6078*PRICE_TOM+B6078*PRICE_CAR+C6078*PRICE_MES</f>
        <v>170064</v>
      </c>
      <c r="M6078" s="2">
        <f>A6078*FERT_BED_TOM+B6078*FERT_BED_CAR+C6078*FERT_BED_MES</f>
        <v>36080</v>
      </c>
      <c r="N6078" s="6">
        <f>IF(AND(D6078&lt;=TOTAL_BEDS,J6078&lt;=TEMP_WORKER_MAX*TEMP_WORKER_HRS),1,0)</f>
        <v>1</v>
      </c>
      <c r="O6078" s="2">
        <f>L6078-M6078-K6078-FIXED_COSTS</f>
        <v>32219.229589163209</v>
      </c>
      <c r="P6078" s="2">
        <f>IF(N6078=1,O6078,"")</f>
        <v>32219.229589163209</v>
      </c>
    </row>
    <row r="6079">
      <c r="A6079" s="6">
        <v>9</v>
      </c>
      <c r="B6079" s="6">
        <v>6</v>
      </c>
      <c r="C6079" s="6">
        <v>30</v>
      </c>
      <c r="D6079" s="6">
        <f>A6079+B6079+C6079</f>
        <v>45</v>
      </c>
      <c r="E6079" s="5">
        <f>IF(A6079=0,0,A6079*LABOR_HRS_WK_TOM*SEASON_WEEKS*(1+DIM_PCT_TOM)^A6079)</f>
        <v>1909.9376297100016</v>
      </c>
      <c r="F6079" s="5">
        <f>IF(B6079=0,0,B6079*LABOR_HRS_WK_CAR*SEASON_WEEKS*(1+DIM_PCT_CAR)^B6079)</f>
        <v>208.7448152783202</v>
      </c>
      <c r="G6079" s="5">
        <f>IF(C6079=0,0,C6079*LABOR_HRS_WK_MES*SEASON_WEEKS*(1+DIM_PCT_MES)^C6079)</f>
        <v>1959.6780360096466</v>
      </c>
      <c r="H6079" s="5">
        <f>E6079+F6079+G6079</f>
        <v>4078.3604809979688</v>
      </c>
      <c r="I6079" s="5">
        <f>MIN(H6079,FARMER_HRS)</f>
        <v>720</v>
      </c>
      <c r="J6079" s="5">
        <f>MAX(0,H6079-FARMER_HRS)</f>
        <v>3358.3604809979688</v>
      </c>
      <c r="K6079" s="2">
        <f>I6079*FARMER_RATE+J6079*TEMP_WORKER_RATE</f>
        <v>83304.869461770286</v>
      </c>
      <c r="L6079" s="2">
        <f>A6079*PRICE_TOM+B6079*PRICE_CAR+C6079*PRICE_MES</f>
        <v>172764</v>
      </c>
      <c r="M6079" s="2">
        <f>A6079*FERT_BED_TOM+B6079*FERT_BED_CAR+C6079*FERT_BED_MES</f>
        <v>36960</v>
      </c>
      <c r="N6079" s="6">
        <f>IF(AND(D6079&lt;=TOTAL_BEDS,J6079&lt;=TEMP_WORKER_MAX*TEMP_WORKER_HRS),1,0)</f>
        <v>1</v>
      </c>
      <c r="O6079" s="2">
        <f>L6079-M6079-K6079-FIXED_COSTS</f>
        <v>32499.130538229714</v>
      </c>
      <c r="P6079" s="2">
        <f>IF(N6079=1,O6079,"")</f>
        <v>32499.130538229714</v>
      </c>
    </row>
    <row r="6080">
      <c r="A6080" s="6">
        <v>9</v>
      </c>
      <c r="B6080" s="6">
        <v>7</v>
      </c>
      <c r="C6080" s="6">
        <v>0</v>
      </c>
      <c r="D6080" s="6">
        <f>A6080+B6080+C6080</f>
        <v>16</v>
      </c>
      <c r="E6080" s="5">
        <f>IF(A6080=0,0,A6080*LABOR_HRS_WK_TOM*SEASON_WEEKS*(1+DIM_PCT_TOM)^A6080)</f>
        <v>1909.9376297100016</v>
      </c>
      <c r="F6080" s="5">
        <f>IF(B6080=0,0,B6080*LABOR_HRS_WK_CAR*SEASON_WEEKS*(1+DIM_PCT_CAR)^B6080)</f>
        <v>249.62400827032462</v>
      </c>
      <c r="G6080" s="5">
        <f>IF(C6080=0,0,C6080*LABOR_HRS_WK_MES*SEASON_WEEKS*(1+DIM_PCT_MES)^C6080)</f>
        <v>0</v>
      </c>
      <c r="H6080" s="5">
        <f>E6080+F6080+G6080</f>
        <v>2159.5616379803264</v>
      </c>
      <c r="I6080" s="5">
        <f>MIN(H6080,FARMER_HRS)</f>
        <v>720</v>
      </c>
      <c r="J6080" s="5">
        <f>MAX(0,H6080-FARMER_HRS)</f>
        <v>1439.5616379803264</v>
      </c>
      <c r="K6080" s="2">
        <f>I6080*FARMER_RATE+J6080*TEMP_WORKER_RATE</f>
        <v>49992.389548269552</v>
      </c>
      <c r="L6080" s="2">
        <f>A6080*PRICE_TOM+B6080*PRICE_CAR+C6080*PRICE_MES</f>
        <v>93858</v>
      </c>
      <c r="M6080" s="2">
        <f>A6080*FERT_BED_TOM+B6080*FERT_BED_CAR+C6080*FERT_BED_MES</f>
        <v>11000</v>
      </c>
      <c r="N6080" s="6">
        <f>IF(AND(D6080&lt;=TOTAL_BEDS,J6080&lt;=TEMP_WORKER_MAX*TEMP_WORKER_HRS),1,0)</f>
        <v>1</v>
      </c>
      <c r="O6080" s="2">
        <f>L6080-M6080-K6080-FIXED_COSTS</f>
        <v>12865.610451730448</v>
      </c>
      <c r="P6080" s="2">
        <f>IF(N6080=1,O6080,"")</f>
        <v>12865.610451730448</v>
      </c>
    </row>
    <row r="6081">
      <c r="A6081" s="6">
        <v>9</v>
      </c>
      <c r="B6081" s="6">
        <v>7</v>
      </c>
      <c r="C6081" s="6">
        <v>1</v>
      </c>
      <c r="D6081" s="6">
        <f>A6081+B6081+C6081</f>
        <v>17</v>
      </c>
      <c r="E6081" s="5">
        <f>IF(A6081=0,0,A6081*LABOR_HRS_WK_TOM*SEASON_WEEKS*(1+DIM_PCT_TOM)^A6081)</f>
        <v>1909.9376297100016</v>
      </c>
      <c r="F6081" s="5">
        <f>IF(B6081=0,0,B6081*LABOR_HRS_WK_CAR*SEASON_WEEKS*(1+DIM_PCT_CAR)^B6081)</f>
        <v>249.62400827032462</v>
      </c>
      <c r="G6081" s="5">
        <f>IF(C6081=0,0,C6081*LABOR_HRS_WK_MES*SEASON_WEEKS*(1+DIM_PCT_MES)^C6081)</f>
        <v>45.5625</v>
      </c>
      <c r="H6081" s="5">
        <f>E6081+F6081+G6081</f>
        <v>2205.1241379803264</v>
      </c>
      <c r="I6081" s="5">
        <f>MIN(H6081,FARMER_HRS)</f>
        <v>720</v>
      </c>
      <c r="J6081" s="5">
        <f>MAX(0,H6081-FARMER_HRS)</f>
        <v>1485.1241379803264</v>
      </c>
      <c r="K6081" s="2">
        <f>I6081*FARMER_RATE+J6081*TEMP_WORKER_RATE</f>
        <v>50783.405173269552</v>
      </c>
      <c r="L6081" s="2">
        <f>A6081*PRICE_TOM+B6081*PRICE_CAR+C6081*PRICE_MES</f>
        <v>96558</v>
      </c>
      <c r="M6081" s="2">
        <f>A6081*FERT_BED_TOM+B6081*FERT_BED_CAR+C6081*FERT_BED_MES</f>
        <v>11880</v>
      </c>
      <c r="N6081" s="6">
        <f>IF(AND(D6081&lt;=TOTAL_BEDS,J6081&lt;=TEMP_WORKER_MAX*TEMP_WORKER_HRS),1,0)</f>
        <v>1</v>
      </c>
      <c r="O6081" s="2">
        <f>L6081-M6081-K6081-FIXED_COSTS</f>
        <v>13894.594826730448</v>
      </c>
      <c r="P6081" s="2">
        <f>IF(N6081=1,O6081,"")</f>
        <v>13894.594826730448</v>
      </c>
    </row>
    <row r="6082">
      <c r="A6082" s="6">
        <v>9</v>
      </c>
      <c r="B6082" s="6">
        <v>7</v>
      </c>
      <c r="C6082" s="6">
        <v>2</v>
      </c>
      <c r="D6082" s="6">
        <f>A6082+B6082+C6082</f>
        <v>18</v>
      </c>
      <c r="E6082" s="5">
        <f>IF(A6082=0,0,A6082*LABOR_HRS_WK_TOM*SEASON_WEEKS*(1+DIM_PCT_TOM)^A6082)</f>
        <v>1909.9376297100016</v>
      </c>
      <c r="F6082" s="5">
        <f>IF(B6082=0,0,B6082*LABOR_HRS_WK_CAR*SEASON_WEEKS*(1+DIM_PCT_CAR)^B6082)</f>
        <v>249.62400827032462</v>
      </c>
      <c r="G6082" s="5">
        <f>IF(C6082=0,0,C6082*LABOR_HRS_WK_MES*SEASON_WEEKS*(1+DIM_PCT_MES)^C6082)</f>
        <v>92.2640625</v>
      </c>
      <c r="H6082" s="5">
        <f>E6082+F6082+G6082</f>
        <v>2251.8257004803263</v>
      </c>
      <c r="I6082" s="5">
        <f>MIN(H6082,FARMER_HRS)</f>
        <v>720</v>
      </c>
      <c r="J6082" s="5">
        <f>MAX(0,H6082-FARMER_HRS)</f>
        <v>1531.8257004803263</v>
      </c>
      <c r="K6082" s="2">
        <f>I6082*FARMER_RATE+J6082*TEMP_WORKER_RATE</f>
        <v>51594.196188894552</v>
      </c>
      <c r="L6082" s="2">
        <f>A6082*PRICE_TOM+B6082*PRICE_CAR+C6082*PRICE_MES</f>
        <v>99258</v>
      </c>
      <c r="M6082" s="2">
        <f>A6082*FERT_BED_TOM+B6082*FERT_BED_CAR+C6082*FERT_BED_MES</f>
        <v>12760</v>
      </c>
      <c r="N6082" s="6">
        <f>IF(AND(D6082&lt;=TOTAL_BEDS,J6082&lt;=TEMP_WORKER_MAX*TEMP_WORKER_HRS),1,0)</f>
        <v>1</v>
      </c>
      <c r="O6082" s="2">
        <f>L6082-M6082-K6082-FIXED_COSTS</f>
        <v>14903.803811105448</v>
      </c>
      <c r="P6082" s="2">
        <f>IF(N6082=1,O6082,"")</f>
        <v>14903.803811105448</v>
      </c>
    </row>
    <row r="6083">
      <c r="A6083" s="6">
        <v>9</v>
      </c>
      <c r="B6083" s="6">
        <v>7</v>
      </c>
      <c r="C6083" s="6">
        <v>3</v>
      </c>
      <c r="D6083" s="6">
        <f>A6083+B6083+C6083</f>
        <v>19</v>
      </c>
      <c r="E6083" s="5">
        <f>IF(A6083=0,0,A6083*LABOR_HRS_WK_TOM*SEASON_WEEKS*(1+DIM_PCT_TOM)^A6083)</f>
        <v>1909.9376297100016</v>
      </c>
      <c r="F6083" s="5">
        <f>IF(B6083=0,0,B6083*LABOR_HRS_WK_CAR*SEASON_WEEKS*(1+DIM_PCT_CAR)^B6083)</f>
        <v>249.62400827032462</v>
      </c>
      <c r="G6083" s="5">
        <f>IF(C6083=0,0,C6083*LABOR_HRS_WK_MES*SEASON_WEEKS*(1+DIM_PCT_MES)^C6083)</f>
        <v>140.12604492187498</v>
      </c>
      <c r="H6083" s="5">
        <f>E6083+F6083+G6083</f>
        <v>2299.6876829022012</v>
      </c>
      <c r="I6083" s="5">
        <f>MIN(H6083,FARMER_HRS)</f>
        <v>720</v>
      </c>
      <c r="J6083" s="5">
        <f>MAX(0,H6083-FARMER_HRS)</f>
        <v>1579.6876829022012</v>
      </c>
      <c r="K6083" s="2">
        <f>I6083*FARMER_RATE+J6083*TEMP_WORKER_RATE</f>
        <v>52425.13338371877</v>
      </c>
      <c r="L6083" s="2">
        <f>A6083*PRICE_TOM+B6083*PRICE_CAR+C6083*PRICE_MES</f>
        <v>101958</v>
      </c>
      <c r="M6083" s="2">
        <f>A6083*FERT_BED_TOM+B6083*FERT_BED_CAR+C6083*FERT_BED_MES</f>
        <v>13640</v>
      </c>
      <c r="N6083" s="6">
        <f>IF(AND(D6083&lt;=TOTAL_BEDS,J6083&lt;=TEMP_WORKER_MAX*TEMP_WORKER_HRS),1,0)</f>
        <v>1</v>
      </c>
      <c r="O6083" s="2">
        <f>L6083-M6083-K6083-FIXED_COSTS</f>
        <v>15892.86661628123</v>
      </c>
      <c r="P6083" s="2">
        <f>IF(N6083=1,O6083,"")</f>
        <v>15892.86661628123</v>
      </c>
    </row>
    <row r="6084">
      <c r="A6084" s="6">
        <v>9</v>
      </c>
      <c r="B6084" s="6">
        <v>7</v>
      </c>
      <c r="C6084" s="6">
        <v>4</v>
      </c>
      <c r="D6084" s="6">
        <f>A6084+B6084+C6084</f>
        <v>20</v>
      </c>
      <c r="E6084" s="5">
        <f>IF(A6084=0,0,A6084*LABOR_HRS_WK_TOM*SEASON_WEEKS*(1+DIM_PCT_TOM)^A6084)</f>
        <v>1909.9376297100016</v>
      </c>
      <c r="F6084" s="5">
        <f>IF(B6084=0,0,B6084*LABOR_HRS_WK_CAR*SEASON_WEEKS*(1+DIM_PCT_CAR)^B6084)</f>
        <v>249.62400827032462</v>
      </c>
      <c r="G6084" s="5">
        <f>IF(C6084=0,0,C6084*LABOR_HRS_WK_MES*SEASON_WEEKS*(1+DIM_PCT_MES)^C6084)</f>
        <v>189.17016064453119</v>
      </c>
      <c r="H6084" s="5">
        <f>E6084+F6084+G6084</f>
        <v>2348.7317986248577</v>
      </c>
      <c r="I6084" s="5">
        <f>MIN(H6084,FARMER_HRS)</f>
        <v>720</v>
      </c>
      <c r="J6084" s="5">
        <f>MAX(0,H6084-FARMER_HRS)</f>
        <v>1628.7317986248577</v>
      </c>
      <c r="K6084" s="2">
        <f>I6084*FARMER_RATE+J6084*TEMP_WORKER_RATE</f>
        <v>53276.593726126</v>
      </c>
      <c r="L6084" s="2">
        <f>A6084*PRICE_TOM+B6084*PRICE_CAR+C6084*PRICE_MES</f>
        <v>104658</v>
      </c>
      <c r="M6084" s="2">
        <f>A6084*FERT_BED_TOM+B6084*FERT_BED_CAR+C6084*FERT_BED_MES</f>
        <v>14520</v>
      </c>
      <c r="N6084" s="6">
        <f>IF(AND(D6084&lt;=TOTAL_BEDS,J6084&lt;=TEMP_WORKER_MAX*TEMP_WORKER_HRS),1,0)</f>
        <v>1</v>
      </c>
      <c r="O6084" s="2">
        <f>L6084-M6084-K6084-FIXED_COSTS</f>
        <v>16861.406273874003</v>
      </c>
      <c r="P6084" s="2">
        <f>IF(N6084=1,O6084,"")</f>
        <v>16861.406273874003</v>
      </c>
    </row>
    <row r="6085">
      <c r="A6085" s="6">
        <v>9</v>
      </c>
      <c r="B6085" s="6">
        <v>7</v>
      </c>
      <c r="C6085" s="6">
        <v>5</v>
      </c>
      <c r="D6085" s="6">
        <f>A6085+B6085+C6085</f>
        <v>21</v>
      </c>
      <c r="E6085" s="5">
        <f>IF(A6085=0,0,A6085*LABOR_HRS_WK_TOM*SEASON_WEEKS*(1+DIM_PCT_TOM)^A6085)</f>
        <v>1909.9376297100016</v>
      </c>
      <c r="F6085" s="5">
        <f>IF(B6085=0,0,B6085*LABOR_HRS_WK_CAR*SEASON_WEEKS*(1+DIM_PCT_CAR)^B6085)</f>
        <v>249.62400827032462</v>
      </c>
      <c r="G6085" s="5">
        <f>IF(C6085=0,0,C6085*LABOR_HRS_WK_MES*SEASON_WEEKS*(1+DIM_PCT_MES)^C6085)</f>
        <v>239.41848456573481</v>
      </c>
      <c r="H6085" s="5">
        <f>E6085+F6085+G6085</f>
        <v>2398.980122546061</v>
      </c>
      <c r="I6085" s="5">
        <f>MIN(H6085,FARMER_HRS)</f>
        <v>720</v>
      </c>
      <c r="J6085" s="5">
        <f>MAX(0,H6085-FARMER_HRS)</f>
        <v>1678.980122546061</v>
      </c>
      <c r="K6085" s="2">
        <f>I6085*FARMER_RATE+J6085*TEMP_WORKER_RATE</f>
        <v>54148.960460869115</v>
      </c>
      <c r="L6085" s="2">
        <f>A6085*PRICE_TOM+B6085*PRICE_CAR+C6085*PRICE_MES</f>
        <v>107358</v>
      </c>
      <c r="M6085" s="2">
        <f>A6085*FERT_BED_TOM+B6085*FERT_BED_CAR+C6085*FERT_BED_MES</f>
        <v>15400</v>
      </c>
      <c r="N6085" s="6">
        <f>IF(AND(D6085&lt;=TOTAL_BEDS,J6085&lt;=TEMP_WORKER_MAX*TEMP_WORKER_HRS),1,0)</f>
        <v>1</v>
      </c>
      <c r="O6085" s="2">
        <f>L6085-M6085-K6085-FIXED_COSTS</f>
        <v>17809.039539130885</v>
      </c>
      <c r="P6085" s="2">
        <f>IF(N6085=1,O6085,"")</f>
        <v>17809.039539130885</v>
      </c>
    </row>
    <row r="6086">
      <c r="A6086" s="6">
        <v>9</v>
      </c>
      <c r="B6086" s="6">
        <v>7</v>
      </c>
      <c r="C6086" s="6">
        <v>6</v>
      </c>
      <c r="D6086" s="6">
        <f>A6086+B6086+C6086</f>
        <v>22</v>
      </c>
      <c r="E6086" s="5">
        <f>IF(A6086=0,0,A6086*LABOR_HRS_WK_TOM*SEASON_WEEKS*(1+DIM_PCT_TOM)^A6086)</f>
        <v>1909.9376297100016</v>
      </c>
      <c r="F6086" s="5">
        <f>IF(B6086=0,0,B6086*LABOR_HRS_WK_CAR*SEASON_WEEKS*(1+DIM_PCT_CAR)^B6086)</f>
        <v>249.62400827032462</v>
      </c>
      <c r="G6086" s="5">
        <f>IF(C6086=0,0,C6086*LABOR_HRS_WK_MES*SEASON_WEEKS*(1+DIM_PCT_MES)^C6086)</f>
        <v>290.89345874736773</v>
      </c>
      <c r="H6086" s="5">
        <f>E6086+F6086+G6086</f>
        <v>2450.4550967276941</v>
      </c>
      <c r="I6086" s="5">
        <f>MIN(H6086,FARMER_HRS)</f>
        <v>720</v>
      </c>
      <c r="J6086" s="5">
        <f>MAX(0,H6086-FARMER_HRS)</f>
        <v>1730.4550967276941</v>
      </c>
      <c r="K6086" s="2">
        <f>I6086*FARMER_RATE+J6086*TEMP_WORKER_RATE</f>
        <v>55042.623207078024</v>
      </c>
      <c r="L6086" s="2">
        <f>A6086*PRICE_TOM+B6086*PRICE_CAR+C6086*PRICE_MES</f>
        <v>110058</v>
      </c>
      <c r="M6086" s="2">
        <f>A6086*FERT_BED_TOM+B6086*FERT_BED_CAR+C6086*FERT_BED_MES</f>
        <v>16280</v>
      </c>
      <c r="N6086" s="6">
        <f>IF(AND(D6086&lt;=TOTAL_BEDS,J6086&lt;=TEMP_WORKER_MAX*TEMP_WORKER_HRS),1,0)</f>
        <v>1</v>
      </c>
      <c r="O6086" s="2">
        <f>L6086-M6086-K6086-FIXED_COSTS</f>
        <v>18735.376792921976</v>
      </c>
      <c r="P6086" s="2">
        <f>IF(N6086=1,O6086,"")</f>
        <v>18735.376792921976</v>
      </c>
    </row>
    <row r="6087">
      <c r="A6087" s="6">
        <v>9</v>
      </c>
      <c r="B6087" s="6">
        <v>7</v>
      </c>
      <c r="C6087" s="6">
        <v>7</v>
      </c>
      <c r="D6087" s="6">
        <f>A6087+B6087+C6087</f>
        <v>23</v>
      </c>
      <c r="E6087" s="5">
        <f>IF(A6087=0,0,A6087*LABOR_HRS_WK_TOM*SEASON_WEEKS*(1+DIM_PCT_TOM)^A6087)</f>
        <v>1909.9376297100016</v>
      </c>
      <c r="F6087" s="5">
        <f>IF(B6087=0,0,B6087*LABOR_HRS_WK_CAR*SEASON_WEEKS*(1+DIM_PCT_CAR)^B6087)</f>
        <v>249.62400827032462</v>
      </c>
      <c r="G6087" s="5">
        <f>IF(C6087=0,0,C6087*LABOR_HRS_WK_MES*SEASON_WEEKS*(1+DIM_PCT_MES)^C6087)</f>
        <v>343.61789814532818</v>
      </c>
      <c r="H6087" s="5">
        <f>E6087+F6087+G6087</f>
        <v>2503.1795361256545</v>
      </c>
      <c r="I6087" s="5">
        <f>MIN(H6087,FARMER_HRS)</f>
        <v>720</v>
      </c>
      <c r="J6087" s="5">
        <f>MAX(0,H6087-FARMER_HRS)</f>
        <v>1783.1795361256545</v>
      </c>
      <c r="K6087" s="2">
        <f>I6087*FARMER_RATE+J6087*TEMP_WORKER_RATE</f>
        <v>55957.978057737055</v>
      </c>
      <c r="L6087" s="2">
        <f>A6087*PRICE_TOM+B6087*PRICE_CAR+C6087*PRICE_MES</f>
        <v>112758</v>
      </c>
      <c r="M6087" s="2">
        <f>A6087*FERT_BED_TOM+B6087*FERT_BED_CAR+C6087*FERT_BED_MES</f>
        <v>17160</v>
      </c>
      <c r="N6087" s="6">
        <f>IF(AND(D6087&lt;=TOTAL_BEDS,J6087&lt;=TEMP_WORKER_MAX*TEMP_WORKER_HRS),1,0)</f>
        <v>1</v>
      </c>
      <c r="O6087" s="2">
        <f>L6087-M6087-K6087-FIXED_COSTS</f>
        <v>19640.021942262945</v>
      </c>
      <c r="P6087" s="2">
        <f>IF(N6087=1,O6087,"")</f>
        <v>19640.021942262945</v>
      </c>
    </row>
    <row r="6088">
      <c r="A6088" s="6">
        <v>9</v>
      </c>
      <c r="B6088" s="6">
        <v>7</v>
      </c>
      <c r="C6088" s="6">
        <v>8</v>
      </c>
      <c r="D6088" s="6">
        <f>A6088+B6088+C6088</f>
        <v>24</v>
      </c>
      <c r="E6088" s="5">
        <f>IF(A6088=0,0,A6088*LABOR_HRS_WK_TOM*SEASON_WEEKS*(1+DIM_PCT_TOM)^A6088)</f>
        <v>1909.9376297100016</v>
      </c>
      <c r="F6088" s="5">
        <f>IF(B6088=0,0,B6088*LABOR_HRS_WK_CAR*SEASON_WEEKS*(1+DIM_PCT_CAR)^B6088)</f>
        <v>249.62400827032462</v>
      </c>
      <c r="G6088" s="5">
        <f>IF(C6088=0,0,C6088*LABOR_HRS_WK_MES*SEASON_WEEKS*(1+DIM_PCT_MES)^C6088)</f>
        <v>397.61499642530833</v>
      </c>
      <c r="H6088" s="5">
        <f>E6088+F6088+G6088</f>
        <v>2557.1766344056346</v>
      </c>
      <c r="I6088" s="5">
        <f>MIN(H6088,FARMER_HRS)</f>
        <v>720</v>
      </c>
      <c r="J6088" s="5">
        <f>MAX(0,H6088-FARMER_HRS)</f>
        <v>1837.1766344056346</v>
      </c>
      <c r="K6088" s="2">
        <f>I6088*FARMER_RATE+J6088*TEMP_WORKER_RATE</f>
        <v>56895.427680653374</v>
      </c>
      <c r="L6088" s="2">
        <f>A6088*PRICE_TOM+B6088*PRICE_CAR+C6088*PRICE_MES</f>
        <v>115458</v>
      </c>
      <c r="M6088" s="2">
        <f>A6088*FERT_BED_TOM+B6088*FERT_BED_CAR+C6088*FERT_BED_MES</f>
        <v>18040</v>
      </c>
      <c r="N6088" s="6">
        <f>IF(AND(D6088&lt;=TOTAL_BEDS,J6088&lt;=TEMP_WORKER_MAX*TEMP_WORKER_HRS),1,0)</f>
        <v>1</v>
      </c>
      <c r="O6088" s="2">
        <f>L6088-M6088-K6088-FIXED_COSTS</f>
        <v>20522.572319346626</v>
      </c>
      <c r="P6088" s="2">
        <f>IF(N6088=1,O6088,"")</f>
        <v>20522.572319346626</v>
      </c>
    </row>
    <row r="6089">
      <c r="A6089" s="6">
        <v>9</v>
      </c>
      <c r="B6089" s="6">
        <v>7</v>
      </c>
      <c r="C6089" s="6">
        <v>9</v>
      </c>
      <c r="D6089" s="6">
        <f>A6089+B6089+C6089</f>
        <v>25</v>
      </c>
      <c r="E6089" s="5">
        <f>IF(A6089=0,0,A6089*LABOR_HRS_WK_TOM*SEASON_WEEKS*(1+DIM_PCT_TOM)^A6089)</f>
        <v>1909.9376297100016</v>
      </c>
      <c r="F6089" s="5">
        <f>IF(B6089=0,0,B6089*LABOR_HRS_WK_CAR*SEASON_WEEKS*(1+DIM_PCT_CAR)^B6089)</f>
        <v>249.62400827032462</v>
      </c>
      <c r="G6089" s="5">
        <f>IF(C6089=0,0,C6089*LABOR_HRS_WK_MES*SEASON_WEEKS*(1+DIM_PCT_MES)^C6089)</f>
        <v>452.90833186570273</v>
      </c>
      <c r="H6089" s="5">
        <f>E6089+F6089+G6089</f>
        <v>2612.469969846029</v>
      </c>
      <c r="I6089" s="5">
        <f>MIN(H6089,FARMER_HRS)</f>
        <v>720</v>
      </c>
      <c r="J6089" s="5">
        <f>MAX(0,H6089-FARMER_HRS)</f>
        <v>1892.469969846029</v>
      </c>
      <c r="K6089" s="2">
        <f>I6089*FARMER_RATE+J6089*TEMP_WORKER_RATE</f>
        <v>57855.381420938</v>
      </c>
      <c r="L6089" s="2">
        <f>A6089*PRICE_TOM+B6089*PRICE_CAR+C6089*PRICE_MES</f>
        <v>118158</v>
      </c>
      <c r="M6089" s="2">
        <f>A6089*FERT_BED_TOM+B6089*FERT_BED_CAR+C6089*FERT_BED_MES</f>
        <v>18920</v>
      </c>
      <c r="N6089" s="6">
        <f>IF(AND(D6089&lt;=TOTAL_BEDS,J6089&lt;=TEMP_WORKER_MAX*TEMP_WORKER_HRS),1,0)</f>
        <v>1</v>
      </c>
      <c r="O6089" s="2">
        <f>L6089-M6089-K6089-FIXED_COSTS</f>
        <v>21382.618579062</v>
      </c>
      <c r="P6089" s="2">
        <f>IF(N6089=1,O6089,"")</f>
        <v>21382.618579062</v>
      </c>
    </row>
    <row r="6090">
      <c r="A6090" s="6">
        <v>9</v>
      </c>
      <c r="B6090" s="6">
        <v>7</v>
      </c>
      <c r="C6090" s="6">
        <v>10</v>
      </c>
      <c r="D6090" s="6">
        <f>A6090+B6090+C6090</f>
        <v>26</v>
      </c>
      <c r="E6090" s="5">
        <f>IF(A6090=0,0,A6090*LABOR_HRS_WK_TOM*SEASON_WEEKS*(1+DIM_PCT_TOM)^A6090)</f>
        <v>1909.9376297100016</v>
      </c>
      <c r="F6090" s="5">
        <f>IF(B6090=0,0,B6090*LABOR_HRS_WK_CAR*SEASON_WEEKS*(1+DIM_PCT_CAR)^B6090)</f>
        <v>249.62400827032462</v>
      </c>
      <c r="G6090" s="5">
        <f>IF(C6090=0,0,C6090*LABOR_HRS_WK_MES*SEASON_WEEKS*(1+DIM_PCT_MES)^C6090)</f>
        <v>509.52187334891551</v>
      </c>
      <c r="H6090" s="5">
        <f>E6090+F6090+G6090</f>
        <v>2669.0835113292419</v>
      </c>
      <c r="I6090" s="5">
        <f>MIN(H6090,FARMER_HRS)</f>
        <v>720</v>
      </c>
      <c r="J6090" s="5">
        <f>MAX(0,H6090-FARMER_HRS)</f>
        <v>1949.0835113292419</v>
      </c>
      <c r="K6090" s="2">
        <f>I6090*FARMER_RATE+J6090*TEMP_WORKER_RATE</f>
        <v>58838.255405021562</v>
      </c>
      <c r="L6090" s="2">
        <f>A6090*PRICE_TOM+B6090*PRICE_CAR+C6090*PRICE_MES</f>
        <v>120858</v>
      </c>
      <c r="M6090" s="2">
        <f>A6090*FERT_BED_TOM+B6090*FERT_BED_CAR+C6090*FERT_BED_MES</f>
        <v>19800</v>
      </c>
      <c r="N6090" s="6">
        <f>IF(AND(D6090&lt;=TOTAL_BEDS,J6090&lt;=TEMP_WORKER_MAX*TEMP_WORKER_HRS),1,0)</f>
        <v>1</v>
      </c>
      <c r="O6090" s="2">
        <f>L6090-M6090-K6090-FIXED_COSTS</f>
        <v>22219.744594978438</v>
      </c>
      <c r="P6090" s="2">
        <f>IF(N6090=1,O6090,"")</f>
        <v>22219.744594978438</v>
      </c>
    </row>
    <row r="6091">
      <c r="A6091" s="6">
        <v>9</v>
      </c>
      <c r="B6091" s="6">
        <v>7</v>
      </c>
      <c r="C6091" s="6">
        <v>11</v>
      </c>
      <c r="D6091" s="6">
        <f>A6091+B6091+C6091</f>
        <v>27</v>
      </c>
      <c r="E6091" s="5">
        <f>IF(A6091=0,0,A6091*LABOR_HRS_WK_TOM*SEASON_WEEKS*(1+DIM_PCT_TOM)^A6091)</f>
        <v>1909.9376297100016</v>
      </c>
      <c r="F6091" s="5">
        <f>IF(B6091=0,0,B6091*LABOR_HRS_WK_CAR*SEASON_WEEKS*(1+DIM_PCT_CAR)^B6091)</f>
        <v>249.62400827032462</v>
      </c>
      <c r="G6091" s="5">
        <f>IF(C6091=0,0,C6091*LABOR_HRS_WK_MES*SEASON_WEEKS*(1+DIM_PCT_MES)^C6091)</f>
        <v>567.47998644235463</v>
      </c>
      <c r="H6091" s="5">
        <f>E6091+F6091+G6091</f>
        <v>2727.0416244226808</v>
      </c>
      <c r="I6091" s="5">
        <f>MIN(H6091,FARMER_HRS)</f>
        <v>720</v>
      </c>
      <c r="J6091" s="5">
        <f>MAX(0,H6091-FARMER_HRS)</f>
        <v>2007.0416244226808</v>
      </c>
      <c r="K6091" s="2">
        <f>I6091*FARMER_RATE+J6091*TEMP_WORKER_RATE</f>
        <v>59844.4726462271</v>
      </c>
      <c r="L6091" s="2">
        <f>A6091*PRICE_TOM+B6091*PRICE_CAR+C6091*PRICE_MES</f>
        <v>123558</v>
      </c>
      <c r="M6091" s="2">
        <f>A6091*FERT_BED_TOM+B6091*FERT_BED_CAR+C6091*FERT_BED_MES</f>
        <v>20680</v>
      </c>
      <c r="N6091" s="6">
        <f>IF(AND(D6091&lt;=TOTAL_BEDS,J6091&lt;=TEMP_WORKER_MAX*TEMP_WORKER_HRS),1,0)</f>
        <v>1</v>
      </c>
      <c r="O6091" s="2">
        <f>L6091-M6091-K6091-FIXED_COSTS</f>
        <v>23033.5273537729</v>
      </c>
      <c r="P6091" s="2">
        <f>IF(N6091=1,O6091,"")</f>
        <v>23033.5273537729</v>
      </c>
    </row>
    <row r="6092">
      <c r="A6092" s="6">
        <v>9</v>
      </c>
      <c r="B6092" s="6">
        <v>7</v>
      </c>
      <c r="C6092" s="6">
        <v>12</v>
      </c>
      <c r="D6092" s="6">
        <f>A6092+B6092+C6092</f>
        <v>28</v>
      </c>
      <c r="E6092" s="5">
        <f>IF(A6092=0,0,A6092*LABOR_HRS_WK_TOM*SEASON_WEEKS*(1+DIM_PCT_TOM)^A6092)</f>
        <v>1909.9376297100016</v>
      </c>
      <c r="F6092" s="5">
        <f>IF(B6092=0,0,B6092*LABOR_HRS_WK_CAR*SEASON_WEEKS*(1+DIM_PCT_CAR)^B6092)</f>
        <v>249.62400827032462</v>
      </c>
      <c r="G6092" s="5">
        <f>IF(C6092=0,0,C6092*LABOR_HRS_WK_MES*SEASON_WEEKS*(1+DIM_PCT_MES)^C6092)</f>
        <v>626.807439570419</v>
      </c>
      <c r="H6092" s="5">
        <f>E6092+F6092+G6092</f>
        <v>2786.3690775507453</v>
      </c>
      <c r="I6092" s="5">
        <f>MIN(H6092,FARMER_HRS)</f>
        <v>720</v>
      </c>
      <c r="J6092" s="5">
        <f>MAX(0,H6092-FARMER_HRS)</f>
        <v>2066.3690775507453</v>
      </c>
      <c r="K6092" s="2">
        <f>I6092*FARMER_RATE+J6092*TEMP_WORKER_RATE</f>
        <v>60874.46315192266</v>
      </c>
      <c r="L6092" s="2">
        <f>A6092*PRICE_TOM+B6092*PRICE_CAR+C6092*PRICE_MES</f>
        <v>126258</v>
      </c>
      <c r="M6092" s="2">
        <f>A6092*FERT_BED_TOM+B6092*FERT_BED_CAR+C6092*FERT_BED_MES</f>
        <v>21560</v>
      </c>
      <c r="N6092" s="6">
        <f>IF(AND(D6092&lt;=TOTAL_BEDS,J6092&lt;=TEMP_WORKER_MAX*TEMP_WORKER_HRS),1,0)</f>
        <v>1</v>
      </c>
      <c r="O6092" s="2">
        <f>L6092-M6092-K6092-FIXED_COSTS</f>
        <v>23823.53684807734</v>
      </c>
      <c r="P6092" s="2">
        <f>IF(N6092=1,O6092,"")</f>
        <v>23823.53684807734</v>
      </c>
    </row>
    <row r="6093">
      <c r="A6093" s="6">
        <v>9</v>
      </c>
      <c r="B6093" s="6">
        <v>7</v>
      </c>
      <c r="C6093" s="6">
        <v>13</v>
      </c>
      <c r="D6093" s="6">
        <f>A6093+B6093+C6093</f>
        <v>29</v>
      </c>
      <c r="E6093" s="5">
        <f>IF(A6093=0,0,A6093*LABOR_HRS_WK_TOM*SEASON_WEEKS*(1+DIM_PCT_TOM)^A6093)</f>
        <v>1909.9376297100016</v>
      </c>
      <c r="F6093" s="5">
        <f>IF(B6093=0,0,B6093*LABOR_HRS_WK_CAR*SEASON_WEEKS*(1+DIM_PCT_CAR)^B6093)</f>
        <v>249.62400827032462</v>
      </c>
      <c r="G6093" s="5">
        <f>IF(C6093=0,0,C6093*LABOR_HRS_WK_MES*SEASON_WEEKS*(1+DIM_PCT_MES)^C6093)</f>
        <v>687.52941027880331</v>
      </c>
      <c r="H6093" s="5">
        <f>E6093+F6093+G6093</f>
        <v>2847.09104825913</v>
      </c>
      <c r="I6093" s="5">
        <f>MIN(H6093,FARMER_HRS)</f>
        <v>720</v>
      </c>
      <c r="J6093" s="5">
        <f>MAX(0,H6093-FARMER_HRS)</f>
        <v>2127.09104825913</v>
      </c>
      <c r="K6093" s="2">
        <f>I6093*FARMER_RATE+J6093*TEMP_WORKER_RATE</f>
        <v>61928.66403227656</v>
      </c>
      <c r="L6093" s="2">
        <f>A6093*PRICE_TOM+B6093*PRICE_CAR+C6093*PRICE_MES</f>
        <v>128958</v>
      </c>
      <c r="M6093" s="2">
        <f>A6093*FERT_BED_TOM+B6093*FERT_BED_CAR+C6093*FERT_BED_MES</f>
        <v>22440</v>
      </c>
      <c r="N6093" s="6">
        <f>IF(AND(D6093&lt;=TOTAL_BEDS,J6093&lt;=TEMP_WORKER_MAX*TEMP_WORKER_HRS),1,0)</f>
        <v>1</v>
      </c>
      <c r="O6093" s="2">
        <f>L6093-M6093-K6093-FIXED_COSTS</f>
        <v>24589.33596772344</v>
      </c>
      <c r="P6093" s="2">
        <f>IF(N6093=1,O6093,"")</f>
        <v>24589.33596772344</v>
      </c>
    </row>
    <row r="6094">
      <c r="A6094" s="6">
        <v>9</v>
      </c>
      <c r="B6094" s="6">
        <v>7</v>
      </c>
      <c r="C6094" s="6">
        <v>14</v>
      </c>
      <c r="D6094" s="6">
        <f>A6094+B6094+C6094</f>
        <v>30</v>
      </c>
      <c r="E6094" s="5">
        <f>IF(A6094=0,0,A6094*LABOR_HRS_WK_TOM*SEASON_WEEKS*(1+DIM_PCT_TOM)^A6094)</f>
        <v>1909.9376297100016</v>
      </c>
      <c r="F6094" s="5">
        <f>IF(B6094=0,0,B6094*LABOR_HRS_WK_CAR*SEASON_WEEKS*(1+DIM_PCT_CAR)^B6094)</f>
        <v>249.62400827032462</v>
      </c>
      <c r="G6094" s="5">
        <f>IF(C6094=0,0,C6094*LABOR_HRS_WK_MES*SEASON_WEEKS*(1+DIM_PCT_MES)^C6094)</f>
        <v>749.67149159246435</v>
      </c>
      <c r="H6094" s="5">
        <f>E6094+F6094+G6094</f>
        <v>2909.2331295727909</v>
      </c>
      <c r="I6094" s="5">
        <f>MIN(H6094,FARMER_HRS)</f>
        <v>720</v>
      </c>
      <c r="J6094" s="5">
        <f>MAX(0,H6094-FARMER_HRS)</f>
        <v>2189.2331295727909</v>
      </c>
      <c r="K6094" s="2">
        <f>I6094*FARMER_RATE+J6094*TEMP_WORKER_RATE</f>
        <v>63007.51961063873</v>
      </c>
      <c r="L6094" s="2">
        <f>A6094*PRICE_TOM+B6094*PRICE_CAR+C6094*PRICE_MES</f>
        <v>131658</v>
      </c>
      <c r="M6094" s="2">
        <f>A6094*FERT_BED_TOM+B6094*FERT_BED_CAR+C6094*FERT_BED_MES</f>
        <v>23320</v>
      </c>
      <c r="N6094" s="6">
        <f>IF(AND(D6094&lt;=TOTAL_BEDS,J6094&lt;=TEMP_WORKER_MAX*TEMP_WORKER_HRS),1,0)</f>
        <v>1</v>
      </c>
      <c r="O6094" s="2">
        <f>L6094-M6094-K6094-FIXED_COSTS</f>
        <v>25330.48038936127</v>
      </c>
      <c r="P6094" s="2">
        <f>IF(N6094=1,O6094,"")</f>
        <v>25330.48038936127</v>
      </c>
    </row>
    <row r="6095">
      <c r="A6095" s="6">
        <v>9</v>
      </c>
      <c r="B6095" s="6">
        <v>7</v>
      </c>
      <c r="C6095" s="6">
        <v>15</v>
      </c>
      <c r="D6095" s="6">
        <f>A6095+B6095+C6095</f>
        <v>31</v>
      </c>
      <c r="E6095" s="5">
        <f>IF(A6095=0,0,A6095*LABOR_HRS_WK_TOM*SEASON_WEEKS*(1+DIM_PCT_TOM)^A6095)</f>
        <v>1909.9376297100016</v>
      </c>
      <c r="F6095" s="5">
        <f>IF(B6095=0,0,B6095*LABOR_HRS_WK_CAR*SEASON_WEEKS*(1+DIM_PCT_CAR)^B6095)</f>
        <v>249.62400827032462</v>
      </c>
      <c r="G6095" s="5">
        <f>IF(C6095=0,0,C6095*LABOR_HRS_WK_MES*SEASON_WEEKS*(1+DIM_PCT_MES)^C6095)</f>
        <v>813.25969846861074</v>
      </c>
      <c r="H6095" s="5">
        <f>E6095+F6095+G6095</f>
        <v>2972.821336448937</v>
      </c>
      <c r="I6095" s="5">
        <f>MIN(H6095,FARMER_HRS)</f>
        <v>720</v>
      </c>
      <c r="J6095" s="5">
        <f>MAX(0,H6095-FARMER_HRS)</f>
        <v>2252.821336448937</v>
      </c>
      <c r="K6095" s="2">
        <f>I6095*FARMER_RATE+J6095*TEMP_WORKER_RATE</f>
        <v>64111.481535571824</v>
      </c>
      <c r="L6095" s="2">
        <f>A6095*PRICE_TOM+B6095*PRICE_CAR+C6095*PRICE_MES</f>
        <v>134358</v>
      </c>
      <c r="M6095" s="2">
        <f>A6095*FERT_BED_TOM+B6095*FERT_BED_CAR+C6095*FERT_BED_MES</f>
        <v>24200</v>
      </c>
      <c r="N6095" s="6">
        <f>IF(AND(D6095&lt;=TOTAL_BEDS,J6095&lt;=TEMP_WORKER_MAX*TEMP_WORKER_HRS),1,0)</f>
        <v>1</v>
      </c>
      <c r="O6095" s="2">
        <f>L6095-M6095-K6095-FIXED_COSTS</f>
        <v>26046.518464428176</v>
      </c>
      <c r="P6095" s="2">
        <f>IF(N6095=1,O6095,"")</f>
        <v>26046.518464428176</v>
      </c>
    </row>
    <row r="6096">
      <c r="A6096" s="6">
        <v>9</v>
      </c>
      <c r="B6096" s="6">
        <v>7</v>
      </c>
      <c r="C6096" s="6">
        <v>16</v>
      </c>
      <c r="D6096" s="6">
        <f>A6096+B6096+C6096</f>
        <v>32</v>
      </c>
      <c r="E6096" s="5">
        <f>IF(A6096=0,0,A6096*LABOR_HRS_WK_TOM*SEASON_WEEKS*(1+DIM_PCT_TOM)^A6096)</f>
        <v>1909.9376297100016</v>
      </c>
      <c r="F6096" s="5">
        <f>IF(B6096=0,0,B6096*LABOR_HRS_WK_CAR*SEASON_WEEKS*(1+DIM_PCT_CAR)^B6096)</f>
        <v>249.62400827032462</v>
      </c>
      <c r="G6096" s="5">
        <f>IF(C6096=0,0,C6096*LABOR_HRS_WK_MES*SEASON_WEEKS*(1+DIM_PCT_MES)^C6096)</f>
        <v>878.32047434609967</v>
      </c>
      <c r="H6096" s="5">
        <f>E6096+F6096+G6096</f>
        <v>3037.8821123264261</v>
      </c>
      <c r="I6096" s="5">
        <f>MIN(H6096,FARMER_HRS)</f>
        <v>720</v>
      </c>
      <c r="J6096" s="5">
        <f>MAX(0,H6096-FARMER_HRS)</f>
        <v>2317.8821123264261</v>
      </c>
      <c r="K6096" s="2">
        <f>I6096*FARMER_RATE+J6096*TEMP_WORKER_RATE</f>
        <v>65241.008894556006</v>
      </c>
      <c r="L6096" s="2">
        <f>A6096*PRICE_TOM+B6096*PRICE_CAR+C6096*PRICE_MES</f>
        <v>137058</v>
      </c>
      <c r="M6096" s="2">
        <f>A6096*FERT_BED_TOM+B6096*FERT_BED_CAR+C6096*FERT_BED_MES</f>
        <v>25080</v>
      </c>
      <c r="N6096" s="6">
        <f>IF(AND(D6096&lt;=TOTAL_BEDS,J6096&lt;=TEMP_WORKER_MAX*TEMP_WORKER_HRS),1,0)</f>
        <v>1</v>
      </c>
      <c r="O6096" s="2">
        <f>L6096-M6096-K6096-FIXED_COSTS</f>
        <v>26736.991105443994</v>
      </c>
      <c r="P6096" s="2">
        <f>IF(N6096=1,O6096,"")</f>
        <v>26736.991105443994</v>
      </c>
    </row>
    <row r="6097">
      <c r="A6097" s="6">
        <v>9</v>
      </c>
      <c r="B6097" s="6">
        <v>7</v>
      </c>
      <c r="C6097" s="6">
        <v>17</v>
      </c>
      <c r="D6097" s="6">
        <f>A6097+B6097+C6097</f>
        <v>33</v>
      </c>
      <c r="E6097" s="5">
        <f>IF(A6097=0,0,A6097*LABOR_HRS_WK_TOM*SEASON_WEEKS*(1+DIM_PCT_TOM)^A6097)</f>
        <v>1909.9376297100016</v>
      </c>
      <c r="F6097" s="5">
        <f>IF(B6097=0,0,B6097*LABOR_HRS_WK_CAR*SEASON_WEEKS*(1+DIM_PCT_CAR)^B6097)</f>
        <v>249.62400827032462</v>
      </c>
      <c r="G6097" s="5">
        <f>IF(C6097=0,0,C6097*LABOR_HRS_WK_MES*SEASON_WEEKS*(1+DIM_PCT_MES)^C6097)</f>
        <v>944.88069779263992</v>
      </c>
      <c r="H6097" s="5">
        <f>E6097+F6097+G6097</f>
        <v>3104.4423357729665</v>
      </c>
      <c r="I6097" s="5">
        <f>MIN(H6097,FARMER_HRS)</f>
        <v>720</v>
      </c>
      <c r="J6097" s="5">
        <f>MAX(0,H6097-FARMER_HRS)</f>
        <v>2384.4423357729665</v>
      </c>
      <c r="K6097" s="2">
        <f>I6097*FARMER_RATE+J6097*TEMP_WORKER_RATE</f>
        <v>66396.568329391783</v>
      </c>
      <c r="L6097" s="2">
        <f>A6097*PRICE_TOM+B6097*PRICE_CAR+C6097*PRICE_MES</f>
        <v>139758</v>
      </c>
      <c r="M6097" s="2">
        <f>A6097*FERT_BED_TOM+B6097*FERT_BED_CAR+C6097*FERT_BED_MES</f>
        <v>25960</v>
      </c>
      <c r="N6097" s="6">
        <f>IF(AND(D6097&lt;=TOTAL_BEDS,J6097&lt;=TEMP_WORKER_MAX*TEMP_WORKER_HRS),1,0)</f>
        <v>1</v>
      </c>
      <c r="O6097" s="2">
        <f>L6097-M6097-K6097-FIXED_COSTS</f>
        <v>27401.431670608217</v>
      </c>
      <c r="P6097" s="2">
        <f>IF(N6097=1,O6097,"")</f>
        <v>27401.431670608217</v>
      </c>
    </row>
    <row r="6098">
      <c r="A6098" s="6">
        <v>9</v>
      </c>
      <c r="B6098" s="6">
        <v>7</v>
      </c>
      <c r="C6098" s="6">
        <v>18</v>
      </c>
      <c r="D6098" s="6">
        <f>A6098+B6098+C6098</f>
        <v>34</v>
      </c>
      <c r="E6098" s="5">
        <f>IF(A6098=0,0,A6098*LABOR_HRS_WK_TOM*SEASON_WEEKS*(1+DIM_PCT_TOM)^A6098)</f>
        <v>1909.9376297100016</v>
      </c>
      <c r="F6098" s="5">
        <f>IF(B6098=0,0,B6098*LABOR_HRS_WK_CAR*SEASON_WEEKS*(1+DIM_PCT_CAR)^B6098)</f>
        <v>249.62400827032462</v>
      </c>
      <c r="G6098" s="5">
        <f>IF(C6098=0,0,C6098*LABOR_HRS_WK_MES*SEASON_WEEKS*(1+DIM_PCT_MES)^C6098)</f>
        <v>1012.9676892512272</v>
      </c>
      <c r="H6098" s="5">
        <f>E6098+F6098+G6098</f>
        <v>3172.5293272315535</v>
      </c>
      <c r="I6098" s="5">
        <f>MIN(H6098,FARMER_HRS)</f>
        <v>720</v>
      </c>
      <c r="J6098" s="5">
        <f>MAX(0,H6098-FARMER_HRS)</f>
        <v>2452.5293272315535</v>
      </c>
      <c r="K6098" s="2">
        <f>I6098*FARMER_RATE+J6098*TEMP_WORKER_RATE</f>
        <v>67578.634153325576</v>
      </c>
      <c r="L6098" s="2">
        <f>A6098*PRICE_TOM+B6098*PRICE_CAR+C6098*PRICE_MES</f>
        <v>142458</v>
      </c>
      <c r="M6098" s="2">
        <f>A6098*FERT_BED_TOM+B6098*FERT_BED_CAR+C6098*FERT_BED_MES</f>
        <v>26840</v>
      </c>
      <c r="N6098" s="6">
        <f>IF(AND(D6098&lt;=TOTAL_BEDS,J6098&lt;=TEMP_WORKER_MAX*TEMP_WORKER_HRS),1,0)</f>
        <v>1</v>
      </c>
      <c r="O6098" s="2">
        <f>L6098-M6098-K6098-FIXED_COSTS</f>
        <v>28039.365846674424</v>
      </c>
      <c r="P6098" s="2">
        <f>IF(N6098=1,O6098,"")</f>
        <v>28039.365846674424</v>
      </c>
    </row>
    <row r="6099">
      <c r="A6099" s="6">
        <v>9</v>
      </c>
      <c r="B6099" s="6">
        <v>7</v>
      </c>
      <c r="C6099" s="6">
        <v>19</v>
      </c>
      <c r="D6099" s="6">
        <f>A6099+B6099+C6099</f>
        <v>35</v>
      </c>
      <c r="E6099" s="5">
        <f>IF(A6099=0,0,A6099*LABOR_HRS_WK_TOM*SEASON_WEEKS*(1+DIM_PCT_TOM)^A6099)</f>
        <v>1909.9376297100016</v>
      </c>
      <c r="F6099" s="5">
        <f>IF(B6099=0,0,B6099*LABOR_HRS_WK_CAR*SEASON_WEEKS*(1+DIM_PCT_CAR)^B6099)</f>
        <v>249.62400827032462</v>
      </c>
      <c r="G6099" s="5">
        <f>IF(C6099=0,0,C6099*LABOR_HRS_WK_MES*SEASON_WEEKS*(1+DIM_PCT_MES)^C6099)</f>
        <v>1082.6092178872491</v>
      </c>
      <c r="H6099" s="5">
        <f>E6099+F6099+G6099</f>
        <v>3242.1708558675755</v>
      </c>
      <c r="I6099" s="5">
        <f>MIN(H6099,FARMER_HRS)</f>
        <v>720</v>
      </c>
      <c r="J6099" s="5">
        <f>MAX(0,H6099-FARMER_HRS)</f>
        <v>2522.1708558675755</v>
      </c>
      <c r="K6099" s="2">
        <f>I6099*FARMER_RATE+J6099*TEMP_WORKER_RATE</f>
        <v>68787.688469923189</v>
      </c>
      <c r="L6099" s="2">
        <f>A6099*PRICE_TOM+B6099*PRICE_CAR+C6099*PRICE_MES</f>
        <v>145158</v>
      </c>
      <c r="M6099" s="2">
        <f>A6099*FERT_BED_TOM+B6099*FERT_BED_CAR+C6099*FERT_BED_MES</f>
        <v>27720</v>
      </c>
      <c r="N6099" s="6">
        <f>IF(AND(D6099&lt;=TOTAL_BEDS,J6099&lt;=TEMP_WORKER_MAX*TEMP_WORKER_HRS),1,0)</f>
        <v>1</v>
      </c>
      <c r="O6099" s="2">
        <f>L6099-M6099-K6099-FIXED_COSTS</f>
        <v>28650.311530076811</v>
      </c>
      <c r="P6099" s="2">
        <f>IF(N6099=1,O6099,"")</f>
        <v>28650.311530076811</v>
      </c>
    </row>
    <row r="6100">
      <c r="A6100" s="6">
        <v>9</v>
      </c>
      <c r="B6100" s="6">
        <v>7</v>
      </c>
      <c r="C6100" s="6">
        <v>20</v>
      </c>
      <c r="D6100" s="6">
        <f>A6100+B6100+C6100</f>
        <v>36</v>
      </c>
      <c r="E6100" s="5">
        <f>IF(A6100=0,0,A6100*LABOR_HRS_WK_TOM*SEASON_WEEKS*(1+DIM_PCT_TOM)^A6100)</f>
        <v>1909.9376297100016</v>
      </c>
      <c r="F6100" s="5">
        <f>IF(B6100=0,0,B6100*LABOR_HRS_WK_CAR*SEASON_WEEKS*(1+DIM_PCT_CAR)^B6100)</f>
        <v>249.62400827032462</v>
      </c>
      <c r="G6100" s="5">
        <f>IF(C6100=0,0,C6100*LABOR_HRS_WK_MES*SEASON_WEEKS*(1+DIM_PCT_MES)^C6100)</f>
        <v>1153.8335085377259</v>
      </c>
      <c r="H6100" s="5">
        <f>E6100+F6100+G6100</f>
        <v>3313.3951465180526</v>
      </c>
      <c r="I6100" s="5">
        <f>MIN(H6100,FARMER_HRS)</f>
        <v>720</v>
      </c>
      <c r="J6100" s="5">
        <f>MAX(0,H6100-FARMER_HRS)</f>
        <v>2593.3951465180526</v>
      </c>
      <c r="K6100" s="2">
        <f>I6100*FARMER_RATE+J6100*TEMP_WORKER_RATE</f>
        <v>70024.2212937162</v>
      </c>
      <c r="L6100" s="2">
        <f>A6100*PRICE_TOM+B6100*PRICE_CAR+C6100*PRICE_MES</f>
        <v>147858</v>
      </c>
      <c r="M6100" s="2">
        <f>A6100*FERT_BED_TOM+B6100*FERT_BED_CAR+C6100*FERT_BED_MES</f>
        <v>28600</v>
      </c>
      <c r="N6100" s="6">
        <f>IF(AND(D6100&lt;=TOTAL_BEDS,J6100&lt;=TEMP_WORKER_MAX*TEMP_WORKER_HRS),1,0)</f>
        <v>1</v>
      </c>
      <c r="O6100" s="2">
        <f>L6100-M6100-K6100-FIXED_COSTS</f>
        <v>29233.778706283803</v>
      </c>
      <c r="P6100" s="2">
        <f>IF(N6100=1,O6100,"")</f>
        <v>29233.778706283803</v>
      </c>
    </row>
    <row r="6101">
      <c r="A6101" s="6">
        <v>9</v>
      </c>
      <c r="B6101" s="6">
        <v>7</v>
      </c>
      <c r="C6101" s="6">
        <v>21</v>
      </c>
      <c r="D6101" s="6">
        <f>A6101+B6101+C6101</f>
        <v>37</v>
      </c>
      <c r="E6101" s="5">
        <f>IF(A6101=0,0,A6101*LABOR_HRS_WK_TOM*SEASON_WEEKS*(1+DIM_PCT_TOM)^A6101)</f>
        <v>1909.9376297100016</v>
      </c>
      <c r="F6101" s="5">
        <f>IF(B6101=0,0,B6101*LABOR_HRS_WK_CAR*SEASON_WEEKS*(1+DIM_PCT_CAR)^B6101)</f>
        <v>249.62400827032462</v>
      </c>
      <c r="G6101" s="5">
        <f>IF(C6101=0,0,C6101*LABOR_HRS_WK_MES*SEASON_WEEKS*(1+DIM_PCT_MES)^C6101)</f>
        <v>1226.6692487641699</v>
      </c>
      <c r="H6101" s="5">
        <f>E6101+F6101+G6101</f>
        <v>3386.2308867444963</v>
      </c>
      <c r="I6101" s="5">
        <f>MIN(H6101,FARMER_HRS)</f>
        <v>720</v>
      </c>
      <c r="J6101" s="5">
        <f>MAX(0,H6101-FARMER_HRS)</f>
        <v>2666.2308867444963</v>
      </c>
      <c r="K6101" s="2">
        <f>I6101*FARMER_RATE+J6101*TEMP_WORKER_RATE</f>
        <v>71288.7306726475</v>
      </c>
      <c r="L6101" s="2">
        <f>A6101*PRICE_TOM+B6101*PRICE_CAR+C6101*PRICE_MES</f>
        <v>150558</v>
      </c>
      <c r="M6101" s="2">
        <f>A6101*FERT_BED_TOM+B6101*FERT_BED_CAR+C6101*FERT_BED_MES</f>
        <v>29480</v>
      </c>
      <c r="N6101" s="6">
        <f>IF(AND(D6101&lt;=TOTAL_BEDS,J6101&lt;=TEMP_WORKER_MAX*TEMP_WORKER_HRS),1,0)</f>
        <v>1</v>
      </c>
      <c r="O6101" s="2">
        <f>L6101-M6101-K6101-FIXED_COSTS</f>
        <v>29789.269327352493</v>
      </c>
      <c r="P6101" s="2">
        <f>IF(N6101=1,O6101,"")</f>
        <v>29789.269327352493</v>
      </c>
    </row>
    <row r="6102">
      <c r="A6102" s="6">
        <v>9</v>
      </c>
      <c r="B6102" s="6">
        <v>7</v>
      </c>
      <c r="C6102" s="6">
        <v>22</v>
      </c>
      <c r="D6102" s="6">
        <f>A6102+B6102+C6102</f>
        <v>38</v>
      </c>
      <c r="E6102" s="5">
        <f>IF(A6102=0,0,A6102*LABOR_HRS_WK_TOM*SEASON_WEEKS*(1+DIM_PCT_TOM)^A6102)</f>
        <v>1909.9376297100016</v>
      </c>
      <c r="F6102" s="5">
        <f>IF(B6102=0,0,B6102*LABOR_HRS_WK_CAR*SEASON_WEEKS*(1+DIM_PCT_CAR)^B6102)</f>
        <v>249.62400827032462</v>
      </c>
      <c r="G6102" s="5">
        <f>IF(C6102=0,0,C6102*LABOR_HRS_WK_MES*SEASON_WEEKS*(1+DIM_PCT_MES)^C6102)</f>
        <v>1301.1455960105659</v>
      </c>
      <c r="H6102" s="5">
        <f>E6102+F6102+G6102</f>
        <v>3460.7072339908923</v>
      </c>
      <c r="I6102" s="5">
        <f>MIN(H6102,FARMER_HRS)</f>
        <v>720</v>
      </c>
      <c r="J6102" s="5">
        <f>MAX(0,H6102-FARMER_HRS)</f>
        <v>2740.7072339908923</v>
      </c>
      <c r="K6102" s="2">
        <f>I6102*FARMER_RATE+J6102*TEMP_WORKER_RATE</f>
        <v>72581.722812341875</v>
      </c>
      <c r="L6102" s="2">
        <f>A6102*PRICE_TOM+B6102*PRICE_CAR+C6102*PRICE_MES</f>
        <v>153258</v>
      </c>
      <c r="M6102" s="2">
        <f>A6102*FERT_BED_TOM+B6102*FERT_BED_CAR+C6102*FERT_BED_MES</f>
        <v>30360</v>
      </c>
      <c r="N6102" s="6">
        <f>IF(AND(D6102&lt;=TOTAL_BEDS,J6102&lt;=TEMP_WORKER_MAX*TEMP_WORKER_HRS),1,0)</f>
        <v>1</v>
      </c>
      <c r="O6102" s="2">
        <f>L6102-M6102-K6102-FIXED_COSTS</f>
        <v>30316.277187658125</v>
      </c>
      <c r="P6102" s="2">
        <f>IF(N6102=1,O6102,"")</f>
        <v>30316.277187658125</v>
      </c>
    </row>
    <row r="6103">
      <c r="A6103" s="6">
        <v>9</v>
      </c>
      <c r="B6103" s="6">
        <v>7</v>
      </c>
      <c r="C6103" s="6">
        <v>23</v>
      </c>
      <c r="D6103" s="6">
        <f>A6103+B6103+C6103</f>
        <v>39</v>
      </c>
      <c r="E6103" s="5">
        <f>IF(A6103=0,0,A6103*LABOR_HRS_WK_TOM*SEASON_WEEKS*(1+DIM_PCT_TOM)^A6103)</f>
        <v>1909.9376297100016</v>
      </c>
      <c r="F6103" s="5">
        <f>IF(B6103=0,0,B6103*LABOR_HRS_WK_CAR*SEASON_WEEKS*(1+DIM_PCT_CAR)^B6103)</f>
        <v>249.62400827032462</v>
      </c>
      <c r="G6103" s="5">
        <f>IF(C6103=0,0,C6103*LABOR_HRS_WK_MES*SEASON_WEEKS*(1+DIM_PCT_MES)^C6103)</f>
        <v>1377.2921848680023</v>
      </c>
      <c r="H6103" s="5">
        <f>E6103+F6103+G6103</f>
        <v>3536.8538228483285</v>
      </c>
      <c r="I6103" s="5">
        <f>MIN(H6103,FARMER_HRS)</f>
        <v>720</v>
      </c>
      <c r="J6103" s="5">
        <f>MAX(0,H6103-FARMER_HRS)</f>
        <v>2816.8538228483285</v>
      </c>
      <c r="K6103" s="2">
        <f>I6103*FARMER_RATE+J6103*TEMP_WORKER_RATE</f>
        <v>73903.712202227922</v>
      </c>
      <c r="L6103" s="2">
        <f>A6103*PRICE_TOM+B6103*PRICE_CAR+C6103*PRICE_MES</f>
        <v>155958</v>
      </c>
      <c r="M6103" s="2">
        <f>A6103*FERT_BED_TOM+B6103*FERT_BED_CAR+C6103*FERT_BED_MES</f>
        <v>31240</v>
      </c>
      <c r="N6103" s="6">
        <f>IF(AND(D6103&lt;=TOTAL_BEDS,J6103&lt;=TEMP_WORKER_MAX*TEMP_WORKER_HRS),1,0)</f>
        <v>1</v>
      </c>
      <c r="O6103" s="2">
        <f>L6103-M6103-K6103-FIXED_COSTS</f>
        <v>30814.287797772078</v>
      </c>
      <c r="P6103" s="2">
        <f>IF(N6103=1,O6103,"")</f>
        <v>30814.287797772078</v>
      </c>
    </row>
    <row r="6104">
      <c r="A6104" s="6">
        <v>9</v>
      </c>
      <c r="B6104" s="6">
        <v>7</v>
      </c>
      <c r="C6104" s="6">
        <v>24</v>
      </c>
      <c r="D6104" s="6">
        <f>A6104+B6104+C6104</f>
        <v>40</v>
      </c>
      <c r="E6104" s="5">
        <f>IF(A6104=0,0,A6104*LABOR_HRS_WK_TOM*SEASON_WEEKS*(1+DIM_PCT_TOM)^A6104)</f>
        <v>1909.9376297100016</v>
      </c>
      <c r="F6104" s="5">
        <f>IF(B6104=0,0,B6104*LABOR_HRS_WK_CAR*SEASON_WEEKS*(1+DIM_PCT_CAR)^B6104)</f>
        <v>249.62400827032462</v>
      </c>
      <c r="G6104" s="5">
        <f>IF(C6104=0,0,C6104*LABOR_HRS_WK_MES*SEASON_WEEKS*(1+DIM_PCT_MES)^C6104)</f>
        <v>1455.139134447498</v>
      </c>
      <c r="H6104" s="5">
        <f>E6104+F6104+G6104</f>
        <v>3614.7007724278246</v>
      </c>
      <c r="I6104" s="5">
        <f>MIN(H6104,FARMER_HRS)</f>
        <v>720</v>
      </c>
      <c r="J6104" s="5">
        <f>MAX(0,H6104-FARMER_HRS)</f>
        <v>2894.7007724278246</v>
      </c>
      <c r="K6104" s="2">
        <f>I6104*FARMER_RATE+J6104*TEMP_WORKER_RATE</f>
        <v>75255.221743538626</v>
      </c>
      <c r="L6104" s="2">
        <f>A6104*PRICE_TOM+B6104*PRICE_CAR+C6104*PRICE_MES</f>
        <v>158658</v>
      </c>
      <c r="M6104" s="2">
        <f>A6104*FERT_BED_TOM+B6104*FERT_BED_CAR+C6104*FERT_BED_MES</f>
        <v>32120</v>
      </c>
      <c r="N6104" s="6">
        <f>IF(AND(D6104&lt;=TOTAL_BEDS,J6104&lt;=TEMP_WORKER_MAX*TEMP_WORKER_HRS),1,0)</f>
        <v>1</v>
      </c>
      <c r="O6104" s="2">
        <f>L6104-M6104-K6104-FIXED_COSTS</f>
        <v>31282.778256461374</v>
      </c>
      <c r="P6104" s="2">
        <f>IF(N6104=1,O6104,"")</f>
        <v>31282.778256461374</v>
      </c>
    </row>
    <row r="6105">
      <c r="A6105" s="6">
        <v>9</v>
      </c>
      <c r="B6105" s="6">
        <v>7</v>
      </c>
      <c r="C6105" s="6">
        <v>25</v>
      </c>
      <c r="D6105" s="6">
        <f>A6105+B6105+C6105</f>
        <v>41</v>
      </c>
      <c r="E6105" s="5">
        <f>IF(A6105=0,0,A6105*LABOR_HRS_WK_TOM*SEASON_WEEKS*(1+DIM_PCT_TOM)^A6105)</f>
        <v>1909.9376297100016</v>
      </c>
      <c r="F6105" s="5">
        <f>IF(B6105=0,0,B6105*LABOR_HRS_WK_CAR*SEASON_WEEKS*(1+DIM_PCT_CAR)^B6105)</f>
        <v>249.62400827032462</v>
      </c>
      <c r="G6105" s="5">
        <f>IF(C6105=0,0,C6105*LABOR_HRS_WK_MES*SEASON_WEEKS*(1+DIM_PCT_MES)^C6105)</f>
        <v>1534.7170558625955</v>
      </c>
      <c r="H6105" s="5">
        <f>E6105+F6105+G6105</f>
        <v>3694.2786938429217</v>
      </c>
      <c r="I6105" s="5">
        <f>MIN(H6105,FARMER_HRS)</f>
        <v>720</v>
      </c>
      <c r="J6105" s="5">
        <f>MAX(0,H6105-FARMER_HRS)</f>
        <v>2974.2786938429217</v>
      </c>
      <c r="K6105" s="2">
        <f>I6105*FARMER_RATE+J6105*TEMP_WORKER_RATE</f>
        <v>76636.782879217382</v>
      </c>
      <c r="L6105" s="2">
        <f>A6105*PRICE_TOM+B6105*PRICE_CAR+C6105*PRICE_MES</f>
        <v>161358</v>
      </c>
      <c r="M6105" s="2">
        <f>A6105*FERT_BED_TOM+B6105*FERT_BED_CAR+C6105*FERT_BED_MES</f>
        <v>33000</v>
      </c>
      <c r="N6105" s="6">
        <f>IF(AND(D6105&lt;=TOTAL_BEDS,J6105&lt;=TEMP_WORKER_MAX*TEMP_WORKER_HRS),1,0)</f>
        <v>1</v>
      </c>
      <c r="O6105" s="2">
        <f>L6105-M6105-K6105-FIXED_COSTS</f>
        <v>31721.217120782618</v>
      </c>
      <c r="P6105" s="2">
        <f>IF(N6105=1,O6105,"")</f>
        <v>31721.217120782618</v>
      </c>
    </row>
    <row r="6106">
      <c r="A6106" s="6">
        <v>9</v>
      </c>
      <c r="B6106" s="6">
        <v>7</v>
      </c>
      <c r="C6106" s="6">
        <v>26</v>
      </c>
      <c r="D6106" s="6">
        <f>A6106+B6106+C6106</f>
        <v>42</v>
      </c>
      <c r="E6106" s="5">
        <f>IF(A6106=0,0,A6106*LABOR_HRS_WK_TOM*SEASON_WEEKS*(1+DIM_PCT_TOM)^A6106)</f>
        <v>1909.9376297100016</v>
      </c>
      <c r="F6106" s="5">
        <f>IF(B6106=0,0,B6106*LABOR_HRS_WK_CAR*SEASON_WEEKS*(1+DIM_PCT_CAR)^B6106)</f>
        <v>249.62400827032462</v>
      </c>
      <c r="G6106" s="5">
        <f>IF(C6106=0,0,C6106*LABOR_HRS_WK_MES*SEASON_WEEKS*(1+DIM_PCT_MES)^C6106)</f>
        <v>1616.0570598233128</v>
      </c>
      <c r="H6106" s="5">
        <f>E6106+F6106+G6106</f>
        <v>3775.6186978036394</v>
      </c>
      <c r="I6106" s="5">
        <f>MIN(H6106,FARMER_HRS)</f>
        <v>720</v>
      </c>
      <c r="J6106" s="5">
        <f>MAX(0,H6106-FARMER_HRS)</f>
        <v>3055.6186978036394</v>
      </c>
      <c r="K6106" s="2">
        <f>I6106*FARMER_RATE+J6106*TEMP_WORKER_RATE</f>
        <v>78048.935725757619</v>
      </c>
      <c r="L6106" s="2">
        <f>A6106*PRICE_TOM+B6106*PRICE_CAR+C6106*PRICE_MES</f>
        <v>164058</v>
      </c>
      <c r="M6106" s="2">
        <f>A6106*FERT_BED_TOM+B6106*FERT_BED_CAR+C6106*FERT_BED_MES</f>
        <v>33880</v>
      </c>
      <c r="N6106" s="6">
        <f>IF(AND(D6106&lt;=TOTAL_BEDS,J6106&lt;=TEMP_WORKER_MAX*TEMP_WORKER_HRS),1,0)</f>
        <v>1</v>
      </c>
      <c r="O6106" s="2">
        <f>L6106-M6106-K6106-FIXED_COSTS</f>
        <v>32129.064274242381</v>
      </c>
      <c r="P6106" s="2">
        <f>IF(N6106=1,O6106,"")</f>
        <v>32129.064274242381</v>
      </c>
    </row>
    <row r="6107">
      <c r="A6107" s="6">
        <v>9</v>
      </c>
      <c r="B6107" s="6">
        <v>7</v>
      </c>
      <c r="C6107" s="6">
        <v>27</v>
      </c>
      <c r="D6107" s="6">
        <f>A6107+B6107+C6107</f>
        <v>43</v>
      </c>
      <c r="E6107" s="5">
        <f>IF(A6107=0,0,A6107*LABOR_HRS_WK_TOM*SEASON_WEEKS*(1+DIM_PCT_TOM)^A6107)</f>
        <v>1909.9376297100016</v>
      </c>
      <c r="F6107" s="5">
        <f>IF(B6107=0,0,B6107*LABOR_HRS_WK_CAR*SEASON_WEEKS*(1+DIM_PCT_CAR)^B6107)</f>
        <v>249.62400827032462</v>
      </c>
      <c r="G6107" s="5">
        <f>IF(C6107=0,0,C6107*LABOR_HRS_WK_MES*SEASON_WEEKS*(1+DIM_PCT_MES)^C6107)</f>
        <v>1699.19076434307</v>
      </c>
      <c r="H6107" s="5">
        <f>E6107+F6107+G6107</f>
        <v>3858.7524023233964</v>
      </c>
      <c r="I6107" s="5">
        <f>MIN(H6107,FARMER_HRS)</f>
        <v>720</v>
      </c>
      <c r="J6107" s="5">
        <f>MAX(0,H6107-FARMER_HRS)</f>
        <v>3138.7524023233964</v>
      </c>
      <c r="K6107" s="2">
        <f>I6107*FARMER_RATE+J6107*TEMP_WORKER_RATE</f>
        <v>79492.2292070034</v>
      </c>
      <c r="L6107" s="2">
        <f>A6107*PRICE_TOM+B6107*PRICE_CAR+C6107*PRICE_MES</f>
        <v>166758</v>
      </c>
      <c r="M6107" s="2">
        <f>A6107*FERT_BED_TOM+B6107*FERT_BED_CAR+C6107*FERT_BED_MES</f>
        <v>34760</v>
      </c>
      <c r="N6107" s="6">
        <f>IF(AND(D6107&lt;=TOTAL_BEDS,J6107&lt;=TEMP_WORKER_MAX*TEMP_WORKER_HRS),1,0)</f>
        <v>1</v>
      </c>
      <c r="O6107" s="2">
        <f>L6107-M6107-K6107-FIXED_COSTS</f>
        <v>32505.770792996598</v>
      </c>
      <c r="P6107" s="2">
        <f>IF(N6107=1,O6107,"")</f>
        <v>32505.770792996598</v>
      </c>
    </row>
    <row r="6108">
      <c r="A6108" s="6">
        <v>9</v>
      </c>
      <c r="B6108" s="6">
        <v>7</v>
      </c>
      <c r="C6108" s="6">
        <v>28</v>
      </c>
      <c r="D6108" s="6">
        <f>A6108+B6108+C6108</f>
        <v>44</v>
      </c>
      <c r="E6108" s="5">
        <f>IF(A6108=0,0,A6108*LABOR_HRS_WK_TOM*SEASON_WEEKS*(1+DIM_PCT_TOM)^A6108)</f>
        <v>1909.9376297100016</v>
      </c>
      <c r="F6108" s="5">
        <f>IF(B6108=0,0,B6108*LABOR_HRS_WK_CAR*SEASON_WEEKS*(1+DIM_PCT_CAR)^B6108)</f>
        <v>249.62400827032462</v>
      </c>
      <c r="G6108" s="5">
        <f>IF(C6108=0,0,C6108*LABOR_HRS_WK_MES*SEASON_WEEKS*(1+DIM_PCT_MES)^C6108)</f>
        <v>1784.1503025602233</v>
      </c>
      <c r="H6108" s="5">
        <f>E6108+F6108+G6108</f>
        <v>3943.7119405405497</v>
      </c>
      <c r="I6108" s="5">
        <f>MIN(H6108,FARMER_HRS)</f>
        <v>720</v>
      </c>
      <c r="J6108" s="5">
        <f>MAX(0,H6108-FARMER_HRS)</f>
        <v>3223.7119405405497</v>
      </c>
      <c r="K6108" s="2">
        <f>I6108*FARMER_RATE+J6108*TEMP_WORKER_RATE</f>
        <v>80967.2211899401</v>
      </c>
      <c r="L6108" s="2">
        <f>A6108*PRICE_TOM+B6108*PRICE_CAR+C6108*PRICE_MES</f>
        <v>169458</v>
      </c>
      <c r="M6108" s="2">
        <f>A6108*FERT_BED_TOM+B6108*FERT_BED_CAR+C6108*FERT_BED_MES</f>
        <v>35640</v>
      </c>
      <c r="N6108" s="6">
        <f>IF(AND(D6108&lt;=TOTAL_BEDS,J6108&lt;=TEMP_WORKER_MAX*TEMP_WORKER_HRS),1,0)</f>
        <v>1</v>
      </c>
      <c r="O6108" s="2">
        <f>L6108-M6108-K6108-FIXED_COSTS</f>
        <v>32850.7788100599</v>
      </c>
      <c r="P6108" s="2">
        <f>IF(N6108=1,O6108,"")</f>
        <v>32850.7788100599</v>
      </c>
    </row>
    <row r="6109">
      <c r="A6109" s="6">
        <v>9</v>
      </c>
      <c r="B6109" s="6">
        <v>7</v>
      </c>
      <c r="C6109" s="6">
        <v>29</v>
      </c>
      <c r="D6109" s="6">
        <f>A6109+B6109+C6109</f>
        <v>45</v>
      </c>
      <c r="E6109" s="5">
        <f>IF(A6109=0,0,A6109*LABOR_HRS_WK_TOM*SEASON_WEEKS*(1+DIM_PCT_TOM)^A6109)</f>
        <v>1909.9376297100016</v>
      </c>
      <c r="F6109" s="5">
        <f>IF(B6109=0,0,B6109*LABOR_HRS_WK_CAR*SEASON_WEEKS*(1+DIM_PCT_CAR)^B6109)</f>
        <v>249.62400827032462</v>
      </c>
      <c r="G6109" s="5">
        <f>IF(C6109=0,0,C6109*LABOR_HRS_WK_MES*SEASON_WEEKS*(1+DIM_PCT_MES)^C6109)</f>
        <v>1870.9683306758766</v>
      </c>
      <c r="H6109" s="5">
        <f>E6109+F6109+G6109</f>
        <v>4030.529968656203</v>
      </c>
      <c r="I6109" s="5">
        <f>MIN(H6109,FARMER_HRS)</f>
        <v>720</v>
      </c>
      <c r="J6109" s="5">
        <f>MAX(0,H6109-FARMER_HRS)</f>
        <v>3310.529968656203</v>
      </c>
      <c r="K6109" s="2">
        <f>I6109*FARMER_RATE+J6109*TEMP_WORKER_RATE</f>
        <v>82474.47862250352</v>
      </c>
      <c r="L6109" s="2">
        <f>A6109*PRICE_TOM+B6109*PRICE_CAR+C6109*PRICE_MES</f>
        <v>172158</v>
      </c>
      <c r="M6109" s="2">
        <f>A6109*FERT_BED_TOM+B6109*FERT_BED_CAR+C6109*FERT_BED_MES</f>
        <v>36520</v>
      </c>
      <c r="N6109" s="6">
        <f>IF(AND(D6109&lt;=TOTAL_BEDS,J6109&lt;=TEMP_WORKER_MAX*TEMP_WORKER_HRS),1,0)</f>
        <v>1</v>
      </c>
      <c r="O6109" s="2">
        <f>L6109-M6109-K6109-FIXED_COSTS</f>
        <v>33163.52137749648</v>
      </c>
      <c r="P6109" s="2">
        <f>IF(N6109=1,O6109,"")</f>
        <v>33163.52137749648</v>
      </c>
    </row>
    <row r="6110">
      <c r="A6110" s="6">
        <v>9</v>
      </c>
      <c r="B6110" s="6">
        <v>7</v>
      </c>
      <c r="C6110" s="6">
        <v>30</v>
      </c>
      <c r="D6110" s="6">
        <f>A6110+B6110+C6110</f>
        <v>46</v>
      </c>
      <c r="E6110" s="5">
        <f>IF(A6110=0,0,A6110*LABOR_HRS_WK_TOM*SEASON_WEEKS*(1+DIM_PCT_TOM)^A6110)</f>
        <v>1909.9376297100016</v>
      </c>
      <c r="F6110" s="5">
        <f>IF(B6110=0,0,B6110*LABOR_HRS_WK_CAR*SEASON_WEEKS*(1+DIM_PCT_CAR)^B6110)</f>
        <v>249.62400827032462</v>
      </c>
      <c r="G6110" s="5">
        <f>IF(C6110=0,0,C6110*LABOR_HRS_WK_MES*SEASON_WEEKS*(1+DIM_PCT_MES)^C6110)</f>
        <v>1959.6780360096466</v>
      </c>
      <c r="H6110" s="5">
        <f>E6110+F6110+G6110</f>
        <v>4119.2396739899732</v>
      </c>
      <c r="I6110" s="5">
        <f>MIN(H6110,FARMER_HRS)</f>
        <v>720</v>
      </c>
      <c r="J6110" s="5">
        <f>MAX(0,H6110-FARMER_HRS)</f>
        <v>3399.2396739899732</v>
      </c>
      <c r="K6110" s="2">
        <f>I6110*FARMER_RATE+J6110*TEMP_WORKER_RATE</f>
        <v>84014.57767343703</v>
      </c>
      <c r="L6110" s="2">
        <f>A6110*PRICE_TOM+B6110*PRICE_CAR+C6110*PRICE_MES</f>
        <v>174858</v>
      </c>
      <c r="M6110" s="2">
        <f>A6110*FERT_BED_TOM+B6110*FERT_BED_CAR+C6110*FERT_BED_MES</f>
        <v>37400</v>
      </c>
      <c r="N6110" s="6">
        <f>IF(AND(D6110&lt;=TOTAL_BEDS,J6110&lt;=TEMP_WORKER_MAX*TEMP_WORKER_HRS),1,0)</f>
        <v>1</v>
      </c>
      <c r="O6110" s="2">
        <f>L6110-M6110-K6110-FIXED_COSTS</f>
        <v>33443.42232656297</v>
      </c>
      <c r="P6110" s="2">
        <f>IF(N6110=1,O6110,"")</f>
        <v>33443.42232656297</v>
      </c>
    </row>
    <row r="6111">
      <c r="A6111" s="6">
        <v>9</v>
      </c>
      <c r="B6111" s="6">
        <v>8</v>
      </c>
      <c r="C6111" s="6">
        <v>0</v>
      </c>
      <c r="D6111" s="6">
        <f>A6111+B6111+C6111</f>
        <v>17</v>
      </c>
      <c r="E6111" s="5">
        <f>IF(A6111=0,0,A6111*LABOR_HRS_WK_TOM*SEASON_WEEKS*(1+DIM_PCT_TOM)^A6111)</f>
        <v>1909.9376297100016</v>
      </c>
      <c r="F6111" s="5">
        <f>IF(B6111=0,0,B6111*LABOR_HRS_WK_CAR*SEASON_WEEKS*(1+DIM_PCT_CAR)^B6111)</f>
        <v>292.41669540238013</v>
      </c>
      <c r="G6111" s="5">
        <f>IF(C6111=0,0,C6111*LABOR_HRS_WK_MES*SEASON_WEEKS*(1+DIM_PCT_MES)^C6111)</f>
        <v>0</v>
      </c>
      <c r="H6111" s="5">
        <f>E6111+F6111+G6111</f>
        <v>2202.354325112382</v>
      </c>
      <c r="I6111" s="5">
        <f>MIN(H6111,FARMER_HRS)</f>
        <v>720</v>
      </c>
      <c r="J6111" s="5">
        <f>MAX(0,H6111-FARMER_HRS)</f>
        <v>1482.354325112382</v>
      </c>
      <c r="K6111" s="2">
        <f>I6111*FARMER_RATE+J6111*TEMP_WORKER_RATE</f>
        <v>50735.318144312187</v>
      </c>
      <c r="L6111" s="2">
        <f>A6111*PRICE_TOM+B6111*PRICE_CAR+C6111*PRICE_MES</f>
        <v>95952</v>
      </c>
      <c r="M6111" s="2">
        <f>A6111*FERT_BED_TOM+B6111*FERT_BED_CAR+C6111*FERT_BED_MES</f>
        <v>11440</v>
      </c>
      <c r="N6111" s="6">
        <f>IF(AND(D6111&lt;=TOTAL_BEDS,J6111&lt;=TEMP_WORKER_MAX*TEMP_WORKER_HRS),1,0)</f>
        <v>1</v>
      </c>
      <c r="O6111" s="2">
        <f>L6111-M6111-K6111-FIXED_COSTS</f>
        <v>13776.681855687813</v>
      </c>
      <c r="P6111" s="2">
        <f>IF(N6111=1,O6111,"")</f>
        <v>13776.681855687813</v>
      </c>
    </row>
    <row r="6112">
      <c r="A6112" s="6">
        <v>9</v>
      </c>
      <c r="B6112" s="6">
        <v>8</v>
      </c>
      <c r="C6112" s="6">
        <v>1</v>
      </c>
      <c r="D6112" s="6">
        <f>A6112+B6112+C6112</f>
        <v>18</v>
      </c>
      <c r="E6112" s="5">
        <f>IF(A6112=0,0,A6112*LABOR_HRS_WK_TOM*SEASON_WEEKS*(1+DIM_PCT_TOM)^A6112)</f>
        <v>1909.9376297100016</v>
      </c>
      <c r="F6112" s="5">
        <f>IF(B6112=0,0,B6112*LABOR_HRS_WK_CAR*SEASON_WEEKS*(1+DIM_PCT_CAR)^B6112)</f>
        <v>292.41669540238013</v>
      </c>
      <c r="G6112" s="5">
        <f>IF(C6112=0,0,C6112*LABOR_HRS_WK_MES*SEASON_WEEKS*(1+DIM_PCT_MES)^C6112)</f>
        <v>45.5625</v>
      </c>
      <c r="H6112" s="5">
        <f>E6112+F6112+G6112</f>
        <v>2247.916825112382</v>
      </c>
      <c r="I6112" s="5">
        <f>MIN(H6112,FARMER_HRS)</f>
        <v>720</v>
      </c>
      <c r="J6112" s="5">
        <f>MAX(0,H6112-FARMER_HRS)</f>
        <v>1527.916825112382</v>
      </c>
      <c r="K6112" s="2">
        <f>I6112*FARMER_RATE+J6112*TEMP_WORKER_RATE</f>
        <v>51526.333769312187</v>
      </c>
      <c r="L6112" s="2">
        <f>A6112*PRICE_TOM+B6112*PRICE_CAR+C6112*PRICE_MES</f>
        <v>98652</v>
      </c>
      <c r="M6112" s="2">
        <f>A6112*FERT_BED_TOM+B6112*FERT_BED_CAR+C6112*FERT_BED_MES</f>
        <v>12320</v>
      </c>
      <c r="N6112" s="6">
        <f>IF(AND(D6112&lt;=TOTAL_BEDS,J6112&lt;=TEMP_WORKER_MAX*TEMP_WORKER_HRS),1,0)</f>
        <v>1</v>
      </c>
      <c r="O6112" s="2">
        <f>L6112-M6112-K6112-FIXED_COSTS</f>
        <v>14805.666230687813</v>
      </c>
      <c r="P6112" s="2">
        <f>IF(N6112=1,O6112,"")</f>
        <v>14805.666230687813</v>
      </c>
    </row>
    <row r="6113">
      <c r="A6113" s="6">
        <v>9</v>
      </c>
      <c r="B6113" s="6">
        <v>8</v>
      </c>
      <c r="C6113" s="6">
        <v>2</v>
      </c>
      <c r="D6113" s="6">
        <f>A6113+B6113+C6113</f>
        <v>19</v>
      </c>
      <c r="E6113" s="5">
        <f>IF(A6113=0,0,A6113*LABOR_HRS_WK_TOM*SEASON_WEEKS*(1+DIM_PCT_TOM)^A6113)</f>
        <v>1909.9376297100016</v>
      </c>
      <c r="F6113" s="5">
        <f>IF(B6113=0,0,B6113*LABOR_HRS_WK_CAR*SEASON_WEEKS*(1+DIM_PCT_CAR)^B6113)</f>
        <v>292.41669540238013</v>
      </c>
      <c r="G6113" s="5">
        <f>IF(C6113=0,0,C6113*LABOR_HRS_WK_MES*SEASON_WEEKS*(1+DIM_PCT_MES)^C6113)</f>
        <v>92.2640625</v>
      </c>
      <c r="H6113" s="5">
        <f>E6113+F6113+G6113</f>
        <v>2294.6183876123819</v>
      </c>
      <c r="I6113" s="5">
        <f>MIN(H6113,FARMER_HRS)</f>
        <v>720</v>
      </c>
      <c r="J6113" s="5">
        <f>MAX(0,H6113-FARMER_HRS)</f>
        <v>1574.6183876123819</v>
      </c>
      <c r="K6113" s="2">
        <f>I6113*FARMER_RATE+J6113*TEMP_WORKER_RATE</f>
        <v>52337.124784937187</v>
      </c>
      <c r="L6113" s="2">
        <f>A6113*PRICE_TOM+B6113*PRICE_CAR+C6113*PRICE_MES</f>
        <v>101352</v>
      </c>
      <c r="M6113" s="2">
        <f>A6113*FERT_BED_TOM+B6113*FERT_BED_CAR+C6113*FERT_BED_MES</f>
        <v>13200</v>
      </c>
      <c r="N6113" s="6">
        <f>IF(AND(D6113&lt;=TOTAL_BEDS,J6113&lt;=TEMP_WORKER_MAX*TEMP_WORKER_HRS),1,0)</f>
        <v>1</v>
      </c>
      <c r="O6113" s="2">
        <f>L6113-M6113-K6113-FIXED_COSTS</f>
        <v>15814.875215062813</v>
      </c>
      <c r="P6113" s="2">
        <f>IF(N6113=1,O6113,"")</f>
        <v>15814.875215062813</v>
      </c>
    </row>
    <row r="6114">
      <c r="A6114" s="6">
        <v>9</v>
      </c>
      <c r="B6114" s="6">
        <v>8</v>
      </c>
      <c r="C6114" s="6">
        <v>3</v>
      </c>
      <c r="D6114" s="6">
        <f>A6114+B6114+C6114</f>
        <v>20</v>
      </c>
      <c r="E6114" s="5">
        <f>IF(A6114=0,0,A6114*LABOR_HRS_WK_TOM*SEASON_WEEKS*(1+DIM_PCT_TOM)^A6114)</f>
        <v>1909.9376297100016</v>
      </c>
      <c r="F6114" s="5">
        <f>IF(B6114=0,0,B6114*LABOR_HRS_WK_CAR*SEASON_WEEKS*(1+DIM_PCT_CAR)^B6114)</f>
        <v>292.41669540238013</v>
      </c>
      <c r="G6114" s="5">
        <f>IF(C6114=0,0,C6114*LABOR_HRS_WK_MES*SEASON_WEEKS*(1+DIM_PCT_MES)^C6114)</f>
        <v>140.12604492187498</v>
      </c>
      <c r="H6114" s="5">
        <f>E6114+F6114+G6114</f>
        <v>2342.4803700342568</v>
      </c>
      <c r="I6114" s="5">
        <f>MIN(H6114,FARMER_HRS)</f>
        <v>720</v>
      </c>
      <c r="J6114" s="5">
        <f>MAX(0,H6114-FARMER_HRS)</f>
        <v>1622.4803700342568</v>
      </c>
      <c r="K6114" s="2">
        <f>I6114*FARMER_RATE+J6114*TEMP_WORKER_RATE</f>
        <v>53168.061979761405</v>
      </c>
      <c r="L6114" s="2">
        <f>A6114*PRICE_TOM+B6114*PRICE_CAR+C6114*PRICE_MES</f>
        <v>104052</v>
      </c>
      <c r="M6114" s="2">
        <f>A6114*FERT_BED_TOM+B6114*FERT_BED_CAR+C6114*FERT_BED_MES</f>
        <v>14080</v>
      </c>
      <c r="N6114" s="6">
        <f>IF(AND(D6114&lt;=TOTAL_BEDS,J6114&lt;=TEMP_WORKER_MAX*TEMP_WORKER_HRS),1,0)</f>
        <v>1</v>
      </c>
      <c r="O6114" s="2">
        <f>L6114-M6114-K6114-FIXED_COSTS</f>
        <v>16803.938020238595</v>
      </c>
      <c r="P6114" s="2">
        <f>IF(N6114=1,O6114,"")</f>
        <v>16803.938020238595</v>
      </c>
    </row>
    <row r="6115">
      <c r="A6115" s="6">
        <v>9</v>
      </c>
      <c r="B6115" s="6">
        <v>8</v>
      </c>
      <c r="C6115" s="6">
        <v>4</v>
      </c>
      <c r="D6115" s="6">
        <f>A6115+B6115+C6115</f>
        <v>21</v>
      </c>
      <c r="E6115" s="5">
        <f>IF(A6115=0,0,A6115*LABOR_HRS_WK_TOM*SEASON_WEEKS*(1+DIM_PCT_TOM)^A6115)</f>
        <v>1909.9376297100016</v>
      </c>
      <c r="F6115" s="5">
        <f>IF(B6115=0,0,B6115*LABOR_HRS_WK_CAR*SEASON_WEEKS*(1+DIM_PCT_CAR)^B6115)</f>
        <v>292.41669540238013</v>
      </c>
      <c r="G6115" s="5">
        <f>IF(C6115=0,0,C6115*LABOR_HRS_WK_MES*SEASON_WEEKS*(1+DIM_PCT_MES)^C6115)</f>
        <v>189.17016064453119</v>
      </c>
      <c r="H6115" s="5">
        <f>E6115+F6115+G6115</f>
        <v>2391.5244857569132</v>
      </c>
      <c r="I6115" s="5">
        <f>MIN(H6115,FARMER_HRS)</f>
        <v>720</v>
      </c>
      <c r="J6115" s="5">
        <f>MAX(0,H6115-FARMER_HRS)</f>
        <v>1671.5244857569132</v>
      </c>
      <c r="K6115" s="2">
        <f>I6115*FARMER_RATE+J6115*TEMP_WORKER_RATE</f>
        <v>54019.522322168632</v>
      </c>
      <c r="L6115" s="2">
        <f>A6115*PRICE_TOM+B6115*PRICE_CAR+C6115*PRICE_MES</f>
        <v>106752</v>
      </c>
      <c r="M6115" s="2">
        <f>A6115*FERT_BED_TOM+B6115*FERT_BED_CAR+C6115*FERT_BED_MES</f>
        <v>14960</v>
      </c>
      <c r="N6115" s="6">
        <f>IF(AND(D6115&lt;=TOTAL_BEDS,J6115&lt;=TEMP_WORKER_MAX*TEMP_WORKER_HRS),1,0)</f>
        <v>1</v>
      </c>
      <c r="O6115" s="2">
        <f>L6115-M6115-K6115-FIXED_COSTS</f>
        <v>17772.477677831368</v>
      </c>
      <c r="P6115" s="2">
        <f>IF(N6115=1,O6115,"")</f>
        <v>17772.477677831368</v>
      </c>
    </row>
    <row r="6116">
      <c r="A6116" s="6">
        <v>9</v>
      </c>
      <c r="B6116" s="6">
        <v>8</v>
      </c>
      <c r="C6116" s="6">
        <v>5</v>
      </c>
      <c r="D6116" s="6">
        <f>A6116+B6116+C6116</f>
        <v>22</v>
      </c>
      <c r="E6116" s="5">
        <f>IF(A6116=0,0,A6116*LABOR_HRS_WK_TOM*SEASON_WEEKS*(1+DIM_PCT_TOM)^A6116)</f>
        <v>1909.9376297100016</v>
      </c>
      <c r="F6116" s="5">
        <f>IF(B6116=0,0,B6116*LABOR_HRS_WK_CAR*SEASON_WEEKS*(1+DIM_PCT_CAR)^B6116)</f>
        <v>292.41669540238013</v>
      </c>
      <c r="G6116" s="5">
        <f>IF(C6116=0,0,C6116*LABOR_HRS_WK_MES*SEASON_WEEKS*(1+DIM_PCT_MES)^C6116)</f>
        <v>239.41848456573481</v>
      </c>
      <c r="H6116" s="5">
        <f>E6116+F6116+G6116</f>
        <v>2441.7728096781166</v>
      </c>
      <c r="I6116" s="5">
        <f>MIN(H6116,FARMER_HRS)</f>
        <v>720</v>
      </c>
      <c r="J6116" s="5">
        <f>MAX(0,H6116-FARMER_HRS)</f>
        <v>1721.7728096781166</v>
      </c>
      <c r="K6116" s="2">
        <f>I6116*FARMER_RATE+J6116*TEMP_WORKER_RATE</f>
        <v>54891.88905691175</v>
      </c>
      <c r="L6116" s="2">
        <f>A6116*PRICE_TOM+B6116*PRICE_CAR+C6116*PRICE_MES</f>
        <v>109452</v>
      </c>
      <c r="M6116" s="2">
        <f>A6116*FERT_BED_TOM+B6116*FERT_BED_CAR+C6116*FERT_BED_MES</f>
        <v>15840</v>
      </c>
      <c r="N6116" s="6">
        <f>IF(AND(D6116&lt;=TOTAL_BEDS,J6116&lt;=TEMP_WORKER_MAX*TEMP_WORKER_HRS),1,0)</f>
        <v>1</v>
      </c>
      <c r="O6116" s="2">
        <f>L6116-M6116-K6116-FIXED_COSTS</f>
        <v>18720.11094308825</v>
      </c>
      <c r="P6116" s="2">
        <f>IF(N6116=1,O6116,"")</f>
        <v>18720.11094308825</v>
      </c>
    </row>
    <row r="6117">
      <c r="A6117" s="6">
        <v>9</v>
      </c>
      <c r="B6117" s="6">
        <v>8</v>
      </c>
      <c r="C6117" s="6">
        <v>6</v>
      </c>
      <c r="D6117" s="6">
        <f>A6117+B6117+C6117</f>
        <v>23</v>
      </c>
      <c r="E6117" s="5">
        <f>IF(A6117=0,0,A6117*LABOR_HRS_WK_TOM*SEASON_WEEKS*(1+DIM_PCT_TOM)^A6117)</f>
        <v>1909.9376297100016</v>
      </c>
      <c r="F6117" s="5">
        <f>IF(B6117=0,0,B6117*LABOR_HRS_WK_CAR*SEASON_WEEKS*(1+DIM_PCT_CAR)^B6117)</f>
        <v>292.41669540238013</v>
      </c>
      <c r="G6117" s="5">
        <f>IF(C6117=0,0,C6117*LABOR_HRS_WK_MES*SEASON_WEEKS*(1+DIM_PCT_MES)^C6117)</f>
        <v>290.89345874736773</v>
      </c>
      <c r="H6117" s="5">
        <f>E6117+F6117+G6117</f>
        <v>2493.2477838597497</v>
      </c>
      <c r="I6117" s="5">
        <f>MIN(H6117,FARMER_HRS)</f>
        <v>720</v>
      </c>
      <c r="J6117" s="5">
        <f>MAX(0,H6117-FARMER_HRS)</f>
        <v>1773.2477838597497</v>
      </c>
      <c r="K6117" s="2">
        <f>I6117*FARMER_RATE+J6117*TEMP_WORKER_RATE</f>
        <v>55785.551803120652</v>
      </c>
      <c r="L6117" s="2">
        <f>A6117*PRICE_TOM+B6117*PRICE_CAR+C6117*PRICE_MES</f>
        <v>112152</v>
      </c>
      <c r="M6117" s="2">
        <f>A6117*FERT_BED_TOM+B6117*FERT_BED_CAR+C6117*FERT_BED_MES</f>
        <v>16720</v>
      </c>
      <c r="N6117" s="6">
        <f>IF(AND(D6117&lt;=TOTAL_BEDS,J6117&lt;=TEMP_WORKER_MAX*TEMP_WORKER_HRS),1,0)</f>
        <v>1</v>
      </c>
      <c r="O6117" s="2">
        <f>L6117-M6117-K6117-FIXED_COSTS</f>
        <v>19646.448196879348</v>
      </c>
      <c r="P6117" s="2">
        <f>IF(N6117=1,O6117,"")</f>
        <v>19646.448196879348</v>
      </c>
    </row>
    <row r="6118">
      <c r="A6118" s="6">
        <v>9</v>
      </c>
      <c r="B6118" s="6">
        <v>8</v>
      </c>
      <c r="C6118" s="6">
        <v>7</v>
      </c>
      <c r="D6118" s="6">
        <f>A6118+B6118+C6118</f>
        <v>24</v>
      </c>
      <c r="E6118" s="5">
        <f>IF(A6118=0,0,A6118*LABOR_HRS_WK_TOM*SEASON_WEEKS*(1+DIM_PCT_TOM)^A6118)</f>
        <v>1909.9376297100016</v>
      </c>
      <c r="F6118" s="5">
        <f>IF(B6118=0,0,B6118*LABOR_HRS_WK_CAR*SEASON_WEEKS*(1+DIM_PCT_CAR)^B6118)</f>
        <v>292.41669540238013</v>
      </c>
      <c r="G6118" s="5">
        <f>IF(C6118=0,0,C6118*LABOR_HRS_WK_MES*SEASON_WEEKS*(1+DIM_PCT_MES)^C6118)</f>
        <v>343.61789814532818</v>
      </c>
      <c r="H6118" s="5">
        <f>E6118+F6118+G6118</f>
        <v>2545.97222325771</v>
      </c>
      <c r="I6118" s="5">
        <f>MIN(H6118,FARMER_HRS)</f>
        <v>720</v>
      </c>
      <c r="J6118" s="5">
        <f>MAX(0,H6118-FARMER_HRS)</f>
        <v>1825.97222325771</v>
      </c>
      <c r="K6118" s="2">
        <f>I6118*FARMER_RATE+J6118*TEMP_WORKER_RATE</f>
        <v>56700.90665377969</v>
      </c>
      <c r="L6118" s="2">
        <f>A6118*PRICE_TOM+B6118*PRICE_CAR+C6118*PRICE_MES</f>
        <v>114852</v>
      </c>
      <c r="M6118" s="2">
        <f>A6118*FERT_BED_TOM+B6118*FERT_BED_CAR+C6118*FERT_BED_MES</f>
        <v>17600</v>
      </c>
      <c r="N6118" s="6">
        <f>IF(AND(D6118&lt;=TOTAL_BEDS,J6118&lt;=TEMP_WORKER_MAX*TEMP_WORKER_HRS),1,0)</f>
        <v>1</v>
      </c>
      <c r="O6118" s="2">
        <f>L6118-M6118-K6118-FIXED_COSTS</f>
        <v>20551.09334622031</v>
      </c>
      <c r="P6118" s="2">
        <f>IF(N6118=1,O6118,"")</f>
        <v>20551.09334622031</v>
      </c>
    </row>
    <row r="6119">
      <c r="A6119" s="6">
        <v>9</v>
      </c>
      <c r="B6119" s="6">
        <v>8</v>
      </c>
      <c r="C6119" s="6">
        <v>8</v>
      </c>
      <c r="D6119" s="6">
        <f>A6119+B6119+C6119</f>
        <v>25</v>
      </c>
      <c r="E6119" s="5">
        <f>IF(A6119=0,0,A6119*LABOR_HRS_WK_TOM*SEASON_WEEKS*(1+DIM_PCT_TOM)^A6119)</f>
        <v>1909.9376297100016</v>
      </c>
      <c r="F6119" s="5">
        <f>IF(B6119=0,0,B6119*LABOR_HRS_WK_CAR*SEASON_WEEKS*(1+DIM_PCT_CAR)^B6119)</f>
        <v>292.41669540238013</v>
      </c>
      <c r="G6119" s="5">
        <f>IF(C6119=0,0,C6119*LABOR_HRS_WK_MES*SEASON_WEEKS*(1+DIM_PCT_MES)^C6119)</f>
        <v>397.61499642530833</v>
      </c>
      <c r="H6119" s="5">
        <f>E6119+F6119+G6119</f>
        <v>2599.96932153769</v>
      </c>
      <c r="I6119" s="5">
        <f>MIN(H6119,FARMER_HRS)</f>
        <v>720</v>
      </c>
      <c r="J6119" s="5">
        <f>MAX(0,H6119-FARMER_HRS)</f>
        <v>1879.9693215376901</v>
      </c>
      <c r="K6119" s="2">
        <f>I6119*FARMER_RATE+J6119*TEMP_WORKER_RATE</f>
        <v>57638.356276696009</v>
      </c>
      <c r="L6119" s="2">
        <f>A6119*PRICE_TOM+B6119*PRICE_CAR+C6119*PRICE_MES</f>
        <v>117552</v>
      </c>
      <c r="M6119" s="2">
        <f>A6119*FERT_BED_TOM+B6119*FERT_BED_CAR+C6119*FERT_BED_MES</f>
        <v>18480</v>
      </c>
      <c r="N6119" s="6">
        <f>IF(AND(D6119&lt;=TOTAL_BEDS,J6119&lt;=TEMP_WORKER_MAX*TEMP_WORKER_HRS),1,0)</f>
        <v>1</v>
      </c>
      <c r="O6119" s="2">
        <f>L6119-M6119-K6119-FIXED_COSTS</f>
        <v>21433.643723303991</v>
      </c>
      <c r="P6119" s="2">
        <f>IF(N6119=1,O6119,"")</f>
        <v>21433.643723303991</v>
      </c>
    </row>
    <row r="6120">
      <c r="A6120" s="6">
        <v>9</v>
      </c>
      <c r="B6120" s="6">
        <v>8</v>
      </c>
      <c r="C6120" s="6">
        <v>9</v>
      </c>
      <c r="D6120" s="6">
        <f>A6120+B6120+C6120</f>
        <v>26</v>
      </c>
      <c r="E6120" s="5">
        <f>IF(A6120=0,0,A6120*LABOR_HRS_WK_TOM*SEASON_WEEKS*(1+DIM_PCT_TOM)^A6120)</f>
        <v>1909.9376297100016</v>
      </c>
      <c r="F6120" s="5">
        <f>IF(B6120=0,0,B6120*LABOR_HRS_WK_CAR*SEASON_WEEKS*(1+DIM_PCT_CAR)^B6120)</f>
        <v>292.41669540238013</v>
      </c>
      <c r="G6120" s="5">
        <f>IF(C6120=0,0,C6120*LABOR_HRS_WK_MES*SEASON_WEEKS*(1+DIM_PCT_MES)^C6120)</f>
        <v>452.90833186570273</v>
      </c>
      <c r="H6120" s="5">
        <f>E6120+F6120+G6120</f>
        <v>2655.2626569780846</v>
      </c>
      <c r="I6120" s="5">
        <f>MIN(H6120,FARMER_HRS)</f>
        <v>720</v>
      </c>
      <c r="J6120" s="5">
        <f>MAX(0,H6120-FARMER_HRS)</f>
        <v>1935.2626569780846</v>
      </c>
      <c r="K6120" s="2">
        <f>I6120*FARMER_RATE+J6120*TEMP_WORKER_RATE</f>
        <v>58598.310016980635</v>
      </c>
      <c r="L6120" s="2">
        <f>A6120*PRICE_TOM+B6120*PRICE_CAR+C6120*PRICE_MES</f>
        <v>120252</v>
      </c>
      <c r="M6120" s="2">
        <f>A6120*FERT_BED_TOM+B6120*FERT_BED_CAR+C6120*FERT_BED_MES</f>
        <v>19360</v>
      </c>
      <c r="N6120" s="6">
        <f>IF(AND(D6120&lt;=TOTAL_BEDS,J6120&lt;=TEMP_WORKER_MAX*TEMP_WORKER_HRS),1,0)</f>
        <v>1</v>
      </c>
      <c r="O6120" s="2">
        <f>L6120-M6120-K6120-FIXED_COSTS</f>
        <v>22293.689983019365</v>
      </c>
      <c r="P6120" s="2">
        <f>IF(N6120=1,O6120,"")</f>
        <v>22293.689983019365</v>
      </c>
    </row>
    <row r="6121">
      <c r="A6121" s="6">
        <v>9</v>
      </c>
      <c r="B6121" s="6">
        <v>8</v>
      </c>
      <c r="C6121" s="6">
        <v>10</v>
      </c>
      <c r="D6121" s="6">
        <f>A6121+B6121+C6121</f>
        <v>27</v>
      </c>
      <c r="E6121" s="5">
        <f>IF(A6121=0,0,A6121*LABOR_HRS_WK_TOM*SEASON_WEEKS*(1+DIM_PCT_TOM)^A6121)</f>
        <v>1909.9376297100016</v>
      </c>
      <c r="F6121" s="5">
        <f>IF(B6121=0,0,B6121*LABOR_HRS_WK_CAR*SEASON_WEEKS*(1+DIM_PCT_CAR)^B6121)</f>
        <v>292.41669540238013</v>
      </c>
      <c r="G6121" s="5">
        <f>IF(C6121=0,0,C6121*LABOR_HRS_WK_MES*SEASON_WEEKS*(1+DIM_PCT_MES)^C6121)</f>
        <v>509.52187334891551</v>
      </c>
      <c r="H6121" s="5">
        <f>E6121+F6121+G6121</f>
        <v>2711.8761984612975</v>
      </c>
      <c r="I6121" s="5">
        <f>MIN(H6121,FARMER_HRS)</f>
        <v>720</v>
      </c>
      <c r="J6121" s="5">
        <f>MAX(0,H6121-FARMER_HRS)</f>
        <v>1991.8761984612975</v>
      </c>
      <c r="K6121" s="2">
        <f>I6121*FARMER_RATE+J6121*TEMP_WORKER_RATE</f>
        <v>59581.18400106419</v>
      </c>
      <c r="L6121" s="2">
        <f>A6121*PRICE_TOM+B6121*PRICE_CAR+C6121*PRICE_MES</f>
        <v>122952</v>
      </c>
      <c r="M6121" s="2">
        <f>A6121*FERT_BED_TOM+B6121*FERT_BED_CAR+C6121*FERT_BED_MES</f>
        <v>20240</v>
      </c>
      <c r="N6121" s="6">
        <f>IF(AND(D6121&lt;=TOTAL_BEDS,J6121&lt;=TEMP_WORKER_MAX*TEMP_WORKER_HRS),1,0)</f>
        <v>1</v>
      </c>
      <c r="O6121" s="2">
        <f>L6121-M6121-K6121-FIXED_COSTS</f>
        <v>23130.81599893581</v>
      </c>
      <c r="P6121" s="2">
        <f>IF(N6121=1,O6121,"")</f>
        <v>23130.81599893581</v>
      </c>
    </row>
    <row r="6122">
      <c r="A6122" s="6">
        <v>9</v>
      </c>
      <c r="B6122" s="6">
        <v>8</v>
      </c>
      <c r="C6122" s="6">
        <v>11</v>
      </c>
      <c r="D6122" s="6">
        <f>A6122+B6122+C6122</f>
        <v>28</v>
      </c>
      <c r="E6122" s="5">
        <f>IF(A6122=0,0,A6122*LABOR_HRS_WK_TOM*SEASON_WEEKS*(1+DIM_PCT_TOM)^A6122)</f>
        <v>1909.9376297100016</v>
      </c>
      <c r="F6122" s="5">
        <f>IF(B6122=0,0,B6122*LABOR_HRS_WK_CAR*SEASON_WEEKS*(1+DIM_PCT_CAR)^B6122)</f>
        <v>292.41669540238013</v>
      </c>
      <c r="G6122" s="5">
        <f>IF(C6122=0,0,C6122*LABOR_HRS_WK_MES*SEASON_WEEKS*(1+DIM_PCT_MES)^C6122)</f>
        <v>567.47998644235463</v>
      </c>
      <c r="H6122" s="5">
        <f>E6122+F6122+G6122</f>
        <v>2769.8343115547368</v>
      </c>
      <c r="I6122" s="5">
        <f>MIN(H6122,FARMER_HRS)</f>
        <v>720</v>
      </c>
      <c r="J6122" s="5">
        <f>MAX(0,H6122-FARMER_HRS)</f>
        <v>2049.8343115547368</v>
      </c>
      <c r="K6122" s="2">
        <f>I6122*FARMER_RATE+J6122*TEMP_WORKER_RATE</f>
        <v>60587.401242269734</v>
      </c>
      <c r="L6122" s="2">
        <f>A6122*PRICE_TOM+B6122*PRICE_CAR+C6122*PRICE_MES</f>
        <v>125652</v>
      </c>
      <c r="M6122" s="2">
        <f>A6122*FERT_BED_TOM+B6122*FERT_BED_CAR+C6122*FERT_BED_MES</f>
        <v>21120</v>
      </c>
      <c r="N6122" s="6">
        <f>IF(AND(D6122&lt;=TOTAL_BEDS,J6122&lt;=TEMP_WORKER_MAX*TEMP_WORKER_HRS),1,0)</f>
        <v>1</v>
      </c>
      <c r="O6122" s="2">
        <f>L6122-M6122-K6122-FIXED_COSTS</f>
        <v>23944.598757730266</v>
      </c>
      <c r="P6122" s="2">
        <f>IF(N6122=1,O6122,"")</f>
        <v>23944.598757730266</v>
      </c>
    </row>
    <row r="6123">
      <c r="A6123" s="6">
        <v>9</v>
      </c>
      <c r="B6123" s="6">
        <v>8</v>
      </c>
      <c r="C6123" s="6">
        <v>12</v>
      </c>
      <c r="D6123" s="6">
        <f>A6123+B6123+C6123</f>
        <v>29</v>
      </c>
      <c r="E6123" s="5">
        <f>IF(A6123=0,0,A6123*LABOR_HRS_WK_TOM*SEASON_WEEKS*(1+DIM_PCT_TOM)^A6123)</f>
        <v>1909.9376297100016</v>
      </c>
      <c r="F6123" s="5">
        <f>IF(B6123=0,0,B6123*LABOR_HRS_WK_CAR*SEASON_WEEKS*(1+DIM_PCT_CAR)^B6123)</f>
        <v>292.41669540238013</v>
      </c>
      <c r="G6123" s="5">
        <f>IF(C6123=0,0,C6123*LABOR_HRS_WK_MES*SEASON_WEEKS*(1+DIM_PCT_MES)^C6123)</f>
        <v>626.807439570419</v>
      </c>
      <c r="H6123" s="5">
        <f>E6123+F6123+G6123</f>
        <v>2829.1617646828008</v>
      </c>
      <c r="I6123" s="5">
        <f>MIN(H6123,FARMER_HRS)</f>
        <v>720</v>
      </c>
      <c r="J6123" s="5">
        <f>MAX(0,H6123-FARMER_HRS)</f>
        <v>2109.1617646828008</v>
      </c>
      <c r="K6123" s="2">
        <f>I6123*FARMER_RATE+J6123*TEMP_WORKER_RATE</f>
        <v>61617.391747965288</v>
      </c>
      <c r="L6123" s="2">
        <f>A6123*PRICE_TOM+B6123*PRICE_CAR+C6123*PRICE_MES</f>
        <v>128352</v>
      </c>
      <c r="M6123" s="2">
        <f>A6123*FERT_BED_TOM+B6123*FERT_BED_CAR+C6123*FERT_BED_MES</f>
        <v>22000</v>
      </c>
      <c r="N6123" s="6">
        <f>IF(AND(D6123&lt;=TOTAL_BEDS,J6123&lt;=TEMP_WORKER_MAX*TEMP_WORKER_HRS),1,0)</f>
        <v>1</v>
      </c>
      <c r="O6123" s="2">
        <f>L6123-M6123-K6123-FIXED_COSTS</f>
        <v>24734.608252034712</v>
      </c>
      <c r="P6123" s="2">
        <f>IF(N6123=1,O6123,"")</f>
        <v>24734.608252034712</v>
      </c>
    </row>
    <row r="6124">
      <c r="A6124" s="6">
        <v>9</v>
      </c>
      <c r="B6124" s="6">
        <v>8</v>
      </c>
      <c r="C6124" s="6">
        <v>13</v>
      </c>
      <c r="D6124" s="6">
        <f>A6124+B6124+C6124</f>
        <v>30</v>
      </c>
      <c r="E6124" s="5">
        <f>IF(A6124=0,0,A6124*LABOR_HRS_WK_TOM*SEASON_WEEKS*(1+DIM_PCT_TOM)^A6124)</f>
        <v>1909.9376297100016</v>
      </c>
      <c r="F6124" s="5">
        <f>IF(B6124=0,0,B6124*LABOR_HRS_WK_CAR*SEASON_WEEKS*(1+DIM_PCT_CAR)^B6124)</f>
        <v>292.41669540238013</v>
      </c>
      <c r="G6124" s="5">
        <f>IF(C6124=0,0,C6124*LABOR_HRS_WK_MES*SEASON_WEEKS*(1+DIM_PCT_MES)^C6124)</f>
        <v>687.52941027880331</v>
      </c>
      <c r="H6124" s="5">
        <f>E6124+F6124+G6124</f>
        <v>2889.8837353911854</v>
      </c>
      <c r="I6124" s="5">
        <f>MIN(H6124,FARMER_HRS)</f>
        <v>720</v>
      </c>
      <c r="J6124" s="5">
        <f>MAX(0,H6124-FARMER_HRS)</f>
        <v>2169.8837353911854</v>
      </c>
      <c r="K6124" s="2">
        <f>I6124*FARMER_RATE+J6124*TEMP_WORKER_RATE</f>
        <v>62671.592628319187</v>
      </c>
      <c r="L6124" s="2">
        <f>A6124*PRICE_TOM+B6124*PRICE_CAR+C6124*PRICE_MES</f>
        <v>131052</v>
      </c>
      <c r="M6124" s="2">
        <f>A6124*FERT_BED_TOM+B6124*FERT_BED_CAR+C6124*FERT_BED_MES</f>
        <v>22880</v>
      </c>
      <c r="N6124" s="6">
        <f>IF(AND(D6124&lt;=TOTAL_BEDS,J6124&lt;=TEMP_WORKER_MAX*TEMP_WORKER_HRS),1,0)</f>
        <v>1</v>
      </c>
      <c r="O6124" s="2">
        <f>L6124-M6124-K6124-FIXED_COSTS</f>
        <v>25500.407371680813</v>
      </c>
      <c r="P6124" s="2">
        <f>IF(N6124=1,O6124,"")</f>
        <v>25500.407371680813</v>
      </c>
    </row>
    <row r="6125">
      <c r="A6125" s="6">
        <v>9</v>
      </c>
      <c r="B6125" s="6">
        <v>8</v>
      </c>
      <c r="C6125" s="6">
        <v>14</v>
      </c>
      <c r="D6125" s="6">
        <f>A6125+B6125+C6125</f>
        <v>31</v>
      </c>
      <c r="E6125" s="5">
        <f>IF(A6125=0,0,A6125*LABOR_HRS_WK_TOM*SEASON_WEEKS*(1+DIM_PCT_TOM)^A6125)</f>
        <v>1909.9376297100016</v>
      </c>
      <c r="F6125" s="5">
        <f>IF(B6125=0,0,B6125*LABOR_HRS_WK_CAR*SEASON_WEEKS*(1+DIM_PCT_CAR)^B6125)</f>
        <v>292.41669540238013</v>
      </c>
      <c r="G6125" s="5">
        <f>IF(C6125=0,0,C6125*LABOR_HRS_WK_MES*SEASON_WEEKS*(1+DIM_PCT_MES)^C6125)</f>
        <v>749.67149159246435</v>
      </c>
      <c r="H6125" s="5">
        <f>E6125+F6125+G6125</f>
        <v>2952.0258167048464</v>
      </c>
      <c r="I6125" s="5">
        <f>MIN(H6125,FARMER_HRS)</f>
        <v>720</v>
      </c>
      <c r="J6125" s="5">
        <f>MAX(0,H6125-FARMER_HRS)</f>
        <v>2232.0258167048464</v>
      </c>
      <c r="K6125" s="2">
        <f>I6125*FARMER_RATE+J6125*TEMP_WORKER_RATE</f>
        <v>63750.448206681358</v>
      </c>
      <c r="L6125" s="2">
        <f>A6125*PRICE_TOM+B6125*PRICE_CAR+C6125*PRICE_MES</f>
        <v>133752</v>
      </c>
      <c r="M6125" s="2">
        <f>A6125*FERT_BED_TOM+B6125*FERT_BED_CAR+C6125*FERT_BED_MES</f>
        <v>23760</v>
      </c>
      <c r="N6125" s="6">
        <f>IF(AND(D6125&lt;=TOTAL_BEDS,J6125&lt;=TEMP_WORKER_MAX*TEMP_WORKER_HRS),1,0)</f>
        <v>1</v>
      </c>
      <c r="O6125" s="2">
        <f>L6125-M6125-K6125-FIXED_COSTS</f>
        <v>26241.551793318642</v>
      </c>
      <c r="P6125" s="2">
        <f>IF(N6125=1,O6125,"")</f>
        <v>26241.551793318642</v>
      </c>
    </row>
    <row r="6126">
      <c r="A6126" s="6">
        <v>9</v>
      </c>
      <c r="B6126" s="6">
        <v>8</v>
      </c>
      <c r="C6126" s="6">
        <v>15</v>
      </c>
      <c r="D6126" s="6">
        <f>A6126+B6126+C6126</f>
        <v>32</v>
      </c>
      <c r="E6126" s="5">
        <f>IF(A6126=0,0,A6126*LABOR_HRS_WK_TOM*SEASON_WEEKS*(1+DIM_PCT_TOM)^A6126)</f>
        <v>1909.9376297100016</v>
      </c>
      <c r="F6126" s="5">
        <f>IF(B6126=0,0,B6126*LABOR_HRS_WK_CAR*SEASON_WEEKS*(1+DIM_PCT_CAR)^B6126)</f>
        <v>292.41669540238013</v>
      </c>
      <c r="G6126" s="5">
        <f>IF(C6126=0,0,C6126*LABOR_HRS_WK_MES*SEASON_WEEKS*(1+DIM_PCT_MES)^C6126)</f>
        <v>813.25969846861074</v>
      </c>
      <c r="H6126" s="5">
        <f>E6126+F6126+G6126</f>
        <v>3015.6140235809926</v>
      </c>
      <c r="I6126" s="5">
        <f>MIN(H6126,FARMER_HRS)</f>
        <v>720</v>
      </c>
      <c r="J6126" s="5">
        <f>MAX(0,H6126-FARMER_HRS)</f>
        <v>2295.6140235809926</v>
      </c>
      <c r="K6126" s="2">
        <f>I6126*FARMER_RATE+J6126*TEMP_WORKER_RATE</f>
        <v>64854.410131614452</v>
      </c>
      <c r="L6126" s="2">
        <f>A6126*PRICE_TOM+B6126*PRICE_CAR+C6126*PRICE_MES</f>
        <v>136452</v>
      </c>
      <c r="M6126" s="2">
        <f>A6126*FERT_BED_TOM+B6126*FERT_BED_CAR+C6126*FERT_BED_MES</f>
        <v>24640</v>
      </c>
      <c r="N6126" s="6">
        <f>IF(AND(D6126&lt;=TOTAL_BEDS,J6126&lt;=TEMP_WORKER_MAX*TEMP_WORKER_HRS),1,0)</f>
        <v>1</v>
      </c>
      <c r="O6126" s="2">
        <f>L6126-M6126-K6126-FIXED_COSTS</f>
        <v>26957.589868385548</v>
      </c>
      <c r="P6126" s="2">
        <f>IF(N6126=1,O6126,"")</f>
        <v>26957.589868385548</v>
      </c>
    </row>
    <row r="6127">
      <c r="A6127" s="6">
        <v>9</v>
      </c>
      <c r="B6127" s="6">
        <v>8</v>
      </c>
      <c r="C6127" s="6">
        <v>16</v>
      </c>
      <c r="D6127" s="6">
        <f>A6127+B6127+C6127</f>
        <v>33</v>
      </c>
      <c r="E6127" s="5">
        <f>IF(A6127=0,0,A6127*LABOR_HRS_WK_TOM*SEASON_WEEKS*(1+DIM_PCT_TOM)^A6127)</f>
        <v>1909.9376297100016</v>
      </c>
      <c r="F6127" s="5">
        <f>IF(B6127=0,0,B6127*LABOR_HRS_WK_CAR*SEASON_WEEKS*(1+DIM_PCT_CAR)^B6127)</f>
        <v>292.41669540238013</v>
      </c>
      <c r="G6127" s="5">
        <f>IF(C6127=0,0,C6127*LABOR_HRS_WK_MES*SEASON_WEEKS*(1+DIM_PCT_MES)^C6127)</f>
        <v>878.32047434609967</v>
      </c>
      <c r="H6127" s="5">
        <f>E6127+F6127+G6127</f>
        <v>3080.6747994584816</v>
      </c>
      <c r="I6127" s="5">
        <f>MIN(H6127,FARMER_HRS)</f>
        <v>720</v>
      </c>
      <c r="J6127" s="5">
        <f>MAX(0,H6127-FARMER_HRS)</f>
        <v>2360.6747994584816</v>
      </c>
      <c r="K6127" s="2">
        <f>I6127*FARMER_RATE+J6127*TEMP_WORKER_RATE</f>
        <v>65983.937490598648</v>
      </c>
      <c r="L6127" s="2">
        <f>A6127*PRICE_TOM+B6127*PRICE_CAR+C6127*PRICE_MES</f>
        <v>139152</v>
      </c>
      <c r="M6127" s="2">
        <f>A6127*FERT_BED_TOM+B6127*FERT_BED_CAR+C6127*FERT_BED_MES</f>
        <v>25520</v>
      </c>
      <c r="N6127" s="6">
        <f>IF(AND(D6127&lt;=TOTAL_BEDS,J6127&lt;=TEMP_WORKER_MAX*TEMP_WORKER_HRS),1,0)</f>
        <v>1</v>
      </c>
      <c r="O6127" s="2">
        <f>L6127-M6127-K6127-FIXED_COSTS</f>
        <v>27648.062509401352</v>
      </c>
      <c r="P6127" s="2">
        <f>IF(N6127=1,O6127,"")</f>
        <v>27648.062509401352</v>
      </c>
    </row>
    <row r="6128">
      <c r="A6128" s="6">
        <v>9</v>
      </c>
      <c r="B6128" s="6">
        <v>8</v>
      </c>
      <c r="C6128" s="6">
        <v>17</v>
      </c>
      <c r="D6128" s="6">
        <f>A6128+B6128+C6128</f>
        <v>34</v>
      </c>
      <c r="E6128" s="5">
        <f>IF(A6128=0,0,A6128*LABOR_HRS_WK_TOM*SEASON_WEEKS*(1+DIM_PCT_TOM)^A6128)</f>
        <v>1909.9376297100016</v>
      </c>
      <c r="F6128" s="5">
        <f>IF(B6128=0,0,B6128*LABOR_HRS_WK_CAR*SEASON_WEEKS*(1+DIM_PCT_CAR)^B6128)</f>
        <v>292.41669540238013</v>
      </c>
      <c r="G6128" s="5">
        <f>IF(C6128=0,0,C6128*LABOR_HRS_WK_MES*SEASON_WEEKS*(1+DIM_PCT_MES)^C6128)</f>
        <v>944.88069779263992</v>
      </c>
      <c r="H6128" s="5">
        <f>E6128+F6128+G6128</f>
        <v>3147.2350229050217</v>
      </c>
      <c r="I6128" s="5">
        <f>MIN(H6128,FARMER_HRS)</f>
        <v>720</v>
      </c>
      <c r="J6128" s="5">
        <f>MAX(0,H6128-FARMER_HRS)</f>
        <v>2427.2350229050217</v>
      </c>
      <c r="K6128" s="2">
        <f>I6128*FARMER_RATE+J6128*TEMP_WORKER_RATE</f>
        <v>67139.4969254344</v>
      </c>
      <c r="L6128" s="2">
        <f>A6128*PRICE_TOM+B6128*PRICE_CAR+C6128*PRICE_MES</f>
        <v>141852</v>
      </c>
      <c r="M6128" s="2">
        <f>A6128*FERT_BED_TOM+B6128*FERT_BED_CAR+C6128*FERT_BED_MES</f>
        <v>26400</v>
      </c>
      <c r="N6128" s="6">
        <f>IF(AND(D6128&lt;=TOTAL_BEDS,J6128&lt;=TEMP_WORKER_MAX*TEMP_WORKER_HRS),1,0)</f>
        <v>1</v>
      </c>
      <c r="O6128" s="2">
        <f>L6128-M6128-K6128-FIXED_COSTS</f>
        <v>28312.503074565597</v>
      </c>
      <c r="P6128" s="2">
        <f>IF(N6128=1,O6128,"")</f>
        <v>28312.503074565597</v>
      </c>
    </row>
    <row r="6129">
      <c r="A6129" s="6">
        <v>9</v>
      </c>
      <c r="B6129" s="6">
        <v>8</v>
      </c>
      <c r="C6129" s="6">
        <v>18</v>
      </c>
      <c r="D6129" s="6">
        <f>A6129+B6129+C6129</f>
        <v>35</v>
      </c>
      <c r="E6129" s="5">
        <f>IF(A6129=0,0,A6129*LABOR_HRS_WK_TOM*SEASON_WEEKS*(1+DIM_PCT_TOM)^A6129)</f>
        <v>1909.9376297100016</v>
      </c>
      <c r="F6129" s="5">
        <f>IF(B6129=0,0,B6129*LABOR_HRS_WK_CAR*SEASON_WEEKS*(1+DIM_PCT_CAR)^B6129)</f>
        <v>292.41669540238013</v>
      </c>
      <c r="G6129" s="5">
        <f>IF(C6129=0,0,C6129*LABOR_HRS_WK_MES*SEASON_WEEKS*(1+DIM_PCT_MES)^C6129)</f>
        <v>1012.9676892512272</v>
      </c>
      <c r="H6129" s="5">
        <f>E6129+F6129+G6129</f>
        <v>3215.322014363609</v>
      </c>
      <c r="I6129" s="5">
        <f>MIN(H6129,FARMER_HRS)</f>
        <v>720</v>
      </c>
      <c r="J6129" s="5">
        <f>MAX(0,H6129-FARMER_HRS)</f>
        <v>2495.322014363609</v>
      </c>
      <c r="K6129" s="2">
        <f>I6129*FARMER_RATE+J6129*TEMP_WORKER_RATE</f>
        <v>68321.562749368211</v>
      </c>
      <c r="L6129" s="2">
        <f>A6129*PRICE_TOM+B6129*PRICE_CAR+C6129*PRICE_MES</f>
        <v>144552</v>
      </c>
      <c r="M6129" s="2">
        <f>A6129*FERT_BED_TOM+B6129*FERT_BED_CAR+C6129*FERT_BED_MES</f>
        <v>27280</v>
      </c>
      <c r="N6129" s="6">
        <f>IF(AND(D6129&lt;=TOTAL_BEDS,J6129&lt;=TEMP_WORKER_MAX*TEMP_WORKER_HRS),1,0)</f>
        <v>1</v>
      </c>
      <c r="O6129" s="2">
        <f>L6129-M6129-K6129-FIXED_COSTS</f>
        <v>28950.437250631789</v>
      </c>
      <c r="P6129" s="2">
        <f>IF(N6129=1,O6129,"")</f>
        <v>28950.437250631789</v>
      </c>
    </row>
    <row r="6130">
      <c r="A6130" s="6">
        <v>9</v>
      </c>
      <c r="B6130" s="6">
        <v>8</v>
      </c>
      <c r="C6130" s="6">
        <v>19</v>
      </c>
      <c r="D6130" s="6">
        <f>A6130+B6130+C6130</f>
        <v>36</v>
      </c>
      <c r="E6130" s="5">
        <f>IF(A6130=0,0,A6130*LABOR_HRS_WK_TOM*SEASON_WEEKS*(1+DIM_PCT_TOM)^A6130)</f>
        <v>1909.9376297100016</v>
      </c>
      <c r="F6130" s="5">
        <f>IF(B6130=0,0,B6130*LABOR_HRS_WK_CAR*SEASON_WEEKS*(1+DIM_PCT_CAR)^B6130)</f>
        <v>292.41669540238013</v>
      </c>
      <c r="G6130" s="5">
        <f>IF(C6130=0,0,C6130*LABOR_HRS_WK_MES*SEASON_WEEKS*(1+DIM_PCT_MES)^C6130)</f>
        <v>1082.6092178872491</v>
      </c>
      <c r="H6130" s="5">
        <f>E6130+F6130+G6130</f>
        <v>3284.963542999631</v>
      </c>
      <c r="I6130" s="5">
        <f>MIN(H6130,FARMER_HRS)</f>
        <v>720</v>
      </c>
      <c r="J6130" s="5">
        <f>MAX(0,H6130-FARMER_HRS)</f>
        <v>2564.963542999631</v>
      </c>
      <c r="K6130" s="2">
        <f>I6130*FARMER_RATE+J6130*TEMP_WORKER_RATE</f>
        <v>69530.617065965809</v>
      </c>
      <c r="L6130" s="2">
        <f>A6130*PRICE_TOM+B6130*PRICE_CAR+C6130*PRICE_MES</f>
        <v>147252</v>
      </c>
      <c r="M6130" s="2">
        <f>A6130*FERT_BED_TOM+B6130*FERT_BED_CAR+C6130*FERT_BED_MES</f>
        <v>28160</v>
      </c>
      <c r="N6130" s="6">
        <f>IF(AND(D6130&lt;=TOTAL_BEDS,J6130&lt;=TEMP_WORKER_MAX*TEMP_WORKER_HRS),1,0)</f>
        <v>1</v>
      </c>
      <c r="O6130" s="2">
        <f>L6130-M6130-K6130-FIXED_COSTS</f>
        <v>29561.382934034191</v>
      </c>
      <c r="P6130" s="2">
        <f>IF(N6130=1,O6130,"")</f>
        <v>29561.382934034191</v>
      </c>
    </row>
    <row r="6131">
      <c r="A6131" s="6">
        <v>9</v>
      </c>
      <c r="B6131" s="6">
        <v>8</v>
      </c>
      <c r="C6131" s="6">
        <v>20</v>
      </c>
      <c r="D6131" s="6">
        <f>A6131+B6131+C6131</f>
        <v>37</v>
      </c>
      <c r="E6131" s="5">
        <f>IF(A6131=0,0,A6131*LABOR_HRS_WK_TOM*SEASON_WEEKS*(1+DIM_PCT_TOM)^A6131)</f>
        <v>1909.9376297100016</v>
      </c>
      <c r="F6131" s="5">
        <f>IF(B6131=0,0,B6131*LABOR_HRS_WK_CAR*SEASON_WEEKS*(1+DIM_PCT_CAR)^B6131)</f>
        <v>292.41669540238013</v>
      </c>
      <c r="G6131" s="5">
        <f>IF(C6131=0,0,C6131*LABOR_HRS_WK_MES*SEASON_WEEKS*(1+DIM_PCT_MES)^C6131)</f>
        <v>1153.8335085377259</v>
      </c>
      <c r="H6131" s="5">
        <f>E6131+F6131+G6131</f>
        <v>3356.1878336501077</v>
      </c>
      <c r="I6131" s="5">
        <f>MIN(H6131,FARMER_HRS)</f>
        <v>720</v>
      </c>
      <c r="J6131" s="5">
        <f>MAX(0,H6131-FARMER_HRS)</f>
        <v>2636.1878336501077</v>
      </c>
      <c r="K6131" s="2">
        <f>I6131*FARMER_RATE+J6131*TEMP_WORKER_RATE</f>
        <v>70767.149889758817</v>
      </c>
      <c r="L6131" s="2">
        <f>A6131*PRICE_TOM+B6131*PRICE_CAR+C6131*PRICE_MES</f>
        <v>149952</v>
      </c>
      <c r="M6131" s="2">
        <f>A6131*FERT_BED_TOM+B6131*FERT_BED_CAR+C6131*FERT_BED_MES</f>
        <v>29040</v>
      </c>
      <c r="N6131" s="6">
        <f>IF(AND(D6131&lt;=TOTAL_BEDS,J6131&lt;=TEMP_WORKER_MAX*TEMP_WORKER_HRS),1,0)</f>
        <v>1</v>
      </c>
      <c r="O6131" s="2">
        <f>L6131-M6131-K6131-FIXED_COSTS</f>
        <v>30144.850110241183</v>
      </c>
      <c r="P6131" s="2">
        <f>IF(N6131=1,O6131,"")</f>
        <v>30144.850110241183</v>
      </c>
    </row>
    <row r="6132">
      <c r="A6132" s="6">
        <v>9</v>
      </c>
      <c r="B6132" s="6">
        <v>8</v>
      </c>
      <c r="C6132" s="6">
        <v>21</v>
      </c>
      <c r="D6132" s="6">
        <f>A6132+B6132+C6132</f>
        <v>38</v>
      </c>
      <c r="E6132" s="5">
        <f>IF(A6132=0,0,A6132*LABOR_HRS_WK_TOM*SEASON_WEEKS*(1+DIM_PCT_TOM)^A6132)</f>
        <v>1909.9376297100016</v>
      </c>
      <c r="F6132" s="5">
        <f>IF(B6132=0,0,B6132*LABOR_HRS_WK_CAR*SEASON_WEEKS*(1+DIM_PCT_CAR)^B6132)</f>
        <v>292.41669540238013</v>
      </c>
      <c r="G6132" s="5">
        <f>IF(C6132=0,0,C6132*LABOR_HRS_WK_MES*SEASON_WEEKS*(1+DIM_PCT_MES)^C6132)</f>
        <v>1226.6692487641699</v>
      </c>
      <c r="H6132" s="5">
        <f>E6132+F6132+G6132</f>
        <v>3429.0235738765518</v>
      </c>
      <c r="I6132" s="5">
        <f>MIN(H6132,FARMER_HRS)</f>
        <v>720</v>
      </c>
      <c r="J6132" s="5">
        <f>MAX(0,H6132-FARMER_HRS)</f>
        <v>2709.0235738765518</v>
      </c>
      <c r="K6132" s="2">
        <f>I6132*FARMER_RATE+J6132*TEMP_WORKER_RATE</f>
        <v>72031.659268690128</v>
      </c>
      <c r="L6132" s="2">
        <f>A6132*PRICE_TOM+B6132*PRICE_CAR+C6132*PRICE_MES</f>
        <v>152652</v>
      </c>
      <c r="M6132" s="2">
        <f>A6132*FERT_BED_TOM+B6132*FERT_BED_CAR+C6132*FERT_BED_MES</f>
        <v>29920</v>
      </c>
      <c r="N6132" s="6">
        <f>IF(AND(D6132&lt;=TOTAL_BEDS,J6132&lt;=TEMP_WORKER_MAX*TEMP_WORKER_HRS),1,0)</f>
        <v>1</v>
      </c>
      <c r="O6132" s="2">
        <f>L6132-M6132-K6132-FIXED_COSTS</f>
        <v>30700.340731309872</v>
      </c>
      <c r="P6132" s="2">
        <f>IF(N6132=1,O6132,"")</f>
        <v>30700.340731309872</v>
      </c>
    </row>
    <row r="6133">
      <c r="A6133" s="6">
        <v>9</v>
      </c>
      <c r="B6133" s="6">
        <v>8</v>
      </c>
      <c r="C6133" s="6">
        <v>22</v>
      </c>
      <c r="D6133" s="6">
        <f>A6133+B6133+C6133</f>
        <v>39</v>
      </c>
      <c r="E6133" s="5">
        <f>IF(A6133=0,0,A6133*LABOR_HRS_WK_TOM*SEASON_WEEKS*(1+DIM_PCT_TOM)^A6133)</f>
        <v>1909.9376297100016</v>
      </c>
      <c r="F6133" s="5">
        <f>IF(B6133=0,0,B6133*LABOR_HRS_WK_CAR*SEASON_WEEKS*(1+DIM_PCT_CAR)^B6133)</f>
        <v>292.41669540238013</v>
      </c>
      <c r="G6133" s="5">
        <f>IF(C6133=0,0,C6133*LABOR_HRS_WK_MES*SEASON_WEEKS*(1+DIM_PCT_MES)^C6133)</f>
        <v>1301.1455960105659</v>
      </c>
      <c r="H6133" s="5">
        <f>E6133+F6133+G6133</f>
        <v>3503.4999211229479</v>
      </c>
      <c r="I6133" s="5">
        <f>MIN(H6133,FARMER_HRS)</f>
        <v>720</v>
      </c>
      <c r="J6133" s="5">
        <f>MAX(0,H6133-FARMER_HRS)</f>
        <v>2783.4999211229479</v>
      </c>
      <c r="K6133" s="2">
        <f>I6133*FARMER_RATE+J6133*TEMP_WORKER_RATE</f>
        <v>73324.65140838451</v>
      </c>
      <c r="L6133" s="2">
        <f>A6133*PRICE_TOM+B6133*PRICE_CAR+C6133*PRICE_MES</f>
        <v>155352</v>
      </c>
      <c r="M6133" s="2">
        <f>A6133*FERT_BED_TOM+B6133*FERT_BED_CAR+C6133*FERT_BED_MES</f>
        <v>30800</v>
      </c>
      <c r="N6133" s="6">
        <f>IF(AND(D6133&lt;=TOTAL_BEDS,J6133&lt;=TEMP_WORKER_MAX*TEMP_WORKER_HRS),1,0)</f>
        <v>1</v>
      </c>
      <c r="O6133" s="2">
        <f>L6133-M6133-K6133-FIXED_COSTS</f>
        <v>31227.34859161549</v>
      </c>
      <c r="P6133" s="2">
        <f>IF(N6133=1,O6133,"")</f>
        <v>31227.34859161549</v>
      </c>
    </row>
    <row r="6134">
      <c r="A6134" s="6">
        <v>9</v>
      </c>
      <c r="B6134" s="6">
        <v>8</v>
      </c>
      <c r="C6134" s="6">
        <v>23</v>
      </c>
      <c r="D6134" s="6">
        <f>A6134+B6134+C6134</f>
        <v>40</v>
      </c>
      <c r="E6134" s="5">
        <f>IF(A6134=0,0,A6134*LABOR_HRS_WK_TOM*SEASON_WEEKS*(1+DIM_PCT_TOM)^A6134)</f>
        <v>1909.9376297100016</v>
      </c>
      <c r="F6134" s="5">
        <f>IF(B6134=0,0,B6134*LABOR_HRS_WK_CAR*SEASON_WEEKS*(1+DIM_PCT_CAR)^B6134)</f>
        <v>292.41669540238013</v>
      </c>
      <c r="G6134" s="5">
        <f>IF(C6134=0,0,C6134*LABOR_HRS_WK_MES*SEASON_WEEKS*(1+DIM_PCT_MES)^C6134)</f>
        <v>1377.2921848680023</v>
      </c>
      <c r="H6134" s="5">
        <f>E6134+F6134+G6134</f>
        <v>3579.6465099803845</v>
      </c>
      <c r="I6134" s="5">
        <f>MIN(H6134,FARMER_HRS)</f>
        <v>720</v>
      </c>
      <c r="J6134" s="5">
        <f>MAX(0,H6134-FARMER_HRS)</f>
        <v>2859.6465099803845</v>
      </c>
      <c r="K6134" s="2">
        <f>I6134*FARMER_RATE+J6134*TEMP_WORKER_RATE</f>
        <v>74646.640798270557</v>
      </c>
      <c r="L6134" s="2">
        <f>A6134*PRICE_TOM+B6134*PRICE_CAR+C6134*PRICE_MES</f>
        <v>158052</v>
      </c>
      <c r="M6134" s="2">
        <f>A6134*FERT_BED_TOM+B6134*FERT_BED_CAR+C6134*FERT_BED_MES</f>
        <v>31680</v>
      </c>
      <c r="N6134" s="6">
        <f>IF(AND(D6134&lt;=TOTAL_BEDS,J6134&lt;=TEMP_WORKER_MAX*TEMP_WORKER_HRS),1,0)</f>
        <v>1</v>
      </c>
      <c r="O6134" s="2">
        <f>L6134-M6134-K6134-FIXED_COSTS</f>
        <v>31725.359201729443</v>
      </c>
      <c r="P6134" s="2">
        <f>IF(N6134=1,O6134,"")</f>
        <v>31725.359201729443</v>
      </c>
    </row>
    <row r="6135">
      <c r="A6135" s="6">
        <v>9</v>
      </c>
      <c r="B6135" s="6">
        <v>8</v>
      </c>
      <c r="C6135" s="6">
        <v>24</v>
      </c>
      <c r="D6135" s="6">
        <f>A6135+B6135+C6135</f>
        <v>41</v>
      </c>
      <c r="E6135" s="5">
        <f>IF(A6135=0,0,A6135*LABOR_HRS_WK_TOM*SEASON_WEEKS*(1+DIM_PCT_TOM)^A6135)</f>
        <v>1909.9376297100016</v>
      </c>
      <c r="F6135" s="5">
        <f>IF(B6135=0,0,B6135*LABOR_HRS_WK_CAR*SEASON_WEEKS*(1+DIM_PCT_CAR)^B6135)</f>
        <v>292.41669540238013</v>
      </c>
      <c r="G6135" s="5">
        <f>IF(C6135=0,0,C6135*LABOR_HRS_WK_MES*SEASON_WEEKS*(1+DIM_PCT_MES)^C6135)</f>
        <v>1455.139134447498</v>
      </c>
      <c r="H6135" s="5">
        <f>E6135+F6135+G6135</f>
        <v>3657.4934595598797</v>
      </c>
      <c r="I6135" s="5">
        <f>MIN(H6135,FARMER_HRS)</f>
        <v>720</v>
      </c>
      <c r="J6135" s="5">
        <f>MAX(0,H6135-FARMER_HRS)</f>
        <v>2937.4934595598797</v>
      </c>
      <c r="K6135" s="2">
        <f>I6135*FARMER_RATE+J6135*TEMP_WORKER_RATE</f>
        <v>75998.150339581247</v>
      </c>
      <c r="L6135" s="2">
        <f>A6135*PRICE_TOM+B6135*PRICE_CAR+C6135*PRICE_MES</f>
        <v>160752</v>
      </c>
      <c r="M6135" s="2">
        <f>A6135*FERT_BED_TOM+B6135*FERT_BED_CAR+C6135*FERT_BED_MES</f>
        <v>32560</v>
      </c>
      <c r="N6135" s="6">
        <f>IF(AND(D6135&lt;=TOTAL_BEDS,J6135&lt;=TEMP_WORKER_MAX*TEMP_WORKER_HRS),1,0)</f>
        <v>1</v>
      </c>
      <c r="O6135" s="2">
        <f>L6135-M6135-K6135-FIXED_COSTS</f>
        <v>32193.849660418753</v>
      </c>
      <c r="P6135" s="2">
        <f>IF(N6135=1,O6135,"")</f>
        <v>32193.849660418753</v>
      </c>
    </row>
    <row r="6136">
      <c r="A6136" s="6">
        <v>9</v>
      </c>
      <c r="B6136" s="6">
        <v>8</v>
      </c>
      <c r="C6136" s="6">
        <v>25</v>
      </c>
      <c r="D6136" s="6">
        <f>A6136+B6136+C6136</f>
        <v>42</v>
      </c>
      <c r="E6136" s="5">
        <f>IF(A6136=0,0,A6136*LABOR_HRS_WK_TOM*SEASON_WEEKS*(1+DIM_PCT_TOM)^A6136)</f>
        <v>1909.9376297100016</v>
      </c>
      <c r="F6136" s="5">
        <f>IF(B6136=0,0,B6136*LABOR_HRS_WK_CAR*SEASON_WEEKS*(1+DIM_PCT_CAR)^B6136)</f>
        <v>292.41669540238013</v>
      </c>
      <c r="G6136" s="5">
        <f>IF(C6136=0,0,C6136*LABOR_HRS_WK_MES*SEASON_WEEKS*(1+DIM_PCT_MES)^C6136)</f>
        <v>1534.7170558625955</v>
      </c>
      <c r="H6136" s="5">
        <f>E6136+F6136+G6136</f>
        <v>3737.0713809749777</v>
      </c>
      <c r="I6136" s="5">
        <f>MIN(H6136,FARMER_HRS)</f>
        <v>720</v>
      </c>
      <c r="J6136" s="5">
        <f>MAX(0,H6136-FARMER_HRS)</f>
        <v>3017.0713809749777</v>
      </c>
      <c r="K6136" s="2">
        <f>I6136*FARMER_RATE+J6136*TEMP_WORKER_RATE</f>
        <v>77379.711475260032</v>
      </c>
      <c r="L6136" s="2">
        <f>A6136*PRICE_TOM+B6136*PRICE_CAR+C6136*PRICE_MES</f>
        <v>163452</v>
      </c>
      <c r="M6136" s="2">
        <f>A6136*FERT_BED_TOM+B6136*FERT_BED_CAR+C6136*FERT_BED_MES</f>
        <v>33440</v>
      </c>
      <c r="N6136" s="6">
        <f>IF(AND(D6136&lt;=TOTAL_BEDS,J6136&lt;=TEMP_WORKER_MAX*TEMP_WORKER_HRS),1,0)</f>
        <v>1</v>
      </c>
      <c r="O6136" s="2">
        <f>L6136-M6136-K6136-FIXED_COSTS</f>
        <v>32632.288524739968</v>
      </c>
      <c r="P6136" s="2">
        <f>IF(N6136=1,O6136,"")</f>
        <v>32632.288524739968</v>
      </c>
    </row>
    <row r="6137">
      <c r="A6137" s="6">
        <v>9</v>
      </c>
      <c r="B6137" s="6">
        <v>8</v>
      </c>
      <c r="C6137" s="6">
        <v>26</v>
      </c>
      <c r="D6137" s="6">
        <f>A6137+B6137+C6137</f>
        <v>43</v>
      </c>
      <c r="E6137" s="5">
        <f>IF(A6137=0,0,A6137*LABOR_HRS_WK_TOM*SEASON_WEEKS*(1+DIM_PCT_TOM)^A6137)</f>
        <v>1909.9376297100016</v>
      </c>
      <c r="F6137" s="5">
        <f>IF(B6137=0,0,B6137*LABOR_HRS_WK_CAR*SEASON_WEEKS*(1+DIM_PCT_CAR)^B6137)</f>
        <v>292.41669540238013</v>
      </c>
      <c r="G6137" s="5">
        <f>IF(C6137=0,0,C6137*LABOR_HRS_WK_MES*SEASON_WEEKS*(1+DIM_PCT_MES)^C6137)</f>
        <v>1616.0570598233128</v>
      </c>
      <c r="H6137" s="5">
        <f>E6137+F6137+G6137</f>
        <v>3818.4113849356945</v>
      </c>
      <c r="I6137" s="5">
        <f>MIN(H6137,FARMER_HRS)</f>
        <v>720</v>
      </c>
      <c r="J6137" s="5">
        <f>MAX(0,H6137-FARMER_HRS)</f>
        <v>3098.4113849356945</v>
      </c>
      <c r="K6137" s="2">
        <f>I6137*FARMER_RATE+J6137*TEMP_WORKER_RATE</f>
        <v>78791.86432180024</v>
      </c>
      <c r="L6137" s="2">
        <f>A6137*PRICE_TOM+B6137*PRICE_CAR+C6137*PRICE_MES</f>
        <v>166152</v>
      </c>
      <c r="M6137" s="2">
        <f>A6137*FERT_BED_TOM+B6137*FERT_BED_CAR+C6137*FERT_BED_MES</f>
        <v>34320</v>
      </c>
      <c r="N6137" s="6">
        <f>IF(AND(D6137&lt;=TOTAL_BEDS,J6137&lt;=TEMP_WORKER_MAX*TEMP_WORKER_HRS),1,0)</f>
        <v>1</v>
      </c>
      <c r="O6137" s="2">
        <f>L6137-M6137-K6137-FIXED_COSTS</f>
        <v>33040.13567819976</v>
      </c>
      <c r="P6137" s="2">
        <f>IF(N6137=1,O6137,"")</f>
        <v>33040.13567819976</v>
      </c>
    </row>
    <row r="6138">
      <c r="A6138" s="6">
        <v>9</v>
      </c>
      <c r="B6138" s="6">
        <v>8</v>
      </c>
      <c r="C6138" s="6">
        <v>27</v>
      </c>
      <c r="D6138" s="6">
        <f>A6138+B6138+C6138</f>
        <v>44</v>
      </c>
      <c r="E6138" s="5">
        <f>IF(A6138=0,0,A6138*LABOR_HRS_WK_TOM*SEASON_WEEKS*(1+DIM_PCT_TOM)^A6138)</f>
        <v>1909.9376297100016</v>
      </c>
      <c r="F6138" s="5">
        <f>IF(B6138=0,0,B6138*LABOR_HRS_WK_CAR*SEASON_WEEKS*(1+DIM_PCT_CAR)^B6138)</f>
        <v>292.41669540238013</v>
      </c>
      <c r="G6138" s="5">
        <f>IF(C6138=0,0,C6138*LABOR_HRS_WK_MES*SEASON_WEEKS*(1+DIM_PCT_MES)^C6138)</f>
        <v>1699.19076434307</v>
      </c>
      <c r="H6138" s="5">
        <f>E6138+F6138+G6138</f>
        <v>3901.5450894554519</v>
      </c>
      <c r="I6138" s="5">
        <f>MIN(H6138,FARMER_HRS)</f>
        <v>720</v>
      </c>
      <c r="J6138" s="5">
        <f>MAX(0,H6138-FARMER_HRS)</f>
        <v>3181.5450894554519</v>
      </c>
      <c r="K6138" s="2">
        <f>I6138*FARMER_RATE+J6138*TEMP_WORKER_RATE</f>
        <v>80235.157803046037</v>
      </c>
      <c r="L6138" s="2">
        <f>A6138*PRICE_TOM+B6138*PRICE_CAR+C6138*PRICE_MES</f>
        <v>168852</v>
      </c>
      <c r="M6138" s="2">
        <f>A6138*FERT_BED_TOM+B6138*FERT_BED_CAR+C6138*FERT_BED_MES</f>
        <v>35200</v>
      </c>
      <c r="N6138" s="6">
        <f>IF(AND(D6138&lt;=TOTAL_BEDS,J6138&lt;=TEMP_WORKER_MAX*TEMP_WORKER_HRS),1,0)</f>
        <v>1</v>
      </c>
      <c r="O6138" s="2">
        <f>L6138-M6138-K6138-FIXED_COSTS</f>
        <v>33416.842196953963</v>
      </c>
      <c r="P6138" s="2">
        <f>IF(N6138=1,O6138,"")</f>
        <v>33416.842196953963</v>
      </c>
    </row>
    <row r="6139">
      <c r="A6139" s="6">
        <v>9</v>
      </c>
      <c r="B6139" s="6">
        <v>8</v>
      </c>
      <c r="C6139" s="6">
        <v>28</v>
      </c>
      <c r="D6139" s="6">
        <f>A6139+B6139+C6139</f>
        <v>45</v>
      </c>
      <c r="E6139" s="5">
        <f>IF(A6139=0,0,A6139*LABOR_HRS_WK_TOM*SEASON_WEEKS*(1+DIM_PCT_TOM)^A6139)</f>
        <v>1909.9376297100016</v>
      </c>
      <c r="F6139" s="5">
        <f>IF(B6139=0,0,B6139*LABOR_HRS_WK_CAR*SEASON_WEEKS*(1+DIM_PCT_CAR)^B6139)</f>
        <v>292.41669540238013</v>
      </c>
      <c r="G6139" s="5">
        <f>IF(C6139=0,0,C6139*LABOR_HRS_WK_MES*SEASON_WEEKS*(1+DIM_PCT_MES)^C6139)</f>
        <v>1784.1503025602233</v>
      </c>
      <c r="H6139" s="5">
        <f>E6139+F6139+G6139</f>
        <v>3986.5046276726052</v>
      </c>
      <c r="I6139" s="5">
        <f>MIN(H6139,FARMER_HRS)</f>
        <v>720</v>
      </c>
      <c r="J6139" s="5">
        <f>MAX(0,H6139-FARMER_HRS)</f>
        <v>3266.5046276726052</v>
      </c>
      <c r="K6139" s="2">
        <f>I6139*FARMER_RATE+J6139*TEMP_WORKER_RATE</f>
        <v>81710.149785982736</v>
      </c>
      <c r="L6139" s="2">
        <f>A6139*PRICE_TOM+B6139*PRICE_CAR+C6139*PRICE_MES</f>
        <v>171552</v>
      </c>
      <c r="M6139" s="2">
        <f>A6139*FERT_BED_TOM+B6139*FERT_BED_CAR+C6139*FERT_BED_MES</f>
        <v>36080</v>
      </c>
      <c r="N6139" s="6">
        <f>IF(AND(D6139&lt;=TOTAL_BEDS,J6139&lt;=TEMP_WORKER_MAX*TEMP_WORKER_HRS),1,0)</f>
        <v>1</v>
      </c>
      <c r="O6139" s="2">
        <f>L6139-M6139-K6139-FIXED_COSTS</f>
        <v>33761.850214017264</v>
      </c>
      <c r="P6139" s="2">
        <f>IF(N6139=1,O6139,"")</f>
        <v>33761.850214017264</v>
      </c>
    </row>
    <row r="6140">
      <c r="A6140" s="6">
        <v>9</v>
      </c>
      <c r="B6140" s="6">
        <v>8</v>
      </c>
      <c r="C6140" s="6">
        <v>29</v>
      </c>
      <c r="D6140" s="6">
        <f>A6140+B6140+C6140</f>
        <v>46</v>
      </c>
      <c r="E6140" s="5">
        <f>IF(A6140=0,0,A6140*LABOR_HRS_WK_TOM*SEASON_WEEKS*(1+DIM_PCT_TOM)^A6140)</f>
        <v>1909.9376297100016</v>
      </c>
      <c r="F6140" s="5">
        <f>IF(B6140=0,0,B6140*LABOR_HRS_WK_CAR*SEASON_WEEKS*(1+DIM_PCT_CAR)^B6140)</f>
        <v>292.41669540238013</v>
      </c>
      <c r="G6140" s="5">
        <f>IF(C6140=0,0,C6140*LABOR_HRS_WK_MES*SEASON_WEEKS*(1+DIM_PCT_MES)^C6140)</f>
        <v>1870.9683306758766</v>
      </c>
      <c r="H6140" s="5">
        <f>E6140+F6140+G6140</f>
        <v>4073.3226557882585</v>
      </c>
      <c r="I6140" s="5">
        <f>MIN(H6140,FARMER_HRS)</f>
        <v>720</v>
      </c>
      <c r="J6140" s="5">
        <f>MAX(0,H6140-FARMER_HRS)</f>
        <v>3353.3226557882585</v>
      </c>
      <c r="K6140" s="2">
        <f>I6140*FARMER_RATE+J6140*TEMP_WORKER_RATE</f>
        <v>83217.407218546155</v>
      </c>
      <c r="L6140" s="2">
        <f>A6140*PRICE_TOM+B6140*PRICE_CAR+C6140*PRICE_MES</f>
        <v>174252</v>
      </c>
      <c r="M6140" s="2">
        <f>A6140*FERT_BED_TOM+B6140*FERT_BED_CAR+C6140*FERT_BED_MES</f>
        <v>36960</v>
      </c>
      <c r="N6140" s="6">
        <f>IF(AND(D6140&lt;=TOTAL_BEDS,J6140&lt;=TEMP_WORKER_MAX*TEMP_WORKER_HRS),1,0)</f>
        <v>1</v>
      </c>
      <c r="O6140" s="2">
        <f>L6140-M6140-K6140-FIXED_COSTS</f>
        <v>34074.592781453845</v>
      </c>
      <c r="P6140" s="2">
        <f>IF(N6140=1,O6140,"")</f>
        <v>34074.592781453845</v>
      </c>
    </row>
    <row r="6141">
      <c r="A6141" s="6">
        <v>9</v>
      </c>
      <c r="B6141" s="6">
        <v>8</v>
      </c>
      <c r="C6141" s="6">
        <v>30</v>
      </c>
      <c r="D6141" s="6">
        <f>A6141+B6141+C6141</f>
        <v>47</v>
      </c>
      <c r="E6141" s="5">
        <f>IF(A6141=0,0,A6141*LABOR_HRS_WK_TOM*SEASON_WEEKS*(1+DIM_PCT_TOM)^A6141)</f>
        <v>1909.9376297100016</v>
      </c>
      <c r="F6141" s="5">
        <f>IF(B6141=0,0,B6141*LABOR_HRS_WK_CAR*SEASON_WEEKS*(1+DIM_PCT_CAR)^B6141)</f>
        <v>292.41669540238013</v>
      </c>
      <c r="G6141" s="5">
        <f>IF(C6141=0,0,C6141*LABOR_HRS_WK_MES*SEASON_WEEKS*(1+DIM_PCT_MES)^C6141)</f>
        <v>1959.6780360096466</v>
      </c>
      <c r="H6141" s="5">
        <f>E6141+F6141+G6141</f>
        <v>4162.0323611220283</v>
      </c>
      <c r="I6141" s="5">
        <f>MIN(H6141,FARMER_HRS)</f>
        <v>720</v>
      </c>
      <c r="J6141" s="5">
        <f>MAX(0,H6141-FARMER_HRS)</f>
        <v>3442.0323611220283</v>
      </c>
      <c r="K6141" s="2">
        <f>I6141*FARMER_RATE+J6141*TEMP_WORKER_RATE</f>
        <v>84757.506269479665</v>
      </c>
      <c r="L6141" s="2">
        <f>A6141*PRICE_TOM+B6141*PRICE_CAR+C6141*PRICE_MES</f>
        <v>176952</v>
      </c>
      <c r="M6141" s="2">
        <f>A6141*FERT_BED_TOM+B6141*FERT_BED_CAR+C6141*FERT_BED_MES</f>
        <v>37840</v>
      </c>
      <c r="N6141" s="6">
        <f>IF(AND(D6141&lt;=TOTAL_BEDS,J6141&lt;=TEMP_WORKER_MAX*TEMP_WORKER_HRS),1,0)</f>
        <v>1</v>
      </c>
      <c r="O6141" s="2">
        <f>L6141-M6141-K6141-FIXED_COSTS</f>
        <v>34354.493730520335</v>
      </c>
      <c r="P6141" s="2">
        <f>IF(N6141=1,O6141,"")</f>
        <v>34354.493730520335</v>
      </c>
    </row>
    <row r="6142">
      <c r="A6142" s="6">
        <v>9</v>
      </c>
      <c r="B6142" s="6">
        <v>9</v>
      </c>
      <c r="C6142" s="6">
        <v>0</v>
      </c>
      <c r="D6142" s="6">
        <f>A6142+B6142+C6142</f>
        <v>18</v>
      </c>
      <c r="E6142" s="5">
        <f>IF(A6142=0,0,A6142*LABOR_HRS_WK_TOM*SEASON_WEEKS*(1+DIM_PCT_TOM)^A6142)</f>
        <v>1909.9376297100016</v>
      </c>
      <c r="F6142" s="5">
        <f>IF(B6142=0,0,B6142*LABOR_HRS_WK_CAR*SEASON_WEEKS*(1+DIM_PCT_CAR)^B6142)</f>
        <v>337.19300188586959</v>
      </c>
      <c r="G6142" s="5">
        <f>IF(C6142=0,0,C6142*LABOR_HRS_WK_MES*SEASON_WEEKS*(1+DIM_PCT_MES)^C6142)</f>
        <v>0</v>
      </c>
      <c r="H6142" s="5">
        <f>E6142+F6142+G6142</f>
        <v>2247.1306315958714</v>
      </c>
      <c r="I6142" s="5">
        <f>MIN(H6142,FARMER_HRS)</f>
        <v>720</v>
      </c>
      <c r="J6142" s="5">
        <f>MAX(0,H6142-FARMER_HRS)</f>
        <v>1527.1306315958714</v>
      </c>
      <c r="K6142" s="2">
        <f>I6142*FARMER_RATE+J6142*TEMP_WORKER_RATE</f>
        <v>51512.68457631721</v>
      </c>
      <c r="L6142" s="2">
        <f>A6142*PRICE_TOM+B6142*PRICE_CAR+C6142*PRICE_MES</f>
        <v>98046</v>
      </c>
      <c r="M6142" s="2">
        <f>A6142*FERT_BED_TOM+B6142*FERT_BED_CAR+C6142*FERT_BED_MES</f>
        <v>11880</v>
      </c>
      <c r="N6142" s="6">
        <f>IF(AND(D6142&lt;=TOTAL_BEDS,J6142&lt;=TEMP_WORKER_MAX*TEMP_WORKER_HRS),1,0)</f>
        <v>1</v>
      </c>
      <c r="O6142" s="2">
        <f>L6142-M6142-K6142-FIXED_COSTS</f>
        <v>14653.31542368279</v>
      </c>
      <c r="P6142" s="2">
        <f>IF(N6142=1,O6142,"")</f>
        <v>14653.31542368279</v>
      </c>
    </row>
    <row r="6143">
      <c r="A6143" s="6">
        <v>9</v>
      </c>
      <c r="B6143" s="6">
        <v>9</v>
      </c>
      <c r="C6143" s="6">
        <v>1</v>
      </c>
      <c r="D6143" s="6">
        <f>A6143+B6143+C6143</f>
        <v>19</v>
      </c>
      <c r="E6143" s="5">
        <f>IF(A6143=0,0,A6143*LABOR_HRS_WK_TOM*SEASON_WEEKS*(1+DIM_PCT_TOM)^A6143)</f>
        <v>1909.9376297100016</v>
      </c>
      <c r="F6143" s="5">
        <f>IF(B6143=0,0,B6143*LABOR_HRS_WK_CAR*SEASON_WEEKS*(1+DIM_PCT_CAR)^B6143)</f>
        <v>337.19300188586959</v>
      </c>
      <c r="G6143" s="5">
        <f>IF(C6143=0,0,C6143*LABOR_HRS_WK_MES*SEASON_WEEKS*(1+DIM_PCT_MES)^C6143)</f>
        <v>45.5625</v>
      </c>
      <c r="H6143" s="5">
        <f>E6143+F6143+G6143</f>
        <v>2292.6931315958714</v>
      </c>
      <c r="I6143" s="5">
        <f>MIN(H6143,FARMER_HRS)</f>
        <v>720</v>
      </c>
      <c r="J6143" s="5">
        <f>MAX(0,H6143-FARMER_HRS)</f>
        <v>1572.6931315958714</v>
      </c>
      <c r="K6143" s="2">
        <f>I6143*FARMER_RATE+J6143*TEMP_WORKER_RATE</f>
        <v>52303.70020131721</v>
      </c>
      <c r="L6143" s="2">
        <f>A6143*PRICE_TOM+B6143*PRICE_CAR+C6143*PRICE_MES</f>
        <v>100746</v>
      </c>
      <c r="M6143" s="2">
        <f>A6143*FERT_BED_TOM+B6143*FERT_BED_CAR+C6143*FERT_BED_MES</f>
        <v>12760</v>
      </c>
      <c r="N6143" s="6">
        <f>IF(AND(D6143&lt;=TOTAL_BEDS,J6143&lt;=TEMP_WORKER_MAX*TEMP_WORKER_HRS),1,0)</f>
        <v>1</v>
      </c>
      <c r="O6143" s="2">
        <f>L6143-M6143-K6143-FIXED_COSTS</f>
        <v>15682.29979868279</v>
      </c>
      <c r="P6143" s="2">
        <f>IF(N6143=1,O6143,"")</f>
        <v>15682.29979868279</v>
      </c>
    </row>
    <row r="6144">
      <c r="A6144" s="6">
        <v>9</v>
      </c>
      <c r="B6144" s="6">
        <v>9</v>
      </c>
      <c r="C6144" s="6">
        <v>2</v>
      </c>
      <c r="D6144" s="6">
        <f>A6144+B6144+C6144</f>
        <v>20</v>
      </c>
      <c r="E6144" s="5">
        <f>IF(A6144=0,0,A6144*LABOR_HRS_WK_TOM*SEASON_WEEKS*(1+DIM_PCT_TOM)^A6144)</f>
        <v>1909.9376297100016</v>
      </c>
      <c r="F6144" s="5">
        <f>IF(B6144=0,0,B6144*LABOR_HRS_WK_CAR*SEASON_WEEKS*(1+DIM_PCT_CAR)^B6144)</f>
        <v>337.19300188586959</v>
      </c>
      <c r="G6144" s="5">
        <f>IF(C6144=0,0,C6144*LABOR_HRS_WK_MES*SEASON_WEEKS*(1+DIM_PCT_MES)^C6144)</f>
        <v>92.2640625</v>
      </c>
      <c r="H6144" s="5">
        <f>E6144+F6144+G6144</f>
        <v>2339.3946940958713</v>
      </c>
      <c r="I6144" s="5">
        <f>MIN(H6144,FARMER_HRS)</f>
        <v>720</v>
      </c>
      <c r="J6144" s="5">
        <f>MAX(0,H6144-FARMER_HRS)</f>
        <v>1619.3946940958713</v>
      </c>
      <c r="K6144" s="2">
        <f>I6144*FARMER_RATE+J6144*TEMP_WORKER_RATE</f>
        <v>53114.49121694221</v>
      </c>
      <c r="L6144" s="2">
        <f>A6144*PRICE_TOM+B6144*PRICE_CAR+C6144*PRICE_MES</f>
        <v>103446</v>
      </c>
      <c r="M6144" s="2">
        <f>A6144*FERT_BED_TOM+B6144*FERT_BED_CAR+C6144*FERT_BED_MES</f>
        <v>13640</v>
      </c>
      <c r="N6144" s="6">
        <f>IF(AND(D6144&lt;=TOTAL_BEDS,J6144&lt;=TEMP_WORKER_MAX*TEMP_WORKER_HRS),1,0)</f>
        <v>1</v>
      </c>
      <c r="O6144" s="2">
        <f>L6144-M6144-K6144-FIXED_COSTS</f>
        <v>16691.50878305779</v>
      </c>
      <c r="P6144" s="2">
        <f>IF(N6144=1,O6144,"")</f>
        <v>16691.50878305779</v>
      </c>
    </row>
    <row r="6145">
      <c r="A6145" s="6">
        <v>9</v>
      </c>
      <c r="B6145" s="6">
        <v>9</v>
      </c>
      <c r="C6145" s="6">
        <v>3</v>
      </c>
      <c r="D6145" s="6">
        <f>A6145+B6145+C6145</f>
        <v>21</v>
      </c>
      <c r="E6145" s="5">
        <f>IF(A6145=0,0,A6145*LABOR_HRS_WK_TOM*SEASON_WEEKS*(1+DIM_PCT_TOM)^A6145)</f>
        <v>1909.9376297100016</v>
      </c>
      <c r="F6145" s="5">
        <f>IF(B6145=0,0,B6145*LABOR_HRS_WK_CAR*SEASON_WEEKS*(1+DIM_PCT_CAR)^B6145)</f>
        <v>337.19300188586959</v>
      </c>
      <c r="G6145" s="5">
        <f>IF(C6145=0,0,C6145*LABOR_HRS_WK_MES*SEASON_WEEKS*(1+DIM_PCT_MES)^C6145)</f>
        <v>140.12604492187498</v>
      </c>
      <c r="H6145" s="5">
        <f>E6145+F6145+G6145</f>
        <v>2387.2566765177462</v>
      </c>
      <c r="I6145" s="5">
        <f>MIN(H6145,FARMER_HRS)</f>
        <v>720</v>
      </c>
      <c r="J6145" s="5">
        <f>MAX(0,H6145-FARMER_HRS)</f>
        <v>1667.2566765177462</v>
      </c>
      <c r="K6145" s="2">
        <f>I6145*FARMER_RATE+J6145*TEMP_WORKER_RATE</f>
        <v>53945.428411766421</v>
      </c>
      <c r="L6145" s="2">
        <f>A6145*PRICE_TOM+B6145*PRICE_CAR+C6145*PRICE_MES</f>
        <v>106146</v>
      </c>
      <c r="M6145" s="2">
        <f>A6145*FERT_BED_TOM+B6145*FERT_BED_CAR+C6145*FERT_BED_MES</f>
        <v>14520</v>
      </c>
      <c r="N6145" s="6">
        <f>IF(AND(D6145&lt;=TOTAL_BEDS,J6145&lt;=TEMP_WORKER_MAX*TEMP_WORKER_HRS),1,0)</f>
        <v>1</v>
      </c>
      <c r="O6145" s="2">
        <f>L6145-M6145-K6145-FIXED_COSTS</f>
        <v>17680.571588233579</v>
      </c>
      <c r="P6145" s="2">
        <f>IF(N6145=1,O6145,"")</f>
        <v>17680.571588233579</v>
      </c>
    </row>
    <row r="6146">
      <c r="A6146" s="6">
        <v>9</v>
      </c>
      <c r="B6146" s="6">
        <v>9</v>
      </c>
      <c r="C6146" s="6">
        <v>4</v>
      </c>
      <c r="D6146" s="6">
        <f>A6146+B6146+C6146</f>
        <v>22</v>
      </c>
      <c r="E6146" s="5">
        <f>IF(A6146=0,0,A6146*LABOR_HRS_WK_TOM*SEASON_WEEKS*(1+DIM_PCT_TOM)^A6146)</f>
        <v>1909.9376297100016</v>
      </c>
      <c r="F6146" s="5">
        <f>IF(B6146=0,0,B6146*LABOR_HRS_WK_CAR*SEASON_WEEKS*(1+DIM_PCT_CAR)^B6146)</f>
        <v>337.19300188586959</v>
      </c>
      <c r="G6146" s="5">
        <f>IF(C6146=0,0,C6146*LABOR_HRS_WK_MES*SEASON_WEEKS*(1+DIM_PCT_MES)^C6146)</f>
        <v>189.17016064453119</v>
      </c>
      <c r="H6146" s="5">
        <f>E6146+F6146+G6146</f>
        <v>2436.3007922404026</v>
      </c>
      <c r="I6146" s="5">
        <f>MIN(H6146,FARMER_HRS)</f>
        <v>720</v>
      </c>
      <c r="J6146" s="5">
        <f>MAX(0,H6146-FARMER_HRS)</f>
        <v>1716.3007922404026</v>
      </c>
      <c r="K6146" s="2">
        <f>I6146*FARMER_RATE+J6146*TEMP_WORKER_RATE</f>
        <v>54796.888754173655</v>
      </c>
      <c r="L6146" s="2">
        <f>A6146*PRICE_TOM+B6146*PRICE_CAR+C6146*PRICE_MES</f>
        <v>108846</v>
      </c>
      <c r="M6146" s="2">
        <f>A6146*FERT_BED_TOM+B6146*FERT_BED_CAR+C6146*FERT_BED_MES</f>
        <v>15400</v>
      </c>
      <c r="N6146" s="6">
        <f>IF(AND(D6146&lt;=TOTAL_BEDS,J6146&lt;=TEMP_WORKER_MAX*TEMP_WORKER_HRS),1,0)</f>
        <v>1</v>
      </c>
      <c r="O6146" s="2">
        <f>L6146-M6146-K6146-FIXED_COSTS</f>
        <v>18649.111245826345</v>
      </c>
      <c r="P6146" s="2">
        <f>IF(N6146=1,O6146,"")</f>
        <v>18649.111245826345</v>
      </c>
    </row>
    <row r="6147">
      <c r="A6147" s="6">
        <v>9</v>
      </c>
      <c r="B6147" s="6">
        <v>9</v>
      </c>
      <c r="C6147" s="6">
        <v>5</v>
      </c>
      <c r="D6147" s="6">
        <f>A6147+B6147+C6147</f>
        <v>23</v>
      </c>
      <c r="E6147" s="5">
        <f>IF(A6147=0,0,A6147*LABOR_HRS_WK_TOM*SEASON_WEEKS*(1+DIM_PCT_TOM)^A6147)</f>
        <v>1909.9376297100016</v>
      </c>
      <c r="F6147" s="5">
        <f>IF(B6147=0,0,B6147*LABOR_HRS_WK_CAR*SEASON_WEEKS*(1+DIM_PCT_CAR)^B6147)</f>
        <v>337.19300188586959</v>
      </c>
      <c r="G6147" s="5">
        <f>IF(C6147=0,0,C6147*LABOR_HRS_WK_MES*SEASON_WEEKS*(1+DIM_PCT_MES)^C6147)</f>
        <v>239.41848456573481</v>
      </c>
      <c r="H6147" s="5">
        <f>E6147+F6147+G6147</f>
        <v>2486.549116161606</v>
      </c>
      <c r="I6147" s="5">
        <f>MIN(H6147,FARMER_HRS)</f>
        <v>720</v>
      </c>
      <c r="J6147" s="5">
        <f>MAX(0,H6147-FARMER_HRS)</f>
        <v>1766.549116161606</v>
      </c>
      <c r="K6147" s="2">
        <f>I6147*FARMER_RATE+J6147*TEMP_WORKER_RATE</f>
        <v>55669.255488916766</v>
      </c>
      <c r="L6147" s="2">
        <f>A6147*PRICE_TOM+B6147*PRICE_CAR+C6147*PRICE_MES</f>
        <v>111546</v>
      </c>
      <c r="M6147" s="2">
        <f>A6147*FERT_BED_TOM+B6147*FERT_BED_CAR+C6147*FERT_BED_MES</f>
        <v>16280</v>
      </c>
      <c r="N6147" s="6">
        <f>IF(AND(D6147&lt;=TOTAL_BEDS,J6147&lt;=TEMP_WORKER_MAX*TEMP_WORKER_HRS),1,0)</f>
        <v>1</v>
      </c>
      <c r="O6147" s="2">
        <f>L6147-M6147-K6147-FIXED_COSTS</f>
        <v>19596.744511083234</v>
      </c>
      <c r="P6147" s="2">
        <f>IF(N6147=1,O6147,"")</f>
        <v>19596.744511083234</v>
      </c>
    </row>
    <row r="6148">
      <c r="A6148" s="6">
        <v>9</v>
      </c>
      <c r="B6148" s="6">
        <v>9</v>
      </c>
      <c r="C6148" s="6">
        <v>6</v>
      </c>
      <c r="D6148" s="6">
        <f>A6148+B6148+C6148</f>
        <v>24</v>
      </c>
      <c r="E6148" s="5">
        <f>IF(A6148=0,0,A6148*LABOR_HRS_WK_TOM*SEASON_WEEKS*(1+DIM_PCT_TOM)^A6148)</f>
        <v>1909.9376297100016</v>
      </c>
      <c r="F6148" s="5">
        <f>IF(B6148=0,0,B6148*LABOR_HRS_WK_CAR*SEASON_WEEKS*(1+DIM_PCT_CAR)^B6148)</f>
        <v>337.19300188586959</v>
      </c>
      <c r="G6148" s="5">
        <f>IF(C6148=0,0,C6148*LABOR_HRS_WK_MES*SEASON_WEEKS*(1+DIM_PCT_MES)^C6148)</f>
        <v>290.89345874736773</v>
      </c>
      <c r="H6148" s="5">
        <f>E6148+F6148+G6148</f>
        <v>2538.0240903432391</v>
      </c>
      <c r="I6148" s="5">
        <f>MIN(H6148,FARMER_HRS)</f>
        <v>720</v>
      </c>
      <c r="J6148" s="5">
        <f>MAX(0,H6148-FARMER_HRS)</f>
        <v>1818.0240903432391</v>
      </c>
      <c r="K6148" s="2">
        <f>I6148*FARMER_RATE+J6148*TEMP_WORKER_RATE</f>
        <v>56562.918235125675</v>
      </c>
      <c r="L6148" s="2">
        <f>A6148*PRICE_TOM+B6148*PRICE_CAR+C6148*PRICE_MES</f>
        <v>114246</v>
      </c>
      <c r="M6148" s="2">
        <f>A6148*FERT_BED_TOM+B6148*FERT_BED_CAR+C6148*FERT_BED_MES</f>
        <v>17160</v>
      </c>
      <c r="N6148" s="6">
        <f>IF(AND(D6148&lt;=TOTAL_BEDS,J6148&lt;=TEMP_WORKER_MAX*TEMP_WORKER_HRS),1,0)</f>
        <v>1</v>
      </c>
      <c r="O6148" s="2">
        <f>L6148-M6148-K6148-FIXED_COSTS</f>
        <v>20523.081764874325</v>
      </c>
      <c r="P6148" s="2">
        <f>IF(N6148=1,O6148,"")</f>
        <v>20523.081764874325</v>
      </c>
    </row>
    <row r="6149">
      <c r="A6149" s="6">
        <v>9</v>
      </c>
      <c r="B6149" s="6">
        <v>9</v>
      </c>
      <c r="C6149" s="6">
        <v>7</v>
      </c>
      <c r="D6149" s="6">
        <f>A6149+B6149+C6149</f>
        <v>25</v>
      </c>
      <c r="E6149" s="5">
        <f>IF(A6149=0,0,A6149*LABOR_HRS_WK_TOM*SEASON_WEEKS*(1+DIM_PCT_TOM)^A6149)</f>
        <v>1909.9376297100016</v>
      </c>
      <c r="F6149" s="5">
        <f>IF(B6149=0,0,B6149*LABOR_HRS_WK_CAR*SEASON_WEEKS*(1+DIM_PCT_CAR)^B6149)</f>
        <v>337.19300188586959</v>
      </c>
      <c r="G6149" s="5">
        <f>IF(C6149=0,0,C6149*LABOR_HRS_WK_MES*SEASON_WEEKS*(1+DIM_PCT_MES)^C6149)</f>
        <v>343.61789814532818</v>
      </c>
      <c r="H6149" s="5">
        <f>E6149+F6149+G6149</f>
        <v>2590.7485297411995</v>
      </c>
      <c r="I6149" s="5">
        <f>MIN(H6149,FARMER_HRS)</f>
        <v>720</v>
      </c>
      <c r="J6149" s="5">
        <f>MAX(0,H6149-FARMER_HRS)</f>
        <v>1870.7485297411995</v>
      </c>
      <c r="K6149" s="2">
        <f>I6149*FARMER_RATE+J6149*TEMP_WORKER_RATE</f>
        <v>57478.273085784713</v>
      </c>
      <c r="L6149" s="2">
        <f>A6149*PRICE_TOM+B6149*PRICE_CAR+C6149*PRICE_MES</f>
        <v>116946</v>
      </c>
      <c r="M6149" s="2">
        <f>A6149*FERT_BED_TOM+B6149*FERT_BED_CAR+C6149*FERT_BED_MES</f>
        <v>18040</v>
      </c>
      <c r="N6149" s="6">
        <f>IF(AND(D6149&lt;=TOTAL_BEDS,J6149&lt;=TEMP_WORKER_MAX*TEMP_WORKER_HRS),1,0)</f>
        <v>1</v>
      </c>
      <c r="O6149" s="2">
        <f>L6149-M6149-K6149-FIXED_COSTS</f>
        <v>21427.726914215287</v>
      </c>
      <c r="P6149" s="2">
        <f>IF(N6149=1,O6149,"")</f>
        <v>21427.726914215287</v>
      </c>
    </row>
    <row r="6150">
      <c r="A6150" s="6">
        <v>9</v>
      </c>
      <c r="B6150" s="6">
        <v>9</v>
      </c>
      <c r="C6150" s="6">
        <v>8</v>
      </c>
      <c r="D6150" s="6">
        <f>A6150+B6150+C6150</f>
        <v>26</v>
      </c>
      <c r="E6150" s="5">
        <f>IF(A6150=0,0,A6150*LABOR_HRS_WK_TOM*SEASON_WEEKS*(1+DIM_PCT_TOM)^A6150)</f>
        <v>1909.9376297100016</v>
      </c>
      <c r="F6150" s="5">
        <f>IF(B6150=0,0,B6150*LABOR_HRS_WK_CAR*SEASON_WEEKS*(1+DIM_PCT_CAR)^B6150)</f>
        <v>337.19300188586959</v>
      </c>
      <c r="G6150" s="5">
        <f>IF(C6150=0,0,C6150*LABOR_HRS_WK_MES*SEASON_WEEKS*(1+DIM_PCT_MES)^C6150)</f>
        <v>397.61499642530833</v>
      </c>
      <c r="H6150" s="5">
        <f>E6150+F6150+G6150</f>
        <v>2644.7456280211795</v>
      </c>
      <c r="I6150" s="5">
        <f>MIN(H6150,FARMER_HRS)</f>
        <v>720</v>
      </c>
      <c r="J6150" s="5">
        <f>MAX(0,H6150-FARMER_HRS)</f>
        <v>1924.7456280211795</v>
      </c>
      <c r="K6150" s="2">
        <f>I6150*FARMER_RATE+J6150*TEMP_WORKER_RATE</f>
        <v>58415.722708701032</v>
      </c>
      <c r="L6150" s="2">
        <f>A6150*PRICE_TOM+B6150*PRICE_CAR+C6150*PRICE_MES</f>
        <v>119646</v>
      </c>
      <c r="M6150" s="2">
        <f>A6150*FERT_BED_TOM+B6150*FERT_BED_CAR+C6150*FERT_BED_MES</f>
        <v>18920</v>
      </c>
      <c r="N6150" s="6">
        <f>IF(AND(D6150&lt;=TOTAL_BEDS,J6150&lt;=TEMP_WORKER_MAX*TEMP_WORKER_HRS),1,0)</f>
        <v>1</v>
      </c>
      <c r="O6150" s="2">
        <f>L6150-M6150-K6150-FIXED_COSTS</f>
        <v>22310.277291298968</v>
      </c>
      <c r="P6150" s="2">
        <f>IF(N6150=1,O6150,"")</f>
        <v>22310.277291298968</v>
      </c>
    </row>
    <row r="6151">
      <c r="A6151" s="6">
        <v>9</v>
      </c>
      <c r="B6151" s="6">
        <v>9</v>
      </c>
      <c r="C6151" s="6">
        <v>9</v>
      </c>
      <c r="D6151" s="6">
        <f>A6151+B6151+C6151</f>
        <v>27</v>
      </c>
      <c r="E6151" s="5">
        <f>IF(A6151=0,0,A6151*LABOR_HRS_WK_TOM*SEASON_WEEKS*(1+DIM_PCT_TOM)^A6151)</f>
        <v>1909.9376297100016</v>
      </c>
      <c r="F6151" s="5">
        <f>IF(B6151=0,0,B6151*LABOR_HRS_WK_CAR*SEASON_WEEKS*(1+DIM_PCT_CAR)^B6151)</f>
        <v>337.19300188586959</v>
      </c>
      <c r="G6151" s="5">
        <f>IF(C6151=0,0,C6151*LABOR_HRS_WK_MES*SEASON_WEEKS*(1+DIM_PCT_MES)^C6151)</f>
        <v>452.90833186570273</v>
      </c>
      <c r="H6151" s="5">
        <f>E6151+F6151+G6151</f>
        <v>2700.038963461574</v>
      </c>
      <c r="I6151" s="5">
        <f>MIN(H6151,FARMER_HRS)</f>
        <v>720</v>
      </c>
      <c r="J6151" s="5">
        <f>MAX(0,H6151-FARMER_HRS)</f>
        <v>1980.038963461574</v>
      </c>
      <c r="K6151" s="2">
        <f>I6151*FARMER_RATE+J6151*TEMP_WORKER_RATE</f>
        <v>59375.676448985658</v>
      </c>
      <c r="L6151" s="2">
        <f>A6151*PRICE_TOM+B6151*PRICE_CAR+C6151*PRICE_MES</f>
        <v>122346</v>
      </c>
      <c r="M6151" s="2">
        <f>A6151*FERT_BED_TOM+B6151*FERT_BED_CAR+C6151*FERT_BED_MES</f>
        <v>19800</v>
      </c>
      <c r="N6151" s="6">
        <f>IF(AND(D6151&lt;=TOTAL_BEDS,J6151&lt;=TEMP_WORKER_MAX*TEMP_WORKER_HRS),1,0)</f>
        <v>1</v>
      </c>
      <c r="O6151" s="2">
        <f>L6151-M6151-K6151-FIXED_COSTS</f>
        <v>23170.323551014342</v>
      </c>
      <c r="P6151" s="2">
        <f>IF(N6151=1,O6151,"")</f>
        <v>23170.323551014342</v>
      </c>
    </row>
    <row r="6152">
      <c r="A6152" s="6">
        <v>9</v>
      </c>
      <c r="B6152" s="6">
        <v>9</v>
      </c>
      <c r="C6152" s="6">
        <v>10</v>
      </c>
      <c r="D6152" s="6">
        <f>A6152+B6152+C6152</f>
        <v>28</v>
      </c>
      <c r="E6152" s="5">
        <f>IF(A6152=0,0,A6152*LABOR_HRS_WK_TOM*SEASON_WEEKS*(1+DIM_PCT_TOM)^A6152)</f>
        <v>1909.9376297100016</v>
      </c>
      <c r="F6152" s="5">
        <f>IF(B6152=0,0,B6152*LABOR_HRS_WK_CAR*SEASON_WEEKS*(1+DIM_PCT_CAR)^B6152)</f>
        <v>337.19300188586959</v>
      </c>
      <c r="G6152" s="5">
        <f>IF(C6152=0,0,C6152*LABOR_HRS_WK_MES*SEASON_WEEKS*(1+DIM_PCT_MES)^C6152)</f>
        <v>509.52187334891551</v>
      </c>
      <c r="H6152" s="5">
        <f>E6152+F6152+G6152</f>
        <v>2756.6525049447869</v>
      </c>
      <c r="I6152" s="5">
        <f>MIN(H6152,FARMER_HRS)</f>
        <v>720</v>
      </c>
      <c r="J6152" s="5">
        <f>MAX(0,H6152-FARMER_HRS)</f>
        <v>2036.6525049447869</v>
      </c>
      <c r="K6152" s="2">
        <f>I6152*FARMER_RATE+J6152*TEMP_WORKER_RATE</f>
        <v>60358.550433069213</v>
      </c>
      <c r="L6152" s="2">
        <f>A6152*PRICE_TOM+B6152*PRICE_CAR+C6152*PRICE_MES</f>
        <v>125046</v>
      </c>
      <c r="M6152" s="2">
        <f>A6152*FERT_BED_TOM+B6152*FERT_BED_CAR+C6152*FERT_BED_MES</f>
        <v>20680</v>
      </c>
      <c r="N6152" s="6">
        <f>IF(AND(D6152&lt;=TOTAL_BEDS,J6152&lt;=TEMP_WORKER_MAX*TEMP_WORKER_HRS),1,0)</f>
        <v>1</v>
      </c>
      <c r="O6152" s="2">
        <f>L6152-M6152-K6152-FIXED_COSTS</f>
        <v>24007.449566930787</v>
      </c>
      <c r="P6152" s="2">
        <f>IF(N6152=1,O6152,"")</f>
        <v>24007.449566930787</v>
      </c>
    </row>
    <row r="6153">
      <c r="A6153" s="6">
        <v>9</v>
      </c>
      <c r="B6153" s="6">
        <v>9</v>
      </c>
      <c r="C6153" s="6">
        <v>11</v>
      </c>
      <c r="D6153" s="6">
        <f>A6153+B6153+C6153</f>
        <v>29</v>
      </c>
      <c r="E6153" s="5">
        <f>IF(A6153=0,0,A6153*LABOR_HRS_WK_TOM*SEASON_WEEKS*(1+DIM_PCT_TOM)^A6153)</f>
        <v>1909.9376297100016</v>
      </c>
      <c r="F6153" s="5">
        <f>IF(B6153=0,0,B6153*LABOR_HRS_WK_CAR*SEASON_WEEKS*(1+DIM_PCT_CAR)^B6153)</f>
        <v>337.19300188586959</v>
      </c>
      <c r="G6153" s="5">
        <f>IF(C6153=0,0,C6153*LABOR_HRS_WK_MES*SEASON_WEEKS*(1+DIM_PCT_MES)^C6153)</f>
        <v>567.47998644235463</v>
      </c>
      <c r="H6153" s="5">
        <f>E6153+F6153+G6153</f>
        <v>2814.6106180382258</v>
      </c>
      <c r="I6153" s="5">
        <f>MIN(H6153,FARMER_HRS)</f>
        <v>720</v>
      </c>
      <c r="J6153" s="5">
        <f>MAX(0,H6153-FARMER_HRS)</f>
        <v>2094.6106180382258</v>
      </c>
      <c r="K6153" s="2">
        <f>I6153*FARMER_RATE+J6153*TEMP_WORKER_RATE</f>
        <v>61364.76767427475</v>
      </c>
      <c r="L6153" s="2">
        <f>A6153*PRICE_TOM+B6153*PRICE_CAR+C6153*PRICE_MES</f>
        <v>127746</v>
      </c>
      <c r="M6153" s="2">
        <f>A6153*FERT_BED_TOM+B6153*FERT_BED_CAR+C6153*FERT_BED_MES</f>
        <v>21560</v>
      </c>
      <c r="N6153" s="6">
        <f>IF(AND(D6153&lt;=TOTAL_BEDS,J6153&lt;=TEMP_WORKER_MAX*TEMP_WORKER_HRS),1,0)</f>
        <v>1</v>
      </c>
      <c r="O6153" s="2">
        <f>L6153-M6153-K6153-FIXED_COSTS</f>
        <v>24821.23232572525</v>
      </c>
      <c r="P6153" s="2">
        <f>IF(N6153=1,O6153,"")</f>
        <v>24821.23232572525</v>
      </c>
    </row>
    <row r="6154">
      <c r="A6154" s="6">
        <v>9</v>
      </c>
      <c r="B6154" s="6">
        <v>9</v>
      </c>
      <c r="C6154" s="6">
        <v>12</v>
      </c>
      <c r="D6154" s="6">
        <f>A6154+B6154+C6154</f>
        <v>30</v>
      </c>
      <c r="E6154" s="5">
        <f>IF(A6154=0,0,A6154*LABOR_HRS_WK_TOM*SEASON_WEEKS*(1+DIM_PCT_TOM)^A6154)</f>
        <v>1909.9376297100016</v>
      </c>
      <c r="F6154" s="5">
        <f>IF(B6154=0,0,B6154*LABOR_HRS_WK_CAR*SEASON_WEEKS*(1+DIM_PCT_CAR)^B6154)</f>
        <v>337.19300188586959</v>
      </c>
      <c r="G6154" s="5">
        <f>IF(C6154=0,0,C6154*LABOR_HRS_WK_MES*SEASON_WEEKS*(1+DIM_PCT_MES)^C6154)</f>
        <v>626.807439570419</v>
      </c>
      <c r="H6154" s="5">
        <f>E6154+F6154+G6154</f>
        <v>2873.9380711662902</v>
      </c>
      <c r="I6154" s="5">
        <f>MIN(H6154,FARMER_HRS)</f>
        <v>720</v>
      </c>
      <c r="J6154" s="5">
        <f>MAX(0,H6154-FARMER_HRS)</f>
        <v>2153.9380711662902</v>
      </c>
      <c r="K6154" s="2">
        <f>I6154*FARMER_RATE+J6154*TEMP_WORKER_RATE</f>
        <v>62394.758179970318</v>
      </c>
      <c r="L6154" s="2">
        <f>A6154*PRICE_TOM+B6154*PRICE_CAR+C6154*PRICE_MES</f>
        <v>130446</v>
      </c>
      <c r="M6154" s="2">
        <f>A6154*FERT_BED_TOM+B6154*FERT_BED_CAR+C6154*FERT_BED_MES</f>
        <v>22440</v>
      </c>
      <c r="N6154" s="6">
        <f>IF(AND(D6154&lt;=TOTAL_BEDS,J6154&lt;=TEMP_WORKER_MAX*TEMP_WORKER_HRS),1,0)</f>
        <v>1</v>
      </c>
      <c r="O6154" s="2">
        <f>L6154-M6154-K6154-FIXED_COSTS</f>
        <v>25611.241820029682</v>
      </c>
      <c r="P6154" s="2">
        <f>IF(N6154=1,O6154,"")</f>
        <v>25611.241820029682</v>
      </c>
    </row>
    <row r="6155">
      <c r="A6155" s="6">
        <v>9</v>
      </c>
      <c r="B6155" s="6">
        <v>9</v>
      </c>
      <c r="C6155" s="6">
        <v>13</v>
      </c>
      <c r="D6155" s="6">
        <f>A6155+B6155+C6155</f>
        <v>31</v>
      </c>
      <c r="E6155" s="5">
        <f>IF(A6155=0,0,A6155*LABOR_HRS_WK_TOM*SEASON_WEEKS*(1+DIM_PCT_TOM)^A6155)</f>
        <v>1909.9376297100016</v>
      </c>
      <c r="F6155" s="5">
        <f>IF(B6155=0,0,B6155*LABOR_HRS_WK_CAR*SEASON_WEEKS*(1+DIM_PCT_CAR)^B6155)</f>
        <v>337.19300188586959</v>
      </c>
      <c r="G6155" s="5">
        <f>IF(C6155=0,0,C6155*LABOR_HRS_WK_MES*SEASON_WEEKS*(1+DIM_PCT_MES)^C6155)</f>
        <v>687.52941027880331</v>
      </c>
      <c r="H6155" s="5">
        <f>E6155+F6155+G6155</f>
        <v>2934.6600418746748</v>
      </c>
      <c r="I6155" s="5">
        <f>MIN(H6155,FARMER_HRS)</f>
        <v>720</v>
      </c>
      <c r="J6155" s="5">
        <f>MAX(0,H6155-FARMER_HRS)</f>
        <v>2214.6600418746748</v>
      </c>
      <c r="K6155" s="2">
        <f>I6155*FARMER_RATE+J6155*TEMP_WORKER_RATE</f>
        <v>63448.959060324218</v>
      </c>
      <c r="L6155" s="2">
        <f>A6155*PRICE_TOM+B6155*PRICE_CAR+C6155*PRICE_MES</f>
        <v>133146</v>
      </c>
      <c r="M6155" s="2">
        <f>A6155*FERT_BED_TOM+B6155*FERT_BED_CAR+C6155*FERT_BED_MES</f>
        <v>23320</v>
      </c>
      <c r="N6155" s="6">
        <f>IF(AND(D6155&lt;=TOTAL_BEDS,J6155&lt;=TEMP_WORKER_MAX*TEMP_WORKER_HRS),1,0)</f>
        <v>1</v>
      </c>
      <c r="O6155" s="2">
        <f>L6155-M6155-K6155-FIXED_COSTS</f>
        <v>26377.040939675782</v>
      </c>
      <c r="P6155" s="2">
        <f>IF(N6155=1,O6155,"")</f>
        <v>26377.040939675782</v>
      </c>
    </row>
    <row r="6156">
      <c r="A6156" s="6">
        <v>9</v>
      </c>
      <c r="B6156" s="6">
        <v>9</v>
      </c>
      <c r="C6156" s="6">
        <v>14</v>
      </c>
      <c r="D6156" s="6">
        <f>A6156+B6156+C6156</f>
        <v>32</v>
      </c>
      <c r="E6156" s="5">
        <f>IF(A6156=0,0,A6156*LABOR_HRS_WK_TOM*SEASON_WEEKS*(1+DIM_PCT_TOM)^A6156)</f>
        <v>1909.9376297100016</v>
      </c>
      <c r="F6156" s="5">
        <f>IF(B6156=0,0,B6156*LABOR_HRS_WK_CAR*SEASON_WEEKS*(1+DIM_PCT_CAR)^B6156)</f>
        <v>337.19300188586959</v>
      </c>
      <c r="G6156" s="5">
        <f>IF(C6156=0,0,C6156*LABOR_HRS_WK_MES*SEASON_WEEKS*(1+DIM_PCT_MES)^C6156)</f>
        <v>749.67149159246435</v>
      </c>
      <c r="H6156" s="5">
        <f>E6156+F6156+G6156</f>
        <v>2996.8021231883358</v>
      </c>
      <c r="I6156" s="5">
        <f>MIN(H6156,FARMER_HRS)</f>
        <v>720</v>
      </c>
      <c r="J6156" s="5">
        <f>MAX(0,H6156-FARMER_HRS)</f>
        <v>2276.8021231883358</v>
      </c>
      <c r="K6156" s="2">
        <f>I6156*FARMER_RATE+J6156*TEMP_WORKER_RATE</f>
        <v>64527.814638686388</v>
      </c>
      <c r="L6156" s="2">
        <f>A6156*PRICE_TOM+B6156*PRICE_CAR+C6156*PRICE_MES</f>
        <v>135846</v>
      </c>
      <c r="M6156" s="2">
        <f>A6156*FERT_BED_TOM+B6156*FERT_BED_CAR+C6156*FERT_BED_MES</f>
        <v>24200</v>
      </c>
      <c r="N6156" s="6">
        <f>IF(AND(D6156&lt;=TOTAL_BEDS,J6156&lt;=TEMP_WORKER_MAX*TEMP_WORKER_HRS),1,0)</f>
        <v>1</v>
      </c>
      <c r="O6156" s="2">
        <f>L6156-M6156-K6156-FIXED_COSTS</f>
        <v>27118.185361313612</v>
      </c>
      <c r="P6156" s="2">
        <f>IF(N6156=1,O6156,"")</f>
        <v>27118.185361313612</v>
      </c>
    </row>
    <row r="6157">
      <c r="A6157" s="6">
        <v>9</v>
      </c>
      <c r="B6157" s="6">
        <v>9</v>
      </c>
      <c r="C6157" s="6">
        <v>15</v>
      </c>
      <c r="D6157" s="6">
        <f>A6157+B6157+C6157</f>
        <v>33</v>
      </c>
      <c r="E6157" s="5">
        <f>IF(A6157=0,0,A6157*LABOR_HRS_WK_TOM*SEASON_WEEKS*(1+DIM_PCT_TOM)^A6157)</f>
        <v>1909.9376297100016</v>
      </c>
      <c r="F6157" s="5">
        <f>IF(B6157=0,0,B6157*LABOR_HRS_WK_CAR*SEASON_WEEKS*(1+DIM_PCT_CAR)^B6157)</f>
        <v>337.19300188586959</v>
      </c>
      <c r="G6157" s="5">
        <f>IF(C6157=0,0,C6157*LABOR_HRS_WK_MES*SEASON_WEEKS*(1+DIM_PCT_MES)^C6157)</f>
        <v>813.25969846861074</v>
      </c>
      <c r="H6157" s="5">
        <f>E6157+F6157+G6157</f>
        <v>3060.390330064482</v>
      </c>
      <c r="I6157" s="5">
        <f>MIN(H6157,FARMER_HRS)</f>
        <v>720</v>
      </c>
      <c r="J6157" s="5">
        <f>MAX(0,H6157-FARMER_HRS)</f>
        <v>2340.390330064482</v>
      </c>
      <c r="K6157" s="2">
        <f>I6157*FARMER_RATE+J6157*TEMP_WORKER_RATE</f>
        <v>65631.776563619467</v>
      </c>
      <c r="L6157" s="2">
        <f>A6157*PRICE_TOM+B6157*PRICE_CAR+C6157*PRICE_MES</f>
        <v>138546</v>
      </c>
      <c r="M6157" s="2">
        <f>A6157*FERT_BED_TOM+B6157*FERT_BED_CAR+C6157*FERT_BED_MES</f>
        <v>25080</v>
      </c>
      <c r="N6157" s="6">
        <f>IF(AND(D6157&lt;=TOTAL_BEDS,J6157&lt;=TEMP_WORKER_MAX*TEMP_WORKER_HRS),1,0)</f>
        <v>1</v>
      </c>
      <c r="O6157" s="2">
        <f>L6157-M6157-K6157-FIXED_COSTS</f>
        <v>27834.223436380533</v>
      </c>
      <c r="P6157" s="2">
        <f>IF(N6157=1,O6157,"")</f>
        <v>27834.223436380533</v>
      </c>
    </row>
    <row r="6158">
      <c r="A6158" s="6">
        <v>9</v>
      </c>
      <c r="B6158" s="6">
        <v>9</v>
      </c>
      <c r="C6158" s="6">
        <v>16</v>
      </c>
      <c r="D6158" s="6">
        <f>A6158+B6158+C6158</f>
        <v>34</v>
      </c>
      <c r="E6158" s="5">
        <f>IF(A6158=0,0,A6158*LABOR_HRS_WK_TOM*SEASON_WEEKS*(1+DIM_PCT_TOM)^A6158)</f>
        <v>1909.9376297100016</v>
      </c>
      <c r="F6158" s="5">
        <f>IF(B6158=0,0,B6158*LABOR_HRS_WK_CAR*SEASON_WEEKS*(1+DIM_PCT_CAR)^B6158)</f>
        <v>337.19300188586959</v>
      </c>
      <c r="G6158" s="5">
        <f>IF(C6158=0,0,C6158*LABOR_HRS_WK_MES*SEASON_WEEKS*(1+DIM_PCT_MES)^C6158)</f>
        <v>878.32047434609967</v>
      </c>
      <c r="H6158" s="5">
        <f>E6158+F6158+G6158</f>
        <v>3125.451105941971</v>
      </c>
      <c r="I6158" s="5">
        <f>MIN(H6158,FARMER_HRS)</f>
        <v>720</v>
      </c>
      <c r="J6158" s="5">
        <f>MAX(0,H6158-FARMER_HRS)</f>
        <v>2405.451105941971</v>
      </c>
      <c r="K6158" s="2">
        <f>I6158*FARMER_RATE+J6158*TEMP_WORKER_RATE</f>
        <v>66761.303922603664</v>
      </c>
      <c r="L6158" s="2">
        <f>A6158*PRICE_TOM+B6158*PRICE_CAR+C6158*PRICE_MES</f>
        <v>141246</v>
      </c>
      <c r="M6158" s="2">
        <f>A6158*FERT_BED_TOM+B6158*FERT_BED_CAR+C6158*FERT_BED_MES</f>
        <v>25960</v>
      </c>
      <c r="N6158" s="6">
        <f>IF(AND(D6158&lt;=TOTAL_BEDS,J6158&lt;=TEMP_WORKER_MAX*TEMP_WORKER_HRS),1,0)</f>
        <v>1</v>
      </c>
      <c r="O6158" s="2">
        <f>L6158-M6158-K6158-FIXED_COSTS</f>
        <v>28524.696077396336</v>
      </c>
      <c r="P6158" s="2">
        <f>IF(N6158=1,O6158,"")</f>
        <v>28524.696077396336</v>
      </c>
    </row>
    <row r="6159">
      <c r="A6159" s="6">
        <v>9</v>
      </c>
      <c r="B6159" s="6">
        <v>9</v>
      </c>
      <c r="C6159" s="6">
        <v>17</v>
      </c>
      <c r="D6159" s="6">
        <f>A6159+B6159+C6159</f>
        <v>35</v>
      </c>
      <c r="E6159" s="5">
        <f>IF(A6159=0,0,A6159*LABOR_HRS_WK_TOM*SEASON_WEEKS*(1+DIM_PCT_TOM)^A6159)</f>
        <v>1909.9376297100016</v>
      </c>
      <c r="F6159" s="5">
        <f>IF(B6159=0,0,B6159*LABOR_HRS_WK_CAR*SEASON_WEEKS*(1+DIM_PCT_CAR)^B6159)</f>
        <v>337.19300188586959</v>
      </c>
      <c r="G6159" s="5">
        <f>IF(C6159=0,0,C6159*LABOR_HRS_WK_MES*SEASON_WEEKS*(1+DIM_PCT_MES)^C6159)</f>
        <v>944.88069779263992</v>
      </c>
      <c r="H6159" s="5">
        <f>E6159+F6159+G6159</f>
        <v>3192.0113293885115</v>
      </c>
      <c r="I6159" s="5">
        <f>MIN(H6159,FARMER_HRS)</f>
        <v>720</v>
      </c>
      <c r="J6159" s="5">
        <f>MAX(0,H6159-FARMER_HRS)</f>
        <v>2472.0113293885115</v>
      </c>
      <c r="K6159" s="2">
        <f>I6159*FARMER_RATE+J6159*TEMP_WORKER_RATE</f>
        <v>67916.863357439433</v>
      </c>
      <c r="L6159" s="2">
        <f>A6159*PRICE_TOM+B6159*PRICE_CAR+C6159*PRICE_MES</f>
        <v>143946</v>
      </c>
      <c r="M6159" s="2">
        <f>A6159*FERT_BED_TOM+B6159*FERT_BED_CAR+C6159*FERT_BED_MES</f>
        <v>26840</v>
      </c>
      <c r="N6159" s="6">
        <f>IF(AND(D6159&lt;=TOTAL_BEDS,J6159&lt;=TEMP_WORKER_MAX*TEMP_WORKER_HRS),1,0)</f>
        <v>1</v>
      </c>
      <c r="O6159" s="2">
        <f>L6159-M6159-K6159-FIXED_COSTS</f>
        <v>29189.136642560567</v>
      </c>
      <c r="P6159" s="2">
        <f>IF(N6159=1,O6159,"")</f>
        <v>29189.136642560567</v>
      </c>
    </row>
    <row r="6160">
      <c r="A6160" s="6">
        <v>9</v>
      </c>
      <c r="B6160" s="6">
        <v>9</v>
      </c>
      <c r="C6160" s="6">
        <v>18</v>
      </c>
      <c r="D6160" s="6">
        <f>A6160+B6160+C6160</f>
        <v>36</v>
      </c>
      <c r="E6160" s="5">
        <f>IF(A6160=0,0,A6160*LABOR_HRS_WK_TOM*SEASON_WEEKS*(1+DIM_PCT_TOM)^A6160)</f>
        <v>1909.9376297100016</v>
      </c>
      <c r="F6160" s="5">
        <f>IF(B6160=0,0,B6160*LABOR_HRS_WK_CAR*SEASON_WEEKS*(1+DIM_PCT_CAR)^B6160)</f>
        <v>337.19300188586959</v>
      </c>
      <c r="G6160" s="5">
        <f>IF(C6160=0,0,C6160*LABOR_HRS_WK_MES*SEASON_WEEKS*(1+DIM_PCT_MES)^C6160)</f>
        <v>1012.9676892512272</v>
      </c>
      <c r="H6160" s="5">
        <f>E6160+F6160+G6160</f>
        <v>3260.0983208470984</v>
      </c>
      <c r="I6160" s="5">
        <f>MIN(H6160,FARMER_HRS)</f>
        <v>720</v>
      </c>
      <c r="J6160" s="5">
        <f>MAX(0,H6160-FARMER_HRS)</f>
        <v>2540.0983208470984</v>
      </c>
      <c r="K6160" s="2">
        <f>I6160*FARMER_RATE+J6160*TEMP_WORKER_RATE</f>
        <v>69098.929181373242</v>
      </c>
      <c r="L6160" s="2">
        <f>A6160*PRICE_TOM+B6160*PRICE_CAR+C6160*PRICE_MES</f>
        <v>146646</v>
      </c>
      <c r="M6160" s="2">
        <f>A6160*FERT_BED_TOM+B6160*FERT_BED_CAR+C6160*FERT_BED_MES</f>
        <v>27720</v>
      </c>
      <c r="N6160" s="6">
        <f>IF(AND(D6160&lt;=TOTAL_BEDS,J6160&lt;=TEMP_WORKER_MAX*TEMP_WORKER_HRS),1,0)</f>
        <v>1</v>
      </c>
      <c r="O6160" s="2">
        <f>L6160-M6160-K6160-FIXED_COSTS</f>
        <v>29827.070818626758</v>
      </c>
      <c r="P6160" s="2">
        <f>IF(N6160=1,O6160,"")</f>
        <v>29827.070818626758</v>
      </c>
    </row>
    <row r="6161">
      <c r="A6161" s="6">
        <v>9</v>
      </c>
      <c r="B6161" s="6">
        <v>9</v>
      </c>
      <c r="C6161" s="6">
        <v>19</v>
      </c>
      <c r="D6161" s="6">
        <f>A6161+B6161+C6161</f>
        <v>37</v>
      </c>
      <c r="E6161" s="5">
        <f>IF(A6161=0,0,A6161*LABOR_HRS_WK_TOM*SEASON_WEEKS*(1+DIM_PCT_TOM)^A6161)</f>
        <v>1909.9376297100016</v>
      </c>
      <c r="F6161" s="5">
        <f>IF(B6161=0,0,B6161*LABOR_HRS_WK_CAR*SEASON_WEEKS*(1+DIM_PCT_CAR)^B6161)</f>
        <v>337.19300188586959</v>
      </c>
      <c r="G6161" s="5">
        <f>IF(C6161=0,0,C6161*LABOR_HRS_WK_MES*SEASON_WEEKS*(1+DIM_PCT_MES)^C6161)</f>
        <v>1082.6092178872491</v>
      </c>
      <c r="H6161" s="5">
        <f>E6161+F6161+G6161</f>
        <v>3329.7398494831205</v>
      </c>
      <c r="I6161" s="5">
        <f>MIN(H6161,FARMER_HRS)</f>
        <v>720</v>
      </c>
      <c r="J6161" s="5">
        <f>MAX(0,H6161-FARMER_HRS)</f>
        <v>2609.7398494831205</v>
      </c>
      <c r="K6161" s="2">
        <f>I6161*FARMER_RATE+J6161*TEMP_WORKER_RATE</f>
        <v>70307.983497970839</v>
      </c>
      <c r="L6161" s="2">
        <f>A6161*PRICE_TOM+B6161*PRICE_CAR+C6161*PRICE_MES</f>
        <v>149346</v>
      </c>
      <c r="M6161" s="2">
        <f>A6161*FERT_BED_TOM+B6161*FERT_BED_CAR+C6161*FERT_BED_MES</f>
        <v>28600</v>
      </c>
      <c r="N6161" s="6">
        <f>IF(AND(D6161&lt;=TOTAL_BEDS,J6161&lt;=TEMP_WORKER_MAX*TEMP_WORKER_HRS),1,0)</f>
        <v>1</v>
      </c>
      <c r="O6161" s="2">
        <f>L6161-M6161-K6161-FIXED_COSTS</f>
        <v>30438.016502029161</v>
      </c>
      <c r="P6161" s="2">
        <f>IF(N6161=1,O6161,"")</f>
        <v>30438.016502029161</v>
      </c>
    </row>
    <row r="6162">
      <c r="A6162" s="6">
        <v>9</v>
      </c>
      <c r="B6162" s="6">
        <v>9</v>
      </c>
      <c r="C6162" s="6">
        <v>20</v>
      </c>
      <c r="D6162" s="6">
        <f>A6162+B6162+C6162</f>
        <v>38</v>
      </c>
      <c r="E6162" s="5">
        <f>IF(A6162=0,0,A6162*LABOR_HRS_WK_TOM*SEASON_WEEKS*(1+DIM_PCT_TOM)^A6162)</f>
        <v>1909.9376297100016</v>
      </c>
      <c r="F6162" s="5">
        <f>IF(B6162=0,0,B6162*LABOR_HRS_WK_CAR*SEASON_WEEKS*(1+DIM_PCT_CAR)^B6162)</f>
        <v>337.19300188586959</v>
      </c>
      <c r="G6162" s="5">
        <f>IF(C6162=0,0,C6162*LABOR_HRS_WK_MES*SEASON_WEEKS*(1+DIM_PCT_MES)^C6162)</f>
        <v>1153.8335085377259</v>
      </c>
      <c r="H6162" s="5">
        <f>E6162+F6162+G6162</f>
        <v>3400.9641401335975</v>
      </c>
      <c r="I6162" s="5">
        <f>MIN(H6162,FARMER_HRS)</f>
        <v>720</v>
      </c>
      <c r="J6162" s="5">
        <f>MAX(0,H6162-FARMER_HRS)</f>
        <v>2680.9641401335975</v>
      </c>
      <c r="K6162" s="2">
        <f>I6162*FARMER_RATE+J6162*TEMP_WORKER_RATE</f>
        <v>71544.516321763847</v>
      </c>
      <c r="L6162" s="2">
        <f>A6162*PRICE_TOM+B6162*PRICE_CAR+C6162*PRICE_MES</f>
        <v>152046</v>
      </c>
      <c r="M6162" s="2">
        <f>A6162*FERT_BED_TOM+B6162*FERT_BED_CAR+C6162*FERT_BED_MES</f>
        <v>29480</v>
      </c>
      <c r="N6162" s="6">
        <f>IF(AND(D6162&lt;=TOTAL_BEDS,J6162&lt;=TEMP_WORKER_MAX*TEMP_WORKER_HRS),1,0)</f>
        <v>1</v>
      </c>
      <c r="O6162" s="2">
        <f>L6162-M6162-K6162-FIXED_COSTS</f>
        <v>31021.483678236153</v>
      </c>
      <c r="P6162" s="2">
        <f>IF(N6162=1,O6162,"")</f>
        <v>31021.483678236153</v>
      </c>
    </row>
    <row r="6163">
      <c r="A6163" s="6">
        <v>9</v>
      </c>
      <c r="B6163" s="6">
        <v>9</v>
      </c>
      <c r="C6163" s="6">
        <v>21</v>
      </c>
      <c r="D6163" s="6">
        <f>A6163+B6163+C6163</f>
        <v>39</v>
      </c>
      <c r="E6163" s="5">
        <f>IF(A6163=0,0,A6163*LABOR_HRS_WK_TOM*SEASON_WEEKS*(1+DIM_PCT_TOM)^A6163)</f>
        <v>1909.9376297100016</v>
      </c>
      <c r="F6163" s="5">
        <f>IF(B6163=0,0,B6163*LABOR_HRS_WK_CAR*SEASON_WEEKS*(1+DIM_PCT_CAR)^B6163)</f>
        <v>337.19300188586959</v>
      </c>
      <c r="G6163" s="5">
        <f>IF(C6163=0,0,C6163*LABOR_HRS_WK_MES*SEASON_WEEKS*(1+DIM_PCT_MES)^C6163)</f>
        <v>1226.6692487641699</v>
      </c>
      <c r="H6163" s="5">
        <f>E6163+F6163+G6163</f>
        <v>3473.7998803600412</v>
      </c>
      <c r="I6163" s="5">
        <f>MIN(H6163,FARMER_HRS)</f>
        <v>720</v>
      </c>
      <c r="J6163" s="5">
        <f>MAX(0,H6163-FARMER_HRS)</f>
        <v>2753.7998803600412</v>
      </c>
      <c r="K6163" s="2">
        <f>I6163*FARMER_RATE+J6163*TEMP_WORKER_RATE</f>
        <v>72809.025700695158</v>
      </c>
      <c r="L6163" s="2">
        <f>A6163*PRICE_TOM+B6163*PRICE_CAR+C6163*PRICE_MES</f>
        <v>154746</v>
      </c>
      <c r="M6163" s="2">
        <f>A6163*FERT_BED_TOM+B6163*FERT_BED_CAR+C6163*FERT_BED_MES</f>
        <v>30360</v>
      </c>
      <c r="N6163" s="6">
        <f>IF(AND(D6163&lt;=TOTAL_BEDS,J6163&lt;=TEMP_WORKER_MAX*TEMP_WORKER_HRS),1,0)</f>
        <v>1</v>
      </c>
      <c r="O6163" s="2">
        <f>L6163-M6163-K6163-FIXED_COSTS</f>
        <v>31576.974299304842</v>
      </c>
      <c r="P6163" s="2">
        <f>IF(N6163=1,O6163,"")</f>
        <v>31576.974299304842</v>
      </c>
    </row>
    <row r="6164">
      <c r="A6164" s="6">
        <v>9</v>
      </c>
      <c r="B6164" s="6">
        <v>9</v>
      </c>
      <c r="C6164" s="6">
        <v>22</v>
      </c>
      <c r="D6164" s="6">
        <f>A6164+B6164+C6164</f>
        <v>40</v>
      </c>
      <c r="E6164" s="5">
        <f>IF(A6164=0,0,A6164*LABOR_HRS_WK_TOM*SEASON_WEEKS*(1+DIM_PCT_TOM)^A6164)</f>
        <v>1909.9376297100016</v>
      </c>
      <c r="F6164" s="5">
        <f>IF(B6164=0,0,B6164*LABOR_HRS_WK_CAR*SEASON_WEEKS*(1+DIM_PCT_CAR)^B6164)</f>
        <v>337.19300188586959</v>
      </c>
      <c r="G6164" s="5">
        <f>IF(C6164=0,0,C6164*LABOR_HRS_WK_MES*SEASON_WEEKS*(1+DIM_PCT_MES)^C6164)</f>
        <v>1301.1455960105659</v>
      </c>
      <c r="H6164" s="5">
        <f>E6164+F6164+G6164</f>
        <v>3548.2762276064373</v>
      </c>
      <c r="I6164" s="5">
        <f>MIN(H6164,FARMER_HRS)</f>
        <v>720</v>
      </c>
      <c r="J6164" s="5">
        <f>MAX(0,H6164-FARMER_HRS)</f>
        <v>2828.2762276064373</v>
      </c>
      <c r="K6164" s="2">
        <f>I6164*FARMER_RATE+J6164*TEMP_WORKER_RATE</f>
        <v>74102.017840389541</v>
      </c>
      <c r="L6164" s="2">
        <f>A6164*PRICE_TOM+B6164*PRICE_CAR+C6164*PRICE_MES</f>
        <v>157446</v>
      </c>
      <c r="M6164" s="2">
        <f>A6164*FERT_BED_TOM+B6164*FERT_BED_CAR+C6164*FERT_BED_MES</f>
        <v>31240</v>
      </c>
      <c r="N6164" s="6">
        <f>IF(AND(D6164&lt;=TOTAL_BEDS,J6164&lt;=TEMP_WORKER_MAX*TEMP_WORKER_HRS),1,0)</f>
        <v>1</v>
      </c>
      <c r="O6164" s="2">
        <f>L6164-M6164-K6164-FIXED_COSTS</f>
        <v>32103.982159610459</v>
      </c>
      <c r="P6164" s="2">
        <f>IF(N6164=1,O6164,"")</f>
        <v>32103.982159610459</v>
      </c>
    </row>
    <row r="6165">
      <c r="A6165" s="6">
        <v>9</v>
      </c>
      <c r="B6165" s="6">
        <v>9</v>
      </c>
      <c r="C6165" s="6">
        <v>23</v>
      </c>
      <c r="D6165" s="6">
        <f>A6165+B6165+C6165</f>
        <v>41</v>
      </c>
      <c r="E6165" s="5">
        <f>IF(A6165=0,0,A6165*LABOR_HRS_WK_TOM*SEASON_WEEKS*(1+DIM_PCT_TOM)^A6165)</f>
        <v>1909.9376297100016</v>
      </c>
      <c r="F6165" s="5">
        <f>IF(B6165=0,0,B6165*LABOR_HRS_WK_CAR*SEASON_WEEKS*(1+DIM_PCT_CAR)^B6165)</f>
        <v>337.19300188586959</v>
      </c>
      <c r="G6165" s="5">
        <f>IF(C6165=0,0,C6165*LABOR_HRS_WK_MES*SEASON_WEEKS*(1+DIM_PCT_MES)^C6165)</f>
        <v>1377.2921848680023</v>
      </c>
      <c r="H6165" s="5">
        <f>E6165+F6165+G6165</f>
        <v>3624.4228164638735</v>
      </c>
      <c r="I6165" s="5">
        <f>MIN(H6165,FARMER_HRS)</f>
        <v>720</v>
      </c>
      <c r="J6165" s="5">
        <f>MAX(0,H6165-FARMER_HRS)</f>
        <v>2904.4228164638735</v>
      </c>
      <c r="K6165" s="2">
        <f>I6165*FARMER_RATE+J6165*TEMP_WORKER_RATE</f>
        <v>75424.007230275573</v>
      </c>
      <c r="L6165" s="2">
        <f>A6165*PRICE_TOM+B6165*PRICE_CAR+C6165*PRICE_MES</f>
        <v>160146</v>
      </c>
      <c r="M6165" s="2">
        <f>A6165*FERT_BED_TOM+B6165*FERT_BED_CAR+C6165*FERT_BED_MES</f>
        <v>32120</v>
      </c>
      <c r="N6165" s="6">
        <f>IF(AND(D6165&lt;=TOTAL_BEDS,J6165&lt;=TEMP_WORKER_MAX*TEMP_WORKER_HRS),1,0)</f>
        <v>1</v>
      </c>
      <c r="O6165" s="2">
        <f>L6165-M6165-K6165-FIXED_COSTS</f>
        <v>32601.992769724427</v>
      </c>
      <c r="P6165" s="2">
        <f>IF(N6165=1,O6165,"")</f>
        <v>32601.992769724427</v>
      </c>
    </row>
    <row r="6166">
      <c r="A6166" s="6">
        <v>9</v>
      </c>
      <c r="B6166" s="6">
        <v>9</v>
      </c>
      <c r="C6166" s="6">
        <v>24</v>
      </c>
      <c r="D6166" s="6">
        <f>A6166+B6166+C6166</f>
        <v>42</v>
      </c>
      <c r="E6166" s="5">
        <f>IF(A6166=0,0,A6166*LABOR_HRS_WK_TOM*SEASON_WEEKS*(1+DIM_PCT_TOM)^A6166)</f>
        <v>1909.9376297100016</v>
      </c>
      <c r="F6166" s="5">
        <f>IF(B6166=0,0,B6166*LABOR_HRS_WK_CAR*SEASON_WEEKS*(1+DIM_PCT_CAR)^B6166)</f>
        <v>337.19300188586959</v>
      </c>
      <c r="G6166" s="5">
        <f>IF(C6166=0,0,C6166*LABOR_HRS_WK_MES*SEASON_WEEKS*(1+DIM_PCT_MES)^C6166)</f>
        <v>1455.139134447498</v>
      </c>
      <c r="H6166" s="5">
        <f>E6166+F6166+G6166</f>
        <v>3702.2697660433696</v>
      </c>
      <c r="I6166" s="5">
        <f>MIN(H6166,FARMER_HRS)</f>
        <v>720</v>
      </c>
      <c r="J6166" s="5">
        <f>MAX(0,H6166-FARMER_HRS)</f>
        <v>2982.2697660433696</v>
      </c>
      <c r="K6166" s="2">
        <f>I6166*FARMER_RATE+J6166*TEMP_WORKER_RATE</f>
        <v>76775.516771586277</v>
      </c>
      <c r="L6166" s="2">
        <f>A6166*PRICE_TOM+B6166*PRICE_CAR+C6166*PRICE_MES</f>
        <v>162846</v>
      </c>
      <c r="M6166" s="2">
        <f>A6166*FERT_BED_TOM+B6166*FERT_BED_CAR+C6166*FERT_BED_MES</f>
        <v>33000</v>
      </c>
      <c r="N6166" s="6">
        <f>IF(AND(D6166&lt;=TOTAL_BEDS,J6166&lt;=TEMP_WORKER_MAX*TEMP_WORKER_HRS),1,0)</f>
        <v>1</v>
      </c>
      <c r="O6166" s="2">
        <f>L6166-M6166-K6166-FIXED_COSTS</f>
        <v>33070.483228413723</v>
      </c>
      <c r="P6166" s="2">
        <f>IF(N6166=1,O6166,"")</f>
        <v>33070.483228413723</v>
      </c>
    </row>
    <row r="6167">
      <c r="A6167" s="6">
        <v>9</v>
      </c>
      <c r="B6167" s="6">
        <v>9</v>
      </c>
      <c r="C6167" s="6">
        <v>25</v>
      </c>
      <c r="D6167" s="6">
        <f>A6167+B6167+C6167</f>
        <v>43</v>
      </c>
      <c r="E6167" s="5">
        <f>IF(A6167=0,0,A6167*LABOR_HRS_WK_TOM*SEASON_WEEKS*(1+DIM_PCT_TOM)^A6167)</f>
        <v>1909.9376297100016</v>
      </c>
      <c r="F6167" s="5">
        <f>IF(B6167=0,0,B6167*LABOR_HRS_WK_CAR*SEASON_WEEKS*(1+DIM_PCT_CAR)^B6167)</f>
        <v>337.19300188586959</v>
      </c>
      <c r="G6167" s="5">
        <f>IF(C6167=0,0,C6167*LABOR_HRS_WK_MES*SEASON_WEEKS*(1+DIM_PCT_MES)^C6167)</f>
        <v>1534.7170558625955</v>
      </c>
      <c r="H6167" s="5">
        <f>E6167+F6167+G6167</f>
        <v>3781.8476874584667</v>
      </c>
      <c r="I6167" s="5">
        <f>MIN(H6167,FARMER_HRS)</f>
        <v>720</v>
      </c>
      <c r="J6167" s="5">
        <f>MAX(0,H6167-FARMER_HRS)</f>
        <v>3061.8476874584667</v>
      </c>
      <c r="K6167" s="2">
        <f>I6167*FARMER_RATE+J6167*TEMP_WORKER_RATE</f>
        <v>78157.077907265048</v>
      </c>
      <c r="L6167" s="2">
        <f>A6167*PRICE_TOM+B6167*PRICE_CAR+C6167*PRICE_MES</f>
        <v>165546</v>
      </c>
      <c r="M6167" s="2">
        <f>A6167*FERT_BED_TOM+B6167*FERT_BED_CAR+C6167*FERT_BED_MES</f>
        <v>33880</v>
      </c>
      <c r="N6167" s="6">
        <f>IF(AND(D6167&lt;=TOTAL_BEDS,J6167&lt;=TEMP_WORKER_MAX*TEMP_WORKER_HRS),1,0)</f>
        <v>1</v>
      </c>
      <c r="O6167" s="2">
        <f>L6167-M6167-K6167-FIXED_COSTS</f>
        <v>33508.922092734952</v>
      </c>
      <c r="P6167" s="2">
        <f>IF(N6167=1,O6167,"")</f>
        <v>33508.922092734952</v>
      </c>
    </row>
    <row r="6168">
      <c r="A6168" s="6">
        <v>9</v>
      </c>
      <c r="B6168" s="6">
        <v>9</v>
      </c>
      <c r="C6168" s="6">
        <v>26</v>
      </c>
      <c r="D6168" s="6">
        <f>A6168+B6168+C6168</f>
        <v>44</v>
      </c>
      <c r="E6168" s="5">
        <f>IF(A6168=0,0,A6168*LABOR_HRS_WK_TOM*SEASON_WEEKS*(1+DIM_PCT_TOM)^A6168)</f>
        <v>1909.9376297100016</v>
      </c>
      <c r="F6168" s="5">
        <f>IF(B6168=0,0,B6168*LABOR_HRS_WK_CAR*SEASON_WEEKS*(1+DIM_PCT_CAR)^B6168)</f>
        <v>337.19300188586959</v>
      </c>
      <c r="G6168" s="5">
        <f>IF(C6168=0,0,C6168*LABOR_HRS_WK_MES*SEASON_WEEKS*(1+DIM_PCT_MES)^C6168)</f>
        <v>1616.0570598233128</v>
      </c>
      <c r="H6168" s="5">
        <f>E6168+F6168+G6168</f>
        <v>3863.1876914191844</v>
      </c>
      <c r="I6168" s="5">
        <f>MIN(H6168,FARMER_HRS)</f>
        <v>720</v>
      </c>
      <c r="J6168" s="5">
        <f>MAX(0,H6168-FARMER_HRS)</f>
        <v>3143.1876914191844</v>
      </c>
      <c r="K6168" s="2">
        <f>I6168*FARMER_RATE+J6168*TEMP_WORKER_RATE</f>
        <v>79569.230753805285</v>
      </c>
      <c r="L6168" s="2">
        <f>A6168*PRICE_TOM+B6168*PRICE_CAR+C6168*PRICE_MES</f>
        <v>168246</v>
      </c>
      <c r="M6168" s="2">
        <f>A6168*FERT_BED_TOM+B6168*FERT_BED_CAR+C6168*FERT_BED_MES</f>
        <v>34760</v>
      </c>
      <c r="N6168" s="6">
        <f>IF(AND(D6168&lt;=TOTAL_BEDS,J6168&lt;=TEMP_WORKER_MAX*TEMP_WORKER_HRS),1,0)</f>
        <v>1</v>
      </c>
      <c r="O6168" s="2">
        <f>L6168-M6168-K6168-FIXED_COSTS</f>
        <v>33916.769246194715</v>
      </c>
      <c r="P6168" s="2">
        <f>IF(N6168=1,O6168,"")</f>
        <v>33916.769246194715</v>
      </c>
    </row>
    <row r="6169">
      <c r="A6169" s="6">
        <v>9</v>
      </c>
      <c r="B6169" s="6">
        <v>9</v>
      </c>
      <c r="C6169" s="6">
        <v>27</v>
      </c>
      <c r="D6169" s="6">
        <f>A6169+B6169+C6169</f>
        <v>45</v>
      </c>
      <c r="E6169" s="5">
        <f>IF(A6169=0,0,A6169*LABOR_HRS_WK_TOM*SEASON_WEEKS*(1+DIM_PCT_TOM)^A6169)</f>
        <v>1909.9376297100016</v>
      </c>
      <c r="F6169" s="5">
        <f>IF(B6169=0,0,B6169*LABOR_HRS_WK_CAR*SEASON_WEEKS*(1+DIM_PCT_CAR)^B6169)</f>
        <v>337.19300188586959</v>
      </c>
      <c r="G6169" s="5">
        <f>IF(C6169=0,0,C6169*LABOR_HRS_WK_MES*SEASON_WEEKS*(1+DIM_PCT_MES)^C6169)</f>
        <v>1699.19076434307</v>
      </c>
      <c r="H6169" s="5">
        <f>E6169+F6169+G6169</f>
        <v>3946.3213959389414</v>
      </c>
      <c r="I6169" s="5">
        <f>MIN(H6169,FARMER_HRS)</f>
        <v>720</v>
      </c>
      <c r="J6169" s="5">
        <f>MAX(0,H6169-FARMER_HRS)</f>
        <v>3226.3213959389414</v>
      </c>
      <c r="K6169" s="2">
        <f>I6169*FARMER_RATE+J6169*TEMP_WORKER_RATE</f>
        <v>81012.524235051067</v>
      </c>
      <c r="L6169" s="2">
        <f>A6169*PRICE_TOM+B6169*PRICE_CAR+C6169*PRICE_MES</f>
        <v>170946</v>
      </c>
      <c r="M6169" s="2">
        <f>A6169*FERT_BED_TOM+B6169*FERT_BED_CAR+C6169*FERT_BED_MES</f>
        <v>35640</v>
      </c>
      <c r="N6169" s="6">
        <f>IF(AND(D6169&lt;=TOTAL_BEDS,J6169&lt;=TEMP_WORKER_MAX*TEMP_WORKER_HRS),1,0)</f>
        <v>1</v>
      </c>
      <c r="O6169" s="2">
        <f>L6169-M6169-K6169-FIXED_COSTS</f>
        <v>34293.475764948933</v>
      </c>
      <c r="P6169" s="2">
        <f>IF(N6169=1,O6169,"")</f>
        <v>34293.475764948933</v>
      </c>
    </row>
    <row r="6170">
      <c r="A6170" s="6">
        <v>9</v>
      </c>
      <c r="B6170" s="6">
        <v>9</v>
      </c>
      <c r="C6170" s="6">
        <v>28</v>
      </c>
      <c r="D6170" s="6">
        <f>A6170+B6170+C6170</f>
        <v>46</v>
      </c>
      <c r="E6170" s="5">
        <f>IF(A6170=0,0,A6170*LABOR_HRS_WK_TOM*SEASON_WEEKS*(1+DIM_PCT_TOM)^A6170)</f>
        <v>1909.9376297100016</v>
      </c>
      <c r="F6170" s="5">
        <f>IF(B6170=0,0,B6170*LABOR_HRS_WK_CAR*SEASON_WEEKS*(1+DIM_PCT_CAR)^B6170)</f>
        <v>337.19300188586959</v>
      </c>
      <c r="G6170" s="5">
        <f>IF(C6170=0,0,C6170*LABOR_HRS_WK_MES*SEASON_WEEKS*(1+DIM_PCT_MES)^C6170)</f>
        <v>1784.1503025602233</v>
      </c>
      <c r="H6170" s="5">
        <f>E6170+F6170+G6170</f>
        <v>4031.2809341560946</v>
      </c>
      <c r="I6170" s="5">
        <f>MIN(H6170,FARMER_HRS)</f>
        <v>720</v>
      </c>
      <c r="J6170" s="5">
        <f>MAX(0,H6170-FARMER_HRS)</f>
        <v>3311.2809341560946</v>
      </c>
      <c r="K6170" s="2">
        <f>I6170*FARMER_RATE+J6170*TEMP_WORKER_RATE</f>
        <v>82487.516217987752</v>
      </c>
      <c r="L6170" s="2">
        <f>A6170*PRICE_TOM+B6170*PRICE_CAR+C6170*PRICE_MES</f>
        <v>173646</v>
      </c>
      <c r="M6170" s="2">
        <f>A6170*FERT_BED_TOM+B6170*FERT_BED_CAR+C6170*FERT_BED_MES</f>
        <v>36520</v>
      </c>
      <c r="N6170" s="6">
        <f>IF(AND(D6170&lt;=TOTAL_BEDS,J6170&lt;=TEMP_WORKER_MAX*TEMP_WORKER_HRS),1,0)</f>
        <v>1</v>
      </c>
      <c r="O6170" s="2">
        <f>L6170-M6170-K6170-FIXED_COSTS</f>
        <v>34638.483782012248</v>
      </c>
      <c r="P6170" s="2">
        <f>IF(N6170=1,O6170,"")</f>
        <v>34638.483782012248</v>
      </c>
    </row>
    <row r="6171">
      <c r="A6171" s="6">
        <v>9</v>
      </c>
      <c r="B6171" s="6">
        <v>9</v>
      </c>
      <c r="C6171" s="6">
        <v>29</v>
      </c>
      <c r="D6171" s="6">
        <f>A6171+B6171+C6171</f>
        <v>47</v>
      </c>
      <c r="E6171" s="5">
        <f>IF(A6171=0,0,A6171*LABOR_HRS_WK_TOM*SEASON_WEEKS*(1+DIM_PCT_TOM)^A6171)</f>
        <v>1909.9376297100016</v>
      </c>
      <c r="F6171" s="5">
        <f>IF(B6171=0,0,B6171*LABOR_HRS_WK_CAR*SEASON_WEEKS*(1+DIM_PCT_CAR)^B6171)</f>
        <v>337.19300188586959</v>
      </c>
      <c r="G6171" s="5">
        <f>IF(C6171=0,0,C6171*LABOR_HRS_WK_MES*SEASON_WEEKS*(1+DIM_PCT_MES)^C6171)</f>
        <v>1870.9683306758766</v>
      </c>
      <c r="H6171" s="5">
        <f>E6171+F6171+G6171</f>
        <v>4118.098962271748</v>
      </c>
      <c r="I6171" s="5">
        <f>MIN(H6171,FARMER_HRS)</f>
        <v>720</v>
      </c>
      <c r="J6171" s="5">
        <f>MAX(0,H6171-FARMER_HRS)</f>
        <v>3398.098962271748</v>
      </c>
      <c r="K6171" s="2">
        <f>I6171*FARMER_RATE+J6171*TEMP_WORKER_RATE</f>
        <v>83994.773650551186</v>
      </c>
      <c r="L6171" s="2">
        <f>A6171*PRICE_TOM+B6171*PRICE_CAR+C6171*PRICE_MES</f>
        <v>176346</v>
      </c>
      <c r="M6171" s="2">
        <f>A6171*FERT_BED_TOM+B6171*FERT_BED_CAR+C6171*FERT_BED_MES</f>
        <v>37400</v>
      </c>
      <c r="N6171" s="6">
        <f>IF(AND(D6171&lt;=TOTAL_BEDS,J6171&lt;=TEMP_WORKER_MAX*TEMP_WORKER_HRS),1,0)</f>
        <v>1</v>
      </c>
      <c r="O6171" s="2">
        <f>L6171-M6171-K6171-FIXED_COSTS</f>
        <v>34951.226349448814</v>
      </c>
      <c r="P6171" s="2">
        <f>IF(N6171=1,O6171,"")</f>
        <v>34951.226349448814</v>
      </c>
    </row>
    <row r="6172">
      <c r="A6172" s="6">
        <v>9</v>
      </c>
      <c r="B6172" s="6">
        <v>9</v>
      </c>
      <c r="C6172" s="6">
        <v>30</v>
      </c>
      <c r="D6172" s="6">
        <f>A6172+B6172+C6172</f>
        <v>48</v>
      </c>
      <c r="E6172" s="5">
        <f>IF(A6172=0,0,A6172*LABOR_HRS_WK_TOM*SEASON_WEEKS*(1+DIM_PCT_TOM)^A6172)</f>
        <v>1909.9376297100016</v>
      </c>
      <c r="F6172" s="5">
        <f>IF(B6172=0,0,B6172*LABOR_HRS_WK_CAR*SEASON_WEEKS*(1+DIM_PCT_CAR)^B6172)</f>
        <v>337.19300188586959</v>
      </c>
      <c r="G6172" s="5">
        <f>IF(C6172=0,0,C6172*LABOR_HRS_WK_MES*SEASON_WEEKS*(1+DIM_PCT_MES)^C6172)</f>
        <v>1959.6780360096466</v>
      </c>
      <c r="H6172" s="5">
        <f>E6172+F6172+G6172</f>
        <v>4206.8086676055182</v>
      </c>
      <c r="I6172" s="5">
        <f>MIN(H6172,FARMER_HRS)</f>
        <v>720</v>
      </c>
      <c r="J6172" s="5">
        <f>MAX(0,H6172-FARMER_HRS)</f>
        <v>3486.8086676055182</v>
      </c>
      <c r="K6172" s="2">
        <f>I6172*FARMER_RATE+J6172*TEMP_WORKER_RATE</f>
        <v>85534.872701484681</v>
      </c>
      <c r="L6172" s="2">
        <f>A6172*PRICE_TOM+B6172*PRICE_CAR+C6172*PRICE_MES</f>
        <v>179046</v>
      </c>
      <c r="M6172" s="2">
        <f>A6172*FERT_BED_TOM+B6172*FERT_BED_CAR+C6172*FERT_BED_MES</f>
        <v>38280</v>
      </c>
      <c r="N6172" s="6">
        <f>IF(AND(D6172&lt;=TOTAL_BEDS,J6172&lt;=TEMP_WORKER_MAX*TEMP_WORKER_HRS),1,0)</f>
        <v>1</v>
      </c>
      <c r="O6172" s="2">
        <f>L6172-M6172-K6172-FIXED_COSTS</f>
        <v>35231.127298515319</v>
      </c>
      <c r="P6172" s="2">
        <f>IF(N6172=1,O6172,"")</f>
        <v>35231.127298515319</v>
      </c>
    </row>
    <row r="6173">
      <c r="A6173" s="6">
        <v>9</v>
      </c>
      <c r="B6173" s="6">
        <v>10</v>
      </c>
      <c r="C6173" s="6">
        <v>0</v>
      </c>
      <c r="D6173" s="6">
        <f>A6173+B6173+C6173</f>
        <v>19</v>
      </c>
      <c r="E6173" s="5">
        <f>IF(A6173=0,0,A6173*LABOR_HRS_WK_TOM*SEASON_WEEKS*(1+DIM_PCT_TOM)^A6173)</f>
        <v>1909.9376297100016</v>
      </c>
      <c r="F6173" s="5">
        <f>IF(B6173=0,0,B6173*LABOR_HRS_WK_CAR*SEASON_WEEKS*(1+DIM_PCT_CAR)^B6173)</f>
        <v>384.025363258907</v>
      </c>
      <c r="G6173" s="5">
        <f>IF(C6173=0,0,C6173*LABOR_HRS_WK_MES*SEASON_WEEKS*(1+DIM_PCT_MES)^C6173)</f>
        <v>0</v>
      </c>
      <c r="H6173" s="5">
        <f>E6173+F6173+G6173</f>
        <v>2293.9629929689086</v>
      </c>
      <c r="I6173" s="5">
        <f>MIN(H6173,FARMER_HRS)</f>
        <v>720</v>
      </c>
      <c r="J6173" s="5">
        <f>MAX(0,H6173-FARMER_HRS)</f>
        <v>1573.9629929689086</v>
      </c>
      <c r="K6173" s="2">
        <f>I6173*FARMER_RATE+J6173*TEMP_WORKER_RATE</f>
        <v>52325.746405710219</v>
      </c>
      <c r="L6173" s="2">
        <f>A6173*PRICE_TOM+B6173*PRICE_CAR+C6173*PRICE_MES</f>
        <v>100140</v>
      </c>
      <c r="M6173" s="2">
        <f>A6173*FERT_BED_TOM+B6173*FERT_BED_CAR+C6173*FERT_BED_MES</f>
        <v>12320</v>
      </c>
      <c r="N6173" s="6">
        <f>IF(AND(D6173&lt;=TOTAL_BEDS,J6173&lt;=TEMP_WORKER_MAX*TEMP_WORKER_HRS),1,0)</f>
        <v>1</v>
      </c>
      <c r="O6173" s="2">
        <f>L6173-M6173-K6173-FIXED_COSTS</f>
        <v>15494.253594289781</v>
      </c>
      <c r="P6173" s="2">
        <f>IF(N6173=1,O6173,"")</f>
        <v>15494.253594289781</v>
      </c>
    </row>
    <row r="6174">
      <c r="A6174" s="6">
        <v>9</v>
      </c>
      <c r="B6174" s="6">
        <v>10</v>
      </c>
      <c r="C6174" s="6">
        <v>1</v>
      </c>
      <c r="D6174" s="6">
        <f>A6174+B6174+C6174</f>
        <v>20</v>
      </c>
      <c r="E6174" s="5">
        <f>IF(A6174=0,0,A6174*LABOR_HRS_WK_TOM*SEASON_WEEKS*(1+DIM_PCT_TOM)^A6174)</f>
        <v>1909.9376297100016</v>
      </c>
      <c r="F6174" s="5">
        <f>IF(B6174=0,0,B6174*LABOR_HRS_WK_CAR*SEASON_WEEKS*(1+DIM_PCT_CAR)^B6174)</f>
        <v>384.025363258907</v>
      </c>
      <c r="G6174" s="5">
        <f>IF(C6174=0,0,C6174*LABOR_HRS_WK_MES*SEASON_WEEKS*(1+DIM_PCT_MES)^C6174)</f>
        <v>45.5625</v>
      </c>
      <c r="H6174" s="5">
        <f>E6174+F6174+G6174</f>
        <v>2339.5254929689086</v>
      </c>
      <c r="I6174" s="5">
        <f>MIN(H6174,FARMER_HRS)</f>
        <v>720</v>
      </c>
      <c r="J6174" s="5">
        <f>MAX(0,H6174-FARMER_HRS)</f>
        <v>1619.5254929689086</v>
      </c>
      <c r="K6174" s="2">
        <f>I6174*FARMER_RATE+J6174*TEMP_WORKER_RATE</f>
        <v>53116.762030710219</v>
      </c>
      <c r="L6174" s="2">
        <f>A6174*PRICE_TOM+B6174*PRICE_CAR+C6174*PRICE_MES</f>
        <v>102840</v>
      </c>
      <c r="M6174" s="2">
        <f>A6174*FERT_BED_TOM+B6174*FERT_BED_CAR+C6174*FERT_BED_MES</f>
        <v>13200</v>
      </c>
      <c r="N6174" s="6">
        <f>IF(AND(D6174&lt;=TOTAL_BEDS,J6174&lt;=TEMP_WORKER_MAX*TEMP_WORKER_HRS),1,0)</f>
        <v>1</v>
      </c>
      <c r="O6174" s="2">
        <f>L6174-M6174-K6174-FIXED_COSTS</f>
        <v>16523.237969289781</v>
      </c>
      <c r="P6174" s="2">
        <f>IF(N6174=1,O6174,"")</f>
        <v>16523.237969289781</v>
      </c>
    </row>
    <row r="6175">
      <c r="A6175" s="6">
        <v>9</v>
      </c>
      <c r="B6175" s="6">
        <v>10</v>
      </c>
      <c r="C6175" s="6">
        <v>2</v>
      </c>
      <c r="D6175" s="6">
        <f>A6175+B6175+C6175</f>
        <v>21</v>
      </c>
      <c r="E6175" s="5">
        <f>IF(A6175=0,0,A6175*LABOR_HRS_WK_TOM*SEASON_WEEKS*(1+DIM_PCT_TOM)^A6175)</f>
        <v>1909.9376297100016</v>
      </c>
      <c r="F6175" s="5">
        <f>IF(B6175=0,0,B6175*LABOR_HRS_WK_CAR*SEASON_WEEKS*(1+DIM_PCT_CAR)^B6175)</f>
        <v>384.025363258907</v>
      </c>
      <c r="G6175" s="5">
        <f>IF(C6175=0,0,C6175*LABOR_HRS_WK_MES*SEASON_WEEKS*(1+DIM_PCT_MES)^C6175)</f>
        <v>92.2640625</v>
      </c>
      <c r="H6175" s="5">
        <f>E6175+F6175+G6175</f>
        <v>2386.2270554689085</v>
      </c>
      <c r="I6175" s="5">
        <f>MIN(H6175,FARMER_HRS)</f>
        <v>720</v>
      </c>
      <c r="J6175" s="5">
        <f>MAX(0,H6175-FARMER_HRS)</f>
        <v>1666.2270554689085</v>
      </c>
      <c r="K6175" s="2">
        <f>I6175*FARMER_RATE+J6175*TEMP_WORKER_RATE</f>
        <v>53927.553046335219</v>
      </c>
      <c r="L6175" s="2">
        <f>A6175*PRICE_TOM+B6175*PRICE_CAR+C6175*PRICE_MES</f>
        <v>105540</v>
      </c>
      <c r="M6175" s="2">
        <f>A6175*FERT_BED_TOM+B6175*FERT_BED_CAR+C6175*FERT_BED_MES</f>
        <v>14080</v>
      </c>
      <c r="N6175" s="6">
        <f>IF(AND(D6175&lt;=TOTAL_BEDS,J6175&lt;=TEMP_WORKER_MAX*TEMP_WORKER_HRS),1,0)</f>
        <v>1</v>
      </c>
      <c r="O6175" s="2">
        <f>L6175-M6175-K6175-FIXED_COSTS</f>
        <v>17532.446953664781</v>
      </c>
      <c r="P6175" s="2">
        <f>IF(N6175=1,O6175,"")</f>
        <v>17532.446953664781</v>
      </c>
    </row>
    <row r="6176">
      <c r="A6176" s="6">
        <v>9</v>
      </c>
      <c r="B6176" s="6">
        <v>10</v>
      </c>
      <c r="C6176" s="6">
        <v>3</v>
      </c>
      <c r="D6176" s="6">
        <f>A6176+B6176+C6176</f>
        <v>22</v>
      </c>
      <c r="E6176" s="5">
        <f>IF(A6176=0,0,A6176*LABOR_HRS_WK_TOM*SEASON_WEEKS*(1+DIM_PCT_TOM)^A6176)</f>
        <v>1909.9376297100016</v>
      </c>
      <c r="F6176" s="5">
        <f>IF(B6176=0,0,B6176*LABOR_HRS_WK_CAR*SEASON_WEEKS*(1+DIM_PCT_CAR)^B6176)</f>
        <v>384.025363258907</v>
      </c>
      <c r="G6176" s="5">
        <f>IF(C6176=0,0,C6176*LABOR_HRS_WK_MES*SEASON_WEEKS*(1+DIM_PCT_MES)^C6176)</f>
        <v>140.12604492187498</v>
      </c>
      <c r="H6176" s="5">
        <f>E6176+F6176+G6176</f>
        <v>2434.0890378907834</v>
      </c>
      <c r="I6176" s="5">
        <f>MIN(H6176,FARMER_HRS)</f>
        <v>720</v>
      </c>
      <c r="J6176" s="5">
        <f>MAX(0,H6176-FARMER_HRS)</f>
        <v>1714.0890378907834</v>
      </c>
      <c r="K6176" s="2">
        <f>I6176*FARMER_RATE+J6176*TEMP_WORKER_RATE</f>
        <v>54758.490241159438</v>
      </c>
      <c r="L6176" s="2">
        <f>A6176*PRICE_TOM+B6176*PRICE_CAR+C6176*PRICE_MES</f>
        <v>108240</v>
      </c>
      <c r="M6176" s="2">
        <f>A6176*FERT_BED_TOM+B6176*FERT_BED_CAR+C6176*FERT_BED_MES</f>
        <v>14960</v>
      </c>
      <c r="N6176" s="6">
        <f>IF(AND(D6176&lt;=TOTAL_BEDS,J6176&lt;=TEMP_WORKER_MAX*TEMP_WORKER_HRS),1,0)</f>
        <v>1</v>
      </c>
      <c r="O6176" s="2">
        <f>L6176-M6176-K6176-FIXED_COSTS</f>
        <v>18521.509758840562</v>
      </c>
      <c r="P6176" s="2">
        <f>IF(N6176=1,O6176,"")</f>
        <v>18521.509758840562</v>
      </c>
    </row>
    <row r="6177">
      <c r="A6177" s="6">
        <v>9</v>
      </c>
      <c r="B6177" s="6">
        <v>10</v>
      </c>
      <c r="C6177" s="6">
        <v>4</v>
      </c>
      <c r="D6177" s="6">
        <f>A6177+B6177+C6177</f>
        <v>23</v>
      </c>
      <c r="E6177" s="5">
        <f>IF(A6177=0,0,A6177*LABOR_HRS_WK_TOM*SEASON_WEEKS*(1+DIM_PCT_TOM)^A6177)</f>
        <v>1909.9376297100016</v>
      </c>
      <c r="F6177" s="5">
        <f>IF(B6177=0,0,B6177*LABOR_HRS_WK_CAR*SEASON_WEEKS*(1+DIM_PCT_CAR)^B6177)</f>
        <v>384.025363258907</v>
      </c>
      <c r="G6177" s="5">
        <f>IF(C6177=0,0,C6177*LABOR_HRS_WK_MES*SEASON_WEEKS*(1+DIM_PCT_MES)^C6177)</f>
        <v>189.17016064453119</v>
      </c>
      <c r="H6177" s="5">
        <f>E6177+F6177+G6177</f>
        <v>2483.13315361344</v>
      </c>
      <c r="I6177" s="5">
        <f>MIN(H6177,FARMER_HRS)</f>
        <v>720</v>
      </c>
      <c r="J6177" s="5">
        <f>MAX(0,H6177-FARMER_HRS)</f>
        <v>1763.1331536134398</v>
      </c>
      <c r="K6177" s="2">
        <f>I6177*FARMER_RATE+J6177*TEMP_WORKER_RATE</f>
        <v>55609.950583566664</v>
      </c>
      <c r="L6177" s="2">
        <f>A6177*PRICE_TOM+B6177*PRICE_CAR+C6177*PRICE_MES</f>
        <v>110940</v>
      </c>
      <c r="M6177" s="2">
        <f>A6177*FERT_BED_TOM+B6177*FERT_BED_CAR+C6177*FERT_BED_MES</f>
        <v>15840</v>
      </c>
      <c r="N6177" s="6">
        <f>IF(AND(D6177&lt;=TOTAL_BEDS,J6177&lt;=TEMP_WORKER_MAX*TEMP_WORKER_HRS),1,0)</f>
        <v>1</v>
      </c>
      <c r="O6177" s="2">
        <f>L6177-M6177-K6177-FIXED_COSTS</f>
        <v>19490.049416433336</v>
      </c>
      <c r="P6177" s="2">
        <f>IF(N6177=1,O6177,"")</f>
        <v>19490.049416433336</v>
      </c>
    </row>
    <row r="6178">
      <c r="A6178" s="6">
        <v>9</v>
      </c>
      <c r="B6178" s="6">
        <v>10</v>
      </c>
      <c r="C6178" s="6">
        <v>5</v>
      </c>
      <c r="D6178" s="6">
        <f>A6178+B6178+C6178</f>
        <v>24</v>
      </c>
      <c r="E6178" s="5">
        <f>IF(A6178=0,0,A6178*LABOR_HRS_WK_TOM*SEASON_WEEKS*(1+DIM_PCT_TOM)^A6178)</f>
        <v>1909.9376297100016</v>
      </c>
      <c r="F6178" s="5">
        <f>IF(B6178=0,0,B6178*LABOR_HRS_WK_CAR*SEASON_WEEKS*(1+DIM_PCT_CAR)^B6178)</f>
        <v>384.025363258907</v>
      </c>
      <c r="G6178" s="5">
        <f>IF(C6178=0,0,C6178*LABOR_HRS_WK_MES*SEASON_WEEKS*(1+DIM_PCT_MES)^C6178)</f>
        <v>239.41848456573481</v>
      </c>
      <c r="H6178" s="5">
        <f>E6178+F6178+G6178</f>
        <v>2533.3814775346432</v>
      </c>
      <c r="I6178" s="5">
        <f>MIN(H6178,FARMER_HRS)</f>
        <v>720</v>
      </c>
      <c r="J6178" s="5">
        <f>MAX(0,H6178-FARMER_HRS)</f>
        <v>1813.3814775346432</v>
      </c>
      <c r="K6178" s="2">
        <f>I6178*FARMER_RATE+J6178*TEMP_WORKER_RATE</f>
        <v>56482.317318309775</v>
      </c>
      <c r="L6178" s="2">
        <f>A6178*PRICE_TOM+B6178*PRICE_CAR+C6178*PRICE_MES</f>
        <v>113640</v>
      </c>
      <c r="M6178" s="2">
        <f>A6178*FERT_BED_TOM+B6178*FERT_BED_CAR+C6178*FERT_BED_MES</f>
        <v>16720</v>
      </c>
      <c r="N6178" s="6">
        <f>IF(AND(D6178&lt;=TOTAL_BEDS,J6178&lt;=TEMP_WORKER_MAX*TEMP_WORKER_HRS),1,0)</f>
        <v>1</v>
      </c>
      <c r="O6178" s="2">
        <f>L6178-M6178-K6178-FIXED_COSTS</f>
        <v>20437.682681690225</v>
      </c>
      <c r="P6178" s="2">
        <f>IF(N6178=1,O6178,"")</f>
        <v>20437.682681690225</v>
      </c>
    </row>
    <row r="6179">
      <c r="A6179" s="6">
        <v>9</v>
      </c>
      <c r="B6179" s="6">
        <v>10</v>
      </c>
      <c r="C6179" s="6">
        <v>6</v>
      </c>
      <c r="D6179" s="6">
        <f>A6179+B6179+C6179</f>
        <v>25</v>
      </c>
      <c r="E6179" s="5">
        <f>IF(A6179=0,0,A6179*LABOR_HRS_WK_TOM*SEASON_WEEKS*(1+DIM_PCT_TOM)^A6179)</f>
        <v>1909.9376297100016</v>
      </c>
      <c r="F6179" s="5">
        <f>IF(B6179=0,0,B6179*LABOR_HRS_WK_CAR*SEASON_WEEKS*(1+DIM_PCT_CAR)^B6179)</f>
        <v>384.025363258907</v>
      </c>
      <c r="G6179" s="5">
        <f>IF(C6179=0,0,C6179*LABOR_HRS_WK_MES*SEASON_WEEKS*(1+DIM_PCT_MES)^C6179)</f>
        <v>290.89345874736773</v>
      </c>
      <c r="H6179" s="5">
        <f>E6179+F6179+G6179</f>
        <v>2584.8564517162763</v>
      </c>
      <c r="I6179" s="5">
        <f>MIN(H6179,FARMER_HRS)</f>
        <v>720</v>
      </c>
      <c r="J6179" s="5">
        <f>MAX(0,H6179-FARMER_HRS)</f>
        <v>1864.8564517162763</v>
      </c>
      <c r="K6179" s="2">
        <f>I6179*FARMER_RATE+J6179*TEMP_WORKER_RATE</f>
        <v>57375.980064518684</v>
      </c>
      <c r="L6179" s="2">
        <f>A6179*PRICE_TOM+B6179*PRICE_CAR+C6179*PRICE_MES</f>
        <v>116340</v>
      </c>
      <c r="M6179" s="2">
        <f>A6179*FERT_BED_TOM+B6179*FERT_BED_CAR+C6179*FERT_BED_MES</f>
        <v>17600</v>
      </c>
      <c r="N6179" s="6">
        <f>IF(AND(D6179&lt;=TOTAL_BEDS,J6179&lt;=TEMP_WORKER_MAX*TEMP_WORKER_HRS),1,0)</f>
        <v>1</v>
      </c>
      <c r="O6179" s="2">
        <f>L6179-M6179-K6179-FIXED_COSTS</f>
        <v>21364.019935481316</v>
      </c>
      <c r="P6179" s="2">
        <f>IF(N6179=1,O6179,"")</f>
        <v>21364.019935481316</v>
      </c>
    </row>
    <row r="6180">
      <c r="A6180" s="6">
        <v>9</v>
      </c>
      <c r="B6180" s="6">
        <v>10</v>
      </c>
      <c r="C6180" s="6">
        <v>7</v>
      </c>
      <c r="D6180" s="6">
        <f>A6180+B6180+C6180</f>
        <v>26</v>
      </c>
      <c r="E6180" s="5">
        <f>IF(A6180=0,0,A6180*LABOR_HRS_WK_TOM*SEASON_WEEKS*(1+DIM_PCT_TOM)^A6180)</f>
        <v>1909.9376297100016</v>
      </c>
      <c r="F6180" s="5">
        <f>IF(B6180=0,0,B6180*LABOR_HRS_WK_CAR*SEASON_WEEKS*(1+DIM_PCT_CAR)^B6180)</f>
        <v>384.025363258907</v>
      </c>
      <c r="G6180" s="5">
        <f>IF(C6180=0,0,C6180*LABOR_HRS_WK_MES*SEASON_WEEKS*(1+DIM_PCT_MES)^C6180)</f>
        <v>343.61789814532818</v>
      </c>
      <c r="H6180" s="5">
        <f>E6180+F6180+G6180</f>
        <v>2637.5808911142367</v>
      </c>
      <c r="I6180" s="5">
        <f>MIN(H6180,FARMER_HRS)</f>
        <v>720</v>
      </c>
      <c r="J6180" s="5">
        <f>MAX(0,H6180-FARMER_HRS)</f>
        <v>1917.5808911142367</v>
      </c>
      <c r="K6180" s="2">
        <f>I6180*FARMER_RATE+J6180*TEMP_WORKER_RATE</f>
        <v>58291.334915177722</v>
      </c>
      <c r="L6180" s="2">
        <f>A6180*PRICE_TOM+B6180*PRICE_CAR+C6180*PRICE_MES</f>
        <v>119040</v>
      </c>
      <c r="M6180" s="2">
        <f>A6180*FERT_BED_TOM+B6180*FERT_BED_CAR+C6180*FERT_BED_MES</f>
        <v>18480</v>
      </c>
      <c r="N6180" s="6">
        <f>IF(AND(D6180&lt;=TOTAL_BEDS,J6180&lt;=TEMP_WORKER_MAX*TEMP_WORKER_HRS),1,0)</f>
        <v>1</v>
      </c>
      <c r="O6180" s="2">
        <f>L6180-M6180-K6180-FIXED_COSTS</f>
        <v>22268.665084822278</v>
      </c>
      <c r="P6180" s="2">
        <f>IF(N6180=1,O6180,"")</f>
        <v>22268.665084822278</v>
      </c>
    </row>
    <row r="6181">
      <c r="A6181" s="6">
        <v>9</v>
      </c>
      <c r="B6181" s="6">
        <v>10</v>
      </c>
      <c r="C6181" s="6">
        <v>8</v>
      </c>
      <c r="D6181" s="6">
        <f>A6181+B6181+C6181</f>
        <v>27</v>
      </c>
      <c r="E6181" s="5">
        <f>IF(A6181=0,0,A6181*LABOR_HRS_WK_TOM*SEASON_WEEKS*(1+DIM_PCT_TOM)^A6181)</f>
        <v>1909.9376297100016</v>
      </c>
      <c r="F6181" s="5">
        <f>IF(B6181=0,0,B6181*LABOR_HRS_WK_CAR*SEASON_WEEKS*(1+DIM_PCT_CAR)^B6181)</f>
        <v>384.025363258907</v>
      </c>
      <c r="G6181" s="5">
        <f>IF(C6181=0,0,C6181*LABOR_HRS_WK_MES*SEASON_WEEKS*(1+DIM_PCT_MES)^C6181)</f>
        <v>397.61499642530833</v>
      </c>
      <c r="H6181" s="5">
        <f>E6181+F6181+G6181</f>
        <v>2691.5779893942167</v>
      </c>
      <c r="I6181" s="5">
        <f>MIN(H6181,FARMER_HRS)</f>
        <v>720</v>
      </c>
      <c r="J6181" s="5">
        <f>MAX(0,H6181-FARMER_HRS)</f>
        <v>1971.5779893942167</v>
      </c>
      <c r="K6181" s="2">
        <f>I6181*FARMER_RATE+J6181*TEMP_WORKER_RATE</f>
        <v>59228.784538094042</v>
      </c>
      <c r="L6181" s="2">
        <f>A6181*PRICE_TOM+B6181*PRICE_CAR+C6181*PRICE_MES</f>
        <v>121740</v>
      </c>
      <c r="M6181" s="2">
        <f>A6181*FERT_BED_TOM+B6181*FERT_BED_CAR+C6181*FERT_BED_MES</f>
        <v>19360</v>
      </c>
      <c r="N6181" s="6">
        <f>IF(AND(D6181&lt;=TOTAL_BEDS,J6181&lt;=TEMP_WORKER_MAX*TEMP_WORKER_HRS),1,0)</f>
        <v>1</v>
      </c>
      <c r="O6181" s="2">
        <f>L6181-M6181-K6181-FIXED_COSTS</f>
        <v>23151.215461905958</v>
      </c>
      <c r="P6181" s="2">
        <f>IF(N6181=1,O6181,"")</f>
        <v>23151.215461905958</v>
      </c>
    </row>
    <row r="6182">
      <c r="A6182" s="6">
        <v>9</v>
      </c>
      <c r="B6182" s="6">
        <v>10</v>
      </c>
      <c r="C6182" s="6">
        <v>9</v>
      </c>
      <c r="D6182" s="6">
        <f>A6182+B6182+C6182</f>
        <v>28</v>
      </c>
      <c r="E6182" s="5">
        <f>IF(A6182=0,0,A6182*LABOR_HRS_WK_TOM*SEASON_WEEKS*(1+DIM_PCT_TOM)^A6182)</f>
        <v>1909.9376297100016</v>
      </c>
      <c r="F6182" s="5">
        <f>IF(B6182=0,0,B6182*LABOR_HRS_WK_CAR*SEASON_WEEKS*(1+DIM_PCT_CAR)^B6182)</f>
        <v>384.025363258907</v>
      </c>
      <c r="G6182" s="5">
        <f>IF(C6182=0,0,C6182*LABOR_HRS_WK_MES*SEASON_WEEKS*(1+DIM_PCT_MES)^C6182)</f>
        <v>452.90833186570273</v>
      </c>
      <c r="H6182" s="5">
        <f>E6182+F6182+G6182</f>
        <v>2746.8713248346112</v>
      </c>
      <c r="I6182" s="5">
        <f>MIN(H6182,FARMER_HRS)</f>
        <v>720</v>
      </c>
      <c r="J6182" s="5">
        <f>MAX(0,H6182-FARMER_HRS)</f>
        <v>2026.8713248346112</v>
      </c>
      <c r="K6182" s="2">
        <f>I6182*FARMER_RATE+J6182*TEMP_WORKER_RATE</f>
        <v>60188.738278378667</v>
      </c>
      <c r="L6182" s="2">
        <f>A6182*PRICE_TOM+B6182*PRICE_CAR+C6182*PRICE_MES</f>
        <v>124440</v>
      </c>
      <c r="M6182" s="2">
        <f>A6182*FERT_BED_TOM+B6182*FERT_BED_CAR+C6182*FERT_BED_MES</f>
        <v>20240</v>
      </c>
      <c r="N6182" s="6">
        <f>IF(AND(D6182&lt;=TOTAL_BEDS,J6182&lt;=TEMP_WORKER_MAX*TEMP_WORKER_HRS),1,0)</f>
        <v>1</v>
      </c>
      <c r="O6182" s="2">
        <f>L6182-M6182-K6182-FIXED_COSTS</f>
        <v>24011.261721621333</v>
      </c>
      <c r="P6182" s="2">
        <f>IF(N6182=1,O6182,"")</f>
        <v>24011.261721621333</v>
      </c>
    </row>
    <row r="6183">
      <c r="A6183" s="6">
        <v>9</v>
      </c>
      <c r="B6183" s="6">
        <v>10</v>
      </c>
      <c r="C6183" s="6">
        <v>10</v>
      </c>
      <c r="D6183" s="6">
        <f>A6183+B6183+C6183</f>
        <v>29</v>
      </c>
      <c r="E6183" s="5">
        <f>IF(A6183=0,0,A6183*LABOR_HRS_WK_TOM*SEASON_WEEKS*(1+DIM_PCT_TOM)^A6183)</f>
        <v>1909.9376297100016</v>
      </c>
      <c r="F6183" s="5">
        <f>IF(B6183=0,0,B6183*LABOR_HRS_WK_CAR*SEASON_WEEKS*(1+DIM_PCT_CAR)^B6183)</f>
        <v>384.025363258907</v>
      </c>
      <c r="G6183" s="5">
        <f>IF(C6183=0,0,C6183*LABOR_HRS_WK_MES*SEASON_WEEKS*(1+DIM_PCT_MES)^C6183)</f>
        <v>509.52187334891551</v>
      </c>
      <c r="H6183" s="5">
        <f>E6183+F6183+G6183</f>
        <v>2803.4848663178241</v>
      </c>
      <c r="I6183" s="5">
        <f>MIN(H6183,FARMER_HRS)</f>
        <v>720</v>
      </c>
      <c r="J6183" s="5">
        <f>MAX(0,H6183-FARMER_HRS)</f>
        <v>2083.4848663178241</v>
      </c>
      <c r="K6183" s="2">
        <f>I6183*FARMER_RATE+J6183*TEMP_WORKER_RATE</f>
        <v>61171.612262462222</v>
      </c>
      <c r="L6183" s="2">
        <f>A6183*PRICE_TOM+B6183*PRICE_CAR+C6183*PRICE_MES</f>
        <v>127140</v>
      </c>
      <c r="M6183" s="2">
        <f>A6183*FERT_BED_TOM+B6183*FERT_BED_CAR+C6183*FERT_BED_MES</f>
        <v>21120</v>
      </c>
      <c r="N6183" s="6">
        <f>IF(AND(D6183&lt;=TOTAL_BEDS,J6183&lt;=TEMP_WORKER_MAX*TEMP_WORKER_HRS),1,0)</f>
        <v>1</v>
      </c>
      <c r="O6183" s="2">
        <f>L6183-M6183-K6183-FIXED_COSTS</f>
        <v>24848.387737537778</v>
      </c>
      <c r="P6183" s="2">
        <f>IF(N6183=1,O6183,"")</f>
        <v>24848.387737537778</v>
      </c>
    </row>
    <row r="6184">
      <c r="A6184" s="6">
        <v>9</v>
      </c>
      <c r="B6184" s="6">
        <v>10</v>
      </c>
      <c r="C6184" s="6">
        <v>11</v>
      </c>
      <c r="D6184" s="6">
        <f>A6184+B6184+C6184</f>
        <v>30</v>
      </c>
      <c r="E6184" s="5">
        <f>IF(A6184=0,0,A6184*LABOR_HRS_WK_TOM*SEASON_WEEKS*(1+DIM_PCT_TOM)^A6184)</f>
        <v>1909.9376297100016</v>
      </c>
      <c r="F6184" s="5">
        <f>IF(B6184=0,0,B6184*LABOR_HRS_WK_CAR*SEASON_WEEKS*(1+DIM_PCT_CAR)^B6184)</f>
        <v>384.025363258907</v>
      </c>
      <c r="G6184" s="5">
        <f>IF(C6184=0,0,C6184*LABOR_HRS_WK_MES*SEASON_WEEKS*(1+DIM_PCT_MES)^C6184)</f>
        <v>567.47998644235463</v>
      </c>
      <c r="H6184" s="5">
        <f>E6184+F6184+G6184</f>
        <v>2861.442979411263</v>
      </c>
      <c r="I6184" s="5">
        <f>MIN(H6184,FARMER_HRS)</f>
        <v>720</v>
      </c>
      <c r="J6184" s="5">
        <f>MAX(0,H6184-FARMER_HRS)</f>
        <v>2141.442979411263</v>
      </c>
      <c r="K6184" s="2">
        <f>I6184*FARMER_RATE+J6184*TEMP_WORKER_RATE</f>
        <v>62177.829503667759</v>
      </c>
      <c r="L6184" s="2">
        <f>A6184*PRICE_TOM+B6184*PRICE_CAR+C6184*PRICE_MES</f>
        <v>129840</v>
      </c>
      <c r="M6184" s="2">
        <f>A6184*FERT_BED_TOM+B6184*FERT_BED_CAR+C6184*FERT_BED_MES</f>
        <v>22000</v>
      </c>
      <c r="N6184" s="6">
        <f>IF(AND(D6184&lt;=TOTAL_BEDS,J6184&lt;=TEMP_WORKER_MAX*TEMP_WORKER_HRS),1,0)</f>
        <v>1</v>
      </c>
      <c r="O6184" s="2">
        <f>L6184-M6184-K6184-FIXED_COSTS</f>
        <v>25662.170496332241</v>
      </c>
      <c r="P6184" s="2">
        <f>IF(N6184=1,O6184,"")</f>
        <v>25662.170496332241</v>
      </c>
    </row>
    <row r="6185">
      <c r="A6185" s="6">
        <v>9</v>
      </c>
      <c r="B6185" s="6">
        <v>10</v>
      </c>
      <c r="C6185" s="6">
        <v>12</v>
      </c>
      <c r="D6185" s="6">
        <f>A6185+B6185+C6185</f>
        <v>31</v>
      </c>
      <c r="E6185" s="5">
        <f>IF(A6185=0,0,A6185*LABOR_HRS_WK_TOM*SEASON_WEEKS*(1+DIM_PCT_TOM)^A6185)</f>
        <v>1909.9376297100016</v>
      </c>
      <c r="F6185" s="5">
        <f>IF(B6185=0,0,B6185*LABOR_HRS_WK_CAR*SEASON_WEEKS*(1+DIM_PCT_CAR)^B6185)</f>
        <v>384.025363258907</v>
      </c>
      <c r="G6185" s="5">
        <f>IF(C6185=0,0,C6185*LABOR_HRS_WK_MES*SEASON_WEEKS*(1+DIM_PCT_MES)^C6185)</f>
        <v>626.807439570419</v>
      </c>
      <c r="H6185" s="5">
        <f>E6185+F6185+G6185</f>
        <v>2920.7704325393274</v>
      </c>
      <c r="I6185" s="5">
        <f>MIN(H6185,FARMER_HRS)</f>
        <v>720</v>
      </c>
      <c r="J6185" s="5">
        <f>MAX(0,H6185-FARMER_HRS)</f>
        <v>2200.7704325393274</v>
      </c>
      <c r="K6185" s="2">
        <f>I6185*FARMER_RATE+J6185*TEMP_WORKER_RATE</f>
        <v>63207.82000936332</v>
      </c>
      <c r="L6185" s="2">
        <f>A6185*PRICE_TOM+B6185*PRICE_CAR+C6185*PRICE_MES</f>
        <v>132540</v>
      </c>
      <c r="M6185" s="2">
        <f>A6185*FERT_BED_TOM+B6185*FERT_BED_CAR+C6185*FERT_BED_MES</f>
        <v>22880</v>
      </c>
      <c r="N6185" s="6">
        <f>IF(AND(D6185&lt;=TOTAL_BEDS,J6185&lt;=TEMP_WORKER_MAX*TEMP_WORKER_HRS),1,0)</f>
        <v>1</v>
      </c>
      <c r="O6185" s="2">
        <f>L6185-M6185-K6185-FIXED_COSTS</f>
        <v>26452.17999063668</v>
      </c>
      <c r="P6185" s="2">
        <f>IF(N6185=1,O6185,"")</f>
        <v>26452.17999063668</v>
      </c>
    </row>
    <row r="6186">
      <c r="A6186" s="6">
        <v>9</v>
      </c>
      <c r="B6186" s="6">
        <v>10</v>
      </c>
      <c r="C6186" s="6">
        <v>13</v>
      </c>
      <c r="D6186" s="6">
        <f>A6186+B6186+C6186</f>
        <v>32</v>
      </c>
      <c r="E6186" s="5">
        <f>IF(A6186=0,0,A6186*LABOR_HRS_WK_TOM*SEASON_WEEKS*(1+DIM_PCT_TOM)^A6186)</f>
        <v>1909.9376297100016</v>
      </c>
      <c r="F6186" s="5">
        <f>IF(B6186=0,0,B6186*LABOR_HRS_WK_CAR*SEASON_WEEKS*(1+DIM_PCT_CAR)^B6186)</f>
        <v>384.025363258907</v>
      </c>
      <c r="G6186" s="5">
        <f>IF(C6186=0,0,C6186*LABOR_HRS_WK_MES*SEASON_WEEKS*(1+DIM_PCT_MES)^C6186)</f>
        <v>687.52941027880331</v>
      </c>
      <c r="H6186" s="5">
        <f>E6186+F6186+G6186</f>
        <v>2981.492403247712</v>
      </c>
      <c r="I6186" s="5">
        <f>MIN(H6186,FARMER_HRS)</f>
        <v>720</v>
      </c>
      <c r="J6186" s="5">
        <f>MAX(0,H6186-FARMER_HRS)</f>
        <v>2261.492403247712</v>
      </c>
      <c r="K6186" s="2">
        <f>I6186*FARMER_RATE+J6186*TEMP_WORKER_RATE</f>
        <v>64262.02088971722</v>
      </c>
      <c r="L6186" s="2">
        <f>A6186*PRICE_TOM+B6186*PRICE_CAR+C6186*PRICE_MES</f>
        <v>135240</v>
      </c>
      <c r="M6186" s="2">
        <f>A6186*FERT_BED_TOM+B6186*FERT_BED_CAR+C6186*FERT_BED_MES</f>
        <v>23760</v>
      </c>
      <c r="N6186" s="6">
        <f>IF(AND(D6186&lt;=TOTAL_BEDS,J6186&lt;=TEMP_WORKER_MAX*TEMP_WORKER_HRS),1,0)</f>
        <v>1</v>
      </c>
      <c r="O6186" s="2">
        <f>L6186-M6186-K6186-FIXED_COSTS</f>
        <v>27217.97911028278</v>
      </c>
      <c r="P6186" s="2">
        <f>IF(N6186=1,O6186,"")</f>
        <v>27217.97911028278</v>
      </c>
    </row>
    <row r="6187">
      <c r="A6187" s="6">
        <v>9</v>
      </c>
      <c r="B6187" s="6">
        <v>10</v>
      </c>
      <c r="C6187" s="6">
        <v>14</v>
      </c>
      <c r="D6187" s="6">
        <f>A6187+B6187+C6187</f>
        <v>33</v>
      </c>
      <c r="E6187" s="5">
        <f>IF(A6187=0,0,A6187*LABOR_HRS_WK_TOM*SEASON_WEEKS*(1+DIM_PCT_TOM)^A6187)</f>
        <v>1909.9376297100016</v>
      </c>
      <c r="F6187" s="5">
        <f>IF(B6187=0,0,B6187*LABOR_HRS_WK_CAR*SEASON_WEEKS*(1+DIM_PCT_CAR)^B6187)</f>
        <v>384.025363258907</v>
      </c>
      <c r="G6187" s="5">
        <f>IF(C6187=0,0,C6187*LABOR_HRS_WK_MES*SEASON_WEEKS*(1+DIM_PCT_MES)^C6187)</f>
        <v>749.67149159246435</v>
      </c>
      <c r="H6187" s="5">
        <f>E6187+F6187+G6187</f>
        <v>3043.634484561373</v>
      </c>
      <c r="I6187" s="5">
        <f>MIN(H6187,FARMER_HRS)</f>
        <v>720</v>
      </c>
      <c r="J6187" s="5">
        <f>MAX(0,H6187-FARMER_HRS)</f>
        <v>2323.634484561373</v>
      </c>
      <c r="K6187" s="2">
        <f>I6187*FARMER_RATE+J6187*TEMP_WORKER_RATE</f>
        <v>65340.87646807939</v>
      </c>
      <c r="L6187" s="2">
        <f>A6187*PRICE_TOM+B6187*PRICE_CAR+C6187*PRICE_MES</f>
        <v>137940</v>
      </c>
      <c r="M6187" s="2">
        <f>A6187*FERT_BED_TOM+B6187*FERT_BED_CAR+C6187*FERT_BED_MES</f>
        <v>24640</v>
      </c>
      <c r="N6187" s="6">
        <f>IF(AND(D6187&lt;=TOTAL_BEDS,J6187&lt;=TEMP_WORKER_MAX*TEMP_WORKER_HRS),1,0)</f>
        <v>1</v>
      </c>
      <c r="O6187" s="2">
        <f>L6187-M6187-K6187-FIXED_COSTS</f>
        <v>27959.12353192061</v>
      </c>
      <c r="P6187" s="2">
        <f>IF(N6187=1,O6187,"")</f>
        <v>27959.12353192061</v>
      </c>
    </row>
    <row r="6188">
      <c r="A6188" s="6">
        <v>9</v>
      </c>
      <c r="B6188" s="6">
        <v>10</v>
      </c>
      <c r="C6188" s="6">
        <v>15</v>
      </c>
      <c r="D6188" s="6">
        <f>A6188+B6188+C6188</f>
        <v>34</v>
      </c>
      <c r="E6188" s="5">
        <f>IF(A6188=0,0,A6188*LABOR_HRS_WK_TOM*SEASON_WEEKS*(1+DIM_PCT_TOM)^A6188)</f>
        <v>1909.9376297100016</v>
      </c>
      <c r="F6188" s="5">
        <f>IF(B6188=0,0,B6188*LABOR_HRS_WK_CAR*SEASON_WEEKS*(1+DIM_PCT_CAR)^B6188)</f>
        <v>384.025363258907</v>
      </c>
      <c r="G6188" s="5">
        <f>IF(C6188=0,0,C6188*LABOR_HRS_WK_MES*SEASON_WEEKS*(1+DIM_PCT_MES)^C6188)</f>
        <v>813.25969846861074</v>
      </c>
      <c r="H6188" s="5">
        <f>E6188+F6188+G6188</f>
        <v>3107.2226914375192</v>
      </c>
      <c r="I6188" s="5">
        <f>MIN(H6188,FARMER_HRS)</f>
        <v>720</v>
      </c>
      <c r="J6188" s="5">
        <f>MAX(0,H6188-FARMER_HRS)</f>
        <v>2387.2226914375192</v>
      </c>
      <c r="K6188" s="2">
        <f>I6188*FARMER_RATE+J6188*TEMP_WORKER_RATE</f>
        <v>66444.838393012484</v>
      </c>
      <c r="L6188" s="2">
        <f>A6188*PRICE_TOM+B6188*PRICE_CAR+C6188*PRICE_MES</f>
        <v>140640</v>
      </c>
      <c r="M6188" s="2">
        <f>A6188*FERT_BED_TOM+B6188*FERT_BED_CAR+C6188*FERT_BED_MES</f>
        <v>25520</v>
      </c>
      <c r="N6188" s="6">
        <f>IF(AND(D6188&lt;=TOTAL_BEDS,J6188&lt;=TEMP_WORKER_MAX*TEMP_WORKER_HRS),1,0)</f>
        <v>1</v>
      </c>
      <c r="O6188" s="2">
        <f>L6188-M6188-K6188-FIXED_COSTS</f>
        <v>28675.161606987516</v>
      </c>
      <c r="P6188" s="2">
        <f>IF(N6188=1,O6188,"")</f>
        <v>28675.161606987516</v>
      </c>
    </row>
    <row r="6189">
      <c r="A6189" s="6">
        <v>9</v>
      </c>
      <c r="B6189" s="6">
        <v>10</v>
      </c>
      <c r="C6189" s="6">
        <v>16</v>
      </c>
      <c r="D6189" s="6">
        <f>A6189+B6189+C6189</f>
        <v>35</v>
      </c>
      <c r="E6189" s="5">
        <f>IF(A6189=0,0,A6189*LABOR_HRS_WK_TOM*SEASON_WEEKS*(1+DIM_PCT_TOM)^A6189)</f>
        <v>1909.9376297100016</v>
      </c>
      <c r="F6189" s="5">
        <f>IF(B6189=0,0,B6189*LABOR_HRS_WK_CAR*SEASON_WEEKS*(1+DIM_PCT_CAR)^B6189)</f>
        <v>384.025363258907</v>
      </c>
      <c r="G6189" s="5">
        <f>IF(C6189=0,0,C6189*LABOR_HRS_WK_MES*SEASON_WEEKS*(1+DIM_PCT_MES)^C6189)</f>
        <v>878.32047434609967</v>
      </c>
      <c r="H6189" s="5">
        <f>E6189+F6189+G6189</f>
        <v>3172.2834673150082</v>
      </c>
      <c r="I6189" s="5">
        <f>MIN(H6189,FARMER_HRS)</f>
        <v>720</v>
      </c>
      <c r="J6189" s="5">
        <f>MAX(0,H6189-FARMER_HRS)</f>
        <v>2452.2834673150082</v>
      </c>
      <c r="K6189" s="2">
        <f>I6189*FARMER_RATE+J6189*TEMP_WORKER_RATE</f>
        <v>67574.365751996665</v>
      </c>
      <c r="L6189" s="2">
        <f>A6189*PRICE_TOM+B6189*PRICE_CAR+C6189*PRICE_MES</f>
        <v>143340</v>
      </c>
      <c r="M6189" s="2">
        <f>A6189*FERT_BED_TOM+B6189*FERT_BED_CAR+C6189*FERT_BED_MES</f>
        <v>26400</v>
      </c>
      <c r="N6189" s="6">
        <f>IF(AND(D6189&lt;=TOTAL_BEDS,J6189&lt;=TEMP_WORKER_MAX*TEMP_WORKER_HRS),1,0)</f>
        <v>1</v>
      </c>
      <c r="O6189" s="2">
        <f>L6189-M6189-K6189-FIXED_COSTS</f>
        <v>29365.634248003335</v>
      </c>
      <c r="P6189" s="2">
        <f>IF(N6189=1,O6189,"")</f>
        <v>29365.634248003335</v>
      </c>
    </row>
    <row r="6190">
      <c r="A6190" s="6">
        <v>9</v>
      </c>
      <c r="B6190" s="6">
        <v>10</v>
      </c>
      <c r="C6190" s="6">
        <v>17</v>
      </c>
      <c r="D6190" s="6">
        <f>A6190+B6190+C6190</f>
        <v>36</v>
      </c>
      <c r="E6190" s="5">
        <f>IF(A6190=0,0,A6190*LABOR_HRS_WK_TOM*SEASON_WEEKS*(1+DIM_PCT_TOM)^A6190)</f>
        <v>1909.9376297100016</v>
      </c>
      <c r="F6190" s="5">
        <f>IF(B6190=0,0,B6190*LABOR_HRS_WK_CAR*SEASON_WEEKS*(1+DIM_PCT_CAR)^B6190)</f>
        <v>384.025363258907</v>
      </c>
      <c r="G6190" s="5">
        <f>IF(C6190=0,0,C6190*LABOR_HRS_WK_MES*SEASON_WEEKS*(1+DIM_PCT_MES)^C6190)</f>
        <v>944.88069779263992</v>
      </c>
      <c r="H6190" s="5">
        <f>E6190+F6190+G6190</f>
        <v>3238.8436907615487</v>
      </c>
      <c r="I6190" s="5">
        <f>MIN(H6190,FARMER_HRS)</f>
        <v>720</v>
      </c>
      <c r="J6190" s="5">
        <f>MAX(0,H6190-FARMER_HRS)</f>
        <v>2518.8436907615487</v>
      </c>
      <c r="K6190" s="2">
        <f>I6190*FARMER_RATE+J6190*TEMP_WORKER_RATE</f>
        <v>68729.925186832435</v>
      </c>
      <c r="L6190" s="2">
        <f>A6190*PRICE_TOM+B6190*PRICE_CAR+C6190*PRICE_MES</f>
        <v>146040</v>
      </c>
      <c r="M6190" s="2">
        <f>A6190*FERT_BED_TOM+B6190*FERT_BED_CAR+C6190*FERT_BED_MES</f>
        <v>27280</v>
      </c>
      <c r="N6190" s="6">
        <f>IF(AND(D6190&lt;=TOTAL_BEDS,J6190&lt;=TEMP_WORKER_MAX*TEMP_WORKER_HRS),1,0)</f>
        <v>1</v>
      </c>
      <c r="O6190" s="2">
        <f>L6190-M6190-K6190-FIXED_COSTS</f>
        <v>30030.074813167565</v>
      </c>
      <c r="P6190" s="2">
        <f>IF(N6190=1,O6190,"")</f>
        <v>30030.074813167565</v>
      </c>
    </row>
    <row r="6191">
      <c r="A6191" s="6">
        <v>9</v>
      </c>
      <c r="B6191" s="6">
        <v>10</v>
      </c>
      <c r="C6191" s="6">
        <v>18</v>
      </c>
      <c r="D6191" s="6">
        <f>A6191+B6191+C6191</f>
        <v>37</v>
      </c>
      <c r="E6191" s="5">
        <f>IF(A6191=0,0,A6191*LABOR_HRS_WK_TOM*SEASON_WEEKS*(1+DIM_PCT_TOM)^A6191)</f>
        <v>1909.9376297100016</v>
      </c>
      <c r="F6191" s="5">
        <f>IF(B6191=0,0,B6191*LABOR_HRS_WK_CAR*SEASON_WEEKS*(1+DIM_PCT_CAR)^B6191)</f>
        <v>384.025363258907</v>
      </c>
      <c r="G6191" s="5">
        <f>IF(C6191=0,0,C6191*LABOR_HRS_WK_MES*SEASON_WEEKS*(1+DIM_PCT_MES)^C6191)</f>
        <v>1012.9676892512272</v>
      </c>
      <c r="H6191" s="5">
        <f>E6191+F6191+G6191</f>
        <v>3306.9306822201356</v>
      </c>
      <c r="I6191" s="5">
        <f>MIN(H6191,FARMER_HRS)</f>
        <v>720</v>
      </c>
      <c r="J6191" s="5">
        <f>MAX(0,H6191-FARMER_HRS)</f>
        <v>2586.9306822201356</v>
      </c>
      <c r="K6191" s="2">
        <f>I6191*FARMER_RATE+J6191*TEMP_WORKER_RATE</f>
        <v>69911.991010766244</v>
      </c>
      <c r="L6191" s="2">
        <f>A6191*PRICE_TOM+B6191*PRICE_CAR+C6191*PRICE_MES</f>
        <v>148740</v>
      </c>
      <c r="M6191" s="2">
        <f>A6191*FERT_BED_TOM+B6191*FERT_BED_CAR+C6191*FERT_BED_MES</f>
        <v>28160</v>
      </c>
      <c r="N6191" s="6">
        <f>IF(AND(D6191&lt;=TOTAL_BEDS,J6191&lt;=TEMP_WORKER_MAX*TEMP_WORKER_HRS),1,0)</f>
        <v>1</v>
      </c>
      <c r="O6191" s="2">
        <f>L6191-M6191-K6191-FIXED_COSTS</f>
        <v>30668.008989233756</v>
      </c>
      <c r="P6191" s="2">
        <f>IF(N6191=1,O6191,"")</f>
        <v>30668.008989233756</v>
      </c>
    </row>
    <row r="6192">
      <c r="A6192" s="6">
        <v>9</v>
      </c>
      <c r="B6192" s="6">
        <v>10</v>
      </c>
      <c r="C6192" s="6">
        <v>19</v>
      </c>
      <c r="D6192" s="6">
        <f>A6192+B6192+C6192</f>
        <v>38</v>
      </c>
      <c r="E6192" s="5">
        <f>IF(A6192=0,0,A6192*LABOR_HRS_WK_TOM*SEASON_WEEKS*(1+DIM_PCT_TOM)^A6192)</f>
        <v>1909.9376297100016</v>
      </c>
      <c r="F6192" s="5">
        <f>IF(B6192=0,0,B6192*LABOR_HRS_WK_CAR*SEASON_WEEKS*(1+DIM_PCT_CAR)^B6192)</f>
        <v>384.025363258907</v>
      </c>
      <c r="G6192" s="5">
        <f>IF(C6192=0,0,C6192*LABOR_HRS_WK_MES*SEASON_WEEKS*(1+DIM_PCT_MES)^C6192)</f>
        <v>1082.6092178872491</v>
      </c>
      <c r="H6192" s="5">
        <f>E6192+F6192+G6192</f>
        <v>3376.5722108561577</v>
      </c>
      <c r="I6192" s="5">
        <f>MIN(H6192,FARMER_HRS)</f>
        <v>720</v>
      </c>
      <c r="J6192" s="5">
        <f>MAX(0,H6192-FARMER_HRS)</f>
        <v>2656.5722108561577</v>
      </c>
      <c r="K6192" s="2">
        <f>I6192*FARMER_RATE+J6192*TEMP_WORKER_RATE</f>
        <v>71121.045327363856</v>
      </c>
      <c r="L6192" s="2">
        <f>A6192*PRICE_TOM+B6192*PRICE_CAR+C6192*PRICE_MES</f>
        <v>151440</v>
      </c>
      <c r="M6192" s="2">
        <f>A6192*FERT_BED_TOM+B6192*FERT_BED_CAR+C6192*FERT_BED_MES</f>
        <v>29040</v>
      </c>
      <c r="N6192" s="6">
        <f>IF(AND(D6192&lt;=TOTAL_BEDS,J6192&lt;=TEMP_WORKER_MAX*TEMP_WORKER_HRS),1,0)</f>
        <v>1</v>
      </c>
      <c r="O6192" s="2">
        <f>L6192-M6192-K6192-FIXED_COSTS</f>
        <v>31278.954672636144</v>
      </c>
      <c r="P6192" s="2">
        <f>IF(N6192=1,O6192,"")</f>
        <v>31278.954672636144</v>
      </c>
    </row>
    <row r="6193">
      <c r="A6193" s="6">
        <v>9</v>
      </c>
      <c r="B6193" s="6">
        <v>10</v>
      </c>
      <c r="C6193" s="6">
        <v>20</v>
      </c>
      <c r="D6193" s="6">
        <f>A6193+B6193+C6193</f>
        <v>39</v>
      </c>
      <c r="E6193" s="5">
        <f>IF(A6193=0,0,A6193*LABOR_HRS_WK_TOM*SEASON_WEEKS*(1+DIM_PCT_TOM)^A6193)</f>
        <v>1909.9376297100016</v>
      </c>
      <c r="F6193" s="5">
        <f>IF(B6193=0,0,B6193*LABOR_HRS_WK_CAR*SEASON_WEEKS*(1+DIM_PCT_CAR)^B6193)</f>
        <v>384.025363258907</v>
      </c>
      <c r="G6193" s="5">
        <f>IF(C6193=0,0,C6193*LABOR_HRS_WK_MES*SEASON_WEEKS*(1+DIM_PCT_MES)^C6193)</f>
        <v>1153.8335085377259</v>
      </c>
      <c r="H6193" s="5">
        <f>E6193+F6193+G6193</f>
        <v>3447.7965015066347</v>
      </c>
      <c r="I6193" s="5">
        <f>MIN(H6193,FARMER_HRS)</f>
        <v>720</v>
      </c>
      <c r="J6193" s="5">
        <f>MAX(0,H6193-FARMER_HRS)</f>
        <v>2727.7965015066347</v>
      </c>
      <c r="K6193" s="2">
        <f>I6193*FARMER_RATE+J6193*TEMP_WORKER_RATE</f>
        <v>72357.578151156849</v>
      </c>
      <c r="L6193" s="2">
        <f>A6193*PRICE_TOM+B6193*PRICE_CAR+C6193*PRICE_MES</f>
        <v>154140</v>
      </c>
      <c r="M6193" s="2">
        <f>A6193*FERT_BED_TOM+B6193*FERT_BED_CAR+C6193*FERT_BED_MES</f>
        <v>29920</v>
      </c>
      <c r="N6193" s="6">
        <f>IF(AND(D6193&lt;=TOTAL_BEDS,J6193&lt;=TEMP_WORKER_MAX*TEMP_WORKER_HRS),1,0)</f>
        <v>1</v>
      </c>
      <c r="O6193" s="2">
        <f>L6193-M6193-K6193-FIXED_COSTS</f>
        <v>31862.421848843151</v>
      </c>
      <c r="P6193" s="2">
        <f>IF(N6193=1,O6193,"")</f>
        <v>31862.421848843151</v>
      </c>
    </row>
    <row r="6194">
      <c r="A6194" s="6">
        <v>9</v>
      </c>
      <c r="B6194" s="6">
        <v>10</v>
      </c>
      <c r="C6194" s="6">
        <v>21</v>
      </c>
      <c r="D6194" s="6">
        <f>A6194+B6194+C6194</f>
        <v>40</v>
      </c>
      <c r="E6194" s="5">
        <f>IF(A6194=0,0,A6194*LABOR_HRS_WK_TOM*SEASON_WEEKS*(1+DIM_PCT_TOM)^A6194)</f>
        <v>1909.9376297100016</v>
      </c>
      <c r="F6194" s="5">
        <f>IF(B6194=0,0,B6194*LABOR_HRS_WK_CAR*SEASON_WEEKS*(1+DIM_PCT_CAR)^B6194)</f>
        <v>384.025363258907</v>
      </c>
      <c r="G6194" s="5">
        <f>IF(C6194=0,0,C6194*LABOR_HRS_WK_MES*SEASON_WEEKS*(1+DIM_PCT_MES)^C6194)</f>
        <v>1226.6692487641699</v>
      </c>
      <c r="H6194" s="5">
        <f>E6194+F6194+G6194</f>
        <v>3520.6322417330784</v>
      </c>
      <c r="I6194" s="5">
        <f>MIN(H6194,FARMER_HRS)</f>
        <v>720</v>
      </c>
      <c r="J6194" s="5">
        <f>MAX(0,H6194-FARMER_HRS)</f>
        <v>2800.6322417330784</v>
      </c>
      <c r="K6194" s="2">
        <f>I6194*FARMER_RATE+J6194*TEMP_WORKER_RATE</f>
        <v>73622.087530088174</v>
      </c>
      <c r="L6194" s="2">
        <f>A6194*PRICE_TOM+B6194*PRICE_CAR+C6194*PRICE_MES</f>
        <v>156840</v>
      </c>
      <c r="M6194" s="2">
        <f>A6194*FERT_BED_TOM+B6194*FERT_BED_CAR+C6194*FERT_BED_MES</f>
        <v>30800</v>
      </c>
      <c r="N6194" s="6">
        <f>IF(AND(D6194&lt;=TOTAL_BEDS,J6194&lt;=TEMP_WORKER_MAX*TEMP_WORKER_HRS),1,0)</f>
        <v>1</v>
      </c>
      <c r="O6194" s="2">
        <f>L6194-M6194-K6194-FIXED_COSTS</f>
        <v>32417.912469911826</v>
      </c>
      <c r="P6194" s="2">
        <f>IF(N6194=1,O6194,"")</f>
        <v>32417.912469911826</v>
      </c>
    </row>
    <row r="6195">
      <c r="A6195" s="6">
        <v>9</v>
      </c>
      <c r="B6195" s="6">
        <v>10</v>
      </c>
      <c r="C6195" s="6">
        <v>22</v>
      </c>
      <c r="D6195" s="6">
        <f>A6195+B6195+C6195</f>
        <v>41</v>
      </c>
      <c r="E6195" s="5">
        <f>IF(A6195=0,0,A6195*LABOR_HRS_WK_TOM*SEASON_WEEKS*(1+DIM_PCT_TOM)^A6195)</f>
        <v>1909.9376297100016</v>
      </c>
      <c r="F6195" s="5">
        <f>IF(B6195=0,0,B6195*LABOR_HRS_WK_CAR*SEASON_WEEKS*(1+DIM_PCT_CAR)^B6195)</f>
        <v>384.025363258907</v>
      </c>
      <c r="G6195" s="5">
        <f>IF(C6195=0,0,C6195*LABOR_HRS_WK_MES*SEASON_WEEKS*(1+DIM_PCT_MES)^C6195)</f>
        <v>1301.1455960105659</v>
      </c>
      <c r="H6195" s="5">
        <f>E6195+F6195+G6195</f>
        <v>3595.1085889794745</v>
      </c>
      <c r="I6195" s="5">
        <f>MIN(H6195,FARMER_HRS)</f>
        <v>720</v>
      </c>
      <c r="J6195" s="5">
        <f>MAX(0,H6195-FARMER_HRS)</f>
        <v>2875.1085889794745</v>
      </c>
      <c r="K6195" s="2">
        <f>I6195*FARMER_RATE+J6195*TEMP_WORKER_RATE</f>
        <v>74915.079669782543</v>
      </c>
      <c r="L6195" s="2">
        <f>A6195*PRICE_TOM+B6195*PRICE_CAR+C6195*PRICE_MES</f>
        <v>159540</v>
      </c>
      <c r="M6195" s="2">
        <f>A6195*FERT_BED_TOM+B6195*FERT_BED_CAR+C6195*FERT_BED_MES</f>
        <v>31680</v>
      </c>
      <c r="N6195" s="6">
        <f>IF(AND(D6195&lt;=TOTAL_BEDS,J6195&lt;=TEMP_WORKER_MAX*TEMP_WORKER_HRS),1,0)</f>
        <v>1</v>
      </c>
      <c r="O6195" s="2">
        <f>L6195-M6195-K6195-FIXED_COSTS</f>
        <v>32944.920330217457</v>
      </c>
      <c r="P6195" s="2">
        <f>IF(N6195=1,O6195,"")</f>
        <v>32944.920330217457</v>
      </c>
    </row>
    <row r="6196">
      <c r="A6196" s="6">
        <v>9</v>
      </c>
      <c r="B6196" s="6">
        <v>10</v>
      </c>
      <c r="C6196" s="6">
        <v>23</v>
      </c>
      <c r="D6196" s="6">
        <f>A6196+B6196+C6196</f>
        <v>42</v>
      </c>
      <c r="E6196" s="5">
        <f>IF(A6196=0,0,A6196*LABOR_HRS_WK_TOM*SEASON_WEEKS*(1+DIM_PCT_TOM)^A6196)</f>
        <v>1909.9376297100016</v>
      </c>
      <c r="F6196" s="5">
        <f>IF(B6196=0,0,B6196*LABOR_HRS_WK_CAR*SEASON_WEEKS*(1+DIM_PCT_CAR)^B6196)</f>
        <v>384.025363258907</v>
      </c>
      <c r="G6196" s="5">
        <f>IF(C6196=0,0,C6196*LABOR_HRS_WK_MES*SEASON_WEEKS*(1+DIM_PCT_MES)^C6196)</f>
        <v>1377.2921848680023</v>
      </c>
      <c r="H6196" s="5">
        <f>E6196+F6196+G6196</f>
        <v>3671.2551778369107</v>
      </c>
      <c r="I6196" s="5">
        <f>MIN(H6196,FARMER_HRS)</f>
        <v>720</v>
      </c>
      <c r="J6196" s="5">
        <f>MAX(0,H6196-FARMER_HRS)</f>
        <v>2951.2551778369107</v>
      </c>
      <c r="K6196" s="2">
        <f>I6196*FARMER_RATE+J6196*TEMP_WORKER_RATE</f>
        <v>76237.069059668589</v>
      </c>
      <c r="L6196" s="2">
        <f>A6196*PRICE_TOM+B6196*PRICE_CAR+C6196*PRICE_MES</f>
        <v>162240</v>
      </c>
      <c r="M6196" s="2">
        <f>A6196*FERT_BED_TOM+B6196*FERT_BED_CAR+C6196*FERT_BED_MES</f>
        <v>32560</v>
      </c>
      <c r="N6196" s="6">
        <f>IF(AND(D6196&lt;=TOTAL_BEDS,J6196&lt;=TEMP_WORKER_MAX*TEMP_WORKER_HRS),1,0)</f>
        <v>1</v>
      </c>
      <c r="O6196" s="2">
        <f>L6196-M6196-K6196-FIXED_COSTS</f>
        <v>33442.930940331411</v>
      </c>
      <c r="P6196" s="2">
        <f>IF(N6196=1,O6196,"")</f>
        <v>33442.930940331411</v>
      </c>
    </row>
    <row r="6197">
      <c r="A6197" s="6">
        <v>9</v>
      </c>
      <c r="B6197" s="6">
        <v>10</v>
      </c>
      <c r="C6197" s="6">
        <v>24</v>
      </c>
      <c r="D6197" s="6">
        <f>A6197+B6197+C6197</f>
        <v>43</v>
      </c>
      <c r="E6197" s="5">
        <f>IF(A6197=0,0,A6197*LABOR_HRS_WK_TOM*SEASON_WEEKS*(1+DIM_PCT_TOM)^A6197)</f>
        <v>1909.9376297100016</v>
      </c>
      <c r="F6197" s="5">
        <f>IF(B6197=0,0,B6197*LABOR_HRS_WK_CAR*SEASON_WEEKS*(1+DIM_PCT_CAR)^B6197)</f>
        <v>384.025363258907</v>
      </c>
      <c r="G6197" s="5">
        <f>IF(C6197=0,0,C6197*LABOR_HRS_WK_MES*SEASON_WEEKS*(1+DIM_PCT_MES)^C6197)</f>
        <v>1455.139134447498</v>
      </c>
      <c r="H6197" s="5">
        <f>E6197+F6197+G6197</f>
        <v>3749.1021274164068</v>
      </c>
      <c r="I6197" s="5">
        <f>MIN(H6197,FARMER_HRS)</f>
        <v>720</v>
      </c>
      <c r="J6197" s="5">
        <f>MAX(0,H6197-FARMER_HRS)</f>
        <v>3029.1021274164068</v>
      </c>
      <c r="K6197" s="2">
        <f>I6197*FARMER_RATE+J6197*TEMP_WORKER_RATE</f>
        <v>77588.5786009793</v>
      </c>
      <c r="L6197" s="2">
        <f>A6197*PRICE_TOM+B6197*PRICE_CAR+C6197*PRICE_MES</f>
        <v>164940</v>
      </c>
      <c r="M6197" s="2">
        <f>A6197*FERT_BED_TOM+B6197*FERT_BED_CAR+C6197*FERT_BED_MES</f>
        <v>33440</v>
      </c>
      <c r="N6197" s="6">
        <f>IF(AND(D6197&lt;=TOTAL_BEDS,J6197&lt;=TEMP_WORKER_MAX*TEMP_WORKER_HRS),1,0)</f>
        <v>1</v>
      </c>
      <c r="O6197" s="2">
        <f>L6197-M6197-K6197-FIXED_COSTS</f>
        <v>33911.421399020706</v>
      </c>
      <c r="P6197" s="2">
        <f>IF(N6197=1,O6197,"")</f>
        <v>33911.421399020706</v>
      </c>
    </row>
    <row r="6198">
      <c r="A6198" s="6">
        <v>9</v>
      </c>
      <c r="B6198" s="6">
        <v>10</v>
      </c>
      <c r="C6198" s="6">
        <v>25</v>
      </c>
      <c r="D6198" s="6">
        <f>A6198+B6198+C6198</f>
        <v>44</v>
      </c>
      <c r="E6198" s="5">
        <f>IF(A6198=0,0,A6198*LABOR_HRS_WK_TOM*SEASON_WEEKS*(1+DIM_PCT_TOM)^A6198)</f>
        <v>1909.9376297100016</v>
      </c>
      <c r="F6198" s="5">
        <f>IF(B6198=0,0,B6198*LABOR_HRS_WK_CAR*SEASON_WEEKS*(1+DIM_PCT_CAR)^B6198)</f>
        <v>384.025363258907</v>
      </c>
      <c r="G6198" s="5">
        <f>IF(C6198=0,0,C6198*LABOR_HRS_WK_MES*SEASON_WEEKS*(1+DIM_PCT_MES)^C6198)</f>
        <v>1534.7170558625955</v>
      </c>
      <c r="H6198" s="5">
        <f>E6198+F6198+G6198</f>
        <v>3828.6800488315039</v>
      </c>
      <c r="I6198" s="5">
        <f>MIN(H6198,FARMER_HRS)</f>
        <v>720</v>
      </c>
      <c r="J6198" s="5">
        <f>MAX(0,H6198-FARMER_HRS)</f>
        <v>3108.6800488315039</v>
      </c>
      <c r="K6198" s="2">
        <f>I6198*FARMER_RATE+J6198*TEMP_WORKER_RATE</f>
        <v>78970.13973665805</v>
      </c>
      <c r="L6198" s="2">
        <f>A6198*PRICE_TOM+B6198*PRICE_CAR+C6198*PRICE_MES</f>
        <v>167640</v>
      </c>
      <c r="M6198" s="2">
        <f>A6198*FERT_BED_TOM+B6198*FERT_BED_CAR+C6198*FERT_BED_MES</f>
        <v>34320</v>
      </c>
      <c r="N6198" s="6">
        <f>IF(AND(D6198&lt;=TOTAL_BEDS,J6198&lt;=TEMP_WORKER_MAX*TEMP_WORKER_HRS),1,0)</f>
        <v>1</v>
      </c>
      <c r="O6198" s="2">
        <f>L6198-M6198-K6198-FIXED_COSTS</f>
        <v>34349.86026334195</v>
      </c>
      <c r="P6198" s="2">
        <f>IF(N6198=1,O6198,"")</f>
        <v>34349.86026334195</v>
      </c>
    </row>
    <row r="6199">
      <c r="A6199" s="6">
        <v>9</v>
      </c>
      <c r="B6199" s="6">
        <v>10</v>
      </c>
      <c r="C6199" s="6">
        <v>26</v>
      </c>
      <c r="D6199" s="6">
        <f>A6199+B6199+C6199</f>
        <v>45</v>
      </c>
      <c r="E6199" s="5">
        <f>IF(A6199=0,0,A6199*LABOR_HRS_WK_TOM*SEASON_WEEKS*(1+DIM_PCT_TOM)^A6199)</f>
        <v>1909.9376297100016</v>
      </c>
      <c r="F6199" s="5">
        <f>IF(B6199=0,0,B6199*LABOR_HRS_WK_CAR*SEASON_WEEKS*(1+DIM_PCT_CAR)^B6199)</f>
        <v>384.025363258907</v>
      </c>
      <c r="G6199" s="5">
        <f>IF(C6199=0,0,C6199*LABOR_HRS_WK_MES*SEASON_WEEKS*(1+DIM_PCT_MES)^C6199)</f>
        <v>1616.0570598233128</v>
      </c>
      <c r="H6199" s="5">
        <f>E6199+F6199+G6199</f>
        <v>3910.0200527922216</v>
      </c>
      <c r="I6199" s="5">
        <f>MIN(H6199,FARMER_HRS)</f>
        <v>720</v>
      </c>
      <c r="J6199" s="5">
        <f>MAX(0,H6199-FARMER_HRS)</f>
        <v>3190.0200527922216</v>
      </c>
      <c r="K6199" s="2">
        <f>I6199*FARMER_RATE+J6199*TEMP_WORKER_RATE</f>
        <v>80382.292583198287</v>
      </c>
      <c r="L6199" s="2">
        <f>A6199*PRICE_TOM+B6199*PRICE_CAR+C6199*PRICE_MES</f>
        <v>170340</v>
      </c>
      <c r="M6199" s="2">
        <f>A6199*FERT_BED_TOM+B6199*FERT_BED_CAR+C6199*FERT_BED_MES</f>
        <v>35200</v>
      </c>
      <c r="N6199" s="6">
        <f>IF(AND(D6199&lt;=TOTAL_BEDS,J6199&lt;=TEMP_WORKER_MAX*TEMP_WORKER_HRS),1,0)</f>
        <v>1</v>
      </c>
      <c r="O6199" s="2">
        <f>L6199-M6199-K6199-FIXED_COSTS</f>
        <v>34757.707416801713</v>
      </c>
      <c r="P6199" s="2">
        <f>IF(N6199=1,O6199,"")</f>
        <v>34757.707416801713</v>
      </c>
    </row>
    <row r="6200">
      <c r="A6200" s="6">
        <v>9</v>
      </c>
      <c r="B6200" s="6">
        <v>10</v>
      </c>
      <c r="C6200" s="6">
        <v>27</v>
      </c>
      <c r="D6200" s="6">
        <f>A6200+B6200+C6200</f>
        <v>46</v>
      </c>
      <c r="E6200" s="5">
        <f>IF(A6200=0,0,A6200*LABOR_HRS_WK_TOM*SEASON_WEEKS*(1+DIM_PCT_TOM)^A6200)</f>
        <v>1909.9376297100016</v>
      </c>
      <c r="F6200" s="5">
        <f>IF(B6200=0,0,B6200*LABOR_HRS_WK_CAR*SEASON_WEEKS*(1+DIM_PCT_CAR)^B6200)</f>
        <v>384.025363258907</v>
      </c>
      <c r="G6200" s="5">
        <f>IF(C6200=0,0,C6200*LABOR_HRS_WK_MES*SEASON_WEEKS*(1+DIM_PCT_MES)^C6200)</f>
        <v>1699.19076434307</v>
      </c>
      <c r="H6200" s="5">
        <f>E6200+F6200+G6200</f>
        <v>3993.1537573119786</v>
      </c>
      <c r="I6200" s="5">
        <f>MIN(H6200,FARMER_HRS)</f>
        <v>720</v>
      </c>
      <c r="J6200" s="5">
        <f>MAX(0,H6200-FARMER_HRS)</f>
        <v>3273.1537573119786</v>
      </c>
      <c r="K6200" s="2">
        <f>I6200*FARMER_RATE+J6200*TEMP_WORKER_RATE</f>
        <v>81825.586064444069</v>
      </c>
      <c r="L6200" s="2">
        <f>A6200*PRICE_TOM+B6200*PRICE_CAR+C6200*PRICE_MES</f>
        <v>173040</v>
      </c>
      <c r="M6200" s="2">
        <f>A6200*FERT_BED_TOM+B6200*FERT_BED_CAR+C6200*FERT_BED_MES</f>
        <v>36080</v>
      </c>
      <c r="N6200" s="6">
        <f>IF(AND(D6200&lt;=TOTAL_BEDS,J6200&lt;=TEMP_WORKER_MAX*TEMP_WORKER_HRS),1,0)</f>
        <v>1</v>
      </c>
      <c r="O6200" s="2">
        <f>L6200-M6200-K6200-FIXED_COSTS</f>
        <v>35134.413935555931</v>
      </c>
      <c r="P6200" s="2">
        <f>IF(N6200=1,O6200,"")</f>
        <v>35134.413935555931</v>
      </c>
    </row>
    <row r="6201">
      <c r="A6201" s="6">
        <v>9</v>
      </c>
      <c r="B6201" s="6">
        <v>10</v>
      </c>
      <c r="C6201" s="6">
        <v>28</v>
      </c>
      <c r="D6201" s="6">
        <f>A6201+B6201+C6201</f>
        <v>47</v>
      </c>
      <c r="E6201" s="5">
        <f>IF(A6201=0,0,A6201*LABOR_HRS_WK_TOM*SEASON_WEEKS*(1+DIM_PCT_TOM)^A6201)</f>
        <v>1909.9376297100016</v>
      </c>
      <c r="F6201" s="5">
        <f>IF(B6201=0,0,B6201*LABOR_HRS_WK_CAR*SEASON_WEEKS*(1+DIM_PCT_CAR)^B6201)</f>
        <v>384.025363258907</v>
      </c>
      <c r="G6201" s="5">
        <f>IF(C6201=0,0,C6201*LABOR_HRS_WK_MES*SEASON_WEEKS*(1+DIM_PCT_MES)^C6201)</f>
        <v>1784.1503025602233</v>
      </c>
      <c r="H6201" s="5">
        <f>E6201+F6201+G6201</f>
        <v>4078.1132955291318</v>
      </c>
      <c r="I6201" s="5">
        <f>MIN(H6201,FARMER_HRS)</f>
        <v>720</v>
      </c>
      <c r="J6201" s="5">
        <f>MAX(0,H6201-FARMER_HRS)</f>
        <v>3358.1132955291318</v>
      </c>
      <c r="K6201" s="2">
        <f>I6201*FARMER_RATE+J6201*TEMP_WORKER_RATE</f>
        <v>83300.578047380754</v>
      </c>
      <c r="L6201" s="2">
        <f>A6201*PRICE_TOM+B6201*PRICE_CAR+C6201*PRICE_MES</f>
        <v>175740</v>
      </c>
      <c r="M6201" s="2">
        <f>A6201*FERT_BED_TOM+B6201*FERT_BED_CAR+C6201*FERT_BED_MES</f>
        <v>36960</v>
      </c>
      <c r="N6201" s="6">
        <f>IF(AND(D6201&lt;=TOTAL_BEDS,J6201&lt;=TEMP_WORKER_MAX*TEMP_WORKER_HRS),1,0)</f>
        <v>1</v>
      </c>
      <c r="O6201" s="2">
        <f>L6201-M6201-K6201-FIXED_COSTS</f>
        <v>35479.421952619246</v>
      </c>
      <c r="P6201" s="2">
        <f>IF(N6201=1,O6201,"")</f>
        <v>35479.421952619246</v>
      </c>
    </row>
    <row r="6202">
      <c r="A6202" s="6">
        <v>9</v>
      </c>
      <c r="B6202" s="6">
        <v>10</v>
      </c>
      <c r="C6202" s="6">
        <v>29</v>
      </c>
      <c r="D6202" s="6">
        <f>A6202+B6202+C6202</f>
        <v>48</v>
      </c>
      <c r="E6202" s="5">
        <f>IF(A6202=0,0,A6202*LABOR_HRS_WK_TOM*SEASON_WEEKS*(1+DIM_PCT_TOM)^A6202)</f>
        <v>1909.9376297100016</v>
      </c>
      <c r="F6202" s="5">
        <f>IF(B6202=0,0,B6202*LABOR_HRS_WK_CAR*SEASON_WEEKS*(1+DIM_PCT_CAR)^B6202)</f>
        <v>384.025363258907</v>
      </c>
      <c r="G6202" s="5">
        <f>IF(C6202=0,0,C6202*LABOR_HRS_WK_MES*SEASON_WEEKS*(1+DIM_PCT_MES)^C6202)</f>
        <v>1870.9683306758766</v>
      </c>
      <c r="H6202" s="5">
        <f>E6202+F6202+G6202</f>
        <v>4164.9313236447852</v>
      </c>
      <c r="I6202" s="5">
        <f>MIN(H6202,FARMER_HRS)</f>
        <v>720</v>
      </c>
      <c r="J6202" s="5">
        <f>MAX(0,H6202-FARMER_HRS)</f>
        <v>3444.9313236447852</v>
      </c>
      <c r="K6202" s="2">
        <f>I6202*FARMER_RATE+J6202*TEMP_WORKER_RATE</f>
        <v>84807.835479944188</v>
      </c>
      <c r="L6202" s="2">
        <f>A6202*PRICE_TOM+B6202*PRICE_CAR+C6202*PRICE_MES</f>
        <v>178440</v>
      </c>
      <c r="M6202" s="2">
        <f>A6202*FERT_BED_TOM+B6202*FERT_BED_CAR+C6202*FERT_BED_MES</f>
        <v>37840</v>
      </c>
      <c r="N6202" s="6">
        <f>IF(AND(D6202&lt;=TOTAL_BEDS,J6202&lt;=TEMP_WORKER_MAX*TEMP_WORKER_HRS),1,0)</f>
        <v>1</v>
      </c>
      <c r="O6202" s="2">
        <f>L6202-M6202-K6202-FIXED_COSTS</f>
        <v>35792.164520055812</v>
      </c>
      <c r="P6202" s="2">
        <f>IF(N6202=1,O6202,"")</f>
        <v>35792.164520055812</v>
      </c>
    </row>
    <row r="6203">
      <c r="A6203" s="6">
        <v>9</v>
      </c>
      <c r="B6203" s="6">
        <v>10</v>
      </c>
      <c r="C6203" s="6">
        <v>30</v>
      </c>
      <c r="D6203" s="6">
        <f>A6203+B6203+C6203</f>
        <v>49</v>
      </c>
      <c r="E6203" s="5">
        <f>IF(A6203=0,0,A6203*LABOR_HRS_WK_TOM*SEASON_WEEKS*(1+DIM_PCT_TOM)^A6203)</f>
        <v>1909.9376297100016</v>
      </c>
      <c r="F6203" s="5">
        <f>IF(B6203=0,0,B6203*LABOR_HRS_WK_CAR*SEASON_WEEKS*(1+DIM_PCT_CAR)^B6203)</f>
        <v>384.025363258907</v>
      </c>
      <c r="G6203" s="5">
        <f>IF(C6203=0,0,C6203*LABOR_HRS_WK_MES*SEASON_WEEKS*(1+DIM_PCT_MES)^C6203)</f>
        <v>1959.6780360096466</v>
      </c>
      <c r="H6203" s="5">
        <f>E6203+F6203+G6203</f>
        <v>4253.6410289785554</v>
      </c>
      <c r="I6203" s="5">
        <f>MIN(H6203,FARMER_HRS)</f>
        <v>720</v>
      </c>
      <c r="J6203" s="5">
        <f>MAX(0,H6203-FARMER_HRS)</f>
        <v>3533.6410289785554</v>
      </c>
      <c r="K6203" s="2">
        <f>I6203*FARMER_RATE+J6203*TEMP_WORKER_RATE</f>
        <v>86347.9345308777</v>
      </c>
      <c r="L6203" s="2">
        <f>A6203*PRICE_TOM+B6203*PRICE_CAR+C6203*PRICE_MES</f>
        <v>181140</v>
      </c>
      <c r="M6203" s="2">
        <f>A6203*FERT_BED_TOM+B6203*FERT_BED_CAR+C6203*FERT_BED_MES</f>
        <v>38720</v>
      </c>
      <c r="N6203" s="6">
        <f>IF(AND(D6203&lt;=TOTAL_BEDS,J6203&lt;=TEMP_WORKER_MAX*TEMP_WORKER_HRS),1,0)</f>
        <v>1</v>
      </c>
      <c r="O6203" s="2">
        <f>L6203-M6203-K6203-FIXED_COSTS</f>
        <v>36072.0654691223</v>
      </c>
      <c r="P6203" s="2">
        <f>IF(N6203=1,O6203,"")</f>
        <v>36072.0654691223</v>
      </c>
    </row>
    <row r="6204">
      <c r="A6204" s="6">
        <v>9</v>
      </c>
      <c r="B6204" s="6">
        <v>11</v>
      </c>
      <c r="C6204" s="6">
        <v>0</v>
      </c>
      <c r="D6204" s="6">
        <f>A6204+B6204+C6204</f>
        <v>20</v>
      </c>
      <c r="E6204" s="5">
        <f>IF(A6204=0,0,A6204*LABOR_HRS_WK_TOM*SEASON_WEEKS*(1+DIM_PCT_TOM)^A6204)</f>
        <v>1909.9376297100016</v>
      </c>
      <c r="F6204" s="5">
        <f>IF(B6204=0,0,B6204*LABOR_HRS_WK_CAR*SEASON_WEEKS*(1+DIM_PCT_CAR)^B6204)</f>
        <v>432.98859707441773</v>
      </c>
      <c r="G6204" s="5">
        <f>IF(C6204=0,0,C6204*LABOR_HRS_WK_MES*SEASON_WEEKS*(1+DIM_PCT_MES)^C6204)</f>
        <v>0</v>
      </c>
      <c r="H6204" s="5">
        <f>E6204+F6204+G6204</f>
        <v>2342.9262267844192</v>
      </c>
      <c r="I6204" s="5">
        <f>MIN(H6204,FARMER_HRS)</f>
        <v>720</v>
      </c>
      <c r="J6204" s="5">
        <f>MAX(0,H6204-FARMER_HRS)</f>
        <v>1622.9262267844192</v>
      </c>
      <c r="K6204" s="2">
        <f>I6204*FARMER_RATE+J6204*TEMP_WORKER_RATE</f>
        <v>53175.802548340609</v>
      </c>
      <c r="L6204" s="2">
        <f>A6204*PRICE_TOM+B6204*PRICE_CAR+C6204*PRICE_MES</f>
        <v>102234</v>
      </c>
      <c r="M6204" s="2">
        <f>A6204*FERT_BED_TOM+B6204*FERT_BED_CAR+C6204*FERT_BED_MES</f>
        <v>12760</v>
      </c>
      <c r="N6204" s="6">
        <f>IF(AND(D6204&lt;=TOTAL_BEDS,J6204&lt;=TEMP_WORKER_MAX*TEMP_WORKER_HRS),1,0)</f>
        <v>1</v>
      </c>
      <c r="O6204" s="2">
        <f>L6204-M6204-K6204-FIXED_COSTS</f>
        <v>16298.197451659391</v>
      </c>
      <c r="P6204" s="2">
        <f>IF(N6204=1,O6204,"")</f>
        <v>16298.197451659391</v>
      </c>
    </row>
    <row r="6205">
      <c r="A6205" s="6">
        <v>9</v>
      </c>
      <c r="B6205" s="6">
        <v>11</v>
      </c>
      <c r="C6205" s="6">
        <v>1</v>
      </c>
      <c r="D6205" s="6">
        <f>A6205+B6205+C6205</f>
        <v>21</v>
      </c>
      <c r="E6205" s="5">
        <f>IF(A6205=0,0,A6205*LABOR_HRS_WK_TOM*SEASON_WEEKS*(1+DIM_PCT_TOM)^A6205)</f>
        <v>1909.9376297100016</v>
      </c>
      <c r="F6205" s="5">
        <f>IF(B6205=0,0,B6205*LABOR_HRS_WK_CAR*SEASON_WEEKS*(1+DIM_PCT_CAR)^B6205)</f>
        <v>432.98859707441773</v>
      </c>
      <c r="G6205" s="5">
        <f>IF(C6205=0,0,C6205*LABOR_HRS_WK_MES*SEASON_WEEKS*(1+DIM_PCT_MES)^C6205)</f>
        <v>45.5625</v>
      </c>
      <c r="H6205" s="5">
        <f>E6205+F6205+G6205</f>
        <v>2388.4887267844192</v>
      </c>
      <c r="I6205" s="5">
        <f>MIN(H6205,FARMER_HRS)</f>
        <v>720</v>
      </c>
      <c r="J6205" s="5">
        <f>MAX(0,H6205-FARMER_HRS)</f>
        <v>1668.4887267844192</v>
      </c>
      <c r="K6205" s="2">
        <f>I6205*FARMER_RATE+J6205*TEMP_WORKER_RATE</f>
        <v>53966.818173340609</v>
      </c>
      <c r="L6205" s="2">
        <f>A6205*PRICE_TOM+B6205*PRICE_CAR+C6205*PRICE_MES</f>
        <v>104934</v>
      </c>
      <c r="M6205" s="2">
        <f>A6205*FERT_BED_TOM+B6205*FERT_BED_CAR+C6205*FERT_BED_MES</f>
        <v>13640</v>
      </c>
      <c r="N6205" s="6">
        <f>IF(AND(D6205&lt;=TOTAL_BEDS,J6205&lt;=TEMP_WORKER_MAX*TEMP_WORKER_HRS),1,0)</f>
        <v>1</v>
      </c>
      <c r="O6205" s="2">
        <f>L6205-M6205-K6205-FIXED_COSTS</f>
        <v>17327.181826659391</v>
      </c>
      <c r="P6205" s="2">
        <f>IF(N6205=1,O6205,"")</f>
        <v>17327.181826659391</v>
      </c>
    </row>
    <row r="6206">
      <c r="A6206" s="6">
        <v>9</v>
      </c>
      <c r="B6206" s="6">
        <v>11</v>
      </c>
      <c r="C6206" s="6">
        <v>2</v>
      </c>
      <c r="D6206" s="6">
        <f>A6206+B6206+C6206</f>
        <v>22</v>
      </c>
      <c r="E6206" s="5">
        <f>IF(A6206=0,0,A6206*LABOR_HRS_WK_TOM*SEASON_WEEKS*(1+DIM_PCT_TOM)^A6206)</f>
        <v>1909.9376297100016</v>
      </c>
      <c r="F6206" s="5">
        <f>IF(B6206=0,0,B6206*LABOR_HRS_WK_CAR*SEASON_WEEKS*(1+DIM_PCT_CAR)^B6206)</f>
        <v>432.98859707441773</v>
      </c>
      <c r="G6206" s="5">
        <f>IF(C6206=0,0,C6206*LABOR_HRS_WK_MES*SEASON_WEEKS*(1+DIM_PCT_MES)^C6206)</f>
        <v>92.2640625</v>
      </c>
      <c r="H6206" s="5">
        <f>E6206+F6206+G6206</f>
        <v>2435.1902892844191</v>
      </c>
      <c r="I6206" s="5">
        <f>MIN(H6206,FARMER_HRS)</f>
        <v>720</v>
      </c>
      <c r="J6206" s="5">
        <f>MAX(0,H6206-FARMER_HRS)</f>
        <v>1715.1902892844191</v>
      </c>
      <c r="K6206" s="2">
        <f>I6206*FARMER_RATE+J6206*TEMP_WORKER_RATE</f>
        <v>54777.609188965609</v>
      </c>
      <c r="L6206" s="2">
        <f>A6206*PRICE_TOM+B6206*PRICE_CAR+C6206*PRICE_MES</f>
        <v>107634</v>
      </c>
      <c r="M6206" s="2">
        <f>A6206*FERT_BED_TOM+B6206*FERT_BED_CAR+C6206*FERT_BED_MES</f>
        <v>14520</v>
      </c>
      <c r="N6206" s="6">
        <f>IF(AND(D6206&lt;=TOTAL_BEDS,J6206&lt;=TEMP_WORKER_MAX*TEMP_WORKER_HRS),1,0)</f>
        <v>1</v>
      </c>
      <c r="O6206" s="2">
        <f>L6206-M6206-K6206-FIXED_COSTS</f>
        <v>18336.390811034391</v>
      </c>
      <c r="P6206" s="2">
        <f>IF(N6206=1,O6206,"")</f>
        <v>18336.390811034391</v>
      </c>
    </row>
    <row r="6207">
      <c r="A6207" s="6">
        <v>9</v>
      </c>
      <c r="B6207" s="6">
        <v>11</v>
      </c>
      <c r="C6207" s="6">
        <v>3</v>
      </c>
      <c r="D6207" s="6">
        <f>A6207+B6207+C6207</f>
        <v>23</v>
      </c>
      <c r="E6207" s="5">
        <f>IF(A6207=0,0,A6207*LABOR_HRS_WK_TOM*SEASON_WEEKS*(1+DIM_PCT_TOM)^A6207)</f>
        <v>1909.9376297100016</v>
      </c>
      <c r="F6207" s="5">
        <f>IF(B6207=0,0,B6207*LABOR_HRS_WK_CAR*SEASON_WEEKS*(1+DIM_PCT_CAR)^B6207)</f>
        <v>432.98859707441773</v>
      </c>
      <c r="G6207" s="5">
        <f>IF(C6207=0,0,C6207*LABOR_HRS_WK_MES*SEASON_WEEKS*(1+DIM_PCT_MES)^C6207)</f>
        <v>140.12604492187498</v>
      </c>
      <c r="H6207" s="5">
        <f>E6207+F6207+G6207</f>
        <v>2483.0522717062941</v>
      </c>
      <c r="I6207" s="5">
        <f>MIN(H6207,FARMER_HRS)</f>
        <v>720</v>
      </c>
      <c r="J6207" s="5">
        <f>MAX(0,H6207-FARMER_HRS)</f>
        <v>1763.0522717062941</v>
      </c>
      <c r="K6207" s="2">
        <f>I6207*FARMER_RATE+J6207*TEMP_WORKER_RATE</f>
        <v>55608.546383789828</v>
      </c>
      <c r="L6207" s="2">
        <f>A6207*PRICE_TOM+B6207*PRICE_CAR+C6207*PRICE_MES</f>
        <v>110334</v>
      </c>
      <c r="M6207" s="2">
        <f>A6207*FERT_BED_TOM+B6207*FERT_BED_CAR+C6207*FERT_BED_MES</f>
        <v>15400</v>
      </c>
      <c r="N6207" s="6">
        <f>IF(AND(D6207&lt;=TOTAL_BEDS,J6207&lt;=TEMP_WORKER_MAX*TEMP_WORKER_HRS),1,0)</f>
        <v>1</v>
      </c>
      <c r="O6207" s="2">
        <f>L6207-M6207-K6207-FIXED_COSTS</f>
        <v>19325.453616210172</v>
      </c>
      <c r="P6207" s="2">
        <f>IF(N6207=1,O6207,"")</f>
        <v>19325.453616210172</v>
      </c>
    </row>
    <row r="6208">
      <c r="A6208" s="6">
        <v>9</v>
      </c>
      <c r="B6208" s="6">
        <v>11</v>
      </c>
      <c r="C6208" s="6">
        <v>4</v>
      </c>
      <c r="D6208" s="6">
        <f>A6208+B6208+C6208</f>
        <v>24</v>
      </c>
      <c r="E6208" s="5">
        <f>IF(A6208=0,0,A6208*LABOR_HRS_WK_TOM*SEASON_WEEKS*(1+DIM_PCT_TOM)^A6208)</f>
        <v>1909.9376297100016</v>
      </c>
      <c r="F6208" s="5">
        <f>IF(B6208=0,0,B6208*LABOR_HRS_WK_CAR*SEASON_WEEKS*(1+DIM_PCT_CAR)^B6208)</f>
        <v>432.98859707441773</v>
      </c>
      <c r="G6208" s="5">
        <f>IF(C6208=0,0,C6208*LABOR_HRS_WK_MES*SEASON_WEEKS*(1+DIM_PCT_MES)^C6208)</f>
        <v>189.17016064453119</v>
      </c>
      <c r="H6208" s="5">
        <f>E6208+F6208+G6208</f>
        <v>2532.0963874289505</v>
      </c>
      <c r="I6208" s="5">
        <f>MIN(H6208,FARMER_HRS)</f>
        <v>720</v>
      </c>
      <c r="J6208" s="5">
        <f>MAX(0,H6208-FARMER_HRS)</f>
        <v>1812.0963874289505</v>
      </c>
      <c r="K6208" s="2">
        <f>I6208*FARMER_RATE+J6208*TEMP_WORKER_RATE</f>
        <v>56460.006726197054</v>
      </c>
      <c r="L6208" s="2">
        <f>A6208*PRICE_TOM+B6208*PRICE_CAR+C6208*PRICE_MES</f>
        <v>113034</v>
      </c>
      <c r="M6208" s="2">
        <f>A6208*FERT_BED_TOM+B6208*FERT_BED_CAR+C6208*FERT_BED_MES</f>
        <v>16280</v>
      </c>
      <c r="N6208" s="6">
        <f>IF(AND(D6208&lt;=TOTAL_BEDS,J6208&lt;=TEMP_WORKER_MAX*TEMP_WORKER_HRS),1,0)</f>
        <v>1</v>
      </c>
      <c r="O6208" s="2">
        <f>L6208-M6208-K6208-FIXED_COSTS</f>
        <v>20293.993273802946</v>
      </c>
      <c r="P6208" s="2">
        <f>IF(N6208=1,O6208,"")</f>
        <v>20293.993273802946</v>
      </c>
    </row>
    <row r="6209">
      <c r="A6209" s="6">
        <v>9</v>
      </c>
      <c r="B6209" s="6">
        <v>11</v>
      </c>
      <c r="C6209" s="6">
        <v>5</v>
      </c>
      <c r="D6209" s="6">
        <f>A6209+B6209+C6209</f>
        <v>25</v>
      </c>
      <c r="E6209" s="5">
        <f>IF(A6209=0,0,A6209*LABOR_HRS_WK_TOM*SEASON_WEEKS*(1+DIM_PCT_TOM)^A6209)</f>
        <v>1909.9376297100016</v>
      </c>
      <c r="F6209" s="5">
        <f>IF(B6209=0,0,B6209*LABOR_HRS_WK_CAR*SEASON_WEEKS*(1+DIM_PCT_CAR)^B6209)</f>
        <v>432.98859707441773</v>
      </c>
      <c r="G6209" s="5">
        <f>IF(C6209=0,0,C6209*LABOR_HRS_WK_MES*SEASON_WEEKS*(1+DIM_PCT_MES)^C6209)</f>
        <v>239.41848456573481</v>
      </c>
      <c r="H6209" s="5">
        <f>E6209+F6209+G6209</f>
        <v>2582.3447113501538</v>
      </c>
      <c r="I6209" s="5">
        <f>MIN(H6209,FARMER_HRS)</f>
        <v>720</v>
      </c>
      <c r="J6209" s="5">
        <f>MAX(0,H6209-FARMER_HRS)</f>
        <v>1862.3447113501538</v>
      </c>
      <c r="K6209" s="2">
        <f>I6209*FARMER_RATE+J6209*TEMP_WORKER_RATE</f>
        <v>57332.373460940173</v>
      </c>
      <c r="L6209" s="2">
        <f>A6209*PRICE_TOM+B6209*PRICE_CAR+C6209*PRICE_MES</f>
        <v>115734</v>
      </c>
      <c r="M6209" s="2">
        <f>A6209*FERT_BED_TOM+B6209*FERT_BED_CAR+C6209*FERT_BED_MES</f>
        <v>17160</v>
      </c>
      <c r="N6209" s="6">
        <f>IF(AND(D6209&lt;=TOTAL_BEDS,J6209&lt;=TEMP_WORKER_MAX*TEMP_WORKER_HRS),1,0)</f>
        <v>1</v>
      </c>
      <c r="O6209" s="2">
        <f>L6209-M6209-K6209-FIXED_COSTS</f>
        <v>21241.626539059827</v>
      </c>
      <c r="P6209" s="2">
        <f>IF(N6209=1,O6209,"")</f>
        <v>21241.626539059827</v>
      </c>
    </row>
    <row r="6210">
      <c r="A6210" s="6">
        <v>9</v>
      </c>
      <c r="B6210" s="6">
        <v>11</v>
      </c>
      <c r="C6210" s="6">
        <v>6</v>
      </c>
      <c r="D6210" s="6">
        <f>A6210+B6210+C6210</f>
        <v>26</v>
      </c>
      <c r="E6210" s="5">
        <f>IF(A6210=0,0,A6210*LABOR_HRS_WK_TOM*SEASON_WEEKS*(1+DIM_PCT_TOM)^A6210)</f>
        <v>1909.9376297100016</v>
      </c>
      <c r="F6210" s="5">
        <f>IF(B6210=0,0,B6210*LABOR_HRS_WK_CAR*SEASON_WEEKS*(1+DIM_PCT_CAR)^B6210)</f>
        <v>432.98859707441773</v>
      </c>
      <c r="G6210" s="5">
        <f>IF(C6210=0,0,C6210*LABOR_HRS_WK_MES*SEASON_WEEKS*(1+DIM_PCT_MES)^C6210)</f>
        <v>290.89345874736773</v>
      </c>
      <c r="H6210" s="5">
        <f>E6210+F6210+G6210</f>
        <v>2633.8196855317869</v>
      </c>
      <c r="I6210" s="5">
        <f>MIN(H6210,FARMER_HRS)</f>
        <v>720</v>
      </c>
      <c r="J6210" s="5">
        <f>MAX(0,H6210-FARMER_HRS)</f>
        <v>1913.8196855317869</v>
      </c>
      <c r="K6210" s="2">
        <f>I6210*FARMER_RATE+J6210*TEMP_WORKER_RATE</f>
        <v>58226.036207149082</v>
      </c>
      <c r="L6210" s="2">
        <f>A6210*PRICE_TOM+B6210*PRICE_CAR+C6210*PRICE_MES</f>
        <v>118434</v>
      </c>
      <c r="M6210" s="2">
        <f>A6210*FERT_BED_TOM+B6210*FERT_BED_CAR+C6210*FERT_BED_MES</f>
        <v>18040</v>
      </c>
      <c r="N6210" s="6">
        <f>IF(AND(D6210&lt;=TOTAL_BEDS,J6210&lt;=TEMP_WORKER_MAX*TEMP_WORKER_HRS),1,0)</f>
        <v>1</v>
      </c>
      <c r="O6210" s="2">
        <f>L6210-M6210-K6210-FIXED_COSTS</f>
        <v>22167.963792850918</v>
      </c>
      <c r="P6210" s="2">
        <f>IF(N6210=1,O6210,"")</f>
        <v>22167.963792850918</v>
      </c>
    </row>
    <row r="6211">
      <c r="A6211" s="6">
        <v>9</v>
      </c>
      <c r="B6211" s="6">
        <v>11</v>
      </c>
      <c r="C6211" s="6">
        <v>7</v>
      </c>
      <c r="D6211" s="6">
        <f>A6211+B6211+C6211</f>
        <v>27</v>
      </c>
      <c r="E6211" s="5">
        <f>IF(A6211=0,0,A6211*LABOR_HRS_WK_TOM*SEASON_WEEKS*(1+DIM_PCT_TOM)^A6211)</f>
        <v>1909.9376297100016</v>
      </c>
      <c r="F6211" s="5">
        <f>IF(B6211=0,0,B6211*LABOR_HRS_WK_CAR*SEASON_WEEKS*(1+DIM_PCT_CAR)^B6211)</f>
        <v>432.98859707441773</v>
      </c>
      <c r="G6211" s="5">
        <f>IF(C6211=0,0,C6211*LABOR_HRS_WK_MES*SEASON_WEEKS*(1+DIM_PCT_MES)^C6211)</f>
        <v>343.61789814532818</v>
      </c>
      <c r="H6211" s="5">
        <f>E6211+F6211+G6211</f>
        <v>2686.5441249297473</v>
      </c>
      <c r="I6211" s="5">
        <f>MIN(H6211,FARMER_HRS)</f>
        <v>720</v>
      </c>
      <c r="J6211" s="5">
        <f>MAX(0,H6211-FARMER_HRS)</f>
        <v>1966.5441249297473</v>
      </c>
      <c r="K6211" s="2">
        <f>I6211*FARMER_RATE+J6211*TEMP_WORKER_RATE</f>
        <v>59141.391057808112</v>
      </c>
      <c r="L6211" s="2">
        <f>A6211*PRICE_TOM+B6211*PRICE_CAR+C6211*PRICE_MES</f>
        <v>121134</v>
      </c>
      <c r="M6211" s="2">
        <f>A6211*FERT_BED_TOM+B6211*FERT_BED_CAR+C6211*FERT_BED_MES</f>
        <v>18920</v>
      </c>
      <c r="N6211" s="6">
        <f>IF(AND(D6211&lt;=TOTAL_BEDS,J6211&lt;=TEMP_WORKER_MAX*TEMP_WORKER_HRS),1,0)</f>
        <v>1</v>
      </c>
      <c r="O6211" s="2">
        <f>L6211-M6211-K6211-FIXED_COSTS</f>
        <v>23072.608942191888</v>
      </c>
      <c r="P6211" s="2">
        <f>IF(N6211=1,O6211,"")</f>
        <v>23072.608942191888</v>
      </c>
    </row>
    <row r="6212">
      <c r="A6212" s="6">
        <v>9</v>
      </c>
      <c r="B6212" s="6">
        <v>11</v>
      </c>
      <c r="C6212" s="6">
        <v>8</v>
      </c>
      <c r="D6212" s="6">
        <f>A6212+B6212+C6212</f>
        <v>28</v>
      </c>
      <c r="E6212" s="5">
        <f>IF(A6212=0,0,A6212*LABOR_HRS_WK_TOM*SEASON_WEEKS*(1+DIM_PCT_TOM)^A6212)</f>
        <v>1909.9376297100016</v>
      </c>
      <c r="F6212" s="5">
        <f>IF(B6212=0,0,B6212*LABOR_HRS_WK_CAR*SEASON_WEEKS*(1+DIM_PCT_CAR)^B6212)</f>
        <v>432.98859707441773</v>
      </c>
      <c r="G6212" s="5">
        <f>IF(C6212=0,0,C6212*LABOR_HRS_WK_MES*SEASON_WEEKS*(1+DIM_PCT_MES)^C6212)</f>
        <v>397.61499642530833</v>
      </c>
      <c r="H6212" s="5">
        <f>E6212+F6212+G6212</f>
        <v>2740.5412232097274</v>
      </c>
      <c r="I6212" s="5">
        <f>MIN(H6212,FARMER_HRS)</f>
        <v>720</v>
      </c>
      <c r="J6212" s="5">
        <f>MAX(0,H6212-FARMER_HRS)</f>
        <v>2020.5412232097274</v>
      </c>
      <c r="K6212" s="2">
        <f>I6212*FARMER_RATE+J6212*TEMP_WORKER_RATE</f>
        <v>60078.840680724432</v>
      </c>
      <c r="L6212" s="2">
        <f>A6212*PRICE_TOM+B6212*PRICE_CAR+C6212*PRICE_MES</f>
        <v>123834</v>
      </c>
      <c r="M6212" s="2">
        <f>A6212*FERT_BED_TOM+B6212*FERT_BED_CAR+C6212*FERT_BED_MES</f>
        <v>19800</v>
      </c>
      <c r="N6212" s="6">
        <f>IF(AND(D6212&lt;=TOTAL_BEDS,J6212&lt;=TEMP_WORKER_MAX*TEMP_WORKER_HRS),1,0)</f>
        <v>1</v>
      </c>
      <c r="O6212" s="2">
        <f>L6212-M6212-K6212-FIXED_COSTS</f>
        <v>23955.159319275568</v>
      </c>
      <c r="P6212" s="2">
        <f>IF(N6212=1,O6212,"")</f>
        <v>23955.159319275568</v>
      </c>
    </row>
    <row r="6213">
      <c r="A6213" s="6">
        <v>9</v>
      </c>
      <c r="B6213" s="6">
        <v>11</v>
      </c>
      <c r="C6213" s="6">
        <v>9</v>
      </c>
      <c r="D6213" s="6">
        <f>A6213+B6213+C6213</f>
        <v>29</v>
      </c>
      <c r="E6213" s="5">
        <f>IF(A6213=0,0,A6213*LABOR_HRS_WK_TOM*SEASON_WEEKS*(1+DIM_PCT_TOM)^A6213)</f>
        <v>1909.9376297100016</v>
      </c>
      <c r="F6213" s="5">
        <f>IF(B6213=0,0,B6213*LABOR_HRS_WK_CAR*SEASON_WEEKS*(1+DIM_PCT_CAR)^B6213)</f>
        <v>432.98859707441773</v>
      </c>
      <c r="G6213" s="5">
        <f>IF(C6213=0,0,C6213*LABOR_HRS_WK_MES*SEASON_WEEKS*(1+DIM_PCT_MES)^C6213)</f>
        <v>452.90833186570273</v>
      </c>
      <c r="H6213" s="5">
        <f>E6213+F6213+G6213</f>
        <v>2795.8345586501218</v>
      </c>
      <c r="I6213" s="5">
        <f>MIN(H6213,FARMER_HRS)</f>
        <v>720</v>
      </c>
      <c r="J6213" s="5">
        <f>MAX(0,H6213-FARMER_HRS)</f>
        <v>2075.8345586501218</v>
      </c>
      <c r="K6213" s="2">
        <f>I6213*FARMER_RATE+J6213*TEMP_WORKER_RATE</f>
        <v>61038.794421009057</v>
      </c>
      <c r="L6213" s="2">
        <f>A6213*PRICE_TOM+B6213*PRICE_CAR+C6213*PRICE_MES</f>
        <v>126534</v>
      </c>
      <c r="M6213" s="2">
        <f>A6213*FERT_BED_TOM+B6213*FERT_BED_CAR+C6213*FERT_BED_MES</f>
        <v>20680</v>
      </c>
      <c r="N6213" s="6">
        <f>IF(AND(D6213&lt;=TOTAL_BEDS,J6213&lt;=TEMP_WORKER_MAX*TEMP_WORKER_HRS),1,0)</f>
        <v>1</v>
      </c>
      <c r="O6213" s="2">
        <f>L6213-M6213-K6213-FIXED_COSTS</f>
        <v>24815.205578990943</v>
      </c>
      <c r="P6213" s="2">
        <f>IF(N6213=1,O6213,"")</f>
        <v>24815.205578990943</v>
      </c>
    </row>
    <row r="6214">
      <c r="A6214" s="6">
        <v>9</v>
      </c>
      <c r="B6214" s="6">
        <v>11</v>
      </c>
      <c r="C6214" s="6">
        <v>10</v>
      </c>
      <c r="D6214" s="6">
        <f>A6214+B6214+C6214</f>
        <v>30</v>
      </c>
      <c r="E6214" s="5">
        <f>IF(A6214=0,0,A6214*LABOR_HRS_WK_TOM*SEASON_WEEKS*(1+DIM_PCT_TOM)^A6214)</f>
        <v>1909.9376297100016</v>
      </c>
      <c r="F6214" s="5">
        <f>IF(B6214=0,0,B6214*LABOR_HRS_WK_CAR*SEASON_WEEKS*(1+DIM_PCT_CAR)^B6214)</f>
        <v>432.98859707441773</v>
      </c>
      <c r="G6214" s="5">
        <f>IF(C6214=0,0,C6214*LABOR_HRS_WK_MES*SEASON_WEEKS*(1+DIM_PCT_MES)^C6214)</f>
        <v>509.52187334891551</v>
      </c>
      <c r="H6214" s="5">
        <f>E6214+F6214+G6214</f>
        <v>2852.4481001333347</v>
      </c>
      <c r="I6214" s="5">
        <f>MIN(H6214,FARMER_HRS)</f>
        <v>720</v>
      </c>
      <c r="J6214" s="5">
        <f>MAX(0,H6214-FARMER_HRS)</f>
        <v>2132.4481001333347</v>
      </c>
      <c r="K6214" s="2">
        <f>I6214*FARMER_RATE+J6214*TEMP_WORKER_RATE</f>
        <v>62021.668405092612</v>
      </c>
      <c r="L6214" s="2">
        <f>A6214*PRICE_TOM+B6214*PRICE_CAR+C6214*PRICE_MES</f>
        <v>129234</v>
      </c>
      <c r="M6214" s="2">
        <f>A6214*FERT_BED_TOM+B6214*FERT_BED_CAR+C6214*FERT_BED_MES</f>
        <v>21560</v>
      </c>
      <c r="N6214" s="6">
        <f>IF(AND(D6214&lt;=TOTAL_BEDS,J6214&lt;=TEMP_WORKER_MAX*TEMP_WORKER_HRS),1,0)</f>
        <v>1</v>
      </c>
      <c r="O6214" s="2">
        <f>L6214-M6214-K6214-FIXED_COSTS</f>
        <v>25652.331594907388</v>
      </c>
      <c r="P6214" s="2">
        <f>IF(N6214=1,O6214,"")</f>
        <v>25652.331594907388</v>
      </c>
    </row>
    <row r="6215">
      <c r="A6215" s="6">
        <v>9</v>
      </c>
      <c r="B6215" s="6">
        <v>11</v>
      </c>
      <c r="C6215" s="6">
        <v>11</v>
      </c>
      <c r="D6215" s="6">
        <f>A6215+B6215+C6215</f>
        <v>31</v>
      </c>
      <c r="E6215" s="5">
        <f>IF(A6215=0,0,A6215*LABOR_HRS_WK_TOM*SEASON_WEEKS*(1+DIM_PCT_TOM)^A6215)</f>
        <v>1909.9376297100016</v>
      </c>
      <c r="F6215" s="5">
        <f>IF(B6215=0,0,B6215*LABOR_HRS_WK_CAR*SEASON_WEEKS*(1+DIM_PCT_CAR)^B6215)</f>
        <v>432.98859707441773</v>
      </c>
      <c r="G6215" s="5">
        <f>IF(C6215=0,0,C6215*LABOR_HRS_WK_MES*SEASON_WEEKS*(1+DIM_PCT_MES)^C6215)</f>
        <v>567.47998644235463</v>
      </c>
      <c r="H6215" s="5">
        <f>E6215+F6215+G6215</f>
        <v>2910.4062132267736</v>
      </c>
      <c r="I6215" s="5">
        <f>MIN(H6215,FARMER_HRS)</f>
        <v>720</v>
      </c>
      <c r="J6215" s="5">
        <f>MAX(0,H6215-FARMER_HRS)</f>
        <v>2190.4062132267736</v>
      </c>
      <c r="K6215" s="2">
        <f>I6215*FARMER_RATE+J6215*TEMP_WORKER_RATE</f>
        <v>63027.885646298149</v>
      </c>
      <c r="L6215" s="2">
        <f>A6215*PRICE_TOM+B6215*PRICE_CAR+C6215*PRICE_MES</f>
        <v>131934</v>
      </c>
      <c r="M6215" s="2">
        <f>A6215*FERT_BED_TOM+B6215*FERT_BED_CAR+C6215*FERT_BED_MES</f>
        <v>22440</v>
      </c>
      <c r="N6215" s="6">
        <f>IF(AND(D6215&lt;=TOTAL_BEDS,J6215&lt;=TEMP_WORKER_MAX*TEMP_WORKER_HRS),1,0)</f>
        <v>1</v>
      </c>
      <c r="O6215" s="2">
        <f>L6215-M6215-K6215-FIXED_COSTS</f>
        <v>26466.114353701851</v>
      </c>
      <c r="P6215" s="2">
        <f>IF(N6215=1,O6215,"")</f>
        <v>26466.114353701851</v>
      </c>
    </row>
    <row r="6216">
      <c r="A6216" s="6">
        <v>9</v>
      </c>
      <c r="B6216" s="6">
        <v>11</v>
      </c>
      <c r="C6216" s="6">
        <v>12</v>
      </c>
      <c r="D6216" s="6">
        <f>A6216+B6216+C6216</f>
        <v>32</v>
      </c>
      <c r="E6216" s="5">
        <f>IF(A6216=0,0,A6216*LABOR_HRS_WK_TOM*SEASON_WEEKS*(1+DIM_PCT_TOM)^A6216)</f>
        <v>1909.9376297100016</v>
      </c>
      <c r="F6216" s="5">
        <f>IF(B6216=0,0,B6216*LABOR_HRS_WK_CAR*SEASON_WEEKS*(1+DIM_PCT_CAR)^B6216)</f>
        <v>432.98859707441773</v>
      </c>
      <c r="G6216" s="5">
        <f>IF(C6216=0,0,C6216*LABOR_HRS_WK_MES*SEASON_WEEKS*(1+DIM_PCT_MES)^C6216)</f>
        <v>626.807439570419</v>
      </c>
      <c r="H6216" s="5">
        <f>E6216+F6216+G6216</f>
        <v>2969.7336663548381</v>
      </c>
      <c r="I6216" s="5">
        <f>MIN(H6216,FARMER_HRS)</f>
        <v>720</v>
      </c>
      <c r="J6216" s="5">
        <f>MAX(0,H6216-FARMER_HRS)</f>
        <v>2249.7336663548381</v>
      </c>
      <c r="K6216" s="2">
        <f>I6216*FARMER_RATE+J6216*TEMP_WORKER_RATE</f>
        <v>64057.876151993718</v>
      </c>
      <c r="L6216" s="2">
        <f>A6216*PRICE_TOM+B6216*PRICE_CAR+C6216*PRICE_MES</f>
        <v>134634</v>
      </c>
      <c r="M6216" s="2">
        <f>A6216*FERT_BED_TOM+B6216*FERT_BED_CAR+C6216*FERT_BED_MES</f>
        <v>23320</v>
      </c>
      <c r="N6216" s="6">
        <f>IF(AND(D6216&lt;=TOTAL_BEDS,J6216&lt;=TEMP_WORKER_MAX*TEMP_WORKER_HRS),1,0)</f>
        <v>1</v>
      </c>
      <c r="O6216" s="2">
        <f>L6216-M6216-K6216-FIXED_COSTS</f>
        <v>27256.123848006282</v>
      </c>
      <c r="P6216" s="2">
        <f>IF(N6216=1,O6216,"")</f>
        <v>27256.123848006282</v>
      </c>
    </row>
    <row r="6217">
      <c r="A6217" s="6">
        <v>9</v>
      </c>
      <c r="B6217" s="6">
        <v>11</v>
      </c>
      <c r="C6217" s="6">
        <v>13</v>
      </c>
      <c r="D6217" s="6">
        <f>A6217+B6217+C6217</f>
        <v>33</v>
      </c>
      <c r="E6217" s="5">
        <f>IF(A6217=0,0,A6217*LABOR_HRS_WK_TOM*SEASON_WEEKS*(1+DIM_PCT_TOM)^A6217)</f>
        <v>1909.9376297100016</v>
      </c>
      <c r="F6217" s="5">
        <f>IF(B6217=0,0,B6217*LABOR_HRS_WK_CAR*SEASON_WEEKS*(1+DIM_PCT_CAR)^B6217)</f>
        <v>432.98859707441773</v>
      </c>
      <c r="G6217" s="5">
        <f>IF(C6217=0,0,C6217*LABOR_HRS_WK_MES*SEASON_WEEKS*(1+DIM_PCT_MES)^C6217)</f>
        <v>687.52941027880331</v>
      </c>
      <c r="H6217" s="5">
        <f>E6217+F6217+G6217</f>
        <v>3030.4556370632226</v>
      </c>
      <c r="I6217" s="5">
        <f>MIN(H6217,FARMER_HRS)</f>
        <v>720</v>
      </c>
      <c r="J6217" s="5">
        <f>MAX(0,H6217-FARMER_HRS)</f>
        <v>2310.4556370632226</v>
      </c>
      <c r="K6217" s="2">
        <f>I6217*FARMER_RATE+J6217*TEMP_WORKER_RATE</f>
        <v>65112.077032347617</v>
      </c>
      <c r="L6217" s="2">
        <f>A6217*PRICE_TOM+B6217*PRICE_CAR+C6217*PRICE_MES</f>
        <v>137334</v>
      </c>
      <c r="M6217" s="2">
        <f>A6217*FERT_BED_TOM+B6217*FERT_BED_CAR+C6217*FERT_BED_MES</f>
        <v>24200</v>
      </c>
      <c r="N6217" s="6">
        <f>IF(AND(D6217&lt;=TOTAL_BEDS,J6217&lt;=TEMP_WORKER_MAX*TEMP_WORKER_HRS),1,0)</f>
        <v>1</v>
      </c>
      <c r="O6217" s="2">
        <f>L6217-M6217-K6217-FIXED_COSTS</f>
        <v>28021.922967652383</v>
      </c>
      <c r="P6217" s="2">
        <f>IF(N6217=1,O6217,"")</f>
        <v>28021.922967652383</v>
      </c>
    </row>
    <row r="6218">
      <c r="A6218" s="6">
        <v>9</v>
      </c>
      <c r="B6218" s="6">
        <v>11</v>
      </c>
      <c r="C6218" s="6">
        <v>14</v>
      </c>
      <c r="D6218" s="6">
        <f>A6218+B6218+C6218</f>
        <v>34</v>
      </c>
      <c r="E6218" s="5">
        <f>IF(A6218=0,0,A6218*LABOR_HRS_WK_TOM*SEASON_WEEKS*(1+DIM_PCT_TOM)^A6218)</f>
        <v>1909.9376297100016</v>
      </c>
      <c r="F6218" s="5">
        <f>IF(B6218=0,0,B6218*LABOR_HRS_WK_CAR*SEASON_WEEKS*(1+DIM_PCT_CAR)^B6218)</f>
        <v>432.98859707441773</v>
      </c>
      <c r="G6218" s="5">
        <f>IF(C6218=0,0,C6218*LABOR_HRS_WK_MES*SEASON_WEEKS*(1+DIM_PCT_MES)^C6218)</f>
        <v>749.67149159246435</v>
      </c>
      <c r="H6218" s="5">
        <f>E6218+F6218+G6218</f>
        <v>3092.5977183768837</v>
      </c>
      <c r="I6218" s="5">
        <f>MIN(H6218,FARMER_HRS)</f>
        <v>720</v>
      </c>
      <c r="J6218" s="5">
        <f>MAX(0,H6218-FARMER_HRS)</f>
        <v>2372.5977183768837</v>
      </c>
      <c r="K6218" s="2">
        <f>I6218*FARMER_RATE+J6218*TEMP_WORKER_RATE</f>
        <v>66190.932610709788</v>
      </c>
      <c r="L6218" s="2">
        <f>A6218*PRICE_TOM+B6218*PRICE_CAR+C6218*PRICE_MES</f>
        <v>140034</v>
      </c>
      <c r="M6218" s="2">
        <f>A6218*FERT_BED_TOM+B6218*FERT_BED_CAR+C6218*FERT_BED_MES</f>
        <v>25080</v>
      </c>
      <c r="N6218" s="6">
        <f>IF(AND(D6218&lt;=TOTAL_BEDS,J6218&lt;=TEMP_WORKER_MAX*TEMP_WORKER_HRS),1,0)</f>
        <v>1</v>
      </c>
      <c r="O6218" s="2">
        <f>L6218-M6218-K6218-FIXED_COSTS</f>
        <v>28763.067389290212</v>
      </c>
      <c r="P6218" s="2">
        <f>IF(N6218=1,O6218,"")</f>
        <v>28763.067389290212</v>
      </c>
    </row>
    <row r="6219">
      <c r="A6219" s="6">
        <v>9</v>
      </c>
      <c r="B6219" s="6">
        <v>11</v>
      </c>
      <c r="C6219" s="6">
        <v>15</v>
      </c>
      <c r="D6219" s="6">
        <f>A6219+B6219+C6219</f>
        <v>35</v>
      </c>
      <c r="E6219" s="5">
        <f>IF(A6219=0,0,A6219*LABOR_HRS_WK_TOM*SEASON_WEEKS*(1+DIM_PCT_TOM)^A6219)</f>
        <v>1909.9376297100016</v>
      </c>
      <c r="F6219" s="5">
        <f>IF(B6219=0,0,B6219*LABOR_HRS_WK_CAR*SEASON_WEEKS*(1+DIM_PCT_CAR)^B6219)</f>
        <v>432.98859707441773</v>
      </c>
      <c r="G6219" s="5">
        <f>IF(C6219=0,0,C6219*LABOR_HRS_WK_MES*SEASON_WEEKS*(1+DIM_PCT_MES)^C6219)</f>
        <v>813.25969846861074</v>
      </c>
      <c r="H6219" s="5">
        <f>E6219+F6219+G6219</f>
        <v>3156.18592525303</v>
      </c>
      <c r="I6219" s="5">
        <f>MIN(H6219,FARMER_HRS)</f>
        <v>720</v>
      </c>
      <c r="J6219" s="5">
        <f>MAX(0,H6219-FARMER_HRS)</f>
        <v>2436.18592525303</v>
      </c>
      <c r="K6219" s="2">
        <f>I6219*FARMER_RATE+J6219*TEMP_WORKER_RATE</f>
        <v>67294.894535642874</v>
      </c>
      <c r="L6219" s="2">
        <f>A6219*PRICE_TOM+B6219*PRICE_CAR+C6219*PRICE_MES</f>
        <v>142734</v>
      </c>
      <c r="M6219" s="2">
        <f>A6219*FERT_BED_TOM+B6219*FERT_BED_CAR+C6219*FERT_BED_MES</f>
        <v>25960</v>
      </c>
      <c r="N6219" s="6">
        <f>IF(AND(D6219&lt;=TOTAL_BEDS,J6219&lt;=TEMP_WORKER_MAX*TEMP_WORKER_HRS),1,0)</f>
        <v>1</v>
      </c>
      <c r="O6219" s="2">
        <f>L6219-M6219-K6219-FIXED_COSTS</f>
        <v>29479.105464357126</v>
      </c>
      <c r="P6219" s="2">
        <f>IF(N6219=1,O6219,"")</f>
        <v>29479.105464357126</v>
      </c>
    </row>
    <row r="6220">
      <c r="A6220" s="6">
        <v>9</v>
      </c>
      <c r="B6220" s="6">
        <v>11</v>
      </c>
      <c r="C6220" s="6">
        <v>16</v>
      </c>
      <c r="D6220" s="6">
        <f>A6220+B6220+C6220</f>
        <v>36</v>
      </c>
      <c r="E6220" s="5">
        <f>IF(A6220=0,0,A6220*LABOR_HRS_WK_TOM*SEASON_WEEKS*(1+DIM_PCT_TOM)^A6220)</f>
        <v>1909.9376297100016</v>
      </c>
      <c r="F6220" s="5">
        <f>IF(B6220=0,0,B6220*LABOR_HRS_WK_CAR*SEASON_WEEKS*(1+DIM_PCT_CAR)^B6220)</f>
        <v>432.98859707441773</v>
      </c>
      <c r="G6220" s="5">
        <f>IF(C6220=0,0,C6220*LABOR_HRS_WK_MES*SEASON_WEEKS*(1+DIM_PCT_MES)^C6220)</f>
        <v>878.32047434609967</v>
      </c>
      <c r="H6220" s="5">
        <f>E6220+F6220+G6220</f>
        <v>3221.2467011305189</v>
      </c>
      <c r="I6220" s="5">
        <f>MIN(H6220,FARMER_HRS)</f>
        <v>720</v>
      </c>
      <c r="J6220" s="5">
        <f>MAX(0,H6220-FARMER_HRS)</f>
        <v>2501.2467011305189</v>
      </c>
      <c r="K6220" s="2">
        <f>I6220*FARMER_RATE+J6220*TEMP_WORKER_RATE</f>
        <v>68424.42189462707</v>
      </c>
      <c r="L6220" s="2">
        <f>A6220*PRICE_TOM+B6220*PRICE_CAR+C6220*PRICE_MES</f>
        <v>145434</v>
      </c>
      <c r="M6220" s="2">
        <f>A6220*FERT_BED_TOM+B6220*FERT_BED_CAR+C6220*FERT_BED_MES</f>
        <v>26840</v>
      </c>
      <c r="N6220" s="6">
        <f>IF(AND(D6220&lt;=TOTAL_BEDS,J6220&lt;=TEMP_WORKER_MAX*TEMP_WORKER_HRS),1,0)</f>
        <v>1</v>
      </c>
      <c r="O6220" s="2">
        <f>L6220-M6220-K6220-FIXED_COSTS</f>
        <v>30169.57810537293</v>
      </c>
      <c r="P6220" s="2">
        <f>IF(N6220=1,O6220,"")</f>
        <v>30169.57810537293</v>
      </c>
    </row>
    <row r="6221">
      <c r="A6221" s="6">
        <v>9</v>
      </c>
      <c r="B6221" s="6">
        <v>11</v>
      </c>
      <c r="C6221" s="6">
        <v>17</v>
      </c>
      <c r="D6221" s="6">
        <f>A6221+B6221+C6221</f>
        <v>37</v>
      </c>
      <c r="E6221" s="5">
        <f>IF(A6221=0,0,A6221*LABOR_HRS_WK_TOM*SEASON_WEEKS*(1+DIM_PCT_TOM)^A6221)</f>
        <v>1909.9376297100016</v>
      </c>
      <c r="F6221" s="5">
        <f>IF(B6221=0,0,B6221*LABOR_HRS_WK_CAR*SEASON_WEEKS*(1+DIM_PCT_CAR)^B6221)</f>
        <v>432.98859707441773</v>
      </c>
      <c r="G6221" s="5">
        <f>IF(C6221=0,0,C6221*LABOR_HRS_WK_MES*SEASON_WEEKS*(1+DIM_PCT_MES)^C6221)</f>
        <v>944.88069779263992</v>
      </c>
      <c r="H6221" s="5">
        <f>E6221+F6221+G6221</f>
        <v>3287.8069245770594</v>
      </c>
      <c r="I6221" s="5">
        <f>MIN(H6221,FARMER_HRS)</f>
        <v>720</v>
      </c>
      <c r="J6221" s="5">
        <f>MAX(0,H6221-FARMER_HRS)</f>
        <v>2567.8069245770594</v>
      </c>
      <c r="K6221" s="2">
        <f>I6221*FARMER_RATE+J6221*TEMP_WORKER_RATE</f>
        <v>69579.98132946284</v>
      </c>
      <c r="L6221" s="2">
        <f>A6221*PRICE_TOM+B6221*PRICE_CAR+C6221*PRICE_MES</f>
        <v>148134</v>
      </c>
      <c r="M6221" s="2">
        <f>A6221*FERT_BED_TOM+B6221*FERT_BED_CAR+C6221*FERT_BED_MES</f>
        <v>27720</v>
      </c>
      <c r="N6221" s="6">
        <f>IF(AND(D6221&lt;=TOTAL_BEDS,J6221&lt;=TEMP_WORKER_MAX*TEMP_WORKER_HRS),1,0)</f>
        <v>1</v>
      </c>
      <c r="O6221" s="2">
        <f>L6221-M6221-K6221-FIXED_COSTS</f>
        <v>30834.01867053716</v>
      </c>
      <c r="P6221" s="2">
        <f>IF(N6221=1,O6221,"")</f>
        <v>30834.01867053716</v>
      </c>
    </row>
    <row r="6222">
      <c r="A6222" s="6">
        <v>9</v>
      </c>
      <c r="B6222" s="6">
        <v>11</v>
      </c>
      <c r="C6222" s="6">
        <v>18</v>
      </c>
      <c r="D6222" s="6">
        <f>A6222+B6222+C6222</f>
        <v>38</v>
      </c>
      <c r="E6222" s="5">
        <f>IF(A6222=0,0,A6222*LABOR_HRS_WK_TOM*SEASON_WEEKS*(1+DIM_PCT_TOM)^A6222)</f>
        <v>1909.9376297100016</v>
      </c>
      <c r="F6222" s="5">
        <f>IF(B6222=0,0,B6222*LABOR_HRS_WK_CAR*SEASON_WEEKS*(1+DIM_PCT_CAR)^B6222)</f>
        <v>432.98859707441773</v>
      </c>
      <c r="G6222" s="5">
        <f>IF(C6222=0,0,C6222*LABOR_HRS_WK_MES*SEASON_WEEKS*(1+DIM_PCT_MES)^C6222)</f>
        <v>1012.9676892512272</v>
      </c>
      <c r="H6222" s="5">
        <f>E6222+F6222+G6222</f>
        <v>3355.8939160356463</v>
      </c>
      <c r="I6222" s="5">
        <f>MIN(H6222,FARMER_HRS)</f>
        <v>720</v>
      </c>
      <c r="J6222" s="5">
        <f>MAX(0,H6222-FARMER_HRS)</f>
        <v>2635.8939160356463</v>
      </c>
      <c r="K6222" s="2">
        <f>I6222*FARMER_RATE+J6222*TEMP_WORKER_RATE</f>
        <v>70762.047153396634</v>
      </c>
      <c r="L6222" s="2">
        <f>A6222*PRICE_TOM+B6222*PRICE_CAR+C6222*PRICE_MES</f>
        <v>150834</v>
      </c>
      <c r="M6222" s="2">
        <f>A6222*FERT_BED_TOM+B6222*FERT_BED_CAR+C6222*FERT_BED_MES</f>
        <v>28600</v>
      </c>
      <c r="N6222" s="6">
        <f>IF(AND(D6222&lt;=TOTAL_BEDS,J6222&lt;=TEMP_WORKER_MAX*TEMP_WORKER_HRS),1,0)</f>
        <v>1</v>
      </c>
      <c r="O6222" s="2">
        <f>L6222-M6222-K6222-FIXED_COSTS</f>
        <v>31471.952846603366</v>
      </c>
      <c r="P6222" s="2">
        <f>IF(N6222=1,O6222,"")</f>
        <v>31471.952846603366</v>
      </c>
    </row>
    <row r="6223">
      <c r="A6223" s="6">
        <v>9</v>
      </c>
      <c r="B6223" s="6">
        <v>11</v>
      </c>
      <c r="C6223" s="6">
        <v>19</v>
      </c>
      <c r="D6223" s="6">
        <f>A6223+B6223+C6223</f>
        <v>39</v>
      </c>
      <c r="E6223" s="5">
        <f>IF(A6223=0,0,A6223*LABOR_HRS_WK_TOM*SEASON_WEEKS*(1+DIM_PCT_TOM)^A6223)</f>
        <v>1909.9376297100016</v>
      </c>
      <c r="F6223" s="5">
        <f>IF(B6223=0,0,B6223*LABOR_HRS_WK_CAR*SEASON_WEEKS*(1+DIM_PCT_CAR)^B6223)</f>
        <v>432.98859707441773</v>
      </c>
      <c r="G6223" s="5">
        <f>IF(C6223=0,0,C6223*LABOR_HRS_WK_MES*SEASON_WEEKS*(1+DIM_PCT_MES)^C6223)</f>
        <v>1082.6092178872491</v>
      </c>
      <c r="H6223" s="5">
        <f>E6223+F6223+G6223</f>
        <v>3425.5354446716683</v>
      </c>
      <c r="I6223" s="5">
        <f>MIN(H6223,FARMER_HRS)</f>
        <v>720</v>
      </c>
      <c r="J6223" s="5">
        <f>MAX(0,H6223-FARMER_HRS)</f>
        <v>2705.5354446716683</v>
      </c>
      <c r="K6223" s="2">
        <f>I6223*FARMER_RATE+J6223*TEMP_WORKER_RATE</f>
        <v>71971.101469994232</v>
      </c>
      <c r="L6223" s="2">
        <f>A6223*PRICE_TOM+B6223*PRICE_CAR+C6223*PRICE_MES</f>
        <v>153534</v>
      </c>
      <c r="M6223" s="2">
        <f>A6223*FERT_BED_TOM+B6223*FERT_BED_CAR+C6223*FERT_BED_MES</f>
        <v>29480</v>
      </c>
      <c r="N6223" s="6">
        <f>IF(AND(D6223&lt;=TOTAL_BEDS,J6223&lt;=TEMP_WORKER_MAX*TEMP_WORKER_HRS),1,0)</f>
        <v>1</v>
      </c>
      <c r="O6223" s="2">
        <f>L6223-M6223-K6223-FIXED_COSTS</f>
        <v>32082.898530005768</v>
      </c>
      <c r="P6223" s="2">
        <f>IF(N6223=1,O6223,"")</f>
        <v>32082.898530005768</v>
      </c>
    </row>
    <row r="6224">
      <c r="A6224" s="6">
        <v>9</v>
      </c>
      <c r="B6224" s="6">
        <v>11</v>
      </c>
      <c r="C6224" s="6">
        <v>20</v>
      </c>
      <c r="D6224" s="6">
        <f>A6224+B6224+C6224</f>
        <v>40</v>
      </c>
      <c r="E6224" s="5">
        <f>IF(A6224=0,0,A6224*LABOR_HRS_WK_TOM*SEASON_WEEKS*(1+DIM_PCT_TOM)^A6224)</f>
        <v>1909.9376297100016</v>
      </c>
      <c r="F6224" s="5">
        <f>IF(B6224=0,0,B6224*LABOR_HRS_WK_CAR*SEASON_WEEKS*(1+DIM_PCT_CAR)^B6224)</f>
        <v>432.98859707441773</v>
      </c>
      <c r="G6224" s="5">
        <f>IF(C6224=0,0,C6224*LABOR_HRS_WK_MES*SEASON_WEEKS*(1+DIM_PCT_MES)^C6224)</f>
        <v>1153.8335085377259</v>
      </c>
      <c r="H6224" s="5">
        <f>E6224+F6224+G6224</f>
        <v>3496.7597353221454</v>
      </c>
      <c r="I6224" s="5">
        <f>MIN(H6224,FARMER_HRS)</f>
        <v>720</v>
      </c>
      <c r="J6224" s="5">
        <f>MAX(0,H6224-FARMER_HRS)</f>
        <v>2776.7597353221454</v>
      </c>
      <c r="K6224" s="2">
        <f>I6224*FARMER_RATE+J6224*TEMP_WORKER_RATE</f>
        <v>73207.63429378724</v>
      </c>
      <c r="L6224" s="2">
        <f>A6224*PRICE_TOM+B6224*PRICE_CAR+C6224*PRICE_MES</f>
        <v>156234</v>
      </c>
      <c r="M6224" s="2">
        <f>A6224*FERT_BED_TOM+B6224*FERT_BED_CAR+C6224*FERT_BED_MES</f>
        <v>30360</v>
      </c>
      <c r="N6224" s="6">
        <f>IF(AND(D6224&lt;=TOTAL_BEDS,J6224&lt;=TEMP_WORKER_MAX*TEMP_WORKER_HRS),1,0)</f>
        <v>1</v>
      </c>
      <c r="O6224" s="2">
        <f>L6224-M6224-K6224-FIXED_COSTS</f>
        <v>32666.36570621276</v>
      </c>
      <c r="P6224" s="2">
        <f>IF(N6224=1,O6224,"")</f>
        <v>32666.36570621276</v>
      </c>
    </row>
    <row r="6225">
      <c r="A6225" s="6">
        <v>9</v>
      </c>
      <c r="B6225" s="6">
        <v>11</v>
      </c>
      <c r="C6225" s="6">
        <v>21</v>
      </c>
      <c r="D6225" s="6">
        <f>A6225+B6225+C6225</f>
        <v>41</v>
      </c>
      <c r="E6225" s="5">
        <f>IF(A6225=0,0,A6225*LABOR_HRS_WK_TOM*SEASON_WEEKS*(1+DIM_PCT_TOM)^A6225)</f>
        <v>1909.9376297100016</v>
      </c>
      <c r="F6225" s="5">
        <f>IF(B6225=0,0,B6225*LABOR_HRS_WK_CAR*SEASON_WEEKS*(1+DIM_PCT_CAR)^B6225)</f>
        <v>432.98859707441773</v>
      </c>
      <c r="G6225" s="5">
        <f>IF(C6225=0,0,C6225*LABOR_HRS_WK_MES*SEASON_WEEKS*(1+DIM_PCT_MES)^C6225)</f>
        <v>1226.6692487641699</v>
      </c>
      <c r="H6225" s="5">
        <f>E6225+F6225+G6225</f>
        <v>3569.5954755485891</v>
      </c>
      <c r="I6225" s="5">
        <f>MIN(H6225,FARMER_HRS)</f>
        <v>720</v>
      </c>
      <c r="J6225" s="5">
        <f>MAX(0,H6225-FARMER_HRS)</f>
        <v>2849.5954755485891</v>
      </c>
      <c r="K6225" s="2">
        <f>I6225*FARMER_RATE+J6225*TEMP_WORKER_RATE</f>
        <v>74472.14367271855</v>
      </c>
      <c r="L6225" s="2">
        <f>A6225*PRICE_TOM+B6225*PRICE_CAR+C6225*PRICE_MES</f>
        <v>158934</v>
      </c>
      <c r="M6225" s="2">
        <f>A6225*FERT_BED_TOM+B6225*FERT_BED_CAR+C6225*FERT_BED_MES</f>
        <v>31240</v>
      </c>
      <c r="N6225" s="6">
        <f>IF(AND(D6225&lt;=TOTAL_BEDS,J6225&lt;=TEMP_WORKER_MAX*TEMP_WORKER_HRS),1,0)</f>
        <v>1</v>
      </c>
      <c r="O6225" s="2">
        <f>L6225-M6225-K6225-FIXED_COSTS</f>
        <v>33221.85632728145</v>
      </c>
      <c r="P6225" s="2">
        <f>IF(N6225=1,O6225,"")</f>
        <v>33221.85632728145</v>
      </c>
    </row>
    <row r="6226">
      <c r="A6226" s="6">
        <v>9</v>
      </c>
      <c r="B6226" s="6">
        <v>11</v>
      </c>
      <c r="C6226" s="6">
        <v>22</v>
      </c>
      <c r="D6226" s="6">
        <f>A6226+B6226+C6226</f>
        <v>42</v>
      </c>
      <c r="E6226" s="5">
        <f>IF(A6226=0,0,A6226*LABOR_HRS_WK_TOM*SEASON_WEEKS*(1+DIM_PCT_TOM)^A6226)</f>
        <v>1909.9376297100016</v>
      </c>
      <c r="F6226" s="5">
        <f>IF(B6226=0,0,B6226*LABOR_HRS_WK_CAR*SEASON_WEEKS*(1+DIM_PCT_CAR)^B6226)</f>
        <v>432.98859707441773</v>
      </c>
      <c r="G6226" s="5">
        <f>IF(C6226=0,0,C6226*LABOR_HRS_WK_MES*SEASON_WEEKS*(1+DIM_PCT_MES)^C6226)</f>
        <v>1301.1455960105659</v>
      </c>
      <c r="H6226" s="5">
        <f>E6226+F6226+G6226</f>
        <v>3644.0718227949851</v>
      </c>
      <c r="I6226" s="5">
        <f>MIN(H6226,FARMER_HRS)</f>
        <v>720</v>
      </c>
      <c r="J6226" s="5">
        <f>MAX(0,H6226-FARMER_HRS)</f>
        <v>2924.0718227949851</v>
      </c>
      <c r="K6226" s="2">
        <f>I6226*FARMER_RATE+J6226*TEMP_WORKER_RATE</f>
        <v>75765.135812412933</v>
      </c>
      <c r="L6226" s="2">
        <f>A6226*PRICE_TOM+B6226*PRICE_CAR+C6226*PRICE_MES</f>
        <v>161634</v>
      </c>
      <c r="M6226" s="2">
        <f>A6226*FERT_BED_TOM+B6226*FERT_BED_CAR+C6226*FERT_BED_MES</f>
        <v>32120</v>
      </c>
      <c r="N6226" s="6">
        <f>IF(AND(D6226&lt;=TOTAL_BEDS,J6226&lt;=TEMP_WORKER_MAX*TEMP_WORKER_HRS),1,0)</f>
        <v>1</v>
      </c>
      <c r="O6226" s="2">
        <f>L6226-M6226-K6226-FIXED_COSTS</f>
        <v>33748.864187587067</v>
      </c>
      <c r="P6226" s="2">
        <f>IF(N6226=1,O6226,"")</f>
        <v>33748.864187587067</v>
      </c>
    </row>
    <row r="6227">
      <c r="A6227" s="6">
        <v>9</v>
      </c>
      <c r="B6227" s="6">
        <v>11</v>
      </c>
      <c r="C6227" s="6">
        <v>23</v>
      </c>
      <c r="D6227" s="6">
        <f>A6227+B6227+C6227</f>
        <v>43</v>
      </c>
      <c r="E6227" s="5">
        <f>IF(A6227=0,0,A6227*LABOR_HRS_WK_TOM*SEASON_WEEKS*(1+DIM_PCT_TOM)^A6227)</f>
        <v>1909.9376297100016</v>
      </c>
      <c r="F6227" s="5">
        <f>IF(B6227=0,0,B6227*LABOR_HRS_WK_CAR*SEASON_WEEKS*(1+DIM_PCT_CAR)^B6227)</f>
        <v>432.98859707441773</v>
      </c>
      <c r="G6227" s="5">
        <f>IF(C6227=0,0,C6227*LABOR_HRS_WK_MES*SEASON_WEEKS*(1+DIM_PCT_MES)^C6227)</f>
        <v>1377.2921848680023</v>
      </c>
      <c r="H6227" s="5">
        <f>E6227+F6227+G6227</f>
        <v>3720.2184116524213</v>
      </c>
      <c r="I6227" s="5">
        <f>MIN(H6227,FARMER_HRS)</f>
        <v>720</v>
      </c>
      <c r="J6227" s="5">
        <f>MAX(0,H6227-FARMER_HRS)</f>
        <v>3000.2184116524213</v>
      </c>
      <c r="K6227" s="2">
        <f>I6227*FARMER_RATE+J6227*TEMP_WORKER_RATE</f>
        <v>77087.125202298979</v>
      </c>
      <c r="L6227" s="2">
        <f>A6227*PRICE_TOM+B6227*PRICE_CAR+C6227*PRICE_MES</f>
        <v>164334</v>
      </c>
      <c r="M6227" s="2">
        <f>A6227*FERT_BED_TOM+B6227*FERT_BED_CAR+C6227*FERT_BED_MES</f>
        <v>33000</v>
      </c>
      <c r="N6227" s="6">
        <f>IF(AND(D6227&lt;=TOTAL_BEDS,J6227&lt;=TEMP_WORKER_MAX*TEMP_WORKER_HRS),1,0)</f>
        <v>1</v>
      </c>
      <c r="O6227" s="2">
        <f>L6227-M6227-K6227-FIXED_COSTS</f>
        <v>34246.874797701021</v>
      </c>
      <c r="P6227" s="2">
        <f>IF(N6227=1,O6227,"")</f>
        <v>34246.874797701021</v>
      </c>
    </row>
    <row r="6228">
      <c r="A6228" s="6">
        <v>9</v>
      </c>
      <c r="B6228" s="6">
        <v>11</v>
      </c>
      <c r="C6228" s="6">
        <v>24</v>
      </c>
      <c r="D6228" s="6">
        <f>A6228+B6228+C6228</f>
        <v>44</v>
      </c>
      <c r="E6228" s="5">
        <f>IF(A6228=0,0,A6228*LABOR_HRS_WK_TOM*SEASON_WEEKS*(1+DIM_PCT_TOM)^A6228)</f>
        <v>1909.9376297100016</v>
      </c>
      <c r="F6228" s="5">
        <f>IF(B6228=0,0,B6228*LABOR_HRS_WK_CAR*SEASON_WEEKS*(1+DIM_PCT_CAR)^B6228)</f>
        <v>432.98859707441773</v>
      </c>
      <c r="G6228" s="5">
        <f>IF(C6228=0,0,C6228*LABOR_HRS_WK_MES*SEASON_WEEKS*(1+DIM_PCT_MES)^C6228)</f>
        <v>1455.139134447498</v>
      </c>
      <c r="H6228" s="5">
        <f>E6228+F6228+G6228</f>
        <v>3798.0653612319174</v>
      </c>
      <c r="I6228" s="5">
        <f>MIN(H6228,FARMER_HRS)</f>
        <v>720</v>
      </c>
      <c r="J6228" s="5">
        <f>MAX(0,H6228-FARMER_HRS)</f>
        <v>3078.0653612319174</v>
      </c>
      <c r="K6228" s="2">
        <f>I6228*FARMER_RATE+J6228*TEMP_WORKER_RATE</f>
        <v>78438.634743609669</v>
      </c>
      <c r="L6228" s="2">
        <f>A6228*PRICE_TOM+B6228*PRICE_CAR+C6228*PRICE_MES</f>
        <v>167034</v>
      </c>
      <c r="M6228" s="2">
        <f>A6228*FERT_BED_TOM+B6228*FERT_BED_CAR+C6228*FERT_BED_MES</f>
        <v>33880</v>
      </c>
      <c r="N6228" s="6">
        <f>IF(AND(D6228&lt;=TOTAL_BEDS,J6228&lt;=TEMP_WORKER_MAX*TEMP_WORKER_HRS),1,0)</f>
        <v>1</v>
      </c>
      <c r="O6228" s="2">
        <f>L6228-M6228-K6228-FIXED_COSTS</f>
        <v>34715.365256390331</v>
      </c>
      <c r="P6228" s="2">
        <f>IF(N6228=1,O6228,"")</f>
        <v>34715.365256390331</v>
      </c>
    </row>
    <row r="6229">
      <c r="A6229" s="6">
        <v>9</v>
      </c>
      <c r="B6229" s="6">
        <v>11</v>
      </c>
      <c r="C6229" s="6">
        <v>25</v>
      </c>
      <c r="D6229" s="6">
        <f>A6229+B6229+C6229</f>
        <v>45</v>
      </c>
      <c r="E6229" s="5">
        <f>IF(A6229=0,0,A6229*LABOR_HRS_WK_TOM*SEASON_WEEKS*(1+DIM_PCT_TOM)^A6229)</f>
        <v>1909.9376297100016</v>
      </c>
      <c r="F6229" s="5">
        <f>IF(B6229=0,0,B6229*LABOR_HRS_WK_CAR*SEASON_WEEKS*(1+DIM_PCT_CAR)^B6229)</f>
        <v>432.98859707441773</v>
      </c>
      <c r="G6229" s="5">
        <f>IF(C6229=0,0,C6229*LABOR_HRS_WK_MES*SEASON_WEEKS*(1+DIM_PCT_MES)^C6229)</f>
        <v>1534.7170558625955</v>
      </c>
      <c r="H6229" s="5">
        <f>E6229+F6229+G6229</f>
        <v>3877.6432826470145</v>
      </c>
      <c r="I6229" s="5">
        <f>MIN(H6229,FARMER_HRS)</f>
        <v>720</v>
      </c>
      <c r="J6229" s="5">
        <f>MAX(0,H6229-FARMER_HRS)</f>
        <v>3157.6432826470145</v>
      </c>
      <c r="K6229" s="2">
        <f>I6229*FARMER_RATE+J6229*TEMP_WORKER_RATE</f>
        <v>79820.195879288454</v>
      </c>
      <c r="L6229" s="2">
        <f>A6229*PRICE_TOM+B6229*PRICE_CAR+C6229*PRICE_MES</f>
        <v>169734</v>
      </c>
      <c r="M6229" s="2">
        <f>A6229*FERT_BED_TOM+B6229*FERT_BED_CAR+C6229*FERT_BED_MES</f>
        <v>34760</v>
      </c>
      <c r="N6229" s="6">
        <f>IF(AND(D6229&lt;=TOTAL_BEDS,J6229&lt;=TEMP_WORKER_MAX*TEMP_WORKER_HRS),1,0)</f>
        <v>1</v>
      </c>
      <c r="O6229" s="2">
        <f>L6229-M6229-K6229-FIXED_COSTS</f>
        <v>35153.804120711546</v>
      </c>
      <c r="P6229" s="2">
        <f>IF(N6229=1,O6229,"")</f>
        <v>35153.804120711546</v>
      </c>
    </row>
    <row r="6230">
      <c r="A6230" s="6">
        <v>9</v>
      </c>
      <c r="B6230" s="6">
        <v>11</v>
      </c>
      <c r="C6230" s="6">
        <v>26</v>
      </c>
      <c r="D6230" s="6">
        <f>A6230+B6230+C6230</f>
        <v>46</v>
      </c>
      <c r="E6230" s="5">
        <f>IF(A6230=0,0,A6230*LABOR_HRS_WK_TOM*SEASON_WEEKS*(1+DIM_PCT_TOM)^A6230)</f>
        <v>1909.9376297100016</v>
      </c>
      <c r="F6230" s="5">
        <f>IF(B6230=0,0,B6230*LABOR_HRS_WK_CAR*SEASON_WEEKS*(1+DIM_PCT_CAR)^B6230)</f>
        <v>432.98859707441773</v>
      </c>
      <c r="G6230" s="5">
        <f>IF(C6230=0,0,C6230*LABOR_HRS_WK_MES*SEASON_WEEKS*(1+DIM_PCT_MES)^C6230)</f>
        <v>1616.0570598233128</v>
      </c>
      <c r="H6230" s="5">
        <f>E6230+F6230+G6230</f>
        <v>3958.9832866077322</v>
      </c>
      <c r="I6230" s="5">
        <f>MIN(H6230,FARMER_HRS)</f>
        <v>720</v>
      </c>
      <c r="J6230" s="5">
        <f>MAX(0,H6230-FARMER_HRS)</f>
        <v>3238.9832866077322</v>
      </c>
      <c r="K6230" s="2">
        <f>I6230*FARMER_RATE+J6230*TEMP_WORKER_RATE</f>
        <v>81232.348725828691</v>
      </c>
      <c r="L6230" s="2">
        <f>A6230*PRICE_TOM+B6230*PRICE_CAR+C6230*PRICE_MES</f>
        <v>172434</v>
      </c>
      <c r="M6230" s="2">
        <f>A6230*FERT_BED_TOM+B6230*FERT_BED_CAR+C6230*FERT_BED_MES</f>
        <v>35640</v>
      </c>
      <c r="N6230" s="6">
        <f>IF(AND(D6230&lt;=TOTAL_BEDS,J6230&lt;=TEMP_WORKER_MAX*TEMP_WORKER_HRS),1,0)</f>
        <v>1</v>
      </c>
      <c r="O6230" s="2">
        <f>L6230-M6230-K6230-FIXED_COSTS</f>
        <v>35561.651274171309</v>
      </c>
      <c r="P6230" s="2">
        <f>IF(N6230=1,O6230,"")</f>
        <v>35561.651274171309</v>
      </c>
    </row>
    <row r="6231">
      <c r="A6231" s="6">
        <v>9</v>
      </c>
      <c r="B6231" s="6">
        <v>11</v>
      </c>
      <c r="C6231" s="6">
        <v>27</v>
      </c>
      <c r="D6231" s="6">
        <f>A6231+B6231+C6231</f>
        <v>47</v>
      </c>
      <c r="E6231" s="5">
        <f>IF(A6231=0,0,A6231*LABOR_HRS_WK_TOM*SEASON_WEEKS*(1+DIM_PCT_TOM)^A6231)</f>
        <v>1909.9376297100016</v>
      </c>
      <c r="F6231" s="5">
        <f>IF(B6231=0,0,B6231*LABOR_HRS_WK_CAR*SEASON_WEEKS*(1+DIM_PCT_CAR)^B6231)</f>
        <v>432.98859707441773</v>
      </c>
      <c r="G6231" s="5">
        <f>IF(C6231=0,0,C6231*LABOR_HRS_WK_MES*SEASON_WEEKS*(1+DIM_PCT_MES)^C6231)</f>
        <v>1699.19076434307</v>
      </c>
      <c r="H6231" s="5">
        <f>E6231+F6231+G6231</f>
        <v>4042.1169911274892</v>
      </c>
      <c r="I6231" s="5">
        <f>MIN(H6231,FARMER_HRS)</f>
        <v>720</v>
      </c>
      <c r="J6231" s="5">
        <f>MAX(0,H6231-FARMER_HRS)</f>
        <v>3322.1169911274892</v>
      </c>
      <c r="K6231" s="2">
        <f>I6231*FARMER_RATE+J6231*TEMP_WORKER_RATE</f>
        <v>82675.642207074474</v>
      </c>
      <c r="L6231" s="2">
        <f>A6231*PRICE_TOM+B6231*PRICE_CAR+C6231*PRICE_MES</f>
        <v>175134</v>
      </c>
      <c r="M6231" s="2">
        <f>A6231*FERT_BED_TOM+B6231*FERT_BED_CAR+C6231*FERT_BED_MES</f>
        <v>36520</v>
      </c>
      <c r="N6231" s="6">
        <f>IF(AND(D6231&lt;=TOTAL_BEDS,J6231&lt;=TEMP_WORKER_MAX*TEMP_WORKER_HRS),1,0)</f>
        <v>1</v>
      </c>
      <c r="O6231" s="2">
        <f>L6231-M6231-K6231-FIXED_COSTS</f>
        <v>35938.357792925526</v>
      </c>
      <c r="P6231" s="2">
        <f>IF(N6231=1,O6231,"")</f>
        <v>35938.357792925526</v>
      </c>
    </row>
    <row r="6232">
      <c r="A6232" s="6">
        <v>9</v>
      </c>
      <c r="B6232" s="6">
        <v>11</v>
      </c>
      <c r="C6232" s="6">
        <v>28</v>
      </c>
      <c r="D6232" s="6">
        <f>A6232+B6232+C6232</f>
        <v>48</v>
      </c>
      <c r="E6232" s="5">
        <f>IF(A6232=0,0,A6232*LABOR_HRS_WK_TOM*SEASON_WEEKS*(1+DIM_PCT_TOM)^A6232)</f>
        <v>1909.9376297100016</v>
      </c>
      <c r="F6232" s="5">
        <f>IF(B6232=0,0,B6232*LABOR_HRS_WK_CAR*SEASON_WEEKS*(1+DIM_PCT_CAR)^B6232)</f>
        <v>432.98859707441773</v>
      </c>
      <c r="G6232" s="5">
        <f>IF(C6232=0,0,C6232*LABOR_HRS_WK_MES*SEASON_WEEKS*(1+DIM_PCT_MES)^C6232)</f>
        <v>1784.1503025602233</v>
      </c>
      <c r="H6232" s="5">
        <f>E6232+F6232+G6232</f>
        <v>4127.076529344642</v>
      </c>
      <c r="I6232" s="5">
        <f>MIN(H6232,FARMER_HRS)</f>
        <v>720</v>
      </c>
      <c r="J6232" s="5">
        <f>MAX(0,H6232-FARMER_HRS)</f>
        <v>3407.076529344642</v>
      </c>
      <c r="K6232" s="2">
        <f>I6232*FARMER_RATE+J6232*TEMP_WORKER_RATE</f>
        <v>84150.634190011144</v>
      </c>
      <c r="L6232" s="2">
        <f>A6232*PRICE_TOM+B6232*PRICE_CAR+C6232*PRICE_MES</f>
        <v>177834</v>
      </c>
      <c r="M6232" s="2">
        <f>A6232*FERT_BED_TOM+B6232*FERT_BED_CAR+C6232*FERT_BED_MES</f>
        <v>37400</v>
      </c>
      <c r="N6232" s="6">
        <f>IF(AND(D6232&lt;=TOTAL_BEDS,J6232&lt;=TEMP_WORKER_MAX*TEMP_WORKER_HRS),1,0)</f>
        <v>1</v>
      </c>
      <c r="O6232" s="2">
        <f>L6232-M6232-K6232-FIXED_COSTS</f>
        <v>36283.365809988856</v>
      </c>
      <c r="P6232" s="2">
        <f>IF(N6232=1,O6232,"")</f>
        <v>36283.365809988856</v>
      </c>
    </row>
    <row r="6233">
      <c r="A6233" s="6">
        <v>9</v>
      </c>
      <c r="B6233" s="6">
        <v>11</v>
      </c>
      <c r="C6233" s="6">
        <v>29</v>
      </c>
      <c r="D6233" s="6">
        <f>A6233+B6233+C6233</f>
        <v>49</v>
      </c>
      <c r="E6233" s="5">
        <f>IF(A6233=0,0,A6233*LABOR_HRS_WK_TOM*SEASON_WEEKS*(1+DIM_PCT_TOM)^A6233)</f>
        <v>1909.9376297100016</v>
      </c>
      <c r="F6233" s="5">
        <f>IF(B6233=0,0,B6233*LABOR_HRS_WK_CAR*SEASON_WEEKS*(1+DIM_PCT_CAR)^B6233)</f>
        <v>432.98859707441773</v>
      </c>
      <c r="G6233" s="5">
        <f>IF(C6233=0,0,C6233*LABOR_HRS_WK_MES*SEASON_WEEKS*(1+DIM_PCT_MES)^C6233)</f>
        <v>1870.9683306758766</v>
      </c>
      <c r="H6233" s="5">
        <f>E6233+F6233+G6233</f>
        <v>4213.8945574602958</v>
      </c>
      <c r="I6233" s="5">
        <f>MIN(H6233,FARMER_HRS)</f>
        <v>720</v>
      </c>
      <c r="J6233" s="5">
        <f>MAX(0,H6233-FARMER_HRS)</f>
        <v>3493.8945574602958</v>
      </c>
      <c r="K6233" s="2">
        <f>I6233*FARMER_RATE+J6233*TEMP_WORKER_RATE</f>
        <v>85657.891622574578</v>
      </c>
      <c r="L6233" s="2">
        <f>A6233*PRICE_TOM+B6233*PRICE_CAR+C6233*PRICE_MES</f>
        <v>180534</v>
      </c>
      <c r="M6233" s="2">
        <f>A6233*FERT_BED_TOM+B6233*FERT_BED_CAR+C6233*FERT_BED_MES</f>
        <v>38280</v>
      </c>
      <c r="N6233" s="6">
        <f>IF(AND(D6233&lt;=TOTAL_BEDS,J6233&lt;=TEMP_WORKER_MAX*TEMP_WORKER_HRS),1,0)</f>
        <v>1</v>
      </c>
      <c r="O6233" s="2">
        <f>L6233-M6233-K6233-FIXED_COSTS</f>
        <v>36596.108377425422</v>
      </c>
      <c r="P6233" s="2">
        <f>IF(N6233=1,O6233,"")</f>
        <v>36596.108377425422</v>
      </c>
    </row>
    <row r="6234">
      <c r="A6234" s="6">
        <v>9</v>
      </c>
      <c r="B6234" s="6">
        <v>11</v>
      </c>
      <c r="C6234" s="6">
        <v>30</v>
      </c>
      <c r="D6234" s="6">
        <f>A6234+B6234+C6234</f>
        <v>50</v>
      </c>
      <c r="E6234" s="5">
        <f>IF(A6234=0,0,A6234*LABOR_HRS_WK_TOM*SEASON_WEEKS*(1+DIM_PCT_TOM)^A6234)</f>
        <v>1909.9376297100016</v>
      </c>
      <c r="F6234" s="5">
        <f>IF(B6234=0,0,B6234*LABOR_HRS_WK_CAR*SEASON_WEEKS*(1+DIM_PCT_CAR)^B6234)</f>
        <v>432.98859707441773</v>
      </c>
      <c r="G6234" s="5">
        <f>IF(C6234=0,0,C6234*LABOR_HRS_WK_MES*SEASON_WEEKS*(1+DIM_PCT_MES)^C6234)</f>
        <v>1959.6780360096466</v>
      </c>
      <c r="H6234" s="5">
        <f>E6234+F6234+G6234</f>
        <v>4302.604262794066</v>
      </c>
      <c r="I6234" s="5">
        <f>MIN(H6234,FARMER_HRS)</f>
        <v>720</v>
      </c>
      <c r="J6234" s="5">
        <f>MAX(0,H6234-FARMER_HRS)</f>
        <v>3582.604262794066</v>
      </c>
      <c r="K6234" s="2">
        <f>I6234*FARMER_RATE+J6234*TEMP_WORKER_RATE</f>
        <v>87197.990673508088</v>
      </c>
      <c r="L6234" s="2">
        <f>A6234*PRICE_TOM+B6234*PRICE_CAR+C6234*PRICE_MES</f>
        <v>183234</v>
      </c>
      <c r="M6234" s="2">
        <f>A6234*FERT_BED_TOM+B6234*FERT_BED_CAR+C6234*FERT_BED_MES</f>
        <v>39160</v>
      </c>
      <c r="N6234" s="6">
        <f>IF(AND(D6234&lt;=TOTAL_BEDS,J6234&lt;=TEMP_WORKER_MAX*TEMP_WORKER_HRS),1,0)</f>
        <v>1</v>
      </c>
      <c r="O6234" s="2">
        <f>L6234-M6234-K6234-FIXED_COSTS</f>
        <v>36876.009326491912</v>
      </c>
      <c r="P6234" s="2">
        <f>IF(N6234=1,O6234,"")</f>
        <v>36876.009326491912</v>
      </c>
    </row>
    <row r="6235">
      <c r="A6235" s="6">
        <v>9</v>
      </c>
      <c r="B6235" s="6">
        <v>12</v>
      </c>
      <c r="C6235" s="6">
        <v>0</v>
      </c>
      <c r="D6235" s="6">
        <f>A6235+B6235+C6235</f>
        <v>21</v>
      </c>
      <c r="E6235" s="5">
        <f>IF(A6235=0,0,A6235*LABOR_HRS_WK_TOM*SEASON_WEEKS*(1+DIM_PCT_TOM)^A6235)</f>
        <v>1909.9376297100016</v>
      </c>
      <c r="F6235" s="5">
        <f>IF(B6235=0,0,B6235*LABOR_HRS_WK_CAR*SEASON_WEEKS*(1+DIM_PCT_CAR)^B6235)</f>
        <v>484.15997672866695</v>
      </c>
      <c r="G6235" s="5">
        <f>IF(C6235=0,0,C6235*LABOR_HRS_WK_MES*SEASON_WEEKS*(1+DIM_PCT_MES)^C6235)</f>
        <v>0</v>
      </c>
      <c r="H6235" s="5">
        <f>E6235+F6235+G6235</f>
        <v>2394.0976064386687</v>
      </c>
      <c r="I6235" s="5">
        <f>MIN(H6235,FARMER_HRS)</f>
        <v>720</v>
      </c>
      <c r="J6235" s="5">
        <f>MAX(0,H6235-FARMER_HRS)</f>
        <v>1674.0976064386687</v>
      </c>
      <c r="K6235" s="2">
        <f>I6235*FARMER_RATE+J6235*TEMP_WORKER_RATE</f>
        <v>54064.194556226881</v>
      </c>
      <c r="L6235" s="2">
        <f>A6235*PRICE_TOM+B6235*PRICE_CAR+C6235*PRICE_MES</f>
        <v>104328</v>
      </c>
      <c r="M6235" s="2">
        <f>A6235*FERT_BED_TOM+B6235*FERT_BED_CAR+C6235*FERT_BED_MES</f>
        <v>13200</v>
      </c>
      <c r="N6235" s="6">
        <f>IF(AND(D6235&lt;=TOTAL_BEDS,J6235&lt;=TEMP_WORKER_MAX*TEMP_WORKER_HRS),1,0)</f>
        <v>1</v>
      </c>
      <c r="O6235" s="2">
        <f>L6235-M6235-K6235-FIXED_COSTS</f>
        <v>17063.805443773119</v>
      </c>
      <c r="P6235" s="2">
        <f>IF(N6235=1,O6235,"")</f>
        <v>17063.805443773119</v>
      </c>
    </row>
    <row r="6236">
      <c r="A6236" s="6">
        <v>9</v>
      </c>
      <c r="B6236" s="6">
        <v>12</v>
      </c>
      <c r="C6236" s="6">
        <v>1</v>
      </c>
      <c r="D6236" s="6">
        <f>A6236+B6236+C6236</f>
        <v>22</v>
      </c>
      <c r="E6236" s="5">
        <f>IF(A6236=0,0,A6236*LABOR_HRS_WK_TOM*SEASON_WEEKS*(1+DIM_PCT_TOM)^A6236)</f>
        <v>1909.9376297100016</v>
      </c>
      <c r="F6236" s="5">
        <f>IF(B6236=0,0,B6236*LABOR_HRS_WK_CAR*SEASON_WEEKS*(1+DIM_PCT_CAR)^B6236)</f>
        <v>484.15997672866695</v>
      </c>
      <c r="G6236" s="5">
        <f>IF(C6236=0,0,C6236*LABOR_HRS_WK_MES*SEASON_WEEKS*(1+DIM_PCT_MES)^C6236)</f>
        <v>45.5625</v>
      </c>
      <c r="H6236" s="5">
        <f>E6236+F6236+G6236</f>
        <v>2439.6601064386687</v>
      </c>
      <c r="I6236" s="5">
        <f>MIN(H6236,FARMER_HRS)</f>
        <v>720</v>
      </c>
      <c r="J6236" s="5">
        <f>MAX(0,H6236-FARMER_HRS)</f>
        <v>1719.6601064386687</v>
      </c>
      <c r="K6236" s="2">
        <f>I6236*FARMER_RATE+J6236*TEMP_WORKER_RATE</f>
        <v>54855.210181226881</v>
      </c>
      <c r="L6236" s="2">
        <f>A6236*PRICE_TOM+B6236*PRICE_CAR+C6236*PRICE_MES</f>
        <v>107028</v>
      </c>
      <c r="M6236" s="2">
        <f>A6236*FERT_BED_TOM+B6236*FERT_BED_CAR+C6236*FERT_BED_MES</f>
        <v>14080</v>
      </c>
      <c r="N6236" s="6">
        <f>IF(AND(D6236&lt;=TOTAL_BEDS,J6236&lt;=TEMP_WORKER_MAX*TEMP_WORKER_HRS),1,0)</f>
        <v>1</v>
      </c>
      <c r="O6236" s="2">
        <f>L6236-M6236-K6236-FIXED_COSTS</f>
        <v>18092.789818773119</v>
      </c>
      <c r="P6236" s="2">
        <f>IF(N6236=1,O6236,"")</f>
        <v>18092.789818773119</v>
      </c>
    </row>
    <row r="6237">
      <c r="A6237" s="6">
        <v>9</v>
      </c>
      <c r="B6237" s="6">
        <v>12</v>
      </c>
      <c r="C6237" s="6">
        <v>2</v>
      </c>
      <c r="D6237" s="6">
        <f>A6237+B6237+C6237</f>
        <v>23</v>
      </c>
      <c r="E6237" s="5">
        <f>IF(A6237=0,0,A6237*LABOR_HRS_WK_TOM*SEASON_WEEKS*(1+DIM_PCT_TOM)^A6237)</f>
        <v>1909.9376297100016</v>
      </c>
      <c r="F6237" s="5">
        <f>IF(B6237=0,0,B6237*LABOR_HRS_WK_CAR*SEASON_WEEKS*(1+DIM_PCT_CAR)^B6237)</f>
        <v>484.15997672866695</v>
      </c>
      <c r="G6237" s="5">
        <f>IF(C6237=0,0,C6237*LABOR_HRS_WK_MES*SEASON_WEEKS*(1+DIM_PCT_MES)^C6237)</f>
        <v>92.2640625</v>
      </c>
      <c r="H6237" s="5">
        <f>E6237+F6237+G6237</f>
        <v>2486.3616689386686</v>
      </c>
      <c r="I6237" s="5">
        <f>MIN(H6237,FARMER_HRS)</f>
        <v>720</v>
      </c>
      <c r="J6237" s="5">
        <f>MAX(0,H6237-FARMER_HRS)</f>
        <v>1766.3616689386686</v>
      </c>
      <c r="K6237" s="2">
        <f>I6237*FARMER_RATE+J6237*TEMP_WORKER_RATE</f>
        <v>55666.001196851881</v>
      </c>
      <c r="L6237" s="2">
        <f>A6237*PRICE_TOM+B6237*PRICE_CAR+C6237*PRICE_MES</f>
        <v>109728</v>
      </c>
      <c r="M6237" s="2">
        <f>A6237*FERT_BED_TOM+B6237*FERT_BED_CAR+C6237*FERT_BED_MES</f>
        <v>14960</v>
      </c>
      <c r="N6237" s="6">
        <f>IF(AND(D6237&lt;=TOTAL_BEDS,J6237&lt;=TEMP_WORKER_MAX*TEMP_WORKER_HRS),1,0)</f>
        <v>1</v>
      </c>
      <c r="O6237" s="2">
        <f>L6237-M6237-K6237-FIXED_COSTS</f>
        <v>19101.998803148119</v>
      </c>
      <c r="P6237" s="2">
        <f>IF(N6237=1,O6237,"")</f>
        <v>19101.998803148119</v>
      </c>
    </row>
    <row r="6238">
      <c r="A6238" s="6">
        <v>9</v>
      </c>
      <c r="B6238" s="6">
        <v>12</v>
      </c>
      <c r="C6238" s="6">
        <v>3</v>
      </c>
      <c r="D6238" s="6">
        <f>A6238+B6238+C6238</f>
        <v>24</v>
      </c>
      <c r="E6238" s="5">
        <f>IF(A6238=0,0,A6238*LABOR_HRS_WK_TOM*SEASON_WEEKS*(1+DIM_PCT_TOM)^A6238)</f>
        <v>1909.9376297100016</v>
      </c>
      <c r="F6238" s="5">
        <f>IF(B6238=0,0,B6238*LABOR_HRS_WK_CAR*SEASON_WEEKS*(1+DIM_PCT_CAR)^B6238)</f>
        <v>484.15997672866695</v>
      </c>
      <c r="G6238" s="5">
        <f>IF(C6238=0,0,C6238*LABOR_HRS_WK_MES*SEASON_WEEKS*(1+DIM_PCT_MES)^C6238)</f>
        <v>140.12604492187498</v>
      </c>
      <c r="H6238" s="5">
        <f>E6238+F6238+G6238</f>
        <v>2534.2236513605435</v>
      </c>
      <c r="I6238" s="5">
        <f>MIN(H6238,FARMER_HRS)</f>
        <v>720</v>
      </c>
      <c r="J6238" s="5">
        <f>MAX(0,H6238-FARMER_HRS)</f>
        <v>1814.2236513605435</v>
      </c>
      <c r="K6238" s="2">
        <f>I6238*FARMER_RATE+J6238*TEMP_WORKER_RATE</f>
        <v>56496.9383916761</v>
      </c>
      <c r="L6238" s="2">
        <f>A6238*PRICE_TOM+B6238*PRICE_CAR+C6238*PRICE_MES</f>
        <v>112428</v>
      </c>
      <c r="M6238" s="2">
        <f>A6238*FERT_BED_TOM+B6238*FERT_BED_CAR+C6238*FERT_BED_MES</f>
        <v>15840</v>
      </c>
      <c r="N6238" s="6">
        <f>IF(AND(D6238&lt;=TOTAL_BEDS,J6238&lt;=TEMP_WORKER_MAX*TEMP_WORKER_HRS),1,0)</f>
        <v>1</v>
      </c>
      <c r="O6238" s="2">
        <f>L6238-M6238-K6238-FIXED_COSTS</f>
        <v>20091.0616083239</v>
      </c>
      <c r="P6238" s="2">
        <f>IF(N6238=1,O6238,"")</f>
        <v>20091.0616083239</v>
      </c>
    </row>
    <row r="6239">
      <c r="A6239" s="6">
        <v>9</v>
      </c>
      <c r="B6239" s="6">
        <v>12</v>
      </c>
      <c r="C6239" s="6">
        <v>4</v>
      </c>
      <c r="D6239" s="6">
        <f>A6239+B6239+C6239</f>
        <v>25</v>
      </c>
      <c r="E6239" s="5">
        <f>IF(A6239=0,0,A6239*LABOR_HRS_WK_TOM*SEASON_WEEKS*(1+DIM_PCT_TOM)^A6239)</f>
        <v>1909.9376297100016</v>
      </c>
      <c r="F6239" s="5">
        <f>IF(B6239=0,0,B6239*LABOR_HRS_WK_CAR*SEASON_WEEKS*(1+DIM_PCT_CAR)^B6239)</f>
        <v>484.15997672866695</v>
      </c>
      <c r="G6239" s="5">
        <f>IF(C6239=0,0,C6239*LABOR_HRS_WK_MES*SEASON_WEEKS*(1+DIM_PCT_MES)^C6239)</f>
        <v>189.17016064453119</v>
      </c>
      <c r="H6239" s="5">
        <f>E6239+F6239+G6239</f>
        <v>2583.2677670832</v>
      </c>
      <c r="I6239" s="5">
        <f>MIN(H6239,FARMER_HRS)</f>
        <v>720</v>
      </c>
      <c r="J6239" s="5">
        <f>MAX(0,H6239-FARMER_HRS)</f>
        <v>1863.2677670832</v>
      </c>
      <c r="K6239" s="2">
        <f>I6239*FARMER_RATE+J6239*TEMP_WORKER_RATE</f>
        <v>57348.398734083326</v>
      </c>
      <c r="L6239" s="2">
        <f>A6239*PRICE_TOM+B6239*PRICE_CAR+C6239*PRICE_MES</f>
        <v>115128</v>
      </c>
      <c r="M6239" s="2">
        <f>A6239*FERT_BED_TOM+B6239*FERT_BED_CAR+C6239*FERT_BED_MES</f>
        <v>16720</v>
      </c>
      <c r="N6239" s="6">
        <f>IF(AND(D6239&lt;=TOTAL_BEDS,J6239&lt;=TEMP_WORKER_MAX*TEMP_WORKER_HRS),1,0)</f>
        <v>1</v>
      </c>
      <c r="O6239" s="2">
        <f>L6239-M6239-K6239-FIXED_COSTS</f>
        <v>21059.601265916674</v>
      </c>
      <c r="P6239" s="2">
        <f>IF(N6239=1,O6239,"")</f>
        <v>21059.601265916674</v>
      </c>
    </row>
    <row r="6240">
      <c r="A6240" s="6">
        <v>9</v>
      </c>
      <c r="B6240" s="6">
        <v>12</v>
      </c>
      <c r="C6240" s="6">
        <v>5</v>
      </c>
      <c r="D6240" s="6">
        <f>A6240+B6240+C6240</f>
        <v>26</v>
      </c>
      <c r="E6240" s="5">
        <f>IF(A6240=0,0,A6240*LABOR_HRS_WK_TOM*SEASON_WEEKS*(1+DIM_PCT_TOM)^A6240)</f>
        <v>1909.9376297100016</v>
      </c>
      <c r="F6240" s="5">
        <f>IF(B6240=0,0,B6240*LABOR_HRS_WK_CAR*SEASON_WEEKS*(1+DIM_PCT_CAR)^B6240)</f>
        <v>484.15997672866695</v>
      </c>
      <c r="G6240" s="5">
        <f>IF(C6240=0,0,C6240*LABOR_HRS_WK_MES*SEASON_WEEKS*(1+DIM_PCT_MES)^C6240)</f>
        <v>239.41848456573481</v>
      </c>
      <c r="H6240" s="5">
        <f>E6240+F6240+G6240</f>
        <v>2633.5160910044033</v>
      </c>
      <c r="I6240" s="5">
        <f>MIN(H6240,FARMER_HRS)</f>
        <v>720</v>
      </c>
      <c r="J6240" s="5">
        <f>MAX(0,H6240-FARMER_HRS)</f>
        <v>1913.5160910044033</v>
      </c>
      <c r="K6240" s="2">
        <f>I6240*FARMER_RATE+J6240*TEMP_WORKER_RATE</f>
        <v>58220.765468826445</v>
      </c>
      <c r="L6240" s="2">
        <f>A6240*PRICE_TOM+B6240*PRICE_CAR+C6240*PRICE_MES</f>
        <v>117828</v>
      </c>
      <c r="M6240" s="2">
        <f>A6240*FERT_BED_TOM+B6240*FERT_BED_CAR+C6240*FERT_BED_MES</f>
        <v>17600</v>
      </c>
      <c r="N6240" s="6">
        <f>IF(AND(D6240&lt;=TOTAL_BEDS,J6240&lt;=TEMP_WORKER_MAX*TEMP_WORKER_HRS),1,0)</f>
        <v>1</v>
      </c>
      <c r="O6240" s="2">
        <f>L6240-M6240-K6240-FIXED_COSTS</f>
        <v>22007.234531173555</v>
      </c>
      <c r="P6240" s="2">
        <f>IF(N6240=1,O6240,"")</f>
        <v>22007.234531173555</v>
      </c>
    </row>
    <row r="6241">
      <c r="A6241" s="6">
        <v>9</v>
      </c>
      <c r="B6241" s="6">
        <v>12</v>
      </c>
      <c r="C6241" s="6">
        <v>6</v>
      </c>
      <c r="D6241" s="6">
        <f>A6241+B6241+C6241</f>
        <v>27</v>
      </c>
      <c r="E6241" s="5">
        <f>IF(A6241=0,0,A6241*LABOR_HRS_WK_TOM*SEASON_WEEKS*(1+DIM_PCT_TOM)^A6241)</f>
        <v>1909.9376297100016</v>
      </c>
      <c r="F6241" s="5">
        <f>IF(B6241=0,0,B6241*LABOR_HRS_WK_CAR*SEASON_WEEKS*(1+DIM_PCT_CAR)^B6241)</f>
        <v>484.15997672866695</v>
      </c>
      <c r="G6241" s="5">
        <f>IF(C6241=0,0,C6241*LABOR_HRS_WK_MES*SEASON_WEEKS*(1+DIM_PCT_MES)^C6241)</f>
        <v>290.89345874736773</v>
      </c>
      <c r="H6241" s="5">
        <f>E6241+F6241+G6241</f>
        <v>2684.9910651860364</v>
      </c>
      <c r="I6241" s="5">
        <f>MIN(H6241,FARMER_HRS)</f>
        <v>720</v>
      </c>
      <c r="J6241" s="5">
        <f>MAX(0,H6241-FARMER_HRS)</f>
        <v>1964.9910651860364</v>
      </c>
      <c r="K6241" s="2">
        <f>I6241*FARMER_RATE+J6241*TEMP_WORKER_RATE</f>
        <v>59114.428215035354</v>
      </c>
      <c r="L6241" s="2">
        <f>A6241*PRICE_TOM+B6241*PRICE_CAR+C6241*PRICE_MES</f>
        <v>120528</v>
      </c>
      <c r="M6241" s="2">
        <f>A6241*FERT_BED_TOM+B6241*FERT_BED_CAR+C6241*FERT_BED_MES</f>
        <v>18480</v>
      </c>
      <c r="N6241" s="6">
        <f>IF(AND(D6241&lt;=TOTAL_BEDS,J6241&lt;=TEMP_WORKER_MAX*TEMP_WORKER_HRS),1,0)</f>
        <v>1</v>
      </c>
      <c r="O6241" s="2">
        <f>L6241-M6241-K6241-FIXED_COSTS</f>
        <v>22933.571784964646</v>
      </c>
      <c r="P6241" s="2">
        <f>IF(N6241=1,O6241,"")</f>
        <v>22933.571784964646</v>
      </c>
    </row>
    <row r="6242">
      <c r="A6242" s="6">
        <v>9</v>
      </c>
      <c r="B6242" s="6">
        <v>12</v>
      </c>
      <c r="C6242" s="6">
        <v>7</v>
      </c>
      <c r="D6242" s="6">
        <f>A6242+B6242+C6242</f>
        <v>28</v>
      </c>
      <c r="E6242" s="5">
        <f>IF(A6242=0,0,A6242*LABOR_HRS_WK_TOM*SEASON_WEEKS*(1+DIM_PCT_TOM)^A6242)</f>
        <v>1909.9376297100016</v>
      </c>
      <c r="F6242" s="5">
        <f>IF(B6242=0,0,B6242*LABOR_HRS_WK_CAR*SEASON_WEEKS*(1+DIM_PCT_CAR)^B6242)</f>
        <v>484.15997672866695</v>
      </c>
      <c r="G6242" s="5">
        <f>IF(C6242=0,0,C6242*LABOR_HRS_WK_MES*SEASON_WEEKS*(1+DIM_PCT_MES)^C6242)</f>
        <v>343.61789814532818</v>
      </c>
      <c r="H6242" s="5">
        <f>E6242+F6242+G6242</f>
        <v>2737.7155045839968</v>
      </c>
      <c r="I6242" s="5">
        <f>MIN(H6242,FARMER_HRS)</f>
        <v>720</v>
      </c>
      <c r="J6242" s="5">
        <f>MAX(0,H6242-FARMER_HRS)</f>
        <v>2017.7155045839968</v>
      </c>
      <c r="K6242" s="2">
        <f>I6242*FARMER_RATE+J6242*TEMP_WORKER_RATE</f>
        <v>60029.783065694384</v>
      </c>
      <c r="L6242" s="2">
        <f>A6242*PRICE_TOM+B6242*PRICE_CAR+C6242*PRICE_MES</f>
        <v>123228</v>
      </c>
      <c r="M6242" s="2">
        <f>A6242*FERT_BED_TOM+B6242*FERT_BED_CAR+C6242*FERT_BED_MES</f>
        <v>19360</v>
      </c>
      <c r="N6242" s="6">
        <f>IF(AND(D6242&lt;=TOTAL_BEDS,J6242&lt;=TEMP_WORKER_MAX*TEMP_WORKER_HRS),1,0)</f>
        <v>1</v>
      </c>
      <c r="O6242" s="2">
        <f>L6242-M6242-K6242-FIXED_COSTS</f>
        <v>23838.216934305616</v>
      </c>
      <c r="P6242" s="2">
        <f>IF(N6242=1,O6242,"")</f>
        <v>23838.216934305616</v>
      </c>
    </row>
    <row r="6243">
      <c r="A6243" s="6">
        <v>9</v>
      </c>
      <c r="B6243" s="6">
        <v>12</v>
      </c>
      <c r="C6243" s="6">
        <v>8</v>
      </c>
      <c r="D6243" s="6">
        <f>A6243+B6243+C6243</f>
        <v>29</v>
      </c>
      <c r="E6243" s="5">
        <f>IF(A6243=0,0,A6243*LABOR_HRS_WK_TOM*SEASON_WEEKS*(1+DIM_PCT_TOM)^A6243)</f>
        <v>1909.9376297100016</v>
      </c>
      <c r="F6243" s="5">
        <f>IF(B6243=0,0,B6243*LABOR_HRS_WK_CAR*SEASON_WEEKS*(1+DIM_PCT_CAR)^B6243)</f>
        <v>484.15997672866695</v>
      </c>
      <c r="G6243" s="5">
        <f>IF(C6243=0,0,C6243*LABOR_HRS_WK_MES*SEASON_WEEKS*(1+DIM_PCT_MES)^C6243)</f>
        <v>397.61499642530833</v>
      </c>
      <c r="H6243" s="5">
        <f>E6243+F6243+G6243</f>
        <v>2791.7126028639768</v>
      </c>
      <c r="I6243" s="5">
        <f>MIN(H6243,FARMER_HRS)</f>
        <v>720</v>
      </c>
      <c r="J6243" s="5">
        <f>MAX(0,H6243-FARMER_HRS)</f>
        <v>2071.7126028639768</v>
      </c>
      <c r="K6243" s="2">
        <f>I6243*FARMER_RATE+J6243*TEMP_WORKER_RATE</f>
        <v>60967.232688610711</v>
      </c>
      <c r="L6243" s="2">
        <f>A6243*PRICE_TOM+B6243*PRICE_CAR+C6243*PRICE_MES</f>
        <v>125928</v>
      </c>
      <c r="M6243" s="2">
        <f>A6243*FERT_BED_TOM+B6243*FERT_BED_CAR+C6243*FERT_BED_MES</f>
        <v>20240</v>
      </c>
      <c r="N6243" s="6">
        <f>IF(AND(D6243&lt;=TOTAL_BEDS,J6243&lt;=TEMP_WORKER_MAX*TEMP_WORKER_HRS),1,0)</f>
        <v>1</v>
      </c>
      <c r="O6243" s="2">
        <f>L6243-M6243-K6243-FIXED_COSTS</f>
        <v>24720.767311389289</v>
      </c>
      <c r="P6243" s="2">
        <f>IF(N6243=1,O6243,"")</f>
        <v>24720.767311389289</v>
      </c>
    </row>
    <row r="6244">
      <c r="A6244" s="6">
        <v>9</v>
      </c>
      <c r="B6244" s="6">
        <v>12</v>
      </c>
      <c r="C6244" s="6">
        <v>9</v>
      </c>
      <c r="D6244" s="6">
        <f>A6244+B6244+C6244</f>
        <v>30</v>
      </c>
      <c r="E6244" s="5">
        <f>IF(A6244=0,0,A6244*LABOR_HRS_WK_TOM*SEASON_WEEKS*(1+DIM_PCT_TOM)^A6244)</f>
        <v>1909.9376297100016</v>
      </c>
      <c r="F6244" s="5">
        <f>IF(B6244=0,0,B6244*LABOR_HRS_WK_CAR*SEASON_WEEKS*(1+DIM_PCT_CAR)^B6244)</f>
        <v>484.15997672866695</v>
      </c>
      <c r="G6244" s="5">
        <f>IF(C6244=0,0,C6244*LABOR_HRS_WK_MES*SEASON_WEEKS*(1+DIM_PCT_MES)^C6244)</f>
        <v>452.90833186570273</v>
      </c>
      <c r="H6244" s="5">
        <f>E6244+F6244+G6244</f>
        <v>2847.0059383043713</v>
      </c>
      <c r="I6244" s="5">
        <f>MIN(H6244,FARMER_HRS)</f>
        <v>720</v>
      </c>
      <c r="J6244" s="5">
        <f>MAX(0,H6244-FARMER_HRS)</f>
        <v>2127.0059383043713</v>
      </c>
      <c r="K6244" s="2">
        <f>I6244*FARMER_RATE+J6244*TEMP_WORKER_RATE</f>
        <v>61927.186428895337</v>
      </c>
      <c r="L6244" s="2">
        <f>A6244*PRICE_TOM+B6244*PRICE_CAR+C6244*PRICE_MES</f>
        <v>128628</v>
      </c>
      <c r="M6244" s="2">
        <f>A6244*FERT_BED_TOM+B6244*FERT_BED_CAR+C6244*FERT_BED_MES</f>
        <v>21120</v>
      </c>
      <c r="N6244" s="6">
        <f>IF(AND(D6244&lt;=TOTAL_BEDS,J6244&lt;=TEMP_WORKER_MAX*TEMP_WORKER_HRS),1,0)</f>
        <v>1</v>
      </c>
      <c r="O6244" s="2">
        <f>L6244-M6244-K6244-FIXED_COSTS</f>
        <v>25580.813571104663</v>
      </c>
      <c r="P6244" s="2">
        <f>IF(N6244=1,O6244,"")</f>
        <v>25580.813571104663</v>
      </c>
    </row>
    <row r="6245">
      <c r="A6245" s="6">
        <v>9</v>
      </c>
      <c r="B6245" s="6">
        <v>12</v>
      </c>
      <c r="C6245" s="6">
        <v>10</v>
      </c>
      <c r="D6245" s="6">
        <f>A6245+B6245+C6245</f>
        <v>31</v>
      </c>
      <c r="E6245" s="5">
        <f>IF(A6245=0,0,A6245*LABOR_HRS_WK_TOM*SEASON_WEEKS*(1+DIM_PCT_TOM)^A6245)</f>
        <v>1909.9376297100016</v>
      </c>
      <c r="F6245" s="5">
        <f>IF(B6245=0,0,B6245*LABOR_HRS_WK_CAR*SEASON_WEEKS*(1+DIM_PCT_CAR)^B6245)</f>
        <v>484.15997672866695</v>
      </c>
      <c r="G6245" s="5">
        <f>IF(C6245=0,0,C6245*LABOR_HRS_WK_MES*SEASON_WEEKS*(1+DIM_PCT_MES)^C6245)</f>
        <v>509.52187334891551</v>
      </c>
      <c r="H6245" s="5">
        <f>E6245+F6245+G6245</f>
        <v>2903.6194797875842</v>
      </c>
      <c r="I6245" s="5">
        <f>MIN(H6245,FARMER_HRS)</f>
        <v>720</v>
      </c>
      <c r="J6245" s="5">
        <f>MAX(0,H6245-FARMER_HRS)</f>
        <v>2183.6194797875842</v>
      </c>
      <c r="K6245" s="2">
        <f>I6245*FARMER_RATE+J6245*TEMP_WORKER_RATE</f>
        <v>62910.060412978892</v>
      </c>
      <c r="L6245" s="2">
        <f>A6245*PRICE_TOM+B6245*PRICE_CAR+C6245*PRICE_MES</f>
        <v>131328</v>
      </c>
      <c r="M6245" s="2">
        <f>A6245*FERT_BED_TOM+B6245*FERT_BED_CAR+C6245*FERT_BED_MES</f>
        <v>22000</v>
      </c>
      <c r="N6245" s="6">
        <f>IF(AND(D6245&lt;=TOTAL_BEDS,J6245&lt;=TEMP_WORKER_MAX*TEMP_WORKER_HRS),1,0)</f>
        <v>1</v>
      </c>
      <c r="O6245" s="2">
        <f>L6245-M6245-K6245-FIXED_COSTS</f>
        <v>26417.939587021108</v>
      </c>
      <c r="P6245" s="2">
        <f>IF(N6245=1,O6245,"")</f>
        <v>26417.939587021108</v>
      </c>
    </row>
    <row r="6246">
      <c r="A6246" s="6">
        <v>9</v>
      </c>
      <c r="B6246" s="6">
        <v>12</v>
      </c>
      <c r="C6246" s="6">
        <v>11</v>
      </c>
      <c r="D6246" s="6">
        <f>A6246+B6246+C6246</f>
        <v>32</v>
      </c>
      <c r="E6246" s="5">
        <f>IF(A6246=0,0,A6246*LABOR_HRS_WK_TOM*SEASON_WEEKS*(1+DIM_PCT_TOM)^A6246)</f>
        <v>1909.9376297100016</v>
      </c>
      <c r="F6246" s="5">
        <f>IF(B6246=0,0,B6246*LABOR_HRS_WK_CAR*SEASON_WEEKS*(1+DIM_PCT_CAR)^B6246)</f>
        <v>484.15997672866695</v>
      </c>
      <c r="G6246" s="5">
        <f>IF(C6246=0,0,C6246*LABOR_HRS_WK_MES*SEASON_WEEKS*(1+DIM_PCT_MES)^C6246)</f>
        <v>567.47998644235463</v>
      </c>
      <c r="H6246" s="5">
        <f>E6246+F6246+G6246</f>
        <v>2961.5775928810235</v>
      </c>
      <c r="I6246" s="5">
        <f>MIN(H6246,FARMER_HRS)</f>
        <v>720</v>
      </c>
      <c r="J6246" s="5">
        <f>MAX(0,H6246-FARMER_HRS)</f>
        <v>2241.5775928810235</v>
      </c>
      <c r="K6246" s="2">
        <f>I6246*FARMER_RATE+J6246*TEMP_WORKER_RATE</f>
        <v>63916.277654184436</v>
      </c>
      <c r="L6246" s="2">
        <f>A6246*PRICE_TOM+B6246*PRICE_CAR+C6246*PRICE_MES</f>
        <v>134028</v>
      </c>
      <c r="M6246" s="2">
        <f>A6246*FERT_BED_TOM+B6246*FERT_BED_CAR+C6246*FERT_BED_MES</f>
        <v>22880</v>
      </c>
      <c r="N6246" s="6">
        <f>IF(AND(D6246&lt;=TOTAL_BEDS,J6246&lt;=TEMP_WORKER_MAX*TEMP_WORKER_HRS),1,0)</f>
        <v>1</v>
      </c>
      <c r="O6246" s="2">
        <f>L6246-M6246-K6246-FIXED_COSTS</f>
        <v>27231.722345815564</v>
      </c>
      <c r="P6246" s="2">
        <f>IF(N6246=1,O6246,"")</f>
        <v>27231.722345815564</v>
      </c>
    </row>
    <row r="6247">
      <c r="A6247" s="6">
        <v>9</v>
      </c>
      <c r="B6247" s="6">
        <v>12</v>
      </c>
      <c r="C6247" s="6">
        <v>12</v>
      </c>
      <c r="D6247" s="6">
        <f>A6247+B6247+C6247</f>
        <v>33</v>
      </c>
      <c r="E6247" s="5">
        <f>IF(A6247=0,0,A6247*LABOR_HRS_WK_TOM*SEASON_WEEKS*(1+DIM_PCT_TOM)^A6247)</f>
        <v>1909.9376297100016</v>
      </c>
      <c r="F6247" s="5">
        <f>IF(B6247=0,0,B6247*LABOR_HRS_WK_CAR*SEASON_WEEKS*(1+DIM_PCT_CAR)^B6247)</f>
        <v>484.15997672866695</v>
      </c>
      <c r="G6247" s="5">
        <f>IF(C6247=0,0,C6247*LABOR_HRS_WK_MES*SEASON_WEEKS*(1+DIM_PCT_MES)^C6247)</f>
        <v>626.807439570419</v>
      </c>
      <c r="H6247" s="5">
        <f>E6247+F6247+G6247</f>
        <v>3020.9050460090875</v>
      </c>
      <c r="I6247" s="5">
        <f>MIN(H6247,FARMER_HRS)</f>
        <v>720</v>
      </c>
      <c r="J6247" s="5">
        <f>MAX(0,H6247-FARMER_HRS)</f>
        <v>2300.9050460090875</v>
      </c>
      <c r="K6247" s="2">
        <f>I6247*FARMER_RATE+J6247*TEMP_WORKER_RATE</f>
        <v>64946.26815987999</v>
      </c>
      <c r="L6247" s="2">
        <f>A6247*PRICE_TOM+B6247*PRICE_CAR+C6247*PRICE_MES</f>
        <v>136728</v>
      </c>
      <c r="M6247" s="2">
        <f>A6247*FERT_BED_TOM+B6247*FERT_BED_CAR+C6247*FERT_BED_MES</f>
        <v>23760</v>
      </c>
      <c r="N6247" s="6">
        <f>IF(AND(D6247&lt;=TOTAL_BEDS,J6247&lt;=TEMP_WORKER_MAX*TEMP_WORKER_HRS),1,0)</f>
        <v>1</v>
      </c>
      <c r="O6247" s="2">
        <f>L6247-M6247-K6247-FIXED_COSTS</f>
        <v>28021.73184012001</v>
      </c>
      <c r="P6247" s="2">
        <f>IF(N6247=1,O6247,"")</f>
        <v>28021.73184012001</v>
      </c>
    </row>
    <row r="6248">
      <c r="A6248" s="6">
        <v>9</v>
      </c>
      <c r="B6248" s="6">
        <v>12</v>
      </c>
      <c r="C6248" s="6">
        <v>13</v>
      </c>
      <c r="D6248" s="6">
        <f>A6248+B6248+C6248</f>
        <v>34</v>
      </c>
      <c r="E6248" s="5">
        <f>IF(A6248=0,0,A6248*LABOR_HRS_WK_TOM*SEASON_WEEKS*(1+DIM_PCT_TOM)^A6248)</f>
        <v>1909.9376297100016</v>
      </c>
      <c r="F6248" s="5">
        <f>IF(B6248=0,0,B6248*LABOR_HRS_WK_CAR*SEASON_WEEKS*(1+DIM_PCT_CAR)^B6248)</f>
        <v>484.15997672866695</v>
      </c>
      <c r="G6248" s="5">
        <f>IF(C6248=0,0,C6248*LABOR_HRS_WK_MES*SEASON_WEEKS*(1+DIM_PCT_MES)^C6248)</f>
        <v>687.52941027880331</v>
      </c>
      <c r="H6248" s="5">
        <f>E6248+F6248+G6248</f>
        <v>3081.6270167174721</v>
      </c>
      <c r="I6248" s="5">
        <f>MIN(H6248,FARMER_HRS)</f>
        <v>720</v>
      </c>
      <c r="J6248" s="5">
        <f>MAX(0,H6248-FARMER_HRS)</f>
        <v>2361.6270167174721</v>
      </c>
      <c r="K6248" s="2">
        <f>I6248*FARMER_RATE+J6248*TEMP_WORKER_RATE</f>
        <v>66000.469040233889</v>
      </c>
      <c r="L6248" s="2">
        <f>A6248*PRICE_TOM+B6248*PRICE_CAR+C6248*PRICE_MES</f>
        <v>139428</v>
      </c>
      <c r="M6248" s="2">
        <f>A6248*FERT_BED_TOM+B6248*FERT_BED_CAR+C6248*FERT_BED_MES</f>
        <v>24640</v>
      </c>
      <c r="N6248" s="6">
        <f>IF(AND(D6248&lt;=TOTAL_BEDS,J6248&lt;=TEMP_WORKER_MAX*TEMP_WORKER_HRS),1,0)</f>
        <v>1</v>
      </c>
      <c r="O6248" s="2">
        <f>L6248-M6248-K6248-FIXED_COSTS</f>
        <v>28787.530959766111</v>
      </c>
      <c r="P6248" s="2">
        <f>IF(N6248=1,O6248,"")</f>
        <v>28787.530959766111</v>
      </c>
    </row>
    <row r="6249">
      <c r="A6249" s="6">
        <v>9</v>
      </c>
      <c r="B6249" s="6">
        <v>12</v>
      </c>
      <c r="C6249" s="6">
        <v>14</v>
      </c>
      <c r="D6249" s="6">
        <f>A6249+B6249+C6249</f>
        <v>35</v>
      </c>
      <c r="E6249" s="5">
        <f>IF(A6249=0,0,A6249*LABOR_HRS_WK_TOM*SEASON_WEEKS*(1+DIM_PCT_TOM)^A6249)</f>
        <v>1909.9376297100016</v>
      </c>
      <c r="F6249" s="5">
        <f>IF(B6249=0,0,B6249*LABOR_HRS_WK_CAR*SEASON_WEEKS*(1+DIM_PCT_CAR)^B6249)</f>
        <v>484.15997672866695</v>
      </c>
      <c r="G6249" s="5">
        <f>IF(C6249=0,0,C6249*LABOR_HRS_WK_MES*SEASON_WEEKS*(1+DIM_PCT_MES)^C6249)</f>
        <v>749.67149159246435</v>
      </c>
      <c r="H6249" s="5">
        <f>E6249+F6249+G6249</f>
        <v>3143.7690980311331</v>
      </c>
      <c r="I6249" s="5">
        <f>MIN(H6249,FARMER_HRS)</f>
        <v>720</v>
      </c>
      <c r="J6249" s="5">
        <f>MAX(0,H6249-FARMER_HRS)</f>
        <v>2423.7690980311331</v>
      </c>
      <c r="K6249" s="2">
        <f>I6249*FARMER_RATE+J6249*TEMP_WORKER_RATE</f>
        <v>67079.32461859606</v>
      </c>
      <c r="L6249" s="2">
        <f>A6249*PRICE_TOM+B6249*PRICE_CAR+C6249*PRICE_MES</f>
        <v>142128</v>
      </c>
      <c r="M6249" s="2">
        <f>A6249*FERT_BED_TOM+B6249*FERT_BED_CAR+C6249*FERT_BED_MES</f>
        <v>25520</v>
      </c>
      <c r="N6249" s="6">
        <f>IF(AND(D6249&lt;=TOTAL_BEDS,J6249&lt;=TEMP_WORKER_MAX*TEMP_WORKER_HRS),1,0)</f>
        <v>1</v>
      </c>
      <c r="O6249" s="2">
        <f>L6249-M6249-K6249-FIXED_COSTS</f>
        <v>29528.67538140394</v>
      </c>
      <c r="P6249" s="2">
        <f>IF(N6249=1,O6249,"")</f>
        <v>29528.67538140394</v>
      </c>
    </row>
    <row r="6250">
      <c r="A6250" s="6">
        <v>9</v>
      </c>
      <c r="B6250" s="6">
        <v>12</v>
      </c>
      <c r="C6250" s="6">
        <v>15</v>
      </c>
      <c r="D6250" s="6">
        <f>A6250+B6250+C6250</f>
        <v>36</v>
      </c>
      <c r="E6250" s="5">
        <f>IF(A6250=0,0,A6250*LABOR_HRS_WK_TOM*SEASON_WEEKS*(1+DIM_PCT_TOM)^A6250)</f>
        <v>1909.9376297100016</v>
      </c>
      <c r="F6250" s="5">
        <f>IF(B6250=0,0,B6250*LABOR_HRS_WK_CAR*SEASON_WEEKS*(1+DIM_PCT_CAR)^B6250)</f>
        <v>484.15997672866695</v>
      </c>
      <c r="G6250" s="5">
        <f>IF(C6250=0,0,C6250*LABOR_HRS_WK_MES*SEASON_WEEKS*(1+DIM_PCT_MES)^C6250)</f>
        <v>813.25969846861074</v>
      </c>
      <c r="H6250" s="5">
        <f>E6250+F6250+G6250</f>
        <v>3207.3573049072793</v>
      </c>
      <c r="I6250" s="5">
        <f>MIN(H6250,FARMER_HRS)</f>
        <v>720</v>
      </c>
      <c r="J6250" s="5">
        <f>MAX(0,H6250-FARMER_HRS)</f>
        <v>2487.3573049072793</v>
      </c>
      <c r="K6250" s="2">
        <f>I6250*FARMER_RATE+J6250*TEMP_WORKER_RATE</f>
        <v>68183.286543529161</v>
      </c>
      <c r="L6250" s="2">
        <f>A6250*PRICE_TOM+B6250*PRICE_CAR+C6250*PRICE_MES</f>
        <v>144828</v>
      </c>
      <c r="M6250" s="2">
        <f>A6250*FERT_BED_TOM+B6250*FERT_BED_CAR+C6250*FERT_BED_MES</f>
        <v>26400</v>
      </c>
      <c r="N6250" s="6">
        <f>IF(AND(D6250&lt;=TOTAL_BEDS,J6250&lt;=TEMP_WORKER_MAX*TEMP_WORKER_HRS),1,0)</f>
        <v>1</v>
      </c>
      <c r="O6250" s="2">
        <f>L6250-M6250-K6250-FIXED_COSTS</f>
        <v>30244.713456470839</v>
      </c>
      <c r="P6250" s="2">
        <f>IF(N6250=1,O6250,"")</f>
        <v>30244.713456470839</v>
      </c>
    </row>
    <row r="6251">
      <c r="A6251" s="6">
        <v>9</v>
      </c>
      <c r="B6251" s="6">
        <v>12</v>
      </c>
      <c r="C6251" s="6">
        <v>16</v>
      </c>
      <c r="D6251" s="6">
        <f>A6251+B6251+C6251</f>
        <v>37</v>
      </c>
      <c r="E6251" s="5">
        <f>IF(A6251=0,0,A6251*LABOR_HRS_WK_TOM*SEASON_WEEKS*(1+DIM_PCT_TOM)^A6251)</f>
        <v>1909.9376297100016</v>
      </c>
      <c r="F6251" s="5">
        <f>IF(B6251=0,0,B6251*LABOR_HRS_WK_CAR*SEASON_WEEKS*(1+DIM_PCT_CAR)^B6251)</f>
        <v>484.15997672866695</v>
      </c>
      <c r="G6251" s="5">
        <f>IF(C6251=0,0,C6251*LABOR_HRS_WK_MES*SEASON_WEEKS*(1+DIM_PCT_MES)^C6251)</f>
        <v>878.32047434609967</v>
      </c>
      <c r="H6251" s="5">
        <f>E6251+F6251+G6251</f>
        <v>3272.4180807847683</v>
      </c>
      <c r="I6251" s="5">
        <f>MIN(H6251,FARMER_HRS)</f>
        <v>720</v>
      </c>
      <c r="J6251" s="5">
        <f>MAX(0,H6251-FARMER_HRS)</f>
        <v>2552.4180807847683</v>
      </c>
      <c r="K6251" s="2">
        <f>I6251*FARMER_RATE+J6251*TEMP_WORKER_RATE</f>
        <v>69312.813902513328</v>
      </c>
      <c r="L6251" s="2">
        <f>A6251*PRICE_TOM+B6251*PRICE_CAR+C6251*PRICE_MES</f>
        <v>147528</v>
      </c>
      <c r="M6251" s="2">
        <f>A6251*FERT_BED_TOM+B6251*FERT_BED_CAR+C6251*FERT_BED_MES</f>
        <v>27280</v>
      </c>
      <c r="N6251" s="6">
        <f>IF(AND(D6251&lt;=TOTAL_BEDS,J6251&lt;=TEMP_WORKER_MAX*TEMP_WORKER_HRS),1,0)</f>
        <v>1</v>
      </c>
      <c r="O6251" s="2">
        <f>L6251-M6251-K6251-FIXED_COSTS</f>
        <v>30935.186097486672</v>
      </c>
      <c r="P6251" s="2">
        <f>IF(N6251=1,O6251,"")</f>
        <v>30935.186097486672</v>
      </c>
    </row>
    <row r="6252">
      <c r="A6252" s="6">
        <v>9</v>
      </c>
      <c r="B6252" s="6">
        <v>12</v>
      </c>
      <c r="C6252" s="6">
        <v>17</v>
      </c>
      <c r="D6252" s="6">
        <f>A6252+B6252+C6252</f>
        <v>38</v>
      </c>
      <c r="E6252" s="5">
        <f>IF(A6252=0,0,A6252*LABOR_HRS_WK_TOM*SEASON_WEEKS*(1+DIM_PCT_TOM)^A6252)</f>
        <v>1909.9376297100016</v>
      </c>
      <c r="F6252" s="5">
        <f>IF(B6252=0,0,B6252*LABOR_HRS_WK_CAR*SEASON_WEEKS*(1+DIM_PCT_CAR)^B6252)</f>
        <v>484.15997672866695</v>
      </c>
      <c r="G6252" s="5">
        <f>IF(C6252=0,0,C6252*LABOR_HRS_WK_MES*SEASON_WEEKS*(1+DIM_PCT_MES)^C6252)</f>
        <v>944.88069779263992</v>
      </c>
      <c r="H6252" s="5">
        <f>E6252+F6252+G6252</f>
        <v>3338.9783042313084</v>
      </c>
      <c r="I6252" s="5">
        <f>MIN(H6252,FARMER_HRS)</f>
        <v>720</v>
      </c>
      <c r="J6252" s="5">
        <f>MAX(0,H6252-FARMER_HRS)</f>
        <v>2618.9783042313084</v>
      </c>
      <c r="K6252" s="2">
        <f>I6252*FARMER_RATE+J6252*TEMP_WORKER_RATE</f>
        <v>70468.3733373491</v>
      </c>
      <c r="L6252" s="2">
        <f>A6252*PRICE_TOM+B6252*PRICE_CAR+C6252*PRICE_MES</f>
        <v>150228</v>
      </c>
      <c r="M6252" s="2">
        <f>A6252*FERT_BED_TOM+B6252*FERT_BED_CAR+C6252*FERT_BED_MES</f>
        <v>28160</v>
      </c>
      <c r="N6252" s="6">
        <f>IF(AND(D6252&lt;=TOTAL_BEDS,J6252&lt;=TEMP_WORKER_MAX*TEMP_WORKER_HRS),1,0)</f>
        <v>1</v>
      </c>
      <c r="O6252" s="2">
        <f>L6252-M6252-K6252-FIXED_COSTS</f>
        <v>31599.626662650902</v>
      </c>
      <c r="P6252" s="2">
        <f>IF(N6252=1,O6252,"")</f>
        <v>31599.626662650902</v>
      </c>
    </row>
    <row r="6253">
      <c r="A6253" s="6">
        <v>9</v>
      </c>
      <c r="B6253" s="6">
        <v>12</v>
      </c>
      <c r="C6253" s="6">
        <v>18</v>
      </c>
      <c r="D6253" s="6">
        <f>A6253+B6253+C6253</f>
        <v>39</v>
      </c>
      <c r="E6253" s="5">
        <f>IF(A6253=0,0,A6253*LABOR_HRS_WK_TOM*SEASON_WEEKS*(1+DIM_PCT_TOM)^A6253)</f>
        <v>1909.9376297100016</v>
      </c>
      <c r="F6253" s="5">
        <f>IF(B6253=0,0,B6253*LABOR_HRS_WK_CAR*SEASON_WEEKS*(1+DIM_PCT_CAR)^B6253)</f>
        <v>484.15997672866695</v>
      </c>
      <c r="G6253" s="5">
        <f>IF(C6253=0,0,C6253*LABOR_HRS_WK_MES*SEASON_WEEKS*(1+DIM_PCT_MES)^C6253)</f>
        <v>1012.9676892512272</v>
      </c>
      <c r="H6253" s="5">
        <f>E6253+F6253+G6253</f>
        <v>3407.0652956898957</v>
      </c>
      <c r="I6253" s="5">
        <f>MIN(H6253,FARMER_HRS)</f>
        <v>720</v>
      </c>
      <c r="J6253" s="5">
        <f>MAX(0,H6253-FARMER_HRS)</f>
        <v>2687.0652956898957</v>
      </c>
      <c r="K6253" s="2">
        <f>I6253*FARMER_RATE+J6253*TEMP_WORKER_RATE</f>
        <v>71650.4391612829</v>
      </c>
      <c r="L6253" s="2">
        <f>A6253*PRICE_TOM+B6253*PRICE_CAR+C6253*PRICE_MES</f>
        <v>152928</v>
      </c>
      <c r="M6253" s="2">
        <f>A6253*FERT_BED_TOM+B6253*FERT_BED_CAR+C6253*FERT_BED_MES</f>
        <v>29040</v>
      </c>
      <c r="N6253" s="6">
        <f>IF(AND(D6253&lt;=TOTAL_BEDS,J6253&lt;=TEMP_WORKER_MAX*TEMP_WORKER_HRS),1,0)</f>
        <v>1</v>
      </c>
      <c r="O6253" s="2">
        <f>L6253-M6253-K6253-FIXED_COSTS</f>
        <v>32237.560838717094</v>
      </c>
      <c r="P6253" s="2">
        <f>IF(N6253=1,O6253,"")</f>
        <v>32237.560838717094</v>
      </c>
    </row>
    <row r="6254">
      <c r="A6254" s="6">
        <v>9</v>
      </c>
      <c r="B6254" s="6">
        <v>12</v>
      </c>
      <c r="C6254" s="6">
        <v>19</v>
      </c>
      <c r="D6254" s="6">
        <f>A6254+B6254+C6254</f>
        <v>40</v>
      </c>
      <c r="E6254" s="5">
        <f>IF(A6254=0,0,A6254*LABOR_HRS_WK_TOM*SEASON_WEEKS*(1+DIM_PCT_TOM)^A6254)</f>
        <v>1909.9376297100016</v>
      </c>
      <c r="F6254" s="5">
        <f>IF(B6254=0,0,B6254*LABOR_HRS_WK_CAR*SEASON_WEEKS*(1+DIM_PCT_CAR)^B6254)</f>
        <v>484.15997672866695</v>
      </c>
      <c r="G6254" s="5">
        <f>IF(C6254=0,0,C6254*LABOR_HRS_WK_MES*SEASON_WEEKS*(1+DIM_PCT_MES)^C6254)</f>
        <v>1082.6092178872491</v>
      </c>
      <c r="H6254" s="5">
        <f>E6254+F6254+G6254</f>
        <v>3476.7068243259178</v>
      </c>
      <c r="I6254" s="5">
        <f>MIN(H6254,FARMER_HRS)</f>
        <v>720</v>
      </c>
      <c r="J6254" s="5">
        <f>MAX(0,H6254-FARMER_HRS)</f>
        <v>2756.7068243259178</v>
      </c>
      <c r="K6254" s="2">
        <f>I6254*FARMER_RATE+J6254*TEMP_WORKER_RATE</f>
        <v>72859.493477880518</v>
      </c>
      <c r="L6254" s="2">
        <f>A6254*PRICE_TOM+B6254*PRICE_CAR+C6254*PRICE_MES</f>
        <v>155628</v>
      </c>
      <c r="M6254" s="2">
        <f>A6254*FERT_BED_TOM+B6254*FERT_BED_CAR+C6254*FERT_BED_MES</f>
        <v>29920</v>
      </c>
      <c r="N6254" s="6">
        <f>IF(AND(D6254&lt;=TOTAL_BEDS,J6254&lt;=TEMP_WORKER_MAX*TEMP_WORKER_HRS),1,0)</f>
        <v>1</v>
      </c>
      <c r="O6254" s="2">
        <f>L6254-M6254-K6254-FIXED_COSTS</f>
        <v>32848.506522119482</v>
      </c>
      <c r="P6254" s="2">
        <f>IF(N6254=1,O6254,"")</f>
        <v>32848.506522119482</v>
      </c>
    </row>
    <row r="6255">
      <c r="A6255" s="6">
        <v>9</v>
      </c>
      <c r="B6255" s="6">
        <v>12</v>
      </c>
      <c r="C6255" s="6">
        <v>20</v>
      </c>
      <c r="D6255" s="6">
        <f>A6255+B6255+C6255</f>
        <v>41</v>
      </c>
      <c r="E6255" s="5">
        <f>IF(A6255=0,0,A6255*LABOR_HRS_WK_TOM*SEASON_WEEKS*(1+DIM_PCT_TOM)^A6255)</f>
        <v>1909.9376297100016</v>
      </c>
      <c r="F6255" s="5">
        <f>IF(B6255=0,0,B6255*LABOR_HRS_WK_CAR*SEASON_WEEKS*(1+DIM_PCT_CAR)^B6255)</f>
        <v>484.15997672866695</v>
      </c>
      <c r="G6255" s="5">
        <f>IF(C6255=0,0,C6255*LABOR_HRS_WK_MES*SEASON_WEEKS*(1+DIM_PCT_MES)^C6255)</f>
        <v>1153.8335085377259</v>
      </c>
      <c r="H6255" s="5">
        <f>E6255+F6255+G6255</f>
        <v>3547.9311149763944</v>
      </c>
      <c r="I6255" s="5">
        <f>MIN(H6255,FARMER_HRS)</f>
        <v>720</v>
      </c>
      <c r="J6255" s="5">
        <f>MAX(0,H6255-FARMER_HRS)</f>
        <v>2827.9311149763944</v>
      </c>
      <c r="K6255" s="2">
        <f>I6255*FARMER_RATE+J6255*TEMP_WORKER_RATE</f>
        <v>74096.026301673512</v>
      </c>
      <c r="L6255" s="2">
        <f>A6255*PRICE_TOM+B6255*PRICE_CAR+C6255*PRICE_MES</f>
        <v>158328</v>
      </c>
      <c r="M6255" s="2">
        <f>A6255*FERT_BED_TOM+B6255*FERT_BED_CAR+C6255*FERT_BED_MES</f>
        <v>30800</v>
      </c>
      <c r="N6255" s="6">
        <f>IF(AND(D6255&lt;=TOTAL_BEDS,J6255&lt;=TEMP_WORKER_MAX*TEMP_WORKER_HRS),1,0)</f>
        <v>1</v>
      </c>
      <c r="O6255" s="2">
        <f>L6255-M6255-K6255-FIXED_COSTS</f>
        <v>33431.973698326488</v>
      </c>
      <c r="P6255" s="2">
        <f>IF(N6255=1,O6255,"")</f>
        <v>33431.973698326488</v>
      </c>
    </row>
    <row r="6256">
      <c r="A6256" s="6">
        <v>9</v>
      </c>
      <c r="B6256" s="6">
        <v>12</v>
      </c>
      <c r="C6256" s="6">
        <v>21</v>
      </c>
      <c r="D6256" s="6">
        <f>A6256+B6256+C6256</f>
        <v>42</v>
      </c>
      <c r="E6256" s="5">
        <f>IF(A6256=0,0,A6256*LABOR_HRS_WK_TOM*SEASON_WEEKS*(1+DIM_PCT_TOM)^A6256)</f>
        <v>1909.9376297100016</v>
      </c>
      <c r="F6256" s="5">
        <f>IF(B6256=0,0,B6256*LABOR_HRS_WK_CAR*SEASON_WEEKS*(1+DIM_PCT_CAR)^B6256)</f>
        <v>484.15997672866695</v>
      </c>
      <c r="G6256" s="5">
        <f>IF(C6256=0,0,C6256*LABOR_HRS_WK_MES*SEASON_WEEKS*(1+DIM_PCT_MES)^C6256)</f>
        <v>1226.6692487641699</v>
      </c>
      <c r="H6256" s="5">
        <f>E6256+F6256+G6256</f>
        <v>3620.7668552028385</v>
      </c>
      <c r="I6256" s="5">
        <f>MIN(H6256,FARMER_HRS)</f>
        <v>720</v>
      </c>
      <c r="J6256" s="5">
        <f>MAX(0,H6256-FARMER_HRS)</f>
        <v>2900.7668552028385</v>
      </c>
      <c r="K6256" s="2">
        <f>I6256*FARMER_RATE+J6256*TEMP_WORKER_RATE</f>
        <v>75360.535680604837</v>
      </c>
      <c r="L6256" s="2">
        <f>A6256*PRICE_TOM+B6256*PRICE_CAR+C6256*PRICE_MES</f>
        <v>161028</v>
      </c>
      <c r="M6256" s="2">
        <f>A6256*FERT_BED_TOM+B6256*FERT_BED_CAR+C6256*FERT_BED_MES</f>
        <v>31680</v>
      </c>
      <c r="N6256" s="6">
        <f>IF(AND(D6256&lt;=TOTAL_BEDS,J6256&lt;=TEMP_WORKER_MAX*TEMP_WORKER_HRS),1,0)</f>
        <v>1</v>
      </c>
      <c r="O6256" s="2">
        <f>L6256-M6256-K6256-FIXED_COSTS</f>
        <v>33987.464319395163</v>
      </c>
      <c r="P6256" s="2">
        <f>IF(N6256=1,O6256,"")</f>
        <v>33987.464319395163</v>
      </c>
    </row>
    <row r="6257">
      <c r="A6257" s="6">
        <v>9</v>
      </c>
      <c r="B6257" s="6">
        <v>12</v>
      </c>
      <c r="C6257" s="6">
        <v>22</v>
      </c>
      <c r="D6257" s="6">
        <f>A6257+B6257+C6257</f>
        <v>43</v>
      </c>
      <c r="E6257" s="5">
        <f>IF(A6257=0,0,A6257*LABOR_HRS_WK_TOM*SEASON_WEEKS*(1+DIM_PCT_TOM)^A6257)</f>
        <v>1909.9376297100016</v>
      </c>
      <c r="F6257" s="5">
        <f>IF(B6257=0,0,B6257*LABOR_HRS_WK_CAR*SEASON_WEEKS*(1+DIM_PCT_CAR)^B6257)</f>
        <v>484.15997672866695</v>
      </c>
      <c r="G6257" s="5">
        <f>IF(C6257=0,0,C6257*LABOR_HRS_WK_MES*SEASON_WEEKS*(1+DIM_PCT_MES)^C6257)</f>
        <v>1301.1455960105659</v>
      </c>
      <c r="H6257" s="5">
        <f>E6257+F6257+G6257</f>
        <v>3695.2432024492346</v>
      </c>
      <c r="I6257" s="5">
        <f>MIN(H6257,FARMER_HRS)</f>
        <v>720</v>
      </c>
      <c r="J6257" s="5">
        <f>MAX(0,H6257-FARMER_HRS)</f>
        <v>2975.2432024492346</v>
      </c>
      <c r="K6257" s="2">
        <f>I6257*FARMER_RATE+J6257*TEMP_WORKER_RATE</f>
        <v>76653.5278202992</v>
      </c>
      <c r="L6257" s="2">
        <f>A6257*PRICE_TOM+B6257*PRICE_CAR+C6257*PRICE_MES</f>
        <v>163728</v>
      </c>
      <c r="M6257" s="2">
        <f>A6257*FERT_BED_TOM+B6257*FERT_BED_CAR+C6257*FERT_BED_MES</f>
        <v>32560</v>
      </c>
      <c r="N6257" s="6">
        <f>IF(AND(D6257&lt;=TOTAL_BEDS,J6257&lt;=TEMP_WORKER_MAX*TEMP_WORKER_HRS),1,0)</f>
        <v>1</v>
      </c>
      <c r="O6257" s="2">
        <f>L6257-M6257-K6257-FIXED_COSTS</f>
        <v>34514.472179700795</v>
      </c>
      <c r="P6257" s="2">
        <f>IF(N6257=1,O6257,"")</f>
        <v>34514.472179700795</v>
      </c>
    </row>
    <row r="6258">
      <c r="A6258" s="6">
        <v>9</v>
      </c>
      <c r="B6258" s="6">
        <v>12</v>
      </c>
      <c r="C6258" s="6">
        <v>23</v>
      </c>
      <c r="D6258" s="6">
        <f>A6258+B6258+C6258</f>
        <v>44</v>
      </c>
      <c r="E6258" s="5">
        <f>IF(A6258=0,0,A6258*LABOR_HRS_WK_TOM*SEASON_WEEKS*(1+DIM_PCT_TOM)^A6258)</f>
        <v>1909.9376297100016</v>
      </c>
      <c r="F6258" s="5">
        <f>IF(B6258=0,0,B6258*LABOR_HRS_WK_CAR*SEASON_WEEKS*(1+DIM_PCT_CAR)^B6258)</f>
        <v>484.15997672866695</v>
      </c>
      <c r="G6258" s="5">
        <f>IF(C6258=0,0,C6258*LABOR_HRS_WK_MES*SEASON_WEEKS*(1+DIM_PCT_MES)^C6258)</f>
        <v>1377.2921848680023</v>
      </c>
      <c r="H6258" s="5">
        <f>E6258+F6258+G6258</f>
        <v>3771.3897913066712</v>
      </c>
      <c r="I6258" s="5">
        <f>MIN(H6258,FARMER_HRS)</f>
        <v>720</v>
      </c>
      <c r="J6258" s="5">
        <f>MAX(0,H6258-FARMER_HRS)</f>
        <v>3051.3897913066712</v>
      </c>
      <c r="K6258" s="2">
        <f>I6258*FARMER_RATE+J6258*TEMP_WORKER_RATE</f>
        <v>77975.517210185266</v>
      </c>
      <c r="L6258" s="2">
        <f>A6258*PRICE_TOM+B6258*PRICE_CAR+C6258*PRICE_MES</f>
        <v>166428</v>
      </c>
      <c r="M6258" s="2">
        <f>A6258*FERT_BED_TOM+B6258*FERT_BED_CAR+C6258*FERT_BED_MES</f>
        <v>33440</v>
      </c>
      <c r="N6258" s="6">
        <f>IF(AND(D6258&lt;=TOTAL_BEDS,J6258&lt;=TEMP_WORKER_MAX*TEMP_WORKER_HRS),1,0)</f>
        <v>1</v>
      </c>
      <c r="O6258" s="2">
        <f>L6258-M6258-K6258-FIXED_COSTS</f>
        <v>35012.482789814734</v>
      </c>
      <c r="P6258" s="2">
        <f>IF(N6258=1,O6258,"")</f>
        <v>35012.482789814734</v>
      </c>
    </row>
    <row r="6259">
      <c r="A6259" s="6">
        <v>9</v>
      </c>
      <c r="B6259" s="6">
        <v>12</v>
      </c>
      <c r="C6259" s="6">
        <v>24</v>
      </c>
      <c r="D6259" s="6">
        <f>A6259+B6259+C6259</f>
        <v>45</v>
      </c>
      <c r="E6259" s="5">
        <f>IF(A6259=0,0,A6259*LABOR_HRS_WK_TOM*SEASON_WEEKS*(1+DIM_PCT_TOM)^A6259)</f>
        <v>1909.9376297100016</v>
      </c>
      <c r="F6259" s="5">
        <f>IF(B6259=0,0,B6259*LABOR_HRS_WK_CAR*SEASON_WEEKS*(1+DIM_PCT_CAR)^B6259)</f>
        <v>484.15997672866695</v>
      </c>
      <c r="G6259" s="5">
        <f>IF(C6259=0,0,C6259*LABOR_HRS_WK_MES*SEASON_WEEKS*(1+DIM_PCT_MES)^C6259)</f>
        <v>1455.139134447498</v>
      </c>
      <c r="H6259" s="5">
        <f>E6259+F6259+G6259</f>
        <v>3849.2367408861664</v>
      </c>
      <c r="I6259" s="5">
        <f>MIN(H6259,FARMER_HRS)</f>
        <v>720</v>
      </c>
      <c r="J6259" s="5">
        <f>MAX(0,H6259-FARMER_HRS)</f>
        <v>3129.2367408861664</v>
      </c>
      <c r="K6259" s="2">
        <f>I6259*FARMER_RATE+J6259*TEMP_WORKER_RATE</f>
        <v>79327.026751495941</v>
      </c>
      <c r="L6259" s="2">
        <f>A6259*PRICE_TOM+B6259*PRICE_CAR+C6259*PRICE_MES</f>
        <v>169128</v>
      </c>
      <c r="M6259" s="2">
        <f>A6259*FERT_BED_TOM+B6259*FERT_BED_CAR+C6259*FERT_BED_MES</f>
        <v>34320</v>
      </c>
      <c r="N6259" s="6">
        <f>IF(AND(D6259&lt;=TOTAL_BEDS,J6259&lt;=TEMP_WORKER_MAX*TEMP_WORKER_HRS),1,0)</f>
        <v>1</v>
      </c>
      <c r="O6259" s="2">
        <f>L6259-M6259-K6259-FIXED_COSTS</f>
        <v>35480.973248504059</v>
      </c>
      <c r="P6259" s="2">
        <f>IF(N6259=1,O6259,"")</f>
        <v>35480.973248504059</v>
      </c>
    </row>
    <row r="6260">
      <c r="A6260" s="6">
        <v>9</v>
      </c>
      <c r="B6260" s="6">
        <v>12</v>
      </c>
      <c r="C6260" s="6">
        <v>25</v>
      </c>
      <c r="D6260" s="6">
        <f>A6260+B6260+C6260</f>
        <v>46</v>
      </c>
      <c r="E6260" s="5">
        <f>IF(A6260=0,0,A6260*LABOR_HRS_WK_TOM*SEASON_WEEKS*(1+DIM_PCT_TOM)^A6260)</f>
        <v>1909.9376297100016</v>
      </c>
      <c r="F6260" s="5">
        <f>IF(B6260=0,0,B6260*LABOR_HRS_WK_CAR*SEASON_WEEKS*(1+DIM_PCT_CAR)^B6260)</f>
        <v>484.15997672866695</v>
      </c>
      <c r="G6260" s="5">
        <f>IF(C6260=0,0,C6260*LABOR_HRS_WK_MES*SEASON_WEEKS*(1+DIM_PCT_MES)^C6260)</f>
        <v>1534.7170558625955</v>
      </c>
      <c r="H6260" s="5">
        <f>E6260+F6260+G6260</f>
        <v>3928.8146623012644</v>
      </c>
      <c r="I6260" s="5">
        <f>MIN(H6260,FARMER_HRS)</f>
        <v>720</v>
      </c>
      <c r="J6260" s="5">
        <f>MAX(0,H6260-FARMER_HRS)</f>
        <v>3208.8146623012644</v>
      </c>
      <c r="K6260" s="2">
        <f>I6260*FARMER_RATE+J6260*TEMP_WORKER_RATE</f>
        <v>80708.587887174726</v>
      </c>
      <c r="L6260" s="2">
        <f>A6260*PRICE_TOM+B6260*PRICE_CAR+C6260*PRICE_MES</f>
        <v>171828</v>
      </c>
      <c r="M6260" s="2">
        <f>A6260*FERT_BED_TOM+B6260*FERT_BED_CAR+C6260*FERT_BED_MES</f>
        <v>35200</v>
      </c>
      <c r="N6260" s="6">
        <f>IF(AND(D6260&lt;=TOTAL_BEDS,J6260&lt;=TEMP_WORKER_MAX*TEMP_WORKER_HRS),1,0)</f>
        <v>1</v>
      </c>
      <c r="O6260" s="2">
        <f>L6260-M6260-K6260-FIXED_COSTS</f>
        <v>35919.412112825274</v>
      </c>
      <c r="P6260" s="2">
        <f>IF(N6260=1,O6260,"")</f>
        <v>35919.412112825274</v>
      </c>
    </row>
    <row r="6261">
      <c r="A6261" s="6">
        <v>9</v>
      </c>
      <c r="B6261" s="6">
        <v>12</v>
      </c>
      <c r="C6261" s="6">
        <v>26</v>
      </c>
      <c r="D6261" s="6">
        <f>A6261+B6261+C6261</f>
        <v>47</v>
      </c>
      <c r="E6261" s="5">
        <f>IF(A6261=0,0,A6261*LABOR_HRS_WK_TOM*SEASON_WEEKS*(1+DIM_PCT_TOM)^A6261)</f>
        <v>1909.9376297100016</v>
      </c>
      <c r="F6261" s="5">
        <f>IF(B6261=0,0,B6261*LABOR_HRS_WK_CAR*SEASON_WEEKS*(1+DIM_PCT_CAR)^B6261)</f>
        <v>484.15997672866695</v>
      </c>
      <c r="G6261" s="5">
        <f>IF(C6261=0,0,C6261*LABOR_HRS_WK_MES*SEASON_WEEKS*(1+DIM_PCT_MES)^C6261)</f>
        <v>1616.0570598233128</v>
      </c>
      <c r="H6261" s="5">
        <f>E6261+F6261+G6261</f>
        <v>4010.1546662619812</v>
      </c>
      <c r="I6261" s="5">
        <f>MIN(H6261,FARMER_HRS)</f>
        <v>720</v>
      </c>
      <c r="J6261" s="5">
        <f>MAX(0,H6261-FARMER_HRS)</f>
        <v>3290.1546662619812</v>
      </c>
      <c r="K6261" s="2">
        <f>I6261*FARMER_RATE+J6261*TEMP_WORKER_RATE</f>
        <v>82120.740733714949</v>
      </c>
      <c r="L6261" s="2">
        <f>A6261*PRICE_TOM+B6261*PRICE_CAR+C6261*PRICE_MES</f>
        <v>174528</v>
      </c>
      <c r="M6261" s="2">
        <f>A6261*FERT_BED_TOM+B6261*FERT_BED_CAR+C6261*FERT_BED_MES</f>
        <v>36080</v>
      </c>
      <c r="N6261" s="6">
        <f>IF(AND(D6261&lt;=TOTAL_BEDS,J6261&lt;=TEMP_WORKER_MAX*TEMP_WORKER_HRS),1,0)</f>
        <v>1</v>
      </c>
      <c r="O6261" s="2">
        <f>L6261-M6261-K6261-FIXED_COSTS</f>
        <v>36327.259266285051</v>
      </c>
      <c r="P6261" s="2">
        <f>IF(N6261=1,O6261,"")</f>
        <v>36327.259266285051</v>
      </c>
    </row>
    <row r="6262">
      <c r="A6262" s="6">
        <v>9</v>
      </c>
      <c r="B6262" s="6">
        <v>12</v>
      </c>
      <c r="C6262" s="6">
        <v>27</v>
      </c>
      <c r="D6262" s="6">
        <f>A6262+B6262+C6262</f>
        <v>48</v>
      </c>
      <c r="E6262" s="5">
        <f>IF(A6262=0,0,A6262*LABOR_HRS_WK_TOM*SEASON_WEEKS*(1+DIM_PCT_TOM)^A6262)</f>
        <v>1909.9376297100016</v>
      </c>
      <c r="F6262" s="5">
        <f>IF(B6262=0,0,B6262*LABOR_HRS_WK_CAR*SEASON_WEEKS*(1+DIM_PCT_CAR)^B6262)</f>
        <v>484.15997672866695</v>
      </c>
      <c r="G6262" s="5">
        <f>IF(C6262=0,0,C6262*LABOR_HRS_WK_MES*SEASON_WEEKS*(1+DIM_PCT_MES)^C6262)</f>
        <v>1699.19076434307</v>
      </c>
      <c r="H6262" s="5">
        <f>E6262+F6262+G6262</f>
        <v>4093.2883707817386</v>
      </c>
      <c r="I6262" s="5">
        <f>MIN(H6262,FARMER_HRS)</f>
        <v>720</v>
      </c>
      <c r="J6262" s="5">
        <f>MAX(0,H6262-FARMER_HRS)</f>
        <v>3373.2883707817386</v>
      </c>
      <c r="K6262" s="2">
        <f>I6262*FARMER_RATE+J6262*TEMP_WORKER_RATE</f>
        <v>83564.034214960731</v>
      </c>
      <c r="L6262" s="2">
        <f>A6262*PRICE_TOM+B6262*PRICE_CAR+C6262*PRICE_MES</f>
        <v>177228</v>
      </c>
      <c r="M6262" s="2">
        <f>A6262*FERT_BED_TOM+B6262*FERT_BED_CAR+C6262*FERT_BED_MES</f>
        <v>36960</v>
      </c>
      <c r="N6262" s="6">
        <f>IF(AND(D6262&lt;=TOTAL_BEDS,J6262&lt;=TEMP_WORKER_MAX*TEMP_WORKER_HRS),1,0)</f>
        <v>1</v>
      </c>
      <c r="O6262" s="2">
        <f>L6262-M6262-K6262-FIXED_COSTS</f>
        <v>36703.965785039269</v>
      </c>
      <c r="P6262" s="2">
        <f>IF(N6262=1,O6262,"")</f>
        <v>36703.965785039269</v>
      </c>
    </row>
    <row r="6263">
      <c r="A6263" s="6">
        <v>9</v>
      </c>
      <c r="B6263" s="6">
        <v>12</v>
      </c>
      <c r="C6263" s="6">
        <v>28</v>
      </c>
      <c r="D6263" s="6">
        <f>A6263+B6263+C6263</f>
        <v>49</v>
      </c>
      <c r="E6263" s="5">
        <f>IF(A6263=0,0,A6263*LABOR_HRS_WK_TOM*SEASON_WEEKS*(1+DIM_PCT_TOM)^A6263)</f>
        <v>1909.9376297100016</v>
      </c>
      <c r="F6263" s="5">
        <f>IF(B6263=0,0,B6263*LABOR_HRS_WK_CAR*SEASON_WEEKS*(1+DIM_PCT_CAR)^B6263)</f>
        <v>484.15997672866695</v>
      </c>
      <c r="G6263" s="5">
        <f>IF(C6263=0,0,C6263*LABOR_HRS_WK_MES*SEASON_WEEKS*(1+DIM_PCT_MES)^C6263)</f>
        <v>1784.1503025602233</v>
      </c>
      <c r="H6263" s="5">
        <f>E6263+F6263+G6263</f>
        <v>4178.2479089988919</v>
      </c>
      <c r="I6263" s="5">
        <f>MIN(H6263,FARMER_HRS)</f>
        <v>720</v>
      </c>
      <c r="J6263" s="5">
        <f>MAX(0,H6263-FARMER_HRS)</f>
        <v>3458.2479089988919</v>
      </c>
      <c r="K6263" s="2">
        <f>I6263*FARMER_RATE+J6263*TEMP_WORKER_RATE</f>
        <v>85039.02619789743</v>
      </c>
      <c r="L6263" s="2">
        <f>A6263*PRICE_TOM+B6263*PRICE_CAR+C6263*PRICE_MES</f>
        <v>179928</v>
      </c>
      <c r="M6263" s="2">
        <f>A6263*FERT_BED_TOM+B6263*FERT_BED_CAR+C6263*FERT_BED_MES</f>
        <v>37840</v>
      </c>
      <c r="N6263" s="6">
        <f>IF(AND(D6263&lt;=TOTAL_BEDS,J6263&lt;=TEMP_WORKER_MAX*TEMP_WORKER_HRS),1,0)</f>
        <v>1</v>
      </c>
      <c r="O6263" s="2">
        <f>L6263-M6263-K6263-FIXED_COSTS</f>
        <v>37048.97380210257</v>
      </c>
      <c r="P6263" s="2">
        <f>IF(N6263=1,O6263,"")</f>
        <v>37048.97380210257</v>
      </c>
    </row>
    <row r="6264">
      <c r="A6264" s="6">
        <v>9</v>
      </c>
      <c r="B6264" s="6">
        <v>12</v>
      </c>
      <c r="C6264" s="6">
        <v>29</v>
      </c>
      <c r="D6264" s="6">
        <f>A6264+B6264+C6264</f>
        <v>50</v>
      </c>
      <c r="E6264" s="5">
        <f>IF(A6264=0,0,A6264*LABOR_HRS_WK_TOM*SEASON_WEEKS*(1+DIM_PCT_TOM)^A6264)</f>
        <v>1909.9376297100016</v>
      </c>
      <c r="F6264" s="5">
        <f>IF(B6264=0,0,B6264*LABOR_HRS_WK_CAR*SEASON_WEEKS*(1+DIM_PCT_CAR)^B6264)</f>
        <v>484.15997672866695</v>
      </c>
      <c r="G6264" s="5">
        <f>IF(C6264=0,0,C6264*LABOR_HRS_WK_MES*SEASON_WEEKS*(1+DIM_PCT_MES)^C6264)</f>
        <v>1870.9683306758766</v>
      </c>
      <c r="H6264" s="5">
        <f>E6264+F6264+G6264</f>
        <v>4265.0659371145448</v>
      </c>
      <c r="I6264" s="5">
        <f>MIN(H6264,FARMER_HRS)</f>
        <v>720</v>
      </c>
      <c r="J6264" s="5">
        <f>MAX(0,H6264-FARMER_HRS)</f>
        <v>3545.0659371145448</v>
      </c>
      <c r="K6264" s="2">
        <f>I6264*FARMER_RATE+J6264*TEMP_WORKER_RATE</f>
        <v>86546.28363046085</v>
      </c>
      <c r="L6264" s="2">
        <f>A6264*PRICE_TOM+B6264*PRICE_CAR+C6264*PRICE_MES</f>
        <v>182628</v>
      </c>
      <c r="M6264" s="2">
        <f>A6264*FERT_BED_TOM+B6264*FERT_BED_CAR+C6264*FERT_BED_MES</f>
        <v>38720</v>
      </c>
      <c r="N6264" s="6">
        <f>IF(AND(D6264&lt;=TOTAL_BEDS,J6264&lt;=TEMP_WORKER_MAX*TEMP_WORKER_HRS),1,0)</f>
        <v>1</v>
      </c>
      <c r="O6264" s="2">
        <f>L6264-M6264-K6264-FIXED_COSTS</f>
        <v>37361.71636953915</v>
      </c>
      <c r="P6264" s="2">
        <f>IF(N6264=1,O6264,"")</f>
        <v>37361.71636953915</v>
      </c>
    </row>
    <row r="6265">
      <c r="A6265" s="6">
        <v>9</v>
      </c>
      <c r="B6265" s="6">
        <v>12</v>
      </c>
      <c r="C6265" s="6">
        <v>30</v>
      </c>
      <c r="D6265" s="6">
        <f>A6265+B6265+C6265</f>
        <v>51</v>
      </c>
      <c r="E6265" s="5">
        <f>IF(A6265=0,0,A6265*LABOR_HRS_WK_TOM*SEASON_WEEKS*(1+DIM_PCT_TOM)^A6265)</f>
        <v>1909.9376297100016</v>
      </c>
      <c r="F6265" s="5">
        <f>IF(B6265=0,0,B6265*LABOR_HRS_WK_CAR*SEASON_WEEKS*(1+DIM_PCT_CAR)^B6265)</f>
        <v>484.15997672866695</v>
      </c>
      <c r="G6265" s="5">
        <f>IF(C6265=0,0,C6265*LABOR_HRS_WK_MES*SEASON_WEEKS*(1+DIM_PCT_MES)^C6265)</f>
        <v>1959.6780360096466</v>
      </c>
      <c r="H6265" s="5">
        <f>E6265+F6265+G6265</f>
        <v>4353.775642448315</v>
      </c>
      <c r="I6265" s="5">
        <f>MIN(H6265,FARMER_HRS)</f>
        <v>720</v>
      </c>
      <c r="J6265" s="5">
        <f>MAX(0,H6265-FARMER_HRS)</f>
        <v>3633.775642448315</v>
      </c>
      <c r="K6265" s="2">
        <f>I6265*FARMER_RATE+J6265*TEMP_WORKER_RATE</f>
        <v>88086.38268139436</v>
      </c>
      <c r="L6265" s="2">
        <f>A6265*PRICE_TOM+B6265*PRICE_CAR+C6265*PRICE_MES</f>
        <v>185328</v>
      </c>
      <c r="M6265" s="2">
        <f>A6265*FERT_BED_TOM+B6265*FERT_BED_CAR+C6265*FERT_BED_MES</f>
        <v>39600</v>
      </c>
      <c r="N6265" s="6">
        <f>IF(AND(D6265&lt;=TOTAL_BEDS,J6265&lt;=TEMP_WORKER_MAX*TEMP_WORKER_HRS),1,0)</f>
        <v>1</v>
      </c>
      <c r="O6265" s="2">
        <f>L6265-M6265-K6265-FIXED_COSTS</f>
        <v>37641.61731860564</v>
      </c>
      <c r="P6265" s="2">
        <f>IF(N6265=1,O6265,"")</f>
        <v>37641.61731860564</v>
      </c>
    </row>
    <row r="6266">
      <c r="A6266" s="6">
        <v>9</v>
      </c>
      <c r="B6266" s="6">
        <v>13</v>
      </c>
      <c r="C6266" s="6">
        <v>0</v>
      </c>
      <c r="D6266" s="6">
        <f>A6266+B6266+C6266</f>
        <v>22</v>
      </c>
      <c r="E6266" s="5">
        <f>IF(A6266=0,0,A6266*LABOR_HRS_WK_TOM*SEASON_WEEKS*(1+DIM_PCT_TOM)^A6266)</f>
        <v>1909.9376297100016</v>
      </c>
      <c r="F6266" s="5">
        <f>IF(B6266=0,0,B6266*LABOR_HRS_WK_CAR*SEASON_WEEKS*(1+DIM_PCT_CAR)^B6266)</f>
        <v>537.6193074924571</v>
      </c>
      <c r="G6266" s="5">
        <f>IF(C6266=0,0,C6266*LABOR_HRS_WK_MES*SEASON_WEEKS*(1+DIM_PCT_MES)^C6266)</f>
        <v>0</v>
      </c>
      <c r="H6266" s="5">
        <f>E6266+F6266+G6266</f>
        <v>2447.5569372024588</v>
      </c>
      <c r="I6266" s="5">
        <f>MIN(H6266,FARMER_HRS)</f>
        <v>720</v>
      </c>
      <c r="J6266" s="5">
        <f>MAX(0,H6266-FARMER_HRS)</f>
        <v>1727.5569372024588</v>
      </c>
      <c r="K6266" s="2">
        <f>I6266*FARMER_RATE+J6266*TEMP_WORKER_RATE</f>
        <v>54992.30793754269</v>
      </c>
      <c r="L6266" s="2">
        <f>A6266*PRICE_TOM+B6266*PRICE_CAR+C6266*PRICE_MES</f>
        <v>106422</v>
      </c>
      <c r="M6266" s="2">
        <f>A6266*FERT_BED_TOM+B6266*FERT_BED_CAR+C6266*FERT_BED_MES</f>
        <v>13640</v>
      </c>
      <c r="N6266" s="6">
        <f>IF(AND(D6266&lt;=TOTAL_BEDS,J6266&lt;=TEMP_WORKER_MAX*TEMP_WORKER_HRS),1,0)</f>
        <v>1</v>
      </c>
      <c r="O6266" s="2">
        <f>L6266-M6266-K6266-FIXED_COSTS</f>
        <v>17789.69206245731</v>
      </c>
      <c r="P6266" s="2">
        <f>IF(N6266=1,O6266,"")</f>
        <v>17789.69206245731</v>
      </c>
    </row>
    <row r="6267">
      <c r="A6267" s="6">
        <v>9</v>
      </c>
      <c r="B6267" s="6">
        <v>13</v>
      </c>
      <c r="C6267" s="6">
        <v>1</v>
      </c>
      <c r="D6267" s="6">
        <f>A6267+B6267+C6267</f>
        <v>23</v>
      </c>
      <c r="E6267" s="5">
        <f>IF(A6267=0,0,A6267*LABOR_HRS_WK_TOM*SEASON_WEEKS*(1+DIM_PCT_TOM)^A6267)</f>
        <v>1909.9376297100016</v>
      </c>
      <c r="F6267" s="5">
        <f>IF(B6267=0,0,B6267*LABOR_HRS_WK_CAR*SEASON_WEEKS*(1+DIM_PCT_CAR)^B6267)</f>
        <v>537.6193074924571</v>
      </c>
      <c r="G6267" s="5">
        <f>IF(C6267=0,0,C6267*LABOR_HRS_WK_MES*SEASON_WEEKS*(1+DIM_PCT_MES)^C6267)</f>
        <v>45.5625</v>
      </c>
      <c r="H6267" s="5">
        <f>E6267+F6267+G6267</f>
        <v>2493.1194372024588</v>
      </c>
      <c r="I6267" s="5">
        <f>MIN(H6267,FARMER_HRS)</f>
        <v>720</v>
      </c>
      <c r="J6267" s="5">
        <f>MAX(0,H6267-FARMER_HRS)</f>
        <v>1773.1194372024588</v>
      </c>
      <c r="K6267" s="2">
        <f>I6267*FARMER_RATE+J6267*TEMP_WORKER_RATE</f>
        <v>55783.32356254269</v>
      </c>
      <c r="L6267" s="2">
        <f>A6267*PRICE_TOM+B6267*PRICE_CAR+C6267*PRICE_MES</f>
        <v>109122</v>
      </c>
      <c r="M6267" s="2">
        <f>A6267*FERT_BED_TOM+B6267*FERT_BED_CAR+C6267*FERT_BED_MES</f>
        <v>14520</v>
      </c>
      <c r="N6267" s="6">
        <f>IF(AND(D6267&lt;=TOTAL_BEDS,J6267&lt;=TEMP_WORKER_MAX*TEMP_WORKER_HRS),1,0)</f>
        <v>1</v>
      </c>
      <c r="O6267" s="2">
        <f>L6267-M6267-K6267-FIXED_COSTS</f>
        <v>18818.67643745731</v>
      </c>
      <c r="P6267" s="2">
        <f>IF(N6267=1,O6267,"")</f>
        <v>18818.67643745731</v>
      </c>
    </row>
    <row r="6268">
      <c r="A6268" s="6">
        <v>9</v>
      </c>
      <c r="B6268" s="6">
        <v>13</v>
      </c>
      <c r="C6268" s="6">
        <v>2</v>
      </c>
      <c r="D6268" s="6">
        <f>A6268+B6268+C6268</f>
        <v>24</v>
      </c>
      <c r="E6268" s="5">
        <f>IF(A6268=0,0,A6268*LABOR_HRS_WK_TOM*SEASON_WEEKS*(1+DIM_PCT_TOM)^A6268)</f>
        <v>1909.9376297100016</v>
      </c>
      <c r="F6268" s="5">
        <f>IF(B6268=0,0,B6268*LABOR_HRS_WK_CAR*SEASON_WEEKS*(1+DIM_PCT_CAR)^B6268)</f>
        <v>537.6193074924571</v>
      </c>
      <c r="G6268" s="5">
        <f>IF(C6268=0,0,C6268*LABOR_HRS_WK_MES*SEASON_WEEKS*(1+DIM_PCT_MES)^C6268)</f>
        <v>92.2640625</v>
      </c>
      <c r="H6268" s="5">
        <f>E6268+F6268+G6268</f>
        <v>2539.8209997024587</v>
      </c>
      <c r="I6268" s="5">
        <f>MIN(H6268,FARMER_HRS)</f>
        <v>720</v>
      </c>
      <c r="J6268" s="5">
        <f>MAX(0,H6268-FARMER_HRS)</f>
        <v>1819.8209997024587</v>
      </c>
      <c r="K6268" s="2">
        <f>I6268*FARMER_RATE+J6268*TEMP_WORKER_RATE</f>
        <v>56594.11457816769</v>
      </c>
      <c r="L6268" s="2">
        <f>A6268*PRICE_TOM+B6268*PRICE_CAR+C6268*PRICE_MES</f>
        <v>111822</v>
      </c>
      <c r="M6268" s="2">
        <f>A6268*FERT_BED_TOM+B6268*FERT_BED_CAR+C6268*FERT_BED_MES</f>
        <v>15400</v>
      </c>
      <c r="N6268" s="6">
        <f>IF(AND(D6268&lt;=TOTAL_BEDS,J6268&lt;=TEMP_WORKER_MAX*TEMP_WORKER_HRS),1,0)</f>
        <v>1</v>
      </c>
      <c r="O6268" s="2">
        <f>L6268-M6268-K6268-FIXED_COSTS</f>
        <v>19827.88542183231</v>
      </c>
      <c r="P6268" s="2">
        <f>IF(N6268=1,O6268,"")</f>
        <v>19827.88542183231</v>
      </c>
    </row>
    <row r="6269">
      <c r="A6269" s="6">
        <v>9</v>
      </c>
      <c r="B6269" s="6">
        <v>13</v>
      </c>
      <c r="C6269" s="6">
        <v>3</v>
      </c>
      <c r="D6269" s="6">
        <f>A6269+B6269+C6269</f>
        <v>25</v>
      </c>
      <c r="E6269" s="5">
        <f>IF(A6269=0,0,A6269*LABOR_HRS_WK_TOM*SEASON_WEEKS*(1+DIM_PCT_TOM)^A6269)</f>
        <v>1909.9376297100016</v>
      </c>
      <c r="F6269" s="5">
        <f>IF(B6269=0,0,B6269*LABOR_HRS_WK_CAR*SEASON_WEEKS*(1+DIM_PCT_CAR)^B6269)</f>
        <v>537.6193074924571</v>
      </c>
      <c r="G6269" s="5">
        <f>IF(C6269=0,0,C6269*LABOR_HRS_WK_MES*SEASON_WEEKS*(1+DIM_PCT_MES)^C6269)</f>
        <v>140.12604492187498</v>
      </c>
      <c r="H6269" s="5">
        <f>E6269+F6269+G6269</f>
        <v>2587.6829821243336</v>
      </c>
      <c r="I6269" s="5">
        <f>MIN(H6269,FARMER_HRS)</f>
        <v>720</v>
      </c>
      <c r="J6269" s="5">
        <f>MAX(0,H6269-FARMER_HRS)</f>
        <v>1867.6829821243336</v>
      </c>
      <c r="K6269" s="2">
        <f>I6269*FARMER_RATE+J6269*TEMP_WORKER_RATE</f>
        <v>57425.0517729919</v>
      </c>
      <c r="L6269" s="2">
        <f>A6269*PRICE_TOM+B6269*PRICE_CAR+C6269*PRICE_MES</f>
        <v>114522</v>
      </c>
      <c r="M6269" s="2">
        <f>A6269*FERT_BED_TOM+B6269*FERT_BED_CAR+C6269*FERT_BED_MES</f>
        <v>16280</v>
      </c>
      <c r="N6269" s="6">
        <f>IF(AND(D6269&lt;=TOTAL_BEDS,J6269&lt;=TEMP_WORKER_MAX*TEMP_WORKER_HRS),1,0)</f>
        <v>1</v>
      </c>
      <c r="O6269" s="2">
        <f>L6269-M6269-K6269-FIXED_COSTS</f>
        <v>20816.9482270081</v>
      </c>
      <c r="P6269" s="2">
        <f>IF(N6269=1,O6269,"")</f>
        <v>20816.9482270081</v>
      </c>
    </row>
    <row r="6270">
      <c r="A6270" s="6">
        <v>9</v>
      </c>
      <c r="B6270" s="6">
        <v>13</v>
      </c>
      <c r="C6270" s="6">
        <v>4</v>
      </c>
      <c r="D6270" s="6">
        <f>A6270+B6270+C6270</f>
        <v>26</v>
      </c>
      <c r="E6270" s="5">
        <f>IF(A6270=0,0,A6270*LABOR_HRS_WK_TOM*SEASON_WEEKS*(1+DIM_PCT_TOM)^A6270)</f>
        <v>1909.9376297100016</v>
      </c>
      <c r="F6270" s="5">
        <f>IF(B6270=0,0,B6270*LABOR_HRS_WK_CAR*SEASON_WEEKS*(1+DIM_PCT_CAR)^B6270)</f>
        <v>537.6193074924571</v>
      </c>
      <c r="G6270" s="5">
        <f>IF(C6270=0,0,C6270*LABOR_HRS_WK_MES*SEASON_WEEKS*(1+DIM_PCT_MES)^C6270)</f>
        <v>189.17016064453119</v>
      </c>
      <c r="H6270" s="5">
        <f>E6270+F6270+G6270</f>
        <v>2636.72709784699</v>
      </c>
      <c r="I6270" s="5">
        <f>MIN(H6270,FARMER_HRS)</f>
        <v>720</v>
      </c>
      <c r="J6270" s="5">
        <f>MAX(0,H6270-FARMER_HRS)</f>
        <v>1916.72709784699</v>
      </c>
      <c r="K6270" s="2">
        <f>I6270*FARMER_RATE+J6270*TEMP_WORKER_RATE</f>
        <v>58276.512115399135</v>
      </c>
      <c r="L6270" s="2">
        <f>A6270*PRICE_TOM+B6270*PRICE_CAR+C6270*PRICE_MES</f>
        <v>117222</v>
      </c>
      <c r="M6270" s="2">
        <f>A6270*FERT_BED_TOM+B6270*FERT_BED_CAR+C6270*FERT_BED_MES</f>
        <v>17160</v>
      </c>
      <c r="N6270" s="6">
        <f>IF(AND(D6270&lt;=TOTAL_BEDS,J6270&lt;=TEMP_WORKER_MAX*TEMP_WORKER_HRS),1,0)</f>
        <v>1</v>
      </c>
      <c r="O6270" s="2">
        <f>L6270-M6270-K6270-FIXED_COSTS</f>
        <v>21785.487884600865</v>
      </c>
      <c r="P6270" s="2">
        <f>IF(N6270=1,O6270,"")</f>
        <v>21785.487884600865</v>
      </c>
    </row>
    <row r="6271">
      <c r="A6271" s="6">
        <v>9</v>
      </c>
      <c r="B6271" s="6">
        <v>13</v>
      </c>
      <c r="C6271" s="6">
        <v>5</v>
      </c>
      <c r="D6271" s="6">
        <f>A6271+B6271+C6271</f>
        <v>27</v>
      </c>
      <c r="E6271" s="5">
        <f>IF(A6271=0,0,A6271*LABOR_HRS_WK_TOM*SEASON_WEEKS*(1+DIM_PCT_TOM)^A6271)</f>
        <v>1909.9376297100016</v>
      </c>
      <c r="F6271" s="5">
        <f>IF(B6271=0,0,B6271*LABOR_HRS_WK_CAR*SEASON_WEEKS*(1+DIM_PCT_CAR)^B6271)</f>
        <v>537.6193074924571</v>
      </c>
      <c r="G6271" s="5">
        <f>IF(C6271=0,0,C6271*LABOR_HRS_WK_MES*SEASON_WEEKS*(1+DIM_PCT_MES)^C6271)</f>
        <v>239.41848456573481</v>
      </c>
      <c r="H6271" s="5">
        <f>E6271+F6271+G6271</f>
        <v>2686.9754217681934</v>
      </c>
      <c r="I6271" s="5">
        <f>MIN(H6271,FARMER_HRS)</f>
        <v>720</v>
      </c>
      <c r="J6271" s="5">
        <f>MAX(0,H6271-FARMER_HRS)</f>
        <v>1966.9754217681934</v>
      </c>
      <c r="K6271" s="2">
        <f>I6271*FARMER_RATE+J6271*TEMP_WORKER_RATE</f>
        <v>59148.878850142246</v>
      </c>
      <c r="L6271" s="2">
        <f>A6271*PRICE_TOM+B6271*PRICE_CAR+C6271*PRICE_MES</f>
        <v>119922</v>
      </c>
      <c r="M6271" s="2">
        <f>A6271*FERT_BED_TOM+B6271*FERT_BED_CAR+C6271*FERT_BED_MES</f>
        <v>18040</v>
      </c>
      <c r="N6271" s="6">
        <f>IF(AND(D6271&lt;=TOTAL_BEDS,J6271&lt;=TEMP_WORKER_MAX*TEMP_WORKER_HRS),1,0)</f>
        <v>1</v>
      </c>
      <c r="O6271" s="2">
        <f>L6271-M6271-K6271-FIXED_COSTS</f>
        <v>22733.121149857754</v>
      </c>
      <c r="P6271" s="2">
        <f>IF(N6271=1,O6271,"")</f>
        <v>22733.121149857754</v>
      </c>
    </row>
    <row r="6272">
      <c r="A6272" s="6">
        <v>9</v>
      </c>
      <c r="B6272" s="6">
        <v>13</v>
      </c>
      <c r="C6272" s="6">
        <v>6</v>
      </c>
      <c r="D6272" s="6">
        <f>A6272+B6272+C6272</f>
        <v>28</v>
      </c>
      <c r="E6272" s="5">
        <f>IF(A6272=0,0,A6272*LABOR_HRS_WK_TOM*SEASON_WEEKS*(1+DIM_PCT_TOM)^A6272)</f>
        <v>1909.9376297100016</v>
      </c>
      <c r="F6272" s="5">
        <f>IF(B6272=0,0,B6272*LABOR_HRS_WK_CAR*SEASON_WEEKS*(1+DIM_PCT_CAR)^B6272)</f>
        <v>537.6193074924571</v>
      </c>
      <c r="G6272" s="5">
        <f>IF(C6272=0,0,C6272*LABOR_HRS_WK_MES*SEASON_WEEKS*(1+DIM_PCT_MES)^C6272)</f>
        <v>290.89345874736773</v>
      </c>
      <c r="H6272" s="5">
        <f>E6272+F6272+G6272</f>
        <v>2738.4503959498265</v>
      </c>
      <c r="I6272" s="5">
        <f>MIN(H6272,FARMER_HRS)</f>
        <v>720</v>
      </c>
      <c r="J6272" s="5">
        <f>MAX(0,H6272-FARMER_HRS)</f>
        <v>2018.4503959498265</v>
      </c>
      <c r="K6272" s="2">
        <f>I6272*FARMER_RATE+J6272*TEMP_WORKER_RATE</f>
        <v>60042.541596351155</v>
      </c>
      <c r="L6272" s="2">
        <f>A6272*PRICE_TOM+B6272*PRICE_CAR+C6272*PRICE_MES</f>
        <v>122622</v>
      </c>
      <c r="M6272" s="2">
        <f>A6272*FERT_BED_TOM+B6272*FERT_BED_CAR+C6272*FERT_BED_MES</f>
        <v>18920</v>
      </c>
      <c r="N6272" s="6">
        <f>IF(AND(D6272&lt;=TOTAL_BEDS,J6272&lt;=TEMP_WORKER_MAX*TEMP_WORKER_HRS),1,0)</f>
        <v>1</v>
      </c>
      <c r="O6272" s="2">
        <f>L6272-M6272-K6272-FIXED_COSTS</f>
        <v>23659.458403648845</v>
      </c>
      <c r="P6272" s="2">
        <f>IF(N6272=1,O6272,"")</f>
        <v>23659.458403648845</v>
      </c>
    </row>
    <row r="6273">
      <c r="A6273" s="6">
        <v>9</v>
      </c>
      <c r="B6273" s="6">
        <v>13</v>
      </c>
      <c r="C6273" s="6">
        <v>7</v>
      </c>
      <c r="D6273" s="6">
        <f>A6273+B6273+C6273</f>
        <v>29</v>
      </c>
      <c r="E6273" s="5">
        <f>IF(A6273=0,0,A6273*LABOR_HRS_WK_TOM*SEASON_WEEKS*(1+DIM_PCT_TOM)^A6273)</f>
        <v>1909.9376297100016</v>
      </c>
      <c r="F6273" s="5">
        <f>IF(B6273=0,0,B6273*LABOR_HRS_WK_CAR*SEASON_WEEKS*(1+DIM_PCT_CAR)^B6273)</f>
        <v>537.6193074924571</v>
      </c>
      <c r="G6273" s="5">
        <f>IF(C6273=0,0,C6273*LABOR_HRS_WK_MES*SEASON_WEEKS*(1+DIM_PCT_MES)^C6273)</f>
        <v>343.61789814532818</v>
      </c>
      <c r="H6273" s="5">
        <f>E6273+F6273+G6273</f>
        <v>2791.1748353477869</v>
      </c>
      <c r="I6273" s="5">
        <f>MIN(H6273,FARMER_HRS)</f>
        <v>720</v>
      </c>
      <c r="J6273" s="5">
        <f>MAX(0,H6273-FARMER_HRS)</f>
        <v>2071.1748353477869</v>
      </c>
      <c r="K6273" s="2">
        <f>I6273*FARMER_RATE+J6273*TEMP_WORKER_RATE</f>
        <v>60957.896447010186</v>
      </c>
      <c r="L6273" s="2">
        <f>A6273*PRICE_TOM+B6273*PRICE_CAR+C6273*PRICE_MES</f>
        <v>125322</v>
      </c>
      <c r="M6273" s="2">
        <f>A6273*FERT_BED_TOM+B6273*FERT_BED_CAR+C6273*FERT_BED_MES</f>
        <v>19800</v>
      </c>
      <c r="N6273" s="6">
        <f>IF(AND(D6273&lt;=TOTAL_BEDS,J6273&lt;=TEMP_WORKER_MAX*TEMP_WORKER_HRS),1,0)</f>
        <v>1</v>
      </c>
      <c r="O6273" s="2">
        <f>L6273-M6273-K6273-FIXED_COSTS</f>
        <v>24564.103552989814</v>
      </c>
      <c r="P6273" s="2">
        <f>IF(N6273=1,O6273,"")</f>
        <v>24564.103552989814</v>
      </c>
    </row>
    <row r="6274">
      <c r="A6274" s="6">
        <v>9</v>
      </c>
      <c r="B6274" s="6">
        <v>13</v>
      </c>
      <c r="C6274" s="6">
        <v>8</v>
      </c>
      <c r="D6274" s="6">
        <f>A6274+B6274+C6274</f>
        <v>30</v>
      </c>
      <c r="E6274" s="5">
        <f>IF(A6274=0,0,A6274*LABOR_HRS_WK_TOM*SEASON_WEEKS*(1+DIM_PCT_TOM)^A6274)</f>
        <v>1909.9376297100016</v>
      </c>
      <c r="F6274" s="5">
        <f>IF(B6274=0,0,B6274*LABOR_HRS_WK_CAR*SEASON_WEEKS*(1+DIM_PCT_CAR)^B6274)</f>
        <v>537.6193074924571</v>
      </c>
      <c r="G6274" s="5">
        <f>IF(C6274=0,0,C6274*LABOR_HRS_WK_MES*SEASON_WEEKS*(1+DIM_PCT_MES)^C6274)</f>
        <v>397.61499642530833</v>
      </c>
      <c r="H6274" s="5">
        <f>E6274+F6274+G6274</f>
        <v>2845.171933627767</v>
      </c>
      <c r="I6274" s="5">
        <f>MIN(H6274,FARMER_HRS)</f>
        <v>720</v>
      </c>
      <c r="J6274" s="5">
        <f>MAX(0,H6274-FARMER_HRS)</f>
        <v>2125.171933627767</v>
      </c>
      <c r="K6274" s="2">
        <f>I6274*FARMER_RATE+J6274*TEMP_WORKER_RATE</f>
        <v>61895.346069926512</v>
      </c>
      <c r="L6274" s="2">
        <f>A6274*PRICE_TOM+B6274*PRICE_CAR+C6274*PRICE_MES</f>
        <v>128022</v>
      </c>
      <c r="M6274" s="2">
        <f>A6274*FERT_BED_TOM+B6274*FERT_BED_CAR+C6274*FERT_BED_MES</f>
        <v>20680</v>
      </c>
      <c r="N6274" s="6">
        <f>IF(AND(D6274&lt;=TOTAL_BEDS,J6274&lt;=TEMP_WORKER_MAX*TEMP_WORKER_HRS),1,0)</f>
        <v>1</v>
      </c>
      <c r="O6274" s="2">
        <f>L6274-M6274-K6274-FIXED_COSTS</f>
        <v>25446.653930073488</v>
      </c>
      <c r="P6274" s="2">
        <f>IF(N6274=1,O6274,"")</f>
        <v>25446.653930073488</v>
      </c>
    </row>
    <row r="6275">
      <c r="A6275" s="6">
        <v>9</v>
      </c>
      <c r="B6275" s="6">
        <v>13</v>
      </c>
      <c r="C6275" s="6">
        <v>9</v>
      </c>
      <c r="D6275" s="6">
        <f>A6275+B6275+C6275</f>
        <v>31</v>
      </c>
      <c r="E6275" s="5">
        <f>IF(A6275=0,0,A6275*LABOR_HRS_WK_TOM*SEASON_WEEKS*(1+DIM_PCT_TOM)^A6275)</f>
        <v>1909.9376297100016</v>
      </c>
      <c r="F6275" s="5">
        <f>IF(B6275=0,0,B6275*LABOR_HRS_WK_CAR*SEASON_WEEKS*(1+DIM_PCT_CAR)^B6275)</f>
        <v>537.6193074924571</v>
      </c>
      <c r="G6275" s="5">
        <f>IF(C6275=0,0,C6275*LABOR_HRS_WK_MES*SEASON_WEEKS*(1+DIM_PCT_MES)^C6275)</f>
        <v>452.90833186570273</v>
      </c>
      <c r="H6275" s="5">
        <f>E6275+F6275+G6275</f>
        <v>2900.4652690681614</v>
      </c>
      <c r="I6275" s="5">
        <f>MIN(H6275,FARMER_HRS)</f>
        <v>720</v>
      </c>
      <c r="J6275" s="5">
        <f>MAX(0,H6275-FARMER_HRS)</f>
        <v>2180.4652690681614</v>
      </c>
      <c r="K6275" s="2">
        <f>I6275*FARMER_RATE+J6275*TEMP_WORKER_RATE</f>
        <v>62855.299810211138</v>
      </c>
      <c r="L6275" s="2">
        <f>A6275*PRICE_TOM+B6275*PRICE_CAR+C6275*PRICE_MES</f>
        <v>130722</v>
      </c>
      <c r="M6275" s="2">
        <f>A6275*FERT_BED_TOM+B6275*FERT_BED_CAR+C6275*FERT_BED_MES</f>
        <v>21560</v>
      </c>
      <c r="N6275" s="6">
        <f>IF(AND(D6275&lt;=TOTAL_BEDS,J6275&lt;=TEMP_WORKER_MAX*TEMP_WORKER_HRS),1,0)</f>
        <v>1</v>
      </c>
      <c r="O6275" s="2">
        <f>L6275-M6275-K6275-FIXED_COSTS</f>
        <v>26306.700189788862</v>
      </c>
      <c r="P6275" s="2">
        <f>IF(N6275=1,O6275,"")</f>
        <v>26306.700189788862</v>
      </c>
    </row>
    <row r="6276">
      <c r="A6276" s="6">
        <v>9</v>
      </c>
      <c r="B6276" s="6">
        <v>13</v>
      </c>
      <c r="C6276" s="6">
        <v>10</v>
      </c>
      <c r="D6276" s="6">
        <f>A6276+B6276+C6276</f>
        <v>32</v>
      </c>
      <c r="E6276" s="5">
        <f>IF(A6276=0,0,A6276*LABOR_HRS_WK_TOM*SEASON_WEEKS*(1+DIM_PCT_TOM)^A6276)</f>
        <v>1909.9376297100016</v>
      </c>
      <c r="F6276" s="5">
        <f>IF(B6276=0,0,B6276*LABOR_HRS_WK_CAR*SEASON_WEEKS*(1+DIM_PCT_CAR)^B6276)</f>
        <v>537.6193074924571</v>
      </c>
      <c r="G6276" s="5">
        <f>IF(C6276=0,0,C6276*LABOR_HRS_WK_MES*SEASON_WEEKS*(1+DIM_PCT_MES)^C6276)</f>
        <v>509.52187334891551</v>
      </c>
      <c r="H6276" s="5">
        <f>E6276+F6276+G6276</f>
        <v>2957.0788105513743</v>
      </c>
      <c r="I6276" s="5">
        <f>MIN(H6276,FARMER_HRS)</f>
        <v>720</v>
      </c>
      <c r="J6276" s="5">
        <f>MAX(0,H6276-FARMER_HRS)</f>
        <v>2237.0788105513743</v>
      </c>
      <c r="K6276" s="2">
        <f>I6276*FARMER_RATE+J6276*TEMP_WORKER_RATE</f>
        <v>63838.173794294693</v>
      </c>
      <c r="L6276" s="2">
        <f>A6276*PRICE_TOM+B6276*PRICE_CAR+C6276*PRICE_MES</f>
        <v>133422</v>
      </c>
      <c r="M6276" s="2">
        <f>A6276*FERT_BED_TOM+B6276*FERT_BED_CAR+C6276*FERT_BED_MES</f>
        <v>22440</v>
      </c>
      <c r="N6276" s="6">
        <f>IF(AND(D6276&lt;=TOTAL_BEDS,J6276&lt;=TEMP_WORKER_MAX*TEMP_WORKER_HRS),1,0)</f>
        <v>1</v>
      </c>
      <c r="O6276" s="2">
        <f>L6276-M6276-K6276-FIXED_COSTS</f>
        <v>27143.826205705307</v>
      </c>
      <c r="P6276" s="2">
        <f>IF(N6276=1,O6276,"")</f>
        <v>27143.826205705307</v>
      </c>
    </row>
    <row r="6277">
      <c r="A6277" s="6">
        <v>9</v>
      </c>
      <c r="B6277" s="6">
        <v>13</v>
      </c>
      <c r="C6277" s="6">
        <v>11</v>
      </c>
      <c r="D6277" s="6">
        <f>A6277+B6277+C6277</f>
        <v>33</v>
      </c>
      <c r="E6277" s="5">
        <f>IF(A6277=0,0,A6277*LABOR_HRS_WK_TOM*SEASON_WEEKS*(1+DIM_PCT_TOM)^A6277)</f>
        <v>1909.9376297100016</v>
      </c>
      <c r="F6277" s="5">
        <f>IF(B6277=0,0,B6277*LABOR_HRS_WK_CAR*SEASON_WEEKS*(1+DIM_PCT_CAR)^B6277)</f>
        <v>537.6193074924571</v>
      </c>
      <c r="G6277" s="5">
        <f>IF(C6277=0,0,C6277*LABOR_HRS_WK_MES*SEASON_WEEKS*(1+DIM_PCT_MES)^C6277)</f>
        <v>567.47998644235463</v>
      </c>
      <c r="H6277" s="5">
        <f>E6277+F6277+G6277</f>
        <v>3015.0369236448132</v>
      </c>
      <c r="I6277" s="5">
        <f>MIN(H6277,FARMER_HRS)</f>
        <v>720</v>
      </c>
      <c r="J6277" s="5">
        <f>MAX(0,H6277-FARMER_HRS)</f>
        <v>2295.0369236448132</v>
      </c>
      <c r="K6277" s="2">
        <f>I6277*FARMER_RATE+J6277*TEMP_WORKER_RATE</f>
        <v>64844.39103550023</v>
      </c>
      <c r="L6277" s="2">
        <f>A6277*PRICE_TOM+B6277*PRICE_CAR+C6277*PRICE_MES</f>
        <v>136122</v>
      </c>
      <c r="M6277" s="2">
        <f>A6277*FERT_BED_TOM+B6277*FERT_BED_CAR+C6277*FERT_BED_MES</f>
        <v>23320</v>
      </c>
      <c r="N6277" s="6">
        <f>IF(AND(D6277&lt;=TOTAL_BEDS,J6277&lt;=TEMP_WORKER_MAX*TEMP_WORKER_HRS),1,0)</f>
        <v>1</v>
      </c>
      <c r="O6277" s="2">
        <f>L6277-M6277-K6277-FIXED_COSTS</f>
        <v>27957.60896449977</v>
      </c>
      <c r="P6277" s="2">
        <f>IF(N6277=1,O6277,"")</f>
        <v>27957.60896449977</v>
      </c>
    </row>
    <row r="6278">
      <c r="A6278" s="6">
        <v>9</v>
      </c>
      <c r="B6278" s="6">
        <v>13</v>
      </c>
      <c r="C6278" s="6">
        <v>12</v>
      </c>
      <c r="D6278" s="6">
        <f>A6278+B6278+C6278</f>
        <v>34</v>
      </c>
      <c r="E6278" s="5">
        <f>IF(A6278=0,0,A6278*LABOR_HRS_WK_TOM*SEASON_WEEKS*(1+DIM_PCT_TOM)^A6278)</f>
        <v>1909.9376297100016</v>
      </c>
      <c r="F6278" s="5">
        <f>IF(B6278=0,0,B6278*LABOR_HRS_WK_CAR*SEASON_WEEKS*(1+DIM_PCT_CAR)^B6278)</f>
        <v>537.6193074924571</v>
      </c>
      <c r="G6278" s="5">
        <f>IF(C6278=0,0,C6278*LABOR_HRS_WK_MES*SEASON_WEEKS*(1+DIM_PCT_MES)^C6278)</f>
        <v>626.807439570419</v>
      </c>
      <c r="H6278" s="5">
        <f>E6278+F6278+G6278</f>
        <v>3074.3643767728777</v>
      </c>
      <c r="I6278" s="5">
        <f>MIN(H6278,FARMER_HRS)</f>
        <v>720</v>
      </c>
      <c r="J6278" s="5">
        <f>MAX(0,H6278-FARMER_HRS)</f>
        <v>2354.3643767728777</v>
      </c>
      <c r="K6278" s="2">
        <f>I6278*FARMER_RATE+J6278*TEMP_WORKER_RATE</f>
        <v>65874.381541195791</v>
      </c>
      <c r="L6278" s="2">
        <f>A6278*PRICE_TOM+B6278*PRICE_CAR+C6278*PRICE_MES</f>
        <v>138822</v>
      </c>
      <c r="M6278" s="2">
        <f>A6278*FERT_BED_TOM+B6278*FERT_BED_CAR+C6278*FERT_BED_MES</f>
        <v>24200</v>
      </c>
      <c r="N6278" s="6">
        <f>IF(AND(D6278&lt;=TOTAL_BEDS,J6278&lt;=TEMP_WORKER_MAX*TEMP_WORKER_HRS),1,0)</f>
        <v>1</v>
      </c>
      <c r="O6278" s="2">
        <f>L6278-M6278-K6278-FIXED_COSTS</f>
        <v>28747.618458804209</v>
      </c>
      <c r="P6278" s="2">
        <f>IF(N6278=1,O6278,"")</f>
        <v>28747.618458804209</v>
      </c>
    </row>
    <row r="6279">
      <c r="A6279" s="6">
        <v>9</v>
      </c>
      <c r="B6279" s="6">
        <v>13</v>
      </c>
      <c r="C6279" s="6">
        <v>13</v>
      </c>
      <c r="D6279" s="6">
        <f>A6279+B6279+C6279</f>
        <v>35</v>
      </c>
      <c r="E6279" s="5">
        <f>IF(A6279=0,0,A6279*LABOR_HRS_WK_TOM*SEASON_WEEKS*(1+DIM_PCT_TOM)^A6279)</f>
        <v>1909.9376297100016</v>
      </c>
      <c r="F6279" s="5">
        <f>IF(B6279=0,0,B6279*LABOR_HRS_WK_CAR*SEASON_WEEKS*(1+DIM_PCT_CAR)^B6279)</f>
        <v>537.6193074924571</v>
      </c>
      <c r="G6279" s="5">
        <f>IF(C6279=0,0,C6279*LABOR_HRS_WK_MES*SEASON_WEEKS*(1+DIM_PCT_MES)^C6279)</f>
        <v>687.52941027880331</v>
      </c>
      <c r="H6279" s="5">
        <f>E6279+F6279+G6279</f>
        <v>3135.0863474812622</v>
      </c>
      <c r="I6279" s="5">
        <f>MIN(H6279,FARMER_HRS)</f>
        <v>720</v>
      </c>
      <c r="J6279" s="5">
        <f>MAX(0,H6279-FARMER_HRS)</f>
        <v>2415.0863474812622</v>
      </c>
      <c r="K6279" s="2">
        <f>I6279*FARMER_RATE+J6279*TEMP_WORKER_RATE</f>
        <v>66928.582421549683</v>
      </c>
      <c r="L6279" s="2">
        <f>A6279*PRICE_TOM+B6279*PRICE_CAR+C6279*PRICE_MES</f>
        <v>141522</v>
      </c>
      <c r="M6279" s="2">
        <f>A6279*FERT_BED_TOM+B6279*FERT_BED_CAR+C6279*FERT_BED_MES</f>
        <v>25080</v>
      </c>
      <c r="N6279" s="6">
        <f>IF(AND(D6279&lt;=TOTAL_BEDS,J6279&lt;=TEMP_WORKER_MAX*TEMP_WORKER_HRS),1,0)</f>
        <v>1</v>
      </c>
      <c r="O6279" s="2">
        <f>L6279-M6279-K6279-FIXED_COSTS</f>
        <v>29513.417578450317</v>
      </c>
      <c r="P6279" s="2">
        <f>IF(N6279=1,O6279,"")</f>
        <v>29513.417578450317</v>
      </c>
    </row>
    <row r="6280">
      <c r="A6280" s="6">
        <v>9</v>
      </c>
      <c r="B6280" s="6">
        <v>13</v>
      </c>
      <c r="C6280" s="6">
        <v>14</v>
      </c>
      <c r="D6280" s="6">
        <f>A6280+B6280+C6280</f>
        <v>36</v>
      </c>
      <c r="E6280" s="5">
        <f>IF(A6280=0,0,A6280*LABOR_HRS_WK_TOM*SEASON_WEEKS*(1+DIM_PCT_TOM)^A6280)</f>
        <v>1909.9376297100016</v>
      </c>
      <c r="F6280" s="5">
        <f>IF(B6280=0,0,B6280*LABOR_HRS_WK_CAR*SEASON_WEEKS*(1+DIM_PCT_CAR)^B6280)</f>
        <v>537.6193074924571</v>
      </c>
      <c r="G6280" s="5">
        <f>IF(C6280=0,0,C6280*LABOR_HRS_WK_MES*SEASON_WEEKS*(1+DIM_PCT_MES)^C6280)</f>
        <v>749.67149159246435</v>
      </c>
      <c r="H6280" s="5">
        <f>E6280+F6280+G6280</f>
        <v>3197.2284287949233</v>
      </c>
      <c r="I6280" s="5">
        <f>MIN(H6280,FARMER_HRS)</f>
        <v>720</v>
      </c>
      <c r="J6280" s="5">
        <f>MAX(0,H6280-FARMER_HRS)</f>
        <v>2477.2284287949233</v>
      </c>
      <c r="K6280" s="2">
        <f>I6280*FARMER_RATE+J6280*TEMP_WORKER_RATE</f>
        <v>68007.437999911868</v>
      </c>
      <c r="L6280" s="2">
        <f>A6280*PRICE_TOM+B6280*PRICE_CAR+C6280*PRICE_MES</f>
        <v>144222</v>
      </c>
      <c r="M6280" s="2">
        <f>A6280*FERT_BED_TOM+B6280*FERT_BED_CAR+C6280*FERT_BED_MES</f>
        <v>25960</v>
      </c>
      <c r="N6280" s="6">
        <f>IF(AND(D6280&lt;=TOTAL_BEDS,J6280&lt;=TEMP_WORKER_MAX*TEMP_WORKER_HRS),1,0)</f>
        <v>1</v>
      </c>
      <c r="O6280" s="2">
        <f>L6280-M6280-K6280-FIXED_COSTS</f>
        <v>30254.562000088132</v>
      </c>
      <c r="P6280" s="2">
        <f>IF(N6280=1,O6280,"")</f>
        <v>30254.562000088132</v>
      </c>
    </row>
    <row r="6281">
      <c r="A6281" s="6">
        <v>9</v>
      </c>
      <c r="B6281" s="6">
        <v>13</v>
      </c>
      <c r="C6281" s="6">
        <v>15</v>
      </c>
      <c r="D6281" s="6">
        <f>A6281+B6281+C6281</f>
        <v>37</v>
      </c>
      <c r="E6281" s="5">
        <f>IF(A6281=0,0,A6281*LABOR_HRS_WK_TOM*SEASON_WEEKS*(1+DIM_PCT_TOM)^A6281)</f>
        <v>1909.9376297100016</v>
      </c>
      <c r="F6281" s="5">
        <f>IF(B6281=0,0,B6281*LABOR_HRS_WK_CAR*SEASON_WEEKS*(1+DIM_PCT_CAR)^B6281)</f>
        <v>537.6193074924571</v>
      </c>
      <c r="G6281" s="5">
        <f>IF(C6281=0,0,C6281*LABOR_HRS_WK_MES*SEASON_WEEKS*(1+DIM_PCT_MES)^C6281)</f>
        <v>813.25969846861074</v>
      </c>
      <c r="H6281" s="5">
        <f>E6281+F6281+G6281</f>
        <v>3260.8166356710694</v>
      </c>
      <c r="I6281" s="5">
        <f>MIN(H6281,FARMER_HRS)</f>
        <v>720</v>
      </c>
      <c r="J6281" s="5">
        <f>MAX(0,H6281-FARMER_HRS)</f>
        <v>2540.8166356710694</v>
      </c>
      <c r="K6281" s="2">
        <f>I6281*FARMER_RATE+J6281*TEMP_WORKER_RATE</f>
        <v>69111.399924844955</v>
      </c>
      <c r="L6281" s="2">
        <f>A6281*PRICE_TOM+B6281*PRICE_CAR+C6281*PRICE_MES</f>
        <v>146922</v>
      </c>
      <c r="M6281" s="2">
        <f>A6281*FERT_BED_TOM+B6281*FERT_BED_CAR+C6281*FERT_BED_MES</f>
        <v>26840</v>
      </c>
      <c r="N6281" s="6">
        <f>IF(AND(D6281&lt;=TOTAL_BEDS,J6281&lt;=TEMP_WORKER_MAX*TEMP_WORKER_HRS),1,0)</f>
        <v>1</v>
      </c>
      <c r="O6281" s="2">
        <f>L6281-M6281-K6281-FIXED_COSTS</f>
        <v>30970.600075155045</v>
      </c>
      <c r="P6281" s="2">
        <f>IF(N6281=1,O6281,"")</f>
        <v>30970.600075155045</v>
      </c>
    </row>
    <row r="6282">
      <c r="A6282" s="6">
        <v>9</v>
      </c>
      <c r="B6282" s="6">
        <v>13</v>
      </c>
      <c r="C6282" s="6">
        <v>16</v>
      </c>
      <c r="D6282" s="6">
        <f>A6282+B6282+C6282</f>
        <v>38</v>
      </c>
      <c r="E6282" s="5">
        <f>IF(A6282=0,0,A6282*LABOR_HRS_WK_TOM*SEASON_WEEKS*(1+DIM_PCT_TOM)^A6282)</f>
        <v>1909.9376297100016</v>
      </c>
      <c r="F6282" s="5">
        <f>IF(B6282=0,0,B6282*LABOR_HRS_WK_CAR*SEASON_WEEKS*(1+DIM_PCT_CAR)^B6282)</f>
        <v>537.6193074924571</v>
      </c>
      <c r="G6282" s="5">
        <f>IF(C6282=0,0,C6282*LABOR_HRS_WK_MES*SEASON_WEEKS*(1+DIM_PCT_MES)^C6282)</f>
        <v>878.32047434609967</v>
      </c>
      <c r="H6282" s="5">
        <f>E6282+F6282+G6282</f>
        <v>3325.8774115485585</v>
      </c>
      <c r="I6282" s="5">
        <f>MIN(H6282,FARMER_HRS)</f>
        <v>720</v>
      </c>
      <c r="J6282" s="5">
        <f>MAX(0,H6282-FARMER_HRS)</f>
        <v>2605.8774115485585</v>
      </c>
      <c r="K6282" s="2">
        <f>I6282*FARMER_RATE+J6282*TEMP_WORKER_RATE</f>
        <v>70240.927283829136</v>
      </c>
      <c r="L6282" s="2">
        <f>A6282*PRICE_TOM+B6282*PRICE_CAR+C6282*PRICE_MES</f>
        <v>149622</v>
      </c>
      <c r="M6282" s="2">
        <f>A6282*FERT_BED_TOM+B6282*FERT_BED_CAR+C6282*FERT_BED_MES</f>
        <v>27720</v>
      </c>
      <c r="N6282" s="6">
        <f>IF(AND(D6282&lt;=TOTAL_BEDS,J6282&lt;=TEMP_WORKER_MAX*TEMP_WORKER_HRS),1,0)</f>
        <v>1</v>
      </c>
      <c r="O6282" s="2">
        <f>L6282-M6282-K6282-FIXED_COSTS</f>
        <v>31661.072716170864</v>
      </c>
      <c r="P6282" s="2">
        <f>IF(N6282=1,O6282,"")</f>
        <v>31661.072716170864</v>
      </c>
    </row>
    <row r="6283">
      <c r="A6283" s="6">
        <v>9</v>
      </c>
      <c r="B6283" s="6">
        <v>13</v>
      </c>
      <c r="C6283" s="6">
        <v>17</v>
      </c>
      <c r="D6283" s="6">
        <f>A6283+B6283+C6283</f>
        <v>39</v>
      </c>
      <c r="E6283" s="5">
        <f>IF(A6283=0,0,A6283*LABOR_HRS_WK_TOM*SEASON_WEEKS*(1+DIM_PCT_TOM)^A6283)</f>
        <v>1909.9376297100016</v>
      </c>
      <c r="F6283" s="5">
        <f>IF(B6283=0,0,B6283*LABOR_HRS_WK_CAR*SEASON_WEEKS*(1+DIM_PCT_CAR)^B6283)</f>
        <v>537.6193074924571</v>
      </c>
      <c r="G6283" s="5">
        <f>IF(C6283=0,0,C6283*LABOR_HRS_WK_MES*SEASON_WEEKS*(1+DIM_PCT_MES)^C6283)</f>
        <v>944.88069779263992</v>
      </c>
      <c r="H6283" s="5">
        <f>E6283+F6283+G6283</f>
        <v>3392.437634995099</v>
      </c>
      <c r="I6283" s="5">
        <f>MIN(H6283,FARMER_HRS)</f>
        <v>720</v>
      </c>
      <c r="J6283" s="5">
        <f>MAX(0,H6283-FARMER_HRS)</f>
        <v>2672.437634995099</v>
      </c>
      <c r="K6283" s="2">
        <f>I6283*FARMER_RATE+J6283*TEMP_WORKER_RATE</f>
        <v>71396.4867186649</v>
      </c>
      <c r="L6283" s="2">
        <f>A6283*PRICE_TOM+B6283*PRICE_CAR+C6283*PRICE_MES</f>
        <v>152322</v>
      </c>
      <c r="M6283" s="2">
        <f>A6283*FERT_BED_TOM+B6283*FERT_BED_CAR+C6283*FERT_BED_MES</f>
        <v>28600</v>
      </c>
      <c r="N6283" s="6">
        <f>IF(AND(D6283&lt;=TOTAL_BEDS,J6283&lt;=TEMP_WORKER_MAX*TEMP_WORKER_HRS),1,0)</f>
        <v>1</v>
      </c>
      <c r="O6283" s="2">
        <f>L6283-M6283-K6283-FIXED_COSTS</f>
        <v>32325.513281335094</v>
      </c>
      <c r="P6283" s="2">
        <f>IF(N6283=1,O6283,"")</f>
        <v>32325.513281335094</v>
      </c>
    </row>
    <row r="6284">
      <c r="A6284" s="6">
        <v>9</v>
      </c>
      <c r="B6284" s="6">
        <v>13</v>
      </c>
      <c r="C6284" s="6">
        <v>18</v>
      </c>
      <c r="D6284" s="6">
        <f>A6284+B6284+C6284</f>
        <v>40</v>
      </c>
      <c r="E6284" s="5">
        <f>IF(A6284=0,0,A6284*LABOR_HRS_WK_TOM*SEASON_WEEKS*(1+DIM_PCT_TOM)^A6284)</f>
        <v>1909.9376297100016</v>
      </c>
      <c r="F6284" s="5">
        <f>IF(B6284=0,0,B6284*LABOR_HRS_WK_CAR*SEASON_WEEKS*(1+DIM_PCT_CAR)^B6284)</f>
        <v>537.6193074924571</v>
      </c>
      <c r="G6284" s="5">
        <f>IF(C6284=0,0,C6284*LABOR_HRS_WK_MES*SEASON_WEEKS*(1+DIM_PCT_MES)^C6284)</f>
        <v>1012.9676892512272</v>
      </c>
      <c r="H6284" s="5">
        <f>E6284+F6284+G6284</f>
        <v>3460.5246264536859</v>
      </c>
      <c r="I6284" s="5">
        <f>MIN(H6284,FARMER_HRS)</f>
        <v>720</v>
      </c>
      <c r="J6284" s="5">
        <f>MAX(0,H6284-FARMER_HRS)</f>
        <v>2740.5246264536859</v>
      </c>
      <c r="K6284" s="2">
        <f>I6284*FARMER_RATE+J6284*TEMP_WORKER_RATE</f>
        <v>72578.552542598714</v>
      </c>
      <c r="L6284" s="2">
        <f>A6284*PRICE_TOM+B6284*PRICE_CAR+C6284*PRICE_MES</f>
        <v>155022</v>
      </c>
      <c r="M6284" s="2">
        <f>A6284*FERT_BED_TOM+B6284*FERT_BED_CAR+C6284*FERT_BED_MES</f>
        <v>29480</v>
      </c>
      <c r="N6284" s="6">
        <f>IF(AND(D6284&lt;=TOTAL_BEDS,J6284&lt;=TEMP_WORKER_MAX*TEMP_WORKER_HRS),1,0)</f>
        <v>1</v>
      </c>
      <c r="O6284" s="2">
        <f>L6284-M6284-K6284-FIXED_COSTS</f>
        <v>32963.447457401286</v>
      </c>
      <c r="P6284" s="2">
        <f>IF(N6284=1,O6284,"")</f>
        <v>32963.447457401286</v>
      </c>
    </row>
    <row r="6285">
      <c r="A6285" s="6">
        <v>9</v>
      </c>
      <c r="B6285" s="6">
        <v>13</v>
      </c>
      <c r="C6285" s="6">
        <v>19</v>
      </c>
      <c r="D6285" s="6">
        <f>A6285+B6285+C6285</f>
        <v>41</v>
      </c>
      <c r="E6285" s="5">
        <f>IF(A6285=0,0,A6285*LABOR_HRS_WK_TOM*SEASON_WEEKS*(1+DIM_PCT_TOM)^A6285)</f>
        <v>1909.9376297100016</v>
      </c>
      <c r="F6285" s="5">
        <f>IF(B6285=0,0,B6285*LABOR_HRS_WK_CAR*SEASON_WEEKS*(1+DIM_PCT_CAR)^B6285)</f>
        <v>537.6193074924571</v>
      </c>
      <c r="G6285" s="5">
        <f>IF(C6285=0,0,C6285*LABOR_HRS_WK_MES*SEASON_WEEKS*(1+DIM_PCT_MES)^C6285)</f>
        <v>1082.6092178872491</v>
      </c>
      <c r="H6285" s="5">
        <f>E6285+F6285+G6285</f>
        <v>3530.1661550897079</v>
      </c>
      <c r="I6285" s="5">
        <f>MIN(H6285,FARMER_HRS)</f>
        <v>720</v>
      </c>
      <c r="J6285" s="5">
        <f>MAX(0,H6285-FARMER_HRS)</f>
        <v>2810.1661550897079</v>
      </c>
      <c r="K6285" s="2">
        <f>I6285*FARMER_RATE+J6285*TEMP_WORKER_RATE</f>
        <v>73787.606859196327</v>
      </c>
      <c r="L6285" s="2">
        <f>A6285*PRICE_TOM+B6285*PRICE_CAR+C6285*PRICE_MES</f>
        <v>157722</v>
      </c>
      <c r="M6285" s="2">
        <f>A6285*FERT_BED_TOM+B6285*FERT_BED_CAR+C6285*FERT_BED_MES</f>
        <v>30360</v>
      </c>
      <c r="N6285" s="6">
        <f>IF(AND(D6285&lt;=TOTAL_BEDS,J6285&lt;=TEMP_WORKER_MAX*TEMP_WORKER_HRS),1,0)</f>
        <v>1</v>
      </c>
      <c r="O6285" s="2">
        <f>L6285-M6285-K6285-FIXED_COSTS</f>
        <v>33574.393140803673</v>
      </c>
      <c r="P6285" s="2">
        <f>IF(N6285=1,O6285,"")</f>
        <v>33574.393140803673</v>
      </c>
    </row>
    <row r="6286">
      <c r="A6286" s="6">
        <v>9</v>
      </c>
      <c r="B6286" s="6">
        <v>13</v>
      </c>
      <c r="C6286" s="6">
        <v>20</v>
      </c>
      <c r="D6286" s="6">
        <f>A6286+B6286+C6286</f>
        <v>42</v>
      </c>
      <c r="E6286" s="5">
        <f>IF(A6286=0,0,A6286*LABOR_HRS_WK_TOM*SEASON_WEEKS*(1+DIM_PCT_TOM)^A6286)</f>
        <v>1909.9376297100016</v>
      </c>
      <c r="F6286" s="5">
        <f>IF(B6286=0,0,B6286*LABOR_HRS_WK_CAR*SEASON_WEEKS*(1+DIM_PCT_CAR)^B6286)</f>
        <v>537.6193074924571</v>
      </c>
      <c r="G6286" s="5">
        <f>IF(C6286=0,0,C6286*LABOR_HRS_WK_MES*SEASON_WEEKS*(1+DIM_PCT_MES)^C6286)</f>
        <v>1153.8335085377259</v>
      </c>
      <c r="H6286" s="5">
        <f>E6286+F6286+G6286</f>
        <v>3601.390445740185</v>
      </c>
      <c r="I6286" s="5">
        <f>MIN(H6286,FARMER_HRS)</f>
        <v>720</v>
      </c>
      <c r="J6286" s="5">
        <f>MAX(0,H6286-FARMER_HRS)</f>
        <v>2881.390445740185</v>
      </c>
      <c r="K6286" s="2">
        <f>I6286*FARMER_RATE+J6286*TEMP_WORKER_RATE</f>
        <v>75024.13968298932</v>
      </c>
      <c r="L6286" s="2">
        <f>A6286*PRICE_TOM+B6286*PRICE_CAR+C6286*PRICE_MES</f>
        <v>160422</v>
      </c>
      <c r="M6286" s="2">
        <f>A6286*FERT_BED_TOM+B6286*FERT_BED_CAR+C6286*FERT_BED_MES</f>
        <v>31240</v>
      </c>
      <c r="N6286" s="6">
        <f>IF(AND(D6286&lt;=TOTAL_BEDS,J6286&lt;=TEMP_WORKER_MAX*TEMP_WORKER_HRS),1,0)</f>
        <v>1</v>
      </c>
      <c r="O6286" s="2">
        <f>L6286-M6286-K6286-FIXED_COSTS</f>
        <v>34157.86031701068</v>
      </c>
      <c r="P6286" s="2">
        <f>IF(N6286=1,O6286,"")</f>
        <v>34157.86031701068</v>
      </c>
    </row>
    <row r="6287">
      <c r="A6287" s="6">
        <v>9</v>
      </c>
      <c r="B6287" s="6">
        <v>13</v>
      </c>
      <c r="C6287" s="6">
        <v>21</v>
      </c>
      <c r="D6287" s="6">
        <f>A6287+B6287+C6287</f>
        <v>43</v>
      </c>
      <c r="E6287" s="5">
        <f>IF(A6287=0,0,A6287*LABOR_HRS_WK_TOM*SEASON_WEEKS*(1+DIM_PCT_TOM)^A6287)</f>
        <v>1909.9376297100016</v>
      </c>
      <c r="F6287" s="5">
        <f>IF(B6287=0,0,B6287*LABOR_HRS_WK_CAR*SEASON_WEEKS*(1+DIM_PCT_CAR)^B6287)</f>
        <v>537.6193074924571</v>
      </c>
      <c r="G6287" s="5">
        <f>IF(C6287=0,0,C6287*LABOR_HRS_WK_MES*SEASON_WEEKS*(1+DIM_PCT_MES)^C6287)</f>
        <v>1226.6692487641699</v>
      </c>
      <c r="H6287" s="5">
        <f>E6287+F6287+G6287</f>
        <v>3674.2261859666287</v>
      </c>
      <c r="I6287" s="5">
        <f>MIN(H6287,FARMER_HRS)</f>
        <v>720</v>
      </c>
      <c r="J6287" s="5">
        <f>MAX(0,H6287-FARMER_HRS)</f>
        <v>2954.2261859666287</v>
      </c>
      <c r="K6287" s="2">
        <f>I6287*FARMER_RATE+J6287*TEMP_WORKER_RATE</f>
        <v>76288.649061920645</v>
      </c>
      <c r="L6287" s="2">
        <f>A6287*PRICE_TOM+B6287*PRICE_CAR+C6287*PRICE_MES</f>
        <v>163122</v>
      </c>
      <c r="M6287" s="2">
        <f>A6287*FERT_BED_TOM+B6287*FERT_BED_CAR+C6287*FERT_BED_MES</f>
        <v>32120</v>
      </c>
      <c r="N6287" s="6">
        <f>IF(AND(D6287&lt;=TOTAL_BEDS,J6287&lt;=TEMP_WORKER_MAX*TEMP_WORKER_HRS),1,0)</f>
        <v>1</v>
      </c>
      <c r="O6287" s="2">
        <f>L6287-M6287-K6287-FIXED_COSTS</f>
        <v>34713.350938079355</v>
      </c>
      <c r="P6287" s="2">
        <f>IF(N6287=1,O6287,"")</f>
        <v>34713.350938079355</v>
      </c>
    </row>
    <row r="6288">
      <c r="A6288" s="6">
        <v>9</v>
      </c>
      <c r="B6288" s="6">
        <v>13</v>
      </c>
      <c r="C6288" s="6">
        <v>22</v>
      </c>
      <c r="D6288" s="6">
        <f>A6288+B6288+C6288</f>
        <v>44</v>
      </c>
      <c r="E6288" s="5">
        <f>IF(A6288=0,0,A6288*LABOR_HRS_WK_TOM*SEASON_WEEKS*(1+DIM_PCT_TOM)^A6288)</f>
        <v>1909.9376297100016</v>
      </c>
      <c r="F6288" s="5">
        <f>IF(B6288=0,0,B6288*LABOR_HRS_WK_CAR*SEASON_WEEKS*(1+DIM_PCT_CAR)^B6288)</f>
        <v>537.6193074924571</v>
      </c>
      <c r="G6288" s="5">
        <f>IF(C6288=0,0,C6288*LABOR_HRS_WK_MES*SEASON_WEEKS*(1+DIM_PCT_MES)^C6288)</f>
        <v>1301.1455960105659</v>
      </c>
      <c r="H6288" s="5">
        <f>E6288+F6288+G6288</f>
        <v>3748.7025332130247</v>
      </c>
      <c r="I6288" s="5">
        <f>MIN(H6288,FARMER_HRS)</f>
        <v>720</v>
      </c>
      <c r="J6288" s="5">
        <f>MAX(0,H6288-FARMER_HRS)</f>
        <v>3028.7025332130247</v>
      </c>
      <c r="K6288" s="2">
        <f>I6288*FARMER_RATE+J6288*TEMP_WORKER_RATE</f>
        <v>77581.641201615013</v>
      </c>
      <c r="L6288" s="2">
        <f>A6288*PRICE_TOM+B6288*PRICE_CAR+C6288*PRICE_MES</f>
        <v>165822</v>
      </c>
      <c r="M6288" s="2">
        <f>A6288*FERT_BED_TOM+B6288*FERT_BED_CAR+C6288*FERT_BED_MES</f>
        <v>33000</v>
      </c>
      <c r="N6288" s="6">
        <f>IF(AND(D6288&lt;=TOTAL_BEDS,J6288&lt;=TEMP_WORKER_MAX*TEMP_WORKER_HRS),1,0)</f>
        <v>1</v>
      </c>
      <c r="O6288" s="2">
        <f>L6288-M6288-K6288-FIXED_COSTS</f>
        <v>35240.358798384987</v>
      </c>
      <c r="P6288" s="2">
        <f>IF(N6288=1,O6288,"")</f>
        <v>35240.358798384987</v>
      </c>
    </row>
    <row r="6289">
      <c r="A6289" s="6">
        <v>9</v>
      </c>
      <c r="B6289" s="6">
        <v>13</v>
      </c>
      <c r="C6289" s="6">
        <v>23</v>
      </c>
      <c r="D6289" s="6">
        <f>A6289+B6289+C6289</f>
        <v>45</v>
      </c>
      <c r="E6289" s="5">
        <f>IF(A6289=0,0,A6289*LABOR_HRS_WK_TOM*SEASON_WEEKS*(1+DIM_PCT_TOM)^A6289)</f>
        <v>1909.9376297100016</v>
      </c>
      <c r="F6289" s="5">
        <f>IF(B6289=0,0,B6289*LABOR_HRS_WK_CAR*SEASON_WEEKS*(1+DIM_PCT_CAR)^B6289)</f>
        <v>537.6193074924571</v>
      </c>
      <c r="G6289" s="5">
        <f>IF(C6289=0,0,C6289*LABOR_HRS_WK_MES*SEASON_WEEKS*(1+DIM_PCT_MES)^C6289)</f>
        <v>1377.2921848680023</v>
      </c>
      <c r="H6289" s="5">
        <f>E6289+F6289+G6289</f>
        <v>3824.8491220704609</v>
      </c>
      <c r="I6289" s="5">
        <f>MIN(H6289,FARMER_HRS)</f>
        <v>720</v>
      </c>
      <c r="J6289" s="5">
        <f>MAX(0,H6289-FARMER_HRS)</f>
        <v>3104.8491220704609</v>
      </c>
      <c r="K6289" s="2">
        <f>I6289*FARMER_RATE+J6289*TEMP_WORKER_RATE</f>
        <v>78903.63059150106</v>
      </c>
      <c r="L6289" s="2">
        <f>A6289*PRICE_TOM+B6289*PRICE_CAR+C6289*PRICE_MES</f>
        <v>168522</v>
      </c>
      <c r="M6289" s="2">
        <f>A6289*FERT_BED_TOM+B6289*FERT_BED_CAR+C6289*FERT_BED_MES</f>
        <v>33880</v>
      </c>
      <c r="N6289" s="6">
        <f>IF(AND(D6289&lt;=TOTAL_BEDS,J6289&lt;=TEMP_WORKER_MAX*TEMP_WORKER_HRS),1,0)</f>
        <v>1</v>
      </c>
      <c r="O6289" s="2">
        <f>L6289-M6289-K6289-FIXED_COSTS</f>
        <v>35738.36940849894</v>
      </c>
      <c r="P6289" s="2">
        <f>IF(N6289=1,O6289,"")</f>
        <v>35738.36940849894</v>
      </c>
    </row>
    <row r="6290">
      <c r="A6290" s="6">
        <v>9</v>
      </c>
      <c r="B6290" s="6">
        <v>13</v>
      </c>
      <c r="C6290" s="6">
        <v>24</v>
      </c>
      <c r="D6290" s="6">
        <f>A6290+B6290+C6290</f>
        <v>46</v>
      </c>
      <c r="E6290" s="5">
        <f>IF(A6290=0,0,A6290*LABOR_HRS_WK_TOM*SEASON_WEEKS*(1+DIM_PCT_TOM)^A6290)</f>
        <v>1909.9376297100016</v>
      </c>
      <c r="F6290" s="5">
        <f>IF(B6290=0,0,B6290*LABOR_HRS_WK_CAR*SEASON_WEEKS*(1+DIM_PCT_CAR)^B6290)</f>
        <v>537.6193074924571</v>
      </c>
      <c r="G6290" s="5">
        <f>IF(C6290=0,0,C6290*LABOR_HRS_WK_MES*SEASON_WEEKS*(1+DIM_PCT_MES)^C6290)</f>
        <v>1455.139134447498</v>
      </c>
      <c r="H6290" s="5">
        <f>E6290+F6290+G6290</f>
        <v>3902.696071649957</v>
      </c>
      <c r="I6290" s="5">
        <f>MIN(H6290,FARMER_HRS)</f>
        <v>720</v>
      </c>
      <c r="J6290" s="5">
        <f>MAX(0,H6290-FARMER_HRS)</f>
        <v>3182.696071649957</v>
      </c>
      <c r="K6290" s="2">
        <f>I6290*FARMER_RATE+J6290*TEMP_WORKER_RATE</f>
        <v>80255.14013281175</v>
      </c>
      <c r="L6290" s="2">
        <f>A6290*PRICE_TOM+B6290*PRICE_CAR+C6290*PRICE_MES</f>
        <v>171222</v>
      </c>
      <c r="M6290" s="2">
        <f>A6290*FERT_BED_TOM+B6290*FERT_BED_CAR+C6290*FERT_BED_MES</f>
        <v>34760</v>
      </c>
      <c r="N6290" s="6">
        <f>IF(AND(D6290&lt;=TOTAL_BEDS,J6290&lt;=TEMP_WORKER_MAX*TEMP_WORKER_HRS),1,0)</f>
        <v>1</v>
      </c>
      <c r="O6290" s="2">
        <f>L6290-M6290-K6290-FIXED_COSTS</f>
        <v>36206.85986718825</v>
      </c>
      <c r="P6290" s="2">
        <f>IF(N6290=1,O6290,"")</f>
        <v>36206.85986718825</v>
      </c>
    </row>
    <row r="6291">
      <c r="A6291" s="6">
        <v>9</v>
      </c>
      <c r="B6291" s="6">
        <v>13</v>
      </c>
      <c r="C6291" s="6">
        <v>25</v>
      </c>
      <c r="D6291" s="6">
        <f>A6291+B6291+C6291</f>
        <v>47</v>
      </c>
      <c r="E6291" s="5">
        <f>IF(A6291=0,0,A6291*LABOR_HRS_WK_TOM*SEASON_WEEKS*(1+DIM_PCT_TOM)^A6291)</f>
        <v>1909.9376297100016</v>
      </c>
      <c r="F6291" s="5">
        <f>IF(B6291=0,0,B6291*LABOR_HRS_WK_CAR*SEASON_WEEKS*(1+DIM_PCT_CAR)^B6291)</f>
        <v>537.6193074924571</v>
      </c>
      <c r="G6291" s="5">
        <f>IF(C6291=0,0,C6291*LABOR_HRS_WK_MES*SEASON_WEEKS*(1+DIM_PCT_MES)^C6291)</f>
        <v>1534.7170558625955</v>
      </c>
      <c r="H6291" s="5">
        <f>E6291+F6291+G6291</f>
        <v>3982.2739930650541</v>
      </c>
      <c r="I6291" s="5">
        <f>MIN(H6291,FARMER_HRS)</f>
        <v>720</v>
      </c>
      <c r="J6291" s="5">
        <f>MAX(0,H6291-FARMER_HRS)</f>
        <v>3262.2739930650541</v>
      </c>
      <c r="K6291" s="2">
        <f>I6291*FARMER_RATE+J6291*TEMP_WORKER_RATE</f>
        <v>81636.70126849052</v>
      </c>
      <c r="L6291" s="2">
        <f>A6291*PRICE_TOM+B6291*PRICE_CAR+C6291*PRICE_MES</f>
        <v>173922</v>
      </c>
      <c r="M6291" s="2">
        <f>A6291*FERT_BED_TOM+B6291*FERT_BED_CAR+C6291*FERT_BED_MES</f>
        <v>35640</v>
      </c>
      <c r="N6291" s="6">
        <f>IF(AND(D6291&lt;=TOTAL_BEDS,J6291&lt;=TEMP_WORKER_MAX*TEMP_WORKER_HRS),1,0)</f>
        <v>1</v>
      </c>
      <c r="O6291" s="2">
        <f>L6291-M6291-K6291-FIXED_COSTS</f>
        <v>36645.29873150948</v>
      </c>
      <c r="P6291" s="2">
        <f>IF(N6291=1,O6291,"")</f>
        <v>36645.29873150948</v>
      </c>
    </row>
    <row r="6292">
      <c r="A6292" s="6">
        <v>9</v>
      </c>
      <c r="B6292" s="6">
        <v>13</v>
      </c>
      <c r="C6292" s="6">
        <v>26</v>
      </c>
      <c r="D6292" s="6">
        <f>A6292+B6292+C6292</f>
        <v>48</v>
      </c>
      <c r="E6292" s="5">
        <f>IF(A6292=0,0,A6292*LABOR_HRS_WK_TOM*SEASON_WEEKS*(1+DIM_PCT_TOM)^A6292)</f>
        <v>1909.9376297100016</v>
      </c>
      <c r="F6292" s="5">
        <f>IF(B6292=0,0,B6292*LABOR_HRS_WK_CAR*SEASON_WEEKS*(1+DIM_PCT_CAR)^B6292)</f>
        <v>537.6193074924571</v>
      </c>
      <c r="G6292" s="5">
        <f>IF(C6292=0,0,C6292*LABOR_HRS_WK_MES*SEASON_WEEKS*(1+DIM_PCT_MES)^C6292)</f>
        <v>1616.0570598233128</v>
      </c>
      <c r="H6292" s="5">
        <f>E6292+F6292+G6292</f>
        <v>4063.6139970257718</v>
      </c>
      <c r="I6292" s="5">
        <f>MIN(H6292,FARMER_HRS)</f>
        <v>720</v>
      </c>
      <c r="J6292" s="5">
        <f>MAX(0,H6292-FARMER_HRS)</f>
        <v>3343.6139970257718</v>
      </c>
      <c r="K6292" s="2">
        <f>I6292*FARMER_RATE+J6292*TEMP_WORKER_RATE</f>
        <v>83048.854115030757</v>
      </c>
      <c r="L6292" s="2">
        <f>A6292*PRICE_TOM+B6292*PRICE_CAR+C6292*PRICE_MES</f>
        <v>176622</v>
      </c>
      <c r="M6292" s="2">
        <f>A6292*FERT_BED_TOM+B6292*FERT_BED_CAR+C6292*FERT_BED_MES</f>
        <v>36520</v>
      </c>
      <c r="N6292" s="6">
        <f>IF(AND(D6292&lt;=TOTAL_BEDS,J6292&lt;=TEMP_WORKER_MAX*TEMP_WORKER_HRS),1,0)</f>
        <v>1</v>
      </c>
      <c r="O6292" s="2">
        <f>L6292-M6292-K6292-FIXED_COSTS</f>
        <v>37053.145884969243</v>
      </c>
      <c r="P6292" s="2">
        <f>IF(N6292=1,O6292,"")</f>
        <v>37053.145884969243</v>
      </c>
    </row>
    <row r="6293">
      <c r="A6293" s="6">
        <v>9</v>
      </c>
      <c r="B6293" s="6">
        <v>13</v>
      </c>
      <c r="C6293" s="6">
        <v>27</v>
      </c>
      <c r="D6293" s="6">
        <f>A6293+B6293+C6293</f>
        <v>49</v>
      </c>
      <c r="E6293" s="5">
        <f>IF(A6293=0,0,A6293*LABOR_HRS_WK_TOM*SEASON_WEEKS*(1+DIM_PCT_TOM)^A6293)</f>
        <v>1909.9376297100016</v>
      </c>
      <c r="F6293" s="5">
        <f>IF(B6293=0,0,B6293*LABOR_HRS_WK_CAR*SEASON_WEEKS*(1+DIM_PCT_CAR)^B6293)</f>
        <v>537.6193074924571</v>
      </c>
      <c r="G6293" s="5">
        <f>IF(C6293=0,0,C6293*LABOR_HRS_WK_MES*SEASON_WEEKS*(1+DIM_PCT_MES)^C6293)</f>
        <v>1699.19076434307</v>
      </c>
      <c r="H6293" s="5">
        <f>E6293+F6293+G6293</f>
        <v>4146.7477015455288</v>
      </c>
      <c r="I6293" s="5">
        <f>MIN(H6293,FARMER_HRS)</f>
        <v>720</v>
      </c>
      <c r="J6293" s="5">
        <f>MAX(0,H6293-FARMER_HRS)</f>
        <v>3426.7477015455288</v>
      </c>
      <c r="K6293" s="2">
        <f>I6293*FARMER_RATE+J6293*TEMP_WORKER_RATE</f>
        <v>84492.14759627654</v>
      </c>
      <c r="L6293" s="2">
        <f>A6293*PRICE_TOM+B6293*PRICE_CAR+C6293*PRICE_MES</f>
        <v>179322</v>
      </c>
      <c r="M6293" s="2">
        <f>A6293*FERT_BED_TOM+B6293*FERT_BED_CAR+C6293*FERT_BED_MES</f>
        <v>37400</v>
      </c>
      <c r="N6293" s="6">
        <f>IF(AND(D6293&lt;=TOTAL_BEDS,J6293&lt;=TEMP_WORKER_MAX*TEMP_WORKER_HRS),1,0)</f>
        <v>1</v>
      </c>
      <c r="O6293" s="2">
        <f>L6293-M6293-K6293-FIXED_COSTS</f>
        <v>37429.85240372346</v>
      </c>
      <c r="P6293" s="2">
        <f>IF(N6293=1,O6293,"")</f>
        <v>37429.85240372346</v>
      </c>
    </row>
    <row r="6294">
      <c r="A6294" s="6">
        <v>9</v>
      </c>
      <c r="B6294" s="6">
        <v>13</v>
      </c>
      <c r="C6294" s="6">
        <v>28</v>
      </c>
      <c r="D6294" s="6">
        <f>A6294+B6294+C6294</f>
        <v>50</v>
      </c>
      <c r="E6294" s="5">
        <f>IF(A6294=0,0,A6294*LABOR_HRS_WK_TOM*SEASON_WEEKS*(1+DIM_PCT_TOM)^A6294)</f>
        <v>1909.9376297100016</v>
      </c>
      <c r="F6294" s="5">
        <f>IF(B6294=0,0,B6294*LABOR_HRS_WK_CAR*SEASON_WEEKS*(1+DIM_PCT_CAR)^B6294)</f>
        <v>537.6193074924571</v>
      </c>
      <c r="G6294" s="5">
        <f>IF(C6294=0,0,C6294*LABOR_HRS_WK_MES*SEASON_WEEKS*(1+DIM_PCT_MES)^C6294)</f>
        <v>1784.1503025602233</v>
      </c>
      <c r="H6294" s="5">
        <f>E6294+F6294+G6294</f>
        <v>4231.7072397626816</v>
      </c>
      <c r="I6294" s="5">
        <f>MIN(H6294,FARMER_HRS)</f>
        <v>720</v>
      </c>
      <c r="J6294" s="5">
        <f>MAX(0,H6294-FARMER_HRS)</f>
        <v>3511.7072397626816</v>
      </c>
      <c r="K6294" s="2">
        <f>I6294*FARMER_RATE+J6294*TEMP_WORKER_RATE</f>
        <v>85967.139579213224</v>
      </c>
      <c r="L6294" s="2">
        <f>A6294*PRICE_TOM+B6294*PRICE_CAR+C6294*PRICE_MES</f>
        <v>182022</v>
      </c>
      <c r="M6294" s="2">
        <f>A6294*FERT_BED_TOM+B6294*FERT_BED_CAR+C6294*FERT_BED_MES</f>
        <v>38280</v>
      </c>
      <c r="N6294" s="6">
        <f>IF(AND(D6294&lt;=TOTAL_BEDS,J6294&lt;=TEMP_WORKER_MAX*TEMP_WORKER_HRS),1,0)</f>
        <v>1</v>
      </c>
      <c r="O6294" s="2">
        <f>L6294-M6294-K6294-FIXED_COSTS</f>
        <v>37774.860420786776</v>
      </c>
      <c r="P6294" s="2">
        <f>IF(N6294=1,O6294,"")</f>
        <v>37774.860420786776</v>
      </c>
    </row>
    <row r="6295">
      <c r="A6295" s="6">
        <v>9</v>
      </c>
      <c r="B6295" s="6">
        <v>13</v>
      </c>
      <c r="C6295" s="6">
        <v>29</v>
      </c>
      <c r="D6295" s="6">
        <f>A6295+B6295+C6295</f>
        <v>51</v>
      </c>
      <c r="E6295" s="5">
        <f>IF(A6295=0,0,A6295*LABOR_HRS_WK_TOM*SEASON_WEEKS*(1+DIM_PCT_TOM)^A6295)</f>
        <v>1909.9376297100016</v>
      </c>
      <c r="F6295" s="5">
        <f>IF(B6295=0,0,B6295*LABOR_HRS_WK_CAR*SEASON_WEEKS*(1+DIM_PCT_CAR)^B6295)</f>
        <v>537.6193074924571</v>
      </c>
      <c r="G6295" s="5">
        <f>IF(C6295=0,0,C6295*LABOR_HRS_WK_MES*SEASON_WEEKS*(1+DIM_PCT_MES)^C6295)</f>
        <v>1870.9683306758766</v>
      </c>
      <c r="H6295" s="5">
        <f>E6295+F6295+G6295</f>
        <v>4318.5252678783354</v>
      </c>
      <c r="I6295" s="5">
        <f>MIN(H6295,FARMER_HRS)</f>
        <v>720</v>
      </c>
      <c r="J6295" s="5">
        <f>MAX(0,H6295-FARMER_HRS)</f>
        <v>3598.5252678783354</v>
      </c>
      <c r="K6295" s="2">
        <f>I6295*FARMER_RATE+J6295*TEMP_WORKER_RATE</f>
        <v>87474.397011776658</v>
      </c>
      <c r="L6295" s="2">
        <f>A6295*PRICE_TOM+B6295*PRICE_CAR+C6295*PRICE_MES</f>
        <v>184722</v>
      </c>
      <c r="M6295" s="2">
        <f>A6295*FERT_BED_TOM+B6295*FERT_BED_CAR+C6295*FERT_BED_MES</f>
        <v>39160</v>
      </c>
      <c r="N6295" s="6">
        <f>IF(AND(D6295&lt;=TOTAL_BEDS,J6295&lt;=TEMP_WORKER_MAX*TEMP_WORKER_HRS),1,0)</f>
        <v>1</v>
      </c>
      <c r="O6295" s="2">
        <f>L6295-M6295-K6295-FIXED_COSTS</f>
        <v>38087.602988223342</v>
      </c>
      <c r="P6295" s="2">
        <f>IF(N6295=1,O6295,"")</f>
        <v>38087.602988223342</v>
      </c>
    </row>
    <row r="6296">
      <c r="A6296" s="6">
        <v>9</v>
      </c>
      <c r="B6296" s="6">
        <v>13</v>
      </c>
      <c r="C6296" s="6">
        <v>30</v>
      </c>
      <c r="D6296" s="6">
        <f>A6296+B6296+C6296</f>
        <v>52</v>
      </c>
      <c r="E6296" s="5">
        <f>IF(A6296=0,0,A6296*LABOR_HRS_WK_TOM*SEASON_WEEKS*(1+DIM_PCT_TOM)^A6296)</f>
        <v>1909.9376297100016</v>
      </c>
      <c r="F6296" s="5">
        <f>IF(B6296=0,0,B6296*LABOR_HRS_WK_CAR*SEASON_WEEKS*(1+DIM_PCT_CAR)^B6296)</f>
        <v>537.6193074924571</v>
      </c>
      <c r="G6296" s="5">
        <f>IF(C6296=0,0,C6296*LABOR_HRS_WK_MES*SEASON_WEEKS*(1+DIM_PCT_MES)^C6296)</f>
        <v>1959.6780360096466</v>
      </c>
      <c r="H6296" s="5">
        <f>E6296+F6296+G6296</f>
        <v>4407.2349732121056</v>
      </c>
      <c r="I6296" s="5">
        <f>MIN(H6296,FARMER_HRS)</f>
        <v>720</v>
      </c>
      <c r="J6296" s="5">
        <f>MAX(0,H6296-FARMER_HRS)</f>
        <v>3687.2349732121056</v>
      </c>
      <c r="K6296" s="2">
        <f>I6296*FARMER_RATE+J6296*TEMP_WORKER_RATE</f>
        <v>89014.496062710168</v>
      </c>
      <c r="L6296" s="2">
        <f>A6296*PRICE_TOM+B6296*PRICE_CAR+C6296*PRICE_MES</f>
        <v>187422</v>
      </c>
      <c r="M6296" s="2">
        <f>A6296*FERT_BED_TOM+B6296*FERT_BED_CAR+C6296*FERT_BED_MES</f>
        <v>40040</v>
      </c>
      <c r="N6296" s="6">
        <f>IF(AND(D6296&lt;=TOTAL_BEDS,J6296&lt;=TEMP_WORKER_MAX*TEMP_WORKER_HRS),1,0)</f>
        <v>1</v>
      </c>
      <c r="O6296" s="2">
        <f>L6296-M6296-K6296-FIXED_COSTS</f>
        <v>38367.503937289832</v>
      </c>
      <c r="P6296" s="2">
        <f>IF(N6296=1,O6296,"")</f>
        <v>38367.503937289832</v>
      </c>
    </row>
    <row r="6297">
      <c r="A6297" s="6">
        <v>9</v>
      </c>
      <c r="B6297" s="6">
        <v>14</v>
      </c>
      <c r="C6297" s="6">
        <v>0</v>
      </c>
      <c r="D6297" s="6">
        <f>A6297+B6297+C6297</f>
        <v>23</v>
      </c>
      <c r="E6297" s="5">
        <f>IF(A6297=0,0,A6297*LABOR_HRS_WK_TOM*SEASON_WEEKS*(1+DIM_PCT_TOM)^A6297)</f>
        <v>1909.9376297100016</v>
      </c>
      <c r="F6297" s="5">
        <f>IF(B6297=0,0,B6297*LABOR_HRS_WK_CAR*SEASON_WEEKS*(1+DIM_PCT_CAR)^B6297)</f>
        <v>593.44900480898161</v>
      </c>
      <c r="G6297" s="5">
        <f>IF(C6297=0,0,C6297*LABOR_HRS_WK_MES*SEASON_WEEKS*(1+DIM_PCT_MES)^C6297)</f>
        <v>0</v>
      </c>
      <c r="H6297" s="5">
        <f>E6297+F6297+G6297</f>
        <v>2503.3866345189831</v>
      </c>
      <c r="I6297" s="5">
        <f>MIN(H6297,FARMER_HRS)</f>
        <v>720</v>
      </c>
      <c r="J6297" s="5">
        <f>MAX(0,H6297-FARMER_HRS)</f>
        <v>1783.3866345189831</v>
      </c>
      <c r="K6297" s="2">
        <f>I6297*FARMER_RATE+J6297*TEMP_WORKER_RATE</f>
        <v>55961.573515954566</v>
      </c>
      <c r="L6297" s="2">
        <f>A6297*PRICE_TOM+B6297*PRICE_CAR+C6297*PRICE_MES</f>
        <v>108516</v>
      </c>
      <c r="M6297" s="2">
        <f>A6297*FERT_BED_TOM+B6297*FERT_BED_CAR+C6297*FERT_BED_MES</f>
        <v>14080</v>
      </c>
      <c r="N6297" s="6">
        <f>IF(AND(D6297&lt;=TOTAL_BEDS,J6297&lt;=TEMP_WORKER_MAX*TEMP_WORKER_HRS),1,0)</f>
        <v>1</v>
      </c>
      <c r="O6297" s="2">
        <f>L6297-M6297-K6297-FIXED_COSTS</f>
        <v>18474.426484045434</v>
      </c>
      <c r="P6297" s="2">
        <f>IF(N6297=1,O6297,"")</f>
        <v>18474.426484045434</v>
      </c>
    </row>
    <row r="6298">
      <c r="A6298" s="6">
        <v>9</v>
      </c>
      <c r="B6298" s="6">
        <v>14</v>
      </c>
      <c r="C6298" s="6">
        <v>1</v>
      </c>
      <c r="D6298" s="6">
        <f>A6298+B6298+C6298</f>
        <v>24</v>
      </c>
      <c r="E6298" s="5">
        <f>IF(A6298=0,0,A6298*LABOR_HRS_WK_TOM*SEASON_WEEKS*(1+DIM_PCT_TOM)^A6298)</f>
        <v>1909.9376297100016</v>
      </c>
      <c r="F6298" s="5">
        <f>IF(B6298=0,0,B6298*LABOR_HRS_WK_CAR*SEASON_WEEKS*(1+DIM_PCT_CAR)^B6298)</f>
        <v>593.44900480898161</v>
      </c>
      <c r="G6298" s="5">
        <f>IF(C6298=0,0,C6298*LABOR_HRS_WK_MES*SEASON_WEEKS*(1+DIM_PCT_MES)^C6298)</f>
        <v>45.5625</v>
      </c>
      <c r="H6298" s="5">
        <f>E6298+F6298+G6298</f>
        <v>2548.9491345189831</v>
      </c>
      <c r="I6298" s="5">
        <f>MIN(H6298,FARMER_HRS)</f>
        <v>720</v>
      </c>
      <c r="J6298" s="5">
        <f>MAX(0,H6298-FARMER_HRS)</f>
        <v>1828.9491345189831</v>
      </c>
      <c r="K6298" s="2">
        <f>I6298*FARMER_RATE+J6298*TEMP_WORKER_RATE</f>
        <v>56752.589140954566</v>
      </c>
      <c r="L6298" s="2">
        <f>A6298*PRICE_TOM+B6298*PRICE_CAR+C6298*PRICE_MES</f>
        <v>111216</v>
      </c>
      <c r="M6298" s="2">
        <f>A6298*FERT_BED_TOM+B6298*FERT_BED_CAR+C6298*FERT_BED_MES</f>
        <v>14960</v>
      </c>
      <c r="N6298" s="6">
        <f>IF(AND(D6298&lt;=TOTAL_BEDS,J6298&lt;=TEMP_WORKER_MAX*TEMP_WORKER_HRS),1,0)</f>
        <v>1</v>
      </c>
      <c r="O6298" s="2">
        <f>L6298-M6298-K6298-FIXED_COSTS</f>
        <v>19503.410859045434</v>
      </c>
      <c r="P6298" s="2">
        <f>IF(N6298=1,O6298,"")</f>
        <v>19503.410859045434</v>
      </c>
    </row>
    <row r="6299">
      <c r="A6299" s="6">
        <v>9</v>
      </c>
      <c r="B6299" s="6">
        <v>14</v>
      </c>
      <c r="C6299" s="6">
        <v>2</v>
      </c>
      <c r="D6299" s="6">
        <f>A6299+B6299+C6299</f>
        <v>25</v>
      </c>
      <c r="E6299" s="5">
        <f>IF(A6299=0,0,A6299*LABOR_HRS_WK_TOM*SEASON_WEEKS*(1+DIM_PCT_TOM)^A6299)</f>
        <v>1909.9376297100016</v>
      </c>
      <c r="F6299" s="5">
        <f>IF(B6299=0,0,B6299*LABOR_HRS_WK_CAR*SEASON_WEEKS*(1+DIM_PCT_CAR)^B6299)</f>
        <v>593.44900480898161</v>
      </c>
      <c r="G6299" s="5">
        <f>IF(C6299=0,0,C6299*LABOR_HRS_WK_MES*SEASON_WEEKS*(1+DIM_PCT_MES)^C6299)</f>
        <v>92.2640625</v>
      </c>
      <c r="H6299" s="5">
        <f>E6299+F6299+G6299</f>
        <v>2595.650697018983</v>
      </c>
      <c r="I6299" s="5">
        <f>MIN(H6299,FARMER_HRS)</f>
        <v>720</v>
      </c>
      <c r="J6299" s="5">
        <f>MAX(0,H6299-FARMER_HRS)</f>
        <v>1875.650697018983</v>
      </c>
      <c r="K6299" s="2">
        <f>I6299*FARMER_RATE+J6299*TEMP_WORKER_RATE</f>
        <v>57563.380156579566</v>
      </c>
      <c r="L6299" s="2">
        <f>A6299*PRICE_TOM+B6299*PRICE_CAR+C6299*PRICE_MES</f>
        <v>113916</v>
      </c>
      <c r="M6299" s="2">
        <f>A6299*FERT_BED_TOM+B6299*FERT_BED_CAR+C6299*FERT_BED_MES</f>
        <v>15840</v>
      </c>
      <c r="N6299" s="6">
        <f>IF(AND(D6299&lt;=TOTAL_BEDS,J6299&lt;=TEMP_WORKER_MAX*TEMP_WORKER_HRS),1,0)</f>
        <v>1</v>
      </c>
      <c r="O6299" s="2">
        <f>L6299-M6299-K6299-FIXED_COSTS</f>
        <v>20512.619843420434</v>
      </c>
      <c r="P6299" s="2">
        <f>IF(N6299=1,O6299,"")</f>
        <v>20512.619843420434</v>
      </c>
    </row>
    <row r="6300">
      <c r="A6300" s="6">
        <v>9</v>
      </c>
      <c r="B6300" s="6">
        <v>14</v>
      </c>
      <c r="C6300" s="6">
        <v>3</v>
      </c>
      <c r="D6300" s="6">
        <f>A6300+B6300+C6300</f>
        <v>26</v>
      </c>
      <c r="E6300" s="5">
        <f>IF(A6300=0,0,A6300*LABOR_HRS_WK_TOM*SEASON_WEEKS*(1+DIM_PCT_TOM)^A6300)</f>
        <v>1909.9376297100016</v>
      </c>
      <c r="F6300" s="5">
        <f>IF(B6300=0,0,B6300*LABOR_HRS_WK_CAR*SEASON_WEEKS*(1+DIM_PCT_CAR)^B6300)</f>
        <v>593.44900480898161</v>
      </c>
      <c r="G6300" s="5">
        <f>IF(C6300=0,0,C6300*LABOR_HRS_WK_MES*SEASON_WEEKS*(1+DIM_PCT_MES)^C6300)</f>
        <v>140.12604492187498</v>
      </c>
      <c r="H6300" s="5">
        <f>E6300+F6300+G6300</f>
        <v>2643.5126794408579</v>
      </c>
      <c r="I6300" s="5">
        <f>MIN(H6300,FARMER_HRS)</f>
        <v>720</v>
      </c>
      <c r="J6300" s="5">
        <f>MAX(0,H6300-FARMER_HRS)</f>
        <v>1923.5126794408579</v>
      </c>
      <c r="K6300" s="2">
        <f>I6300*FARMER_RATE+J6300*TEMP_WORKER_RATE</f>
        <v>58394.317351403784</v>
      </c>
      <c r="L6300" s="2">
        <f>A6300*PRICE_TOM+B6300*PRICE_CAR+C6300*PRICE_MES</f>
        <v>116616</v>
      </c>
      <c r="M6300" s="2">
        <f>A6300*FERT_BED_TOM+B6300*FERT_BED_CAR+C6300*FERT_BED_MES</f>
        <v>16720</v>
      </c>
      <c r="N6300" s="6">
        <f>IF(AND(D6300&lt;=TOTAL_BEDS,J6300&lt;=TEMP_WORKER_MAX*TEMP_WORKER_HRS),1,0)</f>
        <v>1</v>
      </c>
      <c r="O6300" s="2">
        <f>L6300-M6300-K6300-FIXED_COSTS</f>
        <v>21501.682648596216</v>
      </c>
      <c r="P6300" s="2">
        <f>IF(N6300=1,O6300,"")</f>
        <v>21501.682648596216</v>
      </c>
    </row>
    <row r="6301">
      <c r="A6301" s="6">
        <v>9</v>
      </c>
      <c r="B6301" s="6">
        <v>14</v>
      </c>
      <c r="C6301" s="6">
        <v>4</v>
      </c>
      <c r="D6301" s="6">
        <f>A6301+B6301+C6301</f>
        <v>27</v>
      </c>
      <c r="E6301" s="5">
        <f>IF(A6301=0,0,A6301*LABOR_HRS_WK_TOM*SEASON_WEEKS*(1+DIM_PCT_TOM)^A6301)</f>
        <v>1909.9376297100016</v>
      </c>
      <c r="F6301" s="5">
        <f>IF(B6301=0,0,B6301*LABOR_HRS_WK_CAR*SEASON_WEEKS*(1+DIM_PCT_CAR)^B6301)</f>
        <v>593.44900480898161</v>
      </c>
      <c r="G6301" s="5">
        <f>IF(C6301=0,0,C6301*LABOR_HRS_WK_MES*SEASON_WEEKS*(1+DIM_PCT_MES)^C6301)</f>
        <v>189.17016064453119</v>
      </c>
      <c r="H6301" s="5">
        <f>E6301+F6301+G6301</f>
        <v>2692.5567951635144</v>
      </c>
      <c r="I6301" s="5">
        <f>MIN(H6301,FARMER_HRS)</f>
        <v>720</v>
      </c>
      <c r="J6301" s="5">
        <f>MAX(0,H6301-FARMER_HRS)</f>
        <v>1972.5567951635144</v>
      </c>
      <c r="K6301" s="2">
        <f>I6301*FARMER_RATE+J6301*TEMP_WORKER_RATE</f>
        <v>59245.777693811011</v>
      </c>
      <c r="L6301" s="2">
        <f>A6301*PRICE_TOM+B6301*PRICE_CAR+C6301*PRICE_MES</f>
        <v>119316</v>
      </c>
      <c r="M6301" s="2">
        <f>A6301*FERT_BED_TOM+B6301*FERT_BED_CAR+C6301*FERT_BED_MES</f>
        <v>17600</v>
      </c>
      <c r="N6301" s="6">
        <f>IF(AND(D6301&lt;=TOTAL_BEDS,J6301&lt;=TEMP_WORKER_MAX*TEMP_WORKER_HRS),1,0)</f>
        <v>1</v>
      </c>
      <c r="O6301" s="2">
        <f>L6301-M6301-K6301-FIXED_COSTS</f>
        <v>22470.222306188989</v>
      </c>
      <c r="P6301" s="2">
        <f>IF(N6301=1,O6301,"")</f>
        <v>22470.222306188989</v>
      </c>
    </row>
    <row r="6302">
      <c r="A6302" s="6">
        <v>9</v>
      </c>
      <c r="B6302" s="6">
        <v>14</v>
      </c>
      <c r="C6302" s="6">
        <v>5</v>
      </c>
      <c r="D6302" s="6">
        <f>A6302+B6302+C6302</f>
        <v>28</v>
      </c>
      <c r="E6302" s="5">
        <f>IF(A6302=0,0,A6302*LABOR_HRS_WK_TOM*SEASON_WEEKS*(1+DIM_PCT_TOM)^A6302)</f>
        <v>1909.9376297100016</v>
      </c>
      <c r="F6302" s="5">
        <f>IF(B6302=0,0,B6302*LABOR_HRS_WK_CAR*SEASON_WEEKS*(1+DIM_PCT_CAR)^B6302)</f>
        <v>593.44900480898161</v>
      </c>
      <c r="G6302" s="5">
        <f>IF(C6302=0,0,C6302*LABOR_HRS_WK_MES*SEASON_WEEKS*(1+DIM_PCT_MES)^C6302)</f>
        <v>239.41848456573481</v>
      </c>
      <c r="H6302" s="5">
        <f>E6302+F6302+G6302</f>
        <v>2742.8051190847177</v>
      </c>
      <c r="I6302" s="5">
        <f>MIN(H6302,FARMER_HRS)</f>
        <v>720</v>
      </c>
      <c r="J6302" s="5">
        <f>MAX(0,H6302-FARMER_HRS)</f>
        <v>2022.8051190847177</v>
      </c>
      <c r="K6302" s="2">
        <f>I6302*FARMER_RATE+J6302*TEMP_WORKER_RATE</f>
        <v>60118.144428554129</v>
      </c>
      <c r="L6302" s="2">
        <f>A6302*PRICE_TOM+B6302*PRICE_CAR+C6302*PRICE_MES</f>
        <v>122016</v>
      </c>
      <c r="M6302" s="2">
        <f>A6302*FERT_BED_TOM+B6302*FERT_BED_CAR+C6302*FERT_BED_MES</f>
        <v>18480</v>
      </c>
      <c r="N6302" s="6">
        <f>IF(AND(D6302&lt;=TOTAL_BEDS,J6302&lt;=TEMP_WORKER_MAX*TEMP_WORKER_HRS),1,0)</f>
        <v>1</v>
      </c>
      <c r="O6302" s="2">
        <f>L6302-M6302-K6302-FIXED_COSTS</f>
        <v>23417.855571445871</v>
      </c>
      <c r="P6302" s="2">
        <f>IF(N6302=1,O6302,"")</f>
        <v>23417.855571445871</v>
      </c>
    </row>
    <row r="6303">
      <c r="A6303" s="6">
        <v>9</v>
      </c>
      <c r="B6303" s="6">
        <v>14</v>
      </c>
      <c r="C6303" s="6">
        <v>6</v>
      </c>
      <c r="D6303" s="6">
        <f>A6303+B6303+C6303</f>
        <v>29</v>
      </c>
      <c r="E6303" s="5">
        <f>IF(A6303=0,0,A6303*LABOR_HRS_WK_TOM*SEASON_WEEKS*(1+DIM_PCT_TOM)^A6303)</f>
        <v>1909.9376297100016</v>
      </c>
      <c r="F6303" s="5">
        <f>IF(B6303=0,0,B6303*LABOR_HRS_WK_CAR*SEASON_WEEKS*(1+DIM_PCT_CAR)^B6303)</f>
        <v>593.44900480898161</v>
      </c>
      <c r="G6303" s="5">
        <f>IF(C6303=0,0,C6303*LABOR_HRS_WK_MES*SEASON_WEEKS*(1+DIM_PCT_MES)^C6303)</f>
        <v>290.89345874736773</v>
      </c>
      <c r="H6303" s="5">
        <f>E6303+F6303+G6303</f>
        <v>2794.2800932663508</v>
      </c>
      <c r="I6303" s="5">
        <f>MIN(H6303,FARMER_HRS)</f>
        <v>720</v>
      </c>
      <c r="J6303" s="5">
        <f>MAX(0,H6303-FARMER_HRS)</f>
        <v>2074.2800932663508</v>
      </c>
      <c r="K6303" s="2">
        <f>I6303*FARMER_RATE+J6303*TEMP_WORKER_RATE</f>
        <v>61011.807174763031</v>
      </c>
      <c r="L6303" s="2">
        <f>A6303*PRICE_TOM+B6303*PRICE_CAR+C6303*PRICE_MES</f>
        <v>124716</v>
      </c>
      <c r="M6303" s="2">
        <f>A6303*FERT_BED_TOM+B6303*FERT_BED_CAR+C6303*FERT_BED_MES</f>
        <v>19360</v>
      </c>
      <c r="N6303" s="6">
        <f>IF(AND(D6303&lt;=TOTAL_BEDS,J6303&lt;=TEMP_WORKER_MAX*TEMP_WORKER_HRS),1,0)</f>
        <v>1</v>
      </c>
      <c r="O6303" s="2">
        <f>L6303-M6303-K6303-FIXED_COSTS</f>
        <v>24344.192825236969</v>
      </c>
      <c r="P6303" s="2">
        <f>IF(N6303=1,O6303,"")</f>
        <v>24344.192825236969</v>
      </c>
    </row>
    <row r="6304">
      <c r="A6304" s="6">
        <v>9</v>
      </c>
      <c r="B6304" s="6">
        <v>14</v>
      </c>
      <c r="C6304" s="6">
        <v>7</v>
      </c>
      <c r="D6304" s="6">
        <f>A6304+B6304+C6304</f>
        <v>30</v>
      </c>
      <c r="E6304" s="5">
        <f>IF(A6304=0,0,A6304*LABOR_HRS_WK_TOM*SEASON_WEEKS*(1+DIM_PCT_TOM)^A6304)</f>
        <v>1909.9376297100016</v>
      </c>
      <c r="F6304" s="5">
        <f>IF(B6304=0,0,B6304*LABOR_HRS_WK_CAR*SEASON_WEEKS*(1+DIM_PCT_CAR)^B6304)</f>
        <v>593.44900480898161</v>
      </c>
      <c r="G6304" s="5">
        <f>IF(C6304=0,0,C6304*LABOR_HRS_WK_MES*SEASON_WEEKS*(1+DIM_PCT_MES)^C6304)</f>
        <v>343.61789814532818</v>
      </c>
      <c r="H6304" s="5">
        <f>E6304+F6304+G6304</f>
        <v>2847.0045326643112</v>
      </c>
      <c r="I6304" s="5">
        <f>MIN(H6304,FARMER_HRS)</f>
        <v>720</v>
      </c>
      <c r="J6304" s="5">
        <f>MAX(0,H6304-FARMER_HRS)</f>
        <v>2127.0045326643112</v>
      </c>
      <c r="K6304" s="2">
        <f>I6304*FARMER_RATE+J6304*TEMP_WORKER_RATE</f>
        <v>61927.162025422069</v>
      </c>
      <c r="L6304" s="2">
        <f>A6304*PRICE_TOM+B6304*PRICE_CAR+C6304*PRICE_MES</f>
        <v>127416</v>
      </c>
      <c r="M6304" s="2">
        <f>A6304*FERT_BED_TOM+B6304*FERT_BED_CAR+C6304*FERT_BED_MES</f>
        <v>20240</v>
      </c>
      <c r="N6304" s="6">
        <f>IF(AND(D6304&lt;=TOTAL_BEDS,J6304&lt;=TEMP_WORKER_MAX*TEMP_WORKER_HRS),1,0)</f>
        <v>1</v>
      </c>
      <c r="O6304" s="2">
        <f>L6304-M6304-K6304-FIXED_COSTS</f>
        <v>25248.837974577931</v>
      </c>
      <c r="P6304" s="2">
        <f>IF(N6304=1,O6304,"")</f>
        <v>25248.837974577931</v>
      </c>
    </row>
    <row r="6305">
      <c r="A6305" s="6">
        <v>9</v>
      </c>
      <c r="B6305" s="6">
        <v>14</v>
      </c>
      <c r="C6305" s="6">
        <v>8</v>
      </c>
      <c r="D6305" s="6">
        <f>A6305+B6305+C6305</f>
        <v>31</v>
      </c>
      <c r="E6305" s="5">
        <f>IF(A6305=0,0,A6305*LABOR_HRS_WK_TOM*SEASON_WEEKS*(1+DIM_PCT_TOM)^A6305)</f>
        <v>1909.9376297100016</v>
      </c>
      <c r="F6305" s="5">
        <f>IF(B6305=0,0,B6305*LABOR_HRS_WK_CAR*SEASON_WEEKS*(1+DIM_PCT_CAR)^B6305)</f>
        <v>593.44900480898161</v>
      </c>
      <c r="G6305" s="5">
        <f>IF(C6305=0,0,C6305*LABOR_HRS_WK_MES*SEASON_WEEKS*(1+DIM_PCT_MES)^C6305)</f>
        <v>397.61499642530833</v>
      </c>
      <c r="H6305" s="5">
        <f>E6305+F6305+G6305</f>
        <v>2901.0016309442913</v>
      </c>
      <c r="I6305" s="5">
        <f>MIN(H6305,FARMER_HRS)</f>
        <v>720</v>
      </c>
      <c r="J6305" s="5">
        <f>MAX(0,H6305-FARMER_HRS)</f>
        <v>2181.0016309442913</v>
      </c>
      <c r="K6305" s="2">
        <f>I6305*FARMER_RATE+J6305*TEMP_WORKER_RATE</f>
        <v>62864.611648338388</v>
      </c>
      <c r="L6305" s="2">
        <f>A6305*PRICE_TOM+B6305*PRICE_CAR+C6305*PRICE_MES</f>
        <v>130116</v>
      </c>
      <c r="M6305" s="2">
        <f>A6305*FERT_BED_TOM+B6305*FERT_BED_CAR+C6305*FERT_BED_MES</f>
        <v>21120</v>
      </c>
      <c r="N6305" s="6">
        <f>IF(AND(D6305&lt;=TOTAL_BEDS,J6305&lt;=TEMP_WORKER_MAX*TEMP_WORKER_HRS),1,0)</f>
        <v>1</v>
      </c>
      <c r="O6305" s="2">
        <f>L6305-M6305-K6305-FIXED_COSTS</f>
        <v>26131.388351661612</v>
      </c>
      <c r="P6305" s="2">
        <f>IF(N6305=1,O6305,"")</f>
        <v>26131.388351661612</v>
      </c>
    </row>
    <row r="6306">
      <c r="A6306" s="6">
        <v>9</v>
      </c>
      <c r="B6306" s="6">
        <v>14</v>
      </c>
      <c r="C6306" s="6">
        <v>9</v>
      </c>
      <c r="D6306" s="6">
        <f>A6306+B6306+C6306</f>
        <v>32</v>
      </c>
      <c r="E6306" s="5">
        <f>IF(A6306=0,0,A6306*LABOR_HRS_WK_TOM*SEASON_WEEKS*(1+DIM_PCT_TOM)^A6306)</f>
        <v>1909.9376297100016</v>
      </c>
      <c r="F6306" s="5">
        <f>IF(B6306=0,0,B6306*LABOR_HRS_WK_CAR*SEASON_WEEKS*(1+DIM_PCT_CAR)^B6306)</f>
        <v>593.44900480898161</v>
      </c>
      <c r="G6306" s="5">
        <f>IF(C6306=0,0,C6306*LABOR_HRS_WK_MES*SEASON_WEEKS*(1+DIM_PCT_MES)^C6306)</f>
        <v>452.90833186570273</v>
      </c>
      <c r="H6306" s="5">
        <f>E6306+F6306+G6306</f>
        <v>2956.2949663846857</v>
      </c>
      <c r="I6306" s="5">
        <f>MIN(H6306,FARMER_HRS)</f>
        <v>720</v>
      </c>
      <c r="J6306" s="5">
        <f>MAX(0,H6306-FARMER_HRS)</f>
        <v>2236.2949663846857</v>
      </c>
      <c r="K6306" s="2">
        <f>I6306*FARMER_RATE+J6306*TEMP_WORKER_RATE</f>
        <v>63824.565388623014</v>
      </c>
      <c r="L6306" s="2">
        <f>A6306*PRICE_TOM+B6306*PRICE_CAR+C6306*PRICE_MES</f>
        <v>132816</v>
      </c>
      <c r="M6306" s="2">
        <f>A6306*FERT_BED_TOM+B6306*FERT_BED_CAR+C6306*FERT_BED_MES</f>
        <v>22000</v>
      </c>
      <c r="N6306" s="6">
        <f>IF(AND(D6306&lt;=TOTAL_BEDS,J6306&lt;=TEMP_WORKER_MAX*TEMP_WORKER_HRS),1,0)</f>
        <v>1</v>
      </c>
      <c r="O6306" s="2">
        <f>L6306-M6306-K6306-FIXED_COSTS</f>
        <v>26991.434611376986</v>
      </c>
      <c r="P6306" s="2">
        <f>IF(N6306=1,O6306,"")</f>
        <v>26991.434611376986</v>
      </c>
    </row>
    <row r="6307">
      <c r="A6307" s="6">
        <v>9</v>
      </c>
      <c r="B6307" s="6">
        <v>14</v>
      </c>
      <c r="C6307" s="6">
        <v>10</v>
      </c>
      <c r="D6307" s="6">
        <f>A6307+B6307+C6307</f>
        <v>33</v>
      </c>
      <c r="E6307" s="5">
        <f>IF(A6307=0,0,A6307*LABOR_HRS_WK_TOM*SEASON_WEEKS*(1+DIM_PCT_TOM)^A6307)</f>
        <v>1909.9376297100016</v>
      </c>
      <c r="F6307" s="5">
        <f>IF(B6307=0,0,B6307*LABOR_HRS_WK_CAR*SEASON_WEEKS*(1+DIM_PCT_CAR)^B6307)</f>
        <v>593.44900480898161</v>
      </c>
      <c r="G6307" s="5">
        <f>IF(C6307=0,0,C6307*LABOR_HRS_WK_MES*SEASON_WEEKS*(1+DIM_PCT_MES)^C6307)</f>
        <v>509.52187334891551</v>
      </c>
      <c r="H6307" s="5">
        <f>E6307+F6307+G6307</f>
        <v>3012.9085078678986</v>
      </c>
      <c r="I6307" s="5">
        <f>MIN(H6307,FARMER_HRS)</f>
        <v>720</v>
      </c>
      <c r="J6307" s="5">
        <f>MAX(0,H6307-FARMER_HRS)</f>
        <v>2292.9085078678986</v>
      </c>
      <c r="K6307" s="2">
        <f>I6307*FARMER_RATE+J6307*TEMP_WORKER_RATE</f>
        <v>64807.439372706569</v>
      </c>
      <c r="L6307" s="2">
        <f>A6307*PRICE_TOM+B6307*PRICE_CAR+C6307*PRICE_MES</f>
        <v>135516</v>
      </c>
      <c r="M6307" s="2">
        <f>A6307*FERT_BED_TOM+B6307*FERT_BED_CAR+C6307*FERT_BED_MES</f>
        <v>22880</v>
      </c>
      <c r="N6307" s="6">
        <f>IF(AND(D6307&lt;=TOTAL_BEDS,J6307&lt;=TEMP_WORKER_MAX*TEMP_WORKER_HRS),1,0)</f>
        <v>1</v>
      </c>
      <c r="O6307" s="2">
        <f>L6307-M6307-K6307-FIXED_COSTS</f>
        <v>27828.560627293431</v>
      </c>
      <c r="P6307" s="2">
        <f>IF(N6307=1,O6307,"")</f>
        <v>27828.560627293431</v>
      </c>
    </row>
    <row r="6308">
      <c r="A6308" s="6">
        <v>9</v>
      </c>
      <c r="B6308" s="6">
        <v>14</v>
      </c>
      <c r="C6308" s="6">
        <v>11</v>
      </c>
      <c r="D6308" s="6">
        <f>A6308+B6308+C6308</f>
        <v>34</v>
      </c>
      <c r="E6308" s="5">
        <f>IF(A6308=0,0,A6308*LABOR_HRS_WK_TOM*SEASON_WEEKS*(1+DIM_PCT_TOM)^A6308)</f>
        <v>1909.9376297100016</v>
      </c>
      <c r="F6308" s="5">
        <f>IF(B6308=0,0,B6308*LABOR_HRS_WK_CAR*SEASON_WEEKS*(1+DIM_PCT_CAR)^B6308)</f>
        <v>593.44900480898161</v>
      </c>
      <c r="G6308" s="5">
        <f>IF(C6308=0,0,C6308*LABOR_HRS_WK_MES*SEASON_WEEKS*(1+DIM_PCT_MES)^C6308)</f>
        <v>567.47998644235463</v>
      </c>
      <c r="H6308" s="5">
        <f>E6308+F6308+G6308</f>
        <v>3070.8666209613375</v>
      </c>
      <c r="I6308" s="5">
        <f>MIN(H6308,FARMER_HRS)</f>
        <v>720</v>
      </c>
      <c r="J6308" s="5">
        <f>MAX(0,H6308-FARMER_HRS)</f>
        <v>2350.8666209613375</v>
      </c>
      <c r="K6308" s="2">
        <f>I6308*FARMER_RATE+J6308*TEMP_WORKER_RATE</f>
        <v>65813.656613912113</v>
      </c>
      <c r="L6308" s="2">
        <f>A6308*PRICE_TOM+B6308*PRICE_CAR+C6308*PRICE_MES</f>
        <v>138216</v>
      </c>
      <c r="M6308" s="2">
        <f>A6308*FERT_BED_TOM+B6308*FERT_BED_CAR+C6308*FERT_BED_MES</f>
        <v>23760</v>
      </c>
      <c r="N6308" s="6">
        <f>IF(AND(D6308&lt;=TOTAL_BEDS,J6308&lt;=TEMP_WORKER_MAX*TEMP_WORKER_HRS),1,0)</f>
        <v>1</v>
      </c>
      <c r="O6308" s="2">
        <f>L6308-M6308-K6308-FIXED_COSTS</f>
        <v>28642.343386087887</v>
      </c>
      <c r="P6308" s="2">
        <f>IF(N6308=1,O6308,"")</f>
        <v>28642.343386087887</v>
      </c>
    </row>
    <row r="6309">
      <c r="A6309" s="6">
        <v>9</v>
      </c>
      <c r="B6309" s="6">
        <v>14</v>
      </c>
      <c r="C6309" s="6">
        <v>12</v>
      </c>
      <c r="D6309" s="6">
        <f>A6309+B6309+C6309</f>
        <v>35</v>
      </c>
      <c r="E6309" s="5">
        <f>IF(A6309=0,0,A6309*LABOR_HRS_WK_TOM*SEASON_WEEKS*(1+DIM_PCT_TOM)^A6309)</f>
        <v>1909.9376297100016</v>
      </c>
      <c r="F6309" s="5">
        <f>IF(B6309=0,0,B6309*LABOR_HRS_WK_CAR*SEASON_WEEKS*(1+DIM_PCT_CAR)^B6309)</f>
        <v>593.44900480898161</v>
      </c>
      <c r="G6309" s="5">
        <f>IF(C6309=0,0,C6309*LABOR_HRS_WK_MES*SEASON_WEEKS*(1+DIM_PCT_MES)^C6309)</f>
        <v>626.807439570419</v>
      </c>
      <c r="H6309" s="5">
        <f>E6309+F6309+G6309</f>
        <v>3130.194074089402</v>
      </c>
      <c r="I6309" s="5">
        <f>MIN(H6309,FARMER_HRS)</f>
        <v>720</v>
      </c>
      <c r="J6309" s="5">
        <f>MAX(0,H6309-FARMER_HRS)</f>
        <v>2410.194074089402</v>
      </c>
      <c r="K6309" s="2">
        <f>I6309*FARMER_RATE+J6309*TEMP_WORKER_RATE</f>
        <v>66843.647119607675</v>
      </c>
      <c r="L6309" s="2">
        <f>A6309*PRICE_TOM+B6309*PRICE_CAR+C6309*PRICE_MES</f>
        <v>140916</v>
      </c>
      <c r="M6309" s="2">
        <f>A6309*FERT_BED_TOM+B6309*FERT_BED_CAR+C6309*FERT_BED_MES</f>
        <v>24640</v>
      </c>
      <c r="N6309" s="6">
        <f>IF(AND(D6309&lt;=TOTAL_BEDS,J6309&lt;=TEMP_WORKER_MAX*TEMP_WORKER_HRS),1,0)</f>
        <v>1</v>
      </c>
      <c r="O6309" s="2">
        <f>L6309-M6309-K6309-FIXED_COSTS</f>
        <v>29432.352880392325</v>
      </c>
      <c r="P6309" s="2">
        <f>IF(N6309=1,O6309,"")</f>
        <v>29432.352880392325</v>
      </c>
    </row>
    <row r="6310">
      <c r="A6310" s="6">
        <v>9</v>
      </c>
      <c r="B6310" s="6">
        <v>14</v>
      </c>
      <c r="C6310" s="6">
        <v>13</v>
      </c>
      <c r="D6310" s="6">
        <f>A6310+B6310+C6310</f>
        <v>36</v>
      </c>
      <c r="E6310" s="5">
        <f>IF(A6310=0,0,A6310*LABOR_HRS_WK_TOM*SEASON_WEEKS*(1+DIM_PCT_TOM)^A6310)</f>
        <v>1909.9376297100016</v>
      </c>
      <c r="F6310" s="5">
        <f>IF(B6310=0,0,B6310*LABOR_HRS_WK_CAR*SEASON_WEEKS*(1+DIM_PCT_CAR)^B6310)</f>
        <v>593.44900480898161</v>
      </c>
      <c r="G6310" s="5">
        <f>IF(C6310=0,0,C6310*LABOR_HRS_WK_MES*SEASON_WEEKS*(1+DIM_PCT_MES)^C6310)</f>
        <v>687.52941027880331</v>
      </c>
      <c r="H6310" s="5">
        <f>E6310+F6310+G6310</f>
        <v>3190.9160447977865</v>
      </c>
      <c r="I6310" s="5">
        <f>MIN(H6310,FARMER_HRS)</f>
        <v>720</v>
      </c>
      <c r="J6310" s="5">
        <f>MAX(0,H6310-FARMER_HRS)</f>
        <v>2470.9160447977865</v>
      </c>
      <c r="K6310" s="2">
        <f>I6310*FARMER_RATE+J6310*TEMP_WORKER_RATE</f>
        <v>67897.847999961581</v>
      </c>
      <c r="L6310" s="2">
        <f>A6310*PRICE_TOM+B6310*PRICE_CAR+C6310*PRICE_MES</f>
        <v>143616</v>
      </c>
      <c r="M6310" s="2">
        <f>A6310*FERT_BED_TOM+B6310*FERT_BED_CAR+C6310*FERT_BED_MES</f>
        <v>25520</v>
      </c>
      <c r="N6310" s="6">
        <f>IF(AND(D6310&lt;=TOTAL_BEDS,J6310&lt;=TEMP_WORKER_MAX*TEMP_WORKER_HRS),1,0)</f>
        <v>1</v>
      </c>
      <c r="O6310" s="2">
        <f>L6310-M6310-K6310-FIXED_COSTS</f>
        <v>30198.152000038419</v>
      </c>
      <c r="P6310" s="2">
        <f>IF(N6310=1,O6310,"")</f>
        <v>30198.152000038419</v>
      </c>
    </row>
    <row r="6311">
      <c r="A6311" s="6">
        <v>9</v>
      </c>
      <c r="B6311" s="6">
        <v>14</v>
      </c>
      <c r="C6311" s="6">
        <v>14</v>
      </c>
      <c r="D6311" s="6">
        <f>A6311+B6311+C6311</f>
        <v>37</v>
      </c>
      <c r="E6311" s="5">
        <f>IF(A6311=0,0,A6311*LABOR_HRS_WK_TOM*SEASON_WEEKS*(1+DIM_PCT_TOM)^A6311)</f>
        <v>1909.9376297100016</v>
      </c>
      <c r="F6311" s="5">
        <f>IF(B6311=0,0,B6311*LABOR_HRS_WK_CAR*SEASON_WEEKS*(1+DIM_PCT_CAR)^B6311)</f>
        <v>593.44900480898161</v>
      </c>
      <c r="G6311" s="5">
        <f>IF(C6311=0,0,C6311*LABOR_HRS_WK_MES*SEASON_WEEKS*(1+DIM_PCT_MES)^C6311)</f>
        <v>749.67149159246435</v>
      </c>
      <c r="H6311" s="5">
        <f>E6311+F6311+G6311</f>
        <v>3253.0581261114476</v>
      </c>
      <c r="I6311" s="5">
        <f>MIN(H6311,FARMER_HRS)</f>
        <v>720</v>
      </c>
      <c r="J6311" s="5">
        <f>MAX(0,H6311-FARMER_HRS)</f>
        <v>2533.0581261114476</v>
      </c>
      <c r="K6311" s="2">
        <f>I6311*FARMER_RATE+J6311*TEMP_WORKER_RATE</f>
        <v>68976.703578323737</v>
      </c>
      <c r="L6311" s="2">
        <f>A6311*PRICE_TOM+B6311*PRICE_CAR+C6311*PRICE_MES</f>
        <v>146316</v>
      </c>
      <c r="M6311" s="2">
        <f>A6311*FERT_BED_TOM+B6311*FERT_BED_CAR+C6311*FERT_BED_MES</f>
        <v>26400</v>
      </c>
      <c r="N6311" s="6">
        <f>IF(AND(D6311&lt;=TOTAL_BEDS,J6311&lt;=TEMP_WORKER_MAX*TEMP_WORKER_HRS),1,0)</f>
        <v>1</v>
      </c>
      <c r="O6311" s="2">
        <f>L6311-M6311-K6311-FIXED_COSTS</f>
        <v>30939.296421676263</v>
      </c>
      <c r="P6311" s="2">
        <f>IF(N6311=1,O6311,"")</f>
        <v>30939.296421676263</v>
      </c>
    </row>
    <row r="6312">
      <c r="A6312" s="6">
        <v>9</v>
      </c>
      <c r="B6312" s="6">
        <v>14</v>
      </c>
      <c r="C6312" s="6">
        <v>15</v>
      </c>
      <c r="D6312" s="6">
        <f>A6312+B6312+C6312</f>
        <v>38</v>
      </c>
      <c r="E6312" s="5">
        <f>IF(A6312=0,0,A6312*LABOR_HRS_WK_TOM*SEASON_WEEKS*(1+DIM_PCT_TOM)^A6312)</f>
        <v>1909.9376297100016</v>
      </c>
      <c r="F6312" s="5">
        <f>IF(B6312=0,0,B6312*LABOR_HRS_WK_CAR*SEASON_WEEKS*(1+DIM_PCT_CAR)^B6312)</f>
        <v>593.44900480898161</v>
      </c>
      <c r="G6312" s="5">
        <f>IF(C6312=0,0,C6312*LABOR_HRS_WK_MES*SEASON_WEEKS*(1+DIM_PCT_MES)^C6312)</f>
        <v>813.25969846861074</v>
      </c>
      <c r="H6312" s="5">
        <f>E6312+F6312+G6312</f>
        <v>3316.6463329875937</v>
      </c>
      <c r="I6312" s="5">
        <f>MIN(H6312,FARMER_HRS)</f>
        <v>720</v>
      </c>
      <c r="J6312" s="5">
        <f>MAX(0,H6312-FARMER_HRS)</f>
        <v>2596.6463329875937</v>
      </c>
      <c r="K6312" s="2">
        <f>I6312*FARMER_RATE+J6312*TEMP_WORKER_RATE</f>
        <v>70080.665503256838</v>
      </c>
      <c r="L6312" s="2">
        <f>A6312*PRICE_TOM+B6312*PRICE_CAR+C6312*PRICE_MES</f>
        <v>149016</v>
      </c>
      <c r="M6312" s="2">
        <f>A6312*FERT_BED_TOM+B6312*FERT_BED_CAR+C6312*FERT_BED_MES</f>
        <v>27280</v>
      </c>
      <c r="N6312" s="6">
        <f>IF(AND(D6312&lt;=TOTAL_BEDS,J6312&lt;=TEMP_WORKER_MAX*TEMP_WORKER_HRS),1,0)</f>
        <v>1</v>
      </c>
      <c r="O6312" s="2">
        <f>L6312-M6312-K6312-FIXED_COSTS</f>
        <v>31655.334496743162</v>
      </c>
      <c r="P6312" s="2">
        <f>IF(N6312=1,O6312,"")</f>
        <v>31655.334496743162</v>
      </c>
    </row>
    <row r="6313">
      <c r="A6313" s="6">
        <v>9</v>
      </c>
      <c r="B6313" s="6">
        <v>14</v>
      </c>
      <c r="C6313" s="6">
        <v>16</v>
      </c>
      <c r="D6313" s="6">
        <f>A6313+B6313+C6313</f>
        <v>39</v>
      </c>
      <c r="E6313" s="5">
        <f>IF(A6313=0,0,A6313*LABOR_HRS_WK_TOM*SEASON_WEEKS*(1+DIM_PCT_TOM)^A6313)</f>
        <v>1909.9376297100016</v>
      </c>
      <c r="F6313" s="5">
        <f>IF(B6313=0,0,B6313*LABOR_HRS_WK_CAR*SEASON_WEEKS*(1+DIM_PCT_CAR)^B6313)</f>
        <v>593.44900480898161</v>
      </c>
      <c r="G6313" s="5">
        <f>IF(C6313=0,0,C6313*LABOR_HRS_WK_MES*SEASON_WEEKS*(1+DIM_PCT_MES)^C6313)</f>
        <v>878.32047434609967</v>
      </c>
      <c r="H6313" s="5">
        <f>E6313+F6313+G6313</f>
        <v>3381.7071088650828</v>
      </c>
      <c r="I6313" s="5">
        <f>MIN(H6313,FARMER_HRS)</f>
        <v>720</v>
      </c>
      <c r="J6313" s="5">
        <f>MAX(0,H6313-FARMER_HRS)</f>
        <v>2661.7071088650828</v>
      </c>
      <c r="K6313" s="2">
        <f>I6313*FARMER_RATE+J6313*TEMP_WORKER_RATE</f>
        <v>71210.19286224102</v>
      </c>
      <c r="L6313" s="2">
        <f>A6313*PRICE_TOM+B6313*PRICE_CAR+C6313*PRICE_MES</f>
        <v>151716</v>
      </c>
      <c r="M6313" s="2">
        <f>A6313*FERT_BED_TOM+B6313*FERT_BED_CAR+C6313*FERT_BED_MES</f>
        <v>28160</v>
      </c>
      <c r="N6313" s="6">
        <f>IF(AND(D6313&lt;=TOTAL_BEDS,J6313&lt;=TEMP_WORKER_MAX*TEMP_WORKER_HRS),1,0)</f>
        <v>1</v>
      </c>
      <c r="O6313" s="2">
        <f>L6313-M6313-K6313-FIXED_COSTS</f>
        <v>32345.80713775898</v>
      </c>
      <c r="P6313" s="2">
        <f>IF(N6313=1,O6313,"")</f>
        <v>32345.80713775898</v>
      </c>
    </row>
    <row r="6314">
      <c r="A6314" s="6">
        <v>9</v>
      </c>
      <c r="B6314" s="6">
        <v>14</v>
      </c>
      <c r="C6314" s="6">
        <v>17</v>
      </c>
      <c r="D6314" s="6">
        <f>A6314+B6314+C6314</f>
        <v>40</v>
      </c>
      <c r="E6314" s="5">
        <f>IF(A6314=0,0,A6314*LABOR_HRS_WK_TOM*SEASON_WEEKS*(1+DIM_PCT_TOM)^A6314)</f>
        <v>1909.9376297100016</v>
      </c>
      <c r="F6314" s="5">
        <f>IF(B6314=0,0,B6314*LABOR_HRS_WK_CAR*SEASON_WEEKS*(1+DIM_PCT_CAR)^B6314)</f>
        <v>593.44900480898161</v>
      </c>
      <c r="G6314" s="5">
        <f>IF(C6314=0,0,C6314*LABOR_HRS_WK_MES*SEASON_WEEKS*(1+DIM_PCT_MES)^C6314)</f>
        <v>944.88069779263992</v>
      </c>
      <c r="H6314" s="5">
        <f>E6314+F6314+G6314</f>
        <v>3448.2673323116232</v>
      </c>
      <c r="I6314" s="5">
        <f>MIN(H6314,FARMER_HRS)</f>
        <v>720</v>
      </c>
      <c r="J6314" s="5">
        <f>MAX(0,H6314-FARMER_HRS)</f>
        <v>2728.2673323116232</v>
      </c>
      <c r="K6314" s="2">
        <f>I6314*FARMER_RATE+J6314*TEMP_WORKER_RATE</f>
        <v>72365.75229707679</v>
      </c>
      <c r="L6314" s="2">
        <f>A6314*PRICE_TOM+B6314*PRICE_CAR+C6314*PRICE_MES</f>
        <v>154416</v>
      </c>
      <c r="M6314" s="2">
        <f>A6314*FERT_BED_TOM+B6314*FERT_BED_CAR+C6314*FERT_BED_MES</f>
        <v>29040</v>
      </c>
      <c r="N6314" s="6">
        <f>IF(AND(D6314&lt;=TOTAL_BEDS,J6314&lt;=TEMP_WORKER_MAX*TEMP_WORKER_HRS),1,0)</f>
        <v>1</v>
      </c>
      <c r="O6314" s="2">
        <f>L6314-M6314-K6314-FIXED_COSTS</f>
        <v>33010.24770292321</v>
      </c>
      <c r="P6314" s="2">
        <f>IF(N6314=1,O6314,"")</f>
        <v>33010.24770292321</v>
      </c>
    </row>
    <row r="6315">
      <c r="A6315" s="6">
        <v>9</v>
      </c>
      <c r="B6315" s="6">
        <v>14</v>
      </c>
      <c r="C6315" s="6">
        <v>18</v>
      </c>
      <c r="D6315" s="6">
        <f>A6315+B6315+C6315</f>
        <v>41</v>
      </c>
      <c r="E6315" s="5">
        <f>IF(A6315=0,0,A6315*LABOR_HRS_WK_TOM*SEASON_WEEKS*(1+DIM_PCT_TOM)^A6315)</f>
        <v>1909.9376297100016</v>
      </c>
      <c r="F6315" s="5">
        <f>IF(B6315=0,0,B6315*LABOR_HRS_WK_CAR*SEASON_WEEKS*(1+DIM_PCT_CAR)^B6315)</f>
        <v>593.44900480898161</v>
      </c>
      <c r="G6315" s="5">
        <f>IF(C6315=0,0,C6315*LABOR_HRS_WK_MES*SEASON_WEEKS*(1+DIM_PCT_MES)^C6315)</f>
        <v>1012.9676892512272</v>
      </c>
      <c r="H6315" s="5">
        <f>E6315+F6315+G6315</f>
        <v>3516.35432377021</v>
      </c>
      <c r="I6315" s="5">
        <f>MIN(H6315,FARMER_HRS)</f>
        <v>720</v>
      </c>
      <c r="J6315" s="5">
        <f>MAX(0,H6315-FARMER_HRS)</f>
        <v>2796.35432377021</v>
      </c>
      <c r="K6315" s="2">
        <f>I6315*FARMER_RATE+J6315*TEMP_WORKER_RATE</f>
        <v>73547.818121010583</v>
      </c>
      <c r="L6315" s="2">
        <f>A6315*PRICE_TOM+B6315*PRICE_CAR+C6315*PRICE_MES</f>
        <v>157116</v>
      </c>
      <c r="M6315" s="2">
        <f>A6315*FERT_BED_TOM+B6315*FERT_BED_CAR+C6315*FERT_BED_MES</f>
        <v>29920</v>
      </c>
      <c r="N6315" s="6">
        <f>IF(AND(D6315&lt;=TOTAL_BEDS,J6315&lt;=TEMP_WORKER_MAX*TEMP_WORKER_HRS),1,0)</f>
        <v>1</v>
      </c>
      <c r="O6315" s="2">
        <f>L6315-M6315-K6315-FIXED_COSTS</f>
        <v>33648.181878989417</v>
      </c>
      <c r="P6315" s="2">
        <f>IF(N6315=1,O6315,"")</f>
        <v>33648.181878989417</v>
      </c>
    </row>
    <row r="6316">
      <c r="A6316" s="6">
        <v>9</v>
      </c>
      <c r="B6316" s="6">
        <v>14</v>
      </c>
      <c r="C6316" s="6">
        <v>19</v>
      </c>
      <c r="D6316" s="6">
        <f>A6316+B6316+C6316</f>
        <v>42</v>
      </c>
      <c r="E6316" s="5">
        <f>IF(A6316=0,0,A6316*LABOR_HRS_WK_TOM*SEASON_WEEKS*(1+DIM_PCT_TOM)^A6316)</f>
        <v>1909.9376297100016</v>
      </c>
      <c r="F6316" s="5">
        <f>IF(B6316=0,0,B6316*LABOR_HRS_WK_CAR*SEASON_WEEKS*(1+DIM_PCT_CAR)^B6316)</f>
        <v>593.44900480898161</v>
      </c>
      <c r="G6316" s="5">
        <f>IF(C6316=0,0,C6316*LABOR_HRS_WK_MES*SEASON_WEEKS*(1+DIM_PCT_MES)^C6316)</f>
        <v>1082.6092178872491</v>
      </c>
      <c r="H6316" s="5">
        <f>E6316+F6316+G6316</f>
        <v>3585.9958524062322</v>
      </c>
      <c r="I6316" s="5">
        <f>MIN(H6316,FARMER_HRS)</f>
        <v>720</v>
      </c>
      <c r="J6316" s="5">
        <f>MAX(0,H6316-FARMER_HRS)</f>
        <v>2865.9958524062322</v>
      </c>
      <c r="K6316" s="2">
        <f>I6316*FARMER_RATE+J6316*TEMP_WORKER_RATE</f>
        <v>74756.8724376082</v>
      </c>
      <c r="L6316" s="2">
        <f>A6316*PRICE_TOM+B6316*PRICE_CAR+C6316*PRICE_MES</f>
        <v>159816</v>
      </c>
      <c r="M6316" s="2">
        <f>A6316*FERT_BED_TOM+B6316*FERT_BED_CAR+C6316*FERT_BED_MES</f>
        <v>30800</v>
      </c>
      <c r="N6316" s="6">
        <f>IF(AND(D6316&lt;=TOTAL_BEDS,J6316&lt;=TEMP_WORKER_MAX*TEMP_WORKER_HRS),1,0)</f>
        <v>1</v>
      </c>
      <c r="O6316" s="2">
        <f>L6316-M6316-K6316-FIXED_COSTS</f>
        <v>34259.127562391805</v>
      </c>
      <c r="P6316" s="2">
        <f>IF(N6316=1,O6316,"")</f>
        <v>34259.127562391805</v>
      </c>
    </row>
    <row r="6317">
      <c r="A6317" s="6">
        <v>9</v>
      </c>
      <c r="B6317" s="6">
        <v>14</v>
      </c>
      <c r="C6317" s="6">
        <v>20</v>
      </c>
      <c r="D6317" s="6">
        <f>A6317+B6317+C6317</f>
        <v>43</v>
      </c>
      <c r="E6317" s="5">
        <f>IF(A6317=0,0,A6317*LABOR_HRS_WK_TOM*SEASON_WEEKS*(1+DIM_PCT_TOM)^A6317)</f>
        <v>1909.9376297100016</v>
      </c>
      <c r="F6317" s="5">
        <f>IF(B6317=0,0,B6317*LABOR_HRS_WK_CAR*SEASON_WEEKS*(1+DIM_PCT_CAR)^B6317)</f>
        <v>593.44900480898161</v>
      </c>
      <c r="G6317" s="5">
        <f>IF(C6317=0,0,C6317*LABOR_HRS_WK_MES*SEASON_WEEKS*(1+DIM_PCT_MES)^C6317)</f>
        <v>1153.8335085377259</v>
      </c>
      <c r="H6317" s="5">
        <f>E6317+F6317+G6317</f>
        <v>3657.2201430567093</v>
      </c>
      <c r="I6317" s="5">
        <f>MIN(H6317,FARMER_HRS)</f>
        <v>720</v>
      </c>
      <c r="J6317" s="5">
        <f>MAX(0,H6317-FARMER_HRS)</f>
        <v>2937.2201430567093</v>
      </c>
      <c r="K6317" s="2">
        <f>I6317*FARMER_RATE+J6317*TEMP_WORKER_RATE</f>
        <v>75993.4052614012</v>
      </c>
      <c r="L6317" s="2">
        <f>A6317*PRICE_TOM+B6317*PRICE_CAR+C6317*PRICE_MES</f>
        <v>162516</v>
      </c>
      <c r="M6317" s="2">
        <f>A6317*FERT_BED_TOM+B6317*FERT_BED_CAR+C6317*FERT_BED_MES</f>
        <v>31680</v>
      </c>
      <c r="N6317" s="6">
        <f>IF(AND(D6317&lt;=TOTAL_BEDS,J6317&lt;=TEMP_WORKER_MAX*TEMP_WORKER_HRS),1,0)</f>
        <v>1</v>
      </c>
      <c r="O6317" s="2">
        <f>L6317-M6317-K6317-FIXED_COSTS</f>
        <v>34842.5947385988</v>
      </c>
      <c r="P6317" s="2">
        <f>IF(N6317=1,O6317,"")</f>
        <v>34842.5947385988</v>
      </c>
    </row>
    <row r="6318">
      <c r="A6318" s="6">
        <v>9</v>
      </c>
      <c r="B6318" s="6">
        <v>14</v>
      </c>
      <c r="C6318" s="6">
        <v>21</v>
      </c>
      <c r="D6318" s="6">
        <f>A6318+B6318+C6318</f>
        <v>44</v>
      </c>
      <c r="E6318" s="5">
        <f>IF(A6318=0,0,A6318*LABOR_HRS_WK_TOM*SEASON_WEEKS*(1+DIM_PCT_TOM)^A6318)</f>
        <v>1909.9376297100016</v>
      </c>
      <c r="F6318" s="5">
        <f>IF(B6318=0,0,B6318*LABOR_HRS_WK_CAR*SEASON_WEEKS*(1+DIM_PCT_CAR)^B6318)</f>
        <v>593.44900480898161</v>
      </c>
      <c r="G6318" s="5">
        <f>IF(C6318=0,0,C6318*LABOR_HRS_WK_MES*SEASON_WEEKS*(1+DIM_PCT_MES)^C6318)</f>
        <v>1226.6692487641699</v>
      </c>
      <c r="H6318" s="5">
        <f>E6318+F6318+G6318</f>
        <v>3730.055883283153</v>
      </c>
      <c r="I6318" s="5">
        <f>MIN(H6318,FARMER_HRS)</f>
        <v>720</v>
      </c>
      <c r="J6318" s="5">
        <f>MAX(0,H6318-FARMER_HRS)</f>
        <v>3010.055883283153</v>
      </c>
      <c r="K6318" s="2">
        <f>I6318*FARMER_RATE+J6318*TEMP_WORKER_RATE</f>
        <v>77257.914640332514</v>
      </c>
      <c r="L6318" s="2">
        <f>A6318*PRICE_TOM+B6318*PRICE_CAR+C6318*PRICE_MES</f>
        <v>165216</v>
      </c>
      <c r="M6318" s="2">
        <f>A6318*FERT_BED_TOM+B6318*FERT_BED_CAR+C6318*FERT_BED_MES</f>
        <v>32560</v>
      </c>
      <c r="N6318" s="6">
        <f>IF(AND(D6318&lt;=TOTAL_BEDS,J6318&lt;=TEMP_WORKER_MAX*TEMP_WORKER_HRS),1,0)</f>
        <v>1</v>
      </c>
      <c r="O6318" s="2">
        <f>L6318-M6318-K6318-FIXED_COSTS</f>
        <v>35398.085359667486</v>
      </c>
      <c r="P6318" s="2">
        <f>IF(N6318=1,O6318,"")</f>
        <v>35398.085359667486</v>
      </c>
    </row>
    <row r="6319">
      <c r="A6319" s="6">
        <v>9</v>
      </c>
      <c r="B6319" s="6">
        <v>14</v>
      </c>
      <c r="C6319" s="6">
        <v>22</v>
      </c>
      <c r="D6319" s="6">
        <f>A6319+B6319+C6319</f>
        <v>45</v>
      </c>
      <c r="E6319" s="5">
        <f>IF(A6319=0,0,A6319*LABOR_HRS_WK_TOM*SEASON_WEEKS*(1+DIM_PCT_TOM)^A6319)</f>
        <v>1909.9376297100016</v>
      </c>
      <c r="F6319" s="5">
        <f>IF(B6319=0,0,B6319*LABOR_HRS_WK_CAR*SEASON_WEEKS*(1+DIM_PCT_CAR)^B6319)</f>
        <v>593.44900480898161</v>
      </c>
      <c r="G6319" s="5">
        <f>IF(C6319=0,0,C6319*LABOR_HRS_WK_MES*SEASON_WEEKS*(1+DIM_PCT_MES)^C6319)</f>
        <v>1301.1455960105659</v>
      </c>
      <c r="H6319" s="5">
        <f>E6319+F6319+G6319</f>
        <v>3804.532230529549</v>
      </c>
      <c r="I6319" s="5">
        <f>MIN(H6319,FARMER_HRS)</f>
        <v>720</v>
      </c>
      <c r="J6319" s="5">
        <f>MAX(0,H6319-FARMER_HRS)</f>
        <v>3084.532230529549</v>
      </c>
      <c r="K6319" s="2">
        <f>I6319*FARMER_RATE+J6319*TEMP_WORKER_RATE</f>
        <v>78550.906780026882</v>
      </c>
      <c r="L6319" s="2">
        <f>A6319*PRICE_TOM+B6319*PRICE_CAR+C6319*PRICE_MES</f>
        <v>167916</v>
      </c>
      <c r="M6319" s="2">
        <f>A6319*FERT_BED_TOM+B6319*FERT_BED_CAR+C6319*FERT_BED_MES</f>
        <v>33440</v>
      </c>
      <c r="N6319" s="6">
        <f>IF(AND(D6319&lt;=TOTAL_BEDS,J6319&lt;=TEMP_WORKER_MAX*TEMP_WORKER_HRS),1,0)</f>
        <v>1</v>
      </c>
      <c r="O6319" s="2">
        <f>L6319-M6319-K6319-FIXED_COSTS</f>
        <v>35925.093219973118</v>
      </c>
      <c r="P6319" s="2">
        <f>IF(N6319=1,O6319,"")</f>
        <v>35925.093219973118</v>
      </c>
    </row>
    <row r="6320">
      <c r="A6320" s="6">
        <v>9</v>
      </c>
      <c r="B6320" s="6">
        <v>14</v>
      </c>
      <c r="C6320" s="6">
        <v>23</v>
      </c>
      <c r="D6320" s="6">
        <f>A6320+B6320+C6320</f>
        <v>46</v>
      </c>
      <c r="E6320" s="5">
        <f>IF(A6320=0,0,A6320*LABOR_HRS_WK_TOM*SEASON_WEEKS*(1+DIM_PCT_TOM)^A6320)</f>
        <v>1909.9376297100016</v>
      </c>
      <c r="F6320" s="5">
        <f>IF(B6320=0,0,B6320*LABOR_HRS_WK_CAR*SEASON_WEEKS*(1+DIM_PCT_CAR)^B6320)</f>
        <v>593.44900480898161</v>
      </c>
      <c r="G6320" s="5">
        <f>IF(C6320=0,0,C6320*LABOR_HRS_WK_MES*SEASON_WEEKS*(1+DIM_PCT_MES)^C6320)</f>
        <v>1377.2921848680023</v>
      </c>
      <c r="H6320" s="5">
        <f>E6320+F6320+G6320</f>
        <v>3880.6788193869852</v>
      </c>
      <c r="I6320" s="5">
        <f>MIN(H6320,FARMER_HRS)</f>
        <v>720</v>
      </c>
      <c r="J6320" s="5">
        <f>MAX(0,H6320-FARMER_HRS)</f>
        <v>3160.6788193869852</v>
      </c>
      <c r="K6320" s="2">
        <f>I6320*FARMER_RATE+J6320*TEMP_WORKER_RATE</f>
        <v>79872.896169912943</v>
      </c>
      <c r="L6320" s="2">
        <f>A6320*PRICE_TOM+B6320*PRICE_CAR+C6320*PRICE_MES</f>
        <v>170616</v>
      </c>
      <c r="M6320" s="2">
        <f>A6320*FERT_BED_TOM+B6320*FERT_BED_CAR+C6320*FERT_BED_MES</f>
        <v>34320</v>
      </c>
      <c r="N6320" s="6">
        <f>IF(AND(D6320&lt;=TOTAL_BEDS,J6320&lt;=TEMP_WORKER_MAX*TEMP_WORKER_HRS),1,0)</f>
        <v>1</v>
      </c>
      <c r="O6320" s="2">
        <f>L6320-M6320-K6320-FIXED_COSTS</f>
        <v>36423.103830087057</v>
      </c>
      <c r="P6320" s="2">
        <f>IF(N6320=1,O6320,"")</f>
        <v>36423.103830087057</v>
      </c>
    </row>
    <row r="6321">
      <c r="A6321" s="6">
        <v>9</v>
      </c>
      <c r="B6321" s="6">
        <v>14</v>
      </c>
      <c r="C6321" s="6">
        <v>24</v>
      </c>
      <c r="D6321" s="6">
        <f>A6321+B6321+C6321</f>
        <v>47</v>
      </c>
      <c r="E6321" s="5">
        <f>IF(A6321=0,0,A6321*LABOR_HRS_WK_TOM*SEASON_WEEKS*(1+DIM_PCT_TOM)^A6321)</f>
        <v>1909.9376297100016</v>
      </c>
      <c r="F6321" s="5">
        <f>IF(B6321=0,0,B6321*LABOR_HRS_WK_CAR*SEASON_WEEKS*(1+DIM_PCT_CAR)^B6321)</f>
        <v>593.44900480898161</v>
      </c>
      <c r="G6321" s="5">
        <f>IF(C6321=0,0,C6321*LABOR_HRS_WK_MES*SEASON_WEEKS*(1+DIM_PCT_MES)^C6321)</f>
        <v>1455.139134447498</v>
      </c>
      <c r="H6321" s="5">
        <f>E6321+F6321+G6321</f>
        <v>3958.5257689664813</v>
      </c>
      <c r="I6321" s="5">
        <f>MIN(H6321,FARMER_HRS)</f>
        <v>720</v>
      </c>
      <c r="J6321" s="5">
        <f>MAX(0,H6321-FARMER_HRS)</f>
        <v>3238.5257689664813</v>
      </c>
      <c r="K6321" s="2">
        <f>I6321*FARMER_RATE+J6321*TEMP_WORKER_RATE</f>
        <v>81224.405711223633</v>
      </c>
      <c r="L6321" s="2">
        <f>A6321*PRICE_TOM+B6321*PRICE_CAR+C6321*PRICE_MES</f>
        <v>173316</v>
      </c>
      <c r="M6321" s="2">
        <f>A6321*FERT_BED_TOM+B6321*FERT_BED_CAR+C6321*FERT_BED_MES</f>
        <v>35200</v>
      </c>
      <c r="N6321" s="6">
        <f>IF(AND(D6321&lt;=TOTAL_BEDS,J6321&lt;=TEMP_WORKER_MAX*TEMP_WORKER_HRS),1,0)</f>
        <v>1</v>
      </c>
      <c r="O6321" s="2">
        <f>L6321-M6321-K6321-FIXED_COSTS</f>
        <v>36891.594288776367</v>
      </c>
      <c r="P6321" s="2">
        <f>IF(N6321=1,O6321,"")</f>
        <v>36891.594288776367</v>
      </c>
    </row>
    <row r="6322">
      <c r="A6322" s="6">
        <v>9</v>
      </c>
      <c r="B6322" s="6">
        <v>14</v>
      </c>
      <c r="C6322" s="6">
        <v>25</v>
      </c>
      <c r="D6322" s="6">
        <f>A6322+B6322+C6322</f>
        <v>48</v>
      </c>
      <c r="E6322" s="5">
        <f>IF(A6322=0,0,A6322*LABOR_HRS_WK_TOM*SEASON_WEEKS*(1+DIM_PCT_TOM)^A6322)</f>
        <v>1909.9376297100016</v>
      </c>
      <c r="F6322" s="5">
        <f>IF(B6322=0,0,B6322*LABOR_HRS_WK_CAR*SEASON_WEEKS*(1+DIM_PCT_CAR)^B6322)</f>
        <v>593.44900480898161</v>
      </c>
      <c r="G6322" s="5">
        <f>IF(C6322=0,0,C6322*LABOR_HRS_WK_MES*SEASON_WEEKS*(1+DIM_PCT_MES)^C6322)</f>
        <v>1534.7170558625955</v>
      </c>
      <c r="H6322" s="5">
        <f>E6322+F6322+G6322</f>
        <v>4038.1036903815784</v>
      </c>
      <c r="I6322" s="5">
        <f>MIN(H6322,FARMER_HRS)</f>
        <v>720</v>
      </c>
      <c r="J6322" s="5">
        <f>MAX(0,H6322-FARMER_HRS)</f>
        <v>3318.1036903815784</v>
      </c>
      <c r="K6322" s="2">
        <f>I6322*FARMER_RATE+J6322*TEMP_WORKER_RATE</f>
        <v>82605.9668469024</v>
      </c>
      <c r="L6322" s="2">
        <f>A6322*PRICE_TOM+B6322*PRICE_CAR+C6322*PRICE_MES</f>
        <v>176016</v>
      </c>
      <c r="M6322" s="2">
        <f>A6322*FERT_BED_TOM+B6322*FERT_BED_CAR+C6322*FERT_BED_MES</f>
        <v>36080</v>
      </c>
      <c r="N6322" s="6">
        <f>IF(AND(D6322&lt;=TOTAL_BEDS,J6322&lt;=TEMP_WORKER_MAX*TEMP_WORKER_HRS),1,0)</f>
        <v>1</v>
      </c>
      <c r="O6322" s="2">
        <f>L6322-M6322-K6322-FIXED_COSTS</f>
        <v>37330.0331530976</v>
      </c>
      <c r="P6322" s="2">
        <f>IF(N6322=1,O6322,"")</f>
        <v>37330.0331530976</v>
      </c>
    </row>
    <row r="6323">
      <c r="A6323" s="6">
        <v>9</v>
      </c>
      <c r="B6323" s="6">
        <v>14</v>
      </c>
      <c r="C6323" s="6">
        <v>26</v>
      </c>
      <c r="D6323" s="6">
        <f>A6323+B6323+C6323</f>
        <v>49</v>
      </c>
      <c r="E6323" s="5">
        <f>IF(A6323=0,0,A6323*LABOR_HRS_WK_TOM*SEASON_WEEKS*(1+DIM_PCT_TOM)^A6323)</f>
        <v>1909.9376297100016</v>
      </c>
      <c r="F6323" s="5">
        <f>IF(B6323=0,0,B6323*LABOR_HRS_WK_CAR*SEASON_WEEKS*(1+DIM_PCT_CAR)^B6323)</f>
        <v>593.44900480898161</v>
      </c>
      <c r="G6323" s="5">
        <f>IF(C6323=0,0,C6323*LABOR_HRS_WK_MES*SEASON_WEEKS*(1+DIM_PCT_MES)^C6323)</f>
        <v>1616.0570598233128</v>
      </c>
      <c r="H6323" s="5">
        <f>E6323+F6323+G6323</f>
        <v>4119.4436943422961</v>
      </c>
      <c r="I6323" s="5">
        <f>MIN(H6323,FARMER_HRS)</f>
        <v>720</v>
      </c>
      <c r="J6323" s="5">
        <f>MAX(0,H6323-FARMER_HRS)</f>
        <v>3399.4436943422961</v>
      </c>
      <c r="K6323" s="2">
        <f>I6323*FARMER_RATE+J6323*TEMP_WORKER_RATE</f>
        <v>84018.119693442641</v>
      </c>
      <c r="L6323" s="2">
        <f>A6323*PRICE_TOM+B6323*PRICE_CAR+C6323*PRICE_MES</f>
        <v>178716</v>
      </c>
      <c r="M6323" s="2">
        <f>A6323*FERT_BED_TOM+B6323*FERT_BED_CAR+C6323*FERT_BED_MES</f>
        <v>36960</v>
      </c>
      <c r="N6323" s="6">
        <f>IF(AND(D6323&lt;=TOTAL_BEDS,J6323&lt;=TEMP_WORKER_MAX*TEMP_WORKER_HRS),1,0)</f>
        <v>1</v>
      </c>
      <c r="O6323" s="2">
        <f>L6323-M6323-K6323-FIXED_COSTS</f>
        <v>37737.880306557359</v>
      </c>
      <c r="P6323" s="2">
        <f>IF(N6323=1,O6323,"")</f>
        <v>37737.880306557359</v>
      </c>
    </row>
    <row r="6324">
      <c r="A6324" s="6">
        <v>9</v>
      </c>
      <c r="B6324" s="6">
        <v>14</v>
      </c>
      <c r="C6324" s="6">
        <v>27</v>
      </c>
      <c r="D6324" s="6">
        <f>A6324+B6324+C6324</f>
        <v>50</v>
      </c>
      <c r="E6324" s="5">
        <f>IF(A6324=0,0,A6324*LABOR_HRS_WK_TOM*SEASON_WEEKS*(1+DIM_PCT_TOM)^A6324)</f>
        <v>1909.9376297100016</v>
      </c>
      <c r="F6324" s="5">
        <f>IF(B6324=0,0,B6324*LABOR_HRS_WK_CAR*SEASON_WEEKS*(1+DIM_PCT_CAR)^B6324)</f>
        <v>593.44900480898161</v>
      </c>
      <c r="G6324" s="5">
        <f>IF(C6324=0,0,C6324*LABOR_HRS_WK_MES*SEASON_WEEKS*(1+DIM_PCT_MES)^C6324)</f>
        <v>1699.19076434307</v>
      </c>
      <c r="H6324" s="5">
        <f>E6324+F6324+G6324</f>
        <v>4202.5773988620531</v>
      </c>
      <c r="I6324" s="5">
        <f>MIN(H6324,FARMER_HRS)</f>
        <v>720</v>
      </c>
      <c r="J6324" s="5">
        <f>MAX(0,H6324-FARMER_HRS)</f>
        <v>3482.5773988620531</v>
      </c>
      <c r="K6324" s="2">
        <f>I6324*FARMER_RATE+J6324*TEMP_WORKER_RATE</f>
        <v>85461.413174688423</v>
      </c>
      <c r="L6324" s="2">
        <f>A6324*PRICE_TOM+B6324*PRICE_CAR+C6324*PRICE_MES</f>
        <v>181416</v>
      </c>
      <c r="M6324" s="2">
        <f>A6324*FERT_BED_TOM+B6324*FERT_BED_CAR+C6324*FERT_BED_MES</f>
        <v>37840</v>
      </c>
      <c r="N6324" s="6">
        <f>IF(AND(D6324&lt;=TOTAL_BEDS,J6324&lt;=TEMP_WORKER_MAX*TEMP_WORKER_HRS),1,0)</f>
        <v>1</v>
      </c>
      <c r="O6324" s="2">
        <f>L6324-M6324-K6324-FIXED_COSTS</f>
        <v>38114.586825311577</v>
      </c>
      <c r="P6324" s="2">
        <f>IF(N6324=1,O6324,"")</f>
        <v>38114.586825311577</v>
      </c>
    </row>
    <row r="6325">
      <c r="A6325" s="6">
        <v>9</v>
      </c>
      <c r="B6325" s="6">
        <v>14</v>
      </c>
      <c r="C6325" s="6">
        <v>28</v>
      </c>
      <c r="D6325" s="6">
        <f>A6325+B6325+C6325</f>
        <v>51</v>
      </c>
      <c r="E6325" s="5">
        <f>IF(A6325=0,0,A6325*LABOR_HRS_WK_TOM*SEASON_WEEKS*(1+DIM_PCT_TOM)^A6325)</f>
        <v>1909.9376297100016</v>
      </c>
      <c r="F6325" s="5">
        <f>IF(B6325=0,0,B6325*LABOR_HRS_WK_CAR*SEASON_WEEKS*(1+DIM_PCT_CAR)^B6325)</f>
        <v>593.44900480898161</v>
      </c>
      <c r="G6325" s="5">
        <f>IF(C6325=0,0,C6325*LABOR_HRS_WK_MES*SEASON_WEEKS*(1+DIM_PCT_MES)^C6325)</f>
        <v>1784.1503025602233</v>
      </c>
      <c r="H6325" s="5">
        <f>E6325+F6325+G6325</f>
        <v>4287.5369370792068</v>
      </c>
      <c r="I6325" s="5">
        <f>MIN(H6325,FARMER_HRS)</f>
        <v>720</v>
      </c>
      <c r="J6325" s="5">
        <f>MAX(0,H6325-FARMER_HRS)</f>
        <v>3567.5369370792068</v>
      </c>
      <c r="K6325" s="2">
        <f>I6325*FARMER_RATE+J6325*TEMP_WORKER_RATE</f>
        <v>86936.405157625122</v>
      </c>
      <c r="L6325" s="2">
        <f>A6325*PRICE_TOM+B6325*PRICE_CAR+C6325*PRICE_MES</f>
        <v>184116</v>
      </c>
      <c r="M6325" s="2">
        <f>A6325*FERT_BED_TOM+B6325*FERT_BED_CAR+C6325*FERT_BED_MES</f>
        <v>38720</v>
      </c>
      <c r="N6325" s="6">
        <f>IF(AND(D6325&lt;=TOTAL_BEDS,J6325&lt;=TEMP_WORKER_MAX*TEMP_WORKER_HRS),1,0)</f>
        <v>1</v>
      </c>
      <c r="O6325" s="2">
        <f>L6325-M6325-K6325-FIXED_COSTS</f>
        <v>38459.594842374878</v>
      </c>
      <c r="P6325" s="2">
        <f>IF(N6325=1,O6325,"")</f>
        <v>38459.594842374878</v>
      </c>
    </row>
    <row r="6326">
      <c r="A6326" s="6">
        <v>9</v>
      </c>
      <c r="B6326" s="6">
        <v>14</v>
      </c>
      <c r="C6326" s="6">
        <v>29</v>
      </c>
      <c r="D6326" s="6">
        <f>A6326+B6326+C6326</f>
        <v>52</v>
      </c>
      <c r="E6326" s="5">
        <f>IF(A6326=0,0,A6326*LABOR_HRS_WK_TOM*SEASON_WEEKS*(1+DIM_PCT_TOM)^A6326)</f>
        <v>1909.9376297100016</v>
      </c>
      <c r="F6326" s="5">
        <f>IF(B6326=0,0,B6326*LABOR_HRS_WK_CAR*SEASON_WEEKS*(1+DIM_PCT_CAR)^B6326)</f>
        <v>593.44900480898161</v>
      </c>
      <c r="G6326" s="5">
        <f>IF(C6326=0,0,C6326*LABOR_HRS_WK_MES*SEASON_WEEKS*(1+DIM_PCT_MES)^C6326)</f>
        <v>1870.9683306758766</v>
      </c>
      <c r="H6326" s="5">
        <f>E6326+F6326+G6326</f>
        <v>4374.35496519486</v>
      </c>
      <c r="I6326" s="5">
        <f>MIN(H6326,FARMER_HRS)</f>
        <v>720</v>
      </c>
      <c r="J6326" s="5">
        <f>MAX(0,H6326-FARMER_HRS)</f>
        <v>3654.3549651948597</v>
      </c>
      <c r="K6326" s="2">
        <f>I6326*FARMER_RATE+J6326*TEMP_WORKER_RATE</f>
        <v>88443.662590188527</v>
      </c>
      <c r="L6326" s="2">
        <f>A6326*PRICE_TOM+B6326*PRICE_CAR+C6326*PRICE_MES</f>
        <v>186816</v>
      </c>
      <c r="M6326" s="2">
        <f>A6326*FERT_BED_TOM+B6326*FERT_BED_CAR+C6326*FERT_BED_MES</f>
        <v>39600</v>
      </c>
      <c r="N6326" s="6">
        <f>IF(AND(D6326&lt;=TOTAL_BEDS,J6326&lt;=TEMP_WORKER_MAX*TEMP_WORKER_HRS),1,0)</f>
        <v>1</v>
      </c>
      <c r="O6326" s="2">
        <f>L6326-M6326-K6326-FIXED_COSTS</f>
        <v>38772.337409811473</v>
      </c>
      <c r="P6326" s="2">
        <f>IF(N6326=1,O6326,"")</f>
        <v>38772.337409811473</v>
      </c>
    </row>
    <row r="6327">
      <c r="A6327" s="6">
        <v>9</v>
      </c>
      <c r="B6327" s="6">
        <v>14</v>
      </c>
      <c r="C6327" s="6">
        <v>30</v>
      </c>
      <c r="D6327" s="6">
        <f>A6327+B6327+C6327</f>
        <v>53</v>
      </c>
      <c r="E6327" s="5">
        <f>IF(A6327=0,0,A6327*LABOR_HRS_WK_TOM*SEASON_WEEKS*(1+DIM_PCT_TOM)^A6327)</f>
        <v>1909.9376297100016</v>
      </c>
      <c r="F6327" s="5">
        <f>IF(B6327=0,0,B6327*LABOR_HRS_WK_CAR*SEASON_WEEKS*(1+DIM_PCT_CAR)^B6327)</f>
        <v>593.44900480898161</v>
      </c>
      <c r="G6327" s="5">
        <f>IF(C6327=0,0,C6327*LABOR_HRS_WK_MES*SEASON_WEEKS*(1+DIM_PCT_MES)^C6327)</f>
        <v>1959.6780360096466</v>
      </c>
      <c r="H6327" s="5">
        <f>E6327+F6327+G6327</f>
        <v>4463.06467052863</v>
      </c>
      <c r="I6327" s="5">
        <f>MIN(H6327,FARMER_HRS)</f>
        <v>720</v>
      </c>
      <c r="J6327" s="5">
        <f>MAX(0,H6327-FARMER_HRS)</f>
        <v>3743.06467052863</v>
      </c>
      <c r="K6327" s="2">
        <f>I6327*FARMER_RATE+J6327*TEMP_WORKER_RATE</f>
        <v>89983.761641122052</v>
      </c>
      <c r="L6327" s="2">
        <f>A6327*PRICE_TOM+B6327*PRICE_CAR+C6327*PRICE_MES</f>
        <v>189516</v>
      </c>
      <c r="M6327" s="2">
        <f>A6327*FERT_BED_TOM+B6327*FERT_BED_CAR+C6327*FERT_BED_MES</f>
        <v>40480</v>
      </c>
      <c r="N6327" s="6">
        <f>IF(AND(D6327&lt;=TOTAL_BEDS,J6327&lt;=TEMP_WORKER_MAX*TEMP_WORKER_HRS),1,0)</f>
        <v>1</v>
      </c>
      <c r="O6327" s="2">
        <f>L6327-M6327-K6327-FIXED_COSTS</f>
        <v>39052.238358877948</v>
      </c>
      <c r="P6327" s="2">
        <f>IF(N6327=1,O6327,"")</f>
        <v>39052.238358877948</v>
      </c>
    </row>
    <row r="6328">
      <c r="A6328" s="6">
        <v>9</v>
      </c>
      <c r="B6328" s="6">
        <v>15</v>
      </c>
      <c r="C6328" s="6">
        <v>0</v>
      </c>
      <c r="D6328" s="6">
        <f>A6328+B6328+C6328</f>
        <v>24</v>
      </c>
      <c r="E6328" s="5">
        <f>IF(A6328=0,0,A6328*LABOR_HRS_WK_TOM*SEASON_WEEKS*(1+DIM_PCT_TOM)^A6328)</f>
        <v>1909.9376297100016</v>
      </c>
      <c r="F6328" s="5">
        <f>IF(B6328=0,0,B6328*LABOR_HRS_WK_CAR*SEASON_WEEKS*(1+DIM_PCT_CAR)^B6328)</f>
        <v>651.73417492414933</v>
      </c>
      <c r="G6328" s="5">
        <f>IF(C6328=0,0,C6328*LABOR_HRS_WK_MES*SEASON_WEEKS*(1+DIM_PCT_MES)^C6328)</f>
        <v>0</v>
      </c>
      <c r="H6328" s="5">
        <f>E6328+F6328+G6328</f>
        <v>2561.6718046341512</v>
      </c>
      <c r="I6328" s="5">
        <f>MIN(H6328,FARMER_HRS)</f>
        <v>720</v>
      </c>
      <c r="J6328" s="5">
        <f>MAX(0,H6328-FARMER_HRS)</f>
        <v>1841.6718046341512</v>
      </c>
      <c r="K6328" s="2">
        <f>I6328*FARMER_RATE+J6328*TEMP_WORKER_RATE</f>
        <v>56973.468830454018</v>
      </c>
      <c r="L6328" s="2">
        <f>A6328*PRICE_TOM+B6328*PRICE_CAR+C6328*PRICE_MES</f>
        <v>110610</v>
      </c>
      <c r="M6328" s="2">
        <f>A6328*FERT_BED_TOM+B6328*FERT_BED_CAR+C6328*FERT_BED_MES</f>
        <v>14520</v>
      </c>
      <c r="N6328" s="6">
        <f>IF(AND(D6328&lt;=TOTAL_BEDS,J6328&lt;=TEMP_WORKER_MAX*TEMP_WORKER_HRS),1,0)</f>
        <v>1</v>
      </c>
      <c r="O6328" s="2">
        <f>L6328-M6328-K6328-FIXED_COSTS</f>
        <v>19116.531169545982</v>
      </c>
      <c r="P6328" s="2">
        <f>IF(N6328=1,O6328,"")</f>
        <v>19116.531169545982</v>
      </c>
    </row>
    <row r="6329">
      <c r="A6329" s="6">
        <v>9</v>
      </c>
      <c r="B6329" s="6">
        <v>15</v>
      </c>
      <c r="C6329" s="6">
        <v>1</v>
      </c>
      <c r="D6329" s="6">
        <f>A6329+B6329+C6329</f>
        <v>25</v>
      </c>
      <c r="E6329" s="5">
        <f>IF(A6329=0,0,A6329*LABOR_HRS_WK_TOM*SEASON_WEEKS*(1+DIM_PCT_TOM)^A6329)</f>
        <v>1909.9376297100016</v>
      </c>
      <c r="F6329" s="5">
        <f>IF(B6329=0,0,B6329*LABOR_HRS_WK_CAR*SEASON_WEEKS*(1+DIM_PCT_CAR)^B6329)</f>
        <v>651.73417492414933</v>
      </c>
      <c r="G6329" s="5">
        <f>IF(C6329=0,0,C6329*LABOR_HRS_WK_MES*SEASON_WEEKS*(1+DIM_PCT_MES)^C6329)</f>
        <v>45.5625</v>
      </c>
      <c r="H6329" s="5">
        <f>E6329+F6329+G6329</f>
        <v>2607.2343046341512</v>
      </c>
      <c r="I6329" s="5">
        <f>MIN(H6329,FARMER_HRS)</f>
        <v>720</v>
      </c>
      <c r="J6329" s="5">
        <f>MAX(0,H6329-FARMER_HRS)</f>
        <v>1887.2343046341512</v>
      </c>
      <c r="K6329" s="2">
        <f>I6329*FARMER_RATE+J6329*TEMP_WORKER_RATE</f>
        <v>57764.484455454018</v>
      </c>
      <c r="L6329" s="2">
        <f>A6329*PRICE_TOM+B6329*PRICE_CAR+C6329*PRICE_MES</f>
        <v>113310</v>
      </c>
      <c r="M6329" s="2">
        <f>A6329*FERT_BED_TOM+B6329*FERT_BED_CAR+C6329*FERT_BED_MES</f>
        <v>15400</v>
      </c>
      <c r="N6329" s="6">
        <f>IF(AND(D6329&lt;=TOTAL_BEDS,J6329&lt;=TEMP_WORKER_MAX*TEMP_WORKER_HRS),1,0)</f>
        <v>1</v>
      </c>
      <c r="O6329" s="2">
        <f>L6329-M6329-K6329-FIXED_COSTS</f>
        <v>20145.515544545982</v>
      </c>
      <c r="P6329" s="2">
        <f>IF(N6329=1,O6329,"")</f>
        <v>20145.515544545982</v>
      </c>
    </row>
    <row r="6330">
      <c r="A6330" s="6">
        <v>9</v>
      </c>
      <c r="B6330" s="6">
        <v>15</v>
      </c>
      <c r="C6330" s="6">
        <v>2</v>
      </c>
      <c r="D6330" s="6">
        <f>A6330+B6330+C6330</f>
        <v>26</v>
      </c>
      <c r="E6330" s="5">
        <f>IF(A6330=0,0,A6330*LABOR_HRS_WK_TOM*SEASON_WEEKS*(1+DIM_PCT_TOM)^A6330)</f>
        <v>1909.9376297100016</v>
      </c>
      <c r="F6330" s="5">
        <f>IF(B6330=0,0,B6330*LABOR_HRS_WK_CAR*SEASON_WEEKS*(1+DIM_PCT_CAR)^B6330)</f>
        <v>651.73417492414933</v>
      </c>
      <c r="G6330" s="5">
        <f>IF(C6330=0,0,C6330*LABOR_HRS_WK_MES*SEASON_WEEKS*(1+DIM_PCT_MES)^C6330)</f>
        <v>92.2640625</v>
      </c>
      <c r="H6330" s="5">
        <f>E6330+F6330+G6330</f>
        <v>2653.9358671341511</v>
      </c>
      <c r="I6330" s="5">
        <f>MIN(H6330,FARMER_HRS)</f>
        <v>720</v>
      </c>
      <c r="J6330" s="5">
        <f>MAX(0,H6330-FARMER_HRS)</f>
        <v>1933.9358671341511</v>
      </c>
      <c r="K6330" s="2">
        <f>I6330*FARMER_RATE+J6330*TEMP_WORKER_RATE</f>
        <v>58575.27547107901</v>
      </c>
      <c r="L6330" s="2">
        <f>A6330*PRICE_TOM+B6330*PRICE_CAR+C6330*PRICE_MES</f>
        <v>116010</v>
      </c>
      <c r="M6330" s="2">
        <f>A6330*FERT_BED_TOM+B6330*FERT_BED_CAR+C6330*FERT_BED_MES</f>
        <v>16280</v>
      </c>
      <c r="N6330" s="6">
        <f>IF(AND(D6330&lt;=TOTAL_BEDS,J6330&lt;=TEMP_WORKER_MAX*TEMP_WORKER_HRS),1,0)</f>
        <v>1</v>
      </c>
      <c r="O6330" s="2">
        <f>L6330-M6330-K6330-FIXED_COSTS</f>
        <v>21154.72452892099</v>
      </c>
      <c r="P6330" s="2">
        <f>IF(N6330=1,O6330,"")</f>
        <v>21154.72452892099</v>
      </c>
    </row>
    <row r="6331">
      <c r="A6331" s="6">
        <v>9</v>
      </c>
      <c r="B6331" s="6">
        <v>15</v>
      </c>
      <c r="C6331" s="6">
        <v>3</v>
      </c>
      <c r="D6331" s="6">
        <f>A6331+B6331+C6331</f>
        <v>27</v>
      </c>
      <c r="E6331" s="5">
        <f>IF(A6331=0,0,A6331*LABOR_HRS_WK_TOM*SEASON_WEEKS*(1+DIM_PCT_TOM)^A6331)</f>
        <v>1909.9376297100016</v>
      </c>
      <c r="F6331" s="5">
        <f>IF(B6331=0,0,B6331*LABOR_HRS_WK_CAR*SEASON_WEEKS*(1+DIM_PCT_CAR)^B6331)</f>
        <v>651.73417492414933</v>
      </c>
      <c r="G6331" s="5">
        <f>IF(C6331=0,0,C6331*LABOR_HRS_WK_MES*SEASON_WEEKS*(1+DIM_PCT_MES)^C6331)</f>
        <v>140.12604492187498</v>
      </c>
      <c r="H6331" s="5">
        <f>E6331+F6331+G6331</f>
        <v>2701.797849556026</v>
      </c>
      <c r="I6331" s="5">
        <f>MIN(H6331,FARMER_HRS)</f>
        <v>720</v>
      </c>
      <c r="J6331" s="5">
        <f>MAX(0,H6331-FARMER_HRS)</f>
        <v>1981.797849556026</v>
      </c>
      <c r="K6331" s="2">
        <f>I6331*FARMER_RATE+J6331*TEMP_WORKER_RATE</f>
        <v>59406.212665903229</v>
      </c>
      <c r="L6331" s="2">
        <f>A6331*PRICE_TOM+B6331*PRICE_CAR+C6331*PRICE_MES</f>
        <v>118710</v>
      </c>
      <c r="M6331" s="2">
        <f>A6331*FERT_BED_TOM+B6331*FERT_BED_CAR+C6331*FERT_BED_MES</f>
        <v>17160</v>
      </c>
      <c r="N6331" s="6">
        <f>IF(AND(D6331&lt;=TOTAL_BEDS,J6331&lt;=TEMP_WORKER_MAX*TEMP_WORKER_HRS),1,0)</f>
        <v>1</v>
      </c>
      <c r="O6331" s="2">
        <f>L6331-M6331-K6331-FIXED_COSTS</f>
        <v>22143.787334096771</v>
      </c>
      <c r="P6331" s="2">
        <f>IF(N6331=1,O6331,"")</f>
        <v>22143.787334096771</v>
      </c>
    </row>
    <row r="6332">
      <c r="A6332" s="6">
        <v>9</v>
      </c>
      <c r="B6332" s="6">
        <v>15</v>
      </c>
      <c r="C6332" s="6">
        <v>4</v>
      </c>
      <c r="D6332" s="6">
        <f>A6332+B6332+C6332</f>
        <v>28</v>
      </c>
      <c r="E6332" s="5">
        <f>IF(A6332=0,0,A6332*LABOR_HRS_WK_TOM*SEASON_WEEKS*(1+DIM_PCT_TOM)^A6332)</f>
        <v>1909.9376297100016</v>
      </c>
      <c r="F6332" s="5">
        <f>IF(B6332=0,0,B6332*LABOR_HRS_WK_CAR*SEASON_WEEKS*(1+DIM_PCT_CAR)^B6332)</f>
        <v>651.73417492414933</v>
      </c>
      <c r="G6332" s="5">
        <f>IF(C6332=0,0,C6332*LABOR_HRS_WK_MES*SEASON_WEEKS*(1+DIM_PCT_MES)^C6332)</f>
        <v>189.17016064453119</v>
      </c>
      <c r="H6332" s="5">
        <f>E6332+F6332+G6332</f>
        <v>2750.8419652786824</v>
      </c>
      <c r="I6332" s="5">
        <f>MIN(H6332,FARMER_HRS)</f>
        <v>720</v>
      </c>
      <c r="J6332" s="5">
        <f>MAX(0,H6332-FARMER_HRS)</f>
        <v>2030.8419652786824</v>
      </c>
      <c r="K6332" s="2">
        <f>I6332*FARMER_RATE+J6332*TEMP_WORKER_RATE</f>
        <v>60257.673008310456</v>
      </c>
      <c r="L6332" s="2">
        <f>A6332*PRICE_TOM+B6332*PRICE_CAR+C6332*PRICE_MES</f>
        <v>121410</v>
      </c>
      <c r="M6332" s="2">
        <f>A6332*FERT_BED_TOM+B6332*FERT_BED_CAR+C6332*FERT_BED_MES</f>
        <v>18040</v>
      </c>
      <c r="N6332" s="6">
        <f>IF(AND(D6332&lt;=TOTAL_BEDS,J6332&lt;=TEMP_WORKER_MAX*TEMP_WORKER_HRS),1,0)</f>
        <v>1</v>
      </c>
      <c r="O6332" s="2">
        <f>L6332-M6332-K6332-FIXED_COSTS</f>
        <v>23112.326991689544</v>
      </c>
      <c r="P6332" s="2">
        <f>IF(N6332=1,O6332,"")</f>
        <v>23112.326991689544</v>
      </c>
    </row>
    <row r="6333">
      <c r="A6333" s="6">
        <v>9</v>
      </c>
      <c r="B6333" s="6">
        <v>15</v>
      </c>
      <c r="C6333" s="6">
        <v>5</v>
      </c>
      <c r="D6333" s="6">
        <f>A6333+B6333+C6333</f>
        <v>29</v>
      </c>
      <c r="E6333" s="5">
        <f>IF(A6333=0,0,A6333*LABOR_HRS_WK_TOM*SEASON_WEEKS*(1+DIM_PCT_TOM)^A6333)</f>
        <v>1909.9376297100016</v>
      </c>
      <c r="F6333" s="5">
        <f>IF(B6333=0,0,B6333*LABOR_HRS_WK_CAR*SEASON_WEEKS*(1+DIM_PCT_CAR)^B6333)</f>
        <v>651.73417492414933</v>
      </c>
      <c r="G6333" s="5">
        <f>IF(C6333=0,0,C6333*LABOR_HRS_WK_MES*SEASON_WEEKS*(1+DIM_PCT_MES)^C6333)</f>
        <v>239.41848456573481</v>
      </c>
      <c r="H6333" s="5">
        <f>E6333+F6333+G6333</f>
        <v>2801.0902891998858</v>
      </c>
      <c r="I6333" s="5">
        <f>MIN(H6333,FARMER_HRS)</f>
        <v>720</v>
      </c>
      <c r="J6333" s="5">
        <f>MAX(0,H6333-FARMER_HRS)</f>
        <v>2081.0902891998858</v>
      </c>
      <c r="K6333" s="2">
        <f>I6333*FARMER_RATE+J6333*TEMP_WORKER_RATE</f>
        <v>61130.039743053574</v>
      </c>
      <c r="L6333" s="2">
        <f>A6333*PRICE_TOM+B6333*PRICE_CAR+C6333*PRICE_MES</f>
        <v>124110</v>
      </c>
      <c r="M6333" s="2">
        <f>A6333*FERT_BED_TOM+B6333*FERT_BED_CAR+C6333*FERT_BED_MES</f>
        <v>18920</v>
      </c>
      <c r="N6333" s="6">
        <f>IF(AND(D6333&lt;=TOTAL_BEDS,J6333&lt;=TEMP_WORKER_MAX*TEMP_WORKER_HRS),1,0)</f>
        <v>1</v>
      </c>
      <c r="O6333" s="2">
        <f>L6333-M6333-K6333-FIXED_COSTS</f>
        <v>24059.960256946426</v>
      </c>
      <c r="P6333" s="2">
        <f>IF(N6333=1,O6333,"")</f>
        <v>24059.960256946426</v>
      </c>
    </row>
    <row r="6334">
      <c r="A6334" s="6">
        <v>9</v>
      </c>
      <c r="B6334" s="6">
        <v>15</v>
      </c>
      <c r="C6334" s="6">
        <v>6</v>
      </c>
      <c r="D6334" s="6">
        <f>A6334+B6334+C6334</f>
        <v>30</v>
      </c>
      <c r="E6334" s="5">
        <f>IF(A6334=0,0,A6334*LABOR_HRS_WK_TOM*SEASON_WEEKS*(1+DIM_PCT_TOM)^A6334)</f>
        <v>1909.9376297100016</v>
      </c>
      <c r="F6334" s="5">
        <f>IF(B6334=0,0,B6334*LABOR_HRS_WK_CAR*SEASON_WEEKS*(1+DIM_PCT_CAR)^B6334)</f>
        <v>651.73417492414933</v>
      </c>
      <c r="G6334" s="5">
        <f>IF(C6334=0,0,C6334*LABOR_HRS_WK_MES*SEASON_WEEKS*(1+DIM_PCT_MES)^C6334)</f>
        <v>290.89345874736773</v>
      </c>
      <c r="H6334" s="5">
        <f>E6334+F6334+G6334</f>
        <v>2852.5652633815189</v>
      </c>
      <c r="I6334" s="5">
        <f>MIN(H6334,FARMER_HRS)</f>
        <v>720</v>
      </c>
      <c r="J6334" s="5">
        <f>MAX(0,H6334-FARMER_HRS)</f>
        <v>2132.5652633815189</v>
      </c>
      <c r="K6334" s="2">
        <f>I6334*FARMER_RATE+J6334*TEMP_WORKER_RATE</f>
        <v>62023.702489262483</v>
      </c>
      <c r="L6334" s="2">
        <f>A6334*PRICE_TOM+B6334*PRICE_CAR+C6334*PRICE_MES</f>
        <v>126810</v>
      </c>
      <c r="M6334" s="2">
        <f>A6334*FERT_BED_TOM+B6334*FERT_BED_CAR+C6334*FERT_BED_MES</f>
        <v>19800</v>
      </c>
      <c r="N6334" s="6">
        <f>IF(AND(D6334&lt;=TOTAL_BEDS,J6334&lt;=TEMP_WORKER_MAX*TEMP_WORKER_HRS),1,0)</f>
        <v>1</v>
      </c>
      <c r="O6334" s="2">
        <f>L6334-M6334-K6334-FIXED_COSTS</f>
        <v>24986.297510737517</v>
      </c>
      <c r="P6334" s="2">
        <f>IF(N6334=1,O6334,"")</f>
        <v>24986.297510737517</v>
      </c>
    </row>
    <row r="6335">
      <c r="A6335" s="6">
        <v>9</v>
      </c>
      <c r="B6335" s="6">
        <v>15</v>
      </c>
      <c r="C6335" s="6">
        <v>7</v>
      </c>
      <c r="D6335" s="6">
        <f>A6335+B6335+C6335</f>
        <v>31</v>
      </c>
      <c r="E6335" s="5">
        <f>IF(A6335=0,0,A6335*LABOR_HRS_WK_TOM*SEASON_WEEKS*(1+DIM_PCT_TOM)^A6335)</f>
        <v>1909.9376297100016</v>
      </c>
      <c r="F6335" s="5">
        <f>IF(B6335=0,0,B6335*LABOR_HRS_WK_CAR*SEASON_WEEKS*(1+DIM_PCT_CAR)^B6335)</f>
        <v>651.73417492414933</v>
      </c>
      <c r="G6335" s="5">
        <f>IF(C6335=0,0,C6335*LABOR_HRS_WK_MES*SEASON_WEEKS*(1+DIM_PCT_MES)^C6335)</f>
        <v>343.61789814532818</v>
      </c>
      <c r="H6335" s="5">
        <f>E6335+F6335+G6335</f>
        <v>2905.2897027794793</v>
      </c>
      <c r="I6335" s="5">
        <f>MIN(H6335,FARMER_HRS)</f>
        <v>720</v>
      </c>
      <c r="J6335" s="5">
        <f>MAX(0,H6335-FARMER_HRS)</f>
        <v>2185.2897027794793</v>
      </c>
      <c r="K6335" s="2">
        <f>I6335*FARMER_RATE+J6335*TEMP_WORKER_RATE</f>
        <v>62939.057339921514</v>
      </c>
      <c r="L6335" s="2">
        <f>A6335*PRICE_TOM+B6335*PRICE_CAR+C6335*PRICE_MES</f>
        <v>129510</v>
      </c>
      <c r="M6335" s="2">
        <f>A6335*FERT_BED_TOM+B6335*FERT_BED_CAR+C6335*FERT_BED_MES</f>
        <v>20680</v>
      </c>
      <c r="N6335" s="6">
        <f>IF(AND(D6335&lt;=TOTAL_BEDS,J6335&lt;=TEMP_WORKER_MAX*TEMP_WORKER_HRS),1,0)</f>
        <v>1</v>
      </c>
      <c r="O6335" s="2">
        <f>L6335-M6335-K6335-FIXED_COSTS</f>
        <v>25890.942660078486</v>
      </c>
      <c r="P6335" s="2">
        <f>IF(N6335=1,O6335,"")</f>
        <v>25890.942660078486</v>
      </c>
    </row>
    <row r="6336">
      <c r="A6336" s="6">
        <v>9</v>
      </c>
      <c r="B6336" s="6">
        <v>15</v>
      </c>
      <c r="C6336" s="6">
        <v>8</v>
      </c>
      <c r="D6336" s="6">
        <f>A6336+B6336+C6336</f>
        <v>32</v>
      </c>
      <c r="E6336" s="5">
        <f>IF(A6336=0,0,A6336*LABOR_HRS_WK_TOM*SEASON_WEEKS*(1+DIM_PCT_TOM)^A6336)</f>
        <v>1909.9376297100016</v>
      </c>
      <c r="F6336" s="5">
        <f>IF(B6336=0,0,B6336*LABOR_HRS_WK_CAR*SEASON_WEEKS*(1+DIM_PCT_CAR)^B6336)</f>
        <v>651.73417492414933</v>
      </c>
      <c r="G6336" s="5">
        <f>IF(C6336=0,0,C6336*LABOR_HRS_WK_MES*SEASON_WEEKS*(1+DIM_PCT_MES)^C6336)</f>
        <v>397.61499642530833</v>
      </c>
      <c r="H6336" s="5">
        <f>E6336+F6336+G6336</f>
        <v>2959.2868010594593</v>
      </c>
      <c r="I6336" s="5">
        <f>MIN(H6336,FARMER_HRS)</f>
        <v>720</v>
      </c>
      <c r="J6336" s="5">
        <f>MAX(0,H6336-FARMER_HRS)</f>
        <v>2239.2868010594593</v>
      </c>
      <c r="K6336" s="2">
        <f>I6336*FARMER_RATE+J6336*TEMP_WORKER_RATE</f>
        <v>63876.506962837833</v>
      </c>
      <c r="L6336" s="2">
        <f>A6336*PRICE_TOM+B6336*PRICE_CAR+C6336*PRICE_MES</f>
        <v>132210</v>
      </c>
      <c r="M6336" s="2">
        <f>A6336*FERT_BED_TOM+B6336*FERT_BED_CAR+C6336*FERT_BED_MES</f>
        <v>21560</v>
      </c>
      <c r="N6336" s="6">
        <f>IF(AND(D6336&lt;=TOTAL_BEDS,J6336&lt;=TEMP_WORKER_MAX*TEMP_WORKER_HRS),1,0)</f>
        <v>1</v>
      </c>
      <c r="O6336" s="2">
        <f>L6336-M6336-K6336-FIXED_COSTS</f>
        <v>26773.493037162167</v>
      </c>
      <c r="P6336" s="2">
        <f>IF(N6336=1,O6336,"")</f>
        <v>26773.493037162167</v>
      </c>
    </row>
    <row r="6337">
      <c r="A6337" s="6">
        <v>9</v>
      </c>
      <c r="B6337" s="6">
        <v>15</v>
      </c>
      <c r="C6337" s="6">
        <v>9</v>
      </c>
      <c r="D6337" s="6">
        <f>A6337+B6337+C6337</f>
        <v>33</v>
      </c>
      <c r="E6337" s="5">
        <f>IF(A6337=0,0,A6337*LABOR_HRS_WK_TOM*SEASON_WEEKS*(1+DIM_PCT_TOM)^A6337)</f>
        <v>1909.9376297100016</v>
      </c>
      <c r="F6337" s="5">
        <f>IF(B6337=0,0,B6337*LABOR_HRS_WK_CAR*SEASON_WEEKS*(1+DIM_PCT_CAR)^B6337)</f>
        <v>651.73417492414933</v>
      </c>
      <c r="G6337" s="5">
        <f>IF(C6337=0,0,C6337*LABOR_HRS_WK_MES*SEASON_WEEKS*(1+DIM_PCT_MES)^C6337)</f>
        <v>452.90833186570273</v>
      </c>
      <c r="H6337" s="5">
        <f>E6337+F6337+G6337</f>
        <v>3014.5801364998538</v>
      </c>
      <c r="I6337" s="5">
        <f>MIN(H6337,FARMER_HRS)</f>
        <v>720</v>
      </c>
      <c r="J6337" s="5">
        <f>MAX(0,H6337-FARMER_HRS)</f>
        <v>2294.5801364998538</v>
      </c>
      <c r="K6337" s="2">
        <f>I6337*FARMER_RATE+J6337*TEMP_WORKER_RATE</f>
        <v>64836.460703122459</v>
      </c>
      <c r="L6337" s="2">
        <f>A6337*PRICE_TOM+B6337*PRICE_CAR+C6337*PRICE_MES</f>
        <v>134910</v>
      </c>
      <c r="M6337" s="2">
        <f>A6337*FERT_BED_TOM+B6337*FERT_BED_CAR+C6337*FERT_BED_MES</f>
        <v>22440</v>
      </c>
      <c r="N6337" s="6">
        <f>IF(AND(D6337&lt;=TOTAL_BEDS,J6337&lt;=TEMP_WORKER_MAX*TEMP_WORKER_HRS),1,0)</f>
        <v>1</v>
      </c>
      <c r="O6337" s="2">
        <f>L6337-M6337-K6337-FIXED_COSTS</f>
        <v>27633.539296877541</v>
      </c>
      <c r="P6337" s="2">
        <f>IF(N6337=1,O6337,"")</f>
        <v>27633.539296877541</v>
      </c>
    </row>
    <row r="6338">
      <c r="A6338" s="6">
        <v>9</v>
      </c>
      <c r="B6338" s="6">
        <v>15</v>
      </c>
      <c r="C6338" s="6">
        <v>10</v>
      </c>
      <c r="D6338" s="6">
        <f>A6338+B6338+C6338</f>
        <v>34</v>
      </c>
      <c r="E6338" s="5">
        <f>IF(A6338=0,0,A6338*LABOR_HRS_WK_TOM*SEASON_WEEKS*(1+DIM_PCT_TOM)^A6338)</f>
        <v>1909.9376297100016</v>
      </c>
      <c r="F6338" s="5">
        <f>IF(B6338=0,0,B6338*LABOR_HRS_WK_CAR*SEASON_WEEKS*(1+DIM_PCT_CAR)^B6338)</f>
        <v>651.73417492414933</v>
      </c>
      <c r="G6338" s="5">
        <f>IF(C6338=0,0,C6338*LABOR_HRS_WK_MES*SEASON_WEEKS*(1+DIM_PCT_MES)^C6338)</f>
        <v>509.52187334891551</v>
      </c>
      <c r="H6338" s="5">
        <f>E6338+F6338+G6338</f>
        <v>3071.1936779830667</v>
      </c>
      <c r="I6338" s="5">
        <f>MIN(H6338,FARMER_HRS)</f>
        <v>720</v>
      </c>
      <c r="J6338" s="5">
        <f>MAX(0,H6338-FARMER_HRS)</f>
        <v>2351.1936779830667</v>
      </c>
      <c r="K6338" s="2">
        <f>I6338*FARMER_RATE+J6338*TEMP_WORKER_RATE</f>
        <v>65819.334687206021</v>
      </c>
      <c r="L6338" s="2">
        <f>A6338*PRICE_TOM+B6338*PRICE_CAR+C6338*PRICE_MES</f>
        <v>137610</v>
      </c>
      <c r="M6338" s="2">
        <f>A6338*FERT_BED_TOM+B6338*FERT_BED_CAR+C6338*FERT_BED_MES</f>
        <v>23320</v>
      </c>
      <c r="N6338" s="6">
        <f>IF(AND(D6338&lt;=TOTAL_BEDS,J6338&lt;=TEMP_WORKER_MAX*TEMP_WORKER_HRS),1,0)</f>
        <v>1</v>
      </c>
      <c r="O6338" s="2">
        <f>L6338-M6338-K6338-FIXED_COSTS</f>
        <v>28470.665312793979</v>
      </c>
      <c r="P6338" s="2">
        <f>IF(N6338=1,O6338,"")</f>
        <v>28470.665312793979</v>
      </c>
    </row>
    <row r="6339">
      <c r="A6339" s="6">
        <v>9</v>
      </c>
      <c r="B6339" s="6">
        <v>15</v>
      </c>
      <c r="C6339" s="6">
        <v>11</v>
      </c>
      <c r="D6339" s="6">
        <f>A6339+B6339+C6339</f>
        <v>35</v>
      </c>
      <c r="E6339" s="5">
        <f>IF(A6339=0,0,A6339*LABOR_HRS_WK_TOM*SEASON_WEEKS*(1+DIM_PCT_TOM)^A6339)</f>
        <v>1909.9376297100016</v>
      </c>
      <c r="F6339" s="5">
        <f>IF(B6339=0,0,B6339*LABOR_HRS_WK_CAR*SEASON_WEEKS*(1+DIM_PCT_CAR)^B6339)</f>
        <v>651.73417492414933</v>
      </c>
      <c r="G6339" s="5">
        <f>IF(C6339=0,0,C6339*LABOR_HRS_WK_MES*SEASON_WEEKS*(1+DIM_PCT_MES)^C6339)</f>
        <v>567.47998644235463</v>
      </c>
      <c r="H6339" s="5">
        <f>E6339+F6339+G6339</f>
        <v>3129.151791076506</v>
      </c>
      <c r="I6339" s="5">
        <f>MIN(H6339,FARMER_HRS)</f>
        <v>720</v>
      </c>
      <c r="J6339" s="5">
        <f>MAX(0,H6339-FARMER_HRS)</f>
        <v>2409.151791076506</v>
      </c>
      <c r="K6339" s="2">
        <f>I6339*FARMER_RATE+J6339*TEMP_WORKER_RATE</f>
        <v>66825.551928411558</v>
      </c>
      <c r="L6339" s="2">
        <f>A6339*PRICE_TOM+B6339*PRICE_CAR+C6339*PRICE_MES</f>
        <v>140310</v>
      </c>
      <c r="M6339" s="2">
        <f>A6339*FERT_BED_TOM+B6339*FERT_BED_CAR+C6339*FERT_BED_MES</f>
        <v>24200</v>
      </c>
      <c r="N6339" s="6">
        <f>IF(AND(D6339&lt;=TOTAL_BEDS,J6339&lt;=TEMP_WORKER_MAX*TEMP_WORKER_HRS),1,0)</f>
        <v>1</v>
      </c>
      <c r="O6339" s="2">
        <f>L6339-M6339-K6339-FIXED_COSTS</f>
        <v>29284.448071588442</v>
      </c>
      <c r="P6339" s="2">
        <f>IF(N6339=1,O6339,"")</f>
        <v>29284.448071588442</v>
      </c>
    </row>
    <row r="6340">
      <c r="A6340" s="6">
        <v>9</v>
      </c>
      <c r="B6340" s="6">
        <v>15</v>
      </c>
      <c r="C6340" s="6">
        <v>12</v>
      </c>
      <c r="D6340" s="6">
        <f>A6340+B6340+C6340</f>
        <v>36</v>
      </c>
      <c r="E6340" s="5">
        <f>IF(A6340=0,0,A6340*LABOR_HRS_WK_TOM*SEASON_WEEKS*(1+DIM_PCT_TOM)^A6340)</f>
        <v>1909.9376297100016</v>
      </c>
      <c r="F6340" s="5">
        <f>IF(B6340=0,0,B6340*LABOR_HRS_WK_CAR*SEASON_WEEKS*(1+DIM_PCT_CAR)^B6340)</f>
        <v>651.73417492414933</v>
      </c>
      <c r="G6340" s="5">
        <f>IF(C6340=0,0,C6340*LABOR_HRS_WK_MES*SEASON_WEEKS*(1+DIM_PCT_MES)^C6340)</f>
        <v>626.807439570419</v>
      </c>
      <c r="H6340" s="5">
        <f>E6340+F6340+G6340</f>
        <v>3188.47924420457</v>
      </c>
      <c r="I6340" s="5">
        <f>MIN(H6340,FARMER_HRS)</f>
        <v>720</v>
      </c>
      <c r="J6340" s="5">
        <f>MAX(0,H6340-FARMER_HRS)</f>
        <v>2468.47924420457</v>
      </c>
      <c r="K6340" s="2">
        <f>I6340*FARMER_RATE+J6340*TEMP_WORKER_RATE</f>
        <v>67855.542434107119</v>
      </c>
      <c r="L6340" s="2">
        <f>A6340*PRICE_TOM+B6340*PRICE_CAR+C6340*PRICE_MES</f>
        <v>143010</v>
      </c>
      <c r="M6340" s="2">
        <f>A6340*FERT_BED_TOM+B6340*FERT_BED_CAR+C6340*FERT_BED_MES</f>
        <v>25080</v>
      </c>
      <c r="N6340" s="6">
        <f>IF(AND(D6340&lt;=TOTAL_BEDS,J6340&lt;=TEMP_WORKER_MAX*TEMP_WORKER_HRS),1,0)</f>
        <v>1</v>
      </c>
      <c r="O6340" s="2">
        <f>L6340-M6340-K6340-FIXED_COSTS</f>
        <v>30074.457565892881</v>
      </c>
      <c r="P6340" s="2">
        <f>IF(N6340=1,O6340,"")</f>
        <v>30074.457565892881</v>
      </c>
    </row>
    <row r="6341">
      <c r="A6341" s="6">
        <v>9</v>
      </c>
      <c r="B6341" s="6">
        <v>15</v>
      </c>
      <c r="C6341" s="6">
        <v>13</v>
      </c>
      <c r="D6341" s="6">
        <f>A6341+B6341+C6341</f>
        <v>37</v>
      </c>
      <c r="E6341" s="5">
        <f>IF(A6341=0,0,A6341*LABOR_HRS_WK_TOM*SEASON_WEEKS*(1+DIM_PCT_TOM)^A6341)</f>
        <v>1909.9376297100016</v>
      </c>
      <c r="F6341" s="5">
        <f>IF(B6341=0,0,B6341*LABOR_HRS_WK_CAR*SEASON_WEEKS*(1+DIM_PCT_CAR)^B6341)</f>
        <v>651.73417492414933</v>
      </c>
      <c r="G6341" s="5">
        <f>IF(C6341=0,0,C6341*LABOR_HRS_WK_MES*SEASON_WEEKS*(1+DIM_PCT_MES)^C6341)</f>
        <v>687.52941027880331</v>
      </c>
      <c r="H6341" s="5">
        <f>E6341+F6341+G6341</f>
        <v>3249.2012149129546</v>
      </c>
      <c r="I6341" s="5">
        <f>MIN(H6341,FARMER_HRS)</f>
        <v>720</v>
      </c>
      <c r="J6341" s="5">
        <f>MAX(0,H6341-FARMER_HRS)</f>
        <v>2529.2012149129546</v>
      </c>
      <c r="K6341" s="2">
        <f>I6341*FARMER_RATE+J6341*TEMP_WORKER_RATE</f>
        <v>68909.743314461026</v>
      </c>
      <c r="L6341" s="2">
        <f>A6341*PRICE_TOM+B6341*PRICE_CAR+C6341*PRICE_MES</f>
        <v>145710</v>
      </c>
      <c r="M6341" s="2">
        <f>A6341*FERT_BED_TOM+B6341*FERT_BED_CAR+C6341*FERT_BED_MES</f>
        <v>25960</v>
      </c>
      <c r="N6341" s="6">
        <f>IF(AND(D6341&lt;=TOTAL_BEDS,J6341&lt;=TEMP_WORKER_MAX*TEMP_WORKER_HRS),1,0)</f>
        <v>1</v>
      </c>
      <c r="O6341" s="2">
        <f>L6341-M6341-K6341-FIXED_COSTS</f>
        <v>30840.256685538974</v>
      </c>
      <c r="P6341" s="2">
        <f>IF(N6341=1,O6341,"")</f>
        <v>30840.256685538974</v>
      </c>
    </row>
    <row r="6342">
      <c r="A6342" s="6">
        <v>9</v>
      </c>
      <c r="B6342" s="6">
        <v>15</v>
      </c>
      <c r="C6342" s="6">
        <v>14</v>
      </c>
      <c r="D6342" s="6">
        <f>A6342+B6342+C6342</f>
        <v>38</v>
      </c>
      <c r="E6342" s="5">
        <f>IF(A6342=0,0,A6342*LABOR_HRS_WK_TOM*SEASON_WEEKS*(1+DIM_PCT_TOM)^A6342)</f>
        <v>1909.9376297100016</v>
      </c>
      <c r="F6342" s="5">
        <f>IF(B6342=0,0,B6342*LABOR_HRS_WK_CAR*SEASON_WEEKS*(1+DIM_PCT_CAR)^B6342)</f>
        <v>651.73417492414933</v>
      </c>
      <c r="G6342" s="5">
        <f>IF(C6342=0,0,C6342*LABOR_HRS_WK_MES*SEASON_WEEKS*(1+DIM_PCT_MES)^C6342)</f>
        <v>749.67149159246435</v>
      </c>
      <c r="H6342" s="5">
        <f>E6342+F6342+G6342</f>
        <v>3311.3432962266156</v>
      </c>
      <c r="I6342" s="5">
        <f>MIN(H6342,FARMER_HRS)</f>
        <v>720</v>
      </c>
      <c r="J6342" s="5">
        <f>MAX(0,H6342-FARMER_HRS)</f>
        <v>2591.3432962266156</v>
      </c>
      <c r="K6342" s="2">
        <f>I6342*FARMER_RATE+J6342*TEMP_WORKER_RATE</f>
        <v>69988.598892823182</v>
      </c>
      <c r="L6342" s="2">
        <f>A6342*PRICE_TOM+B6342*PRICE_CAR+C6342*PRICE_MES</f>
        <v>148410</v>
      </c>
      <c r="M6342" s="2">
        <f>A6342*FERT_BED_TOM+B6342*FERT_BED_CAR+C6342*FERT_BED_MES</f>
        <v>26840</v>
      </c>
      <c r="N6342" s="6">
        <f>IF(AND(D6342&lt;=TOTAL_BEDS,J6342&lt;=TEMP_WORKER_MAX*TEMP_WORKER_HRS),1,0)</f>
        <v>1</v>
      </c>
      <c r="O6342" s="2">
        <f>L6342-M6342-K6342-FIXED_COSTS</f>
        <v>31581.401107176818</v>
      </c>
      <c r="P6342" s="2">
        <f>IF(N6342=1,O6342,"")</f>
        <v>31581.401107176818</v>
      </c>
    </row>
    <row r="6343">
      <c r="A6343" s="6">
        <v>9</v>
      </c>
      <c r="B6343" s="6">
        <v>15</v>
      </c>
      <c r="C6343" s="6">
        <v>15</v>
      </c>
      <c r="D6343" s="6">
        <f>A6343+B6343+C6343</f>
        <v>39</v>
      </c>
      <c r="E6343" s="5">
        <f>IF(A6343=0,0,A6343*LABOR_HRS_WK_TOM*SEASON_WEEKS*(1+DIM_PCT_TOM)^A6343)</f>
        <v>1909.9376297100016</v>
      </c>
      <c r="F6343" s="5">
        <f>IF(B6343=0,0,B6343*LABOR_HRS_WK_CAR*SEASON_WEEKS*(1+DIM_PCT_CAR)^B6343)</f>
        <v>651.73417492414933</v>
      </c>
      <c r="G6343" s="5">
        <f>IF(C6343=0,0,C6343*LABOR_HRS_WK_MES*SEASON_WEEKS*(1+DIM_PCT_MES)^C6343)</f>
        <v>813.25969846861074</v>
      </c>
      <c r="H6343" s="5">
        <f>E6343+F6343+G6343</f>
        <v>3374.9315031027618</v>
      </c>
      <c r="I6343" s="5">
        <f>MIN(H6343,FARMER_HRS)</f>
        <v>720</v>
      </c>
      <c r="J6343" s="5">
        <f>MAX(0,H6343-FARMER_HRS)</f>
        <v>2654.9315031027618</v>
      </c>
      <c r="K6343" s="2">
        <f>I6343*FARMER_RATE+J6343*TEMP_WORKER_RATE</f>
        <v>71092.560817756283</v>
      </c>
      <c r="L6343" s="2">
        <f>A6343*PRICE_TOM+B6343*PRICE_CAR+C6343*PRICE_MES</f>
        <v>151110</v>
      </c>
      <c r="M6343" s="2">
        <f>A6343*FERT_BED_TOM+B6343*FERT_BED_CAR+C6343*FERT_BED_MES</f>
        <v>27720</v>
      </c>
      <c r="N6343" s="6">
        <f>IF(AND(D6343&lt;=TOTAL_BEDS,J6343&lt;=TEMP_WORKER_MAX*TEMP_WORKER_HRS),1,0)</f>
        <v>1</v>
      </c>
      <c r="O6343" s="2">
        <f>L6343-M6343-K6343-FIXED_COSTS</f>
        <v>32297.439182243717</v>
      </c>
      <c r="P6343" s="2">
        <f>IF(N6343=1,O6343,"")</f>
        <v>32297.439182243717</v>
      </c>
    </row>
    <row r="6344">
      <c r="A6344" s="6">
        <v>9</v>
      </c>
      <c r="B6344" s="6">
        <v>15</v>
      </c>
      <c r="C6344" s="6">
        <v>16</v>
      </c>
      <c r="D6344" s="6">
        <f>A6344+B6344+C6344</f>
        <v>40</v>
      </c>
      <c r="E6344" s="5">
        <f>IF(A6344=0,0,A6344*LABOR_HRS_WK_TOM*SEASON_WEEKS*(1+DIM_PCT_TOM)^A6344)</f>
        <v>1909.9376297100016</v>
      </c>
      <c r="F6344" s="5">
        <f>IF(B6344=0,0,B6344*LABOR_HRS_WK_CAR*SEASON_WEEKS*(1+DIM_PCT_CAR)^B6344)</f>
        <v>651.73417492414933</v>
      </c>
      <c r="G6344" s="5">
        <f>IF(C6344=0,0,C6344*LABOR_HRS_WK_MES*SEASON_WEEKS*(1+DIM_PCT_MES)^C6344)</f>
        <v>878.32047434609967</v>
      </c>
      <c r="H6344" s="5">
        <f>E6344+F6344+G6344</f>
        <v>3439.9922789802508</v>
      </c>
      <c r="I6344" s="5">
        <f>MIN(H6344,FARMER_HRS)</f>
        <v>720</v>
      </c>
      <c r="J6344" s="5">
        <f>MAX(0,H6344-FARMER_HRS)</f>
        <v>2719.9922789802508</v>
      </c>
      <c r="K6344" s="2">
        <f>I6344*FARMER_RATE+J6344*TEMP_WORKER_RATE</f>
        <v>72222.088176740464</v>
      </c>
      <c r="L6344" s="2">
        <f>A6344*PRICE_TOM+B6344*PRICE_CAR+C6344*PRICE_MES</f>
        <v>153810</v>
      </c>
      <c r="M6344" s="2">
        <f>A6344*FERT_BED_TOM+B6344*FERT_BED_CAR+C6344*FERT_BED_MES</f>
        <v>28600</v>
      </c>
      <c r="N6344" s="6">
        <f>IF(AND(D6344&lt;=TOTAL_BEDS,J6344&lt;=TEMP_WORKER_MAX*TEMP_WORKER_HRS),1,0)</f>
        <v>1</v>
      </c>
      <c r="O6344" s="2">
        <f>L6344-M6344-K6344-FIXED_COSTS</f>
        <v>32987.911823259536</v>
      </c>
      <c r="P6344" s="2">
        <f>IF(N6344=1,O6344,"")</f>
        <v>32987.911823259536</v>
      </c>
    </row>
    <row r="6345">
      <c r="A6345" s="6">
        <v>9</v>
      </c>
      <c r="B6345" s="6">
        <v>15</v>
      </c>
      <c r="C6345" s="6">
        <v>17</v>
      </c>
      <c r="D6345" s="6">
        <f>A6345+B6345+C6345</f>
        <v>41</v>
      </c>
      <c r="E6345" s="5">
        <f>IF(A6345=0,0,A6345*LABOR_HRS_WK_TOM*SEASON_WEEKS*(1+DIM_PCT_TOM)^A6345)</f>
        <v>1909.9376297100016</v>
      </c>
      <c r="F6345" s="5">
        <f>IF(B6345=0,0,B6345*LABOR_HRS_WK_CAR*SEASON_WEEKS*(1+DIM_PCT_CAR)^B6345)</f>
        <v>651.73417492414933</v>
      </c>
      <c r="G6345" s="5">
        <f>IF(C6345=0,0,C6345*LABOR_HRS_WK_MES*SEASON_WEEKS*(1+DIM_PCT_MES)^C6345)</f>
        <v>944.88069779263992</v>
      </c>
      <c r="H6345" s="5">
        <f>E6345+F6345+G6345</f>
        <v>3506.5525024267909</v>
      </c>
      <c r="I6345" s="5">
        <f>MIN(H6345,FARMER_HRS)</f>
        <v>720</v>
      </c>
      <c r="J6345" s="5">
        <f>MAX(0,H6345-FARMER_HRS)</f>
        <v>2786.5525024267909</v>
      </c>
      <c r="K6345" s="2">
        <f>I6345*FARMER_RATE+J6345*TEMP_WORKER_RATE</f>
        <v>73377.64761157622</v>
      </c>
      <c r="L6345" s="2">
        <f>A6345*PRICE_TOM+B6345*PRICE_CAR+C6345*PRICE_MES</f>
        <v>156510</v>
      </c>
      <c r="M6345" s="2">
        <f>A6345*FERT_BED_TOM+B6345*FERT_BED_CAR+C6345*FERT_BED_MES</f>
        <v>29480</v>
      </c>
      <c r="N6345" s="6">
        <f>IF(AND(D6345&lt;=TOTAL_BEDS,J6345&lt;=TEMP_WORKER_MAX*TEMP_WORKER_HRS),1,0)</f>
        <v>1</v>
      </c>
      <c r="O6345" s="2">
        <f>L6345-M6345-K6345-FIXED_COSTS</f>
        <v>33652.35238842378</v>
      </c>
      <c r="P6345" s="2">
        <f>IF(N6345=1,O6345,"")</f>
        <v>33652.35238842378</v>
      </c>
    </row>
    <row r="6346">
      <c r="A6346" s="6">
        <v>9</v>
      </c>
      <c r="B6346" s="6">
        <v>15</v>
      </c>
      <c r="C6346" s="6">
        <v>18</v>
      </c>
      <c r="D6346" s="6">
        <f>A6346+B6346+C6346</f>
        <v>42</v>
      </c>
      <c r="E6346" s="5">
        <f>IF(A6346=0,0,A6346*LABOR_HRS_WK_TOM*SEASON_WEEKS*(1+DIM_PCT_TOM)^A6346)</f>
        <v>1909.9376297100016</v>
      </c>
      <c r="F6346" s="5">
        <f>IF(B6346=0,0,B6346*LABOR_HRS_WK_CAR*SEASON_WEEKS*(1+DIM_PCT_CAR)^B6346)</f>
        <v>651.73417492414933</v>
      </c>
      <c r="G6346" s="5">
        <f>IF(C6346=0,0,C6346*LABOR_HRS_WK_MES*SEASON_WEEKS*(1+DIM_PCT_MES)^C6346)</f>
        <v>1012.9676892512272</v>
      </c>
      <c r="H6346" s="5">
        <f>E6346+F6346+G6346</f>
        <v>3574.6394938853782</v>
      </c>
      <c r="I6346" s="5">
        <f>MIN(H6346,FARMER_HRS)</f>
        <v>720</v>
      </c>
      <c r="J6346" s="5">
        <f>MAX(0,H6346-FARMER_HRS)</f>
        <v>2854.6394938853782</v>
      </c>
      <c r="K6346" s="2">
        <f>I6346*FARMER_RATE+J6346*TEMP_WORKER_RATE</f>
        <v>74559.713435510028</v>
      </c>
      <c r="L6346" s="2">
        <f>A6346*PRICE_TOM+B6346*PRICE_CAR+C6346*PRICE_MES</f>
        <v>159210</v>
      </c>
      <c r="M6346" s="2">
        <f>A6346*FERT_BED_TOM+B6346*FERT_BED_CAR+C6346*FERT_BED_MES</f>
        <v>30360</v>
      </c>
      <c r="N6346" s="6">
        <f>IF(AND(D6346&lt;=TOTAL_BEDS,J6346&lt;=TEMP_WORKER_MAX*TEMP_WORKER_HRS),1,0)</f>
        <v>1</v>
      </c>
      <c r="O6346" s="2">
        <f>L6346-M6346-K6346-FIXED_COSTS</f>
        <v>34290.286564489972</v>
      </c>
      <c r="P6346" s="2">
        <f>IF(N6346=1,O6346,"")</f>
        <v>34290.286564489972</v>
      </c>
    </row>
    <row r="6347">
      <c r="A6347" s="6">
        <v>9</v>
      </c>
      <c r="B6347" s="6">
        <v>15</v>
      </c>
      <c r="C6347" s="6">
        <v>19</v>
      </c>
      <c r="D6347" s="6">
        <f>A6347+B6347+C6347</f>
        <v>43</v>
      </c>
      <c r="E6347" s="5">
        <f>IF(A6347=0,0,A6347*LABOR_HRS_WK_TOM*SEASON_WEEKS*(1+DIM_PCT_TOM)^A6347)</f>
        <v>1909.9376297100016</v>
      </c>
      <c r="F6347" s="5">
        <f>IF(B6347=0,0,B6347*LABOR_HRS_WK_CAR*SEASON_WEEKS*(1+DIM_PCT_CAR)^B6347)</f>
        <v>651.73417492414933</v>
      </c>
      <c r="G6347" s="5">
        <f>IF(C6347=0,0,C6347*LABOR_HRS_WK_MES*SEASON_WEEKS*(1+DIM_PCT_MES)^C6347)</f>
        <v>1082.6092178872491</v>
      </c>
      <c r="H6347" s="5">
        <f>E6347+F6347+G6347</f>
        <v>3644.2810225214002</v>
      </c>
      <c r="I6347" s="5">
        <f>MIN(H6347,FARMER_HRS)</f>
        <v>720</v>
      </c>
      <c r="J6347" s="5">
        <f>MAX(0,H6347-FARMER_HRS)</f>
        <v>2924.2810225214002</v>
      </c>
      <c r="K6347" s="2">
        <f>I6347*FARMER_RATE+J6347*TEMP_WORKER_RATE</f>
        <v>75768.76775210764</v>
      </c>
      <c r="L6347" s="2">
        <f>A6347*PRICE_TOM+B6347*PRICE_CAR+C6347*PRICE_MES</f>
        <v>161910</v>
      </c>
      <c r="M6347" s="2">
        <f>A6347*FERT_BED_TOM+B6347*FERT_BED_CAR+C6347*FERT_BED_MES</f>
        <v>31240</v>
      </c>
      <c r="N6347" s="6">
        <f>IF(AND(D6347&lt;=TOTAL_BEDS,J6347&lt;=TEMP_WORKER_MAX*TEMP_WORKER_HRS),1,0)</f>
        <v>1</v>
      </c>
      <c r="O6347" s="2">
        <f>L6347-M6347-K6347-FIXED_COSTS</f>
        <v>34901.23224789236</v>
      </c>
      <c r="P6347" s="2">
        <f>IF(N6347=1,O6347,"")</f>
        <v>34901.23224789236</v>
      </c>
    </row>
    <row r="6348">
      <c r="A6348" s="6">
        <v>9</v>
      </c>
      <c r="B6348" s="6">
        <v>15</v>
      </c>
      <c r="C6348" s="6">
        <v>20</v>
      </c>
      <c r="D6348" s="6">
        <f>A6348+B6348+C6348</f>
        <v>44</v>
      </c>
      <c r="E6348" s="5">
        <f>IF(A6348=0,0,A6348*LABOR_HRS_WK_TOM*SEASON_WEEKS*(1+DIM_PCT_TOM)^A6348)</f>
        <v>1909.9376297100016</v>
      </c>
      <c r="F6348" s="5">
        <f>IF(B6348=0,0,B6348*LABOR_HRS_WK_CAR*SEASON_WEEKS*(1+DIM_PCT_CAR)^B6348)</f>
        <v>651.73417492414933</v>
      </c>
      <c r="G6348" s="5">
        <f>IF(C6348=0,0,C6348*LABOR_HRS_WK_MES*SEASON_WEEKS*(1+DIM_PCT_MES)^C6348)</f>
        <v>1153.8335085377259</v>
      </c>
      <c r="H6348" s="5">
        <f>E6348+F6348+G6348</f>
        <v>3715.5053131718769</v>
      </c>
      <c r="I6348" s="5">
        <f>MIN(H6348,FARMER_HRS)</f>
        <v>720</v>
      </c>
      <c r="J6348" s="5">
        <f>MAX(0,H6348-FARMER_HRS)</f>
        <v>2995.5053131718769</v>
      </c>
      <c r="K6348" s="2">
        <f>I6348*FARMER_RATE+J6348*TEMP_WORKER_RATE</f>
        <v>77005.300575900648</v>
      </c>
      <c r="L6348" s="2">
        <f>A6348*PRICE_TOM+B6348*PRICE_CAR+C6348*PRICE_MES</f>
        <v>164610</v>
      </c>
      <c r="M6348" s="2">
        <f>A6348*FERT_BED_TOM+B6348*FERT_BED_CAR+C6348*FERT_BED_MES</f>
        <v>32120</v>
      </c>
      <c r="N6348" s="6">
        <f>IF(AND(D6348&lt;=TOTAL_BEDS,J6348&lt;=TEMP_WORKER_MAX*TEMP_WORKER_HRS),1,0)</f>
        <v>1</v>
      </c>
      <c r="O6348" s="2">
        <f>L6348-M6348-K6348-FIXED_COSTS</f>
        <v>35484.699424099352</v>
      </c>
      <c r="P6348" s="2">
        <f>IF(N6348=1,O6348,"")</f>
        <v>35484.699424099352</v>
      </c>
    </row>
    <row r="6349">
      <c r="A6349" s="6">
        <v>9</v>
      </c>
      <c r="B6349" s="6">
        <v>15</v>
      </c>
      <c r="C6349" s="6">
        <v>21</v>
      </c>
      <c r="D6349" s="6">
        <f>A6349+B6349+C6349</f>
        <v>45</v>
      </c>
      <c r="E6349" s="5">
        <f>IF(A6349=0,0,A6349*LABOR_HRS_WK_TOM*SEASON_WEEKS*(1+DIM_PCT_TOM)^A6349)</f>
        <v>1909.9376297100016</v>
      </c>
      <c r="F6349" s="5">
        <f>IF(B6349=0,0,B6349*LABOR_HRS_WK_CAR*SEASON_WEEKS*(1+DIM_PCT_CAR)^B6349)</f>
        <v>651.73417492414933</v>
      </c>
      <c r="G6349" s="5">
        <f>IF(C6349=0,0,C6349*LABOR_HRS_WK_MES*SEASON_WEEKS*(1+DIM_PCT_MES)^C6349)</f>
        <v>1226.6692487641699</v>
      </c>
      <c r="H6349" s="5">
        <f>E6349+F6349+G6349</f>
        <v>3788.341053398321</v>
      </c>
      <c r="I6349" s="5">
        <f>MIN(H6349,FARMER_HRS)</f>
        <v>720</v>
      </c>
      <c r="J6349" s="5">
        <f>MAX(0,H6349-FARMER_HRS)</f>
        <v>3068.341053398321</v>
      </c>
      <c r="K6349" s="2">
        <f>I6349*FARMER_RATE+J6349*TEMP_WORKER_RATE</f>
        <v>78269.809954831959</v>
      </c>
      <c r="L6349" s="2">
        <f>A6349*PRICE_TOM+B6349*PRICE_CAR+C6349*PRICE_MES</f>
        <v>167310</v>
      </c>
      <c r="M6349" s="2">
        <f>A6349*FERT_BED_TOM+B6349*FERT_BED_CAR+C6349*FERT_BED_MES</f>
        <v>33000</v>
      </c>
      <c r="N6349" s="6">
        <f>IF(AND(D6349&lt;=TOTAL_BEDS,J6349&lt;=TEMP_WORKER_MAX*TEMP_WORKER_HRS),1,0)</f>
        <v>1</v>
      </c>
      <c r="O6349" s="2">
        <f>L6349-M6349-K6349-FIXED_COSTS</f>
        <v>36040.190045168041</v>
      </c>
      <c r="P6349" s="2">
        <f>IF(N6349=1,O6349,"")</f>
        <v>36040.190045168041</v>
      </c>
    </row>
    <row r="6350">
      <c r="A6350" s="6">
        <v>9</v>
      </c>
      <c r="B6350" s="6">
        <v>15</v>
      </c>
      <c r="C6350" s="6">
        <v>22</v>
      </c>
      <c r="D6350" s="6">
        <f>A6350+B6350+C6350</f>
        <v>46</v>
      </c>
      <c r="E6350" s="5">
        <f>IF(A6350=0,0,A6350*LABOR_HRS_WK_TOM*SEASON_WEEKS*(1+DIM_PCT_TOM)^A6350)</f>
        <v>1909.9376297100016</v>
      </c>
      <c r="F6350" s="5">
        <f>IF(B6350=0,0,B6350*LABOR_HRS_WK_CAR*SEASON_WEEKS*(1+DIM_PCT_CAR)^B6350)</f>
        <v>651.73417492414933</v>
      </c>
      <c r="G6350" s="5">
        <f>IF(C6350=0,0,C6350*LABOR_HRS_WK_MES*SEASON_WEEKS*(1+DIM_PCT_MES)^C6350)</f>
        <v>1301.1455960105659</v>
      </c>
      <c r="H6350" s="5">
        <f>E6350+F6350+G6350</f>
        <v>3862.8174006447171</v>
      </c>
      <c r="I6350" s="5">
        <f>MIN(H6350,FARMER_HRS)</f>
        <v>720</v>
      </c>
      <c r="J6350" s="5">
        <f>MAX(0,H6350-FARMER_HRS)</f>
        <v>3142.8174006447171</v>
      </c>
      <c r="K6350" s="2">
        <f>I6350*FARMER_RATE+J6350*TEMP_WORKER_RATE</f>
        <v>79562.802094526327</v>
      </c>
      <c r="L6350" s="2">
        <f>A6350*PRICE_TOM+B6350*PRICE_CAR+C6350*PRICE_MES</f>
        <v>170010</v>
      </c>
      <c r="M6350" s="2">
        <f>A6350*FERT_BED_TOM+B6350*FERT_BED_CAR+C6350*FERT_BED_MES</f>
        <v>33880</v>
      </c>
      <c r="N6350" s="6">
        <f>IF(AND(D6350&lt;=TOTAL_BEDS,J6350&lt;=TEMP_WORKER_MAX*TEMP_WORKER_HRS),1,0)</f>
        <v>1</v>
      </c>
      <c r="O6350" s="2">
        <f>L6350-M6350-K6350-FIXED_COSTS</f>
        <v>36567.197905473673</v>
      </c>
      <c r="P6350" s="2">
        <f>IF(N6350=1,O6350,"")</f>
        <v>36567.197905473673</v>
      </c>
    </row>
    <row r="6351">
      <c r="A6351" s="6">
        <v>9</v>
      </c>
      <c r="B6351" s="6">
        <v>15</v>
      </c>
      <c r="C6351" s="6">
        <v>23</v>
      </c>
      <c r="D6351" s="6">
        <f>A6351+B6351+C6351</f>
        <v>47</v>
      </c>
      <c r="E6351" s="5">
        <f>IF(A6351=0,0,A6351*LABOR_HRS_WK_TOM*SEASON_WEEKS*(1+DIM_PCT_TOM)^A6351)</f>
        <v>1909.9376297100016</v>
      </c>
      <c r="F6351" s="5">
        <f>IF(B6351=0,0,B6351*LABOR_HRS_WK_CAR*SEASON_WEEKS*(1+DIM_PCT_CAR)^B6351)</f>
        <v>651.73417492414933</v>
      </c>
      <c r="G6351" s="5">
        <f>IF(C6351=0,0,C6351*LABOR_HRS_WK_MES*SEASON_WEEKS*(1+DIM_PCT_MES)^C6351)</f>
        <v>1377.2921848680023</v>
      </c>
      <c r="H6351" s="5">
        <f>E6351+F6351+G6351</f>
        <v>3938.9639895021537</v>
      </c>
      <c r="I6351" s="5">
        <f>MIN(H6351,FARMER_HRS)</f>
        <v>720</v>
      </c>
      <c r="J6351" s="5">
        <f>MAX(0,H6351-FARMER_HRS)</f>
        <v>3218.9639895021537</v>
      </c>
      <c r="K6351" s="2">
        <f>I6351*FARMER_RATE+J6351*TEMP_WORKER_RATE</f>
        <v>80884.791484412388</v>
      </c>
      <c r="L6351" s="2">
        <f>A6351*PRICE_TOM+B6351*PRICE_CAR+C6351*PRICE_MES</f>
        <v>172710</v>
      </c>
      <c r="M6351" s="2">
        <f>A6351*FERT_BED_TOM+B6351*FERT_BED_CAR+C6351*FERT_BED_MES</f>
        <v>34760</v>
      </c>
      <c r="N6351" s="6">
        <f>IF(AND(D6351&lt;=TOTAL_BEDS,J6351&lt;=TEMP_WORKER_MAX*TEMP_WORKER_HRS),1,0)</f>
        <v>1</v>
      </c>
      <c r="O6351" s="2">
        <f>L6351-M6351-K6351-FIXED_COSTS</f>
        <v>37065.208515587612</v>
      </c>
      <c r="P6351" s="2">
        <f>IF(N6351=1,O6351,"")</f>
        <v>37065.208515587612</v>
      </c>
    </row>
    <row r="6352">
      <c r="A6352" s="6">
        <v>9</v>
      </c>
      <c r="B6352" s="6">
        <v>15</v>
      </c>
      <c r="C6352" s="6">
        <v>24</v>
      </c>
      <c r="D6352" s="6">
        <f>A6352+B6352+C6352</f>
        <v>48</v>
      </c>
      <c r="E6352" s="5">
        <f>IF(A6352=0,0,A6352*LABOR_HRS_WK_TOM*SEASON_WEEKS*(1+DIM_PCT_TOM)^A6352)</f>
        <v>1909.9376297100016</v>
      </c>
      <c r="F6352" s="5">
        <f>IF(B6352=0,0,B6352*LABOR_HRS_WK_CAR*SEASON_WEEKS*(1+DIM_PCT_CAR)^B6352)</f>
        <v>651.73417492414933</v>
      </c>
      <c r="G6352" s="5">
        <f>IF(C6352=0,0,C6352*LABOR_HRS_WK_MES*SEASON_WEEKS*(1+DIM_PCT_MES)^C6352)</f>
        <v>1455.139134447498</v>
      </c>
      <c r="H6352" s="5">
        <f>E6352+F6352+G6352</f>
        <v>4016.8109390816489</v>
      </c>
      <c r="I6352" s="5">
        <f>MIN(H6352,FARMER_HRS)</f>
        <v>720</v>
      </c>
      <c r="J6352" s="5">
        <f>MAX(0,H6352-FARMER_HRS)</f>
        <v>3296.8109390816489</v>
      </c>
      <c r="K6352" s="2">
        <f>I6352*FARMER_RATE+J6352*TEMP_WORKER_RATE</f>
        <v>82236.301025723078</v>
      </c>
      <c r="L6352" s="2">
        <f>A6352*PRICE_TOM+B6352*PRICE_CAR+C6352*PRICE_MES</f>
        <v>175410</v>
      </c>
      <c r="M6352" s="2">
        <f>A6352*FERT_BED_TOM+B6352*FERT_BED_CAR+C6352*FERT_BED_MES</f>
        <v>35640</v>
      </c>
      <c r="N6352" s="6">
        <f>IF(AND(D6352&lt;=TOTAL_BEDS,J6352&lt;=TEMP_WORKER_MAX*TEMP_WORKER_HRS),1,0)</f>
        <v>1</v>
      </c>
      <c r="O6352" s="2">
        <f>L6352-M6352-K6352-FIXED_COSTS</f>
        <v>37533.698974276922</v>
      </c>
      <c r="P6352" s="2">
        <f>IF(N6352=1,O6352,"")</f>
        <v>37533.698974276922</v>
      </c>
    </row>
    <row r="6353">
      <c r="A6353" s="6">
        <v>9</v>
      </c>
      <c r="B6353" s="6">
        <v>15</v>
      </c>
      <c r="C6353" s="6">
        <v>25</v>
      </c>
      <c r="D6353" s="6">
        <f>A6353+B6353+C6353</f>
        <v>49</v>
      </c>
      <c r="E6353" s="5">
        <f>IF(A6353=0,0,A6353*LABOR_HRS_WK_TOM*SEASON_WEEKS*(1+DIM_PCT_TOM)^A6353)</f>
        <v>1909.9376297100016</v>
      </c>
      <c r="F6353" s="5">
        <f>IF(B6353=0,0,B6353*LABOR_HRS_WK_CAR*SEASON_WEEKS*(1+DIM_PCT_CAR)^B6353)</f>
        <v>651.73417492414933</v>
      </c>
      <c r="G6353" s="5">
        <f>IF(C6353=0,0,C6353*LABOR_HRS_WK_MES*SEASON_WEEKS*(1+DIM_PCT_MES)^C6353)</f>
        <v>1534.7170558625955</v>
      </c>
      <c r="H6353" s="5">
        <f>E6353+F6353+G6353</f>
        <v>4096.3888604967469</v>
      </c>
      <c r="I6353" s="5">
        <f>MIN(H6353,FARMER_HRS)</f>
        <v>720</v>
      </c>
      <c r="J6353" s="5">
        <f>MAX(0,H6353-FARMER_HRS)</f>
        <v>3376.3888604967469</v>
      </c>
      <c r="K6353" s="2">
        <f>I6353*FARMER_RATE+J6353*TEMP_WORKER_RATE</f>
        <v>83617.862161401863</v>
      </c>
      <c r="L6353" s="2">
        <f>A6353*PRICE_TOM+B6353*PRICE_CAR+C6353*PRICE_MES</f>
        <v>178110</v>
      </c>
      <c r="M6353" s="2">
        <f>A6353*FERT_BED_TOM+B6353*FERT_BED_CAR+C6353*FERT_BED_MES</f>
        <v>36520</v>
      </c>
      <c r="N6353" s="6">
        <f>IF(AND(D6353&lt;=TOTAL_BEDS,J6353&lt;=TEMP_WORKER_MAX*TEMP_WORKER_HRS),1,0)</f>
        <v>1</v>
      </c>
      <c r="O6353" s="2">
        <f>L6353-M6353-K6353-FIXED_COSTS</f>
        <v>37972.137838598137</v>
      </c>
      <c r="P6353" s="2">
        <f>IF(N6353=1,O6353,"")</f>
        <v>37972.137838598137</v>
      </c>
    </row>
    <row r="6354">
      <c r="A6354" s="6">
        <v>9</v>
      </c>
      <c r="B6354" s="6">
        <v>15</v>
      </c>
      <c r="C6354" s="6">
        <v>26</v>
      </c>
      <c r="D6354" s="6">
        <f>A6354+B6354+C6354</f>
        <v>50</v>
      </c>
      <c r="E6354" s="5">
        <f>IF(A6354=0,0,A6354*LABOR_HRS_WK_TOM*SEASON_WEEKS*(1+DIM_PCT_TOM)^A6354)</f>
        <v>1909.9376297100016</v>
      </c>
      <c r="F6354" s="5">
        <f>IF(B6354=0,0,B6354*LABOR_HRS_WK_CAR*SEASON_WEEKS*(1+DIM_PCT_CAR)^B6354)</f>
        <v>651.73417492414933</v>
      </c>
      <c r="G6354" s="5">
        <f>IF(C6354=0,0,C6354*LABOR_HRS_WK_MES*SEASON_WEEKS*(1+DIM_PCT_MES)^C6354)</f>
        <v>1616.0570598233128</v>
      </c>
      <c r="H6354" s="5">
        <f>E6354+F6354+G6354</f>
        <v>4177.7288644574637</v>
      </c>
      <c r="I6354" s="5">
        <f>MIN(H6354,FARMER_HRS)</f>
        <v>720</v>
      </c>
      <c r="J6354" s="5">
        <f>MAX(0,H6354-FARMER_HRS)</f>
        <v>3457.7288644574637</v>
      </c>
      <c r="K6354" s="2">
        <f>I6354*FARMER_RATE+J6354*TEMP_WORKER_RATE</f>
        <v>85030.015007942071</v>
      </c>
      <c r="L6354" s="2">
        <f>A6354*PRICE_TOM+B6354*PRICE_CAR+C6354*PRICE_MES</f>
        <v>180810</v>
      </c>
      <c r="M6354" s="2">
        <f>A6354*FERT_BED_TOM+B6354*FERT_BED_CAR+C6354*FERT_BED_MES</f>
        <v>37400</v>
      </c>
      <c r="N6354" s="6">
        <f>IF(AND(D6354&lt;=TOTAL_BEDS,J6354&lt;=TEMP_WORKER_MAX*TEMP_WORKER_HRS),1,0)</f>
        <v>1</v>
      </c>
      <c r="O6354" s="2">
        <f>L6354-M6354-K6354-FIXED_COSTS</f>
        <v>38379.984992057929</v>
      </c>
      <c r="P6354" s="2">
        <f>IF(N6354=1,O6354,"")</f>
        <v>38379.984992057929</v>
      </c>
    </row>
    <row r="6355">
      <c r="A6355" s="6">
        <v>9</v>
      </c>
      <c r="B6355" s="6">
        <v>15</v>
      </c>
      <c r="C6355" s="6">
        <v>27</v>
      </c>
      <c r="D6355" s="6">
        <f>A6355+B6355+C6355</f>
        <v>51</v>
      </c>
      <c r="E6355" s="5">
        <f>IF(A6355=0,0,A6355*LABOR_HRS_WK_TOM*SEASON_WEEKS*(1+DIM_PCT_TOM)^A6355)</f>
        <v>1909.9376297100016</v>
      </c>
      <c r="F6355" s="5">
        <f>IF(B6355=0,0,B6355*LABOR_HRS_WK_CAR*SEASON_WEEKS*(1+DIM_PCT_CAR)^B6355)</f>
        <v>651.73417492414933</v>
      </c>
      <c r="G6355" s="5">
        <f>IF(C6355=0,0,C6355*LABOR_HRS_WK_MES*SEASON_WEEKS*(1+DIM_PCT_MES)^C6355)</f>
        <v>1699.19076434307</v>
      </c>
      <c r="H6355" s="5">
        <f>E6355+F6355+G6355</f>
        <v>4260.8625689772216</v>
      </c>
      <c r="I6355" s="5">
        <f>MIN(H6355,FARMER_HRS)</f>
        <v>720</v>
      </c>
      <c r="J6355" s="5">
        <f>MAX(0,H6355-FARMER_HRS)</f>
        <v>3540.8625689772216</v>
      </c>
      <c r="K6355" s="2">
        <f>I6355*FARMER_RATE+J6355*TEMP_WORKER_RATE</f>
        <v>86473.308489187883</v>
      </c>
      <c r="L6355" s="2">
        <f>A6355*PRICE_TOM+B6355*PRICE_CAR+C6355*PRICE_MES</f>
        <v>183510</v>
      </c>
      <c r="M6355" s="2">
        <f>A6355*FERT_BED_TOM+B6355*FERT_BED_CAR+C6355*FERT_BED_MES</f>
        <v>38280</v>
      </c>
      <c r="N6355" s="6">
        <f>IF(AND(D6355&lt;=TOTAL_BEDS,J6355&lt;=TEMP_WORKER_MAX*TEMP_WORKER_HRS),1,0)</f>
        <v>1</v>
      </c>
      <c r="O6355" s="2">
        <f>L6355-M6355-K6355-FIXED_COSTS</f>
        <v>38756.691510812117</v>
      </c>
      <c r="P6355" s="2">
        <f>IF(N6355=1,O6355,"")</f>
        <v>38756.691510812117</v>
      </c>
    </row>
    <row r="6356">
      <c r="A6356" s="6">
        <v>9</v>
      </c>
      <c r="B6356" s="6">
        <v>15</v>
      </c>
      <c r="C6356" s="6">
        <v>28</v>
      </c>
      <c r="D6356" s="6">
        <f>A6356+B6356+C6356</f>
        <v>52</v>
      </c>
      <c r="E6356" s="5">
        <f>IF(A6356=0,0,A6356*LABOR_HRS_WK_TOM*SEASON_WEEKS*(1+DIM_PCT_TOM)^A6356)</f>
        <v>1909.9376297100016</v>
      </c>
      <c r="F6356" s="5">
        <f>IF(B6356=0,0,B6356*LABOR_HRS_WK_CAR*SEASON_WEEKS*(1+DIM_PCT_CAR)^B6356)</f>
        <v>651.73417492414933</v>
      </c>
      <c r="G6356" s="5">
        <f>IF(C6356=0,0,C6356*LABOR_HRS_WK_MES*SEASON_WEEKS*(1+DIM_PCT_MES)^C6356)</f>
        <v>1784.1503025602233</v>
      </c>
      <c r="H6356" s="5">
        <f>E6356+F6356+G6356</f>
        <v>4345.8221071943744</v>
      </c>
      <c r="I6356" s="5">
        <f>MIN(H6356,FARMER_HRS)</f>
        <v>720</v>
      </c>
      <c r="J6356" s="5">
        <f>MAX(0,H6356-FARMER_HRS)</f>
        <v>3625.8221071943744</v>
      </c>
      <c r="K6356" s="2">
        <f>I6356*FARMER_RATE+J6356*TEMP_WORKER_RATE</f>
        <v>87948.300472124552</v>
      </c>
      <c r="L6356" s="2">
        <f>A6356*PRICE_TOM+B6356*PRICE_CAR+C6356*PRICE_MES</f>
        <v>186210</v>
      </c>
      <c r="M6356" s="2">
        <f>A6356*FERT_BED_TOM+B6356*FERT_BED_CAR+C6356*FERT_BED_MES</f>
        <v>39160</v>
      </c>
      <c r="N6356" s="6">
        <f>IF(AND(D6356&lt;=TOTAL_BEDS,J6356&lt;=TEMP_WORKER_MAX*TEMP_WORKER_HRS),1,0)</f>
        <v>1</v>
      </c>
      <c r="O6356" s="2">
        <f>L6356-M6356-K6356-FIXED_COSTS</f>
        <v>39101.699527875448</v>
      </c>
      <c r="P6356" s="2">
        <f>IF(N6356=1,O6356,"")</f>
        <v>39101.699527875448</v>
      </c>
    </row>
    <row r="6357">
      <c r="A6357" s="6">
        <v>9</v>
      </c>
      <c r="B6357" s="6">
        <v>15</v>
      </c>
      <c r="C6357" s="6">
        <v>29</v>
      </c>
      <c r="D6357" s="6">
        <f>A6357+B6357+C6357</f>
        <v>53</v>
      </c>
      <c r="E6357" s="5">
        <f>IF(A6357=0,0,A6357*LABOR_HRS_WK_TOM*SEASON_WEEKS*(1+DIM_PCT_TOM)^A6357)</f>
        <v>1909.9376297100016</v>
      </c>
      <c r="F6357" s="5">
        <f>IF(B6357=0,0,B6357*LABOR_HRS_WK_CAR*SEASON_WEEKS*(1+DIM_PCT_CAR)^B6357)</f>
        <v>651.73417492414933</v>
      </c>
      <c r="G6357" s="5">
        <f>IF(C6357=0,0,C6357*LABOR_HRS_WK_MES*SEASON_WEEKS*(1+DIM_PCT_MES)^C6357)</f>
        <v>1870.9683306758766</v>
      </c>
      <c r="H6357" s="5">
        <f>E6357+F6357+G6357</f>
        <v>4432.6401353100282</v>
      </c>
      <c r="I6357" s="5">
        <f>MIN(H6357,FARMER_HRS)</f>
        <v>720</v>
      </c>
      <c r="J6357" s="5">
        <f>MAX(0,H6357-FARMER_HRS)</f>
        <v>3712.6401353100282</v>
      </c>
      <c r="K6357" s="2">
        <f>I6357*FARMER_RATE+J6357*TEMP_WORKER_RATE</f>
        <v>89455.557904687987</v>
      </c>
      <c r="L6357" s="2">
        <f>A6357*PRICE_TOM+B6357*PRICE_CAR+C6357*PRICE_MES</f>
        <v>188910</v>
      </c>
      <c r="M6357" s="2">
        <f>A6357*FERT_BED_TOM+B6357*FERT_BED_CAR+C6357*FERT_BED_MES</f>
        <v>40040</v>
      </c>
      <c r="N6357" s="6">
        <f>IF(AND(D6357&lt;=TOTAL_BEDS,J6357&lt;=TEMP_WORKER_MAX*TEMP_WORKER_HRS),1,0)</f>
        <v>1</v>
      </c>
      <c r="O6357" s="2">
        <f>L6357-M6357-K6357-FIXED_COSTS</f>
        <v>39414.442095312013</v>
      </c>
      <c r="P6357" s="2">
        <f>IF(N6357=1,O6357,"")</f>
        <v>39414.442095312013</v>
      </c>
    </row>
    <row r="6358">
      <c r="A6358" s="6">
        <v>9</v>
      </c>
      <c r="B6358" s="6">
        <v>15</v>
      </c>
      <c r="C6358" s="6">
        <v>30</v>
      </c>
      <c r="D6358" s="6">
        <f>A6358+B6358+C6358</f>
        <v>54</v>
      </c>
      <c r="E6358" s="5">
        <f>IF(A6358=0,0,A6358*LABOR_HRS_WK_TOM*SEASON_WEEKS*(1+DIM_PCT_TOM)^A6358)</f>
        <v>1909.9376297100016</v>
      </c>
      <c r="F6358" s="5">
        <f>IF(B6358=0,0,B6358*LABOR_HRS_WK_CAR*SEASON_WEEKS*(1+DIM_PCT_CAR)^B6358)</f>
        <v>651.73417492414933</v>
      </c>
      <c r="G6358" s="5">
        <f>IF(C6358=0,0,C6358*LABOR_HRS_WK_MES*SEASON_WEEKS*(1+DIM_PCT_MES)^C6358)</f>
        <v>1959.6780360096466</v>
      </c>
      <c r="H6358" s="5">
        <f>E6358+F6358+G6358</f>
        <v>4521.3498406437975</v>
      </c>
      <c r="I6358" s="5">
        <f>MIN(H6358,FARMER_HRS)</f>
        <v>720</v>
      </c>
      <c r="J6358" s="5">
        <f>MAX(0,H6358-FARMER_HRS)</f>
        <v>3801.3498406437975</v>
      </c>
      <c r="K6358" s="2">
        <f>I6358*FARMER_RATE+J6358*TEMP_WORKER_RATE</f>
        <v>90995.656955621482</v>
      </c>
      <c r="L6358" s="2">
        <f>A6358*PRICE_TOM+B6358*PRICE_CAR+C6358*PRICE_MES</f>
        <v>191610</v>
      </c>
      <c r="M6358" s="2">
        <f>A6358*FERT_BED_TOM+B6358*FERT_BED_CAR+C6358*FERT_BED_MES</f>
        <v>40920</v>
      </c>
      <c r="N6358" s="6">
        <f>IF(AND(D6358&lt;=TOTAL_BEDS,J6358&lt;=TEMP_WORKER_MAX*TEMP_WORKER_HRS),1,0)</f>
        <v>1</v>
      </c>
      <c r="O6358" s="2">
        <f>L6358-M6358-K6358-FIXED_COSTS</f>
        <v>39694.343044378518</v>
      </c>
      <c r="P6358" s="2">
        <f>IF(N6358=1,O6358,"")</f>
        <v>39694.343044378518</v>
      </c>
    </row>
    <row r="6359">
      <c r="A6359" s="6">
        <v>9</v>
      </c>
      <c r="B6359" s="6">
        <v>16</v>
      </c>
      <c r="C6359" s="6">
        <v>0</v>
      </c>
      <c r="D6359" s="6">
        <f>A6359+B6359+C6359</f>
        <v>25</v>
      </c>
      <c r="E6359" s="5">
        <f>IF(A6359=0,0,A6359*LABOR_HRS_WK_TOM*SEASON_WEEKS*(1+DIM_PCT_TOM)^A6359)</f>
        <v>1909.9376297100016</v>
      </c>
      <c r="F6359" s="5">
        <f>IF(B6359=0,0,B6359*LABOR_HRS_WK_CAR*SEASON_WEEKS*(1+DIM_PCT_CAR)^B6359)</f>
        <v>712.56269791706984</v>
      </c>
      <c r="G6359" s="5">
        <f>IF(C6359=0,0,C6359*LABOR_HRS_WK_MES*SEASON_WEEKS*(1+DIM_PCT_MES)^C6359)</f>
        <v>0</v>
      </c>
      <c r="H6359" s="5">
        <f>E6359+F6359+G6359</f>
        <v>2622.5003276270713</v>
      </c>
      <c r="I6359" s="5">
        <f>MIN(H6359,FARMER_HRS)</f>
        <v>720</v>
      </c>
      <c r="J6359" s="5">
        <f>MAX(0,H6359-FARMER_HRS)</f>
        <v>1902.5003276270713</v>
      </c>
      <c r="K6359" s="2">
        <f>I6359*FARMER_RATE+J6359*TEMP_WORKER_RATE</f>
        <v>58029.519576858875</v>
      </c>
      <c r="L6359" s="2">
        <f>A6359*PRICE_TOM+B6359*PRICE_CAR+C6359*PRICE_MES</f>
        <v>112704</v>
      </c>
      <c r="M6359" s="2">
        <f>A6359*FERT_BED_TOM+B6359*FERT_BED_CAR+C6359*FERT_BED_MES</f>
        <v>14960</v>
      </c>
      <c r="N6359" s="6">
        <f>IF(AND(D6359&lt;=TOTAL_BEDS,J6359&lt;=TEMP_WORKER_MAX*TEMP_WORKER_HRS),1,0)</f>
        <v>1</v>
      </c>
      <c r="O6359" s="2">
        <f>L6359-M6359-K6359-FIXED_COSTS</f>
        <v>19714.480423141125</v>
      </c>
      <c r="P6359" s="2">
        <f>IF(N6359=1,O6359,"")</f>
        <v>19714.480423141125</v>
      </c>
    </row>
    <row r="6360">
      <c r="A6360" s="6">
        <v>9</v>
      </c>
      <c r="B6360" s="6">
        <v>16</v>
      </c>
      <c r="C6360" s="6">
        <v>1</v>
      </c>
      <c r="D6360" s="6">
        <f>A6360+B6360+C6360</f>
        <v>26</v>
      </c>
      <c r="E6360" s="5">
        <f>IF(A6360=0,0,A6360*LABOR_HRS_WK_TOM*SEASON_WEEKS*(1+DIM_PCT_TOM)^A6360)</f>
        <v>1909.9376297100016</v>
      </c>
      <c r="F6360" s="5">
        <f>IF(B6360=0,0,B6360*LABOR_HRS_WK_CAR*SEASON_WEEKS*(1+DIM_PCT_CAR)^B6360)</f>
        <v>712.56269791706984</v>
      </c>
      <c r="G6360" s="5">
        <f>IF(C6360=0,0,C6360*LABOR_HRS_WK_MES*SEASON_WEEKS*(1+DIM_PCT_MES)^C6360)</f>
        <v>45.5625</v>
      </c>
      <c r="H6360" s="5">
        <f>E6360+F6360+G6360</f>
        <v>2668.0628276270713</v>
      </c>
      <c r="I6360" s="5">
        <f>MIN(H6360,FARMER_HRS)</f>
        <v>720</v>
      </c>
      <c r="J6360" s="5">
        <f>MAX(0,H6360-FARMER_HRS)</f>
        <v>1948.0628276270713</v>
      </c>
      <c r="K6360" s="2">
        <f>I6360*FARMER_RATE+J6360*TEMP_WORKER_RATE</f>
        <v>58820.535201858875</v>
      </c>
      <c r="L6360" s="2">
        <f>A6360*PRICE_TOM+B6360*PRICE_CAR+C6360*PRICE_MES</f>
        <v>115404</v>
      </c>
      <c r="M6360" s="2">
        <f>A6360*FERT_BED_TOM+B6360*FERT_BED_CAR+C6360*FERT_BED_MES</f>
        <v>15840</v>
      </c>
      <c r="N6360" s="6">
        <f>IF(AND(D6360&lt;=TOTAL_BEDS,J6360&lt;=TEMP_WORKER_MAX*TEMP_WORKER_HRS),1,0)</f>
        <v>1</v>
      </c>
      <c r="O6360" s="2">
        <f>L6360-M6360-K6360-FIXED_COSTS</f>
        <v>20743.464798141125</v>
      </c>
      <c r="P6360" s="2">
        <f>IF(N6360=1,O6360,"")</f>
        <v>20743.464798141125</v>
      </c>
    </row>
    <row r="6361">
      <c r="A6361" s="6">
        <v>9</v>
      </c>
      <c r="B6361" s="6">
        <v>16</v>
      </c>
      <c r="C6361" s="6">
        <v>2</v>
      </c>
      <c r="D6361" s="6">
        <f>A6361+B6361+C6361</f>
        <v>27</v>
      </c>
      <c r="E6361" s="5">
        <f>IF(A6361=0,0,A6361*LABOR_HRS_WK_TOM*SEASON_WEEKS*(1+DIM_PCT_TOM)^A6361)</f>
        <v>1909.9376297100016</v>
      </c>
      <c r="F6361" s="5">
        <f>IF(B6361=0,0,B6361*LABOR_HRS_WK_CAR*SEASON_WEEKS*(1+DIM_PCT_CAR)^B6361)</f>
        <v>712.56269791706984</v>
      </c>
      <c r="G6361" s="5">
        <f>IF(C6361=0,0,C6361*LABOR_HRS_WK_MES*SEASON_WEEKS*(1+DIM_PCT_MES)^C6361)</f>
        <v>92.2640625</v>
      </c>
      <c r="H6361" s="5">
        <f>E6361+F6361+G6361</f>
        <v>2714.7643901270712</v>
      </c>
      <c r="I6361" s="5">
        <f>MIN(H6361,FARMER_HRS)</f>
        <v>720</v>
      </c>
      <c r="J6361" s="5">
        <f>MAX(0,H6361-FARMER_HRS)</f>
        <v>1994.7643901270712</v>
      </c>
      <c r="K6361" s="2">
        <f>I6361*FARMER_RATE+J6361*TEMP_WORKER_RATE</f>
        <v>59631.326217483875</v>
      </c>
      <c r="L6361" s="2">
        <f>A6361*PRICE_TOM+B6361*PRICE_CAR+C6361*PRICE_MES</f>
        <v>118104</v>
      </c>
      <c r="M6361" s="2">
        <f>A6361*FERT_BED_TOM+B6361*FERT_BED_CAR+C6361*FERT_BED_MES</f>
        <v>16720</v>
      </c>
      <c r="N6361" s="6">
        <f>IF(AND(D6361&lt;=TOTAL_BEDS,J6361&lt;=TEMP_WORKER_MAX*TEMP_WORKER_HRS),1,0)</f>
        <v>1</v>
      </c>
      <c r="O6361" s="2">
        <f>L6361-M6361-K6361-FIXED_COSTS</f>
        <v>21752.673782516125</v>
      </c>
      <c r="P6361" s="2">
        <f>IF(N6361=1,O6361,"")</f>
        <v>21752.673782516125</v>
      </c>
    </row>
    <row r="6362">
      <c r="A6362" s="6">
        <v>9</v>
      </c>
      <c r="B6362" s="6">
        <v>16</v>
      </c>
      <c r="C6362" s="6">
        <v>3</v>
      </c>
      <c r="D6362" s="6">
        <f>A6362+B6362+C6362</f>
        <v>28</v>
      </c>
      <c r="E6362" s="5">
        <f>IF(A6362=0,0,A6362*LABOR_HRS_WK_TOM*SEASON_WEEKS*(1+DIM_PCT_TOM)^A6362)</f>
        <v>1909.9376297100016</v>
      </c>
      <c r="F6362" s="5">
        <f>IF(B6362=0,0,B6362*LABOR_HRS_WK_CAR*SEASON_WEEKS*(1+DIM_PCT_CAR)^B6362)</f>
        <v>712.56269791706984</v>
      </c>
      <c r="G6362" s="5">
        <f>IF(C6362=0,0,C6362*LABOR_HRS_WK_MES*SEASON_WEEKS*(1+DIM_PCT_MES)^C6362)</f>
        <v>140.12604492187498</v>
      </c>
      <c r="H6362" s="5">
        <f>E6362+F6362+G6362</f>
        <v>2762.6263725489462</v>
      </c>
      <c r="I6362" s="5">
        <f>MIN(H6362,FARMER_HRS)</f>
        <v>720</v>
      </c>
      <c r="J6362" s="5">
        <f>MAX(0,H6362-FARMER_HRS)</f>
        <v>2042.6263725489462</v>
      </c>
      <c r="K6362" s="2">
        <f>I6362*FARMER_RATE+J6362*TEMP_WORKER_RATE</f>
        <v>60462.263412308093</v>
      </c>
      <c r="L6362" s="2">
        <f>A6362*PRICE_TOM+B6362*PRICE_CAR+C6362*PRICE_MES</f>
        <v>120804</v>
      </c>
      <c r="M6362" s="2">
        <f>A6362*FERT_BED_TOM+B6362*FERT_BED_CAR+C6362*FERT_BED_MES</f>
        <v>17600</v>
      </c>
      <c r="N6362" s="6">
        <f>IF(AND(D6362&lt;=TOTAL_BEDS,J6362&lt;=TEMP_WORKER_MAX*TEMP_WORKER_HRS),1,0)</f>
        <v>1</v>
      </c>
      <c r="O6362" s="2">
        <f>L6362-M6362-K6362-FIXED_COSTS</f>
        <v>22741.736587691907</v>
      </c>
      <c r="P6362" s="2">
        <f>IF(N6362=1,O6362,"")</f>
        <v>22741.736587691907</v>
      </c>
    </row>
    <row r="6363">
      <c r="A6363" s="6">
        <v>9</v>
      </c>
      <c r="B6363" s="6">
        <v>16</v>
      </c>
      <c r="C6363" s="6">
        <v>4</v>
      </c>
      <c r="D6363" s="6">
        <f>A6363+B6363+C6363</f>
        <v>29</v>
      </c>
      <c r="E6363" s="5">
        <f>IF(A6363=0,0,A6363*LABOR_HRS_WK_TOM*SEASON_WEEKS*(1+DIM_PCT_TOM)^A6363)</f>
        <v>1909.9376297100016</v>
      </c>
      <c r="F6363" s="5">
        <f>IF(B6363=0,0,B6363*LABOR_HRS_WK_CAR*SEASON_WEEKS*(1+DIM_PCT_CAR)^B6363)</f>
        <v>712.56269791706984</v>
      </c>
      <c r="G6363" s="5">
        <f>IF(C6363=0,0,C6363*LABOR_HRS_WK_MES*SEASON_WEEKS*(1+DIM_PCT_MES)^C6363)</f>
        <v>189.17016064453119</v>
      </c>
      <c r="H6363" s="5">
        <f>E6363+F6363+G6363</f>
        <v>2811.6704882716026</v>
      </c>
      <c r="I6363" s="5">
        <f>MIN(H6363,FARMER_HRS)</f>
        <v>720</v>
      </c>
      <c r="J6363" s="5">
        <f>MAX(0,H6363-FARMER_HRS)</f>
        <v>2091.6704882716026</v>
      </c>
      <c r="K6363" s="2">
        <f>I6363*FARMER_RATE+J6363*TEMP_WORKER_RATE</f>
        <v>61313.72375471532</v>
      </c>
      <c r="L6363" s="2">
        <f>A6363*PRICE_TOM+B6363*PRICE_CAR+C6363*PRICE_MES</f>
        <v>123504</v>
      </c>
      <c r="M6363" s="2">
        <f>A6363*FERT_BED_TOM+B6363*FERT_BED_CAR+C6363*FERT_BED_MES</f>
        <v>18480</v>
      </c>
      <c r="N6363" s="6">
        <f>IF(AND(D6363&lt;=TOTAL_BEDS,J6363&lt;=TEMP_WORKER_MAX*TEMP_WORKER_HRS),1,0)</f>
        <v>1</v>
      </c>
      <c r="O6363" s="2">
        <f>L6363-M6363-K6363-FIXED_COSTS</f>
        <v>23710.27624528468</v>
      </c>
      <c r="P6363" s="2">
        <f>IF(N6363=1,O6363,"")</f>
        <v>23710.27624528468</v>
      </c>
    </row>
    <row r="6364">
      <c r="A6364" s="6">
        <v>9</v>
      </c>
      <c r="B6364" s="6">
        <v>16</v>
      </c>
      <c r="C6364" s="6">
        <v>5</v>
      </c>
      <c r="D6364" s="6">
        <f>A6364+B6364+C6364</f>
        <v>30</v>
      </c>
      <c r="E6364" s="5">
        <f>IF(A6364=0,0,A6364*LABOR_HRS_WK_TOM*SEASON_WEEKS*(1+DIM_PCT_TOM)^A6364)</f>
        <v>1909.9376297100016</v>
      </c>
      <c r="F6364" s="5">
        <f>IF(B6364=0,0,B6364*LABOR_HRS_WK_CAR*SEASON_WEEKS*(1+DIM_PCT_CAR)^B6364)</f>
        <v>712.56269791706984</v>
      </c>
      <c r="G6364" s="5">
        <f>IF(C6364=0,0,C6364*LABOR_HRS_WK_MES*SEASON_WEEKS*(1+DIM_PCT_MES)^C6364)</f>
        <v>239.41848456573481</v>
      </c>
      <c r="H6364" s="5">
        <f>E6364+F6364+G6364</f>
        <v>2861.9188121928059</v>
      </c>
      <c r="I6364" s="5">
        <f>MIN(H6364,FARMER_HRS)</f>
        <v>720</v>
      </c>
      <c r="J6364" s="5">
        <f>MAX(0,H6364-FARMER_HRS)</f>
        <v>2141.9188121928059</v>
      </c>
      <c r="K6364" s="2">
        <f>I6364*FARMER_RATE+J6364*TEMP_WORKER_RATE</f>
        <v>62186.090489458438</v>
      </c>
      <c r="L6364" s="2">
        <f>A6364*PRICE_TOM+B6364*PRICE_CAR+C6364*PRICE_MES</f>
        <v>126204</v>
      </c>
      <c r="M6364" s="2">
        <f>A6364*FERT_BED_TOM+B6364*FERT_BED_CAR+C6364*FERT_BED_MES</f>
        <v>19360</v>
      </c>
      <c r="N6364" s="6">
        <f>IF(AND(D6364&lt;=TOTAL_BEDS,J6364&lt;=TEMP_WORKER_MAX*TEMP_WORKER_HRS),1,0)</f>
        <v>1</v>
      </c>
      <c r="O6364" s="2">
        <f>L6364-M6364-K6364-FIXED_COSTS</f>
        <v>24657.909510541562</v>
      </c>
      <c r="P6364" s="2">
        <f>IF(N6364=1,O6364,"")</f>
        <v>24657.909510541562</v>
      </c>
    </row>
    <row r="6365">
      <c r="A6365" s="6">
        <v>9</v>
      </c>
      <c r="B6365" s="6">
        <v>16</v>
      </c>
      <c r="C6365" s="6">
        <v>6</v>
      </c>
      <c r="D6365" s="6">
        <f>A6365+B6365+C6365</f>
        <v>31</v>
      </c>
      <c r="E6365" s="5">
        <f>IF(A6365=0,0,A6365*LABOR_HRS_WK_TOM*SEASON_WEEKS*(1+DIM_PCT_TOM)^A6365)</f>
        <v>1909.9376297100016</v>
      </c>
      <c r="F6365" s="5">
        <f>IF(B6365=0,0,B6365*LABOR_HRS_WK_CAR*SEASON_WEEKS*(1+DIM_PCT_CAR)^B6365)</f>
        <v>712.56269791706984</v>
      </c>
      <c r="G6365" s="5">
        <f>IF(C6365=0,0,C6365*LABOR_HRS_WK_MES*SEASON_WEEKS*(1+DIM_PCT_MES)^C6365)</f>
        <v>290.89345874736773</v>
      </c>
      <c r="H6365" s="5">
        <f>E6365+F6365+G6365</f>
        <v>2913.3937863744391</v>
      </c>
      <c r="I6365" s="5">
        <f>MIN(H6365,FARMER_HRS)</f>
        <v>720</v>
      </c>
      <c r="J6365" s="5">
        <f>MAX(0,H6365-FARMER_HRS)</f>
        <v>2193.3937863744391</v>
      </c>
      <c r="K6365" s="2">
        <f>I6365*FARMER_RATE+J6365*TEMP_WORKER_RATE</f>
        <v>63079.753235667347</v>
      </c>
      <c r="L6365" s="2">
        <f>A6365*PRICE_TOM+B6365*PRICE_CAR+C6365*PRICE_MES</f>
        <v>128904</v>
      </c>
      <c r="M6365" s="2">
        <f>A6365*FERT_BED_TOM+B6365*FERT_BED_CAR+C6365*FERT_BED_MES</f>
        <v>20240</v>
      </c>
      <c r="N6365" s="6">
        <f>IF(AND(D6365&lt;=TOTAL_BEDS,J6365&lt;=TEMP_WORKER_MAX*TEMP_WORKER_HRS),1,0)</f>
        <v>1</v>
      </c>
      <c r="O6365" s="2">
        <f>L6365-M6365-K6365-FIXED_COSTS</f>
        <v>25584.246764332653</v>
      </c>
      <c r="P6365" s="2">
        <f>IF(N6365=1,O6365,"")</f>
        <v>25584.246764332653</v>
      </c>
    </row>
    <row r="6366">
      <c r="A6366" s="6">
        <v>9</v>
      </c>
      <c r="B6366" s="6">
        <v>16</v>
      </c>
      <c r="C6366" s="6">
        <v>7</v>
      </c>
      <c r="D6366" s="6">
        <f>A6366+B6366+C6366</f>
        <v>32</v>
      </c>
      <c r="E6366" s="5">
        <f>IF(A6366=0,0,A6366*LABOR_HRS_WK_TOM*SEASON_WEEKS*(1+DIM_PCT_TOM)^A6366)</f>
        <v>1909.9376297100016</v>
      </c>
      <c r="F6366" s="5">
        <f>IF(B6366=0,0,B6366*LABOR_HRS_WK_CAR*SEASON_WEEKS*(1+DIM_PCT_CAR)^B6366)</f>
        <v>712.56269791706984</v>
      </c>
      <c r="G6366" s="5">
        <f>IF(C6366=0,0,C6366*LABOR_HRS_WK_MES*SEASON_WEEKS*(1+DIM_PCT_MES)^C6366)</f>
        <v>343.61789814532818</v>
      </c>
      <c r="H6366" s="5">
        <f>E6366+F6366+G6366</f>
        <v>2966.1182257723995</v>
      </c>
      <c r="I6366" s="5">
        <f>MIN(H6366,FARMER_HRS)</f>
        <v>720</v>
      </c>
      <c r="J6366" s="5">
        <f>MAX(0,H6366-FARMER_HRS)</f>
        <v>2246.1182257723995</v>
      </c>
      <c r="K6366" s="2">
        <f>I6366*FARMER_RATE+J6366*TEMP_WORKER_RATE</f>
        <v>63995.108086326378</v>
      </c>
      <c r="L6366" s="2">
        <f>A6366*PRICE_TOM+B6366*PRICE_CAR+C6366*PRICE_MES</f>
        <v>131604</v>
      </c>
      <c r="M6366" s="2">
        <f>A6366*FERT_BED_TOM+B6366*FERT_BED_CAR+C6366*FERT_BED_MES</f>
        <v>21120</v>
      </c>
      <c r="N6366" s="6">
        <f>IF(AND(D6366&lt;=TOTAL_BEDS,J6366&lt;=TEMP_WORKER_MAX*TEMP_WORKER_HRS),1,0)</f>
        <v>1</v>
      </c>
      <c r="O6366" s="2">
        <f>L6366-M6366-K6366-FIXED_COSTS</f>
        <v>26488.891913673622</v>
      </c>
      <c r="P6366" s="2">
        <f>IF(N6366=1,O6366,"")</f>
        <v>26488.891913673622</v>
      </c>
    </row>
    <row r="6367">
      <c r="A6367" s="6">
        <v>9</v>
      </c>
      <c r="B6367" s="6">
        <v>16</v>
      </c>
      <c r="C6367" s="6">
        <v>8</v>
      </c>
      <c r="D6367" s="6">
        <f>A6367+B6367+C6367</f>
        <v>33</v>
      </c>
      <c r="E6367" s="5">
        <f>IF(A6367=0,0,A6367*LABOR_HRS_WK_TOM*SEASON_WEEKS*(1+DIM_PCT_TOM)^A6367)</f>
        <v>1909.9376297100016</v>
      </c>
      <c r="F6367" s="5">
        <f>IF(B6367=0,0,B6367*LABOR_HRS_WK_CAR*SEASON_WEEKS*(1+DIM_PCT_CAR)^B6367)</f>
        <v>712.56269791706984</v>
      </c>
      <c r="G6367" s="5">
        <f>IF(C6367=0,0,C6367*LABOR_HRS_WK_MES*SEASON_WEEKS*(1+DIM_PCT_MES)^C6367)</f>
        <v>397.61499642530833</v>
      </c>
      <c r="H6367" s="5">
        <f>E6367+F6367+G6367</f>
        <v>3020.1153240523795</v>
      </c>
      <c r="I6367" s="5">
        <f>MIN(H6367,FARMER_HRS)</f>
        <v>720</v>
      </c>
      <c r="J6367" s="5">
        <f>MAX(0,H6367-FARMER_HRS)</f>
        <v>2300.1153240523795</v>
      </c>
      <c r="K6367" s="2">
        <f>I6367*FARMER_RATE+J6367*TEMP_WORKER_RATE</f>
        <v>64932.5577092427</v>
      </c>
      <c r="L6367" s="2">
        <f>A6367*PRICE_TOM+B6367*PRICE_CAR+C6367*PRICE_MES</f>
        <v>134304</v>
      </c>
      <c r="M6367" s="2">
        <f>A6367*FERT_BED_TOM+B6367*FERT_BED_CAR+C6367*FERT_BED_MES</f>
        <v>22000</v>
      </c>
      <c r="N6367" s="6">
        <f>IF(AND(D6367&lt;=TOTAL_BEDS,J6367&lt;=TEMP_WORKER_MAX*TEMP_WORKER_HRS),1,0)</f>
        <v>1</v>
      </c>
      <c r="O6367" s="2">
        <f>L6367-M6367-K6367-FIXED_COSTS</f>
        <v>27371.442290757303</v>
      </c>
      <c r="P6367" s="2">
        <f>IF(N6367=1,O6367,"")</f>
        <v>27371.442290757303</v>
      </c>
    </row>
    <row r="6368">
      <c r="A6368" s="6">
        <v>9</v>
      </c>
      <c r="B6368" s="6">
        <v>16</v>
      </c>
      <c r="C6368" s="6">
        <v>9</v>
      </c>
      <c r="D6368" s="6">
        <f>A6368+B6368+C6368</f>
        <v>34</v>
      </c>
      <c r="E6368" s="5">
        <f>IF(A6368=0,0,A6368*LABOR_HRS_WK_TOM*SEASON_WEEKS*(1+DIM_PCT_TOM)^A6368)</f>
        <v>1909.9376297100016</v>
      </c>
      <c r="F6368" s="5">
        <f>IF(B6368=0,0,B6368*LABOR_HRS_WK_CAR*SEASON_WEEKS*(1+DIM_PCT_CAR)^B6368)</f>
        <v>712.56269791706984</v>
      </c>
      <c r="G6368" s="5">
        <f>IF(C6368=0,0,C6368*LABOR_HRS_WK_MES*SEASON_WEEKS*(1+DIM_PCT_MES)^C6368)</f>
        <v>452.90833186570273</v>
      </c>
      <c r="H6368" s="5">
        <f>E6368+F6368+G6368</f>
        <v>3075.4086594927739</v>
      </c>
      <c r="I6368" s="5">
        <f>MIN(H6368,FARMER_HRS)</f>
        <v>720</v>
      </c>
      <c r="J6368" s="5">
        <f>MAX(0,H6368-FARMER_HRS)</f>
        <v>2355.4086594927739</v>
      </c>
      <c r="K6368" s="2">
        <f>I6368*FARMER_RATE+J6368*TEMP_WORKER_RATE</f>
        <v>65892.511449527316</v>
      </c>
      <c r="L6368" s="2">
        <f>A6368*PRICE_TOM+B6368*PRICE_CAR+C6368*PRICE_MES</f>
        <v>137004</v>
      </c>
      <c r="M6368" s="2">
        <f>A6368*FERT_BED_TOM+B6368*FERT_BED_CAR+C6368*FERT_BED_MES</f>
        <v>22880</v>
      </c>
      <c r="N6368" s="6">
        <f>IF(AND(D6368&lt;=TOTAL_BEDS,J6368&lt;=TEMP_WORKER_MAX*TEMP_WORKER_HRS),1,0)</f>
        <v>1</v>
      </c>
      <c r="O6368" s="2">
        <f>L6368-M6368-K6368-FIXED_COSTS</f>
        <v>28231.488550472684</v>
      </c>
      <c r="P6368" s="2">
        <f>IF(N6368=1,O6368,"")</f>
        <v>28231.488550472684</v>
      </c>
    </row>
    <row r="6369">
      <c r="A6369" s="6">
        <v>9</v>
      </c>
      <c r="B6369" s="6">
        <v>16</v>
      </c>
      <c r="C6369" s="6">
        <v>10</v>
      </c>
      <c r="D6369" s="6">
        <f>A6369+B6369+C6369</f>
        <v>35</v>
      </c>
      <c r="E6369" s="5">
        <f>IF(A6369=0,0,A6369*LABOR_HRS_WK_TOM*SEASON_WEEKS*(1+DIM_PCT_TOM)^A6369)</f>
        <v>1909.9376297100016</v>
      </c>
      <c r="F6369" s="5">
        <f>IF(B6369=0,0,B6369*LABOR_HRS_WK_CAR*SEASON_WEEKS*(1+DIM_PCT_CAR)^B6369)</f>
        <v>712.56269791706984</v>
      </c>
      <c r="G6369" s="5">
        <f>IF(C6369=0,0,C6369*LABOR_HRS_WK_MES*SEASON_WEEKS*(1+DIM_PCT_MES)^C6369)</f>
        <v>509.52187334891551</v>
      </c>
      <c r="H6369" s="5">
        <f>E6369+F6369+G6369</f>
        <v>3132.0222009759868</v>
      </c>
      <c r="I6369" s="5">
        <f>MIN(H6369,FARMER_HRS)</f>
        <v>720</v>
      </c>
      <c r="J6369" s="5">
        <f>MAX(0,H6369-FARMER_HRS)</f>
        <v>2412.0222009759868</v>
      </c>
      <c r="K6369" s="2">
        <f>I6369*FARMER_RATE+J6369*TEMP_WORKER_RATE</f>
        <v>66875.385433610878</v>
      </c>
      <c r="L6369" s="2">
        <f>A6369*PRICE_TOM+B6369*PRICE_CAR+C6369*PRICE_MES</f>
        <v>139704</v>
      </c>
      <c r="M6369" s="2">
        <f>A6369*FERT_BED_TOM+B6369*FERT_BED_CAR+C6369*FERT_BED_MES</f>
        <v>23760</v>
      </c>
      <c r="N6369" s="6">
        <f>IF(AND(D6369&lt;=TOTAL_BEDS,J6369&lt;=TEMP_WORKER_MAX*TEMP_WORKER_HRS),1,0)</f>
        <v>1</v>
      </c>
      <c r="O6369" s="2">
        <f>L6369-M6369-K6369-FIXED_COSTS</f>
        <v>29068.614566389122</v>
      </c>
      <c r="P6369" s="2">
        <f>IF(N6369=1,O6369,"")</f>
        <v>29068.614566389122</v>
      </c>
    </row>
    <row r="6370">
      <c r="A6370" s="6">
        <v>9</v>
      </c>
      <c r="B6370" s="6">
        <v>16</v>
      </c>
      <c r="C6370" s="6">
        <v>11</v>
      </c>
      <c r="D6370" s="6">
        <f>A6370+B6370+C6370</f>
        <v>36</v>
      </c>
      <c r="E6370" s="5">
        <f>IF(A6370=0,0,A6370*LABOR_HRS_WK_TOM*SEASON_WEEKS*(1+DIM_PCT_TOM)^A6370)</f>
        <v>1909.9376297100016</v>
      </c>
      <c r="F6370" s="5">
        <f>IF(B6370=0,0,B6370*LABOR_HRS_WK_CAR*SEASON_WEEKS*(1+DIM_PCT_CAR)^B6370)</f>
        <v>712.56269791706984</v>
      </c>
      <c r="G6370" s="5">
        <f>IF(C6370=0,0,C6370*LABOR_HRS_WK_MES*SEASON_WEEKS*(1+DIM_PCT_MES)^C6370)</f>
        <v>567.47998644235463</v>
      </c>
      <c r="H6370" s="5">
        <f>E6370+F6370+G6370</f>
        <v>3189.9803140694257</v>
      </c>
      <c r="I6370" s="5">
        <f>MIN(H6370,FARMER_HRS)</f>
        <v>720</v>
      </c>
      <c r="J6370" s="5">
        <f>MAX(0,H6370-FARMER_HRS)</f>
        <v>2469.9803140694257</v>
      </c>
      <c r="K6370" s="2">
        <f>I6370*FARMER_RATE+J6370*TEMP_WORKER_RATE</f>
        <v>67881.602674816415</v>
      </c>
      <c r="L6370" s="2">
        <f>A6370*PRICE_TOM+B6370*PRICE_CAR+C6370*PRICE_MES</f>
        <v>142404</v>
      </c>
      <c r="M6370" s="2">
        <f>A6370*FERT_BED_TOM+B6370*FERT_BED_CAR+C6370*FERT_BED_MES</f>
        <v>24640</v>
      </c>
      <c r="N6370" s="6">
        <f>IF(AND(D6370&lt;=TOTAL_BEDS,J6370&lt;=TEMP_WORKER_MAX*TEMP_WORKER_HRS),1,0)</f>
        <v>1</v>
      </c>
      <c r="O6370" s="2">
        <f>L6370-M6370-K6370-FIXED_COSTS</f>
        <v>29882.397325183585</v>
      </c>
      <c r="P6370" s="2">
        <f>IF(N6370=1,O6370,"")</f>
        <v>29882.397325183585</v>
      </c>
    </row>
    <row r="6371">
      <c r="A6371" s="6">
        <v>9</v>
      </c>
      <c r="B6371" s="6">
        <v>16</v>
      </c>
      <c r="C6371" s="6">
        <v>12</v>
      </c>
      <c r="D6371" s="6">
        <f>A6371+B6371+C6371</f>
        <v>37</v>
      </c>
      <c r="E6371" s="5">
        <f>IF(A6371=0,0,A6371*LABOR_HRS_WK_TOM*SEASON_WEEKS*(1+DIM_PCT_TOM)^A6371)</f>
        <v>1909.9376297100016</v>
      </c>
      <c r="F6371" s="5">
        <f>IF(B6371=0,0,B6371*LABOR_HRS_WK_CAR*SEASON_WEEKS*(1+DIM_PCT_CAR)^B6371)</f>
        <v>712.56269791706984</v>
      </c>
      <c r="G6371" s="5">
        <f>IF(C6371=0,0,C6371*LABOR_HRS_WK_MES*SEASON_WEEKS*(1+DIM_PCT_MES)^C6371)</f>
        <v>626.807439570419</v>
      </c>
      <c r="H6371" s="5">
        <f>E6371+F6371+G6371</f>
        <v>3249.30776719749</v>
      </c>
      <c r="I6371" s="5">
        <f>MIN(H6371,FARMER_HRS)</f>
        <v>720</v>
      </c>
      <c r="J6371" s="5">
        <f>MAX(0,H6371-FARMER_HRS)</f>
        <v>2529.30776719749</v>
      </c>
      <c r="K6371" s="2">
        <f>I6371*FARMER_RATE+J6371*TEMP_WORKER_RATE</f>
        <v>68911.593180511991</v>
      </c>
      <c r="L6371" s="2">
        <f>A6371*PRICE_TOM+B6371*PRICE_CAR+C6371*PRICE_MES</f>
        <v>145104</v>
      </c>
      <c r="M6371" s="2">
        <f>A6371*FERT_BED_TOM+B6371*FERT_BED_CAR+C6371*FERT_BED_MES</f>
        <v>25520</v>
      </c>
      <c r="N6371" s="6">
        <f>IF(AND(D6371&lt;=TOTAL_BEDS,J6371&lt;=TEMP_WORKER_MAX*TEMP_WORKER_HRS),1,0)</f>
        <v>1</v>
      </c>
      <c r="O6371" s="2">
        <f>L6371-M6371-K6371-FIXED_COSTS</f>
        <v>30672.406819488009</v>
      </c>
      <c r="P6371" s="2">
        <f>IF(N6371=1,O6371,"")</f>
        <v>30672.406819488009</v>
      </c>
    </row>
    <row r="6372">
      <c r="A6372" s="6">
        <v>9</v>
      </c>
      <c r="B6372" s="6">
        <v>16</v>
      </c>
      <c r="C6372" s="6">
        <v>13</v>
      </c>
      <c r="D6372" s="6">
        <f>A6372+B6372+C6372</f>
        <v>38</v>
      </c>
      <c r="E6372" s="5">
        <f>IF(A6372=0,0,A6372*LABOR_HRS_WK_TOM*SEASON_WEEKS*(1+DIM_PCT_TOM)^A6372)</f>
        <v>1909.9376297100016</v>
      </c>
      <c r="F6372" s="5">
        <f>IF(B6372=0,0,B6372*LABOR_HRS_WK_CAR*SEASON_WEEKS*(1+DIM_PCT_CAR)^B6372)</f>
        <v>712.56269791706984</v>
      </c>
      <c r="G6372" s="5">
        <f>IF(C6372=0,0,C6372*LABOR_HRS_WK_MES*SEASON_WEEKS*(1+DIM_PCT_MES)^C6372)</f>
        <v>687.52941027880331</v>
      </c>
      <c r="H6372" s="5">
        <f>E6372+F6372+G6372</f>
        <v>3310.0297379058748</v>
      </c>
      <c r="I6372" s="5">
        <f>MIN(H6372,FARMER_HRS)</f>
        <v>720</v>
      </c>
      <c r="J6372" s="5">
        <f>MAX(0,H6372-FARMER_HRS)</f>
        <v>2590.0297379058748</v>
      </c>
      <c r="K6372" s="2">
        <f>I6372*FARMER_RATE+J6372*TEMP_WORKER_RATE</f>
        <v>69965.794060865883</v>
      </c>
      <c r="L6372" s="2">
        <f>A6372*PRICE_TOM+B6372*PRICE_CAR+C6372*PRICE_MES</f>
        <v>147804</v>
      </c>
      <c r="M6372" s="2">
        <f>A6372*FERT_BED_TOM+B6372*FERT_BED_CAR+C6372*FERT_BED_MES</f>
        <v>26400</v>
      </c>
      <c r="N6372" s="6">
        <f>IF(AND(D6372&lt;=TOTAL_BEDS,J6372&lt;=TEMP_WORKER_MAX*TEMP_WORKER_HRS),1,0)</f>
        <v>1</v>
      </c>
      <c r="O6372" s="2">
        <f>L6372-M6372-K6372-FIXED_COSTS</f>
        <v>31438.205939134117</v>
      </c>
      <c r="P6372" s="2">
        <f>IF(N6372=1,O6372,"")</f>
        <v>31438.205939134117</v>
      </c>
    </row>
    <row r="6373">
      <c r="A6373" s="6">
        <v>9</v>
      </c>
      <c r="B6373" s="6">
        <v>16</v>
      </c>
      <c r="C6373" s="6">
        <v>14</v>
      </c>
      <c r="D6373" s="6">
        <f>A6373+B6373+C6373</f>
        <v>39</v>
      </c>
      <c r="E6373" s="5">
        <f>IF(A6373=0,0,A6373*LABOR_HRS_WK_TOM*SEASON_WEEKS*(1+DIM_PCT_TOM)^A6373)</f>
        <v>1909.9376297100016</v>
      </c>
      <c r="F6373" s="5">
        <f>IF(B6373=0,0,B6373*LABOR_HRS_WK_CAR*SEASON_WEEKS*(1+DIM_PCT_CAR)^B6373)</f>
        <v>712.56269791706984</v>
      </c>
      <c r="G6373" s="5">
        <f>IF(C6373=0,0,C6373*LABOR_HRS_WK_MES*SEASON_WEEKS*(1+DIM_PCT_MES)^C6373)</f>
        <v>749.67149159246435</v>
      </c>
      <c r="H6373" s="5">
        <f>E6373+F6373+G6373</f>
        <v>3372.1718192195358</v>
      </c>
      <c r="I6373" s="5">
        <f>MIN(H6373,FARMER_HRS)</f>
        <v>720</v>
      </c>
      <c r="J6373" s="5">
        <f>MAX(0,H6373-FARMER_HRS)</f>
        <v>2652.1718192195358</v>
      </c>
      <c r="K6373" s="2">
        <f>I6373*FARMER_RATE+J6373*TEMP_WORKER_RATE</f>
        <v>71044.649639228053</v>
      </c>
      <c r="L6373" s="2">
        <f>A6373*PRICE_TOM+B6373*PRICE_CAR+C6373*PRICE_MES</f>
        <v>150504</v>
      </c>
      <c r="M6373" s="2">
        <f>A6373*FERT_BED_TOM+B6373*FERT_BED_CAR+C6373*FERT_BED_MES</f>
        <v>27280</v>
      </c>
      <c r="N6373" s="6">
        <f>IF(AND(D6373&lt;=TOTAL_BEDS,J6373&lt;=TEMP_WORKER_MAX*TEMP_WORKER_HRS),1,0)</f>
        <v>1</v>
      </c>
      <c r="O6373" s="2">
        <f>L6373-M6373-K6373-FIXED_COSTS</f>
        <v>32179.350360771947</v>
      </c>
      <c r="P6373" s="2">
        <f>IF(N6373=1,O6373,"")</f>
        <v>32179.350360771947</v>
      </c>
    </row>
    <row r="6374">
      <c r="A6374" s="6">
        <v>9</v>
      </c>
      <c r="B6374" s="6">
        <v>16</v>
      </c>
      <c r="C6374" s="6">
        <v>15</v>
      </c>
      <c r="D6374" s="6">
        <f>A6374+B6374+C6374</f>
        <v>40</v>
      </c>
      <c r="E6374" s="5">
        <f>IF(A6374=0,0,A6374*LABOR_HRS_WK_TOM*SEASON_WEEKS*(1+DIM_PCT_TOM)^A6374)</f>
        <v>1909.9376297100016</v>
      </c>
      <c r="F6374" s="5">
        <f>IF(B6374=0,0,B6374*LABOR_HRS_WK_CAR*SEASON_WEEKS*(1+DIM_PCT_CAR)^B6374)</f>
        <v>712.56269791706984</v>
      </c>
      <c r="G6374" s="5">
        <f>IF(C6374=0,0,C6374*LABOR_HRS_WK_MES*SEASON_WEEKS*(1+DIM_PCT_MES)^C6374)</f>
        <v>813.25969846861074</v>
      </c>
      <c r="H6374" s="5">
        <f>E6374+F6374+G6374</f>
        <v>3435.760026095682</v>
      </c>
      <c r="I6374" s="5">
        <f>MIN(H6374,FARMER_HRS)</f>
        <v>720</v>
      </c>
      <c r="J6374" s="5">
        <f>MAX(0,H6374-FARMER_HRS)</f>
        <v>2715.760026095682</v>
      </c>
      <c r="K6374" s="2">
        <f>I6374*FARMER_RATE+J6374*TEMP_WORKER_RATE</f>
        <v>72148.61156416114</v>
      </c>
      <c r="L6374" s="2">
        <f>A6374*PRICE_TOM+B6374*PRICE_CAR+C6374*PRICE_MES</f>
        <v>153204</v>
      </c>
      <c r="M6374" s="2">
        <f>A6374*FERT_BED_TOM+B6374*FERT_BED_CAR+C6374*FERT_BED_MES</f>
        <v>28160</v>
      </c>
      <c r="N6374" s="6">
        <f>IF(AND(D6374&lt;=TOTAL_BEDS,J6374&lt;=TEMP_WORKER_MAX*TEMP_WORKER_HRS),1,0)</f>
        <v>1</v>
      </c>
      <c r="O6374" s="2">
        <f>L6374-M6374-K6374-FIXED_COSTS</f>
        <v>32895.38843583886</v>
      </c>
      <c r="P6374" s="2">
        <f>IF(N6374=1,O6374,"")</f>
        <v>32895.38843583886</v>
      </c>
    </row>
    <row r="6375">
      <c r="A6375" s="6">
        <v>9</v>
      </c>
      <c r="B6375" s="6">
        <v>16</v>
      </c>
      <c r="C6375" s="6">
        <v>16</v>
      </c>
      <c r="D6375" s="6">
        <f>A6375+B6375+C6375</f>
        <v>41</v>
      </c>
      <c r="E6375" s="5">
        <f>IF(A6375=0,0,A6375*LABOR_HRS_WK_TOM*SEASON_WEEKS*(1+DIM_PCT_TOM)^A6375)</f>
        <v>1909.9376297100016</v>
      </c>
      <c r="F6375" s="5">
        <f>IF(B6375=0,0,B6375*LABOR_HRS_WK_CAR*SEASON_WEEKS*(1+DIM_PCT_CAR)^B6375)</f>
        <v>712.56269791706984</v>
      </c>
      <c r="G6375" s="5">
        <f>IF(C6375=0,0,C6375*LABOR_HRS_WK_MES*SEASON_WEEKS*(1+DIM_PCT_MES)^C6375)</f>
        <v>878.32047434609967</v>
      </c>
      <c r="H6375" s="5">
        <f>E6375+F6375+G6375</f>
        <v>3500.820801973171</v>
      </c>
      <c r="I6375" s="5">
        <f>MIN(H6375,FARMER_HRS)</f>
        <v>720</v>
      </c>
      <c r="J6375" s="5">
        <f>MAX(0,H6375-FARMER_HRS)</f>
        <v>2780.820801973171</v>
      </c>
      <c r="K6375" s="2">
        <f>I6375*FARMER_RATE+J6375*TEMP_WORKER_RATE</f>
        <v>73278.138923145336</v>
      </c>
      <c r="L6375" s="2">
        <f>A6375*PRICE_TOM+B6375*PRICE_CAR+C6375*PRICE_MES</f>
        <v>155904</v>
      </c>
      <c r="M6375" s="2">
        <f>A6375*FERT_BED_TOM+B6375*FERT_BED_CAR+C6375*FERT_BED_MES</f>
        <v>29040</v>
      </c>
      <c r="N6375" s="6">
        <f>IF(AND(D6375&lt;=TOTAL_BEDS,J6375&lt;=TEMP_WORKER_MAX*TEMP_WORKER_HRS),1,0)</f>
        <v>1</v>
      </c>
      <c r="O6375" s="2">
        <f>L6375-M6375-K6375-FIXED_COSTS</f>
        <v>33585.861076854664</v>
      </c>
      <c r="P6375" s="2">
        <f>IF(N6375=1,O6375,"")</f>
        <v>33585.861076854664</v>
      </c>
    </row>
    <row r="6376">
      <c r="A6376" s="6">
        <v>9</v>
      </c>
      <c r="B6376" s="6">
        <v>16</v>
      </c>
      <c r="C6376" s="6">
        <v>17</v>
      </c>
      <c r="D6376" s="6">
        <f>A6376+B6376+C6376</f>
        <v>42</v>
      </c>
      <c r="E6376" s="5">
        <f>IF(A6376=0,0,A6376*LABOR_HRS_WK_TOM*SEASON_WEEKS*(1+DIM_PCT_TOM)^A6376)</f>
        <v>1909.9376297100016</v>
      </c>
      <c r="F6376" s="5">
        <f>IF(B6376=0,0,B6376*LABOR_HRS_WK_CAR*SEASON_WEEKS*(1+DIM_PCT_CAR)^B6376)</f>
        <v>712.56269791706984</v>
      </c>
      <c r="G6376" s="5">
        <f>IF(C6376=0,0,C6376*LABOR_HRS_WK_MES*SEASON_WEEKS*(1+DIM_PCT_MES)^C6376)</f>
        <v>944.88069779263992</v>
      </c>
      <c r="H6376" s="5">
        <f>E6376+F6376+G6376</f>
        <v>3567.3810254197115</v>
      </c>
      <c r="I6376" s="5">
        <f>MIN(H6376,FARMER_HRS)</f>
        <v>720</v>
      </c>
      <c r="J6376" s="5">
        <f>MAX(0,H6376-FARMER_HRS)</f>
        <v>2847.3810254197115</v>
      </c>
      <c r="K6376" s="2">
        <f>I6376*FARMER_RATE+J6376*TEMP_WORKER_RATE</f>
        <v>74433.6983579811</v>
      </c>
      <c r="L6376" s="2">
        <f>A6376*PRICE_TOM+B6376*PRICE_CAR+C6376*PRICE_MES</f>
        <v>158604</v>
      </c>
      <c r="M6376" s="2">
        <f>A6376*FERT_BED_TOM+B6376*FERT_BED_CAR+C6376*FERT_BED_MES</f>
        <v>29920</v>
      </c>
      <c r="N6376" s="6">
        <f>IF(AND(D6376&lt;=TOTAL_BEDS,J6376&lt;=TEMP_WORKER_MAX*TEMP_WORKER_HRS),1,0)</f>
        <v>1</v>
      </c>
      <c r="O6376" s="2">
        <f>L6376-M6376-K6376-FIXED_COSTS</f>
        <v>34250.301642018894</v>
      </c>
      <c r="P6376" s="2">
        <f>IF(N6376=1,O6376,"")</f>
        <v>34250.301642018894</v>
      </c>
    </row>
    <row r="6377">
      <c r="A6377" s="6">
        <v>9</v>
      </c>
      <c r="B6377" s="6">
        <v>16</v>
      </c>
      <c r="C6377" s="6">
        <v>18</v>
      </c>
      <c r="D6377" s="6">
        <f>A6377+B6377+C6377</f>
        <v>43</v>
      </c>
      <c r="E6377" s="5">
        <f>IF(A6377=0,0,A6377*LABOR_HRS_WK_TOM*SEASON_WEEKS*(1+DIM_PCT_TOM)^A6377)</f>
        <v>1909.9376297100016</v>
      </c>
      <c r="F6377" s="5">
        <f>IF(B6377=0,0,B6377*LABOR_HRS_WK_CAR*SEASON_WEEKS*(1+DIM_PCT_CAR)^B6377)</f>
        <v>712.56269791706984</v>
      </c>
      <c r="G6377" s="5">
        <f>IF(C6377=0,0,C6377*LABOR_HRS_WK_MES*SEASON_WEEKS*(1+DIM_PCT_MES)^C6377)</f>
        <v>1012.9676892512272</v>
      </c>
      <c r="H6377" s="5">
        <f>E6377+F6377+G6377</f>
        <v>3635.4680168782984</v>
      </c>
      <c r="I6377" s="5">
        <f>MIN(H6377,FARMER_HRS)</f>
        <v>720</v>
      </c>
      <c r="J6377" s="5">
        <f>MAX(0,H6377-FARMER_HRS)</f>
        <v>2915.4680168782984</v>
      </c>
      <c r="K6377" s="2">
        <f>I6377*FARMER_RATE+J6377*TEMP_WORKER_RATE</f>
        <v>75615.7641819149</v>
      </c>
      <c r="L6377" s="2">
        <f>A6377*PRICE_TOM+B6377*PRICE_CAR+C6377*PRICE_MES</f>
        <v>161304</v>
      </c>
      <c r="M6377" s="2">
        <f>A6377*FERT_BED_TOM+B6377*FERT_BED_CAR+C6377*FERT_BED_MES</f>
        <v>30800</v>
      </c>
      <c r="N6377" s="6">
        <f>IF(AND(D6377&lt;=TOTAL_BEDS,J6377&lt;=TEMP_WORKER_MAX*TEMP_WORKER_HRS),1,0)</f>
        <v>1</v>
      </c>
      <c r="O6377" s="2">
        <f>L6377-M6377-K6377-FIXED_COSTS</f>
        <v>34888.2358180851</v>
      </c>
      <c r="P6377" s="2">
        <f>IF(N6377=1,O6377,"")</f>
        <v>34888.2358180851</v>
      </c>
    </row>
    <row r="6378">
      <c r="A6378" s="6">
        <v>9</v>
      </c>
      <c r="B6378" s="6">
        <v>16</v>
      </c>
      <c r="C6378" s="6">
        <v>19</v>
      </c>
      <c r="D6378" s="6">
        <f>A6378+B6378+C6378</f>
        <v>44</v>
      </c>
      <c r="E6378" s="5">
        <f>IF(A6378=0,0,A6378*LABOR_HRS_WK_TOM*SEASON_WEEKS*(1+DIM_PCT_TOM)^A6378)</f>
        <v>1909.9376297100016</v>
      </c>
      <c r="F6378" s="5">
        <f>IF(B6378=0,0,B6378*LABOR_HRS_WK_CAR*SEASON_WEEKS*(1+DIM_PCT_CAR)^B6378)</f>
        <v>712.56269791706984</v>
      </c>
      <c r="G6378" s="5">
        <f>IF(C6378=0,0,C6378*LABOR_HRS_WK_MES*SEASON_WEEKS*(1+DIM_PCT_MES)^C6378)</f>
        <v>1082.6092178872491</v>
      </c>
      <c r="H6378" s="5">
        <f>E6378+F6378+G6378</f>
        <v>3705.1095455143204</v>
      </c>
      <c r="I6378" s="5">
        <f>MIN(H6378,FARMER_HRS)</f>
        <v>720</v>
      </c>
      <c r="J6378" s="5">
        <f>MAX(0,H6378-FARMER_HRS)</f>
        <v>2985.1095455143204</v>
      </c>
      <c r="K6378" s="2">
        <f>I6378*FARMER_RATE+J6378*TEMP_WORKER_RATE</f>
        <v>76824.8184985125</v>
      </c>
      <c r="L6378" s="2">
        <f>A6378*PRICE_TOM+B6378*PRICE_CAR+C6378*PRICE_MES</f>
        <v>164004</v>
      </c>
      <c r="M6378" s="2">
        <f>A6378*FERT_BED_TOM+B6378*FERT_BED_CAR+C6378*FERT_BED_MES</f>
        <v>31680</v>
      </c>
      <c r="N6378" s="6">
        <f>IF(AND(D6378&lt;=TOTAL_BEDS,J6378&lt;=TEMP_WORKER_MAX*TEMP_WORKER_HRS),1,0)</f>
        <v>1</v>
      </c>
      <c r="O6378" s="2">
        <f>L6378-M6378-K6378-FIXED_COSTS</f>
        <v>35499.1815014875</v>
      </c>
      <c r="P6378" s="2">
        <f>IF(N6378=1,O6378,"")</f>
        <v>35499.1815014875</v>
      </c>
    </row>
    <row r="6379">
      <c r="A6379" s="6">
        <v>9</v>
      </c>
      <c r="B6379" s="6">
        <v>16</v>
      </c>
      <c r="C6379" s="6">
        <v>20</v>
      </c>
      <c r="D6379" s="6">
        <f>A6379+B6379+C6379</f>
        <v>45</v>
      </c>
      <c r="E6379" s="5">
        <f>IF(A6379=0,0,A6379*LABOR_HRS_WK_TOM*SEASON_WEEKS*(1+DIM_PCT_TOM)^A6379)</f>
        <v>1909.9376297100016</v>
      </c>
      <c r="F6379" s="5">
        <f>IF(B6379=0,0,B6379*LABOR_HRS_WK_CAR*SEASON_WEEKS*(1+DIM_PCT_CAR)^B6379)</f>
        <v>712.56269791706984</v>
      </c>
      <c r="G6379" s="5">
        <f>IF(C6379=0,0,C6379*LABOR_HRS_WK_MES*SEASON_WEEKS*(1+DIM_PCT_MES)^C6379)</f>
        <v>1153.8335085377259</v>
      </c>
      <c r="H6379" s="5">
        <f>E6379+F6379+G6379</f>
        <v>3776.3338361647975</v>
      </c>
      <c r="I6379" s="5">
        <f>MIN(H6379,FARMER_HRS)</f>
        <v>720</v>
      </c>
      <c r="J6379" s="5">
        <f>MAX(0,H6379-FARMER_HRS)</f>
        <v>3056.3338361647975</v>
      </c>
      <c r="K6379" s="2">
        <f>I6379*FARMER_RATE+J6379*TEMP_WORKER_RATE</f>
        <v>78061.3513223055</v>
      </c>
      <c r="L6379" s="2">
        <f>A6379*PRICE_TOM+B6379*PRICE_CAR+C6379*PRICE_MES</f>
        <v>166704</v>
      </c>
      <c r="M6379" s="2">
        <f>A6379*FERT_BED_TOM+B6379*FERT_BED_CAR+C6379*FERT_BED_MES</f>
        <v>32560</v>
      </c>
      <c r="N6379" s="6">
        <f>IF(AND(D6379&lt;=TOTAL_BEDS,J6379&lt;=TEMP_WORKER_MAX*TEMP_WORKER_HRS),1,0)</f>
        <v>1</v>
      </c>
      <c r="O6379" s="2">
        <f>L6379-M6379-K6379-FIXED_COSTS</f>
        <v>36082.648677694495</v>
      </c>
      <c r="P6379" s="2">
        <f>IF(N6379=1,O6379,"")</f>
        <v>36082.648677694495</v>
      </c>
    </row>
    <row r="6380">
      <c r="A6380" s="6">
        <v>9</v>
      </c>
      <c r="B6380" s="6">
        <v>16</v>
      </c>
      <c r="C6380" s="6">
        <v>21</v>
      </c>
      <c r="D6380" s="6">
        <f>A6380+B6380+C6380</f>
        <v>46</v>
      </c>
      <c r="E6380" s="5">
        <f>IF(A6380=0,0,A6380*LABOR_HRS_WK_TOM*SEASON_WEEKS*(1+DIM_PCT_TOM)^A6380)</f>
        <v>1909.9376297100016</v>
      </c>
      <c r="F6380" s="5">
        <f>IF(B6380=0,0,B6380*LABOR_HRS_WK_CAR*SEASON_WEEKS*(1+DIM_PCT_CAR)^B6380)</f>
        <v>712.56269791706984</v>
      </c>
      <c r="G6380" s="5">
        <f>IF(C6380=0,0,C6380*LABOR_HRS_WK_MES*SEASON_WEEKS*(1+DIM_PCT_MES)^C6380)</f>
        <v>1226.6692487641699</v>
      </c>
      <c r="H6380" s="5">
        <f>E6380+F6380+G6380</f>
        <v>3849.1695763912412</v>
      </c>
      <c r="I6380" s="5">
        <f>MIN(H6380,FARMER_HRS)</f>
        <v>720</v>
      </c>
      <c r="J6380" s="5">
        <f>MAX(0,H6380-FARMER_HRS)</f>
        <v>3129.1695763912412</v>
      </c>
      <c r="K6380" s="2">
        <f>I6380*FARMER_RATE+J6380*TEMP_WORKER_RATE</f>
        <v>79325.860701236816</v>
      </c>
      <c r="L6380" s="2">
        <f>A6380*PRICE_TOM+B6380*PRICE_CAR+C6380*PRICE_MES</f>
        <v>169404</v>
      </c>
      <c r="M6380" s="2">
        <f>A6380*FERT_BED_TOM+B6380*FERT_BED_CAR+C6380*FERT_BED_MES</f>
        <v>33440</v>
      </c>
      <c r="N6380" s="6">
        <f>IF(AND(D6380&lt;=TOTAL_BEDS,J6380&lt;=TEMP_WORKER_MAX*TEMP_WORKER_HRS),1,0)</f>
        <v>1</v>
      </c>
      <c r="O6380" s="2">
        <f>L6380-M6380-K6380-FIXED_COSTS</f>
        <v>36638.139298763184</v>
      </c>
      <c r="P6380" s="2">
        <f>IF(N6380=1,O6380,"")</f>
        <v>36638.139298763184</v>
      </c>
    </row>
    <row r="6381">
      <c r="A6381" s="6">
        <v>9</v>
      </c>
      <c r="B6381" s="6">
        <v>16</v>
      </c>
      <c r="C6381" s="6">
        <v>22</v>
      </c>
      <c r="D6381" s="6">
        <f>A6381+B6381+C6381</f>
        <v>47</v>
      </c>
      <c r="E6381" s="5">
        <f>IF(A6381=0,0,A6381*LABOR_HRS_WK_TOM*SEASON_WEEKS*(1+DIM_PCT_TOM)^A6381)</f>
        <v>1909.9376297100016</v>
      </c>
      <c r="F6381" s="5">
        <f>IF(B6381=0,0,B6381*LABOR_HRS_WK_CAR*SEASON_WEEKS*(1+DIM_PCT_CAR)^B6381)</f>
        <v>712.56269791706984</v>
      </c>
      <c r="G6381" s="5">
        <f>IF(C6381=0,0,C6381*LABOR_HRS_WK_MES*SEASON_WEEKS*(1+DIM_PCT_MES)^C6381)</f>
        <v>1301.1455960105659</v>
      </c>
      <c r="H6381" s="5">
        <f>E6381+F6381+G6381</f>
        <v>3923.6459236376372</v>
      </c>
      <c r="I6381" s="5">
        <f>MIN(H6381,FARMER_HRS)</f>
        <v>720</v>
      </c>
      <c r="J6381" s="5">
        <f>MAX(0,H6381-FARMER_HRS)</f>
        <v>3203.6459236376372</v>
      </c>
      <c r="K6381" s="2">
        <f>I6381*FARMER_RATE+J6381*TEMP_WORKER_RATE</f>
        <v>80618.8528409312</v>
      </c>
      <c r="L6381" s="2">
        <f>A6381*PRICE_TOM+B6381*PRICE_CAR+C6381*PRICE_MES</f>
        <v>172104</v>
      </c>
      <c r="M6381" s="2">
        <f>A6381*FERT_BED_TOM+B6381*FERT_BED_CAR+C6381*FERT_BED_MES</f>
        <v>34320</v>
      </c>
      <c r="N6381" s="6">
        <f>IF(AND(D6381&lt;=TOTAL_BEDS,J6381&lt;=TEMP_WORKER_MAX*TEMP_WORKER_HRS),1,0)</f>
        <v>1</v>
      </c>
      <c r="O6381" s="2">
        <f>L6381-M6381-K6381-FIXED_COSTS</f>
        <v>37165.1471590688</v>
      </c>
      <c r="P6381" s="2">
        <f>IF(N6381=1,O6381,"")</f>
        <v>37165.1471590688</v>
      </c>
    </row>
    <row r="6382">
      <c r="A6382" s="6">
        <v>9</v>
      </c>
      <c r="B6382" s="6">
        <v>16</v>
      </c>
      <c r="C6382" s="6">
        <v>23</v>
      </c>
      <c r="D6382" s="6">
        <f>A6382+B6382+C6382</f>
        <v>48</v>
      </c>
      <c r="E6382" s="5">
        <f>IF(A6382=0,0,A6382*LABOR_HRS_WK_TOM*SEASON_WEEKS*(1+DIM_PCT_TOM)^A6382)</f>
        <v>1909.9376297100016</v>
      </c>
      <c r="F6382" s="5">
        <f>IF(B6382=0,0,B6382*LABOR_HRS_WK_CAR*SEASON_WEEKS*(1+DIM_PCT_CAR)^B6382)</f>
        <v>712.56269791706984</v>
      </c>
      <c r="G6382" s="5">
        <f>IF(C6382=0,0,C6382*LABOR_HRS_WK_MES*SEASON_WEEKS*(1+DIM_PCT_MES)^C6382)</f>
        <v>1377.2921848680023</v>
      </c>
      <c r="H6382" s="5">
        <f>E6382+F6382+G6382</f>
        <v>3999.7925124950734</v>
      </c>
      <c r="I6382" s="5">
        <f>MIN(H6382,FARMER_HRS)</f>
        <v>720</v>
      </c>
      <c r="J6382" s="5">
        <f>MAX(0,H6382-FARMER_HRS)</f>
        <v>3279.7925124950734</v>
      </c>
      <c r="K6382" s="2">
        <f>I6382*FARMER_RATE+J6382*TEMP_WORKER_RATE</f>
        <v>81940.842230817245</v>
      </c>
      <c r="L6382" s="2">
        <f>A6382*PRICE_TOM+B6382*PRICE_CAR+C6382*PRICE_MES</f>
        <v>174804</v>
      </c>
      <c r="M6382" s="2">
        <f>A6382*FERT_BED_TOM+B6382*FERT_BED_CAR+C6382*FERT_BED_MES</f>
        <v>35200</v>
      </c>
      <c r="N6382" s="6">
        <f>IF(AND(D6382&lt;=TOTAL_BEDS,J6382&lt;=TEMP_WORKER_MAX*TEMP_WORKER_HRS),1,0)</f>
        <v>1</v>
      </c>
      <c r="O6382" s="2">
        <f>L6382-M6382-K6382-FIXED_COSTS</f>
        <v>37663.157769182755</v>
      </c>
      <c r="P6382" s="2">
        <f>IF(N6382=1,O6382,"")</f>
        <v>37663.157769182755</v>
      </c>
    </row>
    <row r="6383">
      <c r="A6383" s="6">
        <v>9</v>
      </c>
      <c r="B6383" s="6">
        <v>16</v>
      </c>
      <c r="C6383" s="6">
        <v>24</v>
      </c>
      <c r="D6383" s="6">
        <f>A6383+B6383+C6383</f>
        <v>49</v>
      </c>
      <c r="E6383" s="5">
        <f>IF(A6383=0,0,A6383*LABOR_HRS_WK_TOM*SEASON_WEEKS*(1+DIM_PCT_TOM)^A6383)</f>
        <v>1909.9376297100016</v>
      </c>
      <c r="F6383" s="5">
        <f>IF(B6383=0,0,B6383*LABOR_HRS_WK_CAR*SEASON_WEEKS*(1+DIM_PCT_CAR)^B6383)</f>
        <v>712.56269791706984</v>
      </c>
      <c r="G6383" s="5">
        <f>IF(C6383=0,0,C6383*LABOR_HRS_WK_MES*SEASON_WEEKS*(1+DIM_PCT_MES)^C6383)</f>
        <v>1455.139134447498</v>
      </c>
      <c r="H6383" s="5">
        <f>E6383+F6383+G6383</f>
        <v>4077.6394620745696</v>
      </c>
      <c r="I6383" s="5">
        <f>MIN(H6383,FARMER_HRS)</f>
        <v>720</v>
      </c>
      <c r="J6383" s="5">
        <f>MAX(0,H6383-FARMER_HRS)</f>
        <v>3357.6394620745696</v>
      </c>
      <c r="K6383" s="2">
        <f>I6383*FARMER_RATE+J6383*TEMP_WORKER_RATE</f>
        <v>83292.351772127935</v>
      </c>
      <c r="L6383" s="2">
        <f>A6383*PRICE_TOM+B6383*PRICE_CAR+C6383*PRICE_MES</f>
        <v>177504</v>
      </c>
      <c r="M6383" s="2">
        <f>A6383*FERT_BED_TOM+B6383*FERT_BED_CAR+C6383*FERT_BED_MES</f>
        <v>36080</v>
      </c>
      <c r="N6383" s="6">
        <f>IF(AND(D6383&lt;=TOTAL_BEDS,J6383&lt;=TEMP_WORKER_MAX*TEMP_WORKER_HRS),1,0)</f>
        <v>1</v>
      </c>
      <c r="O6383" s="2">
        <f>L6383-M6383-K6383-FIXED_COSTS</f>
        <v>38131.648227872065</v>
      </c>
      <c r="P6383" s="2">
        <f>IF(N6383=1,O6383,"")</f>
        <v>38131.648227872065</v>
      </c>
    </row>
    <row r="6384">
      <c r="A6384" s="6">
        <v>9</v>
      </c>
      <c r="B6384" s="6">
        <v>16</v>
      </c>
      <c r="C6384" s="6">
        <v>25</v>
      </c>
      <c r="D6384" s="6">
        <f>A6384+B6384+C6384</f>
        <v>50</v>
      </c>
      <c r="E6384" s="5">
        <f>IF(A6384=0,0,A6384*LABOR_HRS_WK_TOM*SEASON_WEEKS*(1+DIM_PCT_TOM)^A6384)</f>
        <v>1909.9376297100016</v>
      </c>
      <c r="F6384" s="5">
        <f>IF(B6384=0,0,B6384*LABOR_HRS_WK_CAR*SEASON_WEEKS*(1+DIM_PCT_CAR)^B6384)</f>
        <v>712.56269791706984</v>
      </c>
      <c r="G6384" s="5">
        <f>IF(C6384=0,0,C6384*LABOR_HRS_WK_MES*SEASON_WEEKS*(1+DIM_PCT_MES)^C6384)</f>
        <v>1534.7170558625955</v>
      </c>
      <c r="H6384" s="5">
        <f>E6384+F6384+G6384</f>
        <v>4157.2173834896666</v>
      </c>
      <c r="I6384" s="5">
        <f>MIN(H6384,FARMER_HRS)</f>
        <v>720</v>
      </c>
      <c r="J6384" s="5">
        <f>MAX(0,H6384-FARMER_HRS)</f>
        <v>3437.2173834896666</v>
      </c>
      <c r="K6384" s="2">
        <f>I6384*FARMER_RATE+J6384*TEMP_WORKER_RATE</f>
        <v>84673.91290780672</v>
      </c>
      <c r="L6384" s="2">
        <f>A6384*PRICE_TOM+B6384*PRICE_CAR+C6384*PRICE_MES</f>
        <v>180204</v>
      </c>
      <c r="M6384" s="2">
        <f>A6384*FERT_BED_TOM+B6384*FERT_BED_CAR+C6384*FERT_BED_MES</f>
        <v>36960</v>
      </c>
      <c r="N6384" s="6">
        <f>IF(AND(D6384&lt;=TOTAL_BEDS,J6384&lt;=TEMP_WORKER_MAX*TEMP_WORKER_HRS),1,0)</f>
        <v>1</v>
      </c>
      <c r="O6384" s="2">
        <f>L6384-M6384-K6384-FIXED_COSTS</f>
        <v>38570.08709219328</v>
      </c>
      <c r="P6384" s="2">
        <f>IF(N6384=1,O6384,"")</f>
        <v>38570.08709219328</v>
      </c>
    </row>
    <row r="6385">
      <c r="A6385" s="6">
        <v>9</v>
      </c>
      <c r="B6385" s="6">
        <v>16</v>
      </c>
      <c r="C6385" s="6">
        <v>26</v>
      </c>
      <c r="D6385" s="6">
        <f>A6385+B6385+C6385</f>
        <v>51</v>
      </c>
      <c r="E6385" s="5">
        <f>IF(A6385=0,0,A6385*LABOR_HRS_WK_TOM*SEASON_WEEKS*(1+DIM_PCT_TOM)^A6385)</f>
        <v>1909.9376297100016</v>
      </c>
      <c r="F6385" s="5">
        <f>IF(B6385=0,0,B6385*LABOR_HRS_WK_CAR*SEASON_WEEKS*(1+DIM_PCT_CAR)^B6385)</f>
        <v>712.56269791706984</v>
      </c>
      <c r="G6385" s="5">
        <f>IF(C6385=0,0,C6385*LABOR_HRS_WK_MES*SEASON_WEEKS*(1+DIM_PCT_MES)^C6385)</f>
        <v>1616.0570598233128</v>
      </c>
      <c r="H6385" s="5">
        <f>E6385+F6385+G6385</f>
        <v>4238.5573874503843</v>
      </c>
      <c r="I6385" s="5">
        <f>MIN(H6385,FARMER_HRS)</f>
        <v>720</v>
      </c>
      <c r="J6385" s="5">
        <f>MAX(0,H6385-FARMER_HRS)</f>
        <v>3518.5573874503843</v>
      </c>
      <c r="K6385" s="2">
        <f>I6385*FARMER_RATE+J6385*TEMP_WORKER_RATE</f>
        <v>86086.065754346957</v>
      </c>
      <c r="L6385" s="2">
        <f>A6385*PRICE_TOM+B6385*PRICE_CAR+C6385*PRICE_MES</f>
        <v>182904</v>
      </c>
      <c r="M6385" s="2">
        <f>A6385*FERT_BED_TOM+B6385*FERT_BED_CAR+C6385*FERT_BED_MES</f>
        <v>37840</v>
      </c>
      <c r="N6385" s="6">
        <f>IF(AND(D6385&lt;=TOTAL_BEDS,J6385&lt;=TEMP_WORKER_MAX*TEMP_WORKER_HRS),1,0)</f>
        <v>1</v>
      </c>
      <c r="O6385" s="2">
        <f>L6385-M6385-K6385-FIXED_COSTS</f>
        <v>38977.934245653043</v>
      </c>
      <c r="P6385" s="2">
        <f>IF(N6385=1,O6385,"")</f>
        <v>38977.934245653043</v>
      </c>
    </row>
    <row r="6386">
      <c r="A6386" s="6">
        <v>9</v>
      </c>
      <c r="B6386" s="6">
        <v>16</v>
      </c>
      <c r="C6386" s="6">
        <v>27</v>
      </c>
      <c r="D6386" s="6">
        <f>A6386+B6386+C6386</f>
        <v>52</v>
      </c>
      <c r="E6386" s="5">
        <f>IF(A6386=0,0,A6386*LABOR_HRS_WK_TOM*SEASON_WEEKS*(1+DIM_PCT_TOM)^A6386)</f>
        <v>1909.9376297100016</v>
      </c>
      <c r="F6386" s="5">
        <f>IF(B6386=0,0,B6386*LABOR_HRS_WK_CAR*SEASON_WEEKS*(1+DIM_PCT_CAR)^B6386)</f>
        <v>712.56269791706984</v>
      </c>
      <c r="G6386" s="5">
        <f>IF(C6386=0,0,C6386*LABOR_HRS_WK_MES*SEASON_WEEKS*(1+DIM_PCT_MES)^C6386)</f>
        <v>1699.19076434307</v>
      </c>
      <c r="H6386" s="5">
        <f>E6386+F6386+G6386</f>
        <v>4321.6910919701413</v>
      </c>
      <c r="I6386" s="5">
        <f>MIN(H6386,FARMER_HRS)</f>
        <v>720</v>
      </c>
      <c r="J6386" s="5">
        <f>MAX(0,H6386-FARMER_HRS)</f>
        <v>3601.6910919701413</v>
      </c>
      <c r="K6386" s="2">
        <f>I6386*FARMER_RATE+J6386*TEMP_WORKER_RATE</f>
        <v>87529.359235592739</v>
      </c>
      <c r="L6386" s="2">
        <f>A6386*PRICE_TOM+B6386*PRICE_CAR+C6386*PRICE_MES</f>
        <v>185604</v>
      </c>
      <c r="M6386" s="2">
        <f>A6386*FERT_BED_TOM+B6386*FERT_BED_CAR+C6386*FERT_BED_MES</f>
        <v>38720</v>
      </c>
      <c r="N6386" s="6">
        <f>IF(AND(D6386&lt;=TOTAL_BEDS,J6386&lt;=TEMP_WORKER_MAX*TEMP_WORKER_HRS),1,0)</f>
        <v>1</v>
      </c>
      <c r="O6386" s="2">
        <f>L6386-M6386-K6386-FIXED_COSTS</f>
        <v>39354.640764407261</v>
      </c>
      <c r="P6386" s="2">
        <f>IF(N6386=1,O6386,"")</f>
        <v>39354.640764407261</v>
      </c>
    </row>
    <row r="6387">
      <c r="A6387" s="6">
        <v>9</v>
      </c>
      <c r="B6387" s="6">
        <v>16</v>
      </c>
      <c r="C6387" s="6">
        <v>28</v>
      </c>
      <c r="D6387" s="6">
        <f>A6387+B6387+C6387</f>
        <v>53</v>
      </c>
      <c r="E6387" s="5">
        <f>IF(A6387=0,0,A6387*LABOR_HRS_WK_TOM*SEASON_WEEKS*(1+DIM_PCT_TOM)^A6387)</f>
        <v>1909.9376297100016</v>
      </c>
      <c r="F6387" s="5">
        <f>IF(B6387=0,0,B6387*LABOR_HRS_WK_CAR*SEASON_WEEKS*(1+DIM_PCT_CAR)^B6387)</f>
        <v>712.56269791706984</v>
      </c>
      <c r="G6387" s="5">
        <f>IF(C6387=0,0,C6387*LABOR_HRS_WK_MES*SEASON_WEEKS*(1+DIM_PCT_MES)^C6387)</f>
        <v>1784.1503025602233</v>
      </c>
      <c r="H6387" s="5">
        <f>E6387+F6387+G6387</f>
        <v>4406.6506301872942</v>
      </c>
      <c r="I6387" s="5">
        <f>MIN(H6387,FARMER_HRS)</f>
        <v>720</v>
      </c>
      <c r="J6387" s="5">
        <f>MAX(0,H6387-FARMER_HRS)</f>
        <v>3686.6506301872942</v>
      </c>
      <c r="K6387" s="2">
        <f>I6387*FARMER_RATE+J6387*TEMP_WORKER_RATE</f>
        <v>89004.351218529409</v>
      </c>
      <c r="L6387" s="2">
        <f>A6387*PRICE_TOM+B6387*PRICE_CAR+C6387*PRICE_MES</f>
        <v>188304</v>
      </c>
      <c r="M6387" s="2">
        <f>A6387*FERT_BED_TOM+B6387*FERT_BED_CAR+C6387*FERT_BED_MES</f>
        <v>39600</v>
      </c>
      <c r="N6387" s="6">
        <f>IF(AND(D6387&lt;=TOTAL_BEDS,J6387&lt;=TEMP_WORKER_MAX*TEMP_WORKER_HRS),1,0)</f>
        <v>1</v>
      </c>
      <c r="O6387" s="2">
        <f>L6387-M6387-K6387-FIXED_COSTS</f>
        <v>39699.648781470591</v>
      </c>
      <c r="P6387" s="2">
        <f>IF(N6387=1,O6387,"")</f>
        <v>39699.648781470591</v>
      </c>
    </row>
    <row r="6388">
      <c r="A6388" s="6">
        <v>9</v>
      </c>
      <c r="B6388" s="6">
        <v>16</v>
      </c>
      <c r="C6388" s="6">
        <v>29</v>
      </c>
      <c r="D6388" s="6">
        <f>A6388+B6388+C6388</f>
        <v>54</v>
      </c>
      <c r="E6388" s="5">
        <f>IF(A6388=0,0,A6388*LABOR_HRS_WK_TOM*SEASON_WEEKS*(1+DIM_PCT_TOM)^A6388)</f>
        <v>1909.9376297100016</v>
      </c>
      <c r="F6388" s="5">
        <f>IF(B6388=0,0,B6388*LABOR_HRS_WK_CAR*SEASON_WEEKS*(1+DIM_PCT_CAR)^B6388)</f>
        <v>712.56269791706984</v>
      </c>
      <c r="G6388" s="5">
        <f>IF(C6388=0,0,C6388*LABOR_HRS_WK_MES*SEASON_WEEKS*(1+DIM_PCT_MES)^C6388)</f>
        <v>1870.9683306758766</v>
      </c>
      <c r="H6388" s="5">
        <f>E6388+F6388+G6388</f>
        <v>4493.4686583029479</v>
      </c>
      <c r="I6388" s="5">
        <f>MIN(H6388,FARMER_HRS)</f>
        <v>720</v>
      </c>
      <c r="J6388" s="5">
        <f>MAX(0,H6388-FARMER_HRS)</f>
        <v>3773.4686583029479</v>
      </c>
      <c r="K6388" s="2">
        <f>I6388*FARMER_RATE+J6388*TEMP_WORKER_RATE</f>
        <v>90511.608651092844</v>
      </c>
      <c r="L6388" s="2">
        <f>A6388*PRICE_TOM+B6388*PRICE_CAR+C6388*PRICE_MES</f>
        <v>191004</v>
      </c>
      <c r="M6388" s="2">
        <f>A6388*FERT_BED_TOM+B6388*FERT_BED_CAR+C6388*FERT_BED_MES</f>
        <v>40480</v>
      </c>
      <c r="N6388" s="6">
        <f>IF(AND(D6388&lt;=TOTAL_BEDS,J6388&lt;=TEMP_WORKER_MAX*TEMP_WORKER_HRS),1,0)</f>
        <v>1</v>
      </c>
      <c r="O6388" s="2">
        <f>L6388-M6388-K6388-FIXED_COSTS</f>
        <v>40012.391348907156</v>
      </c>
      <c r="P6388" s="2">
        <f>IF(N6388=1,O6388,"")</f>
        <v>40012.391348907156</v>
      </c>
    </row>
    <row r="6389">
      <c r="A6389" s="6">
        <v>9</v>
      </c>
      <c r="B6389" s="6">
        <v>16</v>
      </c>
      <c r="C6389" s="6">
        <v>30</v>
      </c>
      <c r="D6389" s="6">
        <f>A6389+B6389+C6389</f>
        <v>55</v>
      </c>
      <c r="E6389" s="5">
        <f>IF(A6389=0,0,A6389*LABOR_HRS_WK_TOM*SEASON_WEEKS*(1+DIM_PCT_TOM)^A6389)</f>
        <v>1909.9376297100016</v>
      </c>
      <c r="F6389" s="5">
        <f>IF(B6389=0,0,B6389*LABOR_HRS_WK_CAR*SEASON_WEEKS*(1+DIM_PCT_CAR)^B6389)</f>
        <v>712.56269791706984</v>
      </c>
      <c r="G6389" s="5">
        <f>IF(C6389=0,0,C6389*LABOR_HRS_WK_MES*SEASON_WEEKS*(1+DIM_PCT_MES)^C6389)</f>
        <v>1959.6780360096466</v>
      </c>
      <c r="H6389" s="5">
        <f>E6389+F6389+G6389</f>
        <v>4582.1783636367181</v>
      </c>
      <c r="I6389" s="5">
        <f>MIN(H6389,FARMER_HRS)</f>
        <v>720</v>
      </c>
      <c r="J6389" s="5">
        <f>MAX(0,H6389-FARMER_HRS)</f>
        <v>3862.1783636367181</v>
      </c>
      <c r="K6389" s="2">
        <f>I6389*FARMER_RATE+J6389*TEMP_WORKER_RATE</f>
        <v>92051.707702026353</v>
      </c>
      <c r="L6389" s="2">
        <f>A6389*PRICE_TOM+B6389*PRICE_CAR+C6389*PRICE_MES</f>
        <v>193704</v>
      </c>
      <c r="M6389" s="2">
        <f>A6389*FERT_BED_TOM+B6389*FERT_BED_CAR+C6389*FERT_BED_MES</f>
        <v>41360</v>
      </c>
      <c r="N6389" s="6">
        <f>IF(AND(D6389&lt;=TOTAL_BEDS,J6389&lt;=TEMP_WORKER_MAX*TEMP_WORKER_HRS),1,0)</f>
        <v>1</v>
      </c>
      <c r="O6389" s="2">
        <f>L6389-M6389-K6389-FIXED_COSTS</f>
        <v>40292.292297973647</v>
      </c>
      <c r="P6389" s="2">
        <f>IF(N6389=1,O6389,"")</f>
        <v>40292.292297973647</v>
      </c>
    </row>
    <row r="6390">
      <c r="A6390" s="6">
        <v>9</v>
      </c>
      <c r="B6390" s="6">
        <v>17</v>
      </c>
      <c r="C6390" s="6">
        <v>0</v>
      </c>
      <c r="D6390" s="6">
        <f>A6390+B6390+C6390</f>
        <v>26</v>
      </c>
      <c r="E6390" s="5">
        <f>IF(A6390=0,0,A6390*LABOR_HRS_WK_TOM*SEASON_WEEKS*(1+DIM_PCT_TOM)^A6390)</f>
        <v>1909.9376297100016</v>
      </c>
      <c r="F6390" s="5">
        <f>IF(B6390=0,0,B6390*LABOR_HRS_WK_CAR*SEASON_WEEKS*(1+DIM_PCT_CAR)^B6390)</f>
        <v>776.02531320030891</v>
      </c>
      <c r="G6390" s="5">
        <f>IF(C6390=0,0,C6390*LABOR_HRS_WK_MES*SEASON_WEEKS*(1+DIM_PCT_MES)^C6390)</f>
        <v>0</v>
      </c>
      <c r="H6390" s="5">
        <f>E6390+F6390+G6390</f>
        <v>2685.9629429103106</v>
      </c>
      <c r="I6390" s="5">
        <f>MIN(H6390,FARMER_HRS)</f>
        <v>720</v>
      </c>
      <c r="J6390" s="5">
        <f>MAX(0,H6390-FARMER_HRS)</f>
        <v>1965.9629429103106</v>
      </c>
      <c r="K6390" s="2">
        <f>I6390*FARMER_RATE+J6390*TEMP_WORKER_RATE</f>
        <v>59131.301092192894</v>
      </c>
      <c r="L6390" s="2">
        <f>A6390*PRICE_TOM+B6390*PRICE_CAR+C6390*PRICE_MES</f>
        <v>114798</v>
      </c>
      <c r="M6390" s="2">
        <f>A6390*FERT_BED_TOM+B6390*FERT_BED_CAR+C6390*FERT_BED_MES</f>
        <v>15400</v>
      </c>
      <c r="N6390" s="6">
        <f>IF(AND(D6390&lt;=TOTAL_BEDS,J6390&lt;=TEMP_WORKER_MAX*TEMP_WORKER_HRS),1,0)</f>
        <v>1</v>
      </c>
      <c r="O6390" s="2">
        <f>L6390-M6390-K6390-FIXED_COSTS</f>
        <v>20266.698907807106</v>
      </c>
      <c r="P6390" s="2">
        <f>IF(N6390=1,O6390,"")</f>
        <v>20266.698907807106</v>
      </c>
    </row>
    <row r="6391">
      <c r="A6391" s="6">
        <v>9</v>
      </c>
      <c r="B6391" s="6">
        <v>17</v>
      </c>
      <c r="C6391" s="6">
        <v>1</v>
      </c>
      <c r="D6391" s="6">
        <f>A6391+B6391+C6391</f>
        <v>27</v>
      </c>
      <c r="E6391" s="5">
        <f>IF(A6391=0,0,A6391*LABOR_HRS_WK_TOM*SEASON_WEEKS*(1+DIM_PCT_TOM)^A6391)</f>
        <v>1909.9376297100016</v>
      </c>
      <c r="F6391" s="5">
        <f>IF(B6391=0,0,B6391*LABOR_HRS_WK_CAR*SEASON_WEEKS*(1+DIM_PCT_CAR)^B6391)</f>
        <v>776.02531320030891</v>
      </c>
      <c r="G6391" s="5">
        <f>IF(C6391=0,0,C6391*LABOR_HRS_WK_MES*SEASON_WEEKS*(1+DIM_PCT_MES)^C6391)</f>
        <v>45.5625</v>
      </c>
      <c r="H6391" s="5">
        <f>E6391+F6391+G6391</f>
        <v>2731.5254429103106</v>
      </c>
      <c r="I6391" s="5">
        <f>MIN(H6391,FARMER_HRS)</f>
        <v>720</v>
      </c>
      <c r="J6391" s="5">
        <f>MAX(0,H6391-FARMER_HRS)</f>
        <v>2011.5254429103106</v>
      </c>
      <c r="K6391" s="2">
        <f>I6391*FARMER_RATE+J6391*TEMP_WORKER_RATE</f>
        <v>59922.316717192894</v>
      </c>
      <c r="L6391" s="2">
        <f>A6391*PRICE_TOM+B6391*PRICE_CAR+C6391*PRICE_MES</f>
        <v>117498</v>
      </c>
      <c r="M6391" s="2">
        <f>A6391*FERT_BED_TOM+B6391*FERT_BED_CAR+C6391*FERT_BED_MES</f>
        <v>16280</v>
      </c>
      <c r="N6391" s="6">
        <f>IF(AND(D6391&lt;=TOTAL_BEDS,J6391&lt;=TEMP_WORKER_MAX*TEMP_WORKER_HRS),1,0)</f>
        <v>1</v>
      </c>
      <c r="O6391" s="2">
        <f>L6391-M6391-K6391-FIXED_COSTS</f>
        <v>21295.683282807106</v>
      </c>
      <c r="P6391" s="2">
        <f>IF(N6391=1,O6391,"")</f>
        <v>21295.683282807106</v>
      </c>
    </row>
    <row r="6392">
      <c r="A6392" s="6">
        <v>9</v>
      </c>
      <c r="B6392" s="6">
        <v>17</v>
      </c>
      <c r="C6392" s="6">
        <v>2</v>
      </c>
      <c r="D6392" s="6">
        <f>A6392+B6392+C6392</f>
        <v>28</v>
      </c>
      <c r="E6392" s="5">
        <f>IF(A6392=0,0,A6392*LABOR_HRS_WK_TOM*SEASON_WEEKS*(1+DIM_PCT_TOM)^A6392)</f>
        <v>1909.9376297100016</v>
      </c>
      <c r="F6392" s="5">
        <f>IF(B6392=0,0,B6392*LABOR_HRS_WK_CAR*SEASON_WEEKS*(1+DIM_PCT_CAR)^B6392)</f>
        <v>776.02531320030891</v>
      </c>
      <c r="G6392" s="5">
        <f>IF(C6392=0,0,C6392*LABOR_HRS_WK_MES*SEASON_WEEKS*(1+DIM_PCT_MES)^C6392)</f>
        <v>92.2640625</v>
      </c>
      <c r="H6392" s="5">
        <f>E6392+F6392+G6392</f>
        <v>2778.2270054103105</v>
      </c>
      <c r="I6392" s="5">
        <f>MIN(H6392,FARMER_HRS)</f>
        <v>720</v>
      </c>
      <c r="J6392" s="5">
        <f>MAX(0,H6392-FARMER_HRS)</f>
        <v>2058.2270054103105</v>
      </c>
      <c r="K6392" s="2">
        <f>I6392*FARMER_RATE+J6392*TEMP_WORKER_RATE</f>
        <v>60733.107732817887</v>
      </c>
      <c r="L6392" s="2">
        <f>A6392*PRICE_TOM+B6392*PRICE_CAR+C6392*PRICE_MES</f>
        <v>120198</v>
      </c>
      <c r="M6392" s="2">
        <f>A6392*FERT_BED_TOM+B6392*FERT_BED_CAR+C6392*FERT_BED_MES</f>
        <v>17160</v>
      </c>
      <c r="N6392" s="6">
        <f>IF(AND(D6392&lt;=TOTAL_BEDS,J6392&lt;=TEMP_WORKER_MAX*TEMP_WORKER_HRS),1,0)</f>
        <v>1</v>
      </c>
      <c r="O6392" s="2">
        <f>L6392-M6392-K6392-FIXED_COSTS</f>
        <v>22304.892267182113</v>
      </c>
      <c r="P6392" s="2">
        <f>IF(N6392=1,O6392,"")</f>
        <v>22304.892267182113</v>
      </c>
    </row>
    <row r="6393">
      <c r="A6393" s="6">
        <v>9</v>
      </c>
      <c r="B6393" s="6">
        <v>17</v>
      </c>
      <c r="C6393" s="6">
        <v>3</v>
      </c>
      <c r="D6393" s="6">
        <f>A6393+B6393+C6393</f>
        <v>29</v>
      </c>
      <c r="E6393" s="5">
        <f>IF(A6393=0,0,A6393*LABOR_HRS_WK_TOM*SEASON_WEEKS*(1+DIM_PCT_TOM)^A6393)</f>
        <v>1909.9376297100016</v>
      </c>
      <c r="F6393" s="5">
        <f>IF(B6393=0,0,B6393*LABOR_HRS_WK_CAR*SEASON_WEEKS*(1+DIM_PCT_CAR)^B6393)</f>
        <v>776.02531320030891</v>
      </c>
      <c r="G6393" s="5">
        <f>IF(C6393=0,0,C6393*LABOR_HRS_WK_MES*SEASON_WEEKS*(1+DIM_PCT_MES)^C6393)</f>
        <v>140.12604492187498</v>
      </c>
      <c r="H6393" s="5">
        <f>E6393+F6393+G6393</f>
        <v>2826.0889878321855</v>
      </c>
      <c r="I6393" s="5">
        <f>MIN(H6393,FARMER_HRS)</f>
        <v>720</v>
      </c>
      <c r="J6393" s="5">
        <f>MAX(0,H6393-FARMER_HRS)</f>
        <v>2106.0889878321855</v>
      </c>
      <c r="K6393" s="2">
        <f>I6393*FARMER_RATE+J6393*TEMP_WORKER_RATE</f>
        <v>61564.044927642106</v>
      </c>
      <c r="L6393" s="2">
        <f>A6393*PRICE_TOM+B6393*PRICE_CAR+C6393*PRICE_MES</f>
        <v>122898</v>
      </c>
      <c r="M6393" s="2">
        <f>A6393*FERT_BED_TOM+B6393*FERT_BED_CAR+C6393*FERT_BED_MES</f>
        <v>18040</v>
      </c>
      <c r="N6393" s="6">
        <f>IF(AND(D6393&lt;=TOTAL_BEDS,J6393&lt;=TEMP_WORKER_MAX*TEMP_WORKER_HRS),1,0)</f>
        <v>1</v>
      </c>
      <c r="O6393" s="2">
        <f>L6393-M6393-K6393-FIXED_COSTS</f>
        <v>23293.955072357894</v>
      </c>
      <c r="P6393" s="2">
        <f>IF(N6393=1,O6393,"")</f>
        <v>23293.955072357894</v>
      </c>
    </row>
    <row r="6394">
      <c r="A6394" s="6">
        <v>9</v>
      </c>
      <c r="B6394" s="6">
        <v>17</v>
      </c>
      <c r="C6394" s="6">
        <v>4</v>
      </c>
      <c r="D6394" s="6">
        <f>A6394+B6394+C6394</f>
        <v>30</v>
      </c>
      <c r="E6394" s="5">
        <f>IF(A6394=0,0,A6394*LABOR_HRS_WK_TOM*SEASON_WEEKS*(1+DIM_PCT_TOM)^A6394)</f>
        <v>1909.9376297100016</v>
      </c>
      <c r="F6394" s="5">
        <f>IF(B6394=0,0,B6394*LABOR_HRS_WK_CAR*SEASON_WEEKS*(1+DIM_PCT_CAR)^B6394)</f>
        <v>776.02531320030891</v>
      </c>
      <c r="G6394" s="5">
        <f>IF(C6394=0,0,C6394*LABOR_HRS_WK_MES*SEASON_WEEKS*(1+DIM_PCT_MES)^C6394)</f>
        <v>189.17016064453119</v>
      </c>
      <c r="H6394" s="5">
        <f>E6394+F6394+G6394</f>
        <v>2875.1331035548419</v>
      </c>
      <c r="I6394" s="5">
        <f>MIN(H6394,FARMER_HRS)</f>
        <v>720</v>
      </c>
      <c r="J6394" s="5">
        <f>MAX(0,H6394-FARMER_HRS)</f>
        <v>2155.1331035548419</v>
      </c>
      <c r="K6394" s="2">
        <f>I6394*FARMER_RATE+J6394*TEMP_WORKER_RATE</f>
        <v>62415.50527004934</v>
      </c>
      <c r="L6394" s="2">
        <f>A6394*PRICE_TOM+B6394*PRICE_CAR+C6394*PRICE_MES</f>
        <v>125598</v>
      </c>
      <c r="M6394" s="2">
        <f>A6394*FERT_BED_TOM+B6394*FERT_BED_CAR+C6394*FERT_BED_MES</f>
        <v>18920</v>
      </c>
      <c r="N6394" s="6">
        <f>IF(AND(D6394&lt;=TOTAL_BEDS,J6394&lt;=TEMP_WORKER_MAX*TEMP_WORKER_HRS),1,0)</f>
        <v>1</v>
      </c>
      <c r="O6394" s="2">
        <f>L6394-M6394-K6394-FIXED_COSTS</f>
        <v>24262.49472995066</v>
      </c>
      <c r="P6394" s="2">
        <f>IF(N6394=1,O6394,"")</f>
        <v>24262.49472995066</v>
      </c>
    </row>
    <row r="6395">
      <c r="A6395" s="6">
        <v>9</v>
      </c>
      <c r="B6395" s="6">
        <v>17</v>
      </c>
      <c r="C6395" s="6">
        <v>5</v>
      </c>
      <c r="D6395" s="6">
        <f>A6395+B6395+C6395</f>
        <v>31</v>
      </c>
      <c r="E6395" s="5">
        <f>IF(A6395=0,0,A6395*LABOR_HRS_WK_TOM*SEASON_WEEKS*(1+DIM_PCT_TOM)^A6395)</f>
        <v>1909.9376297100016</v>
      </c>
      <c r="F6395" s="5">
        <f>IF(B6395=0,0,B6395*LABOR_HRS_WK_CAR*SEASON_WEEKS*(1+DIM_PCT_CAR)^B6395)</f>
        <v>776.02531320030891</v>
      </c>
      <c r="G6395" s="5">
        <f>IF(C6395=0,0,C6395*LABOR_HRS_WK_MES*SEASON_WEEKS*(1+DIM_PCT_MES)^C6395)</f>
        <v>239.41848456573481</v>
      </c>
      <c r="H6395" s="5">
        <f>E6395+F6395+G6395</f>
        <v>2925.3814274760452</v>
      </c>
      <c r="I6395" s="5">
        <f>MIN(H6395,FARMER_HRS)</f>
        <v>720</v>
      </c>
      <c r="J6395" s="5">
        <f>MAX(0,H6395-FARMER_HRS)</f>
        <v>2205.3814274760452</v>
      </c>
      <c r="K6395" s="2">
        <f>I6395*FARMER_RATE+J6395*TEMP_WORKER_RATE</f>
        <v>63287.872004792451</v>
      </c>
      <c r="L6395" s="2">
        <f>A6395*PRICE_TOM+B6395*PRICE_CAR+C6395*PRICE_MES</f>
        <v>128298</v>
      </c>
      <c r="M6395" s="2">
        <f>A6395*FERT_BED_TOM+B6395*FERT_BED_CAR+C6395*FERT_BED_MES</f>
        <v>19800</v>
      </c>
      <c r="N6395" s="6">
        <f>IF(AND(D6395&lt;=TOTAL_BEDS,J6395&lt;=TEMP_WORKER_MAX*TEMP_WORKER_HRS),1,0)</f>
        <v>1</v>
      </c>
      <c r="O6395" s="2">
        <f>L6395-M6395-K6395-FIXED_COSTS</f>
        <v>25210.127995207549</v>
      </c>
      <c r="P6395" s="2">
        <f>IF(N6395=1,O6395,"")</f>
        <v>25210.127995207549</v>
      </c>
    </row>
    <row r="6396">
      <c r="A6396" s="6">
        <v>9</v>
      </c>
      <c r="B6396" s="6">
        <v>17</v>
      </c>
      <c r="C6396" s="6">
        <v>6</v>
      </c>
      <c r="D6396" s="6">
        <f>A6396+B6396+C6396</f>
        <v>32</v>
      </c>
      <c r="E6396" s="5">
        <f>IF(A6396=0,0,A6396*LABOR_HRS_WK_TOM*SEASON_WEEKS*(1+DIM_PCT_TOM)^A6396)</f>
        <v>1909.9376297100016</v>
      </c>
      <c r="F6396" s="5">
        <f>IF(B6396=0,0,B6396*LABOR_HRS_WK_CAR*SEASON_WEEKS*(1+DIM_PCT_CAR)^B6396)</f>
        <v>776.02531320030891</v>
      </c>
      <c r="G6396" s="5">
        <f>IF(C6396=0,0,C6396*LABOR_HRS_WK_MES*SEASON_WEEKS*(1+DIM_PCT_MES)^C6396)</f>
        <v>290.89345874736773</v>
      </c>
      <c r="H6396" s="5">
        <f>E6396+F6396+G6396</f>
        <v>2976.8564016576784</v>
      </c>
      <c r="I6396" s="5">
        <f>MIN(H6396,FARMER_HRS)</f>
        <v>720</v>
      </c>
      <c r="J6396" s="5">
        <f>MAX(0,H6396-FARMER_HRS)</f>
        <v>2256.8564016576784</v>
      </c>
      <c r="K6396" s="2">
        <f>I6396*FARMER_RATE+J6396*TEMP_WORKER_RATE</f>
        <v>64181.53475100136</v>
      </c>
      <c r="L6396" s="2">
        <f>A6396*PRICE_TOM+B6396*PRICE_CAR+C6396*PRICE_MES</f>
        <v>130998</v>
      </c>
      <c r="M6396" s="2">
        <f>A6396*FERT_BED_TOM+B6396*FERT_BED_CAR+C6396*FERT_BED_MES</f>
        <v>20680</v>
      </c>
      <c r="N6396" s="6">
        <f>IF(AND(D6396&lt;=TOTAL_BEDS,J6396&lt;=TEMP_WORKER_MAX*TEMP_WORKER_HRS),1,0)</f>
        <v>1</v>
      </c>
      <c r="O6396" s="2">
        <f>L6396-M6396-K6396-FIXED_COSTS</f>
        <v>26136.46524899864</v>
      </c>
      <c r="P6396" s="2">
        <f>IF(N6396=1,O6396,"")</f>
        <v>26136.46524899864</v>
      </c>
    </row>
    <row r="6397">
      <c r="A6397" s="6">
        <v>9</v>
      </c>
      <c r="B6397" s="6">
        <v>17</v>
      </c>
      <c r="C6397" s="6">
        <v>7</v>
      </c>
      <c r="D6397" s="6">
        <f>A6397+B6397+C6397</f>
        <v>33</v>
      </c>
      <c r="E6397" s="5">
        <f>IF(A6397=0,0,A6397*LABOR_HRS_WK_TOM*SEASON_WEEKS*(1+DIM_PCT_TOM)^A6397)</f>
        <v>1909.9376297100016</v>
      </c>
      <c r="F6397" s="5">
        <f>IF(B6397=0,0,B6397*LABOR_HRS_WK_CAR*SEASON_WEEKS*(1+DIM_PCT_CAR)^B6397)</f>
        <v>776.02531320030891</v>
      </c>
      <c r="G6397" s="5">
        <f>IF(C6397=0,0,C6397*LABOR_HRS_WK_MES*SEASON_WEEKS*(1+DIM_PCT_MES)^C6397)</f>
        <v>343.61789814532818</v>
      </c>
      <c r="H6397" s="5">
        <f>E6397+F6397+G6397</f>
        <v>3029.5808410556388</v>
      </c>
      <c r="I6397" s="5">
        <f>MIN(H6397,FARMER_HRS)</f>
        <v>720</v>
      </c>
      <c r="J6397" s="5">
        <f>MAX(0,H6397-FARMER_HRS)</f>
        <v>2309.5808410556388</v>
      </c>
      <c r="K6397" s="2">
        <f>I6397*FARMER_RATE+J6397*TEMP_WORKER_RATE</f>
        <v>65096.8896016604</v>
      </c>
      <c r="L6397" s="2">
        <f>A6397*PRICE_TOM+B6397*PRICE_CAR+C6397*PRICE_MES</f>
        <v>133698</v>
      </c>
      <c r="M6397" s="2">
        <f>A6397*FERT_BED_TOM+B6397*FERT_BED_CAR+C6397*FERT_BED_MES</f>
        <v>21560</v>
      </c>
      <c r="N6397" s="6">
        <f>IF(AND(D6397&lt;=TOTAL_BEDS,J6397&lt;=TEMP_WORKER_MAX*TEMP_WORKER_HRS),1,0)</f>
        <v>1</v>
      </c>
      <c r="O6397" s="2">
        <f>L6397-M6397-K6397-FIXED_COSTS</f>
        <v>27041.110398339602</v>
      </c>
      <c r="P6397" s="2">
        <f>IF(N6397=1,O6397,"")</f>
        <v>27041.110398339602</v>
      </c>
    </row>
    <row r="6398">
      <c r="A6398" s="6">
        <v>9</v>
      </c>
      <c r="B6398" s="6">
        <v>17</v>
      </c>
      <c r="C6398" s="6">
        <v>8</v>
      </c>
      <c r="D6398" s="6">
        <f>A6398+B6398+C6398</f>
        <v>34</v>
      </c>
      <c r="E6398" s="5">
        <f>IF(A6398=0,0,A6398*LABOR_HRS_WK_TOM*SEASON_WEEKS*(1+DIM_PCT_TOM)^A6398)</f>
        <v>1909.9376297100016</v>
      </c>
      <c r="F6398" s="5">
        <f>IF(B6398=0,0,B6398*LABOR_HRS_WK_CAR*SEASON_WEEKS*(1+DIM_PCT_CAR)^B6398)</f>
        <v>776.02531320030891</v>
      </c>
      <c r="G6398" s="5">
        <f>IF(C6398=0,0,C6398*LABOR_HRS_WK_MES*SEASON_WEEKS*(1+DIM_PCT_MES)^C6398)</f>
        <v>397.61499642530833</v>
      </c>
      <c r="H6398" s="5">
        <f>E6398+F6398+G6398</f>
        <v>3083.5779393356188</v>
      </c>
      <c r="I6398" s="5">
        <f>MIN(H6398,FARMER_HRS)</f>
        <v>720</v>
      </c>
      <c r="J6398" s="5">
        <f>MAX(0,H6398-FARMER_HRS)</f>
        <v>2363.5779393356188</v>
      </c>
      <c r="K6398" s="2">
        <f>I6398*FARMER_RATE+J6398*TEMP_WORKER_RATE</f>
        <v>66034.339224576717</v>
      </c>
      <c r="L6398" s="2">
        <f>A6398*PRICE_TOM+B6398*PRICE_CAR+C6398*PRICE_MES</f>
        <v>136398</v>
      </c>
      <c r="M6398" s="2">
        <f>A6398*FERT_BED_TOM+B6398*FERT_BED_CAR+C6398*FERT_BED_MES</f>
        <v>22440</v>
      </c>
      <c r="N6398" s="6">
        <f>IF(AND(D6398&lt;=TOTAL_BEDS,J6398&lt;=TEMP_WORKER_MAX*TEMP_WORKER_HRS),1,0)</f>
        <v>1</v>
      </c>
      <c r="O6398" s="2">
        <f>L6398-M6398-K6398-FIXED_COSTS</f>
        <v>27923.660775423283</v>
      </c>
      <c r="P6398" s="2">
        <f>IF(N6398=1,O6398,"")</f>
        <v>27923.660775423283</v>
      </c>
    </row>
    <row r="6399">
      <c r="A6399" s="6">
        <v>9</v>
      </c>
      <c r="B6399" s="6">
        <v>17</v>
      </c>
      <c r="C6399" s="6">
        <v>9</v>
      </c>
      <c r="D6399" s="6">
        <f>A6399+B6399+C6399</f>
        <v>35</v>
      </c>
      <c r="E6399" s="5">
        <f>IF(A6399=0,0,A6399*LABOR_HRS_WK_TOM*SEASON_WEEKS*(1+DIM_PCT_TOM)^A6399)</f>
        <v>1909.9376297100016</v>
      </c>
      <c r="F6399" s="5">
        <f>IF(B6399=0,0,B6399*LABOR_HRS_WK_CAR*SEASON_WEEKS*(1+DIM_PCT_CAR)^B6399)</f>
        <v>776.02531320030891</v>
      </c>
      <c r="G6399" s="5">
        <f>IF(C6399=0,0,C6399*LABOR_HRS_WK_MES*SEASON_WEEKS*(1+DIM_PCT_MES)^C6399)</f>
        <v>452.90833186570273</v>
      </c>
      <c r="H6399" s="5">
        <f>E6399+F6399+G6399</f>
        <v>3138.8712747760133</v>
      </c>
      <c r="I6399" s="5">
        <f>MIN(H6399,FARMER_HRS)</f>
        <v>720</v>
      </c>
      <c r="J6399" s="5">
        <f>MAX(0,H6399-FARMER_HRS)</f>
        <v>2418.8712747760133</v>
      </c>
      <c r="K6399" s="2">
        <f>I6399*FARMER_RATE+J6399*TEMP_WORKER_RATE</f>
        <v>66994.29296486135</v>
      </c>
      <c r="L6399" s="2">
        <f>A6399*PRICE_TOM+B6399*PRICE_CAR+C6399*PRICE_MES</f>
        <v>139098</v>
      </c>
      <c r="M6399" s="2">
        <f>A6399*FERT_BED_TOM+B6399*FERT_BED_CAR+C6399*FERT_BED_MES</f>
        <v>23320</v>
      </c>
      <c r="N6399" s="6">
        <f>IF(AND(D6399&lt;=TOTAL_BEDS,J6399&lt;=TEMP_WORKER_MAX*TEMP_WORKER_HRS),1,0)</f>
        <v>1</v>
      </c>
      <c r="O6399" s="2">
        <f>L6399-M6399-K6399-FIXED_COSTS</f>
        <v>28783.70703513865</v>
      </c>
      <c r="P6399" s="2">
        <f>IF(N6399=1,O6399,"")</f>
        <v>28783.70703513865</v>
      </c>
    </row>
    <row r="6400">
      <c r="A6400" s="6">
        <v>9</v>
      </c>
      <c r="B6400" s="6">
        <v>17</v>
      </c>
      <c r="C6400" s="6">
        <v>10</v>
      </c>
      <c r="D6400" s="6">
        <f>A6400+B6400+C6400</f>
        <v>36</v>
      </c>
      <c r="E6400" s="5">
        <f>IF(A6400=0,0,A6400*LABOR_HRS_WK_TOM*SEASON_WEEKS*(1+DIM_PCT_TOM)^A6400)</f>
        <v>1909.9376297100016</v>
      </c>
      <c r="F6400" s="5">
        <f>IF(B6400=0,0,B6400*LABOR_HRS_WK_CAR*SEASON_WEEKS*(1+DIM_PCT_CAR)^B6400)</f>
        <v>776.02531320030891</v>
      </c>
      <c r="G6400" s="5">
        <f>IF(C6400=0,0,C6400*LABOR_HRS_WK_MES*SEASON_WEEKS*(1+DIM_PCT_MES)^C6400)</f>
        <v>509.52187334891551</v>
      </c>
      <c r="H6400" s="5">
        <f>E6400+F6400+G6400</f>
        <v>3195.4848162592261</v>
      </c>
      <c r="I6400" s="5">
        <f>MIN(H6400,FARMER_HRS)</f>
        <v>720</v>
      </c>
      <c r="J6400" s="5">
        <f>MAX(0,H6400-FARMER_HRS)</f>
        <v>2475.4848162592261</v>
      </c>
      <c r="K6400" s="2">
        <f>I6400*FARMER_RATE+J6400*TEMP_WORKER_RATE</f>
        <v>67977.1669489449</v>
      </c>
      <c r="L6400" s="2">
        <f>A6400*PRICE_TOM+B6400*PRICE_CAR+C6400*PRICE_MES</f>
        <v>141798</v>
      </c>
      <c r="M6400" s="2">
        <f>A6400*FERT_BED_TOM+B6400*FERT_BED_CAR+C6400*FERT_BED_MES</f>
        <v>24200</v>
      </c>
      <c r="N6400" s="6">
        <f>IF(AND(D6400&lt;=TOTAL_BEDS,J6400&lt;=TEMP_WORKER_MAX*TEMP_WORKER_HRS),1,0)</f>
        <v>1</v>
      </c>
      <c r="O6400" s="2">
        <f>L6400-M6400-K6400-FIXED_COSTS</f>
        <v>29620.833051055102</v>
      </c>
      <c r="P6400" s="2">
        <f>IF(N6400=1,O6400,"")</f>
        <v>29620.833051055102</v>
      </c>
    </row>
    <row r="6401">
      <c r="A6401" s="6">
        <v>9</v>
      </c>
      <c r="B6401" s="6">
        <v>17</v>
      </c>
      <c r="C6401" s="6">
        <v>11</v>
      </c>
      <c r="D6401" s="6">
        <f>A6401+B6401+C6401</f>
        <v>37</v>
      </c>
      <c r="E6401" s="5">
        <f>IF(A6401=0,0,A6401*LABOR_HRS_WK_TOM*SEASON_WEEKS*(1+DIM_PCT_TOM)^A6401)</f>
        <v>1909.9376297100016</v>
      </c>
      <c r="F6401" s="5">
        <f>IF(B6401=0,0,B6401*LABOR_HRS_WK_CAR*SEASON_WEEKS*(1+DIM_PCT_CAR)^B6401)</f>
        <v>776.02531320030891</v>
      </c>
      <c r="G6401" s="5">
        <f>IF(C6401=0,0,C6401*LABOR_HRS_WK_MES*SEASON_WEEKS*(1+DIM_PCT_MES)^C6401)</f>
        <v>567.47998644235463</v>
      </c>
      <c r="H6401" s="5">
        <f>E6401+F6401+G6401</f>
        <v>3253.4429293526655</v>
      </c>
      <c r="I6401" s="5">
        <f>MIN(H6401,FARMER_HRS)</f>
        <v>720</v>
      </c>
      <c r="J6401" s="5">
        <f>MAX(0,H6401-FARMER_HRS)</f>
        <v>2533.4429293526655</v>
      </c>
      <c r="K6401" s="2">
        <f>I6401*FARMER_RATE+J6401*TEMP_WORKER_RATE</f>
        <v>68983.384190150449</v>
      </c>
      <c r="L6401" s="2">
        <f>A6401*PRICE_TOM+B6401*PRICE_CAR+C6401*PRICE_MES</f>
        <v>144498</v>
      </c>
      <c r="M6401" s="2">
        <f>A6401*FERT_BED_TOM+B6401*FERT_BED_CAR+C6401*FERT_BED_MES</f>
        <v>25080</v>
      </c>
      <c r="N6401" s="6">
        <f>IF(AND(D6401&lt;=TOTAL_BEDS,J6401&lt;=TEMP_WORKER_MAX*TEMP_WORKER_HRS),1,0)</f>
        <v>1</v>
      </c>
      <c r="O6401" s="2">
        <f>L6401-M6401-K6401-FIXED_COSTS</f>
        <v>30434.615809849551</v>
      </c>
      <c r="P6401" s="2">
        <f>IF(N6401=1,O6401,"")</f>
        <v>30434.615809849551</v>
      </c>
    </row>
    <row r="6402">
      <c r="A6402" s="6">
        <v>9</v>
      </c>
      <c r="B6402" s="6">
        <v>17</v>
      </c>
      <c r="C6402" s="6">
        <v>12</v>
      </c>
      <c r="D6402" s="6">
        <f>A6402+B6402+C6402</f>
        <v>38</v>
      </c>
      <c r="E6402" s="5">
        <f>IF(A6402=0,0,A6402*LABOR_HRS_WK_TOM*SEASON_WEEKS*(1+DIM_PCT_TOM)^A6402)</f>
        <v>1909.9376297100016</v>
      </c>
      <c r="F6402" s="5">
        <f>IF(B6402=0,0,B6402*LABOR_HRS_WK_CAR*SEASON_WEEKS*(1+DIM_PCT_CAR)^B6402)</f>
        <v>776.02531320030891</v>
      </c>
      <c r="G6402" s="5">
        <f>IF(C6402=0,0,C6402*LABOR_HRS_WK_MES*SEASON_WEEKS*(1+DIM_PCT_MES)^C6402)</f>
        <v>626.807439570419</v>
      </c>
      <c r="H6402" s="5">
        <f>E6402+F6402+G6402</f>
        <v>3312.7703824807295</v>
      </c>
      <c r="I6402" s="5">
        <f>MIN(H6402,FARMER_HRS)</f>
        <v>720</v>
      </c>
      <c r="J6402" s="5">
        <f>MAX(0,H6402-FARMER_HRS)</f>
        <v>2592.7703824807295</v>
      </c>
      <c r="K6402" s="2">
        <f>I6402*FARMER_RATE+J6402*TEMP_WORKER_RATE</f>
        <v>70013.374695846</v>
      </c>
      <c r="L6402" s="2">
        <f>A6402*PRICE_TOM+B6402*PRICE_CAR+C6402*PRICE_MES</f>
        <v>147198</v>
      </c>
      <c r="M6402" s="2">
        <f>A6402*FERT_BED_TOM+B6402*FERT_BED_CAR+C6402*FERT_BED_MES</f>
        <v>25960</v>
      </c>
      <c r="N6402" s="6">
        <f>IF(AND(D6402&lt;=TOTAL_BEDS,J6402&lt;=TEMP_WORKER_MAX*TEMP_WORKER_HRS),1,0)</f>
        <v>1</v>
      </c>
      <c r="O6402" s="2">
        <f>L6402-M6402-K6402-FIXED_COSTS</f>
        <v>31224.625304154004</v>
      </c>
      <c r="P6402" s="2">
        <f>IF(N6402=1,O6402,"")</f>
        <v>31224.625304154004</v>
      </c>
    </row>
    <row r="6403">
      <c r="A6403" s="6">
        <v>9</v>
      </c>
      <c r="B6403" s="6">
        <v>17</v>
      </c>
      <c r="C6403" s="6">
        <v>13</v>
      </c>
      <c r="D6403" s="6">
        <f>A6403+B6403+C6403</f>
        <v>39</v>
      </c>
      <c r="E6403" s="5">
        <f>IF(A6403=0,0,A6403*LABOR_HRS_WK_TOM*SEASON_WEEKS*(1+DIM_PCT_TOM)^A6403)</f>
        <v>1909.9376297100016</v>
      </c>
      <c r="F6403" s="5">
        <f>IF(B6403=0,0,B6403*LABOR_HRS_WK_CAR*SEASON_WEEKS*(1+DIM_PCT_CAR)^B6403)</f>
        <v>776.02531320030891</v>
      </c>
      <c r="G6403" s="5">
        <f>IF(C6403=0,0,C6403*LABOR_HRS_WK_MES*SEASON_WEEKS*(1+DIM_PCT_MES)^C6403)</f>
        <v>687.52941027880331</v>
      </c>
      <c r="H6403" s="5">
        <f>E6403+F6403+G6403</f>
        <v>3373.4923531891141</v>
      </c>
      <c r="I6403" s="5">
        <f>MIN(H6403,FARMER_HRS)</f>
        <v>720</v>
      </c>
      <c r="J6403" s="5">
        <f>MAX(0,H6403-FARMER_HRS)</f>
        <v>2653.4923531891141</v>
      </c>
      <c r="K6403" s="2">
        <f>I6403*FARMER_RATE+J6403*TEMP_WORKER_RATE</f>
        <v>71067.575576199888</v>
      </c>
      <c r="L6403" s="2">
        <f>A6403*PRICE_TOM+B6403*PRICE_CAR+C6403*PRICE_MES</f>
        <v>149898</v>
      </c>
      <c r="M6403" s="2">
        <f>A6403*FERT_BED_TOM+B6403*FERT_BED_CAR+C6403*FERT_BED_MES</f>
        <v>26840</v>
      </c>
      <c r="N6403" s="6">
        <f>IF(AND(D6403&lt;=TOTAL_BEDS,J6403&lt;=TEMP_WORKER_MAX*TEMP_WORKER_HRS),1,0)</f>
        <v>1</v>
      </c>
      <c r="O6403" s="2">
        <f>L6403-M6403-K6403-FIXED_COSTS</f>
        <v>31990.424423800112</v>
      </c>
      <c r="P6403" s="2">
        <f>IF(N6403=1,O6403,"")</f>
        <v>31990.424423800112</v>
      </c>
    </row>
    <row r="6404">
      <c r="A6404" s="6">
        <v>9</v>
      </c>
      <c r="B6404" s="6">
        <v>17</v>
      </c>
      <c r="C6404" s="6">
        <v>14</v>
      </c>
      <c r="D6404" s="6">
        <f>A6404+B6404+C6404</f>
        <v>40</v>
      </c>
      <c r="E6404" s="5">
        <f>IF(A6404=0,0,A6404*LABOR_HRS_WK_TOM*SEASON_WEEKS*(1+DIM_PCT_TOM)^A6404)</f>
        <v>1909.9376297100016</v>
      </c>
      <c r="F6404" s="5">
        <f>IF(B6404=0,0,B6404*LABOR_HRS_WK_CAR*SEASON_WEEKS*(1+DIM_PCT_CAR)^B6404)</f>
        <v>776.02531320030891</v>
      </c>
      <c r="G6404" s="5">
        <f>IF(C6404=0,0,C6404*LABOR_HRS_WK_MES*SEASON_WEEKS*(1+DIM_PCT_MES)^C6404)</f>
        <v>749.67149159246435</v>
      </c>
      <c r="H6404" s="5">
        <f>E6404+F6404+G6404</f>
        <v>3435.6344345027751</v>
      </c>
      <c r="I6404" s="5">
        <f>MIN(H6404,FARMER_HRS)</f>
        <v>720</v>
      </c>
      <c r="J6404" s="5">
        <f>MAX(0,H6404-FARMER_HRS)</f>
        <v>2715.6344345027751</v>
      </c>
      <c r="K6404" s="2">
        <f>I6404*FARMER_RATE+J6404*TEMP_WORKER_RATE</f>
        <v>72146.431154562073</v>
      </c>
      <c r="L6404" s="2">
        <f>A6404*PRICE_TOM+B6404*PRICE_CAR+C6404*PRICE_MES</f>
        <v>152598</v>
      </c>
      <c r="M6404" s="2">
        <f>A6404*FERT_BED_TOM+B6404*FERT_BED_CAR+C6404*FERT_BED_MES</f>
        <v>27720</v>
      </c>
      <c r="N6404" s="6">
        <f>IF(AND(D6404&lt;=TOTAL_BEDS,J6404&lt;=TEMP_WORKER_MAX*TEMP_WORKER_HRS),1,0)</f>
        <v>1</v>
      </c>
      <c r="O6404" s="2">
        <f>L6404-M6404-K6404-FIXED_COSTS</f>
        <v>32731.568845437927</v>
      </c>
      <c r="P6404" s="2">
        <f>IF(N6404=1,O6404,"")</f>
        <v>32731.568845437927</v>
      </c>
    </row>
    <row r="6405">
      <c r="A6405" s="6">
        <v>9</v>
      </c>
      <c r="B6405" s="6">
        <v>17</v>
      </c>
      <c r="C6405" s="6">
        <v>15</v>
      </c>
      <c r="D6405" s="6">
        <f>A6405+B6405+C6405</f>
        <v>41</v>
      </c>
      <c r="E6405" s="5">
        <f>IF(A6405=0,0,A6405*LABOR_HRS_WK_TOM*SEASON_WEEKS*(1+DIM_PCT_TOM)^A6405)</f>
        <v>1909.9376297100016</v>
      </c>
      <c r="F6405" s="5">
        <f>IF(B6405=0,0,B6405*LABOR_HRS_WK_CAR*SEASON_WEEKS*(1+DIM_PCT_CAR)^B6405)</f>
        <v>776.02531320030891</v>
      </c>
      <c r="G6405" s="5">
        <f>IF(C6405=0,0,C6405*LABOR_HRS_WK_MES*SEASON_WEEKS*(1+DIM_PCT_MES)^C6405)</f>
        <v>813.25969846861074</v>
      </c>
      <c r="H6405" s="5">
        <f>E6405+F6405+G6405</f>
        <v>3499.2226413789213</v>
      </c>
      <c r="I6405" s="5">
        <f>MIN(H6405,FARMER_HRS)</f>
        <v>720</v>
      </c>
      <c r="J6405" s="5">
        <f>MAX(0,H6405-FARMER_HRS)</f>
        <v>2779.2226413789213</v>
      </c>
      <c r="K6405" s="2">
        <f>I6405*FARMER_RATE+J6405*TEMP_WORKER_RATE</f>
        <v>73250.393079495159</v>
      </c>
      <c r="L6405" s="2">
        <f>A6405*PRICE_TOM+B6405*PRICE_CAR+C6405*PRICE_MES</f>
        <v>155298</v>
      </c>
      <c r="M6405" s="2">
        <f>A6405*FERT_BED_TOM+B6405*FERT_BED_CAR+C6405*FERT_BED_MES</f>
        <v>28600</v>
      </c>
      <c r="N6405" s="6">
        <f>IF(AND(D6405&lt;=TOTAL_BEDS,J6405&lt;=TEMP_WORKER_MAX*TEMP_WORKER_HRS),1,0)</f>
        <v>1</v>
      </c>
      <c r="O6405" s="2">
        <f>L6405-M6405-K6405-FIXED_COSTS</f>
        <v>33447.606920504841</v>
      </c>
      <c r="P6405" s="2">
        <f>IF(N6405=1,O6405,"")</f>
        <v>33447.606920504841</v>
      </c>
    </row>
    <row r="6406">
      <c r="A6406" s="6">
        <v>9</v>
      </c>
      <c r="B6406" s="6">
        <v>17</v>
      </c>
      <c r="C6406" s="6">
        <v>16</v>
      </c>
      <c r="D6406" s="6">
        <f>A6406+B6406+C6406</f>
        <v>42</v>
      </c>
      <c r="E6406" s="5">
        <f>IF(A6406=0,0,A6406*LABOR_HRS_WK_TOM*SEASON_WEEKS*(1+DIM_PCT_TOM)^A6406)</f>
        <v>1909.9376297100016</v>
      </c>
      <c r="F6406" s="5">
        <f>IF(B6406=0,0,B6406*LABOR_HRS_WK_CAR*SEASON_WEEKS*(1+DIM_PCT_CAR)^B6406)</f>
        <v>776.02531320030891</v>
      </c>
      <c r="G6406" s="5">
        <f>IF(C6406=0,0,C6406*LABOR_HRS_WK_MES*SEASON_WEEKS*(1+DIM_PCT_MES)^C6406)</f>
        <v>878.32047434609967</v>
      </c>
      <c r="H6406" s="5">
        <f>E6406+F6406+G6406</f>
        <v>3564.2834172564103</v>
      </c>
      <c r="I6406" s="5">
        <f>MIN(H6406,FARMER_HRS)</f>
        <v>720</v>
      </c>
      <c r="J6406" s="5">
        <f>MAX(0,H6406-FARMER_HRS)</f>
        <v>2844.2834172564103</v>
      </c>
      <c r="K6406" s="2">
        <f>I6406*FARMER_RATE+J6406*TEMP_WORKER_RATE</f>
        <v>74379.920438479341</v>
      </c>
      <c r="L6406" s="2">
        <f>A6406*PRICE_TOM+B6406*PRICE_CAR+C6406*PRICE_MES</f>
        <v>157998</v>
      </c>
      <c r="M6406" s="2">
        <f>A6406*FERT_BED_TOM+B6406*FERT_BED_CAR+C6406*FERT_BED_MES</f>
        <v>29480</v>
      </c>
      <c r="N6406" s="6">
        <f>IF(AND(D6406&lt;=TOTAL_BEDS,J6406&lt;=TEMP_WORKER_MAX*TEMP_WORKER_HRS),1,0)</f>
        <v>1</v>
      </c>
      <c r="O6406" s="2">
        <f>L6406-M6406-K6406-FIXED_COSTS</f>
        <v>34138.079561520659</v>
      </c>
      <c r="P6406" s="2">
        <f>IF(N6406=1,O6406,"")</f>
        <v>34138.079561520659</v>
      </c>
    </row>
    <row r="6407">
      <c r="A6407" s="6">
        <v>9</v>
      </c>
      <c r="B6407" s="6">
        <v>17</v>
      </c>
      <c r="C6407" s="6">
        <v>17</v>
      </c>
      <c r="D6407" s="6">
        <f>A6407+B6407+C6407</f>
        <v>43</v>
      </c>
      <c r="E6407" s="5">
        <f>IF(A6407=0,0,A6407*LABOR_HRS_WK_TOM*SEASON_WEEKS*(1+DIM_PCT_TOM)^A6407)</f>
        <v>1909.9376297100016</v>
      </c>
      <c r="F6407" s="5">
        <f>IF(B6407=0,0,B6407*LABOR_HRS_WK_CAR*SEASON_WEEKS*(1+DIM_PCT_CAR)^B6407)</f>
        <v>776.02531320030891</v>
      </c>
      <c r="G6407" s="5">
        <f>IF(C6407=0,0,C6407*LABOR_HRS_WK_MES*SEASON_WEEKS*(1+DIM_PCT_MES)^C6407)</f>
        <v>944.88069779263992</v>
      </c>
      <c r="H6407" s="5">
        <f>E6407+F6407+G6407</f>
        <v>3630.8436407029503</v>
      </c>
      <c r="I6407" s="5">
        <f>MIN(H6407,FARMER_HRS)</f>
        <v>720</v>
      </c>
      <c r="J6407" s="5">
        <f>MAX(0,H6407-FARMER_HRS)</f>
        <v>2910.8436407029503</v>
      </c>
      <c r="K6407" s="2">
        <f>I6407*FARMER_RATE+J6407*TEMP_WORKER_RATE</f>
        <v>75535.479873315111</v>
      </c>
      <c r="L6407" s="2">
        <f>A6407*PRICE_TOM+B6407*PRICE_CAR+C6407*PRICE_MES</f>
        <v>160698</v>
      </c>
      <c r="M6407" s="2">
        <f>A6407*FERT_BED_TOM+B6407*FERT_BED_CAR+C6407*FERT_BED_MES</f>
        <v>30360</v>
      </c>
      <c r="N6407" s="6">
        <f>IF(AND(D6407&lt;=TOTAL_BEDS,J6407&lt;=TEMP_WORKER_MAX*TEMP_WORKER_HRS),1,0)</f>
        <v>1</v>
      </c>
      <c r="O6407" s="2">
        <f>L6407-M6407-K6407-FIXED_COSTS</f>
        <v>34802.520126684889</v>
      </c>
      <c r="P6407" s="2">
        <f>IF(N6407=1,O6407,"")</f>
        <v>34802.520126684889</v>
      </c>
    </row>
    <row r="6408">
      <c r="A6408" s="6">
        <v>9</v>
      </c>
      <c r="B6408" s="6">
        <v>17</v>
      </c>
      <c r="C6408" s="6">
        <v>18</v>
      </c>
      <c r="D6408" s="6">
        <f>A6408+B6408+C6408</f>
        <v>44</v>
      </c>
      <c r="E6408" s="5">
        <f>IF(A6408=0,0,A6408*LABOR_HRS_WK_TOM*SEASON_WEEKS*(1+DIM_PCT_TOM)^A6408)</f>
        <v>1909.9376297100016</v>
      </c>
      <c r="F6408" s="5">
        <f>IF(B6408=0,0,B6408*LABOR_HRS_WK_CAR*SEASON_WEEKS*(1+DIM_PCT_CAR)^B6408)</f>
        <v>776.02531320030891</v>
      </c>
      <c r="G6408" s="5">
        <f>IF(C6408=0,0,C6408*LABOR_HRS_WK_MES*SEASON_WEEKS*(1+DIM_PCT_MES)^C6408)</f>
        <v>1012.9676892512272</v>
      </c>
      <c r="H6408" s="5">
        <f>E6408+F6408+G6408</f>
        <v>3698.9306321615377</v>
      </c>
      <c r="I6408" s="5">
        <f>MIN(H6408,FARMER_HRS)</f>
        <v>720</v>
      </c>
      <c r="J6408" s="5">
        <f>MAX(0,H6408-FARMER_HRS)</f>
        <v>2978.9306321615377</v>
      </c>
      <c r="K6408" s="2">
        <f>I6408*FARMER_RATE+J6408*TEMP_WORKER_RATE</f>
        <v>76717.545697248919</v>
      </c>
      <c r="L6408" s="2">
        <f>A6408*PRICE_TOM+B6408*PRICE_CAR+C6408*PRICE_MES</f>
        <v>163398</v>
      </c>
      <c r="M6408" s="2">
        <f>A6408*FERT_BED_TOM+B6408*FERT_BED_CAR+C6408*FERT_BED_MES</f>
        <v>31240</v>
      </c>
      <c r="N6408" s="6">
        <f>IF(AND(D6408&lt;=TOTAL_BEDS,J6408&lt;=TEMP_WORKER_MAX*TEMP_WORKER_HRS),1,0)</f>
        <v>1</v>
      </c>
      <c r="O6408" s="2">
        <f>L6408-M6408-K6408-FIXED_COSTS</f>
        <v>35440.454302751081</v>
      </c>
      <c r="P6408" s="2">
        <f>IF(N6408=1,O6408,"")</f>
        <v>35440.454302751081</v>
      </c>
    </row>
    <row r="6409">
      <c r="A6409" s="6">
        <v>9</v>
      </c>
      <c r="B6409" s="6">
        <v>17</v>
      </c>
      <c r="C6409" s="6">
        <v>19</v>
      </c>
      <c r="D6409" s="6">
        <f>A6409+B6409+C6409</f>
        <v>45</v>
      </c>
      <c r="E6409" s="5">
        <f>IF(A6409=0,0,A6409*LABOR_HRS_WK_TOM*SEASON_WEEKS*(1+DIM_PCT_TOM)^A6409)</f>
        <v>1909.9376297100016</v>
      </c>
      <c r="F6409" s="5">
        <f>IF(B6409=0,0,B6409*LABOR_HRS_WK_CAR*SEASON_WEEKS*(1+DIM_PCT_CAR)^B6409)</f>
        <v>776.02531320030891</v>
      </c>
      <c r="G6409" s="5">
        <f>IF(C6409=0,0,C6409*LABOR_HRS_WK_MES*SEASON_WEEKS*(1+DIM_PCT_MES)^C6409)</f>
        <v>1082.6092178872491</v>
      </c>
      <c r="H6409" s="5">
        <f>E6409+F6409+G6409</f>
        <v>3768.5721607975597</v>
      </c>
      <c r="I6409" s="5">
        <f>MIN(H6409,FARMER_HRS)</f>
        <v>720</v>
      </c>
      <c r="J6409" s="5">
        <f>MAX(0,H6409-FARMER_HRS)</f>
        <v>3048.5721607975597</v>
      </c>
      <c r="K6409" s="2">
        <f>I6409*FARMER_RATE+J6409*TEMP_WORKER_RATE</f>
        <v>77926.600013846532</v>
      </c>
      <c r="L6409" s="2">
        <f>A6409*PRICE_TOM+B6409*PRICE_CAR+C6409*PRICE_MES</f>
        <v>166098</v>
      </c>
      <c r="M6409" s="2">
        <f>A6409*FERT_BED_TOM+B6409*FERT_BED_CAR+C6409*FERT_BED_MES</f>
        <v>32120</v>
      </c>
      <c r="N6409" s="6">
        <f>IF(AND(D6409&lt;=TOTAL_BEDS,J6409&lt;=TEMP_WORKER_MAX*TEMP_WORKER_HRS),1,0)</f>
        <v>1</v>
      </c>
      <c r="O6409" s="2">
        <f>L6409-M6409-K6409-FIXED_COSTS</f>
        <v>36051.399986153468</v>
      </c>
      <c r="P6409" s="2">
        <f>IF(N6409=1,O6409,"")</f>
        <v>36051.399986153468</v>
      </c>
    </row>
    <row r="6410">
      <c r="A6410" s="6">
        <v>9</v>
      </c>
      <c r="B6410" s="6">
        <v>17</v>
      </c>
      <c r="C6410" s="6">
        <v>20</v>
      </c>
      <c r="D6410" s="6">
        <f>A6410+B6410+C6410</f>
        <v>46</v>
      </c>
      <c r="E6410" s="5">
        <f>IF(A6410=0,0,A6410*LABOR_HRS_WK_TOM*SEASON_WEEKS*(1+DIM_PCT_TOM)^A6410)</f>
        <v>1909.9376297100016</v>
      </c>
      <c r="F6410" s="5">
        <f>IF(B6410=0,0,B6410*LABOR_HRS_WK_CAR*SEASON_WEEKS*(1+DIM_PCT_CAR)^B6410)</f>
        <v>776.02531320030891</v>
      </c>
      <c r="G6410" s="5">
        <f>IF(C6410=0,0,C6410*LABOR_HRS_WK_MES*SEASON_WEEKS*(1+DIM_PCT_MES)^C6410)</f>
        <v>1153.8335085377259</v>
      </c>
      <c r="H6410" s="5">
        <f>E6410+F6410+G6410</f>
        <v>3839.7964514480364</v>
      </c>
      <c r="I6410" s="5">
        <f>MIN(H6410,FARMER_HRS)</f>
        <v>720</v>
      </c>
      <c r="J6410" s="5">
        <f>MAX(0,H6410-FARMER_HRS)</f>
        <v>3119.7964514480364</v>
      </c>
      <c r="K6410" s="2">
        <f>I6410*FARMER_RATE+J6410*TEMP_WORKER_RATE</f>
        <v>79163.13283763951</v>
      </c>
      <c r="L6410" s="2">
        <f>A6410*PRICE_TOM+B6410*PRICE_CAR+C6410*PRICE_MES</f>
        <v>168798</v>
      </c>
      <c r="M6410" s="2">
        <f>A6410*FERT_BED_TOM+B6410*FERT_BED_CAR+C6410*FERT_BED_MES</f>
        <v>33000</v>
      </c>
      <c r="N6410" s="6">
        <f>IF(AND(D6410&lt;=TOTAL_BEDS,J6410&lt;=TEMP_WORKER_MAX*TEMP_WORKER_HRS),1,0)</f>
        <v>1</v>
      </c>
      <c r="O6410" s="2">
        <f>L6410-M6410-K6410-FIXED_COSTS</f>
        <v>36634.86716236049</v>
      </c>
      <c r="P6410" s="2">
        <f>IF(N6410=1,O6410,"")</f>
        <v>36634.86716236049</v>
      </c>
    </row>
    <row r="6411">
      <c r="A6411" s="6">
        <v>9</v>
      </c>
      <c r="B6411" s="6">
        <v>17</v>
      </c>
      <c r="C6411" s="6">
        <v>21</v>
      </c>
      <c r="D6411" s="6">
        <f>A6411+B6411+C6411</f>
        <v>47</v>
      </c>
      <c r="E6411" s="5">
        <f>IF(A6411=0,0,A6411*LABOR_HRS_WK_TOM*SEASON_WEEKS*(1+DIM_PCT_TOM)^A6411)</f>
        <v>1909.9376297100016</v>
      </c>
      <c r="F6411" s="5">
        <f>IF(B6411=0,0,B6411*LABOR_HRS_WK_CAR*SEASON_WEEKS*(1+DIM_PCT_CAR)^B6411)</f>
        <v>776.02531320030891</v>
      </c>
      <c r="G6411" s="5">
        <f>IF(C6411=0,0,C6411*LABOR_HRS_WK_MES*SEASON_WEEKS*(1+DIM_PCT_MES)^C6411)</f>
        <v>1226.6692487641699</v>
      </c>
      <c r="H6411" s="5">
        <f>E6411+F6411+G6411</f>
        <v>3912.6321916744805</v>
      </c>
      <c r="I6411" s="5">
        <f>MIN(H6411,FARMER_HRS)</f>
        <v>720</v>
      </c>
      <c r="J6411" s="5">
        <f>MAX(0,H6411-FARMER_HRS)</f>
        <v>3192.6321916744805</v>
      </c>
      <c r="K6411" s="2">
        <f>I6411*FARMER_RATE+J6411*TEMP_WORKER_RATE</f>
        <v>80427.64221657085</v>
      </c>
      <c r="L6411" s="2">
        <f>A6411*PRICE_TOM+B6411*PRICE_CAR+C6411*PRICE_MES</f>
        <v>171498</v>
      </c>
      <c r="M6411" s="2">
        <f>A6411*FERT_BED_TOM+B6411*FERT_BED_CAR+C6411*FERT_BED_MES</f>
        <v>33880</v>
      </c>
      <c r="N6411" s="6">
        <f>IF(AND(D6411&lt;=TOTAL_BEDS,J6411&lt;=TEMP_WORKER_MAX*TEMP_WORKER_HRS),1,0)</f>
        <v>1</v>
      </c>
      <c r="O6411" s="2">
        <f>L6411-M6411-K6411-FIXED_COSTS</f>
        <v>37190.35778342915</v>
      </c>
      <c r="P6411" s="2">
        <f>IF(N6411=1,O6411,"")</f>
        <v>37190.35778342915</v>
      </c>
    </row>
    <row r="6412">
      <c r="A6412" s="6">
        <v>9</v>
      </c>
      <c r="B6412" s="6">
        <v>17</v>
      </c>
      <c r="C6412" s="6">
        <v>22</v>
      </c>
      <c r="D6412" s="6">
        <f>A6412+B6412+C6412</f>
        <v>48</v>
      </c>
      <c r="E6412" s="5">
        <f>IF(A6412=0,0,A6412*LABOR_HRS_WK_TOM*SEASON_WEEKS*(1+DIM_PCT_TOM)^A6412)</f>
        <v>1909.9376297100016</v>
      </c>
      <c r="F6412" s="5">
        <f>IF(B6412=0,0,B6412*LABOR_HRS_WK_CAR*SEASON_WEEKS*(1+DIM_PCT_CAR)^B6412)</f>
        <v>776.02531320030891</v>
      </c>
      <c r="G6412" s="5">
        <f>IF(C6412=0,0,C6412*LABOR_HRS_WK_MES*SEASON_WEEKS*(1+DIM_PCT_MES)^C6412)</f>
        <v>1301.1455960105659</v>
      </c>
      <c r="H6412" s="5">
        <f>E6412+F6412+G6412</f>
        <v>3987.1085389208765</v>
      </c>
      <c r="I6412" s="5">
        <f>MIN(H6412,FARMER_HRS)</f>
        <v>720</v>
      </c>
      <c r="J6412" s="5">
        <f>MAX(0,H6412-FARMER_HRS)</f>
        <v>3267.1085389208765</v>
      </c>
      <c r="K6412" s="2">
        <f>I6412*FARMER_RATE+J6412*TEMP_WORKER_RATE</f>
        <v>81720.634356265218</v>
      </c>
      <c r="L6412" s="2">
        <f>A6412*PRICE_TOM+B6412*PRICE_CAR+C6412*PRICE_MES</f>
        <v>174198</v>
      </c>
      <c r="M6412" s="2">
        <f>A6412*FERT_BED_TOM+B6412*FERT_BED_CAR+C6412*FERT_BED_MES</f>
        <v>34760</v>
      </c>
      <c r="N6412" s="6">
        <f>IF(AND(D6412&lt;=TOTAL_BEDS,J6412&lt;=TEMP_WORKER_MAX*TEMP_WORKER_HRS),1,0)</f>
        <v>1</v>
      </c>
      <c r="O6412" s="2">
        <f>L6412-M6412-K6412-FIXED_COSTS</f>
        <v>37717.365643734782</v>
      </c>
      <c r="P6412" s="2">
        <f>IF(N6412=1,O6412,"")</f>
        <v>37717.365643734782</v>
      </c>
    </row>
    <row r="6413">
      <c r="A6413" s="6">
        <v>9</v>
      </c>
      <c r="B6413" s="6">
        <v>17</v>
      </c>
      <c r="C6413" s="6">
        <v>23</v>
      </c>
      <c r="D6413" s="6">
        <f>A6413+B6413+C6413</f>
        <v>49</v>
      </c>
      <c r="E6413" s="5">
        <f>IF(A6413=0,0,A6413*LABOR_HRS_WK_TOM*SEASON_WEEKS*(1+DIM_PCT_TOM)^A6413)</f>
        <v>1909.9376297100016</v>
      </c>
      <c r="F6413" s="5">
        <f>IF(B6413=0,0,B6413*LABOR_HRS_WK_CAR*SEASON_WEEKS*(1+DIM_PCT_CAR)^B6413)</f>
        <v>776.02531320030891</v>
      </c>
      <c r="G6413" s="5">
        <f>IF(C6413=0,0,C6413*LABOR_HRS_WK_MES*SEASON_WEEKS*(1+DIM_PCT_MES)^C6413)</f>
        <v>1377.2921848680023</v>
      </c>
      <c r="H6413" s="5">
        <f>E6413+F6413+G6413</f>
        <v>4063.2551277783132</v>
      </c>
      <c r="I6413" s="5">
        <f>MIN(H6413,FARMER_HRS)</f>
        <v>720</v>
      </c>
      <c r="J6413" s="5">
        <f>MAX(0,H6413-FARMER_HRS)</f>
        <v>3343.2551277783132</v>
      </c>
      <c r="K6413" s="2">
        <f>I6413*FARMER_RATE+J6413*TEMP_WORKER_RATE</f>
        <v>83042.623746151279</v>
      </c>
      <c r="L6413" s="2">
        <f>A6413*PRICE_TOM+B6413*PRICE_CAR+C6413*PRICE_MES</f>
        <v>176898</v>
      </c>
      <c r="M6413" s="2">
        <f>A6413*FERT_BED_TOM+B6413*FERT_BED_CAR+C6413*FERT_BED_MES</f>
        <v>35640</v>
      </c>
      <c r="N6413" s="6">
        <f>IF(AND(D6413&lt;=TOTAL_BEDS,J6413&lt;=TEMP_WORKER_MAX*TEMP_WORKER_HRS),1,0)</f>
        <v>1</v>
      </c>
      <c r="O6413" s="2">
        <f>L6413-M6413-K6413-FIXED_COSTS</f>
        <v>38215.376253848721</v>
      </c>
      <c r="P6413" s="2">
        <f>IF(N6413=1,O6413,"")</f>
        <v>38215.376253848721</v>
      </c>
    </row>
    <row r="6414">
      <c r="A6414" s="6">
        <v>9</v>
      </c>
      <c r="B6414" s="6">
        <v>17</v>
      </c>
      <c r="C6414" s="6">
        <v>24</v>
      </c>
      <c r="D6414" s="6">
        <f>A6414+B6414+C6414</f>
        <v>50</v>
      </c>
      <c r="E6414" s="5">
        <f>IF(A6414=0,0,A6414*LABOR_HRS_WK_TOM*SEASON_WEEKS*(1+DIM_PCT_TOM)^A6414)</f>
        <v>1909.9376297100016</v>
      </c>
      <c r="F6414" s="5">
        <f>IF(B6414=0,0,B6414*LABOR_HRS_WK_CAR*SEASON_WEEKS*(1+DIM_PCT_CAR)^B6414)</f>
        <v>776.02531320030891</v>
      </c>
      <c r="G6414" s="5">
        <f>IF(C6414=0,0,C6414*LABOR_HRS_WK_MES*SEASON_WEEKS*(1+DIM_PCT_MES)^C6414)</f>
        <v>1455.139134447498</v>
      </c>
      <c r="H6414" s="5">
        <f>E6414+F6414+G6414</f>
        <v>4141.1020773578084</v>
      </c>
      <c r="I6414" s="5">
        <f>MIN(H6414,FARMER_HRS)</f>
        <v>720</v>
      </c>
      <c r="J6414" s="5">
        <f>MAX(0,H6414-FARMER_HRS)</f>
        <v>3421.1020773578084</v>
      </c>
      <c r="K6414" s="2">
        <f>I6414*FARMER_RATE+J6414*TEMP_WORKER_RATE</f>
        <v>84394.13328746194</v>
      </c>
      <c r="L6414" s="2">
        <f>A6414*PRICE_TOM+B6414*PRICE_CAR+C6414*PRICE_MES</f>
        <v>179598</v>
      </c>
      <c r="M6414" s="2">
        <f>A6414*FERT_BED_TOM+B6414*FERT_BED_CAR+C6414*FERT_BED_MES</f>
        <v>36520</v>
      </c>
      <c r="N6414" s="6">
        <f>IF(AND(D6414&lt;=TOTAL_BEDS,J6414&lt;=TEMP_WORKER_MAX*TEMP_WORKER_HRS),1,0)</f>
        <v>1</v>
      </c>
      <c r="O6414" s="2">
        <f>L6414-M6414-K6414-FIXED_COSTS</f>
        <v>38683.86671253806</v>
      </c>
      <c r="P6414" s="2">
        <f>IF(N6414=1,O6414,"")</f>
        <v>38683.86671253806</v>
      </c>
    </row>
    <row r="6415">
      <c r="A6415" s="6">
        <v>9</v>
      </c>
      <c r="B6415" s="6">
        <v>17</v>
      </c>
      <c r="C6415" s="6">
        <v>25</v>
      </c>
      <c r="D6415" s="6">
        <f>A6415+B6415+C6415</f>
        <v>51</v>
      </c>
      <c r="E6415" s="5">
        <f>IF(A6415=0,0,A6415*LABOR_HRS_WK_TOM*SEASON_WEEKS*(1+DIM_PCT_TOM)^A6415)</f>
        <v>1909.9376297100016</v>
      </c>
      <c r="F6415" s="5">
        <f>IF(B6415=0,0,B6415*LABOR_HRS_WK_CAR*SEASON_WEEKS*(1+DIM_PCT_CAR)^B6415)</f>
        <v>776.02531320030891</v>
      </c>
      <c r="G6415" s="5">
        <f>IF(C6415=0,0,C6415*LABOR_HRS_WK_MES*SEASON_WEEKS*(1+DIM_PCT_MES)^C6415)</f>
        <v>1534.7170558625955</v>
      </c>
      <c r="H6415" s="5">
        <f>E6415+F6415+G6415</f>
        <v>4220.6799987729064</v>
      </c>
      <c r="I6415" s="5">
        <f>MIN(H6415,FARMER_HRS)</f>
        <v>720</v>
      </c>
      <c r="J6415" s="5">
        <f>MAX(0,H6415-FARMER_HRS)</f>
        <v>3500.6799987729064</v>
      </c>
      <c r="K6415" s="2">
        <f>I6415*FARMER_RATE+J6415*TEMP_WORKER_RATE</f>
        <v>85775.694423140725</v>
      </c>
      <c r="L6415" s="2">
        <f>A6415*PRICE_TOM+B6415*PRICE_CAR+C6415*PRICE_MES</f>
        <v>182298</v>
      </c>
      <c r="M6415" s="2">
        <f>A6415*FERT_BED_TOM+B6415*FERT_BED_CAR+C6415*FERT_BED_MES</f>
        <v>37400</v>
      </c>
      <c r="N6415" s="6">
        <f>IF(AND(D6415&lt;=TOTAL_BEDS,J6415&lt;=TEMP_WORKER_MAX*TEMP_WORKER_HRS),1,0)</f>
        <v>1</v>
      </c>
      <c r="O6415" s="2">
        <f>L6415-M6415-K6415-FIXED_COSTS</f>
        <v>39122.305576859275</v>
      </c>
      <c r="P6415" s="2">
        <f>IF(N6415=1,O6415,"")</f>
        <v>39122.305576859275</v>
      </c>
    </row>
    <row r="6416">
      <c r="A6416" s="6">
        <v>9</v>
      </c>
      <c r="B6416" s="6">
        <v>17</v>
      </c>
      <c r="C6416" s="6">
        <v>26</v>
      </c>
      <c r="D6416" s="6">
        <f>A6416+B6416+C6416</f>
        <v>52</v>
      </c>
      <c r="E6416" s="5">
        <f>IF(A6416=0,0,A6416*LABOR_HRS_WK_TOM*SEASON_WEEKS*(1+DIM_PCT_TOM)^A6416)</f>
        <v>1909.9376297100016</v>
      </c>
      <c r="F6416" s="5">
        <f>IF(B6416=0,0,B6416*LABOR_HRS_WK_CAR*SEASON_WEEKS*(1+DIM_PCT_CAR)^B6416)</f>
        <v>776.02531320030891</v>
      </c>
      <c r="G6416" s="5">
        <f>IF(C6416=0,0,C6416*LABOR_HRS_WK_MES*SEASON_WEEKS*(1+DIM_PCT_MES)^C6416)</f>
        <v>1616.0570598233128</v>
      </c>
      <c r="H6416" s="5">
        <f>E6416+F6416+G6416</f>
        <v>4302.0200027336232</v>
      </c>
      <c r="I6416" s="5">
        <f>MIN(H6416,FARMER_HRS)</f>
        <v>720</v>
      </c>
      <c r="J6416" s="5">
        <f>MAX(0,H6416-FARMER_HRS)</f>
        <v>3582.0200027336232</v>
      </c>
      <c r="K6416" s="2">
        <f>I6416*FARMER_RATE+J6416*TEMP_WORKER_RATE</f>
        <v>87187.847269680962</v>
      </c>
      <c r="L6416" s="2">
        <f>A6416*PRICE_TOM+B6416*PRICE_CAR+C6416*PRICE_MES</f>
        <v>184998</v>
      </c>
      <c r="M6416" s="2">
        <f>A6416*FERT_BED_TOM+B6416*FERT_BED_CAR+C6416*FERT_BED_MES</f>
        <v>38280</v>
      </c>
      <c r="N6416" s="6">
        <f>IF(AND(D6416&lt;=TOTAL_BEDS,J6416&lt;=TEMP_WORKER_MAX*TEMP_WORKER_HRS),1,0)</f>
        <v>1</v>
      </c>
      <c r="O6416" s="2">
        <f>L6416-M6416-K6416-FIXED_COSTS</f>
        <v>39530.152730319038</v>
      </c>
      <c r="P6416" s="2">
        <f>IF(N6416=1,O6416,"")</f>
        <v>39530.152730319038</v>
      </c>
    </row>
    <row r="6417">
      <c r="A6417" s="6">
        <v>9</v>
      </c>
      <c r="B6417" s="6">
        <v>17</v>
      </c>
      <c r="C6417" s="6">
        <v>27</v>
      </c>
      <c r="D6417" s="6">
        <f>A6417+B6417+C6417</f>
        <v>53</v>
      </c>
      <c r="E6417" s="5">
        <f>IF(A6417=0,0,A6417*LABOR_HRS_WK_TOM*SEASON_WEEKS*(1+DIM_PCT_TOM)^A6417)</f>
        <v>1909.9376297100016</v>
      </c>
      <c r="F6417" s="5">
        <f>IF(B6417=0,0,B6417*LABOR_HRS_WK_CAR*SEASON_WEEKS*(1+DIM_PCT_CAR)^B6417)</f>
        <v>776.02531320030891</v>
      </c>
      <c r="G6417" s="5">
        <f>IF(C6417=0,0,C6417*LABOR_HRS_WK_MES*SEASON_WEEKS*(1+DIM_PCT_MES)^C6417)</f>
        <v>1699.19076434307</v>
      </c>
      <c r="H6417" s="5">
        <f>E6417+F6417+G6417</f>
        <v>4385.1537072533811</v>
      </c>
      <c r="I6417" s="5">
        <f>MIN(H6417,FARMER_HRS)</f>
        <v>720</v>
      </c>
      <c r="J6417" s="5">
        <f>MAX(0,H6417-FARMER_HRS)</f>
        <v>3665.1537072533811</v>
      </c>
      <c r="K6417" s="2">
        <f>I6417*FARMER_RATE+J6417*TEMP_WORKER_RATE</f>
        <v>88631.140750926745</v>
      </c>
      <c r="L6417" s="2">
        <f>A6417*PRICE_TOM+B6417*PRICE_CAR+C6417*PRICE_MES</f>
        <v>187698</v>
      </c>
      <c r="M6417" s="2">
        <f>A6417*FERT_BED_TOM+B6417*FERT_BED_CAR+C6417*FERT_BED_MES</f>
        <v>39160</v>
      </c>
      <c r="N6417" s="6">
        <f>IF(AND(D6417&lt;=TOTAL_BEDS,J6417&lt;=TEMP_WORKER_MAX*TEMP_WORKER_HRS),1,0)</f>
        <v>1</v>
      </c>
      <c r="O6417" s="2">
        <f>L6417-M6417-K6417-FIXED_COSTS</f>
        <v>39906.859249073255</v>
      </c>
      <c r="P6417" s="2">
        <f>IF(N6417=1,O6417,"")</f>
        <v>39906.859249073255</v>
      </c>
    </row>
    <row r="6418">
      <c r="A6418" s="6">
        <v>9</v>
      </c>
      <c r="B6418" s="6">
        <v>17</v>
      </c>
      <c r="C6418" s="6">
        <v>28</v>
      </c>
      <c r="D6418" s="6">
        <f>A6418+B6418+C6418</f>
        <v>54</v>
      </c>
      <c r="E6418" s="5">
        <f>IF(A6418=0,0,A6418*LABOR_HRS_WK_TOM*SEASON_WEEKS*(1+DIM_PCT_TOM)^A6418)</f>
        <v>1909.9376297100016</v>
      </c>
      <c r="F6418" s="5">
        <f>IF(B6418=0,0,B6418*LABOR_HRS_WK_CAR*SEASON_WEEKS*(1+DIM_PCT_CAR)^B6418)</f>
        <v>776.02531320030891</v>
      </c>
      <c r="G6418" s="5">
        <f>IF(C6418=0,0,C6418*LABOR_HRS_WK_MES*SEASON_WEEKS*(1+DIM_PCT_MES)^C6418)</f>
        <v>1784.1503025602233</v>
      </c>
      <c r="H6418" s="5">
        <f>E6418+F6418+G6418</f>
        <v>4470.1132454705339</v>
      </c>
      <c r="I6418" s="5">
        <f>MIN(H6418,FARMER_HRS)</f>
        <v>720</v>
      </c>
      <c r="J6418" s="5">
        <f>MAX(0,H6418-FARMER_HRS)</f>
        <v>3750.1132454705339</v>
      </c>
      <c r="K6418" s="2">
        <f>I6418*FARMER_RATE+J6418*TEMP_WORKER_RATE</f>
        <v>90106.132733863429</v>
      </c>
      <c r="L6418" s="2">
        <f>A6418*PRICE_TOM+B6418*PRICE_CAR+C6418*PRICE_MES</f>
        <v>190398</v>
      </c>
      <c r="M6418" s="2">
        <f>A6418*FERT_BED_TOM+B6418*FERT_BED_CAR+C6418*FERT_BED_MES</f>
        <v>40040</v>
      </c>
      <c r="N6418" s="6">
        <f>IF(AND(D6418&lt;=TOTAL_BEDS,J6418&lt;=TEMP_WORKER_MAX*TEMP_WORKER_HRS),1,0)</f>
        <v>1</v>
      </c>
      <c r="O6418" s="2">
        <f>L6418-M6418-K6418-FIXED_COSTS</f>
        <v>40251.867266136571</v>
      </c>
      <c r="P6418" s="2">
        <f>IF(N6418=1,O6418,"")</f>
        <v>40251.867266136571</v>
      </c>
    </row>
    <row r="6419">
      <c r="A6419" s="6">
        <v>9</v>
      </c>
      <c r="B6419" s="6">
        <v>17</v>
      </c>
      <c r="C6419" s="6">
        <v>29</v>
      </c>
      <c r="D6419" s="6">
        <f>A6419+B6419+C6419</f>
        <v>55</v>
      </c>
      <c r="E6419" s="5">
        <f>IF(A6419=0,0,A6419*LABOR_HRS_WK_TOM*SEASON_WEEKS*(1+DIM_PCT_TOM)^A6419)</f>
        <v>1909.9376297100016</v>
      </c>
      <c r="F6419" s="5">
        <f>IF(B6419=0,0,B6419*LABOR_HRS_WK_CAR*SEASON_WEEKS*(1+DIM_PCT_CAR)^B6419)</f>
        <v>776.02531320030891</v>
      </c>
      <c r="G6419" s="5">
        <f>IF(C6419=0,0,C6419*LABOR_HRS_WK_MES*SEASON_WEEKS*(1+DIM_PCT_MES)^C6419)</f>
        <v>1870.9683306758766</v>
      </c>
      <c r="H6419" s="5">
        <f>E6419+F6419+G6419</f>
        <v>4556.9312735861877</v>
      </c>
      <c r="I6419" s="5">
        <f>MIN(H6419,FARMER_HRS)</f>
        <v>720</v>
      </c>
      <c r="J6419" s="5">
        <f>MAX(0,H6419-FARMER_HRS)</f>
        <v>3836.9312735861877</v>
      </c>
      <c r="K6419" s="2">
        <f>I6419*FARMER_RATE+J6419*TEMP_WORKER_RATE</f>
        <v>91613.390166426863</v>
      </c>
      <c r="L6419" s="2">
        <f>A6419*PRICE_TOM+B6419*PRICE_CAR+C6419*PRICE_MES</f>
        <v>193098</v>
      </c>
      <c r="M6419" s="2">
        <f>A6419*FERT_BED_TOM+B6419*FERT_BED_CAR+C6419*FERT_BED_MES</f>
        <v>40920</v>
      </c>
      <c r="N6419" s="6">
        <f>IF(AND(D6419&lt;=TOTAL_BEDS,J6419&lt;=TEMP_WORKER_MAX*TEMP_WORKER_HRS),1,0)</f>
        <v>1</v>
      </c>
      <c r="O6419" s="2">
        <f>L6419-M6419-K6419-FIXED_COSTS</f>
        <v>40564.609833573137</v>
      </c>
      <c r="P6419" s="2">
        <f>IF(N6419=1,O6419,"")</f>
        <v>40564.609833573137</v>
      </c>
    </row>
    <row r="6420">
      <c r="A6420" s="6">
        <v>9</v>
      </c>
      <c r="B6420" s="6">
        <v>17</v>
      </c>
      <c r="C6420" s="6">
        <v>30</v>
      </c>
      <c r="D6420" s="6">
        <f>A6420+B6420+C6420</f>
        <v>56</v>
      </c>
      <c r="E6420" s="5">
        <f>IF(A6420=0,0,A6420*LABOR_HRS_WK_TOM*SEASON_WEEKS*(1+DIM_PCT_TOM)^A6420)</f>
        <v>1909.9376297100016</v>
      </c>
      <c r="F6420" s="5">
        <f>IF(B6420=0,0,B6420*LABOR_HRS_WK_CAR*SEASON_WEEKS*(1+DIM_PCT_CAR)^B6420)</f>
        <v>776.02531320030891</v>
      </c>
      <c r="G6420" s="5">
        <f>IF(C6420=0,0,C6420*LABOR_HRS_WK_MES*SEASON_WEEKS*(1+DIM_PCT_MES)^C6420)</f>
        <v>1959.6780360096466</v>
      </c>
      <c r="H6420" s="5">
        <f>E6420+F6420+G6420</f>
        <v>4645.640978919957</v>
      </c>
      <c r="I6420" s="5">
        <f>MIN(H6420,FARMER_HRS)</f>
        <v>720</v>
      </c>
      <c r="J6420" s="5">
        <f>MAX(0,H6420-FARMER_HRS)</f>
        <v>3925.640978919957</v>
      </c>
      <c r="K6420" s="2">
        <f>I6420*FARMER_RATE+J6420*TEMP_WORKER_RATE</f>
        <v>93153.489217360358</v>
      </c>
      <c r="L6420" s="2">
        <f>A6420*PRICE_TOM+B6420*PRICE_CAR+C6420*PRICE_MES</f>
        <v>195798</v>
      </c>
      <c r="M6420" s="2">
        <f>A6420*FERT_BED_TOM+B6420*FERT_BED_CAR+C6420*FERT_BED_MES</f>
        <v>41800</v>
      </c>
      <c r="N6420" s="6">
        <f>IF(AND(D6420&lt;=TOTAL_BEDS,J6420&lt;=TEMP_WORKER_MAX*TEMP_WORKER_HRS),1,0)</f>
        <v>1</v>
      </c>
      <c r="O6420" s="2">
        <f>L6420-M6420-K6420-FIXED_COSTS</f>
        <v>40844.510782639642</v>
      </c>
      <c r="P6420" s="2">
        <f>IF(N6420=1,O6420,"")</f>
        <v>40844.510782639642</v>
      </c>
    </row>
    <row r="6421">
      <c r="A6421" s="6">
        <v>9</v>
      </c>
      <c r="B6421" s="6">
        <v>18</v>
      </c>
      <c r="C6421" s="6">
        <v>0</v>
      </c>
      <c r="D6421" s="6">
        <f>A6421+B6421+C6421</f>
        <v>27</v>
      </c>
      <c r="E6421" s="5">
        <f>IF(A6421=0,0,A6421*LABOR_HRS_WK_TOM*SEASON_WEEKS*(1+DIM_PCT_TOM)^A6421)</f>
        <v>1909.9376297100016</v>
      </c>
      <c r="F6421" s="5">
        <f>IF(B6421=0,0,B6421*LABOR_HRS_WK_CAR*SEASON_WEEKS*(1+DIM_PCT_CAR)^B6421)</f>
        <v>842.21570756151152</v>
      </c>
      <c r="G6421" s="5">
        <f>IF(C6421=0,0,C6421*LABOR_HRS_WK_MES*SEASON_WEEKS*(1+DIM_PCT_MES)^C6421)</f>
        <v>0</v>
      </c>
      <c r="H6421" s="5">
        <f>E6421+F6421+G6421</f>
        <v>2752.153337271513</v>
      </c>
      <c r="I6421" s="5">
        <f>MIN(H6421,FARMER_HRS)</f>
        <v>720</v>
      </c>
      <c r="J6421" s="5">
        <f>MAX(0,H6421-FARMER_HRS)</f>
        <v>2032.153337271513</v>
      </c>
      <c r="K6421" s="2">
        <f>I6421*FARMER_RATE+J6421*TEMP_WORKER_RATE</f>
        <v>60280.439883185987</v>
      </c>
      <c r="L6421" s="2">
        <f>A6421*PRICE_TOM+B6421*PRICE_CAR+C6421*PRICE_MES</f>
        <v>116892</v>
      </c>
      <c r="M6421" s="2">
        <f>A6421*FERT_BED_TOM+B6421*FERT_BED_CAR+C6421*FERT_BED_MES</f>
        <v>15840</v>
      </c>
      <c r="N6421" s="6">
        <f>IF(AND(D6421&lt;=TOTAL_BEDS,J6421&lt;=TEMP_WORKER_MAX*TEMP_WORKER_HRS),1,0)</f>
        <v>1</v>
      </c>
      <c r="O6421" s="2">
        <f>L6421-M6421-K6421-FIXED_COSTS</f>
        <v>20771.560116814013</v>
      </c>
      <c r="P6421" s="2">
        <f>IF(N6421=1,O6421,"")</f>
        <v>20771.560116814013</v>
      </c>
    </row>
    <row r="6422">
      <c r="A6422" s="6">
        <v>9</v>
      </c>
      <c r="B6422" s="6">
        <v>18</v>
      </c>
      <c r="C6422" s="6">
        <v>1</v>
      </c>
      <c r="D6422" s="6">
        <f>A6422+B6422+C6422</f>
        <v>28</v>
      </c>
      <c r="E6422" s="5">
        <f>IF(A6422=0,0,A6422*LABOR_HRS_WK_TOM*SEASON_WEEKS*(1+DIM_PCT_TOM)^A6422)</f>
        <v>1909.9376297100016</v>
      </c>
      <c r="F6422" s="5">
        <f>IF(B6422=0,0,B6422*LABOR_HRS_WK_CAR*SEASON_WEEKS*(1+DIM_PCT_CAR)^B6422)</f>
        <v>842.21570756151152</v>
      </c>
      <c r="G6422" s="5">
        <f>IF(C6422=0,0,C6422*LABOR_HRS_WK_MES*SEASON_WEEKS*(1+DIM_PCT_MES)^C6422)</f>
        <v>45.5625</v>
      </c>
      <c r="H6422" s="5">
        <f>E6422+F6422+G6422</f>
        <v>2797.715837271513</v>
      </c>
      <c r="I6422" s="5">
        <f>MIN(H6422,FARMER_HRS)</f>
        <v>720</v>
      </c>
      <c r="J6422" s="5">
        <f>MAX(0,H6422-FARMER_HRS)</f>
        <v>2077.715837271513</v>
      </c>
      <c r="K6422" s="2">
        <f>I6422*FARMER_RATE+J6422*TEMP_WORKER_RATE</f>
        <v>61071.455508185987</v>
      </c>
      <c r="L6422" s="2">
        <f>A6422*PRICE_TOM+B6422*PRICE_CAR+C6422*PRICE_MES</f>
        <v>119592</v>
      </c>
      <c r="M6422" s="2">
        <f>A6422*FERT_BED_TOM+B6422*FERT_BED_CAR+C6422*FERT_BED_MES</f>
        <v>16720</v>
      </c>
      <c r="N6422" s="6">
        <f>IF(AND(D6422&lt;=TOTAL_BEDS,J6422&lt;=TEMP_WORKER_MAX*TEMP_WORKER_HRS),1,0)</f>
        <v>1</v>
      </c>
      <c r="O6422" s="2">
        <f>L6422-M6422-K6422-FIXED_COSTS</f>
        <v>21800.544491814013</v>
      </c>
      <c r="P6422" s="2">
        <f>IF(N6422=1,O6422,"")</f>
        <v>21800.544491814013</v>
      </c>
    </row>
    <row r="6423">
      <c r="A6423" s="6">
        <v>9</v>
      </c>
      <c r="B6423" s="6">
        <v>18</v>
      </c>
      <c r="C6423" s="6">
        <v>2</v>
      </c>
      <c r="D6423" s="6">
        <f>A6423+B6423+C6423</f>
        <v>29</v>
      </c>
      <c r="E6423" s="5">
        <f>IF(A6423=0,0,A6423*LABOR_HRS_WK_TOM*SEASON_WEEKS*(1+DIM_PCT_TOM)^A6423)</f>
        <v>1909.9376297100016</v>
      </c>
      <c r="F6423" s="5">
        <f>IF(B6423=0,0,B6423*LABOR_HRS_WK_CAR*SEASON_WEEKS*(1+DIM_PCT_CAR)^B6423)</f>
        <v>842.21570756151152</v>
      </c>
      <c r="G6423" s="5">
        <f>IF(C6423=0,0,C6423*LABOR_HRS_WK_MES*SEASON_WEEKS*(1+DIM_PCT_MES)^C6423)</f>
        <v>92.2640625</v>
      </c>
      <c r="H6423" s="5">
        <f>E6423+F6423+G6423</f>
        <v>2844.4173997715129</v>
      </c>
      <c r="I6423" s="5">
        <f>MIN(H6423,FARMER_HRS)</f>
        <v>720</v>
      </c>
      <c r="J6423" s="5">
        <f>MAX(0,H6423-FARMER_HRS)</f>
        <v>2124.4173997715129</v>
      </c>
      <c r="K6423" s="2">
        <f>I6423*FARMER_RATE+J6423*TEMP_WORKER_RATE</f>
        <v>61882.246523810987</v>
      </c>
      <c r="L6423" s="2">
        <f>A6423*PRICE_TOM+B6423*PRICE_CAR+C6423*PRICE_MES</f>
        <v>122292</v>
      </c>
      <c r="M6423" s="2">
        <f>A6423*FERT_BED_TOM+B6423*FERT_BED_CAR+C6423*FERT_BED_MES</f>
        <v>17600</v>
      </c>
      <c r="N6423" s="6">
        <f>IF(AND(D6423&lt;=TOTAL_BEDS,J6423&lt;=TEMP_WORKER_MAX*TEMP_WORKER_HRS),1,0)</f>
        <v>1</v>
      </c>
      <c r="O6423" s="2">
        <f>L6423-M6423-K6423-FIXED_COSTS</f>
        <v>22809.753476189013</v>
      </c>
      <c r="P6423" s="2">
        <f>IF(N6423=1,O6423,"")</f>
        <v>22809.753476189013</v>
      </c>
    </row>
    <row r="6424">
      <c r="A6424" s="6">
        <v>9</v>
      </c>
      <c r="B6424" s="6">
        <v>18</v>
      </c>
      <c r="C6424" s="6">
        <v>3</v>
      </c>
      <c r="D6424" s="6">
        <f>A6424+B6424+C6424</f>
        <v>30</v>
      </c>
      <c r="E6424" s="5">
        <f>IF(A6424=0,0,A6424*LABOR_HRS_WK_TOM*SEASON_WEEKS*(1+DIM_PCT_TOM)^A6424)</f>
        <v>1909.9376297100016</v>
      </c>
      <c r="F6424" s="5">
        <f>IF(B6424=0,0,B6424*LABOR_HRS_WK_CAR*SEASON_WEEKS*(1+DIM_PCT_CAR)^B6424)</f>
        <v>842.21570756151152</v>
      </c>
      <c r="G6424" s="5">
        <f>IF(C6424=0,0,C6424*LABOR_HRS_WK_MES*SEASON_WEEKS*(1+DIM_PCT_MES)^C6424)</f>
        <v>140.12604492187498</v>
      </c>
      <c r="H6424" s="5">
        <f>E6424+F6424+G6424</f>
        <v>2892.2793821933878</v>
      </c>
      <c r="I6424" s="5">
        <f>MIN(H6424,FARMER_HRS)</f>
        <v>720</v>
      </c>
      <c r="J6424" s="5">
        <f>MAX(0,H6424-FARMER_HRS)</f>
        <v>2172.2793821933878</v>
      </c>
      <c r="K6424" s="2">
        <f>I6424*FARMER_RATE+J6424*TEMP_WORKER_RATE</f>
        <v>62713.183718635206</v>
      </c>
      <c r="L6424" s="2">
        <f>A6424*PRICE_TOM+B6424*PRICE_CAR+C6424*PRICE_MES</f>
        <v>124992</v>
      </c>
      <c r="M6424" s="2">
        <f>A6424*FERT_BED_TOM+B6424*FERT_BED_CAR+C6424*FERT_BED_MES</f>
        <v>18480</v>
      </c>
      <c r="N6424" s="6">
        <f>IF(AND(D6424&lt;=TOTAL_BEDS,J6424&lt;=TEMP_WORKER_MAX*TEMP_WORKER_HRS),1,0)</f>
        <v>1</v>
      </c>
      <c r="O6424" s="2">
        <f>L6424-M6424-K6424-FIXED_COSTS</f>
        <v>23798.816281364794</v>
      </c>
      <c r="P6424" s="2">
        <f>IF(N6424=1,O6424,"")</f>
        <v>23798.816281364794</v>
      </c>
    </row>
    <row r="6425">
      <c r="A6425" s="6">
        <v>9</v>
      </c>
      <c r="B6425" s="6">
        <v>18</v>
      </c>
      <c r="C6425" s="6">
        <v>4</v>
      </c>
      <c r="D6425" s="6">
        <f>A6425+B6425+C6425</f>
        <v>31</v>
      </c>
      <c r="E6425" s="5">
        <f>IF(A6425=0,0,A6425*LABOR_HRS_WK_TOM*SEASON_WEEKS*(1+DIM_PCT_TOM)^A6425)</f>
        <v>1909.9376297100016</v>
      </c>
      <c r="F6425" s="5">
        <f>IF(B6425=0,0,B6425*LABOR_HRS_WK_CAR*SEASON_WEEKS*(1+DIM_PCT_CAR)^B6425)</f>
        <v>842.21570756151152</v>
      </c>
      <c r="G6425" s="5">
        <f>IF(C6425=0,0,C6425*LABOR_HRS_WK_MES*SEASON_WEEKS*(1+DIM_PCT_MES)^C6425)</f>
        <v>189.17016064453119</v>
      </c>
      <c r="H6425" s="5">
        <f>E6425+F6425+G6425</f>
        <v>2941.3234979160443</v>
      </c>
      <c r="I6425" s="5">
        <f>MIN(H6425,FARMER_HRS)</f>
        <v>720</v>
      </c>
      <c r="J6425" s="5">
        <f>MAX(0,H6425-FARMER_HRS)</f>
        <v>2221.3234979160443</v>
      </c>
      <c r="K6425" s="2">
        <f>I6425*FARMER_RATE+J6425*TEMP_WORKER_RATE</f>
        <v>63564.644061042432</v>
      </c>
      <c r="L6425" s="2">
        <f>A6425*PRICE_TOM+B6425*PRICE_CAR+C6425*PRICE_MES</f>
        <v>127692</v>
      </c>
      <c r="M6425" s="2">
        <f>A6425*FERT_BED_TOM+B6425*FERT_BED_CAR+C6425*FERT_BED_MES</f>
        <v>19360</v>
      </c>
      <c r="N6425" s="6">
        <f>IF(AND(D6425&lt;=TOTAL_BEDS,J6425&lt;=TEMP_WORKER_MAX*TEMP_WORKER_HRS),1,0)</f>
        <v>1</v>
      </c>
      <c r="O6425" s="2">
        <f>L6425-M6425-K6425-FIXED_COSTS</f>
        <v>24767.355938957568</v>
      </c>
      <c r="P6425" s="2">
        <f>IF(N6425=1,O6425,"")</f>
        <v>24767.355938957568</v>
      </c>
    </row>
    <row r="6426">
      <c r="A6426" s="6">
        <v>9</v>
      </c>
      <c r="B6426" s="6">
        <v>18</v>
      </c>
      <c r="C6426" s="6">
        <v>5</v>
      </c>
      <c r="D6426" s="6">
        <f>A6426+B6426+C6426</f>
        <v>32</v>
      </c>
      <c r="E6426" s="5">
        <f>IF(A6426=0,0,A6426*LABOR_HRS_WK_TOM*SEASON_WEEKS*(1+DIM_PCT_TOM)^A6426)</f>
        <v>1909.9376297100016</v>
      </c>
      <c r="F6426" s="5">
        <f>IF(B6426=0,0,B6426*LABOR_HRS_WK_CAR*SEASON_WEEKS*(1+DIM_PCT_CAR)^B6426)</f>
        <v>842.21570756151152</v>
      </c>
      <c r="G6426" s="5">
        <f>IF(C6426=0,0,C6426*LABOR_HRS_WK_MES*SEASON_WEEKS*(1+DIM_PCT_MES)^C6426)</f>
        <v>239.41848456573481</v>
      </c>
      <c r="H6426" s="5">
        <f>E6426+F6426+G6426</f>
        <v>2991.5718218372476</v>
      </c>
      <c r="I6426" s="5">
        <f>MIN(H6426,FARMER_HRS)</f>
        <v>720</v>
      </c>
      <c r="J6426" s="5">
        <f>MAX(0,H6426-FARMER_HRS)</f>
        <v>2271.5718218372476</v>
      </c>
      <c r="K6426" s="2">
        <f>I6426*FARMER_RATE+J6426*TEMP_WORKER_RATE</f>
        <v>64437.010795785551</v>
      </c>
      <c r="L6426" s="2">
        <f>A6426*PRICE_TOM+B6426*PRICE_CAR+C6426*PRICE_MES</f>
        <v>130392</v>
      </c>
      <c r="M6426" s="2">
        <f>A6426*FERT_BED_TOM+B6426*FERT_BED_CAR+C6426*FERT_BED_MES</f>
        <v>20240</v>
      </c>
      <c r="N6426" s="6">
        <f>IF(AND(D6426&lt;=TOTAL_BEDS,J6426&lt;=TEMP_WORKER_MAX*TEMP_WORKER_HRS),1,0)</f>
        <v>1</v>
      </c>
      <c r="O6426" s="2">
        <f>L6426-M6426-K6426-FIXED_COSTS</f>
        <v>25714.989204214449</v>
      </c>
      <c r="P6426" s="2">
        <f>IF(N6426=1,O6426,"")</f>
        <v>25714.989204214449</v>
      </c>
    </row>
    <row r="6427">
      <c r="A6427" s="6">
        <v>9</v>
      </c>
      <c r="B6427" s="6">
        <v>18</v>
      </c>
      <c r="C6427" s="6">
        <v>6</v>
      </c>
      <c r="D6427" s="6">
        <f>A6427+B6427+C6427</f>
        <v>33</v>
      </c>
      <c r="E6427" s="5">
        <f>IF(A6427=0,0,A6427*LABOR_HRS_WK_TOM*SEASON_WEEKS*(1+DIM_PCT_TOM)^A6427)</f>
        <v>1909.9376297100016</v>
      </c>
      <c r="F6427" s="5">
        <f>IF(B6427=0,0,B6427*LABOR_HRS_WK_CAR*SEASON_WEEKS*(1+DIM_PCT_CAR)^B6427)</f>
        <v>842.21570756151152</v>
      </c>
      <c r="G6427" s="5">
        <f>IF(C6427=0,0,C6427*LABOR_HRS_WK_MES*SEASON_WEEKS*(1+DIM_PCT_MES)^C6427)</f>
        <v>290.89345874736773</v>
      </c>
      <c r="H6427" s="5">
        <f>E6427+F6427+G6427</f>
        <v>3043.0467960188807</v>
      </c>
      <c r="I6427" s="5">
        <f>MIN(H6427,FARMER_HRS)</f>
        <v>720</v>
      </c>
      <c r="J6427" s="5">
        <f>MAX(0,H6427-FARMER_HRS)</f>
        <v>2323.0467960188807</v>
      </c>
      <c r="K6427" s="2">
        <f>I6427*FARMER_RATE+J6427*TEMP_WORKER_RATE</f>
        <v>65330.67354199446</v>
      </c>
      <c r="L6427" s="2">
        <f>A6427*PRICE_TOM+B6427*PRICE_CAR+C6427*PRICE_MES</f>
        <v>133092</v>
      </c>
      <c r="M6427" s="2">
        <f>A6427*FERT_BED_TOM+B6427*FERT_BED_CAR+C6427*FERT_BED_MES</f>
        <v>21120</v>
      </c>
      <c r="N6427" s="6">
        <f>IF(AND(D6427&lt;=TOTAL_BEDS,J6427&lt;=TEMP_WORKER_MAX*TEMP_WORKER_HRS),1,0)</f>
        <v>1</v>
      </c>
      <c r="O6427" s="2">
        <f>L6427-M6427-K6427-FIXED_COSTS</f>
        <v>26641.32645800554</v>
      </c>
      <c r="P6427" s="2">
        <f>IF(N6427=1,O6427,"")</f>
        <v>26641.32645800554</v>
      </c>
    </row>
    <row r="6428">
      <c r="A6428" s="6">
        <v>9</v>
      </c>
      <c r="B6428" s="6">
        <v>18</v>
      </c>
      <c r="C6428" s="6">
        <v>7</v>
      </c>
      <c r="D6428" s="6">
        <f>A6428+B6428+C6428</f>
        <v>34</v>
      </c>
      <c r="E6428" s="5">
        <f>IF(A6428=0,0,A6428*LABOR_HRS_WK_TOM*SEASON_WEEKS*(1+DIM_PCT_TOM)^A6428)</f>
        <v>1909.9376297100016</v>
      </c>
      <c r="F6428" s="5">
        <f>IF(B6428=0,0,B6428*LABOR_HRS_WK_CAR*SEASON_WEEKS*(1+DIM_PCT_CAR)^B6428)</f>
        <v>842.21570756151152</v>
      </c>
      <c r="G6428" s="5">
        <f>IF(C6428=0,0,C6428*LABOR_HRS_WK_MES*SEASON_WEEKS*(1+DIM_PCT_MES)^C6428)</f>
        <v>343.61789814532818</v>
      </c>
      <c r="H6428" s="5">
        <f>E6428+F6428+G6428</f>
        <v>3095.7712354168411</v>
      </c>
      <c r="I6428" s="5">
        <f>MIN(H6428,FARMER_HRS)</f>
        <v>720</v>
      </c>
      <c r="J6428" s="5">
        <f>MAX(0,H6428-FARMER_HRS)</f>
        <v>2375.7712354168411</v>
      </c>
      <c r="K6428" s="2">
        <f>I6428*FARMER_RATE+J6428*TEMP_WORKER_RATE</f>
        <v>66246.02839265349</v>
      </c>
      <c r="L6428" s="2">
        <f>A6428*PRICE_TOM+B6428*PRICE_CAR+C6428*PRICE_MES</f>
        <v>135792</v>
      </c>
      <c r="M6428" s="2">
        <f>A6428*FERT_BED_TOM+B6428*FERT_BED_CAR+C6428*FERT_BED_MES</f>
        <v>22000</v>
      </c>
      <c r="N6428" s="6">
        <f>IF(AND(D6428&lt;=TOTAL_BEDS,J6428&lt;=TEMP_WORKER_MAX*TEMP_WORKER_HRS),1,0)</f>
        <v>1</v>
      </c>
      <c r="O6428" s="2">
        <f>L6428-M6428-K6428-FIXED_COSTS</f>
        <v>27545.97160734651</v>
      </c>
      <c r="P6428" s="2">
        <f>IF(N6428=1,O6428,"")</f>
        <v>27545.97160734651</v>
      </c>
    </row>
    <row r="6429">
      <c r="A6429" s="6">
        <v>9</v>
      </c>
      <c r="B6429" s="6">
        <v>18</v>
      </c>
      <c r="C6429" s="6">
        <v>8</v>
      </c>
      <c r="D6429" s="6">
        <f>A6429+B6429+C6429</f>
        <v>35</v>
      </c>
      <c r="E6429" s="5">
        <f>IF(A6429=0,0,A6429*LABOR_HRS_WK_TOM*SEASON_WEEKS*(1+DIM_PCT_TOM)^A6429)</f>
        <v>1909.9376297100016</v>
      </c>
      <c r="F6429" s="5">
        <f>IF(B6429=0,0,B6429*LABOR_HRS_WK_CAR*SEASON_WEEKS*(1+DIM_PCT_CAR)^B6429)</f>
        <v>842.21570756151152</v>
      </c>
      <c r="G6429" s="5">
        <f>IF(C6429=0,0,C6429*LABOR_HRS_WK_MES*SEASON_WEEKS*(1+DIM_PCT_MES)^C6429)</f>
        <v>397.61499642530833</v>
      </c>
      <c r="H6429" s="5">
        <f>E6429+F6429+G6429</f>
        <v>3149.7683336968212</v>
      </c>
      <c r="I6429" s="5">
        <f>MIN(H6429,FARMER_HRS)</f>
        <v>720</v>
      </c>
      <c r="J6429" s="5">
        <f>MAX(0,H6429-FARMER_HRS)</f>
        <v>2429.7683336968212</v>
      </c>
      <c r="K6429" s="2">
        <f>I6429*FARMER_RATE+J6429*TEMP_WORKER_RATE</f>
        <v>67183.47801556981</v>
      </c>
      <c r="L6429" s="2">
        <f>A6429*PRICE_TOM+B6429*PRICE_CAR+C6429*PRICE_MES</f>
        <v>138492</v>
      </c>
      <c r="M6429" s="2">
        <f>A6429*FERT_BED_TOM+B6429*FERT_BED_CAR+C6429*FERT_BED_MES</f>
        <v>22880</v>
      </c>
      <c r="N6429" s="6">
        <f>IF(AND(D6429&lt;=TOTAL_BEDS,J6429&lt;=TEMP_WORKER_MAX*TEMP_WORKER_HRS),1,0)</f>
        <v>1</v>
      </c>
      <c r="O6429" s="2">
        <f>L6429-M6429-K6429-FIXED_COSTS</f>
        <v>28428.52198443019</v>
      </c>
      <c r="P6429" s="2">
        <f>IF(N6429=1,O6429,"")</f>
        <v>28428.52198443019</v>
      </c>
    </row>
    <row r="6430">
      <c r="A6430" s="6">
        <v>9</v>
      </c>
      <c r="B6430" s="6">
        <v>18</v>
      </c>
      <c r="C6430" s="6">
        <v>9</v>
      </c>
      <c r="D6430" s="6">
        <f>A6430+B6430+C6430</f>
        <v>36</v>
      </c>
      <c r="E6430" s="5">
        <f>IF(A6430=0,0,A6430*LABOR_HRS_WK_TOM*SEASON_WEEKS*(1+DIM_PCT_TOM)^A6430)</f>
        <v>1909.9376297100016</v>
      </c>
      <c r="F6430" s="5">
        <f>IF(B6430=0,0,B6430*LABOR_HRS_WK_CAR*SEASON_WEEKS*(1+DIM_PCT_CAR)^B6430)</f>
        <v>842.21570756151152</v>
      </c>
      <c r="G6430" s="5">
        <f>IF(C6430=0,0,C6430*LABOR_HRS_WK_MES*SEASON_WEEKS*(1+DIM_PCT_MES)^C6430)</f>
        <v>452.90833186570273</v>
      </c>
      <c r="H6430" s="5">
        <f>E6430+F6430+G6430</f>
        <v>3205.0616691372156</v>
      </c>
      <c r="I6430" s="5">
        <f>MIN(H6430,FARMER_HRS)</f>
        <v>720</v>
      </c>
      <c r="J6430" s="5">
        <f>MAX(0,H6430-FARMER_HRS)</f>
        <v>2485.0616691372156</v>
      </c>
      <c r="K6430" s="2">
        <f>I6430*FARMER_RATE+J6430*TEMP_WORKER_RATE</f>
        <v>68143.431755854428</v>
      </c>
      <c r="L6430" s="2">
        <f>A6430*PRICE_TOM+B6430*PRICE_CAR+C6430*PRICE_MES</f>
        <v>141192</v>
      </c>
      <c r="M6430" s="2">
        <f>A6430*FERT_BED_TOM+B6430*FERT_BED_CAR+C6430*FERT_BED_MES</f>
        <v>23760</v>
      </c>
      <c r="N6430" s="6">
        <f>IF(AND(D6430&lt;=TOTAL_BEDS,J6430&lt;=TEMP_WORKER_MAX*TEMP_WORKER_HRS),1,0)</f>
        <v>1</v>
      </c>
      <c r="O6430" s="2">
        <f>L6430-M6430-K6430-FIXED_COSTS</f>
        <v>29288.568244145572</v>
      </c>
      <c r="P6430" s="2">
        <f>IF(N6430=1,O6430,"")</f>
        <v>29288.568244145572</v>
      </c>
    </row>
    <row r="6431">
      <c r="A6431" s="6">
        <v>9</v>
      </c>
      <c r="B6431" s="6">
        <v>18</v>
      </c>
      <c r="C6431" s="6">
        <v>10</v>
      </c>
      <c r="D6431" s="6">
        <f>A6431+B6431+C6431</f>
        <v>37</v>
      </c>
      <c r="E6431" s="5">
        <f>IF(A6431=0,0,A6431*LABOR_HRS_WK_TOM*SEASON_WEEKS*(1+DIM_PCT_TOM)^A6431)</f>
        <v>1909.9376297100016</v>
      </c>
      <c r="F6431" s="5">
        <f>IF(B6431=0,0,B6431*LABOR_HRS_WK_CAR*SEASON_WEEKS*(1+DIM_PCT_CAR)^B6431)</f>
        <v>842.21570756151152</v>
      </c>
      <c r="G6431" s="5">
        <f>IF(C6431=0,0,C6431*LABOR_HRS_WK_MES*SEASON_WEEKS*(1+DIM_PCT_MES)^C6431)</f>
        <v>509.52187334891551</v>
      </c>
      <c r="H6431" s="5">
        <f>E6431+F6431+G6431</f>
        <v>3261.6752106204285</v>
      </c>
      <c r="I6431" s="5">
        <f>MIN(H6431,FARMER_HRS)</f>
        <v>720</v>
      </c>
      <c r="J6431" s="5">
        <f>MAX(0,H6431-FARMER_HRS)</f>
        <v>2541.6752106204285</v>
      </c>
      <c r="K6431" s="2">
        <f>I6431*FARMER_RATE+J6431*TEMP_WORKER_RATE</f>
        <v>69126.30573993799</v>
      </c>
      <c r="L6431" s="2">
        <f>A6431*PRICE_TOM+B6431*PRICE_CAR+C6431*PRICE_MES</f>
        <v>143892</v>
      </c>
      <c r="M6431" s="2">
        <f>A6431*FERT_BED_TOM+B6431*FERT_BED_CAR+C6431*FERT_BED_MES</f>
        <v>24640</v>
      </c>
      <c r="N6431" s="6">
        <f>IF(AND(D6431&lt;=TOTAL_BEDS,J6431&lt;=TEMP_WORKER_MAX*TEMP_WORKER_HRS),1,0)</f>
        <v>1</v>
      </c>
      <c r="O6431" s="2">
        <f>L6431-M6431-K6431-FIXED_COSTS</f>
        <v>30125.69426006201</v>
      </c>
      <c r="P6431" s="2">
        <f>IF(N6431=1,O6431,"")</f>
        <v>30125.69426006201</v>
      </c>
    </row>
    <row r="6432">
      <c r="A6432" s="6">
        <v>9</v>
      </c>
      <c r="B6432" s="6">
        <v>18</v>
      </c>
      <c r="C6432" s="6">
        <v>11</v>
      </c>
      <c r="D6432" s="6">
        <f>A6432+B6432+C6432</f>
        <v>38</v>
      </c>
      <c r="E6432" s="5">
        <f>IF(A6432=0,0,A6432*LABOR_HRS_WK_TOM*SEASON_WEEKS*(1+DIM_PCT_TOM)^A6432)</f>
        <v>1909.9376297100016</v>
      </c>
      <c r="F6432" s="5">
        <f>IF(B6432=0,0,B6432*LABOR_HRS_WK_CAR*SEASON_WEEKS*(1+DIM_PCT_CAR)^B6432)</f>
        <v>842.21570756151152</v>
      </c>
      <c r="G6432" s="5">
        <f>IF(C6432=0,0,C6432*LABOR_HRS_WK_MES*SEASON_WEEKS*(1+DIM_PCT_MES)^C6432)</f>
        <v>567.47998644235463</v>
      </c>
      <c r="H6432" s="5">
        <f>E6432+F6432+G6432</f>
        <v>3319.6333237138679</v>
      </c>
      <c r="I6432" s="5">
        <f>MIN(H6432,FARMER_HRS)</f>
        <v>720</v>
      </c>
      <c r="J6432" s="5">
        <f>MAX(0,H6432-FARMER_HRS)</f>
        <v>2599.6333237138679</v>
      </c>
      <c r="K6432" s="2">
        <f>I6432*FARMER_RATE+J6432*TEMP_WORKER_RATE</f>
        <v>70132.522981143527</v>
      </c>
      <c r="L6432" s="2">
        <f>A6432*PRICE_TOM+B6432*PRICE_CAR+C6432*PRICE_MES</f>
        <v>146592</v>
      </c>
      <c r="M6432" s="2">
        <f>A6432*FERT_BED_TOM+B6432*FERT_BED_CAR+C6432*FERT_BED_MES</f>
        <v>25520</v>
      </c>
      <c r="N6432" s="6">
        <f>IF(AND(D6432&lt;=TOTAL_BEDS,J6432&lt;=TEMP_WORKER_MAX*TEMP_WORKER_HRS),1,0)</f>
        <v>1</v>
      </c>
      <c r="O6432" s="2">
        <f>L6432-M6432-K6432-FIXED_COSTS</f>
        <v>30939.477018856473</v>
      </c>
      <c r="P6432" s="2">
        <f>IF(N6432=1,O6432,"")</f>
        <v>30939.477018856473</v>
      </c>
    </row>
    <row r="6433">
      <c r="A6433" s="6">
        <v>9</v>
      </c>
      <c r="B6433" s="6">
        <v>18</v>
      </c>
      <c r="C6433" s="6">
        <v>12</v>
      </c>
      <c r="D6433" s="6">
        <f>A6433+B6433+C6433</f>
        <v>39</v>
      </c>
      <c r="E6433" s="5">
        <f>IF(A6433=0,0,A6433*LABOR_HRS_WK_TOM*SEASON_WEEKS*(1+DIM_PCT_TOM)^A6433)</f>
        <v>1909.9376297100016</v>
      </c>
      <c r="F6433" s="5">
        <f>IF(B6433=0,0,B6433*LABOR_HRS_WK_CAR*SEASON_WEEKS*(1+DIM_PCT_CAR)^B6433)</f>
        <v>842.21570756151152</v>
      </c>
      <c r="G6433" s="5">
        <f>IF(C6433=0,0,C6433*LABOR_HRS_WK_MES*SEASON_WEEKS*(1+DIM_PCT_MES)^C6433)</f>
        <v>626.807439570419</v>
      </c>
      <c r="H6433" s="5">
        <f>E6433+F6433+G6433</f>
        <v>3378.9607768419319</v>
      </c>
      <c r="I6433" s="5">
        <f>MIN(H6433,FARMER_HRS)</f>
        <v>720</v>
      </c>
      <c r="J6433" s="5">
        <f>MAX(0,H6433-FARMER_HRS)</f>
        <v>2658.9607768419319</v>
      </c>
      <c r="K6433" s="2">
        <f>I6433*FARMER_RATE+J6433*TEMP_WORKER_RATE</f>
        <v>71162.5134868391</v>
      </c>
      <c r="L6433" s="2">
        <f>A6433*PRICE_TOM+B6433*PRICE_CAR+C6433*PRICE_MES</f>
        <v>149292</v>
      </c>
      <c r="M6433" s="2">
        <f>A6433*FERT_BED_TOM+B6433*FERT_BED_CAR+C6433*FERT_BED_MES</f>
        <v>26400</v>
      </c>
      <c r="N6433" s="6">
        <f>IF(AND(D6433&lt;=TOTAL_BEDS,J6433&lt;=TEMP_WORKER_MAX*TEMP_WORKER_HRS),1,0)</f>
        <v>1</v>
      </c>
      <c r="O6433" s="2">
        <f>L6433-M6433-K6433-FIXED_COSTS</f>
        <v>31729.486513160897</v>
      </c>
      <c r="P6433" s="2">
        <f>IF(N6433=1,O6433,"")</f>
        <v>31729.486513160897</v>
      </c>
    </row>
    <row r="6434">
      <c r="A6434" s="6">
        <v>9</v>
      </c>
      <c r="B6434" s="6">
        <v>18</v>
      </c>
      <c r="C6434" s="6">
        <v>13</v>
      </c>
      <c r="D6434" s="6">
        <f>A6434+B6434+C6434</f>
        <v>40</v>
      </c>
      <c r="E6434" s="5">
        <f>IF(A6434=0,0,A6434*LABOR_HRS_WK_TOM*SEASON_WEEKS*(1+DIM_PCT_TOM)^A6434)</f>
        <v>1909.9376297100016</v>
      </c>
      <c r="F6434" s="5">
        <f>IF(B6434=0,0,B6434*LABOR_HRS_WK_CAR*SEASON_WEEKS*(1+DIM_PCT_CAR)^B6434)</f>
        <v>842.21570756151152</v>
      </c>
      <c r="G6434" s="5">
        <f>IF(C6434=0,0,C6434*LABOR_HRS_WK_MES*SEASON_WEEKS*(1+DIM_PCT_MES)^C6434)</f>
        <v>687.52941027880331</v>
      </c>
      <c r="H6434" s="5">
        <f>E6434+F6434+G6434</f>
        <v>3439.6827475503164</v>
      </c>
      <c r="I6434" s="5">
        <f>MIN(H6434,FARMER_HRS)</f>
        <v>720</v>
      </c>
      <c r="J6434" s="5">
        <f>MAX(0,H6434-FARMER_HRS)</f>
        <v>2719.6827475503164</v>
      </c>
      <c r="K6434" s="2">
        <f>I6434*FARMER_RATE+J6434*TEMP_WORKER_RATE</f>
        <v>72216.714367193</v>
      </c>
      <c r="L6434" s="2">
        <f>A6434*PRICE_TOM+B6434*PRICE_CAR+C6434*PRICE_MES</f>
        <v>151992</v>
      </c>
      <c r="M6434" s="2">
        <f>A6434*FERT_BED_TOM+B6434*FERT_BED_CAR+C6434*FERT_BED_MES</f>
        <v>27280</v>
      </c>
      <c r="N6434" s="6">
        <f>IF(AND(D6434&lt;=TOTAL_BEDS,J6434&lt;=TEMP_WORKER_MAX*TEMP_WORKER_HRS),1,0)</f>
        <v>1</v>
      </c>
      <c r="O6434" s="2">
        <f>L6434-M6434-K6434-FIXED_COSTS</f>
        <v>32495.285632807005</v>
      </c>
      <c r="P6434" s="2">
        <f>IF(N6434=1,O6434,"")</f>
        <v>32495.285632807005</v>
      </c>
    </row>
    <row r="6435">
      <c r="A6435" s="6">
        <v>9</v>
      </c>
      <c r="B6435" s="6">
        <v>18</v>
      </c>
      <c r="C6435" s="6">
        <v>14</v>
      </c>
      <c r="D6435" s="6">
        <f>A6435+B6435+C6435</f>
        <v>41</v>
      </c>
      <c r="E6435" s="5">
        <f>IF(A6435=0,0,A6435*LABOR_HRS_WK_TOM*SEASON_WEEKS*(1+DIM_PCT_TOM)^A6435)</f>
        <v>1909.9376297100016</v>
      </c>
      <c r="F6435" s="5">
        <f>IF(B6435=0,0,B6435*LABOR_HRS_WK_CAR*SEASON_WEEKS*(1+DIM_PCT_CAR)^B6435)</f>
        <v>842.21570756151152</v>
      </c>
      <c r="G6435" s="5">
        <f>IF(C6435=0,0,C6435*LABOR_HRS_WK_MES*SEASON_WEEKS*(1+DIM_PCT_MES)^C6435)</f>
        <v>749.67149159246435</v>
      </c>
      <c r="H6435" s="5">
        <f>E6435+F6435+G6435</f>
        <v>3501.8248288639775</v>
      </c>
      <c r="I6435" s="5">
        <f>MIN(H6435,FARMER_HRS)</f>
        <v>720</v>
      </c>
      <c r="J6435" s="5">
        <f>MAX(0,H6435-FARMER_HRS)</f>
        <v>2781.8248288639775</v>
      </c>
      <c r="K6435" s="2">
        <f>I6435*FARMER_RATE+J6435*TEMP_WORKER_RATE</f>
        <v>73295.569945555166</v>
      </c>
      <c r="L6435" s="2">
        <f>A6435*PRICE_TOM+B6435*PRICE_CAR+C6435*PRICE_MES</f>
        <v>154692</v>
      </c>
      <c r="M6435" s="2">
        <f>A6435*FERT_BED_TOM+B6435*FERT_BED_CAR+C6435*FERT_BED_MES</f>
        <v>28160</v>
      </c>
      <c r="N6435" s="6">
        <f>IF(AND(D6435&lt;=TOTAL_BEDS,J6435&lt;=TEMP_WORKER_MAX*TEMP_WORKER_HRS),1,0)</f>
        <v>1</v>
      </c>
      <c r="O6435" s="2">
        <f>L6435-M6435-K6435-FIXED_COSTS</f>
        <v>33236.430054444834</v>
      </c>
      <c r="P6435" s="2">
        <f>IF(N6435=1,O6435,"")</f>
        <v>33236.430054444834</v>
      </c>
    </row>
    <row r="6436">
      <c r="A6436" s="6">
        <v>9</v>
      </c>
      <c r="B6436" s="6">
        <v>18</v>
      </c>
      <c r="C6436" s="6">
        <v>15</v>
      </c>
      <c r="D6436" s="6">
        <f>A6436+B6436+C6436</f>
        <v>42</v>
      </c>
      <c r="E6436" s="5">
        <f>IF(A6436=0,0,A6436*LABOR_HRS_WK_TOM*SEASON_WEEKS*(1+DIM_PCT_TOM)^A6436)</f>
        <v>1909.9376297100016</v>
      </c>
      <c r="F6436" s="5">
        <f>IF(B6436=0,0,B6436*LABOR_HRS_WK_CAR*SEASON_WEEKS*(1+DIM_PCT_CAR)^B6436)</f>
        <v>842.21570756151152</v>
      </c>
      <c r="G6436" s="5">
        <f>IF(C6436=0,0,C6436*LABOR_HRS_WK_MES*SEASON_WEEKS*(1+DIM_PCT_MES)^C6436)</f>
        <v>813.25969846861074</v>
      </c>
      <c r="H6436" s="5">
        <f>E6436+F6436+G6436</f>
        <v>3565.4130357401236</v>
      </c>
      <c r="I6436" s="5">
        <f>MIN(H6436,FARMER_HRS)</f>
        <v>720</v>
      </c>
      <c r="J6436" s="5">
        <f>MAX(0,H6436-FARMER_HRS)</f>
        <v>2845.4130357401236</v>
      </c>
      <c r="K6436" s="2">
        <f>I6436*FARMER_RATE+J6436*TEMP_WORKER_RATE</f>
        <v>74399.531870488252</v>
      </c>
      <c r="L6436" s="2">
        <f>A6436*PRICE_TOM+B6436*PRICE_CAR+C6436*PRICE_MES</f>
        <v>157392</v>
      </c>
      <c r="M6436" s="2">
        <f>A6436*FERT_BED_TOM+B6436*FERT_BED_CAR+C6436*FERT_BED_MES</f>
        <v>29040</v>
      </c>
      <c r="N6436" s="6">
        <f>IF(AND(D6436&lt;=TOTAL_BEDS,J6436&lt;=TEMP_WORKER_MAX*TEMP_WORKER_HRS),1,0)</f>
        <v>1</v>
      </c>
      <c r="O6436" s="2">
        <f>L6436-M6436-K6436-FIXED_COSTS</f>
        <v>33952.468129511748</v>
      </c>
      <c r="P6436" s="2">
        <f>IF(N6436=1,O6436,"")</f>
        <v>33952.468129511748</v>
      </c>
    </row>
    <row r="6437">
      <c r="A6437" s="6">
        <v>9</v>
      </c>
      <c r="B6437" s="6">
        <v>18</v>
      </c>
      <c r="C6437" s="6">
        <v>16</v>
      </c>
      <c r="D6437" s="6">
        <f>A6437+B6437+C6437</f>
        <v>43</v>
      </c>
      <c r="E6437" s="5">
        <f>IF(A6437=0,0,A6437*LABOR_HRS_WK_TOM*SEASON_WEEKS*(1+DIM_PCT_TOM)^A6437)</f>
        <v>1909.9376297100016</v>
      </c>
      <c r="F6437" s="5">
        <f>IF(B6437=0,0,B6437*LABOR_HRS_WK_CAR*SEASON_WEEKS*(1+DIM_PCT_CAR)^B6437)</f>
        <v>842.21570756151152</v>
      </c>
      <c r="G6437" s="5">
        <f>IF(C6437=0,0,C6437*LABOR_HRS_WK_MES*SEASON_WEEKS*(1+DIM_PCT_MES)^C6437)</f>
        <v>878.32047434609967</v>
      </c>
      <c r="H6437" s="5">
        <f>E6437+F6437+G6437</f>
        <v>3630.4738116176127</v>
      </c>
      <c r="I6437" s="5">
        <f>MIN(H6437,FARMER_HRS)</f>
        <v>720</v>
      </c>
      <c r="J6437" s="5">
        <f>MAX(0,H6437-FARMER_HRS)</f>
        <v>2910.4738116176127</v>
      </c>
      <c r="K6437" s="2">
        <f>I6437*FARMER_RATE+J6437*TEMP_WORKER_RATE</f>
        <v>75529.059229472448</v>
      </c>
      <c r="L6437" s="2">
        <f>A6437*PRICE_TOM+B6437*PRICE_CAR+C6437*PRICE_MES</f>
        <v>160092</v>
      </c>
      <c r="M6437" s="2">
        <f>A6437*FERT_BED_TOM+B6437*FERT_BED_CAR+C6437*FERT_BED_MES</f>
        <v>29920</v>
      </c>
      <c r="N6437" s="6">
        <f>IF(AND(D6437&lt;=TOTAL_BEDS,J6437&lt;=TEMP_WORKER_MAX*TEMP_WORKER_HRS),1,0)</f>
        <v>1</v>
      </c>
      <c r="O6437" s="2">
        <f>L6437-M6437-K6437-FIXED_COSTS</f>
        <v>34642.940770527552</v>
      </c>
      <c r="P6437" s="2">
        <f>IF(N6437=1,O6437,"")</f>
        <v>34642.940770527552</v>
      </c>
    </row>
    <row r="6438">
      <c r="A6438" s="6">
        <v>9</v>
      </c>
      <c r="B6438" s="6">
        <v>18</v>
      </c>
      <c r="C6438" s="6">
        <v>17</v>
      </c>
      <c r="D6438" s="6">
        <f>A6438+B6438+C6438</f>
        <v>44</v>
      </c>
      <c r="E6438" s="5">
        <f>IF(A6438=0,0,A6438*LABOR_HRS_WK_TOM*SEASON_WEEKS*(1+DIM_PCT_TOM)^A6438)</f>
        <v>1909.9376297100016</v>
      </c>
      <c r="F6438" s="5">
        <f>IF(B6438=0,0,B6438*LABOR_HRS_WK_CAR*SEASON_WEEKS*(1+DIM_PCT_CAR)^B6438)</f>
        <v>842.21570756151152</v>
      </c>
      <c r="G6438" s="5">
        <f>IF(C6438=0,0,C6438*LABOR_HRS_WK_MES*SEASON_WEEKS*(1+DIM_PCT_MES)^C6438)</f>
        <v>944.88069779263992</v>
      </c>
      <c r="H6438" s="5">
        <f>E6438+F6438+G6438</f>
        <v>3697.0340350641527</v>
      </c>
      <c r="I6438" s="5">
        <f>MIN(H6438,FARMER_HRS)</f>
        <v>720</v>
      </c>
      <c r="J6438" s="5">
        <f>MAX(0,H6438-FARMER_HRS)</f>
        <v>2977.0340350641527</v>
      </c>
      <c r="K6438" s="2">
        <f>I6438*FARMER_RATE+J6438*TEMP_WORKER_RATE</f>
        <v>76684.6186643082</v>
      </c>
      <c r="L6438" s="2">
        <f>A6438*PRICE_TOM+B6438*PRICE_CAR+C6438*PRICE_MES</f>
        <v>162792</v>
      </c>
      <c r="M6438" s="2">
        <f>A6438*FERT_BED_TOM+B6438*FERT_BED_CAR+C6438*FERT_BED_MES</f>
        <v>30800</v>
      </c>
      <c r="N6438" s="6">
        <f>IF(AND(D6438&lt;=TOTAL_BEDS,J6438&lt;=TEMP_WORKER_MAX*TEMP_WORKER_HRS),1,0)</f>
        <v>1</v>
      </c>
      <c r="O6438" s="2">
        <f>L6438-M6438-K6438-FIXED_COSTS</f>
        <v>35307.381335691796</v>
      </c>
      <c r="P6438" s="2">
        <f>IF(N6438=1,O6438,"")</f>
        <v>35307.381335691796</v>
      </c>
    </row>
    <row r="6439">
      <c r="A6439" s="6">
        <v>9</v>
      </c>
      <c r="B6439" s="6">
        <v>18</v>
      </c>
      <c r="C6439" s="6">
        <v>18</v>
      </c>
      <c r="D6439" s="6">
        <f>A6439+B6439+C6439</f>
        <v>45</v>
      </c>
      <c r="E6439" s="5">
        <f>IF(A6439=0,0,A6439*LABOR_HRS_WK_TOM*SEASON_WEEKS*(1+DIM_PCT_TOM)^A6439)</f>
        <v>1909.9376297100016</v>
      </c>
      <c r="F6439" s="5">
        <f>IF(B6439=0,0,B6439*LABOR_HRS_WK_CAR*SEASON_WEEKS*(1+DIM_PCT_CAR)^B6439)</f>
        <v>842.21570756151152</v>
      </c>
      <c r="G6439" s="5">
        <f>IF(C6439=0,0,C6439*LABOR_HRS_WK_MES*SEASON_WEEKS*(1+DIM_PCT_MES)^C6439)</f>
        <v>1012.9676892512272</v>
      </c>
      <c r="H6439" s="5">
        <f>E6439+F6439+G6439</f>
        <v>3765.12102652274</v>
      </c>
      <c r="I6439" s="5">
        <f>MIN(H6439,FARMER_HRS)</f>
        <v>720</v>
      </c>
      <c r="J6439" s="5">
        <f>MAX(0,H6439-FARMER_HRS)</f>
        <v>3045.12102652274</v>
      </c>
      <c r="K6439" s="2">
        <f>I6439*FARMER_RATE+J6439*TEMP_WORKER_RATE</f>
        <v>77866.684488242012</v>
      </c>
      <c r="L6439" s="2">
        <f>A6439*PRICE_TOM+B6439*PRICE_CAR+C6439*PRICE_MES</f>
        <v>165492</v>
      </c>
      <c r="M6439" s="2">
        <f>A6439*FERT_BED_TOM+B6439*FERT_BED_CAR+C6439*FERT_BED_MES</f>
        <v>31680</v>
      </c>
      <c r="N6439" s="6">
        <f>IF(AND(D6439&lt;=TOTAL_BEDS,J6439&lt;=TEMP_WORKER_MAX*TEMP_WORKER_HRS),1,0)</f>
        <v>1</v>
      </c>
      <c r="O6439" s="2">
        <f>L6439-M6439-K6439-FIXED_COSTS</f>
        <v>35945.315511757988</v>
      </c>
      <c r="P6439" s="2">
        <f>IF(N6439=1,O6439,"")</f>
        <v>35945.315511757988</v>
      </c>
    </row>
    <row r="6440">
      <c r="A6440" s="6">
        <v>9</v>
      </c>
      <c r="B6440" s="6">
        <v>18</v>
      </c>
      <c r="C6440" s="6">
        <v>19</v>
      </c>
      <c r="D6440" s="6">
        <f>A6440+B6440+C6440</f>
        <v>46</v>
      </c>
      <c r="E6440" s="5">
        <f>IF(A6440=0,0,A6440*LABOR_HRS_WK_TOM*SEASON_WEEKS*(1+DIM_PCT_TOM)^A6440)</f>
        <v>1909.9376297100016</v>
      </c>
      <c r="F6440" s="5">
        <f>IF(B6440=0,0,B6440*LABOR_HRS_WK_CAR*SEASON_WEEKS*(1+DIM_PCT_CAR)^B6440)</f>
        <v>842.21570756151152</v>
      </c>
      <c r="G6440" s="5">
        <f>IF(C6440=0,0,C6440*LABOR_HRS_WK_MES*SEASON_WEEKS*(1+DIM_PCT_MES)^C6440)</f>
        <v>1082.6092178872491</v>
      </c>
      <c r="H6440" s="5">
        <f>E6440+F6440+G6440</f>
        <v>3834.7625551587621</v>
      </c>
      <c r="I6440" s="5">
        <f>MIN(H6440,FARMER_HRS)</f>
        <v>720</v>
      </c>
      <c r="J6440" s="5">
        <f>MAX(0,H6440-FARMER_HRS)</f>
        <v>3114.7625551587621</v>
      </c>
      <c r="K6440" s="2">
        <f>I6440*FARMER_RATE+J6440*TEMP_WORKER_RATE</f>
        <v>79075.73880483961</v>
      </c>
      <c r="L6440" s="2">
        <f>A6440*PRICE_TOM+B6440*PRICE_CAR+C6440*PRICE_MES</f>
        <v>168192</v>
      </c>
      <c r="M6440" s="2">
        <f>A6440*FERT_BED_TOM+B6440*FERT_BED_CAR+C6440*FERT_BED_MES</f>
        <v>32560</v>
      </c>
      <c r="N6440" s="6">
        <f>IF(AND(D6440&lt;=TOTAL_BEDS,J6440&lt;=TEMP_WORKER_MAX*TEMP_WORKER_HRS),1,0)</f>
        <v>1</v>
      </c>
      <c r="O6440" s="2">
        <f>L6440-M6440-K6440-FIXED_COSTS</f>
        <v>36556.26119516039</v>
      </c>
      <c r="P6440" s="2">
        <f>IF(N6440=1,O6440,"")</f>
        <v>36556.26119516039</v>
      </c>
    </row>
    <row r="6441">
      <c r="A6441" s="6">
        <v>9</v>
      </c>
      <c r="B6441" s="6">
        <v>18</v>
      </c>
      <c r="C6441" s="6">
        <v>20</v>
      </c>
      <c r="D6441" s="6">
        <f>A6441+B6441+C6441</f>
        <v>47</v>
      </c>
      <c r="E6441" s="5">
        <f>IF(A6441=0,0,A6441*LABOR_HRS_WK_TOM*SEASON_WEEKS*(1+DIM_PCT_TOM)^A6441)</f>
        <v>1909.9376297100016</v>
      </c>
      <c r="F6441" s="5">
        <f>IF(B6441=0,0,B6441*LABOR_HRS_WK_CAR*SEASON_WEEKS*(1+DIM_PCT_CAR)^B6441)</f>
        <v>842.21570756151152</v>
      </c>
      <c r="G6441" s="5">
        <f>IF(C6441=0,0,C6441*LABOR_HRS_WK_MES*SEASON_WEEKS*(1+DIM_PCT_MES)^C6441)</f>
        <v>1153.8335085377259</v>
      </c>
      <c r="H6441" s="5">
        <f>E6441+F6441+G6441</f>
        <v>3905.9868458092387</v>
      </c>
      <c r="I6441" s="5">
        <f>MIN(H6441,FARMER_HRS)</f>
        <v>720</v>
      </c>
      <c r="J6441" s="5">
        <f>MAX(0,H6441-FARMER_HRS)</f>
        <v>3185.9868458092387</v>
      </c>
      <c r="K6441" s="2">
        <f>I6441*FARMER_RATE+J6441*TEMP_WORKER_RATE</f>
        <v>80312.271628632618</v>
      </c>
      <c r="L6441" s="2">
        <f>A6441*PRICE_TOM+B6441*PRICE_CAR+C6441*PRICE_MES</f>
        <v>170892</v>
      </c>
      <c r="M6441" s="2">
        <f>A6441*FERT_BED_TOM+B6441*FERT_BED_CAR+C6441*FERT_BED_MES</f>
        <v>33440</v>
      </c>
      <c r="N6441" s="6">
        <f>IF(AND(D6441&lt;=TOTAL_BEDS,J6441&lt;=TEMP_WORKER_MAX*TEMP_WORKER_HRS),1,0)</f>
        <v>1</v>
      </c>
      <c r="O6441" s="2">
        <f>L6441-M6441-K6441-FIXED_COSTS</f>
        <v>37139.728371367382</v>
      </c>
      <c r="P6441" s="2">
        <f>IF(N6441=1,O6441,"")</f>
        <v>37139.728371367382</v>
      </c>
    </row>
    <row r="6442">
      <c r="A6442" s="6">
        <v>9</v>
      </c>
      <c r="B6442" s="6">
        <v>18</v>
      </c>
      <c r="C6442" s="6">
        <v>21</v>
      </c>
      <c r="D6442" s="6">
        <f>A6442+B6442+C6442</f>
        <v>48</v>
      </c>
      <c r="E6442" s="5">
        <f>IF(A6442=0,0,A6442*LABOR_HRS_WK_TOM*SEASON_WEEKS*(1+DIM_PCT_TOM)^A6442)</f>
        <v>1909.9376297100016</v>
      </c>
      <c r="F6442" s="5">
        <f>IF(B6442=0,0,B6442*LABOR_HRS_WK_CAR*SEASON_WEEKS*(1+DIM_PCT_CAR)^B6442)</f>
        <v>842.21570756151152</v>
      </c>
      <c r="G6442" s="5">
        <f>IF(C6442=0,0,C6442*LABOR_HRS_WK_MES*SEASON_WEEKS*(1+DIM_PCT_MES)^C6442)</f>
        <v>1226.6692487641699</v>
      </c>
      <c r="H6442" s="5">
        <f>E6442+F6442+G6442</f>
        <v>3978.8225860356829</v>
      </c>
      <c r="I6442" s="5">
        <f>MIN(H6442,FARMER_HRS)</f>
        <v>720</v>
      </c>
      <c r="J6442" s="5">
        <f>MAX(0,H6442-FARMER_HRS)</f>
        <v>3258.8225860356829</v>
      </c>
      <c r="K6442" s="2">
        <f>I6442*FARMER_RATE+J6442*TEMP_WORKER_RATE</f>
        <v>81576.781007563928</v>
      </c>
      <c r="L6442" s="2">
        <f>A6442*PRICE_TOM+B6442*PRICE_CAR+C6442*PRICE_MES</f>
        <v>173592</v>
      </c>
      <c r="M6442" s="2">
        <f>A6442*FERT_BED_TOM+B6442*FERT_BED_CAR+C6442*FERT_BED_MES</f>
        <v>34320</v>
      </c>
      <c r="N6442" s="6">
        <f>IF(AND(D6442&lt;=TOTAL_BEDS,J6442&lt;=TEMP_WORKER_MAX*TEMP_WORKER_HRS),1,0)</f>
        <v>1</v>
      </c>
      <c r="O6442" s="2">
        <f>L6442-M6442-K6442-FIXED_COSTS</f>
        <v>37695.218992436072</v>
      </c>
      <c r="P6442" s="2">
        <f>IF(N6442=1,O6442,"")</f>
        <v>37695.218992436072</v>
      </c>
    </row>
    <row r="6443">
      <c r="A6443" s="6">
        <v>9</v>
      </c>
      <c r="B6443" s="6">
        <v>18</v>
      </c>
      <c r="C6443" s="6">
        <v>22</v>
      </c>
      <c r="D6443" s="6">
        <f>A6443+B6443+C6443</f>
        <v>49</v>
      </c>
      <c r="E6443" s="5">
        <f>IF(A6443=0,0,A6443*LABOR_HRS_WK_TOM*SEASON_WEEKS*(1+DIM_PCT_TOM)^A6443)</f>
        <v>1909.9376297100016</v>
      </c>
      <c r="F6443" s="5">
        <f>IF(B6443=0,0,B6443*LABOR_HRS_WK_CAR*SEASON_WEEKS*(1+DIM_PCT_CAR)^B6443)</f>
        <v>842.21570756151152</v>
      </c>
      <c r="G6443" s="5">
        <f>IF(C6443=0,0,C6443*LABOR_HRS_WK_MES*SEASON_WEEKS*(1+DIM_PCT_MES)^C6443)</f>
        <v>1301.1455960105659</v>
      </c>
      <c r="H6443" s="5">
        <f>E6443+F6443+G6443</f>
        <v>4053.2989332820789</v>
      </c>
      <c r="I6443" s="5">
        <f>MIN(H6443,FARMER_HRS)</f>
        <v>720</v>
      </c>
      <c r="J6443" s="5">
        <f>MAX(0,H6443-FARMER_HRS)</f>
        <v>3333.2989332820789</v>
      </c>
      <c r="K6443" s="2">
        <f>I6443*FARMER_RATE+J6443*TEMP_WORKER_RATE</f>
        <v>82869.773147258311</v>
      </c>
      <c r="L6443" s="2">
        <f>A6443*PRICE_TOM+B6443*PRICE_CAR+C6443*PRICE_MES</f>
        <v>176292</v>
      </c>
      <c r="M6443" s="2">
        <f>A6443*FERT_BED_TOM+B6443*FERT_BED_CAR+C6443*FERT_BED_MES</f>
        <v>35200</v>
      </c>
      <c r="N6443" s="6">
        <f>IF(AND(D6443&lt;=TOTAL_BEDS,J6443&lt;=TEMP_WORKER_MAX*TEMP_WORKER_HRS),1,0)</f>
        <v>1</v>
      </c>
      <c r="O6443" s="2">
        <f>L6443-M6443-K6443-FIXED_COSTS</f>
        <v>38222.226852741689</v>
      </c>
      <c r="P6443" s="2">
        <f>IF(N6443=1,O6443,"")</f>
        <v>38222.226852741689</v>
      </c>
    </row>
    <row r="6444">
      <c r="A6444" s="6">
        <v>9</v>
      </c>
      <c r="B6444" s="6">
        <v>18</v>
      </c>
      <c r="C6444" s="6">
        <v>23</v>
      </c>
      <c r="D6444" s="6">
        <f>A6444+B6444+C6444</f>
        <v>50</v>
      </c>
      <c r="E6444" s="5">
        <f>IF(A6444=0,0,A6444*LABOR_HRS_WK_TOM*SEASON_WEEKS*(1+DIM_PCT_TOM)^A6444)</f>
        <v>1909.9376297100016</v>
      </c>
      <c r="F6444" s="5">
        <f>IF(B6444=0,0,B6444*LABOR_HRS_WK_CAR*SEASON_WEEKS*(1+DIM_PCT_CAR)^B6444)</f>
        <v>842.21570756151152</v>
      </c>
      <c r="G6444" s="5">
        <f>IF(C6444=0,0,C6444*LABOR_HRS_WK_MES*SEASON_WEEKS*(1+DIM_PCT_MES)^C6444)</f>
        <v>1377.2921848680023</v>
      </c>
      <c r="H6444" s="5">
        <f>E6444+F6444+G6444</f>
        <v>4129.4455221395156</v>
      </c>
      <c r="I6444" s="5">
        <f>MIN(H6444,FARMER_HRS)</f>
        <v>720</v>
      </c>
      <c r="J6444" s="5">
        <f>MAX(0,H6444-FARMER_HRS)</f>
        <v>3409.4455221395156</v>
      </c>
      <c r="K6444" s="2">
        <f>I6444*FARMER_RATE+J6444*TEMP_WORKER_RATE</f>
        <v>84191.762537144357</v>
      </c>
      <c r="L6444" s="2">
        <f>A6444*PRICE_TOM+B6444*PRICE_CAR+C6444*PRICE_MES</f>
        <v>178992</v>
      </c>
      <c r="M6444" s="2">
        <f>A6444*FERT_BED_TOM+B6444*FERT_BED_CAR+C6444*FERT_BED_MES</f>
        <v>36080</v>
      </c>
      <c r="N6444" s="6">
        <f>IF(AND(D6444&lt;=TOTAL_BEDS,J6444&lt;=TEMP_WORKER_MAX*TEMP_WORKER_HRS),1,0)</f>
        <v>1</v>
      </c>
      <c r="O6444" s="2">
        <f>L6444-M6444-K6444-FIXED_COSTS</f>
        <v>38720.237462855643</v>
      </c>
      <c r="P6444" s="2">
        <f>IF(N6444=1,O6444,"")</f>
        <v>38720.237462855643</v>
      </c>
    </row>
    <row r="6445">
      <c r="A6445" s="6">
        <v>9</v>
      </c>
      <c r="B6445" s="6">
        <v>18</v>
      </c>
      <c r="C6445" s="6">
        <v>24</v>
      </c>
      <c r="D6445" s="6">
        <f>A6445+B6445+C6445</f>
        <v>51</v>
      </c>
      <c r="E6445" s="5">
        <f>IF(A6445=0,0,A6445*LABOR_HRS_WK_TOM*SEASON_WEEKS*(1+DIM_PCT_TOM)^A6445)</f>
        <v>1909.9376297100016</v>
      </c>
      <c r="F6445" s="5">
        <f>IF(B6445=0,0,B6445*LABOR_HRS_WK_CAR*SEASON_WEEKS*(1+DIM_PCT_CAR)^B6445)</f>
        <v>842.21570756151152</v>
      </c>
      <c r="G6445" s="5">
        <f>IF(C6445=0,0,C6445*LABOR_HRS_WK_MES*SEASON_WEEKS*(1+DIM_PCT_MES)^C6445)</f>
        <v>1455.139134447498</v>
      </c>
      <c r="H6445" s="5">
        <f>E6445+F6445+G6445</f>
        <v>4207.2924717190108</v>
      </c>
      <c r="I6445" s="5">
        <f>MIN(H6445,FARMER_HRS)</f>
        <v>720</v>
      </c>
      <c r="J6445" s="5">
        <f>MAX(0,H6445-FARMER_HRS)</f>
        <v>3487.2924717190108</v>
      </c>
      <c r="K6445" s="2">
        <f>I6445*FARMER_RATE+J6445*TEMP_WORKER_RATE</f>
        <v>85543.272078455047</v>
      </c>
      <c r="L6445" s="2">
        <f>A6445*PRICE_TOM+B6445*PRICE_CAR+C6445*PRICE_MES</f>
        <v>181692</v>
      </c>
      <c r="M6445" s="2">
        <f>A6445*FERT_BED_TOM+B6445*FERT_BED_CAR+C6445*FERT_BED_MES</f>
        <v>36960</v>
      </c>
      <c r="N6445" s="6">
        <f>IF(AND(D6445&lt;=TOTAL_BEDS,J6445&lt;=TEMP_WORKER_MAX*TEMP_WORKER_HRS),1,0)</f>
        <v>1</v>
      </c>
      <c r="O6445" s="2">
        <f>L6445-M6445-K6445-FIXED_COSTS</f>
        <v>39188.727921544953</v>
      </c>
      <c r="P6445" s="2">
        <f>IF(N6445=1,O6445,"")</f>
        <v>39188.727921544953</v>
      </c>
    </row>
    <row r="6446">
      <c r="A6446" s="6">
        <v>9</v>
      </c>
      <c r="B6446" s="6">
        <v>18</v>
      </c>
      <c r="C6446" s="6">
        <v>25</v>
      </c>
      <c r="D6446" s="6">
        <f>A6446+B6446+C6446</f>
        <v>52</v>
      </c>
      <c r="E6446" s="5">
        <f>IF(A6446=0,0,A6446*LABOR_HRS_WK_TOM*SEASON_WEEKS*(1+DIM_PCT_TOM)^A6446)</f>
        <v>1909.9376297100016</v>
      </c>
      <c r="F6446" s="5">
        <f>IF(B6446=0,0,B6446*LABOR_HRS_WK_CAR*SEASON_WEEKS*(1+DIM_PCT_CAR)^B6446)</f>
        <v>842.21570756151152</v>
      </c>
      <c r="G6446" s="5">
        <f>IF(C6446=0,0,C6446*LABOR_HRS_WK_MES*SEASON_WEEKS*(1+DIM_PCT_MES)^C6446)</f>
        <v>1534.7170558625955</v>
      </c>
      <c r="H6446" s="5">
        <f>E6446+F6446+G6446</f>
        <v>4286.8703931341088</v>
      </c>
      <c r="I6446" s="5">
        <f>MIN(H6446,FARMER_HRS)</f>
        <v>720</v>
      </c>
      <c r="J6446" s="5">
        <f>MAX(0,H6446-FARMER_HRS)</f>
        <v>3566.8703931341088</v>
      </c>
      <c r="K6446" s="2">
        <f>I6446*FARMER_RATE+J6446*TEMP_WORKER_RATE</f>
        <v>86924.833214133832</v>
      </c>
      <c r="L6446" s="2">
        <f>A6446*PRICE_TOM+B6446*PRICE_CAR+C6446*PRICE_MES</f>
        <v>184392</v>
      </c>
      <c r="M6446" s="2">
        <f>A6446*FERT_BED_TOM+B6446*FERT_BED_CAR+C6446*FERT_BED_MES</f>
        <v>37840</v>
      </c>
      <c r="N6446" s="6">
        <f>IF(AND(D6446&lt;=TOTAL_BEDS,J6446&lt;=TEMP_WORKER_MAX*TEMP_WORKER_HRS),1,0)</f>
        <v>1</v>
      </c>
      <c r="O6446" s="2">
        <f>L6446-M6446-K6446-FIXED_COSTS</f>
        <v>39627.166785866168</v>
      </c>
      <c r="P6446" s="2">
        <f>IF(N6446=1,O6446,"")</f>
        <v>39627.166785866168</v>
      </c>
    </row>
    <row r="6447">
      <c r="A6447" s="6">
        <v>9</v>
      </c>
      <c r="B6447" s="6">
        <v>18</v>
      </c>
      <c r="C6447" s="6">
        <v>26</v>
      </c>
      <c r="D6447" s="6">
        <f>A6447+B6447+C6447</f>
        <v>53</v>
      </c>
      <c r="E6447" s="5">
        <f>IF(A6447=0,0,A6447*LABOR_HRS_WK_TOM*SEASON_WEEKS*(1+DIM_PCT_TOM)^A6447)</f>
        <v>1909.9376297100016</v>
      </c>
      <c r="F6447" s="5">
        <f>IF(B6447=0,0,B6447*LABOR_HRS_WK_CAR*SEASON_WEEKS*(1+DIM_PCT_CAR)^B6447)</f>
        <v>842.21570756151152</v>
      </c>
      <c r="G6447" s="5">
        <f>IF(C6447=0,0,C6447*LABOR_HRS_WK_MES*SEASON_WEEKS*(1+DIM_PCT_MES)^C6447)</f>
        <v>1616.0570598233128</v>
      </c>
      <c r="H6447" s="5">
        <f>E6447+F6447+G6447</f>
        <v>4368.2103970948256</v>
      </c>
      <c r="I6447" s="5">
        <f>MIN(H6447,FARMER_HRS)</f>
        <v>720</v>
      </c>
      <c r="J6447" s="5">
        <f>MAX(0,H6447-FARMER_HRS)</f>
        <v>3648.2103970948256</v>
      </c>
      <c r="K6447" s="2">
        <f>I6447*FARMER_RATE+J6447*TEMP_WORKER_RATE</f>
        <v>88336.986060674055</v>
      </c>
      <c r="L6447" s="2">
        <f>A6447*PRICE_TOM+B6447*PRICE_CAR+C6447*PRICE_MES</f>
        <v>187092</v>
      </c>
      <c r="M6447" s="2">
        <f>A6447*FERT_BED_TOM+B6447*FERT_BED_CAR+C6447*FERT_BED_MES</f>
        <v>38720</v>
      </c>
      <c r="N6447" s="6">
        <f>IF(AND(D6447&lt;=TOTAL_BEDS,J6447&lt;=TEMP_WORKER_MAX*TEMP_WORKER_HRS),1,0)</f>
        <v>1</v>
      </c>
      <c r="O6447" s="2">
        <f>L6447-M6447-K6447-FIXED_COSTS</f>
        <v>40035.013939325945</v>
      </c>
      <c r="P6447" s="2">
        <f>IF(N6447=1,O6447,"")</f>
        <v>40035.013939325945</v>
      </c>
    </row>
    <row r="6448">
      <c r="A6448" s="6">
        <v>9</v>
      </c>
      <c r="B6448" s="6">
        <v>18</v>
      </c>
      <c r="C6448" s="6">
        <v>27</v>
      </c>
      <c r="D6448" s="6">
        <f>A6448+B6448+C6448</f>
        <v>54</v>
      </c>
      <c r="E6448" s="5">
        <f>IF(A6448=0,0,A6448*LABOR_HRS_WK_TOM*SEASON_WEEKS*(1+DIM_PCT_TOM)^A6448)</f>
        <v>1909.9376297100016</v>
      </c>
      <c r="F6448" s="5">
        <f>IF(B6448=0,0,B6448*LABOR_HRS_WK_CAR*SEASON_WEEKS*(1+DIM_PCT_CAR)^B6448)</f>
        <v>842.21570756151152</v>
      </c>
      <c r="G6448" s="5">
        <f>IF(C6448=0,0,C6448*LABOR_HRS_WK_MES*SEASON_WEEKS*(1+DIM_PCT_MES)^C6448)</f>
        <v>1699.19076434307</v>
      </c>
      <c r="H6448" s="5">
        <f>E6448+F6448+G6448</f>
        <v>4451.3441016145825</v>
      </c>
      <c r="I6448" s="5">
        <f>MIN(H6448,FARMER_HRS)</f>
        <v>720</v>
      </c>
      <c r="J6448" s="5">
        <f>MAX(0,H6448-FARMER_HRS)</f>
        <v>3731.3441016145825</v>
      </c>
      <c r="K6448" s="2">
        <f>I6448*FARMER_RATE+J6448*TEMP_WORKER_RATE</f>
        <v>89780.279541919837</v>
      </c>
      <c r="L6448" s="2">
        <f>A6448*PRICE_TOM+B6448*PRICE_CAR+C6448*PRICE_MES</f>
        <v>189792</v>
      </c>
      <c r="M6448" s="2">
        <f>A6448*FERT_BED_TOM+B6448*FERT_BED_CAR+C6448*FERT_BED_MES</f>
        <v>39600</v>
      </c>
      <c r="N6448" s="6">
        <f>IF(AND(D6448&lt;=TOTAL_BEDS,J6448&lt;=TEMP_WORKER_MAX*TEMP_WORKER_HRS),1,0)</f>
        <v>1</v>
      </c>
      <c r="O6448" s="2">
        <f>L6448-M6448-K6448-FIXED_COSTS</f>
        <v>40411.720458080163</v>
      </c>
      <c r="P6448" s="2">
        <f>IF(N6448=1,O6448,"")</f>
        <v>40411.720458080163</v>
      </c>
    </row>
    <row r="6449">
      <c r="A6449" s="6">
        <v>9</v>
      </c>
      <c r="B6449" s="6">
        <v>18</v>
      </c>
      <c r="C6449" s="6">
        <v>28</v>
      </c>
      <c r="D6449" s="6">
        <f>A6449+B6449+C6449</f>
        <v>55</v>
      </c>
      <c r="E6449" s="5">
        <f>IF(A6449=0,0,A6449*LABOR_HRS_WK_TOM*SEASON_WEEKS*(1+DIM_PCT_TOM)^A6449)</f>
        <v>1909.9376297100016</v>
      </c>
      <c r="F6449" s="5">
        <f>IF(B6449=0,0,B6449*LABOR_HRS_WK_CAR*SEASON_WEEKS*(1+DIM_PCT_CAR)^B6449)</f>
        <v>842.21570756151152</v>
      </c>
      <c r="G6449" s="5">
        <f>IF(C6449=0,0,C6449*LABOR_HRS_WK_MES*SEASON_WEEKS*(1+DIM_PCT_MES)^C6449)</f>
        <v>1784.1503025602233</v>
      </c>
      <c r="H6449" s="5">
        <f>E6449+F6449+G6449</f>
        <v>4536.3036398317363</v>
      </c>
      <c r="I6449" s="5">
        <f>MIN(H6449,FARMER_HRS)</f>
        <v>720</v>
      </c>
      <c r="J6449" s="5">
        <f>MAX(0,H6449-FARMER_HRS)</f>
        <v>3816.3036398317363</v>
      </c>
      <c r="K6449" s="2">
        <f>I6449*FARMER_RATE+J6449*TEMP_WORKER_RATE</f>
        <v>91255.271524856536</v>
      </c>
      <c r="L6449" s="2">
        <f>A6449*PRICE_TOM+B6449*PRICE_CAR+C6449*PRICE_MES</f>
        <v>192492</v>
      </c>
      <c r="M6449" s="2">
        <f>A6449*FERT_BED_TOM+B6449*FERT_BED_CAR+C6449*FERT_BED_MES</f>
        <v>40480</v>
      </c>
      <c r="N6449" s="6">
        <f>IF(AND(D6449&lt;=TOTAL_BEDS,J6449&lt;=TEMP_WORKER_MAX*TEMP_WORKER_HRS),1,0)</f>
        <v>1</v>
      </c>
      <c r="O6449" s="2">
        <f>L6449-M6449-K6449-FIXED_COSTS</f>
        <v>40756.728475143464</v>
      </c>
      <c r="P6449" s="2">
        <f>IF(N6449=1,O6449,"")</f>
        <v>40756.728475143464</v>
      </c>
    </row>
    <row r="6450">
      <c r="A6450" s="6">
        <v>9</v>
      </c>
      <c r="B6450" s="6">
        <v>18</v>
      </c>
      <c r="C6450" s="6">
        <v>29</v>
      </c>
      <c r="D6450" s="6">
        <f>A6450+B6450+C6450</f>
        <v>56</v>
      </c>
      <c r="E6450" s="5">
        <f>IF(A6450=0,0,A6450*LABOR_HRS_WK_TOM*SEASON_WEEKS*(1+DIM_PCT_TOM)^A6450)</f>
        <v>1909.9376297100016</v>
      </c>
      <c r="F6450" s="5">
        <f>IF(B6450=0,0,B6450*LABOR_HRS_WK_CAR*SEASON_WEEKS*(1+DIM_PCT_CAR)^B6450)</f>
        <v>842.21570756151152</v>
      </c>
      <c r="G6450" s="5">
        <f>IF(C6450=0,0,C6450*LABOR_HRS_WK_MES*SEASON_WEEKS*(1+DIM_PCT_MES)^C6450)</f>
        <v>1870.9683306758766</v>
      </c>
      <c r="H6450" s="5">
        <f>E6450+F6450+G6450</f>
        <v>4623.1216679473891</v>
      </c>
      <c r="I6450" s="5">
        <f>MIN(H6450,FARMER_HRS)</f>
        <v>720</v>
      </c>
      <c r="J6450" s="5">
        <f>MAX(0,H6450-FARMER_HRS)</f>
        <v>3903.1216679473891</v>
      </c>
      <c r="K6450" s="2">
        <f>I6450*FARMER_RATE+J6450*TEMP_WORKER_RATE</f>
        <v>92762.528957419956</v>
      </c>
      <c r="L6450" s="2">
        <f>A6450*PRICE_TOM+B6450*PRICE_CAR+C6450*PRICE_MES</f>
        <v>195192</v>
      </c>
      <c r="M6450" s="2">
        <f>A6450*FERT_BED_TOM+B6450*FERT_BED_CAR+C6450*FERT_BED_MES</f>
        <v>41360</v>
      </c>
      <c r="N6450" s="6">
        <f>IF(AND(D6450&lt;=TOTAL_BEDS,J6450&lt;=TEMP_WORKER_MAX*TEMP_WORKER_HRS),1,0)</f>
        <v>1</v>
      </c>
      <c r="O6450" s="2">
        <f>L6450-M6450-K6450-FIXED_COSTS</f>
        <v>41069.471042580044</v>
      </c>
      <c r="P6450" s="2">
        <f>IF(N6450=1,O6450,"")</f>
        <v>41069.471042580044</v>
      </c>
    </row>
    <row r="6451">
      <c r="A6451" s="6">
        <v>9</v>
      </c>
      <c r="B6451" s="6">
        <v>18</v>
      </c>
      <c r="C6451" s="6">
        <v>30</v>
      </c>
      <c r="D6451" s="6">
        <f>A6451+B6451+C6451</f>
        <v>57</v>
      </c>
      <c r="E6451" s="5">
        <f>IF(A6451=0,0,A6451*LABOR_HRS_WK_TOM*SEASON_WEEKS*(1+DIM_PCT_TOM)^A6451)</f>
        <v>1909.9376297100016</v>
      </c>
      <c r="F6451" s="5">
        <f>IF(B6451=0,0,B6451*LABOR_HRS_WK_CAR*SEASON_WEEKS*(1+DIM_PCT_CAR)^B6451)</f>
        <v>842.21570756151152</v>
      </c>
      <c r="G6451" s="5">
        <f>IF(C6451=0,0,C6451*LABOR_HRS_WK_MES*SEASON_WEEKS*(1+DIM_PCT_MES)^C6451)</f>
        <v>1959.6780360096466</v>
      </c>
      <c r="H6451" s="5">
        <f>E6451+F6451+G6451</f>
        <v>4711.8313732811594</v>
      </c>
      <c r="I6451" s="5">
        <f>MIN(H6451,FARMER_HRS)</f>
        <v>720</v>
      </c>
      <c r="J6451" s="5">
        <f>MAX(0,H6451-FARMER_HRS)</f>
        <v>3991.8313732811594</v>
      </c>
      <c r="K6451" s="2">
        <f>I6451*FARMER_RATE+J6451*TEMP_WORKER_RATE</f>
        <v>94302.628008353466</v>
      </c>
      <c r="L6451" s="2">
        <f>A6451*PRICE_TOM+B6451*PRICE_CAR+C6451*PRICE_MES</f>
        <v>197892</v>
      </c>
      <c r="M6451" s="2">
        <f>A6451*FERT_BED_TOM+B6451*FERT_BED_CAR+C6451*FERT_BED_MES</f>
        <v>42240</v>
      </c>
      <c r="N6451" s="6">
        <f>IF(AND(D6451&lt;=TOTAL_BEDS,J6451&lt;=TEMP_WORKER_MAX*TEMP_WORKER_HRS),1,0)</f>
        <v>1</v>
      </c>
      <c r="O6451" s="2">
        <f>L6451-M6451-K6451-FIXED_COSTS</f>
        <v>41349.371991646534</v>
      </c>
      <c r="P6451" s="2">
        <f>IF(N6451=1,O6451,"")</f>
        <v>41349.371991646534</v>
      </c>
    </row>
    <row r="6452">
      <c r="A6452" s="6">
        <v>9</v>
      </c>
      <c r="B6452" s="6">
        <v>19</v>
      </c>
      <c r="C6452" s="6">
        <v>0</v>
      </c>
      <c r="D6452" s="6">
        <f>A6452+B6452+C6452</f>
        <v>28</v>
      </c>
      <c r="E6452" s="5">
        <f>IF(A6452=0,0,A6452*LABOR_HRS_WK_TOM*SEASON_WEEKS*(1+DIM_PCT_TOM)^A6452)</f>
        <v>1909.9376297100016</v>
      </c>
      <c r="F6452" s="5">
        <f>IF(B6452=0,0,B6452*LABOR_HRS_WK_CAR*SEASON_WEEKS*(1+DIM_PCT_CAR)^B6452)</f>
        <v>911.23060582002415</v>
      </c>
      <c r="G6452" s="5">
        <f>IF(C6452=0,0,C6452*LABOR_HRS_WK_MES*SEASON_WEEKS*(1+DIM_PCT_MES)^C6452)</f>
        <v>0</v>
      </c>
      <c r="H6452" s="5">
        <f>E6452+F6452+G6452</f>
        <v>2821.1682355300259</v>
      </c>
      <c r="I6452" s="5">
        <f>MIN(H6452,FARMER_HRS)</f>
        <v>720</v>
      </c>
      <c r="J6452" s="5">
        <f>MAX(0,H6452-FARMER_HRS)</f>
        <v>2101.1682355300259</v>
      </c>
      <c r="K6452" s="2">
        <f>I6452*FARMER_RATE+J6452*TEMP_WORKER_RATE</f>
        <v>61478.615200174063</v>
      </c>
      <c r="L6452" s="2">
        <f>A6452*PRICE_TOM+B6452*PRICE_CAR+C6452*PRICE_MES</f>
        <v>118986</v>
      </c>
      <c r="M6452" s="2">
        <f>A6452*FERT_BED_TOM+B6452*FERT_BED_CAR+C6452*FERT_BED_MES</f>
        <v>16280</v>
      </c>
      <c r="N6452" s="6">
        <f>IF(AND(D6452&lt;=TOTAL_BEDS,J6452&lt;=TEMP_WORKER_MAX*TEMP_WORKER_HRS),1,0)</f>
        <v>1</v>
      </c>
      <c r="O6452" s="2">
        <f>L6452-M6452-K6452-FIXED_COSTS</f>
        <v>21227.384799825937</v>
      </c>
      <c r="P6452" s="2">
        <f>IF(N6452=1,O6452,"")</f>
        <v>21227.384799825937</v>
      </c>
    </row>
    <row r="6453">
      <c r="A6453" s="6">
        <v>9</v>
      </c>
      <c r="B6453" s="6">
        <v>19</v>
      </c>
      <c r="C6453" s="6">
        <v>1</v>
      </c>
      <c r="D6453" s="6">
        <f>A6453+B6453+C6453</f>
        <v>29</v>
      </c>
      <c r="E6453" s="5">
        <f>IF(A6453=0,0,A6453*LABOR_HRS_WK_TOM*SEASON_WEEKS*(1+DIM_PCT_TOM)^A6453)</f>
        <v>1909.9376297100016</v>
      </c>
      <c r="F6453" s="5">
        <f>IF(B6453=0,0,B6453*LABOR_HRS_WK_CAR*SEASON_WEEKS*(1+DIM_PCT_CAR)^B6453)</f>
        <v>911.23060582002415</v>
      </c>
      <c r="G6453" s="5">
        <f>IF(C6453=0,0,C6453*LABOR_HRS_WK_MES*SEASON_WEEKS*(1+DIM_PCT_MES)^C6453)</f>
        <v>45.5625</v>
      </c>
      <c r="H6453" s="5">
        <f>E6453+F6453+G6453</f>
        <v>2866.7307355300259</v>
      </c>
      <c r="I6453" s="5">
        <f>MIN(H6453,FARMER_HRS)</f>
        <v>720</v>
      </c>
      <c r="J6453" s="5">
        <f>MAX(0,H6453-FARMER_HRS)</f>
        <v>2146.7307355300259</v>
      </c>
      <c r="K6453" s="2">
        <f>I6453*FARMER_RATE+J6453*TEMP_WORKER_RATE</f>
        <v>62269.630825174063</v>
      </c>
      <c r="L6453" s="2">
        <f>A6453*PRICE_TOM+B6453*PRICE_CAR+C6453*PRICE_MES</f>
        <v>121686</v>
      </c>
      <c r="M6453" s="2">
        <f>A6453*FERT_BED_TOM+B6453*FERT_BED_CAR+C6453*FERT_BED_MES</f>
        <v>17160</v>
      </c>
      <c r="N6453" s="6">
        <f>IF(AND(D6453&lt;=TOTAL_BEDS,J6453&lt;=TEMP_WORKER_MAX*TEMP_WORKER_HRS),1,0)</f>
        <v>1</v>
      </c>
      <c r="O6453" s="2">
        <f>L6453-M6453-K6453-FIXED_COSTS</f>
        <v>22256.369174825937</v>
      </c>
      <c r="P6453" s="2">
        <f>IF(N6453=1,O6453,"")</f>
        <v>22256.369174825937</v>
      </c>
    </row>
    <row r="6454">
      <c r="A6454" s="6">
        <v>9</v>
      </c>
      <c r="B6454" s="6">
        <v>19</v>
      </c>
      <c r="C6454" s="6">
        <v>2</v>
      </c>
      <c r="D6454" s="6">
        <f>A6454+B6454+C6454</f>
        <v>30</v>
      </c>
      <c r="E6454" s="5">
        <f>IF(A6454=0,0,A6454*LABOR_HRS_WK_TOM*SEASON_WEEKS*(1+DIM_PCT_TOM)^A6454)</f>
        <v>1909.9376297100016</v>
      </c>
      <c r="F6454" s="5">
        <f>IF(B6454=0,0,B6454*LABOR_HRS_WK_CAR*SEASON_WEEKS*(1+DIM_PCT_CAR)^B6454)</f>
        <v>911.23060582002415</v>
      </c>
      <c r="G6454" s="5">
        <f>IF(C6454=0,0,C6454*LABOR_HRS_WK_MES*SEASON_WEEKS*(1+DIM_PCT_MES)^C6454)</f>
        <v>92.2640625</v>
      </c>
      <c r="H6454" s="5">
        <f>E6454+F6454+G6454</f>
        <v>2913.4322980300258</v>
      </c>
      <c r="I6454" s="5">
        <f>MIN(H6454,FARMER_HRS)</f>
        <v>720</v>
      </c>
      <c r="J6454" s="5">
        <f>MAX(0,H6454-FARMER_HRS)</f>
        <v>2193.4322980300258</v>
      </c>
      <c r="K6454" s="2">
        <f>I6454*FARMER_RATE+J6454*TEMP_WORKER_RATE</f>
        <v>63080.421840799056</v>
      </c>
      <c r="L6454" s="2">
        <f>A6454*PRICE_TOM+B6454*PRICE_CAR+C6454*PRICE_MES</f>
        <v>124386</v>
      </c>
      <c r="M6454" s="2">
        <f>A6454*FERT_BED_TOM+B6454*FERT_BED_CAR+C6454*FERT_BED_MES</f>
        <v>18040</v>
      </c>
      <c r="N6454" s="6">
        <f>IF(AND(D6454&lt;=TOTAL_BEDS,J6454&lt;=TEMP_WORKER_MAX*TEMP_WORKER_HRS),1,0)</f>
        <v>1</v>
      </c>
      <c r="O6454" s="2">
        <f>L6454-M6454-K6454-FIXED_COSTS</f>
        <v>23265.578159200944</v>
      </c>
      <c r="P6454" s="2">
        <f>IF(N6454=1,O6454,"")</f>
        <v>23265.578159200944</v>
      </c>
    </row>
    <row r="6455">
      <c r="A6455" s="6">
        <v>9</v>
      </c>
      <c r="B6455" s="6">
        <v>19</v>
      </c>
      <c r="C6455" s="6">
        <v>3</v>
      </c>
      <c r="D6455" s="6">
        <f>A6455+B6455+C6455</f>
        <v>31</v>
      </c>
      <c r="E6455" s="5">
        <f>IF(A6455=0,0,A6455*LABOR_HRS_WK_TOM*SEASON_WEEKS*(1+DIM_PCT_TOM)^A6455)</f>
        <v>1909.9376297100016</v>
      </c>
      <c r="F6455" s="5">
        <f>IF(B6455=0,0,B6455*LABOR_HRS_WK_CAR*SEASON_WEEKS*(1+DIM_PCT_CAR)^B6455)</f>
        <v>911.23060582002415</v>
      </c>
      <c r="G6455" s="5">
        <f>IF(C6455=0,0,C6455*LABOR_HRS_WK_MES*SEASON_WEEKS*(1+DIM_PCT_MES)^C6455)</f>
        <v>140.12604492187498</v>
      </c>
      <c r="H6455" s="5">
        <f>E6455+F6455+G6455</f>
        <v>2961.2942804519007</v>
      </c>
      <c r="I6455" s="5">
        <f>MIN(H6455,FARMER_HRS)</f>
        <v>720</v>
      </c>
      <c r="J6455" s="5">
        <f>MAX(0,H6455-FARMER_HRS)</f>
        <v>2241.2942804519007</v>
      </c>
      <c r="K6455" s="2">
        <f>I6455*FARMER_RATE+J6455*TEMP_WORKER_RATE</f>
        <v>63911.359035623274</v>
      </c>
      <c r="L6455" s="2">
        <f>A6455*PRICE_TOM+B6455*PRICE_CAR+C6455*PRICE_MES</f>
        <v>127086</v>
      </c>
      <c r="M6455" s="2">
        <f>A6455*FERT_BED_TOM+B6455*FERT_BED_CAR+C6455*FERT_BED_MES</f>
        <v>18920</v>
      </c>
      <c r="N6455" s="6">
        <f>IF(AND(D6455&lt;=TOTAL_BEDS,J6455&lt;=TEMP_WORKER_MAX*TEMP_WORKER_HRS),1,0)</f>
        <v>1</v>
      </c>
      <c r="O6455" s="2">
        <f>L6455-M6455-K6455-FIXED_COSTS</f>
        <v>24254.640964376726</v>
      </c>
      <c r="P6455" s="2">
        <f>IF(N6455=1,O6455,"")</f>
        <v>24254.640964376726</v>
      </c>
    </row>
    <row r="6456">
      <c r="A6456" s="6">
        <v>9</v>
      </c>
      <c r="B6456" s="6">
        <v>19</v>
      </c>
      <c r="C6456" s="6">
        <v>4</v>
      </c>
      <c r="D6456" s="6">
        <f>A6456+B6456+C6456</f>
        <v>32</v>
      </c>
      <c r="E6456" s="5">
        <f>IF(A6456=0,0,A6456*LABOR_HRS_WK_TOM*SEASON_WEEKS*(1+DIM_PCT_TOM)^A6456)</f>
        <v>1909.9376297100016</v>
      </c>
      <c r="F6456" s="5">
        <f>IF(B6456=0,0,B6456*LABOR_HRS_WK_CAR*SEASON_WEEKS*(1+DIM_PCT_CAR)^B6456)</f>
        <v>911.23060582002415</v>
      </c>
      <c r="G6456" s="5">
        <f>IF(C6456=0,0,C6456*LABOR_HRS_WK_MES*SEASON_WEEKS*(1+DIM_PCT_MES)^C6456)</f>
        <v>189.17016064453119</v>
      </c>
      <c r="H6456" s="5">
        <f>E6456+F6456+G6456</f>
        <v>3010.3383961745571</v>
      </c>
      <c r="I6456" s="5">
        <f>MIN(H6456,FARMER_HRS)</f>
        <v>720</v>
      </c>
      <c r="J6456" s="5">
        <f>MAX(0,H6456-FARMER_HRS)</f>
        <v>2290.3383961745571</v>
      </c>
      <c r="K6456" s="2">
        <f>I6456*FARMER_RATE+J6456*TEMP_WORKER_RATE</f>
        <v>64762.819378030508</v>
      </c>
      <c r="L6456" s="2">
        <f>A6456*PRICE_TOM+B6456*PRICE_CAR+C6456*PRICE_MES</f>
        <v>129786</v>
      </c>
      <c r="M6456" s="2">
        <f>A6456*FERT_BED_TOM+B6456*FERT_BED_CAR+C6456*FERT_BED_MES</f>
        <v>19800</v>
      </c>
      <c r="N6456" s="6">
        <f>IF(AND(D6456&lt;=TOTAL_BEDS,J6456&lt;=TEMP_WORKER_MAX*TEMP_WORKER_HRS),1,0)</f>
        <v>1</v>
      </c>
      <c r="O6456" s="2">
        <f>L6456-M6456-K6456-FIXED_COSTS</f>
        <v>25223.180621969492</v>
      </c>
      <c r="P6456" s="2">
        <f>IF(N6456=1,O6456,"")</f>
        <v>25223.180621969492</v>
      </c>
    </row>
    <row r="6457">
      <c r="A6457" s="6">
        <v>9</v>
      </c>
      <c r="B6457" s="6">
        <v>19</v>
      </c>
      <c r="C6457" s="6">
        <v>5</v>
      </c>
      <c r="D6457" s="6">
        <f>A6457+B6457+C6457</f>
        <v>33</v>
      </c>
      <c r="E6457" s="5">
        <f>IF(A6457=0,0,A6457*LABOR_HRS_WK_TOM*SEASON_WEEKS*(1+DIM_PCT_TOM)^A6457)</f>
        <v>1909.9376297100016</v>
      </c>
      <c r="F6457" s="5">
        <f>IF(B6457=0,0,B6457*LABOR_HRS_WK_CAR*SEASON_WEEKS*(1+DIM_PCT_CAR)^B6457)</f>
        <v>911.23060582002415</v>
      </c>
      <c r="G6457" s="5">
        <f>IF(C6457=0,0,C6457*LABOR_HRS_WK_MES*SEASON_WEEKS*(1+DIM_PCT_MES)^C6457)</f>
        <v>239.41848456573481</v>
      </c>
      <c r="H6457" s="5">
        <f>E6457+F6457+G6457</f>
        <v>3060.5867200957605</v>
      </c>
      <c r="I6457" s="5">
        <f>MIN(H6457,FARMER_HRS)</f>
        <v>720</v>
      </c>
      <c r="J6457" s="5">
        <f>MAX(0,H6457-FARMER_HRS)</f>
        <v>2340.5867200957605</v>
      </c>
      <c r="K6457" s="2">
        <f>I6457*FARMER_RATE+J6457*TEMP_WORKER_RATE</f>
        <v>65635.186112773619</v>
      </c>
      <c r="L6457" s="2">
        <f>A6457*PRICE_TOM+B6457*PRICE_CAR+C6457*PRICE_MES</f>
        <v>132486</v>
      </c>
      <c r="M6457" s="2">
        <f>A6457*FERT_BED_TOM+B6457*FERT_BED_CAR+C6457*FERT_BED_MES</f>
        <v>20680</v>
      </c>
      <c r="N6457" s="6">
        <f>IF(AND(D6457&lt;=TOTAL_BEDS,J6457&lt;=TEMP_WORKER_MAX*TEMP_WORKER_HRS),1,0)</f>
        <v>1</v>
      </c>
      <c r="O6457" s="2">
        <f>L6457-M6457-K6457-FIXED_COSTS</f>
        <v>26170.813887226381</v>
      </c>
      <c r="P6457" s="2">
        <f>IF(N6457=1,O6457,"")</f>
        <v>26170.813887226381</v>
      </c>
    </row>
    <row r="6458">
      <c r="A6458" s="6">
        <v>9</v>
      </c>
      <c r="B6458" s="6">
        <v>19</v>
      </c>
      <c r="C6458" s="6">
        <v>6</v>
      </c>
      <c r="D6458" s="6">
        <f>A6458+B6458+C6458</f>
        <v>34</v>
      </c>
      <c r="E6458" s="5">
        <f>IF(A6458=0,0,A6458*LABOR_HRS_WK_TOM*SEASON_WEEKS*(1+DIM_PCT_TOM)^A6458)</f>
        <v>1909.9376297100016</v>
      </c>
      <c r="F6458" s="5">
        <f>IF(B6458=0,0,B6458*LABOR_HRS_WK_CAR*SEASON_WEEKS*(1+DIM_PCT_CAR)^B6458)</f>
        <v>911.23060582002415</v>
      </c>
      <c r="G6458" s="5">
        <f>IF(C6458=0,0,C6458*LABOR_HRS_WK_MES*SEASON_WEEKS*(1+DIM_PCT_MES)^C6458)</f>
        <v>290.89345874736773</v>
      </c>
      <c r="H6458" s="5">
        <f>E6458+F6458+G6458</f>
        <v>3112.0616942773936</v>
      </c>
      <c r="I6458" s="5">
        <f>MIN(H6458,FARMER_HRS)</f>
        <v>720</v>
      </c>
      <c r="J6458" s="5">
        <f>MAX(0,H6458-FARMER_HRS)</f>
        <v>2392.0616942773936</v>
      </c>
      <c r="K6458" s="2">
        <f>I6458*FARMER_RATE+J6458*TEMP_WORKER_RATE</f>
        <v>66528.848858982528</v>
      </c>
      <c r="L6458" s="2">
        <f>A6458*PRICE_TOM+B6458*PRICE_CAR+C6458*PRICE_MES</f>
        <v>135186</v>
      </c>
      <c r="M6458" s="2">
        <f>A6458*FERT_BED_TOM+B6458*FERT_BED_CAR+C6458*FERT_BED_MES</f>
        <v>21560</v>
      </c>
      <c r="N6458" s="6">
        <f>IF(AND(D6458&lt;=TOTAL_BEDS,J6458&lt;=TEMP_WORKER_MAX*TEMP_WORKER_HRS),1,0)</f>
        <v>1</v>
      </c>
      <c r="O6458" s="2">
        <f>L6458-M6458-K6458-FIXED_COSTS</f>
        <v>27097.151141017472</v>
      </c>
      <c r="P6458" s="2">
        <f>IF(N6458=1,O6458,"")</f>
        <v>27097.151141017472</v>
      </c>
    </row>
    <row r="6459">
      <c r="A6459" s="6">
        <v>9</v>
      </c>
      <c r="B6459" s="6">
        <v>19</v>
      </c>
      <c r="C6459" s="6">
        <v>7</v>
      </c>
      <c r="D6459" s="6">
        <f>A6459+B6459+C6459</f>
        <v>35</v>
      </c>
      <c r="E6459" s="5">
        <f>IF(A6459=0,0,A6459*LABOR_HRS_WK_TOM*SEASON_WEEKS*(1+DIM_PCT_TOM)^A6459)</f>
        <v>1909.9376297100016</v>
      </c>
      <c r="F6459" s="5">
        <f>IF(B6459=0,0,B6459*LABOR_HRS_WK_CAR*SEASON_WEEKS*(1+DIM_PCT_CAR)^B6459)</f>
        <v>911.23060582002415</v>
      </c>
      <c r="G6459" s="5">
        <f>IF(C6459=0,0,C6459*LABOR_HRS_WK_MES*SEASON_WEEKS*(1+DIM_PCT_MES)^C6459)</f>
        <v>343.61789814532818</v>
      </c>
      <c r="H6459" s="5">
        <f>E6459+F6459+G6459</f>
        <v>3164.786133675354</v>
      </c>
      <c r="I6459" s="5">
        <f>MIN(H6459,FARMER_HRS)</f>
        <v>720</v>
      </c>
      <c r="J6459" s="5">
        <f>MAX(0,H6459-FARMER_HRS)</f>
        <v>2444.786133675354</v>
      </c>
      <c r="K6459" s="2">
        <f>I6459*FARMER_RATE+J6459*TEMP_WORKER_RATE</f>
        <v>67444.203709641559</v>
      </c>
      <c r="L6459" s="2">
        <f>A6459*PRICE_TOM+B6459*PRICE_CAR+C6459*PRICE_MES</f>
        <v>137886</v>
      </c>
      <c r="M6459" s="2">
        <f>A6459*FERT_BED_TOM+B6459*FERT_BED_CAR+C6459*FERT_BED_MES</f>
        <v>22440</v>
      </c>
      <c r="N6459" s="6">
        <f>IF(AND(D6459&lt;=TOTAL_BEDS,J6459&lt;=TEMP_WORKER_MAX*TEMP_WORKER_HRS),1,0)</f>
        <v>1</v>
      </c>
      <c r="O6459" s="2">
        <f>L6459-M6459-K6459-FIXED_COSTS</f>
        <v>28001.796290358441</v>
      </c>
      <c r="P6459" s="2">
        <f>IF(N6459=1,O6459,"")</f>
        <v>28001.796290358441</v>
      </c>
    </row>
    <row r="6460">
      <c r="A6460" s="6">
        <v>9</v>
      </c>
      <c r="B6460" s="6">
        <v>19</v>
      </c>
      <c r="C6460" s="6">
        <v>8</v>
      </c>
      <c r="D6460" s="6">
        <f>A6460+B6460+C6460</f>
        <v>36</v>
      </c>
      <c r="E6460" s="5">
        <f>IF(A6460=0,0,A6460*LABOR_HRS_WK_TOM*SEASON_WEEKS*(1+DIM_PCT_TOM)^A6460)</f>
        <v>1909.9376297100016</v>
      </c>
      <c r="F6460" s="5">
        <f>IF(B6460=0,0,B6460*LABOR_HRS_WK_CAR*SEASON_WEEKS*(1+DIM_PCT_CAR)^B6460)</f>
        <v>911.23060582002415</v>
      </c>
      <c r="G6460" s="5">
        <f>IF(C6460=0,0,C6460*LABOR_HRS_WK_MES*SEASON_WEEKS*(1+DIM_PCT_MES)^C6460)</f>
        <v>397.61499642530833</v>
      </c>
      <c r="H6460" s="5">
        <f>E6460+F6460+G6460</f>
        <v>3218.783231955334</v>
      </c>
      <c r="I6460" s="5">
        <f>MIN(H6460,FARMER_HRS)</f>
        <v>720</v>
      </c>
      <c r="J6460" s="5">
        <f>MAX(0,H6460-FARMER_HRS)</f>
        <v>2498.783231955334</v>
      </c>
      <c r="K6460" s="2">
        <f>I6460*FARMER_RATE+J6460*TEMP_WORKER_RATE</f>
        <v>68381.653332557878</v>
      </c>
      <c r="L6460" s="2">
        <f>A6460*PRICE_TOM+B6460*PRICE_CAR+C6460*PRICE_MES</f>
        <v>140586</v>
      </c>
      <c r="M6460" s="2">
        <f>A6460*FERT_BED_TOM+B6460*FERT_BED_CAR+C6460*FERT_BED_MES</f>
        <v>23320</v>
      </c>
      <c r="N6460" s="6">
        <f>IF(AND(D6460&lt;=TOTAL_BEDS,J6460&lt;=TEMP_WORKER_MAX*TEMP_WORKER_HRS),1,0)</f>
        <v>1</v>
      </c>
      <c r="O6460" s="2">
        <f>L6460-M6460-K6460-FIXED_COSTS</f>
        <v>28884.346667442122</v>
      </c>
      <c r="P6460" s="2">
        <f>IF(N6460=1,O6460,"")</f>
        <v>28884.346667442122</v>
      </c>
    </row>
    <row r="6461">
      <c r="A6461" s="6">
        <v>9</v>
      </c>
      <c r="B6461" s="6">
        <v>19</v>
      </c>
      <c r="C6461" s="6">
        <v>9</v>
      </c>
      <c r="D6461" s="6">
        <f>A6461+B6461+C6461</f>
        <v>37</v>
      </c>
      <c r="E6461" s="5">
        <f>IF(A6461=0,0,A6461*LABOR_HRS_WK_TOM*SEASON_WEEKS*(1+DIM_PCT_TOM)^A6461)</f>
        <v>1909.9376297100016</v>
      </c>
      <c r="F6461" s="5">
        <f>IF(B6461=0,0,B6461*LABOR_HRS_WK_CAR*SEASON_WEEKS*(1+DIM_PCT_CAR)^B6461)</f>
        <v>911.23060582002415</v>
      </c>
      <c r="G6461" s="5">
        <f>IF(C6461=0,0,C6461*LABOR_HRS_WK_MES*SEASON_WEEKS*(1+DIM_PCT_MES)^C6461)</f>
        <v>452.90833186570273</v>
      </c>
      <c r="H6461" s="5">
        <f>E6461+F6461+G6461</f>
        <v>3274.0765673957285</v>
      </c>
      <c r="I6461" s="5">
        <f>MIN(H6461,FARMER_HRS)</f>
        <v>720</v>
      </c>
      <c r="J6461" s="5">
        <f>MAX(0,H6461-FARMER_HRS)</f>
        <v>2554.0765673957285</v>
      </c>
      <c r="K6461" s="2">
        <f>I6461*FARMER_RATE+J6461*TEMP_WORKER_RATE</f>
        <v>69341.607072842511</v>
      </c>
      <c r="L6461" s="2">
        <f>A6461*PRICE_TOM+B6461*PRICE_CAR+C6461*PRICE_MES</f>
        <v>143286</v>
      </c>
      <c r="M6461" s="2">
        <f>A6461*FERT_BED_TOM+B6461*FERT_BED_CAR+C6461*FERT_BED_MES</f>
        <v>24200</v>
      </c>
      <c r="N6461" s="6">
        <f>IF(AND(D6461&lt;=TOTAL_BEDS,J6461&lt;=TEMP_WORKER_MAX*TEMP_WORKER_HRS),1,0)</f>
        <v>1</v>
      </c>
      <c r="O6461" s="2">
        <f>L6461-M6461-K6461-FIXED_COSTS</f>
        <v>29744.392927157489</v>
      </c>
      <c r="P6461" s="2">
        <f>IF(N6461=1,O6461,"")</f>
        <v>29744.392927157489</v>
      </c>
    </row>
    <row r="6462">
      <c r="A6462" s="6">
        <v>9</v>
      </c>
      <c r="B6462" s="6">
        <v>19</v>
      </c>
      <c r="C6462" s="6">
        <v>10</v>
      </c>
      <c r="D6462" s="6">
        <f>A6462+B6462+C6462</f>
        <v>38</v>
      </c>
      <c r="E6462" s="5">
        <f>IF(A6462=0,0,A6462*LABOR_HRS_WK_TOM*SEASON_WEEKS*(1+DIM_PCT_TOM)^A6462)</f>
        <v>1909.9376297100016</v>
      </c>
      <c r="F6462" s="5">
        <f>IF(B6462=0,0,B6462*LABOR_HRS_WK_CAR*SEASON_WEEKS*(1+DIM_PCT_CAR)^B6462)</f>
        <v>911.23060582002415</v>
      </c>
      <c r="G6462" s="5">
        <f>IF(C6462=0,0,C6462*LABOR_HRS_WK_MES*SEASON_WEEKS*(1+DIM_PCT_MES)^C6462)</f>
        <v>509.52187334891551</v>
      </c>
      <c r="H6462" s="5">
        <f>E6462+F6462+G6462</f>
        <v>3330.6901088789414</v>
      </c>
      <c r="I6462" s="5">
        <f>MIN(H6462,FARMER_HRS)</f>
        <v>720</v>
      </c>
      <c r="J6462" s="5">
        <f>MAX(0,H6462-FARMER_HRS)</f>
        <v>2610.6901088789414</v>
      </c>
      <c r="K6462" s="2">
        <f>I6462*FARMER_RATE+J6462*TEMP_WORKER_RATE</f>
        <v>70324.481056926074</v>
      </c>
      <c r="L6462" s="2">
        <f>A6462*PRICE_TOM+B6462*PRICE_CAR+C6462*PRICE_MES</f>
        <v>145986</v>
      </c>
      <c r="M6462" s="2">
        <f>A6462*FERT_BED_TOM+B6462*FERT_BED_CAR+C6462*FERT_BED_MES</f>
        <v>25080</v>
      </c>
      <c r="N6462" s="6">
        <f>IF(AND(D6462&lt;=TOTAL_BEDS,J6462&lt;=TEMP_WORKER_MAX*TEMP_WORKER_HRS),1,0)</f>
        <v>1</v>
      </c>
      <c r="O6462" s="2">
        <f>L6462-M6462-K6462-FIXED_COSTS</f>
        <v>30581.518943073926</v>
      </c>
      <c r="P6462" s="2">
        <f>IF(N6462=1,O6462,"")</f>
        <v>30581.518943073926</v>
      </c>
    </row>
    <row r="6463">
      <c r="A6463" s="6">
        <v>9</v>
      </c>
      <c r="B6463" s="6">
        <v>19</v>
      </c>
      <c r="C6463" s="6">
        <v>11</v>
      </c>
      <c r="D6463" s="6">
        <f>A6463+B6463+C6463</f>
        <v>39</v>
      </c>
      <c r="E6463" s="5">
        <f>IF(A6463=0,0,A6463*LABOR_HRS_WK_TOM*SEASON_WEEKS*(1+DIM_PCT_TOM)^A6463)</f>
        <v>1909.9376297100016</v>
      </c>
      <c r="F6463" s="5">
        <f>IF(B6463=0,0,B6463*LABOR_HRS_WK_CAR*SEASON_WEEKS*(1+DIM_PCT_CAR)^B6463)</f>
        <v>911.23060582002415</v>
      </c>
      <c r="G6463" s="5">
        <f>IF(C6463=0,0,C6463*LABOR_HRS_WK_MES*SEASON_WEEKS*(1+DIM_PCT_MES)^C6463)</f>
        <v>567.47998644235463</v>
      </c>
      <c r="H6463" s="5">
        <f>E6463+F6463+G6463</f>
        <v>3388.6482219723803</v>
      </c>
      <c r="I6463" s="5">
        <f>MIN(H6463,FARMER_HRS)</f>
        <v>720</v>
      </c>
      <c r="J6463" s="5">
        <f>MAX(0,H6463-FARMER_HRS)</f>
        <v>2668.6482219723803</v>
      </c>
      <c r="K6463" s="2">
        <f>I6463*FARMER_RATE+J6463*TEMP_WORKER_RATE</f>
        <v>71330.69829813161</v>
      </c>
      <c r="L6463" s="2">
        <f>A6463*PRICE_TOM+B6463*PRICE_CAR+C6463*PRICE_MES</f>
        <v>148686</v>
      </c>
      <c r="M6463" s="2">
        <f>A6463*FERT_BED_TOM+B6463*FERT_BED_CAR+C6463*FERT_BED_MES</f>
        <v>25960</v>
      </c>
      <c r="N6463" s="6">
        <f>IF(AND(D6463&lt;=TOTAL_BEDS,J6463&lt;=TEMP_WORKER_MAX*TEMP_WORKER_HRS),1,0)</f>
        <v>1</v>
      </c>
      <c r="O6463" s="2">
        <f>L6463-M6463-K6463-FIXED_COSTS</f>
        <v>31395.30170186839</v>
      </c>
      <c r="P6463" s="2">
        <f>IF(N6463=1,O6463,"")</f>
        <v>31395.30170186839</v>
      </c>
    </row>
    <row r="6464">
      <c r="A6464" s="6">
        <v>9</v>
      </c>
      <c r="B6464" s="6">
        <v>19</v>
      </c>
      <c r="C6464" s="6">
        <v>12</v>
      </c>
      <c r="D6464" s="6">
        <f>A6464+B6464+C6464</f>
        <v>40</v>
      </c>
      <c r="E6464" s="5">
        <f>IF(A6464=0,0,A6464*LABOR_HRS_WK_TOM*SEASON_WEEKS*(1+DIM_PCT_TOM)^A6464)</f>
        <v>1909.9376297100016</v>
      </c>
      <c r="F6464" s="5">
        <f>IF(B6464=0,0,B6464*LABOR_HRS_WK_CAR*SEASON_WEEKS*(1+DIM_PCT_CAR)^B6464)</f>
        <v>911.23060582002415</v>
      </c>
      <c r="G6464" s="5">
        <f>IF(C6464=0,0,C6464*LABOR_HRS_WK_MES*SEASON_WEEKS*(1+DIM_PCT_MES)^C6464)</f>
        <v>626.807439570419</v>
      </c>
      <c r="H6464" s="5">
        <f>E6464+F6464+G6464</f>
        <v>3447.9756751004447</v>
      </c>
      <c r="I6464" s="5">
        <f>MIN(H6464,FARMER_HRS)</f>
        <v>720</v>
      </c>
      <c r="J6464" s="5">
        <f>MAX(0,H6464-FARMER_HRS)</f>
        <v>2727.9756751004447</v>
      </c>
      <c r="K6464" s="2">
        <f>I6464*FARMER_RATE+J6464*TEMP_WORKER_RATE</f>
        <v>72360.688803827157</v>
      </c>
      <c r="L6464" s="2">
        <f>A6464*PRICE_TOM+B6464*PRICE_CAR+C6464*PRICE_MES</f>
        <v>151386</v>
      </c>
      <c r="M6464" s="2">
        <f>A6464*FERT_BED_TOM+B6464*FERT_BED_CAR+C6464*FERT_BED_MES</f>
        <v>26840</v>
      </c>
      <c r="N6464" s="6">
        <f>IF(AND(D6464&lt;=TOTAL_BEDS,J6464&lt;=TEMP_WORKER_MAX*TEMP_WORKER_HRS),1,0)</f>
        <v>1</v>
      </c>
      <c r="O6464" s="2">
        <f>L6464-M6464-K6464-FIXED_COSTS</f>
        <v>32185.311196172843</v>
      </c>
      <c r="P6464" s="2">
        <f>IF(N6464=1,O6464,"")</f>
        <v>32185.311196172843</v>
      </c>
    </row>
    <row r="6465">
      <c r="A6465" s="6">
        <v>9</v>
      </c>
      <c r="B6465" s="6">
        <v>19</v>
      </c>
      <c r="C6465" s="6">
        <v>13</v>
      </c>
      <c r="D6465" s="6">
        <f>A6465+B6465+C6465</f>
        <v>41</v>
      </c>
      <c r="E6465" s="5">
        <f>IF(A6465=0,0,A6465*LABOR_HRS_WK_TOM*SEASON_WEEKS*(1+DIM_PCT_TOM)^A6465)</f>
        <v>1909.9376297100016</v>
      </c>
      <c r="F6465" s="5">
        <f>IF(B6465=0,0,B6465*LABOR_HRS_WK_CAR*SEASON_WEEKS*(1+DIM_PCT_CAR)^B6465)</f>
        <v>911.23060582002415</v>
      </c>
      <c r="G6465" s="5">
        <f>IF(C6465=0,0,C6465*LABOR_HRS_WK_MES*SEASON_WEEKS*(1+DIM_PCT_MES)^C6465)</f>
        <v>687.52941027880331</v>
      </c>
      <c r="H6465" s="5">
        <f>E6465+F6465+G6465</f>
        <v>3508.6976458088293</v>
      </c>
      <c r="I6465" s="5">
        <f>MIN(H6465,FARMER_HRS)</f>
        <v>720</v>
      </c>
      <c r="J6465" s="5">
        <f>MAX(0,H6465-FARMER_HRS)</f>
        <v>2788.6976458088293</v>
      </c>
      <c r="K6465" s="2">
        <f>I6465*FARMER_RATE+J6465*TEMP_WORKER_RATE</f>
        <v>73414.889684181064</v>
      </c>
      <c r="L6465" s="2">
        <f>A6465*PRICE_TOM+B6465*PRICE_CAR+C6465*PRICE_MES</f>
        <v>154086</v>
      </c>
      <c r="M6465" s="2">
        <f>A6465*FERT_BED_TOM+B6465*FERT_BED_CAR+C6465*FERT_BED_MES</f>
        <v>27720</v>
      </c>
      <c r="N6465" s="6">
        <f>IF(AND(D6465&lt;=TOTAL_BEDS,J6465&lt;=TEMP_WORKER_MAX*TEMP_WORKER_HRS),1,0)</f>
        <v>1</v>
      </c>
      <c r="O6465" s="2">
        <f>L6465-M6465-K6465-FIXED_COSTS</f>
        <v>32951.110315818936</v>
      </c>
      <c r="P6465" s="2">
        <f>IF(N6465=1,O6465,"")</f>
        <v>32951.110315818936</v>
      </c>
    </row>
    <row r="6466">
      <c r="A6466" s="6">
        <v>9</v>
      </c>
      <c r="B6466" s="6">
        <v>19</v>
      </c>
      <c r="C6466" s="6">
        <v>14</v>
      </c>
      <c r="D6466" s="6">
        <f>A6466+B6466+C6466</f>
        <v>42</v>
      </c>
      <c r="E6466" s="5">
        <f>IF(A6466=0,0,A6466*LABOR_HRS_WK_TOM*SEASON_WEEKS*(1+DIM_PCT_TOM)^A6466)</f>
        <v>1909.9376297100016</v>
      </c>
      <c r="F6466" s="5">
        <f>IF(B6466=0,0,B6466*LABOR_HRS_WK_CAR*SEASON_WEEKS*(1+DIM_PCT_CAR)^B6466)</f>
        <v>911.23060582002415</v>
      </c>
      <c r="G6466" s="5">
        <f>IF(C6466=0,0,C6466*LABOR_HRS_WK_MES*SEASON_WEEKS*(1+DIM_PCT_MES)^C6466)</f>
        <v>749.67149159246435</v>
      </c>
      <c r="H6466" s="5">
        <f>E6466+F6466+G6466</f>
        <v>3570.8397271224903</v>
      </c>
      <c r="I6466" s="5">
        <f>MIN(H6466,FARMER_HRS)</f>
        <v>720</v>
      </c>
      <c r="J6466" s="5">
        <f>MAX(0,H6466-FARMER_HRS)</f>
        <v>2850.8397271224903</v>
      </c>
      <c r="K6466" s="2">
        <f>I6466*FARMER_RATE+J6466*TEMP_WORKER_RATE</f>
        <v>74493.745262543234</v>
      </c>
      <c r="L6466" s="2">
        <f>A6466*PRICE_TOM+B6466*PRICE_CAR+C6466*PRICE_MES</f>
        <v>156786</v>
      </c>
      <c r="M6466" s="2">
        <f>A6466*FERT_BED_TOM+B6466*FERT_BED_CAR+C6466*FERT_BED_MES</f>
        <v>28600</v>
      </c>
      <c r="N6466" s="6">
        <f>IF(AND(D6466&lt;=TOTAL_BEDS,J6466&lt;=TEMP_WORKER_MAX*TEMP_WORKER_HRS),1,0)</f>
        <v>1</v>
      </c>
      <c r="O6466" s="2">
        <f>L6466-M6466-K6466-FIXED_COSTS</f>
        <v>33692.254737456766</v>
      </c>
      <c r="P6466" s="2">
        <f>IF(N6466=1,O6466,"")</f>
        <v>33692.254737456766</v>
      </c>
    </row>
    <row r="6467">
      <c r="A6467" s="6">
        <v>9</v>
      </c>
      <c r="B6467" s="6">
        <v>19</v>
      </c>
      <c r="C6467" s="6">
        <v>15</v>
      </c>
      <c r="D6467" s="6">
        <f>A6467+B6467+C6467</f>
        <v>43</v>
      </c>
      <c r="E6467" s="5">
        <f>IF(A6467=0,0,A6467*LABOR_HRS_WK_TOM*SEASON_WEEKS*(1+DIM_PCT_TOM)^A6467)</f>
        <v>1909.9376297100016</v>
      </c>
      <c r="F6467" s="5">
        <f>IF(B6467=0,0,B6467*LABOR_HRS_WK_CAR*SEASON_WEEKS*(1+DIM_PCT_CAR)^B6467)</f>
        <v>911.23060582002415</v>
      </c>
      <c r="G6467" s="5">
        <f>IF(C6467=0,0,C6467*LABOR_HRS_WK_MES*SEASON_WEEKS*(1+DIM_PCT_MES)^C6467)</f>
        <v>813.25969846861074</v>
      </c>
      <c r="H6467" s="5">
        <f>E6467+F6467+G6467</f>
        <v>3634.4279339986365</v>
      </c>
      <c r="I6467" s="5">
        <f>MIN(H6467,FARMER_HRS)</f>
        <v>720</v>
      </c>
      <c r="J6467" s="5">
        <f>MAX(0,H6467-FARMER_HRS)</f>
        <v>2914.4279339986365</v>
      </c>
      <c r="K6467" s="2">
        <f>I6467*FARMER_RATE+J6467*TEMP_WORKER_RATE</f>
        <v>75597.707187476335</v>
      </c>
      <c r="L6467" s="2">
        <f>A6467*PRICE_TOM+B6467*PRICE_CAR+C6467*PRICE_MES</f>
        <v>159486</v>
      </c>
      <c r="M6467" s="2">
        <f>A6467*FERT_BED_TOM+B6467*FERT_BED_CAR+C6467*FERT_BED_MES</f>
        <v>29480</v>
      </c>
      <c r="N6467" s="6">
        <f>IF(AND(D6467&lt;=TOTAL_BEDS,J6467&lt;=TEMP_WORKER_MAX*TEMP_WORKER_HRS),1,0)</f>
        <v>1</v>
      </c>
      <c r="O6467" s="2">
        <f>L6467-M6467-K6467-FIXED_COSTS</f>
        <v>34408.292812523665</v>
      </c>
      <c r="P6467" s="2">
        <f>IF(N6467=1,O6467,"")</f>
        <v>34408.292812523665</v>
      </c>
    </row>
    <row r="6468">
      <c r="A6468" s="6">
        <v>9</v>
      </c>
      <c r="B6468" s="6">
        <v>19</v>
      </c>
      <c r="C6468" s="6">
        <v>16</v>
      </c>
      <c r="D6468" s="6">
        <f>A6468+B6468+C6468</f>
        <v>44</v>
      </c>
      <c r="E6468" s="5">
        <f>IF(A6468=0,0,A6468*LABOR_HRS_WK_TOM*SEASON_WEEKS*(1+DIM_PCT_TOM)^A6468)</f>
        <v>1909.9376297100016</v>
      </c>
      <c r="F6468" s="5">
        <f>IF(B6468=0,0,B6468*LABOR_HRS_WK_CAR*SEASON_WEEKS*(1+DIM_PCT_CAR)^B6468)</f>
        <v>911.23060582002415</v>
      </c>
      <c r="G6468" s="5">
        <f>IF(C6468=0,0,C6468*LABOR_HRS_WK_MES*SEASON_WEEKS*(1+DIM_PCT_MES)^C6468)</f>
        <v>878.32047434609967</v>
      </c>
      <c r="H6468" s="5">
        <f>E6468+F6468+G6468</f>
        <v>3699.4887098761255</v>
      </c>
      <c r="I6468" s="5">
        <f>MIN(H6468,FARMER_HRS)</f>
        <v>720</v>
      </c>
      <c r="J6468" s="5">
        <f>MAX(0,H6468-FARMER_HRS)</f>
        <v>2979.4887098761255</v>
      </c>
      <c r="K6468" s="2">
        <f>I6468*FARMER_RATE+J6468*TEMP_WORKER_RATE</f>
        <v>76727.2345464605</v>
      </c>
      <c r="L6468" s="2">
        <f>A6468*PRICE_TOM+B6468*PRICE_CAR+C6468*PRICE_MES</f>
        <v>162186</v>
      </c>
      <c r="M6468" s="2">
        <f>A6468*FERT_BED_TOM+B6468*FERT_BED_CAR+C6468*FERT_BED_MES</f>
        <v>30360</v>
      </c>
      <c r="N6468" s="6">
        <f>IF(AND(D6468&lt;=TOTAL_BEDS,J6468&lt;=TEMP_WORKER_MAX*TEMP_WORKER_HRS),1,0)</f>
        <v>1</v>
      </c>
      <c r="O6468" s="2">
        <f>L6468-M6468-K6468-FIXED_COSTS</f>
        <v>35098.7654535395</v>
      </c>
      <c r="P6468" s="2">
        <f>IF(N6468=1,O6468,"")</f>
        <v>35098.7654535395</v>
      </c>
    </row>
    <row r="6469">
      <c r="A6469" s="6">
        <v>9</v>
      </c>
      <c r="B6469" s="6">
        <v>19</v>
      </c>
      <c r="C6469" s="6">
        <v>17</v>
      </c>
      <c r="D6469" s="6">
        <f>A6469+B6469+C6469</f>
        <v>45</v>
      </c>
      <c r="E6469" s="5">
        <f>IF(A6469=0,0,A6469*LABOR_HRS_WK_TOM*SEASON_WEEKS*(1+DIM_PCT_TOM)^A6469)</f>
        <v>1909.9376297100016</v>
      </c>
      <c r="F6469" s="5">
        <f>IF(B6469=0,0,B6469*LABOR_HRS_WK_CAR*SEASON_WEEKS*(1+DIM_PCT_CAR)^B6469)</f>
        <v>911.23060582002415</v>
      </c>
      <c r="G6469" s="5">
        <f>IF(C6469=0,0,C6469*LABOR_HRS_WK_MES*SEASON_WEEKS*(1+DIM_PCT_MES)^C6469)</f>
        <v>944.88069779263992</v>
      </c>
      <c r="H6469" s="5">
        <f>E6469+F6469+G6469</f>
        <v>3766.048933322666</v>
      </c>
      <c r="I6469" s="5">
        <f>MIN(H6469,FARMER_HRS)</f>
        <v>720</v>
      </c>
      <c r="J6469" s="5">
        <f>MAX(0,H6469-FARMER_HRS)</f>
        <v>3046.048933322666</v>
      </c>
      <c r="K6469" s="2">
        <f>I6469*FARMER_RATE+J6469*TEMP_WORKER_RATE</f>
        <v>77882.793981296287</v>
      </c>
      <c r="L6469" s="2">
        <f>A6469*PRICE_TOM+B6469*PRICE_CAR+C6469*PRICE_MES</f>
        <v>164886</v>
      </c>
      <c r="M6469" s="2">
        <f>A6469*FERT_BED_TOM+B6469*FERT_BED_CAR+C6469*FERT_BED_MES</f>
        <v>31240</v>
      </c>
      <c r="N6469" s="6">
        <f>IF(AND(D6469&lt;=TOTAL_BEDS,J6469&lt;=TEMP_WORKER_MAX*TEMP_WORKER_HRS),1,0)</f>
        <v>1</v>
      </c>
      <c r="O6469" s="2">
        <f>L6469-M6469-K6469-FIXED_COSTS</f>
        <v>35763.206018703713</v>
      </c>
      <c r="P6469" s="2">
        <f>IF(N6469=1,O6469,"")</f>
        <v>35763.206018703713</v>
      </c>
    </row>
    <row r="6470">
      <c r="A6470" s="6">
        <v>9</v>
      </c>
      <c r="B6470" s="6">
        <v>19</v>
      </c>
      <c r="C6470" s="6">
        <v>18</v>
      </c>
      <c r="D6470" s="6">
        <f>A6470+B6470+C6470</f>
        <v>46</v>
      </c>
      <c r="E6470" s="5">
        <f>IF(A6470=0,0,A6470*LABOR_HRS_WK_TOM*SEASON_WEEKS*(1+DIM_PCT_TOM)^A6470)</f>
        <v>1909.9376297100016</v>
      </c>
      <c r="F6470" s="5">
        <f>IF(B6470=0,0,B6470*LABOR_HRS_WK_CAR*SEASON_WEEKS*(1+DIM_PCT_CAR)^B6470)</f>
        <v>911.23060582002415</v>
      </c>
      <c r="G6470" s="5">
        <f>IF(C6470=0,0,C6470*LABOR_HRS_WK_MES*SEASON_WEEKS*(1+DIM_PCT_MES)^C6470)</f>
        <v>1012.9676892512272</v>
      </c>
      <c r="H6470" s="5">
        <f>E6470+F6470+G6470</f>
        <v>3834.1359247812529</v>
      </c>
      <c r="I6470" s="5">
        <f>MIN(H6470,FARMER_HRS)</f>
        <v>720</v>
      </c>
      <c r="J6470" s="5">
        <f>MAX(0,H6470-FARMER_HRS)</f>
        <v>3114.1359247812529</v>
      </c>
      <c r="K6470" s="2">
        <f>I6470*FARMER_RATE+J6470*TEMP_WORKER_RATE</f>
        <v>79064.85980523008</v>
      </c>
      <c r="L6470" s="2">
        <f>A6470*PRICE_TOM+B6470*PRICE_CAR+C6470*PRICE_MES</f>
        <v>167586</v>
      </c>
      <c r="M6470" s="2">
        <f>A6470*FERT_BED_TOM+B6470*FERT_BED_CAR+C6470*FERT_BED_MES</f>
        <v>32120</v>
      </c>
      <c r="N6470" s="6">
        <f>IF(AND(D6470&lt;=TOTAL_BEDS,J6470&lt;=TEMP_WORKER_MAX*TEMP_WORKER_HRS),1,0)</f>
        <v>1</v>
      </c>
      <c r="O6470" s="2">
        <f>L6470-M6470-K6470-FIXED_COSTS</f>
        <v>36401.14019476992</v>
      </c>
      <c r="P6470" s="2">
        <f>IF(N6470=1,O6470,"")</f>
        <v>36401.14019476992</v>
      </c>
    </row>
    <row r="6471">
      <c r="A6471" s="6">
        <v>9</v>
      </c>
      <c r="B6471" s="6">
        <v>19</v>
      </c>
      <c r="C6471" s="6">
        <v>19</v>
      </c>
      <c r="D6471" s="6">
        <f>A6471+B6471+C6471</f>
        <v>47</v>
      </c>
      <c r="E6471" s="5">
        <f>IF(A6471=0,0,A6471*LABOR_HRS_WK_TOM*SEASON_WEEKS*(1+DIM_PCT_TOM)^A6471)</f>
        <v>1909.9376297100016</v>
      </c>
      <c r="F6471" s="5">
        <f>IF(B6471=0,0,B6471*LABOR_HRS_WK_CAR*SEASON_WEEKS*(1+DIM_PCT_CAR)^B6471)</f>
        <v>911.23060582002415</v>
      </c>
      <c r="G6471" s="5">
        <f>IF(C6471=0,0,C6471*LABOR_HRS_WK_MES*SEASON_WEEKS*(1+DIM_PCT_MES)^C6471)</f>
        <v>1082.6092178872491</v>
      </c>
      <c r="H6471" s="5">
        <f>E6471+F6471+G6471</f>
        <v>3903.777453417275</v>
      </c>
      <c r="I6471" s="5">
        <f>MIN(H6471,FARMER_HRS)</f>
        <v>720</v>
      </c>
      <c r="J6471" s="5">
        <f>MAX(0,H6471-FARMER_HRS)</f>
        <v>3183.777453417275</v>
      </c>
      <c r="K6471" s="2">
        <f>I6471*FARMER_RATE+J6471*TEMP_WORKER_RATE</f>
        <v>80273.914121827693</v>
      </c>
      <c r="L6471" s="2">
        <f>A6471*PRICE_TOM+B6471*PRICE_CAR+C6471*PRICE_MES</f>
        <v>170286</v>
      </c>
      <c r="M6471" s="2">
        <f>A6471*FERT_BED_TOM+B6471*FERT_BED_CAR+C6471*FERT_BED_MES</f>
        <v>33000</v>
      </c>
      <c r="N6471" s="6">
        <f>IF(AND(D6471&lt;=TOTAL_BEDS,J6471&lt;=TEMP_WORKER_MAX*TEMP_WORKER_HRS),1,0)</f>
        <v>1</v>
      </c>
      <c r="O6471" s="2">
        <f>L6471-M6471-K6471-FIXED_COSTS</f>
        <v>37012.085878172307</v>
      </c>
      <c r="P6471" s="2">
        <f>IF(N6471=1,O6471,"")</f>
        <v>37012.085878172307</v>
      </c>
    </row>
    <row r="6472">
      <c r="A6472" s="6">
        <v>9</v>
      </c>
      <c r="B6472" s="6">
        <v>19</v>
      </c>
      <c r="C6472" s="6">
        <v>20</v>
      </c>
      <c r="D6472" s="6">
        <f>A6472+B6472+C6472</f>
        <v>48</v>
      </c>
      <c r="E6472" s="5">
        <f>IF(A6472=0,0,A6472*LABOR_HRS_WK_TOM*SEASON_WEEKS*(1+DIM_PCT_TOM)^A6472)</f>
        <v>1909.9376297100016</v>
      </c>
      <c r="F6472" s="5">
        <f>IF(B6472=0,0,B6472*LABOR_HRS_WK_CAR*SEASON_WEEKS*(1+DIM_PCT_CAR)^B6472)</f>
        <v>911.23060582002415</v>
      </c>
      <c r="G6472" s="5">
        <f>IF(C6472=0,0,C6472*LABOR_HRS_WK_MES*SEASON_WEEKS*(1+DIM_PCT_MES)^C6472)</f>
        <v>1153.8335085377259</v>
      </c>
      <c r="H6472" s="5">
        <f>E6472+F6472+G6472</f>
        <v>3975.001744067752</v>
      </c>
      <c r="I6472" s="5">
        <f>MIN(H6472,FARMER_HRS)</f>
        <v>720</v>
      </c>
      <c r="J6472" s="5">
        <f>MAX(0,H6472-FARMER_HRS)</f>
        <v>3255.001744067752</v>
      </c>
      <c r="K6472" s="2">
        <f>I6472*FARMER_RATE+J6472*TEMP_WORKER_RATE</f>
        <v>81510.4469456207</v>
      </c>
      <c r="L6472" s="2">
        <f>A6472*PRICE_TOM+B6472*PRICE_CAR+C6472*PRICE_MES</f>
        <v>172986</v>
      </c>
      <c r="M6472" s="2">
        <f>A6472*FERT_BED_TOM+B6472*FERT_BED_CAR+C6472*FERT_BED_MES</f>
        <v>33880</v>
      </c>
      <c r="N6472" s="6">
        <f>IF(AND(D6472&lt;=TOTAL_BEDS,J6472&lt;=TEMP_WORKER_MAX*TEMP_WORKER_HRS),1,0)</f>
        <v>1</v>
      </c>
      <c r="O6472" s="2">
        <f>L6472-M6472-K6472-FIXED_COSTS</f>
        <v>37595.5530543793</v>
      </c>
      <c r="P6472" s="2">
        <f>IF(N6472=1,O6472,"")</f>
        <v>37595.5530543793</v>
      </c>
    </row>
    <row r="6473">
      <c r="A6473" s="6">
        <v>9</v>
      </c>
      <c r="B6473" s="6">
        <v>19</v>
      </c>
      <c r="C6473" s="6">
        <v>21</v>
      </c>
      <c r="D6473" s="6">
        <f>A6473+B6473+C6473</f>
        <v>49</v>
      </c>
      <c r="E6473" s="5">
        <f>IF(A6473=0,0,A6473*LABOR_HRS_WK_TOM*SEASON_WEEKS*(1+DIM_PCT_TOM)^A6473)</f>
        <v>1909.9376297100016</v>
      </c>
      <c r="F6473" s="5">
        <f>IF(B6473=0,0,B6473*LABOR_HRS_WK_CAR*SEASON_WEEKS*(1+DIM_PCT_CAR)^B6473)</f>
        <v>911.23060582002415</v>
      </c>
      <c r="G6473" s="5">
        <f>IF(C6473=0,0,C6473*LABOR_HRS_WK_MES*SEASON_WEEKS*(1+DIM_PCT_MES)^C6473)</f>
        <v>1226.6692487641699</v>
      </c>
      <c r="H6473" s="5">
        <f>E6473+F6473+G6473</f>
        <v>4047.8374842941957</v>
      </c>
      <c r="I6473" s="5">
        <f>MIN(H6473,FARMER_HRS)</f>
        <v>720</v>
      </c>
      <c r="J6473" s="5">
        <f>MAX(0,H6473-FARMER_HRS)</f>
        <v>3327.8374842941957</v>
      </c>
      <c r="K6473" s="2">
        <f>I6473*FARMER_RATE+J6473*TEMP_WORKER_RATE</f>
        <v>82774.956324552011</v>
      </c>
      <c r="L6473" s="2">
        <f>A6473*PRICE_TOM+B6473*PRICE_CAR+C6473*PRICE_MES</f>
        <v>175686</v>
      </c>
      <c r="M6473" s="2">
        <f>A6473*FERT_BED_TOM+B6473*FERT_BED_CAR+C6473*FERT_BED_MES</f>
        <v>34760</v>
      </c>
      <c r="N6473" s="6">
        <f>IF(AND(D6473&lt;=TOTAL_BEDS,J6473&lt;=TEMP_WORKER_MAX*TEMP_WORKER_HRS),1,0)</f>
        <v>1</v>
      </c>
      <c r="O6473" s="2">
        <f>L6473-M6473-K6473-FIXED_COSTS</f>
        <v>38151.043675447989</v>
      </c>
      <c r="P6473" s="2">
        <f>IF(N6473=1,O6473,"")</f>
        <v>38151.043675447989</v>
      </c>
    </row>
    <row r="6474">
      <c r="A6474" s="6">
        <v>9</v>
      </c>
      <c r="B6474" s="6">
        <v>19</v>
      </c>
      <c r="C6474" s="6">
        <v>22</v>
      </c>
      <c r="D6474" s="6">
        <f>A6474+B6474+C6474</f>
        <v>50</v>
      </c>
      <c r="E6474" s="5">
        <f>IF(A6474=0,0,A6474*LABOR_HRS_WK_TOM*SEASON_WEEKS*(1+DIM_PCT_TOM)^A6474)</f>
        <v>1909.9376297100016</v>
      </c>
      <c r="F6474" s="5">
        <f>IF(B6474=0,0,B6474*LABOR_HRS_WK_CAR*SEASON_WEEKS*(1+DIM_PCT_CAR)^B6474)</f>
        <v>911.23060582002415</v>
      </c>
      <c r="G6474" s="5">
        <f>IF(C6474=0,0,C6474*LABOR_HRS_WK_MES*SEASON_WEEKS*(1+DIM_PCT_MES)^C6474)</f>
        <v>1301.1455960105659</v>
      </c>
      <c r="H6474" s="5">
        <f>E6474+F6474+G6474</f>
        <v>4122.3138315405922</v>
      </c>
      <c r="I6474" s="5">
        <f>MIN(H6474,FARMER_HRS)</f>
        <v>720</v>
      </c>
      <c r="J6474" s="5">
        <f>MAX(0,H6474-FARMER_HRS)</f>
        <v>3402.3138315405922</v>
      </c>
      <c r="K6474" s="2">
        <f>I6474*FARMER_RATE+J6474*TEMP_WORKER_RATE</f>
        <v>84067.9484642464</v>
      </c>
      <c r="L6474" s="2">
        <f>A6474*PRICE_TOM+B6474*PRICE_CAR+C6474*PRICE_MES</f>
        <v>178386</v>
      </c>
      <c r="M6474" s="2">
        <f>A6474*FERT_BED_TOM+B6474*FERT_BED_CAR+C6474*FERT_BED_MES</f>
        <v>35640</v>
      </c>
      <c r="N6474" s="6">
        <f>IF(AND(D6474&lt;=TOTAL_BEDS,J6474&lt;=TEMP_WORKER_MAX*TEMP_WORKER_HRS),1,0)</f>
        <v>1</v>
      </c>
      <c r="O6474" s="2">
        <f>L6474-M6474-K6474-FIXED_COSTS</f>
        <v>38678.051535753606</v>
      </c>
      <c r="P6474" s="2">
        <f>IF(N6474=1,O6474,"")</f>
        <v>38678.051535753606</v>
      </c>
    </row>
    <row r="6475">
      <c r="A6475" s="6">
        <v>9</v>
      </c>
      <c r="B6475" s="6">
        <v>19</v>
      </c>
      <c r="C6475" s="6">
        <v>23</v>
      </c>
      <c r="D6475" s="6">
        <f>A6475+B6475+C6475</f>
        <v>51</v>
      </c>
      <c r="E6475" s="5">
        <f>IF(A6475=0,0,A6475*LABOR_HRS_WK_TOM*SEASON_WEEKS*(1+DIM_PCT_TOM)^A6475)</f>
        <v>1909.9376297100016</v>
      </c>
      <c r="F6475" s="5">
        <f>IF(B6475=0,0,B6475*LABOR_HRS_WK_CAR*SEASON_WEEKS*(1+DIM_PCT_CAR)^B6475)</f>
        <v>911.23060582002415</v>
      </c>
      <c r="G6475" s="5">
        <f>IF(C6475=0,0,C6475*LABOR_HRS_WK_MES*SEASON_WEEKS*(1+DIM_PCT_MES)^C6475)</f>
        <v>1377.2921848680023</v>
      </c>
      <c r="H6475" s="5">
        <f>E6475+F6475+G6475</f>
        <v>4198.460420398028</v>
      </c>
      <c r="I6475" s="5">
        <f>MIN(H6475,FARMER_HRS)</f>
        <v>720</v>
      </c>
      <c r="J6475" s="5">
        <f>MAX(0,H6475-FARMER_HRS)</f>
        <v>3478.460420398028</v>
      </c>
      <c r="K6475" s="2">
        <f>I6475*FARMER_RATE+J6475*TEMP_WORKER_RATE</f>
        <v>85389.937854132426</v>
      </c>
      <c r="L6475" s="2">
        <f>A6475*PRICE_TOM+B6475*PRICE_CAR+C6475*PRICE_MES</f>
        <v>181086</v>
      </c>
      <c r="M6475" s="2">
        <f>A6475*FERT_BED_TOM+B6475*FERT_BED_CAR+C6475*FERT_BED_MES</f>
        <v>36520</v>
      </c>
      <c r="N6475" s="6">
        <f>IF(AND(D6475&lt;=TOTAL_BEDS,J6475&lt;=TEMP_WORKER_MAX*TEMP_WORKER_HRS),1,0)</f>
        <v>1</v>
      </c>
      <c r="O6475" s="2">
        <f>L6475-M6475-K6475-FIXED_COSTS</f>
        <v>39176.062145867574</v>
      </c>
      <c r="P6475" s="2">
        <f>IF(N6475=1,O6475,"")</f>
        <v>39176.062145867574</v>
      </c>
    </row>
    <row r="6476">
      <c r="A6476" s="6">
        <v>9</v>
      </c>
      <c r="B6476" s="6">
        <v>19</v>
      </c>
      <c r="C6476" s="6">
        <v>24</v>
      </c>
      <c r="D6476" s="6">
        <f>A6476+B6476+C6476</f>
        <v>52</v>
      </c>
      <c r="E6476" s="5">
        <f>IF(A6476=0,0,A6476*LABOR_HRS_WK_TOM*SEASON_WEEKS*(1+DIM_PCT_TOM)^A6476)</f>
        <v>1909.9376297100016</v>
      </c>
      <c r="F6476" s="5">
        <f>IF(B6476=0,0,B6476*LABOR_HRS_WK_CAR*SEASON_WEEKS*(1+DIM_PCT_CAR)^B6476)</f>
        <v>911.23060582002415</v>
      </c>
      <c r="G6476" s="5">
        <f>IF(C6476=0,0,C6476*LABOR_HRS_WK_MES*SEASON_WEEKS*(1+DIM_PCT_MES)^C6476)</f>
        <v>1455.139134447498</v>
      </c>
      <c r="H6476" s="5">
        <f>E6476+F6476+G6476</f>
        <v>4276.3073699775241</v>
      </c>
      <c r="I6476" s="5">
        <f>MIN(H6476,FARMER_HRS)</f>
        <v>720</v>
      </c>
      <c r="J6476" s="5">
        <f>MAX(0,H6476-FARMER_HRS)</f>
        <v>3556.3073699775241</v>
      </c>
      <c r="K6476" s="2">
        <f>I6476*FARMER_RATE+J6476*TEMP_WORKER_RATE</f>
        <v>86741.447395443131</v>
      </c>
      <c r="L6476" s="2">
        <f>A6476*PRICE_TOM+B6476*PRICE_CAR+C6476*PRICE_MES</f>
        <v>183786</v>
      </c>
      <c r="M6476" s="2">
        <f>A6476*FERT_BED_TOM+B6476*FERT_BED_CAR+C6476*FERT_BED_MES</f>
        <v>37400</v>
      </c>
      <c r="N6476" s="6">
        <f>IF(AND(D6476&lt;=TOTAL_BEDS,J6476&lt;=TEMP_WORKER_MAX*TEMP_WORKER_HRS),1,0)</f>
        <v>1</v>
      </c>
      <c r="O6476" s="2">
        <f>L6476-M6476-K6476-FIXED_COSTS</f>
        <v>39644.552604556869</v>
      </c>
      <c r="P6476" s="2">
        <f>IF(N6476=1,O6476,"")</f>
        <v>39644.552604556869</v>
      </c>
    </row>
    <row r="6477">
      <c r="A6477" s="6">
        <v>9</v>
      </c>
      <c r="B6477" s="6">
        <v>19</v>
      </c>
      <c r="C6477" s="6">
        <v>25</v>
      </c>
      <c r="D6477" s="6">
        <f>A6477+B6477+C6477</f>
        <v>53</v>
      </c>
      <c r="E6477" s="5">
        <f>IF(A6477=0,0,A6477*LABOR_HRS_WK_TOM*SEASON_WEEKS*(1+DIM_PCT_TOM)^A6477)</f>
        <v>1909.9376297100016</v>
      </c>
      <c r="F6477" s="5">
        <f>IF(B6477=0,0,B6477*LABOR_HRS_WK_CAR*SEASON_WEEKS*(1+DIM_PCT_CAR)^B6477)</f>
        <v>911.23060582002415</v>
      </c>
      <c r="G6477" s="5">
        <f>IF(C6477=0,0,C6477*LABOR_HRS_WK_MES*SEASON_WEEKS*(1+DIM_PCT_MES)^C6477)</f>
        <v>1534.7170558625955</v>
      </c>
      <c r="H6477" s="5">
        <f>E6477+F6477+G6477</f>
        <v>4355.8852913926212</v>
      </c>
      <c r="I6477" s="5">
        <f>MIN(H6477,FARMER_HRS)</f>
        <v>720</v>
      </c>
      <c r="J6477" s="5">
        <f>MAX(0,H6477-FARMER_HRS)</f>
        <v>3635.8852913926212</v>
      </c>
      <c r="K6477" s="2">
        <f>I6477*FARMER_RATE+J6477*TEMP_WORKER_RATE</f>
        <v>88123.008531121886</v>
      </c>
      <c r="L6477" s="2">
        <f>A6477*PRICE_TOM+B6477*PRICE_CAR+C6477*PRICE_MES</f>
        <v>186486</v>
      </c>
      <c r="M6477" s="2">
        <f>A6477*FERT_BED_TOM+B6477*FERT_BED_CAR+C6477*FERT_BED_MES</f>
        <v>38280</v>
      </c>
      <c r="N6477" s="6">
        <f>IF(AND(D6477&lt;=TOTAL_BEDS,J6477&lt;=TEMP_WORKER_MAX*TEMP_WORKER_HRS),1,0)</f>
        <v>1</v>
      </c>
      <c r="O6477" s="2">
        <f>L6477-M6477-K6477-FIXED_COSTS</f>
        <v>40082.991468878114</v>
      </c>
      <c r="P6477" s="2">
        <f>IF(N6477=1,O6477,"")</f>
        <v>40082.991468878114</v>
      </c>
    </row>
    <row r="6478">
      <c r="A6478" s="6">
        <v>9</v>
      </c>
      <c r="B6478" s="6">
        <v>19</v>
      </c>
      <c r="C6478" s="6">
        <v>26</v>
      </c>
      <c r="D6478" s="6">
        <f>A6478+B6478+C6478</f>
        <v>54</v>
      </c>
      <c r="E6478" s="5">
        <f>IF(A6478=0,0,A6478*LABOR_HRS_WK_TOM*SEASON_WEEKS*(1+DIM_PCT_TOM)^A6478)</f>
        <v>1909.9376297100016</v>
      </c>
      <c r="F6478" s="5">
        <f>IF(B6478=0,0,B6478*LABOR_HRS_WK_CAR*SEASON_WEEKS*(1+DIM_PCT_CAR)^B6478)</f>
        <v>911.23060582002415</v>
      </c>
      <c r="G6478" s="5">
        <f>IF(C6478=0,0,C6478*LABOR_HRS_WK_MES*SEASON_WEEKS*(1+DIM_PCT_MES)^C6478)</f>
        <v>1616.0570598233128</v>
      </c>
      <c r="H6478" s="5">
        <f>E6478+F6478+G6478</f>
        <v>4437.2252953533389</v>
      </c>
      <c r="I6478" s="5">
        <f>MIN(H6478,FARMER_HRS)</f>
        <v>720</v>
      </c>
      <c r="J6478" s="5">
        <f>MAX(0,H6478-FARMER_HRS)</f>
        <v>3717.2252953533389</v>
      </c>
      <c r="K6478" s="2">
        <f>I6478*FARMER_RATE+J6478*TEMP_WORKER_RATE</f>
        <v>89535.161377662123</v>
      </c>
      <c r="L6478" s="2">
        <f>A6478*PRICE_TOM+B6478*PRICE_CAR+C6478*PRICE_MES</f>
        <v>189186</v>
      </c>
      <c r="M6478" s="2">
        <f>A6478*FERT_BED_TOM+B6478*FERT_BED_CAR+C6478*FERT_BED_MES</f>
        <v>39160</v>
      </c>
      <c r="N6478" s="6">
        <f>IF(AND(D6478&lt;=TOTAL_BEDS,J6478&lt;=TEMP_WORKER_MAX*TEMP_WORKER_HRS),1,0)</f>
        <v>1</v>
      </c>
      <c r="O6478" s="2">
        <f>L6478-M6478-K6478-FIXED_COSTS</f>
        <v>40490.838622337877</v>
      </c>
      <c r="P6478" s="2">
        <f>IF(N6478=1,O6478,"")</f>
        <v>40490.838622337877</v>
      </c>
    </row>
    <row r="6479">
      <c r="A6479" s="6">
        <v>9</v>
      </c>
      <c r="B6479" s="6">
        <v>19</v>
      </c>
      <c r="C6479" s="6">
        <v>27</v>
      </c>
      <c r="D6479" s="6">
        <f>A6479+B6479+C6479</f>
        <v>55</v>
      </c>
      <c r="E6479" s="5">
        <f>IF(A6479=0,0,A6479*LABOR_HRS_WK_TOM*SEASON_WEEKS*(1+DIM_PCT_TOM)^A6479)</f>
        <v>1909.9376297100016</v>
      </c>
      <c r="F6479" s="5">
        <f>IF(B6479=0,0,B6479*LABOR_HRS_WK_CAR*SEASON_WEEKS*(1+DIM_PCT_CAR)^B6479)</f>
        <v>911.23060582002415</v>
      </c>
      <c r="G6479" s="5">
        <f>IF(C6479=0,0,C6479*LABOR_HRS_WK_MES*SEASON_WEEKS*(1+DIM_PCT_MES)^C6479)</f>
        <v>1699.19076434307</v>
      </c>
      <c r="H6479" s="5">
        <f>E6479+F6479+G6479</f>
        <v>4520.3589998730959</v>
      </c>
      <c r="I6479" s="5">
        <f>MIN(H6479,FARMER_HRS)</f>
        <v>720</v>
      </c>
      <c r="J6479" s="5">
        <f>MAX(0,H6479-FARMER_HRS)</f>
        <v>3800.3589998730959</v>
      </c>
      <c r="K6479" s="2">
        <f>I6479*FARMER_RATE+J6479*TEMP_WORKER_RATE</f>
        <v>90978.4548589079</v>
      </c>
      <c r="L6479" s="2">
        <f>A6479*PRICE_TOM+B6479*PRICE_CAR+C6479*PRICE_MES</f>
        <v>191886</v>
      </c>
      <c r="M6479" s="2">
        <f>A6479*FERT_BED_TOM+B6479*FERT_BED_CAR+C6479*FERT_BED_MES</f>
        <v>40040</v>
      </c>
      <c r="N6479" s="6">
        <f>IF(AND(D6479&lt;=TOTAL_BEDS,J6479&lt;=TEMP_WORKER_MAX*TEMP_WORKER_HRS),1,0)</f>
        <v>1</v>
      </c>
      <c r="O6479" s="2">
        <f>L6479-M6479-K6479-FIXED_COSTS</f>
        <v>40867.545141092094</v>
      </c>
      <c r="P6479" s="2">
        <f>IF(N6479=1,O6479,"")</f>
        <v>40867.545141092094</v>
      </c>
    </row>
    <row r="6480">
      <c r="A6480" s="6">
        <v>9</v>
      </c>
      <c r="B6480" s="6">
        <v>19</v>
      </c>
      <c r="C6480" s="6">
        <v>28</v>
      </c>
      <c r="D6480" s="6">
        <f>A6480+B6480+C6480</f>
        <v>56</v>
      </c>
      <c r="E6480" s="5">
        <f>IF(A6480=0,0,A6480*LABOR_HRS_WK_TOM*SEASON_WEEKS*(1+DIM_PCT_TOM)^A6480)</f>
        <v>1909.9376297100016</v>
      </c>
      <c r="F6480" s="5">
        <f>IF(B6480=0,0,B6480*LABOR_HRS_WK_CAR*SEASON_WEEKS*(1+DIM_PCT_CAR)^B6480)</f>
        <v>911.23060582002415</v>
      </c>
      <c r="G6480" s="5">
        <f>IF(C6480=0,0,C6480*LABOR_HRS_WK_MES*SEASON_WEEKS*(1+DIM_PCT_MES)^C6480)</f>
        <v>1784.1503025602233</v>
      </c>
      <c r="H6480" s="5">
        <f>E6480+F6480+G6480</f>
        <v>4605.3185380902487</v>
      </c>
      <c r="I6480" s="5">
        <f>MIN(H6480,FARMER_HRS)</f>
        <v>720</v>
      </c>
      <c r="J6480" s="5">
        <f>MAX(0,H6480-FARMER_HRS)</f>
        <v>3885.3185380902487</v>
      </c>
      <c r="K6480" s="2">
        <f>I6480*FARMER_RATE+J6480*TEMP_WORKER_RATE</f>
        <v>92453.44684184459</v>
      </c>
      <c r="L6480" s="2">
        <f>A6480*PRICE_TOM+B6480*PRICE_CAR+C6480*PRICE_MES</f>
        <v>194586</v>
      </c>
      <c r="M6480" s="2">
        <f>A6480*FERT_BED_TOM+B6480*FERT_BED_CAR+C6480*FERT_BED_MES</f>
        <v>40920</v>
      </c>
      <c r="N6480" s="6">
        <f>IF(AND(D6480&lt;=TOTAL_BEDS,J6480&lt;=TEMP_WORKER_MAX*TEMP_WORKER_HRS),1,0)</f>
        <v>1</v>
      </c>
      <c r="O6480" s="2">
        <f>L6480-M6480-K6480-FIXED_COSTS</f>
        <v>41212.55315815541</v>
      </c>
      <c r="P6480" s="2">
        <f>IF(N6480=1,O6480,"")</f>
        <v>41212.55315815541</v>
      </c>
    </row>
    <row r="6481">
      <c r="A6481" s="6">
        <v>9</v>
      </c>
      <c r="B6481" s="6">
        <v>19</v>
      </c>
      <c r="C6481" s="6">
        <v>29</v>
      </c>
      <c r="D6481" s="6">
        <f>A6481+B6481+C6481</f>
        <v>57</v>
      </c>
      <c r="E6481" s="5">
        <f>IF(A6481=0,0,A6481*LABOR_HRS_WK_TOM*SEASON_WEEKS*(1+DIM_PCT_TOM)^A6481)</f>
        <v>1909.9376297100016</v>
      </c>
      <c r="F6481" s="5">
        <f>IF(B6481=0,0,B6481*LABOR_HRS_WK_CAR*SEASON_WEEKS*(1+DIM_PCT_CAR)^B6481)</f>
        <v>911.23060582002415</v>
      </c>
      <c r="G6481" s="5">
        <f>IF(C6481=0,0,C6481*LABOR_HRS_WK_MES*SEASON_WEEKS*(1+DIM_PCT_MES)^C6481)</f>
        <v>1870.9683306758766</v>
      </c>
      <c r="H6481" s="5">
        <f>E6481+F6481+G6481</f>
        <v>4692.1365662059025</v>
      </c>
      <c r="I6481" s="5">
        <f>MIN(H6481,FARMER_HRS)</f>
        <v>720</v>
      </c>
      <c r="J6481" s="5">
        <f>MAX(0,H6481-FARMER_HRS)</f>
        <v>3972.1365662059025</v>
      </c>
      <c r="K6481" s="2">
        <f>I6481*FARMER_RATE+J6481*TEMP_WORKER_RATE</f>
        <v>93960.704274408025</v>
      </c>
      <c r="L6481" s="2">
        <f>A6481*PRICE_TOM+B6481*PRICE_CAR+C6481*PRICE_MES</f>
        <v>197286</v>
      </c>
      <c r="M6481" s="2">
        <f>A6481*FERT_BED_TOM+B6481*FERT_BED_CAR+C6481*FERT_BED_MES</f>
        <v>41800</v>
      </c>
      <c r="N6481" s="6">
        <f>IF(AND(D6481&lt;=TOTAL_BEDS,J6481&lt;=TEMP_WORKER_MAX*TEMP_WORKER_HRS),1,0)</f>
        <v>1</v>
      </c>
      <c r="O6481" s="2">
        <f>L6481-M6481-K6481-FIXED_COSTS</f>
        <v>41525.295725591975</v>
      </c>
      <c r="P6481" s="2">
        <f>IF(N6481=1,O6481,"")</f>
        <v>41525.295725591975</v>
      </c>
    </row>
    <row r="6482">
      <c r="A6482" s="6">
        <v>9</v>
      </c>
      <c r="B6482" s="6">
        <v>19</v>
      </c>
      <c r="C6482" s="6">
        <v>30</v>
      </c>
      <c r="D6482" s="6">
        <f>A6482+B6482+C6482</f>
        <v>58</v>
      </c>
      <c r="E6482" s="5">
        <f>IF(A6482=0,0,A6482*LABOR_HRS_WK_TOM*SEASON_WEEKS*(1+DIM_PCT_TOM)^A6482)</f>
        <v>1909.9376297100016</v>
      </c>
      <c r="F6482" s="5">
        <f>IF(B6482=0,0,B6482*LABOR_HRS_WK_CAR*SEASON_WEEKS*(1+DIM_PCT_CAR)^B6482)</f>
        <v>911.23060582002415</v>
      </c>
      <c r="G6482" s="5">
        <f>IF(C6482=0,0,C6482*LABOR_HRS_WK_MES*SEASON_WEEKS*(1+DIM_PCT_MES)^C6482)</f>
        <v>1959.6780360096466</v>
      </c>
      <c r="H6482" s="5">
        <f>E6482+F6482+G6482</f>
        <v>4780.8462715396727</v>
      </c>
      <c r="I6482" s="5">
        <f>MIN(H6482,FARMER_HRS)</f>
        <v>720</v>
      </c>
      <c r="J6482" s="5">
        <f>MAX(0,H6482-FARMER_HRS)</f>
        <v>4060.8462715396727</v>
      </c>
      <c r="K6482" s="2">
        <f>I6482*FARMER_RATE+J6482*TEMP_WORKER_RATE</f>
        <v>95500.803325341534</v>
      </c>
      <c r="L6482" s="2">
        <f>A6482*PRICE_TOM+B6482*PRICE_CAR+C6482*PRICE_MES</f>
        <v>199986</v>
      </c>
      <c r="M6482" s="2">
        <f>A6482*FERT_BED_TOM+B6482*FERT_BED_CAR+C6482*FERT_BED_MES</f>
        <v>42680</v>
      </c>
      <c r="N6482" s="6">
        <f>IF(AND(D6482&lt;=TOTAL_BEDS,J6482&lt;=TEMP_WORKER_MAX*TEMP_WORKER_HRS),1,0)</f>
        <v>1</v>
      </c>
      <c r="O6482" s="2">
        <f>L6482-M6482-K6482-FIXED_COSTS</f>
        <v>41805.196674658466</v>
      </c>
      <c r="P6482" s="2">
        <f>IF(N6482=1,O6482,"")</f>
        <v>41805.196674658466</v>
      </c>
    </row>
    <row r="6483">
      <c r="A6483" s="6">
        <v>9</v>
      </c>
      <c r="B6483" s="6">
        <v>20</v>
      </c>
      <c r="C6483" s="6">
        <v>0</v>
      </c>
      <c r="D6483" s="6">
        <f>A6483+B6483+C6483</f>
        <v>29</v>
      </c>
      <c r="E6483" s="5">
        <f>IF(A6483=0,0,A6483*LABOR_HRS_WK_TOM*SEASON_WEEKS*(1+DIM_PCT_TOM)^A6483)</f>
        <v>1909.9376297100016</v>
      </c>
      <c r="F6483" s="5">
        <f>IF(B6483=0,0,B6483*LABOR_HRS_WK_CAR*SEASON_WEEKS*(1+DIM_PCT_CAR)^B6483)</f>
        <v>983.16986417423652</v>
      </c>
      <c r="G6483" s="5">
        <f>IF(C6483=0,0,C6483*LABOR_HRS_WK_MES*SEASON_WEEKS*(1+DIM_PCT_MES)^C6483)</f>
        <v>0</v>
      </c>
      <c r="H6483" s="5">
        <f>E6483+F6483+G6483</f>
        <v>2893.107493884238</v>
      </c>
      <c r="I6483" s="5">
        <f>MIN(H6483,FARMER_HRS)</f>
        <v>720</v>
      </c>
      <c r="J6483" s="5">
        <f>MAX(0,H6483-FARMER_HRS)</f>
        <v>2173.107493884238</v>
      </c>
      <c r="K6483" s="2">
        <f>I6483*FARMER_RATE+J6483*TEMP_WORKER_RATE</f>
        <v>62727.560657712464</v>
      </c>
      <c r="L6483" s="2">
        <f>A6483*PRICE_TOM+B6483*PRICE_CAR+C6483*PRICE_MES</f>
        <v>121080</v>
      </c>
      <c r="M6483" s="2">
        <f>A6483*FERT_BED_TOM+B6483*FERT_BED_CAR+C6483*FERT_BED_MES</f>
        <v>16720</v>
      </c>
      <c r="N6483" s="6">
        <f>IF(AND(D6483&lt;=TOTAL_BEDS,J6483&lt;=TEMP_WORKER_MAX*TEMP_WORKER_HRS),1,0)</f>
        <v>1</v>
      </c>
      <c r="O6483" s="2">
        <f>L6483-M6483-K6483-FIXED_COSTS</f>
        <v>21632.439342287536</v>
      </c>
      <c r="P6483" s="2">
        <f>IF(N6483=1,O6483,"")</f>
        <v>21632.439342287536</v>
      </c>
    </row>
    <row r="6484">
      <c r="A6484" s="6">
        <v>9</v>
      </c>
      <c r="B6484" s="6">
        <v>20</v>
      </c>
      <c r="C6484" s="6">
        <v>1</v>
      </c>
      <c r="D6484" s="6">
        <f>A6484+B6484+C6484</f>
        <v>30</v>
      </c>
      <c r="E6484" s="5">
        <f>IF(A6484=0,0,A6484*LABOR_HRS_WK_TOM*SEASON_WEEKS*(1+DIM_PCT_TOM)^A6484)</f>
        <v>1909.9376297100016</v>
      </c>
      <c r="F6484" s="5">
        <f>IF(B6484=0,0,B6484*LABOR_HRS_WK_CAR*SEASON_WEEKS*(1+DIM_PCT_CAR)^B6484)</f>
        <v>983.16986417423652</v>
      </c>
      <c r="G6484" s="5">
        <f>IF(C6484=0,0,C6484*LABOR_HRS_WK_MES*SEASON_WEEKS*(1+DIM_PCT_MES)^C6484)</f>
        <v>45.5625</v>
      </c>
      <c r="H6484" s="5">
        <f>E6484+F6484+G6484</f>
        <v>2938.669993884238</v>
      </c>
      <c r="I6484" s="5">
        <f>MIN(H6484,FARMER_HRS)</f>
        <v>720</v>
      </c>
      <c r="J6484" s="5">
        <f>MAX(0,H6484-FARMER_HRS)</f>
        <v>2218.669993884238</v>
      </c>
      <c r="K6484" s="2">
        <f>I6484*FARMER_RATE+J6484*TEMP_WORKER_RATE</f>
        <v>63518.576282712464</v>
      </c>
      <c r="L6484" s="2">
        <f>A6484*PRICE_TOM+B6484*PRICE_CAR+C6484*PRICE_MES</f>
        <v>123780</v>
      </c>
      <c r="M6484" s="2">
        <f>A6484*FERT_BED_TOM+B6484*FERT_BED_CAR+C6484*FERT_BED_MES</f>
        <v>17600</v>
      </c>
      <c r="N6484" s="6">
        <f>IF(AND(D6484&lt;=TOTAL_BEDS,J6484&lt;=TEMP_WORKER_MAX*TEMP_WORKER_HRS),1,0)</f>
        <v>1</v>
      </c>
      <c r="O6484" s="2">
        <f>L6484-M6484-K6484-FIXED_COSTS</f>
        <v>22661.423717287536</v>
      </c>
      <c r="P6484" s="2">
        <f>IF(N6484=1,O6484,"")</f>
        <v>22661.423717287536</v>
      </c>
    </row>
    <row r="6485">
      <c r="A6485" s="6">
        <v>9</v>
      </c>
      <c r="B6485" s="6">
        <v>20</v>
      </c>
      <c r="C6485" s="6">
        <v>2</v>
      </c>
      <c r="D6485" s="6">
        <f>A6485+B6485+C6485</f>
        <v>31</v>
      </c>
      <c r="E6485" s="5">
        <f>IF(A6485=0,0,A6485*LABOR_HRS_WK_TOM*SEASON_WEEKS*(1+DIM_PCT_TOM)^A6485)</f>
        <v>1909.9376297100016</v>
      </c>
      <c r="F6485" s="5">
        <f>IF(B6485=0,0,B6485*LABOR_HRS_WK_CAR*SEASON_WEEKS*(1+DIM_PCT_CAR)^B6485)</f>
        <v>983.16986417423652</v>
      </c>
      <c r="G6485" s="5">
        <f>IF(C6485=0,0,C6485*LABOR_HRS_WK_MES*SEASON_WEEKS*(1+DIM_PCT_MES)^C6485)</f>
        <v>92.2640625</v>
      </c>
      <c r="H6485" s="5">
        <f>E6485+F6485+G6485</f>
        <v>2985.3715563842379</v>
      </c>
      <c r="I6485" s="5">
        <f>MIN(H6485,FARMER_HRS)</f>
        <v>720</v>
      </c>
      <c r="J6485" s="5">
        <f>MAX(0,H6485-FARMER_HRS)</f>
        <v>2265.3715563842379</v>
      </c>
      <c r="K6485" s="2">
        <f>I6485*FARMER_RATE+J6485*TEMP_WORKER_RATE</f>
        <v>64329.367298337464</v>
      </c>
      <c r="L6485" s="2">
        <f>A6485*PRICE_TOM+B6485*PRICE_CAR+C6485*PRICE_MES</f>
        <v>126480</v>
      </c>
      <c r="M6485" s="2">
        <f>A6485*FERT_BED_TOM+B6485*FERT_BED_CAR+C6485*FERT_BED_MES</f>
        <v>18480</v>
      </c>
      <c r="N6485" s="6">
        <f>IF(AND(D6485&lt;=TOTAL_BEDS,J6485&lt;=TEMP_WORKER_MAX*TEMP_WORKER_HRS),1,0)</f>
        <v>1</v>
      </c>
      <c r="O6485" s="2">
        <f>L6485-M6485-K6485-FIXED_COSTS</f>
        <v>23670.632701662536</v>
      </c>
      <c r="P6485" s="2">
        <f>IF(N6485=1,O6485,"")</f>
        <v>23670.632701662536</v>
      </c>
    </row>
    <row r="6486">
      <c r="A6486" s="6">
        <v>9</v>
      </c>
      <c r="B6486" s="6">
        <v>20</v>
      </c>
      <c r="C6486" s="6">
        <v>3</v>
      </c>
      <c r="D6486" s="6">
        <f>A6486+B6486+C6486</f>
        <v>32</v>
      </c>
      <c r="E6486" s="5">
        <f>IF(A6486=0,0,A6486*LABOR_HRS_WK_TOM*SEASON_WEEKS*(1+DIM_PCT_TOM)^A6486)</f>
        <v>1909.9376297100016</v>
      </c>
      <c r="F6486" s="5">
        <f>IF(B6486=0,0,B6486*LABOR_HRS_WK_CAR*SEASON_WEEKS*(1+DIM_PCT_CAR)^B6486)</f>
        <v>983.16986417423652</v>
      </c>
      <c r="G6486" s="5">
        <f>IF(C6486=0,0,C6486*LABOR_HRS_WK_MES*SEASON_WEEKS*(1+DIM_PCT_MES)^C6486)</f>
        <v>140.12604492187498</v>
      </c>
      <c r="H6486" s="5">
        <f>E6486+F6486+G6486</f>
        <v>3033.2335388061128</v>
      </c>
      <c r="I6486" s="5">
        <f>MIN(H6486,FARMER_HRS)</f>
        <v>720</v>
      </c>
      <c r="J6486" s="5">
        <f>MAX(0,H6486-FARMER_HRS)</f>
        <v>2313.2335388061128</v>
      </c>
      <c r="K6486" s="2">
        <f>I6486*FARMER_RATE+J6486*TEMP_WORKER_RATE</f>
        <v>65160.304493161682</v>
      </c>
      <c r="L6486" s="2">
        <f>A6486*PRICE_TOM+B6486*PRICE_CAR+C6486*PRICE_MES</f>
        <v>129180</v>
      </c>
      <c r="M6486" s="2">
        <f>A6486*FERT_BED_TOM+B6486*FERT_BED_CAR+C6486*FERT_BED_MES</f>
        <v>19360</v>
      </c>
      <c r="N6486" s="6">
        <f>IF(AND(D6486&lt;=TOTAL_BEDS,J6486&lt;=TEMP_WORKER_MAX*TEMP_WORKER_HRS),1,0)</f>
        <v>1</v>
      </c>
      <c r="O6486" s="2">
        <f>L6486-M6486-K6486-FIXED_COSTS</f>
        <v>24659.695506838318</v>
      </c>
      <c r="P6486" s="2">
        <f>IF(N6486=1,O6486,"")</f>
        <v>24659.695506838318</v>
      </c>
    </row>
    <row r="6487">
      <c r="A6487" s="6">
        <v>9</v>
      </c>
      <c r="B6487" s="6">
        <v>20</v>
      </c>
      <c r="C6487" s="6">
        <v>4</v>
      </c>
      <c r="D6487" s="6">
        <f>A6487+B6487+C6487</f>
        <v>33</v>
      </c>
      <c r="E6487" s="5">
        <f>IF(A6487=0,0,A6487*LABOR_HRS_WK_TOM*SEASON_WEEKS*(1+DIM_PCT_TOM)^A6487)</f>
        <v>1909.9376297100016</v>
      </c>
      <c r="F6487" s="5">
        <f>IF(B6487=0,0,B6487*LABOR_HRS_WK_CAR*SEASON_WEEKS*(1+DIM_PCT_CAR)^B6487)</f>
        <v>983.16986417423652</v>
      </c>
      <c r="G6487" s="5">
        <f>IF(C6487=0,0,C6487*LABOR_HRS_WK_MES*SEASON_WEEKS*(1+DIM_PCT_MES)^C6487)</f>
        <v>189.17016064453119</v>
      </c>
      <c r="H6487" s="5">
        <f>E6487+F6487+G6487</f>
        <v>3082.2776545287693</v>
      </c>
      <c r="I6487" s="5">
        <f>MIN(H6487,FARMER_HRS)</f>
        <v>720</v>
      </c>
      <c r="J6487" s="5">
        <f>MAX(0,H6487-FARMER_HRS)</f>
        <v>2362.2776545287693</v>
      </c>
      <c r="K6487" s="2">
        <f>I6487*FARMER_RATE+J6487*TEMP_WORKER_RATE</f>
        <v>66011.7648355689</v>
      </c>
      <c r="L6487" s="2">
        <f>A6487*PRICE_TOM+B6487*PRICE_CAR+C6487*PRICE_MES</f>
        <v>131880</v>
      </c>
      <c r="M6487" s="2">
        <f>A6487*FERT_BED_TOM+B6487*FERT_BED_CAR+C6487*FERT_BED_MES</f>
        <v>20240</v>
      </c>
      <c r="N6487" s="6">
        <f>IF(AND(D6487&lt;=TOTAL_BEDS,J6487&lt;=TEMP_WORKER_MAX*TEMP_WORKER_HRS),1,0)</f>
        <v>1</v>
      </c>
      <c r="O6487" s="2">
        <f>L6487-M6487-K6487-FIXED_COSTS</f>
        <v>25628.2351644311</v>
      </c>
      <c r="P6487" s="2">
        <f>IF(N6487=1,O6487,"")</f>
        <v>25628.2351644311</v>
      </c>
    </row>
    <row r="6488">
      <c r="A6488" s="6">
        <v>9</v>
      </c>
      <c r="B6488" s="6">
        <v>20</v>
      </c>
      <c r="C6488" s="6">
        <v>5</v>
      </c>
      <c r="D6488" s="6">
        <f>A6488+B6488+C6488</f>
        <v>34</v>
      </c>
      <c r="E6488" s="5">
        <f>IF(A6488=0,0,A6488*LABOR_HRS_WK_TOM*SEASON_WEEKS*(1+DIM_PCT_TOM)^A6488)</f>
        <v>1909.9376297100016</v>
      </c>
      <c r="F6488" s="5">
        <f>IF(B6488=0,0,B6488*LABOR_HRS_WK_CAR*SEASON_WEEKS*(1+DIM_PCT_CAR)^B6488)</f>
        <v>983.16986417423652</v>
      </c>
      <c r="G6488" s="5">
        <f>IF(C6488=0,0,C6488*LABOR_HRS_WK_MES*SEASON_WEEKS*(1+DIM_PCT_MES)^C6488)</f>
        <v>239.41848456573481</v>
      </c>
      <c r="H6488" s="5">
        <f>E6488+F6488+G6488</f>
        <v>3132.5259784499726</v>
      </c>
      <c r="I6488" s="5">
        <f>MIN(H6488,FARMER_HRS)</f>
        <v>720</v>
      </c>
      <c r="J6488" s="5">
        <f>MAX(0,H6488-FARMER_HRS)</f>
        <v>2412.5259784499726</v>
      </c>
      <c r="K6488" s="2">
        <f>I6488*FARMER_RATE+J6488*TEMP_WORKER_RATE</f>
        <v>66884.13157031202</v>
      </c>
      <c r="L6488" s="2">
        <f>A6488*PRICE_TOM+B6488*PRICE_CAR+C6488*PRICE_MES</f>
        <v>134580</v>
      </c>
      <c r="M6488" s="2">
        <f>A6488*FERT_BED_TOM+B6488*FERT_BED_CAR+C6488*FERT_BED_MES</f>
        <v>21120</v>
      </c>
      <c r="N6488" s="6">
        <f>IF(AND(D6488&lt;=TOTAL_BEDS,J6488&lt;=TEMP_WORKER_MAX*TEMP_WORKER_HRS),1,0)</f>
        <v>1</v>
      </c>
      <c r="O6488" s="2">
        <f>L6488-M6488-K6488-FIXED_COSTS</f>
        <v>26575.86842968798</v>
      </c>
      <c r="P6488" s="2">
        <f>IF(N6488=1,O6488,"")</f>
        <v>26575.86842968798</v>
      </c>
    </row>
    <row r="6489">
      <c r="A6489" s="6">
        <v>9</v>
      </c>
      <c r="B6489" s="6">
        <v>20</v>
      </c>
      <c r="C6489" s="6">
        <v>6</v>
      </c>
      <c r="D6489" s="6">
        <f>A6489+B6489+C6489</f>
        <v>35</v>
      </c>
      <c r="E6489" s="5">
        <f>IF(A6489=0,0,A6489*LABOR_HRS_WK_TOM*SEASON_WEEKS*(1+DIM_PCT_TOM)^A6489)</f>
        <v>1909.9376297100016</v>
      </c>
      <c r="F6489" s="5">
        <f>IF(B6489=0,0,B6489*LABOR_HRS_WK_CAR*SEASON_WEEKS*(1+DIM_PCT_CAR)^B6489)</f>
        <v>983.16986417423652</v>
      </c>
      <c r="G6489" s="5">
        <f>IF(C6489=0,0,C6489*LABOR_HRS_WK_MES*SEASON_WEEKS*(1+DIM_PCT_MES)^C6489)</f>
        <v>290.89345874736773</v>
      </c>
      <c r="H6489" s="5">
        <f>E6489+F6489+G6489</f>
        <v>3184.0009526316057</v>
      </c>
      <c r="I6489" s="5">
        <f>MIN(H6489,FARMER_HRS)</f>
        <v>720</v>
      </c>
      <c r="J6489" s="5">
        <f>MAX(0,H6489-FARMER_HRS)</f>
        <v>2464.0009526316057</v>
      </c>
      <c r="K6489" s="2">
        <f>I6489*FARMER_RATE+J6489*TEMP_WORKER_RATE</f>
        <v>67777.794316520929</v>
      </c>
      <c r="L6489" s="2">
        <f>A6489*PRICE_TOM+B6489*PRICE_CAR+C6489*PRICE_MES</f>
        <v>137280</v>
      </c>
      <c r="M6489" s="2">
        <f>A6489*FERT_BED_TOM+B6489*FERT_BED_CAR+C6489*FERT_BED_MES</f>
        <v>22000</v>
      </c>
      <c r="N6489" s="6">
        <f>IF(AND(D6489&lt;=TOTAL_BEDS,J6489&lt;=TEMP_WORKER_MAX*TEMP_WORKER_HRS),1,0)</f>
        <v>1</v>
      </c>
      <c r="O6489" s="2">
        <f>L6489-M6489-K6489-FIXED_COSTS</f>
        <v>27502.205683479071</v>
      </c>
      <c r="P6489" s="2">
        <f>IF(N6489=1,O6489,"")</f>
        <v>27502.205683479071</v>
      </c>
    </row>
    <row r="6490">
      <c r="A6490" s="6">
        <v>9</v>
      </c>
      <c r="B6490" s="6">
        <v>20</v>
      </c>
      <c r="C6490" s="6">
        <v>7</v>
      </c>
      <c r="D6490" s="6">
        <f>A6490+B6490+C6490</f>
        <v>36</v>
      </c>
      <c r="E6490" s="5">
        <f>IF(A6490=0,0,A6490*LABOR_HRS_WK_TOM*SEASON_WEEKS*(1+DIM_PCT_TOM)^A6490)</f>
        <v>1909.9376297100016</v>
      </c>
      <c r="F6490" s="5">
        <f>IF(B6490=0,0,B6490*LABOR_HRS_WK_CAR*SEASON_WEEKS*(1+DIM_PCT_CAR)^B6490)</f>
        <v>983.16986417423652</v>
      </c>
      <c r="G6490" s="5">
        <f>IF(C6490=0,0,C6490*LABOR_HRS_WK_MES*SEASON_WEEKS*(1+DIM_PCT_MES)^C6490)</f>
        <v>343.61789814532818</v>
      </c>
      <c r="H6490" s="5">
        <f>E6490+F6490+G6490</f>
        <v>3236.7253920295661</v>
      </c>
      <c r="I6490" s="5">
        <f>MIN(H6490,FARMER_HRS)</f>
        <v>720</v>
      </c>
      <c r="J6490" s="5">
        <f>MAX(0,H6490-FARMER_HRS)</f>
        <v>2516.7253920295661</v>
      </c>
      <c r="K6490" s="2">
        <f>I6490*FARMER_RATE+J6490*TEMP_WORKER_RATE</f>
        <v>68693.149167179974</v>
      </c>
      <c r="L6490" s="2">
        <f>A6490*PRICE_TOM+B6490*PRICE_CAR+C6490*PRICE_MES</f>
        <v>139980</v>
      </c>
      <c r="M6490" s="2">
        <f>A6490*FERT_BED_TOM+B6490*FERT_BED_CAR+C6490*FERT_BED_MES</f>
        <v>22880</v>
      </c>
      <c r="N6490" s="6">
        <f>IF(AND(D6490&lt;=TOTAL_BEDS,J6490&lt;=TEMP_WORKER_MAX*TEMP_WORKER_HRS),1,0)</f>
        <v>1</v>
      </c>
      <c r="O6490" s="2">
        <f>L6490-M6490-K6490-FIXED_COSTS</f>
        <v>28406.850832820026</v>
      </c>
      <c r="P6490" s="2">
        <f>IF(N6490=1,O6490,"")</f>
        <v>28406.850832820026</v>
      </c>
    </row>
    <row r="6491">
      <c r="A6491" s="6">
        <v>9</v>
      </c>
      <c r="B6491" s="6">
        <v>20</v>
      </c>
      <c r="C6491" s="6">
        <v>8</v>
      </c>
      <c r="D6491" s="6">
        <f>A6491+B6491+C6491</f>
        <v>37</v>
      </c>
      <c r="E6491" s="5">
        <f>IF(A6491=0,0,A6491*LABOR_HRS_WK_TOM*SEASON_WEEKS*(1+DIM_PCT_TOM)^A6491)</f>
        <v>1909.9376297100016</v>
      </c>
      <c r="F6491" s="5">
        <f>IF(B6491=0,0,B6491*LABOR_HRS_WK_CAR*SEASON_WEEKS*(1+DIM_PCT_CAR)^B6491)</f>
        <v>983.16986417423652</v>
      </c>
      <c r="G6491" s="5">
        <f>IF(C6491=0,0,C6491*LABOR_HRS_WK_MES*SEASON_WEEKS*(1+DIM_PCT_MES)^C6491)</f>
        <v>397.61499642530833</v>
      </c>
      <c r="H6491" s="5">
        <f>E6491+F6491+G6491</f>
        <v>3290.7224903095462</v>
      </c>
      <c r="I6491" s="5">
        <f>MIN(H6491,FARMER_HRS)</f>
        <v>720</v>
      </c>
      <c r="J6491" s="5">
        <f>MAX(0,H6491-FARMER_HRS)</f>
        <v>2570.7224903095462</v>
      </c>
      <c r="K6491" s="2">
        <f>I6491*FARMER_RATE+J6491*TEMP_WORKER_RATE</f>
        <v>69630.5987900963</v>
      </c>
      <c r="L6491" s="2">
        <f>A6491*PRICE_TOM+B6491*PRICE_CAR+C6491*PRICE_MES</f>
        <v>142680</v>
      </c>
      <c r="M6491" s="2">
        <f>A6491*FERT_BED_TOM+B6491*FERT_BED_CAR+C6491*FERT_BED_MES</f>
        <v>23760</v>
      </c>
      <c r="N6491" s="6">
        <f>IF(AND(D6491&lt;=TOTAL_BEDS,J6491&lt;=TEMP_WORKER_MAX*TEMP_WORKER_HRS),1,0)</f>
        <v>1</v>
      </c>
      <c r="O6491" s="2">
        <f>L6491-M6491-K6491-FIXED_COSTS</f>
        <v>29289.401209903706</v>
      </c>
      <c r="P6491" s="2">
        <f>IF(N6491=1,O6491,"")</f>
        <v>29289.401209903706</v>
      </c>
    </row>
    <row r="6492">
      <c r="A6492" s="6">
        <v>9</v>
      </c>
      <c r="B6492" s="6">
        <v>20</v>
      </c>
      <c r="C6492" s="6">
        <v>9</v>
      </c>
      <c r="D6492" s="6">
        <f>A6492+B6492+C6492</f>
        <v>38</v>
      </c>
      <c r="E6492" s="5">
        <f>IF(A6492=0,0,A6492*LABOR_HRS_WK_TOM*SEASON_WEEKS*(1+DIM_PCT_TOM)^A6492)</f>
        <v>1909.9376297100016</v>
      </c>
      <c r="F6492" s="5">
        <f>IF(B6492=0,0,B6492*LABOR_HRS_WK_CAR*SEASON_WEEKS*(1+DIM_PCT_CAR)^B6492)</f>
        <v>983.16986417423652</v>
      </c>
      <c r="G6492" s="5">
        <f>IF(C6492=0,0,C6492*LABOR_HRS_WK_MES*SEASON_WEEKS*(1+DIM_PCT_MES)^C6492)</f>
        <v>452.90833186570273</v>
      </c>
      <c r="H6492" s="5">
        <f>E6492+F6492+G6492</f>
        <v>3346.0158257499406</v>
      </c>
      <c r="I6492" s="5">
        <f>MIN(H6492,FARMER_HRS)</f>
        <v>720</v>
      </c>
      <c r="J6492" s="5">
        <f>MAX(0,H6492-FARMER_HRS)</f>
        <v>2626.0158257499406</v>
      </c>
      <c r="K6492" s="2">
        <f>I6492*FARMER_RATE+J6492*TEMP_WORKER_RATE</f>
        <v>70590.552530380912</v>
      </c>
      <c r="L6492" s="2">
        <f>A6492*PRICE_TOM+B6492*PRICE_CAR+C6492*PRICE_MES</f>
        <v>145380</v>
      </c>
      <c r="M6492" s="2">
        <f>A6492*FERT_BED_TOM+B6492*FERT_BED_CAR+C6492*FERT_BED_MES</f>
        <v>24640</v>
      </c>
      <c r="N6492" s="6">
        <f>IF(AND(D6492&lt;=TOTAL_BEDS,J6492&lt;=TEMP_WORKER_MAX*TEMP_WORKER_HRS),1,0)</f>
        <v>1</v>
      </c>
      <c r="O6492" s="2">
        <f>L6492-M6492-K6492-FIXED_COSTS</f>
        <v>30149.447469619088</v>
      </c>
      <c r="P6492" s="2">
        <f>IF(N6492=1,O6492,"")</f>
        <v>30149.447469619088</v>
      </c>
    </row>
    <row r="6493">
      <c r="A6493" s="6">
        <v>9</v>
      </c>
      <c r="B6493" s="6">
        <v>20</v>
      </c>
      <c r="C6493" s="6">
        <v>10</v>
      </c>
      <c r="D6493" s="6">
        <f>A6493+B6493+C6493</f>
        <v>39</v>
      </c>
      <c r="E6493" s="5">
        <f>IF(A6493=0,0,A6493*LABOR_HRS_WK_TOM*SEASON_WEEKS*(1+DIM_PCT_TOM)^A6493)</f>
        <v>1909.9376297100016</v>
      </c>
      <c r="F6493" s="5">
        <f>IF(B6493=0,0,B6493*LABOR_HRS_WK_CAR*SEASON_WEEKS*(1+DIM_PCT_CAR)^B6493)</f>
        <v>983.16986417423652</v>
      </c>
      <c r="G6493" s="5">
        <f>IF(C6493=0,0,C6493*LABOR_HRS_WK_MES*SEASON_WEEKS*(1+DIM_PCT_MES)^C6493)</f>
        <v>509.52187334891551</v>
      </c>
      <c r="H6493" s="5">
        <f>E6493+F6493+G6493</f>
        <v>3402.6293672331535</v>
      </c>
      <c r="I6493" s="5">
        <f>MIN(H6493,FARMER_HRS)</f>
        <v>720</v>
      </c>
      <c r="J6493" s="5">
        <f>MAX(0,H6493-FARMER_HRS)</f>
        <v>2682.6293672331535</v>
      </c>
      <c r="K6493" s="2">
        <f>I6493*FARMER_RATE+J6493*TEMP_WORKER_RATE</f>
        <v>71573.42651446446</v>
      </c>
      <c r="L6493" s="2">
        <f>A6493*PRICE_TOM+B6493*PRICE_CAR+C6493*PRICE_MES</f>
        <v>148080</v>
      </c>
      <c r="M6493" s="2">
        <f>A6493*FERT_BED_TOM+B6493*FERT_BED_CAR+C6493*FERT_BED_MES</f>
        <v>25520</v>
      </c>
      <c r="N6493" s="6">
        <f>IF(AND(D6493&lt;=TOTAL_BEDS,J6493&lt;=TEMP_WORKER_MAX*TEMP_WORKER_HRS),1,0)</f>
        <v>1</v>
      </c>
      <c r="O6493" s="2">
        <f>L6493-M6493-K6493-FIXED_COSTS</f>
        <v>30986.57348553554</v>
      </c>
      <c r="P6493" s="2">
        <f>IF(N6493=1,O6493,"")</f>
        <v>30986.57348553554</v>
      </c>
    </row>
    <row r="6494">
      <c r="A6494" s="6">
        <v>9</v>
      </c>
      <c r="B6494" s="6">
        <v>20</v>
      </c>
      <c r="C6494" s="6">
        <v>11</v>
      </c>
      <c r="D6494" s="6">
        <f>A6494+B6494+C6494</f>
        <v>40</v>
      </c>
      <c r="E6494" s="5">
        <f>IF(A6494=0,0,A6494*LABOR_HRS_WK_TOM*SEASON_WEEKS*(1+DIM_PCT_TOM)^A6494)</f>
        <v>1909.9376297100016</v>
      </c>
      <c r="F6494" s="5">
        <f>IF(B6494=0,0,B6494*LABOR_HRS_WK_CAR*SEASON_WEEKS*(1+DIM_PCT_CAR)^B6494)</f>
        <v>983.16986417423652</v>
      </c>
      <c r="G6494" s="5">
        <f>IF(C6494=0,0,C6494*LABOR_HRS_WK_MES*SEASON_WEEKS*(1+DIM_PCT_MES)^C6494)</f>
        <v>567.47998644235463</v>
      </c>
      <c r="H6494" s="5">
        <f>E6494+F6494+G6494</f>
        <v>3460.5874803265924</v>
      </c>
      <c r="I6494" s="5">
        <f>MIN(H6494,FARMER_HRS)</f>
        <v>720</v>
      </c>
      <c r="J6494" s="5">
        <f>MAX(0,H6494-FARMER_HRS)</f>
        <v>2740.5874803265924</v>
      </c>
      <c r="K6494" s="2">
        <f>I6494*FARMER_RATE+J6494*TEMP_WORKER_RATE</f>
        <v>72579.64375567</v>
      </c>
      <c r="L6494" s="2">
        <f>A6494*PRICE_TOM+B6494*PRICE_CAR+C6494*PRICE_MES</f>
        <v>150780</v>
      </c>
      <c r="M6494" s="2">
        <f>A6494*FERT_BED_TOM+B6494*FERT_BED_CAR+C6494*FERT_BED_MES</f>
        <v>26400</v>
      </c>
      <c r="N6494" s="6">
        <f>IF(AND(D6494&lt;=TOTAL_BEDS,J6494&lt;=TEMP_WORKER_MAX*TEMP_WORKER_HRS),1,0)</f>
        <v>1</v>
      </c>
      <c r="O6494" s="2">
        <f>L6494-M6494-K6494-FIXED_COSTS</f>
        <v>31800.356244330003</v>
      </c>
      <c r="P6494" s="2">
        <f>IF(N6494=1,O6494,"")</f>
        <v>31800.356244330003</v>
      </c>
    </row>
    <row r="6495">
      <c r="A6495" s="6">
        <v>9</v>
      </c>
      <c r="B6495" s="6">
        <v>20</v>
      </c>
      <c r="C6495" s="6">
        <v>12</v>
      </c>
      <c r="D6495" s="6">
        <f>A6495+B6495+C6495</f>
        <v>41</v>
      </c>
      <c r="E6495" s="5">
        <f>IF(A6495=0,0,A6495*LABOR_HRS_WK_TOM*SEASON_WEEKS*(1+DIM_PCT_TOM)^A6495)</f>
        <v>1909.9376297100016</v>
      </c>
      <c r="F6495" s="5">
        <f>IF(B6495=0,0,B6495*LABOR_HRS_WK_CAR*SEASON_WEEKS*(1+DIM_PCT_CAR)^B6495)</f>
        <v>983.16986417423652</v>
      </c>
      <c r="G6495" s="5">
        <f>IF(C6495=0,0,C6495*LABOR_HRS_WK_MES*SEASON_WEEKS*(1+DIM_PCT_MES)^C6495)</f>
        <v>626.807439570419</v>
      </c>
      <c r="H6495" s="5">
        <f>E6495+F6495+G6495</f>
        <v>3519.9149334546569</v>
      </c>
      <c r="I6495" s="5">
        <f>MIN(H6495,FARMER_HRS)</f>
        <v>720</v>
      </c>
      <c r="J6495" s="5">
        <f>MAX(0,H6495-FARMER_HRS)</f>
        <v>2799.9149334546569</v>
      </c>
      <c r="K6495" s="2">
        <f>I6495*FARMER_RATE+J6495*TEMP_WORKER_RATE</f>
        <v>73609.634261365572</v>
      </c>
      <c r="L6495" s="2">
        <f>A6495*PRICE_TOM+B6495*PRICE_CAR+C6495*PRICE_MES</f>
        <v>153480</v>
      </c>
      <c r="M6495" s="2">
        <f>A6495*FERT_BED_TOM+B6495*FERT_BED_CAR+C6495*FERT_BED_MES</f>
        <v>27280</v>
      </c>
      <c r="N6495" s="6">
        <f>IF(AND(D6495&lt;=TOTAL_BEDS,J6495&lt;=TEMP_WORKER_MAX*TEMP_WORKER_HRS),1,0)</f>
        <v>1</v>
      </c>
      <c r="O6495" s="2">
        <f>L6495-M6495-K6495-FIXED_COSTS</f>
        <v>32590.365738634428</v>
      </c>
      <c r="P6495" s="2">
        <f>IF(N6495=1,O6495,"")</f>
        <v>32590.365738634428</v>
      </c>
    </row>
    <row r="6496">
      <c r="A6496" s="6">
        <v>9</v>
      </c>
      <c r="B6496" s="6">
        <v>20</v>
      </c>
      <c r="C6496" s="6">
        <v>13</v>
      </c>
      <c r="D6496" s="6">
        <f>A6496+B6496+C6496</f>
        <v>42</v>
      </c>
      <c r="E6496" s="5">
        <f>IF(A6496=0,0,A6496*LABOR_HRS_WK_TOM*SEASON_WEEKS*(1+DIM_PCT_TOM)^A6496)</f>
        <v>1909.9376297100016</v>
      </c>
      <c r="F6496" s="5">
        <f>IF(B6496=0,0,B6496*LABOR_HRS_WK_CAR*SEASON_WEEKS*(1+DIM_PCT_CAR)^B6496)</f>
        <v>983.16986417423652</v>
      </c>
      <c r="G6496" s="5">
        <f>IF(C6496=0,0,C6496*LABOR_HRS_WK_MES*SEASON_WEEKS*(1+DIM_PCT_MES)^C6496)</f>
        <v>687.52941027880331</v>
      </c>
      <c r="H6496" s="5">
        <f>E6496+F6496+G6496</f>
        <v>3580.6369041630414</v>
      </c>
      <c r="I6496" s="5">
        <f>MIN(H6496,FARMER_HRS)</f>
        <v>720</v>
      </c>
      <c r="J6496" s="5">
        <f>MAX(0,H6496-FARMER_HRS)</f>
        <v>2860.6369041630414</v>
      </c>
      <c r="K6496" s="2">
        <f>I6496*FARMER_RATE+J6496*TEMP_WORKER_RATE</f>
        <v>74663.835141719464</v>
      </c>
      <c r="L6496" s="2">
        <f>A6496*PRICE_TOM+B6496*PRICE_CAR+C6496*PRICE_MES</f>
        <v>156180</v>
      </c>
      <c r="M6496" s="2">
        <f>A6496*FERT_BED_TOM+B6496*FERT_BED_CAR+C6496*FERT_BED_MES</f>
        <v>28160</v>
      </c>
      <c r="N6496" s="6">
        <f>IF(AND(D6496&lt;=TOTAL_BEDS,J6496&lt;=TEMP_WORKER_MAX*TEMP_WORKER_HRS),1,0)</f>
        <v>1</v>
      </c>
      <c r="O6496" s="2">
        <f>L6496-M6496-K6496-FIXED_COSTS</f>
        <v>33356.164858280536</v>
      </c>
      <c r="P6496" s="2">
        <f>IF(N6496=1,O6496,"")</f>
        <v>33356.164858280536</v>
      </c>
    </row>
    <row r="6497">
      <c r="A6497" s="6">
        <v>9</v>
      </c>
      <c r="B6497" s="6">
        <v>20</v>
      </c>
      <c r="C6497" s="6">
        <v>14</v>
      </c>
      <c r="D6497" s="6">
        <f>A6497+B6497+C6497</f>
        <v>43</v>
      </c>
      <c r="E6497" s="5">
        <f>IF(A6497=0,0,A6497*LABOR_HRS_WK_TOM*SEASON_WEEKS*(1+DIM_PCT_TOM)^A6497)</f>
        <v>1909.9376297100016</v>
      </c>
      <c r="F6497" s="5">
        <f>IF(B6497=0,0,B6497*LABOR_HRS_WK_CAR*SEASON_WEEKS*(1+DIM_PCT_CAR)^B6497)</f>
        <v>983.16986417423652</v>
      </c>
      <c r="G6497" s="5">
        <f>IF(C6497=0,0,C6497*LABOR_HRS_WK_MES*SEASON_WEEKS*(1+DIM_PCT_MES)^C6497)</f>
        <v>749.67149159246435</v>
      </c>
      <c r="H6497" s="5">
        <f>E6497+F6497+G6497</f>
        <v>3642.7789854767025</v>
      </c>
      <c r="I6497" s="5">
        <f>MIN(H6497,FARMER_HRS)</f>
        <v>720</v>
      </c>
      <c r="J6497" s="5">
        <f>MAX(0,H6497-FARMER_HRS)</f>
        <v>2922.7789854767025</v>
      </c>
      <c r="K6497" s="2">
        <f>I6497*FARMER_RATE+J6497*TEMP_WORKER_RATE</f>
        <v>75742.690720081649</v>
      </c>
      <c r="L6497" s="2">
        <f>A6497*PRICE_TOM+B6497*PRICE_CAR+C6497*PRICE_MES</f>
        <v>158880</v>
      </c>
      <c r="M6497" s="2">
        <f>A6497*FERT_BED_TOM+B6497*FERT_BED_CAR+C6497*FERT_BED_MES</f>
        <v>29040</v>
      </c>
      <c r="N6497" s="6">
        <f>IF(AND(D6497&lt;=TOTAL_BEDS,J6497&lt;=TEMP_WORKER_MAX*TEMP_WORKER_HRS),1,0)</f>
        <v>1</v>
      </c>
      <c r="O6497" s="2">
        <f>L6497-M6497-K6497-FIXED_COSTS</f>
        <v>34097.309279918351</v>
      </c>
      <c r="P6497" s="2">
        <f>IF(N6497=1,O6497,"")</f>
        <v>34097.309279918351</v>
      </c>
    </row>
    <row r="6498">
      <c r="A6498" s="6">
        <v>9</v>
      </c>
      <c r="B6498" s="6">
        <v>20</v>
      </c>
      <c r="C6498" s="6">
        <v>15</v>
      </c>
      <c r="D6498" s="6">
        <f>A6498+B6498+C6498</f>
        <v>44</v>
      </c>
      <c r="E6498" s="5">
        <f>IF(A6498=0,0,A6498*LABOR_HRS_WK_TOM*SEASON_WEEKS*(1+DIM_PCT_TOM)^A6498)</f>
        <v>1909.9376297100016</v>
      </c>
      <c r="F6498" s="5">
        <f>IF(B6498=0,0,B6498*LABOR_HRS_WK_CAR*SEASON_WEEKS*(1+DIM_PCT_CAR)^B6498)</f>
        <v>983.16986417423652</v>
      </c>
      <c r="G6498" s="5">
        <f>IF(C6498=0,0,C6498*LABOR_HRS_WK_MES*SEASON_WEEKS*(1+DIM_PCT_MES)^C6498)</f>
        <v>813.25969846861074</v>
      </c>
      <c r="H6498" s="5">
        <f>E6498+F6498+G6498</f>
        <v>3706.3671923528486</v>
      </c>
      <c r="I6498" s="5">
        <f>MIN(H6498,FARMER_HRS)</f>
        <v>720</v>
      </c>
      <c r="J6498" s="5">
        <f>MAX(0,H6498-FARMER_HRS)</f>
        <v>2986.3671923528486</v>
      </c>
      <c r="K6498" s="2">
        <f>I6498*FARMER_RATE+J6498*TEMP_WORKER_RATE</f>
        <v>76846.652645014721</v>
      </c>
      <c r="L6498" s="2">
        <f>A6498*PRICE_TOM+B6498*PRICE_CAR+C6498*PRICE_MES</f>
        <v>161580</v>
      </c>
      <c r="M6498" s="2">
        <f>A6498*FERT_BED_TOM+B6498*FERT_BED_CAR+C6498*FERT_BED_MES</f>
        <v>29920</v>
      </c>
      <c r="N6498" s="6">
        <f>IF(AND(D6498&lt;=TOTAL_BEDS,J6498&lt;=TEMP_WORKER_MAX*TEMP_WORKER_HRS),1,0)</f>
        <v>1</v>
      </c>
      <c r="O6498" s="2">
        <f>L6498-M6498-K6498-FIXED_COSTS</f>
        <v>34813.347354985279</v>
      </c>
      <c r="P6498" s="2">
        <f>IF(N6498=1,O6498,"")</f>
        <v>34813.347354985279</v>
      </c>
    </row>
    <row r="6499">
      <c r="A6499" s="6">
        <v>9</v>
      </c>
      <c r="B6499" s="6">
        <v>20</v>
      </c>
      <c r="C6499" s="6">
        <v>16</v>
      </c>
      <c r="D6499" s="6">
        <f>A6499+B6499+C6499</f>
        <v>45</v>
      </c>
      <c r="E6499" s="5">
        <f>IF(A6499=0,0,A6499*LABOR_HRS_WK_TOM*SEASON_WEEKS*(1+DIM_PCT_TOM)^A6499)</f>
        <v>1909.9376297100016</v>
      </c>
      <c r="F6499" s="5">
        <f>IF(B6499=0,0,B6499*LABOR_HRS_WK_CAR*SEASON_WEEKS*(1+DIM_PCT_CAR)^B6499)</f>
        <v>983.16986417423652</v>
      </c>
      <c r="G6499" s="5">
        <f>IF(C6499=0,0,C6499*LABOR_HRS_WK_MES*SEASON_WEEKS*(1+DIM_PCT_MES)^C6499)</f>
        <v>878.32047434609967</v>
      </c>
      <c r="H6499" s="5">
        <f>E6499+F6499+G6499</f>
        <v>3771.4279682303377</v>
      </c>
      <c r="I6499" s="5">
        <f>MIN(H6499,FARMER_HRS)</f>
        <v>720</v>
      </c>
      <c r="J6499" s="5">
        <f>MAX(0,H6499-FARMER_HRS)</f>
        <v>3051.4279682303377</v>
      </c>
      <c r="K6499" s="2">
        <f>I6499*FARMER_RATE+J6499*TEMP_WORKER_RATE</f>
        <v>77976.180003998918</v>
      </c>
      <c r="L6499" s="2">
        <f>A6499*PRICE_TOM+B6499*PRICE_CAR+C6499*PRICE_MES</f>
        <v>164280</v>
      </c>
      <c r="M6499" s="2">
        <f>A6499*FERT_BED_TOM+B6499*FERT_BED_CAR+C6499*FERT_BED_MES</f>
        <v>30800</v>
      </c>
      <c r="N6499" s="6">
        <f>IF(AND(D6499&lt;=TOTAL_BEDS,J6499&lt;=TEMP_WORKER_MAX*TEMP_WORKER_HRS),1,0)</f>
        <v>1</v>
      </c>
      <c r="O6499" s="2">
        <f>L6499-M6499-K6499-FIXED_COSTS</f>
        <v>35503.819996001082</v>
      </c>
      <c r="P6499" s="2">
        <f>IF(N6499=1,O6499,"")</f>
        <v>35503.819996001082</v>
      </c>
    </row>
    <row r="6500">
      <c r="A6500" s="6">
        <v>9</v>
      </c>
      <c r="B6500" s="6">
        <v>20</v>
      </c>
      <c r="C6500" s="6">
        <v>17</v>
      </c>
      <c r="D6500" s="6">
        <f>A6500+B6500+C6500</f>
        <v>46</v>
      </c>
      <c r="E6500" s="5">
        <f>IF(A6500=0,0,A6500*LABOR_HRS_WK_TOM*SEASON_WEEKS*(1+DIM_PCT_TOM)^A6500)</f>
        <v>1909.9376297100016</v>
      </c>
      <c r="F6500" s="5">
        <f>IF(B6500=0,0,B6500*LABOR_HRS_WK_CAR*SEASON_WEEKS*(1+DIM_PCT_CAR)^B6500)</f>
        <v>983.16986417423652</v>
      </c>
      <c r="G6500" s="5">
        <f>IF(C6500=0,0,C6500*LABOR_HRS_WK_MES*SEASON_WEEKS*(1+DIM_PCT_MES)^C6500)</f>
        <v>944.88069779263992</v>
      </c>
      <c r="H6500" s="5">
        <f>E6500+F6500+G6500</f>
        <v>3837.9881916768782</v>
      </c>
      <c r="I6500" s="5">
        <f>MIN(H6500,FARMER_HRS)</f>
        <v>720</v>
      </c>
      <c r="J6500" s="5">
        <f>MAX(0,H6500-FARMER_HRS)</f>
        <v>3117.9881916768782</v>
      </c>
      <c r="K6500" s="2">
        <f>I6500*FARMER_RATE+J6500*TEMP_WORKER_RATE</f>
        <v>79131.739438834687</v>
      </c>
      <c r="L6500" s="2">
        <f>A6500*PRICE_TOM+B6500*PRICE_CAR+C6500*PRICE_MES</f>
        <v>166980</v>
      </c>
      <c r="M6500" s="2">
        <f>A6500*FERT_BED_TOM+B6500*FERT_BED_CAR+C6500*FERT_BED_MES</f>
        <v>31680</v>
      </c>
      <c r="N6500" s="6">
        <f>IF(AND(D6500&lt;=TOTAL_BEDS,J6500&lt;=TEMP_WORKER_MAX*TEMP_WORKER_HRS),1,0)</f>
        <v>1</v>
      </c>
      <c r="O6500" s="2">
        <f>L6500-M6500-K6500-FIXED_COSTS</f>
        <v>36168.260561165313</v>
      </c>
      <c r="P6500" s="2">
        <f>IF(N6500=1,O6500,"")</f>
        <v>36168.260561165313</v>
      </c>
    </row>
    <row r="6501">
      <c r="A6501" s="6">
        <v>9</v>
      </c>
      <c r="B6501" s="6">
        <v>20</v>
      </c>
      <c r="C6501" s="6">
        <v>18</v>
      </c>
      <c r="D6501" s="6">
        <f>A6501+B6501+C6501</f>
        <v>47</v>
      </c>
      <c r="E6501" s="5">
        <f>IF(A6501=0,0,A6501*LABOR_HRS_WK_TOM*SEASON_WEEKS*(1+DIM_PCT_TOM)^A6501)</f>
        <v>1909.9376297100016</v>
      </c>
      <c r="F6501" s="5">
        <f>IF(B6501=0,0,B6501*LABOR_HRS_WK_CAR*SEASON_WEEKS*(1+DIM_PCT_CAR)^B6501)</f>
        <v>983.16986417423652</v>
      </c>
      <c r="G6501" s="5">
        <f>IF(C6501=0,0,C6501*LABOR_HRS_WK_MES*SEASON_WEEKS*(1+DIM_PCT_MES)^C6501)</f>
        <v>1012.9676892512272</v>
      </c>
      <c r="H6501" s="5">
        <f>E6501+F6501+G6501</f>
        <v>3906.0751831354651</v>
      </c>
      <c r="I6501" s="5">
        <f>MIN(H6501,FARMER_HRS)</f>
        <v>720</v>
      </c>
      <c r="J6501" s="5">
        <f>MAX(0,H6501-FARMER_HRS)</f>
        <v>3186.0751831354651</v>
      </c>
      <c r="K6501" s="2">
        <f>I6501*FARMER_RATE+J6501*TEMP_WORKER_RATE</f>
        <v>80313.8052627685</v>
      </c>
      <c r="L6501" s="2">
        <f>A6501*PRICE_TOM+B6501*PRICE_CAR+C6501*PRICE_MES</f>
        <v>169680</v>
      </c>
      <c r="M6501" s="2">
        <f>A6501*FERT_BED_TOM+B6501*FERT_BED_CAR+C6501*FERT_BED_MES</f>
        <v>32560</v>
      </c>
      <c r="N6501" s="6">
        <f>IF(AND(D6501&lt;=TOTAL_BEDS,J6501&lt;=TEMP_WORKER_MAX*TEMP_WORKER_HRS),1,0)</f>
        <v>1</v>
      </c>
      <c r="O6501" s="2">
        <f>L6501-M6501-K6501-FIXED_COSTS</f>
        <v>36806.194737231504</v>
      </c>
      <c r="P6501" s="2">
        <f>IF(N6501=1,O6501,"")</f>
        <v>36806.194737231504</v>
      </c>
    </row>
    <row r="6502">
      <c r="A6502" s="6">
        <v>9</v>
      </c>
      <c r="B6502" s="6">
        <v>20</v>
      </c>
      <c r="C6502" s="6">
        <v>19</v>
      </c>
      <c r="D6502" s="6">
        <f>A6502+B6502+C6502</f>
        <v>48</v>
      </c>
      <c r="E6502" s="5">
        <f>IF(A6502=0,0,A6502*LABOR_HRS_WK_TOM*SEASON_WEEKS*(1+DIM_PCT_TOM)^A6502)</f>
        <v>1909.9376297100016</v>
      </c>
      <c r="F6502" s="5">
        <f>IF(B6502=0,0,B6502*LABOR_HRS_WK_CAR*SEASON_WEEKS*(1+DIM_PCT_CAR)^B6502)</f>
        <v>983.16986417423652</v>
      </c>
      <c r="G6502" s="5">
        <f>IF(C6502=0,0,C6502*LABOR_HRS_WK_MES*SEASON_WEEKS*(1+DIM_PCT_MES)^C6502)</f>
        <v>1082.6092178872491</v>
      </c>
      <c r="H6502" s="5">
        <f>E6502+F6502+G6502</f>
        <v>3975.7167117714871</v>
      </c>
      <c r="I6502" s="5">
        <f>MIN(H6502,FARMER_HRS)</f>
        <v>720</v>
      </c>
      <c r="J6502" s="5">
        <f>MAX(0,H6502-FARMER_HRS)</f>
        <v>3255.7167117714871</v>
      </c>
      <c r="K6502" s="2">
        <f>I6502*FARMER_RATE+J6502*TEMP_WORKER_RATE</f>
        <v>81522.8595793661</v>
      </c>
      <c r="L6502" s="2">
        <f>A6502*PRICE_TOM+B6502*PRICE_CAR+C6502*PRICE_MES</f>
        <v>172380</v>
      </c>
      <c r="M6502" s="2">
        <f>A6502*FERT_BED_TOM+B6502*FERT_BED_CAR+C6502*FERT_BED_MES</f>
        <v>33440</v>
      </c>
      <c r="N6502" s="6">
        <f>IF(AND(D6502&lt;=TOTAL_BEDS,J6502&lt;=TEMP_WORKER_MAX*TEMP_WORKER_HRS),1,0)</f>
        <v>1</v>
      </c>
      <c r="O6502" s="2">
        <f>L6502-M6502-K6502-FIXED_COSTS</f>
        <v>37417.140420633907</v>
      </c>
      <c r="P6502" s="2">
        <f>IF(N6502=1,O6502,"")</f>
        <v>37417.140420633907</v>
      </c>
    </row>
    <row r="6503">
      <c r="A6503" s="6">
        <v>9</v>
      </c>
      <c r="B6503" s="6">
        <v>20</v>
      </c>
      <c r="C6503" s="6">
        <v>20</v>
      </c>
      <c r="D6503" s="6">
        <f>A6503+B6503+C6503</f>
        <v>49</v>
      </c>
      <c r="E6503" s="5">
        <f>IF(A6503=0,0,A6503*LABOR_HRS_WK_TOM*SEASON_WEEKS*(1+DIM_PCT_TOM)^A6503)</f>
        <v>1909.9376297100016</v>
      </c>
      <c r="F6503" s="5">
        <f>IF(B6503=0,0,B6503*LABOR_HRS_WK_CAR*SEASON_WEEKS*(1+DIM_PCT_CAR)^B6503)</f>
        <v>983.16986417423652</v>
      </c>
      <c r="G6503" s="5">
        <f>IF(C6503=0,0,C6503*LABOR_HRS_WK_MES*SEASON_WEEKS*(1+DIM_PCT_MES)^C6503)</f>
        <v>1153.8335085377259</v>
      </c>
      <c r="H6503" s="5">
        <f>E6503+F6503+G6503</f>
        <v>4046.9410024219642</v>
      </c>
      <c r="I6503" s="5">
        <f>MIN(H6503,FARMER_HRS)</f>
        <v>720</v>
      </c>
      <c r="J6503" s="5">
        <f>MAX(0,H6503-FARMER_HRS)</f>
        <v>3326.9410024219642</v>
      </c>
      <c r="K6503" s="2">
        <f>I6503*FARMER_RATE+J6503*TEMP_WORKER_RATE</f>
        <v>82759.3924031591</v>
      </c>
      <c r="L6503" s="2">
        <f>A6503*PRICE_TOM+B6503*PRICE_CAR+C6503*PRICE_MES</f>
        <v>175080</v>
      </c>
      <c r="M6503" s="2">
        <f>A6503*FERT_BED_TOM+B6503*FERT_BED_CAR+C6503*FERT_BED_MES</f>
        <v>34320</v>
      </c>
      <c r="N6503" s="6">
        <f>IF(AND(D6503&lt;=TOTAL_BEDS,J6503&lt;=TEMP_WORKER_MAX*TEMP_WORKER_HRS),1,0)</f>
        <v>1</v>
      </c>
      <c r="O6503" s="2">
        <f>L6503-M6503-K6503-FIXED_COSTS</f>
        <v>38000.6075968409</v>
      </c>
      <c r="P6503" s="2">
        <f>IF(N6503=1,O6503,"")</f>
        <v>38000.6075968409</v>
      </c>
    </row>
    <row r="6504">
      <c r="A6504" s="6">
        <v>9</v>
      </c>
      <c r="B6504" s="6">
        <v>20</v>
      </c>
      <c r="C6504" s="6">
        <v>21</v>
      </c>
      <c r="D6504" s="6">
        <f>A6504+B6504+C6504</f>
        <v>50</v>
      </c>
      <c r="E6504" s="5">
        <f>IF(A6504=0,0,A6504*LABOR_HRS_WK_TOM*SEASON_WEEKS*(1+DIM_PCT_TOM)^A6504)</f>
        <v>1909.9376297100016</v>
      </c>
      <c r="F6504" s="5">
        <f>IF(B6504=0,0,B6504*LABOR_HRS_WK_CAR*SEASON_WEEKS*(1+DIM_PCT_CAR)^B6504)</f>
        <v>983.16986417423652</v>
      </c>
      <c r="G6504" s="5">
        <f>IF(C6504=0,0,C6504*LABOR_HRS_WK_MES*SEASON_WEEKS*(1+DIM_PCT_MES)^C6504)</f>
        <v>1226.6692487641699</v>
      </c>
      <c r="H6504" s="5">
        <f>E6504+F6504+G6504</f>
        <v>4119.7767426484079</v>
      </c>
      <c r="I6504" s="5">
        <f>MIN(H6504,FARMER_HRS)</f>
        <v>720</v>
      </c>
      <c r="J6504" s="5">
        <f>MAX(0,H6504-FARMER_HRS)</f>
        <v>3399.7767426484079</v>
      </c>
      <c r="K6504" s="2">
        <f>I6504*FARMER_RATE+J6504*TEMP_WORKER_RATE</f>
        <v>84023.901782090412</v>
      </c>
      <c r="L6504" s="2">
        <f>A6504*PRICE_TOM+B6504*PRICE_CAR+C6504*PRICE_MES</f>
        <v>177780</v>
      </c>
      <c r="M6504" s="2">
        <f>A6504*FERT_BED_TOM+B6504*FERT_BED_CAR+C6504*FERT_BED_MES</f>
        <v>35200</v>
      </c>
      <c r="N6504" s="6">
        <f>IF(AND(D6504&lt;=TOTAL_BEDS,J6504&lt;=TEMP_WORKER_MAX*TEMP_WORKER_HRS),1,0)</f>
        <v>1</v>
      </c>
      <c r="O6504" s="2">
        <f>L6504-M6504-K6504-FIXED_COSTS</f>
        <v>38556.098217909588</v>
      </c>
      <c r="P6504" s="2">
        <f>IF(N6504=1,O6504,"")</f>
        <v>38556.098217909588</v>
      </c>
    </row>
    <row r="6505">
      <c r="A6505" s="6">
        <v>9</v>
      </c>
      <c r="B6505" s="6">
        <v>20</v>
      </c>
      <c r="C6505" s="6">
        <v>22</v>
      </c>
      <c r="D6505" s="6">
        <f>A6505+B6505+C6505</f>
        <v>51</v>
      </c>
      <c r="E6505" s="5">
        <f>IF(A6505=0,0,A6505*LABOR_HRS_WK_TOM*SEASON_WEEKS*(1+DIM_PCT_TOM)^A6505)</f>
        <v>1909.9376297100016</v>
      </c>
      <c r="F6505" s="5">
        <f>IF(B6505=0,0,B6505*LABOR_HRS_WK_CAR*SEASON_WEEKS*(1+DIM_PCT_CAR)^B6505)</f>
        <v>983.16986417423652</v>
      </c>
      <c r="G6505" s="5">
        <f>IF(C6505=0,0,C6505*LABOR_HRS_WK_MES*SEASON_WEEKS*(1+DIM_PCT_MES)^C6505)</f>
        <v>1301.1455960105659</v>
      </c>
      <c r="H6505" s="5">
        <f>E6505+F6505+G6505</f>
        <v>4194.2530898948044</v>
      </c>
      <c r="I6505" s="5">
        <f>MIN(H6505,FARMER_HRS)</f>
        <v>720</v>
      </c>
      <c r="J6505" s="5">
        <f>MAX(0,H6505-FARMER_HRS)</f>
        <v>3474.2530898948044</v>
      </c>
      <c r="K6505" s="2">
        <f>I6505*FARMER_RATE+J6505*TEMP_WORKER_RATE</f>
        <v>85316.8939217848</v>
      </c>
      <c r="L6505" s="2">
        <f>A6505*PRICE_TOM+B6505*PRICE_CAR+C6505*PRICE_MES</f>
        <v>180480</v>
      </c>
      <c r="M6505" s="2">
        <f>A6505*FERT_BED_TOM+B6505*FERT_BED_CAR+C6505*FERT_BED_MES</f>
        <v>36080</v>
      </c>
      <c r="N6505" s="6">
        <f>IF(AND(D6505&lt;=TOTAL_BEDS,J6505&lt;=TEMP_WORKER_MAX*TEMP_WORKER_HRS),1,0)</f>
        <v>1</v>
      </c>
      <c r="O6505" s="2">
        <f>L6505-M6505-K6505-FIXED_COSTS</f>
        <v>39083.106078215205</v>
      </c>
      <c r="P6505" s="2">
        <f>IF(N6505=1,O6505,"")</f>
        <v>39083.106078215205</v>
      </c>
    </row>
    <row r="6506">
      <c r="A6506" s="6">
        <v>9</v>
      </c>
      <c r="B6506" s="6">
        <v>20</v>
      </c>
      <c r="C6506" s="6">
        <v>23</v>
      </c>
      <c r="D6506" s="6">
        <f>A6506+B6506+C6506</f>
        <v>52</v>
      </c>
      <c r="E6506" s="5">
        <f>IF(A6506=0,0,A6506*LABOR_HRS_WK_TOM*SEASON_WEEKS*(1+DIM_PCT_TOM)^A6506)</f>
        <v>1909.9376297100016</v>
      </c>
      <c r="F6506" s="5">
        <f>IF(B6506=0,0,B6506*LABOR_HRS_WK_CAR*SEASON_WEEKS*(1+DIM_PCT_CAR)^B6506)</f>
        <v>983.16986417423652</v>
      </c>
      <c r="G6506" s="5">
        <f>IF(C6506=0,0,C6506*LABOR_HRS_WK_MES*SEASON_WEEKS*(1+DIM_PCT_MES)^C6506)</f>
        <v>1377.2921848680023</v>
      </c>
      <c r="H6506" s="5">
        <f>E6506+F6506+G6506</f>
        <v>4270.39967875224</v>
      </c>
      <c r="I6506" s="5">
        <f>MIN(H6506,FARMER_HRS)</f>
        <v>720</v>
      </c>
      <c r="J6506" s="5">
        <f>MAX(0,H6506-FARMER_HRS)</f>
        <v>3550.39967875224</v>
      </c>
      <c r="K6506" s="2">
        <f>I6506*FARMER_RATE+J6506*TEMP_WORKER_RATE</f>
        <v>86638.883311670827</v>
      </c>
      <c r="L6506" s="2">
        <f>A6506*PRICE_TOM+B6506*PRICE_CAR+C6506*PRICE_MES</f>
        <v>183180</v>
      </c>
      <c r="M6506" s="2">
        <f>A6506*FERT_BED_TOM+B6506*FERT_BED_CAR+C6506*FERT_BED_MES</f>
        <v>36960</v>
      </c>
      <c r="N6506" s="6">
        <f>IF(AND(D6506&lt;=TOTAL_BEDS,J6506&lt;=TEMP_WORKER_MAX*TEMP_WORKER_HRS),1,0)</f>
        <v>1</v>
      </c>
      <c r="O6506" s="2">
        <f>L6506-M6506-K6506-FIXED_COSTS</f>
        <v>39581.116688329173</v>
      </c>
      <c r="P6506" s="2">
        <f>IF(N6506=1,O6506,"")</f>
        <v>39581.116688329173</v>
      </c>
    </row>
    <row r="6507">
      <c r="A6507" s="6">
        <v>9</v>
      </c>
      <c r="B6507" s="6">
        <v>20</v>
      </c>
      <c r="C6507" s="6">
        <v>24</v>
      </c>
      <c r="D6507" s="6">
        <f>A6507+B6507+C6507</f>
        <v>53</v>
      </c>
      <c r="E6507" s="5">
        <f>IF(A6507=0,0,A6507*LABOR_HRS_WK_TOM*SEASON_WEEKS*(1+DIM_PCT_TOM)^A6507)</f>
        <v>1909.9376297100016</v>
      </c>
      <c r="F6507" s="5">
        <f>IF(B6507=0,0,B6507*LABOR_HRS_WK_CAR*SEASON_WEEKS*(1+DIM_PCT_CAR)^B6507)</f>
        <v>983.16986417423652</v>
      </c>
      <c r="G6507" s="5">
        <f>IF(C6507=0,0,C6507*LABOR_HRS_WK_MES*SEASON_WEEKS*(1+DIM_PCT_MES)^C6507)</f>
        <v>1455.139134447498</v>
      </c>
      <c r="H6507" s="5">
        <f>E6507+F6507+G6507</f>
        <v>4348.2466283317362</v>
      </c>
      <c r="I6507" s="5">
        <f>MIN(H6507,FARMER_HRS)</f>
        <v>720</v>
      </c>
      <c r="J6507" s="5">
        <f>MAX(0,H6507-FARMER_HRS)</f>
        <v>3628.2466283317362</v>
      </c>
      <c r="K6507" s="2">
        <f>I6507*FARMER_RATE+J6507*TEMP_WORKER_RATE</f>
        <v>87990.392852981531</v>
      </c>
      <c r="L6507" s="2">
        <f>A6507*PRICE_TOM+B6507*PRICE_CAR+C6507*PRICE_MES</f>
        <v>185880</v>
      </c>
      <c r="M6507" s="2">
        <f>A6507*FERT_BED_TOM+B6507*FERT_BED_CAR+C6507*FERT_BED_MES</f>
        <v>37840</v>
      </c>
      <c r="N6507" s="6">
        <f>IF(AND(D6507&lt;=TOTAL_BEDS,J6507&lt;=TEMP_WORKER_MAX*TEMP_WORKER_HRS),1,0)</f>
        <v>1</v>
      </c>
      <c r="O6507" s="2">
        <f>L6507-M6507-K6507-FIXED_COSTS</f>
        <v>40049.607147018469</v>
      </c>
      <c r="P6507" s="2">
        <f>IF(N6507=1,O6507,"")</f>
        <v>40049.607147018469</v>
      </c>
    </row>
    <row r="6508">
      <c r="A6508" s="6">
        <v>9</v>
      </c>
      <c r="B6508" s="6">
        <v>20</v>
      </c>
      <c r="C6508" s="6">
        <v>25</v>
      </c>
      <c r="D6508" s="6">
        <f>A6508+B6508+C6508</f>
        <v>54</v>
      </c>
      <c r="E6508" s="5">
        <f>IF(A6508=0,0,A6508*LABOR_HRS_WK_TOM*SEASON_WEEKS*(1+DIM_PCT_TOM)^A6508)</f>
        <v>1909.9376297100016</v>
      </c>
      <c r="F6508" s="5">
        <f>IF(B6508=0,0,B6508*LABOR_HRS_WK_CAR*SEASON_WEEKS*(1+DIM_PCT_CAR)^B6508)</f>
        <v>983.16986417423652</v>
      </c>
      <c r="G6508" s="5">
        <f>IF(C6508=0,0,C6508*LABOR_HRS_WK_MES*SEASON_WEEKS*(1+DIM_PCT_MES)^C6508)</f>
        <v>1534.7170558625955</v>
      </c>
      <c r="H6508" s="5">
        <f>E6508+F6508+G6508</f>
        <v>4427.8245497468333</v>
      </c>
      <c r="I6508" s="5">
        <f>MIN(H6508,FARMER_HRS)</f>
        <v>720</v>
      </c>
      <c r="J6508" s="5">
        <f>MAX(0,H6508-FARMER_HRS)</f>
        <v>3707.8245497468333</v>
      </c>
      <c r="K6508" s="2">
        <f>I6508*FARMER_RATE+J6508*TEMP_WORKER_RATE</f>
        <v>89371.9539886603</v>
      </c>
      <c r="L6508" s="2">
        <f>A6508*PRICE_TOM+B6508*PRICE_CAR+C6508*PRICE_MES</f>
        <v>188580</v>
      </c>
      <c r="M6508" s="2">
        <f>A6508*FERT_BED_TOM+B6508*FERT_BED_CAR+C6508*FERT_BED_MES</f>
        <v>38720</v>
      </c>
      <c r="N6508" s="6">
        <f>IF(AND(D6508&lt;=TOTAL_BEDS,J6508&lt;=TEMP_WORKER_MAX*TEMP_WORKER_HRS),1,0)</f>
        <v>1</v>
      </c>
      <c r="O6508" s="2">
        <f>L6508-M6508-K6508-FIXED_COSTS</f>
        <v>40488.0460113397</v>
      </c>
      <c r="P6508" s="2">
        <f>IF(N6508=1,O6508,"")</f>
        <v>40488.0460113397</v>
      </c>
    </row>
    <row r="6509">
      <c r="A6509" s="6">
        <v>9</v>
      </c>
      <c r="B6509" s="6">
        <v>20</v>
      </c>
      <c r="C6509" s="6">
        <v>26</v>
      </c>
      <c r="D6509" s="6">
        <f>A6509+B6509+C6509</f>
        <v>55</v>
      </c>
      <c r="E6509" s="5">
        <f>IF(A6509=0,0,A6509*LABOR_HRS_WK_TOM*SEASON_WEEKS*(1+DIM_PCT_TOM)^A6509)</f>
        <v>1909.9376297100016</v>
      </c>
      <c r="F6509" s="5">
        <f>IF(B6509=0,0,B6509*LABOR_HRS_WK_CAR*SEASON_WEEKS*(1+DIM_PCT_CAR)^B6509)</f>
        <v>983.16986417423652</v>
      </c>
      <c r="G6509" s="5">
        <f>IF(C6509=0,0,C6509*LABOR_HRS_WK_MES*SEASON_WEEKS*(1+DIM_PCT_MES)^C6509)</f>
        <v>1616.0570598233128</v>
      </c>
      <c r="H6509" s="5">
        <f>E6509+F6509+G6509</f>
        <v>4509.164553707551</v>
      </c>
      <c r="I6509" s="5">
        <f>MIN(H6509,FARMER_HRS)</f>
        <v>720</v>
      </c>
      <c r="J6509" s="5">
        <f>MAX(0,H6509-FARMER_HRS)</f>
        <v>3789.164553707551</v>
      </c>
      <c r="K6509" s="2">
        <f>I6509*FARMER_RATE+J6509*TEMP_WORKER_RATE</f>
        <v>90784.106835200539</v>
      </c>
      <c r="L6509" s="2">
        <f>A6509*PRICE_TOM+B6509*PRICE_CAR+C6509*PRICE_MES</f>
        <v>191280</v>
      </c>
      <c r="M6509" s="2">
        <f>A6509*FERT_BED_TOM+B6509*FERT_BED_CAR+C6509*FERT_BED_MES</f>
        <v>39600</v>
      </c>
      <c r="N6509" s="6">
        <f>IF(AND(D6509&lt;=TOTAL_BEDS,J6509&lt;=TEMP_WORKER_MAX*TEMP_WORKER_HRS),1,0)</f>
        <v>1</v>
      </c>
      <c r="O6509" s="2">
        <f>L6509-M6509-K6509-FIXED_COSTS</f>
        <v>40895.893164799461</v>
      </c>
      <c r="P6509" s="2">
        <f>IF(N6509=1,O6509,"")</f>
        <v>40895.893164799461</v>
      </c>
    </row>
    <row r="6510">
      <c r="A6510" s="6">
        <v>9</v>
      </c>
      <c r="B6510" s="6">
        <v>20</v>
      </c>
      <c r="C6510" s="6">
        <v>27</v>
      </c>
      <c r="D6510" s="6">
        <f>A6510+B6510+C6510</f>
        <v>56</v>
      </c>
      <c r="E6510" s="5">
        <f>IF(A6510=0,0,A6510*LABOR_HRS_WK_TOM*SEASON_WEEKS*(1+DIM_PCT_TOM)^A6510)</f>
        <v>1909.9376297100016</v>
      </c>
      <c r="F6510" s="5">
        <f>IF(B6510=0,0,B6510*LABOR_HRS_WK_CAR*SEASON_WEEKS*(1+DIM_PCT_CAR)^B6510)</f>
        <v>983.16986417423652</v>
      </c>
      <c r="G6510" s="5">
        <f>IF(C6510=0,0,C6510*LABOR_HRS_WK_MES*SEASON_WEEKS*(1+DIM_PCT_MES)^C6510)</f>
        <v>1699.19076434307</v>
      </c>
      <c r="H6510" s="5">
        <f>E6510+F6510+G6510</f>
        <v>4592.298258227308</v>
      </c>
      <c r="I6510" s="5">
        <f>MIN(H6510,FARMER_HRS)</f>
        <v>720</v>
      </c>
      <c r="J6510" s="5">
        <f>MAX(0,H6510-FARMER_HRS)</f>
        <v>3872.298258227308</v>
      </c>
      <c r="K6510" s="2">
        <f>I6510*FARMER_RATE+J6510*TEMP_WORKER_RATE</f>
        <v>92227.400316446321</v>
      </c>
      <c r="L6510" s="2">
        <f>A6510*PRICE_TOM+B6510*PRICE_CAR+C6510*PRICE_MES</f>
        <v>193980</v>
      </c>
      <c r="M6510" s="2">
        <f>A6510*FERT_BED_TOM+B6510*FERT_BED_CAR+C6510*FERT_BED_MES</f>
        <v>40480</v>
      </c>
      <c r="N6510" s="6">
        <f>IF(AND(D6510&lt;=TOTAL_BEDS,J6510&lt;=TEMP_WORKER_MAX*TEMP_WORKER_HRS),1,0)</f>
        <v>1</v>
      </c>
      <c r="O6510" s="2">
        <f>L6510-M6510-K6510-FIXED_COSTS</f>
        <v>41272.599683553679</v>
      </c>
      <c r="P6510" s="2">
        <f>IF(N6510=1,O6510,"")</f>
        <v>41272.599683553679</v>
      </c>
    </row>
    <row r="6511">
      <c r="A6511" s="6">
        <v>9</v>
      </c>
      <c r="B6511" s="6">
        <v>20</v>
      </c>
      <c r="C6511" s="6">
        <v>28</v>
      </c>
      <c r="D6511" s="6">
        <f>A6511+B6511+C6511</f>
        <v>57</v>
      </c>
      <c r="E6511" s="5">
        <f>IF(A6511=0,0,A6511*LABOR_HRS_WK_TOM*SEASON_WEEKS*(1+DIM_PCT_TOM)^A6511)</f>
        <v>1909.9376297100016</v>
      </c>
      <c r="F6511" s="5">
        <f>IF(B6511=0,0,B6511*LABOR_HRS_WK_CAR*SEASON_WEEKS*(1+DIM_PCT_CAR)^B6511)</f>
        <v>983.16986417423652</v>
      </c>
      <c r="G6511" s="5">
        <f>IF(C6511=0,0,C6511*LABOR_HRS_WK_MES*SEASON_WEEKS*(1+DIM_PCT_MES)^C6511)</f>
        <v>1784.1503025602233</v>
      </c>
      <c r="H6511" s="5">
        <f>E6511+F6511+G6511</f>
        <v>4677.2577964444608</v>
      </c>
      <c r="I6511" s="5">
        <f>MIN(H6511,FARMER_HRS)</f>
        <v>720</v>
      </c>
      <c r="J6511" s="5">
        <f>MAX(0,H6511-FARMER_HRS)</f>
        <v>3957.2577964444608</v>
      </c>
      <c r="K6511" s="2">
        <f>I6511*FARMER_RATE+J6511*TEMP_WORKER_RATE</f>
        <v>93702.392299383</v>
      </c>
      <c r="L6511" s="2">
        <f>A6511*PRICE_TOM+B6511*PRICE_CAR+C6511*PRICE_MES</f>
        <v>196680</v>
      </c>
      <c r="M6511" s="2">
        <f>A6511*FERT_BED_TOM+B6511*FERT_BED_CAR+C6511*FERT_BED_MES</f>
        <v>41360</v>
      </c>
      <c r="N6511" s="6">
        <f>IF(AND(D6511&lt;=TOTAL_BEDS,J6511&lt;=TEMP_WORKER_MAX*TEMP_WORKER_HRS),1,0)</f>
        <v>1</v>
      </c>
      <c r="O6511" s="2">
        <f>L6511-M6511-K6511-FIXED_COSTS</f>
        <v>41617.607700616994</v>
      </c>
      <c r="P6511" s="2">
        <f>IF(N6511=1,O6511,"")</f>
        <v>41617.607700616994</v>
      </c>
    </row>
    <row r="6512">
      <c r="A6512" s="6">
        <v>9</v>
      </c>
      <c r="B6512" s="6">
        <v>20</v>
      </c>
      <c r="C6512" s="6">
        <v>29</v>
      </c>
      <c r="D6512" s="6">
        <f>A6512+B6512+C6512</f>
        <v>58</v>
      </c>
      <c r="E6512" s="5">
        <f>IF(A6512=0,0,A6512*LABOR_HRS_WK_TOM*SEASON_WEEKS*(1+DIM_PCT_TOM)^A6512)</f>
        <v>1909.9376297100016</v>
      </c>
      <c r="F6512" s="5">
        <f>IF(B6512=0,0,B6512*LABOR_HRS_WK_CAR*SEASON_WEEKS*(1+DIM_PCT_CAR)^B6512)</f>
        <v>983.16986417423652</v>
      </c>
      <c r="G6512" s="5">
        <f>IF(C6512=0,0,C6512*LABOR_HRS_WK_MES*SEASON_WEEKS*(1+DIM_PCT_MES)^C6512)</f>
        <v>1870.9683306758766</v>
      </c>
      <c r="H6512" s="5">
        <f>E6512+F6512+G6512</f>
        <v>4764.0758245601146</v>
      </c>
      <c r="I6512" s="5">
        <f>MIN(H6512,FARMER_HRS)</f>
        <v>720</v>
      </c>
      <c r="J6512" s="5">
        <f>MAX(0,H6512-FARMER_HRS)</f>
        <v>4044.0758245601146</v>
      </c>
      <c r="K6512" s="2">
        <f>I6512*FARMER_RATE+J6512*TEMP_WORKER_RATE</f>
        <v>95209.649731946425</v>
      </c>
      <c r="L6512" s="2">
        <f>A6512*PRICE_TOM+B6512*PRICE_CAR+C6512*PRICE_MES</f>
        <v>199380</v>
      </c>
      <c r="M6512" s="2">
        <f>A6512*FERT_BED_TOM+B6512*FERT_BED_CAR+C6512*FERT_BED_MES</f>
        <v>42240</v>
      </c>
      <c r="N6512" s="6">
        <f>IF(AND(D6512&lt;=TOTAL_BEDS,J6512&lt;=TEMP_WORKER_MAX*TEMP_WORKER_HRS),1,0)</f>
        <v>1</v>
      </c>
      <c r="O6512" s="2">
        <f>L6512-M6512-K6512-FIXED_COSTS</f>
        <v>41930.350268053575</v>
      </c>
      <c r="P6512" s="2">
        <f>IF(N6512=1,O6512,"")</f>
        <v>41930.350268053575</v>
      </c>
    </row>
    <row r="6513">
      <c r="A6513" s="6">
        <v>9</v>
      </c>
      <c r="B6513" s="6">
        <v>20</v>
      </c>
      <c r="C6513" s="6">
        <v>30</v>
      </c>
      <c r="D6513" s="6">
        <f>A6513+B6513+C6513</f>
        <v>59</v>
      </c>
      <c r="E6513" s="5">
        <f>IF(A6513=0,0,A6513*LABOR_HRS_WK_TOM*SEASON_WEEKS*(1+DIM_PCT_TOM)^A6513)</f>
        <v>1909.9376297100016</v>
      </c>
      <c r="F6513" s="5">
        <f>IF(B6513=0,0,B6513*LABOR_HRS_WK_CAR*SEASON_WEEKS*(1+DIM_PCT_CAR)^B6513)</f>
        <v>983.16986417423652</v>
      </c>
      <c r="G6513" s="5">
        <f>IF(C6513=0,0,C6513*LABOR_HRS_WK_MES*SEASON_WEEKS*(1+DIM_PCT_MES)^C6513)</f>
        <v>1959.6780360096466</v>
      </c>
      <c r="H6513" s="5">
        <f>E6513+F6513+G6513</f>
        <v>4852.7855298938848</v>
      </c>
      <c r="I6513" s="5">
        <f>MIN(H6513,FARMER_HRS)</f>
        <v>720</v>
      </c>
      <c r="J6513" s="5">
        <f>MAX(0,H6513-FARMER_HRS)</f>
        <v>4132.7855298938848</v>
      </c>
      <c r="K6513" s="2">
        <f>I6513*FARMER_RATE+J6513*TEMP_WORKER_RATE</f>
        <v>96749.748782879949</v>
      </c>
      <c r="L6513" s="2">
        <f>A6513*PRICE_TOM+B6513*PRICE_CAR+C6513*PRICE_MES</f>
        <v>202080</v>
      </c>
      <c r="M6513" s="2">
        <f>A6513*FERT_BED_TOM+B6513*FERT_BED_CAR+C6513*FERT_BED_MES</f>
        <v>43120</v>
      </c>
      <c r="N6513" s="6">
        <f>IF(AND(D6513&lt;=TOTAL_BEDS,J6513&lt;=TEMP_WORKER_MAX*TEMP_WORKER_HRS),1,0)</f>
        <v>1</v>
      </c>
      <c r="O6513" s="2">
        <f>L6513-M6513-K6513-FIXED_COSTS</f>
        <v>42210.251217120051</v>
      </c>
      <c r="P6513" s="2">
        <f>IF(N6513=1,O6513,"")</f>
        <v>42210.251217120051</v>
      </c>
    </row>
    <row r="6514">
      <c r="A6514" s="6">
        <v>10</v>
      </c>
      <c r="B6514" s="6">
        <v>0</v>
      </c>
      <c r="C6514" s="6">
        <v>0</v>
      </c>
      <c r="D6514" s="6">
        <f>A6514+B6514+C6514</f>
        <v>10</v>
      </c>
      <c r="E6514" s="5">
        <f>IF(A6514=0,0,A6514*LABOR_HRS_WK_TOM*SEASON_WEEKS*(1+DIM_PCT_TOM)^A6514)</f>
        <v>2334.3682140900019</v>
      </c>
      <c r="F6514" s="5">
        <f>IF(B6514=0,0,B6514*LABOR_HRS_WK_CAR*SEASON_WEEKS*(1+DIM_PCT_CAR)^B6514)</f>
        <v>0</v>
      </c>
      <c r="G6514" s="5">
        <f>IF(C6514=0,0,C6514*LABOR_HRS_WK_MES*SEASON_WEEKS*(1+DIM_PCT_MES)^C6514)</f>
        <v>0</v>
      </c>
      <c r="H6514" s="5">
        <f>E6514+F6514+G6514</f>
        <v>2334.3682140900019</v>
      </c>
      <c r="I6514" s="5">
        <f>MIN(H6514,FARMER_HRS)</f>
        <v>720</v>
      </c>
      <c r="J6514" s="5">
        <f>MAX(0,H6514-FARMER_HRS)</f>
        <v>1614.3682140900019</v>
      </c>
      <c r="K6514" s="2">
        <f>I6514*FARMER_RATE+J6514*TEMP_WORKER_RATE</f>
        <v>53027.225939062533</v>
      </c>
      <c r="L6514" s="2">
        <f>A6514*PRICE_TOM+B6514*PRICE_CAR+C6514*PRICE_MES</f>
        <v>88000</v>
      </c>
      <c r="M6514" s="2">
        <f>A6514*FERT_BED_TOM+B6514*FERT_BED_CAR+C6514*FERT_BED_MES</f>
        <v>8800</v>
      </c>
      <c r="N6514" s="6">
        <f>IF(AND(D6514&lt;=TOTAL_BEDS,J6514&lt;=TEMP_WORKER_MAX*TEMP_WORKER_HRS),1,0)</f>
        <v>1</v>
      </c>
      <c r="O6514" s="2">
        <f>L6514-M6514-K6514-FIXED_COSTS</f>
        <v>6172.7740609374669</v>
      </c>
      <c r="P6514" s="2">
        <f>IF(N6514=1,O6514,"")</f>
        <v>6172.7740609374669</v>
      </c>
    </row>
    <row r="6515">
      <c r="A6515" s="6">
        <v>10</v>
      </c>
      <c r="B6515" s="6">
        <v>0</v>
      </c>
      <c r="C6515" s="6">
        <v>1</v>
      </c>
      <c r="D6515" s="6">
        <f>A6515+B6515+C6515</f>
        <v>11</v>
      </c>
      <c r="E6515" s="5">
        <f>IF(A6515=0,0,A6515*LABOR_HRS_WK_TOM*SEASON_WEEKS*(1+DIM_PCT_TOM)^A6515)</f>
        <v>2334.3682140900019</v>
      </c>
      <c r="F6515" s="5">
        <f>IF(B6515=0,0,B6515*LABOR_HRS_WK_CAR*SEASON_WEEKS*(1+DIM_PCT_CAR)^B6515)</f>
        <v>0</v>
      </c>
      <c r="G6515" s="5">
        <f>IF(C6515=0,0,C6515*LABOR_HRS_WK_MES*SEASON_WEEKS*(1+DIM_PCT_MES)^C6515)</f>
        <v>45.5625</v>
      </c>
      <c r="H6515" s="5">
        <f>E6515+F6515+G6515</f>
        <v>2379.9307140900019</v>
      </c>
      <c r="I6515" s="5">
        <f>MIN(H6515,FARMER_HRS)</f>
        <v>720</v>
      </c>
      <c r="J6515" s="5">
        <f>MAX(0,H6515-FARMER_HRS)</f>
        <v>1659.9307140900019</v>
      </c>
      <c r="K6515" s="2">
        <f>I6515*FARMER_RATE+J6515*TEMP_WORKER_RATE</f>
        <v>53818.241564062533</v>
      </c>
      <c r="L6515" s="2">
        <f>A6515*PRICE_TOM+B6515*PRICE_CAR+C6515*PRICE_MES</f>
        <v>90700</v>
      </c>
      <c r="M6515" s="2">
        <f>A6515*FERT_BED_TOM+B6515*FERT_BED_CAR+C6515*FERT_BED_MES</f>
        <v>9680</v>
      </c>
      <c r="N6515" s="6">
        <f>IF(AND(D6515&lt;=TOTAL_BEDS,J6515&lt;=TEMP_WORKER_MAX*TEMP_WORKER_HRS),1,0)</f>
        <v>1</v>
      </c>
      <c r="O6515" s="2">
        <f>L6515-M6515-K6515-FIXED_COSTS</f>
        <v>7201.7584359374669</v>
      </c>
      <c r="P6515" s="2">
        <f>IF(N6515=1,O6515,"")</f>
        <v>7201.7584359374669</v>
      </c>
    </row>
    <row r="6516">
      <c r="A6516" s="6">
        <v>10</v>
      </c>
      <c r="B6516" s="6">
        <v>0</v>
      </c>
      <c r="C6516" s="6">
        <v>2</v>
      </c>
      <c r="D6516" s="6">
        <f>A6516+B6516+C6516</f>
        <v>12</v>
      </c>
      <c r="E6516" s="5">
        <f>IF(A6516=0,0,A6516*LABOR_HRS_WK_TOM*SEASON_WEEKS*(1+DIM_PCT_TOM)^A6516)</f>
        <v>2334.3682140900019</v>
      </c>
      <c r="F6516" s="5">
        <f>IF(B6516=0,0,B6516*LABOR_HRS_WK_CAR*SEASON_WEEKS*(1+DIM_PCT_CAR)^B6516)</f>
        <v>0</v>
      </c>
      <c r="G6516" s="5">
        <f>IF(C6516=0,0,C6516*LABOR_HRS_WK_MES*SEASON_WEEKS*(1+DIM_PCT_MES)^C6516)</f>
        <v>92.2640625</v>
      </c>
      <c r="H6516" s="5">
        <f>E6516+F6516+G6516</f>
        <v>2426.6322765900018</v>
      </c>
      <c r="I6516" s="5">
        <f>MIN(H6516,FARMER_HRS)</f>
        <v>720</v>
      </c>
      <c r="J6516" s="5">
        <f>MAX(0,H6516-FARMER_HRS)</f>
        <v>1706.6322765900018</v>
      </c>
      <c r="K6516" s="2">
        <f>I6516*FARMER_RATE+J6516*TEMP_WORKER_RATE</f>
        <v>54629.032579687526</v>
      </c>
      <c r="L6516" s="2">
        <f>A6516*PRICE_TOM+B6516*PRICE_CAR+C6516*PRICE_MES</f>
        <v>93400</v>
      </c>
      <c r="M6516" s="2">
        <f>A6516*FERT_BED_TOM+B6516*FERT_BED_CAR+C6516*FERT_BED_MES</f>
        <v>10560</v>
      </c>
      <c r="N6516" s="6">
        <f>IF(AND(D6516&lt;=TOTAL_BEDS,J6516&lt;=TEMP_WORKER_MAX*TEMP_WORKER_HRS),1,0)</f>
        <v>1</v>
      </c>
      <c r="O6516" s="2">
        <f>L6516-M6516-K6516-FIXED_COSTS</f>
        <v>8210.9674203124741</v>
      </c>
      <c r="P6516" s="2">
        <f>IF(N6516=1,O6516,"")</f>
        <v>8210.9674203124741</v>
      </c>
    </row>
    <row r="6517">
      <c r="A6517" s="6">
        <v>10</v>
      </c>
      <c r="B6517" s="6">
        <v>0</v>
      </c>
      <c r="C6517" s="6">
        <v>3</v>
      </c>
      <c r="D6517" s="6">
        <f>A6517+B6517+C6517</f>
        <v>13</v>
      </c>
      <c r="E6517" s="5">
        <f>IF(A6517=0,0,A6517*LABOR_HRS_WK_TOM*SEASON_WEEKS*(1+DIM_PCT_TOM)^A6517)</f>
        <v>2334.3682140900019</v>
      </c>
      <c r="F6517" s="5">
        <f>IF(B6517=0,0,B6517*LABOR_HRS_WK_CAR*SEASON_WEEKS*(1+DIM_PCT_CAR)^B6517)</f>
        <v>0</v>
      </c>
      <c r="G6517" s="5">
        <f>IF(C6517=0,0,C6517*LABOR_HRS_WK_MES*SEASON_WEEKS*(1+DIM_PCT_MES)^C6517)</f>
        <v>140.12604492187498</v>
      </c>
      <c r="H6517" s="5">
        <f>E6517+F6517+G6517</f>
        <v>2474.4942590118767</v>
      </c>
      <c r="I6517" s="5">
        <f>MIN(H6517,FARMER_HRS)</f>
        <v>720</v>
      </c>
      <c r="J6517" s="5">
        <f>MAX(0,H6517-FARMER_HRS)</f>
        <v>1754.4942590118767</v>
      </c>
      <c r="K6517" s="2">
        <f>I6517*FARMER_RATE+J6517*TEMP_WORKER_RATE</f>
        <v>55459.969774511745</v>
      </c>
      <c r="L6517" s="2">
        <f>A6517*PRICE_TOM+B6517*PRICE_CAR+C6517*PRICE_MES</f>
        <v>96100</v>
      </c>
      <c r="M6517" s="2">
        <f>A6517*FERT_BED_TOM+B6517*FERT_BED_CAR+C6517*FERT_BED_MES</f>
        <v>11440</v>
      </c>
      <c r="N6517" s="6">
        <f>IF(AND(D6517&lt;=TOTAL_BEDS,J6517&lt;=TEMP_WORKER_MAX*TEMP_WORKER_HRS),1,0)</f>
        <v>1</v>
      </c>
      <c r="O6517" s="2">
        <f>L6517-M6517-K6517-FIXED_COSTS</f>
        <v>9200.0302254882554</v>
      </c>
      <c r="P6517" s="2">
        <f>IF(N6517=1,O6517,"")</f>
        <v>9200.0302254882554</v>
      </c>
    </row>
    <row r="6518">
      <c r="A6518" s="6">
        <v>10</v>
      </c>
      <c r="B6518" s="6">
        <v>0</v>
      </c>
      <c r="C6518" s="6">
        <v>4</v>
      </c>
      <c r="D6518" s="6">
        <f>A6518+B6518+C6518</f>
        <v>14</v>
      </c>
      <c r="E6518" s="5">
        <f>IF(A6518=0,0,A6518*LABOR_HRS_WK_TOM*SEASON_WEEKS*(1+DIM_PCT_TOM)^A6518)</f>
        <v>2334.3682140900019</v>
      </c>
      <c r="F6518" s="5">
        <f>IF(B6518=0,0,B6518*LABOR_HRS_WK_CAR*SEASON_WEEKS*(1+DIM_PCT_CAR)^B6518)</f>
        <v>0</v>
      </c>
      <c r="G6518" s="5">
        <f>IF(C6518=0,0,C6518*LABOR_HRS_WK_MES*SEASON_WEEKS*(1+DIM_PCT_MES)^C6518)</f>
        <v>189.17016064453119</v>
      </c>
      <c r="H6518" s="5">
        <f>E6518+F6518+G6518</f>
        <v>2523.5383747345331</v>
      </c>
      <c r="I6518" s="5">
        <f>MIN(H6518,FARMER_HRS)</f>
        <v>720</v>
      </c>
      <c r="J6518" s="5">
        <f>MAX(0,H6518-FARMER_HRS)</f>
        <v>1803.5383747345331</v>
      </c>
      <c r="K6518" s="2">
        <f>I6518*FARMER_RATE+J6518*TEMP_WORKER_RATE</f>
        <v>56311.430116918978</v>
      </c>
      <c r="L6518" s="2">
        <f>A6518*PRICE_TOM+B6518*PRICE_CAR+C6518*PRICE_MES</f>
        <v>98800</v>
      </c>
      <c r="M6518" s="2">
        <f>A6518*FERT_BED_TOM+B6518*FERT_BED_CAR+C6518*FERT_BED_MES</f>
        <v>12320</v>
      </c>
      <c r="N6518" s="6">
        <f>IF(AND(D6518&lt;=TOTAL_BEDS,J6518&lt;=TEMP_WORKER_MAX*TEMP_WORKER_HRS),1,0)</f>
        <v>1</v>
      </c>
      <c r="O6518" s="2">
        <f>L6518-M6518-K6518-FIXED_COSTS</f>
        <v>10168.569883081022</v>
      </c>
      <c r="P6518" s="2">
        <f>IF(N6518=1,O6518,"")</f>
        <v>10168.569883081022</v>
      </c>
    </row>
    <row r="6519">
      <c r="A6519" s="6">
        <v>10</v>
      </c>
      <c r="B6519" s="6">
        <v>0</v>
      </c>
      <c r="C6519" s="6">
        <v>5</v>
      </c>
      <c r="D6519" s="6">
        <f>A6519+B6519+C6519</f>
        <v>15</v>
      </c>
      <c r="E6519" s="5">
        <f>IF(A6519=0,0,A6519*LABOR_HRS_WK_TOM*SEASON_WEEKS*(1+DIM_PCT_TOM)^A6519)</f>
        <v>2334.3682140900019</v>
      </c>
      <c r="F6519" s="5">
        <f>IF(B6519=0,0,B6519*LABOR_HRS_WK_CAR*SEASON_WEEKS*(1+DIM_PCT_CAR)^B6519)</f>
        <v>0</v>
      </c>
      <c r="G6519" s="5">
        <f>IF(C6519=0,0,C6519*LABOR_HRS_WK_MES*SEASON_WEEKS*(1+DIM_PCT_MES)^C6519)</f>
        <v>239.41848456573481</v>
      </c>
      <c r="H6519" s="5">
        <f>E6519+F6519+G6519</f>
        <v>2573.7866986557365</v>
      </c>
      <c r="I6519" s="5">
        <f>MIN(H6519,FARMER_HRS)</f>
        <v>720</v>
      </c>
      <c r="J6519" s="5">
        <f>MAX(0,H6519-FARMER_HRS)</f>
        <v>1853.7866986557365</v>
      </c>
      <c r="K6519" s="2">
        <f>I6519*FARMER_RATE+J6519*TEMP_WORKER_RATE</f>
        <v>57183.796851662089</v>
      </c>
      <c r="L6519" s="2">
        <f>A6519*PRICE_TOM+B6519*PRICE_CAR+C6519*PRICE_MES</f>
        <v>101500</v>
      </c>
      <c r="M6519" s="2">
        <f>A6519*FERT_BED_TOM+B6519*FERT_BED_CAR+C6519*FERT_BED_MES</f>
        <v>13200</v>
      </c>
      <c r="N6519" s="6">
        <f>IF(AND(D6519&lt;=TOTAL_BEDS,J6519&lt;=TEMP_WORKER_MAX*TEMP_WORKER_HRS),1,0)</f>
        <v>1</v>
      </c>
      <c r="O6519" s="2">
        <f>L6519-M6519-K6519-FIXED_COSTS</f>
        <v>11116.203148337911</v>
      </c>
      <c r="P6519" s="2">
        <f>IF(N6519=1,O6519,"")</f>
        <v>11116.203148337911</v>
      </c>
    </row>
    <row r="6520">
      <c r="A6520" s="6">
        <v>10</v>
      </c>
      <c r="B6520" s="6">
        <v>0</v>
      </c>
      <c r="C6520" s="6">
        <v>6</v>
      </c>
      <c r="D6520" s="6">
        <f>A6520+B6520+C6520</f>
        <v>16</v>
      </c>
      <c r="E6520" s="5">
        <f>IF(A6520=0,0,A6520*LABOR_HRS_WK_TOM*SEASON_WEEKS*(1+DIM_PCT_TOM)^A6520)</f>
        <v>2334.3682140900019</v>
      </c>
      <c r="F6520" s="5">
        <f>IF(B6520=0,0,B6520*LABOR_HRS_WK_CAR*SEASON_WEEKS*(1+DIM_PCT_CAR)^B6520)</f>
        <v>0</v>
      </c>
      <c r="G6520" s="5">
        <f>IF(C6520=0,0,C6520*LABOR_HRS_WK_MES*SEASON_WEEKS*(1+DIM_PCT_MES)^C6520)</f>
        <v>290.89345874736773</v>
      </c>
      <c r="H6520" s="5">
        <f>E6520+F6520+G6520</f>
        <v>2625.2616728373696</v>
      </c>
      <c r="I6520" s="5">
        <f>MIN(H6520,FARMER_HRS)</f>
        <v>720</v>
      </c>
      <c r="J6520" s="5">
        <f>MAX(0,H6520-FARMER_HRS)</f>
        <v>1905.2616728373696</v>
      </c>
      <c r="K6520" s="2">
        <f>I6520*FARMER_RATE+J6520*TEMP_WORKER_RATE</f>
        <v>58077.459597871</v>
      </c>
      <c r="L6520" s="2">
        <f>A6520*PRICE_TOM+B6520*PRICE_CAR+C6520*PRICE_MES</f>
        <v>104200</v>
      </c>
      <c r="M6520" s="2">
        <f>A6520*FERT_BED_TOM+B6520*FERT_BED_CAR+C6520*FERT_BED_MES</f>
        <v>14080</v>
      </c>
      <c r="N6520" s="6">
        <f>IF(AND(D6520&lt;=TOTAL_BEDS,J6520&lt;=TEMP_WORKER_MAX*TEMP_WORKER_HRS),1,0)</f>
        <v>1</v>
      </c>
      <c r="O6520" s="2">
        <f>L6520-M6520-K6520-FIXED_COSTS</f>
        <v>12042.540402129001</v>
      </c>
      <c r="P6520" s="2">
        <f>IF(N6520=1,O6520,"")</f>
        <v>12042.540402129001</v>
      </c>
    </row>
    <row r="6521">
      <c r="A6521" s="6">
        <v>10</v>
      </c>
      <c r="B6521" s="6">
        <v>0</v>
      </c>
      <c r="C6521" s="6">
        <v>7</v>
      </c>
      <c r="D6521" s="6">
        <f>A6521+B6521+C6521</f>
        <v>17</v>
      </c>
      <c r="E6521" s="5">
        <f>IF(A6521=0,0,A6521*LABOR_HRS_WK_TOM*SEASON_WEEKS*(1+DIM_PCT_TOM)^A6521)</f>
        <v>2334.3682140900019</v>
      </c>
      <c r="F6521" s="5">
        <f>IF(B6521=0,0,B6521*LABOR_HRS_WK_CAR*SEASON_WEEKS*(1+DIM_PCT_CAR)^B6521)</f>
        <v>0</v>
      </c>
      <c r="G6521" s="5">
        <f>IF(C6521=0,0,C6521*LABOR_HRS_WK_MES*SEASON_WEEKS*(1+DIM_PCT_MES)^C6521)</f>
        <v>343.61789814532818</v>
      </c>
      <c r="H6521" s="5">
        <f>E6521+F6521+G6521</f>
        <v>2677.98611223533</v>
      </c>
      <c r="I6521" s="5">
        <f>MIN(H6521,FARMER_HRS)</f>
        <v>720</v>
      </c>
      <c r="J6521" s="5">
        <f>MAX(0,H6521-FARMER_HRS)</f>
        <v>1957.98611223533</v>
      </c>
      <c r="K6521" s="2">
        <f>I6521*FARMER_RATE+J6521*TEMP_WORKER_RATE</f>
        <v>58992.814448530036</v>
      </c>
      <c r="L6521" s="2">
        <f>A6521*PRICE_TOM+B6521*PRICE_CAR+C6521*PRICE_MES</f>
        <v>106900</v>
      </c>
      <c r="M6521" s="2">
        <f>A6521*FERT_BED_TOM+B6521*FERT_BED_CAR+C6521*FERT_BED_MES</f>
        <v>14960</v>
      </c>
      <c r="N6521" s="6">
        <f>IF(AND(D6521&lt;=TOTAL_BEDS,J6521&lt;=TEMP_WORKER_MAX*TEMP_WORKER_HRS),1,0)</f>
        <v>1</v>
      </c>
      <c r="O6521" s="2">
        <f>L6521-M6521-K6521-FIXED_COSTS</f>
        <v>12947.185551469964</v>
      </c>
      <c r="P6521" s="2">
        <f>IF(N6521=1,O6521,"")</f>
        <v>12947.185551469964</v>
      </c>
    </row>
    <row r="6522">
      <c r="A6522" s="6">
        <v>10</v>
      </c>
      <c r="B6522" s="6">
        <v>0</v>
      </c>
      <c r="C6522" s="6">
        <v>8</v>
      </c>
      <c r="D6522" s="6">
        <f>A6522+B6522+C6522</f>
        <v>18</v>
      </c>
      <c r="E6522" s="5">
        <f>IF(A6522=0,0,A6522*LABOR_HRS_WK_TOM*SEASON_WEEKS*(1+DIM_PCT_TOM)^A6522)</f>
        <v>2334.3682140900019</v>
      </c>
      <c r="F6522" s="5">
        <f>IF(B6522=0,0,B6522*LABOR_HRS_WK_CAR*SEASON_WEEKS*(1+DIM_PCT_CAR)^B6522)</f>
        <v>0</v>
      </c>
      <c r="G6522" s="5">
        <f>IF(C6522=0,0,C6522*LABOR_HRS_WK_MES*SEASON_WEEKS*(1+DIM_PCT_MES)^C6522)</f>
        <v>397.61499642530833</v>
      </c>
      <c r="H6522" s="5">
        <f>E6522+F6522+G6522</f>
        <v>2731.98321051531</v>
      </c>
      <c r="I6522" s="5">
        <f>MIN(H6522,FARMER_HRS)</f>
        <v>720</v>
      </c>
      <c r="J6522" s="5">
        <f>MAX(0,H6522-FARMER_HRS)</f>
        <v>2011.98321051531</v>
      </c>
      <c r="K6522" s="2">
        <f>I6522*FARMER_RATE+J6522*TEMP_WORKER_RATE</f>
        <v>59930.264071446356</v>
      </c>
      <c r="L6522" s="2">
        <f>A6522*PRICE_TOM+B6522*PRICE_CAR+C6522*PRICE_MES</f>
        <v>109600</v>
      </c>
      <c r="M6522" s="2">
        <f>A6522*FERT_BED_TOM+B6522*FERT_BED_CAR+C6522*FERT_BED_MES</f>
        <v>15840</v>
      </c>
      <c r="N6522" s="6">
        <f>IF(AND(D6522&lt;=TOTAL_BEDS,J6522&lt;=TEMP_WORKER_MAX*TEMP_WORKER_HRS),1,0)</f>
        <v>1</v>
      </c>
      <c r="O6522" s="2">
        <f>L6522-M6522-K6522-FIXED_COSTS</f>
        <v>13829.735928553644</v>
      </c>
      <c r="P6522" s="2">
        <f>IF(N6522=1,O6522,"")</f>
        <v>13829.735928553644</v>
      </c>
    </row>
    <row r="6523">
      <c r="A6523" s="6">
        <v>10</v>
      </c>
      <c r="B6523" s="6">
        <v>0</v>
      </c>
      <c r="C6523" s="6">
        <v>9</v>
      </c>
      <c r="D6523" s="6">
        <f>A6523+B6523+C6523</f>
        <v>19</v>
      </c>
      <c r="E6523" s="5">
        <f>IF(A6523=0,0,A6523*LABOR_HRS_WK_TOM*SEASON_WEEKS*(1+DIM_PCT_TOM)^A6523)</f>
        <v>2334.3682140900019</v>
      </c>
      <c r="F6523" s="5">
        <f>IF(B6523=0,0,B6523*LABOR_HRS_WK_CAR*SEASON_WEEKS*(1+DIM_PCT_CAR)^B6523)</f>
        <v>0</v>
      </c>
      <c r="G6523" s="5">
        <f>IF(C6523=0,0,C6523*LABOR_HRS_WK_MES*SEASON_WEEKS*(1+DIM_PCT_MES)^C6523)</f>
        <v>452.90833186570273</v>
      </c>
      <c r="H6523" s="5">
        <f>E6523+F6523+G6523</f>
        <v>2787.2765459557045</v>
      </c>
      <c r="I6523" s="5">
        <f>MIN(H6523,FARMER_HRS)</f>
        <v>720</v>
      </c>
      <c r="J6523" s="5">
        <f>MAX(0,H6523-FARMER_HRS)</f>
        <v>2067.2765459557045</v>
      </c>
      <c r="K6523" s="2">
        <f>I6523*FARMER_RATE+J6523*TEMP_WORKER_RATE</f>
        <v>60890.217811730981</v>
      </c>
      <c r="L6523" s="2">
        <f>A6523*PRICE_TOM+B6523*PRICE_CAR+C6523*PRICE_MES</f>
        <v>112300</v>
      </c>
      <c r="M6523" s="2">
        <f>A6523*FERT_BED_TOM+B6523*FERT_BED_CAR+C6523*FERT_BED_MES</f>
        <v>16720</v>
      </c>
      <c r="N6523" s="6">
        <f>IF(AND(D6523&lt;=TOTAL_BEDS,J6523&lt;=TEMP_WORKER_MAX*TEMP_WORKER_HRS),1,0)</f>
        <v>1</v>
      </c>
      <c r="O6523" s="2">
        <f>L6523-M6523-K6523-FIXED_COSTS</f>
        <v>14689.782188269019</v>
      </c>
      <c r="P6523" s="2">
        <f>IF(N6523=1,O6523,"")</f>
        <v>14689.782188269019</v>
      </c>
    </row>
    <row r="6524">
      <c r="A6524" s="6">
        <v>10</v>
      </c>
      <c r="B6524" s="6">
        <v>0</v>
      </c>
      <c r="C6524" s="6">
        <v>10</v>
      </c>
      <c r="D6524" s="6">
        <f>A6524+B6524+C6524</f>
        <v>20</v>
      </c>
      <c r="E6524" s="5">
        <f>IF(A6524=0,0,A6524*LABOR_HRS_WK_TOM*SEASON_WEEKS*(1+DIM_PCT_TOM)^A6524)</f>
        <v>2334.3682140900019</v>
      </c>
      <c r="F6524" s="5">
        <f>IF(B6524=0,0,B6524*LABOR_HRS_WK_CAR*SEASON_WEEKS*(1+DIM_PCT_CAR)^B6524)</f>
        <v>0</v>
      </c>
      <c r="G6524" s="5">
        <f>IF(C6524=0,0,C6524*LABOR_HRS_WK_MES*SEASON_WEEKS*(1+DIM_PCT_MES)^C6524)</f>
        <v>509.52187334891551</v>
      </c>
      <c r="H6524" s="5">
        <f>E6524+F6524+G6524</f>
        <v>2843.8900874389174</v>
      </c>
      <c r="I6524" s="5">
        <f>MIN(H6524,FARMER_HRS)</f>
        <v>720</v>
      </c>
      <c r="J6524" s="5">
        <f>MAX(0,H6524-FARMER_HRS)</f>
        <v>2123.8900874389174</v>
      </c>
      <c r="K6524" s="2">
        <f>I6524*FARMER_RATE+J6524*TEMP_WORKER_RATE</f>
        <v>61873.091795814536</v>
      </c>
      <c r="L6524" s="2">
        <f>A6524*PRICE_TOM+B6524*PRICE_CAR+C6524*PRICE_MES</f>
        <v>115000</v>
      </c>
      <c r="M6524" s="2">
        <f>A6524*FERT_BED_TOM+B6524*FERT_BED_CAR+C6524*FERT_BED_MES</f>
        <v>17600</v>
      </c>
      <c r="N6524" s="6">
        <f>IF(AND(D6524&lt;=TOTAL_BEDS,J6524&lt;=TEMP_WORKER_MAX*TEMP_WORKER_HRS),1,0)</f>
        <v>1</v>
      </c>
      <c r="O6524" s="2">
        <f>L6524-M6524-K6524-FIXED_COSTS</f>
        <v>15526.908204185464</v>
      </c>
      <c r="P6524" s="2">
        <f>IF(N6524=1,O6524,"")</f>
        <v>15526.908204185464</v>
      </c>
    </row>
    <row r="6525">
      <c r="A6525" s="6">
        <v>10</v>
      </c>
      <c r="B6525" s="6">
        <v>0</v>
      </c>
      <c r="C6525" s="6">
        <v>11</v>
      </c>
      <c r="D6525" s="6">
        <f>A6525+B6525+C6525</f>
        <v>21</v>
      </c>
      <c r="E6525" s="5">
        <f>IF(A6525=0,0,A6525*LABOR_HRS_WK_TOM*SEASON_WEEKS*(1+DIM_PCT_TOM)^A6525)</f>
        <v>2334.3682140900019</v>
      </c>
      <c r="F6525" s="5">
        <f>IF(B6525=0,0,B6525*LABOR_HRS_WK_CAR*SEASON_WEEKS*(1+DIM_PCT_CAR)^B6525)</f>
        <v>0</v>
      </c>
      <c r="G6525" s="5">
        <f>IF(C6525=0,0,C6525*LABOR_HRS_WK_MES*SEASON_WEEKS*(1+DIM_PCT_MES)^C6525)</f>
        <v>567.47998644235463</v>
      </c>
      <c r="H6525" s="5">
        <f>E6525+F6525+G6525</f>
        <v>2901.8482005323567</v>
      </c>
      <c r="I6525" s="5">
        <f>MIN(H6525,FARMER_HRS)</f>
        <v>720</v>
      </c>
      <c r="J6525" s="5">
        <f>MAX(0,H6525-FARMER_HRS)</f>
        <v>2181.8482005323567</v>
      </c>
      <c r="K6525" s="2">
        <f>I6525*FARMER_RATE+J6525*TEMP_WORKER_RATE</f>
        <v>62879.309037020081</v>
      </c>
      <c r="L6525" s="2">
        <f>A6525*PRICE_TOM+B6525*PRICE_CAR+C6525*PRICE_MES</f>
        <v>117700</v>
      </c>
      <c r="M6525" s="2">
        <f>A6525*FERT_BED_TOM+B6525*FERT_BED_CAR+C6525*FERT_BED_MES</f>
        <v>18480</v>
      </c>
      <c r="N6525" s="6">
        <f>IF(AND(D6525&lt;=TOTAL_BEDS,J6525&lt;=TEMP_WORKER_MAX*TEMP_WORKER_HRS),1,0)</f>
        <v>1</v>
      </c>
      <c r="O6525" s="2">
        <f>L6525-M6525-K6525-FIXED_COSTS</f>
        <v>16340.690962979919</v>
      </c>
      <c r="P6525" s="2">
        <f>IF(N6525=1,O6525,"")</f>
        <v>16340.690962979919</v>
      </c>
    </row>
    <row r="6526">
      <c r="A6526" s="6">
        <v>10</v>
      </c>
      <c r="B6526" s="6">
        <v>0</v>
      </c>
      <c r="C6526" s="6">
        <v>12</v>
      </c>
      <c r="D6526" s="6">
        <f>A6526+B6526+C6526</f>
        <v>22</v>
      </c>
      <c r="E6526" s="5">
        <f>IF(A6526=0,0,A6526*LABOR_HRS_WK_TOM*SEASON_WEEKS*(1+DIM_PCT_TOM)^A6526)</f>
        <v>2334.3682140900019</v>
      </c>
      <c r="F6526" s="5">
        <f>IF(B6526=0,0,B6526*LABOR_HRS_WK_CAR*SEASON_WEEKS*(1+DIM_PCT_CAR)^B6526)</f>
        <v>0</v>
      </c>
      <c r="G6526" s="5">
        <f>IF(C6526=0,0,C6526*LABOR_HRS_WK_MES*SEASON_WEEKS*(1+DIM_PCT_MES)^C6526)</f>
        <v>626.807439570419</v>
      </c>
      <c r="H6526" s="5">
        <f>E6526+F6526+G6526</f>
        <v>2961.1756536604207</v>
      </c>
      <c r="I6526" s="5">
        <f>MIN(H6526,FARMER_HRS)</f>
        <v>720</v>
      </c>
      <c r="J6526" s="5">
        <f>MAX(0,H6526-FARMER_HRS)</f>
        <v>2241.1756536604207</v>
      </c>
      <c r="K6526" s="2">
        <f>I6526*FARMER_RATE+J6526*TEMP_WORKER_RATE</f>
        <v>63909.299542715635</v>
      </c>
      <c r="L6526" s="2">
        <f>A6526*PRICE_TOM+B6526*PRICE_CAR+C6526*PRICE_MES</f>
        <v>120400</v>
      </c>
      <c r="M6526" s="2">
        <f>A6526*FERT_BED_TOM+B6526*FERT_BED_CAR+C6526*FERT_BED_MES</f>
        <v>19360</v>
      </c>
      <c r="N6526" s="6">
        <f>IF(AND(D6526&lt;=TOTAL_BEDS,J6526&lt;=TEMP_WORKER_MAX*TEMP_WORKER_HRS),1,0)</f>
        <v>1</v>
      </c>
      <c r="O6526" s="2">
        <f>L6526-M6526-K6526-FIXED_COSTS</f>
        <v>17130.700457284365</v>
      </c>
      <c r="P6526" s="2">
        <f>IF(N6526=1,O6526,"")</f>
        <v>17130.700457284365</v>
      </c>
    </row>
    <row r="6527">
      <c r="A6527" s="6">
        <v>10</v>
      </c>
      <c r="B6527" s="6">
        <v>0</v>
      </c>
      <c r="C6527" s="6">
        <v>13</v>
      </c>
      <c r="D6527" s="6">
        <f>A6527+B6527+C6527</f>
        <v>23</v>
      </c>
      <c r="E6527" s="5">
        <f>IF(A6527=0,0,A6527*LABOR_HRS_WK_TOM*SEASON_WEEKS*(1+DIM_PCT_TOM)^A6527)</f>
        <v>2334.3682140900019</v>
      </c>
      <c r="F6527" s="5">
        <f>IF(B6527=0,0,B6527*LABOR_HRS_WK_CAR*SEASON_WEEKS*(1+DIM_PCT_CAR)^B6527)</f>
        <v>0</v>
      </c>
      <c r="G6527" s="5">
        <f>IF(C6527=0,0,C6527*LABOR_HRS_WK_MES*SEASON_WEEKS*(1+DIM_PCT_MES)^C6527)</f>
        <v>687.52941027880331</v>
      </c>
      <c r="H6527" s="5">
        <f>E6527+F6527+G6527</f>
        <v>3021.8976243688053</v>
      </c>
      <c r="I6527" s="5">
        <f>MIN(H6527,FARMER_HRS)</f>
        <v>720</v>
      </c>
      <c r="J6527" s="5">
        <f>MAX(0,H6527-FARMER_HRS)</f>
        <v>2301.8976243688053</v>
      </c>
      <c r="K6527" s="2">
        <f>I6527*FARMER_RATE+J6527*TEMP_WORKER_RATE</f>
        <v>64963.500423069534</v>
      </c>
      <c r="L6527" s="2">
        <f>A6527*PRICE_TOM+B6527*PRICE_CAR+C6527*PRICE_MES</f>
        <v>123100</v>
      </c>
      <c r="M6527" s="2">
        <f>A6527*FERT_BED_TOM+B6527*FERT_BED_CAR+C6527*FERT_BED_MES</f>
        <v>20240</v>
      </c>
      <c r="N6527" s="6">
        <f>IF(AND(D6527&lt;=TOTAL_BEDS,J6527&lt;=TEMP_WORKER_MAX*TEMP_WORKER_HRS),1,0)</f>
        <v>1</v>
      </c>
      <c r="O6527" s="2">
        <f>L6527-M6527-K6527-FIXED_COSTS</f>
        <v>17896.499576930466</v>
      </c>
      <c r="P6527" s="2">
        <f>IF(N6527=1,O6527,"")</f>
        <v>17896.499576930466</v>
      </c>
    </row>
    <row r="6528">
      <c r="A6528" s="6">
        <v>10</v>
      </c>
      <c r="B6528" s="6">
        <v>0</v>
      </c>
      <c r="C6528" s="6">
        <v>14</v>
      </c>
      <c r="D6528" s="6">
        <f>A6528+B6528+C6528</f>
        <v>24</v>
      </c>
      <c r="E6528" s="5">
        <f>IF(A6528=0,0,A6528*LABOR_HRS_WK_TOM*SEASON_WEEKS*(1+DIM_PCT_TOM)^A6528)</f>
        <v>2334.3682140900019</v>
      </c>
      <c r="F6528" s="5">
        <f>IF(B6528=0,0,B6528*LABOR_HRS_WK_CAR*SEASON_WEEKS*(1+DIM_PCT_CAR)^B6528)</f>
        <v>0</v>
      </c>
      <c r="G6528" s="5">
        <f>IF(C6528=0,0,C6528*LABOR_HRS_WK_MES*SEASON_WEEKS*(1+DIM_PCT_MES)^C6528)</f>
        <v>749.67149159246435</v>
      </c>
      <c r="H6528" s="5">
        <f>E6528+F6528+G6528</f>
        <v>3084.0397056824663</v>
      </c>
      <c r="I6528" s="5">
        <f>MIN(H6528,FARMER_HRS)</f>
        <v>720</v>
      </c>
      <c r="J6528" s="5">
        <f>MAX(0,H6528-FARMER_HRS)</f>
        <v>2364.0397056824663</v>
      </c>
      <c r="K6528" s="2">
        <f>I6528*FARMER_RATE+J6528*TEMP_WORKER_RATE</f>
        <v>66042.3560014317</v>
      </c>
      <c r="L6528" s="2">
        <f>A6528*PRICE_TOM+B6528*PRICE_CAR+C6528*PRICE_MES</f>
        <v>125800</v>
      </c>
      <c r="M6528" s="2">
        <f>A6528*FERT_BED_TOM+B6528*FERT_BED_CAR+C6528*FERT_BED_MES</f>
        <v>21120</v>
      </c>
      <c r="N6528" s="6">
        <f>IF(AND(D6528&lt;=TOTAL_BEDS,J6528&lt;=TEMP_WORKER_MAX*TEMP_WORKER_HRS),1,0)</f>
        <v>1</v>
      </c>
      <c r="O6528" s="2">
        <f>L6528-M6528-K6528-FIXED_COSTS</f>
        <v>18637.643998568296</v>
      </c>
      <c r="P6528" s="2">
        <f>IF(N6528=1,O6528,"")</f>
        <v>18637.643998568296</v>
      </c>
    </row>
    <row r="6529">
      <c r="A6529" s="6">
        <v>10</v>
      </c>
      <c r="B6529" s="6">
        <v>0</v>
      </c>
      <c r="C6529" s="6">
        <v>15</v>
      </c>
      <c r="D6529" s="6">
        <f>A6529+B6529+C6529</f>
        <v>25</v>
      </c>
      <c r="E6529" s="5">
        <f>IF(A6529=0,0,A6529*LABOR_HRS_WK_TOM*SEASON_WEEKS*(1+DIM_PCT_TOM)^A6529)</f>
        <v>2334.3682140900019</v>
      </c>
      <c r="F6529" s="5">
        <f>IF(B6529=0,0,B6529*LABOR_HRS_WK_CAR*SEASON_WEEKS*(1+DIM_PCT_CAR)^B6529)</f>
        <v>0</v>
      </c>
      <c r="G6529" s="5">
        <f>IF(C6529=0,0,C6529*LABOR_HRS_WK_MES*SEASON_WEEKS*(1+DIM_PCT_MES)^C6529)</f>
        <v>813.25969846861074</v>
      </c>
      <c r="H6529" s="5">
        <f>E6529+F6529+G6529</f>
        <v>3147.6279125586125</v>
      </c>
      <c r="I6529" s="5">
        <f>MIN(H6529,FARMER_HRS)</f>
        <v>720</v>
      </c>
      <c r="J6529" s="5">
        <f>MAX(0,H6529-FARMER_HRS)</f>
        <v>2427.6279125586125</v>
      </c>
      <c r="K6529" s="2">
        <f>I6529*FARMER_RATE+J6529*TEMP_WORKER_RATE</f>
        <v>67146.3179263648</v>
      </c>
      <c r="L6529" s="2">
        <f>A6529*PRICE_TOM+B6529*PRICE_CAR+C6529*PRICE_MES</f>
        <v>128500</v>
      </c>
      <c r="M6529" s="2">
        <f>A6529*FERT_BED_TOM+B6529*FERT_BED_CAR+C6529*FERT_BED_MES</f>
        <v>22000</v>
      </c>
      <c r="N6529" s="6">
        <f>IF(AND(D6529&lt;=TOTAL_BEDS,J6529&lt;=TEMP_WORKER_MAX*TEMP_WORKER_HRS),1,0)</f>
        <v>1</v>
      </c>
      <c r="O6529" s="2">
        <f>L6529-M6529-K6529-FIXED_COSTS</f>
        <v>19353.682073635195</v>
      </c>
      <c r="P6529" s="2">
        <f>IF(N6529=1,O6529,"")</f>
        <v>19353.682073635195</v>
      </c>
    </row>
    <row r="6530">
      <c r="A6530" s="6">
        <v>10</v>
      </c>
      <c r="B6530" s="6">
        <v>0</v>
      </c>
      <c r="C6530" s="6">
        <v>16</v>
      </c>
      <c r="D6530" s="6">
        <f>A6530+B6530+C6530</f>
        <v>26</v>
      </c>
      <c r="E6530" s="5">
        <f>IF(A6530=0,0,A6530*LABOR_HRS_WK_TOM*SEASON_WEEKS*(1+DIM_PCT_TOM)^A6530)</f>
        <v>2334.3682140900019</v>
      </c>
      <c r="F6530" s="5">
        <f>IF(B6530=0,0,B6530*LABOR_HRS_WK_CAR*SEASON_WEEKS*(1+DIM_PCT_CAR)^B6530)</f>
        <v>0</v>
      </c>
      <c r="G6530" s="5">
        <f>IF(C6530=0,0,C6530*LABOR_HRS_WK_MES*SEASON_WEEKS*(1+DIM_PCT_MES)^C6530)</f>
        <v>878.32047434609967</v>
      </c>
      <c r="H6530" s="5">
        <f>E6530+F6530+G6530</f>
        <v>3212.6886884361015</v>
      </c>
      <c r="I6530" s="5">
        <f>MIN(H6530,FARMER_HRS)</f>
        <v>720</v>
      </c>
      <c r="J6530" s="5">
        <f>MAX(0,H6530-FARMER_HRS)</f>
        <v>2492.6886884361015</v>
      </c>
      <c r="K6530" s="2">
        <f>I6530*FARMER_RATE+J6530*TEMP_WORKER_RATE</f>
        <v>68275.845285348987</v>
      </c>
      <c r="L6530" s="2">
        <f>A6530*PRICE_TOM+B6530*PRICE_CAR+C6530*PRICE_MES</f>
        <v>131200</v>
      </c>
      <c r="M6530" s="2">
        <f>A6530*FERT_BED_TOM+B6530*FERT_BED_CAR+C6530*FERT_BED_MES</f>
        <v>22880</v>
      </c>
      <c r="N6530" s="6">
        <f>IF(AND(D6530&lt;=TOTAL_BEDS,J6530&lt;=TEMP_WORKER_MAX*TEMP_WORKER_HRS),1,0)</f>
        <v>1</v>
      </c>
      <c r="O6530" s="2">
        <f>L6530-M6530-K6530-FIXED_COSTS</f>
        <v>20044.154714651013</v>
      </c>
      <c r="P6530" s="2">
        <f>IF(N6530=1,O6530,"")</f>
        <v>20044.154714651013</v>
      </c>
    </row>
    <row r="6531">
      <c r="A6531" s="6">
        <v>10</v>
      </c>
      <c r="B6531" s="6">
        <v>0</v>
      </c>
      <c r="C6531" s="6">
        <v>17</v>
      </c>
      <c r="D6531" s="6">
        <f>A6531+B6531+C6531</f>
        <v>27</v>
      </c>
      <c r="E6531" s="5">
        <f>IF(A6531=0,0,A6531*LABOR_HRS_WK_TOM*SEASON_WEEKS*(1+DIM_PCT_TOM)^A6531)</f>
        <v>2334.3682140900019</v>
      </c>
      <c r="F6531" s="5">
        <f>IF(B6531=0,0,B6531*LABOR_HRS_WK_CAR*SEASON_WEEKS*(1+DIM_PCT_CAR)^B6531)</f>
        <v>0</v>
      </c>
      <c r="G6531" s="5">
        <f>IF(C6531=0,0,C6531*LABOR_HRS_WK_MES*SEASON_WEEKS*(1+DIM_PCT_MES)^C6531)</f>
        <v>944.88069779263992</v>
      </c>
      <c r="H6531" s="5">
        <f>E6531+F6531+G6531</f>
        <v>3279.2489118826416</v>
      </c>
      <c r="I6531" s="5">
        <f>MIN(H6531,FARMER_HRS)</f>
        <v>720</v>
      </c>
      <c r="J6531" s="5">
        <f>MAX(0,H6531-FARMER_HRS)</f>
        <v>2559.2489118826416</v>
      </c>
      <c r="K6531" s="2">
        <f>I6531*FARMER_RATE+J6531*TEMP_WORKER_RATE</f>
        <v>69431.404720184742</v>
      </c>
      <c r="L6531" s="2">
        <f>A6531*PRICE_TOM+B6531*PRICE_CAR+C6531*PRICE_MES</f>
        <v>133900</v>
      </c>
      <c r="M6531" s="2">
        <f>A6531*FERT_BED_TOM+B6531*FERT_BED_CAR+C6531*FERT_BED_MES</f>
        <v>23760</v>
      </c>
      <c r="N6531" s="6">
        <f>IF(AND(D6531&lt;=TOTAL_BEDS,J6531&lt;=TEMP_WORKER_MAX*TEMP_WORKER_HRS),1,0)</f>
        <v>1</v>
      </c>
      <c r="O6531" s="2">
        <f>L6531-M6531-K6531-FIXED_COSTS</f>
        <v>20708.595279815258</v>
      </c>
      <c r="P6531" s="2">
        <f>IF(N6531=1,O6531,"")</f>
        <v>20708.595279815258</v>
      </c>
    </row>
    <row r="6532">
      <c r="A6532" s="6">
        <v>10</v>
      </c>
      <c r="B6532" s="6">
        <v>0</v>
      </c>
      <c r="C6532" s="6">
        <v>18</v>
      </c>
      <c r="D6532" s="6">
        <f>A6532+B6532+C6532</f>
        <v>28</v>
      </c>
      <c r="E6532" s="5">
        <f>IF(A6532=0,0,A6532*LABOR_HRS_WK_TOM*SEASON_WEEKS*(1+DIM_PCT_TOM)^A6532)</f>
        <v>2334.3682140900019</v>
      </c>
      <c r="F6532" s="5">
        <f>IF(B6532=0,0,B6532*LABOR_HRS_WK_CAR*SEASON_WEEKS*(1+DIM_PCT_CAR)^B6532)</f>
        <v>0</v>
      </c>
      <c r="G6532" s="5">
        <f>IF(C6532=0,0,C6532*LABOR_HRS_WK_MES*SEASON_WEEKS*(1+DIM_PCT_MES)^C6532)</f>
        <v>1012.9676892512272</v>
      </c>
      <c r="H6532" s="5">
        <f>E6532+F6532+G6532</f>
        <v>3347.3359033412289</v>
      </c>
      <c r="I6532" s="5">
        <f>MIN(H6532,FARMER_HRS)</f>
        <v>720</v>
      </c>
      <c r="J6532" s="5">
        <f>MAX(0,H6532-FARMER_HRS)</f>
        <v>2627.3359033412289</v>
      </c>
      <c r="K6532" s="2">
        <f>I6532*FARMER_RATE+J6532*TEMP_WORKER_RATE</f>
        <v>70613.470544118551</v>
      </c>
      <c r="L6532" s="2">
        <f>A6532*PRICE_TOM+B6532*PRICE_CAR+C6532*PRICE_MES</f>
        <v>136600</v>
      </c>
      <c r="M6532" s="2">
        <f>A6532*FERT_BED_TOM+B6532*FERT_BED_CAR+C6532*FERT_BED_MES</f>
        <v>24640</v>
      </c>
      <c r="N6532" s="6">
        <f>IF(AND(D6532&lt;=TOTAL_BEDS,J6532&lt;=TEMP_WORKER_MAX*TEMP_WORKER_HRS),1,0)</f>
        <v>1</v>
      </c>
      <c r="O6532" s="2">
        <f>L6532-M6532-K6532-FIXED_COSTS</f>
        <v>21346.529455881449</v>
      </c>
      <c r="P6532" s="2">
        <f>IF(N6532=1,O6532,"")</f>
        <v>21346.529455881449</v>
      </c>
    </row>
    <row r="6533">
      <c r="A6533" s="6">
        <v>10</v>
      </c>
      <c r="B6533" s="6">
        <v>0</v>
      </c>
      <c r="C6533" s="6">
        <v>19</v>
      </c>
      <c r="D6533" s="6">
        <f>A6533+B6533+C6533</f>
        <v>29</v>
      </c>
      <c r="E6533" s="5">
        <f>IF(A6533=0,0,A6533*LABOR_HRS_WK_TOM*SEASON_WEEKS*(1+DIM_PCT_TOM)^A6533)</f>
        <v>2334.3682140900019</v>
      </c>
      <c r="F6533" s="5">
        <f>IF(B6533=0,0,B6533*LABOR_HRS_WK_CAR*SEASON_WEEKS*(1+DIM_PCT_CAR)^B6533)</f>
        <v>0</v>
      </c>
      <c r="G6533" s="5">
        <f>IF(C6533=0,0,C6533*LABOR_HRS_WK_MES*SEASON_WEEKS*(1+DIM_PCT_MES)^C6533)</f>
        <v>1082.6092178872491</v>
      </c>
      <c r="H6533" s="5">
        <f>E6533+F6533+G6533</f>
        <v>3416.9774319772509</v>
      </c>
      <c r="I6533" s="5">
        <f>MIN(H6533,FARMER_HRS)</f>
        <v>720</v>
      </c>
      <c r="J6533" s="5">
        <f>MAX(0,H6533-FARMER_HRS)</f>
        <v>2696.9774319772509</v>
      </c>
      <c r="K6533" s="2">
        <f>I6533*FARMER_RATE+J6533*TEMP_WORKER_RATE</f>
        <v>71822.524860716163</v>
      </c>
      <c r="L6533" s="2">
        <f>A6533*PRICE_TOM+B6533*PRICE_CAR+C6533*PRICE_MES</f>
        <v>139300</v>
      </c>
      <c r="M6533" s="2">
        <f>A6533*FERT_BED_TOM+B6533*FERT_BED_CAR+C6533*FERT_BED_MES</f>
        <v>25520</v>
      </c>
      <c r="N6533" s="6">
        <f>IF(AND(D6533&lt;=TOTAL_BEDS,J6533&lt;=TEMP_WORKER_MAX*TEMP_WORKER_HRS),1,0)</f>
        <v>1</v>
      </c>
      <c r="O6533" s="2">
        <f>L6533-M6533-K6533-FIXED_COSTS</f>
        <v>21957.475139283837</v>
      </c>
      <c r="P6533" s="2">
        <f>IF(N6533=1,O6533,"")</f>
        <v>21957.475139283837</v>
      </c>
    </row>
    <row r="6534">
      <c r="A6534" s="6">
        <v>10</v>
      </c>
      <c r="B6534" s="6">
        <v>0</v>
      </c>
      <c r="C6534" s="6">
        <v>20</v>
      </c>
      <c r="D6534" s="6">
        <f>A6534+B6534+C6534</f>
        <v>30</v>
      </c>
      <c r="E6534" s="5">
        <f>IF(A6534=0,0,A6534*LABOR_HRS_WK_TOM*SEASON_WEEKS*(1+DIM_PCT_TOM)^A6534)</f>
        <v>2334.3682140900019</v>
      </c>
      <c r="F6534" s="5">
        <f>IF(B6534=0,0,B6534*LABOR_HRS_WK_CAR*SEASON_WEEKS*(1+DIM_PCT_CAR)^B6534)</f>
        <v>0</v>
      </c>
      <c r="G6534" s="5">
        <f>IF(C6534=0,0,C6534*LABOR_HRS_WK_MES*SEASON_WEEKS*(1+DIM_PCT_MES)^C6534)</f>
        <v>1153.8335085377259</v>
      </c>
      <c r="H6534" s="5">
        <f>E6534+F6534+G6534</f>
        <v>3488.2017226277276</v>
      </c>
      <c r="I6534" s="5">
        <f>MIN(H6534,FARMER_HRS)</f>
        <v>720</v>
      </c>
      <c r="J6534" s="5">
        <f>MAX(0,H6534-FARMER_HRS)</f>
        <v>2768.2017226277276</v>
      </c>
      <c r="K6534" s="2">
        <f>I6534*FARMER_RATE+J6534*TEMP_WORKER_RATE</f>
        <v>73059.057684509156</v>
      </c>
      <c r="L6534" s="2">
        <f>A6534*PRICE_TOM+B6534*PRICE_CAR+C6534*PRICE_MES</f>
        <v>142000</v>
      </c>
      <c r="M6534" s="2">
        <f>A6534*FERT_BED_TOM+B6534*FERT_BED_CAR+C6534*FERT_BED_MES</f>
        <v>26400</v>
      </c>
      <c r="N6534" s="6">
        <f>IF(AND(D6534&lt;=TOTAL_BEDS,J6534&lt;=TEMP_WORKER_MAX*TEMP_WORKER_HRS),1,0)</f>
        <v>1</v>
      </c>
      <c r="O6534" s="2">
        <f>L6534-M6534-K6534-FIXED_COSTS</f>
        <v>22540.942315490844</v>
      </c>
      <c r="P6534" s="2">
        <f>IF(N6534=1,O6534,"")</f>
        <v>22540.942315490844</v>
      </c>
    </row>
    <row r="6535">
      <c r="A6535" s="6">
        <v>10</v>
      </c>
      <c r="B6535" s="6">
        <v>0</v>
      </c>
      <c r="C6535" s="6">
        <v>21</v>
      </c>
      <c r="D6535" s="6">
        <f>A6535+B6535+C6535</f>
        <v>31</v>
      </c>
      <c r="E6535" s="5">
        <f>IF(A6535=0,0,A6535*LABOR_HRS_WK_TOM*SEASON_WEEKS*(1+DIM_PCT_TOM)^A6535)</f>
        <v>2334.3682140900019</v>
      </c>
      <c r="F6535" s="5">
        <f>IF(B6535=0,0,B6535*LABOR_HRS_WK_CAR*SEASON_WEEKS*(1+DIM_PCT_CAR)^B6535)</f>
        <v>0</v>
      </c>
      <c r="G6535" s="5">
        <f>IF(C6535=0,0,C6535*LABOR_HRS_WK_MES*SEASON_WEEKS*(1+DIM_PCT_MES)^C6535)</f>
        <v>1226.6692487641699</v>
      </c>
      <c r="H6535" s="5">
        <f>E6535+F6535+G6535</f>
        <v>3561.0374628541717</v>
      </c>
      <c r="I6535" s="5">
        <f>MIN(H6535,FARMER_HRS)</f>
        <v>720</v>
      </c>
      <c r="J6535" s="5">
        <f>MAX(0,H6535-FARMER_HRS)</f>
        <v>2841.0374628541717</v>
      </c>
      <c r="K6535" s="2">
        <f>I6535*FARMER_RATE+J6535*TEMP_WORKER_RATE</f>
        <v>74323.567063440481</v>
      </c>
      <c r="L6535" s="2">
        <f>A6535*PRICE_TOM+B6535*PRICE_CAR+C6535*PRICE_MES</f>
        <v>144700</v>
      </c>
      <c r="M6535" s="2">
        <f>A6535*FERT_BED_TOM+B6535*FERT_BED_CAR+C6535*FERT_BED_MES</f>
        <v>27280</v>
      </c>
      <c r="N6535" s="6">
        <f>IF(AND(D6535&lt;=TOTAL_BEDS,J6535&lt;=TEMP_WORKER_MAX*TEMP_WORKER_HRS),1,0)</f>
        <v>1</v>
      </c>
      <c r="O6535" s="2">
        <f>L6535-M6535-K6535-FIXED_COSTS</f>
        <v>23096.432936559519</v>
      </c>
      <c r="P6535" s="2">
        <f>IF(N6535=1,O6535,"")</f>
        <v>23096.432936559519</v>
      </c>
    </row>
    <row r="6536">
      <c r="A6536" s="6">
        <v>10</v>
      </c>
      <c r="B6536" s="6">
        <v>0</v>
      </c>
      <c r="C6536" s="6">
        <v>22</v>
      </c>
      <c r="D6536" s="6">
        <f>A6536+B6536+C6536</f>
        <v>32</v>
      </c>
      <c r="E6536" s="5">
        <f>IF(A6536=0,0,A6536*LABOR_HRS_WK_TOM*SEASON_WEEKS*(1+DIM_PCT_TOM)^A6536)</f>
        <v>2334.3682140900019</v>
      </c>
      <c r="F6536" s="5">
        <f>IF(B6536=0,0,B6536*LABOR_HRS_WK_CAR*SEASON_WEEKS*(1+DIM_PCT_CAR)^B6536)</f>
        <v>0</v>
      </c>
      <c r="G6536" s="5">
        <f>IF(C6536=0,0,C6536*LABOR_HRS_WK_MES*SEASON_WEEKS*(1+DIM_PCT_MES)^C6536)</f>
        <v>1301.1455960105659</v>
      </c>
      <c r="H6536" s="5">
        <f>E6536+F6536+G6536</f>
        <v>3635.5138101005678</v>
      </c>
      <c r="I6536" s="5">
        <f>MIN(H6536,FARMER_HRS)</f>
        <v>720</v>
      </c>
      <c r="J6536" s="5">
        <f>MAX(0,H6536-FARMER_HRS)</f>
        <v>2915.5138101005678</v>
      </c>
      <c r="K6536" s="2">
        <f>I6536*FARMER_RATE+J6536*TEMP_WORKER_RATE</f>
        <v>75616.55920313485</v>
      </c>
      <c r="L6536" s="2">
        <f>A6536*PRICE_TOM+B6536*PRICE_CAR+C6536*PRICE_MES</f>
        <v>147400</v>
      </c>
      <c r="M6536" s="2">
        <f>A6536*FERT_BED_TOM+B6536*FERT_BED_CAR+C6536*FERT_BED_MES</f>
        <v>28160</v>
      </c>
      <c r="N6536" s="6">
        <f>IF(AND(D6536&lt;=TOTAL_BEDS,J6536&lt;=TEMP_WORKER_MAX*TEMP_WORKER_HRS),1,0)</f>
        <v>1</v>
      </c>
      <c r="O6536" s="2">
        <f>L6536-M6536-K6536-FIXED_COSTS</f>
        <v>23623.44079686515</v>
      </c>
      <c r="P6536" s="2">
        <f>IF(N6536=1,O6536,"")</f>
        <v>23623.44079686515</v>
      </c>
    </row>
    <row r="6537">
      <c r="A6537" s="6">
        <v>10</v>
      </c>
      <c r="B6537" s="6">
        <v>0</v>
      </c>
      <c r="C6537" s="6">
        <v>23</v>
      </c>
      <c r="D6537" s="6">
        <f>A6537+B6537+C6537</f>
        <v>33</v>
      </c>
      <c r="E6537" s="5">
        <f>IF(A6537=0,0,A6537*LABOR_HRS_WK_TOM*SEASON_WEEKS*(1+DIM_PCT_TOM)^A6537)</f>
        <v>2334.3682140900019</v>
      </c>
      <c r="F6537" s="5">
        <f>IF(B6537=0,0,B6537*LABOR_HRS_WK_CAR*SEASON_WEEKS*(1+DIM_PCT_CAR)^B6537)</f>
        <v>0</v>
      </c>
      <c r="G6537" s="5">
        <f>IF(C6537=0,0,C6537*LABOR_HRS_WK_MES*SEASON_WEEKS*(1+DIM_PCT_MES)^C6537)</f>
        <v>1377.2921848680023</v>
      </c>
      <c r="H6537" s="5">
        <f>E6537+F6537+G6537</f>
        <v>3711.6603989580044</v>
      </c>
      <c r="I6537" s="5">
        <f>MIN(H6537,FARMER_HRS)</f>
        <v>720</v>
      </c>
      <c r="J6537" s="5">
        <f>MAX(0,H6537-FARMER_HRS)</f>
        <v>2991.6603989580044</v>
      </c>
      <c r="K6537" s="2">
        <f>I6537*FARMER_RATE+J6537*TEMP_WORKER_RATE</f>
        <v>76938.548593020911</v>
      </c>
      <c r="L6537" s="2">
        <f>A6537*PRICE_TOM+B6537*PRICE_CAR+C6537*PRICE_MES</f>
        <v>150100</v>
      </c>
      <c r="M6537" s="2">
        <f>A6537*FERT_BED_TOM+B6537*FERT_BED_CAR+C6537*FERT_BED_MES</f>
        <v>29040</v>
      </c>
      <c r="N6537" s="6">
        <f>IF(AND(D6537&lt;=TOTAL_BEDS,J6537&lt;=TEMP_WORKER_MAX*TEMP_WORKER_HRS),1,0)</f>
        <v>1</v>
      </c>
      <c r="O6537" s="2">
        <f>L6537-M6537-K6537-FIXED_COSTS</f>
        <v>24121.451406979089</v>
      </c>
      <c r="P6537" s="2">
        <f>IF(N6537=1,O6537,"")</f>
        <v>24121.451406979089</v>
      </c>
    </row>
    <row r="6538">
      <c r="A6538" s="6">
        <v>10</v>
      </c>
      <c r="B6538" s="6">
        <v>0</v>
      </c>
      <c r="C6538" s="6">
        <v>24</v>
      </c>
      <c r="D6538" s="6">
        <f>A6538+B6538+C6538</f>
        <v>34</v>
      </c>
      <c r="E6538" s="5">
        <f>IF(A6538=0,0,A6538*LABOR_HRS_WK_TOM*SEASON_WEEKS*(1+DIM_PCT_TOM)^A6538)</f>
        <v>2334.3682140900019</v>
      </c>
      <c r="F6538" s="5">
        <f>IF(B6538=0,0,B6538*LABOR_HRS_WK_CAR*SEASON_WEEKS*(1+DIM_PCT_CAR)^B6538)</f>
        <v>0</v>
      </c>
      <c r="G6538" s="5">
        <f>IF(C6538=0,0,C6538*LABOR_HRS_WK_MES*SEASON_WEEKS*(1+DIM_PCT_MES)^C6538)</f>
        <v>1455.139134447498</v>
      </c>
      <c r="H6538" s="5">
        <f>E6538+F6538+G6538</f>
        <v>3789.5073485374996</v>
      </c>
      <c r="I6538" s="5">
        <f>MIN(H6538,FARMER_HRS)</f>
        <v>720</v>
      </c>
      <c r="J6538" s="5">
        <f>MAX(0,H6538-FARMER_HRS)</f>
        <v>3069.5073485374996</v>
      </c>
      <c r="K6538" s="2">
        <f>I6538*FARMER_RATE+J6538*TEMP_WORKER_RATE</f>
        <v>78290.058134331586</v>
      </c>
      <c r="L6538" s="2">
        <f>A6538*PRICE_TOM+B6538*PRICE_CAR+C6538*PRICE_MES</f>
        <v>152800</v>
      </c>
      <c r="M6538" s="2">
        <f>A6538*FERT_BED_TOM+B6538*FERT_BED_CAR+C6538*FERT_BED_MES</f>
        <v>29920</v>
      </c>
      <c r="N6538" s="6">
        <f>IF(AND(D6538&lt;=TOTAL_BEDS,J6538&lt;=TEMP_WORKER_MAX*TEMP_WORKER_HRS),1,0)</f>
        <v>1</v>
      </c>
      <c r="O6538" s="2">
        <f>L6538-M6538-K6538-FIXED_COSTS</f>
        <v>24589.941865668414</v>
      </c>
      <c r="P6538" s="2">
        <f>IF(N6538=1,O6538,"")</f>
        <v>24589.941865668414</v>
      </c>
    </row>
    <row r="6539">
      <c r="A6539" s="6">
        <v>10</v>
      </c>
      <c r="B6539" s="6">
        <v>0</v>
      </c>
      <c r="C6539" s="6">
        <v>25</v>
      </c>
      <c r="D6539" s="6">
        <f>A6539+B6539+C6539</f>
        <v>35</v>
      </c>
      <c r="E6539" s="5">
        <f>IF(A6539=0,0,A6539*LABOR_HRS_WK_TOM*SEASON_WEEKS*(1+DIM_PCT_TOM)^A6539)</f>
        <v>2334.3682140900019</v>
      </c>
      <c r="F6539" s="5">
        <f>IF(B6539=0,0,B6539*LABOR_HRS_WK_CAR*SEASON_WEEKS*(1+DIM_PCT_CAR)^B6539)</f>
        <v>0</v>
      </c>
      <c r="G6539" s="5">
        <f>IF(C6539=0,0,C6539*LABOR_HRS_WK_MES*SEASON_WEEKS*(1+DIM_PCT_MES)^C6539)</f>
        <v>1534.7170558625955</v>
      </c>
      <c r="H6539" s="5">
        <f>E6539+F6539+G6539</f>
        <v>3869.0852699525976</v>
      </c>
      <c r="I6539" s="5">
        <f>MIN(H6539,FARMER_HRS)</f>
        <v>720</v>
      </c>
      <c r="J6539" s="5">
        <f>MAX(0,H6539-FARMER_HRS)</f>
        <v>3149.0852699525976</v>
      </c>
      <c r="K6539" s="2">
        <f>I6539*FARMER_RATE+J6539*TEMP_WORKER_RATE</f>
        <v>79671.619270010371</v>
      </c>
      <c r="L6539" s="2">
        <f>A6539*PRICE_TOM+B6539*PRICE_CAR+C6539*PRICE_MES</f>
        <v>155500</v>
      </c>
      <c r="M6539" s="2">
        <f>A6539*FERT_BED_TOM+B6539*FERT_BED_CAR+C6539*FERT_BED_MES</f>
        <v>30800</v>
      </c>
      <c r="N6539" s="6">
        <f>IF(AND(D6539&lt;=TOTAL_BEDS,J6539&lt;=TEMP_WORKER_MAX*TEMP_WORKER_HRS),1,0)</f>
        <v>1</v>
      </c>
      <c r="O6539" s="2">
        <f>L6539-M6539-K6539-FIXED_COSTS</f>
        <v>25028.380729989629</v>
      </c>
      <c r="P6539" s="2">
        <f>IF(N6539=1,O6539,"")</f>
        <v>25028.380729989629</v>
      </c>
    </row>
    <row r="6540">
      <c r="A6540" s="6">
        <v>10</v>
      </c>
      <c r="B6540" s="6">
        <v>0</v>
      </c>
      <c r="C6540" s="6">
        <v>26</v>
      </c>
      <c r="D6540" s="6">
        <f>A6540+B6540+C6540</f>
        <v>36</v>
      </c>
      <c r="E6540" s="5">
        <f>IF(A6540=0,0,A6540*LABOR_HRS_WK_TOM*SEASON_WEEKS*(1+DIM_PCT_TOM)^A6540)</f>
        <v>2334.3682140900019</v>
      </c>
      <c r="F6540" s="5">
        <f>IF(B6540=0,0,B6540*LABOR_HRS_WK_CAR*SEASON_WEEKS*(1+DIM_PCT_CAR)^B6540)</f>
        <v>0</v>
      </c>
      <c r="G6540" s="5">
        <f>IF(C6540=0,0,C6540*LABOR_HRS_WK_MES*SEASON_WEEKS*(1+DIM_PCT_MES)^C6540)</f>
        <v>1616.0570598233128</v>
      </c>
      <c r="H6540" s="5">
        <f>E6540+F6540+G6540</f>
        <v>3950.4252739133144</v>
      </c>
      <c r="I6540" s="5">
        <f>MIN(H6540,FARMER_HRS)</f>
        <v>720</v>
      </c>
      <c r="J6540" s="5">
        <f>MAX(0,H6540-FARMER_HRS)</f>
        <v>3230.4252739133144</v>
      </c>
      <c r="K6540" s="2">
        <f>I6540*FARMER_RATE+J6540*TEMP_WORKER_RATE</f>
        <v>81083.7721165506</v>
      </c>
      <c r="L6540" s="2">
        <f>A6540*PRICE_TOM+B6540*PRICE_CAR+C6540*PRICE_MES</f>
        <v>158200</v>
      </c>
      <c r="M6540" s="2">
        <f>A6540*FERT_BED_TOM+B6540*FERT_BED_CAR+C6540*FERT_BED_MES</f>
        <v>31680</v>
      </c>
      <c r="N6540" s="6">
        <f>IF(AND(D6540&lt;=TOTAL_BEDS,J6540&lt;=TEMP_WORKER_MAX*TEMP_WORKER_HRS),1,0)</f>
        <v>1</v>
      </c>
      <c r="O6540" s="2">
        <f>L6540-M6540-K6540-FIXED_COSTS</f>
        <v>25436.227883449406</v>
      </c>
      <c r="P6540" s="2">
        <f>IF(N6540=1,O6540,"")</f>
        <v>25436.227883449406</v>
      </c>
    </row>
    <row r="6541">
      <c r="A6541" s="6">
        <v>10</v>
      </c>
      <c r="B6541" s="6">
        <v>0</v>
      </c>
      <c r="C6541" s="6">
        <v>27</v>
      </c>
      <c r="D6541" s="6">
        <f>A6541+B6541+C6541</f>
        <v>37</v>
      </c>
      <c r="E6541" s="5">
        <f>IF(A6541=0,0,A6541*LABOR_HRS_WK_TOM*SEASON_WEEKS*(1+DIM_PCT_TOM)^A6541)</f>
        <v>2334.3682140900019</v>
      </c>
      <c r="F6541" s="5">
        <f>IF(B6541=0,0,B6541*LABOR_HRS_WK_CAR*SEASON_WEEKS*(1+DIM_PCT_CAR)^B6541)</f>
        <v>0</v>
      </c>
      <c r="G6541" s="5">
        <f>IF(C6541=0,0,C6541*LABOR_HRS_WK_MES*SEASON_WEEKS*(1+DIM_PCT_MES)^C6541)</f>
        <v>1699.19076434307</v>
      </c>
      <c r="H6541" s="5">
        <f>E6541+F6541+G6541</f>
        <v>4033.5589784330718</v>
      </c>
      <c r="I6541" s="5">
        <f>MIN(H6541,FARMER_HRS)</f>
        <v>720</v>
      </c>
      <c r="J6541" s="5">
        <f>MAX(0,H6541-FARMER_HRS)</f>
        <v>3313.5589784330718</v>
      </c>
      <c r="K6541" s="2">
        <f>I6541*FARMER_RATE+J6541*TEMP_WORKER_RATE</f>
        <v>82527.065597796376</v>
      </c>
      <c r="L6541" s="2">
        <f>A6541*PRICE_TOM+B6541*PRICE_CAR+C6541*PRICE_MES</f>
        <v>160900</v>
      </c>
      <c r="M6541" s="2">
        <f>A6541*FERT_BED_TOM+B6541*FERT_BED_CAR+C6541*FERT_BED_MES</f>
        <v>32560</v>
      </c>
      <c r="N6541" s="6">
        <f>IF(AND(D6541&lt;=TOTAL_BEDS,J6541&lt;=TEMP_WORKER_MAX*TEMP_WORKER_HRS),1,0)</f>
        <v>1</v>
      </c>
      <c r="O6541" s="2">
        <f>L6541-M6541-K6541-FIXED_COSTS</f>
        <v>25812.934402203624</v>
      </c>
      <c r="P6541" s="2">
        <f>IF(N6541=1,O6541,"")</f>
        <v>25812.934402203624</v>
      </c>
    </row>
    <row r="6542">
      <c r="A6542" s="6">
        <v>10</v>
      </c>
      <c r="B6542" s="6">
        <v>0</v>
      </c>
      <c r="C6542" s="6">
        <v>28</v>
      </c>
      <c r="D6542" s="6">
        <f>A6542+B6542+C6542</f>
        <v>38</v>
      </c>
      <c r="E6542" s="5">
        <f>IF(A6542=0,0,A6542*LABOR_HRS_WK_TOM*SEASON_WEEKS*(1+DIM_PCT_TOM)^A6542)</f>
        <v>2334.3682140900019</v>
      </c>
      <c r="F6542" s="5">
        <f>IF(B6542=0,0,B6542*LABOR_HRS_WK_CAR*SEASON_WEEKS*(1+DIM_PCT_CAR)^B6542)</f>
        <v>0</v>
      </c>
      <c r="G6542" s="5">
        <f>IF(C6542=0,0,C6542*LABOR_HRS_WK_MES*SEASON_WEEKS*(1+DIM_PCT_MES)^C6542)</f>
        <v>1784.1503025602233</v>
      </c>
      <c r="H6542" s="5">
        <f>E6542+F6542+G6542</f>
        <v>4118.5185166502251</v>
      </c>
      <c r="I6542" s="5">
        <f>MIN(H6542,FARMER_HRS)</f>
        <v>720</v>
      </c>
      <c r="J6542" s="5">
        <f>MAX(0,H6542-FARMER_HRS)</f>
        <v>3398.5185166502251</v>
      </c>
      <c r="K6542" s="2">
        <f>I6542*FARMER_RATE+J6542*TEMP_WORKER_RATE</f>
        <v>84002.057580733075</v>
      </c>
      <c r="L6542" s="2">
        <f>A6542*PRICE_TOM+B6542*PRICE_CAR+C6542*PRICE_MES</f>
        <v>163600</v>
      </c>
      <c r="M6542" s="2">
        <f>A6542*FERT_BED_TOM+B6542*FERT_BED_CAR+C6542*FERT_BED_MES</f>
        <v>33440</v>
      </c>
      <c r="N6542" s="6">
        <f>IF(AND(D6542&lt;=TOTAL_BEDS,J6542&lt;=TEMP_WORKER_MAX*TEMP_WORKER_HRS),1,0)</f>
        <v>1</v>
      </c>
      <c r="O6542" s="2">
        <f>L6542-M6542-K6542-FIXED_COSTS</f>
        <v>26157.942419266925</v>
      </c>
      <c r="P6542" s="2">
        <f>IF(N6542=1,O6542,"")</f>
        <v>26157.942419266925</v>
      </c>
    </row>
    <row r="6543">
      <c r="A6543" s="6">
        <v>10</v>
      </c>
      <c r="B6543" s="6">
        <v>0</v>
      </c>
      <c r="C6543" s="6">
        <v>29</v>
      </c>
      <c r="D6543" s="6">
        <f>A6543+B6543+C6543</f>
        <v>39</v>
      </c>
      <c r="E6543" s="5">
        <f>IF(A6543=0,0,A6543*LABOR_HRS_WK_TOM*SEASON_WEEKS*(1+DIM_PCT_TOM)^A6543)</f>
        <v>2334.3682140900019</v>
      </c>
      <c r="F6543" s="5">
        <f>IF(B6543=0,0,B6543*LABOR_HRS_WK_CAR*SEASON_WEEKS*(1+DIM_PCT_CAR)^B6543)</f>
        <v>0</v>
      </c>
      <c r="G6543" s="5">
        <f>IF(C6543=0,0,C6543*LABOR_HRS_WK_MES*SEASON_WEEKS*(1+DIM_PCT_MES)^C6543)</f>
        <v>1870.9683306758766</v>
      </c>
      <c r="H6543" s="5">
        <f>E6543+F6543+G6543</f>
        <v>4205.336544765878</v>
      </c>
      <c r="I6543" s="5">
        <f>MIN(H6543,FARMER_HRS)</f>
        <v>720</v>
      </c>
      <c r="J6543" s="5">
        <f>MAX(0,H6543-FARMER_HRS)</f>
        <v>3485.336544765878</v>
      </c>
      <c r="K6543" s="2">
        <f>I6543*FARMER_RATE+J6543*TEMP_WORKER_RATE</f>
        <v>85509.3150132965</v>
      </c>
      <c r="L6543" s="2">
        <f>A6543*PRICE_TOM+B6543*PRICE_CAR+C6543*PRICE_MES</f>
        <v>166300</v>
      </c>
      <c r="M6543" s="2">
        <f>A6543*FERT_BED_TOM+B6543*FERT_BED_CAR+C6543*FERT_BED_MES</f>
        <v>34320</v>
      </c>
      <c r="N6543" s="6">
        <f>IF(AND(D6543&lt;=TOTAL_BEDS,J6543&lt;=TEMP_WORKER_MAX*TEMP_WORKER_HRS),1,0)</f>
        <v>1</v>
      </c>
      <c r="O6543" s="2">
        <f>L6543-M6543-K6543-FIXED_COSTS</f>
        <v>26470.684986703505</v>
      </c>
      <c r="P6543" s="2">
        <f>IF(N6543=1,O6543,"")</f>
        <v>26470.684986703505</v>
      </c>
    </row>
    <row r="6544">
      <c r="A6544" s="6">
        <v>10</v>
      </c>
      <c r="B6544" s="6">
        <v>0</v>
      </c>
      <c r="C6544" s="6">
        <v>30</v>
      </c>
      <c r="D6544" s="6">
        <f>A6544+B6544+C6544</f>
        <v>40</v>
      </c>
      <c r="E6544" s="5">
        <f>IF(A6544=0,0,A6544*LABOR_HRS_WK_TOM*SEASON_WEEKS*(1+DIM_PCT_TOM)^A6544)</f>
        <v>2334.3682140900019</v>
      </c>
      <c r="F6544" s="5">
        <f>IF(B6544=0,0,B6544*LABOR_HRS_WK_CAR*SEASON_WEEKS*(1+DIM_PCT_CAR)^B6544)</f>
        <v>0</v>
      </c>
      <c r="G6544" s="5">
        <f>IF(C6544=0,0,C6544*LABOR_HRS_WK_MES*SEASON_WEEKS*(1+DIM_PCT_MES)^C6544)</f>
        <v>1959.6780360096466</v>
      </c>
      <c r="H6544" s="5">
        <f>E6544+F6544+G6544</f>
        <v>4294.0462500996482</v>
      </c>
      <c r="I6544" s="5">
        <f>MIN(H6544,FARMER_HRS)</f>
        <v>720</v>
      </c>
      <c r="J6544" s="5">
        <f>MAX(0,H6544-FARMER_HRS)</f>
        <v>3574.0462500996482</v>
      </c>
      <c r="K6544" s="2">
        <f>I6544*FARMER_RATE+J6544*TEMP_WORKER_RATE</f>
        <v>87049.41406423</v>
      </c>
      <c r="L6544" s="2">
        <f>A6544*PRICE_TOM+B6544*PRICE_CAR+C6544*PRICE_MES</f>
        <v>169000</v>
      </c>
      <c r="M6544" s="2">
        <f>A6544*FERT_BED_TOM+B6544*FERT_BED_CAR+C6544*FERT_BED_MES</f>
        <v>35200</v>
      </c>
      <c r="N6544" s="6">
        <f>IF(AND(D6544&lt;=TOTAL_BEDS,J6544&lt;=TEMP_WORKER_MAX*TEMP_WORKER_HRS),1,0)</f>
        <v>1</v>
      </c>
      <c r="O6544" s="2">
        <f>L6544-M6544-K6544-FIXED_COSTS</f>
        <v>26750.585935769996</v>
      </c>
      <c r="P6544" s="2">
        <f>IF(N6544=1,O6544,"")</f>
        <v>26750.585935769996</v>
      </c>
    </row>
    <row r="6545">
      <c r="A6545" s="6">
        <v>10</v>
      </c>
      <c r="B6545" s="6">
        <v>1</v>
      </c>
      <c r="C6545" s="6">
        <v>0</v>
      </c>
      <c r="D6545" s="6">
        <f>A6545+B6545+C6545</f>
        <v>11</v>
      </c>
      <c r="E6545" s="5">
        <f>IF(A6545=0,0,A6545*LABOR_HRS_WK_TOM*SEASON_WEEKS*(1+DIM_PCT_TOM)^A6545)</f>
        <v>2334.3682140900019</v>
      </c>
      <c r="F6545" s="5">
        <f>IF(B6545=0,0,B6545*LABOR_HRS_WK_CAR*SEASON_WEEKS*(1+DIM_PCT_CAR)^B6545)</f>
        <v>30.749999999999996</v>
      </c>
      <c r="G6545" s="5">
        <f>IF(C6545=0,0,C6545*LABOR_HRS_WK_MES*SEASON_WEEKS*(1+DIM_PCT_MES)^C6545)</f>
        <v>0</v>
      </c>
      <c r="H6545" s="5">
        <f>E6545+F6545+G6545</f>
        <v>2365.1182140900019</v>
      </c>
      <c r="I6545" s="5">
        <f>MIN(H6545,FARMER_HRS)</f>
        <v>720</v>
      </c>
      <c r="J6545" s="5">
        <f>MAX(0,H6545-FARMER_HRS)</f>
        <v>1645.1182140900019</v>
      </c>
      <c r="K6545" s="2">
        <f>I6545*FARMER_RATE+J6545*TEMP_WORKER_RATE</f>
        <v>53561.0801057292</v>
      </c>
      <c r="L6545" s="2">
        <f>A6545*PRICE_TOM+B6545*PRICE_CAR+C6545*PRICE_MES</f>
        <v>90094</v>
      </c>
      <c r="M6545" s="2">
        <f>A6545*FERT_BED_TOM+B6545*FERT_BED_CAR+C6545*FERT_BED_MES</f>
        <v>9240</v>
      </c>
      <c r="N6545" s="6">
        <f>IF(AND(D6545&lt;=TOTAL_BEDS,J6545&lt;=TEMP_WORKER_MAX*TEMP_WORKER_HRS),1,0)</f>
        <v>1</v>
      </c>
      <c r="O6545" s="2">
        <f>L6545-M6545-K6545-FIXED_COSTS</f>
        <v>7292.9198942708026</v>
      </c>
      <c r="P6545" s="2">
        <f>IF(N6545=1,O6545,"")</f>
        <v>7292.9198942708026</v>
      </c>
    </row>
    <row r="6546">
      <c r="A6546" s="6">
        <v>10</v>
      </c>
      <c r="B6546" s="6">
        <v>1</v>
      </c>
      <c r="C6546" s="6">
        <v>1</v>
      </c>
      <c r="D6546" s="6">
        <f>A6546+B6546+C6546</f>
        <v>12</v>
      </c>
      <c r="E6546" s="5">
        <f>IF(A6546=0,0,A6546*LABOR_HRS_WK_TOM*SEASON_WEEKS*(1+DIM_PCT_TOM)^A6546)</f>
        <v>2334.3682140900019</v>
      </c>
      <c r="F6546" s="5">
        <f>IF(B6546=0,0,B6546*LABOR_HRS_WK_CAR*SEASON_WEEKS*(1+DIM_PCT_CAR)^B6546)</f>
        <v>30.749999999999996</v>
      </c>
      <c r="G6546" s="5">
        <f>IF(C6546=0,0,C6546*LABOR_HRS_WK_MES*SEASON_WEEKS*(1+DIM_PCT_MES)^C6546)</f>
        <v>45.5625</v>
      </c>
      <c r="H6546" s="5">
        <f>E6546+F6546+G6546</f>
        <v>2410.6807140900019</v>
      </c>
      <c r="I6546" s="5">
        <f>MIN(H6546,FARMER_HRS)</f>
        <v>720</v>
      </c>
      <c r="J6546" s="5">
        <f>MAX(0,H6546-FARMER_HRS)</f>
        <v>1690.6807140900019</v>
      </c>
      <c r="K6546" s="2">
        <f>I6546*FARMER_RATE+J6546*TEMP_WORKER_RATE</f>
        <v>54352.0957307292</v>
      </c>
      <c r="L6546" s="2">
        <f>A6546*PRICE_TOM+B6546*PRICE_CAR+C6546*PRICE_MES</f>
        <v>92794</v>
      </c>
      <c r="M6546" s="2">
        <f>A6546*FERT_BED_TOM+B6546*FERT_BED_CAR+C6546*FERT_BED_MES</f>
        <v>10120</v>
      </c>
      <c r="N6546" s="6">
        <f>IF(AND(D6546&lt;=TOTAL_BEDS,J6546&lt;=TEMP_WORKER_MAX*TEMP_WORKER_HRS),1,0)</f>
        <v>1</v>
      </c>
      <c r="O6546" s="2">
        <f>L6546-M6546-K6546-FIXED_COSTS</f>
        <v>8321.9042692708026</v>
      </c>
      <c r="P6546" s="2">
        <f>IF(N6546=1,O6546,"")</f>
        <v>8321.9042692708026</v>
      </c>
    </row>
    <row r="6547">
      <c r="A6547" s="6">
        <v>10</v>
      </c>
      <c r="B6547" s="6">
        <v>1</v>
      </c>
      <c r="C6547" s="6">
        <v>2</v>
      </c>
      <c r="D6547" s="6">
        <f>A6547+B6547+C6547</f>
        <v>13</v>
      </c>
      <c r="E6547" s="5">
        <f>IF(A6547=0,0,A6547*LABOR_HRS_WK_TOM*SEASON_WEEKS*(1+DIM_PCT_TOM)^A6547)</f>
        <v>2334.3682140900019</v>
      </c>
      <c r="F6547" s="5">
        <f>IF(B6547=0,0,B6547*LABOR_HRS_WK_CAR*SEASON_WEEKS*(1+DIM_PCT_CAR)^B6547)</f>
        <v>30.749999999999996</v>
      </c>
      <c r="G6547" s="5">
        <f>IF(C6547=0,0,C6547*LABOR_HRS_WK_MES*SEASON_WEEKS*(1+DIM_PCT_MES)^C6547)</f>
        <v>92.2640625</v>
      </c>
      <c r="H6547" s="5">
        <f>E6547+F6547+G6547</f>
        <v>2457.3822765900018</v>
      </c>
      <c r="I6547" s="5">
        <f>MIN(H6547,FARMER_HRS)</f>
        <v>720</v>
      </c>
      <c r="J6547" s="5">
        <f>MAX(0,H6547-FARMER_HRS)</f>
        <v>1737.3822765900018</v>
      </c>
      <c r="K6547" s="2">
        <f>I6547*FARMER_RATE+J6547*TEMP_WORKER_RATE</f>
        <v>55162.8867463542</v>
      </c>
      <c r="L6547" s="2">
        <f>A6547*PRICE_TOM+B6547*PRICE_CAR+C6547*PRICE_MES</f>
        <v>95494</v>
      </c>
      <c r="M6547" s="2">
        <f>A6547*FERT_BED_TOM+B6547*FERT_BED_CAR+C6547*FERT_BED_MES</f>
        <v>11000</v>
      </c>
      <c r="N6547" s="6">
        <f>IF(AND(D6547&lt;=TOTAL_BEDS,J6547&lt;=TEMP_WORKER_MAX*TEMP_WORKER_HRS),1,0)</f>
        <v>1</v>
      </c>
      <c r="O6547" s="2">
        <f>L6547-M6547-K6547-FIXED_COSTS</f>
        <v>9331.1132536458026</v>
      </c>
      <c r="P6547" s="2">
        <f>IF(N6547=1,O6547,"")</f>
        <v>9331.1132536458026</v>
      </c>
    </row>
    <row r="6548">
      <c r="A6548" s="6">
        <v>10</v>
      </c>
      <c r="B6548" s="6">
        <v>1</v>
      </c>
      <c r="C6548" s="6">
        <v>3</v>
      </c>
      <c r="D6548" s="6">
        <f>A6548+B6548+C6548</f>
        <v>14</v>
      </c>
      <c r="E6548" s="5">
        <f>IF(A6548=0,0,A6548*LABOR_HRS_WK_TOM*SEASON_WEEKS*(1+DIM_PCT_TOM)^A6548)</f>
        <v>2334.3682140900019</v>
      </c>
      <c r="F6548" s="5">
        <f>IF(B6548=0,0,B6548*LABOR_HRS_WK_CAR*SEASON_WEEKS*(1+DIM_PCT_CAR)^B6548)</f>
        <v>30.749999999999996</v>
      </c>
      <c r="G6548" s="5">
        <f>IF(C6548=0,0,C6548*LABOR_HRS_WK_MES*SEASON_WEEKS*(1+DIM_PCT_MES)^C6548)</f>
        <v>140.12604492187498</v>
      </c>
      <c r="H6548" s="5">
        <f>E6548+F6548+G6548</f>
        <v>2505.2442590118767</v>
      </c>
      <c r="I6548" s="5">
        <f>MIN(H6548,FARMER_HRS)</f>
        <v>720</v>
      </c>
      <c r="J6548" s="5">
        <f>MAX(0,H6548-FARMER_HRS)</f>
        <v>1785.2442590118767</v>
      </c>
      <c r="K6548" s="2">
        <f>I6548*FARMER_RATE+J6548*TEMP_WORKER_RATE</f>
        <v>55993.823941178416</v>
      </c>
      <c r="L6548" s="2">
        <f>A6548*PRICE_TOM+B6548*PRICE_CAR+C6548*PRICE_MES</f>
        <v>98194</v>
      </c>
      <c r="M6548" s="2">
        <f>A6548*FERT_BED_TOM+B6548*FERT_BED_CAR+C6548*FERT_BED_MES</f>
        <v>11880</v>
      </c>
      <c r="N6548" s="6">
        <f>IF(AND(D6548&lt;=TOTAL_BEDS,J6548&lt;=TEMP_WORKER_MAX*TEMP_WORKER_HRS),1,0)</f>
        <v>1</v>
      </c>
      <c r="O6548" s="2">
        <f>L6548-M6548-K6548-FIXED_COSTS</f>
        <v>10320.176058821584</v>
      </c>
      <c r="P6548" s="2">
        <f>IF(N6548=1,O6548,"")</f>
        <v>10320.176058821584</v>
      </c>
    </row>
    <row r="6549">
      <c r="A6549" s="6">
        <v>10</v>
      </c>
      <c r="B6549" s="6">
        <v>1</v>
      </c>
      <c r="C6549" s="6">
        <v>4</v>
      </c>
      <c r="D6549" s="6">
        <f>A6549+B6549+C6549</f>
        <v>15</v>
      </c>
      <c r="E6549" s="5">
        <f>IF(A6549=0,0,A6549*LABOR_HRS_WK_TOM*SEASON_WEEKS*(1+DIM_PCT_TOM)^A6549)</f>
        <v>2334.3682140900019</v>
      </c>
      <c r="F6549" s="5">
        <f>IF(B6549=0,0,B6549*LABOR_HRS_WK_CAR*SEASON_WEEKS*(1+DIM_PCT_CAR)^B6549)</f>
        <v>30.749999999999996</v>
      </c>
      <c r="G6549" s="5">
        <f>IF(C6549=0,0,C6549*LABOR_HRS_WK_MES*SEASON_WEEKS*(1+DIM_PCT_MES)^C6549)</f>
        <v>189.17016064453119</v>
      </c>
      <c r="H6549" s="5">
        <f>E6549+F6549+G6549</f>
        <v>2554.2883747345331</v>
      </c>
      <c r="I6549" s="5">
        <f>MIN(H6549,FARMER_HRS)</f>
        <v>720</v>
      </c>
      <c r="J6549" s="5">
        <f>MAX(0,H6549-FARMER_HRS)</f>
        <v>1834.2883747345331</v>
      </c>
      <c r="K6549" s="2">
        <f>I6549*FARMER_RATE+J6549*TEMP_WORKER_RATE</f>
        <v>56845.284283585643</v>
      </c>
      <c r="L6549" s="2">
        <f>A6549*PRICE_TOM+B6549*PRICE_CAR+C6549*PRICE_MES</f>
        <v>100894</v>
      </c>
      <c r="M6549" s="2">
        <f>A6549*FERT_BED_TOM+B6549*FERT_BED_CAR+C6549*FERT_BED_MES</f>
        <v>12760</v>
      </c>
      <c r="N6549" s="6">
        <f>IF(AND(D6549&lt;=TOTAL_BEDS,J6549&lt;=TEMP_WORKER_MAX*TEMP_WORKER_HRS),1,0)</f>
        <v>1</v>
      </c>
      <c r="O6549" s="2">
        <f>L6549-M6549-K6549-FIXED_COSTS</f>
        <v>11288.715716414357</v>
      </c>
      <c r="P6549" s="2">
        <f>IF(N6549=1,O6549,"")</f>
        <v>11288.715716414357</v>
      </c>
    </row>
    <row r="6550">
      <c r="A6550" s="6">
        <v>10</v>
      </c>
      <c r="B6550" s="6">
        <v>1</v>
      </c>
      <c r="C6550" s="6">
        <v>5</v>
      </c>
      <c r="D6550" s="6">
        <f>A6550+B6550+C6550</f>
        <v>16</v>
      </c>
      <c r="E6550" s="5">
        <f>IF(A6550=0,0,A6550*LABOR_HRS_WK_TOM*SEASON_WEEKS*(1+DIM_PCT_TOM)^A6550)</f>
        <v>2334.3682140900019</v>
      </c>
      <c r="F6550" s="5">
        <f>IF(B6550=0,0,B6550*LABOR_HRS_WK_CAR*SEASON_WEEKS*(1+DIM_PCT_CAR)^B6550)</f>
        <v>30.749999999999996</v>
      </c>
      <c r="G6550" s="5">
        <f>IF(C6550=0,0,C6550*LABOR_HRS_WK_MES*SEASON_WEEKS*(1+DIM_PCT_MES)^C6550)</f>
        <v>239.41848456573481</v>
      </c>
      <c r="H6550" s="5">
        <f>E6550+F6550+G6550</f>
        <v>2604.5366986557365</v>
      </c>
      <c r="I6550" s="5">
        <f>MIN(H6550,FARMER_HRS)</f>
        <v>720</v>
      </c>
      <c r="J6550" s="5">
        <f>MAX(0,H6550-FARMER_HRS)</f>
        <v>1884.5366986557365</v>
      </c>
      <c r="K6550" s="2">
        <f>I6550*FARMER_RATE+J6550*TEMP_WORKER_RATE</f>
        <v>57717.651018328761</v>
      </c>
      <c r="L6550" s="2">
        <f>A6550*PRICE_TOM+B6550*PRICE_CAR+C6550*PRICE_MES</f>
        <v>103594</v>
      </c>
      <c r="M6550" s="2">
        <f>A6550*FERT_BED_TOM+B6550*FERT_BED_CAR+C6550*FERT_BED_MES</f>
        <v>13640</v>
      </c>
      <c r="N6550" s="6">
        <f>IF(AND(D6550&lt;=TOTAL_BEDS,J6550&lt;=TEMP_WORKER_MAX*TEMP_WORKER_HRS),1,0)</f>
        <v>1</v>
      </c>
      <c r="O6550" s="2">
        <f>L6550-M6550-K6550-FIXED_COSTS</f>
        <v>12236.348981671239</v>
      </c>
      <c r="P6550" s="2">
        <f>IF(N6550=1,O6550,"")</f>
        <v>12236.348981671239</v>
      </c>
    </row>
    <row r="6551">
      <c r="A6551" s="6">
        <v>10</v>
      </c>
      <c r="B6551" s="6">
        <v>1</v>
      </c>
      <c r="C6551" s="6">
        <v>6</v>
      </c>
      <c r="D6551" s="6">
        <f>A6551+B6551+C6551</f>
        <v>17</v>
      </c>
      <c r="E6551" s="5">
        <f>IF(A6551=0,0,A6551*LABOR_HRS_WK_TOM*SEASON_WEEKS*(1+DIM_PCT_TOM)^A6551)</f>
        <v>2334.3682140900019</v>
      </c>
      <c r="F6551" s="5">
        <f>IF(B6551=0,0,B6551*LABOR_HRS_WK_CAR*SEASON_WEEKS*(1+DIM_PCT_CAR)^B6551)</f>
        <v>30.749999999999996</v>
      </c>
      <c r="G6551" s="5">
        <f>IF(C6551=0,0,C6551*LABOR_HRS_WK_MES*SEASON_WEEKS*(1+DIM_PCT_MES)^C6551)</f>
        <v>290.89345874736773</v>
      </c>
      <c r="H6551" s="5">
        <f>E6551+F6551+G6551</f>
        <v>2656.0116728373696</v>
      </c>
      <c r="I6551" s="5">
        <f>MIN(H6551,FARMER_HRS)</f>
        <v>720</v>
      </c>
      <c r="J6551" s="5">
        <f>MAX(0,H6551-FARMER_HRS)</f>
        <v>1936.0116728373696</v>
      </c>
      <c r="K6551" s="2">
        <f>I6551*FARMER_RATE+J6551*TEMP_WORKER_RATE</f>
        <v>58611.313764537663</v>
      </c>
      <c r="L6551" s="2">
        <f>A6551*PRICE_TOM+B6551*PRICE_CAR+C6551*PRICE_MES</f>
        <v>106294</v>
      </c>
      <c r="M6551" s="2">
        <f>A6551*FERT_BED_TOM+B6551*FERT_BED_CAR+C6551*FERT_BED_MES</f>
        <v>14520</v>
      </c>
      <c r="N6551" s="6">
        <f>IF(AND(D6551&lt;=TOTAL_BEDS,J6551&lt;=TEMP_WORKER_MAX*TEMP_WORKER_HRS),1,0)</f>
        <v>1</v>
      </c>
      <c r="O6551" s="2">
        <f>L6551-M6551-K6551-FIXED_COSTS</f>
        <v>13162.686235462337</v>
      </c>
      <c r="P6551" s="2">
        <f>IF(N6551=1,O6551,"")</f>
        <v>13162.686235462337</v>
      </c>
    </row>
    <row r="6552">
      <c r="A6552" s="6">
        <v>10</v>
      </c>
      <c r="B6552" s="6">
        <v>1</v>
      </c>
      <c r="C6552" s="6">
        <v>7</v>
      </c>
      <c r="D6552" s="6">
        <f>A6552+B6552+C6552</f>
        <v>18</v>
      </c>
      <c r="E6552" s="5">
        <f>IF(A6552=0,0,A6552*LABOR_HRS_WK_TOM*SEASON_WEEKS*(1+DIM_PCT_TOM)^A6552)</f>
        <v>2334.3682140900019</v>
      </c>
      <c r="F6552" s="5">
        <f>IF(B6552=0,0,B6552*LABOR_HRS_WK_CAR*SEASON_WEEKS*(1+DIM_PCT_CAR)^B6552)</f>
        <v>30.749999999999996</v>
      </c>
      <c r="G6552" s="5">
        <f>IF(C6552=0,0,C6552*LABOR_HRS_WK_MES*SEASON_WEEKS*(1+DIM_PCT_MES)^C6552)</f>
        <v>343.61789814532818</v>
      </c>
      <c r="H6552" s="5">
        <f>E6552+F6552+G6552</f>
        <v>2708.73611223533</v>
      </c>
      <c r="I6552" s="5">
        <f>MIN(H6552,FARMER_HRS)</f>
        <v>720</v>
      </c>
      <c r="J6552" s="5">
        <f>MAX(0,H6552-FARMER_HRS)</f>
        <v>1988.73611223533</v>
      </c>
      <c r="K6552" s="2">
        <f>I6552*FARMER_RATE+J6552*TEMP_WORKER_RATE</f>
        <v>59526.6686151967</v>
      </c>
      <c r="L6552" s="2">
        <f>A6552*PRICE_TOM+B6552*PRICE_CAR+C6552*PRICE_MES</f>
        <v>108994</v>
      </c>
      <c r="M6552" s="2">
        <f>A6552*FERT_BED_TOM+B6552*FERT_BED_CAR+C6552*FERT_BED_MES</f>
        <v>15400</v>
      </c>
      <c r="N6552" s="6">
        <f>IF(AND(D6552&lt;=TOTAL_BEDS,J6552&lt;=TEMP_WORKER_MAX*TEMP_WORKER_HRS),1,0)</f>
        <v>1</v>
      </c>
      <c r="O6552" s="2">
        <f>L6552-M6552-K6552-FIXED_COSTS</f>
        <v>14067.3313848033</v>
      </c>
      <c r="P6552" s="2">
        <f>IF(N6552=1,O6552,"")</f>
        <v>14067.3313848033</v>
      </c>
    </row>
    <row r="6553">
      <c r="A6553" s="6">
        <v>10</v>
      </c>
      <c r="B6553" s="6">
        <v>1</v>
      </c>
      <c r="C6553" s="6">
        <v>8</v>
      </c>
      <c r="D6553" s="6">
        <f>A6553+B6553+C6553</f>
        <v>19</v>
      </c>
      <c r="E6553" s="5">
        <f>IF(A6553=0,0,A6553*LABOR_HRS_WK_TOM*SEASON_WEEKS*(1+DIM_PCT_TOM)^A6553)</f>
        <v>2334.3682140900019</v>
      </c>
      <c r="F6553" s="5">
        <f>IF(B6553=0,0,B6553*LABOR_HRS_WK_CAR*SEASON_WEEKS*(1+DIM_PCT_CAR)^B6553)</f>
        <v>30.749999999999996</v>
      </c>
      <c r="G6553" s="5">
        <f>IF(C6553=0,0,C6553*LABOR_HRS_WK_MES*SEASON_WEEKS*(1+DIM_PCT_MES)^C6553)</f>
        <v>397.61499642530833</v>
      </c>
      <c r="H6553" s="5">
        <f>E6553+F6553+G6553</f>
        <v>2762.73321051531</v>
      </c>
      <c r="I6553" s="5">
        <f>MIN(H6553,FARMER_HRS)</f>
        <v>720</v>
      </c>
      <c r="J6553" s="5">
        <f>MAX(0,H6553-FARMER_HRS)</f>
        <v>2042.73321051531</v>
      </c>
      <c r="K6553" s="2">
        <f>I6553*FARMER_RATE+J6553*TEMP_WORKER_RATE</f>
        <v>60464.11823811302</v>
      </c>
      <c r="L6553" s="2">
        <f>A6553*PRICE_TOM+B6553*PRICE_CAR+C6553*PRICE_MES</f>
        <v>111694</v>
      </c>
      <c r="M6553" s="2">
        <f>A6553*FERT_BED_TOM+B6553*FERT_BED_CAR+C6553*FERT_BED_MES</f>
        <v>16280</v>
      </c>
      <c r="N6553" s="6">
        <f>IF(AND(D6553&lt;=TOTAL_BEDS,J6553&lt;=TEMP_WORKER_MAX*TEMP_WORKER_HRS),1,0)</f>
        <v>1</v>
      </c>
      <c r="O6553" s="2">
        <f>L6553-M6553-K6553-FIXED_COSTS</f>
        <v>14949.88176188698</v>
      </c>
      <c r="P6553" s="2">
        <f>IF(N6553=1,O6553,"")</f>
        <v>14949.88176188698</v>
      </c>
    </row>
    <row r="6554">
      <c r="A6554" s="6">
        <v>10</v>
      </c>
      <c r="B6554" s="6">
        <v>1</v>
      </c>
      <c r="C6554" s="6">
        <v>9</v>
      </c>
      <c r="D6554" s="6">
        <f>A6554+B6554+C6554</f>
        <v>20</v>
      </c>
      <c r="E6554" s="5">
        <f>IF(A6554=0,0,A6554*LABOR_HRS_WK_TOM*SEASON_WEEKS*(1+DIM_PCT_TOM)^A6554)</f>
        <v>2334.3682140900019</v>
      </c>
      <c r="F6554" s="5">
        <f>IF(B6554=0,0,B6554*LABOR_HRS_WK_CAR*SEASON_WEEKS*(1+DIM_PCT_CAR)^B6554)</f>
        <v>30.749999999999996</v>
      </c>
      <c r="G6554" s="5">
        <f>IF(C6554=0,0,C6554*LABOR_HRS_WK_MES*SEASON_WEEKS*(1+DIM_PCT_MES)^C6554)</f>
        <v>452.90833186570273</v>
      </c>
      <c r="H6554" s="5">
        <f>E6554+F6554+G6554</f>
        <v>2818.0265459557045</v>
      </c>
      <c r="I6554" s="5">
        <f>MIN(H6554,FARMER_HRS)</f>
        <v>720</v>
      </c>
      <c r="J6554" s="5">
        <f>MAX(0,H6554-FARMER_HRS)</f>
        <v>2098.0265459557045</v>
      </c>
      <c r="K6554" s="2">
        <f>I6554*FARMER_RATE+J6554*TEMP_WORKER_RATE</f>
        <v>61424.071978397646</v>
      </c>
      <c r="L6554" s="2">
        <f>A6554*PRICE_TOM+B6554*PRICE_CAR+C6554*PRICE_MES</f>
        <v>114394</v>
      </c>
      <c r="M6554" s="2">
        <f>A6554*FERT_BED_TOM+B6554*FERT_BED_CAR+C6554*FERT_BED_MES</f>
        <v>17160</v>
      </c>
      <c r="N6554" s="6">
        <f>IF(AND(D6554&lt;=TOTAL_BEDS,J6554&lt;=TEMP_WORKER_MAX*TEMP_WORKER_HRS),1,0)</f>
        <v>1</v>
      </c>
      <c r="O6554" s="2">
        <f>L6554-M6554-K6554-FIXED_COSTS</f>
        <v>15809.928021602354</v>
      </c>
      <c r="P6554" s="2">
        <f>IF(N6554=1,O6554,"")</f>
        <v>15809.928021602354</v>
      </c>
    </row>
    <row r="6555">
      <c r="A6555" s="6">
        <v>10</v>
      </c>
      <c r="B6555" s="6">
        <v>1</v>
      </c>
      <c r="C6555" s="6">
        <v>10</v>
      </c>
      <c r="D6555" s="6">
        <f>A6555+B6555+C6555</f>
        <v>21</v>
      </c>
      <c r="E6555" s="5">
        <f>IF(A6555=0,0,A6555*LABOR_HRS_WK_TOM*SEASON_WEEKS*(1+DIM_PCT_TOM)^A6555)</f>
        <v>2334.3682140900019</v>
      </c>
      <c r="F6555" s="5">
        <f>IF(B6555=0,0,B6555*LABOR_HRS_WK_CAR*SEASON_WEEKS*(1+DIM_PCT_CAR)^B6555)</f>
        <v>30.749999999999996</v>
      </c>
      <c r="G6555" s="5">
        <f>IF(C6555=0,0,C6555*LABOR_HRS_WK_MES*SEASON_WEEKS*(1+DIM_PCT_MES)^C6555)</f>
        <v>509.52187334891551</v>
      </c>
      <c r="H6555" s="5">
        <f>E6555+F6555+G6555</f>
        <v>2874.6400874389174</v>
      </c>
      <c r="I6555" s="5">
        <f>MIN(H6555,FARMER_HRS)</f>
        <v>720</v>
      </c>
      <c r="J6555" s="5">
        <f>MAX(0,H6555-FARMER_HRS)</f>
        <v>2154.6400874389174</v>
      </c>
      <c r="K6555" s="2">
        <f>I6555*FARMER_RATE+J6555*TEMP_WORKER_RATE</f>
        <v>62406.9459624812</v>
      </c>
      <c r="L6555" s="2">
        <f>A6555*PRICE_TOM+B6555*PRICE_CAR+C6555*PRICE_MES</f>
        <v>117094</v>
      </c>
      <c r="M6555" s="2">
        <f>A6555*FERT_BED_TOM+B6555*FERT_BED_CAR+C6555*FERT_BED_MES</f>
        <v>18040</v>
      </c>
      <c r="N6555" s="6">
        <f>IF(AND(D6555&lt;=TOTAL_BEDS,J6555&lt;=TEMP_WORKER_MAX*TEMP_WORKER_HRS),1,0)</f>
        <v>1</v>
      </c>
      <c r="O6555" s="2">
        <f>L6555-M6555-K6555-FIXED_COSTS</f>
        <v>16647.0540375188</v>
      </c>
      <c r="P6555" s="2">
        <f>IF(N6555=1,O6555,"")</f>
        <v>16647.0540375188</v>
      </c>
    </row>
    <row r="6556">
      <c r="A6556" s="6">
        <v>10</v>
      </c>
      <c r="B6556" s="6">
        <v>1</v>
      </c>
      <c r="C6556" s="6">
        <v>11</v>
      </c>
      <c r="D6556" s="6">
        <f>A6556+B6556+C6556</f>
        <v>22</v>
      </c>
      <c r="E6556" s="5">
        <f>IF(A6556=0,0,A6556*LABOR_HRS_WK_TOM*SEASON_WEEKS*(1+DIM_PCT_TOM)^A6556)</f>
        <v>2334.3682140900019</v>
      </c>
      <c r="F6556" s="5">
        <f>IF(B6556=0,0,B6556*LABOR_HRS_WK_CAR*SEASON_WEEKS*(1+DIM_PCT_CAR)^B6556)</f>
        <v>30.749999999999996</v>
      </c>
      <c r="G6556" s="5">
        <f>IF(C6556=0,0,C6556*LABOR_HRS_WK_MES*SEASON_WEEKS*(1+DIM_PCT_MES)^C6556)</f>
        <v>567.47998644235463</v>
      </c>
      <c r="H6556" s="5">
        <f>E6556+F6556+G6556</f>
        <v>2932.5982005323567</v>
      </c>
      <c r="I6556" s="5">
        <f>MIN(H6556,FARMER_HRS)</f>
        <v>720</v>
      </c>
      <c r="J6556" s="5">
        <f>MAX(0,H6556-FARMER_HRS)</f>
        <v>2212.5982005323567</v>
      </c>
      <c r="K6556" s="2">
        <f>I6556*FARMER_RATE+J6556*TEMP_WORKER_RATE</f>
        <v>63413.163203686745</v>
      </c>
      <c r="L6556" s="2">
        <f>A6556*PRICE_TOM+B6556*PRICE_CAR+C6556*PRICE_MES</f>
        <v>119794</v>
      </c>
      <c r="M6556" s="2">
        <f>A6556*FERT_BED_TOM+B6556*FERT_BED_CAR+C6556*FERT_BED_MES</f>
        <v>18920</v>
      </c>
      <c r="N6556" s="6">
        <f>IF(AND(D6556&lt;=TOTAL_BEDS,J6556&lt;=TEMP_WORKER_MAX*TEMP_WORKER_HRS),1,0)</f>
        <v>1</v>
      </c>
      <c r="O6556" s="2">
        <f>L6556-M6556-K6556-FIXED_COSTS</f>
        <v>17460.836796313255</v>
      </c>
      <c r="P6556" s="2">
        <f>IF(N6556=1,O6556,"")</f>
        <v>17460.836796313255</v>
      </c>
    </row>
    <row r="6557">
      <c r="A6557" s="6">
        <v>10</v>
      </c>
      <c r="B6557" s="6">
        <v>1</v>
      </c>
      <c r="C6557" s="6">
        <v>12</v>
      </c>
      <c r="D6557" s="6">
        <f>A6557+B6557+C6557</f>
        <v>23</v>
      </c>
      <c r="E6557" s="5">
        <f>IF(A6557=0,0,A6557*LABOR_HRS_WK_TOM*SEASON_WEEKS*(1+DIM_PCT_TOM)^A6557)</f>
        <v>2334.3682140900019</v>
      </c>
      <c r="F6557" s="5">
        <f>IF(B6557=0,0,B6557*LABOR_HRS_WK_CAR*SEASON_WEEKS*(1+DIM_PCT_CAR)^B6557)</f>
        <v>30.749999999999996</v>
      </c>
      <c r="G6557" s="5">
        <f>IF(C6557=0,0,C6557*LABOR_HRS_WK_MES*SEASON_WEEKS*(1+DIM_PCT_MES)^C6557)</f>
        <v>626.807439570419</v>
      </c>
      <c r="H6557" s="5">
        <f>E6557+F6557+G6557</f>
        <v>2991.9256536604207</v>
      </c>
      <c r="I6557" s="5">
        <f>MIN(H6557,FARMER_HRS)</f>
        <v>720</v>
      </c>
      <c r="J6557" s="5">
        <f>MAX(0,H6557-FARMER_HRS)</f>
        <v>2271.9256536604207</v>
      </c>
      <c r="K6557" s="2">
        <f>I6557*FARMER_RATE+J6557*TEMP_WORKER_RATE</f>
        <v>64443.153709382306</v>
      </c>
      <c r="L6557" s="2">
        <f>A6557*PRICE_TOM+B6557*PRICE_CAR+C6557*PRICE_MES</f>
        <v>122494</v>
      </c>
      <c r="M6557" s="2">
        <f>A6557*FERT_BED_TOM+B6557*FERT_BED_CAR+C6557*FERT_BED_MES</f>
        <v>19800</v>
      </c>
      <c r="N6557" s="6">
        <f>IF(AND(D6557&lt;=TOTAL_BEDS,J6557&lt;=TEMP_WORKER_MAX*TEMP_WORKER_HRS),1,0)</f>
        <v>1</v>
      </c>
      <c r="O6557" s="2">
        <f>L6557-M6557-K6557-FIXED_COSTS</f>
        <v>18250.846290617694</v>
      </c>
      <c r="P6557" s="2">
        <f>IF(N6557=1,O6557,"")</f>
        <v>18250.846290617694</v>
      </c>
    </row>
    <row r="6558">
      <c r="A6558" s="6">
        <v>10</v>
      </c>
      <c r="B6558" s="6">
        <v>1</v>
      </c>
      <c r="C6558" s="6">
        <v>13</v>
      </c>
      <c r="D6558" s="6">
        <f>A6558+B6558+C6558</f>
        <v>24</v>
      </c>
      <c r="E6558" s="5">
        <f>IF(A6558=0,0,A6558*LABOR_HRS_WK_TOM*SEASON_WEEKS*(1+DIM_PCT_TOM)^A6558)</f>
        <v>2334.3682140900019</v>
      </c>
      <c r="F6558" s="5">
        <f>IF(B6558=0,0,B6558*LABOR_HRS_WK_CAR*SEASON_WEEKS*(1+DIM_PCT_CAR)^B6558)</f>
        <v>30.749999999999996</v>
      </c>
      <c r="G6558" s="5">
        <f>IF(C6558=0,0,C6558*LABOR_HRS_WK_MES*SEASON_WEEKS*(1+DIM_PCT_MES)^C6558)</f>
        <v>687.52941027880331</v>
      </c>
      <c r="H6558" s="5">
        <f>E6558+F6558+G6558</f>
        <v>3052.6476243688053</v>
      </c>
      <c r="I6558" s="5">
        <f>MIN(H6558,FARMER_HRS)</f>
        <v>720</v>
      </c>
      <c r="J6558" s="5">
        <f>MAX(0,H6558-FARMER_HRS)</f>
        <v>2332.6476243688053</v>
      </c>
      <c r="K6558" s="2">
        <f>I6558*FARMER_RATE+J6558*TEMP_WORKER_RATE</f>
        <v>65497.354589736206</v>
      </c>
      <c r="L6558" s="2">
        <f>A6558*PRICE_TOM+B6558*PRICE_CAR+C6558*PRICE_MES</f>
        <v>125194</v>
      </c>
      <c r="M6558" s="2">
        <f>A6558*FERT_BED_TOM+B6558*FERT_BED_CAR+C6558*FERT_BED_MES</f>
        <v>20680</v>
      </c>
      <c r="N6558" s="6">
        <f>IF(AND(D6558&lt;=TOTAL_BEDS,J6558&lt;=TEMP_WORKER_MAX*TEMP_WORKER_HRS),1,0)</f>
        <v>1</v>
      </c>
      <c r="O6558" s="2">
        <f>L6558-M6558-K6558-FIXED_COSTS</f>
        <v>19016.645410263794</v>
      </c>
      <c r="P6558" s="2">
        <f>IF(N6558=1,O6558,"")</f>
        <v>19016.645410263794</v>
      </c>
    </row>
    <row r="6559">
      <c r="A6559" s="6">
        <v>10</v>
      </c>
      <c r="B6559" s="6">
        <v>1</v>
      </c>
      <c r="C6559" s="6">
        <v>14</v>
      </c>
      <c r="D6559" s="6">
        <f>A6559+B6559+C6559</f>
        <v>25</v>
      </c>
      <c r="E6559" s="5">
        <f>IF(A6559=0,0,A6559*LABOR_HRS_WK_TOM*SEASON_WEEKS*(1+DIM_PCT_TOM)^A6559)</f>
        <v>2334.3682140900019</v>
      </c>
      <c r="F6559" s="5">
        <f>IF(B6559=0,0,B6559*LABOR_HRS_WK_CAR*SEASON_WEEKS*(1+DIM_PCT_CAR)^B6559)</f>
        <v>30.749999999999996</v>
      </c>
      <c r="G6559" s="5">
        <f>IF(C6559=0,0,C6559*LABOR_HRS_WK_MES*SEASON_WEEKS*(1+DIM_PCT_MES)^C6559)</f>
        <v>749.67149159246435</v>
      </c>
      <c r="H6559" s="5">
        <f>E6559+F6559+G6559</f>
        <v>3114.7897056824663</v>
      </c>
      <c r="I6559" s="5">
        <f>MIN(H6559,FARMER_HRS)</f>
        <v>720</v>
      </c>
      <c r="J6559" s="5">
        <f>MAX(0,H6559-FARMER_HRS)</f>
        <v>2394.7897056824663</v>
      </c>
      <c r="K6559" s="2">
        <f>I6559*FARMER_RATE+J6559*TEMP_WORKER_RATE</f>
        <v>66576.210168098376</v>
      </c>
      <c r="L6559" s="2">
        <f>A6559*PRICE_TOM+B6559*PRICE_CAR+C6559*PRICE_MES</f>
        <v>127894</v>
      </c>
      <c r="M6559" s="2">
        <f>A6559*FERT_BED_TOM+B6559*FERT_BED_CAR+C6559*FERT_BED_MES</f>
        <v>21560</v>
      </c>
      <c r="N6559" s="6">
        <f>IF(AND(D6559&lt;=TOTAL_BEDS,J6559&lt;=TEMP_WORKER_MAX*TEMP_WORKER_HRS),1,0)</f>
        <v>1</v>
      </c>
      <c r="O6559" s="2">
        <f>L6559-M6559-K6559-FIXED_COSTS</f>
        <v>19757.789831901624</v>
      </c>
      <c r="P6559" s="2">
        <f>IF(N6559=1,O6559,"")</f>
        <v>19757.789831901624</v>
      </c>
    </row>
    <row r="6560">
      <c r="A6560" s="6">
        <v>10</v>
      </c>
      <c r="B6560" s="6">
        <v>1</v>
      </c>
      <c r="C6560" s="6">
        <v>15</v>
      </c>
      <c r="D6560" s="6">
        <f>A6560+B6560+C6560</f>
        <v>26</v>
      </c>
      <c r="E6560" s="5">
        <f>IF(A6560=0,0,A6560*LABOR_HRS_WK_TOM*SEASON_WEEKS*(1+DIM_PCT_TOM)^A6560)</f>
        <v>2334.3682140900019</v>
      </c>
      <c r="F6560" s="5">
        <f>IF(B6560=0,0,B6560*LABOR_HRS_WK_CAR*SEASON_WEEKS*(1+DIM_PCT_CAR)^B6560)</f>
        <v>30.749999999999996</v>
      </c>
      <c r="G6560" s="5">
        <f>IF(C6560=0,0,C6560*LABOR_HRS_WK_MES*SEASON_WEEKS*(1+DIM_PCT_MES)^C6560)</f>
        <v>813.25969846861074</v>
      </c>
      <c r="H6560" s="5">
        <f>E6560+F6560+G6560</f>
        <v>3178.3779125586125</v>
      </c>
      <c r="I6560" s="5">
        <f>MIN(H6560,FARMER_HRS)</f>
        <v>720</v>
      </c>
      <c r="J6560" s="5">
        <f>MAX(0,H6560-FARMER_HRS)</f>
        <v>2458.3779125586125</v>
      </c>
      <c r="K6560" s="2">
        <f>I6560*FARMER_RATE+J6560*TEMP_WORKER_RATE</f>
        <v>67680.172093031462</v>
      </c>
      <c r="L6560" s="2">
        <f>A6560*PRICE_TOM+B6560*PRICE_CAR+C6560*PRICE_MES</f>
        <v>130594</v>
      </c>
      <c r="M6560" s="2">
        <f>A6560*FERT_BED_TOM+B6560*FERT_BED_CAR+C6560*FERT_BED_MES</f>
        <v>22440</v>
      </c>
      <c r="N6560" s="6">
        <f>IF(AND(D6560&lt;=TOTAL_BEDS,J6560&lt;=TEMP_WORKER_MAX*TEMP_WORKER_HRS),1,0)</f>
        <v>1</v>
      </c>
      <c r="O6560" s="2">
        <f>L6560-M6560-K6560-FIXED_COSTS</f>
        <v>20473.827906968538</v>
      </c>
      <c r="P6560" s="2">
        <f>IF(N6560=1,O6560,"")</f>
        <v>20473.827906968538</v>
      </c>
    </row>
    <row r="6561">
      <c r="A6561" s="6">
        <v>10</v>
      </c>
      <c r="B6561" s="6">
        <v>1</v>
      </c>
      <c r="C6561" s="6">
        <v>16</v>
      </c>
      <c r="D6561" s="6">
        <f>A6561+B6561+C6561</f>
        <v>27</v>
      </c>
      <c r="E6561" s="5">
        <f>IF(A6561=0,0,A6561*LABOR_HRS_WK_TOM*SEASON_WEEKS*(1+DIM_PCT_TOM)^A6561)</f>
        <v>2334.3682140900019</v>
      </c>
      <c r="F6561" s="5">
        <f>IF(B6561=0,0,B6561*LABOR_HRS_WK_CAR*SEASON_WEEKS*(1+DIM_PCT_CAR)^B6561)</f>
        <v>30.749999999999996</v>
      </c>
      <c r="G6561" s="5">
        <f>IF(C6561=0,0,C6561*LABOR_HRS_WK_MES*SEASON_WEEKS*(1+DIM_PCT_MES)^C6561)</f>
        <v>878.32047434609967</v>
      </c>
      <c r="H6561" s="5">
        <f>E6561+F6561+G6561</f>
        <v>3243.4386884361015</v>
      </c>
      <c r="I6561" s="5">
        <f>MIN(H6561,FARMER_HRS)</f>
        <v>720</v>
      </c>
      <c r="J6561" s="5">
        <f>MAX(0,H6561-FARMER_HRS)</f>
        <v>2523.4386884361015</v>
      </c>
      <c r="K6561" s="2">
        <f>I6561*FARMER_RATE+J6561*TEMP_WORKER_RATE</f>
        <v>68809.699452015659</v>
      </c>
      <c r="L6561" s="2">
        <f>A6561*PRICE_TOM+B6561*PRICE_CAR+C6561*PRICE_MES</f>
        <v>133294</v>
      </c>
      <c r="M6561" s="2">
        <f>A6561*FERT_BED_TOM+B6561*FERT_BED_CAR+C6561*FERT_BED_MES</f>
        <v>23320</v>
      </c>
      <c r="N6561" s="6">
        <f>IF(AND(D6561&lt;=TOTAL_BEDS,J6561&lt;=TEMP_WORKER_MAX*TEMP_WORKER_HRS),1,0)</f>
        <v>1</v>
      </c>
      <c r="O6561" s="2">
        <f>L6561-M6561-K6561-FIXED_COSTS</f>
        <v>21164.300547984341</v>
      </c>
      <c r="P6561" s="2">
        <f>IF(N6561=1,O6561,"")</f>
        <v>21164.300547984341</v>
      </c>
    </row>
    <row r="6562">
      <c r="A6562" s="6">
        <v>10</v>
      </c>
      <c r="B6562" s="6">
        <v>1</v>
      </c>
      <c r="C6562" s="6">
        <v>17</v>
      </c>
      <c r="D6562" s="6">
        <f>A6562+B6562+C6562</f>
        <v>28</v>
      </c>
      <c r="E6562" s="5">
        <f>IF(A6562=0,0,A6562*LABOR_HRS_WK_TOM*SEASON_WEEKS*(1+DIM_PCT_TOM)^A6562)</f>
        <v>2334.3682140900019</v>
      </c>
      <c r="F6562" s="5">
        <f>IF(B6562=0,0,B6562*LABOR_HRS_WK_CAR*SEASON_WEEKS*(1+DIM_PCT_CAR)^B6562)</f>
        <v>30.749999999999996</v>
      </c>
      <c r="G6562" s="5">
        <f>IF(C6562=0,0,C6562*LABOR_HRS_WK_MES*SEASON_WEEKS*(1+DIM_PCT_MES)^C6562)</f>
        <v>944.88069779263992</v>
      </c>
      <c r="H6562" s="5">
        <f>E6562+F6562+G6562</f>
        <v>3309.9989118826416</v>
      </c>
      <c r="I6562" s="5">
        <f>MIN(H6562,FARMER_HRS)</f>
        <v>720</v>
      </c>
      <c r="J6562" s="5">
        <f>MAX(0,H6562-FARMER_HRS)</f>
        <v>2589.9989118826416</v>
      </c>
      <c r="K6562" s="2">
        <f>I6562*FARMER_RATE+J6562*TEMP_WORKER_RATE</f>
        <v>69965.258886851414</v>
      </c>
      <c r="L6562" s="2">
        <f>A6562*PRICE_TOM+B6562*PRICE_CAR+C6562*PRICE_MES</f>
        <v>135994</v>
      </c>
      <c r="M6562" s="2">
        <f>A6562*FERT_BED_TOM+B6562*FERT_BED_CAR+C6562*FERT_BED_MES</f>
        <v>24200</v>
      </c>
      <c r="N6562" s="6">
        <f>IF(AND(D6562&lt;=TOTAL_BEDS,J6562&lt;=TEMP_WORKER_MAX*TEMP_WORKER_HRS),1,0)</f>
        <v>1</v>
      </c>
      <c r="O6562" s="2">
        <f>L6562-M6562-K6562-FIXED_COSTS</f>
        <v>21828.741113148586</v>
      </c>
      <c r="P6562" s="2">
        <f>IF(N6562=1,O6562,"")</f>
        <v>21828.741113148586</v>
      </c>
    </row>
    <row r="6563">
      <c r="A6563" s="6">
        <v>10</v>
      </c>
      <c r="B6563" s="6">
        <v>1</v>
      </c>
      <c r="C6563" s="6">
        <v>18</v>
      </c>
      <c r="D6563" s="6">
        <f>A6563+B6563+C6563</f>
        <v>29</v>
      </c>
      <c r="E6563" s="5">
        <f>IF(A6563=0,0,A6563*LABOR_HRS_WK_TOM*SEASON_WEEKS*(1+DIM_PCT_TOM)^A6563)</f>
        <v>2334.3682140900019</v>
      </c>
      <c r="F6563" s="5">
        <f>IF(B6563=0,0,B6563*LABOR_HRS_WK_CAR*SEASON_WEEKS*(1+DIM_PCT_CAR)^B6563)</f>
        <v>30.749999999999996</v>
      </c>
      <c r="G6563" s="5">
        <f>IF(C6563=0,0,C6563*LABOR_HRS_WK_MES*SEASON_WEEKS*(1+DIM_PCT_MES)^C6563)</f>
        <v>1012.9676892512272</v>
      </c>
      <c r="H6563" s="5">
        <f>E6563+F6563+G6563</f>
        <v>3378.0859033412289</v>
      </c>
      <c r="I6563" s="5">
        <f>MIN(H6563,FARMER_HRS)</f>
        <v>720</v>
      </c>
      <c r="J6563" s="5">
        <f>MAX(0,H6563-FARMER_HRS)</f>
        <v>2658.0859033412289</v>
      </c>
      <c r="K6563" s="2">
        <f>I6563*FARMER_RATE+J6563*TEMP_WORKER_RATE</f>
        <v>71147.324710785222</v>
      </c>
      <c r="L6563" s="2">
        <f>A6563*PRICE_TOM+B6563*PRICE_CAR+C6563*PRICE_MES</f>
        <v>138694</v>
      </c>
      <c r="M6563" s="2">
        <f>A6563*FERT_BED_TOM+B6563*FERT_BED_CAR+C6563*FERT_BED_MES</f>
        <v>25080</v>
      </c>
      <c r="N6563" s="6">
        <f>IF(AND(D6563&lt;=TOTAL_BEDS,J6563&lt;=TEMP_WORKER_MAX*TEMP_WORKER_HRS),1,0)</f>
        <v>1</v>
      </c>
      <c r="O6563" s="2">
        <f>L6563-M6563-K6563-FIXED_COSTS</f>
        <v>22466.675289214778</v>
      </c>
      <c r="P6563" s="2">
        <f>IF(N6563=1,O6563,"")</f>
        <v>22466.675289214778</v>
      </c>
    </row>
    <row r="6564">
      <c r="A6564" s="6">
        <v>10</v>
      </c>
      <c r="B6564" s="6">
        <v>1</v>
      </c>
      <c r="C6564" s="6">
        <v>19</v>
      </c>
      <c r="D6564" s="6">
        <f>A6564+B6564+C6564</f>
        <v>30</v>
      </c>
      <c r="E6564" s="5">
        <f>IF(A6564=0,0,A6564*LABOR_HRS_WK_TOM*SEASON_WEEKS*(1+DIM_PCT_TOM)^A6564)</f>
        <v>2334.3682140900019</v>
      </c>
      <c r="F6564" s="5">
        <f>IF(B6564=0,0,B6564*LABOR_HRS_WK_CAR*SEASON_WEEKS*(1+DIM_PCT_CAR)^B6564)</f>
        <v>30.749999999999996</v>
      </c>
      <c r="G6564" s="5">
        <f>IF(C6564=0,0,C6564*LABOR_HRS_WK_MES*SEASON_WEEKS*(1+DIM_PCT_MES)^C6564)</f>
        <v>1082.6092178872491</v>
      </c>
      <c r="H6564" s="5">
        <f>E6564+F6564+G6564</f>
        <v>3447.7274319772509</v>
      </c>
      <c r="I6564" s="5">
        <f>MIN(H6564,FARMER_HRS)</f>
        <v>720</v>
      </c>
      <c r="J6564" s="5">
        <f>MAX(0,H6564-FARMER_HRS)</f>
        <v>2727.7274319772509</v>
      </c>
      <c r="K6564" s="2">
        <f>I6564*FARMER_RATE+J6564*TEMP_WORKER_RATE</f>
        <v>72356.37902738282</v>
      </c>
      <c r="L6564" s="2">
        <f>A6564*PRICE_TOM+B6564*PRICE_CAR+C6564*PRICE_MES</f>
        <v>141394</v>
      </c>
      <c r="M6564" s="2">
        <f>A6564*FERT_BED_TOM+B6564*FERT_BED_CAR+C6564*FERT_BED_MES</f>
        <v>25960</v>
      </c>
      <c r="N6564" s="6">
        <f>IF(AND(D6564&lt;=TOTAL_BEDS,J6564&lt;=TEMP_WORKER_MAX*TEMP_WORKER_HRS),1,0)</f>
        <v>1</v>
      </c>
      <c r="O6564" s="2">
        <f>L6564-M6564-K6564-FIXED_COSTS</f>
        <v>23077.62097261718</v>
      </c>
      <c r="P6564" s="2">
        <f>IF(N6564=1,O6564,"")</f>
        <v>23077.62097261718</v>
      </c>
    </row>
    <row r="6565">
      <c r="A6565" s="6">
        <v>10</v>
      </c>
      <c r="B6565" s="6">
        <v>1</v>
      </c>
      <c r="C6565" s="6">
        <v>20</v>
      </c>
      <c r="D6565" s="6">
        <f>A6565+B6565+C6565</f>
        <v>31</v>
      </c>
      <c r="E6565" s="5">
        <f>IF(A6565=0,0,A6565*LABOR_HRS_WK_TOM*SEASON_WEEKS*(1+DIM_PCT_TOM)^A6565)</f>
        <v>2334.3682140900019</v>
      </c>
      <c r="F6565" s="5">
        <f>IF(B6565=0,0,B6565*LABOR_HRS_WK_CAR*SEASON_WEEKS*(1+DIM_PCT_CAR)^B6565)</f>
        <v>30.749999999999996</v>
      </c>
      <c r="G6565" s="5">
        <f>IF(C6565=0,0,C6565*LABOR_HRS_WK_MES*SEASON_WEEKS*(1+DIM_PCT_MES)^C6565)</f>
        <v>1153.8335085377259</v>
      </c>
      <c r="H6565" s="5">
        <f>E6565+F6565+G6565</f>
        <v>3518.9517226277276</v>
      </c>
      <c r="I6565" s="5">
        <f>MIN(H6565,FARMER_HRS)</f>
        <v>720</v>
      </c>
      <c r="J6565" s="5">
        <f>MAX(0,H6565-FARMER_HRS)</f>
        <v>2798.9517226277276</v>
      </c>
      <c r="K6565" s="2">
        <f>I6565*FARMER_RATE+J6565*TEMP_WORKER_RATE</f>
        <v>73592.911851175828</v>
      </c>
      <c r="L6565" s="2">
        <f>A6565*PRICE_TOM+B6565*PRICE_CAR+C6565*PRICE_MES</f>
        <v>144094</v>
      </c>
      <c r="M6565" s="2">
        <f>A6565*FERT_BED_TOM+B6565*FERT_BED_CAR+C6565*FERT_BED_MES</f>
        <v>26840</v>
      </c>
      <c r="N6565" s="6">
        <f>IF(AND(D6565&lt;=TOTAL_BEDS,J6565&lt;=TEMP_WORKER_MAX*TEMP_WORKER_HRS),1,0)</f>
        <v>1</v>
      </c>
      <c r="O6565" s="2">
        <f>L6565-M6565-K6565-FIXED_COSTS</f>
        <v>23661.088148824172</v>
      </c>
      <c r="P6565" s="2">
        <f>IF(N6565=1,O6565,"")</f>
        <v>23661.088148824172</v>
      </c>
    </row>
    <row r="6566">
      <c r="A6566" s="6">
        <v>10</v>
      </c>
      <c r="B6566" s="6">
        <v>1</v>
      </c>
      <c r="C6566" s="6">
        <v>21</v>
      </c>
      <c r="D6566" s="6">
        <f>A6566+B6566+C6566</f>
        <v>32</v>
      </c>
      <c r="E6566" s="5">
        <f>IF(A6566=0,0,A6566*LABOR_HRS_WK_TOM*SEASON_WEEKS*(1+DIM_PCT_TOM)^A6566)</f>
        <v>2334.3682140900019</v>
      </c>
      <c r="F6566" s="5">
        <f>IF(B6566=0,0,B6566*LABOR_HRS_WK_CAR*SEASON_WEEKS*(1+DIM_PCT_CAR)^B6566)</f>
        <v>30.749999999999996</v>
      </c>
      <c r="G6566" s="5">
        <f>IF(C6566=0,0,C6566*LABOR_HRS_WK_MES*SEASON_WEEKS*(1+DIM_PCT_MES)^C6566)</f>
        <v>1226.6692487641699</v>
      </c>
      <c r="H6566" s="5">
        <f>E6566+F6566+G6566</f>
        <v>3591.7874628541717</v>
      </c>
      <c r="I6566" s="5">
        <f>MIN(H6566,FARMER_HRS)</f>
        <v>720</v>
      </c>
      <c r="J6566" s="5">
        <f>MAX(0,H6566-FARMER_HRS)</f>
        <v>2871.7874628541717</v>
      </c>
      <c r="K6566" s="2">
        <f>I6566*FARMER_RATE+J6566*TEMP_WORKER_RATE</f>
        <v>74857.421230107138</v>
      </c>
      <c r="L6566" s="2">
        <f>A6566*PRICE_TOM+B6566*PRICE_CAR+C6566*PRICE_MES</f>
        <v>146794</v>
      </c>
      <c r="M6566" s="2">
        <f>A6566*FERT_BED_TOM+B6566*FERT_BED_CAR+C6566*FERT_BED_MES</f>
        <v>27720</v>
      </c>
      <c r="N6566" s="6">
        <f>IF(AND(D6566&lt;=TOTAL_BEDS,J6566&lt;=TEMP_WORKER_MAX*TEMP_WORKER_HRS),1,0)</f>
        <v>1</v>
      </c>
      <c r="O6566" s="2">
        <f>L6566-M6566-K6566-FIXED_COSTS</f>
        <v>24216.578769892862</v>
      </c>
      <c r="P6566" s="2">
        <f>IF(N6566=1,O6566,"")</f>
        <v>24216.578769892862</v>
      </c>
    </row>
    <row r="6567">
      <c r="A6567" s="6">
        <v>10</v>
      </c>
      <c r="B6567" s="6">
        <v>1</v>
      </c>
      <c r="C6567" s="6">
        <v>22</v>
      </c>
      <c r="D6567" s="6">
        <f>A6567+B6567+C6567</f>
        <v>33</v>
      </c>
      <c r="E6567" s="5">
        <f>IF(A6567=0,0,A6567*LABOR_HRS_WK_TOM*SEASON_WEEKS*(1+DIM_PCT_TOM)^A6567)</f>
        <v>2334.3682140900019</v>
      </c>
      <c r="F6567" s="5">
        <f>IF(B6567=0,0,B6567*LABOR_HRS_WK_CAR*SEASON_WEEKS*(1+DIM_PCT_CAR)^B6567)</f>
        <v>30.749999999999996</v>
      </c>
      <c r="G6567" s="5">
        <f>IF(C6567=0,0,C6567*LABOR_HRS_WK_MES*SEASON_WEEKS*(1+DIM_PCT_MES)^C6567)</f>
        <v>1301.1455960105659</v>
      </c>
      <c r="H6567" s="5">
        <f>E6567+F6567+G6567</f>
        <v>3666.2638101005678</v>
      </c>
      <c r="I6567" s="5">
        <f>MIN(H6567,FARMER_HRS)</f>
        <v>720</v>
      </c>
      <c r="J6567" s="5">
        <f>MAX(0,H6567-FARMER_HRS)</f>
        <v>2946.2638101005678</v>
      </c>
      <c r="K6567" s="2">
        <f>I6567*FARMER_RATE+J6567*TEMP_WORKER_RATE</f>
        <v>76150.413369801521</v>
      </c>
      <c r="L6567" s="2">
        <f>A6567*PRICE_TOM+B6567*PRICE_CAR+C6567*PRICE_MES</f>
        <v>149494</v>
      </c>
      <c r="M6567" s="2">
        <f>A6567*FERT_BED_TOM+B6567*FERT_BED_CAR+C6567*FERT_BED_MES</f>
        <v>28600</v>
      </c>
      <c r="N6567" s="6">
        <f>IF(AND(D6567&lt;=TOTAL_BEDS,J6567&lt;=TEMP_WORKER_MAX*TEMP_WORKER_HRS),1,0)</f>
        <v>1</v>
      </c>
      <c r="O6567" s="2">
        <f>L6567-M6567-K6567-FIXED_COSTS</f>
        <v>24743.586630198479</v>
      </c>
      <c r="P6567" s="2">
        <f>IF(N6567=1,O6567,"")</f>
        <v>24743.586630198479</v>
      </c>
    </row>
    <row r="6568">
      <c r="A6568" s="6">
        <v>10</v>
      </c>
      <c r="B6568" s="6">
        <v>1</v>
      </c>
      <c r="C6568" s="6">
        <v>23</v>
      </c>
      <c r="D6568" s="6">
        <f>A6568+B6568+C6568</f>
        <v>34</v>
      </c>
      <c r="E6568" s="5">
        <f>IF(A6568=0,0,A6568*LABOR_HRS_WK_TOM*SEASON_WEEKS*(1+DIM_PCT_TOM)^A6568)</f>
        <v>2334.3682140900019</v>
      </c>
      <c r="F6568" s="5">
        <f>IF(B6568=0,0,B6568*LABOR_HRS_WK_CAR*SEASON_WEEKS*(1+DIM_PCT_CAR)^B6568)</f>
        <v>30.749999999999996</v>
      </c>
      <c r="G6568" s="5">
        <f>IF(C6568=0,0,C6568*LABOR_HRS_WK_MES*SEASON_WEEKS*(1+DIM_PCT_MES)^C6568)</f>
        <v>1377.2921848680023</v>
      </c>
      <c r="H6568" s="5">
        <f>E6568+F6568+G6568</f>
        <v>3742.4103989580044</v>
      </c>
      <c r="I6568" s="5">
        <f>MIN(H6568,FARMER_HRS)</f>
        <v>720</v>
      </c>
      <c r="J6568" s="5">
        <f>MAX(0,H6568-FARMER_HRS)</f>
        <v>3022.4103989580044</v>
      </c>
      <c r="K6568" s="2">
        <f>I6568*FARMER_RATE+J6568*TEMP_WORKER_RATE</f>
        <v>77472.402759687568</v>
      </c>
      <c r="L6568" s="2">
        <f>A6568*PRICE_TOM+B6568*PRICE_CAR+C6568*PRICE_MES</f>
        <v>152194</v>
      </c>
      <c r="M6568" s="2">
        <f>A6568*FERT_BED_TOM+B6568*FERT_BED_CAR+C6568*FERT_BED_MES</f>
        <v>29480</v>
      </c>
      <c r="N6568" s="6">
        <f>IF(AND(D6568&lt;=TOTAL_BEDS,J6568&lt;=TEMP_WORKER_MAX*TEMP_WORKER_HRS),1,0)</f>
        <v>1</v>
      </c>
      <c r="O6568" s="2">
        <f>L6568-M6568-K6568-FIXED_COSTS</f>
        <v>25241.597240312432</v>
      </c>
      <c r="P6568" s="2">
        <f>IF(N6568=1,O6568,"")</f>
        <v>25241.597240312432</v>
      </c>
    </row>
    <row r="6569">
      <c r="A6569" s="6">
        <v>10</v>
      </c>
      <c r="B6569" s="6">
        <v>1</v>
      </c>
      <c r="C6569" s="6">
        <v>24</v>
      </c>
      <c r="D6569" s="6">
        <f>A6569+B6569+C6569</f>
        <v>35</v>
      </c>
      <c r="E6569" s="5">
        <f>IF(A6569=0,0,A6569*LABOR_HRS_WK_TOM*SEASON_WEEKS*(1+DIM_PCT_TOM)^A6569)</f>
        <v>2334.3682140900019</v>
      </c>
      <c r="F6569" s="5">
        <f>IF(B6569=0,0,B6569*LABOR_HRS_WK_CAR*SEASON_WEEKS*(1+DIM_PCT_CAR)^B6569)</f>
        <v>30.749999999999996</v>
      </c>
      <c r="G6569" s="5">
        <f>IF(C6569=0,0,C6569*LABOR_HRS_WK_MES*SEASON_WEEKS*(1+DIM_PCT_MES)^C6569)</f>
        <v>1455.139134447498</v>
      </c>
      <c r="H6569" s="5">
        <f>E6569+F6569+G6569</f>
        <v>3820.2573485374996</v>
      </c>
      <c r="I6569" s="5">
        <f>MIN(H6569,FARMER_HRS)</f>
        <v>720</v>
      </c>
      <c r="J6569" s="5">
        <f>MAX(0,H6569-FARMER_HRS)</f>
        <v>3100.2573485374996</v>
      </c>
      <c r="K6569" s="2">
        <f>I6569*FARMER_RATE+J6569*TEMP_WORKER_RATE</f>
        <v>78823.912300998258</v>
      </c>
      <c r="L6569" s="2">
        <f>A6569*PRICE_TOM+B6569*PRICE_CAR+C6569*PRICE_MES</f>
        <v>154894</v>
      </c>
      <c r="M6569" s="2">
        <f>A6569*FERT_BED_TOM+B6569*FERT_BED_CAR+C6569*FERT_BED_MES</f>
        <v>30360</v>
      </c>
      <c r="N6569" s="6">
        <f>IF(AND(D6569&lt;=TOTAL_BEDS,J6569&lt;=TEMP_WORKER_MAX*TEMP_WORKER_HRS),1,0)</f>
        <v>1</v>
      </c>
      <c r="O6569" s="2">
        <f>L6569-M6569-K6569-FIXED_COSTS</f>
        <v>25710.087699001742</v>
      </c>
      <c r="P6569" s="2">
        <f>IF(N6569=1,O6569,"")</f>
        <v>25710.087699001742</v>
      </c>
    </row>
    <row r="6570">
      <c r="A6570" s="6">
        <v>10</v>
      </c>
      <c r="B6570" s="6">
        <v>1</v>
      </c>
      <c r="C6570" s="6">
        <v>25</v>
      </c>
      <c r="D6570" s="6">
        <f>A6570+B6570+C6570</f>
        <v>36</v>
      </c>
      <c r="E6570" s="5">
        <f>IF(A6570=0,0,A6570*LABOR_HRS_WK_TOM*SEASON_WEEKS*(1+DIM_PCT_TOM)^A6570)</f>
        <v>2334.3682140900019</v>
      </c>
      <c r="F6570" s="5">
        <f>IF(B6570=0,0,B6570*LABOR_HRS_WK_CAR*SEASON_WEEKS*(1+DIM_PCT_CAR)^B6570)</f>
        <v>30.749999999999996</v>
      </c>
      <c r="G6570" s="5">
        <f>IF(C6570=0,0,C6570*LABOR_HRS_WK_MES*SEASON_WEEKS*(1+DIM_PCT_MES)^C6570)</f>
        <v>1534.7170558625955</v>
      </c>
      <c r="H6570" s="5">
        <f>E6570+F6570+G6570</f>
        <v>3899.8352699525976</v>
      </c>
      <c r="I6570" s="5">
        <f>MIN(H6570,FARMER_HRS)</f>
        <v>720</v>
      </c>
      <c r="J6570" s="5">
        <f>MAX(0,H6570-FARMER_HRS)</f>
        <v>3179.8352699525976</v>
      </c>
      <c r="K6570" s="2">
        <f>I6570*FARMER_RATE+J6570*TEMP_WORKER_RATE</f>
        <v>80205.473436677043</v>
      </c>
      <c r="L6570" s="2">
        <f>A6570*PRICE_TOM+B6570*PRICE_CAR+C6570*PRICE_MES</f>
        <v>157594</v>
      </c>
      <c r="M6570" s="2">
        <f>A6570*FERT_BED_TOM+B6570*FERT_BED_CAR+C6570*FERT_BED_MES</f>
        <v>31240</v>
      </c>
      <c r="N6570" s="6">
        <f>IF(AND(D6570&lt;=TOTAL_BEDS,J6570&lt;=TEMP_WORKER_MAX*TEMP_WORKER_HRS),1,0)</f>
        <v>1</v>
      </c>
      <c r="O6570" s="2">
        <f>L6570-M6570-K6570-FIXED_COSTS</f>
        <v>26148.526563322957</v>
      </c>
      <c r="P6570" s="2">
        <f>IF(N6570=1,O6570,"")</f>
        <v>26148.526563322957</v>
      </c>
    </row>
    <row r="6571">
      <c r="A6571" s="6">
        <v>10</v>
      </c>
      <c r="B6571" s="6">
        <v>1</v>
      </c>
      <c r="C6571" s="6">
        <v>26</v>
      </c>
      <c r="D6571" s="6">
        <f>A6571+B6571+C6571</f>
        <v>37</v>
      </c>
      <c r="E6571" s="5">
        <f>IF(A6571=0,0,A6571*LABOR_HRS_WK_TOM*SEASON_WEEKS*(1+DIM_PCT_TOM)^A6571)</f>
        <v>2334.3682140900019</v>
      </c>
      <c r="F6571" s="5">
        <f>IF(B6571=0,0,B6571*LABOR_HRS_WK_CAR*SEASON_WEEKS*(1+DIM_PCT_CAR)^B6571)</f>
        <v>30.749999999999996</v>
      </c>
      <c r="G6571" s="5">
        <f>IF(C6571=0,0,C6571*LABOR_HRS_WK_MES*SEASON_WEEKS*(1+DIM_PCT_MES)^C6571)</f>
        <v>1616.0570598233128</v>
      </c>
      <c r="H6571" s="5">
        <f>E6571+F6571+G6571</f>
        <v>3981.1752739133144</v>
      </c>
      <c r="I6571" s="5">
        <f>MIN(H6571,FARMER_HRS)</f>
        <v>720</v>
      </c>
      <c r="J6571" s="5">
        <f>MAX(0,H6571-FARMER_HRS)</f>
        <v>3261.1752739133144</v>
      </c>
      <c r="K6571" s="2">
        <f>I6571*FARMER_RATE+J6571*TEMP_WORKER_RATE</f>
        <v>81617.626283217265</v>
      </c>
      <c r="L6571" s="2">
        <f>A6571*PRICE_TOM+B6571*PRICE_CAR+C6571*PRICE_MES</f>
        <v>160294</v>
      </c>
      <c r="M6571" s="2">
        <f>A6571*FERT_BED_TOM+B6571*FERT_BED_CAR+C6571*FERT_BED_MES</f>
        <v>32120</v>
      </c>
      <c r="N6571" s="6">
        <f>IF(AND(D6571&lt;=TOTAL_BEDS,J6571&lt;=TEMP_WORKER_MAX*TEMP_WORKER_HRS),1,0)</f>
        <v>1</v>
      </c>
      <c r="O6571" s="2">
        <f>L6571-M6571-K6571-FIXED_COSTS</f>
        <v>26556.373716782735</v>
      </c>
      <c r="P6571" s="2">
        <f>IF(N6571=1,O6571,"")</f>
        <v>26556.373716782735</v>
      </c>
    </row>
    <row r="6572">
      <c r="A6572" s="6">
        <v>10</v>
      </c>
      <c r="B6572" s="6">
        <v>1</v>
      </c>
      <c r="C6572" s="6">
        <v>27</v>
      </c>
      <c r="D6572" s="6">
        <f>A6572+B6572+C6572</f>
        <v>38</v>
      </c>
      <c r="E6572" s="5">
        <f>IF(A6572=0,0,A6572*LABOR_HRS_WK_TOM*SEASON_WEEKS*(1+DIM_PCT_TOM)^A6572)</f>
        <v>2334.3682140900019</v>
      </c>
      <c r="F6572" s="5">
        <f>IF(B6572=0,0,B6572*LABOR_HRS_WK_CAR*SEASON_WEEKS*(1+DIM_PCT_CAR)^B6572)</f>
        <v>30.749999999999996</v>
      </c>
      <c r="G6572" s="5">
        <f>IF(C6572=0,0,C6572*LABOR_HRS_WK_MES*SEASON_WEEKS*(1+DIM_PCT_MES)^C6572)</f>
        <v>1699.19076434307</v>
      </c>
      <c r="H6572" s="5">
        <f>E6572+F6572+G6572</f>
        <v>4064.3089784330718</v>
      </c>
      <c r="I6572" s="5">
        <f>MIN(H6572,FARMER_HRS)</f>
        <v>720</v>
      </c>
      <c r="J6572" s="5">
        <f>MAX(0,H6572-FARMER_HRS)</f>
        <v>3344.3089784330718</v>
      </c>
      <c r="K6572" s="2">
        <f>I6572*FARMER_RATE+J6572*TEMP_WORKER_RATE</f>
        <v>83060.919764463062</v>
      </c>
      <c r="L6572" s="2">
        <f>A6572*PRICE_TOM+B6572*PRICE_CAR+C6572*PRICE_MES</f>
        <v>162994</v>
      </c>
      <c r="M6572" s="2">
        <f>A6572*FERT_BED_TOM+B6572*FERT_BED_CAR+C6572*FERT_BED_MES</f>
        <v>33000</v>
      </c>
      <c r="N6572" s="6">
        <f>IF(AND(D6572&lt;=TOTAL_BEDS,J6572&lt;=TEMP_WORKER_MAX*TEMP_WORKER_HRS),1,0)</f>
        <v>1</v>
      </c>
      <c r="O6572" s="2">
        <f>L6572-M6572-K6572-FIXED_COSTS</f>
        <v>26933.080235536938</v>
      </c>
      <c r="P6572" s="2">
        <f>IF(N6572=1,O6572,"")</f>
        <v>26933.080235536938</v>
      </c>
    </row>
    <row r="6573">
      <c r="A6573" s="6">
        <v>10</v>
      </c>
      <c r="B6573" s="6">
        <v>1</v>
      </c>
      <c r="C6573" s="6">
        <v>28</v>
      </c>
      <c r="D6573" s="6">
        <f>A6573+B6573+C6573</f>
        <v>39</v>
      </c>
      <c r="E6573" s="5">
        <f>IF(A6573=0,0,A6573*LABOR_HRS_WK_TOM*SEASON_WEEKS*(1+DIM_PCT_TOM)^A6573)</f>
        <v>2334.3682140900019</v>
      </c>
      <c r="F6573" s="5">
        <f>IF(B6573=0,0,B6573*LABOR_HRS_WK_CAR*SEASON_WEEKS*(1+DIM_PCT_CAR)^B6573)</f>
        <v>30.749999999999996</v>
      </c>
      <c r="G6573" s="5">
        <f>IF(C6573=0,0,C6573*LABOR_HRS_WK_MES*SEASON_WEEKS*(1+DIM_PCT_MES)^C6573)</f>
        <v>1784.1503025602233</v>
      </c>
      <c r="H6573" s="5">
        <f>E6573+F6573+G6573</f>
        <v>4149.2685166502251</v>
      </c>
      <c r="I6573" s="5">
        <f>MIN(H6573,FARMER_HRS)</f>
        <v>720</v>
      </c>
      <c r="J6573" s="5">
        <f>MAX(0,H6573-FARMER_HRS)</f>
        <v>3429.2685166502251</v>
      </c>
      <c r="K6573" s="2">
        <f>I6573*FARMER_RATE+J6573*TEMP_WORKER_RATE</f>
        <v>84535.911747399747</v>
      </c>
      <c r="L6573" s="2">
        <f>A6573*PRICE_TOM+B6573*PRICE_CAR+C6573*PRICE_MES</f>
        <v>165694</v>
      </c>
      <c r="M6573" s="2">
        <f>A6573*FERT_BED_TOM+B6573*FERT_BED_CAR+C6573*FERT_BED_MES</f>
        <v>33880</v>
      </c>
      <c r="N6573" s="6">
        <f>IF(AND(D6573&lt;=TOTAL_BEDS,J6573&lt;=TEMP_WORKER_MAX*TEMP_WORKER_HRS),1,0)</f>
        <v>1</v>
      </c>
      <c r="O6573" s="2">
        <f>L6573-M6573-K6573-FIXED_COSTS</f>
        <v>27278.088252600253</v>
      </c>
      <c r="P6573" s="2">
        <f>IF(N6573=1,O6573,"")</f>
        <v>27278.088252600253</v>
      </c>
    </row>
    <row r="6574">
      <c r="A6574" s="6">
        <v>10</v>
      </c>
      <c r="B6574" s="6">
        <v>1</v>
      </c>
      <c r="C6574" s="6">
        <v>29</v>
      </c>
      <c r="D6574" s="6">
        <f>A6574+B6574+C6574</f>
        <v>40</v>
      </c>
      <c r="E6574" s="5">
        <f>IF(A6574=0,0,A6574*LABOR_HRS_WK_TOM*SEASON_WEEKS*(1+DIM_PCT_TOM)^A6574)</f>
        <v>2334.3682140900019</v>
      </c>
      <c r="F6574" s="5">
        <f>IF(B6574=0,0,B6574*LABOR_HRS_WK_CAR*SEASON_WEEKS*(1+DIM_PCT_CAR)^B6574)</f>
        <v>30.749999999999996</v>
      </c>
      <c r="G6574" s="5">
        <f>IF(C6574=0,0,C6574*LABOR_HRS_WK_MES*SEASON_WEEKS*(1+DIM_PCT_MES)^C6574)</f>
        <v>1870.9683306758766</v>
      </c>
      <c r="H6574" s="5">
        <f>E6574+F6574+G6574</f>
        <v>4236.086544765878</v>
      </c>
      <c r="I6574" s="5">
        <f>MIN(H6574,FARMER_HRS)</f>
        <v>720</v>
      </c>
      <c r="J6574" s="5">
        <f>MAX(0,H6574-FARMER_HRS)</f>
        <v>3516.086544765878</v>
      </c>
      <c r="K6574" s="2">
        <f>I6574*FARMER_RATE+J6574*TEMP_WORKER_RATE</f>
        <v>86043.169179963152</v>
      </c>
      <c r="L6574" s="2">
        <f>A6574*PRICE_TOM+B6574*PRICE_CAR+C6574*PRICE_MES</f>
        <v>168394</v>
      </c>
      <c r="M6574" s="2">
        <f>A6574*FERT_BED_TOM+B6574*FERT_BED_CAR+C6574*FERT_BED_MES</f>
        <v>34760</v>
      </c>
      <c r="N6574" s="6">
        <f>IF(AND(D6574&lt;=TOTAL_BEDS,J6574&lt;=TEMP_WORKER_MAX*TEMP_WORKER_HRS),1,0)</f>
        <v>1</v>
      </c>
      <c r="O6574" s="2">
        <f>L6574-M6574-K6574-FIXED_COSTS</f>
        <v>27590.830820036848</v>
      </c>
      <c r="P6574" s="2">
        <f>IF(N6574=1,O6574,"")</f>
        <v>27590.830820036848</v>
      </c>
    </row>
    <row r="6575">
      <c r="A6575" s="6">
        <v>10</v>
      </c>
      <c r="B6575" s="6">
        <v>1</v>
      </c>
      <c r="C6575" s="6">
        <v>30</v>
      </c>
      <c r="D6575" s="6">
        <f>A6575+B6575+C6575</f>
        <v>41</v>
      </c>
      <c r="E6575" s="5">
        <f>IF(A6575=0,0,A6575*LABOR_HRS_WK_TOM*SEASON_WEEKS*(1+DIM_PCT_TOM)^A6575)</f>
        <v>2334.3682140900019</v>
      </c>
      <c r="F6575" s="5">
        <f>IF(B6575=0,0,B6575*LABOR_HRS_WK_CAR*SEASON_WEEKS*(1+DIM_PCT_CAR)^B6575)</f>
        <v>30.749999999999996</v>
      </c>
      <c r="G6575" s="5">
        <f>IF(C6575=0,0,C6575*LABOR_HRS_WK_MES*SEASON_WEEKS*(1+DIM_PCT_MES)^C6575)</f>
        <v>1959.6780360096466</v>
      </c>
      <c r="H6575" s="5">
        <f>E6575+F6575+G6575</f>
        <v>4324.7962500996482</v>
      </c>
      <c r="I6575" s="5">
        <f>MIN(H6575,FARMER_HRS)</f>
        <v>720</v>
      </c>
      <c r="J6575" s="5">
        <f>MAX(0,H6575-FARMER_HRS)</f>
        <v>3604.7962500996482</v>
      </c>
      <c r="K6575" s="2">
        <f>I6575*FARMER_RATE+J6575*TEMP_WORKER_RATE</f>
        <v>87583.268230896676</v>
      </c>
      <c r="L6575" s="2">
        <f>A6575*PRICE_TOM+B6575*PRICE_CAR+C6575*PRICE_MES</f>
        <v>171094</v>
      </c>
      <c r="M6575" s="2">
        <f>A6575*FERT_BED_TOM+B6575*FERT_BED_CAR+C6575*FERT_BED_MES</f>
        <v>35640</v>
      </c>
      <c r="N6575" s="6">
        <f>IF(AND(D6575&lt;=TOTAL_BEDS,J6575&lt;=TEMP_WORKER_MAX*TEMP_WORKER_HRS),1,0)</f>
        <v>1</v>
      </c>
      <c r="O6575" s="2">
        <f>L6575-M6575-K6575-FIXED_COSTS</f>
        <v>27870.731769103324</v>
      </c>
      <c r="P6575" s="2">
        <f>IF(N6575=1,O6575,"")</f>
        <v>27870.731769103324</v>
      </c>
    </row>
    <row r="6576">
      <c r="A6576" s="6">
        <v>10</v>
      </c>
      <c r="B6576" s="6">
        <v>2</v>
      </c>
      <c r="C6576" s="6">
        <v>0</v>
      </c>
      <c r="D6576" s="6">
        <f>A6576+B6576+C6576</f>
        <v>12</v>
      </c>
      <c r="E6576" s="5">
        <f>IF(A6576=0,0,A6576*LABOR_HRS_WK_TOM*SEASON_WEEKS*(1+DIM_PCT_TOM)^A6576)</f>
        <v>2334.3682140900019</v>
      </c>
      <c r="F6576" s="5">
        <f>IF(B6576=0,0,B6576*LABOR_HRS_WK_CAR*SEASON_WEEKS*(1+DIM_PCT_CAR)^B6576)</f>
        <v>63.037499999999994</v>
      </c>
      <c r="G6576" s="5">
        <f>IF(C6576=0,0,C6576*LABOR_HRS_WK_MES*SEASON_WEEKS*(1+DIM_PCT_MES)^C6576)</f>
        <v>0</v>
      </c>
      <c r="H6576" s="5">
        <f>E6576+F6576+G6576</f>
        <v>2397.4057140900018</v>
      </c>
      <c r="I6576" s="5">
        <f>MIN(H6576,FARMER_HRS)</f>
        <v>720</v>
      </c>
      <c r="J6576" s="5">
        <f>MAX(0,H6576-FARMER_HRS)</f>
        <v>1677.4057140900018</v>
      </c>
      <c r="K6576" s="2">
        <f>I6576*FARMER_RATE+J6576*TEMP_WORKER_RATE</f>
        <v>54121.6269807292</v>
      </c>
      <c r="L6576" s="2">
        <f>A6576*PRICE_TOM+B6576*PRICE_CAR+C6576*PRICE_MES</f>
        <v>92188</v>
      </c>
      <c r="M6576" s="2">
        <f>A6576*FERT_BED_TOM+B6576*FERT_BED_CAR+C6576*FERT_BED_MES</f>
        <v>9680</v>
      </c>
      <c r="N6576" s="6">
        <f>IF(AND(D6576&lt;=TOTAL_BEDS,J6576&lt;=TEMP_WORKER_MAX*TEMP_WORKER_HRS),1,0)</f>
        <v>1</v>
      </c>
      <c r="O6576" s="2">
        <f>L6576-M6576-K6576-FIXED_COSTS</f>
        <v>8386.3730192708026</v>
      </c>
      <c r="P6576" s="2">
        <f>IF(N6576=1,O6576,"")</f>
        <v>8386.3730192708026</v>
      </c>
    </row>
    <row r="6577">
      <c r="A6577" s="6">
        <v>10</v>
      </c>
      <c r="B6577" s="6">
        <v>2</v>
      </c>
      <c r="C6577" s="6">
        <v>1</v>
      </c>
      <c r="D6577" s="6">
        <f>A6577+B6577+C6577</f>
        <v>13</v>
      </c>
      <c r="E6577" s="5">
        <f>IF(A6577=0,0,A6577*LABOR_HRS_WK_TOM*SEASON_WEEKS*(1+DIM_PCT_TOM)^A6577)</f>
        <v>2334.3682140900019</v>
      </c>
      <c r="F6577" s="5">
        <f>IF(B6577=0,0,B6577*LABOR_HRS_WK_CAR*SEASON_WEEKS*(1+DIM_PCT_CAR)^B6577)</f>
        <v>63.037499999999994</v>
      </c>
      <c r="G6577" s="5">
        <f>IF(C6577=0,0,C6577*LABOR_HRS_WK_MES*SEASON_WEEKS*(1+DIM_PCT_MES)^C6577)</f>
        <v>45.5625</v>
      </c>
      <c r="H6577" s="5">
        <f>E6577+F6577+G6577</f>
        <v>2442.9682140900018</v>
      </c>
      <c r="I6577" s="5">
        <f>MIN(H6577,FARMER_HRS)</f>
        <v>720</v>
      </c>
      <c r="J6577" s="5">
        <f>MAX(0,H6577-FARMER_HRS)</f>
        <v>1722.9682140900018</v>
      </c>
      <c r="K6577" s="2">
        <f>I6577*FARMER_RATE+J6577*TEMP_WORKER_RATE</f>
        <v>54912.6426057292</v>
      </c>
      <c r="L6577" s="2">
        <f>A6577*PRICE_TOM+B6577*PRICE_CAR+C6577*PRICE_MES</f>
        <v>94888</v>
      </c>
      <c r="M6577" s="2">
        <f>A6577*FERT_BED_TOM+B6577*FERT_BED_CAR+C6577*FERT_BED_MES</f>
        <v>10560</v>
      </c>
      <c r="N6577" s="6">
        <f>IF(AND(D6577&lt;=TOTAL_BEDS,J6577&lt;=TEMP_WORKER_MAX*TEMP_WORKER_HRS),1,0)</f>
        <v>1</v>
      </c>
      <c r="O6577" s="2">
        <f>L6577-M6577-K6577-FIXED_COSTS</f>
        <v>9415.3573942708026</v>
      </c>
      <c r="P6577" s="2">
        <f>IF(N6577=1,O6577,"")</f>
        <v>9415.3573942708026</v>
      </c>
    </row>
    <row r="6578">
      <c r="A6578" s="6">
        <v>10</v>
      </c>
      <c r="B6578" s="6">
        <v>2</v>
      </c>
      <c r="C6578" s="6">
        <v>2</v>
      </c>
      <c r="D6578" s="6">
        <f>A6578+B6578+C6578</f>
        <v>14</v>
      </c>
      <c r="E6578" s="5">
        <f>IF(A6578=0,0,A6578*LABOR_HRS_WK_TOM*SEASON_WEEKS*(1+DIM_PCT_TOM)^A6578)</f>
        <v>2334.3682140900019</v>
      </c>
      <c r="F6578" s="5">
        <f>IF(B6578=0,0,B6578*LABOR_HRS_WK_CAR*SEASON_WEEKS*(1+DIM_PCT_CAR)^B6578)</f>
        <v>63.037499999999994</v>
      </c>
      <c r="G6578" s="5">
        <f>IF(C6578=0,0,C6578*LABOR_HRS_WK_MES*SEASON_WEEKS*(1+DIM_PCT_MES)^C6578)</f>
        <v>92.2640625</v>
      </c>
      <c r="H6578" s="5">
        <f>E6578+F6578+G6578</f>
        <v>2489.6697765900017</v>
      </c>
      <c r="I6578" s="5">
        <f>MIN(H6578,FARMER_HRS)</f>
        <v>720</v>
      </c>
      <c r="J6578" s="5">
        <f>MAX(0,H6578-FARMER_HRS)</f>
        <v>1769.6697765900017</v>
      </c>
      <c r="K6578" s="2">
        <f>I6578*FARMER_RATE+J6578*TEMP_WORKER_RATE</f>
        <v>55723.4336213542</v>
      </c>
      <c r="L6578" s="2">
        <f>A6578*PRICE_TOM+B6578*PRICE_CAR+C6578*PRICE_MES</f>
        <v>97588</v>
      </c>
      <c r="M6578" s="2">
        <f>A6578*FERT_BED_TOM+B6578*FERT_BED_CAR+C6578*FERT_BED_MES</f>
        <v>11440</v>
      </c>
      <c r="N6578" s="6">
        <f>IF(AND(D6578&lt;=TOTAL_BEDS,J6578&lt;=TEMP_WORKER_MAX*TEMP_WORKER_HRS),1,0)</f>
        <v>1</v>
      </c>
      <c r="O6578" s="2">
        <f>L6578-M6578-K6578-FIXED_COSTS</f>
        <v>10424.566378645803</v>
      </c>
      <c r="P6578" s="2">
        <f>IF(N6578=1,O6578,"")</f>
        <v>10424.566378645803</v>
      </c>
    </row>
    <row r="6579">
      <c r="A6579" s="6">
        <v>10</v>
      </c>
      <c r="B6579" s="6">
        <v>2</v>
      </c>
      <c r="C6579" s="6">
        <v>3</v>
      </c>
      <c r="D6579" s="6">
        <f>A6579+B6579+C6579</f>
        <v>15</v>
      </c>
      <c r="E6579" s="5">
        <f>IF(A6579=0,0,A6579*LABOR_HRS_WK_TOM*SEASON_WEEKS*(1+DIM_PCT_TOM)^A6579)</f>
        <v>2334.3682140900019</v>
      </c>
      <c r="F6579" s="5">
        <f>IF(B6579=0,0,B6579*LABOR_HRS_WK_CAR*SEASON_WEEKS*(1+DIM_PCT_CAR)^B6579)</f>
        <v>63.037499999999994</v>
      </c>
      <c r="G6579" s="5">
        <f>IF(C6579=0,0,C6579*LABOR_HRS_WK_MES*SEASON_WEEKS*(1+DIM_PCT_MES)^C6579)</f>
        <v>140.12604492187498</v>
      </c>
      <c r="H6579" s="5">
        <f>E6579+F6579+G6579</f>
        <v>2537.5317590118766</v>
      </c>
      <c r="I6579" s="5">
        <f>MIN(H6579,FARMER_HRS)</f>
        <v>720</v>
      </c>
      <c r="J6579" s="5">
        <f>MAX(0,H6579-FARMER_HRS)</f>
        <v>1817.5317590118766</v>
      </c>
      <c r="K6579" s="2">
        <f>I6579*FARMER_RATE+J6579*TEMP_WORKER_RATE</f>
        <v>56554.370816178416</v>
      </c>
      <c r="L6579" s="2">
        <f>A6579*PRICE_TOM+B6579*PRICE_CAR+C6579*PRICE_MES</f>
        <v>100288</v>
      </c>
      <c r="M6579" s="2">
        <f>A6579*FERT_BED_TOM+B6579*FERT_BED_CAR+C6579*FERT_BED_MES</f>
        <v>12320</v>
      </c>
      <c r="N6579" s="6">
        <f>IF(AND(D6579&lt;=TOTAL_BEDS,J6579&lt;=TEMP_WORKER_MAX*TEMP_WORKER_HRS),1,0)</f>
        <v>1</v>
      </c>
      <c r="O6579" s="2">
        <f>L6579-M6579-K6579-FIXED_COSTS</f>
        <v>11413.629183821584</v>
      </c>
      <c r="P6579" s="2">
        <f>IF(N6579=1,O6579,"")</f>
        <v>11413.629183821584</v>
      </c>
    </row>
    <row r="6580">
      <c r="A6580" s="6">
        <v>10</v>
      </c>
      <c r="B6580" s="6">
        <v>2</v>
      </c>
      <c r="C6580" s="6">
        <v>4</v>
      </c>
      <c r="D6580" s="6">
        <f>A6580+B6580+C6580</f>
        <v>16</v>
      </c>
      <c r="E6580" s="5">
        <f>IF(A6580=0,0,A6580*LABOR_HRS_WK_TOM*SEASON_WEEKS*(1+DIM_PCT_TOM)^A6580)</f>
        <v>2334.3682140900019</v>
      </c>
      <c r="F6580" s="5">
        <f>IF(B6580=0,0,B6580*LABOR_HRS_WK_CAR*SEASON_WEEKS*(1+DIM_PCT_CAR)^B6580)</f>
        <v>63.037499999999994</v>
      </c>
      <c r="G6580" s="5">
        <f>IF(C6580=0,0,C6580*LABOR_HRS_WK_MES*SEASON_WEEKS*(1+DIM_PCT_MES)^C6580)</f>
        <v>189.17016064453119</v>
      </c>
      <c r="H6580" s="5">
        <f>E6580+F6580+G6580</f>
        <v>2586.575874734533</v>
      </c>
      <c r="I6580" s="5">
        <f>MIN(H6580,FARMER_HRS)</f>
        <v>720</v>
      </c>
      <c r="J6580" s="5">
        <f>MAX(0,H6580-FARMER_HRS)</f>
        <v>1866.575874734533</v>
      </c>
      <c r="K6580" s="2">
        <f>I6580*FARMER_RATE+J6580*TEMP_WORKER_RATE</f>
        <v>57405.831158585643</v>
      </c>
      <c r="L6580" s="2">
        <f>A6580*PRICE_TOM+B6580*PRICE_CAR+C6580*PRICE_MES</f>
        <v>102988</v>
      </c>
      <c r="M6580" s="2">
        <f>A6580*FERT_BED_TOM+B6580*FERT_BED_CAR+C6580*FERT_BED_MES</f>
        <v>13200</v>
      </c>
      <c r="N6580" s="6">
        <f>IF(AND(D6580&lt;=TOTAL_BEDS,J6580&lt;=TEMP_WORKER_MAX*TEMP_WORKER_HRS),1,0)</f>
        <v>1</v>
      </c>
      <c r="O6580" s="2">
        <f>L6580-M6580-K6580-FIXED_COSTS</f>
        <v>12382.168841414357</v>
      </c>
      <c r="P6580" s="2">
        <f>IF(N6580=1,O6580,"")</f>
        <v>12382.168841414357</v>
      </c>
    </row>
    <row r="6581">
      <c r="A6581" s="6">
        <v>10</v>
      </c>
      <c r="B6581" s="6">
        <v>2</v>
      </c>
      <c r="C6581" s="6">
        <v>5</v>
      </c>
      <c r="D6581" s="6">
        <f>A6581+B6581+C6581</f>
        <v>17</v>
      </c>
      <c r="E6581" s="5">
        <f>IF(A6581=0,0,A6581*LABOR_HRS_WK_TOM*SEASON_WEEKS*(1+DIM_PCT_TOM)^A6581)</f>
        <v>2334.3682140900019</v>
      </c>
      <c r="F6581" s="5">
        <f>IF(B6581=0,0,B6581*LABOR_HRS_WK_CAR*SEASON_WEEKS*(1+DIM_PCT_CAR)^B6581)</f>
        <v>63.037499999999994</v>
      </c>
      <c r="G6581" s="5">
        <f>IF(C6581=0,0,C6581*LABOR_HRS_WK_MES*SEASON_WEEKS*(1+DIM_PCT_MES)^C6581)</f>
        <v>239.41848456573481</v>
      </c>
      <c r="H6581" s="5">
        <f>E6581+F6581+G6581</f>
        <v>2636.8241986557364</v>
      </c>
      <c r="I6581" s="5">
        <f>MIN(H6581,FARMER_HRS)</f>
        <v>720</v>
      </c>
      <c r="J6581" s="5">
        <f>MAX(0,H6581-FARMER_HRS)</f>
        <v>1916.8241986557364</v>
      </c>
      <c r="K6581" s="2">
        <f>I6581*FARMER_RATE+J6581*TEMP_WORKER_RATE</f>
        <v>58278.197893328754</v>
      </c>
      <c r="L6581" s="2">
        <f>A6581*PRICE_TOM+B6581*PRICE_CAR+C6581*PRICE_MES</f>
        <v>105688</v>
      </c>
      <c r="M6581" s="2">
        <f>A6581*FERT_BED_TOM+B6581*FERT_BED_CAR+C6581*FERT_BED_MES</f>
        <v>14080</v>
      </c>
      <c r="N6581" s="6">
        <f>IF(AND(D6581&lt;=TOTAL_BEDS,J6581&lt;=TEMP_WORKER_MAX*TEMP_WORKER_HRS),1,0)</f>
        <v>1</v>
      </c>
      <c r="O6581" s="2">
        <f>L6581-M6581-K6581-FIXED_COSTS</f>
        <v>13329.802106671246</v>
      </c>
      <c r="P6581" s="2">
        <f>IF(N6581=1,O6581,"")</f>
        <v>13329.802106671246</v>
      </c>
    </row>
    <row r="6582">
      <c r="A6582" s="6">
        <v>10</v>
      </c>
      <c r="B6582" s="6">
        <v>2</v>
      </c>
      <c r="C6582" s="6">
        <v>6</v>
      </c>
      <c r="D6582" s="6">
        <f>A6582+B6582+C6582</f>
        <v>18</v>
      </c>
      <c r="E6582" s="5">
        <f>IF(A6582=0,0,A6582*LABOR_HRS_WK_TOM*SEASON_WEEKS*(1+DIM_PCT_TOM)^A6582)</f>
        <v>2334.3682140900019</v>
      </c>
      <c r="F6582" s="5">
        <f>IF(B6582=0,0,B6582*LABOR_HRS_WK_CAR*SEASON_WEEKS*(1+DIM_PCT_CAR)^B6582)</f>
        <v>63.037499999999994</v>
      </c>
      <c r="G6582" s="5">
        <f>IF(C6582=0,0,C6582*LABOR_HRS_WK_MES*SEASON_WEEKS*(1+DIM_PCT_MES)^C6582)</f>
        <v>290.89345874736773</v>
      </c>
      <c r="H6582" s="5">
        <f>E6582+F6582+G6582</f>
        <v>2688.2991728373695</v>
      </c>
      <c r="I6582" s="5">
        <f>MIN(H6582,FARMER_HRS)</f>
        <v>720</v>
      </c>
      <c r="J6582" s="5">
        <f>MAX(0,H6582-FARMER_HRS)</f>
        <v>1968.2991728373695</v>
      </c>
      <c r="K6582" s="2">
        <f>I6582*FARMER_RATE+J6582*TEMP_WORKER_RATE</f>
        <v>59171.860639537663</v>
      </c>
      <c r="L6582" s="2">
        <f>A6582*PRICE_TOM+B6582*PRICE_CAR+C6582*PRICE_MES</f>
        <v>108388</v>
      </c>
      <c r="M6582" s="2">
        <f>A6582*FERT_BED_TOM+B6582*FERT_BED_CAR+C6582*FERT_BED_MES</f>
        <v>14960</v>
      </c>
      <c r="N6582" s="6">
        <f>IF(AND(D6582&lt;=TOTAL_BEDS,J6582&lt;=TEMP_WORKER_MAX*TEMP_WORKER_HRS),1,0)</f>
        <v>1</v>
      </c>
      <c r="O6582" s="2">
        <f>L6582-M6582-K6582-FIXED_COSTS</f>
        <v>14256.139360462337</v>
      </c>
      <c r="P6582" s="2">
        <f>IF(N6582=1,O6582,"")</f>
        <v>14256.139360462337</v>
      </c>
    </row>
    <row r="6583">
      <c r="A6583" s="6">
        <v>10</v>
      </c>
      <c r="B6583" s="6">
        <v>2</v>
      </c>
      <c r="C6583" s="6">
        <v>7</v>
      </c>
      <c r="D6583" s="6">
        <f>A6583+B6583+C6583</f>
        <v>19</v>
      </c>
      <c r="E6583" s="5">
        <f>IF(A6583=0,0,A6583*LABOR_HRS_WK_TOM*SEASON_WEEKS*(1+DIM_PCT_TOM)^A6583)</f>
        <v>2334.3682140900019</v>
      </c>
      <c r="F6583" s="5">
        <f>IF(B6583=0,0,B6583*LABOR_HRS_WK_CAR*SEASON_WEEKS*(1+DIM_PCT_CAR)^B6583)</f>
        <v>63.037499999999994</v>
      </c>
      <c r="G6583" s="5">
        <f>IF(C6583=0,0,C6583*LABOR_HRS_WK_MES*SEASON_WEEKS*(1+DIM_PCT_MES)^C6583)</f>
        <v>343.61789814532818</v>
      </c>
      <c r="H6583" s="5">
        <f>E6583+F6583+G6583</f>
        <v>2741.02361223533</v>
      </c>
      <c r="I6583" s="5">
        <f>MIN(H6583,FARMER_HRS)</f>
        <v>720</v>
      </c>
      <c r="J6583" s="5">
        <f>MAX(0,H6583-FARMER_HRS)</f>
        <v>2021.02361223533</v>
      </c>
      <c r="K6583" s="2">
        <f>I6583*FARMER_RATE+J6583*TEMP_WORKER_RATE</f>
        <v>60087.2154901967</v>
      </c>
      <c r="L6583" s="2">
        <f>A6583*PRICE_TOM+B6583*PRICE_CAR+C6583*PRICE_MES</f>
        <v>111088</v>
      </c>
      <c r="M6583" s="2">
        <f>A6583*FERT_BED_TOM+B6583*FERT_BED_CAR+C6583*FERT_BED_MES</f>
        <v>15840</v>
      </c>
      <c r="N6583" s="6">
        <f>IF(AND(D6583&lt;=TOTAL_BEDS,J6583&lt;=TEMP_WORKER_MAX*TEMP_WORKER_HRS),1,0)</f>
        <v>1</v>
      </c>
      <c r="O6583" s="2">
        <f>L6583-M6583-K6583-FIXED_COSTS</f>
        <v>15160.7845098033</v>
      </c>
      <c r="P6583" s="2">
        <f>IF(N6583=1,O6583,"")</f>
        <v>15160.7845098033</v>
      </c>
    </row>
    <row r="6584">
      <c r="A6584" s="6">
        <v>10</v>
      </c>
      <c r="B6584" s="6">
        <v>2</v>
      </c>
      <c r="C6584" s="6">
        <v>8</v>
      </c>
      <c r="D6584" s="6">
        <f>A6584+B6584+C6584</f>
        <v>20</v>
      </c>
      <c r="E6584" s="5">
        <f>IF(A6584=0,0,A6584*LABOR_HRS_WK_TOM*SEASON_WEEKS*(1+DIM_PCT_TOM)^A6584)</f>
        <v>2334.3682140900019</v>
      </c>
      <c r="F6584" s="5">
        <f>IF(B6584=0,0,B6584*LABOR_HRS_WK_CAR*SEASON_WEEKS*(1+DIM_PCT_CAR)^B6584)</f>
        <v>63.037499999999994</v>
      </c>
      <c r="G6584" s="5">
        <f>IF(C6584=0,0,C6584*LABOR_HRS_WK_MES*SEASON_WEEKS*(1+DIM_PCT_MES)^C6584)</f>
        <v>397.61499642530833</v>
      </c>
      <c r="H6584" s="5">
        <f>E6584+F6584+G6584</f>
        <v>2795.02071051531</v>
      </c>
      <c r="I6584" s="5">
        <f>MIN(H6584,FARMER_HRS)</f>
        <v>720</v>
      </c>
      <c r="J6584" s="5">
        <f>MAX(0,H6584-FARMER_HRS)</f>
        <v>2075.02071051531</v>
      </c>
      <c r="K6584" s="2">
        <f>I6584*FARMER_RATE+J6584*TEMP_WORKER_RATE</f>
        <v>61024.66511311302</v>
      </c>
      <c r="L6584" s="2">
        <f>A6584*PRICE_TOM+B6584*PRICE_CAR+C6584*PRICE_MES</f>
        <v>113788</v>
      </c>
      <c r="M6584" s="2">
        <f>A6584*FERT_BED_TOM+B6584*FERT_BED_CAR+C6584*FERT_BED_MES</f>
        <v>16720</v>
      </c>
      <c r="N6584" s="6">
        <f>IF(AND(D6584&lt;=TOTAL_BEDS,J6584&lt;=TEMP_WORKER_MAX*TEMP_WORKER_HRS),1,0)</f>
        <v>1</v>
      </c>
      <c r="O6584" s="2">
        <f>L6584-M6584-K6584-FIXED_COSTS</f>
        <v>16043.33488688698</v>
      </c>
      <c r="P6584" s="2">
        <f>IF(N6584=1,O6584,"")</f>
        <v>16043.33488688698</v>
      </c>
    </row>
    <row r="6585">
      <c r="A6585" s="6">
        <v>10</v>
      </c>
      <c r="B6585" s="6">
        <v>2</v>
      </c>
      <c r="C6585" s="6">
        <v>9</v>
      </c>
      <c r="D6585" s="6">
        <f>A6585+B6585+C6585</f>
        <v>21</v>
      </c>
      <c r="E6585" s="5">
        <f>IF(A6585=0,0,A6585*LABOR_HRS_WK_TOM*SEASON_WEEKS*(1+DIM_PCT_TOM)^A6585)</f>
        <v>2334.3682140900019</v>
      </c>
      <c r="F6585" s="5">
        <f>IF(B6585=0,0,B6585*LABOR_HRS_WK_CAR*SEASON_WEEKS*(1+DIM_PCT_CAR)^B6585)</f>
        <v>63.037499999999994</v>
      </c>
      <c r="G6585" s="5">
        <f>IF(C6585=0,0,C6585*LABOR_HRS_WK_MES*SEASON_WEEKS*(1+DIM_PCT_MES)^C6585)</f>
        <v>452.90833186570273</v>
      </c>
      <c r="H6585" s="5">
        <f>E6585+F6585+G6585</f>
        <v>2850.3140459557044</v>
      </c>
      <c r="I6585" s="5">
        <f>MIN(H6585,FARMER_HRS)</f>
        <v>720</v>
      </c>
      <c r="J6585" s="5">
        <f>MAX(0,H6585-FARMER_HRS)</f>
        <v>2130.3140459557044</v>
      </c>
      <c r="K6585" s="2">
        <f>I6585*FARMER_RATE+J6585*TEMP_WORKER_RATE</f>
        <v>61984.618853397646</v>
      </c>
      <c r="L6585" s="2">
        <f>A6585*PRICE_TOM+B6585*PRICE_CAR+C6585*PRICE_MES</f>
        <v>116488</v>
      </c>
      <c r="M6585" s="2">
        <f>A6585*FERT_BED_TOM+B6585*FERT_BED_CAR+C6585*FERT_BED_MES</f>
        <v>17600</v>
      </c>
      <c r="N6585" s="6">
        <f>IF(AND(D6585&lt;=TOTAL_BEDS,J6585&lt;=TEMP_WORKER_MAX*TEMP_WORKER_HRS),1,0)</f>
        <v>1</v>
      </c>
      <c r="O6585" s="2">
        <f>L6585-M6585-K6585-FIXED_COSTS</f>
        <v>16903.381146602354</v>
      </c>
      <c r="P6585" s="2">
        <f>IF(N6585=1,O6585,"")</f>
        <v>16903.381146602354</v>
      </c>
    </row>
    <row r="6586">
      <c r="A6586" s="6">
        <v>10</v>
      </c>
      <c r="B6586" s="6">
        <v>2</v>
      </c>
      <c r="C6586" s="6">
        <v>10</v>
      </c>
      <c r="D6586" s="6">
        <f>A6586+B6586+C6586</f>
        <v>22</v>
      </c>
      <c r="E6586" s="5">
        <f>IF(A6586=0,0,A6586*LABOR_HRS_WK_TOM*SEASON_WEEKS*(1+DIM_PCT_TOM)^A6586)</f>
        <v>2334.3682140900019</v>
      </c>
      <c r="F6586" s="5">
        <f>IF(B6586=0,0,B6586*LABOR_HRS_WK_CAR*SEASON_WEEKS*(1+DIM_PCT_CAR)^B6586)</f>
        <v>63.037499999999994</v>
      </c>
      <c r="G6586" s="5">
        <f>IF(C6586=0,0,C6586*LABOR_HRS_WK_MES*SEASON_WEEKS*(1+DIM_PCT_MES)^C6586)</f>
        <v>509.52187334891551</v>
      </c>
      <c r="H6586" s="5">
        <f>E6586+F6586+G6586</f>
        <v>2906.9275874389173</v>
      </c>
      <c r="I6586" s="5">
        <f>MIN(H6586,FARMER_HRS)</f>
        <v>720</v>
      </c>
      <c r="J6586" s="5">
        <f>MAX(0,H6586-FARMER_HRS)</f>
        <v>2186.9275874389173</v>
      </c>
      <c r="K6586" s="2">
        <f>I6586*FARMER_RATE+J6586*TEMP_WORKER_RATE</f>
        <v>62967.4928374812</v>
      </c>
      <c r="L6586" s="2">
        <f>A6586*PRICE_TOM+B6586*PRICE_CAR+C6586*PRICE_MES</f>
        <v>119188</v>
      </c>
      <c r="M6586" s="2">
        <f>A6586*FERT_BED_TOM+B6586*FERT_BED_CAR+C6586*FERT_BED_MES</f>
        <v>18480</v>
      </c>
      <c r="N6586" s="6">
        <f>IF(AND(D6586&lt;=TOTAL_BEDS,J6586&lt;=TEMP_WORKER_MAX*TEMP_WORKER_HRS),1,0)</f>
        <v>1</v>
      </c>
      <c r="O6586" s="2">
        <f>L6586-M6586-K6586-FIXED_COSTS</f>
        <v>17740.5071625188</v>
      </c>
      <c r="P6586" s="2">
        <f>IF(N6586=1,O6586,"")</f>
        <v>17740.5071625188</v>
      </c>
    </row>
    <row r="6587">
      <c r="A6587" s="6">
        <v>10</v>
      </c>
      <c r="B6587" s="6">
        <v>2</v>
      </c>
      <c r="C6587" s="6">
        <v>11</v>
      </c>
      <c r="D6587" s="6">
        <f>A6587+B6587+C6587</f>
        <v>23</v>
      </c>
      <c r="E6587" s="5">
        <f>IF(A6587=0,0,A6587*LABOR_HRS_WK_TOM*SEASON_WEEKS*(1+DIM_PCT_TOM)^A6587)</f>
        <v>2334.3682140900019</v>
      </c>
      <c r="F6587" s="5">
        <f>IF(B6587=0,0,B6587*LABOR_HRS_WK_CAR*SEASON_WEEKS*(1+DIM_PCT_CAR)^B6587)</f>
        <v>63.037499999999994</v>
      </c>
      <c r="G6587" s="5">
        <f>IF(C6587=0,0,C6587*LABOR_HRS_WK_MES*SEASON_WEEKS*(1+DIM_PCT_MES)^C6587)</f>
        <v>567.47998644235463</v>
      </c>
      <c r="H6587" s="5">
        <f>E6587+F6587+G6587</f>
        <v>2964.8857005323562</v>
      </c>
      <c r="I6587" s="5">
        <f>MIN(H6587,FARMER_HRS)</f>
        <v>720</v>
      </c>
      <c r="J6587" s="5">
        <f>MAX(0,H6587-FARMER_HRS)</f>
        <v>2244.8857005323562</v>
      </c>
      <c r="K6587" s="2">
        <f>I6587*FARMER_RATE+J6587*TEMP_WORKER_RATE</f>
        <v>63973.710078686738</v>
      </c>
      <c r="L6587" s="2">
        <f>A6587*PRICE_TOM+B6587*PRICE_CAR+C6587*PRICE_MES</f>
        <v>121888</v>
      </c>
      <c r="M6587" s="2">
        <f>A6587*FERT_BED_TOM+B6587*FERT_BED_CAR+C6587*FERT_BED_MES</f>
        <v>19360</v>
      </c>
      <c r="N6587" s="6">
        <f>IF(AND(D6587&lt;=TOTAL_BEDS,J6587&lt;=TEMP_WORKER_MAX*TEMP_WORKER_HRS),1,0)</f>
        <v>1</v>
      </c>
      <c r="O6587" s="2">
        <f>L6587-M6587-K6587-FIXED_COSTS</f>
        <v>18554.289921313262</v>
      </c>
      <c r="P6587" s="2">
        <f>IF(N6587=1,O6587,"")</f>
        <v>18554.289921313262</v>
      </c>
    </row>
    <row r="6588">
      <c r="A6588" s="6">
        <v>10</v>
      </c>
      <c r="B6588" s="6">
        <v>2</v>
      </c>
      <c r="C6588" s="6">
        <v>12</v>
      </c>
      <c r="D6588" s="6">
        <f>A6588+B6588+C6588</f>
        <v>24</v>
      </c>
      <c r="E6588" s="5">
        <f>IF(A6588=0,0,A6588*LABOR_HRS_WK_TOM*SEASON_WEEKS*(1+DIM_PCT_TOM)^A6588)</f>
        <v>2334.3682140900019</v>
      </c>
      <c r="F6588" s="5">
        <f>IF(B6588=0,0,B6588*LABOR_HRS_WK_CAR*SEASON_WEEKS*(1+DIM_PCT_CAR)^B6588)</f>
        <v>63.037499999999994</v>
      </c>
      <c r="G6588" s="5">
        <f>IF(C6588=0,0,C6588*LABOR_HRS_WK_MES*SEASON_WEEKS*(1+DIM_PCT_MES)^C6588)</f>
        <v>626.807439570419</v>
      </c>
      <c r="H6588" s="5">
        <f>E6588+F6588+G6588</f>
        <v>3024.2131536604206</v>
      </c>
      <c r="I6588" s="5">
        <f>MIN(H6588,FARMER_HRS)</f>
        <v>720</v>
      </c>
      <c r="J6588" s="5">
        <f>MAX(0,H6588-FARMER_HRS)</f>
        <v>2304.2131536604206</v>
      </c>
      <c r="K6588" s="2">
        <f>I6588*FARMER_RATE+J6588*TEMP_WORKER_RATE</f>
        <v>65003.7005843823</v>
      </c>
      <c r="L6588" s="2">
        <f>A6588*PRICE_TOM+B6588*PRICE_CAR+C6588*PRICE_MES</f>
        <v>124588</v>
      </c>
      <c r="M6588" s="2">
        <f>A6588*FERT_BED_TOM+B6588*FERT_BED_CAR+C6588*FERT_BED_MES</f>
        <v>20240</v>
      </c>
      <c r="N6588" s="6">
        <f>IF(AND(D6588&lt;=TOTAL_BEDS,J6588&lt;=TEMP_WORKER_MAX*TEMP_WORKER_HRS),1,0)</f>
        <v>1</v>
      </c>
      <c r="O6588" s="2">
        <f>L6588-M6588-K6588-FIXED_COSTS</f>
        <v>19344.2994156177</v>
      </c>
      <c r="P6588" s="2">
        <f>IF(N6588=1,O6588,"")</f>
        <v>19344.2994156177</v>
      </c>
    </row>
    <row r="6589">
      <c r="A6589" s="6">
        <v>10</v>
      </c>
      <c r="B6589" s="6">
        <v>2</v>
      </c>
      <c r="C6589" s="6">
        <v>13</v>
      </c>
      <c r="D6589" s="6">
        <f>A6589+B6589+C6589</f>
        <v>25</v>
      </c>
      <c r="E6589" s="5">
        <f>IF(A6589=0,0,A6589*LABOR_HRS_WK_TOM*SEASON_WEEKS*(1+DIM_PCT_TOM)^A6589)</f>
        <v>2334.3682140900019</v>
      </c>
      <c r="F6589" s="5">
        <f>IF(B6589=0,0,B6589*LABOR_HRS_WK_CAR*SEASON_WEEKS*(1+DIM_PCT_CAR)^B6589)</f>
        <v>63.037499999999994</v>
      </c>
      <c r="G6589" s="5">
        <f>IF(C6589=0,0,C6589*LABOR_HRS_WK_MES*SEASON_WEEKS*(1+DIM_PCT_MES)^C6589)</f>
        <v>687.52941027880331</v>
      </c>
      <c r="H6589" s="5">
        <f>E6589+F6589+G6589</f>
        <v>3084.9351243688052</v>
      </c>
      <c r="I6589" s="5">
        <f>MIN(H6589,FARMER_HRS)</f>
        <v>720</v>
      </c>
      <c r="J6589" s="5">
        <f>MAX(0,H6589-FARMER_HRS)</f>
        <v>2364.9351243688052</v>
      </c>
      <c r="K6589" s="2">
        <f>I6589*FARMER_RATE+J6589*TEMP_WORKER_RATE</f>
        <v>66057.9014647362</v>
      </c>
      <c r="L6589" s="2">
        <f>A6589*PRICE_TOM+B6589*PRICE_CAR+C6589*PRICE_MES</f>
        <v>127288</v>
      </c>
      <c r="M6589" s="2">
        <f>A6589*FERT_BED_TOM+B6589*FERT_BED_CAR+C6589*FERT_BED_MES</f>
        <v>21120</v>
      </c>
      <c r="N6589" s="6">
        <f>IF(AND(D6589&lt;=TOTAL_BEDS,J6589&lt;=TEMP_WORKER_MAX*TEMP_WORKER_HRS),1,0)</f>
        <v>1</v>
      </c>
      <c r="O6589" s="2">
        <f>L6589-M6589-K6589-FIXED_COSTS</f>
        <v>20110.098535263794</v>
      </c>
      <c r="P6589" s="2">
        <f>IF(N6589=1,O6589,"")</f>
        <v>20110.098535263794</v>
      </c>
    </row>
    <row r="6590">
      <c r="A6590" s="6">
        <v>10</v>
      </c>
      <c r="B6590" s="6">
        <v>2</v>
      </c>
      <c r="C6590" s="6">
        <v>14</v>
      </c>
      <c r="D6590" s="6">
        <f>A6590+B6590+C6590</f>
        <v>26</v>
      </c>
      <c r="E6590" s="5">
        <f>IF(A6590=0,0,A6590*LABOR_HRS_WK_TOM*SEASON_WEEKS*(1+DIM_PCT_TOM)^A6590)</f>
        <v>2334.3682140900019</v>
      </c>
      <c r="F6590" s="5">
        <f>IF(B6590=0,0,B6590*LABOR_HRS_WK_CAR*SEASON_WEEKS*(1+DIM_PCT_CAR)^B6590)</f>
        <v>63.037499999999994</v>
      </c>
      <c r="G6590" s="5">
        <f>IF(C6590=0,0,C6590*LABOR_HRS_WK_MES*SEASON_WEEKS*(1+DIM_PCT_MES)^C6590)</f>
        <v>749.67149159246435</v>
      </c>
      <c r="H6590" s="5">
        <f>E6590+F6590+G6590</f>
        <v>3147.0772056824662</v>
      </c>
      <c r="I6590" s="5">
        <f>MIN(H6590,FARMER_HRS)</f>
        <v>720</v>
      </c>
      <c r="J6590" s="5">
        <f>MAX(0,H6590-FARMER_HRS)</f>
        <v>2427.0772056824662</v>
      </c>
      <c r="K6590" s="2">
        <f>I6590*FARMER_RATE+J6590*TEMP_WORKER_RATE</f>
        <v>67136.757043098361</v>
      </c>
      <c r="L6590" s="2">
        <f>A6590*PRICE_TOM+B6590*PRICE_CAR+C6590*PRICE_MES</f>
        <v>129988</v>
      </c>
      <c r="M6590" s="2">
        <f>A6590*FERT_BED_TOM+B6590*FERT_BED_CAR+C6590*FERT_BED_MES</f>
        <v>22000</v>
      </c>
      <c r="N6590" s="6">
        <f>IF(AND(D6590&lt;=TOTAL_BEDS,J6590&lt;=TEMP_WORKER_MAX*TEMP_WORKER_HRS),1,0)</f>
        <v>1</v>
      </c>
      <c r="O6590" s="2">
        <f>L6590-M6590-K6590-FIXED_COSTS</f>
        <v>20851.242956901639</v>
      </c>
      <c r="P6590" s="2">
        <f>IF(N6590=1,O6590,"")</f>
        <v>20851.242956901639</v>
      </c>
    </row>
    <row r="6591">
      <c r="A6591" s="6">
        <v>10</v>
      </c>
      <c r="B6591" s="6">
        <v>2</v>
      </c>
      <c r="C6591" s="6">
        <v>15</v>
      </c>
      <c r="D6591" s="6">
        <f>A6591+B6591+C6591</f>
        <v>27</v>
      </c>
      <c r="E6591" s="5">
        <f>IF(A6591=0,0,A6591*LABOR_HRS_WK_TOM*SEASON_WEEKS*(1+DIM_PCT_TOM)^A6591)</f>
        <v>2334.3682140900019</v>
      </c>
      <c r="F6591" s="5">
        <f>IF(B6591=0,0,B6591*LABOR_HRS_WK_CAR*SEASON_WEEKS*(1+DIM_PCT_CAR)^B6591)</f>
        <v>63.037499999999994</v>
      </c>
      <c r="G6591" s="5">
        <f>IF(C6591=0,0,C6591*LABOR_HRS_WK_MES*SEASON_WEEKS*(1+DIM_PCT_MES)^C6591)</f>
        <v>813.25969846861074</v>
      </c>
      <c r="H6591" s="5">
        <f>E6591+F6591+G6591</f>
        <v>3210.6654125586124</v>
      </c>
      <c r="I6591" s="5">
        <f>MIN(H6591,FARMER_HRS)</f>
        <v>720</v>
      </c>
      <c r="J6591" s="5">
        <f>MAX(0,H6591-FARMER_HRS)</f>
        <v>2490.6654125586124</v>
      </c>
      <c r="K6591" s="2">
        <f>I6591*FARMER_RATE+J6591*TEMP_WORKER_RATE</f>
        <v>68240.718968031462</v>
      </c>
      <c r="L6591" s="2">
        <f>A6591*PRICE_TOM+B6591*PRICE_CAR+C6591*PRICE_MES</f>
        <v>132688</v>
      </c>
      <c r="M6591" s="2">
        <f>A6591*FERT_BED_TOM+B6591*FERT_BED_CAR+C6591*FERT_BED_MES</f>
        <v>22880</v>
      </c>
      <c r="N6591" s="6">
        <f>IF(AND(D6591&lt;=TOTAL_BEDS,J6591&lt;=TEMP_WORKER_MAX*TEMP_WORKER_HRS),1,0)</f>
        <v>1</v>
      </c>
      <c r="O6591" s="2">
        <f>L6591-M6591-K6591-FIXED_COSTS</f>
        <v>21567.281031968538</v>
      </c>
      <c r="P6591" s="2">
        <f>IF(N6591=1,O6591,"")</f>
        <v>21567.281031968538</v>
      </c>
    </row>
    <row r="6592">
      <c r="A6592" s="6">
        <v>10</v>
      </c>
      <c r="B6592" s="6">
        <v>2</v>
      </c>
      <c r="C6592" s="6">
        <v>16</v>
      </c>
      <c r="D6592" s="6">
        <f>A6592+B6592+C6592</f>
        <v>28</v>
      </c>
      <c r="E6592" s="5">
        <f>IF(A6592=0,0,A6592*LABOR_HRS_WK_TOM*SEASON_WEEKS*(1+DIM_PCT_TOM)^A6592)</f>
        <v>2334.3682140900019</v>
      </c>
      <c r="F6592" s="5">
        <f>IF(B6592=0,0,B6592*LABOR_HRS_WK_CAR*SEASON_WEEKS*(1+DIM_PCT_CAR)^B6592)</f>
        <v>63.037499999999994</v>
      </c>
      <c r="G6592" s="5">
        <f>IF(C6592=0,0,C6592*LABOR_HRS_WK_MES*SEASON_WEEKS*(1+DIM_PCT_MES)^C6592)</f>
        <v>878.32047434609967</v>
      </c>
      <c r="H6592" s="5">
        <f>E6592+F6592+G6592</f>
        <v>3275.7261884361014</v>
      </c>
      <c r="I6592" s="5">
        <f>MIN(H6592,FARMER_HRS)</f>
        <v>720</v>
      </c>
      <c r="J6592" s="5">
        <f>MAX(0,H6592-FARMER_HRS)</f>
        <v>2555.7261884361014</v>
      </c>
      <c r="K6592" s="2">
        <f>I6592*FARMER_RATE+J6592*TEMP_WORKER_RATE</f>
        <v>69370.246327015659</v>
      </c>
      <c r="L6592" s="2">
        <f>A6592*PRICE_TOM+B6592*PRICE_CAR+C6592*PRICE_MES</f>
        <v>135388</v>
      </c>
      <c r="M6592" s="2">
        <f>A6592*FERT_BED_TOM+B6592*FERT_BED_CAR+C6592*FERT_BED_MES</f>
        <v>23760</v>
      </c>
      <c r="N6592" s="6">
        <f>IF(AND(D6592&lt;=TOTAL_BEDS,J6592&lt;=TEMP_WORKER_MAX*TEMP_WORKER_HRS),1,0)</f>
        <v>1</v>
      </c>
      <c r="O6592" s="2">
        <f>L6592-M6592-K6592-FIXED_COSTS</f>
        <v>22257.753672984341</v>
      </c>
      <c r="P6592" s="2">
        <f>IF(N6592=1,O6592,"")</f>
        <v>22257.753672984341</v>
      </c>
    </row>
    <row r="6593">
      <c r="A6593" s="6">
        <v>10</v>
      </c>
      <c r="B6593" s="6">
        <v>2</v>
      </c>
      <c r="C6593" s="6">
        <v>17</v>
      </c>
      <c r="D6593" s="6">
        <f>A6593+B6593+C6593</f>
        <v>29</v>
      </c>
      <c r="E6593" s="5">
        <f>IF(A6593=0,0,A6593*LABOR_HRS_WK_TOM*SEASON_WEEKS*(1+DIM_PCT_TOM)^A6593)</f>
        <v>2334.3682140900019</v>
      </c>
      <c r="F6593" s="5">
        <f>IF(B6593=0,0,B6593*LABOR_HRS_WK_CAR*SEASON_WEEKS*(1+DIM_PCT_CAR)^B6593)</f>
        <v>63.037499999999994</v>
      </c>
      <c r="G6593" s="5">
        <f>IF(C6593=0,0,C6593*LABOR_HRS_WK_MES*SEASON_WEEKS*(1+DIM_PCT_MES)^C6593)</f>
        <v>944.88069779263992</v>
      </c>
      <c r="H6593" s="5">
        <f>E6593+F6593+G6593</f>
        <v>3342.2864118826419</v>
      </c>
      <c r="I6593" s="5">
        <f>MIN(H6593,FARMER_HRS)</f>
        <v>720</v>
      </c>
      <c r="J6593" s="5">
        <f>MAX(0,H6593-FARMER_HRS)</f>
        <v>2622.2864118826419</v>
      </c>
      <c r="K6593" s="2">
        <f>I6593*FARMER_RATE+J6593*TEMP_WORKER_RATE</f>
        <v>70525.805761851429</v>
      </c>
      <c r="L6593" s="2">
        <f>A6593*PRICE_TOM+B6593*PRICE_CAR+C6593*PRICE_MES</f>
        <v>138088</v>
      </c>
      <c r="M6593" s="2">
        <f>A6593*FERT_BED_TOM+B6593*FERT_BED_CAR+C6593*FERT_BED_MES</f>
        <v>24640</v>
      </c>
      <c r="N6593" s="6">
        <f>IF(AND(D6593&lt;=TOTAL_BEDS,J6593&lt;=TEMP_WORKER_MAX*TEMP_WORKER_HRS),1,0)</f>
        <v>1</v>
      </c>
      <c r="O6593" s="2">
        <f>L6593-M6593-K6593-FIXED_COSTS</f>
        <v>22922.194238148571</v>
      </c>
      <c r="P6593" s="2">
        <f>IF(N6593=1,O6593,"")</f>
        <v>22922.194238148571</v>
      </c>
    </row>
    <row r="6594">
      <c r="A6594" s="6">
        <v>10</v>
      </c>
      <c r="B6594" s="6">
        <v>2</v>
      </c>
      <c r="C6594" s="6">
        <v>18</v>
      </c>
      <c r="D6594" s="6">
        <f>A6594+B6594+C6594</f>
        <v>30</v>
      </c>
      <c r="E6594" s="5">
        <f>IF(A6594=0,0,A6594*LABOR_HRS_WK_TOM*SEASON_WEEKS*(1+DIM_PCT_TOM)^A6594)</f>
        <v>2334.3682140900019</v>
      </c>
      <c r="F6594" s="5">
        <f>IF(B6594=0,0,B6594*LABOR_HRS_WK_CAR*SEASON_WEEKS*(1+DIM_PCT_CAR)^B6594)</f>
        <v>63.037499999999994</v>
      </c>
      <c r="G6594" s="5">
        <f>IF(C6594=0,0,C6594*LABOR_HRS_WK_MES*SEASON_WEEKS*(1+DIM_PCT_MES)^C6594)</f>
        <v>1012.9676892512272</v>
      </c>
      <c r="H6594" s="5">
        <f>E6594+F6594+G6594</f>
        <v>3410.3734033412288</v>
      </c>
      <c r="I6594" s="5">
        <f>MIN(H6594,FARMER_HRS)</f>
        <v>720</v>
      </c>
      <c r="J6594" s="5">
        <f>MAX(0,H6594-FARMER_HRS)</f>
        <v>2690.3734033412288</v>
      </c>
      <c r="K6594" s="2">
        <f>I6594*FARMER_RATE+J6594*TEMP_WORKER_RATE</f>
        <v>71707.871585785222</v>
      </c>
      <c r="L6594" s="2">
        <f>A6594*PRICE_TOM+B6594*PRICE_CAR+C6594*PRICE_MES</f>
        <v>140788</v>
      </c>
      <c r="M6594" s="2">
        <f>A6594*FERT_BED_TOM+B6594*FERT_BED_CAR+C6594*FERT_BED_MES</f>
        <v>25520</v>
      </c>
      <c r="N6594" s="6">
        <f>IF(AND(D6594&lt;=TOTAL_BEDS,J6594&lt;=TEMP_WORKER_MAX*TEMP_WORKER_HRS),1,0)</f>
        <v>1</v>
      </c>
      <c r="O6594" s="2">
        <f>L6594-M6594-K6594-FIXED_COSTS</f>
        <v>23560.128414214778</v>
      </c>
      <c r="P6594" s="2">
        <f>IF(N6594=1,O6594,"")</f>
        <v>23560.128414214778</v>
      </c>
    </row>
    <row r="6595">
      <c r="A6595" s="6">
        <v>10</v>
      </c>
      <c r="B6595" s="6">
        <v>2</v>
      </c>
      <c r="C6595" s="6">
        <v>19</v>
      </c>
      <c r="D6595" s="6">
        <f>A6595+B6595+C6595</f>
        <v>31</v>
      </c>
      <c r="E6595" s="5">
        <f>IF(A6595=0,0,A6595*LABOR_HRS_WK_TOM*SEASON_WEEKS*(1+DIM_PCT_TOM)^A6595)</f>
        <v>2334.3682140900019</v>
      </c>
      <c r="F6595" s="5">
        <f>IF(B6595=0,0,B6595*LABOR_HRS_WK_CAR*SEASON_WEEKS*(1+DIM_PCT_CAR)^B6595)</f>
        <v>63.037499999999994</v>
      </c>
      <c r="G6595" s="5">
        <f>IF(C6595=0,0,C6595*LABOR_HRS_WK_MES*SEASON_WEEKS*(1+DIM_PCT_MES)^C6595)</f>
        <v>1082.6092178872491</v>
      </c>
      <c r="H6595" s="5">
        <f>E6595+F6595+G6595</f>
        <v>3480.0149319772509</v>
      </c>
      <c r="I6595" s="5">
        <f>MIN(H6595,FARMER_HRS)</f>
        <v>720</v>
      </c>
      <c r="J6595" s="5">
        <f>MAX(0,H6595-FARMER_HRS)</f>
        <v>2760.0149319772509</v>
      </c>
      <c r="K6595" s="2">
        <f>I6595*FARMER_RATE+J6595*TEMP_WORKER_RATE</f>
        <v>72916.92590238282</v>
      </c>
      <c r="L6595" s="2">
        <f>A6595*PRICE_TOM+B6595*PRICE_CAR+C6595*PRICE_MES</f>
        <v>143488</v>
      </c>
      <c r="M6595" s="2">
        <f>A6595*FERT_BED_TOM+B6595*FERT_BED_CAR+C6595*FERT_BED_MES</f>
        <v>26400</v>
      </c>
      <c r="N6595" s="6">
        <f>IF(AND(D6595&lt;=TOTAL_BEDS,J6595&lt;=TEMP_WORKER_MAX*TEMP_WORKER_HRS),1,0)</f>
        <v>1</v>
      </c>
      <c r="O6595" s="2">
        <f>L6595-M6595-K6595-FIXED_COSTS</f>
        <v>24171.07409761718</v>
      </c>
      <c r="P6595" s="2">
        <f>IF(N6595=1,O6595,"")</f>
        <v>24171.07409761718</v>
      </c>
    </row>
    <row r="6596">
      <c r="A6596" s="6">
        <v>10</v>
      </c>
      <c r="B6596" s="6">
        <v>2</v>
      </c>
      <c r="C6596" s="6">
        <v>20</v>
      </c>
      <c r="D6596" s="6">
        <f>A6596+B6596+C6596</f>
        <v>32</v>
      </c>
      <c r="E6596" s="5">
        <f>IF(A6596=0,0,A6596*LABOR_HRS_WK_TOM*SEASON_WEEKS*(1+DIM_PCT_TOM)^A6596)</f>
        <v>2334.3682140900019</v>
      </c>
      <c r="F6596" s="5">
        <f>IF(B6596=0,0,B6596*LABOR_HRS_WK_CAR*SEASON_WEEKS*(1+DIM_PCT_CAR)^B6596)</f>
        <v>63.037499999999994</v>
      </c>
      <c r="G6596" s="5">
        <f>IF(C6596=0,0,C6596*LABOR_HRS_WK_MES*SEASON_WEEKS*(1+DIM_PCT_MES)^C6596)</f>
        <v>1153.8335085377259</v>
      </c>
      <c r="H6596" s="5">
        <f>E6596+F6596+G6596</f>
        <v>3551.2392226277279</v>
      </c>
      <c r="I6596" s="5">
        <f>MIN(H6596,FARMER_HRS)</f>
        <v>720</v>
      </c>
      <c r="J6596" s="5">
        <f>MAX(0,H6596-FARMER_HRS)</f>
        <v>2831.2392226277279</v>
      </c>
      <c r="K6596" s="2">
        <f>I6596*FARMER_RATE+J6596*TEMP_WORKER_RATE</f>
        <v>74153.458726175828</v>
      </c>
      <c r="L6596" s="2">
        <f>A6596*PRICE_TOM+B6596*PRICE_CAR+C6596*PRICE_MES</f>
        <v>146188</v>
      </c>
      <c r="M6596" s="2">
        <f>A6596*FERT_BED_TOM+B6596*FERT_BED_CAR+C6596*FERT_BED_MES</f>
        <v>27280</v>
      </c>
      <c r="N6596" s="6">
        <f>IF(AND(D6596&lt;=TOTAL_BEDS,J6596&lt;=TEMP_WORKER_MAX*TEMP_WORKER_HRS),1,0)</f>
        <v>1</v>
      </c>
      <c r="O6596" s="2">
        <f>L6596-M6596-K6596-FIXED_COSTS</f>
        <v>24754.541273824172</v>
      </c>
      <c r="P6596" s="2">
        <f>IF(N6596=1,O6596,"")</f>
        <v>24754.541273824172</v>
      </c>
    </row>
    <row r="6597">
      <c r="A6597" s="6">
        <v>10</v>
      </c>
      <c r="B6597" s="6">
        <v>2</v>
      </c>
      <c r="C6597" s="6">
        <v>21</v>
      </c>
      <c r="D6597" s="6">
        <f>A6597+B6597+C6597</f>
        <v>33</v>
      </c>
      <c r="E6597" s="5">
        <f>IF(A6597=0,0,A6597*LABOR_HRS_WK_TOM*SEASON_WEEKS*(1+DIM_PCT_TOM)^A6597)</f>
        <v>2334.3682140900019</v>
      </c>
      <c r="F6597" s="5">
        <f>IF(B6597=0,0,B6597*LABOR_HRS_WK_CAR*SEASON_WEEKS*(1+DIM_PCT_CAR)^B6597)</f>
        <v>63.037499999999994</v>
      </c>
      <c r="G6597" s="5">
        <f>IF(C6597=0,0,C6597*LABOR_HRS_WK_MES*SEASON_WEEKS*(1+DIM_PCT_MES)^C6597)</f>
        <v>1226.6692487641699</v>
      </c>
      <c r="H6597" s="5">
        <f>E6597+F6597+G6597</f>
        <v>3624.0749628541716</v>
      </c>
      <c r="I6597" s="5">
        <f>MIN(H6597,FARMER_HRS)</f>
        <v>720</v>
      </c>
      <c r="J6597" s="5">
        <f>MAX(0,H6597-FARMER_HRS)</f>
        <v>2904.0749628541716</v>
      </c>
      <c r="K6597" s="2">
        <f>I6597*FARMER_RATE+J6597*TEMP_WORKER_RATE</f>
        <v>75417.968105107138</v>
      </c>
      <c r="L6597" s="2">
        <f>A6597*PRICE_TOM+B6597*PRICE_CAR+C6597*PRICE_MES</f>
        <v>148888</v>
      </c>
      <c r="M6597" s="2">
        <f>A6597*FERT_BED_TOM+B6597*FERT_BED_CAR+C6597*FERT_BED_MES</f>
        <v>28160</v>
      </c>
      <c r="N6597" s="6">
        <f>IF(AND(D6597&lt;=TOTAL_BEDS,J6597&lt;=TEMP_WORKER_MAX*TEMP_WORKER_HRS),1,0)</f>
        <v>1</v>
      </c>
      <c r="O6597" s="2">
        <f>L6597-M6597-K6597-FIXED_COSTS</f>
        <v>25310.031894892862</v>
      </c>
      <c r="P6597" s="2">
        <f>IF(N6597=1,O6597,"")</f>
        <v>25310.031894892862</v>
      </c>
    </row>
    <row r="6598">
      <c r="A6598" s="6">
        <v>10</v>
      </c>
      <c r="B6598" s="6">
        <v>2</v>
      </c>
      <c r="C6598" s="6">
        <v>22</v>
      </c>
      <c r="D6598" s="6">
        <f>A6598+B6598+C6598</f>
        <v>34</v>
      </c>
      <c r="E6598" s="5">
        <f>IF(A6598=0,0,A6598*LABOR_HRS_WK_TOM*SEASON_WEEKS*(1+DIM_PCT_TOM)^A6598)</f>
        <v>2334.3682140900019</v>
      </c>
      <c r="F6598" s="5">
        <f>IF(B6598=0,0,B6598*LABOR_HRS_WK_CAR*SEASON_WEEKS*(1+DIM_PCT_CAR)^B6598)</f>
        <v>63.037499999999994</v>
      </c>
      <c r="G6598" s="5">
        <f>IF(C6598=0,0,C6598*LABOR_HRS_WK_MES*SEASON_WEEKS*(1+DIM_PCT_MES)^C6598)</f>
        <v>1301.1455960105659</v>
      </c>
      <c r="H6598" s="5">
        <f>E6598+F6598+G6598</f>
        <v>3698.5513101005677</v>
      </c>
      <c r="I6598" s="5">
        <f>MIN(H6598,FARMER_HRS)</f>
        <v>720</v>
      </c>
      <c r="J6598" s="5">
        <f>MAX(0,H6598-FARMER_HRS)</f>
        <v>2978.5513101005677</v>
      </c>
      <c r="K6598" s="2">
        <f>I6598*FARMER_RATE+J6598*TEMP_WORKER_RATE</f>
        <v>76710.960244801521</v>
      </c>
      <c r="L6598" s="2">
        <f>A6598*PRICE_TOM+B6598*PRICE_CAR+C6598*PRICE_MES</f>
        <v>151588</v>
      </c>
      <c r="M6598" s="2">
        <f>A6598*FERT_BED_TOM+B6598*FERT_BED_CAR+C6598*FERT_BED_MES</f>
        <v>29040</v>
      </c>
      <c r="N6598" s="6">
        <f>IF(AND(D6598&lt;=TOTAL_BEDS,J6598&lt;=TEMP_WORKER_MAX*TEMP_WORKER_HRS),1,0)</f>
        <v>1</v>
      </c>
      <c r="O6598" s="2">
        <f>L6598-M6598-K6598-FIXED_COSTS</f>
        <v>25837.039755198479</v>
      </c>
      <c r="P6598" s="2">
        <f>IF(N6598=1,O6598,"")</f>
        <v>25837.039755198479</v>
      </c>
    </row>
    <row r="6599">
      <c r="A6599" s="6">
        <v>10</v>
      </c>
      <c r="B6599" s="6">
        <v>2</v>
      </c>
      <c r="C6599" s="6">
        <v>23</v>
      </c>
      <c r="D6599" s="6">
        <f>A6599+B6599+C6599</f>
        <v>35</v>
      </c>
      <c r="E6599" s="5">
        <f>IF(A6599=0,0,A6599*LABOR_HRS_WK_TOM*SEASON_WEEKS*(1+DIM_PCT_TOM)^A6599)</f>
        <v>2334.3682140900019</v>
      </c>
      <c r="F6599" s="5">
        <f>IF(B6599=0,0,B6599*LABOR_HRS_WK_CAR*SEASON_WEEKS*(1+DIM_PCT_CAR)^B6599)</f>
        <v>63.037499999999994</v>
      </c>
      <c r="G6599" s="5">
        <f>IF(C6599=0,0,C6599*LABOR_HRS_WK_MES*SEASON_WEEKS*(1+DIM_PCT_MES)^C6599)</f>
        <v>1377.2921848680023</v>
      </c>
      <c r="H6599" s="5">
        <f>E6599+F6599+G6599</f>
        <v>3774.6978989580039</v>
      </c>
      <c r="I6599" s="5">
        <f>MIN(H6599,FARMER_HRS)</f>
        <v>720</v>
      </c>
      <c r="J6599" s="5">
        <f>MAX(0,H6599-FARMER_HRS)</f>
        <v>3054.6978989580039</v>
      </c>
      <c r="K6599" s="2">
        <f>I6599*FARMER_RATE+J6599*TEMP_WORKER_RATE</f>
        <v>78032.949634687568</v>
      </c>
      <c r="L6599" s="2">
        <f>A6599*PRICE_TOM+B6599*PRICE_CAR+C6599*PRICE_MES</f>
        <v>154288</v>
      </c>
      <c r="M6599" s="2">
        <f>A6599*FERT_BED_TOM+B6599*FERT_BED_CAR+C6599*FERT_BED_MES</f>
        <v>29920</v>
      </c>
      <c r="N6599" s="6">
        <f>IF(AND(D6599&lt;=TOTAL_BEDS,J6599&lt;=TEMP_WORKER_MAX*TEMP_WORKER_HRS),1,0)</f>
        <v>1</v>
      </c>
      <c r="O6599" s="2">
        <f>L6599-M6599-K6599-FIXED_COSTS</f>
        <v>26335.050365312432</v>
      </c>
      <c r="P6599" s="2">
        <f>IF(N6599=1,O6599,"")</f>
        <v>26335.050365312432</v>
      </c>
    </row>
    <row r="6600">
      <c r="A6600" s="6">
        <v>10</v>
      </c>
      <c r="B6600" s="6">
        <v>2</v>
      </c>
      <c r="C6600" s="6">
        <v>24</v>
      </c>
      <c r="D6600" s="6">
        <f>A6600+B6600+C6600</f>
        <v>36</v>
      </c>
      <c r="E6600" s="5">
        <f>IF(A6600=0,0,A6600*LABOR_HRS_WK_TOM*SEASON_WEEKS*(1+DIM_PCT_TOM)^A6600)</f>
        <v>2334.3682140900019</v>
      </c>
      <c r="F6600" s="5">
        <f>IF(B6600=0,0,B6600*LABOR_HRS_WK_CAR*SEASON_WEEKS*(1+DIM_PCT_CAR)^B6600)</f>
        <v>63.037499999999994</v>
      </c>
      <c r="G6600" s="5">
        <f>IF(C6600=0,0,C6600*LABOR_HRS_WK_MES*SEASON_WEEKS*(1+DIM_PCT_MES)^C6600)</f>
        <v>1455.139134447498</v>
      </c>
      <c r="H6600" s="5">
        <f>E6600+F6600+G6600</f>
        <v>3852.5448485375</v>
      </c>
      <c r="I6600" s="5">
        <f>MIN(H6600,FARMER_HRS)</f>
        <v>720</v>
      </c>
      <c r="J6600" s="5">
        <f>MAX(0,H6600-FARMER_HRS)</f>
        <v>3132.5448485375</v>
      </c>
      <c r="K6600" s="2">
        <f>I6600*FARMER_RATE+J6600*TEMP_WORKER_RATE</f>
        <v>79384.459175998258</v>
      </c>
      <c r="L6600" s="2">
        <f>A6600*PRICE_TOM+B6600*PRICE_CAR+C6600*PRICE_MES</f>
        <v>156988</v>
      </c>
      <c r="M6600" s="2">
        <f>A6600*FERT_BED_TOM+B6600*FERT_BED_CAR+C6600*FERT_BED_MES</f>
        <v>30800</v>
      </c>
      <c r="N6600" s="6">
        <f>IF(AND(D6600&lt;=TOTAL_BEDS,J6600&lt;=TEMP_WORKER_MAX*TEMP_WORKER_HRS),1,0)</f>
        <v>1</v>
      </c>
      <c r="O6600" s="2">
        <f>L6600-M6600-K6600-FIXED_COSTS</f>
        <v>26803.540824001742</v>
      </c>
      <c r="P6600" s="2">
        <f>IF(N6600=1,O6600,"")</f>
        <v>26803.540824001742</v>
      </c>
    </row>
    <row r="6601">
      <c r="A6601" s="6">
        <v>10</v>
      </c>
      <c r="B6601" s="6">
        <v>2</v>
      </c>
      <c r="C6601" s="6">
        <v>25</v>
      </c>
      <c r="D6601" s="6">
        <f>A6601+B6601+C6601</f>
        <v>37</v>
      </c>
      <c r="E6601" s="5">
        <f>IF(A6601=0,0,A6601*LABOR_HRS_WK_TOM*SEASON_WEEKS*(1+DIM_PCT_TOM)^A6601)</f>
        <v>2334.3682140900019</v>
      </c>
      <c r="F6601" s="5">
        <f>IF(B6601=0,0,B6601*LABOR_HRS_WK_CAR*SEASON_WEEKS*(1+DIM_PCT_CAR)^B6601)</f>
        <v>63.037499999999994</v>
      </c>
      <c r="G6601" s="5">
        <f>IF(C6601=0,0,C6601*LABOR_HRS_WK_MES*SEASON_WEEKS*(1+DIM_PCT_MES)^C6601)</f>
        <v>1534.7170558625955</v>
      </c>
      <c r="H6601" s="5">
        <f>E6601+F6601+G6601</f>
        <v>3932.1227699525971</v>
      </c>
      <c r="I6601" s="5">
        <f>MIN(H6601,FARMER_HRS)</f>
        <v>720</v>
      </c>
      <c r="J6601" s="5">
        <f>MAX(0,H6601-FARMER_HRS)</f>
        <v>3212.1227699525971</v>
      </c>
      <c r="K6601" s="2">
        <f>I6601*FARMER_RATE+J6601*TEMP_WORKER_RATE</f>
        <v>80766.020311677028</v>
      </c>
      <c r="L6601" s="2">
        <f>A6601*PRICE_TOM+B6601*PRICE_CAR+C6601*PRICE_MES</f>
        <v>159688</v>
      </c>
      <c r="M6601" s="2">
        <f>A6601*FERT_BED_TOM+B6601*FERT_BED_CAR+C6601*FERT_BED_MES</f>
        <v>31680</v>
      </c>
      <c r="N6601" s="6">
        <f>IF(AND(D6601&lt;=TOTAL_BEDS,J6601&lt;=TEMP_WORKER_MAX*TEMP_WORKER_HRS),1,0)</f>
        <v>1</v>
      </c>
      <c r="O6601" s="2">
        <f>L6601-M6601-K6601-FIXED_COSTS</f>
        <v>27241.979688322972</v>
      </c>
      <c r="P6601" s="2">
        <f>IF(N6601=1,O6601,"")</f>
        <v>27241.979688322972</v>
      </c>
    </row>
    <row r="6602">
      <c r="A6602" s="6">
        <v>10</v>
      </c>
      <c r="B6602" s="6">
        <v>2</v>
      </c>
      <c r="C6602" s="6">
        <v>26</v>
      </c>
      <c r="D6602" s="6">
        <f>A6602+B6602+C6602</f>
        <v>38</v>
      </c>
      <c r="E6602" s="5">
        <f>IF(A6602=0,0,A6602*LABOR_HRS_WK_TOM*SEASON_WEEKS*(1+DIM_PCT_TOM)^A6602)</f>
        <v>2334.3682140900019</v>
      </c>
      <c r="F6602" s="5">
        <f>IF(B6602=0,0,B6602*LABOR_HRS_WK_CAR*SEASON_WEEKS*(1+DIM_PCT_CAR)^B6602)</f>
        <v>63.037499999999994</v>
      </c>
      <c r="G6602" s="5">
        <f>IF(C6602=0,0,C6602*LABOR_HRS_WK_MES*SEASON_WEEKS*(1+DIM_PCT_MES)^C6602)</f>
        <v>1616.0570598233128</v>
      </c>
      <c r="H6602" s="5">
        <f>E6602+F6602+G6602</f>
        <v>4013.4627739133148</v>
      </c>
      <c r="I6602" s="5">
        <f>MIN(H6602,FARMER_HRS)</f>
        <v>720</v>
      </c>
      <c r="J6602" s="5">
        <f>MAX(0,H6602-FARMER_HRS)</f>
        <v>3293.4627739133148</v>
      </c>
      <c r="K6602" s="2">
        <f>I6602*FARMER_RATE+J6602*TEMP_WORKER_RATE</f>
        <v>82178.17315821728</v>
      </c>
      <c r="L6602" s="2">
        <f>A6602*PRICE_TOM+B6602*PRICE_CAR+C6602*PRICE_MES</f>
        <v>162388</v>
      </c>
      <c r="M6602" s="2">
        <f>A6602*FERT_BED_TOM+B6602*FERT_BED_CAR+C6602*FERT_BED_MES</f>
        <v>32560</v>
      </c>
      <c r="N6602" s="6">
        <f>IF(AND(D6602&lt;=TOTAL_BEDS,J6602&lt;=TEMP_WORKER_MAX*TEMP_WORKER_HRS),1,0)</f>
        <v>1</v>
      </c>
      <c r="O6602" s="2">
        <f>L6602-M6602-K6602-FIXED_COSTS</f>
        <v>27649.82684178272</v>
      </c>
      <c r="P6602" s="2">
        <f>IF(N6602=1,O6602,"")</f>
        <v>27649.82684178272</v>
      </c>
    </row>
    <row r="6603">
      <c r="A6603" s="6">
        <v>10</v>
      </c>
      <c r="B6603" s="6">
        <v>2</v>
      </c>
      <c r="C6603" s="6">
        <v>27</v>
      </c>
      <c r="D6603" s="6">
        <f>A6603+B6603+C6603</f>
        <v>39</v>
      </c>
      <c r="E6603" s="5">
        <f>IF(A6603=0,0,A6603*LABOR_HRS_WK_TOM*SEASON_WEEKS*(1+DIM_PCT_TOM)^A6603)</f>
        <v>2334.3682140900019</v>
      </c>
      <c r="F6603" s="5">
        <f>IF(B6603=0,0,B6603*LABOR_HRS_WK_CAR*SEASON_WEEKS*(1+DIM_PCT_CAR)^B6603)</f>
        <v>63.037499999999994</v>
      </c>
      <c r="G6603" s="5">
        <f>IF(C6603=0,0,C6603*LABOR_HRS_WK_MES*SEASON_WEEKS*(1+DIM_PCT_MES)^C6603)</f>
        <v>1699.19076434307</v>
      </c>
      <c r="H6603" s="5">
        <f>E6603+F6603+G6603</f>
        <v>4096.5964784330718</v>
      </c>
      <c r="I6603" s="5">
        <f>MIN(H6603,FARMER_HRS)</f>
        <v>720</v>
      </c>
      <c r="J6603" s="5">
        <f>MAX(0,H6603-FARMER_HRS)</f>
        <v>3376.5964784330718</v>
      </c>
      <c r="K6603" s="2">
        <f>I6603*FARMER_RATE+J6603*TEMP_WORKER_RATE</f>
        <v>83621.466639463048</v>
      </c>
      <c r="L6603" s="2">
        <f>A6603*PRICE_TOM+B6603*PRICE_CAR+C6603*PRICE_MES</f>
        <v>165088</v>
      </c>
      <c r="M6603" s="2">
        <f>A6603*FERT_BED_TOM+B6603*FERT_BED_CAR+C6603*FERT_BED_MES</f>
        <v>33440</v>
      </c>
      <c r="N6603" s="6">
        <f>IF(AND(D6603&lt;=TOTAL_BEDS,J6603&lt;=TEMP_WORKER_MAX*TEMP_WORKER_HRS),1,0)</f>
        <v>1</v>
      </c>
      <c r="O6603" s="2">
        <f>L6603-M6603-K6603-FIXED_COSTS</f>
        <v>28026.533360536952</v>
      </c>
      <c r="P6603" s="2">
        <f>IF(N6603=1,O6603,"")</f>
        <v>28026.533360536952</v>
      </c>
    </row>
    <row r="6604">
      <c r="A6604" s="6">
        <v>10</v>
      </c>
      <c r="B6604" s="6">
        <v>2</v>
      </c>
      <c r="C6604" s="6">
        <v>28</v>
      </c>
      <c r="D6604" s="6">
        <f>A6604+B6604+C6604</f>
        <v>40</v>
      </c>
      <c r="E6604" s="5">
        <f>IF(A6604=0,0,A6604*LABOR_HRS_WK_TOM*SEASON_WEEKS*(1+DIM_PCT_TOM)^A6604)</f>
        <v>2334.3682140900019</v>
      </c>
      <c r="F6604" s="5">
        <f>IF(B6604=0,0,B6604*LABOR_HRS_WK_CAR*SEASON_WEEKS*(1+DIM_PCT_CAR)^B6604)</f>
        <v>63.037499999999994</v>
      </c>
      <c r="G6604" s="5">
        <f>IF(C6604=0,0,C6604*LABOR_HRS_WK_MES*SEASON_WEEKS*(1+DIM_PCT_MES)^C6604)</f>
        <v>1784.1503025602233</v>
      </c>
      <c r="H6604" s="5">
        <f>E6604+F6604+G6604</f>
        <v>4181.5560166502255</v>
      </c>
      <c r="I6604" s="5">
        <f>MIN(H6604,FARMER_HRS)</f>
        <v>720</v>
      </c>
      <c r="J6604" s="5">
        <f>MAX(0,H6604-FARMER_HRS)</f>
        <v>3461.5560166502255</v>
      </c>
      <c r="K6604" s="2">
        <f>I6604*FARMER_RATE+J6604*TEMP_WORKER_RATE</f>
        <v>85096.458622399747</v>
      </c>
      <c r="L6604" s="2">
        <f>A6604*PRICE_TOM+B6604*PRICE_CAR+C6604*PRICE_MES</f>
        <v>167788</v>
      </c>
      <c r="M6604" s="2">
        <f>A6604*FERT_BED_TOM+B6604*FERT_BED_CAR+C6604*FERT_BED_MES</f>
        <v>34320</v>
      </c>
      <c r="N6604" s="6">
        <f>IF(AND(D6604&lt;=TOTAL_BEDS,J6604&lt;=TEMP_WORKER_MAX*TEMP_WORKER_HRS),1,0)</f>
        <v>1</v>
      </c>
      <c r="O6604" s="2">
        <f>L6604-M6604-K6604-FIXED_COSTS</f>
        <v>28371.541377600253</v>
      </c>
      <c r="P6604" s="2">
        <f>IF(N6604=1,O6604,"")</f>
        <v>28371.541377600253</v>
      </c>
    </row>
    <row r="6605">
      <c r="A6605" s="6">
        <v>10</v>
      </c>
      <c r="B6605" s="6">
        <v>2</v>
      </c>
      <c r="C6605" s="6">
        <v>29</v>
      </c>
      <c r="D6605" s="6">
        <f>A6605+B6605+C6605</f>
        <v>41</v>
      </c>
      <c r="E6605" s="5">
        <f>IF(A6605=0,0,A6605*LABOR_HRS_WK_TOM*SEASON_WEEKS*(1+DIM_PCT_TOM)^A6605)</f>
        <v>2334.3682140900019</v>
      </c>
      <c r="F6605" s="5">
        <f>IF(B6605=0,0,B6605*LABOR_HRS_WK_CAR*SEASON_WEEKS*(1+DIM_PCT_CAR)^B6605)</f>
        <v>63.037499999999994</v>
      </c>
      <c r="G6605" s="5">
        <f>IF(C6605=0,0,C6605*LABOR_HRS_WK_MES*SEASON_WEEKS*(1+DIM_PCT_MES)^C6605)</f>
        <v>1870.9683306758766</v>
      </c>
      <c r="H6605" s="5">
        <f>E6605+F6605+G6605</f>
        <v>4268.3740447658784</v>
      </c>
      <c r="I6605" s="5">
        <f>MIN(H6605,FARMER_HRS)</f>
        <v>720</v>
      </c>
      <c r="J6605" s="5">
        <f>MAX(0,H6605-FARMER_HRS)</f>
        <v>3548.3740447658784</v>
      </c>
      <c r="K6605" s="2">
        <f>I6605*FARMER_RATE+J6605*TEMP_WORKER_RATE</f>
        <v>86603.716054963166</v>
      </c>
      <c r="L6605" s="2">
        <f>A6605*PRICE_TOM+B6605*PRICE_CAR+C6605*PRICE_MES</f>
        <v>170488</v>
      </c>
      <c r="M6605" s="2">
        <f>A6605*FERT_BED_TOM+B6605*FERT_BED_CAR+C6605*FERT_BED_MES</f>
        <v>35200</v>
      </c>
      <c r="N6605" s="6">
        <f>IF(AND(D6605&lt;=TOTAL_BEDS,J6605&lt;=TEMP_WORKER_MAX*TEMP_WORKER_HRS),1,0)</f>
        <v>1</v>
      </c>
      <c r="O6605" s="2">
        <f>L6605-M6605-K6605-FIXED_COSTS</f>
        <v>28684.283945036834</v>
      </c>
      <c r="P6605" s="2">
        <f>IF(N6605=1,O6605,"")</f>
        <v>28684.283945036834</v>
      </c>
    </row>
    <row r="6606">
      <c r="A6606" s="6">
        <v>10</v>
      </c>
      <c r="B6606" s="6">
        <v>2</v>
      </c>
      <c r="C6606" s="6">
        <v>30</v>
      </c>
      <c r="D6606" s="6">
        <f>A6606+B6606+C6606</f>
        <v>42</v>
      </c>
      <c r="E6606" s="5">
        <f>IF(A6606=0,0,A6606*LABOR_HRS_WK_TOM*SEASON_WEEKS*(1+DIM_PCT_TOM)^A6606)</f>
        <v>2334.3682140900019</v>
      </c>
      <c r="F6606" s="5">
        <f>IF(B6606=0,0,B6606*LABOR_HRS_WK_CAR*SEASON_WEEKS*(1+DIM_PCT_CAR)^B6606)</f>
        <v>63.037499999999994</v>
      </c>
      <c r="G6606" s="5">
        <f>IF(C6606=0,0,C6606*LABOR_HRS_WK_MES*SEASON_WEEKS*(1+DIM_PCT_MES)^C6606)</f>
        <v>1959.6780360096466</v>
      </c>
      <c r="H6606" s="5">
        <f>E6606+F6606+G6606</f>
        <v>4357.0837500996486</v>
      </c>
      <c r="I6606" s="5">
        <f>MIN(H6606,FARMER_HRS)</f>
        <v>720</v>
      </c>
      <c r="J6606" s="5">
        <f>MAX(0,H6606-FARMER_HRS)</f>
        <v>3637.0837500996486</v>
      </c>
      <c r="K6606" s="2">
        <f>I6606*FARMER_RATE+J6606*TEMP_WORKER_RATE</f>
        <v>88143.815105896676</v>
      </c>
      <c r="L6606" s="2">
        <f>A6606*PRICE_TOM+B6606*PRICE_CAR+C6606*PRICE_MES</f>
        <v>173188</v>
      </c>
      <c r="M6606" s="2">
        <f>A6606*FERT_BED_TOM+B6606*FERT_BED_CAR+C6606*FERT_BED_MES</f>
        <v>36080</v>
      </c>
      <c r="N6606" s="6">
        <f>IF(AND(D6606&lt;=TOTAL_BEDS,J6606&lt;=TEMP_WORKER_MAX*TEMP_WORKER_HRS),1,0)</f>
        <v>1</v>
      </c>
      <c r="O6606" s="2">
        <f>L6606-M6606-K6606-FIXED_COSTS</f>
        <v>28964.184894103324</v>
      </c>
      <c r="P6606" s="2">
        <f>IF(N6606=1,O6606,"")</f>
        <v>28964.184894103324</v>
      </c>
    </row>
    <row r="6607">
      <c r="A6607" s="6">
        <v>10</v>
      </c>
      <c r="B6607" s="6">
        <v>3</v>
      </c>
      <c r="C6607" s="6">
        <v>0</v>
      </c>
      <c r="D6607" s="6">
        <f>A6607+B6607+C6607</f>
        <v>13</v>
      </c>
      <c r="E6607" s="5">
        <f>IF(A6607=0,0,A6607*LABOR_HRS_WK_TOM*SEASON_WEEKS*(1+DIM_PCT_TOM)^A6607)</f>
        <v>2334.3682140900019</v>
      </c>
      <c r="F6607" s="5">
        <f>IF(B6607=0,0,B6607*LABOR_HRS_WK_CAR*SEASON_WEEKS*(1+DIM_PCT_CAR)^B6607)</f>
        <v>96.920156249999962</v>
      </c>
      <c r="G6607" s="5">
        <f>IF(C6607=0,0,C6607*LABOR_HRS_WK_MES*SEASON_WEEKS*(1+DIM_PCT_MES)^C6607)</f>
        <v>0</v>
      </c>
      <c r="H6607" s="5">
        <f>E6607+F6607+G6607</f>
        <v>2431.2883703400016</v>
      </c>
      <c r="I6607" s="5">
        <f>MIN(H6607,FARMER_HRS)</f>
        <v>720</v>
      </c>
      <c r="J6607" s="5">
        <f>MAX(0,H6607-FARMER_HRS)</f>
        <v>1711.2883703400016</v>
      </c>
      <c r="K6607" s="2">
        <f>I6607*FARMER_RATE+J6607*TEMP_WORKER_RATE</f>
        <v>54709.867540625026</v>
      </c>
      <c r="L6607" s="2">
        <f>A6607*PRICE_TOM+B6607*PRICE_CAR+C6607*PRICE_MES</f>
        <v>94282</v>
      </c>
      <c r="M6607" s="2">
        <f>A6607*FERT_BED_TOM+B6607*FERT_BED_CAR+C6607*FERT_BED_MES</f>
        <v>10120</v>
      </c>
      <c r="N6607" s="6">
        <f>IF(AND(D6607&lt;=TOTAL_BEDS,J6607&lt;=TEMP_WORKER_MAX*TEMP_WORKER_HRS),1,0)</f>
        <v>1</v>
      </c>
      <c r="O6607" s="2">
        <f>L6607-M6607-K6607-FIXED_COSTS</f>
        <v>9452.1324593749741</v>
      </c>
      <c r="P6607" s="2">
        <f>IF(N6607=1,O6607,"")</f>
        <v>9452.1324593749741</v>
      </c>
    </row>
    <row r="6608">
      <c r="A6608" s="6">
        <v>10</v>
      </c>
      <c r="B6608" s="6">
        <v>3</v>
      </c>
      <c r="C6608" s="6">
        <v>1</v>
      </c>
      <c r="D6608" s="6">
        <f>A6608+B6608+C6608</f>
        <v>14</v>
      </c>
      <c r="E6608" s="5">
        <f>IF(A6608=0,0,A6608*LABOR_HRS_WK_TOM*SEASON_WEEKS*(1+DIM_PCT_TOM)^A6608)</f>
        <v>2334.3682140900019</v>
      </c>
      <c r="F6608" s="5">
        <f>IF(B6608=0,0,B6608*LABOR_HRS_WK_CAR*SEASON_WEEKS*(1+DIM_PCT_CAR)^B6608)</f>
        <v>96.920156249999962</v>
      </c>
      <c r="G6608" s="5">
        <f>IF(C6608=0,0,C6608*LABOR_HRS_WK_MES*SEASON_WEEKS*(1+DIM_PCT_MES)^C6608)</f>
        <v>45.5625</v>
      </c>
      <c r="H6608" s="5">
        <f>E6608+F6608+G6608</f>
        <v>2476.8508703400016</v>
      </c>
      <c r="I6608" s="5">
        <f>MIN(H6608,FARMER_HRS)</f>
        <v>720</v>
      </c>
      <c r="J6608" s="5">
        <f>MAX(0,H6608-FARMER_HRS)</f>
        <v>1756.8508703400016</v>
      </c>
      <c r="K6608" s="2">
        <f>I6608*FARMER_RATE+J6608*TEMP_WORKER_RATE</f>
        <v>55500.883165625026</v>
      </c>
      <c r="L6608" s="2">
        <f>A6608*PRICE_TOM+B6608*PRICE_CAR+C6608*PRICE_MES</f>
        <v>96982</v>
      </c>
      <c r="M6608" s="2">
        <f>A6608*FERT_BED_TOM+B6608*FERT_BED_CAR+C6608*FERT_BED_MES</f>
        <v>11000</v>
      </c>
      <c r="N6608" s="6">
        <f>IF(AND(D6608&lt;=TOTAL_BEDS,J6608&lt;=TEMP_WORKER_MAX*TEMP_WORKER_HRS),1,0)</f>
        <v>1</v>
      </c>
      <c r="O6608" s="2">
        <f>L6608-M6608-K6608-FIXED_COSTS</f>
        <v>10481.116834374974</v>
      </c>
      <c r="P6608" s="2">
        <f>IF(N6608=1,O6608,"")</f>
        <v>10481.116834374974</v>
      </c>
    </row>
    <row r="6609">
      <c r="A6609" s="6">
        <v>10</v>
      </c>
      <c r="B6609" s="6">
        <v>3</v>
      </c>
      <c r="C6609" s="6">
        <v>2</v>
      </c>
      <c r="D6609" s="6">
        <f>A6609+B6609+C6609</f>
        <v>15</v>
      </c>
      <c r="E6609" s="5">
        <f>IF(A6609=0,0,A6609*LABOR_HRS_WK_TOM*SEASON_WEEKS*(1+DIM_PCT_TOM)^A6609)</f>
        <v>2334.3682140900019</v>
      </c>
      <c r="F6609" s="5">
        <f>IF(B6609=0,0,B6609*LABOR_HRS_WK_CAR*SEASON_WEEKS*(1+DIM_PCT_CAR)^B6609)</f>
        <v>96.920156249999962</v>
      </c>
      <c r="G6609" s="5">
        <f>IF(C6609=0,0,C6609*LABOR_HRS_WK_MES*SEASON_WEEKS*(1+DIM_PCT_MES)^C6609)</f>
        <v>92.2640625</v>
      </c>
      <c r="H6609" s="5">
        <f>E6609+F6609+G6609</f>
        <v>2523.5524328400015</v>
      </c>
      <c r="I6609" s="5">
        <f>MIN(H6609,FARMER_HRS)</f>
        <v>720</v>
      </c>
      <c r="J6609" s="5">
        <f>MAX(0,H6609-FARMER_HRS)</f>
        <v>1803.5524328400015</v>
      </c>
      <c r="K6609" s="2">
        <f>I6609*FARMER_RATE+J6609*TEMP_WORKER_RATE</f>
        <v>56311.674181250026</v>
      </c>
      <c r="L6609" s="2">
        <f>A6609*PRICE_TOM+B6609*PRICE_CAR+C6609*PRICE_MES</f>
        <v>99682</v>
      </c>
      <c r="M6609" s="2">
        <f>A6609*FERT_BED_TOM+B6609*FERT_BED_CAR+C6609*FERT_BED_MES</f>
        <v>11880</v>
      </c>
      <c r="N6609" s="6">
        <f>IF(AND(D6609&lt;=TOTAL_BEDS,J6609&lt;=TEMP_WORKER_MAX*TEMP_WORKER_HRS),1,0)</f>
        <v>1</v>
      </c>
      <c r="O6609" s="2">
        <f>L6609-M6609-K6609-FIXED_COSTS</f>
        <v>11490.325818749974</v>
      </c>
      <c r="P6609" s="2">
        <f>IF(N6609=1,O6609,"")</f>
        <v>11490.325818749974</v>
      </c>
    </row>
    <row r="6610">
      <c r="A6610" s="6">
        <v>10</v>
      </c>
      <c r="B6610" s="6">
        <v>3</v>
      </c>
      <c r="C6610" s="6">
        <v>3</v>
      </c>
      <c r="D6610" s="6">
        <f>A6610+B6610+C6610</f>
        <v>16</v>
      </c>
      <c r="E6610" s="5">
        <f>IF(A6610=0,0,A6610*LABOR_HRS_WK_TOM*SEASON_WEEKS*(1+DIM_PCT_TOM)^A6610)</f>
        <v>2334.3682140900019</v>
      </c>
      <c r="F6610" s="5">
        <f>IF(B6610=0,0,B6610*LABOR_HRS_WK_CAR*SEASON_WEEKS*(1+DIM_PCT_CAR)^B6610)</f>
        <v>96.920156249999962</v>
      </c>
      <c r="G6610" s="5">
        <f>IF(C6610=0,0,C6610*LABOR_HRS_WK_MES*SEASON_WEEKS*(1+DIM_PCT_MES)^C6610)</f>
        <v>140.12604492187498</v>
      </c>
      <c r="H6610" s="5">
        <f>E6610+F6610+G6610</f>
        <v>2571.4144152618765</v>
      </c>
      <c r="I6610" s="5">
        <f>MIN(H6610,FARMER_HRS)</f>
        <v>720</v>
      </c>
      <c r="J6610" s="5">
        <f>MAX(0,H6610-FARMER_HRS)</f>
        <v>1851.4144152618765</v>
      </c>
      <c r="K6610" s="2">
        <f>I6610*FARMER_RATE+J6610*TEMP_WORKER_RATE</f>
        <v>57142.611376074245</v>
      </c>
      <c r="L6610" s="2">
        <f>A6610*PRICE_TOM+B6610*PRICE_CAR+C6610*PRICE_MES</f>
        <v>102382</v>
      </c>
      <c r="M6610" s="2">
        <f>A6610*FERT_BED_TOM+B6610*FERT_BED_CAR+C6610*FERT_BED_MES</f>
        <v>12760</v>
      </c>
      <c r="N6610" s="6">
        <f>IF(AND(D6610&lt;=TOTAL_BEDS,J6610&lt;=TEMP_WORKER_MAX*TEMP_WORKER_HRS),1,0)</f>
        <v>1</v>
      </c>
      <c r="O6610" s="2">
        <f>L6610-M6610-K6610-FIXED_COSTS</f>
        <v>12479.388623925755</v>
      </c>
      <c r="P6610" s="2">
        <f>IF(N6610=1,O6610,"")</f>
        <v>12479.388623925755</v>
      </c>
    </row>
    <row r="6611">
      <c r="A6611" s="6">
        <v>10</v>
      </c>
      <c r="B6611" s="6">
        <v>3</v>
      </c>
      <c r="C6611" s="6">
        <v>4</v>
      </c>
      <c r="D6611" s="6">
        <f>A6611+B6611+C6611</f>
        <v>17</v>
      </c>
      <c r="E6611" s="5">
        <f>IF(A6611=0,0,A6611*LABOR_HRS_WK_TOM*SEASON_WEEKS*(1+DIM_PCT_TOM)^A6611)</f>
        <v>2334.3682140900019</v>
      </c>
      <c r="F6611" s="5">
        <f>IF(B6611=0,0,B6611*LABOR_HRS_WK_CAR*SEASON_WEEKS*(1+DIM_PCT_CAR)^B6611)</f>
        <v>96.920156249999962</v>
      </c>
      <c r="G6611" s="5">
        <f>IF(C6611=0,0,C6611*LABOR_HRS_WK_MES*SEASON_WEEKS*(1+DIM_PCT_MES)^C6611)</f>
        <v>189.17016064453119</v>
      </c>
      <c r="H6611" s="5">
        <f>E6611+F6611+G6611</f>
        <v>2620.4585309845329</v>
      </c>
      <c r="I6611" s="5">
        <f>MIN(H6611,FARMER_HRS)</f>
        <v>720</v>
      </c>
      <c r="J6611" s="5">
        <f>MAX(0,H6611-FARMER_HRS)</f>
        <v>1900.4585309845329</v>
      </c>
      <c r="K6611" s="2">
        <f>I6611*FARMER_RATE+J6611*TEMP_WORKER_RATE</f>
        <v>57994.071718481471</v>
      </c>
      <c r="L6611" s="2">
        <f>A6611*PRICE_TOM+B6611*PRICE_CAR+C6611*PRICE_MES</f>
        <v>105082</v>
      </c>
      <c r="M6611" s="2">
        <f>A6611*FERT_BED_TOM+B6611*FERT_BED_CAR+C6611*FERT_BED_MES</f>
        <v>13640</v>
      </c>
      <c r="N6611" s="6">
        <f>IF(AND(D6611&lt;=TOTAL_BEDS,J6611&lt;=TEMP_WORKER_MAX*TEMP_WORKER_HRS),1,0)</f>
        <v>1</v>
      </c>
      <c r="O6611" s="2">
        <f>L6611-M6611-K6611-FIXED_COSTS</f>
        <v>13447.928281518529</v>
      </c>
      <c r="P6611" s="2">
        <f>IF(N6611=1,O6611,"")</f>
        <v>13447.928281518529</v>
      </c>
    </row>
    <row r="6612">
      <c r="A6612" s="6">
        <v>10</v>
      </c>
      <c r="B6612" s="6">
        <v>3</v>
      </c>
      <c r="C6612" s="6">
        <v>5</v>
      </c>
      <c r="D6612" s="6">
        <f>A6612+B6612+C6612</f>
        <v>18</v>
      </c>
      <c r="E6612" s="5">
        <f>IF(A6612=0,0,A6612*LABOR_HRS_WK_TOM*SEASON_WEEKS*(1+DIM_PCT_TOM)^A6612)</f>
        <v>2334.3682140900019</v>
      </c>
      <c r="F6612" s="5">
        <f>IF(B6612=0,0,B6612*LABOR_HRS_WK_CAR*SEASON_WEEKS*(1+DIM_PCT_CAR)^B6612)</f>
        <v>96.920156249999962</v>
      </c>
      <c r="G6612" s="5">
        <f>IF(C6612=0,0,C6612*LABOR_HRS_WK_MES*SEASON_WEEKS*(1+DIM_PCT_MES)^C6612)</f>
        <v>239.41848456573481</v>
      </c>
      <c r="H6612" s="5">
        <f>E6612+F6612+G6612</f>
        <v>2670.7068549057362</v>
      </c>
      <c r="I6612" s="5">
        <f>MIN(H6612,FARMER_HRS)</f>
        <v>720</v>
      </c>
      <c r="J6612" s="5">
        <f>MAX(0,H6612-FARMER_HRS)</f>
        <v>1950.7068549057362</v>
      </c>
      <c r="K6612" s="2">
        <f>I6612*FARMER_RATE+J6612*TEMP_WORKER_RATE</f>
        <v>58866.438453224589</v>
      </c>
      <c r="L6612" s="2">
        <f>A6612*PRICE_TOM+B6612*PRICE_CAR+C6612*PRICE_MES</f>
        <v>107782</v>
      </c>
      <c r="M6612" s="2">
        <f>A6612*FERT_BED_TOM+B6612*FERT_BED_CAR+C6612*FERT_BED_MES</f>
        <v>14520</v>
      </c>
      <c r="N6612" s="6">
        <f>IF(AND(D6612&lt;=TOTAL_BEDS,J6612&lt;=TEMP_WORKER_MAX*TEMP_WORKER_HRS),1,0)</f>
        <v>1</v>
      </c>
      <c r="O6612" s="2">
        <f>L6612-M6612-K6612-FIXED_COSTS</f>
        <v>14395.561546775411</v>
      </c>
      <c r="P6612" s="2">
        <f>IF(N6612=1,O6612,"")</f>
        <v>14395.561546775411</v>
      </c>
    </row>
    <row r="6613">
      <c r="A6613" s="6">
        <v>10</v>
      </c>
      <c r="B6613" s="6">
        <v>3</v>
      </c>
      <c r="C6613" s="6">
        <v>6</v>
      </c>
      <c r="D6613" s="6">
        <f>A6613+B6613+C6613</f>
        <v>19</v>
      </c>
      <c r="E6613" s="5">
        <f>IF(A6613=0,0,A6613*LABOR_HRS_WK_TOM*SEASON_WEEKS*(1+DIM_PCT_TOM)^A6613)</f>
        <v>2334.3682140900019</v>
      </c>
      <c r="F6613" s="5">
        <f>IF(B6613=0,0,B6613*LABOR_HRS_WK_CAR*SEASON_WEEKS*(1+DIM_PCT_CAR)^B6613)</f>
        <v>96.920156249999962</v>
      </c>
      <c r="G6613" s="5">
        <f>IF(C6613=0,0,C6613*LABOR_HRS_WK_MES*SEASON_WEEKS*(1+DIM_PCT_MES)^C6613)</f>
        <v>290.89345874736773</v>
      </c>
      <c r="H6613" s="5">
        <f>E6613+F6613+G6613</f>
        <v>2722.1818290873694</v>
      </c>
      <c r="I6613" s="5">
        <f>MIN(H6613,FARMER_HRS)</f>
        <v>720</v>
      </c>
      <c r="J6613" s="5">
        <f>MAX(0,H6613-FARMER_HRS)</f>
        <v>2002.1818290873694</v>
      </c>
      <c r="K6613" s="2">
        <f>I6613*FARMER_RATE+J6613*TEMP_WORKER_RATE</f>
        <v>59760.101199433491</v>
      </c>
      <c r="L6613" s="2">
        <f>A6613*PRICE_TOM+B6613*PRICE_CAR+C6613*PRICE_MES</f>
        <v>110482</v>
      </c>
      <c r="M6613" s="2">
        <f>A6613*FERT_BED_TOM+B6613*FERT_BED_CAR+C6613*FERT_BED_MES</f>
        <v>15400</v>
      </c>
      <c r="N6613" s="6">
        <f>IF(AND(D6613&lt;=TOTAL_BEDS,J6613&lt;=TEMP_WORKER_MAX*TEMP_WORKER_HRS),1,0)</f>
        <v>1</v>
      </c>
      <c r="O6613" s="2">
        <f>L6613-M6613-K6613-FIXED_COSTS</f>
        <v>15321.898800566509</v>
      </c>
      <c r="P6613" s="2">
        <f>IF(N6613=1,O6613,"")</f>
        <v>15321.898800566509</v>
      </c>
    </row>
    <row r="6614">
      <c r="A6614" s="6">
        <v>10</v>
      </c>
      <c r="B6614" s="6">
        <v>3</v>
      </c>
      <c r="C6614" s="6">
        <v>7</v>
      </c>
      <c r="D6614" s="6">
        <f>A6614+B6614+C6614</f>
        <v>20</v>
      </c>
      <c r="E6614" s="5">
        <f>IF(A6614=0,0,A6614*LABOR_HRS_WK_TOM*SEASON_WEEKS*(1+DIM_PCT_TOM)^A6614)</f>
        <v>2334.3682140900019</v>
      </c>
      <c r="F6614" s="5">
        <f>IF(B6614=0,0,B6614*LABOR_HRS_WK_CAR*SEASON_WEEKS*(1+DIM_PCT_CAR)^B6614)</f>
        <v>96.920156249999962</v>
      </c>
      <c r="G6614" s="5">
        <f>IF(C6614=0,0,C6614*LABOR_HRS_WK_MES*SEASON_WEEKS*(1+DIM_PCT_MES)^C6614)</f>
        <v>343.61789814532818</v>
      </c>
      <c r="H6614" s="5">
        <f>E6614+F6614+G6614</f>
        <v>2774.9062684853297</v>
      </c>
      <c r="I6614" s="5">
        <f>MIN(H6614,FARMER_HRS)</f>
        <v>720</v>
      </c>
      <c r="J6614" s="5">
        <f>MAX(0,H6614-FARMER_HRS)</f>
        <v>2054.9062684853297</v>
      </c>
      <c r="K6614" s="2">
        <f>I6614*FARMER_RATE+J6614*TEMP_WORKER_RATE</f>
        <v>60675.456050092529</v>
      </c>
      <c r="L6614" s="2">
        <f>A6614*PRICE_TOM+B6614*PRICE_CAR+C6614*PRICE_MES</f>
        <v>113182</v>
      </c>
      <c r="M6614" s="2">
        <f>A6614*FERT_BED_TOM+B6614*FERT_BED_CAR+C6614*FERT_BED_MES</f>
        <v>16280</v>
      </c>
      <c r="N6614" s="6">
        <f>IF(AND(D6614&lt;=TOTAL_BEDS,J6614&lt;=TEMP_WORKER_MAX*TEMP_WORKER_HRS),1,0)</f>
        <v>1</v>
      </c>
      <c r="O6614" s="2">
        <f>L6614-M6614-K6614-FIXED_COSTS</f>
        <v>16226.543949907471</v>
      </c>
      <c r="P6614" s="2">
        <f>IF(N6614=1,O6614,"")</f>
        <v>16226.543949907471</v>
      </c>
    </row>
    <row r="6615">
      <c r="A6615" s="6">
        <v>10</v>
      </c>
      <c r="B6615" s="6">
        <v>3</v>
      </c>
      <c r="C6615" s="6">
        <v>8</v>
      </c>
      <c r="D6615" s="6">
        <f>A6615+B6615+C6615</f>
        <v>21</v>
      </c>
      <c r="E6615" s="5">
        <f>IF(A6615=0,0,A6615*LABOR_HRS_WK_TOM*SEASON_WEEKS*(1+DIM_PCT_TOM)^A6615)</f>
        <v>2334.3682140900019</v>
      </c>
      <c r="F6615" s="5">
        <f>IF(B6615=0,0,B6615*LABOR_HRS_WK_CAR*SEASON_WEEKS*(1+DIM_PCT_CAR)^B6615)</f>
        <v>96.920156249999962</v>
      </c>
      <c r="G6615" s="5">
        <f>IF(C6615=0,0,C6615*LABOR_HRS_WK_MES*SEASON_WEEKS*(1+DIM_PCT_MES)^C6615)</f>
        <v>397.61499642530833</v>
      </c>
      <c r="H6615" s="5">
        <f>E6615+F6615+G6615</f>
        <v>2828.90336676531</v>
      </c>
      <c r="I6615" s="5">
        <f>MIN(H6615,FARMER_HRS)</f>
        <v>720</v>
      </c>
      <c r="J6615" s="5">
        <f>MAX(0,H6615-FARMER_HRS)</f>
        <v>2108.90336676531</v>
      </c>
      <c r="K6615" s="2">
        <f>I6615*FARMER_RATE+J6615*TEMP_WORKER_RATE</f>
        <v>61612.905673008849</v>
      </c>
      <c r="L6615" s="2">
        <f>A6615*PRICE_TOM+B6615*PRICE_CAR+C6615*PRICE_MES</f>
        <v>115882</v>
      </c>
      <c r="M6615" s="2">
        <f>A6615*FERT_BED_TOM+B6615*FERT_BED_CAR+C6615*FERT_BED_MES</f>
        <v>17160</v>
      </c>
      <c r="N6615" s="6">
        <f>IF(AND(D6615&lt;=TOTAL_BEDS,J6615&lt;=TEMP_WORKER_MAX*TEMP_WORKER_HRS),1,0)</f>
        <v>1</v>
      </c>
      <c r="O6615" s="2">
        <f>L6615-M6615-K6615-FIXED_COSTS</f>
        <v>17109.094326991151</v>
      </c>
      <c r="P6615" s="2">
        <f>IF(N6615=1,O6615,"")</f>
        <v>17109.094326991151</v>
      </c>
    </row>
    <row r="6616">
      <c r="A6616" s="6">
        <v>10</v>
      </c>
      <c r="B6616" s="6">
        <v>3</v>
      </c>
      <c r="C6616" s="6">
        <v>9</v>
      </c>
      <c r="D6616" s="6">
        <f>A6616+B6616+C6616</f>
        <v>22</v>
      </c>
      <c r="E6616" s="5">
        <f>IF(A6616=0,0,A6616*LABOR_HRS_WK_TOM*SEASON_WEEKS*(1+DIM_PCT_TOM)^A6616)</f>
        <v>2334.3682140900019</v>
      </c>
      <c r="F6616" s="5">
        <f>IF(B6616=0,0,B6616*LABOR_HRS_WK_CAR*SEASON_WEEKS*(1+DIM_PCT_CAR)^B6616)</f>
        <v>96.920156249999962</v>
      </c>
      <c r="G6616" s="5">
        <f>IF(C6616=0,0,C6616*LABOR_HRS_WK_MES*SEASON_WEEKS*(1+DIM_PCT_MES)^C6616)</f>
        <v>452.90833186570273</v>
      </c>
      <c r="H6616" s="5">
        <f>E6616+F6616+G6616</f>
        <v>2884.1967022057042</v>
      </c>
      <c r="I6616" s="5">
        <f>MIN(H6616,FARMER_HRS)</f>
        <v>720</v>
      </c>
      <c r="J6616" s="5">
        <f>MAX(0,H6616-FARMER_HRS)</f>
        <v>2164.1967022057042</v>
      </c>
      <c r="K6616" s="2">
        <f>I6616*FARMER_RATE+J6616*TEMP_WORKER_RATE</f>
        <v>62572.859413293474</v>
      </c>
      <c r="L6616" s="2">
        <f>A6616*PRICE_TOM+B6616*PRICE_CAR+C6616*PRICE_MES</f>
        <v>118582</v>
      </c>
      <c r="M6616" s="2">
        <f>A6616*FERT_BED_TOM+B6616*FERT_BED_CAR+C6616*FERT_BED_MES</f>
        <v>18040</v>
      </c>
      <c r="N6616" s="6">
        <f>IF(AND(D6616&lt;=TOTAL_BEDS,J6616&lt;=TEMP_WORKER_MAX*TEMP_WORKER_HRS),1,0)</f>
        <v>1</v>
      </c>
      <c r="O6616" s="2">
        <f>L6616-M6616-K6616-FIXED_COSTS</f>
        <v>17969.140586706526</v>
      </c>
      <c r="P6616" s="2">
        <f>IF(N6616=1,O6616,"")</f>
        <v>17969.140586706526</v>
      </c>
    </row>
    <row r="6617">
      <c r="A6617" s="6">
        <v>10</v>
      </c>
      <c r="B6617" s="6">
        <v>3</v>
      </c>
      <c r="C6617" s="6">
        <v>10</v>
      </c>
      <c r="D6617" s="6">
        <f>A6617+B6617+C6617</f>
        <v>23</v>
      </c>
      <c r="E6617" s="5">
        <f>IF(A6617=0,0,A6617*LABOR_HRS_WK_TOM*SEASON_WEEKS*(1+DIM_PCT_TOM)^A6617)</f>
        <v>2334.3682140900019</v>
      </c>
      <c r="F6617" s="5">
        <f>IF(B6617=0,0,B6617*LABOR_HRS_WK_CAR*SEASON_WEEKS*(1+DIM_PCT_CAR)^B6617)</f>
        <v>96.920156249999962</v>
      </c>
      <c r="G6617" s="5">
        <f>IF(C6617=0,0,C6617*LABOR_HRS_WK_MES*SEASON_WEEKS*(1+DIM_PCT_MES)^C6617)</f>
        <v>509.52187334891551</v>
      </c>
      <c r="H6617" s="5">
        <f>E6617+F6617+G6617</f>
        <v>2940.8102436889171</v>
      </c>
      <c r="I6617" s="5">
        <f>MIN(H6617,FARMER_HRS)</f>
        <v>720</v>
      </c>
      <c r="J6617" s="5">
        <f>MAX(0,H6617-FARMER_HRS)</f>
        <v>2220.8102436889171</v>
      </c>
      <c r="K6617" s="2">
        <f>I6617*FARMER_RATE+J6617*TEMP_WORKER_RATE</f>
        <v>63555.733397377029</v>
      </c>
      <c r="L6617" s="2">
        <f>A6617*PRICE_TOM+B6617*PRICE_CAR+C6617*PRICE_MES</f>
        <v>121282</v>
      </c>
      <c r="M6617" s="2">
        <f>A6617*FERT_BED_TOM+B6617*FERT_BED_CAR+C6617*FERT_BED_MES</f>
        <v>18920</v>
      </c>
      <c r="N6617" s="6">
        <f>IF(AND(D6617&lt;=TOTAL_BEDS,J6617&lt;=TEMP_WORKER_MAX*TEMP_WORKER_HRS),1,0)</f>
        <v>1</v>
      </c>
      <c r="O6617" s="2">
        <f>L6617-M6617-K6617-FIXED_COSTS</f>
        <v>18806.266602622971</v>
      </c>
      <c r="P6617" s="2">
        <f>IF(N6617=1,O6617,"")</f>
        <v>18806.266602622971</v>
      </c>
    </row>
    <row r="6618">
      <c r="A6618" s="6">
        <v>10</v>
      </c>
      <c r="B6618" s="6">
        <v>3</v>
      </c>
      <c r="C6618" s="6">
        <v>11</v>
      </c>
      <c r="D6618" s="6">
        <f>A6618+B6618+C6618</f>
        <v>24</v>
      </c>
      <c r="E6618" s="5">
        <f>IF(A6618=0,0,A6618*LABOR_HRS_WK_TOM*SEASON_WEEKS*(1+DIM_PCT_TOM)^A6618)</f>
        <v>2334.3682140900019</v>
      </c>
      <c r="F6618" s="5">
        <f>IF(B6618=0,0,B6618*LABOR_HRS_WK_CAR*SEASON_WEEKS*(1+DIM_PCT_CAR)^B6618)</f>
        <v>96.920156249999962</v>
      </c>
      <c r="G6618" s="5">
        <f>IF(C6618=0,0,C6618*LABOR_HRS_WK_MES*SEASON_WEEKS*(1+DIM_PCT_MES)^C6618)</f>
        <v>567.47998644235463</v>
      </c>
      <c r="H6618" s="5">
        <f>E6618+F6618+G6618</f>
        <v>2998.768356782356</v>
      </c>
      <c r="I6618" s="5">
        <f>MIN(H6618,FARMER_HRS)</f>
        <v>720</v>
      </c>
      <c r="J6618" s="5">
        <f>MAX(0,H6618-FARMER_HRS)</f>
        <v>2278.768356782356</v>
      </c>
      <c r="K6618" s="2">
        <f>I6618*FARMER_RATE+J6618*TEMP_WORKER_RATE</f>
        <v>64561.950638582566</v>
      </c>
      <c r="L6618" s="2">
        <f>A6618*PRICE_TOM+B6618*PRICE_CAR+C6618*PRICE_MES</f>
        <v>123982</v>
      </c>
      <c r="M6618" s="2">
        <f>A6618*FERT_BED_TOM+B6618*FERT_BED_CAR+C6618*FERT_BED_MES</f>
        <v>19800</v>
      </c>
      <c r="N6618" s="6">
        <f>IF(AND(D6618&lt;=TOTAL_BEDS,J6618&lt;=TEMP_WORKER_MAX*TEMP_WORKER_HRS),1,0)</f>
        <v>1</v>
      </c>
      <c r="O6618" s="2">
        <f>L6618-M6618-K6618-FIXED_COSTS</f>
        <v>19620.049361417434</v>
      </c>
      <c r="P6618" s="2">
        <f>IF(N6618=1,O6618,"")</f>
        <v>19620.049361417434</v>
      </c>
    </row>
    <row r="6619">
      <c r="A6619" s="6">
        <v>10</v>
      </c>
      <c r="B6619" s="6">
        <v>3</v>
      </c>
      <c r="C6619" s="6">
        <v>12</v>
      </c>
      <c r="D6619" s="6">
        <f>A6619+B6619+C6619</f>
        <v>25</v>
      </c>
      <c r="E6619" s="5">
        <f>IF(A6619=0,0,A6619*LABOR_HRS_WK_TOM*SEASON_WEEKS*(1+DIM_PCT_TOM)^A6619)</f>
        <v>2334.3682140900019</v>
      </c>
      <c r="F6619" s="5">
        <f>IF(B6619=0,0,B6619*LABOR_HRS_WK_CAR*SEASON_WEEKS*(1+DIM_PCT_CAR)^B6619)</f>
        <v>96.920156249999962</v>
      </c>
      <c r="G6619" s="5">
        <f>IF(C6619=0,0,C6619*LABOR_HRS_WK_MES*SEASON_WEEKS*(1+DIM_PCT_MES)^C6619)</f>
        <v>626.807439570419</v>
      </c>
      <c r="H6619" s="5">
        <f>E6619+F6619+G6619</f>
        <v>3058.0958099104205</v>
      </c>
      <c r="I6619" s="5">
        <f>MIN(H6619,FARMER_HRS)</f>
        <v>720</v>
      </c>
      <c r="J6619" s="5">
        <f>MAX(0,H6619-FARMER_HRS)</f>
        <v>2338.0958099104205</v>
      </c>
      <c r="K6619" s="2">
        <f>I6619*FARMER_RATE+J6619*TEMP_WORKER_RATE</f>
        <v>65591.941144278127</v>
      </c>
      <c r="L6619" s="2">
        <f>A6619*PRICE_TOM+B6619*PRICE_CAR+C6619*PRICE_MES</f>
        <v>126682</v>
      </c>
      <c r="M6619" s="2">
        <f>A6619*FERT_BED_TOM+B6619*FERT_BED_CAR+C6619*FERT_BED_MES</f>
        <v>20680</v>
      </c>
      <c r="N6619" s="6">
        <f>IF(AND(D6619&lt;=TOTAL_BEDS,J6619&lt;=TEMP_WORKER_MAX*TEMP_WORKER_HRS),1,0)</f>
        <v>1</v>
      </c>
      <c r="O6619" s="2">
        <f>L6619-M6619-K6619-FIXED_COSTS</f>
        <v>20410.058855721873</v>
      </c>
      <c r="P6619" s="2">
        <f>IF(N6619=1,O6619,"")</f>
        <v>20410.058855721873</v>
      </c>
    </row>
    <row r="6620">
      <c r="A6620" s="6">
        <v>10</v>
      </c>
      <c r="B6620" s="6">
        <v>3</v>
      </c>
      <c r="C6620" s="6">
        <v>13</v>
      </c>
      <c r="D6620" s="6">
        <f>A6620+B6620+C6620</f>
        <v>26</v>
      </c>
      <c r="E6620" s="5">
        <f>IF(A6620=0,0,A6620*LABOR_HRS_WK_TOM*SEASON_WEEKS*(1+DIM_PCT_TOM)^A6620)</f>
        <v>2334.3682140900019</v>
      </c>
      <c r="F6620" s="5">
        <f>IF(B6620=0,0,B6620*LABOR_HRS_WK_CAR*SEASON_WEEKS*(1+DIM_PCT_CAR)^B6620)</f>
        <v>96.920156249999962</v>
      </c>
      <c r="G6620" s="5">
        <f>IF(C6620=0,0,C6620*LABOR_HRS_WK_MES*SEASON_WEEKS*(1+DIM_PCT_MES)^C6620)</f>
        <v>687.52941027880331</v>
      </c>
      <c r="H6620" s="5">
        <f>E6620+F6620+G6620</f>
        <v>3118.817780618805</v>
      </c>
      <c r="I6620" s="5">
        <f>MIN(H6620,FARMER_HRS)</f>
        <v>720</v>
      </c>
      <c r="J6620" s="5">
        <f>MAX(0,H6620-FARMER_HRS)</f>
        <v>2398.817780618805</v>
      </c>
      <c r="K6620" s="2">
        <f>I6620*FARMER_RATE+J6620*TEMP_WORKER_RATE</f>
        <v>66646.142024632034</v>
      </c>
      <c r="L6620" s="2">
        <f>A6620*PRICE_TOM+B6620*PRICE_CAR+C6620*PRICE_MES</f>
        <v>129382</v>
      </c>
      <c r="M6620" s="2">
        <f>A6620*FERT_BED_TOM+B6620*FERT_BED_CAR+C6620*FERT_BED_MES</f>
        <v>21560</v>
      </c>
      <c r="N6620" s="6">
        <f>IF(AND(D6620&lt;=TOTAL_BEDS,J6620&lt;=TEMP_WORKER_MAX*TEMP_WORKER_HRS),1,0)</f>
        <v>1</v>
      </c>
      <c r="O6620" s="2">
        <f>L6620-M6620-K6620-FIXED_COSTS</f>
        <v>21175.857975367966</v>
      </c>
      <c r="P6620" s="2">
        <f>IF(N6620=1,O6620,"")</f>
        <v>21175.857975367966</v>
      </c>
    </row>
    <row r="6621">
      <c r="A6621" s="6">
        <v>10</v>
      </c>
      <c r="B6621" s="6">
        <v>3</v>
      </c>
      <c r="C6621" s="6">
        <v>14</v>
      </c>
      <c r="D6621" s="6">
        <f>A6621+B6621+C6621</f>
        <v>27</v>
      </c>
      <c r="E6621" s="5">
        <f>IF(A6621=0,0,A6621*LABOR_HRS_WK_TOM*SEASON_WEEKS*(1+DIM_PCT_TOM)^A6621)</f>
        <v>2334.3682140900019</v>
      </c>
      <c r="F6621" s="5">
        <f>IF(B6621=0,0,B6621*LABOR_HRS_WK_CAR*SEASON_WEEKS*(1+DIM_PCT_CAR)^B6621)</f>
        <v>96.920156249999962</v>
      </c>
      <c r="G6621" s="5">
        <f>IF(C6621=0,0,C6621*LABOR_HRS_WK_MES*SEASON_WEEKS*(1+DIM_PCT_MES)^C6621)</f>
        <v>749.67149159246435</v>
      </c>
      <c r="H6621" s="5">
        <f>E6621+F6621+G6621</f>
        <v>3180.9598619324661</v>
      </c>
      <c r="I6621" s="5">
        <f>MIN(H6621,FARMER_HRS)</f>
        <v>720</v>
      </c>
      <c r="J6621" s="5">
        <f>MAX(0,H6621-FARMER_HRS)</f>
        <v>2460.9598619324661</v>
      </c>
      <c r="K6621" s="2">
        <f>I6621*FARMER_RATE+J6621*TEMP_WORKER_RATE</f>
        <v>67724.9976029942</v>
      </c>
      <c r="L6621" s="2">
        <f>A6621*PRICE_TOM+B6621*PRICE_CAR+C6621*PRICE_MES</f>
        <v>132082</v>
      </c>
      <c r="M6621" s="2">
        <f>A6621*FERT_BED_TOM+B6621*FERT_BED_CAR+C6621*FERT_BED_MES</f>
        <v>22440</v>
      </c>
      <c r="N6621" s="6">
        <f>IF(AND(D6621&lt;=TOTAL_BEDS,J6621&lt;=TEMP_WORKER_MAX*TEMP_WORKER_HRS),1,0)</f>
        <v>1</v>
      </c>
      <c r="O6621" s="2">
        <f>L6621-M6621-K6621-FIXED_COSTS</f>
        <v>21917.002397005796</v>
      </c>
      <c r="P6621" s="2">
        <f>IF(N6621=1,O6621,"")</f>
        <v>21917.002397005796</v>
      </c>
    </row>
    <row r="6622">
      <c r="A6622" s="6">
        <v>10</v>
      </c>
      <c r="B6622" s="6">
        <v>3</v>
      </c>
      <c r="C6622" s="6">
        <v>15</v>
      </c>
      <c r="D6622" s="6">
        <f>A6622+B6622+C6622</f>
        <v>28</v>
      </c>
      <c r="E6622" s="5">
        <f>IF(A6622=0,0,A6622*LABOR_HRS_WK_TOM*SEASON_WEEKS*(1+DIM_PCT_TOM)^A6622)</f>
        <v>2334.3682140900019</v>
      </c>
      <c r="F6622" s="5">
        <f>IF(B6622=0,0,B6622*LABOR_HRS_WK_CAR*SEASON_WEEKS*(1+DIM_PCT_CAR)^B6622)</f>
        <v>96.920156249999962</v>
      </c>
      <c r="G6622" s="5">
        <f>IF(C6622=0,0,C6622*LABOR_HRS_WK_MES*SEASON_WEEKS*(1+DIM_PCT_MES)^C6622)</f>
        <v>813.25969846861074</v>
      </c>
      <c r="H6622" s="5">
        <f>E6622+F6622+G6622</f>
        <v>3244.5480688086122</v>
      </c>
      <c r="I6622" s="5">
        <f>MIN(H6622,FARMER_HRS)</f>
        <v>720</v>
      </c>
      <c r="J6622" s="5">
        <f>MAX(0,H6622-FARMER_HRS)</f>
        <v>2524.5480688086122</v>
      </c>
      <c r="K6622" s="2">
        <f>I6622*FARMER_RATE+J6622*TEMP_WORKER_RATE</f>
        <v>68828.9595279273</v>
      </c>
      <c r="L6622" s="2">
        <f>A6622*PRICE_TOM+B6622*PRICE_CAR+C6622*PRICE_MES</f>
        <v>134782</v>
      </c>
      <c r="M6622" s="2">
        <f>A6622*FERT_BED_TOM+B6622*FERT_BED_CAR+C6622*FERT_BED_MES</f>
        <v>23320</v>
      </c>
      <c r="N6622" s="6">
        <f>IF(AND(D6622&lt;=TOTAL_BEDS,J6622&lt;=TEMP_WORKER_MAX*TEMP_WORKER_HRS),1,0)</f>
        <v>1</v>
      </c>
      <c r="O6622" s="2">
        <f>L6622-M6622-K6622-FIXED_COSTS</f>
        <v>22633.040472072695</v>
      </c>
      <c r="P6622" s="2">
        <f>IF(N6622=1,O6622,"")</f>
        <v>22633.040472072695</v>
      </c>
    </row>
    <row r="6623">
      <c r="A6623" s="6">
        <v>10</v>
      </c>
      <c r="B6623" s="6">
        <v>3</v>
      </c>
      <c r="C6623" s="6">
        <v>16</v>
      </c>
      <c r="D6623" s="6">
        <f>A6623+B6623+C6623</f>
        <v>29</v>
      </c>
      <c r="E6623" s="5">
        <f>IF(A6623=0,0,A6623*LABOR_HRS_WK_TOM*SEASON_WEEKS*(1+DIM_PCT_TOM)^A6623)</f>
        <v>2334.3682140900019</v>
      </c>
      <c r="F6623" s="5">
        <f>IF(B6623=0,0,B6623*LABOR_HRS_WK_CAR*SEASON_WEEKS*(1+DIM_PCT_CAR)^B6623)</f>
        <v>96.920156249999962</v>
      </c>
      <c r="G6623" s="5">
        <f>IF(C6623=0,0,C6623*LABOR_HRS_WK_MES*SEASON_WEEKS*(1+DIM_PCT_MES)^C6623)</f>
        <v>878.32047434609967</v>
      </c>
      <c r="H6623" s="5">
        <f>E6623+F6623+G6623</f>
        <v>3309.6088446861013</v>
      </c>
      <c r="I6623" s="5">
        <f>MIN(H6623,FARMER_HRS)</f>
        <v>720</v>
      </c>
      <c r="J6623" s="5">
        <f>MAX(0,H6623-FARMER_HRS)</f>
        <v>2589.6088446861013</v>
      </c>
      <c r="K6623" s="2">
        <f>I6623*FARMER_RATE+J6623*TEMP_WORKER_RATE</f>
        <v>69958.486886911473</v>
      </c>
      <c r="L6623" s="2">
        <f>A6623*PRICE_TOM+B6623*PRICE_CAR+C6623*PRICE_MES</f>
        <v>137482</v>
      </c>
      <c r="M6623" s="2">
        <f>A6623*FERT_BED_TOM+B6623*FERT_BED_CAR+C6623*FERT_BED_MES</f>
        <v>24200</v>
      </c>
      <c r="N6623" s="6">
        <f>IF(AND(D6623&lt;=TOTAL_BEDS,J6623&lt;=TEMP_WORKER_MAX*TEMP_WORKER_HRS),1,0)</f>
        <v>1</v>
      </c>
      <c r="O6623" s="2">
        <f>L6623-M6623-K6623-FIXED_COSTS</f>
        <v>23323.513113088527</v>
      </c>
      <c r="P6623" s="2">
        <f>IF(N6623=1,O6623,"")</f>
        <v>23323.513113088527</v>
      </c>
    </row>
    <row r="6624">
      <c r="A6624" s="6">
        <v>10</v>
      </c>
      <c r="B6624" s="6">
        <v>3</v>
      </c>
      <c r="C6624" s="6">
        <v>17</v>
      </c>
      <c r="D6624" s="6">
        <f>A6624+B6624+C6624</f>
        <v>30</v>
      </c>
      <c r="E6624" s="5">
        <f>IF(A6624=0,0,A6624*LABOR_HRS_WK_TOM*SEASON_WEEKS*(1+DIM_PCT_TOM)^A6624)</f>
        <v>2334.3682140900019</v>
      </c>
      <c r="F6624" s="5">
        <f>IF(B6624=0,0,B6624*LABOR_HRS_WK_CAR*SEASON_WEEKS*(1+DIM_PCT_CAR)^B6624)</f>
        <v>96.920156249999962</v>
      </c>
      <c r="G6624" s="5">
        <f>IF(C6624=0,0,C6624*LABOR_HRS_WK_MES*SEASON_WEEKS*(1+DIM_PCT_MES)^C6624)</f>
        <v>944.88069779263992</v>
      </c>
      <c r="H6624" s="5">
        <f>E6624+F6624+G6624</f>
        <v>3376.1690681326418</v>
      </c>
      <c r="I6624" s="5">
        <f>MIN(H6624,FARMER_HRS)</f>
        <v>720</v>
      </c>
      <c r="J6624" s="5">
        <f>MAX(0,H6624-FARMER_HRS)</f>
        <v>2656.1690681326418</v>
      </c>
      <c r="K6624" s="2">
        <f>I6624*FARMER_RATE+J6624*TEMP_WORKER_RATE</f>
        <v>71114.046321747242</v>
      </c>
      <c r="L6624" s="2">
        <f>A6624*PRICE_TOM+B6624*PRICE_CAR+C6624*PRICE_MES</f>
        <v>140182</v>
      </c>
      <c r="M6624" s="2">
        <f>A6624*FERT_BED_TOM+B6624*FERT_BED_CAR+C6624*FERT_BED_MES</f>
        <v>25080</v>
      </c>
      <c r="N6624" s="6">
        <f>IF(AND(D6624&lt;=TOTAL_BEDS,J6624&lt;=TEMP_WORKER_MAX*TEMP_WORKER_HRS),1,0)</f>
        <v>1</v>
      </c>
      <c r="O6624" s="2">
        <f>L6624-M6624-K6624-FIXED_COSTS</f>
        <v>23987.953678252758</v>
      </c>
      <c r="P6624" s="2">
        <f>IF(N6624=1,O6624,"")</f>
        <v>23987.953678252758</v>
      </c>
    </row>
    <row r="6625">
      <c r="A6625" s="6">
        <v>10</v>
      </c>
      <c r="B6625" s="6">
        <v>3</v>
      </c>
      <c r="C6625" s="6">
        <v>18</v>
      </c>
      <c r="D6625" s="6">
        <f>A6625+B6625+C6625</f>
        <v>31</v>
      </c>
      <c r="E6625" s="5">
        <f>IF(A6625=0,0,A6625*LABOR_HRS_WK_TOM*SEASON_WEEKS*(1+DIM_PCT_TOM)^A6625)</f>
        <v>2334.3682140900019</v>
      </c>
      <c r="F6625" s="5">
        <f>IF(B6625=0,0,B6625*LABOR_HRS_WK_CAR*SEASON_WEEKS*(1+DIM_PCT_CAR)^B6625)</f>
        <v>96.920156249999962</v>
      </c>
      <c r="G6625" s="5">
        <f>IF(C6625=0,0,C6625*LABOR_HRS_WK_MES*SEASON_WEEKS*(1+DIM_PCT_MES)^C6625)</f>
        <v>1012.9676892512272</v>
      </c>
      <c r="H6625" s="5">
        <f>E6625+F6625+G6625</f>
        <v>3444.2560595912287</v>
      </c>
      <c r="I6625" s="5">
        <f>MIN(H6625,FARMER_HRS)</f>
        <v>720</v>
      </c>
      <c r="J6625" s="5">
        <f>MAX(0,H6625-FARMER_HRS)</f>
        <v>2724.2560595912287</v>
      </c>
      <c r="K6625" s="2">
        <f>I6625*FARMER_RATE+J6625*TEMP_WORKER_RATE</f>
        <v>72296.112145681051</v>
      </c>
      <c r="L6625" s="2">
        <f>A6625*PRICE_TOM+B6625*PRICE_CAR+C6625*PRICE_MES</f>
        <v>142882</v>
      </c>
      <c r="M6625" s="2">
        <f>A6625*FERT_BED_TOM+B6625*FERT_BED_CAR+C6625*FERT_BED_MES</f>
        <v>25960</v>
      </c>
      <c r="N6625" s="6">
        <f>IF(AND(D6625&lt;=TOTAL_BEDS,J6625&lt;=TEMP_WORKER_MAX*TEMP_WORKER_HRS),1,0)</f>
        <v>1</v>
      </c>
      <c r="O6625" s="2">
        <f>L6625-M6625-K6625-FIXED_COSTS</f>
        <v>24625.887854318949</v>
      </c>
      <c r="P6625" s="2">
        <f>IF(N6625=1,O6625,"")</f>
        <v>24625.887854318949</v>
      </c>
    </row>
    <row r="6626">
      <c r="A6626" s="6">
        <v>10</v>
      </c>
      <c r="B6626" s="6">
        <v>3</v>
      </c>
      <c r="C6626" s="6">
        <v>19</v>
      </c>
      <c r="D6626" s="6">
        <f>A6626+B6626+C6626</f>
        <v>32</v>
      </c>
      <c r="E6626" s="5">
        <f>IF(A6626=0,0,A6626*LABOR_HRS_WK_TOM*SEASON_WEEKS*(1+DIM_PCT_TOM)^A6626)</f>
        <v>2334.3682140900019</v>
      </c>
      <c r="F6626" s="5">
        <f>IF(B6626=0,0,B6626*LABOR_HRS_WK_CAR*SEASON_WEEKS*(1+DIM_PCT_CAR)^B6626)</f>
        <v>96.920156249999962</v>
      </c>
      <c r="G6626" s="5">
        <f>IF(C6626=0,0,C6626*LABOR_HRS_WK_MES*SEASON_WEEKS*(1+DIM_PCT_MES)^C6626)</f>
        <v>1082.6092178872491</v>
      </c>
      <c r="H6626" s="5">
        <f>E6626+F6626+G6626</f>
        <v>3513.8975882272507</v>
      </c>
      <c r="I6626" s="5">
        <f>MIN(H6626,FARMER_HRS)</f>
        <v>720</v>
      </c>
      <c r="J6626" s="5">
        <f>MAX(0,H6626-FARMER_HRS)</f>
        <v>2793.8975882272507</v>
      </c>
      <c r="K6626" s="2">
        <f>I6626*FARMER_RATE+J6626*TEMP_WORKER_RATE</f>
        <v>73505.166462278663</v>
      </c>
      <c r="L6626" s="2">
        <f>A6626*PRICE_TOM+B6626*PRICE_CAR+C6626*PRICE_MES</f>
        <v>145582</v>
      </c>
      <c r="M6626" s="2">
        <f>A6626*FERT_BED_TOM+B6626*FERT_BED_CAR+C6626*FERT_BED_MES</f>
        <v>26840</v>
      </c>
      <c r="N6626" s="6">
        <f>IF(AND(D6626&lt;=TOTAL_BEDS,J6626&lt;=TEMP_WORKER_MAX*TEMP_WORKER_HRS),1,0)</f>
        <v>1</v>
      </c>
      <c r="O6626" s="2">
        <f>L6626-M6626-K6626-FIXED_COSTS</f>
        <v>25236.833537721337</v>
      </c>
      <c r="P6626" s="2">
        <f>IF(N6626=1,O6626,"")</f>
        <v>25236.833537721337</v>
      </c>
    </row>
    <row r="6627">
      <c r="A6627" s="6">
        <v>10</v>
      </c>
      <c r="B6627" s="6">
        <v>3</v>
      </c>
      <c r="C6627" s="6">
        <v>20</v>
      </c>
      <c r="D6627" s="6">
        <f>A6627+B6627+C6627</f>
        <v>33</v>
      </c>
      <c r="E6627" s="5">
        <f>IF(A6627=0,0,A6627*LABOR_HRS_WK_TOM*SEASON_WEEKS*(1+DIM_PCT_TOM)^A6627)</f>
        <v>2334.3682140900019</v>
      </c>
      <c r="F6627" s="5">
        <f>IF(B6627=0,0,B6627*LABOR_HRS_WK_CAR*SEASON_WEEKS*(1+DIM_PCT_CAR)^B6627)</f>
        <v>96.920156249999962</v>
      </c>
      <c r="G6627" s="5">
        <f>IF(C6627=0,0,C6627*LABOR_HRS_WK_MES*SEASON_WEEKS*(1+DIM_PCT_MES)^C6627)</f>
        <v>1153.8335085377259</v>
      </c>
      <c r="H6627" s="5">
        <f>E6627+F6627+G6627</f>
        <v>3585.1218788777278</v>
      </c>
      <c r="I6627" s="5">
        <f>MIN(H6627,FARMER_HRS)</f>
        <v>720</v>
      </c>
      <c r="J6627" s="5">
        <f>MAX(0,H6627-FARMER_HRS)</f>
        <v>2865.1218788777278</v>
      </c>
      <c r="K6627" s="2">
        <f>I6627*FARMER_RATE+J6627*TEMP_WORKER_RATE</f>
        <v>74741.699286071671</v>
      </c>
      <c r="L6627" s="2">
        <f>A6627*PRICE_TOM+B6627*PRICE_CAR+C6627*PRICE_MES</f>
        <v>148282</v>
      </c>
      <c r="M6627" s="2">
        <f>A6627*FERT_BED_TOM+B6627*FERT_BED_CAR+C6627*FERT_BED_MES</f>
        <v>27720</v>
      </c>
      <c r="N6627" s="6">
        <f>IF(AND(D6627&lt;=TOTAL_BEDS,J6627&lt;=TEMP_WORKER_MAX*TEMP_WORKER_HRS),1,0)</f>
        <v>1</v>
      </c>
      <c r="O6627" s="2">
        <f>L6627-M6627-K6627-FIXED_COSTS</f>
        <v>25820.300713928329</v>
      </c>
      <c r="P6627" s="2">
        <f>IF(N6627=1,O6627,"")</f>
        <v>25820.300713928329</v>
      </c>
    </row>
    <row r="6628">
      <c r="A6628" s="6">
        <v>10</v>
      </c>
      <c r="B6628" s="6">
        <v>3</v>
      </c>
      <c r="C6628" s="6">
        <v>21</v>
      </c>
      <c r="D6628" s="6">
        <f>A6628+B6628+C6628</f>
        <v>34</v>
      </c>
      <c r="E6628" s="5">
        <f>IF(A6628=0,0,A6628*LABOR_HRS_WK_TOM*SEASON_WEEKS*(1+DIM_PCT_TOM)^A6628)</f>
        <v>2334.3682140900019</v>
      </c>
      <c r="F6628" s="5">
        <f>IF(B6628=0,0,B6628*LABOR_HRS_WK_CAR*SEASON_WEEKS*(1+DIM_PCT_CAR)^B6628)</f>
        <v>96.920156249999962</v>
      </c>
      <c r="G6628" s="5">
        <f>IF(C6628=0,0,C6628*LABOR_HRS_WK_MES*SEASON_WEEKS*(1+DIM_PCT_MES)^C6628)</f>
        <v>1226.6692487641699</v>
      </c>
      <c r="H6628" s="5">
        <f>E6628+F6628+G6628</f>
        <v>3657.9576191041715</v>
      </c>
      <c r="I6628" s="5">
        <f>MIN(H6628,FARMER_HRS)</f>
        <v>720</v>
      </c>
      <c r="J6628" s="5">
        <f>MAX(0,H6628-FARMER_HRS)</f>
        <v>2937.9576191041715</v>
      </c>
      <c r="K6628" s="2">
        <f>I6628*FARMER_RATE+J6628*TEMP_WORKER_RATE</f>
        <v>76006.208665002981</v>
      </c>
      <c r="L6628" s="2">
        <f>A6628*PRICE_TOM+B6628*PRICE_CAR+C6628*PRICE_MES</f>
        <v>150982</v>
      </c>
      <c r="M6628" s="2">
        <f>A6628*FERT_BED_TOM+B6628*FERT_BED_CAR+C6628*FERT_BED_MES</f>
        <v>28600</v>
      </c>
      <c r="N6628" s="6">
        <f>IF(AND(D6628&lt;=TOTAL_BEDS,J6628&lt;=TEMP_WORKER_MAX*TEMP_WORKER_HRS),1,0)</f>
        <v>1</v>
      </c>
      <c r="O6628" s="2">
        <f>L6628-M6628-K6628-FIXED_COSTS</f>
        <v>26375.791334997019</v>
      </c>
      <c r="P6628" s="2">
        <f>IF(N6628=1,O6628,"")</f>
        <v>26375.791334997019</v>
      </c>
    </row>
    <row r="6629">
      <c r="A6629" s="6">
        <v>10</v>
      </c>
      <c r="B6629" s="6">
        <v>3</v>
      </c>
      <c r="C6629" s="6">
        <v>22</v>
      </c>
      <c r="D6629" s="6">
        <f>A6629+B6629+C6629</f>
        <v>35</v>
      </c>
      <c r="E6629" s="5">
        <f>IF(A6629=0,0,A6629*LABOR_HRS_WK_TOM*SEASON_WEEKS*(1+DIM_PCT_TOM)^A6629)</f>
        <v>2334.3682140900019</v>
      </c>
      <c r="F6629" s="5">
        <f>IF(B6629=0,0,B6629*LABOR_HRS_WK_CAR*SEASON_WEEKS*(1+DIM_PCT_CAR)^B6629)</f>
        <v>96.920156249999962</v>
      </c>
      <c r="G6629" s="5">
        <f>IF(C6629=0,0,C6629*LABOR_HRS_WK_MES*SEASON_WEEKS*(1+DIM_PCT_MES)^C6629)</f>
        <v>1301.1455960105659</v>
      </c>
      <c r="H6629" s="5">
        <f>E6629+F6629+G6629</f>
        <v>3732.4339663505675</v>
      </c>
      <c r="I6629" s="5">
        <f>MIN(H6629,FARMER_HRS)</f>
        <v>720</v>
      </c>
      <c r="J6629" s="5">
        <f>MAX(0,H6629-FARMER_HRS)</f>
        <v>3012.4339663505675</v>
      </c>
      <c r="K6629" s="2">
        <f>I6629*FARMER_RATE+J6629*TEMP_WORKER_RATE</f>
        <v>77299.20080469735</v>
      </c>
      <c r="L6629" s="2">
        <f>A6629*PRICE_TOM+B6629*PRICE_CAR+C6629*PRICE_MES</f>
        <v>153682</v>
      </c>
      <c r="M6629" s="2">
        <f>A6629*FERT_BED_TOM+B6629*FERT_BED_CAR+C6629*FERT_BED_MES</f>
        <v>29480</v>
      </c>
      <c r="N6629" s="6">
        <f>IF(AND(D6629&lt;=TOTAL_BEDS,J6629&lt;=TEMP_WORKER_MAX*TEMP_WORKER_HRS),1,0)</f>
        <v>1</v>
      </c>
      <c r="O6629" s="2">
        <f>L6629-M6629-K6629-FIXED_COSTS</f>
        <v>26902.79919530265</v>
      </c>
      <c r="P6629" s="2">
        <f>IF(N6629=1,O6629,"")</f>
        <v>26902.79919530265</v>
      </c>
    </row>
    <row r="6630">
      <c r="A6630" s="6">
        <v>10</v>
      </c>
      <c r="B6630" s="6">
        <v>3</v>
      </c>
      <c r="C6630" s="6">
        <v>23</v>
      </c>
      <c r="D6630" s="6">
        <f>A6630+B6630+C6630</f>
        <v>36</v>
      </c>
      <c r="E6630" s="5">
        <f>IF(A6630=0,0,A6630*LABOR_HRS_WK_TOM*SEASON_WEEKS*(1+DIM_PCT_TOM)^A6630)</f>
        <v>2334.3682140900019</v>
      </c>
      <c r="F6630" s="5">
        <f>IF(B6630=0,0,B6630*LABOR_HRS_WK_CAR*SEASON_WEEKS*(1+DIM_PCT_CAR)^B6630)</f>
        <v>96.920156249999962</v>
      </c>
      <c r="G6630" s="5">
        <f>IF(C6630=0,0,C6630*LABOR_HRS_WK_MES*SEASON_WEEKS*(1+DIM_PCT_MES)^C6630)</f>
        <v>1377.2921848680023</v>
      </c>
      <c r="H6630" s="5">
        <f>E6630+F6630+G6630</f>
        <v>3808.5805552080037</v>
      </c>
      <c r="I6630" s="5">
        <f>MIN(H6630,FARMER_HRS)</f>
        <v>720</v>
      </c>
      <c r="J6630" s="5">
        <f>MAX(0,H6630-FARMER_HRS)</f>
        <v>3088.5805552080037</v>
      </c>
      <c r="K6630" s="2">
        <f>I6630*FARMER_RATE+J6630*TEMP_WORKER_RATE</f>
        <v>78621.1901945834</v>
      </c>
      <c r="L6630" s="2">
        <f>A6630*PRICE_TOM+B6630*PRICE_CAR+C6630*PRICE_MES</f>
        <v>156382</v>
      </c>
      <c r="M6630" s="2">
        <f>A6630*FERT_BED_TOM+B6630*FERT_BED_CAR+C6630*FERT_BED_MES</f>
        <v>30360</v>
      </c>
      <c r="N6630" s="6">
        <f>IF(AND(D6630&lt;=TOTAL_BEDS,J6630&lt;=TEMP_WORKER_MAX*TEMP_WORKER_HRS),1,0)</f>
        <v>1</v>
      </c>
      <c r="O6630" s="2">
        <f>L6630-M6630-K6630-FIXED_COSTS</f>
        <v>27400.809805416604</v>
      </c>
      <c r="P6630" s="2">
        <f>IF(N6630=1,O6630,"")</f>
        <v>27400.809805416604</v>
      </c>
    </row>
    <row r="6631">
      <c r="A6631" s="6">
        <v>10</v>
      </c>
      <c r="B6631" s="6">
        <v>3</v>
      </c>
      <c r="C6631" s="6">
        <v>24</v>
      </c>
      <c r="D6631" s="6">
        <f>A6631+B6631+C6631</f>
        <v>37</v>
      </c>
      <c r="E6631" s="5">
        <f>IF(A6631=0,0,A6631*LABOR_HRS_WK_TOM*SEASON_WEEKS*(1+DIM_PCT_TOM)^A6631)</f>
        <v>2334.3682140900019</v>
      </c>
      <c r="F6631" s="5">
        <f>IF(B6631=0,0,B6631*LABOR_HRS_WK_CAR*SEASON_WEEKS*(1+DIM_PCT_CAR)^B6631)</f>
        <v>96.920156249999962</v>
      </c>
      <c r="G6631" s="5">
        <f>IF(C6631=0,0,C6631*LABOR_HRS_WK_MES*SEASON_WEEKS*(1+DIM_PCT_MES)^C6631)</f>
        <v>1455.139134447498</v>
      </c>
      <c r="H6631" s="5">
        <f>E6631+F6631+G6631</f>
        <v>3886.4275047875</v>
      </c>
      <c r="I6631" s="5">
        <f>MIN(H6631,FARMER_HRS)</f>
        <v>720</v>
      </c>
      <c r="J6631" s="5">
        <f>MAX(0,H6631-FARMER_HRS)</f>
        <v>3166.4275047875</v>
      </c>
      <c r="K6631" s="2">
        <f>I6631*FARMER_RATE+J6631*TEMP_WORKER_RATE</f>
        <v>79972.6997358941</v>
      </c>
      <c r="L6631" s="2">
        <f>A6631*PRICE_TOM+B6631*PRICE_CAR+C6631*PRICE_MES</f>
        <v>159082</v>
      </c>
      <c r="M6631" s="2">
        <f>A6631*FERT_BED_TOM+B6631*FERT_BED_CAR+C6631*FERT_BED_MES</f>
        <v>31240</v>
      </c>
      <c r="N6631" s="6">
        <f>IF(AND(D6631&lt;=TOTAL_BEDS,J6631&lt;=TEMP_WORKER_MAX*TEMP_WORKER_HRS),1,0)</f>
        <v>1</v>
      </c>
      <c r="O6631" s="2">
        <f>L6631-M6631-K6631-FIXED_COSTS</f>
        <v>27869.3002641059</v>
      </c>
      <c r="P6631" s="2">
        <f>IF(N6631=1,O6631,"")</f>
        <v>27869.3002641059</v>
      </c>
    </row>
    <row r="6632">
      <c r="A6632" s="6">
        <v>10</v>
      </c>
      <c r="B6632" s="6">
        <v>3</v>
      </c>
      <c r="C6632" s="6">
        <v>25</v>
      </c>
      <c r="D6632" s="6">
        <f>A6632+B6632+C6632</f>
        <v>38</v>
      </c>
      <c r="E6632" s="5">
        <f>IF(A6632=0,0,A6632*LABOR_HRS_WK_TOM*SEASON_WEEKS*(1+DIM_PCT_TOM)^A6632)</f>
        <v>2334.3682140900019</v>
      </c>
      <c r="F6632" s="5">
        <f>IF(B6632=0,0,B6632*LABOR_HRS_WK_CAR*SEASON_WEEKS*(1+DIM_PCT_CAR)^B6632)</f>
        <v>96.920156249999962</v>
      </c>
      <c r="G6632" s="5">
        <f>IF(C6632=0,0,C6632*LABOR_HRS_WK_MES*SEASON_WEEKS*(1+DIM_PCT_MES)^C6632)</f>
        <v>1534.7170558625955</v>
      </c>
      <c r="H6632" s="5">
        <f>E6632+F6632+G6632</f>
        <v>3966.0054262025969</v>
      </c>
      <c r="I6632" s="5">
        <f>MIN(H6632,FARMER_HRS)</f>
        <v>720</v>
      </c>
      <c r="J6632" s="5">
        <f>MAX(0,H6632-FARMER_HRS)</f>
        <v>3246.0054262025969</v>
      </c>
      <c r="K6632" s="2">
        <f>I6632*FARMER_RATE+J6632*TEMP_WORKER_RATE</f>
        <v>81354.260871572857</v>
      </c>
      <c r="L6632" s="2">
        <f>A6632*PRICE_TOM+B6632*PRICE_CAR+C6632*PRICE_MES</f>
        <v>161782</v>
      </c>
      <c r="M6632" s="2">
        <f>A6632*FERT_BED_TOM+B6632*FERT_BED_CAR+C6632*FERT_BED_MES</f>
        <v>32120</v>
      </c>
      <c r="N6632" s="6">
        <f>IF(AND(D6632&lt;=TOTAL_BEDS,J6632&lt;=TEMP_WORKER_MAX*TEMP_WORKER_HRS),1,0)</f>
        <v>1</v>
      </c>
      <c r="O6632" s="2">
        <f>L6632-M6632-K6632-FIXED_COSTS</f>
        <v>28307.739128427143</v>
      </c>
      <c r="P6632" s="2">
        <f>IF(N6632=1,O6632,"")</f>
        <v>28307.739128427143</v>
      </c>
    </row>
    <row r="6633">
      <c r="A6633" s="6">
        <v>10</v>
      </c>
      <c r="B6633" s="6">
        <v>3</v>
      </c>
      <c r="C6633" s="6">
        <v>26</v>
      </c>
      <c r="D6633" s="6">
        <f>A6633+B6633+C6633</f>
        <v>39</v>
      </c>
      <c r="E6633" s="5">
        <f>IF(A6633=0,0,A6633*LABOR_HRS_WK_TOM*SEASON_WEEKS*(1+DIM_PCT_TOM)^A6633)</f>
        <v>2334.3682140900019</v>
      </c>
      <c r="F6633" s="5">
        <f>IF(B6633=0,0,B6633*LABOR_HRS_WK_CAR*SEASON_WEEKS*(1+DIM_PCT_CAR)^B6633)</f>
        <v>96.920156249999962</v>
      </c>
      <c r="G6633" s="5">
        <f>IF(C6633=0,0,C6633*LABOR_HRS_WK_MES*SEASON_WEEKS*(1+DIM_PCT_MES)^C6633)</f>
        <v>1616.0570598233128</v>
      </c>
      <c r="H6633" s="5">
        <f>E6633+F6633+G6633</f>
        <v>4047.3454301633146</v>
      </c>
      <c r="I6633" s="5">
        <f>MIN(H6633,FARMER_HRS)</f>
        <v>720</v>
      </c>
      <c r="J6633" s="5">
        <f>MAX(0,H6633-FARMER_HRS)</f>
        <v>3327.3454301633146</v>
      </c>
      <c r="K6633" s="2">
        <f>I6633*FARMER_RATE+J6633*TEMP_WORKER_RATE</f>
        <v>82766.4137181131</v>
      </c>
      <c r="L6633" s="2">
        <f>A6633*PRICE_TOM+B6633*PRICE_CAR+C6633*PRICE_MES</f>
        <v>164482</v>
      </c>
      <c r="M6633" s="2">
        <f>A6633*FERT_BED_TOM+B6633*FERT_BED_CAR+C6633*FERT_BED_MES</f>
        <v>33000</v>
      </c>
      <c r="N6633" s="6">
        <f>IF(AND(D6633&lt;=TOTAL_BEDS,J6633&lt;=TEMP_WORKER_MAX*TEMP_WORKER_HRS),1,0)</f>
        <v>1</v>
      </c>
      <c r="O6633" s="2">
        <f>L6633-M6633-K6633-FIXED_COSTS</f>
        <v>28715.586281886906</v>
      </c>
      <c r="P6633" s="2">
        <f>IF(N6633=1,O6633,"")</f>
        <v>28715.586281886906</v>
      </c>
    </row>
    <row r="6634">
      <c r="A6634" s="6">
        <v>10</v>
      </c>
      <c r="B6634" s="6">
        <v>3</v>
      </c>
      <c r="C6634" s="6">
        <v>27</v>
      </c>
      <c r="D6634" s="6">
        <f>A6634+B6634+C6634</f>
        <v>40</v>
      </c>
      <c r="E6634" s="5">
        <f>IF(A6634=0,0,A6634*LABOR_HRS_WK_TOM*SEASON_WEEKS*(1+DIM_PCT_TOM)^A6634)</f>
        <v>2334.3682140900019</v>
      </c>
      <c r="F6634" s="5">
        <f>IF(B6634=0,0,B6634*LABOR_HRS_WK_CAR*SEASON_WEEKS*(1+DIM_PCT_CAR)^B6634)</f>
        <v>96.920156249999962</v>
      </c>
      <c r="G6634" s="5">
        <f>IF(C6634=0,0,C6634*LABOR_HRS_WK_MES*SEASON_WEEKS*(1+DIM_PCT_MES)^C6634)</f>
        <v>1699.19076434307</v>
      </c>
      <c r="H6634" s="5">
        <f>E6634+F6634+G6634</f>
        <v>4130.4791346830716</v>
      </c>
      <c r="I6634" s="5">
        <f>MIN(H6634,FARMER_HRS)</f>
        <v>720</v>
      </c>
      <c r="J6634" s="5">
        <f>MAX(0,H6634-FARMER_HRS)</f>
        <v>3410.4791346830716</v>
      </c>
      <c r="K6634" s="2">
        <f>I6634*FARMER_RATE+J6634*TEMP_WORKER_RATE</f>
        <v>84209.707199358876</v>
      </c>
      <c r="L6634" s="2">
        <f>A6634*PRICE_TOM+B6634*PRICE_CAR+C6634*PRICE_MES</f>
        <v>167182</v>
      </c>
      <c r="M6634" s="2">
        <f>A6634*FERT_BED_TOM+B6634*FERT_BED_CAR+C6634*FERT_BED_MES</f>
        <v>33880</v>
      </c>
      <c r="N6634" s="6">
        <f>IF(AND(D6634&lt;=TOTAL_BEDS,J6634&lt;=TEMP_WORKER_MAX*TEMP_WORKER_HRS),1,0)</f>
        <v>1</v>
      </c>
      <c r="O6634" s="2">
        <f>L6634-M6634-K6634-FIXED_COSTS</f>
        <v>29092.292800641124</v>
      </c>
      <c r="P6634" s="2">
        <f>IF(N6634=1,O6634,"")</f>
        <v>29092.292800641124</v>
      </c>
    </row>
    <row r="6635">
      <c r="A6635" s="6">
        <v>10</v>
      </c>
      <c r="B6635" s="6">
        <v>3</v>
      </c>
      <c r="C6635" s="6">
        <v>28</v>
      </c>
      <c r="D6635" s="6">
        <f>A6635+B6635+C6635</f>
        <v>41</v>
      </c>
      <c r="E6635" s="5">
        <f>IF(A6635=0,0,A6635*LABOR_HRS_WK_TOM*SEASON_WEEKS*(1+DIM_PCT_TOM)^A6635)</f>
        <v>2334.3682140900019</v>
      </c>
      <c r="F6635" s="5">
        <f>IF(B6635=0,0,B6635*LABOR_HRS_WK_CAR*SEASON_WEEKS*(1+DIM_PCT_CAR)^B6635)</f>
        <v>96.920156249999962</v>
      </c>
      <c r="G6635" s="5">
        <f>IF(C6635=0,0,C6635*LABOR_HRS_WK_MES*SEASON_WEEKS*(1+DIM_PCT_MES)^C6635)</f>
        <v>1784.1503025602233</v>
      </c>
      <c r="H6635" s="5">
        <f>E6635+F6635+G6635</f>
        <v>4215.4386729002254</v>
      </c>
      <c r="I6635" s="5">
        <f>MIN(H6635,FARMER_HRS)</f>
        <v>720</v>
      </c>
      <c r="J6635" s="5">
        <f>MAX(0,H6635-FARMER_HRS)</f>
        <v>3495.4386729002254</v>
      </c>
      <c r="K6635" s="2">
        <f>I6635*FARMER_RATE+J6635*TEMP_WORKER_RATE</f>
        <v>85684.699182295575</v>
      </c>
      <c r="L6635" s="2">
        <f>A6635*PRICE_TOM+B6635*PRICE_CAR+C6635*PRICE_MES</f>
        <v>169882</v>
      </c>
      <c r="M6635" s="2">
        <f>A6635*FERT_BED_TOM+B6635*FERT_BED_CAR+C6635*FERT_BED_MES</f>
        <v>34760</v>
      </c>
      <c r="N6635" s="6">
        <f>IF(AND(D6635&lt;=TOTAL_BEDS,J6635&lt;=TEMP_WORKER_MAX*TEMP_WORKER_HRS),1,0)</f>
        <v>1</v>
      </c>
      <c r="O6635" s="2">
        <f>L6635-M6635-K6635-FIXED_COSTS</f>
        <v>29437.300817704425</v>
      </c>
      <c r="P6635" s="2">
        <f>IF(N6635=1,O6635,"")</f>
        <v>29437.300817704425</v>
      </c>
    </row>
    <row r="6636">
      <c r="A6636" s="6">
        <v>10</v>
      </c>
      <c r="B6636" s="6">
        <v>3</v>
      </c>
      <c r="C6636" s="6">
        <v>29</v>
      </c>
      <c r="D6636" s="6">
        <f>A6636+B6636+C6636</f>
        <v>42</v>
      </c>
      <c r="E6636" s="5">
        <f>IF(A6636=0,0,A6636*LABOR_HRS_WK_TOM*SEASON_WEEKS*(1+DIM_PCT_TOM)^A6636)</f>
        <v>2334.3682140900019</v>
      </c>
      <c r="F6636" s="5">
        <f>IF(B6636=0,0,B6636*LABOR_HRS_WK_CAR*SEASON_WEEKS*(1+DIM_PCT_CAR)^B6636)</f>
        <v>96.920156249999962</v>
      </c>
      <c r="G6636" s="5">
        <f>IF(C6636=0,0,C6636*LABOR_HRS_WK_MES*SEASON_WEEKS*(1+DIM_PCT_MES)^C6636)</f>
        <v>1870.9683306758766</v>
      </c>
      <c r="H6636" s="5">
        <f>E6636+F6636+G6636</f>
        <v>4302.2567010158782</v>
      </c>
      <c r="I6636" s="5">
        <f>MIN(H6636,FARMER_HRS)</f>
        <v>720</v>
      </c>
      <c r="J6636" s="5">
        <f>MAX(0,H6636-FARMER_HRS)</f>
        <v>3582.2567010158782</v>
      </c>
      <c r="K6636" s="2">
        <f>I6636*FARMER_RATE+J6636*TEMP_WORKER_RATE</f>
        <v>87191.956614859</v>
      </c>
      <c r="L6636" s="2">
        <f>A6636*PRICE_TOM+B6636*PRICE_CAR+C6636*PRICE_MES</f>
        <v>172582</v>
      </c>
      <c r="M6636" s="2">
        <f>A6636*FERT_BED_TOM+B6636*FERT_BED_CAR+C6636*FERT_BED_MES</f>
        <v>35640</v>
      </c>
      <c r="N6636" s="6">
        <f>IF(AND(D6636&lt;=TOTAL_BEDS,J6636&lt;=TEMP_WORKER_MAX*TEMP_WORKER_HRS),1,0)</f>
        <v>1</v>
      </c>
      <c r="O6636" s="2">
        <f>L6636-M6636-K6636-FIXED_COSTS</f>
        <v>29750.043385141005</v>
      </c>
      <c r="P6636" s="2">
        <f>IF(N6636=1,O6636,"")</f>
        <v>29750.043385141005</v>
      </c>
    </row>
    <row r="6637">
      <c r="A6637" s="6">
        <v>10</v>
      </c>
      <c r="B6637" s="6">
        <v>3</v>
      </c>
      <c r="C6637" s="6">
        <v>30</v>
      </c>
      <c r="D6637" s="6">
        <f>A6637+B6637+C6637</f>
        <v>43</v>
      </c>
      <c r="E6637" s="5">
        <f>IF(A6637=0,0,A6637*LABOR_HRS_WK_TOM*SEASON_WEEKS*(1+DIM_PCT_TOM)^A6637)</f>
        <v>2334.3682140900019</v>
      </c>
      <c r="F6637" s="5">
        <f>IF(B6637=0,0,B6637*LABOR_HRS_WK_CAR*SEASON_WEEKS*(1+DIM_PCT_CAR)^B6637)</f>
        <v>96.920156249999962</v>
      </c>
      <c r="G6637" s="5">
        <f>IF(C6637=0,0,C6637*LABOR_HRS_WK_MES*SEASON_WEEKS*(1+DIM_PCT_MES)^C6637)</f>
        <v>1959.6780360096466</v>
      </c>
      <c r="H6637" s="5">
        <f>E6637+F6637+G6637</f>
        <v>4390.9664063496484</v>
      </c>
      <c r="I6637" s="5">
        <f>MIN(H6637,FARMER_HRS)</f>
        <v>720</v>
      </c>
      <c r="J6637" s="5">
        <f>MAX(0,H6637-FARMER_HRS)</f>
        <v>3670.9664063496484</v>
      </c>
      <c r="K6637" s="2">
        <f>I6637*FARMER_RATE+J6637*TEMP_WORKER_RATE</f>
        <v>88732.0556657925</v>
      </c>
      <c r="L6637" s="2">
        <f>A6637*PRICE_TOM+B6637*PRICE_CAR+C6637*PRICE_MES</f>
        <v>175282</v>
      </c>
      <c r="M6637" s="2">
        <f>A6637*FERT_BED_TOM+B6637*FERT_BED_CAR+C6637*FERT_BED_MES</f>
        <v>36520</v>
      </c>
      <c r="N6637" s="6">
        <f>IF(AND(D6637&lt;=TOTAL_BEDS,J6637&lt;=TEMP_WORKER_MAX*TEMP_WORKER_HRS),1,0)</f>
        <v>1</v>
      </c>
      <c r="O6637" s="2">
        <f>L6637-M6637-K6637-FIXED_COSTS</f>
        <v>30029.944334207496</v>
      </c>
      <c r="P6637" s="2">
        <f>IF(N6637=1,O6637,"")</f>
        <v>30029.944334207496</v>
      </c>
    </row>
    <row r="6638">
      <c r="A6638" s="6">
        <v>10</v>
      </c>
      <c r="B6638" s="6">
        <v>4</v>
      </c>
      <c r="C6638" s="6">
        <v>0</v>
      </c>
      <c r="D6638" s="6">
        <f>A6638+B6638+C6638</f>
        <v>14</v>
      </c>
      <c r="E6638" s="5">
        <f>IF(A6638=0,0,A6638*LABOR_HRS_WK_TOM*SEASON_WEEKS*(1+DIM_PCT_TOM)^A6638)</f>
        <v>2334.3682140900019</v>
      </c>
      <c r="F6638" s="5">
        <f>IF(B6638=0,0,B6638*LABOR_HRS_WK_CAR*SEASON_WEEKS*(1+DIM_PCT_CAR)^B6638)</f>
        <v>132.45754687499993</v>
      </c>
      <c r="G6638" s="5">
        <f>IF(C6638=0,0,C6638*LABOR_HRS_WK_MES*SEASON_WEEKS*(1+DIM_PCT_MES)^C6638)</f>
        <v>0</v>
      </c>
      <c r="H6638" s="5">
        <f>E6638+F6638+G6638</f>
        <v>2466.8257609650018</v>
      </c>
      <c r="I6638" s="5">
        <f>MIN(H6638,FARMER_HRS)</f>
        <v>720</v>
      </c>
      <c r="J6638" s="5">
        <f>MAX(0,H6638-FARMER_HRS)</f>
        <v>1746.8257609650018</v>
      </c>
      <c r="K6638" s="2">
        <f>I6638*FARMER_RATE+J6638*TEMP_WORKER_RATE</f>
        <v>55326.836127864619</v>
      </c>
      <c r="L6638" s="2">
        <f>A6638*PRICE_TOM+B6638*PRICE_CAR+C6638*PRICE_MES</f>
        <v>96376</v>
      </c>
      <c r="M6638" s="2">
        <f>A6638*FERT_BED_TOM+B6638*FERT_BED_CAR+C6638*FERT_BED_MES</f>
        <v>10560</v>
      </c>
      <c r="N6638" s="6">
        <f>IF(AND(D6638&lt;=TOTAL_BEDS,J6638&lt;=TEMP_WORKER_MAX*TEMP_WORKER_HRS),1,0)</f>
        <v>1</v>
      </c>
      <c r="O6638" s="2">
        <f>L6638-M6638-K6638-FIXED_COSTS</f>
        <v>10489.163872135381</v>
      </c>
      <c r="P6638" s="2">
        <f>IF(N6638=1,O6638,"")</f>
        <v>10489.163872135381</v>
      </c>
    </row>
    <row r="6639">
      <c r="A6639" s="6">
        <v>10</v>
      </c>
      <c r="B6639" s="6">
        <v>4</v>
      </c>
      <c r="C6639" s="6">
        <v>1</v>
      </c>
      <c r="D6639" s="6">
        <f>A6639+B6639+C6639</f>
        <v>15</v>
      </c>
      <c r="E6639" s="5">
        <f>IF(A6639=0,0,A6639*LABOR_HRS_WK_TOM*SEASON_WEEKS*(1+DIM_PCT_TOM)^A6639)</f>
        <v>2334.3682140900019</v>
      </c>
      <c r="F6639" s="5">
        <f>IF(B6639=0,0,B6639*LABOR_HRS_WK_CAR*SEASON_WEEKS*(1+DIM_PCT_CAR)^B6639)</f>
        <v>132.45754687499993</v>
      </c>
      <c r="G6639" s="5">
        <f>IF(C6639=0,0,C6639*LABOR_HRS_WK_MES*SEASON_WEEKS*(1+DIM_PCT_MES)^C6639)</f>
        <v>45.5625</v>
      </c>
      <c r="H6639" s="5">
        <f>E6639+F6639+G6639</f>
        <v>2512.3882609650018</v>
      </c>
      <c r="I6639" s="5">
        <f>MIN(H6639,FARMER_HRS)</f>
        <v>720</v>
      </c>
      <c r="J6639" s="5">
        <f>MAX(0,H6639-FARMER_HRS)</f>
        <v>1792.3882609650018</v>
      </c>
      <c r="K6639" s="2">
        <f>I6639*FARMER_RATE+J6639*TEMP_WORKER_RATE</f>
        <v>56117.851752864619</v>
      </c>
      <c r="L6639" s="2">
        <f>A6639*PRICE_TOM+B6639*PRICE_CAR+C6639*PRICE_MES</f>
        <v>99076</v>
      </c>
      <c r="M6639" s="2">
        <f>A6639*FERT_BED_TOM+B6639*FERT_BED_CAR+C6639*FERT_BED_MES</f>
        <v>11440</v>
      </c>
      <c r="N6639" s="6">
        <f>IF(AND(D6639&lt;=TOTAL_BEDS,J6639&lt;=TEMP_WORKER_MAX*TEMP_WORKER_HRS),1,0)</f>
        <v>1</v>
      </c>
      <c r="O6639" s="2">
        <f>L6639-M6639-K6639-FIXED_COSTS</f>
        <v>11518.148247135381</v>
      </c>
      <c r="P6639" s="2">
        <f>IF(N6639=1,O6639,"")</f>
        <v>11518.148247135381</v>
      </c>
    </row>
    <row r="6640">
      <c r="A6640" s="6">
        <v>10</v>
      </c>
      <c r="B6640" s="6">
        <v>4</v>
      </c>
      <c r="C6640" s="6">
        <v>2</v>
      </c>
      <c r="D6640" s="6">
        <f>A6640+B6640+C6640</f>
        <v>16</v>
      </c>
      <c r="E6640" s="5">
        <f>IF(A6640=0,0,A6640*LABOR_HRS_WK_TOM*SEASON_WEEKS*(1+DIM_PCT_TOM)^A6640)</f>
        <v>2334.3682140900019</v>
      </c>
      <c r="F6640" s="5">
        <f>IF(B6640=0,0,B6640*LABOR_HRS_WK_CAR*SEASON_WEEKS*(1+DIM_PCT_CAR)^B6640)</f>
        <v>132.45754687499993</v>
      </c>
      <c r="G6640" s="5">
        <f>IF(C6640=0,0,C6640*LABOR_HRS_WK_MES*SEASON_WEEKS*(1+DIM_PCT_MES)^C6640)</f>
        <v>92.2640625</v>
      </c>
      <c r="H6640" s="5">
        <f>E6640+F6640+G6640</f>
        <v>2559.0898234650017</v>
      </c>
      <c r="I6640" s="5">
        <f>MIN(H6640,FARMER_HRS)</f>
        <v>720</v>
      </c>
      <c r="J6640" s="5">
        <f>MAX(0,H6640-FARMER_HRS)</f>
        <v>1839.0898234650017</v>
      </c>
      <c r="K6640" s="2">
        <f>I6640*FARMER_RATE+J6640*TEMP_WORKER_RATE</f>
        <v>56928.642768489612</v>
      </c>
      <c r="L6640" s="2">
        <f>A6640*PRICE_TOM+B6640*PRICE_CAR+C6640*PRICE_MES</f>
        <v>101776</v>
      </c>
      <c r="M6640" s="2">
        <f>A6640*FERT_BED_TOM+B6640*FERT_BED_CAR+C6640*FERT_BED_MES</f>
        <v>12320</v>
      </c>
      <c r="N6640" s="6">
        <f>IF(AND(D6640&lt;=TOTAL_BEDS,J6640&lt;=TEMP_WORKER_MAX*TEMP_WORKER_HRS),1,0)</f>
        <v>1</v>
      </c>
      <c r="O6640" s="2">
        <f>L6640-M6640-K6640-FIXED_COSTS</f>
        <v>12527.357231510388</v>
      </c>
      <c r="P6640" s="2">
        <f>IF(N6640=1,O6640,"")</f>
        <v>12527.357231510388</v>
      </c>
    </row>
    <row r="6641">
      <c r="A6641" s="6">
        <v>10</v>
      </c>
      <c r="B6641" s="6">
        <v>4</v>
      </c>
      <c r="C6641" s="6">
        <v>3</v>
      </c>
      <c r="D6641" s="6">
        <f>A6641+B6641+C6641</f>
        <v>17</v>
      </c>
      <c r="E6641" s="5">
        <f>IF(A6641=0,0,A6641*LABOR_HRS_WK_TOM*SEASON_WEEKS*(1+DIM_PCT_TOM)^A6641)</f>
        <v>2334.3682140900019</v>
      </c>
      <c r="F6641" s="5">
        <f>IF(B6641=0,0,B6641*LABOR_HRS_WK_CAR*SEASON_WEEKS*(1+DIM_PCT_CAR)^B6641)</f>
        <v>132.45754687499993</v>
      </c>
      <c r="G6641" s="5">
        <f>IF(C6641=0,0,C6641*LABOR_HRS_WK_MES*SEASON_WEEKS*(1+DIM_PCT_MES)^C6641)</f>
        <v>140.12604492187498</v>
      </c>
      <c r="H6641" s="5">
        <f>E6641+F6641+G6641</f>
        <v>2606.9518058868766</v>
      </c>
      <c r="I6641" s="5">
        <f>MIN(H6641,FARMER_HRS)</f>
        <v>720</v>
      </c>
      <c r="J6641" s="5">
        <f>MAX(0,H6641-FARMER_HRS)</f>
        <v>1886.9518058868766</v>
      </c>
      <c r="K6641" s="2">
        <f>I6641*FARMER_RATE+J6641*TEMP_WORKER_RATE</f>
        <v>57759.57996331383</v>
      </c>
      <c r="L6641" s="2">
        <f>A6641*PRICE_TOM+B6641*PRICE_CAR+C6641*PRICE_MES</f>
        <v>104476</v>
      </c>
      <c r="M6641" s="2">
        <f>A6641*FERT_BED_TOM+B6641*FERT_BED_CAR+C6641*FERT_BED_MES</f>
        <v>13200</v>
      </c>
      <c r="N6641" s="6">
        <f>IF(AND(D6641&lt;=TOTAL_BEDS,J6641&lt;=TEMP_WORKER_MAX*TEMP_WORKER_HRS),1,0)</f>
        <v>1</v>
      </c>
      <c r="O6641" s="2">
        <f>L6641-M6641-K6641-FIXED_COSTS</f>
        <v>13516.42003668617</v>
      </c>
      <c r="P6641" s="2">
        <f>IF(N6641=1,O6641,"")</f>
        <v>13516.42003668617</v>
      </c>
    </row>
    <row r="6642">
      <c r="A6642" s="6">
        <v>10</v>
      </c>
      <c r="B6642" s="6">
        <v>4</v>
      </c>
      <c r="C6642" s="6">
        <v>4</v>
      </c>
      <c r="D6642" s="6">
        <f>A6642+B6642+C6642</f>
        <v>18</v>
      </c>
      <c r="E6642" s="5">
        <f>IF(A6642=0,0,A6642*LABOR_HRS_WK_TOM*SEASON_WEEKS*(1+DIM_PCT_TOM)^A6642)</f>
        <v>2334.3682140900019</v>
      </c>
      <c r="F6642" s="5">
        <f>IF(B6642=0,0,B6642*LABOR_HRS_WK_CAR*SEASON_WEEKS*(1+DIM_PCT_CAR)^B6642)</f>
        <v>132.45754687499993</v>
      </c>
      <c r="G6642" s="5">
        <f>IF(C6642=0,0,C6642*LABOR_HRS_WK_MES*SEASON_WEEKS*(1+DIM_PCT_MES)^C6642)</f>
        <v>189.17016064453119</v>
      </c>
      <c r="H6642" s="5">
        <f>E6642+F6642+G6642</f>
        <v>2655.9959216095331</v>
      </c>
      <c r="I6642" s="5">
        <f>MIN(H6642,FARMER_HRS)</f>
        <v>720</v>
      </c>
      <c r="J6642" s="5">
        <f>MAX(0,H6642-FARMER_HRS)</f>
        <v>1935.9959216095331</v>
      </c>
      <c r="K6642" s="2">
        <f>I6642*FARMER_RATE+J6642*TEMP_WORKER_RATE</f>
        <v>58611.040305721057</v>
      </c>
      <c r="L6642" s="2">
        <f>A6642*PRICE_TOM+B6642*PRICE_CAR+C6642*PRICE_MES</f>
        <v>107176</v>
      </c>
      <c r="M6642" s="2">
        <f>A6642*FERT_BED_TOM+B6642*FERT_BED_CAR+C6642*FERT_BED_MES</f>
        <v>14080</v>
      </c>
      <c r="N6642" s="6">
        <f>IF(AND(D6642&lt;=TOTAL_BEDS,J6642&lt;=TEMP_WORKER_MAX*TEMP_WORKER_HRS),1,0)</f>
        <v>1</v>
      </c>
      <c r="O6642" s="2">
        <f>L6642-M6642-K6642-FIXED_COSTS</f>
        <v>14484.959694278943</v>
      </c>
      <c r="P6642" s="2">
        <f>IF(N6642=1,O6642,"")</f>
        <v>14484.959694278943</v>
      </c>
    </row>
    <row r="6643">
      <c r="A6643" s="6">
        <v>10</v>
      </c>
      <c r="B6643" s="6">
        <v>4</v>
      </c>
      <c r="C6643" s="6">
        <v>5</v>
      </c>
      <c r="D6643" s="6">
        <f>A6643+B6643+C6643</f>
        <v>19</v>
      </c>
      <c r="E6643" s="5">
        <f>IF(A6643=0,0,A6643*LABOR_HRS_WK_TOM*SEASON_WEEKS*(1+DIM_PCT_TOM)^A6643)</f>
        <v>2334.3682140900019</v>
      </c>
      <c r="F6643" s="5">
        <f>IF(B6643=0,0,B6643*LABOR_HRS_WK_CAR*SEASON_WEEKS*(1+DIM_PCT_CAR)^B6643)</f>
        <v>132.45754687499993</v>
      </c>
      <c r="G6643" s="5">
        <f>IF(C6643=0,0,C6643*LABOR_HRS_WK_MES*SEASON_WEEKS*(1+DIM_PCT_MES)^C6643)</f>
        <v>239.41848456573481</v>
      </c>
      <c r="H6643" s="5">
        <f>E6643+F6643+G6643</f>
        <v>2706.2442455307364</v>
      </c>
      <c r="I6643" s="5">
        <f>MIN(H6643,FARMER_HRS)</f>
        <v>720</v>
      </c>
      <c r="J6643" s="5">
        <f>MAX(0,H6643-FARMER_HRS)</f>
        <v>1986.2442455307364</v>
      </c>
      <c r="K6643" s="2">
        <f>I6643*FARMER_RATE+J6643*TEMP_WORKER_RATE</f>
        <v>59483.407040464175</v>
      </c>
      <c r="L6643" s="2">
        <f>A6643*PRICE_TOM+B6643*PRICE_CAR+C6643*PRICE_MES</f>
        <v>109876</v>
      </c>
      <c r="M6643" s="2">
        <f>A6643*FERT_BED_TOM+B6643*FERT_BED_CAR+C6643*FERT_BED_MES</f>
        <v>14960</v>
      </c>
      <c r="N6643" s="6">
        <f>IF(AND(D6643&lt;=TOTAL_BEDS,J6643&lt;=TEMP_WORKER_MAX*TEMP_WORKER_HRS),1,0)</f>
        <v>1</v>
      </c>
      <c r="O6643" s="2">
        <f>L6643-M6643-K6643-FIXED_COSTS</f>
        <v>15432.592959535825</v>
      </c>
      <c r="P6643" s="2">
        <f>IF(N6643=1,O6643,"")</f>
        <v>15432.592959535825</v>
      </c>
    </row>
    <row r="6644">
      <c r="A6644" s="6">
        <v>10</v>
      </c>
      <c r="B6644" s="6">
        <v>4</v>
      </c>
      <c r="C6644" s="6">
        <v>6</v>
      </c>
      <c r="D6644" s="6">
        <f>A6644+B6644+C6644</f>
        <v>20</v>
      </c>
      <c r="E6644" s="5">
        <f>IF(A6644=0,0,A6644*LABOR_HRS_WK_TOM*SEASON_WEEKS*(1+DIM_PCT_TOM)^A6644)</f>
        <v>2334.3682140900019</v>
      </c>
      <c r="F6644" s="5">
        <f>IF(B6644=0,0,B6644*LABOR_HRS_WK_CAR*SEASON_WEEKS*(1+DIM_PCT_CAR)^B6644)</f>
        <v>132.45754687499993</v>
      </c>
      <c r="G6644" s="5">
        <f>IF(C6644=0,0,C6644*LABOR_HRS_WK_MES*SEASON_WEEKS*(1+DIM_PCT_MES)^C6644)</f>
        <v>290.89345874736773</v>
      </c>
      <c r="H6644" s="5">
        <f>E6644+F6644+G6644</f>
        <v>2757.7192197123695</v>
      </c>
      <c r="I6644" s="5">
        <f>MIN(H6644,FARMER_HRS)</f>
        <v>720</v>
      </c>
      <c r="J6644" s="5">
        <f>MAX(0,H6644-FARMER_HRS)</f>
        <v>2037.7192197123695</v>
      </c>
      <c r="K6644" s="2">
        <f>I6644*FARMER_RATE+J6644*TEMP_WORKER_RATE</f>
        <v>60377.069786673084</v>
      </c>
      <c r="L6644" s="2">
        <f>A6644*PRICE_TOM+B6644*PRICE_CAR+C6644*PRICE_MES</f>
        <v>112576</v>
      </c>
      <c r="M6644" s="2">
        <f>A6644*FERT_BED_TOM+B6644*FERT_BED_CAR+C6644*FERT_BED_MES</f>
        <v>15840</v>
      </c>
      <c r="N6644" s="6">
        <f>IF(AND(D6644&lt;=TOTAL_BEDS,J6644&lt;=TEMP_WORKER_MAX*TEMP_WORKER_HRS),1,0)</f>
        <v>1</v>
      </c>
      <c r="O6644" s="2">
        <f>L6644-M6644-K6644-FIXED_COSTS</f>
        <v>16358.930213326916</v>
      </c>
      <c r="P6644" s="2">
        <f>IF(N6644=1,O6644,"")</f>
        <v>16358.930213326916</v>
      </c>
    </row>
    <row r="6645">
      <c r="A6645" s="6">
        <v>10</v>
      </c>
      <c r="B6645" s="6">
        <v>4</v>
      </c>
      <c r="C6645" s="6">
        <v>7</v>
      </c>
      <c r="D6645" s="6">
        <f>A6645+B6645+C6645</f>
        <v>21</v>
      </c>
      <c r="E6645" s="5">
        <f>IF(A6645=0,0,A6645*LABOR_HRS_WK_TOM*SEASON_WEEKS*(1+DIM_PCT_TOM)^A6645)</f>
        <v>2334.3682140900019</v>
      </c>
      <c r="F6645" s="5">
        <f>IF(B6645=0,0,B6645*LABOR_HRS_WK_CAR*SEASON_WEEKS*(1+DIM_PCT_CAR)^B6645)</f>
        <v>132.45754687499993</v>
      </c>
      <c r="G6645" s="5">
        <f>IF(C6645=0,0,C6645*LABOR_HRS_WK_MES*SEASON_WEEKS*(1+DIM_PCT_MES)^C6645)</f>
        <v>343.61789814532818</v>
      </c>
      <c r="H6645" s="5">
        <f>E6645+F6645+G6645</f>
        <v>2810.44365911033</v>
      </c>
      <c r="I6645" s="5">
        <f>MIN(H6645,FARMER_HRS)</f>
        <v>720</v>
      </c>
      <c r="J6645" s="5">
        <f>MAX(0,H6645-FARMER_HRS)</f>
        <v>2090.44365911033</v>
      </c>
      <c r="K6645" s="2">
        <f>I6645*FARMER_RATE+J6645*TEMP_WORKER_RATE</f>
        <v>61292.424637332115</v>
      </c>
      <c r="L6645" s="2">
        <f>A6645*PRICE_TOM+B6645*PRICE_CAR+C6645*PRICE_MES</f>
        <v>115276</v>
      </c>
      <c r="M6645" s="2">
        <f>A6645*FERT_BED_TOM+B6645*FERT_BED_CAR+C6645*FERT_BED_MES</f>
        <v>16720</v>
      </c>
      <c r="N6645" s="6">
        <f>IF(AND(D6645&lt;=TOTAL_BEDS,J6645&lt;=TEMP_WORKER_MAX*TEMP_WORKER_HRS),1,0)</f>
        <v>1</v>
      </c>
      <c r="O6645" s="2">
        <f>L6645-M6645-K6645-FIXED_COSTS</f>
        <v>17263.575362667885</v>
      </c>
      <c r="P6645" s="2">
        <f>IF(N6645=1,O6645,"")</f>
        <v>17263.575362667885</v>
      </c>
    </row>
    <row r="6646">
      <c r="A6646" s="6">
        <v>10</v>
      </c>
      <c r="B6646" s="6">
        <v>4</v>
      </c>
      <c r="C6646" s="6">
        <v>8</v>
      </c>
      <c r="D6646" s="6">
        <f>A6646+B6646+C6646</f>
        <v>22</v>
      </c>
      <c r="E6646" s="5">
        <f>IF(A6646=0,0,A6646*LABOR_HRS_WK_TOM*SEASON_WEEKS*(1+DIM_PCT_TOM)^A6646)</f>
        <v>2334.3682140900019</v>
      </c>
      <c r="F6646" s="5">
        <f>IF(B6646=0,0,B6646*LABOR_HRS_WK_CAR*SEASON_WEEKS*(1+DIM_PCT_CAR)^B6646)</f>
        <v>132.45754687499993</v>
      </c>
      <c r="G6646" s="5">
        <f>IF(C6646=0,0,C6646*LABOR_HRS_WK_MES*SEASON_WEEKS*(1+DIM_PCT_MES)^C6646)</f>
        <v>397.61499642530833</v>
      </c>
      <c r="H6646" s="5">
        <f>E6646+F6646+G6646</f>
        <v>2864.44075739031</v>
      </c>
      <c r="I6646" s="5">
        <f>MIN(H6646,FARMER_HRS)</f>
        <v>720</v>
      </c>
      <c r="J6646" s="5">
        <f>MAX(0,H6646-FARMER_HRS)</f>
        <v>2144.44075739031</v>
      </c>
      <c r="K6646" s="2">
        <f>I6646*FARMER_RATE+J6646*TEMP_WORKER_RATE</f>
        <v>62229.874260248434</v>
      </c>
      <c r="L6646" s="2">
        <f>A6646*PRICE_TOM+B6646*PRICE_CAR+C6646*PRICE_MES</f>
        <v>117976</v>
      </c>
      <c r="M6646" s="2">
        <f>A6646*FERT_BED_TOM+B6646*FERT_BED_CAR+C6646*FERT_BED_MES</f>
        <v>17600</v>
      </c>
      <c r="N6646" s="6">
        <f>IF(AND(D6646&lt;=TOTAL_BEDS,J6646&lt;=TEMP_WORKER_MAX*TEMP_WORKER_HRS),1,0)</f>
        <v>1</v>
      </c>
      <c r="O6646" s="2">
        <f>L6646-M6646-K6646-FIXED_COSTS</f>
        <v>18146.125739751566</v>
      </c>
      <c r="P6646" s="2">
        <f>IF(N6646=1,O6646,"")</f>
        <v>18146.125739751566</v>
      </c>
    </row>
    <row r="6647">
      <c r="A6647" s="6">
        <v>10</v>
      </c>
      <c r="B6647" s="6">
        <v>4</v>
      </c>
      <c r="C6647" s="6">
        <v>9</v>
      </c>
      <c r="D6647" s="6">
        <f>A6647+B6647+C6647</f>
        <v>23</v>
      </c>
      <c r="E6647" s="5">
        <f>IF(A6647=0,0,A6647*LABOR_HRS_WK_TOM*SEASON_WEEKS*(1+DIM_PCT_TOM)^A6647)</f>
        <v>2334.3682140900019</v>
      </c>
      <c r="F6647" s="5">
        <f>IF(B6647=0,0,B6647*LABOR_HRS_WK_CAR*SEASON_WEEKS*(1+DIM_PCT_CAR)^B6647)</f>
        <v>132.45754687499993</v>
      </c>
      <c r="G6647" s="5">
        <f>IF(C6647=0,0,C6647*LABOR_HRS_WK_MES*SEASON_WEEKS*(1+DIM_PCT_MES)^C6647)</f>
        <v>452.90833186570273</v>
      </c>
      <c r="H6647" s="5">
        <f>E6647+F6647+G6647</f>
        <v>2919.7340928307044</v>
      </c>
      <c r="I6647" s="5">
        <f>MIN(H6647,FARMER_HRS)</f>
        <v>720</v>
      </c>
      <c r="J6647" s="5">
        <f>MAX(0,H6647-FARMER_HRS)</f>
        <v>2199.7340928307044</v>
      </c>
      <c r="K6647" s="2">
        <f>I6647*FARMER_RATE+J6647*TEMP_WORKER_RATE</f>
        <v>63189.82800053306</v>
      </c>
      <c r="L6647" s="2">
        <f>A6647*PRICE_TOM+B6647*PRICE_CAR+C6647*PRICE_MES</f>
        <v>120676</v>
      </c>
      <c r="M6647" s="2">
        <f>A6647*FERT_BED_TOM+B6647*FERT_BED_CAR+C6647*FERT_BED_MES</f>
        <v>18480</v>
      </c>
      <c r="N6647" s="6">
        <f>IF(AND(D6647&lt;=TOTAL_BEDS,J6647&lt;=TEMP_WORKER_MAX*TEMP_WORKER_HRS),1,0)</f>
        <v>1</v>
      </c>
      <c r="O6647" s="2">
        <f>L6647-M6647-K6647-FIXED_COSTS</f>
        <v>19006.17199946694</v>
      </c>
      <c r="P6647" s="2">
        <f>IF(N6647=1,O6647,"")</f>
        <v>19006.17199946694</v>
      </c>
    </row>
    <row r="6648">
      <c r="A6648" s="6">
        <v>10</v>
      </c>
      <c r="B6648" s="6">
        <v>4</v>
      </c>
      <c r="C6648" s="6">
        <v>10</v>
      </c>
      <c r="D6648" s="6">
        <f>A6648+B6648+C6648</f>
        <v>24</v>
      </c>
      <c r="E6648" s="5">
        <f>IF(A6648=0,0,A6648*LABOR_HRS_WK_TOM*SEASON_WEEKS*(1+DIM_PCT_TOM)^A6648)</f>
        <v>2334.3682140900019</v>
      </c>
      <c r="F6648" s="5">
        <f>IF(B6648=0,0,B6648*LABOR_HRS_WK_CAR*SEASON_WEEKS*(1+DIM_PCT_CAR)^B6648)</f>
        <v>132.45754687499993</v>
      </c>
      <c r="G6648" s="5">
        <f>IF(C6648=0,0,C6648*LABOR_HRS_WK_MES*SEASON_WEEKS*(1+DIM_PCT_MES)^C6648)</f>
        <v>509.52187334891551</v>
      </c>
      <c r="H6648" s="5">
        <f>E6648+F6648+G6648</f>
        <v>2976.3476343139173</v>
      </c>
      <c r="I6648" s="5">
        <f>MIN(H6648,FARMER_HRS)</f>
        <v>720</v>
      </c>
      <c r="J6648" s="5">
        <f>MAX(0,H6648-FARMER_HRS)</f>
        <v>2256.3476343139173</v>
      </c>
      <c r="K6648" s="2">
        <f>I6648*FARMER_RATE+J6648*TEMP_WORKER_RATE</f>
        <v>64172.701984616622</v>
      </c>
      <c r="L6648" s="2">
        <f>A6648*PRICE_TOM+B6648*PRICE_CAR+C6648*PRICE_MES</f>
        <v>123376</v>
      </c>
      <c r="M6648" s="2">
        <f>A6648*FERT_BED_TOM+B6648*FERT_BED_CAR+C6648*FERT_BED_MES</f>
        <v>19360</v>
      </c>
      <c r="N6648" s="6">
        <f>IF(AND(D6648&lt;=TOTAL_BEDS,J6648&lt;=TEMP_WORKER_MAX*TEMP_WORKER_HRS),1,0)</f>
        <v>1</v>
      </c>
      <c r="O6648" s="2">
        <f>L6648-M6648-K6648-FIXED_COSTS</f>
        <v>19843.298015383378</v>
      </c>
      <c r="P6648" s="2">
        <f>IF(N6648=1,O6648,"")</f>
        <v>19843.298015383378</v>
      </c>
    </row>
    <row r="6649">
      <c r="A6649" s="6">
        <v>10</v>
      </c>
      <c r="B6649" s="6">
        <v>4</v>
      </c>
      <c r="C6649" s="6">
        <v>11</v>
      </c>
      <c r="D6649" s="6">
        <f>A6649+B6649+C6649</f>
        <v>25</v>
      </c>
      <c r="E6649" s="5">
        <f>IF(A6649=0,0,A6649*LABOR_HRS_WK_TOM*SEASON_WEEKS*(1+DIM_PCT_TOM)^A6649)</f>
        <v>2334.3682140900019</v>
      </c>
      <c r="F6649" s="5">
        <f>IF(B6649=0,0,B6649*LABOR_HRS_WK_CAR*SEASON_WEEKS*(1+DIM_PCT_CAR)^B6649)</f>
        <v>132.45754687499993</v>
      </c>
      <c r="G6649" s="5">
        <f>IF(C6649=0,0,C6649*LABOR_HRS_WK_MES*SEASON_WEEKS*(1+DIM_PCT_MES)^C6649)</f>
        <v>567.47998644235463</v>
      </c>
      <c r="H6649" s="5">
        <f>E6649+F6649+G6649</f>
        <v>3034.3057474073566</v>
      </c>
      <c r="I6649" s="5">
        <f>MIN(H6649,FARMER_HRS)</f>
        <v>720</v>
      </c>
      <c r="J6649" s="5">
        <f>MAX(0,H6649-FARMER_HRS)</f>
        <v>2314.3057474073566</v>
      </c>
      <c r="K6649" s="2">
        <f>I6649*FARMER_RATE+J6649*TEMP_WORKER_RATE</f>
        <v>65178.919225822166</v>
      </c>
      <c r="L6649" s="2">
        <f>A6649*PRICE_TOM+B6649*PRICE_CAR+C6649*PRICE_MES</f>
        <v>126076</v>
      </c>
      <c r="M6649" s="2">
        <f>A6649*FERT_BED_TOM+B6649*FERT_BED_CAR+C6649*FERT_BED_MES</f>
        <v>20240</v>
      </c>
      <c r="N6649" s="6">
        <f>IF(AND(D6649&lt;=TOTAL_BEDS,J6649&lt;=TEMP_WORKER_MAX*TEMP_WORKER_HRS),1,0)</f>
        <v>1</v>
      </c>
      <c r="O6649" s="2">
        <f>L6649-M6649-K6649-FIXED_COSTS</f>
        <v>20657.080774177834</v>
      </c>
      <c r="P6649" s="2">
        <f>IF(N6649=1,O6649,"")</f>
        <v>20657.080774177834</v>
      </c>
    </row>
    <row r="6650">
      <c r="A6650" s="6">
        <v>10</v>
      </c>
      <c r="B6650" s="6">
        <v>4</v>
      </c>
      <c r="C6650" s="6">
        <v>12</v>
      </c>
      <c r="D6650" s="6">
        <f>A6650+B6650+C6650</f>
        <v>26</v>
      </c>
      <c r="E6650" s="5">
        <f>IF(A6650=0,0,A6650*LABOR_HRS_WK_TOM*SEASON_WEEKS*(1+DIM_PCT_TOM)^A6650)</f>
        <v>2334.3682140900019</v>
      </c>
      <c r="F6650" s="5">
        <f>IF(B6650=0,0,B6650*LABOR_HRS_WK_CAR*SEASON_WEEKS*(1+DIM_PCT_CAR)^B6650)</f>
        <v>132.45754687499993</v>
      </c>
      <c r="G6650" s="5">
        <f>IF(C6650=0,0,C6650*LABOR_HRS_WK_MES*SEASON_WEEKS*(1+DIM_PCT_MES)^C6650)</f>
        <v>626.807439570419</v>
      </c>
      <c r="H6650" s="5">
        <f>E6650+F6650+G6650</f>
        <v>3093.6332005354207</v>
      </c>
      <c r="I6650" s="5">
        <f>MIN(H6650,FARMER_HRS)</f>
        <v>720</v>
      </c>
      <c r="J6650" s="5">
        <f>MAX(0,H6650-FARMER_HRS)</f>
        <v>2373.6332005354207</v>
      </c>
      <c r="K6650" s="2">
        <f>I6650*FARMER_RATE+J6650*TEMP_WORKER_RATE</f>
        <v>66208.909731517721</v>
      </c>
      <c r="L6650" s="2">
        <f>A6650*PRICE_TOM+B6650*PRICE_CAR+C6650*PRICE_MES</f>
        <v>128776</v>
      </c>
      <c r="M6650" s="2">
        <f>A6650*FERT_BED_TOM+B6650*FERT_BED_CAR+C6650*FERT_BED_MES</f>
        <v>21120</v>
      </c>
      <c r="N6650" s="6">
        <f>IF(AND(D6650&lt;=TOTAL_BEDS,J6650&lt;=TEMP_WORKER_MAX*TEMP_WORKER_HRS),1,0)</f>
        <v>1</v>
      </c>
      <c r="O6650" s="2">
        <f>L6650-M6650-K6650-FIXED_COSTS</f>
        <v>21447.090268482279</v>
      </c>
      <c r="P6650" s="2">
        <f>IF(N6650=1,O6650,"")</f>
        <v>21447.090268482279</v>
      </c>
    </row>
    <row r="6651">
      <c r="A6651" s="6">
        <v>10</v>
      </c>
      <c r="B6651" s="6">
        <v>4</v>
      </c>
      <c r="C6651" s="6">
        <v>13</v>
      </c>
      <c r="D6651" s="6">
        <f>A6651+B6651+C6651</f>
        <v>27</v>
      </c>
      <c r="E6651" s="5">
        <f>IF(A6651=0,0,A6651*LABOR_HRS_WK_TOM*SEASON_WEEKS*(1+DIM_PCT_TOM)^A6651)</f>
        <v>2334.3682140900019</v>
      </c>
      <c r="F6651" s="5">
        <f>IF(B6651=0,0,B6651*LABOR_HRS_WK_CAR*SEASON_WEEKS*(1+DIM_PCT_CAR)^B6651)</f>
        <v>132.45754687499993</v>
      </c>
      <c r="G6651" s="5">
        <f>IF(C6651=0,0,C6651*LABOR_HRS_WK_MES*SEASON_WEEKS*(1+DIM_PCT_MES)^C6651)</f>
        <v>687.52941027880331</v>
      </c>
      <c r="H6651" s="5">
        <f>E6651+F6651+G6651</f>
        <v>3154.3551712438052</v>
      </c>
      <c r="I6651" s="5">
        <f>MIN(H6651,FARMER_HRS)</f>
        <v>720</v>
      </c>
      <c r="J6651" s="5">
        <f>MAX(0,H6651-FARMER_HRS)</f>
        <v>2434.3551712438052</v>
      </c>
      <c r="K6651" s="2">
        <f>I6651*FARMER_RATE+J6651*TEMP_WORKER_RATE</f>
        <v>67263.110611871612</v>
      </c>
      <c r="L6651" s="2">
        <f>A6651*PRICE_TOM+B6651*PRICE_CAR+C6651*PRICE_MES</f>
        <v>131476</v>
      </c>
      <c r="M6651" s="2">
        <f>A6651*FERT_BED_TOM+B6651*FERT_BED_CAR+C6651*FERT_BED_MES</f>
        <v>22000</v>
      </c>
      <c r="N6651" s="6">
        <f>IF(AND(D6651&lt;=TOTAL_BEDS,J6651&lt;=TEMP_WORKER_MAX*TEMP_WORKER_HRS),1,0)</f>
        <v>1</v>
      </c>
      <c r="O6651" s="2">
        <f>L6651-M6651-K6651-FIXED_COSTS</f>
        <v>22212.889388128388</v>
      </c>
      <c r="P6651" s="2">
        <f>IF(N6651=1,O6651,"")</f>
        <v>22212.889388128388</v>
      </c>
    </row>
    <row r="6652">
      <c r="A6652" s="6">
        <v>10</v>
      </c>
      <c r="B6652" s="6">
        <v>4</v>
      </c>
      <c r="C6652" s="6">
        <v>14</v>
      </c>
      <c r="D6652" s="6">
        <f>A6652+B6652+C6652</f>
        <v>28</v>
      </c>
      <c r="E6652" s="5">
        <f>IF(A6652=0,0,A6652*LABOR_HRS_WK_TOM*SEASON_WEEKS*(1+DIM_PCT_TOM)^A6652)</f>
        <v>2334.3682140900019</v>
      </c>
      <c r="F6652" s="5">
        <f>IF(B6652=0,0,B6652*LABOR_HRS_WK_CAR*SEASON_WEEKS*(1+DIM_PCT_CAR)^B6652)</f>
        <v>132.45754687499993</v>
      </c>
      <c r="G6652" s="5">
        <f>IF(C6652=0,0,C6652*LABOR_HRS_WK_MES*SEASON_WEEKS*(1+DIM_PCT_MES)^C6652)</f>
        <v>749.67149159246435</v>
      </c>
      <c r="H6652" s="5">
        <f>E6652+F6652+G6652</f>
        <v>3216.4972525574663</v>
      </c>
      <c r="I6652" s="5">
        <f>MIN(H6652,FARMER_HRS)</f>
        <v>720</v>
      </c>
      <c r="J6652" s="5">
        <f>MAX(0,H6652-FARMER_HRS)</f>
        <v>2496.4972525574663</v>
      </c>
      <c r="K6652" s="2">
        <f>I6652*FARMER_RATE+J6652*TEMP_WORKER_RATE</f>
        <v>68341.9661902338</v>
      </c>
      <c r="L6652" s="2">
        <f>A6652*PRICE_TOM+B6652*PRICE_CAR+C6652*PRICE_MES</f>
        <v>134176</v>
      </c>
      <c r="M6652" s="2">
        <f>A6652*FERT_BED_TOM+B6652*FERT_BED_CAR+C6652*FERT_BED_MES</f>
        <v>22880</v>
      </c>
      <c r="N6652" s="6">
        <f>IF(AND(D6652&lt;=TOTAL_BEDS,J6652&lt;=TEMP_WORKER_MAX*TEMP_WORKER_HRS),1,0)</f>
        <v>1</v>
      </c>
      <c r="O6652" s="2">
        <f>L6652-M6652-K6652-FIXED_COSTS</f>
        <v>22954.033809766202</v>
      </c>
      <c r="P6652" s="2">
        <f>IF(N6652=1,O6652,"")</f>
        <v>22954.033809766202</v>
      </c>
    </row>
    <row r="6653">
      <c r="A6653" s="6">
        <v>10</v>
      </c>
      <c r="B6653" s="6">
        <v>4</v>
      </c>
      <c r="C6653" s="6">
        <v>15</v>
      </c>
      <c r="D6653" s="6">
        <f>A6653+B6653+C6653</f>
        <v>29</v>
      </c>
      <c r="E6653" s="5">
        <f>IF(A6653=0,0,A6653*LABOR_HRS_WK_TOM*SEASON_WEEKS*(1+DIM_PCT_TOM)^A6653)</f>
        <v>2334.3682140900019</v>
      </c>
      <c r="F6653" s="5">
        <f>IF(B6653=0,0,B6653*LABOR_HRS_WK_CAR*SEASON_WEEKS*(1+DIM_PCT_CAR)^B6653)</f>
        <v>132.45754687499993</v>
      </c>
      <c r="G6653" s="5">
        <f>IF(C6653=0,0,C6653*LABOR_HRS_WK_MES*SEASON_WEEKS*(1+DIM_PCT_MES)^C6653)</f>
        <v>813.25969846861074</v>
      </c>
      <c r="H6653" s="5">
        <f>E6653+F6653+G6653</f>
        <v>3280.0854594336124</v>
      </c>
      <c r="I6653" s="5">
        <f>MIN(H6653,FARMER_HRS)</f>
        <v>720</v>
      </c>
      <c r="J6653" s="5">
        <f>MAX(0,H6653-FARMER_HRS)</f>
        <v>2560.0854594336124</v>
      </c>
      <c r="K6653" s="2">
        <f>I6653*FARMER_RATE+J6653*TEMP_WORKER_RATE</f>
        <v>69445.928115166884</v>
      </c>
      <c r="L6653" s="2">
        <f>A6653*PRICE_TOM+B6653*PRICE_CAR+C6653*PRICE_MES</f>
        <v>136876</v>
      </c>
      <c r="M6653" s="2">
        <f>A6653*FERT_BED_TOM+B6653*FERT_BED_CAR+C6653*FERT_BED_MES</f>
        <v>23760</v>
      </c>
      <c r="N6653" s="6">
        <f>IF(AND(D6653&lt;=TOTAL_BEDS,J6653&lt;=TEMP_WORKER_MAX*TEMP_WORKER_HRS),1,0)</f>
        <v>1</v>
      </c>
      <c r="O6653" s="2">
        <f>L6653-M6653-K6653-FIXED_COSTS</f>
        <v>23670.071884833116</v>
      </c>
      <c r="P6653" s="2">
        <f>IF(N6653=1,O6653,"")</f>
        <v>23670.071884833116</v>
      </c>
    </row>
    <row r="6654">
      <c r="A6654" s="6">
        <v>10</v>
      </c>
      <c r="B6654" s="6">
        <v>4</v>
      </c>
      <c r="C6654" s="6">
        <v>16</v>
      </c>
      <c r="D6654" s="6">
        <f>A6654+B6654+C6654</f>
        <v>30</v>
      </c>
      <c r="E6654" s="5">
        <f>IF(A6654=0,0,A6654*LABOR_HRS_WK_TOM*SEASON_WEEKS*(1+DIM_PCT_TOM)^A6654)</f>
        <v>2334.3682140900019</v>
      </c>
      <c r="F6654" s="5">
        <f>IF(B6654=0,0,B6654*LABOR_HRS_WK_CAR*SEASON_WEEKS*(1+DIM_PCT_CAR)^B6654)</f>
        <v>132.45754687499993</v>
      </c>
      <c r="G6654" s="5">
        <f>IF(C6654=0,0,C6654*LABOR_HRS_WK_MES*SEASON_WEEKS*(1+DIM_PCT_MES)^C6654)</f>
        <v>878.32047434609967</v>
      </c>
      <c r="H6654" s="5">
        <f>E6654+F6654+G6654</f>
        <v>3345.1462353111015</v>
      </c>
      <c r="I6654" s="5">
        <f>MIN(H6654,FARMER_HRS)</f>
        <v>720</v>
      </c>
      <c r="J6654" s="5">
        <f>MAX(0,H6654-FARMER_HRS)</f>
        <v>2625.1462353111015</v>
      </c>
      <c r="K6654" s="2">
        <f>I6654*FARMER_RATE+J6654*TEMP_WORKER_RATE</f>
        <v>70575.455474151066</v>
      </c>
      <c r="L6654" s="2">
        <f>A6654*PRICE_TOM+B6654*PRICE_CAR+C6654*PRICE_MES</f>
        <v>139576</v>
      </c>
      <c r="M6654" s="2">
        <f>A6654*FERT_BED_TOM+B6654*FERT_BED_CAR+C6654*FERT_BED_MES</f>
        <v>24640</v>
      </c>
      <c r="N6654" s="6">
        <f>IF(AND(D6654&lt;=TOTAL_BEDS,J6654&lt;=TEMP_WORKER_MAX*TEMP_WORKER_HRS),1,0)</f>
        <v>1</v>
      </c>
      <c r="O6654" s="2">
        <f>L6654-M6654-K6654-FIXED_COSTS</f>
        <v>24360.544525848934</v>
      </c>
      <c r="P6654" s="2">
        <f>IF(N6654=1,O6654,"")</f>
        <v>24360.544525848934</v>
      </c>
    </row>
    <row r="6655">
      <c r="A6655" s="6">
        <v>10</v>
      </c>
      <c r="B6655" s="6">
        <v>4</v>
      </c>
      <c r="C6655" s="6">
        <v>17</v>
      </c>
      <c r="D6655" s="6">
        <f>A6655+B6655+C6655</f>
        <v>31</v>
      </c>
      <c r="E6655" s="5">
        <f>IF(A6655=0,0,A6655*LABOR_HRS_WK_TOM*SEASON_WEEKS*(1+DIM_PCT_TOM)^A6655)</f>
        <v>2334.3682140900019</v>
      </c>
      <c r="F6655" s="5">
        <f>IF(B6655=0,0,B6655*LABOR_HRS_WK_CAR*SEASON_WEEKS*(1+DIM_PCT_CAR)^B6655)</f>
        <v>132.45754687499993</v>
      </c>
      <c r="G6655" s="5">
        <f>IF(C6655=0,0,C6655*LABOR_HRS_WK_MES*SEASON_WEEKS*(1+DIM_PCT_MES)^C6655)</f>
        <v>944.88069779263992</v>
      </c>
      <c r="H6655" s="5">
        <f>E6655+F6655+G6655</f>
        <v>3411.7064587576415</v>
      </c>
      <c r="I6655" s="5">
        <f>MIN(H6655,FARMER_HRS)</f>
        <v>720</v>
      </c>
      <c r="J6655" s="5">
        <f>MAX(0,H6655-FARMER_HRS)</f>
        <v>2691.7064587576415</v>
      </c>
      <c r="K6655" s="2">
        <f>I6655*FARMER_RATE+J6655*TEMP_WORKER_RATE</f>
        <v>71731.014908986836</v>
      </c>
      <c r="L6655" s="2">
        <f>A6655*PRICE_TOM+B6655*PRICE_CAR+C6655*PRICE_MES</f>
        <v>142276</v>
      </c>
      <c r="M6655" s="2">
        <f>A6655*FERT_BED_TOM+B6655*FERT_BED_CAR+C6655*FERT_BED_MES</f>
        <v>25520</v>
      </c>
      <c r="N6655" s="6">
        <f>IF(AND(D6655&lt;=TOTAL_BEDS,J6655&lt;=TEMP_WORKER_MAX*TEMP_WORKER_HRS),1,0)</f>
        <v>1</v>
      </c>
      <c r="O6655" s="2">
        <f>L6655-M6655-K6655-FIXED_COSTS</f>
        <v>25024.985091013164</v>
      </c>
      <c r="P6655" s="2">
        <f>IF(N6655=1,O6655,"")</f>
        <v>25024.985091013164</v>
      </c>
    </row>
    <row r="6656">
      <c r="A6656" s="6">
        <v>10</v>
      </c>
      <c r="B6656" s="6">
        <v>4</v>
      </c>
      <c r="C6656" s="6">
        <v>18</v>
      </c>
      <c r="D6656" s="6">
        <f>A6656+B6656+C6656</f>
        <v>32</v>
      </c>
      <c r="E6656" s="5">
        <f>IF(A6656=0,0,A6656*LABOR_HRS_WK_TOM*SEASON_WEEKS*(1+DIM_PCT_TOM)^A6656)</f>
        <v>2334.3682140900019</v>
      </c>
      <c r="F6656" s="5">
        <f>IF(B6656=0,0,B6656*LABOR_HRS_WK_CAR*SEASON_WEEKS*(1+DIM_PCT_CAR)^B6656)</f>
        <v>132.45754687499993</v>
      </c>
      <c r="G6656" s="5">
        <f>IF(C6656=0,0,C6656*LABOR_HRS_WK_MES*SEASON_WEEKS*(1+DIM_PCT_MES)^C6656)</f>
        <v>1012.9676892512272</v>
      </c>
      <c r="H6656" s="5">
        <f>E6656+F6656+G6656</f>
        <v>3479.7934502162288</v>
      </c>
      <c r="I6656" s="5">
        <f>MIN(H6656,FARMER_HRS)</f>
        <v>720</v>
      </c>
      <c r="J6656" s="5">
        <f>MAX(0,H6656-FARMER_HRS)</f>
        <v>2759.7934502162288</v>
      </c>
      <c r="K6656" s="2">
        <f>I6656*FARMER_RATE+J6656*TEMP_WORKER_RATE</f>
        <v>72913.080732920644</v>
      </c>
      <c r="L6656" s="2">
        <f>A6656*PRICE_TOM+B6656*PRICE_CAR+C6656*PRICE_MES</f>
        <v>144976</v>
      </c>
      <c r="M6656" s="2">
        <f>A6656*FERT_BED_TOM+B6656*FERT_BED_CAR+C6656*FERT_BED_MES</f>
        <v>26400</v>
      </c>
      <c r="N6656" s="6">
        <f>IF(AND(D6656&lt;=TOTAL_BEDS,J6656&lt;=TEMP_WORKER_MAX*TEMP_WORKER_HRS),1,0)</f>
        <v>1</v>
      </c>
      <c r="O6656" s="2">
        <f>L6656-M6656-K6656-FIXED_COSTS</f>
        <v>25662.919267079356</v>
      </c>
      <c r="P6656" s="2">
        <f>IF(N6656=1,O6656,"")</f>
        <v>25662.919267079356</v>
      </c>
    </row>
    <row r="6657">
      <c r="A6657" s="6">
        <v>10</v>
      </c>
      <c r="B6657" s="6">
        <v>4</v>
      </c>
      <c r="C6657" s="6">
        <v>19</v>
      </c>
      <c r="D6657" s="6">
        <f>A6657+B6657+C6657</f>
        <v>33</v>
      </c>
      <c r="E6657" s="5">
        <f>IF(A6657=0,0,A6657*LABOR_HRS_WK_TOM*SEASON_WEEKS*(1+DIM_PCT_TOM)^A6657)</f>
        <v>2334.3682140900019</v>
      </c>
      <c r="F6657" s="5">
        <f>IF(B6657=0,0,B6657*LABOR_HRS_WK_CAR*SEASON_WEEKS*(1+DIM_PCT_CAR)^B6657)</f>
        <v>132.45754687499993</v>
      </c>
      <c r="G6657" s="5">
        <f>IF(C6657=0,0,C6657*LABOR_HRS_WK_MES*SEASON_WEEKS*(1+DIM_PCT_MES)^C6657)</f>
        <v>1082.6092178872491</v>
      </c>
      <c r="H6657" s="5">
        <f>E6657+F6657+G6657</f>
        <v>3549.4349788522509</v>
      </c>
      <c r="I6657" s="5">
        <f>MIN(H6657,FARMER_HRS)</f>
        <v>720</v>
      </c>
      <c r="J6657" s="5">
        <f>MAX(0,H6657-FARMER_HRS)</f>
        <v>2829.4349788522509</v>
      </c>
      <c r="K6657" s="2">
        <f>I6657*FARMER_RATE+J6657*TEMP_WORKER_RATE</f>
        <v>74122.135049518241</v>
      </c>
      <c r="L6657" s="2">
        <f>A6657*PRICE_TOM+B6657*PRICE_CAR+C6657*PRICE_MES</f>
        <v>147676</v>
      </c>
      <c r="M6657" s="2">
        <f>A6657*FERT_BED_TOM+B6657*FERT_BED_CAR+C6657*FERT_BED_MES</f>
        <v>27280</v>
      </c>
      <c r="N6657" s="6">
        <f>IF(AND(D6657&lt;=TOTAL_BEDS,J6657&lt;=TEMP_WORKER_MAX*TEMP_WORKER_HRS),1,0)</f>
        <v>1</v>
      </c>
      <c r="O6657" s="2">
        <f>L6657-M6657-K6657-FIXED_COSTS</f>
        <v>26273.864950481759</v>
      </c>
      <c r="P6657" s="2">
        <f>IF(N6657=1,O6657,"")</f>
        <v>26273.864950481759</v>
      </c>
    </row>
    <row r="6658">
      <c r="A6658" s="6">
        <v>10</v>
      </c>
      <c r="B6658" s="6">
        <v>4</v>
      </c>
      <c r="C6658" s="6">
        <v>20</v>
      </c>
      <c r="D6658" s="6">
        <f>A6658+B6658+C6658</f>
        <v>34</v>
      </c>
      <c r="E6658" s="5">
        <f>IF(A6658=0,0,A6658*LABOR_HRS_WK_TOM*SEASON_WEEKS*(1+DIM_PCT_TOM)^A6658)</f>
        <v>2334.3682140900019</v>
      </c>
      <c r="F6658" s="5">
        <f>IF(B6658=0,0,B6658*LABOR_HRS_WK_CAR*SEASON_WEEKS*(1+DIM_PCT_CAR)^B6658)</f>
        <v>132.45754687499993</v>
      </c>
      <c r="G6658" s="5">
        <f>IF(C6658=0,0,C6658*LABOR_HRS_WK_MES*SEASON_WEEKS*(1+DIM_PCT_MES)^C6658)</f>
        <v>1153.8335085377259</v>
      </c>
      <c r="H6658" s="5">
        <f>E6658+F6658+G6658</f>
        <v>3620.6592695027275</v>
      </c>
      <c r="I6658" s="5">
        <f>MIN(H6658,FARMER_HRS)</f>
        <v>720</v>
      </c>
      <c r="J6658" s="5">
        <f>MAX(0,H6658-FARMER_HRS)</f>
        <v>2900.6592695027275</v>
      </c>
      <c r="K6658" s="2">
        <f>I6658*FARMER_RATE+J6658*TEMP_WORKER_RATE</f>
        <v>75358.667873311235</v>
      </c>
      <c r="L6658" s="2">
        <f>A6658*PRICE_TOM+B6658*PRICE_CAR+C6658*PRICE_MES</f>
        <v>150376</v>
      </c>
      <c r="M6658" s="2">
        <f>A6658*FERT_BED_TOM+B6658*FERT_BED_CAR+C6658*FERT_BED_MES</f>
        <v>28160</v>
      </c>
      <c r="N6658" s="6">
        <f>IF(AND(D6658&lt;=TOTAL_BEDS,J6658&lt;=TEMP_WORKER_MAX*TEMP_WORKER_HRS),1,0)</f>
        <v>1</v>
      </c>
      <c r="O6658" s="2">
        <f>L6658-M6658-K6658-FIXED_COSTS</f>
        <v>26857.332126688765</v>
      </c>
      <c r="P6658" s="2">
        <f>IF(N6658=1,O6658,"")</f>
        <v>26857.332126688765</v>
      </c>
    </row>
    <row r="6659">
      <c r="A6659" s="6">
        <v>10</v>
      </c>
      <c r="B6659" s="6">
        <v>4</v>
      </c>
      <c r="C6659" s="6">
        <v>21</v>
      </c>
      <c r="D6659" s="6">
        <f>A6659+B6659+C6659</f>
        <v>35</v>
      </c>
      <c r="E6659" s="5">
        <f>IF(A6659=0,0,A6659*LABOR_HRS_WK_TOM*SEASON_WEEKS*(1+DIM_PCT_TOM)^A6659)</f>
        <v>2334.3682140900019</v>
      </c>
      <c r="F6659" s="5">
        <f>IF(B6659=0,0,B6659*LABOR_HRS_WK_CAR*SEASON_WEEKS*(1+DIM_PCT_CAR)^B6659)</f>
        <v>132.45754687499993</v>
      </c>
      <c r="G6659" s="5">
        <f>IF(C6659=0,0,C6659*LABOR_HRS_WK_MES*SEASON_WEEKS*(1+DIM_PCT_MES)^C6659)</f>
        <v>1226.6692487641699</v>
      </c>
      <c r="H6659" s="5">
        <f>E6659+F6659+G6659</f>
        <v>3693.4950097291717</v>
      </c>
      <c r="I6659" s="5">
        <f>MIN(H6659,FARMER_HRS)</f>
        <v>720</v>
      </c>
      <c r="J6659" s="5">
        <f>MAX(0,H6659-FARMER_HRS)</f>
        <v>2973.4950097291717</v>
      </c>
      <c r="K6659" s="2">
        <f>I6659*FARMER_RATE+J6659*TEMP_WORKER_RATE</f>
        <v>76623.17725224256</v>
      </c>
      <c r="L6659" s="2">
        <f>A6659*PRICE_TOM+B6659*PRICE_CAR+C6659*PRICE_MES</f>
        <v>153076</v>
      </c>
      <c r="M6659" s="2">
        <f>A6659*FERT_BED_TOM+B6659*FERT_BED_CAR+C6659*FERT_BED_MES</f>
        <v>29040</v>
      </c>
      <c r="N6659" s="6">
        <f>IF(AND(D6659&lt;=TOTAL_BEDS,J6659&lt;=TEMP_WORKER_MAX*TEMP_WORKER_HRS),1,0)</f>
        <v>1</v>
      </c>
      <c r="O6659" s="2">
        <f>L6659-M6659-K6659-FIXED_COSTS</f>
        <v>27412.82274775744</v>
      </c>
      <c r="P6659" s="2">
        <f>IF(N6659=1,O6659,"")</f>
        <v>27412.82274775744</v>
      </c>
    </row>
    <row r="6660">
      <c r="A6660" s="6">
        <v>10</v>
      </c>
      <c r="B6660" s="6">
        <v>4</v>
      </c>
      <c r="C6660" s="6">
        <v>22</v>
      </c>
      <c r="D6660" s="6">
        <f>A6660+B6660+C6660</f>
        <v>36</v>
      </c>
      <c r="E6660" s="5">
        <f>IF(A6660=0,0,A6660*LABOR_HRS_WK_TOM*SEASON_WEEKS*(1+DIM_PCT_TOM)^A6660)</f>
        <v>2334.3682140900019</v>
      </c>
      <c r="F6660" s="5">
        <f>IF(B6660=0,0,B6660*LABOR_HRS_WK_CAR*SEASON_WEEKS*(1+DIM_PCT_CAR)^B6660)</f>
        <v>132.45754687499993</v>
      </c>
      <c r="G6660" s="5">
        <f>IF(C6660=0,0,C6660*LABOR_HRS_WK_MES*SEASON_WEEKS*(1+DIM_PCT_MES)^C6660)</f>
        <v>1301.1455960105659</v>
      </c>
      <c r="H6660" s="5">
        <f>E6660+F6660+G6660</f>
        <v>3767.9713569755677</v>
      </c>
      <c r="I6660" s="5">
        <f>MIN(H6660,FARMER_HRS)</f>
        <v>720</v>
      </c>
      <c r="J6660" s="5">
        <f>MAX(0,H6660-FARMER_HRS)</f>
        <v>3047.9713569755677</v>
      </c>
      <c r="K6660" s="2">
        <f>I6660*FARMER_RATE+J6660*TEMP_WORKER_RATE</f>
        <v>77916.169391936943</v>
      </c>
      <c r="L6660" s="2">
        <f>A6660*PRICE_TOM+B6660*PRICE_CAR+C6660*PRICE_MES</f>
        <v>155776</v>
      </c>
      <c r="M6660" s="2">
        <f>A6660*FERT_BED_TOM+B6660*FERT_BED_CAR+C6660*FERT_BED_MES</f>
        <v>29920</v>
      </c>
      <c r="N6660" s="6">
        <f>IF(AND(D6660&lt;=TOTAL_BEDS,J6660&lt;=TEMP_WORKER_MAX*TEMP_WORKER_HRS),1,0)</f>
        <v>1</v>
      </c>
      <c r="O6660" s="2">
        <f>L6660-M6660-K6660-FIXED_COSTS</f>
        <v>27939.830608063057</v>
      </c>
      <c r="P6660" s="2">
        <f>IF(N6660=1,O6660,"")</f>
        <v>27939.830608063057</v>
      </c>
    </row>
    <row r="6661">
      <c r="A6661" s="6">
        <v>10</v>
      </c>
      <c r="B6661" s="6">
        <v>4</v>
      </c>
      <c r="C6661" s="6">
        <v>23</v>
      </c>
      <c r="D6661" s="6">
        <f>A6661+B6661+C6661</f>
        <v>37</v>
      </c>
      <c r="E6661" s="5">
        <f>IF(A6661=0,0,A6661*LABOR_HRS_WK_TOM*SEASON_WEEKS*(1+DIM_PCT_TOM)^A6661)</f>
        <v>2334.3682140900019</v>
      </c>
      <c r="F6661" s="5">
        <f>IF(B6661=0,0,B6661*LABOR_HRS_WK_CAR*SEASON_WEEKS*(1+DIM_PCT_CAR)^B6661)</f>
        <v>132.45754687499993</v>
      </c>
      <c r="G6661" s="5">
        <f>IF(C6661=0,0,C6661*LABOR_HRS_WK_MES*SEASON_WEEKS*(1+DIM_PCT_MES)^C6661)</f>
        <v>1377.2921848680023</v>
      </c>
      <c r="H6661" s="5">
        <f>E6661+F6661+G6661</f>
        <v>3844.1179458330043</v>
      </c>
      <c r="I6661" s="5">
        <f>MIN(H6661,FARMER_HRS)</f>
        <v>720</v>
      </c>
      <c r="J6661" s="5">
        <f>MAX(0,H6661-FARMER_HRS)</f>
        <v>3124.1179458330043</v>
      </c>
      <c r="K6661" s="2">
        <f>I6661*FARMER_RATE+J6661*TEMP_WORKER_RATE</f>
        <v>79238.158781822989</v>
      </c>
      <c r="L6661" s="2">
        <f>A6661*PRICE_TOM+B6661*PRICE_CAR+C6661*PRICE_MES</f>
        <v>158476</v>
      </c>
      <c r="M6661" s="2">
        <f>A6661*FERT_BED_TOM+B6661*FERT_BED_CAR+C6661*FERT_BED_MES</f>
        <v>30800</v>
      </c>
      <c r="N6661" s="6">
        <f>IF(AND(D6661&lt;=TOTAL_BEDS,J6661&lt;=TEMP_WORKER_MAX*TEMP_WORKER_HRS),1,0)</f>
        <v>1</v>
      </c>
      <c r="O6661" s="2">
        <f>L6661-M6661-K6661-FIXED_COSTS</f>
        <v>28437.841218177011</v>
      </c>
      <c r="P6661" s="2">
        <f>IF(N6661=1,O6661,"")</f>
        <v>28437.841218177011</v>
      </c>
    </row>
    <row r="6662">
      <c r="A6662" s="6">
        <v>10</v>
      </c>
      <c r="B6662" s="6">
        <v>4</v>
      </c>
      <c r="C6662" s="6">
        <v>24</v>
      </c>
      <c r="D6662" s="6">
        <f>A6662+B6662+C6662</f>
        <v>38</v>
      </c>
      <c r="E6662" s="5">
        <f>IF(A6662=0,0,A6662*LABOR_HRS_WK_TOM*SEASON_WEEKS*(1+DIM_PCT_TOM)^A6662)</f>
        <v>2334.3682140900019</v>
      </c>
      <c r="F6662" s="5">
        <f>IF(B6662=0,0,B6662*LABOR_HRS_WK_CAR*SEASON_WEEKS*(1+DIM_PCT_CAR)^B6662)</f>
        <v>132.45754687499993</v>
      </c>
      <c r="G6662" s="5">
        <f>IF(C6662=0,0,C6662*LABOR_HRS_WK_MES*SEASON_WEEKS*(1+DIM_PCT_MES)^C6662)</f>
        <v>1455.139134447498</v>
      </c>
      <c r="H6662" s="5">
        <f>E6662+F6662+G6662</f>
        <v>3921.9648954124996</v>
      </c>
      <c r="I6662" s="5">
        <f>MIN(H6662,FARMER_HRS)</f>
        <v>720</v>
      </c>
      <c r="J6662" s="5">
        <f>MAX(0,H6662-FARMER_HRS)</f>
        <v>3201.9648954124996</v>
      </c>
      <c r="K6662" s="2">
        <f>I6662*FARMER_RATE+J6662*TEMP_WORKER_RATE</f>
        <v>80589.668323133665</v>
      </c>
      <c r="L6662" s="2">
        <f>A6662*PRICE_TOM+B6662*PRICE_CAR+C6662*PRICE_MES</f>
        <v>161176</v>
      </c>
      <c r="M6662" s="2">
        <f>A6662*FERT_BED_TOM+B6662*FERT_BED_CAR+C6662*FERT_BED_MES</f>
        <v>31680</v>
      </c>
      <c r="N6662" s="6">
        <f>IF(AND(D6662&lt;=TOTAL_BEDS,J6662&lt;=TEMP_WORKER_MAX*TEMP_WORKER_HRS),1,0)</f>
        <v>1</v>
      </c>
      <c r="O6662" s="2">
        <f>L6662-M6662-K6662-FIXED_COSTS</f>
        <v>28906.331676866335</v>
      </c>
      <c r="P6662" s="2">
        <f>IF(N6662=1,O6662,"")</f>
        <v>28906.331676866335</v>
      </c>
    </row>
    <row r="6663">
      <c r="A6663" s="6">
        <v>10</v>
      </c>
      <c r="B6663" s="6">
        <v>4</v>
      </c>
      <c r="C6663" s="6">
        <v>25</v>
      </c>
      <c r="D6663" s="6">
        <f>A6663+B6663+C6663</f>
        <v>39</v>
      </c>
      <c r="E6663" s="5">
        <f>IF(A6663=0,0,A6663*LABOR_HRS_WK_TOM*SEASON_WEEKS*(1+DIM_PCT_TOM)^A6663)</f>
        <v>2334.3682140900019</v>
      </c>
      <c r="F6663" s="5">
        <f>IF(B6663=0,0,B6663*LABOR_HRS_WK_CAR*SEASON_WEEKS*(1+DIM_PCT_CAR)^B6663)</f>
        <v>132.45754687499993</v>
      </c>
      <c r="G6663" s="5">
        <f>IF(C6663=0,0,C6663*LABOR_HRS_WK_MES*SEASON_WEEKS*(1+DIM_PCT_MES)^C6663)</f>
        <v>1534.7170558625955</v>
      </c>
      <c r="H6663" s="5">
        <f>E6663+F6663+G6663</f>
        <v>4001.5428168275976</v>
      </c>
      <c r="I6663" s="5">
        <f>MIN(H6663,FARMER_HRS)</f>
        <v>720</v>
      </c>
      <c r="J6663" s="5">
        <f>MAX(0,H6663-FARMER_HRS)</f>
        <v>3281.5428168275976</v>
      </c>
      <c r="K6663" s="2">
        <f>I6663*FARMER_RATE+J6663*TEMP_WORKER_RATE</f>
        <v>81971.22945881245</v>
      </c>
      <c r="L6663" s="2">
        <f>A6663*PRICE_TOM+B6663*PRICE_CAR+C6663*PRICE_MES</f>
        <v>163876</v>
      </c>
      <c r="M6663" s="2">
        <f>A6663*FERT_BED_TOM+B6663*FERT_BED_CAR+C6663*FERT_BED_MES</f>
        <v>32560</v>
      </c>
      <c r="N6663" s="6">
        <f>IF(AND(D6663&lt;=TOTAL_BEDS,J6663&lt;=TEMP_WORKER_MAX*TEMP_WORKER_HRS),1,0)</f>
        <v>1</v>
      </c>
      <c r="O6663" s="2">
        <f>L6663-M6663-K6663-FIXED_COSTS</f>
        <v>29344.77054118755</v>
      </c>
      <c r="P6663" s="2">
        <f>IF(N6663=1,O6663,"")</f>
        <v>29344.77054118755</v>
      </c>
    </row>
    <row r="6664">
      <c r="A6664" s="6">
        <v>10</v>
      </c>
      <c r="B6664" s="6">
        <v>4</v>
      </c>
      <c r="C6664" s="6">
        <v>26</v>
      </c>
      <c r="D6664" s="6">
        <f>A6664+B6664+C6664</f>
        <v>40</v>
      </c>
      <c r="E6664" s="5">
        <f>IF(A6664=0,0,A6664*LABOR_HRS_WK_TOM*SEASON_WEEKS*(1+DIM_PCT_TOM)^A6664)</f>
        <v>2334.3682140900019</v>
      </c>
      <c r="F6664" s="5">
        <f>IF(B6664=0,0,B6664*LABOR_HRS_WK_CAR*SEASON_WEEKS*(1+DIM_PCT_CAR)^B6664)</f>
        <v>132.45754687499993</v>
      </c>
      <c r="G6664" s="5">
        <f>IF(C6664=0,0,C6664*LABOR_HRS_WK_MES*SEASON_WEEKS*(1+DIM_PCT_MES)^C6664)</f>
        <v>1616.0570598233128</v>
      </c>
      <c r="H6664" s="5">
        <f>E6664+F6664+G6664</f>
        <v>4082.8828207883143</v>
      </c>
      <c r="I6664" s="5">
        <f>MIN(H6664,FARMER_HRS)</f>
        <v>720</v>
      </c>
      <c r="J6664" s="5">
        <f>MAX(0,H6664-FARMER_HRS)</f>
        <v>3362.8828207883143</v>
      </c>
      <c r="K6664" s="2">
        <f>I6664*FARMER_RATE+J6664*TEMP_WORKER_RATE</f>
        <v>83383.382305352687</v>
      </c>
      <c r="L6664" s="2">
        <f>A6664*PRICE_TOM+B6664*PRICE_CAR+C6664*PRICE_MES</f>
        <v>166576</v>
      </c>
      <c r="M6664" s="2">
        <f>A6664*FERT_BED_TOM+B6664*FERT_BED_CAR+C6664*FERT_BED_MES</f>
        <v>33440</v>
      </c>
      <c r="N6664" s="6">
        <f>IF(AND(D6664&lt;=TOTAL_BEDS,J6664&lt;=TEMP_WORKER_MAX*TEMP_WORKER_HRS),1,0)</f>
        <v>1</v>
      </c>
      <c r="O6664" s="2">
        <f>L6664-M6664-K6664-FIXED_COSTS</f>
        <v>29752.617694647313</v>
      </c>
      <c r="P6664" s="2">
        <f>IF(N6664=1,O6664,"")</f>
        <v>29752.617694647313</v>
      </c>
    </row>
    <row r="6665">
      <c r="A6665" s="6">
        <v>10</v>
      </c>
      <c r="B6665" s="6">
        <v>4</v>
      </c>
      <c r="C6665" s="6">
        <v>27</v>
      </c>
      <c r="D6665" s="6">
        <f>A6665+B6665+C6665</f>
        <v>41</v>
      </c>
      <c r="E6665" s="5">
        <f>IF(A6665=0,0,A6665*LABOR_HRS_WK_TOM*SEASON_WEEKS*(1+DIM_PCT_TOM)^A6665)</f>
        <v>2334.3682140900019</v>
      </c>
      <c r="F6665" s="5">
        <f>IF(B6665=0,0,B6665*LABOR_HRS_WK_CAR*SEASON_WEEKS*(1+DIM_PCT_CAR)^B6665)</f>
        <v>132.45754687499993</v>
      </c>
      <c r="G6665" s="5">
        <f>IF(C6665=0,0,C6665*LABOR_HRS_WK_MES*SEASON_WEEKS*(1+DIM_PCT_MES)^C6665)</f>
        <v>1699.19076434307</v>
      </c>
      <c r="H6665" s="5">
        <f>E6665+F6665+G6665</f>
        <v>4166.0165253080722</v>
      </c>
      <c r="I6665" s="5">
        <f>MIN(H6665,FARMER_HRS)</f>
        <v>720</v>
      </c>
      <c r="J6665" s="5">
        <f>MAX(0,H6665-FARMER_HRS)</f>
        <v>3446.0165253080722</v>
      </c>
      <c r="K6665" s="2">
        <f>I6665*FARMER_RATE+J6665*TEMP_WORKER_RATE</f>
        <v>84826.675786598469</v>
      </c>
      <c r="L6665" s="2">
        <f>A6665*PRICE_TOM+B6665*PRICE_CAR+C6665*PRICE_MES</f>
        <v>169276</v>
      </c>
      <c r="M6665" s="2">
        <f>A6665*FERT_BED_TOM+B6665*FERT_BED_CAR+C6665*FERT_BED_MES</f>
        <v>34320</v>
      </c>
      <c r="N6665" s="6">
        <f>IF(AND(D6665&lt;=TOTAL_BEDS,J6665&lt;=TEMP_WORKER_MAX*TEMP_WORKER_HRS),1,0)</f>
        <v>1</v>
      </c>
      <c r="O6665" s="2">
        <f>L6665-M6665-K6665-FIXED_COSTS</f>
        <v>30129.324213401531</v>
      </c>
      <c r="P6665" s="2">
        <f>IF(N6665=1,O6665,"")</f>
        <v>30129.324213401531</v>
      </c>
    </row>
    <row r="6666">
      <c r="A6666" s="6">
        <v>10</v>
      </c>
      <c r="B6666" s="6">
        <v>4</v>
      </c>
      <c r="C6666" s="6">
        <v>28</v>
      </c>
      <c r="D6666" s="6">
        <f>A6666+B6666+C6666</f>
        <v>42</v>
      </c>
      <c r="E6666" s="5">
        <f>IF(A6666=0,0,A6666*LABOR_HRS_WK_TOM*SEASON_WEEKS*(1+DIM_PCT_TOM)^A6666)</f>
        <v>2334.3682140900019</v>
      </c>
      <c r="F6666" s="5">
        <f>IF(B6666=0,0,B6666*LABOR_HRS_WK_CAR*SEASON_WEEKS*(1+DIM_PCT_CAR)^B6666)</f>
        <v>132.45754687499993</v>
      </c>
      <c r="G6666" s="5">
        <f>IF(C6666=0,0,C6666*LABOR_HRS_WK_MES*SEASON_WEEKS*(1+DIM_PCT_MES)^C6666)</f>
        <v>1784.1503025602233</v>
      </c>
      <c r="H6666" s="5">
        <f>E6666+F6666+G6666</f>
        <v>4250.9760635252251</v>
      </c>
      <c r="I6666" s="5">
        <f>MIN(H6666,FARMER_HRS)</f>
        <v>720</v>
      </c>
      <c r="J6666" s="5">
        <f>MAX(0,H6666-FARMER_HRS)</f>
        <v>3530.9760635252251</v>
      </c>
      <c r="K6666" s="2">
        <f>I6666*FARMER_RATE+J6666*TEMP_WORKER_RATE</f>
        <v>86301.667769535154</v>
      </c>
      <c r="L6666" s="2">
        <f>A6666*PRICE_TOM+B6666*PRICE_CAR+C6666*PRICE_MES</f>
        <v>171976</v>
      </c>
      <c r="M6666" s="2">
        <f>A6666*FERT_BED_TOM+B6666*FERT_BED_CAR+C6666*FERT_BED_MES</f>
        <v>35200</v>
      </c>
      <c r="N6666" s="6">
        <f>IF(AND(D6666&lt;=TOTAL_BEDS,J6666&lt;=TEMP_WORKER_MAX*TEMP_WORKER_HRS),1,0)</f>
        <v>1</v>
      </c>
      <c r="O6666" s="2">
        <f>L6666-M6666-K6666-FIXED_COSTS</f>
        <v>30474.332230464846</v>
      </c>
      <c r="P6666" s="2">
        <f>IF(N6666=1,O6666,"")</f>
        <v>30474.332230464846</v>
      </c>
    </row>
    <row r="6667">
      <c r="A6667" s="6">
        <v>10</v>
      </c>
      <c r="B6667" s="6">
        <v>4</v>
      </c>
      <c r="C6667" s="6">
        <v>29</v>
      </c>
      <c r="D6667" s="6">
        <f>A6667+B6667+C6667</f>
        <v>43</v>
      </c>
      <c r="E6667" s="5">
        <f>IF(A6667=0,0,A6667*LABOR_HRS_WK_TOM*SEASON_WEEKS*(1+DIM_PCT_TOM)^A6667)</f>
        <v>2334.3682140900019</v>
      </c>
      <c r="F6667" s="5">
        <f>IF(B6667=0,0,B6667*LABOR_HRS_WK_CAR*SEASON_WEEKS*(1+DIM_PCT_CAR)^B6667)</f>
        <v>132.45754687499993</v>
      </c>
      <c r="G6667" s="5">
        <f>IF(C6667=0,0,C6667*LABOR_HRS_WK_MES*SEASON_WEEKS*(1+DIM_PCT_MES)^C6667)</f>
        <v>1870.9683306758766</v>
      </c>
      <c r="H6667" s="5">
        <f>E6667+F6667+G6667</f>
        <v>4337.7940916408788</v>
      </c>
      <c r="I6667" s="5">
        <f>MIN(H6667,FARMER_HRS)</f>
        <v>720</v>
      </c>
      <c r="J6667" s="5">
        <f>MAX(0,H6667-FARMER_HRS)</f>
        <v>3617.7940916408788</v>
      </c>
      <c r="K6667" s="2">
        <f>I6667*FARMER_RATE+J6667*TEMP_WORKER_RATE</f>
        <v>87808.925202098588</v>
      </c>
      <c r="L6667" s="2">
        <f>A6667*PRICE_TOM+B6667*PRICE_CAR+C6667*PRICE_MES</f>
        <v>174676</v>
      </c>
      <c r="M6667" s="2">
        <f>A6667*FERT_BED_TOM+B6667*FERT_BED_CAR+C6667*FERT_BED_MES</f>
        <v>36080</v>
      </c>
      <c r="N6667" s="6">
        <f>IF(AND(D6667&lt;=TOTAL_BEDS,J6667&lt;=TEMP_WORKER_MAX*TEMP_WORKER_HRS),1,0)</f>
        <v>1</v>
      </c>
      <c r="O6667" s="2">
        <f>L6667-M6667-K6667-FIXED_COSTS</f>
        <v>30787.074797901412</v>
      </c>
      <c r="P6667" s="2">
        <f>IF(N6667=1,O6667,"")</f>
        <v>30787.074797901412</v>
      </c>
    </row>
    <row r="6668">
      <c r="A6668" s="6">
        <v>10</v>
      </c>
      <c r="B6668" s="6">
        <v>4</v>
      </c>
      <c r="C6668" s="6">
        <v>30</v>
      </c>
      <c r="D6668" s="6">
        <f>A6668+B6668+C6668</f>
        <v>44</v>
      </c>
      <c r="E6668" s="5">
        <f>IF(A6668=0,0,A6668*LABOR_HRS_WK_TOM*SEASON_WEEKS*(1+DIM_PCT_TOM)^A6668)</f>
        <v>2334.3682140900019</v>
      </c>
      <c r="F6668" s="5">
        <f>IF(B6668=0,0,B6668*LABOR_HRS_WK_CAR*SEASON_WEEKS*(1+DIM_PCT_CAR)^B6668)</f>
        <v>132.45754687499993</v>
      </c>
      <c r="G6668" s="5">
        <f>IF(C6668=0,0,C6668*LABOR_HRS_WK_MES*SEASON_WEEKS*(1+DIM_PCT_MES)^C6668)</f>
        <v>1959.6780360096466</v>
      </c>
      <c r="H6668" s="5">
        <f>E6668+F6668+G6668</f>
        <v>4426.5037969746481</v>
      </c>
      <c r="I6668" s="5">
        <f>MIN(H6668,FARMER_HRS)</f>
        <v>720</v>
      </c>
      <c r="J6668" s="5">
        <f>MAX(0,H6668-FARMER_HRS)</f>
        <v>3706.5037969746481</v>
      </c>
      <c r="K6668" s="2">
        <f>I6668*FARMER_RATE+J6668*TEMP_WORKER_RATE</f>
        <v>89349.024253032083</v>
      </c>
      <c r="L6668" s="2">
        <f>A6668*PRICE_TOM+B6668*PRICE_CAR+C6668*PRICE_MES</f>
        <v>177376</v>
      </c>
      <c r="M6668" s="2">
        <f>A6668*FERT_BED_TOM+B6668*FERT_BED_CAR+C6668*FERT_BED_MES</f>
        <v>36960</v>
      </c>
      <c r="N6668" s="6">
        <f>IF(AND(D6668&lt;=TOTAL_BEDS,J6668&lt;=TEMP_WORKER_MAX*TEMP_WORKER_HRS),1,0)</f>
        <v>1</v>
      </c>
      <c r="O6668" s="2">
        <f>L6668-M6668-K6668-FIXED_COSTS</f>
        <v>31066.975746967917</v>
      </c>
      <c r="P6668" s="2">
        <f>IF(N6668=1,O6668,"")</f>
        <v>31066.975746967917</v>
      </c>
    </row>
    <row r="6669">
      <c r="A6669" s="6">
        <v>10</v>
      </c>
      <c r="B6669" s="6">
        <v>5</v>
      </c>
      <c r="C6669" s="6">
        <v>0</v>
      </c>
      <c r="D6669" s="6">
        <f>A6669+B6669+C6669</f>
        <v>15</v>
      </c>
      <c r="E6669" s="5">
        <f>IF(A6669=0,0,A6669*LABOR_HRS_WK_TOM*SEASON_WEEKS*(1+DIM_PCT_TOM)^A6669)</f>
        <v>2334.3682140900019</v>
      </c>
      <c r="F6669" s="5">
        <f>IF(B6669=0,0,B6669*LABOR_HRS_WK_CAR*SEASON_WEEKS*(1+DIM_PCT_CAR)^B6669)</f>
        <v>169.71123193359367</v>
      </c>
      <c r="G6669" s="5">
        <f>IF(C6669=0,0,C6669*LABOR_HRS_WK_MES*SEASON_WEEKS*(1+DIM_PCT_MES)^C6669)</f>
        <v>0</v>
      </c>
      <c r="H6669" s="5">
        <f>E6669+F6669+G6669</f>
        <v>2504.0794460235957</v>
      </c>
      <c r="I6669" s="5">
        <f>MIN(H6669,FARMER_HRS)</f>
        <v>720</v>
      </c>
      <c r="J6669" s="5">
        <f>MAX(0,H6669-FARMER_HRS)</f>
        <v>1784.0794460235957</v>
      </c>
      <c r="K6669" s="2">
        <f>I6669*FARMER_RATE+J6669*TEMP_WORKER_RATE</f>
        <v>55973.601493465205</v>
      </c>
      <c r="L6669" s="2">
        <f>A6669*PRICE_TOM+B6669*PRICE_CAR+C6669*PRICE_MES</f>
        <v>98470</v>
      </c>
      <c r="M6669" s="2">
        <f>A6669*FERT_BED_TOM+B6669*FERT_BED_CAR+C6669*FERT_BED_MES</f>
        <v>11000</v>
      </c>
      <c r="N6669" s="6">
        <f>IF(AND(D6669&lt;=TOTAL_BEDS,J6669&lt;=TEMP_WORKER_MAX*TEMP_WORKER_HRS),1,0)</f>
        <v>1</v>
      </c>
      <c r="O6669" s="2">
        <f>L6669-M6669-K6669-FIXED_COSTS</f>
        <v>11496.398506534795</v>
      </c>
      <c r="P6669" s="2">
        <f>IF(N6669=1,O6669,"")</f>
        <v>11496.398506534795</v>
      </c>
    </row>
    <row r="6670">
      <c r="A6670" s="6">
        <v>10</v>
      </c>
      <c r="B6670" s="6">
        <v>5</v>
      </c>
      <c r="C6670" s="6">
        <v>1</v>
      </c>
      <c r="D6670" s="6">
        <f>A6670+B6670+C6670</f>
        <v>16</v>
      </c>
      <c r="E6670" s="5">
        <f>IF(A6670=0,0,A6670*LABOR_HRS_WK_TOM*SEASON_WEEKS*(1+DIM_PCT_TOM)^A6670)</f>
        <v>2334.3682140900019</v>
      </c>
      <c r="F6670" s="5">
        <f>IF(B6670=0,0,B6670*LABOR_HRS_WK_CAR*SEASON_WEEKS*(1+DIM_PCT_CAR)^B6670)</f>
        <v>169.71123193359367</v>
      </c>
      <c r="G6670" s="5">
        <f>IF(C6670=0,0,C6670*LABOR_HRS_WK_MES*SEASON_WEEKS*(1+DIM_PCT_MES)^C6670)</f>
        <v>45.5625</v>
      </c>
      <c r="H6670" s="5">
        <f>E6670+F6670+G6670</f>
        <v>2549.6419460235957</v>
      </c>
      <c r="I6670" s="5">
        <f>MIN(H6670,FARMER_HRS)</f>
        <v>720</v>
      </c>
      <c r="J6670" s="5">
        <f>MAX(0,H6670-FARMER_HRS)</f>
        <v>1829.6419460235957</v>
      </c>
      <c r="K6670" s="2">
        <f>I6670*FARMER_RATE+J6670*TEMP_WORKER_RATE</f>
        <v>56764.617118465205</v>
      </c>
      <c r="L6670" s="2">
        <f>A6670*PRICE_TOM+B6670*PRICE_CAR+C6670*PRICE_MES</f>
        <v>101170</v>
      </c>
      <c r="M6670" s="2">
        <f>A6670*FERT_BED_TOM+B6670*FERT_BED_CAR+C6670*FERT_BED_MES</f>
        <v>11880</v>
      </c>
      <c r="N6670" s="6">
        <f>IF(AND(D6670&lt;=TOTAL_BEDS,J6670&lt;=TEMP_WORKER_MAX*TEMP_WORKER_HRS),1,0)</f>
        <v>1</v>
      </c>
      <c r="O6670" s="2">
        <f>L6670-M6670-K6670-FIXED_COSTS</f>
        <v>12525.382881534795</v>
      </c>
      <c r="P6670" s="2">
        <f>IF(N6670=1,O6670,"")</f>
        <v>12525.382881534795</v>
      </c>
    </row>
    <row r="6671">
      <c r="A6671" s="6">
        <v>10</v>
      </c>
      <c r="B6671" s="6">
        <v>5</v>
      </c>
      <c r="C6671" s="6">
        <v>2</v>
      </c>
      <c r="D6671" s="6">
        <f>A6671+B6671+C6671</f>
        <v>17</v>
      </c>
      <c r="E6671" s="5">
        <f>IF(A6671=0,0,A6671*LABOR_HRS_WK_TOM*SEASON_WEEKS*(1+DIM_PCT_TOM)^A6671)</f>
        <v>2334.3682140900019</v>
      </c>
      <c r="F6671" s="5">
        <f>IF(B6671=0,0,B6671*LABOR_HRS_WK_CAR*SEASON_WEEKS*(1+DIM_PCT_CAR)^B6671)</f>
        <v>169.71123193359367</v>
      </c>
      <c r="G6671" s="5">
        <f>IF(C6671=0,0,C6671*LABOR_HRS_WK_MES*SEASON_WEEKS*(1+DIM_PCT_MES)^C6671)</f>
        <v>92.2640625</v>
      </c>
      <c r="H6671" s="5">
        <f>E6671+F6671+G6671</f>
        <v>2596.3435085235956</v>
      </c>
      <c r="I6671" s="5">
        <f>MIN(H6671,FARMER_HRS)</f>
        <v>720</v>
      </c>
      <c r="J6671" s="5">
        <f>MAX(0,H6671-FARMER_HRS)</f>
        <v>1876.3435085235956</v>
      </c>
      <c r="K6671" s="2">
        <f>I6671*FARMER_RATE+J6671*TEMP_WORKER_RATE</f>
        <v>57575.408134090205</v>
      </c>
      <c r="L6671" s="2">
        <f>A6671*PRICE_TOM+B6671*PRICE_CAR+C6671*PRICE_MES</f>
        <v>103870</v>
      </c>
      <c r="M6671" s="2">
        <f>A6671*FERT_BED_TOM+B6671*FERT_BED_CAR+C6671*FERT_BED_MES</f>
        <v>12760</v>
      </c>
      <c r="N6671" s="6">
        <f>IF(AND(D6671&lt;=TOTAL_BEDS,J6671&lt;=TEMP_WORKER_MAX*TEMP_WORKER_HRS),1,0)</f>
        <v>1</v>
      </c>
      <c r="O6671" s="2">
        <f>L6671-M6671-K6671-FIXED_COSTS</f>
        <v>13534.591865909795</v>
      </c>
      <c r="P6671" s="2">
        <f>IF(N6671=1,O6671,"")</f>
        <v>13534.591865909795</v>
      </c>
    </row>
    <row r="6672">
      <c r="A6672" s="6">
        <v>10</v>
      </c>
      <c r="B6672" s="6">
        <v>5</v>
      </c>
      <c r="C6672" s="6">
        <v>3</v>
      </c>
      <c r="D6672" s="6">
        <f>A6672+B6672+C6672</f>
        <v>18</v>
      </c>
      <c r="E6672" s="5">
        <f>IF(A6672=0,0,A6672*LABOR_HRS_WK_TOM*SEASON_WEEKS*(1+DIM_PCT_TOM)^A6672)</f>
        <v>2334.3682140900019</v>
      </c>
      <c r="F6672" s="5">
        <f>IF(B6672=0,0,B6672*LABOR_HRS_WK_CAR*SEASON_WEEKS*(1+DIM_PCT_CAR)^B6672)</f>
        <v>169.71123193359367</v>
      </c>
      <c r="G6672" s="5">
        <f>IF(C6672=0,0,C6672*LABOR_HRS_WK_MES*SEASON_WEEKS*(1+DIM_PCT_MES)^C6672)</f>
        <v>140.12604492187498</v>
      </c>
      <c r="H6672" s="5">
        <f>E6672+F6672+G6672</f>
        <v>2644.2054909454705</v>
      </c>
      <c r="I6672" s="5">
        <f>MIN(H6672,FARMER_HRS)</f>
        <v>720</v>
      </c>
      <c r="J6672" s="5">
        <f>MAX(0,H6672-FARMER_HRS)</f>
        <v>1924.2054909454705</v>
      </c>
      <c r="K6672" s="2">
        <f>I6672*FARMER_RATE+J6672*TEMP_WORKER_RATE</f>
        <v>58406.345328914416</v>
      </c>
      <c r="L6672" s="2">
        <f>A6672*PRICE_TOM+B6672*PRICE_CAR+C6672*PRICE_MES</f>
        <v>106570</v>
      </c>
      <c r="M6672" s="2">
        <f>A6672*FERT_BED_TOM+B6672*FERT_BED_CAR+C6672*FERT_BED_MES</f>
        <v>13640</v>
      </c>
      <c r="N6672" s="6">
        <f>IF(AND(D6672&lt;=TOTAL_BEDS,J6672&lt;=TEMP_WORKER_MAX*TEMP_WORKER_HRS),1,0)</f>
        <v>1</v>
      </c>
      <c r="O6672" s="2">
        <f>L6672-M6672-K6672-FIXED_COSTS</f>
        <v>14523.654671085584</v>
      </c>
      <c r="P6672" s="2">
        <f>IF(N6672=1,O6672,"")</f>
        <v>14523.654671085584</v>
      </c>
    </row>
    <row r="6673">
      <c r="A6673" s="6">
        <v>10</v>
      </c>
      <c r="B6673" s="6">
        <v>5</v>
      </c>
      <c r="C6673" s="6">
        <v>4</v>
      </c>
      <c r="D6673" s="6">
        <f>A6673+B6673+C6673</f>
        <v>19</v>
      </c>
      <c r="E6673" s="5">
        <f>IF(A6673=0,0,A6673*LABOR_HRS_WK_TOM*SEASON_WEEKS*(1+DIM_PCT_TOM)^A6673)</f>
        <v>2334.3682140900019</v>
      </c>
      <c r="F6673" s="5">
        <f>IF(B6673=0,0,B6673*LABOR_HRS_WK_CAR*SEASON_WEEKS*(1+DIM_PCT_CAR)^B6673)</f>
        <v>169.71123193359367</v>
      </c>
      <c r="G6673" s="5">
        <f>IF(C6673=0,0,C6673*LABOR_HRS_WK_MES*SEASON_WEEKS*(1+DIM_PCT_MES)^C6673)</f>
        <v>189.17016064453119</v>
      </c>
      <c r="H6673" s="5">
        <f>E6673+F6673+G6673</f>
        <v>2693.2496066681269</v>
      </c>
      <c r="I6673" s="5">
        <f>MIN(H6673,FARMER_HRS)</f>
        <v>720</v>
      </c>
      <c r="J6673" s="5">
        <f>MAX(0,H6673-FARMER_HRS)</f>
        <v>1973.2496066681269</v>
      </c>
      <c r="K6673" s="2">
        <f>I6673*FARMER_RATE+J6673*TEMP_WORKER_RATE</f>
        <v>59257.80567132165</v>
      </c>
      <c r="L6673" s="2">
        <f>A6673*PRICE_TOM+B6673*PRICE_CAR+C6673*PRICE_MES</f>
        <v>109270</v>
      </c>
      <c r="M6673" s="2">
        <f>A6673*FERT_BED_TOM+B6673*FERT_BED_CAR+C6673*FERT_BED_MES</f>
        <v>14520</v>
      </c>
      <c r="N6673" s="6">
        <f>IF(AND(D6673&lt;=TOTAL_BEDS,J6673&lt;=TEMP_WORKER_MAX*TEMP_WORKER_HRS),1,0)</f>
        <v>1</v>
      </c>
      <c r="O6673" s="2">
        <f>L6673-M6673-K6673-FIXED_COSTS</f>
        <v>15492.19432867835</v>
      </c>
      <c r="P6673" s="2">
        <f>IF(N6673=1,O6673,"")</f>
        <v>15492.19432867835</v>
      </c>
    </row>
    <row r="6674">
      <c r="A6674" s="6">
        <v>10</v>
      </c>
      <c r="B6674" s="6">
        <v>5</v>
      </c>
      <c r="C6674" s="6">
        <v>5</v>
      </c>
      <c r="D6674" s="6">
        <f>A6674+B6674+C6674</f>
        <v>20</v>
      </c>
      <c r="E6674" s="5">
        <f>IF(A6674=0,0,A6674*LABOR_HRS_WK_TOM*SEASON_WEEKS*(1+DIM_PCT_TOM)^A6674)</f>
        <v>2334.3682140900019</v>
      </c>
      <c r="F6674" s="5">
        <f>IF(B6674=0,0,B6674*LABOR_HRS_WK_CAR*SEASON_WEEKS*(1+DIM_PCT_CAR)^B6674)</f>
        <v>169.71123193359367</v>
      </c>
      <c r="G6674" s="5">
        <f>IF(C6674=0,0,C6674*LABOR_HRS_WK_MES*SEASON_WEEKS*(1+DIM_PCT_MES)^C6674)</f>
        <v>239.41848456573481</v>
      </c>
      <c r="H6674" s="5">
        <f>E6674+F6674+G6674</f>
        <v>2743.4979305893303</v>
      </c>
      <c r="I6674" s="5">
        <f>MIN(H6674,FARMER_HRS)</f>
        <v>720</v>
      </c>
      <c r="J6674" s="5">
        <f>MAX(0,H6674-FARMER_HRS)</f>
        <v>2023.4979305893303</v>
      </c>
      <c r="K6674" s="2">
        <f>I6674*FARMER_RATE+J6674*TEMP_WORKER_RATE</f>
        <v>60130.172406064761</v>
      </c>
      <c r="L6674" s="2">
        <f>A6674*PRICE_TOM+B6674*PRICE_CAR+C6674*PRICE_MES</f>
        <v>111970</v>
      </c>
      <c r="M6674" s="2">
        <f>A6674*FERT_BED_TOM+B6674*FERT_BED_CAR+C6674*FERT_BED_MES</f>
        <v>15400</v>
      </c>
      <c r="N6674" s="6">
        <f>IF(AND(D6674&lt;=TOTAL_BEDS,J6674&lt;=TEMP_WORKER_MAX*TEMP_WORKER_HRS),1,0)</f>
        <v>1</v>
      </c>
      <c r="O6674" s="2">
        <f>L6674-M6674-K6674-FIXED_COSTS</f>
        <v>16439.827593935239</v>
      </c>
      <c r="P6674" s="2">
        <f>IF(N6674=1,O6674,"")</f>
        <v>16439.827593935239</v>
      </c>
    </row>
    <row r="6675">
      <c r="A6675" s="6">
        <v>10</v>
      </c>
      <c r="B6675" s="6">
        <v>5</v>
      </c>
      <c r="C6675" s="6">
        <v>6</v>
      </c>
      <c r="D6675" s="6">
        <f>A6675+B6675+C6675</f>
        <v>21</v>
      </c>
      <c r="E6675" s="5">
        <f>IF(A6675=0,0,A6675*LABOR_HRS_WK_TOM*SEASON_WEEKS*(1+DIM_PCT_TOM)^A6675)</f>
        <v>2334.3682140900019</v>
      </c>
      <c r="F6675" s="5">
        <f>IF(B6675=0,0,B6675*LABOR_HRS_WK_CAR*SEASON_WEEKS*(1+DIM_PCT_CAR)^B6675)</f>
        <v>169.71123193359367</v>
      </c>
      <c r="G6675" s="5">
        <f>IF(C6675=0,0,C6675*LABOR_HRS_WK_MES*SEASON_WEEKS*(1+DIM_PCT_MES)^C6675)</f>
        <v>290.89345874736773</v>
      </c>
      <c r="H6675" s="5">
        <f>E6675+F6675+G6675</f>
        <v>2794.9729047709634</v>
      </c>
      <c r="I6675" s="5">
        <f>MIN(H6675,FARMER_HRS)</f>
        <v>720</v>
      </c>
      <c r="J6675" s="5">
        <f>MAX(0,H6675-FARMER_HRS)</f>
        <v>2074.9729047709634</v>
      </c>
      <c r="K6675" s="2">
        <f>I6675*FARMER_RATE+J6675*TEMP_WORKER_RATE</f>
        <v>61023.83515227367</v>
      </c>
      <c r="L6675" s="2">
        <f>A6675*PRICE_TOM+B6675*PRICE_CAR+C6675*PRICE_MES</f>
        <v>114670</v>
      </c>
      <c r="M6675" s="2">
        <f>A6675*FERT_BED_TOM+B6675*FERT_BED_CAR+C6675*FERT_BED_MES</f>
        <v>16280</v>
      </c>
      <c r="N6675" s="6">
        <f>IF(AND(D6675&lt;=TOTAL_BEDS,J6675&lt;=TEMP_WORKER_MAX*TEMP_WORKER_HRS),1,0)</f>
        <v>1</v>
      </c>
      <c r="O6675" s="2">
        <f>L6675-M6675-K6675-FIXED_COSTS</f>
        <v>17366.16484772633</v>
      </c>
      <c r="P6675" s="2">
        <f>IF(N6675=1,O6675,"")</f>
        <v>17366.16484772633</v>
      </c>
    </row>
    <row r="6676">
      <c r="A6676" s="6">
        <v>10</v>
      </c>
      <c r="B6676" s="6">
        <v>5</v>
      </c>
      <c r="C6676" s="6">
        <v>7</v>
      </c>
      <c r="D6676" s="6">
        <f>A6676+B6676+C6676</f>
        <v>22</v>
      </c>
      <c r="E6676" s="5">
        <f>IF(A6676=0,0,A6676*LABOR_HRS_WK_TOM*SEASON_WEEKS*(1+DIM_PCT_TOM)^A6676)</f>
        <v>2334.3682140900019</v>
      </c>
      <c r="F6676" s="5">
        <f>IF(B6676=0,0,B6676*LABOR_HRS_WK_CAR*SEASON_WEEKS*(1+DIM_PCT_CAR)^B6676)</f>
        <v>169.71123193359367</v>
      </c>
      <c r="G6676" s="5">
        <f>IF(C6676=0,0,C6676*LABOR_HRS_WK_MES*SEASON_WEEKS*(1+DIM_PCT_MES)^C6676)</f>
        <v>343.61789814532818</v>
      </c>
      <c r="H6676" s="5">
        <f>E6676+F6676+G6676</f>
        <v>2847.6973441689238</v>
      </c>
      <c r="I6676" s="5">
        <f>MIN(H6676,FARMER_HRS)</f>
        <v>720</v>
      </c>
      <c r="J6676" s="5">
        <f>MAX(0,H6676-FARMER_HRS)</f>
        <v>2127.6973441689238</v>
      </c>
      <c r="K6676" s="2">
        <f>I6676*FARMER_RATE+J6676*TEMP_WORKER_RATE</f>
        <v>61939.1900029327</v>
      </c>
      <c r="L6676" s="2">
        <f>A6676*PRICE_TOM+B6676*PRICE_CAR+C6676*PRICE_MES</f>
        <v>117370</v>
      </c>
      <c r="M6676" s="2">
        <f>A6676*FERT_BED_TOM+B6676*FERT_BED_CAR+C6676*FERT_BED_MES</f>
        <v>17160</v>
      </c>
      <c r="N6676" s="6">
        <f>IF(AND(D6676&lt;=TOTAL_BEDS,J6676&lt;=TEMP_WORKER_MAX*TEMP_WORKER_HRS),1,0)</f>
        <v>1</v>
      </c>
      <c r="O6676" s="2">
        <f>L6676-M6676-K6676-FIXED_COSTS</f>
        <v>18270.8099970673</v>
      </c>
      <c r="P6676" s="2">
        <f>IF(N6676=1,O6676,"")</f>
        <v>18270.8099970673</v>
      </c>
    </row>
    <row r="6677">
      <c r="A6677" s="6">
        <v>10</v>
      </c>
      <c r="B6677" s="6">
        <v>5</v>
      </c>
      <c r="C6677" s="6">
        <v>8</v>
      </c>
      <c r="D6677" s="6">
        <f>A6677+B6677+C6677</f>
        <v>23</v>
      </c>
      <c r="E6677" s="5">
        <f>IF(A6677=0,0,A6677*LABOR_HRS_WK_TOM*SEASON_WEEKS*(1+DIM_PCT_TOM)^A6677)</f>
        <v>2334.3682140900019</v>
      </c>
      <c r="F6677" s="5">
        <f>IF(B6677=0,0,B6677*LABOR_HRS_WK_CAR*SEASON_WEEKS*(1+DIM_PCT_CAR)^B6677)</f>
        <v>169.71123193359367</v>
      </c>
      <c r="G6677" s="5">
        <f>IF(C6677=0,0,C6677*LABOR_HRS_WK_MES*SEASON_WEEKS*(1+DIM_PCT_MES)^C6677)</f>
        <v>397.61499642530833</v>
      </c>
      <c r="H6677" s="5">
        <f>E6677+F6677+G6677</f>
        <v>2901.6944424489038</v>
      </c>
      <c r="I6677" s="5">
        <f>MIN(H6677,FARMER_HRS)</f>
        <v>720</v>
      </c>
      <c r="J6677" s="5">
        <f>MAX(0,H6677-FARMER_HRS)</f>
        <v>2181.6944424489038</v>
      </c>
      <c r="K6677" s="2">
        <f>I6677*FARMER_RATE+J6677*TEMP_WORKER_RATE</f>
        <v>62876.63962584902</v>
      </c>
      <c r="L6677" s="2">
        <f>A6677*PRICE_TOM+B6677*PRICE_CAR+C6677*PRICE_MES</f>
        <v>120070</v>
      </c>
      <c r="M6677" s="2">
        <f>A6677*FERT_BED_TOM+B6677*FERT_BED_CAR+C6677*FERT_BED_MES</f>
        <v>18040</v>
      </c>
      <c r="N6677" s="6">
        <f>IF(AND(D6677&lt;=TOTAL_BEDS,J6677&lt;=TEMP_WORKER_MAX*TEMP_WORKER_HRS),1,0)</f>
        <v>1</v>
      </c>
      <c r="O6677" s="2">
        <f>L6677-M6677-K6677-FIXED_COSTS</f>
        <v>19153.36037415098</v>
      </c>
      <c r="P6677" s="2">
        <f>IF(N6677=1,O6677,"")</f>
        <v>19153.36037415098</v>
      </c>
    </row>
    <row r="6678">
      <c r="A6678" s="6">
        <v>10</v>
      </c>
      <c r="B6678" s="6">
        <v>5</v>
      </c>
      <c r="C6678" s="6">
        <v>9</v>
      </c>
      <c r="D6678" s="6">
        <f>A6678+B6678+C6678</f>
        <v>24</v>
      </c>
      <c r="E6678" s="5">
        <f>IF(A6678=0,0,A6678*LABOR_HRS_WK_TOM*SEASON_WEEKS*(1+DIM_PCT_TOM)^A6678)</f>
        <v>2334.3682140900019</v>
      </c>
      <c r="F6678" s="5">
        <f>IF(B6678=0,0,B6678*LABOR_HRS_WK_CAR*SEASON_WEEKS*(1+DIM_PCT_CAR)^B6678)</f>
        <v>169.71123193359367</v>
      </c>
      <c r="G6678" s="5">
        <f>IF(C6678=0,0,C6678*LABOR_HRS_WK_MES*SEASON_WEEKS*(1+DIM_PCT_MES)^C6678)</f>
        <v>452.90833186570273</v>
      </c>
      <c r="H6678" s="5">
        <f>E6678+F6678+G6678</f>
        <v>2956.9877778892983</v>
      </c>
      <c r="I6678" s="5">
        <f>MIN(H6678,FARMER_HRS)</f>
        <v>720</v>
      </c>
      <c r="J6678" s="5">
        <f>MAX(0,H6678-FARMER_HRS)</f>
        <v>2236.9877778892983</v>
      </c>
      <c r="K6678" s="2">
        <f>I6678*FARMER_RATE+J6678*TEMP_WORKER_RATE</f>
        <v>63836.593366133653</v>
      </c>
      <c r="L6678" s="2">
        <f>A6678*PRICE_TOM+B6678*PRICE_CAR+C6678*PRICE_MES</f>
        <v>122770</v>
      </c>
      <c r="M6678" s="2">
        <f>A6678*FERT_BED_TOM+B6678*FERT_BED_CAR+C6678*FERT_BED_MES</f>
        <v>18920</v>
      </c>
      <c r="N6678" s="6">
        <f>IF(AND(D6678&lt;=TOTAL_BEDS,J6678&lt;=TEMP_WORKER_MAX*TEMP_WORKER_HRS),1,0)</f>
        <v>1</v>
      </c>
      <c r="O6678" s="2">
        <f>L6678-M6678-K6678-FIXED_COSTS</f>
        <v>20013.406633866347</v>
      </c>
      <c r="P6678" s="2">
        <f>IF(N6678=1,O6678,"")</f>
        <v>20013.406633866347</v>
      </c>
    </row>
    <row r="6679">
      <c r="A6679" s="6">
        <v>10</v>
      </c>
      <c r="B6679" s="6">
        <v>5</v>
      </c>
      <c r="C6679" s="6">
        <v>10</v>
      </c>
      <c r="D6679" s="6">
        <f>A6679+B6679+C6679</f>
        <v>25</v>
      </c>
      <c r="E6679" s="5">
        <f>IF(A6679=0,0,A6679*LABOR_HRS_WK_TOM*SEASON_WEEKS*(1+DIM_PCT_TOM)^A6679)</f>
        <v>2334.3682140900019</v>
      </c>
      <c r="F6679" s="5">
        <f>IF(B6679=0,0,B6679*LABOR_HRS_WK_CAR*SEASON_WEEKS*(1+DIM_PCT_CAR)^B6679)</f>
        <v>169.71123193359367</v>
      </c>
      <c r="G6679" s="5">
        <f>IF(C6679=0,0,C6679*LABOR_HRS_WK_MES*SEASON_WEEKS*(1+DIM_PCT_MES)^C6679)</f>
        <v>509.52187334891551</v>
      </c>
      <c r="H6679" s="5">
        <f>E6679+F6679+G6679</f>
        <v>3013.6013193725112</v>
      </c>
      <c r="I6679" s="5">
        <f>MIN(H6679,FARMER_HRS)</f>
        <v>720</v>
      </c>
      <c r="J6679" s="5">
        <f>MAX(0,H6679-FARMER_HRS)</f>
        <v>2293.6013193725112</v>
      </c>
      <c r="K6679" s="2">
        <f>I6679*FARMER_RATE+J6679*TEMP_WORKER_RATE</f>
        <v>64819.467350217208</v>
      </c>
      <c r="L6679" s="2">
        <f>A6679*PRICE_TOM+B6679*PRICE_CAR+C6679*PRICE_MES</f>
        <v>125470</v>
      </c>
      <c r="M6679" s="2">
        <f>A6679*FERT_BED_TOM+B6679*FERT_BED_CAR+C6679*FERT_BED_MES</f>
        <v>19800</v>
      </c>
      <c r="N6679" s="6">
        <f>IF(AND(D6679&lt;=TOTAL_BEDS,J6679&lt;=TEMP_WORKER_MAX*TEMP_WORKER_HRS),1,0)</f>
        <v>1</v>
      </c>
      <c r="O6679" s="2">
        <f>L6679-M6679-K6679-FIXED_COSTS</f>
        <v>20850.532649782792</v>
      </c>
      <c r="P6679" s="2">
        <f>IF(N6679=1,O6679,"")</f>
        <v>20850.532649782792</v>
      </c>
    </row>
    <row r="6680">
      <c r="A6680" s="6">
        <v>10</v>
      </c>
      <c r="B6680" s="6">
        <v>5</v>
      </c>
      <c r="C6680" s="6">
        <v>11</v>
      </c>
      <c r="D6680" s="6">
        <f>A6680+B6680+C6680</f>
        <v>26</v>
      </c>
      <c r="E6680" s="5">
        <f>IF(A6680=0,0,A6680*LABOR_HRS_WK_TOM*SEASON_WEEKS*(1+DIM_PCT_TOM)^A6680)</f>
        <v>2334.3682140900019</v>
      </c>
      <c r="F6680" s="5">
        <f>IF(B6680=0,0,B6680*LABOR_HRS_WK_CAR*SEASON_WEEKS*(1+DIM_PCT_CAR)^B6680)</f>
        <v>169.71123193359367</v>
      </c>
      <c r="G6680" s="5">
        <f>IF(C6680=0,0,C6680*LABOR_HRS_WK_MES*SEASON_WEEKS*(1+DIM_PCT_MES)^C6680)</f>
        <v>567.47998644235463</v>
      </c>
      <c r="H6680" s="5">
        <f>E6680+F6680+G6680</f>
        <v>3071.5594324659505</v>
      </c>
      <c r="I6680" s="5">
        <f>MIN(H6680,FARMER_HRS)</f>
        <v>720</v>
      </c>
      <c r="J6680" s="5">
        <f>MAX(0,H6680-FARMER_HRS)</f>
        <v>2351.5594324659505</v>
      </c>
      <c r="K6680" s="2">
        <f>I6680*FARMER_RATE+J6680*TEMP_WORKER_RATE</f>
        <v>65825.68459142276</v>
      </c>
      <c r="L6680" s="2">
        <f>A6680*PRICE_TOM+B6680*PRICE_CAR+C6680*PRICE_MES</f>
        <v>128170</v>
      </c>
      <c r="M6680" s="2">
        <f>A6680*FERT_BED_TOM+B6680*FERT_BED_CAR+C6680*FERT_BED_MES</f>
        <v>20680</v>
      </c>
      <c r="N6680" s="6">
        <f>IF(AND(D6680&lt;=TOTAL_BEDS,J6680&lt;=TEMP_WORKER_MAX*TEMP_WORKER_HRS),1,0)</f>
        <v>1</v>
      </c>
      <c r="O6680" s="2">
        <f>L6680-M6680-K6680-FIXED_COSTS</f>
        <v>21664.31540857724</v>
      </c>
      <c r="P6680" s="2">
        <f>IF(N6680=1,O6680,"")</f>
        <v>21664.31540857724</v>
      </c>
    </row>
    <row r="6681">
      <c r="A6681" s="6">
        <v>10</v>
      </c>
      <c r="B6681" s="6">
        <v>5</v>
      </c>
      <c r="C6681" s="6">
        <v>12</v>
      </c>
      <c r="D6681" s="6">
        <f>A6681+B6681+C6681</f>
        <v>27</v>
      </c>
      <c r="E6681" s="5">
        <f>IF(A6681=0,0,A6681*LABOR_HRS_WK_TOM*SEASON_WEEKS*(1+DIM_PCT_TOM)^A6681)</f>
        <v>2334.3682140900019</v>
      </c>
      <c r="F6681" s="5">
        <f>IF(B6681=0,0,B6681*LABOR_HRS_WK_CAR*SEASON_WEEKS*(1+DIM_PCT_CAR)^B6681)</f>
        <v>169.71123193359367</v>
      </c>
      <c r="G6681" s="5">
        <f>IF(C6681=0,0,C6681*LABOR_HRS_WK_MES*SEASON_WEEKS*(1+DIM_PCT_MES)^C6681)</f>
        <v>626.807439570419</v>
      </c>
      <c r="H6681" s="5">
        <f>E6681+F6681+G6681</f>
        <v>3130.8868855940145</v>
      </c>
      <c r="I6681" s="5">
        <f>MIN(H6681,FARMER_HRS)</f>
        <v>720</v>
      </c>
      <c r="J6681" s="5">
        <f>MAX(0,H6681-FARMER_HRS)</f>
        <v>2410.8868855940145</v>
      </c>
      <c r="K6681" s="2">
        <f>I6681*FARMER_RATE+J6681*TEMP_WORKER_RATE</f>
        <v>66855.6750971183</v>
      </c>
      <c r="L6681" s="2">
        <f>A6681*PRICE_TOM+B6681*PRICE_CAR+C6681*PRICE_MES</f>
        <v>130870</v>
      </c>
      <c r="M6681" s="2">
        <f>A6681*FERT_BED_TOM+B6681*FERT_BED_CAR+C6681*FERT_BED_MES</f>
        <v>21560</v>
      </c>
      <c r="N6681" s="6">
        <f>IF(AND(D6681&lt;=TOTAL_BEDS,J6681&lt;=TEMP_WORKER_MAX*TEMP_WORKER_HRS),1,0)</f>
        <v>1</v>
      </c>
      <c r="O6681" s="2">
        <f>L6681-M6681-K6681-FIXED_COSTS</f>
        <v>22454.324902881694</v>
      </c>
      <c r="P6681" s="2">
        <f>IF(N6681=1,O6681,"")</f>
        <v>22454.324902881694</v>
      </c>
    </row>
    <row r="6682">
      <c r="A6682" s="6">
        <v>10</v>
      </c>
      <c r="B6682" s="6">
        <v>5</v>
      </c>
      <c r="C6682" s="6">
        <v>13</v>
      </c>
      <c r="D6682" s="6">
        <f>A6682+B6682+C6682</f>
        <v>28</v>
      </c>
      <c r="E6682" s="5">
        <f>IF(A6682=0,0,A6682*LABOR_HRS_WK_TOM*SEASON_WEEKS*(1+DIM_PCT_TOM)^A6682)</f>
        <v>2334.3682140900019</v>
      </c>
      <c r="F6682" s="5">
        <f>IF(B6682=0,0,B6682*LABOR_HRS_WK_CAR*SEASON_WEEKS*(1+DIM_PCT_CAR)^B6682)</f>
        <v>169.71123193359367</v>
      </c>
      <c r="G6682" s="5">
        <f>IF(C6682=0,0,C6682*LABOR_HRS_WK_MES*SEASON_WEEKS*(1+DIM_PCT_MES)^C6682)</f>
        <v>687.52941027880331</v>
      </c>
      <c r="H6682" s="5">
        <f>E6682+F6682+G6682</f>
        <v>3191.6088563023991</v>
      </c>
      <c r="I6682" s="5">
        <f>MIN(H6682,FARMER_HRS)</f>
        <v>720</v>
      </c>
      <c r="J6682" s="5">
        <f>MAX(0,H6682-FARMER_HRS)</f>
        <v>2471.6088563023991</v>
      </c>
      <c r="K6682" s="2">
        <f>I6682*FARMER_RATE+J6682*TEMP_WORKER_RATE</f>
        <v>67909.8759774722</v>
      </c>
      <c r="L6682" s="2">
        <f>A6682*PRICE_TOM+B6682*PRICE_CAR+C6682*PRICE_MES</f>
        <v>133570</v>
      </c>
      <c r="M6682" s="2">
        <f>A6682*FERT_BED_TOM+B6682*FERT_BED_CAR+C6682*FERT_BED_MES</f>
        <v>22440</v>
      </c>
      <c r="N6682" s="6">
        <f>IF(AND(D6682&lt;=TOTAL_BEDS,J6682&lt;=TEMP_WORKER_MAX*TEMP_WORKER_HRS),1,0)</f>
        <v>1</v>
      </c>
      <c r="O6682" s="2">
        <f>L6682-M6682-K6682-FIXED_COSTS</f>
        <v>23220.1240225278</v>
      </c>
      <c r="P6682" s="2">
        <f>IF(N6682=1,O6682,"")</f>
        <v>23220.1240225278</v>
      </c>
    </row>
    <row r="6683">
      <c r="A6683" s="6">
        <v>10</v>
      </c>
      <c r="B6683" s="6">
        <v>5</v>
      </c>
      <c r="C6683" s="6">
        <v>14</v>
      </c>
      <c r="D6683" s="6">
        <f>A6683+B6683+C6683</f>
        <v>29</v>
      </c>
      <c r="E6683" s="5">
        <f>IF(A6683=0,0,A6683*LABOR_HRS_WK_TOM*SEASON_WEEKS*(1+DIM_PCT_TOM)^A6683)</f>
        <v>2334.3682140900019</v>
      </c>
      <c r="F6683" s="5">
        <f>IF(B6683=0,0,B6683*LABOR_HRS_WK_CAR*SEASON_WEEKS*(1+DIM_PCT_CAR)^B6683)</f>
        <v>169.71123193359367</v>
      </c>
      <c r="G6683" s="5">
        <f>IF(C6683=0,0,C6683*LABOR_HRS_WK_MES*SEASON_WEEKS*(1+DIM_PCT_MES)^C6683)</f>
        <v>749.67149159246435</v>
      </c>
      <c r="H6683" s="5">
        <f>E6683+F6683+G6683</f>
        <v>3253.75093761606</v>
      </c>
      <c r="I6683" s="5">
        <f>MIN(H6683,FARMER_HRS)</f>
        <v>720</v>
      </c>
      <c r="J6683" s="5">
        <f>MAX(0,H6683-FARMER_HRS)</f>
        <v>2533.75093761606</v>
      </c>
      <c r="K6683" s="2">
        <f>I6683*FARMER_RATE+J6683*TEMP_WORKER_RATE</f>
        <v>68988.731555834383</v>
      </c>
      <c r="L6683" s="2">
        <f>A6683*PRICE_TOM+B6683*PRICE_CAR+C6683*PRICE_MES</f>
        <v>136270</v>
      </c>
      <c r="M6683" s="2">
        <f>A6683*FERT_BED_TOM+B6683*FERT_BED_CAR+C6683*FERT_BED_MES</f>
        <v>23320</v>
      </c>
      <c r="N6683" s="6">
        <f>IF(AND(D6683&lt;=TOTAL_BEDS,J6683&lt;=TEMP_WORKER_MAX*TEMP_WORKER_HRS),1,0)</f>
        <v>1</v>
      </c>
      <c r="O6683" s="2">
        <f>L6683-M6683-K6683-FIXED_COSTS</f>
        <v>23961.268444165617</v>
      </c>
      <c r="P6683" s="2">
        <f>IF(N6683=1,O6683,"")</f>
        <v>23961.268444165617</v>
      </c>
    </row>
    <row r="6684">
      <c r="A6684" s="6">
        <v>10</v>
      </c>
      <c r="B6684" s="6">
        <v>5</v>
      </c>
      <c r="C6684" s="6">
        <v>15</v>
      </c>
      <c r="D6684" s="6">
        <f>A6684+B6684+C6684</f>
        <v>30</v>
      </c>
      <c r="E6684" s="5">
        <f>IF(A6684=0,0,A6684*LABOR_HRS_WK_TOM*SEASON_WEEKS*(1+DIM_PCT_TOM)^A6684)</f>
        <v>2334.3682140900019</v>
      </c>
      <c r="F6684" s="5">
        <f>IF(B6684=0,0,B6684*LABOR_HRS_WK_CAR*SEASON_WEEKS*(1+DIM_PCT_CAR)^B6684)</f>
        <v>169.71123193359367</v>
      </c>
      <c r="G6684" s="5">
        <f>IF(C6684=0,0,C6684*LABOR_HRS_WK_MES*SEASON_WEEKS*(1+DIM_PCT_MES)^C6684)</f>
        <v>813.25969846861074</v>
      </c>
      <c r="H6684" s="5">
        <f>E6684+F6684+G6684</f>
        <v>3317.3391444922063</v>
      </c>
      <c r="I6684" s="5">
        <f>MIN(H6684,FARMER_HRS)</f>
        <v>720</v>
      </c>
      <c r="J6684" s="5">
        <f>MAX(0,H6684-FARMER_HRS)</f>
        <v>2597.3391444922063</v>
      </c>
      <c r="K6684" s="2">
        <f>I6684*FARMER_RATE+J6684*TEMP_WORKER_RATE</f>
        <v>70092.69348076747</v>
      </c>
      <c r="L6684" s="2">
        <f>A6684*PRICE_TOM+B6684*PRICE_CAR+C6684*PRICE_MES</f>
        <v>138970</v>
      </c>
      <c r="M6684" s="2">
        <f>A6684*FERT_BED_TOM+B6684*FERT_BED_CAR+C6684*FERT_BED_MES</f>
        <v>24200</v>
      </c>
      <c r="N6684" s="6">
        <f>IF(AND(D6684&lt;=TOTAL_BEDS,J6684&lt;=TEMP_WORKER_MAX*TEMP_WORKER_HRS),1,0)</f>
        <v>1</v>
      </c>
      <c r="O6684" s="2">
        <f>L6684-M6684-K6684-FIXED_COSTS</f>
        <v>24677.30651923253</v>
      </c>
      <c r="P6684" s="2">
        <f>IF(N6684=1,O6684,"")</f>
        <v>24677.30651923253</v>
      </c>
    </row>
    <row r="6685">
      <c r="A6685" s="6">
        <v>10</v>
      </c>
      <c r="B6685" s="6">
        <v>5</v>
      </c>
      <c r="C6685" s="6">
        <v>16</v>
      </c>
      <c r="D6685" s="6">
        <f>A6685+B6685+C6685</f>
        <v>31</v>
      </c>
      <c r="E6685" s="5">
        <f>IF(A6685=0,0,A6685*LABOR_HRS_WK_TOM*SEASON_WEEKS*(1+DIM_PCT_TOM)^A6685)</f>
        <v>2334.3682140900019</v>
      </c>
      <c r="F6685" s="5">
        <f>IF(B6685=0,0,B6685*LABOR_HRS_WK_CAR*SEASON_WEEKS*(1+DIM_PCT_CAR)^B6685)</f>
        <v>169.71123193359367</v>
      </c>
      <c r="G6685" s="5">
        <f>IF(C6685=0,0,C6685*LABOR_HRS_WK_MES*SEASON_WEEKS*(1+DIM_PCT_MES)^C6685)</f>
        <v>878.32047434609967</v>
      </c>
      <c r="H6685" s="5">
        <f>E6685+F6685+G6685</f>
        <v>3382.3999203696953</v>
      </c>
      <c r="I6685" s="5">
        <f>MIN(H6685,FARMER_HRS)</f>
        <v>720</v>
      </c>
      <c r="J6685" s="5">
        <f>MAX(0,H6685-FARMER_HRS)</f>
        <v>2662.3999203696953</v>
      </c>
      <c r="K6685" s="2">
        <f>I6685*FARMER_RATE+J6685*TEMP_WORKER_RATE</f>
        <v>71222.220839751652</v>
      </c>
      <c r="L6685" s="2">
        <f>A6685*PRICE_TOM+B6685*PRICE_CAR+C6685*PRICE_MES</f>
        <v>141670</v>
      </c>
      <c r="M6685" s="2">
        <f>A6685*FERT_BED_TOM+B6685*FERT_BED_CAR+C6685*FERT_BED_MES</f>
        <v>25080</v>
      </c>
      <c r="N6685" s="6">
        <f>IF(AND(D6685&lt;=TOTAL_BEDS,J6685&lt;=TEMP_WORKER_MAX*TEMP_WORKER_HRS),1,0)</f>
        <v>1</v>
      </c>
      <c r="O6685" s="2">
        <f>L6685-M6685-K6685-FIXED_COSTS</f>
        <v>25367.779160248348</v>
      </c>
      <c r="P6685" s="2">
        <f>IF(N6685=1,O6685,"")</f>
        <v>25367.779160248348</v>
      </c>
    </row>
    <row r="6686">
      <c r="A6686" s="6">
        <v>10</v>
      </c>
      <c r="B6686" s="6">
        <v>5</v>
      </c>
      <c r="C6686" s="6">
        <v>17</v>
      </c>
      <c r="D6686" s="6">
        <f>A6686+B6686+C6686</f>
        <v>32</v>
      </c>
      <c r="E6686" s="5">
        <f>IF(A6686=0,0,A6686*LABOR_HRS_WK_TOM*SEASON_WEEKS*(1+DIM_PCT_TOM)^A6686)</f>
        <v>2334.3682140900019</v>
      </c>
      <c r="F6686" s="5">
        <f>IF(B6686=0,0,B6686*LABOR_HRS_WK_CAR*SEASON_WEEKS*(1+DIM_PCT_CAR)^B6686)</f>
        <v>169.71123193359367</v>
      </c>
      <c r="G6686" s="5">
        <f>IF(C6686=0,0,C6686*LABOR_HRS_WK_MES*SEASON_WEEKS*(1+DIM_PCT_MES)^C6686)</f>
        <v>944.88069779263992</v>
      </c>
      <c r="H6686" s="5">
        <f>E6686+F6686+G6686</f>
        <v>3448.9601438162354</v>
      </c>
      <c r="I6686" s="5">
        <f>MIN(H6686,FARMER_HRS)</f>
        <v>720</v>
      </c>
      <c r="J6686" s="5">
        <f>MAX(0,H6686-FARMER_HRS)</f>
        <v>2728.9601438162354</v>
      </c>
      <c r="K6686" s="2">
        <f>I6686*FARMER_RATE+J6686*TEMP_WORKER_RATE</f>
        <v>72377.780274587421</v>
      </c>
      <c r="L6686" s="2">
        <f>A6686*PRICE_TOM+B6686*PRICE_CAR+C6686*PRICE_MES</f>
        <v>144370</v>
      </c>
      <c r="M6686" s="2">
        <f>A6686*FERT_BED_TOM+B6686*FERT_BED_CAR+C6686*FERT_BED_MES</f>
        <v>25960</v>
      </c>
      <c r="N6686" s="6">
        <f>IF(AND(D6686&lt;=TOTAL_BEDS,J6686&lt;=TEMP_WORKER_MAX*TEMP_WORKER_HRS),1,0)</f>
        <v>1</v>
      </c>
      <c r="O6686" s="2">
        <f>L6686-M6686-K6686-FIXED_COSTS</f>
        <v>26032.219725412579</v>
      </c>
      <c r="P6686" s="2">
        <f>IF(N6686=1,O6686,"")</f>
        <v>26032.219725412579</v>
      </c>
    </row>
    <row r="6687">
      <c r="A6687" s="6">
        <v>10</v>
      </c>
      <c r="B6687" s="6">
        <v>5</v>
      </c>
      <c r="C6687" s="6">
        <v>18</v>
      </c>
      <c r="D6687" s="6">
        <f>A6687+B6687+C6687</f>
        <v>33</v>
      </c>
      <c r="E6687" s="5">
        <f>IF(A6687=0,0,A6687*LABOR_HRS_WK_TOM*SEASON_WEEKS*(1+DIM_PCT_TOM)^A6687)</f>
        <v>2334.3682140900019</v>
      </c>
      <c r="F6687" s="5">
        <f>IF(B6687=0,0,B6687*LABOR_HRS_WK_CAR*SEASON_WEEKS*(1+DIM_PCT_CAR)^B6687)</f>
        <v>169.71123193359367</v>
      </c>
      <c r="G6687" s="5">
        <f>IF(C6687=0,0,C6687*LABOR_HRS_WK_MES*SEASON_WEEKS*(1+DIM_PCT_MES)^C6687)</f>
        <v>1012.9676892512272</v>
      </c>
      <c r="H6687" s="5">
        <f>E6687+F6687+G6687</f>
        <v>3517.0471352748227</v>
      </c>
      <c r="I6687" s="5">
        <f>MIN(H6687,FARMER_HRS)</f>
        <v>720</v>
      </c>
      <c r="J6687" s="5">
        <f>MAX(0,H6687-FARMER_HRS)</f>
        <v>2797.0471352748227</v>
      </c>
      <c r="K6687" s="2">
        <f>I6687*FARMER_RATE+J6687*TEMP_WORKER_RATE</f>
        <v>73559.84609852123</v>
      </c>
      <c r="L6687" s="2">
        <f>A6687*PRICE_TOM+B6687*PRICE_CAR+C6687*PRICE_MES</f>
        <v>147070</v>
      </c>
      <c r="M6687" s="2">
        <f>A6687*FERT_BED_TOM+B6687*FERT_BED_CAR+C6687*FERT_BED_MES</f>
        <v>26840</v>
      </c>
      <c r="N6687" s="6">
        <f>IF(AND(D6687&lt;=TOTAL_BEDS,J6687&lt;=TEMP_WORKER_MAX*TEMP_WORKER_HRS),1,0)</f>
        <v>1</v>
      </c>
      <c r="O6687" s="2">
        <f>L6687-M6687-K6687-FIXED_COSTS</f>
        <v>26670.15390147877</v>
      </c>
      <c r="P6687" s="2">
        <f>IF(N6687=1,O6687,"")</f>
        <v>26670.15390147877</v>
      </c>
    </row>
    <row r="6688">
      <c r="A6688" s="6">
        <v>10</v>
      </c>
      <c r="B6688" s="6">
        <v>5</v>
      </c>
      <c r="C6688" s="6">
        <v>19</v>
      </c>
      <c r="D6688" s="6">
        <f>A6688+B6688+C6688</f>
        <v>34</v>
      </c>
      <c r="E6688" s="5">
        <f>IF(A6688=0,0,A6688*LABOR_HRS_WK_TOM*SEASON_WEEKS*(1+DIM_PCT_TOM)^A6688)</f>
        <v>2334.3682140900019</v>
      </c>
      <c r="F6688" s="5">
        <f>IF(B6688=0,0,B6688*LABOR_HRS_WK_CAR*SEASON_WEEKS*(1+DIM_PCT_CAR)^B6688)</f>
        <v>169.71123193359367</v>
      </c>
      <c r="G6688" s="5">
        <f>IF(C6688=0,0,C6688*LABOR_HRS_WK_MES*SEASON_WEEKS*(1+DIM_PCT_MES)^C6688)</f>
        <v>1082.6092178872491</v>
      </c>
      <c r="H6688" s="5">
        <f>E6688+F6688+G6688</f>
        <v>3586.6886639108448</v>
      </c>
      <c r="I6688" s="5">
        <f>MIN(H6688,FARMER_HRS)</f>
        <v>720</v>
      </c>
      <c r="J6688" s="5">
        <f>MAX(0,H6688-FARMER_HRS)</f>
        <v>2866.6886639108448</v>
      </c>
      <c r="K6688" s="2">
        <f>I6688*FARMER_RATE+J6688*TEMP_WORKER_RATE</f>
        <v>74768.900415118842</v>
      </c>
      <c r="L6688" s="2">
        <f>A6688*PRICE_TOM+B6688*PRICE_CAR+C6688*PRICE_MES</f>
        <v>149770</v>
      </c>
      <c r="M6688" s="2">
        <f>A6688*FERT_BED_TOM+B6688*FERT_BED_CAR+C6688*FERT_BED_MES</f>
        <v>27720</v>
      </c>
      <c r="N6688" s="6">
        <f>IF(AND(D6688&lt;=TOTAL_BEDS,J6688&lt;=TEMP_WORKER_MAX*TEMP_WORKER_HRS),1,0)</f>
        <v>1</v>
      </c>
      <c r="O6688" s="2">
        <f>L6688-M6688-K6688-FIXED_COSTS</f>
        <v>27281.099584881158</v>
      </c>
      <c r="P6688" s="2">
        <f>IF(N6688=1,O6688,"")</f>
        <v>27281.099584881158</v>
      </c>
    </row>
    <row r="6689">
      <c r="A6689" s="6">
        <v>10</v>
      </c>
      <c r="B6689" s="6">
        <v>5</v>
      </c>
      <c r="C6689" s="6">
        <v>20</v>
      </c>
      <c r="D6689" s="6">
        <f>A6689+B6689+C6689</f>
        <v>35</v>
      </c>
      <c r="E6689" s="5">
        <f>IF(A6689=0,0,A6689*LABOR_HRS_WK_TOM*SEASON_WEEKS*(1+DIM_PCT_TOM)^A6689)</f>
        <v>2334.3682140900019</v>
      </c>
      <c r="F6689" s="5">
        <f>IF(B6689=0,0,B6689*LABOR_HRS_WK_CAR*SEASON_WEEKS*(1+DIM_PCT_CAR)^B6689)</f>
        <v>169.71123193359367</v>
      </c>
      <c r="G6689" s="5">
        <f>IF(C6689=0,0,C6689*LABOR_HRS_WK_MES*SEASON_WEEKS*(1+DIM_PCT_MES)^C6689)</f>
        <v>1153.8335085377259</v>
      </c>
      <c r="H6689" s="5">
        <f>E6689+F6689+G6689</f>
        <v>3657.9129545613214</v>
      </c>
      <c r="I6689" s="5">
        <f>MIN(H6689,FARMER_HRS)</f>
        <v>720</v>
      </c>
      <c r="J6689" s="5">
        <f>MAX(0,H6689-FARMER_HRS)</f>
        <v>2937.9129545613214</v>
      </c>
      <c r="K6689" s="2">
        <f>I6689*FARMER_RATE+J6689*TEMP_WORKER_RATE</f>
        <v>76005.433238911821</v>
      </c>
      <c r="L6689" s="2">
        <f>A6689*PRICE_TOM+B6689*PRICE_CAR+C6689*PRICE_MES</f>
        <v>152470</v>
      </c>
      <c r="M6689" s="2">
        <f>A6689*FERT_BED_TOM+B6689*FERT_BED_CAR+C6689*FERT_BED_MES</f>
        <v>28600</v>
      </c>
      <c r="N6689" s="6">
        <f>IF(AND(D6689&lt;=TOTAL_BEDS,J6689&lt;=TEMP_WORKER_MAX*TEMP_WORKER_HRS),1,0)</f>
        <v>1</v>
      </c>
      <c r="O6689" s="2">
        <f>L6689-M6689-K6689-FIXED_COSTS</f>
        <v>27864.566761088179</v>
      </c>
      <c r="P6689" s="2">
        <f>IF(N6689=1,O6689,"")</f>
        <v>27864.566761088179</v>
      </c>
    </row>
    <row r="6690">
      <c r="A6690" s="6">
        <v>10</v>
      </c>
      <c r="B6690" s="6">
        <v>5</v>
      </c>
      <c r="C6690" s="6">
        <v>21</v>
      </c>
      <c r="D6690" s="6">
        <f>A6690+B6690+C6690</f>
        <v>36</v>
      </c>
      <c r="E6690" s="5">
        <f>IF(A6690=0,0,A6690*LABOR_HRS_WK_TOM*SEASON_WEEKS*(1+DIM_PCT_TOM)^A6690)</f>
        <v>2334.3682140900019</v>
      </c>
      <c r="F6690" s="5">
        <f>IF(B6690=0,0,B6690*LABOR_HRS_WK_CAR*SEASON_WEEKS*(1+DIM_PCT_CAR)^B6690)</f>
        <v>169.71123193359367</v>
      </c>
      <c r="G6690" s="5">
        <f>IF(C6690=0,0,C6690*LABOR_HRS_WK_MES*SEASON_WEEKS*(1+DIM_PCT_MES)^C6690)</f>
        <v>1226.6692487641699</v>
      </c>
      <c r="H6690" s="5">
        <f>E6690+F6690+G6690</f>
        <v>3730.7486947877655</v>
      </c>
      <c r="I6690" s="5">
        <f>MIN(H6690,FARMER_HRS)</f>
        <v>720</v>
      </c>
      <c r="J6690" s="5">
        <f>MAX(0,H6690-FARMER_HRS)</f>
        <v>3010.7486947877655</v>
      </c>
      <c r="K6690" s="2">
        <f>I6690*FARMER_RATE+J6690*TEMP_WORKER_RATE</f>
        <v>77269.94261784316</v>
      </c>
      <c r="L6690" s="2">
        <f>A6690*PRICE_TOM+B6690*PRICE_CAR+C6690*PRICE_MES</f>
        <v>155170</v>
      </c>
      <c r="M6690" s="2">
        <f>A6690*FERT_BED_TOM+B6690*FERT_BED_CAR+C6690*FERT_BED_MES</f>
        <v>29480</v>
      </c>
      <c r="N6690" s="6">
        <f>IF(AND(D6690&lt;=TOTAL_BEDS,J6690&lt;=TEMP_WORKER_MAX*TEMP_WORKER_HRS),1,0)</f>
        <v>1</v>
      </c>
      <c r="O6690" s="2">
        <f>L6690-M6690-K6690-FIXED_COSTS</f>
        <v>28420.05738215684</v>
      </c>
      <c r="P6690" s="2">
        <f>IF(N6690=1,O6690,"")</f>
        <v>28420.05738215684</v>
      </c>
    </row>
    <row r="6691">
      <c r="A6691" s="6">
        <v>10</v>
      </c>
      <c r="B6691" s="6">
        <v>5</v>
      </c>
      <c r="C6691" s="6">
        <v>22</v>
      </c>
      <c r="D6691" s="6">
        <f>A6691+B6691+C6691</f>
        <v>37</v>
      </c>
      <c r="E6691" s="5">
        <f>IF(A6691=0,0,A6691*LABOR_HRS_WK_TOM*SEASON_WEEKS*(1+DIM_PCT_TOM)^A6691)</f>
        <v>2334.3682140900019</v>
      </c>
      <c r="F6691" s="5">
        <f>IF(B6691=0,0,B6691*LABOR_HRS_WK_CAR*SEASON_WEEKS*(1+DIM_PCT_CAR)^B6691)</f>
        <v>169.71123193359367</v>
      </c>
      <c r="G6691" s="5">
        <f>IF(C6691=0,0,C6691*LABOR_HRS_WK_MES*SEASON_WEEKS*(1+DIM_PCT_MES)^C6691)</f>
        <v>1301.1455960105659</v>
      </c>
      <c r="H6691" s="5">
        <f>E6691+F6691+G6691</f>
        <v>3805.2250420341616</v>
      </c>
      <c r="I6691" s="5">
        <f>MIN(H6691,FARMER_HRS)</f>
        <v>720</v>
      </c>
      <c r="J6691" s="5">
        <f>MAX(0,H6691-FARMER_HRS)</f>
        <v>3085.2250420341616</v>
      </c>
      <c r="K6691" s="2">
        <f>I6691*FARMER_RATE+J6691*TEMP_WORKER_RATE</f>
        <v>78562.934757537529</v>
      </c>
      <c r="L6691" s="2">
        <f>A6691*PRICE_TOM+B6691*PRICE_CAR+C6691*PRICE_MES</f>
        <v>157870</v>
      </c>
      <c r="M6691" s="2">
        <f>A6691*FERT_BED_TOM+B6691*FERT_BED_CAR+C6691*FERT_BED_MES</f>
        <v>30360</v>
      </c>
      <c r="N6691" s="6">
        <f>IF(AND(D6691&lt;=TOTAL_BEDS,J6691&lt;=TEMP_WORKER_MAX*TEMP_WORKER_HRS),1,0)</f>
        <v>1</v>
      </c>
      <c r="O6691" s="2">
        <f>L6691-M6691-K6691-FIXED_COSTS</f>
        <v>28947.065242462471</v>
      </c>
      <c r="P6691" s="2">
        <f>IF(N6691=1,O6691,"")</f>
        <v>28947.065242462471</v>
      </c>
    </row>
    <row r="6692">
      <c r="A6692" s="6">
        <v>10</v>
      </c>
      <c r="B6692" s="6">
        <v>5</v>
      </c>
      <c r="C6692" s="6">
        <v>23</v>
      </c>
      <c r="D6692" s="6">
        <f>A6692+B6692+C6692</f>
        <v>38</v>
      </c>
      <c r="E6692" s="5">
        <f>IF(A6692=0,0,A6692*LABOR_HRS_WK_TOM*SEASON_WEEKS*(1+DIM_PCT_TOM)^A6692)</f>
        <v>2334.3682140900019</v>
      </c>
      <c r="F6692" s="5">
        <f>IF(B6692=0,0,B6692*LABOR_HRS_WK_CAR*SEASON_WEEKS*(1+DIM_PCT_CAR)^B6692)</f>
        <v>169.71123193359367</v>
      </c>
      <c r="G6692" s="5">
        <f>IF(C6692=0,0,C6692*LABOR_HRS_WK_MES*SEASON_WEEKS*(1+DIM_PCT_MES)^C6692)</f>
        <v>1377.2921848680023</v>
      </c>
      <c r="H6692" s="5">
        <f>E6692+F6692+G6692</f>
        <v>3881.3716308915982</v>
      </c>
      <c r="I6692" s="5">
        <f>MIN(H6692,FARMER_HRS)</f>
        <v>720</v>
      </c>
      <c r="J6692" s="5">
        <f>MAX(0,H6692-FARMER_HRS)</f>
        <v>3161.3716308915982</v>
      </c>
      <c r="K6692" s="2">
        <f>I6692*FARMER_RATE+J6692*TEMP_WORKER_RATE</f>
        <v>79884.92414742359</v>
      </c>
      <c r="L6692" s="2">
        <f>A6692*PRICE_TOM+B6692*PRICE_CAR+C6692*PRICE_MES</f>
        <v>160570</v>
      </c>
      <c r="M6692" s="2">
        <f>A6692*FERT_BED_TOM+B6692*FERT_BED_CAR+C6692*FERT_BED_MES</f>
        <v>31240</v>
      </c>
      <c r="N6692" s="6">
        <f>IF(AND(D6692&lt;=TOTAL_BEDS,J6692&lt;=TEMP_WORKER_MAX*TEMP_WORKER_HRS),1,0)</f>
        <v>1</v>
      </c>
      <c r="O6692" s="2">
        <f>L6692-M6692-K6692-FIXED_COSTS</f>
        <v>29445.07585257641</v>
      </c>
      <c r="P6692" s="2">
        <f>IF(N6692=1,O6692,"")</f>
        <v>29445.07585257641</v>
      </c>
    </row>
    <row r="6693">
      <c r="A6693" s="6">
        <v>10</v>
      </c>
      <c r="B6693" s="6">
        <v>5</v>
      </c>
      <c r="C6693" s="6">
        <v>24</v>
      </c>
      <c r="D6693" s="6">
        <f>A6693+B6693+C6693</f>
        <v>39</v>
      </c>
      <c r="E6693" s="5">
        <f>IF(A6693=0,0,A6693*LABOR_HRS_WK_TOM*SEASON_WEEKS*(1+DIM_PCT_TOM)^A6693)</f>
        <v>2334.3682140900019</v>
      </c>
      <c r="F6693" s="5">
        <f>IF(B6693=0,0,B6693*LABOR_HRS_WK_CAR*SEASON_WEEKS*(1+DIM_PCT_CAR)^B6693)</f>
        <v>169.71123193359367</v>
      </c>
      <c r="G6693" s="5">
        <f>IF(C6693=0,0,C6693*LABOR_HRS_WK_MES*SEASON_WEEKS*(1+DIM_PCT_MES)^C6693)</f>
        <v>1455.139134447498</v>
      </c>
      <c r="H6693" s="5">
        <f>E6693+F6693+G6693</f>
        <v>3959.2185804710934</v>
      </c>
      <c r="I6693" s="5">
        <f>MIN(H6693,FARMER_HRS)</f>
        <v>720</v>
      </c>
      <c r="J6693" s="5">
        <f>MAX(0,H6693-FARMER_HRS)</f>
        <v>3239.2185804710934</v>
      </c>
      <c r="K6693" s="2">
        <f>I6693*FARMER_RATE+J6693*TEMP_WORKER_RATE</f>
        <v>81236.433688734251</v>
      </c>
      <c r="L6693" s="2">
        <f>A6693*PRICE_TOM+B6693*PRICE_CAR+C6693*PRICE_MES</f>
        <v>163270</v>
      </c>
      <c r="M6693" s="2">
        <f>A6693*FERT_BED_TOM+B6693*FERT_BED_CAR+C6693*FERT_BED_MES</f>
        <v>32120</v>
      </c>
      <c r="N6693" s="6">
        <f>IF(AND(D6693&lt;=TOTAL_BEDS,J6693&lt;=TEMP_WORKER_MAX*TEMP_WORKER_HRS),1,0)</f>
        <v>1</v>
      </c>
      <c r="O6693" s="2">
        <f>L6693-M6693-K6693-FIXED_COSTS</f>
        <v>29913.566311265749</v>
      </c>
      <c r="P6693" s="2">
        <f>IF(N6693=1,O6693,"")</f>
        <v>29913.566311265749</v>
      </c>
    </row>
    <row r="6694">
      <c r="A6694" s="6">
        <v>10</v>
      </c>
      <c r="B6694" s="6">
        <v>5</v>
      </c>
      <c r="C6694" s="6">
        <v>25</v>
      </c>
      <c r="D6694" s="6">
        <f>A6694+B6694+C6694</f>
        <v>40</v>
      </c>
      <c r="E6694" s="5">
        <f>IF(A6694=0,0,A6694*LABOR_HRS_WK_TOM*SEASON_WEEKS*(1+DIM_PCT_TOM)^A6694)</f>
        <v>2334.3682140900019</v>
      </c>
      <c r="F6694" s="5">
        <f>IF(B6694=0,0,B6694*LABOR_HRS_WK_CAR*SEASON_WEEKS*(1+DIM_PCT_CAR)^B6694)</f>
        <v>169.71123193359367</v>
      </c>
      <c r="G6694" s="5">
        <f>IF(C6694=0,0,C6694*LABOR_HRS_WK_MES*SEASON_WEEKS*(1+DIM_PCT_MES)^C6694)</f>
        <v>1534.7170558625955</v>
      </c>
      <c r="H6694" s="5">
        <f>E6694+F6694+G6694</f>
        <v>4038.7965018861914</v>
      </c>
      <c r="I6694" s="5">
        <f>MIN(H6694,FARMER_HRS)</f>
        <v>720</v>
      </c>
      <c r="J6694" s="5">
        <f>MAX(0,H6694-FARMER_HRS)</f>
        <v>3318.7965018861914</v>
      </c>
      <c r="K6694" s="2">
        <f>I6694*FARMER_RATE+J6694*TEMP_WORKER_RATE</f>
        <v>82617.994824413036</v>
      </c>
      <c r="L6694" s="2">
        <f>A6694*PRICE_TOM+B6694*PRICE_CAR+C6694*PRICE_MES</f>
        <v>165970</v>
      </c>
      <c r="M6694" s="2">
        <f>A6694*FERT_BED_TOM+B6694*FERT_BED_CAR+C6694*FERT_BED_MES</f>
        <v>33000</v>
      </c>
      <c r="N6694" s="6">
        <f>IF(AND(D6694&lt;=TOTAL_BEDS,J6694&lt;=TEMP_WORKER_MAX*TEMP_WORKER_HRS),1,0)</f>
        <v>1</v>
      </c>
      <c r="O6694" s="2">
        <f>L6694-M6694-K6694-FIXED_COSTS</f>
        <v>30352.005175586964</v>
      </c>
      <c r="P6694" s="2">
        <f>IF(N6694=1,O6694,"")</f>
        <v>30352.005175586964</v>
      </c>
    </row>
    <row r="6695">
      <c r="A6695" s="6">
        <v>10</v>
      </c>
      <c r="B6695" s="6">
        <v>5</v>
      </c>
      <c r="C6695" s="6">
        <v>26</v>
      </c>
      <c r="D6695" s="6">
        <f>A6695+B6695+C6695</f>
        <v>41</v>
      </c>
      <c r="E6695" s="5">
        <f>IF(A6695=0,0,A6695*LABOR_HRS_WK_TOM*SEASON_WEEKS*(1+DIM_PCT_TOM)^A6695)</f>
        <v>2334.3682140900019</v>
      </c>
      <c r="F6695" s="5">
        <f>IF(B6695=0,0,B6695*LABOR_HRS_WK_CAR*SEASON_WEEKS*(1+DIM_PCT_CAR)^B6695)</f>
        <v>169.71123193359367</v>
      </c>
      <c r="G6695" s="5">
        <f>IF(C6695=0,0,C6695*LABOR_HRS_WK_MES*SEASON_WEEKS*(1+DIM_PCT_MES)^C6695)</f>
        <v>1616.0570598233128</v>
      </c>
      <c r="H6695" s="5">
        <f>E6695+F6695+G6695</f>
        <v>4120.1365058469082</v>
      </c>
      <c r="I6695" s="5">
        <f>MIN(H6695,FARMER_HRS)</f>
        <v>720</v>
      </c>
      <c r="J6695" s="5">
        <f>MAX(0,H6695-FARMER_HRS)</f>
        <v>3400.1365058469082</v>
      </c>
      <c r="K6695" s="2">
        <f>I6695*FARMER_RATE+J6695*TEMP_WORKER_RATE</f>
        <v>84030.147670953273</v>
      </c>
      <c r="L6695" s="2">
        <f>A6695*PRICE_TOM+B6695*PRICE_CAR+C6695*PRICE_MES</f>
        <v>168670</v>
      </c>
      <c r="M6695" s="2">
        <f>A6695*FERT_BED_TOM+B6695*FERT_BED_CAR+C6695*FERT_BED_MES</f>
        <v>33880</v>
      </c>
      <c r="N6695" s="6">
        <f>IF(AND(D6695&lt;=TOTAL_BEDS,J6695&lt;=TEMP_WORKER_MAX*TEMP_WORKER_HRS),1,0)</f>
        <v>1</v>
      </c>
      <c r="O6695" s="2">
        <f>L6695-M6695-K6695-FIXED_COSTS</f>
        <v>30759.852329046727</v>
      </c>
      <c r="P6695" s="2">
        <f>IF(N6695=1,O6695,"")</f>
        <v>30759.852329046727</v>
      </c>
    </row>
    <row r="6696">
      <c r="A6696" s="6">
        <v>10</v>
      </c>
      <c r="B6696" s="6">
        <v>5</v>
      </c>
      <c r="C6696" s="6">
        <v>27</v>
      </c>
      <c r="D6696" s="6">
        <f>A6696+B6696+C6696</f>
        <v>42</v>
      </c>
      <c r="E6696" s="5">
        <f>IF(A6696=0,0,A6696*LABOR_HRS_WK_TOM*SEASON_WEEKS*(1+DIM_PCT_TOM)^A6696)</f>
        <v>2334.3682140900019</v>
      </c>
      <c r="F6696" s="5">
        <f>IF(B6696=0,0,B6696*LABOR_HRS_WK_CAR*SEASON_WEEKS*(1+DIM_PCT_CAR)^B6696)</f>
        <v>169.71123193359367</v>
      </c>
      <c r="G6696" s="5">
        <f>IF(C6696=0,0,C6696*LABOR_HRS_WK_MES*SEASON_WEEKS*(1+DIM_PCT_MES)^C6696)</f>
        <v>1699.19076434307</v>
      </c>
      <c r="H6696" s="5">
        <f>E6696+F6696+G6696</f>
        <v>4203.2702103666652</v>
      </c>
      <c r="I6696" s="5">
        <f>MIN(H6696,FARMER_HRS)</f>
        <v>720</v>
      </c>
      <c r="J6696" s="5">
        <f>MAX(0,H6696-FARMER_HRS)</f>
        <v>3483.2702103666652</v>
      </c>
      <c r="K6696" s="2">
        <f>I6696*FARMER_RATE+J6696*TEMP_WORKER_RATE</f>
        <v>85473.441152199055</v>
      </c>
      <c r="L6696" s="2">
        <f>A6696*PRICE_TOM+B6696*PRICE_CAR+C6696*PRICE_MES</f>
        <v>171370</v>
      </c>
      <c r="M6696" s="2">
        <f>A6696*FERT_BED_TOM+B6696*FERT_BED_CAR+C6696*FERT_BED_MES</f>
        <v>34760</v>
      </c>
      <c r="N6696" s="6">
        <f>IF(AND(D6696&lt;=TOTAL_BEDS,J6696&lt;=TEMP_WORKER_MAX*TEMP_WORKER_HRS),1,0)</f>
        <v>1</v>
      </c>
      <c r="O6696" s="2">
        <f>L6696-M6696-K6696-FIXED_COSTS</f>
        <v>31136.558847800945</v>
      </c>
      <c r="P6696" s="2">
        <f>IF(N6696=1,O6696,"")</f>
        <v>31136.558847800945</v>
      </c>
    </row>
    <row r="6697">
      <c r="A6697" s="6">
        <v>10</v>
      </c>
      <c r="B6697" s="6">
        <v>5</v>
      </c>
      <c r="C6697" s="6">
        <v>28</v>
      </c>
      <c r="D6697" s="6">
        <f>A6697+B6697+C6697</f>
        <v>43</v>
      </c>
      <c r="E6697" s="5">
        <f>IF(A6697=0,0,A6697*LABOR_HRS_WK_TOM*SEASON_WEEKS*(1+DIM_PCT_TOM)^A6697)</f>
        <v>2334.3682140900019</v>
      </c>
      <c r="F6697" s="5">
        <f>IF(B6697=0,0,B6697*LABOR_HRS_WK_CAR*SEASON_WEEKS*(1+DIM_PCT_CAR)^B6697)</f>
        <v>169.71123193359367</v>
      </c>
      <c r="G6697" s="5">
        <f>IF(C6697=0,0,C6697*LABOR_HRS_WK_MES*SEASON_WEEKS*(1+DIM_PCT_MES)^C6697)</f>
        <v>1784.1503025602233</v>
      </c>
      <c r="H6697" s="5">
        <f>E6697+F6697+G6697</f>
        <v>4288.2297485838189</v>
      </c>
      <c r="I6697" s="5">
        <f>MIN(H6697,FARMER_HRS)</f>
        <v>720</v>
      </c>
      <c r="J6697" s="5">
        <f>MAX(0,H6697-FARMER_HRS)</f>
        <v>3568.2297485838189</v>
      </c>
      <c r="K6697" s="2">
        <f>I6697*FARMER_RATE+J6697*TEMP_WORKER_RATE</f>
        <v>86948.43313513574</v>
      </c>
      <c r="L6697" s="2">
        <f>A6697*PRICE_TOM+B6697*PRICE_CAR+C6697*PRICE_MES</f>
        <v>174070</v>
      </c>
      <c r="M6697" s="2">
        <f>A6697*FERT_BED_TOM+B6697*FERT_BED_CAR+C6697*FERT_BED_MES</f>
        <v>35640</v>
      </c>
      <c r="N6697" s="6">
        <f>IF(AND(D6697&lt;=TOTAL_BEDS,J6697&lt;=TEMP_WORKER_MAX*TEMP_WORKER_HRS),1,0)</f>
        <v>1</v>
      </c>
      <c r="O6697" s="2">
        <f>L6697-M6697-K6697-FIXED_COSTS</f>
        <v>31481.56686486426</v>
      </c>
      <c r="P6697" s="2">
        <f>IF(N6697=1,O6697,"")</f>
        <v>31481.56686486426</v>
      </c>
    </row>
    <row r="6698">
      <c r="A6698" s="6">
        <v>10</v>
      </c>
      <c r="B6698" s="6">
        <v>5</v>
      </c>
      <c r="C6698" s="6">
        <v>29</v>
      </c>
      <c r="D6698" s="6">
        <f>A6698+B6698+C6698</f>
        <v>44</v>
      </c>
      <c r="E6698" s="5">
        <f>IF(A6698=0,0,A6698*LABOR_HRS_WK_TOM*SEASON_WEEKS*(1+DIM_PCT_TOM)^A6698)</f>
        <v>2334.3682140900019</v>
      </c>
      <c r="F6698" s="5">
        <f>IF(B6698=0,0,B6698*LABOR_HRS_WK_CAR*SEASON_WEEKS*(1+DIM_PCT_CAR)^B6698)</f>
        <v>169.71123193359367</v>
      </c>
      <c r="G6698" s="5">
        <f>IF(C6698=0,0,C6698*LABOR_HRS_WK_MES*SEASON_WEEKS*(1+DIM_PCT_MES)^C6698)</f>
        <v>1870.9683306758766</v>
      </c>
      <c r="H6698" s="5">
        <f>E6698+F6698+G6698</f>
        <v>4375.0477766994718</v>
      </c>
      <c r="I6698" s="5">
        <f>MIN(H6698,FARMER_HRS)</f>
        <v>720</v>
      </c>
      <c r="J6698" s="5">
        <f>MAX(0,H6698-FARMER_HRS)</f>
        <v>3655.0477766994718</v>
      </c>
      <c r="K6698" s="2">
        <f>I6698*FARMER_RATE+J6698*TEMP_WORKER_RATE</f>
        <v>88455.690567699159</v>
      </c>
      <c r="L6698" s="2">
        <f>A6698*PRICE_TOM+B6698*PRICE_CAR+C6698*PRICE_MES</f>
        <v>176770</v>
      </c>
      <c r="M6698" s="2">
        <f>A6698*FERT_BED_TOM+B6698*FERT_BED_CAR+C6698*FERT_BED_MES</f>
        <v>36520</v>
      </c>
      <c r="N6698" s="6">
        <f>IF(AND(D6698&lt;=TOTAL_BEDS,J6698&lt;=TEMP_WORKER_MAX*TEMP_WORKER_HRS),1,0)</f>
        <v>1</v>
      </c>
      <c r="O6698" s="2">
        <f>L6698-M6698-K6698-FIXED_COSTS</f>
        <v>31794.309432300841</v>
      </c>
      <c r="P6698" s="2">
        <f>IF(N6698=1,O6698,"")</f>
        <v>31794.309432300841</v>
      </c>
    </row>
    <row r="6699">
      <c r="A6699" s="6">
        <v>10</v>
      </c>
      <c r="B6699" s="6">
        <v>5</v>
      </c>
      <c r="C6699" s="6">
        <v>30</v>
      </c>
      <c r="D6699" s="6">
        <f>A6699+B6699+C6699</f>
        <v>45</v>
      </c>
      <c r="E6699" s="5">
        <f>IF(A6699=0,0,A6699*LABOR_HRS_WK_TOM*SEASON_WEEKS*(1+DIM_PCT_TOM)^A6699)</f>
        <v>2334.3682140900019</v>
      </c>
      <c r="F6699" s="5">
        <f>IF(B6699=0,0,B6699*LABOR_HRS_WK_CAR*SEASON_WEEKS*(1+DIM_PCT_CAR)^B6699)</f>
        <v>169.71123193359367</v>
      </c>
      <c r="G6699" s="5">
        <f>IF(C6699=0,0,C6699*LABOR_HRS_WK_MES*SEASON_WEEKS*(1+DIM_PCT_MES)^C6699)</f>
        <v>1959.6780360096466</v>
      </c>
      <c r="H6699" s="5">
        <f>E6699+F6699+G6699</f>
        <v>4463.757482033242</v>
      </c>
      <c r="I6699" s="5">
        <f>MIN(H6699,FARMER_HRS)</f>
        <v>720</v>
      </c>
      <c r="J6699" s="5">
        <f>MAX(0,H6699-FARMER_HRS)</f>
        <v>3743.757482033242</v>
      </c>
      <c r="K6699" s="2">
        <f>I6699*FARMER_RATE+J6699*TEMP_WORKER_RATE</f>
        <v>89995.789618632669</v>
      </c>
      <c r="L6699" s="2">
        <f>A6699*PRICE_TOM+B6699*PRICE_CAR+C6699*PRICE_MES</f>
        <v>179470</v>
      </c>
      <c r="M6699" s="2">
        <f>A6699*FERT_BED_TOM+B6699*FERT_BED_CAR+C6699*FERT_BED_MES</f>
        <v>37400</v>
      </c>
      <c r="N6699" s="6">
        <f>IF(AND(D6699&lt;=TOTAL_BEDS,J6699&lt;=TEMP_WORKER_MAX*TEMP_WORKER_HRS),1,0)</f>
        <v>1</v>
      </c>
      <c r="O6699" s="2">
        <f>L6699-M6699-K6699-FIXED_COSTS</f>
        <v>32074.210381367331</v>
      </c>
      <c r="P6699" s="2">
        <f>IF(N6699=1,O6699,"")</f>
        <v>32074.210381367331</v>
      </c>
    </row>
    <row r="6700">
      <c r="A6700" s="6">
        <v>10</v>
      </c>
      <c r="B6700" s="6">
        <v>6</v>
      </c>
      <c r="C6700" s="6">
        <v>0</v>
      </c>
      <c r="D6700" s="6">
        <f>A6700+B6700+C6700</f>
        <v>16</v>
      </c>
      <c r="E6700" s="5">
        <f>IF(A6700=0,0,A6700*LABOR_HRS_WK_TOM*SEASON_WEEKS*(1+DIM_PCT_TOM)^A6700)</f>
        <v>2334.3682140900019</v>
      </c>
      <c r="F6700" s="5">
        <f>IF(B6700=0,0,B6700*LABOR_HRS_WK_CAR*SEASON_WEEKS*(1+DIM_PCT_CAR)^B6700)</f>
        <v>208.7448152783202</v>
      </c>
      <c r="G6700" s="5">
        <f>IF(C6700=0,0,C6700*LABOR_HRS_WK_MES*SEASON_WEEKS*(1+DIM_PCT_MES)^C6700)</f>
        <v>0</v>
      </c>
      <c r="H6700" s="5">
        <f>E6700+F6700+G6700</f>
        <v>2543.1130293683223</v>
      </c>
      <c r="I6700" s="5">
        <f>MIN(H6700,FARMER_HRS)</f>
        <v>720</v>
      </c>
      <c r="J6700" s="5">
        <f>MAX(0,H6700-FARMER_HRS)</f>
        <v>1823.1130293683223</v>
      </c>
      <c r="K6700" s="2">
        <f>I6700*FARMER_RATE+J6700*TEMP_WORKER_RATE</f>
        <v>56651.267870977812</v>
      </c>
      <c r="L6700" s="2">
        <f>A6700*PRICE_TOM+B6700*PRICE_CAR+C6700*PRICE_MES</f>
        <v>100564</v>
      </c>
      <c r="M6700" s="2">
        <f>A6700*FERT_BED_TOM+B6700*FERT_BED_CAR+C6700*FERT_BED_MES</f>
        <v>11440</v>
      </c>
      <c r="N6700" s="6">
        <f>IF(AND(D6700&lt;=TOTAL_BEDS,J6700&lt;=TEMP_WORKER_MAX*TEMP_WORKER_HRS),1,0)</f>
        <v>1</v>
      </c>
      <c r="O6700" s="2">
        <f>L6700-M6700-K6700-FIXED_COSTS</f>
        <v>12472.732129022188</v>
      </c>
      <c r="P6700" s="2">
        <f>IF(N6700=1,O6700,"")</f>
        <v>12472.732129022188</v>
      </c>
    </row>
    <row r="6701">
      <c r="A6701" s="6">
        <v>10</v>
      </c>
      <c r="B6701" s="6">
        <v>6</v>
      </c>
      <c r="C6701" s="6">
        <v>1</v>
      </c>
      <c r="D6701" s="6">
        <f>A6701+B6701+C6701</f>
        <v>17</v>
      </c>
      <c r="E6701" s="5">
        <f>IF(A6701=0,0,A6701*LABOR_HRS_WK_TOM*SEASON_WEEKS*(1+DIM_PCT_TOM)^A6701)</f>
        <v>2334.3682140900019</v>
      </c>
      <c r="F6701" s="5">
        <f>IF(B6701=0,0,B6701*LABOR_HRS_WK_CAR*SEASON_WEEKS*(1+DIM_PCT_CAR)^B6701)</f>
        <v>208.7448152783202</v>
      </c>
      <c r="G6701" s="5">
        <f>IF(C6701=0,0,C6701*LABOR_HRS_WK_MES*SEASON_WEEKS*(1+DIM_PCT_MES)^C6701)</f>
        <v>45.5625</v>
      </c>
      <c r="H6701" s="5">
        <f>E6701+F6701+G6701</f>
        <v>2588.6755293683223</v>
      </c>
      <c r="I6701" s="5">
        <f>MIN(H6701,FARMER_HRS)</f>
        <v>720</v>
      </c>
      <c r="J6701" s="5">
        <f>MAX(0,H6701-FARMER_HRS)</f>
        <v>1868.6755293683223</v>
      </c>
      <c r="K6701" s="2">
        <f>I6701*FARMER_RATE+J6701*TEMP_WORKER_RATE</f>
        <v>57442.283495977812</v>
      </c>
      <c r="L6701" s="2">
        <f>A6701*PRICE_TOM+B6701*PRICE_CAR+C6701*PRICE_MES</f>
        <v>103264</v>
      </c>
      <c r="M6701" s="2">
        <f>A6701*FERT_BED_TOM+B6701*FERT_BED_CAR+C6701*FERT_BED_MES</f>
        <v>12320</v>
      </c>
      <c r="N6701" s="6">
        <f>IF(AND(D6701&lt;=TOTAL_BEDS,J6701&lt;=TEMP_WORKER_MAX*TEMP_WORKER_HRS),1,0)</f>
        <v>1</v>
      </c>
      <c r="O6701" s="2">
        <f>L6701-M6701-K6701-FIXED_COSTS</f>
        <v>13501.716504022188</v>
      </c>
      <c r="P6701" s="2">
        <f>IF(N6701=1,O6701,"")</f>
        <v>13501.716504022188</v>
      </c>
    </row>
    <row r="6702">
      <c r="A6702" s="6">
        <v>10</v>
      </c>
      <c r="B6702" s="6">
        <v>6</v>
      </c>
      <c r="C6702" s="6">
        <v>2</v>
      </c>
      <c r="D6702" s="6">
        <f>A6702+B6702+C6702</f>
        <v>18</v>
      </c>
      <c r="E6702" s="5">
        <f>IF(A6702=0,0,A6702*LABOR_HRS_WK_TOM*SEASON_WEEKS*(1+DIM_PCT_TOM)^A6702)</f>
        <v>2334.3682140900019</v>
      </c>
      <c r="F6702" s="5">
        <f>IF(B6702=0,0,B6702*LABOR_HRS_WK_CAR*SEASON_WEEKS*(1+DIM_PCT_CAR)^B6702)</f>
        <v>208.7448152783202</v>
      </c>
      <c r="G6702" s="5">
        <f>IF(C6702=0,0,C6702*LABOR_HRS_WK_MES*SEASON_WEEKS*(1+DIM_PCT_MES)^C6702)</f>
        <v>92.2640625</v>
      </c>
      <c r="H6702" s="5">
        <f>E6702+F6702+G6702</f>
        <v>2635.3770918683222</v>
      </c>
      <c r="I6702" s="5">
        <f>MIN(H6702,FARMER_HRS)</f>
        <v>720</v>
      </c>
      <c r="J6702" s="5">
        <f>MAX(0,H6702-FARMER_HRS)</f>
        <v>1915.3770918683222</v>
      </c>
      <c r="K6702" s="2">
        <f>I6702*FARMER_RATE+J6702*TEMP_WORKER_RATE</f>
        <v>58253.074511602812</v>
      </c>
      <c r="L6702" s="2">
        <f>A6702*PRICE_TOM+B6702*PRICE_CAR+C6702*PRICE_MES</f>
        <v>105964</v>
      </c>
      <c r="M6702" s="2">
        <f>A6702*FERT_BED_TOM+B6702*FERT_BED_CAR+C6702*FERT_BED_MES</f>
        <v>13200</v>
      </c>
      <c r="N6702" s="6">
        <f>IF(AND(D6702&lt;=TOTAL_BEDS,J6702&lt;=TEMP_WORKER_MAX*TEMP_WORKER_HRS),1,0)</f>
        <v>1</v>
      </c>
      <c r="O6702" s="2">
        <f>L6702-M6702-K6702-FIXED_COSTS</f>
        <v>14510.925488397188</v>
      </c>
      <c r="P6702" s="2">
        <f>IF(N6702=1,O6702,"")</f>
        <v>14510.925488397188</v>
      </c>
    </row>
    <row r="6703">
      <c r="A6703" s="6">
        <v>10</v>
      </c>
      <c r="B6703" s="6">
        <v>6</v>
      </c>
      <c r="C6703" s="6">
        <v>3</v>
      </c>
      <c r="D6703" s="6">
        <f>A6703+B6703+C6703</f>
        <v>19</v>
      </c>
      <c r="E6703" s="5">
        <f>IF(A6703=0,0,A6703*LABOR_HRS_WK_TOM*SEASON_WEEKS*(1+DIM_PCT_TOM)^A6703)</f>
        <v>2334.3682140900019</v>
      </c>
      <c r="F6703" s="5">
        <f>IF(B6703=0,0,B6703*LABOR_HRS_WK_CAR*SEASON_WEEKS*(1+DIM_PCT_CAR)^B6703)</f>
        <v>208.7448152783202</v>
      </c>
      <c r="G6703" s="5">
        <f>IF(C6703=0,0,C6703*LABOR_HRS_WK_MES*SEASON_WEEKS*(1+DIM_PCT_MES)^C6703)</f>
        <v>140.12604492187498</v>
      </c>
      <c r="H6703" s="5">
        <f>E6703+F6703+G6703</f>
        <v>2683.2390742901971</v>
      </c>
      <c r="I6703" s="5">
        <f>MIN(H6703,FARMER_HRS)</f>
        <v>720</v>
      </c>
      <c r="J6703" s="5">
        <f>MAX(0,H6703-FARMER_HRS)</f>
        <v>1963.2390742901971</v>
      </c>
      <c r="K6703" s="2">
        <f>I6703*FARMER_RATE+J6703*TEMP_WORKER_RATE</f>
        <v>59084.011706427031</v>
      </c>
      <c r="L6703" s="2">
        <f>A6703*PRICE_TOM+B6703*PRICE_CAR+C6703*PRICE_MES</f>
        <v>108664</v>
      </c>
      <c r="M6703" s="2">
        <f>A6703*FERT_BED_TOM+B6703*FERT_BED_CAR+C6703*FERT_BED_MES</f>
        <v>14080</v>
      </c>
      <c r="N6703" s="6">
        <f>IF(AND(D6703&lt;=TOTAL_BEDS,J6703&lt;=TEMP_WORKER_MAX*TEMP_WORKER_HRS),1,0)</f>
        <v>1</v>
      </c>
      <c r="O6703" s="2">
        <f>L6703-M6703-K6703-FIXED_COSTS</f>
        <v>15499.988293572969</v>
      </c>
      <c r="P6703" s="2">
        <f>IF(N6703=1,O6703,"")</f>
        <v>15499.988293572969</v>
      </c>
    </row>
    <row r="6704">
      <c r="A6704" s="6">
        <v>10</v>
      </c>
      <c r="B6704" s="6">
        <v>6</v>
      </c>
      <c r="C6704" s="6">
        <v>4</v>
      </c>
      <c r="D6704" s="6">
        <f>A6704+B6704+C6704</f>
        <v>20</v>
      </c>
      <c r="E6704" s="5">
        <f>IF(A6704=0,0,A6704*LABOR_HRS_WK_TOM*SEASON_WEEKS*(1+DIM_PCT_TOM)^A6704)</f>
        <v>2334.3682140900019</v>
      </c>
      <c r="F6704" s="5">
        <f>IF(B6704=0,0,B6704*LABOR_HRS_WK_CAR*SEASON_WEEKS*(1+DIM_PCT_CAR)^B6704)</f>
        <v>208.7448152783202</v>
      </c>
      <c r="G6704" s="5">
        <f>IF(C6704=0,0,C6704*LABOR_HRS_WK_MES*SEASON_WEEKS*(1+DIM_PCT_MES)^C6704)</f>
        <v>189.17016064453119</v>
      </c>
      <c r="H6704" s="5">
        <f>E6704+F6704+G6704</f>
        <v>2732.2831900128535</v>
      </c>
      <c r="I6704" s="5">
        <f>MIN(H6704,FARMER_HRS)</f>
        <v>720</v>
      </c>
      <c r="J6704" s="5">
        <f>MAX(0,H6704-FARMER_HRS)</f>
        <v>2012.2831900128535</v>
      </c>
      <c r="K6704" s="2">
        <f>I6704*FARMER_RATE+J6704*TEMP_WORKER_RATE</f>
        <v>59935.472048834265</v>
      </c>
      <c r="L6704" s="2">
        <f>A6704*PRICE_TOM+B6704*PRICE_CAR+C6704*PRICE_MES</f>
        <v>111364</v>
      </c>
      <c r="M6704" s="2">
        <f>A6704*FERT_BED_TOM+B6704*FERT_BED_CAR+C6704*FERT_BED_MES</f>
        <v>14960</v>
      </c>
      <c r="N6704" s="6">
        <f>IF(AND(D6704&lt;=TOTAL_BEDS,J6704&lt;=TEMP_WORKER_MAX*TEMP_WORKER_HRS),1,0)</f>
        <v>1</v>
      </c>
      <c r="O6704" s="2">
        <f>L6704-M6704-K6704-FIXED_COSTS</f>
        <v>16468.527951165735</v>
      </c>
      <c r="P6704" s="2">
        <f>IF(N6704=1,O6704,"")</f>
        <v>16468.527951165735</v>
      </c>
    </row>
    <row r="6705">
      <c r="A6705" s="6">
        <v>10</v>
      </c>
      <c r="B6705" s="6">
        <v>6</v>
      </c>
      <c r="C6705" s="6">
        <v>5</v>
      </c>
      <c r="D6705" s="6">
        <f>A6705+B6705+C6705</f>
        <v>21</v>
      </c>
      <c r="E6705" s="5">
        <f>IF(A6705=0,0,A6705*LABOR_HRS_WK_TOM*SEASON_WEEKS*(1+DIM_PCT_TOM)^A6705)</f>
        <v>2334.3682140900019</v>
      </c>
      <c r="F6705" s="5">
        <f>IF(B6705=0,0,B6705*LABOR_HRS_WK_CAR*SEASON_WEEKS*(1+DIM_PCT_CAR)^B6705)</f>
        <v>208.7448152783202</v>
      </c>
      <c r="G6705" s="5">
        <f>IF(C6705=0,0,C6705*LABOR_HRS_WK_MES*SEASON_WEEKS*(1+DIM_PCT_MES)^C6705)</f>
        <v>239.41848456573481</v>
      </c>
      <c r="H6705" s="5">
        <f>E6705+F6705+G6705</f>
        <v>2782.5315139340569</v>
      </c>
      <c r="I6705" s="5">
        <f>MIN(H6705,FARMER_HRS)</f>
        <v>720</v>
      </c>
      <c r="J6705" s="5">
        <f>MAX(0,H6705-FARMER_HRS)</f>
        <v>2062.5315139340569</v>
      </c>
      <c r="K6705" s="2">
        <f>I6705*FARMER_RATE+J6705*TEMP_WORKER_RATE</f>
        <v>60807.838783577376</v>
      </c>
      <c r="L6705" s="2">
        <f>A6705*PRICE_TOM+B6705*PRICE_CAR+C6705*PRICE_MES</f>
        <v>114064</v>
      </c>
      <c r="M6705" s="2">
        <f>A6705*FERT_BED_TOM+B6705*FERT_BED_CAR+C6705*FERT_BED_MES</f>
        <v>15840</v>
      </c>
      <c r="N6705" s="6">
        <f>IF(AND(D6705&lt;=TOTAL_BEDS,J6705&lt;=TEMP_WORKER_MAX*TEMP_WORKER_HRS),1,0)</f>
        <v>1</v>
      </c>
      <c r="O6705" s="2">
        <f>L6705-M6705-K6705-FIXED_COSTS</f>
        <v>17416.161216422624</v>
      </c>
      <c r="P6705" s="2">
        <f>IF(N6705=1,O6705,"")</f>
        <v>17416.161216422624</v>
      </c>
    </row>
    <row r="6706">
      <c r="A6706" s="6">
        <v>10</v>
      </c>
      <c r="B6706" s="6">
        <v>6</v>
      </c>
      <c r="C6706" s="6">
        <v>6</v>
      </c>
      <c r="D6706" s="6">
        <f>A6706+B6706+C6706</f>
        <v>22</v>
      </c>
      <c r="E6706" s="5">
        <f>IF(A6706=0,0,A6706*LABOR_HRS_WK_TOM*SEASON_WEEKS*(1+DIM_PCT_TOM)^A6706)</f>
        <v>2334.3682140900019</v>
      </c>
      <c r="F6706" s="5">
        <f>IF(B6706=0,0,B6706*LABOR_HRS_WK_CAR*SEASON_WEEKS*(1+DIM_PCT_CAR)^B6706)</f>
        <v>208.7448152783202</v>
      </c>
      <c r="G6706" s="5">
        <f>IF(C6706=0,0,C6706*LABOR_HRS_WK_MES*SEASON_WEEKS*(1+DIM_PCT_MES)^C6706)</f>
        <v>290.89345874736773</v>
      </c>
      <c r="H6706" s="5">
        <f>E6706+F6706+G6706</f>
        <v>2834.00648811569</v>
      </c>
      <c r="I6706" s="5">
        <f>MIN(H6706,FARMER_HRS)</f>
        <v>720</v>
      </c>
      <c r="J6706" s="5">
        <f>MAX(0,H6706-FARMER_HRS)</f>
        <v>2114.00648811569</v>
      </c>
      <c r="K6706" s="2">
        <f>I6706*FARMER_RATE+J6706*TEMP_WORKER_RATE</f>
        <v>61701.501529786285</v>
      </c>
      <c r="L6706" s="2">
        <f>A6706*PRICE_TOM+B6706*PRICE_CAR+C6706*PRICE_MES</f>
        <v>116764</v>
      </c>
      <c r="M6706" s="2">
        <f>A6706*FERT_BED_TOM+B6706*FERT_BED_CAR+C6706*FERT_BED_MES</f>
        <v>16720</v>
      </c>
      <c r="N6706" s="6">
        <f>IF(AND(D6706&lt;=TOTAL_BEDS,J6706&lt;=TEMP_WORKER_MAX*TEMP_WORKER_HRS),1,0)</f>
        <v>1</v>
      </c>
      <c r="O6706" s="2">
        <f>L6706-M6706-K6706-FIXED_COSTS</f>
        <v>18342.498470213715</v>
      </c>
      <c r="P6706" s="2">
        <f>IF(N6706=1,O6706,"")</f>
        <v>18342.498470213715</v>
      </c>
    </row>
    <row r="6707">
      <c r="A6707" s="6">
        <v>10</v>
      </c>
      <c r="B6707" s="6">
        <v>6</v>
      </c>
      <c r="C6707" s="6">
        <v>7</v>
      </c>
      <c r="D6707" s="6">
        <f>A6707+B6707+C6707</f>
        <v>23</v>
      </c>
      <c r="E6707" s="5">
        <f>IF(A6707=0,0,A6707*LABOR_HRS_WK_TOM*SEASON_WEEKS*(1+DIM_PCT_TOM)^A6707)</f>
        <v>2334.3682140900019</v>
      </c>
      <c r="F6707" s="5">
        <f>IF(B6707=0,0,B6707*LABOR_HRS_WK_CAR*SEASON_WEEKS*(1+DIM_PCT_CAR)^B6707)</f>
        <v>208.7448152783202</v>
      </c>
      <c r="G6707" s="5">
        <f>IF(C6707=0,0,C6707*LABOR_HRS_WK_MES*SEASON_WEEKS*(1+DIM_PCT_MES)^C6707)</f>
        <v>343.61789814532818</v>
      </c>
      <c r="H6707" s="5">
        <f>E6707+F6707+G6707</f>
        <v>2886.7309275136504</v>
      </c>
      <c r="I6707" s="5">
        <f>MIN(H6707,FARMER_HRS)</f>
        <v>720</v>
      </c>
      <c r="J6707" s="5">
        <f>MAX(0,H6707-FARMER_HRS)</f>
        <v>2166.7309275136504</v>
      </c>
      <c r="K6707" s="2">
        <f>I6707*FARMER_RATE+J6707*TEMP_WORKER_RATE</f>
        <v>62616.856380445315</v>
      </c>
      <c r="L6707" s="2">
        <f>A6707*PRICE_TOM+B6707*PRICE_CAR+C6707*PRICE_MES</f>
        <v>119464</v>
      </c>
      <c r="M6707" s="2">
        <f>A6707*FERT_BED_TOM+B6707*FERT_BED_CAR+C6707*FERT_BED_MES</f>
        <v>17600</v>
      </c>
      <c r="N6707" s="6">
        <f>IF(AND(D6707&lt;=TOTAL_BEDS,J6707&lt;=TEMP_WORKER_MAX*TEMP_WORKER_HRS),1,0)</f>
        <v>1</v>
      </c>
      <c r="O6707" s="2">
        <f>L6707-M6707-K6707-FIXED_COSTS</f>
        <v>19247.143619554685</v>
      </c>
      <c r="P6707" s="2">
        <f>IF(N6707=1,O6707,"")</f>
        <v>19247.143619554685</v>
      </c>
    </row>
    <row r="6708">
      <c r="A6708" s="6">
        <v>10</v>
      </c>
      <c r="B6708" s="6">
        <v>6</v>
      </c>
      <c r="C6708" s="6">
        <v>8</v>
      </c>
      <c r="D6708" s="6">
        <f>A6708+B6708+C6708</f>
        <v>24</v>
      </c>
      <c r="E6708" s="5">
        <f>IF(A6708=0,0,A6708*LABOR_HRS_WK_TOM*SEASON_WEEKS*(1+DIM_PCT_TOM)^A6708)</f>
        <v>2334.3682140900019</v>
      </c>
      <c r="F6708" s="5">
        <f>IF(B6708=0,0,B6708*LABOR_HRS_WK_CAR*SEASON_WEEKS*(1+DIM_PCT_CAR)^B6708)</f>
        <v>208.7448152783202</v>
      </c>
      <c r="G6708" s="5">
        <f>IF(C6708=0,0,C6708*LABOR_HRS_WK_MES*SEASON_WEEKS*(1+DIM_PCT_MES)^C6708)</f>
        <v>397.61499642530833</v>
      </c>
      <c r="H6708" s="5">
        <f>E6708+F6708+G6708</f>
        <v>2940.7280257936304</v>
      </c>
      <c r="I6708" s="5">
        <f>MIN(H6708,FARMER_HRS)</f>
        <v>720</v>
      </c>
      <c r="J6708" s="5">
        <f>MAX(0,H6708-FARMER_HRS)</f>
        <v>2220.7280257936304</v>
      </c>
      <c r="K6708" s="2">
        <f>I6708*FARMER_RATE+J6708*TEMP_WORKER_RATE</f>
        <v>63554.306003361635</v>
      </c>
      <c r="L6708" s="2">
        <f>A6708*PRICE_TOM+B6708*PRICE_CAR+C6708*PRICE_MES</f>
        <v>122164</v>
      </c>
      <c r="M6708" s="2">
        <f>A6708*FERT_BED_TOM+B6708*FERT_BED_CAR+C6708*FERT_BED_MES</f>
        <v>18480</v>
      </c>
      <c r="N6708" s="6">
        <f>IF(AND(D6708&lt;=TOTAL_BEDS,J6708&lt;=TEMP_WORKER_MAX*TEMP_WORKER_HRS),1,0)</f>
        <v>1</v>
      </c>
      <c r="O6708" s="2">
        <f>L6708-M6708-K6708-FIXED_COSTS</f>
        <v>20129.693996638365</v>
      </c>
      <c r="P6708" s="2">
        <f>IF(N6708=1,O6708,"")</f>
        <v>20129.693996638365</v>
      </c>
    </row>
    <row r="6709">
      <c r="A6709" s="6">
        <v>10</v>
      </c>
      <c r="B6709" s="6">
        <v>6</v>
      </c>
      <c r="C6709" s="6">
        <v>9</v>
      </c>
      <c r="D6709" s="6">
        <f>A6709+B6709+C6709</f>
        <v>25</v>
      </c>
      <c r="E6709" s="5">
        <f>IF(A6709=0,0,A6709*LABOR_HRS_WK_TOM*SEASON_WEEKS*(1+DIM_PCT_TOM)^A6709)</f>
        <v>2334.3682140900019</v>
      </c>
      <c r="F6709" s="5">
        <f>IF(B6709=0,0,B6709*LABOR_HRS_WK_CAR*SEASON_WEEKS*(1+DIM_PCT_CAR)^B6709)</f>
        <v>208.7448152783202</v>
      </c>
      <c r="G6709" s="5">
        <f>IF(C6709=0,0,C6709*LABOR_HRS_WK_MES*SEASON_WEEKS*(1+DIM_PCT_MES)^C6709)</f>
        <v>452.90833186570273</v>
      </c>
      <c r="H6709" s="5">
        <f>E6709+F6709+G6709</f>
        <v>2996.0213612340249</v>
      </c>
      <c r="I6709" s="5">
        <f>MIN(H6709,FARMER_HRS)</f>
        <v>720</v>
      </c>
      <c r="J6709" s="5">
        <f>MAX(0,H6709-FARMER_HRS)</f>
        <v>2276.0213612340249</v>
      </c>
      <c r="K6709" s="2">
        <f>I6709*FARMER_RATE+J6709*TEMP_WORKER_RATE</f>
        <v>64514.259743646267</v>
      </c>
      <c r="L6709" s="2">
        <f>A6709*PRICE_TOM+B6709*PRICE_CAR+C6709*PRICE_MES</f>
        <v>124864</v>
      </c>
      <c r="M6709" s="2">
        <f>A6709*FERT_BED_TOM+B6709*FERT_BED_CAR+C6709*FERT_BED_MES</f>
        <v>19360</v>
      </c>
      <c r="N6709" s="6">
        <f>IF(AND(D6709&lt;=TOTAL_BEDS,J6709&lt;=TEMP_WORKER_MAX*TEMP_WORKER_HRS),1,0)</f>
        <v>1</v>
      </c>
      <c r="O6709" s="2">
        <f>L6709-M6709-K6709-FIXED_COSTS</f>
        <v>20989.740256353733</v>
      </c>
      <c r="P6709" s="2">
        <f>IF(N6709=1,O6709,"")</f>
        <v>20989.740256353733</v>
      </c>
    </row>
    <row r="6710">
      <c r="A6710" s="6">
        <v>10</v>
      </c>
      <c r="B6710" s="6">
        <v>6</v>
      </c>
      <c r="C6710" s="6">
        <v>10</v>
      </c>
      <c r="D6710" s="6">
        <f>A6710+B6710+C6710</f>
        <v>26</v>
      </c>
      <c r="E6710" s="5">
        <f>IF(A6710=0,0,A6710*LABOR_HRS_WK_TOM*SEASON_WEEKS*(1+DIM_PCT_TOM)^A6710)</f>
        <v>2334.3682140900019</v>
      </c>
      <c r="F6710" s="5">
        <f>IF(B6710=0,0,B6710*LABOR_HRS_WK_CAR*SEASON_WEEKS*(1+DIM_PCT_CAR)^B6710)</f>
        <v>208.7448152783202</v>
      </c>
      <c r="G6710" s="5">
        <f>IF(C6710=0,0,C6710*LABOR_HRS_WK_MES*SEASON_WEEKS*(1+DIM_PCT_MES)^C6710)</f>
        <v>509.52187334891551</v>
      </c>
      <c r="H6710" s="5">
        <f>E6710+F6710+G6710</f>
        <v>3052.6349027172378</v>
      </c>
      <c r="I6710" s="5">
        <f>MIN(H6710,FARMER_HRS)</f>
        <v>720</v>
      </c>
      <c r="J6710" s="5">
        <f>MAX(0,H6710-FARMER_HRS)</f>
        <v>2332.6349027172378</v>
      </c>
      <c r="K6710" s="2">
        <f>I6710*FARMER_RATE+J6710*TEMP_WORKER_RATE</f>
        <v>65497.133727729823</v>
      </c>
      <c r="L6710" s="2">
        <f>A6710*PRICE_TOM+B6710*PRICE_CAR+C6710*PRICE_MES</f>
        <v>127564</v>
      </c>
      <c r="M6710" s="2">
        <f>A6710*FERT_BED_TOM+B6710*FERT_BED_CAR+C6710*FERT_BED_MES</f>
        <v>20240</v>
      </c>
      <c r="N6710" s="6">
        <f>IF(AND(D6710&lt;=TOTAL_BEDS,J6710&lt;=TEMP_WORKER_MAX*TEMP_WORKER_HRS),1,0)</f>
        <v>1</v>
      </c>
      <c r="O6710" s="2">
        <f>L6710-M6710-K6710-FIXED_COSTS</f>
        <v>21826.866272270177</v>
      </c>
      <c r="P6710" s="2">
        <f>IF(N6710=1,O6710,"")</f>
        <v>21826.866272270177</v>
      </c>
    </row>
    <row r="6711">
      <c r="A6711" s="6">
        <v>10</v>
      </c>
      <c r="B6711" s="6">
        <v>6</v>
      </c>
      <c r="C6711" s="6">
        <v>11</v>
      </c>
      <c r="D6711" s="6">
        <f>A6711+B6711+C6711</f>
        <v>27</v>
      </c>
      <c r="E6711" s="5">
        <f>IF(A6711=0,0,A6711*LABOR_HRS_WK_TOM*SEASON_WEEKS*(1+DIM_PCT_TOM)^A6711)</f>
        <v>2334.3682140900019</v>
      </c>
      <c r="F6711" s="5">
        <f>IF(B6711=0,0,B6711*LABOR_HRS_WK_CAR*SEASON_WEEKS*(1+DIM_PCT_CAR)^B6711)</f>
        <v>208.7448152783202</v>
      </c>
      <c r="G6711" s="5">
        <f>IF(C6711=0,0,C6711*LABOR_HRS_WK_MES*SEASON_WEEKS*(1+DIM_PCT_MES)^C6711)</f>
        <v>567.47998644235463</v>
      </c>
      <c r="H6711" s="5">
        <f>E6711+F6711+G6711</f>
        <v>3110.5930158106767</v>
      </c>
      <c r="I6711" s="5">
        <f>MIN(H6711,FARMER_HRS)</f>
        <v>720</v>
      </c>
      <c r="J6711" s="5">
        <f>MAX(0,H6711-FARMER_HRS)</f>
        <v>2390.5930158106767</v>
      </c>
      <c r="K6711" s="2">
        <f>I6711*FARMER_RATE+J6711*TEMP_WORKER_RATE</f>
        <v>66503.350968935352</v>
      </c>
      <c r="L6711" s="2">
        <f>A6711*PRICE_TOM+B6711*PRICE_CAR+C6711*PRICE_MES</f>
        <v>130264</v>
      </c>
      <c r="M6711" s="2">
        <f>A6711*FERT_BED_TOM+B6711*FERT_BED_CAR+C6711*FERT_BED_MES</f>
        <v>21120</v>
      </c>
      <c r="N6711" s="6">
        <f>IF(AND(D6711&lt;=TOTAL_BEDS,J6711&lt;=TEMP_WORKER_MAX*TEMP_WORKER_HRS),1,0)</f>
        <v>1</v>
      </c>
      <c r="O6711" s="2">
        <f>L6711-M6711-K6711-FIXED_COSTS</f>
        <v>22640.649031064648</v>
      </c>
      <c r="P6711" s="2">
        <f>IF(N6711=1,O6711,"")</f>
        <v>22640.649031064648</v>
      </c>
    </row>
    <row r="6712">
      <c r="A6712" s="6">
        <v>10</v>
      </c>
      <c r="B6712" s="6">
        <v>6</v>
      </c>
      <c r="C6712" s="6">
        <v>12</v>
      </c>
      <c r="D6712" s="6">
        <f>A6712+B6712+C6712</f>
        <v>28</v>
      </c>
      <c r="E6712" s="5">
        <f>IF(A6712=0,0,A6712*LABOR_HRS_WK_TOM*SEASON_WEEKS*(1+DIM_PCT_TOM)^A6712)</f>
        <v>2334.3682140900019</v>
      </c>
      <c r="F6712" s="5">
        <f>IF(B6712=0,0,B6712*LABOR_HRS_WK_CAR*SEASON_WEEKS*(1+DIM_PCT_CAR)^B6712)</f>
        <v>208.7448152783202</v>
      </c>
      <c r="G6712" s="5">
        <f>IF(C6712=0,0,C6712*LABOR_HRS_WK_MES*SEASON_WEEKS*(1+DIM_PCT_MES)^C6712)</f>
        <v>626.807439570419</v>
      </c>
      <c r="H6712" s="5">
        <f>E6712+F6712+G6712</f>
        <v>3169.9204689387411</v>
      </c>
      <c r="I6712" s="5">
        <f>MIN(H6712,FARMER_HRS)</f>
        <v>720</v>
      </c>
      <c r="J6712" s="5">
        <f>MAX(0,H6712-FARMER_HRS)</f>
        <v>2449.9204689387411</v>
      </c>
      <c r="K6712" s="2">
        <f>I6712*FARMER_RATE+J6712*TEMP_WORKER_RATE</f>
        <v>67533.341474630928</v>
      </c>
      <c r="L6712" s="2">
        <f>A6712*PRICE_TOM+B6712*PRICE_CAR+C6712*PRICE_MES</f>
        <v>132964</v>
      </c>
      <c r="M6712" s="2">
        <f>A6712*FERT_BED_TOM+B6712*FERT_BED_CAR+C6712*FERT_BED_MES</f>
        <v>22000</v>
      </c>
      <c r="N6712" s="6">
        <f>IF(AND(D6712&lt;=TOTAL_BEDS,J6712&lt;=TEMP_WORKER_MAX*TEMP_WORKER_HRS),1,0)</f>
        <v>1</v>
      </c>
      <c r="O6712" s="2">
        <f>L6712-M6712-K6712-FIXED_COSTS</f>
        <v>23430.658525369072</v>
      </c>
      <c r="P6712" s="2">
        <f>IF(N6712=1,O6712,"")</f>
        <v>23430.658525369072</v>
      </c>
    </row>
    <row r="6713">
      <c r="A6713" s="6">
        <v>10</v>
      </c>
      <c r="B6713" s="6">
        <v>6</v>
      </c>
      <c r="C6713" s="6">
        <v>13</v>
      </c>
      <c r="D6713" s="6">
        <f>A6713+B6713+C6713</f>
        <v>29</v>
      </c>
      <c r="E6713" s="5">
        <f>IF(A6713=0,0,A6713*LABOR_HRS_WK_TOM*SEASON_WEEKS*(1+DIM_PCT_TOM)^A6713)</f>
        <v>2334.3682140900019</v>
      </c>
      <c r="F6713" s="5">
        <f>IF(B6713=0,0,B6713*LABOR_HRS_WK_CAR*SEASON_WEEKS*(1+DIM_PCT_CAR)^B6713)</f>
        <v>208.7448152783202</v>
      </c>
      <c r="G6713" s="5">
        <f>IF(C6713=0,0,C6713*LABOR_HRS_WK_MES*SEASON_WEEKS*(1+DIM_PCT_MES)^C6713)</f>
        <v>687.52941027880331</v>
      </c>
      <c r="H6713" s="5">
        <f>E6713+F6713+G6713</f>
        <v>3230.6424396471257</v>
      </c>
      <c r="I6713" s="5">
        <f>MIN(H6713,FARMER_HRS)</f>
        <v>720</v>
      </c>
      <c r="J6713" s="5">
        <f>MAX(0,H6713-FARMER_HRS)</f>
        <v>2510.6424396471257</v>
      </c>
      <c r="K6713" s="2">
        <f>I6713*FARMER_RATE+J6713*TEMP_WORKER_RATE</f>
        <v>68587.54235498482</v>
      </c>
      <c r="L6713" s="2">
        <f>A6713*PRICE_TOM+B6713*PRICE_CAR+C6713*PRICE_MES</f>
        <v>135664</v>
      </c>
      <c r="M6713" s="2">
        <f>A6713*FERT_BED_TOM+B6713*FERT_BED_CAR+C6713*FERT_BED_MES</f>
        <v>22880</v>
      </c>
      <c r="N6713" s="6">
        <f>IF(AND(D6713&lt;=TOTAL_BEDS,J6713&lt;=TEMP_WORKER_MAX*TEMP_WORKER_HRS),1,0)</f>
        <v>1</v>
      </c>
      <c r="O6713" s="2">
        <f>L6713-M6713-K6713-FIXED_COSTS</f>
        <v>24196.45764501518</v>
      </c>
      <c r="P6713" s="2">
        <f>IF(N6713=1,O6713,"")</f>
        <v>24196.45764501518</v>
      </c>
    </row>
    <row r="6714">
      <c r="A6714" s="6">
        <v>10</v>
      </c>
      <c r="B6714" s="6">
        <v>6</v>
      </c>
      <c r="C6714" s="6">
        <v>14</v>
      </c>
      <c r="D6714" s="6">
        <f>A6714+B6714+C6714</f>
        <v>30</v>
      </c>
      <c r="E6714" s="5">
        <f>IF(A6714=0,0,A6714*LABOR_HRS_WK_TOM*SEASON_WEEKS*(1+DIM_PCT_TOM)^A6714)</f>
        <v>2334.3682140900019</v>
      </c>
      <c r="F6714" s="5">
        <f>IF(B6714=0,0,B6714*LABOR_HRS_WK_CAR*SEASON_WEEKS*(1+DIM_PCT_CAR)^B6714)</f>
        <v>208.7448152783202</v>
      </c>
      <c r="G6714" s="5">
        <f>IF(C6714=0,0,C6714*LABOR_HRS_WK_MES*SEASON_WEEKS*(1+DIM_PCT_MES)^C6714)</f>
        <v>749.67149159246435</v>
      </c>
      <c r="H6714" s="5">
        <f>E6714+F6714+G6714</f>
        <v>3292.7845209607867</v>
      </c>
      <c r="I6714" s="5">
        <f>MIN(H6714,FARMER_HRS)</f>
        <v>720</v>
      </c>
      <c r="J6714" s="5">
        <f>MAX(0,H6714-FARMER_HRS)</f>
        <v>2572.7845209607867</v>
      </c>
      <c r="K6714" s="2">
        <f>I6714*FARMER_RATE+J6714*TEMP_WORKER_RATE</f>
        <v>69666.397933346991</v>
      </c>
      <c r="L6714" s="2">
        <f>A6714*PRICE_TOM+B6714*PRICE_CAR+C6714*PRICE_MES</f>
        <v>138364</v>
      </c>
      <c r="M6714" s="2">
        <f>A6714*FERT_BED_TOM+B6714*FERT_BED_CAR+C6714*FERT_BED_MES</f>
        <v>23760</v>
      </c>
      <c r="N6714" s="6">
        <f>IF(AND(D6714&lt;=TOTAL_BEDS,J6714&lt;=TEMP_WORKER_MAX*TEMP_WORKER_HRS),1,0)</f>
        <v>1</v>
      </c>
      <c r="O6714" s="2">
        <f>L6714-M6714-K6714-FIXED_COSTS</f>
        <v>24937.602066653009</v>
      </c>
      <c r="P6714" s="2">
        <f>IF(N6714=1,O6714,"")</f>
        <v>24937.602066653009</v>
      </c>
    </row>
    <row r="6715">
      <c r="A6715" s="6">
        <v>10</v>
      </c>
      <c r="B6715" s="6">
        <v>6</v>
      </c>
      <c r="C6715" s="6">
        <v>15</v>
      </c>
      <c r="D6715" s="6">
        <f>A6715+B6715+C6715</f>
        <v>31</v>
      </c>
      <c r="E6715" s="5">
        <f>IF(A6715=0,0,A6715*LABOR_HRS_WK_TOM*SEASON_WEEKS*(1+DIM_PCT_TOM)^A6715)</f>
        <v>2334.3682140900019</v>
      </c>
      <c r="F6715" s="5">
        <f>IF(B6715=0,0,B6715*LABOR_HRS_WK_CAR*SEASON_WEEKS*(1+DIM_PCT_CAR)^B6715)</f>
        <v>208.7448152783202</v>
      </c>
      <c r="G6715" s="5">
        <f>IF(C6715=0,0,C6715*LABOR_HRS_WK_MES*SEASON_WEEKS*(1+DIM_PCT_MES)^C6715)</f>
        <v>813.25969846861074</v>
      </c>
      <c r="H6715" s="5">
        <f>E6715+F6715+G6715</f>
        <v>3356.3727278369329</v>
      </c>
      <c r="I6715" s="5">
        <f>MIN(H6715,FARMER_HRS)</f>
        <v>720</v>
      </c>
      <c r="J6715" s="5">
        <f>MAX(0,H6715-FARMER_HRS)</f>
        <v>2636.3727278369329</v>
      </c>
      <c r="K6715" s="2">
        <f>I6715*FARMER_RATE+J6715*TEMP_WORKER_RATE</f>
        <v>70770.359858280077</v>
      </c>
      <c r="L6715" s="2">
        <f>A6715*PRICE_TOM+B6715*PRICE_CAR+C6715*PRICE_MES</f>
        <v>141064</v>
      </c>
      <c r="M6715" s="2">
        <f>A6715*FERT_BED_TOM+B6715*FERT_BED_CAR+C6715*FERT_BED_MES</f>
        <v>24640</v>
      </c>
      <c r="N6715" s="6">
        <f>IF(AND(D6715&lt;=TOTAL_BEDS,J6715&lt;=TEMP_WORKER_MAX*TEMP_WORKER_HRS),1,0)</f>
        <v>1</v>
      </c>
      <c r="O6715" s="2">
        <f>L6715-M6715-K6715-FIXED_COSTS</f>
        <v>25653.640141719923</v>
      </c>
      <c r="P6715" s="2">
        <f>IF(N6715=1,O6715,"")</f>
        <v>25653.640141719923</v>
      </c>
    </row>
    <row r="6716">
      <c r="A6716" s="6">
        <v>10</v>
      </c>
      <c r="B6716" s="6">
        <v>6</v>
      </c>
      <c r="C6716" s="6">
        <v>16</v>
      </c>
      <c r="D6716" s="6">
        <f>A6716+B6716+C6716</f>
        <v>32</v>
      </c>
      <c r="E6716" s="5">
        <f>IF(A6716=0,0,A6716*LABOR_HRS_WK_TOM*SEASON_WEEKS*(1+DIM_PCT_TOM)^A6716)</f>
        <v>2334.3682140900019</v>
      </c>
      <c r="F6716" s="5">
        <f>IF(B6716=0,0,B6716*LABOR_HRS_WK_CAR*SEASON_WEEKS*(1+DIM_PCT_CAR)^B6716)</f>
        <v>208.7448152783202</v>
      </c>
      <c r="G6716" s="5">
        <f>IF(C6716=0,0,C6716*LABOR_HRS_WK_MES*SEASON_WEEKS*(1+DIM_PCT_MES)^C6716)</f>
        <v>878.32047434609967</v>
      </c>
      <c r="H6716" s="5">
        <f>E6716+F6716+G6716</f>
        <v>3421.4335037144219</v>
      </c>
      <c r="I6716" s="5">
        <f>MIN(H6716,FARMER_HRS)</f>
        <v>720</v>
      </c>
      <c r="J6716" s="5">
        <f>MAX(0,H6716-FARMER_HRS)</f>
        <v>2701.4335037144219</v>
      </c>
      <c r="K6716" s="2">
        <f>I6716*FARMER_RATE+J6716*TEMP_WORKER_RATE</f>
        <v>71899.887217264273</v>
      </c>
      <c r="L6716" s="2">
        <f>A6716*PRICE_TOM+B6716*PRICE_CAR+C6716*PRICE_MES</f>
        <v>143764</v>
      </c>
      <c r="M6716" s="2">
        <f>A6716*FERT_BED_TOM+B6716*FERT_BED_CAR+C6716*FERT_BED_MES</f>
        <v>25520</v>
      </c>
      <c r="N6716" s="6">
        <f>IF(AND(D6716&lt;=TOTAL_BEDS,J6716&lt;=TEMP_WORKER_MAX*TEMP_WORKER_HRS),1,0)</f>
        <v>1</v>
      </c>
      <c r="O6716" s="2">
        <f>L6716-M6716-K6716-FIXED_COSTS</f>
        <v>26344.112782735727</v>
      </c>
      <c r="P6716" s="2">
        <f>IF(N6716=1,O6716,"")</f>
        <v>26344.112782735727</v>
      </c>
    </row>
    <row r="6717">
      <c r="A6717" s="6">
        <v>10</v>
      </c>
      <c r="B6717" s="6">
        <v>6</v>
      </c>
      <c r="C6717" s="6">
        <v>17</v>
      </c>
      <c r="D6717" s="6">
        <f>A6717+B6717+C6717</f>
        <v>33</v>
      </c>
      <c r="E6717" s="5">
        <f>IF(A6717=0,0,A6717*LABOR_HRS_WK_TOM*SEASON_WEEKS*(1+DIM_PCT_TOM)^A6717)</f>
        <v>2334.3682140900019</v>
      </c>
      <c r="F6717" s="5">
        <f>IF(B6717=0,0,B6717*LABOR_HRS_WK_CAR*SEASON_WEEKS*(1+DIM_PCT_CAR)^B6717)</f>
        <v>208.7448152783202</v>
      </c>
      <c r="G6717" s="5">
        <f>IF(C6717=0,0,C6717*LABOR_HRS_WK_MES*SEASON_WEEKS*(1+DIM_PCT_MES)^C6717)</f>
        <v>944.88069779263992</v>
      </c>
      <c r="H6717" s="5">
        <f>E6717+F6717+G6717</f>
        <v>3487.9937271609624</v>
      </c>
      <c r="I6717" s="5">
        <f>MIN(H6717,FARMER_HRS)</f>
        <v>720</v>
      </c>
      <c r="J6717" s="5">
        <f>MAX(0,H6717-FARMER_HRS)</f>
        <v>2767.9937271609624</v>
      </c>
      <c r="K6717" s="2">
        <f>I6717*FARMER_RATE+J6717*TEMP_WORKER_RATE</f>
        <v>73055.446652100043</v>
      </c>
      <c r="L6717" s="2">
        <f>A6717*PRICE_TOM+B6717*PRICE_CAR+C6717*PRICE_MES</f>
        <v>146464</v>
      </c>
      <c r="M6717" s="2">
        <f>A6717*FERT_BED_TOM+B6717*FERT_BED_CAR+C6717*FERT_BED_MES</f>
        <v>26400</v>
      </c>
      <c r="N6717" s="6">
        <f>IF(AND(D6717&lt;=TOTAL_BEDS,J6717&lt;=TEMP_WORKER_MAX*TEMP_WORKER_HRS),1,0)</f>
        <v>1</v>
      </c>
      <c r="O6717" s="2">
        <f>L6717-M6717-K6717-FIXED_COSTS</f>
        <v>27008.553347899957</v>
      </c>
      <c r="P6717" s="2">
        <f>IF(N6717=1,O6717,"")</f>
        <v>27008.553347899957</v>
      </c>
    </row>
    <row r="6718">
      <c r="A6718" s="6">
        <v>10</v>
      </c>
      <c r="B6718" s="6">
        <v>6</v>
      </c>
      <c r="C6718" s="6">
        <v>18</v>
      </c>
      <c r="D6718" s="6">
        <f>A6718+B6718+C6718</f>
        <v>34</v>
      </c>
      <c r="E6718" s="5">
        <f>IF(A6718=0,0,A6718*LABOR_HRS_WK_TOM*SEASON_WEEKS*(1+DIM_PCT_TOM)^A6718)</f>
        <v>2334.3682140900019</v>
      </c>
      <c r="F6718" s="5">
        <f>IF(B6718=0,0,B6718*LABOR_HRS_WK_CAR*SEASON_WEEKS*(1+DIM_PCT_CAR)^B6718)</f>
        <v>208.7448152783202</v>
      </c>
      <c r="G6718" s="5">
        <f>IF(C6718=0,0,C6718*LABOR_HRS_WK_MES*SEASON_WEEKS*(1+DIM_PCT_MES)^C6718)</f>
        <v>1012.9676892512272</v>
      </c>
      <c r="H6718" s="5">
        <f>E6718+F6718+G6718</f>
        <v>3556.0807186195493</v>
      </c>
      <c r="I6718" s="5">
        <f>MIN(H6718,FARMER_HRS)</f>
        <v>720</v>
      </c>
      <c r="J6718" s="5">
        <f>MAX(0,H6718-FARMER_HRS)</f>
        <v>2836.0807186195493</v>
      </c>
      <c r="K6718" s="2">
        <f>I6718*FARMER_RATE+J6718*TEMP_WORKER_RATE</f>
        <v>74237.512476033851</v>
      </c>
      <c r="L6718" s="2">
        <f>A6718*PRICE_TOM+B6718*PRICE_CAR+C6718*PRICE_MES</f>
        <v>149164</v>
      </c>
      <c r="M6718" s="2">
        <f>A6718*FERT_BED_TOM+B6718*FERT_BED_CAR+C6718*FERT_BED_MES</f>
        <v>27280</v>
      </c>
      <c r="N6718" s="6">
        <f>IF(AND(D6718&lt;=TOTAL_BEDS,J6718&lt;=TEMP_WORKER_MAX*TEMP_WORKER_HRS),1,0)</f>
        <v>1</v>
      </c>
      <c r="O6718" s="2">
        <f>L6718-M6718-K6718-FIXED_COSTS</f>
        <v>27646.487523966149</v>
      </c>
      <c r="P6718" s="2">
        <f>IF(N6718=1,O6718,"")</f>
        <v>27646.487523966149</v>
      </c>
    </row>
    <row r="6719">
      <c r="A6719" s="6">
        <v>10</v>
      </c>
      <c r="B6719" s="6">
        <v>6</v>
      </c>
      <c r="C6719" s="6">
        <v>19</v>
      </c>
      <c r="D6719" s="6">
        <f>A6719+B6719+C6719</f>
        <v>35</v>
      </c>
      <c r="E6719" s="5">
        <f>IF(A6719=0,0,A6719*LABOR_HRS_WK_TOM*SEASON_WEEKS*(1+DIM_PCT_TOM)^A6719)</f>
        <v>2334.3682140900019</v>
      </c>
      <c r="F6719" s="5">
        <f>IF(B6719=0,0,B6719*LABOR_HRS_WK_CAR*SEASON_WEEKS*(1+DIM_PCT_CAR)^B6719)</f>
        <v>208.7448152783202</v>
      </c>
      <c r="G6719" s="5">
        <f>IF(C6719=0,0,C6719*LABOR_HRS_WK_MES*SEASON_WEEKS*(1+DIM_PCT_MES)^C6719)</f>
        <v>1082.6092178872491</v>
      </c>
      <c r="H6719" s="5">
        <f>E6719+F6719+G6719</f>
        <v>3625.7222472555713</v>
      </c>
      <c r="I6719" s="5">
        <f>MIN(H6719,FARMER_HRS)</f>
        <v>720</v>
      </c>
      <c r="J6719" s="5">
        <f>MAX(0,H6719-FARMER_HRS)</f>
        <v>2905.7222472555713</v>
      </c>
      <c r="K6719" s="2">
        <f>I6719*FARMER_RATE+J6719*TEMP_WORKER_RATE</f>
        <v>75446.566792631449</v>
      </c>
      <c r="L6719" s="2">
        <f>A6719*PRICE_TOM+B6719*PRICE_CAR+C6719*PRICE_MES</f>
        <v>151864</v>
      </c>
      <c r="M6719" s="2">
        <f>A6719*FERT_BED_TOM+B6719*FERT_BED_CAR+C6719*FERT_BED_MES</f>
        <v>28160</v>
      </c>
      <c r="N6719" s="6">
        <f>IF(AND(D6719&lt;=TOTAL_BEDS,J6719&lt;=TEMP_WORKER_MAX*TEMP_WORKER_HRS),1,0)</f>
        <v>1</v>
      </c>
      <c r="O6719" s="2">
        <f>L6719-M6719-K6719-FIXED_COSTS</f>
        <v>28257.433207368551</v>
      </c>
      <c r="P6719" s="2">
        <f>IF(N6719=1,O6719,"")</f>
        <v>28257.433207368551</v>
      </c>
    </row>
    <row r="6720">
      <c r="A6720" s="6">
        <v>10</v>
      </c>
      <c r="B6720" s="6">
        <v>6</v>
      </c>
      <c r="C6720" s="6">
        <v>20</v>
      </c>
      <c r="D6720" s="6">
        <f>A6720+B6720+C6720</f>
        <v>36</v>
      </c>
      <c r="E6720" s="5">
        <f>IF(A6720=0,0,A6720*LABOR_HRS_WK_TOM*SEASON_WEEKS*(1+DIM_PCT_TOM)^A6720)</f>
        <v>2334.3682140900019</v>
      </c>
      <c r="F6720" s="5">
        <f>IF(B6720=0,0,B6720*LABOR_HRS_WK_CAR*SEASON_WEEKS*(1+DIM_PCT_CAR)^B6720)</f>
        <v>208.7448152783202</v>
      </c>
      <c r="G6720" s="5">
        <f>IF(C6720=0,0,C6720*LABOR_HRS_WK_MES*SEASON_WEEKS*(1+DIM_PCT_MES)^C6720)</f>
        <v>1153.8335085377259</v>
      </c>
      <c r="H6720" s="5">
        <f>E6720+F6720+G6720</f>
        <v>3696.9465379060484</v>
      </c>
      <c r="I6720" s="5">
        <f>MIN(H6720,FARMER_HRS)</f>
        <v>720</v>
      </c>
      <c r="J6720" s="5">
        <f>MAX(0,H6720-FARMER_HRS)</f>
        <v>2976.9465379060484</v>
      </c>
      <c r="K6720" s="2">
        <f>I6720*FARMER_RATE+J6720*TEMP_WORKER_RATE</f>
        <v>76683.099616424443</v>
      </c>
      <c r="L6720" s="2">
        <f>A6720*PRICE_TOM+B6720*PRICE_CAR+C6720*PRICE_MES</f>
        <v>154564</v>
      </c>
      <c r="M6720" s="2">
        <f>A6720*FERT_BED_TOM+B6720*FERT_BED_CAR+C6720*FERT_BED_MES</f>
        <v>29040</v>
      </c>
      <c r="N6720" s="6">
        <f>IF(AND(D6720&lt;=TOTAL_BEDS,J6720&lt;=TEMP_WORKER_MAX*TEMP_WORKER_HRS),1,0)</f>
        <v>1</v>
      </c>
      <c r="O6720" s="2">
        <f>L6720-M6720-K6720-FIXED_COSTS</f>
        <v>28840.900383575557</v>
      </c>
      <c r="P6720" s="2">
        <f>IF(N6720=1,O6720,"")</f>
        <v>28840.900383575557</v>
      </c>
    </row>
    <row r="6721">
      <c r="A6721" s="6">
        <v>10</v>
      </c>
      <c r="B6721" s="6">
        <v>6</v>
      </c>
      <c r="C6721" s="6">
        <v>21</v>
      </c>
      <c r="D6721" s="6">
        <f>A6721+B6721+C6721</f>
        <v>37</v>
      </c>
      <c r="E6721" s="5">
        <f>IF(A6721=0,0,A6721*LABOR_HRS_WK_TOM*SEASON_WEEKS*(1+DIM_PCT_TOM)^A6721)</f>
        <v>2334.3682140900019</v>
      </c>
      <c r="F6721" s="5">
        <f>IF(B6721=0,0,B6721*LABOR_HRS_WK_CAR*SEASON_WEEKS*(1+DIM_PCT_CAR)^B6721)</f>
        <v>208.7448152783202</v>
      </c>
      <c r="G6721" s="5">
        <f>IF(C6721=0,0,C6721*LABOR_HRS_WK_MES*SEASON_WEEKS*(1+DIM_PCT_MES)^C6721)</f>
        <v>1226.6692487641699</v>
      </c>
      <c r="H6721" s="5">
        <f>E6721+F6721+G6721</f>
        <v>3769.7822781324921</v>
      </c>
      <c r="I6721" s="5">
        <f>MIN(H6721,FARMER_HRS)</f>
        <v>720</v>
      </c>
      <c r="J6721" s="5">
        <f>MAX(0,H6721-FARMER_HRS)</f>
        <v>3049.7822781324921</v>
      </c>
      <c r="K6721" s="2">
        <f>I6721*FARMER_RATE+J6721*TEMP_WORKER_RATE</f>
        <v>77947.608995355768</v>
      </c>
      <c r="L6721" s="2">
        <f>A6721*PRICE_TOM+B6721*PRICE_CAR+C6721*PRICE_MES</f>
        <v>157264</v>
      </c>
      <c r="M6721" s="2">
        <f>A6721*FERT_BED_TOM+B6721*FERT_BED_CAR+C6721*FERT_BED_MES</f>
        <v>29920</v>
      </c>
      <c r="N6721" s="6">
        <f>IF(AND(D6721&lt;=TOTAL_BEDS,J6721&lt;=TEMP_WORKER_MAX*TEMP_WORKER_HRS),1,0)</f>
        <v>1</v>
      </c>
      <c r="O6721" s="2">
        <f>L6721-M6721-K6721-FIXED_COSTS</f>
        <v>29396.391004644232</v>
      </c>
      <c r="P6721" s="2">
        <f>IF(N6721=1,O6721,"")</f>
        <v>29396.391004644232</v>
      </c>
    </row>
    <row r="6722">
      <c r="A6722" s="6">
        <v>10</v>
      </c>
      <c r="B6722" s="6">
        <v>6</v>
      </c>
      <c r="C6722" s="6">
        <v>22</v>
      </c>
      <c r="D6722" s="6">
        <f>A6722+B6722+C6722</f>
        <v>38</v>
      </c>
      <c r="E6722" s="5">
        <f>IF(A6722=0,0,A6722*LABOR_HRS_WK_TOM*SEASON_WEEKS*(1+DIM_PCT_TOM)^A6722)</f>
        <v>2334.3682140900019</v>
      </c>
      <c r="F6722" s="5">
        <f>IF(B6722=0,0,B6722*LABOR_HRS_WK_CAR*SEASON_WEEKS*(1+DIM_PCT_CAR)^B6722)</f>
        <v>208.7448152783202</v>
      </c>
      <c r="G6722" s="5">
        <f>IF(C6722=0,0,C6722*LABOR_HRS_WK_MES*SEASON_WEEKS*(1+DIM_PCT_MES)^C6722)</f>
        <v>1301.1455960105659</v>
      </c>
      <c r="H6722" s="5">
        <f>E6722+F6722+G6722</f>
        <v>3844.2586253788882</v>
      </c>
      <c r="I6722" s="5">
        <f>MIN(H6722,FARMER_HRS)</f>
        <v>720</v>
      </c>
      <c r="J6722" s="5">
        <f>MAX(0,H6722-FARMER_HRS)</f>
        <v>3124.2586253788882</v>
      </c>
      <c r="K6722" s="2">
        <f>I6722*FARMER_RATE+J6722*TEMP_WORKER_RATE</f>
        <v>79240.60113505015</v>
      </c>
      <c r="L6722" s="2">
        <f>A6722*PRICE_TOM+B6722*PRICE_CAR+C6722*PRICE_MES</f>
        <v>159964</v>
      </c>
      <c r="M6722" s="2">
        <f>A6722*FERT_BED_TOM+B6722*FERT_BED_CAR+C6722*FERT_BED_MES</f>
        <v>30800</v>
      </c>
      <c r="N6722" s="6">
        <f>IF(AND(D6722&lt;=TOTAL_BEDS,J6722&lt;=TEMP_WORKER_MAX*TEMP_WORKER_HRS),1,0)</f>
        <v>1</v>
      </c>
      <c r="O6722" s="2">
        <f>L6722-M6722-K6722-FIXED_COSTS</f>
        <v>29923.39886494985</v>
      </c>
      <c r="P6722" s="2">
        <f>IF(N6722=1,O6722,"")</f>
        <v>29923.39886494985</v>
      </c>
    </row>
    <row r="6723">
      <c r="A6723" s="6">
        <v>10</v>
      </c>
      <c r="B6723" s="6">
        <v>6</v>
      </c>
      <c r="C6723" s="6">
        <v>23</v>
      </c>
      <c r="D6723" s="6">
        <f>A6723+B6723+C6723</f>
        <v>39</v>
      </c>
      <c r="E6723" s="5">
        <f>IF(A6723=0,0,A6723*LABOR_HRS_WK_TOM*SEASON_WEEKS*(1+DIM_PCT_TOM)^A6723)</f>
        <v>2334.3682140900019</v>
      </c>
      <c r="F6723" s="5">
        <f>IF(B6723=0,0,B6723*LABOR_HRS_WK_CAR*SEASON_WEEKS*(1+DIM_PCT_CAR)^B6723)</f>
        <v>208.7448152783202</v>
      </c>
      <c r="G6723" s="5">
        <f>IF(C6723=0,0,C6723*LABOR_HRS_WK_MES*SEASON_WEEKS*(1+DIM_PCT_MES)^C6723)</f>
        <v>1377.2921848680023</v>
      </c>
      <c r="H6723" s="5">
        <f>E6723+F6723+G6723</f>
        <v>3920.4052142363244</v>
      </c>
      <c r="I6723" s="5">
        <f>MIN(H6723,FARMER_HRS)</f>
        <v>720</v>
      </c>
      <c r="J6723" s="5">
        <f>MAX(0,H6723-FARMER_HRS)</f>
        <v>3200.4052142363244</v>
      </c>
      <c r="K6723" s="2">
        <f>I6723*FARMER_RATE+J6723*TEMP_WORKER_RATE</f>
        <v>80562.590524936182</v>
      </c>
      <c r="L6723" s="2">
        <f>A6723*PRICE_TOM+B6723*PRICE_CAR+C6723*PRICE_MES</f>
        <v>162664</v>
      </c>
      <c r="M6723" s="2">
        <f>A6723*FERT_BED_TOM+B6723*FERT_BED_CAR+C6723*FERT_BED_MES</f>
        <v>31680</v>
      </c>
      <c r="N6723" s="6">
        <f>IF(AND(D6723&lt;=TOTAL_BEDS,J6723&lt;=TEMP_WORKER_MAX*TEMP_WORKER_HRS),1,0)</f>
        <v>1</v>
      </c>
      <c r="O6723" s="2">
        <f>L6723-M6723-K6723-FIXED_COSTS</f>
        <v>30421.409475063818</v>
      </c>
      <c r="P6723" s="2">
        <f>IF(N6723=1,O6723,"")</f>
        <v>30421.409475063818</v>
      </c>
    </row>
    <row r="6724">
      <c r="A6724" s="6">
        <v>10</v>
      </c>
      <c r="B6724" s="6">
        <v>6</v>
      </c>
      <c r="C6724" s="6">
        <v>24</v>
      </c>
      <c r="D6724" s="6">
        <f>A6724+B6724+C6724</f>
        <v>40</v>
      </c>
      <c r="E6724" s="5">
        <f>IF(A6724=0,0,A6724*LABOR_HRS_WK_TOM*SEASON_WEEKS*(1+DIM_PCT_TOM)^A6724)</f>
        <v>2334.3682140900019</v>
      </c>
      <c r="F6724" s="5">
        <f>IF(B6724=0,0,B6724*LABOR_HRS_WK_CAR*SEASON_WEEKS*(1+DIM_PCT_CAR)^B6724)</f>
        <v>208.7448152783202</v>
      </c>
      <c r="G6724" s="5">
        <f>IF(C6724=0,0,C6724*LABOR_HRS_WK_MES*SEASON_WEEKS*(1+DIM_PCT_MES)^C6724)</f>
        <v>1455.139134447498</v>
      </c>
      <c r="H6724" s="5">
        <f>E6724+F6724+G6724</f>
        <v>3998.2521638158205</v>
      </c>
      <c r="I6724" s="5">
        <f>MIN(H6724,FARMER_HRS)</f>
        <v>720</v>
      </c>
      <c r="J6724" s="5">
        <f>MAX(0,H6724-FARMER_HRS)</f>
        <v>3278.2521638158205</v>
      </c>
      <c r="K6724" s="2">
        <f>I6724*FARMER_RATE+J6724*TEMP_WORKER_RATE</f>
        <v>81914.100066246872</v>
      </c>
      <c r="L6724" s="2">
        <f>A6724*PRICE_TOM+B6724*PRICE_CAR+C6724*PRICE_MES</f>
        <v>165364</v>
      </c>
      <c r="M6724" s="2">
        <f>A6724*FERT_BED_TOM+B6724*FERT_BED_CAR+C6724*FERT_BED_MES</f>
        <v>32560</v>
      </c>
      <c r="N6724" s="6">
        <f>IF(AND(D6724&lt;=TOTAL_BEDS,J6724&lt;=TEMP_WORKER_MAX*TEMP_WORKER_HRS),1,0)</f>
        <v>1</v>
      </c>
      <c r="O6724" s="2">
        <f>L6724-M6724-K6724-FIXED_COSTS</f>
        <v>30889.899933753128</v>
      </c>
      <c r="P6724" s="2">
        <f>IF(N6724=1,O6724,"")</f>
        <v>30889.899933753128</v>
      </c>
    </row>
    <row r="6725">
      <c r="A6725" s="6">
        <v>10</v>
      </c>
      <c r="B6725" s="6">
        <v>6</v>
      </c>
      <c r="C6725" s="6">
        <v>25</v>
      </c>
      <c r="D6725" s="6">
        <f>A6725+B6725+C6725</f>
        <v>41</v>
      </c>
      <c r="E6725" s="5">
        <f>IF(A6725=0,0,A6725*LABOR_HRS_WK_TOM*SEASON_WEEKS*(1+DIM_PCT_TOM)^A6725)</f>
        <v>2334.3682140900019</v>
      </c>
      <c r="F6725" s="5">
        <f>IF(B6725=0,0,B6725*LABOR_HRS_WK_CAR*SEASON_WEEKS*(1+DIM_PCT_CAR)^B6725)</f>
        <v>208.7448152783202</v>
      </c>
      <c r="G6725" s="5">
        <f>IF(C6725=0,0,C6725*LABOR_HRS_WK_MES*SEASON_WEEKS*(1+DIM_PCT_MES)^C6725)</f>
        <v>1534.7170558625955</v>
      </c>
      <c r="H6725" s="5">
        <f>E6725+F6725+G6725</f>
        <v>4077.8300852309176</v>
      </c>
      <c r="I6725" s="5">
        <f>MIN(H6725,FARMER_HRS)</f>
        <v>720</v>
      </c>
      <c r="J6725" s="5">
        <f>MAX(0,H6725-FARMER_HRS)</f>
        <v>3357.8300852309176</v>
      </c>
      <c r="K6725" s="2">
        <f>I6725*FARMER_RATE+J6725*TEMP_WORKER_RATE</f>
        <v>83295.661201925657</v>
      </c>
      <c r="L6725" s="2">
        <f>A6725*PRICE_TOM+B6725*PRICE_CAR+C6725*PRICE_MES</f>
        <v>168064</v>
      </c>
      <c r="M6725" s="2">
        <f>A6725*FERT_BED_TOM+B6725*FERT_BED_CAR+C6725*FERT_BED_MES</f>
        <v>33440</v>
      </c>
      <c r="N6725" s="6">
        <f>IF(AND(D6725&lt;=TOTAL_BEDS,J6725&lt;=TEMP_WORKER_MAX*TEMP_WORKER_HRS),1,0)</f>
        <v>1</v>
      </c>
      <c r="O6725" s="2">
        <f>L6725-M6725-K6725-FIXED_COSTS</f>
        <v>31328.338798074343</v>
      </c>
      <c r="P6725" s="2">
        <f>IF(N6725=1,O6725,"")</f>
        <v>31328.338798074343</v>
      </c>
    </row>
    <row r="6726">
      <c r="A6726" s="6">
        <v>10</v>
      </c>
      <c r="B6726" s="6">
        <v>6</v>
      </c>
      <c r="C6726" s="6">
        <v>26</v>
      </c>
      <c r="D6726" s="6">
        <f>A6726+B6726+C6726</f>
        <v>42</v>
      </c>
      <c r="E6726" s="5">
        <f>IF(A6726=0,0,A6726*LABOR_HRS_WK_TOM*SEASON_WEEKS*(1+DIM_PCT_TOM)^A6726)</f>
        <v>2334.3682140900019</v>
      </c>
      <c r="F6726" s="5">
        <f>IF(B6726=0,0,B6726*LABOR_HRS_WK_CAR*SEASON_WEEKS*(1+DIM_PCT_CAR)^B6726)</f>
        <v>208.7448152783202</v>
      </c>
      <c r="G6726" s="5">
        <f>IF(C6726=0,0,C6726*LABOR_HRS_WK_MES*SEASON_WEEKS*(1+DIM_PCT_MES)^C6726)</f>
        <v>1616.0570598233128</v>
      </c>
      <c r="H6726" s="5">
        <f>E6726+F6726+G6726</f>
        <v>4159.1700891916353</v>
      </c>
      <c r="I6726" s="5">
        <f>MIN(H6726,FARMER_HRS)</f>
        <v>720</v>
      </c>
      <c r="J6726" s="5">
        <f>MAX(0,H6726-FARMER_HRS)</f>
        <v>3439.1700891916353</v>
      </c>
      <c r="K6726" s="2">
        <f>I6726*FARMER_RATE+J6726*TEMP_WORKER_RATE</f>
        <v>84707.8140484659</v>
      </c>
      <c r="L6726" s="2">
        <f>A6726*PRICE_TOM+B6726*PRICE_CAR+C6726*PRICE_MES</f>
        <v>170764</v>
      </c>
      <c r="M6726" s="2">
        <f>A6726*FERT_BED_TOM+B6726*FERT_BED_CAR+C6726*FERT_BED_MES</f>
        <v>34320</v>
      </c>
      <c r="N6726" s="6">
        <f>IF(AND(D6726&lt;=TOTAL_BEDS,J6726&lt;=TEMP_WORKER_MAX*TEMP_WORKER_HRS),1,0)</f>
        <v>1</v>
      </c>
      <c r="O6726" s="2">
        <f>L6726-M6726-K6726-FIXED_COSTS</f>
        <v>31736.185951534106</v>
      </c>
      <c r="P6726" s="2">
        <f>IF(N6726=1,O6726,"")</f>
        <v>31736.185951534106</v>
      </c>
    </row>
    <row r="6727">
      <c r="A6727" s="6">
        <v>10</v>
      </c>
      <c r="B6727" s="6">
        <v>6</v>
      </c>
      <c r="C6727" s="6">
        <v>27</v>
      </c>
      <c r="D6727" s="6">
        <f>A6727+B6727+C6727</f>
        <v>43</v>
      </c>
      <c r="E6727" s="5">
        <f>IF(A6727=0,0,A6727*LABOR_HRS_WK_TOM*SEASON_WEEKS*(1+DIM_PCT_TOM)^A6727)</f>
        <v>2334.3682140900019</v>
      </c>
      <c r="F6727" s="5">
        <f>IF(B6727=0,0,B6727*LABOR_HRS_WK_CAR*SEASON_WEEKS*(1+DIM_PCT_CAR)^B6727)</f>
        <v>208.7448152783202</v>
      </c>
      <c r="G6727" s="5">
        <f>IF(C6727=0,0,C6727*LABOR_HRS_WK_MES*SEASON_WEEKS*(1+DIM_PCT_MES)^C6727)</f>
        <v>1699.19076434307</v>
      </c>
      <c r="H6727" s="5">
        <f>E6727+F6727+G6727</f>
        <v>4242.3037937113922</v>
      </c>
      <c r="I6727" s="5">
        <f>MIN(H6727,FARMER_HRS)</f>
        <v>720</v>
      </c>
      <c r="J6727" s="5">
        <f>MAX(0,H6727-FARMER_HRS)</f>
        <v>3522.3037937113922</v>
      </c>
      <c r="K6727" s="2">
        <f>I6727*FARMER_RATE+J6727*TEMP_WORKER_RATE</f>
        <v>86151.107529711677</v>
      </c>
      <c r="L6727" s="2">
        <f>A6727*PRICE_TOM+B6727*PRICE_CAR+C6727*PRICE_MES</f>
        <v>173464</v>
      </c>
      <c r="M6727" s="2">
        <f>A6727*FERT_BED_TOM+B6727*FERT_BED_CAR+C6727*FERT_BED_MES</f>
        <v>35200</v>
      </c>
      <c r="N6727" s="6">
        <f>IF(AND(D6727&lt;=TOTAL_BEDS,J6727&lt;=TEMP_WORKER_MAX*TEMP_WORKER_HRS),1,0)</f>
        <v>1</v>
      </c>
      <c r="O6727" s="2">
        <f>L6727-M6727-K6727-FIXED_COSTS</f>
        <v>32112.892470288323</v>
      </c>
      <c r="P6727" s="2">
        <f>IF(N6727=1,O6727,"")</f>
        <v>32112.892470288323</v>
      </c>
    </row>
    <row r="6728">
      <c r="A6728" s="6">
        <v>10</v>
      </c>
      <c r="B6728" s="6">
        <v>6</v>
      </c>
      <c r="C6728" s="6">
        <v>28</v>
      </c>
      <c r="D6728" s="6">
        <f>A6728+B6728+C6728</f>
        <v>44</v>
      </c>
      <c r="E6728" s="5">
        <f>IF(A6728=0,0,A6728*LABOR_HRS_WK_TOM*SEASON_WEEKS*(1+DIM_PCT_TOM)^A6728)</f>
        <v>2334.3682140900019</v>
      </c>
      <c r="F6728" s="5">
        <f>IF(B6728=0,0,B6728*LABOR_HRS_WK_CAR*SEASON_WEEKS*(1+DIM_PCT_CAR)^B6728)</f>
        <v>208.7448152783202</v>
      </c>
      <c r="G6728" s="5">
        <f>IF(C6728=0,0,C6728*LABOR_HRS_WK_MES*SEASON_WEEKS*(1+DIM_PCT_MES)^C6728)</f>
        <v>1784.1503025602233</v>
      </c>
      <c r="H6728" s="5">
        <f>E6728+F6728+G6728</f>
        <v>4327.2633319285451</v>
      </c>
      <c r="I6728" s="5">
        <f>MIN(H6728,FARMER_HRS)</f>
        <v>720</v>
      </c>
      <c r="J6728" s="5">
        <f>MAX(0,H6728-FARMER_HRS)</f>
        <v>3607.2633319285451</v>
      </c>
      <c r="K6728" s="2">
        <f>I6728*FARMER_RATE+J6728*TEMP_WORKER_RATE</f>
        <v>87626.099512648361</v>
      </c>
      <c r="L6728" s="2">
        <f>A6728*PRICE_TOM+B6728*PRICE_CAR+C6728*PRICE_MES</f>
        <v>176164</v>
      </c>
      <c r="M6728" s="2">
        <f>A6728*FERT_BED_TOM+B6728*FERT_BED_CAR+C6728*FERT_BED_MES</f>
        <v>36080</v>
      </c>
      <c r="N6728" s="6">
        <f>IF(AND(D6728&lt;=TOTAL_BEDS,J6728&lt;=TEMP_WORKER_MAX*TEMP_WORKER_HRS),1,0)</f>
        <v>1</v>
      </c>
      <c r="O6728" s="2">
        <f>L6728-M6728-K6728-FIXED_COSTS</f>
        <v>32457.900487351639</v>
      </c>
      <c r="P6728" s="2">
        <f>IF(N6728=1,O6728,"")</f>
        <v>32457.900487351639</v>
      </c>
    </row>
    <row r="6729">
      <c r="A6729" s="6">
        <v>10</v>
      </c>
      <c r="B6729" s="6">
        <v>6</v>
      </c>
      <c r="C6729" s="6">
        <v>29</v>
      </c>
      <c r="D6729" s="6">
        <f>A6729+B6729+C6729</f>
        <v>45</v>
      </c>
      <c r="E6729" s="5">
        <f>IF(A6729=0,0,A6729*LABOR_HRS_WK_TOM*SEASON_WEEKS*(1+DIM_PCT_TOM)^A6729)</f>
        <v>2334.3682140900019</v>
      </c>
      <c r="F6729" s="5">
        <f>IF(B6729=0,0,B6729*LABOR_HRS_WK_CAR*SEASON_WEEKS*(1+DIM_PCT_CAR)^B6729)</f>
        <v>208.7448152783202</v>
      </c>
      <c r="G6729" s="5">
        <f>IF(C6729=0,0,C6729*LABOR_HRS_WK_MES*SEASON_WEEKS*(1+DIM_PCT_MES)^C6729)</f>
        <v>1870.9683306758766</v>
      </c>
      <c r="H6729" s="5">
        <f>E6729+F6729+G6729</f>
        <v>4414.0813600441988</v>
      </c>
      <c r="I6729" s="5">
        <f>MIN(H6729,FARMER_HRS)</f>
        <v>720</v>
      </c>
      <c r="J6729" s="5">
        <f>MAX(0,H6729-FARMER_HRS)</f>
        <v>3694.0813600441988</v>
      </c>
      <c r="K6729" s="2">
        <f>I6729*FARMER_RATE+J6729*TEMP_WORKER_RATE</f>
        <v>89133.356945211781</v>
      </c>
      <c r="L6729" s="2">
        <f>A6729*PRICE_TOM+B6729*PRICE_CAR+C6729*PRICE_MES</f>
        <v>178864</v>
      </c>
      <c r="M6729" s="2">
        <f>A6729*FERT_BED_TOM+B6729*FERT_BED_CAR+C6729*FERT_BED_MES</f>
        <v>36960</v>
      </c>
      <c r="N6729" s="6">
        <f>IF(AND(D6729&lt;=TOTAL_BEDS,J6729&lt;=TEMP_WORKER_MAX*TEMP_WORKER_HRS),1,0)</f>
        <v>1</v>
      </c>
      <c r="O6729" s="2">
        <f>L6729-M6729-K6729-FIXED_COSTS</f>
        <v>32770.643054788219</v>
      </c>
      <c r="P6729" s="2">
        <f>IF(N6729=1,O6729,"")</f>
        <v>32770.643054788219</v>
      </c>
    </row>
    <row r="6730">
      <c r="A6730" s="6">
        <v>10</v>
      </c>
      <c r="B6730" s="6">
        <v>6</v>
      </c>
      <c r="C6730" s="6">
        <v>30</v>
      </c>
      <c r="D6730" s="6">
        <f>A6730+B6730+C6730</f>
        <v>46</v>
      </c>
      <c r="E6730" s="5">
        <f>IF(A6730=0,0,A6730*LABOR_HRS_WK_TOM*SEASON_WEEKS*(1+DIM_PCT_TOM)^A6730)</f>
        <v>2334.3682140900019</v>
      </c>
      <c r="F6730" s="5">
        <f>IF(B6730=0,0,B6730*LABOR_HRS_WK_CAR*SEASON_WEEKS*(1+DIM_PCT_CAR)^B6730)</f>
        <v>208.7448152783202</v>
      </c>
      <c r="G6730" s="5">
        <f>IF(C6730=0,0,C6730*LABOR_HRS_WK_MES*SEASON_WEEKS*(1+DIM_PCT_MES)^C6730)</f>
        <v>1959.6780360096466</v>
      </c>
      <c r="H6730" s="5">
        <f>E6730+F6730+G6730</f>
        <v>4502.7910653779691</v>
      </c>
      <c r="I6730" s="5">
        <f>MIN(H6730,FARMER_HRS)</f>
        <v>720</v>
      </c>
      <c r="J6730" s="5">
        <f>MAX(0,H6730-FARMER_HRS)</f>
        <v>3782.7910653779691</v>
      </c>
      <c r="K6730" s="2">
        <f>I6730*FARMER_RATE+J6730*TEMP_WORKER_RATE</f>
        <v>90673.455996145291</v>
      </c>
      <c r="L6730" s="2">
        <f>A6730*PRICE_TOM+B6730*PRICE_CAR+C6730*PRICE_MES</f>
        <v>181564</v>
      </c>
      <c r="M6730" s="2">
        <f>A6730*FERT_BED_TOM+B6730*FERT_BED_CAR+C6730*FERT_BED_MES</f>
        <v>37840</v>
      </c>
      <c r="N6730" s="6">
        <f>IF(AND(D6730&lt;=TOTAL_BEDS,J6730&lt;=TEMP_WORKER_MAX*TEMP_WORKER_HRS),1,0)</f>
        <v>1</v>
      </c>
      <c r="O6730" s="2">
        <f>L6730-M6730-K6730-FIXED_COSTS</f>
        <v>33050.544003854709</v>
      </c>
      <c r="P6730" s="2">
        <f>IF(N6730=1,O6730,"")</f>
        <v>33050.544003854709</v>
      </c>
    </row>
    <row r="6731">
      <c r="A6731" s="6">
        <v>10</v>
      </c>
      <c r="B6731" s="6">
        <v>7</v>
      </c>
      <c r="C6731" s="6">
        <v>0</v>
      </c>
      <c r="D6731" s="6">
        <f>A6731+B6731+C6731</f>
        <v>17</v>
      </c>
      <c r="E6731" s="5">
        <f>IF(A6731=0,0,A6731*LABOR_HRS_WK_TOM*SEASON_WEEKS*(1+DIM_PCT_TOM)^A6731)</f>
        <v>2334.3682140900019</v>
      </c>
      <c r="F6731" s="5">
        <f>IF(B6731=0,0,B6731*LABOR_HRS_WK_CAR*SEASON_WEEKS*(1+DIM_PCT_CAR)^B6731)</f>
        <v>249.62400827032462</v>
      </c>
      <c r="G6731" s="5">
        <f>IF(C6731=0,0,C6731*LABOR_HRS_WK_MES*SEASON_WEEKS*(1+DIM_PCT_MES)^C6731)</f>
        <v>0</v>
      </c>
      <c r="H6731" s="5">
        <f>E6731+F6731+G6731</f>
        <v>2583.9922223603267</v>
      </c>
      <c r="I6731" s="5">
        <f>MIN(H6731,FARMER_HRS)</f>
        <v>720</v>
      </c>
      <c r="J6731" s="5">
        <f>MAX(0,H6731-FARMER_HRS)</f>
        <v>1863.9922223603267</v>
      </c>
      <c r="K6731" s="2">
        <f>I6731*FARMER_RATE+J6731*TEMP_WORKER_RATE</f>
        <v>57360.976082644556</v>
      </c>
      <c r="L6731" s="2">
        <f>A6731*PRICE_TOM+B6731*PRICE_CAR+C6731*PRICE_MES</f>
        <v>102658</v>
      </c>
      <c r="M6731" s="2">
        <f>A6731*FERT_BED_TOM+B6731*FERT_BED_CAR+C6731*FERT_BED_MES</f>
        <v>11880</v>
      </c>
      <c r="N6731" s="6">
        <f>IF(AND(D6731&lt;=TOTAL_BEDS,J6731&lt;=TEMP_WORKER_MAX*TEMP_WORKER_HRS),1,0)</f>
        <v>1</v>
      </c>
      <c r="O6731" s="2">
        <f>L6731-M6731-K6731-FIXED_COSTS</f>
        <v>13417.023917355444</v>
      </c>
      <c r="P6731" s="2">
        <f>IF(N6731=1,O6731,"")</f>
        <v>13417.023917355444</v>
      </c>
    </row>
    <row r="6732">
      <c r="A6732" s="6">
        <v>10</v>
      </c>
      <c r="B6732" s="6">
        <v>7</v>
      </c>
      <c r="C6732" s="6">
        <v>1</v>
      </c>
      <c r="D6732" s="6">
        <f>A6732+B6732+C6732</f>
        <v>18</v>
      </c>
      <c r="E6732" s="5">
        <f>IF(A6732=0,0,A6732*LABOR_HRS_WK_TOM*SEASON_WEEKS*(1+DIM_PCT_TOM)^A6732)</f>
        <v>2334.3682140900019</v>
      </c>
      <c r="F6732" s="5">
        <f>IF(B6732=0,0,B6732*LABOR_HRS_WK_CAR*SEASON_WEEKS*(1+DIM_PCT_CAR)^B6732)</f>
        <v>249.62400827032462</v>
      </c>
      <c r="G6732" s="5">
        <f>IF(C6732=0,0,C6732*LABOR_HRS_WK_MES*SEASON_WEEKS*(1+DIM_PCT_MES)^C6732)</f>
        <v>45.5625</v>
      </c>
      <c r="H6732" s="5">
        <f>E6732+F6732+G6732</f>
        <v>2629.5547223603267</v>
      </c>
      <c r="I6732" s="5">
        <f>MIN(H6732,FARMER_HRS)</f>
        <v>720</v>
      </c>
      <c r="J6732" s="5">
        <f>MAX(0,H6732-FARMER_HRS)</f>
        <v>1909.5547223603267</v>
      </c>
      <c r="K6732" s="2">
        <f>I6732*FARMER_RATE+J6732*TEMP_WORKER_RATE</f>
        <v>58151.991707644556</v>
      </c>
      <c r="L6732" s="2">
        <f>A6732*PRICE_TOM+B6732*PRICE_CAR+C6732*PRICE_MES</f>
        <v>105358</v>
      </c>
      <c r="M6732" s="2">
        <f>A6732*FERT_BED_TOM+B6732*FERT_BED_CAR+C6732*FERT_BED_MES</f>
        <v>12760</v>
      </c>
      <c r="N6732" s="6">
        <f>IF(AND(D6732&lt;=TOTAL_BEDS,J6732&lt;=TEMP_WORKER_MAX*TEMP_WORKER_HRS),1,0)</f>
        <v>1</v>
      </c>
      <c r="O6732" s="2">
        <f>L6732-M6732-K6732-FIXED_COSTS</f>
        <v>14446.008292355444</v>
      </c>
      <c r="P6732" s="2">
        <f>IF(N6732=1,O6732,"")</f>
        <v>14446.008292355444</v>
      </c>
    </row>
    <row r="6733">
      <c r="A6733" s="6">
        <v>10</v>
      </c>
      <c r="B6733" s="6">
        <v>7</v>
      </c>
      <c r="C6733" s="6">
        <v>2</v>
      </c>
      <c r="D6733" s="6">
        <f>A6733+B6733+C6733</f>
        <v>19</v>
      </c>
      <c r="E6733" s="5">
        <f>IF(A6733=0,0,A6733*LABOR_HRS_WK_TOM*SEASON_WEEKS*(1+DIM_PCT_TOM)^A6733)</f>
        <v>2334.3682140900019</v>
      </c>
      <c r="F6733" s="5">
        <f>IF(B6733=0,0,B6733*LABOR_HRS_WK_CAR*SEASON_WEEKS*(1+DIM_PCT_CAR)^B6733)</f>
        <v>249.62400827032462</v>
      </c>
      <c r="G6733" s="5">
        <f>IF(C6733=0,0,C6733*LABOR_HRS_WK_MES*SEASON_WEEKS*(1+DIM_PCT_MES)^C6733)</f>
        <v>92.2640625</v>
      </c>
      <c r="H6733" s="5">
        <f>E6733+F6733+G6733</f>
        <v>2676.2562848603266</v>
      </c>
      <c r="I6733" s="5">
        <f>MIN(H6733,FARMER_HRS)</f>
        <v>720</v>
      </c>
      <c r="J6733" s="5">
        <f>MAX(0,H6733-FARMER_HRS)</f>
        <v>1956.2562848603266</v>
      </c>
      <c r="K6733" s="2">
        <f>I6733*FARMER_RATE+J6733*TEMP_WORKER_RATE</f>
        <v>58962.782723269556</v>
      </c>
      <c r="L6733" s="2">
        <f>A6733*PRICE_TOM+B6733*PRICE_CAR+C6733*PRICE_MES</f>
        <v>108058</v>
      </c>
      <c r="M6733" s="2">
        <f>A6733*FERT_BED_TOM+B6733*FERT_BED_CAR+C6733*FERT_BED_MES</f>
        <v>13640</v>
      </c>
      <c r="N6733" s="6">
        <f>IF(AND(D6733&lt;=TOTAL_BEDS,J6733&lt;=TEMP_WORKER_MAX*TEMP_WORKER_HRS),1,0)</f>
        <v>1</v>
      </c>
      <c r="O6733" s="2">
        <f>L6733-M6733-K6733-FIXED_COSTS</f>
        <v>15455.217276730444</v>
      </c>
      <c r="P6733" s="2">
        <f>IF(N6733=1,O6733,"")</f>
        <v>15455.217276730444</v>
      </c>
    </row>
    <row r="6734">
      <c r="A6734" s="6">
        <v>10</v>
      </c>
      <c r="B6734" s="6">
        <v>7</v>
      </c>
      <c r="C6734" s="6">
        <v>3</v>
      </c>
      <c r="D6734" s="6">
        <f>A6734+B6734+C6734</f>
        <v>20</v>
      </c>
      <c r="E6734" s="5">
        <f>IF(A6734=0,0,A6734*LABOR_HRS_WK_TOM*SEASON_WEEKS*(1+DIM_PCT_TOM)^A6734)</f>
        <v>2334.3682140900019</v>
      </c>
      <c r="F6734" s="5">
        <f>IF(B6734=0,0,B6734*LABOR_HRS_WK_CAR*SEASON_WEEKS*(1+DIM_PCT_CAR)^B6734)</f>
        <v>249.62400827032462</v>
      </c>
      <c r="G6734" s="5">
        <f>IF(C6734=0,0,C6734*LABOR_HRS_WK_MES*SEASON_WEEKS*(1+DIM_PCT_MES)^C6734)</f>
        <v>140.12604492187498</v>
      </c>
      <c r="H6734" s="5">
        <f>E6734+F6734+G6734</f>
        <v>2724.1182672822015</v>
      </c>
      <c r="I6734" s="5">
        <f>MIN(H6734,FARMER_HRS)</f>
        <v>720</v>
      </c>
      <c r="J6734" s="5">
        <f>MAX(0,H6734-FARMER_HRS)</f>
        <v>2004.1182672822015</v>
      </c>
      <c r="K6734" s="2">
        <f>I6734*FARMER_RATE+J6734*TEMP_WORKER_RATE</f>
        <v>59793.719918093775</v>
      </c>
      <c r="L6734" s="2">
        <f>A6734*PRICE_TOM+B6734*PRICE_CAR+C6734*PRICE_MES</f>
        <v>110758</v>
      </c>
      <c r="M6734" s="2">
        <f>A6734*FERT_BED_TOM+B6734*FERT_BED_CAR+C6734*FERT_BED_MES</f>
        <v>14520</v>
      </c>
      <c r="N6734" s="6">
        <f>IF(AND(D6734&lt;=TOTAL_BEDS,J6734&lt;=TEMP_WORKER_MAX*TEMP_WORKER_HRS),1,0)</f>
        <v>1</v>
      </c>
      <c r="O6734" s="2">
        <f>L6734-M6734-K6734-FIXED_COSTS</f>
        <v>16444.280081906225</v>
      </c>
      <c r="P6734" s="2">
        <f>IF(N6734=1,O6734,"")</f>
        <v>16444.280081906225</v>
      </c>
    </row>
    <row r="6735">
      <c r="A6735" s="6">
        <v>10</v>
      </c>
      <c r="B6735" s="6">
        <v>7</v>
      </c>
      <c r="C6735" s="6">
        <v>4</v>
      </c>
      <c r="D6735" s="6">
        <f>A6735+B6735+C6735</f>
        <v>21</v>
      </c>
      <c r="E6735" s="5">
        <f>IF(A6735=0,0,A6735*LABOR_HRS_WK_TOM*SEASON_WEEKS*(1+DIM_PCT_TOM)^A6735)</f>
        <v>2334.3682140900019</v>
      </c>
      <c r="F6735" s="5">
        <f>IF(B6735=0,0,B6735*LABOR_HRS_WK_CAR*SEASON_WEEKS*(1+DIM_PCT_CAR)^B6735)</f>
        <v>249.62400827032462</v>
      </c>
      <c r="G6735" s="5">
        <f>IF(C6735=0,0,C6735*LABOR_HRS_WK_MES*SEASON_WEEKS*(1+DIM_PCT_MES)^C6735)</f>
        <v>189.17016064453119</v>
      </c>
      <c r="H6735" s="5">
        <f>E6735+F6735+G6735</f>
        <v>2773.1623830048579</v>
      </c>
      <c r="I6735" s="5">
        <f>MIN(H6735,FARMER_HRS)</f>
        <v>720</v>
      </c>
      <c r="J6735" s="5">
        <f>MAX(0,H6735-FARMER_HRS)</f>
        <v>2053.1623830048579</v>
      </c>
      <c r="K6735" s="2">
        <f>I6735*FARMER_RATE+J6735*TEMP_WORKER_RATE</f>
        <v>60645.180260501</v>
      </c>
      <c r="L6735" s="2">
        <f>A6735*PRICE_TOM+B6735*PRICE_CAR+C6735*PRICE_MES</f>
        <v>113458</v>
      </c>
      <c r="M6735" s="2">
        <f>A6735*FERT_BED_TOM+B6735*FERT_BED_CAR+C6735*FERT_BED_MES</f>
        <v>15400</v>
      </c>
      <c r="N6735" s="6">
        <f>IF(AND(D6735&lt;=TOTAL_BEDS,J6735&lt;=TEMP_WORKER_MAX*TEMP_WORKER_HRS),1,0)</f>
        <v>1</v>
      </c>
      <c r="O6735" s="2">
        <f>L6735-M6735-K6735-FIXED_COSTS</f>
        <v>17412.819739499</v>
      </c>
      <c r="P6735" s="2">
        <f>IF(N6735=1,O6735,"")</f>
        <v>17412.819739499</v>
      </c>
    </row>
    <row r="6736">
      <c r="A6736" s="6">
        <v>10</v>
      </c>
      <c r="B6736" s="6">
        <v>7</v>
      </c>
      <c r="C6736" s="6">
        <v>5</v>
      </c>
      <c r="D6736" s="6">
        <f>A6736+B6736+C6736</f>
        <v>22</v>
      </c>
      <c r="E6736" s="5">
        <f>IF(A6736=0,0,A6736*LABOR_HRS_WK_TOM*SEASON_WEEKS*(1+DIM_PCT_TOM)^A6736)</f>
        <v>2334.3682140900019</v>
      </c>
      <c r="F6736" s="5">
        <f>IF(B6736=0,0,B6736*LABOR_HRS_WK_CAR*SEASON_WEEKS*(1+DIM_PCT_CAR)^B6736)</f>
        <v>249.62400827032462</v>
      </c>
      <c r="G6736" s="5">
        <f>IF(C6736=0,0,C6736*LABOR_HRS_WK_MES*SEASON_WEEKS*(1+DIM_PCT_MES)^C6736)</f>
        <v>239.41848456573481</v>
      </c>
      <c r="H6736" s="5">
        <f>E6736+F6736+G6736</f>
        <v>2823.4107069260613</v>
      </c>
      <c r="I6736" s="5">
        <f>MIN(H6736,FARMER_HRS)</f>
        <v>720</v>
      </c>
      <c r="J6736" s="5">
        <f>MAX(0,H6736-FARMER_HRS)</f>
        <v>2103.4107069260613</v>
      </c>
      <c r="K6736" s="2">
        <f>I6736*FARMER_RATE+J6736*TEMP_WORKER_RATE</f>
        <v>61517.54699524412</v>
      </c>
      <c r="L6736" s="2">
        <f>A6736*PRICE_TOM+B6736*PRICE_CAR+C6736*PRICE_MES</f>
        <v>116158</v>
      </c>
      <c r="M6736" s="2">
        <f>A6736*FERT_BED_TOM+B6736*FERT_BED_CAR+C6736*FERT_BED_MES</f>
        <v>16280</v>
      </c>
      <c r="N6736" s="6">
        <f>IF(AND(D6736&lt;=TOTAL_BEDS,J6736&lt;=TEMP_WORKER_MAX*TEMP_WORKER_HRS),1,0)</f>
        <v>1</v>
      </c>
      <c r="O6736" s="2">
        <f>L6736-M6736-K6736-FIXED_COSTS</f>
        <v>18360.45300475588</v>
      </c>
      <c r="P6736" s="2">
        <f>IF(N6736=1,O6736,"")</f>
        <v>18360.45300475588</v>
      </c>
    </row>
    <row r="6737">
      <c r="A6737" s="6">
        <v>10</v>
      </c>
      <c r="B6737" s="6">
        <v>7</v>
      </c>
      <c r="C6737" s="6">
        <v>6</v>
      </c>
      <c r="D6737" s="6">
        <f>A6737+B6737+C6737</f>
        <v>23</v>
      </c>
      <c r="E6737" s="5">
        <f>IF(A6737=0,0,A6737*LABOR_HRS_WK_TOM*SEASON_WEEKS*(1+DIM_PCT_TOM)^A6737)</f>
        <v>2334.3682140900019</v>
      </c>
      <c r="F6737" s="5">
        <f>IF(B6737=0,0,B6737*LABOR_HRS_WK_CAR*SEASON_WEEKS*(1+DIM_PCT_CAR)^B6737)</f>
        <v>249.62400827032462</v>
      </c>
      <c r="G6737" s="5">
        <f>IF(C6737=0,0,C6737*LABOR_HRS_WK_MES*SEASON_WEEKS*(1+DIM_PCT_MES)^C6737)</f>
        <v>290.89345874736773</v>
      </c>
      <c r="H6737" s="5">
        <f>E6737+F6737+G6737</f>
        <v>2874.8856811076944</v>
      </c>
      <c r="I6737" s="5">
        <f>MIN(H6737,FARMER_HRS)</f>
        <v>720</v>
      </c>
      <c r="J6737" s="5">
        <f>MAX(0,H6737-FARMER_HRS)</f>
        <v>2154.8856811076944</v>
      </c>
      <c r="K6737" s="2">
        <f>I6737*FARMER_RATE+J6737*TEMP_WORKER_RATE</f>
        <v>62411.209741453029</v>
      </c>
      <c r="L6737" s="2">
        <f>A6737*PRICE_TOM+B6737*PRICE_CAR+C6737*PRICE_MES</f>
        <v>118858</v>
      </c>
      <c r="M6737" s="2">
        <f>A6737*FERT_BED_TOM+B6737*FERT_BED_CAR+C6737*FERT_BED_MES</f>
        <v>17160</v>
      </c>
      <c r="N6737" s="6">
        <f>IF(AND(D6737&lt;=TOTAL_BEDS,J6737&lt;=TEMP_WORKER_MAX*TEMP_WORKER_HRS),1,0)</f>
        <v>1</v>
      </c>
      <c r="O6737" s="2">
        <f>L6737-M6737-K6737-FIXED_COSTS</f>
        <v>19286.790258546971</v>
      </c>
      <c r="P6737" s="2">
        <f>IF(N6737=1,O6737,"")</f>
        <v>19286.790258546971</v>
      </c>
    </row>
    <row r="6738">
      <c r="A6738" s="6">
        <v>10</v>
      </c>
      <c r="B6738" s="6">
        <v>7</v>
      </c>
      <c r="C6738" s="6">
        <v>7</v>
      </c>
      <c r="D6738" s="6">
        <f>A6738+B6738+C6738</f>
        <v>24</v>
      </c>
      <c r="E6738" s="5">
        <f>IF(A6738=0,0,A6738*LABOR_HRS_WK_TOM*SEASON_WEEKS*(1+DIM_PCT_TOM)^A6738)</f>
        <v>2334.3682140900019</v>
      </c>
      <c r="F6738" s="5">
        <f>IF(B6738=0,0,B6738*LABOR_HRS_WK_CAR*SEASON_WEEKS*(1+DIM_PCT_CAR)^B6738)</f>
        <v>249.62400827032462</v>
      </c>
      <c r="G6738" s="5">
        <f>IF(C6738=0,0,C6738*LABOR_HRS_WK_MES*SEASON_WEEKS*(1+DIM_PCT_MES)^C6738)</f>
        <v>343.61789814532818</v>
      </c>
      <c r="H6738" s="5">
        <f>E6738+F6738+G6738</f>
        <v>2927.6101205056548</v>
      </c>
      <c r="I6738" s="5">
        <f>MIN(H6738,FARMER_HRS)</f>
        <v>720</v>
      </c>
      <c r="J6738" s="5">
        <f>MAX(0,H6738-FARMER_HRS)</f>
        <v>2207.6101205056548</v>
      </c>
      <c r="K6738" s="2">
        <f>I6738*FARMER_RATE+J6738*TEMP_WORKER_RATE</f>
        <v>63326.564592112059</v>
      </c>
      <c r="L6738" s="2">
        <f>A6738*PRICE_TOM+B6738*PRICE_CAR+C6738*PRICE_MES</f>
        <v>121558</v>
      </c>
      <c r="M6738" s="2">
        <f>A6738*FERT_BED_TOM+B6738*FERT_BED_CAR+C6738*FERT_BED_MES</f>
        <v>18040</v>
      </c>
      <c r="N6738" s="6">
        <f>IF(AND(D6738&lt;=TOTAL_BEDS,J6738&lt;=TEMP_WORKER_MAX*TEMP_WORKER_HRS),1,0)</f>
        <v>1</v>
      </c>
      <c r="O6738" s="2">
        <f>L6738-M6738-K6738-FIXED_COSTS</f>
        <v>20191.435407887941</v>
      </c>
      <c r="P6738" s="2">
        <f>IF(N6738=1,O6738,"")</f>
        <v>20191.435407887941</v>
      </c>
    </row>
    <row r="6739">
      <c r="A6739" s="6">
        <v>10</v>
      </c>
      <c r="B6739" s="6">
        <v>7</v>
      </c>
      <c r="C6739" s="6">
        <v>8</v>
      </c>
      <c r="D6739" s="6">
        <f>A6739+B6739+C6739</f>
        <v>25</v>
      </c>
      <c r="E6739" s="5">
        <f>IF(A6739=0,0,A6739*LABOR_HRS_WK_TOM*SEASON_WEEKS*(1+DIM_PCT_TOM)^A6739)</f>
        <v>2334.3682140900019</v>
      </c>
      <c r="F6739" s="5">
        <f>IF(B6739=0,0,B6739*LABOR_HRS_WK_CAR*SEASON_WEEKS*(1+DIM_PCT_CAR)^B6739)</f>
        <v>249.62400827032462</v>
      </c>
      <c r="G6739" s="5">
        <f>IF(C6739=0,0,C6739*LABOR_HRS_WK_MES*SEASON_WEEKS*(1+DIM_PCT_MES)^C6739)</f>
        <v>397.61499642530833</v>
      </c>
      <c r="H6739" s="5">
        <f>E6739+F6739+G6739</f>
        <v>2981.6072187856348</v>
      </c>
      <c r="I6739" s="5">
        <f>MIN(H6739,FARMER_HRS)</f>
        <v>720</v>
      </c>
      <c r="J6739" s="5">
        <f>MAX(0,H6739-FARMER_HRS)</f>
        <v>2261.6072187856348</v>
      </c>
      <c r="K6739" s="2">
        <f>I6739*FARMER_RATE+J6739*TEMP_WORKER_RATE</f>
        <v>64264.014215028379</v>
      </c>
      <c r="L6739" s="2">
        <f>A6739*PRICE_TOM+B6739*PRICE_CAR+C6739*PRICE_MES</f>
        <v>124258</v>
      </c>
      <c r="M6739" s="2">
        <f>A6739*FERT_BED_TOM+B6739*FERT_BED_CAR+C6739*FERT_BED_MES</f>
        <v>18920</v>
      </c>
      <c r="N6739" s="6">
        <f>IF(AND(D6739&lt;=TOTAL_BEDS,J6739&lt;=TEMP_WORKER_MAX*TEMP_WORKER_HRS),1,0)</f>
        <v>1</v>
      </c>
      <c r="O6739" s="2">
        <f>L6739-M6739-K6739-FIXED_COSTS</f>
        <v>21073.985784971621</v>
      </c>
      <c r="P6739" s="2">
        <f>IF(N6739=1,O6739,"")</f>
        <v>21073.985784971621</v>
      </c>
    </row>
    <row r="6740">
      <c r="A6740" s="6">
        <v>10</v>
      </c>
      <c r="B6740" s="6">
        <v>7</v>
      </c>
      <c r="C6740" s="6">
        <v>9</v>
      </c>
      <c r="D6740" s="6">
        <f>A6740+B6740+C6740</f>
        <v>26</v>
      </c>
      <c r="E6740" s="5">
        <f>IF(A6740=0,0,A6740*LABOR_HRS_WK_TOM*SEASON_WEEKS*(1+DIM_PCT_TOM)^A6740)</f>
        <v>2334.3682140900019</v>
      </c>
      <c r="F6740" s="5">
        <f>IF(B6740=0,0,B6740*LABOR_HRS_WK_CAR*SEASON_WEEKS*(1+DIM_PCT_CAR)^B6740)</f>
        <v>249.62400827032462</v>
      </c>
      <c r="G6740" s="5">
        <f>IF(C6740=0,0,C6740*LABOR_HRS_WK_MES*SEASON_WEEKS*(1+DIM_PCT_MES)^C6740)</f>
        <v>452.90833186570273</v>
      </c>
      <c r="H6740" s="5">
        <f>E6740+F6740+G6740</f>
        <v>3036.9005542260293</v>
      </c>
      <c r="I6740" s="5">
        <f>MIN(H6740,FARMER_HRS)</f>
        <v>720</v>
      </c>
      <c r="J6740" s="5">
        <f>MAX(0,H6740-FARMER_HRS)</f>
        <v>2316.9005542260293</v>
      </c>
      <c r="K6740" s="2">
        <f>I6740*FARMER_RATE+J6740*TEMP_WORKER_RATE</f>
        <v>65223.967955313004</v>
      </c>
      <c r="L6740" s="2">
        <f>A6740*PRICE_TOM+B6740*PRICE_CAR+C6740*PRICE_MES</f>
        <v>126958</v>
      </c>
      <c r="M6740" s="2">
        <f>A6740*FERT_BED_TOM+B6740*FERT_BED_CAR+C6740*FERT_BED_MES</f>
        <v>19800</v>
      </c>
      <c r="N6740" s="6">
        <f>IF(AND(D6740&lt;=TOTAL_BEDS,J6740&lt;=TEMP_WORKER_MAX*TEMP_WORKER_HRS),1,0)</f>
        <v>1</v>
      </c>
      <c r="O6740" s="2">
        <f>L6740-M6740-K6740-FIXED_COSTS</f>
        <v>21934.032044686996</v>
      </c>
      <c r="P6740" s="2">
        <f>IF(N6740=1,O6740,"")</f>
        <v>21934.032044686996</v>
      </c>
    </row>
    <row r="6741">
      <c r="A6741" s="6">
        <v>10</v>
      </c>
      <c r="B6741" s="6">
        <v>7</v>
      </c>
      <c r="C6741" s="6">
        <v>10</v>
      </c>
      <c r="D6741" s="6">
        <f>A6741+B6741+C6741</f>
        <v>27</v>
      </c>
      <c r="E6741" s="5">
        <f>IF(A6741=0,0,A6741*LABOR_HRS_WK_TOM*SEASON_WEEKS*(1+DIM_PCT_TOM)^A6741)</f>
        <v>2334.3682140900019</v>
      </c>
      <c r="F6741" s="5">
        <f>IF(B6741=0,0,B6741*LABOR_HRS_WK_CAR*SEASON_WEEKS*(1+DIM_PCT_CAR)^B6741)</f>
        <v>249.62400827032462</v>
      </c>
      <c r="G6741" s="5">
        <f>IF(C6741=0,0,C6741*LABOR_HRS_WK_MES*SEASON_WEEKS*(1+DIM_PCT_MES)^C6741)</f>
        <v>509.52187334891551</v>
      </c>
      <c r="H6741" s="5">
        <f>E6741+F6741+G6741</f>
        <v>3093.5140957092422</v>
      </c>
      <c r="I6741" s="5">
        <f>MIN(H6741,FARMER_HRS)</f>
        <v>720</v>
      </c>
      <c r="J6741" s="5">
        <f>MAX(0,H6741-FARMER_HRS)</f>
        <v>2373.5140957092422</v>
      </c>
      <c r="K6741" s="2">
        <f>I6741*FARMER_RATE+J6741*TEMP_WORKER_RATE</f>
        <v>66206.841939396574</v>
      </c>
      <c r="L6741" s="2">
        <f>A6741*PRICE_TOM+B6741*PRICE_CAR+C6741*PRICE_MES</f>
        <v>129658</v>
      </c>
      <c r="M6741" s="2">
        <f>A6741*FERT_BED_TOM+B6741*FERT_BED_CAR+C6741*FERT_BED_MES</f>
        <v>20680</v>
      </c>
      <c r="N6741" s="6">
        <f>IF(AND(D6741&lt;=TOTAL_BEDS,J6741&lt;=TEMP_WORKER_MAX*TEMP_WORKER_HRS),1,0)</f>
        <v>1</v>
      </c>
      <c r="O6741" s="2">
        <f>L6741-M6741-K6741-FIXED_COSTS</f>
        <v>22771.158060603426</v>
      </c>
      <c r="P6741" s="2">
        <f>IF(N6741=1,O6741,"")</f>
        <v>22771.158060603426</v>
      </c>
    </row>
    <row r="6742">
      <c r="A6742" s="6">
        <v>10</v>
      </c>
      <c r="B6742" s="6">
        <v>7</v>
      </c>
      <c r="C6742" s="6">
        <v>11</v>
      </c>
      <c r="D6742" s="6">
        <f>A6742+B6742+C6742</f>
        <v>28</v>
      </c>
      <c r="E6742" s="5">
        <f>IF(A6742=0,0,A6742*LABOR_HRS_WK_TOM*SEASON_WEEKS*(1+DIM_PCT_TOM)^A6742)</f>
        <v>2334.3682140900019</v>
      </c>
      <c r="F6742" s="5">
        <f>IF(B6742=0,0,B6742*LABOR_HRS_WK_CAR*SEASON_WEEKS*(1+DIM_PCT_CAR)^B6742)</f>
        <v>249.62400827032462</v>
      </c>
      <c r="G6742" s="5">
        <f>IF(C6742=0,0,C6742*LABOR_HRS_WK_MES*SEASON_WEEKS*(1+DIM_PCT_MES)^C6742)</f>
        <v>567.47998644235463</v>
      </c>
      <c r="H6742" s="5">
        <f>E6742+F6742+G6742</f>
        <v>3151.4722088026811</v>
      </c>
      <c r="I6742" s="5">
        <f>MIN(H6742,FARMER_HRS)</f>
        <v>720</v>
      </c>
      <c r="J6742" s="5">
        <f>MAX(0,H6742-FARMER_HRS)</f>
        <v>2431.4722088026811</v>
      </c>
      <c r="K6742" s="2">
        <f>I6742*FARMER_RATE+J6742*TEMP_WORKER_RATE</f>
        <v>67213.059180602111</v>
      </c>
      <c r="L6742" s="2">
        <f>A6742*PRICE_TOM+B6742*PRICE_CAR+C6742*PRICE_MES</f>
        <v>132358</v>
      </c>
      <c r="M6742" s="2">
        <f>A6742*FERT_BED_TOM+B6742*FERT_BED_CAR+C6742*FERT_BED_MES</f>
        <v>21560</v>
      </c>
      <c r="N6742" s="6">
        <f>IF(AND(D6742&lt;=TOTAL_BEDS,J6742&lt;=TEMP_WORKER_MAX*TEMP_WORKER_HRS),1,0)</f>
        <v>1</v>
      </c>
      <c r="O6742" s="2">
        <f>L6742-M6742-K6742-FIXED_COSTS</f>
        <v>23584.940819397889</v>
      </c>
      <c r="P6742" s="2">
        <f>IF(N6742=1,O6742,"")</f>
        <v>23584.940819397889</v>
      </c>
    </row>
    <row r="6743">
      <c r="A6743" s="6">
        <v>10</v>
      </c>
      <c r="B6743" s="6">
        <v>7</v>
      </c>
      <c r="C6743" s="6">
        <v>12</v>
      </c>
      <c r="D6743" s="6">
        <f>A6743+B6743+C6743</f>
        <v>29</v>
      </c>
      <c r="E6743" s="5">
        <f>IF(A6743=0,0,A6743*LABOR_HRS_WK_TOM*SEASON_WEEKS*(1+DIM_PCT_TOM)^A6743)</f>
        <v>2334.3682140900019</v>
      </c>
      <c r="F6743" s="5">
        <f>IF(B6743=0,0,B6743*LABOR_HRS_WK_CAR*SEASON_WEEKS*(1+DIM_PCT_CAR)^B6743)</f>
        <v>249.62400827032462</v>
      </c>
      <c r="G6743" s="5">
        <f>IF(C6743=0,0,C6743*LABOR_HRS_WK_MES*SEASON_WEEKS*(1+DIM_PCT_MES)^C6743)</f>
        <v>626.807439570419</v>
      </c>
      <c r="H6743" s="5">
        <f>E6743+F6743+G6743</f>
        <v>3210.7996619307455</v>
      </c>
      <c r="I6743" s="5">
        <f>MIN(H6743,FARMER_HRS)</f>
        <v>720</v>
      </c>
      <c r="J6743" s="5">
        <f>MAX(0,H6743-FARMER_HRS)</f>
        <v>2490.7996619307455</v>
      </c>
      <c r="K6743" s="2">
        <f>I6743*FARMER_RATE+J6743*TEMP_WORKER_RATE</f>
        <v>68243.049686297658</v>
      </c>
      <c r="L6743" s="2">
        <f>A6743*PRICE_TOM+B6743*PRICE_CAR+C6743*PRICE_MES</f>
        <v>135058</v>
      </c>
      <c r="M6743" s="2">
        <f>A6743*FERT_BED_TOM+B6743*FERT_BED_CAR+C6743*FERT_BED_MES</f>
        <v>22440</v>
      </c>
      <c r="N6743" s="6">
        <f>IF(AND(D6743&lt;=TOTAL_BEDS,J6743&lt;=TEMP_WORKER_MAX*TEMP_WORKER_HRS),1,0)</f>
        <v>1</v>
      </c>
      <c r="O6743" s="2">
        <f>L6743-M6743-K6743-FIXED_COSTS</f>
        <v>24374.950313702342</v>
      </c>
      <c r="P6743" s="2">
        <f>IF(N6743=1,O6743,"")</f>
        <v>24374.950313702342</v>
      </c>
    </row>
    <row r="6744">
      <c r="A6744" s="6">
        <v>10</v>
      </c>
      <c r="B6744" s="6">
        <v>7</v>
      </c>
      <c r="C6744" s="6">
        <v>13</v>
      </c>
      <c r="D6744" s="6">
        <f>A6744+B6744+C6744</f>
        <v>30</v>
      </c>
      <c r="E6744" s="5">
        <f>IF(A6744=0,0,A6744*LABOR_HRS_WK_TOM*SEASON_WEEKS*(1+DIM_PCT_TOM)^A6744)</f>
        <v>2334.3682140900019</v>
      </c>
      <c r="F6744" s="5">
        <f>IF(B6744=0,0,B6744*LABOR_HRS_WK_CAR*SEASON_WEEKS*(1+DIM_PCT_CAR)^B6744)</f>
        <v>249.62400827032462</v>
      </c>
      <c r="G6744" s="5">
        <f>IF(C6744=0,0,C6744*LABOR_HRS_WK_MES*SEASON_WEEKS*(1+DIM_PCT_MES)^C6744)</f>
        <v>687.52941027880331</v>
      </c>
      <c r="H6744" s="5">
        <f>E6744+F6744+G6744</f>
        <v>3271.52163263913</v>
      </c>
      <c r="I6744" s="5">
        <f>MIN(H6744,FARMER_HRS)</f>
        <v>720</v>
      </c>
      <c r="J6744" s="5">
        <f>MAX(0,H6744-FARMER_HRS)</f>
        <v>2551.52163263913</v>
      </c>
      <c r="K6744" s="2">
        <f>I6744*FARMER_RATE+J6744*TEMP_WORKER_RATE</f>
        <v>69297.250566651564</v>
      </c>
      <c r="L6744" s="2">
        <f>A6744*PRICE_TOM+B6744*PRICE_CAR+C6744*PRICE_MES</f>
        <v>137758</v>
      </c>
      <c r="M6744" s="2">
        <f>A6744*FERT_BED_TOM+B6744*FERT_BED_CAR+C6744*FERT_BED_MES</f>
        <v>23320</v>
      </c>
      <c r="N6744" s="6">
        <f>IF(AND(D6744&lt;=TOTAL_BEDS,J6744&lt;=TEMP_WORKER_MAX*TEMP_WORKER_HRS),1,0)</f>
        <v>1</v>
      </c>
      <c r="O6744" s="2">
        <f>L6744-M6744-K6744-FIXED_COSTS</f>
        <v>25140.749433348436</v>
      </c>
      <c r="P6744" s="2">
        <f>IF(N6744=1,O6744,"")</f>
        <v>25140.749433348436</v>
      </c>
    </row>
    <row r="6745">
      <c r="A6745" s="6">
        <v>10</v>
      </c>
      <c r="B6745" s="6">
        <v>7</v>
      </c>
      <c r="C6745" s="6">
        <v>14</v>
      </c>
      <c r="D6745" s="6">
        <f>A6745+B6745+C6745</f>
        <v>31</v>
      </c>
      <c r="E6745" s="5">
        <f>IF(A6745=0,0,A6745*LABOR_HRS_WK_TOM*SEASON_WEEKS*(1+DIM_PCT_TOM)^A6745)</f>
        <v>2334.3682140900019</v>
      </c>
      <c r="F6745" s="5">
        <f>IF(B6745=0,0,B6745*LABOR_HRS_WK_CAR*SEASON_WEEKS*(1+DIM_PCT_CAR)^B6745)</f>
        <v>249.62400827032462</v>
      </c>
      <c r="G6745" s="5">
        <f>IF(C6745=0,0,C6745*LABOR_HRS_WK_MES*SEASON_WEEKS*(1+DIM_PCT_MES)^C6745)</f>
        <v>749.67149159246435</v>
      </c>
      <c r="H6745" s="5">
        <f>E6745+F6745+G6745</f>
        <v>3333.6637139527911</v>
      </c>
      <c r="I6745" s="5">
        <f>MIN(H6745,FARMER_HRS)</f>
        <v>720</v>
      </c>
      <c r="J6745" s="5">
        <f>MAX(0,H6745-FARMER_HRS)</f>
        <v>2613.6637139527911</v>
      </c>
      <c r="K6745" s="2">
        <f>I6745*FARMER_RATE+J6745*TEMP_WORKER_RATE</f>
        <v>70376.106145013735</v>
      </c>
      <c r="L6745" s="2">
        <f>A6745*PRICE_TOM+B6745*PRICE_CAR+C6745*PRICE_MES</f>
        <v>140458</v>
      </c>
      <c r="M6745" s="2">
        <f>A6745*FERT_BED_TOM+B6745*FERT_BED_CAR+C6745*FERT_BED_MES</f>
        <v>24200</v>
      </c>
      <c r="N6745" s="6">
        <f>IF(AND(D6745&lt;=TOTAL_BEDS,J6745&lt;=TEMP_WORKER_MAX*TEMP_WORKER_HRS),1,0)</f>
        <v>1</v>
      </c>
      <c r="O6745" s="2">
        <f>L6745-M6745-K6745-FIXED_COSTS</f>
        <v>25881.893854986265</v>
      </c>
      <c r="P6745" s="2">
        <f>IF(N6745=1,O6745,"")</f>
        <v>25881.893854986265</v>
      </c>
    </row>
    <row r="6746">
      <c r="A6746" s="6">
        <v>10</v>
      </c>
      <c r="B6746" s="6">
        <v>7</v>
      </c>
      <c r="C6746" s="6">
        <v>15</v>
      </c>
      <c r="D6746" s="6">
        <f>A6746+B6746+C6746</f>
        <v>32</v>
      </c>
      <c r="E6746" s="5">
        <f>IF(A6746=0,0,A6746*LABOR_HRS_WK_TOM*SEASON_WEEKS*(1+DIM_PCT_TOM)^A6746)</f>
        <v>2334.3682140900019</v>
      </c>
      <c r="F6746" s="5">
        <f>IF(B6746=0,0,B6746*LABOR_HRS_WK_CAR*SEASON_WEEKS*(1+DIM_PCT_CAR)^B6746)</f>
        <v>249.62400827032462</v>
      </c>
      <c r="G6746" s="5">
        <f>IF(C6746=0,0,C6746*LABOR_HRS_WK_MES*SEASON_WEEKS*(1+DIM_PCT_MES)^C6746)</f>
        <v>813.25969846861074</v>
      </c>
      <c r="H6746" s="5">
        <f>E6746+F6746+G6746</f>
        <v>3397.2519208289373</v>
      </c>
      <c r="I6746" s="5">
        <f>MIN(H6746,FARMER_HRS)</f>
        <v>720</v>
      </c>
      <c r="J6746" s="5">
        <f>MAX(0,H6746-FARMER_HRS)</f>
        <v>2677.2519208289373</v>
      </c>
      <c r="K6746" s="2">
        <f>I6746*FARMER_RATE+J6746*TEMP_WORKER_RATE</f>
        <v>71480.068069946836</v>
      </c>
      <c r="L6746" s="2">
        <f>A6746*PRICE_TOM+B6746*PRICE_CAR+C6746*PRICE_MES</f>
        <v>143158</v>
      </c>
      <c r="M6746" s="2">
        <f>A6746*FERT_BED_TOM+B6746*FERT_BED_CAR+C6746*FERT_BED_MES</f>
        <v>25080</v>
      </c>
      <c r="N6746" s="6">
        <f>IF(AND(D6746&lt;=TOTAL_BEDS,J6746&lt;=TEMP_WORKER_MAX*TEMP_WORKER_HRS),1,0)</f>
        <v>1</v>
      </c>
      <c r="O6746" s="2">
        <f>L6746-M6746-K6746-FIXED_COSTS</f>
        <v>26597.931930053164</v>
      </c>
      <c r="P6746" s="2">
        <f>IF(N6746=1,O6746,"")</f>
        <v>26597.931930053164</v>
      </c>
    </row>
    <row r="6747">
      <c r="A6747" s="6">
        <v>10</v>
      </c>
      <c r="B6747" s="6">
        <v>7</v>
      </c>
      <c r="C6747" s="6">
        <v>16</v>
      </c>
      <c r="D6747" s="6">
        <f>A6747+B6747+C6747</f>
        <v>33</v>
      </c>
      <c r="E6747" s="5">
        <f>IF(A6747=0,0,A6747*LABOR_HRS_WK_TOM*SEASON_WEEKS*(1+DIM_PCT_TOM)^A6747)</f>
        <v>2334.3682140900019</v>
      </c>
      <c r="F6747" s="5">
        <f>IF(B6747=0,0,B6747*LABOR_HRS_WK_CAR*SEASON_WEEKS*(1+DIM_PCT_CAR)^B6747)</f>
        <v>249.62400827032462</v>
      </c>
      <c r="G6747" s="5">
        <f>IF(C6747=0,0,C6747*LABOR_HRS_WK_MES*SEASON_WEEKS*(1+DIM_PCT_MES)^C6747)</f>
        <v>878.32047434609967</v>
      </c>
      <c r="H6747" s="5">
        <f>E6747+F6747+G6747</f>
        <v>3462.3126967064263</v>
      </c>
      <c r="I6747" s="5">
        <f>MIN(H6747,FARMER_HRS)</f>
        <v>720</v>
      </c>
      <c r="J6747" s="5">
        <f>MAX(0,H6747-FARMER_HRS)</f>
        <v>2742.3126967064263</v>
      </c>
      <c r="K6747" s="2">
        <f>I6747*FARMER_RATE+J6747*TEMP_WORKER_RATE</f>
        <v>72609.595428931</v>
      </c>
      <c r="L6747" s="2">
        <f>A6747*PRICE_TOM+B6747*PRICE_CAR+C6747*PRICE_MES</f>
        <v>145858</v>
      </c>
      <c r="M6747" s="2">
        <f>A6747*FERT_BED_TOM+B6747*FERT_BED_CAR+C6747*FERT_BED_MES</f>
        <v>25960</v>
      </c>
      <c r="N6747" s="6">
        <f>IF(AND(D6747&lt;=TOTAL_BEDS,J6747&lt;=TEMP_WORKER_MAX*TEMP_WORKER_HRS),1,0)</f>
        <v>1</v>
      </c>
      <c r="O6747" s="2">
        <f>L6747-M6747-K6747-FIXED_COSTS</f>
        <v>27288.404571068997</v>
      </c>
      <c r="P6747" s="2">
        <f>IF(N6747=1,O6747,"")</f>
        <v>27288.404571068997</v>
      </c>
    </row>
    <row r="6748">
      <c r="A6748" s="6">
        <v>10</v>
      </c>
      <c r="B6748" s="6">
        <v>7</v>
      </c>
      <c r="C6748" s="6">
        <v>17</v>
      </c>
      <c r="D6748" s="6">
        <f>A6748+B6748+C6748</f>
        <v>34</v>
      </c>
      <c r="E6748" s="5">
        <f>IF(A6748=0,0,A6748*LABOR_HRS_WK_TOM*SEASON_WEEKS*(1+DIM_PCT_TOM)^A6748)</f>
        <v>2334.3682140900019</v>
      </c>
      <c r="F6748" s="5">
        <f>IF(B6748=0,0,B6748*LABOR_HRS_WK_CAR*SEASON_WEEKS*(1+DIM_PCT_CAR)^B6748)</f>
        <v>249.62400827032462</v>
      </c>
      <c r="G6748" s="5">
        <f>IF(C6748=0,0,C6748*LABOR_HRS_WK_MES*SEASON_WEEKS*(1+DIM_PCT_MES)^C6748)</f>
        <v>944.88069779263992</v>
      </c>
      <c r="H6748" s="5">
        <f>E6748+F6748+G6748</f>
        <v>3528.8729201529668</v>
      </c>
      <c r="I6748" s="5">
        <f>MIN(H6748,FARMER_HRS)</f>
        <v>720</v>
      </c>
      <c r="J6748" s="5">
        <f>MAX(0,H6748-FARMER_HRS)</f>
        <v>2808.8729201529668</v>
      </c>
      <c r="K6748" s="2">
        <f>I6748*FARMER_RATE+J6748*TEMP_WORKER_RATE</f>
        <v>73765.154863766773</v>
      </c>
      <c r="L6748" s="2">
        <f>A6748*PRICE_TOM+B6748*PRICE_CAR+C6748*PRICE_MES</f>
        <v>148558</v>
      </c>
      <c r="M6748" s="2">
        <f>A6748*FERT_BED_TOM+B6748*FERT_BED_CAR+C6748*FERT_BED_MES</f>
        <v>26840</v>
      </c>
      <c r="N6748" s="6">
        <f>IF(AND(D6748&lt;=TOTAL_BEDS,J6748&lt;=TEMP_WORKER_MAX*TEMP_WORKER_HRS),1,0)</f>
        <v>1</v>
      </c>
      <c r="O6748" s="2">
        <f>L6748-M6748-K6748-FIXED_COSTS</f>
        <v>27952.845136233227</v>
      </c>
      <c r="P6748" s="2">
        <f>IF(N6748=1,O6748,"")</f>
        <v>27952.845136233227</v>
      </c>
    </row>
    <row r="6749">
      <c r="A6749" s="6">
        <v>10</v>
      </c>
      <c r="B6749" s="6">
        <v>7</v>
      </c>
      <c r="C6749" s="6">
        <v>18</v>
      </c>
      <c r="D6749" s="6">
        <f>A6749+B6749+C6749</f>
        <v>35</v>
      </c>
      <c r="E6749" s="5">
        <f>IF(A6749=0,0,A6749*LABOR_HRS_WK_TOM*SEASON_WEEKS*(1+DIM_PCT_TOM)^A6749)</f>
        <v>2334.3682140900019</v>
      </c>
      <c r="F6749" s="5">
        <f>IF(B6749=0,0,B6749*LABOR_HRS_WK_CAR*SEASON_WEEKS*(1+DIM_PCT_CAR)^B6749)</f>
        <v>249.62400827032462</v>
      </c>
      <c r="G6749" s="5">
        <f>IF(C6749=0,0,C6749*LABOR_HRS_WK_MES*SEASON_WEEKS*(1+DIM_PCT_MES)^C6749)</f>
        <v>1012.9676892512272</v>
      </c>
      <c r="H6749" s="5">
        <f>E6749+F6749+G6749</f>
        <v>3596.9599116115537</v>
      </c>
      <c r="I6749" s="5">
        <f>MIN(H6749,FARMER_HRS)</f>
        <v>720</v>
      </c>
      <c r="J6749" s="5">
        <f>MAX(0,H6749-FARMER_HRS)</f>
        <v>2876.9599116115537</v>
      </c>
      <c r="K6749" s="2">
        <f>I6749*FARMER_RATE+J6749*TEMP_WORKER_RATE</f>
        <v>74947.220687700581</v>
      </c>
      <c r="L6749" s="2">
        <f>A6749*PRICE_TOM+B6749*PRICE_CAR+C6749*PRICE_MES</f>
        <v>151258</v>
      </c>
      <c r="M6749" s="2">
        <f>A6749*FERT_BED_TOM+B6749*FERT_BED_CAR+C6749*FERT_BED_MES</f>
        <v>27720</v>
      </c>
      <c r="N6749" s="6">
        <f>IF(AND(D6749&lt;=TOTAL_BEDS,J6749&lt;=TEMP_WORKER_MAX*TEMP_WORKER_HRS),1,0)</f>
        <v>1</v>
      </c>
      <c r="O6749" s="2">
        <f>L6749-M6749-K6749-FIXED_COSTS</f>
        <v>28590.779312299419</v>
      </c>
      <c r="P6749" s="2">
        <f>IF(N6749=1,O6749,"")</f>
        <v>28590.779312299419</v>
      </c>
    </row>
    <row r="6750">
      <c r="A6750" s="6">
        <v>10</v>
      </c>
      <c r="B6750" s="6">
        <v>7</v>
      </c>
      <c r="C6750" s="6">
        <v>19</v>
      </c>
      <c r="D6750" s="6">
        <f>A6750+B6750+C6750</f>
        <v>36</v>
      </c>
      <c r="E6750" s="5">
        <f>IF(A6750=0,0,A6750*LABOR_HRS_WK_TOM*SEASON_WEEKS*(1+DIM_PCT_TOM)^A6750)</f>
        <v>2334.3682140900019</v>
      </c>
      <c r="F6750" s="5">
        <f>IF(B6750=0,0,B6750*LABOR_HRS_WK_CAR*SEASON_WEEKS*(1+DIM_PCT_CAR)^B6750)</f>
        <v>249.62400827032462</v>
      </c>
      <c r="G6750" s="5">
        <f>IF(C6750=0,0,C6750*LABOR_HRS_WK_MES*SEASON_WEEKS*(1+DIM_PCT_MES)^C6750)</f>
        <v>1082.6092178872491</v>
      </c>
      <c r="H6750" s="5">
        <f>E6750+F6750+G6750</f>
        <v>3666.6014402475757</v>
      </c>
      <c r="I6750" s="5">
        <f>MIN(H6750,FARMER_HRS)</f>
        <v>720</v>
      </c>
      <c r="J6750" s="5">
        <f>MAX(0,H6750-FARMER_HRS)</f>
        <v>2946.6014402475757</v>
      </c>
      <c r="K6750" s="2">
        <f>I6750*FARMER_RATE+J6750*TEMP_WORKER_RATE</f>
        <v>76156.2750042982</v>
      </c>
      <c r="L6750" s="2">
        <f>A6750*PRICE_TOM+B6750*PRICE_CAR+C6750*PRICE_MES</f>
        <v>153958</v>
      </c>
      <c r="M6750" s="2">
        <f>A6750*FERT_BED_TOM+B6750*FERT_BED_CAR+C6750*FERT_BED_MES</f>
        <v>28600</v>
      </c>
      <c r="N6750" s="6">
        <f>IF(AND(D6750&lt;=TOTAL_BEDS,J6750&lt;=TEMP_WORKER_MAX*TEMP_WORKER_HRS),1,0)</f>
        <v>1</v>
      </c>
      <c r="O6750" s="2">
        <f>L6750-M6750-K6750-FIXED_COSTS</f>
        <v>29201.724995701807</v>
      </c>
      <c r="P6750" s="2">
        <f>IF(N6750=1,O6750,"")</f>
        <v>29201.724995701807</v>
      </c>
    </row>
    <row r="6751">
      <c r="A6751" s="6">
        <v>10</v>
      </c>
      <c r="B6751" s="6">
        <v>7</v>
      </c>
      <c r="C6751" s="6">
        <v>20</v>
      </c>
      <c r="D6751" s="6">
        <f>A6751+B6751+C6751</f>
        <v>37</v>
      </c>
      <c r="E6751" s="5">
        <f>IF(A6751=0,0,A6751*LABOR_HRS_WK_TOM*SEASON_WEEKS*(1+DIM_PCT_TOM)^A6751)</f>
        <v>2334.3682140900019</v>
      </c>
      <c r="F6751" s="5">
        <f>IF(B6751=0,0,B6751*LABOR_HRS_WK_CAR*SEASON_WEEKS*(1+DIM_PCT_CAR)^B6751)</f>
        <v>249.62400827032462</v>
      </c>
      <c r="G6751" s="5">
        <f>IF(C6751=0,0,C6751*LABOR_HRS_WK_MES*SEASON_WEEKS*(1+DIM_PCT_MES)^C6751)</f>
        <v>1153.8335085377259</v>
      </c>
      <c r="H6751" s="5">
        <f>E6751+F6751+G6751</f>
        <v>3737.8257308980528</v>
      </c>
      <c r="I6751" s="5">
        <f>MIN(H6751,FARMER_HRS)</f>
        <v>720</v>
      </c>
      <c r="J6751" s="5">
        <f>MAX(0,H6751-FARMER_HRS)</f>
        <v>3017.8257308980528</v>
      </c>
      <c r="K6751" s="2">
        <f>I6751*FARMER_RATE+J6751*TEMP_WORKER_RATE</f>
        <v>77392.8078280912</v>
      </c>
      <c r="L6751" s="2">
        <f>A6751*PRICE_TOM+B6751*PRICE_CAR+C6751*PRICE_MES</f>
        <v>156658</v>
      </c>
      <c r="M6751" s="2">
        <f>A6751*FERT_BED_TOM+B6751*FERT_BED_CAR+C6751*FERT_BED_MES</f>
        <v>29480</v>
      </c>
      <c r="N6751" s="6">
        <f>IF(AND(D6751&lt;=TOTAL_BEDS,J6751&lt;=TEMP_WORKER_MAX*TEMP_WORKER_HRS),1,0)</f>
        <v>1</v>
      </c>
      <c r="O6751" s="2">
        <f>L6751-M6751-K6751-FIXED_COSTS</f>
        <v>29785.1921719088</v>
      </c>
      <c r="P6751" s="2">
        <f>IF(N6751=1,O6751,"")</f>
        <v>29785.1921719088</v>
      </c>
    </row>
    <row r="6752">
      <c r="A6752" s="6">
        <v>10</v>
      </c>
      <c r="B6752" s="6">
        <v>7</v>
      </c>
      <c r="C6752" s="6">
        <v>21</v>
      </c>
      <c r="D6752" s="6">
        <f>A6752+B6752+C6752</f>
        <v>38</v>
      </c>
      <c r="E6752" s="5">
        <f>IF(A6752=0,0,A6752*LABOR_HRS_WK_TOM*SEASON_WEEKS*(1+DIM_PCT_TOM)^A6752)</f>
        <v>2334.3682140900019</v>
      </c>
      <c r="F6752" s="5">
        <f>IF(B6752=0,0,B6752*LABOR_HRS_WK_CAR*SEASON_WEEKS*(1+DIM_PCT_CAR)^B6752)</f>
        <v>249.62400827032462</v>
      </c>
      <c r="G6752" s="5">
        <f>IF(C6752=0,0,C6752*LABOR_HRS_WK_MES*SEASON_WEEKS*(1+DIM_PCT_MES)^C6752)</f>
        <v>1226.6692487641699</v>
      </c>
      <c r="H6752" s="5">
        <f>E6752+F6752+G6752</f>
        <v>3810.6614711244965</v>
      </c>
      <c r="I6752" s="5">
        <f>MIN(H6752,FARMER_HRS)</f>
        <v>720</v>
      </c>
      <c r="J6752" s="5">
        <f>MAX(0,H6752-FARMER_HRS)</f>
        <v>3090.6614711244965</v>
      </c>
      <c r="K6752" s="2">
        <f>I6752*FARMER_RATE+J6752*TEMP_WORKER_RATE</f>
        <v>78657.317207022512</v>
      </c>
      <c r="L6752" s="2">
        <f>A6752*PRICE_TOM+B6752*PRICE_CAR+C6752*PRICE_MES</f>
        <v>159358</v>
      </c>
      <c r="M6752" s="2">
        <f>A6752*FERT_BED_TOM+B6752*FERT_BED_CAR+C6752*FERT_BED_MES</f>
        <v>30360</v>
      </c>
      <c r="N6752" s="6">
        <f>IF(AND(D6752&lt;=TOTAL_BEDS,J6752&lt;=TEMP_WORKER_MAX*TEMP_WORKER_HRS),1,0)</f>
        <v>1</v>
      </c>
      <c r="O6752" s="2">
        <f>L6752-M6752-K6752-FIXED_COSTS</f>
        <v>30340.682792977488</v>
      </c>
      <c r="P6752" s="2">
        <f>IF(N6752=1,O6752,"")</f>
        <v>30340.682792977488</v>
      </c>
    </row>
    <row r="6753">
      <c r="A6753" s="6">
        <v>10</v>
      </c>
      <c r="B6753" s="6">
        <v>7</v>
      </c>
      <c r="C6753" s="6">
        <v>22</v>
      </c>
      <c r="D6753" s="6">
        <f>A6753+B6753+C6753</f>
        <v>39</v>
      </c>
      <c r="E6753" s="5">
        <f>IF(A6753=0,0,A6753*LABOR_HRS_WK_TOM*SEASON_WEEKS*(1+DIM_PCT_TOM)^A6753)</f>
        <v>2334.3682140900019</v>
      </c>
      <c r="F6753" s="5">
        <f>IF(B6753=0,0,B6753*LABOR_HRS_WK_CAR*SEASON_WEEKS*(1+DIM_PCT_CAR)^B6753)</f>
        <v>249.62400827032462</v>
      </c>
      <c r="G6753" s="5">
        <f>IF(C6753=0,0,C6753*LABOR_HRS_WK_MES*SEASON_WEEKS*(1+DIM_PCT_MES)^C6753)</f>
        <v>1301.1455960105659</v>
      </c>
      <c r="H6753" s="5">
        <f>E6753+F6753+G6753</f>
        <v>3885.1378183708925</v>
      </c>
      <c r="I6753" s="5">
        <f>MIN(H6753,FARMER_HRS)</f>
        <v>720</v>
      </c>
      <c r="J6753" s="5">
        <f>MAX(0,H6753-FARMER_HRS)</f>
        <v>3165.1378183708925</v>
      </c>
      <c r="K6753" s="2">
        <f>I6753*FARMER_RATE+J6753*TEMP_WORKER_RATE</f>
        <v>79950.30934671688</v>
      </c>
      <c r="L6753" s="2">
        <f>A6753*PRICE_TOM+B6753*PRICE_CAR+C6753*PRICE_MES</f>
        <v>162058</v>
      </c>
      <c r="M6753" s="2">
        <f>A6753*FERT_BED_TOM+B6753*FERT_BED_CAR+C6753*FERT_BED_MES</f>
        <v>31240</v>
      </c>
      <c r="N6753" s="6">
        <f>IF(AND(D6753&lt;=TOTAL_BEDS,J6753&lt;=TEMP_WORKER_MAX*TEMP_WORKER_HRS),1,0)</f>
        <v>1</v>
      </c>
      <c r="O6753" s="2">
        <f>L6753-M6753-K6753-FIXED_COSTS</f>
        <v>30867.69065328312</v>
      </c>
      <c r="P6753" s="2">
        <f>IF(N6753=1,O6753,"")</f>
        <v>30867.69065328312</v>
      </c>
    </row>
    <row r="6754">
      <c r="A6754" s="6">
        <v>10</v>
      </c>
      <c r="B6754" s="6">
        <v>7</v>
      </c>
      <c r="C6754" s="6">
        <v>23</v>
      </c>
      <c r="D6754" s="6">
        <f>A6754+B6754+C6754</f>
        <v>40</v>
      </c>
      <c r="E6754" s="5">
        <f>IF(A6754=0,0,A6754*LABOR_HRS_WK_TOM*SEASON_WEEKS*(1+DIM_PCT_TOM)^A6754)</f>
        <v>2334.3682140900019</v>
      </c>
      <c r="F6754" s="5">
        <f>IF(B6754=0,0,B6754*LABOR_HRS_WK_CAR*SEASON_WEEKS*(1+DIM_PCT_CAR)^B6754)</f>
        <v>249.62400827032462</v>
      </c>
      <c r="G6754" s="5">
        <f>IF(C6754=0,0,C6754*LABOR_HRS_WK_MES*SEASON_WEEKS*(1+DIM_PCT_MES)^C6754)</f>
        <v>1377.2921848680023</v>
      </c>
      <c r="H6754" s="5">
        <f>E6754+F6754+G6754</f>
        <v>3961.2844072283287</v>
      </c>
      <c r="I6754" s="5">
        <f>MIN(H6754,FARMER_HRS)</f>
        <v>720</v>
      </c>
      <c r="J6754" s="5">
        <f>MAX(0,H6754-FARMER_HRS)</f>
        <v>3241.2844072283287</v>
      </c>
      <c r="K6754" s="2">
        <f>I6754*FARMER_RATE+J6754*TEMP_WORKER_RATE</f>
        <v>81272.298736602927</v>
      </c>
      <c r="L6754" s="2">
        <f>A6754*PRICE_TOM+B6754*PRICE_CAR+C6754*PRICE_MES</f>
        <v>164758</v>
      </c>
      <c r="M6754" s="2">
        <f>A6754*FERT_BED_TOM+B6754*FERT_BED_CAR+C6754*FERT_BED_MES</f>
        <v>32120</v>
      </c>
      <c r="N6754" s="6">
        <f>IF(AND(D6754&lt;=TOTAL_BEDS,J6754&lt;=TEMP_WORKER_MAX*TEMP_WORKER_HRS),1,0)</f>
        <v>1</v>
      </c>
      <c r="O6754" s="2">
        <f>L6754-M6754-K6754-FIXED_COSTS</f>
        <v>31365.701263397073</v>
      </c>
      <c r="P6754" s="2">
        <f>IF(N6754=1,O6754,"")</f>
        <v>31365.701263397073</v>
      </c>
    </row>
    <row r="6755">
      <c r="A6755" s="6">
        <v>10</v>
      </c>
      <c r="B6755" s="6">
        <v>7</v>
      </c>
      <c r="C6755" s="6">
        <v>24</v>
      </c>
      <c r="D6755" s="6">
        <f>A6755+B6755+C6755</f>
        <v>41</v>
      </c>
      <c r="E6755" s="5">
        <f>IF(A6755=0,0,A6755*LABOR_HRS_WK_TOM*SEASON_WEEKS*(1+DIM_PCT_TOM)^A6755)</f>
        <v>2334.3682140900019</v>
      </c>
      <c r="F6755" s="5">
        <f>IF(B6755=0,0,B6755*LABOR_HRS_WK_CAR*SEASON_WEEKS*(1+DIM_PCT_CAR)^B6755)</f>
        <v>249.62400827032462</v>
      </c>
      <c r="G6755" s="5">
        <f>IF(C6755=0,0,C6755*LABOR_HRS_WK_MES*SEASON_WEEKS*(1+DIM_PCT_MES)^C6755)</f>
        <v>1455.139134447498</v>
      </c>
      <c r="H6755" s="5">
        <f>E6755+F6755+G6755</f>
        <v>4039.1313568078249</v>
      </c>
      <c r="I6755" s="5">
        <f>MIN(H6755,FARMER_HRS)</f>
        <v>720</v>
      </c>
      <c r="J6755" s="5">
        <f>MAX(0,H6755-FARMER_HRS)</f>
        <v>3319.1313568078249</v>
      </c>
      <c r="K6755" s="2">
        <f>I6755*FARMER_RATE+J6755*TEMP_WORKER_RATE</f>
        <v>82623.808277913631</v>
      </c>
      <c r="L6755" s="2">
        <f>A6755*PRICE_TOM+B6755*PRICE_CAR+C6755*PRICE_MES</f>
        <v>167458</v>
      </c>
      <c r="M6755" s="2">
        <f>A6755*FERT_BED_TOM+B6755*FERT_BED_CAR+C6755*FERT_BED_MES</f>
        <v>33000</v>
      </c>
      <c r="N6755" s="6">
        <f>IF(AND(D6755&lt;=TOTAL_BEDS,J6755&lt;=TEMP_WORKER_MAX*TEMP_WORKER_HRS),1,0)</f>
        <v>1</v>
      </c>
      <c r="O6755" s="2">
        <f>L6755-M6755-K6755-FIXED_COSTS</f>
        <v>31834.191722086369</v>
      </c>
      <c r="P6755" s="2">
        <f>IF(N6755=1,O6755,"")</f>
        <v>31834.191722086369</v>
      </c>
    </row>
    <row r="6756">
      <c r="A6756" s="6">
        <v>10</v>
      </c>
      <c r="B6756" s="6">
        <v>7</v>
      </c>
      <c r="C6756" s="6">
        <v>25</v>
      </c>
      <c r="D6756" s="6">
        <f>A6756+B6756+C6756</f>
        <v>42</v>
      </c>
      <c r="E6756" s="5">
        <f>IF(A6756=0,0,A6756*LABOR_HRS_WK_TOM*SEASON_WEEKS*(1+DIM_PCT_TOM)^A6756)</f>
        <v>2334.3682140900019</v>
      </c>
      <c r="F6756" s="5">
        <f>IF(B6756=0,0,B6756*LABOR_HRS_WK_CAR*SEASON_WEEKS*(1+DIM_PCT_CAR)^B6756)</f>
        <v>249.62400827032462</v>
      </c>
      <c r="G6756" s="5">
        <f>IF(C6756=0,0,C6756*LABOR_HRS_WK_MES*SEASON_WEEKS*(1+DIM_PCT_MES)^C6756)</f>
        <v>1534.7170558625955</v>
      </c>
      <c r="H6756" s="5">
        <f>E6756+F6756+G6756</f>
        <v>4118.709278222922</v>
      </c>
      <c r="I6756" s="5">
        <f>MIN(H6756,FARMER_HRS)</f>
        <v>720</v>
      </c>
      <c r="J6756" s="5">
        <f>MAX(0,H6756-FARMER_HRS)</f>
        <v>3398.709278222922</v>
      </c>
      <c r="K6756" s="2">
        <f>I6756*FARMER_RATE+J6756*TEMP_WORKER_RATE</f>
        <v>84005.369413592387</v>
      </c>
      <c r="L6756" s="2">
        <f>A6756*PRICE_TOM+B6756*PRICE_CAR+C6756*PRICE_MES</f>
        <v>170158</v>
      </c>
      <c r="M6756" s="2">
        <f>A6756*FERT_BED_TOM+B6756*FERT_BED_CAR+C6756*FERT_BED_MES</f>
        <v>33880</v>
      </c>
      <c r="N6756" s="6">
        <f>IF(AND(D6756&lt;=TOTAL_BEDS,J6756&lt;=TEMP_WORKER_MAX*TEMP_WORKER_HRS),1,0)</f>
        <v>1</v>
      </c>
      <c r="O6756" s="2">
        <f>L6756-M6756-K6756-FIXED_COSTS</f>
        <v>32272.630586407613</v>
      </c>
      <c r="P6756" s="2">
        <f>IF(N6756=1,O6756,"")</f>
        <v>32272.630586407613</v>
      </c>
    </row>
    <row r="6757">
      <c r="A6757" s="6">
        <v>10</v>
      </c>
      <c r="B6757" s="6">
        <v>7</v>
      </c>
      <c r="C6757" s="6">
        <v>26</v>
      </c>
      <c r="D6757" s="6">
        <f>A6757+B6757+C6757</f>
        <v>43</v>
      </c>
      <c r="E6757" s="5">
        <f>IF(A6757=0,0,A6757*LABOR_HRS_WK_TOM*SEASON_WEEKS*(1+DIM_PCT_TOM)^A6757)</f>
        <v>2334.3682140900019</v>
      </c>
      <c r="F6757" s="5">
        <f>IF(B6757=0,0,B6757*LABOR_HRS_WK_CAR*SEASON_WEEKS*(1+DIM_PCT_CAR)^B6757)</f>
        <v>249.62400827032462</v>
      </c>
      <c r="G6757" s="5">
        <f>IF(C6757=0,0,C6757*LABOR_HRS_WK_MES*SEASON_WEEKS*(1+DIM_PCT_MES)^C6757)</f>
        <v>1616.0570598233128</v>
      </c>
      <c r="H6757" s="5">
        <f>E6757+F6757+G6757</f>
        <v>4200.04928218364</v>
      </c>
      <c r="I6757" s="5">
        <f>MIN(H6757,FARMER_HRS)</f>
        <v>720</v>
      </c>
      <c r="J6757" s="5">
        <f>MAX(0,H6757-FARMER_HRS)</f>
        <v>3480.0492821836397</v>
      </c>
      <c r="K6757" s="2">
        <f>I6757*FARMER_RATE+J6757*TEMP_WORKER_RATE</f>
        <v>85417.522260132624</v>
      </c>
      <c r="L6757" s="2">
        <f>A6757*PRICE_TOM+B6757*PRICE_CAR+C6757*PRICE_MES</f>
        <v>172858</v>
      </c>
      <c r="M6757" s="2">
        <f>A6757*FERT_BED_TOM+B6757*FERT_BED_CAR+C6757*FERT_BED_MES</f>
        <v>34760</v>
      </c>
      <c r="N6757" s="6">
        <f>IF(AND(D6757&lt;=TOTAL_BEDS,J6757&lt;=TEMP_WORKER_MAX*TEMP_WORKER_HRS),1,0)</f>
        <v>1</v>
      </c>
      <c r="O6757" s="2">
        <f>L6757-M6757-K6757-FIXED_COSTS</f>
        <v>32680.477739867376</v>
      </c>
      <c r="P6757" s="2">
        <f>IF(N6757=1,O6757,"")</f>
        <v>32680.477739867376</v>
      </c>
    </row>
    <row r="6758">
      <c r="A6758" s="6">
        <v>10</v>
      </c>
      <c r="B6758" s="6">
        <v>7</v>
      </c>
      <c r="C6758" s="6">
        <v>27</v>
      </c>
      <c r="D6758" s="6">
        <f>A6758+B6758+C6758</f>
        <v>44</v>
      </c>
      <c r="E6758" s="5">
        <f>IF(A6758=0,0,A6758*LABOR_HRS_WK_TOM*SEASON_WEEKS*(1+DIM_PCT_TOM)^A6758)</f>
        <v>2334.3682140900019</v>
      </c>
      <c r="F6758" s="5">
        <f>IF(B6758=0,0,B6758*LABOR_HRS_WK_CAR*SEASON_WEEKS*(1+DIM_PCT_CAR)^B6758)</f>
        <v>249.62400827032462</v>
      </c>
      <c r="G6758" s="5">
        <f>IF(C6758=0,0,C6758*LABOR_HRS_WK_MES*SEASON_WEEKS*(1+DIM_PCT_MES)^C6758)</f>
        <v>1699.19076434307</v>
      </c>
      <c r="H6758" s="5">
        <f>E6758+F6758+G6758</f>
        <v>4283.1829867033966</v>
      </c>
      <c r="I6758" s="5">
        <f>MIN(H6758,FARMER_HRS)</f>
        <v>720</v>
      </c>
      <c r="J6758" s="5">
        <f>MAX(0,H6758-FARMER_HRS)</f>
        <v>3563.1829867033966</v>
      </c>
      <c r="K6758" s="2">
        <f>I6758*FARMER_RATE+J6758*TEMP_WORKER_RATE</f>
        <v>86860.8157413784</v>
      </c>
      <c r="L6758" s="2">
        <f>A6758*PRICE_TOM+B6758*PRICE_CAR+C6758*PRICE_MES</f>
        <v>175558</v>
      </c>
      <c r="M6758" s="2">
        <f>A6758*FERT_BED_TOM+B6758*FERT_BED_CAR+C6758*FERT_BED_MES</f>
        <v>35640</v>
      </c>
      <c r="N6758" s="6">
        <f>IF(AND(D6758&lt;=TOTAL_BEDS,J6758&lt;=TEMP_WORKER_MAX*TEMP_WORKER_HRS),1,0)</f>
        <v>1</v>
      </c>
      <c r="O6758" s="2">
        <f>L6758-M6758-K6758-FIXED_COSTS</f>
        <v>33057.184258621593</v>
      </c>
      <c r="P6758" s="2">
        <f>IF(N6758=1,O6758,"")</f>
        <v>33057.184258621593</v>
      </c>
    </row>
    <row r="6759">
      <c r="A6759" s="6">
        <v>10</v>
      </c>
      <c r="B6759" s="6">
        <v>7</v>
      </c>
      <c r="C6759" s="6">
        <v>28</v>
      </c>
      <c r="D6759" s="6">
        <f>A6759+B6759+C6759</f>
        <v>45</v>
      </c>
      <c r="E6759" s="5">
        <f>IF(A6759=0,0,A6759*LABOR_HRS_WK_TOM*SEASON_WEEKS*(1+DIM_PCT_TOM)^A6759)</f>
        <v>2334.3682140900019</v>
      </c>
      <c r="F6759" s="5">
        <f>IF(B6759=0,0,B6759*LABOR_HRS_WK_CAR*SEASON_WEEKS*(1+DIM_PCT_CAR)^B6759)</f>
        <v>249.62400827032462</v>
      </c>
      <c r="G6759" s="5">
        <f>IF(C6759=0,0,C6759*LABOR_HRS_WK_MES*SEASON_WEEKS*(1+DIM_PCT_MES)^C6759)</f>
        <v>1784.1503025602233</v>
      </c>
      <c r="H6759" s="5">
        <f>E6759+F6759+G6759</f>
        <v>4368.1425249205495</v>
      </c>
      <c r="I6759" s="5">
        <f>MIN(H6759,FARMER_HRS)</f>
        <v>720</v>
      </c>
      <c r="J6759" s="5">
        <f>MAX(0,H6759-FARMER_HRS)</f>
        <v>3648.1425249205495</v>
      </c>
      <c r="K6759" s="2">
        <f>I6759*FARMER_RATE+J6759*TEMP_WORKER_RATE</f>
        <v>88335.807724315091</v>
      </c>
      <c r="L6759" s="2">
        <f>A6759*PRICE_TOM+B6759*PRICE_CAR+C6759*PRICE_MES</f>
        <v>178258</v>
      </c>
      <c r="M6759" s="2">
        <f>A6759*FERT_BED_TOM+B6759*FERT_BED_CAR+C6759*FERT_BED_MES</f>
        <v>36520</v>
      </c>
      <c r="N6759" s="6">
        <f>IF(AND(D6759&lt;=TOTAL_BEDS,J6759&lt;=TEMP_WORKER_MAX*TEMP_WORKER_HRS),1,0)</f>
        <v>1</v>
      </c>
      <c r="O6759" s="2">
        <f>L6759-M6759-K6759-FIXED_COSTS</f>
        <v>33402.192275684909</v>
      </c>
      <c r="P6759" s="2">
        <f>IF(N6759=1,O6759,"")</f>
        <v>33402.192275684909</v>
      </c>
    </row>
    <row r="6760">
      <c r="A6760" s="6">
        <v>10</v>
      </c>
      <c r="B6760" s="6">
        <v>7</v>
      </c>
      <c r="C6760" s="6">
        <v>29</v>
      </c>
      <c r="D6760" s="6">
        <f>A6760+B6760+C6760</f>
        <v>46</v>
      </c>
      <c r="E6760" s="5">
        <f>IF(A6760=0,0,A6760*LABOR_HRS_WK_TOM*SEASON_WEEKS*(1+DIM_PCT_TOM)^A6760)</f>
        <v>2334.3682140900019</v>
      </c>
      <c r="F6760" s="5">
        <f>IF(B6760=0,0,B6760*LABOR_HRS_WK_CAR*SEASON_WEEKS*(1+DIM_PCT_CAR)^B6760)</f>
        <v>249.62400827032462</v>
      </c>
      <c r="G6760" s="5">
        <f>IF(C6760=0,0,C6760*LABOR_HRS_WK_MES*SEASON_WEEKS*(1+DIM_PCT_MES)^C6760)</f>
        <v>1870.9683306758766</v>
      </c>
      <c r="H6760" s="5">
        <f>E6760+F6760+G6760</f>
        <v>4454.9605530362032</v>
      </c>
      <c r="I6760" s="5">
        <f>MIN(H6760,FARMER_HRS)</f>
        <v>720</v>
      </c>
      <c r="J6760" s="5">
        <f>MAX(0,H6760-FARMER_HRS)</f>
        <v>3734.9605530362032</v>
      </c>
      <c r="K6760" s="2">
        <f>I6760*FARMER_RATE+J6760*TEMP_WORKER_RATE</f>
        <v>89843.065156878525</v>
      </c>
      <c r="L6760" s="2">
        <f>A6760*PRICE_TOM+B6760*PRICE_CAR+C6760*PRICE_MES</f>
        <v>180958</v>
      </c>
      <c r="M6760" s="2">
        <f>A6760*FERT_BED_TOM+B6760*FERT_BED_CAR+C6760*FERT_BED_MES</f>
        <v>37400</v>
      </c>
      <c r="N6760" s="6">
        <f>IF(AND(D6760&lt;=TOTAL_BEDS,J6760&lt;=TEMP_WORKER_MAX*TEMP_WORKER_HRS),1,0)</f>
        <v>1</v>
      </c>
      <c r="O6760" s="2">
        <f>L6760-M6760-K6760-FIXED_COSTS</f>
        <v>33714.934843121475</v>
      </c>
      <c r="P6760" s="2">
        <f>IF(N6760=1,O6760,"")</f>
        <v>33714.934843121475</v>
      </c>
    </row>
    <row r="6761">
      <c r="A6761" s="6">
        <v>10</v>
      </c>
      <c r="B6761" s="6">
        <v>7</v>
      </c>
      <c r="C6761" s="6">
        <v>30</v>
      </c>
      <c r="D6761" s="6">
        <f>A6761+B6761+C6761</f>
        <v>47</v>
      </c>
      <c r="E6761" s="5">
        <f>IF(A6761=0,0,A6761*LABOR_HRS_WK_TOM*SEASON_WEEKS*(1+DIM_PCT_TOM)^A6761)</f>
        <v>2334.3682140900019</v>
      </c>
      <c r="F6761" s="5">
        <f>IF(B6761=0,0,B6761*LABOR_HRS_WK_CAR*SEASON_WEEKS*(1+DIM_PCT_CAR)^B6761)</f>
        <v>249.62400827032462</v>
      </c>
      <c r="G6761" s="5">
        <f>IF(C6761=0,0,C6761*LABOR_HRS_WK_MES*SEASON_WEEKS*(1+DIM_PCT_MES)^C6761)</f>
        <v>1959.6780360096466</v>
      </c>
      <c r="H6761" s="5">
        <f>E6761+F6761+G6761</f>
        <v>4543.6702583699735</v>
      </c>
      <c r="I6761" s="5">
        <f>MIN(H6761,FARMER_HRS)</f>
        <v>720</v>
      </c>
      <c r="J6761" s="5">
        <f>MAX(0,H6761-FARMER_HRS)</f>
        <v>3823.6702583699735</v>
      </c>
      <c r="K6761" s="2">
        <f>I6761*FARMER_RATE+J6761*TEMP_WORKER_RATE</f>
        <v>91383.164207812035</v>
      </c>
      <c r="L6761" s="2">
        <f>A6761*PRICE_TOM+B6761*PRICE_CAR+C6761*PRICE_MES</f>
        <v>183658</v>
      </c>
      <c r="M6761" s="2">
        <f>A6761*FERT_BED_TOM+B6761*FERT_BED_CAR+C6761*FERT_BED_MES</f>
        <v>38280</v>
      </c>
      <c r="N6761" s="6">
        <f>IF(AND(D6761&lt;=TOTAL_BEDS,J6761&lt;=TEMP_WORKER_MAX*TEMP_WORKER_HRS),1,0)</f>
        <v>1</v>
      </c>
      <c r="O6761" s="2">
        <f>L6761-M6761-K6761-FIXED_COSTS</f>
        <v>33994.835792187965</v>
      </c>
      <c r="P6761" s="2">
        <f>IF(N6761=1,O6761,"")</f>
        <v>33994.835792187965</v>
      </c>
    </row>
    <row r="6762">
      <c r="A6762" s="6">
        <v>10</v>
      </c>
      <c r="B6762" s="6">
        <v>8</v>
      </c>
      <c r="C6762" s="6">
        <v>0</v>
      </c>
      <c r="D6762" s="6">
        <f>A6762+B6762+C6762</f>
        <v>18</v>
      </c>
      <c r="E6762" s="5">
        <f>IF(A6762=0,0,A6762*LABOR_HRS_WK_TOM*SEASON_WEEKS*(1+DIM_PCT_TOM)^A6762)</f>
        <v>2334.3682140900019</v>
      </c>
      <c r="F6762" s="5">
        <f>IF(B6762=0,0,B6762*LABOR_HRS_WK_CAR*SEASON_WEEKS*(1+DIM_PCT_CAR)^B6762)</f>
        <v>292.41669540238013</v>
      </c>
      <c r="G6762" s="5">
        <f>IF(C6762=0,0,C6762*LABOR_HRS_WK_MES*SEASON_WEEKS*(1+DIM_PCT_MES)^C6762)</f>
        <v>0</v>
      </c>
      <c r="H6762" s="5">
        <f>E6762+F6762+G6762</f>
        <v>2626.7849094923822</v>
      </c>
      <c r="I6762" s="5">
        <f>MIN(H6762,FARMER_HRS)</f>
        <v>720</v>
      </c>
      <c r="J6762" s="5">
        <f>MAX(0,H6762-FARMER_HRS)</f>
        <v>1906.7849094923822</v>
      </c>
      <c r="K6762" s="2">
        <f>I6762*FARMER_RATE+J6762*TEMP_WORKER_RATE</f>
        <v>58103.904678687191</v>
      </c>
      <c r="L6762" s="2">
        <f>A6762*PRICE_TOM+B6762*PRICE_CAR+C6762*PRICE_MES</f>
        <v>104752</v>
      </c>
      <c r="M6762" s="2">
        <f>A6762*FERT_BED_TOM+B6762*FERT_BED_CAR+C6762*FERT_BED_MES</f>
        <v>12320</v>
      </c>
      <c r="N6762" s="6">
        <f>IF(AND(D6762&lt;=TOTAL_BEDS,J6762&lt;=TEMP_WORKER_MAX*TEMP_WORKER_HRS),1,0)</f>
        <v>1</v>
      </c>
      <c r="O6762" s="2">
        <f>L6762-M6762-K6762-FIXED_COSTS</f>
        <v>14328.095321312809</v>
      </c>
      <c r="P6762" s="2">
        <f>IF(N6762=1,O6762,"")</f>
        <v>14328.095321312809</v>
      </c>
    </row>
    <row r="6763">
      <c r="A6763" s="6">
        <v>10</v>
      </c>
      <c r="B6763" s="6">
        <v>8</v>
      </c>
      <c r="C6763" s="6">
        <v>1</v>
      </c>
      <c r="D6763" s="6">
        <f>A6763+B6763+C6763</f>
        <v>19</v>
      </c>
      <c r="E6763" s="5">
        <f>IF(A6763=0,0,A6763*LABOR_HRS_WK_TOM*SEASON_WEEKS*(1+DIM_PCT_TOM)^A6763)</f>
        <v>2334.3682140900019</v>
      </c>
      <c r="F6763" s="5">
        <f>IF(B6763=0,0,B6763*LABOR_HRS_WK_CAR*SEASON_WEEKS*(1+DIM_PCT_CAR)^B6763)</f>
        <v>292.41669540238013</v>
      </c>
      <c r="G6763" s="5">
        <f>IF(C6763=0,0,C6763*LABOR_HRS_WK_MES*SEASON_WEEKS*(1+DIM_PCT_MES)^C6763)</f>
        <v>45.5625</v>
      </c>
      <c r="H6763" s="5">
        <f>E6763+F6763+G6763</f>
        <v>2672.3474094923822</v>
      </c>
      <c r="I6763" s="5">
        <f>MIN(H6763,FARMER_HRS)</f>
        <v>720</v>
      </c>
      <c r="J6763" s="5">
        <f>MAX(0,H6763-FARMER_HRS)</f>
        <v>1952.3474094923822</v>
      </c>
      <c r="K6763" s="2">
        <f>I6763*FARMER_RATE+J6763*TEMP_WORKER_RATE</f>
        <v>58894.920303687191</v>
      </c>
      <c r="L6763" s="2">
        <f>A6763*PRICE_TOM+B6763*PRICE_CAR+C6763*PRICE_MES</f>
        <v>107452</v>
      </c>
      <c r="M6763" s="2">
        <f>A6763*FERT_BED_TOM+B6763*FERT_BED_CAR+C6763*FERT_BED_MES</f>
        <v>13200</v>
      </c>
      <c r="N6763" s="6">
        <f>IF(AND(D6763&lt;=TOTAL_BEDS,J6763&lt;=TEMP_WORKER_MAX*TEMP_WORKER_HRS),1,0)</f>
        <v>1</v>
      </c>
      <c r="O6763" s="2">
        <f>L6763-M6763-K6763-FIXED_COSTS</f>
        <v>15357.079696312809</v>
      </c>
      <c r="P6763" s="2">
        <f>IF(N6763=1,O6763,"")</f>
        <v>15357.079696312809</v>
      </c>
    </row>
    <row r="6764">
      <c r="A6764" s="6">
        <v>10</v>
      </c>
      <c r="B6764" s="6">
        <v>8</v>
      </c>
      <c r="C6764" s="6">
        <v>2</v>
      </c>
      <c r="D6764" s="6">
        <f>A6764+B6764+C6764</f>
        <v>20</v>
      </c>
      <c r="E6764" s="5">
        <f>IF(A6764=0,0,A6764*LABOR_HRS_WK_TOM*SEASON_WEEKS*(1+DIM_PCT_TOM)^A6764)</f>
        <v>2334.3682140900019</v>
      </c>
      <c r="F6764" s="5">
        <f>IF(B6764=0,0,B6764*LABOR_HRS_WK_CAR*SEASON_WEEKS*(1+DIM_PCT_CAR)^B6764)</f>
        <v>292.41669540238013</v>
      </c>
      <c r="G6764" s="5">
        <f>IF(C6764=0,0,C6764*LABOR_HRS_WK_MES*SEASON_WEEKS*(1+DIM_PCT_MES)^C6764)</f>
        <v>92.2640625</v>
      </c>
      <c r="H6764" s="5">
        <f>E6764+F6764+G6764</f>
        <v>2719.0489719923821</v>
      </c>
      <c r="I6764" s="5">
        <f>MIN(H6764,FARMER_HRS)</f>
        <v>720</v>
      </c>
      <c r="J6764" s="5">
        <f>MAX(0,H6764-FARMER_HRS)</f>
        <v>1999.0489719923821</v>
      </c>
      <c r="K6764" s="2">
        <f>I6764*FARMER_RATE+J6764*TEMP_WORKER_RATE</f>
        <v>59705.711319312191</v>
      </c>
      <c r="L6764" s="2">
        <f>A6764*PRICE_TOM+B6764*PRICE_CAR+C6764*PRICE_MES</f>
        <v>110152</v>
      </c>
      <c r="M6764" s="2">
        <f>A6764*FERT_BED_TOM+B6764*FERT_BED_CAR+C6764*FERT_BED_MES</f>
        <v>14080</v>
      </c>
      <c r="N6764" s="6">
        <f>IF(AND(D6764&lt;=TOTAL_BEDS,J6764&lt;=TEMP_WORKER_MAX*TEMP_WORKER_HRS),1,0)</f>
        <v>1</v>
      </c>
      <c r="O6764" s="2">
        <f>L6764-M6764-K6764-FIXED_COSTS</f>
        <v>16366.288680687809</v>
      </c>
      <c r="P6764" s="2">
        <f>IF(N6764=1,O6764,"")</f>
        <v>16366.288680687809</v>
      </c>
    </row>
    <row r="6765">
      <c r="A6765" s="6">
        <v>10</v>
      </c>
      <c r="B6765" s="6">
        <v>8</v>
      </c>
      <c r="C6765" s="6">
        <v>3</v>
      </c>
      <c r="D6765" s="6">
        <f>A6765+B6765+C6765</f>
        <v>21</v>
      </c>
      <c r="E6765" s="5">
        <f>IF(A6765=0,0,A6765*LABOR_HRS_WK_TOM*SEASON_WEEKS*(1+DIM_PCT_TOM)^A6765)</f>
        <v>2334.3682140900019</v>
      </c>
      <c r="F6765" s="5">
        <f>IF(B6765=0,0,B6765*LABOR_HRS_WK_CAR*SEASON_WEEKS*(1+DIM_PCT_CAR)^B6765)</f>
        <v>292.41669540238013</v>
      </c>
      <c r="G6765" s="5">
        <f>IF(C6765=0,0,C6765*LABOR_HRS_WK_MES*SEASON_WEEKS*(1+DIM_PCT_MES)^C6765)</f>
        <v>140.12604492187498</v>
      </c>
      <c r="H6765" s="5">
        <f>E6765+F6765+G6765</f>
        <v>2766.910954414257</v>
      </c>
      <c r="I6765" s="5">
        <f>MIN(H6765,FARMER_HRS)</f>
        <v>720</v>
      </c>
      <c r="J6765" s="5">
        <f>MAX(0,H6765-FARMER_HRS)</f>
        <v>2046.910954414257</v>
      </c>
      <c r="K6765" s="2">
        <f>I6765*FARMER_RATE+J6765*TEMP_WORKER_RATE</f>
        <v>60536.6485141364</v>
      </c>
      <c r="L6765" s="2">
        <f>A6765*PRICE_TOM+B6765*PRICE_CAR+C6765*PRICE_MES</f>
        <v>112852</v>
      </c>
      <c r="M6765" s="2">
        <f>A6765*FERT_BED_TOM+B6765*FERT_BED_CAR+C6765*FERT_BED_MES</f>
        <v>14960</v>
      </c>
      <c r="N6765" s="6">
        <f>IF(AND(D6765&lt;=TOTAL_BEDS,J6765&lt;=TEMP_WORKER_MAX*TEMP_WORKER_HRS),1,0)</f>
        <v>1</v>
      </c>
      <c r="O6765" s="2">
        <f>L6765-M6765-K6765-FIXED_COSTS</f>
        <v>17355.351485863597</v>
      </c>
      <c r="P6765" s="2">
        <f>IF(N6765=1,O6765,"")</f>
        <v>17355.351485863597</v>
      </c>
    </row>
    <row r="6766">
      <c r="A6766" s="6">
        <v>10</v>
      </c>
      <c r="B6766" s="6">
        <v>8</v>
      </c>
      <c r="C6766" s="6">
        <v>4</v>
      </c>
      <c r="D6766" s="6">
        <f>A6766+B6766+C6766</f>
        <v>22</v>
      </c>
      <c r="E6766" s="5">
        <f>IF(A6766=0,0,A6766*LABOR_HRS_WK_TOM*SEASON_WEEKS*(1+DIM_PCT_TOM)^A6766)</f>
        <v>2334.3682140900019</v>
      </c>
      <c r="F6766" s="5">
        <f>IF(B6766=0,0,B6766*LABOR_HRS_WK_CAR*SEASON_WEEKS*(1+DIM_PCT_CAR)^B6766)</f>
        <v>292.41669540238013</v>
      </c>
      <c r="G6766" s="5">
        <f>IF(C6766=0,0,C6766*LABOR_HRS_WK_MES*SEASON_WEEKS*(1+DIM_PCT_MES)^C6766)</f>
        <v>189.17016064453119</v>
      </c>
      <c r="H6766" s="5">
        <f>E6766+F6766+G6766</f>
        <v>2815.9550701369135</v>
      </c>
      <c r="I6766" s="5">
        <f>MIN(H6766,FARMER_HRS)</f>
        <v>720</v>
      </c>
      <c r="J6766" s="5">
        <f>MAX(0,H6766-FARMER_HRS)</f>
        <v>2095.9550701369135</v>
      </c>
      <c r="K6766" s="2">
        <f>I6766*FARMER_RATE+J6766*TEMP_WORKER_RATE</f>
        <v>61388.108856543637</v>
      </c>
      <c r="L6766" s="2">
        <f>A6766*PRICE_TOM+B6766*PRICE_CAR+C6766*PRICE_MES</f>
        <v>115552</v>
      </c>
      <c r="M6766" s="2">
        <f>A6766*FERT_BED_TOM+B6766*FERT_BED_CAR+C6766*FERT_BED_MES</f>
        <v>15840</v>
      </c>
      <c r="N6766" s="6">
        <f>IF(AND(D6766&lt;=TOTAL_BEDS,J6766&lt;=TEMP_WORKER_MAX*TEMP_WORKER_HRS),1,0)</f>
        <v>1</v>
      </c>
      <c r="O6766" s="2">
        <f>L6766-M6766-K6766-FIXED_COSTS</f>
        <v>18323.891143456363</v>
      </c>
      <c r="P6766" s="2">
        <f>IF(N6766=1,O6766,"")</f>
        <v>18323.891143456363</v>
      </c>
    </row>
    <row r="6767">
      <c r="A6767" s="6">
        <v>10</v>
      </c>
      <c r="B6767" s="6">
        <v>8</v>
      </c>
      <c r="C6767" s="6">
        <v>5</v>
      </c>
      <c r="D6767" s="6">
        <f>A6767+B6767+C6767</f>
        <v>23</v>
      </c>
      <c r="E6767" s="5">
        <f>IF(A6767=0,0,A6767*LABOR_HRS_WK_TOM*SEASON_WEEKS*(1+DIM_PCT_TOM)^A6767)</f>
        <v>2334.3682140900019</v>
      </c>
      <c r="F6767" s="5">
        <f>IF(B6767=0,0,B6767*LABOR_HRS_WK_CAR*SEASON_WEEKS*(1+DIM_PCT_CAR)^B6767)</f>
        <v>292.41669540238013</v>
      </c>
      <c r="G6767" s="5">
        <f>IF(C6767=0,0,C6767*LABOR_HRS_WK_MES*SEASON_WEEKS*(1+DIM_PCT_MES)^C6767)</f>
        <v>239.41848456573481</v>
      </c>
      <c r="H6767" s="5">
        <f>E6767+F6767+G6767</f>
        <v>2866.2033940581168</v>
      </c>
      <c r="I6767" s="5">
        <f>MIN(H6767,FARMER_HRS)</f>
        <v>720</v>
      </c>
      <c r="J6767" s="5">
        <f>MAX(0,H6767-FARMER_HRS)</f>
        <v>2146.2033940581168</v>
      </c>
      <c r="K6767" s="2">
        <f>I6767*FARMER_RATE+J6767*TEMP_WORKER_RATE</f>
        <v>62260.475591286748</v>
      </c>
      <c r="L6767" s="2">
        <f>A6767*PRICE_TOM+B6767*PRICE_CAR+C6767*PRICE_MES</f>
        <v>118252</v>
      </c>
      <c r="M6767" s="2">
        <f>A6767*FERT_BED_TOM+B6767*FERT_BED_CAR+C6767*FERT_BED_MES</f>
        <v>16720</v>
      </c>
      <c r="N6767" s="6">
        <f>IF(AND(D6767&lt;=TOTAL_BEDS,J6767&lt;=TEMP_WORKER_MAX*TEMP_WORKER_HRS),1,0)</f>
        <v>1</v>
      </c>
      <c r="O6767" s="2">
        <f>L6767-M6767-K6767-FIXED_COSTS</f>
        <v>19271.524408713252</v>
      </c>
      <c r="P6767" s="2">
        <f>IF(N6767=1,O6767,"")</f>
        <v>19271.524408713252</v>
      </c>
    </row>
    <row r="6768">
      <c r="A6768" s="6">
        <v>10</v>
      </c>
      <c r="B6768" s="6">
        <v>8</v>
      </c>
      <c r="C6768" s="6">
        <v>6</v>
      </c>
      <c r="D6768" s="6">
        <f>A6768+B6768+C6768</f>
        <v>24</v>
      </c>
      <c r="E6768" s="5">
        <f>IF(A6768=0,0,A6768*LABOR_HRS_WK_TOM*SEASON_WEEKS*(1+DIM_PCT_TOM)^A6768)</f>
        <v>2334.3682140900019</v>
      </c>
      <c r="F6768" s="5">
        <f>IF(B6768=0,0,B6768*LABOR_HRS_WK_CAR*SEASON_WEEKS*(1+DIM_PCT_CAR)^B6768)</f>
        <v>292.41669540238013</v>
      </c>
      <c r="G6768" s="5">
        <f>IF(C6768=0,0,C6768*LABOR_HRS_WK_MES*SEASON_WEEKS*(1+DIM_PCT_MES)^C6768)</f>
        <v>290.89345874736773</v>
      </c>
      <c r="H6768" s="5">
        <f>E6768+F6768+G6768</f>
        <v>2917.67836823975</v>
      </c>
      <c r="I6768" s="5">
        <f>MIN(H6768,FARMER_HRS)</f>
        <v>720</v>
      </c>
      <c r="J6768" s="5">
        <f>MAX(0,H6768-FARMER_HRS)</f>
        <v>2197.67836823975</v>
      </c>
      <c r="K6768" s="2">
        <f>I6768*FARMER_RATE+J6768*TEMP_WORKER_RATE</f>
        <v>63154.138337495657</v>
      </c>
      <c r="L6768" s="2">
        <f>A6768*PRICE_TOM+B6768*PRICE_CAR+C6768*PRICE_MES</f>
        <v>120952</v>
      </c>
      <c r="M6768" s="2">
        <f>A6768*FERT_BED_TOM+B6768*FERT_BED_CAR+C6768*FERT_BED_MES</f>
        <v>17600</v>
      </c>
      <c r="N6768" s="6">
        <f>IF(AND(D6768&lt;=TOTAL_BEDS,J6768&lt;=TEMP_WORKER_MAX*TEMP_WORKER_HRS),1,0)</f>
        <v>1</v>
      </c>
      <c r="O6768" s="2">
        <f>L6768-M6768-K6768-FIXED_COSTS</f>
        <v>20197.861662504343</v>
      </c>
      <c r="P6768" s="2">
        <f>IF(N6768=1,O6768,"")</f>
        <v>20197.861662504343</v>
      </c>
    </row>
    <row r="6769">
      <c r="A6769" s="6">
        <v>10</v>
      </c>
      <c r="B6769" s="6">
        <v>8</v>
      </c>
      <c r="C6769" s="6">
        <v>7</v>
      </c>
      <c r="D6769" s="6">
        <f>A6769+B6769+C6769</f>
        <v>25</v>
      </c>
      <c r="E6769" s="5">
        <f>IF(A6769=0,0,A6769*LABOR_HRS_WK_TOM*SEASON_WEEKS*(1+DIM_PCT_TOM)^A6769)</f>
        <v>2334.3682140900019</v>
      </c>
      <c r="F6769" s="5">
        <f>IF(B6769=0,0,B6769*LABOR_HRS_WK_CAR*SEASON_WEEKS*(1+DIM_PCT_CAR)^B6769)</f>
        <v>292.41669540238013</v>
      </c>
      <c r="G6769" s="5">
        <f>IF(C6769=0,0,C6769*LABOR_HRS_WK_MES*SEASON_WEEKS*(1+DIM_PCT_MES)^C6769)</f>
        <v>343.61789814532818</v>
      </c>
      <c r="H6769" s="5">
        <f>E6769+F6769+G6769</f>
        <v>2970.4028076377103</v>
      </c>
      <c r="I6769" s="5">
        <f>MIN(H6769,FARMER_HRS)</f>
        <v>720</v>
      </c>
      <c r="J6769" s="5">
        <f>MAX(0,H6769-FARMER_HRS)</f>
        <v>2250.4028076377103</v>
      </c>
      <c r="K6769" s="2">
        <f>I6769*FARMER_RATE+J6769*TEMP_WORKER_RATE</f>
        <v>64069.493188154695</v>
      </c>
      <c r="L6769" s="2">
        <f>A6769*PRICE_TOM+B6769*PRICE_CAR+C6769*PRICE_MES</f>
        <v>123652</v>
      </c>
      <c r="M6769" s="2">
        <f>A6769*FERT_BED_TOM+B6769*FERT_BED_CAR+C6769*FERT_BED_MES</f>
        <v>18480</v>
      </c>
      <c r="N6769" s="6">
        <f>IF(AND(D6769&lt;=TOTAL_BEDS,J6769&lt;=TEMP_WORKER_MAX*TEMP_WORKER_HRS),1,0)</f>
        <v>1</v>
      </c>
      <c r="O6769" s="2">
        <f>L6769-M6769-K6769-FIXED_COSTS</f>
        <v>21102.506811845305</v>
      </c>
      <c r="P6769" s="2">
        <f>IF(N6769=1,O6769,"")</f>
        <v>21102.506811845305</v>
      </c>
    </row>
    <row r="6770">
      <c r="A6770" s="6">
        <v>10</v>
      </c>
      <c r="B6770" s="6">
        <v>8</v>
      </c>
      <c r="C6770" s="6">
        <v>8</v>
      </c>
      <c r="D6770" s="6">
        <f>A6770+B6770+C6770</f>
        <v>26</v>
      </c>
      <c r="E6770" s="5">
        <f>IF(A6770=0,0,A6770*LABOR_HRS_WK_TOM*SEASON_WEEKS*(1+DIM_PCT_TOM)^A6770)</f>
        <v>2334.3682140900019</v>
      </c>
      <c r="F6770" s="5">
        <f>IF(B6770=0,0,B6770*LABOR_HRS_WK_CAR*SEASON_WEEKS*(1+DIM_PCT_CAR)^B6770)</f>
        <v>292.41669540238013</v>
      </c>
      <c r="G6770" s="5">
        <f>IF(C6770=0,0,C6770*LABOR_HRS_WK_MES*SEASON_WEEKS*(1+DIM_PCT_MES)^C6770)</f>
        <v>397.61499642530833</v>
      </c>
      <c r="H6770" s="5">
        <f>E6770+F6770+G6770</f>
        <v>3024.3999059176904</v>
      </c>
      <c r="I6770" s="5">
        <f>MIN(H6770,FARMER_HRS)</f>
        <v>720</v>
      </c>
      <c r="J6770" s="5">
        <f>MAX(0,H6770-FARMER_HRS)</f>
        <v>2304.3999059176904</v>
      </c>
      <c r="K6770" s="2">
        <f>I6770*FARMER_RATE+J6770*TEMP_WORKER_RATE</f>
        <v>65006.942811071014</v>
      </c>
      <c r="L6770" s="2">
        <f>A6770*PRICE_TOM+B6770*PRICE_CAR+C6770*PRICE_MES</f>
        <v>126352</v>
      </c>
      <c r="M6770" s="2">
        <f>A6770*FERT_BED_TOM+B6770*FERT_BED_CAR+C6770*FERT_BED_MES</f>
        <v>19360</v>
      </c>
      <c r="N6770" s="6">
        <f>IF(AND(D6770&lt;=TOTAL_BEDS,J6770&lt;=TEMP_WORKER_MAX*TEMP_WORKER_HRS),1,0)</f>
        <v>1</v>
      </c>
      <c r="O6770" s="2">
        <f>L6770-M6770-K6770-FIXED_COSTS</f>
        <v>21985.057188928986</v>
      </c>
      <c r="P6770" s="2">
        <f>IF(N6770=1,O6770,"")</f>
        <v>21985.057188928986</v>
      </c>
    </row>
    <row r="6771">
      <c r="A6771" s="6">
        <v>10</v>
      </c>
      <c r="B6771" s="6">
        <v>8</v>
      </c>
      <c r="C6771" s="6">
        <v>9</v>
      </c>
      <c r="D6771" s="6">
        <f>A6771+B6771+C6771</f>
        <v>27</v>
      </c>
      <c r="E6771" s="5">
        <f>IF(A6771=0,0,A6771*LABOR_HRS_WK_TOM*SEASON_WEEKS*(1+DIM_PCT_TOM)^A6771)</f>
        <v>2334.3682140900019</v>
      </c>
      <c r="F6771" s="5">
        <f>IF(B6771=0,0,B6771*LABOR_HRS_WK_CAR*SEASON_WEEKS*(1+DIM_PCT_CAR)^B6771)</f>
        <v>292.41669540238013</v>
      </c>
      <c r="G6771" s="5">
        <f>IF(C6771=0,0,C6771*LABOR_HRS_WK_MES*SEASON_WEEKS*(1+DIM_PCT_MES)^C6771)</f>
        <v>452.90833186570273</v>
      </c>
      <c r="H6771" s="5">
        <f>E6771+F6771+G6771</f>
        <v>3079.6932413580848</v>
      </c>
      <c r="I6771" s="5">
        <f>MIN(H6771,FARMER_HRS)</f>
        <v>720</v>
      </c>
      <c r="J6771" s="5">
        <f>MAX(0,H6771-FARMER_HRS)</f>
        <v>2359.6932413580848</v>
      </c>
      <c r="K6771" s="2">
        <f>I6771*FARMER_RATE+J6771*TEMP_WORKER_RATE</f>
        <v>65966.896551355632</v>
      </c>
      <c r="L6771" s="2">
        <f>A6771*PRICE_TOM+B6771*PRICE_CAR+C6771*PRICE_MES</f>
        <v>129052</v>
      </c>
      <c r="M6771" s="2">
        <f>A6771*FERT_BED_TOM+B6771*FERT_BED_CAR+C6771*FERT_BED_MES</f>
        <v>20240</v>
      </c>
      <c r="N6771" s="6">
        <f>IF(AND(D6771&lt;=TOTAL_BEDS,J6771&lt;=TEMP_WORKER_MAX*TEMP_WORKER_HRS),1,0)</f>
        <v>1</v>
      </c>
      <c r="O6771" s="2">
        <f>L6771-M6771-K6771-FIXED_COSTS</f>
        <v>22845.103448644368</v>
      </c>
      <c r="P6771" s="2">
        <f>IF(N6771=1,O6771,"")</f>
        <v>22845.103448644368</v>
      </c>
    </row>
    <row r="6772">
      <c r="A6772" s="6">
        <v>10</v>
      </c>
      <c r="B6772" s="6">
        <v>8</v>
      </c>
      <c r="C6772" s="6">
        <v>10</v>
      </c>
      <c r="D6772" s="6">
        <f>A6772+B6772+C6772</f>
        <v>28</v>
      </c>
      <c r="E6772" s="5">
        <f>IF(A6772=0,0,A6772*LABOR_HRS_WK_TOM*SEASON_WEEKS*(1+DIM_PCT_TOM)^A6772)</f>
        <v>2334.3682140900019</v>
      </c>
      <c r="F6772" s="5">
        <f>IF(B6772=0,0,B6772*LABOR_HRS_WK_CAR*SEASON_WEEKS*(1+DIM_PCT_CAR)^B6772)</f>
        <v>292.41669540238013</v>
      </c>
      <c r="G6772" s="5">
        <f>IF(C6772=0,0,C6772*LABOR_HRS_WK_MES*SEASON_WEEKS*(1+DIM_PCT_MES)^C6772)</f>
        <v>509.52187334891551</v>
      </c>
      <c r="H6772" s="5">
        <f>E6772+F6772+G6772</f>
        <v>3136.3067828412977</v>
      </c>
      <c r="I6772" s="5">
        <f>MIN(H6772,FARMER_HRS)</f>
        <v>720</v>
      </c>
      <c r="J6772" s="5">
        <f>MAX(0,H6772-FARMER_HRS)</f>
        <v>2416.3067828412977</v>
      </c>
      <c r="K6772" s="2">
        <f>I6772*FARMER_RATE+J6772*TEMP_WORKER_RATE</f>
        <v>66949.7705354392</v>
      </c>
      <c r="L6772" s="2">
        <f>A6772*PRICE_TOM+B6772*PRICE_CAR+C6772*PRICE_MES</f>
        <v>131752</v>
      </c>
      <c r="M6772" s="2">
        <f>A6772*FERT_BED_TOM+B6772*FERT_BED_CAR+C6772*FERT_BED_MES</f>
        <v>21120</v>
      </c>
      <c r="N6772" s="6">
        <f>IF(AND(D6772&lt;=TOTAL_BEDS,J6772&lt;=TEMP_WORKER_MAX*TEMP_WORKER_HRS),1,0)</f>
        <v>1</v>
      </c>
      <c r="O6772" s="2">
        <f>L6772-M6772-K6772-FIXED_COSTS</f>
        <v>23682.229464560805</v>
      </c>
      <c r="P6772" s="2">
        <f>IF(N6772=1,O6772,"")</f>
        <v>23682.229464560805</v>
      </c>
    </row>
    <row r="6773">
      <c r="A6773" s="6">
        <v>10</v>
      </c>
      <c r="B6773" s="6">
        <v>8</v>
      </c>
      <c r="C6773" s="6">
        <v>11</v>
      </c>
      <c r="D6773" s="6">
        <f>A6773+B6773+C6773</f>
        <v>29</v>
      </c>
      <c r="E6773" s="5">
        <f>IF(A6773=0,0,A6773*LABOR_HRS_WK_TOM*SEASON_WEEKS*(1+DIM_PCT_TOM)^A6773)</f>
        <v>2334.3682140900019</v>
      </c>
      <c r="F6773" s="5">
        <f>IF(B6773=0,0,B6773*LABOR_HRS_WK_CAR*SEASON_WEEKS*(1+DIM_PCT_CAR)^B6773)</f>
        <v>292.41669540238013</v>
      </c>
      <c r="G6773" s="5">
        <f>IF(C6773=0,0,C6773*LABOR_HRS_WK_MES*SEASON_WEEKS*(1+DIM_PCT_MES)^C6773)</f>
        <v>567.47998644235463</v>
      </c>
      <c r="H6773" s="5">
        <f>E6773+F6773+G6773</f>
        <v>3194.2648959347371</v>
      </c>
      <c r="I6773" s="5">
        <f>MIN(H6773,FARMER_HRS)</f>
        <v>720</v>
      </c>
      <c r="J6773" s="5">
        <f>MAX(0,H6773-FARMER_HRS)</f>
        <v>2474.2648959347371</v>
      </c>
      <c r="K6773" s="2">
        <f>I6773*FARMER_RATE+J6773*TEMP_WORKER_RATE</f>
        <v>67955.987776644732</v>
      </c>
      <c r="L6773" s="2">
        <f>A6773*PRICE_TOM+B6773*PRICE_CAR+C6773*PRICE_MES</f>
        <v>134452</v>
      </c>
      <c r="M6773" s="2">
        <f>A6773*FERT_BED_TOM+B6773*FERT_BED_CAR+C6773*FERT_BED_MES</f>
        <v>22000</v>
      </c>
      <c r="N6773" s="6">
        <f>IF(AND(D6773&lt;=TOTAL_BEDS,J6773&lt;=TEMP_WORKER_MAX*TEMP_WORKER_HRS),1,0)</f>
        <v>1</v>
      </c>
      <c r="O6773" s="2">
        <f>L6773-M6773-K6773-FIXED_COSTS</f>
        <v>24496.012223355268</v>
      </c>
      <c r="P6773" s="2">
        <f>IF(N6773=1,O6773,"")</f>
        <v>24496.012223355268</v>
      </c>
    </row>
    <row r="6774">
      <c r="A6774" s="6">
        <v>10</v>
      </c>
      <c r="B6774" s="6">
        <v>8</v>
      </c>
      <c r="C6774" s="6">
        <v>12</v>
      </c>
      <c r="D6774" s="6">
        <f>A6774+B6774+C6774</f>
        <v>30</v>
      </c>
      <c r="E6774" s="5">
        <f>IF(A6774=0,0,A6774*LABOR_HRS_WK_TOM*SEASON_WEEKS*(1+DIM_PCT_TOM)^A6774)</f>
        <v>2334.3682140900019</v>
      </c>
      <c r="F6774" s="5">
        <f>IF(B6774=0,0,B6774*LABOR_HRS_WK_CAR*SEASON_WEEKS*(1+DIM_PCT_CAR)^B6774)</f>
        <v>292.41669540238013</v>
      </c>
      <c r="G6774" s="5">
        <f>IF(C6774=0,0,C6774*LABOR_HRS_WK_MES*SEASON_WEEKS*(1+DIM_PCT_MES)^C6774)</f>
        <v>626.807439570419</v>
      </c>
      <c r="H6774" s="5">
        <f>E6774+F6774+G6774</f>
        <v>3253.5923490628011</v>
      </c>
      <c r="I6774" s="5">
        <f>MIN(H6774,FARMER_HRS)</f>
        <v>720</v>
      </c>
      <c r="J6774" s="5">
        <f>MAX(0,H6774-FARMER_HRS)</f>
        <v>2533.5923490628011</v>
      </c>
      <c r="K6774" s="2">
        <f>I6774*FARMER_RATE+J6774*TEMP_WORKER_RATE</f>
        <v>68985.9782823403</v>
      </c>
      <c r="L6774" s="2">
        <f>A6774*PRICE_TOM+B6774*PRICE_CAR+C6774*PRICE_MES</f>
        <v>137152</v>
      </c>
      <c r="M6774" s="2">
        <f>A6774*FERT_BED_TOM+B6774*FERT_BED_CAR+C6774*FERT_BED_MES</f>
        <v>22880</v>
      </c>
      <c r="N6774" s="6">
        <f>IF(AND(D6774&lt;=TOTAL_BEDS,J6774&lt;=TEMP_WORKER_MAX*TEMP_WORKER_HRS),1,0)</f>
        <v>1</v>
      </c>
      <c r="O6774" s="2">
        <f>L6774-M6774-K6774-FIXED_COSTS</f>
        <v>25286.021717659707</v>
      </c>
      <c r="P6774" s="2">
        <f>IF(N6774=1,O6774,"")</f>
        <v>25286.021717659707</v>
      </c>
    </row>
    <row r="6775">
      <c r="A6775" s="6">
        <v>10</v>
      </c>
      <c r="B6775" s="6">
        <v>8</v>
      </c>
      <c r="C6775" s="6">
        <v>13</v>
      </c>
      <c r="D6775" s="6">
        <f>A6775+B6775+C6775</f>
        <v>31</v>
      </c>
      <c r="E6775" s="5">
        <f>IF(A6775=0,0,A6775*LABOR_HRS_WK_TOM*SEASON_WEEKS*(1+DIM_PCT_TOM)^A6775)</f>
        <v>2334.3682140900019</v>
      </c>
      <c r="F6775" s="5">
        <f>IF(B6775=0,0,B6775*LABOR_HRS_WK_CAR*SEASON_WEEKS*(1+DIM_PCT_CAR)^B6775)</f>
        <v>292.41669540238013</v>
      </c>
      <c r="G6775" s="5">
        <f>IF(C6775=0,0,C6775*LABOR_HRS_WK_MES*SEASON_WEEKS*(1+DIM_PCT_MES)^C6775)</f>
        <v>687.52941027880331</v>
      </c>
      <c r="H6775" s="5">
        <f>E6775+F6775+G6775</f>
        <v>3314.3143197711856</v>
      </c>
      <c r="I6775" s="5">
        <f>MIN(H6775,FARMER_HRS)</f>
        <v>720</v>
      </c>
      <c r="J6775" s="5">
        <f>MAX(0,H6775-FARMER_HRS)</f>
        <v>2594.3143197711856</v>
      </c>
      <c r="K6775" s="2">
        <f>I6775*FARMER_RATE+J6775*TEMP_WORKER_RATE</f>
        <v>70040.1791626942</v>
      </c>
      <c r="L6775" s="2">
        <f>A6775*PRICE_TOM+B6775*PRICE_CAR+C6775*PRICE_MES</f>
        <v>139852</v>
      </c>
      <c r="M6775" s="2">
        <f>A6775*FERT_BED_TOM+B6775*FERT_BED_CAR+C6775*FERT_BED_MES</f>
        <v>23760</v>
      </c>
      <c r="N6775" s="6">
        <f>IF(AND(D6775&lt;=TOTAL_BEDS,J6775&lt;=TEMP_WORKER_MAX*TEMP_WORKER_HRS),1,0)</f>
        <v>1</v>
      </c>
      <c r="O6775" s="2">
        <f>L6775-M6775-K6775-FIXED_COSTS</f>
        <v>26051.8208373058</v>
      </c>
      <c r="P6775" s="2">
        <f>IF(N6775=1,O6775,"")</f>
        <v>26051.8208373058</v>
      </c>
    </row>
    <row r="6776">
      <c r="A6776" s="6">
        <v>10</v>
      </c>
      <c r="B6776" s="6">
        <v>8</v>
      </c>
      <c r="C6776" s="6">
        <v>14</v>
      </c>
      <c r="D6776" s="6">
        <f>A6776+B6776+C6776</f>
        <v>32</v>
      </c>
      <c r="E6776" s="5">
        <f>IF(A6776=0,0,A6776*LABOR_HRS_WK_TOM*SEASON_WEEKS*(1+DIM_PCT_TOM)^A6776)</f>
        <v>2334.3682140900019</v>
      </c>
      <c r="F6776" s="5">
        <f>IF(B6776=0,0,B6776*LABOR_HRS_WK_CAR*SEASON_WEEKS*(1+DIM_PCT_CAR)^B6776)</f>
        <v>292.41669540238013</v>
      </c>
      <c r="G6776" s="5">
        <f>IF(C6776=0,0,C6776*LABOR_HRS_WK_MES*SEASON_WEEKS*(1+DIM_PCT_MES)^C6776)</f>
        <v>749.67149159246435</v>
      </c>
      <c r="H6776" s="5">
        <f>E6776+F6776+G6776</f>
        <v>3376.4564010848467</v>
      </c>
      <c r="I6776" s="5">
        <f>MIN(H6776,FARMER_HRS)</f>
        <v>720</v>
      </c>
      <c r="J6776" s="5">
        <f>MAX(0,H6776-FARMER_HRS)</f>
        <v>2656.4564010848467</v>
      </c>
      <c r="K6776" s="2">
        <f>I6776*FARMER_RATE+J6776*TEMP_WORKER_RATE</f>
        <v>71119.034741056355</v>
      </c>
      <c r="L6776" s="2">
        <f>A6776*PRICE_TOM+B6776*PRICE_CAR+C6776*PRICE_MES</f>
        <v>142552</v>
      </c>
      <c r="M6776" s="2">
        <f>A6776*FERT_BED_TOM+B6776*FERT_BED_CAR+C6776*FERT_BED_MES</f>
        <v>24640</v>
      </c>
      <c r="N6776" s="6">
        <f>IF(AND(D6776&lt;=TOTAL_BEDS,J6776&lt;=TEMP_WORKER_MAX*TEMP_WORKER_HRS),1,0)</f>
        <v>1</v>
      </c>
      <c r="O6776" s="2">
        <f>L6776-M6776-K6776-FIXED_COSTS</f>
        <v>26792.965258943645</v>
      </c>
      <c r="P6776" s="2">
        <f>IF(N6776=1,O6776,"")</f>
        <v>26792.965258943645</v>
      </c>
    </row>
    <row r="6777">
      <c r="A6777" s="6">
        <v>10</v>
      </c>
      <c r="B6777" s="6">
        <v>8</v>
      </c>
      <c r="C6777" s="6">
        <v>15</v>
      </c>
      <c r="D6777" s="6">
        <f>A6777+B6777+C6777</f>
        <v>33</v>
      </c>
      <c r="E6777" s="5">
        <f>IF(A6777=0,0,A6777*LABOR_HRS_WK_TOM*SEASON_WEEKS*(1+DIM_PCT_TOM)^A6777)</f>
        <v>2334.3682140900019</v>
      </c>
      <c r="F6777" s="5">
        <f>IF(B6777=0,0,B6777*LABOR_HRS_WK_CAR*SEASON_WEEKS*(1+DIM_PCT_CAR)^B6777)</f>
        <v>292.41669540238013</v>
      </c>
      <c r="G6777" s="5">
        <f>IF(C6777=0,0,C6777*LABOR_HRS_WK_MES*SEASON_WEEKS*(1+DIM_PCT_MES)^C6777)</f>
        <v>813.25969846861074</v>
      </c>
      <c r="H6777" s="5">
        <f>E6777+F6777+G6777</f>
        <v>3440.0446079609928</v>
      </c>
      <c r="I6777" s="5">
        <f>MIN(H6777,FARMER_HRS)</f>
        <v>720</v>
      </c>
      <c r="J6777" s="5">
        <f>MAX(0,H6777-FARMER_HRS)</f>
        <v>2720.0446079609928</v>
      </c>
      <c r="K6777" s="2">
        <f>I6777*FARMER_RATE+J6777*TEMP_WORKER_RATE</f>
        <v>72222.996665989456</v>
      </c>
      <c r="L6777" s="2">
        <f>A6777*PRICE_TOM+B6777*PRICE_CAR+C6777*PRICE_MES</f>
        <v>145252</v>
      </c>
      <c r="M6777" s="2">
        <f>A6777*FERT_BED_TOM+B6777*FERT_BED_CAR+C6777*FERT_BED_MES</f>
        <v>25520</v>
      </c>
      <c r="N6777" s="6">
        <f>IF(AND(D6777&lt;=TOTAL_BEDS,J6777&lt;=TEMP_WORKER_MAX*TEMP_WORKER_HRS),1,0)</f>
        <v>1</v>
      </c>
      <c r="O6777" s="2">
        <f>L6777-M6777-K6777-FIXED_COSTS</f>
        <v>27509.003334010544</v>
      </c>
      <c r="P6777" s="2">
        <f>IF(N6777=1,O6777,"")</f>
        <v>27509.003334010544</v>
      </c>
    </row>
    <row r="6778">
      <c r="A6778" s="6">
        <v>10</v>
      </c>
      <c r="B6778" s="6">
        <v>8</v>
      </c>
      <c r="C6778" s="6">
        <v>16</v>
      </c>
      <c r="D6778" s="6">
        <f>A6778+B6778+C6778</f>
        <v>34</v>
      </c>
      <c r="E6778" s="5">
        <f>IF(A6778=0,0,A6778*LABOR_HRS_WK_TOM*SEASON_WEEKS*(1+DIM_PCT_TOM)^A6778)</f>
        <v>2334.3682140900019</v>
      </c>
      <c r="F6778" s="5">
        <f>IF(B6778=0,0,B6778*LABOR_HRS_WK_CAR*SEASON_WEEKS*(1+DIM_PCT_CAR)^B6778)</f>
        <v>292.41669540238013</v>
      </c>
      <c r="G6778" s="5">
        <f>IF(C6778=0,0,C6778*LABOR_HRS_WK_MES*SEASON_WEEKS*(1+DIM_PCT_MES)^C6778)</f>
        <v>878.32047434609967</v>
      </c>
      <c r="H6778" s="5">
        <f>E6778+F6778+G6778</f>
        <v>3505.1053838384819</v>
      </c>
      <c r="I6778" s="5">
        <f>MIN(H6778,FARMER_HRS)</f>
        <v>720</v>
      </c>
      <c r="J6778" s="5">
        <f>MAX(0,H6778-FARMER_HRS)</f>
        <v>2785.1053838384819</v>
      </c>
      <c r="K6778" s="2">
        <f>I6778*FARMER_RATE+J6778*TEMP_WORKER_RATE</f>
        <v>73352.524024973653</v>
      </c>
      <c r="L6778" s="2">
        <f>A6778*PRICE_TOM+B6778*PRICE_CAR+C6778*PRICE_MES</f>
        <v>147952</v>
      </c>
      <c r="M6778" s="2">
        <f>A6778*FERT_BED_TOM+B6778*FERT_BED_CAR+C6778*FERT_BED_MES</f>
        <v>26400</v>
      </c>
      <c r="N6778" s="6">
        <f>IF(AND(D6778&lt;=TOTAL_BEDS,J6778&lt;=TEMP_WORKER_MAX*TEMP_WORKER_HRS),1,0)</f>
        <v>1</v>
      </c>
      <c r="O6778" s="2">
        <f>L6778-M6778-K6778-FIXED_COSTS</f>
        <v>28199.475975026347</v>
      </c>
      <c r="P6778" s="2">
        <f>IF(N6778=1,O6778,"")</f>
        <v>28199.475975026347</v>
      </c>
    </row>
    <row r="6779">
      <c r="A6779" s="6">
        <v>10</v>
      </c>
      <c r="B6779" s="6">
        <v>8</v>
      </c>
      <c r="C6779" s="6">
        <v>17</v>
      </c>
      <c r="D6779" s="6">
        <f>A6779+B6779+C6779</f>
        <v>35</v>
      </c>
      <c r="E6779" s="5">
        <f>IF(A6779=0,0,A6779*LABOR_HRS_WK_TOM*SEASON_WEEKS*(1+DIM_PCT_TOM)^A6779)</f>
        <v>2334.3682140900019</v>
      </c>
      <c r="F6779" s="5">
        <f>IF(B6779=0,0,B6779*LABOR_HRS_WK_CAR*SEASON_WEEKS*(1+DIM_PCT_CAR)^B6779)</f>
        <v>292.41669540238013</v>
      </c>
      <c r="G6779" s="5">
        <f>IF(C6779=0,0,C6779*LABOR_HRS_WK_MES*SEASON_WEEKS*(1+DIM_PCT_MES)^C6779)</f>
        <v>944.88069779263992</v>
      </c>
      <c r="H6779" s="5">
        <f>E6779+F6779+G6779</f>
        <v>3571.6656072850219</v>
      </c>
      <c r="I6779" s="5">
        <f>MIN(H6779,FARMER_HRS)</f>
        <v>720</v>
      </c>
      <c r="J6779" s="5">
        <f>MAX(0,H6779-FARMER_HRS)</f>
        <v>2851.6656072850219</v>
      </c>
      <c r="K6779" s="2">
        <f>I6779*FARMER_RATE+J6779*TEMP_WORKER_RATE</f>
        <v>74508.083459809408</v>
      </c>
      <c r="L6779" s="2">
        <f>A6779*PRICE_TOM+B6779*PRICE_CAR+C6779*PRICE_MES</f>
        <v>150652</v>
      </c>
      <c r="M6779" s="2">
        <f>A6779*FERT_BED_TOM+B6779*FERT_BED_CAR+C6779*FERT_BED_MES</f>
        <v>27280</v>
      </c>
      <c r="N6779" s="6">
        <f>IF(AND(D6779&lt;=TOTAL_BEDS,J6779&lt;=TEMP_WORKER_MAX*TEMP_WORKER_HRS),1,0)</f>
        <v>1</v>
      </c>
      <c r="O6779" s="2">
        <f>L6779-M6779-K6779-FIXED_COSTS</f>
        <v>28863.916540190592</v>
      </c>
      <c r="P6779" s="2">
        <f>IF(N6779=1,O6779,"")</f>
        <v>28863.916540190592</v>
      </c>
    </row>
    <row r="6780">
      <c r="A6780" s="6">
        <v>10</v>
      </c>
      <c r="B6780" s="6">
        <v>8</v>
      </c>
      <c r="C6780" s="6">
        <v>18</v>
      </c>
      <c r="D6780" s="6">
        <f>A6780+B6780+C6780</f>
        <v>36</v>
      </c>
      <c r="E6780" s="5">
        <f>IF(A6780=0,0,A6780*LABOR_HRS_WK_TOM*SEASON_WEEKS*(1+DIM_PCT_TOM)^A6780)</f>
        <v>2334.3682140900019</v>
      </c>
      <c r="F6780" s="5">
        <f>IF(B6780=0,0,B6780*LABOR_HRS_WK_CAR*SEASON_WEEKS*(1+DIM_PCT_CAR)^B6780)</f>
        <v>292.41669540238013</v>
      </c>
      <c r="G6780" s="5">
        <f>IF(C6780=0,0,C6780*LABOR_HRS_WK_MES*SEASON_WEEKS*(1+DIM_PCT_MES)^C6780)</f>
        <v>1012.9676892512272</v>
      </c>
      <c r="H6780" s="5">
        <f>E6780+F6780+G6780</f>
        <v>3639.7525987436093</v>
      </c>
      <c r="I6780" s="5">
        <f>MIN(H6780,FARMER_HRS)</f>
        <v>720</v>
      </c>
      <c r="J6780" s="5">
        <f>MAX(0,H6780-FARMER_HRS)</f>
        <v>2919.7525987436093</v>
      </c>
      <c r="K6780" s="2">
        <f>I6780*FARMER_RATE+J6780*TEMP_WORKER_RATE</f>
        <v>75690.149283743216</v>
      </c>
      <c r="L6780" s="2">
        <f>A6780*PRICE_TOM+B6780*PRICE_CAR+C6780*PRICE_MES</f>
        <v>153352</v>
      </c>
      <c r="M6780" s="2">
        <f>A6780*FERT_BED_TOM+B6780*FERT_BED_CAR+C6780*FERT_BED_MES</f>
        <v>28160</v>
      </c>
      <c r="N6780" s="6">
        <f>IF(AND(D6780&lt;=TOTAL_BEDS,J6780&lt;=TEMP_WORKER_MAX*TEMP_WORKER_HRS),1,0)</f>
        <v>1</v>
      </c>
      <c r="O6780" s="2">
        <f>L6780-M6780-K6780-FIXED_COSTS</f>
        <v>29501.850716256784</v>
      </c>
      <c r="P6780" s="2">
        <f>IF(N6780=1,O6780,"")</f>
        <v>29501.850716256784</v>
      </c>
    </row>
    <row r="6781">
      <c r="A6781" s="6">
        <v>10</v>
      </c>
      <c r="B6781" s="6">
        <v>8</v>
      </c>
      <c r="C6781" s="6">
        <v>19</v>
      </c>
      <c r="D6781" s="6">
        <f>A6781+B6781+C6781</f>
        <v>37</v>
      </c>
      <c r="E6781" s="5">
        <f>IF(A6781=0,0,A6781*LABOR_HRS_WK_TOM*SEASON_WEEKS*(1+DIM_PCT_TOM)^A6781)</f>
        <v>2334.3682140900019</v>
      </c>
      <c r="F6781" s="5">
        <f>IF(B6781=0,0,B6781*LABOR_HRS_WK_CAR*SEASON_WEEKS*(1+DIM_PCT_CAR)^B6781)</f>
        <v>292.41669540238013</v>
      </c>
      <c r="G6781" s="5">
        <f>IF(C6781=0,0,C6781*LABOR_HRS_WK_MES*SEASON_WEEKS*(1+DIM_PCT_MES)^C6781)</f>
        <v>1082.6092178872491</v>
      </c>
      <c r="H6781" s="5">
        <f>E6781+F6781+G6781</f>
        <v>3709.3941273796313</v>
      </c>
      <c r="I6781" s="5">
        <f>MIN(H6781,FARMER_HRS)</f>
        <v>720</v>
      </c>
      <c r="J6781" s="5">
        <f>MAX(0,H6781-FARMER_HRS)</f>
        <v>2989.3941273796313</v>
      </c>
      <c r="K6781" s="2">
        <f>I6781*FARMER_RATE+J6781*TEMP_WORKER_RATE</f>
        <v>76899.203600340814</v>
      </c>
      <c r="L6781" s="2">
        <f>A6781*PRICE_TOM+B6781*PRICE_CAR+C6781*PRICE_MES</f>
        <v>156052</v>
      </c>
      <c r="M6781" s="2">
        <f>A6781*FERT_BED_TOM+B6781*FERT_BED_CAR+C6781*FERT_BED_MES</f>
        <v>29040</v>
      </c>
      <c r="N6781" s="6">
        <f>IF(AND(D6781&lt;=TOTAL_BEDS,J6781&lt;=TEMP_WORKER_MAX*TEMP_WORKER_HRS),1,0)</f>
        <v>1</v>
      </c>
      <c r="O6781" s="2">
        <f>L6781-M6781-K6781-FIXED_COSTS</f>
        <v>30112.796399659186</v>
      </c>
      <c r="P6781" s="2">
        <f>IF(N6781=1,O6781,"")</f>
        <v>30112.796399659186</v>
      </c>
    </row>
    <row r="6782">
      <c r="A6782" s="6">
        <v>10</v>
      </c>
      <c r="B6782" s="6">
        <v>8</v>
      </c>
      <c r="C6782" s="6">
        <v>20</v>
      </c>
      <c r="D6782" s="6">
        <f>A6782+B6782+C6782</f>
        <v>38</v>
      </c>
      <c r="E6782" s="5">
        <f>IF(A6782=0,0,A6782*LABOR_HRS_WK_TOM*SEASON_WEEKS*(1+DIM_PCT_TOM)^A6782)</f>
        <v>2334.3682140900019</v>
      </c>
      <c r="F6782" s="5">
        <f>IF(B6782=0,0,B6782*LABOR_HRS_WK_CAR*SEASON_WEEKS*(1+DIM_PCT_CAR)^B6782)</f>
        <v>292.41669540238013</v>
      </c>
      <c r="G6782" s="5">
        <f>IF(C6782=0,0,C6782*LABOR_HRS_WK_MES*SEASON_WEEKS*(1+DIM_PCT_MES)^C6782)</f>
        <v>1153.8335085377259</v>
      </c>
      <c r="H6782" s="5">
        <f>E6782+F6782+G6782</f>
        <v>3780.6184180301079</v>
      </c>
      <c r="I6782" s="5">
        <f>MIN(H6782,FARMER_HRS)</f>
        <v>720</v>
      </c>
      <c r="J6782" s="5">
        <f>MAX(0,H6782-FARMER_HRS)</f>
        <v>3060.6184180301079</v>
      </c>
      <c r="K6782" s="2">
        <f>I6782*FARMER_RATE+J6782*TEMP_WORKER_RATE</f>
        <v>78135.736424133822</v>
      </c>
      <c r="L6782" s="2">
        <f>A6782*PRICE_TOM+B6782*PRICE_CAR+C6782*PRICE_MES</f>
        <v>158752</v>
      </c>
      <c r="M6782" s="2">
        <f>A6782*FERT_BED_TOM+B6782*FERT_BED_CAR+C6782*FERT_BED_MES</f>
        <v>29920</v>
      </c>
      <c r="N6782" s="6">
        <f>IF(AND(D6782&lt;=TOTAL_BEDS,J6782&lt;=TEMP_WORKER_MAX*TEMP_WORKER_HRS),1,0)</f>
        <v>1</v>
      </c>
      <c r="O6782" s="2">
        <f>L6782-M6782-K6782-FIXED_COSTS</f>
        <v>30696.263575866178</v>
      </c>
      <c r="P6782" s="2">
        <f>IF(N6782=1,O6782,"")</f>
        <v>30696.263575866178</v>
      </c>
    </row>
    <row r="6783">
      <c r="A6783" s="6">
        <v>10</v>
      </c>
      <c r="B6783" s="6">
        <v>8</v>
      </c>
      <c r="C6783" s="6">
        <v>21</v>
      </c>
      <c r="D6783" s="6">
        <f>A6783+B6783+C6783</f>
        <v>39</v>
      </c>
      <c r="E6783" s="5">
        <f>IF(A6783=0,0,A6783*LABOR_HRS_WK_TOM*SEASON_WEEKS*(1+DIM_PCT_TOM)^A6783)</f>
        <v>2334.3682140900019</v>
      </c>
      <c r="F6783" s="5">
        <f>IF(B6783=0,0,B6783*LABOR_HRS_WK_CAR*SEASON_WEEKS*(1+DIM_PCT_CAR)^B6783)</f>
        <v>292.41669540238013</v>
      </c>
      <c r="G6783" s="5">
        <f>IF(C6783=0,0,C6783*LABOR_HRS_WK_MES*SEASON_WEEKS*(1+DIM_PCT_MES)^C6783)</f>
        <v>1226.6692487641699</v>
      </c>
      <c r="H6783" s="5">
        <f>E6783+F6783+G6783</f>
        <v>3853.4541582565521</v>
      </c>
      <c r="I6783" s="5">
        <f>MIN(H6783,FARMER_HRS)</f>
        <v>720</v>
      </c>
      <c r="J6783" s="5">
        <f>MAX(0,H6783-FARMER_HRS)</f>
        <v>3133.4541582565521</v>
      </c>
      <c r="K6783" s="2">
        <f>I6783*FARMER_RATE+J6783*TEMP_WORKER_RATE</f>
        <v>79400.245803065132</v>
      </c>
      <c r="L6783" s="2">
        <f>A6783*PRICE_TOM+B6783*PRICE_CAR+C6783*PRICE_MES</f>
        <v>161452</v>
      </c>
      <c r="M6783" s="2">
        <f>A6783*FERT_BED_TOM+B6783*FERT_BED_CAR+C6783*FERT_BED_MES</f>
        <v>30800</v>
      </c>
      <c r="N6783" s="6">
        <f>IF(AND(D6783&lt;=TOTAL_BEDS,J6783&lt;=TEMP_WORKER_MAX*TEMP_WORKER_HRS),1,0)</f>
        <v>1</v>
      </c>
      <c r="O6783" s="2">
        <f>L6783-M6783-K6783-FIXED_COSTS</f>
        <v>31251.754196934868</v>
      </c>
      <c r="P6783" s="2">
        <f>IF(N6783=1,O6783,"")</f>
        <v>31251.754196934868</v>
      </c>
    </row>
    <row r="6784">
      <c r="A6784" s="6">
        <v>10</v>
      </c>
      <c r="B6784" s="6">
        <v>8</v>
      </c>
      <c r="C6784" s="6">
        <v>22</v>
      </c>
      <c r="D6784" s="6">
        <f>A6784+B6784+C6784</f>
        <v>40</v>
      </c>
      <c r="E6784" s="5">
        <f>IF(A6784=0,0,A6784*LABOR_HRS_WK_TOM*SEASON_WEEKS*(1+DIM_PCT_TOM)^A6784)</f>
        <v>2334.3682140900019</v>
      </c>
      <c r="F6784" s="5">
        <f>IF(B6784=0,0,B6784*LABOR_HRS_WK_CAR*SEASON_WEEKS*(1+DIM_PCT_CAR)^B6784)</f>
        <v>292.41669540238013</v>
      </c>
      <c r="G6784" s="5">
        <f>IF(C6784=0,0,C6784*LABOR_HRS_WK_MES*SEASON_WEEKS*(1+DIM_PCT_MES)^C6784)</f>
        <v>1301.1455960105659</v>
      </c>
      <c r="H6784" s="5">
        <f>E6784+F6784+G6784</f>
        <v>3927.9305055029481</v>
      </c>
      <c r="I6784" s="5">
        <f>MIN(H6784,FARMER_HRS)</f>
        <v>720</v>
      </c>
      <c r="J6784" s="5">
        <f>MAX(0,H6784-FARMER_HRS)</f>
        <v>3207.9305055029481</v>
      </c>
      <c r="K6784" s="2">
        <f>I6784*FARMER_RATE+J6784*TEMP_WORKER_RATE</f>
        <v>80693.237942759515</v>
      </c>
      <c r="L6784" s="2">
        <f>A6784*PRICE_TOM+B6784*PRICE_CAR+C6784*PRICE_MES</f>
        <v>164152</v>
      </c>
      <c r="M6784" s="2">
        <f>A6784*FERT_BED_TOM+B6784*FERT_BED_CAR+C6784*FERT_BED_MES</f>
        <v>31680</v>
      </c>
      <c r="N6784" s="6">
        <f>IF(AND(D6784&lt;=TOTAL_BEDS,J6784&lt;=TEMP_WORKER_MAX*TEMP_WORKER_HRS),1,0)</f>
        <v>1</v>
      </c>
      <c r="O6784" s="2">
        <f>L6784-M6784-K6784-FIXED_COSTS</f>
        <v>31778.762057240485</v>
      </c>
      <c r="P6784" s="2">
        <f>IF(N6784=1,O6784,"")</f>
        <v>31778.762057240485</v>
      </c>
    </row>
    <row r="6785">
      <c r="A6785" s="6">
        <v>10</v>
      </c>
      <c r="B6785" s="6">
        <v>8</v>
      </c>
      <c r="C6785" s="6">
        <v>23</v>
      </c>
      <c r="D6785" s="6">
        <f>A6785+B6785+C6785</f>
        <v>41</v>
      </c>
      <c r="E6785" s="5">
        <f>IF(A6785=0,0,A6785*LABOR_HRS_WK_TOM*SEASON_WEEKS*(1+DIM_PCT_TOM)^A6785)</f>
        <v>2334.3682140900019</v>
      </c>
      <c r="F6785" s="5">
        <f>IF(B6785=0,0,B6785*LABOR_HRS_WK_CAR*SEASON_WEEKS*(1+DIM_PCT_CAR)^B6785)</f>
        <v>292.41669540238013</v>
      </c>
      <c r="G6785" s="5">
        <f>IF(C6785=0,0,C6785*LABOR_HRS_WK_MES*SEASON_WEEKS*(1+DIM_PCT_MES)^C6785)</f>
        <v>1377.2921848680023</v>
      </c>
      <c r="H6785" s="5">
        <f>E6785+F6785+G6785</f>
        <v>4004.0770943603848</v>
      </c>
      <c r="I6785" s="5">
        <f>MIN(H6785,FARMER_HRS)</f>
        <v>720</v>
      </c>
      <c r="J6785" s="5">
        <f>MAX(0,H6785-FARMER_HRS)</f>
        <v>3284.0770943603848</v>
      </c>
      <c r="K6785" s="2">
        <f>I6785*FARMER_RATE+J6785*TEMP_WORKER_RATE</f>
        <v>82015.227332645562</v>
      </c>
      <c r="L6785" s="2">
        <f>A6785*PRICE_TOM+B6785*PRICE_CAR+C6785*PRICE_MES</f>
        <v>166852</v>
      </c>
      <c r="M6785" s="2">
        <f>A6785*FERT_BED_TOM+B6785*FERT_BED_CAR+C6785*FERT_BED_MES</f>
        <v>32560</v>
      </c>
      <c r="N6785" s="6">
        <f>IF(AND(D6785&lt;=TOTAL_BEDS,J6785&lt;=TEMP_WORKER_MAX*TEMP_WORKER_HRS),1,0)</f>
        <v>1</v>
      </c>
      <c r="O6785" s="2">
        <f>L6785-M6785-K6785-FIXED_COSTS</f>
        <v>32276.772667354438</v>
      </c>
      <c r="P6785" s="2">
        <f>IF(N6785=1,O6785,"")</f>
        <v>32276.772667354438</v>
      </c>
    </row>
    <row r="6786">
      <c r="A6786" s="6">
        <v>10</v>
      </c>
      <c r="B6786" s="6">
        <v>8</v>
      </c>
      <c r="C6786" s="6">
        <v>24</v>
      </c>
      <c r="D6786" s="6">
        <f>A6786+B6786+C6786</f>
        <v>42</v>
      </c>
      <c r="E6786" s="5">
        <f>IF(A6786=0,0,A6786*LABOR_HRS_WK_TOM*SEASON_WEEKS*(1+DIM_PCT_TOM)^A6786)</f>
        <v>2334.3682140900019</v>
      </c>
      <c r="F6786" s="5">
        <f>IF(B6786=0,0,B6786*LABOR_HRS_WK_CAR*SEASON_WEEKS*(1+DIM_PCT_CAR)^B6786)</f>
        <v>292.41669540238013</v>
      </c>
      <c r="G6786" s="5">
        <f>IF(C6786=0,0,C6786*LABOR_HRS_WK_MES*SEASON_WEEKS*(1+DIM_PCT_MES)^C6786)</f>
        <v>1455.139134447498</v>
      </c>
      <c r="H6786" s="5">
        <f>E6786+F6786+G6786</f>
        <v>4081.92404393988</v>
      </c>
      <c r="I6786" s="5">
        <f>MIN(H6786,FARMER_HRS)</f>
        <v>720</v>
      </c>
      <c r="J6786" s="5">
        <f>MAX(0,H6786-FARMER_HRS)</f>
        <v>3361.92404393988</v>
      </c>
      <c r="K6786" s="2">
        <f>I6786*FARMER_RATE+J6786*TEMP_WORKER_RATE</f>
        <v>83366.736873956252</v>
      </c>
      <c r="L6786" s="2">
        <f>A6786*PRICE_TOM+B6786*PRICE_CAR+C6786*PRICE_MES</f>
        <v>169552</v>
      </c>
      <c r="M6786" s="2">
        <f>A6786*FERT_BED_TOM+B6786*FERT_BED_CAR+C6786*FERT_BED_MES</f>
        <v>33440</v>
      </c>
      <c r="N6786" s="6">
        <f>IF(AND(D6786&lt;=TOTAL_BEDS,J6786&lt;=TEMP_WORKER_MAX*TEMP_WORKER_HRS),1,0)</f>
        <v>1</v>
      </c>
      <c r="O6786" s="2">
        <f>L6786-M6786-K6786-FIXED_COSTS</f>
        <v>32745.263126043748</v>
      </c>
      <c r="P6786" s="2">
        <f>IF(N6786=1,O6786,"")</f>
        <v>32745.263126043748</v>
      </c>
    </row>
    <row r="6787">
      <c r="A6787" s="6">
        <v>10</v>
      </c>
      <c r="B6787" s="6">
        <v>8</v>
      </c>
      <c r="C6787" s="6">
        <v>25</v>
      </c>
      <c r="D6787" s="6">
        <f>A6787+B6787+C6787</f>
        <v>43</v>
      </c>
      <c r="E6787" s="5">
        <f>IF(A6787=0,0,A6787*LABOR_HRS_WK_TOM*SEASON_WEEKS*(1+DIM_PCT_TOM)^A6787)</f>
        <v>2334.3682140900019</v>
      </c>
      <c r="F6787" s="5">
        <f>IF(B6787=0,0,B6787*LABOR_HRS_WK_CAR*SEASON_WEEKS*(1+DIM_PCT_CAR)^B6787)</f>
        <v>292.41669540238013</v>
      </c>
      <c r="G6787" s="5">
        <f>IF(C6787=0,0,C6787*LABOR_HRS_WK_MES*SEASON_WEEKS*(1+DIM_PCT_MES)^C6787)</f>
        <v>1534.7170558625955</v>
      </c>
      <c r="H6787" s="5">
        <f>E6787+F6787+G6787</f>
        <v>4161.501965354978</v>
      </c>
      <c r="I6787" s="5">
        <f>MIN(H6787,FARMER_HRS)</f>
        <v>720</v>
      </c>
      <c r="J6787" s="5">
        <f>MAX(0,H6787-FARMER_HRS)</f>
        <v>3441.501965354978</v>
      </c>
      <c r="K6787" s="2">
        <f>I6787*FARMER_RATE+J6787*TEMP_WORKER_RATE</f>
        <v>84748.298009635037</v>
      </c>
      <c r="L6787" s="2">
        <f>A6787*PRICE_TOM+B6787*PRICE_CAR+C6787*PRICE_MES</f>
        <v>172252</v>
      </c>
      <c r="M6787" s="2">
        <f>A6787*FERT_BED_TOM+B6787*FERT_BED_CAR+C6787*FERT_BED_MES</f>
        <v>34320</v>
      </c>
      <c r="N6787" s="6">
        <f>IF(AND(D6787&lt;=TOTAL_BEDS,J6787&lt;=TEMP_WORKER_MAX*TEMP_WORKER_HRS),1,0)</f>
        <v>1</v>
      </c>
      <c r="O6787" s="2">
        <f>L6787-M6787-K6787-FIXED_COSTS</f>
        <v>33183.701990364963</v>
      </c>
      <c r="P6787" s="2">
        <f>IF(N6787=1,O6787,"")</f>
        <v>33183.701990364963</v>
      </c>
    </row>
    <row r="6788">
      <c r="A6788" s="6">
        <v>10</v>
      </c>
      <c r="B6788" s="6">
        <v>8</v>
      </c>
      <c r="C6788" s="6">
        <v>26</v>
      </c>
      <c r="D6788" s="6">
        <f>A6788+B6788+C6788</f>
        <v>44</v>
      </c>
      <c r="E6788" s="5">
        <f>IF(A6788=0,0,A6788*LABOR_HRS_WK_TOM*SEASON_WEEKS*(1+DIM_PCT_TOM)^A6788)</f>
        <v>2334.3682140900019</v>
      </c>
      <c r="F6788" s="5">
        <f>IF(B6788=0,0,B6788*LABOR_HRS_WK_CAR*SEASON_WEEKS*(1+DIM_PCT_CAR)^B6788)</f>
        <v>292.41669540238013</v>
      </c>
      <c r="G6788" s="5">
        <f>IF(C6788=0,0,C6788*LABOR_HRS_WK_MES*SEASON_WEEKS*(1+DIM_PCT_MES)^C6788)</f>
        <v>1616.0570598233128</v>
      </c>
      <c r="H6788" s="5">
        <f>E6788+F6788+G6788</f>
        <v>4242.8419693156948</v>
      </c>
      <c r="I6788" s="5">
        <f>MIN(H6788,FARMER_HRS)</f>
        <v>720</v>
      </c>
      <c r="J6788" s="5">
        <f>MAX(0,H6788-FARMER_HRS)</f>
        <v>3522.8419693156948</v>
      </c>
      <c r="K6788" s="2">
        <f>I6788*FARMER_RATE+J6788*TEMP_WORKER_RATE</f>
        <v>86160.450856175245</v>
      </c>
      <c r="L6788" s="2">
        <f>A6788*PRICE_TOM+B6788*PRICE_CAR+C6788*PRICE_MES</f>
        <v>174952</v>
      </c>
      <c r="M6788" s="2">
        <f>A6788*FERT_BED_TOM+B6788*FERT_BED_CAR+C6788*FERT_BED_MES</f>
        <v>35200</v>
      </c>
      <c r="N6788" s="6">
        <f>IF(AND(D6788&lt;=TOTAL_BEDS,J6788&lt;=TEMP_WORKER_MAX*TEMP_WORKER_HRS),1,0)</f>
        <v>1</v>
      </c>
      <c r="O6788" s="2">
        <f>L6788-M6788-K6788-FIXED_COSTS</f>
        <v>33591.549143824755</v>
      </c>
      <c r="P6788" s="2">
        <f>IF(N6788=1,O6788,"")</f>
        <v>33591.549143824755</v>
      </c>
    </row>
    <row r="6789">
      <c r="A6789" s="6">
        <v>10</v>
      </c>
      <c r="B6789" s="6">
        <v>8</v>
      </c>
      <c r="C6789" s="6">
        <v>27</v>
      </c>
      <c r="D6789" s="6">
        <f>A6789+B6789+C6789</f>
        <v>45</v>
      </c>
      <c r="E6789" s="5">
        <f>IF(A6789=0,0,A6789*LABOR_HRS_WK_TOM*SEASON_WEEKS*(1+DIM_PCT_TOM)^A6789)</f>
        <v>2334.3682140900019</v>
      </c>
      <c r="F6789" s="5">
        <f>IF(B6789=0,0,B6789*LABOR_HRS_WK_CAR*SEASON_WEEKS*(1+DIM_PCT_CAR)^B6789)</f>
        <v>292.41669540238013</v>
      </c>
      <c r="G6789" s="5">
        <f>IF(C6789=0,0,C6789*LABOR_HRS_WK_MES*SEASON_WEEKS*(1+DIM_PCT_MES)^C6789)</f>
        <v>1699.19076434307</v>
      </c>
      <c r="H6789" s="5">
        <f>E6789+F6789+G6789</f>
        <v>4325.9756738354517</v>
      </c>
      <c r="I6789" s="5">
        <f>MIN(H6789,FARMER_HRS)</f>
        <v>720</v>
      </c>
      <c r="J6789" s="5">
        <f>MAX(0,H6789-FARMER_HRS)</f>
        <v>3605.9756738354517</v>
      </c>
      <c r="K6789" s="2">
        <f>I6789*FARMER_RATE+J6789*TEMP_WORKER_RATE</f>
        <v>87603.744337421027</v>
      </c>
      <c r="L6789" s="2">
        <f>A6789*PRICE_TOM+B6789*PRICE_CAR+C6789*PRICE_MES</f>
        <v>177652</v>
      </c>
      <c r="M6789" s="2">
        <f>A6789*FERT_BED_TOM+B6789*FERT_BED_CAR+C6789*FERT_BED_MES</f>
        <v>36080</v>
      </c>
      <c r="N6789" s="6">
        <f>IF(AND(D6789&lt;=TOTAL_BEDS,J6789&lt;=TEMP_WORKER_MAX*TEMP_WORKER_HRS),1,0)</f>
        <v>1</v>
      </c>
      <c r="O6789" s="2">
        <f>L6789-M6789-K6789-FIXED_COSTS</f>
        <v>33968.255662578973</v>
      </c>
      <c r="P6789" s="2">
        <f>IF(N6789=1,O6789,"")</f>
        <v>33968.255662578973</v>
      </c>
    </row>
    <row r="6790">
      <c r="A6790" s="6">
        <v>10</v>
      </c>
      <c r="B6790" s="6">
        <v>8</v>
      </c>
      <c r="C6790" s="6">
        <v>28</v>
      </c>
      <c r="D6790" s="6">
        <f>A6790+B6790+C6790</f>
        <v>46</v>
      </c>
      <c r="E6790" s="5">
        <f>IF(A6790=0,0,A6790*LABOR_HRS_WK_TOM*SEASON_WEEKS*(1+DIM_PCT_TOM)^A6790)</f>
        <v>2334.3682140900019</v>
      </c>
      <c r="F6790" s="5">
        <f>IF(B6790=0,0,B6790*LABOR_HRS_WK_CAR*SEASON_WEEKS*(1+DIM_PCT_CAR)^B6790)</f>
        <v>292.41669540238013</v>
      </c>
      <c r="G6790" s="5">
        <f>IF(C6790=0,0,C6790*LABOR_HRS_WK_MES*SEASON_WEEKS*(1+DIM_PCT_MES)^C6790)</f>
        <v>1784.1503025602233</v>
      </c>
      <c r="H6790" s="5">
        <f>E6790+F6790+G6790</f>
        <v>4410.9352120526055</v>
      </c>
      <c r="I6790" s="5">
        <f>MIN(H6790,FARMER_HRS)</f>
        <v>720</v>
      </c>
      <c r="J6790" s="5">
        <f>MAX(0,H6790-FARMER_HRS)</f>
        <v>3690.9352120526055</v>
      </c>
      <c r="K6790" s="2">
        <f>I6790*FARMER_RATE+J6790*TEMP_WORKER_RATE</f>
        <v>89078.736320357741</v>
      </c>
      <c r="L6790" s="2">
        <f>A6790*PRICE_TOM+B6790*PRICE_CAR+C6790*PRICE_MES</f>
        <v>180352</v>
      </c>
      <c r="M6790" s="2">
        <f>A6790*FERT_BED_TOM+B6790*FERT_BED_CAR+C6790*FERT_BED_MES</f>
        <v>36960</v>
      </c>
      <c r="N6790" s="6">
        <f>IF(AND(D6790&lt;=TOTAL_BEDS,J6790&lt;=TEMP_WORKER_MAX*TEMP_WORKER_HRS),1,0)</f>
        <v>1</v>
      </c>
      <c r="O6790" s="2">
        <f>L6790-M6790-K6790-FIXED_COSTS</f>
        <v>34313.263679642259</v>
      </c>
      <c r="P6790" s="2">
        <f>IF(N6790=1,O6790,"")</f>
        <v>34313.263679642259</v>
      </c>
    </row>
    <row r="6791">
      <c r="A6791" s="6">
        <v>10</v>
      </c>
      <c r="B6791" s="6">
        <v>8</v>
      </c>
      <c r="C6791" s="6">
        <v>29</v>
      </c>
      <c r="D6791" s="6">
        <f>A6791+B6791+C6791</f>
        <v>47</v>
      </c>
      <c r="E6791" s="5">
        <f>IF(A6791=0,0,A6791*LABOR_HRS_WK_TOM*SEASON_WEEKS*(1+DIM_PCT_TOM)^A6791)</f>
        <v>2334.3682140900019</v>
      </c>
      <c r="F6791" s="5">
        <f>IF(B6791=0,0,B6791*LABOR_HRS_WK_CAR*SEASON_WEEKS*(1+DIM_PCT_CAR)^B6791)</f>
        <v>292.41669540238013</v>
      </c>
      <c r="G6791" s="5">
        <f>IF(C6791=0,0,C6791*LABOR_HRS_WK_MES*SEASON_WEEKS*(1+DIM_PCT_MES)^C6791)</f>
        <v>1870.9683306758766</v>
      </c>
      <c r="H6791" s="5">
        <f>E6791+F6791+G6791</f>
        <v>4497.7532401682583</v>
      </c>
      <c r="I6791" s="5">
        <f>MIN(H6791,FARMER_HRS)</f>
        <v>720</v>
      </c>
      <c r="J6791" s="5">
        <f>MAX(0,H6791-FARMER_HRS)</f>
        <v>3777.7532401682583</v>
      </c>
      <c r="K6791" s="2">
        <f>I6791*FARMER_RATE+J6791*TEMP_WORKER_RATE</f>
        <v>90585.993752921146</v>
      </c>
      <c r="L6791" s="2">
        <f>A6791*PRICE_TOM+B6791*PRICE_CAR+C6791*PRICE_MES</f>
        <v>183052</v>
      </c>
      <c r="M6791" s="2">
        <f>A6791*FERT_BED_TOM+B6791*FERT_BED_CAR+C6791*FERT_BED_MES</f>
        <v>37840</v>
      </c>
      <c r="N6791" s="6">
        <f>IF(AND(D6791&lt;=TOTAL_BEDS,J6791&lt;=TEMP_WORKER_MAX*TEMP_WORKER_HRS),1,0)</f>
        <v>1</v>
      </c>
      <c r="O6791" s="2">
        <f>L6791-M6791-K6791-FIXED_COSTS</f>
        <v>34626.006247078854</v>
      </c>
      <c r="P6791" s="2">
        <f>IF(N6791=1,O6791,"")</f>
        <v>34626.006247078854</v>
      </c>
    </row>
    <row r="6792">
      <c r="A6792" s="6">
        <v>10</v>
      </c>
      <c r="B6792" s="6">
        <v>8</v>
      </c>
      <c r="C6792" s="6">
        <v>30</v>
      </c>
      <c r="D6792" s="6">
        <f>A6792+B6792+C6792</f>
        <v>48</v>
      </c>
      <c r="E6792" s="5">
        <f>IF(A6792=0,0,A6792*LABOR_HRS_WK_TOM*SEASON_WEEKS*(1+DIM_PCT_TOM)^A6792)</f>
        <v>2334.3682140900019</v>
      </c>
      <c r="F6792" s="5">
        <f>IF(B6792=0,0,B6792*LABOR_HRS_WK_CAR*SEASON_WEEKS*(1+DIM_PCT_CAR)^B6792)</f>
        <v>292.41669540238013</v>
      </c>
      <c r="G6792" s="5">
        <f>IF(C6792=0,0,C6792*LABOR_HRS_WK_MES*SEASON_WEEKS*(1+DIM_PCT_MES)^C6792)</f>
        <v>1959.6780360096466</v>
      </c>
      <c r="H6792" s="5">
        <f>E6792+F6792+G6792</f>
        <v>4586.4629455020286</v>
      </c>
      <c r="I6792" s="5">
        <f>MIN(H6792,FARMER_HRS)</f>
        <v>720</v>
      </c>
      <c r="J6792" s="5">
        <f>MAX(0,H6792-FARMER_HRS)</f>
        <v>3866.4629455020286</v>
      </c>
      <c r="K6792" s="2">
        <f>I6792*FARMER_RATE+J6792*TEMP_WORKER_RATE</f>
        <v>92126.092803854655</v>
      </c>
      <c r="L6792" s="2">
        <f>A6792*PRICE_TOM+B6792*PRICE_CAR+C6792*PRICE_MES</f>
        <v>185752</v>
      </c>
      <c r="M6792" s="2">
        <f>A6792*FERT_BED_TOM+B6792*FERT_BED_CAR+C6792*FERT_BED_MES</f>
        <v>38720</v>
      </c>
      <c r="N6792" s="6">
        <f>IF(AND(D6792&lt;=TOTAL_BEDS,J6792&lt;=TEMP_WORKER_MAX*TEMP_WORKER_HRS),1,0)</f>
        <v>1</v>
      </c>
      <c r="O6792" s="2">
        <f>L6792-M6792-K6792-FIXED_COSTS</f>
        <v>34905.907196145345</v>
      </c>
      <c r="P6792" s="2">
        <f>IF(N6792=1,O6792,"")</f>
        <v>34905.907196145345</v>
      </c>
    </row>
    <row r="6793">
      <c r="A6793" s="6">
        <v>10</v>
      </c>
      <c r="B6793" s="6">
        <v>9</v>
      </c>
      <c r="C6793" s="6">
        <v>0</v>
      </c>
      <c r="D6793" s="6">
        <f>A6793+B6793+C6793</f>
        <v>19</v>
      </c>
      <c r="E6793" s="5">
        <f>IF(A6793=0,0,A6793*LABOR_HRS_WK_TOM*SEASON_WEEKS*(1+DIM_PCT_TOM)^A6793)</f>
        <v>2334.3682140900019</v>
      </c>
      <c r="F6793" s="5">
        <f>IF(B6793=0,0,B6793*LABOR_HRS_WK_CAR*SEASON_WEEKS*(1+DIM_PCT_CAR)^B6793)</f>
        <v>337.19300188586959</v>
      </c>
      <c r="G6793" s="5">
        <f>IF(C6793=0,0,C6793*LABOR_HRS_WK_MES*SEASON_WEEKS*(1+DIM_PCT_MES)^C6793)</f>
        <v>0</v>
      </c>
      <c r="H6793" s="5">
        <f>E6793+F6793+G6793</f>
        <v>2671.5612159758716</v>
      </c>
      <c r="I6793" s="5">
        <f>MIN(H6793,FARMER_HRS)</f>
        <v>720</v>
      </c>
      <c r="J6793" s="5">
        <f>MAX(0,H6793-FARMER_HRS)</f>
        <v>1951.5612159758716</v>
      </c>
      <c r="K6793" s="2">
        <f>I6793*FARMER_RATE+J6793*TEMP_WORKER_RATE</f>
        <v>58881.271110692214</v>
      </c>
      <c r="L6793" s="2">
        <f>A6793*PRICE_TOM+B6793*PRICE_CAR+C6793*PRICE_MES</f>
        <v>106846</v>
      </c>
      <c r="M6793" s="2">
        <f>A6793*FERT_BED_TOM+B6793*FERT_BED_CAR+C6793*FERT_BED_MES</f>
        <v>12760</v>
      </c>
      <c r="N6793" s="6">
        <f>IF(AND(D6793&lt;=TOTAL_BEDS,J6793&lt;=TEMP_WORKER_MAX*TEMP_WORKER_HRS),1,0)</f>
        <v>1</v>
      </c>
      <c r="O6793" s="2">
        <f>L6793-M6793-K6793-FIXED_COSTS</f>
        <v>15204.728889307786</v>
      </c>
      <c r="P6793" s="2">
        <f>IF(N6793=1,O6793,"")</f>
        <v>15204.728889307786</v>
      </c>
    </row>
    <row r="6794">
      <c r="A6794" s="6">
        <v>10</v>
      </c>
      <c r="B6794" s="6">
        <v>9</v>
      </c>
      <c r="C6794" s="6">
        <v>1</v>
      </c>
      <c r="D6794" s="6">
        <f>A6794+B6794+C6794</f>
        <v>20</v>
      </c>
      <c r="E6794" s="5">
        <f>IF(A6794=0,0,A6794*LABOR_HRS_WK_TOM*SEASON_WEEKS*(1+DIM_PCT_TOM)^A6794)</f>
        <v>2334.3682140900019</v>
      </c>
      <c r="F6794" s="5">
        <f>IF(B6794=0,0,B6794*LABOR_HRS_WK_CAR*SEASON_WEEKS*(1+DIM_PCT_CAR)^B6794)</f>
        <v>337.19300188586959</v>
      </c>
      <c r="G6794" s="5">
        <f>IF(C6794=0,0,C6794*LABOR_HRS_WK_MES*SEASON_WEEKS*(1+DIM_PCT_MES)^C6794)</f>
        <v>45.5625</v>
      </c>
      <c r="H6794" s="5">
        <f>E6794+F6794+G6794</f>
        <v>2717.1237159758716</v>
      </c>
      <c r="I6794" s="5">
        <f>MIN(H6794,FARMER_HRS)</f>
        <v>720</v>
      </c>
      <c r="J6794" s="5">
        <f>MAX(0,H6794-FARMER_HRS)</f>
        <v>1997.1237159758716</v>
      </c>
      <c r="K6794" s="2">
        <f>I6794*FARMER_RATE+J6794*TEMP_WORKER_RATE</f>
        <v>59672.286735692214</v>
      </c>
      <c r="L6794" s="2">
        <f>A6794*PRICE_TOM+B6794*PRICE_CAR+C6794*PRICE_MES</f>
        <v>109546</v>
      </c>
      <c r="M6794" s="2">
        <f>A6794*FERT_BED_TOM+B6794*FERT_BED_CAR+C6794*FERT_BED_MES</f>
        <v>13640</v>
      </c>
      <c r="N6794" s="6">
        <f>IF(AND(D6794&lt;=TOTAL_BEDS,J6794&lt;=TEMP_WORKER_MAX*TEMP_WORKER_HRS),1,0)</f>
        <v>1</v>
      </c>
      <c r="O6794" s="2">
        <f>L6794-M6794-K6794-FIXED_COSTS</f>
        <v>16233.713264307786</v>
      </c>
      <c r="P6794" s="2">
        <f>IF(N6794=1,O6794,"")</f>
        <v>16233.713264307786</v>
      </c>
    </row>
    <row r="6795">
      <c r="A6795" s="6">
        <v>10</v>
      </c>
      <c r="B6795" s="6">
        <v>9</v>
      </c>
      <c r="C6795" s="6">
        <v>2</v>
      </c>
      <c r="D6795" s="6">
        <f>A6795+B6795+C6795</f>
        <v>21</v>
      </c>
      <c r="E6795" s="5">
        <f>IF(A6795=0,0,A6795*LABOR_HRS_WK_TOM*SEASON_WEEKS*(1+DIM_PCT_TOM)^A6795)</f>
        <v>2334.3682140900019</v>
      </c>
      <c r="F6795" s="5">
        <f>IF(B6795=0,0,B6795*LABOR_HRS_WK_CAR*SEASON_WEEKS*(1+DIM_PCT_CAR)^B6795)</f>
        <v>337.19300188586959</v>
      </c>
      <c r="G6795" s="5">
        <f>IF(C6795=0,0,C6795*LABOR_HRS_WK_MES*SEASON_WEEKS*(1+DIM_PCT_MES)^C6795)</f>
        <v>92.2640625</v>
      </c>
      <c r="H6795" s="5">
        <f>E6795+F6795+G6795</f>
        <v>2763.8252784758715</v>
      </c>
      <c r="I6795" s="5">
        <f>MIN(H6795,FARMER_HRS)</f>
        <v>720</v>
      </c>
      <c r="J6795" s="5">
        <f>MAX(0,H6795-FARMER_HRS)</f>
        <v>2043.8252784758715</v>
      </c>
      <c r="K6795" s="2">
        <f>I6795*FARMER_RATE+J6795*TEMP_WORKER_RATE</f>
        <v>60483.077751317214</v>
      </c>
      <c r="L6795" s="2">
        <f>A6795*PRICE_TOM+B6795*PRICE_CAR+C6795*PRICE_MES</f>
        <v>112246</v>
      </c>
      <c r="M6795" s="2">
        <f>A6795*FERT_BED_TOM+B6795*FERT_BED_CAR+C6795*FERT_BED_MES</f>
        <v>14520</v>
      </c>
      <c r="N6795" s="6">
        <f>IF(AND(D6795&lt;=TOTAL_BEDS,J6795&lt;=TEMP_WORKER_MAX*TEMP_WORKER_HRS),1,0)</f>
        <v>1</v>
      </c>
      <c r="O6795" s="2">
        <f>L6795-M6795-K6795-FIXED_COSTS</f>
        <v>17242.922248682786</v>
      </c>
      <c r="P6795" s="2">
        <f>IF(N6795=1,O6795,"")</f>
        <v>17242.922248682786</v>
      </c>
    </row>
    <row r="6796">
      <c r="A6796" s="6">
        <v>10</v>
      </c>
      <c r="B6796" s="6">
        <v>9</v>
      </c>
      <c r="C6796" s="6">
        <v>3</v>
      </c>
      <c r="D6796" s="6">
        <f>A6796+B6796+C6796</f>
        <v>22</v>
      </c>
      <c r="E6796" s="5">
        <f>IF(A6796=0,0,A6796*LABOR_HRS_WK_TOM*SEASON_WEEKS*(1+DIM_PCT_TOM)^A6796)</f>
        <v>2334.3682140900019</v>
      </c>
      <c r="F6796" s="5">
        <f>IF(B6796=0,0,B6796*LABOR_HRS_WK_CAR*SEASON_WEEKS*(1+DIM_PCT_CAR)^B6796)</f>
        <v>337.19300188586959</v>
      </c>
      <c r="G6796" s="5">
        <f>IF(C6796=0,0,C6796*LABOR_HRS_WK_MES*SEASON_WEEKS*(1+DIM_PCT_MES)^C6796)</f>
        <v>140.12604492187498</v>
      </c>
      <c r="H6796" s="5">
        <f>E6796+F6796+G6796</f>
        <v>2811.6872608977465</v>
      </c>
      <c r="I6796" s="5">
        <f>MIN(H6796,FARMER_HRS)</f>
        <v>720</v>
      </c>
      <c r="J6796" s="5">
        <f>MAX(0,H6796-FARMER_HRS)</f>
        <v>2091.6872608977465</v>
      </c>
      <c r="K6796" s="2">
        <f>I6796*FARMER_RATE+J6796*TEMP_WORKER_RATE</f>
        <v>61314.014946141433</v>
      </c>
      <c r="L6796" s="2">
        <f>A6796*PRICE_TOM+B6796*PRICE_CAR+C6796*PRICE_MES</f>
        <v>114946</v>
      </c>
      <c r="M6796" s="2">
        <f>A6796*FERT_BED_TOM+B6796*FERT_BED_CAR+C6796*FERT_BED_MES</f>
        <v>15400</v>
      </c>
      <c r="N6796" s="6">
        <f>IF(AND(D6796&lt;=TOTAL_BEDS,J6796&lt;=TEMP_WORKER_MAX*TEMP_WORKER_HRS),1,0)</f>
        <v>1</v>
      </c>
      <c r="O6796" s="2">
        <f>L6796-M6796-K6796-FIXED_COSTS</f>
        <v>18231.985053858567</v>
      </c>
      <c r="P6796" s="2">
        <f>IF(N6796=1,O6796,"")</f>
        <v>18231.985053858567</v>
      </c>
    </row>
    <row r="6797">
      <c r="A6797" s="6">
        <v>10</v>
      </c>
      <c r="B6797" s="6">
        <v>9</v>
      </c>
      <c r="C6797" s="6">
        <v>4</v>
      </c>
      <c r="D6797" s="6">
        <f>A6797+B6797+C6797</f>
        <v>23</v>
      </c>
      <c r="E6797" s="5">
        <f>IF(A6797=0,0,A6797*LABOR_HRS_WK_TOM*SEASON_WEEKS*(1+DIM_PCT_TOM)^A6797)</f>
        <v>2334.3682140900019</v>
      </c>
      <c r="F6797" s="5">
        <f>IF(B6797=0,0,B6797*LABOR_HRS_WK_CAR*SEASON_WEEKS*(1+DIM_PCT_CAR)^B6797)</f>
        <v>337.19300188586959</v>
      </c>
      <c r="G6797" s="5">
        <f>IF(C6797=0,0,C6797*LABOR_HRS_WK_MES*SEASON_WEEKS*(1+DIM_PCT_MES)^C6797)</f>
        <v>189.17016064453119</v>
      </c>
      <c r="H6797" s="5">
        <f>E6797+F6797+G6797</f>
        <v>2860.7313766204029</v>
      </c>
      <c r="I6797" s="5">
        <f>MIN(H6797,FARMER_HRS)</f>
        <v>720</v>
      </c>
      <c r="J6797" s="5">
        <f>MAX(0,H6797-FARMER_HRS)</f>
        <v>2140.7313766204029</v>
      </c>
      <c r="K6797" s="2">
        <f>I6797*FARMER_RATE+J6797*TEMP_WORKER_RATE</f>
        <v>62165.47528854866</v>
      </c>
      <c r="L6797" s="2">
        <f>A6797*PRICE_TOM+B6797*PRICE_CAR+C6797*PRICE_MES</f>
        <v>117646</v>
      </c>
      <c r="M6797" s="2">
        <f>A6797*FERT_BED_TOM+B6797*FERT_BED_CAR+C6797*FERT_BED_MES</f>
        <v>16280</v>
      </c>
      <c r="N6797" s="6">
        <f>IF(AND(D6797&lt;=TOTAL_BEDS,J6797&lt;=TEMP_WORKER_MAX*TEMP_WORKER_HRS),1,0)</f>
        <v>1</v>
      </c>
      <c r="O6797" s="2">
        <f>L6797-M6797-K6797-FIXED_COSTS</f>
        <v>19200.52471145134</v>
      </c>
      <c r="P6797" s="2">
        <f>IF(N6797=1,O6797,"")</f>
        <v>19200.52471145134</v>
      </c>
    </row>
    <row r="6798">
      <c r="A6798" s="6">
        <v>10</v>
      </c>
      <c r="B6798" s="6">
        <v>9</v>
      </c>
      <c r="C6798" s="6">
        <v>5</v>
      </c>
      <c r="D6798" s="6">
        <f>A6798+B6798+C6798</f>
        <v>24</v>
      </c>
      <c r="E6798" s="5">
        <f>IF(A6798=0,0,A6798*LABOR_HRS_WK_TOM*SEASON_WEEKS*(1+DIM_PCT_TOM)^A6798)</f>
        <v>2334.3682140900019</v>
      </c>
      <c r="F6798" s="5">
        <f>IF(B6798=0,0,B6798*LABOR_HRS_WK_CAR*SEASON_WEEKS*(1+DIM_PCT_CAR)^B6798)</f>
        <v>337.19300188586959</v>
      </c>
      <c r="G6798" s="5">
        <f>IF(C6798=0,0,C6798*LABOR_HRS_WK_MES*SEASON_WEEKS*(1+DIM_PCT_MES)^C6798)</f>
        <v>239.41848456573481</v>
      </c>
      <c r="H6798" s="5">
        <f>E6798+F6798+G6798</f>
        <v>2910.9797005416062</v>
      </c>
      <c r="I6798" s="5">
        <f>MIN(H6798,FARMER_HRS)</f>
        <v>720</v>
      </c>
      <c r="J6798" s="5">
        <f>MAX(0,H6798-FARMER_HRS)</f>
        <v>2190.9797005416062</v>
      </c>
      <c r="K6798" s="2">
        <f>I6798*FARMER_RATE+J6798*TEMP_WORKER_RATE</f>
        <v>63037.842023291771</v>
      </c>
      <c r="L6798" s="2">
        <f>A6798*PRICE_TOM+B6798*PRICE_CAR+C6798*PRICE_MES</f>
        <v>120346</v>
      </c>
      <c r="M6798" s="2">
        <f>A6798*FERT_BED_TOM+B6798*FERT_BED_CAR+C6798*FERT_BED_MES</f>
        <v>17160</v>
      </c>
      <c r="N6798" s="6">
        <f>IF(AND(D6798&lt;=TOTAL_BEDS,J6798&lt;=TEMP_WORKER_MAX*TEMP_WORKER_HRS),1,0)</f>
        <v>1</v>
      </c>
      <c r="O6798" s="2">
        <f>L6798-M6798-K6798-FIXED_COSTS</f>
        <v>20148.157976708229</v>
      </c>
      <c r="P6798" s="2">
        <f>IF(N6798=1,O6798,"")</f>
        <v>20148.157976708229</v>
      </c>
    </row>
    <row r="6799">
      <c r="A6799" s="6">
        <v>10</v>
      </c>
      <c r="B6799" s="6">
        <v>9</v>
      </c>
      <c r="C6799" s="6">
        <v>6</v>
      </c>
      <c r="D6799" s="6">
        <f>A6799+B6799+C6799</f>
        <v>25</v>
      </c>
      <c r="E6799" s="5">
        <f>IF(A6799=0,0,A6799*LABOR_HRS_WK_TOM*SEASON_WEEKS*(1+DIM_PCT_TOM)^A6799)</f>
        <v>2334.3682140900019</v>
      </c>
      <c r="F6799" s="5">
        <f>IF(B6799=0,0,B6799*LABOR_HRS_WK_CAR*SEASON_WEEKS*(1+DIM_PCT_CAR)^B6799)</f>
        <v>337.19300188586959</v>
      </c>
      <c r="G6799" s="5">
        <f>IF(C6799=0,0,C6799*LABOR_HRS_WK_MES*SEASON_WEEKS*(1+DIM_PCT_MES)^C6799)</f>
        <v>290.89345874736773</v>
      </c>
      <c r="H6799" s="5">
        <f>E6799+F6799+G6799</f>
        <v>2962.4546747232393</v>
      </c>
      <c r="I6799" s="5">
        <f>MIN(H6799,FARMER_HRS)</f>
        <v>720</v>
      </c>
      <c r="J6799" s="5">
        <f>MAX(0,H6799-FARMER_HRS)</f>
        <v>2242.4546747232393</v>
      </c>
      <c r="K6799" s="2">
        <f>I6799*FARMER_RATE+J6799*TEMP_WORKER_RATE</f>
        <v>63931.50476950068</v>
      </c>
      <c r="L6799" s="2">
        <f>A6799*PRICE_TOM+B6799*PRICE_CAR+C6799*PRICE_MES</f>
        <v>123046</v>
      </c>
      <c r="M6799" s="2">
        <f>A6799*FERT_BED_TOM+B6799*FERT_BED_CAR+C6799*FERT_BED_MES</f>
        <v>18040</v>
      </c>
      <c r="N6799" s="6">
        <f>IF(AND(D6799&lt;=TOTAL_BEDS,J6799&lt;=TEMP_WORKER_MAX*TEMP_WORKER_HRS),1,0)</f>
        <v>1</v>
      </c>
      <c r="O6799" s="2">
        <f>L6799-M6799-K6799-FIXED_COSTS</f>
        <v>21074.49523049932</v>
      </c>
      <c r="P6799" s="2">
        <f>IF(N6799=1,O6799,"")</f>
        <v>21074.49523049932</v>
      </c>
    </row>
    <row r="6800">
      <c r="A6800" s="6">
        <v>10</v>
      </c>
      <c r="B6800" s="6">
        <v>9</v>
      </c>
      <c r="C6800" s="6">
        <v>7</v>
      </c>
      <c r="D6800" s="6">
        <f>A6800+B6800+C6800</f>
        <v>26</v>
      </c>
      <c r="E6800" s="5">
        <f>IF(A6800=0,0,A6800*LABOR_HRS_WK_TOM*SEASON_WEEKS*(1+DIM_PCT_TOM)^A6800)</f>
        <v>2334.3682140900019</v>
      </c>
      <c r="F6800" s="5">
        <f>IF(B6800=0,0,B6800*LABOR_HRS_WK_CAR*SEASON_WEEKS*(1+DIM_PCT_CAR)^B6800)</f>
        <v>337.19300188586959</v>
      </c>
      <c r="G6800" s="5">
        <f>IF(C6800=0,0,C6800*LABOR_HRS_WK_MES*SEASON_WEEKS*(1+DIM_PCT_MES)^C6800)</f>
        <v>343.61789814532818</v>
      </c>
      <c r="H6800" s="5">
        <f>E6800+F6800+G6800</f>
        <v>3015.1791141211997</v>
      </c>
      <c r="I6800" s="5">
        <f>MIN(H6800,FARMER_HRS)</f>
        <v>720</v>
      </c>
      <c r="J6800" s="5">
        <f>MAX(0,H6800-FARMER_HRS)</f>
        <v>2295.1791141211997</v>
      </c>
      <c r="K6800" s="2">
        <f>I6800*FARMER_RATE+J6800*TEMP_WORKER_RATE</f>
        <v>64846.859620159717</v>
      </c>
      <c r="L6800" s="2">
        <f>A6800*PRICE_TOM+B6800*PRICE_CAR+C6800*PRICE_MES</f>
        <v>125746</v>
      </c>
      <c r="M6800" s="2">
        <f>A6800*FERT_BED_TOM+B6800*FERT_BED_CAR+C6800*FERT_BED_MES</f>
        <v>18920</v>
      </c>
      <c r="N6800" s="6">
        <f>IF(AND(D6800&lt;=TOTAL_BEDS,J6800&lt;=TEMP_WORKER_MAX*TEMP_WORKER_HRS),1,0)</f>
        <v>1</v>
      </c>
      <c r="O6800" s="2">
        <f>L6800-M6800-K6800-FIXED_COSTS</f>
        <v>21979.140379840283</v>
      </c>
      <c r="P6800" s="2">
        <f>IF(N6800=1,O6800,"")</f>
        <v>21979.140379840283</v>
      </c>
    </row>
    <row r="6801">
      <c r="A6801" s="6">
        <v>10</v>
      </c>
      <c r="B6801" s="6">
        <v>9</v>
      </c>
      <c r="C6801" s="6">
        <v>8</v>
      </c>
      <c r="D6801" s="6">
        <f>A6801+B6801+C6801</f>
        <v>27</v>
      </c>
      <c r="E6801" s="5">
        <f>IF(A6801=0,0,A6801*LABOR_HRS_WK_TOM*SEASON_WEEKS*(1+DIM_PCT_TOM)^A6801)</f>
        <v>2334.3682140900019</v>
      </c>
      <c r="F6801" s="5">
        <f>IF(B6801=0,0,B6801*LABOR_HRS_WK_CAR*SEASON_WEEKS*(1+DIM_PCT_CAR)^B6801)</f>
        <v>337.19300188586959</v>
      </c>
      <c r="G6801" s="5">
        <f>IF(C6801=0,0,C6801*LABOR_HRS_WK_MES*SEASON_WEEKS*(1+DIM_PCT_MES)^C6801)</f>
        <v>397.61499642530833</v>
      </c>
      <c r="H6801" s="5">
        <f>E6801+F6801+G6801</f>
        <v>3069.17621240118</v>
      </c>
      <c r="I6801" s="5">
        <f>MIN(H6801,FARMER_HRS)</f>
        <v>720</v>
      </c>
      <c r="J6801" s="5">
        <f>MAX(0,H6801-FARMER_HRS)</f>
        <v>2349.17621240118</v>
      </c>
      <c r="K6801" s="2">
        <f>I6801*FARMER_RATE+J6801*TEMP_WORKER_RATE</f>
        <v>65784.309243076044</v>
      </c>
      <c r="L6801" s="2">
        <f>A6801*PRICE_TOM+B6801*PRICE_CAR+C6801*PRICE_MES</f>
        <v>128446</v>
      </c>
      <c r="M6801" s="2">
        <f>A6801*FERT_BED_TOM+B6801*FERT_BED_CAR+C6801*FERT_BED_MES</f>
        <v>19800</v>
      </c>
      <c r="N6801" s="6">
        <f>IF(AND(D6801&lt;=TOTAL_BEDS,J6801&lt;=TEMP_WORKER_MAX*TEMP_WORKER_HRS),1,0)</f>
        <v>1</v>
      </c>
      <c r="O6801" s="2">
        <f>L6801-M6801-K6801-FIXED_COSTS</f>
        <v>22861.690756923956</v>
      </c>
      <c r="P6801" s="2">
        <f>IF(N6801=1,O6801,"")</f>
        <v>22861.690756923956</v>
      </c>
    </row>
    <row r="6802">
      <c r="A6802" s="6">
        <v>10</v>
      </c>
      <c r="B6802" s="6">
        <v>9</v>
      </c>
      <c r="C6802" s="6">
        <v>9</v>
      </c>
      <c r="D6802" s="6">
        <f>A6802+B6802+C6802</f>
        <v>28</v>
      </c>
      <c r="E6802" s="5">
        <f>IF(A6802=0,0,A6802*LABOR_HRS_WK_TOM*SEASON_WEEKS*(1+DIM_PCT_TOM)^A6802)</f>
        <v>2334.3682140900019</v>
      </c>
      <c r="F6802" s="5">
        <f>IF(B6802=0,0,B6802*LABOR_HRS_WK_CAR*SEASON_WEEKS*(1+DIM_PCT_CAR)^B6802)</f>
        <v>337.19300188586959</v>
      </c>
      <c r="G6802" s="5">
        <f>IF(C6802=0,0,C6802*LABOR_HRS_WK_MES*SEASON_WEEKS*(1+DIM_PCT_MES)^C6802)</f>
        <v>452.90833186570273</v>
      </c>
      <c r="H6802" s="5">
        <f>E6802+F6802+G6802</f>
        <v>3124.4695478415742</v>
      </c>
      <c r="I6802" s="5">
        <f>MIN(H6802,FARMER_HRS)</f>
        <v>720</v>
      </c>
      <c r="J6802" s="5">
        <f>MAX(0,H6802-FARMER_HRS)</f>
        <v>2404.4695478415742</v>
      </c>
      <c r="K6802" s="2">
        <f>I6802*FARMER_RATE+J6802*TEMP_WORKER_RATE</f>
        <v>66744.262983360662</v>
      </c>
      <c r="L6802" s="2">
        <f>A6802*PRICE_TOM+B6802*PRICE_CAR+C6802*PRICE_MES</f>
        <v>131146</v>
      </c>
      <c r="M6802" s="2">
        <f>A6802*FERT_BED_TOM+B6802*FERT_BED_CAR+C6802*FERT_BED_MES</f>
        <v>20680</v>
      </c>
      <c r="N6802" s="6">
        <f>IF(AND(D6802&lt;=TOTAL_BEDS,J6802&lt;=TEMP_WORKER_MAX*TEMP_WORKER_HRS),1,0)</f>
        <v>1</v>
      </c>
      <c r="O6802" s="2">
        <f>L6802-M6802-K6802-FIXED_COSTS</f>
        <v>23721.737016639338</v>
      </c>
      <c r="P6802" s="2">
        <f>IF(N6802=1,O6802,"")</f>
        <v>23721.737016639338</v>
      </c>
    </row>
    <row r="6803">
      <c r="A6803" s="6">
        <v>10</v>
      </c>
      <c r="B6803" s="6">
        <v>9</v>
      </c>
      <c r="C6803" s="6">
        <v>10</v>
      </c>
      <c r="D6803" s="6">
        <f>A6803+B6803+C6803</f>
        <v>29</v>
      </c>
      <c r="E6803" s="5">
        <f>IF(A6803=0,0,A6803*LABOR_HRS_WK_TOM*SEASON_WEEKS*(1+DIM_PCT_TOM)^A6803)</f>
        <v>2334.3682140900019</v>
      </c>
      <c r="F6803" s="5">
        <f>IF(B6803=0,0,B6803*LABOR_HRS_WK_CAR*SEASON_WEEKS*(1+DIM_PCT_CAR)^B6803)</f>
        <v>337.19300188586959</v>
      </c>
      <c r="G6803" s="5">
        <f>IF(C6803=0,0,C6803*LABOR_HRS_WK_MES*SEASON_WEEKS*(1+DIM_PCT_MES)^C6803)</f>
        <v>509.52187334891551</v>
      </c>
      <c r="H6803" s="5">
        <f>E6803+F6803+G6803</f>
        <v>3181.0830893247871</v>
      </c>
      <c r="I6803" s="5">
        <f>MIN(H6803,FARMER_HRS)</f>
        <v>720</v>
      </c>
      <c r="J6803" s="5">
        <f>MAX(0,H6803-FARMER_HRS)</f>
        <v>2461.0830893247871</v>
      </c>
      <c r="K6803" s="2">
        <f>I6803*FARMER_RATE+J6803*TEMP_WORKER_RATE</f>
        <v>67727.13696744421</v>
      </c>
      <c r="L6803" s="2">
        <f>A6803*PRICE_TOM+B6803*PRICE_CAR+C6803*PRICE_MES</f>
        <v>133846</v>
      </c>
      <c r="M6803" s="2">
        <f>A6803*FERT_BED_TOM+B6803*FERT_BED_CAR+C6803*FERT_BED_MES</f>
        <v>21560</v>
      </c>
      <c r="N6803" s="6">
        <f>IF(AND(D6803&lt;=TOTAL_BEDS,J6803&lt;=TEMP_WORKER_MAX*TEMP_WORKER_HRS),1,0)</f>
        <v>1</v>
      </c>
      <c r="O6803" s="2">
        <f>L6803-M6803-K6803-FIXED_COSTS</f>
        <v>24558.86303255579</v>
      </c>
      <c r="P6803" s="2">
        <f>IF(N6803=1,O6803,"")</f>
        <v>24558.86303255579</v>
      </c>
    </row>
    <row r="6804">
      <c r="A6804" s="6">
        <v>10</v>
      </c>
      <c r="B6804" s="6">
        <v>9</v>
      </c>
      <c r="C6804" s="6">
        <v>11</v>
      </c>
      <c r="D6804" s="6">
        <f>A6804+B6804+C6804</f>
        <v>30</v>
      </c>
      <c r="E6804" s="5">
        <f>IF(A6804=0,0,A6804*LABOR_HRS_WK_TOM*SEASON_WEEKS*(1+DIM_PCT_TOM)^A6804)</f>
        <v>2334.3682140900019</v>
      </c>
      <c r="F6804" s="5">
        <f>IF(B6804=0,0,B6804*LABOR_HRS_WK_CAR*SEASON_WEEKS*(1+DIM_PCT_CAR)^B6804)</f>
        <v>337.19300188586959</v>
      </c>
      <c r="G6804" s="5">
        <f>IF(C6804=0,0,C6804*LABOR_HRS_WK_MES*SEASON_WEEKS*(1+DIM_PCT_MES)^C6804)</f>
        <v>567.47998644235463</v>
      </c>
      <c r="H6804" s="5">
        <f>E6804+F6804+G6804</f>
        <v>3239.041202418226</v>
      </c>
      <c r="I6804" s="5">
        <f>MIN(H6804,FARMER_HRS)</f>
        <v>720</v>
      </c>
      <c r="J6804" s="5">
        <f>MAX(0,H6804-FARMER_HRS)</f>
        <v>2519.041202418226</v>
      </c>
      <c r="K6804" s="2">
        <f>I6804*FARMER_RATE+J6804*TEMP_WORKER_RATE</f>
        <v>68733.354208649747</v>
      </c>
      <c r="L6804" s="2">
        <f>A6804*PRICE_TOM+B6804*PRICE_CAR+C6804*PRICE_MES</f>
        <v>136546</v>
      </c>
      <c r="M6804" s="2">
        <f>A6804*FERT_BED_TOM+B6804*FERT_BED_CAR+C6804*FERT_BED_MES</f>
        <v>22440</v>
      </c>
      <c r="N6804" s="6">
        <f>IF(AND(D6804&lt;=TOTAL_BEDS,J6804&lt;=TEMP_WORKER_MAX*TEMP_WORKER_HRS),1,0)</f>
        <v>1</v>
      </c>
      <c r="O6804" s="2">
        <f>L6804-M6804-K6804-FIXED_COSTS</f>
        <v>25372.645791350253</v>
      </c>
      <c r="P6804" s="2">
        <f>IF(N6804=1,O6804,"")</f>
        <v>25372.645791350253</v>
      </c>
    </row>
    <row r="6805">
      <c r="A6805" s="6">
        <v>10</v>
      </c>
      <c r="B6805" s="6">
        <v>9</v>
      </c>
      <c r="C6805" s="6">
        <v>12</v>
      </c>
      <c r="D6805" s="6">
        <f>A6805+B6805+C6805</f>
        <v>31</v>
      </c>
      <c r="E6805" s="5">
        <f>IF(A6805=0,0,A6805*LABOR_HRS_WK_TOM*SEASON_WEEKS*(1+DIM_PCT_TOM)^A6805)</f>
        <v>2334.3682140900019</v>
      </c>
      <c r="F6805" s="5">
        <f>IF(B6805=0,0,B6805*LABOR_HRS_WK_CAR*SEASON_WEEKS*(1+DIM_PCT_CAR)^B6805)</f>
        <v>337.19300188586959</v>
      </c>
      <c r="G6805" s="5">
        <f>IF(C6805=0,0,C6805*LABOR_HRS_WK_MES*SEASON_WEEKS*(1+DIM_PCT_MES)^C6805)</f>
        <v>626.807439570419</v>
      </c>
      <c r="H6805" s="5">
        <f>E6805+F6805+G6805</f>
        <v>3298.3686555462905</v>
      </c>
      <c r="I6805" s="5">
        <f>MIN(H6805,FARMER_HRS)</f>
        <v>720</v>
      </c>
      <c r="J6805" s="5">
        <f>MAX(0,H6805-FARMER_HRS)</f>
        <v>2578.3686555462905</v>
      </c>
      <c r="K6805" s="2">
        <f>I6805*FARMER_RATE+J6805*TEMP_WORKER_RATE</f>
        <v>69763.344714345323</v>
      </c>
      <c r="L6805" s="2">
        <f>A6805*PRICE_TOM+B6805*PRICE_CAR+C6805*PRICE_MES</f>
        <v>139246</v>
      </c>
      <c r="M6805" s="2">
        <f>A6805*FERT_BED_TOM+B6805*FERT_BED_CAR+C6805*FERT_BED_MES</f>
        <v>23320</v>
      </c>
      <c r="N6805" s="6">
        <f>IF(AND(D6805&lt;=TOTAL_BEDS,J6805&lt;=TEMP_WORKER_MAX*TEMP_WORKER_HRS),1,0)</f>
        <v>1</v>
      </c>
      <c r="O6805" s="2">
        <f>L6805-M6805-K6805-FIXED_COSTS</f>
        <v>26162.655285654677</v>
      </c>
      <c r="P6805" s="2">
        <f>IF(N6805=1,O6805,"")</f>
        <v>26162.655285654677</v>
      </c>
    </row>
    <row r="6806">
      <c r="A6806" s="6">
        <v>10</v>
      </c>
      <c r="B6806" s="6">
        <v>9</v>
      </c>
      <c r="C6806" s="6">
        <v>13</v>
      </c>
      <c r="D6806" s="6">
        <f>A6806+B6806+C6806</f>
        <v>32</v>
      </c>
      <c r="E6806" s="5">
        <f>IF(A6806=0,0,A6806*LABOR_HRS_WK_TOM*SEASON_WEEKS*(1+DIM_PCT_TOM)^A6806)</f>
        <v>2334.3682140900019</v>
      </c>
      <c r="F6806" s="5">
        <f>IF(B6806=0,0,B6806*LABOR_HRS_WK_CAR*SEASON_WEEKS*(1+DIM_PCT_CAR)^B6806)</f>
        <v>337.19300188586959</v>
      </c>
      <c r="G6806" s="5">
        <f>IF(C6806=0,0,C6806*LABOR_HRS_WK_MES*SEASON_WEEKS*(1+DIM_PCT_MES)^C6806)</f>
        <v>687.52941027880331</v>
      </c>
      <c r="H6806" s="5">
        <f>E6806+F6806+G6806</f>
        <v>3359.090626254675</v>
      </c>
      <c r="I6806" s="5">
        <f>MIN(H6806,FARMER_HRS)</f>
        <v>720</v>
      </c>
      <c r="J6806" s="5">
        <f>MAX(0,H6806-FARMER_HRS)</f>
        <v>2639.090626254675</v>
      </c>
      <c r="K6806" s="2">
        <f>I6806*FARMER_RATE+J6806*TEMP_WORKER_RATE</f>
        <v>70817.545594699215</v>
      </c>
      <c r="L6806" s="2">
        <f>A6806*PRICE_TOM+B6806*PRICE_CAR+C6806*PRICE_MES</f>
        <v>141946</v>
      </c>
      <c r="M6806" s="2">
        <f>A6806*FERT_BED_TOM+B6806*FERT_BED_CAR+C6806*FERT_BED_MES</f>
        <v>24200</v>
      </c>
      <c r="N6806" s="6">
        <f>IF(AND(D6806&lt;=TOTAL_BEDS,J6806&lt;=TEMP_WORKER_MAX*TEMP_WORKER_HRS),1,0)</f>
        <v>1</v>
      </c>
      <c r="O6806" s="2">
        <f>L6806-M6806-K6806-FIXED_COSTS</f>
        <v>26928.454405300785</v>
      </c>
      <c r="P6806" s="2">
        <f>IF(N6806=1,O6806,"")</f>
        <v>26928.454405300785</v>
      </c>
    </row>
    <row r="6807">
      <c r="A6807" s="6">
        <v>10</v>
      </c>
      <c r="B6807" s="6">
        <v>9</v>
      </c>
      <c r="C6807" s="6">
        <v>14</v>
      </c>
      <c r="D6807" s="6">
        <f>A6807+B6807+C6807</f>
        <v>33</v>
      </c>
      <c r="E6807" s="5">
        <f>IF(A6807=0,0,A6807*LABOR_HRS_WK_TOM*SEASON_WEEKS*(1+DIM_PCT_TOM)^A6807)</f>
        <v>2334.3682140900019</v>
      </c>
      <c r="F6807" s="5">
        <f>IF(B6807=0,0,B6807*LABOR_HRS_WK_CAR*SEASON_WEEKS*(1+DIM_PCT_CAR)^B6807)</f>
        <v>337.19300188586959</v>
      </c>
      <c r="G6807" s="5">
        <f>IF(C6807=0,0,C6807*LABOR_HRS_WK_MES*SEASON_WEEKS*(1+DIM_PCT_MES)^C6807)</f>
        <v>749.67149159246435</v>
      </c>
      <c r="H6807" s="5">
        <f>E6807+F6807+G6807</f>
        <v>3421.2327075683361</v>
      </c>
      <c r="I6807" s="5">
        <f>MIN(H6807,FARMER_HRS)</f>
        <v>720</v>
      </c>
      <c r="J6807" s="5">
        <f>MAX(0,H6807-FARMER_HRS)</f>
        <v>2701.2327075683361</v>
      </c>
      <c r="K6807" s="2">
        <f>I6807*FARMER_RATE+J6807*TEMP_WORKER_RATE</f>
        <v>71896.401173061386</v>
      </c>
      <c r="L6807" s="2">
        <f>A6807*PRICE_TOM+B6807*PRICE_CAR+C6807*PRICE_MES</f>
        <v>144646</v>
      </c>
      <c r="M6807" s="2">
        <f>A6807*FERT_BED_TOM+B6807*FERT_BED_CAR+C6807*FERT_BED_MES</f>
        <v>25080</v>
      </c>
      <c r="N6807" s="6">
        <f>IF(AND(D6807&lt;=TOTAL_BEDS,J6807&lt;=TEMP_WORKER_MAX*TEMP_WORKER_HRS),1,0)</f>
        <v>1</v>
      </c>
      <c r="O6807" s="2">
        <f>L6807-M6807-K6807-FIXED_COSTS</f>
        <v>27669.598826938614</v>
      </c>
      <c r="P6807" s="2">
        <f>IF(N6807=1,O6807,"")</f>
        <v>27669.598826938614</v>
      </c>
    </row>
    <row r="6808">
      <c r="A6808" s="6">
        <v>10</v>
      </c>
      <c r="B6808" s="6">
        <v>9</v>
      </c>
      <c r="C6808" s="6">
        <v>15</v>
      </c>
      <c r="D6808" s="6">
        <f>A6808+B6808+C6808</f>
        <v>34</v>
      </c>
      <c r="E6808" s="5">
        <f>IF(A6808=0,0,A6808*LABOR_HRS_WK_TOM*SEASON_WEEKS*(1+DIM_PCT_TOM)^A6808)</f>
        <v>2334.3682140900019</v>
      </c>
      <c r="F6808" s="5">
        <f>IF(B6808=0,0,B6808*LABOR_HRS_WK_CAR*SEASON_WEEKS*(1+DIM_PCT_CAR)^B6808)</f>
        <v>337.19300188586959</v>
      </c>
      <c r="G6808" s="5">
        <f>IF(C6808=0,0,C6808*LABOR_HRS_WK_MES*SEASON_WEEKS*(1+DIM_PCT_MES)^C6808)</f>
        <v>813.25969846861074</v>
      </c>
      <c r="H6808" s="5">
        <f>E6808+F6808+G6808</f>
        <v>3484.8209144444822</v>
      </c>
      <c r="I6808" s="5">
        <f>MIN(H6808,FARMER_HRS)</f>
        <v>720</v>
      </c>
      <c r="J6808" s="5">
        <f>MAX(0,H6808-FARMER_HRS)</f>
        <v>2764.8209144444822</v>
      </c>
      <c r="K6808" s="2">
        <f>I6808*FARMER_RATE+J6808*TEMP_WORKER_RATE</f>
        <v>73000.363097994472</v>
      </c>
      <c r="L6808" s="2">
        <f>A6808*PRICE_TOM+B6808*PRICE_CAR+C6808*PRICE_MES</f>
        <v>147346</v>
      </c>
      <c r="M6808" s="2">
        <f>A6808*FERT_BED_TOM+B6808*FERT_BED_CAR+C6808*FERT_BED_MES</f>
        <v>25960</v>
      </c>
      <c r="N6808" s="6">
        <f>IF(AND(D6808&lt;=TOTAL_BEDS,J6808&lt;=TEMP_WORKER_MAX*TEMP_WORKER_HRS),1,0)</f>
        <v>1</v>
      </c>
      <c r="O6808" s="2">
        <f>L6808-M6808-K6808-FIXED_COSTS</f>
        <v>28385.636902005528</v>
      </c>
      <c r="P6808" s="2">
        <f>IF(N6808=1,O6808,"")</f>
        <v>28385.636902005528</v>
      </c>
    </row>
    <row r="6809">
      <c r="A6809" s="6">
        <v>10</v>
      </c>
      <c r="B6809" s="6">
        <v>9</v>
      </c>
      <c r="C6809" s="6">
        <v>16</v>
      </c>
      <c r="D6809" s="6">
        <f>A6809+B6809+C6809</f>
        <v>35</v>
      </c>
      <c r="E6809" s="5">
        <f>IF(A6809=0,0,A6809*LABOR_HRS_WK_TOM*SEASON_WEEKS*(1+DIM_PCT_TOM)^A6809)</f>
        <v>2334.3682140900019</v>
      </c>
      <c r="F6809" s="5">
        <f>IF(B6809=0,0,B6809*LABOR_HRS_WK_CAR*SEASON_WEEKS*(1+DIM_PCT_CAR)^B6809)</f>
        <v>337.19300188586959</v>
      </c>
      <c r="G6809" s="5">
        <f>IF(C6809=0,0,C6809*LABOR_HRS_WK_MES*SEASON_WEEKS*(1+DIM_PCT_MES)^C6809)</f>
        <v>878.32047434609967</v>
      </c>
      <c r="H6809" s="5">
        <f>E6809+F6809+G6809</f>
        <v>3549.8816903219713</v>
      </c>
      <c r="I6809" s="5">
        <f>MIN(H6809,FARMER_HRS)</f>
        <v>720</v>
      </c>
      <c r="J6809" s="5">
        <f>MAX(0,H6809-FARMER_HRS)</f>
        <v>2829.8816903219713</v>
      </c>
      <c r="K6809" s="2">
        <f>I6809*FARMER_RATE+J6809*TEMP_WORKER_RATE</f>
        <v>74129.890456978668</v>
      </c>
      <c r="L6809" s="2">
        <f>A6809*PRICE_TOM+B6809*PRICE_CAR+C6809*PRICE_MES</f>
        <v>150046</v>
      </c>
      <c r="M6809" s="2">
        <f>A6809*FERT_BED_TOM+B6809*FERT_BED_CAR+C6809*FERT_BED_MES</f>
        <v>26840</v>
      </c>
      <c r="N6809" s="6">
        <f>IF(AND(D6809&lt;=TOTAL_BEDS,J6809&lt;=TEMP_WORKER_MAX*TEMP_WORKER_HRS),1,0)</f>
        <v>1</v>
      </c>
      <c r="O6809" s="2">
        <f>L6809-M6809-K6809-FIXED_COSTS</f>
        <v>29076.109543021332</v>
      </c>
      <c r="P6809" s="2">
        <f>IF(N6809=1,O6809,"")</f>
        <v>29076.109543021332</v>
      </c>
    </row>
    <row r="6810">
      <c r="A6810" s="6">
        <v>10</v>
      </c>
      <c r="B6810" s="6">
        <v>9</v>
      </c>
      <c r="C6810" s="6">
        <v>17</v>
      </c>
      <c r="D6810" s="6">
        <f>A6810+B6810+C6810</f>
        <v>36</v>
      </c>
      <c r="E6810" s="5">
        <f>IF(A6810=0,0,A6810*LABOR_HRS_WK_TOM*SEASON_WEEKS*(1+DIM_PCT_TOM)^A6810)</f>
        <v>2334.3682140900019</v>
      </c>
      <c r="F6810" s="5">
        <f>IF(B6810=0,0,B6810*LABOR_HRS_WK_CAR*SEASON_WEEKS*(1+DIM_PCT_CAR)^B6810)</f>
        <v>337.19300188586959</v>
      </c>
      <c r="G6810" s="5">
        <f>IF(C6810=0,0,C6810*LABOR_HRS_WK_MES*SEASON_WEEKS*(1+DIM_PCT_MES)^C6810)</f>
        <v>944.88069779263992</v>
      </c>
      <c r="H6810" s="5">
        <f>E6810+F6810+G6810</f>
        <v>3616.4419137685118</v>
      </c>
      <c r="I6810" s="5">
        <f>MIN(H6810,FARMER_HRS)</f>
        <v>720</v>
      </c>
      <c r="J6810" s="5">
        <f>MAX(0,H6810-FARMER_HRS)</f>
        <v>2896.4419137685118</v>
      </c>
      <c r="K6810" s="2">
        <f>I6810*FARMER_RATE+J6810*TEMP_WORKER_RATE</f>
        <v>75285.449891814438</v>
      </c>
      <c r="L6810" s="2">
        <f>A6810*PRICE_TOM+B6810*PRICE_CAR+C6810*PRICE_MES</f>
        <v>152746</v>
      </c>
      <c r="M6810" s="2">
        <f>A6810*FERT_BED_TOM+B6810*FERT_BED_CAR+C6810*FERT_BED_MES</f>
        <v>27720</v>
      </c>
      <c r="N6810" s="6">
        <f>IF(AND(D6810&lt;=TOTAL_BEDS,J6810&lt;=TEMP_WORKER_MAX*TEMP_WORKER_HRS),1,0)</f>
        <v>1</v>
      </c>
      <c r="O6810" s="2">
        <f>L6810-M6810-K6810-FIXED_COSTS</f>
        <v>29740.550108185562</v>
      </c>
      <c r="P6810" s="2">
        <f>IF(N6810=1,O6810,"")</f>
        <v>29740.550108185562</v>
      </c>
    </row>
    <row r="6811">
      <c r="A6811" s="6">
        <v>10</v>
      </c>
      <c r="B6811" s="6">
        <v>9</v>
      </c>
      <c r="C6811" s="6">
        <v>18</v>
      </c>
      <c r="D6811" s="6">
        <f>A6811+B6811+C6811</f>
        <v>37</v>
      </c>
      <c r="E6811" s="5">
        <f>IF(A6811=0,0,A6811*LABOR_HRS_WK_TOM*SEASON_WEEKS*(1+DIM_PCT_TOM)^A6811)</f>
        <v>2334.3682140900019</v>
      </c>
      <c r="F6811" s="5">
        <f>IF(B6811=0,0,B6811*LABOR_HRS_WK_CAR*SEASON_WEEKS*(1+DIM_PCT_CAR)^B6811)</f>
        <v>337.19300188586959</v>
      </c>
      <c r="G6811" s="5">
        <f>IF(C6811=0,0,C6811*LABOR_HRS_WK_MES*SEASON_WEEKS*(1+DIM_PCT_MES)^C6811)</f>
        <v>1012.9676892512272</v>
      </c>
      <c r="H6811" s="5">
        <f>E6811+F6811+G6811</f>
        <v>3684.5289052270987</v>
      </c>
      <c r="I6811" s="5">
        <f>MIN(H6811,FARMER_HRS)</f>
        <v>720</v>
      </c>
      <c r="J6811" s="5">
        <f>MAX(0,H6811-FARMER_HRS)</f>
        <v>2964.5289052270987</v>
      </c>
      <c r="K6811" s="2">
        <f>I6811*FARMER_RATE+J6811*TEMP_WORKER_RATE</f>
        <v>76467.515715748246</v>
      </c>
      <c r="L6811" s="2">
        <f>A6811*PRICE_TOM+B6811*PRICE_CAR+C6811*PRICE_MES</f>
        <v>155446</v>
      </c>
      <c r="M6811" s="2">
        <f>A6811*FERT_BED_TOM+B6811*FERT_BED_CAR+C6811*FERT_BED_MES</f>
        <v>28600</v>
      </c>
      <c r="N6811" s="6">
        <f>IF(AND(D6811&lt;=TOTAL_BEDS,J6811&lt;=TEMP_WORKER_MAX*TEMP_WORKER_HRS),1,0)</f>
        <v>1</v>
      </c>
      <c r="O6811" s="2">
        <f>L6811-M6811-K6811-FIXED_COSTS</f>
        <v>30378.484284251754</v>
      </c>
      <c r="P6811" s="2">
        <f>IF(N6811=1,O6811,"")</f>
        <v>30378.484284251754</v>
      </c>
    </row>
    <row r="6812">
      <c r="A6812" s="6">
        <v>10</v>
      </c>
      <c r="B6812" s="6">
        <v>9</v>
      </c>
      <c r="C6812" s="6">
        <v>19</v>
      </c>
      <c r="D6812" s="6">
        <f>A6812+B6812+C6812</f>
        <v>38</v>
      </c>
      <c r="E6812" s="5">
        <f>IF(A6812=0,0,A6812*LABOR_HRS_WK_TOM*SEASON_WEEKS*(1+DIM_PCT_TOM)^A6812)</f>
        <v>2334.3682140900019</v>
      </c>
      <c r="F6812" s="5">
        <f>IF(B6812=0,0,B6812*LABOR_HRS_WK_CAR*SEASON_WEEKS*(1+DIM_PCT_CAR)^B6812)</f>
        <v>337.19300188586959</v>
      </c>
      <c r="G6812" s="5">
        <f>IF(C6812=0,0,C6812*LABOR_HRS_WK_MES*SEASON_WEEKS*(1+DIM_PCT_MES)^C6812)</f>
        <v>1082.6092178872491</v>
      </c>
      <c r="H6812" s="5">
        <f>E6812+F6812+G6812</f>
        <v>3754.1704338631207</v>
      </c>
      <c r="I6812" s="5">
        <f>MIN(H6812,FARMER_HRS)</f>
        <v>720</v>
      </c>
      <c r="J6812" s="5">
        <f>MAX(0,H6812-FARMER_HRS)</f>
        <v>3034.1704338631207</v>
      </c>
      <c r="K6812" s="2">
        <f>I6812*FARMER_RATE+J6812*TEMP_WORKER_RATE</f>
        <v>77676.570032345844</v>
      </c>
      <c r="L6812" s="2">
        <f>A6812*PRICE_TOM+B6812*PRICE_CAR+C6812*PRICE_MES</f>
        <v>158146</v>
      </c>
      <c r="M6812" s="2">
        <f>A6812*FERT_BED_TOM+B6812*FERT_BED_CAR+C6812*FERT_BED_MES</f>
        <v>29480</v>
      </c>
      <c r="N6812" s="6">
        <f>IF(AND(D6812&lt;=TOTAL_BEDS,J6812&lt;=TEMP_WORKER_MAX*TEMP_WORKER_HRS),1,0)</f>
        <v>1</v>
      </c>
      <c r="O6812" s="2">
        <f>L6812-M6812-K6812-FIXED_COSTS</f>
        <v>30989.429967654156</v>
      </c>
      <c r="P6812" s="2">
        <f>IF(N6812=1,O6812,"")</f>
        <v>30989.429967654156</v>
      </c>
    </row>
    <row r="6813">
      <c r="A6813" s="6">
        <v>10</v>
      </c>
      <c r="B6813" s="6">
        <v>9</v>
      </c>
      <c r="C6813" s="6">
        <v>20</v>
      </c>
      <c r="D6813" s="6">
        <f>A6813+B6813+C6813</f>
        <v>39</v>
      </c>
      <c r="E6813" s="5">
        <f>IF(A6813=0,0,A6813*LABOR_HRS_WK_TOM*SEASON_WEEKS*(1+DIM_PCT_TOM)^A6813)</f>
        <v>2334.3682140900019</v>
      </c>
      <c r="F6813" s="5">
        <f>IF(B6813=0,0,B6813*LABOR_HRS_WK_CAR*SEASON_WEEKS*(1+DIM_PCT_CAR)^B6813)</f>
        <v>337.19300188586959</v>
      </c>
      <c r="G6813" s="5">
        <f>IF(C6813=0,0,C6813*LABOR_HRS_WK_MES*SEASON_WEEKS*(1+DIM_PCT_MES)^C6813)</f>
        <v>1153.8335085377259</v>
      </c>
      <c r="H6813" s="5">
        <f>E6813+F6813+G6813</f>
        <v>3825.3947245135978</v>
      </c>
      <c r="I6813" s="5">
        <f>MIN(H6813,FARMER_HRS)</f>
        <v>720</v>
      </c>
      <c r="J6813" s="5">
        <f>MAX(0,H6813-FARMER_HRS)</f>
        <v>3105.3947245135978</v>
      </c>
      <c r="K6813" s="2">
        <f>I6813*FARMER_RATE+J6813*TEMP_WORKER_RATE</f>
        <v>78913.102856138852</v>
      </c>
      <c r="L6813" s="2">
        <f>A6813*PRICE_TOM+B6813*PRICE_CAR+C6813*PRICE_MES</f>
        <v>160846</v>
      </c>
      <c r="M6813" s="2">
        <f>A6813*FERT_BED_TOM+B6813*FERT_BED_CAR+C6813*FERT_BED_MES</f>
        <v>30360</v>
      </c>
      <c r="N6813" s="6">
        <f>IF(AND(D6813&lt;=TOTAL_BEDS,J6813&lt;=TEMP_WORKER_MAX*TEMP_WORKER_HRS),1,0)</f>
        <v>1</v>
      </c>
      <c r="O6813" s="2">
        <f>L6813-M6813-K6813-FIXED_COSTS</f>
        <v>31572.897143861148</v>
      </c>
      <c r="P6813" s="2">
        <f>IF(N6813=1,O6813,"")</f>
        <v>31572.897143861148</v>
      </c>
    </row>
    <row r="6814">
      <c r="A6814" s="6">
        <v>10</v>
      </c>
      <c r="B6814" s="6">
        <v>9</v>
      </c>
      <c r="C6814" s="6">
        <v>21</v>
      </c>
      <c r="D6814" s="6">
        <f>A6814+B6814+C6814</f>
        <v>40</v>
      </c>
      <c r="E6814" s="5">
        <f>IF(A6814=0,0,A6814*LABOR_HRS_WK_TOM*SEASON_WEEKS*(1+DIM_PCT_TOM)^A6814)</f>
        <v>2334.3682140900019</v>
      </c>
      <c r="F6814" s="5">
        <f>IF(B6814=0,0,B6814*LABOR_HRS_WK_CAR*SEASON_WEEKS*(1+DIM_PCT_CAR)^B6814)</f>
        <v>337.19300188586959</v>
      </c>
      <c r="G6814" s="5">
        <f>IF(C6814=0,0,C6814*LABOR_HRS_WK_MES*SEASON_WEEKS*(1+DIM_PCT_MES)^C6814)</f>
        <v>1226.6692487641699</v>
      </c>
      <c r="H6814" s="5">
        <f>E6814+F6814+G6814</f>
        <v>3898.2304647400415</v>
      </c>
      <c r="I6814" s="5">
        <f>MIN(H6814,FARMER_HRS)</f>
        <v>720</v>
      </c>
      <c r="J6814" s="5">
        <f>MAX(0,H6814-FARMER_HRS)</f>
        <v>3178.2304647400415</v>
      </c>
      <c r="K6814" s="2">
        <f>I6814*FARMER_RATE+J6814*TEMP_WORKER_RATE</f>
        <v>80177.612235070163</v>
      </c>
      <c r="L6814" s="2">
        <f>A6814*PRICE_TOM+B6814*PRICE_CAR+C6814*PRICE_MES</f>
        <v>163546</v>
      </c>
      <c r="M6814" s="2">
        <f>A6814*FERT_BED_TOM+B6814*FERT_BED_CAR+C6814*FERT_BED_MES</f>
        <v>31240</v>
      </c>
      <c r="N6814" s="6">
        <f>IF(AND(D6814&lt;=TOTAL_BEDS,J6814&lt;=TEMP_WORKER_MAX*TEMP_WORKER_HRS),1,0)</f>
        <v>1</v>
      </c>
      <c r="O6814" s="2">
        <f>L6814-M6814-K6814-FIXED_COSTS</f>
        <v>32128.387764929837</v>
      </c>
      <c r="P6814" s="2">
        <f>IF(N6814=1,O6814,"")</f>
        <v>32128.387764929837</v>
      </c>
    </row>
    <row r="6815">
      <c r="A6815" s="6">
        <v>10</v>
      </c>
      <c r="B6815" s="6">
        <v>9</v>
      </c>
      <c r="C6815" s="6">
        <v>22</v>
      </c>
      <c r="D6815" s="6">
        <f>A6815+B6815+C6815</f>
        <v>41</v>
      </c>
      <c r="E6815" s="5">
        <f>IF(A6815=0,0,A6815*LABOR_HRS_WK_TOM*SEASON_WEEKS*(1+DIM_PCT_TOM)^A6815)</f>
        <v>2334.3682140900019</v>
      </c>
      <c r="F6815" s="5">
        <f>IF(B6815=0,0,B6815*LABOR_HRS_WK_CAR*SEASON_WEEKS*(1+DIM_PCT_CAR)^B6815)</f>
        <v>337.19300188586959</v>
      </c>
      <c r="G6815" s="5">
        <f>IF(C6815=0,0,C6815*LABOR_HRS_WK_MES*SEASON_WEEKS*(1+DIM_PCT_MES)^C6815)</f>
        <v>1301.1455960105659</v>
      </c>
      <c r="H6815" s="5">
        <f>E6815+F6815+G6815</f>
        <v>3972.7068119864375</v>
      </c>
      <c r="I6815" s="5">
        <f>MIN(H6815,FARMER_HRS)</f>
        <v>720</v>
      </c>
      <c r="J6815" s="5">
        <f>MAX(0,H6815-FARMER_HRS)</f>
        <v>3252.7068119864375</v>
      </c>
      <c r="K6815" s="2">
        <f>I6815*FARMER_RATE+J6815*TEMP_WORKER_RATE</f>
        <v>81470.604374764545</v>
      </c>
      <c r="L6815" s="2">
        <f>A6815*PRICE_TOM+B6815*PRICE_CAR+C6815*PRICE_MES</f>
        <v>166246</v>
      </c>
      <c r="M6815" s="2">
        <f>A6815*FERT_BED_TOM+B6815*FERT_BED_CAR+C6815*FERT_BED_MES</f>
        <v>32120</v>
      </c>
      <c r="N6815" s="6">
        <f>IF(AND(D6815&lt;=TOTAL_BEDS,J6815&lt;=TEMP_WORKER_MAX*TEMP_WORKER_HRS),1,0)</f>
        <v>1</v>
      </c>
      <c r="O6815" s="2">
        <f>L6815-M6815-K6815-FIXED_COSTS</f>
        <v>32655.395625235455</v>
      </c>
      <c r="P6815" s="2">
        <f>IF(N6815=1,O6815,"")</f>
        <v>32655.395625235455</v>
      </c>
    </row>
    <row r="6816">
      <c r="A6816" s="6">
        <v>10</v>
      </c>
      <c r="B6816" s="6">
        <v>9</v>
      </c>
      <c r="C6816" s="6">
        <v>23</v>
      </c>
      <c r="D6816" s="6">
        <f>A6816+B6816+C6816</f>
        <v>42</v>
      </c>
      <c r="E6816" s="5">
        <f>IF(A6816=0,0,A6816*LABOR_HRS_WK_TOM*SEASON_WEEKS*(1+DIM_PCT_TOM)^A6816)</f>
        <v>2334.3682140900019</v>
      </c>
      <c r="F6816" s="5">
        <f>IF(B6816=0,0,B6816*LABOR_HRS_WK_CAR*SEASON_WEEKS*(1+DIM_PCT_CAR)^B6816)</f>
        <v>337.19300188586959</v>
      </c>
      <c r="G6816" s="5">
        <f>IF(C6816=0,0,C6816*LABOR_HRS_WK_MES*SEASON_WEEKS*(1+DIM_PCT_MES)^C6816)</f>
        <v>1377.2921848680023</v>
      </c>
      <c r="H6816" s="5">
        <f>E6816+F6816+G6816</f>
        <v>4048.8534008438737</v>
      </c>
      <c r="I6816" s="5">
        <f>MIN(H6816,FARMER_HRS)</f>
        <v>720</v>
      </c>
      <c r="J6816" s="5">
        <f>MAX(0,H6816-FARMER_HRS)</f>
        <v>3328.8534008438737</v>
      </c>
      <c r="K6816" s="2">
        <f>I6816*FARMER_RATE+J6816*TEMP_WORKER_RATE</f>
        <v>82792.593764650577</v>
      </c>
      <c r="L6816" s="2">
        <f>A6816*PRICE_TOM+B6816*PRICE_CAR+C6816*PRICE_MES</f>
        <v>168946</v>
      </c>
      <c r="M6816" s="2">
        <f>A6816*FERT_BED_TOM+B6816*FERT_BED_CAR+C6816*FERT_BED_MES</f>
        <v>33000</v>
      </c>
      <c r="N6816" s="6">
        <f>IF(AND(D6816&lt;=TOTAL_BEDS,J6816&lt;=TEMP_WORKER_MAX*TEMP_WORKER_HRS),1,0)</f>
        <v>1</v>
      </c>
      <c r="O6816" s="2">
        <f>L6816-M6816-K6816-FIXED_COSTS</f>
        <v>33153.406235349423</v>
      </c>
      <c r="P6816" s="2">
        <f>IF(N6816=1,O6816,"")</f>
        <v>33153.406235349423</v>
      </c>
    </row>
    <row r="6817">
      <c r="A6817" s="6">
        <v>10</v>
      </c>
      <c r="B6817" s="6">
        <v>9</v>
      </c>
      <c r="C6817" s="6">
        <v>24</v>
      </c>
      <c r="D6817" s="6">
        <f>A6817+B6817+C6817</f>
        <v>43</v>
      </c>
      <c r="E6817" s="5">
        <f>IF(A6817=0,0,A6817*LABOR_HRS_WK_TOM*SEASON_WEEKS*(1+DIM_PCT_TOM)^A6817)</f>
        <v>2334.3682140900019</v>
      </c>
      <c r="F6817" s="5">
        <f>IF(B6817=0,0,B6817*LABOR_HRS_WK_CAR*SEASON_WEEKS*(1+DIM_PCT_CAR)^B6817)</f>
        <v>337.19300188586959</v>
      </c>
      <c r="G6817" s="5">
        <f>IF(C6817=0,0,C6817*LABOR_HRS_WK_MES*SEASON_WEEKS*(1+DIM_PCT_MES)^C6817)</f>
        <v>1455.139134447498</v>
      </c>
      <c r="H6817" s="5">
        <f>E6817+F6817+G6817</f>
        <v>4126.70035042337</v>
      </c>
      <c r="I6817" s="5">
        <f>MIN(H6817,FARMER_HRS)</f>
        <v>720</v>
      </c>
      <c r="J6817" s="5">
        <f>MAX(0,H6817-FARMER_HRS)</f>
        <v>3406.70035042337</v>
      </c>
      <c r="K6817" s="2">
        <f>I6817*FARMER_RATE+J6817*TEMP_WORKER_RATE</f>
        <v>84144.103305961282</v>
      </c>
      <c r="L6817" s="2">
        <f>A6817*PRICE_TOM+B6817*PRICE_CAR+C6817*PRICE_MES</f>
        <v>171646</v>
      </c>
      <c r="M6817" s="2">
        <f>A6817*FERT_BED_TOM+B6817*FERT_BED_CAR+C6817*FERT_BED_MES</f>
        <v>33880</v>
      </c>
      <c r="N6817" s="6">
        <f>IF(AND(D6817&lt;=TOTAL_BEDS,J6817&lt;=TEMP_WORKER_MAX*TEMP_WORKER_HRS),1,0)</f>
        <v>1</v>
      </c>
      <c r="O6817" s="2">
        <f>L6817-M6817-K6817-FIXED_COSTS</f>
        <v>33621.896694038718</v>
      </c>
      <c r="P6817" s="2">
        <f>IF(N6817=1,O6817,"")</f>
        <v>33621.896694038718</v>
      </c>
    </row>
    <row r="6818">
      <c r="A6818" s="6">
        <v>10</v>
      </c>
      <c r="B6818" s="6">
        <v>9</v>
      </c>
      <c r="C6818" s="6">
        <v>25</v>
      </c>
      <c r="D6818" s="6">
        <f>A6818+B6818+C6818</f>
        <v>44</v>
      </c>
      <c r="E6818" s="5">
        <f>IF(A6818=0,0,A6818*LABOR_HRS_WK_TOM*SEASON_WEEKS*(1+DIM_PCT_TOM)^A6818)</f>
        <v>2334.3682140900019</v>
      </c>
      <c r="F6818" s="5">
        <f>IF(B6818=0,0,B6818*LABOR_HRS_WK_CAR*SEASON_WEEKS*(1+DIM_PCT_CAR)^B6818)</f>
        <v>337.19300188586959</v>
      </c>
      <c r="G6818" s="5">
        <f>IF(C6818=0,0,C6818*LABOR_HRS_WK_MES*SEASON_WEEKS*(1+DIM_PCT_MES)^C6818)</f>
        <v>1534.7170558625955</v>
      </c>
      <c r="H6818" s="5">
        <f>E6818+F6818+G6818</f>
        <v>4206.2782718384669</v>
      </c>
      <c r="I6818" s="5">
        <f>MIN(H6818,FARMER_HRS)</f>
        <v>720</v>
      </c>
      <c r="J6818" s="5">
        <f>MAX(0,H6818-FARMER_HRS)</f>
        <v>3486.2782718384669</v>
      </c>
      <c r="K6818" s="2">
        <f>I6818*FARMER_RATE+J6818*TEMP_WORKER_RATE</f>
        <v>85525.664441640052</v>
      </c>
      <c r="L6818" s="2">
        <f>A6818*PRICE_TOM+B6818*PRICE_CAR+C6818*PRICE_MES</f>
        <v>174346</v>
      </c>
      <c r="M6818" s="2">
        <f>A6818*FERT_BED_TOM+B6818*FERT_BED_CAR+C6818*FERT_BED_MES</f>
        <v>34760</v>
      </c>
      <c r="N6818" s="6">
        <f>IF(AND(D6818&lt;=TOTAL_BEDS,J6818&lt;=TEMP_WORKER_MAX*TEMP_WORKER_HRS),1,0)</f>
        <v>1</v>
      </c>
      <c r="O6818" s="2">
        <f>L6818-M6818-K6818-FIXED_COSTS</f>
        <v>34060.335558359948</v>
      </c>
      <c r="P6818" s="2">
        <f>IF(N6818=1,O6818,"")</f>
        <v>34060.335558359948</v>
      </c>
    </row>
    <row r="6819">
      <c r="A6819" s="6">
        <v>10</v>
      </c>
      <c r="B6819" s="6">
        <v>9</v>
      </c>
      <c r="C6819" s="6">
        <v>26</v>
      </c>
      <c r="D6819" s="6">
        <f>A6819+B6819+C6819</f>
        <v>45</v>
      </c>
      <c r="E6819" s="5">
        <f>IF(A6819=0,0,A6819*LABOR_HRS_WK_TOM*SEASON_WEEKS*(1+DIM_PCT_TOM)^A6819)</f>
        <v>2334.3682140900019</v>
      </c>
      <c r="F6819" s="5">
        <f>IF(B6819=0,0,B6819*LABOR_HRS_WK_CAR*SEASON_WEEKS*(1+DIM_PCT_CAR)^B6819)</f>
        <v>337.19300188586959</v>
      </c>
      <c r="G6819" s="5">
        <f>IF(C6819=0,0,C6819*LABOR_HRS_WK_MES*SEASON_WEEKS*(1+DIM_PCT_MES)^C6819)</f>
        <v>1616.0570598233128</v>
      </c>
      <c r="H6819" s="5">
        <f>E6819+F6819+G6819</f>
        <v>4287.6182757991846</v>
      </c>
      <c r="I6819" s="5">
        <f>MIN(H6819,FARMER_HRS)</f>
        <v>720</v>
      </c>
      <c r="J6819" s="5">
        <f>MAX(0,H6819-FARMER_HRS)</f>
        <v>3567.6182757991846</v>
      </c>
      <c r="K6819" s="2">
        <f>I6819*FARMER_RATE+J6819*TEMP_WORKER_RATE</f>
        <v>86937.817288180289</v>
      </c>
      <c r="L6819" s="2">
        <f>A6819*PRICE_TOM+B6819*PRICE_CAR+C6819*PRICE_MES</f>
        <v>177046</v>
      </c>
      <c r="M6819" s="2">
        <f>A6819*FERT_BED_TOM+B6819*FERT_BED_CAR+C6819*FERT_BED_MES</f>
        <v>35640</v>
      </c>
      <c r="N6819" s="6">
        <f>IF(AND(D6819&lt;=TOTAL_BEDS,J6819&lt;=TEMP_WORKER_MAX*TEMP_WORKER_HRS),1,0)</f>
        <v>1</v>
      </c>
      <c r="O6819" s="2">
        <f>L6819-M6819-K6819-FIXED_COSTS</f>
        <v>34468.182711819711</v>
      </c>
      <c r="P6819" s="2">
        <f>IF(N6819=1,O6819,"")</f>
        <v>34468.182711819711</v>
      </c>
    </row>
    <row r="6820">
      <c r="A6820" s="6">
        <v>10</v>
      </c>
      <c r="B6820" s="6">
        <v>9</v>
      </c>
      <c r="C6820" s="6">
        <v>27</v>
      </c>
      <c r="D6820" s="6">
        <f>A6820+B6820+C6820</f>
        <v>46</v>
      </c>
      <c r="E6820" s="5">
        <f>IF(A6820=0,0,A6820*LABOR_HRS_WK_TOM*SEASON_WEEKS*(1+DIM_PCT_TOM)^A6820)</f>
        <v>2334.3682140900019</v>
      </c>
      <c r="F6820" s="5">
        <f>IF(B6820=0,0,B6820*LABOR_HRS_WK_CAR*SEASON_WEEKS*(1+DIM_PCT_CAR)^B6820)</f>
        <v>337.19300188586959</v>
      </c>
      <c r="G6820" s="5">
        <f>IF(C6820=0,0,C6820*LABOR_HRS_WK_MES*SEASON_WEEKS*(1+DIM_PCT_MES)^C6820)</f>
        <v>1699.19076434307</v>
      </c>
      <c r="H6820" s="5">
        <f>E6820+F6820+G6820</f>
        <v>4370.7519803189416</v>
      </c>
      <c r="I6820" s="5">
        <f>MIN(H6820,FARMER_HRS)</f>
        <v>720</v>
      </c>
      <c r="J6820" s="5">
        <f>MAX(0,H6820-FARMER_HRS)</f>
        <v>3650.7519803189416</v>
      </c>
      <c r="K6820" s="2">
        <f>I6820*FARMER_RATE+J6820*TEMP_WORKER_RATE</f>
        <v>88381.110769426072</v>
      </c>
      <c r="L6820" s="2">
        <f>A6820*PRICE_TOM+B6820*PRICE_CAR+C6820*PRICE_MES</f>
        <v>179746</v>
      </c>
      <c r="M6820" s="2">
        <f>A6820*FERT_BED_TOM+B6820*FERT_BED_CAR+C6820*FERT_BED_MES</f>
        <v>36520</v>
      </c>
      <c r="N6820" s="6">
        <f>IF(AND(D6820&lt;=TOTAL_BEDS,J6820&lt;=TEMP_WORKER_MAX*TEMP_WORKER_HRS),1,0)</f>
        <v>1</v>
      </c>
      <c r="O6820" s="2">
        <f>L6820-M6820-K6820-FIXED_COSTS</f>
        <v>34844.889230573928</v>
      </c>
      <c r="P6820" s="2">
        <f>IF(N6820=1,O6820,"")</f>
        <v>34844.889230573928</v>
      </c>
    </row>
    <row r="6821">
      <c r="A6821" s="6">
        <v>10</v>
      </c>
      <c r="B6821" s="6">
        <v>9</v>
      </c>
      <c r="C6821" s="6">
        <v>28</v>
      </c>
      <c r="D6821" s="6">
        <f>A6821+B6821+C6821</f>
        <v>47</v>
      </c>
      <c r="E6821" s="5">
        <f>IF(A6821=0,0,A6821*LABOR_HRS_WK_TOM*SEASON_WEEKS*(1+DIM_PCT_TOM)^A6821)</f>
        <v>2334.3682140900019</v>
      </c>
      <c r="F6821" s="5">
        <f>IF(B6821=0,0,B6821*LABOR_HRS_WK_CAR*SEASON_WEEKS*(1+DIM_PCT_CAR)^B6821)</f>
        <v>337.19300188586959</v>
      </c>
      <c r="G6821" s="5">
        <f>IF(C6821=0,0,C6821*LABOR_HRS_WK_MES*SEASON_WEEKS*(1+DIM_PCT_MES)^C6821)</f>
        <v>1784.1503025602233</v>
      </c>
      <c r="H6821" s="5">
        <f>E6821+F6821+G6821</f>
        <v>4455.7115185360944</v>
      </c>
      <c r="I6821" s="5">
        <f>MIN(H6821,FARMER_HRS)</f>
        <v>720</v>
      </c>
      <c r="J6821" s="5">
        <f>MAX(0,H6821-FARMER_HRS)</f>
        <v>3735.7115185360944</v>
      </c>
      <c r="K6821" s="2">
        <f>I6821*FARMER_RATE+J6821*TEMP_WORKER_RATE</f>
        <v>89856.102752362756</v>
      </c>
      <c r="L6821" s="2">
        <f>A6821*PRICE_TOM+B6821*PRICE_CAR+C6821*PRICE_MES</f>
        <v>182446</v>
      </c>
      <c r="M6821" s="2">
        <f>A6821*FERT_BED_TOM+B6821*FERT_BED_CAR+C6821*FERT_BED_MES</f>
        <v>37400</v>
      </c>
      <c r="N6821" s="6">
        <f>IF(AND(D6821&lt;=TOTAL_BEDS,J6821&lt;=TEMP_WORKER_MAX*TEMP_WORKER_HRS),1,0)</f>
        <v>1</v>
      </c>
      <c r="O6821" s="2">
        <f>L6821-M6821-K6821-FIXED_COSTS</f>
        <v>35189.897247637244</v>
      </c>
      <c r="P6821" s="2">
        <f>IF(N6821=1,O6821,"")</f>
        <v>35189.897247637244</v>
      </c>
    </row>
    <row r="6822">
      <c r="A6822" s="6">
        <v>10</v>
      </c>
      <c r="B6822" s="6">
        <v>9</v>
      </c>
      <c r="C6822" s="6">
        <v>29</v>
      </c>
      <c r="D6822" s="6">
        <f>A6822+B6822+C6822</f>
        <v>48</v>
      </c>
      <c r="E6822" s="5">
        <f>IF(A6822=0,0,A6822*LABOR_HRS_WK_TOM*SEASON_WEEKS*(1+DIM_PCT_TOM)^A6822)</f>
        <v>2334.3682140900019</v>
      </c>
      <c r="F6822" s="5">
        <f>IF(B6822=0,0,B6822*LABOR_HRS_WK_CAR*SEASON_WEEKS*(1+DIM_PCT_CAR)^B6822)</f>
        <v>337.19300188586959</v>
      </c>
      <c r="G6822" s="5">
        <f>IF(C6822=0,0,C6822*LABOR_HRS_WK_MES*SEASON_WEEKS*(1+DIM_PCT_MES)^C6822)</f>
        <v>1870.9683306758766</v>
      </c>
      <c r="H6822" s="5">
        <f>E6822+F6822+G6822</f>
        <v>4542.5295466517482</v>
      </c>
      <c r="I6822" s="5">
        <f>MIN(H6822,FARMER_HRS)</f>
        <v>720</v>
      </c>
      <c r="J6822" s="5">
        <f>MAX(0,H6822-FARMER_HRS)</f>
        <v>3822.5295466517482</v>
      </c>
      <c r="K6822" s="2">
        <f>I6822*FARMER_RATE+J6822*TEMP_WORKER_RATE</f>
        <v>91363.360184926176</v>
      </c>
      <c r="L6822" s="2">
        <f>A6822*PRICE_TOM+B6822*PRICE_CAR+C6822*PRICE_MES</f>
        <v>185146</v>
      </c>
      <c r="M6822" s="2">
        <f>A6822*FERT_BED_TOM+B6822*FERT_BED_CAR+C6822*FERT_BED_MES</f>
        <v>38280</v>
      </c>
      <c r="N6822" s="6">
        <f>IF(AND(D6822&lt;=TOTAL_BEDS,J6822&lt;=TEMP_WORKER_MAX*TEMP_WORKER_HRS),1,0)</f>
        <v>1</v>
      </c>
      <c r="O6822" s="2">
        <f>L6822-M6822-K6822-FIXED_COSTS</f>
        <v>35502.639815073824</v>
      </c>
      <c r="P6822" s="2">
        <f>IF(N6822=1,O6822,"")</f>
        <v>35502.639815073824</v>
      </c>
    </row>
    <row r="6823">
      <c r="A6823" s="6">
        <v>10</v>
      </c>
      <c r="B6823" s="6">
        <v>9</v>
      </c>
      <c r="C6823" s="6">
        <v>30</v>
      </c>
      <c r="D6823" s="6">
        <f>A6823+B6823+C6823</f>
        <v>49</v>
      </c>
      <c r="E6823" s="5">
        <f>IF(A6823=0,0,A6823*LABOR_HRS_WK_TOM*SEASON_WEEKS*(1+DIM_PCT_TOM)^A6823)</f>
        <v>2334.3682140900019</v>
      </c>
      <c r="F6823" s="5">
        <f>IF(B6823=0,0,B6823*LABOR_HRS_WK_CAR*SEASON_WEEKS*(1+DIM_PCT_CAR)^B6823)</f>
        <v>337.19300188586959</v>
      </c>
      <c r="G6823" s="5">
        <f>IF(C6823=0,0,C6823*LABOR_HRS_WK_MES*SEASON_WEEKS*(1+DIM_PCT_MES)^C6823)</f>
        <v>1959.6780360096466</v>
      </c>
      <c r="H6823" s="5">
        <f>E6823+F6823+G6823</f>
        <v>4631.2392519855184</v>
      </c>
      <c r="I6823" s="5">
        <f>MIN(H6823,FARMER_HRS)</f>
        <v>720</v>
      </c>
      <c r="J6823" s="5">
        <f>MAX(0,H6823-FARMER_HRS)</f>
        <v>3911.2392519855184</v>
      </c>
      <c r="K6823" s="2">
        <f>I6823*FARMER_RATE+J6823*TEMP_WORKER_RATE</f>
        <v>92903.4592358597</v>
      </c>
      <c r="L6823" s="2">
        <f>A6823*PRICE_TOM+B6823*PRICE_CAR+C6823*PRICE_MES</f>
        <v>187846</v>
      </c>
      <c r="M6823" s="2">
        <f>A6823*FERT_BED_TOM+B6823*FERT_BED_CAR+C6823*FERT_BED_MES</f>
        <v>39160</v>
      </c>
      <c r="N6823" s="6">
        <f>IF(AND(D6823&lt;=TOTAL_BEDS,J6823&lt;=TEMP_WORKER_MAX*TEMP_WORKER_HRS),1,0)</f>
        <v>1</v>
      </c>
      <c r="O6823" s="2">
        <f>L6823-M6823-K6823-FIXED_COSTS</f>
        <v>35782.5407641403</v>
      </c>
      <c r="P6823" s="2">
        <f>IF(N6823=1,O6823,"")</f>
        <v>35782.5407641403</v>
      </c>
    </row>
    <row r="6824">
      <c r="A6824" s="6">
        <v>10</v>
      </c>
      <c r="B6824" s="6">
        <v>10</v>
      </c>
      <c r="C6824" s="6">
        <v>0</v>
      </c>
      <c r="D6824" s="6">
        <f>A6824+B6824+C6824</f>
        <v>20</v>
      </c>
      <c r="E6824" s="5">
        <f>IF(A6824=0,0,A6824*LABOR_HRS_WK_TOM*SEASON_WEEKS*(1+DIM_PCT_TOM)^A6824)</f>
        <v>2334.3682140900019</v>
      </c>
      <c r="F6824" s="5">
        <f>IF(B6824=0,0,B6824*LABOR_HRS_WK_CAR*SEASON_WEEKS*(1+DIM_PCT_CAR)^B6824)</f>
        <v>384.025363258907</v>
      </c>
      <c r="G6824" s="5">
        <f>IF(C6824=0,0,C6824*LABOR_HRS_WK_MES*SEASON_WEEKS*(1+DIM_PCT_MES)^C6824)</f>
        <v>0</v>
      </c>
      <c r="H6824" s="5">
        <f>E6824+F6824+G6824</f>
        <v>2718.3935773489088</v>
      </c>
      <c r="I6824" s="5">
        <f>MIN(H6824,FARMER_HRS)</f>
        <v>720</v>
      </c>
      <c r="J6824" s="5">
        <f>MAX(0,H6824-FARMER_HRS)</f>
        <v>1998.3935773489088</v>
      </c>
      <c r="K6824" s="2">
        <f>I6824*FARMER_RATE+J6824*TEMP_WORKER_RATE</f>
        <v>59694.332940085224</v>
      </c>
      <c r="L6824" s="2">
        <f>A6824*PRICE_TOM+B6824*PRICE_CAR+C6824*PRICE_MES</f>
        <v>108940</v>
      </c>
      <c r="M6824" s="2">
        <f>A6824*FERT_BED_TOM+B6824*FERT_BED_CAR+C6824*FERT_BED_MES</f>
        <v>13200</v>
      </c>
      <c r="N6824" s="6">
        <f>IF(AND(D6824&lt;=TOTAL_BEDS,J6824&lt;=TEMP_WORKER_MAX*TEMP_WORKER_HRS),1,0)</f>
        <v>1</v>
      </c>
      <c r="O6824" s="2">
        <f>L6824-M6824-K6824-FIXED_COSTS</f>
        <v>16045.667059914776</v>
      </c>
      <c r="P6824" s="2">
        <f>IF(N6824=1,O6824,"")</f>
        <v>16045.667059914776</v>
      </c>
    </row>
    <row r="6825">
      <c r="A6825" s="6">
        <v>10</v>
      </c>
      <c r="B6825" s="6">
        <v>10</v>
      </c>
      <c r="C6825" s="6">
        <v>1</v>
      </c>
      <c r="D6825" s="6">
        <f>A6825+B6825+C6825</f>
        <v>21</v>
      </c>
      <c r="E6825" s="5">
        <f>IF(A6825=0,0,A6825*LABOR_HRS_WK_TOM*SEASON_WEEKS*(1+DIM_PCT_TOM)^A6825)</f>
        <v>2334.3682140900019</v>
      </c>
      <c r="F6825" s="5">
        <f>IF(B6825=0,0,B6825*LABOR_HRS_WK_CAR*SEASON_WEEKS*(1+DIM_PCT_CAR)^B6825)</f>
        <v>384.025363258907</v>
      </c>
      <c r="G6825" s="5">
        <f>IF(C6825=0,0,C6825*LABOR_HRS_WK_MES*SEASON_WEEKS*(1+DIM_PCT_MES)^C6825)</f>
        <v>45.5625</v>
      </c>
      <c r="H6825" s="5">
        <f>E6825+F6825+G6825</f>
        <v>2763.9560773489088</v>
      </c>
      <c r="I6825" s="5">
        <f>MIN(H6825,FARMER_HRS)</f>
        <v>720</v>
      </c>
      <c r="J6825" s="5">
        <f>MAX(0,H6825-FARMER_HRS)</f>
        <v>2043.9560773489088</v>
      </c>
      <c r="K6825" s="2">
        <f>I6825*FARMER_RATE+J6825*TEMP_WORKER_RATE</f>
        <v>60485.348565085224</v>
      </c>
      <c r="L6825" s="2">
        <f>A6825*PRICE_TOM+B6825*PRICE_CAR+C6825*PRICE_MES</f>
        <v>111640</v>
      </c>
      <c r="M6825" s="2">
        <f>A6825*FERT_BED_TOM+B6825*FERT_BED_CAR+C6825*FERT_BED_MES</f>
        <v>14080</v>
      </c>
      <c r="N6825" s="6">
        <f>IF(AND(D6825&lt;=TOTAL_BEDS,J6825&lt;=TEMP_WORKER_MAX*TEMP_WORKER_HRS),1,0)</f>
        <v>1</v>
      </c>
      <c r="O6825" s="2">
        <f>L6825-M6825-K6825-FIXED_COSTS</f>
        <v>17074.651434914776</v>
      </c>
      <c r="P6825" s="2">
        <f>IF(N6825=1,O6825,"")</f>
        <v>17074.651434914776</v>
      </c>
    </row>
    <row r="6826">
      <c r="A6826" s="6">
        <v>10</v>
      </c>
      <c r="B6826" s="6">
        <v>10</v>
      </c>
      <c r="C6826" s="6">
        <v>2</v>
      </c>
      <c r="D6826" s="6">
        <f>A6826+B6826+C6826</f>
        <v>22</v>
      </c>
      <c r="E6826" s="5">
        <f>IF(A6826=0,0,A6826*LABOR_HRS_WK_TOM*SEASON_WEEKS*(1+DIM_PCT_TOM)^A6826)</f>
        <v>2334.3682140900019</v>
      </c>
      <c r="F6826" s="5">
        <f>IF(B6826=0,0,B6826*LABOR_HRS_WK_CAR*SEASON_WEEKS*(1+DIM_PCT_CAR)^B6826)</f>
        <v>384.025363258907</v>
      </c>
      <c r="G6826" s="5">
        <f>IF(C6826=0,0,C6826*LABOR_HRS_WK_MES*SEASON_WEEKS*(1+DIM_PCT_MES)^C6826)</f>
        <v>92.2640625</v>
      </c>
      <c r="H6826" s="5">
        <f>E6826+F6826+G6826</f>
        <v>2810.6576398489087</v>
      </c>
      <c r="I6826" s="5">
        <f>MIN(H6826,FARMER_HRS)</f>
        <v>720</v>
      </c>
      <c r="J6826" s="5">
        <f>MAX(0,H6826-FARMER_HRS)</f>
        <v>2090.6576398489087</v>
      </c>
      <c r="K6826" s="2">
        <f>I6826*FARMER_RATE+J6826*TEMP_WORKER_RATE</f>
        <v>61296.139580710224</v>
      </c>
      <c r="L6826" s="2">
        <f>A6826*PRICE_TOM+B6826*PRICE_CAR+C6826*PRICE_MES</f>
        <v>114340</v>
      </c>
      <c r="M6826" s="2">
        <f>A6826*FERT_BED_TOM+B6826*FERT_BED_CAR+C6826*FERT_BED_MES</f>
        <v>14960</v>
      </c>
      <c r="N6826" s="6">
        <f>IF(AND(D6826&lt;=TOTAL_BEDS,J6826&lt;=TEMP_WORKER_MAX*TEMP_WORKER_HRS),1,0)</f>
        <v>1</v>
      </c>
      <c r="O6826" s="2">
        <f>L6826-M6826-K6826-FIXED_COSTS</f>
        <v>18083.860419289776</v>
      </c>
      <c r="P6826" s="2">
        <f>IF(N6826=1,O6826,"")</f>
        <v>18083.860419289776</v>
      </c>
    </row>
    <row r="6827">
      <c r="A6827" s="6">
        <v>10</v>
      </c>
      <c r="B6827" s="6">
        <v>10</v>
      </c>
      <c r="C6827" s="6">
        <v>3</v>
      </c>
      <c r="D6827" s="6">
        <f>A6827+B6827+C6827</f>
        <v>23</v>
      </c>
      <c r="E6827" s="5">
        <f>IF(A6827=0,0,A6827*LABOR_HRS_WK_TOM*SEASON_WEEKS*(1+DIM_PCT_TOM)^A6827)</f>
        <v>2334.3682140900019</v>
      </c>
      <c r="F6827" s="5">
        <f>IF(B6827=0,0,B6827*LABOR_HRS_WK_CAR*SEASON_WEEKS*(1+DIM_PCT_CAR)^B6827)</f>
        <v>384.025363258907</v>
      </c>
      <c r="G6827" s="5">
        <f>IF(C6827=0,0,C6827*LABOR_HRS_WK_MES*SEASON_WEEKS*(1+DIM_PCT_MES)^C6827)</f>
        <v>140.12604492187498</v>
      </c>
      <c r="H6827" s="5">
        <f>E6827+F6827+G6827</f>
        <v>2858.5196222707837</v>
      </c>
      <c r="I6827" s="5">
        <f>MIN(H6827,FARMER_HRS)</f>
        <v>720</v>
      </c>
      <c r="J6827" s="5">
        <f>MAX(0,H6827-FARMER_HRS)</f>
        <v>2138.5196222707837</v>
      </c>
      <c r="K6827" s="2">
        <f>I6827*FARMER_RATE+J6827*TEMP_WORKER_RATE</f>
        <v>62127.076775534435</v>
      </c>
      <c r="L6827" s="2">
        <f>A6827*PRICE_TOM+B6827*PRICE_CAR+C6827*PRICE_MES</f>
        <v>117040</v>
      </c>
      <c r="M6827" s="2">
        <f>A6827*FERT_BED_TOM+B6827*FERT_BED_CAR+C6827*FERT_BED_MES</f>
        <v>15840</v>
      </c>
      <c r="N6827" s="6">
        <f>IF(AND(D6827&lt;=TOTAL_BEDS,J6827&lt;=TEMP_WORKER_MAX*TEMP_WORKER_HRS),1,0)</f>
        <v>1</v>
      </c>
      <c r="O6827" s="2">
        <f>L6827-M6827-K6827-FIXED_COSTS</f>
        <v>19072.923224465565</v>
      </c>
      <c r="P6827" s="2">
        <f>IF(N6827=1,O6827,"")</f>
        <v>19072.923224465565</v>
      </c>
    </row>
    <row r="6828">
      <c r="A6828" s="6">
        <v>10</v>
      </c>
      <c r="B6828" s="6">
        <v>10</v>
      </c>
      <c r="C6828" s="6">
        <v>4</v>
      </c>
      <c r="D6828" s="6">
        <f>A6828+B6828+C6828</f>
        <v>24</v>
      </c>
      <c r="E6828" s="5">
        <f>IF(A6828=0,0,A6828*LABOR_HRS_WK_TOM*SEASON_WEEKS*(1+DIM_PCT_TOM)^A6828)</f>
        <v>2334.3682140900019</v>
      </c>
      <c r="F6828" s="5">
        <f>IF(B6828=0,0,B6828*LABOR_HRS_WK_CAR*SEASON_WEEKS*(1+DIM_PCT_CAR)^B6828)</f>
        <v>384.025363258907</v>
      </c>
      <c r="G6828" s="5">
        <f>IF(C6828=0,0,C6828*LABOR_HRS_WK_MES*SEASON_WEEKS*(1+DIM_PCT_MES)^C6828)</f>
        <v>189.17016064453119</v>
      </c>
      <c r="H6828" s="5">
        <f>E6828+F6828+G6828</f>
        <v>2907.56373799344</v>
      </c>
      <c r="I6828" s="5">
        <f>MIN(H6828,FARMER_HRS)</f>
        <v>720</v>
      </c>
      <c r="J6828" s="5">
        <f>MAX(0,H6828-FARMER_HRS)</f>
        <v>2187.56373799344</v>
      </c>
      <c r="K6828" s="2">
        <f>I6828*FARMER_RATE+J6828*TEMP_WORKER_RATE</f>
        <v>62978.537117941669</v>
      </c>
      <c r="L6828" s="2">
        <f>A6828*PRICE_TOM+B6828*PRICE_CAR+C6828*PRICE_MES</f>
        <v>119740</v>
      </c>
      <c r="M6828" s="2">
        <f>A6828*FERT_BED_TOM+B6828*FERT_BED_CAR+C6828*FERT_BED_MES</f>
        <v>16720</v>
      </c>
      <c r="N6828" s="6">
        <f>IF(AND(D6828&lt;=TOTAL_BEDS,J6828&lt;=TEMP_WORKER_MAX*TEMP_WORKER_HRS),1,0)</f>
        <v>1</v>
      </c>
      <c r="O6828" s="2">
        <f>L6828-M6828-K6828-FIXED_COSTS</f>
        <v>20041.462882058331</v>
      </c>
      <c r="P6828" s="2">
        <f>IF(N6828=1,O6828,"")</f>
        <v>20041.462882058331</v>
      </c>
    </row>
    <row r="6829">
      <c r="A6829" s="6">
        <v>10</v>
      </c>
      <c r="B6829" s="6">
        <v>10</v>
      </c>
      <c r="C6829" s="6">
        <v>5</v>
      </c>
      <c r="D6829" s="6">
        <f>A6829+B6829+C6829</f>
        <v>25</v>
      </c>
      <c r="E6829" s="5">
        <f>IF(A6829=0,0,A6829*LABOR_HRS_WK_TOM*SEASON_WEEKS*(1+DIM_PCT_TOM)^A6829)</f>
        <v>2334.3682140900019</v>
      </c>
      <c r="F6829" s="5">
        <f>IF(B6829=0,0,B6829*LABOR_HRS_WK_CAR*SEASON_WEEKS*(1+DIM_PCT_CAR)^B6829)</f>
        <v>384.025363258907</v>
      </c>
      <c r="G6829" s="5">
        <f>IF(C6829=0,0,C6829*LABOR_HRS_WK_MES*SEASON_WEEKS*(1+DIM_PCT_MES)^C6829)</f>
        <v>239.41848456573481</v>
      </c>
      <c r="H6829" s="5">
        <f>E6829+F6829+G6829</f>
        <v>2957.8120619146434</v>
      </c>
      <c r="I6829" s="5">
        <f>MIN(H6829,FARMER_HRS)</f>
        <v>720</v>
      </c>
      <c r="J6829" s="5">
        <f>MAX(0,H6829-FARMER_HRS)</f>
        <v>2237.8120619146434</v>
      </c>
      <c r="K6829" s="2">
        <f>I6829*FARMER_RATE+J6829*TEMP_WORKER_RATE</f>
        <v>63850.90385268478</v>
      </c>
      <c r="L6829" s="2">
        <f>A6829*PRICE_TOM+B6829*PRICE_CAR+C6829*PRICE_MES</f>
        <v>122440</v>
      </c>
      <c r="M6829" s="2">
        <f>A6829*FERT_BED_TOM+B6829*FERT_BED_CAR+C6829*FERT_BED_MES</f>
        <v>17600</v>
      </c>
      <c r="N6829" s="6">
        <f>IF(AND(D6829&lt;=TOTAL_BEDS,J6829&lt;=TEMP_WORKER_MAX*TEMP_WORKER_HRS),1,0)</f>
        <v>1</v>
      </c>
      <c r="O6829" s="2">
        <f>L6829-M6829-K6829-FIXED_COSTS</f>
        <v>20989.09614731522</v>
      </c>
      <c r="P6829" s="2">
        <f>IF(N6829=1,O6829,"")</f>
        <v>20989.09614731522</v>
      </c>
    </row>
    <row r="6830">
      <c r="A6830" s="6">
        <v>10</v>
      </c>
      <c r="B6830" s="6">
        <v>10</v>
      </c>
      <c r="C6830" s="6">
        <v>6</v>
      </c>
      <c r="D6830" s="6">
        <f>A6830+B6830+C6830</f>
        <v>26</v>
      </c>
      <c r="E6830" s="5">
        <f>IF(A6830=0,0,A6830*LABOR_HRS_WK_TOM*SEASON_WEEKS*(1+DIM_PCT_TOM)^A6830)</f>
        <v>2334.3682140900019</v>
      </c>
      <c r="F6830" s="5">
        <f>IF(B6830=0,0,B6830*LABOR_HRS_WK_CAR*SEASON_WEEKS*(1+DIM_PCT_CAR)^B6830)</f>
        <v>384.025363258907</v>
      </c>
      <c r="G6830" s="5">
        <f>IF(C6830=0,0,C6830*LABOR_HRS_WK_MES*SEASON_WEEKS*(1+DIM_PCT_MES)^C6830)</f>
        <v>290.89345874736773</v>
      </c>
      <c r="H6830" s="5">
        <f>E6830+F6830+G6830</f>
        <v>3009.2870360962766</v>
      </c>
      <c r="I6830" s="5">
        <f>MIN(H6830,FARMER_HRS)</f>
        <v>720</v>
      </c>
      <c r="J6830" s="5">
        <f>MAX(0,H6830-FARMER_HRS)</f>
        <v>2289.2870360962766</v>
      </c>
      <c r="K6830" s="2">
        <f>I6830*FARMER_RATE+J6830*TEMP_WORKER_RATE</f>
        <v>64744.566598893689</v>
      </c>
      <c r="L6830" s="2">
        <f>A6830*PRICE_TOM+B6830*PRICE_CAR+C6830*PRICE_MES</f>
        <v>125140</v>
      </c>
      <c r="M6830" s="2">
        <f>A6830*FERT_BED_TOM+B6830*FERT_BED_CAR+C6830*FERT_BED_MES</f>
        <v>18480</v>
      </c>
      <c r="N6830" s="6">
        <f>IF(AND(D6830&lt;=TOTAL_BEDS,J6830&lt;=TEMP_WORKER_MAX*TEMP_WORKER_HRS),1,0)</f>
        <v>1</v>
      </c>
      <c r="O6830" s="2">
        <f>L6830-M6830-K6830-FIXED_COSTS</f>
        <v>21915.433401106311</v>
      </c>
      <c r="P6830" s="2">
        <f>IF(N6830=1,O6830,"")</f>
        <v>21915.433401106311</v>
      </c>
    </row>
    <row r="6831">
      <c r="A6831" s="6">
        <v>10</v>
      </c>
      <c r="B6831" s="6">
        <v>10</v>
      </c>
      <c r="C6831" s="6">
        <v>7</v>
      </c>
      <c r="D6831" s="6">
        <f>A6831+B6831+C6831</f>
        <v>27</v>
      </c>
      <c r="E6831" s="5">
        <f>IF(A6831=0,0,A6831*LABOR_HRS_WK_TOM*SEASON_WEEKS*(1+DIM_PCT_TOM)^A6831)</f>
        <v>2334.3682140900019</v>
      </c>
      <c r="F6831" s="5">
        <f>IF(B6831=0,0,B6831*LABOR_HRS_WK_CAR*SEASON_WEEKS*(1+DIM_PCT_CAR)^B6831)</f>
        <v>384.025363258907</v>
      </c>
      <c r="G6831" s="5">
        <f>IF(C6831=0,0,C6831*LABOR_HRS_WK_MES*SEASON_WEEKS*(1+DIM_PCT_MES)^C6831)</f>
        <v>343.61789814532818</v>
      </c>
      <c r="H6831" s="5">
        <f>E6831+F6831+G6831</f>
        <v>3062.0114754942369</v>
      </c>
      <c r="I6831" s="5">
        <f>MIN(H6831,FARMER_HRS)</f>
        <v>720</v>
      </c>
      <c r="J6831" s="5">
        <f>MAX(0,H6831-FARMER_HRS)</f>
        <v>2342.0114754942369</v>
      </c>
      <c r="K6831" s="2">
        <f>I6831*FARMER_RATE+J6831*TEMP_WORKER_RATE</f>
        <v>65659.921449552727</v>
      </c>
      <c r="L6831" s="2">
        <f>A6831*PRICE_TOM+B6831*PRICE_CAR+C6831*PRICE_MES</f>
        <v>127840</v>
      </c>
      <c r="M6831" s="2">
        <f>A6831*FERT_BED_TOM+B6831*FERT_BED_CAR+C6831*FERT_BED_MES</f>
        <v>19360</v>
      </c>
      <c r="N6831" s="6">
        <f>IF(AND(D6831&lt;=TOTAL_BEDS,J6831&lt;=TEMP_WORKER_MAX*TEMP_WORKER_HRS),1,0)</f>
        <v>1</v>
      </c>
      <c r="O6831" s="2">
        <f>L6831-M6831-K6831-FIXED_COSTS</f>
        <v>22820.078550447273</v>
      </c>
      <c r="P6831" s="2">
        <f>IF(N6831=1,O6831,"")</f>
        <v>22820.078550447273</v>
      </c>
    </row>
    <row r="6832">
      <c r="A6832" s="6">
        <v>10</v>
      </c>
      <c r="B6832" s="6">
        <v>10</v>
      </c>
      <c r="C6832" s="6">
        <v>8</v>
      </c>
      <c r="D6832" s="6">
        <f>A6832+B6832+C6832</f>
        <v>28</v>
      </c>
      <c r="E6832" s="5">
        <f>IF(A6832=0,0,A6832*LABOR_HRS_WK_TOM*SEASON_WEEKS*(1+DIM_PCT_TOM)^A6832)</f>
        <v>2334.3682140900019</v>
      </c>
      <c r="F6832" s="5">
        <f>IF(B6832=0,0,B6832*LABOR_HRS_WK_CAR*SEASON_WEEKS*(1+DIM_PCT_CAR)^B6832)</f>
        <v>384.025363258907</v>
      </c>
      <c r="G6832" s="5">
        <f>IF(C6832=0,0,C6832*LABOR_HRS_WK_MES*SEASON_WEEKS*(1+DIM_PCT_MES)^C6832)</f>
        <v>397.61499642530833</v>
      </c>
      <c r="H6832" s="5">
        <f>E6832+F6832+G6832</f>
        <v>3116.008573774217</v>
      </c>
      <c r="I6832" s="5">
        <f>MIN(H6832,FARMER_HRS)</f>
        <v>720</v>
      </c>
      <c r="J6832" s="5">
        <f>MAX(0,H6832-FARMER_HRS)</f>
        <v>2396.008573774217</v>
      </c>
      <c r="K6832" s="2">
        <f>I6832*FARMER_RATE+J6832*TEMP_WORKER_RATE</f>
        <v>66597.371072469046</v>
      </c>
      <c r="L6832" s="2">
        <f>A6832*PRICE_TOM+B6832*PRICE_CAR+C6832*PRICE_MES</f>
        <v>130540</v>
      </c>
      <c r="M6832" s="2">
        <f>A6832*FERT_BED_TOM+B6832*FERT_BED_CAR+C6832*FERT_BED_MES</f>
        <v>20240</v>
      </c>
      <c r="N6832" s="6">
        <f>IF(AND(D6832&lt;=TOTAL_BEDS,J6832&lt;=TEMP_WORKER_MAX*TEMP_WORKER_HRS),1,0)</f>
        <v>1</v>
      </c>
      <c r="O6832" s="2">
        <f>L6832-M6832-K6832-FIXED_COSTS</f>
        <v>23702.628927530954</v>
      </c>
      <c r="P6832" s="2">
        <f>IF(N6832=1,O6832,"")</f>
        <v>23702.628927530954</v>
      </c>
    </row>
    <row r="6833">
      <c r="A6833" s="6">
        <v>10</v>
      </c>
      <c r="B6833" s="6">
        <v>10</v>
      </c>
      <c r="C6833" s="6">
        <v>9</v>
      </c>
      <c r="D6833" s="6">
        <f>A6833+B6833+C6833</f>
        <v>29</v>
      </c>
      <c r="E6833" s="5">
        <f>IF(A6833=0,0,A6833*LABOR_HRS_WK_TOM*SEASON_WEEKS*(1+DIM_PCT_TOM)^A6833)</f>
        <v>2334.3682140900019</v>
      </c>
      <c r="F6833" s="5">
        <f>IF(B6833=0,0,B6833*LABOR_HRS_WK_CAR*SEASON_WEEKS*(1+DIM_PCT_CAR)^B6833)</f>
        <v>384.025363258907</v>
      </c>
      <c r="G6833" s="5">
        <f>IF(C6833=0,0,C6833*LABOR_HRS_WK_MES*SEASON_WEEKS*(1+DIM_PCT_MES)^C6833)</f>
        <v>452.90833186570273</v>
      </c>
      <c r="H6833" s="5">
        <f>E6833+F6833+G6833</f>
        <v>3171.3019092146114</v>
      </c>
      <c r="I6833" s="5">
        <f>MIN(H6833,FARMER_HRS)</f>
        <v>720</v>
      </c>
      <c r="J6833" s="5">
        <f>MAX(0,H6833-FARMER_HRS)</f>
        <v>2451.3019092146114</v>
      </c>
      <c r="K6833" s="2">
        <f>I6833*FARMER_RATE+J6833*TEMP_WORKER_RATE</f>
        <v>67557.324812753679</v>
      </c>
      <c r="L6833" s="2">
        <f>A6833*PRICE_TOM+B6833*PRICE_CAR+C6833*PRICE_MES</f>
        <v>133240</v>
      </c>
      <c r="M6833" s="2">
        <f>A6833*FERT_BED_TOM+B6833*FERT_BED_CAR+C6833*FERT_BED_MES</f>
        <v>21120</v>
      </c>
      <c r="N6833" s="6">
        <f>IF(AND(D6833&lt;=TOTAL_BEDS,J6833&lt;=TEMP_WORKER_MAX*TEMP_WORKER_HRS),1,0)</f>
        <v>1</v>
      </c>
      <c r="O6833" s="2">
        <f>L6833-M6833-K6833-FIXED_COSTS</f>
        <v>24562.675187246321</v>
      </c>
      <c r="P6833" s="2">
        <f>IF(N6833=1,O6833,"")</f>
        <v>24562.675187246321</v>
      </c>
    </row>
    <row r="6834">
      <c r="A6834" s="6">
        <v>10</v>
      </c>
      <c r="B6834" s="6">
        <v>10</v>
      </c>
      <c r="C6834" s="6">
        <v>10</v>
      </c>
      <c r="D6834" s="6">
        <f>A6834+B6834+C6834</f>
        <v>30</v>
      </c>
      <c r="E6834" s="5">
        <f>IF(A6834=0,0,A6834*LABOR_HRS_WK_TOM*SEASON_WEEKS*(1+DIM_PCT_TOM)^A6834)</f>
        <v>2334.3682140900019</v>
      </c>
      <c r="F6834" s="5">
        <f>IF(B6834=0,0,B6834*LABOR_HRS_WK_CAR*SEASON_WEEKS*(1+DIM_PCT_CAR)^B6834)</f>
        <v>384.025363258907</v>
      </c>
      <c r="G6834" s="5">
        <f>IF(C6834=0,0,C6834*LABOR_HRS_WK_MES*SEASON_WEEKS*(1+DIM_PCT_MES)^C6834)</f>
        <v>509.52187334891551</v>
      </c>
      <c r="H6834" s="5">
        <f>E6834+F6834+G6834</f>
        <v>3227.9154506978243</v>
      </c>
      <c r="I6834" s="5">
        <f>MIN(H6834,FARMER_HRS)</f>
        <v>720</v>
      </c>
      <c r="J6834" s="5">
        <f>MAX(0,H6834-FARMER_HRS)</f>
        <v>2507.9154506978243</v>
      </c>
      <c r="K6834" s="2">
        <f>I6834*FARMER_RATE+J6834*TEMP_WORKER_RATE</f>
        <v>68540.198796837227</v>
      </c>
      <c r="L6834" s="2">
        <f>A6834*PRICE_TOM+B6834*PRICE_CAR+C6834*PRICE_MES</f>
        <v>135940</v>
      </c>
      <c r="M6834" s="2">
        <f>A6834*FERT_BED_TOM+B6834*FERT_BED_CAR+C6834*FERT_BED_MES</f>
        <v>22000</v>
      </c>
      <c r="N6834" s="6">
        <f>IF(AND(D6834&lt;=TOTAL_BEDS,J6834&lt;=TEMP_WORKER_MAX*TEMP_WORKER_HRS),1,0)</f>
        <v>1</v>
      </c>
      <c r="O6834" s="2">
        <f>L6834-M6834-K6834-FIXED_COSTS</f>
        <v>25399.801203162773</v>
      </c>
      <c r="P6834" s="2">
        <f>IF(N6834=1,O6834,"")</f>
        <v>25399.801203162773</v>
      </c>
    </row>
    <row r="6835">
      <c r="A6835" s="6">
        <v>10</v>
      </c>
      <c r="B6835" s="6">
        <v>10</v>
      </c>
      <c r="C6835" s="6">
        <v>11</v>
      </c>
      <c r="D6835" s="6">
        <f>A6835+B6835+C6835</f>
        <v>31</v>
      </c>
      <c r="E6835" s="5">
        <f>IF(A6835=0,0,A6835*LABOR_HRS_WK_TOM*SEASON_WEEKS*(1+DIM_PCT_TOM)^A6835)</f>
        <v>2334.3682140900019</v>
      </c>
      <c r="F6835" s="5">
        <f>IF(B6835=0,0,B6835*LABOR_HRS_WK_CAR*SEASON_WEEKS*(1+DIM_PCT_CAR)^B6835)</f>
        <v>384.025363258907</v>
      </c>
      <c r="G6835" s="5">
        <f>IF(C6835=0,0,C6835*LABOR_HRS_WK_MES*SEASON_WEEKS*(1+DIM_PCT_MES)^C6835)</f>
        <v>567.47998644235463</v>
      </c>
      <c r="H6835" s="5">
        <f>E6835+F6835+G6835</f>
        <v>3285.8735637912632</v>
      </c>
      <c r="I6835" s="5">
        <f>MIN(H6835,FARMER_HRS)</f>
        <v>720</v>
      </c>
      <c r="J6835" s="5">
        <f>MAX(0,H6835-FARMER_HRS)</f>
        <v>2565.8735637912632</v>
      </c>
      <c r="K6835" s="2">
        <f>I6835*FARMER_RATE+J6835*TEMP_WORKER_RATE</f>
        <v>69546.416038042764</v>
      </c>
      <c r="L6835" s="2">
        <f>A6835*PRICE_TOM+B6835*PRICE_CAR+C6835*PRICE_MES</f>
        <v>138640</v>
      </c>
      <c r="M6835" s="2">
        <f>A6835*FERT_BED_TOM+B6835*FERT_BED_CAR+C6835*FERT_BED_MES</f>
        <v>22880</v>
      </c>
      <c r="N6835" s="6">
        <f>IF(AND(D6835&lt;=TOTAL_BEDS,J6835&lt;=TEMP_WORKER_MAX*TEMP_WORKER_HRS),1,0)</f>
        <v>1</v>
      </c>
      <c r="O6835" s="2">
        <f>L6835-M6835-K6835-FIXED_COSTS</f>
        <v>26213.583961957236</v>
      </c>
      <c r="P6835" s="2">
        <f>IF(N6835=1,O6835,"")</f>
        <v>26213.583961957236</v>
      </c>
    </row>
    <row r="6836">
      <c r="A6836" s="6">
        <v>10</v>
      </c>
      <c r="B6836" s="6">
        <v>10</v>
      </c>
      <c r="C6836" s="6">
        <v>12</v>
      </c>
      <c r="D6836" s="6">
        <f>A6836+B6836+C6836</f>
        <v>32</v>
      </c>
      <c r="E6836" s="5">
        <f>IF(A6836=0,0,A6836*LABOR_HRS_WK_TOM*SEASON_WEEKS*(1+DIM_PCT_TOM)^A6836)</f>
        <v>2334.3682140900019</v>
      </c>
      <c r="F6836" s="5">
        <f>IF(B6836=0,0,B6836*LABOR_HRS_WK_CAR*SEASON_WEEKS*(1+DIM_PCT_CAR)^B6836)</f>
        <v>384.025363258907</v>
      </c>
      <c r="G6836" s="5">
        <f>IF(C6836=0,0,C6836*LABOR_HRS_WK_MES*SEASON_WEEKS*(1+DIM_PCT_MES)^C6836)</f>
        <v>626.807439570419</v>
      </c>
      <c r="H6836" s="5">
        <f>E6836+F6836+G6836</f>
        <v>3345.2010169193277</v>
      </c>
      <c r="I6836" s="5">
        <f>MIN(H6836,FARMER_HRS)</f>
        <v>720</v>
      </c>
      <c r="J6836" s="5">
        <f>MAX(0,H6836-FARMER_HRS)</f>
        <v>2625.2010169193277</v>
      </c>
      <c r="K6836" s="2">
        <f>I6836*FARMER_RATE+J6836*TEMP_WORKER_RATE</f>
        <v>70576.406543738325</v>
      </c>
      <c r="L6836" s="2">
        <f>A6836*PRICE_TOM+B6836*PRICE_CAR+C6836*PRICE_MES</f>
        <v>141340</v>
      </c>
      <c r="M6836" s="2">
        <f>A6836*FERT_BED_TOM+B6836*FERT_BED_CAR+C6836*FERT_BED_MES</f>
        <v>23760</v>
      </c>
      <c r="N6836" s="6">
        <f>IF(AND(D6836&lt;=TOTAL_BEDS,J6836&lt;=TEMP_WORKER_MAX*TEMP_WORKER_HRS),1,0)</f>
        <v>1</v>
      </c>
      <c r="O6836" s="2">
        <f>L6836-M6836-K6836-FIXED_COSTS</f>
        <v>27003.593456261675</v>
      </c>
      <c r="P6836" s="2">
        <f>IF(N6836=1,O6836,"")</f>
        <v>27003.593456261675</v>
      </c>
    </row>
    <row r="6837">
      <c r="A6837" s="6">
        <v>10</v>
      </c>
      <c r="B6837" s="6">
        <v>10</v>
      </c>
      <c r="C6837" s="6">
        <v>13</v>
      </c>
      <c r="D6837" s="6">
        <f>A6837+B6837+C6837</f>
        <v>33</v>
      </c>
      <c r="E6837" s="5">
        <f>IF(A6837=0,0,A6837*LABOR_HRS_WK_TOM*SEASON_WEEKS*(1+DIM_PCT_TOM)^A6837)</f>
        <v>2334.3682140900019</v>
      </c>
      <c r="F6837" s="5">
        <f>IF(B6837=0,0,B6837*LABOR_HRS_WK_CAR*SEASON_WEEKS*(1+DIM_PCT_CAR)^B6837)</f>
        <v>384.025363258907</v>
      </c>
      <c r="G6837" s="5">
        <f>IF(C6837=0,0,C6837*LABOR_HRS_WK_MES*SEASON_WEEKS*(1+DIM_PCT_MES)^C6837)</f>
        <v>687.52941027880331</v>
      </c>
      <c r="H6837" s="5">
        <f>E6837+F6837+G6837</f>
        <v>3405.9229876277122</v>
      </c>
      <c r="I6837" s="5">
        <f>MIN(H6837,FARMER_HRS)</f>
        <v>720</v>
      </c>
      <c r="J6837" s="5">
        <f>MAX(0,H6837-FARMER_HRS)</f>
        <v>2685.9229876277122</v>
      </c>
      <c r="K6837" s="2">
        <f>I6837*FARMER_RATE+J6837*TEMP_WORKER_RATE</f>
        <v>71630.607424092217</v>
      </c>
      <c r="L6837" s="2">
        <f>A6837*PRICE_TOM+B6837*PRICE_CAR+C6837*PRICE_MES</f>
        <v>144040</v>
      </c>
      <c r="M6837" s="2">
        <f>A6837*FERT_BED_TOM+B6837*FERT_BED_CAR+C6837*FERT_BED_MES</f>
        <v>24640</v>
      </c>
      <c r="N6837" s="6">
        <f>IF(AND(D6837&lt;=TOTAL_BEDS,J6837&lt;=TEMP_WORKER_MAX*TEMP_WORKER_HRS),1,0)</f>
        <v>1</v>
      </c>
      <c r="O6837" s="2">
        <f>L6837-M6837-K6837-FIXED_COSTS</f>
        <v>27769.392575907783</v>
      </c>
      <c r="P6837" s="2">
        <f>IF(N6837=1,O6837,"")</f>
        <v>27769.392575907783</v>
      </c>
    </row>
    <row r="6838">
      <c r="A6838" s="6">
        <v>10</v>
      </c>
      <c r="B6838" s="6">
        <v>10</v>
      </c>
      <c r="C6838" s="6">
        <v>14</v>
      </c>
      <c r="D6838" s="6">
        <f>A6838+B6838+C6838</f>
        <v>34</v>
      </c>
      <c r="E6838" s="5">
        <f>IF(A6838=0,0,A6838*LABOR_HRS_WK_TOM*SEASON_WEEKS*(1+DIM_PCT_TOM)^A6838)</f>
        <v>2334.3682140900019</v>
      </c>
      <c r="F6838" s="5">
        <f>IF(B6838=0,0,B6838*LABOR_HRS_WK_CAR*SEASON_WEEKS*(1+DIM_PCT_CAR)^B6838)</f>
        <v>384.025363258907</v>
      </c>
      <c r="G6838" s="5">
        <f>IF(C6838=0,0,C6838*LABOR_HRS_WK_MES*SEASON_WEEKS*(1+DIM_PCT_MES)^C6838)</f>
        <v>749.67149159246435</v>
      </c>
      <c r="H6838" s="5">
        <f>E6838+F6838+G6838</f>
        <v>3468.0650689413733</v>
      </c>
      <c r="I6838" s="5">
        <f>MIN(H6838,FARMER_HRS)</f>
        <v>720</v>
      </c>
      <c r="J6838" s="5">
        <f>MAX(0,H6838-FARMER_HRS)</f>
        <v>2748.0650689413733</v>
      </c>
      <c r="K6838" s="2">
        <f>I6838*FARMER_RATE+J6838*TEMP_WORKER_RATE</f>
        <v>72709.4630024544</v>
      </c>
      <c r="L6838" s="2">
        <f>A6838*PRICE_TOM+B6838*PRICE_CAR+C6838*PRICE_MES</f>
        <v>146740</v>
      </c>
      <c r="M6838" s="2">
        <f>A6838*FERT_BED_TOM+B6838*FERT_BED_CAR+C6838*FERT_BED_MES</f>
        <v>25520</v>
      </c>
      <c r="N6838" s="6">
        <f>IF(AND(D6838&lt;=TOTAL_BEDS,J6838&lt;=TEMP_WORKER_MAX*TEMP_WORKER_HRS),1,0)</f>
        <v>1</v>
      </c>
      <c r="O6838" s="2">
        <f>L6838-M6838-K6838-FIXED_COSTS</f>
        <v>28510.536997545598</v>
      </c>
      <c r="P6838" s="2">
        <f>IF(N6838=1,O6838,"")</f>
        <v>28510.536997545598</v>
      </c>
    </row>
    <row r="6839">
      <c r="A6839" s="6">
        <v>10</v>
      </c>
      <c r="B6839" s="6">
        <v>10</v>
      </c>
      <c r="C6839" s="6">
        <v>15</v>
      </c>
      <c r="D6839" s="6">
        <f>A6839+B6839+C6839</f>
        <v>35</v>
      </c>
      <c r="E6839" s="5">
        <f>IF(A6839=0,0,A6839*LABOR_HRS_WK_TOM*SEASON_WEEKS*(1+DIM_PCT_TOM)^A6839)</f>
        <v>2334.3682140900019</v>
      </c>
      <c r="F6839" s="5">
        <f>IF(B6839=0,0,B6839*LABOR_HRS_WK_CAR*SEASON_WEEKS*(1+DIM_PCT_CAR)^B6839)</f>
        <v>384.025363258907</v>
      </c>
      <c r="G6839" s="5">
        <f>IF(C6839=0,0,C6839*LABOR_HRS_WK_MES*SEASON_WEEKS*(1+DIM_PCT_MES)^C6839)</f>
        <v>813.25969846861074</v>
      </c>
      <c r="H6839" s="5">
        <f>E6839+F6839+G6839</f>
        <v>3531.6532758175194</v>
      </c>
      <c r="I6839" s="5">
        <f>MIN(H6839,FARMER_HRS)</f>
        <v>720</v>
      </c>
      <c r="J6839" s="5">
        <f>MAX(0,H6839-FARMER_HRS)</f>
        <v>2811.6532758175194</v>
      </c>
      <c r="K6839" s="2">
        <f>I6839*FARMER_RATE+J6839*TEMP_WORKER_RATE</f>
        <v>73813.424927387488</v>
      </c>
      <c r="L6839" s="2">
        <f>A6839*PRICE_TOM+B6839*PRICE_CAR+C6839*PRICE_MES</f>
        <v>149440</v>
      </c>
      <c r="M6839" s="2">
        <f>A6839*FERT_BED_TOM+B6839*FERT_BED_CAR+C6839*FERT_BED_MES</f>
        <v>26400</v>
      </c>
      <c r="N6839" s="6">
        <f>IF(AND(D6839&lt;=TOTAL_BEDS,J6839&lt;=TEMP_WORKER_MAX*TEMP_WORKER_HRS),1,0)</f>
        <v>1</v>
      </c>
      <c r="O6839" s="2">
        <f>L6839-M6839-K6839-FIXED_COSTS</f>
        <v>29226.575072612512</v>
      </c>
      <c r="P6839" s="2">
        <f>IF(N6839=1,O6839,"")</f>
        <v>29226.575072612512</v>
      </c>
    </row>
    <row r="6840">
      <c r="A6840" s="6">
        <v>10</v>
      </c>
      <c r="B6840" s="6">
        <v>10</v>
      </c>
      <c r="C6840" s="6">
        <v>16</v>
      </c>
      <c r="D6840" s="6">
        <f>A6840+B6840+C6840</f>
        <v>36</v>
      </c>
      <c r="E6840" s="5">
        <f>IF(A6840=0,0,A6840*LABOR_HRS_WK_TOM*SEASON_WEEKS*(1+DIM_PCT_TOM)^A6840)</f>
        <v>2334.3682140900019</v>
      </c>
      <c r="F6840" s="5">
        <f>IF(B6840=0,0,B6840*LABOR_HRS_WK_CAR*SEASON_WEEKS*(1+DIM_PCT_CAR)^B6840)</f>
        <v>384.025363258907</v>
      </c>
      <c r="G6840" s="5">
        <f>IF(C6840=0,0,C6840*LABOR_HRS_WK_MES*SEASON_WEEKS*(1+DIM_PCT_MES)^C6840)</f>
        <v>878.32047434609967</v>
      </c>
      <c r="H6840" s="5">
        <f>E6840+F6840+G6840</f>
        <v>3596.7140516950085</v>
      </c>
      <c r="I6840" s="5">
        <f>MIN(H6840,FARMER_HRS)</f>
        <v>720</v>
      </c>
      <c r="J6840" s="5">
        <f>MAX(0,H6840-FARMER_HRS)</f>
        <v>2876.7140516950085</v>
      </c>
      <c r="K6840" s="2">
        <f>I6840*FARMER_RATE+J6840*TEMP_WORKER_RATE</f>
        <v>74942.95228637167</v>
      </c>
      <c r="L6840" s="2">
        <f>A6840*PRICE_TOM+B6840*PRICE_CAR+C6840*PRICE_MES</f>
        <v>152140</v>
      </c>
      <c r="M6840" s="2">
        <f>A6840*FERT_BED_TOM+B6840*FERT_BED_CAR+C6840*FERT_BED_MES</f>
        <v>27280</v>
      </c>
      <c r="N6840" s="6">
        <f>IF(AND(D6840&lt;=TOTAL_BEDS,J6840&lt;=TEMP_WORKER_MAX*TEMP_WORKER_HRS),1,0)</f>
        <v>1</v>
      </c>
      <c r="O6840" s="2">
        <f>L6840-M6840-K6840-FIXED_COSTS</f>
        <v>29917.04771362833</v>
      </c>
      <c r="P6840" s="2">
        <f>IF(N6840=1,O6840,"")</f>
        <v>29917.04771362833</v>
      </c>
    </row>
    <row r="6841">
      <c r="A6841" s="6">
        <v>10</v>
      </c>
      <c r="B6841" s="6">
        <v>10</v>
      </c>
      <c r="C6841" s="6">
        <v>17</v>
      </c>
      <c r="D6841" s="6">
        <f>A6841+B6841+C6841</f>
        <v>37</v>
      </c>
      <c r="E6841" s="5">
        <f>IF(A6841=0,0,A6841*LABOR_HRS_WK_TOM*SEASON_WEEKS*(1+DIM_PCT_TOM)^A6841)</f>
        <v>2334.3682140900019</v>
      </c>
      <c r="F6841" s="5">
        <f>IF(B6841=0,0,B6841*LABOR_HRS_WK_CAR*SEASON_WEEKS*(1+DIM_PCT_CAR)^B6841)</f>
        <v>384.025363258907</v>
      </c>
      <c r="G6841" s="5">
        <f>IF(C6841=0,0,C6841*LABOR_HRS_WK_MES*SEASON_WEEKS*(1+DIM_PCT_MES)^C6841)</f>
        <v>944.88069779263992</v>
      </c>
      <c r="H6841" s="5">
        <f>E6841+F6841+G6841</f>
        <v>3663.274275141549</v>
      </c>
      <c r="I6841" s="5">
        <f>MIN(H6841,FARMER_HRS)</f>
        <v>720</v>
      </c>
      <c r="J6841" s="5">
        <f>MAX(0,H6841-FARMER_HRS)</f>
        <v>2943.274275141549</v>
      </c>
      <c r="K6841" s="2">
        <f>I6841*FARMER_RATE+J6841*TEMP_WORKER_RATE</f>
        <v>76098.51172120744</v>
      </c>
      <c r="L6841" s="2">
        <f>A6841*PRICE_TOM+B6841*PRICE_CAR+C6841*PRICE_MES</f>
        <v>154840</v>
      </c>
      <c r="M6841" s="2">
        <f>A6841*FERT_BED_TOM+B6841*FERT_BED_CAR+C6841*FERT_BED_MES</f>
        <v>28160</v>
      </c>
      <c r="N6841" s="6">
        <f>IF(AND(D6841&lt;=TOTAL_BEDS,J6841&lt;=TEMP_WORKER_MAX*TEMP_WORKER_HRS),1,0)</f>
        <v>1</v>
      </c>
      <c r="O6841" s="2">
        <f>L6841-M6841-K6841-FIXED_COSTS</f>
        <v>30581.48827879256</v>
      </c>
      <c r="P6841" s="2">
        <f>IF(N6841=1,O6841,"")</f>
        <v>30581.48827879256</v>
      </c>
    </row>
    <row r="6842">
      <c r="A6842" s="6">
        <v>10</v>
      </c>
      <c r="B6842" s="6">
        <v>10</v>
      </c>
      <c r="C6842" s="6">
        <v>18</v>
      </c>
      <c r="D6842" s="6">
        <f>A6842+B6842+C6842</f>
        <v>38</v>
      </c>
      <c r="E6842" s="5">
        <f>IF(A6842=0,0,A6842*LABOR_HRS_WK_TOM*SEASON_WEEKS*(1+DIM_PCT_TOM)^A6842)</f>
        <v>2334.3682140900019</v>
      </c>
      <c r="F6842" s="5">
        <f>IF(B6842=0,0,B6842*LABOR_HRS_WK_CAR*SEASON_WEEKS*(1+DIM_PCT_CAR)^B6842)</f>
        <v>384.025363258907</v>
      </c>
      <c r="G6842" s="5">
        <f>IF(C6842=0,0,C6842*LABOR_HRS_WK_MES*SEASON_WEEKS*(1+DIM_PCT_MES)^C6842)</f>
        <v>1012.9676892512272</v>
      </c>
      <c r="H6842" s="5">
        <f>E6842+F6842+G6842</f>
        <v>3731.3612666001359</v>
      </c>
      <c r="I6842" s="5">
        <f>MIN(H6842,FARMER_HRS)</f>
        <v>720</v>
      </c>
      <c r="J6842" s="5">
        <f>MAX(0,H6842-FARMER_HRS)</f>
        <v>3011.3612666001359</v>
      </c>
      <c r="K6842" s="2">
        <f>I6842*FARMER_RATE+J6842*TEMP_WORKER_RATE</f>
        <v>77280.577545141248</v>
      </c>
      <c r="L6842" s="2">
        <f>A6842*PRICE_TOM+B6842*PRICE_CAR+C6842*PRICE_MES</f>
        <v>157540</v>
      </c>
      <c r="M6842" s="2">
        <f>A6842*FERT_BED_TOM+B6842*FERT_BED_CAR+C6842*FERT_BED_MES</f>
        <v>29040</v>
      </c>
      <c r="N6842" s="6">
        <f>IF(AND(D6842&lt;=TOTAL_BEDS,J6842&lt;=TEMP_WORKER_MAX*TEMP_WORKER_HRS),1,0)</f>
        <v>1</v>
      </c>
      <c r="O6842" s="2">
        <f>L6842-M6842-K6842-FIXED_COSTS</f>
        <v>31219.422454858752</v>
      </c>
      <c r="P6842" s="2">
        <f>IF(N6842=1,O6842,"")</f>
        <v>31219.422454858752</v>
      </c>
    </row>
    <row r="6843">
      <c r="A6843" s="6">
        <v>10</v>
      </c>
      <c r="B6843" s="6">
        <v>10</v>
      </c>
      <c r="C6843" s="6">
        <v>19</v>
      </c>
      <c r="D6843" s="6">
        <f>A6843+B6843+C6843</f>
        <v>39</v>
      </c>
      <c r="E6843" s="5">
        <f>IF(A6843=0,0,A6843*LABOR_HRS_WK_TOM*SEASON_WEEKS*(1+DIM_PCT_TOM)^A6843)</f>
        <v>2334.3682140900019</v>
      </c>
      <c r="F6843" s="5">
        <f>IF(B6843=0,0,B6843*LABOR_HRS_WK_CAR*SEASON_WEEKS*(1+DIM_PCT_CAR)^B6843)</f>
        <v>384.025363258907</v>
      </c>
      <c r="G6843" s="5">
        <f>IF(C6843=0,0,C6843*LABOR_HRS_WK_MES*SEASON_WEEKS*(1+DIM_PCT_MES)^C6843)</f>
        <v>1082.6092178872491</v>
      </c>
      <c r="H6843" s="5">
        <f>E6843+F6843+G6843</f>
        <v>3801.0027952361579</v>
      </c>
      <c r="I6843" s="5">
        <f>MIN(H6843,FARMER_HRS)</f>
        <v>720</v>
      </c>
      <c r="J6843" s="5">
        <f>MAX(0,H6843-FARMER_HRS)</f>
        <v>3081.0027952361579</v>
      </c>
      <c r="K6843" s="2">
        <f>I6843*FARMER_RATE+J6843*TEMP_WORKER_RATE</f>
        <v>78489.631861738861</v>
      </c>
      <c r="L6843" s="2">
        <f>A6843*PRICE_TOM+B6843*PRICE_CAR+C6843*PRICE_MES</f>
        <v>160240</v>
      </c>
      <c r="M6843" s="2">
        <f>A6843*FERT_BED_TOM+B6843*FERT_BED_CAR+C6843*FERT_BED_MES</f>
        <v>29920</v>
      </c>
      <c r="N6843" s="6">
        <f>IF(AND(D6843&lt;=TOTAL_BEDS,J6843&lt;=TEMP_WORKER_MAX*TEMP_WORKER_HRS),1,0)</f>
        <v>1</v>
      </c>
      <c r="O6843" s="2">
        <f>L6843-M6843-K6843-FIXED_COSTS</f>
        <v>31830.368138261139</v>
      </c>
      <c r="P6843" s="2">
        <f>IF(N6843=1,O6843,"")</f>
        <v>31830.368138261139</v>
      </c>
    </row>
    <row r="6844">
      <c r="A6844" s="6">
        <v>10</v>
      </c>
      <c r="B6844" s="6">
        <v>10</v>
      </c>
      <c r="C6844" s="6">
        <v>20</v>
      </c>
      <c r="D6844" s="6">
        <f>A6844+B6844+C6844</f>
        <v>40</v>
      </c>
      <c r="E6844" s="5">
        <f>IF(A6844=0,0,A6844*LABOR_HRS_WK_TOM*SEASON_WEEKS*(1+DIM_PCT_TOM)^A6844)</f>
        <v>2334.3682140900019</v>
      </c>
      <c r="F6844" s="5">
        <f>IF(B6844=0,0,B6844*LABOR_HRS_WK_CAR*SEASON_WEEKS*(1+DIM_PCT_CAR)^B6844)</f>
        <v>384.025363258907</v>
      </c>
      <c r="G6844" s="5">
        <f>IF(C6844=0,0,C6844*LABOR_HRS_WK_MES*SEASON_WEEKS*(1+DIM_PCT_MES)^C6844)</f>
        <v>1153.8335085377259</v>
      </c>
      <c r="H6844" s="5">
        <f>E6844+F6844+G6844</f>
        <v>3872.227085886635</v>
      </c>
      <c r="I6844" s="5">
        <f>MIN(H6844,FARMER_HRS)</f>
        <v>720</v>
      </c>
      <c r="J6844" s="5">
        <f>MAX(0,H6844-FARMER_HRS)</f>
        <v>3152.227085886635</v>
      </c>
      <c r="K6844" s="2">
        <f>I6844*FARMER_RATE+J6844*TEMP_WORKER_RATE</f>
        <v>79726.164685531854</v>
      </c>
      <c r="L6844" s="2">
        <f>A6844*PRICE_TOM+B6844*PRICE_CAR+C6844*PRICE_MES</f>
        <v>162940</v>
      </c>
      <c r="M6844" s="2">
        <f>A6844*FERT_BED_TOM+B6844*FERT_BED_CAR+C6844*FERT_BED_MES</f>
        <v>30800</v>
      </c>
      <c r="N6844" s="6">
        <f>IF(AND(D6844&lt;=TOTAL_BEDS,J6844&lt;=TEMP_WORKER_MAX*TEMP_WORKER_HRS),1,0)</f>
        <v>1</v>
      </c>
      <c r="O6844" s="2">
        <f>L6844-M6844-K6844-FIXED_COSTS</f>
        <v>32413.835314468146</v>
      </c>
      <c r="P6844" s="2">
        <f>IF(N6844=1,O6844,"")</f>
        <v>32413.835314468146</v>
      </c>
    </row>
    <row r="6845">
      <c r="A6845" s="6">
        <v>10</v>
      </c>
      <c r="B6845" s="6">
        <v>10</v>
      </c>
      <c r="C6845" s="6">
        <v>21</v>
      </c>
      <c r="D6845" s="6">
        <f>A6845+B6845+C6845</f>
        <v>41</v>
      </c>
      <c r="E6845" s="5">
        <f>IF(A6845=0,0,A6845*LABOR_HRS_WK_TOM*SEASON_WEEKS*(1+DIM_PCT_TOM)^A6845)</f>
        <v>2334.3682140900019</v>
      </c>
      <c r="F6845" s="5">
        <f>IF(B6845=0,0,B6845*LABOR_HRS_WK_CAR*SEASON_WEEKS*(1+DIM_PCT_CAR)^B6845)</f>
        <v>384.025363258907</v>
      </c>
      <c r="G6845" s="5">
        <f>IF(C6845=0,0,C6845*LABOR_HRS_WK_MES*SEASON_WEEKS*(1+DIM_PCT_MES)^C6845)</f>
        <v>1226.6692487641699</v>
      </c>
      <c r="H6845" s="5">
        <f>E6845+F6845+G6845</f>
        <v>3945.0628261130787</v>
      </c>
      <c r="I6845" s="5">
        <f>MIN(H6845,FARMER_HRS)</f>
        <v>720</v>
      </c>
      <c r="J6845" s="5">
        <f>MAX(0,H6845-FARMER_HRS)</f>
        <v>3225.0628261130787</v>
      </c>
      <c r="K6845" s="2">
        <f>I6845*FARMER_RATE+J6845*TEMP_WORKER_RATE</f>
        <v>80990.674064463179</v>
      </c>
      <c r="L6845" s="2">
        <f>A6845*PRICE_TOM+B6845*PRICE_CAR+C6845*PRICE_MES</f>
        <v>165640</v>
      </c>
      <c r="M6845" s="2">
        <f>A6845*FERT_BED_TOM+B6845*FERT_BED_CAR+C6845*FERT_BED_MES</f>
        <v>31680</v>
      </c>
      <c r="N6845" s="6">
        <f>IF(AND(D6845&lt;=TOTAL_BEDS,J6845&lt;=TEMP_WORKER_MAX*TEMP_WORKER_HRS),1,0)</f>
        <v>1</v>
      </c>
      <c r="O6845" s="2">
        <f>L6845-M6845-K6845-FIXED_COSTS</f>
        <v>32969.325935536821</v>
      </c>
      <c r="P6845" s="2">
        <f>IF(N6845=1,O6845,"")</f>
        <v>32969.325935536821</v>
      </c>
    </row>
    <row r="6846">
      <c r="A6846" s="6">
        <v>10</v>
      </c>
      <c r="B6846" s="6">
        <v>10</v>
      </c>
      <c r="C6846" s="6">
        <v>22</v>
      </c>
      <c r="D6846" s="6">
        <f>A6846+B6846+C6846</f>
        <v>42</v>
      </c>
      <c r="E6846" s="5">
        <f>IF(A6846=0,0,A6846*LABOR_HRS_WK_TOM*SEASON_WEEKS*(1+DIM_PCT_TOM)^A6846)</f>
        <v>2334.3682140900019</v>
      </c>
      <c r="F6846" s="5">
        <f>IF(B6846=0,0,B6846*LABOR_HRS_WK_CAR*SEASON_WEEKS*(1+DIM_PCT_CAR)^B6846)</f>
        <v>384.025363258907</v>
      </c>
      <c r="G6846" s="5">
        <f>IF(C6846=0,0,C6846*LABOR_HRS_WK_MES*SEASON_WEEKS*(1+DIM_PCT_MES)^C6846)</f>
        <v>1301.1455960105659</v>
      </c>
      <c r="H6846" s="5">
        <f>E6846+F6846+G6846</f>
        <v>4019.5391733594747</v>
      </c>
      <c r="I6846" s="5">
        <f>MIN(H6846,FARMER_HRS)</f>
        <v>720</v>
      </c>
      <c r="J6846" s="5">
        <f>MAX(0,H6846-FARMER_HRS)</f>
        <v>3299.5391733594747</v>
      </c>
      <c r="K6846" s="2">
        <f>I6846*FARMER_RATE+J6846*TEMP_WORKER_RATE</f>
        <v>82283.666204157547</v>
      </c>
      <c r="L6846" s="2">
        <f>A6846*PRICE_TOM+B6846*PRICE_CAR+C6846*PRICE_MES</f>
        <v>168340</v>
      </c>
      <c r="M6846" s="2">
        <f>A6846*FERT_BED_TOM+B6846*FERT_BED_CAR+C6846*FERT_BED_MES</f>
        <v>32560</v>
      </c>
      <c r="N6846" s="6">
        <f>IF(AND(D6846&lt;=TOTAL_BEDS,J6846&lt;=TEMP_WORKER_MAX*TEMP_WORKER_HRS),1,0)</f>
        <v>1</v>
      </c>
      <c r="O6846" s="2">
        <f>L6846-M6846-K6846-FIXED_COSTS</f>
        <v>33496.333795842453</v>
      </c>
      <c r="P6846" s="2">
        <f>IF(N6846=1,O6846,"")</f>
        <v>33496.333795842453</v>
      </c>
    </row>
    <row r="6847">
      <c r="A6847" s="6">
        <v>10</v>
      </c>
      <c r="B6847" s="6">
        <v>10</v>
      </c>
      <c r="C6847" s="6">
        <v>23</v>
      </c>
      <c r="D6847" s="6">
        <f>A6847+B6847+C6847</f>
        <v>43</v>
      </c>
      <c r="E6847" s="5">
        <f>IF(A6847=0,0,A6847*LABOR_HRS_WK_TOM*SEASON_WEEKS*(1+DIM_PCT_TOM)^A6847)</f>
        <v>2334.3682140900019</v>
      </c>
      <c r="F6847" s="5">
        <f>IF(B6847=0,0,B6847*LABOR_HRS_WK_CAR*SEASON_WEEKS*(1+DIM_PCT_CAR)^B6847)</f>
        <v>384.025363258907</v>
      </c>
      <c r="G6847" s="5">
        <f>IF(C6847=0,0,C6847*LABOR_HRS_WK_MES*SEASON_WEEKS*(1+DIM_PCT_MES)^C6847)</f>
        <v>1377.2921848680023</v>
      </c>
      <c r="H6847" s="5">
        <f>E6847+F6847+G6847</f>
        <v>4095.6857622169109</v>
      </c>
      <c r="I6847" s="5">
        <f>MIN(H6847,FARMER_HRS)</f>
        <v>720</v>
      </c>
      <c r="J6847" s="5">
        <f>MAX(0,H6847-FARMER_HRS)</f>
        <v>3375.6857622169109</v>
      </c>
      <c r="K6847" s="2">
        <f>I6847*FARMER_RATE+J6847*TEMP_WORKER_RATE</f>
        <v>83605.6555940436</v>
      </c>
      <c r="L6847" s="2">
        <f>A6847*PRICE_TOM+B6847*PRICE_CAR+C6847*PRICE_MES</f>
        <v>171040</v>
      </c>
      <c r="M6847" s="2">
        <f>A6847*FERT_BED_TOM+B6847*FERT_BED_CAR+C6847*FERT_BED_MES</f>
        <v>33440</v>
      </c>
      <c r="N6847" s="6">
        <f>IF(AND(D6847&lt;=TOTAL_BEDS,J6847&lt;=TEMP_WORKER_MAX*TEMP_WORKER_HRS),1,0)</f>
        <v>1</v>
      </c>
      <c r="O6847" s="2">
        <f>L6847-M6847-K6847-FIXED_COSTS</f>
        <v>33994.344405956406</v>
      </c>
      <c r="P6847" s="2">
        <f>IF(N6847=1,O6847,"")</f>
        <v>33994.344405956406</v>
      </c>
    </row>
    <row r="6848">
      <c r="A6848" s="6">
        <v>10</v>
      </c>
      <c r="B6848" s="6">
        <v>10</v>
      </c>
      <c r="C6848" s="6">
        <v>24</v>
      </c>
      <c r="D6848" s="6">
        <f>A6848+B6848+C6848</f>
        <v>44</v>
      </c>
      <c r="E6848" s="5">
        <f>IF(A6848=0,0,A6848*LABOR_HRS_WK_TOM*SEASON_WEEKS*(1+DIM_PCT_TOM)^A6848)</f>
        <v>2334.3682140900019</v>
      </c>
      <c r="F6848" s="5">
        <f>IF(B6848=0,0,B6848*LABOR_HRS_WK_CAR*SEASON_WEEKS*(1+DIM_PCT_CAR)^B6848)</f>
        <v>384.025363258907</v>
      </c>
      <c r="G6848" s="5">
        <f>IF(C6848=0,0,C6848*LABOR_HRS_WK_MES*SEASON_WEEKS*(1+DIM_PCT_MES)^C6848)</f>
        <v>1455.139134447498</v>
      </c>
      <c r="H6848" s="5">
        <f>E6848+F6848+G6848</f>
        <v>4173.5327117964071</v>
      </c>
      <c r="I6848" s="5">
        <f>MIN(H6848,FARMER_HRS)</f>
        <v>720</v>
      </c>
      <c r="J6848" s="5">
        <f>MAX(0,H6848-FARMER_HRS)</f>
        <v>3453.5327117964071</v>
      </c>
      <c r="K6848" s="2">
        <f>I6848*FARMER_RATE+J6848*TEMP_WORKER_RATE</f>
        <v>84957.1651353543</v>
      </c>
      <c r="L6848" s="2">
        <f>A6848*PRICE_TOM+B6848*PRICE_CAR+C6848*PRICE_MES</f>
        <v>173740</v>
      </c>
      <c r="M6848" s="2">
        <f>A6848*FERT_BED_TOM+B6848*FERT_BED_CAR+C6848*FERT_BED_MES</f>
        <v>34320</v>
      </c>
      <c r="N6848" s="6">
        <f>IF(AND(D6848&lt;=TOTAL_BEDS,J6848&lt;=TEMP_WORKER_MAX*TEMP_WORKER_HRS),1,0)</f>
        <v>1</v>
      </c>
      <c r="O6848" s="2">
        <f>L6848-M6848-K6848-FIXED_COSTS</f>
        <v>34462.8348646457</v>
      </c>
      <c r="P6848" s="2">
        <f>IF(N6848=1,O6848,"")</f>
        <v>34462.8348646457</v>
      </c>
    </row>
    <row r="6849">
      <c r="A6849" s="6">
        <v>10</v>
      </c>
      <c r="B6849" s="6">
        <v>10</v>
      </c>
      <c r="C6849" s="6">
        <v>25</v>
      </c>
      <c r="D6849" s="6">
        <f>A6849+B6849+C6849</f>
        <v>45</v>
      </c>
      <c r="E6849" s="5">
        <f>IF(A6849=0,0,A6849*LABOR_HRS_WK_TOM*SEASON_WEEKS*(1+DIM_PCT_TOM)^A6849)</f>
        <v>2334.3682140900019</v>
      </c>
      <c r="F6849" s="5">
        <f>IF(B6849=0,0,B6849*LABOR_HRS_WK_CAR*SEASON_WEEKS*(1+DIM_PCT_CAR)^B6849)</f>
        <v>384.025363258907</v>
      </c>
      <c r="G6849" s="5">
        <f>IF(C6849=0,0,C6849*LABOR_HRS_WK_MES*SEASON_WEEKS*(1+DIM_PCT_MES)^C6849)</f>
        <v>1534.7170558625955</v>
      </c>
      <c r="H6849" s="5">
        <f>E6849+F6849+G6849</f>
        <v>4253.1106332115041</v>
      </c>
      <c r="I6849" s="5">
        <f>MIN(H6849,FARMER_HRS)</f>
        <v>720</v>
      </c>
      <c r="J6849" s="5">
        <f>MAX(0,H6849-FARMER_HRS)</f>
        <v>3533.1106332115041</v>
      </c>
      <c r="K6849" s="2">
        <f>I6849*FARMER_RATE+J6849*TEMP_WORKER_RATE</f>
        <v>86338.726271033054</v>
      </c>
      <c r="L6849" s="2">
        <f>A6849*PRICE_TOM+B6849*PRICE_CAR+C6849*PRICE_MES</f>
        <v>176440</v>
      </c>
      <c r="M6849" s="2">
        <f>A6849*FERT_BED_TOM+B6849*FERT_BED_CAR+C6849*FERT_BED_MES</f>
        <v>35200</v>
      </c>
      <c r="N6849" s="6">
        <f>IF(AND(D6849&lt;=TOTAL_BEDS,J6849&lt;=TEMP_WORKER_MAX*TEMP_WORKER_HRS),1,0)</f>
        <v>1</v>
      </c>
      <c r="O6849" s="2">
        <f>L6849-M6849-K6849-FIXED_COSTS</f>
        <v>34901.273728966946</v>
      </c>
      <c r="P6849" s="2">
        <f>IF(N6849=1,O6849,"")</f>
        <v>34901.273728966946</v>
      </c>
    </row>
    <row r="6850">
      <c r="A6850" s="6">
        <v>10</v>
      </c>
      <c r="B6850" s="6">
        <v>10</v>
      </c>
      <c r="C6850" s="6">
        <v>26</v>
      </c>
      <c r="D6850" s="6">
        <f>A6850+B6850+C6850</f>
        <v>46</v>
      </c>
      <c r="E6850" s="5">
        <f>IF(A6850=0,0,A6850*LABOR_HRS_WK_TOM*SEASON_WEEKS*(1+DIM_PCT_TOM)^A6850)</f>
        <v>2334.3682140900019</v>
      </c>
      <c r="F6850" s="5">
        <f>IF(B6850=0,0,B6850*LABOR_HRS_WK_CAR*SEASON_WEEKS*(1+DIM_PCT_CAR)^B6850)</f>
        <v>384.025363258907</v>
      </c>
      <c r="G6850" s="5">
        <f>IF(C6850=0,0,C6850*LABOR_HRS_WK_MES*SEASON_WEEKS*(1+DIM_PCT_MES)^C6850)</f>
        <v>1616.0570598233128</v>
      </c>
      <c r="H6850" s="5">
        <f>E6850+F6850+G6850</f>
        <v>4334.4506371722218</v>
      </c>
      <c r="I6850" s="5">
        <f>MIN(H6850,FARMER_HRS)</f>
        <v>720</v>
      </c>
      <c r="J6850" s="5">
        <f>MAX(0,H6850-FARMER_HRS)</f>
        <v>3614.4506371722218</v>
      </c>
      <c r="K6850" s="2">
        <f>I6850*FARMER_RATE+J6850*TEMP_WORKER_RATE</f>
        <v>87750.879117573291</v>
      </c>
      <c r="L6850" s="2">
        <f>A6850*PRICE_TOM+B6850*PRICE_CAR+C6850*PRICE_MES</f>
        <v>179140</v>
      </c>
      <c r="M6850" s="2">
        <f>A6850*FERT_BED_TOM+B6850*FERT_BED_CAR+C6850*FERT_BED_MES</f>
        <v>36080</v>
      </c>
      <c r="N6850" s="6">
        <f>IF(AND(D6850&lt;=TOTAL_BEDS,J6850&lt;=TEMP_WORKER_MAX*TEMP_WORKER_HRS),1,0)</f>
        <v>1</v>
      </c>
      <c r="O6850" s="2">
        <f>L6850-M6850-K6850-FIXED_COSTS</f>
        <v>35309.120882426709</v>
      </c>
      <c r="P6850" s="2">
        <f>IF(N6850=1,O6850,"")</f>
        <v>35309.120882426709</v>
      </c>
    </row>
    <row r="6851">
      <c r="A6851" s="6">
        <v>10</v>
      </c>
      <c r="B6851" s="6">
        <v>10</v>
      </c>
      <c r="C6851" s="6">
        <v>27</v>
      </c>
      <c r="D6851" s="6">
        <f>A6851+B6851+C6851</f>
        <v>47</v>
      </c>
      <c r="E6851" s="5">
        <f>IF(A6851=0,0,A6851*LABOR_HRS_WK_TOM*SEASON_WEEKS*(1+DIM_PCT_TOM)^A6851)</f>
        <v>2334.3682140900019</v>
      </c>
      <c r="F6851" s="5">
        <f>IF(B6851=0,0,B6851*LABOR_HRS_WK_CAR*SEASON_WEEKS*(1+DIM_PCT_CAR)^B6851)</f>
        <v>384.025363258907</v>
      </c>
      <c r="G6851" s="5">
        <f>IF(C6851=0,0,C6851*LABOR_HRS_WK_MES*SEASON_WEEKS*(1+DIM_PCT_MES)^C6851)</f>
        <v>1699.19076434307</v>
      </c>
      <c r="H6851" s="5">
        <f>E6851+F6851+G6851</f>
        <v>4417.5843416919788</v>
      </c>
      <c r="I6851" s="5">
        <f>MIN(H6851,FARMER_HRS)</f>
        <v>720</v>
      </c>
      <c r="J6851" s="5">
        <f>MAX(0,H6851-FARMER_HRS)</f>
        <v>3697.5843416919788</v>
      </c>
      <c r="K6851" s="2">
        <f>I6851*FARMER_RATE+J6851*TEMP_WORKER_RATE</f>
        <v>89194.172598819074</v>
      </c>
      <c r="L6851" s="2">
        <f>A6851*PRICE_TOM+B6851*PRICE_CAR+C6851*PRICE_MES</f>
        <v>181840</v>
      </c>
      <c r="M6851" s="2">
        <f>A6851*FERT_BED_TOM+B6851*FERT_BED_CAR+C6851*FERT_BED_MES</f>
        <v>36960</v>
      </c>
      <c r="N6851" s="6">
        <f>IF(AND(D6851&lt;=TOTAL_BEDS,J6851&lt;=TEMP_WORKER_MAX*TEMP_WORKER_HRS),1,0)</f>
        <v>1</v>
      </c>
      <c r="O6851" s="2">
        <f>L6851-M6851-K6851-FIXED_COSTS</f>
        <v>35685.827401180926</v>
      </c>
      <c r="P6851" s="2">
        <f>IF(N6851=1,O6851,"")</f>
        <v>35685.827401180926</v>
      </c>
    </row>
    <row r="6852">
      <c r="A6852" s="6">
        <v>10</v>
      </c>
      <c r="B6852" s="6">
        <v>10</v>
      </c>
      <c r="C6852" s="6">
        <v>28</v>
      </c>
      <c r="D6852" s="6">
        <f>A6852+B6852+C6852</f>
        <v>48</v>
      </c>
      <c r="E6852" s="5">
        <f>IF(A6852=0,0,A6852*LABOR_HRS_WK_TOM*SEASON_WEEKS*(1+DIM_PCT_TOM)^A6852)</f>
        <v>2334.3682140900019</v>
      </c>
      <c r="F6852" s="5">
        <f>IF(B6852=0,0,B6852*LABOR_HRS_WK_CAR*SEASON_WEEKS*(1+DIM_PCT_CAR)^B6852)</f>
        <v>384.025363258907</v>
      </c>
      <c r="G6852" s="5">
        <f>IF(C6852=0,0,C6852*LABOR_HRS_WK_MES*SEASON_WEEKS*(1+DIM_PCT_MES)^C6852)</f>
        <v>1784.1503025602233</v>
      </c>
      <c r="H6852" s="5">
        <f>E6852+F6852+G6852</f>
        <v>4502.5438799091316</v>
      </c>
      <c r="I6852" s="5">
        <f>MIN(H6852,FARMER_HRS)</f>
        <v>720</v>
      </c>
      <c r="J6852" s="5">
        <f>MAX(0,H6852-FARMER_HRS)</f>
        <v>3782.5438799091316</v>
      </c>
      <c r="K6852" s="2">
        <f>I6852*FARMER_RATE+J6852*TEMP_WORKER_RATE</f>
        <v>90669.164581755758</v>
      </c>
      <c r="L6852" s="2">
        <f>A6852*PRICE_TOM+B6852*PRICE_CAR+C6852*PRICE_MES</f>
        <v>184540</v>
      </c>
      <c r="M6852" s="2">
        <f>A6852*FERT_BED_TOM+B6852*FERT_BED_CAR+C6852*FERT_BED_MES</f>
        <v>37840</v>
      </c>
      <c r="N6852" s="6">
        <f>IF(AND(D6852&lt;=TOTAL_BEDS,J6852&lt;=TEMP_WORKER_MAX*TEMP_WORKER_HRS),1,0)</f>
        <v>1</v>
      </c>
      <c r="O6852" s="2">
        <f>L6852-M6852-K6852-FIXED_COSTS</f>
        <v>36030.835418244242</v>
      </c>
      <c r="P6852" s="2">
        <f>IF(N6852=1,O6852,"")</f>
        <v>36030.835418244242</v>
      </c>
    </row>
    <row r="6853">
      <c r="A6853" s="6">
        <v>10</v>
      </c>
      <c r="B6853" s="6">
        <v>10</v>
      </c>
      <c r="C6853" s="6">
        <v>29</v>
      </c>
      <c r="D6853" s="6">
        <f>A6853+B6853+C6853</f>
        <v>49</v>
      </c>
      <c r="E6853" s="5">
        <f>IF(A6853=0,0,A6853*LABOR_HRS_WK_TOM*SEASON_WEEKS*(1+DIM_PCT_TOM)^A6853)</f>
        <v>2334.3682140900019</v>
      </c>
      <c r="F6853" s="5">
        <f>IF(B6853=0,0,B6853*LABOR_HRS_WK_CAR*SEASON_WEEKS*(1+DIM_PCT_CAR)^B6853)</f>
        <v>384.025363258907</v>
      </c>
      <c r="G6853" s="5">
        <f>IF(C6853=0,0,C6853*LABOR_HRS_WK_MES*SEASON_WEEKS*(1+DIM_PCT_MES)^C6853)</f>
        <v>1870.9683306758766</v>
      </c>
      <c r="H6853" s="5">
        <f>E6853+F6853+G6853</f>
        <v>4589.3619080247854</v>
      </c>
      <c r="I6853" s="5">
        <f>MIN(H6853,FARMER_HRS)</f>
        <v>720</v>
      </c>
      <c r="J6853" s="5">
        <f>MAX(0,H6853-FARMER_HRS)</f>
        <v>3869.3619080247854</v>
      </c>
      <c r="K6853" s="2">
        <f>I6853*FARMER_RATE+J6853*TEMP_WORKER_RATE</f>
        <v>92176.422014319192</v>
      </c>
      <c r="L6853" s="2">
        <f>A6853*PRICE_TOM+B6853*PRICE_CAR+C6853*PRICE_MES</f>
        <v>187240</v>
      </c>
      <c r="M6853" s="2">
        <f>A6853*FERT_BED_TOM+B6853*FERT_BED_CAR+C6853*FERT_BED_MES</f>
        <v>38720</v>
      </c>
      <c r="N6853" s="6">
        <f>IF(AND(D6853&lt;=TOTAL_BEDS,J6853&lt;=TEMP_WORKER_MAX*TEMP_WORKER_HRS),1,0)</f>
        <v>1</v>
      </c>
      <c r="O6853" s="2">
        <f>L6853-M6853-K6853-FIXED_COSTS</f>
        <v>36343.577985680808</v>
      </c>
      <c r="P6853" s="2">
        <f>IF(N6853=1,O6853,"")</f>
        <v>36343.577985680808</v>
      </c>
    </row>
    <row r="6854">
      <c r="A6854" s="6">
        <v>10</v>
      </c>
      <c r="B6854" s="6">
        <v>10</v>
      </c>
      <c r="C6854" s="6">
        <v>30</v>
      </c>
      <c r="D6854" s="6">
        <f>A6854+B6854+C6854</f>
        <v>50</v>
      </c>
      <c r="E6854" s="5">
        <f>IF(A6854=0,0,A6854*LABOR_HRS_WK_TOM*SEASON_WEEKS*(1+DIM_PCT_TOM)^A6854)</f>
        <v>2334.3682140900019</v>
      </c>
      <c r="F6854" s="5">
        <f>IF(B6854=0,0,B6854*LABOR_HRS_WK_CAR*SEASON_WEEKS*(1+DIM_PCT_CAR)^B6854)</f>
        <v>384.025363258907</v>
      </c>
      <c r="G6854" s="5">
        <f>IF(C6854=0,0,C6854*LABOR_HRS_WK_MES*SEASON_WEEKS*(1+DIM_PCT_MES)^C6854)</f>
        <v>1959.6780360096466</v>
      </c>
      <c r="H6854" s="5">
        <f>E6854+F6854+G6854</f>
        <v>4678.0716133585556</v>
      </c>
      <c r="I6854" s="5">
        <f>MIN(H6854,FARMER_HRS)</f>
        <v>720</v>
      </c>
      <c r="J6854" s="5">
        <f>MAX(0,H6854-FARMER_HRS)</f>
        <v>3958.0716133585556</v>
      </c>
      <c r="K6854" s="2">
        <f>I6854*FARMER_RATE+J6854*TEMP_WORKER_RATE</f>
        <v>93716.5210652527</v>
      </c>
      <c r="L6854" s="2">
        <f>A6854*PRICE_TOM+B6854*PRICE_CAR+C6854*PRICE_MES</f>
        <v>189940</v>
      </c>
      <c r="M6854" s="2">
        <f>A6854*FERT_BED_TOM+B6854*FERT_BED_CAR+C6854*FERT_BED_MES</f>
        <v>39600</v>
      </c>
      <c r="N6854" s="6">
        <f>IF(AND(D6854&lt;=TOTAL_BEDS,J6854&lt;=TEMP_WORKER_MAX*TEMP_WORKER_HRS),1,0)</f>
        <v>1</v>
      </c>
      <c r="O6854" s="2">
        <f>L6854-M6854-K6854-FIXED_COSTS</f>
        <v>36623.4789347473</v>
      </c>
      <c r="P6854" s="2">
        <f>IF(N6854=1,O6854,"")</f>
        <v>36623.4789347473</v>
      </c>
    </row>
    <row r="6855">
      <c r="A6855" s="6">
        <v>10</v>
      </c>
      <c r="B6855" s="6">
        <v>11</v>
      </c>
      <c r="C6855" s="6">
        <v>0</v>
      </c>
      <c r="D6855" s="6">
        <f>A6855+B6855+C6855</f>
        <v>21</v>
      </c>
      <c r="E6855" s="5">
        <f>IF(A6855=0,0,A6855*LABOR_HRS_WK_TOM*SEASON_WEEKS*(1+DIM_PCT_TOM)^A6855)</f>
        <v>2334.3682140900019</v>
      </c>
      <c r="F6855" s="5">
        <f>IF(B6855=0,0,B6855*LABOR_HRS_WK_CAR*SEASON_WEEKS*(1+DIM_PCT_CAR)^B6855)</f>
        <v>432.98859707441773</v>
      </c>
      <c r="G6855" s="5">
        <f>IF(C6855=0,0,C6855*LABOR_HRS_WK_MES*SEASON_WEEKS*(1+DIM_PCT_MES)^C6855)</f>
        <v>0</v>
      </c>
      <c r="H6855" s="5">
        <f>E6855+F6855+G6855</f>
        <v>2767.3568111644195</v>
      </c>
      <c r="I6855" s="5">
        <f>MIN(H6855,FARMER_HRS)</f>
        <v>720</v>
      </c>
      <c r="J6855" s="5">
        <f>MAX(0,H6855-FARMER_HRS)</f>
        <v>2047.3568111644195</v>
      </c>
      <c r="K6855" s="2">
        <f>I6855*FARMER_RATE+J6855*TEMP_WORKER_RATE</f>
        <v>60544.389082715614</v>
      </c>
      <c r="L6855" s="2">
        <f>A6855*PRICE_TOM+B6855*PRICE_CAR+C6855*PRICE_MES</f>
        <v>111034</v>
      </c>
      <c r="M6855" s="2">
        <f>A6855*FERT_BED_TOM+B6855*FERT_BED_CAR+C6855*FERT_BED_MES</f>
        <v>13640</v>
      </c>
      <c r="N6855" s="6">
        <f>IF(AND(D6855&lt;=TOTAL_BEDS,J6855&lt;=TEMP_WORKER_MAX*TEMP_WORKER_HRS),1,0)</f>
        <v>1</v>
      </c>
      <c r="O6855" s="2">
        <f>L6855-M6855-K6855-FIXED_COSTS</f>
        <v>16849.610917284386</v>
      </c>
      <c r="P6855" s="2">
        <f>IF(N6855=1,O6855,"")</f>
        <v>16849.610917284386</v>
      </c>
    </row>
    <row r="6856">
      <c r="A6856" s="6">
        <v>10</v>
      </c>
      <c r="B6856" s="6">
        <v>11</v>
      </c>
      <c r="C6856" s="6">
        <v>1</v>
      </c>
      <c r="D6856" s="6">
        <f>A6856+B6856+C6856</f>
        <v>22</v>
      </c>
      <c r="E6856" s="5">
        <f>IF(A6856=0,0,A6856*LABOR_HRS_WK_TOM*SEASON_WEEKS*(1+DIM_PCT_TOM)^A6856)</f>
        <v>2334.3682140900019</v>
      </c>
      <c r="F6856" s="5">
        <f>IF(B6856=0,0,B6856*LABOR_HRS_WK_CAR*SEASON_WEEKS*(1+DIM_PCT_CAR)^B6856)</f>
        <v>432.98859707441773</v>
      </c>
      <c r="G6856" s="5">
        <f>IF(C6856=0,0,C6856*LABOR_HRS_WK_MES*SEASON_WEEKS*(1+DIM_PCT_MES)^C6856)</f>
        <v>45.5625</v>
      </c>
      <c r="H6856" s="5">
        <f>E6856+F6856+G6856</f>
        <v>2812.9193111644195</v>
      </c>
      <c r="I6856" s="5">
        <f>MIN(H6856,FARMER_HRS)</f>
        <v>720</v>
      </c>
      <c r="J6856" s="5">
        <f>MAX(0,H6856-FARMER_HRS)</f>
        <v>2092.9193111644195</v>
      </c>
      <c r="K6856" s="2">
        <f>I6856*FARMER_RATE+J6856*TEMP_WORKER_RATE</f>
        <v>61335.404707715614</v>
      </c>
      <c r="L6856" s="2">
        <f>A6856*PRICE_TOM+B6856*PRICE_CAR+C6856*PRICE_MES</f>
        <v>113734</v>
      </c>
      <c r="M6856" s="2">
        <f>A6856*FERT_BED_TOM+B6856*FERT_BED_CAR+C6856*FERT_BED_MES</f>
        <v>14520</v>
      </c>
      <c r="N6856" s="6">
        <f>IF(AND(D6856&lt;=TOTAL_BEDS,J6856&lt;=TEMP_WORKER_MAX*TEMP_WORKER_HRS),1,0)</f>
        <v>1</v>
      </c>
      <c r="O6856" s="2">
        <f>L6856-M6856-K6856-FIXED_COSTS</f>
        <v>17878.595292284386</v>
      </c>
      <c r="P6856" s="2">
        <f>IF(N6856=1,O6856,"")</f>
        <v>17878.595292284386</v>
      </c>
    </row>
    <row r="6857">
      <c r="A6857" s="6">
        <v>10</v>
      </c>
      <c r="B6857" s="6">
        <v>11</v>
      </c>
      <c r="C6857" s="6">
        <v>2</v>
      </c>
      <c r="D6857" s="6">
        <f>A6857+B6857+C6857</f>
        <v>23</v>
      </c>
      <c r="E6857" s="5">
        <f>IF(A6857=0,0,A6857*LABOR_HRS_WK_TOM*SEASON_WEEKS*(1+DIM_PCT_TOM)^A6857)</f>
        <v>2334.3682140900019</v>
      </c>
      <c r="F6857" s="5">
        <f>IF(B6857=0,0,B6857*LABOR_HRS_WK_CAR*SEASON_WEEKS*(1+DIM_PCT_CAR)^B6857)</f>
        <v>432.98859707441773</v>
      </c>
      <c r="G6857" s="5">
        <f>IF(C6857=0,0,C6857*LABOR_HRS_WK_MES*SEASON_WEEKS*(1+DIM_PCT_MES)^C6857)</f>
        <v>92.2640625</v>
      </c>
      <c r="H6857" s="5">
        <f>E6857+F6857+G6857</f>
        <v>2859.6208736644194</v>
      </c>
      <c r="I6857" s="5">
        <f>MIN(H6857,FARMER_HRS)</f>
        <v>720</v>
      </c>
      <c r="J6857" s="5">
        <f>MAX(0,H6857-FARMER_HRS)</f>
        <v>2139.6208736644194</v>
      </c>
      <c r="K6857" s="2">
        <f>I6857*FARMER_RATE+J6857*TEMP_WORKER_RATE</f>
        <v>62146.195723340614</v>
      </c>
      <c r="L6857" s="2">
        <f>A6857*PRICE_TOM+B6857*PRICE_CAR+C6857*PRICE_MES</f>
        <v>116434</v>
      </c>
      <c r="M6857" s="2">
        <f>A6857*FERT_BED_TOM+B6857*FERT_BED_CAR+C6857*FERT_BED_MES</f>
        <v>15400</v>
      </c>
      <c r="N6857" s="6">
        <f>IF(AND(D6857&lt;=TOTAL_BEDS,J6857&lt;=TEMP_WORKER_MAX*TEMP_WORKER_HRS),1,0)</f>
        <v>1</v>
      </c>
      <c r="O6857" s="2">
        <f>L6857-M6857-K6857-FIXED_COSTS</f>
        <v>18887.804276659386</v>
      </c>
      <c r="P6857" s="2">
        <f>IF(N6857=1,O6857,"")</f>
        <v>18887.804276659386</v>
      </c>
    </row>
    <row r="6858">
      <c r="A6858" s="6">
        <v>10</v>
      </c>
      <c r="B6858" s="6">
        <v>11</v>
      </c>
      <c r="C6858" s="6">
        <v>3</v>
      </c>
      <c r="D6858" s="6">
        <f>A6858+B6858+C6858</f>
        <v>24</v>
      </c>
      <c r="E6858" s="5">
        <f>IF(A6858=0,0,A6858*LABOR_HRS_WK_TOM*SEASON_WEEKS*(1+DIM_PCT_TOM)^A6858)</f>
        <v>2334.3682140900019</v>
      </c>
      <c r="F6858" s="5">
        <f>IF(B6858=0,0,B6858*LABOR_HRS_WK_CAR*SEASON_WEEKS*(1+DIM_PCT_CAR)^B6858)</f>
        <v>432.98859707441773</v>
      </c>
      <c r="G6858" s="5">
        <f>IF(C6858=0,0,C6858*LABOR_HRS_WK_MES*SEASON_WEEKS*(1+DIM_PCT_MES)^C6858)</f>
        <v>140.12604492187498</v>
      </c>
      <c r="H6858" s="5">
        <f>E6858+F6858+G6858</f>
        <v>2907.4828560862943</v>
      </c>
      <c r="I6858" s="5">
        <f>MIN(H6858,FARMER_HRS)</f>
        <v>720</v>
      </c>
      <c r="J6858" s="5">
        <f>MAX(0,H6858-FARMER_HRS)</f>
        <v>2187.4828560862943</v>
      </c>
      <c r="K6858" s="2">
        <f>I6858*FARMER_RATE+J6858*TEMP_WORKER_RATE</f>
        <v>62977.132918164833</v>
      </c>
      <c r="L6858" s="2">
        <f>A6858*PRICE_TOM+B6858*PRICE_CAR+C6858*PRICE_MES</f>
        <v>119134</v>
      </c>
      <c r="M6858" s="2">
        <f>A6858*FERT_BED_TOM+B6858*FERT_BED_CAR+C6858*FERT_BED_MES</f>
        <v>16280</v>
      </c>
      <c r="N6858" s="6">
        <f>IF(AND(D6858&lt;=TOTAL_BEDS,J6858&lt;=TEMP_WORKER_MAX*TEMP_WORKER_HRS),1,0)</f>
        <v>1</v>
      </c>
      <c r="O6858" s="2">
        <f>L6858-M6858-K6858-FIXED_COSTS</f>
        <v>19876.867081835167</v>
      </c>
      <c r="P6858" s="2">
        <f>IF(N6858=1,O6858,"")</f>
        <v>19876.867081835167</v>
      </c>
    </row>
    <row r="6859">
      <c r="A6859" s="6">
        <v>10</v>
      </c>
      <c r="B6859" s="6">
        <v>11</v>
      </c>
      <c r="C6859" s="6">
        <v>4</v>
      </c>
      <c r="D6859" s="6">
        <f>A6859+B6859+C6859</f>
        <v>25</v>
      </c>
      <c r="E6859" s="5">
        <f>IF(A6859=0,0,A6859*LABOR_HRS_WK_TOM*SEASON_WEEKS*(1+DIM_PCT_TOM)^A6859)</f>
        <v>2334.3682140900019</v>
      </c>
      <c r="F6859" s="5">
        <f>IF(B6859=0,0,B6859*LABOR_HRS_WK_CAR*SEASON_WEEKS*(1+DIM_PCT_CAR)^B6859)</f>
        <v>432.98859707441773</v>
      </c>
      <c r="G6859" s="5">
        <f>IF(C6859=0,0,C6859*LABOR_HRS_WK_MES*SEASON_WEEKS*(1+DIM_PCT_MES)^C6859)</f>
        <v>189.17016064453119</v>
      </c>
      <c r="H6859" s="5">
        <f>E6859+F6859+G6859</f>
        <v>2956.5269718089507</v>
      </c>
      <c r="I6859" s="5">
        <f>MIN(H6859,FARMER_HRS)</f>
        <v>720</v>
      </c>
      <c r="J6859" s="5">
        <f>MAX(0,H6859-FARMER_HRS)</f>
        <v>2236.5269718089507</v>
      </c>
      <c r="K6859" s="2">
        <f>I6859*FARMER_RATE+J6859*TEMP_WORKER_RATE</f>
        <v>63828.593260572059</v>
      </c>
      <c r="L6859" s="2">
        <f>A6859*PRICE_TOM+B6859*PRICE_CAR+C6859*PRICE_MES</f>
        <v>121834</v>
      </c>
      <c r="M6859" s="2">
        <f>A6859*FERT_BED_TOM+B6859*FERT_BED_CAR+C6859*FERT_BED_MES</f>
        <v>17160</v>
      </c>
      <c r="N6859" s="6">
        <f>IF(AND(D6859&lt;=TOTAL_BEDS,J6859&lt;=TEMP_WORKER_MAX*TEMP_WORKER_HRS),1,0)</f>
        <v>1</v>
      </c>
      <c r="O6859" s="2">
        <f>L6859-M6859-K6859-FIXED_COSTS</f>
        <v>20845.406739427941</v>
      </c>
      <c r="P6859" s="2">
        <f>IF(N6859=1,O6859,"")</f>
        <v>20845.406739427941</v>
      </c>
    </row>
    <row r="6860">
      <c r="A6860" s="6">
        <v>10</v>
      </c>
      <c r="B6860" s="6">
        <v>11</v>
      </c>
      <c r="C6860" s="6">
        <v>5</v>
      </c>
      <c r="D6860" s="6">
        <f>A6860+B6860+C6860</f>
        <v>26</v>
      </c>
      <c r="E6860" s="5">
        <f>IF(A6860=0,0,A6860*LABOR_HRS_WK_TOM*SEASON_WEEKS*(1+DIM_PCT_TOM)^A6860)</f>
        <v>2334.3682140900019</v>
      </c>
      <c r="F6860" s="5">
        <f>IF(B6860=0,0,B6860*LABOR_HRS_WK_CAR*SEASON_WEEKS*(1+DIM_PCT_CAR)^B6860)</f>
        <v>432.98859707441773</v>
      </c>
      <c r="G6860" s="5">
        <f>IF(C6860=0,0,C6860*LABOR_HRS_WK_MES*SEASON_WEEKS*(1+DIM_PCT_MES)^C6860)</f>
        <v>239.41848456573481</v>
      </c>
      <c r="H6860" s="5">
        <f>E6860+F6860+G6860</f>
        <v>3006.7752957301541</v>
      </c>
      <c r="I6860" s="5">
        <f>MIN(H6860,FARMER_HRS)</f>
        <v>720</v>
      </c>
      <c r="J6860" s="5">
        <f>MAX(0,H6860-FARMER_HRS)</f>
        <v>2286.7752957301541</v>
      </c>
      <c r="K6860" s="2">
        <f>I6860*FARMER_RATE+J6860*TEMP_WORKER_RATE</f>
        <v>64700.959995315177</v>
      </c>
      <c r="L6860" s="2">
        <f>A6860*PRICE_TOM+B6860*PRICE_CAR+C6860*PRICE_MES</f>
        <v>124534</v>
      </c>
      <c r="M6860" s="2">
        <f>A6860*FERT_BED_TOM+B6860*FERT_BED_CAR+C6860*FERT_BED_MES</f>
        <v>18040</v>
      </c>
      <c r="N6860" s="6">
        <f>IF(AND(D6860&lt;=TOTAL_BEDS,J6860&lt;=TEMP_WORKER_MAX*TEMP_WORKER_HRS),1,0)</f>
        <v>1</v>
      </c>
      <c r="O6860" s="2">
        <f>L6860-M6860-K6860-FIXED_COSTS</f>
        <v>21793.040004684823</v>
      </c>
      <c r="P6860" s="2">
        <f>IF(N6860=1,O6860,"")</f>
        <v>21793.040004684823</v>
      </c>
    </row>
    <row r="6861">
      <c r="A6861" s="6">
        <v>10</v>
      </c>
      <c r="B6861" s="6">
        <v>11</v>
      </c>
      <c r="C6861" s="6">
        <v>6</v>
      </c>
      <c r="D6861" s="6">
        <f>A6861+B6861+C6861</f>
        <v>27</v>
      </c>
      <c r="E6861" s="5">
        <f>IF(A6861=0,0,A6861*LABOR_HRS_WK_TOM*SEASON_WEEKS*(1+DIM_PCT_TOM)^A6861)</f>
        <v>2334.3682140900019</v>
      </c>
      <c r="F6861" s="5">
        <f>IF(B6861=0,0,B6861*LABOR_HRS_WK_CAR*SEASON_WEEKS*(1+DIM_PCT_CAR)^B6861)</f>
        <v>432.98859707441773</v>
      </c>
      <c r="G6861" s="5">
        <f>IF(C6861=0,0,C6861*LABOR_HRS_WK_MES*SEASON_WEEKS*(1+DIM_PCT_MES)^C6861)</f>
        <v>290.89345874736773</v>
      </c>
      <c r="H6861" s="5">
        <f>E6861+F6861+G6861</f>
        <v>3058.2502699117872</v>
      </c>
      <c r="I6861" s="5">
        <f>MIN(H6861,FARMER_HRS)</f>
        <v>720</v>
      </c>
      <c r="J6861" s="5">
        <f>MAX(0,H6861-FARMER_HRS)</f>
        <v>2338.2502699117872</v>
      </c>
      <c r="K6861" s="2">
        <f>I6861*FARMER_RATE+J6861*TEMP_WORKER_RATE</f>
        <v>65594.622741524072</v>
      </c>
      <c r="L6861" s="2">
        <f>A6861*PRICE_TOM+B6861*PRICE_CAR+C6861*PRICE_MES</f>
        <v>127234</v>
      </c>
      <c r="M6861" s="2">
        <f>A6861*FERT_BED_TOM+B6861*FERT_BED_CAR+C6861*FERT_BED_MES</f>
        <v>18920</v>
      </c>
      <c r="N6861" s="6">
        <f>IF(AND(D6861&lt;=TOTAL_BEDS,J6861&lt;=TEMP_WORKER_MAX*TEMP_WORKER_HRS),1,0)</f>
        <v>1</v>
      </c>
      <c r="O6861" s="2">
        <f>L6861-M6861-K6861-FIXED_COSTS</f>
        <v>22719.377258475928</v>
      </c>
      <c r="P6861" s="2">
        <f>IF(N6861=1,O6861,"")</f>
        <v>22719.377258475928</v>
      </c>
    </row>
    <row r="6862">
      <c r="A6862" s="6">
        <v>10</v>
      </c>
      <c r="B6862" s="6">
        <v>11</v>
      </c>
      <c r="C6862" s="6">
        <v>7</v>
      </c>
      <c r="D6862" s="6">
        <f>A6862+B6862+C6862</f>
        <v>28</v>
      </c>
      <c r="E6862" s="5">
        <f>IF(A6862=0,0,A6862*LABOR_HRS_WK_TOM*SEASON_WEEKS*(1+DIM_PCT_TOM)^A6862)</f>
        <v>2334.3682140900019</v>
      </c>
      <c r="F6862" s="5">
        <f>IF(B6862=0,0,B6862*LABOR_HRS_WK_CAR*SEASON_WEEKS*(1+DIM_PCT_CAR)^B6862)</f>
        <v>432.98859707441773</v>
      </c>
      <c r="G6862" s="5">
        <f>IF(C6862=0,0,C6862*LABOR_HRS_WK_MES*SEASON_WEEKS*(1+DIM_PCT_MES)^C6862)</f>
        <v>343.61789814532818</v>
      </c>
      <c r="H6862" s="5">
        <f>E6862+F6862+G6862</f>
        <v>3110.9747093097476</v>
      </c>
      <c r="I6862" s="5">
        <f>MIN(H6862,FARMER_HRS)</f>
        <v>720</v>
      </c>
      <c r="J6862" s="5">
        <f>MAX(0,H6862-FARMER_HRS)</f>
        <v>2390.9747093097476</v>
      </c>
      <c r="K6862" s="2">
        <f>I6862*FARMER_RATE+J6862*TEMP_WORKER_RATE</f>
        <v>66509.977592183117</v>
      </c>
      <c r="L6862" s="2">
        <f>A6862*PRICE_TOM+B6862*PRICE_CAR+C6862*PRICE_MES</f>
        <v>129934</v>
      </c>
      <c r="M6862" s="2">
        <f>A6862*FERT_BED_TOM+B6862*FERT_BED_CAR+C6862*FERT_BED_MES</f>
        <v>19800</v>
      </c>
      <c r="N6862" s="6">
        <f>IF(AND(D6862&lt;=TOTAL_BEDS,J6862&lt;=TEMP_WORKER_MAX*TEMP_WORKER_HRS),1,0)</f>
        <v>1</v>
      </c>
      <c r="O6862" s="2">
        <f>L6862-M6862-K6862-FIXED_COSTS</f>
        <v>23624.022407816883</v>
      </c>
      <c r="P6862" s="2">
        <f>IF(N6862=1,O6862,"")</f>
        <v>23624.022407816883</v>
      </c>
    </row>
    <row r="6863">
      <c r="A6863" s="6">
        <v>10</v>
      </c>
      <c r="B6863" s="6">
        <v>11</v>
      </c>
      <c r="C6863" s="6">
        <v>8</v>
      </c>
      <c r="D6863" s="6">
        <f>A6863+B6863+C6863</f>
        <v>29</v>
      </c>
      <c r="E6863" s="5">
        <f>IF(A6863=0,0,A6863*LABOR_HRS_WK_TOM*SEASON_WEEKS*(1+DIM_PCT_TOM)^A6863)</f>
        <v>2334.3682140900019</v>
      </c>
      <c r="F6863" s="5">
        <f>IF(B6863=0,0,B6863*LABOR_HRS_WK_CAR*SEASON_WEEKS*(1+DIM_PCT_CAR)^B6863)</f>
        <v>432.98859707441773</v>
      </c>
      <c r="G6863" s="5">
        <f>IF(C6863=0,0,C6863*LABOR_HRS_WK_MES*SEASON_WEEKS*(1+DIM_PCT_MES)^C6863)</f>
        <v>397.61499642530833</v>
      </c>
      <c r="H6863" s="5">
        <f>E6863+F6863+G6863</f>
        <v>3164.9718075897276</v>
      </c>
      <c r="I6863" s="5">
        <f>MIN(H6863,FARMER_HRS)</f>
        <v>720</v>
      </c>
      <c r="J6863" s="5">
        <f>MAX(0,H6863-FARMER_HRS)</f>
        <v>2444.9718075897276</v>
      </c>
      <c r="K6863" s="2">
        <f>I6863*FARMER_RATE+J6863*TEMP_WORKER_RATE</f>
        <v>67447.427215099437</v>
      </c>
      <c r="L6863" s="2">
        <f>A6863*PRICE_TOM+B6863*PRICE_CAR+C6863*PRICE_MES</f>
        <v>132634</v>
      </c>
      <c r="M6863" s="2">
        <f>A6863*FERT_BED_TOM+B6863*FERT_BED_CAR+C6863*FERT_BED_MES</f>
        <v>20680</v>
      </c>
      <c r="N6863" s="6">
        <f>IF(AND(D6863&lt;=TOTAL_BEDS,J6863&lt;=TEMP_WORKER_MAX*TEMP_WORKER_HRS),1,0)</f>
        <v>1</v>
      </c>
      <c r="O6863" s="2">
        <f>L6863-M6863-K6863-FIXED_COSTS</f>
        <v>24506.572784900563</v>
      </c>
      <c r="P6863" s="2">
        <f>IF(N6863=1,O6863,"")</f>
        <v>24506.572784900563</v>
      </c>
    </row>
    <row r="6864">
      <c r="A6864" s="6">
        <v>10</v>
      </c>
      <c r="B6864" s="6">
        <v>11</v>
      </c>
      <c r="C6864" s="6">
        <v>9</v>
      </c>
      <c r="D6864" s="6">
        <f>A6864+B6864+C6864</f>
        <v>30</v>
      </c>
      <c r="E6864" s="5">
        <f>IF(A6864=0,0,A6864*LABOR_HRS_WK_TOM*SEASON_WEEKS*(1+DIM_PCT_TOM)^A6864)</f>
        <v>2334.3682140900019</v>
      </c>
      <c r="F6864" s="5">
        <f>IF(B6864=0,0,B6864*LABOR_HRS_WK_CAR*SEASON_WEEKS*(1+DIM_PCT_CAR)^B6864)</f>
        <v>432.98859707441773</v>
      </c>
      <c r="G6864" s="5">
        <f>IF(C6864=0,0,C6864*LABOR_HRS_WK_MES*SEASON_WEEKS*(1+DIM_PCT_MES)^C6864)</f>
        <v>452.90833186570273</v>
      </c>
      <c r="H6864" s="5">
        <f>E6864+F6864+G6864</f>
        <v>3220.2651430301221</v>
      </c>
      <c r="I6864" s="5">
        <f>MIN(H6864,FARMER_HRS)</f>
        <v>720</v>
      </c>
      <c r="J6864" s="5">
        <f>MAX(0,H6864-FARMER_HRS)</f>
        <v>2500.2651430301221</v>
      </c>
      <c r="K6864" s="2">
        <f>I6864*FARMER_RATE+J6864*TEMP_WORKER_RATE</f>
        <v>68407.380955384055</v>
      </c>
      <c r="L6864" s="2">
        <f>A6864*PRICE_TOM+B6864*PRICE_CAR+C6864*PRICE_MES</f>
        <v>135334</v>
      </c>
      <c r="M6864" s="2">
        <f>A6864*FERT_BED_TOM+B6864*FERT_BED_CAR+C6864*FERT_BED_MES</f>
        <v>21560</v>
      </c>
      <c r="N6864" s="6">
        <f>IF(AND(D6864&lt;=TOTAL_BEDS,J6864&lt;=TEMP_WORKER_MAX*TEMP_WORKER_HRS),1,0)</f>
        <v>1</v>
      </c>
      <c r="O6864" s="2">
        <f>L6864-M6864-K6864-FIXED_COSTS</f>
        <v>25366.619044615945</v>
      </c>
      <c r="P6864" s="2">
        <f>IF(N6864=1,O6864,"")</f>
        <v>25366.619044615945</v>
      </c>
    </row>
    <row r="6865">
      <c r="A6865" s="6">
        <v>10</v>
      </c>
      <c r="B6865" s="6">
        <v>11</v>
      </c>
      <c r="C6865" s="6">
        <v>10</v>
      </c>
      <c r="D6865" s="6">
        <f>A6865+B6865+C6865</f>
        <v>31</v>
      </c>
      <c r="E6865" s="5">
        <f>IF(A6865=0,0,A6865*LABOR_HRS_WK_TOM*SEASON_WEEKS*(1+DIM_PCT_TOM)^A6865)</f>
        <v>2334.3682140900019</v>
      </c>
      <c r="F6865" s="5">
        <f>IF(B6865=0,0,B6865*LABOR_HRS_WK_CAR*SEASON_WEEKS*(1+DIM_PCT_CAR)^B6865)</f>
        <v>432.98859707441773</v>
      </c>
      <c r="G6865" s="5">
        <f>IF(C6865=0,0,C6865*LABOR_HRS_WK_MES*SEASON_WEEKS*(1+DIM_PCT_MES)^C6865)</f>
        <v>509.52187334891551</v>
      </c>
      <c r="H6865" s="5">
        <f>E6865+F6865+G6865</f>
        <v>3276.878684513335</v>
      </c>
      <c r="I6865" s="5">
        <f>MIN(H6865,FARMER_HRS)</f>
        <v>720</v>
      </c>
      <c r="J6865" s="5">
        <f>MAX(0,H6865-FARMER_HRS)</f>
        <v>2556.878684513335</v>
      </c>
      <c r="K6865" s="2">
        <f>I6865*FARMER_RATE+J6865*TEMP_WORKER_RATE</f>
        <v>69390.254939467617</v>
      </c>
      <c r="L6865" s="2">
        <f>A6865*PRICE_TOM+B6865*PRICE_CAR+C6865*PRICE_MES</f>
        <v>138034</v>
      </c>
      <c r="M6865" s="2">
        <f>A6865*FERT_BED_TOM+B6865*FERT_BED_CAR+C6865*FERT_BED_MES</f>
        <v>22440</v>
      </c>
      <c r="N6865" s="6">
        <f>IF(AND(D6865&lt;=TOTAL_BEDS,J6865&lt;=TEMP_WORKER_MAX*TEMP_WORKER_HRS),1,0)</f>
        <v>1</v>
      </c>
      <c r="O6865" s="2">
        <f>L6865-M6865-K6865-FIXED_COSTS</f>
        <v>26203.745060532383</v>
      </c>
      <c r="P6865" s="2">
        <f>IF(N6865=1,O6865,"")</f>
        <v>26203.745060532383</v>
      </c>
    </row>
    <row r="6866">
      <c r="A6866" s="6">
        <v>10</v>
      </c>
      <c r="B6866" s="6">
        <v>11</v>
      </c>
      <c r="C6866" s="6">
        <v>11</v>
      </c>
      <c r="D6866" s="6">
        <f>A6866+B6866+C6866</f>
        <v>32</v>
      </c>
      <c r="E6866" s="5">
        <f>IF(A6866=0,0,A6866*LABOR_HRS_WK_TOM*SEASON_WEEKS*(1+DIM_PCT_TOM)^A6866)</f>
        <v>2334.3682140900019</v>
      </c>
      <c r="F6866" s="5">
        <f>IF(B6866=0,0,B6866*LABOR_HRS_WK_CAR*SEASON_WEEKS*(1+DIM_PCT_CAR)^B6866)</f>
        <v>432.98859707441773</v>
      </c>
      <c r="G6866" s="5">
        <f>IF(C6866=0,0,C6866*LABOR_HRS_WK_MES*SEASON_WEEKS*(1+DIM_PCT_MES)^C6866)</f>
        <v>567.47998644235463</v>
      </c>
      <c r="H6866" s="5">
        <f>E6866+F6866+G6866</f>
        <v>3334.8367976067739</v>
      </c>
      <c r="I6866" s="5">
        <f>MIN(H6866,FARMER_HRS)</f>
        <v>720</v>
      </c>
      <c r="J6866" s="5">
        <f>MAX(0,H6866-FARMER_HRS)</f>
        <v>2614.8367976067739</v>
      </c>
      <c r="K6866" s="2">
        <f>I6866*FARMER_RATE+J6866*TEMP_WORKER_RATE</f>
        <v>70396.472180673154</v>
      </c>
      <c r="L6866" s="2">
        <f>A6866*PRICE_TOM+B6866*PRICE_CAR+C6866*PRICE_MES</f>
        <v>140734</v>
      </c>
      <c r="M6866" s="2">
        <f>A6866*FERT_BED_TOM+B6866*FERT_BED_CAR+C6866*FERT_BED_MES</f>
        <v>23320</v>
      </c>
      <c r="N6866" s="6">
        <f>IF(AND(D6866&lt;=TOTAL_BEDS,J6866&lt;=TEMP_WORKER_MAX*TEMP_WORKER_HRS),1,0)</f>
        <v>1</v>
      </c>
      <c r="O6866" s="2">
        <f>L6866-M6866-K6866-FIXED_COSTS</f>
        <v>27017.527819326846</v>
      </c>
      <c r="P6866" s="2">
        <f>IF(N6866=1,O6866,"")</f>
        <v>27017.527819326846</v>
      </c>
    </row>
    <row r="6867">
      <c r="A6867" s="6">
        <v>10</v>
      </c>
      <c r="B6867" s="6">
        <v>11</v>
      </c>
      <c r="C6867" s="6">
        <v>12</v>
      </c>
      <c r="D6867" s="6">
        <f>A6867+B6867+C6867</f>
        <v>33</v>
      </c>
      <c r="E6867" s="5">
        <f>IF(A6867=0,0,A6867*LABOR_HRS_WK_TOM*SEASON_WEEKS*(1+DIM_PCT_TOM)^A6867)</f>
        <v>2334.3682140900019</v>
      </c>
      <c r="F6867" s="5">
        <f>IF(B6867=0,0,B6867*LABOR_HRS_WK_CAR*SEASON_WEEKS*(1+DIM_PCT_CAR)^B6867)</f>
        <v>432.98859707441773</v>
      </c>
      <c r="G6867" s="5">
        <f>IF(C6867=0,0,C6867*LABOR_HRS_WK_MES*SEASON_WEEKS*(1+DIM_PCT_MES)^C6867)</f>
        <v>626.807439570419</v>
      </c>
      <c r="H6867" s="5">
        <f>E6867+F6867+G6867</f>
        <v>3394.1642507348383</v>
      </c>
      <c r="I6867" s="5">
        <f>MIN(H6867,FARMER_HRS)</f>
        <v>720</v>
      </c>
      <c r="J6867" s="5">
        <f>MAX(0,H6867-FARMER_HRS)</f>
        <v>2674.1642507348383</v>
      </c>
      <c r="K6867" s="2">
        <f>I6867*FARMER_RATE+J6867*TEMP_WORKER_RATE</f>
        <v>71426.46268636873</v>
      </c>
      <c r="L6867" s="2">
        <f>A6867*PRICE_TOM+B6867*PRICE_CAR+C6867*PRICE_MES</f>
        <v>143434</v>
      </c>
      <c r="M6867" s="2">
        <f>A6867*FERT_BED_TOM+B6867*FERT_BED_CAR+C6867*FERT_BED_MES</f>
        <v>24200</v>
      </c>
      <c r="N6867" s="6">
        <f>IF(AND(D6867&lt;=TOTAL_BEDS,J6867&lt;=TEMP_WORKER_MAX*TEMP_WORKER_HRS),1,0)</f>
        <v>1</v>
      </c>
      <c r="O6867" s="2">
        <f>L6867-M6867-K6867-FIXED_COSTS</f>
        <v>27807.53731363127</v>
      </c>
      <c r="P6867" s="2">
        <f>IF(N6867=1,O6867,"")</f>
        <v>27807.53731363127</v>
      </c>
    </row>
    <row r="6868">
      <c r="A6868" s="6">
        <v>10</v>
      </c>
      <c r="B6868" s="6">
        <v>11</v>
      </c>
      <c r="C6868" s="6">
        <v>13</v>
      </c>
      <c r="D6868" s="6">
        <f>A6868+B6868+C6868</f>
        <v>34</v>
      </c>
      <c r="E6868" s="5">
        <f>IF(A6868=0,0,A6868*LABOR_HRS_WK_TOM*SEASON_WEEKS*(1+DIM_PCT_TOM)^A6868)</f>
        <v>2334.3682140900019</v>
      </c>
      <c r="F6868" s="5">
        <f>IF(B6868=0,0,B6868*LABOR_HRS_WK_CAR*SEASON_WEEKS*(1+DIM_PCT_CAR)^B6868)</f>
        <v>432.98859707441773</v>
      </c>
      <c r="G6868" s="5">
        <f>IF(C6868=0,0,C6868*LABOR_HRS_WK_MES*SEASON_WEEKS*(1+DIM_PCT_MES)^C6868)</f>
        <v>687.52941027880331</v>
      </c>
      <c r="H6868" s="5">
        <f>E6868+F6868+G6868</f>
        <v>3454.8862214432229</v>
      </c>
      <c r="I6868" s="5">
        <f>MIN(H6868,FARMER_HRS)</f>
        <v>720</v>
      </c>
      <c r="J6868" s="5">
        <f>MAX(0,H6868-FARMER_HRS)</f>
        <v>2734.8862214432229</v>
      </c>
      <c r="K6868" s="2">
        <f>I6868*FARMER_RATE+J6868*TEMP_WORKER_RATE</f>
        <v>72480.663566722622</v>
      </c>
      <c r="L6868" s="2">
        <f>A6868*PRICE_TOM+B6868*PRICE_CAR+C6868*PRICE_MES</f>
        <v>146134</v>
      </c>
      <c r="M6868" s="2">
        <f>A6868*FERT_BED_TOM+B6868*FERT_BED_CAR+C6868*FERT_BED_MES</f>
        <v>25080</v>
      </c>
      <c r="N6868" s="6">
        <f>IF(AND(D6868&lt;=TOTAL_BEDS,J6868&lt;=TEMP_WORKER_MAX*TEMP_WORKER_HRS),1,0)</f>
        <v>1</v>
      </c>
      <c r="O6868" s="2">
        <f>L6868-M6868-K6868-FIXED_COSTS</f>
        <v>28573.336433277378</v>
      </c>
      <c r="P6868" s="2">
        <f>IF(N6868=1,O6868,"")</f>
        <v>28573.336433277378</v>
      </c>
    </row>
    <row r="6869">
      <c r="A6869" s="6">
        <v>10</v>
      </c>
      <c r="B6869" s="6">
        <v>11</v>
      </c>
      <c r="C6869" s="6">
        <v>14</v>
      </c>
      <c r="D6869" s="6">
        <f>A6869+B6869+C6869</f>
        <v>35</v>
      </c>
      <c r="E6869" s="5">
        <f>IF(A6869=0,0,A6869*LABOR_HRS_WK_TOM*SEASON_WEEKS*(1+DIM_PCT_TOM)^A6869)</f>
        <v>2334.3682140900019</v>
      </c>
      <c r="F6869" s="5">
        <f>IF(B6869=0,0,B6869*LABOR_HRS_WK_CAR*SEASON_WEEKS*(1+DIM_PCT_CAR)^B6869)</f>
        <v>432.98859707441773</v>
      </c>
      <c r="G6869" s="5">
        <f>IF(C6869=0,0,C6869*LABOR_HRS_WK_MES*SEASON_WEEKS*(1+DIM_PCT_MES)^C6869)</f>
        <v>749.67149159246435</v>
      </c>
      <c r="H6869" s="5">
        <f>E6869+F6869+G6869</f>
        <v>3517.0283027568839</v>
      </c>
      <c r="I6869" s="5">
        <f>MIN(H6869,FARMER_HRS)</f>
        <v>720</v>
      </c>
      <c r="J6869" s="5">
        <f>MAX(0,H6869-FARMER_HRS)</f>
        <v>2797.0283027568839</v>
      </c>
      <c r="K6869" s="2">
        <f>I6869*FARMER_RATE+J6869*TEMP_WORKER_RATE</f>
        <v>73559.519145084792</v>
      </c>
      <c r="L6869" s="2">
        <f>A6869*PRICE_TOM+B6869*PRICE_CAR+C6869*PRICE_MES</f>
        <v>148834</v>
      </c>
      <c r="M6869" s="2">
        <f>A6869*FERT_BED_TOM+B6869*FERT_BED_CAR+C6869*FERT_BED_MES</f>
        <v>25960</v>
      </c>
      <c r="N6869" s="6">
        <f>IF(AND(D6869&lt;=TOTAL_BEDS,J6869&lt;=TEMP_WORKER_MAX*TEMP_WORKER_HRS),1,0)</f>
        <v>1</v>
      </c>
      <c r="O6869" s="2">
        <f>L6869-M6869-K6869-FIXED_COSTS</f>
        <v>29314.480854915208</v>
      </c>
      <c r="P6869" s="2">
        <f>IF(N6869=1,O6869,"")</f>
        <v>29314.480854915208</v>
      </c>
    </row>
    <row r="6870">
      <c r="A6870" s="6">
        <v>10</v>
      </c>
      <c r="B6870" s="6">
        <v>11</v>
      </c>
      <c r="C6870" s="6">
        <v>15</v>
      </c>
      <c r="D6870" s="6">
        <f>A6870+B6870+C6870</f>
        <v>36</v>
      </c>
      <c r="E6870" s="5">
        <f>IF(A6870=0,0,A6870*LABOR_HRS_WK_TOM*SEASON_WEEKS*(1+DIM_PCT_TOM)^A6870)</f>
        <v>2334.3682140900019</v>
      </c>
      <c r="F6870" s="5">
        <f>IF(B6870=0,0,B6870*LABOR_HRS_WK_CAR*SEASON_WEEKS*(1+DIM_PCT_CAR)^B6870)</f>
        <v>432.98859707441773</v>
      </c>
      <c r="G6870" s="5">
        <f>IF(C6870=0,0,C6870*LABOR_HRS_WK_MES*SEASON_WEEKS*(1+DIM_PCT_MES)^C6870)</f>
        <v>813.25969846861074</v>
      </c>
      <c r="H6870" s="5">
        <f>E6870+F6870+G6870</f>
        <v>3580.61650963303</v>
      </c>
      <c r="I6870" s="5">
        <f>MIN(H6870,FARMER_HRS)</f>
        <v>720</v>
      </c>
      <c r="J6870" s="5">
        <f>MAX(0,H6870-FARMER_HRS)</f>
        <v>2860.61650963303</v>
      </c>
      <c r="K6870" s="2">
        <f>I6870*FARMER_RATE+J6870*TEMP_WORKER_RATE</f>
        <v>74663.481070017879</v>
      </c>
      <c r="L6870" s="2">
        <f>A6870*PRICE_TOM+B6870*PRICE_CAR+C6870*PRICE_MES</f>
        <v>151534</v>
      </c>
      <c r="M6870" s="2">
        <f>A6870*FERT_BED_TOM+B6870*FERT_BED_CAR+C6870*FERT_BED_MES</f>
        <v>26840</v>
      </c>
      <c r="N6870" s="6">
        <f>IF(AND(D6870&lt;=TOTAL_BEDS,J6870&lt;=TEMP_WORKER_MAX*TEMP_WORKER_HRS),1,0)</f>
        <v>1</v>
      </c>
      <c r="O6870" s="2">
        <f>L6870-M6870-K6870-FIXED_COSTS</f>
        <v>30030.518929982121</v>
      </c>
      <c r="P6870" s="2">
        <f>IF(N6870=1,O6870,"")</f>
        <v>30030.518929982121</v>
      </c>
    </row>
    <row r="6871">
      <c r="A6871" s="6">
        <v>10</v>
      </c>
      <c r="B6871" s="6">
        <v>11</v>
      </c>
      <c r="C6871" s="6">
        <v>16</v>
      </c>
      <c r="D6871" s="6">
        <f>A6871+B6871+C6871</f>
        <v>37</v>
      </c>
      <c r="E6871" s="5">
        <f>IF(A6871=0,0,A6871*LABOR_HRS_WK_TOM*SEASON_WEEKS*(1+DIM_PCT_TOM)^A6871)</f>
        <v>2334.3682140900019</v>
      </c>
      <c r="F6871" s="5">
        <f>IF(B6871=0,0,B6871*LABOR_HRS_WK_CAR*SEASON_WEEKS*(1+DIM_PCT_CAR)^B6871)</f>
        <v>432.98859707441773</v>
      </c>
      <c r="G6871" s="5">
        <f>IF(C6871=0,0,C6871*LABOR_HRS_WK_MES*SEASON_WEEKS*(1+DIM_PCT_MES)^C6871)</f>
        <v>878.32047434609967</v>
      </c>
      <c r="H6871" s="5">
        <f>E6871+F6871+G6871</f>
        <v>3645.6772855105191</v>
      </c>
      <c r="I6871" s="5">
        <f>MIN(H6871,FARMER_HRS)</f>
        <v>720</v>
      </c>
      <c r="J6871" s="5">
        <f>MAX(0,H6871-FARMER_HRS)</f>
        <v>2925.6772855105191</v>
      </c>
      <c r="K6871" s="2">
        <f>I6871*FARMER_RATE+J6871*TEMP_WORKER_RATE</f>
        <v>75793.008429002075</v>
      </c>
      <c r="L6871" s="2">
        <f>A6871*PRICE_TOM+B6871*PRICE_CAR+C6871*PRICE_MES</f>
        <v>154234</v>
      </c>
      <c r="M6871" s="2">
        <f>A6871*FERT_BED_TOM+B6871*FERT_BED_CAR+C6871*FERT_BED_MES</f>
        <v>27720</v>
      </c>
      <c r="N6871" s="6">
        <f>IF(AND(D6871&lt;=TOTAL_BEDS,J6871&lt;=TEMP_WORKER_MAX*TEMP_WORKER_HRS),1,0)</f>
        <v>1</v>
      </c>
      <c r="O6871" s="2">
        <f>L6871-M6871-K6871-FIXED_COSTS</f>
        <v>30720.991570997925</v>
      </c>
      <c r="P6871" s="2">
        <f>IF(N6871=1,O6871,"")</f>
        <v>30720.991570997925</v>
      </c>
    </row>
    <row r="6872">
      <c r="A6872" s="6">
        <v>10</v>
      </c>
      <c r="B6872" s="6">
        <v>11</v>
      </c>
      <c r="C6872" s="6">
        <v>17</v>
      </c>
      <c r="D6872" s="6">
        <f>A6872+B6872+C6872</f>
        <v>38</v>
      </c>
      <c r="E6872" s="5">
        <f>IF(A6872=0,0,A6872*LABOR_HRS_WK_TOM*SEASON_WEEKS*(1+DIM_PCT_TOM)^A6872)</f>
        <v>2334.3682140900019</v>
      </c>
      <c r="F6872" s="5">
        <f>IF(B6872=0,0,B6872*LABOR_HRS_WK_CAR*SEASON_WEEKS*(1+DIM_PCT_CAR)^B6872)</f>
        <v>432.98859707441773</v>
      </c>
      <c r="G6872" s="5">
        <f>IF(C6872=0,0,C6872*LABOR_HRS_WK_MES*SEASON_WEEKS*(1+DIM_PCT_MES)^C6872)</f>
        <v>944.88069779263992</v>
      </c>
      <c r="H6872" s="5">
        <f>E6872+F6872+G6872</f>
        <v>3712.2375089570596</v>
      </c>
      <c r="I6872" s="5">
        <f>MIN(H6872,FARMER_HRS)</f>
        <v>720</v>
      </c>
      <c r="J6872" s="5">
        <f>MAX(0,H6872-FARMER_HRS)</f>
        <v>2992.2375089570596</v>
      </c>
      <c r="K6872" s="2">
        <f>I6872*FARMER_RATE+J6872*TEMP_WORKER_RATE</f>
        <v>76948.567863837845</v>
      </c>
      <c r="L6872" s="2">
        <f>A6872*PRICE_TOM+B6872*PRICE_CAR+C6872*PRICE_MES</f>
        <v>156934</v>
      </c>
      <c r="M6872" s="2">
        <f>A6872*FERT_BED_TOM+B6872*FERT_BED_CAR+C6872*FERT_BED_MES</f>
        <v>28600</v>
      </c>
      <c r="N6872" s="6">
        <f>IF(AND(D6872&lt;=TOTAL_BEDS,J6872&lt;=TEMP_WORKER_MAX*TEMP_WORKER_HRS),1,0)</f>
        <v>1</v>
      </c>
      <c r="O6872" s="2">
        <f>L6872-M6872-K6872-FIXED_COSTS</f>
        <v>31385.432136162155</v>
      </c>
      <c r="P6872" s="2">
        <f>IF(N6872=1,O6872,"")</f>
        <v>31385.432136162155</v>
      </c>
    </row>
    <row r="6873">
      <c r="A6873" s="6">
        <v>10</v>
      </c>
      <c r="B6873" s="6">
        <v>11</v>
      </c>
      <c r="C6873" s="6">
        <v>18</v>
      </c>
      <c r="D6873" s="6">
        <f>A6873+B6873+C6873</f>
        <v>39</v>
      </c>
      <c r="E6873" s="5">
        <f>IF(A6873=0,0,A6873*LABOR_HRS_WK_TOM*SEASON_WEEKS*(1+DIM_PCT_TOM)^A6873)</f>
        <v>2334.3682140900019</v>
      </c>
      <c r="F6873" s="5">
        <f>IF(B6873=0,0,B6873*LABOR_HRS_WK_CAR*SEASON_WEEKS*(1+DIM_PCT_CAR)^B6873)</f>
        <v>432.98859707441773</v>
      </c>
      <c r="G6873" s="5">
        <f>IF(C6873=0,0,C6873*LABOR_HRS_WK_MES*SEASON_WEEKS*(1+DIM_PCT_MES)^C6873)</f>
        <v>1012.9676892512272</v>
      </c>
      <c r="H6873" s="5">
        <f>E6873+F6873+G6873</f>
        <v>3780.3245004156465</v>
      </c>
      <c r="I6873" s="5">
        <f>MIN(H6873,FARMER_HRS)</f>
        <v>720</v>
      </c>
      <c r="J6873" s="5">
        <f>MAX(0,H6873-FARMER_HRS)</f>
        <v>3060.3245004156465</v>
      </c>
      <c r="K6873" s="2">
        <f>I6873*FARMER_RATE+J6873*TEMP_WORKER_RATE</f>
        <v>78130.633687771639</v>
      </c>
      <c r="L6873" s="2">
        <f>A6873*PRICE_TOM+B6873*PRICE_CAR+C6873*PRICE_MES</f>
        <v>159634</v>
      </c>
      <c r="M6873" s="2">
        <f>A6873*FERT_BED_TOM+B6873*FERT_BED_CAR+C6873*FERT_BED_MES</f>
        <v>29480</v>
      </c>
      <c r="N6873" s="6">
        <f>IF(AND(D6873&lt;=TOTAL_BEDS,J6873&lt;=TEMP_WORKER_MAX*TEMP_WORKER_HRS),1,0)</f>
        <v>1</v>
      </c>
      <c r="O6873" s="2">
        <f>L6873-M6873-K6873-FIXED_COSTS</f>
        <v>32023.366312228361</v>
      </c>
      <c r="P6873" s="2">
        <f>IF(N6873=1,O6873,"")</f>
        <v>32023.366312228361</v>
      </c>
    </row>
    <row r="6874">
      <c r="A6874" s="6">
        <v>10</v>
      </c>
      <c r="B6874" s="6">
        <v>11</v>
      </c>
      <c r="C6874" s="6">
        <v>19</v>
      </c>
      <c r="D6874" s="6">
        <f>A6874+B6874+C6874</f>
        <v>40</v>
      </c>
      <c r="E6874" s="5">
        <f>IF(A6874=0,0,A6874*LABOR_HRS_WK_TOM*SEASON_WEEKS*(1+DIM_PCT_TOM)^A6874)</f>
        <v>2334.3682140900019</v>
      </c>
      <c r="F6874" s="5">
        <f>IF(B6874=0,0,B6874*LABOR_HRS_WK_CAR*SEASON_WEEKS*(1+DIM_PCT_CAR)^B6874)</f>
        <v>432.98859707441773</v>
      </c>
      <c r="G6874" s="5">
        <f>IF(C6874=0,0,C6874*LABOR_HRS_WK_MES*SEASON_WEEKS*(1+DIM_PCT_MES)^C6874)</f>
        <v>1082.6092178872491</v>
      </c>
      <c r="H6874" s="5">
        <f>E6874+F6874+G6874</f>
        <v>3849.9660290516686</v>
      </c>
      <c r="I6874" s="5">
        <f>MIN(H6874,FARMER_HRS)</f>
        <v>720</v>
      </c>
      <c r="J6874" s="5">
        <f>MAX(0,H6874-FARMER_HRS)</f>
        <v>3129.9660290516686</v>
      </c>
      <c r="K6874" s="2">
        <f>I6874*FARMER_RATE+J6874*TEMP_WORKER_RATE</f>
        <v>79339.688004369236</v>
      </c>
      <c r="L6874" s="2">
        <f>A6874*PRICE_TOM+B6874*PRICE_CAR+C6874*PRICE_MES</f>
        <v>162334</v>
      </c>
      <c r="M6874" s="2">
        <f>A6874*FERT_BED_TOM+B6874*FERT_BED_CAR+C6874*FERT_BED_MES</f>
        <v>30360</v>
      </c>
      <c r="N6874" s="6">
        <f>IF(AND(D6874&lt;=TOTAL_BEDS,J6874&lt;=TEMP_WORKER_MAX*TEMP_WORKER_HRS),1,0)</f>
        <v>1</v>
      </c>
      <c r="O6874" s="2">
        <f>L6874-M6874-K6874-FIXED_COSTS</f>
        <v>32634.311995630764</v>
      </c>
      <c r="P6874" s="2">
        <f>IF(N6874=1,O6874,"")</f>
        <v>32634.311995630764</v>
      </c>
    </row>
    <row r="6875">
      <c r="A6875" s="6">
        <v>10</v>
      </c>
      <c r="B6875" s="6">
        <v>11</v>
      </c>
      <c r="C6875" s="6">
        <v>20</v>
      </c>
      <c r="D6875" s="6">
        <f>A6875+B6875+C6875</f>
        <v>41</v>
      </c>
      <c r="E6875" s="5">
        <f>IF(A6875=0,0,A6875*LABOR_HRS_WK_TOM*SEASON_WEEKS*(1+DIM_PCT_TOM)^A6875)</f>
        <v>2334.3682140900019</v>
      </c>
      <c r="F6875" s="5">
        <f>IF(B6875=0,0,B6875*LABOR_HRS_WK_CAR*SEASON_WEEKS*(1+DIM_PCT_CAR)^B6875)</f>
        <v>432.98859707441773</v>
      </c>
      <c r="G6875" s="5">
        <f>IF(C6875=0,0,C6875*LABOR_HRS_WK_MES*SEASON_WEEKS*(1+DIM_PCT_MES)^C6875)</f>
        <v>1153.8335085377259</v>
      </c>
      <c r="H6875" s="5">
        <f>E6875+F6875+G6875</f>
        <v>3921.1903197021456</v>
      </c>
      <c r="I6875" s="5">
        <f>MIN(H6875,FARMER_HRS)</f>
        <v>720</v>
      </c>
      <c r="J6875" s="5">
        <f>MAX(0,H6875-FARMER_HRS)</f>
        <v>3201.1903197021456</v>
      </c>
      <c r="K6875" s="2">
        <f>I6875*FARMER_RATE+J6875*TEMP_WORKER_RATE</f>
        <v>80576.220828162244</v>
      </c>
      <c r="L6875" s="2">
        <f>A6875*PRICE_TOM+B6875*PRICE_CAR+C6875*PRICE_MES</f>
        <v>165034</v>
      </c>
      <c r="M6875" s="2">
        <f>A6875*FERT_BED_TOM+B6875*FERT_BED_CAR+C6875*FERT_BED_MES</f>
        <v>31240</v>
      </c>
      <c r="N6875" s="6">
        <f>IF(AND(D6875&lt;=TOTAL_BEDS,J6875&lt;=TEMP_WORKER_MAX*TEMP_WORKER_HRS),1,0)</f>
        <v>1</v>
      </c>
      <c r="O6875" s="2">
        <f>L6875-M6875-K6875-FIXED_COSTS</f>
        <v>33217.779171837756</v>
      </c>
      <c r="P6875" s="2">
        <f>IF(N6875=1,O6875,"")</f>
        <v>33217.779171837756</v>
      </c>
    </row>
    <row r="6876">
      <c r="A6876" s="6">
        <v>10</v>
      </c>
      <c r="B6876" s="6">
        <v>11</v>
      </c>
      <c r="C6876" s="6">
        <v>21</v>
      </c>
      <c r="D6876" s="6">
        <f>A6876+B6876+C6876</f>
        <v>42</v>
      </c>
      <c r="E6876" s="5">
        <f>IF(A6876=0,0,A6876*LABOR_HRS_WK_TOM*SEASON_WEEKS*(1+DIM_PCT_TOM)^A6876)</f>
        <v>2334.3682140900019</v>
      </c>
      <c r="F6876" s="5">
        <f>IF(B6876=0,0,B6876*LABOR_HRS_WK_CAR*SEASON_WEEKS*(1+DIM_PCT_CAR)^B6876)</f>
        <v>432.98859707441773</v>
      </c>
      <c r="G6876" s="5">
        <f>IF(C6876=0,0,C6876*LABOR_HRS_WK_MES*SEASON_WEEKS*(1+DIM_PCT_MES)^C6876)</f>
        <v>1226.6692487641699</v>
      </c>
      <c r="H6876" s="5">
        <f>E6876+F6876+G6876</f>
        <v>3994.0260599285893</v>
      </c>
      <c r="I6876" s="5">
        <f>MIN(H6876,FARMER_HRS)</f>
        <v>720</v>
      </c>
      <c r="J6876" s="5">
        <f>MAX(0,H6876-FARMER_HRS)</f>
        <v>3274.0260599285893</v>
      </c>
      <c r="K6876" s="2">
        <f>I6876*FARMER_RATE+J6876*TEMP_WORKER_RATE</f>
        <v>81840.730207093555</v>
      </c>
      <c r="L6876" s="2">
        <f>A6876*PRICE_TOM+B6876*PRICE_CAR+C6876*PRICE_MES</f>
        <v>167734</v>
      </c>
      <c r="M6876" s="2">
        <f>A6876*FERT_BED_TOM+B6876*FERT_BED_CAR+C6876*FERT_BED_MES</f>
        <v>32120</v>
      </c>
      <c r="N6876" s="6">
        <f>IF(AND(D6876&lt;=TOTAL_BEDS,J6876&lt;=TEMP_WORKER_MAX*TEMP_WORKER_HRS),1,0)</f>
        <v>1</v>
      </c>
      <c r="O6876" s="2">
        <f>L6876-M6876-K6876-FIXED_COSTS</f>
        <v>33773.269792906445</v>
      </c>
      <c r="P6876" s="2">
        <f>IF(N6876=1,O6876,"")</f>
        <v>33773.269792906445</v>
      </c>
    </row>
    <row r="6877">
      <c r="A6877" s="6">
        <v>10</v>
      </c>
      <c r="B6877" s="6">
        <v>11</v>
      </c>
      <c r="C6877" s="6">
        <v>22</v>
      </c>
      <c r="D6877" s="6">
        <f>A6877+B6877+C6877</f>
        <v>43</v>
      </c>
      <c r="E6877" s="5">
        <f>IF(A6877=0,0,A6877*LABOR_HRS_WK_TOM*SEASON_WEEKS*(1+DIM_PCT_TOM)^A6877)</f>
        <v>2334.3682140900019</v>
      </c>
      <c r="F6877" s="5">
        <f>IF(B6877=0,0,B6877*LABOR_HRS_WK_CAR*SEASON_WEEKS*(1+DIM_PCT_CAR)^B6877)</f>
        <v>432.98859707441773</v>
      </c>
      <c r="G6877" s="5">
        <f>IF(C6877=0,0,C6877*LABOR_HRS_WK_MES*SEASON_WEEKS*(1+DIM_PCT_MES)^C6877)</f>
        <v>1301.1455960105659</v>
      </c>
      <c r="H6877" s="5">
        <f>E6877+F6877+G6877</f>
        <v>4068.5024071749854</v>
      </c>
      <c r="I6877" s="5">
        <f>MIN(H6877,FARMER_HRS)</f>
        <v>720</v>
      </c>
      <c r="J6877" s="5">
        <f>MAX(0,H6877-FARMER_HRS)</f>
        <v>3348.5024071749854</v>
      </c>
      <c r="K6877" s="2">
        <f>I6877*FARMER_RATE+J6877*TEMP_WORKER_RATE</f>
        <v>83133.722346787938</v>
      </c>
      <c r="L6877" s="2">
        <f>A6877*PRICE_TOM+B6877*PRICE_CAR+C6877*PRICE_MES</f>
        <v>170434</v>
      </c>
      <c r="M6877" s="2">
        <f>A6877*FERT_BED_TOM+B6877*FERT_BED_CAR+C6877*FERT_BED_MES</f>
        <v>33000</v>
      </c>
      <c r="N6877" s="6">
        <f>IF(AND(D6877&lt;=TOTAL_BEDS,J6877&lt;=TEMP_WORKER_MAX*TEMP_WORKER_HRS),1,0)</f>
        <v>1</v>
      </c>
      <c r="O6877" s="2">
        <f>L6877-M6877-K6877-FIXED_COSTS</f>
        <v>34300.277653212062</v>
      </c>
      <c r="P6877" s="2">
        <f>IF(N6877=1,O6877,"")</f>
        <v>34300.277653212062</v>
      </c>
    </row>
    <row r="6878">
      <c r="A6878" s="6">
        <v>10</v>
      </c>
      <c r="B6878" s="6">
        <v>11</v>
      </c>
      <c r="C6878" s="6">
        <v>23</v>
      </c>
      <c r="D6878" s="6">
        <f>A6878+B6878+C6878</f>
        <v>44</v>
      </c>
      <c r="E6878" s="5">
        <f>IF(A6878=0,0,A6878*LABOR_HRS_WK_TOM*SEASON_WEEKS*(1+DIM_PCT_TOM)^A6878)</f>
        <v>2334.3682140900019</v>
      </c>
      <c r="F6878" s="5">
        <f>IF(B6878=0,0,B6878*LABOR_HRS_WK_CAR*SEASON_WEEKS*(1+DIM_PCT_CAR)^B6878)</f>
        <v>432.98859707441773</v>
      </c>
      <c r="G6878" s="5">
        <f>IF(C6878=0,0,C6878*LABOR_HRS_WK_MES*SEASON_WEEKS*(1+DIM_PCT_MES)^C6878)</f>
        <v>1377.2921848680023</v>
      </c>
      <c r="H6878" s="5">
        <f>E6878+F6878+G6878</f>
        <v>4144.6489960324216</v>
      </c>
      <c r="I6878" s="5">
        <f>MIN(H6878,FARMER_HRS)</f>
        <v>720</v>
      </c>
      <c r="J6878" s="5">
        <f>MAX(0,H6878-FARMER_HRS)</f>
        <v>3424.6489960324216</v>
      </c>
      <c r="K6878" s="2">
        <f>I6878*FARMER_RATE+J6878*TEMP_WORKER_RATE</f>
        <v>84455.711736673984</v>
      </c>
      <c r="L6878" s="2">
        <f>A6878*PRICE_TOM+B6878*PRICE_CAR+C6878*PRICE_MES</f>
        <v>173134</v>
      </c>
      <c r="M6878" s="2">
        <f>A6878*FERT_BED_TOM+B6878*FERT_BED_CAR+C6878*FERT_BED_MES</f>
        <v>33880</v>
      </c>
      <c r="N6878" s="6">
        <f>IF(AND(D6878&lt;=TOTAL_BEDS,J6878&lt;=TEMP_WORKER_MAX*TEMP_WORKER_HRS),1,0)</f>
        <v>1</v>
      </c>
      <c r="O6878" s="2">
        <f>L6878-M6878-K6878-FIXED_COSTS</f>
        <v>34798.288263326016</v>
      </c>
      <c r="P6878" s="2">
        <f>IF(N6878=1,O6878,"")</f>
        <v>34798.288263326016</v>
      </c>
    </row>
    <row r="6879">
      <c r="A6879" s="6">
        <v>10</v>
      </c>
      <c r="B6879" s="6">
        <v>11</v>
      </c>
      <c r="C6879" s="6">
        <v>24</v>
      </c>
      <c r="D6879" s="6">
        <f>A6879+B6879+C6879</f>
        <v>45</v>
      </c>
      <c r="E6879" s="5">
        <f>IF(A6879=0,0,A6879*LABOR_HRS_WK_TOM*SEASON_WEEKS*(1+DIM_PCT_TOM)^A6879)</f>
        <v>2334.3682140900019</v>
      </c>
      <c r="F6879" s="5">
        <f>IF(B6879=0,0,B6879*LABOR_HRS_WK_CAR*SEASON_WEEKS*(1+DIM_PCT_CAR)^B6879)</f>
        <v>432.98859707441773</v>
      </c>
      <c r="G6879" s="5">
        <f>IF(C6879=0,0,C6879*LABOR_HRS_WK_MES*SEASON_WEEKS*(1+DIM_PCT_MES)^C6879)</f>
        <v>1455.139134447498</v>
      </c>
      <c r="H6879" s="5">
        <f>E6879+F6879+G6879</f>
        <v>4222.4959456119177</v>
      </c>
      <c r="I6879" s="5">
        <f>MIN(H6879,FARMER_HRS)</f>
        <v>720</v>
      </c>
      <c r="J6879" s="5">
        <f>MAX(0,H6879-FARMER_HRS)</f>
        <v>3502.4959456119177</v>
      </c>
      <c r="K6879" s="2">
        <f>I6879*FARMER_RATE+J6879*TEMP_WORKER_RATE</f>
        <v>85807.221277984674</v>
      </c>
      <c r="L6879" s="2">
        <f>A6879*PRICE_TOM+B6879*PRICE_CAR+C6879*PRICE_MES</f>
        <v>175834</v>
      </c>
      <c r="M6879" s="2">
        <f>A6879*FERT_BED_TOM+B6879*FERT_BED_CAR+C6879*FERT_BED_MES</f>
        <v>34760</v>
      </c>
      <c r="N6879" s="6">
        <f>IF(AND(D6879&lt;=TOTAL_BEDS,J6879&lt;=TEMP_WORKER_MAX*TEMP_WORKER_HRS),1,0)</f>
        <v>1</v>
      </c>
      <c r="O6879" s="2">
        <f>L6879-M6879-K6879-FIXED_COSTS</f>
        <v>35266.778722015326</v>
      </c>
      <c r="P6879" s="2">
        <f>IF(N6879=1,O6879,"")</f>
        <v>35266.778722015326</v>
      </c>
    </row>
    <row r="6880">
      <c r="A6880" s="6">
        <v>10</v>
      </c>
      <c r="B6880" s="6">
        <v>11</v>
      </c>
      <c r="C6880" s="6">
        <v>25</v>
      </c>
      <c r="D6880" s="6">
        <f>A6880+B6880+C6880</f>
        <v>46</v>
      </c>
      <c r="E6880" s="5">
        <f>IF(A6880=0,0,A6880*LABOR_HRS_WK_TOM*SEASON_WEEKS*(1+DIM_PCT_TOM)^A6880)</f>
        <v>2334.3682140900019</v>
      </c>
      <c r="F6880" s="5">
        <f>IF(B6880=0,0,B6880*LABOR_HRS_WK_CAR*SEASON_WEEKS*(1+DIM_PCT_CAR)^B6880)</f>
        <v>432.98859707441773</v>
      </c>
      <c r="G6880" s="5">
        <f>IF(C6880=0,0,C6880*LABOR_HRS_WK_MES*SEASON_WEEKS*(1+DIM_PCT_MES)^C6880)</f>
        <v>1534.7170558625955</v>
      </c>
      <c r="H6880" s="5">
        <f>E6880+F6880+G6880</f>
        <v>4302.0738670270148</v>
      </c>
      <c r="I6880" s="5">
        <f>MIN(H6880,FARMER_HRS)</f>
        <v>720</v>
      </c>
      <c r="J6880" s="5">
        <f>MAX(0,H6880-FARMER_HRS)</f>
        <v>3582.0738670270148</v>
      </c>
      <c r="K6880" s="2">
        <f>I6880*FARMER_RATE+J6880*TEMP_WORKER_RATE</f>
        <v>87188.782413663459</v>
      </c>
      <c r="L6880" s="2">
        <f>A6880*PRICE_TOM+B6880*PRICE_CAR+C6880*PRICE_MES</f>
        <v>178534</v>
      </c>
      <c r="M6880" s="2">
        <f>A6880*FERT_BED_TOM+B6880*FERT_BED_CAR+C6880*FERT_BED_MES</f>
        <v>35640</v>
      </c>
      <c r="N6880" s="6">
        <f>IF(AND(D6880&lt;=TOTAL_BEDS,J6880&lt;=TEMP_WORKER_MAX*TEMP_WORKER_HRS),1,0)</f>
        <v>1</v>
      </c>
      <c r="O6880" s="2">
        <f>L6880-M6880-K6880-FIXED_COSTS</f>
        <v>35705.217586336541</v>
      </c>
      <c r="P6880" s="2">
        <f>IF(N6880=1,O6880,"")</f>
        <v>35705.217586336541</v>
      </c>
    </row>
    <row r="6881">
      <c r="A6881" s="6">
        <v>10</v>
      </c>
      <c r="B6881" s="6">
        <v>11</v>
      </c>
      <c r="C6881" s="6">
        <v>26</v>
      </c>
      <c r="D6881" s="6">
        <f>A6881+B6881+C6881</f>
        <v>47</v>
      </c>
      <c r="E6881" s="5">
        <f>IF(A6881=0,0,A6881*LABOR_HRS_WK_TOM*SEASON_WEEKS*(1+DIM_PCT_TOM)^A6881)</f>
        <v>2334.3682140900019</v>
      </c>
      <c r="F6881" s="5">
        <f>IF(B6881=0,0,B6881*LABOR_HRS_WK_CAR*SEASON_WEEKS*(1+DIM_PCT_CAR)^B6881)</f>
        <v>432.98859707441773</v>
      </c>
      <c r="G6881" s="5">
        <f>IF(C6881=0,0,C6881*LABOR_HRS_WK_MES*SEASON_WEEKS*(1+DIM_PCT_MES)^C6881)</f>
        <v>1616.0570598233128</v>
      </c>
      <c r="H6881" s="5">
        <f>E6881+F6881+G6881</f>
        <v>4383.4138709877325</v>
      </c>
      <c r="I6881" s="5">
        <f>MIN(H6881,FARMER_HRS)</f>
        <v>720</v>
      </c>
      <c r="J6881" s="5">
        <f>MAX(0,H6881-FARMER_HRS)</f>
        <v>3663.4138709877325</v>
      </c>
      <c r="K6881" s="2">
        <f>I6881*FARMER_RATE+J6881*TEMP_WORKER_RATE</f>
        <v>88600.9352602037</v>
      </c>
      <c r="L6881" s="2">
        <f>A6881*PRICE_TOM+B6881*PRICE_CAR+C6881*PRICE_MES</f>
        <v>181234</v>
      </c>
      <c r="M6881" s="2">
        <f>A6881*FERT_BED_TOM+B6881*FERT_BED_CAR+C6881*FERT_BED_MES</f>
        <v>36520</v>
      </c>
      <c r="N6881" s="6">
        <f>IF(AND(D6881&lt;=TOTAL_BEDS,J6881&lt;=TEMP_WORKER_MAX*TEMP_WORKER_HRS),1,0)</f>
        <v>1</v>
      </c>
      <c r="O6881" s="2">
        <f>L6881-M6881-K6881-FIXED_COSTS</f>
        <v>36113.064739796304</v>
      </c>
      <c r="P6881" s="2">
        <f>IF(N6881=1,O6881,"")</f>
        <v>36113.064739796304</v>
      </c>
    </row>
    <row r="6882">
      <c r="A6882" s="6">
        <v>10</v>
      </c>
      <c r="B6882" s="6">
        <v>11</v>
      </c>
      <c r="C6882" s="6">
        <v>27</v>
      </c>
      <c r="D6882" s="6">
        <f>A6882+B6882+C6882</f>
        <v>48</v>
      </c>
      <c r="E6882" s="5">
        <f>IF(A6882=0,0,A6882*LABOR_HRS_WK_TOM*SEASON_WEEKS*(1+DIM_PCT_TOM)^A6882)</f>
        <v>2334.3682140900019</v>
      </c>
      <c r="F6882" s="5">
        <f>IF(B6882=0,0,B6882*LABOR_HRS_WK_CAR*SEASON_WEEKS*(1+DIM_PCT_CAR)^B6882)</f>
        <v>432.98859707441773</v>
      </c>
      <c r="G6882" s="5">
        <f>IF(C6882=0,0,C6882*LABOR_HRS_WK_MES*SEASON_WEEKS*(1+DIM_PCT_MES)^C6882)</f>
        <v>1699.19076434307</v>
      </c>
      <c r="H6882" s="5">
        <f>E6882+F6882+G6882</f>
        <v>4466.5475755074895</v>
      </c>
      <c r="I6882" s="5">
        <f>MIN(H6882,FARMER_HRS)</f>
        <v>720</v>
      </c>
      <c r="J6882" s="5">
        <f>MAX(0,H6882-FARMER_HRS)</f>
        <v>3746.5475755074895</v>
      </c>
      <c r="K6882" s="2">
        <f>I6882*FARMER_RATE+J6882*TEMP_WORKER_RATE</f>
        <v>90044.228741449479</v>
      </c>
      <c r="L6882" s="2">
        <f>A6882*PRICE_TOM+B6882*PRICE_CAR+C6882*PRICE_MES</f>
        <v>183934</v>
      </c>
      <c r="M6882" s="2">
        <f>A6882*FERT_BED_TOM+B6882*FERT_BED_CAR+C6882*FERT_BED_MES</f>
        <v>37400</v>
      </c>
      <c r="N6882" s="6">
        <f>IF(AND(D6882&lt;=TOTAL_BEDS,J6882&lt;=TEMP_WORKER_MAX*TEMP_WORKER_HRS),1,0)</f>
        <v>1</v>
      </c>
      <c r="O6882" s="2">
        <f>L6882-M6882-K6882-FIXED_COSTS</f>
        <v>36489.771258550521</v>
      </c>
      <c r="P6882" s="2">
        <f>IF(N6882=1,O6882,"")</f>
        <v>36489.771258550521</v>
      </c>
    </row>
    <row r="6883">
      <c r="A6883" s="6">
        <v>10</v>
      </c>
      <c r="B6883" s="6">
        <v>11</v>
      </c>
      <c r="C6883" s="6">
        <v>28</v>
      </c>
      <c r="D6883" s="6">
        <f>A6883+B6883+C6883</f>
        <v>49</v>
      </c>
      <c r="E6883" s="5">
        <f>IF(A6883=0,0,A6883*LABOR_HRS_WK_TOM*SEASON_WEEKS*(1+DIM_PCT_TOM)^A6883)</f>
        <v>2334.3682140900019</v>
      </c>
      <c r="F6883" s="5">
        <f>IF(B6883=0,0,B6883*LABOR_HRS_WK_CAR*SEASON_WEEKS*(1+DIM_PCT_CAR)^B6883)</f>
        <v>432.98859707441773</v>
      </c>
      <c r="G6883" s="5">
        <f>IF(C6883=0,0,C6883*LABOR_HRS_WK_MES*SEASON_WEEKS*(1+DIM_PCT_MES)^C6883)</f>
        <v>1784.1503025602233</v>
      </c>
      <c r="H6883" s="5">
        <f>E6883+F6883+G6883</f>
        <v>4551.5071137246432</v>
      </c>
      <c r="I6883" s="5">
        <f>MIN(H6883,FARMER_HRS)</f>
        <v>720</v>
      </c>
      <c r="J6883" s="5">
        <f>MAX(0,H6883-FARMER_HRS)</f>
        <v>3831.5071137246432</v>
      </c>
      <c r="K6883" s="2">
        <f>I6883*FARMER_RATE+J6883*TEMP_WORKER_RATE</f>
        <v>91519.220724386163</v>
      </c>
      <c r="L6883" s="2">
        <f>A6883*PRICE_TOM+B6883*PRICE_CAR+C6883*PRICE_MES</f>
        <v>186634</v>
      </c>
      <c r="M6883" s="2">
        <f>A6883*FERT_BED_TOM+B6883*FERT_BED_CAR+C6883*FERT_BED_MES</f>
        <v>38280</v>
      </c>
      <c r="N6883" s="6">
        <f>IF(AND(D6883&lt;=TOTAL_BEDS,J6883&lt;=TEMP_WORKER_MAX*TEMP_WORKER_HRS),1,0)</f>
        <v>1</v>
      </c>
      <c r="O6883" s="2">
        <f>L6883-M6883-K6883-FIXED_COSTS</f>
        <v>36834.779275613837</v>
      </c>
      <c r="P6883" s="2">
        <f>IF(N6883=1,O6883,"")</f>
        <v>36834.779275613837</v>
      </c>
    </row>
    <row r="6884">
      <c r="A6884" s="6">
        <v>10</v>
      </c>
      <c r="B6884" s="6">
        <v>11</v>
      </c>
      <c r="C6884" s="6">
        <v>29</v>
      </c>
      <c r="D6884" s="6">
        <f>A6884+B6884+C6884</f>
        <v>50</v>
      </c>
      <c r="E6884" s="5">
        <f>IF(A6884=0,0,A6884*LABOR_HRS_WK_TOM*SEASON_WEEKS*(1+DIM_PCT_TOM)^A6884)</f>
        <v>2334.3682140900019</v>
      </c>
      <c r="F6884" s="5">
        <f>IF(B6884=0,0,B6884*LABOR_HRS_WK_CAR*SEASON_WEEKS*(1+DIM_PCT_CAR)^B6884)</f>
        <v>432.98859707441773</v>
      </c>
      <c r="G6884" s="5">
        <f>IF(C6884=0,0,C6884*LABOR_HRS_WK_MES*SEASON_WEEKS*(1+DIM_PCT_MES)^C6884)</f>
        <v>1870.9683306758766</v>
      </c>
      <c r="H6884" s="5">
        <f>E6884+F6884+G6884</f>
        <v>4638.3251418402961</v>
      </c>
      <c r="I6884" s="5">
        <f>MIN(H6884,FARMER_HRS)</f>
        <v>720</v>
      </c>
      <c r="J6884" s="5">
        <f>MAX(0,H6884-FARMER_HRS)</f>
        <v>3918.3251418402961</v>
      </c>
      <c r="K6884" s="2">
        <f>I6884*FARMER_RATE+J6884*TEMP_WORKER_RATE</f>
        <v>93026.478156949583</v>
      </c>
      <c r="L6884" s="2">
        <f>A6884*PRICE_TOM+B6884*PRICE_CAR+C6884*PRICE_MES</f>
        <v>189334</v>
      </c>
      <c r="M6884" s="2">
        <f>A6884*FERT_BED_TOM+B6884*FERT_BED_CAR+C6884*FERT_BED_MES</f>
        <v>39160</v>
      </c>
      <c r="N6884" s="6">
        <f>IF(AND(D6884&lt;=TOTAL_BEDS,J6884&lt;=TEMP_WORKER_MAX*TEMP_WORKER_HRS),1,0)</f>
        <v>1</v>
      </c>
      <c r="O6884" s="2">
        <f>L6884-M6884-K6884-FIXED_COSTS</f>
        <v>37147.521843050417</v>
      </c>
      <c r="P6884" s="2">
        <f>IF(N6884=1,O6884,"")</f>
        <v>37147.521843050417</v>
      </c>
    </row>
    <row r="6885">
      <c r="A6885" s="6">
        <v>10</v>
      </c>
      <c r="B6885" s="6">
        <v>11</v>
      </c>
      <c r="C6885" s="6">
        <v>30</v>
      </c>
      <c r="D6885" s="6">
        <f>A6885+B6885+C6885</f>
        <v>51</v>
      </c>
      <c r="E6885" s="5">
        <f>IF(A6885=0,0,A6885*LABOR_HRS_WK_TOM*SEASON_WEEKS*(1+DIM_PCT_TOM)^A6885)</f>
        <v>2334.3682140900019</v>
      </c>
      <c r="F6885" s="5">
        <f>IF(B6885=0,0,B6885*LABOR_HRS_WK_CAR*SEASON_WEEKS*(1+DIM_PCT_CAR)^B6885)</f>
        <v>432.98859707441773</v>
      </c>
      <c r="G6885" s="5">
        <f>IF(C6885=0,0,C6885*LABOR_HRS_WK_MES*SEASON_WEEKS*(1+DIM_PCT_MES)^C6885)</f>
        <v>1959.6780360096466</v>
      </c>
      <c r="H6885" s="5">
        <f>E6885+F6885+G6885</f>
        <v>4727.0348471740663</v>
      </c>
      <c r="I6885" s="5">
        <f>MIN(H6885,FARMER_HRS)</f>
        <v>720</v>
      </c>
      <c r="J6885" s="5">
        <f>MAX(0,H6885-FARMER_HRS)</f>
        <v>4007.0348471740663</v>
      </c>
      <c r="K6885" s="2">
        <f>I6885*FARMER_RATE+J6885*TEMP_WORKER_RATE</f>
        <v>94566.577207883092</v>
      </c>
      <c r="L6885" s="2">
        <f>A6885*PRICE_TOM+B6885*PRICE_CAR+C6885*PRICE_MES</f>
        <v>192034</v>
      </c>
      <c r="M6885" s="2">
        <f>A6885*FERT_BED_TOM+B6885*FERT_BED_CAR+C6885*FERT_BED_MES</f>
        <v>40040</v>
      </c>
      <c r="N6885" s="6">
        <f>IF(AND(D6885&lt;=TOTAL_BEDS,J6885&lt;=TEMP_WORKER_MAX*TEMP_WORKER_HRS),1,0)</f>
        <v>1</v>
      </c>
      <c r="O6885" s="2">
        <f>L6885-M6885-K6885-FIXED_COSTS</f>
        <v>37427.422792116908</v>
      </c>
      <c r="P6885" s="2">
        <f>IF(N6885=1,O6885,"")</f>
        <v>37427.422792116908</v>
      </c>
    </row>
    <row r="6886">
      <c r="A6886" s="6">
        <v>10</v>
      </c>
      <c r="B6886" s="6">
        <v>12</v>
      </c>
      <c r="C6886" s="6">
        <v>0</v>
      </c>
      <c r="D6886" s="6">
        <f>A6886+B6886+C6886</f>
        <v>22</v>
      </c>
      <c r="E6886" s="5">
        <f>IF(A6886=0,0,A6886*LABOR_HRS_WK_TOM*SEASON_WEEKS*(1+DIM_PCT_TOM)^A6886)</f>
        <v>2334.3682140900019</v>
      </c>
      <c r="F6886" s="5">
        <f>IF(B6886=0,0,B6886*LABOR_HRS_WK_CAR*SEASON_WEEKS*(1+DIM_PCT_CAR)^B6886)</f>
        <v>484.15997672866695</v>
      </c>
      <c r="G6886" s="5">
        <f>IF(C6886=0,0,C6886*LABOR_HRS_WK_MES*SEASON_WEEKS*(1+DIM_PCT_MES)^C6886)</f>
        <v>0</v>
      </c>
      <c r="H6886" s="5">
        <f>E6886+F6886+G6886</f>
        <v>2818.5281908186689</v>
      </c>
      <c r="I6886" s="5">
        <f>MIN(H6886,FARMER_HRS)</f>
        <v>720</v>
      </c>
      <c r="J6886" s="5">
        <f>MAX(0,H6886-FARMER_HRS)</f>
        <v>2098.5281908186689</v>
      </c>
      <c r="K6886" s="2">
        <f>I6886*FARMER_RATE+J6886*TEMP_WORKER_RATE</f>
        <v>61432.781090601893</v>
      </c>
      <c r="L6886" s="2">
        <f>A6886*PRICE_TOM+B6886*PRICE_CAR+C6886*PRICE_MES</f>
        <v>113128</v>
      </c>
      <c r="M6886" s="2">
        <f>A6886*FERT_BED_TOM+B6886*FERT_BED_CAR+C6886*FERT_BED_MES</f>
        <v>14080</v>
      </c>
      <c r="N6886" s="6">
        <f>IF(AND(D6886&lt;=TOTAL_BEDS,J6886&lt;=TEMP_WORKER_MAX*TEMP_WORKER_HRS),1,0)</f>
        <v>1</v>
      </c>
      <c r="O6886" s="2">
        <f>L6886-M6886-K6886-FIXED_COSTS</f>
        <v>17615.218909398107</v>
      </c>
      <c r="P6886" s="2">
        <f>IF(N6886=1,O6886,"")</f>
        <v>17615.218909398107</v>
      </c>
    </row>
    <row r="6887">
      <c r="A6887" s="6">
        <v>10</v>
      </c>
      <c r="B6887" s="6">
        <v>12</v>
      </c>
      <c r="C6887" s="6">
        <v>1</v>
      </c>
      <c r="D6887" s="6">
        <f>A6887+B6887+C6887</f>
        <v>23</v>
      </c>
      <c r="E6887" s="5">
        <f>IF(A6887=0,0,A6887*LABOR_HRS_WK_TOM*SEASON_WEEKS*(1+DIM_PCT_TOM)^A6887)</f>
        <v>2334.3682140900019</v>
      </c>
      <c r="F6887" s="5">
        <f>IF(B6887=0,0,B6887*LABOR_HRS_WK_CAR*SEASON_WEEKS*(1+DIM_PCT_CAR)^B6887)</f>
        <v>484.15997672866695</v>
      </c>
      <c r="G6887" s="5">
        <f>IF(C6887=0,0,C6887*LABOR_HRS_WK_MES*SEASON_WEEKS*(1+DIM_PCT_MES)^C6887)</f>
        <v>45.5625</v>
      </c>
      <c r="H6887" s="5">
        <f>E6887+F6887+G6887</f>
        <v>2864.0906908186689</v>
      </c>
      <c r="I6887" s="5">
        <f>MIN(H6887,FARMER_HRS)</f>
        <v>720</v>
      </c>
      <c r="J6887" s="5">
        <f>MAX(0,H6887-FARMER_HRS)</f>
        <v>2144.0906908186689</v>
      </c>
      <c r="K6887" s="2">
        <f>I6887*FARMER_RATE+J6887*TEMP_WORKER_RATE</f>
        <v>62223.796715601893</v>
      </c>
      <c r="L6887" s="2">
        <f>A6887*PRICE_TOM+B6887*PRICE_CAR+C6887*PRICE_MES</f>
        <v>115828</v>
      </c>
      <c r="M6887" s="2">
        <f>A6887*FERT_BED_TOM+B6887*FERT_BED_CAR+C6887*FERT_BED_MES</f>
        <v>14960</v>
      </c>
      <c r="N6887" s="6">
        <f>IF(AND(D6887&lt;=TOTAL_BEDS,J6887&lt;=TEMP_WORKER_MAX*TEMP_WORKER_HRS),1,0)</f>
        <v>1</v>
      </c>
      <c r="O6887" s="2">
        <f>L6887-M6887-K6887-FIXED_COSTS</f>
        <v>18644.203284398107</v>
      </c>
      <c r="P6887" s="2">
        <f>IF(N6887=1,O6887,"")</f>
        <v>18644.203284398107</v>
      </c>
    </row>
    <row r="6888">
      <c r="A6888" s="6">
        <v>10</v>
      </c>
      <c r="B6888" s="6">
        <v>12</v>
      </c>
      <c r="C6888" s="6">
        <v>2</v>
      </c>
      <c r="D6888" s="6">
        <f>A6888+B6888+C6888</f>
        <v>24</v>
      </c>
      <c r="E6888" s="5">
        <f>IF(A6888=0,0,A6888*LABOR_HRS_WK_TOM*SEASON_WEEKS*(1+DIM_PCT_TOM)^A6888)</f>
        <v>2334.3682140900019</v>
      </c>
      <c r="F6888" s="5">
        <f>IF(B6888=0,0,B6888*LABOR_HRS_WK_CAR*SEASON_WEEKS*(1+DIM_PCT_CAR)^B6888)</f>
        <v>484.15997672866695</v>
      </c>
      <c r="G6888" s="5">
        <f>IF(C6888=0,0,C6888*LABOR_HRS_WK_MES*SEASON_WEEKS*(1+DIM_PCT_MES)^C6888)</f>
        <v>92.2640625</v>
      </c>
      <c r="H6888" s="5">
        <f>E6888+F6888+G6888</f>
        <v>2910.7922533186688</v>
      </c>
      <c r="I6888" s="5">
        <f>MIN(H6888,FARMER_HRS)</f>
        <v>720</v>
      </c>
      <c r="J6888" s="5">
        <f>MAX(0,H6888-FARMER_HRS)</f>
        <v>2190.7922533186688</v>
      </c>
      <c r="K6888" s="2">
        <f>I6888*FARMER_RATE+J6888*TEMP_WORKER_RATE</f>
        <v>63034.587731226886</v>
      </c>
      <c r="L6888" s="2">
        <f>A6888*PRICE_TOM+B6888*PRICE_CAR+C6888*PRICE_MES</f>
        <v>118528</v>
      </c>
      <c r="M6888" s="2">
        <f>A6888*FERT_BED_TOM+B6888*FERT_BED_CAR+C6888*FERT_BED_MES</f>
        <v>15840</v>
      </c>
      <c r="N6888" s="6">
        <f>IF(AND(D6888&lt;=TOTAL_BEDS,J6888&lt;=TEMP_WORKER_MAX*TEMP_WORKER_HRS),1,0)</f>
        <v>1</v>
      </c>
      <c r="O6888" s="2">
        <f>L6888-M6888-K6888-FIXED_COSTS</f>
        <v>19653.412268773114</v>
      </c>
      <c r="P6888" s="2">
        <f>IF(N6888=1,O6888,"")</f>
        <v>19653.412268773114</v>
      </c>
    </row>
    <row r="6889">
      <c r="A6889" s="6">
        <v>10</v>
      </c>
      <c r="B6889" s="6">
        <v>12</v>
      </c>
      <c r="C6889" s="6">
        <v>3</v>
      </c>
      <c r="D6889" s="6">
        <f>A6889+B6889+C6889</f>
        <v>25</v>
      </c>
      <c r="E6889" s="5">
        <f>IF(A6889=0,0,A6889*LABOR_HRS_WK_TOM*SEASON_WEEKS*(1+DIM_PCT_TOM)^A6889)</f>
        <v>2334.3682140900019</v>
      </c>
      <c r="F6889" s="5">
        <f>IF(B6889=0,0,B6889*LABOR_HRS_WK_CAR*SEASON_WEEKS*(1+DIM_PCT_CAR)^B6889)</f>
        <v>484.15997672866695</v>
      </c>
      <c r="G6889" s="5">
        <f>IF(C6889=0,0,C6889*LABOR_HRS_WK_MES*SEASON_WEEKS*(1+DIM_PCT_MES)^C6889)</f>
        <v>140.12604492187498</v>
      </c>
      <c r="H6889" s="5">
        <f>E6889+F6889+G6889</f>
        <v>2958.6542357405438</v>
      </c>
      <c r="I6889" s="5">
        <f>MIN(H6889,FARMER_HRS)</f>
        <v>720</v>
      </c>
      <c r="J6889" s="5">
        <f>MAX(0,H6889-FARMER_HRS)</f>
        <v>2238.6542357405438</v>
      </c>
      <c r="K6889" s="2">
        <f>I6889*FARMER_RATE+J6889*TEMP_WORKER_RATE</f>
        <v>63865.524926051105</v>
      </c>
      <c r="L6889" s="2">
        <f>A6889*PRICE_TOM+B6889*PRICE_CAR+C6889*PRICE_MES</f>
        <v>121228</v>
      </c>
      <c r="M6889" s="2">
        <f>A6889*FERT_BED_TOM+B6889*FERT_BED_CAR+C6889*FERT_BED_MES</f>
        <v>16720</v>
      </c>
      <c r="N6889" s="6">
        <f>IF(AND(D6889&lt;=TOTAL_BEDS,J6889&lt;=TEMP_WORKER_MAX*TEMP_WORKER_HRS),1,0)</f>
        <v>1</v>
      </c>
      <c r="O6889" s="2">
        <f>L6889-M6889-K6889-FIXED_COSTS</f>
        <v>20642.475073948895</v>
      </c>
      <c r="P6889" s="2">
        <f>IF(N6889=1,O6889,"")</f>
        <v>20642.475073948895</v>
      </c>
    </row>
    <row r="6890">
      <c r="A6890" s="6">
        <v>10</v>
      </c>
      <c r="B6890" s="6">
        <v>12</v>
      </c>
      <c r="C6890" s="6">
        <v>4</v>
      </c>
      <c r="D6890" s="6">
        <f>A6890+B6890+C6890</f>
        <v>26</v>
      </c>
      <c r="E6890" s="5">
        <f>IF(A6890=0,0,A6890*LABOR_HRS_WK_TOM*SEASON_WEEKS*(1+DIM_PCT_TOM)^A6890)</f>
        <v>2334.3682140900019</v>
      </c>
      <c r="F6890" s="5">
        <f>IF(B6890=0,0,B6890*LABOR_HRS_WK_CAR*SEASON_WEEKS*(1+DIM_PCT_CAR)^B6890)</f>
        <v>484.15997672866695</v>
      </c>
      <c r="G6890" s="5">
        <f>IF(C6890=0,0,C6890*LABOR_HRS_WK_MES*SEASON_WEEKS*(1+DIM_PCT_MES)^C6890)</f>
        <v>189.17016064453119</v>
      </c>
      <c r="H6890" s="5">
        <f>E6890+F6890+G6890</f>
        <v>3007.6983514632</v>
      </c>
      <c r="I6890" s="5">
        <f>MIN(H6890,FARMER_HRS)</f>
        <v>720</v>
      </c>
      <c r="J6890" s="5">
        <f>MAX(0,H6890-FARMER_HRS)</f>
        <v>2287.6983514632</v>
      </c>
      <c r="K6890" s="2">
        <f>I6890*FARMER_RATE+J6890*TEMP_WORKER_RATE</f>
        <v>64716.985268458338</v>
      </c>
      <c r="L6890" s="2">
        <f>A6890*PRICE_TOM+B6890*PRICE_CAR+C6890*PRICE_MES</f>
        <v>123928</v>
      </c>
      <c r="M6890" s="2">
        <f>A6890*FERT_BED_TOM+B6890*FERT_BED_CAR+C6890*FERT_BED_MES</f>
        <v>17600</v>
      </c>
      <c r="N6890" s="6">
        <f>IF(AND(D6890&lt;=TOTAL_BEDS,J6890&lt;=TEMP_WORKER_MAX*TEMP_WORKER_HRS),1,0)</f>
        <v>1</v>
      </c>
      <c r="O6890" s="2">
        <f>L6890-M6890-K6890-FIXED_COSTS</f>
        <v>21611.014731541662</v>
      </c>
      <c r="P6890" s="2">
        <f>IF(N6890=1,O6890,"")</f>
        <v>21611.014731541662</v>
      </c>
    </row>
    <row r="6891">
      <c r="A6891" s="6">
        <v>10</v>
      </c>
      <c r="B6891" s="6">
        <v>12</v>
      </c>
      <c r="C6891" s="6">
        <v>5</v>
      </c>
      <c r="D6891" s="6">
        <f>A6891+B6891+C6891</f>
        <v>27</v>
      </c>
      <c r="E6891" s="5">
        <f>IF(A6891=0,0,A6891*LABOR_HRS_WK_TOM*SEASON_WEEKS*(1+DIM_PCT_TOM)^A6891)</f>
        <v>2334.3682140900019</v>
      </c>
      <c r="F6891" s="5">
        <f>IF(B6891=0,0,B6891*LABOR_HRS_WK_CAR*SEASON_WEEKS*(1+DIM_PCT_CAR)^B6891)</f>
        <v>484.15997672866695</v>
      </c>
      <c r="G6891" s="5">
        <f>IF(C6891=0,0,C6891*LABOR_HRS_WK_MES*SEASON_WEEKS*(1+DIM_PCT_MES)^C6891)</f>
        <v>239.41848456573481</v>
      </c>
      <c r="H6891" s="5">
        <f>E6891+F6891+G6891</f>
        <v>3057.9466753844035</v>
      </c>
      <c r="I6891" s="5">
        <f>MIN(H6891,FARMER_HRS)</f>
        <v>720</v>
      </c>
      <c r="J6891" s="5">
        <f>MAX(0,H6891-FARMER_HRS)</f>
        <v>2337.9466753844035</v>
      </c>
      <c r="K6891" s="2">
        <f>I6891*FARMER_RATE+J6891*TEMP_WORKER_RATE</f>
        <v>65589.352003201449</v>
      </c>
      <c r="L6891" s="2">
        <f>A6891*PRICE_TOM+B6891*PRICE_CAR+C6891*PRICE_MES</f>
        <v>126628</v>
      </c>
      <c r="M6891" s="2">
        <f>A6891*FERT_BED_TOM+B6891*FERT_BED_CAR+C6891*FERT_BED_MES</f>
        <v>18480</v>
      </c>
      <c r="N6891" s="6">
        <f>IF(AND(D6891&lt;=TOTAL_BEDS,J6891&lt;=TEMP_WORKER_MAX*TEMP_WORKER_HRS),1,0)</f>
        <v>1</v>
      </c>
      <c r="O6891" s="2">
        <f>L6891-M6891-K6891-FIXED_COSTS</f>
        <v>22558.647996798551</v>
      </c>
      <c r="P6891" s="2">
        <f>IF(N6891=1,O6891,"")</f>
        <v>22558.647996798551</v>
      </c>
    </row>
    <row r="6892">
      <c r="A6892" s="6">
        <v>10</v>
      </c>
      <c r="B6892" s="6">
        <v>12</v>
      </c>
      <c r="C6892" s="6">
        <v>6</v>
      </c>
      <c r="D6892" s="6">
        <f>A6892+B6892+C6892</f>
        <v>28</v>
      </c>
      <c r="E6892" s="5">
        <f>IF(A6892=0,0,A6892*LABOR_HRS_WK_TOM*SEASON_WEEKS*(1+DIM_PCT_TOM)^A6892)</f>
        <v>2334.3682140900019</v>
      </c>
      <c r="F6892" s="5">
        <f>IF(B6892=0,0,B6892*LABOR_HRS_WK_CAR*SEASON_WEEKS*(1+DIM_PCT_CAR)^B6892)</f>
        <v>484.15997672866695</v>
      </c>
      <c r="G6892" s="5">
        <f>IF(C6892=0,0,C6892*LABOR_HRS_WK_MES*SEASON_WEEKS*(1+DIM_PCT_MES)^C6892)</f>
        <v>290.89345874736773</v>
      </c>
      <c r="H6892" s="5">
        <f>E6892+F6892+G6892</f>
        <v>3109.4216495660366</v>
      </c>
      <c r="I6892" s="5">
        <f>MIN(H6892,FARMER_HRS)</f>
        <v>720</v>
      </c>
      <c r="J6892" s="5">
        <f>MAX(0,H6892-FARMER_HRS)</f>
        <v>2389.4216495660366</v>
      </c>
      <c r="K6892" s="2">
        <f>I6892*FARMER_RATE+J6892*TEMP_WORKER_RATE</f>
        <v>66483.014749410358</v>
      </c>
      <c r="L6892" s="2">
        <f>A6892*PRICE_TOM+B6892*PRICE_CAR+C6892*PRICE_MES</f>
        <v>129328</v>
      </c>
      <c r="M6892" s="2">
        <f>A6892*FERT_BED_TOM+B6892*FERT_BED_CAR+C6892*FERT_BED_MES</f>
        <v>19360</v>
      </c>
      <c r="N6892" s="6">
        <f>IF(AND(D6892&lt;=TOTAL_BEDS,J6892&lt;=TEMP_WORKER_MAX*TEMP_WORKER_HRS),1,0)</f>
        <v>1</v>
      </c>
      <c r="O6892" s="2">
        <f>L6892-M6892-K6892-FIXED_COSTS</f>
        <v>23484.985250589642</v>
      </c>
      <c r="P6892" s="2">
        <f>IF(N6892=1,O6892,"")</f>
        <v>23484.985250589642</v>
      </c>
    </row>
    <row r="6893">
      <c r="A6893" s="6">
        <v>10</v>
      </c>
      <c r="B6893" s="6">
        <v>12</v>
      </c>
      <c r="C6893" s="6">
        <v>7</v>
      </c>
      <c r="D6893" s="6">
        <f>A6893+B6893+C6893</f>
        <v>29</v>
      </c>
      <c r="E6893" s="5">
        <f>IF(A6893=0,0,A6893*LABOR_HRS_WK_TOM*SEASON_WEEKS*(1+DIM_PCT_TOM)^A6893)</f>
        <v>2334.3682140900019</v>
      </c>
      <c r="F6893" s="5">
        <f>IF(B6893=0,0,B6893*LABOR_HRS_WK_CAR*SEASON_WEEKS*(1+DIM_PCT_CAR)^B6893)</f>
        <v>484.15997672866695</v>
      </c>
      <c r="G6893" s="5">
        <f>IF(C6893=0,0,C6893*LABOR_HRS_WK_MES*SEASON_WEEKS*(1+DIM_PCT_MES)^C6893)</f>
        <v>343.61789814532818</v>
      </c>
      <c r="H6893" s="5">
        <f>E6893+F6893+G6893</f>
        <v>3162.146088963997</v>
      </c>
      <c r="I6893" s="5">
        <f>MIN(H6893,FARMER_HRS)</f>
        <v>720</v>
      </c>
      <c r="J6893" s="5">
        <f>MAX(0,H6893-FARMER_HRS)</f>
        <v>2442.146088963997</v>
      </c>
      <c r="K6893" s="2">
        <f>I6893*FARMER_RATE+J6893*TEMP_WORKER_RATE</f>
        <v>67398.369600069389</v>
      </c>
      <c r="L6893" s="2">
        <f>A6893*PRICE_TOM+B6893*PRICE_CAR+C6893*PRICE_MES</f>
        <v>132028</v>
      </c>
      <c r="M6893" s="2">
        <f>A6893*FERT_BED_TOM+B6893*FERT_BED_CAR+C6893*FERT_BED_MES</f>
        <v>20240</v>
      </c>
      <c r="N6893" s="6">
        <f>IF(AND(D6893&lt;=TOTAL_BEDS,J6893&lt;=TEMP_WORKER_MAX*TEMP_WORKER_HRS),1,0)</f>
        <v>1</v>
      </c>
      <c r="O6893" s="2">
        <f>L6893-M6893-K6893-FIXED_COSTS</f>
        <v>24389.630399930611</v>
      </c>
      <c r="P6893" s="2">
        <f>IF(N6893=1,O6893,"")</f>
        <v>24389.630399930611</v>
      </c>
    </row>
    <row r="6894">
      <c r="A6894" s="6">
        <v>10</v>
      </c>
      <c r="B6894" s="6">
        <v>12</v>
      </c>
      <c r="C6894" s="6">
        <v>8</v>
      </c>
      <c r="D6894" s="6">
        <f>A6894+B6894+C6894</f>
        <v>30</v>
      </c>
      <c r="E6894" s="5">
        <f>IF(A6894=0,0,A6894*LABOR_HRS_WK_TOM*SEASON_WEEKS*(1+DIM_PCT_TOM)^A6894)</f>
        <v>2334.3682140900019</v>
      </c>
      <c r="F6894" s="5">
        <f>IF(B6894=0,0,B6894*LABOR_HRS_WK_CAR*SEASON_WEEKS*(1+DIM_PCT_CAR)^B6894)</f>
        <v>484.15997672866695</v>
      </c>
      <c r="G6894" s="5">
        <f>IF(C6894=0,0,C6894*LABOR_HRS_WK_MES*SEASON_WEEKS*(1+DIM_PCT_MES)^C6894)</f>
        <v>397.61499642530833</v>
      </c>
      <c r="H6894" s="5">
        <f>E6894+F6894+G6894</f>
        <v>3216.1431872439771</v>
      </c>
      <c r="I6894" s="5">
        <f>MIN(H6894,FARMER_HRS)</f>
        <v>720</v>
      </c>
      <c r="J6894" s="5">
        <f>MAX(0,H6894-FARMER_HRS)</f>
        <v>2496.1431872439771</v>
      </c>
      <c r="K6894" s="2">
        <f>I6894*FARMER_RATE+J6894*TEMP_WORKER_RATE</f>
        <v>68335.819222985709</v>
      </c>
      <c r="L6894" s="2">
        <f>A6894*PRICE_TOM+B6894*PRICE_CAR+C6894*PRICE_MES</f>
        <v>134728</v>
      </c>
      <c r="M6894" s="2">
        <f>A6894*FERT_BED_TOM+B6894*FERT_BED_CAR+C6894*FERT_BED_MES</f>
        <v>21120</v>
      </c>
      <c r="N6894" s="6">
        <f>IF(AND(D6894&lt;=TOTAL_BEDS,J6894&lt;=TEMP_WORKER_MAX*TEMP_WORKER_HRS),1,0)</f>
        <v>1</v>
      </c>
      <c r="O6894" s="2">
        <f>L6894-M6894-K6894-FIXED_COSTS</f>
        <v>25272.180777014291</v>
      </c>
      <c r="P6894" s="2">
        <f>IF(N6894=1,O6894,"")</f>
        <v>25272.180777014291</v>
      </c>
    </row>
    <row r="6895">
      <c r="A6895" s="6">
        <v>10</v>
      </c>
      <c r="B6895" s="6">
        <v>12</v>
      </c>
      <c r="C6895" s="6">
        <v>9</v>
      </c>
      <c r="D6895" s="6">
        <f>A6895+B6895+C6895</f>
        <v>31</v>
      </c>
      <c r="E6895" s="5">
        <f>IF(A6895=0,0,A6895*LABOR_HRS_WK_TOM*SEASON_WEEKS*(1+DIM_PCT_TOM)^A6895)</f>
        <v>2334.3682140900019</v>
      </c>
      <c r="F6895" s="5">
        <f>IF(B6895=0,0,B6895*LABOR_HRS_WK_CAR*SEASON_WEEKS*(1+DIM_PCT_CAR)^B6895)</f>
        <v>484.15997672866695</v>
      </c>
      <c r="G6895" s="5">
        <f>IF(C6895=0,0,C6895*LABOR_HRS_WK_MES*SEASON_WEEKS*(1+DIM_PCT_MES)^C6895)</f>
        <v>452.90833186570273</v>
      </c>
      <c r="H6895" s="5">
        <f>E6895+F6895+G6895</f>
        <v>3271.4365226843715</v>
      </c>
      <c r="I6895" s="5">
        <f>MIN(H6895,FARMER_HRS)</f>
        <v>720</v>
      </c>
      <c r="J6895" s="5">
        <f>MAX(0,H6895-FARMER_HRS)</f>
        <v>2551.4365226843715</v>
      </c>
      <c r="K6895" s="2">
        <f>I6895*FARMER_RATE+J6895*TEMP_WORKER_RATE</f>
        <v>69295.772963270341</v>
      </c>
      <c r="L6895" s="2">
        <f>A6895*PRICE_TOM+B6895*PRICE_CAR+C6895*PRICE_MES</f>
        <v>137428</v>
      </c>
      <c r="M6895" s="2">
        <f>A6895*FERT_BED_TOM+B6895*FERT_BED_CAR+C6895*FERT_BED_MES</f>
        <v>22000</v>
      </c>
      <c r="N6895" s="6">
        <f>IF(AND(D6895&lt;=TOTAL_BEDS,J6895&lt;=TEMP_WORKER_MAX*TEMP_WORKER_HRS),1,0)</f>
        <v>1</v>
      </c>
      <c r="O6895" s="2">
        <f>L6895-M6895-K6895-FIXED_COSTS</f>
        <v>26132.227036729659</v>
      </c>
      <c r="P6895" s="2">
        <f>IF(N6895=1,O6895,"")</f>
        <v>26132.227036729659</v>
      </c>
    </row>
    <row r="6896">
      <c r="A6896" s="6">
        <v>10</v>
      </c>
      <c r="B6896" s="6">
        <v>12</v>
      </c>
      <c r="C6896" s="6">
        <v>10</v>
      </c>
      <c r="D6896" s="6">
        <f>A6896+B6896+C6896</f>
        <v>32</v>
      </c>
      <c r="E6896" s="5">
        <f>IF(A6896=0,0,A6896*LABOR_HRS_WK_TOM*SEASON_WEEKS*(1+DIM_PCT_TOM)^A6896)</f>
        <v>2334.3682140900019</v>
      </c>
      <c r="F6896" s="5">
        <f>IF(B6896=0,0,B6896*LABOR_HRS_WK_CAR*SEASON_WEEKS*(1+DIM_PCT_CAR)^B6896)</f>
        <v>484.15997672866695</v>
      </c>
      <c r="G6896" s="5">
        <f>IF(C6896=0,0,C6896*LABOR_HRS_WK_MES*SEASON_WEEKS*(1+DIM_PCT_MES)^C6896)</f>
        <v>509.52187334891551</v>
      </c>
      <c r="H6896" s="5">
        <f>E6896+F6896+G6896</f>
        <v>3328.0500641675844</v>
      </c>
      <c r="I6896" s="5">
        <f>MIN(H6896,FARMER_HRS)</f>
        <v>720</v>
      </c>
      <c r="J6896" s="5">
        <f>MAX(0,H6896-FARMER_HRS)</f>
        <v>2608.0500641675844</v>
      </c>
      <c r="K6896" s="2">
        <f>I6896*FARMER_RATE+J6896*TEMP_WORKER_RATE</f>
        <v>70278.6469473539</v>
      </c>
      <c r="L6896" s="2">
        <f>A6896*PRICE_TOM+B6896*PRICE_CAR+C6896*PRICE_MES</f>
        <v>140128</v>
      </c>
      <c r="M6896" s="2">
        <f>A6896*FERT_BED_TOM+B6896*FERT_BED_CAR+C6896*FERT_BED_MES</f>
        <v>22880</v>
      </c>
      <c r="N6896" s="6">
        <f>IF(AND(D6896&lt;=TOTAL_BEDS,J6896&lt;=TEMP_WORKER_MAX*TEMP_WORKER_HRS),1,0)</f>
        <v>1</v>
      </c>
      <c r="O6896" s="2">
        <f>L6896-M6896-K6896-FIXED_COSTS</f>
        <v>26969.353052646096</v>
      </c>
      <c r="P6896" s="2">
        <f>IF(N6896=1,O6896,"")</f>
        <v>26969.353052646096</v>
      </c>
    </row>
    <row r="6897">
      <c r="A6897" s="6">
        <v>10</v>
      </c>
      <c r="B6897" s="6">
        <v>12</v>
      </c>
      <c r="C6897" s="6">
        <v>11</v>
      </c>
      <c r="D6897" s="6">
        <f>A6897+B6897+C6897</f>
        <v>33</v>
      </c>
      <c r="E6897" s="5">
        <f>IF(A6897=0,0,A6897*LABOR_HRS_WK_TOM*SEASON_WEEKS*(1+DIM_PCT_TOM)^A6897)</f>
        <v>2334.3682140900019</v>
      </c>
      <c r="F6897" s="5">
        <f>IF(B6897=0,0,B6897*LABOR_HRS_WK_CAR*SEASON_WEEKS*(1+DIM_PCT_CAR)^B6897)</f>
        <v>484.15997672866695</v>
      </c>
      <c r="G6897" s="5">
        <f>IF(C6897=0,0,C6897*LABOR_HRS_WK_MES*SEASON_WEEKS*(1+DIM_PCT_MES)^C6897)</f>
        <v>567.47998644235463</v>
      </c>
      <c r="H6897" s="5">
        <f>E6897+F6897+G6897</f>
        <v>3386.0081772610238</v>
      </c>
      <c r="I6897" s="5">
        <f>MIN(H6897,FARMER_HRS)</f>
        <v>720</v>
      </c>
      <c r="J6897" s="5">
        <f>MAX(0,H6897-FARMER_HRS)</f>
        <v>2666.0081772610238</v>
      </c>
      <c r="K6897" s="2">
        <f>I6897*FARMER_RATE+J6897*TEMP_WORKER_RATE</f>
        <v>71284.864188559441</v>
      </c>
      <c r="L6897" s="2">
        <f>A6897*PRICE_TOM+B6897*PRICE_CAR+C6897*PRICE_MES</f>
        <v>142828</v>
      </c>
      <c r="M6897" s="2">
        <f>A6897*FERT_BED_TOM+B6897*FERT_BED_CAR+C6897*FERT_BED_MES</f>
        <v>23760</v>
      </c>
      <c r="N6897" s="6">
        <f>IF(AND(D6897&lt;=TOTAL_BEDS,J6897&lt;=TEMP_WORKER_MAX*TEMP_WORKER_HRS),1,0)</f>
        <v>1</v>
      </c>
      <c r="O6897" s="2">
        <f>L6897-M6897-K6897-FIXED_COSTS</f>
        <v>27783.135811440559</v>
      </c>
      <c r="P6897" s="2">
        <f>IF(N6897=1,O6897,"")</f>
        <v>27783.135811440559</v>
      </c>
    </row>
    <row r="6898">
      <c r="A6898" s="6">
        <v>10</v>
      </c>
      <c r="B6898" s="6">
        <v>12</v>
      </c>
      <c r="C6898" s="6">
        <v>12</v>
      </c>
      <c r="D6898" s="6">
        <f>A6898+B6898+C6898</f>
        <v>34</v>
      </c>
      <c r="E6898" s="5">
        <f>IF(A6898=0,0,A6898*LABOR_HRS_WK_TOM*SEASON_WEEKS*(1+DIM_PCT_TOM)^A6898)</f>
        <v>2334.3682140900019</v>
      </c>
      <c r="F6898" s="5">
        <f>IF(B6898=0,0,B6898*LABOR_HRS_WK_CAR*SEASON_WEEKS*(1+DIM_PCT_CAR)^B6898)</f>
        <v>484.15997672866695</v>
      </c>
      <c r="G6898" s="5">
        <f>IF(C6898=0,0,C6898*LABOR_HRS_WK_MES*SEASON_WEEKS*(1+DIM_PCT_MES)^C6898)</f>
        <v>626.807439570419</v>
      </c>
      <c r="H6898" s="5">
        <f>E6898+F6898+G6898</f>
        <v>3445.3356303890878</v>
      </c>
      <c r="I6898" s="5">
        <f>MIN(H6898,FARMER_HRS)</f>
        <v>720</v>
      </c>
      <c r="J6898" s="5">
        <f>MAX(0,H6898-FARMER_HRS)</f>
        <v>2725.3356303890878</v>
      </c>
      <c r="K6898" s="2">
        <f>I6898*FARMER_RATE+J6898*TEMP_WORKER_RATE</f>
        <v>72314.854694254987</v>
      </c>
      <c r="L6898" s="2">
        <f>A6898*PRICE_TOM+B6898*PRICE_CAR+C6898*PRICE_MES</f>
        <v>145528</v>
      </c>
      <c r="M6898" s="2">
        <f>A6898*FERT_BED_TOM+B6898*FERT_BED_CAR+C6898*FERT_BED_MES</f>
        <v>24640</v>
      </c>
      <c r="N6898" s="6">
        <f>IF(AND(D6898&lt;=TOTAL_BEDS,J6898&lt;=TEMP_WORKER_MAX*TEMP_WORKER_HRS),1,0)</f>
        <v>1</v>
      </c>
      <c r="O6898" s="2">
        <f>L6898-M6898-K6898-FIXED_COSTS</f>
        <v>28573.145305745013</v>
      </c>
      <c r="P6898" s="2">
        <f>IF(N6898=1,O6898,"")</f>
        <v>28573.145305745013</v>
      </c>
    </row>
    <row r="6899">
      <c r="A6899" s="6">
        <v>10</v>
      </c>
      <c r="B6899" s="6">
        <v>12</v>
      </c>
      <c r="C6899" s="6">
        <v>13</v>
      </c>
      <c r="D6899" s="6">
        <f>A6899+B6899+C6899</f>
        <v>35</v>
      </c>
      <c r="E6899" s="5">
        <f>IF(A6899=0,0,A6899*LABOR_HRS_WK_TOM*SEASON_WEEKS*(1+DIM_PCT_TOM)^A6899)</f>
        <v>2334.3682140900019</v>
      </c>
      <c r="F6899" s="5">
        <f>IF(B6899=0,0,B6899*LABOR_HRS_WK_CAR*SEASON_WEEKS*(1+DIM_PCT_CAR)^B6899)</f>
        <v>484.15997672866695</v>
      </c>
      <c r="G6899" s="5">
        <f>IF(C6899=0,0,C6899*LABOR_HRS_WK_MES*SEASON_WEEKS*(1+DIM_PCT_MES)^C6899)</f>
        <v>687.52941027880331</v>
      </c>
      <c r="H6899" s="5">
        <f>E6899+F6899+G6899</f>
        <v>3506.0576010974723</v>
      </c>
      <c r="I6899" s="5">
        <f>MIN(H6899,FARMER_HRS)</f>
        <v>720</v>
      </c>
      <c r="J6899" s="5">
        <f>MAX(0,H6899-FARMER_HRS)</f>
        <v>2786.0576010974723</v>
      </c>
      <c r="K6899" s="2">
        <f>I6899*FARMER_RATE+J6899*TEMP_WORKER_RATE</f>
        <v>73369.0555746089</v>
      </c>
      <c r="L6899" s="2">
        <f>A6899*PRICE_TOM+B6899*PRICE_CAR+C6899*PRICE_MES</f>
        <v>148228</v>
      </c>
      <c r="M6899" s="2">
        <f>A6899*FERT_BED_TOM+B6899*FERT_BED_CAR+C6899*FERT_BED_MES</f>
        <v>25520</v>
      </c>
      <c r="N6899" s="6">
        <f>IF(AND(D6899&lt;=TOTAL_BEDS,J6899&lt;=TEMP_WORKER_MAX*TEMP_WORKER_HRS),1,0)</f>
        <v>1</v>
      </c>
      <c r="O6899" s="2">
        <f>L6899-M6899-K6899-FIXED_COSTS</f>
        <v>29338.944425391106</v>
      </c>
      <c r="P6899" s="2">
        <f>IF(N6899=1,O6899,"")</f>
        <v>29338.944425391106</v>
      </c>
    </row>
    <row r="6900">
      <c r="A6900" s="6">
        <v>10</v>
      </c>
      <c r="B6900" s="6">
        <v>12</v>
      </c>
      <c r="C6900" s="6">
        <v>14</v>
      </c>
      <c r="D6900" s="6">
        <f>A6900+B6900+C6900</f>
        <v>36</v>
      </c>
      <c r="E6900" s="5">
        <f>IF(A6900=0,0,A6900*LABOR_HRS_WK_TOM*SEASON_WEEKS*(1+DIM_PCT_TOM)^A6900)</f>
        <v>2334.3682140900019</v>
      </c>
      <c r="F6900" s="5">
        <f>IF(B6900=0,0,B6900*LABOR_HRS_WK_CAR*SEASON_WEEKS*(1+DIM_PCT_CAR)^B6900)</f>
        <v>484.15997672866695</v>
      </c>
      <c r="G6900" s="5">
        <f>IF(C6900=0,0,C6900*LABOR_HRS_WK_MES*SEASON_WEEKS*(1+DIM_PCT_MES)^C6900)</f>
        <v>749.67149159246435</v>
      </c>
      <c r="H6900" s="5">
        <f>E6900+F6900+G6900</f>
        <v>3568.1996824111334</v>
      </c>
      <c r="I6900" s="5">
        <f>MIN(H6900,FARMER_HRS)</f>
        <v>720</v>
      </c>
      <c r="J6900" s="5">
        <f>MAX(0,H6900-FARMER_HRS)</f>
        <v>2848.1996824111334</v>
      </c>
      <c r="K6900" s="2">
        <f>I6900*FARMER_RATE+J6900*TEMP_WORKER_RATE</f>
        <v>74447.911152971064</v>
      </c>
      <c r="L6900" s="2">
        <f>A6900*PRICE_TOM+B6900*PRICE_CAR+C6900*PRICE_MES</f>
        <v>150928</v>
      </c>
      <c r="M6900" s="2">
        <f>A6900*FERT_BED_TOM+B6900*FERT_BED_CAR+C6900*FERT_BED_MES</f>
        <v>26400</v>
      </c>
      <c r="N6900" s="6">
        <f>IF(AND(D6900&lt;=TOTAL_BEDS,J6900&lt;=TEMP_WORKER_MAX*TEMP_WORKER_HRS),1,0)</f>
        <v>1</v>
      </c>
      <c r="O6900" s="2">
        <f>L6900-M6900-K6900-FIXED_COSTS</f>
        <v>30080.088847028936</v>
      </c>
      <c r="P6900" s="2">
        <f>IF(N6900=1,O6900,"")</f>
        <v>30080.088847028936</v>
      </c>
    </row>
    <row r="6901">
      <c r="A6901" s="6">
        <v>10</v>
      </c>
      <c r="B6901" s="6">
        <v>12</v>
      </c>
      <c r="C6901" s="6">
        <v>15</v>
      </c>
      <c r="D6901" s="6">
        <f>A6901+B6901+C6901</f>
        <v>37</v>
      </c>
      <c r="E6901" s="5">
        <f>IF(A6901=0,0,A6901*LABOR_HRS_WK_TOM*SEASON_WEEKS*(1+DIM_PCT_TOM)^A6901)</f>
        <v>2334.3682140900019</v>
      </c>
      <c r="F6901" s="5">
        <f>IF(B6901=0,0,B6901*LABOR_HRS_WK_CAR*SEASON_WEEKS*(1+DIM_PCT_CAR)^B6901)</f>
        <v>484.15997672866695</v>
      </c>
      <c r="G6901" s="5">
        <f>IF(C6901=0,0,C6901*LABOR_HRS_WK_MES*SEASON_WEEKS*(1+DIM_PCT_MES)^C6901)</f>
        <v>813.25969846861074</v>
      </c>
      <c r="H6901" s="5">
        <f>E6901+F6901+G6901</f>
        <v>3631.7878892872795</v>
      </c>
      <c r="I6901" s="5">
        <f>MIN(H6901,FARMER_HRS)</f>
        <v>720</v>
      </c>
      <c r="J6901" s="5">
        <f>MAX(0,H6901-FARMER_HRS)</f>
        <v>2911.7878892872795</v>
      </c>
      <c r="K6901" s="2">
        <f>I6901*FARMER_RATE+J6901*TEMP_WORKER_RATE</f>
        <v>75551.873077904165</v>
      </c>
      <c r="L6901" s="2">
        <f>A6901*PRICE_TOM+B6901*PRICE_CAR+C6901*PRICE_MES</f>
        <v>153628</v>
      </c>
      <c r="M6901" s="2">
        <f>A6901*FERT_BED_TOM+B6901*FERT_BED_CAR+C6901*FERT_BED_MES</f>
        <v>27280</v>
      </c>
      <c r="N6901" s="6">
        <f>IF(AND(D6901&lt;=TOTAL_BEDS,J6901&lt;=TEMP_WORKER_MAX*TEMP_WORKER_HRS),1,0)</f>
        <v>1</v>
      </c>
      <c r="O6901" s="2">
        <f>L6901-M6901-K6901-FIXED_COSTS</f>
        <v>30796.126922095835</v>
      </c>
      <c r="P6901" s="2">
        <f>IF(N6901=1,O6901,"")</f>
        <v>30796.126922095835</v>
      </c>
    </row>
    <row r="6902">
      <c r="A6902" s="6">
        <v>10</v>
      </c>
      <c r="B6902" s="6">
        <v>12</v>
      </c>
      <c r="C6902" s="6">
        <v>16</v>
      </c>
      <c r="D6902" s="6">
        <f>A6902+B6902+C6902</f>
        <v>38</v>
      </c>
      <c r="E6902" s="5">
        <f>IF(A6902=0,0,A6902*LABOR_HRS_WK_TOM*SEASON_WEEKS*(1+DIM_PCT_TOM)^A6902)</f>
        <v>2334.3682140900019</v>
      </c>
      <c r="F6902" s="5">
        <f>IF(B6902=0,0,B6902*LABOR_HRS_WK_CAR*SEASON_WEEKS*(1+DIM_PCT_CAR)^B6902)</f>
        <v>484.15997672866695</v>
      </c>
      <c r="G6902" s="5">
        <f>IF(C6902=0,0,C6902*LABOR_HRS_WK_MES*SEASON_WEEKS*(1+DIM_PCT_MES)^C6902)</f>
        <v>878.32047434609967</v>
      </c>
      <c r="H6902" s="5">
        <f>E6902+F6902+G6902</f>
        <v>3696.8486651647686</v>
      </c>
      <c r="I6902" s="5">
        <f>MIN(H6902,FARMER_HRS)</f>
        <v>720</v>
      </c>
      <c r="J6902" s="5">
        <f>MAX(0,H6902-FARMER_HRS)</f>
        <v>2976.8486651647686</v>
      </c>
      <c r="K6902" s="2">
        <f>I6902*FARMER_RATE+J6902*TEMP_WORKER_RATE</f>
        <v>76681.400436888332</v>
      </c>
      <c r="L6902" s="2">
        <f>A6902*PRICE_TOM+B6902*PRICE_CAR+C6902*PRICE_MES</f>
        <v>156328</v>
      </c>
      <c r="M6902" s="2">
        <f>A6902*FERT_BED_TOM+B6902*FERT_BED_CAR+C6902*FERT_BED_MES</f>
        <v>28160</v>
      </c>
      <c r="N6902" s="6">
        <f>IF(AND(D6902&lt;=TOTAL_BEDS,J6902&lt;=TEMP_WORKER_MAX*TEMP_WORKER_HRS),1,0)</f>
        <v>1</v>
      </c>
      <c r="O6902" s="2">
        <f>L6902-M6902-K6902-FIXED_COSTS</f>
        <v>31486.599563111668</v>
      </c>
      <c r="P6902" s="2">
        <f>IF(N6902=1,O6902,"")</f>
        <v>31486.599563111668</v>
      </c>
    </row>
    <row r="6903">
      <c r="A6903" s="6">
        <v>10</v>
      </c>
      <c r="B6903" s="6">
        <v>12</v>
      </c>
      <c r="C6903" s="6">
        <v>17</v>
      </c>
      <c r="D6903" s="6">
        <f>A6903+B6903+C6903</f>
        <v>39</v>
      </c>
      <c r="E6903" s="5">
        <f>IF(A6903=0,0,A6903*LABOR_HRS_WK_TOM*SEASON_WEEKS*(1+DIM_PCT_TOM)^A6903)</f>
        <v>2334.3682140900019</v>
      </c>
      <c r="F6903" s="5">
        <f>IF(B6903=0,0,B6903*LABOR_HRS_WK_CAR*SEASON_WEEKS*(1+DIM_PCT_CAR)^B6903)</f>
        <v>484.15997672866695</v>
      </c>
      <c r="G6903" s="5">
        <f>IF(C6903=0,0,C6903*LABOR_HRS_WK_MES*SEASON_WEEKS*(1+DIM_PCT_MES)^C6903)</f>
        <v>944.88069779263992</v>
      </c>
      <c r="H6903" s="5">
        <f>E6903+F6903+G6903</f>
        <v>3763.4088886113086</v>
      </c>
      <c r="I6903" s="5">
        <f>MIN(H6903,FARMER_HRS)</f>
        <v>720</v>
      </c>
      <c r="J6903" s="5">
        <f>MAX(0,H6903-FARMER_HRS)</f>
        <v>3043.4088886113086</v>
      </c>
      <c r="K6903" s="2">
        <f>I6903*FARMER_RATE+J6903*TEMP_WORKER_RATE</f>
        <v>77836.9598717241</v>
      </c>
      <c r="L6903" s="2">
        <f>A6903*PRICE_TOM+B6903*PRICE_CAR+C6903*PRICE_MES</f>
        <v>159028</v>
      </c>
      <c r="M6903" s="2">
        <f>A6903*FERT_BED_TOM+B6903*FERT_BED_CAR+C6903*FERT_BED_MES</f>
        <v>29040</v>
      </c>
      <c r="N6903" s="6">
        <f>IF(AND(D6903&lt;=TOTAL_BEDS,J6903&lt;=TEMP_WORKER_MAX*TEMP_WORKER_HRS),1,0)</f>
        <v>1</v>
      </c>
      <c r="O6903" s="2">
        <f>L6903-M6903-K6903-FIXED_COSTS</f>
        <v>32151.040128275898</v>
      </c>
      <c r="P6903" s="2">
        <f>IF(N6903=1,O6903,"")</f>
        <v>32151.040128275898</v>
      </c>
    </row>
    <row r="6904">
      <c r="A6904" s="6">
        <v>10</v>
      </c>
      <c r="B6904" s="6">
        <v>12</v>
      </c>
      <c r="C6904" s="6">
        <v>18</v>
      </c>
      <c r="D6904" s="6">
        <f>A6904+B6904+C6904</f>
        <v>40</v>
      </c>
      <c r="E6904" s="5">
        <f>IF(A6904=0,0,A6904*LABOR_HRS_WK_TOM*SEASON_WEEKS*(1+DIM_PCT_TOM)^A6904)</f>
        <v>2334.3682140900019</v>
      </c>
      <c r="F6904" s="5">
        <f>IF(B6904=0,0,B6904*LABOR_HRS_WK_CAR*SEASON_WEEKS*(1+DIM_PCT_CAR)^B6904)</f>
        <v>484.15997672866695</v>
      </c>
      <c r="G6904" s="5">
        <f>IF(C6904=0,0,C6904*LABOR_HRS_WK_MES*SEASON_WEEKS*(1+DIM_PCT_MES)^C6904)</f>
        <v>1012.9676892512272</v>
      </c>
      <c r="H6904" s="5">
        <f>E6904+F6904+G6904</f>
        <v>3831.495880069896</v>
      </c>
      <c r="I6904" s="5">
        <f>MIN(H6904,FARMER_HRS)</f>
        <v>720</v>
      </c>
      <c r="J6904" s="5">
        <f>MAX(0,H6904-FARMER_HRS)</f>
        <v>3111.495880069896</v>
      </c>
      <c r="K6904" s="2">
        <f>I6904*FARMER_RATE+J6904*TEMP_WORKER_RATE</f>
        <v>79019.025695657911</v>
      </c>
      <c r="L6904" s="2">
        <f>A6904*PRICE_TOM+B6904*PRICE_CAR+C6904*PRICE_MES</f>
        <v>161728</v>
      </c>
      <c r="M6904" s="2">
        <f>A6904*FERT_BED_TOM+B6904*FERT_BED_CAR+C6904*FERT_BED_MES</f>
        <v>29920</v>
      </c>
      <c r="N6904" s="6">
        <f>IF(AND(D6904&lt;=TOTAL_BEDS,J6904&lt;=TEMP_WORKER_MAX*TEMP_WORKER_HRS),1,0)</f>
        <v>1</v>
      </c>
      <c r="O6904" s="2">
        <f>L6904-M6904-K6904-FIXED_COSTS</f>
        <v>32788.974304342089</v>
      </c>
      <c r="P6904" s="2">
        <f>IF(N6904=1,O6904,"")</f>
        <v>32788.974304342089</v>
      </c>
    </row>
    <row r="6905">
      <c r="A6905" s="6">
        <v>10</v>
      </c>
      <c r="B6905" s="6">
        <v>12</v>
      </c>
      <c r="C6905" s="6">
        <v>19</v>
      </c>
      <c r="D6905" s="6">
        <f>A6905+B6905+C6905</f>
        <v>41</v>
      </c>
      <c r="E6905" s="5">
        <f>IF(A6905=0,0,A6905*LABOR_HRS_WK_TOM*SEASON_WEEKS*(1+DIM_PCT_TOM)^A6905)</f>
        <v>2334.3682140900019</v>
      </c>
      <c r="F6905" s="5">
        <f>IF(B6905=0,0,B6905*LABOR_HRS_WK_CAR*SEASON_WEEKS*(1+DIM_PCT_CAR)^B6905)</f>
        <v>484.15997672866695</v>
      </c>
      <c r="G6905" s="5">
        <f>IF(C6905=0,0,C6905*LABOR_HRS_WK_MES*SEASON_WEEKS*(1+DIM_PCT_MES)^C6905)</f>
        <v>1082.6092178872491</v>
      </c>
      <c r="H6905" s="5">
        <f>E6905+F6905+G6905</f>
        <v>3901.137408705918</v>
      </c>
      <c r="I6905" s="5">
        <f>MIN(H6905,FARMER_HRS)</f>
        <v>720</v>
      </c>
      <c r="J6905" s="5">
        <f>MAX(0,H6905-FARMER_HRS)</f>
        <v>3181.137408705918</v>
      </c>
      <c r="K6905" s="2">
        <f>I6905*FARMER_RATE+J6905*TEMP_WORKER_RATE</f>
        <v>80228.080012255523</v>
      </c>
      <c r="L6905" s="2">
        <f>A6905*PRICE_TOM+B6905*PRICE_CAR+C6905*PRICE_MES</f>
        <v>164428</v>
      </c>
      <c r="M6905" s="2">
        <f>A6905*FERT_BED_TOM+B6905*FERT_BED_CAR+C6905*FERT_BED_MES</f>
        <v>30800</v>
      </c>
      <c r="N6905" s="6">
        <f>IF(AND(D6905&lt;=TOTAL_BEDS,J6905&lt;=TEMP_WORKER_MAX*TEMP_WORKER_HRS),1,0)</f>
        <v>1</v>
      </c>
      <c r="O6905" s="2">
        <f>L6905-M6905-K6905-FIXED_COSTS</f>
        <v>33399.919987744477</v>
      </c>
      <c r="P6905" s="2">
        <f>IF(N6905=1,O6905,"")</f>
        <v>33399.919987744477</v>
      </c>
    </row>
    <row r="6906">
      <c r="A6906" s="6">
        <v>10</v>
      </c>
      <c r="B6906" s="6">
        <v>12</v>
      </c>
      <c r="C6906" s="6">
        <v>20</v>
      </c>
      <c r="D6906" s="6">
        <f>A6906+B6906+C6906</f>
        <v>42</v>
      </c>
      <c r="E6906" s="5">
        <f>IF(A6906=0,0,A6906*LABOR_HRS_WK_TOM*SEASON_WEEKS*(1+DIM_PCT_TOM)^A6906)</f>
        <v>2334.3682140900019</v>
      </c>
      <c r="F6906" s="5">
        <f>IF(B6906=0,0,B6906*LABOR_HRS_WK_CAR*SEASON_WEEKS*(1+DIM_PCT_CAR)^B6906)</f>
        <v>484.15997672866695</v>
      </c>
      <c r="G6906" s="5">
        <f>IF(C6906=0,0,C6906*LABOR_HRS_WK_MES*SEASON_WEEKS*(1+DIM_PCT_MES)^C6906)</f>
        <v>1153.8335085377259</v>
      </c>
      <c r="H6906" s="5">
        <f>E6906+F6906+G6906</f>
        <v>3972.3616993563946</v>
      </c>
      <c r="I6906" s="5">
        <f>MIN(H6906,FARMER_HRS)</f>
        <v>720</v>
      </c>
      <c r="J6906" s="5">
        <f>MAX(0,H6906-FARMER_HRS)</f>
        <v>3252.3616993563946</v>
      </c>
      <c r="K6906" s="2">
        <f>I6906*FARMER_RATE+J6906*TEMP_WORKER_RATE</f>
        <v>81464.612836048516</v>
      </c>
      <c r="L6906" s="2">
        <f>A6906*PRICE_TOM+B6906*PRICE_CAR+C6906*PRICE_MES</f>
        <v>167128</v>
      </c>
      <c r="M6906" s="2">
        <f>A6906*FERT_BED_TOM+B6906*FERT_BED_CAR+C6906*FERT_BED_MES</f>
        <v>31680</v>
      </c>
      <c r="N6906" s="6">
        <f>IF(AND(D6906&lt;=TOTAL_BEDS,J6906&lt;=TEMP_WORKER_MAX*TEMP_WORKER_HRS),1,0)</f>
        <v>1</v>
      </c>
      <c r="O6906" s="2">
        <f>L6906-M6906-K6906-FIXED_COSTS</f>
        <v>33983.387163951484</v>
      </c>
      <c r="P6906" s="2">
        <f>IF(N6906=1,O6906,"")</f>
        <v>33983.387163951484</v>
      </c>
    </row>
    <row r="6907">
      <c r="A6907" s="6">
        <v>10</v>
      </c>
      <c r="B6907" s="6">
        <v>12</v>
      </c>
      <c r="C6907" s="6">
        <v>21</v>
      </c>
      <c r="D6907" s="6">
        <f>A6907+B6907+C6907</f>
        <v>43</v>
      </c>
      <c r="E6907" s="5">
        <f>IF(A6907=0,0,A6907*LABOR_HRS_WK_TOM*SEASON_WEEKS*(1+DIM_PCT_TOM)^A6907)</f>
        <v>2334.3682140900019</v>
      </c>
      <c r="F6907" s="5">
        <f>IF(B6907=0,0,B6907*LABOR_HRS_WK_CAR*SEASON_WEEKS*(1+DIM_PCT_CAR)^B6907)</f>
        <v>484.15997672866695</v>
      </c>
      <c r="G6907" s="5">
        <f>IF(C6907=0,0,C6907*LABOR_HRS_WK_MES*SEASON_WEEKS*(1+DIM_PCT_MES)^C6907)</f>
        <v>1226.6692487641699</v>
      </c>
      <c r="H6907" s="5">
        <f>E6907+F6907+G6907</f>
        <v>4045.1974395828388</v>
      </c>
      <c r="I6907" s="5">
        <f>MIN(H6907,FARMER_HRS)</f>
        <v>720</v>
      </c>
      <c r="J6907" s="5">
        <f>MAX(0,H6907-FARMER_HRS)</f>
        <v>3325.1974395828388</v>
      </c>
      <c r="K6907" s="2">
        <f>I6907*FARMER_RATE+J6907*TEMP_WORKER_RATE</f>
        <v>82729.122214979841</v>
      </c>
      <c r="L6907" s="2">
        <f>A6907*PRICE_TOM+B6907*PRICE_CAR+C6907*PRICE_MES</f>
        <v>169828</v>
      </c>
      <c r="M6907" s="2">
        <f>A6907*FERT_BED_TOM+B6907*FERT_BED_CAR+C6907*FERT_BED_MES</f>
        <v>32560</v>
      </c>
      <c r="N6907" s="6">
        <f>IF(AND(D6907&lt;=TOTAL_BEDS,J6907&lt;=TEMP_WORKER_MAX*TEMP_WORKER_HRS),1,0)</f>
        <v>1</v>
      </c>
      <c r="O6907" s="2">
        <f>L6907-M6907-K6907-FIXED_COSTS</f>
        <v>34538.877785020159</v>
      </c>
      <c r="P6907" s="2">
        <f>IF(N6907=1,O6907,"")</f>
        <v>34538.877785020159</v>
      </c>
    </row>
    <row r="6908">
      <c r="A6908" s="6">
        <v>10</v>
      </c>
      <c r="B6908" s="6">
        <v>12</v>
      </c>
      <c r="C6908" s="6">
        <v>22</v>
      </c>
      <c r="D6908" s="6">
        <f>A6908+B6908+C6908</f>
        <v>44</v>
      </c>
      <c r="E6908" s="5">
        <f>IF(A6908=0,0,A6908*LABOR_HRS_WK_TOM*SEASON_WEEKS*(1+DIM_PCT_TOM)^A6908)</f>
        <v>2334.3682140900019</v>
      </c>
      <c r="F6908" s="5">
        <f>IF(B6908=0,0,B6908*LABOR_HRS_WK_CAR*SEASON_WEEKS*(1+DIM_PCT_CAR)^B6908)</f>
        <v>484.15997672866695</v>
      </c>
      <c r="G6908" s="5">
        <f>IF(C6908=0,0,C6908*LABOR_HRS_WK_MES*SEASON_WEEKS*(1+DIM_PCT_MES)^C6908)</f>
        <v>1301.1455960105659</v>
      </c>
      <c r="H6908" s="5">
        <f>E6908+F6908+G6908</f>
        <v>4119.6737868292348</v>
      </c>
      <c r="I6908" s="5">
        <f>MIN(H6908,FARMER_HRS)</f>
        <v>720</v>
      </c>
      <c r="J6908" s="5">
        <f>MAX(0,H6908-FARMER_HRS)</f>
        <v>3399.6737868292348</v>
      </c>
      <c r="K6908" s="2">
        <f>I6908*FARMER_RATE+J6908*TEMP_WORKER_RATE</f>
        <v>84022.11435467421</v>
      </c>
      <c r="L6908" s="2">
        <f>A6908*PRICE_TOM+B6908*PRICE_CAR+C6908*PRICE_MES</f>
        <v>172528</v>
      </c>
      <c r="M6908" s="2">
        <f>A6908*FERT_BED_TOM+B6908*FERT_BED_CAR+C6908*FERT_BED_MES</f>
        <v>33440</v>
      </c>
      <c r="N6908" s="6">
        <f>IF(AND(D6908&lt;=TOTAL_BEDS,J6908&lt;=TEMP_WORKER_MAX*TEMP_WORKER_HRS),1,0)</f>
        <v>1</v>
      </c>
      <c r="O6908" s="2">
        <f>L6908-M6908-K6908-FIXED_COSTS</f>
        <v>35065.88564532579</v>
      </c>
      <c r="P6908" s="2">
        <f>IF(N6908=1,O6908,"")</f>
        <v>35065.88564532579</v>
      </c>
    </row>
    <row r="6909">
      <c r="A6909" s="6">
        <v>10</v>
      </c>
      <c r="B6909" s="6">
        <v>12</v>
      </c>
      <c r="C6909" s="6">
        <v>23</v>
      </c>
      <c r="D6909" s="6">
        <f>A6909+B6909+C6909</f>
        <v>45</v>
      </c>
      <c r="E6909" s="5">
        <f>IF(A6909=0,0,A6909*LABOR_HRS_WK_TOM*SEASON_WEEKS*(1+DIM_PCT_TOM)^A6909)</f>
        <v>2334.3682140900019</v>
      </c>
      <c r="F6909" s="5">
        <f>IF(B6909=0,0,B6909*LABOR_HRS_WK_CAR*SEASON_WEEKS*(1+DIM_PCT_CAR)^B6909)</f>
        <v>484.15997672866695</v>
      </c>
      <c r="G6909" s="5">
        <f>IF(C6909=0,0,C6909*LABOR_HRS_WK_MES*SEASON_WEEKS*(1+DIM_PCT_MES)^C6909)</f>
        <v>1377.2921848680023</v>
      </c>
      <c r="H6909" s="5">
        <f>E6909+F6909+G6909</f>
        <v>4195.8203756866715</v>
      </c>
      <c r="I6909" s="5">
        <f>MIN(H6909,FARMER_HRS)</f>
        <v>720</v>
      </c>
      <c r="J6909" s="5">
        <f>MAX(0,H6909-FARMER_HRS)</f>
        <v>3475.8203756866715</v>
      </c>
      <c r="K6909" s="2">
        <f>I6909*FARMER_RATE+J6909*TEMP_WORKER_RATE</f>
        <v>85344.103744560271</v>
      </c>
      <c r="L6909" s="2">
        <f>A6909*PRICE_TOM+B6909*PRICE_CAR+C6909*PRICE_MES</f>
        <v>175228</v>
      </c>
      <c r="M6909" s="2">
        <f>A6909*FERT_BED_TOM+B6909*FERT_BED_CAR+C6909*FERT_BED_MES</f>
        <v>34320</v>
      </c>
      <c r="N6909" s="6">
        <f>IF(AND(D6909&lt;=TOTAL_BEDS,J6909&lt;=TEMP_WORKER_MAX*TEMP_WORKER_HRS),1,0)</f>
        <v>1</v>
      </c>
      <c r="O6909" s="2">
        <f>L6909-M6909-K6909-FIXED_COSTS</f>
        <v>35563.896255439729</v>
      </c>
      <c r="P6909" s="2">
        <f>IF(N6909=1,O6909,"")</f>
        <v>35563.896255439729</v>
      </c>
    </row>
    <row r="6910">
      <c r="A6910" s="6">
        <v>10</v>
      </c>
      <c r="B6910" s="6">
        <v>12</v>
      </c>
      <c r="C6910" s="6">
        <v>24</v>
      </c>
      <c r="D6910" s="6">
        <f>A6910+B6910+C6910</f>
        <v>46</v>
      </c>
      <c r="E6910" s="5">
        <f>IF(A6910=0,0,A6910*LABOR_HRS_WK_TOM*SEASON_WEEKS*(1+DIM_PCT_TOM)^A6910)</f>
        <v>2334.3682140900019</v>
      </c>
      <c r="F6910" s="5">
        <f>IF(B6910=0,0,B6910*LABOR_HRS_WK_CAR*SEASON_WEEKS*(1+DIM_PCT_CAR)^B6910)</f>
        <v>484.15997672866695</v>
      </c>
      <c r="G6910" s="5">
        <f>IF(C6910=0,0,C6910*LABOR_HRS_WK_MES*SEASON_WEEKS*(1+DIM_PCT_MES)^C6910)</f>
        <v>1455.139134447498</v>
      </c>
      <c r="H6910" s="5">
        <f>E6910+F6910+G6910</f>
        <v>4273.6673252661667</v>
      </c>
      <c r="I6910" s="5">
        <f>MIN(H6910,FARMER_HRS)</f>
        <v>720</v>
      </c>
      <c r="J6910" s="5">
        <f>MAX(0,H6910-FARMER_HRS)</f>
        <v>3553.6673252661667</v>
      </c>
      <c r="K6910" s="2">
        <f>I6910*FARMER_RATE+J6910*TEMP_WORKER_RATE</f>
        <v>86695.613285870946</v>
      </c>
      <c r="L6910" s="2">
        <f>A6910*PRICE_TOM+B6910*PRICE_CAR+C6910*PRICE_MES</f>
        <v>177928</v>
      </c>
      <c r="M6910" s="2">
        <f>A6910*FERT_BED_TOM+B6910*FERT_BED_CAR+C6910*FERT_BED_MES</f>
        <v>35200</v>
      </c>
      <c r="N6910" s="6">
        <f>IF(AND(D6910&lt;=TOTAL_BEDS,J6910&lt;=TEMP_WORKER_MAX*TEMP_WORKER_HRS),1,0)</f>
        <v>1</v>
      </c>
      <c r="O6910" s="2">
        <f>L6910-M6910-K6910-FIXED_COSTS</f>
        <v>36032.386714129054</v>
      </c>
      <c r="P6910" s="2">
        <f>IF(N6910=1,O6910,"")</f>
        <v>36032.386714129054</v>
      </c>
    </row>
    <row r="6911">
      <c r="A6911" s="6">
        <v>10</v>
      </c>
      <c r="B6911" s="6">
        <v>12</v>
      </c>
      <c r="C6911" s="6">
        <v>25</v>
      </c>
      <c r="D6911" s="6">
        <f>A6911+B6911+C6911</f>
        <v>47</v>
      </c>
      <c r="E6911" s="5">
        <f>IF(A6911=0,0,A6911*LABOR_HRS_WK_TOM*SEASON_WEEKS*(1+DIM_PCT_TOM)^A6911)</f>
        <v>2334.3682140900019</v>
      </c>
      <c r="F6911" s="5">
        <f>IF(B6911=0,0,B6911*LABOR_HRS_WK_CAR*SEASON_WEEKS*(1+DIM_PCT_CAR)^B6911)</f>
        <v>484.15997672866695</v>
      </c>
      <c r="G6911" s="5">
        <f>IF(C6911=0,0,C6911*LABOR_HRS_WK_MES*SEASON_WEEKS*(1+DIM_PCT_MES)^C6911)</f>
        <v>1534.7170558625955</v>
      </c>
      <c r="H6911" s="5">
        <f>E6911+F6911+G6911</f>
        <v>4353.2452466812647</v>
      </c>
      <c r="I6911" s="5">
        <f>MIN(H6911,FARMER_HRS)</f>
        <v>720</v>
      </c>
      <c r="J6911" s="5">
        <f>MAX(0,H6911-FARMER_HRS)</f>
        <v>3633.2452466812647</v>
      </c>
      <c r="K6911" s="2">
        <f>I6911*FARMER_RATE+J6911*TEMP_WORKER_RATE</f>
        <v>88077.174421549731</v>
      </c>
      <c r="L6911" s="2">
        <f>A6911*PRICE_TOM+B6911*PRICE_CAR+C6911*PRICE_MES</f>
        <v>180628</v>
      </c>
      <c r="M6911" s="2">
        <f>A6911*FERT_BED_TOM+B6911*FERT_BED_CAR+C6911*FERT_BED_MES</f>
        <v>36080</v>
      </c>
      <c r="N6911" s="6">
        <f>IF(AND(D6911&lt;=TOTAL_BEDS,J6911&lt;=TEMP_WORKER_MAX*TEMP_WORKER_HRS),1,0)</f>
        <v>1</v>
      </c>
      <c r="O6911" s="2">
        <f>L6911-M6911-K6911-FIXED_COSTS</f>
        <v>36470.825578450269</v>
      </c>
      <c r="P6911" s="2">
        <f>IF(N6911=1,O6911,"")</f>
        <v>36470.825578450269</v>
      </c>
    </row>
    <row r="6912">
      <c r="A6912" s="6">
        <v>10</v>
      </c>
      <c r="B6912" s="6">
        <v>12</v>
      </c>
      <c r="C6912" s="6">
        <v>26</v>
      </c>
      <c r="D6912" s="6">
        <f>A6912+B6912+C6912</f>
        <v>48</v>
      </c>
      <c r="E6912" s="5">
        <f>IF(A6912=0,0,A6912*LABOR_HRS_WK_TOM*SEASON_WEEKS*(1+DIM_PCT_TOM)^A6912)</f>
        <v>2334.3682140900019</v>
      </c>
      <c r="F6912" s="5">
        <f>IF(B6912=0,0,B6912*LABOR_HRS_WK_CAR*SEASON_WEEKS*(1+DIM_PCT_CAR)^B6912)</f>
        <v>484.15997672866695</v>
      </c>
      <c r="G6912" s="5">
        <f>IF(C6912=0,0,C6912*LABOR_HRS_WK_MES*SEASON_WEEKS*(1+DIM_PCT_MES)^C6912)</f>
        <v>1616.0570598233128</v>
      </c>
      <c r="H6912" s="5">
        <f>E6912+F6912+G6912</f>
        <v>4434.5852506419815</v>
      </c>
      <c r="I6912" s="5">
        <f>MIN(H6912,FARMER_HRS)</f>
        <v>720</v>
      </c>
      <c r="J6912" s="5">
        <f>MAX(0,H6912-FARMER_HRS)</f>
        <v>3714.5852506419815</v>
      </c>
      <c r="K6912" s="2">
        <f>I6912*FARMER_RATE+J6912*TEMP_WORKER_RATE</f>
        <v>89489.327268089954</v>
      </c>
      <c r="L6912" s="2">
        <f>A6912*PRICE_TOM+B6912*PRICE_CAR+C6912*PRICE_MES</f>
        <v>183328</v>
      </c>
      <c r="M6912" s="2">
        <f>A6912*FERT_BED_TOM+B6912*FERT_BED_CAR+C6912*FERT_BED_MES</f>
        <v>36960</v>
      </c>
      <c r="N6912" s="6">
        <f>IF(AND(D6912&lt;=TOTAL_BEDS,J6912&lt;=TEMP_WORKER_MAX*TEMP_WORKER_HRS),1,0)</f>
        <v>1</v>
      </c>
      <c r="O6912" s="2">
        <f>L6912-M6912-K6912-FIXED_COSTS</f>
        <v>36878.672731910046</v>
      </c>
      <c r="P6912" s="2">
        <f>IF(N6912=1,O6912,"")</f>
        <v>36878.672731910046</v>
      </c>
    </row>
    <row r="6913">
      <c r="A6913" s="6">
        <v>10</v>
      </c>
      <c r="B6913" s="6">
        <v>12</v>
      </c>
      <c r="C6913" s="6">
        <v>27</v>
      </c>
      <c r="D6913" s="6">
        <f>A6913+B6913+C6913</f>
        <v>49</v>
      </c>
      <c r="E6913" s="5">
        <f>IF(A6913=0,0,A6913*LABOR_HRS_WK_TOM*SEASON_WEEKS*(1+DIM_PCT_TOM)^A6913)</f>
        <v>2334.3682140900019</v>
      </c>
      <c r="F6913" s="5">
        <f>IF(B6913=0,0,B6913*LABOR_HRS_WK_CAR*SEASON_WEEKS*(1+DIM_PCT_CAR)^B6913)</f>
        <v>484.15997672866695</v>
      </c>
      <c r="G6913" s="5">
        <f>IF(C6913=0,0,C6913*LABOR_HRS_WK_MES*SEASON_WEEKS*(1+DIM_PCT_MES)^C6913)</f>
        <v>1699.19076434307</v>
      </c>
      <c r="H6913" s="5">
        <f>E6913+F6913+G6913</f>
        <v>4517.7189551617394</v>
      </c>
      <c r="I6913" s="5">
        <f>MIN(H6913,FARMER_HRS)</f>
        <v>720</v>
      </c>
      <c r="J6913" s="5">
        <f>MAX(0,H6913-FARMER_HRS)</f>
        <v>3797.7189551617394</v>
      </c>
      <c r="K6913" s="2">
        <f>I6913*FARMER_RATE+J6913*TEMP_WORKER_RATE</f>
        <v>90932.620749335751</v>
      </c>
      <c r="L6913" s="2">
        <f>A6913*PRICE_TOM+B6913*PRICE_CAR+C6913*PRICE_MES</f>
        <v>186028</v>
      </c>
      <c r="M6913" s="2">
        <f>A6913*FERT_BED_TOM+B6913*FERT_BED_CAR+C6913*FERT_BED_MES</f>
        <v>37840</v>
      </c>
      <c r="N6913" s="6">
        <f>IF(AND(D6913&lt;=TOTAL_BEDS,J6913&lt;=TEMP_WORKER_MAX*TEMP_WORKER_HRS),1,0)</f>
        <v>1</v>
      </c>
      <c r="O6913" s="2">
        <f>L6913-M6913-K6913-FIXED_COSTS</f>
        <v>37255.379250664249</v>
      </c>
      <c r="P6913" s="2">
        <f>IF(N6913=1,O6913,"")</f>
        <v>37255.379250664249</v>
      </c>
    </row>
    <row r="6914">
      <c r="A6914" s="6">
        <v>10</v>
      </c>
      <c r="B6914" s="6">
        <v>12</v>
      </c>
      <c r="C6914" s="6">
        <v>28</v>
      </c>
      <c r="D6914" s="6">
        <f>A6914+B6914+C6914</f>
        <v>50</v>
      </c>
      <c r="E6914" s="5">
        <f>IF(A6914=0,0,A6914*LABOR_HRS_WK_TOM*SEASON_WEEKS*(1+DIM_PCT_TOM)^A6914)</f>
        <v>2334.3682140900019</v>
      </c>
      <c r="F6914" s="5">
        <f>IF(B6914=0,0,B6914*LABOR_HRS_WK_CAR*SEASON_WEEKS*(1+DIM_PCT_CAR)^B6914)</f>
        <v>484.15997672866695</v>
      </c>
      <c r="G6914" s="5">
        <f>IF(C6914=0,0,C6914*LABOR_HRS_WK_MES*SEASON_WEEKS*(1+DIM_PCT_MES)^C6914)</f>
        <v>1784.1503025602233</v>
      </c>
      <c r="H6914" s="5">
        <f>E6914+F6914+G6914</f>
        <v>4602.6784933788922</v>
      </c>
      <c r="I6914" s="5">
        <f>MIN(H6914,FARMER_HRS)</f>
        <v>720</v>
      </c>
      <c r="J6914" s="5">
        <f>MAX(0,H6914-FARMER_HRS)</f>
        <v>3882.6784933788922</v>
      </c>
      <c r="K6914" s="2">
        <f>I6914*FARMER_RATE+J6914*TEMP_WORKER_RATE</f>
        <v>92407.612732272435</v>
      </c>
      <c r="L6914" s="2">
        <f>A6914*PRICE_TOM+B6914*PRICE_CAR+C6914*PRICE_MES</f>
        <v>188728</v>
      </c>
      <c r="M6914" s="2">
        <f>A6914*FERT_BED_TOM+B6914*FERT_BED_CAR+C6914*FERT_BED_MES</f>
        <v>38720</v>
      </c>
      <c r="N6914" s="6">
        <f>IF(AND(D6914&lt;=TOTAL_BEDS,J6914&lt;=TEMP_WORKER_MAX*TEMP_WORKER_HRS),1,0)</f>
        <v>1</v>
      </c>
      <c r="O6914" s="2">
        <f>L6914-M6914-K6914-FIXED_COSTS</f>
        <v>37600.387267727565</v>
      </c>
      <c r="P6914" s="2">
        <f>IF(N6914=1,O6914,"")</f>
        <v>37600.387267727565</v>
      </c>
    </row>
    <row r="6915">
      <c r="A6915" s="6">
        <v>10</v>
      </c>
      <c r="B6915" s="6">
        <v>12</v>
      </c>
      <c r="C6915" s="6">
        <v>29</v>
      </c>
      <c r="D6915" s="6">
        <f>A6915+B6915+C6915</f>
        <v>51</v>
      </c>
      <c r="E6915" s="5">
        <f>IF(A6915=0,0,A6915*LABOR_HRS_WK_TOM*SEASON_WEEKS*(1+DIM_PCT_TOM)^A6915)</f>
        <v>2334.3682140900019</v>
      </c>
      <c r="F6915" s="5">
        <f>IF(B6915=0,0,B6915*LABOR_HRS_WK_CAR*SEASON_WEEKS*(1+DIM_PCT_CAR)^B6915)</f>
        <v>484.15997672866695</v>
      </c>
      <c r="G6915" s="5">
        <f>IF(C6915=0,0,C6915*LABOR_HRS_WK_MES*SEASON_WEEKS*(1+DIM_PCT_MES)^C6915)</f>
        <v>1870.9683306758766</v>
      </c>
      <c r="H6915" s="5">
        <f>E6915+F6915+G6915</f>
        <v>4689.496521494546</v>
      </c>
      <c r="I6915" s="5">
        <f>MIN(H6915,FARMER_HRS)</f>
        <v>720</v>
      </c>
      <c r="J6915" s="5">
        <f>MAX(0,H6915-FARMER_HRS)</f>
        <v>3969.496521494546</v>
      </c>
      <c r="K6915" s="2">
        <f>I6915*FARMER_RATE+J6915*TEMP_WORKER_RATE</f>
        <v>93914.870164835869</v>
      </c>
      <c r="L6915" s="2">
        <f>A6915*PRICE_TOM+B6915*PRICE_CAR+C6915*PRICE_MES</f>
        <v>191428</v>
      </c>
      <c r="M6915" s="2">
        <f>A6915*FERT_BED_TOM+B6915*FERT_BED_CAR+C6915*FERT_BED_MES</f>
        <v>39600</v>
      </c>
      <c r="N6915" s="6">
        <f>IF(AND(D6915&lt;=TOTAL_BEDS,J6915&lt;=TEMP_WORKER_MAX*TEMP_WORKER_HRS),1,0)</f>
        <v>1</v>
      </c>
      <c r="O6915" s="2">
        <f>L6915-M6915-K6915-FIXED_COSTS</f>
        <v>37913.129835164131</v>
      </c>
      <c r="P6915" s="2">
        <f>IF(N6915=1,O6915,"")</f>
        <v>37913.129835164131</v>
      </c>
    </row>
    <row r="6916">
      <c r="A6916" s="6">
        <v>10</v>
      </c>
      <c r="B6916" s="6">
        <v>12</v>
      </c>
      <c r="C6916" s="6">
        <v>30</v>
      </c>
      <c r="D6916" s="6">
        <f>A6916+B6916+C6916</f>
        <v>52</v>
      </c>
      <c r="E6916" s="5">
        <f>IF(A6916=0,0,A6916*LABOR_HRS_WK_TOM*SEASON_WEEKS*(1+DIM_PCT_TOM)^A6916)</f>
        <v>2334.3682140900019</v>
      </c>
      <c r="F6916" s="5">
        <f>IF(B6916=0,0,B6916*LABOR_HRS_WK_CAR*SEASON_WEEKS*(1+DIM_PCT_CAR)^B6916)</f>
        <v>484.15997672866695</v>
      </c>
      <c r="G6916" s="5">
        <f>IF(C6916=0,0,C6916*LABOR_HRS_WK_MES*SEASON_WEEKS*(1+DIM_PCT_MES)^C6916)</f>
        <v>1959.6780360096466</v>
      </c>
      <c r="H6916" s="5">
        <f>E6916+F6916+G6916</f>
        <v>4778.2062268283153</v>
      </c>
      <c r="I6916" s="5">
        <f>MIN(H6916,FARMER_HRS)</f>
        <v>720</v>
      </c>
      <c r="J6916" s="5">
        <f>MAX(0,H6916-FARMER_HRS)</f>
        <v>4058.2062268283153</v>
      </c>
      <c r="K6916" s="2">
        <f>I6916*FARMER_RATE+J6916*TEMP_WORKER_RATE</f>
        <v>95454.969215769364</v>
      </c>
      <c r="L6916" s="2">
        <f>A6916*PRICE_TOM+B6916*PRICE_CAR+C6916*PRICE_MES</f>
        <v>194128</v>
      </c>
      <c r="M6916" s="2">
        <f>A6916*FERT_BED_TOM+B6916*FERT_BED_CAR+C6916*FERT_BED_MES</f>
        <v>40480</v>
      </c>
      <c r="N6916" s="6">
        <f>IF(AND(D6916&lt;=TOTAL_BEDS,J6916&lt;=TEMP_WORKER_MAX*TEMP_WORKER_HRS),1,0)</f>
        <v>1</v>
      </c>
      <c r="O6916" s="2">
        <f>L6916-M6916-K6916-FIXED_COSTS</f>
        <v>38193.030784230636</v>
      </c>
      <c r="P6916" s="2">
        <f>IF(N6916=1,O6916,"")</f>
        <v>38193.030784230636</v>
      </c>
    </row>
    <row r="6917">
      <c r="A6917" s="6">
        <v>10</v>
      </c>
      <c r="B6917" s="6">
        <v>13</v>
      </c>
      <c r="C6917" s="6">
        <v>0</v>
      </c>
      <c r="D6917" s="6">
        <f>A6917+B6917+C6917</f>
        <v>23</v>
      </c>
      <c r="E6917" s="5">
        <f>IF(A6917=0,0,A6917*LABOR_HRS_WK_TOM*SEASON_WEEKS*(1+DIM_PCT_TOM)^A6917)</f>
        <v>2334.3682140900019</v>
      </c>
      <c r="F6917" s="5">
        <f>IF(B6917=0,0,B6917*LABOR_HRS_WK_CAR*SEASON_WEEKS*(1+DIM_PCT_CAR)^B6917)</f>
        <v>537.6193074924571</v>
      </c>
      <c r="G6917" s="5">
        <f>IF(C6917=0,0,C6917*LABOR_HRS_WK_MES*SEASON_WEEKS*(1+DIM_PCT_MES)^C6917)</f>
        <v>0</v>
      </c>
      <c r="H6917" s="5">
        <f>E6917+F6917+G6917</f>
        <v>2871.9875215824591</v>
      </c>
      <c r="I6917" s="5">
        <f>MIN(H6917,FARMER_HRS)</f>
        <v>720</v>
      </c>
      <c r="J6917" s="5">
        <f>MAX(0,H6917-FARMER_HRS)</f>
        <v>2151.9875215824591</v>
      </c>
      <c r="K6917" s="2">
        <f>I6917*FARMER_RATE+J6917*TEMP_WORKER_RATE</f>
        <v>62360.894471917694</v>
      </c>
      <c r="L6917" s="2">
        <f>A6917*PRICE_TOM+B6917*PRICE_CAR+C6917*PRICE_MES</f>
        <v>115222</v>
      </c>
      <c r="M6917" s="2">
        <f>A6917*FERT_BED_TOM+B6917*FERT_BED_CAR+C6917*FERT_BED_MES</f>
        <v>14520</v>
      </c>
      <c r="N6917" s="6">
        <f>IF(AND(D6917&lt;=TOTAL_BEDS,J6917&lt;=TEMP_WORKER_MAX*TEMP_WORKER_HRS),1,0)</f>
        <v>1</v>
      </c>
      <c r="O6917" s="2">
        <f>L6917-M6917-K6917-FIXED_COSTS</f>
        <v>18341.105528082306</v>
      </c>
      <c r="P6917" s="2">
        <f>IF(N6917=1,O6917,"")</f>
        <v>18341.105528082306</v>
      </c>
    </row>
    <row r="6918">
      <c r="A6918" s="6">
        <v>10</v>
      </c>
      <c r="B6918" s="6">
        <v>13</v>
      </c>
      <c r="C6918" s="6">
        <v>1</v>
      </c>
      <c r="D6918" s="6">
        <f>A6918+B6918+C6918</f>
        <v>24</v>
      </c>
      <c r="E6918" s="5">
        <f>IF(A6918=0,0,A6918*LABOR_HRS_WK_TOM*SEASON_WEEKS*(1+DIM_PCT_TOM)^A6918)</f>
        <v>2334.3682140900019</v>
      </c>
      <c r="F6918" s="5">
        <f>IF(B6918=0,0,B6918*LABOR_HRS_WK_CAR*SEASON_WEEKS*(1+DIM_PCT_CAR)^B6918)</f>
        <v>537.6193074924571</v>
      </c>
      <c r="G6918" s="5">
        <f>IF(C6918=0,0,C6918*LABOR_HRS_WK_MES*SEASON_WEEKS*(1+DIM_PCT_MES)^C6918)</f>
        <v>45.5625</v>
      </c>
      <c r="H6918" s="5">
        <f>E6918+F6918+G6918</f>
        <v>2917.5500215824591</v>
      </c>
      <c r="I6918" s="5">
        <f>MIN(H6918,FARMER_HRS)</f>
        <v>720</v>
      </c>
      <c r="J6918" s="5">
        <f>MAX(0,H6918-FARMER_HRS)</f>
        <v>2197.5500215824591</v>
      </c>
      <c r="K6918" s="2">
        <f>I6918*FARMER_RATE+J6918*TEMP_WORKER_RATE</f>
        <v>63151.910096917694</v>
      </c>
      <c r="L6918" s="2">
        <f>A6918*PRICE_TOM+B6918*PRICE_CAR+C6918*PRICE_MES</f>
        <v>117922</v>
      </c>
      <c r="M6918" s="2">
        <f>A6918*FERT_BED_TOM+B6918*FERT_BED_CAR+C6918*FERT_BED_MES</f>
        <v>15400</v>
      </c>
      <c r="N6918" s="6">
        <f>IF(AND(D6918&lt;=TOTAL_BEDS,J6918&lt;=TEMP_WORKER_MAX*TEMP_WORKER_HRS),1,0)</f>
        <v>1</v>
      </c>
      <c r="O6918" s="2">
        <f>L6918-M6918-K6918-FIXED_COSTS</f>
        <v>19370.089903082306</v>
      </c>
      <c r="P6918" s="2">
        <f>IF(N6918=1,O6918,"")</f>
        <v>19370.089903082306</v>
      </c>
    </row>
    <row r="6919">
      <c r="A6919" s="6">
        <v>10</v>
      </c>
      <c r="B6919" s="6">
        <v>13</v>
      </c>
      <c r="C6919" s="6">
        <v>2</v>
      </c>
      <c r="D6919" s="6">
        <f>A6919+B6919+C6919</f>
        <v>25</v>
      </c>
      <c r="E6919" s="5">
        <f>IF(A6919=0,0,A6919*LABOR_HRS_WK_TOM*SEASON_WEEKS*(1+DIM_PCT_TOM)^A6919)</f>
        <v>2334.3682140900019</v>
      </c>
      <c r="F6919" s="5">
        <f>IF(B6919=0,0,B6919*LABOR_HRS_WK_CAR*SEASON_WEEKS*(1+DIM_PCT_CAR)^B6919)</f>
        <v>537.6193074924571</v>
      </c>
      <c r="G6919" s="5">
        <f>IF(C6919=0,0,C6919*LABOR_HRS_WK_MES*SEASON_WEEKS*(1+DIM_PCT_MES)^C6919)</f>
        <v>92.2640625</v>
      </c>
      <c r="H6919" s="5">
        <f>E6919+F6919+G6919</f>
        <v>2964.251584082459</v>
      </c>
      <c r="I6919" s="5">
        <f>MIN(H6919,FARMER_HRS)</f>
        <v>720</v>
      </c>
      <c r="J6919" s="5">
        <f>MAX(0,H6919-FARMER_HRS)</f>
        <v>2244.251584082459</v>
      </c>
      <c r="K6919" s="2">
        <f>I6919*FARMER_RATE+J6919*TEMP_WORKER_RATE</f>
        <v>63962.701112542687</v>
      </c>
      <c r="L6919" s="2">
        <f>A6919*PRICE_TOM+B6919*PRICE_CAR+C6919*PRICE_MES</f>
        <v>120622</v>
      </c>
      <c r="M6919" s="2">
        <f>A6919*FERT_BED_TOM+B6919*FERT_BED_CAR+C6919*FERT_BED_MES</f>
        <v>16280</v>
      </c>
      <c r="N6919" s="6">
        <f>IF(AND(D6919&lt;=TOTAL_BEDS,J6919&lt;=TEMP_WORKER_MAX*TEMP_WORKER_HRS),1,0)</f>
        <v>1</v>
      </c>
      <c r="O6919" s="2">
        <f>L6919-M6919-K6919-FIXED_COSTS</f>
        <v>20379.298887457313</v>
      </c>
      <c r="P6919" s="2">
        <f>IF(N6919=1,O6919,"")</f>
        <v>20379.298887457313</v>
      </c>
    </row>
    <row r="6920">
      <c r="A6920" s="6">
        <v>10</v>
      </c>
      <c r="B6920" s="6">
        <v>13</v>
      </c>
      <c r="C6920" s="6">
        <v>3</v>
      </c>
      <c r="D6920" s="6">
        <f>A6920+B6920+C6920</f>
        <v>26</v>
      </c>
      <c r="E6920" s="5">
        <f>IF(A6920=0,0,A6920*LABOR_HRS_WK_TOM*SEASON_WEEKS*(1+DIM_PCT_TOM)^A6920)</f>
        <v>2334.3682140900019</v>
      </c>
      <c r="F6920" s="5">
        <f>IF(B6920=0,0,B6920*LABOR_HRS_WK_CAR*SEASON_WEEKS*(1+DIM_PCT_CAR)^B6920)</f>
        <v>537.6193074924571</v>
      </c>
      <c r="G6920" s="5">
        <f>IF(C6920=0,0,C6920*LABOR_HRS_WK_MES*SEASON_WEEKS*(1+DIM_PCT_MES)^C6920)</f>
        <v>140.12604492187498</v>
      </c>
      <c r="H6920" s="5">
        <f>E6920+F6920+G6920</f>
        <v>3012.1135665043339</v>
      </c>
      <c r="I6920" s="5">
        <f>MIN(H6920,FARMER_HRS)</f>
        <v>720</v>
      </c>
      <c r="J6920" s="5">
        <f>MAX(0,H6920-FARMER_HRS)</f>
        <v>2292.1135665043339</v>
      </c>
      <c r="K6920" s="2">
        <f>I6920*FARMER_RATE+J6920*TEMP_WORKER_RATE</f>
        <v>64793.638307366906</v>
      </c>
      <c r="L6920" s="2">
        <f>A6920*PRICE_TOM+B6920*PRICE_CAR+C6920*PRICE_MES</f>
        <v>123322</v>
      </c>
      <c r="M6920" s="2">
        <f>A6920*FERT_BED_TOM+B6920*FERT_BED_CAR+C6920*FERT_BED_MES</f>
        <v>17160</v>
      </c>
      <c r="N6920" s="6">
        <f>IF(AND(D6920&lt;=TOTAL_BEDS,J6920&lt;=TEMP_WORKER_MAX*TEMP_WORKER_HRS),1,0)</f>
        <v>1</v>
      </c>
      <c r="O6920" s="2">
        <f>L6920-M6920-K6920-FIXED_COSTS</f>
        <v>21368.361692633094</v>
      </c>
      <c r="P6920" s="2">
        <f>IF(N6920=1,O6920,"")</f>
        <v>21368.361692633094</v>
      </c>
    </row>
    <row r="6921">
      <c r="A6921" s="6">
        <v>10</v>
      </c>
      <c r="B6921" s="6">
        <v>13</v>
      </c>
      <c r="C6921" s="6">
        <v>4</v>
      </c>
      <c r="D6921" s="6">
        <f>A6921+B6921+C6921</f>
        <v>27</v>
      </c>
      <c r="E6921" s="5">
        <f>IF(A6921=0,0,A6921*LABOR_HRS_WK_TOM*SEASON_WEEKS*(1+DIM_PCT_TOM)^A6921)</f>
        <v>2334.3682140900019</v>
      </c>
      <c r="F6921" s="5">
        <f>IF(B6921=0,0,B6921*LABOR_HRS_WK_CAR*SEASON_WEEKS*(1+DIM_PCT_CAR)^B6921)</f>
        <v>537.6193074924571</v>
      </c>
      <c r="G6921" s="5">
        <f>IF(C6921=0,0,C6921*LABOR_HRS_WK_MES*SEASON_WEEKS*(1+DIM_PCT_MES)^C6921)</f>
        <v>189.17016064453119</v>
      </c>
      <c r="H6921" s="5">
        <f>E6921+F6921+G6921</f>
        <v>3061.1576822269903</v>
      </c>
      <c r="I6921" s="5">
        <f>MIN(H6921,FARMER_HRS)</f>
        <v>720</v>
      </c>
      <c r="J6921" s="5">
        <f>MAX(0,H6921-FARMER_HRS)</f>
        <v>2341.1576822269903</v>
      </c>
      <c r="K6921" s="2">
        <f>I6921*FARMER_RATE+J6921*TEMP_WORKER_RATE</f>
        <v>65645.09864977414</v>
      </c>
      <c r="L6921" s="2">
        <f>A6921*PRICE_TOM+B6921*PRICE_CAR+C6921*PRICE_MES</f>
        <v>126022</v>
      </c>
      <c r="M6921" s="2">
        <f>A6921*FERT_BED_TOM+B6921*FERT_BED_CAR+C6921*FERT_BED_MES</f>
        <v>18040</v>
      </c>
      <c r="N6921" s="6">
        <f>IF(AND(D6921&lt;=TOTAL_BEDS,J6921&lt;=TEMP_WORKER_MAX*TEMP_WORKER_HRS),1,0)</f>
        <v>1</v>
      </c>
      <c r="O6921" s="2">
        <f>L6921-M6921-K6921-FIXED_COSTS</f>
        <v>22336.90135022586</v>
      </c>
      <c r="P6921" s="2">
        <f>IF(N6921=1,O6921,"")</f>
        <v>22336.90135022586</v>
      </c>
    </row>
    <row r="6922">
      <c r="A6922" s="6">
        <v>10</v>
      </c>
      <c r="B6922" s="6">
        <v>13</v>
      </c>
      <c r="C6922" s="6">
        <v>5</v>
      </c>
      <c r="D6922" s="6">
        <f>A6922+B6922+C6922</f>
        <v>28</v>
      </c>
      <c r="E6922" s="5">
        <f>IF(A6922=0,0,A6922*LABOR_HRS_WK_TOM*SEASON_WEEKS*(1+DIM_PCT_TOM)^A6922)</f>
        <v>2334.3682140900019</v>
      </c>
      <c r="F6922" s="5">
        <f>IF(B6922=0,0,B6922*LABOR_HRS_WK_CAR*SEASON_WEEKS*(1+DIM_PCT_CAR)^B6922)</f>
        <v>537.6193074924571</v>
      </c>
      <c r="G6922" s="5">
        <f>IF(C6922=0,0,C6922*LABOR_HRS_WK_MES*SEASON_WEEKS*(1+DIM_PCT_MES)^C6922)</f>
        <v>239.41848456573481</v>
      </c>
      <c r="H6922" s="5">
        <f>E6922+F6922+G6922</f>
        <v>3111.4060061481937</v>
      </c>
      <c r="I6922" s="5">
        <f>MIN(H6922,FARMER_HRS)</f>
        <v>720</v>
      </c>
      <c r="J6922" s="5">
        <f>MAX(0,H6922-FARMER_HRS)</f>
        <v>2391.4060061481937</v>
      </c>
      <c r="K6922" s="2">
        <f>I6922*FARMER_RATE+J6922*TEMP_WORKER_RATE</f>
        <v>66517.465384517243</v>
      </c>
      <c r="L6922" s="2">
        <f>A6922*PRICE_TOM+B6922*PRICE_CAR+C6922*PRICE_MES</f>
        <v>128722</v>
      </c>
      <c r="M6922" s="2">
        <f>A6922*FERT_BED_TOM+B6922*FERT_BED_CAR+C6922*FERT_BED_MES</f>
        <v>18920</v>
      </c>
      <c r="N6922" s="6">
        <f>IF(AND(D6922&lt;=TOTAL_BEDS,J6922&lt;=TEMP_WORKER_MAX*TEMP_WORKER_HRS),1,0)</f>
        <v>1</v>
      </c>
      <c r="O6922" s="2">
        <f>L6922-M6922-K6922-FIXED_COSTS</f>
        <v>23284.534615482757</v>
      </c>
      <c r="P6922" s="2">
        <f>IF(N6922=1,O6922,"")</f>
        <v>23284.534615482757</v>
      </c>
    </row>
    <row r="6923">
      <c r="A6923" s="6">
        <v>10</v>
      </c>
      <c r="B6923" s="6">
        <v>13</v>
      </c>
      <c r="C6923" s="6">
        <v>6</v>
      </c>
      <c r="D6923" s="6">
        <f>A6923+B6923+C6923</f>
        <v>29</v>
      </c>
      <c r="E6923" s="5">
        <f>IF(A6923=0,0,A6923*LABOR_HRS_WK_TOM*SEASON_WEEKS*(1+DIM_PCT_TOM)^A6923)</f>
        <v>2334.3682140900019</v>
      </c>
      <c r="F6923" s="5">
        <f>IF(B6923=0,0,B6923*LABOR_HRS_WK_CAR*SEASON_WEEKS*(1+DIM_PCT_CAR)^B6923)</f>
        <v>537.6193074924571</v>
      </c>
      <c r="G6923" s="5">
        <f>IF(C6923=0,0,C6923*LABOR_HRS_WK_MES*SEASON_WEEKS*(1+DIM_PCT_MES)^C6923)</f>
        <v>290.89345874736773</v>
      </c>
      <c r="H6923" s="5">
        <f>E6923+F6923+G6923</f>
        <v>3162.8809803298268</v>
      </c>
      <c r="I6923" s="5">
        <f>MIN(H6923,FARMER_HRS)</f>
        <v>720</v>
      </c>
      <c r="J6923" s="5">
        <f>MAX(0,H6923-FARMER_HRS)</f>
        <v>2442.8809803298268</v>
      </c>
      <c r="K6923" s="2">
        <f>I6923*FARMER_RATE+J6923*TEMP_WORKER_RATE</f>
        <v>67411.128130726167</v>
      </c>
      <c r="L6923" s="2">
        <f>A6923*PRICE_TOM+B6923*PRICE_CAR+C6923*PRICE_MES</f>
        <v>131422</v>
      </c>
      <c r="M6923" s="2">
        <f>A6923*FERT_BED_TOM+B6923*FERT_BED_CAR+C6923*FERT_BED_MES</f>
        <v>19800</v>
      </c>
      <c r="N6923" s="6">
        <f>IF(AND(D6923&lt;=TOTAL_BEDS,J6923&lt;=TEMP_WORKER_MAX*TEMP_WORKER_HRS),1,0)</f>
        <v>1</v>
      </c>
      <c r="O6923" s="2">
        <f>L6923-M6923-K6923-FIXED_COSTS</f>
        <v>24210.871869273833</v>
      </c>
      <c r="P6923" s="2">
        <f>IF(N6923=1,O6923,"")</f>
        <v>24210.871869273833</v>
      </c>
    </row>
    <row r="6924">
      <c r="A6924" s="6">
        <v>10</v>
      </c>
      <c r="B6924" s="6">
        <v>13</v>
      </c>
      <c r="C6924" s="6">
        <v>7</v>
      </c>
      <c r="D6924" s="6">
        <f>A6924+B6924+C6924</f>
        <v>30</v>
      </c>
      <c r="E6924" s="5">
        <f>IF(A6924=0,0,A6924*LABOR_HRS_WK_TOM*SEASON_WEEKS*(1+DIM_PCT_TOM)^A6924)</f>
        <v>2334.3682140900019</v>
      </c>
      <c r="F6924" s="5">
        <f>IF(B6924=0,0,B6924*LABOR_HRS_WK_CAR*SEASON_WEEKS*(1+DIM_PCT_CAR)^B6924)</f>
        <v>537.6193074924571</v>
      </c>
      <c r="G6924" s="5">
        <f>IF(C6924=0,0,C6924*LABOR_HRS_WK_MES*SEASON_WEEKS*(1+DIM_PCT_MES)^C6924)</f>
        <v>343.61789814532818</v>
      </c>
      <c r="H6924" s="5">
        <f>E6924+F6924+G6924</f>
        <v>3215.6054197277872</v>
      </c>
      <c r="I6924" s="5">
        <f>MIN(H6924,FARMER_HRS)</f>
        <v>720</v>
      </c>
      <c r="J6924" s="5">
        <f>MAX(0,H6924-FARMER_HRS)</f>
        <v>2495.6054197277872</v>
      </c>
      <c r="K6924" s="2">
        <f>I6924*FARMER_RATE+J6924*TEMP_WORKER_RATE</f>
        <v>68326.4829813852</v>
      </c>
      <c r="L6924" s="2">
        <f>A6924*PRICE_TOM+B6924*PRICE_CAR+C6924*PRICE_MES</f>
        <v>134122</v>
      </c>
      <c r="M6924" s="2">
        <f>A6924*FERT_BED_TOM+B6924*FERT_BED_CAR+C6924*FERT_BED_MES</f>
        <v>20680</v>
      </c>
      <c r="N6924" s="6">
        <f>IF(AND(D6924&lt;=TOTAL_BEDS,J6924&lt;=TEMP_WORKER_MAX*TEMP_WORKER_HRS),1,0)</f>
        <v>1</v>
      </c>
      <c r="O6924" s="2">
        <f>L6924-M6924-K6924-FIXED_COSTS</f>
        <v>25115.517018614803</v>
      </c>
      <c r="P6924" s="2">
        <f>IF(N6924=1,O6924,"")</f>
        <v>25115.517018614803</v>
      </c>
    </row>
    <row r="6925">
      <c r="A6925" s="6">
        <v>10</v>
      </c>
      <c r="B6925" s="6">
        <v>13</v>
      </c>
      <c r="C6925" s="6">
        <v>8</v>
      </c>
      <c r="D6925" s="6">
        <f>A6925+B6925+C6925</f>
        <v>31</v>
      </c>
      <c r="E6925" s="5">
        <f>IF(A6925=0,0,A6925*LABOR_HRS_WK_TOM*SEASON_WEEKS*(1+DIM_PCT_TOM)^A6925)</f>
        <v>2334.3682140900019</v>
      </c>
      <c r="F6925" s="5">
        <f>IF(B6925=0,0,B6925*LABOR_HRS_WK_CAR*SEASON_WEEKS*(1+DIM_PCT_CAR)^B6925)</f>
        <v>537.6193074924571</v>
      </c>
      <c r="G6925" s="5">
        <f>IF(C6925=0,0,C6925*LABOR_HRS_WK_MES*SEASON_WEEKS*(1+DIM_PCT_MES)^C6925)</f>
        <v>397.61499642530833</v>
      </c>
      <c r="H6925" s="5">
        <f>E6925+F6925+G6925</f>
        <v>3269.6025180077672</v>
      </c>
      <c r="I6925" s="5">
        <f>MIN(H6925,FARMER_HRS)</f>
        <v>720</v>
      </c>
      <c r="J6925" s="5">
        <f>MAX(0,H6925-FARMER_HRS)</f>
        <v>2549.6025180077672</v>
      </c>
      <c r="K6925" s="2">
        <f>I6925*FARMER_RATE+J6925*TEMP_WORKER_RATE</f>
        <v>69263.932604301517</v>
      </c>
      <c r="L6925" s="2">
        <f>A6925*PRICE_TOM+B6925*PRICE_CAR+C6925*PRICE_MES</f>
        <v>136822</v>
      </c>
      <c r="M6925" s="2">
        <f>A6925*FERT_BED_TOM+B6925*FERT_BED_CAR+C6925*FERT_BED_MES</f>
        <v>21560</v>
      </c>
      <c r="N6925" s="6">
        <f>IF(AND(D6925&lt;=TOTAL_BEDS,J6925&lt;=TEMP_WORKER_MAX*TEMP_WORKER_HRS),1,0)</f>
        <v>1</v>
      </c>
      <c r="O6925" s="2">
        <f>L6925-M6925-K6925-FIXED_COSTS</f>
        <v>25998.067395698483</v>
      </c>
      <c r="P6925" s="2">
        <f>IF(N6925=1,O6925,"")</f>
        <v>25998.067395698483</v>
      </c>
    </row>
    <row r="6926">
      <c r="A6926" s="6">
        <v>10</v>
      </c>
      <c r="B6926" s="6">
        <v>13</v>
      </c>
      <c r="C6926" s="6">
        <v>9</v>
      </c>
      <c r="D6926" s="6">
        <f>A6926+B6926+C6926</f>
        <v>32</v>
      </c>
      <c r="E6926" s="5">
        <f>IF(A6926=0,0,A6926*LABOR_HRS_WK_TOM*SEASON_WEEKS*(1+DIM_PCT_TOM)^A6926)</f>
        <v>2334.3682140900019</v>
      </c>
      <c r="F6926" s="5">
        <f>IF(B6926=0,0,B6926*LABOR_HRS_WK_CAR*SEASON_WEEKS*(1+DIM_PCT_CAR)^B6926)</f>
        <v>537.6193074924571</v>
      </c>
      <c r="G6926" s="5">
        <f>IF(C6926=0,0,C6926*LABOR_HRS_WK_MES*SEASON_WEEKS*(1+DIM_PCT_MES)^C6926)</f>
        <v>452.90833186570273</v>
      </c>
      <c r="H6926" s="5">
        <f>E6926+F6926+G6926</f>
        <v>3324.8958534481617</v>
      </c>
      <c r="I6926" s="5">
        <f>MIN(H6926,FARMER_HRS)</f>
        <v>720</v>
      </c>
      <c r="J6926" s="5">
        <f>MAX(0,H6926-FARMER_HRS)</f>
        <v>2604.8958534481617</v>
      </c>
      <c r="K6926" s="2">
        <f>I6926*FARMER_RATE+J6926*TEMP_WORKER_RATE</f>
        <v>70223.88634458615</v>
      </c>
      <c r="L6926" s="2">
        <f>A6926*PRICE_TOM+B6926*PRICE_CAR+C6926*PRICE_MES</f>
        <v>139522</v>
      </c>
      <c r="M6926" s="2">
        <f>A6926*FERT_BED_TOM+B6926*FERT_BED_CAR+C6926*FERT_BED_MES</f>
        <v>22440</v>
      </c>
      <c r="N6926" s="6">
        <f>IF(AND(D6926&lt;=TOTAL_BEDS,J6926&lt;=TEMP_WORKER_MAX*TEMP_WORKER_HRS),1,0)</f>
        <v>1</v>
      </c>
      <c r="O6926" s="2">
        <f>L6926-M6926-K6926-FIXED_COSTS</f>
        <v>26858.11365541385</v>
      </c>
      <c r="P6926" s="2">
        <f>IF(N6926=1,O6926,"")</f>
        <v>26858.11365541385</v>
      </c>
    </row>
    <row r="6927">
      <c r="A6927" s="6">
        <v>10</v>
      </c>
      <c r="B6927" s="6">
        <v>13</v>
      </c>
      <c r="C6927" s="6">
        <v>10</v>
      </c>
      <c r="D6927" s="6">
        <f>A6927+B6927+C6927</f>
        <v>33</v>
      </c>
      <c r="E6927" s="5">
        <f>IF(A6927=0,0,A6927*LABOR_HRS_WK_TOM*SEASON_WEEKS*(1+DIM_PCT_TOM)^A6927)</f>
        <v>2334.3682140900019</v>
      </c>
      <c r="F6927" s="5">
        <f>IF(B6927=0,0,B6927*LABOR_HRS_WK_CAR*SEASON_WEEKS*(1+DIM_PCT_CAR)^B6927)</f>
        <v>537.6193074924571</v>
      </c>
      <c r="G6927" s="5">
        <f>IF(C6927=0,0,C6927*LABOR_HRS_WK_MES*SEASON_WEEKS*(1+DIM_PCT_MES)^C6927)</f>
        <v>509.52187334891551</v>
      </c>
      <c r="H6927" s="5">
        <f>E6927+F6927+G6927</f>
        <v>3381.5093949313746</v>
      </c>
      <c r="I6927" s="5">
        <f>MIN(H6927,FARMER_HRS)</f>
        <v>720</v>
      </c>
      <c r="J6927" s="5">
        <f>MAX(0,H6927-FARMER_HRS)</f>
        <v>2661.5093949313746</v>
      </c>
      <c r="K6927" s="2">
        <f>I6927*FARMER_RATE+J6927*TEMP_WORKER_RATE</f>
        <v>71206.7603286697</v>
      </c>
      <c r="L6927" s="2">
        <f>A6927*PRICE_TOM+B6927*PRICE_CAR+C6927*PRICE_MES</f>
        <v>142222</v>
      </c>
      <c r="M6927" s="2">
        <f>A6927*FERT_BED_TOM+B6927*FERT_BED_CAR+C6927*FERT_BED_MES</f>
        <v>23320</v>
      </c>
      <c r="N6927" s="6">
        <f>IF(AND(D6927&lt;=TOTAL_BEDS,J6927&lt;=TEMP_WORKER_MAX*TEMP_WORKER_HRS),1,0)</f>
        <v>1</v>
      </c>
      <c r="O6927" s="2">
        <f>L6927-M6927-K6927-FIXED_COSTS</f>
        <v>27695.239671330302</v>
      </c>
      <c r="P6927" s="2">
        <f>IF(N6927=1,O6927,"")</f>
        <v>27695.239671330302</v>
      </c>
    </row>
    <row r="6928">
      <c r="A6928" s="6">
        <v>10</v>
      </c>
      <c r="B6928" s="6">
        <v>13</v>
      </c>
      <c r="C6928" s="6">
        <v>11</v>
      </c>
      <c r="D6928" s="6">
        <f>A6928+B6928+C6928</f>
        <v>34</v>
      </c>
      <c r="E6928" s="5">
        <f>IF(A6928=0,0,A6928*LABOR_HRS_WK_TOM*SEASON_WEEKS*(1+DIM_PCT_TOM)^A6928)</f>
        <v>2334.3682140900019</v>
      </c>
      <c r="F6928" s="5">
        <f>IF(B6928=0,0,B6928*LABOR_HRS_WK_CAR*SEASON_WEEKS*(1+DIM_PCT_CAR)^B6928)</f>
        <v>537.6193074924571</v>
      </c>
      <c r="G6928" s="5">
        <f>IF(C6928=0,0,C6928*LABOR_HRS_WK_MES*SEASON_WEEKS*(1+DIM_PCT_MES)^C6928)</f>
        <v>567.47998644235463</v>
      </c>
      <c r="H6928" s="5">
        <f>E6928+F6928+G6928</f>
        <v>3439.4675080248135</v>
      </c>
      <c r="I6928" s="5">
        <f>MIN(H6928,FARMER_HRS)</f>
        <v>720</v>
      </c>
      <c r="J6928" s="5">
        <f>MAX(0,H6928-FARMER_HRS)</f>
        <v>2719.4675080248135</v>
      </c>
      <c r="K6928" s="2">
        <f>I6928*FARMER_RATE+J6928*TEMP_WORKER_RATE</f>
        <v>72212.977569875235</v>
      </c>
      <c r="L6928" s="2">
        <f>A6928*PRICE_TOM+B6928*PRICE_CAR+C6928*PRICE_MES</f>
        <v>144922</v>
      </c>
      <c r="M6928" s="2">
        <f>A6928*FERT_BED_TOM+B6928*FERT_BED_CAR+C6928*FERT_BED_MES</f>
        <v>24200</v>
      </c>
      <c r="N6928" s="6">
        <f>IF(AND(D6928&lt;=TOTAL_BEDS,J6928&lt;=TEMP_WORKER_MAX*TEMP_WORKER_HRS),1,0)</f>
        <v>1</v>
      </c>
      <c r="O6928" s="2">
        <f>L6928-M6928-K6928-FIXED_COSTS</f>
        <v>28509.022430124765</v>
      </c>
      <c r="P6928" s="2">
        <f>IF(N6928=1,O6928,"")</f>
        <v>28509.022430124765</v>
      </c>
    </row>
    <row r="6929">
      <c r="A6929" s="6">
        <v>10</v>
      </c>
      <c r="B6929" s="6">
        <v>13</v>
      </c>
      <c r="C6929" s="6">
        <v>12</v>
      </c>
      <c r="D6929" s="6">
        <f>A6929+B6929+C6929</f>
        <v>35</v>
      </c>
      <c r="E6929" s="5">
        <f>IF(A6929=0,0,A6929*LABOR_HRS_WK_TOM*SEASON_WEEKS*(1+DIM_PCT_TOM)^A6929)</f>
        <v>2334.3682140900019</v>
      </c>
      <c r="F6929" s="5">
        <f>IF(B6929=0,0,B6929*LABOR_HRS_WK_CAR*SEASON_WEEKS*(1+DIM_PCT_CAR)^B6929)</f>
        <v>537.6193074924571</v>
      </c>
      <c r="G6929" s="5">
        <f>IF(C6929=0,0,C6929*LABOR_HRS_WK_MES*SEASON_WEEKS*(1+DIM_PCT_MES)^C6929)</f>
        <v>626.807439570419</v>
      </c>
      <c r="H6929" s="5">
        <f>E6929+F6929+G6929</f>
        <v>3498.7949611528779</v>
      </c>
      <c r="I6929" s="5">
        <f>MIN(H6929,FARMER_HRS)</f>
        <v>720</v>
      </c>
      <c r="J6929" s="5">
        <f>MAX(0,H6929-FARMER_HRS)</f>
        <v>2778.7949611528779</v>
      </c>
      <c r="K6929" s="2">
        <f>I6929*FARMER_RATE+J6929*TEMP_WORKER_RATE</f>
        <v>73242.9680755708</v>
      </c>
      <c r="L6929" s="2">
        <f>A6929*PRICE_TOM+B6929*PRICE_CAR+C6929*PRICE_MES</f>
        <v>147622</v>
      </c>
      <c r="M6929" s="2">
        <f>A6929*FERT_BED_TOM+B6929*FERT_BED_CAR+C6929*FERT_BED_MES</f>
        <v>25080</v>
      </c>
      <c r="N6929" s="6">
        <f>IF(AND(D6929&lt;=TOTAL_BEDS,J6929&lt;=TEMP_WORKER_MAX*TEMP_WORKER_HRS),1,0)</f>
        <v>1</v>
      </c>
      <c r="O6929" s="2">
        <f>L6929-M6929-K6929-FIXED_COSTS</f>
        <v>29299.031924429204</v>
      </c>
      <c r="P6929" s="2">
        <f>IF(N6929=1,O6929,"")</f>
        <v>29299.031924429204</v>
      </c>
    </row>
    <row r="6930">
      <c r="A6930" s="6">
        <v>10</v>
      </c>
      <c r="B6930" s="6">
        <v>13</v>
      </c>
      <c r="C6930" s="6">
        <v>13</v>
      </c>
      <c r="D6930" s="6">
        <f>A6930+B6930+C6930</f>
        <v>36</v>
      </c>
      <c r="E6930" s="5">
        <f>IF(A6930=0,0,A6930*LABOR_HRS_WK_TOM*SEASON_WEEKS*(1+DIM_PCT_TOM)^A6930)</f>
        <v>2334.3682140900019</v>
      </c>
      <c r="F6930" s="5">
        <f>IF(B6930=0,0,B6930*LABOR_HRS_WK_CAR*SEASON_WEEKS*(1+DIM_PCT_CAR)^B6930)</f>
        <v>537.6193074924571</v>
      </c>
      <c r="G6930" s="5">
        <f>IF(C6930=0,0,C6930*LABOR_HRS_WK_MES*SEASON_WEEKS*(1+DIM_PCT_MES)^C6930)</f>
        <v>687.52941027880331</v>
      </c>
      <c r="H6930" s="5">
        <f>E6930+F6930+G6930</f>
        <v>3559.5169318612625</v>
      </c>
      <c r="I6930" s="5">
        <f>MIN(H6930,FARMER_HRS)</f>
        <v>720</v>
      </c>
      <c r="J6930" s="5">
        <f>MAX(0,H6930-FARMER_HRS)</f>
        <v>2839.5169318612625</v>
      </c>
      <c r="K6930" s="2">
        <f>I6930*FARMER_RATE+J6930*TEMP_WORKER_RATE</f>
        <v>74297.168955924688</v>
      </c>
      <c r="L6930" s="2">
        <f>A6930*PRICE_TOM+B6930*PRICE_CAR+C6930*PRICE_MES</f>
        <v>150322</v>
      </c>
      <c r="M6930" s="2">
        <f>A6930*FERT_BED_TOM+B6930*FERT_BED_CAR+C6930*FERT_BED_MES</f>
        <v>25960</v>
      </c>
      <c r="N6930" s="6">
        <f>IF(AND(D6930&lt;=TOTAL_BEDS,J6930&lt;=TEMP_WORKER_MAX*TEMP_WORKER_HRS),1,0)</f>
        <v>1</v>
      </c>
      <c r="O6930" s="2">
        <f>L6930-M6930-K6930-FIXED_COSTS</f>
        <v>30064.831044075312</v>
      </c>
      <c r="P6930" s="2">
        <f>IF(N6930=1,O6930,"")</f>
        <v>30064.831044075312</v>
      </c>
    </row>
    <row r="6931">
      <c r="A6931" s="6">
        <v>10</v>
      </c>
      <c r="B6931" s="6">
        <v>13</v>
      </c>
      <c r="C6931" s="6">
        <v>14</v>
      </c>
      <c r="D6931" s="6">
        <f>A6931+B6931+C6931</f>
        <v>37</v>
      </c>
      <c r="E6931" s="5">
        <f>IF(A6931=0,0,A6931*LABOR_HRS_WK_TOM*SEASON_WEEKS*(1+DIM_PCT_TOM)^A6931)</f>
        <v>2334.3682140900019</v>
      </c>
      <c r="F6931" s="5">
        <f>IF(B6931=0,0,B6931*LABOR_HRS_WK_CAR*SEASON_WEEKS*(1+DIM_PCT_CAR)^B6931)</f>
        <v>537.6193074924571</v>
      </c>
      <c r="G6931" s="5">
        <f>IF(C6931=0,0,C6931*LABOR_HRS_WK_MES*SEASON_WEEKS*(1+DIM_PCT_MES)^C6931)</f>
        <v>749.67149159246435</v>
      </c>
      <c r="H6931" s="5">
        <f>E6931+F6931+G6931</f>
        <v>3621.6590131749235</v>
      </c>
      <c r="I6931" s="5">
        <f>MIN(H6931,FARMER_HRS)</f>
        <v>720</v>
      </c>
      <c r="J6931" s="5">
        <f>MAX(0,H6931-FARMER_HRS)</f>
        <v>2901.6590131749235</v>
      </c>
      <c r="K6931" s="2">
        <f>I6931*FARMER_RATE+J6931*TEMP_WORKER_RATE</f>
        <v>75376.024534286873</v>
      </c>
      <c r="L6931" s="2">
        <f>A6931*PRICE_TOM+B6931*PRICE_CAR+C6931*PRICE_MES</f>
        <v>153022</v>
      </c>
      <c r="M6931" s="2">
        <f>A6931*FERT_BED_TOM+B6931*FERT_BED_CAR+C6931*FERT_BED_MES</f>
        <v>26840</v>
      </c>
      <c r="N6931" s="6">
        <f>IF(AND(D6931&lt;=TOTAL_BEDS,J6931&lt;=TEMP_WORKER_MAX*TEMP_WORKER_HRS),1,0)</f>
        <v>1</v>
      </c>
      <c r="O6931" s="2">
        <f>L6931-M6931-K6931-FIXED_COSTS</f>
        <v>30805.975465713127</v>
      </c>
      <c r="P6931" s="2">
        <f>IF(N6931=1,O6931,"")</f>
        <v>30805.975465713127</v>
      </c>
    </row>
    <row r="6932">
      <c r="A6932" s="6">
        <v>10</v>
      </c>
      <c r="B6932" s="6">
        <v>13</v>
      </c>
      <c r="C6932" s="6">
        <v>15</v>
      </c>
      <c r="D6932" s="6">
        <f>A6932+B6932+C6932</f>
        <v>38</v>
      </c>
      <c r="E6932" s="5">
        <f>IF(A6932=0,0,A6932*LABOR_HRS_WK_TOM*SEASON_WEEKS*(1+DIM_PCT_TOM)^A6932)</f>
        <v>2334.3682140900019</v>
      </c>
      <c r="F6932" s="5">
        <f>IF(B6932=0,0,B6932*LABOR_HRS_WK_CAR*SEASON_WEEKS*(1+DIM_PCT_CAR)^B6932)</f>
        <v>537.6193074924571</v>
      </c>
      <c r="G6932" s="5">
        <f>IF(C6932=0,0,C6932*LABOR_HRS_WK_MES*SEASON_WEEKS*(1+DIM_PCT_MES)^C6932)</f>
        <v>813.25969846861074</v>
      </c>
      <c r="H6932" s="5">
        <f>E6932+F6932+G6932</f>
        <v>3685.2472200510697</v>
      </c>
      <c r="I6932" s="5">
        <f>MIN(H6932,FARMER_HRS)</f>
        <v>720</v>
      </c>
      <c r="J6932" s="5">
        <f>MAX(0,H6932-FARMER_HRS)</f>
        <v>2965.2472200510697</v>
      </c>
      <c r="K6932" s="2">
        <f>I6932*FARMER_RATE+J6932*TEMP_WORKER_RATE</f>
        <v>76479.986459219959</v>
      </c>
      <c r="L6932" s="2">
        <f>A6932*PRICE_TOM+B6932*PRICE_CAR+C6932*PRICE_MES</f>
        <v>155722</v>
      </c>
      <c r="M6932" s="2">
        <f>A6932*FERT_BED_TOM+B6932*FERT_BED_CAR+C6932*FERT_BED_MES</f>
        <v>27720</v>
      </c>
      <c r="N6932" s="6">
        <f>IF(AND(D6932&lt;=TOTAL_BEDS,J6932&lt;=TEMP_WORKER_MAX*TEMP_WORKER_HRS),1,0)</f>
        <v>1</v>
      </c>
      <c r="O6932" s="2">
        <f>L6932-M6932-K6932-FIXED_COSTS</f>
        <v>31522.013540780041</v>
      </c>
      <c r="P6932" s="2">
        <f>IF(N6932=1,O6932,"")</f>
        <v>31522.013540780041</v>
      </c>
    </row>
    <row r="6933">
      <c r="A6933" s="6">
        <v>10</v>
      </c>
      <c r="B6933" s="6">
        <v>13</v>
      </c>
      <c r="C6933" s="6">
        <v>16</v>
      </c>
      <c r="D6933" s="6">
        <f>A6933+B6933+C6933</f>
        <v>39</v>
      </c>
      <c r="E6933" s="5">
        <f>IF(A6933=0,0,A6933*LABOR_HRS_WK_TOM*SEASON_WEEKS*(1+DIM_PCT_TOM)^A6933)</f>
        <v>2334.3682140900019</v>
      </c>
      <c r="F6933" s="5">
        <f>IF(B6933=0,0,B6933*LABOR_HRS_WK_CAR*SEASON_WEEKS*(1+DIM_PCT_CAR)^B6933)</f>
        <v>537.6193074924571</v>
      </c>
      <c r="G6933" s="5">
        <f>IF(C6933=0,0,C6933*LABOR_HRS_WK_MES*SEASON_WEEKS*(1+DIM_PCT_MES)^C6933)</f>
        <v>878.32047434609967</v>
      </c>
      <c r="H6933" s="5">
        <f>E6933+F6933+G6933</f>
        <v>3750.3079959285587</v>
      </c>
      <c r="I6933" s="5">
        <f>MIN(H6933,FARMER_HRS)</f>
        <v>720</v>
      </c>
      <c r="J6933" s="5">
        <f>MAX(0,H6933-FARMER_HRS)</f>
        <v>3030.3079959285587</v>
      </c>
      <c r="K6933" s="2">
        <f>I6933*FARMER_RATE+J6933*TEMP_WORKER_RATE</f>
        <v>77609.513818204141</v>
      </c>
      <c r="L6933" s="2">
        <f>A6933*PRICE_TOM+B6933*PRICE_CAR+C6933*PRICE_MES</f>
        <v>158422</v>
      </c>
      <c r="M6933" s="2">
        <f>A6933*FERT_BED_TOM+B6933*FERT_BED_CAR+C6933*FERT_BED_MES</f>
        <v>28600</v>
      </c>
      <c r="N6933" s="6">
        <f>IF(AND(D6933&lt;=TOTAL_BEDS,J6933&lt;=TEMP_WORKER_MAX*TEMP_WORKER_HRS),1,0)</f>
        <v>1</v>
      </c>
      <c r="O6933" s="2">
        <f>L6933-M6933-K6933-FIXED_COSTS</f>
        <v>32212.486181795859</v>
      </c>
      <c r="P6933" s="2">
        <f>IF(N6933=1,O6933,"")</f>
        <v>32212.486181795859</v>
      </c>
    </row>
    <row r="6934">
      <c r="A6934" s="6">
        <v>10</v>
      </c>
      <c r="B6934" s="6">
        <v>13</v>
      </c>
      <c r="C6934" s="6">
        <v>17</v>
      </c>
      <c r="D6934" s="6">
        <f>A6934+B6934+C6934</f>
        <v>40</v>
      </c>
      <c r="E6934" s="5">
        <f>IF(A6934=0,0,A6934*LABOR_HRS_WK_TOM*SEASON_WEEKS*(1+DIM_PCT_TOM)^A6934)</f>
        <v>2334.3682140900019</v>
      </c>
      <c r="F6934" s="5">
        <f>IF(B6934=0,0,B6934*LABOR_HRS_WK_CAR*SEASON_WEEKS*(1+DIM_PCT_CAR)^B6934)</f>
        <v>537.6193074924571</v>
      </c>
      <c r="G6934" s="5">
        <f>IF(C6934=0,0,C6934*LABOR_HRS_WK_MES*SEASON_WEEKS*(1+DIM_PCT_MES)^C6934)</f>
        <v>944.88069779263992</v>
      </c>
      <c r="H6934" s="5">
        <f>E6934+F6934+G6934</f>
        <v>3816.8682193750992</v>
      </c>
      <c r="I6934" s="5">
        <f>MIN(H6934,FARMER_HRS)</f>
        <v>720</v>
      </c>
      <c r="J6934" s="5">
        <f>MAX(0,H6934-FARMER_HRS)</f>
        <v>3096.8682193750992</v>
      </c>
      <c r="K6934" s="2">
        <f>I6934*FARMER_RATE+J6934*TEMP_WORKER_RATE</f>
        <v>78765.073253039911</v>
      </c>
      <c r="L6934" s="2">
        <f>A6934*PRICE_TOM+B6934*PRICE_CAR+C6934*PRICE_MES</f>
        <v>161122</v>
      </c>
      <c r="M6934" s="2">
        <f>A6934*FERT_BED_TOM+B6934*FERT_BED_CAR+C6934*FERT_BED_MES</f>
        <v>29480</v>
      </c>
      <c r="N6934" s="6">
        <f>IF(AND(D6934&lt;=TOTAL_BEDS,J6934&lt;=TEMP_WORKER_MAX*TEMP_WORKER_HRS),1,0)</f>
        <v>1</v>
      </c>
      <c r="O6934" s="2">
        <f>L6934-M6934-K6934-FIXED_COSTS</f>
        <v>32876.926746960089</v>
      </c>
      <c r="P6934" s="2">
        <f>IF(N6934=1,O6934,"")</f>
        <v>32876.926746960089</v>
      </c>
    </row>
    <row r="6935">
      <c r="A6935" s="6">
        <v>10</v>
      </c>
      <c r="B6935" s="6">
        <v>13</v>
      </c>
      <c r="C6935" s="6">
        <v>18</v>
      </c>
      <c r="D6935" s="6">
        <f>A6935+B6935+C6935</f>
        <v>41</v>
      </c>
      <c r="E6935" s="5">
        <f>IF(A6935=0,0,A6935*LABOR_HRS_WK_TOM*SEASON_WEEKS*(1+DIM_PCT_TOM)^A6935)</f>
        <v>2334.3682140900019</v>
      </c>
      <c r="F6935" s="5">
        <f>IF(B6935=0,0,B6935*LABOR_HRS_WK_CAR*SEASON_WEEKS*(1+DIM_PCT_CAR)^B6935)</f>
        <v>537.6193074924571</v>
      </c>
      <c r="G6935" s="5">
        <f>IF(C6935=0,0,C6935*LABOR_HRS_WK_MES*SEASON_WEEKS*(1+DIM_PCT_MES)^C6935)</f>
        <v>1012.9676892512272</v>
      </c>
      <c r="H6935" s="5">
        <f>E6935+F6935+G6935</f>
        <v>3884.9552108336861</v>
      </c>
      <c r="I6935" s="5">
        <f>MIN(H6935,FARMER_HRS)</f>
        <v>720</v>
      </c>
      <c r="J6935" s="5">
        <f>MAX(0,H6935-FARMER_HRS)</f>
        <v>3164.9552108336861</v>
      </c>
      <c r="K6935" s="2">
        <f>I6935*FARMER_RATE+J6935*TEMP_WORKER_RATE</f>
        <v>79947.139076973719</v>
      </c>
      <c r="L6935" s="2">
        <f>A6935*PRICE_TOM+B6935*PRICE_CAR+C6935*PRICE_MES</f>
        <v>163822</v>
      </c>
      <c r="M6935" s="2">
        <f>A6935*FERT_BED_TOM+B6935*FERT_BED_CAR+C6935*FERT_BED_MES</f>
        <v>30360</v>
      </c>
      <c r="N6935" s="6">
        <f>IF(AND(D6935&lt;=TOTAL_BEDS,J6935&lt;=TEMP_WORKER_MAX*TEMP_WORKER_HRS),1,0)</f>
        <v>1</v>
      </c>
      <c r="O6935" s="2">
        <f>L6935-M6935-K6935-FIXED_COSTS</f>
        <v>33514.860923026281</v>
      </c>
      <c r="P6935" s="2">
        <f>IF(N6935=1,O6935,"")</f>
        <v>33514.860923026281</v>
      </c>
    </row>
    <row r="6936">
      <c r="A6936" s="6">
        <v>10</v>
      </c>
      <c r="B6936" s="6">
        <v>13</v>
      </c>
      <c r="C6936" s="6">
        <v>19</v>
      </c>
      <c r="D6936" s="6">
        <f>A6936+B6936+C6936</f>
        <v>42</v>
      </c>
      <c r="E6936" s="5">
        <f>IF(A6936=0,0,A6936*LABOR_HRS_WK_TOM*SEASON_WEEKS*(1+DIM_PCT_TOM)^A6936)</f>
        <v>2334.3682140900019</v>
      </c>
      <c r="F6936" s="5">
        <f>IF(B6936=0,0,B6936*LABOR_HRS_WK_CAR*SEASON_WEEKS*(1+DIM_PCT_CAR)^B6936)</f>
        <v>537.6193074924571</v>
      </c>
      <c r="G6936" s="5">
        <f>IF(C6936=0,0,C6936*LABOR_HRS_WK_MES*SEASON_WEEKS*(1+DIM_PCT_MES)^C6936)</f>
        <v>1082.6092178872491</v>
      </c>
      <c r="H6936" s="5">
        <f>E6936+F6936+G6936</f>
        <v>3954.5967394697082</v>
      </c>
      <c r="I6936" s="5">
        <f>MIN(H6936,FARMER_HRS)</f>
        <v>720</v>
      </c>
      <c r="J6936" s="5">
        <f>MAX(0,H6936-FARMER_HRS)</f>
        <v>3234.5967394697082</v>
      </c>
      <c r="K6936" s="2">
        <f>I6936*FARMER_RATE+J6936*TEMP_WORKER_RATE</f>
        <v>81156.193393571331</v>
      </c>
      <c r="L6936" s="2">
        <f>A6936*PRICE_TOM+B6936*PRICE_CAR+C6936*PRICE_MES</f>
        <v>166522</v>
      </c>
      <c r="M6936" s="2">
        <f>A6936*FERT_BED_TOM+B6936*FERT_BED_CAR+C6936*FERT_BED_MES</f>
        <v>31240</v>
      </c>
      <c r="N6936" s="6">
        <f>IF(AND(D6936&lt;=TOTAL_BEDS,J6936&lt;=TEMP_WORKER_MAX*TEMP_WORKER_HRS),1,0)</f>
        <v>1</v>
      </c>
      <c r="O6936" s="2">
        <f>L6936-M6936-K6936-FIXED_COSTS</f>
        <v>34125.806606428669</v>
      </c>
      <c r="P6936" s="2">
        <f>IF(N6936=1,O6936,"")</f>
        <v>34125.806606428669</v>
      </c>
    </row>
    <row r="6937">
      <c r="A6937" s="6">
        <v>10</v>
      </c>
      <c r="B6937" s="6">
        <v>13</v>
      </c>
      <c r="C6937" s="6">
        <v>20</v>
      </c>
      <c r="D6937" s="6">
        <f>A6937+B6937+C6937</f>
        <v>43</v>
      </c>
      <c r="E6937" s="5">
        <f>IF(A6937=0,0,A6937*LABOR_HRS_WK_TOM*SEASON_WEEKS*(1+DIM_PCT_TOM)^A6937)</f>
        <v>2334.3682140900019</v>
      </c>
      <c r="F6937" s="5">
        <f>IF(B6937=0,0,B6937*LABOR_HRS_WK_CAR*SEASON_WEEKS*(1+DIM_PCT_CAR)^B6937)</f>
        <v>537.6193074924571</v>
      </c>
      <c r="G6937" s="5">
        <f>IF(C6937=0,0,C6937*LABOR_HRS_WK_MES*SEASON_WEEKS*(1+DIM_PCT_MES)^C6937)</f>
        <v>1153.8335085377259</v>
      </c>
      <c r="H6937" s="5">
        <f>E6937+F6937+G6937</f>
        <v>4025.8210301201852</v>
      </c>
      <c r="I6937" s="5">
        <f>MIN(H6937,FARMER_HRS)</f>
        <v>720</v>
      </c>
      <c r="J6937" s="5">
        <f>MAX(0,H6937-FARMER_HRS)</f>
        <v>3305.8210301201852</v>
      </c>
      <c r="K6937" s="2">
        <f>I6937*FARMER_RATE+J6937*TEMP_WORKER_RATE</f>
        <v>82392.726217364325</v>
      </c>
      <c r="L6937" s="2">
        <f>A6937*PRICE_TOM+B6937*PRICE_CAR+C6937*PRICE_MES</f>
        <v>169222</v>
      </c>
      <c r="M6937" s="2">
        <f>A6937*FERT_BED_TOM+B6937*FERT_BED_CAR+C6937*FERT_BED_MES</f>
        <v>32120</v>
      </c>
      <c r="N6937" s="6">
        <f>IF(AND(D6937&lt;=TOTAL_BEDS,J6937&lt;=TEMP_WORKER_MAX*TEMP_WORKER_HRS),1,0)</f>
        <v>1</v>
      </c>
      <c r="O6937" s="2">
        <f>L6937-M6937-K6937-FIXED_COSTS</f>
        <v>34709.273782635675</v>
      </c>
      <c r="P6937" s="2">
        <f>IF(N6937=1,O6937,"")</f>
        <v>34709.273782635675</v>
      </c>
    </row>
    <row r="6938">
      <c r="A6938" s="6">
        <v>10</v>
      </c>
      <c r="B6938" s="6">
        <v>13</v>
      </c>
      <c r="C6938" s="6">
        <v>21</v>
      </c>
      <c r="D6938" s="6">
        <f>A6938+B6938+C6938</f>
        <v>44</v>
      </c>
      <c r="E6938" s="5">
        <f>IF(A6938=0,0,A6938*LABOR_HRS_WK_TOM*SEASON_WEEKS*(1+DIM_PCT_TOM)^A6938)</f>
        <v>2334.3682140900019</v>
      </c>
      <c r="F6938" s="5">
        <f>IF(B6938=0,0,B6938*LABOR_HRS_WK_CAR*SEASON_WEEKS*(1+DIM_PCT_CAR)^B6938)</f>
        <v>537.6193074924571</v>
      </c>
      <c r="G6938" s="5">
        <f>IF(C6938=0,0,C6938*LABOR_HRS_WK_MES*SEASON_WEEKS*(1+DIM_PCT_MES)^C6938)</f>
        <v>1226.6692487641699</v>
      </c>
      <c r="H6938" s="5">
        <f>E6938+F6938+G6938</f>
        <v>4098.6567703466289</v>
      </c>
      <c r="I6938" s="5">
        <f>MIN(H6938,FARMER_HRS)</f>
        <v>720</v>
      </c>
      <c r="J6938" s="5">
        <f>MAX(0,H6938-FARMER_HRS)</f>
        <v>3378.6567703466289</v>
      </c>
      <c r="K6938" s="2">
        <f>I6938*FARMER_RATE+J6938*TEMP_WORKER_RATE</f>
        <v>83657.23559629565</v>
      </c>
      <c r="L6938" s="2">
        <f>A6938*PRICE_TOM+B6938*PRICE_CAR+C6938*PRICE_MES</f>
        <v>171922</v>
      </c>
      <c r="M6938" s="2">
        <f>A6938*FERT_BED_TOM+B6938*FERT_BED_CAR+C6938*FERT_BED_MES</f>
        <v>33000</v>
      </c>
      <c r="N6938" s="6">
        <f>IF(AND(D6938&lt;=TOTAL_BEDS,J6938&lt;=TEMP_WORKER_MAX*TEMP_WORKER_HRS),1,0)</f>
        <v>1</v>
      </c>
      <c r="O6938" s="2">
        <f>L6938-M6938-K6938-FIXED_COSTS</f>
        <v>35264.76440370435</v>
      </c>
      <c r="P6938" s="2">
        <f>IF(N6938=1,O6938,"")</f>
        <v>35264.76440370435</v>
      </c>
    </row>
    <row r="6939">
      <c r="A6939" s="6">
        <v>10</v>
      </c>
      <c r="B6939" s="6">
        <v>13</v>
      </c>
      <c r="C6939" s="6">
        <v>22</v>
      </c>
      <c r="D6939" s="6">
        <f>A6939+B6939+C6939</f>
        <v>45</v>
      </c>
      <c r="E6939" s="5">
        <f>IF(A6939=0,0,A6939*LABOR_HRS_WK_TOM*SEASON_WEEKS*(1+DIM_PCT_TOM)^A6939)</f>
        <v>2334.3682140900019</v>
      </c>
      <c r="F6939" s="5">
        <f>IF(B6939=0,0,B6939*LABOR_HRS_WK_CAR*SEASON_WEEKS*(1+DIM_PCT_CAR)^B6939)</f>
        <v>537.6193074924571</v>
      </c>
      <c r="G6939" s="5">
        <f>IF(C6939=0,0,C6939*LABOR_HRS_WK_MES*SEASON_WEEKS*(1+DIM_PCT_MES)^C6939)</f>
        <v>1301.1455960105659</v>
      </c>
      <c r="H6939" s="5">
        <f>E6939+F6939+G6939</f>
        <v>4173.1331175930245</v>
      </c>
      <c r="I6939" s="5">
        <f>MIN(H6939,FARMER_HRS)</f>
        <v>720</v>
      </c>
      <c r="J6939" s="5">
        <f>MAX(0,H6939-FARMER_HRS)</f>
        <v>3453.1331175930245</v>
      </c>
      <c r="K6939" s="2">
        <f>I6939*FARMER_RATE+J6939*TEMP_WORKER_RATE</f>
        <v>84950.227735990018</v>
      </c>
      <c r="L6939" s="2">
        <f>A6939*PRICE_TOM+B6939*PRICE_CAR+C6939*PRICE_MES</f>
        <v>174622</v>
      </c>
      <c r="M6939" s="2">
        <f>A6939*FERT_BED_TOM+B6939*FERT_BED_CAR+C6939*FERT_BED_MES</f>
        <v>33880</v>
      </c>
      <c r="N6939" s="6">
        <f>IF(AND(D6939&lt;=TOTAL_BEDS,J6939&lt;=TEMP_WORKER_MAX*TEMP_WORKER_HRS),1,0)</f>
        <v>1</v>
      </c>
      <c r="O6939" s="2">
        <f>L6939-M6939-K6939-FIXED_COSTS</f>
        <v>35791.772264009982</v>
      </c>
      <c r="P6939" s="2">
        <f>IF(N6939=1,O6939,"")</f>
        <v>35791.772264009982</v>
      </c>
    </row>
    <row r="6940">
      <c r="A6940" s="6">
        <v>10</v>
      </c>
      <c r="B6940" s="6">
        <v>13</v>
      </c>
      <c r="C6940" s="6">
        <v>23</v>
      </c>
      <c r="D6940" s="6">
        <f>A6940+B6940+C6940</f>
        <v>46</v>
      </c>
      <c r="E6940" s="5">
        <f>IF(A6940=0,0,A6940*LABOR_HRS_WK_TOM*SEASON_WEEKS*(1+DIM_PCT_TOM)^A6940)</f>
        <v>2334.3682140900019</v>
      </c>
      <c r="F6940" s="5">
        <f>IF(B6940=0,0,B6940*LABOR_HRS_WK_CAR*SEASON_WEEKS*(1+DIM_PCT_CAR)^B6940)</f>
        <v>537.6193074924571</v>
      </c>
      <c r="G6940" s="5">
        <f>IF(C6940=0,0,C6940*LABOR_HRS_WK_MES*SEASON_WEEKS*(1+DIM_PCT_MES)^C6940)</f>
        <v>1377.2921848680023</v>
      </c>
      <c r="H6940" s="5">
        <f>E6940+F6940+G6940</f>
        <v>4249.2797064504612</v>
      </c>
      <c r="I6940" s="5">
        <f>MIN(H6940,FARMER_HRS)</f>
        <v>720</v>
      </c>
      <c r="J6940" s="5">
        <f>MAX(0,H6940-FARMER_HRS)</f>
        <v>3529.2797064504612</v>
      </c>
      <c r="K6940" s="2">
        <f>I6940*FARMER_RATE+J6940*TEMP_WORKER_RATE</f>
        <v>86272.21712587605</v>
      </c>
      <c r="L6940" s="2">
        <f>A6940*PRICE_TOM+B6940*PRICE_CAR+C6940*PRICE_MES</f>
        <v>177322</v>
      </c>
      <c r="M6940" s="2">
        <f>A6940*FERT_BED_TOM+B6940*FERT_BED_CAR+C6940*FERT_BED_MES</f>
        <v>34760</v>
      </c>
      <c r="N6940" s="6">
        <f>IF(AND(D6940&lt;=TOTAL_BEDS,J6940&lt;=TEMP_WORKER_MAX*TEMP_WORKER_HRS),1,0)</f>
        <v>1</v>
      </c>
      <c r="O6940" s="2">
        <f>L6940-M6940-K6940-FIXED_COSTS</f>
        <v>36289.78287412395</v>
      </c>
      <c r="P6940" s="2">
        <f>IF(N6940=1,O6940,"")</f>
        <v>36289.78287412395</v>
      </c>
    </row>
    <row r="6941">
      <c r="A6941" s="6">
        <v>10</v>
      </c>
      <c r="B6941" s="6">
        <v>13</v>
      </c>
      <c r="C6941" s="6">
        <v>24</v>
      </c>
      <c r="D6941" s="6">
        <f>A6941+B6941+C6941</f>
        <v>47</v>
      </c>
      <c r="E6941" s="5">
        <f>IF(A6941=0,0,A6941*LABOR_HRS_WK_TOM*SEASON_WEEKS*(1+DIM_PCT_TOM)^A6941)</f>
        <v>2334.3682140900019</v>
      </c>
      <c r="F6941" s="5">
        <f>IF(B6941=0,0,B6941*LABOR_HRS_WK_CAR*SEASON_WEEKS*(1+DIM_PCT_CAR)^B6941)</f>
        <v>537.6193074924571</v>
      </c>
      <c r="G6941" s="5">
        <f>IF(C6941=0,0,C6941*LABOR_HRS_WK_MES*SEASON_WEEKS*(1+DIM_PCT_MES)^C6941)</f>
        <v>1455.139134447498</v>
      </c>
      <c r="H6941" s="5">
        <f>E6941+F6941+G6941</f>
        <v>4327.1266560299573</v>
      </c>
      <c r="I6941" s="5">
        <f>MIN(H6941,FARMER_HRS)</f>
        <v>720</v>
      </c>
      <c r="J6941" s="5">
        <f>MAX(0,H6941-FARMER_HRS)</f>
        <v>3607.1266560299573</v>
      </c>
      <c r="K6941" s="2">
        <f>I6941*FARMER_RATE+J6941*TEMP_WORKER_RATE</f>
        <v>87623.726667186755</v>
      </c>
      <c r="L6941" s="2">
        <f>A6941*PRICE_TOM+B6941*PRICE_CAR+C6941*PRICE_MES</f>
        <v>180022</v>
      </c>
      <c r="M6941" s="2">
        <f>A6941*FERT_BED_TOM+B6941*FERT_BED_CAR+C6941*FERT_BED_MES</f>
        <v>35640</v>
      </c>
      <c r="N6941" s="6">
        <f>IF(AND(D6941&lt;=TOTAL_BEDS,J6941&lt;=TEMP_WORKER_MAX*TEMP_WORKER_HRS),1,0)</f>
        <v>1</v>
      </c>
      <c r="O6941" s="2">
        <f>L6941-M6941-K6941-FIXED_COSTS</f>
        <v>36758.273332813245</v>
      </c>
      <c r="P6941" s="2">
        <f>IF(N6941=1,O6941,"")</f>
        <v>36758.273332813245</v>
      </c>
    </row>
    <row r="6942">
      <c r="A6942" s="6">
        <v>10</v>
      </c>
      <c r="B6942" s="6">
        <v>13</v>
      </c>
      <c r="C6942" s="6">
        <v>25</v>
      </c>
      <c r="D6942" s="6">
        <f>A6942+B6942+C6942</f>
        <v>48</v>
      </c>
      <c r="E6942" s="5">
        <f>IF(A6942=0,0,A6942*LABOR_HRS_WK_TOM*SEASON_WEEKS*(1+DIM_PCT_TOM)^A6942)</f>
        <v>2334.3682140900019</v>
      </c>
      <c r="F6942" s="5">
        <f>IF(B6942=0,0,B6942*LABOR_HRS_WK_CAR*SEASON_WEEKS*(1+DIM_PCT_CAR)^B6942)</f>
        <v>537.6193074924571</v>
      </c>
      <c r="G6942" s="5">
        <f>IF(C6942=0,0,C6942*LABOR_HRS_WK_MES*SEASON_WEEKS*(1+DIM_PCT_MES)^C6942)</f>
        <v>1534.7170558625955</v>
      </c>
      <c r="H6942" s="5">
        <f>E6942+F6942+G6942</f>
        <v>4406.7045774450544</v>
      </c>
      <c r="I6942" s="5">
        <f>MIN(H6942,FARMER_HRS)</f>
        <v>720</v>
      </c>
      <c r="J6942" s="5">
        <f>MAX(0,H6942-FARMER_HRS)</f>
        <v>3686.7045774450544</v>
      </c>
      <c r="K6942" s="2">
        <f>I6942*FARMER_RATE+J6942*TEMP_WORKER_RATE</f>
        <v>89005.287802865525</v>
      </c>
      <c r="L6942" s="2">
        <f>A6942*PRICE_TOM+B6942*PRICE_CAR+C6942*PRICE_MES</f>
        <v>182722</v>
      </c>
      <c r="M6942" s="2">
        <f>A6942*FERT_BED_TOM+B6942*FERT_BED_CAR+C6942*FERT_BED_MES</f>
        <v>36520</v>
      </c>
      <c r="N6942" s="6">
        <f>IF(AND(D6942&lt;=TOTAL_BEDS,J6942&lt;=TEMP_WORKER_MAX*TEMP_WORKER_HRS),1,0)</f>
        <v>1</v>
      </c>
      <c r="O6942" s="2">
        <f>L6942-M6942-K6942-FIXED_COSTS</f>
        <v>37196.712197134475</v>
      </c>
      <c r="P6942" s="2">
        <f>IF(N6942=1,O6942,"")</f>
        <v>37196.712197134475</v>
      </c>
    </row>
    <row r="6943">
      <c r="A6943" s="6">
        <v>10</v>
      </c>
      <c r="B6943" s="6">
        <v>13</v>
      </c>
      <c r="C6943" s="6">
        <v>26</v>
      </c>
      <c r="D6943" s="6">
        <f>A6943+B6943+C6943</f>
        <v>49</v>
      </c>
      <c r="E6943" s="5">
        <f>IF(A6943=0,0,A6943*LABOR_HRS_WK_TOM*SEASON_WEEKS*(1+DIM_PCT_TOM)^A6943)</f>
        <v>2334.3682140900019</v>
      </c>
      <c r="F6943" s="5">
        <f>IF(B6943=0,0,B6943*LABOR_HRS_WK_CAR*SEASON_WEEKS*(1+DIM_PCT_CAR)^B6943)</f>
        <v>537.6193074924571</v>
      </c>
      <c r="G6943" s="5">
        <f>IF(C6943=0,0,C6943*LABOR_HRS_WK_MES*SEASON_WEEKS*(1+DIM_PCT_MES)^C6943)</f>
        <v>1616.0570598233128</v>
      </c>
      <c r="H6943" s="5">
        <f>E6943+F6943+G6943</f>
        <v>4488.0445814057721</v>
      </c>
      <c r="I6943" s="5">
        <f>MIN(H6943,FARMER_HRS)</f>
        <v>720</v>
      </c>
      <c r="J6943" s="5">
        <f>MAX(0,H6943-FARMER_HRS)</f>
        <v>3768.0445814057721</v>
      </c>
      <c r="K6943" s="2">
        <f>I6943*FARMER_RATE+J6943*TEMP_WORKER_RATE</f>
        <v>90417.440649405762</v>
      </c>
      <c r="L6943" s="2">
        <f>A6943*PRICE_TOM+B6943*PRICE_CAR+C6943*PRICE_MES</f>
        <v>185422</v>
      </c>
      <c r="M6943" s="2">
        <f>A6943*FERT_BED_TOM+B6943*FERT_BED_CAR+C6943*FERT_BED_MES</f>
        <v>37400</v>
      </c>
      <c r="N6943" s="6">
        <f>IF(AND(D6943&lt;=TOTAL_BEDS,J6943&lt;=TEMP_WORKER_MAX*TEMP_WORKER_HRS),1,0)</f>
        <v>1</v>
      </c>
      <c r="O6943" s="2">
        <f>L6943-M6943-K6943-FIXED_COSTS</f>
        <v>37604.559350594238</v>
      </c>
      <c r="P6943" s="2">
        <f>IF(N6943=1,O6943,"")</f>
        <v>37604.559350594238</v>
      </c>
    </row>
    <row r="6944">
      <c r="A6944" s="6">
        <v>10</v>
      </c>
      <c r="B6944" s="6">
        <v>13</v>
      </c>
      <c r="C6944" s="6">
        <v>27</v>
      </c>
      <c r="D6944" s="6">
        <f>A6944+B6944+C6944</f>
        <v>50</v>
      </c>
      <c r="E6944" s="5">
        <f>IF(A6944=0,0,A6944*LABOR_HRS_WK_TOM*SEASON_WEEKS*(1+DIM_PCT_TOM)^A6944)</f>
        <v>2334.3682140900019</v>
      </c>
      <c r="F6944" s="5">
        <f>IF(B6944=0,0,B6944*LABOR_HRS_WK_CAR*SEASON_WEEKS*(1+DIM_PCT_CAR)^B6944)</f>
        <v>537.6193074924571</v>
      </c>
      <c r="G6944" s="5">
        <f>IF(C6944=0,0,C6944*LABOR_HRS_WK_MES*SEASON_WEEKS*(1+DIM_PCT_MES)^C6944)</f>
        <v>1699.19076434307</v>
      </c>
      <c r="H6944" s="5">
        <f>E6944+F6944+G6944</f>
        <v>4571.1782859255291</v>
      </c>
      <c r="I6944" s="5">
        <f>MIN(H6944,FARMER_HRS)</f>
        <v>720</v>
      </c>
      <c r="J6944" s="5">
        <f>MAX(0,H6944-FARMER_HRS)</f>
        <v>3851.1782859255291</v>
      </c>
      <c r="K6944" s="2">
        <f>I6944*FARMER_RATE+J6944*TEMP_WORKER_RATE</f>
        <v>91860.734130651545</v>
      </c>
      <c r="L6944" s="2">
        <f>A6944*PRICE_TOM+B6944*PRICE_CAR+C6944*PRICE_MES</f>
        <v>188122</v>
      </c>
      <c r="M6944" s="2">
        <f>A6944*FERT_BED_TOM+B6944*FERT_BED_CAR+C6944*FERT_BED_MES</f>
        <v>38280</v>
      </c>
      <c r="N6944" s="6">
        <f>IF(AND(D6944&lt;=TOTAL_BEDS,J6944&lt;=TEMP_WORKER_MAX*TEMP_WORKER_HRS),1,0)</f>
        <v>1</v>
      </c>
      <c r="O6944" s="2">
        <f>L6944-M6944-K6944-FIXED_COSTS</f>
        <v>37981.265869348455</v>
      </c>
      <c r="P6944" s="2">
        <f>IF(N6944=1,O6944,"")</f>
        <v>37981.265869348455</v>
      </c>
    </row>
    <row r="6945">
      <c r="A6945" s="6">
        <v>10</v>
      </c>
      <c r="B6945" s="6">
        <v>13</v>
      </c>
      <c r="C6945" s="6">
        <v>28</v>
      </c>
      <c r="D6945" s="6">
        <f>A6945+B6945+C6945</f>
        <v>51</v>
      </c>
      <c r="E6945" s="5">
        <f>IF(A6945=0,0,A6945*LABOR_HRS_WK_TOM*SEASON_WEEKS*(1+DIM_PCT_TOM)^A6945)</f>
        <v>2334.3682140900019</v>
      </c>
      <c r="F6945" s="5">
        <f>IF(B6945=0,0,B6945*LABOR_HRS_WK_CAR*SEASON_WEEKS*(1+DIM_PCT_CAR)^B6945)</f>
        <v>537.6193074924571</v>
      </c>
      <c r="G6945" s="5">
        <f>IF(C6945=0,0,C6945*LABOR_HRS_WK_MES*SEASON_WEEKS*(1+DIM_PCT_MES)^C6945)</f>
        <v>1784.1503025602233</v>
      </c>
      <c r="H6945" s="5">
        <f>E6945+F6945+G6945</f>
        <v>4656.1378241426828</v>
      </c>
      <c r="I6945" s="5">
        <f>MIN(H6945,FARMER_HRS)</f>
        <v>720</v>
      </c>
      <c r="J6945" s="5">
        <f>MAX(0,H6945-FARMER_HRS)</f>
        <v>3936.1378241426828</v>
      </c>
      <c r="K6945" s="2">
        <f>I6945*FARMER_RATE+J6945*TEMP_WORKER_RATE</f>
        <v>93335.726113588244</v>
      </c>
      <c r="L6945" s="2">
        <f>A6945*PRICE_TOM+B6945*PRICE_CAR+C6945*PRICE_MES</f>
        <v>190822</v>
      </c>
      <c r="M6945" s="2">
        <f>A6945*FERT_BED_TOM+B6945*FERT_BED_CAR+C6945*FERT_BED_MES</f>
        <v>39160</v>
      </c>
      <c r="N6945" s="6">
        <f>IF(AND(D6945&lt;=TOTAL_BEDS,J6945&lt;=TEMP_WORKER_MAX*TEMP_WORKER_HRS),1,0)</f>
        <v>1</v>
      </c>
      <c r="O6945" s="2">
        <f>L6945-M6945-K6945-FIXED_COSTS</f>
        <v>38326.273886411756</v>
      </c>
      <c r="P6945" s="2">
        <f>IF(N6945=1,O6945,"")</f>
        <v>38326.273886411756</v>
      </c>
    </row>
    <row r="6946">
      <c r="A6946" s="6">
        <v>10</v>
      </c>
      <c r="B6946" s="6">
        <v>13</v>
      </c>
      <c r="C6946" s="6">
        <v>29</v>
      </c>
      <c r="D6946" s="6">
        <f>A6946+B6946+C6946</f>
        <v>52</v>
      </c>
      <c r="E6946" s="5">
        <f>IF(A6946=0,0,A6946*LABOR_HRS_WK_TOM*SEASON_WEEKS*(1+DIM_PCT_TOM)^A6946)</f>
        <v>2334.3682140900019</v>
      </c>
      <c r="F6946" s="5">
        <f>IF(B6946=0,0,B6946*LABOR_HRS_WK_CAR*SEASON_WEEKS*(1+DIM_PCT_CAR)^B6946)</f>
        <v>537.6193074924571</v>
      </c>
      <c r="G6946" s="5">
        <f>IF(C6946=0,0,C6946*LABOR_HRS_WK_MES*SEASON_WEEKS*(1+DIM_PCT_MES)^C6946)</f>
        <v>1870.9683306758766</v>
      </c>
      <c r="H6946" s="5">
        <f>E6946+F6946+G6946</f>
        <v>4742.9558522583357</v>
      </c>
      <c r="I6946" s="5">
        <f>MIN(H6946,FARMER_HRS)</f>
        <v>720</v>
      </c>
      <c r="J6946" s="5">
        <f>MAX(0,H6946-FARMER_HRS)</f>
        <v>4022.9558522583357</v>
      </c>
      <c r="K6946" s="2">
        <f>I6946*FARMER_RATE+J6946*TEMP_WORKER_RATE</f>
        <v>94842.983546151663</v>
      </c>
      <c r="L6946" s="2">
        <f>A6946*PRICE_TOM+B6946*PRICE_CAR+C6946*PRICE_MES</f>
        <v>193522</v>
      </c>
      <c r="M6946" s="2">
        <f>A6946*FERT_BED_TOM+B6946*FERT_BED_CAR+C6946*FERT_BED_MES</f>
        <v>40040</v>
      </c>
      <c r="N6946" s="6">
        <f>IF(AND(D6946&lt;=TOTAL_BEDS,J6946&lt;=TEMP_WORKER_MAX*TEMP_WORKER_HRS),1,0)</f>
        <v>1</v>
      </c>
      <c r="O6946" s="2">
        <f>L6946-M6946-K6946-FIXED_COSTS</f>
        <v>38639.016453848337</v>
      </c>
      <c r="P6946" s="2">
        <f>IF(N6946=1,O6946,"")</f>
        <v>38639.016453848337</v>
      </c>
    </row>
    <row r="6947">
      <c r="A6947" s="6">
        <v>10</v>
      </c>
      <c r="B6947" s="6">
        <v>13</v>
      </c>
      <c r="C6947" s="6">
        <v>30</v>
      </c>
      <c r="D6947" s="6">
        <f>A6947+B6947+C6947</f>
        <v>53</v>
      </c>
      <c r="E6947" s="5">
        <f>IF(A6947=0,0,A6947*LABOR_HRS_WK_TOM*SEASON_WEEKS*(1+DIM_PCT_TOM)^A6947)</f>
        <v>2334.3682140900019</v>
      </c>
      <c r="F6947" s="5">
        <f>IF(B6947=0,0,B6947*LABOR_HRS_WK_CAR*SEASON_WEEKS*(1+DIM_PCT_CAR)^B6947)</f>
        <v>537.6193074924571</v>
      </c>
      <c r="G6947" s="5">
        <f>IF(C6947=0,0,C6947*LABOR_HRS_WK_MES*SEASON_WEEKS*(1+DIM_PCT_MES)^C6947)</f>
        <v>1959.6780360096466</v>
      </c>
      <c r="H6947" s="5">
        <f>E6947+F6947+G6947</f>
        <v>4831.6655575921059</v>
      </c>
      <c r="I6947" s="5">
        <f>MIN(H6947,FARMER_HRS)</f>
        <v>720</v>
      </c>
      <c r="J6947" s="5">
        <f>MAX(0,H6947-FARMER_HRS)</f>
        <v>4111.6655575921059</v>
      </c>
      <c r="K6947" s="2">
        <f>I6947*FARMER_RATE+J6947*TEMP_WORKER_RATE</f>
        <v>96383.082597085173</v>
      </c>
      <c r="L6947" s="2">
        <f>A6947*PRICE_TOM+B6947*PRICE_CAR+C6947*PRICE_MES</f>
        <v>196222</v>
      </c>
      <c r="M6947" s="2">
        <f>A6947*FERT_BED_TOM+B6947*FERT_BED_CAR+C6947*FERT_BED_MES</f>
        <v>40920</v>
      </c>
      <c r="N6947" s="6">
        <f>IF(AND(D6947&lt;=TOTAL_BEDS,J6947&lt;=TEMP_WORKER_MAX*TEMP_WORKER_HRS),1,0)</f>
        <v>1</v>
      </c>
      <c r="O6947" s="2">
        <f>L6947-M6947-K6947-FIXED_COSTS</f>
        <v>38918.917402914827</v>
      </c>
      <c r="P6947" s="2">
        <f>IF(N6947=1,O6947,"")</f>
        <v>38918.917402914827</v>
      </c>
    </row>
    <row r="6948">
      <c r="A6948" s="6">
        <v>10</v>
      </c>
      <c r="B6948" s="6">
        <v>14</v>
      </c>
      <c r="C6948" s="6">
        <v>0</v>
      </c>
      <c r="D6948" s="6">
        <f>A6948+B6948+C6948</f>
        <v>24</v>
      </c>
      <c r="E6948" s="5">
        <f>IF(A6948=0,0,A6948*LABOR_HRS_WK_TOM*SEASON_WEEKS*(1+DIM_PCT_TOM)^A6948)</f>
        <v>2334.3682140900019</v>
      </c>
      <c r="F6948" s="5">
        <f>IF(B6948=0,0,B6948*LABOR_HRS_WK_CAR*SEASON_WEEKS*(1+DIM_PCT_CAR)^B6948)</f>
        <v>593.44900480898161</v>
      </c>
      <c r="G6948" s="5">
        <f>IF(C6948=0,0,C6948*LABOR_HRS_WK_MES*SEASON_WEEKS*(1+DIM_PCT_MES)^C6948)</f>
        <v>0</v>
      </c>
      <c r="H6948" s="5">
        <f>E6948+F6948+G6948</f>
        <v>2927.8172188989834</v>
      </c>
      <c r="I6948" s="5">
        <f>MIN(H6948,FARMER_HRS)</f>
        <v>720</v>
      </c>
      <c r="J6948" s="5">
        <f>MAX(0,H6948-FARMER_HRS)</f>
        <v>2207.8172188989834</v>
      </c>
      <c r="K6948" s="2">
        <f>I6948*FARMER_RATE+J6948*TEMP_WORKER_RATE</f>
        <v>63330.16005032957</v>
      </c>
      <c r="L6948" s="2">
        <f>A6948*PRICE_TOM+B6948*PRICE_CAR+C6948*PRICE_MES</f>
        <v>117316</v>
      </c>
      <c r="M6948" s="2">
        <f>A6948*FERT_BED_TOM+B6948*FERT_BED_CAR+C6948*FERT_BED_MES</f>
        <v>14960</v>
      </c>
      <c r="N6948" s="6">
        <f>IF(AND(D6948&lt;=TOTAL_BEDS,J6948&lt;=TEMP_WORKER_MAX*TEMP_WORKER_HRS),1,0)</f>
        <v>1</v>
      </c>
      <c r="O6948" s="2">
        <f>L6948-M6948-K6948-FIXED_COSTS</f>
        <v>19025.83994967043</v>
      </c>
      <c r="P6948" s="2">
        <f>IF(N6948=1,O6948,"")</f>
        <v>19025.83994967043</v>
      </c>
    </row>
    <row r="6949">
      <c r="A6949" s="6">
        <v>10</v>
      </c>
      <c r="B6949" s="6">
        <v>14</v>
      </c>
      <c r="C6949" s="6">
        <v>1</v>
      </c>
      <c r="D6949" s="6">
        <f>A6949+B6949+C6949</f>
        <v>25</v>
      </c>
      <c r="E6949" s="5">
        <f>IF(A6949=0,0,A6949*LABOR_HRS_WK_TOM*SEASON_WEEKS*(1+DIM_PCT_TOM)^A6949)</f>
        <v>2334.3682140900019</v>
      </c>
      <c r="F6949" s="5">
        <f>IF(B6949=0,0,B6949*LABOR_HRS_WK_CAR*SEASON_WEEKS*(1+DIM_PCT_CAR)^B6949)</f>
        <v>593.44900480898161</v>
      </c>
      <c r="G6949" s="5">
        <f>IF(C6949=0,0,C6949*LABOR_HRS_WK_MES*SEASON_WEEKS*(1+DIM_PCT_MES)^C6949)</f>
        <v>45.5625</v>
      </c>
      <c r="H6949" s="5">
        <f>E6949+F6949+G6949</f>
        <v>2973.3797188989834</v>
      </c>
      <c r="I6949" s="5">
        <f>MIN(H6949,FARMER_HRS)</f>
        <v>720</v>
      </c>
      <c r="J6949" s="5">
        <f>MAX(0,H6949-FARMER_HRS)</f>
        <v>2253.3797188989834</v>
      </c>
      <c r="K6949" s="2">
        <f>I6949*FARMER_RATE+J6949*TEMP_WORKER_RATE</f>
        <v>64121.17567532957</v>
      </c>
      <c r="L6949" s="2">
        <f>A6949*PRICE_TOM+B6949*PRICE_CAR+C6949*PRICE_MES</f>
        <v>120016</v>
      </c>
      <c r="M6949" s="2">
        <f>A6949*FERT_BED_TOM+B6949*FERT_BED_CAR+C6949*FERT_BED_MES</f>
        <v>15840</v>
      </c>
      <c r="N6949" s="6">
        <f>IF(AND(D6949&lt;=TOTAL_BEDS,J6949&lt;=TEMP_WORKER_MAX*TEMP_WORKER_HRS),1,0)</f>
        <v>1</v>
      </c>
      <c r="O6949" s="2">
        <f>L6949-M6949-K6949-FIXED_COSTS</f>
        <v>20054.82432467043</v>
      </c>
      <c r="P6949" s="2">
        <f>IF(N6949=1,O6949,"")</f>
        <v>20054.82432467043</v>
      </c>
    </row>
    <row r="6950">
      <c r="A6950" s="6">
        <v>10</v>
      </c>
      <c r="B6950" s="6">
        <v>14</v>
      </c>
      <c r="C6950" s="6">
        <v>2</v>
      </c>
      <c r="D6950" s="6">
        <f>A6950+B6950+C6950</f>
        <v>26</v>
      </c>
      <c r="E6950" s="5">
        <f>IF(A6950=0,0,A6950*LABOR_HRS_WK_TOM*SEASON_WEEKS*(1+DIM_PCT_TOM)^A6950)</f>
        <v>2334.3682140900019</v>
      </c>
      <c r="F6950" s="5">
        <f>IF(B6950=0,0,B6950*LABOR_HRS_WK_CAR*SEASON_WEEKS*(1+DIM_PCT_CAR)^B6950)</f>
        <v>593.44900480898161</v>
      </c>
      <c r="G6950" s="5">
        <f>IF(C6950=0,0,C6950*LABOR_HRS_WK_MES*SEASON_WEEKS*(1+DIM_PCT_MES)^C6950)</f>
        <v>92.2640625</v>
      </c>
      <c r="H6950" s="5">
        <f>E6950+F6950+G6950</f>
        <v>3020.0812813989833</v>
      </c>
      <c r="I6950" s="5">
        <f>MIN(H6950,FARMER_HRS)</f>
        <v>720</v>
      </c>
      <c r="J6950" s="5">
        <f>MAX(0,H6950-FARMER_HRS)</f>
        <v>2300.0812813989833</v>
      </c>
      <c r="K6950" s="2">
        <f>I6950*FARMER_RATE+J6950*TEMP_WORKER_RATE</f>
        <v>64931.96669095457</v>
      </c>
      <c r="L6950" s="2">
        <f>A6950*PRICE_TOM+B6950*PRICE_CAR+C6950*PRICE_MES</f>
        <v>122716</v>
      </c>
      <c r="M6950" s="2">
        <f>A6950*FERT_BED_TOM+B6950*FERT_BED_CAR+C6950*FERT_BED_MES</f>
        <v>16720</v>
      </c>
      <c r="N6950" s="6">
        <f>IF(AND(D6950&lt;=TOTAL_BEDS,J6950&lt;=TEMP_WORKER_MAX*TEMP_WORKER_HRS),1,0)</f>
        <v>1</v>
      </c>
      <c r="O6950" s="2">
        <f>L6950-M6950-K6950-FIXED_COSTS</f>
        <v>21064.03330904543</v>
      </c>
      <c r="P6950" s="2">
        <f>IF(N6950=1,O6950,"")</f>
        <v>21064.03330904543</v>
      </c>
    </row>
    <row r="6951">
      <c r="A6951" s="6">
        <v>10</v>
      </c>
      <c r="B6951" s="6">
        <v>14</v>
      </c>
      <c r="C6951" s="6">
        <v>3</v>
      </c>
      <c r="D6951" s="6">
        <f>A6951+B6951+C6951</f>
        <v>27</v>
      </c>
      <c r="E6951" s="5">
        <f>IF(A6951=0,0,A6951*LABOR_HRS_WK_TOM*SEASON_WEEKS*(1+DIM_PCT_TOM)^A6951)</f>
        <v>2334.3682140900019</v>
      </c>
      <c r="F6951" s="5">
        <f>IF(B6951=0,0,B6951*LABOR_HRS_WK_CAR*SEASON_WEEKS*(1+DIM_PCT_CAR)^B6951)</f>
        <v>593.44900480898161</v>
      </c>
      <c r="G6951" s="5">
        <f>IF(C6951=0,0,C6951*LABOR_HRS_WK_MES*SEASON_WEEKS*(1+DIM_PCT_MES)^C6951)</f>
        <v>140.12604492187498</v>
      </c>
      <c r="H6951" s="5">
        <f>E6951+F6951+G6951</f>
        <v>3067.9432638208582</v>
      </c>
      <c r="I6951" s="5">
        <f>MIN(H6951,FARMER_HRS)</f>
        <v>720</v>
      </c>
      <c r="J6951" s="5">
        <f>MAX(0,H6951-FARMER_HRS)</f>
        <v>2347.9432638208582</v>
      </c>
      <c r="K6951" s="2">
        <f>I6951*FARMER_RATE+J6951*TEMP_WORKER_RATE</f>
        <v>65762.9038857788</v>
      </c>
      <c r="L6951" s="2">
        <f>A6951*PRICE_TOM+B6951*PRICE_CAR+C6951*PRICE_MES</f>
        <v>125416</v>
      </c>
      <c r="M6951" s="2">
        <f>A6951*FERT_BED_TOM+B6951*FERT_BED_CAR+C6951*FERT_BED_MES</f>
        <v>17600</v>
      </c>
      <c r="N6951" s="6">
        <f>IF(AND(D6951&lt;=TOTAL_BEDS,J6951&lt;=TEMP_WORKER_MAX*TEMP_WORKER_HRS),1,0)</f>
        <v>1</v>
      </c>
      <c r="O6951" s="2">
        <f>L6951-M6951-K6951-FIXED_COSTS</f>
        <v>22053.096114221204</v>
      </c>
      <c r="P6951" s="2">
        <f>IF(N6951=1,O6951,"")</f>
        <v>22053.096114221204</v>
      </c>
    </row>
    <row r="6952">
      <c r="A6952" s="6">
        <v>10</v>
      </c>
      <c r="B6952" s="6">
        <v>14</v>
      </c>
      <c r="C6952" s="6">
        <v>4</v>
      </c>
      <c r="D6952" s="6">
        <f>A6952+B6952+C6952</f>
        <v>28</v>
      </c>
      <c r="E6952" s="5">
        <f>IF(A6952=0,0,A6952*LABOR_HRS_WK_TOM*SEASON_WEEKS*(1+DIM_PCT_TOM)^A6952)</f>
        <v>2334.3682140900019</v>
      </c>
      <c r="F6952" s="5">
        <f>IF(B6952=0,0,B6952*LABOR_HRS_WK_CAR*SEASON_WEEKS*(1+DIM_PCT_CAR)^B6952)</f>
        <v>593.44900480898161</v>
      </c>
      <c r="G6952" s="5">
        <f>IF(C6952=0,0,C6952*LABOR_HRS_WK_MES*SEASON_WEEKS*(1+DIM_PCT_MES)^C6952)</f>
        <v>189.17016064453119</v>
      </c>
      <c r="H6952" s="5">
        <f>E6952+F6952+G6952</f>
        <v>3116.9873795435146</v>
      </c>
      <c r="I6952" s="5">
        <f>MIN(H6952,FARMER_HRS)</f>
        <v>720</v>
      </c>
      <c r="J6952" s="5">
        <f>MAX(0,H6952-FARMER_HRS)</f>
        <v>2396.9873795435146</v>
      </c>
      <c r="K6952" s="2">
        <f>I6952*FARMER_RATE+J6952*TEMP_WORKER_RATE</f>
        <v>66614.364228186023</v>
      </c>
      <c r="L6952" s="2">
        <f>A6952*PRICE_TOM+B6952*PRICE_CAR+C6952*PRICE_MES</f>
        <v>128116</v>
      </c>
      <c r="M6952" s="2">
        <f>A6952*FERT_BED_TOM+B6952*FERT_BED_CAR+C6952*FERT_BED_MES</f>
        <v>18480</v>
      </c>
      <c r="N6952" s="6">
        <f>IF(AND(D6952&lt;=TOTAL_BEDS,J6952&lt;=TEMP_WORKER_MAX*TEMP_WORKER_HRS),1,0)</f>
        <v>1</v>
      </c>
      <c r="O6952" s="2">
        <f>L6952-M6952-K6952-FIXED_COSTS</f>
        <v>23021.635771813977</v>
      </c>
      <c r="P6952" s="2">
        <f>IF(N6952=1,O6952,"")</f>
        <v>23021.635771813977</v>
      </c>
    </row>
    <row r="6953">
      <c r="A6953" s="6">
        <v>10</v>
      </c>
      <c r="B6953" s="6">
        <v>14</v>
      </c>
      <c r="C6953" s="6">
        <v>5</v>
      </c>
      <c r="D6953" s="6">
        <f>A6953+B6953+C6953</f>
        <v>29</v>
      </c>
      <c r="E6953" s="5">
        <f>IF(A6953=0,0,A6953*LABOR_HRS_WK_TOM*SEASON_WEEKS*(1+DIM_PCT_TOM)^A6953)</f>
        <v>2334.3682140900019</v>
      </c>
      <c r="F6953" s="5">
        <f>IF(B6953=0,0,B6953*LABOR_HRS_WK_CAR*SEASON_WEEKS*(1+DIM_PCT_CAR)^B6953)</f>
        <v>593.44900480898161</v>
      </c>
      <c r="G6953" s="5">
        <f>IF(C6953=0,0,C6953*LABOR_HRS_WK_MES*SEASON_WEEKS*(1+DIM_PCT_MES)^C6953)</f>
        <v>239.41848456573481</v>
      </c>
      <c r="H6953" s="5">
        <f>E6953+F6953+G6953</f>
        <v>3167.235703464718</v>
      </c>
      <c r="I6953" s="5">
        <f>MIN(H6953,FARMER_HRS)</f>
        <v>720</v>
      </c>
      <c r="J6953" s="5">
        <f>MAX(0,H6953-FARMER_HRS)</f>
        <v>2447.235703464718</v>
      </c>
      <c r="K6953" s="2">
        <f>I6953*FARMER_RATE+J6953*TEMP_WORKER_RATE</f>
        <v>67486.730962929141</v>
      </c>
      <c r="L6953" s="2">
        <f>A6953*PRICE_TOM+B6953*PRICE_CAR+C6953*PRICE_MES</f>
        <v>130816</v>
      </c>
      <c r="M6953" s="2">
        <f>A6953*FERT_BED_TOM+B6953*FERT_BED_CAR+C6953*FERT_BED_MES</f>
        <v>19360</v>
      </c>
      <c r="N6953" s="6">
        <f>IF(AND(D6953&lt;=TOTAL_BEDS,J6953&lt;=TEMP_WORKER_MAX*TEMP_WORKER_HRS),1,0)</f>
        <v>1</v>
      </c>
      <c r="O6953" s="2">
        <f>L6953-M6953-K6953-FIXED_COSTS</f>
        <v>23969.269037070859</v>
      </c>
      <c r="P6953" s="2">
        <f>IF(N6953=1,O6953,"")</f>
        <v>23969.269037070859</v>
      </c>
    </row>
    <row r="6954">
      <c r="A6954" s="6">
        <v>10</v>
      </c>
      <c r="B6954" s="6">
        <v>14</v>
      </c>
      <c r="C6954" s="6">
        <v>6</v>
      </c>
      <c r="D6954" s="6">
        <f>A6954+B6954+C6954</f>
        <v>30</v>
      </c>
      <c r="E6954" s="5">
        <f>IF(A6954=0,0,A6954*LABOR_HRS_WK_TOM*SEASON_WEEKS*(1+DIM_PCT_TOM)^A6954)</f>
        <v>2334.3682140900019</v>
      </c>
      <c r="F6954" s="5">
        <f>IF(B6954=0,0,B6954*LABOR_HRS_WK_CAR*SEASON_WEEKS*(1+DIM_PCT_CAR)^B6954)</f>
        <v>593.44900480898161</v>
      </c>
      <c r="G6954" s="5">
        <f>IF(C6954=0,0,C6954*LABOR_HRS_WK_MES*SEASON_WEEKS*(1+DIM_PCT_MES)^C6954)</f>
        <v>290.89345874736773</v>
      </c>
      <c r="H6954" s="5">
        <f>E6954+F6954+G6954</f>
        <v>3218.7106776463511</v>
      </c>
      <c r="I6954" s="5">
        <f>MIN(H6954,FARMER_HRS)</f>
        <v>720</v>
      </c>
      <c r="J6954" s="5">
        <f>MAX(0,H6954-FARMER_HRS)</f>
        <v>2498.7106776463511</v>
      </c>
      <c r="K6954" s="2">
        <f>I6954*FARMER_RATE+J6954*TEMP_WORKER_RATE</f>
        <v>68380.393709138036</v>
      </c>
      <c r="L6954" s="2">
        <f>A6954*PRICE_TOM+B6954*PRICE_CAR+C6954*PRICE_MES</f>
        <v>133516</v>
      </c>
      <c r="M6954" s="2">
        <f>A6954*FERT_BED_TOM+B6954*FERT_BED_CAR+C6954*FERT_BED_MES</f>
        <v>20240</v>
      </c>
      <c r="N6954" s="6">
        <f>IF(AND(D6954&lt;=TOTAL_BEDS,J6954&lt;=TEMP_WORKER_MAX*TEMP_WORKER_HRS),1,0)</f>
        <v>1</v>
      </c>
      <c r="O6954" s="2">
        <f>L6954-M6954-K6954-FIXED_COSTS</f>
        <v>24895.606290861964</v>
      </c>
      <c r="P6954" s="2">
        <f>IF(N6954=1,O6954,"")</f>
        <v>24895.606290861964</v>
      </c>
    </row>
    <row r="6955">
      <c r="A6955" s="6">
        <v>10</v>
      </c>
      <c r="B6955" s="6">
        <v>14</v>
      </c>
      <c r="C6955" s="6">
        <v>7</v>
      </c>
      <c r="D6955" s="6">
        <f>A6955+B6955+C6955</f>
        <v>31</v>
      </c>
      <c r="E6955" s="5">
        <f>IF(A6955=0,0,A6955*LABOR_HRS_WK_TOM*SEASON_WEEKS*(1+DIM_PCT_TOM)^A6955)</f>
        <v>2334.3682140900019</v>
      </c>
      <c r="F6955" s="5">
        <f>IF(B6955=0,0,B6955*LABOR_HRS_WK_CAR*SEASON_WEEKS*(1+DIM_PCT_CAR)^B6955)</f>
        <v>593.44900480898161</v>
      </c>
      <c r="G6955" s="5">
        <f>IF(C6955=0,0,C6955*LABOR_HRS_WK_MES*SEASON_WEEKS*(1+DIM_PCT_MES)^C6955)</f>
        <v>343.61789814532818</v>
      </c>
      <c r="H6955" s="5">
        <f>E6955+F6955+G6955</f>
        <v>3271.4351170443115</v>
      </c>
      <c r="I6955" s="5">
        <f>MIN(H6955,FARMER_HRS)</f>
        <v>720</v>
      </c>
      <c r="J6955" s="5">
        <f>MAX(0,H6955-FARMER_HRS)</f>
        <v>2551.4351170443115</v>
      </c>
      <c r="K6955" s="2">
        <f>I6955*FARMER_RATE+J6955*TEMP_WORKER_RATE</f>
        <v>69295.748559797066</v>
      </c>
      <c r="L6955" s="2">
        <f>A6955*PRICE_TOM+B6955*PRICE_CAR+C6955*PRICE_MES</f>
        <v>136216</v>
      </c>
      <c r="M6955" s="2">
        <f>A6955*FERT_BED_TOM+B6955*FERT_BED_CAR+C6955*FERT_BED_MES</f>
        <v>21120</v>
      </c>
      <c r="N6955" s="6">
        <f>IF(AND(D6955&lt;=TOTAL_BEDS,J6955&lt;=TEMP_WORKER_MAX*TEMP_WORKER_HRS),1,0)</f>
        <v>1</v>
      </c>
      <c r="O6955" s="2">
        <f>L6955-M6955-K6955-FIXED_COSTS</f>
        <v>25800.251440202934</v>
      </c>
      <c r="P6955" s="2">
        <f>IF(N6955=1,O6955,"")</f>
        <v>25800.251440202934</v>
      </c>
    </row>
    <row r="6956">
      <c r="A6956" s="6">
        <v>10</v>
      </c>
      <c r="B6956" s="6">
        <v>14</v>
      </c>
      <c r="C6956" s="6">
        <v>8</v>
      </c>
      <c r="D6956" s="6">
        <f>A6956+B6956+C6956</f>
        <v>32</v>
      </c>
      <c r="E6956" s="5">
        <f>IF(A6956=0,0,A6956*LABOR_HRS_WK_TOM*SEASON_WEEKS*(1+DIM_PCT_TOM)^A6956)</f>
        <v>2334.3682140900019</v>
      </c>
      <c r="F6956" s="5">
        <f>IF(B6956=0,0,B6956*LABOR_HRS_WK_CAR*SEASON_WEEKS*(1+DIM_PCT_CAR)^B6956)</f>
        <v>593.44900480898161</v>
      </c>
      <c r="G6956" s="5">
        <f>IF(C6956=0,0,C6956*LABOR_HRS_WK_MES*SEASON_WEEKS*(1+DIM_PCT_MES)^C6956)</f>
        <v>397.61499642530833</v>
      </c>
      <c r="H6956" s="5">
        <f>E6956+F6956+G6956</f>
        <v>3325.4322153242915</v>
      </c>
      <c r="I6956" s="5">
        <f>MIN(H6956,FARMER_HRS)</f>
        <v>720</v>
      </c>
      <c r="J6956" s="5">
        <f>MAX(0,H6956-FARMER_HRS)</f>
        <v>2605.4322153242915</v>
      </c>
      <c r="K6956" s="2">
        <f>I6956*FARMER_RATE+J6956*TEMP_WORKER_RATE</f>
        <v>70233.198182713386</v>
      </c>
      <c r="L6956" s="2">
        <f>A6956*PRICE_TOM+B6956*PRICE_CAR+C6956*PRICE_MES</f>
        <v>138916</v>
      </c>
      <c r="M6956" s="2">
        <f>A6956*FERT_BED_TOM+B6956*FERT_BED_CAR+C6956*FERT_BED_MES</f>
        <v>22000</v>
      </c>
      <c r="N6956" s="6">
        <f>IF(AND(D6956&lt;=TOTAL_BEDS,J6956&lt;=TEMP_WORKER_MAX*TEMP_WORKER_HRS),1,0)</f>
        <v>1</v>
      </c>
      <c r="O6956" s="2">
        <f>L6956-M6956-K6956-FIXED_COSTS</f>
        <v>26682.801817286614</v>
      </c>
      <c r="P6956" s="2">
        <f>IF(N6956=1,O6956,"")</f>
        <v>26682.801817286614</v>
      </c>
    </row>
    <row r="6957">
      <c r="A6957" s="6">
        <v>10</v>
      </c>
      <c r="B6957" s="6">
        <v>14</v>
      </c>
      <c r="C6957" s="6">
        <v>9</v>
      </c>
      <c r="D6957" s="6">
        <f>A6957+B6957+C6957</f>
        <v>33</v>
      </c>
      <c r="E6957" s="5">
        <f>IF(A6957=0,0,A6957*LABOR_HRS_WK_TOM*SEASON_WEEKS*(1+DIM_PCT_TOM)^A6957)</f>
        <v>2334.3682140900019</v>
      </c>
      <c r="F6957" s="5">
        <f>IF(B6957=0,0,B6957*LABOR_HRS_WK_CAR*SEASON_WEEKS*(1+DIM_PCT_CAR)^B6957)</f>
        <v>593.44900480898161</v>
      </c>
      <c r="G6957" s="5">
        <f>IF(C6957=0,0,C6957*LABOR_HRS_WK_MES*SEASON_WEEKS*(1+DIM_PCT_MES)^C6957)</f>
        <v>452.90833186570273</v>
      </c>
      <c r="H6957" s="5">
        <f>E6957+F6957+G6957</f>
        <v>3380.725550764686</v>
      </c>
      <c r="I6957" s="5">
        <f>MIN(H6957,FARMER_HRS)</f>
        <v>720</v>
      </c>
      <c r="J6957" s="5">
        <f>MAX(0,H6957-FARMER_HRS)</f>
        <v>2660.725550764686</v>
      </c>
      <c r="K6957" s="2">
        <f>I6957*FARMER_RATE+J6957*TEMP_WORKER_RATE</f>
        <v>71193.151922998019</v>
      </c>
      <c r="L6957" s="2">
        <f>A6957*PRICE_TOM+B6957*PRICE_CAR+C6957*PRICE_MES</f>
        <v>141616</v>
      </c>
      <c r="M6957" s="2">
        <f>A6957*FERT_BED_TOM+B6957*FERT_BED_CAR+C6957*FERT_BED_MES</f>
        <v>22880</v>
      </c>
      <c r="N6957" s="6">
        <f>IF(AND(D6957&lt;=TOTAL_BEDS,J6957&lt;=TEMP_WORKER_MAX*TEMP_WORKER_HRS),1,0)</f>
        <v>1</v>
      </c>
      <c r="O6957" s="2">
        <f>L6957-M6957-K6957-FIXED_COSTS</f>
        <v>27542.848077001981</v>
      </c>
      <c r="P6957" s="2">
        <f>IF(N6957=1,O6957,"")</f>
        <v>27542.848077001981</v>
      </c>
    </row>
    <row r="6958">
      <c r="A6958" s="6">
        <v>10</v>
      </c>
      <c r="B6958" s="6">
        <v>14</v>
      </c>
      <c r="C6958" s="6">
        <v>10</v>
      </c>
      <c r="D6958" s="6">
        <f>A6958+B6958+C6958</f>
        <v>34</v>
      </c>
      <c r="E6958" s="5">
        <f>IF(A6958=0,0,A6958*LABOR_HRS_WK_TOM*SEASON_WEEKS*(1+DIM_PCT_TOM)^A6958)</f>
        <v>2334.3682140900019</v>
      </c>
      <c r="F6958" s="5">
        <f>IF(B6958=0,0,B6958*LABOR_HRS_WK_CAR*SEASON_WEEKS*(1+DIM_PCT_CAR)^B6958)</f>
        <v>593.44900480898161</v>
      </c>
      <c r="G6958" s="5">
        <f>IF(C6958=0,0,C6958*LABOR_HRS_WK_MES*SEASON_WEEKS*(1+DIM_PCT_MES)^C6958)</f>
        <v>509.52187334891551</v>
      </c>
      <c r="H6958" s="5">
        <f>E6958+F6958+G6958</f>
        <v>3437.3390922478989</v>
      </c>
      <c r="I6958" s="5">
        <f>MIN(H6958,FARMER_HRS)</f>
        <v>720</v>
      </c>
      <c r="J6958" s="5">
        <f>MAX(0,H6958-FARMER_HRS)</f>
        <v>2717.3390922478989</v>
      </c>
      <c r="K6958" s="2">
        <f>I6958*FARMER_RATE+J6958*TEMP_WORKER_RATE</f>
        <v>72176.025907081581</v>
      </c>
      <c r="L6958" s="2">
        <f>A6958*PRICE_TOM+B6958*PRICE_CAR+C6958*PRICE_MES</f>
        <v>144316</v>
      </c>
      <c r="M6958" s="2">
        <f>A6958*FERT_BED_TOM+B6958*FERT_BED_CAR+C6958*FERT_BED_MES</f>
        <v>23760</v>
      </c>
      <c r="N6958" s="6">
        <f>IF(AND(D6958&lt;=TOTAL_BEDS,J6958&lt;=TEMP_WORKER_MAX*TEMP_WORKER_HRS),1,0)</f>
        <v>1</v>
      </c>
      <c r="O6958" s="2">
        <f>L6958-M6958-K6958-FIXED_COSTS</f>
        <v>28379.974092918419</v>
      </c>
      <c r="P6958" s="2">
        <f>IF(N6958=1,O6958,"")</f>
        <v>28379.974092918419</v>
      </c>
    </row>
    <row r="6959">
      <c r="A6959" s="6">
        <v>10</v>
      </c>
      <c r="B6959" s="6">
        <v>14</v>
      </c>
      <c r="C6959" s="6">
        <v>11</v>
      </c>
      <c r="D6959" s="6">
        <f>A6959+B6959+C6959</f>
        <v>35</v>
      </c>
      <c r="E6959" s="5">
        <f>IF(A6959=0,0,A6959*LABOR_HRS_WK_TOM*SEASON_WEEKS*(1+DIM_PCT_TOM)^A6959)</f>
        <v>2334.3682140900019</v>
      </c>
      <c r="F6959" s="5">
        <f>IF(B6959=0,0,B6959*LABOR_HRS_WK_CAR*SEASON_WEEKS*(1+DIM_PCT_CAR)^B6959)</f>
        <v>593.44900480898161</v>
      </c>
      <c r="G6959" s="5">
        <f>IF(C6959=0,0,C6959*LABOR_HRS_WK_MES*SEASON_WEEKS*(1+DIM_PCT_MES)^C6959)</f>
        <v>567.47998644235463</v>
      </c>
      <c r="H6959" s="5">
        <f>E6959+F6959+G6959</f>
        <v>3495.2972053413378</v>
      </c>
      <c r="I6959" s="5">
        <f>MIN(H6959,FARMER_HRS)</f>
        <v>720</v>
      </c>
      <c r="J6959" s="5">
        <f>MAX(0,H6959-FARMER_HRS)</f>
        <v>2775.2972053413378</v>
      </c>
      <c r="K6959" s="2">
        <f>I6959*FARMER_RATE+J6959*TEMP_WORKER_RATE</f>
        <v>73182.243148287118</v>
      </c>
      <c r="L6959" s="2">
        <f>A6959*PRICE_TOM+B6959*PRICE_CAR+C6959*PRICE_MES</f>
        <v>147016</v>
      </c>
      <c r="M6959" s="2">
        <f>A6959*FERT_BED_TOM+B6959*FERT_BED_CAR+C6959*FERT_BED_MES</f>
        <v>24640</v>
      </c>
      <c r="N6959" s="6">
        <f>IF(AND(D6959&lt;=TOTAL_BEDS,J6959&lt;=TEMP_WORKER_MAX*TEMP_WORKER_HRS),1,0)</f>
        <v>1</v>
      </c>
      <c r="O6959" s="2">
        <f>L6959-M6959-K6959-FIXED_COSTS</f>
        <v>29193.756851712882</v>
      </c>
      <c r="P6959" s="2">
        <f>IF(N6959=1,O6959,"")</f>
        <v>29193.756851712882</v>
      </c>
    </row>
    <row r="6960">
      <c r="A6960" s="6">
        <v>10</v>
      </c>
      <c r="B6960" s="6">
        <v>14</v>
      </c>
      <c r="C6960" s="6">
        <v>12</v>
      </c>
      <c r="D6960" s="6">
        <f>A6960+B6960+C6960</f>
        <v>36</v>
      </c>
      <c r="E6960" s="5">
        <f>IF(A6960=0,0,A6960*LABOR_HRS_WK_TOM*SEASON_WEEKS*(1+DIM_PCT_TOM)^A6960)</f>
        <v>2334.3682140900019</v>
      </c>
      <c r="F6960" s="5">
        <f>IF(B6960=0,0,B6960*LABOR_HRS_WK_CAR*SEASON_WEEKS*(1+DIM_PCT_CAR)^B6960)</f>
        <v>593.44900480898161</v>
      </c>
      <c r="G6960" s="5">
        <f>IF(C6960=0,0,C6960*LABOR_HRS_WK_MES*SEASON_WEEKS*(1+DIM_PCT_MES)^C6960)</f>
        <v>626.807439570419</v>
      </c>
      <c r="H6960" s="5">
        <f>E6960+F6960+G6960</f>
        <v>3554.6246584694022</v>
      </c>
      <c r="I6960" s="5">
        <f>MIN(H6960,FARMER_HRS)</f>
        <v>720</v>
      </c>
      <c r="J6960" s="5">
        <f>MAX(0,H6960-FARMER_HRS)</f>
        <v>2834.6246584694022</v>
      </c>
      <c r="K6960" s="2">
        <f>I6960*FARMER_RATE+J6960*TEMP_WORKER_RATE</f>
        <v>74212.233653982679</v>
      </c>
      <c r="L6960" s="2">
        <f>A6960*PRICE_TOM+B6960*PRICE_CAR+C6960*PRICE_MES</f>
        <v>149716</v>
      </c>
      <c r="M6960" s="2">
        <f>A6960*FERT_BED_TOM+B6960*FERT_BED_CAR+C6960*FERT_BED_MES</f>
        <v>25520</v>
      </c>
      <c r="N6960" s="6">
        <f>IF(AND(D6960&lt;=TOTAL_BEDS,J6960&lt;=TEMP_WORKER_MAX*TEMP_WORKER_HRS),1,0)</f>
        <v>1</v>
      </c>
      <c r="O6960" s="2">
        <f>L6960-M6960-K6960-FIXED_COSTS</f>
        <v>29983.766346017321</v>
      </c>
      <c r="P6960" s="2">
        <f>IF(N6960=1,O6960,"")</f>
        <v>29983.766346017321</v>
      </c>
    </row>
    <row r="6961">
      <c r="A6961" s="6">
        <v>10</v>
      </c>
      <c r="B6961" s="6">
        <v>14</v>
      </c>
      <c r="C6961" s="6">
        <v>13</v>
      </c>
      <c r="D6961" s="6">
        <f>A6961+B6961+C6961</f>
        <v>37</v>
      </c>
      <c r="E6961" s="5">
        <f>IF(A6961=0,0,A6961*LABOR_HRS_WK_TOM*SEASON_WEEKS*(1+DIM_PCT_TOM)^A6961)</f>
        <v>2334.3682140900019</v>
      </c>
      <c r="F6961" s="5">
        <f>IF(B6961=0,0,B6961*LABOR_HRS_WK_CAR*SEASON_WEEKS*(1+DIM_PCT_CAR)^B6961)</f>
        <v>593.44900480898161</v>
      </c>
      <c r="G6961" s="5">
        <f>IF(C6961=0,0,C6961*LABOR_HRS_WK_MES*SEASON_WEEKS*(1+DIM_PCT_MES)^C6961)</f>
        <v>687.52941027880331</v>
      </c>
      <c r="H6961" s="5">
        <f>E6961+F6961+G6961</f>
        <v>3615.3466291777868</v>
      </c>
      <c r="I6961" s="5">
        <f>MIN(H6961,FARMER_HRS)</f>
        <v>720</v>
      </c>
      <c r="J6961" s="5">
        <f>MAX(0,H6961-FARMER_HRS)</f>
        <v>2895.3466291777868</v>
      </c>
      <c r="K6961" s="2">
        <f>I6961*FARMER_RATE+J6961*TEMP_WORKER_RATE</f>
        <v>75266.434534336586</v>
      </c>
      <c r="L6961" s="2">
        <f>A6961*PRICE_TOM+B6961*PRICE_CAR+C6961*PRICE_MES</f>
        <v>152416</v>
      </c>
      <c r="M6961" s="2">
        <f>A6961*FERT_BED_TOM+B6961*FERT_BED_CAR+C6961*FERT_BED_MES</f>
        <v>26400</v>
      </c>
      <c r="N6961" s="6">
        <f>IF(AND(D6961&lt;=TOTAL_BEDS,J6961&lt;=TEMP_WORKER_MAX*TEMP_WORKER_HRS),1,0)</f>
        <v>1</v>
      </c>
      <c r="O6961" s="2">
        <f>L6961-M6961-K6961-FIXED_COSTS</f>
        <v>30749.565465663414</v>
      </c>
      <c r="P6961" s="2">
        <f>IF(N6961=1,O6961,"")</f>
        <v>30749.565465663414</v>
      </c>
    </row>
    <row r="6962">
      <c r="A6962" s="6">
        <v>10</v>
      </c>
      <c r="B6962" s="6">
        <v>14</v>
      </c>
      <c r="C6962" s="6">
        <v>14</v>
      </c>
      <c r="D6962" s="6">
        <f>A6962+B6962+C6962</f>
        <v>38</v>
      </c>
      <c r="E6962" s="5">
        <f>IF(A6962=0,0,A6962*LABOR_HRS_WK_TOM*SEASON_WEEKS*(1+DIM_PCT_TOM)^A6962)</f>
        <v>2334.3682140900019</v>
      </c>
      <c r="F6962" s="5">
        <f>IF(B6962=0,0,B6962*LABOR_HRS_WK_CAR*SEASON_WEEKS*(1+DIM_PCT_CAR)^B6962)</f>
        <v>593.44900480898161</v>
      </c>
      <c r="G6962" s="5">
        <f>IF(C6962=0,0,C6962*LABOR_HRS_WK_MES*SEASON_WEEKS*(1+DIM_PCT_MES)^C6962)</f>
        <v>749.67149159246435</v>
      </c>
      <c r="H6962" s="5">
        <f>E6962+F6962+G6962</f>
        <v>3677.4887104914478</v>
      </c>
      <c r="I6962" s="5">
        <f>MIN(H6962,FARMER_HRS)</f>
        <v>720</v>
      </c>
      <c r="J6962" s="5">
        <f>MAX(0,H6962-FARMER_HRS)</f>
        <v>2957.4887104914478</v>
      </c>
      <c r="K6962" s="2">
        <f>I6962*FARMER_RATE+J6962*TEMP_WORKER_RATE</f>
        <v>76345.290112698742</v>
      </c>
      <c r="L6962" s="2">
        <f>A6962*PRICE_TOM+B6962*PRICE_CAR+C6962*PRICE_MES</f>
        <v>155116</v>
      </c>
      <c r="M6962" s="2">
        <f>A6962*FERT_BED_TOM+B6962*FERT_BED_CAR+C6962*FERT_BED_MES</f>
        <v>27280</v>
      </c>
      <c r="N6962" s="6">
        <f>IF(AND(D6962&lt;=TOTAL_BEDS,J6962&lt;=TEMP_WORKER_MAX*TEMP_WORKER_HRS),1,0)</f>
        <v>1</v>
      </c>
      <c r="O6962" s="2">
        <f>L6962-M6962-K6962-FIXED_COSTS</f>
        <v>31490.709887301258</v>
      </c>
      <c r="P6962" s="2">
        <f>IF(N6962=1,O6962,"")</f>
        <v>31490.709887301258</v>
      </c>
    </row>
    <row r="6963">
      <c r="A6963" s="6">
        <v>10</v>
      </c>
      <c r="B6963" s="6">
        <v>14</v>
      </c>
      <c r="C6963" s="6">
        <v>15</v>
      </c>
      <c r="D6963" s="6">
        <f>A6963+B6963+C6963</f>
        <v>39</v>
      </c>
      <c r="E6963" s="5">
        <f>IF(A6963=0,0,A6963*LABOR_HRS_WK_TOM*SEASON_WEEKS*(1+DIM_PCT_TOM)^A6963)</f>
        <v>2334.3682140900019</v>
      </c>
      <c r="F6963" s="5">
        <f>IF(B6963=0,0,B6963*LABOR_HRS_WK_CAR*SEASON_WEEKS*(1+DIM_PCT_CAR)^B6963)</f>
        <v>593.44900480898161</v>
      </c>
      <c r="G6963" s="5">
        <f>IF(C6963=0,0,C6963*LABOR_HRS_WK_MES*SEASON_WEEKS*(1+DIM_PCT_MES)^C6963)</f>
        <v>813.25969846861074</v>
      </c>
      <c r="H6963" s="5">
        <f>E6963+F6963+G6963</f>
        <v>3741.076917367594</v>
      </c>
      <c r="I6963" s="5">
        <f>MIN(H6963,FARMER_HRS)</f>
        <v>720</v>
      </c>
      <c r="J6963" s="5">
        <f>MAX(0,H6963-FARMER_HRS)</f>
        <v>3021.076917367594</v>
      </c>
      <c r="K6963" s="2">
        <f>I6963*FARMER_RATE+J6963*TEMP_WORKER_RATE</f>
        <v>77449.252037631843</v>
      </c>
      <c r="L6963" s="2">
        <f>A6963*PRICE_TOM+B6963*PRICE_CAR+C6963*PRICE_MES</f>
        <v>157816</v>
      </c>
      <c r="M6963" s="2">
        <f>A6963*FERT_BED_TOM+B6963*FERT_BED_CAR+C6963*FERT_BED_MES</f>
        <v>28160</v>
      </c>
      <c r="N6963" s="6">
        <f>IF(AND(D6963&lt;=TOTAL_BEDS,J6963&lt;=TEMP_WORKER_MAX*TEMP_WORKER_HRS),1,0)</f>
        <v>1</v>
      </c>
      <c r="O6963" s="2">
        <f>L6963-M6963-K6963-FIXED_COSTS</f>
        <v>32206.747962368157</v>
      </c>
      <c r="P6963" s="2">
        <f>IF(N6963=1,O6963,"")</f>
        <v>32206.747962368157</v>
      </c>
    </row>
    <row r="6964">
      <c r="A6964" s="6">
        <v>10</v>
      </c>
      <c r="B6964" s="6">
        <v>14</v>
      </c>
      <c r="C6964" s="6">
        <v>16</v>
      </c>
      <c r="D6964" s="6">
        <f>A6964+B6964+C6964</f>
        <v>40</v>
      </c>
      <c r="E6964" s="5">
        <f>IF(A6964=0,0,A6964*LABOR_HRS_WK_TOM*SEASON_WEEKS*(1+DIM_PCT_TOM)^A6964)</f>
        <v>2334.3682140900019</v>
      </c>
      <c r="F6964" s="5">
        <f>IF(B6964=0,0,B6964*LABOR_HRS_WK_CAR*SEASON_WEEKS*(1+DIM_PCT_CAR)^B6964)</f>
        <v>593.44900480898161</v>
      </c>
      <c r="G6964" s="5">
        <f>IF(C6964=0,0,C6964*LABOR_HRS_WK_MES*SEASON_WEEKS*(1+DIM_PCT_MES)^C6964)</f>
        <v>878.32047434609967</v>
      </c>
      <c r="H6964" s="5">
        <f>E6964+F6964+G6964</f>
        <v>3806.137693245083</v>
      </c>
      <c r="I6964" s="5">
        <f>MIN(H6964,FARMER_HRS)</f>
        <v>720</v>
      </c>
      <c r="J6964" s="5">
        <f>MAX(0,H6964-FARMER_HRS)</f>
        <v>3086.137693245083</v>
      </c>
      <c r="K6964" s="2">
        <f>I6964*FARMER_RATE+J6964*TEMP_WORKER_RATE</f>
        <v>78578.779396616024</v>
      </c>
      <c r="L6964" s="2">
        <f>A6964*PRICE_TOM+B6964*PRICE_CAR+C6964*PRICE_MES</f>
        <v>160516</v>
      </c>
      <c r="M6964" s="2">
        <f>A6964*FERT_BED_TOM+B6964*FERT_BED_CAR+C6964*FERT_BED_MES</f>
        <v>29040</v>
      </c>
      <c r="N6964" s="6">
        <f>IF(AND(D6964&lt;=TOTAL_BEDS,J6964&lt;=TEMP_WORKER_MAX*TEMP_WORKER_HRS),1,0)</f>
        <v>1</v>
      </c>
      <c r="O6964" s="2">
        <f>L6964-M6964-K6964-FIXED_COSTS</f>
        <v>32897.220603383976</v>
      </c>
      <c r="P6964" s="2">
        <f>IF(N6964=1,O6964,"")</f>
        <v>32897.220603383976</v>
      </c>
    </row>
    <row r="6965">
      <c r="A6965" s="6">
        <v>10</v>
      </c>
      <c r="B6965" s="6">
        <v>14</v>
      </c>
      <c r="C6965" s="6">
        <v>17</v>
      </c>
      <c r="D6965" s="6">
        <f>A6965+B6965+C6965</f>
        <v>41</v>
      </c>
      <c r="E6965" s="5">
        <f>IF(A6965=0,0,A6965*LABOR_HRS_WK_TOM*SEASON_WEEKS*(1+DIM_PCT_TOM)^A6965)</f>
        <v>2334.3682140900019</v>
      </c>
      <c r="F6965" s="5">
        <f>IF(B6965=0,0,B6965*LABOR_HRS_WK_CAR*SEASON_WEEKS*(1+DIM_PCT_CAR)^B6965)</f>
        <v>593.44900480898161</v>
      </c>
      <c r="G6965" s="5">
        <f>IF(C6965=0,0,C6965*LABOR_HRS_WK_MES*SEASON_WEEKS*(1+DIM_PCT_MES)^C6965)</f>
        <v>944.88069779263992</v>
      </c>
      <c r="H6965" s="5">
        <f>E6965+F6965+G6965</f>
        <v>3872.6979166916235</v>
      </c>
      <c r="I6965" s="5">
        <f>MIN(H6965,FARMER_HRS)</f>
        <v>720</v>
      </c>
      <c r="J6965" s="5">
        <f>MAX(0,H6965-FARMER_HRS)</f>
        <v>3152.6979166916235</v>
      </c>
      <c r="K6965" s="2">
        <f>I6965*FARMER_RATE+J6965*TEMP_WORKER_RATE</f>
        <v>79734.3388314518</v>
      </c>
      <c r="L6965" s="2">
        <f>A6965*PRICE_TOM+B6965*PRICE_CAR+C6965*PRICE_MES</f>
        <v>163216</v>
      </c>
      <c r="M6965" s="2">
        <f>A6965*FERT_BED_TOM+B6965*FERT_BED_CAR+C6965*FERT_BED_MES</f>
        <v>29920</v>
      </c>
      <c r="N6965" s="6">
        <f>IF(AND(D6965&lt;=TOTAL_BEDS,J6965&lt;=TEMP_WORKER_MAX*TEMP_WORKER_HRS),1,0)</f>
        <v>1</v>
      </c>
      <c r="O6965" s="2">
        <f>L6965-M6965-K6965-FIXED_COSTS</f>
        <v>33561.661168548206</v>
      </c>
      <c r="P6965" s="2">
        <f>IF(N6965=1,O6965,"")</f>
        <v>33561.661168548206</v>
      </c>
    </row>
    <row r="6966">
      <c r="A6966" s="6">
        <v>10</v>
      </c>
      <c r="B6966" s="6">
        <v>14</v>
      </c>
      <c r="C6966" s="6">
        <v>18</v>
      </c>
      <c r="D6966" s="6">
        <f>A6966+B6966+C6966</f>
        <v>42</v>
      </c>
      <c r="E6966" s="5">
        <f>IF(A6966=0,0,A6966*LABOR_HRS_WK_TOM*SEASON_WEEKS*(1+DIM_PCT_TOM)^A6966)</f>
        <v>2334.3682140900019</v>
      </c>
      <c r="F6966" s="5">
        <f>IF(B6966=0,0,B6966*LABOR_HRS_WK_CAR*SEASON_WEEKS*(1+DIM_PCT_CAR)^B6966)</f>
        <v>593.44900480898161</v>
      </c>
      <c r="G6966" s="5">
        <f>IF(C6966=0,0,C6966*LABOR_HRS_WK_MES*SEASON_WEEKS*(1+DIM_PCT_MES)^C6966)</f>
        <v>1012.9676892512272</v>
      </c>
      <c r="H6966" s="5">
        <f>E6966+F6966+G6966</f>
        <v>3940.7849081502104</v>
      </c>
      <c r="I6966" s="5">
        <f>MIN(H6966,FARMER_HRS)</f>
        <v>720</v>
      </c>
      <c r="J6966" s="5">
        <f>MAX(0,H6966-FARMER_HRS)</f>
        <v>3220.7849081502104</v>
      </c>
      <c r="K6966" s="2">
        <f>I6966*FARMER_RATE+J6966*TEMP_WORKER_RATE</f>
        <v>80916.404655385588</v>
      </c>
      <c r="L6966" s="2">
        <f>A6966*PRICE_TOM+B6966*PRICE_CAR+C6966*PRICE_MES</f>
        <v>165916</v>
      </c>
      <c r="M6966" s="2">
        <f>A6966*FERT_BED_TOM+B6966*FERT_BED_CAR+C6966*FERT_BED_MES</f>
        <v>30800</v>
      </c>
      <c r="N6966" s="6">
        <f>IF(AND(D6966&lt;=TOTAL_BEDS,J6966&lt;=TEMP_WORKER_MAX*TEMP_WORKER_HRS),1,0)</f>
        <v>1</v>
      </c>
      <c r="O6966" s="2">
        <f>L6966-M6966-K6966-FIXED_COSTS</f>
        <v>34199.595344614412</v>
      </c>
      <c r="P6966" s="2">
        <f>IF(N6966=1,O6966,"")</f>
        <v>34199.595344614412</v>
      </c>
    </row>
    <row r="6967">
      <c r="A6967" s="6">
        <v>10</v>
      </c>
      <c r="B6967" s="6">
        <v>14</v>
      </c>
      <c r="C6967" s="6">
        <v>19</v>
      </c>
      <c r="D6967" s="6">
        <f>A6967+B6967+C6967</f>
        <v>43</v>
      </c>
      <c r="E6967" s="5">
        <f>IF(A6967=0,0,A6967*LABOR_HRS_WK_TOM*SEASON_WEEKS*(1+DIM_PCT_TOM)^A6967)</f>
        <v>2334.3682140900019</v>
      </c>
      <c r="F6967" s="5">
        <f>IF(B6967=0,0,B6967*LABOR_HRS_WK_CAR*SEASON_WEEKS*(1+DIM_PCT_CAR)^B6967)</f>
        <v>593.44900480898161</v>
      </c>
      <c r="G6967" s="5">
        <f>IF(C6967=0,0,C6967*LABOR_HRS_WK_MES*SEASON_WEEKS*(1+DIM_PCT_MES)^C6967)</f>
        <v>1082.6092178872491</v>
      </c>
      <c r="H6967" s="5">
        <f>E6967+F6967+G6967</f>
        <v>4010.4264367862324</v>
      </c>
      <c r="I6967" s="5">
        <f>MIN(H6967,FARMER_HRS)</f>
        <v>720</v>
      </c>
      <c r="J6967" s="5">
        <f>MAX(0,H6967-FARMER_HRS)</f>
        <v>3290.4264367862324</v>
      </c>
      <c r="K6967" s="2">
        <f>I6967*FARMER_RATE+J6967*TEMP_WORKER_RATE</f>
        <v>82125.4589719832</v>
      </c>
      <c r="L6967" s="2">
        <f>A6967*PRICE_TOM+B6967*PRICE_CAR+C6967*PRICE_MES</f>
        <v>168616</v>
      </c>
      <c r="M6967" s="2">
        <f>A6967*FERT_BED_TOM+B6967*FERT_BED_CAR+C6967*FERT_BED_MES</f>
        <v>31680</v>
      </c>
      <c r="N6967" s="6">
        <f>IF(AND(D6967&lt;=TOTAL_BEDS,J6967&lt;=TEMP_WORKER_MAX*TEMP_WORKER_HRS),1,0)</f>
        <v>1</v>
      </c>
      <c r="O6967" s="2">
        <f>L6967-M6967-K6967-FIXED_COSTS</f>
        <v>34810.5410280168</v>
      </c>
      <c r="P6967" s="2">
        <f>IF(N6967=1,O6967,"")</f>
        <v>34810.5410280168</v>
      </c>
    </row>
    <row r="6968">
      <c r="A6968" s="6">
        <v>10</v>
      </c>
      <c r="B6968" s="6">
        <v>14</v>
      </c>
      <c r="C6968" s="6">
        <v>20</v>
      </c>
      <c r="D6968" s="6">
        <f>A6968+B6968+C6968</f>
        <v>44</v>
      </c>
      <c r="E6968" s="5">
        <f>IF(A6968=0,0,A6968*LABOR_HRS_WK_TOM*SEASON_WEEKS*(1+DIM_PCT_TOM)^A6968)</f>
        <v>2334.3682140900019</v>
      </c>
      <c r="F6968" s="5">
        <f>IF(B6968=0,0,B6968*LABOR_HRS_WK_CAR*SEASON_WEEKS*(1+DIM_PCT_CAR)^B6968)</f>
        <v>593.44900480898161</v>
      </c>
      <c r="G6968" s="5">
        <f>IF(C6968=0,0,C6968*LABOR_HRS_WK_MES*SEASON_WEEKS*(1+DIM_PCT_MES)^C6968)</f>
        <v>1153.8335085377259</v>
      </c>
      <c r="H6968" s="5">
        <f>E6968+F6968+G6968</f>
        <v>4081.6507274367095</v>
      </c>
      <c r="I6968" s="5">
        <f>MIN(H6968,FARMER_HRS)</f>
        <v>720</v>
      </c>
      <c r="J6968" s="5">
        <f>MAX(0,H6968-FARMER_HRS)</f>
        <v>3361.6507274367095</v>
      </c>
      <c r="K6968" s="2">
        <f>I6968*FARMER_RATE+J6968*TEMP_WORKER_RATE</f>
        <v>83361.991795776208</v>
      </c>
      <c r="L6968" s="2">
        <f>A6968*PRICE_TOM+B6968*PRICE_CAR+C6968*PRICE_MES</f>
        <v>171316</v>
      </c>
      <c r="M6968" s="2">
        <f>A6968*FERT_BED_TOM+B6968*FERT_BED_CAR+C6968*FERT_BED_MES</f>
        <v>32560</v>
      </c>
      <c r="N6968" s="6">
        <f>IF(AND(D6968&lt;=TOTAL_BEDS,J6968&lt;=TEMP_WORKER_MAX*TEMP_WORKER_HRS),1,0)</f>
        <v>1</v>
      </c>
      <c r="O6968" s="2">
        <f>L6968-M6968-K6968-FIXED_COSTS</f>
        <v>35394.008204223792</v>
      </c>
      <c r="P6968" s="2">
        <f>IF(N6968=1,O6968,"")</f>
        <v>35394.008204223792</v>
      </c>
    </row>
    <row r="6969">
      <c r="A6969" s="6">
        <v>10</v>
      </c>
      <c r="B6969" s="6">
        <v>14</v>
      </c>
      <c r="C6969" s="6">
        <v>21</v>
      </c>
      <c r="D6969" s="6">
        <f>A6969+B6969+C6969</f>
        <v>45</v>
      </c>
      <c r="E6969" s="5">
        <f>IF(A6969=0,0,A6969*LABOR_HRS_WK_TOM*SEASON_WEEKS*(1+DIM_PCT_TOM)^A6969)</f>
        <v>2334.3682140900019</v>
      </c>
      <c r="F6969" s="5">
        <f>IF(B6969=0,0,B6969*LABOR_HRS_WK_CAR*SEASON_WEEKS*(1+DIM_PCT_CAR)^B6969)</f>
        <v>593.44900480898161</v>
      </c>
      <c r="G6969" s="5">
        <f>IF(C6969=0,0,C6969*LABOR_HRS_WK_MES*SEASON_WEEKS*(1+DIM_PCT_MES)^C6969)</f>
        <v>1226.6692487641699</v>
      </c>
      <c r="H6969" s="5">
        <f>E6969+F6969+G6969</f>
        <v>4154.4864676631532</v>
      </c>
      <c r="I6969" s="5">
        <f>MIN(H6969,FARMER_HRS)</f>
        <v>720</v>
      </c>
      <c r="J6969" s="5">
        <f>MAX(0,H6969-FARMER_HRS)</f>
        <v>3434.4864676631532</v>
      </c>
      <c r="K6969" s="2">
        <f>I6969*FARMER_RATE+J6969*TEMP_WORKER_RATE</f>
        <v>84626.501174707519</v>
      </c>
      <c r="L6969" s="2">
        <f>A6969*PRICE_TOM+B6969*PRICE_CAR+C6969*PRICE_MES</f>
        <v>174016</v>
      </c>
      <c r="M6969" s="2">
        <f>A6969*FERT_BED_TOM+B6969*FERT_BED_CAR+C6969*FERT_BED_MES</f>
        <v>33440</v>
      </c>
      <c r="N6969" s="6">
        <f>IF(AND(D6969&lt;=TOTAL_BEDS,J6969&lt;=TEMP_WORKER_MAX*TEMP_WORKER_HRS),1,0)</f>
        <v>1</v>
      </c>
      <c r="O6969" s="2">
        <f>L6969-M6969-K6969-FIXED_COSTS</f>
        <v>35949.498825292481</v>
      </c>
      <c r="P6969" s="2">
        <f>IF(N6969=1,O6969,"")</f>
        <v>35949.498825292481</v>
      </c>
    </row>
    <row r="6970">
      <c r="A6970" s="6">
        <v>10</v>
      </c>
      <c r="B6970" s="6">
        <v>14</v>
      </c>
      <c r="C6970" s="6">
        <v>22</v>
      </c>
      <c r="D6970" s="6">
        <f>A6970+B6970+C6970</f>
        <v>46</v>
      </c>
      <c r="E6970" s="5">
        <f>IF(A6970=0,0,A6970*LABOR_HRS_WK_TOM*SEASON_WEEKS*(1+DIM_PCT_TOM)^A6970)</f>
        <v>2334.3682140900019</v>
      </c>
      <c r="F6970" s="5">
        <f>IF(B6970=0,0,B6970*LABOR_HRS_WK_CAR*SEASON_WEEKS*(1+DIM_PCT_CAR)^B6970)</f>
        <v>593.44900480898161</v>
      </c>
      <c r="G6970" s="5">
        <f>IF(C6970=0,0,C6970*LABOR_HRS_WK_MES*SEASON_WEEKS*(1+DIM_PCT_MES)^C6970)</f>
        <v>1301.1455960105659</v>
      </c>
      <c r="H6970" s="5">
        <f>E6970+F6970+G6970</f>
        <v>4228.96281490955</v>
      </c>
      <c r="I6970" s="5">
        <f>MIN(H6970,FARMER_HRS)</f>
        <v>720</v>
      </c>
      <c r="J6970" s="5">
        <f>MAX(0,H6970-FARMER_HRS)</f>
        <v>3508.9628149095497</v>
      </c>
      <c r="K6970" s="2">
        <f>I6970*FARMER_RATE+J6970*TEMP_WORKER_RATE</f>
        <v>85919.4933144019</v>
      </c>
      <c r="L6970" s="2">
        <f>A6970*PRICE_TOM+B6970*PRICE_CAR+C6970*PRICE_MES</f>
        <v>176716</v>
      </c>
      <c r="M6970" s="2">
        <f>A6970*FERT_BED_TOM+B6970*FERT_BED_CAR+C6970*FERT_BED_MES</f>
        <v>34320</v>
      </c>
      <c r="N6970" s="6">
        <f>IF(AND(D6970&lt;=TOTAL_BEDS,J6970&lt;=TEMP_WORKER_MAX*TEMP_WORKER_HRS),1,0)</f>
        <v>1</v>
      </c>
      <c r="O6970" s="2">
        <f>L6970-M6970-K6970-FIXED_COSTS</f>
        <v>36476.5066855981</v>
      </c>
      <c r="P6970" s="2">
        <f>IF(N6970=1,O6970,"")</f>
        <v>36476.5066855981</v>
      </c>
    </row>
    <row r="6971">
      <c r="A6971" s="6">
        <v>10</v>
      </c>
      <c r="B6971" s="6">
        <v>14</v>
      </c>
      <c r="C6971" s="6">
        <v>23</v>
      </c>
      <c r="D6971" s="6">
        <f>A6971+B6971+C6971</f>
        <v>47</v>
      </c>
      <c r="E6971" s="5">
        <f>IF(A6971=0,0,A6971*LABOR_HRS_WK_TOM*SEASON_WEEKS*(1+DIM_PCT_TOM)^A6971)</f>
        <v>2334.3682140900019</v>
      </c>
      <c r="F6971" s="5">
        <f>IF(B6971=0,0,B6971*LABOR_HRS_WK_CAR*SEASON_WEEKS*(1+DIM_PCT_CAR)^B6971)</f>
        <v>593.44900480898161</v>
      </c>
      <c r="G6971" s="5">
        <f>IF(C6971=0,0,C6971*LABOR_HRS_WK_MES*SEASON_WEEKS*(1+DIM_PCT_MES)^C6971)</f>
        <v>1377.2921848680023</v>
      </c>
      <c r="H6971" s="5">
        <f>E6971+F6971+G6971</f>
        <v>4305.1094037669855</v>
      </c>
      <c r="I6971" s="5">
        <f>MIN(H6971,FARMER_HRS)</f>
        <v>720</v>
      </c>
      <c r="J6971" s="5">
        <f>MAX(0,H6971-FARMER_HRS)</f>
        <v>3585.1094037669855</v>
      </c>
      <c r="K6971" s="2">
        <f>I6971*FARMER_RATE+J6971*TEMP_WORKER_RATE</f>
        <v>87241.482704287948</v>
      </c>
      <c r="L6971" s="2">
        <f>A6971*PRICE_TOM+B6971*PRICE_CAR+C6971*PRICE_MES</f>
        <v>179416</v>
      </c>
      <c r="M6971" s="2">
        <f>A6971*FERT_BED_TOM+B6971*FERT_BED_CAR+C6971*FERT_BED_MES</f>
        <v>35200</v>
      </c>
      <c r="N6971" s="6">
        <f>IF(AND(D6971&lt;=TOTAL_BEDS,J6971&lt;=TEMP_WORKER_MAX*TEMP_WORKER_HRS),1,0)</f>
        <v>1</v>
      </c>
      <c r="O6971" s="2">
        <f>L6971-M6971-K6971-FIXED_COSTS</f>
        <v>36974.517295712052</v>
      </c>
      <c r="P6971" s="2">
        <f>IF(N6971=1,O6971,"")</f>
        <v>36974.517295712052</v>
      </c>
    </row>
    <row r="6972">
      <c r="A6972" s="6">
        <v>10</v>
      </c>
      <c r="B6972" s="6">
        <v>14</v>
      </c>
      <c r="C6972" s="6">
        <v>24</v>
      </c>
      <c r="D6972" s="6">
        <f>A6972+B6972+C6972</f>
        <v>48</v>
      </c>
      <c r="E6972" s="5">
        <f>IF(A6972=0,0,A6972*LABOR_HRS_WK_TOM*SEASON_WEEKS*(1+DIM_PCT_TOM)^A6972)</f>
        <v>2334.3682140900019</v>
      </c>
      <c r="F6972" s="5">
        <f>IF(B6972=0,0,B6972*LABOR_HRS_WK_CAR*SEASON_WEEKS*(1+DIM_PCT_CAR)^B6972)</f>
        <v>593.44900480898161</v>
      </c>
      <c r="G6972" s="5">
        <f>IF(C6972=0,0,C6972*LABOR_HRS_WK_MES*SEASON_WEEKS*(1+DIM_PCT_MES)^C6972)</f>
        <v>1455.139134447498</v>
      </c>
      <c r="H6972" s="5">
        <f>E6972+F6972+G6972</f>
        <v>4382.9563533464816</v>
      </c>
      <c r="I6972" s="5">
        <f>MIN(H6972,FARMER_HRS)</f>
        <v>720</v>
      </c>
      <c r="J6972" s="5">
        <f>MAX(0,H6972-FARMER_HRS)</f>
        <v>3662.9563533464816</v>
      </c>
      <c r="K6972" s="2">
        <f>I6972*FARMER_RATE+J6972*TEMP_WORKER_RATE</f>
        <v>88592.992245598638</v>
      </c>
      <c r="L6972" s="2">
        <f>A6972*PRICE_TOM+B6972*PRICE_CAR+C6972*PRICE_MES</f>
        <v>182116</v>
      </c>
      <c r="M6972" s="2">
        <f>A6972*FERT_BED_TOM+B6972*FERT_BED_CAR+C6972*FERT_BED_MES</f>
        <v>36080</v>
      </c>
      <c r="N6972" s="6">
        <f>IF(AND(D6972&lt;=TOTAL_BEDS,J6972&lt;=TEMP_WORKER_MAX*TEMP_WORKER_HRS),1,0)</f>
        <v>1</v>
      </c>
      <c r="O6972" s="2">
        <f>L6972-M6972-K6972-FIXED_COSTS</f>
        <v>37443.007754401362</v>
      </c>
      <c r="P6972" s="2">
        <f>IF(N6972=1,O6972,"")</f>
        <v>37443.007754401362</v>
      </c>
    </row>
    <row r="6973">
      <c r="A6973" s="6">
        <v>10</v>
      </c>
      <c r="B6973" s="6">
        <v>14</v>
      </c>
      <c r="C6973" s="6">
        <v>25</v>
      </c>
      <c r="D6973" s="6">
        <f>A6973+B6973+C6973</f>
        <v>49</v>
      </c>
      <c r="E6973" s="5">
        <f>IF(A6973=0,0,A6973*LABOR_HRS_WK_TOM*SEASON_WEEKS*(1+DIM_PCT_TOM)^A6973)</f>
        <v>2334.3682140900019</v>
      </c>
      <c r="F6973" s="5">
        <f>IF(B6973=0,0,B6973*LABOR_HRS_WK_CAR*SEASON_WEEKS*(1+DIM_PCT_CAR)^B6973)</f>
        <v>593.44900480898161</v>
      </c>
      <c r="G6973" s="5">
        <f>IF(C6973=0,0,C6973*LABOR_HRS_WK_MES*SEASON_WEEKS*(1+DIM_PCT_MES)^C6973)</f>
        <v>1534.7170558625955</v>
      </c>
      <c r="H6973" s="5">
        <f>E6973+F6973+G6973</f>
        <v>4462.5342747615787</v>
      </c>
      <c r="I6973" s="5">
        <f>MIN(H6973,FARMER_HRS)</f>
        <v>720</v>
      </c>
      <c r="J6973" s="5">
        <f>MAX(0,H6973-FARMER_HRS)</f>
        <v>3742.5342747615787</v>
      </c>
      <c r="K6973" s="2">
        <f>I6973*FARMER_RATE+J6973*TEMP_WORKER_RATE</f>
        <v>89974.553381277408</v>
      </c>
      <c r="L6973" s="2">
        <f>A6973*PRICE_TOM+B6973*PRICE_CAR+C6973*PRICE_MES</f>
        <v>184816</v>
      </c>
      <c r="M6973" s="2">
        <f>A6973*FERT_BED_TOM+B6973*FERT_BED_CAR+C6973*FERT_BED_MES</f>
        <v>36960</v>
      </c>
      <c r="N6973" s="6">
        <f>IF(AND(D6973&lt;=TOTAL_BEDS,J6973&lt;=TEMP_WORKER_MAX*TEMP_WORKER_HRS),1,0)</f>
        <v>1</v>
      </c>
      <c r="O6973" s="2">
        <f>L6973-M6973-K6973-FIXED_COSTS</f>
        <v>37881.446618722592</v>
      </c>
      <c r="P6973" s="2">
        <f>IF(N6973=1,O6973,"")</f>
        <v>37881.446618722592</v>
      </c>
    </row>
    <row r="6974">
      <c r="A6974" s="6">
        <v>10</v>
      </c>
      <c r="B6974" s="6">
        <v>14</v>
      </c>
      <c r="C6974" s="6">
        <v>26</v>
      </c>
      <c r="D6974" s="6">
        <f>A6974+B6974+C6974</f>
        <v>50</v>
      </c>
      <c r="E6974" s="5">
        <f>IF(A6974=0,0,A6974*LABOR_HRS_WK_TOM*SEASON_WEEKS*(1+DIM_PCT_TOM)^A6974)</f>
        <v>2334.3682140900019</v>
      </c>
      <c r="F6974" s="5">
        <f>IF(B6974=0,0,B6974*LABOR_HRS_WK_CAR*SEASON_WEEKS*(1+DIM_PCT_CAR)^B6974)</f>
        <v>593.44900480898161</v>
      </c>
      <c r="G6974" s="5">
        <f>IF(C6974=0,0,C6974*LABOR_HRS_WK_MES*SEASON_WEEKS*(1+DIM_PCT_MES)^C6974)</f>
        <v>1616.0570598233128</v>
      </c>
      <c r="H6974" s="5">
        <f>E6974+F6974+G6974</f>
        <v>4543.8742787222964</v>
      </c>
      <c r="I6974" s="5">
        <f>MIN(H6974,FARMER_HRS)</f>
        <v>720</v>
      </c>
      <c r="J6974" s="5">
        <f>MAX(0,H6974-FARMER_HRS)</f>
        <v>3823.8742787222964</v>
      </c>
      <c r="K6974" s="2">
        <f>I6974*FARMER_RATE+J6974*TEMP_WORKER_RATE</f>
        <v>91386.706227817645</v>
      </c>
      <c r="L6974" s="2">
        <f>A6974*PRICE_TOM+B6974*PRICE_CAR+C6974*PRICE_MES</f>
        <v>187516</v>
      </c>
      <c r="M6974" s="2">
        <f>A6974*FERT_BED_TOM+B6974*FERT_BED_CAR+C6974*FERT_BED_MES</f>
        <v>37840</v>
      </c>
      <c r="N6974" s="6">
        <f>IF(AND(D6974&lt;=TOTAL_BEDS,J6974&lt;=TEMP_WORKER_MAX*TEMP_WORKER_HRS),1,0)</f>
        <v>1</v>
      </c>
      <c r="O6974" s="2">
        <f>L6974-M6974-K6974-FIXED_COSTS</f>
        <v>38289.293772182355</v>
      </c>
      <c r="P6974" s="2">
        <f>IF(N6974=1,O6974,"")</f>
        <v>38289.293772182355</v>
      </c>
    </row>
    <row r="6975">
      <c r="A6975" s="6">
        <v>10</v>
      </c>
      <c r="B6975" s="6">
        <v>14</v>
      </c>
      <c r="C6975" s="6">
        <v>27</v>
      </c>
      <c r="D6975" s="6">
        <f>A6975+B6975+C6975</f>
        <v>51</v>
      </c>
      <c r="E6975" s="5">
        <f>IF(A6975=0,0,A6975*LABOR_HRS_WK_TOM*SEASON_WEEKS*(1+DIM_PCT_TOM)^A6975)</f>
        <v>2334.3682140900019</v>
      </c>
      <c r="F6975" s="5">
        <f>IF(B6975=0,0,B6975*LABOR_HRS_WK_CAR*SEASON_WEEKS*(1+DIM_PCT_CAR)^B6975)</f>
        <v>593.44900480898161</v>
      </c>
      <c r="G6975" s="5">
        <f>IF(C6975=0,0,C6975*LABOR_HRS_WK_MES*SEASON_WEEKS*(1+DIM_PCT_MES)^C6975)</f>
        <v>1699.19076434307</v>
      </c>
      <c r="H6975" s="5">
        <f>E6975+F6975+G6975</f>
        <v>4627.0079832420533</v>
      </c>
      <c r="I6975" s="5">
        <f>MIN(H6975,FARMER_HRS)</f>
        <v>720</v>
      </c>
      <c r="J6975" s="5">
        <f>MAX(0,H6975-FARMER_HRS)</f>
        <v>3907.0079832420533</v>
      </c>
      <c r="K6975" s="2">
        <f>I6975*FARMER_RATE+J6975*TEMP_WORKER_RATE</f>
        <v>92829.999709063428</v>
      </c>
      <c r="L6975" s="2">
        <f>A6975*PRICE_TOM+B6975*PRICE_CAR+C6975*PRICE_MES</f>
        <v>190216</v>
      </c>
      <c r="M6975" s="2">
        <f>A6975*FERT_BED_TOM+B6975*FERT_BED_CAR+C6975*FERT_BED_MES</f>
        <v>38720</v>
      </c>
      <c r="N6975" s="6">
        <f>IF(AND(D6975&lt;=TOTAL_BEDS,J6975&lt;=TEMP_WORKER_MAX*TEMP_WORKER_HRS),1,0)</f>
        <v>1</v>
      </c>
      <c r="O6975" s="2">
        <f>L6975-M6975-K6975-FIXED_COSTS</f>
        <v>38666.000290936572</v>
      </c>
      <c r="P6975" s="2">
        <f>IF(N6975=1,O6975,"")</f>
        <v>38666.000290936572</v>
      </c>
    </row>
    <row r="6976">
      <c r="A6976" s="6">
        <v>10</v>
      </c>
      <c r="B6976" s="6">
        <v>14</v>
      </c>
      <c r="C6976" s="6">
        <v>28</v>
      </c>
      <c r="D6976" s="6">
        <f>A6976+B6976+C6976</f>
        <v>52</v>
      </c>
      <c r="E6976" s="5">
        <f>IF(A6976=0,0,A6976*LABOR_HRS_WK_TOM*SEASON_WEEKS*(1+DIM_PCT_TOM)^A6976)</f>
        <v>2334.3682140900019</v>
      </c>
      <c r="F6976" s="5">
        <f>IF(B6976=0,0,B6976*LABOR_HRS_WK_CAR*SEASON_WEEKS*(1+DIM_PCT_CAR)^B6976)</f>
        <v>593.44900480898161</v>
      </c>
      <c r="G6976" s="5">
        <f>IF(C6976=0,0,C6976*LABOR_HRS_WK_MES*SEASON_WEEKS*(1+DIM_PCT_MES)^C6976)</f>
        <v>1784.1503025602233</v>
      </c>
      <c r="H6976" s="5">
        <f>E6976+F6976+G6976</f>
        <v>4711.9675214592062</v>
      </c>
      <c r="I6976" s="5">
        <f>MIN(H6976,FARMER_HRS)</f>
        <v>720</v>
      </c>
      <c r="J6976" s="5">
        <f>MAX(0,H6976-FARMER_HRS)</f>
        <v>3991.9675214592062</v>
      </c>
      <c r="K6976" s="2">
        <f>I6976*FARMER_RATE+J6976*TEMP_WORKER_RATE</f>
        <v>94304.991692000112</v>
      </c>
      <c r="L6976" s="2">
        <f>A6976*PRICE_TOM+B6976*PRICE_CAR+C6976*PRICE_MES</f>
        <v>192916</v>
      </c>
      <c r="M6976" s="2">
        <f>A6976*FERT_BED_TOM+B6976*FERT_BED_CAR+C6976*FERT_BED_MES</f>
        <v>39600</v>
      </c>
      <c r="N6976" s="6">
        <f>IF(AND(D6976&lt;=TOTAL_BEDS,J6976&lt;=TEMP_WORKER_MAX*TEMP_WORKER_HRS),1,0)</f>
        <v>1</v>
      </c>
      <c r="O6976" s="2">
        <f>L6976-M6976-K6976-FIXED_COSTS</f>
        <v>39011.008307999888</v>
      </c>
      <c r="P6976" s="2">
        <f>IF(N6976=1,O6976,"")</f>
        <v>39011.008307999888</v>
      </c>
    </row>
    <row r="6977">
      <c r="A6977" s="6">
        <v>10</v>
      </c>
      <c r="B6977" s="6">
        <v>14</v>
      </c>
      <c r="C6977" s="6">
        <v>29</v>
      </c>
      <c r="D6977" s="6">
        <f>A6977+B6977+C6977</f>
        <v>53</v>
      </c>
      <c r="E6977" s="5">
        <f>IF(A6977=0,0,A6977*LABOR_HRS_WK_TOM*SEASON_WEEKS*(1+DIM_PCT_TOM)^A6977)</f>
        <v>2334.3682140900019</v>
      </c>
      <c r="F6977" s="5">
        <f>IF(B6977=0,0,B6977*LABOR_HRS_WK_CAR*SEASON_WEEKS*(1+DIM_PCT_CAR)^B6977)</f>
        <v>593.44900480898161</v>
      </c>
      <c r="G6977" s="5">
        <f>IF(C6977=0,0,C6977*LABOR_HRS_WK_MES*SEASON_WEEKS*(1+DIM_PCT_MES)^C6977)</f>
        <v>1870.9683306758766</v>
      </c>
      <c r="H6977" s="5">
        <f>E6977+F6977+G6977</f>
        <v>4798.78554957486</v>
      </c>
      <c r="I6977" s="5">
        <f>MIN(H6977,FARMER_HRS)</f>
        <v>720</v>
      </c>
      <c r="J6977" s="5">
        <f>MAX(0,H6977-FARMER_HRS)</f>
        <v>4078.78554957486</v>
      </c>
      <c r="K6977" s="2">
        <f>I6977*FARMER_RATE+J6977*TEMP_WORKER_RATE</f>
        <v>95812.249124563532</v>
      </c>
      <c r="L6977" s="2">
        <f>A6977*PRICE_TOM+B6977*PRICE_CAR+C6977*PRICE_MES</f>
        <v>195616</v>
      </c>
      <c r="M6977" s="2">
        <f>A6977*FERT_BED_TOM+B6977*FERT_BED_CAR+C6977*FERT_BED_MES</f>
        <v>40480</v>
      </c>
      <c r="N6977" s="6">
        <f>IF(AND(D6977&lt;=TOTAL_BEDS,J6977&lt;=TEMP_WORKER_MAX*TEMP_WORKER_HRS),1,0)</f>
        <v>1</v>
      </c>
      <c r="O6977" s="2">
        <f>L6977-M6977-K6977-FIXED_COSTS</f>
        <v>39323.750875436468</v>
      </c>
      <c r="P6977" s="2">
        <f>IF(N6977=1,O6977,"")</f>
        <v>39323.750875436468</v>
      </c>
    </row>
    <row r="6978">
      <c r="A6978" s="6">
        <v>10</v>
      </c>
      <c r="B6978" s="6">
        <v>14</v>
      </c>
      <c r="C6978" s="6">
        <v>30</v>
      </c>
      <c r="D6978" s="6">
        <f>A6978+B6978+C6978</f>
        <v>54</v>
      </c>
      <c r="E6978" s="5">
        <f>IF(A6978=0,0,A6978*LABOR_HRS_WK_TOM*SEASON_WEEKS*(1+DIM_PCT_TOM)^A6978)</f>
        <v>2334.3682140900019</v>
      </c>
      <c r="F6978" s="5">
        <f>IF(B6978=0,0,B6978*LABOR_HRS_WK_CAR*SEASON_WEEKS*(1+DIM_PCT_CAR)^B6978)</f>
        <v>593.44900480898161</v>
      </c>
      <c r="G6978" s="5">
        <f>IF(C6978=0,0,C6978*LABOR_HRS_WK_MES*SEASON_WEEKS*(1+DIM_PCT_MES)^C6978)</f>
        <v>1959.6780360096466</v>
      </c>
      <c r="H6978" s="5">
        <f>E6978+F6978+G6978</f>
        <v>4887.49525490863</v>
      </c>
      <c r="I6978" s="5">
        <f>MIN(H6978,FARMER_HRS)</f>
        <v>720</v>
      </c>
      <c r="J6978" s="5">
        <f>MAX(0,H6978-FARMER_HRS)</f>
        <v>4167.49525490863</v>
      </c>
      <c r="K6978" s="2">
        <f>I6978*FARMER_RATE+J6978*TEMP_WORKER_RATE</f>
        <v>97352.348175497056</v>
      </c>
      <c r="L6978" s="2">
        <f>A6978*PRICE_TOM+B6978*PRICE_CAR+C6978*PRICE_MES</f>
        <v>198316</v>
      </c>
      <c r="M6978" s="2">
        <f>A6978*FERT_BED_TOM+B6978*FERT_BED_CAR+C6978*FERT_BED_MES</f>
        <v>41360</v>
      </c>
      <c r="N6978" s="6">
        <f>IF(AND(D6978&lt;=TOTAL_BEDS,J6978&lt;=TEMP_WORKER_MAX*TEMP_WORKER_HRS),1,0)</f>
        <v>1</v>
      </c>
      <c r="O6978" s="2">
        <f>L6978-M6978-K6978-FIXED_COSTS</f>
        <v>39603.651824502944</v>
      </c>
      <c r="P6978" s="2">
        <f>IF(N6978=1,O6978,"")</f>
        <v>39603.651824502944</v>
      </c>
    </row>
    <row r="6979">
      <c r="A6979" s="6">
        <v>10</v>
      </c>
      <c r="B6979" s="6">
        <v>15</v>
      </c>
      <c r="C6979" s="6">
        <v>0</v>
      </c>
      <c r="D6979" s="6">
        <f>A6979+B6979+C6979</f>
        <v>25</v>
      </c>
      <c r="E6979" s="5">
        <f>IF(A6979=0,0,A6979*LABOR_HRS_WK_TOM*SEASON_WEEKS*(1+DIM_PCT_TOM)^A6979)</f>
        <v>2334.3682140900019</v>
      </c>
      <c r="F6979" s="5">
        <f>IF(B6979=0,0,B6979*LABOR_HRS_WK_CAR*SEASON_WEEKS*(1+DIM_PCT_CAR)^B6979)</f>
        <v>651.73417492414933</v>
      </c>
      <c r="G6979" s="5">
        <f>IF(C6979=0,0,C6979*LABOR_HRS_WK_MES*SEASON_WEEKS*(1+DIM_PCT_MES)^C6979)</f>
        <v>0</v>
      </c>
      <c r="H6979" s="5">
        <f>E6979+F6979+G6979</f>
        <v>2986.1023890141514</v>
      </c>
      <c r="I6979" s="5">
        <f>MIN(H6979,FARMER_HRS)</f>
        <v>720</v>
      </c>
      <c r="J6979" s="5">
        <f>MAX(0,H6979-FARMER_HRS)</f>
        <v>2266.1023890141514</v>
      </c>
      <c r="K6979" s="2">
        <f>I6979*FARMER_RATE+J6979*TEMP_WORKER_RATE</f>
        <v>64342.055364829015</v>
      </c>
      <c r="L6979" s="2">
        <f>A6979*PRICE_TOM+B6979*PRICE_CAR+C6979*PRICE_MES</f>
        <v>119410</v>
      </c>
      <c r="M6979" s="2">
        <f>A6979*FERT_BED_TOM+B6979*FERT_BED_CAR+C6979*FERT_BED_MES</f>
        <v>15400</v>
      </c>
      <c r="N6979" s="6">
        <f>IF(AND(D6979&lt;=TOTAL_BEDS,J6979&lt;=TEMP_WORKER_MAX*TEMP_WORKER_HRS),1,0)</f>
        <v>1</v>
      </c>
      <c r="O6979" s="2">
        <f>L6979-M6979-K6979-FIXED_COSTS</f>
        <v>19667.944635170985</v>
      </c>
      <c r="P6979" s="2">
        <f>IF(N6979=1,O6979,"")</f>
        <v>19667.944635170985</v>
      </c>
    </row>
    <row r="6980">
      <c r="A6980" s="6">
        <v>10</v>
      </c>
      <c r="B6980" s="6">
        <v>15</v>
      </c>
      <c r="C6980" s="6">
        <v>1</v>
      </c>
      <c r="D6980" s="6">
        <f>A6980+B6980+C6980</f>
        <v>26</v>
      </c>
      <c r="E6980" s="5">
        <f>IF(A6980=0,0,A6980*LABOR_HRS_WK_TOM*SEASON_WEEKS*(1+DIM_PCT_TOM)^A6980)</f>
        <v>2334.3682140900019</v>
      </c>
      <c r="F6980" s="5">
        <f>IF(B6980=0,0,B6980*LABOR_HRS_WK_CAR*SEASON_WEEKS*(1+DIM_PCT_CAR)^B6980)</f>
        <v>651.73417492414933</v>
      </c>
      <c r="G6980" s="5">
        <f>IF(C6980=0,0,C6980*LABOR_HRS_WK_MES*SEASON_WEEKS*(1+DIM_PCT_MES)^C6980)</f>
        <v>45.5625</v>
      </c>
      <c r="H6980" s="5">
        <f>E6980+F6980+G6980</f>
        <v>3031.6648890141514</v>
      </c>
      <c r="I6980" s="5">
        <f>MIN(H6980,FARMER_HRS)</f>
        <v>720</v>
      </c>
      <c r="J6980" s="5">
        <f>MAX(0,H6980-FARMER_HRS)</f>
        <v>2311.6648890141514</v>
      </c>
      <c r="K6980" s="2">
        <f>I6980*FARMER_RATE+J6980*TEMP_WORKER_RATE</f>
        <v>65133.070989829015</v>
      </c>
      <c r="L6980" s="2">
        <f>A6980*PRICE_TOM+B6980*PRICE_CAR+C6980*PRICE_MES</f>
        <v>122110</v>
      </c>
      <c r="M6980" s="2">
        <f>A6980*FERT_BED_TOM+B6980*FERT_BED_CAR+C6980*FERT_BED_MES</f>
        <v>16280</v>
      </c>
      <c r="N6980" s="6">
        <f>IF(AND(D6980&lt;=TOTAL_BEDS,J6980&lt;=TEMP_WORKER_MAX*TEMP_WORKER_HRS),1,0)</f>
        <v>1</v>
      </c>
      <c r="O6980" s="2">
        <f>L6980-M6980-K6980-FIXED_COSTS</f>
        <v>20696.929010170985</v>
      </c>
      <c r="P6980" s="2">
        <f>IF(N6980=1,O6980,"")</f>
        <v>20696.929010170985</v>
      </c>
    </row>
    <row r="6981">
      <c r="A6981" s="6">
        <v>10</v>
      </c>
      <c r="B6981" s="6">
        <v>15</v>
      </c>
      <c r="C6981" s="6">
        <v>2</v>
      </c>
      <c r="D6981" s="6">
        <f>A6981+B6981+C6981</f>
        <v>27</v>
      </c>
      <c r="E6981" s="5">
        <f>IF(A6981=0,0,A6981*LABOR_HRS_WK_TOM*SEASON_WEEKS*(1+DIM_PCT_TOM)^A6981)</f>
        <v>2334.3682140900019</v>
      </c>
      <c r="F6981" s="5">
        <f>IF(B6981=0,0,B6981*LABOR_HRS_WK_CAR*SEASON_WEEKS*(1+DIM_PCT_CAR)^B6981)</f>
        <v>651.73417492414933</v>
      </c>
      <c r="G6981" s="5">
        <f>IF(C6981=0,0,C6981*LABOR_HRS_WK_MES*SEASON_WEEKS*(1+DIM_PCT_MES)^C6981)</f>
        <v>92.2640625</v>
      </c>
      <c r="H6981" s="5">
        <f>E6981+F6981+G6981</f>
        <v>3078.3664515141513</v>
      </c>
      <c r="I6981" s="5">
        <f>MIN(H6981,FARMER_HRS)</f>
        <v>720</v>
      </c>
      <c r="J6981" s="5">
        <f>MAX(0,H6981-FARMER_HRS)</f>
        <v>2358.3664515141513</v>
      </c>
      <c r="K6981" s="2">
        <f>I6981*FARMER_RATE+J6981*TEMP_WORKER_RATE</f>
        <v>65943.862005454022</v>
      </c>
      <c r="L6981" s="2">
        <f>A6981*PRICE_TOM+B6981*PRICE_CAR+C6981*PRICE_MES</f>
        <v>124810</v>
      </c>
      <c r="M6981" s="2">
        <f>A6981*FERT_BED_TOM+B6981*FERT_BED_CAR+C6981*FERT_BED_MES</f>
        <v>17160</v>
      </c>
      <c r="N6981" s="6">
        <f>IF(AND(D6981&lt;=TOTAL_BEDS,J6981&lt;=TEMP_WORKER_MAX*TEMP_WORKER_HRS),1,0)</f>
        <v>1</v>
      </c>
      <c r="O6981" s="2">
        <f>L6981-M6981-K6981-FIXED_COSTS</f>
        <v>21706.137994545978</v>
      </c>
      <c r="P6981" s="2">
        <f>IF(N6981=1,O6981,"")</f>
        <v>21706.137994545978</v>
      </c>
    </row>
    <row r="6982">
      <c r="A6982" s="6">
        <v>10</v>
      </c>
      <c r="B6982" s="6">
        <v>15</v>
      </c>
      <c r="C6982" s="6">
        <v>3</v>
      </c>
      <c r="D6982" s="6">
        <f>A6982+B6982+C6982</f>
        <v>28</v>
      </c>
      <c r="E6982" s="5">
        <f>IF(A6982=0,0,A6982*LABOR_HRS_WK_TOM*SEASON_WEEKS*(1+DIM_PCT_TOM)^A6982)</f>
        <v>2334.3682140900019</v>
      </c>
      <c r="F6982" s="5">
        <f>IF(B6982=0,0,B6982*LABOR_HRS_WK_CAR*SEASON_WEEKS*(1+DIM_PCT_CAR)^B6982)</f>
        <v>651.73417492414933</v>
      </c>
      <c r="G6982" s="5">
        <f>IF(C6982=0,0,C6982*LABOR_HRS_WK_MES*SEASON_WEEKS*(1+DIM_PCT_MES)^C6982)</f>
        <v>140.12604492187498</v>
      </c>
      <c r="H6982" s="5">
        <f>E6982+F6982+G6982</f>
        <v>3126.2284339360262</v>
      </c>
      <c r="I6982" s="5">
        <f>MIN(H6982,FARMER_HRS)</f>
        <v>720</v>
      </c>
      <c r="J6982" s="5">
        <f>MAX(0,H6982-FARMER_HRS)</f>
        <v>2406.2284339360262</v>
      </c>
      <c r="K6982" s="2">
        <f>I6982*FARMER_RATE+J6982*TEMP_WORKER_RATE</f>
        <v>66774.799200278241</v>
      </c>
      <c r="L6982" s="2">
        <f>A6982*PRICE_TOM+B6982*PRICE_CAR+C6982*PRICE_MES</f>
        <v>127510</v>
      </c>
      <c r="M6982" s="2">
        <f>A6982*FERT_BED_TOM+B6982*FERT_BED_CAR+C6982*FERT_BED_MES</f>
        <v>18040</v>
      </c>
      <c r="N6982" s="6">
        <f>IF(AND(D6982&lt;=TOTAL_BEDS,J6982&lt;=TEMP_WORKER_MAX*TEMP_WORKER_HRS),1,0)</f>
        <v>1</v>
      </c>
      <c r="O6982" s="2">
        <f>L6982-M6982-K6982-FIXED_COSTS</f>
        <v>22695.200799721759</v>
      </c>
      <c r="P6982" s="2">
        <f>IF(N6982=1,O6982,"")</f>
        <v>22695.200799721759</v>
      </c>
    </row>
    <row r="6983">
      <c r="A6983" s="6">
        <v>10</v>
      </c>
      <c r="B6983" s="6">
        <v>15</v>
      </c>
      <c r="C6983" s="6">
        <v>4</v>
      </c>
      <c r="D6983" s="6">
        <f>A6983+B6983+C6983</f>
        <v>29</v>
      </c>
      <c r="E6983" s="5">
        <f>IF(A6983=0,0,A6983*LABOR_HRS_WK_TOM*SEASON_WEEKS*(1+DIM_PCT_TOM)^A6983)</f>
        <v>2334.3682140900019</v>
      </c>
      <c r="F6983" s="5">
        <f>IF(B6983=0,0,B6983*LABOR_HRS_WK_CAR*SEASON_WEEKS*(1+DIM_PCT_CAR)^B6983)</f>
        <v>651.73417492414933</v>
      </c>
      <c r="G6983" s="5">
        <f>IF(C6983=0,0,C6983*LABOR_HRS_WK_MES*SEASON_WEEKS*(1+DIM_PCT_MES)^C6983)</f>
        <v>189.17016064453119</v>
      </c>
      <c r="H6983" s="5">
        <f>E6983+F6983+G6983</f>
        <v>3175.2725496586827</v>
      </c>
      <c r="I6983" s="5">
        <f>MIN(H6983,FARMER_HRS)</f>
        <v>720</v>
      </c>
      <c r="J6983" s="5">
        <f>MAX(0,H6983-FARMER_HRS)</f>
        <v>2455.2725496586827</v>
      </c>
      <c r="K6983" s="2">
        <f>I6983*FARMER_RATE+J6983*TEMP_WORKER_RATE</f>
        <v>67626.259542685468</v>
      </c>
      <c r="L6983" s="2">
        <f>A6983*PRICE_TOM+B6983*PRICE_CAR+C6983*PRICE_MES</f>
        <v>130210</v>
      </c>
      <c r="M6983" s="2">
        <f>A6983*FERT_BED_TOM+B6983*FERT_BED_CAR+C6983*FERT_BED_MES</f>
        <v>18920</v>
      </c>
      <c r="N6983" s="6">
        <f>IF(AND(D6983&lt;=TOTAL_BEDS,J6983&lt;=TEMP_WORKER_MAX*TEMP_WORKER_HRS),1,0)</f>
        <v>1</v>
      </c>
      <c r="O6983" s="2">
        <f>L6983-M6983-K6983-FIXED_COSTS</f>
        <v>23663.740457314532</v>
      </c>
      <c r="P6983" s="2">
        <f>IF(N6983=1,O6983,"")</f>
        <v>23663.740457314532</v>
      </c>
    </row>
    <row r="6984">
      <c r="A6984" s="6">
        <v>10</v>
      </c>
      <c r="B6984" s="6">
        <v>15</v>
      </c>
      <c r="C6984" s="6">
        <v>5</v>
      </c>
      <c r="D6984" s="6">
        <f>A6984+B6984+C6984</f>
        <v>30</v>
      </c>
      <c r="E6984" s="5">
        <f>IF(A6984=0,0,A6984*LABOR_HRS_WK_TOM*SEASON_WEEKS*(1+DIM_PCT_TOM)^A6984)</f>
        <v>2334.3682140900019</v>
      </c>
      <c r="F6984" s="5">
        <f>IF(B6984=0,0,B6984*LABOR_HRS_WK_CAR*SEASON_WEEKS*(1+DIM_PCT_CAR)^B6984)</f>
        <v>651.73417492414933</v>
      </c>
      <c r="G6984" s="5">
        <f>IF(C6984=0,0,C6984*LABOR_HRS_WK_MES*SEASON_WEEKS*(1+DIM_PCT_MES)^C6984)</f>
        <v>239.41848456573481</v>
      </c>
      <c r="H6984" s="5">
        <f>E6984+F6984+G6984</f>
        <v>3225.520873579886</v>
      </c>
      <c r="I6984" s="5">
        <f>MIN(H6984,FARMER_HRS)</f>
        <v>720</v>
      </c>
      <c r="J6984" s="5">
        <f>MAX(0,H6984-FARMER_HRS)</f>
        <v>2505.520873579886</v>
      </c>
      <c r="K6984" s="2">
        <f>I6984*FARMER_RATE+J6984*TEMP_WORKER_RATE</f>
        <v>68498.626277428586</v>
      </c>
      <c r="L6984" s="2">
        <f>A6984*PRICE_TOM+B6984*PRICE_CAR+C6984*PRICE_MES</f>
        <v>132910</v>
      </c>
      <c r="M6984" s="2">
        <f>A6984*FERT_BED_TOM+B6984*FERT_BED_CAR+C6984*FERT_BED_MES</f>
        <v>19800</v>
      </c>
      <c r="N6984" s="6">
        <f>IF(AND(D6984&lt;=TOTAL_BEDS,J6984&lt;=TEMP_WORKER_MAX*TEMP_WORKER_HRS),1,0)</f>
        <v>1</v>
      </c>
      <c r="O6984" s="2">
        <f>L6984-M6984-K6984-FIXED_COSTS</f>
        <v>24611.373722571414</v>
      </c>
      <c r="P6984" s="2">
        <f>IF(N6984=1,O6984,"")</f>
        <v>24611.373722571414</v>
      </c>
    </row>
    <row r="6985">
      <c r="A6985" s="6">
        <v>10</v>
      </c>
      <c r="B6985" s="6">
        <v>15</v>
      </c>
      <c r="C6985" s="6">
        <v>6</v>
      </c>
      <c r="D6985" s="6">
        <f>A6985+B6985+C6985</f>
        <v>31</v>
      </c>
      <c r="E6985" s="5">
        <f>IF(A6985=0,0,A6985*LABOR_HRS_WK_TOM*SEASON_WEEKS*(1+DIM_PCT_TOM)^A6985)</f>
        <v>2334.3682140900019</v>
      </c>
      <c r="F6985" s="5">
        <f>IF(B6985=0,0,B6985*LABOR_HRS_WK_CAR*SEASON_WEEKS*(1+DIM_PCT_CAR)^B6985)</f>
        <v>651.73417492414933</v>
      </c>
      <c r="G6985" s="5">
        <f>IF(C6985=0,0,C6985*LABOR_HRS_WK_MES*SEASON_WEEKS*(1+DIM_PCT_MES)^C6985)</f>
        <v>290.89345874736773</v>
      </c>
      <c r="H6985" s="5">
        <f>E6985+F6985+G6985</f>
        <v>3276.9958477615191</v>
      </c>
      <c r="I6985" s="5">
        <f>MIN(H6985,FARMER_HRS)</f>
        <v>720</v>
      </c>
      <c r="J6985" s="5">
        <f>MAX(0,H6985-FARMER_HRS)</f>
        <v>2556.9958477615191</v>
      </c>
      <c r="K6985" s="2">
        <f>I6985*FARMER_RATE+J6985*TEMP_WORKER_RATE</f>
        <v>69392.289023637481</v>
      </c>
      <c r="L6985" s="2">
        <f>A6985*PRICE_TOM+B6985*PRICE_CAR+C6985*PRICE_MES</f>
        <v>135610</v>
      </c>
      <c r="M6985" s="2">
        <f>A6985*FERT_BED_TOM+B6985*FERT_BED_CAR+C6985*FERT_BED_MES</f>
        <v>20680</v>
      </c>
      <c r="N6985" s="6">
        <f>IF(AND(D6985&lt;=TOTAL_BEDS,J6985&lt;=TEMP_WORKER_MAX*TEMP_WORKER_HRS),1,0)</f>
        <v>1</v>
      </c>
      <c r="O6985" s="2">
        <f>L6985-M6985-K6985-FIXED_COSTS</f>
        <v>25537.710976362519</v>
      </c>
      <c r="P6985" s="2">
        <f>IF(N6985=1,O6985,"")</f>
        <v>25537.710976362519</v>
      </c>
    </row>
    <row r="6986">
      <c r="A6986" s="6">
        <v>10</v>
      </c>
      <c r="B6986" s="6">
        <v>15</v>
      </c>
      <c r="C6986" s="6">
        <v>7</v>
      </c>
      <c r="D6986" s="6">
        <f>A6986+B6986+C6986</f>
        <v>32</v>
      </c>
      <c r="E6986" s="5">
        <f>IF(A6986=0,0,A6986*LABOR_HRS_WK_TOM*SEASON_WEEKS*(1+DIM_PCT_TOM)^A6986)</f>
        <v>2334.3682140900019</v>
      </c>
      <c r="F6986" s="5">
        <f>IF(B6986=0,0,B6986*LABOR_HRS_WK_CAR*SEASON_WEEKS*(1+DIM_PCT_CAR)^B6986)</f>
        <v>651.73417492414933</v>
      </c>
      <c r="G6986" s="5">
        <f>IF(C6986=0,0,C6986*LABOR_HRS_WK_MES*SEASON_WEEKS*(1+DIM_PCT_MES)^C6986)</f>
        <v>343.61789814532818</v>
      </c>
      <c r="H6986" s="5">
        <f>E6986+F6986+G6986</f>
        <v>3329.7202871594795</v>
      </c>
      <c r="I6986" s="5">
        <f>MIN(H6986,FARMER_HRS)</f>
        <v>720</v>
      </c>
      <c r="J6986" s="5">
        <f>MAX(0,H6986-FARMER_HRS)</f>
        <v>2609.7202871594795</v>
      </c>
      <c r="K6986" s="2">
        <f>I6986*FARMER_RATE+J6986*TEMP_WORKER_RATE</f>
        <v>70307.643874296511</v>
      </c>
      <c r="L6986" s="2">
        <f>A6986*PRICE_TOM+B6986*PRICE_CAR+C6986*PRICE_MES</f>
        <v>138310</v>
      </c>
      <c r="M6986" s="2">
        <f>A6986*FERT_BED_TOM+B6986*FERT_BED_CAR+C6986*FERT_BED_MES</f>
        <v>21560</v>
      </c>
      <c r="N6986" s="6">
        <f>IF(AND(D6986&lt;=TOTAL_BEDS,J6986&lt;=TEMP_WORKER_MAX*TEMP_WORKER_HRS),1,0)</f>
        <v>1</v>
      </c>
      <c r="O6986" s="2">
        <f>L6986-M6986-K6986-FIXED_COSTS</f>
        <v>26442.356125703489</v>
      </c>
      <c r="P6986" s="2">
        <f>IF(N6986=1,O6986,"")</f>
        <v>26442.356125703489</v>
      </c>
    </row>
    <row r="6987">
      <c r="A6987" s="6">
        <v>10</v>
      </c>
      <c r="B6987" s="6">
        <v>15</v>
      </c>
      <c r="C6987" s="6">
        <v>8</v>
      </c>
      <c r="D6987" s="6">
        <f>A6987+B6987+C6987</f>
        <v>33</v>
      </c>
      <c r="E6987" s="5">
        <f>IF(A6987=0,0,A6987*LABOR_HRS_WK_TOM*SEASON_WEEKS*(1+DIM_PCT_TOM)^A6987)</f>
        <v>2334.3682140900019</v>
      </c>
      <c r="F6987" s="5">
        <f>IF(B6987=0,0,B6987*LABOR_HRS_WK_CAR*SEASON_WEEKS*(1+DIM_PCT_CAR)^B6987)</f>
        <v>651.73417492414933</v>
      </c>
      <c r="G6987" s="5">
        <f>IF(C6987=0,0,C6987*LABOR_HRS_WK_MES*SEASON_WEEKS*(1+DIM_PCT_MES)^C6987)</f>
        <v>397.61499642530833</v>
      </c>
      <c r="H6987" s="5">
        <f>E6987+F6987+G6987</f>
        <v>3383.7173854394596</v>
      </c>
      <c r="I6987" s="5">
        <f>MIN(H6987,FARMER_HRS)</f>
        <v>720</v>
      </c>
      <c r="J6987" s="5">
        <f>MAX(0,H6987-FARMER_HRS)</f>
        <v>2663.7173854394596</v>
      </c>
      <c r="K6987" s="2">
        <f>I6987*FARMER_RATE+J6987*TEMP_WORKER_RATE</f>
        <v>71245.093497212831</v>
      </c>
      <c r="L6987" s="2">
        <f>A6987*PRICE_TOM+B6987*PRICE_CAR+C6987*PRICE_MES</f>
        <v>141010</v>
      </c>
      <c r="M6987" s="2">
        <f>A6987*FERT_BED_TOM+B6987*FERT_BED_CAR+C6987*FERT_BED_MES</f>
        <v>22440</v>
      </c>
      <c r="N6987" s="6">
        <f>IF(AND(D6987&lt;=TOTAL_BEDS,J6987&lt;=TEMP_WORKER_MAX*TEMP_WORKER_HRS),1,0)</f>
        <v>1</v>
      </c>
      <c r="O6987" s="2">
        <f>L6987-M6987-K6987-FIXED_COSTS</f>
        <v>27324.906502787169</v>
      </c>
      <c r="P6987" s="2">
        <f>IF(N6987=1,O6987,"")</f>
        <v>27324.906502787169</v>
      </c>
    </row>
    <row r="6988">
      <c r="A6988" s="6">
        <v>10</v>
      </c>
      <c r="B6988" s="6">
        <v>15</v>
      </c>
      <c r="C6988" s="6">
        <v>9</v>
      </c>
      <c r="D6988" s="6">
        <f>A6988+B6988+C6988</f>
        <v>34</v>
      </c>
      <c r="E6988" s="5">
        <f>IF(A6988=0,0,A6988*LABOR_HRS_WK_TOM*SEASON_WEEKS*(1+DIM_PCT_TOM)^A6988)</f>
        <v>2334.3682140900019</v>
      </c>
      <c r="F6988" s="5">
        <f>IF(B6988=0,0,B6988*LABOR_HRS_WK_CAR*SEASON_WEEKS*(1+DIM_PCT_CAR)^B6988)</f>
        <v>651.73417492414933</v>
      </c>
      <c r="G6988" s="5">
        <f>IF(C6988=0,0,C6988*LABOR_HRS_WK_MES*SEASON_WEEKS*(1+DIM_PCT_MES)^C6988)</f>
        <v>452.90833186570273</v>
      </c>
      <c r="H6988" s="5">
        <f>E6988+F6988+G6988</f>
        <v>3439.010720879854</v>
      </c>
      <c r="I6988" s="5">
        <f>MIN(H6988,FARMER_HRS)</f>
        <v>720</v>
      </c>
      <c r="J6988" s="5">
        <f>MAX(0,H6988-FARMER_HRS)</f>
        <v>2719.010720879854</v>
      </c>
      <c r="K6988" s="2">
        <f>I6988*FARMER_RATE+J6988*TEMP_WORKER_RATE</f>
        <v>72205.047237497463</v>
      </c>
      <c r="L6988" s="2">
        <f>A6988*PRICE_TOM+B6988*PRICE_CAR+C6988*PRICE_MES</f>
        <v>143710</v>
      </c>
      <c r="M6988" s="2">
        <f>A6988*FERT_BED_TOM+B6988*FERT_BED_CAR+C6988*FERT_BED_MES</f>
        <v>23320</v>
      </c>
      <c r="N6988" s="6">
        <f>IF(AND(D6988&lt;=TOTAL_BEDS,J6988&lt;=TEMP_WORKER_MAX*TEMP_WORKER_HRS),1,0)</f>
        <v>1</v>
      </c>
      <c r="O6988" s="2">
        <f>L6988-M6988-K6988-FIXED_COSTS</f>
        <v>28184.952762502537</v>
      </c>
      <c r="P6988" s="2">
        <f>IF(N6988=1,O6988,"")</f>
        <v>28184.952762502537</v>
      </c>
    </row>
    <row r="6989">
      <c r="A6989" s="6">
        <v>10</v>
      </c>
      <c r="B6989" s="6">
        <v>15</v>
      </c>
      <c r="C6989" s="6">
        <v>10</v>
      </c>
      <c r="D6989" s="6">
        <f>A6989+B6989+C6989</f>
        <v>35</v>
      </c>
      <c r="E6989" s="5">
        <f>IF(A6989=0,0,A6989*LABOR_HRS_WK_TOM*SEASON_WEEKS*(1+DIM_PCT_TOM)^A6989)</f>
        <v>2334.3682140900019</v>
      </c>
      <c r="F6989" s="5">
        <f>IF(B6989=0,0,B6989*LABOR_HRS_WK_CAR*SEASON_WEEKS*(1+DIM_PCT_CAR)^B6989)</f>
        <v>651.73417492414933</v>
      </c>
      <c r="G6989" s="5">
        <f>IF(C6989=0,0,C6989*LABOR_HRS_WK_MES*SEASON_WEEKS*(1+DIM_PCT_MES)^C6989)</f>
        <v>509.52187334891551</v>
      </c>
      <c r="H6989" s="5">
        <f>E6989+F6989+G6989</f>
        <v>3495.6242623630669</v>
      </c>
      <c r="I6989" s="5">
        <f>MIN(H6989,FARMER_HRS)</f>
        <v>720</v>
      </c>
      <c r="J6989" s="5">
        <f>MAX(0,H6989-FARMER_HRS)</f>
        <v>2775.6242623630669</v>
      </c>
      <c r="K6989" s="2">
        <f>I6989*FARMER_RATE+J6989*TEMP_WORKER_RATE</f>
        <v>73187.921221581026</v>
      </c>
      <c r="L6989" s="2">
        <f>A6989*PRICE_TOM+B6989*PRICE_CAR+C6989*PRICE_MES</f>
        <v>146410</v>
      </c>
      <c r="M6989" s="2">
        <f>A6989*FERT_BED_TOM+B6989*FERT_BED_CAR+C6989*FERT_BED_MES</f>
        <v>24200</v>
      </c>
      <c r="N6989" s="6">
        <f>IF(AND(D6989&lt;=TOTAL_BEDS,J6989&lt;=TEMP_WORKER_MAX*TEMP_WORKER_HRS),1,0)</f>
        <v>1</v>
      </c>
      <c r="O6989" s="2">
        <f>L6989-M6989-K6989-FIXED_COSTS</f>
        <v>29022.078778418974</v>
      </c>
      <c r="P6989" s="2">
        <f>IF(N6989=1,O6989,"")</f>
        <v>29022.078778418974</v>
      </c>
    </row>
    <row r="6990">
      <c r="A6990" s="6">
        <v>10</v>
      </c>
      <c r="B6990" s="6">
        <v>15</v>
      </c>
      <c r="C6990" s="6">
        <v>11</v>
      </c>
      <c r="D6990" s="6">
        <f>A6990+B6990+C6990</f>
        <v>36</v>
      </c>
      <c r="E6990" s="5">
        <f>IF(A6990=0,0,A6990*LABOR_HRS_WK_TOM*SEASON_WEEKS*(1+DIM_PCT_TOM)^A6990)</f>
        <v>2334.3682140900019</v>
      </c>
      <c r="F6990" s="5">
        <f>IF(B6990=0,0,B6990*LABOR_HRS_WK_CAR*SEASON_WEEKS*(1+DIM_PCT_CAR)^B6990)</f>
        <v>651.73417492414933</v>
      </c>
      <c r="G6990" s="5">
        <f>IF(C6990=0,0,C6990*LABOR_HRS_WK_MES*SEASON_WEEKS*(1+DIM_PCT_MES)^C6990)</f>
        <v>567.47998644235463</v>
      </c>
      <c r="H6990" s="5">
        <f>E6990+F6990+G6990</f>
        <v>3553.5823754565063</v>
      </c>
      <c r="I6990" s="5">
        <f>MIN(H6990,FARMER_HRS)</f>
        <v>720</v>
      </c>
      <c r="J6990" s="5">
        <f>MAX(0,H6990-FARMER_HRS)</f>
        <v>2833.5823754565063</v>
      </c>
      <c r="K6990" s="2">
        <f>I6990*FARMER_RATE+J6990*TEMP_WORKER_RATE</f>
        <v>74194.138462786563</v>
      </c>
      <c r="L6990" s="2">
        <f>A6990*PRICE_TOM+B6990*PRICE_CAR+C6990*PRICE_MES</f>
        <v>149110</v>
      </c>
      <c r="M6990" s="2">
        <f>A6990*FERT_BED_TOM+B6990*FERT_BED_CAR+C6990*FERT_BED_MES</f>
        <v>25080</v>
      </c>
      <c r="N6990" s="6">
        <f>IF(AND(D6990&lt;=TOTAL_BEDS,J6990&lt;=TEMP_WORKER_MAX*TEMP_WORKER_HRS),1,0)</f>
        <v>1</v>
      </c>
      <c r="O6990" s="2">
        <f>L6990-M6990-K6990-FIXED_COSTS</f>
        <v>29835.861537213437</v>
      </c>
      <c r="P6990" s="2">
        <f>IF(N6990=1,O6990,"")</f>
        <v>29835.861537213437</v>
      </c>
    </row>
    <row r="6991">
      <c r="A6991" s="6">
        <v>10</v>
      </c>
      <c r="B6991" s="6">
        <v>15</v>
      </c>
      <c r="C6991" s="6">
        <v>12</v>
      </c>
      <c r="D6991" s="6">
        <f>A6991+B6991+C6991</f>
        <v>37</v>
      </c>
      <c r="E6991" s="5">
        <f>IF(A6991=0,0,A6991*LABOR_HRS_WK_TOM*SEASON_WEEKS*(1+DIM_PCT_TOM)^A6991)</f>
        <v>2334.3682140900019</v>
      </c>
      <c r="F6991" s="5">
        <f>IF(B6991=0,0,B6991*LABOR_HRS_WK_CAR*SEASON_WEEKS*(1+DIM_PCT_CAR)^B6991)</f>
        <v>651.73417492414933</v>
      </c>
      <c r="G6991" s="5">
        <f>IF(C6991=0,0,C6991*LABOR_HRS_WK_MES*SEASON_WEEKS*(1+DIM_PCT_MES)^C6991)</f>
        <v>626.807439570419</v>
      </c>
      <c r="H6991" s="5">
        <f>E6991+F6991+G6991</f>
        <v>3612.9098285845703</v>
      </c>
      <c r="I6991" s="5">
        <f>MIN(H6991,FARMER_HRS)</f>
        <v>720</v>
      </c>
      <c r="J6991" s="5">
        <f>MAX(0,H6991-FARMER_HRS)</f>
        <v>2892.9098285845703</v>
      </c>
      <c r="K6991" s="2">
        <f>I6991*FARMER_RATE+J6991*TEMP_WORKER_RATE</f>
        <v>75224.128968482124</v>
      </c>
      <c r="L6991" s="2">
        <f>A6991*PRICE_TOM+B6991*PRICE_CAR+C6991*PRICE_MES</f>
        <v>151810</v>
      </c>
      <c r="M6991" s="2">
        <f>A6991*FERT_BED_TOM+B6991*FERT_BED_CAR+C6991*FERT_BED_MES</f>
        <v>25960</v>
      </c>
      <c r="N6991" s="6">
        <f>IF(AND(D6991&lt;=TOTAL_BEDS,J6991&lt;=TEMP_WORKER_MAX*TEMP_WORKER_HRS),1,0)</f>
        <v>1</v>
      </c>
      <c r="O6991" s="2">
        <f>L6991-M6991-K6991-FIXED_COSTS</f>
        <v>30625.871031517876</v>
      </c>
      <c r="P6991" s="2">
        <f>IF(N6991=1,O6991,"")</f>
        <v>30625.871031517876</v>
      </c>
    </row>
    <row r="6992">
      <c r="A6992" s="6">
        <v>10</v>
      </c>
      <c r="B6992" s="6">
        <v>15</v>
      </c>
      <c r="C6992" s="6">
        <v>13</v>
      </c>
      <c r="D6992" s="6">
        <f>A6992+B6992+C6992</f>
        <v>38</v>
      </c>
      <c r="E6992" s="5">
        <f>IF(A6992=0,0,A6992*LABOR_HRS_WK_TOM*SEASON_WEEKS*(1+DIM_PCT_TOM)^A6992)</f>
        <v>2334.3682140900019</v>
      </c>
      <c r="F6992" s="5">
        <f>IF(B6992=0,0,B6992*LABOR_HRS_WK_CAR*SEASON_WEEKS*(1+DIM_PCT_CAR)^B6992)</f>
        <v>651.73417492414933</v>
      </c>
      <c r="G6992" s="5">
        <f>IF(C6992=0,0,C6992*LABOR_HRS_WK_MES*SEASON_WEEKS*(1+DIM_PCT_MES)^C6992)</f>
        <v>687.52941027880331</v>
      </c>
      <c r="H6992" s="5">
        <f>E6992+F6992+G6992</f>
        <v>3673.6317992929548</v>
      </c>
      <c r="I6992" s="5">
        <f>MIN(H6992,FARMER_HRS)</f>
        <v>720</v>
      </c>
      <c r="J6992" s="5">
        <f>MAX(0,H6992-FARMER_HRS)</f>
        <v>2953.6317992929548</v>
      </c>
      <c r="K6992" s="2">
        <f>I6992*FARMER_RATE+J6992*TEMP_WORKER_RATE</f>
        <v>76278.329848836031</v>
      </c>
      <c r="L6992" s="2">
        <f>A6992*PRICE_TOM+B6992*PRICE_CAR+C6992*PRICE_MES</f>
        <v>154510</v>
      </c>
      <c r="M6992" s="2">
        <f>A6992*FERT_BED_TOM+B6992*FERT_BED_CAR+C6992*FERT_BED_MES</f>
        <v>26840</v>
      </c>
      <c r="N6992" s="6">
        <f>IF(AND(D6992&lt;=TOTAL_BEDS,J6992&lt;=TEMP_WORKER_MAX*TEMP_WORKER_HRS),1,0)</f>
        <v>1</v>
      </c>
      <c r="O6992" s="2">
        <f>L6992-M6992-K6992-FIXED_COSTS</f>
        <v>31391.670151163969</v>
      </c>
      <c r="P6992" s="2">
        <f>IF(N6992=1,O6992,"")</f>
        <v>31391.670151163969</v>
      </c>
    </row>
    <row r="6993">
      <c r="A6993" s="6">
        <v>10</v>
      </c>
      <c r="B6993" s="6">
        <v>15</v>
      </c>
      <c r="C6993" s="6">
        <v>14</v>
      </c>
      <c r="D6993" s="6">
        <f>A6993+B6993+C6993</f>
        <v>39</v>
      </c>
      <c r="E6993" s="5">
        <f>IF(A6993=0,0,A6993*LABOR_HRS_WK_TOM*SEASON_WEEKS*(1+DIM_PCT_TOM)^A6993)</f>
        <v>2334.3682140900019</v>
      </c>
      <c r="F6993" s="5">
        <f>IF(B6993=0,0,B6993*LABOR_HRS_WK_CAR*SEASON_WEEKS*(1+DIM_PCT_CAR)^B6993)</f>
        <v>651.73417492414933</v>
      </c>
      <c r="G6993" s="5">
        <f>IF(C6993=0,0,C6993*LABOR_HRS_WK_MES*SEASON_WEEKS*(1+DIM_PCT_MES)^C6993)</f>
        <v>749.67149159246435</v>
      </c>
      <c r="H6993" s="5">
        <f>E6993+F6993+G6993</f>
        <v>3735.7738806066159</v>
      </c>
      <c r="I6993" s="5">
        <f>MIN(H6993,FARMER_HRS)</f>
        <v>720</v>
      </c>
      <c r="J6993" s="5">
        <f>MAX(0,H6993-FARMER_HRS)</f>
        <v>3015.7738806066159</v>
      </c>
      <c r="K6993" s="2">
        <f>I6993*FARMER_RATE+J6993*TEMP_WORKER_RATE</f>
        <v>77357.185427198187</v>
      </c>
      <c r="L6993" s="2">
        <f>A6993*PRICE_TOM+B6993*PRICE_CAR+C6993*PRICE_MES</f>
        <v>157210</v>
      </c>
      <c r="M6993" s="2">
        <f>A6993*FERT_BED_TOM+B6993*FERT_BED_CAR+C6993*FERT_BED_MES</f>
        <v>27720</v>
      </c>
      <c r="N6993" s="6">
        <f>IF(AND(D6993&lt;=TOTAL_BEDS,J6993&lt;=TEMP_WORKER_MAX*TEMP_WORKER_HRS),1,0)</f>
        <v>1</v>
      </c>
      <c r="O6993" s="2">
        <f>L6993-M6993-K6993-FIXED_COSTS</f>
        <v>32132.814572801813</v>
      </c>
      <c r="P6993" s="2">
        <f>IF(N6993=1,O6993,"")</f>
        <v>32132.814572801813</v>
      </c>
    </row>
    <row r="6994">
      <c r="A6994" s="6">
        <v>10</v>
      </c>
      <c r="B6994" s="6">
        <v>15</v>
      </c>
      <c r="C6994" s="6">
        <v>15</v>
      </c>
      <c r="D6994" s="6">
        <f>A6994+B6994+C6994</f>
        <v>40</v>
      </c>
      <c r="E6994" s="5">
        <f>IF(A6994=0,0,A6994*LABOR_HRS_WK_TOM*SEASON_WEEKS*(1+DIM_PCT_TOM)^A6994)</f>
        <v>2334.3682140900019</v>
      </c>
      <c r="F6994" s="5">
        <f>IF(B6994=0,0,B6994*LABOR_HRS_WK_CAR*SEASON_WEEKS*(1+DIM_PCT_CAR)^B6994)</f>
        <v>651.73417492414933</v>
      </c>
      <c r="G6994" s="5">
        <f>IF(C6994=0,0,C6994*LABOR_HRS_WK_MES*SEASON_WEEKS*(1+DIM_PCT_MES)^C6994)</f>
        <v>813.25969846861074</v>
      </c>
      <c r="H6994" s="5">
        <f>E6994+F6994+G6994</f>
        <v>3799.362087482762</v>
      </c>
      <c r="I6994" s="5">
        <f>MIN(H6994,FARMER_HRS)</f>
        <v>720</v>
      </c>
      <c r="J6994" s="5">
        <f>MAX(0,H6994-FARMER_HRS)</f>
        <v>3079.362087482762</v>
      </c>
      <c r="K6994" s="2">
        <f>I6994*FARMER_RATE+J6994*TEMP_WORKER_RATE</f>
        <v>78461.147352131287</v>
      </c>
      <c r="L6994" s="2">
        <f>A6994*PRICE_TOM+B6994*PRICE_CAR+C6994*PRICE_MES</f>
        <v>159910</v>
      </c>
      <c r="M6994" s="2">
        <f>A6994*FERT_BED_TOM+B6994*FERT_BED_CAR+C6994*FERT_BED_MES</f>
        <v>28600</v>
      </c>
      <c r="N6994" s="6">
        <f>IF(AND(D6994&lt;=TOTAL_BEDS,J6994&lt;=TEMP_WORKER_MAX*TEMP_WORKER_HRS),1,0)</f>
        <v>1</v>
      </c>
      <c r="O6994" s="2">
        <f>L6994-M6994-K6994-FIXED_COSTS</f>
        <v>32848.852647868713</v>
      </c>
      <c r="P6994" s="2">
        <f>IF(N6994=1,O6994,"")</f>
        <v>32848.852647868713</v>
      </c>
    </row>
    <row r="6995">
      <c r="A6995" s="6">
        <v>10</v>
      </c>
      <c r="B6995" s="6">
        <v>15</v>
      </c>
      <c r="C6995" s="6">
        <v>16</v>
      </c>
      <c r="D6995" s="6">
        <f>A6995+B6995+C6995</f>
        <v>41</v>
      </c>
      <c r="E6995" s="5">
        <f>IF(A6995=0,0,A6995*LABOR_HRS_WK_TOM*SEASON_WEEKS*(1+DIM_PCT_TOM)^A6995)</f>
        <v>2334.3682140900019</v>
      </c>
      <c r="F6995" s="5">
        <f>IF(B6995=0,0,B6995*LABOR_HRS_WK_CAR*SEASON_WEEKS*(1+DIM_PCT_CAR)^B6995)</f>
        <v>651.73417492414933</v>
      </c>
      <c r="G6995" s="5">
        <f>IF(C6995=0,0,C6995*LABOR_HRS_WK_MES*SEASON_WEEKS*(1+DIM_PCT_MES)^C6995)</f>
        <v>878.32047434609967</v>
      </c>
      <c r="H6995" s="5">
        <f>E6995+F6995+G6995</f>
        <v>3864.4228633602511</v>
      </c>
      <c r="I6995" s="5">
        <f>MIN(H6995,FARMER_HRS)</f>
        <v>720</v>
      </c>
      <c r="J6995" s="5">
        <f>MAX(0,H6995-FARMER_HRS)</f>
        <v>3144.4228633602511</v>
      </c>
      <c r="K6995" s="2">
        <f>I6995*FARMER_RATE+J6995*TEMP_WORKER_RATE</f>
        <v>79590.674711115469</v>
      </c>
      <c r="L6995" s="2">
        <f>A6995*PRICE_TOM+B6995*PRICE_CAR+C6995*PRICE_MES</f>
        <v>162610</v>
      </c>
      <c r="M6995" s="2">
        <f>A6995*FERT_BED_TOM+B6995*FERT_BED_CAR+C6995*FERT_BED_MES</f>
        <v>29480</v>
      </c>
      <c r="N6995" s="6">
        <f>IF(AND(D6995&lt;=TOTAL_BEDS,J6995&lt;=TEMP_WORKER_MAX*TEMP_WORKER_HRS),1,0)</f>
        <v>1</v>
      </c>
      <c r="O6995" s="2">
        <f>L6995-M6995-K6995-FIXED_COSTS</f>
        <v>33539.325288884531</v>
      </c>
      <c r="P6995" s="2">
        <f>IF(N6995=1,O6995,"")</f>
        <v>33539.325288884531</v>
      </c>
    </row>
    <row r="6996">
      <c r="A6996" s="6">
        <v>10</v>
      </c>
      <c r="B6996" s="6">
        <v>15</v>
      </c>
      <c r="C6996" s="6">
        <v>17</v>
      </c>
      <c r="D6996" s="6">
        <f>A6996+B6996+C6996</f>
        <v>42</v>
      </c>
      <c r="E6996" s="5">
        <f>IF(A6996=0,0,A6996*LABOR_HRS_WK_TOM*SEASON_WEEKS*(1+DIM_PCT_TOM)^A6996)</f>
        <v>2334.3682140900019</v>
      </c>
      <c r="F6996" s="5">
        <f>IF(B6996=0,0,B6996*LABOR_HRS_WK_CAR*SEASON_WEEKS*(1+DIM_PCT_CAR)^B6996)</f>
        <v>651.73417492414933</v>
      </c>
      <c r="G6996" s="5">
        <f>IF(C6996=0,0,C6996*LABOR_HRS_WK_MES*SEASON_WEEKS*(1+DIM_PCT_MES)^C6996)</f>
        <v>944.88069779263992</v>
      </c>
      <c r="H6996" s="5">
        <f>E6996+F6996+G6996</f>
        <v>3930.9830868067911</v>
      </c>
      <c r="I6996" s="5">
        <f>MIN(H6996,FARMER_HRS)</f>
        <v>720</v>
      </c>
      <c r="J6996" s="5">
        <f>MAX(0,H6996-FARMER_HRS)</f>
        <v>3210.9830868067911</v>
      </c>
      <c r="K6996" s="2">
        <f>I6996*FARMER_RATE+J6996*TEMP_WORKER_RATE</f>
        <v>80746.234145951224</v>
      </c>
      <c r="L6996" s="2">
        <f>A6996*PRICE_TOM+B6996*PRICE_CAR+C6996*PRICE_MES</f>
        <v>165310</v>
      </c>
      <c r="M6996" s="2">
        <f>A6996*FERT_BED_TOM+B6996*FERT_BED_CAR+C6996*FERT_BED_MES</f>
        <v>30360</v>
      </c>
      <c r="N6996" s="6">
        <f>IF(AND(D6996&lt;=TOTAL_BEDS,J6996&lt;=TEMP_WORKER_MAX*TEMP_WORKER_HRS),1,0)</f>
        <v>1</v>
      </c>
      <c r="O6996" s="2">
        <f>L6996-M6996-K6996-FIXED_COSTS</f>
        <v>34203.765854048776</v>
      </c>
      <c r="P6996" s="2">
        <f>IF(N6996=1,O6996,"")</f>
        <v>34203.765854048776</v>
      </c>
    </row>
    <row r="6997">
      <c r="A6997" s="6">
        <v>10</v>
      </c>
      <c r="B6997" s="6">
        <v>15</v>
      </c>
      <c r="C6997" s="6">
        <v>18</v>
      </c>
      <c r="D6997" s="6">
        <f>A6997+B6997+C6997</f>
        <v>43</v>
      </c>
      <c r="E6997" s="5">
        <f>IF(A6997=0,0,A6997*LABOR_HRS_WK_TOM*SEASON_WEEKS*(1+DIM_PCT_TOM)^A6997)</f>
        <v>2334.3682140900019</v>
      </c>
      <c r="F6997" s="5">
        <f>IF(B6997=0,0,B6997*LABOR_HRS_WK_CAR*SEASON_WEEKS*(1+DIM_PCT_CAR)^B6997)</f>
        <v>651.73417492414933</v>
      </c>
      <c r="G6997" s="5">
        <f>IF(C6997=0,0,C6997*LABOR_HRS_WK_MES*SEASON_WEEKS*(1+DIM_PCT_MES)^C6997)</f>
        <v>1012.9676892512272</v>
      </c>
      <c r="H6997" s="5">
        <f>E6997+F6997+G6997</f>
        <v>3999.0700782653785</v>
      </c>
      <c r="I6997" s="5">
        <f>MIN(H6997,FARMER_HRS)</f>
        <v>720</v>
      </c>
      <c r="J6997" s="5">
        <f>MAX(0,H6997-FARMER_HRS)</f>
        <v>3279.0700782653785</v>
      </c>
      <c r="K6997" s="2">
        <f>I6997*FARMER_RATE+J6997*TEMP_WORKER_RATE</f>
        <v>81928.299969885033</v>
      </c>
      <c r="L6997" s="2">
        <f>A6997*PRICE_TOM+B6997*PRICE_CAR+C6997*PRICE_MES</f>
        <v>168010</v>
      </c>
      <c r="M6997" s="2">
        <f>A6997*FERT_BED_TOM+B6997*FERT_BED_CAR+C6997*FERT_BED_MES</f>
        <v>31240</v>
      </c>
      <c r="N6997" s="6">
        <f>IF(AND(D6997&lt;=TOTAL_BEDS,J6997&lt;=TEMP_WORKER_MAX*TEMP_WORKER_HRS),1,0)</f>
        <v>1</v>
      </c>
      <c r="O6997" s="2">
        <f>L6997-M6997-K6997-FIXED_COSTS</f>
        <v>34841.700030114967</v>
      </c>
      <c r="P6997" s="2">
        <f>IF(N6997=1,O6997,"")</f>
        <v>34841.700030114967</v>
      </c>
    </row>
    <row r="6998">
      <c r="A6998" s="6">
        <v>10</v>
      </c>
      <c r="B6998" s="6">
        <v>15</v>
      </c>
      <c r="C6998" s="6">
        <v>19</v>
      </c>
      <c r="D6998" s="6">
        <f>A6998+B6998+C6998</f>
        <v>44</v>
      </c>
      <c r="E6998" s="5">
        <f>IF(A6998=0,0,A6998*LABOR_HRS_WK_TOM*SEASON_WEEKS*(1+DIM_PCT_TOM)^A6998)</f>
        <v>2334.3682140900019</v>
      </c>
      <c r="F6998" s="5">
        <f>IF(B6998=0,0,B6998*LABOR_HRS_WK_CAR*SEASON_WEEKS*(1+DIM_PCT_CAR)^B6998)</f>
        <v>651.73417492414933</v>
      </c>
      <c r="G6998" s="5">
        <f>IF(C6998=0,0,C6998*LABOR_HRS_WK_MES*SEASON_WEEKS*(1+DIM_PCT_MES)^C6998)</f>
        <v>1082.6092178872491</v>
      </c>
      <c r="H6998" s="5">
        <f>E6998+F6998+G6998</f>
        <v>4068.7116069014005</v>
      </c>
      <c r="I6998" s="5">
        <f>MIN(H6998,FARMER_HRS)</f>
        <v>720</v>
      </c>
      <c r="J6998" s="5">
        <f>MAX(0,H6998-FARMER_HRS)</f>
        <v>3348.7116069014005</v>
      </c>
      <c r="K6998" s="2">
        <f>I6998*FARMER_RATE+J6998*TEMP_WORKER_RATE</f>
        <v>83137.354286482645</v>
      </c>
      <c r="L6998" s="2">
        <f>A6998*PRICE_TOM+B6998*PRICE_CAR+C6998*PRICE_MES</f>
        <v>170710</v>
      </c>
      <c r="M6998" s="2">
        <f>A6998*FERT_BED_TOM+B6998*FERT_BED_CAR+C6998*FERT_BED_MES</f>
        <v>32120</v>
      </c>
      <c r="N6998" s="6">
        <f>IF(AND(D6998&lt;=TOTAL_BEDS,J6998&lt;=TEMP_WORKER_MAX*TEMP_WORKER_HRS),1,0)</f>
        <v>1</v>
      </c>
      <c r="O6998" s="2">
        <f>L6998-M6998-K6998-FIXED_COSTS</f>
        <v>35452.645713517355</v>
      </c>
      <c r="P6998" s="2">
        <f>IF(N6998=1,O6998,"")</f>
        <v>35452.645713517355</v>
      </c>
    </row>
    <row r="6999">
      <c r="A6999" s="6">
        <v>10</v>
      </c>
      <c r="B6999" s="6">
        <v>15</v>
      </c>
      <c r="C6999" s="6">
        <v>20</v>
      </c>
      <c r="D6999" s="6">
        <f>A6999+B6999+C6999</f>
        <v>45</v>
      </c>
      <c r="E6999" s="5">
        <f>IF(A6999=0,0,A6999*LABOR_HRS_WK_TOM*SEASON_WEEKS*(1+DIM_PCT_TOM)^A6999)</f>
        <v>2334.3682140900019</v>
      </c>
      <c r="F6999" s="5">
        <f>IF(B6999=0,0,B6999*LABOR_HRS_WK_CAR*SEASON_WEEKS*(1+DIM_PCT_CAR)^B6999)</f>
        <v>651.73417492414933</v>
      </c>
      <c r="G6999" s="5">
        <f>IF(C6999=0,0,C6999*LABOR_HRS_WK_MES*SEASON_WEEKS*(1+DIM_PCT_MES)^C6999)</f>
        <v>1153.8335085377259</v>
      </c>
      <c r="H6999" s="5">
        <f>E6999+F6999+G6999</f>
        <v>4139.9358975518771</v>
      </c>
      <c r="I6999" s="5">
        <f>MIN(H6999,FARMER_HRS)</f>
        <v>720</v>
      </c>
      <c r="J6999" s="5">
        <f>MAX(0,H6999-FARMER_HRS)</f>
        <v>3419.9358975518771</v>
      </c>
      <c r="K6999" s="2">
        <f>I6999*FARMER_RATE+J6999*TEMP_WORKER_RATE</f>
        <v>84373.887110275653</v>
      </c>
      <c r="L6999" s="2">
        <f>A6999*PRICE_TOM+B6999*PRICE_CAR+C6999*PRICE_MES</f>
        <v>173410</v>
      </c>
      <c r="M6999" s="2">
        <f>A6999*FERT_BED_TOM+B6999*FERT_BED_CAR+C6999*FERT_BED_MES</f>
        <v>33000</v>
      </c>
      <c r="N6999" s="6">
        <f>IF(AND(D6999&lt;=TOTAL_BEDS,J6999&lt;=TEMP_WORKER_MAX*TEMP_WORKER_HRS),1,0)</f>
        <v>1</v>
      </c>
      <c r="O6999" s="2">
        <f>L6999-M6999-K6999-FIXED_COSTS</f>
        <v>36036.112889724347</v>
      </c>
      <c r="P6999" s="2">
        <f>IF(N6999=1,O6999,"")</f>
        <v>36036.112889724347</v>
      </c>
    </row>
    <row r="7000">
      <c r="A7000" s="6">
        <v>10</v>
      </c>
      <c r="B7000" s="6">
        <v>15</v>
      </c>
      <c r="C7000" s="6">
        <v>21</v>
      </c>
      <c r="D7000" s="6">
        <f>A7000+B7000+C7000</f>
        <v>46</v>
      </c>
      <c r="E7000" s="5">
        <f>IF(A7000=0,0,A7000*LABOR_HRS_WK_TOM*SEASON_WEEKS*(1+DIM_PCT_TOM)^A7000)</f>
        <v>2334.3682140900019</v>
      </c>
      <c r="F7000" s="5">
        <f>IF(B7000=0,0,B7000*LABOR_HRS_WK_CAR*SEASON_WEEKS*(1+DIM_PCT_CAR)^B7000)</f>
        <v>651.73417492414933</v>
      </c>
      <c r="G7000" s="5">
        <f>IF(C7000=0,0,C7000*LABOR_HRS_WK_MES*SEASON_WEEKS*(1+DIM_PCT_MES)^C7000)</f>
        <v>1226.6692487641699</v>
      </c>
      <c r="H7000" s="5">
        <f>E7000+F7000+G7000</f>
        <v>4212.7716377783217</v>
      </c>
      <c r="I7000" s="5">
        <f>MIN(H7000,FARMER_HRS)</f>
        <v>720</v>
      </c>
      <c r="J7000" s="5">
        <f>MAX(0,H7000-FARMER_HRS)</f>
        <v>3492.7716377783217</v>
      </c>
      <c r="K7000" s="2">
        <f>I7000*FARMER_RATE+J7000*TEMP_WORKER_RATE</f>
        <v>85638.396489206963</v>
      </c>
      <c r="L7000" s="2">
        <f>A7000*PRICE_TOM+B7000*PRICE_CAR+C7000*PRICE_MES</f>
        <v>176110</v>
      </c>
      <c r="M7000" s="2">
        <f>A7000*FERT_BED_TOM+B7000*FERT_BED_CAR+C7000*FERT_BED_MES</f>
        <v>33880</v>
      </c>
      <c r="N7000" s="6">
        <f>IF(AND(D7000&lt;=TOTAL_BEDS,J7000&lt;=TEMP_WORKER_MAX*TEMP_WORKER_HRS),1,0)</f>
        <v>1</v>
      </c>
      <c r="O7000" s="2">
        <f>L7000-M7000-K7000-FIXED_COSTS</f>
        <v>36591.603510793037</v>
      </c>
      <c r="P7000" s="2">
        <f>IF(N7000=1,O7000,"")</f>
        <v>36591.603510793037</v>
      </c>
    </row>
    <row r="7001">
      <c r="A7001" s="6">
        <v>10</v>
      </c>
      <c r="B7001" s="6">
        <v>15</v>
      </c>
      <c r="C7001" s="6">
        <v>22</v>
      </c>
      <c r="D7001" s="6">
        <f>A7001+B7001+C7001</f>
        <v>47</v>
      </c>
      <c r="E7001" s="5">
        <f>IF(A7001=0,0,A7001*LABOR_HRS_WK_TOM*SEASON_WEEKS*(1+DIM_PCT_TOM)^A7001)</f>
        <v>2334.3682140900019</v>
      </c>
      <c r="F7001" s="5">
        <f>IF(B7001=0,0,B7001*LABOR_HRS_WK_CAR*SEASON_WEEKS*(1+DIM_PCT_CAR)^B7001)</f>
        <v>651.73417492414933</v>
      </c>
      <c r="G7001" s="5">
        <f>IF(C7001=0,0,C7001*LABOR_HRS_WK_MES*SEASON_WEEKS*(1+DIM_PCT_MES)^C7001)</f>
        <v>1301.1455960105659</v>
      </c>
      <c r="H7001" s="5">
        <f>E7001+F7001+G7001</f>
        <v>4287.2479850247173</v>
      </c>
      <c r="I7001" s="5">
        <f>MIN(H7001,FARMER_HRS)</f>
        <v>720</v>
      </c>
      <c r="J7001" s="5">
        <f>MAX(0,H7001-FARMER_HRS)</f>
        <v>3567.2479850247173</v>
      </c>
      <c r="K7001" s="2">
        <f>I7001*FARMER_RATE+J7001*TEMP_WORKER_RATE</f>
        <v>86931.388628901332</v>
      </c>
      <c r="L7001" s="2">
        <f>A7001*PRICE_TOM+B7001*PRICE_CAR+C7001*PRICE_MES</f>
        <v>178810</v>
      </c>
      <c r="M7001" s="2">
        <f>A7001*FERT_BED_TOM+B7001*FERT_BED_CAR+C7001*FERT_BED_MES</f>
        <v>34760</v>
      </c>
      <c r="N7001" s="6">
        <f>IF(AND(D7001&lt;=TOTAL_BEDS,J7001&lt;=TEMP_WORKER_MAX*TEMP_WORKER_HRS),1,0)</f>
        <v>1</v>
      </c>
      <c r="O7001" s="2">
        <f>L7001-M7001-K7001-FIXED_COSTS</f>
        <v>37118.611371098668</v>
      </c>
      <c r="P7001" s="2">
        <f>IF(N7001=1,O7001,"")</f>
        <v>37118.611371098668</v>
      </c>
    </row>
    <row r="7002">
      <c r="A7002" s="6">
        <v>10</v>
      </c>
      <c r="B7002" s="6">
        <v>15</v>
      </c>
      <c r="C7002" s="6">
        <v>23</v>
      </c>
      <c r="D7002" s="6">
        <f>A7002+B7002+C7002</f>
        <v>48</v>
      </c>
      <c r="E7002" s="5">
        <f>IF(A7002=0,0,A7002*LABOR_HRS_WK_TOM*SEASON_WEEKS*(1+DIM_PCT_TOM)^A7002)</f>
        <v>2334.3682140900019</v>
      </c>
      <c r="F7002" s="5">
        <f>IF(B7002=0,0,B7002*LABOR_HRS_WK_CAR*SEASON_WEEKS*(1+DIM_PCT_CAR)^B7002)</f>
        <v>651.73417492414933</v>
      </c>
      <c r="G7002" s="5">
        <f>IF(C7002=0,0,C7002*LABOR_HRS_WK_MES*SEASON_WEEKS*(1+DIM_PCT_MES)^C7002)</f>
        <v>1377.2921848680023</v>
      </c>
      <c r="H7002" s="5">
        <f>E7002+F7002+G7002</f>
        <v>4363.394573882154</v>
      </c>
      <c r="I7002" s="5">
        <f>MIN(H7002,FARMER_HRS)</f>
        <v>720</v>
      </c>
      <c r="J7002" s="5">
        <f>MAX(0,H7002-FARMER_HRS)</f>
        <v>3643.394573882154</v>
      </c>
      <c r="K7002" s="2">
        <f>I7002*FARMER_RATE+J7002*TEMP_WORKER_RATE</f>
        <v>88253.378018787393</v>
      </c>
      <c r="L7002" s="2">
        <f>A7002*PRICE_TOM+B7002*PRICE_CAR+C7002*PRICE_MES</f>
        <v>181510</v>
      </c>
      <c r="M7002" s="2">
        <f>A7002*FERT_BED_TOM+B7002*FERT_BED_CAR+C7002*FERT_BED_MES</f>
        <v>35640</v>
      </c>
      <c r="N7002" s="6">
        <f>IF(AND(D7002&lt;=TOTAL_BEDS,J7002&lt;=TEMP_WORKER_MAX*TEMP_WORKER_HRS),1,0)</f>
        <v>1</v>
      </c>
      <c r="O7002" s="2">
        <f>L7002-M7002-K7002-FIXED_COSTS</f>
        <v>37616.621981212607</v>
      </c>
      <c r="P7002" s="2">
        <f>IF(N7002=1,O7002,"")</f>
        <v>37616.621981212607</v>
      </c>
    </row>
    <row r="7003">
      <c r="A7003" s="6">
        <v>10</v>
      </c>
      <c r="B7003" s="6">
        <v>15</v>
      </c>
      <c r="C7003" s="6">
        <v>24</v>
      </c>
      <c r="D7003" s="6">
        <f>A7003+B7003+C7003</f>
        <v>49</v>
      </c>
      <c r="E7003" s="5">
        <f>IF(A7003=0,0,A7003*LABOR_HRS_WK_TOM*SEASON_WEEKS*(1+DIM_PCT_TOM)^A7003)</f>
        <v>2334.3682140900019</v>
      </c>
      <c r="F7003" s="5">
        <f>IF(B7003=0,0,B7003*LABOR_HRS_WK_CAR*SEASON_WEEKS*(1+DIM_PCT_CAR)^B7003)</f>
        <v>651.73417492414933</v>
      </c>
      <c r="G7003" s="5">
        <f>IF(C7003=0,0,C7003*LABOR_HRS_WK_MES*SEASON_WEEKS*(1+DIM_PCT_MES)^C7003)</f>
        <v>1455.139134447498</v>
      </c>
      <c r="H7003" s="5">
        <f>E7003+F7003+G7003</f>
        <v>4441.2415234616492</v>
      </c>
      <c r="I7003" s="5">
        <f>MIN(H7003,FARMER_HRS)</f>
        <v>720</v>
      </c>
      <c r="J7003" s="5">
        <f>MAX(0,H7003-FARMER_HRS)</f>
        <v>3721.2415234616492</v>
      </c>
      <c r="K7003" s="2">
        <f>I7003*FARMER_RATE+J7003*TEMP_WORKER_RATE</f>
        <v>89604.887560098083</v>
      </c>
      <c r="L7003" s="2">
        <f>A7003*PRICE_TOM+B7003*PRICE_CAR+C7003*PRICE_MES</f>
        <v>184210</v>
      </c>
      <c r="M7003" s="2">
        <f>A7003*FERT_BED_TOM+B7003*FERT_BED_CAR+C7003*FERT_BED_MES</f>
        <v>36520</v>
      </c>
      <c r="N7003" s="6">
        <f>IF(AND(D7003&lt;=TOTAL_BEDS,J7003&lt;=TEMP_WORKER_MAX*TEMP_WORKER_HRS),1,0)</f>
        <v>1</v>
      </c>
      <c r="O7003" s="2">
        <f>L7003-M7003-K7003-FIXED_COSTS</f>
        <v>38085.112439901917</v>
      </c>
      <c r="P7003" s="2">
        <f>IF(N7003=1,O7003,"")</f>
        <v>38085.112439901917</v>
      </c>
    </row>
    <row r="7004">
      <c r="A7004" s="6">
        <v>10</v>
      </c>
      <c r="B7004" s="6">
        <v>15</v>
      </c>
      <c r="C7004" s="6">
        <v>25</v>
      </c>
      <c r="D7004" s="6">
        <f>A7004+B7004+C7004</f>
        <v>50</v>
      </c>
      <c r="E7004" s="5">
        <f>IF(A7004=0,0,A7004*LABOR_HRS_WK_TOM*SEASON_WEEKS*(1+DIM_PCT_TOM)^A7004)</f>
        <v>2334.3682140900019</v>
      </c>
      <c r="F7004" s="5">
        <f>IF(B7004=0,0,B7004*LABOR_HRS_WK_CAR*SEASON_WEEKS*(1+DIM_PCT_CAR)^B7004)</f>
        <v>651.73417492414933</v>
      </c>
      <c r="G7004" s="5">
        <f>IF(C7004=0,0,C7004*LABOR_HRS_WK_MES*SEASON_WEEKS*(1+DIM_PCT_MES)^C7004)</f>
        <v>1534.7170558625955</v>
      </c>
      <c r="H7004" s="5">
        <f>E7004+F7004+G7004</f>
        <v>4520.8194448767472</v>
      </c>
      <c r="I7004" s="5">
        <f>MIN(H7004,FARMER_HRS)</f>
        <v>720</v>
      </c>
      <c r="J7004" s="5">
        <f>MAX(0,H7004-FARMER_HRS)</f>
        <v>3800.8194448767472</v>
      </c>
      <c r="K7004" s="2">
        <f>I7004*FARMER_RATE+J7004*TEMP_WORKER_RATE</f>
        <v>90986.448695776853</v>
      </c>
      <c r="L7004" s="2">
        <f>A7004*PRICE_TOM+B7004*PRICE_CAR+C7004*PRICE_MES</f>
        <v>186910</v>
      </c>
      <c r="M7004" s="2">
        <f>A7004*FERT_BED_TOM+B7004*FERT_BED_CAR+C7004*FERT_BED_MES</f>
        <v>37400</v>
      </c>
      <c r="N7004" s="6">
        <f>IF(AND(D7004&lt;=TOTAL_BEDS,J7004&lt;=TEMP_WORKER_MAX*TEMP_WORKER_HRS),1,0)</f>
        <v>1</v>
      </c>
      <c r="O7004" s="2">
        <f>L7004-M7004-K7004-FIXED_COSTS</f>
        <v>38523.551304223147</v>
      </c>
      <c r="P7004" s="2">
        <f>IF(N7004=1,O7004,"")</f>
        <v>38523.551304223147</v>
      </c>
    </row>
    <row r="7005">
      <c r="A7005" s="6">
        <v>10</v>
      </c>
      <c r="B7005" s="6">
        <v>15</v>
      </c>
      <c r="C7005" s="6">
        <v>26</v>
      </c>
      <c r="D7005" s="6">
        <f>A7005+B7005+C7005</f>
        <v>51</v>
      </c>
      <c r="E7005" s="5">
        <f>IF(A7005=0,0,A7005*LABOR_HRS_WK_TOM*SEASON_WEEKS*(1+DIM_PCT_TOM)^A7005)</f>
        <v>2334.3682140900019</v>
      </c>
      <c r="F7005" s="5">
        <f>IF(B7005=0,0,B7005*LABOR_HRS_WK_CAR*SEASON_WEEKS*(1+DIM_PCT_CAR)^B7005)</f>
        <v>651.73417492414933</v>
      </c>
      <c r="G7005" s="5">
        <f>IF(C7005=0,0,C7005*LABOR_HRS_WK_MES*SEASON_WEEKS*(1+DIM_PCT_MES)^C7005)</f>
        <v>1616.0570598233128</v>
      </c>
      <c r="H7005" s="5">
        <f>E7005+F7005+G7005</f>
        <v>4602.159448837464</v>
      </c>
      <c r="I7005" s="5">
        <f>MIN(H7005,FARMER_HRS)</f>
        <v>720</v>
      </c>
      <c r="J7005" s="5">
        <f>MAX(0,H7005-FARMER_HRS)</f>
        <v>3882.159448837464</v>
      </c>
      <c r="K7005" s="2">
        <f>I7005*FARMER_RATE+J7005*TEMP_WORKER_RATE</f>
        <v>92398.601542317076</v>
      </c>
      <c r="L7005" s="2">
        <f>A7005*PRICE_TOM+B7005*PRICE_CAR+C7005*PRICE_MES</f>
        <v>189610</v>
      </c>
      <c r="M7005" s="2">
        <f>A7005*FERT_BED_TOM+B7005*FERT_BED_CAR+C7005*FERT_BED_MES</f>
        <v>38280</v>
      </c>
      <c r="N7005" s="6">
        <f>IF(AND(D7005&lt;=TOTAL_BEDS,J7005&lt;=TEMP_WORKER_MAX*TEMP_WORKER_HRS),1,0)</f>
        <v>1</v>
      </c>
      <c r="O7005" s="2">
        <f>L7005-M7005-K7005-FIXED_COSTS</f>
        <v>38931.398457682924</v>
      </c>
      <c r="P7005" s="2">
        <f>IF(N7005=1,O7005,"")</f>
        <v>38931.398457682924</v>
      </c>
    </row>
    <row r="7006">
      <c r="A7006" s="6">
        <v>10</v>
      </c>
      <c r="B7006" s="6">
        <v>15</v>
      </c>
      <c r="C7006" s="6">
        <v>27</v>
      </c>
      <c r="D7006" s="6">
        <f>A7006+B7006+C7006</f>
        <v>52</v>
      </c>
      <c r="E7006" s="5">
        <f>IF(A7006=0,0,A7006*LABOR_HRS_WK_TOM*SEASON_WEEKS*(1+DIM_PCT_TOM)^A7006)</f>
        <v>2334.3682140900019</v>
      </c>
      <c r="F7006" s="5">
        <f>IF(B7006=0,0,B7006*LABOR_HRS_WK_CAR*SEASON_WEEKS*(1+DIM_PCT_CAR)^B7006)</f>
        <v>651.73417492414933</v>
      </c>
      <c r="G7006" s="5">
        <f>IF(C7006=0,0,C7006*LABOR_HRS_WK_MES*SEASON_WEEKS*(1+DIM_PCT_MES)^C7006)</f>
        <v>1699.19076434307</v>
      </c>
      <c r="H7006" s="5">
        <f>E7006+F7006+G7006</f>
        <v>4685.2931533572209</v>
      </c>
      <c r="I7006" s="5">
        <f>MIN(H7006,FARMER_HRS)</f>
        <v>720</v>
      </c>
      <c r="J7006" s="5">
        <f>MAX(0,H7006-FARMER_HRS)</f>
        <v>3965.2931533572209</v>
      </c>
      <c r="K7006" s="2">
        <f>I7006*FARMER_RATE+J7006*TEMP_WORKER_RATE</f>
        <v>93841.895023562858</v>
      </c>
      <c r="L7006" s="2">
        <f>A7006*PRICE_TOM+B7006*PRICE_CAR+C7006*PRICE_MES</f>
        <v>192310</v>
      </c>
      <c r="M7006" s="2">
        <f>A7006*FERT_BED_TOM+B7006*FERT_BED_CAR+C7006*FERT_BED_MES</f>
        <v>39160</v>
      </c>
      <c r="N7006" s="6">
        <f>IF(AND(D7006&lt;=TOTAL_BEDS,J7006&lt;=TEMP_WORKER_MAX*TEMP_WORKER_HRS),1,0)</f>
        <v>1</v>
      </c>
      <c r="O7006" s="2">
        <f>L7006-M7006-K7006-FIXED_COSTS</f>
        <v>39308.104976437142</v>
      </c>
      <c r="P7006" s="2">
        <f>IF(N7006=1,O7006,"")</f>
        <v>39308.104976437142</v>
      </c>
    </row>
    <row r="7007">
      <c r="A7007" s="6">
        <v>10</v>
      </c>
      <c r="B7007" s="6">
        <v>15</v>
      </c>
      <c r="C7007" s="6">
        <v>28</v>
      </c>
      <c r="D7007" s="6">
        <f>A7007+B7007+C7007</f>
        <v>53</v>
      </c>
      <c r="E7007" s="5">
        <f>IF(A7007=0,0,A7007*LABOR_HRS_WK_TOM*SEASON_WEEKS*(1+DIM_PCT_TOM)^A7007)</f>
        <v>2334.3682140900019</v>
      </c>
      <c r="F7007" s="5">
        <f>IF(B7007=0,0,B7007*LABOR_HRS_WK_CAR*SEASON_WEEKS*(1+DIM_PCT_CAR)^B7007)</f>
        <v>651.73417492414933</v>
      </c>
      <c r="G7007" s="5">
        <f>IF(C7007=0,0,C7007*LABOR_HRS_WK_MES*SEASON_WEEKS*(1+DIM_PCT_MES)^C7007)</f>
        <v>1784.1503025602233</v>
      </c>
      <c r="H7007" s="5">
        <f>E7007+F7007+G7007</f>
        <v>4770.2526915743747</v>
      </c>
      <c r="I7007" s="5">
        <f>MIN(H7007,FARMER_HRS)</f>
        <v>720</v>
      </c>
      <c r="J7007" s="5">
        <f>MAX(0,H7007-FARMER_HRS)</f>
        <v>4050.2526915743747</v>
      </c>
      <c r="K7007" s="2">
        <f>I7007*FARMER_RATE+J7007*TEMP_WORKER_RATE</f>
        <v>95316.887006499557</v>
      </c>
      <c r="L7007" s="2">
        <f>A7007*PRICE_TOM+B7007*PRICE_CAR+C7007*PRICE_MES</f>
        <v>195010</v>
      </c>
      <c r="M7007" s="2">
        <f>A7007*FERT_BED_TOM+B7007*FERT_BED_CAR+C7007*FERT_BED_MES</f>
        <v>40040</v>
      </c>
      <c r="N7007" s="6">
        <f>IF(AND(D7007&lt;=TOTAL_BEDS,J7007&lt;=TEMP_WORKER_MAX*TEMP_WORKER_HRS),1,0)</f>
        <v>1</v>
      </c>
      <c r="O7007" s="2">
        <f>L7007-M7007-K7007-FIXED_COSTS</f>
        <v>39653.112993500443</v>
      </c>
      <c r="P7007" s="2">
        <f>IF(N7007=1,O7007,"")</f>
        <v>39653.112993500443</v>
      </c>
    </row>
    <row r="7008">
      <c r="A7008" s="6">
        <v>10</v>
      </c>
      <c r="B7008" s="6">
        <v>15</v>
      </c>
      <c r="C7008" s="6">
        <v>29</v>
      </c>
      <c r="D7008" s="6">
        <f>A7008+B7008+C7008</f>
        <v>54</v>
      </c>
      <c r="E7008" s="5">
        <f>IF(A7008=0,0,A7008*LABOR_HRS_WK_TOM*SEASON_WEEKS*(1+DIM_PCT_TOM)^A7008)</f>
        <v>2334.3682140900019</v>
      </c>
      <c r="F7008" s="5">
        <f>IF(B7008=0,0,B7008*LABOR_HRS_WK_CAR*SEASON_WEEKS*(1+DIM_PCT_CAR)^B7008)</f>
        <v>651.73417492414933</v>
      </c>
      <c r="G7008" s="5">
        <f>IF(C7008=0,0,C7008*LABOR_HRS_WK_MES*SEASON_WEEKS*(1+DIM_PCT_MES)^C7008)</f>
        <v>1870.9683306758766</v>
      </c>
      <c r="H7008" s="5">
        <f>E7008+F7008+G7008</f>
        <v>4857.0707196900275</v>
      </c>
      <c r="I7008" s="5">
        <f>MIN(H7008,FARMER_HRS)</f>
        <v>720</v>
      </c>
      <c r="J7008" s="5">
        <f>MAX(0,H7008-FARMER_HRS)</f>
        <v>4137.0707196900275</v>
      </c>
      <c r="K7008" s="2">
        <f>I7008*FARMER_RATE+J7008*TEMP_WORKER_RATE</f>
        <v>96824.144439062977</v>
      </c>
      <c r="L7008" s="2">
        <f>A7008*PRICE_TOM+B7008*PRICE_CAR+C7008*PRICE_MES</f>
        <v>197710</v>
      </c>
      <c r="M7008" s="2">
        <f>A7008*FERT_BED_TOM+B7008*FERT_BED_CAR+C7008*FERT_BED_MES</f>
        <v>40920</v>
      </c>
      <c r="N7008" s="6">
        <f>IF(AND(D7008&lt;=TOTAL_BEDS,J7008&lt;=TEMP_WORKER_MAX*TEMP_WORKER_HRS),1,0)</f>
        <v>1</v>
      </c>
      <c r="O7008" s="2">
        <f>L7008-M7008-K7008-FIXED_COSTS</f>
        <v>39965.855560937023</v>
      </c>
      <c r="P7008" s="2">
        <f>IF(N7008=1,O7008,"")</f>
        <v>39965.855560937023</v>
      </c>
    </row>
    <row r="7009">
      <c r="A7009" s="6">
        <v>10</v>
      </c>
      <c r="B7009" s="6">
        <v>15</v>
      </c>
      <c r="C7009" s="6">
        <v>30</v>
      </c>
      <c r="D7009" s="6">
        <f>A7009+B7009+C7009</f>
        <v>55</v>
      </c>
      <c r="E7009" s="5">
        <f>IF(A7009=0,0,A7009*LABOR_HRS_WK_TOM*SEASON_WEEKS*(1+DIM_PCT_TOM)^A7009)</f>
        <v>2334.3682140900019</v>
      </c>
      <c r="F7009" s="5">
        <f>IF(B7009=0,0,B7009*LABOR_HRS_WK_CAR*SEASON_WEEKS*(1+DIM_PCT_CAR)^B7009)</f>
        <v>651.73417492414933</v>
      </c>
      <c r="G7009" s="5">
        <f>IF(C7009=0,0,C7009*LABOR_HRS_WK_MES*SEASON_WEEKS*(1+DIM_PCT_MES)^C7009)</f>
        <v>1959.6780360096466</v>
      </c>
      <c r="H7009" s="5">
        <f>E7009+F7009+G7009</f>
        <v>4945.7804250237978</v>
      </c>
      <c r="I7009" s="5">
        <f>MIN(H7009,FARMER_HRS)</f>
        <v>720</v>
      </c>
      <c r="J7009" s="5">
        <f>MAX(0,H7009-FARMER_HRS)</f>
        <v>4225.7804250237978</v>
      </c>
      <c r="K7009" s="2">
        <f>I7009*FARMER_RATE+J7009*TEMP_WORKER_RATE</f>
        <v>98364.243489996486</v>
      </c>
      <c r="L7009" s="2">
        <f>A7009*PRICE_TOM+B7009*PRICE_CAR+C7009*PRICE_MES</f>
        <v>200410</v>
      </c>
      <c r="M7009" s="2">
        <f>A7009*FERT_BED_TOM+B7009*FERT_BED_CAR+C7009*FERT_BED_MES</f>
        <v>41800</v>
      </c>
      <c r="N7009" s="6">
        <f>IF(AND(D7009&lt;=TOTAL_BEDS,J7009&lt;=TEMP_WORKER_MAX*TEMP_WORKER_HRS),1,0)</f>
        <v>1</v>
      </c>
      <c r="O7009" s="2">
        <f>L7009-M7009-K7009-FIXED_COSTS</f>
        <v>40245.756510003514</v>
      </c>
      <c r="P7009" s="2">
        <f>IF(N7009=1,O7009,"")</f>
        <v>40245.756510003514</v>
      </c>
    </row>
    <row r="7010">
      <c r="A7010" s="6">
        <v>10</v>
      </c>
      <c r="B7010" s="6">
        <v>16</v>
      </c>
      <c r="C7010" s="6">
        <v>0</v>
      </c>
      <c r="D7010" s="6">
        <f>A7010+B7010+C7010</f>
        <v>26</v>
      </c>
      <c r="E7010" s="5">
        <f>IF(A7010=0,0,A7010*LABOR_HRS_WK_TOM*SEASON_WEEKS*(1+DIM_PCT_TOM)^A7010)</f>
        <v>2334.3682140900019</v>
      </c>
      <c r="F7010" s="5">
        <f>IF(B7010=0,0,B7010*LABOR_HRS_WK_CAR*SEASON_WEEKS*(1+DIM_PCT_CAR)^B7010)</f>
        <v>712.56269791706984</v>
      </c>
      <c r="G7010" s="5">
        <f>IF(C7010=0,0,C7010*LABOR_HRS_WK_MES*SEASON_WEEKS*(1+DIM_PCT_MES)^C7010)</f>
        <v>0</v>
      </c>
      <c r="H7010" s="5">
        <f>E7010+F7010+G7010</f>
        <v>3046.9309120070716</v>
      </c>
      <c r="I7010" s="5">
        <f>MIN(H7010,FARMER_HRS)</f>
        <v>720</v>
      </c>
      <c r="J7010" s="5">
        <f>MAX(0,H7010-FARMER_HRS)</f>
        <v>2326.9309120070716</v>
      </c>
      <c r="K7010" s="2">
        <f>I7010*FARMER_RATE+J7010*TEMP_WORKER_RATE</f>
        <v>65398.106111233879</v>
      </c>
      <c r="L7010" s="2">
        <f>A7010*PRICE_TOM+B7010*PRICE_CAR+C7010*PRICE_MES</f>
        <v>121504</v>
      </c>
      <c r="M7010" s="2">
        <f>A7010*FERT_BED_TOM+B7010*FERT_BED_CAR+C7010*FERT_BED_MES</f>
        <v>15840</v>
      </c>
      <c r="N7010" s="6">
        <f>IF(AND(D7010&lt;=TOTAL_BEDS,J7010&lt;=TEMP_WORKER_MAX*TEMP_WORKER_HRS),1,0)</f>
        <v>1</v>
      </c>
      <c r="O7010" s="2">
        <f>L7010-M7010-K7010-FIXED_COSTS</f>
        <v>20265.893888766121</v>
      </c>
      <c r="P7010" s="2">
        <f>IF(N7010=1,O7010,"")</f>
        <v>20265.893888766121</v>
      </c>
    </row>
    <row r="7011">
      <c r="A7011" s="6">
        <v>10</v>
      </c>
      <c r="B7011" s="6">
        <v>16</v>
      </c>
      <c r="C7011" s="6">
        <v>1</v>
      </c>
      <c r="D7011" s="6">
        <f>A7011+B7011+C7011</f>
        <v>27</v>
      </c>
      <c r="E7011" s="5">
        <f>IF(A7011=0,0,A7011*LABOR_HRS_WK_TOM*SEASON_WEEKS*(1+DIM_PCT_TOM)^A7011)</f>
        <v>2334.3682140900019</v>
      </c>
      <c r="F7011" s="5">
        <f>IF(B7011=0,0,B7011*LABOR_HRS_WK_CAR*SEASON_WEEKS*(1+DIM_PCT_CAR)^B7011)</f>
        <v>712.56269791706984</v>
      </c>
      <c r="G7011" s="5">
        <f>IF(C7011=0,0,C7011*LABOR_HRS_WK_MES*SEASON_WEEKS*(1+DIM_PCT_MES)^C7011)</f>
        <v>45.5625</v>
      </c>
      <c r="H7011" s="5">
        <f>E7011+F7011+G7011</f>
        <v>3092.4934120070716</v>
      </c>
      <c r="I7011" s="5">
        <f>MIN(H7011,FARMER_HRS)</f>
        <v>720</v>
      </c>
      <c r="J7011" s="5">
        <f>MAX(0,H7011-FARMER_HRS)</f>
        <v>2372.4934120070716</v>
      </c>
      <c r="K7011" s="2">
        <f>I7011*FARMER_RATE+J7011*TEMP_WORKER_RATE</f>
        <v>66189.121736233879</v>
      </c>
      <c r="L7011" s="2">
        <f>A7011*PRICE_TOM+B7011*PRICE_CAR+C7011*PRICE_MES</f>
        <v>124204</v>
      </c>
      <c r="M7011" s="2">
        <f>A7011*FERT_BED_TOM+B7011*FERT_BED_CAR+C7011*FERT_BED_MES</f>
        <v>16720</v>
      </c>
      <c r="N7011" s="6">
        <f>IF(AND(D7011&lt;=TOTAL_BEDS,J7011&lt;=TEMP_WORKER_MAX*TEMP_WORKER_HRS),1,0)</f>
        <v>1</v>
      </c>
      <c r="O7011" s="2">
        <f>L7011-M7011-K7011-FIXED_COSTS</f>
        <v>21294.878263766121</v>
      </c>
      <c r="P7011" s="2">
        <f>IF(N7011=1,O7011,"")</f>
        <v>21294.878263766121</v>
      </c>
    </row>
    <row r="7012">
      <c r="A7012" s="6">
        <v>10</v>
      </c>
      <c r="B7012" s="6">
        <v>16</v>
      </c>
      <c r="C7012" s="6">
        <v>2</v>
      </c>
      <c r="D7012" s="6">
        <f>A7012+B7012+C7012</f>
        <v>28</v>
      </c>
      <c r="E7012" s="5">
        <f>IF(A7012=0,0,A7012*LABOR_HRS_WK_TOM*SEASON_WEEKS*(1+DIM_PCT_TOM)^A7012)</f>
        <v>2334.3682140900019</v>
      </c>
      <c r="F7012" s="5">
        <f>IF(B7012=0,0,B7012*LABOR_HRS_WK_CAR*SEASON_WEEKS*(1+DIM_PCT_CAR)^B7012)</f>
        <v>712.56269791706984</v>
      </c>
      <c r="G7012" s="5">
        <f>IF(C7012=0,0,C7012*LABOR_HRS_WK_MES*SEASON_WEEKS*(1+DIM_PCT_MES)^C7012)</f>
        <v>92.2640625</v>
      </c>
      <c r="H7012" s="5">
        <f>E7012+F7012+G7012</f>
        <v>3139.1949745070715</v>
      </c>
      <c r="I7012" s="5">
        <f>MIN(H7012,FARMER_HRS)</f>
        <v>720</v>
      </c>
      <c r="J7012" s="5">
        <f>MAX(0,H7012-FARMER_HRS)</f>
        <v>2419.1949745070715</v>
      </c>
      <c r="K7012" s="2">
        <f>I7012*FARMER_RATE+J7012*TEMP_WORKER_RATE</f>
        <v>66999.912751858879</v>
      </c>
      <c r="L7012" s="2">
        <f>A7012*PRICE_TOM+B7012*PRICE_CAR+C7012*PRICE_MES</f>
        <v>126904</v>
      </c>
      <c r="M7012" s="2">
        <f>A7012*FERT_BED_TOM+B7012*FERT_BED_CAR+C7012*FERT_BED_MES</f>
        <v>17600</v>
      </c>
      <c r="N7012" s="6">
        <f>IF(AND(D7012&lt;=TOTAL_BEDS,J7012&lt;=TEMP_WORKER_MAX*TEMP_WORKER_HRS),1,0)</f>
        <v>1</v>
      </c>
      <c r="O7012" s="2">
        <f>L7012-M7012-K7012-FIXED_COSTS</f>
        <v>22304.087248141121</v>
      </c>
      <c r="P7012" s="2">
        <f>IF(N7012=1,O7012,"")</f>
        <v>22304.087248141121</v>
      </c>
    </row>
    <row r="7013">
      <c r="A7013" s="6">
        <v>10</v>
      </c>
      <c r="B7013" s="6">
        <v>16</v>
      </c>
      <c r="C7013" s="6">
        <v>3</v>
      </c>
      <c r="D7013" s="6">
        <f>A7013+B7013+C7013</f>
        <v>29</v>
      </c>
      <c r="E7013" s="5">
        <f>IF(A7013=0,0,A7013*LABOR_HRS_WK_TOM*SEASON_WEEKS*(1+DIM_PCT_TOM)^A7013)</f>
        <v>2334.3682140900019</v>
      </c>
      <c r="F7013" s="5">
        <f>IF(B7013=0,0,B7013*LABOR_HRS_WK_CAR*SEASON_WEEKS*(1+DIM_PCT_CAR)^B7013)</f>
        <v>712.56269791706984</v>
      </c>
      <c r="G7013" s="5">
        <f>IF(C7013=0,0,C7013*LABOR_HRS_WK_MES*SEASON_WEEKS*(1+DIM_PCT_MES)^C7013)</f>
        <v>140.12604492187498</v>
      </c>
      <c r="H7013" s="5">
        <f>E7013+F7013+G7013</f>
        <v>3187.0569569289464</v>
      </c>
      <c r="I7013" s="5">
        <f>MIN(H7013,FARMER_HRS)</f>
        <v>720</v>
      </c>
      <c r="J7013" s="5">
        <f>MAX(0,H7013-FARMER_HRS)</f>
        <v>2467.0569569289464</v>
      </c>
      <c r="K7013" s="2">
        <f>I7013*FARMER_RATE+J7013*TEMP_WORKER_RATE</f>
        <v>67830.8499466831</v>
      </c>
      <c r="L7013" s="2">
        <f>A7013*PRICE_TOM+B7013*PRICE_CAR+C7013*PRICE_MES</f>
        <v>129604</v>
      </c>
      <c r="M7013" s="2">
        <f>A7013*FERT_BED_TOM+B7013*FERT_BED_CAR+C7013*FERT_BED_MES</f>
        <v>18480</v>
      </c>
      <c r="N7013" s="6">
        <f>IF(AND(D7013&lt;=TOTAL_BEDS,J7013&lt;=TEMP_WORKER_MAX*TEMP_WORKER_HRS),1,0)</f>
        <v>1</v>
      </c>
      <c r="O7013" s="2">
        <f>L7013-M7013-K7013-FIXED_COSTS</f>
        <v>23293.150053316902</v>
      </c>
      <c r="P7013" s="2">
        <f>IF(N7013=1,O7013,"")</f>
        <v>23293.150053316902</v>
      </c>
    </row>
    <row r="7014">
      <c r="A7014" s="6">
        <v>10</v>
      </c>
      <c r="B7014" s="6">
        <v>16</v>
      </c>
      <c r="C7014" s="6">
        <v>4</v>
      </c>
      <c r="D7014" s="6">
        <f>A7014+B7014+C7014</f>
        <v>30</v>
      </c>
      <c r="E7014" s="5">
        <f>IF(A7014=0,0,A7014*LABOR_HRS_WK_TOM*SEASON_WEEKS*(1+DIM_PCT_TOM)^A7014)</f>
        <v>2334.3682140900019</v>
      </c>
      <c r="F7014" s="5">
        <f>IF(B7014=0,0,B7014*LABOR_HRS_WK_CAR*SEASON_WEEKS*(1+DIM_PCT_CAR)^B7014)</f>
        <v>712.56269791706984</v>
      </c>
      <c r="G7014" s="5">
        <f>IF(C7014=0,0,C7014*LABOR_HRS_WK_MES*SEASON_WEEKS*(1+DIM_PCT_MES)^C7014)</f>
        <v>189.17016064453119</v>
      </c>
      <c r="H7014" s="5">
        <f>E7014+F7014+G7014</f>
        <v>3236.1010726516029</v>
      </c>
      <c r="I7014" s="5">
        <f>MIN(H7014,FARMER_HRS)</f>
        <v>720</v>
      </c>
      <c r="J7014" s="5">
        <f>MAX(0,H7014-FARMER_HRS)</f>
        <v>2516.1010726516029</v>
      </c>
      <c r="K7014" s="2">
        <f>I7014*FARMER_RATE+J7014*TEMP_WORKER_RATE</f>
        <v>68682.310289090325</v>
      </c>
      <c r="L7014" s="2">
        <f>A7014*PRICE_TOM+B7014*PRICE_CAR+C7014*PRICE_MES</f>
        <v>132304</v>
      </c>
      <c r="M7014" s="2">
        <f>A7014*FERT_BED_TOM+B7014*FERT_BED_CAR+C7014*FERT_BED_MES</f>
        <v>19360</v>
      </c>
      <c r="N7014" s="6">
        <f>IF(AND(D7014&lt;=TOTAL_BEDS,J7014&lt;=TEMP_WORKER_MAX*TEMP_WORKER_HRS),1,0)</f>
        <v>1</v>
      </c>
      <c r="O7014" s="2">
        <f>L7014-M7014-K7014-FIXED_COSTS</f>
        <v>24261.689710909675</v>
      </c>
      <c r="P7014" s="2">
        <f>IF(N7014=1,O7014,"")</f>
        <v>24261.689710909675</v>
      </c>
    </row>
    <row r="7015">
      <c r="A7015" s="6">
        <v>10</v>
      </c>
      <c r="B7015" s="6">
        <v>16</v>
      </c>
      <c r="C7015" s="6">
        <v>5</v>
      </c>
      <c r="D7015" s="6">
        <f>A7015+B7015+C7015</f>
        <v>31</v>
      </c>
      <c r="E7015" s="5">
        <f>IF(A7015=0,0,A7015*LABOR_HRS_WK_TOM*SEASON_WEEKS*(1+DIM_PCT_TOM)^A7015)</f>
        <v>2334.3682140900019</v>
      </c>
      <c r="F7015" s="5">
        <f>IF(B7015=0,0,B7015*LABOR_HRS_WK_CAR*SEASON_WEEKS*(1+DIM_PCT_CAR)^B7015)</f>
        <v>712.56269791706984</v>
      </c>
      <c r="G7015" s="5">
        <f>IF(C7015=0,0,C7015*LABOR_HRS_WK_MES*SEASON_WEEKS*(1+DIM_PCT_MES)^C7015)</f>
        <v>239.41848456573481</v>
      </c>
      <c r="H7015" s="5">
        <f>E7015+F7015+G7015</f>
        <v>3286.3493965728062</v>
      </c>
      <c r="I7015" s="5">
        <f>MIN(H7015,FARMER_HRS)</f>
        <v>720</v>
      </c>
      <c r="J7015" s="5">
        <f>MAX(0,H7015-FARMER_HRS)</f>
        <v>2566.3493965728062</v>
      </c>
      <c r="K7015" s="2">
        <f>I7015*FARMER_RATE+J7015*TEMP_WORKER_RATE</f>
        <v>69554.677023833443</v>
      </c>
      <c r="L7015" s="2">
        <f>A7015*PRICE_TOM+B7015*PRICE_CAR+C7015*PRICE_MES</f>
        <v>135004</v>
      </c>
      <c r="M7015" s="2">
        <f>A7015*FERT_BED_TOM+B7015*FERT_BED_CAR+C7015*FERT_BED_MES</f>
        <v>20240</v>
      </c>
      <c r="N7015" s="6">
        <f>IF(AND(D7015&lt;=TOTAL_BEDS,J7015&lt;=TEMP_WORKER_MAX*TEMP_WORKER_HRS),1,0)</f>
        <v>1</v>
      </c>
      <c r="O7015" s="2">
        <f>L7015-M7015-K7015-FIXED_COSTS</f>
        <v>25209.322976166557</v>
      </c>
      <c r="P7015" s="2">
        <f>IF(N7015=1,O7015,"")</f>
        <v>25209.322976166557</v>
      </c>
    </row>
    <row r="7016">
      <c r="A7016" s="6">
        <v>10</v>
      </c>
      <c r="B7016" s="6">
        <v>16</v>
      </c>
      <c r="C7016" s="6">
        <v>6</v>
      </c>
      <c r="D7016" s="6">
        <f>A7016+B7016+C7016</f>
        <v>32</v>
      </c>
      <c r="E7016" s="5">
        <f>IF(A7016=0,0,A7016*LABOR_HRS_WK_TOM*SEASON_WEEKS*(1+DIM_PCT_TOM)^A7016)</f>
        <v>2334.3682140900019</v>
      </c>
      <c r="F7016" s="5">
        <f>IF(B7016=0,0,B7016*LABOR_HRS_WK_CAR*SEASON_WEEKS*(1+DIM_PCT_CAR)^B7016)</f>
        <v>712.56269791706984</v>
      </c>
      <c r="G7016" s="5">
        <f>IF(C7016=0,0,C7016*LABOR_HRS_WK_MES*SEASON_WEEKS*(1+DIM_PCT_MES)^C7016)</f>
        <v>290.89345874736773</v>
      </c>
      <c r="H7016" s="5">
        <f>E7016+F7016+G7016</f>
        <v>3337.8243707544393</v>
      </c>
      <c r="I7016" s="5">
        <f>MIN(H7016,FARMER_HRS)</f>
        <v>720</v>
      </c>
      <c r="J7016" s="5">
        <f>MAX(0,H7016-FARMER_HRS)</f>
        <v>2617.8243707544393</v>
      </c>
      <c r="K7016" s="2">
        <f>I7016*FARMER_RATE+J7016*TEMP_WORKER_RATE</f>
        <v>70448.339770042337</v>
      </c>
      <c r="L7016" s="2">
        <f>A7016*PRICE_TOM+B7016*PRICE_CAR+C7016*PRICE_MES</f>
        <v>137704</v>
      </c>
      <c r="M7016" s="2">
        <f>A7016*FERT_BED_TOM+B7016*FERT_BED_CAR+C7016*FERT_BED_MES</f>
        <v>21120</v>
      </c>
      <c r="N7016" s="6">
        <f>IF(AND(D7016&lt;=TOTAL_BEDS,J7016&lt;=TEMP_WORKER_MAX*TEMP_WORKER_HRS),1,0)</f>
        <v>1</v>
      </c>
      <c r="O7016" s="2">
        <f>L7016-M7016-K7016-FIXED_COSTS</f>
        <v>26135.660229957663</v>
      </c>
      <c r="P7016" s="2">
        <f>IF(N7016=1,O7016,"")</f>
        <v>26135.660229957663</v>
      </c>
    </row>
    <row r="7017">
      <c r="A7017" s="6">
        <v>10</v>
      </c>
      <c r="B7017" s="6">
        <v>16</v>
      </c>
      <c r="C7017" s="6">
        <v>7</v>
      </c>
      <c r="D7017" s="6">
        <f>A7017+B7017+C7017</f>
        <v>33</v>
      </c>
      <c r="E7017" s="5">
        <f>IF(A7017=0,0,A7017*LABOR_HRS_WK_TOM*SEASON_WEEKS*(1+DIM_PCT_TOM)^A7017)</f>
        <v>2334.3682140900019</v>
      </c>
      <c r="F7017" s="5">
        <f>IF(B7017=0,0,B7017*LABOR_HRS_WK_CAR*SEASON_WEEKS*(1+DIM_PCT_CAR)^B7017)</f>
        <v>712.56269791706984</v>
      </c>
      <c r="G7017" s="5">
        <f>IF(C7017=0,0,C7017*LABOR_HRS_WK_MES*SEASON_WEEKS*(1+DIM_PCT_MES)^C7017)</f>
        <v>343.61789814532818</v>
      </c>
      <c r="H7017" s="5">
        <f>E7017+F7017+G7017</f>
        <v>3390.5488101523997</v>
      </c>
      <c r="I7017" s="5">
        <f>MIN(H7017,FARMER_HRS)</f>
        <v>720</v>
      </c>
      <c r="J7017" s="5">
        <f>MAX(0,H7017-FARMER_HRS)</f>
        <v>2670.5488101523997</v>
      </c>
      <c r="K7017" s="2">
        <f>I7017*FARMER_RATE+J7017*TEMP_WORKER_RATE</f>
        <v>71363.694620701383</v>
      </c>
      <c r="L7017" s="2">
        <f>A7017*PRICE_TOM+B7017*PRICE_CAR+C7017*PRICE_MES</f>
        <v>140404</v>
      </c>
      <c r="M7017" s="2">
        <f>A7017*FERT_BED_TOM+B7017*FERT_BED_CAR+C7017*FERT_BED_MES</f>
        <v>22000</v>
      </c>
      <c r="N7017" s="6">
        <f>IF(AND(D7017&lt;=TOTAL_BEDS,J7017&lt;=TEMP_WORKER_MAX*TEMP_WORKER_HRS),1,0)</f>
        <v>1</v>
      </c>
      <c r="O7017" s="2">
        <f>L7017-M7017-K7017-FIXED_COSTS</f>
        <v>27040.305379298617</v>
      </c>
      <c r="P7017" s="2">
        <f>IF(N7017=1,O7017,"")</f>
        <v>27040.305379298617</v>
      </c>
    </row>
    <row r="7018">
      <c r="A7018" s="6">
        <v>10</v>
      </c>
      <c r="B7018" s="6">
        <v>16</v>
      </c>
      <c r="C7018" s="6">
        <v>8</v>
      </c>
      <c r="D7018" s="6">
        <f>A7018+B7018+C7018</f>
        <v>34</v>
      </c>
      <c r="E7018" s="5">
        <f>IF(A7018=0,0,A7018*LABOR_HRS_WK_TOM*SEASON_WEEKS*(1+DIM_PCT_TOM)^A7018)</f>
        <v>2334.3682140900019</v>
      </c>
      <c r="F7018" s="5">
        <f>IF(B7018=0,0,B7018*LABOR_HRS_WK_CAR*SEASON_WEEKS*(1+DIM_PCT_CAR)^B7018)</f>
        <v>712.56269791706984</v>
      </c>
      <c r="G7018" s="5">
        <f>IF(C7018=0,0,C7018*LABOR_HRS_WK_MES*SEASON_WEEKS*(1+DIM_PCT_MES)^C7018)</f>
        <v>397.61499642530833</v>
      </c>
      <c r="H7018" s="5">
        <f>E7018+F7018+G7018</f>
        <v>3444.5459084323797</v>
      </c>
      <c r="I7018" s="5">
        <f>MIN(H7018,FARMER_HRS)</f>
        <v>720</v>
      </c>
      <c r="J7018" s="5">
        <f>MAX(0,H7018-FARMER_HRS)</f>
        <v>2724.5459084323797</v>
      </c>
      <c r="K7018" s="2">
        <f>I7018*FARMER_RATE+J7018*TEMP_WORKER_RATE</f>
        <v>72301.1442436177</v>
      </c>
      <c r="L7018" s="2">
        <f>A7018*PRICE_TOM+B7018*PRICE_CAR+C7018*PRICE_MES</f>
        <v>143104</v>
      </c>
      <c r="M7018" s="2">
        <f>A7018*FERT_BED_TOM+B7018*FERT_BED_CAR+C7018*FERT_BED_MES</f>
        <v>22880</v>
      </c>
      <c r="N7018" s="6">
        <f>IF(AND(D7018&lt;=TOTAL_BEDS,J7018&lt;=TEMP_WORKER_MAX*TEMP_WORKER_HRS),1,0)</f>
        <v>1</v>
      </c>
      <c r="O7018" s="2">
        <f>L7018-M7018-K7018-FIXED_COSTS</f>
        <v>27922.855756382298</v>
      </c>
      <c r="P7018" s="2">
        <f>IF(N7018=1,O7018,"")</f>
        <v>27922.855756382298</v>
      </c>
    </row>
    <row r="7019">
      <c r="A7019" s="6">
        <v>10</v>
      </c>
      <c r="B7019" s="6">
        <v>16</v>
      </c>
      <c r="C7019" s="6">
        <v>9</v>
      </c>
      <c r="D7019" s="6">
        <f>A7019+B7019+C7019</f>
        <v>35</v>
      </c>
      <c r="E7019" s="5">
        <f>IF(A7019=0,0,A7019*LABOR_HRS_WK_TOM*SEASON_WEEKS*(1+DIM_PCT_TOM)^A7019)</f>
        <v>2334.3682140900019</v>
      </c>
      <c r="F7019" s="5">
        <f>IF(B7019=0,0,B7019*LABOR_HRS_WK_CAR*SEASON_WEEKS*(1+DIM_PCT_CAR)^B7019)</f>
        <v>712.56269791706984</v>
      </c>
      <c r="G7019" s="5">
        <f>IF(C7019=0,0,C7019*LABOR_HRS_WK_MES*SEASON_WEEKS*(1+DIM_PCT_MES)^C7019)</f>
        <v>452.90833186570273</v>
      </c>
      <c r="H7019" s="5">
        <f>E7019+F7019+G7019</f>
        <v>3499.8392438727742</v>
      </c>
      <c r="I7019" s="5">
        <f>MIN(H7019,FARMER_HRS)</f>
        <v>720</v>
      </c>
      <c r="J7019" s="5">
        <f>MAX(0,H7019-FARMER_HRS)</f>
        <v>2779.8392438727742</v>
      </c>
      <c r="K7019" s="2">
        <f>I7019*FARMER_RATE+J7019*TEMP_WORKER_RATE</f>
        <v>73261.09798390232</v>
      </c>
      <c r="L7019" s="2">
        <f>A7019*PRICE_TOM+B7019*PRICE_CAR+C7019*PRICE_MES</f>
        <v>145804</v>
      </c>
      <c r="M7019" s="2">
        <f>A7019*FERT_BED_TOM+B7019*FERT_BED_CAR+C7019*FERT_BED_MES</f>
        <v>23760</v>
      </c>
      <c r="N7019" s="6">
        <f>IF(AND(D7019&lt;=TOTAL_BEDS,J7019&lt;=TEMP_WORKER_MAX*TEMP_WORKER_HRS),1,0)</f>
        <v>1</v>
      </c>
      <c r="O7019" s="2">
        <f>L7019-M7019-K7019-FIXED_COSTS</f>
        <v>28782.90201609768</v>
      </c>
      <c r="P7019" s="2">
        <f>IF(N7019=1,O7019,"")</f>
        <v>28782.90201609768</v>
      </c>
    </row>
    <row r="7020">
      <c r="A7020" s="6">
        <v>10</v>
      </c>
      <c r="B7020" s="6">
        <v>16</v>
      </c>
      <c r="C7020" s="6">
        <v>10</v>
      </c>
      <c r="D7020" s="6">
        <f>A7020+B7020+C7020</f>
        <v>36</v>
      </c>
      <c r="E7020" s="5">
        <f>IF(A7020=0,0,A7020*LABOR_HRS_WK_TOM*SEASON_WEEKS*(1+DIM_PCT_TOM)^A7020)</f>
        <v>2334.3682140900019</v>
      </c>
      <c r="F7020" s="5">
        <f>IF(B7020=0,0,B7020*LABOR_HRS_WK_CAR*SEASON_WEEKS*(1+DIM_PCT_CAR)^B7020)</f>
        <v>712.56269791706984</v>
      </c>
      <c r="G7020" s="5">
        <f>IF(C7020=0,0,C7020*LABOR_HRS_WK_MES*SEASON_WEEKS*(1+DIM_PCT_MES)^C7020)</f>
        <v>509.52187334891551</v>
      </c>
      <c r="H7020" s="5">
        <f>E7020+F7020+G7020</f>
        <v>3556.4527853559871</v>
      </c>
      <c r="I7020" s="5">
        <f>MIN(H7020,FARMER_HRS)</f>
        <v>720</v>
      </c>
      <c r="J7020" s="5">
        <f>MAX(0,H7020-FARMER_HRS)</f>
        <v>2836.4527853559871</v>
      </c>
      <c r="K7020" s="2">
        <f>I7020*FARMER_RATE+J7020*TEMP_WORKER_RATE</f>
        <v>74243.971967985883</v>
      </c>
      <c r="L7020" s="2">
        <f>A7020*PRICE_TOM+B7020*PRICE_CAR+C7020*PRICE_MES</f>
        <v>148504</v>
      </c>
      <c r="M7020" s="2">
        <f>A7020*FERT_BED_TOM+B7020*FERT_BED_CAR+C7020*FERT_BED_MES</f>
        <v>24640</v>
      </c>
      <c r="N7020" s="6">
        <f>IF(AND(D7020&lt;=TOTAL_BEDS,J7020&lt;=TEMP_WORKER_MAX*TEMP_WORKER_HRS),1,0)</f>
        <v>1</v>
      </c>
      <c r="O7020" s="2">
        <f>L7020-M7020-K7020-FIXED_COSTS</f>
        <v>29620.028032014117</v>
      </c>
      <c r="P7020" s="2">
        <f>IF(N7020=1,O7020,"")</f>
        <v>29620.028032014117</v>
      </c>
    </row>
    <row r="7021">
      <c r="A7021" s="6">
        <v>10</v>
      </c>
      <c r="B7021" s="6">
        <v>16</v>
      </c>
      <c r="C7021" s="6">
        <v>11</v>
      </c>
      <c r="D7021" s="6">
        <f>A7021+B7021+C7021</f>
        <v>37</v>
      </c>
      <c r="E7021" s="5">
        <f>IF(A7021=0,0,A7021*LABOR_HRS_WK_TOM*SEASON_WEEKS*(1+DIM_PCT_TOM)^A7021)</f>
        <v>2334.3682140900019</v>
      </c>
      <c r="F7021" s="5">
        <f>IF(B7021=0,0,B7021*LABOR_HRS_WK_CAR*SEASON_WEEKS*(1+DIM_PCT_CAR)^B7021)</f>
        <v>712.56269791706984</v>
      </c>
      <c r="G7021" s="5">
        <f>IF(C7021=0,0,C7021*LABOR_HRS_WK_MES*SEASON_WEEKS*(1+DIM_PCT_MES)^C7021)</f>
        <v>567.47998644235463</v>
      </c>
      <c r="H7021" s="5">
        <f>E7021+F7021+G7021</f>
        <v>3614.410898449426</v>
      </c>
      <c r="I7021" s="5">
        <f>MIN(H7021,FARMER_HRS)</f>
        <v>720</v>
      </c>
      <c r="J7021" s="5">
        <f>MAX(0,H7021-FARMER_HRS)</f>
        <v>2894.410898449426</v>
      </c>
      <c r="K7021" s="2">
        <f>I7021*FARMER_RATE+J7021*TEMP_WORKER_RATE</f>
        <v>75250.18920919142</v>
      </c>
      <c r="L7021" s="2">
        <f>A7021*PRICE_TOM+B7021*PRICE_CAR+C7021*PRICE_MES</f>
        <v>151204</v>
      </c>
      <c r="M7021" s="2">
        <f>A7021*FERT_BED_TOM+B7021*FERT_BED_CAR+C7021*FERT_BED_MES</f>
        <v>25520</v>
      </c>
      <c r="N7021" s="6">
        <f>IF(AND(D7021&lt;=TOTAL_BEDS,J7021&lt;=TEMP_WORKER_MAX*TEMP_WORKER_HRS),1,0)</f>
        <v>1</v>
      </c>
      <c r="O7021" s="2">
        <f>L7021-M7021-K7021-FIXED_COSTS</f>
        <v>30433.81079080858</v>
      </c>
      <c r="P7021" s="2">
        <f>IF(N7021=1,O7021,"")</f>
        <v>30433.81079080858</v>
      </c>
    </row>
    <row r="7022">
      <c r="A7022" s="6">
        <v>10</v>
      </c>
      <c r="B7022" s="6">
        <v>16</v>
      </c>
      <c r="C7022" s="6">
        <v>12</v>
      </c>
      <c r="D7022" s="6">
        <f>A7022+B7022+C7022</f>
        <v>38</v>
      </c>
      <c r="E7022" s="5">
        <f>IF(A7022=0,0,A7022*LABOR_HRS_WK_TOM*SEASON_WEEKS*(1+DIM_PCT_TOM)^A7022)</f>
        <v>2334.3682140900019</v>
      </c>
      <c r="F7022" s="5">
        <f>IF(B7022=0,0,B7022*LABOR_HRS_WK_CAR*SEASON_WEEKS*(1+DIM_PCT_CAR)^B7022)</f>
        <v>712.56269791706984</v>
      </c>
      <c r="G7022" s="5">
        <f>IF(C7022=0,0,C7022*LABOR_HRS_WK_MES*SEASON_WEEKS*(1+DIM_PCT_MES)^C7022)</f>
        <v>626.807439570419</v>
      </c>
      <c r="H7022" s="5">
        <f>E7022+F7022+G7022</f>
        <v>3673.7383515774904</v>
      </c>
      <c r="I7022" s="5">
        <f>MIN(H7022,FARMER_HRS)</f>
        <v>720</v>
      </c>
      <c r="J7022" s="5">
        <f>MAX(0,H7022-FARMER_HRS)</f>
        <v>2953.7383515774904</v>
      </c>
      <c r="K7022" s="2">
        <f>I7022*FARMER_RATE+J7022*TEMP_WORKER_RATE</f>
        <v>76280.179714887</v>
      </c>
      <c r="L7022" s="2">
        <f>A7022*PRICE_TOM+B7022*PRICE_CAR+C7022*PRICE_MES</f>
        <v>153904</v>
      </c>
      <c r="M7022" s="2">
        <f>A7022*FERT_BED_TOM+B7022*FERT_BED_CAR+C7022*FERT_BED_MES</f>
        <v>26400</v>
      </c>
      <c r="N7022" s="6">
        <f>IF(AND(D7022&lt;=TOTAL_BEDS,J7022&lt;=TEMP_WORKER_MAX*TEMP_WORKER_HRS),1,0)</f>
        <v>1</v>
      </c>
      <c r="O7022" s="2">
        <f>L7022-M7022-K7022-FIXED_COSTS</f>
        <v>31223.820285113005</v>
      </c>
      <c r="P7022" s="2">
        <f>IF(N7022=1,O7022,"")</f>
        <v>31223.820285113005</v>
      </c>
    </row>
    <row r="7023">
      <c r="A7023" s="6">
        <v>10</v>
      </c>
      <c r="B7023" s="6">
        <v>16</v>
      </c>
      <c r="C7023" s="6">
        <v>13</v>
      </c>
      <c r="D7023" s="6">
        <f>A7023+B7023+C7023</f>
        <v>39</v>
      </c>
      <c r="E7023" s="5">
        <f>IF(A7023=0,0,A7023*LABOR_HRS_WK_TOM*SEASON_WEEKS*(1+DIM_PCT_TOM)^A7023)</f>
        <v>2334.3682140900019</v>
      </c>
      <c r="F7023" s="5">
        <f>IF(B7023=0,0,B7023*LABOR_HRS_WK_CAR*SEASON_WEEKS*(1+DIM_PCT_CAR)^B7023)</f>
        <v>712.56269791706984</v>
      </c>
      <c r="G7023" s="5">
        <f>IF(C7023=0,0,C7023*LABOR_HRS_WK_MES*SEASON_WEEKS*(1+DIM_PCT_MES)^C7023)</f>
        <v>687.52941027880331</v>
      </c>
      <c r="H7023" s="5">
        <f>E7023+F7023+G7023</f>
        <v>3734.460322285875</v>
      </c>
      <c r="I7023" s="5">
        <f>MIN(H7023,FARMER_HRS)</f>
        <v>720</v>
      </c>
      <c r="J7023" s="5">
        <f>MAX(0,H7023-FARMER_HRS)</f>
        <v>3014.460322285875</v>
      </c>
      <c r="K7023" s="2">
        <f>I7023*FARMER_RATE+J7023*TEMP_WORKER_RATE</f>
        <v>77334.380595240887</v>
      </c>
      <c r="L7023" s="2">
        <f>A7023*PRICE_TOM+B7023*PRICE_CAR+C7023*PRICE_MES</f>
        <v>156604</v>
      </c>
      <c r="M7023" s="2">
        <f>A7023*FERT_BED_TOM+B7023*FERT_BED_CAR+C7023*FERT_BED_MES</f>
        <v>27280</v>
      </c>
      <c r="N7023" s="6">
        <f>IF(AND(D7023&lt;=TOTAL_BEDS,J7023&lt;=TEMP_WORKER_MAX*TEMP_WORKER_HRS),1,0)</f>
        <v>1</v>
      </c>
      <c r="O7023" s="2">
        <f>L7023-M7023-K7023-FIXED_COSTS</f>
        <v>31989.619404759113</v>
      </c>
      <c r="P7023" s="2">
        <f>IF(N7023=1,O7023,"")</f>
        <v>31989.619404759113</v>
      </c>
    </row>
    <row r="7024">
      <c r="A7024" s="6">
        <v>10</v>
      </c>
      <c r="B7024" s="6">
        <v>16</v>
      </c>
      <c r="C7024" s="6">
        <v>14</v>
      </c>
      <c r="D7024" s="6">
        <f>A7024+B7024+C7024</f>
        <v>40</v>
      </c>
      <c r="E7024" s="5">
        <f>IF(A7024=0,0,A7024*LABOR_HRS_WK_TOM*SEASON_WEEKS*(1+DIM_PCT_TOM)^A7024)</f>
        <v>2334.3682140900019</v>
      </c>
      <c r="F7024" s="5">
        <f>IF(B7024=0,0,B7024*LABOR_HRS_WK_CAR*SEASON_WEEKS*(1+DIM_PCT_CAR)^B7024)</f>
        <v>712.56269791706984</v>
      </c>
      <c r="G7024" s="5">
        <f>IF(C7024=0,0,C7024*LABOR_HRS_WK_MES*SEASON_WEEKS*(1+DIM_PCT_MES)^C7024)</f>
        <v>749.67149159246435</v>
      </c>
      <c r="H7024" s="5">
        <f>E7024+F7024+G7024</f>
        <v>3796.602403599536</v>
      </c>
      <c r="I7024" s="5">
        <f>MIN(H7024,FARMER_HRS)</f>
        <v>720</v>
      </c>
      <c r="J7024" s="5">
        <f>MAX(0,H7024-FARMER_HRS)</f>
        <v>3076.602403599536</v>
      </c>
      <c r="K7024" s="2">
        <f>I7024*FARMER_RATE+J7024*TEMP_WORKER_RATE</f>
        <v>78413.236173603058</v>
      </c>
      <c r="L7024" s="2">
        <f>A7024*PRICE_TOM+B7024*PRICE_CAR+C7024*PRICE_MES</f>
        <v>159304</v>
      </c>
      <c r="M7024" s="2">
        <f>A7024*FERT_BED_TOM+B7024*FERT_BED_CAR+C7024*FERT_BED_MES</f>
        <v>28160</v>
      </c>
      <c r="N7024" s="6">
        <f>IF(AND(D7024&lt;=TOTAL_BEDS,J7024&lt;=TEMP_WORKER_MAX*TEMP_WORKER_HRS),1,0)</f>
        <v>1</v>
      </c>
      <c r="O7024" s="2">
        <f>L7024-M7024-K7024-FIXED_COSTS</f>
        <v>32730.763826396942</v>
      </c>
      <c r="P7024" s="2">
        <f>IF(N7024=1,O7024,"")</f>
        <v>32730.763826396942</v>
      </c>
    </row>
    <row r="7025">
      <c r="A7025" s="6">
        <v>10</v>
      </c>
      <c r="B7025" s="6">
        <v>16</v>
      </c>
      <c r="C7025" s="6">
        <v>15</v>
      </c>
      <c r="D7025" s="6">
        <f>A7025+B7025+C7025</f>
        <v>41</v>
      </c>
      <c r="E7025" s="5">
        <f>IF(A7025=0,0,A7025*LABOR_HRS_WK_TOM*SEASON_WEEKS*(1+DIM_PCT_TOM)^A7025)</f>
        <v>2334.3682140900019</v>
      </c>
      <c r="F7025" s="5">
        <f>IF(B7025=0,0,B7025*LABOR_HRS_WK_CAR*SEASON_WEEKS*(1+DIM_PCT_CAR)^B7025)</f>
        <v>712.56269791706984</v>
      </c>
      <c r="G7025" s="5">
        <f>IF(C7025=0,0,C7025*LABOR_HRS_WK_MES*SEASON_WEEKS*(1+DIM_PCT_MES)^C7025)</f>
        <v>813.25969846861074</v>
      </c>
      <c r="H7025" s="5">
        <f>E7025+F7025+G7025</f>
        <v>3860.1906104756822</v>
      </c>
      <c r="I7025" s="5">
        <f>MIN(H7025,FARMER_HRS)</f>
        <v>720</v>
      </c>
      <c r="J7025" s="5">
        <f>MAX(0,H7025-FARMER_HRS)</f>
        <v>3140.1906104756822</v>
      </c>
      <c r="K7025" s="2">
        <f>I7025*FARMER_RATE+J7025*TEMP_WORKER_RATE</f>
        <v>79517.198098536144</v>
      </c>
      <c r="L7025" s="2">
        <f>A7025*PRICE_TOM+B7025*PRICE_CAR+C7025*PRICE_MES</f>
        <v>162004</v>
      </c>
      <c r="M7025" s="2">
        <f>A7025*FERT_BED_TOM+B7025*FERT_BED_CAR+C7025*FERT_BED_MES</f>
        <v>29040</v>
      </c>
      <c r="N7025" s="6">
        <f>IF(AND(D7025&lt;=TOTAL_BEDS,J7025&lt;=TEMP_WORKER_MAX*TEMP_WORKER_HRS),1,0)</f>
        <v>1</v>
      </c>
      <c r="O7025" s="2">
        <f>L7025-M7025-K7025-FIXED_COSTS</f>
        <v>33446.801901463856</v>
      </c>
      <c r="P7025" s="2">
        <f>IF(N7025=1,O7025,"")</f>
        <v>33446.801901463856</v>
      </c>
    </row>
    <row r="7026">
      <c r="A7026" s="6">
        <v>10</v>
      </c>
      <c r="B7026" s="6">
        <v>16</v>
      </c>
      <c r="C7026" s="6">
        <v>16</v>
      </c>
      <c r="D7026" s="6">
        <f>A7026+B7026+C7026</f>
        <v>42</v>
      </c>
      <c r="E7026" s="5">
        <f>IF(A7026=0,0,A7026*LABOR_HRS_WK_TOM*SEASON_WEEKS*(1+DIM_PCT_TOM)^A7026)</f>
        <v>2334.3682140900019</v>
      </c>
      <c r="F7026" s="5">
        <f>IF(B7026=0,0,B7026*LABOR_HRS_WK_CAR*SEASON_WEEKS*(1+DIM_PCT_CAR)^B7026)</f>
        <v>712.56269791706984</v>
      </c>
      <c r="G7026" s="5">
        <f>IF(C7026=0,0,C7026*LABOR_HRS_WK_MES*SEASON_WEEKS*(1+DIM_PCT_MES)^C7026)</f>
        <v>878.32047434609967</v>
      </c>
      <c r="H7026" s="5">
        <f>E7026+F7026+G7026</f>
        <v>3925.2513863531713</v>
      </c>
      <c r="I7026" s="5">
        <f>MIN(H7026,FARMER_HRS)</f>
        <v>720</v>
      </c>
      <c r="J7026" s="5">
        <f>MAX(0,H7026-FARMER_HRS)</f>
        <v>3205.2513863531713</v>
      </c>
      <c r="K7026" s="2">
        <f>I7026*FARMER_RATE+J7026*TEMP_WORKER_RATE</f>
        <v>80646.725457520341</v>
      </c>
      <c r="L7026" s="2">
        <f>A7026*PRICE_TOM+B7026*PRICE_CAR+C7026*PRICE_MES</f>
        <v>164704</v>
      </c>
      <c r="M7026" s="2">
        <f>A7026*FERT_BED_TOM+B7026*FERT_BED_CAR+C7026*FERT_BED_MES</f>
        <v>29920</v>
      </c>
      <c r="N7026" s="6">
        <f>IF(AND(D7026&lt;=TOTAL_BEDS,J7026&lt;=TEMP_WORKER_MAX*TEMP_WORKER_HRS),1,0)</f>
        <v>1</v>
      </c>
      <c r="O7026" s="2">
        <f>L7026-M7026-K7026-FIXED_COSTS</f>
        <v>34137.274542479659</v>
      </c>
      <c r="P7026" s="2">
        <f>IF(N7026=1,O7026,"")</f>
        <v>34137.274542479659</v>
      </c>
    </row>
    <row r="7027">
      <c r="A7027" s="6">
        <v>10</v>
      </c>
      <c r="B7027" s="6">
        <v>16</v>
      </c>
      <c r="C7027" s="6">
        <v>17</v>
      </c>
      <c r="D7027" s="6">
        <f>A7027+B7027+C7027</f>
        <v>43</v>
      </c>
      <c r="E7027" s="5">
        <f>IF(A7027=0,0,A7027*LABOR_HRS_WK_TOM*SEASON_WEEKS*(1+DIM_PCT_TOM)^A7027)</f>
        <v>2334.3682140900019</v>
      </c>
      <c r="F7027" s="5">
        <f>IF(B7027=0,0,B7027*LABOR_HRS_WK_CAR*SEASON_WEEKS*(1+DIM_PCT_CAR)^B7027)</f>
        <v>712.56269791706984</v>
      </c>
      <c r="G7027" s="5">
        <f>IF(C7027=0,0,C7027*LABOR_HRS_WK_MES*SEASON_WEEKS*(1+DIM_PCT_MES)^C7027)</f>
        <v>944.88069779263992</v>
      </c>
      <c r="H7027" s="5">
        <f>E7027+F7027+G7027</f>
        <v>3991.8116097997117</v>
      </c>
      <c r="I7027" s="5">
        <f>MIN(H7027,FARMER_HRS)</f>
        <v>720</v>
      </c>
      <c r="J7027" s="5">
        <f>MAX(0,H7027-FARMER_HRS)</f>
        <v>3271.8116097997117</v>
      </c>
      <c r="K7027" s="2">
        <f>I7027*FARMER_RATE+J7027*TEMP_WORKER_RATE</f>
        <v>81802.284892356111</v>
      </c>
      <c r="L7027" s="2">
        <f>A7027*PRICE_TOM+B7027*PRICE_CAR+C7027*PRICE_MES</f>
        <v>167404</v>
      </c>
      <c r="M7027" s="2">
        <f>A7027*FERT_BED_TOM+B7027*FERT_BED_CAR+C7027*FERT_BED_MES</f>
        <v>30800</v>
      </c>
      <c r="N7027" s="6">
        <f>IF(AND(D7027&lt;=TOTAL_BEDS,J7027&lt;=TEMP_WORKER_MAX*TEMP_WORKER_HRS),1,0)</f>
        <v>1</v>
      </c>
      <c r="O7027" s="2">
        <f>L7027-M7027-K7027-FIXED_COSTS</f>
        <v>34801.715107643889</v>
      </c>
      <c r="P7027" s="2">
        <f>IF(N7027=1,O7027,"")</f>
        <v>34801.715107643889</v>
      </c>
    </row>
    <row r="7028">
      <c r="A7028" s="6">
        <v>10</v>
      </c>
      <c r="B7028" s="6">
        <v>16</v>
      </c>
      <c r="C7028" s="6">
        <v>18</v>
      </c>
      <c r="D7028" s="6">
        <f>A7028+B7028+C7028</f>
        <v>44</v>
      </c>
      <c r="E7028" s="5">
        <f>IF(A7028=0,0,A7028*LABOR_HRS_WK_TOM*SEASON_WEEKS*(1+DIM_PCT_TOM)^A7028)</f>
        <v>2334.3682140900019</v>
      </c>
      <c r="F7028" s="5">
        <f>IF(B7028=0,0,B7028*LABOR_HRS_WK_CAR*SEASON_WEEKS*(1+DIM_PCT_CAR)^B7028)</f>
        <v>712.56269791706984</v>
      </c>
      <c r="G7028" s="5">
        <f>IF(C7028=0,0,C7028*LABOR_HRS_WK_MES*SEASON_WEEKS*(1+DIM_PCT_MES)^C7028)</f>
        <v>1012.9676892512272</v>
      </c>
      <c r="H7028" s="5">
        <f>E7028+F7028+G7028</f>
        <v>4059.8986012582986</v>
      </c>
      <c r="I7028" s="5">
        <f>MIN(H7028,FARMER_HRS)</f>
        <v>720</v>
      </c>
      <c r="J7028" s="5">
        <f>MAX(0,H7028-FARMER_HRS)</f>
        <v>3339.8986012582986</v>
      </c>
      <c r="K7028" s="2">
        <f>I7028*FARMER_RATE+J7028*TEMP_WORKER_RATE</f>
        <v>82984.3507162899</v>
      </c>
      <c r="L7028" s="2">
        <f>A7028*PRICE_TOM+B7028*PRICE_CAR+C7028*PRICE_MES</f>
        <v>170104</v>
      </c>
      <c r="M7028" s="2">
        <f>A7028*FERT_BED_TOM+B7028*FERT_BED_CAR+C7028*FERT_BED_MES</f>
        <v>31680</v>
      </c>
      <c r="N7028" s="6">
        <f>IF(AND(D7028&lt;=TOTAL_BEDS,J7028&lt;=TEMP_WORKER_MAX*TEMP_WORKER_HRS),1,0)</f>
        <v>1</v>
      </c>
      <c r="O7028" s="2">
        <f>L7028-M7028-K7028-FIXED_COSTS</f>
        <v>35439.649283710096</v>
      </c>
      <c r="P7028" s="2">
        <f>IF(N7028=1,O7028,"")</f>
        <v>35439.649283710096</v>
      </c>
    </row>
    <row r="7029">
      <c r="A7029" s="6">
        <v>10</v>
      </c>
      <c r="B7029" s="6">
        <v>16</v>
      </c>
      <c r="C7029" s="6">
        <v>19</v>
      </c>
      <c r="D7029" s="6">
        <f>A7029+B7029+C7029</f>
        <v>45</v>
      </c>
      <c r="E7029" s="5">
        <f>IF(A7029=0,0,A7029*LABOR_HRS_WK_TOM*SEASON_WEEKS*(1+DIM_PCT_TOM)^A7029)</f>
        <v>2334.3682140900019</v>
      </c>
      <c r="F7029" s="5">
        <f>IF(B7029=0,0,B7029*LABOR_HRS_WK_CAR*SEASON_WEEKS*(1+DIM_PCT_CAR)^B7029)</f>
        <v>712.56269791706984</v>
      </c>
      <c r="G7029" s="5">
        <f>IF(C7029=0,0,C7029*LABOR_HRS_WK_MES*SEASON_WEEKS*(1+DIM_PCT_MES)^C7029)</f>
        <v>1082.6092178872491</v>
      </c>
      <c r="H7029" s="5">
        <f>E7029+F7029+G7029</f>
        <v>4129.5401298943207</v>
      </c>
      <c r="I7029" s="5">
        <f>MIN(H7029,FARMER_HRS)</f>
        <v>720</v>
      </c>
      <c r="J7029" s="5">
        <f>MAX(0,H7029-FARMER_HRS)</f>
        <v>3409.5401298943207</v>
      </c>
      <c r="K7029" s="2">
        <f>I7029*FARMER_RATE+J7029*TEMP_WORKER_RATE</f>
        <v>84193.4050328875</v>
      </c>
      <c r="L7029" s="2">
        <f>A7029*PRICE_TOM+B7029*PRICE_CAR+C7029*PRICE_MES</f>
        <v>172804</v>
      </c>
      <c r="M7029" s="2">
        <f>A7029*FERT_BED_TOM+B7029*FERT_BED_CAR+C7029*FERT_BED_MES</f>
        <v>32560</v>
      </c>
      <c r="N7029" s="6">
        <f>IF(AND(D7029&lt;=TOTAL_BEDS,J7029&lt;=TEMP_WORKER_MAX*TEMP_WORKER_HRS),1,0)</f>
        <v>1</v>
      </c>
      <c r="O7029" s="2">
        <f>L7029-M7029-K7029-FIXED_COSTS</f>
        <v>36050.5949671125</v>
      </c>
      <c r="P7029" s="2">
        <f>IF(N7029=1,O7029,"")</f>
        <v>36050.5949671125</v>
      </c>
    </row>
    <row r="7030">
      <c r="A7030" s="6">
        <v>10</v>
      </c>
      <c r="B7030" s="6">
        <v>16</v>
      </c>
      <c r="C7030" s="6">
        <v>20</v>
      </c>
      <c r="D7030" s="6">
        <f>A7030+B7030+C7030</f>
        <v>46</v>
      </c>
      <c r="E7030" s="5">
        <f>IF(A7030=0,0,A7030*LABOR_HRS_WK_TOM*SEASON_WEEKS*(1+DIM_PCT_TOM)^A7030)</f>
        <v>2334.3682140900019</v>
      </c>
      <c r="F7030" s="5">
        <f>IF(B7030=0,0,B7030*LABOR_HRS_WK_CAR*SEASON_WEEKS*(1+DIM_PCT_CAR)^B7030)</f>
        <v>712.56269791706984</v>
      </c>
      <c r="G7030" s="5">
        <f>IF(C7030=0,0,C7030*LABOR_HRS_WK_MES*SEASON_WEEKS*(1+DIM_PCT_MES)^C7030)</f>
        <v>1153.8335085377259</v>
      </c>
      <c r="H7030" s="5">
        <f>E7030+F7030+G7030</f>
        <v>4200.7644205447978</v>
      </c>
      <c r="I7030" s="5">
        <f>MIN(H7030,FARMER_HRS)</f>
        <v>720</v>
      </c>
      <c r="J7030" s="5">
        <f>MAX(0,H7030-FARMER_HRS)</f>
        <v>3480.7644205447978</v>
      </c>
      <c r="K7030" s="2">
        <f>I7030*FARMER_RATE+J7030*TEMP_WORKER_RATE</f>
        <v>85429.93785668051</v>
      </c>
      <c r="L7030" s="2">
        <f>A7030*PRICE_TOM+B7030*PRICE_CAR+C7030*PRICE_MES</f>
        <v>175504</v>
      </c>
      <c r="M7030" s="2">
        <f>A7030*FERT_BED_TOM+B7030*FERT_BED_CAR+C7030*FERT_BED_MES</f>
        <v>33440</v>
      </c>
      <c r="N7030" s="6">
        <f>IF(AND(D7030&lt;=TOTAL_BEDS,J7030&lt;=TEMP_WORKER_MAX*TEMP_WORKER_HRS),1,0)</f>
        <v>1</v>
      </c>
      <c r="O7030" s="2">
        <f>L7030-M7030-K7030-FIXED_COSTS</f>
        <v>36634.06214331949</v>
      </c>
      <c r="P7030" s="2">
        <f>IF(N7030=1,O7030,"")</f>
        <v>36634.06214331949</v>
      </c>
    </row>
    <row r="7031">
      <c r="A7031" s="6">
        <v>10</v>
      </c>
      <c r="B7031" s="6">
        <v>16</v>
      </c>
      <c r="C7031" s="6">
        <v>21</v>
      </c>
      <c r="D7031" s="6">
        <f>A7031+B7031+C7031</f>
        <v>47</v>
      </c>
      <c r="E7031" s="5">
        <f>IF(A7031=0,0,A7031*LABOR_HRS_WK_TOM*SEASON_WEEKS*(1+DIM_PCT_TOM)^A7031)</f>
        <v>2334.3682140900019</v>
      </c>
      <c r="F7031" s="5">
        <f>IF(B7031=0,0,B7031*LABOR_HRS_WK_CAR*SEASON_WEEKS*(1+DIM_PCT_CAR)^B7031)</f>
        <v>712.56269791706984</v>
      </c>
      <c r="G7031" s="5">
        <f>IF(C7031=0,0,C7031*LABOR_HRS_WK_MES*SEASON_WEEKS*(1+DIM_PCT_MES)^C7031)</f>
        <v>1226.6692487641699</v>
      </c>
      <c r="H7031" s="5">
        <f>E7031+F7031+G7031</f>
        <v>4273.6001607712415</v>
      </c>
      <c r="I7031" s="5">
        <f>MIN(H7031,FARMER_HRS)</f>
        <v>720</v>
      </c>
      <c r="J7031" s="5">
        <f>MAX(0,H7031-FARMER_HRS)</f>
        <v>3553.6001607712415</v>
      </c>
      <c r="K7031" s="2">
        <f>I7031*FARMER_RATE+J7031*TEMP_WORKER_RATE</f>
        <v>86694.44723561182</v>
      </c>
      <c r="L7031" s="2">
        <f>A7031*PRICE_TOM+B7031*PRICE_CAR+C7031*PRICE_MES</f>
        <v>178204</v>
      </c>
      <c r="M7031" s="2">
        <f>A7031*FERT_BED_TOM+B7031*FERT_BED_CAR+C7031*FERT_BED_MES</f>
        <v>34320</v>
      </c>
      <c r="N7031" s="6">
        <f>IF(AND(D7031&lt;=TOTAL_BEDS,J7031&lt;=TEMP_WORKER_MAX*TEMP_WORKER_HRS),1,0)</f>
        <v>1</v>
      </c>
      <c r="O7031" s="2">
        <f>L7031-M7031-K7031-FIXED_COSTS</f>
        <v>37189.55276438818</v>
      </c>
      <c r="P7031" s="2">
        <f>IF(N7031=1,O7031,"")</f>
        <v>37189.55276438818</v>
      </c>
    </row>
    <row r="7032">
      <c r="A7032" s="6">
        <v>10</v>
      </c>
      <c r="B7032" s="6">
        <v>16</v>
      </c>
      <c r="C7032" s="6">
        <v>22</v>
      </c>
      <c r="D7032" s="6">
        <f>A7032+B7032+C7032</f>
        <v>48</v>
      </c>
      <c r="E7032" s="5">
        <f>IF(A7032=0,0,A7032*LABOR_HRS_WK_TOM*SEASON_WEEKS*(1+DIM_PCT_TOM)^A7032)</f>
        <v>2334.3682140900019</v>
      </c>
      <c r="F7032" s="5">
        <f>IF(B7032=0,0,B7032*LABOR_HRS_WK_CAR*SEASON_WEEKS*(1+DIM_PCT_CAR)^B7032)</f>
        <v>712.56269791706984</v>
      </c>
      <c r="G7032" s="5">
        <f>IF(C7032=0,0,C7032*LABOR_HRS_WK_MES*SEASON_WEEKS*(1+DIM_PCT_MES)^C7032)</f>
        <v>1301.1455960105659</v>
      </c>
      <c r="H7032" s="5">
        <f>E7032+F7032+G7032</f>
        <v>4348.076508017637</v>
      </c>
      <c r="I7032" s="5">
        <f>MIN(H7032,FARMER_HRS)</f>
        <v>720</v>
      </c>
      <c r="J7032" s="5">
        <f>MAX(0,H7032-FARMER_HRS)</f>
        <v>3628.076508017637</v>
      </c>
      <c r="K7032" s="2">
        <f>I7032*FARMER_RATE+J7032*TEMP_WORKER_RATE</f>
        <v>87987.439375306189</v>
      </c>
      <c r="L7032" s="2">
        <f>A7032*PRICE_TOM+B7032*PRICE_CAR+C7032*PRICE_MES</f>
        <v>180904</v>
      </c>
      <c r="M7032" s="2">
        <f>A7032*FERT_BED_TOM+B7032*FERT_BED_CAR+C7032*FERT_BED_MES</f>
        <v>35200</v>
      </c>
      <c r="N7032" s="6">
        <f>IF(AND(D7032&lt;=TOTAL_BEDS,J7032&lt;=TEMP_WORKER_MAX*TEMP_WORKER_HRS),1,0)</f>
        <v>1</v>
      </c>
      <c r="O7032" s="2">
        <f>L7032-M7032-K7032-FIXED_COSTS</f>
        <v>37716.560624693811</v>
      </c>
      <c r="P7032" s="2">
        <f>IF(N7032=1,O7032,"")</f>
        <v>37716.560624693811</v>
      </c>
    </row>
    <row r="7033">
      <c r="A7033" s="6">
        <v>10</v>
      </c>
      <c r="B7033" s="6">
        <v>16</v>
      </c>
      <c r="C7033" s="6">
        <v>23</v>
      </c>
      <c r="D7033" s="6">
        <f>A7033+B7033+C7033</f>
        <v>49</v>
      </c>
      <c r="E7033" s="5">
        <f>IF(A7033=0,0,A7033*LABOR_HRS_WK_TOM*SEASON_WEEKS*(1+DIM_PCT_TOM)^A7033)</f>
        <v>2334.3682140900019</v>
      </c>
      <c r="F7033" s="5">
        <f>IF(B7033=0,0,B7033*LABOR_HRS_WK_CAR*SEASON_WEEKS*(1+DIM_PCT_CAR)^B7033)</f>
        <v>712.56269791706984</v>
      </c>
      <c r="G7033" s="5">
        <f>IF(C7033=0,0,C7033*LABOR_HRS_WK_MES*SEASON_WEEKS*(1+DIM_PCT_MES)^C7033)</f>
        <v>1377.2921848680023</v>
      </c>
      <c r="H7033" s="5">
        <f>E7033+F7033+G7033</f>
        <v>4424.2230968750737</v>
      </c>
      <c r="I7033" s="5">
        <f>MIN(H7033,FARMER_HRS)</f>
        <v>720</v>
      </c>
      <c r="J7033" s="5">
        <f>MAX(0,H7033-FARMER_HRS)</f>
        <v>3704.2230968750737</v>
      </c>
      <c r="K7033" s="2">
        <f>I7033*FARMER_RATE+J7033*TEMP_WORKER_RATE</f>
        <v>89309.42876519225</v>
      </c>
      <c r="L7033" s="2">
        <f>A7033*PRICE_TOM+B7033*PRICE_CAR+C7033*PRICE_MES</f>
        <v>183604</v>
      </c>
      <c r="M7033" s="2">
        <f>A7033*FERT_BED_TOM+B7033*FERT_BED_CAR+C7033*FERT_BED_MES</f>
        <v>36080</v>
      </c>
      <c r="N7033" s="6">
        <f>IF(AND(D7033&lt;=TOTAL_BEDS,J7033&lt;=TEMP_WORKER_MAX*TEMP_WORKER_HRS),1,0)</f>
        <v>1</v>
      </c>
      <c r="O7033" s="2">
        <f>L7033-M7033-K7033-FIXED_COSTS</f>
        <v>38214.57123480775</v>
      </c>
      <c r="P7033" s="2">
        <f>IF(N7033=1,O7033,"")</f>
        <v>38214.57123480775</v>
      </c>
    </row>
    <row r="7034">
      <c r="A7034" s="6">
        <v>10</v>
      </c>
      <c r="B7034" s="6">
        <v>16</v>
      </c>
      <c r="C7034" s="6">
        <v>24</v>
      </c>
      <c r="D7034" s="6">
        <f>A7034+B7034+C7034</f>
        <v>50</v>
      </c>
      <c r="E7034" s="5">
        <f>IF(A7034=0,0,A7034*LABOR_HRS_WK_TOM*SEASON_WEEKS*(1+DIM_PCT_TOM)^A7034)</f>
        <v>2334.3682140900019</v>
      </c>
      <c r="F7034" s="5">
        <f>IF(B7034=0,0,B7034*LABOR_HRS_WK_CAR*SEASON_WEEKS*(1+DIM_PCT_CAR)^B7034)</f>
        <v>712.56269791706984</v>
      </c>
      <c r="G7034" s="5">
        <f>IF(C7034=0,0,C7034*LABOR_HRS_WK_MES*SEASON_WEEKS*(1+DIM_PCT_MES)^C7034)</f>
        <v>1455.139134447498</v>
      </c>
      <c r="H7034" s="5">
        <f>E7034+F7034+G7034</f>
        <v>4502.07004645457</v>
      </c>
      <c r="I7034" s="5">
        <f>MIN(H7034,FARMER_HRS)</f>
        <v>720</v>
      </c>
      <c r="J7034" s="5">
        <f>MAX(0,H7034-FARMER_HRS)</f>
        <v>3782.07004645457</v>
      </c>
      <c r="K7034" s="2">
        <f>I7034*FARMER_RATE+J7034*TEMP_WORKER_RATE</f>
        <v>90660.93830650294</v>
      </c>
      <c r="L7034" s="2">
        <f>A7034*PRICE_TOM+B7034*PRICE_CAR+C7034*PRICE_MES</f>
        <v>186304</v>
      </c>
      <c r="M7034" s="2">
        <f>A7034*FERT_BED_TOM+B7034*FERT_BED_CAR+C7034*FERT_BED_MES</f>
        <v>36960</v>
      </c>
      <c r="N7034" s="6">
        <f>IF(AND(D7034&lt;=TOTAL_BEDS,J7034&lt;=TEMP_WORKER_MAX*TEMP_WORKER_HRS),1,0)</f>
        <v>1</v>
      </c>
      <c r="O7034" s="2">
        <f>L7034-M7034-K7034-FIXED_COSTS</f>
        <v>38683.06169349706</v>
      </c>
      <c r="P7034" s="2">
        <f>IF(N7034=1,O7034,"")</f>
        <v>38683.06169349706</v>
      </c>
    </row>
    <row r="7035">
      <c r="A7035" s="6">
        <v>10</v>
      </c>
      <c r="B7035" s="6">
        <v>16</v>
      </c>
      <c r="C7035" s="6">
        <v>25</v>
      </c>
      <c r="D7035" s="6">
        <f>A7035+B7035+C7035</f>
        <v>51</v>
      </c>
      <c r="E7035" s="5">
        <f>IF(A7035=0,0,A7035*LABOR_HRS_WK_TOM*SEASON_WEEKS*(1+DIM_PCT_TOM)^A7035)</f>
        <v>2334.3682140900019</v>
      </c>
      <c r="F7035" s="5">
        <f>IF(B7035=0,0,B7035*LABOR_HRS_WK_CAR*SEASON_WEEKS*(1+DIM_PCT_CAR)^B7035)</f>
        <v>712.56269791706984</v>
      </c>
      <c r="G7035" s="5">
        <f>IF(C7035=0,0,C7035*LABOR_HRS_WK_MES*SEASON_WEEKS*(1+DIM_PCT_MES)^C7035)</f>
        <v>1534.7170558625955</v>
      </c>
      <c r="H7035" s="5">
        <f>E7035+F7035+G7035</f>
        <v>4581.6479678696669</v>
      </c>
      <c r="I7035" s="5">
        <f>MIN(H7035,FARMER_HRS)</f>
        <v>720</v>
      </c>
      <c r="J7035" s="5">
        <f>MAX(0,H7035-FARMER_HRS)</f>
        <v>3861.6479678696669</v>
      </c>
      <c r="K7035" s="2">
        <f>I7035*FARMER_RATE+J7035*TEMP_WORKER_RATE</f>
        <v>92042.49944218171</v>
      </c>
      <c r="L7035" s="2">
        <f>A7035*PRICE_TOM+B7035*PRICE_CAR+C7035*PRICE_MES</f>
        <v>189004</v>
      </c>
      <c r="M7035" s="2">
        <f>A7035*FERT_BED_TOM+B7035*FERT_BED_CAR+C7035*FERT_BED_MES</f>
        <v>37840</v>
      </c>
      <c r="N7035" s="6">
        <f>IF(AND(D7035&lt;=TOTAL_BEDS,J7035&lt;=TEMP_WORKER_MAX*TEMP_WORKER_HRS),1,0)</f>
        <v>1</v>
      </c>
      <c r="O7035" s="2">
        <f>L7035-M7035-K7035-FIXED_COSTS</f>
        <v>39121.50055781829</v>
      </c>
      <c r="P7035" s="2">
        <f>IF(N7035=1,O7035,"")</f>
        <v>39121.50055781829</v>
      </c>
    </row>
    <row r="7036">
      <c r="A7036" s="6">
        <v>10</v>
      </c>
      <c r="B7036" s="6">
        <v>16</v>
      </c>
      <c r="C7036" s="6">
        <v>26</v>
      </c>
      <c r="D7036" s="6">
        <f>A7036+B7036+C7036</f>
        <v>52</v>
      </c>
      <c r="E7036" s="5">
        <f>IF(A7036=0,0,A7036*LABOR_HRS_WK_TOM*SEASON_WEEKS*(1+DIM_PCT_TOM)^A7036)</f>
        <v>2334.3682140900019</v>
      </c>
      <c r="F7036" s="5">
        <f>IF(B7036=0,0,B7036*LABOR_HRS_WK_CAR*SEASON_WEEKS*(1+DIM_PCT_CAR)^B7036)</f>
        <v>712.56269791706984</v>
      </c>
      <c r="G7036" s="5">
        <f>IF(C7036=0,0,C7036*LABOR_HRS_WK_MES*SEASON_WEEKS*(1+DIM_PCT_MES)^C7036)</f>
        <v>1616.0570598233128</v>
      </c>
      <c r="H7036" s="5">
        <f>E7036+F7036+G7036</f>
        <v>4662.9879718303846</v>
      </c>
      <c r="I7036" s="5">
        <f>MIN(H7036,FARMER_HRS)</f>
        <v>720</v>
      </c>
      <c r="J7036" s="5">
        <f>MAX(0,H7036-FARMER_HRS)</f>
        <v>3942.9879718303846</v>
      </c>
      <c r="K7036" s="2">
        <f>I7036*FARMER_RATE+J7036*TEMP_WORKER_RATE</f>
        <v>93454.652288721947</v>
      </c>
      <c r="L7036" s="2">
        <f>A7036*PRICE_TOM+B7036*PRICE_CAR+C7036*PRICE_MES</f>
        <v>191704</v>
      </c>
      <c r="M7036" s="2">
        <f>A7036*FERT_BED_TOM+B7036*FERT_BED_CAR+C7036*FERT_BED_MES</f>
        <v>38720</v>
      </c>
      <c r="N7036" s="6">
        <f>IF(AND(D7036&lt;=TOTAL_BEDS,J7036&lt;=TEMP_WORKER_MAX*TEMP_WORKER_HRS),1,0)</f>
        <v>1</v>
      </c>
      <c r="O7036" s="2">
        <f>L7036-M7036-K7036-FIXED_COSTS</f>
        <v>39529.347711278053</v>
      </c>
      <c r="P7036" s="2">
        <f>IF(N7036=1,O7036,"")</f>
        <v>39529.347711278053</v>
      </c>
    </row>
    <row r="7037">
      <c r="A7037" s="6">
        <v>10</v>
      </c>
      <c r="B7037" s="6">
        <v>16</v>
      </c>
      <c r="C7037" s="6">
        <v>27</v>
      </c>
      <c r="D7037" s="6">
        <f>A7037+B7037+C7037</f>
        <v>53</v>
      </c>
      <c r="E7037" s="5">
        <f>IF(A7037=0,0,A7037*LABOR_HRS_WK_TOM*SEASON_WEEKS*(1+DIM_PCT_TOM)^A7037)</f>
        <v>2334.3682140900019</v>
      </c>
      <c r="F7037" s="5">
        <f>IF(B7037=0,0,B7037*LABOR_HRS_WK_CAR*SEASON_WEEKS*(1+DIM_PCT_CAR)^B7037)</f>
        <v>712.56269791706984</v>
      </c>
      <c r="G7037" s="5">
        <f>IF(C7037=0,0,C7037*LABOR_HRS_WK_MES*SEASON_WEEKS*(1+DIM_PCT_MES)^C7037)</f>
        <v>1699.19076434307</v>
      </c>
      <c r="H7037" s="5">
        <f>E7037+F7037+G7037</f>
        <v>4746.1216763501416</v>
      </c>
      <c r="I7037" s="5">
        <f>MIN(H7037,FARMER_HRS)</f>
        <v>720</v>
      </c>
      <c r="J7037" s="5">
        <f>MAX(0,H7037-FARMER_HRS)</f>
        <v>4026.1216763501416</v>
      </c>
      <c r="K7037" s="2">
        <f>I7037*FARMER_RATE+J7037*TEMP_WORKER_RATE</f>
        <v>94897.94576996773</v>
      </c>
      <c r="L7037" s="2">
        <f>A7037*PRICE_TOM+B7037*PRICE_CAR+C7037*PRICE_MES</f>
        <v>194404</v>
      </c>
      <c r="M7037" s="2">
        <f>A7037*FERT_BED_TOM+B7037*FERT_BED_CAR+C7037*FERT_BED_MES</f>
        <v>39600</v>
      </c>
      <c r="N7037" s="6">
        <f>IF(AND(D7037&lt;=TOTAL_BEDS,J7037&lt;=TEMP_WORKER_MAX*TEMP_WORKER_HRS),1,0)</f>
        <v>1</v>
      </c>
      <c r="O7037" s="2">
        <f>L7037-M7037-K7037-FIXED_COSTS</f>
        <v>39906.05423003227</v>
      </c>
      <c r="P7037" s="2">
        <f>IF(N7037=1,O7037,"")</f>
        <v>39906.05423003227</v>
      </c>
    </row>
    <row r="7038">
      <c r="A7038" s="6">
        <v>10</v>
      </c>
      <c r="B7038" s="6">
        <v>16</v>
      </c>
      <c r="C7038" s="6">
        <v>28</v>
      </c>
      <c r="D7038" s="6">
        <f>A7038+B7038+C7038</f>
        <v>54</v>
      </c>
      <c r="E7038" s="5">
        <f>IF(A7038=0,0,A7038*LABOR_HRS_WK_TOM*SEASON_WEEKS*(1+DIM_PCT_TOM)^A7038)</f>
        <v>2334.3682140900019</v>
      </c>
      <c r="F7038" s="5">
        <f>IF(B7038=0,0,B7038*LABOR_HRS_WK_CAR*SEASON_WEEKS*(1+DIM_PCT_CAR)^B7038)</f>
        <v>712.56269791706984</v>
      </c>
      <c r="G7038" s="5">
        <f>IF(C7038=0,0,C7038*LABOR_HRS_WK_MES*SEASON_WEEKS*(1+DIM_PCT_MES)^C7038)</f>
        <v>1784.1503025602233</v>
      </c>
      <c r="H7038" s="5">
        <f>E7038+F7038+G7038</f>
        <v>4831.0812145672953</v>
      </c>
      <c r="I7038" s="5">
        <f>MIN(H7038,FARMER_HRS)</f>
        <v>720</v>
      </c>
      <c r="J7038" s="5">
        <f>MAX(0,H7038-FARMER_HRS)</f>
        <v>4111.0812145672953</v>
      </c>
      <c r="K7038" s="2">
        <f>I7038*FARMER_RATE+J7038*TEMP_WORKER_RATE</f>
        <v>96372.937752904429</v>
      </c>
      <c r="L7038" s="2">
        <f>A7038*PRICE_TOM+B7038*PRICE_CAR+C7038*PRICE_MES</f>
        <v>197104</v>
      </c>
      <c r="M7038" s="2">
        <f>A7038*FERT_BED_TOM+B7038*FERT_BED_CAR+C7038*FERT_BED_MES</f>
        <v>40480</v>
      </c>
      <c r="N7038" s="6">
        <f>IF(AND(D7038&lt;=TOTAL_BEDS,J7038&lt;=TEMP_WORKER_MAX*TEMP_WORKER_HRS),1,0)</f>
        <v>1</v>
      </c>
      <c r="O7038" s="2">
        <f>L7038-M7038-K7038-FIXED_COSTS</f>
        <v>40251.062247095571</v>
      </c>
      <c r="P7038" s="2">
        <f>IF(N7038=1,O7038,"")</f>
        <v>40251.062247095571</v>
      </c>
    </row>
    <row r="7039">
      <c r="A7039" s="6">
        <v>10</v>
      </c>
      <c r="B7039" s="6">
        <v>16</v>
      </c>
      <c r="C7039" s="6">
        <v>29</v>
      </c>
      <c r="D7039" s="6">
        <f>A7039+B7039+C7039</f>
        <v>55</v>
      </c>
      <c r="E7039" s="5">
        <f>IF(A7039=0,0,A7039*LABOR_HRS_WK_TOM*SEASON_WEEKS*(1+DIM_PCT_TOM)^A7039)</f>
        <v>2334.3682140900019</v>
      </c>
      <c r="F7039" s="5">
        <f>IF(B7039=0,0,B7039*LABOR_HRS_WK_CAR*SEASON_WEEKS*(1+DIM_PCT_CAR)^B7039)</f>
        <v>712.56269791706984</v>
      </c>
      <c r="G7039" s="5">
        <f>IF(C7039=0,0,C7039*LABOR_HRS_WK_MES*SEASON_WEEKS*(1+DIM_PCT_MES)^C7039)</f>
        <v>1870.9683306758766</v>
      </c>
      <c r="H7039" s="5">
        <f>E7039+F7039+G7039</f>
        <v>4917.8992426829482</v>
      </c>
      <c r="I7039" s="5">
        <f>MIN(H7039,FARMER_HRS)</f>
        <v>720</v>
      </c>
      <c r="J7039" s="5">
        <f>MAX(0,H7039-FARMER_HRS)</f>
        <v>4197.8992426829482</v>
      </c>
      <c r="K7039" s="2">
        <f>I7039*FARMER_RATE+J7039*TEMP_WORKER_RATE</f>
        <v>97880.195185467848</v>
      </c>
      <c r="L7039" s="2">
        <f>A7039*PRICE_TOM+B7039*PRICE_CAR+C7039*PRICE_MES</f>
        <v>199804</v>
      </c>
      <c r="M7039" s="2">
        <f>A7039*FERT_BED_TOM+B7039*FERT_BED_CAR+C7039*FERT_BED_MES</f>
        <v>41360</v>
      </c>
      <c r="N7039" s="6">
        <f>IF(AND(D7039&lt;=TOTAL_BEDS,J7039&lt;=TEMP_WORKER_MAX*TEMP_WORKER_HRS),1,0)</f>
        <v>1</v>
      </c>
      <c r="O7039" s="2">
        <f>L7039-M7039-K7039-FIXED_COSTS</f>
        <v>40563.804814532152</v>
      </c>
      <c r="P7039" s="2">
        <f>IF(N7039=1,O7039,"")</f>
        <v>40563.804814532152</v>
      </c>
    </row>
    <row r="7040">
      <c r="A7040" s="6">
        <v>10</v>
      </c>
      <c r="B7040" s="6">
        <v>16</v>
      </c>
      <c r="C7040" s="6">
        <v>30</v>
      </c>
      <c r="D7040" s="6">
        <f>A7040+B7040+C7040</f>
        <v>56</v>
      </c>
      <c r="E7040" s="5">
        <f>IF(A7040=0,0,A7040*LABOR_HRS_WK_TOM*SEASON_WEEKS*(1+DIM_PCT_TOM)^A7040)</f>
        <v>2334.3682140900019</v>
      </c>
      <c r="F7040" s="5">
        <f>IF(B7040=0,0,B7040*LABOR_HRS_WK_CAR*SEASON_WEEKS*(1+DIM_PCT_CAR)^B7040)</f>
        <v>712.56269791706984</v>
      </c>
      <c r="G7040" s="5">
        <f>IF(C7040=0,0,C7040*LABOR_HRS_WK_MES*SEASON_WEEKS*(1+DIM_PCT_MES)^C7040)</f>
        <v>1959.6780360096466</v>
      </c>
      <c r="H7040" s="5">
        <f>E7040+F7040+G7040</f>
        <v>5006.6089480167184</v>
      </c>
      <c r="I7040" s="5">
        <f>MIN(H7040,FARMER_HRS)</f>
        <v>720</v>
      </c>
      <c r="J7040" s="5">
        <f>MAX(0,H7040-FARMER_HRS)</f>
        <v>4286.6089480167184</v>
      </c>
      <c r="K7040" s="2">
        <f>I7040*FARMER_RATE+J7040*TEMP_WORKER_RATE</f>
        <v>99420.294236401358</v>
      </c>
      <c r="L7040" s="2">
        <f>A7040*PRICE_TOM+B7040*PRICE_CAR+C7040*PRICE_MES</f>
        <v>202504</v>
      </c>
      <c r="M7040" s="2">
        <f>A7040*FERT_BED_TOM+B7040*FERT_BED_CAR+C7040*FERT_BED_MES</f>
        <v>42240</v>
      </c>
      <c r="N7040" s="6">
        <f>IF(AND(D7040&lt;=TOTAL_BEDS,J7040&lt;=TEMP_WORKER_MAX*TEMP_WORKER_HRS),1,0)</f>
        <v>1</v>
      </c>
      <c r="O7040" s="2">
        <f>L7040-M7040-K7040-FIXED_COSTS</f>
        <v>40843.705763598642</v>
      </c>
      <c r="P7040" s="2">
        <f>IF(N7040=1,O7040,"")</f>
        <v>40843.705763598642</v>
      </c>
    </row>
    <row r="7041">
      <c r="A7041" s="6">
        <v>10</v>
      </c>
      <c r="B7041" s="6">
        <v>17</v>
      </c>
      <c r="C7041" s="6">
        <v>0</v>
      </c>
      <c r="D7041" s="6">
        <f>A7041+B7041+C7041</f>
        <v>27</v>
      </c>
      <c r="E7041" s="5">
        <f>IF(A7041=0,0,A7041*LABOR_HRS_WK_TOM*SEASON_WEEKS*(1+DIM_PCT_TOM)^A7041)</f>
        <v>2334.3682140900019</v>
      </c>
      <c r="F7041" s="5">
        <f>IF(B7041=0,0,B7041*LABOR_HRS_WK_CAR*SEASON_WEEKS*(1+DIM_PCT_CAR)^B7041)</f>
        <v>776.02531320030891</v>
      </c>
      <c r="G7041" s="5">
        <f>IF(C7041=0,0,C7041*LABOR_HRS_WK_MES*SEASON_WEEKS*(1+DIM_PCT_MES)^C7041)</f>
        <v>0</v>
      </c>
      <c r="H7041" s="5">
        <f>E7041+F7041+G7041</f>
        <v>3110.3935272903109</v>
      </c>
      <c r="I7041" s="5">
        <f>MIN(H7041,FARMER_HRS)</f>
        <v>720</v>
      </c>
      <c r="J7041" s="5">
        <f>MAX(0,H7041-FARMER_HRS)</f>
        <v>2390.3935272903109</v>
      </c>
      <c r="K7041" s="2">
        <f>I7041*FARMER_RATE+J7041*TEMP_WORKER_RATE</f>
        <v>66499.8876265679</v>
      </c>
      <c r="L7041" s="2">
        <f>A7041*PRICE_TOM+B7041*PRICE_CAR+C7041*PRICE_MES</f>
        <v>123598</v>
      </c>
      <c r="M7041" s="2">
        <f>A7041*FERT_BED_TOM+B7041*FERT_BED_CAR+C7041*FERT_BED_MES</f>
        <v>16280</v>
      </c>
      <c r="N7041" s="6">
        <f>IF(AND(D7041&lt;=TOTAL_BEDS,J7041&lt;=TEMP_WORKER_MAX*TEMP_WORKER_HRS),1,0)</f>
        <v>1</v>
      </c>
      <c r="O7041" s="2">
        <f>L7041-M7041-K7041-FIXED_COSTS</f>
        <v>20818.1123734321</v>
      </c>
      <c r="P7041" s="2">
        <f>IF(N7041=1,O7041,"")</f>
        <v>20818.1123734321</v>
      </c>
    </row>
    <row r="7042">
      <c r="A7042" s="6">
        <v>10</v>
      </c>
      <c r="B7042" s="6">
        <v>17</v>
      </c>
      <c r="C7042" s="6">
        <v>1</v>
      </c>
      <c r="D7042" s="6">
        <f>A7042+B7042+C7042</f>
        <v>28</v>
      </c>
      <c r="E7042" s="5">
        <f>IF(A7042=0,0,A7042*LABOR_HRS_WK_TOM*SEASON_WEEKS*(1+DIM_PCT_TOM)^A7042)</f>
        <v>2334.3682140900019</v>
      </c>
      <c r="F7042" s="5">
        <f>IF(B7042=0,0,B7042*LABOR_HRS_WK_CAR*SEASON_WEEKS*(1+DIM_PCT_CAR)^B7042)</f>
        <v>776.02531320030891</v>
      </c>
      <c r="G7042" s="5">
        <f>IF(C7042=0,0,C7042*LABOR_HRS_WK_MES*SEASON_WEEKS*(1+DIM_PCT_MES)^C7042)</f>
        <v>45.5625</v>
      </c>
      <c r="H7042" s="5">
        <f>E7042+F7042+G7042</f>
        <v>3155.9560272903109</v>
      </c>
      <c r="I7042" s="5">
        <f>MIN(H7042,FARMER_HRS)</f>
        <v>720</v>
      </c>
      <c r="J7042" s="5">
        <f>MAX(0,H7042-FARMER_HRS)</f>
        <v>2435.9560272903109</v>
      </c>
      <c r="K7042" s="2">
        <f>I7042*FARMER_RATE+J7042*TEMP_WORKER_RATE</f>
        <v>67290.9032515679</v>
      </c>
      <c r="L7042" s="2">
        <f>A7042*PRICE_TOM+B7042*PRICE_CAR+C7042*PRICE_MES</f>
        <v>126298</v>
      </c>
      <c r="M7042" s="2">
        <f>A7042*FERT_BED_TOM+B7042*FERT_BED_CAR+C7042*FERT_BED_MES</f>
        <v>17160</v>
      </c>
      <c r="N7042" s="6">
        <f>IF(AND(D7042&lt;=TOTAL_BEDS,J7042&lt;=TEMP_WORKER_MAX*TEMP_WORKER_HRS),1,0)</f>
        <v>1</v>
      </c>
      <c r="O7042" s="2">
        <f>L7042-M7042-K7042-FIXED_COSTS</f>
        <v>21847.0967484321</v>
      </c>
      <c r="P7042" s="2">
        <f>IF(N7042=1,O7042,"")</f>
        <v>21847.0967484321</v>
      </c>
    </row>
    <row r="7043">
      <c r="A7043" s="6">
        <v>10</v>
      </c>
      <c r="B7043" s="6">
        <v>17</v>
      </c>
      <c r="C7043" s="6">
        <v>2</v>
      </c>
      <c r="D7043" s="6">
        <f>A7043+B7043+C7043</f>
        <v>29</v>
      </c>
      <c r="E7043" s="5">
        <f>IF(A7043=0,0,A7043*LABOR_HRS_WK_TOM*SEASON_WEEKS*(1+DIM_PCT_TOM)^A7043)</f>
        <v>2334.3682140900019</v>
      </c>
      <c r="F7043" s="5">
        <f>IF(B7043=0,0,B7043*LABOR_HRS_WK_CAR*SEASON_WEEKS*(1+DIM_PCT_CAR)^B7043)</f>
        <v>776.02531320030891</v>
      </c>
      <c r="G7043" s="5">
        <f>IF(C7043=0,0,C7043*LABOR_HRS_WK_MES*SEASON_WEEKS*(1+DIM_PCT_MES)^C7043)</f>
        <v>92.2640625</v>
      </c>
      <c r="H7043" s="5">
        <f>E7043+F7043+G7043</f>
        <v>3202.6575897903108</v>
      </c>
      <c r="I7043" s="5">
        <f>MIN(H7043,FARMER_HRS)</f>
        <v>720</v>
      </c>
      <c r="J7043" s="5">
        <f>MAX(0,H7043-FARMER_HRS)</f>
        <v>2482.6575897903108</v>
      </c>
      <c r="K7043" s="2">
        <f>I7043*FARMER_RATE+J7043*TEMP_WORKER_RATE</f>
        <v>68101.694267192885</v>
      </c>
      <c r="L7043" s="2">
        <f>A7043*PRICE_TOM+B7043*PRICE_CAR+C7043*PRICE_MES</f>
        <v>128998</v>
      </c>
      <c r="M7043" s="2">
        <f>A7043*FERT_BED_TOM+B7043*FERT_BED_CAR+C7043*FERT_BED_MES</f>
        <v>18040</v>
      </c>
      <c r="N7043" s="6">
        <f>IF(AND(D7043&lt;=TOTAL_BEDS,J7043&lt;=TEMP_WORKER_MAX*TEMP_WORKER_HRS),1,0)</f>
        <v>1</v>
      </c>
      <c r="O7043" s="2">
        <f>L7043-M7043-K7043-FIXED_COSTS</f>
        <v>22856.305732807115</v>
      </c>
      <c r="P7043" s="2">
        <f>IF(N7043=1,O7043,"")</f>
        <v>22856.305732807115</v>
      </c>
    </row>
    <row r="7044">
      <c r="A7044" s="6">
        <v>10</v>
      </c>
      <c r="B7044" s="6">
        <v>17</v>
      </c>
      <c r="C7044" s="6">
        <v>3</v>
      </c>
      <c r="D7044" s="6">
        <f>A7044+B7044+C7044</f>
        <v>30</v>
      </c>
      <c r="E7044" s="5">
        <f>IF(A7044=0,0,A7044*LABOR_HRS_WK_TOM*SEASON_WEEKS*(1+DIM_PCT_TOM)^A7044)</f>
        <v>2334.3682140900019</v>
      </c>
      <c r="F7044" s="5">
        <f>IF(B7044=0,0,B7044*LABOR_HRS_WK_CAR*SEASON_WEEKS*(1+DIM_PCT_CAR)^B7044)</f>
        <v>776.02531320030891</v>
      </c>
      <c r="G7044" s="5">
        <f>IF(C7044=0,0,C7044*LABOR_HRS_WK_MES*SEASON_WEEKS*(1+DIM_PCT_MES)^C7044)</f>
        <v>140.12604492187498</v>
      </c>
      <c r="H7044" s="5">
        <f>E7044+F7044+G7044</f>
        <v>3250.5195722121857</v>
      </c>
      <c r="I7044" s="5">
        <f>MIN(H7044,FARMER_HRS)</f>
        <v>720</v>
      </c>
      <c r="J7044" s="5">
        <f>MAX(0,H7044-FARMER_HRS)</f>
        <v>2530.5195722121857</v>
      </c>
      <c r="K7044" s="2">
        <f>I7044*FARMER_RATE+J7044*TEMP_WORKER_RATE</f>
        <v>68932.6314620171</v>
      </c>
      <c r="L7044" s="2">
        <f>A7044*PRICE_TOM+B7044*PRICE_CAR+C7044*PRICE_MES</f>
        <v>131698</v>
      </c>
      <c r="M7044" s="2">
        <f>A7044*FERT_BED_TOM+B7044*FERT_BED_CAR+C7044*FERT_BED_MES</f>
        <v>18920</v>
      </c>
      <c r="N7044" s="6">
        <f>IF(AND(D7044&lt;=TOTAL_BEDS,J7044&lt;=TEMP_WORKER_MAX*TEMP_WORKER_HRS),1,0)</f>
        <v>1</v>
      </c>
      <c r="O7044" s="2">
        <f>L7044-M7044-K7044-FIXED_COSTS</f>
        <v>23845.368537982897</v>
      </c>
      <c r="P7044" s="2">
        <f>IF(N7044=1,O7044,"")</f>
        <v>23845.368537982897</v>
      </c>
    </row>
    <row r="7045">
      <c r="A7045" s="6">
        <v>10</v>
      </c>
      <c r="B7045" s="6">
        <v>17</v>
      </c>
      <c r="C7045" s="6">
        <v>4</v>
      </c>
      <c r="D7045" s="6">
        <f>A7045+B7045+C7045</f>
        <v>31</v>
      </c>
      <c r="E7045" s="5">
        <f>IF(A7045=0,0,A7045*LABOR_HRS_WK_TOM*SEASON_WEEKS*(1+DIM_PCT_TOM)^A7045)</f>
        <v>2334.3682140900019</v>
      </c>
      <c r="F7045" s="5">
        <f>IF(B7045=0,0,B7045*LABOR_HRS_WK_CAR*SEASON_WEEKS*(1+DIM_PCT_CAR)^B7045)</f>
        <v>776.02531320030891</v>
      </c>
      <c r="G7045" s="5">
        <f>IF(C7045=0,0,C7045*LABOR_HRS_WK_MES*SEASON_WEEKS*(1+DIM_PCT_MES)^C7045)</f>
        <v>189.17016064453119</v>
      </c>
      <c r="H7045" s="5">
        <f>E7045+F7045+G7045</f>
        <v>3299.5636879348422</v>
      </c>
      <c r="I7045" s="5">
        <f>MIN(H7045,FARMER_HRS)</f>
        <v>720</v>
      </c>
      <c r="J7045" s="5">
        <f>MAX(0,H7045-FARMER_HRS)</f>
        <v>2579.5636879348422</v>
      </c>
      <c r="K7045" s="2">
        <f>I7045*FARMER_RATE+J7045*TEMP_WORKER_RATE</f>
        <v>69784.091804424344</v>
      </c>
      <c r="L7045" s="2">
        <f>A7045*PRICE_TOM+B7045*PRICE_CAR+C7045*PRICE_MES</f>
        <v>134398</v>
      </c>
      <c r="M7045" s="2">
        <f>A7045*FERT_BED_TOM+B7045*FERT_BED_CAR+C7045*FERT_BED_MES</f>
        <v>19800</v>
      </c>
      <c r="N7045" s="6">
        <f>IF(AND(D7045&lt;=TOTAL_BEDS,J7045&lt;=TEMP_WORKER_MAX*TEMP_WORKER_HRS),1,0)</f>
        <v>1</v>
      </c>
      <c r="O7045" s="2">
        <f>L7045-M7045-K7045-FIXED_COSTS</f>
        <v>24813.908195575656</v>
      </c>
      <c r="P7045" s="2">
        <f>IF(N7045=1,O7045,"")</f>
        <v>24813.908195575656</v>
      </c>
    </row>
    <row r="7046">
      <c r="A7046" s="6">
        <v>10</v>
      </c>
      <c r="B7046" s="6">
        <v>17</v>
      </c>
      <c r="C7046" s="6">
        <v>5</v>
      </c>
      <c r="D7046" s="6">
        <f>A7046+B7046+C7046</f>
        <v>32</v>
      </c>
      <c r="E7046" s="5">
        <f>IF(A7046=0,0,A7046*LABOR_HRS_WK_TOM*SEASON_WEEKS*(1+DIM_PCT_TOM)^A7046)</f>
        <v>2334.3682140900019</v>
      </c>
      <c r="F7046" s="5">
        <f>IF(B7046=0,0,B7046*LABOR_HRS_WK_CAR*SEASON_WEEKS*(1+DIM_PCT_CAR)^B7046)</f>
        <v>776.02531320030891</v>
      </c>
      <c r="G7046" s="5">
        <f>IF(C7046=0,0,C7046*LABOR_HRS_WK_MES*SEASON_WEEKS*(1+DIM_PCT_MES)^C7046)</f>
        <v>239.41848456573481</v>
      </c>
      <c r="H7046" s="5">
        <f>E7046+F7046+G7046</f>
        <v>3349.8120118560455</v>
      </c>
      <c r="I7046" s="5">
        <f>MIN(H7046,FARMER_HRS)</f>
        <v>720</v>
      </c>
      <c r="J7046" s="5">
        <f>MAX(0,H7046-FARMER_HRS)</f>
        <v>2629.8120118560455</v>
      </c>
      <c r="K7046" s="2">
        <f>I7046*FARMER_RATE+J7046*TEMP_WORKER_RATE</f>
        <v>70656.458539167448</v>
      </c>
      <c r="L7046" s="2">
        <f>A7046*PRICE_TOM+B7046*PRICE_CAR+C7046*PRICE_MES</f>
        <v>137098</v>
      </c>
      <c r="M7046" s="2">
        <f>A7046*FERT_BED_TOM+B7046*FERT_BED_CAR+C7046*FERT_BED_MES</f>
        <v>20680</v>
      </c>
      <c r="N7046" s="6">
        <f>IF(AND(D7046&lt;=TOTAL_BEDS,J7046&lt;=TEMP_WORKER_MAX*TEMP_WORKER_HRS),1,0)</f>
        <v>1</v>
      </c>
      <c r="O7046" s="2">
        <f>L7046-M7046-K7046-FIXED_COSTS</f>
        <v>25761.541460832552</v>
      </c>
      <c r="P7046" s="2">
        <f>IF(N7046=1,O7046,"")</f>
        <v>25761.541460832552</v>
      </c>
    </row>
    <row r="7047">
      <c r="A7047" s="6">
        <v>10</v>
      </c>
      <c r="B7047" s="6">
        <v>17</v>
      </c>
      <c r="C7047" s="6">
        <v>6</v>
      </c>
      <c r="D7047" s="6">
        <f>A7047+B7047+C7047</f>
        <v>33</v>
      </c>
      <c r="E7047" s="5">
        <f>IF(A7047=0,0,A7047*LABOR_HRS_WK_TOM*SEASON_WEEKS*(1+DIM_PCT_TOM)^A7047)</f>
        <v>2334.3682140900019</v>
      </c>
      <c r="F7047" s="5">
        <f>IF(B7047=0,0,B7047*LABOR_HRS_WK_CAR*SEASON_WEEKS*(1+DIM_PCT_CAR)^B7047)</f>
        <v>776.02531320030891</v>
      </c>
      <c r="G7047" s="5">
        <f>IF(C7047=0,0,C7047*LABOR_HRS_WK_MES*SEASON_WEEKS*(1+DIM_PCT_MES)^C7047)</f>
        <v>290.89345874736773</v>
      </c>
      <c r="H7047" s="5">
        <f>E7047+F7047+G7047</f>
        <v>3401.2869860376786</v>
      </c>
      <c r="I7047" s="5">
        <f>MIN(H7047,FARMER_HRS)</f>
        <v>720</v>
      </c>
      <c r="J7047" s="5">
        <f>MAX(0,H7047-FARMER_HRS)</f>
        <v>2681.2869860376786</v>
      </c>
      <c r="K7047" s="2">
        <f>I7047*FARMER_RATE+J7047*TEMP_WORKER_RATE</f>
        <v>71550.121285376372</v>
      </c>
      <c r="L7047" s="2">
        <f>A7047*PRICE_TOM+B7047*PRICE_CAR+C7047*PRICE_MES</f>
        <v>139798</v>
      </c>
      <c r="M7047" s="2">
        <f>A7047*FERT_BED_TOM+B7047*FERT_BED_CAR+C7047*FERT_BED_MES</f>
        <v>21560</v>
      </c>
      <c r="N7047" s="6">
        <f>IF(AND(D7047&lt;=TOTAL_BEDS,J7047&lt;=TEMP_WORKER_MAX*TEMP_WORKER_HRS),1,0)</f>
        <v>1</v>
      </c>
      <c r="O7047" s="2">
        <f>L7047-M7047-K7047-FIXED_COSTS</f>
        <v>26687.878714623628</v>
      </c>
      <c r="P7047" s="2">
        <f>IF(N7047=1,O7047,"")</f>
        <v>26687.878714623628</v>
      </c>
    </row>
    <row r="7048">
      <c r="A7048" s="6">
        <v>10</v>
      </c>
      <c r="B7048" s="6">
        <v>17</v>
      </c>
      <c r="C7048" s="6">
        <v>7</v>
      </c>
      <c r="D7048" s="6">
        <f>A7048+B7048+C7048</f>
        <v>34</v>
      </c>
      <c r="E7048" s="5">
        <f>IF(A7048=0,0,A7048*LABOR_HRS_WK_TOM*SEASON_WEEKS*(1+DIM_PCT_TOM)^A7048)</f>
        <v>2334.3682140900019</v>
      </c>
      <c r="F7048" s="5">
        <f>IF(B7048=0,0,B7048*LABOR_HRS_WK_CAR*SEASON_WEEKS*(1+DIM_PCT_CAR)^B7048)</f>
        <v>776.02531320030891</v>
      </c>
      <c r="G7048" s="5">
        <f>IF(C7048=0,0,C7048*LABOR_HRS_WK_MES*SEASON_WEEKS*(1+DIM_PCT_MES)^C7048)</f>
        <v>343.61789814532818</v>
      </c>
      <c r="H7048" s="5">
        <f>E7048+F7048+G7048</f>
        <v>3454.011425435639</v>
      </c>
      <c r="I7048" s="5">
        <f>MIN(H7048,FARMER_HRS)</f>
        <v>720</v>
      </c>
      <c r="J7048" s="5">
        <f>MAX(0,H7048-FARMER_HRS)</f>
        <v>2734.011425435639</v>
      </c>
      <c r="K7048" s="2">
        <f>I7048*FARMER_RATE+J7048*TEMP_WORKER_RATE</f>
        <v>72465.4761360354</v>
      </c>
      <c r="L7048" s="2">
        <f>A7048*PRICE_TOM+B7048*PRICE_CAR+C7048*PRICE_MES</f>
        <v>142498</v>
      </c>
      <c r="M7048" s="2">
        <f>A7048*FERT_BED_TOM+B7048*FERT_BED_CAR+C7048*FERT_BED_MES</f>
        <v>22440</v>
      </c>
      <c r="N7048" s="6">
        <f>IF(AND(D7048&lt;=TOTAL_BEDS,J7048&lt;=TEMP_WORKER_MAX*TEMP_WORKER_HRS),1,0)</f>
        <v>1</v>
      </c>
      <c r="O7048" s="2">
        <f>L7048-M7048-K7048-FIXED_COSTS</f>
        <v>27592.523863964598</v>
      </c>
      <c r="P7048" s="2">
        <f>IF(N7048=1,O7048,"")</f>
        <v>27592.523863964598</v>
      </c>
    </row>
    <row r="7049">
      <c r="A7049" s="6">
        <v>10</v>
      </c>
      <c r="B7049" s="6">
        <v>17</v>
      </c>
      <c r="C7049" s="6">
        <v>8</v>
      </c>
      <c r="D7049" s="6">
        <f>A7049+B7049+C7049</f>
        <v>35</v>
      </c>
      <c r="E7049" s="5">
        <f>IF(A7049=0,0,A7049*LABOR_HRS_WK_TOM*SEASON_WEEKS*(1+DIM_PCT_TOM)^A7049)</f>
        <v>2334.3682140900019</v>
      </c>
      <c r="F7049" s="5">
        <f>IF(B7049=0,0,B7049*LABOR_HRS_WK_CAR*SEASON_WEEKS*(1+DIM_PCT_CAR)^B7049)</f>
        <v>776.02531320030891</v>
      </c>
      <c r="G7049" s="5">
        <f>IF(C7049=0,0,C7049*LABOR_HRS_WK_MES*SEASON_WEEKS*(1+DIM_PCT_MES)^C7049)</f>
        <v>397.61499642530833</v>
      </c>
      <c r="H7049" s="5">
        <f>E7049+F7049+G7049</f>
        <v>3508.008523715619</v>
      </c>
      <c r="I7049" s="5">
        <f>MIN(H7049,FARMER_HRS)</f>
        <v>720</v>
      </c>
      <c r="J7049" s="5">
        <f>MAX(0,H7049-FARMER_HRS)</f>
        <v>2788.008523715619</v>
      </c>
      <c r="K7049" s="2">
        <f>I7049*FARMER_RATE+J7049*TEMP_WORKER_RATE</f>
        <v>73402.925758951722</v>
      </c>
      <c r="L7049" s="2">
        <f>A7049*PRICE_TOM+B7049*PRICE_CAR+C7049*PRICE_MES</f>
        <v>145198</v>
      </c>
      <c r="M7049" s="2">
        <f>A7049*FERT_BED_TOM+B7049*FERT_BED_CAR+C7049*FERT_BED_MES</f>
        <v>23320</v>
      </c>
      <c r="N7049" s="6">
        <f>IF(AND(D7049&lt;=TOTAL_BEDS,J7049&lt;=TEMP_WORKER_MAX*TEMP_WORKER_HRS),1,0)</f>
        <v>1</v>
      </c>
      <c r="O7049" s="2">
        <f>L7049-M7049-K7049-FIXED_COSTS</f>
        <v>28475.074241048278</v>
      </c>
      <c r="P7049" s="2">
        <f>IF(N7049=1,O7049,"")</f>
        <v>28475.074241048278</v>
      </c>
    </row>
    <row r="7050">
      <c r="A7050" s="6">
        <v>10</v>
      </c>
      <c r="B7050" s="6">
        <v>17</v>
      </c>
      <c r="C7050" s="6">
        <v>9</v>
      </c>
      <c r="D7050" s="6">
        <f>A7050+B7050+C7050</f>
        <v>36</v>
      </c>
      <c r="E7050" s="5">
        <f>IF(A7050=0,0,A7050*LABOR_HRS_WK_TOM*SEASON_WEEKS*(1+DIM_PCT_TOM)^A7050)</f>
        <v>2334.3682140900019</v>
      </c>
      <c r="F7050" s="5">
        <f>IF(B7050=0,0,B7050*LABOR_HRS_WK_CAR*SEASON_WEEKS*(1+DIM_PCT_CAR)^B7050)</f>
        <v>776.02531320030891</v>
      </c>
      <c r="G7050" s="5">
        <f>IF(C7050=0,0,C7050*LABOR_HRS_WK_MES*SEASON_WEEKS*(1+DIM_PCT_MES)^C7050)</f>
        <v>452.90833186570273</v>
      </c>
      <c r="H7050" s="5">
        <f>E7050+F7050+G7050</f>
        <v>3563.3018591560135</v>
      </c>
      <c r="I7050" s="5">
        <f>MIN(H7050,FARMER_HRS)</f>
        <v>720</v>
      </c>
      <c r="J7050" s="5">
        <f>MAX(0,H7050-FARMER_HRS)</f>
        <v>2843.3018591560135</v>
      </c>
      <c r="K7050" s="2">
        <f>I7050*FARMER_RATE+J7050*TEMP_WORKER_RATE</f>
        <v>74362.879499236355</v>
      </c>
      <c r="L7050" s="2">
        <f>A7050*PRICE_TOM+B7050*PRICE_CAR+C7050*PRICE_MES</f>
        <v>147898</v>
      </c>
      <c r="M7050" s="2">
        <f>A7050*FERT_BED_TOM+B7050*FERT_BED_CAR+C7050*FERT_BED_MES</f>
        <v>24200</v>
      </c>
      <c r="N7050" s="6">
        <f>IF(AND(D7050&lt;=TOTAL_BEDS,J7050&lt;=TEMP_WORKER_MAX*TEMP_WORKER_HRS),1,0)</f>
        <v>1</v>
      </c>
      <c r="O7050" s="2">
        <f>L7050-M7050-K7050-FIXED_COSTS</f>
        <v>29335.120500763645</v>
      </c>
      <c r="P7050" s="2">
        <f>IF(N7050=1,O7050,"")</f>
        <v>29335.120500763645</v>
      </c>
    </row>
    <row r="7051">
      <c r="A7051" s="6">
        <v>10</v>
      </c>
      <c r="B7051" s="6">
        <v>17</v>
      </c>
      <c r="C7051" s="6">
        <v>10</v>
      </c>
      <c r="D7051" s="6">
        <f>A7051+B7051+C7051</f>
        <v>37</v>
      </c>
      <c r="E7051" s="5">
        <f>IF(A7051=0,0,A7051*LABOR_HRS_WK_TOM*SEASON_WEEKS*(1+DIM_PCT_TOM)^A7051)</f>
        <v>2334.3682140900019</v>
      </c>
      <c r="F7051" s="5">
        <f>IF(B7051=0,0,B7051*LABOR_HRS_WK_CAR*SEASON_WEEKS*(1+DIM_PCT_CAR)^B7051)</f>
        <v>776.02531320030891</v>
      </c>
      <c r="G7051" s="5">
        <f>IF(C7051=0,0,C7051*LABOR_HRS_WK_MES*SEASON_WEEKS*(1+DIM_PCT_MES)^C7051)</f>
        <v>509.52187334891551</v>
      </c>
      <c r="H7051" s="5">
        <f>E7051+F7051+G7051</f>
        <v>3619.9154006392264</v>
      </c>
      <c r="I7051" s="5">
        <f>MIN(H7051,FARMER_HRS)</f>
        <v>720</v>
      </c>
      <c r="J7051" s="5">
        <f>MAX(0,H7051-FARMER_HRS)</f>
        <v>2899.9154006392264</v>
      </c>
      <c r="K7051" s="2">
        <f>I7051*FARMER_RATE+J7051*TEMP_WORKER_RATE</f>
        <v>75345.7534833199</v>
      </c>
      <c r="L7051" s="2">
        <f>A7051*PRICE_TOM+B7051*PRICE_CAR+C7051*PRICE_MES</f>
        <v>150598</v>
      </c>
      <c r="M7051" s="2">
        <f>A7051*FERT_BED_TOM+B7051*FERT_BED_CAR+C7051*FERT_BED_MES</f>
        <v>25080</v>
      </c>
      <c r="N7051" s="6">
        <f>IF(AND(D7051&lt;=TOTAL_BEDS,J7051&lt;=TEMP_WORKER_MAX*TEMP_WORKER_HRS),1,0)</f>
        <v>1</v>
      </c>
      <c r="O7051" s="2">
        <f>L7051-M7051-K7051-FIXED_COSTS</f>
        <v>30172.246516680098</v>
      </c>
      <c r="P7051" s="2">
        <f>IF(N7051=1,O7051,"")</f>
        <v>30172.246516680098</v>
      </c>
    </row>
    <row r="7052">
      <c r="A7052" s="6">
        <v>10</v>
      </c>
      <c r="B7052" s="6">
        <v>17</v>
      </c>
      <c r="C7052" s="6">
        <v>11</v>
      </c>
      <c r="D7052" s="6">
        <f>A7052+B7052+C7052</f>
        <v>38</v>
      </c>
      <c r="E7052" s="5">
        <f>IF(A7052=0,0,A7052*LABOR_HRS_WK_TOM*SEASON_WEEKS*(1+DIM_PCT_TOM)^A7052)</f>
        <v>2334.3682140900019</v>
      </c>
      <c r="F7052" s="5">
        <f>IF(B7052=0,0,B7052*LABOR_HRS_WK_CAR*SEASON_WEEKS*(1+DIM_PCT_CAR)^B7052)</f>
        <v>776.02531320030891</v>
      </c>
      <c r="G7052" s="5">
        <f>IF(C7052=0,0,C7052*LABOR_HRS_WK_MES*SEASON_WEEKS*(1+DIM_PCT_MES)^C7052)</f>
        <v>567.47998644235463</v>
      </c>
      <c r="H7052" s="5">
        <f>E7052+F7052+G7052</f>
        <v>3677.8735137326657</v>
      </c>
      <c r="I7052" s="5">
        <f>MIN(H7052,FARMER_HRS)</f>
        <v>720</v>
      </c>
      <c r="J7052" s="5">
        <f>MAX(0,H7052-FARMER_HRS)</f>
        <v>2957.8735137326657</v>
      </c>
      <c r="K7052" s="2">
        <f>I7052*FARMER_RATE+J7052*TEMP_WORKER_RATE</f>
        <v>76351.970724525454</v>
      </c>
      <c r="L7052" s="2">
        <f>A7052*PRICE_TOM+B7052*PRICE_CAR+C7052*PRICE_MES</f>
        <v>153298</v>
      </c>
      <c r="M7052" s="2">
        <f>A7052*FERT_BED_TOM+B7052*FERT_BED_CAR+C7052*FERT_BED_MES</f>
        <v>25960</v>
      </c>
      <c r="N7052" s="6">
        <f>IF(AND(D7052&lt;=TOTAL_BEDS,J7052&lt;=TEMP_WORKER_MAX*TEMP_WORKER_HRS),1,0)</f>
        <v>1</v>
      </c>
      <c r="O7052" s="2">
        <f>L7052-M7052-K7052-FIXED_COSTS</f>
        <v>30986.029275474546</v>
      </c>
      <c r="P7052" s="2">
        <f>IF(N7052=1,O7052,"")</f>
        <v>30986.029275474546</v>
      </c>
    </row>
    <row r="7053">
      <c r="A7053" s="6">
        <v>10</v>
      </c>
      <c r="B7053" s="6">
        <v>17</v>
      </c>
      <c r="C7053" s="6">
        <v>12</v>
      </c>
      <c r="D7053" s="6">
        <f>A7053+B7053+C7053</f>
        <v>39</v>
      </c>
      <c r="E7053" s="5">
        <f>IF(A7053=0,0,A7053*LABOR_HRS_WK_TOM*SEASON_WEEKS*(1+DIM_PCT_TOM)^A7053)</f>
        <v>2334.3682140900019</v>
      </c>
      <c r="F7053" s="5">
        <f>IF(B7053=0,0,B7053*LABOR_HRS_WK_CAR*SEASON_WEEKS*(1+DIM_PCT_CAR)^B7053)</f>
        <v>776.02531320030891</v>
      </c>
      <c r="G7053" s="5">
        <f>IF(C7053=0,0,C7053*LABOR_HRS_WK_MES*SEASON_WEEKS*(1+DIM_PCT_MES)^C7053)</f>
        <v>626.807439570419</v>
      </c>
      <c r="H7053" s="5">
        <f>E7053+F7053+G7053</f>
        <v>3737.2009668607297</v>
      </c>
      <c r="I7053" s="5">
        <f>MIN(H7053,FARMER_HRS)</f>
        <v>720</v>
      </c>
      <c r="J7053" s="5">
        <f>MAX(0,H7053-FARMER_HRS)</f>
        <v>3017.2009668607297</v>
      </c>
      <c r="K7053" s="2">
        <f>I7053*FARMER_RATE+J7053*TEMP_WORKER_RATE</f>
        <v>77381.961230221</v>
      </c>
      <c r="L7053" s="2">
        <f>A7053*PRICE_TOM+B7053*PRICE_CAR+C7053*PRICE_MES</f>
        <v>155998</v>
      </c>
      <c r="M7053" s="2">
        <f>A7053*FERT_BED_TOM+B7053*FERT_BED_CAR+C7053*FERT_BED_MES</f>
        <v>26840</v>
      </c>
      <c r="N7053" s="6">
        <f>IF(AND(D7053&lt;=TOTAL_BEDS,J7053&lt;=TEMP_WORKER_MAX*TEMP_WORKER_HRS),1,0)</f>
        <v>1</v>
      </c>
      <c r="O7053" s="2">
        <f>L7053-M7053-K7053-FIXED_COSTS</f>
        <v>31776.038769779</v>
      </c>
      <c r="P7053" s="2">
        <f>IF(N7053=1,O7053,"")</f>
        <v>31776.038769779</v>
      </c>
    </row>
    <row r="7054">
      <c r="A7054" s="6">
        <v>10</v>
      </c>
      <c r="B7054" s="6">
        <v>17</v>
      </c>
      <c r="C7054" s="6">
        <v>13</v>
      </c>
      <c r="D7054" s="6">
        <f>A7054+B7054+C7054</f>
        <v>40</v>
      </c>
      <c r="E7054" s="5">
        <f>IF(A7054=0,0,A7054*LABOR_HRS_WK_TOM*SEASON_WEEKS*(1+DIM_PCT_TOM)^A7054)</f>
        <v>2334.3682140900019</v>
      </c>
      <c r="F7054" s="5">
        <f>IF(B7054=0,0,B7054*LABOR_HRS_WK_CAR*SEASON_WEEKS*(1+DIM_PCT_CAR)^B7054)</f>
        <v>776.02531320030891</v>
      </c>
      <c r="G7054" s="5">
        <f>IF(C7054=0,0,C7054*LABOR_HRS_WK_MES*SEASON_WEEKS*(1+DIM_PCT_MES)^C7054)</f>
        <v>687.52941027880331</v>
      </c>
      <c r="H7054" s="5">
        <f>E7054+F7054+G7054</f>
        <v>3797.9229375691143</v>
      </c>
      <c r="I7054" s="5">
        <f>MIN(H7054,FARMER_HRS)</f>
        <v>720</v>
      </c>
      <c r="J7054" s="5">
        <f>MAX(0,H7054-FARMER_HRS)</f>
        <v>3077.9229375691143</v>
      </c>
      <c r="K7054" s="2">
        <f>I7054*FARMER_RATE+J7054*TEMP_WORKER_RATE</f>
        <v>78436.162110574893</v>
      </c>
      <c r="L7054" s="2">
        <f>A7054*PRICE_TOM+B7054*PRICE_CAR+C7054*PRICE_MES</f>
        <v>158698</v>
      </c>
      <c r="M7054" s="2">
        <f>A7054*FERT_BED_TOM+B7054*FERT_BED_CAR+C7054*FERT_BED_MES</f>
        <v>27720</v>
      </c>
      <c r="N7054" s="6">
        <f>IF(AND(D7054&lt;=TOTAL_BEDS,J7054&lt;=TEMP_WORKER_MAX*TEMP_WORKER_HRS),1,0)</f>
        <v>1</v>
      </c>
      <c r="O7054" s="2">
        <f>L7054-M7054-K7054-FIXED_COSTS</f>
        <v>32541.837889425107</v>
      </c>
      <c r="P7054" s="2">
        <f>IF(N7054=1,O7054,"")</f>
        <v>32541.837889425107</v>
      </c>
    </row>
    <row r="7055">
      <c r="A7055" s="6">
        <v>10</v>
      </c>
      <c r="B7055" s="6">
        <v>17</v>
      </c>
      <c r="C7055" s="6">
        <v>14</v>
      </c>
      <c r="D7055" s="6">
        <f>A7055+B7055+C7055</f>
        <v>41</v>
      </c>
      <c r="E7055" s="5">
        <f>IF(A7055=0,0,A7055*LABOR_HRS_WK_TOM*SEASON_WEEKS*(1+DIM_PCT_TOM)^A7055)</f>
        <v>2334.3682140900019</v>
      </c>
      <c r="F7055" s="5">
        <f>IF(B7055=0,0,B7055*LABOR_HRS_WK_CAR*SEASON_WEEKS*(1+DIM_PCT_CAR)^B7055)</f>
        <v>776.02531320030891</v>
      </c>
      <c r="G7055" s="5">
        <f>IF(C7055=0,0,C7055*LABOR_HRS_WK_MES*SEASON_WEEKS*(1+DIM_PCT_MES)^C7055)</f>
        <v>749.67149159246435</v>
      </c>
      <c r="H7055" s="5">
        <f>E7055+F7055+G7055</f>
        <v>3860.0650188827753</v>
      </c>
      <c r="I7055" s="5">
        <f>MIN(H7055,FARMER_HRS)</f>
        <v>720</v>
      </c>
      <c r="J7055" s="5">
        <f>MAX(0,H7055-FARMER_HRS)</f>
        <v>3140.0650188827753</v>
      </c>
      <c r="K7055" s="2">
        <f>I7055*FARMER_RATE+J7055*TEMP_WORKER_RATE</f>
        <v>79515.017688937078</v>
      </c>
      <c r="L7055" s="2">
        <f>A7055*PRICE_TOM+B7055*PRICE_CAR+C7055*PRICE_MES</f>
        <v>161398</v>
      </c>
      <c r="M7055" s="2">
        <f>A7055*FERT_BED_TOM+B7055*FERT_BED_CAR+C7055*FERT_BED_MES</f>
        <v>28600</v>
      </c>
      <c r="N7055" s="6">
        <f>IF(AND(D7055&lt;=TOTAL_BEDS,J7055&lt;=TEMP_WORKER_MAX*TEMP_WORKER_HRS),1,0)</f>
        <v>1</v>
      </c>
      <c r="O7055" s="2">
        <f>L7055-M7055-K7055-FIXED_COSTS</f>
        <v>33282.982311062922</v>
      </c>
      <c r="P7055" s="2">
        <f>IF(N7055=1,O7055,"")</f>
        <v>33282.982311062922</v>
      </c>
    </row>
    <row r="7056">
      <c r="A7056" s="6">
        <v>10</v>
      </c>
      <c r="B7056" s="6">
        <v>17</v>
      </c>
      <c r="C7056" s="6">
        <v>15</v>
      </c>
      <c r="D7056" s="6">
        <f>A7056+B7056+C7056</f>
        <v>42</v>
      </c>
      <c r="E7056" s="5">
        <f>IF(A7056=0,0,A7056*LABOR_HRS_WK_TOM*SEASON_WEEKS*(1+DIM_PCT_TOM)^A7056)</f>
        <v>2334.3682140900019</v>
      </c>
      <c r="F7056" s="5">
        <f>IF(B7056=0,0,B7056*LABOR_HRS_WK_CAR*SEASON_WEEKS*(1+DIM_PCT_CAR)^B7056)</f>
        <v>776.02531320030891</v>
      </c>
      <c r="G7056" s="5">
        <f>IF(C7056=0,0,C7056*LABOR_HRS_WK_MES*SEASON_WEEKS*(1+DIM_PCT_MES)^C7056)</f>
        <v>813.25969846861074</v>
      </c>
      <c r="H7056" s="5">
        <f>E7056+F7056+G7056</f>
        <v>3923.6532257589215</v>
      </c>
      <c r="I7056" s="5">
        <f>MIN(H7056,FARMER_HRS)</f>
        <v>720</v>
      </c>
      <c r="J7056" s="5">
        <f>MAX(0,H7056-FARMER_HRS)</f>
        <v>3203.6532257589215</v>
      </c>
      <c r="K7056" s="2">
        <f>I7056*FARMER_RATE+J7056*TEMP_WORKER_RATE</f>
        <v>80618.979613870164</v>
      </c>
      <c r="L7056" s="2">
        <f>A7056*PRICE_TOM+B7056*PRICE_CAR+C7056*PRICE_MES</f>
        <v>164098</v>
      </c>
      <c r="M7056" s="2">
        <f>A7056*FERT_BED_TOM+B7056*FERT_BED_CAR+C7056*FERT_BED_MES</f>
        <v>29480</v>
      </c>
      <c r="N7056" s="6">
        <f>IF(AND(D7056&lt;=TOTAL_BEDS,J7056&lt;=TEMP_WORKER_MAX*TEMP_WORKER_HRS),1,0)</f>
        <v>1</v>
      </c>
      <c r="O7056" s="2">
        <f>L7056-M7056-K7056-FIXED_COSTS</f>
        <v>33999.020386129836</v>
      </c>
      <c r="P7056" s="2">
        <f>IF(N7056=1,O7056,"")</f>
        <v>33999.020386129836</v>
      </c>
    </row>
    <row r="7057">
      <c r="A7057" s="6">
        <v>10</v>
      </c>
      <c r="B7057" s="6">
        <v>17</v>
      </c>
      <c r="C7057" s="6">
        <v>16</v>
      </c>
      <c r="D7057" s="6">
        <f>A7057+B7057+C7057</f>
        <v>43</v>
      </c>
      <c r="E7057" s="5">
        <f>IF(A7057=0,0,A7057*LABOR_HRS_WK_TOM*SEASON_WEEKS*(1+DIM_PCT_TOM)^A7057)</f>
        <v>2334.3682140900019</v>
      </c>
      <c r="F7057" s="5">
        <f>IF(B7057=0,0,B7057*LABOR_HRS_WK_CAR*SEASON_WEEKS*(1+DIM_PCT_CAR)^B7057)</f>
        <v>776.02531320030891</v>
      </c>
      <c r="G7057" s="5">
        <f>IF(C7057=0,0,C7057*LABOR_HRS_WK_MES*SEASON_WEEKS*(1+DIM_PCT_MES)^C7057)</f>
        <v>878.32047434609967</v>
      </c>
      <c r="H7057" s="5">
        <f>E7057+F7057+G7057</f>
        <v>3988.7140016364106</v>
      </c>
      <c r="I7057" s="5">
        <f>MIN(H7057,FARMER_HRS)</f>
        <v>720</v>
      </c>
      <c r="J7057" s="5">
        <f>MAX(0,H7057-FARMER_HRS)</f>
        <v>3268.7140016364106</v>
      </c>
      <c r="K7057" s="2">
        <f>I7057*FARMER_RATE+J7057*TEMP_WORKER_RATE</f>
        <v>81748.506972854346</v>
      </c>
      <c r="L7057" s="2">
        <f>A7057*PRICE_TOM+B7057*PRICE_CAR+C7057*PRICE_MES</f>
        <v>166798</v>
      </c>
      <c r="M7057" s="2">
        <f>A7057*FERT_BED_TOM+B7057*FERT_BED_CAR+C7057*FERT_BED_MES</f>
        <v>30360</v>
      </c>
      <c r="N7057" s="6">
        <f>IF(AND(D7057&lt;=TOTAL_BEDS,J7057&lt;=TEMP_WORKER_MAX*TEMP_WORKER_HRS),1,0)</f>
        <v>1</v>
      </c>
      <c r="O7057" s="2">
        <f>L7057-M7057-K7057-FIXED_COSTS</f>
        <v>34689.493027145654</v>
      </c>
      <c r="P7057" s="2">
        <f>IF(N7057=1,O7057,"")</f>
        <v>34689.493027145654</v>
      </c>
    </row>
    <row r="7058">
      <c r="A7058" s="6">
        <v>10</v>
      </c>
      <c r="B7058" s="6">
        <v>17</v>
      </c>
      <c r="C7058" s="6">
        <v>17</v>
      </c>
      <c r="D7058" s="6">
        <f>A7058+B7058+C7058</f>
        <v>44</v>
      </c>
      <c r="E7058" s="5">
        <f>IF(A7058=0,0,A7058*LABOR_HRS_WK_TOM*SEASON_WEEKS*(1+DIM_PCT_TOM)^A7058)</f>
        <v>2334.3682140900019</v>
      </c>
      <c r="F7058" s="5">
        <f>IF(B7058=0,0,B7058*LABOR_HRS_WK_CAR*SEASON_WEEKS*(1+DIM_PCT_CAR)^B7058)</f>
        <v>776.02531320030891</v>
      </c>
      <c r="G7058" s="5">
        <f>IF(C7058=0,0,C7058*LABOR_HRS_WK_MES*SEASON_WEEKS*(1+DIM_PCT_MES)^C7058)</f>
        <v>944.88069779263992</v>
      </c>
      <c r="H7058" s="5">
        <f>E7058+F7058+G7058</f>
        <v>4055.2742250829506</v>
      </c>
      <c r="I7058" s="5">
        <f>MIN(H7058,FARMER_HRS)</f>
        <v>720</v>
      </c>
      <c r="J7058" s="5">
        <f>MAX(0,H7058-FARMER_HRS)</f>
        <v>3335.2742250829506</v>
      </c>
      <c r="K7058" s="2">
        <f>I7058*FARMER_RATE+J7058*TEMP_WORKER_RATE</f>
        <v>82904.066407690116</v>
      </c>
      <c r="L7058" s="2">
        <f>A7058*PRICE_TOM+B7058*PRICE_CAR+C7058*PRICE_MES</f>
        <v>169498</v>
      </c>
      <c r="M7058" s="2">
        <f>A7058*FERT_BED_TOM+B7058*FERT_BED_CAR+C7058*FERT_BED_MES</f>
        <v>31240</v>
      </c>
      <c r="N7058" s="6">
        <f>IF(AND(D7058&lt;=TOTAL_BEDS,J7058&lt;=TEMP_WORKER_MAX*TEMP_WORKER_HRS),1,0)</f>
        <v>1</v>
      </c>
      <c r="O7058" s="2">
        <f>L7058-M7058-K7058-FIXED_COSTS</f>
        <v>35353.933592309884</v>
      </c>
      <c r="P7058" s="2">
        <f>IF(N7058=1,O7058,"")</f>
        <v>35353.933592309884</v>
      </c>
    </row>
    <row r="7059">
      <c r="A7059" s="6">
        <v>10</v>
      </c>
      <c r="B7059" s="6">
        <v>17</v>
      </c>
      <c r="C7059" s="6">
        <v>18</v>
      </c>
      <c r="D7059" s="6">
        <f>A7059+B7059+C7059</f>
        <v>45</v>
      </c>
      <c r="E7059" s="5">
        <f>IF(A7059=0,0,A7059*LABOR_HRS_WK_TOM*SEASON_WEEKS*(1+DIM_PCT_TOM)^A7059)</f>
        <v>2334.3682140900019</v>
      </c>
      <c r="F7059" s="5">
        <f>IF(B7059=0,0,B7059*LABOR_HRS_WK_CAR*SEASON_WEEKS*(1+DIM_PCT_CAR)^B7059)</f>
        <v>776.02531320030891</v>
      </c>
      <c r="G7059" s="5">
        <f>IF(C7059=0,0,C7059*LABOR_HRS_WK_MES*SEASON_WEEKS*(1+DIM_PCT_MES)^C7059)</f>
        <v>1012.9676892512272</v>
      </c>
      <c r="H7059" s="5">
        <f>E7059+F7059+G7059</f>
        <v>4123.3612165415379</v>
      </c>
      <c r="I7059" s="5">
        <f>MIN(H7059,FARMER_HRS)</f>
        <v>720</v>
      </c>
      <c r="J7059" s="5">
        <f>MAX(0,H7059-FARMER_HRS)</f>
        <v>3403.3612165415379</v>
      </c>
      <c r="K7059" s="2">
        <f>I7059*FARMER_RATE+J7059*TEMP_WORKER_RATE</f>
        <v>84086.132231623924</v>
      </c>
      <c r="L7059" s="2">
        <f>A7059*PRICE_TOM+B7059*PRICE_CAR+C7059*PRICE_MES</f>
        <v>172198</v>
      </c>
      <c r="M7059" s="2">
        <f>A7059*FERT_BED_TOM+B7059*FERT_BED_CAR+C7059*FERT_BED_MES</f>
        <v>32120</v>
      </c>
      <c r="N7059" s="6">
        <f>IF(AND(D7059&lt;=TOTAL_BEDS,J7059&lt;=TEMP_WORKER_MAX*TEMP_WORKER_HRS),1,0)</f>
        <v>1</v>
      </c>
      <c r="O7059" s="2">
        <f>L7059-M7059-K7059-FIXED_COSTS</f>
        <v>35991.867768376076</v>
      </c>
      <c r="P7059" s="2">
        <f>IF(N7059=1,O7059,"")</f>
        <v>35991.867768376076</v>
      </c>
    </row>
    <row r="7060">
      <c r="A7060" s="6">
        <v>10</v>
      </c>
      <c r="B7060" s="6">
        <v>17</v>
      </c>
      <c r="C7060" s="6">
        <v>19</v>
      </c>
      <c r="D7060" s="6">
        <f>A7060+B7060+C7060</f>
        <v>46</v>
      </c>
      <c r="E7060" s="5">
        <f>IF(A7060=0,0,A7060*LABOR_HRS_WK_TOM*SEASON_WEEKS*(1+DIM_PCT_TOM)^A7060)</f>
        <v>2334.3682140900019</v>
      </c>
      <c r="F7060" s="5">
        <f>IF(B7060=0,0,B7060*LABOR_HRS_WK_CAR*SEASON_WEEKS*(1+DIM_PCT_CAR)^B7060)</f>
        <v>776.02531320030891</v>
      </c>
      <c r="G7060" s="5">
        <f>IF(C7060=0,0,C7060*LABOR_HRS_WK_MES*SEASON_WEEKS*(1+DIM_PCT_MES)^C7060)</f>
        <v>1082.6092178872491</v>
      </c>
      <c r="H7060" s="5">
        <f>E7060+F7060+G7060</f>
        <v>4193.00274517756</v>
      </c>
      <c r="I7060" s="5">
        <f>MIN(H7060,FARMER_HRS)</f>
        <v>720</v>
      </c>
      <c r="J7060" s="5">
        <f>MAX(0,H7060-FARMER_HRS)</f>
        <v>3473.0027451775604</v>
      </c>
      <c r="K7060" s="2">
        <f>I7060*FARMER_RATE+J7060*TEMP_WORKER_RATE</f>
        <v>85295.186548221536</v>
      </c>
      <c r="L7060" s="2">
        <f>A7060*PRICE_TOM+B7060*PRICE_CAR+C7060*PRICE_MES</f>
        <v>174898</v>
      </c>
      <c r="M7060" s="2">
        <f>A7060*FERT_BED_TOM+B7060*FERT_BED_CAR+C7060*FERT_BED_MES</f>
        <v>33000</v>
      </c>
      <c r="N7060" s="6">
        <f>IF(AND(D7060&lt;=TOTAL_BEDS,J7060&lt;=TEMP_WORKER_MAX*TEMP_WORKER_HRS),1,0)</f>
        <v>1</v>
      </c>
      <c r="O7060" s="2">
        <f>L7060-M7060-K7060-FIXED_COSTS</f>
        <v>36602.813451778464</v>
      </c>
      <c r="P7060" s="2">
        <f>IF(N7060=1,O7060,"")</f>
        <v>36602.813451778464</v>
      </c>
    </row>
    <row r="7061">
      <c r="A7061" s="6">
        <v>10</v>
      </c>
      <c r="B7061" s="6">
        <v>17</v>
      </c>
      <c r="C7061" s="6">
        <v>20</v>
      </c>
      <c r="D7061" s="6">
        <f>A7061+B7061+C7061</f>
        <v>47</v>
      </c>
      <c r="E7061" s="5">
        <f>IF(A7061=0,0,A7061*LABOR_HRS_WK_TOM*SEASON_WEEKS*(1+DIM_PCT_TOM)^A7061)</f>
        <v>2334.3682140900019</v>
      </c>
      <c r="F7061" s="5">
        <f>IF(B7061=0,0,B7061*LABOR_HRS_WK_CAR*SEASON_WEEKS*(1+DIM_PCT_CAR)^B7061)</f>
        <v>776.02531320030891</v>
      </c>
      <c r="G7061" s="5">
        <f>IF(C7061=0,0,C7061*LABOR_HRS_WK_MES*SEASON_WEEKS*(1+DIM_PCT_MES)^C7061)</f>
        <v>1153.8335085377259</v>
      </c>
      <c r="H7061" s="5">
        <f>E7061+F7061+G7061</f>
        <v>4264.2270358280366</v>
      </c>
      <c r="I7061" s="5">
        <f>MIN(H7061,FARMER_HRS)</f>
        <v>720</v>
      </c>
      <c r="J7061" s="5">
        <f>MAX(0,H7061-FARMER_HRS)</f>
        <v>3544.2270358280366</v>
      </c>
      <c r="K7061" s="2">
        <f>I7061*FARMER_RATE+J7061*TEMP_WORKER_RATE</f>
        <v>86531.719372014515</v>
      </c>
      <c r="L7061" s="2">
        <f>A7061*PRICE_TOM+B7061*PRICE_CAR+C7061*PRICE_MES</f>
        <v>177598</v>
      </c>
      <c r="M7061" s="2">
        <f>A7061*FERT_BED_TOM+B7061*FERT_BED_CAR+C7061*FERT_BED_MES</f>
        <v>33880</v>
      </c>
      <c r="N7061" s="6">
        <f>IF(AND(D7061&lt;=TOTAL_BEDS,J7061&lt;=TEMP_WORKER_MAX*TEMP_WORKER_HRS),1,0)</f>
        <v>1</v>
      </c>
      <c r="O7061" s="2">
        <f>L7061-M7061-K7061-FIXED_COSTS</f>
        <v>37186.280627985485</v>
      </c>
      <c r="P7061" s="2">
        <f>IF(N7061=1,O7061,"")</f>
        <v>37186.280627985485</v>
      </c>
    </row>
    <row r="7062">
      <c r="A7062" s="6">
        <v>10</v>
      </c>
      <c r="B7062" s="6">
        <v>17</v>
      </c>
      <c r="C7062" s="6">
        <v>21</v>
      </c>
      <c r="D7062" s="6">
        <f>A7062+B7062+C7062</f>
        <v>48</v>
      </c>
      <c r="E7062" s="5">
        <f>IF(A7062=0,0,A7062*LABOR_HRS_WK_TOM*SEASON_WEEKS*(1+DIM_PCT_TOM)^A7062)</f>
        <v>2334.3682140900019</v>
      </c>
      <c r="F7062" s="5">
        <f>IF(B7062=0,0,B7062*LABOR_HRS_WK_CAR*SEASON_WEEKS*(1+DIM_PCT_CAR)^B7062)</f>
        <v>776.02531320030891</v>
      </c>
      <c r="G7062" s="5">
        <f>IF(C7062=0,0,C7062*LABOR_HRS_WK_MES*SEASON_WEEKS*(1+DIM_PCT_MES)^C7062)</f>
        <v>1226.6692487641699</v>
      </c>
      <c r="H7062" s="5">
        <f>E7062+F7062+G7062</f>
        <v>4337.0627760544812</v>
      </c>
      <c r="I7062" s="5">
        <f>MIN(H7062,FARMER_HRS)</f>
        <v>720</v>
      </c>
      <c r="J7062" s="5">
        <f>MAX(0,H7062-FARMER_HRS)</f>
        <v>3617.0627760544812</v>
      </c>
      <c r="K7062" s="2">
        <f>I7062*FARMER_RATE+J7062*TEMP_WORKER_RATE</f>
        <v>87796.228750945855</v>
      </c>
      <c r="L7062" s="2">
        <f>A7062*PRICE_TOM+B7062*PRICE_CAR+C7062*PRICE_MES</f>
        <v>180298</v>
      </c>
      <c r="M7062" s="2">
        <f>A7062*FERT_BED_TOM+B7062*FERT_BED_CAR+C7062*FERT_BED_MES</f>
        <v>34760</v>
      </c>
      <c r="N7062" s="6">
        <f>IF(AND(D7062&lt;=TOTAL_BEDS,J7062&lt;=TEMP_WORKER_MAX*TEMP_WORKER_HRS),1,0)</f>
        <v>1</v>
      </c>
      <c r="O7062" s="2">
        <f>L7062-M7062-K7062-FIXED_COSTS</f>
        <v>37741.771249054145</v>
      </c>
      <c r="P7062" s="2">
        <f>IF(N7062=1,O7062,"")</f>
        <v>37741.771249054145</v>
      </c>
    </row>
    <row r="7063">
      <c r="A7063" s="6">
        <v>10</v>
      </c>
      <c r="B7063" s="6">
        <v>17</v>
      </c>
      <c r="C7063" s="6">
        <v>22</v>
      </c>
      <c r="D7063" s="6">
        <f>A7063+B7063+C7063</f>
        <v>49</v>
      </c>
      <c r="E7063" s="5">
        <f>IF(A7063=0,0,A7063*LABOR_HRS_WK_TOM*SEASON_WEEKS*(1+DIM_PCT_TOM)^A7063)</f>
        <v>2334.3682140900019</v>
      </c>
      <c r="F7063" s="5">
        <f>IF(B7063=0,0,B7063*LABOR_HRS_WK_CAR*SEASON_WEEKS*(1+DIM_PCT_CAR)^B7063)</f>
        <v>776.02531320030891</v>
      </c>
      <c r="G7063" s="5">
        <f>IF(C7063=0,0,C7063*LABOR_HRS_WK_MES*SEASON_WEEKS*(1+DIM_PCT_MES)^C7063)</f>
        <v>1301.1455960105659</v>
      </c>
      <c r="H7063" s="5">
        <f>E7063+F7063+G7063</f>
        <v>4411.5391233008768</v>
      </c>
      <c r="I7063" s="5">
        <f>MIN(H7063,FARMER_HRS)</f>
        <v>720</v>
      </c>
      <c r="J7063" s="5">
        <f>MAX(0,H7063-FARMER_HRS)</f>
        <v>3691.5391233008768</v>
      </c>
      <c r="K7063" s="2">
        <f>I7063*FARMER_RATE+J7063*TEMP_WORKER_RATE</f>
        <v>89089.220890640223</v>
      </c>
      <c r="L7063" s="2">
        <f>A7063*PRICE_TOM+B7063*PRICE_CAR+C7063*PRICE_MES</f>
        <v>182998</v>
      </c>
      <c r="M7063" s="2">
        <f>A7063*FERT_BED_TOM+B7063*FERT_BED_CAR+C7063*FERT_BED_MES</f>
        <v>35640</v>
      </c>
      <c r="N7063" s="6">
        <f>IF(AND(D7063&lt;=TOTAL_BEDS,J7063&lt;=TEMP_WORKER_MAX*TEMP_WORKER_HRS),1,0)</f>
        <v>1</v>
      </c>
      <c r="O7063" s="2">
        <f>L7063-M7063-K7063-FIXED_COSTS</f>
        <v>38268.779109359777</v>
      </c>
      <c r="P7063" s="2">
        <f>IF(N7063=1,O7063,"")</f>
        <v>38268.779109359777</v>
      </c>
    </row>
    <row r="7064">
      <c r="A7064" s="6">
        <v>10</v>
      </c>
      <c r="B7064" s="6">
        <v>17</v>
      </c>
      <c r="C7064" s="6">
        <v>23</v>
      </c>
      <c r="D7064" s="6">
        <f>A7064+B7064+C7064</f>
        <v>50</v>
      </c>
      <c r="E7064" s="5">
        <f>IF(A7064=0,0,A7064*LABOR_HRS_WK_TOM*SEASON_WEEKS*(1+DIM_PCT_TOM)^A7064)</f>
        <v>2334.3682140900019</v>
      </c>
      <c r="F7064" s="5">
        <f>IF(B7064=0,0,B7064*LABOR_HRS_WK_CAR*SEASON_WEEKS*(1+DIM_PCT_CAR)^B7064)</f>
        <v>776.02531320030891</v>
      </c>
      <c r="G7064" s="5">
        <f>IF(C7064=0,0,C7064*LABOR_HRS_WK_MES*SEASON_WEEKS*(1+DIM_PCT_MES)^C7064)</f>
        <v>1377.2921848680023</v>
      </c>
      <c r="H7064" s="5">
        <f>E7064+F7064+G7064</f>
        <v>4487.6857121583134</v>
      </c>
      <c r="I7064" s="5">
        <f>MIN(H7064,FARMER_HRS)</f>
        <v>720</v>
      </c>
      <c r="J7064" s="5">
        <f>MAX(0,H7064-FARMER_HRS)</f>
        <v>3767.6857121583134</v>
      </c>
      <c r="K7064" s="2">
        <f>I7064*FARMER_RATE+J7064*TEMP_WORKER_RATE</f>
        <v>90411.210280526284</v>
      </c>
      <c r="L7064" s="2">
        <f>A7064*PRICE_TOM+B7064*PRICE_CAR+C7064*PRICE_MES</f>
        <v>185698</v>
      </c>
      <c r="M7064" s="2">
        <f>A7064*FERT_BED_TOM+B7064*FERT_BED_CAR+C7064*FERT_BED_MES</f>
        <v>36520</v>
      </c>
      <c r="N7064" s="6">
        <f>IF(AND(D7064&lt;=TOTAL_BEDS,J7064&lt;=TEMP_WORKER_MAX*TEMP_WORKER_HRS),1,0)</f>
        <v>1</v>
      </c>
      <c r="O7064" s="2">
        <f>L7064-M7064-K7064-FIXED_COSTS</f>
        <v>38766.789719473716</v>
      </c>
      <c r="P7064" s="2">
        <f>IF(N7064=1,O7064,"")</f>
        <v>38766.789719473716</v>
      </c>
    </row>
    <row r="7065">
      <c r="A7065" s="6">
        <v>10</v>
      </c>
      <c r="B7065" s="6">
        <v>17</v>
      </c>
      <c r="C7065" s="6">
        <v>24</v>
      </c>
      <c r="D7065" s="6">
        <f>A7065+B7065+C7065</f>
        <v>51</v>
      </c>
      <c r="E7065" s="5">
        <f>IF(A7065=0,0,A7065*LABOR_HRS_WK_TOM*SEASON_WEEKS*(1+DIM_PCT_TOM)^A7065)</f>
        <v>2334.3682140900019</v>
      </c>
      <c r="F7065" s="5">
        <f>IF(B7065=0,0,B7065*LABOR_HRS_WK_CAR*SEASON_WEEKS*(1+DIM_PCT_CAR)^B7065)</f>
        <v>776.02531320030891</v>
      </c>
      <c r="G7065" s="5">
        <f>IF(C7065=0,0,C7065*LABOR_HRS_WK_MES*SEASON_WEEKS*(1+DIM_PCT_MES)^C7065)</f>
        <v>1455.139134447498</v>
      </c>
      <c r="H7065" s="5">
        <f>E7065+F7065+G7065</f>
        <v>4565.5326617378087</v>
      </c>
      <c r="I7065" s="5">
        <f>MIN(H7065,FARMER_HRS)</f>
        <v>720</v>
      </c>
      <c r="J7065" s="5">
        <f>MAX(0,H7065-FARMER_HRS)</f>
        <v>3845.5326617378087</v>
      </c>
      <c r="K7065" s="2">
        <f>I7065*FARMER_RATE+J7065*TEMP_WORKER_RATE</f>
        <v>91762.719821836959</v>
      </c>
      <c r="L7065" s="2">
        <f>A7065*PRICE_TOM+B7065*PRICE_CAR+C7065*PRICE_MES</f>
        <v>188398</v>
      </c>
      <c r="M7065" s="2">
        <f>A7065*FERT_BED_TOM+B7065*FERT_BED_CAR+C7065*FERT_BED_MES</f>
        <v>37400</v>
      </c>
      <c r="N7065" s="6">
        <f>IF(AND(D7065&lt;=TOTAL_BEDS,J7065&lt;=TEMP_WORKER_MAX*TEMP_WORKER_HRS),1,0)</f>
        <v>1</v>
      </c>
      <c r="O7065" s="2">
        <f>L7065-M7065-K7065-FIXED_COSTS</f>
        <v>39235.280178163041</v>
      </c>
      <c r="P7065" s="2">
        <f>IF(N7065=1,O7065,"")</f>
        <v>39235.280178163041</v>
      </c>
    </row>
    <row r="7066">
      <c r="A7066" s="6">
        <v>10</v>
      </c>
      <c r="B7066" s="6">
        <v>17</v>
      </c>
      <c r="C7066" s="6">
        <v>25</v>
      </c>
      <c r="D7066" s="6">
        <f>A7066+B7066+C7066</f>
        <v>52</v>
      </c>
      <c r="E7066" s="5">
        <f>IF(A7066=0,0,A7066*LABOR_HRS_WK_TOM*SEASON_WEEKS*(1+DIM_PCT_TOM)^A7066)</f>
        <v>2334.3682140900019</v>
      </c>
      <c r="F7066" s="5">
        <f>IF(B7066=0,0,B7066*LABOR_HRS_WK_CAR*SEASON_WEEKS*(1+DIM_PCT_CAR)^B7066)</f>
        <v>776.02531320030891</v>
      </c>
      <c r="G7066" s="5">
        <f>IF(C7066=0,0,C7066*LABOR_HRS_WK_MES*SEASON_WEEKS*(1+DIM_PCT_MES)^C7066)</f>
        <v>1534.7170558625955</v>
      </c>
      <c r="H7066" s="5">
        <f>E7066+F7066+G7066</f>
        <v>4645.1105831529067</v>
      </c>
      <c r="I7066" s="5">
        <f>MIN(H7066,FARMER_HRS)</f>
        <v>720</v>
      </c>
      <c r="J7066" s="5">
        <f>MAX(0,H7066-FARMER_HRS)</f>
        <v>3925.1105831529067</v>
      </c>
      <c r="K7066" s="2">
        <f>I7066*FARMER_RATE+J7066*TEMP_WORKER_RATE</f>
        <v>93144.280957515744</v>
      </c>
      <c r="L7066" s="2">
        <f>A7066*PRICE_TOM+B7066*PRICE_CAR+C7066*PRICE_MES</f>
        <v>191098</v>
      </c>
      <c r="M7066" s="2">
        <f>A7066*FERT_BED_TOM+B7066*FERT_BED_CAR+C7066*FERT_BED_MES</f>
        <v>38280</v>
      </c>
      <c r="N7066" s="6">
        <f>IF(AND(D7066&lt;=TOTAL_BEDS,J7066&lt;=TEMP_WORKER_MAX*TEMP_WORKER_HRS),1,0)</f>
        <v>1</v>
      </c>
      <c r="O7066" s="2">
        <f>L7066-M7066-K7066-FIXED_COSTS</f>
        <v>39673.719042484256</v>
      </c>
      <c r="P7066" s="2">
        <f>IF(N7066=1,O7066,"")</f>
        <v>39673.719042484256</v>
      </c>
    </row>
    <row r="7067">
      <c r="A7067" s="6">
        <v>10</v>
      </c>
      <c r="B7067" s="6">
        <v>17</v>
      </c>
      <c r="C7067" s="6">
        <v>26</v>
      </c>
      <c r="D7067" s="6">
        <f>A7067+B7067+C7067</f>
        <v>53</v>
      </c>
      <c r="E7067" s="5">
        <f>IF(A7067=0,0,A7067*LABOR_HRS_WK_TOM*SEASON_WEEKS*(1+DIM_PCT_TOM)^A7067)</f>
        <v>2334.3682140900019</v>
      </c>
      <c r="F7067" s="5">
        <f>IF(B7067=0,0,B7067*LABOR_HRS_WK_CAR*SEASON_WEEKS*(1+DIM_PCT_CAR)^B7067)</f>
        <v>776.02531320030891</v>
      </c>
      <c r="G7067" s="5">
        <f>IF(C7067=0,0,C7067*LABOR_HRS_WK_MES*SEASON_WEEKS*(1+DIM_PCT_MES)^C7067)</f>
        <v>1616.0570598233128</v>
      </c>
      <c r="H7067" s="5">
        <f>E7067+F7067+G7067</f>
        <v>4726.4505871136234</v>
      </c>
      <c r="I7067" s="5">
        <f>MIN(H7067,FARMER_HRS)</f>
        <v>720</v>
      </c>
      <c r="J7067" s="5">
        <f>MAX(0,H7067-FARMER_HRS)</f>
        <v>4006.4505871136234</v>
      </c>
      <c r="K7067" s="2">
        <f>I7067*FARMER_RATE+J7067*TEMP_WORKER_RATE</f>
        <v>94556.433804055967</v>
      </c>
      <c r="L7067" s="2">
        <f>A7067*PRICE_TOM+B7067*PRICE_CAR+C7067*PRICE_MES</f>
        <v>193798</v>
      </c>
      <c r="M7067" s="2">
        <f>A7067*FERT_BED_TOM+B7067*FERT_BED_CAR+C7067*FERT_BED_MES</f>
        <v>39160</v>
      </c>
      <c r="N7067" s="6">
        <f>IF(AND(D7067&lt;=TOTAL_BEDS,J7067&lt;=TEMP_WORKER_MAX*TEMP_WORKER_HRS),1,0)</f>
        <v>1</v>
      </c>
      <c r="O7067" s="2">
        <f>L7067-M7067-K7067-FIXED_COSTS</f>
        <v>40081.566195944033</v>
      </c>
      <c r="P7067" s="2">
        <f>IF(N7067=1,O7067,"")</f>
        <v>40081.566195944033</v>
      </c>
    </row>
    <row r="7068">
      <c r="A7068" s="6">
        <v>10</v>
      </c>
      <c r="B7068" s="6">
        <v>17</v>
      </c>
      <c r="C7068" s="6">
        <v>27</v>
      </c>
      <c r="D7068" s="6">
        <f>A7068+B7068+C7068</f>
        <v>54</v>
      </c>
      <c r="E7068" s="5">
        <f>IF(A7068=0,0,A7068*LABOR_HRS_WK_TOM*SEASON_WEEKS*(1+DIM_PCT_TOM)^A7068)</f>
        <v>2334.3682140900019</v>
      </c>
      <c r="F7068" s="5">
        <f>IF(B7068=0,0,B7068*LABOR_HRS_WK_CAR*SEASON_WEEKS*(1+DIM_PCT_CAR)^B7068)</f>
        <v>776.02531320030891</v>
      </c>
      <c r="G7068" s="5">
        <f>IF(C7068=0,0,C7068*LABOR_HRS_WK_MES*SEASON_WEEKS*(1+DIM_PCT_MES)^C7068)</f>
        <v>1699.19076434307</v>
      </c>
      <c r="H7068" s="5">
        <f>E7068+F7068+G7068</f>
        <v>4809.58429163338</v>
      </c>
      <c r="I7068" s="5">
        <f>MIN(H7068,FARMER_HRS)</f>
        <v>720</v>
      </c>
      <c r="J7068" s="5">
        <f>MAX(0,H7068-FARMER_HRS)</f>
        <v>4089.5842916333804</v>
      </c>
      <c r="K7068" s="2">
        <f>I7068*FARMER_RATE+J7068*TEMP_WORKER_RATE</f>
        <v>95999.727285301735</v>
      </c>
      <c r="L7068" s="2">
        <f>A7068*PRICE_TOM+B7068*PRICE_CAR+C7068*PRICE_MES</f>
        <v>196498</v>
      </c>
      <c r="M7068" s="2">
        <f>A7068*FERT_BED_TOM+B7068*FERT_BED_CAR+C7068*FERT_BED_MES</f>
        <v>40040</v>
      </c>
      <c r="N7068" s="6">
        <f>IF(AND(D7068&lt;=TOTAL_BEDS,J7068&lt;=TEMP_WORKER_MAX*TEMP_WORKER_HRS),1,0)</f>
        <v>1</v>
      </c>
      <c r="O7068" s="2">
        <f>L7068-M7068-K7068-FIXED_COSTS</f>
        <v>40458.272714698265</v>
      </c>
      <c r="P7068" s="2">
        <f>IF(N7068=1,O7068,"")</f>
        <v>40458.272714698265</v>
      </c>
    </row>
    <row r="7069">
      <c r="A7069" s="6">
        <v>10</v>
      </c>
      <c r="B7069" s="6">
        <v>17</v>
      </c>
      <c r="C7069" s="6">
        <v>28</v>
      </c>
      <c r="D7069" s="6">
        <f>A7069+B7069+C7069</f>
        <v>55</v>
      </c>
      <c r="E7069" s="5">
        <f>IF(A7069=0,0,A7069*LABOR_HRS_WK_TOM*SEASON_WEEKS*(1+DIM_PCT_TOM)^A7069)</f>
        <v>2334.3682140900019</v>
      </c>
      <c r="F7069" s="5">
        <f>IF(B7069=0,0,B7069*LABOR_HRS_WK_CAR*SEASON_WEEKS*(1+DIM_PCT_CAR)^B7069)</f>
        <v>776.02531320030891</v>
      </c>
      <c r="G7069" s="5">
        <f>IF(C7069=0,0,C7069*LABOR_HRS_WK_MES*SEASON_WEEKS*(1+DIM_PCT_MES)^C7069)</f>
        <v>1784.1503025602233</v>
      </c>
      <c r="H7069" s="5">
        <f>E7069+F7069+G7069</f>
        <v>4894.5438298505342</v>
      </c>
      <c r="I7069" s="5">
        <f>MIN(H7069,FARMER_HRS)</f>
        <v>720</v>
      </c>
      <c r="J7069" s="5">
        <f>MAX(0,H7069-FARMER_HRS)</f>
        <v>4174.5438298505342</v>
      </c>
      <c r="K7069" s="2">
        <f>I7069*FARMER_RATE+J7069*TEMP_WORKER_RATE</f>
        <v>97474.719268238434</v>
      </c>
      <c r="L7069" s="2">
        <f>A7069*PRICE_TOM+B7069*PRICE_CAR+C7069*PRICE_MES</f>
        <v>199198</v>
      </c>
      <c r="M7069" s="2">
        <f>A7069*FERT_BED_TOM+B7069*FERT_BED_CAR+C7069*FERT_BED_MES</f>
        <v>40920</v>
      </c>
      <c r="N7069" s="6">
        <f>IF(AND(D7069&lt;=TOTAL_BEDS,J7069&lt;=TEMP_WORKER_MAX*TEMP_WORKER_HRS),1,0)</f>
        <v>1</v>
      </c>
      <c r="O7069" s="2">
        <f>L7069-M7069-K7069-FIXED_COSTS</f>
        <v>40803.280731761566</v>
      </c>
      <c r="P7069" s="2">
        <f>IF(N7069=1,O7069,"")</f>
        <v>40803.280731761566</v>
      </c>
    </row>
    <row r="7070">
      <c r="A7070" s="6">
        <v>10</v>
      </c>
      <c r="B7070" s="6">
        <v>17</v>
      </c>
      <c r="C7070" s="6">
        <v>29</v>
      </c>
      <c r="D7070" s="6">
        <f>A7070+B7070+C7070</f>
        <v>56</v>
      </c>
      <c r="E7070" s="5">
        <f>IF(A7070=0,0,A7070*LABOR_HRS_WK_TOM*SEASON_WEEKS*(1+DIM_PCT_TOM)^A7070)</f>
        <v>2334.3682140900019</v>
      </c>
      <c r="F7070" s="5">
        <f>IF(B7070=0,0,B7070*LABOR_HRS_WK_CAR*SEASON_WEEKS*(1+DIM_PCT_CAR)^B7070)</f>
        <v>776.02531320030891</v>
      </c>
      <c r="G7070" s="5">
        <f>IF(C7070=0,0,C7070*LABOR_HRS_WK_MES*SEASON_WEEKS*(1+DIM_PCT_MES)^C7070)</f>
        <v>1870.9683306758766</v>
      </c>
      <c r="H7070" s="5">
        <f>E7070+F7070+G7070</f>
        <v>4981.361857966187</v>
      </c>
      <c r="I7070" s="5">
        <f>MIN(H7070,FARMER_HRS)</f>
        <v>720</v>
      </c>
      <c r="J7070" s="5">
        <f>MAX(0,H7070-FARMER_HRS)</f>
        <v>4261.361857966187</v>
      </c>
      <c r="K7070" s="2">
        <f>I7070*FARMER_RATE+J7070*TEMP_WORKER_RATE</f>
        <v>98981.976700801853</v>
      </c>
      <c r="L7070" s="2">
        <f>A7070*PRICE_TOM+B7070*PRICE_CAR+C7070*PRICE_MES</f>
        <v>201898</v>
      </c>
      <c r="M7070" s="2">
        <f>A7070*FERT_BED_TOM+B7070*FERT_BED_CAR+C7070*FERT_BED_MES</f>
        <v>41800</v>
      </c>
      <c r="N7070" s="6">
        <f>IF(AND(D7070&lt;=TOTAL_BEDS,J7070&lt;=TEMP_WORKER_MAX*TEMP_WORKER_HRS),1,0)</f>
        <v>1</v>
      </c>
      <c r="O7070" s="2">
        <f>L7070-M7070-K7070-FIXED_COSTS</f>
        <v>41116.023299198147</v>
      </c>
      <c r="P7070" s="2">
        <f>IF(N7070=1,O7070,"")</f>
        <v>41116.023299198147</v>
      </c>
    </row>
    <row r="7071">
      <c r="A7071" s="6">
        <v>10</v>
      </c>
      <c r="B7071" s="6">
        <v>17</v>
      </c>
      <c r="C7071" s="6">
        <v>30</v>
      </c>
      <c r="D7071" s="6">
        <f>A7071+B7071+C7071</f>
        <v>57</v>
      </c>
      <c r="E7071" s="5">
        <f>IF(A7071=0,0,A7071*LABOR_HRS_WK_TOM*SEASON_WEEKS*(1+DIM_PCT_TOM)^A7071)</f>
        <v>2334.3682140900019</v>
      </c>
      <c r="F7071" s="5">
        <f>IF(B7071=0,0,B7071*LABOR_HRS_WK_CAR*SEASON_WEEKS*(1+DIM_PCT_CAR)^B7071)</f>
        <v>776.02531320030891</v>
      </c>
      <c r="G7071" s="5">
        <f>IF(C7071=0,0,C7071*LABOR_HRS_WK_MES*SEASON_WEEKS*(1+DIM_PCT_MES)^C7071)</f>
        <v>1959.6780360096466</v>
      </c>
      <c r="H7071" s="5">
        <f>E7071+F7071+G7071</f>
        <v>5070.0715632999572</v>
      </c>
      <c r="I7071" s="5">
        <f>MIN(H7071,FARMER_HRS)</f>
        <v>720</v>
      </c>
      <c r="J7071" s="5">
        <f>MAX(0,H7071-FARMER_HRS)</f>
        <v>4350.0715632999572</v>
      </c>
      <c r="K7071" s="2">
        <f>I7071*FARMER_RATE+J7071*TEMP_WORKER_RATE</f>
        <v>100522.07575173536</v>
      </c>
      <c r="L7071" s="2">
        <f>A7071*PRICE_TOM+B7071*PRICE_CAR+C7071*PRICE_MES</f>
        <v>204598</v>
      </c>
      <c r="M7071" s="2">
        <f>A7071*FERT_BED_TOM+B7071*FERT_BED_CAR+C7071*FERT_BED_MES</f>
        <v>42680</v>
      </c>
      <c r="N7071" s="6">
        <f>IF(AND(D7071&lt;=TOTAL_BEDS,J7071&lt;=TEMP_WORKER_MAX*TEMP_WORKER_HRS),1,0)</f>
        <v>1</v>
      </c>
      <c r="O7071" s="2">
        <f>L7071-M7071-K7071-FIXED_COSTS</f>
        <v>41395.924248264637</v>
      </c>
      <c r="P7071" s="2">
        <f>IF(N7071=1,O7071,"")</f>
        <v>41395.924248264637</v>
      </c>
    </row>
    <row r="7072">
      <c r="A7072" s="6">
        <v>10</v>
      </c>
      <c r="B7072" s="6">
        <v>18</v>
      </c>
      <c r="C7072" s="6">
        <v>0</v>
      </c>
      <c r="D7072" s="6">
        <f>A7072+B7072+C7072</f>
        <v>28</v>
      </c>
      <c r="E7072" s="5">
        <f>IF(A7072=0,0,A7072*LABOR_HRS_WK_TOM*SEASON_WEEKS*(1+DIM_PCT_TOM)^A7072)</f>
        <v>2334.3682140900019</v>
      </c>
      <c r="F7072" s="5">
        <f>IF(B7072=0,0,B7072*LABOR_HRS_WK_CAR*SEASON_WEEKS*(1+DIM_PCT_CAR)^B7072)</f>
        <v>842.21570756151152</v>
      </c>
      <c r="G7072" s="5">
        <f>IF(C7072=0,0,C7072*LABOR_HRS_WK_MES*SEASON_WEEKS*(1+DIM_PCT_MES)^C7072)</f>
        <v>0</v>
      </c>
      <c r="H7072" s="5">
        <f>E7072+F7072+G7072</f>
        <v>3176.5839216515133</v>
      </c>
      <c r="I7072" s="5">
        <f>MIN(H7072,FARMER_HRS)</f>
        <v>720</v>
      </c>
      <c r="J7072" s="5">
        <f>MAX(0,H7072-FARMER_HRS)</f>
        <v>2456.5839216515133</v>
      </c>
      <c r="K7072" s="2">
        <f>I7072*FARMER_RATE+J7072*TEMP_WORKER_RATE</f>
        <v>67649.026417560992</v>
      </c>
      <c r="L7072" s="2">
        <f>A7072*PRICE_TOM+B7072*PRICE_CAR+C7072*PRICE_MES</f>
        <v>125692</v>
      </c>
      <c r="M7072" s="2">
        <f>A7072*FERT_BED_TOM+B7072*FERT_BED_CAR+C7072*FERT_BED_MES</f>
        <v>16720</v>
      </c>
      <c r="N7072" s="6">
        <f>IF(AND(D7072&lt;=TOTAL_BEDS,J7072&lt;=TEMP_WORKER_MAX*TEMP_WORKER_HRS),1,0)</f>
        <v>1</v>
      </c>
      <c r="O7072" s="2">
        <f>L7072-M7072-K7072-FIXED_COSTS</f>
        <v>21322.973582439008</v>
      </c>
      <c r="P7072" s="2">
        <f>IF(N7072=1,O7072,"")</f>
        <v>21322.973582439008</v>
      </c>
    </row>
    <row r="7073">
      <c r="A7073" s="6">
        <v>10</v>
      </c>
      <c r="B7073" s="6">
        <v>18</v>
      </c>
      <c r="C7073" s="6">
        <v>1</v>
      </c>
      <c r="D7073" s="6">
        <f>A7073+B7073+C7073</f>
        <v>29</v>
      </c>
      <c r="E7073" s="5">
        <f>IF(A7073=0,0,A7073*LABOR_HRS_WK_TOM*SEASON_WEEKS*(1+DIM_PCT_TOM)^A7073)</f>
        <v>2334.3682140900019</v>
      </c>
      <c r="F7073" s="5">
        <f>IF(B7073=0,0,B7073*LABOR_HRS_WK_CAR*SEASON_WEEKS*(1+DIM_PCT_CAR)^B7073)</f>
        <v>842.21570756151152</v>
      </c>
      <c r="G7073" s="5">
        <f>IF(C7073=0,0,C7073*LABOR_HRS_WK_MES*SEASON_WEEKS*(1+DIM_PCT_MES)^C7073)</f>
        <v>45.5625</v>
      </c>
      <c r="H7073" s="5">
        <f>E7073+F7073+G7073</f>
        <v>3222.1464216515133</v>
      </c>
      <c r="I7073" s="5">
        <f>MIN(H7073,FARMER_HRS)</f>
        <v>720</v>
      </c>
      <c r="J7073" s="5">
        <f>MAX(0,H7073-FARMER_HRS)</f>
        <v>2502.1464216515133</v>
      </c>
      <c r="K7073" s="2">
        <f>I7073*FARMER_RATE+J7073*TEMP_WORKER_RATE</f>
        <v>68440.042042560992</v>
      </c>
      <c r="L7073" s="2">
        <f>A7073*PRICE_TOM+B7073*PRICE_CAR+C7073*PRICE_MES</f>
        <v>128392</v>
      </c>
      <c r="M7073" s="2">
        <f>A7073*FERT_BED_TOM+B7073*FERT_BED_CAR+C7073*FERT_BED_MES</f>
        <v>17600</v>
      </c>
      <c r="N7073" s="6">
        <f>IF(AND(D7073&lt;=TOTAL_BEDS,J7073&lt;=TEMP_WORKER_MAX*TEMP_WORKER_HRS),1,0)</f>
        <v>1</v>
      </c>
      <c r="O7073" s="2">
        <f>L7073-M7073-K7073-FIXED_COSTS</f>
        <v>22351.957957439008</v>
      </c>
      <c r="P7073" s="2">
        <f>IF(N7073=1,O7073,"")</f>
        <v>22351.957957439008</v>
      </c>
    </row>
    <row r="7074">
      <c r="A7074" s="6">
        <v>10</v>
      </c>
      <c r="B7074" s="6">
        <v>18</v>
      </c>
      <c r="C7074" s="6">
        <v>2</v>
      </c>
      <c r="D7074" s="6">
        <f>A7074+B7074+C7074</f>
        <v>30</v>
      </c>
      <c r="E7074" s="5">
        <f>IF(A7074=0,0,A7074*LABOR_HRS_WK_TOM*SEASON_WEEKS*(1+DIM_PCT_TOM)^A7074)</f>
        <v>2334.3682140900019</v>
      </c>
      <c r="F7074" s="5">
        <f>IF(B7074=0,0,B7074*LABOR_HRS_WK_CAR*SEASON_WEEKS*(1+DIM_PCT_CAR)^B7074)</f>
        <v>842.21570756151152</v>
      </c>
      <c r="G7074" s="5">
        <f>IF(C7074=0,0,C7074*LABOR_HRS_WK_MES*SEASON_WEEKS*(1+DIM_PCT_MES)^C7074)</f>
        <v>92.2640625</v>
      </c>
      <c r="H7074" s="5">
        <f>E7074+F7074+G7074</f>
        <v>3268.8479841515132</v>
      </c>
      <c r="I7074" s="5">
        <f>MIN(H7074,FARMER_HRS)</f>
        <v>720</v>
      </c>
      <c r="J7074" s="5">
        <f>MAX(0,H7074-FARMER_HRS)</f>
        <v>2548.8479841515132</v>
      </c>
      <c r="K7074" s="2">
        <f>I7074*FARMER_RATE+J7074*TEMP_WORKER_RATE</f>
        <v>69250.833058185992</v>
      </c>
      <c r="L7074" s="2">
        <f>A7074*PRICE_TOM+B7074*PRICE_CAR+C7074*PRICE_MES</f>
        <v>131092</v>
      </c>
      <c r="M7074" s="2">
        <f>A7074*FERT_BED_TOM+B7074*FERT_BED_CAR+C7074*FERT_BED_MES</f>
        <v>18480</v>
      </c>
      <c r="N7074" s="6">
        <f>IF(AND(D7074&lt;=TOTAL_BEDS,J7074&lt;=TEMP_WORKER_MAX*TEMP_WORKER_HRS),1,0)</f>
        <v>1</v>
      </c>
      <c r="O7074" s="2">
        <f>L7074-M7074-K7074-FIXED_COSTS</f>
        <v>23361.166941814008</v>
      </c>
      <c r="P7074" s="2">
        <f>IF(N7074=1,O7074,"")</f>
        <v>23361.166941814008</v>
      </c>
    </row>
    <row r="7075">
      <c r="A7075" s="6">
        <v>10</v>
      </c>
      <c r="B7075" s="6">
        <v>18</v>
      </c>
      <c r="C7075" s="6">
        <v>3</v>
      </c>
      <c r="D7075" s="6">
        <f>A7075+B7075+C7075</f>
        <v>31</v>
      </c>
      <c r="E7075" s="5">
        <f>IF(A7075=0,0,A7075*LABOR_HRS_WK_TOM*SEASON_WEEKS*(1+DIM_PCT_TOM)^A7075)</f>
        <v>2334.3682140900019</v>
      </c>
      <c r="F7075" s="5">
        <f>IF(B7075=0,0,B7075*LABOR_HRS_WK_CAR*SEASON_WEEKS*(1+DIM_PCT_CAR)^B7075)</f>
        <v>842.21570756151152</v>
      </c>
      <c r="G7075" s="5">
        <f>IF(C7075=0,0,C7075*LABOR_HRS_WK_MES*SEASON_WEEKS*(1+DIM_PCT_MES)^C7075)</f>
        <v>140.12604492187498</v>
      </c>
      <c r="H7075" s="5">
        <f>E7075+F7075+G7075</f>
        <v>3316.7099665733881</v>
      </c>
      <c r="I7075" s="5">
        <f>MIN(H7075,FARMER_HRS)</f>
        <v>720</v>
      </c>
      <c r="J7075" s="5">
        <f>MAX(0,H7075-FARMER_HRS)</f>
        <v>2596.7099665733881</v>
      </c>
      <c r="K7075" s="2">
        <f>I7075*FARMER_RATE+J7075*TEMP_WORKER_RATE</f>
        <v>70081.770253010211</v>
      </c>
      <c r="L7075" s="2">
        <f>A7075*PRICE_TOM+B7075*PRICE_CAR+C7075*PRICE_MES</f>
        <v>133792</v>
      </c>
      <c r="M7075" s="2">
        <f>A7075*FERT_BED_TOM+B7075*FERT_BED_CAR+C7075*FERT_BED_MES</f>
        <v>19360</v>
      </c>
      <c r="N7075" s="6">
        <f>IF(AND(D7075&lt;=TOTAL_BEDS,J7075&lt;=TEMP_WORKER_MAX*TEMP_WORKER_HRS),1,0)</f>
        <v>1</v>
      </c>
      <c r="O7075" s="2">
        <f>L7075-M7075-K7075-FIXED_COSTS</f>
        <v>24350.229746989789</v>
      </c>
      <c r="P7075" s="2">
        <f>IF(N7075=1,O7075,"")</f>
        <v>24350.229746989789</v>
      </c>
    </row>
    <row r="7076">
      <c r="A7076" s="6">
        <v>10</v>
      </c>
      <c r="B7076" s="6">
        <v>18</v>
      </c>
      <c r="C7076" s="6">
        <v>4</v>
      </c>
      <c r="D7076" s="6">
        <f>A7076+B7076+C7076</f>
        <v>32</v>
      </c>
      <c r="E7076" s="5">
        <f>IF(A7076=0,0,A7076*LABOR_HRS_WK_TOM*SEASON_WEEKS*(1+DIM_PCT_TOM)^A7076)</f>
        <v>2334.3682140900019</v>
      </c>
      <c r="F7076" s="5">
        <f>IF(B7076=0,0,B7076*LABOR_HRS_WK_CAR*SEASON_WEEKS*(1+DIM_PCT_CAR)^B7076)</f>
        <v>842.21570756151152</v>
      </c>
      <c r="G7076" s="5">
        <f>IF(C7076=0,0,C7076*LABOR_HRS_WK_MES*SEASON_WEEKS*(1+DIM_PCT_MES)^C7076)</f>
        <v>189.17016064453119</v>
      </c>
      <c r="H7076" s="5">
        <f>E7076+F7076+G7076</f>
        <v>3365.7540822960445</v>
      </c>
      <c r="I7076" s="5">
        <f>MIN(H7076,FARMER_HRS)</f>
        <v>720</v>
      </c>
      <c r="J7076" s="5">
        <f>MAX(0,H7076-FARMER_HRS)</f>
        <v>2645.7540822960445</v>
      </c>
      <c r="K7076" s="2">
        <f>I7076*FARMER_RATE+J7076*TEMP_WORKER_RATE</f>
        <v>70933.230595417437</v>
      </c>
      <c r="L7076" s="2">
        <f>A7076*PRICE_TOM+B7076*PRICE_CAR+C7076*PRICE_MES</f>
        <v>136492</v>
      </c>
      <c r="M7076" s="2">
        <f>A7076*FERT_BED_TOM+B7076*FERT_BED_CAR+C7076*FERT_BED_MES</f>
        <v>20240</v>
      </c>
      <c r="N7076" s="6">
        <f>IF(AND(D7076&lt;=TOTAL_BEDS,J7076&lt;=TEMP_WORKER_MAX*TEMP_WORKER_HRS),1,0)</f>
        <v>1</v>
      </c>
      <c r="O7076" s="2">
        <f>L7076-M7076-K7076-FIXED_COSTS</f>
        <v>25318.769404582563</v>
      </c>
      <c r="P7076" s="2">
        <f>IF(N7076=1,O7076,"")</f>
        <v>25318.769404582563</v>
      </c>
    </row>
    <row r="7077">
      <c r="A7077" s="6">
        <v>10</v>
      </c>
      <c r="B7077" s="6">
        <v>18</v>
      </c>
      <c r="C7077" s="6">
        <v>5</v>
      </c>
      <c r="D7077" s="6">
        <f>A7077+B7077+C7077</f>
        <v>33</v>
      </c>
      <c r="E7077" s="5">
        <f>IF(A7077=0,0,A7077*LABOR_HRS_WK_TOM*SEASON_WEEKS*(1+DIM_PCT_TOM)^A7077)</f>
        <v>2334.3682140900019</v>
      </c>
      <c r="F7077" s="5">
        <f>IF(B7077=0,0,B7077*LABOR_HRS_WK_CAR*SEASON_WEEKS*(1+DIM_PCT_CAR)^B7077)</f>
        <v>842.21570756151152</v>
      </c>
      <c r="G7077" s="5">
        <f>IF(C7077=0,0,C7077*LABOR_HRS_WK_MES*SEASON_WEEKS*(1+DIM_PCT_MES)^C7077)</f>
        <v>239.41848456573481</v>
      </c>
      <c r="H7077" s="5">
        <f>E7077+F7077+G7077</f>
        <v>3416.0024062172479</v>
      </c>
      <c r="I7077" s="5">
        <f>MIN(H7077,FARMER_HRS)</f>
        <v>720</v>
      </c>
      <c r="J7077" s="5">
        <f>MAX(0,H7077-FARMER_HRS)</f>
        <v>2696.0024062172479</v>
      </c>
      <c r="K7077" s="2">
        <f>I7077*FARMER_RATE+J7077*TEMP_WORKER_RATE</f>
        <v>71805.597330160555</v>
      </c>
      <c r="L7077" s="2">
        <f>A7077*PRICE_TOM+B7077*PRICE_CAR+C7077*PRICE_MES</f>
        <v>139192</v>
      </c>
      <c r="M7077" s="2">
        <f>A7077*FERT_BED_TOM+B7077*FERT_BED_CAR+C7077*FERT_BED_MES</f>
        <v>21120</v>
      </c>
      <c r="N7077" s="6">
        <f>IF(AND(D7077&lt;=TOTAL_BEDS,J7077&lt;=TEMP_WORKER_MAX*TEMP_WORKER_HRS),1,0)</f>
        <v>1</v>
      </c>
      <c r="O7077" s="2">
        <f>L7077-M7077-K7077-FIXED_COSTS</f>
        <v>26266.402669839445</v>
      </c>
      <c r="P7077" s="2">
        <f>IF(N7077=1,O7077,"")</f>
        <v>26266.402669839445</v>
      </c>
    </row>
    <row r="7078">
      <c r="A7078" s="6">
        <v>10</v>
      </c>
      <c r="B7078" s="6">
        <v>18</v>
      </c>
      <c r="C7078" s="6">
        <v>6</v>
      </c>
      <c r="D7078" s="6">
        <f>A7078+B7078+C7078</f>
        <v>34</v>
      </c>
      <c r="E7078" s="5">
        <f>IF(A7078=0,0,A7078*LABOR_HRS_WK_TOM*SEASON_WEEKS*(1+DIM_PCT_TOM)^A7078)</f>
        <v>2334.3682140900019</v>
      </c>
      <c r="F7078" s="5">
        <f>IF(B7078=0,0,B7078*LABOR_HRS_WK_CAR*SEASON_WEEKS*(1+DIM_PCT_CAR)^B7078)</f>
        <v>842.21570756151152</v>
      </c>
      <c r="G7078" s="5">
        <f>IF(C7078=0,0,C7078*LABOR_HRS_WK_MES*SEASON_WEEKS*(1+DIM_PCT_MES)^C7078)</f>
        <v>290.89345874736773</v>
      </c>
      <c r="H7078" s="5">
        <f>E7078+F7078+G7078</f>
        <v>3467.477380398881</v>
      </c>
      <c r="I7078" s="5">
        <f>MIN(H7078,FARMER_HRS)</f>
        <v>720</v>
      </c>
      <c r="J7078" s="5">
        <f>MAX(0,H7078-FARMER_HRS)</f>
        <v>2747.477380398881</v>
      </c>
      <c r="K7078" s="2">
        <f>I7078*FARMER_RATE+J7078*TEMP_WORKER_RATE</f>
        <v>72699.26007636945</v>
      </c>
      <c r="L7078" s="2">
        <f>A7078*PRICE_TOM+B7078*PRICE_CAR+C7078*PRICE_MES</f>
        <v>141892</v>
      </c>
      <c r="M7078" s="2">
        <f>A7078*FERT_BED_TOM+B7078*FERT_BED_CAR+C7078*FERT_BED_MES</f>
        <v>22000</v>
      </c>
      <c r="N7078" s="6">
        <f>IF(AND(D7078&lt;=TOTAL_BEDS,J7078&lt;=TEMP_WORKER_MAX*TEMP_WORKER_HRS),1,0)</f>
        <v>1</v>
      </c>
      <c r="O7078" s="2">
        <f>L7078-M7078-K7078-FIXED_COSTS</f>
        <v>27192.73992363055</v>
      </c>
      <c r="P7078" s="2">
        <f>IF(N7078=1,O7078,"")</f>
        <v>27192.73992363055</v>
      </c>
    </row>
    <row r="7079">
      <c r="A7079" s="6">
        <v>10</v>
      </c>
      <c r="B7079" s="6">
        <v>18</v>
      </c>
      <c r="C7079" s="6">
        <v>7</v>
      </c>
      <c r="D7079" s="6">
        <f>A7079+B7079+C7079</f>
        <v>35</v>
      </c>
      <c r="E7079" s="5">
        <f>IF(A7079=0,0,A7079*LABOR_HRS_WK_TOM*SEASON_WEEKS*(1+DIM_PCT_TOM)^A7079)</f>
        <v>2334.3682140900019</v>
      </c>
      <c r="F7079" s="5">
        <f>IF(B7079=0,0,B7079*LABOR_HRS_WK_CAR*SEASON_WEEKS*(1+DIM_PCT_CAR)^B7079)</f>
        <v>842.21570756151152</v>
      </c>
      <c r="G7079" s="5">
        <f>IF(C7079=0,0,C7079*LABOR_HRS_WK_MES*SEASON_WEEKS*(1+DIM_PCT_MES)^C7079)</f>
        <v>343.61789814532818</v>
      </c>
      <c r="H7079" s="5">
        <f>E7079+F7079+G7079</f>
        <v>3520.2018197968414</v>
      </c>
      <c r="I7079" s="5">
        <f>MIN(H7079,FARMER_HRS)</f>
        <v>720</v>
      </c>
      <c r="J7079" s="5">
        <f>MAX(0,H7079-FARMER_HRS)</f>
        <v>2800.2018197968414</v>
      </c>
      <c r="K7079" s="2">
        <f>I7079*FARMER_RATE+J7079*TEMP_WORKER_RATE</f>
        <v>73614.6149270285</v>
      </c>
      <c r="L7079" s="2">
        <f>A7079*PRICE_TOM+B7079*PRICE_CAR+C7079*PRICE_MES</f>
        <v>144592</v>
      </c>
      <c r="M7079" s="2">
        <f>A7079*FERT_BED_TOM+B7079*FERT_BED_CAR+C7079*FERT_BED_MES</f>
        <v>22880</v>
      </c>
      <c r="N7079" s="6">
        <f>IF(AND(D7079&lt;=TOTAL_BEDS,J7079&lt;=TEMP_WORKER_MAX*TEMP_WORKER_HRS),1,0)</f>
        <v>1</v>
      </c>
      <c r="O7079" s="2">
        <f>L7079-M7079-K7079-FIXED_COSTS</f>
        <v>28097.385072971505</v>
      </c>
      <c r="P7079" s="2">
        <f>IF(N7079=1,O7079,"")</f>
        <v>28097.385072971505</v>
      </c>
    </row>
    <row r="7080">
      <c r="A7080" s="6">
        <v>10</v>
      </c>
      <c r="B7080" s="6">
        <v>18</v>
      </c>
      <c r="C7080" s="6">
        <v>8</v>
      </c>
      <c r="D7080" s="6">
        <f>A7080+B7080+C7080</f>
        <v>36</v>
      </c>
      <c r="E7080" s="5">
        <f>IF(A7080=0,0,A7080*LABOR_HRS_WK_TOM*SEASON_WEEKS*(1+DIM_PCT_TOM)^A7080)</f>
        <v>2334.3682140900019</v>
      </c>
      <c r="F7080" s="5">
        <f>IF(B7080=0,0,B7080*LABOR_HRS_WK_CAR*SEASON_WEEKS*(1+DIM_PCT_CAR)^B7080)</f>
        <v>842.21570756151152</v>
      </c>
      <c r="G7080" s="5">
        <f>IF(C7080=0,0,C7080*LABOR_HRS_WK_MES*SEASON_WEEKS*(1+DIM_PCT_MES)^C7080)</f>
        <v>397.61499642530833</v>
      </c>
      <c r="H7080" s="5">
        <f>E7080+F7080+G7080</f>
        <v>3574.1989180768214</v>
      </c>
      <c r="I7080" s="5">
        <f>MIN(H7080,FARMER_HRS)</f>
        <v>720</v>
      </c>
      <c r="J7080" s="5">
        <f>MAX(0,H7080-FARMER_HRS)</f>
        <v>2854.1989180768214</v>
      </c>
      <c r="K7080" s="2">
        <f>I7080*FARMER_RATE+J7080*TEMP_WORKER_RATE</f>
        <v>74552.064549944815</v>
      </c>
      <c r="L7080" s="2">
        <f>A7080*PRICE_TOM+B7080*PRICE_CAR+C7080*PRICE_MES</f>
        <v>147292</v>
      </c>
      <c r="M7080" s="2">
        <f>A7080*FERT_BED_TOM+B7080*FERT_BED_CAR+C7080*FERT_BED_MES</f>
        <v>23760</v>
      </c>
      <c r="N7080" s="6">
        <f>IF(AND(D7080&lt;=TOTAL_BEDS,J7080&lt;=TEMP_WORKER_MAX*TEMP_WORKER_HRS),1,0)</f>
        <v>1</v>
      </c>
      <c r="O7080" s="2">
        <f>L7080-M7080-K7080-FIXED_COSTS</f>
        <v>28979.935450055185</v>
      </c>
      <c r="P7080" s="2">
        <f>IF(N7080=1,O7080,"")</f>
        <v>28979.935450055185</v>
      </c>
    </row>
    <row r="7081">
      <c r="A7081" s="6">
        <v>10</v>
      </c>
      <c r="B7081" s="6">
        <v>18</v>
      </c>
      <c r="C7081" s="6">
        <v>9</v>
      </c>
      <c r="D7081" s="6">
        <f>A7081+B7081+C7081</f>
        <v>37</v>
      </c>
      <c r="E7081" s="5">
        <f>IF(A7081=0,0,A7081*LABOR_HRS_WK_TOM*SEASON_WEEKS*(1+DIM_PCT_TOM)^A7081)</f>
        <v>2334.3682140900019</v>
      </c>
      <c r="F7081" s="5">
        <f>IF(B7081=0,0,B7081*LABOR_HRS_WK_CAR*SEASON_WEEKS*(1+DIM_PCT_CAR)^B7081)</f>
        <v>842.21570756151152</v>
      </c>
      <c r="G7081" s="5">
        <f>IF(C7081=0,0,C7081*LABOR_HRS_WK_MES*SEASON_WEEKS*(1+DIM_PCT_MES)^C7081)</f>
        <v>452.90833186570273</v>
      </c>
      <c r="H7081" s="5">
        <f>E7081+F7081+G7081</f>
        <v>3629.4922535172159</v>
      </c>
      <c r="I7081" s="5">
        <f>MIN(H7081,FARMER_HRS)</f>
        <v>720</v>
      </c>
      <c r="J7081" s="5">
        <f>MAX(0,H7081-FARMER_HRS)</f>
        <v>2909.4922535172159</v>
      </c>
      <c r="K7081" s="2">
        <f>I7081*FARMER_RATE+J7081*TEMP_WORKER_RATE</f>
        <v>75512.018290229433</v>
      </c>
      <c r="L7081" s="2">
        <f>A7081*PRICE_TOM+B7081*PRICE_CAR+C7081*PRICE_MES</f>
        <v>149992</v>
      </c>
      <c r="M7081" s="2">
        <f>A7081*FERT_BED_TOM+B7081*FERT_BED_CAR+C7081*FERT_BED_MES</f>
        <v>24640</v>
      </c>
      <c r="N7081" s="6">
        <f>IF(AND(D7081&lt;=TOTAL_BEDS,J7081&lt;=TEMP_WORKER_MAX*TEMP_WORKER_HRS),1,0)</f>
        <v>1</v>
      </c>
      <c r="O7081" s="2">
        <f>L7081-M7081-K7081-FIXED_COSTS</f>
        <v>29839.981709770567</v>
      </c>
      <c r="P7081" s="2">
        <f>IF(N7081=1,O7081,"")</f>
        <v>29839.981709770567</v>
      </c>
    </row>
    <row r="7082">
      <c r="A7082" s="6">
        <v>10</v>
      </c>
      <c r="B7082" s="6">
        <v>18</v>
      </c>
      <c r="C7082" s="6">
        <v>10</v>
      </c>
      <c r="D7082" s="6">
        <f>A7082+B7082+C7082</f>
        <v>38</v>
      </c>
      <c r="E7082" s="5">
        <f>IF(A7082=0,0,A7082*LABOR_HRS_WK_TOM*SEASON_WEEKS*(1+DIM_PCT_TOM)^A7082)</f>
        <v>2334.3682140900019</v>
      </c>
      <c r="F7082" s="5">
        <f>IF(B7082=0,0,B7082*LABOR_HRS_WK_CAR*SEASON_WEEKS*(1+DIM_PCT_CAR)^B7082)</f>
        <v>842.21570756151152</v>
      </c>
      <c r="G7082" s="5">
        <f>IF(C7082=0,0,C7082*LABOR_HRS_WK_MES*SEASON_WEEKS*(1+DIM_PCT_MES)^C7082)</f>
        <v>509.52187334891551</v>
      </c>
      <c r="H7082" s="5">
        <f>E7082+F7082+G7082</f>
        <v>3686.1057950004288</v>
      </c>
      <c r="I7082" s="5">
        <f>MIN(H7082,FARMER_HRS)</f>
        <v>720</v>
      </c>
      <c r="J7082" s="5">
        <f>MAX(0,H7082-FARMER_HRS)</f>
        <v>2966.1057950004288</v>
      </c>
      <c r="K7082" s="2">
        <f>I7082*FARMER_RATE+J7082*TEMP_WORKER_RATE</f>
        <v>76494.892274313</v>
      </c>
      <c r="L7082" s="2">
        <f>A7082*PRICE_TOM+B7082*PRICE_CAR+C7082*PRICE_MES</f>
        <v>152692</v>
      </c>
      <c r="M7082" s="2">
        <f>A7082*FERT_BED_TOM+B7082*FERT_BED_CAR+C7082*FERT_BED_MES</f>
        <v>25520</v>
      </c>
      <c r="N7082" s="6">
        <f>IF(AND(D7082&lt;=TOTAL_BEDS,J7082&lt;=TEMP_WORKER_MAX*TEMP_WORKER_HRS),1,0)</f>
        <v>1</v>
      </c>
      <c r="O7082" s="2">
        <f>L7082-M7082-K7082-FIXED_COSTS</f>
        <v>30677.107725687005</v>
      </c>
      <c r="P7082" s="2">
        <f>IF(N7082=1,O7082,"")</f>
        <v>30677.107725687005</v>
      </c>
    </row>
    <row r="7083">
      <c r="A7083" s="6">
        <v>10</v>
      </c>
      <c r="B7083" s="6">
        <v>18</v>
      </c>
      <c r="C7083" s="6">
        <v>11</v>
      </c>
      <c r="D7083" s="6">
        <f>A7083+B7083+C7083</f>
        <v>39</v>
      </c>
      <c r="E7083" s="5">
        <f>IF(A7083=0,0,A7083*LABOR_HRS_WK_TOM*SEASON_WEEKS*(1+DIM_PCT_TOM)^A7083)</f>
        <v>2334.3682140900019</v>
      </c>
      <c r="F7083" s="5">
        <f>IF(B7083=0,0,B7083*LABOR_HRS_WK_CAR*SEASON_WEEKS*(1+DIM_PCT_CAR)^B7083)</f>
        <v>842.21570756151152</v>
      </c>
      <c r="G7083" s="5">
        <f>IF(C7083=0,0,C7083*LABOR_HRS_WK_MES*SEASON_WEEKS*(1+DIM_PCT_MES)^C7083)</f>
        <v>567.47998644235463</v>
      </c>
      <c r="H7083" s="5">
        <f>E7083+F7083+G7083</f>
        <v>3744.0639080938681</v>
      </c>
      <c r="I7083" s="5">
        <f>MIN(H7083,FARMER_HRS)</f>
        <v>720</v>
      </c>
      <c r="J7083" s="5">
        <f>MAX(0,H7083-FARMER_HRS)</f>
        <v>3024.0639080938681</v>
      </c>
      <c r="K7083" s="2">
        <f>I7083*FARMER_RATE+J7083*TEMP_WORKER_RATE</f>
        <v>77501.109515518532</v>
      </c>
      <c r="L7083" s="2">
        <f>A7083*PRICE_TOM+B7083*PRICE_CAR+C7083*PRICE_MES</f>
        <v>155392</v>
      </c>
      <c r="M7083" s="2">
        <f>A7083*FERT_BED_TOM+B7083*FERT_BED_CAR+C7083*FERT_BED_MES</f>
        <v>26400</v>
      </c>
      <c r="N7083" s="6">
        <f>IF(AND(D7083&lt;=TOTAL_BEDS,J7083&lt;=TEMP_WORKER_MAX*TEMP_WORKER_HRS),1,0)</f>
        <v>1</v>
      </c>
      <c r="O7083" s="2">
        <f>L7083-M7083-K7083-FIXED_COSTS</f>
        <v>31490.890484481468</v>
      </c>
      <c r="P7083" s="2">
        <f>IF(N7083=1,O7083,"")</f>
        <v>31490.890484481468</v>
      </c>
    </row>
    <row r="7084">
      <c r="A7084" s="6">
        <v>10</v>
      </c>
      <c r="B7084" s="6">
        <v>18</v>
      </c>
      <c r="C7084" s="6">
        <v>12</v>
      </c>
      <c r="D7084" s="6">
        <f>A7084+B7084+C7084</f>
        <v>40</v>
      </c>
      <c r="E7084" s="5">
        <f>IF(A7084=0,0,A7084*LABOR_HRS_WK_TOM*SEASON_WEEKS*(1+DIM_PCT_TOM)^A7084)</f>
        <v>2334.3682140900019</v>
      </c>
      <c r="F7084" s="5">
        <f>IF(B7084=0,0,B7084*LABOR_HRS_WK_CAR*SEASON_WEEKS*(1+DIM_PCT_CAR)^B7084)</f>
        <v>842.21570756151152</v>
      </c>
      <c r="G7084" s="5">
        <f>IF(C7084=0,0,C7084*LABOR_HRS_WK_MES*SEASON_WEEKS*(1+DIM_PCT_MES)^C7084)</f>
        <v>626.807439570419</v>
      </c>
      <c r="H7084" s="5">
        <f>E7084+F7084+G7084</f>
        <v>3803.3913612219321</v>
      </c>
      <c r="I7084" s="5">
        <f>MIN(H7084,FARMER_HRS)</f>
        <v>720</v>
      </c>
      <c r="J7084" s="5">
        <f>MAX(0,H7084-FARMER_HRS)</f>
        <v>3083.3913612219321</v>
      </c>
      <c r="K7084" s="2">
        <f>I7084*FARMER_RATE+J7084*TEMP_WORKER_RATE</f>
        <v>78531.100021214108</v>
      </c>
      <c r="L7084" s="2">
        <f>A7084*PRICE_TOM+B7084*PRICE_CAR+C7084*PRICE_MES</f>
        <v>158092</v>
      </c>
      <c r="M7084" s="2">
        <f>A7084*FERT_BED_TOM+B7084*FERT_BED_CAR+C7084*FERT_BED_MES</f>
        <v>27280</v>
      </c>
      <c r="N7084" s="6">
        <f>IF(AND(D7084&lt;=TOTAL_BEDS,J7084&lt;=TEMP_WORKER_MAX*TEMP_WORKER_HRS),1,0)</f>
        <v>1</v>
      </c>
      <c r="O7084" s="2">
        <f>L7084-M7084-K7084-FIXED_COSTS</f>
        <v>32280.899978785892</v>
      </c>
      <c r="P7084" s="2">
        <f>IF(N7084=1,O7084,"")</f>
        <v>32280.899978785892</v>
      </c>
    </row>
    <row r="7085">
      <c r="A7085" s="6">
        <v>10</v>
      </c>
      <c r="B7085" s="6">
        <v>18</v>
      </c>
      <c r="C7085" s="6">
        <v>13</v>
      </c>
      <c r="D7085" s="6">
        <f>A7085+B7085+C7085</f>
        <v>41</v>
      </c>
      <c r="E7085" s="5">
        <f>IF(A7085=0,0,A7085*LABOR_HRS_WK_TOM*SEASON_WEEKS*(1+DIM_PCT_TOM)^A7085)</f>
        <v>2334.3682140900019</v>
      </c>
      <c r="F7085" s="5">
        <f>IF(B7085=0,0,B7085*LABOR_HRS_WK_CAR*SEASON_WEEKS*(1+DIM_PCT_CAR)^B7085)</f>
        <v>842.21570756151152</v>
      </c>
      <c r="G7085" s="5">
        <f>IF(C7085=0,0,C7085*LABOR_HRS_WK_MES*SEASON_WEEKS*(1+DIM_PCT_MES)^C7085)</f>
        <v>687.52941027880331</v>
      </c>
      <c r="H7085" s="5">
        <f>E7085+F7085+G7085</f>
        <v>3864.1133319303167</v>
      </c>
      <c r="I7085" s="5">
        <f>MIN(H7085,FARMER_HRS)</f>
        <v>720</v>
      </c>
      <c r="J7085" s="5">
        <f>MAX(0,H7085-FARMER_HRS)</f>
        <v>3144.1133319303167</v>
      </c>
      <c r="K7085" s="2">
        <f>I7085*FARMER_RATE+J7085*TEMP_WORKER_RATE</f>
        <v>79585.300901568</v>
      </c>
      <c r="L7085" s="2">
        <f>A7085*PRICE_TOM+B7085*PRICE_CAR+C7085*PRICE_MES</f>
        <v>160792</v>
      </c>
      <c r="M7085" s="2">
        <f>A7085*FERT_BED_TOM+B7085*FERT_BED_CAR+C7085*FERT_BED_MES</f>
        <v>28160</v>
      </c>
      <c r="N7085" s="6">
        <f>IF(AND(D7085&lt;=TOTAL_BEDS,J7085&lt;=TEMP_WORKER_MAX*TEMP_WORKER_HRS),1,0)</f>
        <v>1</v>
      </c>
      <c r="O7085" s="2">
        <f>L7085-M7085-K7085-FIXED_COSTS</f>
        <v>33046.699098432</v>
      </c>
      <c r="P7085" s="2">
        <f>IF(N7085=1,O7085,"")</f>
        <v>33046.699098432</v>
      </c>
    </row>
    <row r="7086">
      <c r="A7086" s="6">
        <v>10</v>
      </c>
      <c r="B7086" s="6">
        <v>18</v>
      </c>
      <c r="C7086" s="6">
        <v>14</v>
      </c>
      <c r="D7086" s="6">
        <f>A7086+B7086+C7086</f>
        <v>42</v>
      </c>
      <c r="E7086" s="5">
        <f>IF(A7086=0,0,A7086*LABOR_HRS_WK_TOM*SEASON_WEEKS*(1+DIM_PCT_TOM)^A7086)</f>
        <v>2334.3682140900019</v>
      </c>
      <c r="F7086" s="5">
        <f>IF(B7086=0,0,B7086*LABOR_HRS_WK_CAR*SEASON_WEEKS*(1+DIM_PCT_CAR)^B7086)</f>
        <v>842.21570756151152</v>
      </c>
      <c r="G7086" s="5">
        <f>IF(C7086=0,0,C7086*LABOR_HRS_WK_MES*SEASON_WEEKS*(1+DIM_PCT_MES)^C7086)</f>
        <v>749.67149159246435</v>
      </c>
      <c r="H7086" s="5">
        <f>E7086+F7086+G7086</f>
        <v>3926.2554132439777</v>
      </c>
      <c r="I7086" s="5">
        <f>MIN(H7086,FARMER_HRS)</f>
        <v>720</v>
      </c>
      <c r="J7086" s="5">
        <f>MAX(0,H7086-FARMER_HRS)</f>
        <v>3206.2554132439777</v>
      </c>
      <c r="K7086" s="2">
        <f>I7086*FARMER_RATE+J7086*TEMP_WORKER_RATE</f>
        <v>80664.15647993017</v>
      </c>
      <c r="L7086" s="2">
        <f>A7086*PRICE_TOM+B7086*PRICE_CAR+C7086*PRICE_MES</f>
        <v>163492</v>
      </c>
      <c r="M7086" s="2">
        <f>A7086*FERT_BED_TOM+B7086*FERT_BED_CAR+C7086*FERT_BED_MES</f>
        <v>29040</v>
      </c>
      <c r="N7086" s="6">
        <f>IF(AND(D7086&lt;=TOTAL_BEDS,J7086&lt;=TEMP_WORKER_MAX*TEMP_WORKER_HRS),1,0)</f>
        <v>1</v>
      </c>
      <c r="O7086" s="2">
        <f>L7086-M7086-K7086-FIXED_COSTS</f>
        <v>33787.84352006983</v>
      </c>
      <c r="P7086" s="2">
        <f>IF(N7086=1,O7086,"")</f>
        <v>33787.84352006983</v>
      </c>
    </row>
    <row r="7087">
      <c r="A7087" s="6">
        <v>10</v>
      </c>
      <c r="B7087" s="6">
        <v>18</v>
      </c>
      <c r="C7087" s="6">
        <v>15</v>
      </c>
      <c r="D7087" s="6">
        <f>A7087+B7087+C7087</f>
        <v>43</v>
      </c>
      <c r="E7087" s="5">
        <f>IF(A7087=0,0,A7087*LABOR_HRS_WK_TOM*SEASON_WEEKS*(1+DIM_PCT_TOM)^A7087)</f>
        <v>2334.3682140900019</v>
      </c>
      <c r="F7087" s="5">
        <f>IF(B7087=0,0,B7087*LABOR_HRS_WK_CAR*SEASON_WEEKS*(1+DIM_PCT_CAR)^B7087)</f>
        <v>842.21570756151152</v>
      </c>
      <c r="G7087" s="5">
        <f>IF(C7087=0,0,C7087*LABOR_HRS_WK_MES*SEASON_WEEKS*(1+DIM_PCT_MES)^C7087)</f>
        <v>813.25969846861074</v>
      </c>
      <c r="H7087" s="5">
        <f>E7087+F7087+G7087</f>
        <v>3989.8436201201239</v>
      </c>
      <c r="I7087" s="5">
        <f>MIN(H7087,FARMER_HRS)</f>
        <v>720</v>
      </c>
      <c r="J7087" s="5">
        <f>MAX(0,H7087-FARMER_HRS)</f>
        <v>3269.8436201201239</v>
      </c>
      <c r="K7087" s="2">
        <f>I7087*FARMER_RATE+J7087*TEMP_WORKER_RATE</f>
        <v>81768.118404863257</v>
      </c>
      <c r="L7087" s="2">
        <f>A7087*PRICE_TOM+B7087*PRICE_CAR+C7087*PRICE_MES</f>
        <v>166192</v>
      </c>
      <c r="M7087" s="2">
        <f>A7087*FERT_BED_TOM+B7087*FERT_BED_CAR+C7087*FERT_BED_MES</f>
        <v>29920</v>
      </c>
      <c r="N7087" s="6">
        <f>IF(AND(D7087&lt;=TOTAL_BEDS,J7087&lt;=TEMP_WORKER_MAX*TEMP_WORKER_HRS),1,0)</f>
        <v>1</v>
      </c>
      <c r="O7087" s="2">
        <f>L7087-M7087-K7087-FIXED_COSTS</f>
        <v>34503.881595136743</v>
      </c>
      <c r="P7087" s="2">
        <f>IF(N7087=1,O7087,"")</f>
        <v>34503.881595136743</v>
      </c>
    </row>
    <row r="7088">
      <c r="A7088" s="6">
        <v>10</v>
      </c>
      <c r="B7088" s="6">
        <v>18</v>
      </c>
      <c r="C7088" s="6">
        <v>16</v>
      </c>
      <c r="D7088" s="6">
        <f>A7088+B7088+C7088</f>
        <v>44</v>
      </c>
      <c r="E7088" s="5">
        <f>IF(A7088=0,0,A7088*LABOR_HRS_WK_TOM*SEASON_WEEKS*(1+DIM_PCT_TOM)^A7088)</f>
        <v>2334.3682140900019</v>
      </c>
      <c r="F7088" s="5">
        <f>IF(B7088=0,0,B7088*LABOR_HRS_WK_CAR*SEASON_WEEKS*(1+DIM_PCT_CAR)^B7088)</f>
        <v>842.21570756151152</v>
      </c>
      <c r="G7088" s="5">
        <f>IF(C7088=0,0,C7088*LABOR_HRS_WK_MES*SEASON_WEEKS*(1+DIM_PCT_MES)^C7088)</f>
        <v>878.32047434609967</v>
      </c>
      <c r="H7088" s="5">
        <f>E7088+F7088+G7088</f>
        <v>4054.9043959976129</v>
      </c>
      <c r="I7088" s="5">
        <f>MIN(H7088,FARMER_HRS)</f>
        <v>720</v>
      </c>
      <c r="J7088" s="5">
        <f>MAX(0,H7088-FARMER_HRS)</f>
        <v>3334.9043959976129</v>
      </c>
      <c r="K7088" s="2">
        <f>I7088*FARMER_RATE+J7088*TEMP_WORKER_RATE</f>
        <v>82897.645763847453</v>
      </c>
      <c r="L7088" s="2">
        <f>A7088*PRICE_TOM+B7088*PRICE_CAR+C7088*PRICE_MES</f>
        <v>168892</v>
      </c>
      <c r="M7088" s="2">
        <f>A7088*FERT_BED_TOM+B7088*FERT_BED_CAR+C7088*FERT_BED_MES</f>
        <v>30800</v>
      </c>
      <c r="N7088" s="6">
        <f>IF(AND(D7088&lt;=TOTAL_BEDS,J7088&lt;=TEMP_WORKER_MAX*TEMP_WORKER_HRS),1,0)</f>
        <v>1</v>
      </c>
      <c r="O7088" s="2">
        <f>L7088-M7088-K7088-FIXED_COSTS</f>
        <v>35194.354236152547</v>
      </c>
      <c r="P7088" s="2">
        <f>IF(N7088=1,O7088,"")</f>
        <v>35194.354236152547</v>
      </c>
    </row>
    <row r="7089">
      <c r="A7089" s="6">
        <v>10</v>
      </c>
      <c r="B7089" s="6">
        <v>18</v>
      </c>
      <c r="C7089" s="6">
        <v>17</v>
      </c>
      <c r="D7089" s="6">
        <f>A7089+B7089+C7089</f>
        <v>45</v>
      </c>
      <c r="E7089" s="5">
        <f>IF(A7089=0,0,A7089*LABOR_HRS_WK_TOM*SEASON_WEEKS*(1+DIM_PCT_TOM)^A7089)</f>
        <v>2334.3682140900019</v>
      </c>
      <c r="F7089" s="5">
        <f>IF(B7089=0,0,B7089*LABOR_HRS_WK_CAR*SEASON_WEEKS*(1+DIM_PCT_CAR)^B7089)</f>
        <v>842.21570756151152</v>
      </c>
      <c r="G7089" s="5">
        <f>IF(C7089=0,0,C7089*LABOR_HRS_WK_MES*SEASON_WEEKS*(1+DIM_PCT_MES)^C7089)</f>
        <v>944.88069779263992</v>
      </c>
      <c r="H7089" s="5">
        <f>E7089+F7089+G7089</f>
        <v>4121.464619444153</v>
      </c>
      <c r="I7089" s="5">
        <f>MIN(H7089,FARMER_HRS)</f>
        <v>720</v>
      </c>
      <c r="J7089" s="5">
        <f>MAX(0,H7089-FARMER_HRS)</f>
        <v>3401.464619444153</v>
      </c>
      <c r="K7089" s="2">
        <f>I7089*FARMER_RATE+J7089*TEMP_WORKER_RATE</f>
        <v>84053.205198683208</v>
      </c>
      <c r="L7089" s="2">
        <f>A7089*PRICE_TOM+B7089*PRICE_CAR+C7089*PRICE_MES</f>
        <v>171592</v>
      </c>
      <c r="M7089" s="2">
        <f>A7089*FERT_BED_TOM+B7089*FERT_BED_CAR+C7089*FERT_BED_MES</f>
        <v>31680</v>
      </c>
      <c r="N7089" s="6">
        <f>IF(AND(D7089&lt;=TOTAL_BEDS,J7089&lt;=TEMP_WORKER_MAX*TEMP_WORKER_HRS),1,0)</f>
        <v>1</v>
      </c>
      <c r="O7089" s="2">
        <f>L7089-M7089-K7089-FIXED_COSTS</f>
        <v>35858.794801316792</v>
      </c>
      <c r="P7089" s="2">
        <f>IF(N7089=1,O7089,"")</f>
        <v>35858.794801316792</v>
      </c>
    </row>
    <row r="7090">
      <c r="A7090" s="6">
        <v>10</v>
      </c>
      <c r="B7090" s="6">
        <v>18</v>
      </c>
      <c r="C7090" s="6">
        <v>18</v>
      </c>
      <c r="D7090" s="6">
        <f>A7090+B7090+C7090</f>
        <v>46</v>
      </c>
      <c r="E7090" s="5">
        <f>IF(A7090=0,0,A7090*LABOR_HRS_WK_TOM*SEASON_WEEKS*(1+DIM_PCT_TOM)^A7090)</f>
        <v>2334.3682140900019</v>
      </c>
      <c r="F7090" s="5">
        <f>IF(B7090=0,0,B7090*LABOR_HRS_WK_CAR*SEASON_WEEKS*(1+DIM_PCT_CAR)^B7090)</f>
        <v>842.21570756151152</v>
      </c>
      <c r="G7090" s="5">
        <f>IF(C7090=0,0,C7090*LABOR_HRS_WK_MES*SEASON_WEEKS*(1+DIM_PCT_MES)^C7090)</f>
        <v>1012.9676892512272</v>
      </c>
      <c r="H7090" s="5">
        <f>E7090+F7090+G7090</f>
        <v>4189.55161090274</v>
      </c>
      <c r="I7090" s="5">
        <f>MIN(H7090,FARMER_HRS)</f>
        <v>720</v>
      </c>
      <c r="J7090" s="5">
        <f>MAX(0,H7090-FARMER_HRS)</f>
        <v>3469.5516109027403</v>
      </c>
      <c r="K7090" s="2">
        <f>I7090*FARMER_RATE+J7090*TEMP_WORKER_RATE</f>
        <v>85235.271022617017</v>
      </c>
      <c r="L7090" s="2">
        <f>A7090*PRICE_TOM+B7090*PRICE_CAR+C7090*PRICE_MES</f>
        <v>174292</v>
      </c>
      <c r="M7090" s="2">
        <f>A7090*FERT_BED_TOM+B7090*FERT_BED_CAR+C7090*FERT_BED_MES</f>
        <v>32560</v>
      </c>
      <c r="N7090" s="6">
        <f>IF(AND(D7090&lt;=TOTAL_BEDS,J7090&lt;=TEMP_WORKER_MAX*TEMP_WORKER_HRS),1,0)</f>
        <v>1</v>
      </c>
      <c r="O7090" s="2">
        <f>L7090-M7090-K7090-FIXED_COSTS</f>
        <v>36496.728977382983</v>
      </c>
      <c r="P7090" s="2">
        <f>IF(N7090=1,O7090,"")</f>
        <v>36496.728977382983</v>
      </c>
    </row>
    <row r="7091">
      <c r="A7091" s="6">
        <v>10</v>
      </c>
      <c r="B7091" s="6">
        <v>18</v>
      </c>
      <c r="C7091" s="6">
        <v>19</v>
      </c>
      <c r="D7091" s="6">
        <f>A7091+B7091+C7091</f>
        <v>47</v>
      </c>
      <c r="E7091" s="5">
        <f>IF(A7091=0,0,A7091*LABOR_HRS_WK_TOM*SEASON_WEEKS*(1+DIM_PCT_TOM)^A7091)</f>
        <v>2334.3682140900019</v>
      </c>
      <c r="F7091" s="5">
        <f>IF(B7091=0,0,B7091*LABOR_HRS_WK_CAR*SEASON_WEEKS*(1+DIM_PCT_CAR)^B7091)</f>
        <v>842.21570756151152</v>
      </c>
      <c r="G7091" s="5">
        <f>IF(C7091=0,0,C7091*LABOR_HRS_WK_MES*SEASON_WEEKS*(1+DIM_PCT_MES)^C7091)</f>
        <v>1082.6092178872491</v>
      </c>
      <c r="H7091" s="5">
        <f>E7091+F7091+G7091</f>
        <v>4259.1931395387619</v>
      </c>
      <c r="I7091" s="5">
        <f>MIN(H7091,FARMER_HRS)</f>
        <v>720</v>
      </c>
      <c r="J7091" s="5">
        <f>MAX(0,H7091-FARMER_HRS)</f>
        <v>3539.1931395387619</v>
      </c>
      <c r="K7091" s="2">
        <f>I7091*FARMER_RATE+J7091*TEMP_WORKER_RATE</f>
        <v>86444.325339214614</v>
      </c>
      <c r="L7091" s="2">
        <f>A7091*PRICE_TOM+B7091*PRICE_CAR+C7091*PRICE_MES</f>
        <v>176992</v>
      </c>
      <c r="M7091" s="2">
        <f>A7091*FERT_BED_TOM+B7091*FERT_BED_CAR+C7091*FERT_BED_MES</f>
        <v>33440</v>
      </c>
      <c r="N7091" s="6">
        <f>IF(AND(D7091&lt;=TOTAL_BEDS,J7091&lt;=TEMP_WORKER_MAX*TEMP_WORKER_HRS),1,0)</f>
        <v>1</v>
      </c>
      <c r="O7091" s="2">
        <f>L7091-M7091-K7091-FIXED_COSTS</f>
        <v>37107.674660785386</v>
      </c>
      <c r="P7091" s="2">
        <f>IF(N7091=1,O7091,"")</f>
        <v>37107.674660785386</v>
      </c>
    </row>
    <row r="7092">
      <c r="A7092" s="6">
        <v>10</v>
      </c>
      <c r="B7092" s="6">
        <v>18</v>
      </c>
      <c r="C7092" s="6">
        <v>20</v>
      </c>
      <c r="D7092" s="6">
        <f>A7092+B7092+C7092</f>
        <v>48</v>
      </c>
      <c r="E7092" s="5">
        <f>IF(A7092=0,0,A7092*LABOR_HRS_WK_TOM*SEASON_WEEKS*(1+DIM_PCT_TOM)^A7092)</f>
        <v>2334.3682140900019</v>
      </c>
      <c r="F7092" s="5">
        <f>IF(B7092=0,0,B7092*LABOR_HRS_WK_CAR*SEASON_WEEKS*(1+DIM_PCT_CAR)^B7092)</f>
        <v>842.21570756151152</v>
      </c>
      <c r="G7092" s="5">
        <f>IF(C7092=0,0,C7092*LABOR_HRS_WK_MES*SEASON_WEEKS*(1+DIM_PCT_MES)^C7092)</f>
        <v>1153.8335085377259</v>
      </c>
      <c r="H7092" s="5">
        <f>E7092+F7092+G7092</f>
        <v>4330.417430189239</v>
      </c>
      <c r="I7092" s="5">
        <f>MIN(H7092,FARMER_HRS)</f>
        <v>720</v>
      </c>
      <c r="J7092" s="5">
        <f>MAX(0,H7092-FARMER_HRS)</f>
        <v>3610.417430189239</v>
      </c>
      <c r="K7092" s="2">
        <f>I7092*FARMER_RATE+J7092*TEMP_WORKER_RATE</f>
        <v>87680.858163007622</v>
      </c>
      <c r="L7092" s="2">
        <f>A7092*PRICE_TOM+B7092*PRICE_CAR+C7092*PRICE_MES</f>
        <v>179692</v>
      </c>
      <c r="M7092" s="2">
        <f>A7092*FERT_BED_TOM+B7092*FERT_BED_CAR+C7092*FERT_BED_MES</f>
        <v>34320</v>
      </c>
      <c r="N7092" s="6">
        <f>IF(AND(D7092&lt;=TOTAL_BEDS,J7092&lt;=TEMP_WORKER_MAX*TEMP_WORKER_HRS),1,0)</f>
        <v>1</v>
      </c>
      <c r="O7092" s="2">
        <f>L7092-M7092-K7092-FIXED_COSTS</f>
        <v>37691.141836992378</v>
      </c>
      <c r="P7092" s="2">
        <f>IF(N7092=1,O7092,"")</f>
        <v>37691.141836992378</v>
      </c>
    </row>
    <row r="7093">
      <c r="A7093" s="6">
        <v>10</v>
      </c>
      <c r="B7093" s="6">
        <v>18</v>
      </c>
      <c r="C7093" s="6">
        <v>21</v>
      </c>
      <c r="D7093" s="6">
        <f>A7093+B7093+C7093</f>
        <v>49</v>
      </c>
      <c r="E7093" s="5">
        <f>IF(A7093=0,0,A7093*LABOR_HRS_WK_TOM*SEASON_WEEKS*(1+DIM_PCT_TOM)^A7093)</f>
        <v>2334.3682140900019</v>
      </c>
      <c r="F7093" s="5">
        <f>IF(B7093=0,0,B7093*LABOR_HRS_WK_CAR*SEASON_WEEKS*(1+DIM_PCT_CAR)^B7093)</f>
        <v>842.21570756151152</v>
      </c>
      <c r="G7093" s="5">
        <f>IF(C7093=0,0,C7093*LABOR_HRS_WK_MES*SEASON_WEEKS*(1+DIM_PCT_MES)^C7093)</f>
        <v>1226.6692487641699</v>
      </c>
      <c r="H7093" s="5">
        <f>E7093+F7093+G7093</f>
        <v>4403.2531704156827</v>
      </c>
      <c r="I7093" s="5">
        <f>MIN(H7093,FARMER_HRS)</f>
        <v>720</v>
      </c>
      <c r="J7093" s="5">
        <f>MAX(0,H7093-FARMER_HRS)</f>
        <v>3683.2531704156827</v>
      </c>
      <c r="K7093" s="2">
        <f>I7093*FARMER_RATE+J7093*TEMP_WORKER_RATE</f>
        <v>88945.367541938933</v>
      </c>
      <c r="L7093" s="2">
        <f>A7093*PRICE_TOM+B7093*PRICE_CAR+C7093*PRICE_MES</f>
        <v>182392</v>
      </c>
      <c r="M7093" s="2">
        <f>A7093*FERT_BED_TOM+B7093*FERT_BED_CAR+C7093*FERT_BED_MES</f>
        <v>35200</v>
      </c>
      <c r="N7093" s="6">
        <f>IF(AND(D7093&lt;=TOTAL_BEDS,J7093&lt;=TEMP_WORKER_MAX*TEMP_WORKER_HRS),1,0)</f>
        <v>1</v>
      </c>
      <c r="O7093" s="2">
        <f>L7093-M7093-K7093-FIXED_COSTS</f>
        <v>38246.632458061067</v>
      </c>
      <c r="P7093" s="2">
        <f>IF(N7093=1,O7093,"")</f>
        <v>38246.632458061067</v>
      </c>
    </row>
    <row r="7094">
      <c r="A7094" s="6">
        <v>10</v>
      </c>
      <c r="B7094" s="6">
        <v>18</v>
      </c>
      <c r="C7094" s="6">
        <v>22</v>
      </c>
      <c r="D7094" s="6">
        <f>A7094+B7094+C7094</f>
        <v>50</v>
      </c>
      <c r="E7094" s="5">
        <f>IF(A7094=0,0,A7094*LABOR_HRS_WK_TOM*SEASON_WEEKS*(1+DIM_PCT_TOM)^A7094)</f>
        <v>2334.3682140900019</v>
      </c>
      <c r="F7094" s="5">
        <f>IF(B7094=0,0,B7094*LABOR_HRS_WK_CAR*SEASON_WEEKS*(1+DIM_PCT_CAR)^B7094)</f>
        <v>842.21570756151152</v>
      </c>
      <c r="G7094" s="5">
        <f>IF(C7094=0,0,C7094*LABOR_HRS_WK_MES*SEASON_WEEKS*(1+DIM_PCT_MES)^C7094)</f>
        <v>1301.1455960105659</v>
      </c>
      <c r="H7094" s="5">
        <f>E7094+F7094+G7094</f>
        <v>4477.7295176620792</v>
      </c>
      <c r="I7094" s="5">
        <f>MIN(H7094,FARMER_HRS)</f>
        <v>720</v>
      </c>
      <c r="J7094" s="5">
        <f>MAX(0,H7094-FARMER_HRS)</f>
        <v>3757.7295176620792</v>
      </c>
      <c r="K7094" s="2">
        <f>I7094*FARMER_RATE+J7094*TEMP_WORKER_RATE</f>
        <v>90238.359681633316</v>
      </c>
      <c r="L7094" s="2">
        <f>A7094*PRICE_TOM+B7094*PRICE_CAR+C7094*PRICE_MES</f>
        <v>185092</v>
      </c>
      <c r="M7094" s="2">
        <f>A7094*FERT_BED_TOM+B7094*FERT_BED_CAR+C7094*FERT_BED_MES</f>
        <v>36080</v>
      </c>
      <c r="N7094" s="6">
        <f>IF(AND(D7094&lt;=TOTAL_BEDS,J7094&lt;=TEMP_WORKER_MAX*TEMP_WORKER_HRS),1,0)</f>
        <v>1</v>
      </c>
      <c r="O7094" s="2">
        <f>L7094-M7094-K7094-FIXED_COSTS</f>
        <v>38773.640318366684</v>
      </c>
      <c r="P7094" s="2">
        <f>IF(N7094=1,O7094,"")</f>
        <v>38773.640318366684</v>
      </c>
    </row>
    <row r="7095">
      <c r="A7095" s="6">
        <v>10</v>
      </c>
      <c r="B7095" s="6">
        <v>18</v>
      </c>
      <c r="C7095" s="6">
        <v>23</v>
      </c>
      <c r="D7095" s="6">
        <f>A7095+B7095+C7095</f>
        <v>51</v>
      </c>
      <c r="E7095" s="5">
        <f>IF(A7095=0,0,A7095*LABOR_HRS_WK_TOM*SEASON_WEEKS*(1+DIM_PCT_TOM)^A7095)</f>
        <v>2334.3682140900019</v>
      </c>
      <c r="F7095" s="5">
        <f>IF(B7095=0,0,B7095*LABOR_HRS_WK_CAR*SEASON_WEEKS*(1+DIM_PCT_CAR)^B7095)</f>
        <v>842.21570756151152</v>
      </c>
      <c r="G7095" s="5">
        <f>IF(C7095=0,0,C7095*LABOR_HRS_WK_MES*SEASON_WEEKS*(1+DIM_PCT_MES)^C7095)</f>
        <v>1377.2921848680023</v>
      </c>
      <c r="H7095" s="5">
        <f>E7095+F7095+G7095</f>
        <v>4553.8761065195158</v>
      </c>
      <c r="I7095" s="5">
        <f>MIN(H7095,FARMER_HRS)</f>
        <v>720</v>
      </c>
      <c r="J7095" s="5">
        <f>MAX(0,H7095-FARMER_HRS)</f>
        <v>3833.8761065195158</v>
      </c>
      <c r="K7095" s="2">
        <f>I7095*FARMER_RATE+J7095*TEMP_WORKER_RATE</f>
        <v>91560.349071519377</v>
      </c>
      <c r="L7095" s="2">
        <f>A7095*PRICE_TOM+B7095*PRICE_CAR+C7095*PRICE_MES</f>
        <v>187792</v>
      </c>
      <c r="M7095" s="2">
        <f>A7095*FERT_BED_TOM+B7095*FERT_BED_CAR+C7095*FERT_BED_MES</f>
        <v>36960</v>
      </c>
      <c r="N7095" s="6">
        <f>IF(AND(D7095&lt;=TOTAL_BEDS,J7095&lt;=TEMP_WORKER_MAX*TEMP_WORKER_HRS),1,0)</f>
        <v>1</v>
      </c>
      <c r="O7095" s="2">
        <f>L7095-M7095-K7095-FIXED_COSTS</f>
        <v>39271.650928480623</v>
      </c>
      <c r="P7095" s="2">
        <f>IF(N7095=1,O7095,"")</f>
        <v>39271.650928480623</v>
      </c>
    </row>
    <row r="7096">
      <c r="A7096" s="6">
        <v>10</v>
      </c>
      <c r="B7096" s="6">
        <v>18</v>
      </c>
      <c r="C7096" s="6">
        <v>24</v>
      </c>
      <c r="D7096" s="6">
        <f>A7096+B7096+C7096</f>
        <v>52</v>
      </c>
      <c r="E7096" s="5">
        <f>IF(A7096=0,0,A7096*LABOR_HRS_WK_TOM*SEASON_WEEKS*(1+DIM_PCT_TOM)^A7096)</f>
        <v>2334.3682140900019</v>
      </c>
      <c r="F7096" s="5">
        <f>IF(B7096=0,0,B7096*LABOR_HRS_WK_CAR*SEASON_WEEKS*(1+DIM_PCT_CAR)^B7096)</f>
        <v>842.21570756151152</v>
      </c>
      <c r="G7096" s="5">
        <f>IF(C7096=0,0,C7096*LABOR_HRS_WK_MES*SEASON_WEEKS*(1+DIM_PCT_MES)^C7096)</f>
        <v>1455.139134447498</v>
      </c>
      <c r="H7096" s="5">
        <f>E7096+F7096+G7096</f>
        <v>4631.723056099011</v>
      </c>
      <c r="I7096" s="5">
        <f>MIN(H7096,FARMER_HRS)</f>
        <v>720</v>
      </c>
      <c r="J7096" s="5">
        <f>MAX(0,H7096-FARMER_HRS)</f>
        <v>3911.723056099011</v>
      </c>
      <c r="K7096" s="2">
        <f>I7096*FARMER_RATE+J7096*TEMP_WORKER_RATE</f>
        <v>92911.858612830052</v>
      </c>
      <c r="L7096" s="2">
        <f>A7096*PRICE_TOM+B7096*PRICE_CAR+C7096*PRICE_MES</f>
        <v>190492</v>
      </c>
      <c r="M7096" s="2">
        <f>A7096*FERT_BED_TOM+B7096*FERT_BED_CAR+C7096*FERT_BED_MES</f>
        <v>37840</v>
      </c>
      <c r="N7096" s="6">
        <f>IF(AND(D7096&lt;=TOTAL_BEDS,J7096&lt;=TEMP_WORKER_MAX*TEMP_WORKER_HRS),1,0)</f>
        <v>1</v>
      </c>
      <c r="O7096" s="2">
        <f>L7096-M7096-K7096-FIXED_COSTS</f>
        <v>39740.141387169948</v>
      </c>
      <c r="P7096" s="2">
        <f>IF(N7096=1,O7096,"")</f>
        <v>39740.141387169948</v>
      </c>
    </row>
    <row r="7097">
      <c r="A7097" s="6">
        <v>10</v>
      </c>
      <c r="B7097" s="6">
        <v>18</v>
      </c>
      <c r="C7097" s="6">
        <v>25</v>
      </c>
      <c r="D7097" s="6">
        <f>A7097+B7097+C7097</f>
        <v>53</v>
      </c>
      <c r="E7097" s="5">
        <f>IF(A7097=0,0,A7097*LABOR_HRS_WK_TOM*SEASON_WEEKS*(1+DIM_PCT_TOM)^A7097)</f>
        <v>2334.3682140900019</v>
      </c>
      <c r="F7097" s="5">
        <f>IF(B7097=0,0,B7097*LABOR_HRS_WK_CAR*SEASON_WEEKS*(1+DIM_PCT_CAR)^B7097)</f>
        <v>842.21570756151152</v>
      </c>
      <c r="G7097" s="5">
        <f>IF(C7097=0,0,C7097*LABOR_HRS_WK_MES*SEASON_WEEKS*(1+DIM_PCT_MES)^C7097)</f>
        <v>1534.7170558625955</v>
      </c>
      <c r="H7097" s="5">
        <f>E7097+F7097+G7097</f>
        <v>4711.300977514109</v>
      </c>
      <c r="I7097" s="5">
        <f>MIN(H7097,FARMER_HRS)</f>
        <v>720</v>
      </c>
      <c r="J7097" s="5">
        <f>MAX(0,H7097-FARMER_HRS)</f>
        <v>3991.300977514109</v>
      </c>
      <c r="K7097" s="2">
        <f>I7097*FARMER_RATE+J7097*TEMP_WORKER_RATE</f>
        <v>94293.419748508837</v>
      </c>
      <c r="L7097" s="2">
        <f>A7097*PRICE_TOM+B7097*PRICE_CAR+C7097*PRICE_MES</f>
        <v>193192</v>
      </c>
      <c r="M7097" s="2">
        <f>A7097*FERT_BED_TOM+B7097*FERT_BED_CAR+C7097*FERT_BED_MES</f>
        <v>38720</v>
      </c>
      <c r="N7097" s="6">
        <f>IF(AND(D7097&lt;=TOTAL_BEDS,J7097&lt;=TEMP_WORKER_MAX*TEMP_WORKER_HRS),1,0)</f>
        <v>1</v>
      </c>
      <c r="O7097" s="2">
        <f>L7097-M7097-K7097-FIXED_COSTS</f>
        <v>40178.580251491163</v>
      </c>
      <c r="P7097" s="2">
        <f>IF(N7097=1,O7097,"")</f>
        <v>40178.580251491163</v>
      </c>
    </row>
    <row r="7098">
      <c r="A7098" s="6">
        <v>10</v>
      </c>
      <c r="B7098" s="6">
        <v>18</v>
      </c>
      <c r="C7098" s="6">
        <v>26</v>
      </c>
      <c r="D7098" s="6">
        <f>A7098+B7098+C7098</f>
        <v>54</v>
      </c>
      <c r="E7098" s="5">
        <f>IF(A7098=0,0,A7098*LABOR_HRS_WK_TOM*SEASON_WEEKS*(1+DIM_PCT_TOM)^A7098)</f>
        <v>2334.3682140900019</v>
      </c>
      <c r="F7098" s="5">
        <f>IF(B7098=0,0,B7098*LABOR_HRS_WK_CAR*SEASON_WEEKS*(1+DIM_PCT_CAR)^B7098)</f>
        <v>842.21570756151152</v>
      </c>
      <c r="G7098" s="5">
        <f>IF(C7098=0,0,C7098*LABOR_HRS_WK_MES*SEASON_WEEKS*(1+DIM_PCT_MES)^C7098)</f>
        <v>1616.0570598233128</v>
      </c>
      <c r="H7098" s="5">
        <f>E7098+F7098+G7098</f>
        <v>4792.6409814748258</v>
      </c>
      <c r="I7098" s="5">
        <f>MIN(H7098,FARMER_HRS)</f>
        <v>720</v>
      </c>
      <c r="J7098" s="5">
        <f>MAX(0,H7098-FARMER_HRS)</f>
        <v>4072.6409814748258</v>
      </c>
      <c r="K7098" s="2">
        <f>I7098*FARMER_RATE+J7098*TEMP_WORKER_RATE</f>
        <v>95705.57259504906</v>
      </c>
      <c r="L7098" s="2">
        <f>A7098*PRICE_TOM+B7098*PRICE_CAR+C7098*PRICE_MES</f>
        <v>195892</v>
      </c>
      <c r="M7098" s="2">
        <f>A7098*FERT_BED_TOM+B7098*FERT_BED_CAR+C7098*FERT_BED_MES</f>
        <v>39600</v>
      </c>
      <c r="N7098" s="6">
        <f>IF(AND(D7098&lt;=TOTAL_BEDS,J7098&lt;=TEMP_WORKER_MAX*TEMP_WORKER_HRS),1,0)</f>
        <v>1</v>
      </c>
      <c r="O7098" s="2">
        <f>L7098-M7098-K7098-FIXED_COSTS</f>
        <v>40586.42740495094</v>
      </c>
      <c r="P7098" s="2">
        <f>IF(N7098=1,O7098,"")</f>
        <v>40586.42740495094</v>
      </c>
    </row>
    <row r="7099">
      <c r="A7099" s="6">
        <v>10</v>
      </c>
      <c r="B7099" s="6">
        <v>18</v>
      </c>
      <c r="C7099" s="6">
        <v>27</v>
      </c>
      <c r="D7099" s="6">
        <f>A7099+B7099+C7099</f>
        <v>55</v>
      </c>
      <c r="E7099" s="5">
        <f>IF(A7099=0,0,A7099*LABOR_HRS_WK_TOM*SEASON_WEEKS*(1+DIM_PCT_TOM)^A7099)</f>
        <v>2334.3682140900019</v>
      </c>
      <c r="F7099" s="5">
        <f>IF(B7099=0,0,B7099*LABOR_HRS_WK_CAR*SEASON_WEEKS*(1+DIM_PCT_CAR)^B7099)</f>
        <v>842.21570756151152</v>
      </c>
      <c r="G7099" s="5">
        <f>IF(C7099=0,0,C7099*LABOR_HRS_WK_MES*SEASON_WEEKS*(1+DIM_PCT_MES)^C7099)</f>
        <v>1699.19076434307</v>
      </c>
      <c r="H7099" s="5">
        <f>E7099+F7099+G7099</f>
        <v>4875.7746859945837</v>
      </c>
      <c r="I7099" s="5">
        <f>MIN(H7099,FARMER_HRS)</f>
        <v>720</v>
      </c>
      <c r="J7099" s="5">
        <f>MAX(0,H7099-FARMER_HRS)</f>
        <v>4155.7746859945837</v>
      </c>
      <c r="K7099" s="2">
        <f>I7099*FARMER_RATE+J7099*TEMP_WORKER_RATE</f>
        <v>97148.866076294857</v>
      </c>
      <c r="L7099" s="2">
        <f>A7099*PRICE_TOM+B7099*PRICE_CAR+C7099*PRICE_MES</f>
        <v>198592</v>
      </c>
      <c r="M7099" s="2">
        <f>A7099*FERT_BED_TOM+B7099*FERT_BED_CAR+C7099*FERT_BED_MES</f>
        <v>40480</v>
      </c>
      <c r="N7099" s="6">
        <f>IF(AND(D7099&lt;=TOTAL_BEDS,J7099&lt;=TEMP_WORKER_MAX*TEMP_WORKER_HRS),1,0)</f>
        <v>1</v>
      </c>
      <c r="O7099" s="2">
        <f>L7099-M7099-K7099-FIXED_COSTS</f>
        <v>40963.133923705143</v>
      </c>
      <c r="P7099" s="2">
        <f>IF(N7099=1,O7099,"")</f>
        <v>40963.133923705143</v>
      </c>
    </row>
    <row r="7100">
      <c r="A7100" s="6">
        <v>10</v>
      </c>
      <c r="B7100" s="6">
        <v>18</v>
      </c>
      <c r="C7100" s="6">
        <v>28</v>
      </c>
      <c r="D7100" s="6">
        <f>A7100+B7100+C7100</f>
        <v>56</v>
      </c>
      <c r="E7100" s="5">
        <f>IF(A7100=0,0,A7100*LABOR_HRS_WK_TOM*SEASON_WEEKS*(1+DIM_PCT_TOM)^A7100)</f>
        <v>2334.3682140900019</v>
      </c>
      <c r="F7100" s="5">
        <f>IF(B7100=0,0,B7100*LABOR_HRS_WK_CAR*SEASON_WEEKS*(1+DIM_PCT_CAR)^B7100)</f>
        <v>842.21570756151152</v>
      </c>
      <c r="G7100" s="5">
        <f>IF(C7100=0,0,C7100*LABOR_HRS_WK_MES*SEASON_WEEKS*(1+DIM_PCT_MES)^C7100)</f>
        <v>1784.1503025602233</v>
      </c>
      <c r="H7100" s="5">
        <f>E7100+F7100+G7100</f>
        <v>4960.7342242117365</v>
      </c>
      <c r="I7100" s="5">
        <f>MIN(H7100,FARMER_HRS)</f>
        <v>720</v>
      </c>
      <c r="J7100" s="5">
        <f>MAX(0,H7100-FARMER_HRS)</f>
        <v>4240.7342242117365</v>
      </c>
      <c r="K7100" s="2">
        <f>I7100*FARMER_RATE+J7100*TEMP_WORKER_RATE</f>
        <v>98623.858059231541</v>
      </c>
      <c r="L7100" s="2">
        <f>A7100*PRICE_TOM+B7100*PRICE_CAR+C7100*PRICE_MES</f>
        <v>201292</v>
      </c>
      <c r="M7100" s="2">
        <f>A7100*FERT_BED_TOM+B7100*FERT_BED_CAR+C7100*FERT_BED_MES</f>
        <v>41360</v>
      </c>
      <c r="N7100" s="6">
        <f>IF(AND(D7100&lt;=TOTAL_BEDS,J7100&lt;=TEMP_WORKER_MAX*TEMP_WORKER_HRS),1,0)</f>
        <v>1</v>
      </c>
      <c r="O7100" s="2">
        <f>L7100-M7100-K7100-FIXED_COSTS</f>
        <v>41308.141940768459</v>
      </c>
      <c r="P7100" s="2">
        <f>IF(N7100=1,O7100,"")</f>
        <v>41308.141940768459</v>
      </c>
    </row>
    <row r="7101">
      <c r="A7101" s="6">
        <v>10</v>
      </c>
      <c r="B7101" s="6">
        <v>18</v>
      </c>
      <c r="C7101" s="6">
        <v>29</v>
      </c>
      <c r="D7101" s="6">
        <f>A7101+B7101+C7101</f>
        <v>57</v>
      </c>
      <c r="E7101" s="5">
        <f>IF(A7101=0,0,A7101*LABOR_HRS_WK_TOM*SEASON_WEEKS*(1+DIM_PCT_TOM)^A7101)</f>
        <v>2334.3682140900019</v>
      </c>
      <c r="F7101" s="5">
        <f>IF(B7101=0,0,B7101*LABOR_HRS_WK_CAR*SEASON_WEEKS*(1+DIM_PCT_CAR)^B7101)</f>
        <v>842.21570756151152</v>
      </c>
      <c r="G7101" s="5">
        <f>IF(C7101=0,0,C7101*LABOR_HRS_WK_MES*SEASON_WEEKS*(1+DIM_PCT_MES)^C7101)</f>
        <v>1870.9683306758766</v>
      </c>
      <c r="H7101" s="5">
        <f>E7101+F7101+G7101</f>
        <v>5047.55225232739</v>
      </c>
      <c r="I7101" s="5">
        <f>MIN(H7101,FARMER_HRS)</f>
        <v>720</v>
      </c>
      <c r="J7101" s="5">
        <f>MAX(0,H7101-FARMER_HRS)</f>
        <v>4327.55225232739</v>
      </c>
      <c r="K7101" s="2">
        <f>I7101*FARMER_RATE+J7101*TEMP_WORKER_RATE</f>
        <v>100131.11549179498</v>
      </c>
      <c r="L7101" s="2">
        <f>A7101*PRICE_TOM+B7101*PRICE_CAR+C7101*PRICE_MES</f>
        <v>203992</v>
      </c>
      <c r="M7101" s="2">
        <f>A7101*FERT_BED_TOM+B7101*FERT_BED_CAR+C7101*FERT_BED_MES</f>
        <v>42240</v>
      </c>
      <c r="N7101" s="6">
        <f>IF(AND(D7101&lt;=TOTAL_BEDS,J7101&lt;=TEMP_WORKER_MAX*TEMP_WORKER_HRS),1,0)</f>
        <v>1</v>
      </c>
      <c r="O7101" s="2">
        <f>L7101-M7101-K7101-FIXED_COSTS</f>
        <v>41620.884508205025</v>
      </c>
      <c r="P7101" s="2">
        <f>IF(N7101=1,O7101,"")</f>
        <v>41620.884508205025</v>
      </c>
    </row>
    <row r="7102">
      <c r="A7102" s="6">
        <v>10</v>
      </c>
      <c r="B7102" s="6">
        <v>18</v>
      </c>
      <c r="C7102" s="6">
        <v>30</v>
      </c>
      <c r="D7102" s="6">
        <f>A7102+B7102+C7102</f>
        <v>58</v>
      </c>
      <c r="E7102" s="5">
        <f>IF(A7102=0,0,A7102*LABOR_HRS_WK_TOM*SEASON_WEEKS*(1+DIM_PCT_TOM)^A7102)</f>
        <v>2334.3682140900019</v>
      </c>
      <c r="F7102" s="5">
        <f>IF(B7102=0,0,B7102*LABOR_HRS_WK_CAR*SEASON_WEEKS*(1+DIM_PCT_CAR)^B7102)</f>
        <v>842.21570756151152</v>
      </c>
      <c r="G7102" s="5">
        <f>IF(C7102=0,0,C7102*LABOR_HRS_WK_MES*SEASON_WEEKS*(1+DIM_PCT_MES)^C7102)</f>
        <v>1959.6780360096466</v>
      </c>
      <c r="H7102" s="5">
        <f>E7102+F7102+G7102</f>
        <v>5136.26195766116</v>
      </c>
      <c r="I7102" s="5">
        <f>MIN(H7102,FARMER_HRS)</f>
        <v>720</v>
      </c>
      <c r="J7102" s="5">
        <f>MAX(0,H7102-FARMER_HRS)</f>
        <v>4416.26195766116</v>
      </c>
      <c r="K7102" s="2">
        <f>I7102*FARMER_RATE+J7102*TEMP_WORKER_RATE</f>
        <v>101671.21454272847</v>
      </c>
      <c r="L7102" s="2">
        <f>A7102*PRICE_TOM+B7102*PRICE_CAR+C7102*PRICE_MES</f>
        <v>206692</v>
      </c>
      <c r="M7102" s="2">
        <f>A7102*FERT_BED_TOM+B7102*FERT_BED_CAR+C7102*FERT_BED_MES</f>
        <v>43120</v>
      </c>
      <c r="N7102" s="6">
        <f>IF(AND(D7102&lt;=TOTAL_BEDS,J7102&lt;=TEMP_WORKER_MAX*TEMP_WORKER_HRS),1,0)</f>
        <v>1</v>
      </c>
      <c r="O7102" s="2">
        <f>L7102-M7102-K7102-FIXED_COSTS</f>
        <v>41900.78545727153</v>
      </c>
      <c r="P7102" s="2">
        <f>IF(N7102=1,O7102,"")</f>
        <v>41900.78545727153</v>
      </c>
    </row>
    <row r="7103">
      <c r="A7103" s="6">
        <v>10</v>
      </c>
      <c r="B7103" s="6">
        <v>19</v>
      </c>
      <c r="C7103" s="6">
        <v>0</v>
      </c>
      <c r="D7103" s="6">
        <f>A7103+B7103+C7103</f>
        <v>29</v>
      </c>
      <c r="E7103" s="5">
        <f>IF(A7103=0,0,A7103*LABOR_HRS_WK_TOM*SEASON_WEEKS*(1+DIM_PCT_TOM)^A7103)</f>
        <v>2334.3682140900019</v>
      </c>
      <c r="F7103" s="5">
        <f>IF(B7103=0,0,B7103*LABOR_HRS_WK_CAR*SEASON_WEEKS*(1+DIM_PCT_CAR)^B7103)</f>
        <v>911.23060582002415</v>
      </c>
      <c r="G7103" s="5">
        <f>IF(C7103=0,0,C7103*LABOR_HRS_WK_MES*SEASON_WEEKS*(1+DIM_PCT_MES)^C7103)</f>
        <v>0</v>
      </c>
      <c r="H7103" s="5">
        <f>E7103+F7103+G7103</f>
        <v>3245.5988199100261</v>
      </c>
      <c r="I7103" s="5">
        <f>MIN(H7103,FARMER_HRS)</f>
        <v>720</v>
      </c>
      <c r="J7103" s="5">
        <f>MAX(0,H7103-FARMER_HRS)</f>
        <v>2525.5988199100261</v>
      </c>
      <c r="K7103" s="2">
        <f>I7103*FARMER_RATE+J7103*TEMP_WORKER_RATE</f>
        <v>68847.20173454906</v>
      </c>
      <c r="L7103" s="2">
        <f>A7103*PRICE_TOM+B7103*PRICE_CAR+C7103*PRICE_MES</f>
        <v>127786</v>
      </c>
      <c r="M7103" s="2">
        <f>A7103*FERT_BED_TOM+B7103*FERT_BED_CAR+C7103*FERT_BED_MES</f>
        <v>17160</v>
      </c>
      <c r="N7103" s="6">
        <f>IF(AND(D7103&lt;=TOTAL_BEDS,J7103&lt;=TEMP_WORKER_MAX*TEMP_WORKER_HRS),1,0)</f>
        <v>1</v>
      </c>
      <c r="O7103" s="2">
        <f>L7103-M7103-K7103-FIXED_COSTS</f>
        <v>21778.79826545094</v>
      </c>
      <c r="P7103" s="2">
        <f>IF(N7103=1,O7103,"")</f>
        <v>21778.79826545094</v>
      </c>
    </row>
    <row r="7104">
      <c r="A7104" s="6">
        <v>10</v>
      </c>
      <c r="B7104" s="6">
        <v>19</v>
      </c>
      <c r="C7104" s="6">
        <v>1</v>
      </c>
      <c r="D7104" s="6">
        <f>A7104+B7104+C7104</f>
        <v>30</v>
      </c>
      <c r="E7104" s="5">
        <f>IF(A7104=0,0,A7104*LABOR_HRS_WK_TOM*SEASON_WEEKS*(1+DIM_PCT_TOM)^A7104)</f>
        <v>2334.3682140900019</v>
      </c>
      <c r="F7104" s="5">
        <f>IF(B7104=0,0,B7104*LABOR_HRS_WK_CAR*SEASON_WEEKS*(1+DIM_PCT_CAR)^B7104)</f>
        <v>911.23060582002415</v>
      </c>
      <c r="G7104" s="5">
        <f>IF(C7104=0,0,C7104*LABOR_HRS_WK_MES*SEASON_WEEKS*(1+DIM_PCT_MES)^C7104)</f>
        <v>45.5625</v>
      </c>
      <c r="H7104" s="5">
        <f>E7104+F7104+G7104</f>
        <v>3291.1613199100261</v>
      </c>
      <c r="I7104" s="5">
        <f>MIN(H7104,FARMER_HRS)</f>
        <v>720</v>
      </c>
      <c r="J7104" s="5">
        <f>MAX(0,H7104-FARMER_HRS)</f>
        <v>2571.1613199100261</v>
      </c>
      <c r="K7104" s="2">
        <f>I7104*FARMER_RATE+J7104*TEMP_WORKER_RATE</f>
        <v>69638.21735954906</v>
      </c>
      <c r="L7104" s="2">
        <f>A7104*PRICE_TOM+B7104*PRICE_CAR+C7104*PRICE_MES</f>
        <v>130486</v>
      </c>
      <c r="M7104" s="2">
        <f>A7104*FERT_BED_TOM+B7104*FERT_BED_CAR+C7104*FERT_BED_MES</f>
        <v>18040</v>
      </c>
      <c r="N7104" s="6">
        <f>IF(AND(D7104&lt;=TOTAL_BEDS,J7104&lt;=TEMP_WORKER_MAX*TEMP_WORKER_HRS),1,0)</f>
        <v>1</v>
      </c>
      <c r="O7104" s="2">
        <f>L7104-M7104-K7104-FIXED_COSTS</f>
        <v>22807.78264045094</v>
      </c>
      <c r="P7104" s="2">
        <f>IF(N7104=1,O7104,"")</f>
        <v>22807.78264045094</v>
      </c>
    </row>
    <row r="7105">
      <c r="A7105" s="6">
        <v>10</v>
      </c>
      <c r="B7105" s="6">
        <v>19</v>
      </c>
      <c r="C7105" s="6">
        <v>2</v>
      </c>
      <c r="D7105" s="6">
        <f>A7105+B7105+C7105</f>
        <v>31</v>
      </c>
      <c r="E7105" s="5">
        <f>IF(A7105=0,0,A7105*LABOR_HRS_WK_TOM*SEASON_WEEKS*(1+DIM_PCT_TOM)^A7105)</f>
        <v>2334.3682140900019</v>
      </c>
      <c r="F7105" s="5">
        <f>IF(B7105=0,0,B7105*LABOR_HRS_WK_CAR*SEASON_WEEKS*(1+DIM_PCT_CAR)^B7105)</f>
        <v>911.23060582002415</v>
      </c>
      <c r="G7105" s="5">
        <f>IF(C7105=0,0,C7105*LABOR_HRS_WK_MES*SEASON_WEEKS*(1+DIM_PCT_MES)^C7105)</f>
        <v>92.2640625</v>
      </c>
      <c r="H7105" s="5">
        <f>E7105+F7105+G7105</f>
        <v>3337.862882410026</v>
      </c>
      <c r="I7105" s="5">
        <f>MIN(H7105,FARMER_HRS)</f>
        <v>720</v>
      </c>
      <c r="J7105" s="5">
        <f>MAX(0,H7105-FARMER_HRS)</f>
        <v>2617.862882410026</v>
      </c>
      <c r="K7105" s="2">
        <f>I7105*FARMER_RATE+J7105*TEMP_WORKER_RATE</f>
        <v>70449.00837517406</v>
      </c>
      <c r="L7105" s="2">
        <f>A7105*PRICE_TOM+B7105*PRICE_CAR+C7105*PRICE_MES</f>
        <v>133186</v>
      </c>
      <c r="M7105" s="2">
        <f>A7105*FERT_BED_TOM+B7105*FERT_BED_CAR+C7105*FERT_BED_MES</f>
        <v>18920</v>
      </c>
      <c r="N7105" s="6">
        <f>IF(AND(D7105&lt;=TOTAL_BEDS,J7105&lt;=TEMP_WORKER_MAX*TEMP_WORKER_HRS),1,0)</f>
        <v>1</v>
      </c>
      <c r="O7105" s="2">
        <f>L7105-M7105-K7105-FIXED_COSTS</f>
        <v>23816.99162482594</v>
      </c>
      <c r="P7105" s="2">
        <f>IF(N7105=1,O7105,"")</f>
        <v>23816.99162482594</v>
      </c>
    </row>
    <row r="7106">
      <c r="A7106" s="6">
        <v>10</v>
      </c>
      <c r="B7106" s="6">
        <v>19</v>
      </c>
      <c r="C7106" s="6">
        <v>3</v>
      </c>
      <c r="D7106" s="6">
        <f>A7106+B7106+C7106</f>
        <v>32</v>
      </c>
      <c r="E7106" s="5">
        <f>IF(A7106=0,0,A7106*LABOR_HRS_WK_TOM*SEASON_WEEKS*(1+DIM_PCT_TOM)^A7106)</f>
        <v>2334.3682140900019</v>
      </c>
      <c r="F7106" s="5">
        <f>IF(B7106=0,0,B7106*LABOR_HRS_WK_CAR*SEASON_WEEKS*(1+DIM_PCT_CAR)^B7106)</f>
        <v>911.23060582002415</v>
      </c>
      <c r="G7106" s="5">
        <f>IF(C7106=0,0,C7106*LABOR_HRS_WK_MES*SEASON_WEEKS*(1+DIM_PCT_MES)^C7106)</f>
        <v>140.12604492187498</v>
      </c>
      <c r="H7106" s="5">
        <f>E7106+F7106+G7106</f>
        <v>3385.724864831901</v>
      </c>
      <c r="I7106" s="5">
        <f>MIN(H7106,FARMER_HRS)</f>
        <v>720</v>
      </c>
      <c r="J7106" s="5">
        <f>MAX(0,H7106-FARMER_HRS)</f>
        <v>2665.724864831901</v>
      </c>
      <c r="K7106" s="2">
        <f>I7106*FARMER_RATE+J7106*TEMP_WORKER_RATE</f>
        <v>71279.945569998279</v>
      </c>
      <c r="L7106" s="2">
        <f>A7106*PRICE_TOM+B7106*PRICE_CAR+C7106*PRICE_MES</f>
        <v>135886</v>
      </c>
      <c r="M7106" s="2">
        <f>A7106*FERT_BED_TOM+B7106*FERT_BED_CAR+C7106*FERT_BED_MES</f>
        <v>19800</v>
      </c>
      <c r="N7106" s="6">
        <f>IF(AND(D7106&lt;=TOTAL_BEDS,J7106&lt;=TEMP_WORKER_MAX*TEMP_WORKER_HRS),1,0)</f>
        <v>1</v>
      </c>
      <c r="O7106" s="2">
        <f>L7106-M7106-K7106-FIXED_COSTS</f>
        <v>24806.054430001721</v>
      </c>
      <c r="P7106" s="2">
        <f>IF(N7106=1,O7106,"")</f>
        <v>24806.054430001721</v>
      </c>
    </row>
    <row r="7107">
      <c r="A7107" s="6">
        <v>10</v>
      </c>
      <c r="B7107" s="6">
        <v>19</v>
      </c>
      <c r="C7107" s="6">
        <v>4</v>
      </c>
      <c r="D7107" s="6">
        <f>A7107+B7107+C7107</f>
        <v>33</v>
      </c>
      <c r="E7107" s="5">
        <f>IF(A7107=0,0,A7107*LABOR_HRS_WK_TOM*SEASON_WEEKS*(1+DIM_PCT_TOM)^A7107)</f>
        <v>2334.3682140900019</v>
      </c>
      <c r="F7107" s="5">
        <f>IF(B7107=0,0,B7107*LABOR_HRS_WK_CAR*SEASON_WEEKS*(1+DIM_PCT_CAR)^B7107)</f>
        <v>911.23060582002415</v>
      </c>
      <c r="G7107" s="5">
        <f>IF(C7107=0,0,C7107*LABOR_HRS_WK_MES*SEASON_WEEKS*(1+DIM_PCT_MES)^C7107)</f>
        <v>189.17016064453119</v>
      </c>
      <c r="H7107" s="5">
        <f>E7107+F7107+G7107</f>
        <v>3434.7689805545574</v>
      </c>
      <c r="I7107" s="5">
        <f>MIN(H7107,FARMER_HRS)</f>
        <v>720</v>
      </c>
      <c r="J7107" s="5">
        <f>MAX(0,H7107-FARMER_HRS)</f>
        <v>2714.7689805545574</v>
      </c>
      <c r="K7107" s="2">
        <f>I7107*FARMER_RATE+J7107*TEMP_WORKER_RATE</f>
        <v>72131.40591240552</v>
      </c>
      <c r="L7107" s="2">
        <f>A7107*PRICE_TOM+B7107*PRICE_CAR+C7107*PRICE_MES</f>
        <v>138586</v>
      </c>
      <c r="M7107" s="2">
        <f>A7107*FERT_BED_TOM+B7107*FERT_BED_CAR+C7107*FERT_BED_MES</f>
        <v>20680</v>
      </c>
      <c r="N7107" s="6">
        <f>IF(AND(D7107&lt;=TOTAL_BEDS,J7107&lt;=TEMP_WORKER_MAX*TEMP_WORKER_HRS),1,0)</f>
        <v>1</v>
      </c>
      <c r="O7107" s="2">
        <f>L7107-M7107-K7107-FIXED_COSTS</f>
        <v>25774.59408759448</v>
      </c>
      <c r="P7107" s="2">
        <f>IF(N7107=1,O7107,"")</f>
        <v>25774.59408759448</v>
      </c>
    </row>
    <row r="7108">
      <c r="A7108" s="6">
        <v>10</v>
      </c>
      <c r="B7108" s="6">
        <v>19</v>
      </c>
      <c r="C7108" s="6">
        <v>5</v>
      </c>
      <c r="D7108" s="6">
        <f>A7108+B7108+C7108</f>
        <v>34</v>
      </c>
      <c r="E7108" s="5">
        <f>IF(A7108=0,0,A7108*LABOR_HRS_WK_TOM*SEASON_WEEKS*(1+DIM_PCT_TOM)^A7108)</f>
        <v>2334.3682140900019</v>
      </c>
      <c r="F7108" s="5">
        <f>IF(B7108=0,0,B7108*LABOR_HRS_WK_CAR*SEASON_WEEKS*(1+DIM_PCT_CAR)^B7108)</f>
        <v>911.23060582002415</v>
      </c>
      <c r="G7108" s="5">
        <f>IF(C7108=0,0,C7108*LABOR_HRS_WK_MES*SEASON_WEEKS*(1+DIM_PCT_MES)^C7108)</f>
        <v>239.41848456573481</v>
      </c>
      <c r="H7108" s="5">
        <f>E7108+F7108+G7108</f>
        <v>3485.0173044757607</v>
      </c>
      <c r="I7108" s="5">
        <f>MIN(H7108,FARMER_HRS)</f>
        <v>720</v>
      </c>
      <c r="J7108" s="5">
        <f>MAX(0,H7108-FARMER_HRS)</f>
        <v>2765.0173044757607</v>
      </c>
      <c r="K7108" s="2">
        <f>I7108*FARMER_RATE+J7108*TEMP_WORKER_RATE</f>
        <v>73003.772647148624</v>
      </c>
      <c r="L7108" s="2">
        <f>A7108*PRICE_TOM+B7108*PRICE_CAR+C7108*PRICE_MES</f>
        <v>141286</v>
      </c>
      <c r="M7108" s="2">
        <f>A7108*FERT_BED_TOM+B7108*FERT_BED_CAR+C7108*FERT_BED_MES</f>
        <v>21560</v>
      </c>
      <c r="N7108" s="6">
        <f>IF(AND(D7108&lt;=TOTAL_BEDS,J7108&lt;=TEMP_WORKER_MAX*TEMP_WORKER_HRS),1,0)</f>
        <v>1</v>
      </c>
      <c r="O7108" s="2">
        <f>L7108-M7108-K7108-FIXED_COSTS</f>
        <v>26722.227352851376</v>
      </c>
      <c r="P7108" s="2">
        <f>IF(N7108=1,O7108,"")</f>
        <v>26722.227352851376</v>
      </c>
    </row>
    <row r="7109">
      <c r="A7109" s="6">
        <v>10</v>
      </c>
      <c r="B7109" s="6">
        <v>19</v>
      </c>
      <c r="C7109" s="6">
        <v>6</v>
      </c>
      <c r="D7109" s="6">
        <f>A7109+B7109+C7109</f>
        <v>35</v>
      </c>
      <c r="E7109" s="5">
        <f>IF(A7109=0,0,A7109*LABOR_HRS_WK_TOM*SEASON_WEEKS*(1+DIM_PCT_TOM)^A7109)</f>
        <v>2334.3682140900019</v>
      </c>
      <c r="F7109" s="5">
        <f>IF(B7109=0,0,B7109*LABOR_HRS_WK_CAR*SEASON_WEEKS*(1+DIM_PCT_CAR)^B7109)</f>
        <v>911.23060582002415</v>
      </c>
      <c r="G7109" s="5">
        <f>IF(C7109=0,0,C7109*LABOR_HRS_WK_MES*SEASON_WEEKS*(1+DIM_PCT_MES)^C7109)</f>
        <v>290.89345874736773</v>
      </c>
      <c r="H7109" s="5">
        <f>E7109+F7109+G7109</f>
        <v>3536.4922786573939</v>
      </c>
      <c r="I7109" s="5">
        <f>MIN(H7109,FARMER_HRS)</f>
        <v>720</v>
      </c>
      <c r="J7109" s="5">
        <f>MAX(0,H7109-FARMER_HRS)</f>
        <v>2816.4922786573939</v>
      </c>
      <c r="K7109" s="2">
        <f>I7109*FARMER_RATE+J7109*TEMP_WORKER_RATE</f>
        <v>73897.435393357533</v>
      </c>
      <c r="L7109" s="2">
        <f>A7109*PRICE_TOM+B7109*PRICE_CAR+C7109*PRICE_MES</f>
        <v>143986</v>
      </c>
      <c r="M7109" s="2">
        <f>A7109*FERT_BED_TOM+B7109*FERT_BED_CAR+C7109*FERT_BED_MES</f>
        <v>22440</v>
      </c>
      <c r="N7109" s="6">
        <f>IF(AND(D7109&lt;=TOTAL_BEDS,J7109&lt;=TEMP_WORKER_MAX*TEMP_WORKER_HRS),1,0)</f>
        <v>1</v>
      </c>
      <c r="O7109" s="2">
        <f>L7109-M7109-K7109-FIXED_COSTS</f>
        <v>27648.564606642467</v>
      </c>
      <c r="P7109" s="2">
        <f>IF(N7109=1,O7109,"")</f>
        <v>27648.564606642467</v>
      </c>
    </row>
    <row r="7110">
      <c r="A7110" s="6">
        <v>10</v>
      </c>
      <c r="B7110" s="6">
        <v>19</v>
      </c>
      <c r="C7110" s="6">
        <v>7</v>
      </c>
      <c r="D7110" s="6">
        <f>A7110+B7110+C7110</f>
        <v>36</v>
      </c>
      <c r="E7110" s="5">
        <f>IF(A7110=0,0,A7110*LABOR_HRS_WK_TOM*SEASON_WEEKS*(1+DIM_PCT_TOM)^A7110)</f>
        <v>2334.3682140900019</v>
      </c>
      <c r="F7110" s="5">
        <f>IF(B7110=0,0,B7110*LABOR_HRS_WK_CAR*SEASON_WEEKS*(1+DIM_PCT_CAR)^B7110)</f>
        <v>911.23060582002415</v>
      </c>
      <c r="G7110" s="5">
        <f>IF(C7110=0,0,C7110*LABOR_HRS_WK_MES*SEASON_WEEKS*(1+DIM_PCT_MES)^C7110)</f>
        <v>343.61789814532818</v>
      </c>
      <c r="H7110" s="5">
        <f>E7110+F7110+G7110</f>
        <v>3589.2167180553542</v>
      </c>
      <c r="I7110" s="5">
        <f>MIN(H7110,FARMER_HRS)</f>
        <v>720</v>
      </c>
      <c r="J7110" s="5">
        <f>MAX(0,H7110-FARMER_HRS)</f>
        <v>2869.2167180553542</v>
      </c>
      <c r="K7110" s="2">
        <f>I7110*FARMER_RATE+J7110*TEMP_WORKER_RATE</f>
        <v>74812.790244016564</v>
      </c>
      <c r="L7110" s="2">
        <f>A7110*PRICE_TOM+B7110*PRICE_CAR+C7110*PRICE_MES</f>
        <v>146686</v>
      </c>
      <c r="M7110" s="2">
        <f>A7110*FERT_BED_TOM+B7110*FERT_BED_CAR+C7110*FERT_BED_MES</f>
        <v>23320</v>
      </c>
      <c r="N7110" s="6">
        <f>IF(AND(D7110&lt;=TOTAL_BEDS,J7110&lt;=TEMP_WORKER_MAX*TEMP_WORKER_HRS),1,0)</f>
        <v>1</v>
      </c>
      <c r="O7110" s="2">
        <f>L7110-M7110-K7110-FIXED_COSTS</f>
        <v>28553.209755983436</v>
      </c>
      <c r="P7110" s="2">
        <f>IF(N7110=1,O7110,"")</f>
        <v>28553.209755983436</v>
      </c>
    </row>
    <row r="7111">
      <c r="A7111" s="6">
        <v>10</v>
      </c>
      <c r="B7111" s="6">
        <v>19</v>
      </c>
      <c r="C7111" s="6">
        <v>8</v>
      </c>
      <c r="D7111" s="6">
        <f>A7111+B7111+C7111</f>
        <v>37</v>
      </c>
      <c r="E7111" s="5">
        <f>IF(A7111=0,0,A7111*LABOR_HRS_WK_TOM*SEASON_WEEKS*(1+DIM_PCT_TOM)^A7111)</f>
        <v>2334.3682140900019</v>
      </c>
      <c r="F7111" s="5">
        <f>IF(B7111=0,0,B7111*LABOR_HRS_WK_CAR*SEASON_WEEKS*(1+DIM_PCT_CAR)^B7111)</f>
        <v>911.23060582002415</v>
      </c>
      <c r="G7111" s="5">
        <f>IF(C7111=0,0,C7111*LABOR_HRS_WK_MES*SEASON_WEEKS*(1+DIM_PCT_MES)^C7111)</f>
        <v>397.61499642530833</v>
      </c>
      <c r="H7111" s="5">
        <f>E7111+F7111+G7111</f>
        <v>3643.2138163353343</v>
      </c>
      <c r="I7111" s="5">
        <f>MIN(H7111,FARMER_HRS)</f>
        <v>720</v>
      </c>
      <c r="J7111" s="5">
        <f>MAX(0,H7111-FARMER_HRS)</f>
        <v>2923.2138163353343</v>
      </c>
      <c r="K7111" s="2">
        <f>I7111*FARMER_RATE+J7111*TEMP_WORKER_RATE</f>
        <v>75750.239866932883</v>
      </c>
      <c r="L7111" s="2">
        <f>A7111*PRICE_TOM+B7111*PRICE_CAR+C7111*PRICE_MES</f>
        <v>149386</v>
      </c>
      <c r="M7111" s="2">
        <f>A7111*FERT_BED_TOM+B7111*FERT_BED_CAR+C7111*FERT_BED_MES</f>
        <v>24200</v>
      </c>
      <c r="N7111" s="6">
        <f>IF(AND(D7111&lt;=TOTAL_BEDS,J7111&lt;=TEMP_WORKER_MAX*TEMP_WORKER_HRS),1,0)</f>
        <v>1</v>
      </c>
      <c r="O7111" s="2">
        <f>L7111-M7111-K7111-FIXED_COSTS</f>
        <v>29435.760133067117</v>
      </c>
      <c r="P7111" s="2">
        <f>IF(N7111=1,O7111,"")</f>
        <v>29435.760133067117</v>
      </c>
    </row>
    <row r="7112">
      <c r="A7112" s="6">
        <v>10</v>
      </c>
      <c r="B7112" s="6">
        <v>19</v>
      </c>
      <c r="C7112" s="6">
        <v>9</v>
      </c>
      <c r="D7112" s="6">
        <f>A7112+B7112+C7112</f>
        <v>38</v>
      </c>
      <c r="E7112" s="5">
        <f>IF(A7112=0,0,A7112*LABOR_HRS_WK_TOM*SEASON_WEEKS*(1+DIM_PCT_TOM)^A7112)</f>
        <v>2334.3682140900019</v>
      </c>
      <c r="F7112" s="5">
        <f>IF(B7112=0,0,B7112*LABOR_HRS_WK_CAR*SEASON_WEEKS*(1+DIM_PCT_CAR)^B7112)</f>
        <v>911.23060582002415</v>
      </c>
      <c r="G7112" s="5">
        <f>IF(C7112=0,0,C7112*LABOR_HRS_WK_MES*SEASON_WEEKS*(1+DIM_PCT_MES)^C7112)</f>
        <v>452.90833186570273</v>
      </c>
      <c r="H7112" s="5">
        <f>E7112+F7112+G7112</f>
        <v>3698.5071517757287</v>
      </c>
      <c r="I7112" s="5">
        <f>MIN(H7112,FARMER_HRS)</f>
        <v>720</v>
      </c>
      <c r="J7112" s="5">
        <f>MAX(0,H7112-FARMER_HRS)</f>
        <v>2978.5071517757287</v>
      </c>
      <c r="K7112" s="2">
        <f>I7112*FARMER_RATE+J7112*TEMP_WORKER_RATE</f>
        <v>76710.193607217516</v>
      </c>
      <c r="L7112" s="2">
        <f>A7112*PRICE_TOM+B7112*PRICE_CAR+C7112*PRICE_MES</f>
        <v>152086</v>
      </c>
      <c r="M7112" s="2">
        <f>A7112*FERT_BED_TOM+B7112*FERT_BED_CAR+C7112*FERT_BED_MES</f>
        <v>25080</v>
      </c>
      <c r="N7112" s="6">
        <f>IF(AND(D7112&lt;=TOTAL_BEDS,J7112&lt;=TEMP_WORKER_MAX*TEMP_WORKER_HRS),1,0)</f>
        <v>1</v>
      </c>
      <c r="O7112" s="2">
        <f>L7112-M7112-K7112-FIXED_COSTS</f>
        <v>30295.806392782484</v>
      </c>
      <c r="P7112" s="2">
        <f>IF(N7112=1,O7112,"")</f>
        <v>30295.806392782484</v>
      </c>
    </row>
    <row r="7113">
      <c r="A7113" s="6">
        <v>10</v>
      </c>
      <c r="B7113" s="6">
        <v>19</v>
      </c>
      <c r="C7113" s="6">
        <v>10</v>
      </c>
      <c r="D7113" s="6">
        <f>A7113+B7113+C7113</f>
        <v>39</v>
      </c>
      <c r="E7113" s="5">
        <f>IF(A7113=0,0,A7113*LABOR_HRS_WK_TOM*SEASON_WEEKS*(1+DIM_PCT_TOM)^A7113)</f>
        <v>2334.3682140900019</v>
      </c>
      <c r="F7113" s="5">
        <f>IF(B7113=0,0,B7113*LABOR_HRS_WK_CAR*SEASON_WEEKS*(1+DIM_PCT_CAR)^B7113)</f>
        <v>911.23060582002415</v>
      </c>
      <c r="G7113" s="5">
        <f>IF(C7113=0,0,C7113*LABOR_HRS_WK_MES*SEASON_WEEKS*(1+DIM_PCT_MES)^C7113)</f>
        <v>509.52187334891551</v>
      </c>
      <c r="H7113" s="5">
        <f>E7113+F7113+G7113</f>
        <v>3755.1206932589416</v>
      </c>
      <c r="I7113" s="5">
        <f>MIN(H7113,FARMER_HRS)</f>
        <v>720</v>
      </c>
      <c r="J7113" s="5">
        <f>MAX(0,H7113-FARMER_HRS)</f>
        <v>3035.1206932589416</v>
      </c>
      <c r="K7113" s="2">
        <f>I7113*FARMER_RATE+J7113*TEMP_WORKER_RATE</f>
        <v>77693.067591301078</v>
      </c>
      <c r="L7113" s="2">
        <f>A7113*PRICE_TOM+B7113*PRICE_CAR+C7113*PRICE_MES</f>
        <v>154786</v>
      </c>
      <c r="M7113" s="2">
        <f>A7113*FERT_BED_TOM+B7113*FERT_BED_CAR+C7113*FERT_BED_MES</f>
        <v>25960</v>
      </c>
      <c r="N7113" s="6">
        <f>IF(AND(D7113&lt;=TOTAL_BEDS,J7113&lt;=TEMP_WORKER_MAX*TEMP_WORKER_HRS),1,0)</f>
        <v>1</v>
      </c>
      <c r="O7113" s="2">
        <f>L7113-M7113-K7113-FIXED_COSTS</f>
        <v>31132.932408698922</v>
      </c>
      <c r="P7113" s="2">
        <f>IF(N7113=1,O7113,"")</f>
        <v>31132.932408698922</v>
      </c>
    </row>
    <row r="7114">
      <c r="A7114" s="6">
        <v>10</v>
      </c>
      <c r="B7114" s="6">
        <v>19</v>
      </c>
      <c r="C7114" s="6">
        <v>11</v>
      </c>
      <c r="D7114" s="6">
        <f>A7114+B7114+C7114</f>
        <v>40</v>
      </c>
      <c r="E7114" s="5">
        <f>IF(A7114=0,0,A7114*LABOR_HRS_WK_TOM*SEASON_WEEKS*(1+DIM_PCT_TOM)^A7114)</f>
        <v>2334.3682140900019</v>
      </c>
      <c r="F7114" s="5">
        <f>IF(B7114=0,0,B7114*LABOR_HRS_WK_CAR*SEASON_WEEKS*(1+DIM_PCT_CAR)^B7114)</f>
        <v>911.23060582002415</v>
      </c>
      <c r="G7114" s="5">
        <f>IF(C7114=0,0,C7114*LABOR_HRS_WK_MES*SEASON_WEEKS*(1+DIM_PCT_MES)^C7114)</f>
        <v>567.47998644235463</v>
      </c>
      <c r="H7114" s="5">
        <f>E7114+F7114+G7114</f>
        <v>3813.0788063523805</v>
      </c>
      <c r="I7114" s="5">
        <f>MIN(H7114,FARMER_HRS)</f>
        <v>720</v>
      </c>
      <c r="J7114" s="5">
        <f>MAX(0,H7114-FARMER_HRS)</f>
        <v>3093.0788063523805</v>
      </c>
      <c r="K7114" s="2">
        <f>I7114*FARMER_RATE+J7114*TEMP_WORKER_RATE</f>
        <v>78699.284832506615</v>
      </c>
      <c r="L7114" s="2">
        <f>A7114*PRICE_TOM+B7114*PRICE_CAR+C7114*PRICE_MES</f>
        <v>157486</v>
      </c>
      <c r="M7114" s="2">
        <f>A7114*FERT_BED_TOM+B7114*FERT_BED_CAR+C7114*FERT_BED_MES</f>
        <v>26840</v>
      </c>
      <c r="N7114" s="6">
        <f>IF(AND(D7114&lt;=TOTAL_BEDS,J7114&lt;=TEMP_WORKER_MAX*TEMP_WORKER_HRS),1,0)</f>
        <v>1</v>
      </c>
      <c r="O7114" s="2">
        <f>L7114-M7114-K7114-FIXED_COSTS</f>
        <v>31946.715167493385</v>
      </c>
      <c r="P7114" s="2">
        <f>IF(N7114=1,O7114,"")</f>
        <v>31946.715167493385</v>
      </c>
    </row>
    <row r="7115">
      <c r="A7115" s="6">
        <v>10</v>
      </c>
      <c r="B7115" s="6">
        <v>19</v>
      </c>
      <c r="C7115" s="6">
        <v>12</v>
      </c>
      <c r="D7115" s="6">
        <f>A7115+B7115+C7115</f>
        <v>41</v>
      </c>
      <c r="E7115" s="5">
        <f>IF(A7115=0,0,A7115*LABOR_HRS_WK_TOM*SEASON_WEEKS*(1+DIM_PCT_TOM)^A7115)</f>
        <v>2334.3682140900019</v>
      </c>
      <c r="F7115" s="5">
        <f>IF(B7115=0,0,B7115*LABOR_HRS_WK_CAR*SEASON_WEEKS*(1+DIM_PCT_CAR)^B7115)</f>
        <v>911.23060582002415</v>
      </c>
      <c r="G7115" s="5">
        <f>IF(C7115=0,0,C7115*LABOR_HRS_WK_MES*SEASON_WEEKS*(1+DIM_PCT_MES)^C7115)</f>
        <v>626.807439570419</v>
      </c>
      <c r="H7115" s="5">
        <f>E7115+F7115+G7115</f>
        <v>3872.406259480445</v>
      </c>
      <c r="I7115" s="5">
        <f>MIN(H7115,FARMER_HRS)</f>
        <v>720</v>
      </c>
      <c r="J7115" s="5">
        <f>MAX(0,H7115-FARMER_HRS)</f>
        <v>3152.406259480445</v>
      </c>
      <c r="K7115" s="2">
        <f>I7115*FARMER_RATE+J7115*TEMP_WORKER_RATE</f>
        <v>79729.275338202162</v>
      </c>
      <c r="L7115" s="2">
        <f>A7115*PRICE_TOM+B7115*PRICE_CAR+C7115*PRICE_MES</f>
        <v>160186</v>
      </c>
      <c r="M7115" s="2">
        <f>A7115*FERT_BED_TOM+B7115*FERT_BED_CAR+C7115*FERT_BED_MES</f>
        <v>27720</v>
      </c>
      <c r="N7115" s="6">
        <f>IF(AND(D7115&lt;=TOTAL_BEDS,J7115&lt;=TEMP_WORKER_MAX*TEMP_WORKER_HRS),1,0)</f>
        <v>1</v>
      </c>
      <c r="O7115" s="2">
        <f>L7115-M7115-K7115-FIXED_COSTS</f>
        <v>32736.724661797838</v>
      </c>
      <c r="P7115" s="2">
        <f>IF(N7115=1,O7115,"")</f>
        <v>32736.724661797838</v>
      </c>
    </row>
    <row r="7116">
      <c r="A7116" s="6">
        <v>10</v>
      </c>
      <c r="B7116" s="6">
        <v>19</v>
      </c>
      <c r="C7116" s="6">
        <v>13</v>
      </c>
      <c r="D7116" s="6">
        <f>A7116+B7116+C7116</f>
        <v>42</v>
      </c>
      <c r="E7116" s="5">
        <f>IF(A7116=0,0,A7116*LABOR_HRS_WK_TOM*SEASON_WEEKS*(1+DIM_PCT_TOM)^A7116)</f>
        <v>2334.3682140900019</v>
      </c>
      <c r="F7116" s="5">
        <f>IF(B7116=0,0,B7116*LABOR_HRS_WK_CAR*SEASON_WEEKS*(1+DIM_PCT_CAR)^B7116)</f>
        <v>911.23060582002415</v>
      </c>
      <c r="G7116" s="5">
        <f>IF(C7116=0,0,C7116*LABOR_HRS_WK_MES*SEASON_WEEKS*(1+DIM_PCT_MES)^C7116)</f>
        <v>687.52941027880331</v>
      </c>
      <c r="H7116" s="5">
        <f>E7116+F7116+G7116</f>
        <v>3933.1282301888295</v>
      </c>
      <c r="I7116" s="5">
        <f>MIN(H7116,FARMER_HRS)</f>
        <v>720</v>
      </c>
      <c r="J7116" s="5">
        <f>MAX(0,H7116-FARMER_HRS)</f>
        <v>3213.1282301888295</v>
      </c>
      <c r="K7116" s="2">
        <f>I7116*FARMER_RATE+J7116*TEMP_WORKER_RATE</f>
        <v>80783.476218556068</v>
      </c>
      <c r="L7116" s="2">
        <f>A7116*PRICE_TOM+B7116*PRICE_CAR+C7116*PRICE_MES</f>
        <v>162886</v>
      </c>
      <c r="M7116" s="2">
        <f>A7116*FERT_BED_TOM+B7116*FERT_BED_CAR+C7116*FERT_BED_MES</f>
        <v>28600</v>
      </c>
      <c r="N7116" s="6">
        <f>IF(AND(D7116&lt;=TOTAL_BEDS,J7116&lt;=TEMP_WORKER_MAX*TEMP_WORKER_HRS),1,0)</f>
        <v>1</v>
      </c>
      <c r="O7116" s="2">
        <f>L7116-M7116-K7116-FIXED_COSTS</f>
        <v>33502.523781443932</v>
      </c>
      <c r="P7116" s="2">
        <f>IF(N7116=1,O7116,"")</f>
        <v>33502.523781443932</v>
      </c>
    </row>
    <row r="7117">
      <c r="A7117" s="6">
        <v>10</v>
      </c>
      <c r="B7117" s="6">
        <v>19</v>
      </c>
      <c r="C7117" s="6">
        <v>14</v>
      </c>
      <c r="D7117" s="6">
        <f>A7117+B7117+C7117</f>
        <v>43</v>
      </c>
      <c r="E7117" s="5">
        <f>IF(A7117=0,0,A7117*LABOR_HRS_WK_TOM*SEASON_WEEKS*(1+DIM_PCT_TOM)^A7117)</f>
        <v>2334.3682140900019</v>
      </c>
      <c r="F7117" s="5">
        <f>IF(B7117=0,0,B7117*LABOR_HRS_WK_CAR*SEASON_WEEKS*(1+DIM_PCT_CAR)^B7117)</f>
        <v>911.23060582002415</v>
      </c>
      <c r="G7117" s="5">
        <f>IF(C7117=0,0,C7117*LABOR_HRS_WK_MES*SEASON_WEEKS*(1+DIM_PCT_MES)^C7117)</f>
        <v>749.67149159246435</v>
      </c>
      <c r="H7117" s="5">
        <f>E7117+F7117+G7117</f>
        <v>3995.2703115024906</v>
      </c>
      <c r="I7117" s="5">
        <f>MIN(H7117,FARMER_HRS)</f>
        <v>720</v>
      </c>
      <c r="J7117" s="5">
        <f>MAX(0,H7117-FARMER_HRS)</f>
        <v>3275.2703115024906</v>
      </c>
      <c r="K7117" s="2">
        <f>I7117*FARMER_RATE+J7117*TEMP_WORKER_RATE</f>
        <v>81862.331796918239</v>
      </c>
      <c r="L7117" s="2">
        <f>A7117*PRICE_TOM+B7117*PRICE_CAR+C7117*PRICE_MES</f>
        <v>165586</v>
      </c>
      <c r="M7117" s="2">
        <f>A7117*FERT_BED_TOM+B7117*FERT_BED_CAR+C7117*FERT_BED_MES</f>
        <v>29480</v>
      </c>
      <c r="N7117" s="6">
        <f>IF(AND(D7117&lt;=TOTAL_BEDS,J7117&lt;=TEMP_WORKER_MAX*TEMP_WORKER_HRS),1,0)</f>
        <v>1</v>
      </c>
      <c r="O7117" s="2">
        <f>L7117-M7117-K7117-FIXED_COSTS</f>
        <v>34243.668203081761</v>
      </c>
      <c r="P7117" s="2">
        <f>IF(N7117=1,O7117,"")</f>
        <v>34243.668203081761</v>
      </c>
    </row>
    <row r="7118">
      <c r="A7118" s="6">
        <v>10</v>
      </c>
      <c r="B7118" s="6">
        <v>19</v>
      </c>
      <c r="C7118" s="6">
        <v>15</v>
      </c>
      <c r="D7118" s="6">
        <f>A7118+B7118+C7118</f>
        <v>44</v>
      </c>
      <c r="E7118" s="5">
        <f>IF(A7118=0,0,A7118*LABOR_HRS_WK_TOM*SEASON_WEEKS*(1+DIM_PCT_TOM)^A7118)</f>
        <v>2334.3682140900019</v>
      </c>
      <c r="F7118" s="5">
        <f>IF(B7118=0,0,B7118*LABOR_HRS_WK_CAR*SEASON_WEEKS*(1+DIM_PCT_CAR)^B7118)</f>
        <v>911.23060582002415</v>
      </c>
      <c r="G7118" s="5">
        <f>IF(C7118=0,0,C7118*LABOR_HRS_WK_MES*SEASON_WEEKS*(1+DIM_PCT_MES)^C7118)</f>
        <v>813.25969846861074</v>
      </c>
      <c r="H7118" s="5">
        <f>E7118+F7118+G7118</f>
        <v>4058.8585183786367</v>
      </c>
      <c r="I7118" s="5">
        <f>MIN(H7118,FARMER_HRS)</f>
        <v>720</v>
      </c>
      <c r="J7118" s="5">
        <f>MAX(0,H7118-FARMER_HRS)</f>
        <v>3338.8585183786367</v>
      </c>
      <c r="K7118" s="2">
        <f>I7118*FARMER_RATE+J7118*TEMP_WORKER_RATE</f>
        <v>82966.29372185134</v>
      </c>
      <c r="L7118" s="2">
        <f>A7118*PRICE_TOM+B7118*PRICE_CAR+C7118*PRICE_MES</f>
        <v>168286</v>
      </c>
      <c r="M7118" s="2">
        <f>A7118*FERT_BED_TOM+B7118*FERT_BED_CAR+C7118*FERT_BED_MES</f>
        <v>30360</v>
      </c>
      <c r="N7118" s="6">
        <f>IF(AND(D7118&lt;=TOTAL_BEDS,J7118&lt;=TEMP_WORKER_MAX*TEMP_WORKER_HRS),1,0)</f>
        <v>1</v>
      </c>
      <c r="O7118" s="2">
        <f>L7118-M7118-K7118-FIXED_COSTS</f>
        <v>34959.70627814866</v>
      </c>
      <c r="P7118" s="2">
        <f>IF(N7118=1,O7118,"")</f>
        <v>34959.70627814866</v>
      </c>
    </row>
    <row r="7119">
      <c r="A7119" s="6">
        <v>10</v>
      </c>
      <c r="B7119" s="6">
        <v>19</v>
      </c>
      <c r="C7119" s="6">
        <v>16</v>
      </c>
      <c r="D7119" s="6">
        <f>A7119+B7119+C7119</f>
        <v>45</v>
      </c>
      <c r="E7119" s="5">
        <f>IF(A7119=0,0,A7119*LABOR_HRS_WK_TOM*SEASON_WEEKS*(1+DIM_PCT_TOM)^A7119)</f>
        <v>2334.3682140900019</v>
      </c>
      <c r="F7119" s="5">
        <f>IF(B7119=0,0,B7119*LABOR_HRS_WK_CAR*SEASON_WEEKS*(1+DIM_PCT_CAR)^B7119)</f>
        <v>911.23060582002415</v>
      </c>
      <c r="G7119" s="5">
        <f>IF(C7119=0,0,C7119*LABOR_HRS_WK_MES*SEASON_WEEKS*(1+DIM_PCT_MES)^C7119)</f>
        <v>878.32047434609967</v>
      </c>
      <c r="H7119" s="5">
        <f>E7119+F7119+G7119</f>
        <v>4123.9192942561258</v>
      </c>
      <c r="I7119" s="5">
        <f>MIN(H7119,FARMER_HRS)</f>
        <v>720</v>
      </c>
      <c r="J7119" s="5">
        <f>MAX(0,H7119-FARMER_HRS)</f>
        <v>3403.9192942561258</v>
      </c>
      <c r="K7119" s="2">
        <f>I7119*FARMER_RATE+J7119*TEMP_WORKER_RATE</f>
        <v>84095.8210808355</v>
      </c>
      <c r="L7119" s="2">
        <f>A7119*PRICE_TOM+B7119*PRICE_CAR+C7119*PRICE_MES</f>
        <v>170986</v>
      </c>
      <c r="M7119" s="2">
        <f>A7119*FERT_BED_TOM+B7119*FERT_BED_CAR+C7119*FERT_BED_MES</f>
        <v>31240</v>
      </c>
      <c r="N7119" s="6">
        <f>IF(AND(D7119&lt;=TOTAL_BEDS,J7119&lt;=TEMP_WORKER_MAX*TEMP_WORKER_HRS),1,0)</f>
        <v>1</v>
      </c>
      <c r="O7119" s="2">
        <f>L7119-M7119-K7119-FIXED_COSTS</f>
        <v>35650.178919164493</v>
      </c>
      <c r="P7119" s="2">
        <f>IF(N7119=1,O7119,"")</f>
        <v>35650.178919164493</v>
      </c>
    </row>
    <row r="7120">
      <c r="A7120" s="6">
        <v>10</v>
      </c>
      <c r="B7120" s="6">
        <v>19</v>
      </c>
      <c r="C7120" s="6">
        <v>17</v>
      </c>
      <c r="D7120" s="6">
        <f>A7120+B7120+C7120</f>
        <v>46</v>
      </c>
      <c r="E7120" s="5">
        <f>IF(A7120=0,0,A7120*LABOR_HRS_WK_TOM*SEASON_WEEKS*(1+DIM_PCT_TOM)^A7120)</f>
        <v>2334.3682140900019</v>
      </c>
      <c r="F7120" s="5">
        <f>IF(B7120=0,0,B7120*LABOR_HRS_WK_CAR*SEASON_WEEKS*(1+DIM_PCT_CAR)^B7120)</f>
        <v>911.23060582002415</v>
      </c>
      <c r="G7120" s="5">
        <f>IF(C7120=0,0,C7120*LABOR_HRS_WK_MES*SEASON_WEEKS*(1+DIM_PCT_MES)^C7120)</f>
        <v>944.88069779263992</v>
      </c>
      <c r="H7120" s="5">
        <f>E7120+F7120+G7120</f>
        <v>4190.4795177026663</v>
      </c>
      <c r="I7120" s="5">
        <f>MIN(H7120,FARMER_HRS)</f>
        <v>720</v>
      </c>
      <c r="J7120" s="5">
        <f>MAX(0,H7120-FARMER_HRS)</f>
        <v>3470.4795177026663</v>
      </c>
      <c r="K7120" s="2">
        <f>I7120*FARMER_RATE+J7120*TEMP_WORKER_RATE</f>
        <v>85251.380515671292</v>
      </c>
      <c r="L7120" s="2">
        <f>A7120*PRICE_TOM+B7120*PRICE_CAR+C7120*PRICE_MES</f>
        <v>173686</v>
      </c>
      <c r="M7120" s="2">
        <f>A7120*FERT_BED_TOM+B7120*FERT_BED_CAR+C7120*FERT_BED_MES</f>
        <v>32120</v>
      </c>
      <c r="N7120" s="6">
        <f>IF(AND(D7120&lt;=TOTAL_BEDS,J7120&lt;=TEMP_WORKER_MAX*TEMP_WORKER_HRS),1,0)</f>
        <v>1</v>
      </c>
      <c r="O7120" s="2">
        <f>L7120-M7120-K7120-FIXED_COSTS</f>
        <v>36314.619484328708</v>
      </c>
      <c r="P7120" s="2">
        <f>IF(N7120=1,O7120,"")</f>
        <v>36314.619484328708</v>
      </c>
    </row>
    <row r="7121">
      <c r="A7121" s="6">
        <v>10</v>
      </c>
      <c r="B7121" s="6">
        <v>19</v>
      </c>
      <c r="C7121" s="6">
        <v>18</v>
      </c>
      <c r="D7121" s="6">
        <f>A7121+B7121+C7121</f>
        <v>47</v>
      </c>
      <c r="E7121" s="5">
        <f>IF(A7121=0,0,A7121*LABOR_HRS_WK_TOM*SEASON_WEEKS*(1+DIM_PCT_TOM)^A7121)</f>
        <v>2334.3682140900019</v>
      </c>
      <c r="F7121" s="5">
        <f>IF(B7121=0,0,B7121*LABOR_HRS_WK_CAR*SEASON_WEEKS*(1+DIM_PCT_CAR)^B7121)</f>
        <v>911.23060582002415</v>
      </c>
      <c r="G7121" s="5">
        <f>IF(C7121=0,0,C7121*LABOR_HRS_WK_MES*SEASON_WEEKS*(1+DIM_PCT_MES)^C7121)</f>
        <v>1012.9676892512272</v>
      </c>
      <c r="H7121" s="5">
        <f>E7121+F7121+G7121</f>
        <v>4258.5665091612536</v>
      </c>
      <c r="I7121" s="5">
        <f>MIN(H7121,FARMER_HRS)</f>
        <v>720</v>
      </c>
      <c r="J7121" s="5">
        <f>MAX(0,H7121-FARMER_HRS)</f>
        <v>3538.5665091612536</v>
      </c>
      <c r="K7121" s="2">
        <f>I7121*FARMER_RATE+J7121*TEMP_WORKER_RATE</f>
        <v>86433.4463396051</v>
      </c>
      <c r="L7121" s="2">
        <f>A7121*PRICE_TOM+B7121*PRICE_CAR+C7121*PRICE_MES</f>
        <v>176386</v>
      </c>
      <c r="M7121" s="2">
        <f>A7121*FERT_BED_TOM+B7121*FERT_BED_CAR+C7121*FERT_BED_MES</f>
        <v>33000</v>
      </c>
      <c r="N7121" s="6">
        <f>IF(AND(D7121&lt;=TOTAL_BEDS,J7121&lt;=TEMP_WORKER_MAX*TEMP_WORKER_HRS),1,0)</f>
        <v>1</v>
      </c>
      <c r="O7121" s="2">
        <f>L7121-M7121-K7121-FIXED_COSTS</f>
        <v>36952.5536603949</v>
      </c>
      <c r="P7121" s="2">
        <f>IF(N7121=1,O7121,"")</f>
        <v>36952.5536603949</v>
      </c>
    </row>
    <row r="7122">
      <c r="A7122" s="6">
        <v>10</v>
      </c>
      <c r="B7122" s="6">
        <v>19</v>
      </c>
      <c r="C7122" s="6">
        <v>19</v>
      </c>
      <c r="D7122" s="6">
        <f>A7122+B7122+C7122</f>
        <v>48</v>
      </c>
      <c r="E7122" s="5">
        <f>IF(A7122=0,0,A7122*LABOR_HRS_WK_TOM*SEASON_WEEKS*(1+DIM_PCT_TOM)^A7122)</f>
        <v>2334.3682140900019</v>
      </c>
      <c r="F7122" s="5">
        <f>IF(B7122=0,0,B7122*LABOR_HRS_WK_CAR*SEASON_WEEKS*(1+DIM_PCT_CAR)^B7122)</f>
        <v>911.23060582002415</v>
      </c>
      <c r="G7122" s="5">
        <f>IF(C7122=0,0,C7122*LABOR_HRS_WK_MES*SEASON_WEEKS*(1+DIM_PCT_MES)^C7122)</f>
        <v>1082.6092178872491</v>
      </c>
      <c r="H7122" s="5">
        <f>E7122+F7122+G7122</f>
        <v>4328.2080377972752</v>
      </c>
      <c r="I7122" s="5">
        <f>MIN(H7122,FARMER_HRS)</f>
        <v>720</v>
      </c>
      <c r="J7122" s="5">
        <f>MAX(0,H7122-FARMER_HRS)</f>
        <v>3608.2080377972752</v>
      </c>
      <c r="K7122" s="2">
        <f>I7122*FARMER_RATE+J7122*TEMP_WORKER_RATE</f>
        <v>87642.5006562027</v>
      </c>
      <c r="L7122" s="2">
        <f>A7122*PRICE_TOM+B7122*PRICE_CAR+C7122*PRICE_MES</f>
        <v>179086</v>
      </c>
      <c r="M7122" s="2">
        <f>A7122*FERT_BED_TOM+B7122*FERT_BED_CAR+C7122*FERT_BED_MES</f>
        <v>33880</v>
      </c>
      <c r="N7122" s="6">
        <f>IF(AND(D7122&lt;=TOTAL_BEDS,J7122&lt;=TEMP_WORKER_MAX*TEMP_WORKER_HRS),1,0)</f>
        <v>1</v>
      </c>
      <c r="O7122" s="2">
        <f>L7122-M7122-K7122-FIXED_COSTS</f>
        <v>37563.4993437973</v>
      </c>
      <c r="P7122" s="2">
        <f>IF(N7122=1,O7122,"")</f>
        <v>37563.4993437973</v>
      </c>
    </row>
    <row r="7123">
      <c r="A7123" s="6">
        <v>10</v>
      </c>
      <c r="B7123" s="6">
        <v>19</v>
      </c>
      <c r="C7123" s="6">
        <v>20</v>
      </c>
      <c r="D7123" s="6">
        <f>A7123+B7123+C7123</f>
        <v>49</v>
      </c>
      <c r="E7123" s="5">
        <f>IF(A7123=0,0,A7123*LABOR_HRS_WK_TOM*SEASON_WEEKS*(1+DIM_PCT_TOM)^A7123)</f>
        <v>2334.3682140900019</v>
      </c>
      <c r="F7123" s="5">
        <f>IF(B7123=0,0,B7123*LABOR_HRS_WK_CAR*SEASON_WEEKS*(1+DIM_PCT_CAR)^B7123)</f>
        <v>911.23060582002415</v>
      </c>
      <c r="G7123" s="5">
        <f>IF(C7123=0,0,C7123*LABOR_HRS_WK_MES*SEASON_WEEKS*(1+DIM_PCT_MES)^C7123)</f>
        <v>1153.8335085377259</v>
      </c>
      <c r="H7123" s="5">
        <f>E7123+F7123+G7123</f>
        <v>4399.4323284477523</v>
      </c>
      <c r="I7123" s="5">
        <f>MIN(H7123,FARMER_HRS)</f>
        <v>720</v>
      </c>
      <c r="J7123" s="5">
        <f>MAX(0,H7123-FARMER_HRS)</f>
        <v>3679.4323284477523</v>
      </c>
      <c r="K7123" s="2">
        <f>I7123*FARMER_RATE+J7123*TEMP_WORKER_RATE</f>
        <v>88879.0334799957</v>
      </c>
      <c r="L7123" s="2">
        <f>A7123*PRICE_TOM+B7123*PRICE_CAR+C7123*PRICE_MES</f>
        <v>181786</v>
      </c>
      <c r="M7123" s="2">
        <f>A7123*FERT_BED_TOM+B7123*FERT_BED_CAR+C7123*FERT_BED_MES</f>
        <v>34760</v>
      </c>
      <c r="N7123" s="6">
        <f>IF(AND(D7123&lt;=TOTAL_BEDS,J7123&lt;=TEMP_WORKER_MAX*TEMP_WORKER_HRS),1,0)</f>
        <v>1</v>
      </c>
      <c r="O7123" s="2">
        <f>L7123-M7123-K7123-FIXED_COSTS</f>
        <v>38146.966520004295</v>
      </c>
      <c r="P7123" s="2">
        <f>IF(N7123=1,O7123,"")</f>
        <v>38146.966520004295</v>
      </c>
    </row>
    <row r="7124">
      <c r="A7124" s="6">
        <v>10</v>
      </c>
      <c r="B7124" s="6">
        <v>19</v>
      </c>
      <c r="C7124" s="6">
        <v>21</v>
      </c>
      <c r="D7124" s="6">
        <f>A7124+B7124+C7124</f>
        <v>50</v>
      </c>
      <c r="E7124" s="5">
        <f>IF(A7124=0,0,A7124*LABOR_HRS_WK_TOM*SEASON_WEEKS*(1+DIM_PCT_TOM)^A7124)</f>
        <v>2334.3682140900019</v>
      </c>
      <c r="F7124" s="5">
        <f>IF(B7124=0,0,B7124*LABOR_HRS_WK_CAR*SEASON_WEEKS*(1+DIM_PCT_CAR)^B7124)</f>
        <v>911.23060582002415</v>
      </c>
      <c r="G7124" s="5">
        <f>IF(C7124=0,0,C7124*LABOR_HRS_WK_MES*SEASON_WEEKS*(1+DIM_PCT_MES)^C7124)</f>
        <v>1226.6692487641699</v>
      </c>
      <c r="H7124" s="5">
        <f>E7124+F7124+G7124</f>
        <v>4472.268068674196</v>
      </c>
      <c r="I7124" s="5">
        <f>MIN(H7124,FARMER_HRS)</f>
        <v>720</v>
      </c>
      <c r="J7124" s="5">
        <f>MAX(0,H7124-FARMER_HRS)</f>
        <v>3752.268068674196</v>
      </c>
      <c r="K7124" s="2">
        <f>I7124*FARMER_RATE+J7124*TEMP_WORKER_RATE</f>
        <v>90143.542858927016</v>
      </c>
      <c r="L7124" s="2">
        <f>A7124*PRICE_TOM+B7124*PRICE_CAR+C7124*PRICE_MES</f>
        <v>184486</v>
      </c>
      <c r="M7124" s="2">
        <f>A7124*FERT_BED_TOM+B7124*FERT_BED_CAR+C7124*FERT_BED_MES</f>
        <v>35640</v>
      </c>
      <c r="N7124" s="6">
        <f>IF(AND(D7124&lt;=TOTAL_BEDS,J7124&lt;=TEMP_WORKER_MAX*TEMP_WORKER_HRS),1,0)</f>
        <v>1</v>
      </c>
      <c r="O7124" s="2">
        <f>L7124-M7124-K7124-FIXED_COSTS</f>
        <v>38702.457141072984</v>
      </c>
      <c r="P7124" s="2">
        <f>IF(N7124=1,O7124,"")</f>
        <v>38702.457141072984</v>
      </c>
    </row>
    <row r="7125">
      <c r="A7125" s="6">
        <v>10</v>
      </c>
      <c r="B7125" s="6">
        <v>19</v>
      </c>
      <c r="C7125" s="6">
        <v>22</v>
      </c>
      <c r="D7125" s="6">
        <f>A7125+B7125+C7125</f>
        <v>51</v>
      </c>
      <c r="E7125" s="5">
        <f>IF(A7125=0,0,A7125*LABOR_HRS_WK_TOM*SEASON_WEEKS*(1+DIM_PCT_TOM)^A7125)</f>
        <v>2334.3682140900019</v>
      </c>
      <c r="F7125" s="5">
        <f>IF(B7125=0,0,B7125*LABOR_HRS_WK_CAR*SEASON_WEEKS*(1+DIM_PCT_CAR)^B7125)</f>
        <v>911.23060582002415</v>
      </c>
      <c r="G7125" s="5">
        <f>IF(C7125=0,0,C7125*LABOR_HRS_WK_MES*SEASON_WEEKS*(1+DIM_PCT_MES)^C7125)</f>
        <v>1301.1455960105659</v>
      </c>
      <c r="H7125" s="5">
        <f>E7125+F7125+G7125</f>
        <v>4546.7444159205916</v>
      </c>
      <c r="I7125" s="5">
        <f>MIN(H7125,FARMER_HRS)</f>
        <v>720</v>
      </c>
      <c r="J7125" s="5">
        <f>MAX(0,H7125-FARMER_HRS)</f>
        <v>3826.7444159205916</v>
      </c>
      <c r="K7125" s="2">
        <f>I7125*FARMER_RATE+J7125*TEMP_WORKER_RATE</f>
        <v>91436.534998621384</v>
      </c>
      <c r="L7125" s="2">
        <f>A7125*PRICE_TOM+B7125*PRICE_CAR+C7125*PRICE_MES</f>
        <v>187186</v>
      </c>
      <c r="M7125" s="2">
        <f>A7125*FERT_BED_TOM+B7125*FERT_BED_CAR+C7125*FERT_BED_MES</f>
        <v>36520</v>
      </c>
      <c r="N7125" s="6">
        <f>IF(AND(D7125&lt;=TOTAL_BEDS,J7125&lt;=TEMP_WORKER_MAX*TEMP_WORKER_HRS),1,0)</f>
        <v>1</v>
      </c>
      <c r="O7125" s="2">
        <f>L7125-M7125-K7125-FIXED_COSTS</f>
        <v>39229.465001378616</v>
      </c>
      <c r="P7125" s="2">
        <f>IF(N7125=1,O7125,"")</f>
        <v>39229.465001378616</v>
      </c>
    </row>
    <row r="7126">
      <c r="A7126" s="6">
        <v>10</v>
      </c>
      <c r="B7126" s="6">
        <v>19</v>
      </c>
      <c r="C7126" s="6">
        <v>23</v>
      </c>
      <c r="D7126" s="6">
        <f>A7126+B7126+C7126</f>
        <v>52</v>
      </c>
      <c r="E7126" s="5">
        <f>IF(A7126=0,0,A7126*LABOR_HRS_WK_TOM*SEASON_WEEKS*(1+DIM_PCT_TOM)^A7126)</f>
        <v>2334.3682140900019</v>
      </c>
      <c r="F7126" s="5">
        <f>IF(B7126=0,0,B7126*LABOR_HRS_WK_CAR*SEASON_WEEKS*(1+DIM_PCT_CAR)^B7126)</f>
        <v>911.23060582002415</v>
      </c>
      <c r="G7126" s="5">
        <f>IF(C7126=0,0,C7126*LABOR_HRS_WK_MES*SEASON_WEEKS*(1+DIM_PCT_MES)^C7126)</f>
        <v>1377.2921848680023</v>
      </c>
      <c r="H7126" s="5">
        <f>E7126+F7126+G7126</f>
        <v>4622.8910047780282</v>
      </c>
      <c r="I7126" s="5">
        <f>MIN(H7126,FARMER_HRS)</f>
        <v>720</v>
      </c>
      <c r="J7126" s="5">
        <f>MAX(0,H7126-FARMER_HRS)</f>
        <v>3902.8910047780282</v>
      </c>
      <c r="K7126" s="2">
        <f>I7126*FARMER_RATE+J7126*TEMP_WORKER_RATE</f>
        <v>92758.524388507431</v>
      </c>
      <c r="L7126" s="2">
        <f>A7126*PRICE_TOM+B7126*PRICE_CAR+C7126*PRICE_MES</f>
        <v>189886</v>
      </c>
      <c r="M7126" s="2">
        <f>A7126*FERT_BED_TOM+B7126*FERT_BED_CAR+C7126*FERT_BED_MES</f>
        <v>37400</v>
      </c>
      <c r="N7126" s="6">
        <f>IF(AND(D7126&lt;=TOTAL_BEDS,J7126&lt;=TEMP_WORKER_MAX*TEMP_WORKER_HRS),1,0)</f>
        <v>1</v>
      </c>
      <c r="O7126" s="2">
        <f>L7126-M7126-K7126-FIXED_COSTS</f>
        <v>39727.475611492569</v>
      </c>
      <c r="P7126" s="2">
        <f>IF(N7126=1,O7126,"")</f>
        <v>39727.475611492569</v>
      </c>
    </row>
    <row r="7127">
      <c r="A7127" s="6">
        <v>10</v>
      </c>
      <c r="B7127" s="6">
        <v>19</v>
      </c>
      <c r="C7127" s="6">
        <v>24</v>
      </c>
      <c r="D7127" s="6">
        <f>A7127+B7127+C7127</f>
        <v>53</v>
      </c>
      <c r="E7127" s="5">
        <f>IF(A7127=0,0,A7127*LABOR_HRS_WK_TOM*SEASON_WEEKS*(1+DIM_PCT_TOM)^A7127)</f>
        <v>2334.3682140900019</v>
      </c>
      <c r="F7127" s="5">
        <f>IF(B7127=0,0,B7127*LABOR_HRS_WK_CAR*SEASON_WEEKS*(1+DIM_PCT_CAR)^B7127)</f>
        <v>911.23060582002415</v>
      </c>
      <c r="G7127" s="5">
        <f>IF(C7127=0,0,C7127*LABOR_HRS_WK_MES*SEASON_WEEKS*(1+DIM_PCT_MES)^C7127)</f>
        <v>1455.139134447498</v>
      </c>
      <c r="H7127" s="5">
        <f>E7127+F7127+G7127</f>
        <v>4700.7379543575244</v>
      </c>
      <c r="I7127" s="5">
        <f>MIN(H7127,FARMER_HRS)</f>
        <v>720</v>
      </c>
      <c r="J7127" s="5">
        <f>MAX(0,H7127-FARMER_HRS)</f>
        <v>3980.7379543575244</v>
      </c>
      <c r="K7127" s="2">
        <f>I7127*FARMER_RATE+J7127*TEMP_WORKER_RATE</f>
        <v>94110.033929818135</v>
      </c>
      <c r="L7127" s="2">
        <f>A7127*PRICE_TOM+B7127*PRICE_CAR+C7127*PRICE_MES</f>
        <v>192586</v>
      </c>
      <c r="M7127" s="2">
        <f>A7127*FERT_BED_TOM+B7127*FERT_BED_CAR+C7127*FERT_BED_MES</f>
        <v>38280</v>
      </c>
      <c r="N7127" s="6">
        <f>IF(AND(D7127&lt;=TOTAL_BEDS,J7127&lt;=TEMP_WORKER_MAX*TEMP_WORKER_HRS),1,0)</f>
        <v>1</v>
      </c>
      <c r="O7127" s="2">
        <f>L7127-M7127-K7127-FIXED_COSTS</f>
        <v>40195.966070181865</v>
      </c>
      <c r="P7127" s="2">
        <f>IF(N7127=1,O7127,"")</f>
        <v>40195.966070181865</v>
      </c>
    </row>
    <row r="7128">
      <c r="A7128" s="6">
        <v>10</v>
      </c>
      <c r="B7128" s="6">
        <v>19</v>
      </c>
      <c r="C7128" s="6">
        <v>25</v>
      </c>
      <c r="D7128" s="6">
        <f>A7128+B7128+C7128</f>
        <v>54</v>
      </c>
      <c r="E7128" s="5">
        <f>IF(A7128=0,0,A7128*LABOR_HRS_WK_TOM*SEASON_WEEKS*(1+DIM_PCT_TOM)^A7128)</f>
        <v>2334.3682140900019</v>
      </c>
      <c r="F7128" s="5">
        <f>IF(B7128=0,0,B7128*LABOR_HRS_WK_CAR*SEASON_WEEKS*(1+DIM_PCT_CAR)^B7128)</f>
        <v>911.23060582002415</v>
      </c>
      <c r="G7128" s="5">
        <f>IF(C7128=0,0,C7128*LABOR_HRS_WK_MES*SEASON_WEEKS*(1+DIM_PCT_MES)^C7128)</f>
        <v>1534.7170558625955</v>
      </c>
      <c r="H7128" s="5">
        <f>E7128+F7128+G7128</f>
        <v>4780.3158757726214</v>
      </c>
      <c r="I7128" s="5">
        <f>MIN(H7128,FARMER_HRS)</f>
        <v>720</v>
      </c>
      <c r="J7128" s="5">
        <f>MAX(0,H7128-FARMER_HRS)</f>
        <v>4060.3158757726214</v>
      </c>
      <c r="K7128" s="2">
        <f>I7128*FARMER_RATE+J7128*TEMP_WORKER_RATE</f>
        <v>95491.5950654969</v>
      </c>
      <c r="L7128" s="2">
        <f>A7128*PRICE_TOM+B7128*PRICE_CAR+C7128*PRICE_MES</f>
        <v>195286</v>
      </c>
      <c r="M7128" s="2">
        <f>A7128*FERT_BED_TOM+B7128*FERT_BED_CAR+C7128*FERT_BED_MES</f>
        <v>39160</v>
      </c>
      <c r="N7128" s="6">
        <f>IF(AND(D7128&lt;=TOTAL_BEDS,J7128&lt;=TEMP_WORKER_MAX*TEMP_WORKER_HRS),1,0)</f>
        <v>1</v>
      </c>
      <c r="O7128" s="2">
        <f>L7128-M7128-K7128-FIXED_COSTS</f>
        <v>40634.404934503094</v>
      </c>
      <c r="P7128" s="2">
        <f>IF(N7128=1,O7128,"")</f>
        <v>40634.404934503094</v>
      </c>
    </row>
    <row r="7129">
      <c r="A7129" s="6">
        <v>10</v>
      </c>
      <c r="B7129" s="6">
        <v>19</v>
      </c>
      <c r="C7129" s="6">
        <v>26</v>
      </c>
      <c r="D7129" s="6">
        <f>A7129+B7129+C7129</f>
        <v>55</v>
      </c>
      <c r="E7129" s="5">
        <f>IF(A7129=0,0,A7129*LABOR_HRS_WK_TOM*SEASON_WEEKS*(1+DIM_PCT_TOM)^A7129)</f>
        <v>2334.3682140900019</v>
      </c>
      <c r="F7129" s="5">
        <f>IF(B7129=0,0,B7129*LABOR_HRS_WK_CAR*SEASON_WEEKS*(1+DIM_PCT_CAR)^B7129)</f>
        <v>911.23060582002415</v>
      </c>
      <c r="G7129" s="5">
        <f>IF(C7129=0,0,C7129*LABOR_HRS_WK_MES*SEASON_WEEKS*(1+DIM_PCT_MES)^C7129)</f>
        <v>1616.0570598233128</v>
      </c>
      <c r="H7129" s="5">
        <f>E7129+F7129+G7129</f>
        <v>4861.6558797333391</v>
      </c>
      <c r="I7129" s="5">
        <f>MIN(H7129,FARMER_HRS)</f>
        <v>720</v>
      </c>
      <c r="J7129" s="5">
        <f>MAX(0,H7129-FARMER_HRS)</f>
        <v>4141.6558797333391</v>
      </c>
      <c r="K7129" s="2">
        <f>I7129*FARMER_RATE+J7129*TEMP_WORKER_RATE</f>
        <v>96903.747912037143</v>
      </c>
      <c r="L7129" s="2">
        <f>A7129*PRICE_TOM+B7129*PRICE_CAR+C7129*PRICE_MES</f>
        <v>197986</v>
      </c>
      <c r="M7129" s="2">
        <f>A7129*FERT_BED_TOM+B7129*FERT_BED_CAR+C7129*FERT_BED_MES</f>
        <v>40040</v>
      </c>
      <c r="N7129" s="6">
        <f>IF(AND(D7129&lt;=TOTAL_BEDS,J7129&lt;=TEMP_WORKER_MAX*TEMP_WORKER_HRS),1,0)</f>
        <v>1</v>
      </c>
      <c r="O7129" s="2">
        <f>L7129-M7129-K7129-FIXED_COSTS</f>
        <v>41042.252087962857</v>
      </c>
      <c r="P7129" s="2">
        <f>IF(N7129=1,O7129,"")</f>
        <v>41042.252087962857</v>
      </c>
    </row>
    <row r="7130">
      <c r="A7130" s="6">
        <v>10</v>
      </c>
      <c r="B7130" s="6">
        <v>19</v>
      </c>
      <c r="C7130" s="6">
        <v>27</v>
      </c>
      <c r="D7130" s="6">
        <f>A7130+B7130+C7130</f>
        <v>56</v>
      </c>
      <c r="E7130" s="5">
        <f>IF(A7130=0,0,A7130*LABOR_HRS_WK_TOM*SEASON_WEEKS*(1+DIM_PCT_TOM)^A7130)</f>
        <v>2334.3682140900019</v>
      </c>
      <c r="F7130" s="5">
        <f>IF(B7130=0,0,B7130*LABOR_HRS_WK_CAR*SEASON_WEEKS*(1+DIM_PCT_CAR)^B7130)</f>
        <v>911.23060582002415</v>
      </c>
      <c r="G7130" s="5">
        <f>IF(C7130=0,0,C7130*LABOR_HRS_WK_MES*SEASON_WEEKS*(1+DIM_PCT_MES)^C7130)</f>
        <v>1699.19076434307</v>
      </c>
      <c r="H7130" s="5">
        <f>E7130+F7130+G7130</f>
        <v>4944.7895842530961</v>
      </c>
      <c r="I7130" s="5">
        <f>MIN(H7130,FARMER_HRS)</f>
        <v>720</v>
      </c>
      <c r="J7130" s="5">
        <f>MAX(0,H7130-FARMER_HRS)</f>
        <v>4224.7895842530961</v>
      </c>
      <c r="K7130" s="2">
        <f>I7130*FARMER_RATE+J7130*TEMP_WORKER_RATE</f>
        <v>98347.041393282911</v>
      </c>
      <c r="L7130" s="2">
        <f>A7130*PRICE_TOM+B7130*PRICE_CAR+C7130*PRICE_MES</f>
        <v>200686</v>
      </c>
      <c r="M7130" s="2">
        <f>A7130*FERT_BED_TOM+B7130*FERT_BED_CAR+C7130*FERT_BED_MES</f>
        <v>40920</v>
      </c>
      <c r="N7130" s="6">
        <f>IF(AND(D7130&lt;=TOTAL_BEDS,J7130&lt;=TEMP_WORKER_MAX*TEMP_WORKER_HRS),1,0)</f>
        <v>1</v>
      </c>
      <c r="O7130" s="2">
        <f>L7130-M7130-K7130-FIXED_COSTS</f>
        <v>41418.958606717089</v>
      </c>
      <c r="P7130" s="2">
        <f>IF(N7130=1,O7130,"")</f>
        <v>41418.958606717089</v>
      </c>
    </row>
    <row r="7131">
      <c r="A7131" s="6">
        <v>10</v>
      </c>
      <c r="B7131" s="6">
        <v>19</v>
      </c>
      <c r="C7131" s="6">
        <v>28</v>
      </c>
      <c r="D7131" s="6">
        <f>A7131+B7131+C7131</f>
        <v>57</v>
      </c>
      <c r="E7131" s="5">
        <f>IF(A7131=0,0,A7131*LABOR_HRS_WK_TOM*SEASON_WEEKS*(1+DIM_PCT_TOM)^A7131)</f>
        <v>2334.3682140900019</v>
      </c>
      <c r="F7131" s="5">
        <f>IF(B7131=0,0,B7131*LABOR_HRS_WK_CAR*SEASON_WEEKS*(1+DIM_PCT_CAR)^B7131)</f>
        <v>911.23060582002415</v>
      </c>
      <c r="G7131" s="5">
        <f>IF(C7131=0,0,C7131*LABOR_HRS_WK_MES*SEASON_WEEKS*(1+DIM_PCT_MES)^C7131)</f>
        <v>1784.1503025602233</v>
      </c>
      <c r="H7131" s="5">
        <f>E7131+F7131+G7131</f>
        <v>5029.74912247025</v>
      </c>
      <c r="I7131" s="5">
        <f>MIN(H7131,FARMER_HRS)</f>
        <v>720</v>
      </c>
      <c r="J7131" s="5">
        <f>MAX(0,H7131-FARMER_HRS)</f>
        <v>4309.74912247025</v>
      </c>
      <c r="K7131" s="2">
        <f>I7131*FARMER_RATE+J7131*TEMP_WORKER_RATE</f>
        <v>99822.03337621961</v>
      </c>
      <c r="L7131" s="2">
        <f>A7131*PRICE_TOM+B7131*PRICE_CAR+C7131*PRICE_MES</f>
        <v>203386</v>
      </c>
      <c r="M7131" s="2">
        <f>A7131*FERT_BED_TOM+B7131*FERT_BED_CAR+C7131*FERT_BED_MES</f>
        <v>41800</v>
      </c>
      <c r="N7131" s="6">
        <f>IF(AND(D7131&lt;=TOTAL_BEDS,J7131&lt;=TEMP_WORKER_MAX*TEMP_WORKER_HRS),1,0)</f>
        <v>1</v>
      </c>
      <c r="O7131" s="2">
        <f>L7131-M7131-K7131-FIXED_COSTS</f>
        <v>41763.96662378039</v>
      </c>
      <c r="P7131" s="2">
        <f>IF(N7131=1,O7131,"")</f>
        <v>41763.96662378039</v>
      </c>
    </row>
    <row r="7132">
      <c r="A7132" s="6">
        <v>10</v>
      </c>
      <c r="B7132" s="6">
        <v>19</v>
      </c>
      <c r="C7132" s="6">
        <v>29</v>
      </c>
      <c r="D7132" s="6">
        <f>A7132+B7132+C7132</f>
        <v>58</v>
      </c>
      <c r="E7132" s="5">
        <f>IF(A7132=0,0,A7132*LABOR_HRS_WK_TOM*SEASON_WEEKS*(1+DIM_PCT_TOM)^A7132)</f>
        <v>2334.3682140900019</v>
      </c>
      <c r="F7132" s="5">
        <f>IF(B7132=0,0,B7132*LABOR_HRS_WK_CAR*SEASON_WEEKS*(1+DIM_PCT_CAR)^B7132)</f>
        <v>911.23060582002415</v>
      </c>
      <c r="G7132" s="5">
        <f>IF(C7132=0,0,C7132*LABOR_HRS_WK_MES*SEASON_WEEKS*(1+DIM_PCT_MES)^C7132)</f>
        <v>1870.9683306758766</v>
      </c>
      <c r="H7132" s="5">
        <f>E7132+F7132+G7132</f>
        <v>5116.5671505859027</v>
      </c>
      <c r="I7132" s="5">
        <f>MIN(H7132,FARMER_HRS)</f>
        <v>720</v>
      </c>
      <c r="J7132" s="5">
        <f>MAX(0,H7132-FARMER_HRS)</f>
        <v>4396.5671505859027</v>
      </c>
      <c r="K7132" s="2">
        <f>I7132*FARMER_RATE+J7132*TEMP_WORKER_RATE</f>
        <v>101329.29080878303</v>
      </c>
      <c r="L7132" s="2">
        <f>A7132*PRICE_TOM+B7132*PRICE_CAR+C7132*PRICE_MES</f>
        <v>206086</v>
      </c>
      <c r="M7132" s="2">
        <f>A7132*FERT_BED_TOM+B7132*FERT_BED_CAR+C7132*FERT_BED_MES</f>
        <v>42680</v>
      </c>
      <c r="N7132" s="6">
        <f>IF(AND(D7132&lt;=TOTAL_BEDS,J7132&lt;=TEMP_WORKER_MAX*TEMP_WORKER_HRS),1,0)</f>
        <v>1</v>
      </c>
      <c r="O7132" s="2">
        <f>L7132-M7132-K7132-FIXED_COSTS</f>
        <v>42076.709191216971</v>
      </c>
      <c r="P7132" s="2">
        <f>IF(N7132=1,O7132,"")</f>
        <v>42076.709191216971</v>
      </c>
    </row>
    <row r="7133">
      <c r="A7133" s="6">
        <v>10</v>
      </c>
      <c r="B7133" s="6">
        <v>19</v>
      </c>
      <c r="C7133" s="6">
        <v>30</v>
      </c>
      <c r="D7133" s="6">
        <f>A7133+B7133+C7133</f>
        <v>59</v>
      </c>
      <c r="E7133" s="5">
        <f>IF(A7133=0,0,A7133*LABOR_HRS_WK_TOM*SEASON_WEEKS*(1+DIM_PCT_TOM)^A7133)</f>
        <v>2334.3682140900019</v>
      </c>
      <c r="F7133" s="5">
        <f>IF(B7133=0,0,B7133*LABOR_HRS_WK_CAR*SEASON_WEEKS*(1+DIM_PCT_CAR)^B7133)</f>
        <v>911.23060582002415</v>
      </c>
      <c r="G7133" s="5">
        <f>IF(C7133=0,0,C7133*LABOR_HRS_WK_MES*SEASON_WEEKS*(1+DIM_PCT_MES)^C7133)</f>
        <v>1959.6780360096466</v>
      </c>
      <c r="H7133" s="5">
        <f>E7133+F7133+G7133</f>
        <v>5205.2768559196729</v>
      </c>
      <c r="I7133" s="5">
        <f>MIN(H7133,FARMER_HRS)</f>
        <v>720</v>
      </c>
      <c r="J7133" s="5">
        <f>MAX(0,H7133-FARMER_HRS)</f>
        <v>4485.2768559196729</v>
      </c>
      <c r="K7133" s="2">
        <f>I7133*FARMER_RATE+J7133*TEMP_WORKER_RATE</f>
        <v>102869.38985971654</v>
      </c>
      <c r="L7133" s="2">
        <f>A7133*PRICE_TOM+B7133*PRICE_CAR+C7133*PRICE_MES</f>
        <v>208786</v>
      </c>
      <c r="M7133" s="2">
        <f>A7133*FERT_BED_TOM+B7133*FERT_BED_CAR+C7133*FERT_BED_MES</f>
        <v>43560</v>
      </c>
      <c r="N7133" s="6">
        <f>IF(AND(D7133&lt;=TOTAL_BEDS,J7133&lt;=TEMP_WORKER_MAX*TEMP_WORKER_HRS),1,0)</f>
        <v>1</v>
      </c>
      <c r="O7133" s="2">
        <f>L7133-M7133-K7133-FIXED_COSTS</f>
        <v>42356.610140283461</v>
      </c>
      <c r="P7133" s="2">
        <f>IF(N7133=1,O7133,"")</f>
        <v>42356.610140283461</v>
      </c>
    </row>
    <row r="7134">
      <c r="A7134" s="6">
        <v>10</v>
      </c>
      <c r="B7134" s="6">
        <v>20</v>
      </c>
      <c r="C7134" s="6">
        <v>0</v>
      </c>
      <c r="D7134" s="6">
        <f>A7134+B7134+C7134</f>
        <v>30</v>
      </c>
      <c r="E7134" s="5">
        <f>IF(A7134=0,0,A7134*LABOR_HRS_WK_TOM*SEASON_WEEKS*(1+DIM_PCT_TOM)^A7134)</f>
        <v>2334.3682140900019</v>
      </c>
      <c r="F7134" s="5">
        <f>IF(B7134=0,0,B7134*LABOR_HRS_WK_CAR*SEASON_WEEKS*(1+DIM_PCT_CAR)^B7134)</f>
        <v>983.16986417423652</v>
      </c>
      <c r="G7134" s="5">
        <f>IF(C7134=0,0,C7134*LABOR_HRS_WK_MES*SEASON_WEEKS*(1+DIM_PCT_MES)^C7134)</f>
        <v>0</v>
      </c>
      <c r="H7134" s="5">
        <f>E7134+F7134+G7134</f>
        <v>3317.5380782642383</v>
      </c>
      <c r="I7134" s="5">
        <f>MIN(H7134,FARMER_HRS)</f>
        <v>720</v>
      </c>
      <c r="J7134" s="5">
        <f>MAX(0,H7134-FARMER_HRS)</f>
        <v>2597.5380782642383</v>
      </c>
      <c r="K7134" s="2">
        <f>I7134*FARMER_RATE+J7134*TEMP_WORKER_RATE</f>
        <v>70096.147192087461</v>
      </c>
      <c r="L7134" s="2">
        <f>A7134*PRICE_TOM+B7134*PRICE_CAR+C7134*PRICE_MES</f>
        <v>129880</v>
      </c>
      <c r="M7134" s="2">
        <f>A7134*FERT_BED_TOM+B7134*FERT_BED_CAR+C7134*FERT_BED_MES</f>
        <v>17600</v>
      </c>
      <c r="N7134" s="6">
        <f>IF(AND(D7134&lt;=TOTAL_BEDS,J7134&lt;=TEMP_WORKER_MAX*TEMP_WORKER_HRS),1,0)</f>
        <v>1</v>
      </c>
      <c r="O7134" s="2">
        <f>L7134-M7134-K7134-FIXED_COSTS</f>
        <v>22183.852807912539</v>
      </c>
      <c r="P7134" s="2">
        <f>IF(N7134=1,O7134,"")</f>
        <v>22183.852807912539</v>
      </c>
    </row>
    <row r="7135">
      <c r="A7135" s="6">
        <v>10</v>
      </c>
      <c r="B7135" s="6">
        <v>20</v>
      </c>
      <c r="C7135" s="6">
        <v>1</v>
      </c>
      <c r="D7135" s="6">
        <f>A7135+B7135+C7135</f>
        <v>31</v>
      </c>
      <c r="E7135" s="5">
        <f>IF(A7135=0,0,A7135*LABOR_HRS_WK_TOM*SEASON_WEEKS*(1+DIM_PCT_TOM)^A7135)</f>
        <v>2334.3682140900019</v>
      </c>
      <c r="F7135" s="5">
        <f>IF(B7135=0,0,B7135*LABOR_HRS_WK_CAR*SEASON_WEEKS*(1+DIM_PCT_CAR)^B7135)</f>
        <v>983.16986417423652</v>
      </c>
      <c r="G7135" s="5">
        <f>IF(C7135=0,0,C7135*LABOR_HRS_WK_MES*SEASON_WEEKS*(1+DIM_PCT_MES)^C7135)</f>
        <v>45.5625</v>
      </c>
      <c r="H7135" s="5">
        <f>E7135+F7135+G7135</f>
        <v>3363.1005782642383</v>
      </c>
      <c r="I7135" s="5">
        <f>MIN(H7135,FARMER_HRS)</f>
        <v>720</v>
      </c>
      <c r="J7135" s="5">
        <f>MAX(0,H7135-FARMER_HRS)</f>
        <v>2643.1005782642383</v>
      </c>
      <c r="K7135" s="2">
        <f>I7135*FARMER_RATE+J7135*TEMP_WORKER_RATE</f>
        <v>70887.162817087461</v>
      </c>
      <c r="L7135" s="2">
        <f>A7135*PRICE_TOM+B7135*PRICE_CAR+C7135*PRICE_MES</f>
        <v>132580</v>
      </c>
      <c r="M7135" s="2">
        <f>A7135*FERT_BED_TOM+B7135*FERT_BED_CAR+C7135*FERT_BED_MES</f>
        <v>18480</v>
      </c>
      <c r="N7135" s="6">
        <f>IF(AND(D7135&lt;=TOTAL_BEDS,J7135&lt;=TEMP_WORKER_MAX*TEMP_WORKER_HRS),1,0)</f>
        <v>1</v>
      </c>
      <c r="O7135" s="2">
        <f>L7135-M7135-K7135-FIXED_COSTS</f>
        <v>23212.837182912539</v>
      </c>
      <c r="P7135" s="2">
        <f>IF(N7135=1,O7135,"")</f>
        <v>23212.837182912539</v>
      </c>
    </row>
    <row r="7136">
      <c r="A7136" s="6">
        <v>10</v>
      </c>
      <c r="B7136" s="6">
        <v>20</v>
      </c>
      <c r="C7136" s="6">
        <v>2</v>
      </c>
      <c r="D7136" s="6">
        <f>A7136+B7136+C7136</f>
        <v>32</v>
      </c>
      <c r="E7136" s="5">
        <f>IF(A7136=0,0,A7136*LABOR_HRS_WK_TOM*SEASON_WEEKS*(1+DIM_PCT_TOM)^A7136)</f>
        <v>2334.3682140900019</v>
      </c>
      <c r="F7136" s="5">
        <f>IF(B7136=0,0,B7136*LABOR_HRS_WK_CAR*SEASON_WEEKS*(1+DIM_PCT_CAR)^B7136)</f>
        <v>983.16986417423652</v>
      </c>
      <c r="G7136" s="5">
        <f>IF(C7136=0,0,C7136*LABOR_HRS_WK_MES*SEASON_WEEKS*(1+DIM_PCT_MES)^C7136)</f>
        <v>92.2640625</v>
      </c>
      <c r="H7136" s="5">
        <f>E7136+F7136+G7136</f>
        <v>3409.8021407642382</v>
      </c>
      <c r="I7136" s="5">
        <f>MIN(H7136,FARMER_HRS)</f>
        <v>720</v>
      </c>
      <c r="J7136" s="5">
        <f>MAX(0,H7136-FARMER_HRS)</f>
        <v>2689.8021407642382</v>
      </c>
      <c r="K7136" s="2">
        <f>I7136*FARMER_RATE+J7136*TEMP_WORKER_RATE</f>
        <v>71697.953832712461</v>
      </c>
      <c r="L7136" s="2">
        <f>A7136*PRICE_TOM+B7136*PRICE_CAR+C7136*PRICE_MES</f>
        <v>135280</v>
      </c>
      <c r="M7136" s="2">
        <f>A7136*FERT_BED_TOM+B7136*FERT_BED_CAR+C7136*FERT_BED_MES</f>
        <v>19360</v>
      </c>
      <c r="N7136" s="6">
        <f>IF(AND(D7136&lt;=TOTAL_BEDS,J7136&lt;=TEMP_WORKER_MAX*TEMP_WORKER_HRS),1,0)</f>
        <v>1</v>
      </c>
      <c r="O7136" s="2">
        <f>L7136-M7136-K7136-FIXED_COSTS</f>
        <v>24222.046167287539</v>
      </c>
      <c r="P7136" s="2">
        <f>IF(N7136=1,O7136,"")</f>
        <v>24222.046167287539</v>
      </c>
    </row>
    <row r="7137">
      <c r="A7137" s="6">
        <v>10</v>
      </c>
      <c r="B7137" s="6">
        <v>20</v>
      </c>
      <c r="C7137" s="6">
        <v>3</v>
      </c>
      <c r="D7137" s="6">
        <f>A7137+B7137+C7137</f>
        <v>33</v>
      </c>
      <c r="E7137" s="5">
        <f>IF(A7137=0,0,A7137*LABOR_HRS_WK_TOM*SEASON_WEEKS*(1+DIM_PCT_TOM)^A7137)</f>
        <v>2334.3682140900019</v>
      </c>
      <c r="F7137" s="5">
        <f>IF(B7137=0,0,B7137*LABOR_HRS_WK_CAR*SEASON_WEEKS*(1+DIM_PCT_CAR)^B7137)</f>
        <v>983.16986417423652</v>
      </c>
      <c r="G7137" s="5">
        <f>IF(C7137=0,0,C7137*LABOR_HRS_WK_MES*SEASON_WEEKS*(1+DIM_PCT_MES)^C7137)</f>
        <v>140.12604492187498</v>
      </c>
      <c r="H7137" s="5">
        <f>E7137+F7137+G7137</f>
        <v>3457.6641231861131</v>
      </c>
      <c r="I7137" s="5">
        <f>MIN(H7137,FARMER_HRS)</f>
        <v>720</v>
      </c>
      <c r="J7137" s="5">
        <f>MAX(0,H7137-FARMER_HRS)</f>
        <v>2737.6641231861131</v>
      </c>
      <c r="K7137" s="2">
        <f>I7137*FARMER_RATE+J7137*TEMP_WORKER_RATE</f>
        <v>72528.89102753668</v>
      </c>
      <c r="L7137" s="2">
        <f>A7137*PRICE_TOM+B7137*PRICE_CAR+C7137*PRICE_MES</f>
        <v>137980</v>
      </c>
      <c r="M7137" s="2">
        <f>A7137*FERT_BED_TOM+B7137*FERT_BED_CAR+C7137*FERT_BED_MES</f>
        <v>20240</v>
      </c>
      <c r="N7137" s="6">
        <f>IF(AND(D7137&lt;=TOTAL_BEDS,J7137&lt;=TEMP_WORKER_MAX*TEMP_WORKER_HRS),1,0)</f>
        <v>1</v>
      </c>
      <c r="O7137" s="2">
        <f>L7137-M7137-K7137-FIXED_COSTS</f>
        <v>25211.10897246332</v>
      </c>
      <c r="P7137" s="2">
        <f>IF(N7137=1,O7137,"")</f>
        <v>25211.10897246332</v>
      </c>
    </row>
    <row r="7138">
      <c r="A7138" s="6">
        <v>10</v>
      </c>
      <c r="B7138" s="6">
        <v>20</v>
      </c>
      <c r="C7138" s="6">
        <v>4</v>
      </c>
      <c r="D7138" s="6">
        <f>A7138+B7138+C7138</f>
        <v>34</v>
      </c>
      <c r="E7138" s="5">
        <f>IF(A7138=0,0,A7138*LABOR_HRS_WK_TOM*SEASON_WEEKS*(1+DIM_PCT_TOM)^A7138)</f>
        <v>2334.3682140900019</v>
      </c>
      <c r="F7138" s="5">
        <f>IF(B7138=0,0,B7138*LABOR_HRS_WK_CAR*SEASON_WEEKS*(1+DIM_PCT_CAR)^B7138)</f>
        <v>983.16986417423652</v>
      </c>
      <c r="G7138" s="5">
        <f>IF(C7138=0,0,C7138*LABOR_HRS_WK_MES*SEASON_WEEKS*(1+DIM_PCT_MES)^C7138)</f>
        <v>189.17016064453119</v>
      </c>
      <c r="H7138" s="5">
        <f>E7138+F7138+G7138</f>
        <v>3506.7082389087695</v>
      </c>
      <c r="I7138" s="5">
        <f>MIN(H7138,FARMER_HRS)</f>
        <v>720</v>
      </c>
      <c r="J7138" s="5">
        <f>MAX(0,H7138-FARMER_HRS)</f>
        <v>2786.7082389087695</v>
      </c>
      <c r="K7138" s="2">
        <f>I7138*FARMER_RATE+J7138*TEMP_WORKER_RATE</f>
        <v>73380.3513699439</v>
      </c>
      <c r="L7138" s="2">
        <f>A7138*PRICE_TOM+B7138*PRICE_CAR+C7138*PRICE_MES</f>
        <v>140680</v>
      </c>
      <c r="M7138" s="2">
        <f>A7138*FERT_BED_TOM+B7138*FERT_BED_CAR+C7138*FERT_BED_MES</f>
        <v>21120</v>
      </c>
      <c r="N7138" s="6">
        <f>IF(AND(D7138&lt;=TOTAL_BEDS,J7138&lt;=TEMP_WORKER_MAX*TEMP_WORKER_HRS),1,0)</f>
        <v>1</v>
      </c>
      <c r="O7138" s="2">
        <f>L7138-M7138-K7138-FIXED_COSTS</f>
        <v>26179.648630056094</v>
      </c>
      <c r="P7138" s="2">
        <f>IF(N7138=1,O7138,"")</f>
        <v>26179.648630056094</v>
      </c>
    </row>
    <row r="7139">
      <c r="A7139" s="6">
        <v>10</v>
      </c>
      <c r="B7139" s="6">
        <v>20</v>
      </c>
      <c r="C7139" s="6">
        <v>5</v>
      </c>
      <c r="D7139" s="6">
        <f>A7139+B7139+C7139</f>
        <v>35</v>
      </c>
      <c r="E7139" s="5">
        <f>IF(A7139=0,0,A7139*LABOR_HRS_WK_TOM*SEASON_WEEKS*(1+DIM_PCT_TOM)^A7139)</f>
        <v>2334.3682140900019</v>
      </c>
      <c r="F7139" s="5">
        <f>IF(B7139=0,0,B7139*LABOR_HRS_WK_CAR*SEASON_WEEKS*(1+DIM_PCT_CAR)^B7139)</f>
        <v>983.16986417423652</v>
      </c>
      <c r="G7139" s="5">
        <f>IF(C7139=0,0,C7139*LABOR_HRS_WK_MES*SEASON_WEEKS*(1+DIM_PCT_MES)^C7139)</f>
        <v>239.41848456573481</v>
      </c>
      <c r="H7139" s="5">
        <f>E7139+F7139+G7139</f>
        <v>3556.9565628299729</v>
      </c>
      <c r="I7139" s="5">
        <f>MIN(H7139,FARMER_HRS)</f>
        <v>720</v>
      </c>
      <c r="J7139" s="5">
        <f>MAX(0,H7139-FARMER_HRS)</f>
        <v>2836.9565628299729</v>
      </c>
      <c r="K7139" s="2">
        <f>I7139*FARMER_RATE+J7139*TEMP_WORKER_RATE</f>
        <v>74252.718104687025</v>
      </c>
      <c r="L7139" s="2">
        <f>A7139*PRICE_TOM+B7139*PRICE_CAR+C7139*PRICE_MES</f>
        <v>143380</v>
      </c>
      <c r="M7139" s="2">
        <f>A7139*FERT_BED_TOM+B7139*FERT_BED_CAR+C7139*FERT_BED_MES</f>
        <v>22000</v>
      </c>
      <c r="N7139" s="6">
        <f>IF(AND(D7139&lt;=TOTAL_BEDS,J7139&lt;=TEMP_WORKER_MAX*TEMP_WORKER_HRS),1,0)</f>
        <v>1</v>
      </c>
      <c r="O7139" s="2">
        <f>L7139-M7139-K7139-FIXED_COSTS</f>
        <v>27127.281895312975</v>
      </c>
      <c r="P7139" s="2">
        <f>IF(N7139=1,O7139,"")</f>
        <v>27127.281895312975</v>
      </c>
    </row>
    <row r="7140">
      <c r="A7140" s="6">
        <v>10</v>
      </c>
      <c r="B7140" s="6">
        <v>20</v>
      </c>
      <c r="C7140" s="6">
        <v>6</v>
      </c>
      <c r="D7140" s="6">
        <f>A7140+B7140+C7140</f>
        <v>36</v>
      </c>
      <c r="E7140" s="5">
        <f>IF(A7140=0,0,A7140*LABOR_HRS_WK_TOM*SEASON_WEEKS*(1+DIM_PCT_TOM)^A7140)</f>
        <v>2334.3682140900019</v>
      </c>
      <c r="F7140" s="5">
        <f>IF(B7140=0,0,B7140*LABOR_HRS_WK_CAR*SEASON_WEEKS*(1+DIM_PCT_CAR)^B7140)</f>
        <v>983.16986417423652</v>
      </c>
      <c r="G7140" s="5">
        <f>IF(C7140=0,0,C7140*LABOR_HRS_WK_MES*SEASON_WEEKS*(1+DIM_PCT_MES)^C7140)</f>
        <v>290.89345874736773</v>
      </c>
      <c r="H7140" s="5">
        <f>E7140+F7140+G7140</f>
        <v>3608.431537011606</v>
      </c>
      <c r="I7140" s="5">
        <f>MIN(H7140,FARMER_HRS)</f>
        <v>720</v>
      </c>
      <c r="J7140" s="5">
        <f>MAX(0,H7140-FARMER_HRS)</f>
        <v>2888.431537011606</v>
      </c>
      <c r="K7140" s="2">
        <f>I7140*FARMER_RATE+J7140*TEMP_WORKER_RATE</f>
        <v>75146.380850895934</v>
      </c>
      <c r="L7140" s="2">
        <f>A7140*PRICE_TOM+B7140*PRICE_CAR+C7140*PRICE_MES</f>
        <v>146080</v>
      </c>
      <c r="M7140" s="2">
        <f>A7140*FERT_BED_TOM+B7140*FERT_BED_CAR+C7140*FERT_BED_MES</f>
        <v>22880</v>
      </c>
      <c r="N7140" s="6">
        <f>IF(AND(D7140&lt;=TOTAL_BEDS,J7140&lt;=TEMP_WORKER_MAX*TEMP_WORKER_HRS),1,0)</f>
        <v>1</v>
      </c>
      <c r="O7140" s="2">
        <f>L7140-M7140-K7140-FIXED_COSTS</f>
        <v>28053.619149104066</v>
      </c>
      <c r="P7140" s="2">
        <f>IF(N7140=1,O7140,"")</f>
        <v>28053.619149104066</v>
      </c>
    </row>
    <row r="7141">
      <c r="A7141" s="6">
        <v>10</v>
      </c>
      <c r="B7141" s="6">
        <v>20</v>
      </c>
      <c r="C7141" s="6">
        <v>7</v>
      </c>
      <c r="D7141" s="6">
        <f>A7141+B7141+C7141</f>
        <v>37</v>
      </c>
      <c r="E7141" s="5">
        <f>IF(A7141=0,0,A7141*LABOR_HRS_WK_TOM*SEASON_WEEKS*(1+DIM_PCT_TOM)^A7141)</f>
        <v>2334.3682140900019</v>
      </c>
      <c r="F7141" s="5">
        <f>IF(B7141=0,0,B7141*LABOR_HRS_WK_CAR*SEASON_WEEKS*(1+DIM_PCT_CAR)^B7141)</f>
        <v>983.16986417423652</v>
      </c>
      <c r="G7141" s="5">
        <f>IF(C7141=0,0,C7141*LABOR_HRS_WK_MES*SEASON_WEEKS*(1+DIM_PCT_MES)^C7141)</f>
        <v>343.61789814532818</v>
      </c>
      <c r="H7141" s="5">
        <f>E7141+F7141+G7141</f>
        <v>3661.1559764095664</v>
      </c>
      <c r="I7141" s="5">
        <f>MIN(H7141,FARMER_HRS)</f>
        <v>720</v>
      </c>
      <c r="J7141" s="5">
        <f>MAX(0,H7141-FARMER_HRS)</f>
        <v>2941.1559764095664</v>
      </c>
      <c r="K7141" s="2">
        <f>I7141*FARMER_RATE+J7141*TEMP_WORKER_RATE</f>
        <v>76061.735701554979</v>
      </c>
      <c r="L7141" s="2">
        <f>A7141*PRICE_TOM+B7141*PRICE_CAR+C7141*PRICE_MES</f>
        <v>148780</v>
      </c>
      <c r="M7141" s="2">
        <f>A7141*FERT_BED_TOM+B7141*FERT_BED_CAR+C7141*FERT_BED_MES</f>
        <v>23760</v>
      </c>
      <c r="N7141" s="6">
        <f>IF(AND(D7141&lt;=TOTAL_BEDS,J7141&lt;=TEMP_WORKER_MAX*TEMP_WORKER_HRS),1,0)</f>
        <v>1</v>
      </c>
      <c r="O7141" s="2">
        <f>L7141-M7141-K7141-FIXED_COSTS</f>
        <v>28958.264298445021</v>
      </c>
      <c r="P7141" s="2">
        <f>IF(N7141=1,O7141,"")</f>
        <v>28958.264298445021</v>
      </c>
    </row>
    <row r="7142">
      <c r="A7142" s="6">
        <v>10</v>
      </c>
      <c r="B7142" s="6">
        <v>20</v>
      </c>
      <c r="C7142" s="6">
        <v>8</v>
      </c>
      <c r="D7142" s="6">
        <f>A7142+B7142+C7142</f>
        <v>38</v>
      </c>
      <c r="E7142" s="5">
        <f>IF(A7142=0,0,A7142*LABOR_HRS_WK_TOM*SEASON_WEEKS*(1+DIM_PCT_TOM)^A7142)</f>
        <v>2334.3682140900019</v>
      </c>
      <c r="F7142" s="5">
        <f>IF(B7142=0,0,B7142*LABOR_HRS_WK_CAR*SEASON_WEEKS*(1+DIM_PCT_CAR)^B7142)</f>
        <v>983.16986417423652</v>
      </c>
      <c r="G7142" s="5">
        <f>IF(C7142=0,0,C7142*LABOR_HRS_WK_MES*SEASON_WEEKS*(1+DIM_PCT_MES)^C7142)</f>
        <v>397.61499642530833</v>
      </c>
      <c r="H7142" s="5">
        <f>E7142+F7142+G7142</f>
        <v>3715.1530746895464</v>
      </c>
      <c r="I7142" s="5">
        <f>MIN(H7142,FARMER_HRS)</f>
        <v>720</v>
      </c>
      <c r="J7142" s="5">
        <f>MAX(0,H7142-FARMER_HRS)</f>
        <v>2995.1530746895464</v>
      </c>
      <c r="K7142" s="2">
        <f>I7142*FARMER_RATE+J7142*TEMP_WORKER_RATE</f>
        <v>76999.1853244713</v>
      </c>
      <c r="L7142" s="2">
        <f>A7142*PRICE_TOM+B7142*PRICE_CAR+C7142*PRICE_MES</f>
        <v>151480</v>
      </c>
      <c r="M7142" s="2">
        <f>A7142*FERT_BED_TOM+B7142*FERT_BED_CAR+C7142*FERT_BED_MES</f>
        <v>24640</v>
      </c>
      <c r="N7142" s="6">
        <f>IF(AND(D7142&lt;=TOTAL_BEDS,J7142&lt;=TEMP_WORKER_MAX*TEMP_WORKER_HRS),1,0)</f>
        <v>1</v>
      </c>
      <c r="O7142" s="2">
        <f>L7142-M7142-K7142-FIXED_COSTS</f>
        <v>29840.8146755287</v>
      </c>
      <c r="P7142" s="2">
        <f>IF(N7142=1,O7142,"")</f>
        <v>29840.8146755287</v>
      </c>
    </row>
    <row r="7143">
      <c r="A7143" s="6">
        <v>10</v>
      </c>
      <c r="B7143" s="6">
        <v>20</v>
      </c>
      <c r="C7143" s="6">
        <v>9</v>
      </c>
      <c r="D7143" s="6">
        <f>A7143+B7143+C7143</f>
        <v>39</v>
      </c>
      <c r="E7143" s="5">
        <f>IF(A7143=0,0,A7143*LABOR_HRS_WK_TOM*SEASON_WEEKS*(1+DIM_PCT_TOM)^A7143)</f>
        <v>2334.3682140900019</v>
      </c>
      <c r="F7143" s="5">
        <f>IF(B7143=0,0,B7143*LABOR_HRS_WK_CAR*SEASON_WEEKS*(1+DIM_PCT_CAR)^B7143)</f>
        <v>983.16986417423652</v>
      </c>
      <c r="G7143" s="5">
        <f>IF(C7143=0,0,C7143*LABOR_HRS_WK_MES*SEASON_WEEKS*(1+DIM_PCT_MES)^C7143)</f>
        <v>452.90833186570273</v>
      </c>
      <c r="H7143" s="5">
        <f>E7143+F7143+G7143</f>
        <v>3770.4464101299409</v>
      </c>
      <c r="I7143" s="5">
        <f>MIN(H7143,FARMER_HRS)</f>
        <v>720</v>
      </c>
      <c r="J7143" s="5">
        <f>MAX(0,H7143-FARMER_HRS)</f>
        <v>3050.4464101299409</v>
      </c>
      <c r="K7143" s="2">
        <f>I7143*FARMER_RATE+J7143*TEMP_WORKER_RATE</f>
        <v>77959.139064755916</v>
      </c>
      <c r="L7143" s="2">
        <f>A7143*PRICE_TOM+B7143*PRICE_CAR+C7143*PRICE_MES</f>
        <v>154180</v>
      </c>
      <c r="M7143" s="2">
        <f>A7143*FERT_BED_TOM+B7143*FERT_BED_CAR+C7143*FERT_BED_MES</f>
        <v>25520</v>
      </c>
      <c r="N7143" s="6">
        <f>IF(AND(D7143&lt;=TOTAL_BEDS,J7143&lt;=TEMP_WORKER_MAX*TEMP_WORKER_HRS),1,0)</f>
        <v>1</v>
      </c>
      <c r="O7143" s="2">
        <f>L7143-M7143-K7143-FIXED_COSTS</f>
        <v>30700.860935244084</v>
      </c>
      <c r="P7143" s="2">
        <f>IF(N7143=1,O7143,"")</f>
        <v>30700.860935244084</v>
      </c>
    </row>
    <row r="7144">
      <c r="A7144" s="6">
        <v>10</v>
      </c>
      <c r="B7144" s="6">
        <v>20</v>
      </c>
      <c r="C7144" s="6">
        <v>10</v>
      </c>
      <c r="D7144" s="6">
        <f>A7144+B7144+C7144</f>
        <v>40</v>
      </c>
      <c r="E7144" s="5">
        <f>IF(A7144=0,0,A7144*LABOR_HRS_WK_TOM*SEASON_WEEKS*(1+DIM_PCT_TOM)^A7144)</f>
        <v>2334.3682140900019</v>
      </c>
      <c r="F7144" s="5">
        <f>IF(B7144=0,0,B7144*LABOR_HRS_WK_CAR*SEASON_WEEKS*(1+DIM_PCT_CAR)^B7144)</f>
        <v>983.16986417423652</v>
      </c>
      <c r="G7144" s="5">
        <f>IF(C7144=0,0,C7144*LABOR_HRS_WK_MES*SEASON_WEEKS*(1+DIM_PCT_MES)^C7144)</f>
        <v>509.52187334891551</v>
      </c>
      <c r="H7144" s="5">
        <f>E7144+F7144+G7144</f>
        <v>3827.0599516131538</v>
      </c>
      <c r="I7144" s="5">
        <f>MIN(H7144,FARMER_HRS)</f>
        <v>720</v>
      </c>
      <c r="J7144" s="5">
        <f>MAX(0,H7144-FARMER_HRS)</f>
        <v>3107.0599516131538</v>
      </c>
      <c r="K7144" s="2">
        <f>I7144*FARMER_RATE+J7144*TEMP_WORKER_RATE</f>
        <v>78942.013048839464</v>
      </c>
      <c r="L7144" s="2">
        <f>A7144*PRICE_TOM+B7144*PRICE_CAR+C7144*PRICE_MES</f>
        <v>156880</v>
      </c>
      <c r="M7144" s="2">
        <f>A7144*FERT_BED_TOM+B7144*FERT_BED_CAR+C7144*FERT_BED_MES</f>
        <v>26400</v>
      </c>
      <c r="N7144" s="6">
        <f>IF(AND(D7144&lt;=TOTAL_BEDS,J7144&lt;=TEMP_WORKER_MAX*TEMP_WORKER_HRS),1,0)</f>
        <v>1</v>
      </c>
      <c r="O7144" s="2">
        <f>L7144-M7144-K7144-FIXED_COSTS</f>
        <v>31537.986951160536</v>
      </c>
      <c r="P7144" s="2">
        <f>IF(N7144=1,O7144,"")</f>
        <v>31537.986951160536</v>
      </c>
    </row>
    <row r="7145">
      <c r="A7145" s="6">
        <v>10</v>
      </c>
      <c r="B7145" s="6">
        <v>20</v>
      </c>
      <c r="C7145" s="6">
        <v>11</v>
      </c>
      <c r="D7145" s="6">
        <f>A7145+B7145+C7145</f>
        <v>41</v>
      </c>
      <c r="E7145" s="5">
        <f>IF(A7145=0,0,A7145*LABOR_HRS_WK_TOM*SEASON_WEEKS*(1+DIM_PCT_TOM)^A7145)</f>
        <v>2334.3682140900019</v>
      </c>
      <c r="F7145" s="5">
        <f>IF(B7145=0,0,B7145*LABOR_HRS_WK_CAR*SEASON_WEEKS*(1+DIM_PCT_CAR)^B7145)</f>
        <v>983.16986417423652</v>
      </c>
      <c r="G7145" s="5">
        <f>IF(C7145=0,0,C7145*LABOR_HRS_WK_MES*SEASON_WEEKS*(1+DIM_PCT_MES)^C7145)</f>
        <v>567.47998644235463</v>
      </c>
      <c r="H7145" s="5">
        <f>E7145+F7145+G7145</f>
        <v>3885.0180647065927</v>
      </c>
      <c r="I7145" s="5">
        <f>MIN(H7145,FARMER_HRS)</f>
        <v>720</v>
      </c>
      <c r="J7145" s="5">
        <f>MAX(0,H7145-FARMER_HRS)</f>
        <v>3165.0180647065927</v>
      </c>
      <c r="K7145" s="2">
        <f>I7145*FARMER_RATE+J7145*TEMP_WORKER_RATE</f>
        <v>79948.230290045</v>
      </c>
      <c r="L7145" s="2">
        <f>A7145*PRICE_TOM+B7145*PRICE_CAR+C7145*PRICE_MES</f>
        <v>159580</v>
      </c>
      <c r="M7145" s="2">
        <f>A7145*FERT_BED_TOM+B7145*FERT_BED_CAR+C7145*FERT_BED_MES</f>
        <v>27280</v>
      </c>
      <c r="N7145" s="6">
        <f>IF(AND(D7145&lt;=TOTAL_BEDS,J7145&lt;=TEMP_WORKER_MAX*TEMP_WORKER_HRS),1,0)</f>
        <v>1</v>
      </c>
      <c r="O7145" s="2">
        <f>L7145-M7145-K7145-FIXED_COSTS</f>
        <v>32351.769709955</v>
      </c>
      <c r="P7145" s="2">
        <f>IF(N7145=1,O7145,"")</f>
        <v>32351.769709955</v>
      </c>
    </row>
    <row r="7146">
      <c r="A7146" s="6">
        <v>10</v>
      </c>
      <c r="B7146" s="6">
        <v>20</v>
      </c>
      <c r="C7146" s="6">
        <v>12</v>
      </c>
      <c r="D7146" s="6">
        <f>A7146+B7146+C7146</f>
        <v>42</v>
      </c>
      <c r="E7146" s="5">
        <f>IF(A7146=0,0,A7146*LABOR_HRS_WK_TOM*SEASON_WEEKS*(1+DIM_PCT_TOM)^A7146)</f>
        <v>2334.3682140900019</v>
      </c>
      <c r="F7146" s="5">
        <f>IF(B7146=0,0,B7146*LABOR_HRS_WK_CAR*SEASON_WEEKS*(1+DIM_PCT_CAR)^B7146)</f>
        <v>983.16986417423652</v>
      </c>
      <c r="G7146" s="5">
        <f>IF(C7146=0,0,C7146*LABOR_HRS_WK_MES*SEASON_WEEKS*(1+DIM_PCT_MES)^C7146)</f>
        <v>626.807439570419</v>
      </c>
      <c r="H7146" s="5">
        <f>E7146+F7146+G7146</f>
        <v>3944.3455178346571</v>
      </c>
      <c r="I7146" s="5">
        <f>MIN(H7146,FARMER_HRS)</f>
        <v>720</v>
      </c>
      <c r="J7146" s="5">
        <f>MAX(0,H7146-FARMER_HRS)</f>
        <v>3224.3455178346571</v>
      </c>
      <c r="K7146" s="2">
        <f>I7146*FARMER_RATE+J7146*TEMP_WORKER_RATE</f>
        <v>80978.220795740577</v>
      </c>
      <c r="L7146" s="2">
        <f>A7146*PRICE_TOM+B7146*PRICE_CAR+C7146*PRICE_MES</f>
        <v>162280</v>
      </c>
      <c r="M7146" s="2">
        <f>A7146*FERT_BED_TOM+B7146*FERT_BED_CAR+C7146*FERT_BED_MES</f>
        <v>28160</v>
      </c>
      <c r="N7146" s="6">
        <f>IF(AND(D7146&lt;=TOTAL_BEDS,J7146&lt;=TEMP_WORKER_MAX*TEMP_WORKER_HRS),1,0)</f>
        <v>1</v>
      </c>
      <c r="O7146" s="2">
        <f>L7146-M7146-K7146-FIXED_COSTS</f>
        <v>33141.779204259423</v>
      </c>
      <c r="P7146" s="2">
        <f>IF(N7146=1,O7146,"")</f>
        <v>33141.779204259423</v>
      </c>
    </row>
    <row r="7147">
      <c r="A7147" s="6">
        <v>10</v>
      </c>
      <c r="B7147" s="6">
        <v>20</v>
      </c>
      <c r="C7147" s="6">
        <v>13</v>
      </c>
      <c r="D7147" s="6">
        <f>A7147+B7147+C7147</f>
        <v>43</v>
      </c>
      <c r="E7147" s="5">
        <f>IF(A7147=0,0,A7147*LABOR_HRS_WK_TOM*SEASON_WEEKS*(1+DIM_PCT_TOM)^A7147)</f>
        <v>2334.3682140900019</v>
      </c>
      <c r="F7147" s="5">
        <f>IF(B7147=0,0,B7147*LABOR_HRS_WK_CAR*SEASON_WEEKS*(1+DIM_PCT_CAR)^B7147)</f>
        <v>983.16986417423652</v>
      </c>
      <c r="G7147" s="5">
        <f>IF(C7147=0,0,C7147*LABOR_HRS_WK_MES*SEASON_WEEKS*(1+DIM_PCT_MES)^C7147)</f>
        <v>687.52941027880331</v>
      </c>
      <c r="H7147" s="5">
        <f>E7147+F7147+G7147</f>
        <v>4005.0674885430417</v>
      </c>
      <c r="I7147" s="5">
        <f>MIN(H7147,FARMER_HRS)</f>
        <v>720</v>
      </c>
      <c r="J7147" s="5">
        <f>MAX(0,H7147-FARMER_HRS)</f>
        <v>3285.0674885430417</v>
      </c>
      <c r="K7147" s="2">
        <f>I7147*FARMER_RATE+J7147*TEMP_WORKER_RATE</f>
        <v>82032.421676094469</v>
      </c>
      <c r="L7147" s="2">
        <f>A7147*PRICE_TOM+B7147*PRICE_CAR+C7147*PRICE_MES</f>
        <v>164980</v>
      </c>
      <c r="M7147" s="2">
        <f>A7147*FERT_BED_TOM+B7147*FERT_BED_CAR+C7147*FERT_BED_MES</f>
        <v>29040</v>
      </c>
      <c r="N7147" s="6">
        <f>IF(AND(D7147&lt;=TOTAL_BEDS,J7147&lt;=TEMP_WORKER_MAX*TEMP_WORKER_HRS),1,0)</f>
        <v>1</v>
      </c>
      <c r="O7147" s="2">
        <f>L7147-M7147-K7147-FIXED_COSTS</f>
        <v>33907.578323905531</v>
      </c>
      <c r="P7147" s="2">
        <f>IF(N7147=1,O7147,"")</f>
        <v>33907.578323905531</v>
      </c>
    </row>
    <row r="7148">
      <c r="A7148" s="6">
        <v>10</v>
      </c>
      <c r="B7148" s="6">
        <v>20</v>
      </c>
      <c r="C7148" s="6">
        <v>14</v>
      </c>
      <c r="D7148" s="6">
        <f>A7148+B7148+C7148</f>
        <v>44</v>
      </c>
      <c r="E7148" s="5">
        <f>IF(A7148=0,0,A7148*LABOR_HRS_WK_TOM*SEASON_WEEKS*(1+DIM_PCT_TOM)^A7148)</f>
        <v>2334.3682140900019</v>
      </c>
      <c r="F7148" s="5">
        <f>IF(B7148=0,0,B7148*LABOR_HRS_WK_CAR*SEASON_WEEKS*(1+DIM_PCT_CAR)^B7148)</f>
        <v>983.16986417423652</v>
      </c>
      <c r="G7148" s="5">
        <f>IF(C7148=0,0,C7148*LABOR_HRS_WK_MES*SEASON_WEEKS*(1+DIM_PCT_MES)^C7148)</f>
        <v>749.67149159246435</v>
      </c>
      <c r="H7148" s="5">
        <f>E7148+F7148+G7148</f>
        <v>4067.2095698567027</v>
      </c>
      <c r="I7148" s="5">
        <f>MIN(H7148,FARMER_HRS)</f>
        <v>720</v>
      </c>
      <c r="J7148" s="5">
        <f>MAX(0,H7148-FARMER_HRS)</f>
        <v>3347.2095698567027</v>
      </c>
      <c r="K7148" s="2">
        <f>I7148*FARMER_RATE+J7148*TEMP_WORKER_RATE</f>
        <v>83111.27725445664</v>
      </c>
      <c r="L7148" s="2">
        <f>A7148*PRICE_TOM+B7148*PRICE_CAR+C7148*PRICE_MES</f>
        <v>167680</v>
      </c>
      <c r="M7148" s="2">
        <f>A7148*FERT_BED_TOM+B7148*FERT_BED_CAR+C7148*FERT_BED_MES</f>
        <v>29920</v>
      </c>
      <c r="N7148" s="6">
        <f>IF(AND(D7148&lt;=TOTAL_BEDS,J7148&lt;=TEMP_WORKER_MAX*TEMP_WORKER_HRS),1,0)</f>
        <v>1</v>
      </c>
      <c r="O7148" s="2">
        <f>L7148-M7148-K7148-FIXED_COSTS</f>
        <v>34648.72274554336</v>
      </c>
      <c r="P7148" s="2">
        <f>IF(N7148=1,O7148,"")</f>
        <v>34648.72274554336</v>
      </c>
    </row>
    <row r="7149">
      <c r="A7149" s="6">
        <v>10</v>
      </c>
      <c r="B7149" s="6">
        <v>20</v>
      </c>
      <c r="C7149" s="6">
        <v>15</v>
      </c>
      <c r="D7149" s="6">
        <f>A7149+B7149+C7149</f>
        <v>45</v>
      </c>
      <c r="E7149" s="5">
        <f>IF(A7149=0,0,A7149*LABOR_HRS_WK_TOM*SEASON_WEEKS*(1+DIM_PCT_TOM)^A7149)</f>
        <v>2334.3682140900019</v>
      </c>
      <c r="F7149" s="5">
        <f>IF(B7149=0,0,B7149*LABOR_HRS_WK_CAR*SEASON_WEEKS*(1+DIM_PCT_CAR)^B7149)</f>
        <v>983.16986417423652</v>
      </c>
      <c r="G7149" s="5">
        <f>IF(C7149=0,0,C7149*LABOR_HRS_WK_MES*SEASON_WEEKS*(1+DIM_PCT_MES)^C7149)</f>
        <v>813.25969846861074</v>
      </c>
      <c r="H7149" s="5">
        <f>E7149+F7149+G7149</f>
        <v>4130.7977767328493</v>
      </c>
      <c r="I7149" s="5">
        <f>MIN(H7149,FARMER_HRS)</f>
        <v>720</v>
      </c>
      <c r="J7149" s="5">
        <f>MAX(0,H7149-FARMER_HRS)</f>
        <v>3410.7977767328493</v>
      </c>
      <c r="K7149" s="2">
        <f>I7149*FARMER_RATE+J7149*TEMP_WORKER_RATE</f>
        <v>84215.239179389755</v>
      </c>
      <c r="L7149" s="2">
        <f>A7149*PRICE_TOM+B7149*PRICE_CAR+C7149*PRICE_MES</f>
        <v>170380</v>
      </c>
      <c r="M7149" s="2">
        <f>A7149*FERT_BED_TOM+B7149*FERT_BED_CAR+C7149*FERT_BED_MES</f>
        <v>30800</v>
      </c>
      <c r="N7149" s="6">
        <f>IF(AND(D7149&lt;=TOTAL_BEDS,J7149&lt;=TEMP_WORKER_MAX*TEMP_WORKER_HRS),1,0)</f>
        <v>1</v>
      </c>
      <c r="O7149" s="2">
        <f>L7149-M7149-K7149-FIXED_COSTS</f>
        <v>35364.760820610245</v>
      </c>
      <c r="P7149" s="2">
        <f>IF(N7149=1,O7149,"")</f>
        <v>35364.760820610245</v>
      </c>
    </row>
    <row r="7150">
      <c r="A7150" s="6">
        <v>10</v>
      </c>
      <c r="B7150" s="6">
        <v>20</v>
      </c>
      <c r="C7150" s="6">
        <v>16</v>
      </c>
      <c r="D7150" s="6">
        <f>A7150+B7150+C7150</f>
        <v>46</v>
      </c>
      <c r="E7150" s="5">
        <f>IF(A7150=0,0,A7150*LABOR_HRS_WK_TOM*SEASON_WEEKS*(1+DIM_PCT_TOM)^A7150)</f>
        <v>2334.3682140900019</v>
      </c>
      <c r="F7150" s="5">
        <f>IF(B7150=0,0,B7150*LABOR_HRS_WK_CAR*SEASON_WEEKS*(1+DIM_PCT_CAR)^B7150)</f>
        <v>983.16986417423652</v>
      </c>
      <c r="G7150" s="5">
        <f>IF(C7150=0,0,C7150*LABOR_HRS_WK_MES*SEASON_WEEKS*(1+DIM_PCT_MES)^C7150)</f>
        <v>878.32047434609967</v>
      </c>
      <c r="H7150" s="5">
        <f>E7150+F7150+G7150</f>
        <v>4195.8585526103379</v>
      </c>
      <c r="I7150" s="5">
        <f>MIN(H7150,FARMER_HRS)</f>
        <v>720</v>
      </c>
      <c r="J7150" s="5">
        <f>MAX(0,H7150-FARMER_HRS)</f>
        <v>3475.8585526103379</v>
      </c>
      <c r="K7150" s="2">
        <f>I7150*FARMER_RATE+J7150*TEMP_WORKER_RATE</f>
        <v>85344.766538373922</v>
      </c>
      <c r="L7150" s="2">
        <f>A7150*PRICE_TOM+B7150*PRICE_CAR+C7150*PRICE_MES</f>
        <v>173080</v>
      </c>
      <c r="M7150" s="2">
        <f>A7150*FERT_BED_TOM+B7150*FERT_BED_CAR+C7150*FERT_BED_MES</f>
        <v>31680</v>
      </c>
      <c r="N7150" s="6">
        <f>IF(AND(D7150&lt;=TOTAL_BEDS,J7150&lt;=TEMP_WORKER_MAX*TEMP_WORKER_HRS),1,0)</f>
        <v>1</v>
      </c>
      <c r="O7150" s="2">
        <f>L7150-M7150-K7150-FIXED_COSTS</f>
        <v>36055.233461626078</v>
      </c>
      <c r="P7150" s="2">
        <f>IF(N7150=1,O7150,"")</f>
        <v>36055.233461626078</v>
      </c>
    </row>
    <row r="7151">
      <c r="A7151" s="6">
        <v>10</v>
      </c>
      <c r="B7151" s="6">
        <v>20</v>
      </c>
      <c r="C7151" s="6">
        <v>17</v>
      </c>
      <c r="D7151" s="6">
        <f>A7151+B7151+C7151</f>
        <v>47</v>
      </c>
      <c r="E7151" s="5">
        <f>IF(A7151=0,0,A7151*LABOR_HRS_WK_TOM*SEASON_WEEKS*(1+DIM_PCT_TOM)^A7151)</f>
        <v>2334.3682140900019</v>
      </c>
      <c r="F7151" s="5">
        <f>IF(B7151=0,0,B7151*LABOR_HRS_WK_CAR*SEASON_WEEKS*(1+DIM_PCT_CAR)^B7151)</f>
        <v>983.16986417423652</v>
      </c>
      <c r="G7151" s="5">
        <f>IF(C7151=0,0,C7151*LABOR_HRS_WK_MES*SEASON_WEEKS*(1+DIM_PCT_MES)^C7151)</f>
        <v>944.88069779263992</v>
      </c>
      <c r="H7151" s="5">
        <f>E7151+F7151+G7151</f>
        <v>4262.4187760568784</v>
      </c>
      <c r="I7151" s="5">
        <f>MIN(H7151,FARMER_HRS)</f>
        <v>720</v>
      </c>
      <c r="J7151" s="5">
        <f>MAX(0,H7151-FARMER_HRS)</f>
        <v>3542.4187760568784</v>
      </c>
      <c r="K7151" s="2">
        <f>I7151*FARMER_RATE+J7151*TEMP_WORKER_RATE</f>
        <v>86500.325973209692</v>
      </c>
      <c r="L7151" s="2">
        <f>A7151*PRICE_TOM+B7151*PRICE_CAR+C7151*PRICE_MES</f>
        <v>175780</v>
      </c>
      <c r="M7151" s="2">
        <f>A7151*FERT_BED_TOM+B7151*FERT_BED_CAR+C7151*FERT_BED_MES</f>
        <v>32560</v>
      </c>
      <c r="N7151" s="6">
        <f>IF(AND(D7151&lt;=TOTAL_BEDS,J7151&lt;=TEMP_WORKER_MAX*TEMP_WORKER_HRS),1,0)</f>
        <v>1</v>
      </c>
      <c r="O7151" s="2">
        <f>L7151-M7151-K7151-FIXED_COSTS</f>
        <v>36719.674026790308</v>
      </c>
      <c r="P7151" s="2">
        <f>IF(N7151=1,O7151,"")</f>
        <v>36719.674026790308</v>
      </c>
    </row>
    <row r="7152">
      <c r="A7152" s="6">
        <v>10</v>
      </c>
      <c r="B7152" s="6">
        <v>20</v>
      </c>
      <c r="C7152" s="6">
        <v>18</v>
      </c>
      <c r="D7152" s="6">
        <f>A7152+B7152+C7152</f>
        <v>48</v>
      </c>
      <c r="E7152" s="5">
        <f>IF(A7152=0,0,A7152*LABOR_HRS_WK_TOM*SEASON_WEEKS*(1+DIM_PCT_TOM)^A7152)</f>
        <v>2334.3682140900019</v>
      </c>
      <c r="F7152" s="5">
        <f>IF(B7152=0,0,B7152*LABOR_HRS_WK_CAR*SEASON_WEEKS*(1+DIM_PCT_CAR)^B7152)</f>
        <v>983.16986417423652</v>
      </c>
      <c r="G7152" s="5">
        <f>IF(C7152=0,0,C7152*LABOR_HRS_WK_MES*SEASON_WEEKS*(1+DIM_PCT_MES)^C7152)</f>
        <v>1012.9676892512272</v>
      </c>
      <c r="H7152" s="5">
        <f>E7152+F7152+G7152</f>
        <v>4330.5057675154658</v>
      </c>
      <c r="I7152" s="5">
        <f>MIN(H7152,FARMER_HRS)</f>
        <v>720</v>
      </c>
      <c r="J7152" s="5">
        <f>MAX(0,H7152-FARMER_HRS)</f>
        <v>3610.5057675154658</v>
      </c>
      <c r="K7152" s="2">
        <f>I7152*FARMER_RATE+J7152*TEMP_WORKER_RATE</f>
        <v>87682.3917971435</v>
      </c>
      <c r="L7152" s="2">
        <f>A7152*PRICE_TOM+B7152*PRICE_CAR+C7152*PRICE_MES</f>
        <v>178480</v>
      </c>
      <c r="M7152" s="2">
        <f>A7152*FERT_BED_TOM+B7152*FERT_BED_CAR+C7152*FERT_BED_MES</f>
        <v>33440</v>
      </c>
      <c r="N7152" s="6">
        <f>IF(AND(D7152&lt;=TOTAL_BEDS,J7152&lt;=TEMP_WORKER_MAX*TEMP_WORKER_HRS),1,0)</f>
        <v>1</v>
      </c>
      <c r="O7152" s="2">
        <f>L7152-M7152-K7152-FIXED_COSTS</f>
        <v>37357.6082028565</v>
      </c>
      <c r="P7152" s="2">
        <f>IF(N7152=1,O7152,"")</f>
        <v>37357.6082028565</v>
      </c>
    </row>
    <row r="7153">
      <c r="A7153" s="6">
        <v>10</v>
      </c>
      <c r="B7153" s="6">
        <v>20</v>
      </c>
      <c r="C7153" s="6">
        <v>19</v>
      </c>
      <c r="D7153" s="6">
        <f>A7153+B7153+C7153</f>
        <v>49</v>
      </c>
      <c r="E7153" s="5">
        <f>IF(A7153=0,0,A7153*LABOR_HRS_WK_TOM*SEASON_WEEKS*(1+DIM_PCT_TOM)^A7153)</f>
        <v>2334.3682140900019</v>
      </c>
      <c r="F7153" s="5">
        <f>IF(B7153=0,0,B7153*LABOR_HRS_WK_CAR*SEASON_WEEKS*(1+DIM_PCT_CAR)^B7153)</f>
        <v>983.16986417423652</v>
      </c>
      <c r="G7153" s="5">
        <f>IF(C7153=0,0,C7153*LABOR_HRS_WK_MES*SEASON_WEEKS*(1+DIM_PCT_MES)^C7153)</f>
        <v>1082.6092178872491</v>
      </c>
      <c r="H7153" s="5">
        <f>E7153+F7153+G7153</f>
        <v>4400.1472961514874</v>
      </c>
      <c r="I7153" s="5">
        <f>MIN(H7153,FARMER_HRS)</f>
        <v>720</v>
      </c>
      <c r="J7153" s="5">
        <f>MAX(0,H7153-FARMER_HRS)</f>
        <v>3680.1472961514874</v>
      </c>
      <c r="K7153" s="2">
        <f>I7153*FARMER_RATE+J7153*TEMP_WORKER_RATE</f>
        <v>88891.4461137411</v>
      </c>
      <c r="L7153" s="2">
        <f>A7153*PRICE_TOM+B7153*PRICE_CAR+C7153*PRICE_MES</f>
        <v>181180</v>
      </c>
      <c r="M7153" s="2">
        <f>A7153*FERT_BED_TOM+B7153*FERT_BED_CAR+C7153*FERT_BED_MES</f>
        <v>34320</v>
      </c>
      <c r="N7153" s="6">
        <f>IF(AND(D7153&lt;=TOTAL_BEDS,J7153&lt;=TEMP_WORKER_MAX*TEMP_WORKER_HRS),1,0)</f>
        <v>1</v>
      </c>
      <c r="O7153" s="2">
        <f>L7153-M7153-K7153-FIXED_COSTS</f>
        <v>37968.5538862589</v>
      </c>
      <c r="P7153" s="2">
        <f>IF(N7153=1,O7153,"")</f>
        <v>37968.5538862589</v>
      </c>
    </row>
    <row r="7154">
      <c r="A7154" s="6">
        <v>10</v>
      </c>
      <c r="B7154" s="6">
        <v>20</v>
      </c>
      <c r="C7154" s="6">
        <v>20</v>
      </c>
      <c r="D7154" s="6">
        <f>A7154+B7154+C7154</f>
        <v>50</v>
      </c>
      <c r="E7154" s="5">
        <f>IF(A7154=0,0,A7154*LABOR_HRS_WK_TOM*SEASON_WEEKS*(1+DIM_PCT_TOM)^A7154)</f>
        <v>2334.3682140900019</v>
      </c>
      <c r="F7154" s="5">
        <f>IF(B7154=0,0,B7154*LABOR_HRS_WK_CAR*SEASON_WEEKS*(1+DIM_PCT_CAR)^B7154)</f>
        <v>983.16986417423652</v>
      </c>
      <c r="G7154" s="5">
        <f>IF(C7154=0,0,C7154*LABOR_HRS_WK_MES*SEASON_WEEKS*(1+DIM_PCT_MES)^C7154)</f>
        <v>1153.8335085377259</v>
      </c>
      <c r="H7154" s="5">
        <f>E7154+F7154+G7154</f>
        <v>4471.3715868019644</v>
      </c>
      <c r="I7154" s="5">
        <f>MIN(H7154,FARMER_HRS)</f>
        <v>720</v>
      </c>
      <c r="J7154" s="5">
        <f>MAX(0,H7154-FARMER_HRS)</f>
        <v>3751.3715868019644</v>
      </c>
      <c r="K7154" s="2">
        <f>I7154*FARMER_RATE+J7154*TEMP_WORKER_RATE</f>
        <v>90127.9789375341</v>
      </c>
      <c r="L7154" s="2">
        <f>A7154*PRICE_TOM+B7154*PRICE_CAR+C7154*PRICE_MES</f>
        <v>183880</v>
      </c>
      <c r="M7154" s="2">
        <f>A7154*FERT_BED_TOM+B7154*FERT_BED_CAR+C7154*FERT_BED_MES</f>
        <v>35200</v>
      </c>
      <c r="N7154" s="6">
        <f>IF(AND(D7154&lt;=TOTAL_BEDS,J7154&lt;=TEMP_WORKER_MAX*TEMP_WORKER_HRS),1,0)</f>
        <v>1</v>
      </c>
      <c r="O7154" s="2">
        <f>L7154-M7154-K7154-FIXED_COSTS</f>
        <v>38552.021062465894</v>
      </c>
      <c r="P7154" s="2">
        <f>IF(N7154=1,O7154,"")</f>
        <v>38552.021062465894</v>
      </c>
    </row>
    <row r="7155">
      <c r="A7155" s="6">
        <v>10</v>
      </c>
      <c r="B7155" s="6">
        <v>20</v>
      </c>
      <c r="C7155" s="6">
        <v>21</v>
      </c>
      <c r="D7155" s="6">
        <f>A7155+B7155+C7155</f>
        <v>51</v>
      </c>
      <c r="E7155" s="5">
        <f>IF(A7155=0,0,A7155*LABOR_HRS_WK_TOM*SEASON_WEEKS*(1+DIM_PCT_TOM)^A7155)</f>
        <v>2334.3682140900019</v>
      </c>
      <c r="F7155" s="5">
        <f>IF(B7155=0,0,B7155*LABOR_HRS_WK_CAR*SEASON_WEEKS*(1+DIM_PCT_CAR)^B7155)</f>
        <v>983.16986417423652</v>
      </c>
      <c r="G7155" s="5">
        <f>IF(C7155=0,0,C7155*LABOR_HRS_WK_MES*SEASON_WEEKS*(1+DIM_PCT_MES)^C7155)</f>
        <v>1226.6692487641699</v>
      </c>
      <c r="H7155" s="5">
        <f>E7155+F7155+G7155</f>
        <v>4544.2073270284081</v>
      </c>
      <c r="I7155" s="5">
        <f>MIN(H7155,FARMER_HRS)</f>
        <v>720</v>
      </c>
      <c r="J7155" s="5">
        <f>MAX(0,H7155-FARMER_HRS)</f>
        <v>3824.2073270284081</v>
      </c>
      <c r="K7155" s="2">
        <f>I7155*FARMER_RATE+J7155*TEMP_WORKER_RATE</f>
        <v>91392.488316465417</v>
      </c>
      <c r="L7155" s="2">
        <f>A7155*PRICE_TOM+B7155*PRICE_CAR+C7155*PRICE_MES</f>
        <v>186580</v>
      </c>
      <c r="M7155" s="2">
        <f>A7155*FERT_BED_TOM+B7155*FERT_BED_CAR+C7155*FERT_BED_MES</f>
        <v>36080</v>
      </c>
      <c r="N7155" s="6">
        <f>IF(AND(D7155&lt;=TOTAL_BEDS,J7155&lt;=TEMP_WORKER_MAX*TEMP_WORKER_HRS),1,0)</f>
        <v>1</v>
      </c>
      <c r="O7155" s="2">
        <f>L7155-M7155-K7155-FIXED_COSTS</f>
        <v>39107.511683534583</v>
      </c>
      <c r="P7155" s="2">
        <f>IF(N7155=1,O7155,"")</f>
        <v>39107.511683534583</v>
      </c>
    </row>
    <row r="7156">
      <c r="A7156" s="6">
        <v>10</v>
      </c>
      <c r="B7156" s="6">
        <v>20</v>
      </c>
      <c r="C7156" s="6">
        <v>22</v>
      </c>
      <c r="D7156" s="6">
        <f>A7156+B7156+C7156</f>
        <v>52</v>
      </c>
      <c r="E7156" s="5">
        <f>IF(A7156=0,0,A7156*LABOR_HRS_WK_TOM*SEASON_WEEKS*(1+DIM_PCT_TOM)^A7156)</f>
        <v>2334.3682140900019</v>
      </c>
      <c r="F7156" s="5">
        <f>IF(B7156=0,0,B7156*LABOR_HRS_WK_CAR*SEASON_WEEKS*(1+DIM_PCT_CAR)^B7156)</f>
        <v>983.16986417423652</v>
      </c>
      <c r="G7156" s="5">
        <f>IF(C7156=0,0,C7156*LABOR_HRS_WK_MES*SEASON_WEEKS*(1+DIM_PCT_MES)^C7156)</f>
        <v>1301.1455960105659</v>
      </c>
      <c r="H7156" s="5">
        <f>E7156+F7156+G7156</f>
        <v>4618.6836742748037</v>
      </c>
      <c r="I7156" s="5">
        <f>MIN(H7156,FARMER_HRS)</f>
        <v>720</v>
      </c>
      <c r="J7156" s="5">
        <f>MAX(0,H7156-FARMER_HRS)</f>
        <v>3898.6836742748037</v>
      </c>
      <c r="K7156" s="2">
        <f>I7156*FARMER_RATE+J7156*TEMP_WORKER_RATE</f>
        <v>92685.480456159785</v>
      </c>
      <c r="L7156" s="2">
        <f>A7156*PRICE_TOM+B7156*PRICE_CAR+C7156*PRICE_MES</f>
        <v>189280</v>
      </c>
      <c r="M7156" s="2">
        <f>A7156*FERT_BED_TOM+B7156*FERT_BED_CAR+C7156*FERT_BED_MES</f>
        <v>36960</v>
      </c>
      <c r="N7156" s="6">
        <f>IF(AND(D7156&lt;=TOTAL_BEDS,J7156&lt;=TEMP_WORKER_MAX*TEMP_WORKER_HRS),1,0)</f>
        <v>1</v>
      </c>
      <c r="O7156" s="2">
        <f>L7156-M7156-K7156-FIXED_COSTS</f>
        <v>39634.519543840215</v>
      </c>
      <c r="P7156" s="2">
        <f>IF(N7156=1,O7156,"")</f>
        <v>39634.519543840215</v>
      </c>
    </row>
    <row r="7157">
      <c r="A7157" s="6">
        <v>10</v>
      </c>
      <c r="B7157" s="6">
        <v>20</v>
      </c>
      <c r="C7157" s="6">
        <v>23</v>
      </c>
      <c r="D7157" s="6">
        <f>A7157+B7157+C7157</f>
        <v>53</v>
      </c>
      <c r="E7157" s="5">
        <f>IF(A7157=0,0,A7157*LABOR_HRS_WK_TOM*SEASON_WEEKS*(1+DIM_PCT_TOM)^A7157)</f>
        <v>2334.3682140900019</v>
      </c>
      <c r="F7157" s="5">
        <f>IF(B7157=0,0,B7157*LABOR_HRS_WK_CAR*SEASON_WEEKS*(1+DIM_PCT_CAR)^B7157)</f>
        <v>983.16986417423652</v>
      </c>
      <c r="G7157" s="5">
        <f>IF(C7157=0,0,C7157*LABOR_HRS_WK_MES*SEASON_WEEKS*(1+DIM_PCT_MES)^C7157)</f>
        <v>1377.2921848680023</v>
      </c>
      <c r="H7157" s="5">
        <f>E7157+F7157+G7157</f>
        <v>4694.83026313224</v>
      </c>
      <c r="I7157" s="5">
        <f>MIN(H7157,FARMER_HRS)</f>
        <v>720</v>
      </c>
      <c r="J7157" s="5">
        <f>MAX(0,H7157-FARMER_HRS)</f>
        <v>3974.8302631322404</v>
      </c>
      <c r="K7157" s="2">
        <f>I7157*FARMER_RATE+J7157*TEMP_WORKER_RATE</f>
        <v>94007.469846045831</v>
      </c>
      <c r="L7157" s="2">
        <f>A7157*PRICE_TOM+B7157*PRICE_CAR+C7157*PRICE_MES</f>
        <v>191980</v>
      </c>
      <c r="M7157" s="2">
        <f>A7157*FERT_BED_TOM+B7157*FERT_BED_CAR+C7157*FERT_BED_MES</f>
        <v>37840</v>
      </c>
      <c r="N7157" s="6">
        <f>IF(AND(D7157&lt;=TOTAL_BEDS,J7157&lt;=TEMP_WORKER_MAX*TEMP_WORKER_HRS),1,0)</f>
        <v>1</v>
      </c>
      <c r="O7157" s="2">
        <f>L7157-M7157-K7157-FIXED_COSTS</f>
        <v>40132.530153954169</v>
      </c>
      <c r="P7157" s="2">
        <f>IF(N7157=1,O7157,"")</f>
        <v>40132.530153954169</v>
      </c>
    </row>
    <row r="7158">
      <c r="A7158" s="6">
        <v>10</v>
      </c>
      <c r="B7158" s="6">
        <v>20</v>
      </c>
      <c r="C7158" s="6">
        <v>24</v>
      </c>
      <c r="D7158" s="6">
        <f>A7158+B7158+C7158</f>
        <v>54</v>
      </c>
      <c r="E7158" s="5">
        <f>IF(A7158=0,0,A7158*LABOR_HRS_WK_TOM*SEASON_WEEKS*(1+DIM_PCT_TOM)^A7158)</f>
        <v>2334.3682140900019</v>
      </c>
      <c r="F7158" s="5">
        <f>IF(B7158=0,0,B7158*LABOR_HRS_WK_CAR*SEASON_WEEKS*(1+DIM_PCT_CAR)^B7158)</f>
        <v>983.16986417423652</v>
      </c>
      <c r="G7158" s="5">
        <f>IF(C7158=0,0,C7158*LABOR_HRS_WK_MES*SEASON_WEEKS*(1+DIM_PCT_MES)^C7158)</f>
        <v>1455.139134447498</v>
      </c>
      <c r="H7158" s="5">
        <f>E7158+F7158+G7158</f>
        <v>4772.6772127117365</v>
      </c>
      <c r="I7158" s="5">
        <f>MIN(H7158,FARMER_HRS)</f>
        <v>720</v>
      </c>
      <c r="J7158" s="5">
        <f>MAX(0,H7158-FARMER_HRS)</f>
        <v>4052.6772127117365</v>
      </c>
      <c r="K7158" s="2">
        <f>I7158*FARMER_RATE+J7158*TEMP_WORKER_RATE</f>
        <v>95358.979387356536</v>
      </c>
      <c r="L7158" s="2">
        <f>A7158*PRICE_TOM+B7158*PRICE_CAR+C7158*PRICE_MES</f>
        <v>194680</v>
      </c>
      <c r="M7158" s="2">
        <f>A7158*FERT_BED_TOM+B7158*FERT_BED_CAR+C7158*FERT_BED_MES</f>
        <v>38720</v>
      </c>
      <c r="N7158" s="6">
        <f>IF(AND(D7158&lt;=TOTAL_BEDS,J7158&lt;=TEMP_WORKER_MAX*TEMP_WORKER_HRS),1,0)</f>
        <v>1</v>
      </c>
      <c r="O7158" s="2">
        <f>L7158-M7158-K7158-FIXED_COSTS</f>
        <v>40601.020612643464</v>
      </c>
      <c r="P7158" s="2">
        <f>IF(N7158=1,O7158,"")</f>
        <v>40601.020612643464</v>
      </c>
    </row>
    <row r="7159">
      <c r="A7159" s="6">
        <v>10</v>
      </c>
      <c r="B7159" s="6">
        <v>20</v>
      </c>
      <c r="C7159" s="6">
        <v>25</v>
      </c>
      <c r="D7159" s="6">
        <f>A7159+B7159+C7159</f>
        <v>55</v>
      </c>
      <c r="E7159" s="5">
        <f>IF(A7159=0,0,A7159*LABOR_HRS_WK_TOM*SEASON_WEEKS*(1+DIM_PCT_TOM)^A7159)</f>
        <v>2334.3682140900019</v>
      </c>
      <c r="F7159" s="5">
        <f>IF(B7159=0,0,B7159*LABOR_HRS_WK_CAR*SEASON_WEEKS*(1+DIM_PCT_CAR)^B7159)</f>
        <v>983.16986417423652</v>
      </c>
      <c r="G7159" s="5">
        <f>IF(C7159=0,0,C7159*LABOR_HRS_WK_MES*SEASON_WEEKS*(1+DIM_PCT_MES)^C7159)</f>
        <v>1534.7170558625955</v>
      </c>
      <c r="H7159" s="5">
        <f>E7159+F7159+G7159</f>
        <v>4852.2551341268336</v>
      </c>
      <c r="I7159" s="5">
        <f>MIN(H7159,FARMER_HRS)</f>
        <v>720</v>
      </c>
      <c r="J7159" s="5">
        <f>MAX(0,H7159-FARMER_HRS)</f>
        <v>4132.2551341268336</v>
      </c>
      <c r="K7159" s="2">
        <f>I7159*FARMER_RATE+J7159*TEMP_WORKER_RATE</f>
        <v>96740.5405230353</v>
      </c>
      <c r="L7159" s="2">
        <f>A7159*PRICE_TOM+B7159*PRICE_CAR+C7159*PRICE_MES</f>
        <v>197380</v>
      </c>
      <c r="M7159" s="2">
        <f>A7159*FERT_BED_TOM+B7159*FERT_BED_CAR+C7159*FERT_BED_MES</f>
        <v>39600</v>
      </c>
      <c r="N7159" s="6">
        <f>IF(AND(D7159&lt;=TOTAL_BEDS,J7159&lt;=TEMP_WORKER_MAX*TEMP_WORKER_HRS),1,0)</f>
        <v>1</v>
      </c>
      <c r="O7159" s="2">
        <f>L7159-M7159-K7159-FIXED_COSTS</f>
        <v>41039.459476964694</v>
      </c>
      <c r="P7159" s="2">
        <f>IF(N7159=1,O7159,"")</f>
        <v>41039.459476964694</v>
      </c>
    </row>
    <row r="7160">
      <c r="A7160" s="6">
        <v>10</v>
      </c>
      <c r="B7160" s="6">
        <v>20</v>
      </c>
      <c r="C7160" s="6">
        <v>26</v>
      </c>
      <c r="D7160" s="6">
        <f>A7160+B7160+C7160</f>
        <v>56</v>
      </c>
      <c r="E7160" s="5">
        <f>IF(A7160=0,0,A7160*LABOR_HRS_WK_TOM*SEASON_WEEKS*(1+DIM_PCT_TOM)^A7160)</f>
        <v>2334.3682140900019</v>
      </c>
      <c r="F7160" s="5">
        <f>IF(B7160=0,0,B7160*LABOR_HRS_WK_CAR*SEASON_WEEKS*(1+DIM_PCT_CAR)^B7160)</f>
        <v>983.16986417423652</v>
      </c>
      <c r="G7160" s="5">
        <f>IF(C7160=0,0,C7160*LABOR_HRS_WK_MES*SEASON_WEEKS*(1+DIM_PCT_MES)^C7160)</f>
        <v>1616.0570598233128</v>
      </c>
      <c r="H7160" s="5">
        <f>E7160+F7160+G7160</f>
        <v>4933.5951380875513</v>
      </c>
      <c r="I7160" s="5">
        <f>MIN(H7160,FARMER_HRS)</f>
        <v>720</v>
      </c>
      <c r="J7160" s="5">
        <f>MAX(0,H7160-FARMER_HRS)</f>
        <v>4213.5951380875513</v>
      </c>
      <c r="K7160" s="2">
        <f>I7160*FARMER_RATE+J7160*TEMP_WORKER_RATE</f>
        <v>98152.693369575543</v>
      </c>
      <c r="L7160" s="2">
        <f>A7160*PRICE_TOM+B7160*PRICE_CAR+C7160*PRICE_MES</f>
        <v>200080</v>
      </c>
      <c r="M7160" s="2">
        <f>A7160*FERT_BED_TOM+B7160*FERT_BED_CAR+C7160*FERT_BED_MES</f>
        <v>40480</v>
      </c>
      <c r="N7160" s="6">
        <f>IF(AND(D7160&lt;=TOTAL_BEDS,J7160&lt;=TEMP_WORKER_MAX*TEMP_WORKER_HRS),1,0)</f>
        <v>1</v>
      </c>
      <c r="O7160" s="2">
        <f>L7160-M7160-K7160-FIXED_COSTS</f>
        <v>41447.306630424457</v>
      </c>
      <c r="P7160" s="2">
        <f>IF(N7160=1,O7160,"")</f>
        <v>41447.306630424457</v>
      </c>
    </row>
    <row r="7161">
      <c r="A7161" s="6">
        <v>10</v>
      </c>
      <c r="B7161" s="6">
        <v>20</v>
      </c>
      <c r="C7161" s="6">
        <v>27</v>
      </c>
      <c r="D7161" s="6">
        <f>A7161+B7161+C7161</f>
        <v>57</v>
      </c>
      <c r="E7161" s="5">
        <f>IF(A7161=0,0,A7161*LABOR_HRS_WK_TOM*SEASON_WEEKS*(1+DIM_PCT_TOM)^A7161)</f>
        <v>2334.3682140900019</v>
      </c>
      <c r="F7161" s="5">
        <f>IF(B7161=0,0,B7161*LABOR_HRS_WK_CAR*SEASON_WEEKS*(1+DIM_PCT_CAR)^B7161)</f>
        <v>983.16986417423652</v>
      </c>
      <c r="G7161" s="5">
        <f>IF(C7161=0,0,C7161*LABOR_HRS_WK_MES*SEASON_WEEKS*(1+DIM_PCT_MES)^C7161)</f>
        <v>1699.19076434307</v>
      </c>
      <c r="H7161" s="5">
        <f>E7161+F7161+G7161</f>
        <v>5016.7288426073083</v>
      </c>
      <c r="I7161" s="5">
        <f>MIN(H7161,FARMER_HRS)</f>
        <v>720</v>
      </c>
      <c r="J7161" s="5">
        <f>MAX(0,H7161-FARMER_HRS)</f>
        <v>4296.7288426073083</v>
      </c>
      <c r="K7161" s="2">
        <f>I7161*FARMER_RATE+J7161*TEMP_WORKER_RATE</f>
        <v>99595.986850821326</v>
      </c>
      <c r="L7161" s="2">
        <f>A7161*PRICE_TOM+B7161*PRICE_CAR+C7161*PRICE_MES</f>
        <v>202780</v>
      </c>
      <c r="M7161" s="2">
        <f>A7161*FERT_BED_TOM+B7161*FERT_BED_CAR+C7161*FERT_BED_MES</f>
        <v>41360</v>
      </c>
      <c r="N7161" s="6">
        <f>IF(AND(D7161&lt;=TOTAL_BEDS,J7161&lt;=TEMP_WORKER_MAX*TEMP_WORKER_HRS),1,0)</f>
        <v>1</v>
      </c>
      <c r="O7161" s="2">
        <f>L7161-M7161-K7161-FIXED_COSTS</f>
        <v>41824.013149178674</v>
      </c>
      <c r="P7161" s="2">
        <f>IF(N7161=1,O7161,"")</f>
        <v>41824.013149178674</v>
      </c>
    </row>
    <row r="7162">
      <c r="A7162" s="6">
        <v>10</v>
      </c>
      <c r="B7162" s="6">
        <v>20</v>
      </c>
      <c r="C7162" s="6">
        <v>28</v>
      </c>
      <c r="D7162" s="6">
        <f>A7162+B7162+C7162</f>
        <v>58</v>
      </c>
      <c r="E7162" s="5">
        <f>IF(A7162=0,0,A7162*LABOR_HRS_WK_TOM*SEASON_WEEKS*(1+DIM_PCT_TOM)^A7162)</f>
        <v>2334.3682140900019</v>
      </c>
      <c r="F7162" s="5">
        <f>IF(B7162=0,0,B7162*LABOR_HRS_WK_CAR*SEASON_WEEKS*(1+DIM_PCT_CAR)^B7162)</f>
        <v>983.16986417423652</v>
      </c>
      <c r="G7162" s="5">
        <f>IF(C7162=0,0,C7162*LABOR_HRS_WK_MES*SEASON_WEEKS*(1+DIM_PCT_MES)^C7162)</f>
        <v>1784.1503025602233</v>
      </c>
      <c r="H7162" s="5">
        <f>E7162+F7162+G7162</f>
        <v>5101.688380824462</v>
      </c>
      <c r="I7162" s="5">
        <f>MIN(H7162,FARMER_HRS)</f>
        <v>720</v>
      </c>
      <c r="J7162" s="5">
        <f>MAX(0,H7162-FARMER_HRS)</f>
        <v>4381.688380824462</v>
      </c>
      <c r="K7162" s="2">
        <f>I7162*FARMER_RATE+J7162*TEMP_WORKER_RATE</f>
        <v>101070.97883375802</v>
      </c>
      <c r="L7162" s="2">
        <f>A7162*PRICE_TOM+B7162*PRICE_CAR+C7162*PRICE_MES</f>
        <v>205480</v>
      </c>
      <c r="M7162" s="2">
        <f>A7162*FERT_BED_TOM+B7162*FERT_BED_CAR+C7162*FERT_BED_MES</f>
        <v>42240</v>
      </c>
      <c r="N7162" s="6">
        <f>IF(AND(D7162&lt;=TOTAL_BEDS,J7162&lt;=TEMP_WORKER_MAX*TEMP_WORKER_HRS),1,0)</f>
        <v>1</v>
      </c>
      <c r="O7162" s="2">
        <f>L7162-M7162-K7162-FIXED_COSTS</f>
        <v>42169.021166241975</v>
      </c>
      <c r="P7162" s="2">
        <f>IF(N7162=1,O7162,"")</f>
        <v>42169.021166241975</v>
      </c>
    </row>
    <row r="7163">
      <c r="A7163" s="6">
        <v>10</v>
      </c>
      <c r="B7163" s="6">
        <v>20</v>
      </c>
      <c r="C7163" s="6">
        <v>29</v>
      </c>
      <c r="D7163" s="6">
        <f>A7163+B7163+C7163</f>
        <v>59</v>
      </c>
      <c r="E7163" s="5">
        <f>IF(A7163=0,0,A7163*LABOR_HRS_WK_TOM*SEASON_WEEKS*(1+DIM_PCT_TOM)^A7163)</f>
        <v>2334.3682140900019</v>
      </c>
      <c r="F7163" s="5">
        <f>IF(B7163=0,0,B7163*LABOR_HRS_WK_CAR*SEASON_WEEKS*(1+DIM_PCT_CAR)^B7163)</f>
        <v>983.16986417423652</v>
      </c>
      <c r="G7163" s="5">
        <f>IF(C7163=0,0,C7163*LABOR_HRS_WK_MES*SEASON_WEEKS*(1+DIM_PCT_MES)^C7163)</f>
        <v>1870.9683306758766</v>
      </c>
      <c r="H7163" s="5">
        <f>E7163+F7163+G7163</f>
        <v>5188.5064089401149</v>
      </c>
      <c r="I7163" s="5">
        <f>MIN(H7163,FARMER_HRS)</f>
        <v>720</v>
      </c>
      <c r="J7163" s="5">
        <f>MAX(0,H7163-FARMER_HRS)</f>
        <v>4468.5064089401149</v>
      </c>
      <c r="K7163" s="2">
        <f>I7163*FARMER_RATE+J7163*TEMP_WORKER_RATE</f>
        <v>102578.23626632143</v>
      </c>
      <c r="L7163" s="2">
        <f>A7163*PRICE_TOM+B7163*PRICE_CAR+C7163*PRICE_MES</f>
        <v>208180</v>
      </c>
      <c r="M7163" s="2">
        <f>A7163*FERT_BED_TOM+B7163*FERT_BED_CAR+C7163*FERT_BED_MES</f>
        <v>43120</v>
      </c>
      <c r="N7163" s="6">
        <f>IF(AND(D7163&lt;=TOTAL_BEDS,J7163&lt;=TEMP_WORKER_MAX*TEMP_WORKER_HRS),1,0)</f>
        <v>1</v>
      </c>
      <c r="O7163" s="2">
        <f>L7163-M7163-K7163-FIXED_COSTS</f>
        <v>42481.76373367857</v>
      </c>
      <c r="P7163" s="2">
        <f>IF(N7163=1,O7163,"")</f>
        <v>42481.76373367857</v>
      </c>
    </row>
    <row r="7164">
      <c r="A7164" s="6">
        <v>10</v>
      </c>
      <c r="B7164" s="6">
        <v>20</v>
      </c>
      <c r="C7164" s="6">
        <v>30</v>
      </c>
      <c r="D7164" s="6">
        <f>A7164+B7164+C7164</f>
        <v>60</v>
      </c>
      <c r="E7164" s="5">
        <f>IF(A7164=0,0,A7164*LABOR_HRS_WK_TOM*SEASON_WEEKS*(1+DIM_PCT_TOM)^A7164)</f>
        <v>2334.3682140900019</v>
      </c>
      <c r="F7164" s="5">
        <f>IF(B7164=0,0,B7164*LABOR_HRS_WK_CAR*SEASON_WEEKS*(1+DIM_PCT_CAR)^B7164)</f>
        <v>983.16986417423652</v>
      </c>
      <c r="G7164" s="5">
        <f>IF(C7164=0,0,C7164*LABOR_HRS_WK_MES*SEASON_WEEKS*(1+DIM_PCT_MES)^C7164)</f>
        <v>1959.6780360096466</v>
      </c>
      <c r="H7164" s="5">
        <f>E7164+F7164+G7164</f>
        <v>5277.2161142738851</v>
      </c>
      <c r="I7164" s="5">
        <f>MIN(H7164,FARMER_HRS)</f>
        <v>720</v>
      </c>
      <c r="J7164" s="5">
        <f>MAX(0,H7164-FARMER_HRS)</f>
        <v>4557.2161142738851</v>
      </c>
      <c r="K7164" s="2">
        <f>I7164*FARMER_RATE+J7164*TEMP_WORKER_RATE</f>
        <v>104118.33531725495</v>
      </c>
      <c r="L7164" s="2">
        <f>A7164*PRICE_TOM+B7164*PRICE_CAR+C7164*PRICE_MES</f>
        <v>210880</v>
      </c>
      <c r="M7164" s="2">
        <f>A7164*FERT_BED_TOM+B7164*FERT_BED_CAR+C7164*FERT_BED_MES</f>
        <v>44000</v>
      </c>
      <c r="N7164" s="6">
        <f>IF(AND(D7164&lt;=TOTAL_BEDS,J7164&lt;=TEMP_WORKER_MAX*TEMP_WORKER_HRS),1,0)</f>
        <v>1</v>
      </c>
      <c r="O7164" s="2">
        <f>L7164-M7164-K7164-FIXED_COSTS</f>
        <v>42761.664682745046</v>
      </c>
      <c r="P7164" s="2">
        <f>IF(N7164=1,O7164,"")</f>
        <v>42761.664682745046</v>
      </c>
    </row>
    <row r="7165">
      <c r="A7165" s="6">
        <v>11</v>
      </c>
      <c r="B7165" s="6">
        <v>0</v>
      </c>
      <c r="C7165" s="6">
        <v>0</v>
      </c>
      <c r="D7165" s="6">
        <f>A7165+B7165+C7165</f>
        <v>11</v>
      </c>
      <c r="E7165" s="5">
        <f>IF(A7165=0,0,A7165*LABOR_HRS_WK_TOM*SEASON_WEEKS*(1+DIM_PCT_TOM)^A7165)</f>
        <v>2824.5855390489023</v>
      </c>
      <c r="F7165" s="5">
        <f>IF(B7165=0,0,B7165*LABOR_HRS_WK_CAR*SEASON_WEEKS*(1+DIM_PCT_CAR)^B7165)</f>
        <v>0</v>
      </c>
      <c r="G7165" s="5">
        <f>IF(C7165=0,0,C7165*LABOR_HRS_WK_MES*SEASON_WEEKS*(1+DIM_PCT_MES)^C7165)</f>
        <v>0</v>
      </c>
      <c r="H7165" s="5">
        <f>E7165+F7165+G7165</f>
        <v>2824.5855390489023</v>
      </c>
      <c r="I7165" s="5">
        <f>MIN(H7165,FARMER_HRS)</f>
        <v>720</v>
      </c>
      <c r="J7165" s="5">
        <f>MAX(0,H7165-FARMER_HRS)</f>
        <v>2104.5855390489023</v>
      </c>
      <c r="K7165" s="2">
        <f>I7165*FARMER_RATE+J7165*TEMP_WORKER_RATE</f>
        <v>61537.943386265666</v>
      </c>
      <c r="L7165" s="2">
        <f>A7165*PRICE_TOM+B7165*PRICE_CAR+C7165*PRICE_MES</f>
        <v>96800</v>
      </c>
      <c r="M7165" s="2">
        <f>A7165*FERT_BED_TOM+B7165*FERT_BED_CAR+C7165*FERT_BED_MES</f>
        <v>9680</v>
      </c>
      <c r="N7165" s="6">
        <f>IF(AND(D7165&lt;=TOTAL_BEDS,J7165&lt;=TEMP_WORKER_MAX*TEMP_WORKER_HRS),1,0)</f>
        <v>1</v>
      </c>
      <c r="O7165" s="2">
        <f>L7165-M7165-K7165-FIXED_COSTS</f>
        <v>5582.056613734334</v>
      </c>
      <c r="P7165" s="2">
        <f>IF(N7165=1,O7165,"")</f>
        <v>5582.056613734334</v>
      </c>
    </row>
    <row r="7166">
      <c r="A7166" s="6">
        <v>11</v>
      </c>
      <c r="B7166" s="6">
        <v>0</v>
      </c>
      <c r="C7166" s="6">
        <v>1</v>
      </c>
      <c r="D7166" s="6">
        <f>A7166+B7166+C7166</f>
        <v>12</v>
      </c>
      <c r="E7166" s="5">
        <f>IF(A7166=0,0,A7166*LABOR_HRS_WK_TOM*SEASON_WEEKS*(1+DIM_PCT_TOM)^A7166)</f>
        <v>2824.5855390489023</v>
      </c>
      <c r="F7166" s="5">
        <f>IF(B7166=0,0,B7166*LABOR_HRS_WK_CAR*SEASON_WEEKS*(1+DIM_PCT_CAR)^B7166)</f>
        <v>0</v>
      </c>
      <c r="G7166" s="5">
        <f>IF(C7166=0,0,C7166*LABOR_HRS_WK_MES*SEASON_WEEKS*(1+DIM_PCT_MES)^C7166)</f>
        <v>45.5625</v>
      </c>
      <c r="H7166" s="5">
        <f>E7166+F7166+G7166</f>
        <v>2870.1480390489023</v>
      </c>
      <c r="I7166" s="5">
        <f>MIN(H7166,FARMER_HRS)</f>
        <v>720</v>
      </c>
      <c r="J7166" s="5">
        <f>MAX(0,H7166-FARMER_HRS)</f>
        <v>2150.1480390489023</v>
      </c>
      <c r="K7166" s="2">
        <f>I7166*FARMER_RATE+J7166*TEMP_WORKER_RATE</f>
        <v>62328.959011265666</v>
      </c>
      <c r="L7166" s="2">
        <f>A7166*PRICE_TOM+B7166*PRICE_CAR+C7166*PRICE_MES</f>
        <v>99500</v>
      </c>
      <c r="M7166" s="2">
        <f>A7166*FERT_BED_TOM+B7166*FERT_BED_CAR+C7166*FERT_BED_MES</f>
        <v>10560</v>
      </c>
      <c r="N7166" s="6">
        <f>IF(AND(D7166&lt;=TOTAL_BEDS,J7166&lt;=TEMP_WORKER_MAX*TEMP_WORKER_HRS),1,0)</f>
        <v>1</v>
      </c>
      <c r="O7166" s="2">
        <f>L7166-M7166-K7166-FIXED_COSTS</f>
        <v>6611.040988734334</v>
      </c>
      <c r="P7166" s="2">
        <f>IF(N7166=1,O7166,"")</f>
        <v>6611.040988734334</v>
      </c>
    </row>
    <row r="7167">
      <c r="A7167" s="6">
        <v>11</v>
      </c>
      <c r="B7167" s="6">
        <v>0</v>
      </c>
      <c r="C7167" s="6">
        <v>2</v>
      </c>
      <c r="D7167" s="6">
        <f>A7167+B7167+C7167</f>
        <v>13</v>
      </c>
      <c r="E7167" s="5">
        <f>IF(A7167=0,0,A7167*LABOR_HRS_WK_TOM*SEASON_WEEKS*(1+DIM_PCT_TOM)^A7167)</f>
        <v>2824.5855390489023</v>
      </c>
      <c r="F7167" s="5">
        <f>IF(B7167=0,0,B7167*LABOR_HRS_WK_CAR*SEASON_WEEKS*(1+DIM_PCT_CAR)^B7167)</f>
        <v>0</v>
      </c>
      <c r="G7167" s="5">
        <f>IF(C7167=0,0,C7167*LABOR_HRS_WK_MES*SEASON_WEEKS*(1+DIM_PCT_MES)^C7167)</f>
        <v>92.2640625</v>
      </c>
      <c r="H7167" s="5">
        <f>E7167+F7167+G7167</f>
        <v>2916.8496015489022</v>
      </c>
      <c r="I7167" s="5">
        <f>MIN(H7167,FARMER_HRS)</f>
        <v>720</v>
      </c>
      <c r="J7167" s="5">
        <f>MAX(0,H7167-FARMER_HRS)</f>
        <v>2196.8496015489022</v>
      </c>
      <c r="K7167" s="2">
        <f>I7167*FARMER_RATE+J7167*TEMP_WORKER_RATE</f>
        <v>63139.750026890666</v>
      </c>
      <c r="L7167" s="2">
        <f>A7167*PRICE_TOM+B7167*PRICE_CAR+C7167*PRICE_MES</f>
        <v>102200</v>
      </c>
      <c r="M7167" s="2">
        <f>A7167*FERT_BED_TOM+B7167*FERT_BED_CAR+C7167*FERT_BED_MES</f>
        <v>11440</v>
      </c>
      <c r="N7167" s="6">
        <f>IF(AND(D7167&lt;=TOTAL_BEDS,J7167&lt;=TEMP_WORKER_MAX*TEMP_WORKER_HRS),1,0)</f>
        <v>1</v>
      </c>
      <c r="O7167" s="2">
        <f>L7167-M7167-K7167-FIXED_COSTS</f>
        <v>7620.249973109334</v>
      </c>
      <c r="P7167" s="2">
        <f>IF(N7167=1,O7167,"")</f>
        <v>7620.249973109334</v>
      </c>
    </row>
    <row r="7168">
      <c r="A7168" s="6">
        <v>11</v>
      </c>
      <c r="B7168" s="6">
        <v>0</v>
      </c>
      <c r="C7168" s="6">
        <v>3</v>
      </c>
      <c r="D7168" s="6">
        <f>A7168+B7168+C7168</f>
        <v>14</v>
      </c>
      <c r="E7168" s="5">
        <f>IF(A7168=0,0,A7168*LABOR_HRS_WK_TOM*SEASON_WEEKS*(1+DIM_PCT_TOM)^A7168)</f>
        <v>2824.5855390489023</v>
      </c>
      <c r="F7168" s="5">
        <f>IF(B7168=0,0,B7168*LABOR_HRS_WK_CAR*SEASON_WEEKS*(1+DIM_PCT_CAR)^B7168)</f>
        <v>0</v>
      </c>
      <c r="G7168" s="5">
        <f>IF(C7168=0,0,C7168*LABOR_HRS_WK_MES*SEASON_WEEKS*(1+DIM_PCT_MES)^C7168)</f>
        <v>140.12604492187498</v>
      </c>
      <c r="H7168" s="5">
        <f>E7168+F7168+G7168</f>
        <v>2964.7115839707772</v>
      </c>
      <c r="I7168" s="5">
        <f>MIN(H7168,FARMER_HRS)</f>
        <v>720</v>
      </c>
      <c r="J7168" s="5">
        <f>MAX(0,H7168-FARMER_HRS)</f>
        <v>2244.7115839707772</v>
      </c>
      <c r="K7168" s="2">
        <f>I7168*FARMER_RATE+J7168*TEMP_WORKER_RATE</f>
        <v>63970.687221714878</v>
      </c>
      <c r="L7168" s="2">
        <f>A7168*PRICE_TOM+B7168*PRICE_CAR+C7168*PRICE_MES</f>
        <v>104900</v>
      </c>
      <c r="M7168" s="2">
        <f>A7168*FERT_BED_TOM+B7168*FERT_BED_CAR+C7168*FERT_BED_MES</f>
        <v>12320</v>
      </c>
      <c r="N7168" s="6">
        <f>IF(AND(D7168&lt;=TOTAL_BEDS,J7168&lt;=TEMP_WORKER_MAX*TEMP_WORKER_HRS),1,0)</f>
        <v>1</v>
      </c>
      <c r="O7168" s="2">
        <f>L7168-M7168-K7168-FIXED_COSTS</f>
        <v>8609.3127782851225</v>
      </c>
      <c r="P7168" s="2">
        <f>IF(N7168=1,O7168,"")</f>
        <v>8609.3127782851225</v>
      </c>
    </row>
    <row r="7169">
      <c r="A7169" s="6">
        <v>11</v>
      </c>
      <c r="B7169" s="6">
        <v>0</v>
      </c>
      <c r="C7169" s="6">
        <v>4</v>
      </c>
      <c r="D7169" s="6">
        <f>A7169+B7169+C7169</f>
        <v>15</v>
      </c>
      <c r="E7169" s="5">
        <f>IF(A7169=0,0,A7169*LABOR_HRS_WK_TOM*SEASON_WEEKS*(1+DIM_PCT_TOM)^A7169)</f>
        <v>2824.5855390489023</v>
      </c>
      <c r="F7169" s="5">
        <f>IF(B7169=0,0,B7169*LABOR_HRS_WK_CAR*SEASON_WEEKS*(1+DIM_PCT_CAR)^B7169)</f>
        <v>0</v>
      </c>
      <c r="G7169" s="5">
        <f>IF(C7169=0,0,C7169*LABOR_HRS_WK_MES*SEASON_WEEKS*(1+DIM_PCT_MES)^C7169)</f>
        <v>189.17016064453119</v>
      </c>
      <c r="H7169" s="5">
        <f>E7169+F7169+G7169</f>
        <v>3013.7556996934336</v>
      </c>
      <c r="I7169" s="5">
        <f>MIN(H7169,FARMER_HRS)</f>
        <v>720</v>
      </c>
      <c r="J7169" s="5">
        <f>MAX(0,H7169-FARMER_HRS)</f>
        <v>2293.7556996934336</v>
      </c>
      <c r="K7169" s="2">
        <f>I7169*FARMER_RATE+J7169*TEMP_WORKER_RATE</f>
        <v>64822.147564122111</v>
      </c>
      <c r="L7169" s="2">
        <f>A7169*PRICE_TOM+B7169*PRICE_CAR+C7169*PRICE_MES</f>
        <v>107600</v>
      </c>
      <c r="M7169" s="2">
        <f>A7169*FERT_BED_TOM+B7169*FERT_BED_CAR+C7169*FERT_BED_MES</f>
        <v>13200</v>
      </c>
      <c r="N7169" s="6">
        <f>IF(AND(D7169&lt;=TOTAL_BEDS,J7169&lt;=TEMP_WORKER_MAX*TEMP_WORKER_HRS),1,0)</f>
        <v>1</v>
      </c>
      <c r="O7169" s="2">
        <f>L7169-M7169-K7169-FIXED_COSTS</f>
        <v>9577.8524358778886</v>
      </c>
      <c r="P7169" s="2">
        <f>IF(N7169=1,O7169,"")</f>
        <v>9577.8524358778886</v>
      </c>
    </row>
    <row r="7170">
      <c r="A7170" s="6">
        <v>11</v>
      </c>
      <c r="B7170" s="6">
        <v>0</v>
      </c>
      <c r="C7170" s="6">
        <v>5</v>
      </c>
      <c r="D7170" s="6">
        <f>A7170+B7170+C7170</f>
        <v>16</v>
      </c>
      <c r="E7170" s="5">
        <f>IF(A7170=0,0,A7170*LABOR_HRS_WK_TOM*SEASON_WEEKS*(1+DIM_PCT_TOM)^A7170)</f>
        <v>2824.5855390489023</v>
      </c>
      <c r="F7170" s="5">
        <f>IF(B7170=0,0,B7170*LABOR_HRS_WK_CAR*SEASON_WEEKS*(1+DIM_PCT_CAR)^B7170)</f>
        <v>0</v>
      </c>
      <c r="G7170" s="5">
        <f>IF(C7170=0,0,C7170*LABOR_HRS_WK_MES*SEASON_WEEKS*(1+DIM_PCT_MES)^C7170)</f>
        <v>239.41848456573481</v>
      </c>
      <c r="H7170" s="5">
        <f>E7170+F7170+G7170</f>
        <v>3064.0040236146369</v>
      </c>
      <c r="I7170" s="5">
        <f>MIN(H7170,FARMER_HRS)</f>
        <v>720</v>
      </c>
      <c r="J7170" s="5">
        <f>MAX(0,H7170-FARMER_HRS)</f>
        <v>2344.0040236146369</v>
      </c>
      <c r="K7170" s="2">
        <f>I7170*FARMER_RATE+J7170*TEMP_WORKER_RATE</f>
        <v>65694.514298865222</v>
      </c>
      <c r="L7170" s="2">
        <f>A7170*PRICE_TOM+B7170*PRICE_CAR+C7170*PRICE_MES</f>
        <v>110300</v>
      </c>
      <c r="M7170" s="2">
        <f>A7170*FERT_BED_TOM+B7170*FERT_BED_CAR+C7170*FERT_BED_MES</f>
        <v>14080</v>
      </c>
      <c r="N7170" s="6">
        <f>IF(AND(D7170&lt;=TOTAL_BEDS,J7170&lt;=TEMP_WORKER_MAX*TEMP_WORKER_HRS),1,0)</f>
        <v>1</v>
      </c>
      <c r="O7170" s="2">
        <f>L7170-M7170-K7170-FIXED_COSTS</f>
        <v>10525.485701134778</v>
      </c>
      <c r="P7170" s="2">
        <f>IF(N7170=1,O7170,"")</f>
        <v>10525.485701134778</v>
      </c>
    </row>
    <row r="7171">
      <c r="A7171" s="6">
        <v>11</v>
      </c>
      <c r="B7171" s="6">
        <v>0</v>
      </c>
      <c r="C7171" s="6">
        <v>6</v>
      </c>
      <c r="D7171" s="6">
        <f>A7171+B7171+C7171</f>
        <v>17</v>
      </c>
      <c r="E7171" s="5">
        <f>IF(A7171=0,0,A7171*LABOR_HRS_WK_TOM*SEASON_WEEKS*(1+DIM_PCT_TOM)^A7171)</f>
        <v>2824.5855390489023</v>
      </c>
      <c r="F7171" s="5">
        <f>IF(B7171=0,0,B7171*LABOR_HRS_WK_CAR*SEASON_WEEKS*(1+DIM_PCT_CAR)^B7171)</f>
        <v>0</v>
      </c>
      <c r="G7171" s="5">
        <f>IF(C7171=0,0,C7171*LABOR_HRS_WK_MES*SEASON_WEEKS*(1+DIM_PCT_MES)^C7171)</f>
        <v>290.89345874736773</v>
      </c>
      <c r="H7171" s="5">
        <f>E7171+F7171+G7171</f>
        <v>3115.47899779627</v>
      </c>
      <c r="I7171" s="5">
        <f>MIN(H7171,FARMER_HRS)</f>
        <v>720</v>
      </c>
      <c r="J7171" s="5">
        <f>MAX(0,H7171-FARMER_HRS)</f>
        <v>2395.47899779627</v>
      </c>
      <c r="K7171" s="2">
        <f>I7171*FARMER_RATE+J7171*TEMP_WORKER_RATE</f>
        <v>66588.177045074131</v>
      </c>
      <c r="L7171" s="2">
        <f>A7171*PRICE_TOM+B7171*PRICE_CAR+C7171*PRICE_MES</f>
        <v>113000</v>
      </c>
      <c r="M7171" s="2">
        <f>A7171*FERT_BED_TOM+B7171*FERT_BED_CAR+C7171*FERT_BED_MES</f>
        <v>14960</v>
      </c>
      <c r="N7171" s="6">
        <f>IF(AND(D7171&lt;=TOTAL_BEDS,J7171&lt;=TEMP_WORKER_MAX*TEMP_WORKER_HRS),1,0)</f>
        <v>1</v>
      </c>
      <c r="O7171" s="2">
        <f>L7171-M7171-K7171-FIXED_COSTS</f>
        <v>11451.822954925869</v>
      </c>
      <c r="P7171" s="2">
        <f>IF(N7171=1,O7171,"")</f>
        <v>11451.822954925869</v>
      </c>
    </row>
    <row r="7172">
      <c r="A7172" s="6">
        <v>11</v>
      </c>
      <c r="B7172" s="6">
        <v>0</v>
      </c>
      <c r="C7172" s="6">
        <v>7</v>
      </c>
      <c r="D7172" s="6">
        <f>A7172+B7172+C7172</f>
        <v>18</v>
      </c>
      <c r="E7172" s="5">
        <f>IF(A7172=0,0,A7172*LABOR_HRS_WK_TOM*SEASON_WEEKS*(1+DIM_PCT_TOM)^A7172)</f>
        <v>2824.5855390489023</v>
      </c>
      <c r="F7172" s="5">
        <f>IF(B7172=0,0,B7172*LABOR_HRS_WK_CAR*SEASON_WEEKS*(1+DIM_PCT_CAR)^B7172)</f>
        <v>0</v>
      </c>
      <c r="G7172" s="5">
        <f>IF(C7172=0,0,C7172*LABOR_HRS_WK_MES*SEASON_WEEKS*(1+DIM_PCT_MES)^C7172)</f>
        <v>343.61789814532818</v>
      </c>
      <c r="H7172" s="5">
        <f>E7172+F7172+G7172</f>
        <v>3168.2034371942304</v>
      </c>
      <c r="I7172" s="5">
        <f>MIN(H7172,FARMER_HRS)</f>
        <v>720</v>
      </c>
      <c r="J7172" s="5">
        <f>MAX(0,H7172-FARMER_HRS)</f>
        <v>2448.2034371942304</v>
      </c>
      <c r="K7172" s="2">
        <f>I7172*FARMER_RATE+J7172*TEMP_WORKER_RATE</f>
        <v>67503.531895733176</v>
      </c>
      <c r="L7172" s="2">
        <f>A7172*PRICE_TOM+B7172*PRICE_CAR+C7172*PRICE_MES</f>
        <v>115700</v>
      </c>
      <c r="M7172" s="2">
        <f>A7172*FERT_BED_TOM+B7172*FERT_BED_CAR+C7172*FERT_BED_MES</f>
        <v>15840</v>
      </c>
      <c r="N7172" s="6">
        <f>IF(AND(D7172&lt;=TOTAL_BEDS,J7172&lt;=TEMP_WORKER_MAX*TEMP_WORKER_HRS),1,0)</f>
        <v>1</v>
      </c>
      <c r="O7172" s="2">
        <f>L7172-M7172-K7172-FIXED_COSTS</f>
        <v>12356.468104266824</v>
      </c>
      <c r="P7172" s="2">
        <f>IF(N7172=1,O7172,"")</f>
        <v>12356.468104266824</v>
      </c>
    </row>
    <row r="7173">
      <c r="A7173" s="6">
        <v>11</v>
      </c>
      <c r="B7173" s="6">
        <v>0</v>
      </c>
      <c r="C7173" s="6">
        <v>8</v>
      </c>
      <c r="D7173" s="6">
        <f>A7173+B7173+C7173</f>
        <v>19</v>
      </c>
      <c r="E7173" s="5">
        <f>IF(A7173=0,0,A7173*LABOR_HRS_WK_TOM*SEASON_WEEKS*(1+DIM_PCT_TOM)^A7173)</f>
        <v>2824.5855390489023</v>
      </c>
      <c r="F7173" s="5">
        <f>IF(B7173=0,0,B7173*LABOR_HRS_WK_CAR*SEASON_WEEKS*(1+DIM_PCT_CAR)^B7173)</f>
        <v>0</v>
      </c>
      <c r="G7173" s="5">
        <f>IF(C7173=0,0,C7173*LABOR_HRS_WK_MES*SEASON_WEEKS*(1+DIM_PCT_MES)^C7173)</f>
        <v>397.61499642530833</v>
      </c>
      <c r="H7173" s="5">
        <f>E7173+F7173+G7173</f>
        <v>3222.2005354742105</v>
      </c>
      <c r="I7173" s="5">
        <f>MIN(H7173,FARMER_HRS)</f>
        <v>720</v>
      </c>
      <c r="J7173" s="5">
        <f>MAX(0,H7173-FARMER_HRS)</f>
        <v>2502.2005354742105</v>
      </c>
      <c r="K7173" s="2">
        <f>I7173*FARMER_RATE+J7173*TEMP_WORKER_RATE</f>
        <v>68440.9815186495</v>
      </c>
      <c r="L7173" s="2">
        <f>A7173*PRICE_TOM+B7173*PRICE_CAR+C7173*PRICE_MES</f>
        <v>118400</v>
      </c>
      <c r="M7173" s="2">
        <f>A7173*FERT_BED_TOM+B7173*FERT_BED_CAR+C7173*FERT_BED_MES</f>
        <v>16720</v>
      </c>
      <c r="N7173" s="6">
        <f>IF(AND(D7173&lt;=TOTAL_BEDS,J7173&lt;=TEMP_WORKER_MAX*TEMP_WORKER_HRS),1,0)</f>
        <v>1</v>
      </c>
      <c r="O7173" s="2">
        <f>L7173-M7173-K7173-FIXED_COSTS</f>
        <v>13239.018481350504</v>
      </c>
      <c r="P7173" s="2">
        <f>IF(N7173=1,O7173,"")</f>
        <v>13239.018481350504</v>
      </c>
    </row>
    <row r="7174">
      <c r="A7174" s="6">
        <v>11</v>
      </c>
      <c r="B7174" s="6">
        <v>0</v>
      </c>
      <c r="C7174" s="6">
        <v>9</v>
      </c>
      <c r="D7174" s="6">
        <f>A7174+B7174+C7174</f>
        <v>20</v>
      </c>
      <c r="E7174" s="5">
        <f>IF(A7174=0,0,A7174*LABOR_HRS_WK_TOM*SEASON_WEEKS*(1+DIM_PCT_TOM)^A7174)</f>
        <v>2824.5855390489023</v>
      </c>
      <c r="F7174" s="5">
        <f>IF(B7174=0,0,B7174*LABOR_HRS_WK_CAR*SEASON_WEEKS*(1+DIM_PCT_CAR)^B7174)</f>
        <v>0</v>
      </c>
      <c r="G7174" s="5">
        <f>IF(C7174=0,0,C7174*LABOR_HRS_WK_MES*SEASON_WEEKS*(1+DIM_PCT_MES)^C7174)</f>
        <v>452.90833186570273</v>
      </c>
      <c r="H7174" s="5">
        <f>E7174+F7174+G7174</f>
        <v>3277.4938709146049</v>
      </c>
      <c r="I7174" s="5">
        <f>MIN(H7174,FARMER_HRS)</f>
        <v>720</v>
      </c>
      <c r="J7174" s="5">
        <f>MAX(0,H7174-FARMER_HRS)</f>
        <v>2557.4938709146049</v>
      </c>
      <c r="K7174" s="2">
        <f>I7174*FARMER_RATE+J7174*TEMP_WORKER_RATE</f>
        <v>69400.935258934114</v>
      </c>
      <c r="L7174" s="2">
        <f>A7174*PRICE_TOM+B7174*PRICE_CAR+C7174*PRICE_MES</f>
        <v>121100</v>
      </c>
      <c r="M7174" s="2">
        <f>A7174*FERT_BED_TOM+B7174*FERT_BED_CAR+C7174*FERT_BED_MES</f>
        <v>17600</v>
      </c>
      <c r="N7174" s="6">
        <f>IF(AND(D7174&lt;=TOTAL_BEDS,J7174&lt;=TEMP_WORKER_MAX*TEMP_WORKER_HRS),1,0)</f>
        <v>1</v>
      </c>
      <c r="O7174" s="2">
        <f>L7174-M7174-K7174-FIXED_COSTS</f>
        <v>14099.064741065886</v>
      </c>
      <c r="P7174" s="2">
        <f>IF(N7174=1,O7174,"")</f>
        <v>14099.064741065886</v>
      </c>
    </row>
    <row r="7175">
      <c r="A7175" s="6">
        <v>11</v>
      </c>
      <c r="B7175" s="6">
        <v>0</v>
      </c>
      <c r="C7175" s="6">
        <v>10</v>
      </c>
      <c r="D7175" s="6">
        <f>A7175+B7175+C7175</f>
        <v>21</v>
      </c>
      <c r="E7175" s="5">
        <f>IF(A7175=0,0,A7175*LABOR_HRS_WK_TOM*SEASON_WEEKS*(1+DIM_PCT_TOM)^A7175)</f>
        <v>2824.5855390489023</v>
      </c>
      <c r="F7175" s="5">
        <f>IF(B7175=0,0,B7175*LABOR_HRS_WK_CAR*SEASON_WEEKS*(1+DIM_PCT_CAR)^B7175)</f>
        <v>0</v>
      </c>
      <c r="G7175" s="5">
        <f>IF(C7175=0,0,C7175*LABOR_HRS_WK_MES*SEASON_WEEKS*(1+DIM_PCT_MES)^C7175)</f>
        <v>509.52187334891551</v>
      </c>
      <c r="H7175" s="5">
        <f>E7175+F7175+G7175</f>
        <v>3334.1074123978178</v>
      </c>
      <c r="I7175" s="5">
        <f>MIN(H7175,FARMER_HRS)</f>
        <v>720</v>
      </c>
      <c r="J7175" s="5">
        <f>MAX(0,H7175-FARMER_HRS)</f>
        <v>2614.1074123978178</v>
      </c>
      <c r="K7175" s="2">
        <f>I7175*FARMER_RATE+J7175*TEMP_WORKER_RATE</f>
        <v>70383.809243017662</v>
      </c>
      <c r="L7175" s="2">
        <f>A7175*PRICE_TOM+B7175*PRICE_CAR+C7175*PRICE_MES</f>
        <v>123800</v>
      </c>
      <c r="M7175" s="2">
        <f>A7175*FERT_BED_TOM+B7175*FERT_BED_CAR+C7175*FERT_BED_MES</f>
        <v>18480</v>
      </c>
      <c r="N7175" s="6">
        <f>IF(AND(D7175&lt;=TOTAL_BEDS,J7175&lt;=TEMP_WORKER_MAX*TEMP_WORKER_HRS),1,0)</f>
        <v>1</v>
      </c>
      <c r="O7175" s="2">
        <f>L7175-M7175-K7175-FIXED_COSTS</f>
        <v>14936.190756982338</v>
      </c>
      <c r="P7175" s="2">
        <f>IF(N7175=1,O7175,"")</f>
        <v>14936.190756982338</v>
      </c>
    </row>
    <row r="7176">
      <c r="A7176" s="6">
        <v>11</v>
      </c>
      <c r="B7176" s="6">
        <v>0</v>
      </c>
      <c r="C7176" s="6">
        <v>11</v>
      </c>
      <c r="D7176" s="6">
        <f>A7176+B7176+C7176</f>
        <v>22</v>
      </c>
      <c r="E7176" s="5">
        <f>IF(A7176=0,0,A7176*LABOR_HRS_WK_TOM*SEASON_WEEKS*(1+DIM_PCT_TOM)^A7176)</f>
        <v>2824.5855390489023</v>
      </c>
      <c r="F7176" s="5">
        <f>IF(B7176=0,0,B7176*LABOR_HRS_WK_CAR*SEASON_WEEKS*(1+DIM_PCT_CAR)^B7176)</f>
        <v>0</v>
      </c>
      <c r="G7176" s="5">
        <f>IF(C7176=0,0,C7176*LABOR_HRS_WK_MES*SEASON_WEEKS*(1+DIM_PCT_MES)^C7176)</f>
        <v>567.47998644235463</v>
      </c>
      <c r="H7176" s="5">
        <f>E7176+F7176+G7176</f>
        <v>3392.0655254912572</v>
      </c>
      <c r="I7176" s="5">
        <f>MIN(H7176,FARMER_HRS)</f>
        <v>720</v>
      </c>
      <c r="J7176" s="5">
        <f>MAX(0,H7176-FARMER_HRS)</f>
        <v>2672.0655254912572</v>
      </c>
      <c r="K7176" s="2">
        <f>I7176*FARMER_RATE+J7176*TEMP_WORKER_RATE</f>
        <v>71390.026484223214</v>
      </c>
      <c r="L7176" s="2">
        <f>A7176*PRICE_TOM+B7176*PRICE_CAR+C7176*PRICE_MES</f>
        <v>126500</v>
      </c>
      <c r="M7176" s="2">
        <f>A7176*FERT_BED_TOM+B7176*FERT_BED_CAR+C7176*FERT_BED_MES</f>
        <v>19360</v>
      </c>
      <c r="N7176" s="6">
        <f>IF(AND(D7176&lt;=TOTAL_BEDS,J7176&lt;=TEMP_WORKER_MAX*TEMP_WORKER_HRS),1,0)</f>
        <v>1</v>
      </c>
      <c r="O7176" s="2">
        <f>L7176-M7176-K7176-FIXED_COSTS</f>
        <v>15749.973515776786</v>
      </c>
      <c r="P7176" s="2">
        <f>IF(N7176=1,O7176,"")</f>
        <v>15749.973515776786</v>
      </c>
    </row>
    <row r="7177">
      <c r="A7177" s="6">
        <v>11</v>
      </c>
      <c r="B7177" s="6">
        <v>0</v>
      </c>
      <c r="C7177" s="6">
        <v>12</v>
      </c>
      <c r="D7177" s="6">
        <f>A7177+B7177+C7177</f>
        <v>23</v>
      </c>
      <c r="E7177" s="5">
        <f>IF(A7177=0,0,A7177*LABOR_HRS_WK_TOM*SEASON_WEEKS*(1+DIM_PCT_TOM)^A7177)</f>
        <v>2824.5855390489023</v>
      </c>
      <c r="F7177" s="5">
        <f>IF(B7177=0,0,B7177*LABOR_HRS_WK_CAR*SEASON_WEEKS*(1+DIM_PCT_CAR)^B7177)</f>
        <v>0</v>
      </c>
      <c r="G7177" s="5">
        <f>IF(C7177=0,0,C7177*LABOR_HRS_WK_MES*SEASON_WEEKS*(1+DIM_PCT_MES)^C7177)</f>
        <v>626.807439570419</v>
      </c>
      <c r="H7177" s="5">
        <f>E7177+F7177+G7177</f>
        <v>3451.3929786193212</v>
      </c>
      <c r="I7177" s="5">
        <f>MIN(H7177,FARMER_HRS)</f>
        <v>720</v>
      </c>
      <c r="J7177" s="5">
        <f>MAX(0,H7177-FARMER_HRS)</f>
        <v>2731.3929786193212</v>
      </c>
      <c r="K7177" s="2">
        <f>I7177*FARMER_RATE+J7177*TEMP_WORKER_RATE</f>
        <v>72420.016989918775</v>
      </c>
      <c r="L7177" s="2">
        <f>A7177*PRICE_TOM+B7177*PRICE_CAR+C7177*PRICE_MES</f>
        <v>129200</v>
      </c>
      <c r="M7177" s="2">
        <f>A7177*FERT_BED_TOM+B7177*FERT_BED_CAR+C7177*FERT_BED_MES</f>
        <v>20240</v>
      </c>
      <c r="N7177" s="6">
        <f>IF(AND(D7177&lt;=TOTAL_BEDS,J7177&lt;=TEMP_WORKER_MAX*TEMP_WORKER_HRS),1,0)</f>
        <v>1</v>
      </c>
      <c r="O7177" s="2">
        <f>L7177-M7177-K7177-FIXED_COSTS</f>
        <v>16539.983010081225</v>
      </c>
      <c r="P7177" s="2">
        <f>IF(N7177=1,O7177,"")</f>
        <v>16539.983010081225</v>
      </c>
    </row>
    <row r="7178">
      <c r="A7178" s="6">
        <v>11</v>
      </c>
      <c r="B7178" s="6">
        <v>0</v>
      </c>
      <c r="C7178" s="6">
        <v>13</v>
      </c>
      <c r="D7178" s="6">
        <f>A7178+B7178+C7178</f>
        <v>24</v>
      </c>
      <c r="E7178" s="5">
        <f>IF(A7178=0,0,A7178*LABOR_HRS_WK_TOM*SEASON_WEEKS*(1+DIM_PCT_TOM)^A7178)</f>
        <v>2824.5855390489023</v>
      </c>
      <c r="F7178" s="5">
        <f>IF(B7178=0,0,B7178*LABOR_HRS_WK_CAR*SEASON_WEEKS*(1+DIM_PCT_CAR)^B7178)</f>
        <v>0</v>
      </c>
      <c r="G7178" s="5">
        <f>IF(C7178=0,0,C7178*LABOR_HRS_WK_MES*SEASON_WEEKS*(1+DIM_PCT_MES)^C7178)</f>
        <v>687.52941027880331</v>
      </c>
      <c r="H7178" s="5">
        <f>E7178+F7178+G7178</f>
        <v>3512.1149493277057</v>
      </c>
      <c r="I7178" s="5">
        <f>MIN(H7178,FARMER_HRS)</f>
        <v>720</v>
      </c>
      <c r="J7178" s="5">
        <f>MAX(0,H7178-FARMER_HRS)</f>
        <v>2792.1149493277057</v>
      </c>
      <c r="K7178" s="2">
        <f>I7178*FARMER_RATE+J7178*TEMP_WORKER_RATE</f>
        <v>73474.217870272667</v>
      </c>
      <c r="L7178" s="2">
        <f>A7178*PRICE_TOM+B7178*PRICE_CAR+C7178*PRICE_MES</f>
        <v>131900</v>
      </c>
      <c r="M7178" s="2">
        <f>A7178*FERT_BED_TOM+B7178*FERT_BED_CAR+C7178*FERT_BED_MES</f>
        <v>21120</v>
      </c>
      <c r="N7178" s="6">
        <f>IF(AND(D7178&lt;=TOTAL_BEDS,J7178&lt;=TEMP_WORKER_MAX*TEMP_WORKER_HRS),1,0)</f>
        <v>1</v>
      </c>
      <c r="O7178" s="2">
        <f>L7178-M7178-K7178-FIXED_COSTS</f>
        <v>17305.782129727333</v>
      </c>
      <c r="P7178" s="2">
        <f>IF(N7178=1,O7178,"")</f>
        <v>17305.782129727333</v>
      </c>
    </row>
    <row r="7179">
      <c r="A7179" s="6">
        <v>11</v>
      </c>
      <c r="B7179" s="6">
        <v>0</v>
      </c>
      <c r="C7179" s="6">
        <v>14</v>
      </c>
      <c r="D7179" s="6">
        <f>A7179+B7179+C7179</f>
        <v>25</v>
      </c>
      <c r="E7179" s="5">
        <f>IF(A7179=0,0,A7179*LABOR_HRS_WK_TOM*SEASON_WEEKS*(1+DIM_PCT_TOM)^A7179)</f>
        <v>2824.5855390489023</v>
      </c>
      <c r="F7179" s="5">
        <f>IF(B7179=0,0,B7179*LABOR_HRS_WK_CAR*SEASON_WEEKS*(1+DIM_PCT_CAR)^B7179)</f>
        <v>0</v>
      </c>
      <c r="G7179" s="5">
        <f>IF(C7179=0,0,C7179*LABOR_HRS_WK_MES*SEASON_WEEKS*(1+DIM_PCT_MES)^C7179)</f>
        <v>749.67149159246435</v>
      </c>
      <c r="H7179" s="5">
        <f>E7179+F7179+G7179</f>
        <v>3574.2570306413668</v>
      </c>
      <c r="I7179" s="5">
        <f>MIN(H7179,FARMER_HRS)</f>
        <v>720</v>
      </c>
      <c r="J7179" s="5">
        <f>MAX(0,H7179-FARMER_HRS)</f>
        <v>2854.2570306413668</v>
      </c>
      <c r="K7179" s="2">
        <f>I7179*FARMER_RATE+J7179*TEMP_WORKER_RATE</f>
        <v>74553.073448634837</v>
      </c>
      <c r="L7179" s="2">
        <f>A7179*PRICE_TOM+B7179*PRICE_CAR+C7179*PRICE_MES</f>
        <v>134600</v>
      </c>
      <c r="M7179" s="2">
        <f>A7179*FERT_BED_TOM+B7179*FERT_BED_CAR+C7179*FERT_BED_MES</f>
        <v>22000</v>
      </c>
      <c r="N7179" s="6">
        <f>IF(AND(D7179&lt;=TOTAL_BEDS,J7179&lt;=TEMP_WORKER_MAX*TEMP_WORKER_HRS),1,0)</f>
        <v>1</v>
      </c>
      <c r="O7179" s="2">
        <f>L7179-M7179-K7179-FIXED_COSTS</f>
        <v>18046.926551365163</v>
      </c>
      <c r="P7179" s="2">
        <f>IF(N7179=1,O7179,"")</f>
        <v>18046.926551365163</v>
      </c>
    </row>
    <row r="7180">
      <c r="A7180" s="6">
        <v>11</v>
      </c>
      <c r="B7180" s="6">
        <v>0</v>
      </c>
      <c r="C7180" s="6">
        <v>15</v>
      </c>
      <c r="D7180" s="6">
        <f>A7180+B7180+C7180</f>
        <v>26</v>
      </c>
      <c r="E7180" s="5">
        <f>IF(A7180=0,0,A7180*LABOR_HRS_WK_TOM*SEASON_WEEKS*(1+DIM_PCT_TOM)^A7180)</f>
        <v>2824.5855390489023</v>
      </c>
      <c r="F7180" s="5">
        <f>IF(B7180=0,0,B7180*LABOR_HRS_WK_CAR*SEASON_WEEKS*(1+DIM_PCT_CAR)^B7180)</f>
        <v>0</v>
      </c>
      <c r="G7180" s="5">
        <f>IF(C7180=0,0,C7180*LABOR_HRS_WK_MES*SEASON_WEEKS*(1+DIM_PCT_MES)^C7180)</f>
        <v>813.25969846861074</v>
      </c>
      <c r="H7180" s="5">
        <f>E7180+F7180+G7180</f>
        <v>3637.8452375175129</v>
      </c>
      <c r="I7180" s="5">
        <f>MIN(H7180,FARMER_HRS)</f>
        <v>720</v>
      </c>
      <c r="J7180" s="5">
        <f>MAX(0,H7180-FARMER_HRS)</f>
        <v>2917.8452375175129</v>
      </c>
      <c r="K7180" s="2">
        <f>I7180*FARMER_RATE+J7180*TEMP_WORKER_RATE</f>
        <v>75657.035373567924</v>
      </c>
      <c r="L7180" s="2">
        <f>A7180*PRICE_TOM+B7180*PRICE_CAR+C7180*PRICE_MES</f>
        <v>137300</v>
      </c>
      <c r="M7180" s="2">
        <f>A7180*FERT_BED_TOM+B7180*FERT_BED_CAR+C7180*FERT_BED_MES</f>
        <v>22880</v>
      </c>
      <c r="N7180" s="6">
        <f>IF(AND(D7180&lt;=TOTAL_BEDS,J7180&lt;=TEMP_WORKER_MAX*TEMP_WORKER_HRS),1,0)</f>
        <v>1</v>
      </c>
      <c r="O7180" s="2">
        <f>L7180-M7180-K7180-FIXED_COSTS</f>
        <v>18762.964626432076</v>
      </c>
      <c r="P7180" s="2">
        <f>IF(N7180=1,O7180,"")</f>
        <v>18762.964626432076</v>
      </c>
    </row>
    <row r="7181">
      <c r="A7181" s="6">
        <v>11</v>
      </c>
      <c r="B7181" s="6">
        <v>0</v>
      </c>
      <c r="C7181" s="6">
        <v>16</v>
      </c>
      <c r="D7181" s="6">
        <f>A7181+B7181+C7181</f>
        <v>27</v>
      </c>
      <c r="E7181" s="5">
        <f>IF(A7181=0,0,A7181*LABOR_HRS_WK_TOM*SEASON_WEEKS*(1+DIM_PCT_TOM)^A7181)</f>
        <v>2824.5855390489023</v>
      </c>
      <c r="F7181" s="5">
        <f>IF(B7181=0,0,B7181*LABOR_HRS_WK_CAR*SEASON_WEEKS*(1+DIM_PCT_CAR)^B7181)</f>
        <v>0</v>
      </c>
      <c r="G7181" s="5">
        <f>IF(C7181=0,0,C7181*LABOR_HRS_WK_MES*SEASON_WEEKS*(1+DIM_PCT_MES)^C7181)</f>
        <v>878.32047434609967</v>
      </c>
      <c r="H7181" s="5">
        <f>E7181+F7181+G7181</f>
        <v>3702.906013395002</v>
      </c>
      <c r="I7181" s="5">
        <f>MIN(H7181,FARMER_HRS)</f>
        <v>720</v>
      </c>
      <c r="J7181" s="5">
        <f>MAX(0,H7181-FARMER_HRS)</f>
        <v>2982.906013395002</v>
      </c>
      <c r="K7181" s="2">
        <f>I7181*FARMER_RATE+J7181*TEMP_WORKER_RATE</f>
        <v>76786.56273255212</v>
      </c>
      <c r="L7181" s="2">
        <f>A7181*PRICE_TOM+B7181*PRICE_CAR+C7181*PRICE_MES</f>
        <v>140000</v>
      </c>
      <c r="M7181" s="2">
        <f>A7181*FERT_BED_TOM+B7181*FERT_BED_CAR+C7181*FERT_BED_MES</f>
        <v>23760</v>
      </c>
      <c r="N7181" s="6">
        <f>IF(AND(D7181&lt;=TOTAL_BEDS,J7181&lt;=TEMP_WORKER_MAX*TEMP_WORKER_HRS),1,0)</f>
        <v>1</v>
      </c>
      <c r="O7181" s="2">
        <f>L7181-M7181-K7181-FIXED_COSTS</f>
        <v>19453.43726744788</v>
      </c>
      <c r="P7181" s="2">
        <f>IF(N7181=1,O7181,"")</f>
        <v>19453.43726744788</v>
      </c>
    </row>
    <row r="7182">
      <c r="A7182" s="6">
        <v>11</v>
      </c>
      <c r="B7182" s="6">
        <v>0</v>
      </c>
      <c r="C7182" s="6">
        <v>17</v>
      </c>
      <c r="D7182" s="6">
        <f>A7182+B7182+C7182</f>
        <v>28</v>
      </c>
      <c r="E7182" s="5">
        <f>IF(A7182=0,0,A7182*LABOR_HRS_WK_TOM*SEASON_WEEKS*(1+DIM_PCT_TOM)^A7182)</f>
        <v>2824.5855390489023</v>
      </c>
      <c r="F7182" s="5">
        <f>IF(B7182=0,0,B7182*LABOR_HRS_WK_CAR*SEASON_WEEKS*(1+DIM_PCT_CAR)^B7182)</f>
        <v>0</v>
      </c>
      <c r="G7182" s="5">
        <f>IF(C7182=0,0,C7182*LABOR_HRS_WK_MES*SEASON_WEEKS*(1+DIM_PCT_MES)^C7182)</f>
        <v>944.88069779263992</v>
      </c>
      <c r="H7182" s="5">
        <f>E7182+F7182+G7182</f>
        <v>3769.466236841542</v>
      </c>
      <c r="I7182" s="5">
        <f>MIN(H7182,FARMER_HRS)</f>
        <v>720</v>
      </c>
      <c r="J7182" s="5">
        <f>MAX(0,H7182-FARMER_HRS)</f>
        <v>3049.466236841542</v>
      </c>
      <c r="K7182" s="2">
        <f>I7182*FARMER_RATE+J7182*TEMP_WORKER_RATE</f>
        <v>77942.12216738789</v>
      </c>
      <c r="L7182" s="2">
        <f>A7182*PRICE_TOM+B7182*PRICE_CAR+C7182*PRICE_MES</f>
        <v>142700</v>
      </c>
      <c r="M7182" s="2">
        <f>A7182*FERT_BED_TOM+B7182*FERT_BED_CAR+C7182*FERT_BED_MES</f>
        <v>24640</v>
      </c>
      <c r="N7182" s="6">
        <f>IF(AND(D7182&lt;=TOTAL_BEDS,J7182&lt;=TEMP_WORKER_MAX*TEMP_WORKER_HRS),1,0)</f>
        <v>1</v>
      </c>
      <c r="O7182" s="2">
        <f>L7182-M7182-K7182-FIXED_COSTS</f>
        <v>20117.87783261211</v>
      </c>
      <c r="P7182" s="2">
        <f>IF(N7182=1,O7182,"")</f>
        <v>20117.87783261211</v>
      </c>
    </row>
    <row r="7183">
      <c r="A7183" s="6">
        <v>11</v>
      </c>
      <c r="B7183" s="6">
        <v>0</v>
      </c>
      <c r="C7183" s="6">
        <v>18</v>
      </c>
      <c r="D7183" s="6">
        <f>A7183+B7183+C7183</f>
        <v>29</v>
      </c>
      <c r="E7183" s="5">
        <f>IF(A7183=0,0,A7183*LABOR_HRS_WK_TOM*SEASON_WEEKS*(1+DIM_PCT_TOM)^A7183)</f>
        <v>2824.5855390489023</v>
      </c>
      <c r="F7183" s="5">
        <f>IF(B7183=0,0,B7183*LABOR_HRS_WK_CAR*SEASON_WEEKS*(1+DIM_PCT_CAR)^B7183)</f>
        <v>0</v>
      </c>
      <c r="G7183" s="5">
        <f>IF(C7183=0,0,C7183*LABOR_HRS_WK_MES*SEASON_WEEKS*(1+DIM_PCT_MES)^C7183)</f>
        <v>1012.9676892512272</v>
      </c>
      <c r="H7183" s="5">
        <f>E7183+F7183+G7183</f>
        <v>3837.5532283001294</v>
      </c>
      <c r="I7183" s="5">
        <f>MIN(H7183,FARMER_HRS)</f>
        <v>720</v>
      </c>
      <c r="J7183" s="5">
        <f>MAX(0,H7183-FARMER_HRS)</f>
        <v>3117.5532283001294</v>
      </c>
      <c r="K7183" s="2">
        <f>I7183*FARMER_RATE+J7183*TEMP_WORKER_RATE</f>
        <v>79124.1879913217</v>
      </c>
      <c r="L7183" s="2">
        <f>A7183*PRICE_TOM+B7183*PRICE_CAR+C7183*PRICE_MES</f>
        <v>145400</v>
      </c>
      <c r="M7183" s="2">
        <f>A7183*FERT_BED_TOM+B7183*FERT_BED_CAR+C7183*FERT_BED_MES</f>
        <v>25520</v>
      </c>
      <c r="N7183" s="6">
        <f>IF(AND(D7183&lt;=TOTAL_BEDS,J7183&lt;=TEMP_WORKER_MAX*TEMP_WORKER_HRS),1,0)</f>
        <v>1</v>
      </c>
      <c r="O7183" s="2">
        <f>L7183-M7183-K7183-FIXED_COSTS</f>
        <v>20755.812008678302</v>
      </c>
      <c r="P7183" s="2">
        <f>IF(N7183=1,O7183,"")</f>
        <v>20755.812008678302</v>
      </c>
    </row>
    <row r="7184">
      <c r="A7184" s="6">
        <v>11</v>
      </c>
      <c r="B7184" s="6">
        <v>0</v>
      </c>
      <c r="C7184" s="6">
        <v>19</v>
      </c>
      <c r="D7184" s="6">
        <f>A7184+B7184+C7184</f>
        <v>30</v>
      </c>
      <c r="E7184" s="5">
        <f>IF(A7184=0,0,A7184*LABOR_HRS_WK_TOM*SEASON_WEEKS*(1+DIM_PCT_TOM)^A7184)</f>
        <v>2824.5855390489023</v>
      </c>
      <c r="F7184" s="5">
        <f>IF(B7184=0,0,B7184*LABOR_HRS_WK_CAR*SEASON_WEEKS*(1+DIM_PCT_CAR)^B7184)</f>
        <v>0</v>
      </c>
      <c r="G7184" s="5">
        <f>IF(C7184=0,0,C7184*LABOR_HRS_WK_MES*SEASON_WEEKS*(1+DIM_PCT_MES)^C7184)</f>
        <v>1082.6092178872491</v>
      </c>
      <c r="H7184" s="5">
        <f>E7184+F7184+G7184</f>
        <v>3907.1947569361514</v>
      </c>
      <c r="I7184" s="5">
        <f>MIN(H7184,FARMER_HRS)</f>
        <v>720</v>
      </c>
      <c r="J7184" s="5">
        <f>MAX(0,H7184-FARMER_HRS)</f>
        <v>3187.1947569361514</v>
      </c>
      <c r="K7184" s="2">
        <f>I7184*FARMER_RATE+J7184*TEMP_WORKER_RATE</f>
        <v>80333.2423079193</v>
      </c>
      <c r="L7184" s="2">
        <f>A7184*PRICE_TOM+B7184*PRICE_CAR+C7184*PRICE_MES</f>
        <v>148100</v>
      </c>
      <c r="M7184" s="2">
        <f>A7184*FERT_BED_TOM+B7184*FERT_BED_CAR+C7184*FERT_BED_MES</f>
        <v>26400</v>
      </c>
      <c r="N7184" s="6">
        <f>IF(AND(D7184&lt;=TOTAL_BEDS,J7184&lt;=TEMP_WORKER_MAX*TEMP_WORKER_HRS),1,0)</f>
        <v>1</v>
      </c>
      <c r="O7184" s="2">
        <f>L7184-M7184-K7184-FIXED_COSTS</f>
        <v>21366.757692080704</v>
      </c>
      <c r="P7184" s="2">
        <f>IF(N7184=1,O7184,"")</f>
        <v>21366.757692080704</v>
      </c>
    </row>
    <row r="7185">
      <c r="A7185" s="6">
        <v>11</v>
      </c>
      <c r="B7185" s="6">
        <v>0</v>
      </c>
      <c r="C7185" s="6">
        <v>20</v>
      </c>
      <c r="D7185" s="6">
        <f>A7185+B7185+C7185</f>
        <v>31</v>
      </c>
      <c r="E7185" s="5">
        <f>IF(A7185=0,0,A7185*LABOR_HRS_WK_TOM*SEASON_WEEKS*(1+DIM_PCT_TOM)^A7185)</f>
        <v>2824.5855390489023</v>
      </c>
      <c r="F7185" s="5">
        <f>IF(B7185=0,0,B7185*LABOR_HRS_WK_CAR*SEASON_WEEKS*(1+DIM_PCT_CAR)^B7185)</f>
        <v>0</v>
      </c>
      <c r="G7185" s="5">
        <f>IF(C7185=0,0,C7185*LABOR_HRS_WK_MES*SEASON_WEEKS*(1+DIM_PCT_MES)^C7185)</f>
        <v>1153.8335085377259</v>
      </c>
      <c r="H7185" s="5">
        <f>E7185+F7185+G7185</f>
        <v>3978.419047586628</v>
      </c>
      <c r="I7185" s="5">
        <f>MIN(H7185,FARMER_HRS)</f>
        <v>720</v>
      </c>
      <c r="J7185" s="5">
        <f>MAX(0,H7185-FARMER_HRS)</f>
        <v>3258.419047586628</v>
      </c>
      <c r="K7185" s="2">
        <f>I7185*FARMER_RATE+J7185*TEMP_WORKER_RATE</f>
        <v>81569.775131712289</v>
      </c>
      <c r="L7185" s="2">
        <f>A7185*PRICE_TOM+B7185*PRICE_CAR+C7185*PRICE_MES</f>
        <v>150800</v>
      </c>
      <c r="M7185" s="2">
        <f>A7185*FERT_BED_TOM+B7185*FERT_BED_CAR+C7185*FERT_BED_MES</f>
        <v>27280</v>
      </c>
      <c r="N7185" s="6">
        <f>IF(AND(D7185&lt;=TOTAL_BEDS,J7185&lt;=TEMP_WORKER_MAX*TEMP_WORKER_HRS),1,0)</f>
        <v>1</v>
      </c>
      <c r="O7185" s="2">
        <f>L7185-M7185-K7185-FIXED_COSTS</f>
        <v>21950.224868287711</v>
      </c>
      <c r="P7185" s="2">
        <f>IF(N7185=1,O7185,"")</f>
        <v>21950.224868287711</v>
      </c>
    </row>
    <row r="7186">
      <c r="A7186" s="6">
        <v>11</v>
      </c>
      <c r="B7186" s="6">
        <v>0</v>
      </c>
      <c r="C7186" s="6">
        <v>21</v>
      </c>
      <c r="D7186" s="6">
        <f>A7186+B7186+C7186</f>
        <v>32</v>
      </c>
      <c r="E7186" s="5">
        <f>IF(A7186=0,0,A7186*LABOR_HRS_WK_TOM*SEASON_WEEKS*(1+DIM_PCT_TOM)^A7186)</f>
        <v>2824.5855390489023</v>
      </c>
      <c r="F7186" s="5">
        <f>IF(B7186=0,0,B7186*LABOR_HRS_WK_CAR*SEASON_WEEKS*(1+DIM_PCT_CAR)^B7186)</f>
        <v>0</v>
      </c>
      <c r="G7186" s="5">
        <f>IF(C7186=0,0,C7186*LABOR_HRS_WK_MES*SEASON_WEEKS*(1+DIM_PCT_MES)^C7186)</f>
        <v>1226.6692487641699</v>
      </c>
      <c r="H7186" s="5">
        <f>E7186+F7186+G7186</f>
        <v>4051.2547878130722</v>
      </c>
      <c r="I7186" s="5">
        <f>MIN(H7186,FARMER_HRS)</f>
        <v>720</v>
      </c>
      <c r="J7186" s="5">
        <f>MAX(0,H7186-FARMER_HRS)</f>
        <v>3331.2547878130722</v>
      </c>
      <c r="K7186" s="2">
        <f>I7186*FARMER_RATE+J7186*TEMP_WORKER_RATE</f>
        <v>82834.284510643614</v>
      </c>
      <c r="L7186" s="2">
        <f>A7186*PRICE_TOM+B7186*PRICE_CAR+C7186*PRICE_MES</f>
        <v>153500</v>
      </c>
      <c r="M7186" s="2">
        <f>A7186*FERT_BED_TOM+B7186*FERT_BED_CAR+C7186*FERT_BED_MES</f>
        <v>28160</v>
      </c>
      <c r="N7186" s="6">
        <f>IF(AND(D7186&lt;=TOTAL_BEDS,J7186&lt;=TEMP_WORKER_MAX*TEMP_WORKER_HRS),1,0)</f>
        <v>1</v>
      </c>
      <c r="O7186" s="2">
        <f>L7186-M7186-K7186-FIXED_COSTS</f>
        <v>22505.715489356386</v>
      </c>
      <c r="P7186" s="2">
        <f>IF(N7186=1,O7186,"")</f>
        <v>22505.715489356386</v>
      </c>
    </row>
    <row r="7187">
      <c r="A7187" s="6">
        <v>11</v>
      </c>
      <c r="B7187" s="6">
        <v>0</v>
      </c>
      <c r="C7187" s="6">
        <v>22</v>
      </c>
      <c r="D7187" s="6">
        <f>A7187+B7187+C7187</f>
        <v>33</v>
      </c>
      <c r="E7187" s="5">
        <f>IF(A7187=0,0,A7187*LABOR_HRS_WK_TOM*SEASON_WEEKS*(1+DIM_PCT_TOM)^A7187)</f>
        <v>2824.5855390489023</v>
      </c>
      <c r="F7187" s="5">
        <f>IF(B7187=0,0,B7187*LABOR_HRS_WK_CAR*SEASON_WEEKS*(1+DIM_PCT_CAR)^B7187)</f>
        <v>0</v>
      </c>
      <c r="G7187" s="5">
        <f>IF(C7187=0,0,C7187*LABOR_HRS_WK_MES*SEASON_WEEKS*(1+DIM_PCT_MES)^C7187)</f>
        <v>1301.1455960105659</v>
      </c>
      <c r="H7187" s="5">
        <f>E7187+F7187+G7187</f>
        <v>4125.7311350594682</v>
      </c>
      <c r="I7187" s="5">
        <f>MIN(H7187,FARMER_HRS)</f>
        <v>720</v>
      </c>
      <c r="J7187" s="5">
        <f>MAX(0,H7187-FARMER_HRS)</f>
        <v>3405.7311350594682</v>
      </c>
      <c r="K7187" s="2">
        <f>I7187*FARMER_RATE+J7187*TEMP_WORKER_RATE</f>
        <v>84127.276650338</v>
      </c>
      <c r="L7187" s="2">
        <f>A7187*PRICE_TOM+B7187*PRICE_CAR+C7187*PRICE_MES</f>
        <v>156200</v>
      </c>
      <c r="M7187" s="2">
        <f>A7187*FERT_BED_TOM+B7187*FERT_BED_CAR+C7187*FERT_BED_MES</f>
        <v>29040</v>
      </c>
      <c r="N7187" s="6">
        <f>IF(AND(D7187&lt;=TOTAL_BEDS,J7187&lt;=TEMP_WORKER_MAX*TEMP_WORKER_HRS),1,0)</f>
        <v>1</v>
      </c>
      <c r="O7187" s="2">
        <f>L7187-M7187-K7187-FIXED_COSTS</f>
        <v>23032.723349662003</v>
      </c>
      <c r="P7187" s="2">
        <f>IF(N7187=1,O7187,"")</f>
        <v>23032.723349662003</v>
      </c>
    </row>
    <row r="7188">
      <c r="A7188" s="6">
        <v>11</v>
      </c>
      <c r="B7188" s="6">
        <v>0</v>
      </c>
      <c r="C7188" s="6">
        <v>23</v>
      </c>
      <c r="D7188" s="6">
        <f>A7188+B7188+C7188</f>
        <v>34</v>
      </c>
      <c r="E7188" s="5">
        <f>IF(A7188=0,0,A7188*LABOR_HRS_WK_TOM*SEASON_WEEKS*(1+DIM_PCT_TOM)^A7188)</f>
        <v>2824.5855390489023</v>
      </c>
      <c r="F7188" s="5">
        <f>IF(B7188=0,0,B7188*LABOR_HRS_WK_CAR*SEASON_WEEKS*(1+DIM_PCT_CAR)^B7188)</f>
        <v>0</v>
      </c>
      <c r="G7188" s="5">
        <f>IF(C7188=0,0,C7188*LABOR_HRS_WK_MES*SEASON_WEEKS*(1+DIM_PCT_MES)^C7188)</f>
        <v>1377.2921848680023</v>
      </c>
      <c r="H7188" s="5">
        <f>E7188+F7188+G7188</f>
        <v>4201.8777239169049</v>
      </c>
      <c r="I7188" s="5">
        <f>MIN(H7188,FARMER_HRS)</f>
        <v>720</v>
      </c>
      <c r="J7188" s="5">
        <f>MAX(0,H7188-FARMER_HRS)</f>
        <v>3481.8777239169049</v>
      </c>
      <c r="K7188" s="2">
        <f>I7188*FARMER_RATE+J7188*TEMP_WORKER_RATE</f>
        <v>85449.266040224044</v>
      </c>
      <c r="L7188" s="2">
        <f>A7188*PRICE_TOM+B7188*PRICE_CAR+C7188*PRICE_MES</f>
        <v>158900</v>
      </c>
      <c r="M7188" s="2">
        <f>A7188*FERT_BED_TOM+B7188*FERT_BED_CAR+C7188*FERT_BED_MES</f>
        <v>29920</v>
      </c>
      <c r="N7188" s="6">
        <f>IF(AND(D7188&lt;=TOTAL_BEDS,J7188&lt;=TEMP_WORKER_MAX*TEMP_WORKER_HRS),1,0)</f>
        <v>1</v>
      </c>
      <c r="O7188" s="2">
        <f>L7188-M7188-K7188-FIXED_COSTS</f>
        <v>23530.733959775956</v>
      </c>
      <c r="P7188" s="2">
        <f>IF(N7188=1,O7188,"")</f>
        <v>23530.733959775956</v>
      </c>
    </row>
    <row r="7189">
      <c r="A7189" s="6">
        <v>11</v>
      </c>
      <c r="B7189" s="6">
        <v>0</v>
      </c>
      <c r="C7189" s="6">
        <v>24</v>
      </c>
      <c r="D7189" s="6">
        <f>A7189+B7189+C7189</f>
        <v>35</v>
      </c>
      <c r="E7189" s="5">
        <f>IF(A7189=0,0,A7189*LABOR_HRS_WK_TOM*SEASON_WEEKS*(1+DIM_PCT_TOM)^A7189)</f>
        <v>2824.5855390489023</v>
      </c>
      <c r="F7189" s="5">
        <f>IF(B7189=0,0,B7189*LABOR_HRS_WK_CAR*SEASON_WEEKS*(1+DIM_PCT_CAR)^B7189)</f>
        <v>0</v>
      </c>
      <c r="G7189" s="5">
        <f>IF(C7189=0,0,C7189*LABOR_HRS_WK_MES*SEASON_WEEKS*(1+DIM_PCT_MES)^C7189)</f>
        <v>1455.139134447498</v>
      </c>
      <c r="H7189" s="5">
        <f>E7189+F7189+G7189</f>
        <v>4279.7246734964</v>
      </c>
      <c r="I7189" s="5">
        <f>MIN(H7189,FARMER_HRS)</f>
        <v>720</v>
      </c>
      <c r="J7189" s="5">
        <f>MAX(0,H7189-FARMER_HRS)</f>
        <v>3559.7246734964</v>
      </c>
      <c r="K7189" s="2">
        <f>I7189*FARMER_RATE+J7189*TEMP_WORKER_RATE</f>
        <v>86800.775581534719</v>
      </c>
      <c r="L7189" s="2">
        <f>A7189*PRICE_TOM+B7189*PRICE_CAR+C7189*PRICE_MES</f>
        <v>161600</v>
      </c>
      <c r="M7189" s="2">
        <f>A7189*FERT_BED_TOM+B7189*FERT_BED_CAR+C7189*FERT_BED_MES</f>
        <v>30800</v>
      </c>
      <c r="N7189" s="6">
        <f>IF(AND(D7189&lt;=TOTAL_BEDS,J7189&lt;=TEMP_WORKER_MAX*TEMP_WORKER_HRS),1,0)</f>
        <v>1</v>
      </c>
      <c r="O7189" s="2">
        <f>L7189-M7189-K7189-FIXED_COSTS</f>
        <v>23999.224418465281</v>
      </c>
      <c r="P7189" s="2">
        <f>IF(N7189=1,O7189,"")</f>
        <v>23999.224418465281</v>
      </c>
    </row>
    <row r="7190">
      <c r="A7190" s="6">
        <v>11</v>
      </c>
      <c r="B7190" s="6">
        <v>0</v>
      </c>
      <c r="C7190" s="6">
        <v>25</v>
      </c>
      <c r="D7190" s="6">
        <f>A7190+B7190+C7190</f>
        <v>36</v>
      </c>
      <c r="E7190" s="5">
        <f>IF(A7190=0,0,A7190*LABOR_HRS_WK_TOM*SEASON_WEEKS*(1+DIM_PCT_TOM)^A7190)</f>
        <v>2824.5855390489023</v>
      </c>
      <c r="F7190" s="5">
        <f>IF(B7190=0,0,B7190*LABOR_HRS_WK_CAR*SEASON_WEEKS*(1+DIM_PCT_CAR)^B7190)</f>
        <v>0</v>
      </c>
      <c r="G7190" s="5">
        <f>IF(C7190=0,0,C7190*LABOR_HRS_WK_MES*SEASON_WEEKS*(1+DIM_PCT_MES)^C7190)</f>
        <v>1534.7170558625955</v>
      </c>
      <c r="H7190" s="5">
        <f>E7190+F7190+G7190</f>
        <v>4359.3025949114981</v>
      </c>
      <c r="I7190" s="5">
        <f>MIN(H7190,FARMER_HRS)</f>
        <v>720</v>
      </c>
      <c r="J7190" s="5">
        <f>MAX(0,H7190-FARMER_HRS)</f>
        <v>3639.3025949114981</v>
      </c>
      <c r="K7190" s="2">
        <f>I7190*FARMER_RATE+J7190*TEMP_WORKER_RATE</f>
        <v>88182.3367172135</v>
      </c>
      <c r="L7190" s="2">
        <f>A7190*PRICE_TOM+B7190*PRICE_CAR+C7190*PRICE_MES</f>
        <v>164300</v>
      </c>
      <c r="M7190" s="2">
        <f>A7190*FERT_BED_TOM+B7190*FERT_BED_CAR+C7190*FERT_BED_MES</f>
        <v>31680</v>
      </c>
      <c r="N7190" s="6">
        <f>IF(AND(D7190&lt;=TOTAL_BEDS,J7190&lt;=TEMP_WORKER_MAX*TEMP_WORKER_HRS),1,0)</f>
        <v>1</v>
      </c>
      <c r="O7190" s="2">
        <f>L7190-M7190-K7190-FIXED_COSTS</f>
        <v>24437.663282786496</v>
      </c>
      <c r="P7190" s="2">
        <f>IF(N7190=1,O7190,"")</f>
        <v>24437.663282786496</v>
      </c>
    </row>
    <row r="7191">
      <c r="A7191" s="6">
        <v>11</v>
      </c>
      <c r="B7191" s="6">
        <v>0</v>
      </c>
      <c r="C7191" s="6">
        <v>26</v>
      </c>
      <c r="D7191" s="6">
        <f>A7191+B7191+C7191</f>
        <v>37</v>
      </c>
      <c r="E7191" s="5">
        <f>IF(A7191=0,0,A7191*LABOR_HRS_WK_TOM*SEASON_WEEKS*(1+DIM_PCT_TOM)^A7191)</f>
        <v>2824.5855390489023</v>
      </c>
      <c r="F7191" s="5">
        <f>IF(B7191=0,0,B7191*LABOR_HRS_WK_CAR*SEASON_WEEKS*(1+DIM_PCT_CAR)^B7191)</f>
        <v>0</v>
      </c>
      <c r="G7191" s="5">
        <f>IF(C7191=0,0,C7191*LABOR_HRS_WK_MES*SEASON_WEEKS*(1+DIM_PCT_MES)^C7191)</f>
        <v>1616.0570598233128</v>
      </c>
      <c r="H7191" s="5">
        <f>E7191+F7191+G7191</f>
        <v>4440.6425988722149</v>
      </c>
      <c r="I7191" s="5">
        <f>MIN(H7191,FARMER_HRS)</f>
        <v>720</v>
      </c>
      <c r="J7191" s="5">
        <f>MAX(0,H7191-FARMER_HRS)</f>
        <v>3720.6425988722149</v>
      </c>
      <c r="K7191" s="2">
        <f>I7191*FARMER_RATE+J7191*TEMP_WORKER_RATE</f>
        <v>89594.489563753727</v>
      </c>
      <c r="L7191" s="2">
        <f>A7191*PRICE_TOM+B7191*PRICE_CAR+C7191*PRICE_MES</f>
        <v>167000</v>
      </c>
      <c r="M7191" s="2">
        <f>A7191*FERT_BED_TOM+B7191*FERT_BED_CAR+C7191*FERT_BED_MES</f>
        <v>32560</v>
      </c>
      <c r="N7191" s="6">
        <f>IF(AND(D7191&lt;=TOTAL_BEDS,J7191&lt;=TEMP_WORKER_MAX*TEMP_WORKER_HRS),1,0)</f>
        <v>1</v>
      </c>
      <c r="O7191" s="2">
        <f>L7191-M7191-K7191-FIXED_COSTS</f>
        <v>24845.510436246273</v>
      </c>
      <c r="P7191" s="2">
        <f>IF(N7191=1,O7191,"")</f>
        <v>24845.510436246273</v>
      </c>
    </row>
    <row r="7192">
      <c r="A7192" s="6">
        <v>11</v>
      </c>
      <c r="B7192" s="6">
        <v>0</v>
      </c>
      <c r="C7192" s="6">
        <v>27</v>
      </c>
      <c r="D7192" s="6">
        <f>A7192+B7192+C7192</f>
        <v>38</v>
      </c>
      <c r="E7192" s="5">
        <f>IF(A7192=0,0,A7192*LABOR_HRS_WK_TOM*SEASON_WEEKS*(1+DIM_PCT_TOM)^A7192)</f>
        <v>2824.5855390489023</v>
      </c>
      <c r="F7192" s="5">
        <f>IF(B7192=0,0,B7192*LABOR_HRS_WK_CAR*SEASON_WEEKS*(1+DIM_PCT_CAR)^B7192)</f>
        <v>0</v>
      </c>
      <c r="G7192" s="5">
        <f>IF(C7192=0,0,C7192*LABOR_HRS_WK_MES*SEASON_WEEKS*(1+DIM_PCT_MES)^C7192)</f>
        <v>1699.19076434307</v>
      </c>
      <c r="H7192" s="5">
        <f>E7192+F7192+G7192</f>
        <v>4523.7763033919728</v>
      </c>
      <c r="I7192" s="5">
        <f>MIN(H7192,FARMER_HRS)</f>
        <v>720</v>
      </c>
      <c r="J7192" s="5">
        <f>MAX(0,H7192-FARMER_HRS)</f>
        <v>3803.7763033919728</v>
      </c>
      <c r="K7192" s="2">
        <f>I7192*FARMER_RATE+J7192*TEMP_WORKER_RATE</f>
        <v>91037.783044999524</v>
      </c>
      <c r="L7192" s="2">
        <f>A7192*PRICE_TOM+B7192*PRICE_CAR+C7192*PRICE_MES</f>
        <v>169700</v>
      </c>
      <c r="M7192" s="2">
        <f>A7192*FERT_BED_TOM+B7192*FERT_BED_CAR+C7192*FERT_BED_MES</f>
        <v>33440</v>
      </c>
      <c r="N7192" s="6">
        <f>IF(AND(D7192&lt;=TOTAL_BEDS,J7192&lt;=TEMP_WORKER_MAX*TEMP_WORKER_HRS),1,0)</f>
        <v>1</v>
      </c>
      <c r="O7192" s="2">
        <f>L7192-M7192-K7192-FIXED_COSTS</f>
        <v>25222.216955000476</v>
      </c>
      <c r="P7192" s="2">
        <f>IF(N7192=1,O7192,"")</f>
        <v>25222.216955000476</v>
      </c>
    </row>
    <row r="7193">
      <c r="A7193" s="6">
        <v>11</v>
      </c>
      <c r="B7193" s="6">
        <v>0</v>
      </c>
      <c r="C7193" s="6">
        <v>28</v>
      </c>
      <c r="D7193" s="6">
        <f>A7193+B7193+C7193</f>
        <v>39</v>
      </c>
      <c r="E7193" s="5">
        <f>IF(A7193=0,0,A7193*LABOR_HRS_WK_TOM*SEASON_WEEKS*(1+DIM_PCT_TOM)^A7193)</f>
        <v>2824.5855390489023</v>
      </c>
      <c r="F7193" s="5">
        <f>IF(B7193=0,0,B7193*LABOR_HRS_WK_CAR*SEASON_WEEKS*(1+DIM_PCT_CAR)^B7193)</f>
        <v>0</v>
      </c>
      <c r="G7193" s="5">
        <f>IF(C7193=0,0,C7193*LABOR_HRS_WK_MES*SEASON_WEEKS*(1+DIM_PCT_MES)^C7193)</f>
        <v>1784.1503025602233</v>
      </c>
      <c r="H7193" s="5">
        <f>E7193+F7193+G7193</f>
        <v>4608.7358416091256</v>
      </c>
      <c r="I7193" s="5">
        <f>MIN(H7193,FARMER_HRS)</f>
        <v>720</v>
      </c>
      <c r="J7193" s="5">
        <f>MAX(0,H7193-FARMER_HRS)</f>
        <v>3888.7358416091256</v>
      </c>
      <c r="K7193" s="2">
        <f>I7193*FARMER_RATE+J7193*TEMP_WORKER_RATE</f>
        <v>92512.775027936208</v>
      </c>
      <c r="L7193" s="2">
        <f>A7193*PRICE_TOM+B7193*PRICE_CAR+C7193*PRICE_MES</f>
        <v>172400</v>
      </c>
      <c r="M7193" s="2">
        <f>A7193*FERT_BED_TOM+B7193*FERT_BED_CAR+C7193*FERT_BED_MES</f>
        <v>34320</v>
      </c>
      <c r="N7193" s="6">
        <f>IF(AND(D7193&lt;=TOTAL_BEDS,J7193&lt;=TEMP_WORKER_MAX*TEMP_WORKER_HRS),1,0)</f>
        <v>1</v>
      </c>
      <c r="O7193" s="2">
        <f>L7193-M7193-K7193-FIXED_COSTS</f>
        <v>25567.224972063792</v>
      </c>
      <c r="P7193" s="2">
        <f>IF(N7193=1,O7193,"")</f>
        <v>25567.224972063792</v>
      </c>
    </row>
    <row r="7194">
      <c r="A7194" s="6">
        <v>11</v>
      </c>
      <c r="B7194" s="6">
        <v>0</v>
      </c>
      <c r="C7194" s="6">
        <v>29</v>
      </c>
      <c r="D7194" s="6">
        <f>A7194+B7194+C7194</f>
        <v>40</v>
      </c>
      <c r="E7194" s="5">
        <f>IF(A7194=0,0,A7194*LABOR_HRS_WK_TOM*SEASON_WEEKS*(1+DIM_PCT_TOM)^A7194)</f>
        <v>2824.5855390489023</v>
      </c>
      <c r="F7194" s="5">
        <f>IF(B7194=0,0,B7194*LABOR_HRS_WK_CAR*SEASON_WEEKS*(1+DIM_PCT_CAR)^B7194)</f>
        <v>0</v>
      </c>
      <c r="G7194" s="5">
        <f>IF(C7194=0,0,C7194*LABOR_HRS_WK_MES*SEASON_WEEKS*(1+DIM_PCT_MES)^C7194)</f>
        <v>1870.9683306758766</v>
      </c>
      <c r="H7194" s="5">
        <f>E7194+F7194+G7194</f>
        <v>4695.5538697247794</v>
      </c>
      <c r="I7194" s="5">
        <f>MIN(H7194,FARMER_HRS)</f>
        <v>720</v>
      </c>
      <c r="J7194" s="5">
        <f>MAX(0,H7194-FARMER_HRS)</f>
        <v>3975.5538697247794</v>
      </c>
      <c r="K7194" s="2">
        <f>I7194*FARMER_RATE+J7194*TEMP_WORKER_RATE</f>
        <v>94020.032460499642</v>
      </c>
      <c r="L7194" s="2">
        <f>A7194*PRICE_TOM+B7194*PRICE_CAR+C7194*PRICE_MES</f>
        <v>175100</v>
      </c>
      <c r="M7194" s="2">
        <f>A7194*FERT_BED_TOM+B7194*FERT_BED_CAR+C7194*FERT_BED_MES</f>
        <v>35200</v>
      </c>
      <c r="N7194" s="6">
        <f>IF(AND(D7194&lt;=TOTAL_BEDS,J7194&lt;=TEMP_WORKER_MAX*TEMP_WORKER_HRS),1,0)</f>
        <v>1</v>
      </c>
      <c r="O7194" s="2">
        <f>L7194-M7194-K7194-FIXED_COSTS</f>
        <v>25879.967539500358</v>
      </c>
      <c r="P7194" s="2">
        <f>IF(N7194=1,O7194,"")</f>
        <v>25879.967539500358</v>
      </c>
    </row>
    <row r="7195">
      <c r="A7195" s="6">
        <v>11</v>
      </c>
      <c r="B7195" s="6">
        <v>0</v>
      </c>
      <c r="C7195" s="6">
        <v>30</v>
      </c>
      <c r="D7195" s="6">
        <f>A7195+B7195+C7195</f>
        <v>41</v>
      </c>
      <c r="E7195" s="5">
        <f>IF(A7195=0,0,A7195*LABOR_HRS_WK_TOM*SEASON_WEEKS*(1+DIM_PCT_TOM)^A7195)</f>
        <v>2824.5855390489023</v>
      </c>
      <c r="F7195" s="5">
        <f>IF(B7195=0,0,B7195*LABOR_HRS_WK_CAR*SEASON_WEEKS*(1+DIM_PCT_CAR)^B7195)</f>
        <v>0</v>
      </c>
      <c r="G7195" s="5">
        <f>IF(C7195=0,0,C7195*LABOR_HRS_WK_MES*SEASON_WEEKS*(1+DIM_PCT_MES)^C7195)</f>
        <v>1959.6780360096466</v>
      </c>
      <c r="H7195" s="5">
        <f>E7195+F7195+G7195</f>
        <v>4784.2635750585487</v>
      </c>
      <c r="I7195" s="5">
        <f>MIN(H7195,FARMER_HRS)</f>
        <v>720</v>
      </c>
      <c r="J7195" s="5">
        <f>MAX(0,H7195-FARMER_HRS)</f>
        <v>4064.2635750585487</v>
      </c>
      <c r="K7195" s="2">
        <f>I7195*FARMER_RATE+J7195*TEMP_WORKER_RATE</f>
        <v>95560.131511433137</v>
      </c>
      <c r="L7195" s="2">
        <f>A7195*PRICE_TOM+B7195*PRICE_CAR+C7195*PRICE_MES</f>
        <v>177800</v>
      </c>
      <c r="M7195" s="2">
        <f>A7195*FERT_BED_TOM+B7195*FERT_BED_CAR+C7195*FERT_BED_MES</f>
        <v>36080</v>
      </c>
      <c r="N7195" s="6">
        <f>IF(AND(D7195&lt;=TOTAL_BEDS,J7195&lt;=TEMP_WORKER_MAX*TEMP_WORKER_HRS),1,0)</f>
        <v>1</v>
      </c>
      <c r="O7195" s="2">
        <f>L7195-M7195-K7195-FIXED_COSTS</f>
        <v>26159.868488566863</v>
      </c>
      <c r="P7195" s="2">
        <f>IF(N7195=1,O7195,"")</f>
        <v>26159.868488566863</v>
      </c>
    </row>
    <row r="7196">
      <c r="A7196" s="6">
        <v>11</v>
      </c>
      <c r="B7196" s="6">
        <v>1</v>
      </c>
      <c r="C7196" s="6">
        <v>0</v>
      </c>
      <c r="D7196" s="6">
        <f>A7196+B7196+C7196</f>
        <v>12</v>
      </c>
      <c r="E7196" s="5">
        <f>IF(A7196=0,0,A7196*LABOR_HRS_WK_TOM*SEASON_WEEKS*(1+DIM_PCT_TOM)^A7196)</f>
        <v>2824.5855390489023</v>
      </c>
      <c r="F7196" s="5">
        <f>IF(B7196=0,0,B7196*LABOR_HRS_WK_CAR*SEASON_WEEKS*(1+DIM_PCT_CAR)^B7196)</f>
        <v>30.749999999999996</v>
      </c>
      <c r="G7196" s="5">
        <f>IF(C7196=0,0,C7196*LABOR_HRS_WK_MES*SEASON_WEEKS*(1+DIM_PCT_MES)^C7196)</f>
        <v>0</v>
      </c>
      <c r="H7196" s="5">
        <f>E7196+F7196+G7196</f>
        <v>2855.3355390489023</v>
      </c>
      <c r="I7196" s="5">
        <f>MIN(H7196,FARMER_HRS)</f>
        <v>720</v>
      </c>
      <c r="J7196" s="5">
        <f>MAX(0,H7196-FARMER_HRS)</f>
        <v>2135.3355390489023</v>
      </c>
      <c r="K7196" s="2">
        <f>I7196*FARMER_RATE+J7196*TEMP_WORKER_RATE</f>
        <v>62071.79755293233</v>
      </c>
      <c r="L7196" s="2">
        <f>A7196*PRICE_TOM+B7196*PRICE_CAR+C7196*PRICE_MES</f>
        <v>98894</v>
      </c>
      <c r="M7196" s="2">
        <f>A7196*FERT_BED_TOM+B7196*FERT_BED_CAR+C7196*FERT_BED_MES</f>
        <v>10120</v>
      </c>
      <c r="N7196" s="6">
        <f>IF(AND(D7196&lt;=TOTAL_BEDS,J7196&lt;=TEMP_WORKER_MAX*TEMP_WORKER_HRS),1,0)</f>
        <v>1</v>
      </c>
      <c r="O7196" s="2">
        <f>L7196-M7196-K7196-FIXED_COSTS</f>
        <v>6702.20244706767</v>
      </c>
      <c r="P7196" s="2">
        <f>IF(N7196=1,O7196,"")</f>
        <v>6702.20244706767</v>
      </c>
    </row>
    <row r="7197">
      <c r="A7197" s="6">
        <v>11</v>
      </c>
      <c r="B7197" s="6">
        <v>1</v>
      </c>
      <c r="C7197" s="6">
        <v>1</v>
      </c>
      <c r="D7197" s="6">
        <f>A7197+B7197+C7197</f>
        <v>13</v>
      </c>
      <c r="E7197" s="5">
        <f>IF(A7197=0,0,A7197*LABOR_HRS_WK_TOM*SEASON_WEEKS*(1+DIM_PCT_TOM)^A7197)</f>
        <v>2824.5855390489023</v>
      </c>
      <c r="F7197" s="5">
        <f>IF(B7197=0,0,B7197*LABOR_HRS_WK_CAR*SEASON_WEEKS*(1+DIM_PCT_CAR)^B7197)</f>
        <v>30.749999999999996</v>
      </c>
      <c r="G7197" s="5">
        <f>IF(C7197=0,0,C7197*LABOR_HRS_WK_MES*SEASON_WEEKS*(1+DIM_PCT_MES)^C7197)</f>
        <v>45.5625</v>
      </c>
      <c r="H7197" s="5">
        <f>E7197+F7197+G7197</f>
        <v>2900.8980390489023</v>
      </c>
      <c r="I7197" s="5">
        <f>MIN(H7197,FARMER_HRS)</f>
        <v>720</v>
      </c>
      <c r="J7197" s="5">
        <f>MAX(0,H7197-FARMER_HRS)</f>
        <v>2180.8980390489023</v>
      </c>
      <c r="K7197" s="2">
        <f>I7197*FARMER_RATE+J7197*TEMP_WORKER_RATE</f>
        <v>62862.81317793233</v>
      </c>
      <c r="L7197" s="2">
        <f>A7197*PRICE_TOM+B7197*PRICE_CAR+C7197*PRICE_MES</f>
        <v>101594</v>
      </c>
      <c r="M7197" s="2">
        <f>A7197*FERT_BED_TOM+B7197*FERT_BED_CAR+C7197*FERT_BED_MES</f>
        <v>11000</v>
      </c>
      <c r="N7197" s="6">
        <f>IF(AND(D7197&lt;=TOTAL_BEDS,J7197&lt;=TEMP_WORKER_MAX*TEMP_WORKER_HRS),1,0)</f>
        <v>1</v>
      </c>
      <c r="O7197" s="2">
        <f>L7197-M7197-K7197-FIXED_COSTS</f>
        <v>7731.18682206767</v>
      </c>
      <c r="P7197" s="2">
        <f>IF(N7197=1,O7197,"")</f>
        <v>7731.18682206767</v>
      </c>
    </row>
    <row r="7198">
      <c r="A7198" s="6">
        <v>11</v>
      </c>
      <c r="B7198" s="6">
        <v>1</v>
      </c>
      <c r="C7198" s="6">
        <v>2</v>
      </c>
      <c r="D7198" s="6">
        <f>A7198+B7198+C7198</f>
        <v>14</v>
      </c>
      <c r="E7198" s="5">
        <f>IF(A7198=0,0,A7198*LABOR_HRS_WK_TOM*SEASON_WEEKS*(1+DIM_PCT_TOM)^A7198)</f>
        <v>2824.5855390489023</v>
      </c>
      <c r="F7198" s="5">
        <f>IF(B7198=0,0,B7198*LABOR_HRS_WK_CAR*SEASON_WEEKS*(1+DIM_PCT_CAR)^B7198)</f>
        <v>30.749999999999996</v>
      </c>
      <c r="G7198" s="5">
        <f>IF(C7198=0,0,C7198*LABOR_HRS_WK_MES*SEASON_WEEKS*(1+DIM_PCT_MES)^C7198)</f>
        <v>92.2640625</v>
      </c>
      <c r="H7198" s="5">
        <f>E7198+F7198+G7198</f>
        <v>2947.5996015489022</v>
      </c>
      <c r="I7198" s="5">
        <f>MIN(H7198,FARMER_HRS)</f>
        <v>720</v>
      </c>
      <c r="J7198" s="5">
        <f>MAX(0,H7198-FARMER_HRS)</f>
        <v>2227.5996015489022</v>
      </c>
      <c r="K7198" s="2">
        <f>I7198*FARMER_RATE+J7198*TEMP_WORKER_RATE</f>
        <v>63673.60419355733</v>
      </c>
      <c r="L7198" s="2">
        <f>A7198*PRICE_TOM+B7198*PRICE_CAR+C7198*PRICE_MES</f>
        <v>104294</v>
      </c>
      <c r="M7198" s="2">
        <f>A7198*FERT_BED_TOM+B7198*FERT_BED_CAR+C7198*FERT_BED_MES</f>
        <v>11880</v>
      </c>
      <c r="N7198" s="6">
        <f>IF(AND(D7198&lt;=TOTAL_BEDS,J7198&lt;=TEMP_WORKER_MAX*TEMP_WORKER_HRS),1,0)</f>
        <v>1</v>
      </c>
      <c r="O7198" s="2">
        <f>L7198-M7198-K7198-FIXED_COSTS</f>
        <v>8740.39580644267</v>
      </c>
      <c r="P7198" s="2">
        <f>IF(N7198=1,O7198,"")</f>
        <v>8740.39580644267</v>
      </c>
    </row>
    <row r="7199">
      <c r="A7199" s="6">
        <v>11</v>
      </c>
      <c r="B7199" s="6">
        <v>1</v>
      </c>
      <c r="C7199" s="6">
        <v>3</v>
      </c>
      <c r="D7199" s="6">
        <f>A7199+B7199+C7199</f>
        <v>15</v>
      </c>
      <c r="E7199" s="5">
        <f>IF(A7199=0,0,A7199*LABOR_HRS_WK_TOM*SEASON_WEEKS*(1+DIM_PCT_TOM)^A7199)</f>
        <v>2824.5855390489023</v>
      </c>
      <c r="F7199" s="5">
        <f>IF(B7199=0,0,B7199*LABOR_HRS_WK_CAR*SEASON_WEEKS*(1+DIM_PCT_CAR)^B7199)</f>
        <v>30.749999999999996</v>
      </c>
      <c r="G7199" s="5">
        <f>IF(C7199=0,0,C7199*LABOR_HRS_WK_MES*SEASON_WEEKS*(1+DIM_PCT_MES)^C7199)</f>
        <v>140.12604492187498</v>
      </c>
      <c r="H7199" s="5">
        <f>E7199+F7199+G7199</f>
        <v>2995.4615839707772</v>
      </c>
      <c r="I7199" s="5">
        <f>MIN(H7199,FARMER_HRS)</f>
        <v>720</v>
      </c>
      <c r="J7199" s="5">
        <f>MAX(0,H7199-FARMER_HRS)</f>
        <v>2275.4615839707772</v>
      </c>
      <c r="K7199" s="2">
        <f>I7199*FARMER_RATE+J7199*TEMP_WORKER_RATE</f>
        <v>64504.541388381549</v>
      </c>
      <c r="L7199" s="2">
        <f>A7199*PRICE_TOM+B7199*PRICE_CAR+C7199*PRICE_MES</f>
        <v>106994</v>
      </c>
      <c r="M7199" s="2">
        <f>A7199*FERT_BED_TOM+B7199*FERT_BED_CAR+C7199*FERT_BED_MES</f>
        <v>12760</v>
      </c>
      <c r="N7199" s="6">
        <f>IF(AND(D7199&lt;=TOTAL_BEDS,J7199&lt;=TEMP_WORKER_MAX*TEMP_WORKER_HRS),1,0)</f>
        <v>1</v>
      </c>
      <c r="O7199" s="2">
        <f>L7199-M7199-K7199-FIXED_COSTS</f>
        <v>9729.458611618451</v>
      </c>
      <c r="P7199" s="2">
        <f>IF(N7199=1,O7199,"")</f>
        <v>9729.458611618451</v>
      </c>
    </row>
    <row r="7200">
      <c r="A7200" s="6">
        <v>11</v>
      </c>
      <c r="B7200" s="6">
        <v>1</v>
      </c>
      <c r="C7200" s="6">
        <v>4</v>
      </c>
      <c r="D7200" s="6">
        <f>A7200+B7200+C7200</f>
        <v>16</v>
      </c>
      <c r="E7200" s="5">
        <f>IF(A7200=0,0,A7200*LABOR_HRS_WK_TOM*SEASON_WEEKS*(1+DIM_PCT_TOM)^A7200)</f>
        <v>2824.5855390489023</v>
      </c>
      <c r="F7200" s="5">
        <f>IF(B7200=0,0,B7200*LABOR_HRS_WK_CAR*SEASON_WEEKS*(1+DIM_PCT_CAR)^B7200)</f>
        <v>30.749999999999996</v>
      </c>
      <c r="G7200" s="5">
        <f>IF(C7200=0,0,C7200*LABOR_HRS_WK_MES*SEASON_WEEKS*(1+DIM_PCT_MES)^C7200)</f>
        <v>189.17016064453119</v>
      </c>
      <c r="H7200" s="5">
        <f>E7200+F7200+G7200</f>
        <v>3044.5056996934336</v>
      </c>
      <c r="I7200" s="5">
        <f>MIN(H7200,FARMER_HRS)</f>
        <v>720</v>
      </c>
      <c r="J7200" s="5">
        <f>MAX(0,H7200-FARMER_HRS)</f>
        <v>2324.5056996934336</v>
      </c>
      <c r="K7200" s="2">
        <f>I7200*FARMER_RATE+J7200*TEMP_WORKER_RATE</f>
        <v>65356.001730788776</v>
      </c>
      <c r="L7200" s="2">
        <f>A7200*PRICE_TOM+B7200*PRICE_CAR+C7200*PRICE_MES</f>
        <v>109694</v>
      </c>
      <c r="M7200" s="2">
        <f>A7200*FERT_BED_TOM+B7200*FERT_BED_CAR+C7200*FERT_BED_MES</f>
        <v>13640</v>
      </c>
      <c r="N7200" s="6">
        <f>IF(AND(D7200&lt;=TOTAL_BEDS,J7200&lt;=TEMP_WORKER_MAX*TEMP_WORKER_HRS),1,0)</f>
        <v>1</v>
      </c>
      <c r="O7200" s="2">
        <f>L7200-M7200-K7200-FIXED_COSTS</f>
        <v>10697.998269211224</v>
      </c>
      <c r="P7200" s="2">
        <f>IF(N7200=1,O7200,"")</f>
        <v>10697.998269211224</v>
      </c>
    </row>
    <row r="7201">
      <c r="A7201" s="6">
        <v>11</v>
      </c>
      <c r="B7201" s="6">
        <v>1</v>
      </c>
      <c r="C7201" s="6">
        <v>5</v>
      </c>
      <c r="D7201" s="6">
        <f>A7201+B7201+C7201</f>
        <v>17</v>
      </c>
      <c r="E7201" s="5">
        <f>IF(A7201=0,0,A7201*LABOR_HRS_WK_TOM*SEASON_WEEKS*(1+DIM_PCT_TOM)^A7201)</f>
        <v>2824.5855390489023</v>
      </c>
      <c r="F7201" s="5">
        <f>IF(B7201=0,0,B7201*LABOR_HRS_WK_CAR*SEASON_WEEKS*(1+DIM_PCT_CAR)^B7201)</f>
        <v>30.749999999999996</v>
      </c>
      <c r="G7201" s="5">
        <f>IF(C7201=0,0,C7201*LABOR_HRS_WK_MES*SEASON_WEEKS*(1+DIM_PCT_MES)^C7201)</f>
        <v>239.41848456573481</v>
      </c>
      <c r="H7201" s="5">
        <f>E7201+F7201+G7201</f>
        <v>3094.7540236146369</v>
      </c>
      <c r="I7201" s="5">
        <f>MIN(H7201,FARMER_HRS)</f>
        <v>720</v>
      </c>
      <c r="J7201" s="5">
        <f>MAX(0,H7201-FARMER_HRS)</f>
        <v>2374.7540236146369</v>
      </c>
      <c r="K7201" s="2">
        <f>I7201*FARMER_RATE+J7201*TEMP_WORKER_RATE</f>
        <v>66228.3684655319</v>
      </c>
      <c r="L7201" s="2">
        <f>A7201*PRICE_TOM+B7201*PRICE_CAR+C7201*PRICE_MES</f>
        <v>112394</v>
      </c>
      <c r="M7201" s="2">
        <f>A7201*FERT_BED_TOM+B7201*FERT_BED_CAR+C7201*FERT_BED_MES</f>
        <v>14520</v>
      </c>
      <c r="N7201" s="6">
        <f>IF(AND(D7201&lt;=TOTAL_BEDS,J7201&lt;=TEMP_WORKER_MAX*TEMP_WORKER_HRS),1,0)</f>
        <v>1</v>
      </c>
      <c r="O7201" s="2">
        <f>L7201-M7201-K7201-FIXED_COSTS</f>
        <v>11645.631534468106</v>
      </c>
      <c r="P7201" s="2">
        <f>IF(N7201=1,O7201,"")</f>
        <v>11645.631534468106</v>
      </c>
    </row>
    <row r="7202">
      <c r="A7202" s="6">
        <v>11</v>
      </c>
      <c r="B7202" s="6">
        <v>1</v>
      </c>
      <c r="C7202" s="6">
        <v>6</v>
      </c>
      <c r="D7202" s="6">
        <f>A7202+B7202+C7202</f>
        <v>18</v>
      </c>
      <c r="E7202" s="5">
        <f>IF(A7202=0,0,A7202*LABOR_HRS_WK_TOM*SEASON_WEEKS*(1+DIM_PCT_TOM)^A7202)</f>
        <v>2824.5855390489023</v>
      </c>
      <c r="F7202" s="5">
        <f>IF(B7202=0,0,B7202*LABOR_HRS_WK_CAR*SEASON_WEEKS*(1+DIM_PCT_CAR)^B7202)</f>
        <v>30.749999999999996</v>
      </c>
      <c r="G7202" s="5">
        <f>IF(C7202=0,0,C7202*LABOR_HRS_WK_MES*SEASON_WEEKS*(1+DIM_PCT_MES)^C7202)</f>
        <v>290.89345874736773</v>
      </c>
      <c r="H7202" s="5">
        <f>E7202+F7202+G7202</f>
        <v>3146.22899779627</v>
      </c>
      <c r="I7202" s="5">
        <f>MIN(H7202,FARMER_HRS)</f>
        <v>720</v>
      </c>
      <c r="J7202" s="5">
        <f>MAX(0,H7202-FARMER_HRS)</f>
        <v>2426.22899779627</v>
      </c>
      <c r="K7202" s="2">
        <f>I7202*FARMER_RATE+J7202*TEMP_WORKER_RATE</f>
        <v>67122.0312117408</v>
      </c>
      <c r="L7202" s="2">
        <f>A7202*PRICE_TOM+B7202*PRICE_CAR+C7202*PRICE_MES</f>
        <v>115094</v>
      </c>
      <c r="M7202" s="2">
        <f>A7202*FERT_BED_TOM+B7202*FERT_BED_CAR+C7202*FERT_BED_MES</f>
        <v>15400</v>
      </c>
      <c r="N7202" s="6">
        <f>IF(AND(D7202&lt;=TOTAL_BEDS,J7202&lt;=TEMP_WORKER_MAX*TEMP_WORKER_HRS),1,0)</f>
        <v>1</v>
      </c>
      <c r="O7202" s="2">
        <f>L7202-M7202-K7202-FIXED_COSTS</f>
        <v>12571.968788259197</v>
      </c>
      <c r="P7202" s="2">
        <f>IF(N7202=1,O7202,"")</f>
        <v>12571.968788259197</v>
      </c>
    </row>
    <row r="7203">
      <c r="A7203" s="6">
        <v>11</v>
      </c>
      <c r="B7203" s="6">
        <v>1</v>
      </c>
      <c r="C7203" s="6">
        <v>7</v>
      </c>
      <c r="D7203" s="6">
        <f>A7203+B7203+C7203</f>
        <v>19</v>
      </c>
      <c r="E7203" s="5">
        <f>IF(A7203=0,0,A7203*LABOR_HRS_WK_TOM*SEASON_WEEKS*(1+DIM_PCT_TOM)^A7203)</f>
        <v>2824.5855390489023</v>
      </c>
      <c r="F7203" s="5">
        <f>IF(B7203=0,0,B7203*LABOR_HRS_WK_CAR*SEASON_WEEKS*(1+DIM_PCT_CAR)^B7203)</f>
        <v>30.749999999999996</v>
      </c>
      <c r="G7203" s="5">
        <f>IF(C7203=0,0,C7203*LABOR_HRS_WK_MES*SEASON_WEEKS*(1+DIM_PCT_MES)^C7203)</f>
        <v>343.61789814532818</v>
      </c>
      <c r="H7203" s="5">
        <f>E7203+F7203+G7203</f>
        <v>3198.9534371942304</v>
      </c>
      <c r="I7203" s="5">
        <f>MIN(H7203,FARMER_HRS)</f>
        <v>720</v>
      </c>
      <c r="J7203" s="5">
        <f>MAX(0,H7203-FARMER_HRS)</f>
        <v>2478.9534371942304</v>
      </c>
      <c r="K7203" s="2">
        <f>I7203*FARMER_RATE+J7203*TEMP_WORKER_RATE</f>
        <v>68037.386062399833</v>
      </c>
      <c r="L7203" s="2">
        <f>A7203*PRICE_TOM+B7203*PRICE_CAR+C7203*PRICE_MES</f>
        <v>117794</v>
      </c>
      <c r="M7203" s="2">
        <f>A7203*FERT_BED_TOM+B7203*FERT_BED_CAR+C7203*FERT_BED_MES</f>
        <v>16280</v>
      </c>
      <c r="N7203" s="6">
        <f>IF(AND(D7203&lt;=TOTAL_BEDS,J7203&lt;=TEMP_WORKER_MAX*TEMP_WORKER_HRS),1,0)</f>
        <v>1</v>
      </c>
      <c r="O7203" s="2">
        <f>L7203-M7203-K7203-FIXED_COSTS</f>
        <v>13476.613937600167</v>
      </c>
      <c r="P7203" s="2">
        <f>IF(N7203=1,O7203,"")</f>
        <v>13476.613937600167</v>
      </c>
    </row>
    <row r="7204">
      <c r="A7204" s="6">
        <v>11</v>
      </c>
      <c r="B7204" s="6">
        <v>1</v>
      </c>
      <c r="C7204" s="6">
        <v>8</v>
      </c>
      <c r="D7204" s="6">
        <f>A7204+B7204+C7204</f>
        <v>20</v>
      </c>
      <c r="E7204" s="5">
        <f>IF(A7204=0,0,A7204*LABOR_HRS_WK_TOM*SEASON_WEEKS*(1+DIM_PCT_TOM)^A7204)</f>
        <v>2824.5855390489023</v>
      </c>
      <c r="F7204" s="5">
        <f>IF(B7204=0,0,B7204*LABOR_HRS_WK_CAR*SEASON_WEEKS*(1+DIM_PCT_CAR)^B7204)</f>
        <v>30.749999999999996</v>
      </c>
      <c r="G7204" s="5">
        <f>IF(C7204=0,0,C7204*LABOR_HRS_WK_MES*SEASON_WEEKS*(1+DIM_PCT_MES)^C7204)</f>
        <v>397.61499642530833</v>
      </c>
      <c r="H7204" s="5">
        <f>E7204+F7204+G7204</f>
        <v>3252.9505354742105</v>
      </c>
      <c r="I7204" s="5">
        <f>MIN(H7204,FARMER_HRS)</f>
        <v>720</v>
      </c>
      <c r="J7204" s="5">
        <f>MAX(0,H7204-FARMER_HRS)</f>
        <v>2532.9505354742105</v>
      </c>
      <c r="K7204" s="2">
        <f>I7204*FARMER_RATE+J7204*TEMP_WORKER_RATE</f>
        <v>68974.835685316153</v>
      </c>
      <c r="L7204" s="2">
        <f>A7204*PRICE_TOM+B7204*PRICE_CAR+C7204*PRICE_MES</f>
        <v>120494</v>
      </c>
      <c r="M7204" s="2">
        <f>A7204*FERT_BED_TOM+B7204*FERT_BED_CAR+C7204*FERT_BED_MES</f>
        <v>17160</v>
      </c>
      <c r="N7204" s="6">
        <f>IF(AND(D7204&lt;=TOTAL_BEDS,J7204&lt;=TEMP_WORKER_MAX*TEMP_WORKER_HRS),1,0)</f>
        <v>1</v>
      </c>
      <c r="O7204" s="2">
        <f>L7204-M7204-K7204-FIXED_COSTS</f>
        <v>14359.164314683847</v>
      </c>
      <c r="P7204" s="2">
        <f>IF(N7204=1,O7204,"")</f>
        <v>14359.164314683847</v>
      </c>
    </row>
    <row r="7205">
      <c r="A7205" s="6">
        <v>11</v>
      </c>
      <c r="B7205" s="6">
        <v>1</v>
      </c>
      <c r="C7205" s="6">
        <v>9</v>
      </c>
      <c r="D7205" s="6">
        <f>A7205+B7205+C7205</f>
        <v>21</v>
      </c>
      <c r="E7205" s="5">
        <f>IF(A7205=0,0,A7205*LABOR_HRS_WK_TOM*SEASON_WEEKS*(1+DIM_PCT_TOM)^A7205)</f>
        <v>2824.5855390489023</v>
      </c>
      <c r="F7205" s="5">
        <f>IF(B7205=0,0,B7205*LABOR_HRS_WK_CAR*SEASON_WEEKS*(1+DIM_PCT_CAR)^B7205)</f>
        <v>30.749999999999996</v>
      </c>
      <c r="G7205" s="5">
        <f>IF(C7205=0,0,C7205*LABOR_HRS_WK_MES*SEASON_WEEKS*(1+DIM_PCT_MES)^C7205)</f>
        <v>452.90833186570273</v>
      </c>
      <c r="H7205" s="5">
        <f>E7205+F7205+G7205</f>
        <v>3308.2438709146049</v>
      </c>
      <c r="I7205" s="5">
        <f>MIN(H7205,FARMER_HRS)</f>
        <v>720</v>
      </c>
      <c r="J7205" s="5">
        <f>MAX(0,H7205-FARMER_HRS)</f>
        <v>2588.2438709146049</v>
      </c>
      <c r="K7205" s="2">
        <f>I7205*FARMER_RATE+J7205*TEMP_WORKER_RATE</f>
        <v>69934.789425600786</v>
      </c>
      <c r="L7205" s="2">
        <f>A7205*PRICE_TOM+B7205*PRICE_CAR+C7205*PRICE_MES</f>
        <v>123194</v>
      </c>
      <c r="M7205" s="2">
        <f>A7205*FERT_BED_TOM+B7205*FERT_BED_CAR+C7205*FERT_BED_MES</f>
        <v>18040</v>
      </c>
      <c r="N7205" s="6">
        <f>IF(AND(D7205&lt;=TOTAL_BEDS,J7205&lt;=TEMP_WORKER_MAX*TEMP_WORKER_HRS),1,0)</f>
        <v>1</v>
      </c>
      <c r="O7205" s="2">
        <f>L7205-M7205-K7205-FIXED_COSTS</f>
        <v>15219.210574399214</v>
      </c>
      <c r="P7205" s="2">
        <f>IF(N7205=1,O7205,"")</f>
        <v>15219.210574399214</v>
      </c>
    </row>
    <row r="7206">
      <c r="A7206" s="6">
        <v>11</v>
      </c>
      <c r="B7206" s="6">
        <v>1</v>
      </c>
      <c r="C7206" s="6">
        <v>10</v>
      </c>
      <c r="D7206" s="6">
        <f>A7206+B7206+C7206</f>
        <v>22</v>
      </c>
      <c r="E7206" s="5">
        <f>IF(A7206=0,0,A7206*LABOR_HRS_WK_TOM*SEASON_WEEKS*(1+DIM_PCT_TOM)^A7206)</f>
        <v>2824.5855390489023</v>
      </c>
      <c r="F7206" s="5">
        <f>IF(B7206=0,0,B7206*LABOR_HRS_WK_CAR*SEASON_WEEKS*(1+DIM_PCT_CAR)^B7206)</f>
        <v>30.749999999999996</v>
      </c>
      <c r="G7206" s="5">
        <f>IF(C7206=0,0,C7206*LABOR_HRS_WK_MES*SEASON_WEEKS*(1+DIM_PCT_MES)^C7206)</f>
        <v>509.52187334891551</v>
      </c>
      <c r="H7206" s="5">
        <f>E7206+F7206+G7206</f>
        <v>3364.8574123978178</v>
      </c>
      <c r="I7206" s="5">
        <f>MIN(H7206,FARMER_HRS)</f>
        <v>720</v>
      </c>
      <c r="J7206" s="5">
        <f>MAX(0,H7206-FARMER_HRS)</f>
        <v>2644.8574123978178</v>
      </c>
      <c r="K7206" s="2">
        <f>I7206*FARMER_RATE+J7206*TEMP_WORKER_RATE</f>
        <v>70917.663409684334</v>
      </c>
      <c r="L7206" s="2">
        <f>A7206*PRICE_TOM+B7206*PRICE_CAR+C7206*PRICE_MES</f>
        <v>125894</v>
      </c>
      <c r="M7206" s="2">
        <f>A7206*FERT_BED_TOM+B7206*FERT_BED_CAR+C7206*FERT_BED_MES</f>
        <v>18920</v>
      </c>
      <c r="N7206" s="6">
        <f>IF(AND(D7206&lt;=TOTAL_BEDS,J7206&lt;=TEMP_WORKER_MAX*TEMP_WORKER_HRS),1,0)</f>
        <v>1</v>
      </c>
      <c r="O7206" s="2">
        <f>L7206-M7206-K7206-FIXED_COSTS</f>
        <v>16056.336590315666</v>
      </c>
      <c r="P7206" s="2">
        <f>IF(N7206=1,O7206,"")</f>
        <v>16056.336590315666</v>
      </c>
    </row>
    <row r="7207">
      <c r="A7207" s="6">
        <v>11</v>
      </c>
      <c r="B7207" s="6">
        <v>1</v>
      </c>
      <c r="C7207" s="6">
        <v>11</v>
      </c>
      <c r="D7207" s="6">
        <f>A7207+B7207+C7207</f>
        <v>23</v>
      </c>
      <c r="E7207" s="5">
        <f>IF(A7207=0,0,A7207*LABOR_HRS_WK_TOM*SEASON_WEEKS*(1+DIM_PCT_TOM)^A7207)</f>
        <v>2824.5855390489023</v>
      </c>
      <c r="F7207" s="5">
        <f>IF(B7207=0,0,B7207*LABOR_HRS_WK_CAR*SEASON_WEEKS*(1+DIM_PCT_CAR)^B7207)</f>
        <v>30.749999999999996</v>
      </c>
      <c r="G7207" s="5">
        <f>IF(C7207=0,0,C7207*LABOR_HRS_WK_MES*SEASON_WEEKS*(1+DIM_PCT_MES)^C7207)</f>
        <v>567.47998644235463</v>
      </c>
      <c r="H7207" s="5">
        <f>E7207+F7207+G7207</f>
        <v>3422.8155254912572</v>
      </c>
      <c r="I7207" s="5">
        <f>MIN(H7207,FARMER_HRS)</f>
        <v>720</v>
      </c>
      <c r="J7207" s="5">
        <f>MAX(0,H7207-FARMER_HRS)</f>
        <v>2702.8155254912572</v>
      </c>
      <c r="K7207" s="2">
        <f>I7207*FARMER_RATE+J7207*TEMP_WORKER_RATE</f>
        <v>71923.880650889885</v>
      </c>
      <c r="L7207" s="2">
        <f>A7207*PRICE_TOM+B7207*PRICE_CAR+C7207*PRICE_MES</f>
        <v>128594</v>
      </c>
      <c r="M7207" s="2">
        <f>A7207*FERT_BED_TOM+B7207*FERT_BED_CAR+C7207*FERT_BED_MES</f>
        <v>19800</v>
      </c>
      <c r="N7207" s="6">
        <f>IF(AND(D7207&lt;=TOTAL_BEDS,J7207&lt;=TEMP_WORKER_MAX*TEMP_WORKER_HRS),1,0)</f>
        <v>1</v>
      </c>
      <c r="O7207" s="2">
        <f>L7207-M7207-K7207-FIXED_COSTS</f>
        <v>16870.119349110115</v>
      </c>
      <c r="P7207" s="2">
        <f>IF(N7207=1,O7207,"")</f>
        <v>16870.119349110115</v>
      </c>
    </row>
    <row r="7208">
      <c r="A7208" s="6">
        <v>11</v>
      </c>
      <c r="B7208" s="6">
        <v>1</v>
      </c>
      <c r="C7208" s="6">
        <v>12</v>
      </c>
      <c r="D7208" s="6">
        <f>A7208+B7208+C7208</f>
        <v>24</v>
      </c>
      <c r="E7208" s="5">
        <f>IF(A7208=0,0,A7208*LABOR_HRS_WK_TOM*SEASON_WEEKS*(1+DIM_PCT_TOM)^A7208)</f>
        <v>2824.5855390489023</v>
      </c>
      <c r="F7208" s="5">
        <f>IF(B7208=0,0,B7208*LABOR_HRS_WK_CAR*SEASON_WEEKS*(1+DIM_PCT_CAR)^B7208)</f>
        <v>30.749999999999996</v>
      </c>
      <c r="G7208" s="5">
        <f>IF(C7208=0,0,C7208*LABOR_HRS_WK_MES*SEASON_WEEKS*(1+DIM_PCT_MES)^C7208)</f>
        <v>626.807439570419</v>
      </c>
      <c r="H7208" s="5">
        <f>E7208+F7208+G7208</f>
        <v>3482.1429786193212</v>
      </c>
      <c r="I7208" s="5">
        <f>MIN(H7208,FARMER_HRS)</f>
        <v>720</v>
      </c>
      <c r="J7208" s="5">
        <f>MAX(0,H7208-FARMER_HRS)</f>
        <v>2762.1429786193212</v>
      </c>
      <c r="K7208" s="2">
        <f>I7208*FARMER_RATE+J7208*TEMP_WORKER_RATE</f>
        <v>72953.871156585432</v>
      </c>
      <c r="L7208" s="2">
        <f>A7208*PRICE_TOM+B7208*PRICE_CAR+C7208*PRICE_MES</f>
        <v>131294</v>
      </c>
      <c r="M7208" s="2">
        <f>A7208*FERT_BED_TOM+B7208*FERT_BED_CAR+C7208*FERT_BED_MES</f>
        <v>20680</v>
      </c>
      <c r="N7208" s="6">
        <f>IF(AND(D7208&lt;=TOTAL_BEDS,J7208&lt;=TEMP_WORKER_MAX*TEMP_WORKER_HRS),1,0)</f>
        <v>1</v>
      </c>
      <c r="O7208" s="2">
        <f>L7208-M7208-K7208-FIXED_COSTS</f>
        <v>17660.128843414568</v>
      </c>
      <c r="P7208" s="2">
        <f>IF(N7208=1,O7208,"")</f>
        <v>17660.128843414568</v>
      </c>
    </row>
    <row r="7209">
      <c r="A7209" s="6">
        <v>11</v>
      </c>
      <c r="B7209" s="6">
        <v>1</v>
      </c>
      <c r="C7209" s="6">
        <v>13</v>
      </c>
      <c r="D7209" s="6">
        <f>A7209+B7209+C7209</f>
        <v>25</v>
      </c>
      <c r="E7209" s="5">
        <f>IF(A7209=0,0,A7209*LABOR_HRS_WK_TOM*SEASON_WEEKS*(1+DIM_PCT_TOM)^A7209)</f>
        <v>2824.5855390489023</v>
      </c>
      <c r="F7209" s="5">
        <f>IF(B7209=0,0,B7209*LABOR_HRS_WK_CAR*SEASON_WEEKS*(1+DIM_PCT_CAR)^B7209)</f>
        <v>30.749999999999996</v>
      </c>
      <c r="G7209" s="5">
        <f>IF(C7209=0,0,C7209*LABOR_HRS_WK_MES*SEASON_WEEKS*(1+DIM_PCT_MES)^C7209)</f>
        <v>687.52941027880331</v>
      </c>
      <c r="H7209" s="5">
        <f>E7209+F7209+G7209</f>
        <v>3542.8649493277057</v>
      </c>
      <c r="I7209" s="5">
        <f>MIN(H7209,FARMER_HRS)</f>
        <v>720</v>
      </c>
      <c r="J7209" s="5">
        <f>MAX(0,H7209-FARMER_HRS)</f>
        <v>2822.8649493277057</v>
      </c>
      <c r="K7209" s="2">
        <f>I7209*FARMER_RATE+J7209*TEMP_WORKER_RATE</f>
        <v>74008.072036939324</v>
      </c>
      <c r="L7209" s="2">
        <f>A7209*PRICE_TOM+B7209*PRICE_CAR+C7209*PRICE_MES</f>
        <v>133994</v>
      </c>
      <c r="M7209" s="2">
        <f>A7209*FERT_BED_TOM+B7209*FERT_BED_CAR+C7209*FERT_BED_MES</f>
        <v>21560</v>
      </c>
      <c r="N7209" s="6">
        <f>IF(AND(D7209&lt;=TOTAL_BEDS,J7209&lt;=TEMP_WORKER_MAX*TEMP_WORKER_HRS),1,0)</f>
        <v>1</v>
      </c>
      <c r="O7209" s="2">
        <f>L7209-M7209-K7209-FIXED_COSTS</f>
        <v>18425.927963060676</v>
      </c>
      <c r="P7209" s="2">
        <f>IF(N7209=1,O7209,"")</f>
        <v>18425.927963060676</v>
      </c>
    </row>
    <row r="7210">
      <c r="A7210" s="6">
        <v>11</v>
      </c>
      <c r="B7210" s="6">
        <v>1</v>
      </c>
      <c r="C7210" s="6">
        <v>14</v>
      </c>
      <c r="D7210" s="6">
        <f>A7210+B7210+C7210</f>
        <v>26</v>
      </c>
      <c r="E7210" s="5">
        <f>IF(A7210=0,0,A7210*LABOR_HRS_WK_TOM*SEASON_WEEKS*(1+DIM_PCT_TOM)^A7210)</f>
        <v>2824.5855390489023</v>
      </c>
      <c r="F7210" s="5">
        <f>IF(B7210=0,0,B7210*LABOR_HRS_WK_CAR*SEASON_WEEKS*(1+DIM_PCT_CAR)^B7210)</f>
        <v>30.749999999999996</v>
      </c>
      <c r="G7210" s="5">
        <f>IF(C7210=0,0,C7210*LABOR_HRS_WK_MES*SEASON_WEEKS*(1+DIM_PCT_MES)^C7210)</f>
        <v>749.67149159246435</v>
      </c>
      <c r="H7210" s="5">
        <f>E7210+F7210+G7210</f>
        <v>3605.0070306413668</v>
      </c>
      <c r="I7210" s="5">
        <f>MIN(H7210,FARMER_HRS)</f>
        <v>720</v>
      </c>
      <c r="J7210" s="5">
        <f>MAX(0,H7210-FARMER_HRS)</f>
        <v>2885.0070306413668</v>
      </c>
      <c r="K7210" s="2">
        <f>I7210*FARMER_RATE+J7210*TEMP_WORKER_RATE</f>
        <v>75086.927615301509</v>
      </c>
      <c r="L7210" s="2">
        <f>A7210*PRICE_TOM+B7210*PRICE_CAR+C7210*PRICE_MES</f>
        <v>136694</v>
      </c>
      <c r="M7210" s="2">
        <f>A7210*FERT_BED_TOM+B7210*FERT_BED_CAR+C7210*FERT_BED_MES</f>
        <v>22440</v>
      </c>
      <c r="N7210" s="6">
        <f>IF(AND(D7210&lt;=TOTAL_BEDS,J7210&lt;=TEMP_WORKER_MAX*TEMP_WORKER_HRS),1,0)</f>
        <v>1</v>
      </c>
      <c r="O7210" s="2">
        <f>L7210-M7210-K7210-FIXED_COSTS</f>
        <v>19167.072384698491</v>
      </c>
      <c r="P7210" s="2">
        <f>IF(N7210=1,O7210,"")</f>
        <v>19167.072384698491</v>
      </c>
    </row>
    <row r="7211">
      <c r="A7211" s="6">
        <v>11</v>
      </c>
      <c r="B7211" s="6">
        <v>1</v>
      </c>
      <c r="C7211" s="6">
        <v>15</v>
      </c>
      <c r="D7211" s="6">
        <f>A7211+B7211+C7211</f>
        <v>27</v>
      </c>
      <c r="E7211" s="5">
        <f>IF(A7211=0,0,A7211*LABOR_HRS_WK_TOM*SEASON_WEEKS*(1+DIM_PCT_TOM)^A7211)</f>
        <v>2824.5855390489023</v>
      </c>
      <c r="F7211" s="5">
        <f>IF(B7211=0,0,B7211*LABOR_HRS_WK_CAR*SEASON_WEEKS*(1+DIM_PCT_CAR)^B7211)</f>
        <v>30.749999999999996</v>
      </c>
      <c r="G7211" s="5">
        <f>IF(C7211=0,0,C7211*LABOR_HRS_WK_MES*SEASON_WEEKS*(1+DIM_PCT_MES)^C7211)</f>
        <v>813.25969846861074</v>
      </c>
      <c r="H7211" s="5">
        <f>E7211+F7211+G7211</f>
        <v>3668.5952375175129</v>
      </c>
      <c r="I7211" s="5">
        <f>MIN(H7211,FARMER_HRS)</f>
        <v>720</v>
      </c>
      <c r="J7211" s="5">
        <f>MAX(0,H7211-FARMER_HRS)</f>
        <v>2948.5952375175129</v>
      </c>
      <c r="K7211" s="2">
        <f>I7211*FARMER_RATE+J7211*TEMP_WORKER_RATE</f>
        <v>76190.8895402346</v>
      </c>
      <c r="L7211" s="2">
        <f>A7211*PRICE_TOM+B7211*PRICE_CAR+C7211*PRICE_MES</f>
        <v>139394</v>
      </c>
      <c r="M7211" s="2">
        <f>A7211*FERT_BED_TOM+B7211*FERT_BED_CAR+C7211*FERT_BED_MES</f>
        <v>23320</v>
      </c>
      <c r="N7211" s="6">
        <f>IF(AND(D7211&lt;=TOTAL_BEDS,J7211&lt;=TEMP_WORKER_MAX*TEMP_WORKER_HRS),1,0)</f>
        <v>1</v>
      </c>
      <c r="O7211" s="2">
        <f>L7211-M7211-K7211-FIXED_COSTS</f>
        <v>19883.110459765405</v>
      </c>
      <c r="P7211" s="2">
        <f>IF(N7211=1,O7211,"")</f>
        <v>19883.110459765405</v>
      </c>
    </row>
    <row r="7212">
      <c r="A7212" s="6">
        <v>11</v>
      </c>
      <c r="B7212" s="6">
        <v>1</v>
      </c>
      <c r="C7212" s="6">
        <v>16</v>
      </c>
      <c r="D7212" s="6">
        <f>A7212+B7212+C7212</f>
        <v>28</v>
      </c>
      <c r="E7212" s="5">
        <f>IF(A7212=0,0,A7212*LABOR_HRS_WK_TOM*SEASON_WEEKS*(1+DIM_PCT_TOM)^A7212)</f>
        <v>2824.5855390489023</v>
      </c>
      <c r="F7212" s="5">
        <f>IF(B7212=0,0,B7212*LABOR_HRS_WK_CAR*SEASON_WEEKS*(1+DIM_PCT_CAR)^B7212)</f>
        <v>30.749999999999996</v>
      </c>
      <c r="G7212" s="5">
        <f>IF(C7212=0,0,C7212*LABOR_HRS_WK_MES*SEASON_WEEKS*(1+DIM_PCT_MES)^C7212)</f>
        <v>878.32047434609967</v>
      </c>
      <c r="H7212" s="5">
        <f>E7212+F7212+G7212</f>
        <v>3733.656013395002</v>
      </c>
      <c r="I7212" s="5">
        <f>MIN(H7212,FARMER_HRS)</f>
        <v>720</v>
      </c>
      <c r="J7212" s="5">
        <f>MAX(0,H7212-FARMER_HRS)</f>
        <v>3013.656013395002</v>
      </c>
      <c r="K7212" s="2">
        <f>I7212*FARMER_RATE+J7212*TEMP_WORKER_RATE</f>
        <v>77320.416899218777</v>
      </c>
      <c r="L7212" s="2">
        <f>A7212*PRICE_TOM+B7212*PRICE_CAR+C7212*PRICE_MES</f>
        <v>142094</v>
      </c>
      <c r="M7212" s="2">
        <f>A7212*FERT_BED_TOM+B7212*FERT_BED_CAR+C7212*FERT_BED_MES</f>
        <v>24200</v>
      </c>
      <c r="N7212" s="6">
        <f>IF(AND(D7212&lt;=TOTAL_BEDS,J7212&lt;=TEMP_WORKER_MAX*TEMP_WORKER_HRS),1,0)</f>
        <v>1</v>
      </c>
      <c r="O7212" s="2">
        <f>L7212-M7212-K7212-FIXED_COSTS</f>
        <v>20573.583100781223</v>
      </c>
      <c r="P7212" s="2">
        <f>IF(N7212=1,O7212,"")</f>
        <v>20573.583100781223</v>
      </c>
    </row>
    <row r="7213">
      <c r="A7213" s="6">
        <v>11</v>
      </c>
      <c r="B7213" s="6">
        <v>1</v>
      </c>
      <c r="C7213" s="6">
        <v>17</v>
      </c>
      <c r="D7213" s="6">
        <f>A7213+B7213+C7213</f>
        <v>29</v>
      </c>
      <c r="E7213" s="5">
        <f>IF(A7213=0,0,A7213*LABOR_HRS_WK_TOM*SEASON_WEEKS*(1+DIM_PCT_TOM)^A7213)</f>
        <v>2824.5855390489023</v>
      </c>
      <c r="F7213" s="5">
        <f>IF(B7213=0,0,B7213*LABOR_HRS_WK_CAR*SEASON_WEEKS*(1+DIM_PCT_CAR)^B7213)</f>
        <v>30.749999999999996</v>
      </c>
      <c r="G7213" s="5">
        <f>IF(C7213=0,0,C7213*LABOR_HRS_WK_MES*SEASON_WEEKS*(1+DIM_PCT_MES)^C7213)</f>
        <v>944.88069779263992</v>
      </c>
      <c r="H7213" s="5">
        <f>E7213+F7213+G7213</f>
        <v>3800.216236841542</v>
      </c>
      <c r="I7213" s="5">
        <f>MIN(H7213,FARMER_HRS)</f>
        <v>720</v>
      </c>
      <c r="J7213" s="5">
        <f>MAX(0,H7213-FARMER_HRS)</f>
        <v>3080.216236841542</v>
      </c>
      <c r="K7213" s="2">
        <f>I7213*FARMER_RATE+J7213*TEMP_WORKER_RATE</f>
        <v>78475.976334054547</v>
      </c>
      <c r="L7213" s="2">
        <f>A7213*PRICE_TOM+B7213*PRICE_CAR+C7213*PRICE_MES</f>
        <v>144794</v>
      </c>
      <c r="M7213" s="2">
        <f>A7213*FERT_BED_TOM+B7213*FERT_BED_CAR+C7213*FERT_BED_MES</f>
        <v>25080</v>
      </c>
      <c r="N7213" s="6">
        <f>IF(AND(D7213&lt;=TOTAL_BEDS,J7213&lt;=TEMP_WORKER_MAX*TEMP_WORKER_HRS),1,0)</f>
        <v>1</v>
      </c>
      <c r="O7213" s="2">
        <f>L7213-M7213-K7213-FIXED_COSTS</f>
        <v>21238.023665945453</v>
      </c>
      <c r="P7213" s="2">
        <f>IF(N7213=1,O7213,"")</f>
        <v>21238.023665945453</v>
      </c>
    </row>
    <row r="7214">
      <c r="A7214" s="6">
        <v>11</v>
      </c>
      <c r="B7214" s="6">
        <v>1</v>
      </c>
      <c r="C7214" s="6">
        <v>18</v>
      </c>
      <c r="D7214" s="6">
        <f>A7214+B7214+C7214</f>
        <v>30</v>
      </c>
      <c r="E7214" s="5">
        <f>IF(A7214=0,0,A7214*LABOR_HRS_WK_TOM*SEASON_WEEKS*(1+DIM_PCT_TOM)^A7214)</f>
        <v>2824.5855390489023</v>
      </c>
      <c r="F7214" s="5">
        <f>IF(B7214=0,0,B7214*LABOR_HRS_WK_CAR*SEASON_WEEKS*(1+DIM_PCT_CAR)^B7214)</f>
        <v>30.749999999999996</v>
      </c>
      <c r="G7214" s="5">
        <f>IF(C7214=0,0,C7214*LABOR_HRS_WK_MES*SEASON_WEEKS*(1+DIM_PCT_MES)^C7214)</f>
        <v>1012.9676892512272</v>
      </c>
      <c r="H7214" s="5">
        <f>E7214+F7214+G7214</f>
        <v>3868.3032283001294</v>
      </c>
      <c r="I7214" s="5">
        <f>MIN(H7214,FARMER_HRS)</f>
        <v>720</v>
      </c>
      <c r="J7214" s="5">
        <f>MAX(0,H7214-FARMER_HRS)</f>
        <v>3148.3032283001294</v>
      </c>
      <c r="K7214" s="2">
        <f>I7214*FARMER_RATE+J7214*TEMP_WORKER_RATE</f>
        <v>79658.042157988355</v>
      </c>
      <c r="L7214" s="2">
        <f>A7214*PRICE_TOM+B7214*PRICE_CAR+C7214*PRICE_MES</f>
        <v>147494</v>
      </c>
      <c r="M7214" s="2">
        <f>A7214*FERT_BED_TOM+B7214*FERT_BED_CAR+C7214*FERT_BED_MES</f>
        <v>25960</v>
      </c>
      <c r="N7214" s="6">
        <f>IF(AND(D7214&lt;=TOTAL_BEDS,J7214&lt;=TEMP_WORKER_MAX*TEMP_WORKER_HRS),1,0)</f>
        <v>1</v>
      </c>
      <c r="O7214" s="2">
        <f>L7214-M7214-K7214-FIXED_COSTS</f>
        <v>21875.957842011645</v>
      </c>
      <c r="P7214" s="2">
        <f>IF(N7214=1,O7214,"")</f>
        <v>21875.957842011645</v>
      </c>
    </row>
    <row r="7215">
      <c r="A7215" s="6">
        <v>11</v>
      </c>
      <c r="B7215" s="6">
        <v>1</v>
      </c>
      <c r="C7215" s="6">
        <v>19</v>
      </c>
      <c r="D7215" s="6">
        <f>A7215+B7215+C7215</f>
        <v>31</v>
      </c>
      <c r="E7215" s="5">
        <f>IF(A7215=0,0,A7215*LABOR_HRS_WK_TOM*SEASON_WEEKS*(1+DIM_PCT_TOM)^A7215)</f>
        <v>2824.5855390489023</v>
      </c>
      <c r="F7215" s="5">
        <f>IF(B7215=0,0,B7215*LABOR_HRS_WK_CAR*SEASON_WEEKS*(1+DIM_PCT_CAR)^B7215)</f>
        <v>30.749999999999996</v>
      </c>
      <c r="G7215" s="5">
        <f>IF(C7215=0,0,C7215*LABOR_HRS_WK_MES*SEASON_WEEKS*(1+DIM_PCT_MES)^C7215)</f>
        <v>1082.6092178872491</v>
      </c>
      <c r="H7215" s="5">
        <f>E7215+F7215+G7215</f>
        <v>3937.9447569361514</v>
      </c>
      <c r="I7215" s="5">
        <f>MIN(H7215,FARMER_HRS)</f>
        <v>720</v>
      </c>
      <c r="J7215" s="5">
        <f>MAX(0,H7215-FARMER_HRS)</f>
        <v>3217.9447569361514</v>
      </c>
      <c r="K7215" s="2">
        <f>I7215*FARMER_RATE+J7215*TEMP_WORKER_RATE</f>
        <v>80867.096474585967</v>
      </c>
      <c r="L7215" s="2">
        <f>A7215*PRICE_TOM+B7215*PRICE_CAR+C7215*PRICE_MES</f>
        <v>150194</v>
      </c>
      <c r="M7215" s="2">
        <f>A7215*FERT_BED_TOM+B7215*FERT_BED_CAR+C7215*FERT_BED_MES</f>
        <v>26840</v>
      </c>
      <c r="N7215" s="6">
        <f>IF(AND(D7215&lt;=TOTAL_BEDS,J7215&lt;=TEMP_WORKER_MAX*TEMP_WORKER_HRS),1,0)</f>
        <v>1</v>
      </c>
      <c r="O7215" s="2">
        <f>L7215-M7215-K7215-FIXED_COSTS</f>
        <v>22486.903525414033</v>
      </c>
      <c r="P7215" s="2">
        <f>IF(N7215=1,O7215,"")</f>
        <v>22486.903525414033</v>
      </c>
    </row>
    <row r="7216">
      <c r="A7216" s="6">
        <v>11</v>
      </c>
      <c r="B7216" s="6">
        <v>1</v>
      </c>
      <c r="C7216" s="6">
        <v>20</v>
      </c>
      <c r="D7216" s="6">
        <f>A7216+B7216+C7216</f>
        <v>32</v>
      </c>
      <c r="E7216" s="5">
        <f>IF(A7216=0,0,A7216*LABOR_HRS_WK_TOM*SEASON_WEEKS*(1+DIM_PCT_TOM)^A7216)</f>
        <v>2824.5855390489023</v>
      </c>
      <c r="F7216" s="5">
        <f>IF(B7216=0,0,B7216*LABOR_HRS_WK_CAR*SEASON_WEEKS*(1+DIM_PCT_CAR)^B7216)</f>
        <v>30.749999999999996</v>
      </c>
      <c r="G7216" s="5">
        <f>IF(C7216=0,0,C7216*LABOR_HRS_WK_MES*SEASON_WEEKS*(1+DIM_PCT_MES)^C7216)</f>
        <v>1153.8335085377259</v>
      </c>
      <c r="H7216" s="5">
        <f>E7216+F7216+G7216</f>
        <v>4009.169047586628</v>
      </c>
      <c r="I7216" s="5">
        <f>MIN(H7216,FARMER_HRS)</f>
        <v>720</v>
      </c>
      <c r="J7216" s="5">
        <f>MAX(0,H7216-FARMER_HRS)</f>
        <v>3289.169047586628</v>
      </c>
      <c r="K7216" s="2">
        <f>I7216*FARMER_RATE+J7216*TEMP_WORKER_RATE</f>
        <v>82103.629298378961</v>
      </c>
      <c r="L7216" s="2">
        <f>A7216*PRICE_TOM+B7216*PRICE_CAR+C7216*PRICE_MES</f>
        <v>152894</v>
      </c>
      <c r="M7216" s="2">
        <f>A7216*FERT_BED_TOM+B7216*FERT_BED_CAR+C7216*FERT_BED_MES</f>
        <v>27720</v>
      </c>
      <c r="N7216" s="6">
        <f>IF(AND(D7216&lt;=TOTAL_BEDS,J7216&lt;=TEMP_WORKER_MAX*TEMP_WORKER_HRS),1,0)</f>
        <v>1</v>
      </c>
      <c r="O7216" s="2">
        <f>L7216-M7216-K7216-FIXED_COSTS</f>
        <v>23070.370701621039</v>
      </c>
      <c r="P7216" s="2">
        <f>IF(N7216=1,O7216,"")</f>
        <v>23070.370701621039</v>
      </c>
    </row>
    <row r="7217">
      <c r="A7217" s="6">
        <v>11</v>
      </c>
      <c r="B7217" s="6">
        <v>1</v>
      </c>
      <c r="C7217" s="6">
        <v>21</v>
      </c>
      <c r="D7217" s="6">
        <f>A7217+B7217+C7217</f>
        <v>33</v>
      </c>
      <c r="E7217" s="5">
        <f>IF(A7217=0,0,A7217*LABOR_HRS_WK_TOM*SEASON_WEEKS*(1+DIM_PCT_TOM)^A7217)</f>
        <v>2824.5855390489023</v>
      </c>
      <c r="F7217" s="5">
        <f>IF(B7217=0,0,B7217*LABOR_HRS_WK_CAR*SEASON_WEEKS*(1+DIM_PCT_CAR)^B7217)</f>
        <v>30.749999999999996</v>
      </c>
      <c r="G7217" s="5">
        <f>IF(C7217=0,0,C7217*LABOR_HRS_WK_MES*SEASON_WEEKS*(1+DIM_PCT_MES)^C7217)</f>
        <v>1226.6692487641699</v>
      </c>
      <c r="H7217" s="5">
        <f>E7217+F7217+G7217</f>
        <v>4082.0047878130722</v>
      </c>
      <c r="I7217" s="5">
        <f>MIN(H7217,FARMER_HRS)</f>
        <v>720</v>
      </c>
      <c r="J7217" s="5">
        <f>MAX(0,H7217-FARMER_HRS)</f>
        <v>3362.0047878130722</v>
      </c>
      <c r="K7217" s="2">
        <f>I7217*FARMER_RATE+J7217*TEMP_WORKER_RATE</f>
        <v>83368.138677310286</v>
      </c>
      <c r="L7217" s="2">
        <f>A7217*PRICE_TOM+B7217*PRICE_CAR+C7217*PRICE_MES</f>
        <v>155594</v>
      </c>
      <c r="M7217" s="2">
        <f>A7217*FERT_BED_TOM+B7217*FERT_BED_CAR+C7217*FERT_BED_MES</f>
        <v>28600</v>
      </c>
      <c r="N7217" s="6">
        <f>IF(AND(D7217&lt;=TOTAL_BEDS,J7217&lt;=TEMP_WORKER_MAX*TEMP_WORKER_HRS),1,0)</f>
        <v>1</v>
      </c>
      <c r="O7217" s="2">
        <f>L7217-M7217-K7217-FIXED_COSTS</f>
        <v>23625.861322689714</v>
      </c>
      <c r="P7217" s="2">
        <f>IF(N7217=1,O7217,"")</f>
        <v>23625.861322689714</v>
      </c>
    </row>
    <row r="7218">
      <c r="A7218" s="6">
        <v>11</v>
      </c>
      <c r="B7218" s="6">
        <v>1</v>
      </c>
      <c r="C7218" s="6">
        <v>22</v>
      </c>
      <c r="D7218" s="6">
        <f>A7218+B7218+C7218</f>
        <v>34</v>
      </c>
      <c r="E7218" s="5">
        <f>IF(A7218=0,0,A7218*LABOR_HRS_WK_TOM*SEASON_WEEKS*(1+DIM_PCT_TOM)^A7218)</f>
        <v>2824.5855390489023</v>
      </c>
      <c r="F7218" s="5">
        <f>IF(B7218=0,0,B7218*LABOR_HRS_WK_CAR*SEASON_WEEKS*(1+DIM_PCT_CAR)^B7218)</f>
        <v>30.749999999999996</v>
      </c>
      <c r="G7218" s="5">
        <f>IF(C7218=0,0,C7218*LABOR_HRS_WK_MES*SEASON_WEEKS*(1+DIM_PCT_MES)^C7218)</f>
        <v>1301.1455960105659</v>
      </c>
      <c r="H7218" s="5">
        <f>E7218+F7218+G7218</f>
        <v>4156.4811350594682</v>
      </c>
      <c r="I7218" s="5">
        <f>MIN(H7218,FARMER_HRS)</f>
        <v>720</v>
      </c>
      <c r="J7218" s="5">
        <f>MAX(0,H7218-FARMER_HRS)</f>
        <v>3436.4811350594682</v>
      </c>
      <c r="K7218" s="2">
        <f>I7218*FARMER_RATE+J7218*TEMP_WORKER_RATE</f>
        <v>84661.130817004654</v>
      </c>
      <c r="L7218" s="2">
        <f>A7218*PRICE_TOM+B7218*PRICE_CAR+C7218*PRICE_MES</f>
        <v>158294</v>
      </c>
      <c r="M7218" s="2">
        <f>A7218*FERT_BED_TOM+B7218*FERT_BED_CAR+C7218*FERT_BED_MES</f>
        <v>29480</v>
      </c>
      <c r="N7218" s="6">
        <f>IF(AND(D7218&lt;=TOTAL_BEDS,J7218&lt;=TEMP_WORKER_MAX*TEMP_WORKER_HRS),1,0)</f>
        <v>1</v>
      </c>
      <c r="O7218" s="2">
        <f>L7218-M7218-K7218-FIXED_COSTS</f>
        <v>24152.869182995346</v>
      </c>
      <c r="P7218" s="2">
        <f>IF(N7218=1,O7218,"")</f>
        <v>24152.869182995346</v>
      </c>
    </row>
    <row r="7219">
      <c r="A7219" s="6">
        <v>11</v>
      </c>
      <c r="B7219" s="6">
        <v>1</v>
      </c>
      <c r="C7219" s="6">
        <v>23</v>
      </c>
      <c r="D7219" s="6">
        <f>A7219+B7219+C7219</f>
        <v>35</v>
      </c>
      <c r="E7219" s="5">
        <f>IF(A7219=0,0,A7219*LABOR_HRS_WK_TOM*SEASON_WEEKS*(1+DIM_PCT_TOM)^A7219)</f>
        <v>2824.5855390489023</v>
      </c>
      <c r="F7219" s="5">
        <f>IF(B7219=0,0,B7219*LABOR_HRS_WK_CAR*SEASON_WEEKS*(1+DIM_PCT_CAR)^B7219)</f>
        <v>30.749999999999996</v>
      </c>
      <c r="G7219" s="5">
        <f>IF(C7219=0,0,C7219*LABOR_HRS_WK_MES*SEASON_WEEKS*(1+DIM_PCT_MES)^C7219)</f>
        <v>1377.2921848680023</v>
      </c>
      <c r="H7219" s="5">
        <f>E7219+F7219+G7219</f>
        <v>4232.6277239169049</v>
      </c>
      <c r="I7219" s="5">
        <f>MIN(H7219,FARMER_HRS)</f>
        <v>720</v>
      </c>
      <c r="J7219" s="5">
        <f>MAX(0,H7219-FARMER_HRS)</f>
        <v>3512.6277239169049</v>
      </c>
      <c r="K7219" s="2">
        <f>I7219*FARMER_RATE+J7219*TEMP_WORKER_RATE</f>
        <v>85983.120206890715</v>
      </c>
      <c r="L7219" s="2">
        <f>A7219*PRICE_TOM+B7219*PRICE_CAR+C7219*PRICE_MES</f>
        <v>160994</v>
      </c>
      <c r="M7219" s="2">
        <f>A7219*FERT_BED_TOM+B7219*FERT_BED_CAR+C7219*FERT_BED_MES</f>
        <v>30360</v>
      </c>
      <c r="N7219" s="6">
        <f>IF(AND(D7219&lt;=TOTAL_BEDS,J7219&lt;=TEMP_WORKER_MAX*TEMP_WORKER_HRS),1,0)</f>
        <v>1</v>
      </c>
      <c r="O7219" s="2">
        <f>L7219-M7219-K7219-FIXED_COSTS</f>
        <v>24650.879793109285</v>
      </c>
      <c r="P7219" s="2">
        <f>IF(N7219=1,O7219,"")</f>
        <v>24650.879793109285</v>
      </c>
    </row>
    <row r="7220">
      <c r="A7220" s="6">
        <v>11</v>
      </c>
      <c r="B7220" s="6">
        <v>1</v>
      </c>
      <c r="C7220" s="6">
        <v>24</v>
      </c>
      <c r="D7220" s="6">
        <f>A7220+B7220+C7220</f>
        <v>36</v>
      </c>
      <c r="E7220" s="5">
        <f>IF(A7220=0,0,A7220*LABOR_HRS_WK_TOM*SEASON_WEEKS*(1+DIM_PCT_TOM)^A7220)</f>
        <v>2824.5855390489023</v>
      </c>
      <c r="F7220" s="5">
        <f>IF(B7220=0,0,B7220*LABOR_HRS_WK_CAR*SEASON_WEEKS*(1+DIM_PCT_CAR)^B7220)</f>
        <v>30.749999999999996</v>
      </c>
      <c r="G7220" s="5">
        <f>IF(C7220=0,0,C7220*LABOR_HRS_WK_MES*SEASON_WEEKS*(1+DIM_PCT_MES)^C7220)</f>
        <v>1455.139134447498</v>
      </c>
      <c r="H7220" s="5">
        <f>E7220+F7220+G7220</f>
        <v>4310.4746734964</v>
      </c>
      <c r="I7220" s="5">
        <f>MIN(H7220,FARMER_HRS)</f>
        <v>720</v>
      </c>
      <c r="J7220" s="5">
        <f>MAX(0,H7220-FARMER_HRS)</f>
        <v>3590.4746734964</v>
      </c>
      <c r="K7220" s="2">
        <f>I7220*FARMER_RATE+J7220*TEMP_WORKER_RATE</f>
        <v>87334.629748201391</v>
      </c>
      <c r="L7220" s="2">
        <f>A7220*PRICE_TOM+B7220*PRICE_CAR+C7220*PRICE_MES</f>
        <v>163694</v>
      </c>
      <c r="M7220" s="2">
        <f>A7220*FERT_BED_TOM+B7220*FERT_BED_CAR+C7220*FERT_BED_MES</f>
        <v>31240</v>
      </c>
      <c r="N7220" s="6">
        <f>IF(AND(D7220&lt;=TOTAL_BEDS,J7220&lt;=TEMP_WORKER_MAX*TEMP_WORKER_HRS),1,0)</f>
        <v>1</v>
      </c>
      <c r="O7220" s="2">
        <f>L7220-M7220-K7220-FIXED_COSTS</f>
        <v>25119.370251798609</v>
      </c>
      <c r="P7220" s="2">
        <f>IF(N7220=1,O7220,"")</f>
        <v>25119.370251798609</v>
      </c>
    </row>
    <row r="7221">
      <c r="A7221" s="6">
        <v>11</v>
      </c>
      <c r="B7221" s="6">
        <v>1</v>
      </c>
      <c r="C7221" s="6">
        <v>25</v>
      </c>
      <c r="D7221" s="6">
        <f>A7221+B7221+C7221</f>
        <v>37</v>
      </c>
      <c r="E7221" s="5">
        <f>IF(A7221=0,0,A7221*LABOR_HRS_WK_TOM*SEASON_WEEKS*(1+DIM_PCT_TOM)^A7221)</f>
        <v>2824.5855390489023</v>
      </c>
      <c r="F7221" s="5">
        <f>IF(B7221=0,0,B7221*LABOR_HRS_WK_CAR*SEASON_WEEKS*(1+DIM_PCT_CAR)^B7221)</f>
        <v>30.749999999999996</v>
      </c>
      <c r="G7221" s="5">
        <f>IF(C7221=0,0,C7221*LABOR_HRS_WK_MES*SEASON_WEEKS*(1+DIM_PCT_MES)^C7221)</f>
        <v>1534.7170558625955</v>
      </c>
      <c r="H7221" s="5">
        <f>E7221+F7221+G7221</f>
        <v>4390.0525949114981</v>
      </c>
      <c r="I7221" s="5">
        <f>MIN(H7221,FARMER_HRS)</f>
        <v>720</v>
      </c>
      <c r="J7221" s="5">
        <f>MAX(0,H7221-FARMER_HRS)</f>
        <v>3670.0525949114981</v>
      </c>
      <c r="K7221" s="2">
        <f>I7221*FARMER_RATE+J7221*TEMP_WORKER_RATE</f>
        <v>88716.190883880176</v>
      </c>
      <c r="L7221" s="2">
        <f>A7221*PRICE_TOM+B7221*PRICE_CAR+C7221*PRICE_MES</f>
        <v>166394</v>
      </c>
      <c r="M7221" s="2">
        <f>A7221*FERT_BED_TOM+B7221*FERT_BED_CAR+C7221*FERT_BED_MES</f>
        <v>32120</v>
      </c>
      <c r="N7221" s="6">
        <f>IF(AND(D7221&lt;=TOTAL_BEDS,J7221&lt;=TEMP_WORKER_MAX*TEMP_WORKER_HRS),1,0)</f>
        <v>1</v>
      </c>
      <c r="O7221" s="2">
        <f>L7221-M7221-K7221-FIXED_COSTS</f>
        <v>25557.809116119824</v>
      </c>
      <c r="P7221" s="2">
        <f>IF(N7221=1,O7221,"")</f>
        <v>25557.809116119824</v>
      </c>
    </row>
    <row r="7222">
      <c r="A7222" s="6">
        <v>11</v>
      </c>
      <c r="B7222" s="6">
        <v>1</v>
      </c>
      <c r="C7222" s="6">
        <v>26</v>
      </c>
      <c r="D7222" s="6">
        <f>A7222+B7222+C7222</f>
        <v>38</v>
      </c>
      <c r="E7222" s="5">
        <f>IF(A7222=0,0,A7222*LABOR_HRS_WK_TOM*SEASON_WEEKS*(1+DIM_PCT_TOM)^A7222)</f>
        <v>2824.5855390489023</v>
      </c>
      <c r="F7222" s="5">
        <f>IF(B7222=0,0,B7222*LABOR_HRS_WK_CAR*SEASON_WEEKS*(1+DIM_PCT_CAR)^B7222)</f>
        <v>30.749999999999996</v>
      </c>
      <c r="G7222" s="5">
        <f>IF(C7222=0,0,C7222*LABOR_HRS_WK_MES*SEASON_WEEKS*(1+DIM_PCT_MES)^C7222)</f>
        <v>1616.0570598233128</v>
      </c>
      <c r="H7222" s="5">
        <f>E7222+F7222+G7222</f>
        <v>4471.3925988722149</v>
      </c>
      <c r="I7222" s="5">
        <f>MIN(H7222,FARMER_HRS)</f>
        <v>720</v>
      </c>
      <c r="J7222" s="5">
        <f>MAX(0,H7222-FARMER_HRS)</f>
        <v>3751.3925988722149</v>
      </c>
      <c r="K7222" s="2">
        <f>I7222*FARMER_RATE+J7222*TEMP_WORKER_RATE</f>
        <v>90128.3437304204</v>
      </c>
      <c r="L7222" s="2">
        <f>A7222*PRICE_TOM+B7222*PRICE_CAR+C7222*PRICE_MES</f>
        <v>169094</v>
      </c>
      <c r="M7222" s="2">
        <f>A7222*FERT_BED_TOM+B7222*FERT_BED_CAR+C7222*FERT_BED_MES</f>
        <v>33000</v>
      </c>
      <c r="N7222" s="6">
        <f>IF(AND(D7222&lt;=TOTAL_BEDS,J7222&lt;=TEMP_WORKER_MAX*TEMP_WORKER_HRS),1,0)</f>
        <v>1</v>
      </c>
      <c r="O7222" s="2">
        <f>L7222-M7222-K7222-FIXED_COSTS</f>
        <v>25965.656269579602</v>
      </c>
      <c r="P7222" s="2">
        <f>IF(N7222=1,O7222,"")</f>
        <v>25965.656269579602</v>
      </c>
    </row>
    <row r="7223">
      <c r="A7223" s="6">
        <v>11</v>
      </c>
      <c r="B7223" s="6">
        <v>1</v>
      </c>
      <c r="C7223" s="6">
        <v>27</v>
      </c>
      <c r="D7223" s="6">
        <f>A7223+B7223+C7223</f>
        <v>39</v>
      </c>
      <c r="E7223" s="5">
        <f>IF(A7223=0,0,A7223*LABOR_HRS_WK_TOM*SEASON_WEEKS*(1+DIM_PCT_TOM)^A7223)</f>
        <v>2824.5855390489023</v>
      </c>
      <c r="F7223" s="5">
        <f>IF(B7223=0,0,B7223*LABOR_HRS_WK_CAR*SEASON_WEEKS*(1+DIM_PCT_CAR)^B7223)</f>
        <v>30.749999999999996</v>
      </c>
      <c r="G7223" s="5">
        <f>IF(C7223=0,0,C7223*LABOR_HRS_WK_MES*SEASON_WEEKS*(1+DIM_PCT_MES)^C7223)</f>
        <v>1699.19076434307</v>
      </c>
      <c r="H7223" s="5">
        <f>E7223+F7223+G7223</f>
        <v>4554.5263033919728</v>
      </c>
      <c r="I7223" s="5">
        <f>MIN(H7223,FARMER_HRS)</f>
        <v>720</v>
      </c>
      <c r="J7223" s="5">
        <f>MAX(0,H7223-FARMER_HRS)</f>
        <v>3834.5263033919728</v>
      </c>
      <c r="K7223" s="2">
        <f>I7223*FARMER_RATE+J7223*TEMP_WORKER_RATE</f>
        <v>91571.6372116662</v>
      </c>
      <c r="L7223" s="2">
        <f>A7223*PRICE_TOM+B7223*PRICE_CAR+C7223*PRICE_MES</f>
        <v>171794</v>
      </c>
      <c r="M7223" s="2">
        <f>A7223*FERT_BED_TOM+B7223*FERT_BED_CAR+C7223*FERT_BED_MES</f>
        <v>33880</v>
      </c>
      <c r="N7223" s="6">
        <f>IF(AND(D7223&lt;=TOTAL_BEDS,J7223&lt;=TEMP_WORKER_MAX*TEMP_WORKER_HRS),1,0)</f>
        <v>1</v>
      </c>
      <c r="O7223" s="2">
        <f>L7223-M7223-K7223-FIXED_COSTS</f>
        <v>26342.362788333805</v>
      </c>
      <c r="P7223" s="2">
        <f>IF(N7223=1,O7223,"")</f>
        <v>26342.362788333805</v>
      </c>
    </row>
    <row r="7224">
      <c r="A7224" s="6">
        <v>11</v>
      </c>
      <c r="B7224" s="6">
        <v>1</v>
      </c>
      <c r="C7224" s="6">
        <v>28</v>
      </c>
      <c r="D7224" s="6">
        <f>A7224+B7224+C7224</f>
        <v>40</v>
      </c>
      <c r="E7224" s="5">
        <f>IF(A7224=0,0,A7224*LABOR_HRS_WK_TOM*SEASON_WEEKS*(1+DIM_PCT_TOM)^A7224)</f>
        <v>2824.5855390489023</v>
      </c>
      <c r="F7224" s="5">
        <f>IF(B7224=0,0,B7224*LABOR_HRS_WK_CAR*SEASON_WEEKS*(1+DIM_PCT_CAR)^B7224)</f>
        <v>30.749999999999996</v>
      </c>
      <c r="G7224" s="5">
        <f>IF(C7224=0,0,C7224*LABOR_HRS_WK_MES*SEASON_WEEKS*(1+DIM_PCT_MES)^C7224)</f>
        <v>1784.1503025602233</v>
      </c>
      <c r="H7224" s="5">
        <f>E7224+F7224+G7224</f>
        <v>4639.4858416091256</v>
      </c>
      <c r="I7224" s="5">
        <f>MIN(H7224,FARMER_HRS)</f>
        <v>720</v>
      </c>
      <c r="J7224" s="5">
        <f>MAX(0,H7224-FARMER_HRS)</f>
        <v>3919.4858416091256</v>
      </c>
      <c r="K7224" s="2">
        <f>I7224*FARMER_RATE+J7224*TEMP_WORKER_RATE</f>
        <v>93046.62919460288</v>
      </c>
      <c r="L7224" s="2">
        <f>A7224*PRICE_TOM+B7224*PRICE_CAR+C7224*PRICE_MES</f>
        <v>174494</v>
      </c>
      <c r="M7224" s="2">
        <f>A7224*FERT_BED_TOM+B7224*FERT_BED_CAR+C7224*FERT_BED_MES</f>
        <v>34760</v>
      </c>
      <c r="N7224" s="6">
        <f>IF(AND(D7224&lt;=TOTAL_BEDS,J7224&lt;=TEMP_WORKER_MAX*TEMP_WORKER_HRS),1,0)</f>
        <v>1</v>
      </c>
      <c r="O7224" s="2">
        <f>L7224-M7224-K7224-FIXED_COSTS</f>
        <v>26687.37080539712</v>
      </c>
      <c r="P7224" s="2">
        <f>IF(N7224=1,O7224,"")</f>
        <v>26687.37080539712</v>
      </c>
    </row>
    <row r="7225">
      <c r="A7225" s="6">
        <v>11</v>
      </c>
      <c r="B7225" s="6">
        <v>1</v>
      </c>
      <c r="C7225" s="6">
        <v>29</v>
      </c>
      <c r="D7225" s="6">
        <f>A7225+B7225+C7225</f>
        <v>41</v>
      </c>
      <c r="E7225" s="5">
        <f>IF(A7225=0,0,A7225*LABOR_HRS_WK_TOM*SEASON_WEEKS*(1+DIM_PCT_TOM)^A7225)</f>
        <v>2824.5855390489023</v>
      </c>
      <c r="F7225" s="5">
        <f>IF(B7225=0,0,B7225*LABOR_HRS_WK_CAR*SEASON_WEEKS*(1+DIM_PCT_CAR)^B7225)</f>
        <v>30.749999999999996</v>
      </c>
      <c r="G7225" s="5">
        <f>IF(C7225=0,0,C7225*LABOR_HRS_WK_MES*SEASON_WEEKS*(1+DIM_PCT_MES)^C7225)</f>
        <v>1870.9683306758766</v>
      </c>
      <c r="H7225" s="5">
        <f>E7225+F7225+G7225</f>
        <v>4726.3038697247794</v>
      </c>
      <c r="I7225" s="5">
        <f>MIN(H7225,FARMER_HRS)</f>
        <v>720</v>
      </c>
      <c r="J7225" s="5">
        <f>MAX(0,H7225-FARMER_HRS)</f>
        <v>4006.3038697247794</v>
      </c>
      <c r="K7225" s="2">
        <f>I7225*FARMER_RATE+J7225*TEMP_WORKER_RATE</f>
        <v>94553.886627166314</v>
      </c>
      <c r="L7225" s="2">
        <f>A7225*PRICE_TOM+B7225*PRICE_CAR+C7225*PRICE_MES</f>
        <v>177194</v>
      </c>
      <c r="M7225" s="2">
        <f>A7225*FERT_BED_TOM+B7225*FERT_BED_CAR+C7225*FERT_BED_MES</f>
        <v>35640</v>
      </c>
      <c r="N7225" s="6">
        <f>IF(AND(D7225&lt;=TOTAL_BEDS,J7225&lt;=TEMP_WORKER_MAX*TEMP_WORKER_HRS),1,0)</f>
        <v>1</v>
      </c>
      <c r="O7225" s="2">
        <f>L7225-M7225-K7225-FIXED_COSTS</f>
        <v>27000.113372833686</v>
      </c>
      <c r="P7225" s="2">
        <f>IF(N7225=1,O7225,"")</f>
        <v>27000.113372833686</v>
      </c>
    </row>
    <row r="7226">
      <c r="A7226" s="6">
        <v>11</v>
      </c>
      <c r="B7226" s="6">
        <v>1</v>
      </c>
      <c r="C7226" s="6">
        <v>30</v>
      </c>
      <c r="D7226" s="6">
        <f>A7226+B7226+C7226</f>
        <v>42</v>
      </c>
      <c r="E7226" s="5">
        <f>IF(A7226=0,0,A7226*LABOR_HRS_WK_TOM*SEASON_WEEKS*(1+DIM_PCT_TOM)^A7226)</f>
        <v>2824.5855390489023</v>
      </c>
      <c r="F7226" s="5">
        <f>IF(B7226=0,0,B7226*LABOR_HRS_WK_CAR*SEASON_WEEKS*(1+DIM_PCT_CAR)^B7226)</f>
        <v>30.749999999999996</v>
      </c>
      <c r="G7226" s="5">
        <f>IF(C7226=0,0,C7226*LABOR_HRS_WK_MES*SEASON_WEEKS*(1+DIM_PCT_MES)^C7226)</f>
        <v>1959.6780360096466</v>
      </c>
      <c r="H7226" s="5">
        <f>E7226+F7226+G7226</f>
        <v>4815.0135750585487</v>
      </c>
      <c r="I7226" s="5">
        <f>MIN(H7226,FARMER_HRS)</f>
        <v>720</v>
      </c>
      <c r="J7226" s="5">
        <f>MAX(0,H7226-FARMER_HRS)</f>
        <v>4095.0135750585487</v>
      </c>
      <c r="K7226" s="2">
        <f>I7226*FARMER_RATE+J7226*TEMP_WORKER_RATE</f>
        <v>96093.985678099809</v>
      </c>
      <c r="L7226" s="2">
        <f>A7226*PRICE_TOM+B7226*PRICE_CAR+C7226*PRICE_MES</f>
        <v>179894</v>
      </c>
      <c r="M7226" s="2">
        <f>A7226*FERT_BED_TOM+B7226*FERT_BED_CAR+C7226*FERT_BED_MES</f>
        <v>36520</v>
      </c>
      <c r="N7226" s="6">
        <f>IF(AND(D7226&lt;=TOTAL_BEDS,J7226&lt;=TEMP_WORKER_MAX*TEMP_WORKER_HRS),1,0)</f>
        <v>1</v>
      </c>
      <c r="O7226" s="2">
        <f>L7226-M7226-K7226-FIXED_COSTS</f>
        <v>27280.014321900191</v>
      </c>
      <c r="P7226" s="2">
        <f>IF(N7226=1,O7226,"")</f>
        <v>27280.014321900191</v>
      </c>
    </row>
    <row r="7227">
      <c r="A7227" s="6">
        <v>11</v>
      </c>
      <c r="B7227" s="6">
        <v>2</v>
      </c>
      <c r="C7227" s="6">
        <v>0</v>
      </c>
      <c r="D7227" s="6">
        <f>A7227+B7227+C7227</f>
        <v>13</v>
      </c>
      <c r="E7227" s="5">
        <f>IF(A7227=0,0,A7227*LABOR_HRS_WK_TOM*SEASON_WEEKS*(1+DIM_PCT_TOM)^A7227)</f>
        <v>2824.5855390489023</v>
      </c>
      <c r="F7227" s="5">
        <f>IF(B7227=0,0,B7227*LABOR_HRS_WK_CAR*SEASON_WEEKS*(1+DIM_PCT_CAR)^B7227)</f>
        <v>63.037499999999994</v>
      </c>
      <c r="G7227" s="5">
        <f>IF(C7227=0,0,C7227*LABOR_HRS_WK_MES*SEASON_WEEKS*(1+DIM_PCT_MES)^C7227)</f>
        <v>0</v>
      </c>
      <c r="H7227" s="5">
        <f>E7227+F7227+G7227</f>
        <v>2887.6230390489022</v>
      </c>
      <c r="I7227" s="5">
        <f>MIN(H7227,FARMER_HRS)</f>
        <v>720</v>
      </c>
      <c r="J7227" s="5">
        <f>MAX(0,H7227-FARMER_HRS)</f>
        <v>2167.6230390489022</v>
      </c>
      <c r="K7227" s="2">
        <f>I7227*FARMER_RATE+J7227*TEMP_WORKER_RATE</f>
        <v>62632.34442793233</v>
      </c>
      <c r="L7227" s="2">
        <f>A7227*PRICE_TOM+B7227*PRICE_CAR+C7227*PRICE_MES</f>
        <v>100988</v>
      </c>
      <c r="M7227" s="2">
        <f>A7227*FERT_BED_TOM+B7227*FERT_BED_CAR+C7227*FERT_BED_MES</f>
        <v>10560</v>
      </c>
      <c r="N7227" s="6">
        <f>IF(AND(D7227&lt;=TOTAL_BEDS,J7227&lt;=TEMP_WORKER_MAX*TEMP_WORKER_HRS),1,0)</f>
        <v>1</v>
      </c>
      <c r="O7227" s="2">
        <f>L7227-M7227-K7227-FIXED_COSTS</f>
        <v>7795.65557206767</v>
      </c>
      <c r="P7227" s="2">
        <f>IF(N7227=1,O7227,"")</f>
        <v>7795.65557206767</v>
      </c>
    </row>
    <row r="7228">
      <c r="A7228" s="6">
        <v>11</v>
      </c>
      <c r="B7228" s="6">
        <v>2</v>
      </c>
      <c r="C7228" s="6">
        <v>1</v>
      </c>
      <c r="D7228" s="6">
        <f>A7228+B7228+C7228</f>
        <v>14</v>
      </c>
      <c r="E7228" s="5">
        <f>IF(A7228=0,0,A7228*LABOR_HRS_WK_TOM*SEASON_WEEKS*(1+DIM_PCT_TOM)^A7228)</f>
        <v>2824.5855390489023</v>
      </c>
      <c r="F7228" s="5">
        <f>IF(B7228=0,0,B7228*LABOR_HRS_WK_CAR*SEASON_WEEKS*(1+DIM_PCT_CAR)^B7228)</f>
        <v>63.037499999999994</v>
      </c>
      <c r="G7228" s="5">
        <f>IF(C7228=0,0,C7228*LABOR_HRS_WK_MES*SEASON_WEEKS*(1+DIM_PCT_MES)^C7228)</f>
        <v>45.5625</v>
      </c>
      <c r="H7228" s="5">
        <f>E7228+F7228+G7228</f>
        <v>2933.1855390489022</v>
      </c>
      <c r="I7228" s="5">
        <f>MIN(H7228,FARMER_HRS)</f>
        <v>720</v>
      </c>
      <c r="J7228" s="5">
        <f>MAX(0,H7228-FARMER_HRS)</f>
        <v>2213.1855390489022</v>
      </c>
      <c r="K7228" s="2">
        <f>I7228*FARMER_RATE+J7228*TEMP_WORKER_RATE</f>
        <v>63423.36005293233</v>
      </c>
      <c r="L7228" s="2">
        <f>A7228*PRICE_TOM+B7228*PRICE_CAR+C7228*PRICE_MES</f>
        <v>103688</v>
      </c>
      <c r="M7228" s="2">
        <f>A7228*FERT_BED_TOM+B7228*FERT_BED_CAR+C7228*FERT_BED_MES</f>
        <v>11440</v>
      </c>
      <c r="N7228" s="6">
        <f>IF(AND(D7228&lt;=TOTAL_BEDS,J7228&lt;=TEMP_WORKER_MAX*TEMP_WORKER_HRS),1,0)</f>
        <v>1</v>
      </c>
      <c r="O7228" s="2">
        <f>L7228-M7228-K7228-FIXED_COSTS</f>
        <v>8824.63994706767</v>
      </c>
      <c r="P7228" s="2">
        <f>IF(N7228=1,O7228,"")</f>
        <v>8824.63994706767</v>
      </c>
    </row>
    <row r="7229">
      <c r="A7229" s="6">
        <v>11</v>
      </c>
      <c r="B7229" s="6">
        <v>2</v>
      </c>
      <c r="C7229" s="6">
        <v>2</v>
      </c>
      <c r="D7229" s="6">
        <f>A7229+B7229+C7229</f>
        <v>15</v>
      </c>
      <c r="E7229" s="5">
        <f>IF(A7229=0,0,A7229*LABOR_HRS_WK_TOM*SEASON_WEEKS*(1+DIM_PCT_TOM)^A7229)</f>
        <v>2824.5855390489023</v>
      </c>
      <c r="F7229" s="5">
        <f>IF(B7229=0,0,B7229*LABOR_HRS_WK_CAR*SEASON_WEEKS*(1+DIM_PCT_CAR)^B7229)</f>
        <v>63.037499999999994</v>
      </c>
      <c r="G7229" s="5">
        <f>IF(C7229=0,0,C7229*LABOR_HRS_WK_MES*SEASON_WEEKS*(1+DIM_PCT_MES)^C7229)</f>
        <v>92.2640625</v>
      </c>
      <c r="H7229" s="5">
        <f>E7229+F7229+G7229</f>
        <v>2979.8871015489021</v>
      </c>
      <c r="I7229" s="5">
        <f>MIN(H7229,FARMER_HRS)</f>
        <v>720</v>
      </c>
      <c r="J7229" s="5">
        <f>MAX(0,H7229-FARMER_HRS)</f>
        <v>2259.8871015489021</v>
      </c>
      <c r="K7229" s="2">
        <f>I7229*FARMER_RATE+J7229*TEMP_WORKER_RATE</f>
        <v>64234.15106855733</v>
      </c>
      <c r="L7229" s="2">
        <f>A7229*PRICE_TOM+B7229*PRICE_CAR+C7229*PRICE_MES</f>
        <v>106388</v>
      </c>
      <c r="M7229" s="2">
        <f>A7229*FERT_BED_TOM+B7229*FERT_BED_CAR+C7229*FERT_BED_MES</f>
        <v>12320</v>
      </c>
      <c r="N7229" s="6">
        <f>IF(AND(D7229&lt;=TOTAL_BEDS,J7229&lt;=TEMP_WORKER_MAX*TEMP_WORKER_HRS),1,0)</f>
        <v>1</v>
      </c>
      <c r="O7229" s="2">
        <f>L7229-M7229-K7229-FIXED_COSTS</f>
        <v>9833.84893144267</v>
      </c>
      <c r="P7229" s="2">
        <f>IF(N7229=1,O7229,"")</f>
        <v>9833.84893144267</v>
      </c>
    </row>
    <row r="7230">
      <c r="A7230" s="6">
        <v>11</v>
      </c>
      <c r="B7230" s="6">
        <v>2</v>
      </c>
      <c r="C7230" s="6">
        <v>3</v>
      </c>
      <c r="D7230" s="6">
        <f>A7230+B7230+C7230</f>
        <v>16</v>
      </c>
      <c r="E7230" s="5">
        <f>IF(A7230=0,0,A7230*LABOR_HRS_WK_TOM*SEASON_WEEKS*(1+DIM_PCT_TOM)^A7230)</f>
        <v>2824.5855390489023</v>
      </c>
      <c r="F7230" s="5">
        <f>IF(B7230=0,0,B7230*LABOR_HRS_WK_CAR*SEASON_WEEKS*(1+DIM_PCT_CAR)^B7230)</f>
        <v>63.037499999999994</v>
      </c>
      <c r="G7230" s="5">
        <f>IF(C7230=0,0,C7230*LABOR_HRS_WK_MES*SEASON_WEEKS*(1+DIM_PCT_MES)^C7230)</f>
        <v>140.12604492187498</v>
      </c>
      <c r="H7230" s="5">
        <f>E7230+F7230+G7230</f>
        <v>3027.7490839707771</v>
      </c>
      <c r="I7230" s="5">
        <f>MIN(H7230,FARMER_HRS)</f>
        <v>720</v>
      </c>
      <c r="J7230" s="5">
        <f>MAX(0,H7230-FARMER_HRS)</f>
        <v>2307.7490839707771</v>
      </c>
      <c r="K7230" s="2">
        <f>I7230*FARMER_RATE+J7230*TEMP_WORKER_RATE</f>
        <v>65065.088263381542</v>
      </c>
      <c r="L7230" s="2">
        <f>A7230*PRICE_TOM+B7230*PRICE_CAR+C7230*PRICE_MES</f>
        <v>109088</v>
      </c>
      <c r="M7230" s="2">
        <f>A7230*FERT_BED_TOM+B7230*FERT_BED_CAR+C7230*FERT_BED_MES</f>
        <v>13200</v>
      </c>
      <c r="N7230" s="6">
        <f>IF(AND(D7230&lt;=TOTAL_BEDS,J7230&lt;=TEMP_WORKER_MAX*TEMP_WORKER_HRS),1,0)</f>
        <v>1</v>
      </c>
      <c r="O7230" s="2">
        <f>L7230-M7230-K7230-FIXED_COSTS</f>
        <v>10822.911736618458</v>
      </c>
      <c r="P7230" s="2">
        <f>IF(N7230=1,O7230,"")</f>
        <v>10822.911736618458</v>
      </c>
    </row>
    <row r="7231">
      <c r="A7231" s="6">
        <v>11</v>
      </c>
      <c r="B7231" s="6">
        <v>2</v>
      </c>
      <c r="C7231" s="6">
        <v>4</v>
      </c>
      <c r="D7231" s="6">
        <f>A7231+B7231+C7231</f>
        <v>17</v>
      </c>
      <c r="E7231" s="5">
        <f>IF(A7231=0,0,A7231*LABOR_HRS_WK_TOM*SEASON_WEEKS*(1+DIM_PCT_TOM)^A7231)</f>
        <v>2824.5855390489023</v>
      </c>
      <c r="F7231" s="5">
        <f>IF(B7231=0,0,B7231*LABOR_HRS_WK_CAR*SEASON_WEEKS*(1+DIM_PCT_CAR)^B7231)</f>
        <v>63.037499999999994</v>
      </c>
      <c r="G7231" s="5">
        <f>IF(C7231=0,0,C7231*LABOR_HRS_WK_MES*SEASON_WEEKS*(1+DIM_PCT_MES)^C7231)</f>
        <v>189.17016064453119</v>
      </c>
      <c r="H7231" s="5">
        <f>E7231+F7231+G7231</f>
        <v>3076.7931996934335</v>
      </c>
      <c r="I7231" s="5">
        <f>MIN(H7231,FARMER_HRS)</f>
        <v>720</v>
      </c>
      <c r="J7231" s="5">
        <f>MAX(0,H7231-FARMER_HRS)</f>
        <v>2356.7931996934335</v>
      </c>
      <c r="K7231" s="2">
        <f>I7231*FARMER_RATE+J7231*TEMP_WORKER_RATE</f>
        <v>65916.548605788776</v>
      </c>
      <c r="L7231" s="2">
        <f>A7231*PRICE_TOM+B7231*PRICE_CAR+C7231*PRICE_MES</f>
        <v>111788</v>
      </c>
      <c r="M7231" s="2">
        <f>A7231*FERT_BED_TOM+B7231*FERT_BED_CAR+C7231*FERT_BED_MES</f>
        <v>14080</v>
      </c>
      <c r="N7231" s="6">
        <f>IF(AND(D7231&lt;=TOTAL_BEDS,J7231&lt;=TEMP_WORKER_MAX*TEMP_WORKER_HRS),1,0)</f>
        <v>1</v>
      </c>
      <c r="O7231" s="2">
        <f>L7231-M7231-K7231-FIXED_COSTS</f>
        <v>11791.451394211224</v>
      </c>
      <c r="P7231" s="2">
        <f>IF(N7231=1,O7231,"")</f>
        <v>11791.451394211224</v>
      </c>
    </row>
    <row r="7232">
      <c r="A7232" s="6">
        <v>11</v>
      </c>
      <c r="B7232" s="6">
        <v>2</v>
      </c>
      <c r="C7232" s="6">
        <v>5</v>
      </c>
      <c r="D7232" s="6">
        <f>A7232+B7232+C7232</f>
        <v>18</v>
      </c>
      <c r="E7232" s="5">
        <f>IF(A7232=0,0,A7232*LABOR_HRS_WK_TOM*SEASON_WEEKS*(1+DIM_PCT_TOM)^A7232)</f>
        <v>2824.5855390489023</v>
      </c>
      <c r="F7232" s="5">
        <f>IF(B7232=0,0,B7232*LABOR_HRS_WK_CAR*SEASON_WEEKS*(1+DIM_PCT_CAR)^B7232)</f>
        <v>63.037499999999994</v>
      </c>
      <c r="G7232" s="5">
        <f>IF(C7232=0,0,C7232*LABOR_HRS_WK_MES*SEASON_WEEKS*(1+DIM_PCT_MES)^C7232)</f>
        <v>239.41848456573481</v>
      </c>
      <c r="H7232" s="5">
        <f>E7232+F7232+G7232</f>
        <v>3127.0415236146368</v>
      </c>
      <c r="I7232" s="5">
        <f>MIN(H7232,FARMER_HRS)</f>
        <v>720</v>
      </c>
      <c r="J7232" s="5">
        <f>MAX(0,H7232-FARMER_HRS)</f>
        <v>2407.0415236146368</v>
      </c>
      <c r="K7232" s="2">
        <f>I7232*FARMER_RATE+J7232*TEMP_WORKER_RATE</f>
        <v>66788.915340531879</v>
      </c>
      <c r="L7232" s="2">
        <f>A7232*PRICE_TOM+B7232*PRICE_CAR+C7232*PRICE_MES</f>
        <v>114488</v>
      </c>
      <c r="M7232" s="2">
        <f>A7232*FERT_BED_TOM+B7232*FERT_BED_CAR+C7232*FERT_BED_MES</f>
        <v>14960</v>
      </c>
      <c r="N7232" s="6">
        <f>IF(AND(D7232&lt;=TOTAL_BEDS,J7232&lt;=TEMP_WORKER_MAX*TEMP_WORKER_HRS),1,0)</f>
        <v>1</v>
      </c>
      <c r="O7232" s="2">
        <f>L7232-M7232-K7232-FIXED_COSTS</f>
        <v>12739.084659468121</v>
      </c>
      <c r="P7232" s="2">
        <f>IF(N7232=1,O7232,"")</f>
        <v>12739.084659468121</v>
      </c>
    </row>
    <row r="7233">
      <c r="A7233" s="6">
        <v>11</v>
      </c>
      <c r="B7233" s="6">
        <v>2</v>
      </c>
      <c r="C7233" s="6">
        <v>6</v>
      </c>
      <c r="D7233" s="6">
        <f>A7233+B7233+C7233</f>
        <v>19</v>
      </c>
      <c r="E7233" s="5">
        <f>IF(A7233=0,0,A7233*LABOR_HRS_WK_TOM*SEASON_WEEKS*(1+DIM_PCT_TOM)^A7233)</f>
        <v>2824.5855390489023</v>
      </c>
      <c r="F7233" s="5">
        <f>IF(B7233=0,0,B7233*LABOR_HRS_WK_CAR*SEASON_WEEKS*(1+DIM_PCT_CAR)^B7233)</f>
        <v>63.037499999999994</v>
      </c>
      <c r="G7233" s="5">
        <f>IF(C7233=0,0,C7233*LABOR_HRS_WK_MES*SEASON_WEEKS*(1+DIM_PCT_MES)^C7233)</f>
        <v>290.89345874736773</v>
      </c>
      <c r="H7233" s="5">
        <f>E7233+F7233+G7233</f>
        <v>3178.51649779627</v>
      </c>
      <c r="I7233" s="5">
        <f>MIN(H7233,FARMER_HRS)</f>
        <v>720</v>
      </c>
      <c r="J7233" s="5">
        <f>MAX(0,H7233-FARMER_HRS)</f>
        <v>2458.51649779627</v>
      </c>
      <c r="K7233" s="2">
        <f>I7233*FARMER_RATE+J7233*TEMP_WORKER_RATE</f>
        <v>67682.5780867408</v>
      </c>
      <c r="L7233" s="2">
        <f>A7233*PRICE_TOM+B7233*PRICE_CAR+C7233*PRICE_MES</f>
        <v>117188</v>
      </c>
      <c r="M7233" s="2">
        <f>A7233*FERT_BED_TOM+B7233*FERT_BED_CAR+C7233*FERT_BED_MES</f>
        <v>15840</v>
      </c>
      <c r="N7233" s="6">
        <f>IF(AND(D7233&lt;=TOTAL_BEDS,J7233&lt;=TEMP_WORKER_MAX*TEMP_WORKER_HRS),1,0)</f>
        <v>1</v>
      </c>
      <c r="O7233" s="2">
        <f>L7233-M7233-K7233-FIXED_COSTS</f>
        <v>13665.421913259197</v>
      </c>
      <c r="P7233" s="2">
        <f>IF(N7233=1,O7233,"")</f>
        <v>13665.421913259197</v>
      </c>
    </row>
    <row r="7234">
      <c r="A7234" s="6">
        <v>11</v>
      </c>
      <c r="B7234" s="6">
        <v>2</v>
      </c>
      <c r="C7234" s="6">
        <v>7</v>
      </c>
      <c r="D7234" s="6">
        <f>A7234+B7234+C7234</f>
        <v>20</v>
      </c>
      <c r="E7234" s="5">
        <f>IF(A7234=0,0,A7234*LABOR_HRS_WK_TOM*SEASON_WEEKS*(1+DIM_PCT_TOM)^A7234)</f>
        <v>2824.5855390489023</v>
      </c>
      <c r="F7234" s="5">
        <f>IF(B7234=0,0,B7234*LABOR_HRS_WK_CAR*SEASON_WEEKS*(1+DIM_PCT_CAR)^B7234)</f>
        <v>63.037499999999994</v>
      </c>
      <c r="G7234" s="5">
        <f>IF(C7234=0,0,C7234*LABOR_HRS_WK_MES*SEASON_WEEKS*(1+DIM_PCT_MES)^C7234)</f>
        <v>343.61789814532818</v>
      </c>
      <c r="H7234" s="5">
        <f>E7234+F7234+G7234</f>
        <v>3231.2409371942304</v>
      </c>
      <c r="I7234" s="5">
        <f>MIN(H7234,FARMER_HRS)</f>
        <v>720</v>
      </c>
      <c r="J7234" s="5">
        <f>MAX(0,H7234-FARMER_HRS)</f>
        <v>2511.2409371942304</v>
      </c>
      <c r="K7234" s="2">
        <f>I7234*FARMER_RATE+J7234*TEMP_WORKER_RATE</f>
        <v>68597.932937399833</v>
      </c>
      <c r="L7234" s="2">
        <f>A7234*PRICE_TOM+B7234*PRICE_CAR+C7234*PRICE_MES</f>
        <v>119888</v>
      </c>
      <c r="M7234" s="2">
        <f>A7234*FERT_BED_TOM+B7234*FERT_BED_CAR+C7234*FERT_BED_MES</f>
        <v>16720</v>
      </c>
      <c r="N7234" s="6">
        <f>IF(AND(D7234&lt;=TOTAL_BEDS,J7234&lt;=TEMP_WORKER_MAX*TEMP_WORKER_HRS),1,0)</f>
        <v>1</v>
      </c>
      <c r="O7234" s="2">
        <f>L7234-M7234-K7234-FIXED_COSTS</f>
        <v>14570.067062600167</v>
      </c>
      <c r="P7234" s="2">
        <f>IF(N7234=1,O7234,"")</f>
        <v>14570.067062600167</v>
      </c>
    </row>
    <row r="7235">
      <c r="A7235" s="6">
        <v>11</v>
      </c>
      <c r="B7235" s="6">
        <v>2</v>
      </c>
      <c r="C7235" s="6">
        <v>8</v>
      </c>
      <c r="D7235" s="6">
        <f>A7235+B7235+C7235</f>
        <v>21</v>
      </c>
      <c r="E7235" s="5">
        <f>IF(A7235=0,0,A7235*LABOR_HRS_WK_TOM*SEASON_WEEKS*(1+DIM_PCT_TOM)^A7235)</f>
        <v>2824.5855390489023</v>
      </c>
      <c r="F7235" s="5">
        <f>IF(B7235=0,0,B7235*LABOR_HRS_WK_CAR*SEASON_WEEKS*(1+DIM_PCT_CAR)^B7235)</f>
        <v>63.037499999999994</v>
      </c>
      <c r="G7235" s="5">
        <f>IF(C7235=0,0,C7235*LABOR_HRS_WK_MES*SEASON_WEEKS*(1+DIM_PCT_MES)^C7235)</f>
        <v>397.61499642530833</v>
      </c>
      <c r="H7235" s="5">
        <f>E7235+F7235+G7235</f>
        <v>3285.2380354742104</v>
      </c>
      <c r="I7235" s="5">
        <f>MIN(H7235,FARMER_HRS)</f>
        <v>720</v>
      </c>
      <c r="J7235" s="5">
        <f>MAX(0,H7235-FARMER_HRS)</f>
        <v>2565.2380354742104</v>
      </c>
      <c r="K7235" s="2">
        <f>I7235*FARMER_RATE+J7235*TEMP_WORKER_RATE</f>
        <v>69535.382560316153</v>
      </c>
      <c r="L7235" s="2">
        <f>A7235*PRICE_TOM+B7235*PRICE_CAR+C7235*PRICE_MES</f>
        <v>122588</v>
      </c>
      <c r="M7235" s="2">
        <f>A7235*FERT_BED_TOM+B7235*FERT_BED_CAR+C7235*FERT_BED_MES</f>
        <v>17600</v>
      </c>
      <c r="N7235" s="6">
        <f>IF(AND(D7235&lt;=TOTAL_BEDS,J7235&lt;=TEMP_WORKER_MAX*TEMP_WORKER_HRS),1,0)</f>
        <v>1</v>
      </c>
      <c r="O7235" s="2">
        <f>L7235-M7235-K7235-FIXED_COSTS</f>
        <v>15452.617439683847</v>
      </c>
      <c r="P7235" s="2">
        <f>IF(N7235=1,O7235,"")</f>
        <v>15452.617439683847</v>
      </c>
    </row>
    <row r="7236">
      <c r="A7236" s="6">
        <v>11</v>
      </c>
      <c r="B7236" s="6">
        <v>2</v>
      </c>
      <c r="C7236" s="6">
        <v>9</v>
      </c>
      <c r="D7236" s="6">
        <f>A7236+B7236+C7236</f>
        <v>22</v>
      </c>
      <c r="E7236" s="5">
        <f>IF(A7236=0,0,A7236*LABOR_HRS_WK_TOM*SEASON_WEEKS*(1+DIM_PCT_TOM)^A7236)</f>
        <v>2824.5855390489023</v>
      </c>
      <c r="F7236" s="5">
        <f>IF(B7236=0,0,B7236*LABOR_HRS_WK_CAR*SEASON_WEEKS*(1+DIM_PCT_CAR)^B7236)</f>
        <v>63.037499999999994</v>
      </c>
      <c r="G7236" s="5">
        <f>IF(C7236=0,0,C7236*LABOR_HRS_WK_MES*SEASON_WEEKS*(1+DIM_PCT_MES)^C7236)</f>
        <v>452.90833186570273</v>
      </c>
      <c r="H7236" s="5">
        <f>E7236+F7236+G7236</f>
        <v>3340.5313709146048</v>
      </c>
      <c r="I7236" s="5">
        <f>MIN(H7236,FARMER_HRS)</f>
        <v>720</v>
      </c>
      <c r="J7236" s="5">
        <f>MAX(0,H7236-FARMER_HRS)</f>
        <v>2620.5313709146048</v>
      </c>
      <c r="K7236" s="2">
        <f>I7236*FARMER_RATE+J7236*TEMP_WORKER_RATE</f>
        <v>70495.336300600786</v>
      </c>
      <c r="L7236" s="2">
        <f>A7236*PRICE_TOM+B7236*PRICE_CAR+C7236*PRICE_MES</f>
        <v>125288</v>
      </c>
      <c r="M7236" s="2">
        <f>A7236*FERT_BED_TOM+B7236*FERT_BED_CAR+C7236*FERT_BED_MES</f>
        <v>18480</v>
      </c>
      <c r="N7236" s="6">
        <f>IF(AND(D7236&lt;=TOTAL_BEDS,J7236&lt;=TEMP_WORKER_MAX*TEMP_WORKER_HRS),1,0)</f>
        <v>1</v>
      </c>
      <c r="O7236" s="2">
        <f>L7236-M7236-K7236-FIXED_COSTS</f>
        <v>16312.663699399214</v>
      </c>
      <c r="P7236" s="2">
        <f>IF(N7236=1,O7236,"")</f>
        <v>16312.663699399214</v>
      </c>
    </row>
    <row r="7237">
      <c r="A7237" s="6">
        <v>11</v>
      </c>
      <c r="B7237" s="6">
        <v>2</v>
      </c>
      <c r="C7237" s="6">
        <v>10</v>
      </c>
      <c r="D7237" s="6">
        <f>A7237+B7237+C7237</f>
        <v>23</v>
      </c>
      <c r="E7237" s="5">
        <f>IF(A7237=0,0,A7237*LABOR_HRS_WK_TOM*SEASON_WEEKS*(1+DIM_PCT_TOM)^A7237)</f>
        <v>2824.5855390489023</v>
      </c>
      <c r="F7237" s="5">
        <f>IF(B7237=0,0,B7237*LABOR_HRS_WK_CAR*SEASON_WEEKS*(1+DIM_PCT_CAR)^B7237)</f>
        <v>63.037499999999994</v>
      </c>
      <c r="G7237" s="5">
        <f>IF(C7237=0,0,C7237*LABOR_HRS_WK_MES*SEASON_WEEKS*(1+DIM_PCT_MES)^C7237)</f>
        <v>509.52187334891551</v>
      </c>
      <c r="H7237" s="5">
        <f>E7237+F7237+G7237</f>
        <v>3397.1449123978177</v>
      </c>
      <c r="I7237" s="5">
        <f>MIN(H7237,FARMER_HRS)</f>
        <v>720</v>
      </c>
      <c r="J7237" s="5">
        <f>MAX(0,H7237-FARMER_HRS)</f>
        <v>2677.1449123978177</v>
      </c>
      <c r="K7237" s="2">
        <f>I7237*FARMER_RATE+J7237*TEMP_WORKER_RATE</f>
        <v>71478.210284684334</v>
      </c>
      <c r="L7237" s="2">
        <f>A7237*PRICE_TOM+B7237*PRICE_CAR+C7237*PRICE_MES</f>
        <v>127988</v>
      </c>
      <c r="M7237" s="2">
        <f>A7237*FERT_BED_TOM+B7237*FERT_BED_CAR+C7237*FERT_BED_MES</f>
        <v>19360</v>
      </c>
      <c r="N7237" s="6">
        <f>IF(AND(D7237&lt;=TOTAL_BEDS,J7237&lt;=TEMP_WORKER_MAX*TEMP_WORKER_HRS),1,0)</f>
        <v>1</v>
      </c>
      <c r="O7237" s="2">
        <f>L7237-M7237-K7237-FIXED_COSTS</f>
        <v>17149.789715315666</v>
      </c>
      <c r="P7237" s="2">
        <f>IF(N7237=1,O7237,"")</f>
        <v>17149.789715315666</v>
      </c>
    </row>
    <row r="7238">
      <c r="A7238" s="6">
        <v>11</v>
      </c>
      <c r="B7238" s="6">
        <v>2</v>
      </c>
      <c r="C7238" s="6">
        <v>11</v>
      </c>
      <c r="D7238" s="6">
        <f>A7238+B7238+C7238</f>
        <v>24</v>
      </c>
      <c r="E7238" s="5">
        <f>IF(A7238=0,0,A7238*LABOR_HRS_WK_TOM*SEASON_WEEKS*(1+DIM_PCT_TOM)^A7238)</f>
        <v>2824.5855390489023</v>
      </c>
      <c r="F7238" s="5">
        <f>IF(B7238=0,0,B7238*LABOR_HRS_WK_CAR*SEASON_WEEKS*(1+DIM_PCT_CAR)^B7238)</f>
        <v>63.037499999999994</v>
      </c>
      <c r="G7238" s="5">
        <f>IF(C7238=0,0,C7238*LABOR_HRS_WK_MES*SEASON_WEEKS*(1+DIM_PCT_MES)^C7238)</f>
        <v>567.47998644235463</v>
      </c>
      <c r="H7238" s="5">
        <f>E7238+F7238+G7238</f>
        <v>3455.1030254912566</v>
      </c>
      <c r="I7238" s="5">
        <f>MIN(H7238,FARMER_HRS)</f>
        <v>720</v>
      </c>
      <c r="J7238" s="5">
        <f>MAX(0,H7238-FARMER_HRS)</f>
        <v>2735.1030254912566</v>
      </c>
      <c r="K7238" s="2">
        <f>I7238*FARMER_RATE+J7238*TEMP_WORKER_RATE</f>
        <v>72484.427525889871</v>
      </c>
      <c r="L7238" s="2">
        <f>A7238*PRICE_TOM+B7238*PRICE_CAR+C7238*PRICE_MES</f>
        <v>130688</v>
      </c>
      <c r="M7238" s="2">
        <f>A7238*FERT_BED_TOM+B7238*FERT_BED_CAR+C7238*FERT_BED_MES</f>
        <v>20240</v>
      </c>
      <c r="N7238" s="6">
        <f>IF(AND(D7238&lt;=TOTAL_BEDS,J7238&lt;=TEMP_WORKER_MAX*TEMP_WORKER_HRS),1,0)</f>
        <v>1</v>
      </c>
      <c r="O7238" s="2">
        <f>L7238-M7238-K7238-FIXED_COSTS</f>
        <v>17963.572474110129</v>
      </c>
      <c r="P7238" s="2">
        <f>IF(N7238=1,O7238,"")</f>
        <v>17963.572474110129</v>
      </c>
    </row>
    <row r="7239">
      <c r="A7239" s="6">
        <v>11</v>
      </c>
      <c r="B7239" s="6">
        <v>2</v>
      </c>
      <c r="C7239" s="6">
        <v>12</v>
      </c>
      <c r="D7239" s="6">
        <f>A7239+B7239+C7239</f>
        <v>25</v>
      </c>
      <c r="E7239" s="5">
        <f>IF(A7239=0,0,A7239*LABOR_HRS_WK_TOM*SEASON_WEEKS*(1+DIM_PCT_TOM)^A7239)</f>
        <v>2824.5855390489023</v>
      </c>
      <c r="F7239" s="5">
        <f>IF(B7239=0,0,B7239*LABOR_HRS_WK_CAR*SEASON_WEEKS*(1+DIM_PCT_CAR)^B7239)</f>
        <v>63.037499999999994</v>
      </c>
      <c r="G7239" s="5">
        <f>IF(C7239=0,0,C7239*LABOR_HRS_WK_MES*SEASON_WEEKS*(1+DIM_PCT_MES)^C7239)</f>
        <v>626.807439570419</v>
      </c>
      <c r="H7239" s="5">
        <f>E7239+F7239+G7239</f>
        <v>3514.4304786193211</v>
      </c>
      <c r="I7239" s="5">
        <f>MIN(H7239,FARMER_HRS)</f>
        <v>720</v>
      </c>
      <c r="J7239" s="5">
        <f>MAX(0,H7239-FARMER_HRS)</f>
        <v>2794.4304786193211</v>
      </c>
      <c r="K7239" s="2">
        <f>I7239*FARMER_RATE+J7239*TEMP_WORKER_RATE</f>
        <v>73514.418031585432</v>
      </c>
      <c r="L7239" s="2">
        <f>A7239*PRICE_TOM+B7239*PRICE_CAR+C7239*PRICE_MES</f>
        <v>133388</v>
      </c>
      <c r="M7239" s="2">
        <f>A7239*FERT_BED_TOM+B7239*FERT_BED_CAR+C7239*FERT_BED_MES</f>
        <v>21120</v>
      </c>
      <c r="N7239" s="6">
        <f>IF(AND(D7239&lt;=TOTAL_BEDS,J7239&lt;=TEMP_WORKER_MAX*TEMP_WORKER_HRS),1,0)</f>
        <v>1</v>
      </c>
      <c r="O7239" s="2">
        <f>L7239-M7239-K7239-FIXED_COSTS</f>
        <v>18753.581968414568</v>
      </c>
      <c r="P7239" s="2">
        <f>IF(N7239=1,O7239,"")</f>
        <v>18753.581968414568</v>
      </c>
    </row>
    <row r="7240">
      <c r="A7240" s="6">
        <v>11</v>
      </c>
      <c r="B7240" s="6">
        <v>2</v>
      </c>
      <c r="C7240" s="6">
        <v>13</v>
      </c>
      <c r="D7240" s="6">
        <f>A7240+B7240+C7240</f>
        <v>26</v>
      </c>
      <c r="E7240" s="5">
        <f>IF(A7240=0,0,A7240*LABOR_HRS_WK_TOM*SEASON_WEEKS*(1+DIM_PCT_TOM)^A7240)</f>
        <v>2824.5855390489023</v>
      </c>
      <c r="F7240" s="5">
        <f>IF(B7240=0,0,B7240*LABOR_HRS_WK_CAR*SEASON_WEEKS*(1+DIM_PCT_CAR)^B7240)</f>
        <v>63.037499999999994</v>
      </c>
      <c r="G7240" s="5">
        <f>IF(C7240=0,0,C7240*LABOR_HRS_WK_MES*SEASON_WEEKS*(1+DIM_PCT_MES)^C7240)</f>
        <v>687.52941027880331</v>
      </c>
      <c r="H7240" s="5">
        <f>E7240+F7240+G7240</f>
        <v>3575.1524493277057</v>
      </c>
      <c r="I7240" s="5">
        <f>MIN(H7240,FARMER_HRS)</f>
        <v>720</v>
      </c>
      <c r="J7240" s="5">
        <f>MAX(0,H7240-FARMER_HRS)</f>
        <v>2855.1524493277057</v>
      </c>
      <c r="K7240" s="2">
        <f>I7240*FARMER_RATE+J7240*TEMP_WORKER_RATE</f>
        <v>74568.618911939324</v>
      </c>
      <c r="L7240" s="2">
        <f>A7240*PRICE_TOM+B7240*PRICE_CAR+C7240*PRICE_MES</f>
        <v>136088</v>
      </c>
      <c r="M7240" s="2">
        <f>A7240*FERT_BED_TOM+B7240*FERT_BED_CAR+C7240*FERT_BED_MES</f>
        <v>22000</v>
      </c>
      <c r="N7240" s="6">
        <f>IF(AND(D7240&lt;=TOTAL_BEDS,J7240&lt;=TEMP_WORKER_MAX*TEMP_WORKER_HRS),1,0)</f>
        <v>1</v>
      </c>
      <c r="O7240" s="2">
        <f>L7240-M7240-K7240-FIXED_COSTS</f>
        <v>19519.381088060676</v>
      </c>
      <c r="P7240" s="2">
        <f>IF(N7240=1,O7240,"")</f>
        <v>19519.381088060676</v>
      </c>
    </row>
    <row r="7241">
      <c r="A7241" s="6">
        <v>11</v>
      </c>
      <c r="B7241" s="6">
        <v>2</v>
      </c>
      <c r="C7241" s="6">
        <v>14</v>
      </c>
      <c r="D7241" s="6">
        <f>A7241+B7241+C7241</f>
        <v>27</v>
      </c>
      <c r="E7241" s="5">
        <f>IF(A7241=0,0,A7241*LABOR_HRS_WK_TOM*SEASON_WEEKS*(1+DIM_PCT_TOM)^A7241)</f>
        <v>2824.5855390489023</v>
      </c>
      <c r="F7241" s="5">
        <f>IF(B7241=0,0,B7241*LABOR_HRS_WK_CAR*SEASON_WEEKS*(1+DIM_PCT_CAR)^B7241)</f>
        <v>63.037499999999994</v>
      </c>
      <c r="G7241" s="5">
        <f>IF(C7241=0,0,C7241*LABOR_HRS_WK_MES*SEASON_WEEKS*(1+DIM_PCT_MES)^C7241)</f>
        <v>749.67149159246435</v>
      </c>
      <c r="H7241" s="5">
        <f>E7241+F7241+G7241</f>
        <v>3637.2945306413667</v>
      </c>
      <c r="I7241" s="5">
        <f>MIN(H7241,FARMER_HRS)</f>
        <v>720</v>
      </c>
      <c r="J7241" s="5">
        <f>MAX(0,H7241-FARMER_HRS)</f>
        <v>2917.2945306413667</v>
      </c>
      <c r="K7241" s="2">
        <f>I7241*FARMER_RATE+J7241*TEMP_WORKER_RATE</f>
        <v>75647.474490301509</v>
      </c>
      <c r="L7241" s="2">
        <f>A7241*PRICE_TOM+B7241*PRICE_CAR+C7241*PRICE_MES</f>
        <v>138788</v>
      </c>
      <c r="M7241" s="2">
        <f>A7241*FERT_BED_TOM+B7241*FERT_BED_CAR+C7241*FERT_BED_MES</f>
        <v>22880</v>
      </c>
      <c r="N7241" s="6">
        <f>IF(AND(D7241&lt;=TOTAL_BEDS,J7241&lt;=TEMP_WORKER_MAX*TEMP_WORKER_HRS),1,0)</f>
        <v>1</v>
      </c>
      <c r="O7241" s="2">
        <f>L7241-M7241-K7241-FIXED_COSTS</f>
        <v>20260.525509698491</v>
      </c>
      <c r="P7241" s="2">
        <f>IF(N7241=1,O7241,"")</f>
        <v>20260.525509698491</v>
      </c>
    </row>
    <row r="7242">
      <c r="A7242" s="6">
        <v>11</v>
      </c>
      <c r="B7242" s="6">
        <v>2</v>
      </c>
      <c r="C7242" s="6">
        <v>15</v>
      </c>
      <c r="D7242" s="6">
        <f>A7242+B7242+C7242</f>
        <v>28</v>
      </c>
      <c r="E7242" s="5">
        <f>IF(A7242=0,0,A7242*LABOR_HRS_WK_TOM*SEASON_WEEKS*(1+DIM_PCT_TOM)^A7242)</f>
        <v>2824.5855390489023</v>
      </c>
      <c r="F7242" s="5">
        <f>IF(B7242=0,0,B7242*LABOR_HRS_WK_CAR*SEASON_WEEKS*(1+DIM_PCT_CAR)^B7242)</f>
        <v>63.037499999999994</v>
      </c>
      <c r="G7242" s="5">
        <f>IF(C7242=0,0,C7242*LABOR_HRS_WK_MES*SEASON_WEEKS*(1+DIM_PCT_MES)^C7242)</f>
        <v>813.25969846861074</v>
      </c>
      <c r="H7242" s="5">
        <f>E7242+F7242+G7242</f>
        <v>3700.8827375175129</v>
      </c>
      <c r="I7242" s="5">
        <f>MIN(H7242,FARMER_HRS)</f>
        <v>720</v>
      </c>
      <c r="J7242" s="5">
        <f>MAX(0,H7242-FARMER_HRS)</f>
        <v>2980.8827375175129</v>
      </c>
      <c r="K7242" s="2">
        <f>I7242*FARMER_RATE+J7242*TEMP_WORKER_RATE</f>
        <v>76751.4364152346</v>
      </c>
      <c r="L7242" s="2">
        <f>A7242*PRICE_TOM+B7242*PRICE_CAR+C7242*PRICE_MES</f>
        <v>141488</v>
      </c>
      <c r="M7242" s="2">
        <f>A7242*FERT_BED_TOM+B7242*FERT_BED_CAR+C7242*FERT_BED_MES</f>
        <v>23760</v>
      </c>
      <c r="N7242" s="6">
        <f>IF(AND(D7242&lt;=TOTAL_BEDS,J7242&lt;=TEMP_WORKER_MAX*TEMP_WORKER_HRS),1,0)</f>
        <v>1</v>
      </c>
      <c r="O7242" s="2">
        <f>L7242-M7242-K7242-FIXED_COSTS</f>
        <v>20976.563584765405</v>
      </c>
      <c r="P7242" s="2">
        <f>IF(N7242=1,O7242,"")</f>
        <v>20976.563584765405</v>
      </c>
    </row>
    <row r="7243">
      <c r="A7243" s="6">
        <v>11</v>
      </c>
      <c r="B7243" s="6">
        <v>2</v>
      </c>
      <c r="C7243" s="6">
        <v>16</v>
      </c>
      <c r="D7243" s="6">
        <f>A7243+B7243+C7243</f>
        <v>29</v>
      </c>
      <c r="E7243" s="5">
        <f>IF(A7243=0,0,A7243*LABOR_HRS_WK_TOM*SEASON_WEEKS*(1+DIM_PCT_TOM)^A7243)</f>
        <v>2824.5855390489023</v>
      </c>
      <c r="F7243" s="5">
        <f>IF(B7243=0,0,B7243*LABOR_HRS_WK_CAR*SEASON_WEEKS*(1+DIM_PCT_CAR)^B7243)</f>
        <v>63.037499999999994</v>
      </c>
      <c r="G7243" s="5">
        <f>IF(C7243=0,0,C7243*LABOR_HRS_WK_MES*SEASON_WEEKS*(1+DIM_PCT_MES)^C7243)</f>
        <v>878.32047434609967</v>
      </c>
      <c r="H7243" s="5">
        <f>E7243+F7243+G7243</f>
        <v>3765.9435133950019</v>
      </c>
      <c r="I7243" s="5">
        <f>MIN(H7243,FARMER_HRS)</f>
        <v>720</v>
      </c>
      <c r="J7243" s="5">
        <f>MAX(0,H7243-FARMER_HRS)</f>
        <v>3045.9435133950019</v>
      </c>
      <c r="K7243" s="2">
        <f>I7243*FARMER_RATE+J7243*TEMP_WORKER_RATE</f>
        <v>77880.963774218777</v>
      </c>
      <c r="L7243" s="2">
        <f>A7243*PRICE_TOM+B7243*PRICE_CAR+C7243*PRICE_MES</f>
        <v>144188</v>
      </c>
      <c r="M7243" s="2">
        <f>A7243*FERT_BED_TOM+B7243*FERT_BED_CAR+C7243*FERT_BED_MES</f>
        <v>24640</v>
      </c>
      <c r="N7243" s="6">
        <f>IF(AND(D7243&lt;=TOTAL_BEDS,J7243&lt;=TEMP_WORKER_MAX*TEMP_WORKER_HRS),1,0)</f>
        <v>1</v>
      </c>
      <c r="O7243" s="2">
        <f>L7243-M7243-K7243-FIXED_COSTS</f>
        <v>21667.036225781223</v>
      </c>
      <c r="P7243" s="2">
        <f>IF(N7243=1,O7243,"")</f>
        <v>21667.036225781223</v>
      </c>
    </row>
    <row r="7244">
      <c r="A7244" s="6">
        <v>11</v>
      </c>
      <c r="B7244" s="6">
        <v>2</v>
      </c>
      <c r="C7244" s="6">
        <v>17</v>
      </c>
      <c r="D7244" s="6">
        <f>A7244+B7244+C7244</f>
        <v>30</v>
      </c>
      <c r="E7244" s="5">
        <f>IF(A7244=0,0,A7244*LABOR_HRS_WK_TOM*SEASON_WEEKS*(1+DIM_PCT_TOM)^A7244)</f>
        <v>2824.5855390489023</v>
      </c>
      <c r="F7244" s="5">
        <f>IF(B7244=0,0,B7244*LABOR_HRS_WK_CAR*SEASON_WEEKS*(1+DIM_PCT_CAR)^B7244)</f>
        <v>63.037499999999994</v>
      </c>
      <c r="G7244" s="5">
        <f>IF(C7244=0,0,C7244*LABOR_HRS_WK_MES*SEASON_WEEKS*(1+DIM_PCT_MES)^C7244)</f>
        <v>944.88069779263992</v>
      </c>
      <c r="H7244" s="5">
        <f>E7244+F7244+G7244</f>
        <v>3832.5037368415424</v>
      </c>
      <c r="I7244" s="5">
        <f>MIN(H7244,FARMER_HRS)</f>
        <v>720</v>
      </c>
      <c r="J7244" s="5">
        <f>MAX(0,H7244-FARMER_HRS)</f>
        <v>3112.5037368415424</v>
      </c>
      <c r="K7244" s="2">
        <f>I7244*FARMER_RATE+J7244*TEMP_WORKER_RATE</f>
        <v>79036.523209054547</v>
      </c>
      <c r="L7244" s="2">
        <f>A7244*PRICE_TOM+B7244*PRICE_CAR+C7244*PRICE_MES</f>
        <v>146888</v>
      </c>
      <c r="M7244" s="2">
        <f>A7244*FERT_BED_TOM+B7244*FERT_BED_CAR+C7244*FERT_BED_MES</f>
        <v>25520</v>
      </c>
      <c r="N7244" s="6">
        <f>IF(AND(D7244&lt;=TOTAL_BEDS,J7244&lt;=TEMP_WORKER_MAX*TEMP_WORKER_HRS),1,0)</f>
        <v>1</v>
      </c>
      <c r="O7244" s="2">
        <f>L7244-M7244-K7244-FIXED_COSTS</f>
        <v>22331.476790945453</v>
      </c>
      <c r="P7244" s="2">
        <f>IF(N7244=1,O7244,"")</f>
        <v>22331.476790945453</v>
      </c>
    </row>
    <row r="7245">
      <c r="A7245" s="6">
        <v>11</v>
      </c>
      <c r="B7245" s="6">
        <v>2</v>
      </c>
      <c r="C7245" s="6">
        <v>18</v>
      </c>
      <c r="D7245" s="6">
        <f>A7245+B7245+C7245</f>
        <v>31</v>
      </c>
      <c r="E7245" s="5">
        <f>IF(A7245=0,0,A7245*LABOR_HRS_WK_TOM*SEASON_WEEKS*(1+DIM_PCT_TOM)^A7245)</f>
        <v>2824.5855390489023</v>
      </c>
      <c r="F7245" s="5">
        <f>IF(B7245=0,0,B7245*LABOR_HRS_WK_CAR*SEASON_WEEKS*(1+DIM_PCT_CAR)^B7245)</f>
        <v>63.037499999999994</v>
      </c>
      <c r="G7245" s="5">
        <f>IF(C7245=0,0,C7245*LABOR_HRS_WK_MES*SEASON_WEEKS*(1+DIM_PCT_MES)^C7245)</f>
        <v>1012.9676892512272</v>
      </c>
      <c r="H7245" s="5">
        <f>E7245+F7245+G7245</f>
        <v>3900.5907283001293</v>
      </c>
      <c r="I7245" s="5">
        <f>MIN(H7245,FARMER_HRS)</f>
        <v>720</v>
      </c>
      <c r="J7245" s="5">
        <f>MAX(0,H7245-FARMER_HRS)</f>
        <v>3180.5907283001293</v>
      </c>
      <c r="K7245" s="2">
        <f>I7245*FARMER_RATE+J7245*TEMP_WORKER_RATE</f>
        <v>80218.589032988355</v>
      </c>
      <c r="L7245" s="2">
        <f>A7245*PRICE_TOM+B7245*PRICE_CAR+C7245*PRICE_MES</f>
        <v>149588</v>
      </c>
      <c r="M7245" s="2">
        <f>A7245*FERT_BED_TOM+B7245*FERT_BED_CAR+C7245*FERT_BED_MES</f>
        <v>26400</v>
      </c>
      <c r="N7245" s="6">
        <f>IF(AND(D7245&lt;=TOTAL_BEDS,J7245&lt;=TEMP_WORKER_MAX*TEMP_WORKER_HRS),1,0)</f>
        <v>1</v>
      </c>
      <c r="O7245" s="2">
        <f>L7245-M7245-K7245-FIXED_COSTS</f>
        <v>22969.410967011645</v>
      </c>
      <c r="P7245" s="2">
        <f>IF(N7245=1,O7245,"")</f>
        <v>22969.410967011645</v>
      </c>
    </row>
    <row r="7246">
      <c r="A7246" s="6">
        <v>11</v>
      </c>
      <c r="B7246" s="6">
        <v>2</v>
      </c>
      <c r="C7246" s="6">
        <v>19</v>
      </c>
      <c r="D7246" s="6">
        <f>A7246+B7246+C7246</f>
        <v>32</v>
      </c>
      <c r="E7246" s="5">
        <f>IF(A7246=0,0,A7246*LABOR_HRS_WK_TOM*SEASON_WEEKS*(1+DIM_PCT_TOM)^A7246)</f>
        <v>2824.5855390489023</v>
      </c>
      <c r="F7246" s="5">
        <f>IF(B7246=0,0,B7246*LABOR_HRS_WK_CAR*SEASON_WEEKS*(1+DIM_PCT_CAR)^B7246)</f>
        <v>63.037499999999994</v>
      </c>
      <c r="G7246" s="5">
        <f>IF(C7246=0,0,C7246*LABOR_HRS_WK_MES*SEASON_WEEKS*(1+DIM_PCT_MES)^C7246)</f>
        <v>1082.6092178872491</v>
      </c>
      <c r="H7246" s="5">
        <f>E7246+F7246+G7246</f>
        <v>3970.2322569361513</v>
      </c>
      <c r="I7246" s="5">
        <f>MIN(H7246,FARMER_HRS)</f>
        <v>720</v>
      </c>
      <c r="J7246" s="5">
        <f>MAX(0,H7246-FARMER_HRS)</f>
        <v>3250.2322569361513</v>
      </c>
      <c r="K7246" s="2">
        <f>I7246*FARMER_RATE+J7246*TEMP_WORKER_RATE</f>
        <v>81427.643349585967</v>
      </c>
      <c r="L7246" s="2">
        <f>A7246*PRICE_TOM+B7246*PRICE_CAR+C7246*PRICE_MES</f>
        <v>152288</v>
      </c>
      <c r="M7246" s="2">
        <f>A7246*FERT_BED_TOM+B7246*FERT_BED_CAR+C7246*FERT_BED_MES</f>
        <v>27280</v>
      </c>
      <c r="N7246" s="6">
        <f>IF(AND(D7246&lt;=TOTAL_BEDS,J7246&lt;=TEMP_WORKER_MAX*TEMP_WORKER_HRS),1,0)</f>
        <v>1</v>
      </c>
      <c r="O7246" s="2">
        <f>L7246-M7246-K7246-FIXED_COSTS</f>
        <v>23580.356650414033</v>
      </c>
      <c r="P7246" s="2">
        <f>IF(N7246=1,O7246,"")</f>
        <v>23580.356650414033</v>
      </c>
    </row>
    <row r="7247">
      <c r="A7247" s="6">
        <v>11</v>
      </c>
      <c r="B7247" s="6">
        <v>2</v>
      </c>
      <c r="C7247" s="6">
        <v>20</v>
      </c>
      <c r="D7247" s="6">
        <f>A7247+B7247+C7247</f>
        <v>33</v>
      </c>
      <c r="E7247" s="5">
        <f>IF(A7247=0,0,A7247*LABOR_HRS_WK_TOM*SEASON_WEEKS*(1+DIM_PCT_TOM)^A7247)</f>
        <v>2824.5855390489023</v>
      </c>
      <c r="F7247" s="5">
        <f>IF(B7247=0,0,B7247*LABOR_HRS_WK_CAR*SEASON_WEEKS*(1+DIM_PCT_CAR)^B7247)</f>
        <v>63.037499999999994</v>
      </c>
      <c r="G7247" s="5">
        <f>IF(C7247=0,0,C7247*LABOR_HRS_WK_MES*SEASON_WEEKS*(1+DIM_PCT_MES)^C7247)</f>
        <v>1153.8335085377259</v>
      </c>
      <c r="H7247" s="5">
        <f>E7247+F7247+G7247</f>
        <v>4041.4565475866284</v>
      </c>
      <c r="I7247" s="5">
        <f>MIN(H7247,FARMER_HRS)</f>
        <v>720</v>
      </c>
      <c r="J7247" s="5">
        <f>MAX(0,H7247-FARMER_HRS)</f>
        <v>3321.4565475866284</v>
      </c>
      <c r="K7247" s="2">
        <f>I7247*FARMER_RATE+J7247*TEMP_WORKER_RATE</f>
        <v>82664.176173378961</v>
      </c>
      <c r="L7247" s="2">
        <f>A7247*PRICE_TOM+B7247*PRICE_CAR+C7247*PRICE_MES</f>
        <v>154988</v>
      </c>
      <c r="M7247" s="2">
        <f>A7247*FERT_BED_TOM+B7247*FERT_BED_CAR+C7247*FERT_BED_MES</f>
        <v>28160</v>
      </c>
      <c r="N7247" s="6">
        <f>IF(AND(D7247&lt;=TOTAL_BEDS,J7247&lt;=TEMP_WORKER_MAX*TEMP_WORKER_HRS),1,0)</f>
        <v>1</v>
      </c>
      <c r="O7247" s="2">
        <f>L7247-M7247-K7247-FIXED_COSTS</f>
        <v>24163.823826621039</v>
      </c>
      <c r="P7247" s="2">
        <f>IF(N7247=1,O7247,"")</f>
        <v>24163.823826621039</v>
      </c>
    </row>
    <row r="7248">
      <c r="A7248" s="6">
        <v>11</v>
      </c>
      <c r="B7248" s="6">
        <v>2</v>
      </c>
      <c r="C7248" s="6">
        <v>21</v>
      </c>
      <c r="D7248" s="6">
        <f>A7248+B7248+C7248</f>
        <v>34</v>
      </c>
      <c r="E7248" s="5">
        <f>IF(A7248=0,0,A7248*LABOR_HRS_WK_TOM*SEASON_WEEKS*(1+DIM_PCT_TOM)^A7248)</f>
        <v>2824.5855390489023</v>
      </c>
      <c r="F7248" s="5">
        <f>IF(B7248=0,0,B7248*LABOR_HRS_WK_CAR*SEASON_WEEKS*(1+DIM_PCT_CAR)^B7248)</f>
        <v>63.037499999999994</v>
      </c>
      <c r="G7248" s="5">
        <f>IF(C7248=0,0,C7248*LABOR_HRS_WK_MES*SEASON_WEEKS*(1+DIM_PCT_MES)^C7248)</f>
        <v>1226.6692487641699</v>
      </c>
      <c r="H7248" s="5">
        <f>E7248+F7248+G7248</f>
        <v>4114.2922878130721</v>
      </c>
      <c r="I7248" s="5">
        <f>MIN(H7248,FARMER_HRS)</f>
        <v>720</v>
      </c>
      <c r="J7248" s="5">
        <f>MAX(0,H7248-FARMER_HRS)</f>
        <v>3394.2922878130721</v>
      </c>
      <c r="K7248" s="2">
        <f>I7248*FARMER_RATE+J7248*TEMP_WORKER_RATE</f>
        <v>83928.685552310286</v>
      </c>
      <c r="L7248" s="2">
        <f>A7248*PRICE_TOM+B7248*PRICE_CAR+C7248*PRICE_MES</f>
        <v>157688</v>
      </c>
      <c r="M7248" s="2">
        <f>A7248*FERT_BED_TOM+B7248*FERT_BED_CAR+C7248*FERT_BED_MES</f>
        <v>29040</v>
      </c>
      <c r="N7248" s="6">
        <f>IF(AND(D7248&lt;=TOTAL_BEDS,J7248&lt;=TEMP_WORKER_MAX*TEMP_WORKER_HRS),1,0)</f>
        <v>1</v>
      </c>
      <c r="O7248" s="2">
        <f>L7248-M7248-K7248-FIXED_COSTS</f>
        <v>24719.314447689714</v>
      </c>
      <c r="P7248" s="2">
        <f>IF(N7248=1,O7248,"")</f>
        <v>24719.314447689714</v>
      </c>
    </row>
    <row r="7249">
      <c r="A7249" s="6">
        <v>11</v>
      </c>
      <c r="B7249" s="6">
        <v>2</v>
      </c>
      <c r="C7249" s="6">
        <v>22</v>
      </c>
      <c r="D7249" s="6">
        <f>A7249+B7249+C7249</f>
        <v>35</v>
      </c>
      <c r="E7249" s="5">
        <f>IF(A7249=0,0,A7249*LABOR_HRS_WK_TOM*SEASON_WEEKS*(1+DIM_PCT_TOM)^A7249)</f>
        <v>2824.5855390489023</v>
      </c>
      <c r="F7249" s="5">
        <f>IF(B7249=0,0,B7249*LABOR_HRS_WK_CAR*SEASON_WEEKS*(1+DIM_PCT_CAR)^B7249)</f>
        <v>63.037499999999994</v>
      </c>
      <c r="G7249" s="5">
        <f>IF(C7249=0,0,C7249*LABOR_HRS_WK_MES*SEASON_WEEKS*(1+DIM_PCT_MES)^C7249)</f>
        <v>1301.1455960105659</v>
      </c>
      <c r="H7249" s="5">
        <f>E7249+F7249+G7249</f>
        <v>4188.7686350594686</v>
      </c>
      <c r="I7249" s="5">
        <f>MIN(H7249,FARMER_HRS)</f>
        <v>720</v>
      </c>
      <c r="J7249" s="5">
        <f>MAX(0,H7249-FARMER_HRS)</f>
        <v>3468.7686350594686</v>
      </c>
      <c r="K7249" s="2">
        <f>I7249*FARMER_RATE+J7249*TEMP_WORKER_RATE</f>
        <v>85221.677692004654</v>
      </c>
      <c r="L7249" s="2">
        <f>A7249*PRICE_TOM+B7249*PRICE_CAR+C7249*PRICE_MES</f>
        <v>160388</v>
      </c>
      <c r="M7249" s="2">
        <f>A7249*FERT_BED_TOM+B7249*FERT_BED_CAR+C7249*FERT_BED_MES</f>
        <v>29920</v>
      </c>
      <c r="N7249" s="6">
        <f>IF(AND(D7249&lt;=TOTAL_BEDS,J7249&lt;=TEMP_WORKER_MAX*TEMP_WORKER_HRS),1,0)</f>
        <v>1</v>
      </c>
      <c r="O7249" s="2">
        <f>L7249-M7249-K7249-FIXED_COSTS</f>
        <v>25246.322307995346</v>
      </c>
      <c r="P7249" s="2">
        <f>IF(N7249=1,O7249,"")</f>
        <v>25246.322307995346</v>
      </c>
    </row>
    <row r="7250">
      <c r="A7250" s="6">
        <v>11</v>
      </c>
      <c r="B7250" s="6">
        <v>2</v>
      </c>
      <c r="C7250" s="6">
        <v>23</v>
      </c>
      <c r="D7250" s="6">
        <f>A7250+B7250+C7250</f>
        <v>36</v>
      </c>
      <c r="E7250" s="5">
        <f>IF(A7250=0,0,A7250*LABOR_HRS_WK_TOM*SEASON_WEEKS*(1+DIM_PCT_TOM)^A7250)</f>
        <v>2824.5855390489023</v>
      </c>
      <c r="F7250" s="5">
        <f>IF(B7250=0,0,B7250*LABOR_HRS_WK_CAR*SEASON_WEEKS*(1+DIM_PCT_CAR)^B7250)</f>
        <v>63.037499999999994</v>
      </c>
      <c r="G7250" s="5">
        <f>IF(C7250=0,0,C7250*LABOR_HRS_WK_MES*SEASON_WEEKS*(1+DIM_PCT_MES)^C7250)</f>
        <v>1377.2921848680023</v>
      </c>
      <c r="H7250" s="5">
        <f>E7250+F7250+G7250</f>
        <v>4264.9152239169043</v>
      </c>
      <c r="I7250" s="5">
        <f>MIN(H7250,FARMER_HRS)</f>
        <v>720</v>
      </c>
      <c r="J7250" s="5">
        <f>MAX(0,H7250-FARMER_HRS)</f>
        <v>3544.9152239169043</v>
      </c>
      <c r="K7250" s="2">
        <f>I7250*FARMER_RATE+J7250*TEMP_WORKER_RATE</f>
        <v>86543.6670818907</v>
      </c>
      <c r="L7250" s="2">
        <f>A7250*PRICE_TOM+B7250*PRICE_CAR+C7250*PRICE_MES</f>
        <v>163088</v>
      </c>
      <c r="M7250" s="2">
        <f>A7250*FERT_BED_TOM+B7250*FERT_BED_CAR+C7250*FERT_BED_MES</f>
        <v>30800</v>
      </c>
      <c r="N7250" s="6">
        <f>IF(AND(D7250&lt;=TOTAL_BEDS,J7250&lt;=TEMP_WORKER_MAX*TEMP_WORKER_HRS),1,0)</f>
        <v>1</v>
      </c>
      <c r="O7250" s="2">
        <f>L7250-M7250-K7250-FIXED_COSTS</f>
        <v>25744.3329181093</v>
      </c>
      <c r="P7250" s="2">
        <f>IF(N7250=1,O7250,"")</f>
        <v>25744.3329181093</v>
      </c>
    </row>
    <row r="7251">
      <c r="A7251" s="6">
        <v>11</v>
      </c>
      <c r="B7251" s="6">
        <v>2</v>
      </c>
      <c r="C7251" s="6">
        <v>24</v>
      </c>
      <c r="D7251" s="6">
        <f>A7251+B7251+C7251</f>
        <v>37</v>
      </c>
      <c r="E7251" s="5">
        <f>IF(A7251=0,0,A7251*LABOR_HRS_WK_TOM*SEASON_WEEKS*(1+DIM_PCT_TOM)^A7251)</f>
        <v>2824.5855390489023</v>
      </c>
      <c r="F7251" s="5">
        <f>IF(B7251=0,0,B7251*LABOR_HRS_WK_CAR*SEASON_WEEKS*(1+DIM_PCT_CAR)^B7251)</f>
        <v>63.037499999999994</v>
      </c>
      <c r="G7251" s="5">
        <f>IF(C7251=0,0,C7251*LABOR_HRS_WK_MES*SEASON_WEEKS*(1+DIM_PCT_MES)^C7251)</f>
        <v>1455.139134447498</v>
      </c>
      <c r="H7251" s="5">
        <f>E7251+F7251+G7251</f>
        <v>4342.7621734964005</v>
      </c>
      <c r="I7251" s="5">
        <f>MIN(H7251,FARMER_HRS)</f>
        <v>720</v>
      </c>
      <c r="J7251" s="5">
        <f>MAX(0,H7251-FARMER_HRS)</f>
        <v>3622.7621734964005</v>
      </c>
      <c r="K7251" s="2">
        <f>I7251*FARMER_RATE+J7251*TEMP_WORKER_RATE</f>
        <v>87895.1766232014</v>
      </c>
      <c r="L7251" s="2">
        <f>A7251*PRICE_TOM+B7251*PRICE_CAR+C7251*PRICE_MES</f>
        <v>165788</v>
      </c>
      <c r="M7251" s="2">
        <f>A7251*FERT_BED_TOM+B7251*FERT_BED_CAR+C7251*FERT_BED_MES</f>
        <v>31680</v>
      </c>
      <c r="N7251" s="6">
        <f>IF(AND(D7251&lt;=TOTAL_BEDS,J7251&lt;=TEMP_WORKER_MAX*TEMP_WORKER_HRS),1,0)</f>
        <v>1</v>
      </c>
      <c r="O7251" s="2">
        <f>L7251-M7251-K7251-FIXED_COSTS</f>
        <v>26212.823376798595</v>
      </c>
      <c r="P7251" s="2">
        <f>IF(N7251=1,O7251,"")</f>
        <v>26212.823376798595</v>
      </c>
    </row>
    <row r="7252">
      <c r="A7252" s="6">
        <v>11</v>
      </c>
      <c r="B7252" s="6">
        <v>2</v>
      </c>
      <c r="C7252" s="6">
        <v>25</v>
      </c>
      <c r="D7252" s="6">
        <f>A7252+B7252+C7252</f>
        <v>38</v>
      </c>
      <c r="E7252" s="5">
        <f>IF(A7252=0,0,A7252*LABOR_HRS_WK_TOM*SEASON_WEEKS*(1+DIM_PCT_TOM)^A7252)</f>
        <v>2824.5855390489023</v>
      </c>
      <c r="F7252" s="5">
        <f>IF(B7252=0,0,B7252*LABOR_HRS_WK_CAR*SEASON_WEEKS*(1+DIM_PCT_CAR)^B7252)</f>
        <v>63.037499999999994</v>
      </c>
      <c r="G7252" s="5">
        <f>IF(C7252=0,0,C7252*LABOR_HRS_WK_MES*SEASON_WEEKS*(1+DIM_PCT_MES)^C7252)</f>
        <v>1534.7170558625955</v>
      </c>
      <c r="H7252" s="5">
        <f>E7252+F7252+G7252</f>
        <v>4422.3400949114975</v>
      </c>
      <c r="I7252" s="5">
        <f>MIN(H7252,FARMER_HRS)</f>
        <v>720</v>
      </c>
      <c r="J7252" s="5">
        <f>MAX(0,H7252-FARMER_HRS)</f>
        <v>3702.3400949114975</v>
      </c>
      <c r="K7252" s="2">
        <f>I7252*FARMER_RATE+J7252*TEMP_WORKER_RATE</f>
        <v>89276.737758880161</v>
      </c>
      <c r="L7252" s="2">
        <f>A7252*PRICE_TOM+B7252*PRICE_CAR+C7252*PRICE_MES</f>
        <v>168488</v>
      </c>
      <c r="M7252" s="2">
        <f>A7252*FERT_BED_TOM+B7252*FERT_BED_CAR+C7252*FERT_BED_MES</f>
        <v>32560</v>
      </c>
      <c r="N7252" s="6">
        <f>IF(AND(D7252&lt;=TOTAL_BEDS,J7252&lt;=TEMP_WORKER_MAX*TEMP_WORKER_HRS),1,0)</f>
        <v>1</v>
      </c>
      <c r="O7252" s="2">
        <f>L7252-M7252-K7252-FIXED_COSTS</f>
        <v>26651.262241119839</v>
      </c>
      <c r="P7252" s="2">
        <f>IF(N7252=1,O7252,"")</f>
        <v>26651.262241119839</v>
      </c>
    </row>
    <row r="7253">
      <c r="A7253" s="6">
        <v>11</v>
      </c>
      <c r="B7253" s="6">
        <v>2</v>
      </c>
      <c r="C7253" s="6">
        <v>26</v>
      </c>
      <c r="D7253" s="6">
        <f>A7253+B7253+C7253</f>
        <v>39</v>
      </c>
      <c r="E7253" s="5">
        <f>IF(A7253=0,0,A7253*LABOR_HRS_WK_TOM*SEASON_WEEKS*(1+DIM_PCT_TOM)^A7253)</f>
        <v>2824.5855390489023</v>
      </c>
      <c r="F7253" s="5">
        <f>IF(B7253=0,0,B7253*LABOR_HRS_WK_CAR*SEASON_WEEKS*(1+DIM_PCT_CAR)^B7253)</f>
        <v>63.037499999999994</v>
      </c>
      <c r="G7253" s="5">
        <f>IF(C7253=0,0,C7253*LABOR_HRS_WK_MES*SEASON_WEEKS*(1+DIM_PCT_MES)^C7253)</f>
        <v>1616.0570598233128</v>
      </c>
      <c r="H7253" s="5">
        <f>E7253+F7253+G7253</f>
        <v>4503.6800988722152</v>
      </c>
      <c r="I7253" s="5">
        <f>MIN(H7253,FARMER_HRS)</f>
        <v>720</v>
      </c>
      <c r="J7253" s="5">
        <f>MAX(0,H7253-FARMER_HRS)</f>
        <v>3783.6800988722152</v>
      </c>
      <c r="K7253" s="2">
        <f>I7253*FARMER_RATE+J7253*TEMP_WORKER_RATE</f>
        <v>90688.8906054204</v>
      </c>
      <c r="L7253" s="2">
        <f>A7253*PRICE_TOM+B7253*PRICE_CAR+C7253*PRICE_MES</f>
        <v>171188</v>
      </c>
      <c r="M7253" s="2">
        <f>A7253*FERT_BED_TOM+B7253*FERT_BED_CAR+C7253*FERT_BED_MES</f>
        <v>33440</v>
      </c>
      <c r="N7253" s="6">
        <f>IF(AND(D7253&lt;=TOTAL_BEDS,J7253&lt;=TEMP_WORKER_MAX*TEMP_WORKER_HRS),1,0)</f>
        <v>1</v>
      </c>
      <c r="O7253" s="2">
        <f>L7253-M7253-K7253-FIXED_COSTS</f>
        <v>27059.109394579602</v>
      </c>
      <c r="P7253" s="2">
        <f>IF(N7253=1,O7253,"")</f>
        <v>27059.109394579602</v>
      </c>
    </row>
    <row r="7254">
      <c r="A7254" s="6">
        <v>11</v>
      </c>
      <c r="B7254" s="6">
        <v>2</v>
      </c>
      <c r="C7254" s="6">
        <v>27</v>
      </c>
      <c r="D7254" s="6">
        <f>A7254+B7254+C7254</f>
        <v>40</v>
      </c>
      <c r="E7254" s="5">
        <f>IF(A7254=0,0,A7254*LABOR_HRS_WK_TOM*SEASON_WEEKS*(1+DIM_PCT_TOM)^A7254)</f>
        <v>2824.5855390489023</v>
      </c>
      <c r="F7254" s="5">
        <f>IF(B7254=0,0,B7254*LABOR_HRS_WK_CAR*SEASON_WEEKS*(1+DIM_PCT_CAR)^B7254)</f>
        <v>63.037499999999994</v>
      </c>
      <c r="G7254" s="5">
        <f>IF(C7254=0,0,C7254*LABOR_HRS_WK_MES*SEASON_WEEKS*(1+DIM_PCT_MES)^C7254)</f>
        <v>1699.19076434307</v>
      </c>
      <c r="H7254" s="5">
        <f>E7254+F7254+G7254</f>
        <v>4586.8138033919722</v>
      </c>
      <c r="I7254" s="5">
        <f>MIN(H7254,FARMER_HRS)</f>
        <v>720</v>
      </c>
      <c r="J7254" s="5">
        <f>MAX(0,H7254-FARMER_HRS)</f>
        <v>3866.8138033919722</v>
      </c>
      <c r="K7254" s="2">
        <f>I7254*FARMER_RATE+J7254*TEMP_WORKER_RATE</f>
        <v>92132.184086666181</v>
      </c>
      <c r="L7254" s="2">
        <f>A7254*PRICE_TOM+B7254*PRICE_CAR+C7254*PRICE_MES</f>
        <v>173888</v>
      </c>
      <c r="M7254" s="2">
        <f>A7254*FERT_BED_TOM+B7254*FERT_BED_CAR+C7254*FERT_BED_MES</f>
        <v>34320</v>
      </c>
      <c r="N7254" s="6">
        <f>IF(AND(D7254&lt;=TOTAL_BEDS,J7254&lt;=TEMP_WORKER_MAX*TEMP_WORKER_HRS),1,0)</f>
        <v>1</v>
      </c>
      <c r="O7254" s="2">
        <f>L7254-M7254-K7254-FIXED_COSTS</f>
        <v>27435.815913333819</v>
      </c>
      <c r="P7254" s="2">
        <f>IF(N7254=1,O7254,"")</f>
        <v>27435.815913333819</v>
      </c>
    </row>
    <row r="7255">
      <c r="A7255" s="6">
        <v>11</v>
      </c>
      <c r="B7255" s="6">
        <v>2</v>
      </c>
      <c r="C7255" s="6">
        <v>28</v>
      </c>
      <c r="D7255" s="6">
        <f>A7255+B7255+C7255</f>
        <v>41</v>
      </c>
      <c r="E7255" s="5">
        <f>IF(A7255=0,0,A7255*LABOR_HRS_WK_TOM*SEASON_WEEKS*(1+DIM_PCT_TOM)^A7255)</f>
        <v>2824.5855390489023</v>
      </c>
      <c r="F7255" s="5">
        <f>IF(B7255=0,0,B7255*LABOR_HRS_WK_CAR*SEASON_WEEKS*(1+DIM_PCT_CAR)^B7255)</f>
        <v>63.037499999999994</v>
      </c>
      <c r="G7255" s="5">
        <f>IF(C7255=0,0,C7255*LABOR_HRS_WK_MES*SEASON_WEEKS*(1+DIM_PCT_MES)^C7255)</f>
        <v>1784.1503025602233</v>
      </c>
      <c r="H7255" s="5">
        <f>E7255+F7255+G7255</f>
        <v>4671.7733416091251</v>
      </c>
      <c r="I7255" s="5">
        <f>MIN(H7255,FARMER_HRS)</f>
        <v>720</v>
      </c>
      <c r="J7255" s="5">
        <f>MAX(0,H7255-FARMER_HRS)</f>
        <v>3951.7733416091251</v>
      </c>
      <c r="K7255" s="2">
        <f>I7255*FARMER_RATE+J7255*TEMP_WORKER_RATE</f>
        <v>93607.176069602865</v>
      </c>
      <c r="L7255" s="2">
        <f>A7255*PRICE_TOM+B7255*PRICE_CAR+C7255*PRICE_MES</f>
        <v>176588</v>
      </c>
      <c r="M7255" s="2">
        <f>A7255*FERT_BED_TOM+B7255*FERT_BED_CAR+C7255*FERT_BED_MES</f>
        <v>35200</v>
      </c>
      <c r="N7255" s="6">
        <f>IF(AND(D7255&lt;=TOTAL_BEDS,J7255&lt;=TEMP_WORKER_MAX*TEMP_WORKER_HRS),1,0)</f>
        <v>1</v>
      </c>
      <c r="O7255" s="2">
        <f>L7255-M7255-K7255-FIXED_COSTS</f>
        <v>27780.823930397135</v>
      </c>
      <c r="P7255" s="2">
        <f>IF(N7255=1,O7255,"")</f>
        <v>27780.823930397135</v>
      </c>
    </row>
    <row r="7256">
      <c r="A7256" s="6">
        <v>11</v>
      </c>
      <c r="B7256" s="6">
        <v>2</v>
      </c>
      <c r="C7256" s="6">
        <v>29</v>
      </c>
      <c r="D7256" s="6">
        <f>A7256+B7256+C7256</f>
        <v>42</v>
      </c>
      <c r="E7256" s="5">
        <f>IF(A7256=0,0,A7256*LABOR_HRS_WK_TOM*SEASON_WEEKS*(1+DIM_PCT_TOM)^A7256)</f>
        <v>2824.5855390489023</v>
      </c>
      <c r="F7256" s="5">
        <f>IF(B7256=0,0,B7256*LABOR_HRS_WK_CAR*SEASON_WEEKS*(1+DIM_PCT_CAR)^B7256)</f>
        <v>63.037499999999994</v>
      </c>
      <c r="G7256" s="5">
        <f>IF(C7256=0,0,C7256*LABOR_HRS_WK_MES*SEASON_WEEKS*(1+DIM_PCT_MES)^C7256)</f>
        <v>1870.9683306758766</v>
      </c>
      <c r="H7256" s="5">
        <f>E7256+F7256+G7256</f>
        <v>4758.5913697247788</v>
      </c>
      <c r="I7256" s="5">
        <f>MIN(H7256,FARMER_HRS)</f>
        <v>720</v>
      </c>
      <c r="J7256" s="5">
        <f>MAX(0,H7256-FARMER_HRS)</f>
        <v>4038.5913697247788</v>
      </c>
      <c r="K7256" s="2">
        <f>I7256*FARMER_RATE+J7256*TEMP_WORKER_RATE</f>
        <v>95114.4335021663</v>
      </c>
      <c r="L7256" s="2">
        <f>A7256*PRICE_TOM+B7256*PRICE_CAR+C7256*PRICE_MES</f>
        <v>179288</v>
      </c>
      <c r="M7256" s="2">
        <f>A7256*FERT_BED_TOM+B7256*FERT_BED_CAR+C7256*FERT_BED_MES</f>
        <v>36080</v>
      </c>
      <c r="N7256" s="6">
        <f>IF(AND(D7256&lt;=TOTAL_BEDS,J7256&lt;=TEMP_WORKER_MAX*TEMP_WORKER_HRS),1,0)</f>
        <v>1</v>
      </c>
      <c r="O7256" s="2">
        <f>L7256-M7256-K7256-FIXED_COSTS</f>
        <v>28093.5664978337</v>
      </c>
      <c r="P7256" s="2">
        <f>IF(N7256=1,O7256,"")</f>
        <v>28093.5664978337</v>
      </c>
    </row>
    <row r="7257">
      <c r="A7257" s="6">
        <v>11</v>
      </c>
      <c r="B7257" s="6">
        <v>2</v>
      </c>
      <c r="C7257" s="6">
        <v>30</v>
      </c>
      <c r="D7257" s="6">
        <f>A7257+B7257+C7257</f>
        <v>43</v>
      </c>
      <c r="E7257" s="5">
        <f>IF(A7257=0,0,A7257*LABOR_HRS_WK_TOM*SEASON_WEEKS*(1+DIM_PCT_TOM)^A7257)</f>
        <v>2824.5855390489023</v>
      </c>
      <c r="F7257" s="5">
        <f>IF(B7257=0,0,B7257*LABOR_HRS_WK_CAR*SEASON_WEEKS*(1+DIM_PCT_CAR)^B7257)</f>
        <v>63.037499999999994</v>
      </c>
      <c r="G7257" s="5">
        <f>IF(C7257=0,0,C7257*LABOR_HRS_WK_MES*SEASON_WEEKS*(1+DIM_PCT_MES)^C7257)</f>
        <v>1959.6780360096466</v>
      </c>
      <c r="H7257" s="5">
        <f>E7257+F7257+G7257</f>
        <v>4847.301075058549</v>
      </c>
      <c r="I7257" s="5">
        <f>MIN(H7257,FARMER_HRS)</f>
        <v>720</v>
      </c>
      <c r="J7257" s="5">
        <f>MAX(0,H7257-FARMER_HRS)</f>
        <v>4127.301075058549</v>
      </c>
      <c r="K7257" s="2">
        <f>I7257*FARMER_RATE+J7257*TEMP_WORKER_RATE</f>
        <v>96654.532553099809</v>
      </c>
      <c r="L7257" s="2">
        <f>A7257*PRICE_TOM+B7257*PRICE_CAR+C7257*PRICE_MES</f>
        <v>181988</v>
      </c>
      <c r="M7257" s="2">
        <f>A7257*FERT_BED_TOM+B7257*FERT_BED_CAR+C7257*FERT_BED_MES</f>
        <v>36960</v>
      </c>
      <c r="N7257" s="6">
        <f>IF(AND(D7257&lt;=TOTAL_BEDS,J7257&lt;=TEMP_WORKER_MAX*TEMP_WORKER_HRS),1,0)</f>
        <v>1</v>
      </c>
      <c r="O7257" s="2">
        <f>L7257-M7257-K7257-FIXED_COSTS</f>
        <v>28373.467446900191</v>
      </c>
      <c r="P7257" s="2">
        <f>IF(N7257=1,O7257,"")</f>
        <v>28373.467446900191</v>
      </c>
    </row>
    <row r="7258">
      <c r="A7258" s="6">
        <v>11</v>
      </c>
      <c r="B7258" s="6">
        <v>3</v>
      </c>
      <c r="C7258" s="6">
        <v>0</v>
      </c>
      <c r="D7258" s="6">
        <f>A7258+B7258+C7258</f>
        <v>14</v>
      </c>
      <c r="E7258" s="5">
        <f>IF(A7258=0,0,A7258*LABOR_HRS_WK_TOM*SEASON_WEEKS*(1+DIM_PCT_TOM)^A7258)</f>
        <v>2824.5855390489023</v>
      </c>
      <c r="F7258" s="5">
        <f>IF(B7258=0,0,B7258*LABOR_HRS_WK_CAR*SEASON_WEEKS*(1+DIM_PCT_CAR)^B7258)</f>
        <v>96.920156249999962</v>
      </c>
      <c r="G7258" s="5">
        <f>IF(C7258=0,0,C7258*LABOR_HRS_WK_MES*SEASON_WEEKS*(1+DIM_PCT_MES)^C7258)</f>
        <v>0</v>
      </c>
      <c r="H7258" s="5">
        <f>E7258+F7258+G7258</f>
        <v>2921.5056952989021</v>
      </c>
      <c r="I7258" s="5">
        <f>MIN(H7258,FARMER_HRS)</f>
        <v>720</v>
      </c>
      <c r="J7258" s="5">
        <f>MAX(0,H7258-FARMER_HRS)</f>
        <v>2201.5056952989021</v>
      </c>
      <c r="K7258" s="2">
        <f>I7258*FARMER_RATE+J7258*TEMP_WORKER_RATE</f>
        <v>63220.584987828159</v>
      </c>
      <c r="L7258" s="2">
        <f>A7258*PRICE_TOM+B7258*PRICE_CAR+C7258*PRICE_MES</f>
        <v>103082</v>
      </c>
      <c r="M7258" s="2">
        <f>A7258*FERT_BED_TOM+B7258*FERT_BED_CAR+C7258*FERT_BED_MES</f>
        <v>11000</v>
      </c>
      <c r="N7258" s="6">
        <f>IF(AND(D7258&lt;=TOTAL_BEDS,J7258&lt;=TEMP_WORKER_MAX*TEMP_WORKER_HRS),1,0)</f>
        <v>1</v>
      </c>
      <c r="O7258" s="2">
        <f>L7258-M7258-K7258-FIXED_COSTS</f>
        <v>8861.4150121718412</v>
      </c>
      <c r="P7258" s="2">
        <f>IF(N7258=1,O7258,"")</f>
        <v>8861.4150121718412</v>
      </c>
    </row>
    <row r="7259">
      <c r="A7259" s="6">
        <v>11</v>
      </c>
      <c r="B7259" s="6">
        <v>3</v>
      </c>
      <c r="C7259" s="6">
        <v>1</v>
      </c>
      <c r="D7259" s="6">
        <f>A7259+B7259+C7259</f>
        <v>15</v>
      </c>
      <c r="E7259" s="5">
        <f>IF(A7259=0,0,A7259*LABOR_HRS_WK_TOM*SEASON_WEEKS*(1+DIM_PCT_TOM)^A7259)</f>
        <v>2824.5855390489023</v>
      </c>
      <c r="F7259" s="5">
        <f>IF(B7259=0,0,B7259*LABOR_HRS_WK_CAR*SEASON_WEEKS*(1+DIM_PCT_CAR)^B7259)</f>
        <v>96.920156249999962</v>
      </c>
      <c r="G7259" s="5">
        <f>IF(C7259=0,0,C7259*LABOR_HRS_WK_MES*SEASON_WEEKS*(1+DIM_PCT_MES)^C7259)</f>
        <v>45.5625</v>
      </c>
      <c r="H7259" s="5">
        <f>E7259+F7259+G7259</f>
        <v>2967.0681952989021</v>
      </c>
      <c r="I7259" s="5">
        <f>MIN(H7259,FARMER_HRS)</f>
        <v>720</v>
      </c>
      <c r="J7259" s="5">
        <f>MAX(0,H7259-FARMER_HRS)</f>
        <v>2247.0681952989021</v>
      </c>
      <c r="K7259" s="2">
        <f>I7259*FARMER_RATE+J7259*TEMP_WORKER_RATE</f>
        <v>64011.600612828159</v>
      </c>
      <c r="L7259" s="2">
        <f>A7259*PRICE_TOM+B7259*PRICE_CAR+C7259*PRICE_MES</f>
        <v>105782</v>
      </c>
      <c r="M7259" s="2">
        <f>A7259*FERT_BED_TOM+B7259*FERT_BED_CAR+C7259*FERT_BED_MES</f>
        <v>11880</v>
      </c>
      <c r="N7259" s="6">
        <f>IF(AND(D7259&lt;=TOTAL_BEDS,J7259&lt;=TEMP_WORKER_MAX*TEMP_WORKER_HRS),1,0)</f>
        <v>1</v>
      </c>
      <c r="O7259" s="2">
        <f>L7259-M7259-K7259-FIXED_COSTS</f>
        <v>9890.3993871718412</v>
      </c>
      <c r="P7259" s="2">
        <f>IF(N7259=1,O7259,"")</f>
        <v>9890.3993871718412</v>
      </c>
    </row>
    <row r="7260">
      <c r="A7260" s="6">
        <v>11</v>
      </c>
      <c r="B7260" s="6">
        <v>3</v>
      </c>
      <c r="C7260" s="6">
        <v>2</v>
      </c>
      <c r="D7260" s="6">
        <f>A7260+B7260+C7260</f>
        <v>16</v>
      </c>
      <c r="E7260" s="5">
        <f>IF(A7260=0,0,A7260*LABOR_HRS_WK_TOM*SEASON_WEEKS*(1+DIM_PCT_TOM)^A7260)</f>
        <v>2824.5855390489023</v>
      </c>
      <c r="F7260" s="5">
        <f>IF(B7260=0,0,B7260*LABOR_HRS_WK_CAR*SEASON_WEEKS*(1+DIM_PCT_CAR)^B7260)</f>
        <v>96.920156249999962</v>
      </c>
      <c r="G7260" s="5">
        <f>IF(C7260=0,0,C7260*LABOR_HRS_WK_MES*SEASON_WEEKS*(1+DIM_PCT_MES)^C7260)</f>
        <v>92.2640625</v>
      </c>
      <c r="H7260" s="5">
        <f>E7260+F7260+G7260</f>
        <v>3013.769757798902</v>
      </c>
      <c r="I7260" s="5">
        <f>MIN(H7260,FARMER_HRS)</f>
        <v>720</v>
      </c>
      <c r="J7260" s="5">
        <f>MAX(0,H7260-FARMER_HRS)</f>
        <v>2293.769757798902</v>
      </c>
      <c r="K7260" s="2">
        <f>I7260*FARMER_RATE+J7260*TEMP_WORKER_RATE</f>
        <v>64822.391628453159</v>
      </c>
      <c r="L7260" s="2">
        <f>A7260*PRICE_TOM+B7260*PRICE_CAR+C7260*PRICE_MES</f>
        <v>108482</v>
      </c>
      <c r="M7260" s="2">
        <f>A7260*FERT_BED_TOM+B7260*FERT_BED_CAR+C7260*FERT_BED_MES</f>
        <v>12760</v>
      </c>
      <c r="N7260" s="6">
        <f>IF(AND(D7260&lt;=TOTAL_BEDS,J7260&lt;=TEMP_WORKER_MAX*TEMP_WORKER_HRS),1,0)</f>
        <v>1</v>
      </c>
      <c r="O7260" s="2">
        <f>L7260-M7260-K7260-FIXED_COSTS</f>
        <v>10899.608371546841</v>
      </c>
      <c r="P7260" s="2">
        <f>IF(N7260=1,O7260,"")</f>
        <v>10899.608371546841</v>
      </c>
    </row>
    <row r="7261">
      <c r="A7261" s="6">
        <v>11</v>
      </c>
      <c r="B7261" s="6">
        <v>3</v>
      </c>
      <c r="C7261" s="6">
        <v>3</v>
      </c>
      <c r="D7261" s="6">
        <f>A7261+B7261+C7261</f>
        <v>17</v>
      </c>
      <c r="E7261" s="5">
        <f>IF(A7261=0,0,A7261*LABOR_HRS_WK_TOM*SEASON_WEEKS*(1+DIM_PCT_TOM)^A7261)</f>
        <v>2824.5855390489023</v>
      </c>
      <c r="F7261" s="5">
        <f>IF(B7261=0,0,B7261*LABOR_HRS_WK_CAR*SEASON_WEEKS*(1+DIM_PCT_CAR)^B7261)</f>
        <v>96.920156249999962</v>
      </c>
      <c r="G7261" s="5">
        <f>IF(C7261=0,0,C7261*LABOR_HRS_WK_MES*SEASON_WEEKS*(1+DIM_PCT_MES)^C7261)</f>
        <v>140.12604492187498</v>
      </c>
      <c r="H7261" s="5">
        <f>E7261+F7261+G7261</f>
        <v>3061.6317402207769</v>
      </c>
      <c r="I7261" s="5">
        <f>MIN(H7261,FARMER_HRS)</f>
        <v>720</v>
      </c>
      <c r="J7261" s="5">
        <f>MAX(0,H7261-FARMER_HRS)</f>
        <v>2341.6317402207769</v>
      </c>
      <c r="K7261" s="2">
        <f>I7261*FARMER_RATE+J7261*TEMP_WORKER_RATE</f>
        <v>65653.328823277378</v>
      </c>
      <c r="L7261" s="2">
        <f>A7261*PRICE_TOM+B7261*PRICE_CAR+C7261*PRICE_MES</f>
        <v>111182</v>
      </c>
      <c r="M7261" s="2">
        <f>A7261*FERT_BED_TOM+B7261*FERT_BED_CAR+C7261*FERT_BED_MES</f>
        <v>13640</v>
      </c>
      <c r="N7261" s="6">
        <f>IF(AND(D7261&lt;=TOTAL_BEDS,J7261&lt;=TEMP_WORKER_MAX*TEMP_WORKER_HRS),1,0)</f>
        <v>1</v>
      </c>
      <c r="O7261" s="2">
        <f>L7261-M7261-K7261-FIXED_COSTS</f>
        <v>11888.671176722622</v>
      </c>
      <c r="P7261" s="2">
        <f>IF(N7261=1,O7261,"")</f>
        <v>11888.671176722622</v>
      </c>
    </row>
    <row r="7262">
      <c r="A7262" s="6">
        <v>11</v>
      </c>
      <c r="B7262" s="6">
        <v>3</v>
      </c>
      <c r="C7262" s="6">
        <v>4</v>
      </c>
      <c r="D7262" s="6">
        <f>A7262+B7262+C7262</f>
        <v>18</v>
      </c>
      <c r="E7262" s="5">
        <f>IF(A7262=0,0,A7262*LABOR_HRS_WK_TOM*SEASON_WEEKS*(1+DIM_PCT_TOM)^A7262)</f>
        <v>2824.5855390489023</v>
      </c>
      <c r="F7262" s="5">
        <f>IF(B7262=0,0,B7262*LABOR_HRS_WK_CAR*SEASON_WEEKS*(1+DIM_PCT_CAR)^B7262)</f>
        <v>96.920156249999962</v>
      </c>
      <c r="G7262" s="5">
        <f>IF(C7262=0,0,C7262*LABOR_HRS_WK_MES*SEASON_WEEKS*(1+DIM_PCT_MES)^C7262)</f>
        <v>189.17016064453119</v>
      </c>
      <c r="H7262" s="5">
        <f>E7262+F7262+G7262</f>
        <v>3110.6758559434334</v>
      </c>
      <c r="I7262" s="5">
        <f>MIN(H7262,FARMER_HRS)</f>
        <v>720</v>
      </c>
      <c r="J7262" s="5">
        <f>MAX(0,H7262-FARMER_HRS)</f>
        <v>2390.6758559434334</v>
      </c>
      <c r="K7262" s="2">
        <f>I7262*FARMER_RATE+J7262*TEMP_WORKER_RATE</f>
        <v>66504.7891656846</v>
      </c>
      <c r="L7262" s="2">
        <f>A7262*PRICE_TOM+B7262*PRICE_CAR+C7262*PRICE_MES</f>
        <v>113882</v>
      </c>
      <c r="M7262" s="2">
        <f>A7262*FERT_BED_TOM+B7262*FERT_BED_CAR+C7262*FERT_BED_MES</f>
        <v>14520</v>
      </c>
      <c r="N7262" s="6">
        <f>IF(AND(D7262&lt;=TOTAL_BEDS,J7262&lt;=TEMP_WORKER_MAX*TEMP_WORKER_HRS),1,0)</f>
        <v>1</v>
      </c>
      <c r="O7262" s="2">
        <f>L7262-M7262-K7262-FIXED_COSTS</f>
        <v>12857.210834315396</v>
      </c>
      <c r="P7262" s="2">
        <f>IF(N7262=1,O7262,"")</f>
        <v>12857.210834315396</v>
      </c>
    </row>
    <row r="7263">
      <c r="A7263" s="6">
        <v>11</v>
      </c>
      <c r="B7263" s="6">
        <v>3</v>
      </c>
      <c r="C7263" s="6">
        <v>5</v>
      </c>
      <c r="D7263" s="6">
        <f>A7263+B7263+C7263</f>
        <v>19</v>
      </c>
      <c r="E7263" s="5">
        <f>IF(A7263=0,0,A7263*LABOR_HRS_WK_TOM*SEASON_WEEKS*(1+DIM_PCT_TOM)^A7263)</f>
        <v>2824.5855390489023</v>
      </c>
      <c r="F7263" s="5">
        <f>IF(B7263=0,0,B7263*LABOR_HRS_WK_CAR*SEASON_WEEKS*(1+DIM_PCT_CAR)^B7263)</f>
        <v>96.920156249999962</v>
      </c>
      <c r="G7263" s="5">
        <f>IF(C7263=0,0,C7263*LABOR_HRS_WK_MES*SEASON_WEEKS*(1+DIM_PCT_MES)^C7263)</f>
        <v>239.41848456573481</v>
      </c>
      <c r="H7263" s="5">
        <f>E7263+F7263+G7263</f>
        <v>3160.9241798646367</v>
      </c>
      <c r="I7263" s="5">
        <f>MIN(H7263,FARMER_HRS)</f>
        <v>720</v>
      </c>
      <c r="J7263" s="5">
        <f>MAX(0,H7263-FARMER_HRS)</f>
        <v>2440.9241798646367</v>
      </c>
      <c r="K7263" s="2">
        <f>I7263*FARMER_RATE+J7263*TEMP_WORKER_RATE</f>
        <v>67377.155900427722</v>
      </c>
      <c r="L7263" s="2">
        <f>A7263*PRICE_TOM+B7263*PRICE_CAR+C7263*PRICE_MES</f>
        <v>116582</v>
      </c>
      <c r="M7263" s="2">
        <f>A7263*FERT_BED_TOM+B7263*FERT_BED_CAR+C7263*FERT_BED_MES</f>
        <v>15400</v>
      </c>
      <c r="N7263" s="6">
        <f>IF(AND(D7263&lt;=TOTAL_BEDS,J7263&lt;=TEMP_WORKER_MAX*TEMP_WORKER_HRS),1,0)</f>
        <v>1</v>
      </c>
      <c r="O7263" s="2">
        <f>L7263-M7263-K7263-FIXED_COSTS</f>
        <v>13804.844099572278</v>
      </c>
      <c r="P7263" s="2">
        <f>IF(N7263=1,O7263,"")</f>
        <v>13804.844099572278</v>
      </c>
    </row>
    <row r="7264">
      <c r="A7264" s="6">
        <v>11</v>
      </c>
      <c r="B7264" s="6">
        <v>3</v>
      </c>
      <c r="C7264" s="6">
        <v>6</v>
      </c>
      <c r="D7264" s="6">
        <f>A7264+B7264+C7264</f>
        <v>20</v>
      </c>
      <c r="E7264" s="5">
        <f>IF(A7264=0,0,A7264*LABOR_HRS_WK_TOM*SEASON_WEEKS*(1+DIM_PCT_TOM)^A7264)</f>
        <v>2824.5855390489023</v>
      </c>
      <c r="F7264" s="5">
        <f>IF(B7264=0,0,B7264*LABOR_HRS_WK_CAR*SEASON_WEEKS*(1+DIM_PCT_CAR)^B7264)</f>
        <v>96.920156249999962</v>
      </c>
      <c r="G7264" s="5">
        <f>IF(C7264=0,0,C7264*LABOR_HRS_WK_MES*SEASON_WEEKS*(1+DIM_PCT_MES)^C7264)</f>
        <v>290.89345874736773</v>
      </c>
      <c r="H7264" s="5">
        <f>E7264+F7264+G7264</f>
        <v>3212.39915404627</v>
      </c>
      <c r="I7264" s="5">
        <f>MIN(H7264,FARMER_HRS)</f>
        <v>720</v>
      </c>
      <c r="J7264" s="5">
        <f>MAX(0,H7264-FARMER_HRS)</f>
        <v>2492.39915404627</v>
      </c>
      <c r="K7264" s="2">
        <f>I7264*FARMER_RATE+J7264*TEMP_WORKER_RATE</f>
        <v>68270.818646636617</v>
      </c>
      <c r="L7264" s="2">
        <f>A7264*PRICE_TOM+B7264*PRICE_CAR+C7264*PRICE_MES</f>
        <v>119282</v>
      </c>
      <c r="M7264" s="2">
        <f>A7264*FERT_BED_TOM+B7264*FERT_BED_CAR+C7264*FERT_BED_MES</f>
        <v>16280</v>
      </c>
      <c r="N7264" s="6">
        <f>IF(AND(D7264&lt;=TOTAL_BEDS,J7264&lt;=TEMP_WORKER_MAX*TEMP_WORKER_HRS),1,0)</f>
        <v>1</v>
      </c>
      <c r="O7264" s="2">
        <f>L7264-M7264-K7264-FIXED_COSTS</f>
        <v>14731.181353363383</v>
      </c>
      <c r="P7264" s="2">
        <f>IF(N7264=1,O7264,"")</f>
        <v>14731.181353363383</v>
      </c>
    </row>
    <row r="7265">
      <c r="A7265" s="6">
        <v>11</v>
      </c>
      <c r="B7265" s="6">
        <v>3</v>
      </c>
      <c r="C7265" s="6">
        <v>7</v>
      </c>
      <c r="D7265" s="6">
        <f>A7265+B7265+C7265</f>
        <v>21</v>
      </c>
      <c r="E7265" s="5">
        <f>IF(A7265=0,0,A7265*LABOR_HRS_WK_TOM*SEASON_WEEKS*(1+DIM_PCT_TOM)^A7265)</f>
        <v>2824.5855390489023</v>
      </c>
      <c r="F7265" s="5">
        <f>IF(B7265=0,0,B7265*LABOR_HRS_WK_CAR*SEASON_WEEKS*(1+DIM_PCT_CAR)^B7265)</f>
        <v>96.920156249999962</v>
      </c>
      <c r="G7265" s="5">
        <f>IF(C7265=0,0,C7265*LABOR_HRS_WK_MES*SEASON_WEEKS*(1+DIM_PCT_MES)^C7265)</f>
        <v>343.61789814532818</v>
      </c>
      <c r="H7265" s="5">
        <f>E7265+F7265+G7265</f>
        <v>3265.12359344423</v>
      </c>
      <c r="I7265" s="5">
        <f>MIN(H7265,FARMER_HRS)</f>
        <v>720</v>
      </c>
      <c r="J7265" s="5">
        <f>MAX(0,H7265-FARMER_HRS)</f>
        <v>2545.12359344423</v>
      </c>
      <c r="K7265" s="2">
        <f>I7265*FARMER_RATE+J7265*TEMP_WORKER_RATE</f>
        <v>69186.173497295662</v>
      </c>
      <c r="L7265" s="2">
        <f>A7265*PRICE_TOM+B7265*PRICE_CAR+C7265*PRICE_MES</f>
        <v>121982</v>
      </c>
      <c r="M7265" s="2">
        <f>A7265*FERT_BED_TOM+B7265*FERT_BED_CAR+C7265*FERT_BED_MES</f>
        <v>17160</v>
      </c>
      <c r="N7265" s="6">
        <f>IF(AND(D7265&lt;=TOTAL_BEDS,J7265&lt;=TEMP_WORKER_MAX*TEMP_WORKER_HRS),1,0)</f>
        <v>1</v>
      </c>
      <c r="O7265" s="2">
        <f>L7265-M7265-K7265-FIXED_COSTS</f>
        <v>15635.826502704338</v>
      </c>
      <c r="P7265" s="2">
        <f>IF(N7265=1,O7265,"")</f>
        <v>15635.826502704338</v>
      </c>
    </row>
    <row r="7266">
      <c r="A7266" s="6">
        <v>11</v>
      </c>
      <c r="B7266" s="6">
        <v>3</v>
      </c>
      <c r="C7266" s="6">
        <v>8</v>
      </c>
      <c r="D7266" s="6">
        <f>A7266+B7266+C7266</f>
        <v>22</v>
      </c>
      <c r="E7266" s="5">
        <f>IF(A7266=0,0,A7266*LABOR_HRS_WK_TOM*SEASON_WEEKS*(1+DIM_PCT_TOM)^A7266)</f>
        <v>2824.5855390489023</v>
      </c>
      <c r="F7266" s="5">
        <f>IF(B7266=0,0,B7266*LABOR_HRS_WK_CAR*SEASON_WEEKS*(1+DIM_PCT_CAR)^B7266)</f>
        <v>96.920156249999962</v>
      </c>
      <c r="G7266" s="5">
        <f>IF(C7266=0,0,C7266*LABOR_HRS_WK_MES*SEASON_WEEKS*(1+DIM_PCT_MES)^C7266)</f>
        <v>397.61499642530833</v>
      </c>
      <c r="H7266" s="5">
        <f>E7266+F7266+G7266</f>
        <v>3319.1206917242102</v>
      </c>
      <c r="I7266" s="5">
        <f>MIN(H7266,FARMER_HRS)</f>
        <v>720</v>
      </c>
      <c r="J7266" s="5">
        <f>MAX(0,H7266-FARMER_HRS)</f>
        <v>2599.1206917242102</v>
      </c>
      <c r="K7266" s="2">
        <f>I7266*FARMER_RATE+J7266*TEMP_WORKER_RATE</f>
        <v>70123.623120211982</v>
      </c>
      <c r="L7266" s="2">
        <f>A7266*PRICE_TOM+B7266*PRICE_CAR+C7266*PRICE_MES</f>
        <v>124682</v>
      </c>
      <c r="M7266" s="2">
        <f>A7266*FERT_BED_TOM+B7266*FERT_BED_CAR+C7266*FERT_BED_MES</f>
        <v>18040</v>
      </c>
      <c r="N7266" s="6">
        <f>IF(AND(D7266&lt;=TOTAL_BEDS,J7266&lt;=TEMP_WORKER_MAX*TEMP_WORKER_HRS),1,0)</f>
        <v>1</v>
      </c>
      <c r="O7266" s="2">
        <f>L7266-M7266-K7266-FIXED_COSTS</f>
        <v>16518.376879788018</v>
      </c>
      <c r="P7266" s="2">
        <f>IF(N7266=1,O7266,"")</f>
        <v>16518.376879788018</v>
      </c>
    </row>
    <row r="7267">
      <c r="A7267" s="6">
        <v>11</v>
      </c>
      <c r="B7267" s="6">
        <v>3</v>
      </c>
      <c r="C7267" s="6">
        <v>9</v>
      </c>
      <c r="D7267" s="6">
        <f>A7267+B7267+C7267</f>
        <v>23</v>
      </c>
      <c r="E7267" s="5">
        <f>IF(A7267=0,0,A7267*LABOR_HRS_WK_TOM*SEASON_WEEKS*(1+DIM_PCT_TOM)^A7267)</f>
        <v>2824.5855390489023</v>
      </c>
      <c r="F7267" s="5">
        <f>IF(B7267=0,0,B7267*LABOR_HRS_WK_CAR*SEASON_WEEKS*(1+DIM_PCT_CAR)^B7267)</f>
        <v>96.920156249999962</v>
      </c>
      <c r="G7267" s="5">
        <f>IF(C7267=0,0,C7267*LABOR_HRS_WK_MES*SEASON_WEEKS*(1+DIM_PCT_MES)^C7267)</f>
        <v>452.90833186570273</v>
      </c>
      <c r="H7267" s="5">
        <f>E7267+F7267+G7267</f>
        <v>3374.4140271646047</v>
      </c>
      <c r="I7267" s="5">
        <f>MIN(H7267,FARMER_HRS)</f>
        <v>720</v>
      </c>
      <c r="J7267" s="5">
        <f>MAX(0,H7267-FARMER_HRS)</f>
        <v>2654.4140271646047</v>
      </c>
      <c r="K7267" s="2">
        <f>I7267*FARMER_RATE+J7267*TEMP_WORKER_RATE</f>
        <v>71083.5768604966</v>
      </c>
      <c r="L7267" s="2">
        <f>A7267*PRICE_TOM+B7267*PRICE_CAR+C7267*PRICE_MES</f>
        <v>127382</v>
      </c>
      <c r="M7267" s="2">
        <f>A7267*FERT_BED_TOM+B7267*FERT_BED_CAR+C7267*FERT_BED_MES</f>
        <v>18920</v>
      </c>
      <c r="N7267" s="6">
        <f>IF(AND(D7267&lt;=TOTAL_BEDS,J7267&lt;=TEMP_WORKER_MAX*TEMP_WORKER_HRS),1,0)</f>
        <v>1</v>
      </c>
      <c r="O7267" s="2">
        <f>L7267-M7267-K7267-FIXED_COSTS</f>
        <v>17378.4231395034</v>
      </c>
      <c r="P7267" s="2">
        <f>IF(N7267=1,O7267,"")</f>
        <v>17378.4231395034</v>
      </c>
    </row>
    <row r="7268">
      <c r="A7268" s="6">
        <v>11</v>
      </c>
      <c r="B7268" s="6">
        <v>3</v>
      </c>
      <c r="C7268" s="6">
        <v>10</v>
      </c>
      <c r="D7268" s="6">
        <f>A7268+B7268+C7268</f>
        <v>24</v>
      </c>
      <c r="E7268" s="5">
        <f>IF(A7268=0,0,A7268*LABOR_HRS_WK_TOM*SEASON_WEEKS*(1+DIM_PCT_TOM)^A7268)</f>
        <v>2824.5855390489023</v>
      </c>
      <c r="F7268" s="5">
        <f>IF(B7268=0,0,B7268*LABOR_HRS_WK_CAR*SEASON_WEEKS*(1+DIM_PCT_CAR)^B7268)</f>
        <v>96.920156249999962</v>
      </c>
      <c r="G7268" s="5">
        <f>IF(C7268=0,0,C7268*LABOR_HRS_WK_MES*SEASON_WEEKS*(1+DIM_PCT_MES)^C7268)</f>
        <v>509.52187334891551</v>
      </c>
      <c r="H7268" s="5">
        <f>E7268+F7268+G7268</f>
        <v>3431.0275686478176</v>
      </c>
      <c r="I7268" s="5">
        <f>MIN(H7268,FARMER_HRS)</f>
        <v>720</v>
      </c>
      <c r="J7268" s="5">
        <f>MAX(0,H7268-FARMER_HRS)</f>
        <v>2711.0275686478176</v>
      </c>
      <c r="K7268" s="2">
        <f>I7268*FARMER_RATE+J7268*TEMP_WORKER_RATE</f>
        <v>72066.450844580162</v>
      </c>
      <c r="L7268" s="2">
        <f>A7268*PRICE_TOM+B7268*PRICE_CAR+C7268*PRICE_MES</f>
        <v>130082</v>
      </c>
      <c r="M7268" s="2">
        <f>A7268*FERT_BED_TOM+B7268*FERT_BED_CAR+C7268*FERT_BED_MES</f>
        <v>19800</v>
      </c>
      <c r="N7268" s="6">
        <f>IF(AND(D7268&lt;=TOTAL_BEDS,J7268&lt;=TEMP_WORKER_MAX*TEMP_WORKER_HRS),1,0)</f>
        <v>1</v>
      </c>
      <c r="O7268" s="2">
        <f>L7268-M7268-K7268-FIXED_COSTS</f>
        <v>18215.549155419838</v>
      </c>
      <c r="P7268" s="2">
        <f>IF(N7268=1,O7268,"")</f>
        <v>18215.549155419838</v>
      </c>
    </row>
    <row r="7269">
      <c r="A7269" s="6">
        <v>11</v>
      </c>
      <c r="B7269" s="6">
        <v>3</v>
      </c>
      <c r="C7269" s="6">
        <v>11</v>
      </c>
      <c r="D7269" s="6">
        <f>A7269+B7269+C7269</f>
        <v>25</v>
      </c>
      <c r="E7269" s="5">
        <f>IF(A7269=0,0,A7269*LABOR_HRS_WK_TOM*SEASON_WEEKS*(1+DIM_PCT_TOM)^A7269)</f>
        <v>2824.5855390489023</v>
      </c>
      <c r="F7269" s="5">
        <f>IF(B7269=0,0,B7269*LABOR_HRS_WK_CAR*SEASON_WEEKS*(1+DIM_PCT_CAR)^B7269)</f>
        <v>96.920156249999962</v>
      </c>
      <c r="G7269" s="5">
        <f>IF(C7269=0,0,C7269*LABOR_HRS_WK_MES*SEASON_WEEKS*(1+DIM_PCT_MES)^C7269)</f>
        <v>567.47998644235463</v>
      </c>
      <c r="H7269" s="5">
        <f>E7269+F7269+G7269</f>
        <v>3488.9856817412565</v>
      </c>
      <c r="I7269" s="5">
        <f>MIN(H7269,FARMER_HRS)</f>
        <v>720</v>
      </c>
      <c r="J7269" s="5">
        <f>MAX(0,H7269-FARMER_HRS)</f>
        <v>2768.9856817412565</v>
      </c>
      <c r="K7269" s="2">
        <f>I7269*FARMER_RATE+J7269*TEMP_WORKER_RATE</f>
        <v>73072.6680857857</v>
      </c>
      <c r="L7269" s="2">
        <f>A7269*PRICE_TOM+B7269*PRICE_CAR+C7269*PRICE_MES</f>
        <v>132782</v>
      </c>
      <c r="M7269" s="2">
        <f>A7269*FERT_BED_TOM+B7269*FERT_BED_CAR+C7269*FERT_BED_MES</f>
        <v>20680</v>
      </c>
      <c r="N7269" s="6">
        <f>IF(AND(D7269&lt;=TOTAL_BEDS,J7269&lt;=TEMP_WORKER_MAX*TEMP_WORKER_HRS),1,0)</f>
        <v>1</v>
      </c>
      <c r="O7269" s="2">
        <f>L7269-M7269-K7269-FIXED_COSTS</f>
        <v>19029.3319142143</v>
      </c>
      <c r="P7269" s="2">
        <f>IF(N7269=1,O7269,"")</f>
        <v>19029.3319142143</v>
      </c>
    </row>
    <row r="7270">
      <c r="A7270" s="6">
        <v>11</v>
      </c>
      <c r="B7270" s="6">
        <v>3</v>
      </c>
      <c r="C7270" s="6">
        <v>12</v>
      </c>
      <c r="D7270" s="6">
        <f>A7270+B7270+C7270</f>
        <v>26</v>
      </c>
      <c r="E7270" s="5">
        <f>IF(A7270=0,0,A7270*LABOR_HRS_WK_TOM*SEASON_WEEKS*(1+DIM_PCT_TOM)^A7270)</f>
        <v>2824.5855390489023</v>
      </c>
      <c r="F7270" s="5">
        <f>IF(B7270=0,0,B7270*LABOR_HRS_WK_CAR*SEASON_WEEKS*(1+DIM_PCT_CAR)^B7270)</f>
        <v>96.920156249999962</v>
      </c>
      <c r="G7270" s="5">
        <f>IF(C7270=0,0,C7270*LABOR_HRS_WK_MES*SEASON_WEEKS*(1+DIM_PCT_MES)^C7270)</f>
        <v>626.807439570419</v>
      </c>
      <c r="H7270" s="5">
        <f>E7270+F7270+G7270</f>
        <v>3548.3131348693209</v>
      </c>
      <c r="I7270" s="5">
        <f>MIN(H7270,FARMER_HRS)</f>
        <v>720</v>
      </c>
      <c r="J7270" s="5">
        <f>MAX(0,H7270-FARMER_HRS)</f>
        <v>2828.3131348693209</v>
      </c>
      <c r="K7270" s="2">
        <f>I7270*FARMER_RATE+J7270*TEMP_WORKER_RATE</f>
        <v>74102.658591481275</v>
      </c>
      <c r="L7270" s="2">
        <f>A7270*PRICE_TOM+B7270*PRICE_CAR+C7270*PRICE_MES</f>
        <v>135482</v>
      </c>
      <c r="M7270" s="2">
        <f>A7270*FERT_BED_TOM+B7270*FERT_BED_CAR+C7270*FERT_BED_MES</f>
        <v>21560</v>
      </c>
      <c r="N7270" s="6">
        <f>IF(AND(D7270&lt;=TOTAL_BEDS,J7270&lt;=TEMP_WORKER_MAX*TEMP_WORKER_HRS),1,0)</f>
        <v>1</v>
      </c>
      <c r="O7270" s="2">
        <f>L7270-M7270-K7270-FIXED_COSTS</f>
        <v>19819.341408518725</v>
      </c>
      <c r="P7270" s="2">
        <f>IF(N7270=1,O7270,"")</f>
        <v>19819.341408518725</v>
      </c>
    </row>
    <row r="7271">
      <c r="A7271" s="6">
        <v>11</v>
      </c>
      <c r="B7271" s="6">
        <v>3</v>
      </c>
      <c r="C7271" s="6">
        <v>13</v>
      </c>
      <c r="D7271" s="6">
        <f>A7271+B7271+C7271</f>
        <v>27</v>
      </c>
      <c r="E7271" s="5">
        <f>IF(A7271=0,0,A7271*LABOR_HRS_WK_TOM*SEASON_WEEKS*(1+DIM_PCT_TOM)^A7271)</f>
        <v>2824.5855390489023</v>
      </c>
      <c r="F7271" s="5">
        <f>IF(B7271=0,0,B7271*LABOR_HRS_WK_CAR*SEASON_WEEKS*(1+DIM_PCT_CAR)^B7271)</f>
        <v>96.920156249999962</v>
      </c>
      <c r="G7271" s="5">
        <f>IF(C7271=0,0,C7271*LABOR_HRS_WK_MES*SEASON_WEEKS*(1+DIM_PCT_MES)^C7271)</f>
        <v>687.52941027880331</v>
      </c>
      <c r="H7271" s="5">
        <f>E7271+F7271+G7271</f>
        <v>3609.0351055777055</v>
      </c>
      <c r="I7271" s="5">
        <f>MIN(H7271,FARMER_HRS)</f>
        <v>720</v>
      </c>
      <c r="J7271" s="5">
        <f>MAX(0,H7271-FARMER_HRS)</f>
        <v>2889.0351055777055</v>
      </c>
      <c r="K7271" s="2">
        <f>I7271*FARMER_RATE+J7271*TEMP_WORKER_RATE</f>
        <v>75156.859471835167</v>
      </c>
      <c r="L7271" s="2">
        <f>A7271*PRICE_TOM+B7271*PRICE_CAR+C7271*PRICE_MES</f>
        <v>138182</v>
      </c>
      <c r="M7271" s="2">
        <f>A7271*FERT_BED_TOM+B7271*FERT_BED_CAR+C7271*FERT_BED_MES</f>
        <v>22440</v>
      </c>
      <c r="N7271" s="6">
        <f>IF(AND(D7271&lt;=TOTAL_BEDS,J7271&lt;=TEMP_WORKER_MAX*TEMP_WORKER_HRS),1,0)</f>
        <v>1</v>
      </c>
      <c r="O7271" s="2">
        <f>L7271-M7271-K7271-FIXED_COSTS</f>
        <v>20585.140528164833</v>
      </c>
      <c r="P7271" s="2">
        <f>IF(N7271=1,O7271,"")</f>
        <v>20585.140528164833</v>
      </c>
    </row>
    <row r="7272">
      <c r="A7272" s="6">
        <v>11</v>
      </c>
      <c r="B7272" s="6">
        <v>3</v>
      </c>
      <c r="C7272" s="6">
        <v>14</v>
      </c>
      <c r="D7272" s="6">
        <f>A7272+B7272+C7272</f>
        <v>28</v>
      </c>
      <c r="E7272" s="5">
        <f>IF(A7272=0,0,A7272*LABOR_HRS_WK_TOM*SEASON_WEEKS*(1+DIM_PCT_TOM)^A7272)</f>
        <v>2824.5855390489023</v>
      </c>
      <c r="F7272" s="5">
        <f>IF(B7272=0,0,B7272*LABOR_HRS_WK_CAR*SEASON_WEEKS*(1+DIM_PCT_CAR)^B7272)</f>
        <v>96.920156249999962</v>
      </c>
      <c r="G7272" s="5">
        <f>IF(C7272=0,0,C7272*LABOR_HRS_WK_MES*SEASON_WEEKS*(1+DIM_PCT_MES)^C7272)</f>
        <v>749.67149159246435</v>
      </c>
      <c r="H7272" s="5">
        <f>E7272+F7272+G7272</f>
        <v>3671.1771868913665</v>
      </c>
      <c r="I7272" s="5">
        <f>MIN(H7272,FARMER_HRS)</f>
        <v>720</v>
      </c>
      <c r="J7272" s="5">
        <f>MAX(0,H7272-FARMER_HRS)</f>
        <v>2951.1771868913665</v>
      </c>
      <c r="K7272" s="2">
        <f>I7272*FARMER_RATE+J7272*TEMP_WORKER_RATE</f>
        <v>76235.715050197337</v>
      </c>
      <c r="L7272" s="2">
        <f>A7272*PRICE_TOM+B7272*PRICE_CAR+C7272*PRICE_MES</f>
        <v>140882</v>
      </c>
      <c r="M7272" s="2">
        <f>A7272*FERT_BED_TOM+B7272*FERT_BED_CAR+C7272*FERT_BED_MES</f>
        <v>23320</v>
      </c>
      <c r="N7272" s="6">
        <f>IF(AND(D7272&lt;=TOTAL_BEDS,J7272&lt;=TEMP_WORKER_MAX*TEMP_WORKER_HRS),1,0)</f>
        <v>1</v>
      </c>
      <c r="O7272" s="2">
        <f>L7272-M7272-K7272-FIXED_COSTS</f>
        <v>21326.284949802663</v>
      </c>
      <c r="P7272" s="2">
        <f>IF(N7272=1,O7272,"")</f>
        <v>21326.284949802663</v>
      </c>
    </row>
    <row r="7273">
      <c r="A7273" s="6">
        <v>11</v>
      </c>
      <c r="B7273" s="6">
        <v>3</v>
      </c>
      <c r="C7273" s="6">
        <v>15</v>
      </c>
      <c r="D7273" s="6">
        <f>A7273+B7273+C7273</f>
        <v>29</v>
      </c>
      <c r="E7273" s="5">
        <f>IF(A7273=0,0,A7273*LABOR_HRS_WK_TOM*SEASON_WEEKS*(1+DIM_PCT_TOM)^A7273)</f>
        <v>2824.5855390489023</v>
      </c>
      <c r="F7273" s="5">
        <f>IF(B7273=0,0,B7273*LABOR_HRS_WK_CAR*SEASON_WEEKS*(1+DIM_PCT_CAR)^B7273)</f>
        <v>96.920156249999962</v>
      </c>
      <c r="G7273" s="5">
        <f>IF(C7273=0,0,C7273*LABOR_HRS_WK_MES*SEASON_WEEKS*(1+DIM_PCT_MES)^C7273)</f>
        <v>813.25969846861074</v>
      </c>
      <c r="H7273" s="5">
        <f>E7273+F7273+G7273</f>
        <v>3734.7653937675127</v>
      </c>
      <c r="I7273" s="5">
        <f>MIN(H7273,FARMER_HRS)</f>
        <v>720</v>
      </c>
      <c r="J7273" s="5">
        <f>MAX(0,H7273-FARMER_HRS)</f>
        <v>3014.7653937675127</v>
      </c>
      <c r="K7273" s="2">
        <f>I7273*FARMER_RATE+J7273*TEMP_WORKER_RATE</f>
        <v>77339.676975130424</v>
      </c>
      <c r="L7273" s="2">
        <f>A7273*PRICE_TOM+B7273*PRICE_CAR+C7273*PRICE_MES</f>
        <v>143582</v>
      </c>
      <c r="M7273" s="2">
        <f>A7273*FERT_BED_TOM+B7273*FERT_BED_CAR+C7273*FERT_BED_MES</f>
        <v>24200</v>
      </c>
      <c r="N7273" s="6">
        <f>IF(AND(D7273&lt;=TOTAL_BEDS,J7273&lt;=TEMP_WORKER_MAX*TEMP_WORKER_HRS),1,0)</f>
        <v>1</v>
      </c>
      <c r="O7273" s="2">
        <f>L7273-M7273-K7273-FIXED_COSTS</f>
        <v>22042.323024869576</v>
      </c>
      <c r="P7273" s="2">
        <f>IF(N7273=1,O7273,"")</f>
        <v>22042.323024869576</v>
      </c>
    </row>
    <row r="7274">
      <c r="A7274" s="6">
        <v>11</v>
      </c>
      <c r="B7274" s="6">
        <v>3</v>
      </c>
      <c r="C7274" s="6">
        <v>16</v>
      </c>
      <c r="D7274" s="6">
        <f>A7274+B7274+C7274</f>
        <v>30</v>
      </c>
      <c r="E7274" s="5">
        <f>IF(A7274=0,0,A7274*LABOR_HRS_WK_TOM*SEASON_WEEKS*(1+DIM_PCT_TOM)^A7274)</f>
        <v>2824.5855390489023</v>
      </c>
      <c r="F7274" s="5">
        <f>IF(B7274=0,0,B7274*LABOR_HRS_WK_CAR*SEASON_WEEKS*(1+DIM_PCT_CAR)^B7274)</f>
        <v>96.920156249999962</v>
      </c>
      <c r="G7274" s="5">
        <f>IF(C7274=0,0,C7274*LABOR_HRS_WK_MES*SEASON_WEEKS*(1+DIM_PCT_MES)^C7274)</f>
        <v>878.32047434609967</v>
      </c>
      <c r="H7274" s="5">
        <f>E7274+F7274+G7274</f>
        <v>3799.8261696450018</v>
      </c>
      <c r="I7274" s="5">
        <f>MIN(H7274,FARMER_HRS)</f>
        <v>720</v>
      </c>
      <c r="J7274" s="5">
        <f>MAX(0,H7274-FARMER_HRS)</f>
        <v>3079.8261696450018</v>
      </c>
      <c r="K7274" s="2">
        <f>I7274*FARMER_RATE+J7274*TEMP_WORKER_RATE</f>
        <v>78469.20433411462</v>
      </c>
      <c r="L7274" s="2">
        <f>A7274*PRICE_TOM+B7274*PRICE_CAR+C7274*PRICE_MES</f>
        <v>146282</v>
      </c>
      <c r="M7274" s="2">
        <f>A7274*FERT_BED_TOM+B7274*FERT_BED_CAR+C7274*FERT_BED_MES</f>
        <v>25080</v>
      </c>
      <c r="N7274" s="6">
        <f>IF(AND(D7274&lt;=TOTAL_BEDS,J7274&lt;=TEMP_WORKER_MAX*TEMP_WORKER_HRS),1,0)</f>
        <v>1</v>
      </c>
      <c r="O7274" s="2">
        <f>L7274-M7274-K7274-FIXED_COSTS</f>
        <v>22732.79566588538</v>
      </c>
      <c r="P7274" s="2">
        <f>IF(N7274=1,O7274,"")</f>
        <v>22732.79566588538</v>
      </c>
    </row>
    <row r="7275">
      <c r="A7275" s="6">
        <v>11</v>
      </c>
      <c r="B7275" s="6">
        <v>3</v>
      </c>
      <c r="C7275" s="6">
        <v>17</v>
      </c>
      <c r="D7275" s="6">
        <f>A7275+B7275+C7275</f>
        <v>31</v>
      </c>
      <c r="E7275" s="5">
        <f>IF(A7275=0,0,A7275*LABOR_HRS_WK_TOM*SEASON_WEEKS*(1+DIM_PCT_TOM)^A7275)</f>
        <v>2824.5855390489023</v>
      </c>
      <c r="F7275" s="5">
        <f>IF(B7275=0,0,B7275*LABOR_HRS_WK_CAR*SEASON_WEEKS*(1+DIM_PCT_CAR)^B7275)</f>
        <v>96.920156249999962</v>
      </c>
      <c r="G7275" s="5">
        <f>IF(C7275=0,0,C7275*LABOR_HRS_WK_MES*SEASON_WEEKS*(1+DIM_PCT_MES)^C7275)</f>
        <v>944.88069779263992</v>
      </c>
      <c r="H7275" s="5">
        <f>E7275+F7275+G7275</f>
        <v>3866.3863930915422</v>
      </c>
      <c r="I7275" s="5">
        <f>MIN(H7275,FARMER_HRS)</f>
        <v>720</v>
      </c>
      <c r="J7275" s="5">
        <f>MAX(0,H7275-FARMER_HRS)</f>
        <v>3146.3863930915422</v>
      </c>
      <c r="K7275" s="2">
        <f>I7275*FARMER_RATE+J7275*TEMP_WORKER_RATE</f>
        <v>79624.76376895039</v>
      </c>
      <c r="L7275" s="2">
        <f>A7275*PRICE_TOM+B7275*PRICE_CAR+C7275*PRICE_MES</f>
        <v>148982</v>
      </c>
      <c r="M7275" s="2">
        <f>A7275*FERT_BED_TOM+B7275*FERT_BED_CAR+C7275*FERT_BED_MES</f>
        <v>25960</v>
      </c>
      <c r="N7275" s="6">
        <f>IF(AND(D7275&lt;=TOTAL_BEDS,J7275&lt;=TEMP_WORKER_MAX*TEMP_WORKER_HRS),1,0)</f>
        <v>1</v>
      </c>
      <c r="O7275" s="2">
        <f>L7275-M7275-K7275-FIXED_COSTS</f>
        <v>23397.23623104961</v>
      </c>
      <c r="P7275" s="2">
        <f>IF(N7275=1,O7275,"")</f>
        <v>23397.23623104961</v>
      </c>
    </row>
    <row r="7276">
      <c r="A7276" s="6">
        <v>11</v>
      </c>
      <c r="B7276" s="6">
        <v>3</v>
      </c>
      <c r="C7276" s="6">
        <v>18</v>
      </c>
      <c r="D7276" s="6">
        <f>A7276+B7276+C7276</f>
        <v>32</v>
      </c>
      <c r="E7276" s="5">
        <f>IF(A7276=0,0,A7276*LABOR_HRS_WK_TOM*SEASON_WEEKS*(1+DIM_PCT_TOM)^A7276)</f>
        <v>2824.5855390489023</v>
      </c>
      <c r="F7276" s="5">
        <f>IF(B7276=0,0,B7276*LABOR_HRS_WK_CAR*SEASON_WEEKS*(1+DIM_PCT_CAR)^B7276)</f>
        <v>96.920156249999962</v>
      </c>
      <c r="G7276" s="5">
        <f>IF(C7276=0,0,C7276*LABOR_HRS_WK_MES*SEASON_WEEKS*(1+DIM_PCT_MES)^C7276)</f>
        <v>1012.9676892512272</v>
      </c>
      <c r="H7276" s="5">
        <f>E7276+F7276+G7276</f>
        <v>3934.4733845501291</v>
      </c>
      <c r="I7276" s="5">
        <f>MIN(H7276,FARMER_HRS)</f>
        <v>720</v>
      </c>
      <c r="J7276" s="5">
        <f>MAX(0,H7276-FARMER_HRS)</f>
        <v>3214.4733845501291</v>
      </c>
      <c r="K7276" s="2">
        <f>I7276*FARMER_RATE+J7276*TEMP_WORKER_RATE</f>
        <v>80806.829592884184</v>
      </c>
      <c r="L7276" s="2">
        <f>A7276*PRICE_TOM+B7276*PRICE_CAR+C7276*PRICE_MES</f>
        <v>151682</v>
      </c>
      <c r="M7276" s="2">
        <f>A7276*FERT_BED_TOM+B7276*FERT_BED_CAR+C7276*FERT_BED_MES</f>
        <v>26840</v>
      </c>
      <c r="N7276" s="6">
        <f>IF(AND(D7276&lt;=TOTAL_BEDS,J7276&lt;=TEMP_WORKER_MAX*TEMP_WORKER_HRS),1,0)</f>
        <v>1</v>
      </c>
      <c r="O7276" s="2">
        <f>L7276-M7276-K7276-FIXED_COSTS</f>
        <v>24035.170407115816</v>
      </c>
      <c r="P7276" s="2">
        <f>IF(N7276=1,O7276,"")</f>
        <v>24035.170407115816</v>
      </c>
    </row>
    <row r="7277">
      <c r="A7277" s="6">
        <v>11</v>
      </c>
      <c r="B7277" s="6">
        <v>3</v>
      </c>
      <c r="C7277" s="6">
        <v>19</v>
      </c>
      <c r="D7277" s="6">
        <f>A7277+B7277+C7277</f>
        <v>33</v>
      </c>
      <c r="E7277" s="5">
        <f>IF(A7277=0,0,A7277*LABOR_HRS_WK_TOM*SEASON_WEEKS*(1+DIM_PCT_TOM)^A7277)</f>
        <v>2824.5855390489023</v>
      </c>
      <c r="F7277" s="5">
        <f>IF(B7277=0,0,B7277*LABOR_HRS_WK_CAR*SEASON_WEEKS*(1+DIM_PCT_CAR)^B7277)</f>
        <v>96.920156249999962</v>
      </c>
      <c r="G7277" s="5">
        <f>IF(C7277=0,0,C7277*LABOR_HRS_WK_MES*SEASON_WEEKS*(1+DIM_PCT_MES)^C7277)</f>
        <v>1082.6092178872491</v>
      </c>
      <c r="H7277" s="5">
        <f>E7277+F7277+G7277</f>
        <v>4004.1149131861512</v>
      </c>
      <c r="I7277" s="5">
        <f>MIN(H7277,FARMER_HRS)</f>
        <v>720</v>
      </c>
      <c r="J7277" s="5">
        <f>MAX(0,H7277-FARMER_HRS)</f>
        <v>3284.1149131861512</v>
      </c>
      <c r="K7277" s="2">
        <f>I7277*FARMER_RATE+J7277*TEMP_WORKER_RATE</f>
        <v>82015.883909481781</v>
      </c>
      <c r="L7277" s="2">
        <f>A7277*PRICE_TOM+B7277*PRICE_CAR+C7277*PRICE_MES</f>
        <v>154382</v>
      </c>
      <c r="M7277" s="2">
        <f>A7277*FERT_BED_TOM+B7277*FERT_BED_CAR+C7277*FERT_BED_MES</f>
        <v>27720</v>
      </c>
      <c r="N7277" s="6">
        <f>IF(AND(D7277&lt;=TOTAL_BEDS,J7277&lt;=TEMP_WORKER_MAX*TEMP_WORKER_HRS),1,0)</f>
        <v>1</v>
      </c>
      <c r="O7277" s="2">
        <f>L7277-M7277-K7277-FIXED_COSTS</f>
        <v>24646.116090518219</v>
      </c>
      <c r="P7277" s="2">
        <f>IF(N7277=1,O7277,"")</f>
        <v>24646.116090518219</v>
      </c>
    </row>
    <row r="7278">
      <c r="A7278" s="6">
        <v>11</v>
      </c>
      <c r="B7278" s="6">
        <v>3</v>
      </c>
      <c r="C7278" s="6">
        <v>20</v>
      </c>
      <c r="D7278" s="6">
        <f>A7278+B7278+C7278</f>
        <v>34</v>
      </c>
      <c r="E7278" s="5">
        <f>IF(A7278=0,0,A7278*LABOR_HRS_WK_TOM*SEASON_WEEKS*(1+DIM_PCT_TOM)^A7278)</f>
        <v>2824.5855390489023</v>
      </c>
      <c r="F7278" s="5">
        <f>IF(B7278=0,0,B7278*LABOR_HRS_WK_CAR*SEASON_WEEKS*(1+DIM_PCT_CAR)^B7278)</f>
        <v>96.920156249999962</v>
      </c>
      <c r="G7278" s="5">
        <f>IF(C7278=0,0,C7278*LABOR_HRS_WK_MES*SEASON_WEEKS*(1+DIM_PCT_MES)^C7278)</f>
        <v>1153.8335085377259</v>
      </c>
      <c r="H7278" s="5">
        <f>E7278+F7278+G7278</f>
        <v>4075.3392038366283</v>
      </c>
      <c r="I7278" s="5">
        <f>MIN(H7278,FARMER_HRS)</f>
        <v>720</v>
      </c>
      <c r="J7278" s="5">
        <f>MAX(0,H7278-FARMER_HRS)</f>
        <v>3355.3392038366283</v>
      </c>
      <c r="K7278" s="2">
        <f>I7278*FARMER_RATE+J7278*TEMP_WORKER_RATE</f>
        <v>83252.416733274789</v>
      </c>
      <c r="L7278" s="2">
        <f>A7278*PRICE_TOM+B7278*PRICE_CAR+C7278*PRICE_MES</f>
        <v>157082</v>
      </c>
      <c r="M7278" s="2">
        <f>A7278*FERT_BED_TOM+B7278*FERT_BED_CAR+C7278*FERT_BED_MES</f>
        <v>28600</v>
      </c>
      <c r="N7278" s="6">
        <f>IF(AND(D7278&lt;=TOTAL_BEDS,J7278&lt;=TEMP_WORKER_MAX*TEMP_WORKER_HRS),1,0)</f>
        <v>1</v>
      </c>
      <c r="O7278" s="2">
        <f>L7278-M7278-K7278-FIXED_COSTS</f>
        <v>25229.583266725211</v>
      </c>
      <c r="P7278" s="2">
        <f>IF(N7278=1,O7278,"")</f>
        <v>25229.583266725211</v>
      </c>
    </row>
    <row r="7279">
      <c r="A7279" s="6">
        <v>11</v>
      </c>
      <c r="B7279" s="6">
        <v>3</v>
      </c>
      <c r="C7279" s="6">
        <v>21</v>
      </c>
      <c r="D7279" s="6">
        <f>A7279+B7279+C7279</f>
        <v>35</v>
      </c>
      <c r="E7279" s="5">
        <f>IF(A7279=0,0,A7279*LABOR_HRS_WK_TOM*SEASON_WEEKS*(1+DIM_PCT_TOM)^A7279)</f>
        <v>2824.5855390489023</v>
      </c>
      <c r="F7279" s="5">
        <f>IF(B7279=0,0,B7279*LABOR_HRS_WK_CAR*SEASON_WEEKS*(1+DIM_PCT_CAR)^B7279)</f>
        <v>96.920156249999962</v>
      </c>
      <c r="G7279" s="5">
        <f>IF(C7279=0,0,C7279*LABOR_HRS_WK_MES*SEASON_WEEKS*(1+DIM_PCT_MES)^C7279)</f>
        <v>1226.6692487641699</v>
      </c>
      <c r="H7279" s="5">
        <f>E7279+F7279+G7279</f>
        <v>4148.174944063072</v>
      </c>
      <c r="I7279" s="5">
        <f>MIN(H7279,FARMER_HRS)</f>
        <v>720</v>
      </c>
      <c r="J7279" s="5">
        <f>MAX(0,H7279-FARMER_HRS)</f>
        <v>3428.174944063072</v>
      </c>
      <c r="K7279" s="2">
        <f>I7279*FARMER_RATE+J7279*TEMP_WORKER_RATE</f>
        <v>84516.9261122061</v>
      </c>
      <c r="L7279" s="2">
        <f>A7279*PRICE_TOM+B7279*PRICE_CAR+C7279*PRICE_MES</f>
        <v>159782</v>
      </c>
      <c r="M7279" s="2">
        <f>A7279*FERT_BED_TOM+B7279*FERT_BED_CAR+C7279*FERT_BED_MES</f>
        <v>29480</v>
      </c>
      <c r="N7279" s="6">
        <f>IF(AND(D7279&lt;=TOTAL_BEDS,J7279&lt;=TEMP_WORKER_MAX*TEMP_WORKER_HRS),1,0)</f>
        <v>1</v>
      </c>
      <c r="O7279" s="2">
        <f>L7279-M7279-K7279-FIXED_COSTS</f>
        <v>25785.0738877939</v>
      </c>
      <c r="P7279" s="2">
        <f>IF(N7279=1,O7279,"")</f>
        <v>25785.0738877939</v>
      </c>
    </row>
    <row r="7280">
      <c r="A7280" s="6">
        <v>11</v>
      </c>
      <c r="B7280" s="6">
        <v>3</v>
      </c>
      <c r="C7280" s="6">
        <v>22</v>
      </c>
      <c r="D7280" s="6">
        <f>A7280+B7280+C7280</f>
        <v>36</v>
      </c>
      <c r="E7280" s="5">
        <f>IF(A7280=0,0,A7280*LABOR_HRS_WK_TOM*SEASON_WEEKS*(1+DIM_PCT_TOM)^A7280)</f>
        <v>2824.5855390489023</v>
      </c>
      <c r="F7280" s="5">
        <f>IF(B7280=0,0,B7280*LABOR_HRS_WK_CAR*SEASON_WEEKS*(1+DIM_PCT_CAR)^B7280)</f>
        <v>96.920156249999962</v>
      </c>
      <c r="G7280" s="5">
        <f>IF(C7280=0,0,C7280*LABOR_HRS_WK_MES*SEASON_WEEKS*(1+DIM_PCT_MES)^C7280)</f>
        <v>1301.1455960105659</v>
      </c>
      <c r="H7280" s="5">
        <f>E7280+F7280+G7280</f>
        <v>4222.6512913094684</v>
      </c>
      <c r="I7280" s="5">
        <f>MIN(H7280,FARMER_HRS)</f>
        <v>720</v>
      </c>
      <c r="J7280" s="5">
        <f>MAX(0,H7280-FARMER_HRS)</f>
        <v>3502.6512913094684</v>
      </c>
      <c r="K7280" s="2">
        <f>I7280*FARMER_RATE+J7280*TEMP_WORKER_RATE</f>
        <v>85809.9182519005</v>
      </c>
      <c r="L7280" s="2">
        <f>A7280*PRICE_TOM+B7280*PRICE_CAR+C7280*PRICE_MES</f>
        <v>162482</v>
      </c>
      <c r="M7280" s="2">
        <f>A7280*FERT_BED_TOM+B7280*FERT_BED_CAR+C7280*FERT_BED_MES</f>
        <v>30360</v>
      </c>
      <c r="N7280" s="6">
        <f>IF(AND(D7280&lt;=TOTAL_BEDS,J7280&lt;=TEMP_WORKER_MAX*TEMP_WORKER_HRS),1,0)</f>
        <v>1</v>
      </c>
      <c r="O7280" s="2">
        <f>L7280-M7280-K7280-FIXED_COSTS</f>
        <v>26312.081748099503</v>
      </c>
      <c r="P7280" s="2">
        <f>IF(N7280=1,O7280,"")</f>
        <v>26312.081748099503</v>
      </c>
    </row>
    <row r="7281">
      <c r="A7281" s="6">
        <v>11</v>
      </c>
      <c r="B7281" s="6">
        <v>3</v>
      </c>
      <c r="C7281" s="6">
        <v>23</v>
      </c>
      <c r="D7281" s="6">
        <f>A7281+B7281+C7281</f>
        <v>37</v>
      </c>
      <c r="E7281" s="5">
        <f>IF(A7281=0,0,A7281*LABOR_HRS_WK_TOM*SEASON_WEEKS*(1+DIM_PCT_TOM)^A7281)</f>
        <v>2824.5855390489023</v>
      </c>
      <c r="F7281" s="5">
        <f>IF(B7281=0,0,B7281*LABOR_HRS_WK_CAR*SEASON_WEEKS*(1+DIM_PCT_CAR)^B7281)</f>
        <v>96.920156249999962</v>
      </c>
      <c r="G7281" s="5">
        <f>IF(C7281=0,0,C7281*LABOR_HRS_WK_MES*SEASON_WEEKS*(1+DIM_PCT_MES)^C7281)</f>
        <v>1377.2921848680023</v>
      </c>
      <c r="H7281" s="5">
        <f>E7281+F7281+G7281</f>
        <v>4298.7978801669042</v>
      </c>
      <c r="I7281" s="5">
        <f>MIN(H7281,FARMER_HRS)</f>
        <v>720</v>
      </c>
      <c r="J7281" s="5">
        <f>MAX(0,H7281-FARMER_HRS)</f>
        <v>3578.7978801669042</v>
      </c>
      <c r="K7281" s="2">
        <f>I7281*FARMER_RATE+J7281*TEMP_WORKER_RATE</f>
        <v>87131.907641786529</v>
      </c>
      <c r="L7281" s="2">
        <f>A7281*PRICE_TOM+B7281*PRICE_CAR+C7281*PRICE_MES</f>
        <v>165182</v>
      </c>
      <c r="M7281" s="2">
        <f>A7281*FERT_BED_TOM+B7281*FERT_BED_CAR+C7281*FERT_BED_MES</f>
        <v>31240</v>
      </c>
      <c r="N7281" s="6">
        <f>IF(AND(D7281&lt;=TOTAL_BEDS,J7281&lt;=TEMP_WORKER_MAX*TEMP_WORKER_HRS),1,0)</f>
        <v>1</v>
      </c>
      <c r="O7281" s="2">
        <f>L7281-M7281-K7281-FIXED_COSTS</f>
        <v>26810.092358213471</v>
      </c>
      <c r="P7281" s="2">
        <f>IF(N7281=1,O7281,"")</f>
        <v>26810.092358213471</v>
      </c>
    </row>
    <row r="7282">
      <c r="A7282" s="6">
        <v>11</v>
      </c>
      <c r="B7282" s="6">
        <v>3</v>
      </c>
      <c r="C7282" s="6">
        <v>24</v>
      </c>
      <c r="D7282" s="6">
        <f>A7282+B7282+C7282</f>
        <v>38</v>
      </c>
      <c r="E7282" s="5">
        <f>IF(A7282=0,0,A7282*LABOR_HRS_WK_TOM*SEASON_WEEKS*(1+DIM_PCT_TOM)^A7282)</f>
        <v>2824.5855390489023</v>
      </c>
      <c r="F7282" s="5">
        <f>IF(B7282=0,0,B7282*LABOR_HRS_WK_CAR*SEASON_WEEKS*(1+DIM_PCT_CAR)^B7282)</f>
        <v>96.920156249999962</v>
      </c>
      <c r="G7282" s="5">
        <f>IF(C7282=0,0,C7282*LABOR_HRS_WK_MES*SEASON_WEEKS*(1+DIM_PCT_MES)^C7282)</f>
        <v>1455.139134447498</v>
      </c>
      <c r="H7282" s="5">
        <f>E7282+F7282+G7282</f>
        <v>4376.6448297464</v>
      </c>
      <c r="I7282" s="5">
        <f>MIN(H7282,FARMER_HRS)</f>
        <v>720</v>
      </c>
      <c r="J7282" s="5">
        <f>MAX(0,H7282-FARMER_HRS)</f>
        <v>3656.6448297464003</v>
      </c>
      <c r="K7282" s="2">
        <f>I7282*FARMER_RATE+J7282*TEMP_WORKER_RATE</f>
        <v>88483.417183097219</v>
      </c>
      <c r="L7282" s="2">
        <f>A7282*PRICE_TOM+B7282*PRICE_CAR+C7282*PRICE_MES</f>
        <v>167882</v>
      </c>
      <c r="M7282" s="2">
        <f>A7282*FERT_BED_TOM+B7282*FERT_BED_CAR+C7282*FERT_BED_MES</f>
        <v>32120</v>
      </c>
      <c r="N7282" s="6">
        <f>IF(AND(D7282&lt;=TOTAL_BEDS,J7282&lt;=TEMP_WORKER_MAX*TEMP_WORKER_HRS),1,0)</f>
        <v>1</v>
      </c>
      <c r="O7282" s="2">
        <f>L7282-M7282-K7282-FIXED_COSTS</f>
        <v>27278.582816902781</v>
      </c>
      <c r="P7282" s="2">
        <f>IF(N7282=1,O7282,"")</f>
        <v>27278.582816902781</v>
      </c>
    </row>
    <row r="7283">
      <c r="A7283" s="6">
        <v>11</v>
      </c>
      <c r="B7283" s="6">
        <v>3</v>
      </c>
      <c r="C7283" s="6">
        <v>25</v>
      </c>
      <c r="D7283" s="6">
        <f>A7283+B7283+C7283</f>
        <v>39</v>
      </c>
      <c r="E7283" s="5">
        <f>IF(A7283=0,0,A7283*LABOR_HRS_WK_TOM*SEASON_WEEKS*(1+DIM_PCT_TOM)^A7283)</f>
        <v>2824.5855390489023</v>
      </c>
      <c r="F7283" s="5">
        <f>IF(B7283=0,0,B7283*LABOR_HRS_WK_CAR*SEASON_WEEKS*(1+DIM_PCT_CAR)^B7283)</f>
        <v>96.920156249999962</v>
      </c>
      <c r="G7283" s="5">
        <f>IF(C7283=0,0,C7283*LABOR_HRS_WK_MES*SEASON_WEEKS*(1+DIM_PCT_MES)^C7283)</f>
        <v>1534.7170558625955</v>
      </c>
      <c r="H7283" s="5">
        <f>E7283+F7283+G7283</f>
        <v>4456.2227511614974</v>
      </c>
      <c r="I7283" s="5">
        <f>MIN(H7283,FARMER_HRS)</f>
        <v>720</v>
      </c>
      <c r="J7283" s="5">
        <f>MAX(0,H7283-FARMER_HRS)</f>
        <v>3736.2227511614974</v>
      </c>
      <c r="K7283" s="2">
        <f>I7283*FARMER_RATE+J7283*TEMP_WORKER_RATE</f>
        <v>89864.978318776</v>
      </c>
      <c r="L7283" s="2">
        <f>A7283*PRICE_TOM+B7283*PRICE_CAR+C7283*PRICE_MES</f>
        <v>170582</v>
      </c>
      <c r="M7283" s="2">
        <f>A7283*FERT_BED_TOM+B7283*FERT_BED_CAR+C7283*FERT_BED_MES</f>
        <v>33000</v>
      </c>
      <c r="N7283" s="6">
        <f>IF(AND(D7283&lt;=TOTAL_BEDS,J7283&lt;=TEMP_WORKER_MAX*TEMP_WORKER_HRS),1,0)</f>
        <v>1</v>
      </c>
      <c r="O7283" s="2">
        <f>L7283-M7283-K7283-FIXED_COSTS</f>
        <v>27717.021681223996</v>
      </c>
      <c r="P7283" s="2">
        <f>IF(N7283=1,O7283,"")</f>
        <v>27717.021681223996</v>
      </c>
    </row>
    <row r="7284">
      <c r="A7284" s="6">
        <v>11</v>
      </c>
      <c r="B7284" s="6">
        <v>3</v>
      </c>
      <c r="C7284" s="6">
        <v>26</v>
      </c>
      <c r="D7284" s="6">
        <f>A7284+B7284+C7284</f>
        <v>40</v>
      </c>
      <c r="E7284" s="5">
        <f>IF(A7284=0,0,A7284*LABOR_HRS_WK_TOM*SEASON_WEEKS*(1+DIM_PCT_TOM)^A7284)</f>
        <v>2824.5855390489023</v>
      </c>
      <c r="F7284" s="5">
        <f>IF(B7284=0,0,B7284*LABOR_HRS_WK_CAR*SEASON_WEEKS*(1+DIM_PCT_CAR)^B7284)</f>
        <v>96.920156249999962</v>
      </c>
      <c r="G7284" s="5">
        <f>IF(C7284=0,0,C7284*LABOR_HRS_WK_MES*SEASON_WEEKS*(1+DIM_PCT_MES)^C7284)</f>
        <v>1616.0570598233128</v>
      </c>
      <c r="H7284" s="5">
        <f>E7284+F7284+G7284</f>
        <v>4537.5627551222151</v>
      </c>
      <c r="I7284" s="5">
        <f>MIN(H7284,FARMER_HRS)</f>
        <v>720</v>
      </c>
      <c r="J7284" s="5">
        <f>MAX(0,H7284-FARMER_HRS)</f>
        <v>3817.5627551222151</v>
      </c>
      <c r="K7284" s="2">
        <f>I7284*FARMER_RATE+J7284*TEMP_WORKER_RATE</f>
        <v>91277.131165316227</v>
      </c>
      <c r="L7284" s="2">
        <f>A7284*PRICE_TOM+B7284*PRICE_CAR+C7284*PRICE_MES</f>
        <v>173282</v>
      </c>
      <c r="M7284" s="2">
        <f>A7284*FERT_BED_TOM+B7284*FERT_BED_CAR+C7284*FERT_BED_MES</f>
        <v>33880</v>
      </c>
      <c r="N7284" s="6">
        <f>IF(AND(D7284&lt;=TOTAL_BEDS,J7284&lt;=TEMP_WORKER_MAX*TEMP_WORKER_HRS),1,0)</f>
        <v>1</v>
      </c>
      <c r="O7284" s="2">
        <f>L7284-M7284-K7284-FIXED_COSTS</f>
        <v>28124.868834683773</v>
      </c>
      <c r="P7284" s="2">
        <f>IF(N7284=1,O7284,"")</f>
        <v>28124.868834683773</v>
      </c>
    </row>
    <row r="7285">
      <c r="A7285" s="6">
        <v>11</v>
      </c>
      <c r="B7285" s="6">
        <v>3</v>
      </c>
      <c r="C7285" s="6">
        <v>27</v>
      </c>
      <c r="D7285" s="6">
        <f>A7285+B7285+C7285</f>
        <v>41</v>
      </c>
      <c r="E7285" s="5">
        <f>IF(A7285=0,0,A7285*LABOR_HRS_WK_TOM*SEASON_WEEKS*(1+DIM_PCT_TOM)^A7285)</f>
        <v>2824.5855390489023</v>
      </c>
      <c r="F7285" s="5">
        <f>IF(B7285=0,0,B7285*LABOR_HRS_WK_CAR*SEASON_WEEKS*(1+DIM_PCT_CAR)^B7285)</f>
        <v>96.920156249999962</v>
      </c>
      <c r="G7285" s="5">
        <f>IF(C7285=0,0,C7285*LABOR_HRS_WK_MES*SEASON_WEEKS*(1+DIM_PCT_MES)^C7285)</f>
        <v>1699.19076434307</v>
      </c>
      <c r="H7285" s="5">
        <f>E7285+F7285+G7285</f>
        <v>4620.6964596419721</v>
      </c>
      <c r="I7285" s="5">
        <f>MIN(H7285,FARMER_HRS)</f>
        <v>720</v>
      </c>
      <c r="J7285" s="5">
        <f>MAX(0,H7285-FARMER_HRS)</f>
        <v>3900.6964596419721</v>
      </c>
      <c r="K7285" s="2">
        <f>I7285*FARMER_RATE+J7285*TEMP_WORKER_RATE</f>
        <v>92720.424646562009</v>
      </c>
      <c r="L7285" s="2">
        <f>A7285*PRICE_TOM+B7285*PRICE_CAR+C7285*PRICE_MES</f>
        <v>175982</v>
      </c>
      <c r="M7285" s="2">
        <f>A7285*FERT_BED_TOM+B7285*FERT_BED_CAR+C7285*FERT_BED_MES</f>
        <v>34760</v>
      </c>
      <c r="N7285" s="6">
        <f>IF(AND(D7285&lt;=TOTAL_BEDS,J7285&lt;=TEMP_WORKER_MAX*TEMP_WORKER_HRS),1,0)</f>
        <v>1</v>
      </c>
      <c r="O7285" s="2">
        <f>L7285-M7285-K7285-FIXED_COSTS</f>
        <v>28501.575353437991</v>
      </c>
      <c r="P7285" s="2">
        <f>IF(N7285=1,O7285,"")</f>
        <v>28501.575353437991</v>
      </c>
    </row>
    <row r="7286">
      <c r="A7286" s="6">
        <v>11</v>
      </c>
      <c r="B7286" s="6">
        <v>3</v>
      </c>
      <c r="C7286" s="6">
        <v>28</v>
      </c>
      <c r="D7286" s="6">
        <f>A7286+B7286+C7286</f>
        <v>42</v>
      </c>
      <c r="E7286" s="5">
        <f>IF(A7286=0,0,A7286*LABOR_HRS_WK_TOM*SEASON_WEEKS*(1+DIM_PCT_TOM)^A7286)</f>
        <v>2824.5855390489023</v>
      </c>
      <c r="F7286" s="5">
        <f>IF(B7286=0,0,B7286*LABOR_HRS_WK_CAR*SEASON_WEEKS*(1+DIM_PCT_CAR)^B7286)</f>
        <v>96.920156249999962</v>
      </c>
      <c r="G7286" s="5">
        <f>IF(C7286=0,0,C7286*LABOR_HRS_WK_MES*SEASON_WEEKS*(1+DIM_PCT_MES)^C7286)</f>
        <v>1784.1503025602233</v>
      </c>
      <c r="H7286" s="5">
        <f>E7286+F7286+G7286</f>
        <v>4705.6559978591249</v>
      </c>
      <c r="I7286" s="5">
        <f>MIN(H7286,FARMER_HRS)</f>
        <v>720</v>
      </c>
      <c r="J7286" s="5">
        <f>MAX(0,H7286-FARMER_HRS)</f>
        <v>3985.6559978591249</v>
      </c>
      <c r="K7286" s="2">
        <f>I7286*FARMER_RATE+J7286*TEMP_WORKER_RATE</f>
        <v>94195.4166294987</v>
      </c>
      <c r="L7286" s="2">
        <f>A7286*PRICE_TOM+B7286*PRICE_CAR+C7286*PRICE_MES</f>
        <v>178682</v>
      </c>
      <c r="M7286" s="2">
        <f>A7286*FERT_BED_TOM+B7286*FERT_BED_CAR+C7286*FERT_BED_MES</f>
        <v>35640</v>
      </c>
      <c r="N7286" s="6">
        <f>IF(AND(D7286&lt;=TOTAL_BEDS,J7286&lt;=TEMP_WORKER_MAX*TEMP_WORKER_HRS),1,0)</f>
        <v>1</v>
      </c>
      <c r="O7286" s="2">
        <f>L7286-M7286-K7286-FIXED_COSTS</f>
        <v>28846.583370501306</v>
      </c>
      <c r="P7286" s="2">
        <f>IF(N7286=1,O7286,"")</f>
        <v>28846.583370501306</v>
      </c>
    </row>
    <row r="7287">
      <c r="A7287" s="6">
        <v>11</v>
      </c>
      <c r="B7287" s="6">
        <v>3</v>
      </c>
      <c r="C7287" s="6">
        <v>29</v>
      </c>
      <c r="D7287" s="6">
        <f>A7287+B7287+C7287</f>
        <v>43</v>
      </c>
      <c r="E7287" s="5">
        <f>IF(A7287=0,0,A7287*LABOR_HRS_WK_TOM*SEASON_WEEKS*(1+DIM_PCT_TOM)^A7287)</f>
        <v>2824.5855390489023</v>
      </c>
      <c r="F7287" s="5">
        <f>IF(B7287=0,0,B7287*LABOR_HRS_WK_CAR*SEASON_WEEKS*(1+DIM_PCT_CAR)^B7287)</f>
        <v>96.920156249999962</v>
      </c>
      <c r="G7287" s="5">
        <f>IF(C7287=0,0,C7287*LABOR_HRS_WK_MES*SEASON_WEEKS*(1+DIM_PCT_MES)^C7287)</f>
        <v>1870.9683306758766</v>
      </c>
      <c r="H7287" s="5">
        <f>E7287+F7287+G7287</f>
        <v>4792.4740259747787</v>
      </c>
      <c r="I7287" s="5">
        <f>MIN(H7287,FARMER_HRS)</f>
        <v>720</v>
      </c>
      <c r="J7287" s="5">
        <f>MAX(0,H7287-FARMER_HRS)</f>
        <v>4072.4740259747787</v>
      </c>
      <c r="K7287" s="2">
        <f>I7287*FARMER_RATE+J7287*TEMP_WORKER_RATE</f>
        <v>95702.674062062128</v>
      </c>
      <c r="L7287" s="2">
        <f>A7287*PRICE_TOM+B7287*PRICE_CAR+C7287*PRICE_MES</f>
        <v>181382</v>
      </c>
      <c r="M7287" s="2">
        <f>A7287*FERT_BED_TOM+B7287*FERT_BED_CAR+C7287*FERT_BED_MES</f>
        <v>36520</v>
      </c>
      <c r="N7287" s="6">
        <f>IF(AND(D7287&lt;=TOTAL_BEDS,J7287&lt;=TEMP_WORKER_MAX*TEMP_WORKER_HRS),1,0)</f>
        <v>1</v>
      </c>
      <c r="O7287" s="2">
        <f>L7287-M7287-K7287-FIXED_COSTS</f>
        <v>29159.325937937872</v>
      </c>
      <c r="P7287" s="2">
        <f>IF(N7287=1,O7287,"")</f>
        <v>29159.325937937872</v>
      </c>
    </row>
    <row r="7288">
      <c r="A7288" s="6">
        <v>11</v>
      </c>
      <c r="B7288" s="6">
        <v>3</v>
      </c>
      <c r="C7288" s="6">
        <v>30</v>
      </c>
      <c r="D7288" s="6">
        <f>A7288+B7288+C7288</f>
        <v>44</v>
      </c>
      <c r="E7288" s="5">
        <f>IF(A7288=0,0,A7288*LABOR_HRS_WK_TOM*SEASON_WEEKS*(1+DIM_PCT_TOM)^A7288)</f>
        <v>2824.5855390489023</v>
      </c>
      <c r="F7288" s="5">
        <f>IF(B7288=0,0,B7288*LABOR_HRS_WK_CAR*SEASON_WEEKS*(1+DIM_PCT_CAR)^B7288)</f>
        <v>96.920156249999962</v>
      </c>
      <c r="G7288" s="5">
        <f>IF(C7288=0,0,C7288*LABOR_HRS_WK_MES*SEASON_WEEKS*(1+DIM_PCT_MES)^C7288)</f>
        <v>1959.6780360096466</v>
      </c>
      <c r="H7288" s="5">
        <f>E7288+F7288+G7288</f>
        <v>4881.1837313085489</v>
      </c>
      <c r="I7288" s="5">
        <f>MIN(H7288,FARMER_HRS)</f>
        <v>720</v>
      </c>
      <c r="J7288" s="5">
        <f>MAX(0,H7288-FARMER_HRS)</f>
        <v>4161.1837313085489</v>
      </c>
      <c r="K7288" s="2">
        <f>I7288*FARMER_RATE+J7288*TEMP_WORKER_RATE</f>
        <v>97242.773112995637</v>
      </c>
      <c r="L7288" s="2">
        <f>A7288*PRICE_TOM+B7288*PRICE_CAR+C7288*PRICE_MES</f>
        <v>184082</v>
      </c>
      <c r="M7288" s="2">
        <f>A7288*FERT_BED_TOM+B7288*FERT_BED_CAR+C7288*FERT_BED_MES</f>
        <v>37400</v>
      </c>
      <c r="N7288" s="6">
        <f>IF(AND(D7288&lt;=TOTAL_BEDS,J7288&lt;=TEMP_WORKER_MAX*TEMP_WORKER_HRS),1,0)</f>
        <v>1</v>
      </c>
      <c r="O7288" s="2">
        <f>L7288-M7288-K7288-FIXED_COSTS</f>
        <v>29439.226887004363</v>
      </c>
      <c r="P7288" s="2">
        <f>IF(N7288=1,O7288,"")</f>
        <v>29439.226887004363</v>
      </c>
    </row>
    <row r="7289">
      <c r="A7289" s="6">
        <v>11</v>
      </c>
      <c r="B7289" s="6">
        <v>4</v>
      </c>
      <c r="C7289" s="6">
        <v>0</v>
      </c>
      <c r="D7289" s="6">
        <f>A7289+B7289+C7289</f>
        <v>15</v>
      </c>
      <c r="E7289" s="5">
        <f>IF(A7289=0,0,A7289*LABOR_HRS_WK_TOM*SEASON_WEEKS*(1+DIM_PCT_TOM)^A7289)</f>
        <v>2824.5855390489023</v>
      </c>
      <c r="F7289" s="5">
        <f>IF(B7289=0,0,B7289*LABOR_HRS_WK_CAR*SEASON_WEEKS*(1+DIM_PCT_CAR)^B7289)</f>
        <v>132.45754687499993</v>
      </c>
      <c r="G7289" s="5">
        <f>IF(C7289=0,0,C7289*LABOR_HRS_WK_MES*SEASON_WEEKS*(1+DIM_PCT_MES)^C7289)</f>
        <v>0</v>
      </c>
      <c r="H7289" s="5">
        <f>E7289+F7289+G7289</f>
        <v>2957.0430859239023</v>
      </c>
      <c r="I7289" s="5">
        <f>MIN(H7289,FARMER_HRS)</f>
        <v>720</v>
      </c>
      <c r="J7289" s="5">
        <f>MAX(0,H7289-FARMER_HRS)</f>
        <v>2237.0430859239023</v>
      </c>
      <c r="K7289" s="2">
        <f>I7289*FARMER_RATE+J7289*TEMP_WORKER_RATE</f>
        <v>63837.553575067745</v>
      </c>
      <c r="L7289" s="2">
        <f>A7289*PRICE_TOM+B7289*PRICE_CAR+C7289*PRICE_MES</f>
        <v>105176</v>
      </c>
      <c r="M7289" s="2">
        <f>A7289*FERT_BED_TOM+B7289*FERT_BED_CAR+C7289*FERT_BED_MES</f>
        <v>11440</v>
      </c>
      <c r="N7289" s="6">
        <f>IF(AND(D7289&lt;=TOTAL_BEDS,J7289&lt;=TEMP_WORKER_MAX*TEMP_WORKER_HRS),1,0)</f>
        <v>1</v>
      </c>
      <c r="O7289" s="2">
        <f>L7289-M7289-K7289-FIXED_COSTS</f>
        <v>9898.4464249322555</v>
      </c>
      <c r="P7289" s="2">
        <f>IF(N7289=1,O7289,"")</f>
        <v>9898.4464249322555</v>
      </c>
    </row>
    <row r="7290">
      <c r="A7290" s="6">
        <v>11</v>
      </c>
      <c r="B7290" s="6">
        <v>4</v>
      </c>
      <c r="C7290" s="6">
        <v>1</v>
      </c>
      <c r="D7290" s="6">
        <f>A7290+B7290+C7290</f>
        <v>16</v>
      </c>
      <c r="E7290" s="5">
        <f>IF(A7290=0,0,A7290*LABOR_HRS_WK_TOM*SEASON_WEEKS*(1+DIM_PCT_TOM)^A7290)</f>
        <v>2824.5855390489023</v>
      </c>
      <c r="F7290" s="5">
        <f>IF(B7290=0,0,B7290*LABOR_HRS_WK_CAR*SEASON_WEEKS*(1+DIM_PCT_CAR)^B7290)</f>
        <v>132.45754687499993</v>
      </c>
      <c r="G7290" s="5">
        <f>IF(C7290=0,0,C7290*LABOR_HRS_WK_MES*SEASON_WEEKS*(1+DIM_PCT_MES)^C7290)</f>
        <v>45.5625</v>
      </c>
      <c r="H7290" s="5">
        <f>E7290+F7290+G7290</f>
        <v>3002.6055859239023</v>
      </c>
      <c r="I7290" s="5">
        <f>MIN(H7290,FARMER_HRS)</f>
        <v>720</v>
      </c>
      <c r="J7290" s="5">
        <f>MAX(0,H7290-FARMER_HRS)</f>
        <v>2282.6055859239023</v>
      </c>
      <c r="K7290" s="2">
        <f>I7290*FARMER_RATE+J7290*TEMP_WORKER_RATE</f>
        <v>64628.569200067745</v>
      </c>
      <c r="L7290" s="2">
        <f>A7290*PRICE_TOM+B7290*PRICE_CAR+C7290*PRICE_MES</f>
        <v>107876</v>
      </c>
      <c r="M7290" s="2">
        <f>A7290*FERT_BED_TOM+B7290*FERT_BED_CAR+C7290*FERT_BED_MES</f>
        <v>12320</v>
      </c>
      <c r="N7290" s="6">
        <f>IF(AND(D7290&lt;=TOTAL_BEDS,J7290&lt;=TEMP_WORKER_MAX*TEMP_WORKER_HRS),1,0)</f>
        <v>1</v>
      </c>
      <c r="O7290" s="2">
        <f>L7290-M7290-K7290-FIXED_COSTS</f>
        <v>10927.430799932255</v>
      </c>
      <c r="P7290" s="2">
        <f>IF(N7290=1,O7290,"")</f>
        <v>10927.430799932255</v>
      </c>
    </row>
    <row r="7291">
      <c r="A7291" s="6">
        <v>11</v>
      </c>
      <c r="B7291" s="6">
        <v>4</v>
      </c>
      <c r="C7291" s="6">
        <v>2</v>
      </c>
      <c r="D7291" s="6">
        <f>A7291+B7291+C7291</f>
        <v>17</v>
      </c>
      <c r="E7291" s="5">
        <f>IF(A7291=0,0,A7291*LABOR_HRS_WK_TOM*SEASON_WEEKS*(1+DIM_PCT_TOM)^A7291)</f>
        <v>2824.5855390489023</v>
      </c>
      <c r="F7291" s="5">
        <f>IF(B7291=0,0,B7291*LABOR_HRS_WK_CAR*SEASON_WEEKS*(1+DIM_PCT_CAR)^B7291)</f>
        <v>132.45754687499993</v>
      </c>
      <c r="G7291" s="5">
        <f>IF(C7291=0,0,C7291*LABOR_HRS_WK_MES*SEASON_WEEKS*(1+DIM_PCT_MES)^C7291)</f>
        <v>92.2640625</v>
      </c>
      <c r="H7291" s="5">
        <f>E7291+F7291+G7291</f>
        <v>3049.3071484239022</v>
      </c>
      <c r="I7291" s="5">
        <f>MIN(H7291,FARMER_HRS)</f>
        <v>720</v>
      </c>
      <c r="J7291" s="5">
        <f>MAX(0,H7291-FARMER_HRS)</f>
        <v>2329.3071484239022</v>
      </c>
      <c r="K7291" s="2">
        <f>I7291*FARMER_RATE+J7291*TEMP_WORKER_RATE</f>
        <v>65439.360215692745</v>
      </c>
      <c r="L7291" s="2">
        <f>A7291*PRICE_TOM+B7291*PRICE_CAR+C7291*PRICE_MES</f>
        <v>110576</v>
      </c>
      <c r="M7291" s="2">
        <f>A7291*FERT_BED_TOM+B7291*FERT_BED_CAR+C7291*FERT_BED_MES</f>
        <v>13200</v>
      </c>
      <c r="N7291" s="6">
        <f>IF(AND(D7291&lt;=TOTAL_BEDS,J7291&lt;=TEMP_WORKER_MAX*TEMP_WORKER_HRS),1,0)</f>
        <v>1</v>
      </c>
      <c r="O7291" s="2">
        <f>L7291-M7291-K7291-FIXED_COSTS</f>
        <v>11936.639784307255</v>
      </c>
      <c r="P7291" s="2">
        <f>IF(N7291=1,O7291,"")</f>
        <v>11936.639784307255</v>
      </c>
    </row>
    <row r="7292">
      <c r="A7292" s="6">
        <v>11</v>
      </c>
      <c r="B7292" s="6">
        <v>4</v>
      </c>
      <c r="C7292" s="6">
        <v>3</v>
      </c>
      <c r="D7292" s="6">
        <f>A7292+B7292+C7292</f>
        <v>18</v>
      </c>
      <c r="E7292" s="5">
        <f>IF(A7292=0,0,A7292*LABOR_HRS_WK_TOM*SEASON_WEEKS*(1+DIM_PCT_TOM)^A7292)</f>
        <v>2824.5855390489023</v>
      </c>
      <c r="F7292" s="5">
        <f>IF(B7292=0,0,B7292*LABOR_HRS_WK_CAR*SEASON_WEEKS*(1+DIM_PCT_CAR)^B7292)</f>
        <v>132.45754687499993</v>
      </c>
      <c r="G7292" s="5">
        <f>IF(C7292=0,0,C7292*LABOR_HRS_WK_MES*SEASON_WEEKS*(1+DIM_PCT_MES)^C7292)</f>
        <v>140.12604492187498</v>
      </c>
      <c r="H7292" s="5">
        <f>E7292+F7292+G7292</f>
        <v>3097.1691308457771</v>
      </c>
      <c r="I7292" s="5">
        <f>MIN(H7292,FARMER_HRS)</f>
        <v>720</v>
      </c>
      <c r="J7292" s="5">
        <f>MAX(0,H7292-FARMER_HRS)</f>
        <v>2377.1691308457771</v>
      </c>
      <c r="K7292" s="2">
        <f>I7292*FARMER_RATE+J7292*TEMP_WORKER_RATE</f>
        <v>66270.297410516971</v>
      </c>
      <c r="L7292" s="2">
        <f>A7292*PRICE_TOM+B7292*PRICE_CAR+C7292*PRICE_MES</f>
        <v>113276</v>
      </c>
      <c r="M7292" s="2">
        <f>A7292*FERT_BED_TOM+B7292*FERT_BED_CAR+C7292*FERT_BED_MES</f>
        <v>14080</v>
      </c>
      <c r="N7292" s="6">
        <f>IF(AND(D7292&lt;=TOTAL_BEDS,J7292&lt;=TEMP_WORKER_MAX*TEMP_WORKER_HRS),1,0)</f>
        <v>1</v>
      </c>
      <c r="O7292" s="2">
        <f>L7292-M7292-K7292-FIXED_COSTS</f>
        <v>12925.702589483029</v>
      </c>
      <c r="P7292" s="2">
        <f>IF(N7292=1,O7292,"")</f>
        <v>12925.702589483029</v>
      </c>
    </row>
    <row r="7293">
      <c r="A7293" s="6">
        <v>11</v>
      </c>
      <c r="B7293" s="6">
        <v>4</v>
      </c>
      <c r="C7293" s="6">
        <v>4</v>
      </c>
      <c r="D7293" s="6">
        <f>A7293+B7293+C7293</f>
        <v>19</v>
      </c>
      <c r="E7293" s="5">
        <f>IF(A7293=0,0,A7293*LABOR_HRS_WK_TOM*SEASON_WEEKS*(1+DIM_PCT_TOM)^A7293)</f>
        <v>2824.5855390489023</v>
      </c>
      <c r="F7293" s="5">
        <f>IF(B7293=0,0,B7293*LABOR_HRS_WK_CAR*SEASON_WEEKS*(1+DIM_PCT_CAR)^B7293)</f>
        <v>132.45754687499993</v>
      </c>
      <c r="G7293" s="5">
        <f>IF(C7293=0,0,C7293*LABOR_HRS_WK_MES*SEASON_WEEKS*(1+DIM_PCT_MES)^C7293)</f>
        <v>189.17016064453119</v>
      </c>
      <c r="H7293" s="5">
        <f>E7293+F7293+G7293</f>
        <v>3146.2132465684335</v>
      </c>
      <c r="I7293" s="5">
        <f>MIN(H7293,FARMER_HRS)</f>
        <v>720</v>
      </c>
      <c r="J7293" s="5">
        <f>MAX(0,H7293-FARMER_HRS)</f>
        <v>2426.2132465684335</v>
      </c>
      <c r="K7293" s="2">
        <f>I7293*FARMER_RATE+J7293*TEMP_WORKER_RATE</f>
        <v>67121.7577529242</v>
      </c>
      <c r="L7293" s="2">
        <f>A7293*PRICE_TOM+B7293*PRICE_CAR+C7293*PRICE_MES</f>
        <v>115976</v>
      </c>
      <c r="M7293" s="2">
        <f>A7293*FERT_BED_TOM+B7293*FERT_BED_CAR+C7293*FERT_BED_MES</f>
        <v>14960</v>
      </c>
      <c r="N7293" s="6">
        <f>IF(AND(D7293&lt;=TOTAL_BEDS,J7293&lt;=TEMP_WORKER_MAX*TEMP_WORKER_HRS),1,0)</f>
        <v>1</v>
      </c>
      <c r="O7293" s="2">
        <f>L7293-M7293-K7293-FIXED_COSTS</f>
        <v>13894.242247075803</v>
      </c>
      <c r="P7293" s="2">
        <f>IF(N7293=1,O7293,"")</f>
        <v>13894.242247075803</v>
      </c>
    </row>
    <row r="7294">
      <c r="A7294" s="6">
        <v>11</v>
      </c>
      <c r="B7294" s="6">
        <v>4</v>
      </c>
      <c r="C7294" s="6">
        <v>5</v>
      </c>
      <c r="D7294" s="6">
        <f>A7294+B7294+C7294</f>
        <v>20</v>
      </c>
      <c r="E7294" s="5">
        <f>IF(A7294=0,0,A7294*LABOR_HRS_WK_TOM*SEASON_WEEKS*(1+DIM_PCT_TOM)^A7294)</f>
        <v>2824.5855390489023</v>
      </c>
      <c r="F7294" s="5">
        <f>IF(B7294=0,0,B7294*LABOR_HRS_WK_CAR*SEASON_WEEKS*(1+DIM_PCT_CAR)^B7294)</f>
        <v>132.45754687499993</v>
      </c>
      <c r="G7294" s="5">
        <f>IF(C7294=0,0,C7294*LABOR_HRS_WK_MES*SEASON_WEEKS*(1+DIM_PCT_MES)^C7294)</f>
        <v>239.41848456573481</v>
      </c>
      <c r="H7294" s="5">
        <f>E7294+F7294+G7294</f>
        <v>3196.4615704896369</v>
      </c>
      <c r="I7294" s="5">
        <f>MIN(H7294,FARMER_HRS)</f>
        <v>720</v>
      </c>
      <c r="J7294" s="5">
        <f>MAX(0,H7294-FARMER_HRS)</f>
        <v>2476.4615704896369</v>
      </c>
      <c r="K7294" s="2">
        <f>I7294*FARMER_RATE+J7294*TEMP_WORKER_RATE</f>
        <v>67994.124487667315</v>
      </c>
      <c r="L7294" s="2">
        <f>A7294*PRICE_TOM+B7294*PRICE_CAR+C7294*PRICE_MES</f>
        <v>118676</v>
      </c>
      <c r="M7294" s="2">
        <f>A7294*FERT_BED_TOM+B7294*FERT_BED_CAR+C7294*FERT_BED_MES</f>
        <v>15840</v>
      </c>
      <c r="N7294" s="6">
        <f>IF(AND(D7294&lt;=TOTAL_BEDS,J7294&lt;=TEMP_WORKER_MAX*TEMP_WORKER_HRS),1,0)</f>
        <v>1</v>
      </c>
      <c r="O7294" s="2">
        <f>L7294-M7294-K7294-FIXED_COSTS</f>
        <v>14841.875512332685</v>
      </c>
      <c r="P7294" s="2">
        <f>IF(N7294=1,O7294,"")</f>
        <v>14841.875512332685</v>
      </c>
    </row>
    <row r="7295">
      <c r="A7295" s="6">
        <v>11</v>
      </c>
      <c r="B7295" s="6">
        <v>4</v>
      </c>
      <c r="C7295" s="6">
        <v>6</v>
      </c>
      <c r="D7295" s="6">
        <f>A7295+B7295+C7295</f>
        <v>21</v>
      </c>
      <c r="E7295" s="5">
        <f>IF(A7295=0,0,A7295*LABOR_HRS_WK_TOM*SEASON_WEEKS*(1+DIM_PCT_TOM)^A7295)</f>
        <v>2824.5855390489023</v>
      </c>
      <c r="F7295" s="5">
        <f>IF(B7295=0,0,B7295*LABOR_HRS_WK_CAR*SEASON_WEEKS*(1+DIM_PCT_CAR)^B7295)</f>
        <v>132.45754687499993</v>
      </c>
      <c r="G7295" s="5">
        <f>IF(C7295=0,0,C7295*LABOR_HRS_WK_MES*SEASON_WEEKS*(1+DIM_PCT_MES)^C7295)</f>
        <v>290.89345874736773</v>
      </c>
      <c r="H7295" s="5">
        <f>E7295+F7295+G7295</f>
        <v>3247.93654467127</v>
      </c>
      <c r="I7295" s="5">
        <f>MIN(H7295,FARMER_HRS)</f>
        <v>720</v>
      </c>
      <c r="J7295" s="5">
        <f>MAX(0,H7295-FARMER_HRS)</f>
        <v>2527.93654467127</v>
      </c>
      <c r="K7295" s="2">
        <f>I7295*FARMER_RATE+J7295*TEMP_WORKER_RATE</f>
        <v>68887.78723387621</v>
      </c>
      <c r="L7295" s="2">
        <f>A7295*PRICE_TOM+B7295*PRICE_CAR+C7295*PRICE_MES</f>
        <v>121376</v>
      </c>
      <c r="M7295" s="2">
        <f>A7295*FERT_BED_TOM+B7295*FERT_BED_CAR+C7295*FERT_BED_MES</f>
        <v>16720</v>
      </c>
      <c r="N7295" s="6">
        <f>IF(AND(D7295&lt;=TOTAL_BEDS,J7295&lt;=TEMP_WORKER_MAX*TEMP_WORKER_HRS),1,0)</f>
        <v>1</v>
      </c>
      <c r="O7295" s="2">
        <f>L7295-M7295-K7295-FIXED_COSTS</f>
        <v>15768.21276612379</v>
      </c>
      <c r="P7295" s="2">
        <f>IF(N7295=1,O7295,"")</f>
        <v>15768.21276612379</v>
      </c>
    </row>
    <row r="7296">
      <c r="A7296" s="6">
        <v>11</v>
      </c>
      <c r="B7296" s="6">
        <v>4</v>
      </c>
      <c r="C7296" s="6">
        <v>7</v>
      </c>
      <c r="D7296" s="6">
        <f>A7296+B7296+C7296</f>
        <v>22</v>
      </c>
      <c r="E7296" s="5">
        <f>IF(A7296=0,0,A7296*LABOR_HRS_WK_TOM*SEASON_WEEKS*(1+DIM_PCT_TOM)^A7296)</f>
        <v>2824.5855390489023</v>
      </c>
      <c r="F7296" s="5">
        <f>IF(B7296=0,0,B7296*LABOR_HRS_WK_CAR*SEASON_WEEKS*(1+DIM_PCT_CAR)^B7296)</f>
        <v>132.45754687499993</v>
      </c>
      <c r="G7296" s="5">
        <f>IF(C7296=0,0,C7296*LABOR_HRS_WK_MES*SEASON_WEEKS*(1+DIM_PCT_MES)^C7296)</f>
        <v>343.61789814532818</v>
      </c>
      <c r="H7296" s="5">
        <f>E7296+F7296+G7296</f>
        <v>3300.6609840692304</v>
      </c>
      <c r="I7296" s="5">
        <f>MIN(H7296,FARMER_HRS)</f>
        <v>720</v>
      </c>
      <c r="J7296" s="5">
        <f>MAX(0,H7296-FARMER_HRS)</f>
        <v>2580.6609840692304</v>
      </c>
      <c r="K7296" s="2">
        <f>I7296*FARMER_RATE+J7296*TEMP_WORKER_RATE</f>
        <v>69803.14208453524</v>
      </c>
      <c r="L7296" s="2">
        <f>A7296*PRICE_TOM+B7296*PRICE_CAR+C7296*PRICE_MES</f>
        <v>124076</v>
      </c>
      <c r="M7296" s="2">
        <f>A7296*FERT_BED_TOM+B7296*FERT_BED_CAR+C7296*FERT_BED_MES</f>
        <v>17600</v>
      </c>
      <c r="N7296" s="6">
        <f>IF(AND(D7296&lt;=TOTAL_BEDS,J7296&lt;=TEMP_WORKER_MAX*TEMP_WORKER_HRS),1,0)</f>
        <v>1</v>
      </c>
      <c r="O7296" s="2">
        <f>L7296-M7296-K7296-FIXED_COSTS</f>
        <v>16672.85791546476</v>
      </c>
      <c r="P7296" s="2">
        <f>IF(N7296=1,O7296,"")</f>
        <v>16672.85791546476</v>
      </c>
    </row>
    <row r="7297">
      <c r="A7297" s="6">
        <v>11</v>
      </c>
      <c r="B7297" s="6">
        <v>4</v>
      </c>
      <c r="C7297" s="6">
        <v>8</v>
      </c>
      <c r="D7297" s="6">
        <f>A7297+B7297+C7297</f>
        <v>23</v>
      </c>
      <c r="E7297" s="5">
        <f>IF(A7297=0,0,A7297*LABOR_HRS_WK_TOM*SEASON_WEEKS*(1+DIM_PCT_TOM)^A7297)</f>
        <v>2824.5855390489023</v>
      </c>
      <c r="F7297" s="5">
        <f>IF(B7297=0,0,B7297*LABOR_HRS_WK_CAR*SEASON_WEEKS*(1+DIM_PCT_CAR)^B7297)</f>
        <v>132.45754687499993</v>
      </c>
      <c r="G7297" s="5">
        <f>IF(C7297=0,0,C7297*LABOR_HRS_WK_MES*SEASON_WEEKS*(1+DIM_PCT_MES)^C7297)</f>
        <v>397.61499642530833</v>
      </c>
      <c r="H7297" s="5">
        <f>E7297+F7297+G7297</f>
        <v>3354.6580823492104</v>
      </c>
      <c r="I7297" s="5">
        <f>MIN(H7297,FARMER_HRS)</f>
        <v>720</v>
      </c>
      <c r="J7297" s="5">
        <f>MAX(0,H7297-FARMER_HRS)</f>
        <v>2634.6580823492104</v>
      </c>
      <c r="K7297" s="2">
        <f>I7297*FARMER_RATE+J7297*TEMP_WORKER_RATE</f>
        <v>70740.59170745156</v>
      </c>
      <c r="L7297" s="2">
        <f>A7297*PRICE_TOM+B7297*PRICE_CAR+C7297*PRICE_MES</f>
        <v>126776</v>
      </c>
      <c r="M7297" s="2">
        <f>A7297*FERT_BED_TOM+B7297*FERT_BED_CAR+C7297*FERT_BED_MES</f>
        <v>18480</v>
      </c>
      <c r="N7297" s="6">
        <f>IF(AND(D7297&lt;=TOTAL_BEDS,J7297&lt;=TEMP_WORKER_MAX*TEMP_WORKER_HRS),1,0)</f>
        <v>1</v>
      </c>
      <c r="O7297" s="2">
        <f>L7297-M7297-K7297-FIXED_COSTS</f>
        <v>17555.40829254844</v>
      </c>
      <c r="P7297" s="2">
        <f>IF(N7297=1,O7297,"")</f>
        <v>17555.40829254844</v>
      </c>
    </row>
    <row r="7298">
      <c r="A7298" s="6">
        <v>11</v>
      </c>
      <c r="B7298" s="6">
        <v>4</v>
      </c>
      <c r="C7298" s="6">
        <v>9</v>
      </c>
      <c r="D7298" s="6">
        <f>A7298+B7298+C7298</f>
        <v>24</v>
      </c>
      <c r="E7298" s="5">
        <f>IF(A7298=0,0,A7298*LABOR_HRS_WK_TOM*SEASON_WEEKS*(1+DIM_PCT_TOM)^A7298)</f>
        <v>2824.5855390489023</v>
      </c>
      <c r="F7298" s="5">
        <f>IF(B7298=0,0,B7298*LABOR_HRS_WK_CAR*SEASON_WEEKS*(1+DIM_PCT_CAR)^B7298)</f>
        <v>132.45754687499993</v>
      </c>
      <c r="G7298" s="5">
        <f>IF(C7298=0,0,C7298*LABOR_HRS_WK_MES*SEASON_WEEKS*(1+DIM_PCT_MES)^C7298)</f>
        <v>452.90833186570273</v>
      </c>
      <c r="H7298" s="5">
        <f>E7298+F7298+G7298</f>
        <v>3409.9514177896049</v>
      </c>
      <c r="I7298" s="5">
        <f>MIN(H7298,FARMER_HRS)</f>
        <v>720</v>
      </c>
      <c r="J7298" s="5">
        <f>MAX(0,H7298-FARMER_HRS)</f>
        <v>2689.9514177896049</v>
      </c>
      <c r="K7298" s="2">
        <f>I7298*FARMER_RATE+J7298*TEMP_WORKER_RATE</f>
        <v>71700.5454477362</v>
      </c>
      <c r="L7298" s="2">
        <f>A7298*PRICE_TOM+B7298*PRICE_CAR+C7298*PRICE_MES</f>
        <v>129476</v>
      </c>
      <c r="M7298" s="2">
        <f>A7298*FERT_BED_TOM+B7298*FERT_BED_CAR+C7298*FERT_BED_MES</f>
        <v>19360</v>
      </c>
      <c r="N7298" s="6">
        <f>IF(AND(D7298&lt;=TOTAL_BEDS,J7298&lt;=TEMP_WORKER_MAX*TEMP_WORKER_HRS),1,0)</f>
        <v>1</v>
      </c>
      <c r="O7298" s="2">
        <f>L7298-M7298-K7298-FIXED_COSTS</f>
        <v>18415.454552263807</v>
      </c>
      <c r="P7298" s="2">
        <f>IF(N7298=1,O7298,"")</f>
        <v>18415.454552263807</v>
      </c>
    </row>
    <row r="7299">
      <c r="A7299" s="6">
        <v>11</v>
      </c>
      <c r="B7299" s="6">
        <v>4</v>
      </c>
      <c r="C7299" s="6">
        <v>10</v>
      </c>
      <c r="D7299" s="6">
        <f>A7299+B7299+C7299</f>
        <v>25</v>
      </c>
      <c r="E7299" s="5">
        <f>IF(A7299=0,0,A7299*LABOR_HRS_WK_TOM*SEASON_WEEKS*(1+DIM_PCT_TOM)^A7299)</f>
        <v>2824.5855390489023</v>
      </c>
      <c r="F7299" s="5">
        <f>IF(B7299=0,0,B7299*LABOR_HRS_WK_CAR*SEASON_WEEKS*(1+DIM_PCT_CAR)^B7299)</f>
        <v>132.45754687499993</v>
      </c>
      <c r="G7299" s="5">
        <f>IF(C7299=0,0,C7299*LABOR_HRS_WK_MES*SEASON_WEEKS*(1+DIM_PCT_MES)^C7299)</f>
        <v>509.52187334891551</v>
      </c>
      <c r="H7299" s="5">
        <f>E7299+F7299+G7299</f>
        <v>3466.5649592728178</v>
      </c>
      <c r="I7299" s="5">
        <f>MIN(H7299,FARMER_HRS)</f>
        <v>720</v>
      </c>
      <c r="J7299" s="5">
        <f>MAX(0,H7299-FARMER_HRS)</f>
        <v>2746.5649592728178</v>
      </c>
      <c r="K7299" s="2">
        <f>I7299*FARMER_RATE+J7299*TEMP_WORKER_RATE</f>
        <v>72683.419431819755</v>
      </c>
      <c r="L7299" s="2">
        <f>A7299*PRICE_TOM+B7299*PRICE_CAR+C7299*PRICE_MES</f>
        <v>132176</v>
      </c>
      <c r="M7299" s="2">
        <f>A7299*FERT_BED_TOM+B7299*FERT_BED_CAR+C7299*FERT_BED_MES</f>
        <v>20240</v>
      </c>
      <c r="N7299" s="6">
        <f>IF(AND(D7299&lt;=TOTAL_BEDS,J7299&lt;=TEMP_WORKER_MAX*TEMP_WORKER_HRS),1,0)</f>
        <v>1</v>
      </c>
      <c r="O7299" s="2">
        <f>L7299-M7299-K7299-FIXED_COSTS</f>
        <v>19252.580568180245</v>
      </c>
      <c r="P7299" s="2">
        <f>IF(N7299=1,O7299,"")</f>
        <v>19252.580568180245</v>
      </c>
    </row>
    <row r="7300">
      <c r="A7300" s="6">
        <v>11</v>
      </c>
      <c r="B7300" s="6">
        <v>4</v>
      </c>
      <c r="C7300" s="6">
        <v>11</v>
      </c>
      <c r="D7300" s="6">
        <f>A7300+B7300+C7300</f>
        <v>26</v>
      </c>
      <c r="E7300" s="5">
        <f>IF(A7300=0,0,A7300*LABOR_HRS_WK_TOM*SEASON_WEEKS*(1+DIM_PCT_TOM)^A7300)</f>
        <v>2824.5855390489023</v>
      </c>
      <c r="F7300" s="5">
        <f>IF(B7300=0,0,B7300*LABOR_HRS_WK_CAR*SEASON_WEEKS*(1+DIM_PCT_CAR)^B7300)</f>
        <v>132.45754687499993</v>
      </c>
      <c r="G7300" s="5">
        <f>IF(C7300=0,0,C7300*LABOR_HRS_WK_MES*SEASON_WEEKS*(1+DIM_PCT_MES)^C7300)</f>
        <v>567.47998644235463</v>
      </c>
      <c r="H7300" s="5">
        <f>E7300+F7300+G7300</f>
        <v>3524.5230723662571</v>
      </c>
      <c r="I7300" s="5">
        <f>MIN(H7300,FARMER_HRS)</f>
        <v>720</v>
      </c>
      <c r="J7300" s="5">
        <f>MAX(0,H7300-FARMER_HRS)</f>
        <v>2804.5230723662571</v>
      </c>
      <c r="K7300" s="2">
        <f>I7300*FARMER_RATE+J7300*TEMP_WORKER_RATE</f>
        <v>73689.636673025292</v>
      </c>
      <c r="L7300" s="2">
        <f>A7300*PRICE_TOM+B7300*PRICE_CAR+C7300*PRICE_MES</f>
        <v>134876</v>
      </c>
      <c r="M7300" s="2">
        <f>A7300*FERT_BED_TOM+B7300*FERT_BED_CAR+C7300*FERT_BED_MES</f>
        <v>21120</v>
      </c>
      <c r="N7300" s="6">
        <f>IF(AND(D7300&lt;=TOTAL_BEDS,J7300&lt;=TEMP_WORKER_MAX*TEMP_WORKER_HRS),1,0)</f>
        <v>1</v>
      </c>
      <c r="O7300" s="2">
        <f>L7300-M7300-K7300-FIXED_COSTS</f>
        <v>20066.363326974708</v>
      </c>
      <c r="P7300" s="2">
        <f>IF(N7300=1,O7300,"")</f>
        <v>20066.363326974708</v>
      </c>
    </row>
    <row r="7301">
      <c r="A7301" s="6">
        <v>11</v>
      </c>
      <c r="B7301" s="6">
        <v>4</v>
      </c>
      <c r="C7301" s="6">
        <v>12</v>
      </c>
      <c r="D7301" s="6">
        <f>A7301+B7301+C7301</f>
        <v>27</v>
      </c>
      <c r="E7301" s="5">
        <f>IF(A7301=0,0,A7301*LABOR_HRS_WK_TOM*SEASON_WEEKS*(1+DIM_PCT_TOM)^A7301)</f>
        <v>2824.5855390489023</v>
      </c>
      <c r="F7301" s="5">
        <f>IF(B7301=0,0,B7301*LABOR_HRS_WK_CAR*SEASON_WEEKS*(1+DIM_PCT_CAR)^B7301)</f>
        <v>132.45754687499993</v>
      </c>
      <c r="G7301" s="5">
        <f>IF(C7301=0,0,C7301*LABOR_HRS_WK_MES*SEASON_WEEKS*(1+DIM_PCT_MES)^C7301)</f>
        <v>626.807439570419</v>
      </c>
      <c r="H7301" s="5">
        <f>E7301+F7301+G7301</f>
        <v>3583.8505254943211</v>
      </c>
      <c r="I7301" s="5">
        <f>MIN(H7301,FARMER_HRS)</f>
        <v>720</v>
      </c>
      <c r="J7301" s="5">
        <f>MAX(0,H7301-FARMER_HRS)</f>
        <v>2863.8505254943211</v>
      </c>
      <c r="K7301" s="2">
        <f>I7301*FARMER_RATE+J7301*TEMP_WORKER_RATE</f>
        <v>74719.627178720853</v>
      </c>
      <c r="L7301" s="2">
        <f>A7301*PRICE_TOM+B7301*PRICE_CAR+C7301*PRICE_MES</f>
        <v>137576</v>
      </c>
      <c r="M7301" s="2">
        <f>A7301*FERT_BED_TOM+B7301*FERT_BED_CAR+C7301*FERT_BED_MES</f>
        <v>22000</v>
      </c>
      <c r="N7301" s="6">
        <f>IF(AND(D7301&lt;=TOTAL_BEDS,J7301&lt;=TEMP_WORKER_MAX*TEMP_WORKER_HRS),1,0)</f>
        <v>1</v>
      </c>
      <c r="O7301" s="2">
        <f>L7301-M7301-K7301-FIXED_COSTS</f>
        <v>20856.372821279147</v>
      </c>
      <c r="P7301" s="2">
        <f>IF(N7301=1,O7301,"")</f>
        <v>20856.372821279147</v>
      </c>
    </row>
    <row r="7302">
      <c r="A7302" s="6">
        <v>11</v>
      </c>
      <c r="B7302" s="6">
        <v>4</v>
      </c>
      <c r="C7302" s="6">
        <v>13</v>
      </c>
      <c r="D7302" s="6">
        <f>A7302+B7302+C7302</f>
        <v>28</v>
      </c>
      <c r="E7302" s="5">
        <f>IF(A7302=0,0,A7302*LABOR_HRS_WK_TOM*SEASON_WEEKS*(1+DIM_PCT_TOM)^A7302)</f>
        <v>2824.5855390489023</v>
      </c>
      <c r="F7302" s="5">
        <f>IF(B7302=0,0,B7302*LABOR_HRS_WK_CAR*SEASON_WEEKS*(1+DIM_PCT_CAR)^B7302)</f>
        <v>132.45754687499993</v>
      </c>
      <c r="G7302" s="5">
        <f>IF(C7302=0,0,C7302*LABOR_HRS_WK_MES*SEASON_WEEKS*(1+DIM_PCT_MES)^C7302)</f>
        <v>687.52941027880331</v>
      </c>
      <c r="H7302" s="5">
        <f>E7302+F7302+G7302</f>
        <v>3644.5724962027057</v>
      </c>
      <c r="I7302" s="5">
        <f>MIN(H7302,FARMER_HRS)</f>
        <v>720</v>
      </c>
      <c r="J7302" s="5">
        <f>MAX(0,H7302-FARMER_HRS)</f>
        <v>2924.5724962027057</v>
      </c>
      <c r="K7302" s="2">
        <f>I7302*FARMER_RATE+J7302*TEMP_WORKER_RATE</f>
        <v>75773.82805907476</v>
      </c>
      <c r="L7302" s="2">
        <f>A7302*PRICE_TOM+B7302*PRICE_CAR+C7302*PRICE_MES</f>
        <v>140276</v>
      </c>
      <c r="M7302" s="2">
        <f>A7302*FERT_BED_TOM+B7302*FERT_BED_CAR+C7302*FERT_BED_MES</f>
        <v>22880</v>
      </c>
      <c r="N7302" s="6">
        <f>IF(AND(D7302&lt;=TOTAL_BEDS,J7302&lt;=TEMP_WORKER_MAX*TEMP_WORKER_HRS),1,0)</f>
        <v>1</v>
      </c>
      <c r="O7302" s="2">
        <f>L7302-M7302-K7302-FIXED_COSTS</f>
        <v>21622.17194092524</v>
      </c>
      <c r="P7302" s="2">
        <f>IF(N7302=1,O7302,"")</f>
        <v>21622.17194092524</v>
      </c>
    </row>
    <row r="7303">
      <c r="A7303" s="6">
        <v>11</v>
      </c>
      <c r="B7303" s="6">
        <v>4</v>
      </c>
      <c r="C7303" s="6">
        <v>14</v>
      </c>
      <c r="D7303" s="6">
        <f>A7303+B7303+C7303</f>
        <v>29</v>
      </c>
      <c r="E7303" s="5">
        <f>IF(A7303=0,0,A7303*LABOR_HRS_WK_TOM*SEASON_WEEKS*(1+DIM_PCT_TOM)^A7303)</f>
        <v>2824.5855390489023</v>
      </c>
      <c r="F7303" s="5">
        <f>IF(B7303=0,0,B7303*LABOR_HRS_WK_CAR*SEASON_WEEKS*(1+DIM_PCT_CAR)^B7303)</f>
        <v>132.45754687499993</v>
      </c>
      <c r="G7303" s="5">
        <f>IF(C7303=0,0,C7303*LABOR_HRS_WK_MES*SEASON_WEEKS*(1+DIM_PCT_MES)^C7303)</f>
        <v>749.67149159246435</v>
      </c>
      <c r="H7303" s="5">
        <f>E7303+F7303+G7303</f>
        <v>3706.7145775163667</v>
      </c>
      <c r="I7303" s="5">
        <f>MIN(H7303,FARMER_HRS)</f>
        <v>720</v>
      </c>
      <c r="J7303" s="5">
        <f>MAX(0,H7303-FARMER_HRS)</f>
        <v>2986.7145775163667</v>
      </c>
      <c r="K7303" s="2">
        <f>I7303*FARMER_RATE+J7303*TEMP_WORKER_RATE</f>
        <v>76852.683637436916</v>
      </c>
      <c r="L7303" s="2">
        <f>A7303*PRICE_TOM+B7303*PRICE_CAR+C7303*PRICE_MES</f>
        <v>142976</v>
      </c>
      <c r="M7303" s="2">
        <f>A7303*FERT_BED_TOM+B7303*FERT_BED_CAR+C7303*FERT_BED_MES</f>
        <v>23760</v>
      </c>
      <c r="N7303" s="6">
        <f>IF(AND(D7303&lt;=TOTAL_BEDS,J7303&lt;=TEMP_WORKER_MAX*TEMP_WORKER_HRS),1,0)</f>
        <v>1</v>
      </c>
      <c r="O7303" s="2">
        <f>L7303-M7303-K7303-FIXED_COSTS</f>
        <v>22363.316362563084</v>
      </c>
      <c r="P7303" s="2">
        <f>IF(N7303=1,O7303,"")</f>
        <v>22363.316362563084</v>
      </c>
    </row>
    <row r="7304">
      <c r="A7304" s="6">
        <v>11</v>
      </c>
      <c r="B7304" s="6">
        <v>4</v>
      </c>
      <c r="C7304" s="6">
        <v>15</v>
      </c>
      <c r="D7304" s="6">
        <f>A7304+B7304+C7304</f>
        <v>30</v>
      </c>
      <c r="E7304" s="5">
        <f>IF(A7304=0,0,A7304*LABOR_HRS_WK_TOM*SEASON_WEEKS*(1+DIM_PCT_TOM)^A7304)</f>
        <v>2824.5855390489023</v>
      </c>
      <c r="F7304" s="5">
        <f>IF(B7304=0,0,B7304*LABOR_HRS_WK_CAR*SEASON_WEEKS*(1+DIM_PCT_CAR)^B7304)</f>
        <v>132.45754687499993</v>
      </c>
      <c r="G7304" s="5">
        <f>IF(C7304=0,0,C7304*LABOR_HRS_WK_MES*SEASON_WEEKS*(1+DIM_PCT_MES)^C7304)</f>
        <v>813.25969846861074</v>
      </c>
      <c r="H7304" s="5">
        <f>E7304+F7304+G7304</f>
        <v>3770.3027843925129</v>
      </c>
      <c r="I7304" s="5">
        <f>MIN(H7304,FARMER_HRS)</f>
        <v>720</v>
      </c>
      <c r="J7304" s="5">
        <f>MAX(0,H7304-FARMER_HRS)</f>
        <v>3050.3027843925129</v>
      </c>
      <c r="K7304" s="2">
        <f>I7304*FARMER_RATE+J7304*TEMP_WORKER_RATE</f>
        <v>77956.645562370017</v>
      </c>
      <c r="L7304" s="2">
        <f>A7304*PRICE_TOM+B7304*PRICE_CAR+C7304*PRICE_MES</f>
        <v>145676</v>
      </c>
      <c r="M7304" s="2">
        <f>A7304*FERT_BED_TOM+B7304*FERT_BED_CAR+C7304*FERT_BED_MES</f>
        <v>24640</v>
      </c>
      <c r="N7304" s="6">
        <f>IF(AND(D7304&lt;=TOTAL_BEDS,J7304&lt;=TEMP_WORKER_MAX*TEMP_WORKER_HRS),1,0)</f>
        <v>1</v>
      </c>
      <c r="O7304" s="2">
        <f>L7304-M7304-K7304-FIXED_COSTS</f>
        <v>23079.354437629983</v>
      </c>
      <c r="P7304" s="2">
        <f>IF(N7304=1,O7304,"")</f>
        <v>23079.354437629983</v>
      </c>
    </row>
    <row r="7305">
      <c r="A7305" s="6">
        <v>11</v>
      </c>
      <c r="B7305" s="6">
        <v>4</v>
      </c>
      <c r="C7305" s="6">
        <v>16</v>
      </c>
      <c r="D7305" s="6">
        <f>A7305+B7305+C7305</f>
        <v>31</v>
      </c>
      <c r="E7305" s="5">
        <f>IF(A7305=0,0,A7305*LABOR_HRS_WK_TOM*SEASON_WEEKS*(1+DIM_PCT_TOM)^A7305)</f>
        <v>2824.5855390489023</v>
      </c>
      <c r="F7305" s="5">
        <f>IF(B7305=0,0,B7305*LABOR_HRS_WK_CAR*SEASON_WEEKS*(1+DIM_PCT_CAR)^B7305)</f>
        <v>132.45754687499993</v>
      </c>
      <c r="G7305" s="5">
        <f>IF(C7305=0,0,C7305*LABOR_HRS_WK_MES*SEASON_WEEKS*(1+DIM_PCT_MES)^C7305)</f>
        <v>878.32047434609967</v>
      </c>
      <c r="H7305" s="5">
        <f>E7305+F7305+G7305</f>
        <v>3835.3635602700019</v>
      </c>
      <c r="I7305" s="5">
        <f>MIN(H7305,FARMER_HRS)</f>
        <v>720</v>
      </c>
      <c r="J7305" s="5">
        <f>MAX(0,H7305-FARMER_HRS)</f>
        <v>3115.3635602700019</v>
      </c>
      <c r="K7305" s="2">
        <f>I7305*FARMER_RATE+J7305*TEMP_WORKER_RATE</f>
        <v>79086.1729213542</v>
      </c>
      <c r="L7305" s="2">
        <f>A7305*PRICE_TOM+B7305*PRICE_CAR+C7305*PRICE_MES</f>
        <v>148376</v>
      </c>
      <c r="M7305" s="2">
        <f>A7305*FERT_BED_TOM+B7305*FERT_BED_CAR+C7305*FERT_BED_MES</f>
        <v>25520</v>
      </c>
      <c r="N7305" s="6">
        <f>IF(AND(D7305&lt;=TOTAL_BEDS,J7305&lt;=TEMP_WORKER_MAX*TEMP_WORKER_HRS),1,0)</f>
        <v>1</v>
      </c>
      <c r="O7305" s="2">
        <f>L7305-M7305-K7305-FIXED_COSTS</f>
        <v>23769.8270786458</v>
      </c>
      <c r="P7305" s="2">
        <f>IF(N7305=1,O7305,"")</f>
        <v>23769.8270786458</v>
      </c>
    </row>
    <row r="7306">
      <c r="A7306" s="6">
        <v>11</v>
      </c>
      <c r="B7306" s="6">
        <v>4</v>
      </c>
      <c r="C7306" s="6">
        <v>17</v>
      </c>
      <c r="D7306" s="6">
        <f>A7306+B7306+C7306</f>
        <v>32</v>
      </c>
      <c r="E7306" s="5">
        <f>IF(A7306=0,0,A7306*LABOR_HRS_WK_TOM*SEASON_WEEKS*(1+DIM_PCT_TOM)^A7306)</f>
        <v>2824.5855390489023</v>
      </c>
      <c r="F7306" s="5">
        <f>IF(B7306=0,0,B7306*LABOR_HRS_WK_CAR*SEASON_WEEKS*(1+DIM_PCT_CAR)^B7306)</f>
        <v>132.45754687499993</v>
      </c>
      <c r="G7306" s="5">
        <f>IF(C7306=0,0,C7306*LABOR_HRS_WK_MES*SEASON_WEEKS*(1+DIM_PCT_MES)^C7306)</f>
        <v>944.88069779263992</v>
      </c>
      <c r="H7306" s="5">
        <f>E7306+F7306+G7306</f>
        <v>3901.9237837165419</v>
      </c>
      <c r="I7306" s="5">
        <f>MIN(H7306,FARMER_HRS)</f>
        <v>720</v>
      </c>
      <c r="J7306" s="5">
        <f>MAX(0,H7306-FARMER_HRS)</f>
        <v>3181.9237837165419</v>
      </c>
      <c r="K7306" s="2">
        <f>I7306*FARMER_RATE+J7306*TEMP_WORKER_RATE</f>
        <v>80241.732356189954</v>
      </c>
      <c r="L7306" s="2">
        <f>A7306*PRICE_TOM+B7306*PRICE_CAR+C7306*PRICE_MES</f>
        <v>151076</v>
      </c>
      <c r="M7306" s="2">
        <f>A7306*FERT_BED_TOM+B7306*FERT_BED_CAR+C7306*FERT_BED_MES</f>
        <v>26400</v>
      </c>
      <c r="N7306" s="6">
        <f>IF(AND(D7306&lt;=TOTAL_BEDS,J7306&lt;=TEMP_WORKER_MAX*TEMP_WORKER_HRS),1,0)</f>
        <v>1</v>
      </c>
      <c r="O7306" s="2">
        <f>L7306-M7306-K7306-FIXED_COSTS</f>
        <v>24434.267643810046</v>
      </c>
      <c r="P7306" s="2">
        <f>IF(N7306=1,O7306,"")</f>
        <v>24434.267643810046</v>
      </c>
    </row>
    <row r="7307">
      <c r="A7307" s="6">
        <v>11</v>
      </c>
      <c r="B7307" s="6">
        <v>4</v>
      </c>
      <c r="C7307" s="6">
        <v>18</v>
      </c>
      <c r="D7307" s="6">
        <f>A7307+B7307+C7307</f>
        <v>33</v>
      </c>
      <c r="E7307" s="5">
        <f>IF(A7307=0,0,A7307*LABOR_HRS_WK_TOM*SEASON_WEEKS*(1+DIM_PCT_TOM)^A7307)</f>
        <v>2824.5855390489023</v>
      </c>
      <c r="F7307" s="5">
        <f>IF(B7307=0,0,B7307*LABOR_HRS_WK_CAR*SEASON_WEEKS*(1+DIM_PCT_CAR)^B7307)</f>
        <v>132.45754687499993</v>
      </c>
      <c r="G7307" s="5">
        <f>IF(C7307=0,0,C7307*LABOR_HRS_WK_MES*SEASON_WEEKS*(1+DIM_PCT_MES)^C7307)</f>
        <v>1012.9676892512272</v>
      </c>
      <c r="H7307" s="5">
        <f>E7307+F7307+G7307</f>
        <v>3970.0107751751293</v>
      </c>
      <c r="I7307" s="5">
        <f>MIN(H7307,FARMER_HRS)</f>
        <v>720</v>
      </c>
      <c r="J7307" s="5">
        <f>MAX(0,H7307-FARMER_HRS)</f>
        <v>3250.0107751751293</v>
      </c>
      <c r="K7307" s="2">
        <f>I7307*FARMER_RATE+J7307*TEMP_WORKER_RATE</f>
        <v>81423.798180123762</v>
      </c>
      <c r="L7307" s="2">
        <f>A7307*PRICE_TOM+B7307*PRICE_CAR+C7307*PRICE_MES</f>
        <v>153776</v>
      </c>
      <c r="M7307" s="2">
        <f>A7307*FERT_BED_TOM+B7307*FERT_BED_CAR+C7307*FERT_BED_MES</f>
        <v>27280</v>
      </c>
      <c r="N7307" s="6">
        <f>IF(AND(D7307&lt;=TOTAL_BEDS,J7307&lt;=TEMP_WORKER_MAX*TEMP_WORKER_HRS),1,0)</f>
        <v>1</v>
      </c>
      <c r="O7307" s="2">
        <f>L7307-M7307-K7307-FIXED_COSTS</f>
        <v>25072.201819876238</v>
      </c>
      <c r="P7307" s="2">
        <f>IF(N7307=1,O7307,"")</f>
        <v>25072.201819876238</v>
      </c>
    </row>
    <row r="7308">
      <c r="A7308" s="6">
        <v>11</v>
      </c>
      <c r="B7308" s="6">
        <v>4</v>
      </c>
      <c r="C7308" s="6">
        <v>19</v>
      </c>
      <c r="D7308" s="6">
        <f>A7308+B7308+C7308</f>
        <v>34</v>
      </c>
      <c r="E7308" s="5">
        <f>IF(A7308=0,0,A7308*LABOR_HRS_WK_TOM*SEASON_WEEKS*(1+DIM_PCT_TOM)^A7308)</f>
        <v>2824.5855390489023</v>
      </c>
      <c r="F7308" s="5">
        <f>IF(B7308=0,0,B7308*LABOR_HRS_WK_CAR*SEASON_WEEKS*(1+DIM_PCT_CAR)^B7308)</f>
        <v>132.45754687499993</v>
      </c>
      <c r="G7308" s="5">
        <f>IF(C7308=0,0,C7308*LABOR_HRS_WK_MES*SEASON_WEEKS*(1+DIM_PCT_MES)^C7308)</f>
        <v>1082.6092178872491</v>
      </c>
      <c r="H7308" s="5">
        <f>E7308+F7308+G7308</f>
        <v>4039.6523038111513</v>
      </c>
      <c r="I7308" s="5">
        <f>MIN(H7308,FARMER_HRS)</f>
        <v>720</v>
      </c>
      <c r="J7308" s="5">
        <f>MAX(0,H7308-FARMER_HRS)</f>
        <v>3319.6523038111513</v>
      </c>
      <c r="K7308" s="2">
        <f>I7308*FARMER_RATE+J7308*TEMP_WORKER_RATE</f>
        <v>82632.852496721374</v>
      </c>
      <c r="L7308" s="2">
        <f>A7308*PRICE_TOM+B7308*PRICE_CAR+C7308*PRICE_MES</f>
        <v>156476</v>
      </c>
      <c r="M7308" s="2">
        <f>A7308*FERT_BED_TOM+B7308*FERT_BED_CAR+C7308*FERT_BED_MES</f>
        <v>28160</v>
      </c>
      <c r="N7308" s="6">
        <f>IF(AND(D7308&lt;=TOTAL_BEDS,J7308&lt;=TEMP_WORKER_MAX*TEMP_WORKER_HRS),1,0)</f>
        <v>1</v>
      </c>
      <c r="O7308" s="2">
        <f>L7308-M7308-K7308-FIXED_COSTS</f>
        <v>25683.147503278626</v>
      </c>
      <c r="P7308" s="2">
        <f>IF(N7308=1,O7308,"")</f>
        <v>25683.147503278626</v>
      </c>
    </row>
    <row r="7309">
      <c r="A7309" s="6">
        <v>11</v>
      </c>
      <c r="B7309" s="6">
        <v>4</v>
      </c>
      <c r="C7309" s="6">
        <v>20</v>
      </c>
      <c r="D7309" s="6">
        <f>A7309+B7309+C7309</f>
        <v>35</v>
      </c>
      <c r="E7309" s="5">
        <f>IF(A7309=0,0,A7309*LABOR_HRS_WK_TOM*SEASON_WEEKS*(1+DIM_PCT_TOM)^A7309)</f>
        <v>2824.5855390489023</v>
      </c>
      <c r="F7309" s="5">
        <f>IF(B7309=0,0,B7309*LABOR_HRS_WK_CAR*SEASON_WEEKS*(1+DIM_PCT_CAR)^B7309)</f>
        <v>132.45754687499993</v>
      </c>
      <c r="G7309" s="5">
        <f>IF(C7309=0,0,C7309*LABOR_HRS_WK_MES*SEASON_WEEKS*(1+DIM_PCT_MES)^C7309)</f>
        <v>1153.8335085377259</v>
      </c>
      <c r="H7309" s="5">
        <f>E7309+F7309+G7309</f>
        <v>4110.876594461628</v>
      </c>
      <c r="I7309" s="5">
        <f>MIN(H7309,FARMER_HRS)</f>
        <v>720</v>
      </c>
      <c r="J7309" s="5">
        <f>MAX(0,H7309-FARMER_HRS)</f>
        <v>3390.876594461628</v>
      </c>
      <c r="K7309" s="2">
        <f>I7309*FARMER_RATE+J7309*TEMP_WORKER_RATE</f>
        <v>83869.385320514382</v>
      </c>
      <c r="L7309" s="2">
        <f>A7309*PRICE_TOM+B7309*PRICE_CAR+C7309*PRICE_MES</f>
        <v>159176</v>
      </c>
      <c r="M7309" s="2">
        <f>A7309*FERT_BED_TOM+B7309*FERT_BED_CAR+C7309*FERT_BED_MES</f>
        <v>29040</v>
      </c>
      <c r="N7309" s="6">
        <f>IF(AND(D7309&lt;=TOTAL_BEDS,J7309&lt;=TEMP_WORKER_MAX*TEMP_WORKER_HRS),1,0)</f>
        <v>1</v>
      </c>
      <c r="O7309" s="2">
        <f>L7309-M7309-K7309-FIXED_COSTS</f>
        <v>26266.614679485618</v>
      </c>
      <c r="P7309" s="2">
        <f>IF(N7309=1,O7309,"")</f>
        <v>26266.614679485618</v>
      </c>
    </row>
    <row r="7310">
      <c r="A7310" s="6">
        <v>11</v>
      </c>
      <c r="B7310" s="6">
        <v>4</v>
      </c>
      <c r="C7310" s="6">
        <v>21</v>
      </c>
      <c r="D7310" s="6">
        <f>A7310+B7310+C7310</f>
        <v>36</v>
      </c>
      <c r="E7310" s="5">
        <f>IF(A7310=0,0,A7310*LABOR_HRS_WK_TOM*SEASON_WEEKS*(1+DIM_PCT_TOM)^A7310)</f>
        <v>2824.5855390489023</v>
      </c>
      <c r="F7310" s="5">
        <f>IF(B7310=0,0,B7310*LABOR_HRS_WK_CAR*SEASON_WEEKS*(1+DIM_PCT_CAR)^B7310)</f>
        <v>132.45754687499993</v>
      </c>
      <c r="G7310" s="5">
        <f>IF(C7310=0,0,C7310*LABOR_HRS_WK_MES*SEASON_WEEKS*(1+DIM_PCT_MES)^C7310)</f>
        <v>1226.6692487641699</v>
      </c>
      <c r="H7310" s="5">
        <f>E7310+F7310+G7310</f>
        <v>4183.7123346880726</v>
      </c>
      <c r="I7310" s="5">
        <f>MIN(H7310,FARMER_HRS)</f>
        <v>720</v>
      </c>
      <c r="J7310" s="5">
        <f>MAX(0,H7310-FARMER_HRS)</f>
        <v>3463.7123346880726</v>
      </c>
      <c r="K7310" s="2">
        <f>I7310*FARMER_RATE+J7310*TEMP_WORKER_RATE</f>
        <v>85133.8946994457</v>
      </c>
      <c r="L7310" s="2">
        <f>A7310*PRICE_TOM+B7310*PRICE_CAR+C7310*PRICE_MES</f>
        <v>161876</v>
      </c>
      <c r="M7310" s="2">
        <f>A7310*FERT_BED_TOM+B7310*FERT_BED_CAR+C7310*FERT_BED_MES</f>
        <v>29920</v>
      </c>
      <c r="N7310" s="6">
        <f>IF(AND(D7310&lt;=TOTAL_BEDS,J7310&lt;=TEMP_WORKER_MAX*TEMP_WORKER_HRS),1,0)</f>
        <v>1</v>
      </c>
      <c r="O7310" s="2">
        <f>L7310-M7310-K7310-FIXED_COSTS</f>
        <v>26822.105300554307</v>
      </c>
      <c r="P7310" s="2">
        <f>IF(N7310=1,O7310,"")</f>
        <v>26822.105300554307</v>
      </c>
    </row>
    <row r="7311">
      <c r="A7311" s="6">
        <v>11</v>
      </c>
      <c r="B7311" s="6">
        <v>4</v>
      </c>
      <c r="C7311" s="6">
        <v>22</v>
      </c>
      <c r="D7311" s="6">
        <f>A7311+B7311+C7311</f>
        <v>37</v>
      </c>
      <c r="E7311" s="5">
        <f>IF(A7311=0,0,A7311*LABOR_HRS_WK_TOM*SEASON_WEEKS*(1+DIM_PCT_TOM)^A7311)</f>
        <v>2824.5855390489023</v>
      </c>
      <c r="F7311" s="5">
        <f>IF(B7311=0,0,B7311*LABOR_HRS_WK_CAR*SEASON_WEEKS*(1+DIM_PCT_CAR)^B7311)</f>
        <v>132.45754687499993</v>
      </c>
      <c r="G7311" s="5">
        <f>IF(C7311=0,0,C7311*LABOR_HRS_WK_MES*SEASON_WEEKS*(1+DIM_PCT_MES)^C7311)</f>
        <v>1301.1455960105659</v>
      </c>
      <c r="H7311" s="5">
        <f>E7311+F7311+G7311</f>
        <v>4258.1886819344681</v>
      </c>
      <c r="I7311" s="5">
        <f>MIN(H7311,FARMER_HRS)</f>
        <v>720</v>
      </c>
      <c r="J7311" s="5">
        <f>MAX(0,H7311-FARMER_HRS)</f>
        <v>3538.1886819344681</v>
      </c>
      <c r="K7311" s="2">
        <f>I7311*FARMER_RATE+J7311*TEMP_WORKER_RATE</f>
        <v>86426.886839140061</v>
      </c>
      <c r="L7311" s="2">
        <f>A7311*PRICE_TOM+B7311*PRICE_CAR+C7311*PRICE_MES</f>
        <v>164576</v>
      </c>
      <c r="M7311" s="2">
        <f>A7311*FERT_BED_TOM+B7311*FERT_BED_CAR+C7311*FERT_BED_MES</f>
        <v>30800</v>
      </c>
      <c r="N7311" s="6">
        <f>IF(AND(D7311&lt;=TOTAL_BEDS,J7311&lt;=TEMP_WORKER_MAX*TEMP_WORKER_HRS),1,0)</f>
        <v>1</v>
      </c>
      <c r="O7311" s="2">
        <f>L7311-M7311-K7311-FIXED_COSTS</f>
        <v>27349.113160859939</v>
      </c>
      <c r="P7311" s="2">
        <f>IF(N7311=1,O7311,"")</f>
        <v>27349.113160859939</v>
      </c>
    </row>
    <row r="7312">
      <c r="A7312" s="6">
        <v>11</v>
      </c>
      <c r="B7312" s="6">
        <v>4</v>
      </c>
      <c r="C7312" s="6">
        <v>23</v>
      </c>
      <c r="D7312" s="6">
        <f>A7312+B7312+C7312</f>
        <v>38</v>
      </c>
      <c r="E7312" s="5">
        <f>IF(A7312=0,0,A7312*LABOR_HRS_WK_TOM*SEASON_WEEKS*(1+DIM_PCT_TOM)^A7312)</f>
        <v>2824.5855390489023</v>
      </c>
      <c r="F7312" s="5">
        <f>IF(B7312=0,0,B7312*LABOR_HRS_WK_CAR*SEASON_WEEKS*(1+DIM_PCT_CAR)^B7312)</f>
        <v>132.45754687499993</v>
      </c>
      <c r="G7312" s="5">
        <f>IF(C7312=0,0,C7312*LABOR_HRS_WK_MES*SEASON_WEEKS*(1+DIM_PCT_MES)^C7312)</f>
        <v>1377.2921848680023</v>
      </c>
      <c r="H7312" s="5">
        <f>E7312+F7312+G7312</f>
        <v>4334.3352707919048</v>
      </c>
      <c r="I7312" s="5">
        <f>MIN(H7312,FARMER_HRS)</f>
        <v>720</v>
      </c>
      <c r="J7312" s="5">
        <f>MAX(0,H7312-FARMER_HRS)</f>
        <v>3614.3352707919048</v>
      </c>
      <c r="K7312" s="2">
        <f>I7312*FARMER_RATE+J7312*TEMP_WORKER_RATE</f>
        <v>87748.876229026122</v>
      </c>
      <c r="L7312" s="2">
        <f>A7312*PRICE_TOM+B7312*PRICE_CAR+C7312*PRICE_MES</f>
        <v>167276</v>
      </c>
      <c r="M7312" s="2">
        <f>A7312*FERT_BED_TOM+B7312*FERT_BED_CAR+C7312*FERT_BED_MES</f>
        <v>31680</v>
      </c>
      <c r="N7312" s="6">
        <f>IF(AND(D7312&lt;=TOTAL_BEDS,J7312&lt;=TEMP_WORKER_MAX*TEMP_WORKER_HRS),1,0)</f>
        <v>1</v>
      </c>
      <c r="O7312" s="2">
        <f>L7312-M7312-K7312-FIXED_COSTS</f>
        <v>27847.123770973878</v>
      </c>
      <c r="P7312" s="2">
        <f>IF(N7312=1,O7312,"")</f>
        <v>27847.123770973878</v>
      </c>
    </row>
    <row r="7313">
      <c r="A7313" s="6">
        <v>11</v>
      </c>
      <c r="B7313" s="6">
        <v>4</v>
      </c>
      <c r="C7313" s="6">
        <v>24</v>
      </c>
      <c r="D7313" s="6">
        <f>A7313+B7313+C7313</f>
        <v>39</v>
      </c>
      <c r="E7313" s="5">
        <f>IF(A7313=0,0,A7313*LABOR_HRS_WK_TOM*SEASON_WEEKS*(1+DIM_PCT_TOM)^A7313)</f>
        <v>2824.5855390489023</v>
      </c>
      <c r="F7313" s="5">
        <f>IF(B7313=0,0,B7313*LABOR_HRS_WK_CAR*SEASON_WEEKS*(1+DIM_PCT_CAR)^B7313)</f>
        <v>132.45754687499993</v>
      </c>
      <c r="G7313" s="5">
        <f>IF(C7313=0,0,C7313*LABOR_HRS_WK_MES*SEASON_WEEKS*(1+DIM_PCT_MES)^C7313)</f>
        <v>1455.139134447498</v>
      </c>
      <c r="H7313" s="5">
        <f>E7313+F7313+G7313</f>
        <v>4412.1822203714</v>
      </c>
      <c r="I7313" s="5">
        <f>MIN(H7313,FARMER_HRS)</f>
        <v>720</v>
      </c>
      <c r="J7313" s="5">
        <f>MAX(0,H7313-FARMER_HRS)</f>
        <v>3692.1822203714</v>
      </c>
      <c r="K7313" s="2">
        <f>I7313*FARMER_RATE+J7313*TEMP_WORKER_RATE</f>
        <v>89100.385770336812</v>
      </c>
      <c r="L7313" s="2">
        <f>A7313*PRICE_TOM+B7313*PRICE_CAR+C7313*PRICE_MES</f>
        <v>169976</v>
      </c>
      <c r="M7313" s="2">
        <f>A7313*FERT_BED_TOM+B7313*FERT_BED_CAR+C7313*FERT_BED_MES</f>
        <v>32560</v>
      </c>
      <c r="N7313" s="6">
        <f>IF(AND(D7313&lt;=TOTAL_BEDS,J7313&lt;=TEMP_WORKER_MAX*TEMP_WORKER_HRS),1,0)</f>
        <v>1</v>
      </c>
      <c r="O7313" s="2">
        <f>L7313-M7313-K7313-FIXED_COSTS</f>
        <v>28315.614229663188</v>
      </c>
      <c r="P7313" s="2">
        <f>IF(N7313=1,O7313,"")</f>
        <v>28315.614229663188</v>
      </c>
    </row>
    <row r="7314">
      <c r="A7314" s="6">
        <v>11</v>
      </c>
      <c r="B7314" s="6">
        <v>4</v>
      </c>
      <c r="C7314" s="6">
        <v>25</v>
      </c>
      <c r="D7314" s="6">
        <f>A7314+B7314+C7314</f>
        <v>40</v>
      </c>
      <c r="E7314" s="5">
        <f>IF(A7314=0,0,A7314*LABOR_HRS_WK_TOM*SEASON_WEEKS*(1+DIM_PCT_TOM)^A7314)</f>
        <v>2824.5855390489023</v>
      </c>
      <c r="F7314" s="5">
        <f>IF(B7314=0,0,B7314*LABOR_HRS_WK_CAR*SEASON_WEEKS*(1+DIM_PCT_CAR)^B7314)</f>
        <v>132.45754687499993</v>
      </c>
      <c r="G7314" s="5">
        <f>IF(C7314=0,0,C7314*LABOR_HRS_WK_MES*SEASON_WEEKS*(1+DIM_PCT_MES)^C7314)</f>
        <v>1534.7170558625955</v>
      </c>
      <c r="H7314" s="5">
        <f>E7314+F7314+G7314</f>
        <v>4491.760141786498</v>
      </c>
      <c r="I7314" s="5">
        <f>MIN(H7314,FARMER_HRS)</f>
        <v>720</v>
      </c>
      <c r="J7314" s="5">
        <f>MAX(0,H7314-FARMER_HRS)</f>
        <v>3771.760141786498</v>
      </c>
      <c r="K7314" s="2">
        <f>I7314*FARMER_RATE+J7314*TEMP_WORKER_RATE</f>
        <v>90481.9469060156</v>
      </c>
      <c r="L7314" s="2">
        <f>A7314*PRICE_TOM+B7314*PRICE_CAR+C7314*PRICE_MES</f>
        <v>172676</v>
      </c>
      <c r="M7314" s="2">
        <f>A7314*FERT_BED_TOM+B7314*FERT_BED_CAR+C7314*FERT_BED_MES</f>
        <v>33440</v>
      </c>
      <c r="N7314" s="6">
        <f>IF(AND(D7314&lt;=TOTAL_BEDS,J7314&lt;=TEMP_WORKER_MAX*TEMP_WORKER_HRS),1,0)</f>
        <v>1</v>
      </c>
      <c r="O7314" s="2">
        <f>L7314-M7314-K7314-FIXED_COSTS</f>
        <v>28754.053093984403</v>
      </c>
      <c r="P7314" s="2">
        <f>IF(N7314=1,O7314,"")</f>
        <v>28754.053093984403</v>
      </c>
    </row>
    <row r="7315">
      <c r="A7315" s="6">
        <v>11</v>
      </c>
      <c r="B7315" s="6">
        <v>4</v>
      </c>
      <c r="C7315" s="6">
        <v>26</v>
      </c>
      <c r="D7315" s="6">
        <f>A7315+B7315+C7315</f>
        <v>41</v>
      </c>
      <c r="E7315" s="5">
        <f>IF(A7315=0,0,A7315*LABOR_HRS_WK_TOM*SEASON_WEEKS*(1+DIM_PCT_TOM)^A7315)</f>
        <v>2824.5855390489023</v>
      </c>
      <c r="F7315" s="5">
        <f>IF(B7315=0,0,B7315*LABOR_HRS_WK_CAR*SEASON_WEEKS*(1+DIM_PCT_CAR)^B7315)</f>
        <v>132.45754687499993</v>
      </c>
      <c r="G7315" s="5">
        <f>IF(C7315=0,0,C7315*LABOR_HRS_WK_MES*SEASON_WEEKS*(1+DIM_PCT_MES)^C7315)</f>
        <v>1616.0570598233128</v>
      </c>
      <c r="H7315" s="5">
        <f>E7315+F7315+G7315</f>
        <v>4573.1001457472148</v>
      </c>
      <c r="I7315" s="5">
        <f>MIN(H7315,FARMER_HRS)</f>
        <v>720</v>
      </c>
      <c r="J7315" s="5">
        <f>MAX(0,H7315-FARMER_HRS)</f>
        <v>3853.1001457472148</v>
      </c>
      <c r="K7315" s="2">
        <f>I7315*FARMER_RATE+J7315*TEMP_WORKER_RATE</f>
        <v>91894.0997525558</v>
      </c>
      <c r="L7315" s="2">
        <f>A7315*PRICE_TOM+B7315*PRICE_CAR+C7315*PRICE_MES</f>
        <v>175376</v>
      </c>
      <c r="M7315" s="2">
        <f>A7315*FERT_BED_TOM+B7315*FERT_BED_CAR+C7315*FERT_BED_MES</f>
        <v>34320</v>
      </c>
      <c r="N7315" s="6">
        <f>IF(AND(D7315&lt;=TOTAL_BEDS,J7315&lt;=TEMP_WORKER_MAX*TEMP_WORKER_HRS),1,0)</f>
        <v>1</v>
      </c>
      <c r="O7315" s="2">
        <f>L7315-M7315-K7315-FIXED_COSTS</f>
        <v>29161.900247444195</v>
      </c>
      <c r="P7315" s="2">
        <f>IF(N7315=1,O7315,"")</f>
        <v>29161.900247444195</v>
      </c>
    </row>
    <row r="7316">
      <c r="A7316" s="6">
        <v>11</v>
      </c>
      <c r="B7316" s="6">
        <v>4</v>
      </c>
      <c r="C7316" s="6">
        <v>27</v>
      </c>
      <c r="D7316" s="6">
        <f>A7316+B7316+C7316</f>
        <v>42</v>
      </c>
      <c r="E7316" s="5">
        <f>IF(A7316=0,0,A7316*LABOR_HRS_WK_TOM*SEASON_WEEKS*(1+DIM_PCT_TOM)^A7316)</f>
        <v>2824.5855390489023</v>
      </c>
      <c r="F7316" s="5">
        <f>IF(B7316=0,0,B7316*LABOR_HRS_WK_CAR*SEASON_WEEKS*(1+DIM_PCT_CAR)^B7316)</f>
        <v>132.45754687499993</v>
      </c>
      <c r="G7316" s="5">
        <f>IF(C7316=0,0,C7316*LABOR_HRS_WK_MES*SEASON_WEEKS*(1+DIM_PCT_MES)^C7316)</f>
        <v>1699.19076434307</v>
      </c>
      <c r="H7316" s="5">
        <f>E7316+F7316+G7316</f>
        <v>4656.2338502669718</v>
      </c>
      <c r="I7316" s="5">
        <f>MIN(H7316,FARMER_HRS)</f>
        <v>720</v>
      </c>
      <c r="J7316" s="5">
        <f>MAX(0,H7316-FARMER_HRS)</f>
        <v>3936.2338502669718</v>
      </c>
      <c r="K7316" s="2">
        <f>I7316*FARMER_RATE+J7316*TEMP_WORKER_RATE</f>
        <v>93337.393233801587</v>
      </c>
      <c r="L7316" s="2">
        <f>A7316*PRICE_TOM+B7316*PRICE_CAR+C7316*PRICE_MES</f>
        <v>178076</v>
      </c>
      <c r="M7316" s="2">
        <f>A7316*FERT_BED_TOM+B7316*FERT_BED_CAR+C7316*FERT_BED_MES</f>
        <v>35200</v>
      </c>
      <c r="N7316" s="6">
        <f>IF(AND(D7316&lt;=TOTAL_BEDS,J7316&lt;=TEMP_WORKER_MAX*TEMP_WORKER_HRS),1,0)</f>
        <v>1</v>
      </c>
      <c r="O7316" s="2">
        <f>L7316-M7316-K7316-FIXED_COSTS</f>
        <v>29538.606766198413</v>
      </c>
      <c r="P7316" s="2">
        <f>IF(N7316=1,O7316,"")</f>
        <v>29538.606766198413</v>
      </c>
    </row>
    <row r="7317">
      <c r="A7317" s="6">
        <v>11</v>
      </c>
      <c r="B7317" s="6">
        <v>4</v>
      </c>
      <c r="C7317" s="6">
        <v>28</v>
      </c>
      <c r="D7317" s="6">
        <f>A7317+B7317+C7317</f>
        <v>43</v>
      </c>
      <c r="E7317" s="5">
        <f>IF(A7317=0,0,A7317*LABOR_HRS_WK_TOM*SEASON_WEEKS*(1+DIM_PCT_TOM)^A7317)</f>
        <v>2824.5855390489023</v>
      </c>
      <c r="F7317" s="5">
        <f>IF(B7317=0,0,B7317*LABOR_HRS_WK_CAR*SEASON_WEEKS*(1+DIM_PCT_CAR)^B7317)</f>
        <v>132.45754687499993</v>
      </c>
      <c r="G7317" s="5">
        <f>IF(C7317=0,0,C7317*LABOR_HRS_WK_MES*SEASON_WEEKS*(1+DIM_PCT_MES)^C7317)</f>
        <v>1784.1503025602233</v>
      </c>
      <c r="H7317" s="5">
        <f>E7317+F7317+G7317</f>
        <v>4741.1933884841255</v>
      </c>
      <c r="I7317" s="5">
        <f>MIN(H7317,FARMER_HRS)</f>
        <v>720</v>
      </c>
      <c r="J7317" s="5">
        <f>MAX(0,H7317-FARMER_HRS)</f>
        <v>4021.1933884841255</v>
      </c>
      <c r="K7317" s="2">
        <f>I7317*FARMER_RATE+J7317*TEMP_WORKER_RATE</f>
        <v>94812.385216738287</v>
      </c>
      <c r="L7317" s="2">
        <f>A7317*PRICE_TOM+B7317*PRICE_CAR+C7317*PRICE_MES</f>
        <v>180776</v>
      </c>
      <c r="M7317" s="2">
        <f>A7317*FERT_BED_TOM+B7317*FERT_BED_CAR+C7317*FERT_BED_MES</f>
        <v>36080</v>
      </c>
      <c r="N7317" s="6">
        <f>IF(AND(D7317&lt;=TOTAL_BEDS,J7317&lt;=TEMP_WORKER_MAX*TEMP_WORKER_HRS),1,0)</f>
        <v>1</v>
      </c>
      <c r="O7317" s="2">
        <f>L7317-M7317-K7317-FIXED_COSTS</f>
        <v>29883.614783261713</v>
      </c>
      <c r="P7317" s="2">
        <f>IF(N7317=1,O7317,"")</f>
        <v>29883.614783261713</v>
      </c>
    </row>
    <row r="7318">
      <c r="A7318" s="6">
        <v>11</v>
      </c>
      <c r="B7318" s="6">
        <v>4</v>
      </c>
      <c r="C7318" s="6">
        <v>29</v>
      </c>
      <c r="D7318" s="6">
        <f>A7318+B7318+C7318</f>
        <v>44</v>
      </c>
      <c r="E7318" s="5">
        <f>IF(A7318=0,0,A7318*LABOR_HRS_WK_TOM*SEASON_WEEKS*(1+DIM_PCT_TOM)^A7318)</f>
        <v>2824.5855390489023</v>
      </c>
      <c r="F7318" s="5">
        <f>IF(B7318=0,0,B7318*LABOR_HRS_WK_CAR*SEASON_WEEKS*(1+DIM_PCT_CAR)^B7318)</f>
        <v>132.45754687499993</v>
      </c>
      <c r="G7318" s="5">
        <f>IF(C7318=0,0,C7318*LABOR_HRS_WK_MES*SEASON_WEEKS*(1+DIM_PCT_MES)^C7318)</f>
        <v>1870.9683306758766</v>
      </c>
      <c r="H7318" s="5">
        <f>E7318+F7318+G7318</f>
        <v>4828.0114165997784</v>
      </c>
      <c r="I7318" s="5">
        <f>MIN(H7318,FARMER_HRS)</f>
        <v>720</v>
      </c>
      <c r="J7318" s="5">
        <f>MAX(0,H7318-FARMER_HRS)</f>
        <v>4108.0114165997784</v>
      </c>
      <c r="K7318" s="2">
        <f>I7318*FARMER_RATE+J7318*TEMP_WORKER_RATE</f>
        <v>96319.6426493017</v>
      </c>
      <c r="L7318" s="2">
        <f>A7318*PRICE_TOM+B7318*PRICE_CAR+C7318*PRICE_MES</f>
        <v>183476</v>
      </c>
      <c r="M7318" s="2">
        <f>A7318*FERT_BED_TOM+B7318*FERT_BED_CAR+C7318*FERT_BED_MES</f>
        <v>36960</v>
      </c>
      <c r="N7318" s="6">
        <f>IF(AND(D7318&lt;=TOTAL_BEDS,J7318&lt;=TEMP_WORKER_MAX*TEMP_WORKER_HRS),1,0)</f>
        <v>1</v>
      </c>
      <c r="O7318" s="2">
        <f>L7318-M7318-K7318-FIXED_COSTS</f>
        <v>30196.357350698294</v>
      </c>
      <c r="P7318" s="2">
        <f>IF(N7318=1,O7318,"")</f>
        <v>30196.357350698294</v>
      </c>
    </row>
    <row r="7319">
      <c r="A7319" s="6">
        <v>11</v>
      </c>
      <c r="B7319" s="6">
        <v>4</v>
      </c>
      <c r="C7319" s="6">
        <v>30</v>
      </c>
      <c r="D7319" s="6">
        <f>A7319+B7319+C7319</f>
        <v>45</v>
      </c>
      <c r="E7319" s="5">
        <f>IF(A7319=0,0,A7319*LABOR_HRS_WK_TOM*SEASON_WEEKS*(1+DIM_PCT_TOM)^A7319)</f>
        <v>2824.5855390489023</v>
      </c>
      <c r="F7319" s="5">
        <f>IF(B7319=0,0,B7319*LABOR_HRS_WK_CAR*SEASON_WEEKS*(1+DIM_PCT_CAR)^B7319)</f>
        <v>132.45754687499993</v>
      </c>
      <c r="G7319" s="5">
        <f>IF(C7319=0,0,C7319*LABOR_HRS_WK_MES*SEASON_WEEKS*(1+DIM_PCT_MES)^C7319)</f>
        <v>1959.6780360096466</v>
      </c>
      <c r="H7319" s="5">
        <f>E7319+F7319+G7319</f>
        <v>4916.7211219335486</v>
      </c>
      <c r="I7319" s="5">
        <f>MIN(H7319,FARMER_HRS)</f>
        <v>720</v>
      </c>
      <c r="J7319" s="5">
        <f>MAX(0,H7319-FARMER_HRS)</f>
        <v>4196.7211219335486</v>
      </c>
      <c r="K7319" s="2">
        <f>I7319*FARMER_RATE+J7319*TEMP_WORKER_RATE</f>
        <v>97859.741700235216</v>
      </c>
      <c r="L7319" s="2">
        <f>A7319*PRICE_TOM+B7319*PRICE_CAR+C7319*PRICE_MES</f>
        <v>186176</v>
      </c>
      <c r="M7319" s="2">
        <f>A7319*FERT_BED_TOM+B7319*FERT_BED_CAR+C7319*FERT_BED_MES</f>
        <v>37840</v>
      </c>
      <c r="N7319" s="6">
        <f>IF(AND(D7319&lt;=TOTAL_BEDS,J7319&lt;=TEMP_WORKER_MAX*TEMP_WORKER_HRS),1,0)</f>
        <v>1</v>
      </c>
      <c r="O7319" s="2">
        <f>L7319-M7319-K7319-FIXED_COSTS</f>
        <v>30476.258299764784</v>
      </c>
      <c r="P7319" s="2">
        <f>IF(N7319=1,O7319,"")</f>
        <v>30476.258299764784</v>
      </c>
    </row>
    <row r="7320">
      <c r="A7320" s="6">
        <v>11</v>
      </c>
      <c r="B7320" s="6">
        <v>5</v>
      </c>
      <c r="C7320" s="6">
        <v>0</v>
      </c>
      <c r="D7320" s="6">
        <f>A7320+B7320+C7320</f>
        <v>16</v>
      </c>
      <c r="E7320" s="5">
        <f>IF(A7320=0,0,A7320*LABOR_HRS_WK_TOM*SEASON_WEEKS*(1+DIM_PCT_TOM)^A7320)</f>
        <v>2824.5855390489023</v>
      </c>
      <c r="F7320" s="5">
        <f>IF(B7320=0,0,B7320*LABOR_HRS_WK_CAR*SEASON_WEEKS*(1+DIM_PCT_CAR)^B7320)</f>
        <v>169.71123193359367</v>
      </c>
      <c r="G7320" s="5">
        <f>IF(C7320=0,0,C7320*LABOR_HRS_WK_MES*SEASON_WEEKS*(1+DIM_PCT_MES)^C7320)</f>
        <v>0</v>
      </c>
      <c r="H7320" s="5">
        <f>E7320+F7320+G7320</f>
        <v>2994.2967709824961</v>
      </c>
      <c r="I7320" s="5">
        <f>MIN(H7320,FARMER_HRS)</f>
        <v>720</v>
      </c>
      <c r="J7320" s="5">
        <f>MAX(0,H7320-FARMER_HRS)</f>
        <v>2274.2967709824961</v>
      </c>
      <c r="K7320" s="2">
        <f>I7320*FARMER_RATE+J7320*TEMP_WORKER_RATE</f>
        <v>64484.318940668338</v>
      </c>
      <c r="L7320" s="2">
        <f>A7320*PRICE_TOM+B7320*PRICE_CAR+C7320*PRICE_MES</f>
        <v>107270</v>
      </c>
      <c r="M7320" s="2">
        <f>A7320*FERT_BED_TOM+B7320*FERT_BED_CAR+C7320*FERT_BED_MES</f>
        <v>11880</v>
      </c>
      <c r="N7320" s="6">
        <f>IF(AND(D7320&lt;=TOTAL_BEDS,J7320&lt;=TEMP_WORKER_MAX*TEMP_WORKER_HRS),1,0)</f>
        <v>1</v>
      </c>
      <c r="O7320" s="2">
        <f>L7320-M7320-K7320-FIXED_COSTS</f>
        <v>10905.681059331662</v>
      </c>
      <c r="P7320" s="2">
        <f>IF(N7320=1,O7320,"")</f>
        <v>10905.681059331662</v>
      </c>
    </row>
    <row r="7321">
      <c r="A7321" s="6">
        <v>11</v>
      </c>
      <c r="B7321" s="6">
        <v>5</v>
      </c>
      <c r="C7321" s="6">
        <v>1</v>
      </c>
      <c r="D7321" s="6">
        <f>A7321+B7321+C7321</f>
        <v>17</v>
      </c>
      <c r="E7321" s="5">
        <f>IF(A7321=0,0,A7321*LABOR_HRS_WK_TOM*SEASON_WEEKS*(1+DIM_PCT_TOM)^A7321)</f>
        <v>2824.5855390489023</v>
      </c>
      <c r="F7321" s="5">
        <f>IF(B7321=0,0,B7321*LABOR_HRS_WK_CAR*SEASON_WEEKS*(1+DIM_PCT_CAR)^B7321)</f>
        <v>169.71123193359367</v>
      </c>
      <c r="G7321" s="5">
        <f>IF(C7321=0,0,C7321*LABOR_HRS_WK_MES*SEASON_WEEKS*(1+DIM_PCT_MES)^C7321)</f>
        <v>45.5625</v>
      </c>
      <c r="H7321" s="5">
        <f>E7321+F7321+G7321</f>
        <v>3039.8592709824961</v>
      </c>
      <c r="I7321" s="5">
        <f>MIN(H7321,FARMER_HRS)</f>
        <v>720</v>
      </c>
      <c r="J7321" s="5">
        <f>MAX(0,H7321-FARMER_HRS)</f>
        <v>2319.8592709824961</v>
      </c>
      <c r="K7321" s="2">
        <f>I7321*FARMER_RATE+J7321*TEMP_WORKER_RATE</f>
        <v>65275.334565668338</v>
      </c>
      <c r="L7321" s="2">
        <f>A7321*PRICE_TOM+B7321*PRICE_CAR+C7321*PRICE_MES</f>
        <v>109970</v>
      </c>
      <c r="M7321" s="2">
        <f>A7321*FERT_BED_TOM+B7321*FERT_BED_CAR+C7321*FERT_BED_MES</f>
        <v>12760</v>
      </c>
      <c r="N7321" s="6">
        <f>IF(AND(D7321&lt;=TOTAL_BEDS,J7321&lt;=TEMP_WORKER_MAX*TEMP_WORKER_HRS),1,0)</f>
        <v>1</v>
      </c>
      <c r="O7321" s="2">
        <f>L7321-M7321-K7321-FIXED_COSTS</f>
        <v>11934.665434331662</v>
      </c>
      <c r="P7321" s="2">
        <f>IF(N7321=1,O7321,"")</f>
        <v>11934.665434331662</v>
      </c>
    </row>
    <row r="7322">
      <c r="A7322" s="6">
        <v>11</v>
      </c>
      <c r="B7322" s="6">
        <v>5</v>
      </c>
      <c r="C7322" s="6">
        <v>2</v>
      </c>
      <c r="D7322" s="6">
        <f>A7322+B7322+C7322</f>
        <v>18</v>
      </c>
      <c r="E7322" s="5">
        <f>IF(A7322=0,0,A7322*LABOR_HRS_WK_TOM*SEASON_WEEKS*(1+DIM_PCT_TOM)^A7322)</f>
        <v>2824.5855390489023</v>
      </c>
      <c r="F7322" s="5">
        <f>IF(B7322=0,0,B7322*LABOR_HRS_WK_CAR*SEASON_WEEKS*(1+DIM_PCT_CAR)^B7322)</f>
        <v>169.71123193359367</v>
      </c>
      <c r="G7322" s="5">
        <f>IF(C7322=0,0,C7322*LABOR_HRS_WK_MES*SEASON_WEEKS*(1+DIM_PCT_MES)^C7322)</f>
        <v>92.2640625</v>
      </c>
      <c r="H7322" s="5">
        <f>E7322+F7322+G7322</f>
        <v>3086.560833482496</v>
      </c>
      <c r="I7322" s="5">
        <f>MIN(H7322,FARMER_HRS)</f>
        <v>720</v>
      </c>
      <c r="J7322" s="5">
        <f>MAX(0,H7322-FARMER_HRS)</f>
        <v>2366.560833482496</v>
      </c>
      <c r="K7322" s="2">
        <f>I7322*FARMER_RATE+J7322*TEMP_WORKER_RATE</f>
        <v>66086.125581293338</v>
      </c>
      <c r="L7322" s="2">
        <f>A7322*PRICE_TOM+B7322*PRICE_CAR+C7322*PRICE_MES</f>
        <v>112670</v>
      </c>
      <c r="M7322" s="2">
        <f>A7322*FERT_BED_TOM+B7322*FERT_BED_CAR+C7322*FERT_BED_MES</f>
        <v>13640</v>
      </c>
      <c r="N7322" s="6">
        <f>IF(AND(D7322&lt;=TOTAL_BEDS,J7322&lt;=TEMP_WORKER_MAX*TEMP_WORKER_HRS),1,0)</f>
        <v>1</v>
      </c>
      <c r="O7322" s="2">
        <f>L7322-M7322-K7322-FIXED_COSTS</f>
        <v>12943.874418706662</v>
      </c>
      <c r="P7322" s="2">
        <f>IF(N7322=1,O7322,"")</f>
        <v>12943.874418706662</v>
      </c>
    </row>
    <row r="7323">
      <c r="A7323" s="6">
        <v>11</v>
      </c>
      <c r="B7323" s="6">
        <v>5</v>
      </c>
      <c r="C7323" s="6">
        <v>3</v>
      </c>
      <c r="D7323" s="6">
        <f>A7323+B7323+C7323</f>
        <v>19</v>
      </c>
      <c r="E7323" s="5">
        <f>IF(A7323=0,0,A7323*LABOR_HRS_WK_TOM*SEASON_WEEKS*(1+DIM_PCT_TOM)^A7323)</f>
        <v>2824.5855390489023</v>
      </c>
      <c r="F7323" s="5">
        <f>IF(B7323=0,0,B7323*LABOR_HRS_WK_CAR*SEASON_WEEKS*(1+DIM_PCT_CAR)^B7323)</f>
        <v>169.71123193359367</v>
      </c>
      <c r="G7323" s="5">
        <f>IF(C7323=0,0,C7323*LABOR_HRS_WK_MES*SEASON_WEEKS*(1+DIM_PCT_MES)^C7323)</f>
        <v>140.12604492187498</v>
      </c>
      <c r="H7323" s="5">
        <f>E7323+F7323+G7323</f>
        <v>3134.422815904371</v>
      </c>
      <c r="I7323" s="5">
        <f>MIN(H7323,FARMER_HRS)</f>
        <v>720</v>
      </c>
      <c r="J7323" s="5">
        <f>MAX(0,H7323-FARMER_HRS)</f>
        <v>2414.422815904371</v>
      </c>
      <c r="K7323" s="2">
        <f>I7323*FARMER_RATE+J7323*TEMP_WORKER_RATE</f>
        <v>66917.062776117556</v>
      </c>
      <c r="L7323" s="2">
        <f>A7323*PRICE_TOM+B7323*PRICE_CAR+C7323*PRICE_MES</f>
        <v>115370</v>
      </c>
      <c r="M7323" s="2">
        <f>A7323*FERT_BED_TOM+B7323*FERT_BED_CAR+C7323*FERT_BED_MES</f>
        <v>14520</v>
      </c>
      <c r="N7323" s="6">
        <f>IF(AND(D7323&lt;=TOTAL_BEDS,J7323&lt;=TEMP_WORKER_MAX*TEMP_WORKER_HRS),1,0)</f>
        <v>1</v>
      </c>
      <c r="O7323" s="2">
        <f>L7323-M7323-K7323-FIXED_COSTS</f>
        <v>13932.937223882444</v>
      </c>
      <c r="P7323" s="2">
        <f>IF(N7323=1,O7323,"")</f>
        <v>13932.937223882444</v>
      </c>
    </row>
    <row r="7324">
      <c r="A7324" s="6">
        <v>11</v>
      </c>
      <c r="B7324" s="6">
        <v>5</v>
      </c>
      <c r="C7324" s="6">
        <v>4</v>
      </c>
      <c r="D7324" s="6">
        <f>A7324+B7324+C7324</f>
        <v>20</v>
      </c>
      <c r="E7324" s="5">
        <f>IF(A7324=0,0,A7324*LABOR_HRS_WK_TOM*SEASON_WEEKS*(1+DIM_PCT_TOM)^A7324)</f>
        <v>2824.5855390489023</v>
      </c>
      <c r="F7324" s="5">
        <f>IF(B7324=0,0,B7324*LABOR_HRS_WK_CAR*SEASON_WEEKS*(1+DIM_PCT_CAR)^B7324)</f>
        <v>169.71123193359367</v>
      </c>
      <c r="G7324" s="5">
        <f>IF(C7324=0,0,C7324*LABOR_HRS_WK_MES*SEASON_WEEKS*(1+DIM_PCT_MES)^C7324)</f>
        <v>189.17016064453119</v>
      </c>
      <c r="H7324" s="5">
        <f>E7324+F7324+G7324</f>
        <v>3183.4669316270274</v>
      </c>
      <c r="I7324" s="5">
        <f>MIN(H7324,FARMER_HRS)</f>
        <v>720</v>
      </c>
      <c r="J7324" s="5">
        <f>MAX(0,H7324-FARMER_HRS)</f>
        <v>2463.4669316270274</v>
      </c>
      <c r="K7324" s="2">
        <f>I7324*FARMER_RATE+J7324*TEMP_WORKER_RATE</f>
        <v>67768.523118524783</v>
      </c>
      <c r="L7324" s="2">
        <f>A7324*PRICE_TOM+B7324*PRICE_CAR+C7324*PRICE_MES</f>
        <v>118070</v>
      </c>
      <c r="M7324" s="2">
        <f>A7324*FERT_BED_TOM+B7324*FERT_BED_CAR+C7324*FERT_BED_MES</f>
        <v>15400</v>
      </c>
      <c r="N7324" s="6">
        <f>IF(AND(D7324&lt;=TOTAL_BEDS,J7324&lt;=TEMP_WORKER_MAX*TEMP_WORKER_HRS),1,0)</f>
        <v>1</v>
      </c>
      <c r="O7324" s="2">
        <f>L7324-M7324-K7324-FIXED_COSTS</f>
        <v>14901.476881475217</v>
      </c>
      <c r="P7324" s="2">
        <f>IF(N7324=1,O7324,"")</f>
        <v>14901.476881475217</v>
      </c>
    </row>
    <row r="7325">
      <c r="A7325" s="6">
        <v>11</v>
      </c>
      <c r="B7325" s="6">
        <v>5</v>
      </c>
      <c r="C7325" s="6">
        <v>5</v>
      </c>
      <c r="D7325" s="6">
        <f>A7325+B7325+C7325</f>
        <v>21</v>
      </c>
      <c r="E7325" s="5">
        <f>IF(A7325=0,0,A7325*LABOR_HRS_WK_TOM*SEASON_WEEKS*(1+DIM_PCT_TOM)^A7325)</f>
        <v>2824.5855390489023</v>
      </c>
      <c r="F7325" s="5">
        <f>IF(B7325=0,0,B7325*LABOR_HRS_WK_CAR*SEASON_WEEKS*(1+DIM_PCT_CAR)^B7325)</f>
        <v>169.71123193359367</v>
      </c>
      <c r="G7325" s="5">
        <f>IF(C7325=0,0,C7325*LABOR_HRS_WK_MES*SEASON_WEEKS*(1+DIM_PCT_MES)^C7325)</f>
        <v>239.41848456573481</v>
      </c>
      <c r="H7325" s="5">
        <f>E7325+F7325+G7325</f>
        <v>3233.7152555482307</v>
      </c>
      <c r="I7325" s="5">
        <f>MIN(H7325,FARMER_HRS)</f>
        <v>720</v>
      </c>
      <c r="J7325" s="5">
        <f>MAX(0,H7325-FARMER_HRS)</f>
        <v>2513.7152555482307</v>
      </c>
      <c r="K7325" s="2">
        <f>I7325*FARMER_RATE+J7325*TEMP_WORKER_RATE</f>
        <v>68640.8898532679</v>
      </c>
      <c r="L7325" s="2">
        <f>A7325*PRICE_TOM+B7325*PRICE_CAR+C7325*PRICE_MES</f>
        <v>120770</v>
      </c>
      <c r="M7325" s="2">
        <f>A7325*FERT_BED_TOM+B7325*FERT_BED_CAR+C7325*FERT_BED_MES</f>
        <v>16280</v>
      </c>
      <c r="N7325" s="6">
        <f>IF(AND(D7325&lt;=TOTAL_BEDS,J7325&lt;=TEMP_WORKER_MAX*TEMP_WORKER_HRS),1,0)</f>
        <v>1</v>
      </c>
      <c r="O7325" s="2">
        <f>L7325-M7325-K7325-FIXED_COSTS</f>
        <v>15849.110146732099</v>
      </c>
      <c r="P7325" s="2">
        <f>IF(N7325=1,O7325,"")</f>
        <v>15849.110146732099</v>
      </c>
    </row>
    <row r="7326">
      <c r="A7326" s="6">
        <v>11</v>
      </c>
      <c r="B7326" s="6">
        <v>5</v>
      </c>
      <c r="C7326" s="6">
        <v>6</v>
      </c>
      <c r="D7326" s="6">
        <f>A7326+B7326+C7326</f>
        <v>22</v>
      </c>
      <c r="E7326" s="5">
        <f>IF(A7326=0,0,A7326*LABOR_HRS_WK_TOM*SEASON_WEEKS*(1+DIM_PCT_TOM)^A7326)</f>
        <v>2824.5855390489023</v>
      </c>
      <c r="F7326" s="5">
        <f>IF(B7326=0,0,B7326*LABOR_HRS_WK_CAR*SEASON_WEEKS*(1+DIM_PCT_CAR)^B7326)</f>
        <v>169.71123193359367</v>
      </c>
      <c r="G7326" s="5">
        <f>IF(C7326=0,0,C7326*LABOR_HRS_WK_MES*SEASON_WEEKS*(1+DIM_PCT_MES)^C7326)</f>
        <v>290.89345874736773</v>
      </c>
      <c r="H7326" s="5">
        <f>E7326+F7326+G7326</f>
        <v>3285.1902297298639</v>
      </c>
      <c r="I7326" s="5">
        <f>MIN(H7326,FARMER_HRS)</f>
        <v>720</v>
      </c>
      <c r="J7326" s="5">
        <f>MAX(0,H7326-FARMER_HRS)</f>
        <v>2565.1902297298639</v>
      </c>
      <c r="K7326" s="2">
        <f>I7326*FARMER_RATE+J7326*TEMP_WORKER_RATE</f>
        <v>69534.5525994768</v>
      </c>
      <c r="L7326" s="2">
        <f>A7326*PRICE_TOM+B7326*PRICE_CAR+C7326*PRICE_MES</f>
        <v>123470</v>
      </c>
      <c r="M7326" s="2">
        <f>A7326*FERT_BED_TOM+B7326*FERT_BED_CAR+C7326*FERT_BED_MES</f>
        <v>17160</v>
      </c>
      <c r="N7326" s="6">
        <f>IF(AND(D7326&lt;=TOTAL_BEDS,J7326&lt;=TEMP_WORKER_MAX*TEMP_WORKER_HRS),1,0)</f>
        <v>1</v>
      </c>
      <c r="O7326" s="2">
        <f>L7326-M7326-K7326-FIXED_COSTS</f>
        <v>16775.447400523204</v>
      </c>
      <c r="P7326" s="2">
        <f>IF(N7326=1,O7326,"")</f>
        <v>16775.447400523204</v>
      </c>
    </row>
    <row r="7327">
      <c r="A7327" s="6">
        <v>11</v>
      </c>
      <c r="B7327" s="6">
        <v>5</v>
      </c>
      <c r="C7327" s="6">
        <v>7</v>
      </c>
      <c r="D7327" s="6">
        <f>A7327+B7327+C7327</f>
        <v>23</v>
      </c>
      <c r="E7327" s="5">
        <f>IF(A7327=0,0,A7327*LABOR_HRS_WK_TOM*SEASON_WEEKS*(1+DIM_PCT_TOM)^A7327)</f>
        <v>2824.5855390489023</v>
      </c>
      <c r="F7327" s="5">
        <f>IF(B7327=0,0,B7327*LABOR_HRS_WK_CAR*SEASON_WEEKS*(1+DIM_PCT_CAR)^B7327)</f>
        <v>169.71123193359367</v>
      </c>
      <c r="G7327" s="5">
        <f>IF(C7327=0,0,C7327*LABOR_HRS_WK_MES*SEASON_WEEKS*(1+DIM_PCT_MES)^C7327)</f>
        <v>343.61789814532818</v>
      </c>
      <c r="H7327" s="5">
        <f>E7327+F7327+G7327</f>
        <v>3337.9146691278243</v>
      </c>
      <c r="I7327" s="5">
        <f>MIN(H7327,FARMER_HRS)</f>
        <v>720</v>
      </c>
      <c r="J7327" s="5">
        <f>MAX(0,H7327-FARMER_HRS)</f>
        <v>2617.9146691278243</v>
      </c>
      <c r="K7327" s="2">
        <f>I7327*FARMER_RATE+J7327*TEMP_WORKER_RATE</f>
        <v>70449.907450135826</v>
      </c>
      <c r="L7327" s="2">
        <f>A7327*PRICE_TOM+B7327*PRICE_CAR+C7327*PRICE_MES</f>
        <v>126170</v>
      </c>
      <c r="M7327" s="2">
        <f>A7327*FERT_BED_TOM+B7327*FERT_BED_CAR+C7327*FERT_BED_MES</f>
        <v>18040</v>
      </c>
      <c r="N7327" s="6">
        <f>IF(AND(D7327&lt;=TOTAL_BEDS,J7327&lt;=TEMP_WORKER_MAX*TEMP_WORKER_HRS),1,0)</f>
        <v>1</v>
      </c>
      <c r="O7327" s="2">
        <f>L7327-M7327-K7327-FIXED_COSTS</f>
        <v>17680.092549864174</v>
      </c>
      <c r="P7327" s="2">
        <f>IF(N7327=1,O7327,"")</f>
        <v>17680.092549864174</v>
      </c>
    </row>
    <row r="7328">
      <c r="A7328" s="6">
        <v>11</v>
      </c>
      <c r="B7328" s="6">
        <v>5</v>
      </c>
      <c r="C7328" s="6">
        <v>8</v>
      </c>
      <c r="D7328" s="6">
        <f>A7328+B7328+C7328</f>
        <v>24</v>
      </c>
      <c r="E7328" s="5">
        <f>IF(A7328=0,0,A7328*LABOR_HRS_WK_TOM*SEASON_WEEKS*(1+DIM_PCT_TOM)^A7328)</f>
        <v>2824.5855390489023</v>
      </c>
      <c r="F7328" s="5">
        <f>IF(B7328=0,0,B7328*LABOR_HRS_WK_CAR*SEASON_WEEKS*(1+DIM_PCT_CAR)^B7328)</f>
        <v>169.71123193359367</v>
      </c>
      <c r="G7328" s="5">
        <f>IF(C7328=0,0,C7328*LABOR_HRS_WK_MES*SEASON_WEEKS*(1+DIM_PCT_MES)^C7328)</f>
        <v>397.61499642530833</v>
      </c>
      <c r="H7328" s="5">
        <f>E7328+F7328+G7328</f>
        <v>3391.9117674078043</v>
      </c>
      <c r="I7328" s="5">
        <f>MIN(H7328,FARMER_HRS)</f>
        <v>720</v>
      </c>
      <c r="J7328" s="5">
        <f>MAX(0,H7328-FARMER_HRS)</f>
        <v>2671.9117674078043</v>
      </c>
      <c r="K7328" s="2">
        <f>I7328*FARMER_RATE+J7328*TEMP_WORKER_RATE</f>
        <v>71387.357073052146</v>
      </c>
      <c r="L7328" s="2">
        <f>A7328*PRICE_TOM+B7328*PRICE_CAR+C7328*PRICE_MES</f>
        <v>128870</v>
      </c>
      <c r="M7328" s="2">
        <f>A7328*FERT_BED_TOM+B7328*FERT_BED_CAR+C7328*FERT_BED_MES</f>
        <v>18920</v>
      </c>
      <c r="N7328" s="6">
        <f>IF(AND(D7328&lt;=TOTAL_BEDS,J7328&lt;=TEMP_WORKER_MAX*TEMP_WORKER_HRS),1,0)</f>
        <v>1</v>
      </c>
      <c r="O7328" s="2">
        <f>L7328-M7328-K7328-FIXED_COSTS</f>
        <v>18562.642926947854</v>
      </c>
      <c r="P7328" s="2">
        <f>IF(N7328=1,O7328,"")</f>
        <v>18562.642926947854</v>
      </c>
    </row>
    <row r="7329">
      <c r="A7329" s="6">
        <v>11</v>
      </c>
      <c r="B7329" s="6">
        <v>5</v>
      </c>
      <c r="C7329" s="6">
        <v>9</v>
      </c>
      <c r="D7329" s="6">
        <f>A7329+B7329+C7329</f>
        <v>25</v>
      </c>
      <c r="E7329" s="5">
        <f>IF(A7329=0,0,A7329*LABOR_HRS_WK_TOM*SEASON_WEEKS*(1+DIM_PCT_TOM)^A7329)</f>
        <v>2824.5855390489023</v>
      </c>
      <c r="F7329" s="5">
        <f>IF(B7329=0,0,B7329*LABOR_HRS_WK_CAR*SEASON_WEEKS*(1+DIM_PCT_CAR)^B7329)</f>
        <v>169.71123193359367</v>
      </c>
      <c r="G7329" s="5">
        <f>IF(C7329=0,0,C7329*LABOR_HRS_WK_MES*SEASON_WEEKS*(1+DIM_PCT_MES)^C7329)</f>
        <v>452.90833186570273</v>
      </c>
      <c r="H7329" s="5">
        <f>E7329+F7329+G7329</f>
        <v>3447.2051028481987</v>
      </c>
      <c r="I7329" s="5">
        <f>MIN(H7329,FARMER_HRS)</f>
        <v>720</v>
      </c>
      <c r="J7329" s="5">
        <f>MAX(0,H7329-FARMER_HRS)</f>
        <v>2727.2051028481987</v>
      </c>
      <c r="K7329" s="2">
        <f>I7329*FARMER_RATE+J7329*TEMP_WORKER_RATE</f>
        <v>72347.310813336779</v>
      </c>
      <c r="L7329" s="2">
        <f>A7329*PRICE_TOM+B7329*PRICE_CAR+C7329*PRICE_MES</f>
        <v>131570</v>
      </c>
      <c r="M7329" s="2">
        <f>A7329*FERT_BED_TOM+B7329*FERT_BED_CAR+C7329*FERT_BED_MES</f>
        <v>19800</v>
      </c>
      <c r="N7329" s="6">
        <f>IF(AND(D7329&lt;=TOTAL_BEDS,J7329&lt;=TEMP_WORKER_MAX*TEMP_WORKER_HRS),1,0)</f>
        <v>1</v>
      </c>
      <c r="O7329" s="2">
        <f>L7329-M7329-K7329-FIXED_COSTS</f>
        <v>19422.689186663221</v>
      </c>
      <c r="P7329" s="2">
        <f>IF(N7329=1,O7329,"")</f>
        <v>19422.689186663221</v>
      </c>
    </row>
    <row r="7330">
      <c r="A7330" s="6">
        <v>11</v>
      </c>
      <c r="B7330" s="6">
        <v>5</v>
      </c>
      <c r="C7330" s="6">
        <v>10</v>
      </c>
      <c r="D7330" s="6">
        <f>A7330+B7330+C7330</f>
        <v>26</v>
      </c>
      <c r="E7330" s="5">
        <f>IF(A7330=0,0,A7330*LABOR_HRS_WK_TOM*SEASON_WEEKS*(1+DIM_PCT_TOM)^A7330)</f>
        <v>2824.5855390489023</v>
      </c>
      <c r="F7330" s="5">
        <f>IF(B7330=0,0,B7330*LABOR_HRS_WK_CAR*SEASON_WEEKS*(1+DIM_PCT_CAR)^B7330)</f>
        <v>169.71123193359367</v>
      </c>
      <c r="G7330" s="5">
        <f>IF(C7330=0,0,C7330*LABOR_HRS_WK_MES*SEASON_WEEKS*(1+DIM_PCT_MES)^C7330)</f>
        <v>509.52187334891551</v>
      </c>
      <c r="H7330" s="5">
        <f>E7330+F7330+G7330</f>
        <v>3503.8186443314116</v>
      </c>
      <c r="I7330" s="5">
        <f>MIN(H7330,FARMER_HRS)</f>
        <v>720</v>
      </c>
      <c r="J7330" s="5">
        <f>MAX(0,H7330-FARMER_HRS)</f>
        <v>2783.8186443314116</v>
      </c>
      <c r="K7330" s="2">
        <f>I7330*FARMER_RATE+J7330*TEMP_WORKER_RATE</f>
        <v>73330.184797420341</v>
      </c>
      <c r="L7330" s="2">
        <f>A7330*PRICE_TOM+B7330*PRICE_CAR+C7330*PRICE_MES</f>
        <v>134270</v>
      </c>
      <c r="M7330" s="2">
        <f>A7330*FERT_BED_TOM+B7330*FERT_BED_CAR+C7330*FERT_BED_MES</f>
        <v>20680</v>
      </c>
      <c r="N7330" s="6">
        <f>IF(AND(D7330&lt;=TOTAL_BEDS,J7330&lt;=TEMP_WORKER_MAX*TEMP_WORKER_HRS),1,0)</f>
        <v>1</v>
      </c>
      <c r="O7330" s="2">
        <f>L7330-M7330-K7330-FIXED_COSTS</f>
        <v>20259.815202579659</v>
      </c>
      <c r="P7330" s="2">
        <f>IF(N7330=1,O7330,"")</f>
        <v>20259.815202579659</v>
      </c>
    </row>
    <row r="7331">
      <c r="A7331" s="6">
        <v>11</v>
      </c>
      <c r="B7331" s="6">
        <v>5</v>
      </c>
      <c r="C7331" s="6">
        <v>11</v>
      </c>
      <c r="D7331" s="6">
        <f>A7331+B7331+C7331</f>
        <v>27</v>
      </c>
      <c r="E7331" s="5">
        <f>IF(A7331=0,0,A7331*LABOR_HRS_WK_TOM*SEASON_WEEKS*(1+DIM_PCT_TOM)^A7331)</f>
        <v>2824.5855390489023</v>
      </c>
      <c r="F7331" s="5">
        <f>IF(B7331=0,0,B7331*LABOR_HRS_WK_CAR*SEASON_WEEKS*(1+DIM_PCT_CAR)^B7331)</f>
        <v>169.71123193359367</v>
      </c>
      <c r="G7331" s="5">
        <f>IF(C7331=0,0,C7331*LABOR_HRS_WK_MES*SEASON_WEEKS*(1+DIM_PCT_MES)^C7331)</f>
        <v>567.47998644235463</v>
      </c>
      <c r="H7331" s="5">
        <f>E7331+F7331+G7331</f>
        <v>3561.776757424851</v>
      </c>
      <c r="I7331" s="5">
        <f>MIN(H7331,FARMER_HRS)</f>
        <v>720</v>
      </c>
      <c r="J7331" s="5">
        <f>MAX(0,H7331-FARMER_HRS)</f>
        <v>2841.776757424851</v>
      </c>
      <c r="K7331" s="2">
        <f>I7331*FARMER_RATE+J7331*TEMP_WORKER_RATE</f>
        <v>74336.402038625878</v>
      </c>
      <c r="L7331" s="2">
        <f>A7331*PRICE_TOM+B7331*PRICE_CAR+C7331*PRICE_MES</f>
        <v>136970</v>
      </c>
      <c r="M7331" s="2">
        <f>A7331*FERT_BED_TOM+B7331*FERT_BED_CAR+C7331*FERT_BED_MES</f>
        <v>21560</v>
      </c>
      <c r="N7331" s="6">
        <f>IF(AND(D7331&lt;=TOTAL_BEDS,J7331&lt;=TEMP_WORKER_MAX*TEMP_WORKER_HRS),1,0)</f>
        <v>1</v>
      </c>
      <c r="O7331" s="2">
        <f>L7331-M7331-K7331-FIXED_COSTS</f>
        <v>21073.597961374122</v>
      </c>
      <c r="P7331" s="2">
        <f>IF(N7331=1,O7331,"")</f>
        <v>21073.597961374122</v>
      </c>
    </row>
    <row r="7332">
      <c r="A7332" s="6">
        <v>11</v>
      </c>
      <c r="B7332" s="6">
        <v>5</v>
      </c>
      <c r="C7332" s="6">
        <v>12</v>
      </c>
      <c r="D7332" s="6">
        <f>A7332+B7332+C7332</f>
        <v>28</v>
      </c>
      <c r="E7332" s="5">
        <f>IF(A7332=0,0,A7332*LABOR_HRS_WK_TOM*SEASON_WEEKS*(1+DIM_PCT_TOM)^A7332)</f>
        <v>2824.5855390489023</v>
      </c>
      <c r="F7332" s="5">
        <f>IF(B7332=0,0,B7332*LABOR_HRS_WK_CAR*SEASON_WEEKS*(1+DIM_PCT_CAR)^B7332)</f>
        <v>169.71123193359367</v>
      </c>
      <c r="G7332" s="5">
        <f>IF(C7332=0,0,C7332*LABOR_HRS_WK_MES*SEASON_WEEKS*(1+DIM_PCT_MES)^C7332)</f>
        <v>626.807439570419</v>
      </c>
      <c r="H7332" s="5">
        <f>E7332+F7332+G7332</f>
        <v>3621.104210552915</v>
      </c>
      <c r="I7332" s="5">
        <f>MIN(H7332,FARMER_HRS)</f>
        <v>720</v>
      </c>
      <c r="J7332" s="5">
        <f>MAX(0,H7332-FARMER_HRS)</f>
        <v>2901.104210552915</v>
      </c>
      <c r="K7332" s="2">
        <f>I7332*FARMER_RATE+J7332*TEMP_WORKER_RATE</f>
        <v>75366.392544321439</v>
      </c>
      <c r="L7332" s="2">
        <f>A7332*PRICE_TOM+B7332*PRICE_CAR+C7332*PRICE_MES</f>
        <v>139670</v>
      </c>
      <c r="M7332" s="2">
        <f>A7332*FERT_BED_TOM+B7332*FERT_BED_CAR+C7332*FERT_BED_MES</f>
        <v>22440</v>
      </c>
      <c r="N7332" s="6">
        <f>IF(AND(D7332&lt;=TOTAL_BEDS,J7332&lt;=TEMP_WORKER_MAX*TEMP_WORKER_HRS),1,0)</f>
        <v>1</v>
      </c>
      <c r="O7332" s="2">
        <f>L7332-M7332-K7332-FIXED_COSTS</f>
        <v>21863.607455678561</v>
      </c>
      <c r="P7332" s="2">
        <f>IF(N7332=1,O7332,"")</f>
        <v>21863.607455678561</v>
      </c>
    </row>
    <row r="7333">
      <c r="A7333" s="6">
        <v>11</v>
      </c>
      <c r="B7333" s="6">
        <v>5</v>
      </c>
      <c r="C7333" s="6">
        <v>13</v>
      </c>
      <c r="D7333" s="6">
        <f>A7333+B7333+C7333</f>
        <v>29</v>
      </c>
      <c r="E7333" s="5">
        <f>IF(A7333=0,0,A7333*LABOR_HRS_WK_TOM*SEASON_WEEKS*(1+DIM_PCT_TOM)^A7333)</f>
        <v>2824.5855390489023</v>
      </c>
      <c r="F7333" s="5">
        <f>IF(B7333=0,0,B7333*LABOR_HRS_WK_CAR*SEASON_WEEKS*(1+DIM_PCT_CAR)^B7333)</f>
        <v>169.71123193359367</v>
      </c>
      <c r="G7333" s="5">
        <f>IF(C7333=0,0,C7333*LABOR_HRS_WK_MES*SEASON_WEEKS*(1+DIM_PCT_MES)^C7333)</f>
        <v>687.52941027880331</v>
      </c>
      <c r="H7333" s="5">
        <f>E7333+F7333+G7333</f>
        <v>3681.8261812612996</v>
      </c>
      <c r="I7333" s="5">
        <f>MIN(H7333,FARMER_HRS)</f>
        <v>720</v>
      </c>
      <c r="J7333" s="5">
        <f>MAX(0,H7333-FARMER_HRS)</f>
        <v>2961.8261812612996</v>
      </c>
      <c r="K7333" s="2">
        <f>I7333*FARMER_RATE+J7333*TEMP_WORKER_RATE</f>
        <v>76420.593424675346</v>
      </c>
      <c r="L7333" s="2">
        <f>A7333*PRICE_TOM+B7333*PRICE_CAR+C7333*PRICE_MES</f>
        <v>142370</v>
      </c>
      <c r="M7333" s="2">
        <f>A7333*FERT_BED_TOM+B7333*FERT_BED_CAR+C7333*FERT_BED_MES</f>
        <v>23320</v>
      </c>
      <c r="N7333" s="6">
        <f>IF(AND(D7333&lt;=TOTAL_BEDS,J7333&lt;=TEMP_WORKER_MAX*TEMP_WORKER_HRS),1,0)</f>
        <v>1</v>
      </c>
      <c r="O7333" s="2">
        <f>L7333-M7333-K7333-FIXED_COSTS</f>
        <v>22629.406575324654</v>
      </c>
      <c r="P7333" s="2">
        <f>IF(N7333=1,O7333,"")</f>
        <v>22629.406575324654</v>
      </c>
    </row>
    <row r="7334">
      <c r="A7334" s="6">
        <v>11</v>
      </c>
      <c r="B7334" s="6">
        <v>5</v>
      </c>
      <c r="C7334" s="6">
        <v>14</v>
      </c>
      <c r="D7334" s="6">
        <f>A7334+B7334+C7334</f>
        <v>30</v>
      </c>
      <c r="E7334" s="5">
        <f>IF(A7334=0,0,A7334*LABOR_HRS_WK_TOM*SEASON_WEEKS*(1+DIM_PCT_TOM)^A7334)</f>
        <v>2824.5855390489023</v>
      </c>
      <c r="F7334" s="5">
        <f>IF(B7334=0,0,B7334*LABOR_HRS_WK_CAR*SEASON_WEEKS*(1+DIM_PCT_CAR)^B7334)</f>
        <v>169.71123193359367</v>
      </c>
      <c r="G7334" s="5">
        <f>IF(C7334=0,0,C7334*LABOR_HRS_WK_MES*SEASON_WEEKS*(1+DIM_PCT_MES)^C7334)</f>
        <v>749.67149159246435</v>
      </c>
      <c r="H7334" s="5">
        <f>E7334+F7334+G7334</f>
        <v>3743.9682625749606</v>
      </c>
      <c r="I7334" s="5">
        <f>MIN(H7334,FARMER_HRS)</f>
        <v>720</v>
      </c>
      <c r="J7334" s="5">
        <f>MAX(0,H7334-FARMER_HRS)</f>
        <v>3023.9682625749606</v>
      </c>
      <c r="K7334" s="2">
        <f>I7334*FARMER_RATE+J7334*TEMP_WORKER_RATE</f>
        <v>77499.4490030375</v>
      </c>
      <c r="L7334" s="2">
        <f>A7334*PRICE_TOM+B7334*PRICE_CAR+C7334*PRICE_MES</f>
        <v>145070</v>
      </c>
      <c r="M7334" s="2">
        <f>A7334*FERT_BED_TOM+B7334*FERT_BED_CAR+C7334*FERT_BED_MES</f>
        <v>24200</v>
      </c>
      <c r="N7334" s="6">
        <f>IF(AND(D7334&lt;=TOTAL_BEDS,J7334&lt;=TEMP_WORKER_MAX*TEMP_WORKER_HRS),1,0)</f>
        <v>1</v>
      </c>
      <c r="O7334" s="2">
        <f>L7334-M7334-K7334-FIXED_COSTS</f>
        <v>23370.550996962498</v>
      </c>
      <c r="P7334" s="2">
        <f>IF(N7334=1,O7334,"")</f>
        <v>23370.550996962498</v>
      </c>
    </row>
    <row r="7335">
      <c r="A7335" s="6">
        <v>11</v>
      </c>
      <c r="B7335" s="6">
        <v>5</v>
      </c>
      <c r="C7335" s="6">
        <v>15</v>
      </c>
      <c r="D7335" s="6">
        <f>A7335+B7335+C7335</f>
        <v>31</v>
      </c>
      <c r="E7335" s="5">
        <f>IF(A7335=0,0,A7335*LABOR_HRS_WK_TOM*SEASON_WEEKS*(1+DIM_PCT_TOM)^A7335)</f>
        <v>2824.5855390489023</v>
      </c>
      <c r="F7335" s="5">
        <f>IF(B7335=0,0,B7335*LABOR_HRS_WK_CAR*SEASON_WEEKS*(1+DIM_PCT_CAR)^B7335)</f>
        <v>169.71123193359367</v>
      </c>
      <c r="G7335" s="5">
        <f>IF(C7335=0,0,C7335*LABOR_HRS_WK_MES*SEASON_WEEKS*(1+DIM_PCT_MES)^C7335)</f>
        <v>813.25969846861074</v>
      </c>
      <c r="H7335" s="5">
        <f>E7335+F7335+G7335</f>
        <v>3807.5564694511068</v>
      </c>
      <c r="I7335" s="5">
        <f>MIN(H7335,FARMER_HRS)</f>
        <v>720</v>
      </c>
      <c r="J7335" s="5">
        <f>MAX(0,H7335-FARMER_HRS)</f>
        <v>3087.5564694511068</v>
      </c>
      <c r="K7335" s="2">
        <f>I7335*FARMER_RATE+J7335*TEMP_WORKER_RATE</f>
        <v>78603.4109279706</v>
      </c>
      <c r="L7335" s="2">
        <f>A7335*PRICE_TOM+B7335*PRICE_CAR+C7335*PRICE_MES</f>
        <v>147770</v>
      </c>
      <c r="M7335" s="2">
        <f>A7335*FERT_BED_TOM+B7335*FERT_BED_CAR+C7335*FERT_BED_MES</f>
        <v>25080</v>
      </c>
      <c r="N7335" s="6">
        <f>IF(AND(D7335&lt;=TOTAL_BEDS,J7335&lt;=TEMP_WORKER_MAX*TEMP_WORKER_HRS),1,0)</f>
        <v>1</v>
      </c>
      <c r="O7335" s="2">
        <f>L7335-M7335-K7335-FIXED_COSTS</f>
        <v>24086.589072029397</v>
      </c>
      <c r="P7335" s="2">
        <f>IF(N7335=1,O7335,"")</f>
        <v>24086.589072029397</v>
      </c>
    </row>
    <row r="7336">
      <c r="A7336" s="6">
        <v>11</v>
      </c>
      <c r="B7336" s="6">
        <v>5</v>
      </c>
      <c r="C7336" s="6">
        <v>16</v>
      </c>
      <c r="D7336" s="6">
        <f>A7336+B7336+C7336</f>
        <v>32</v>
      </c>
      <c r="E7336" s="5">
        <f>IF(A7336=0,0,A7336*LABOR_HRS_WK_TOM*SEASON_WEEKS*(1+DIM_PCT_TOM)^A7336)</f>
        <v>2824.5855390489023</v>
      </c>
      <c r="F7336" s="5">
        <f>IF(B7336=0,0,B7336*LABOR_HRS_WK_CAR*SEASON_WEEKS*(1+DIM_PCT_CAR)^B7336)</f>
        <v>169.71123193359367</v>
      </c>
      <c r="G7336" s="5">
        <f>IF(C7336=0,0,C7336*LABOR_HRS_WK_MES*SEASON_WEEKS*(1+DIM_PCT_MES)^C7336)</f>
        <v>878.32047434609967</v>
      </c>
      <c r="H7336" s="5">
        <f>E7336+F7336+G7336</f>
        <v>3872.6172453285958</v>
      </c>
      <c r="I7336" s="5">
        <f>MIN(H7336,FARMER_HRS)</f>
        <v>720</v>
      </c>
      <c r="J7336" s="5">
        <f>MAX(0,H7336-FARMER_HRS)</f>
        <v>3152.6172453285958</v>
      </c>
      <c r="K7336" s="2">
        <f>I7336*FARMER_RATE+J7336*TEMP_WORKER_RATE</f>
        <v>79732.938286954784</v>
      </c>
      <c r="L7336" s="2">
        <f>A7336*PRICE_TOM+B7336*PRICE_CAR+C7336*PRICE_MES</f>
        <v>150470</v>
      </c>
      <c r="M7336" s="2">
        <f>A7336*FERT_BED_TOM+B7336*FERT_BED_CAR+C7336*FERT_BED_MES</f>
        <v>25960</v>
      </c>
      <c r="N7336" s="6">
        <f>IF(AND(D7336&lt;=TOTAL_BEDS,J7336&lt;=TEMP_WORKER_MAX*TEMP_WORKER_HRS),1,0)</f>
        <v>1</v>
      </c>
      <c r="O7336" s="2">
        <f>L7336-M7336-K7336-FIXED_COSTS</f>
        <v>24777.061713045216</v>
      </c>
      <c r="P7336" s="2">
        <f>IF(N7336=1,O7336,"")</f>
        <v>24777.061713045216</v>
      </c>
    </row>
    <row r="7337">
      <c r="A7337" s="6">
        <v>11</v>
      </c>
      <c r="B7337" s="6">
        <v>5</v>
      </c>
      <c r="C7337" s="6">
        <v>17</v>
      </c>
      <c r="D7337" s="6">
        <f>A7337+B7337+C7337</f>
        <v>33</v>
      </c>
      <c r="E7337" s="5">
        <f>IF(A7337=0,0,A7337*LABOR_HRS_WK_TOM*SEASON_WEEKS*(1+DIM_PCT_TOM)^A7337)</f>
        <v>2824.5855390489023</v>
      </c>
      <c r="F7337" s="5">
        <f>IF(B7337=0,0,B7337*LABOR_HRS_WK_CAR*SEASON_WEEKS*(1+DIM_PCT_CAR)^B7337)</f>
        <v>169.71123193359367</v>
      </c>
      <c r="G7337" s="5">
        <f>IF(C7337=0,0,C7337*LABOR_HRS_WK_MES*SEASON_WEEKS*(1+DIM_PCT_MES)^C7337)</f>
        <v>944.88069779263992</v>
      </c>
      <c r="H7337" s="5">
        <f>E7337+F7337+G7337</f>
        <v>3939.1774687751358</v>
      </c>
      <c r="I7337" s="5">
        <f>MIN(H7337,FARMER_HRS)</f>
        <v>720</v>
      </c>
      <c r="J7337" s="5">
        <f>MAX(0,H7337-FARMER_HRS)</f>
        <v>3219.1774687751358</v>
      </c>
      <c r="K7337" s="2">
        <f>I7337*FARMER_RATE+J7337*TEMP_WORKER_RATE</f>
        <v>80888.497721790554</v>
      </c>
      <c r="L7337" s="2">
        <f>A7337*PRICE_TOM+B7337*PRICE_CAR+C7337*PRICE_MES</f>
        <v>153170</v>
      </c>
      <c r="M7337" s="2">
        <f>A7337*FERT_BED_TOM+B7337*FERT_BED_CAR+C7337*FERT_BED_MES</f>
        <v>26840</v>
      </c>
      <c r="N7337" s="6">
        <f>IF(AND(D7337&lt;=TOTAL_BEDS,J7337&lt;=TEMP_WORKER_MAX*TEMP_WORKER_HRS),1,0)</f>
        <v>1</v>
      </c>
      <c r="O7337" s="2">
        <f>L7337-M7337-K7337-FIXED_COSTS</f>
        <v>25441.502278209446</v>
      </c>
      <c r="P7337" s="2">
        <f>IF(N7337=1,O7337,"")</f>
        <v>25441.502278209446</v>
      </c>
    </row>
    <row r="7338">
      <c r="A7338" s="6">
        <v>11</v>
      </c>
      <c r="B7338" s="6">
        <v>5</v>
      </c>
      <c r="C7338" s="6">
        <v>18</v>
      </c>
      <c r="D7338" s="6">
        <f>A7338+B7338+C7338</f>
        <v>34</v>
      </c>
      <c r="E7338" s="5">
        <f>IF(A7338=0,0,A7338*LABOR_HRS_WK_TOM*SEASON_WEEKS*(1+DIM_PCT_TOM)^A7338)</f>
        <v>2824.5855390489023</v>
      </c>
      <c r="F7338" s="5">
        <f>IF(B7338=0,0,B7338*LABOR_HRS_WK_CAR*SEASON_WEEKS*(1+DIM_PCT_CAR)^B7338)</f>
        <v>169.71123193359367</v>
      </c>
      <c r="G7338" s="5">
        <f>IF(C7338=0,0,C7338*LABOR_HRS_WK_MES*SEASON_WEEKS*(1+DIM_PCT_MES)^C7338)</f>
        <v>1012.9676892512272</v>
      </c>
      <c r="H7338" s="5">
        <f>E7338+F7338+G7338</f>
        <v>4007.2644602337232</v>
      </c>
      <c r="I7338" s="5">
        <f>MIN(H7338,FARMER_HRS)</f>
        <v>720</v>
      </c>
      <c r="J7338" s="5">
        <f>MAX(0,H7338-FARMER_HRS)</f>
        <v>3287.2644602337232</v>
      </c>
      <c r="K7338" s="2">
        <f>I7338*FARMER_RATE+J7338*TEMP_WORKER_RATE</f>
        <v>82070.563545724362</v>
      </c>
      <c r="L7338" s="2">
        <f>A7338*PRICE_TOM+B7338*PRICE_CAR+C7338*PRICE_MES</f>
        <v>155870</v>
      </c>
      <c r="M7338" s="2">
        <f>A7338*FERT_BED_TOM+B7338*FERT_BED_CAR+C7338*FERT_BED_MES</f>
        <v>27720</v>
      </c>
      <c r="N7338" s="6">
        <f>IF(AND(D7338&lt;=TOTAL_BEDS,J7338&lt;=TEMP_WORKER_MAX*TEMP_WORKER_HRS),1,0)</f>
        <v>1</v>
      </c>
      <c r="O7338" s="2">
        <f>L7338-M7338-K7338-FIXED_COSTS</f>
        <v>26079.436454275638</v>
      </c>
      <c r="P7338" s="2">
        <f>IF(N7338=1,O7338,"")</f>
        <v>26079.436454275638</v>
      </c>
    </row>
    <row r="7339">
      <c r="A7339" s="6">
        <v>11</v>
      </c>
      <c r="B7339" s="6">
        <v>5</v>
      </c>
      <c r="C7339" s="6">
        <v>19</v>
      </c>
      <c r="D7339" s="6">
        <f>A7339+B7339+C7339</f>
        <v>35</v>
      </c>
      <c r="E7339" s="5">
        <f>IF(A7339=0,0,A7339*LABOR_HRS_WK_TOM*SEASON_WEEKS*(1+DIM_PCT_TOM)^A7339)</f>
        <v>2824.5855390489023</v>
      </c>
      <c r="F7339" s="5">
        <f>IF(B7339=0,0,B7339*LABOR_HRS_WK_CAR*SEASON_WEEKS*(1+DIM_PCT_CAR)^B7339)</f>
        <v>169.71123193359367</v>
      </c>
      <c r="G7339" s="5">
        <f>IF(C7339=0,0,C7339*LABOR_HRS_WK_MES*SEASON_WEEKS*(1+DIM_PCT_MES)^C7339)</f>
        <v>1082.6092178872491</v>
      </c>
      <c r="H7339" s="5">
        <f>E7339+F7339+G7339</f>
        <v>4076.9059888697452</v>
      </c>
      <c r="I7339" s="5">
        <f>MIN(H7339,FARMER_HRS)</f>
        <v>720</v>
      </c>
      <c r="J7339" s="5">
        <f>MAX(0,H7339-FARMER_HRS)</f>
        <v>3356.9059888697452</v>
      </c>
      <c r="K7339" s="2">
        <f>I7339*FARMER_RATE+J7339*TEMP_WORKER_RATE</f>
        <v>83279.61786232196</v>
      </c>
      <c r="L7339" s="2">
        <f>A7339*PRICE_TOM+B7339*PRICE_CAR+C7339*PRICE_MES</f>
        <v>158570</v>
      </c>
      <c r="M7339" s="2">
        <f>A7339*FERT_BED_TOM+B7339*FERT_BED_CAR+C7339*FERT_BED_MES</f>
        <v>28600</v>
      </c>
      <c r="N7339" s="6">
        <f>IF(AND(D7339&lt;=TOTAL_BEDS,J7339&lt;=TEMP_WORKER_MAX*TEMP_WORKER_HRS),1,0)</f>
        <v>1</v>
      </c>
      <c r="O7339" s="2">
        <f>L7339-M7339-K7339-FIXED_COSTS</f>
        <v>26690.38213767804</v>
      </c>
      <c r="P7339" s="2">
        <f>IF(N7339=1,O7339,"")</f>
        <v>26690.38213767804</v>
      </c>
    </row>
    <row r="7340">
      <c r="A7340" s="6">
        <v>11</v>
      </c>
      <c r="B7340" s="6">
        <v>5</v>
      </c>
      <c r="C7340" s="6">
        <v>20</v>
      </c>
      <c r="D7340" s="6">
        <f>A7340+B7340+C7340</f>
        <v>36</v>
      </c>
      <c r="E7340" s="5">
        <f>IF(A7340=0,0,A7340*LABOR_HRS_WK_TOM*SEASON_WEEKS*(1+DIM_PCT_TOM)^A7340)</f>
        <v>2824.5855390489023</v>
      </c>
      <c r="F7340" s="5">
        <f>IF(B7340=0,0,B7340*LABOR_HRS_WK_CAR*SEASON_WEEKS*(1+DIM_PCT_CAR)^B7340)</f>
        <v>169.71123193359367</v>
      </c>
      <c r="G7340" s="5">
        <f>IF(C7340=0,0,C7340*LABOR_HRS_WK_MES*SEASON_WEEKS*(1+DIM_PCT_MES)^C7340)</f>
        <v>1153.8335085377259</v>
      </c>
      <c r="H7340" s="5">
        <f>E7340+F7340+G7340</f>
        <v>4148.1302795202218</v>
      </c>
      <c r="I7340" s="5">
        <f>MIN(H7340,FARMER_HRS)</f>
        <v>720</v>
      </c>
      <c r="J7340" s="5">
        <f>MAX(0,H7340-FARMER_HRS)</f>
        <v>3428.1302795202218</v>
      </c>
      <c r="K7340" s="2">
        <f>I7340*FARMER_RATE+J7340*TEMP_WORKER_RATE</f>
        <v>84516.150686114968</v>
      </c>
      <c r="L7340" s="2">
        <f>A7340*PRICE_TOM+B7340*PRICE_CAR+C7340*PRICE_MES</f>
        <v>161270</v>
      </c>
      <c r="M7340" s="2">
        <f>A7340*FERT_BED_TOM+B7340*FERT_BED_CAR+C7340*FERT_BED_MES</f>
        <v>29480</v>
      </c>
      <c r="N7340" s="6">
        <f>IF(AND(D7340&lt;=TOTAL_BEDS,J7340&lt;=TEMP_WORKER_MAX*TEMP_WORKER_HRS),1,0)</f>
        <v>1</v>
      </c>
      <c r="O7340" s="2">
        <f>L7340-M7340-K7340-FIXED_COSTS</f>
        <v>27273.849313885032</v>
      </c>
      <c r="P7340" s="2">
        <f>IF(N7340=1,O7340,"")</f>
        <v>27273.849313885032</v>
      </c>
    </row>
    <row r="7341">
      <c r="A7341" s="6">
        <v>11</v>
      </c>
      <c r="B7341" s="6">
        <v>5</v>
      </c>
      <c r="C7341" s="6">
        <v>21</v>
      </c>
      <c r="D7341" s="6">
        <f>A7341+B7341+C7341</f>
        <v>37</v>
      </c>
      <c r="E7341" s="5">
        <f>IF(A7341=0,0,A7341*LABOR_HRS_WK_TOM*SEASON_WEEKS*(1+DIM_PCT_TOM)^A7341)</f>
        <v>2824.5855390489023</v>
      </c>
      <c r="F7341" s="5">
        <f>IF(B7341=0,0,B7341*LABOR_HRS_WK_CAR*SEASON_WEEKS*(1+DIM_PCT_CAR)^B7341)</f>
        <v>169.71123193359367</v>
      </c>
      <c r="G7341" s="5">
        <f>IF(C7341=0,0,C7341*LABOR_HRS_WK_MES*SEASON_WEEKS*(1+DIM_PCT_MES)^C7341)</f>
        <v>1226.6692487641699</v>
      </c>
      <c r="H7341" s="5">
        <f>E7341+F7341+G7341</f>
        <v>4220.9660197466656</v>
      </c>
      <c r="I7341" s="5">
        <f>MIN(H7341,FARMER_HRS)</f>
        <v>720</v>
      </c>
      <c r="J7341" s="5">
        <f>MAX(0,H7341-FARMER_HRS)</f>
        <v>3500.9660197466656</v>
      </c>
      <c r="K7341" s="2">
        <f>I7341*FARMER_RATE+J7341*TEMP_WORKER_RATE</f>
        <v>85780.660065046279</v>
      </c>
      <c r="L7341" s="2">
        <f>A7341*PRICE_TOM+B7341*PRICE_CAR+C7341*PRICE_MES</f>
        <v>163970</v>
      </c>
      <c r="M7341" s="2">
        <f>A7341*FERT_BED_TOM+B7341*FERT_BED_CAR+C7341*FERT_BED_MES</f>
        <v>30360</v>
      </c>
      <c r="N7341" s="6">
        <f>IF(AND(D7341&lt;=TOTAL_BEDS,J7341&lt;=TEMP_WORKER_MAX*TEMP_WORKER_HRS),1,0)</f>
        <v>1</v>
      </c>
      <c r="O7341" s="2">
        <f>L7341-M7341-K7341-FIXED_COSTS</f>
        <v>27829.339934953721</v>
      </c>
      <c r="P7341" s="2">
        <f>IF(N7341=1,O7341,"")</f>
        <v>27829.339934953721</v>
      </c>
    </row>
    <row r="7342">
      <c r="A7342" s="6">
        <v>11</v>
      </c>
      <c r="B7342" s="6">
        <v>5</v>
      </c>
      <c r="C7342" s="6">
        <v>22</v>
      </c>
      <c r="D7342" s="6">
        <f>A7342+B7342+C7342</f>
        <v>38</v>
      </c>
      <c r="E7342" s="5">
        <f>IF(A7342=0,0,A7342*LABOR_HRS_WK_TOM*SEASON_WEEKS*(1+DIM_PCT_TOM)^A7342)</f>
        <v>2824.5855390489023</v>
      </c>
      <c r="F7342" s="5">
        <f>IF(B7342=0,0,B7342*LABOR_HRS_WK_CAR*SEASON_WEEKS*(1+DIM_PCT_CAR)^B7342)</f>
        <v>169.71123193359367</v>
      </c>
      <c r="G7342" s="5">
        <f>IF(C7342=0,0,C7342*LABOR_HRS_WK_MES*SEASON_WEEKS*(1+DIM_PCT_MES)^C7342)</f>
        <v>1301.1455960105659</v>
      </c>
      <c r="H7342" s="5">
        <f>E7342+F7342+G7342</f>
        <v>4295.442366993062</v>
      </c>
      <c r="I7342" s="5">
        <f>MIN(H7342,FARMER_HRS)</f>
        <v>720</v>
      </c>
      <c r="J7342" s="5">
        <f>MAX(0,H7342-FARMER_HRS)</f>
        <v>3575.442366993062</v>
      </c>
      <c r="K7342" s="2">
        <f>I7342*FARMER_RATE+J7342*TEMP_WORKER_RATE</f>
        <v>87073.652204740662</v>
      </c>
      <c r="L7342" s="2">
        <f>A7342*PRICE_TOM+B7342*PRICE_CAR+C7342*PRICE_MES</f>
        <v>166670</v>
      </c>
      <c r="M7342" s="2">
        <f>A7342*FERT_BED_TOM+B7342*FERT_BED_CAR+C7342*FERT_BED_MES</f>
        <v>31240</v>
      </c>
      <c r="N7342" s="6">
        <f>IF(AND(D7342&lt;=TOTAL_BEDS,J7342&lt;=TEMP_WORKER_MAX*TEMP_WORKER_HRS),1,0)</f>
        <v>1</v>
      </c>
      <c r="O7342" s="2">
        <f>L7342-M7342-K7342-FIXED_COSTS</f>
        <v>28356.347795259338</v>
      </c>
      <c r="P7342" s="2">
        <f>IF(N7342=1,O7342,"")</f>
        <v>28356.347795259338</v>
      </c>
    </row>
    <row r="7343">
      <c r="A7343" s="6">
        <v>11</v>
      </c>
      <c r="B7343" s="6">
        <v>5</v>
      </c>
      <c r="C7343" s="6">
        <v>23</v>
      </c>
      <c r="D7343" s="6">
        <f>A7343+B7343+C7343</f>
        <v>39</v>
      </c>
      <c r="E7343" s="5">
        <f>IF(A7343=0,0,A7343*LABOR_HRS_WK_TOM*SEASON_WEEKS*(1+DIM_PCT_TOM)^A7343)</f>
        <v>2824.5855390489023</v>
      </c>
      <c r="F7343" s="5">
        <f>IF(B7343=0,0,B7343*LABOR_HRS_WK_CAR*SEASON_WEEKS*(1+DIM_PCT_CAR)^B7343)</f>
        <v>169.71123193359367</v>
      </c>
      <c r="G7343" s="5">
        <f>IF(C7343=0,0,C7343*LABOR_HRS_WK_MES*SEASON_WEEKS*(1+DIM_PCT_MES)^C7343)</f>
        <v>1377.2921848680023</v>
      </c>
      <c r="H7343" s="5">
        <f>E7343+F7343+G7343</f>
        <v>4371.5889558504987</v>
      </c>
      <c r="I7343" s="5">
        <f>MIN(H7343,FARMER_HRS)</f>
        <v>720</v>
      </c>
      <c r="J7343" s="5">
        <f>MAX(0,H7343-FARMER_HRS)</f>
        <v>3651.5889558504987</v>
      </c>
      <c r="K7343" s="2">
        <f>I7343*FARMER_RATE+J7343*TEMP_WORKER_RATE</f>
        <v>88395.641594626708</v>
      </c>
      <c r="L7343" s="2">
        <f>A7343*PRICE_TOM+B7343*PRICE_CAR+C7343*PRICE_MES</f>
        <v>169370</v>
      </c>
      <c r="M7343" s="2">
        <f>A7343*FERT_BED_TOM+B7343*FERT_BED_CAR+C7343*FERT_BED_MES</f>
        <v>32120</v>
      </c>
      <c r="N7343" s="6">
        <f>IF(AND(D7343&lt;=TOTAL_BEDS,J7343&lt;=TEMP_WORKER_MAX*TEMP_WORKER_HRS),1,0)</f>
        <v>1</v>
      </c>
      <c r="O7343" s="2">
        <f>L7343-M7343-K7343-FIXED_COSTS</f>
        <v>28854.358405373292</v>
      </c>
      <c r="P7343" s="2">
        <f>IF(N7343=1,O7343,"")</f>
        <v>28854.358405373292</v>
      </c>
    </row>
    <row r="7344">
      <c r="A7344" s="6">
        <v>11</v>
      </c>
      <c r="B7344" s="6">
        <v>5</v>
      </c>
      <c r="C7344" s="6">
        <v>24</v>
      </c>
      <c r="D7344" s="6">
        <f>A7344+B7344+C7344</f>
        <v>40</v>
      </c>
      <c r="E7344" s="5">
        <f>IF(A7344=0,0,A7344*LABOR_HRS_WK_TOM*SEASON_WEEKS*(1+DIM_PCT_TOM)^A7344)</f>
        <v>2824.5855390489023</v>
      </c>
      <c r="F7344" s="5">
        <f>IF(B7344=0,0,B7344*LABOR_HRS_WK_CAR*SEASON_WEEKS*(1+DIM_PCT_CAR)^B7344)</f>
        <v>169.71123193359367</v>
      </c>
      <c r="G7344" s="5">
        <f>IF(C7344=0,0,C7344*LABOR_HRS_WK_MES*SEASON_WEEKS*(1+DIM_PCT_MES)^C7344)</f>
        <v>1455.139134447498</v>
      </c>
      <c r="H7344" s="5">
        <f>E7344+F7344+G7344</f>
        <v>4449.4359054299939</v>
      </c>
      <c r="I7344" s="5">
        <f>MIN(H7344,FARMER_HRS)</f>
        <v>720</v>
      </c>
      <c r="J7344" s="5">
        <f>MAX(0,H7344-FARMER_HRS)</f>
        <v>3729.4359054299939</v>
      </c>
      <c r="K7344" s="2">
        <f>I7344*FARMER_RATE+J7344*TEMP_WORKER_RATE</f>
        <v>89747.1511359374</v>
      </c>
      <c r="L7344" s="2">
        <f>A7344*PRICE_TOM+B7344*PRICE_CAR+C7344*PRICE_MES</f>
        <v>172070</v>
      </c>
      <c r="M7344" s="2">
        <f>A7344*FERT_BED_TOM+B7344*FERT_BED_CAR+C7344*FERT_BED_MES</f>
        <v>33000</v>
      </c>
      <c r="N7344" s="6">
        <f>IF(AND(D7344&lt;=TOTAL_BEDS,J7344&lt;=TEMP_WORKER_MAX*TEMP_WORKER_HRS),1,0)</f>
        <v>1</v>
      </c>
      <c r="O7344" s="2">
        <f>L7344-M7344-K7344-FIXED_COSTS</f>
        <v>29322.848864062602</v>
      </c>
      <c r="P7344" s="2">
        <f>IF(N7344=1,O7344,"")</f>
        <v>29322.848864062602</v>
      </c>
    </row>
    <row r="7345">
      <c r="A7345" s="6">
        <v>11</v>
      </c>
      <c r="B7345" s="6">
        <v>5</v>
      </c>
      <c r="C7345" s="6">
        <v>25</v>
      </c>
      <c r="D7345" s="6">
        <f>A7345+B7345+C7345</f>
        <v>41</v>
      </c>
      <c r="E7345" s="5">
        <f>IF(A7345=0,0,A7345*LABOR_HRS_WK_TOM*SEASON_WEEKS*(1+DIM_PCT_TOM)^A7345)</f>
        <v>2824.5855390489023</v>
      </c>
      <c r="F7345" s="5">
        <f>IF(B7345=0,0,B7345*LABOR_HRS_WK_CAR*SEASON_WEEKS*(1+DIM_PCT_CAR)^B7345)</f>
        <v>169.71123193359367</v>
      </c>
      <c r="G7345" s="5">
        <f>IF(C7345=0,0,C7345*LABOR_HRS_WK_MES*SEASON_WEEKS*(1+DIM_PCT_MES)^C7345)</f>
        <v>1534.7170558625955</v>
      </c>
      <c r="H7345" s="5">
        <f>E7345+F7345+G7345</f>
        <v>4529.0138268450919</v>
      </c>
      <c r="I7345" s="5">
        <f>MIN(H7345,FARMER_HRS)</f>
        <v>720</v>
      </c>
      <c r="J7345" s="5">
        <f>MAX(0,H7345-FARMER_HRS)</f>
        <v>3809.0138268450919</v>
      </c>
      <c r="K7345" s="2">
        <f>I7345*FARMER_RATE+J7345*TEMP_WORKER_RATE</f>
        <v>91128.712271616183</v>
      </c>
      <c r="L7345" s="2">
        <f>A7345*PRICE_TOM+B7345*PRICE_CAR+C7345*PRICE_MES</f>
        <v>174770</v>
      </c>
      <c r="M7345" s="2">
        <f>A7345*FERT_BED_TOM+B7345*FERT_BED_CAR+C7345*FERT_BED_MES</f>
        <v>33880</v>
      </c>
      <c r="N7345" s="6">
        <f>IF(AND(D7345&lt;=TOTAL_BEDS,J7345&lt;=TEMP_WORKER_MAX*TEMP_WORKER_HRS),1,0)</f>
        <v>1</v>
      </c>
      <c r="O7345" s="2">
        <f>L7345-M7345-K7345-FIXED_COSTS</f>
        <v>29761.287728383817</v>
      </c>
      <c r="P7345" s="2">
        <f>IF(N7345=1,O7345,"")</f>
        <v>29761.287728383817</v>
      </c>
    </row>
    <row r="7346">
      <c r="A7346" s="6">
        <v>11</v>
      </c>
      <c r="B7346" s="6">
        <v>5</v>
      </c>
      <c r="C7346" s="6">
        <v>26</v>
      </c>
      <c r="D7346" s="6">
        <f>A7346+B7346+C7346</f>
        <v>42</v>
      </c>
      <c r="E7346" s="5">
        <f>IF(A7346=0,0,A7346*LABOR_HRS_WK_TOM*SEASON_WEEKS*(1+DIM_PCT_TOM)^A7346)</f>
        <v>2824.5855390489023</v>
      </c>
      <c r="F7346" s="5">
        <f>IF(B7346=0,0,B7346*LABOR_HRS_WK_CAR*SEASON_WEEKS*(1+DIM_PCT_CAR)^B7346)</f>
        <v>169.71123193359367</v>
      </c>
      <c r="G7346" s="5">
        <f>IF(C7346=0,0,C7346*LABOR_HRS_WK_MES*SEASON_WEEKS*(1+DIM_PCT_MES)^C7346)</f>
        <v>1616.0570598233128</v>
      </c>
      <c r="H7346" s="5">
        <f>E7346+F7346+G7346</f>
        <v>4610.3538308058087</v>
      </c>
      <c r="I7346" s="5">
        <f>MIN(H7346,FARMER_HRS)</f>
        <v>720</v>
      </c>
      <c r="J7346" s="5">
        <f>MAX(0,H7346-FARMER_HRS)</f>
        <v>3890.3538308058087</v>
      </c>
      <c r="K7346" s="2">
        <f>I7346*FARMER_RATE+J7346*TEMP_WORKER_RATE</f>
        <v>92540.8651181564</v>
      </c>
      <c r="L7346" s="2">
        <f>A7346*PRICE_TOM+B7346*PRICE_CAR+C7346*PRICE_MES</f>
        <v>177470</v>
      </c>
      <c r="M7346" s="2">
        <f>A7346*FERT_BED_TOM+B7346*FERT_BED_CAR+C7346*FERT_BED_MES</f>
        <v>34760</v>
      </c>
      <c r="N7346" s="6">
        <f>IF(AND(D7346&lt;=TOTAL_BEDS,J7346&lt;=TEMP_WORKER_MAX*TEMP_WORKER_HRS),1,0)</f>
        <v>1</v>
      </c>
      <c r="O7346" s="2">
        <f>L7346-M7346-K7346-FIXED_COSTS</f>
        <v>30169.134881843594</v>
      </c>
      <c r="P7346" s="2">
        <f>IF(N7346=1,O7346,"")</f>
        <v>30169.134881843594</v>
      </c>
    </row>
    <row r="7347">
      <c r="A7347" s="6">
        <v>11</v>
      </c>
      <c r="B7347" s="6">
        <v>5</v>
      </c>
      <c r="C7347" s="6">
        <v>27</v>
      </c>
      <c r="D7347" s="6">
        <f>A7347+B7347+C7347</f>
        <v>43</v>
      </c>
      <c r="E7347" s="5">
        <f>IF(A7347=0,0,A7347*LABOR_HRS_WK_TOM*SEASON_WEEKS*(1+DIM_PCT_TOM)^A7347)</f>
        <v>2824.5855390489023</v>
      </c>
      <c r="F7347" s="5">
        <f>IF(B7347=0,0,B7347*LABOR_HRS_WK_CAR*SEASON_WEEKS*(1+DIM_PCT_CAR)^B7347)</f>
        <v>169.71123193359367</v>
      </c>
      <c r="G7347" s="5">
        <f>IF(C7347=0,0,C7347*LABOR_HRS_WK_MES*SEASON_WEEKS*(1+DIM_PCT_MES)^C7347)</f>
        <v>1699.19076434307</v>
      </c>
      <c r="H7347" s="5">
        <f>E7347+F7347+G7347</f>
        <v>4693.4875353255666</v>
      </c>
      <c r="I7347" s="5">
        <f>MIN(H7347,FARMER_HRS)</f>
        <v>720</v>
      </c>
      <c r="J7347" s="5">
        <f>MAX(0,H7347-FARMER_HRS)</f>
        <v>3973.4875353255666</v>
      </c>
      <c r="K7347" s="2">
        <f>I7347*FARMER_RATE+J7347*TEMP_WORKER_RATE</f>
        <v>93984.1585994022</v>
      </c>
      <c r="L7347" s="2">
        <f>A7347*PRICE_TOM+B7347*PRICE_CAR+C7347*PRICE_MES</f>
        <v>180170</v>
      </c>
      <c r="M7347" s="2">
        <f>A7347*FERT_BED_TOM+B7347*FERT_BED_CAR+C7347*FERT_BED_MES</f>
        <v>35640</v>
      </c>
      <c r="N7347" s="6">
        <f>IF(AND(D7347&lt;=TOTAL_BEDS,J7347&lt;=TEMP_WORKER_MAX*TEMP_WORKER_HRS),1,0)</f>
        <v>1</v>
      </c>
      <c r="O7347" s="2">
        <f>L7347-M7347-K7347-FIXED_COSTS</f>
        <v>30545.841400597797</v>
      </c>
      <c r="P7347" s="2">
        <f>IF(N7347=1,O7347,"")</f>
        <v>30545.841400597797</v>
      </c>
    </row>
    <row r="7348">
      <c r="A7348" s="6">
        <v>11</v>
      </c>
      <c r="B7348" s="6">
        <v>5</v>
      </c>
      <c r="C7348" s="6">
        <v>28</v>
      </c>
      <c r="D7348" s="6">
        <f>A7348+B7348+C7348</f>
        <v>44</v>
      </c>
      <c r="E7348" s="5">
        <f>IF(A7348=0,0,A7348*LABOR_HRS_WK_TOM*SEASON_WEEKS*(1+DIM_PCT_TOM)^A7348)</f>
        <v>2824.5855390489023</v>
      </c>
      <c r="F7348" s="5">
        <f>IF(B7348=0,0,B7348*LABOR_HRS_WK_CAR*SEASON_WEEKS*(1+DIM_PCT_CAR)^B7348)</f>
        <v>169.71123193359367</v>
      </c>
      <c r="G7348" s="5">
        <f>IF(C7348=0,0,C7348*LABOR_HRS_WK_MES*SEASON_WEEKS*(1+DIM_PCT_MES)^C7348)</f>
        <v>1784.1503025602233</v>
      </c>
      <c r="H7348" s="5">
        <f>E7348+F7348+G7348</f>
        <v>4778.4470735427194</v>
      </c>
      <c r="I7348" s="5">
        <f>MIN(H7348,FARMER_HRS)</f>
        <v>720</v>
      </c>
      <c r="J7348" s="5">
        <f>MAX(0,H7348-FARMER_HRS)</f>
        <v>4058.4470735427194</v>
      </c>
      <c r="K7348" s="2">
        <f>I7348*FARMER_RATE+J7348*TEMP_WORKER_RATE</f>
        <v>95459.150582338872</v>
      </c>
      <c r="L7348" s="2">
        <f>A7348*PRICE_TOM+B7348*PRICE_CAR+C7348*PRICE_MES</f>
        <v>182870</v>
      </c>
      <c r="M7348" s="2">
        <f>A7348*FERT_BED_TOM+B7348*FERT_BED_CAR+C7348*FERT_BED_MES</f>
        <v>36520</v>
      </c>
      <c r="N7348" s="6">
        <f>IF(AND(D7348&lt;=TOTAL_BEDS,J7348&lt;=TEMP_WORKER_MAX*TEMP_WORKER_HRS),1,0)</f>
        <v>1</v>
      </c>
      <c r="O7348" s="2">
        <f>L7348-M7348-K7348-FIXED_COSTS</f>
        <v>30890.849417661128</v>
      </c>
      <c r="P7348" s="2">
        <f>IF(N7348=1,O7348,"")</f>
        <v>30890.849417661128</v>
      </c>
    </row>
    <row r="7349">
      <c r="A7349" s="6">
        <v>11</v>
      </c>
      <c r="B7349" s="6">
        <v>5</v>
      </c>
      <c r="C7349" s="6">
        <v>29</v>
      </c>
      <c r="D7349" s="6">
        <f>A7349+B7349+C7349</f>
        <v>45</v>
      </c>
      <c r="E7349" s="5">
        <f>IF(A7349=0,0,A7349*LABOR_HRS_WK_TOM*SEASON_WEEKS*(1+DIM_PCT_TOM)^A7349)</f>
        <v>2824.5855390489023</v>
      </c>
      <c r="F7349" s="5">
        <f>IF(B7349=0,0,B7349*LABOR_HRS_WK_CAR*SEASON_WEEKS*(1+DIM_PCT_CAR)^B7349)</f>
        <v>169.71123193359367</v>
      </c>
      <c r="G7349" s="5">
        <f>IF(C7349=0,0,C7349*LABOR_HRS_WK_MES*SEASON_WEEKS*(1+DIM_PCT_MES)^C7349)</f>
        <v>1870.9683306758766</v>
      </c>
      <c r="H7349" s="5">
        <f>E7349+F7349+G7349</f>
        <v>4865.2651016583732</v>
      </c>
      <c r="I7349" s="5">
        <f>MIN(H7349,FARMER_HRS)</f>
        <v>720</v>
      </c>
      <c r="J7349" s="5">
        <f>MAX(0,H7349-FARMER_HRS)</f>
        <v>4145.2651016583732</v>
      </c>
      <c r="K7349" s="2">
        <f>I7349*FARMER_RATE+J7349*TEMP_WORKER_RATE</f>
        <v>96966.4080149023</v>
      </c>
      <c r="L7349" s="2">
        <f>A7349*PRICE_TOM+B7349*PRICE_CAR+C7349*PRICE_MES</f>
        <v>185570</v>
      </c>
      <c r="M7349" s="2">
        <f>A7349*FERT_BED_TOM+B7349*FERT_BED_CAR+C7349*FERT_BED_MES</f>
        <v>37400</v>
      </c>
      <c r="N7349" s="6">
        <f>IF(AND(D7349&lt;=TOTAL_BEDS,J7349&lt;=TEMP_WORKER_MAX*TEMP_WORKER_HRS),1,0)</f>
        <v>1</v>
      </c>
      <c r="O7349" s="2">
        <f>L7349-M7349-K7349-FIXED_COSTS</f>
        <v>31203.591985097693</v>
      </c>
      <c r="P7349" s="2">
        <f>IF(N7349=1,O7349,"")</f>
        <v>31203.591985097693</v>
      </c>
    </row>
    <row r="7350">
      <c r="A7350" s="6">
        <v>11</v>
      </c>
      <c r="B7350" s="6">
        <v>5</v>
      </c>
      <c r="C7350" s="6">
        <v>30</v>
      </c>
      <c r="D7350" s="6">
        <f>A7350+B7350+C7350</f>
        <v>46</v>
      </c>
      <c r="E7350" s="5">
        <f>IF(A7350=0,0,A7350*LABOR_HRS_WK_TOM*SEASON_WEEKS*(1+DIM_PCT_TOM)^A7350)</f>
        <v>2824.5855390489023</v>
      </c>
      <c r="F7350" s="5">
        <f>IF(B7350=0,0,B7350*LABOR_HRS_WK_CAR*SEASON_WEEKS*(1+DIM_PCT_CAR)^B7350)</f>
        <v>169.71123193359367</v>
      </c>
      <c r="G7350" s="5">
        <f>IF(C7350=0,0,C7350*LABOR_HRS_WK_MES*SEASON_WEEKS*(1+DIM_PCT_MES)^C7350)</f>
        <v>1959.6780360096466</v>
      </c>
      <c r="H7350" s="5">
        <f>E7350+F7350+G7350</f>
        <v>4953.9748069921425</v>
      </c>
      <c r="I7350" s="5">
        <f>MIN(H7350,FARMER_HRS)</f>
        <v>720</v>
      </c>
      <c r="J7350" s="5">
        <f>MAX(0,H7350-FARMER_HRS)</f>
        <v>4233.9748069921425</v>
      </c>
      <c r="K7350" s="2">
        <f>I7350*FARMER_RATE+J7350*TEMP_WORKER_RATE</f>
        <v>98506.5070658358</v>
      </c>
      <c r="L7350" s="2">
        <f>A7350*PRICE_TOM+B7350*PRICE_CAR+C7350*PRICE_MES</f>
        <v>188270</v>
      </c>
      <c r="M7350" s="2">
        <f>A7350*FERT_BED_TOM+B7350*FERT_BED_CAR+C7350*FERT_BED_MES</f>
        <v>38280</v>
      </c>
      <c r="N7350" s="6">
        <f>IF(AND(D7350&lt;=TOTAL_BEDS,J7350&lt;=TEMP_WORKER_MAX*TEMP_WORKER_HRS),1,0)</f>
        <v>1</v>
      </c>
      <c r="O7350" s="2">
        <f>L7350-M7350-K7350-FIXED_COSTS</f>
        <v>31483.4929341642</v>
      </c>
      <c r="P7350" s="2">
        <f>IF(N7350=1,O7350,"")</f>
        <v>31483.4929341642</v>
      </c>
    </row>
    <row r="7351">
      <c r="A7351" s="6">
        <v>11</v>
      </c>
      <c r="B7351" s="6">
        <v>6</v>
      </c>
      <c r="C7351" s="6">
        <v>0</v>
      </c>
      <c r="D7351" s="6">
        <f>A7351+B7351+C7351</f>
        <v>17</v>
      </c>
      <c r="E7351" s="5">
        <f>IF(A7351=0,0,A7351*LABOR_HRS_WK_TOM*SEASON_WEEKS*(1+DIM_PCT_TOM)^A7351)</f>
        <v>2824.5855390489023</v>
      </c>
      <c r="F7351" s="5">
        <f>IF(B7351=0,0,B7351*LABOR_HRS_WK_CAR*SEASON_WEEKS*(1+DIM_PCT_CAR)^B7351)</f>
        <v>208.7448152783202</v>
      </c>
      <c r="G7351" s="5">
        <f>IF(C7351=0,0,C7351*LABOR_HRS_WK_MES*SEASON_WEEKS*(1+DIM_PCT_MES)^C7351)</f>
        <v>0</v>
      </c>
      <c r="H7351" s="5">
        <f>E7351+F7351+G7351</f>
        <v>3033.3303543272227</v>
      </c>
      <c r="I7351" s="5">
        <f>MIN(H7351,FARMER_HRS)</f>
        <v>720</v>
      </c>
      <c r="J7351" s="5">
        <f>MAX(0,H7351-FARMER_HRS)</f>
        <v>2313.3303543272227</v>
      </c>
      <c r="K7351" s="2">
        <f>I7351*FARMER_RATE+J7351*TEMP_WORKER_RATE</f>
        <v>65161.985318180952</v>
      </c>
      <c r="L7351" s="2">
        <f>A7351*PRICE_TOM+B7351*PRICE_CAR+C7351*PRICE_MES</f>
        <v>109364</v>
      </c>
      <c r="M7351" s="2">
        <f>A7351*FERT_BED_TOM+B7351*FERT_BED_CAR+C7351*FERT_BED_MES</f>
        <v>12320</v>
      </c>
      <c r="N7351" s="6">
        <f>IF(AND(D7351&lt;=TOTAL_BEDS,J7351&lt;=TEMP_WORKER_MAX*TEMP_WORKER_HRS),1,0)</f>
        <v>1</v>
      </c>
      <c r="O7351" s="2">
        <f>L7351-M7351-K7351-FIXED_COSTS</f>
        <v>11882.014681819048</v>
      </c>
      <c r="P7351" s="2">
        <f>IF(N7351=1,O7351,"")</f>
        <v>11882.014681819048</v>
      </c>
    </row>
    <row r="7352">
      <c r="A7352" s="6">
        <v>11</v>
      </c>
      <c r="B7352" s="6">
        <v>6</v>
      </c>
      <c r="C7352" s="6">
        <v>1</v>
      </c>
      <c r="D7352" s="6">
        <f>A7352+B7352+C7352</f>
        <v>18</v>
      </c>
      <c r="E7352" s="5">
        <f>IF(A7352=0,0,A7352*LABOR_HRS_WK_TOM*SEASON_WEEKS*(1+DIM_PCT_TOM)^A7352)</f>
        <v>2824.5855390489023</v>
      </c>
      <c r="F7352" s="5">
        <f>IF(B7352=0,0,B7352*LABOR_HRS_WK_CAR*SEASON_WEEKS*(1+DIM_PCT_CAR)^B7352)</f>
        <v>208.7448152783202</v>
      </c>
      <c r="G7352" s="5">
        <f>IF(C7352=0,0,C7352*LABOR_HRS_WK_MES*SEASON_WEEKS*(1+DIM_PCT_MES)^C7352)</f>
        <v>45.5625</v>
      </c>
      <c r="H7352" s="5">
        <f>E7352+F7352+G7352</f>
        <v>3078.8928543272227</v>
      </c>
      <c r="I7352" s="5">
        <f>MIN(H7352,FARMER_HRS)</f>
        <v>720</v>
      </c>
      <c r="J7352" s="5">
        <f>MAX(0,H7352-FARMER_HRS)</f>
        <v>2358.8928543272227</v>
      </c>
      <c r="K7352" s="2">
        <f>I7352*FARMER_RATE+J7352*TEMP_WORKER_RATE</f>
        <v>65953.000943180959</v>
      </c>
      <c r="L7352" s="2">
        <f>A7352*PRICE_TOM+B7352*PRICE_CAR+C7352*PRICE_MES</f>
        <v>112064</v>
      </c>
      <c r="M7352" s="2">
        <f>A7352*FERT_BED_TOM+B7352*FERT_BED_CAR+C7352*FERT_BED_MES</f>
        <v>13200</v>
      </c>
      <c r="N7352" s="6">
        <f>IF(AND(D7352&lt;=TOTAL_BEDS,J7352&lt;=TEMP_WORKER_MAX*TEMP_WORKER_HRS),1,0)</f>
        <v>1</v>
      </c>
      <c r="O7352" s="2">
        <f>L7352-M7352-K7352-FIXED_COSTS</f>
        <v>12910.999056819041</v>
      </c>
      <c r="P7352" s="2">
        <f>IF(N7352=1,O7352,"")</f>
        <v>12910.999056819041</v>
      </c>
    </row>
    <row r="7353">
      <c r="A7353" s="6">
        <v>11</v>
      </c>
      <c r="B7353" s="6">
        <v>6</v>
      </c>
      <c r="C7353" s="6">
        <v>2</v>
      </c>
      <c r="D7353" s="6">
        <f>A7353+B7353+C7353</f>
        <v>19</v>
      </c>
      <c r="E7353" s="5">
        <f>IF(A7353=0,0,A7353*LABOR_HRS_WK_TOM*SEASON_WEEKS*(1+DIM_PCT_TOM)^A7353)</f>
        <v>2824.5855390489023</v>
      </c>
      <c r="F7353" s="5">
        <f>IF(B7353=0,0,B7353*LABOR_HRS_WK_CAR*SEASON_WEEKS*(1+DIM_PCT_CAR)^B7353)</f>
        <v>208.7448152783202</v>
      </c>
      <c r="G7353" s="5">
        <f>IF(C7353=0,0,C7353*LABOR_HRS_WK_MES*SEASON_WEEKS*(1+DIM_PCT_MES)^C7353)</f>
        <v>92.2640625</v>
      </c>
      <c r="H7353" s="5">
        <f>E7353+F7353+G7353</f>
        <v>3125.5944168272226</v>
      </c>
      <c r="I7353" s="5">
        <f>MIN(H7353,FARMER_HRS)</f>
        <v>720</v>
      </c>
      <c r="J7353" s="5">
        <f>MAX(0,H7353-FARMER_HRS)</f>
        <v>2405.5944168272226</v>
      </c>
      <c r="K7353" s="2">
        <f>I7353*FARMER_RATE+J7353*TEMP_WORKER_RATE</f>
        <v>66763.791958805945</v>
      </c>
      <c r="L7353" s="2">
        <f>A7353*PRICE_TOM+B7353*PRICE_CAR+C7353*PRICE_MES</f>
        <v>114764</v>
      </c>
      <c r="M7353" s="2">
        <f>A7353*FERT_BED_TOM+B7353*FERT_BED_CAR+C7353*FERT_BED_MES</f>
        <v>14080</v>
      </c>
      <c r="N7353" s="6">
        <f>IF(AND(D7353&lt;=TOTAL_BEDS,J7353&lt;=TEMP_WORKER_MAX*TEMP_WORKER_HRS),1,0)</f>
        <v>1</v>
      </c>
      <c r="O7353" s="2">
        <f>L7353-M7353-K7353-FIXED_COSTS</f>
        <v>13920.208041194055</v>
      </c>
      <c r="P7353" s="2">
        <f>IF(N7353=1,O7353,"")</f>
        <v>13920.208041194055</v>
      </c>
    </row>
    <row r="7354">
      <c r="A7354" s="6">
        <v>11</v>
      </c>
      <c r="B7354" s="6">
        <v>6</v>
      </c>
      <c r="C7354" s="6">
        <v>3</v>
      </c>
      <c r="D7354" s="6">
        <f>A7354+B7354+C7354</f>
        <v>20</v>
      </c>
      <c r="E7354" s="5">
        <f>IF(A7354=0,0,A7354*LABOR_HRS_WK_TOM*SEASON_WEEKS*(1+DIM_PCT_TOM)^A7354)</f>
        <v>2824.5855390489023</v>
      </c>
      <c r="F7354" s="5">
        <f>IF(B7354=0,0,B7354*LABOR_HRS_WK_CAR*SEASON_WEEKS*(1+DIM_PCT_CAR)^B7354)</f>
        <v>208.7448152783202</v>
      </c>
      <c r="G7354" s="5">
        <f>IF(C7354=0,0,C7354*LABOR_HRS_WK_MES*SEASON_WEEKS*(1+DIM_PCT_MES)^C7354)</f>
        <v>140.12604492187498</v>
      </c>
      <c r="H7354" s="5">
        <f>E7354+F7354+G7354</f>
        <v>3173.4563992490976</v>
      </c>
      <c r="I7354" s="5">
        <f>MIN(H7354,FARMER_HRS)</f>
        <v>720</v>
      </c>
      <c r="J7354" s="5">
        <f>MAX(0,H7354-FARMER_HRS)</f>
        <v>2453.4563992490976</v>
      </c>
      <c r="K7354" s="2">
        <f>I7354*FARMER_RATE+J7354*TEMP_WORKER_RATE</f>
        <v>67594.729153630164</v>
      </c>
      <c r="L7354" s="2">
        <f>A7354*PRICE_TOM+B7354*PRICE_CAR+C7354*PRICE_MES</f>
        <v>117464</v>
      </c>
      <c r="M7354" s="2">
        <f>A7354*FERT_BED_TOM+B7354*FERT_BED_CAR+C7354*FERT_BED_MES</f>
        <v>14960</v>
      </c>
      <c r="N7354" s="6">
        <f>IF(AND(D7354&lt;=TOTAL_BEDS,J7354&lt;=TEMP_WORKER_MAX*TEMP_WORKER_HRS),1,0)</f>
        <v>1</v>
      </c>
      <c r="O7354" s="2">
        <f>L7354-M7354-K7354-FIXED_COSTS</f>
        <v>14909.270846369836</v>
      </c>
      <c r="P7354" s="2">
        <f>IF(N7354=1,O7354,"")</f>
        <v>14909.270846369836</v>
      </c>
    </row>
    <row r="7355">
      <c r="A7355" s="6">
        <v>11</v>
      </c>
      <c r="B7355" s="6">
        <v>6</v>
      </c>
      <c r="C7355" s="6">
        <v>4</v>
      </c>
      <c r="D7355" s="6">
        <f>A7355+B7355+C7355</f>
        <v>21</v>
      </c>
      <c r="E7355" s="5">
        <f>IF(A7355=0,0,A7355*LABOR_HRS_WK_TOM*SEASON_WEEKS*(1+DIM_PCT_TOM)^A7355)</f>
        <v>2824.5855390489023</v>
      </c>
      <c r="F7355" s="5">
        <f>IF(B7355=0,0,B7355*LABOR_HRS_WK_CAR*SEASON_WEEKS*(1+DIM_PCT_CAR)^B7355)</f>
        <v>208.7448152783202</v>
      </c>
      <c r="G7355" s="5">
        <f>IF(C7355=0,0,C7355*LABOR_HRS_WK_MES*SEASON_WEEKS*(1+DIM_PCT_MES)^C7355)</f>
        <v>189.17016064453119</v>
      </c>
      <c r="H7355" s="5">
        <f>E7355+F7355+G7355</f>
        <v>3222.500514971754</v>
      </c>
      <c r="I7355" s="5">
        <f>MIN(H7355,FARMER_HRS)</f>
        <v>720</v>
      </c>
      <c r="J7355" s="5">
        <f>MAX(0,H7355-FARMER_HRS)</f>
        <v>2502.500514971754</v>
      </c>
      <c r="K7355" s="2">
        <f>I7355*FARMER_RATE+J7355*TEMP_WORKER_RATE</f>
        <v>68446.1894960374</v>
      </c>
      <c r="L7355" s="2">
        <f>A7355*PRICE_TOM+B7355*PRICE_CAR+C7355*PRICE_MES</f>
        <v>120164</v>
      </c>
      <c r="M7355" s="2">
        <f>A7355*FERT_BED_TOM+B7355*FERT_BED_CAR+C7355*FERT_BED_MES</f>
        <v>15840</v>
      </c>
      <c r="N7355" s="6">
        <f>IF(AND(D7355&lt;=TOTAL_BEDS,J7355&lt;=TEMP_WORKER_MAX*TEMP_WORKER_HRS),1,0)</f>
        <v>1</v>
      </c>
      <c r="O7355" s="2">
        <f>L7355-M7355-K7355-FIXED_COSTS</f>
        <v>15877.810503962595</v>
      </c>
      <c r="P7355" s="2">
        <f>IF(N7355=1,O7355,"")</f>
        <v>15877.810503962595</v>
      </c>
    </row>
    <row r="7356">
      <c r="A7356" s="6">
        <v>11</v>
      </c>
      <c r="B7356" s="6">
        <v>6</v>
      </c>
      <c r="C7356" s="6">
        <v>5</v>
      </c>
      <c r="D7356" s="6">
        <f>A7356+B7356+C7356</f>
        <v>22</v>
      </c>
      <c r="E7356" s="5">
        <f>IF(A7356=0,0,A7356*LABOR_HRS_WK_TOM*SEASON_WEEKS*(1+DIM_PCT_TOM)^A7356)</f>
        <v>2824.5855390489023</v>
      </c>
      <c r="F7356" s="5">
        <f>IF(B7356=0,0,B7356*LABOR_HRS_WK_CAR*SEASON_WEEKS*(1+DIM_PCT_CAR)^B7356)</f>
        <v>208.7448152783202</v>
      </c>
      <c r="G7356" s="5">
        <f>IF(C7356=0,0,C7356*LABOR_HRS_WK_MES*SEASON_WEEKS*(1+DIM_PCT_MES)^C7356)</f>
        <v>239.41848456573481</v>
      </c>
      <c r="H7356" s="5">
        <f>E7356+F7356+G7356</f>
        <v>3272.7488388929573</v>
      </c>
      <c r="I7356" s="5">
        <f>MIN(H7356,FARMER_HRS)</f>
        <v>720</v>
      </c>
      <c r="J7356" s="5">
        <f>MAX(0,H7356-FARMER_HRS)</f>
        <v>2552.7488388929573</v>
      </c>
      <c r="K7356" s="2">
        <f>I7356*FARMER_RATE+J7356*TEMP_WORKER_RATE</f>
        <v>69318.556230780508</v>
      </c>
      <c r="L7356" s="2">
        <f>A7356*PRICE_TOM+B7356*PRICE_CAR+C7356*PRICE_MES</f>
        <v>122864</v>
      </c>
      <c r="M7356" s="2">
        <f>A7356*FERT_BED_TOM+B7356*FERT_BED_CAR+C7356*FERT_BED_MES</f>
        <v>16720</v>
      </c>
      <c r="N7356" s="6">
        <f>IF(AND(D7356&lt;=TOTAL_BEDS,J7356&lt;=TEMP_WORKER_MAX*TEMP_WORKER_HRS),1,0)</f>
        <v>1</v>
      </c>
      <c r="O7356" s="2">
        <f>L7356-M7356-K7356-FIXED_COSTS</f>
        <v>16825.443769219492</v>
      </c>
      <c r="P7356" s="2">
        <f>IF(N7356=1,O7356,"")</f>
        <v>16825.443769219492</v>
      </c>
    </row>
    <row r="7357">
      <c r="A7357" s="6">
        <v>11</v>
      </c>
      <c r="B7357" s="6">
        <v>6</v>
      </c>
      <c r="C7357" s="6">
        <v>6</v>
      </c>
      <c r="D7357" s="6">
        <f>A7357+B7357+C7357</f>
        <v>23</v>
      </c>
      <c r="E7357" s="5">
        <f>IF(A7357=0,0,A7357*LABOR_HRS_WK_TOM*SEASON_WEEKS*(1+DIM_PCT_TOM)^A7357)</f>
        <v>2824.5855390489023</v>
      </c>
      <c r="F7357" s="5">
        <f>IF(B7357=0,0,B7357*LABOR_HRS_WK_CAR*SEASON_WEEKS*(1+DIM_PCT_CAR)^B7357)</f>
        <v>208.7448152783202</v>
      </c>
      <c r="G7357" s="5">
        <f>IF(C7357=0,0,C7357*LABOR_HRS_WK_MES*SEASON_WEEKS*(1+DIM_PCT_MES)^C7357)</f>
        <v>290.89345874736773</v>
      </c>
      <c r="H7357" s="5">
        <f>E7357+F7357+G7357</f>
        <v>3324.2238130745905</v>
      </c>
      <c r="I7357" s="5">
        <f>MIN(H7357,FARMER_HRS)</f>
        <v>720</v>
      </c>
      <c r="J7357" s="5">
        <f>MAX(0,H7357-FARMER_HRS)</f>
        <v>2604.2238130745905</v>
      </c>
      <c r="K7357" s="2">
        <f>I7357*FARMER_RATE+J7357*TEMP_WORKER_RATE</f>
        <v>70212.218976989418</v>
      </c>
      <c r="L7357" s="2">
        <f>A7357*PRICE_TOM+B7357*PRICE_CAR+C7357*PRICE_MES</f>
        <v>125564</v>
      </c>
      <c r="M7357" s="2">
        <f>A7357*FERT_BED_TOM+B7357*FERT_BED_CAR+C7357*FERT_BED_MES</f>
        <v>17600</v>
      </c>
      <c r="N7357" s="6">
        <f>IF(AND(D7357&lt;=TOTAL_BEDS,J7357&lt;=TEMP_WORKER_MAX*TEMP_WORKER_HRS),1,0)</f>
        <v>1</v>
      </c>
      <c r="O7357" s="2">
        <f>L7357-M7357-K7357-FIXED_COSTS</f>
        <v>17751.781023010582</v>
      </c>
      <c r="P7357" s="2">
        <f>IF(N7357=1,O7357,"")</f>
        <v>17751.781023010582</v>
      </c>
    </row>
    <row r="7358">
      <c r="A7358" s="6">
        <v>11</v>
      </c>
      <c r="B7358" s="6">
        <v>6</v>
      </c>
      <c r="C7358" s="6">
        <v>7</v>
      </c>
      <c r="D7358" s="6">
        <f>A7358+B7358+C7358</f>
        <v>24</v>
      </c>
      <c r="E7358" s="5">
        <f>IF(A7358=0,0,A7358*LABOR_HRS_WK_TOM*SEASON_WEEKS*(1+DIM_PCT_TOM)^A7358)</f>
        <v>2824.5855390489023</v>
      </c>
      <c r="F7358" s="5">
        <f>IF(B7358=0,0,B7358*LABOR_HRS_WK_CAR*SEASON_WEEKS*(1+DIM_PCT_CAR)^B7358)</f>
        <v>208.7448152783202</v>
      </c>
      <c r="G7358" s="5">
        <f>IF(C7358=0,0,C7358*LABOR_HRS_WK_MES*SEASON_WEEKS*(1+DIM_PCT_MES)^C7358)</f>
        <v>343.61789814532818</v>
      </c>
      <c r="H7358" s="5">
        <f>E7358+F7358+G7358</f>
        <v>3376.9482524725508</v>
      </c>
      <c r="I7358" s="5">
        <f>MIN(H7358,FARMER_HRS)</f>
        <v>720</v>
      </c>
      <c r="J7358" s="5">
        <f>MAX(0,H7358-FARMER_HRS)</f>
        <v>2656.9482524725508</v>
      </c>
      <c r="K7358" s="2">
        <f>I7358*FARMER_RATE+J7358*TEMP_WORKER_RATE</f>
        <v>71127.573827648448</v>
      </c>
      <c r="L7358" s="2">
        <f>A7358*PRICE_TOM+B7358*PRICE_CAR+C7358*PRICE_MES</f>
        <v>128264</v>
      </c>
      <c r="M7358" s="2">
        <f>A7358*FERT_BED_TOM+B7358*FERT_BED_CAR+C7358*FERT_BED_MES</f>
        <v>18480</v>
      </c>
      <c r="N7358" s="6">
        <f>IF(AND(D7358&lt;=TOTAL_BEDS,J7358&lt;=TEMP_WORKER_MAX*TEMP_WORKER_HRS),1,0)</f>
        <v>1</v>
      </c>
      <c r="O7358" s="2">
        <f>L7358-M7358-K7358-FIXED_COSTS</f>
        <v>18656.426172351552</v>
      </c>
      <c r="P7358" s="2">
        <f>IF(N7358=1,O7358,"")</f>
        <v>18656.426172351552</v>
      </c>
    </row>
    <row r="7359">
      <c r="A7359" s="6">
        <v>11</v>
      </c>
      <c r="B7359" s="6">
        <v>6</v>
      </c>
      <c r="C7359" s="6">
        <v>8</v>
      </c>
      <c r="D7359" s="6">
        <f>A7359+B7359+C7359</f>
        <v>25</v>
      </c>
      <c r="E7359" s="5">
        <f>IF(A7359=0,0,A7359*LABOR_HRS_WK_TOM*SEASON_WEEKS*(1+DIM_PCT_TOM)^A7359)</f>
        <v>2824.5855390489023</v>
      </c>
      <c r="F7359" s="5">
        <f>IF(B7359=0,0,B7359*LABOR_HRS_WK_CAR*SEASON_WEEKS*(1+DIM_PCT_CAR)^B7359)</f>
        <v>208.7448152783202</v>
      </c>
      <c r="G7359" s="5">
        <f>IF(C7359=0,0,C7359*LABOR_HRS_WK_MES*SEASON_WEEKS*(1+DIM_PCT_MES)^C7359)</f>
        <v>397.61499642530833</v>
      </c>
      <c r="H7359" s="5">
        <f>E7359+F7359+G7359</f>
        <v>3430.9453507525309</v>
      </c>
      <c r="I7359" s="5">
        <f>MIN(H7359,FARMER_HRS)</f>
        <v>720</v>
      </c>
      <c r="J7359" s="5">
        <f>MAX(0,H7359-FARMER_HRS)</f>
        <v>2710.9453507525309</v>
      </c>
      <c r="K7359" s="2">
        <f>I7359*FARMER_RATE+J7359*TEMP_WORKER_RATE</f>
        <v>72065.023450564768</v>
      </c>
      <c r="L7359" s="2">
        <f>A7359*PRICE_TOM+B7359*PRICE_CAR+C7359*PRICE_MES</f>
        <v>130964</v>
      </c>
      <c r="M7359" s="2">
        <f>A7359*FERT_BED_TOM+B7359*FERT_BED_CAR+C7359*FERT_BED_MES</f>
        <v>19360</v>
      </c>
      <c r="N7359" s="6">
        <f>IF(AND(D7359&lt;=TOTAL_BEDS,J7359&lt;=TEMP_WORKER_MAX*TEMP_WORKER_HRS),1,0)</f>
        <v>1</v>
      </c>
      <c r="O7359" s="2">
        <f>L7359-M7359-K7359-FIXED_COSTS</f>
        <v>19538.976549435232</v>
      </c>
      <c r="P7359" s="2">
        <f>IF(N7359=1,O7359,"")</f>
        <v>19538.976549435232</v>
      </c>
    </row>
    <row r="7360">
      <c r="A7360" s="6">
        <v>11</v>
      </c>
      <c r="B7360" s="6">
        <v>6</v>
      </c>
      <c r="C7360" s="6">
        <v>9</v>
      </c>
      <c r="D7360" s="6">
        <f>A7360+B7360+C7360</f>
        <v>26</v>
      </c>
      <c r="E7360" s="5">
        <f>IF(A7360=0,0,A7360*LABOR_HRS_WK_TOM*SEASON_WEEKS*(1+DIM_PCT_TOM)^A7360)</f>
        <v>2824.5855390489023</v>
      </c>
      <c r="F7360" s="5">
        <f>IF(B7360=0,0,B7360*LABOR_HRS_WK_CAR*SEASON_WEEKS*(1+DIM_PCT_CAR)^B7360)</f>
        <v>208.7448152783202</v>
      </c>
      <c r="G7360" s="5">
        <f>IF(C7360=0,0,C7360*LABOR_HRS_WK_MES*SEASON_WEEKS*(1+DIM_PCT_MES)^C7360)</f>
        <v>452.90833186570273</v>
      </c>
      <c r="H7360" s="5">
        <f>E7360+F7360+G7360</f>
        <v>3486.2386861929253</v>
      </c>
      <c r="I7360" s="5">
        <f>MIN(H7360,FARMER_HRS)</f>
        <v>720</v>
      </c>
      <c r="J7360" s="5">
        <f>MAX(0,H7360-FARMER_HRS)</f>
        <v>2766.2386861929253</v>
      </c>
      <c r="K7360" s="2">
        <f>I7360*FARMER_RATE+J7360*TEMP_WORKER_RATE</f>
        <v>73024.9771908494</v>
      </c>
      <c r="L7360" s="2">
        <f>A7360*PRICE_TOM+B7360*PRICE_CAR+C7360*PRICE_MES</f>
        <v>133664</v>
      </c>
      <c r="M7360" s="2">
        <f>A7360*FERT_BED_TOM+B7360*FERT_BED_CAR+C7360*FERT_BED_MES</f>
        <v>20240</v>
      </c>
      <c r="N7360" s="6">
        <f>IF(AND(D7360&lt;=TOTAL_BEDS,J7360&lt;=TEMP_WORKER_MAX*TEMP_WORKER_HRS),1,0)</f>
        <v>1</v>
      </c>
      <c r="O7360" s="2">
        <f>L7360-M7360-K7360-FIXED_COSTS</f>
        <v>20399.0228091506</v>
      </c>
      <c r="P7360" s="2">
        <f>IF(N7360=1,O7360,"")</f>
        <v>20399.0228091506</v>
      </c>
    </row>
    <row r="7361">
      <c r="A7361" s="6">
        <v>11</v>
      </c>
      <c r="B7361" s="6">
        <v>6</v>
      </c>
      <c r="C7361" s="6">
        <v>10</v>
      </c>
      <c r="D7361" s="6">
        <f>A7361+B7361+C7361</f>
        <v>27</v>
      </c>
      <c r="E7361" s="5">
        <f>IF(A7361=0,0,A7361*LABOR_HRS_WK_TOM*SEASON_WEEKS*(1+DIM_PCT_TOM)^A7361)</f>
        <v>2824.5855390489023</v>
      </c>
      <c r="F7361" s="5">
        <f>IF(B7361=0,0,B7361*LABOR_HRS_WK_CAR*SEASON_WEEKS*(1+DIM_PCT_CAR)^B7361)</f>
        <v>208.7448152783202</v>
      </c>
      <c r="G7361" s="5">
        <f>IF(C7361=0,0,C7361*LABOR_HRS_WK_MES*SEASON_WEEKS*(1+DIM_PCT_MES)^C7361)</f>
        <v>509.52187334891551</v>
      </c>
      <c r="H7361" s="5">
        <f>E7361+F7361+G7361</f>
        <v>3542.8522276761382</v>
      </c>
      <c r="I7361" s="5">
        <f>MIN(H7361,FARMER_HRS)</f>
        <v>720</v>
      </c>
      <c r="J7361" s="5">
        <f>MAX(0,H7361-FARMER_HRS)</f>
        <v>2822.8522276761382</v>
      </c>
      <c r="K7361" s="2">
        <f>I7361*FARMER_RATE+J7361*TEMP_WORKER_RATE</f>
        <v>74007.851174932963</v>
      </c>
      <c r="L7361" s="2">
        <f>A7361*PRICE_TOM+B7361*PRICE_CAR+C7361*PRICE_MES</f>
        <v>136364</v>
      </c>
      <c r="M7361" s="2">
        <f>A7361*FERT_BED_TOM+B7361*FERT_BED_CAR+C7361*FERT_BED_MES</f>
        <v>21120</v>
      </c>
      <c r="N7361" s="6">
        <f>IF(AND(D7361&lt;=TOTAL_BEDS,J7361&lt;=TEMP_WORKER_MAX*TEMP_WORKER_HRS),1,0)</f>
        <v>1</v>
      </c>
      <c r="O7361" s="2">
        <f>L7361-M7361-K7361-FIXED_COSTS</f>
        <v>21236.148825067037</v>
      </c>
      <c r="P7361" s="2">
        <f>IF(N7361=1,O7361,"")</f>
        <v>21236.148825067037</v>
      </c>
    </row>
    <row r="7362">
      <c r="A7362" s="6">
        <v>11</v>
      </c>
      <c r="B7362" s="6">
        <v>6</v>
      </c>
      <c r="C7362" s="6">
        <v>11</v>
      </c>
      <c r="D7362" s="6">
        <f>A7362+B7362+C7362</f>
        <v>28</v>
      </c>
      <c r="E7362" s="5">
        <f>IF(A7362=0,0,A7362*LABOR_HRS_WK_TOM*SEASON_WEEKS*(1+DIM_PCT_TOM)^A7362)</f>
        <v>2824.5855390489023</v>
      </c>
      <c r="F7362" s="5">
        <f>IF(B7362=0,0,B7362*LABOR_HRS_WK_CAR*SEASON_WEEKS*(1+DIM_PCT_CAR)^B7362)</f>
        <v>208.7448152783202</v>
      </c>
      <c r="G7362" s="5">
        <f>IF(C7362=0,0,C7362*LABOR_HRS_WK_MES*SEASON_WEEKS*(1+DIM_PCT_MES)^C7362)</f>
        <v>567.47998644235463</v>
      </c>
      <c r="H7362" s="5">
        <f>E7362+F7362+G7362</f>
        <v>3600.8103407695771</v>
      </c>
      <c r="I7362" s="5">
        <f>MIN(H7362,FARMER_HRS)</f>
        <v>720</v>
      </c>
      <c r="J7362" s="5">
        <f>MAX(0,H7362-FARMER_HRS)</f>
        <v>2880.8103407695771</v>
      </c>
      <c r="K7362" s="2">
        <f>I7362*FARMER_RATE+J7362*TEMP_WORKER_RATE</f>
        <v>75014.0684161385</v>
      </c>
      <c r="L7362" s="2">
        <f>A7362*PRICE_TOM+B7362*PRICE_CAR+C7362*PRICE_MES</f>
        <v>139064</v>
      </c>
      <c r="M7362" s="2">
        <f>A7362*FERT_BED_TOM+B7362*FERT_BED_CAR+C7362*FERT_BED_MES</f>
        <v>22000</v>
      </c>
      <c r="N7362" s="6">
        <f>IF(AND(D7362&lt;=TOTAL_BEDS,J7362&lt;=TEMP_WORKER_MAX*TEMP_WORKER_HRS),1,0)</f>
        <v>1</v>
      </c>
      <c r="O7362" s="2">
        <f>L7362-M7362-K7362-FIXED_COSTS</f>
        <v>22049.9315838615</v>
      </c>
      <c r="P7362" s="2">
        <f>IF(N7362=1,O7362,"")</f>
        <v>22049.9315838615</v>
      </c>
    </row>
    <row r="7363">
      <c r="A7363" s="6">
        <v>11</v>
      </c>
      <c r="B7363" s="6">
        <v>6</v>
      </c>
      <c r="C7363" s="6">
        <v>12</v>
      </c>
      <c r="D7363" s="6">
        <f>A7363+B7363+C7363</f>
        <v>29</v>
      </c>
      <c r="E7363" s="5">
        <f>IF(A7363=0,0,A7363*LABOR_HRS_WK_TOM*SEASON_WEEKS*(1+DIM_PCT_TOM)^A7363)</f>
        <v>2824.5855390489023</v>
      </c>
      <c r="F7363" s="5">
        <f>IF(B7363=0,0,B7363*LABOR_HRS_WK_CAR*SEASON_WEEKS*(1+DIM_PCT_CAR)^B7363)</f>
        <v>208.7448152783202</v>
      </c>
      <c r="G7363" s="5">
        <f>IF(C7363=0,0,C7363*LABOR_HRS_WK_MES*SEASON_WEEKS*(1+DIM_PCT_MES)^C7363)</f>
        <v>626.807439570419</v>
      </c>
      <c r="H7363" s="5">
        <f>E7363+F7363+G7363</f>
        <v>3660.1377938976416</v>
      </c>
      <c r="I7363" s="5">
        <f>MIN(H7363,FARMER_HRS)</f>
        <v>720</v>
      </c>
      <c r="J7363" s="5">
        <f>MAX(0,H7363-FARMER_HRS)</f>
        <v>2940.1377938976416</v>
      </c>
      <c r="K7363" s="2">
        <f>I7363*FARMER_RATE+J7363*TEMP_WORKER_RATE</f>
        <v>76044.058921834046</v>
      </c>
      <c r="L7363" s="2">
        <f>A7363*PRICE_TOM+B7363*PRICE_CAR+C7363*PRICE_MES</f>
        <v>141764</v>
      </c>
      <c r="M7363" s="2">
        <f>A7363*FERT_BED_TOM+B7363*FERT_BED_CAR+C7363*FERT_BED_MES</f>
        <v>22880</v>
      </c>
      <c r="N7363" s="6">
        <f>IF(AND(D7363&lt;=TOTAL_BEDS,J7363&lt;=TEMP_WORKER_MAX*TEMP_WORKER_HRS),1,0)</f>
        <v>1</v>
      </c>
      <c r="O7363" s="2">
        <f>L7363-M7363-K7363-FIXED_COSTS</f>
        <v>22839.941078165954</v>
      </c>
      <c r="P7363" s="2">
        <f>IF(N7363=1,O7363,"")</f>
        <v>22839.941078165954</v>
      </c>
    </row>
    <row r="7364">
      <c r="A7364" s="6">
        <v>11</v>
      </c>
      <c r="B7364" s="6">
        <v>6</v>
      </c>
      <c r="C7364" s="6">
        <v>13</v>
      </c>
      <c r="D7364" s="6">
        <f>A7364+B7364+C7364</f>
        <v>30</v>
      </c>
      <c r="E7364" s="5">
        <f>IF(A7364=0,0,A7364*LABOR_HRS_WK_TOM*SEASON_WEEKS*(1+DIM_PCT_TOM)^A7364)</f>
        <v>2824.5855390489023</v>
      </c>
      <c r="F7364" s="5">
        <f>IF(B7364=0,0,B7364*LABOR_HRS_WK_CAR*SEASON_WEEKS*(1+DIM_PCT_CAR)^B7364)</f>
        <v>208.7448152783202</v>
      </c>
      <c r="G7364" s="5">
        <f>IF(C7364=0,0,C7364*LABOR_HRS_WK_MES*SEASON_WEEKS*(1+DIM_PCT_MES)^C7364)</f>
        <v>687.52941027880331</v>
      </c>
      <c r="H7364" s="5">
        <f>E7364+F7364+G7364</f>
        <v>3720.8597646060261</v>
      </c>
      <c r="I7364" s="5">
        <f>MIN(H7364,FARMER_HRS)</f>
        <v>720</v>
      </c>
      <c r="J7364" s="5">
        <f>MAX(0,H7364-FARMER_HRS)</f>
        <v>3000.8597646060261</v>
      </c>
      <c r="K7364" s="2">
        <f>I7364*FARMER_RATE+J7364*TEMP_WORKER_RATE</f>
        <v>77098.259802187953</v>
      </c>
      <c r="L7364" s="2">
        <f>A7364*PRICE_TOM+B7364*PRICE_CAR+C7364*PRICE_MES</f>
        <v>144464</v>
      </c>
      <c r="M7364" s="2">
        <f>A7364*FERT_BED_TOM+B7364*FERT_BED_CAR+C7364*FERT_BED_MES</f>
        <v>23760</v>
      </c>
      <c r="N7364" s="6">
        <f>IF(AND(D7364&lt;=TOTAL_BEDS,J7364&lt;=TEMP_WORKER_MAX*TEMP_WORKER_HRS),1,0)</f>
        <v>1</v>
      </c>
      <c r="O7364" s="2">
        <f>L7364-M7364-K7364-FIXED_COSTS</f>
        <v>23605.740197812047</v>
      </c>
      <c r="P7364" s="2">
        <f>IF(N7364=1,O7364,"")</f>
        <v>23605.740197812047</v>
      </c>
    </row>
    <row r="7365">
      <c r="A7365" s="6">
        <v>11</v>
      </c>
      <c r="B7365" s="6">
        <v>6</v>
      </c>
      <c r="C7365" s="6">
        <v>14</v>
      </c>
      <c r="D7365" s="6">
        <f>A7365+B7365+C7365</f>
        <v>31</v>
      </c>
      <c r="E7365" s="5">
        <f>IF(A7365=0,0,A7365*LABOR_HRS_WK_TOM*SEASON_WEEKS*(1+DIM_PCT_TOM)^A7365)</f>
        <v>2824.5855390489023</v>
      </c>
      <c r="F7365" s="5">
        <f>IF(B7365=0,0,B7365*LABOR_HRS_WK_CAR*SEASON_WEEKS*(1+DIM_PCT_CAR)^B7365)</f>
        <v>208.7448152783202</v>
      </c>
      <c r="G7365" s="5">
        <f>IF(C7365=0,0,C7365*LABOR_HRS_WK_MES*SEASON_WEEKS*(1+DIM_PCT_MES)^C7365)</f>
        <v>749.67149159246435</v>
      </c>
      <c r="H7365" s="5">
        <f>E7365+F7365+G7365</f>
        <v>3783.0018459196872</v>
      </c>
      <c r="I7365" s="5">
        <f>MIN(H7365,FARMER_HRS)</f>
        <v>720</v>
      </c>
      <c r="J7365" s="5">
        <f>MAX(0,H7365-FARMER_HRS)</f>
        <v>3063.0018459196872</v>
      </c>
      <c r="K7365" s="2">
        <f>I7365*FARMER_RATE+J7365*TEMP_WORKER_RATE</f>
        <v>78177.115380550124</v>
      </c>
      <c r="L7365" s="2">
        <f>A7365*PRICE_TOM+B7365*PRICE_CAR+C7365*PRICE_MES</f>
        <v>147164</v>
      </c>
      <c r="M7365" s="2">
        <f>A7365*FERT_BED_TOM+B7365*FERT_BED_CAR+C7365*FERT_BED_MES</f>
        <v>24640</v>
      </c>
      <c r="N7365" s="6">
        <f>IF(AND(D7365&lt;=TOTAL_BEDS,J7365&lt;=TEMP_WORKER_MAX*TEMP_WORKER_HRS),1,0)</f>
        <v>1</v>
      </c>
      <c r="O7365" s="2">
        <f>L7365-M7365-K7365-FIXED_COSTS</f>
        <v>24346.884619449876</v>
      </c>
      <c r="P7365" s="2">
        <f>IF(N7365=1,O7365,"")</f>
        <v>24346.884619449876</v>
      </c>
    </row>
    <row r="7366">
      <c r="A7366" s="6">
        <v>11</v>
      </c>
      <c r="B7366" s="6">
        <v>6</v>
      </c>
      <c r="C7366" s="6">
        <v>15</v>
      </c>
      <c r="D7366" s="6">
        <f>A7366+B7366+C7366</f>
        <v>32</v>
      </c>
      <c r="E7366" s="5">
        <f>IF(A7366=0,0,A7366*LABOR_HRS_WK_TOM*SEASON_WEEKS*(1+DIM_PCT_TOM)^A7366)</f>
        <v>2824.5855390489023</v>
      </c>
      <c r="F7366" s="5">
        <f>IF(B7366=0,0,B7366*LABOR_HRS_WK_CAR*SEASON_WEEKS*(1+DIM_PCT_CAR)^B7366)</f>
        <v>208.7448152783202</v>
      </c>
      <c r="G7366" s="5">
        <f>IF(C7366=0,0,C7366*LABOR_HRS_WK_MES*SEASON_WEEKS*(1+DIM_PCT_MES)^C7366)</f>
        <v>813.25969846861074</v>
      </c>
      <c r="H7366" s="5">
        <f>E7366+F7366+G7366</f>
        <v>3846.5900527958333</v>
      </c>
      <c r="I7366" s="5">
        <f>MIN(H7366,FARMER_HRS)</f>
        <v>720</v>
      </c>
      <c r="J7366" s="5">
        <f>MAX(0,H7366-FARMER_HRS)</f>
        <v>3126.5900527958333</v>
      </c>
      <c r="K7366" s="2">
        <f>I7366*FARMER_RATE+J7366*TEMP_WORKER_RATE</f>
        <v>79281.077305483224</v>
      </c>
      <c r="L7366" s="2">
        <f>A7366*PRICE_TOM+B7366*PRICE_CAR+C7366*PRICE_MES</f>
        <v>149864</v>
      </c>
      <c r="M7366" s="2">
        <f>A7366*FERT_BED_TOM+B7366*FERT_BED_CAR+C7366*FERT_BED_MES</f>
        <v>25520</v>
      </c>
      <c r="N7366" s="6">
        <f>IF(AND(D7366&lt;=TOTAL_BEDS,J7366&lt;=TEMP_WORKER_MAX*TEMP_WORKER_HRS),1,0)</f>
        <v>1</v>
      </c>
      <c r="O7366" s="2">
        <f>L7366-M7366-K7366-FIXED_COSTS</f>
        <v>25062.922694516776</v>
      </c>
      <c r="P7366" s="2">
        <f>IF(N7366=1,O7366,"")</f>
        <v>25062.922694516776</v>
      </c>
    </row>
    <row r="7367">
      <c r="A7367" s="6">
        <v>11</v>
      </c>
      <c r="B7367" s="6">
        <v>6</v>
      </c>
      <c r="C7367" s="6">
        <v>16</v>
      </c>
      <c r="D7367" s="6">
        <f>A7367+B7367+C7367</f>
        <v>33</v>
      </c>
      <c r="E7367" s="5">
        <f>IF(A7367=0,0,A7367*LABOR_HRS_WK_TOM*SEASON_WEEKS*(1+DIM_PCT_TOM)^A7367)</f>
        <v>2824.5855390489023</v>
      </c>
      <c r="F7367" s="5">
        <f>IF(B7367=0,0,B7367*LABOR_HRS_WK_CAR*SEASON_WEEKS*(1+DIM_PCT_CAR)^B7367)</f>
        <v>208.7448152783202</v>
      </c>
      <c r="G7367" s="5">
        <f>IF(C7367=0,0,C7367*LABOR_HRS_WK_MES*SEASON_WEEKS*(1+DIM_PCT_MES)^C7367)</f>
        <v>878.32047434609967</v>
      </c>
      <c r="H7367" s="5">
        <f>E7367+F7367+G7367</f>
        <v>3911.6508286733224</v>
      </c>
      <c r="I7367" s="5">
        <f>MIN(H7367,FARMER_HRS)</f>
        <v>720</v>
      </c>
      <c r="J7367" s="5">
        <f>MAX(0,H7367-FARMER_HRS)</f>
        <v>3191.6508286733224</v>
      </c>
      <c r="K7367" s="2">
        <f>I7367*FARMER_RATE+J7367*TEMP_WORKER_RATE</f>
        <v>80410.604664467392</v>
      </c>
      <c r="L7367" s="2">
        <f>A7367*PRICE_TOM+B7367*PRICE_CAR+C7367*PRICE_MES</f>
        <v>152564</v>
      </c>
      <c r="M7367" s="2">
        <f>A7367*FERT_BED_TOM+B7367*FERT_BED_CAR+C7367*FERT_BED_MES</f>
        <v>26400</v>
      </c>
      <c r="N7367" s="6">
        <f>IF(AND(D7367&lt;=TOTAL_BEDS,J7367&lt;=TEMP_WORKER_MAX*TEMP_WORKER_HRS),1,0)</f>
        <v>1</v>
      </c>
      <c r="O7367" s="2">
        <f>L7367-M7367-K7367-FIXED_COSTS</f>
        <v>25753.395335532608</v>
      </c>
      <c r="P7367" s="2">
        <f>IF(N7367=1,O7367,"")</f>
        <v>25753.395335532608</v>
      </c>
    </row>
    <row r="7368">
      <c r="A7368" s="6">
        <v>11</v>
      </c>
      <c r="B7368" s="6">
        <v>6</v>
      </c>
      <c r="C7368" s="6">
        <v>17</v>
      </c>
      <c r="D7368" s="6">
        <f>A7368+B7368+C7368</f>
        <v>34</v>
      </c>
      <c r="E7368" s="5">
        <f>IF(A7368=0,0,A7368*LABOR_HRS_WK_TOM*SEASON_WEEKS*(1+DIM_PCT_TOM)^A7368)</f>
        <v>2824.5855390489023</v>
      </c>
      <c r="F7368" s="5">
        <f>IF(B7368=0,0,B7368*LABOR_HRS_WK_CAR*SEASON_WEEKS*(1+DIM_PCT_CAR)^B7368)</f>
        <v>208.7448152783202</v>
      </c>
      <c r="G7368" s="5">
        <f>IF(C7368=0,0,C7368*LABOR_HRS_WK_MES*SEASON_WEEKS*(1+DIM_PCT_MES)^C7368)</f>
        <v>944.88069779263992</v>
      </c>
      <c r="H7368" s="5">
        <f>E7368+F7368+G7368</f>
        <v>3978.2110521198629</v>
      </c>
      <c r="I7368" s="5">
        <f>MIN(H7368,FARMER_HRS)</f>
        <v>720</v>
      </c>
      <c r="J7368" s="5">
        <f>MAX(0,H7368-FARMER_HRS)</f>
        <v>3258.2110521198629</v>
      </c>
      <c r="K7368" s="2">
        <f>I7368*FARMER_RATE+J7368*TEMP_WORKER_RATE</f>
        <v>81566.164099303176</v>
      </c>
      <c r="L7368" s="2">
        <f>A7368*PRICE_TOM+B7368*PRICE_CAR+C7368*PRICE_MES</f>
        <v>155264</v>
      </c>
      <c r="M7368" s="2">
        <f>A7368*FERT_BED_TOM+B7368*FERT_BED_CAR+C7368*FERT_BED_MES</f>
        <v>27280</v>
      </c>
      <c r="N7368" s="6">
        <f>IF(AND(D7368&lt;=TOTAL_BEDS,J7368&lt;=TEMP_WORKER_MAX*TEMP_WORKER_HRS),1,0)</f>
        <v>1</v>
      </c>
      <c r="O7368" s="2">
        <f>L7368-M7368-K7368-FIXED_COSTS</f>
        <v>26417.835900696824</v>
      </c>
      <c r="P7368" s="2">
        <f>IF(N7368=1,O7368,"")</f>
        <v>26417.835900696824</v>
      </c>
    </row>
    <row r="7369">
      <c r="A7369" s="6">
        <v>11</v>
      </c>
      <c r="B7369" s="6">
        <v>6</v>
      </c>
      <c r="C7369" s="6">
        <v>18</v>
      </c>
      <c r="D7369" s="6">
        <f>A7369+B7369+C7369</f>
        <v>35</v>
      </c>
      <c r="E7369" s="5">
        <f>IF(A7369=0,0,A7369*LABOR_HRS_WK_TOM*SEASON_WEEKS*(1+DIM_PCT_TOM)^A7369)</f>
        <v>2824.5855390489023</v>
      </c>
      <c r="F7369" s="5">
        <f>IF(B7369=0,0,B7369*LABOR_HRS_WK_CAR*SEASON_WEEKS*(1+DIM_PCT_CAR)^B7369)</f>
        <v>208.7448152783202</v>
      </c>
      <c r="G7369" s="5">
        <f>IF(C7369=0,0,C7369*LABOR_HRS_WK_MES*SEASON_WEEKS*(1+DIM_PCT_MES)^C7369)</f>
        <v>1012.9676892512272</v>
      </c>
      <c r="H7369" s="5">
        <f>E7369+F7369+G7369</f>
        <v>4046.29804357845</v>
      </c>
      <c r="I7369" s="5">
        <f>MIN(H7369,FARMER_HRS)</f>
        <v>720</v>
      </c>
      <c r="J7369" s="5">
        <f>MAX(0,H7369-FARMER_HRS)</f>
        <v>3326.29804357845</v>
      </c>
      <c r="K7369" s="2">
        <f>I7369*FARMER_RATE+J7369*TEMP_WORKER_RATE</f>
        <v>82748.22992323697</v>
      </c>
      <c r="L7369" s="2">
        <f>A7369*PRICE_TOM+B7369*PRICE_CAR+C7369*PRICE_MES</f>
        <v>157964</v>
      </c>
      <c r="M7369" s="2">
        <f>A7369*FERT_BED_TOM+B7369*FERT_BED_CAR+C7369*FERT_BED_MES</f>
        <v>28160</v>
      </c>
      <c r="N7369" s="6">
        <f>IF(AND(D7369&lt;=TOTAL_BEDS,J7369&lt;=TEMP_WORKER_MAX*TEMP_WORKER_HRS),1,0)</f>
        <v>1</v>
      </c>
      <c r="O7369" s="2">
        <f>L7369-M7369-K7369-FIXED_COSTS</f>
        <v>27055.77007676303</v>
      </c>
      <c r="P7369" s="2">
        <f>IF(N7369=1,O7369,"")</f>
        <v>27055.77007676303</v>
      </c>
    </row>
    <row r="7370">
      <c r="A7370" s="6">
        <v>11</v>
      </c>
      <c r="B7370" s="6">
        <v>6</v>
      </c>
      <c r="C7370" s="6">
        <v>19</v>
      </c>
      <c r="D7370" s="6">
        <f>A7370+B7370+C7370</f>
        <v>36</v>
      </c>
      <c r="E7370" s="5">
        <f>IF(A7370=0,0,A7370*LABOR_HRS_WK_TOM*SEASON_WEEKS*(1+DIM_PCT_TOM)^A7370)</f>
        <v>2824.5855390489023</v>
      </c>
      <c r="F7370" s="5">
        <f>IF(B7370=0,0,B7370*LABOR_HRS_WK_CAR*SEASON_WEEKS*(1+DIM_PCT_CAR)^B7370)</f>
        <v>208.7448152783202</v>
      </c>
      <c r="G7370" s="5">
        <f>IF(C7370=0,0,C7370*LABOR_HRS_WK_MES*SEASON_WEEKS*(1+DIM_PCT_MES)^C7370)</f>
        <v>1082.6092178872491</v>
      </c>
      <c r="H7370" s="5">
        <f>E7370+F7370+G7370</f>
        <v>4115.9395722144718</v>
      </c>
      <c r="I7370" s="5">
        <f>MIN(H7370,FARMER_HRS)</f>
        <v>720</v>
      </c>
      <c r="J7370" s="5">
        <f>MAX(0,H7370-FARMER_HRS)</f>
        <v>3395.9395722144718</v>
      </c>
      <c r="K7370" s="2">
        <f>I7370*FARMER_RATE+J7370*TEMP_WORKER_RATE</f>
        <v>83957.284239834582</v>
      </c>
      <c r="L7370" s="2">
        <f>A7370*PRICE_TOM+B7370*PRICE_CAR+C7370*PRICE_MES</f>
        <v>160664</v>
      </c>
      <c r="M7370" s="2">
        <f>A7370*FERT_BED_TOM+B7370*FERT_BED_CAR+C7370*FERT_BED_MES</f>
        <v>29040</v>
      </c>
      <c r="N7370" s="6">
        <f>IF(AND(D7370&lt;=TOTAL_BEDS,J7370&lt;=TEMP_WORKER_MAX*TEMP_WORKER_HRS),1,0)</f>
        <v>1</v>
      </c>
      <c r="O7370" s="2">
        <f>L7370-M7370-K7370-FIXED_COSTS</f>
        <v>27666.715760165418</v>
      </c>
      <c r="P7370" s="2">
        <f>IF(N7370=1,O7370,"")</f>
        <v>27666.715760165418</v>
      </c>
    </row>
    <row r="7371">
      <c r="A7371" s="6">
        <v>11</v>
      </c>
      <c r="B7371" s="6">
        <v>6</v>
      </c>
      <c r="C7371" s="6">
        <v>20</v>
      </c>
      <c r="D7371" s="6">
        <f>A7371+B7371+C7371</f>
        <v>37</v>
      </c>
      <c r="E7371" s="5">
        <f>IF(A7371=0,0,A7371*LABOR_HRS_WK_TOM*SEASON_WEEKS*(1+DIM_PCT_TOM)^A7371)</f>
        <v>2824.5855390489023</v>
      </c>
      <c r="F7371" s="5">
        <f>IF(B7371=0,0,B7371*LABOR_HRS_WK_CAR*SEASON_WEEKS*(1+DIM_PCT_CAR)^B7371)</f>
        <v>208.7448152783202</v>
      </c>
      <c r="G7371" s="5">
        <f>IF(C7371=0,0,C7371*LABOR_HRS_WK_MES*SEASON_WEEKS*(1+DIM_PCT_MES)^C7371)</f>
        <v>1153.8335085377259</v>
      </c>
      <c r="H7371" s="5">
        <f>E7371+F7371+G7371</f>
        <v>4187.1638628649489</v>
      </c>
      <c r="I7371" s="5">
        <f>MIN(H7371,FARMER_HRS)</f>
        <v>720</v>
      </c>
      <c r="J7371" s="5">
        <f>MAX(0,H7371-FARMER_HRS)</f>
        <v>3467.1638628649489</v>
      </c>
      <c r="K7371" s="2">
        <f>I7371*FARMER_RATE+J7371*TEMP_WORKER_RATE</f>
        <v>85193.81706362759</v>
      </c>
      <c r="L7371" s="2">
        <f>A7371*PRICE_TOM+B7371*PRICE_CAR+C7371*PRICE_MES</f>
        <v>163364</v>
      </c>
      <c r="M7371" s="2">
        <f>A7371*FERT_BED_TOM+B7371*FERT_BED_CAR+C7371*FERT_BED_MES</f>
        <v>29920</v>
      </c>
      <c r="N7371" s="6">
        <f>IF(AND(D7371&lt;=TOTAL_BEDS,J7371&lt;=TEMP_WORKER_MAX*TEMP_WORKER_HRS),1,0)</f>
        <v>1</v>
      </c>
      <c r="O7371" s="2">
        <f>L7371-M7371-K7371-FIXED_COSTS</f>
        <v>28250.18293637241</v>
      </c>
      <c r="P7371" s="2">
        <f>IF(N7371=1,O7371,"")</f>
        <v>28250.18293637241</v>
      </c>
    </row>
    <row r="7372">
      <c r="A7372" s="6">
        <v>11</v>
      </c>
      <c r="B7372" s="6">
        <v>6</v>
      </c>
      <c r="C7372" s="6">
        <v>21</v>
      </c>
      <c r="D7372" s="6">
        <f>A7372+B7372+C7372</f>
        <v>38</v>
      </c>
      <c r="E7372" s="5">
        <f>IF(A7372=0,0,A7372*LABOR_HRS_WK_TOM*SEASON_WEEKS*(1+DIM_PCT_TOM)^A7372)</f>
        <v>2824.5855390489023</v>
      </c>
      <c r="F7372" s="5">
        <f>IF(B7372=0,0,B7372*LABOR_HRS_WK_CAR*SEASON_WEEKS*(1+DIM_PCT_CAR)^B7372)</f>
        <v>208.7448152783202</v>
      </c>
      <c r="G7372" s="5">
        <f>IF(C7372=0,0,C7372*LABOR_HRS_WK_MES*SEASON_WEEKS*(1+DIM_PCT_MES)^C7372)</f>
        <v>1226.6692487641699</v>
      </c>
      <c r="H7372" s="5">
        <f>E7372+F7372+G7372</f>
        <v>4259.9996030913926</v>
      </c>
      <c r="I7372" s="5">
        <f>MIN(H7372,FARMER_HRS)</f>
        <v>720</v>
      </c>
      <c r="J7372" s="5">
        <f>MAX(0,H7372-FARMER_HRS)</f>
        <v>3539.9996030913926</v>
      </c>
      <c r="K7372" s="2">
        <f>I7372*FARMER_RATE+J7372*TEMP_WORKER_RATE</f>
        <v>86458.3264425589</v>
      </c>
      <c r="L7372" s="2">
        <f>A7372*PRICE_TOM+B7372*PRICE_CAR+C7372*PRICE_MES</f>
        <v>166064</v>
      </c>
      <c r="M7372" s="2">
        <f>A7372*FERT_BED_TOM+B7372*FERT_BED_CAR+C7372*FERT_BED_MES</f>
        <v>30800</v>
      </c>
      <c r="N7372" s="6">
        <f>IF(AND(D7372&lt;=TOTAL_BEDS,J7372&lt;=TEMP_WORKER_MAX*TEMP_WORKER_HRS),1,0)</f>
        <v>1</v>
      </c>
      <c r="O7372" s="2">
        <f>L7372-M7372-K7372-FIXED_COSTS</f>
        <v>28805.6735574411</v>
      </c>
      <c r="P7372" s="2">
        <f>IF(N7372=1,O7372,"")</f>
        <v>28805.6735574411</v>
      </c>
    </row>
    <row r="7373">
      <c r="A7373" s="6">
        <v>11</v>
      </c>
      <c r="B7373" s="6">
        <v>6</v>
      </c>
      <c r="C7373" s="6">
        <v>22</v>
      </c>
      <c r="D7373" s="6">
        <f>A7373+B7373+C7373</f>
        <v>39</v>
      </c>
      <c r="E7373" s="5">
        <f>IF(A7373=0,0,A7373*LABOR_HRS_WK_TOM*SEASON_WEEKS*(1+DIM_PCT_TOM)^A7373)</f>
        <v>2824.5855390489023</v>
      </c>
      <c r="F7373" s="5">
        <f>IF(B7373=0,0,B7373*LABOR_HRS_WK_CAR*SEASON_WEEKS*(1+DIM_PCT_CAR)^B7373)</f>
        <v>208.7448152783202</v>
      </c>
      <c r="G7373" s="5">
        <f>IF(C7373=0,0,C7373*LABOR_HRS_WK_MES*SEASON_WEEKS*(1+DIM_PCT_MES)^C7373)</f>
        <v>1301.1455960105659</v>
      </c>
      <c r="H7373" s="5">
        <f>E7373+F7373+G7373</f>
        <v>4334.4759503377882</v>
      </c>
      <c r="I7373" s="5">
        <f>MIN(H7373,FARMER_HRS)</f>
        <v>720</v>
      </c>
      <c r="J7373" s="5">
        <f>MAX(0,H7373-FARMER_HRS)</f>
        <v>3614.4759503377882</v>
      </c>
      <c r="K7373" s="2">
        <f>I7373*FARMER_RATE+J7373*TEMP_WORKER_RATE</f>
        <v>87751.318582253269</v>
      </c>
      <c r="L7373" s="2">
        <f>A7373*PRICE_TOM+B7373*PRICE_CAR+C7373*PRICE_MES</f>
        <v>168764</v>
      </c>
      <c r="M7373" s="2">
        <f>A7373*FERT_BED_TOM+B7373*FERT_BED_CAR+C7373*FERT_BED_MES</f>
        <v>31680</v>
      </c>
      <c r="N7373" s="6">
        <f>IF(AND(D7373&lt;=TOTAL_BEDS,J7373&lt;=TEMP_WORKER_MAX*TEMP_WORKER_HRS),1,0)</f>
        <v>1</v>
      </c>
      <c r="O7373" s="2">
        <f>L7373-M7373-K7373-FIXED_COSTS</f>
        <v>29332.681417746731</v>
      </c>
      <c r="P7373" s="2">
        <f>IF(N7373=1,O7373,"")</f>
        <v>29332.681417746731</v>
      </c>
    </row>
    <row r="7374">
      <c r="A7374" s="6">
        <v>11</v>
      </c>
      <c r="B7374" s="6">
        <v>6</v>
      </c>
      <c r="C7374" s="6">
        <v>23</v>
      </c>
      <c r="D7374" s="6">
        <f>A7374+B7374+C7374</f>
        <v>40</v>
      </c>
      <c r="E7374" s="5">
        <f>IF(A7374=0,0,A7374*LABOR_HRS_WK_TOM*SEASON_WEEKS*(1+DIM_PCT_TOM)^A7374)</f>
        <v>2824.5855390489023</v>
      </c>
      <c r="F7374" s="5">
        <f>IF(B7374=0,0,B7374*LABOR_HRS_WK_CAR*SEASON_WEEKS*(1+DIM_PCT_CAR)^B7374)</f>
        <v>208.7448152783202</v>
      </c>
      <c r="G7374" s="5">
        <f>IF(C7374=0,0,C7374*LABOR_HRS_WK_MES*SEASON_WEEKS*(1+DIM_PCT_MES)^C7374)</f>
        <v>1377.2921848680023</v>
      </c>
      <c r="H7374" s="5">
        <f>E7374+F7374+G7374</f>
        <v>4410.6225391952248</v>
      </c>
      <c r="I7374" s="5">
        <f>MIN(H7374,FARMER_HRS)</f>
        <v>720</v>
      </c>
      <c r="J7374" s="5">
        <f>MAX(0,H7374-FARMER_HRS)</f>
        <v>3690.6225391952248</v>
      </c>
      <c r="K7374" s="2">
        <f>I7374*FARMER_RATE+J7374*TEMP_WORKER_RATE</f>
        <v>89073.307972139315</v>
      </c>
      <c r="L7374" s="2">
        <f>A7374*PRICE_TOM+B7374*PRICE_CAR+C7374*PRICE_MES</f>
        <v>171464</v>
      </c>
      <c r="M7374" s="2">
        <f>A7374*FERT_BED_TOM+B7374*FERT_BED_CAR+C7374*FERT_BED_MES</f>
        <v>32560</v>
      </c>
      <c r="N7374" s="6">
        <f>IF(AND(D7374&lt;=TOTAL_BEDS,J7374&lt;=TEMP_WORKER_MAX*TEMP_WORKER_HRS),1,0)</f>
        <v>1</v>
      </c>
      <c r="O7374" s="2">
        <f>L7374-M7374-K7374-FIXED_COSTS</f>
        <v>29830.692027860685</v>
      </c>
      <c r="P7374" s="2">
        <f>IF(N7374=1,O7374,"")</f>
        <v>29830.692027860685</v>
      </c>
    </row>
    <row r="7375">
      <c r="A7375" s="6">
        <v>11</v>
      </c>
      <c r="B7375" s="6">
        <v>6</v>
      </c>
      <c r="C7375" s="6">
        <v>24</v>
      </c>
      <c r="D7375" s="6">
        <f>A7375+B7375+C7375</f>
        <v>41</v>
      </c>
      <c r="E7375" s="5">
        <f>IF(A7375=0,0,A7375*LABOR_HRS_WK_TOM*SEASON_WEEKS*(1+DIM_PCT_TOM)^A7375)</f>
        <v>2824.5855390489023</v>
      </c>
      <c r="F7375" s="5">
        <f>IF(B7375=0,0,B7375*LABOR_HRS_WK_CAR*SEASON_WEEKS*(1+DIM_PCT_CAR)^B7375)</f>
        <v>208.7448152783202</v>
      </c>
      <c r="G7375" s="5">
        <f>IF(C7375=0,0,C7375*LABOR_HRS_WK_MES*SEASON_WEEKS*(1+DIM_PCT_MES)^C7375)</f>
        <v>1455.139134447498</v>
      </c>
      <c r="H7375" s="5">
        <f>E7375+F7375+G7375</f>
        <v>4488.469488774721</v>
      </c>
      <c r="I7375" s="5">
        <f>MIN(H7375,FARMER_HRS)</f>
        <v>720</v>
      </c>
      <c r="J7375" s="5">
        <f>MAX(0,H7375-FARMER_HRS)</f>
        <v>3768.469488774721</v>
      </c>
      <c r="K7375" s="2">
        <f>I7375*FARMER_RATE+J7375*TEMP_WORKER_RATE</f>
        <v>90424.81751345002</v>
      </c>
      <c r="L7375" s="2">
        <f>A7375*PRICE_TOM+B7375*PRICE_CAR+C7375*PRICE_MES</f>
        <v>174164</v>
      </c>
      <c r="M7375" s="2">
        <f>A7375*FERT_BED_TOM+B7375*FERT_BED_CAR+C7375*FERT_BED_MES</f>
        <v>33440</v>
      </c>
      <c r="N7375" s="6">
        <f>IF(AND(D7375&lt;=TOTAL_BEDS,J7375&lt;=TEMP_WORKER_MAX*TEMP_WORKER_HRS),1,0)</f>
        <v>1</v>
      </c>
      <c r="O7375" s="2">
        <f>L7375-M7375-K7375-FIXED_COSTS</f>
        <v>30299.18248654998</v>
      </c>
      <c r="P7375" s="2">
        <f>IF(N7375=1,O7375,"")</f>
        <v>30299.18248654998</v>
      </c>
    </row>
    <row r="7376">
      <c r="A7376" s="6">
        <v>11</v>
      </c>
      <c r="B7376" s="6">
        <v>6</v>
      </c>
      <c r="C7376" s="6">
        <v>25</v>
      </c>
      <c r="D7376" s="6">
        <f>A7376+B7376+C7376</f>
        <v>42</v>
      </c>
      <c r="E7376" s="5">
        <f>IF(A7376=0,0,A7376*LABOR_HRS_WK_TOM*SEASON_WEEKS*(1+DIM_PCT_TOM)^A7376)</f>
        <v>2824.5855390489023</v>
      </c>
      <c r="F7376" s="5">
        <f>IF(B7376=0,0,B7376*LABOR_HRS_WK_CAR*SEASON_WEEKS*(1+DIM_PCT_CAR)^B7376)</f>
        <v>208.7448152783202</v>
      </c>
      <c r="G7376" s="5">
        <f>IF(C7376=0,0,C7376*LABOR_HRS_WK_MES*SEASON_WEEKS*(1+DIM_PCT_MES)^C7376)</f>
        <v>1534.7170558625955</v>
      </c>
      <c r="H7376" s="5">
        <f>E7376+F7376+G7376</f>
        <v>4568.047410189818</v>
      </c>
      <c r="I7376" s="5">
        <f>MIN(H7376,FARMER_HRS)</f>
        <v>720</v>
      </c>
      <c r="J7376" s="5">
        <f>MAX(0,H7376-FARMER_HRS)</f>
        <v>3848.047410189818</v>
      </c>
      <c r="K7376" s="2">
        <f>I7376*FARMER_RATE+J7376*TEMP_WORKER_RATE</f>
        <v>91806.37864912879</v>
      </c>
      <c r="L7376" s="2">
        <f>A7376*PRICE_TOM+B7376*PRICE_CAR+C7376*PRICE_MES</f>
        <v>176864</v>
      </c>
      <c r="M7376" s="2">
        <f>A7376*FERT_BED_TOM+B7376*FERT_BED_CAR+C7376*FERT_BED_MES</f>
        <v>34320</v>
      </c>
      <c r="N7376" s="6">
        <f>IF(AND(D7376&lt;=TOTAL_BEDS,J7376&lt;=TEMP_WORKER_MAX*TEMP_WORKER_HRS),1,0)</f>
        <v>1</v>
      </c>
      <c r="O7376" s="2">
        <f>L7376-M7376-K7376-FIXED_COSTS</f>
        <v>30737.62135087121</v>
      </c>
      <c r="P7376" s="2">
        <f>IF(N7376=1,O7376,"")</f>
        <v>30737.62135087121</v>
      </c>
    </row>
    <row r="7377">
      <c r="A7377" s="6">
        <v>11</v>
      </c>
      <c r="B7377" s="6">
        <v>6</v>
      </c>
      <c r="C7377" s="6">
        <v>26</v>
      </c>
      <c r="D7377" s="6">
        <f>A7377+B7377+C7377</f>
        <v>43</v>
      </c>
      <c r="E7377" s="5">
        <f>IF(A7377=0,0,A7377*LABOR_HRS_WK_TOM*SEASON_WEEKS*(1+DIM_PCT_TOM)^A7377)</f>
        <v>2824.5855390489023</v>
      </c>
      <c r="F7377" s="5">
        <f>IF(B7377=0,0,B7377*LABOR_HRS_WK_CAR*SEASON_WEEKS*(1+DIM_PCT_CAR)^B7377)</f>
        <v>208.7448152783202</v>
      </c>
      <c r="G7377" s="5">
        <f>IF(C7377=0,0,C7377*LABOR_HRS_WK_MES*SEASON_WEEKS*(1+DIM_PCT_MES)^C7377)</f>
        <v>1616.0570598233128</v>
      </c>
      <c r="H7377" s="5">
        <f>E7377+F7377+G7377</f>
        <v>4649.3874141505357</v>
      </c>
      <c r="I7377" s="5">
        <f>MIN(H7377,FARMER_HRS)</f>
        <v>720</v>
      </c>
      <c r="J7377" s="5">
        <f>MAX(0,H7377-FARMER_HRS)</f>
        <v>3929.3874141505357</v>
      </c>
      <c r="K7377" s="2">
        <f>I7377*FARMER_RATE+J7377*TEMP_WORKER_RATE</f>
        <v>93218.531495669027</v>
      </c>
      <c r="L7377" s="2">
        <f>A7377*PRICE_TOM+B7377*PRICE_CAR+C7377*PRICE_MES</f>
        <v>179564</v>
      </c>
      <c r="M7377" s="2">
        <f>A7377*FERT_BED_TOM+B7377*FERT_BED_CAR+C7377*FERT_BED_MES</f>
        <v>35200</v>
      </c>
      <c r="N7377" s="6">
        <f>IF(AND(D7377&lt;=TOTAL_BEDS,J7377&lt;=TEMP_WORKER_MAX*TEMP_WORKER_HRS),1,0)</f>
        <v>1</v>
      </c>
      <c r="O7377" s="2">
        <f>L7377-M7377-K7377-FIXED_COSTS</f>
        <v>31145.468504330973</v>
      </c>
      <c r="P7377" s="2">
        <f>IF(N7377=1,O7377,"")</f>
        <v>31145.468504330973</v>
      </c>
    </row>
    <row r="7378">
      <c r="A7378" s="6">
        <v>11</v>
      </c>
      <c r="B7378" s="6">
        <v>6</v>
      </c>
      <c r="C7378" s="6">
        <v>27</v>
      </c>
      <c r="D7378" s="6">
        <f>A7378+B7378+C7378</f>
        <v>44</v>
      </c>
      <c r="E7378" s="5">
        <f>IF(A7378=0,0,A7378*LABOR_HRS_WK_TOM*SEASON_WEEKS*(1+DIM_PCT_TOM)^A7378)</f>
        <v>2824.5855390489023</v>
      </c>
      <c r="F7378" s="5">
        <f>IF(B7378=0,0,B7378*LABOR_HRS_WK_CAR*SEASON_WEEKS*(1+DIM_PCT_CAR)^B7378)</f>
        <v>208.7448152783202</v>
      </c>
      <c r="G7378" s="5">
        <f>IF(C7378=0,0,C7378*LABOR_HRS_WK_MES*SEASON_WEEKS*(1+DIM_PCT_MES)^C7378)</f>
        <v>1699.19076434307</v>
      </c>
      <c r="H7378" s="5">
        <f>E7378+F7378+G7378</f>
        <v>4732.5211186702927</v>
      </c>
      <c r="I7378" s="5">
        <f>MIN(H7378,FARMER_HRS)</f>
        <v>720</v>
      </c>
      <c r="J7378" s="5">
        <f>MAX(0,H7378-FARMER_HRS)</f>
        <v>4012.5211186702927</v>
      </c>
      <c r="K7378" s="2">
        <f>I7378*FARMER_RATE+J7378*TEMP_WORKER_RATE</f>
        <v>94661.8249769148</v>
      </c>
      <c r="L7378" s="2">
        <f>A7378*PRICE_TOM+B7378*PRICE_CAR+C7378*PRICE_MES</f>
        <v>182264</v>
      </c>
      <c r="M7378" s="2">
        <f>A7378*FERT_BED_TOM+B7378*FERT_BED_CAR+C7378*FERT_BED_MES</f>
        <v>36080</v>
      </c>
      <c r="N7378" s="6">
        <f>IF(AND(D7378&lt;=TOTAL_BEDS,J7378&lt;=TEMP_WORKER_MAX*TEMP_WORKER_HRS),1,0)</f>
        <v>1</v>
      </c>
      <c r="O7378" s="2">
        <f>L7378-M7378-K7378-FIXED_COSTS</f>
        <v>31522.175023085205</v>
      </c>
      <c r="P7378" s="2">
        <f>IF(N7378=1,O7378,"")</f>
        <v>31522.175023085205</v>
      </c>
    </row>
    <row r="7379">
      <c r="A7379" s="6">
        <v>11</v>
      </c>
      <c r="B7379" s="6">
        <v>6</v>
      </c>
      <c r="C7379" s="6">
        <v>28</v>
      </c>
      <c r="D7379" s="6">
        <f>A7379+B7379+C7379</f>
        <v>45</v>
      </c>
      <c r="E7379" s="5">
        <f>IF(A7379=0,0,A7379*LABOR_HRS_WK_TOM*SEASON_WEEKS*(1+DIM_PCT_TOM)^A7379)</f>
        <v>2824.5855390489023</v>
      </c>
      <c r="F7379" s="5">
        <f>IF(B7379=0,0,B7379*LABOR_HRS_WK_CAR*SEASON_WEEKS*(1+DIM_PCT_CAR)^B7379)</f>
        <v>208.7448152783202</v>
      </c>
      <c r="G7379" s="5">
        <f>IF(C7379=0,0,C7379*LABOR_HRS_WK_MES*SEASON_WEEKS*(1+DIM_PCT_MES)^C7379)</f>
        <v>1784.1503025602233</v>
      </c>
      <c r="H7379" s="5">
        <f>E7379+F7379+G7379</f>
        <v>4817.4806568874465</v>
      </c>
      <c r="I7379" s="5">
        <f>MIN(H7379,FARMER_HRS)</f>
        <v>720</v>
      </c>
      <c r="J7379" s="5">
        <f>MAX(0,H7379-FARMER_HRS)</f>
        <v>4097.4806568874465</v>
      </c>
      <c r="K7379" s="2">
        <f>I7379*FARMER_RATE+J7379*TEMP_WORKER_RATE</f>
        <v>96136.8169598515</v>
      </c>
      <c r="L7379" s="2">
        <f>A7379*PRICE_TOM+B7379*PRICE_CAR+C7379*PRICE_MES</f>
        <v>184964</v>
      </c>
      <c r="M7379" s="2">
        <f>A7379*FERT_BED_TOM+B7379*FERT_BED_CAR+C7379*FERT_BED_MES</f>
        <v>36960</v>
      </c>
      <c r="N7379" s="6">
        <f>IF(AND(D7379&lt;=TOTAL_BEDS,J7379&lt;=TEMP_WORKER_MAX*TEMP_WORKER_HRS),1,0)</f>
        <v>1</v>
      </c>
      <c r="O7379" s="2">
        <f>L7379-M7379-K7379-FIXED_COSTS</f>
        <v>31867.183040148506</v>
      </c>
      <c r="P7379" s="2">
        <f>IF(N7379=1,O7379,"")</f>
        <v>31867.183040148506</v>
      </c>
    </row>
    <row r="7380">
      <c r="A7380" s="6">
        <v>11</v>
      </c>
      <c r="B7380" s="6">
        <v>6</v>
      </c>
      <c r="C7380" s="6">
        <v>29</v>
      </c>
      <c r="D7380" s="6">
        <f>A7380+B7380+C7380</f>
        <v>46</v>
      </c>
      <c r="E7380" s="5">
        <f>IF(A7380=0,0,A7380*LABOR_HRS_WK_TOM*SEASON_WEEKS*(1+DIM_PCT_TOM)^A7380)</f>
        <v>2824.5855390489023</v>
      </c>
      <c r="F7380" s="5">
        <f>IF(B7380=0,0,B7380*LABOR_HRS_WK_CAR*SEASON_WEEKS*(1+DIM_PCT_CAR)^B7380)</f>
        <v>208.7448152783202</v>
      </c>
      <c r="G7380" s="5">
        <f>IF(C7380=0,0,C7380*LABOR_HRS_WK_MES*SEASON_WEEKS*(1+DIM_PCT_MES)^C7380)</f>
        <v>1870.9683306758766</v>
      </c>
      <c r="H7380" s="5">
        <f>E7380+F7380+G7380</f>
        <v>4904.2986850030993</v>
      </c>
      <c r="I7380" s="5">
        <f>MIN(H7380,FARMER_HRS)</f>
        <v>720</v>
      </c>
      <c r="J7380" s="5">
        <f>MAX(0,H7380-FARMER_HRS)</f>
        <v>4184.2986850030993</v>
      </c>
      <c r="K7380" s="2">
        <f>I7380*FARMER_RATE+J7380*TEMP_WORKER_RATE</f>
        <v>97644.074392414914</v>
      </c>
      <c r="L7380" s="2">
        <f>A7380*PRICE_TOM+B7380*PRICE_CAR+C7380*PRICE_MES</f>
        <v>187664</v>
      </c>
      <c r="M7380" s="2">
        <f>A7380*FERT_BED_TOM+B7380*FERT_BED_CAR+C7380*FERT_BED_MES</f>
        <v>37840</v>
      </c>
      <c r="N7380" s="6">
        <f>IF(AND(D7380&lt;=TOTAL_BEDS,J7380&lt;=TEMP_WORKER_MAX*TEMP_WORKER_HRS),1,0)</f>
        <v>1</v>
      </c>
      <c r="O7380" s="2">
        <f>L7380-M7380-K7380-FIXED_COSTS</f>
        <v>32179.925607585086</v>
      </c>
      <c r="P7380" s="2">
        <f>IF(N7380=1,O7380,"")</f>
        <v>32179.925607585086</v>
      </c>
    </row>
    <row r="7381">
      <c r="A7381" s="6">
        <v>11</v>
      </c>
      <c r="B7381" s="6">
        <v>6</v>
      </c>
      <c r="C7381" s="6">
        <v>30</v>
      </c>
      <c r="D7381" s="6">
        <f>A7381+B7381+C7381</f>
        <v>47</v>
      </c>
      <c r="E7381" s="5">
        <f>IF(A7381=0,0,A7381*LABOR_HRS_WK_TOM*SEASON_WEEKS*(1+DIM_PCT_TOM)^A7381)</f>
        <v>2824.5855390489023</v>
      </c>
      <c r="F7381" s="5">
        <f>IF(B7381=0,0,B7381*LABOR_HRS_WK_CAR*SEASON_WEEKS*(1+DIM_PCT_CAR)^B7381)</f>
        <v>208.7448152783202</v>
      </c>
      <c r="G7381" s="5">
        <f>IF(C7381=0,0,C7381*LABOR_HRS_WK_MES*SEASON_WEEKS*(1+DIM_PCT_MES)^C7381)</f>
        <v>1959.6780360096466</v>
      </c>
      <c r="H7381" s="5">
        <f>E7381+F7381+G7381</f>
        <v>4993.0083903368695</v>
      </c>
      <c r="I7381" s="5">
        <f>MIN(H7381,FARMER_HRS)</f>
        <v>720</v>
      </c>
      <c r="J7381" s="5">
        <f>MAX(0,H7381-FARMER_HRS)</f>
        <v>4273.0083903368695</v>
      </c>
      <c r="K7381" s="2">
        <f>I7381*FARMER_RATE+J7381*TEMP_WORKER_RATE</f>
        <v>99184.173443348423</v>
      </c>
      <c r="L7381" s="2">
        <f>A7381*PRICE_TOM+B7381*PRICE_CAR+C7381*PRICE_MES</f>
        <v>190364</v>
      </c>
      <c r="M7381" s="2">
        <f>A7381*FERT_BED_TOM+B7381*FERT_BED_CAR+C7381*FERT_BED_MES</f>
        <v>38720</v>
      </c>
      <c r="N7381" s="6">
        <f>IF(AND(D7381&lt;=TOTAL_BEDS,J7381&lt;=TEMP_WORKER_MAX*TEMP_WORKER_HRS),1,0)</f>
        <v>1</v>
      </c>
      <c r="O7381" s="2">
        <f>L7381-M7381-K7381-FIXED_COSTS</f>
        <v>32459.826556651577</v>
      </c>
      <c r="P7381" s="2">
        <f>IF(N7381=1,O7381,"")</f>
        <v>32459.826556651577</v>
      </c>
    </row>
    <row r="7382">
      <c r="A7382" s="6">
        <v>11</v>
      </c>
      <c r="B7382" s="6">
        <v>7</v>
      </c>
      <c r="C7382" s="6">
        <v>0</v>
      </c>
      <c r="D7382" s="6">
        <f>A7382+B7382+C7382</f>
        <v>18</v>
      </c>
      <c r="E7382" s="5">
        <f>IF(A7382=0,0,A7382*LABOR_HRS_WK_TOM*SEASON_WEEKS*(1+DIM_PCT_TOM)^A7382)</f>
        <v>2824.5855390489023</v>
      </c>
      <c r="F7382" s="5">
        <f>IF(B7382=0,0,B7382*LABOR_HRS_WK_CAR*SEASON_WEEKS*(1+DIM_PCT_CAR)^B7382)</f>
        <v>249.62400827032462</v>
      </c>
      <c r="G7382" s="5">
        <f>IF(C7382=0,0,C7382*LABOR_HRS_WK_MES*SEASON_WEEKS*(1+DIM_PCT_MES)^C7382)</f>
        <v>0</v>
      </c>
      <c r="H7382" s="5">
        <f>E7382+F7382+G7382</f>
        <v>3074.2095473192271</v>
      </c>
      <c r="I7382" s="5">
        <f>MIN(H7382,FARMER_HRS)</f>
        <v>720</v>
      </c>
      <c r="J7382" s="5">
        <f>MAX(0,H7382-FARMER_HRS)</f>
        <v>2354.2095473192271</v>
      </c>
      <c r="K7382" s="2">
        <f>I7382*FARMER_RATE+J7382*TEMP_WORKER_RATE</f>
        <v>65871.693529847689</v>
      </c>
      <c r="L7382" s="2">
        <f>A7382*PRICE_TOM+B7382*PRICE_CAR+C7382*PRICE_MES</f>
        <v>111458</v>
      </c>
      <c r="M7382" s="2">
        <f>A7382*FERT_BED_TOM+B7382*FERT_BED_CAR+C7382*FERT_BED_MES</f>
        <v>12760</v>
      </c>
      <c r="N7382" s="6">
        <f>IF(AND(D7382&lt;=TOTAL_BEDS,J7382&lt;=TEMP_WORKER_MAX*TEMP_WORKER_HRS),1,0)</f>
        <v>1</v>
      </c>
      <c r="O7382" s="2">
        <f>L7382-M7382-K7382-FIXED_COSTS</f>
        <v>12826.306470152311</v>
      </c>
      <c r="P7382" s="2">
        <f>IF(N7382=1,O7382,"")</f>
        <v>12826.306470152311</v>
      </c>
    </row>
    <row r="7383">
      <c r="A7383" s="6">
        <v>11</v>
      </c>
      <c r="B7383" s="6">
        <v>7</v>
      </c>
      <c r="C7383" s="6">
        <v>1</v>
      </c>
      <c r="D7383" s="6">
        <f>A7383+B7383+C7383</f>
        <v>19</v>
      </c>
      <c r="E7383" s="5">
        <f>IF(A7383=0,0,A7383*LABOR_HRS_WK_TOM*SEASON_WEEKS*(1+DIM_PCT_TOM)^A7383)</f>
        <v>2824.5855390489023</v>
      </c>
      <c r="F7383" s="5">
        <f>IF(B7383=0,0,B7383*LABOR_HRS_WK_CAR*SEASON_WEEKS*(1+DIM_PCT_CAR)^B7383)</f>
        <v>249.62400827032462</v>
      </c>
      <c r="G7383" s="5">
        <f>IF(C7383=0,0,C7383*LABOR_HRS_WK_MES*SEASON_WEEKS*(1+DIM_PCT_MES)^C7383)</f>
        <v>45.5625</v>
      </c>
      <c r="H7383" s="5">
        <f>E7383+F7383+G7383</f>
        <v>3119.7720473192271</v>
      </c>
      <c r="I7383" s="5">
        <f>MIN(H7383,FARMER_HRS)</f>
        <v>720</v>
      </c>
      <c r="J7383" s="5">
        <f>MAX(0,H7383-FARMER_HRS)</f>
        <v>2399.7720473192271</v>
      </c>
      <c r="K7383" s="2">
        <f>I7383*FARMER_RATE+J7383*TEMP_WORKER_RATE</f>
        <v>66662.709154847689</v>
      </c>
      <c r="L7383" s="2">
        <f>A7383*PRICE_TOM+B7383*PRICE_CAR+C7383*PRICE_MES</f>
        <v>114158</v>
      </c>
      <c r="M7383" s="2">
        <f>A7383*FERT_BED_TOM+B7383*FERT_BED_CAR+C7383*FERT_BED_MES</f>
        <v>13640</v>
      </c>
      <c r="N7383" s="6">
        <f>IF(AND(D7383&lt;=TOTAL_BEDS,J7383&lt;=TEMP_WORKER_MAX*TEMP_WORKER_HRS),1,0)</f>
        <v>1</v>
      </c>
      <c r="O7383" s="2">
        <f>L7383-M7383-K7383-FIXED_COSTS</f>
        <v>13855.290845152311</v>
      </c>
      <c r="P7383" s="2">
        <f>IF(N7383=1,O7383,"")</f>
        <v>13855.290845152311</v>
      </c>
    </row>
    <row r="7384">
      <c r="A7384" s="6">
        <v>11</v>
      </c>
      <c r="B7384" s="6">
        <v>7</v>
      </c>
      <c r="C7384" s="6">
        <v>2</v>
      </c>
      <c r="D7384" s="6">
        <f>A7384+B7384+C7384</f>
        <v>20</v>
      </c>
      <c r="E7384" s="5">
        <f>IF(A7384=0,0,A7384*LABOR_HRS_WK_TOM*SEASON_WEEKS*(1+DIM_PCT_TOM)^A7384)</f>
        <v>2824.5855390489023</v>
      </c>
      <c r="F7384" s="5">
        <f>IF(B7384=0,0,B7384*LABOR_HRS_WK_CAR*SEASON_WEEKS*(1+DIM_PCT_CAR)^B7384)</f>
        <v>249.62400827032462</v>
      </c>
      <c r="G7384" s="5">
        <f>IF(C7384=0,0,C7384*LABOR_HRS_WK_MES*SEASON_WEEKS*(1+DIM_PCT_MES)^C7384)</f>
        <v>92.2640625</v>
      </c>
      <c r="H7384" s="5">
        <f>E7384+F7384+G7384</f>
        <v>3166.473609819227</v>
      </c>
      <c r="I7384" s="5">
        <f>MIN(H7384,FARMER_HRS)</f>
        <v>720</v>
      </c>
      <c r="J7384" s="5">
        <f>MAX(0,H7384-FARMER_HRS)</f>
        <v>2446.473609819227</v>
      </c>
      <c r="K7384" s="2">
        <f>I7384*FARMER_RATE+J7384*TEMP_WORKER_RATE</f>
        <v>67473.500170472689</v>
      </c>
      <c r="L7384" s="2">
        <f>A7384*PRICE_TOM+B7384*PRICE_CAR+C7384*PRICE_MES</f>
        <v>116858</v>
      </c>
      <c r="M7384" s="2">
        <f>A7384*FERT_BED_TOM+B7384*FERT_BED_CAR+C7384*FERT_BED_MES</f>
        <v>14520</v>
      </c>
      <c r="N7384" s="6">
        <f>IF(AND(D7384&lt;=TOTAL_BEDS,J7384&lt;=TEMP_WORKER_MAX*TEMP_WORKER_HRS),1,0)</f>
        <v>1</v>
      </c>
      <c r="O7384" s="2">
        <f>L7384-M7384-K7384-FIXED_COSTS</f>
        <v>14864.499829527311</v>
      </c>
      <c r="P7384" s="2">
        <f>IF(N7384=1,O7384,"")</f>
        <v>14864.499829527311</v>
      </c>
    </row>
    <row r="7385">
      <c r="A7385" s="6">
        <v>11</v>
      </c>
      <c r="B7385" s="6">
        <v>7</v>
      </c>
      <c r="C7385" s="6">
        <v>3</v>
      </c>
      <c r="D7385" s="6">
        <f>A7385+B7385+C7385</f>
        <v>21</v>
      </c>
      <c r="E7385" s="5">
        <f>IF(A7385=0,0,A7385*LABOR_HRS_WK_TOM*SEASON_WEEKS*(1+DIM_PCT_TOM)^A7385)</f>
        <v>2824.5855390489023</v>
      </c>
      <c r="F7385" s="5">
        <f>IF(B7385=0,0,B7385*LABOR_HRS_WK_CAR*SEASON_WEEKS*(1+DIM_PCT_CAR)^B7385)</f>
        <v>249.62400827032462</v>
      </c>
      <c r="G7385" s="5">
        <f>IF(C7385=0,0,C7385*LABOR_HRS_WK_MES*SEASON_WEEKS*(1+DIM_PCT_MES)^C7385)</f>
        <v>140.12604492187498</v>
      </c>
      <c r="H7385" s="5">
        <f>E7385+F7385+G7385</f>
        <v>3214.3355922411019</v>
      </c>
      <c r="I7385" s="5">
        <f>MIN(H7385,FARMER_HRS)</f>
        <v>720</v>
      </c>
      <c r="J7385" s="5">
        <f>MAX(0,H7385-FARMER_HRS)</f>
        <v>2494.3355922411019</v>
      </c>
      <c r="K7385" s="2">
        <f>I7385*FARMER_RATE+J7385*TEMP_WORKER_RATE</f>
        <v>68304.437365296908</v>
      </c>
      <c r="L7385" s="2">
        <f>A7385*PRICE_TOM+B7385*PRICE_CAR+C7385*PRICE_MES</f>
        <v>119558</v>
      </c>
      <c r="M7385" s="2">
        <f>A7385*FERT_BED_TOM+B7385*FERT_BED_CAR+C7385*FERT_BED_MES</f>
        <v>15400</v>
      </c>
      <c r="N7385" s="6">
        <f>IF(AND(D7385&lt;=TOTAL_BEDS,J7385&lt;=TEMP_WORKER_MAX*TEMP_WORKER_HRS),1,0)</f>
        <v>1</v>
      </c>
      <c r="O7385" s="2">
        <f>L7385-M7385-K7385-FIXED_COSTS</f>
        <v>15853.562634703092</v>
      </c>
      <c r="P7385" s="2">
        <f>IF(N7385=1,O7385,"")</f>
        <v>15853.562634703092</v>
      </c>
    </row>
    <row r="7386">
      <c r="A7386" s="6">
        <v>11</v>
      </c>
      <c r="B7386" s="6">
        <v>7</v>
      </c>
      <c r="C7386" s="6">
        <v>4</v>
      </c>
      <c r="D7386" s="6">
        <f>A7386+B7386+C7386</f>
        <v>22</v>
      </c>
      <c r="E7386" s="5">
        <f>IF(A7386=0,0,A7386*LABOR_HRS_WK_TOM*SEASON_WEEKS*(1+DIM_PCT_TOM)^A7386)</f>
        <v>2824.5855390489023</v>
      </c>
      <c r="F7386" s="5">
        <f>IF(B7386=0,0,B7386*LABOR_HRS_WK_CAR*SEASON_WEEKS*(1+DIM_PCT_CAR)^B7386)</f>
        <v>249.62400827032462</v>
      </c>
      <c r="G7386" s="5">
        <f>IF(C7386=0,0,C7386*LABOR_HRS_WK_MES*SEASON_WEEKS*(1+DIM_PCT_MES)^C7386)</f>
        <v>189.17016064453119</v>
      </c>
      <c r="H7386" s="5">
        <f>E7386+F7386+G7386</f>
        <v>3263.3797079637584</v>
      </c>
      <c r="I7386" s="5">
        <f>MIN(H7386,FARMER_HRS)</f>
        <v>720</v>
      </c>
      <c r="J7386" s="5">
        <f>MAX(0,H7386-FARMER_HRS)</f>
        <v>2543.3797079637584</v>
      </c>
      <c r="K7386" s="2">
        <f>I7386*FARMER_RATE+J7386*TEMP_WORKER_RATE</f>
        <v>69155.897707704135</v>
      </c>
      <c r="L7386" s="2">
        <f>A7386*PRICE_TOM+B7386*PRICE_CAR+C7386*PRICE_MES</f>
        <v>122258</v>
      </c>
      <c r="M7386" s="2">
        <f>A7386*FERT_BED_TOM+B7386*FERT_BED_CAR+C7386*FERT_BED_MES</f>
        <v>16280</v>
      </c>
      <c r="N7386" s="6">
        <f>IF(AND(D7386&lt;=TOTAL_BEDS,J7386&lt;=TEMP_WORKER_MAX*TEMP_WORKER_HRS),1,0)</f>
        <v>1</v>
      </c>
      <c r="O7386" s="2">
        <f>L7386-M7386-K7386-FIXED_COSTS</f>
        <v>16822.102292295865</v>
      </c>
      <c r="P7386" s="2">
        <f>IF(N7386=1,O7386,"")</f>
        <v>16822.102292295865</v>
      </c>
    </row>
    <row r="7387">
      <c r="A7387" s="6">
        <v>11</v>
      </c>
      <c r="B7387" s="6">
        <v>7</v>
      </c>
      <c r="C7387" s="6">
        <v>5</v>
      </c>
      <c r="D7387" s="6">
        <f>A7387+B7387+C7387</f>
        <v>23</v>
      </c>
      <c r="E7387" s="5">
        <f>IF(A7387=0,0,A7387*LABOR_HRS_WK_TOM*SEASON_WEEKS*(1+DIM_PCT_TOM)^A7387)</f>
        <v>2824.5855390489023</v>
      </c>
      <c r="F7387" s="5">
        <f>IF(B7387=0,0,B7387*LABOR_HRS_WK_CAR*SEASON_WEEKS*(1+DIM_PCT_CAR)^B7387)</f>
        <v>249.62400827032462</v>
      </c>
      <c r="G7387" s="5">
        <f>IF(C7387=0,0,C7387*LABOR_HRS_WK_MES*SEASON_WEEKS*(1+DIM_PCT_MES)^C7387)</f>
        <v>239.41848456573481</v>
      </c>
      <c r="H7387" s="5">
        <f>E7387+F7387+G7387</f>
        <v>3313.6280318849617</v>
      </c>
      <c r="I7387" s="5">
        <f>MIN(H7387,FARMER_HRS)</f>
        <v>720</v>
      </c>
      <c r="J7387" s="5">
        <f>MAX(0,H7387-FARMER_HRS)</f>
        <v>2593.6280318849617</v>
      </c>
      <c r="K7387" s="2">
        <f>I7387*FARMER_RATE+J7387*TEMP_WORKER_RATE</f>
        <v>70028.264442447253</v>
      </c>
      <c r="L7387" s="2">
        <f>A7387*PRICE_TOM+B7387*PRICE_CAR+C7387*PRICE_MES</f>
        <v>124958</v>
      </c>
      <c r="M7387" s="2">
        <f>A7387*FERT_BED_TOM+B7387*FERT_BED_CAR+C7387*FERT_BED_MES</f>
        <v>17160</v>
      </c>
      <c r="N7387" s="6">
        <f>IF(AND(D7387&lt;=TOTAL_BEDS,J7387&lt;=TEMP_WORKER_MAX*TEMP_WORKER_HRS),1,0)</f>
        <v>1</v>
      </c>
      <c r="O7387" s="2">
        <f>L7387-M7387-K7387-FIXED_COSTS</f>
        <v>17769.735557552747</v>
      </c>
      <c r="P7387" s="2">
        <f>IF(N7387=1,O7387,"")</f>
        <v>17769.735557552747</v>
      </c>
    </row>
    <row r="7388">
      <c r="A7388" s="6">
        <v>11</v>
      </c>
      <c r="B7388" s="6">
        <v>7</v>
      </c>
      <c r="C7388" s="6">
        <v>6</v>
      </c>
      <c r="D7388" s="6">
        <f>A7388+B7388+C7388</f>
        <v>24</v>
      </c>
      <c r="E7388" s="5">
        <f>IF(A7388=0,0,A7388*LABOR_HRS_WK_TOM*SEASON_WEEKS*(1+DIM_PCT_TOM)^A7388)</f>
        <v>2824.5855390489023</v>
      </c>
      <c r="F7388" s="5">
        <f>IF(B7388=0,0,B7388*LABOR_HRS_WK_CAR*SEASON_WEEKS*(1+DIM_PCT_CAR)^B7388)</f>
        <v>249.62400827032462</v>
      </c>
      <c r="G7388" s="5">
        <f>IF(C7388=0,0,C7388*LABOR_HRS_WK_MES*SEASON_WEEKS*(1+DIM_PCT_MES)^C7388)</f>
        <v>290.89345874736773</v>
      </c>
      <c r="H7388" s="5">
        <f>E7388+F7388+G7388</f>
        <v>3365.1030060665948</v>
      </c>
      <c r="I7388" s="5">
        <f>MIN(H7388,FARMER_HRS)</f>
        <v>720</v>
      </c>
      <c r="J7388" s="5">
        <f>MAX(0,H7388-FARMER_HRS)</f>
        <v>2645.1030060665948</v>
      </c>
      <c r="K7388" s="2">
        <f>I7388*FARMER_RATE+J7388*TEMP_WORKER_RATE</f>
        <v>70921.927188656162</v>
      </c>
      <c r="L7388" s="2">
        <f>A7388*PRICE_TOM+B7388*PRICE_CAR+C7388*PRICE_MES</f>
        <v>127658</v>
      </c>
      <c r="M7388" s="2">
        <f>A7388*FERT_BED_TOM+B7388*FERT_BED_CAR+C7388*FERT_BED_MES</f>
        <v>18040</v>
      </c>
      <c r="N7388" s="6">
        <f>IF(AND(D7388&lt;=TOTAL_BEDS,J7388&lt;=TEMP_WORKER_MAX*TEMP_WORKER_HRS),1,0)</f>
        <v>1</v>
      </c>
      <c r="O7388" s="2">
        <f>L7388-M7388-K7388-FIXED_COSTS</f>
        <v>18696.072811343838</v>
      </c>
      <c r="P7388" s="2">
        <f>IF(N7388=1,O7388,"")</f>
        <v>18696.072811343838</v>
      </c>
    </row>
    <row r="7389">
      <c r="A7389" s="6">
        <v>11</v>
      </c>
      <c r="B7389" s="6">
        <v>7</v>
      </c>
      <c r="C7389" s="6">
        <v>7</v>
      </c>
      <c r="D7389" s="6">
        <f>A7389+B7389+C7389</f>
        <v>25</v>
      </c>
      <c r="E7389" s="5">
        <f>IF(A7389=0,0,A7389*LABOR_HRS_WK_TOM*SEASON_WEEKS*(1+DIM_PCT_TOM)^A7389)</f>
        <v>2824.5855390489023</v>
      </c>
      <c r="F7389" s="5">
        <f>IF(B7389=0,0,B7389*LABOR_HRS_WK_CAR*SEASON_WEEKS*(1+DIM_PCT_CAR)^B7389)</f>
        <v>249.62400827032462</v>
      </c>
      <c r="G7389" s="5">
        <f>IF(C7389=0,0,C7389*LABOR_HRS_WK_MES*SEASON_WEEKS*(1+DIM_PCT_MES)^C7389)</f>
        <v>343.61789814532818</v>
      </c>
      <c r="H7389" s="5">
        <f>E7389+F7389+G7389</f>
        <v>3417.8274454645552</v>
      </c>
      <c r="I7389" s="5">
        <f>MIN(H7389,FARMER_HRS)</f>
        <v>720</v>
      </c>
      <c r="J7389" s="5">
        <f>MAX(0,H7389-FARMER_HRS)</f>
        <v>2697.8274454645552</v>
      </c>
      <c r="K7389" s="2">
        <f>I7389*FARMER_RATE+J7389*TEMP_WORKER_RATE</f>
        <v>71837.282039315192</v>
      </c>
      <c r="L7389" s="2">
        <f>A7389*PRICE_TOM+B7389*PRICE_CAR+C7389*PRICE_MES</f>
        <v>130358</v>
      </c>
      <c r="M7389" s="2">
        <f>A7389*FERT_BED_TOM+B7389*FERT_BED_CAR+C7389*FERT_BED_MES</f>
        <v>18920</v>
      </c>
      <c r="N7389" s="6">
        <f>IF(AND(D7389&lt;=TOTAL_BEDS,J7389&lt;=TEMP_WORKER_MAX*TEMP_WORKER_HRS),1,0)</f>
        <v>1</v>
      </c>
      <c r="O7389" s="2">
        <f>L7389-M7389-K7389-FIXED_COSTS</f>
        <v>19600.717960684808</v>
      </c>
      <c r="P7389" s="2">
        <f>IF(N7389=1,O7389,"")</f>
        <v>19600.717960684808</v>
      </c>
    </row>
    <row r="7390">
      <c r="A7390" s="6">
        <v>11</v>
      </c>
      <c r="B7390" s="6">
        <v>7</v>
      </c>
      <c r="C7390" s="6">
        <v>8</v>
      </c>
      <c r="D7390" s="6">
        <f>A7390+B7390+C7390</f>
        <v>26</v>
      </c>
      <c r="E7390" s="5">
        <f>IF(A7390=0,0,A7390*LABOR_HRS_WK_TOM*SEASON_WEEKS*(1+DIM_PCT_TOM)^A7390)</f>
        <v>2824.5855390489023</v>
      </c>
      <c r="F7390" s="5">
        <f>IF(B7390=0,0,B7390*LABOR_HRS_WK_CAR*SEASON_WEEKS*(1+DIM_PCT_CAR)^B7390)</f>
        <v>249.62400827032462</v>
      </c>
      <c r="G7390" s="5">
        <f>IF(C7390=0,0,C7390*LABOR_HRS_WK_MES*SEASON_WEEKS*(1+DIM_PCT_MES)^C7390)</f>
        <v>397.61499642530833</v>
      </c>
      <c r="H7390" s="5">
        <f>E7390+F7390+G7390</f>
        <v>3471.8245437445353</v>
      </c>
      <c r="I7390" s="5">
        <f>MIN(H7390,FARMER_HRS)</f>
        <v>720</v>
      </c>
      <c r="J7390" s="5">
        <f>MAX(0,H7390-FARMER_HRS)</f>
        <v>2751.8245437445353</v>
      </c>
      <c r="K7390" s="2">
        <f>I7390*FARMER_RATE+J7390*TEMP_WORKER_RATE</f>
        <v>72774.731662231512</v>
      </c>
      <c r="L7390" s="2">
        <f>A7390*PRICE_TOM+B7390*PRICE_CAR+C7390*PRICE_MES</f>
        <v>133058</v>
      </c>
      <c r="M7390" s="2">
        <f>A7390*FERT_BED_TOM+B7390*FERT_BED_CAR+C7390*FERT_BED_MES</f>
        <v>19800</v>
      </c>
      <c r="N7390" s="6">
        <f>IF(AND(D7390&lt;=TOTAL_BEDS,J7390&lt;=TEMP_WORKER_MAX*TEMP_WORKER_HRS),1,0)</f>
        <v>1</v>
      </c>
      <c r="O7390" s="2">
        <f>L7390-M7390-K7390-FIXED_COSTS</f>
        <v>20483.268337768488</v>
      </c>
      <c r="P7390" s="2">
        <f>IF(N7390=1,O7390,"")</f>
        <v>20483.268337768488</v>
      </c>
    </row>
    <row r="7391">
      <c r="A7391" s="6">
        <v>11</v>
      </c>
      <c r="B7391" s="6">
        <v>7</v>
      </c>
      <c r="C7391" s="6">
        <v>9</v>
      </c>
      <c r="D7391" s="6">
        <f>A7391+B7391+C7391</f>
        <v>27</v>
      </c>
      <c r="E7391" s="5">
        <f>IF(A7391=0,0,A7391*LABOR_HRS_WK_TOM*SEASON_WEEKS*(1+DIM_PCT_TOM)^A7391)</f>
        <v>2824.5855390489023</v>
      </c>
      <c r="F7391" s="5">
        <f>IF(B7391=0,0,B7391*LABOR_HRS_WK_CAR*SEASON_WEEKS*(1+DIM_PCT_CAR)^B7391)</f>
        <v>249.62400827032462</v>
      </c>
      <c r="G7391" s="5">
        <f>IF(C7391=0,0,C7391*LABOR_HRS_WK_MES*SEASON_WEEKS*(1+DIM_PCT_MES)^C7391)</f>
        <v>452.90833186570273</v>
      </c>
      <c r="H7391" s="5">
        <f>E7391+F7391+G7391</f>
        <v>3527.1178791849297</v>
      </c>
      <c r="I7391" s="5">
        <f>MIN(H7391,FARMER_HRS)</f>
        <v>720</v>
      </c>
      <c r="J7391" s="5">
        <f>MAX(0,H7391-FARMER_HRS)</f>
        <v>2807.1178791849297</v>
      </c>
      <c r="K7391" s="2">
        <f>I7391*FARMER_RATE+J7391*TEMP_WORKER_RATE</f>
        <v>73734.68540251613</v>
      </c>
      <c r="L7391" s="2">
        <f>A7391*PRICE_TOM+B7391*PRICE_CAR+C7391*PRICE_MES</f>
        <v>135758</v>
      </c>
      <c r="M7391" s="2">
        <f>A7391*FERT_BED_TOM+B7391*FERT_BED_CAR+C7391*FERT_BED_MES</f>
        <v>20680</v>
      </c>
      <c r="N7391" s="6">
        <f>IF(AND(D7391&lt;=TOTAL_BEDS,J7391&lt;=TEMP_WORKER_MAX*TEMP_WORKER_HRS),1,0)</f>
        <v>1</v>
      </c>
      <c r="O7391" s="2">
        <f>L7391-M7391-K7391-FIXED_COSTS</f>
        <v>21343.31459748387</v>
      </c>
      <c r="P7391" s="2">
        <f>IF(N7391=1,O7391,"")</f>
        <v>21343.31459748387</v>
      </c>
    </row>
    <row r="7392">
      <c r="A7392" s="6">
        <v>11</v>
      </c>
      <c r="B7392" s="6">
        <v>7</v>
      </c>
      <c r="C7392" s="6">
        <v>10</v>
      </c>
      <c r="D7392" s="6">
        <f>A7392+B7392+C7392</f>
        <v>28</v>
      </c>
      <c r="E7392" s="5">
        <f>IF(A7392=0,0,A7392*LABOR_HRS_WK_TOM*SEASON_WEEKS*(1+DIM_PCT_TOM)^A7392)</f>
        <v>2824.5855390489023</v>
      </c>
      <c r="F7392" s="5">
        <f>IF(B7392=0,0,B7392*LABOR_HRS_WK_CAR*SEASON_WEEKS*(1+DIM_PCT_CAR)^B7392)</f>
        <v>249.62400827032462</v>
      </c>
      <c r="G7392" s="5">
        <f>IF(C7392=0,0,C7392*LABOR_HRS_WK_MES*SEASON_WEEKS*(1+DIM_PCT_MES)^C7392)</f>
        <v>509.52187334891551</v>
      </c>
      <c r="H7392" s="5">
        <f>E7392+F7392+G7392</f>
        <v>3583.7314206681426</v>
      </c>
      <c r="I7392" s="5">
        <f>MIN(H7392,FARMER_HRS)</f>
        <v>720</v>
      </c>
      <c r="J7392" s="5">
        <f>MAX(0,H7392-FARMER_HRS)</f>
        <v>2863.7314206681426</v>
      </c>
      <c r="K7392" s="2">
        <f>I7392*FARMER_RATE+J7392*TEMP_WORKER_RATE</f>
        <v>74717.559386599693</v>
      </c>
      <c r="L7392" s="2">
        <f>A7392*PRICE_TOM+B7392*PRICE_CAR+C7392*PRICE_MES</f>
        <v>138458</v>
      </c>
      <c r="M7392" s="2">
        <f>A7392*FERT_BED_TOM+B7392*FERT_BED_CAR+C7392*FERT_BED_MES</f>
        <v>21560</v>
      </c>
      <c r="N7392" s="6">
        <f>IF(AND(D7392&lt;=TOTAL_BEDS,J7392&lt;=TEMP_WORKER_MAX*TEMP_WORKER_HRS),1,0)</f>
        <v>1</v>
      </c>
      <c r="O7392" s="2">
        <f>L7392-M7392-K7392-FIXED_COSTS</f>
        <v>22180.440613400307</v>
      </c>
      <c r="P7392" s="2">
        <f>IF(N7392=1,O7392,"")</f>
        <v>22180.440613400307</v>
      </c>
    </row>
    <row r="7393">
      <c r="A7393" s="6">
        <v>11</v>
      </c>
      <c r="B7393" s="6">
        <v>7</v>
      </c>
      <c r="C7393" s="6">
        <v>11</v>
      </c>
      <c r="D7393" s="6">
        <f>A7393+B7393+C7393</f>
        <v>29</v>
      </c>
      <c r="E7393" s="5">
        <f>IF(A7393=0,0,A7393*LABOR_HRS_WK_TOM*SEASON_WEEKS*(1+DIM_PCT_TOM)^A7393)</f>
        <v>2824.5855390489023</v>
      </c>
      <c r="F7393" s="5">
        <f>IF(B7393=0,0,B7393*LABOR_HRS_WK_CAR*SEASON_WEEKS*(1+DIM_PCT_CAR)^B7393)</f>
        <v>249.62400827032462</v>
      </c>
      <c r="G7393" s="5">
        <f>IF(C7393=0,0,C7393*LABOR_HRS_WK_MES*SEASON_WEEKS*(1+DIM_PCT_MES)^C7393)</f>
        <v>567.47998644235463</v>
      </c>
      <c r="H7393" s="5">
        <f>E7393+F7393+G7393</f>
        <v>3641.6895337615815</v>
      </c>
      <c r="I7393" s="5">
        <f>MIN(H7393,FARMER_HRS)</f>
        <v>720</v>
      </c>
      <c r="J7393" s="5">
        <f>MAX(0,H7393-FARMER_HRS)</f>
        <v>2921.6895337615815</v>
      </c>
      <c r="K7393" s="2">
        <f>I7393*FARMER_RATE+J7393*TEMP_WORKER_RATE</f>
        <v>75723.77662780523</v>
      </c>
      <c r="L7393" s="2">
        <f>A7393*PRICE_TOM+B7393*PRICE_CAR+C7393*PRICE_MES</f>
        <v>141158</v>
      </c>
      <c r="M7393" s="2">
        <f>A7393*FERT_BED_TOM+B7393*FERT_BED_CAR+C7393*FERT_BED_MES</f>
        <v>22440</v>
      </c>
      <c r="N7393" s="6">
        <f>IF(AND(D7393&lt;=TOTAL_BEDS,J7393&lt;=TEMP_WORKER_MAX*TEMP_WORKER_HRS),1,0)</f>
        <v>1</v>
      </c>
      <c r="O7393" s="2">
        <f>L7393-M7393-K7393-FIXED_COSTS</f>
        <v>22994.22337219477</v>
      </c>
      <c r="P7393" s="2">
        <f>IF(N7393=1,O7393,"")</f>
        <v>22994.22337219477</v>
      </c>
    </row>
    <row r="7394">
      <c r="A7394" s="6">
        <v>11</v>
      </c>
      <c r="B7394" s="6">
        <v>7</v>
      </c>
      <c r="C7394" s="6">
        <v>12</v>
      </c>
      <c r="D7394" s="6">
        <f>A7394+B7394+C7394</f>
        <v>30</v>
      </c>
      <c r="E7394" s="5">
        <f>IF(A7394=0,0,A7394*LABOR_HRS_WK_TOM*SEASON_WEEKS*(1+DIM_PCT_TOM)^A7394)</f>
        <v>2824.5855390489023</v>
      </c>
      <c r="F7394" s="5">
        <f>IF(B7394=0,0,B7394*LABOR_HRS_WK_CAR*SEASON_WEEKS*(1+DIM_PCT_CAR)^B7394)</f>
        <v>249.62400827032462</v>
      </c>
      <c r="G7394" s="5">
        <f>IF(C7394=0,0,C7394*LABOR_HRS_WK_MES*SEASON_WEEKS*(1+DIM_PCT_MES)^C7394)</f>
        <v>626.807439570419</v>
      </c>
      <c r="H7394" s="5">
        <f>E7394+F7394+G7394</f>
        <v>3701.016986889646</v>
      </c>
      <c r="I7394" s="5">
        <f>MIN(H7394,FARMER_HRS)</f>
        <v>720</v>
      </c>
      <c r="J7394" s="5">
        <f>MAX(0,H7394-FARMER_HRS)</f>
        <v>2981.016986889646</v>
      </c>
      <c r="K7394" s="2">
        <f>I7394*FARMER_RATE+J7394*TEMP_WORKER_RATE</f>
        <v>76753.7671335008</v>
      </c>
      <c r="L7394" s="2">
        <f>A7394*PRICE_TOM+B7394*PRICE_CAR+C7394*PRICE_MES</f>
        <v>143858</v>
      </c>
      <c r="M7394" s="2">
        <f>A7394*FERT_BED_TOM+B7394*FERT_BED_CAR+C7394*FERT_BED_MES</f>
        <v>23320</v>
      </c>
      <c r="N7394" s="6">
        <f>IF(AND(D7394&lt;=TOTAL_BEDS,J7394&lt;=TEMP_WORKER_MAX*TEMP_WORKER_HRS),1,0)</f>
        <v>1</v>
      </c>
      <c r="O7394" s="2">
        <f>L7394-M7394-K7394-FIXED_COSTS</f>
        <v>23784.232866499195</v>
      </c>
      <c r="P7394" s="2">
        <f>IF(N7394=1,O7394,"")</f>
        <v>23784.232866499195</v>
      </c>
    </row>
    <row r="7395">
      <c r="A7395" s="6">
        <v>11</v>
      </c>
      <c r="B7395" s="6">
        <v>7</v>
      </c>
      <c r="C7395" s="6">
        <v>13</v>
      </c>
      <c r="D7395" s="6">
        <f>A7395+B7395+C7395</f>
        <v>31</v>
      </c>
      <c r="E7395" s="5">
        <f>IF(A7395=0,0,A7395*LABOR_HRS_WK_TOM*SEASON_WEEKS*(1+DIM_PCT_TOM)^A7395)</f>
        <v>2824.5855390489023</v>
      </c>
      <c r="F7395" s="5">
        <f>IF(B7395=0,0,B7395*LABOR_HRS_WK_CAR*SEASON_WEEKS*(1+DIM_PCT_CAR)^B7395)</f>
        <v>249.62400827032462</v>
      </c>
      <c r="G7395" s="5">
        <f>IF(C7395=0,0,C7395*LABOR_HRS_WK_MES*SEASON_WEEKS*(1+DIM_PCT_MES)^C7395)</f>
        <v>687.52941027880331</v>
      </c>
      <c r="H7395" s="5">
        <f>E7395+F7395+G7395</f>
        <v>3761.7389575980305</v>
      </c>
      <c r="I7395" s="5">
        <f>MIN(H7395,FARMER_HRS)</f>
        <v>720</v>
      </c>
      <c r="J7395" s="5">
        <f>MAX(0,H7395-FARMER_HRS)</f>
        <v>3041.7389575980305</v>
      </c>
      <c r="K7395" s="2">
        <f>I7395*FARMER_RATE+J7395*TEMP_WORKER_RATE</f>
        <v>77807.9680138547</v>
      </c>
      <c r="L7395" s="2">
        <f>A7395*PRICE_TOM+B7395*PRICE_CAR+C7395*PRICE_MES</f>
        <v>146558</v>
      </c>
      <c r="M7395" s="2">
        <f>A7395*FERT_BED_TOM+B7395*FERT_BED_CAR+C7395*FERT_BED_MES</f>
        <v>24200</v>
      </c>
      <c r="N7395" s="6">
        <f>IF(AND(D7395&lt;=TOTAL_BEDS,J7395&lt;=TEMP_WORKER_MAX*TEMP_WORKER_HRS),1,0)</f>
        <v>1</v>
      </c>
      <c r="O7395" s="2">
        <f>L7395-M7395-K7395-FIXED_COSTS</f>
        <v>24550.031986145303</v>
      </c>
      <c r="P7395" s="2">
        <f>IF(N7395=1,O7395,"")</f>
        <v>24550.031986145303</v>
      </c>
    </row>
    <row r="7396">
      <c r="A7396" s="6">
        <v>11</v>
      </c>
      <c r="B7396" s="6">
        <v>7</v>
      </c>
      <c r="C7396" s="6">
        <v>14</v>
      </c>
      <c r="D7396" s="6">
        <f>A7396+B7396+C7396</f>
        <v>32</v>
      </c>
      <c r="E7396" s="5">
        <f>IF(A7396=0,0,A7396*LABOR_HRS_WK_TOM*SEASON_WEEKS*(1+DIM_PCT_TOM)^A7396)</f>
        <v>2824.5855390489023</v>
      </c>
      <c r="F7396" s="5">
        <f>IF(B7396=0,0,B7396*LABOR_HRS_WK_CAR*SEASON_WEEKS*(1+DIM_PCT_CAR)^B7396)</f>
        <v>249.62400827032462</v>
      </c>
      <c r="G7396" s="5">
        <f>IF(C7396=0,0,C7396*LABOR_HRS_WK_MES*SEASON_WEEKS*(1+DIM_PCT_MES)^C7396)</f>
        <v>749.67149159246435</v>
      </c>
      <c r="H7396" s="5">
        <f>E7396+F7396+G7396</f>
        <v>3823.8810389116916</v>
      </c>
      <c r="I7396" s="5">
        <f>MIN(H7396,FARMER_HRS)</f>
        <v>720</v>
      </c>
      <c r="J7396" s="5">
        <f>MAX(0,H7396-FARMER_HRS)</f>
        <v>3103.8810389116916</v>
      </c>
      <c r="K7396" s="2">
        <f>I7396*FARMER_RATE+J7396*TEMP_WORKER_RATE</f>
        <v>78886.823592216868</v>
      </c>
      <c r="L7396" s="2">
        <f>A7396*PRICE_TOM+B7396*PRICE_CAR+C7396*PRICE_MES</f>
        <v>149258</v>
      </c>
      <c r="M7396" s="2">
        <f>A7396*FERT_BED_TOM+B7396*FERT_BED_CAR+C7396*FERT_BED_MES</f>
        <v>25080</v>
      </c>
      <c r="N7396" s="6">
        <f>IF(AND(D7396&lt;=TOTAL_BEDS,J7396&lt;=TEMP_WORKER_MAX*TEMP_WORKER_HRS),1,0)</f>
        <v>1</v>
      </c>
      <c r="O7396" s="2">
        <f>L7396-M7396-K7396-FIXED_COSTS</f>
        <v>25291.176407783132</v>
      </c>
      <c r="P7396" s="2">
        <f>IF(N7396=1,O7396,"")</f>
        <v>25291.176407783132</v>
      </c>
    </row>
    <row r="7397">
      <c r="A7397" s="6">
        <v>11</v>
      </c>
      <c r="B7397" s="6">
        <v>7</v>
      </c>
      <c r="C7397" s="6">
        <v>15</v>
      </c>
      <c r="D7397" s="6">
        <f>A7397+B7397+C7397</f>
        <v>33</v>
      </c>
      <c r="E7397" s="5">
        <f>IF(A7397=0,0,A7397*LABOR_HRS_WK_TOM*SEASON_WEEKS*(1+DIM_PCT_TOM)^A7397)</f>
        <v>2824.5855390489023</v>
      </c>
      <c r="F7397" s="5">
        <f>IF(B7397=0,0,B7397*LABOR_HRS_WK_CAR*SEASON_WEEKS*(1+DIM_PCT_CAR)^B7397)</f>
        <v>249.62400827032462</v>
      </c>
      <c r="G7397" s="5">
        <f>IF(C7397=0,0,C7397*LABOR_HRS_WK_MES*SEASON_WEEKS*(1+DIM_PCT_MES)^C7397)</f>
        <v>813.25969846861074</v>
      </c>
      <c r="H7397" s="5">
        <f>E7397+F7397+G7397</f>
        <v>3887.4692457878377</v>
      </c>
      <c r="I7397" s="5">
        <f>MIN(H7397,FARMER_HRS)</f>
        <v>720</v>
      </c>
      <c r="J7397" s="5">
        <f>MAX(0,H7397-FARMER_HRS)</f>
        <v>3167.4692457878377</v>
      </c>
      <c r="K7397" s="2">
        <f>I7397*FARMER_RATE+J7397*TEMP_WORKER_RATE</f>
        <v>79990.785517149954</v>
      </c>
      <c r="L7397" s="2">
        <f>A7397*PRICE_TOM+B7397*PRICE_CAR+C7397*PRICE_MES</f>
        <v>151958</v>
      </c>
      <c r="M7397" s="2">
        <f>A7397*FERT_BED_TOM+B7397*FERT_BED_CAR+C7397*FERT_BED_MES</f>
        <v>25960</v>
      </c>
      <c r="N7397" s="6">
        <f>IF(AND(D7397&lt;=TOTAL_BEDS,J7397&lt;=TEMP_WORKER_MAX*TEMP_WORKER_HRS),1,0)</f>
        <v>1</v>
      </c>
      <c r="O7397" s="2">
        <f>L7397-M7397-K7397-FIXED_COSTS</f>
        <v>26007.214482850046</v>
      </c>
      <c r="P7397" s="2">
        <f>IF(N7397=1,O7397,"")</f>
        <v>26007.214482850046</v>
      </c>
    </row>
    <row r="7398">
      <c r="A7398" s="6">
        <v>11</v>
      </c>
      <c r="B7398" s="6">
        <v>7</v>
      </c>
      <c r="C7398" s="6">
        <v>16</v>
      </c>
      <c r="D7398" s="6">
        <f>A7398+B7398+C7398</f>
        <v>34</v>
      </c>
      <c r="E7398" s="5">
        <f>IF(A7398=0,0,A7398*LABOR_HRS_WK_TOM*SEASON_WEEKS*(1+DIM_PCT_TOM)^A7398)</f>
        <v>2824.5855390489023</v>
      </c>
      <c r="F7398" s="5">
        <f>IF(B7398=0,0,B7398*LABOR_HRS_WK_CAR*SEASON_WEEKS*(1+DIM_PCT_CAR)^B7398)</f>
        <v>249.62400827032462</v>
      </c>
      <c r="G7398" s="5">
        <f>IF(C7398=0,0,C7398*LABOR_HRS_WK_MES*SEASON_WEEKS*(1+DIM_PCT_MES)^C7398)</f>
        <v>878.32047434609967</v>
      </c>
      <c r="H7398" s="5">
        <f>E7398+F7398+G7398</f>
        <v>3952.5300216653268</v>
      </c>
      <c r="I7398" s="5">
        <f>MIN(H7398,FARMER_HRS)</f>
        <v>720</v>
      </c>
      <c r="J7398" s="5">
        <f>MAX(0,H7398-FARMER_HRS)</f>
        <v>3232.5300216653268</v>
      </c>
      <c r="K7398" s="2">
        <f>I7398*FARMER_RATE+J7398*TEMP_WORKER_RATE</f>
        <v>81120.31287613415</v>
      </c>
      <c r="L7398" s="2">
        <f>A7398*PRICE_TOM+B7398*PRICE_CAR+C7398*PRICE_MES</f>
        <v>154658</v>
      </c>
      <c r="M7398" s="2">
        <f>A7398*FERT_BED_TOM+B7398*FERT_BED_CAR+C7398*FERT_BED_MES</f>
        <v>26840</v>
      </c>
      <c r="N7398" s="6">
        <f>IF(AND(D7398&lt;=TOTAL_BEDS,J7398&lt;=TEMP_WORKER_MAX*TEMP_WORKER_HRS),1,0)</f>
        <v>1</v>
      </c>
      <c r="O7398" s="2">
        <f>L7398-M7398-K7398-FIXED_COSTS</f>
        <v>26697.68712386585</v>
      </c>
      <c r="P7398" s="2">
        <f>IF(N7398=1,O7398,"")</f>
        <v>26697.68712386585</v>
      </c>
    </row>
    <row r="7399">
      <c r="A7399" s="6">
        <v>11</v>
      </c>
      <c r="B7399" s="6">
        <v>7</v>
      </c>
      <c r="C7399" s="6">
        <v>17</v>
      </c>
      <c r="D7399" s="6">
        <f>A7399+B7399+C7399</f>
        <v>35</v>
      </c>
      <c r="E7399" s="5">
        <f>IF(A7399=0,0,A7399*LABOR_HRS_WK_TOM*SEASON_WEEKS*(1+DIM_PCT_TOM)^A7399)</f>
        <v>2824.5855390489023</v>
      </c>
      <c r="F7399" s="5">
        <f>IF(B7399=0,0,B7399*LABOR_HRS_WK_CAR*SEASON_WEEKS*(1+DIM_PCT_CAR)^B7399)</f>
        <v>249.62400827032462</v>
      </c>
      <c r="G7399" s="5">
        <f>IF(C7399=0,0,C7399*LABOR_HRS_WK_MES*SEASON_WEEKS*(1+DIM_PCT_MES)^C7399)</f>
        <v>944.88069779263992</v>
      </c>
      <c r="H7399" s="5">
        <f>E7399+F7399+G7399</f>
        <v>4019.0902451118673</v>
      </c>
      <c r="I7399" s="5">
        <f>MIN(H7399,FARMER_HRS)</f>
        <v>720</v>
      </c>
      <c r="J7399" s="5">
        <f>MAX(0,H7399-FARMER_HRS)</f>
        <v>3299.0902451118673</v>
      </c>
      <c r="K7399" s="2">
        <f>I7399*FARMER_RATE+J7399*TEMP_WORKER_RATE</f>
        <v>82275.87231096992</v>
      </c>
      <c r="L7399" s="2">
        <f>A7399*PRICE_TOM+B7399*PRICE_CAR+C7399*PRICE_MES</f>
        <v>157358</v>
      </c>
      <c r="M7399" s="2">
        <f>A7399*FERT_BED_TOM+B7399*FERT_BED_CAR+C7399*FERT_BED_MES</f>
        <v>27720</v>
      </c>
      <c r="N7399" s="6">
        <f>IF(AND(D7399&lt;=TOTAL_BEDS,J7399&lt;=TEMP_WORKER_MAX*TEMP_WORKER_HRS),1,0)</f>
        <v>1</v>
      </c>
      <c r="O7399" s="2">
        <f>L7399-M7399-K7399-FIXED_COSTS</f>
        <v>27362.12768903008</v>
      </c>
      <c r="P7399" s="2">
        <f>IF(N7399=1,O7399,"")</f>
        <v>27362.12768903008</v>
      </c>
    </row>
    <row r="7400">
      <c r="A7400" s="6">
        <v>11</v>
      </c>
      <c r="B7400" s="6">
        <v>7</v>
      </c>
      <c r="C7400" s="6">
        <v>18</v>
      </c>
      <c r="D7400" s="6">
        <f>A7400+B7400+C7400</f>
        <v>36</v>
      </c>
      <c r="E7400" s="5">
        <f>IF(A7400=0,0,A7400*LABOR_HRS_WK_TOM*SEASON_WEEKS*(1+DIM_PCT_TOM)^A7400)</f>
        <v>2824.5855390489023</v>
      </c>
      <c r="F7400" s="5">
        <f>IF(B7400=0,0,B7400*LABOR_HRS_WK_CAR*SEASON_WEEKS*(1+DIM_PCT_CAR)^B7400)</f>
        <v>249.62400827032462</v>
      </c>
      <c r="G7400" s="5">
        <f>IF(C7400=0,0,C7400*LABOR_HRS_WK_MES*SEASON_WEEKS*(1+DIM_PCT_MES)^C7400)</f>
        <v>1012.9676892512272</v>
      </c>
      <c r="H7400" s="5">
        <f>E7400+F7400+G7400</f>
        <v>4087.1772365704542</v>
      </c>
      <c r="I7400" s="5">
        <f>MIN(H7400,FARMER_HRS)</f>
        <v>720</v>
      </c>
      <c r="J7400" s="5">
        <f>MAX(0,H7400-FARMER_HRS)</f>
        <v>3367.1772365704542</v>
      </c>
      <c r="K7400" s="2">
        <f>I7400*FARMER_RATE+J7400*TEMP_WORKER_RATE</f>
        <v>83457.938134903714</v>
      </c>
      <c r="L7400" s="2">
        <f>A7400*PRICE_TOM+B7400*PRICE_CAR+C7400*PRICE_MES</f>
        <v>160058</v>
      </c>
      <c r="M7400" s="2">
        <f>A7400*FERT_BED_TOM+B7400*FERT_BED_CAR+C7400*FERT_BED_MES</f>
        <v>28600</v>
      </c>
      <c r="N7400" s="6">
        <f>IF(AND(D7400&lt;=TOTAL_BEDS,J7400&lt;=TEMP_WORKER_MAX*TEMP_WORKER_HRS),1,0)</f>
        <v>1</v>
      </c>
      <c r="O7400" s="2">
        <f>L7400-M7400-K7400-FIXED_COSTS</f>
        <v>28000.061865096286</v>
      </c>
      <c r="P7400" s="2">
        <f>IF(N7400=1,O7400,"")</f>
        <v>28000.061865096286</v>
      </c>
    </row>
    <row r="7401">
      <c r="A7401" s="6">
        <v>11</v>
      </c>
      <c r="B7401" s="6">
        <v>7</v>
      </c>
      <c r="C7401" s="6">
        <v>19</v>
      </c>
      <c r="D7401" s="6">
        <f>A7401+B7401+C7401</f>
        <v>37</v>
      </c>
      <c r="E7401" s="5">
        <f>IF(A7401=0,0,A7401*LABOR_HRS_WK_TOM*SEASON_WEEKS*(1+DIM_PCT_TOM)^A7401)</f>
        <v>2824.5855390489023</v>
      </c>
      <c r="F7401" s="5">
        <f>IF(B7401=0,0,B7401*LABOR_HRS_WK_CAR*SEASON_WEEKS*(1+DIM_PCT_CAR)^B7401)</f>
        <v>249.62400827032462</v>
      </c>
      <c r="G7401" s="5">
        <f>IF(C7401=0,0,C7401*LABOR_HRS_WK_MES*SEASON_WEEKS*(1+DIM_PCT_MES)^C7401)</f>
        <v>1082.6092178872491</v>
      </c>
      <c r="H7401" s="5">
        <f>E7401+F7401+G7401</f>
        <v>4156.8187652064762</v>
      </c>
      <c r="I7401" s="5">
        <f>MIN(H7401,FARMER_HRS)</f>
        <v>720</v>
      </c>
      <c r="J7401" s="5">
        <f>MAX(0,H7401-FARMER_HRS)</f>
        <v>3436.8187652064762</v>
      </c>
      <c r="K7401" s="2">
        <f>I7401*FARMER_RATE+J7401*TEMP_WORKER_RATE</f>
        <v>84666.992451501312</v>
      </c>
      <c r="L7401" s="2">
        <f>A7401*PRICE_TOM+B7401*PRICE_CAR+C7401*PRICE_MES</f>
        <v>162758</v>
      </c>
      <c r="M7401" s="2">
        <f>A7401*FERT_BED_TOM+B7401*FERT_BED_CAR+C7401*FERT_BED_MES</f>
        <v>29480</v>
      </c>
      <c r="N7401" s="6">
        <f>IF(AND(D7401&lt;=TOTAL_BEDS,J7401&lt;=TEMP_WORKER_MAX*TEMP_WORKER_HRS),1,0)</f>
        <v>1</v>
      </c>
      <c r="O7401" s="2">
        <f>L7401-M7401-K7401-FIXED_COSTS</f>
        <v>28611.007548498688</v>
      </c>
      <c r="P7401" s="2">
        <f>IF(N7401=1,O7401,"")</f>
        <v>28611.007548498688</v>
      </c>
    </row>
    <row r="7402">
      <c r="A7402" s="6">
        <v>11</v>
      </c>
      <c r="B7402" s="6">
        <v>7</v>
      </c>
      <c r="C7402" s="6">
        <v>20</v>
      </c>
      <c r="D7402" s="6">
        <f>A7402+B7402+C7402</f>
        <v>38</v>
      </c>
      <c r="E7402" s="5">
        <f>IF(A7402=0,0,A7402*LABOR_HRS_WK_TOM*SEASON_WEEKS*(1+DIM_PCT_TOM)^A7402)</f>
        <v>2824.5855390489023</v>
      </c>
      <c r="F7402" s="5">
        <f>IF(B7402=0,0,B7402*LABOR_HRS_WK_CAR*SEASON_WEEKS*(1+DIM_PCT_CAR)^B7402)</f>
        <v>249.62400827032462</v>
      </c>
      <c r="G7402" s="5">
        <f>IF(C7402=0,0,C7402*LABOR_HRS_WK_MES*SEASON_WEEKS*(1+DIM_PCT_MES)^C7402)</f>
        <v>1153.8335085377259</v>
      </c>
      <c r="H7402" s="5">
        <f>E7402+F7402+G7402</f>
        <v>4228.0430558569533</v>
      </c>
      <c r="I7402" s="5">
        <f>MIN(H7402,FARMER_HRS)</f>
        <v>720</v>
      </c>
      <c r="J7402" s="5">
        <f>MAX(0,H7402-FARMER_HRS)</f>
        <v>3508.0430558569533</v>
      </c>
      <c r="K7402" s="2">
        <f>I7402*FARMER_RATE+J7402*TEMP_WORKER_RATE</f>
        <v>85903.52527529432</v>
      </c>
      <c r="L7402" s="2">
        <f>A7402*PRICE_TOM+B7402*PRICE_CAR+C7402*PRICE_MES</f>
        <v>165458</v>
      </c>
      <c r="M7402" s="2">
        <f>A7402*FERT_BED_TOM+B7402*FERT_BED_CAR+C7402*FERT_BED_MES</f>
        <v>30360</v>
      </c>
      <c r="N7402" s="6">
        <f>IF(AND(D7402&lt;=TOTAL_BEDS,J7402&lt;=TEMP_WORKER_MAX*TEMP_WORKER_HRS),1,0)</f>
        <v>1</v>
      </c>
      <c r="O7402" s="2">
        <f>L7402-M7402-K7402-FIXED_COSTS</f>
        <v>29194.47472470568</v>
      </c>
      <c r="P7402" s="2">
        <f>IF(N7402=1,O7402,"")</f>
        <v>29194.47472470568</v>
      </c>
    </row>
    <row r="7403">
      <c r="A7403" s="6">
        <v>11</v>
      </c>
      <c r="B7403" s="6">
        <v>7</v>
      </c>
      <c r="C7403" s="6">
        <v>21</v>
      </c>
      <c r="D7403" s="6">
        <f>A7403+B7403+C7403</f>
        <v>39</v>
      </c>
      <c r="E7403" s="5">
        <f>IF(A7403=0,0,A7403*LABOR_HRS_WK_TOM*SEASON_WEEKS*(1+DIM_PCT_TOM)^A7403)</f>
        <v>2824.5855390489023</v>
      </c>
      <c r="F7403" s="5">
        <f>IF(B7403=0,0,B7403*LABOR_HRS_WK_CAR*SEASON_WEEKS*(1+DIM_PCT_CAR)^B7403)</f>
        <v>249.62400827032462</v>
      </c>
      <c r="G7403" s="5">
        <f>IF(C7403=0,0,C7403*LABOR_HRS_WK_MES*SEASON_WEEKS*(1+DIM_PCT_MES)^C7403)</f>
        <v>1226.6692487641699</v>
      </c>
      <c r="H7403" s="5">
        <f>E7403+F7403+G7403</f>
        <v>4300.878796083397</v>
      </c>
      <c r="I7403" s="5">
        <f>MIN(H7403,FARMER_HRS)</f>
        <v>720</v>
      </c>
      <c r="J7403" s="5">
        <f>MAX(0,H7403-FARMER_HRS)</f>
        <v>3580.878796083397</v>
      </c>
      <c r="K7403" s="2">
        <f>I7403*FARMER_RATE+J7403*TEMP_WORKER_RATE</f>
        <v>87168.03465422563</v>
      </c>
      <c r="L7403" s="2">
        <f>A7403*PRICE_TOM+B7403*PRICE_CAR+C7403*PRICE_MES</f>
        <v>168158</v>
      </c>
      <c r="M7403" s="2">
        <f>A7403*FERT_BED_TOM+B7403*FERT_BED_CAR+C7403*FERT_BED_MES</f>
        <v>31240</v>
      </c>
      <c r="N7403" s="6">
        <f>IF(AND(D7403&lt;=TOTAL_BEDS,J7403&lt;=TEMP_WORKER_MAX*TEMP_WORKER_HRS),1,0)</f>
        <v>1</v>
      </c>
      <c r="O7403" s="2">
        <f>L7403-M7403-K7403-FIXED_COSTS</f>
        <v>29749.96534577437</v>
      </c>
      <c r="P7403" s="2">
        <f>IF(N7403=1,O7403,"")</f>
        <v>29749.96534577437</v>
      </c>
    </row>
    <row r="7404">
      <c r="A7404" s="6">
        <v>11</v>
      </c>
      <c r="B7404" s="6">
        <v>7</v>
      </c>
      <c r="C7404" s="6">
        <v>22</v>
      </c>
      <c r="D7404" s="6">
        <f>A7404+B7404+C7404</f>
        <v>40</v>
      </c>
      <c r="E7404" s="5">
        <f>IF(A7404=0,0,A7404*LABOR_HRS_WK_TOM*SEASON_WEEKS*(1+DIM_PCT_TOM)^A7404)</f>
        <v>2824.5855390489023</v>
      </c>
      <c r="F7404" s="5">
        <f>IF(B7404=0,0,B7404*LABOR_HRS_WK_CAR*SEASON_WEEKS*(1+DIM_PCT_CAR)^B7404)</f>
        <v>249.62400827032462</v>
      </c>
      <c r="G7404" s="5">
        <f>IF(C7404=0,0,C7404*LABOR_HRS_WK_MES*SEASON_WEEKS*(1+DIM_PCT_MES)^C7404)</f>
        <v>1301.1455960105659</v>
      </c>
      <c r="H7404" s="5">
        <f>E7404+F7404+G7404</f>
        <v>4375.3551433297926</v>
      </c>
      <c r="I7404" s="5">
        <f>MIN(H7404,FARMER_HRS)</f>
        <v>720</v>
      </c>
      <c r="J7404" s="5">
        <f>MAX(0,H7404-FARMER_HRS)</f>
        <v>3655.3551433297926</v>
      </c>
      <c r="K7404" s="2">
        <f>I7404*FARMER_RATE+J7404*TEMP_WORKER_RATE</f>
        <v>88461.02679392</v>
      </c>
      <c r="L7404" s="2">
        <f>A7404*PRICE_TOM+B7404*PRICE_CAR+C7404*PRICE_MES</f>
        <v>170858</v>
      </c>
      <c r="M7404" s="2">
        <f>A7404*FERT_BED_TOM+B7404*FERT_BED_CAR+C7404*FERT_BED_MES</f>
        <v>32120</v>
      </c>
      <c r="N7404" s="6">
        <f>IF(AND(D7404&lt;=TOTAL_BEDS,J7404&lt;=TEMP_WORKER_MAX*TEMP_WORKER_HRS),1,0)</f>
        <v>1</v>
      </c>
      <c r="O7404" s="2">
        <f>L7404-M7404-K7404-FIXED_COSTS</f>
        <v>30276.97320608</v>
      </c>
      <c r="P7404" s="2">
        <f>IF(N7404=1,O7404,"")</f>
        <v>30276.97320608</v>
      </c>
    </row>
    <row r="7405">
      <c r="A7405" s="6">
        <v>11</v>
      </c>
      <c r="B7405" s="6">
        <v>7</v>
      </c>
      <c r="C7405" s="6">
        <v>23</v>
      </c>
      <c r="D7405" s="6">
        <f>A7405+B7405+C7405</f>
        <v>41</v>
      </c>
      <c r="E7405" s="5">
        <f>IF(A7405=0,0,A7405*LABOR_HRS_WK_TOM*SEASON_WEEKS*(1+DIM_PCT_TOM)^A7405)</f>
        <v>2824.5855390489023</v>
      </c>
      <c r="F7405" s="5">
        <f>IF(B7405=0,0,B7405*LABOR_HRS_WK_CAR*SEASON_WEEKS*(1+DIM_PCT_CAR)^B7405)</f>
        <v>249.62400827032462</v>
      </c>
      <c r="G7405" s="5">
        <f>IF(C7405=0,0,C7405*LABOR_HRS_WK_MES*SEASON_WEEKS*(1+DIM_PCT_MES)^C7405)</f>
        <v>1377.2921848680023</v>
      </c>
      <c r="H7405" s="5">
        <f>E7405+F7405+G7405</f>
        <v>4451.5017321872292</v>
      </c>
      <c r="I7405" s="5">
        <f>MIN(H7405,FARMER_HRS)</f>
        <v>720</v>
      </c>
      <c r="J7405" s="5">
        <f>MAX(0,H7405-FARMER_HRS)</f>
        <v>3731.5017321872292</v>
      </c>
      <c r="K7405" s="2">
        <f>I7405*FARMER_RATE+J7405*TEMP_WORKER_RATE</f>
        <v>89783.016183806059</v>
      </c>
      <c r="L7405" s="2">
        <f>A7405*PRICE_TOM+B7405*PRICE_CAR+C7405*PRICE_MES</f>
        <v>173558</v>
      </c>
      <c r="M7405" s="2">
        <f>A7405*FERT_BED_TOM+B7405*FERT_BED_CAR+C7405*FERT_BED_MES</f>
        <v>33000</v>
      </c>
      <c r="N7405" s="6">
        <f>IF(AND(D7405&lt;=TOTAL_BEDS,J7405&lt;=TEMP_WORKER_MAX*TEMP_WORKER_HRS),1,0)</f>
        <v>1</v>
      </c>
      <c r="O7405" s="2">
        <f>L7405-M7405-K7405-FIXED_COSTS</f>
        <v>30774.983816193941</v>
      </c>
      <c r="P7405" s="2">
        <f>IF(N7405=1,O7405,"")</f>
        <v>30774.983816193941</v>
      </c>
    </row>
    <row r="7406">
      <c r="A7406" s="6">
        <v>11</v>
      </c>
      <c r="B7406" s="6">
        <v>7</v>
      </c>
      <c r="C7406" s="6">
        <v>24</v>
      </c>
      <c r="D7406" s="6">
        <f>A7406+B7406+C7406</f>
        <v>42</v>
      </c>
      <c r="E7406" s="5">
        <f>IF(A7406=0,0,A7406*LABOR_HRS_WK_TOM*SEASON_WEEKS*(1+DIM_PCT_TOM)^A7406)</f>
        <v>2824.5855390489023</v>
      </c>
      <c r="F7406" s="5">
        <f>IF(B7406=0,0,B7406*LABOR_HRS_WK_CAR*SEASON_WEEKS*(1+DIM_PCT_CAR)^B7406)</f>
        <v>249.62400827032462</v>
      </c>
      <c r="G7406" s="5">
        <f>IF(C7406=0,0,C7406*LABOR_HRS_WK_MES*SEASON_WEEKS*(1+DIM_PCT_MES)^C7406)</f>
        <v>1455.139134447498</v>
      </c>
      <c r="H7406" s="5">
        <f>E7406+F7406+G7406</f>
        <v>4529.3486817667253</v>
      </c>
      <c r="I7406" s="5">
        <f>MIN(H7406,FARMER_HRS)</f>
        <v>720</v>
      </c>
      <c r="J7406" s="5">
        <f>MAX(0,H7406-FARMER_HRS)</f>
        <v>3809.3486817667253</v>
      </c>
      <c r="K7406" s="2">
        <f>I7406*FARMER_RATE+J7406*TEMP_WORKER_RATE</f>
        <v>91134.525725116764</v>
      </c>
      <c r="L7406" s="2">
        <f>A7406*PRICE_TOM+B7406*PRICE_CAR+C7406*PRICE_MES</f>
        <v>176258</v>
      </c>
      <c r="M7406" s="2">
        <f>A7406*FERT_BED_TOM+B7406*FERT_BED_CAR+C7406*FERT_BED_MES</f>
        <v>33880</v>
      </c>
      <c r="N7406" s="6">
        <f>IF(AND(D7406&lt;=TOTAL_BEDS,J7406&lt;=TEMP_WORKER_MAX*TEMP_WORKER_HRS),1,0)</f>
        <v>1</v>
      </c>
      <c r="O7406" s="2">
        <f>L7406-M7406-K7406-FIXED_COSTS</f>
        <v>31243.474274883236</v>
      </c>
      <c r="P7406" s="2">
        <f>IF(N7406=1,O7406,"")</f>
        <v>31243.474274883236</v>
      </c>
    </row>
    <row r="7407">
      <c r="A7407" s="6">
        <v>11</v>
      </c>
      <c r="B7407" s="6">
        <v>7</v>
      </c>
      <c r="C7407" s="6">
        <v>25</v>
      </c>
      <c r="D7407" s="6">
        <f>A7407+B7407+C7407</f>
        <v>43</v>
      </c>
      <c r="E7407" s="5">
        <f>IF(A7407=0,0,A7407*LABOR_HRS_WK_TOM*SEASON_WEEKS*(1+DIM_PCT_TOM)^A7407)</f>
        <v>2824.5855390489023</v>
      </c>
      <c r="F7407" s="5">
        <f>IF(B7407=0,0,B7407*LABOR_HRS_WK_CAR*SEASON_WEEKS*(1+DIM_PCT_CAR)^B7407)</f>
        <v>249.62400827032462</v>
      </c>
      <c r="G7407" s="5">
        <f>IF(C7407=0,0,C7407*LABOR_HRS_WK_MES*SEASON_WEEKS*(1+DIM_PCT_MES)^C7407)</f>
        <v>1534.7170558625955</v>
      </c>
      <c r="H7407" s="5">
        <f>E7407+F7407+G7407</f>
        <v>4608.9266031818224</v>
      </c>
      <c r="I7407" s="5">
        <f>MIN(H7407,FARMER_HRS)</f>
        <v>720</v>
      </c>
      <c r="J7407" s="5">
        <f>MAX(0,H7407-FARMER_HRS)</f>
        <v>3888.9266031818224</v>
      </c>
      <c r="K7407" s="2">
        <f>I7407*FARMER_RATE+J7407*TEMP_WORKER_RATE</f>
        <v>92516.08686079552</v>
      </c>
      <c r="L7407" s="2">
        <f>A7407*PRICE_TOM+B7407*PRICE_CAR+C7407*PRICE_MES</f>
        <v>178958</v>
      </c>
      <c r="M7407" s="2">
        <f>A7407*FERT_BED_TOM+B7407*FERT_BED_CAR+C7407*FERT_BED_MES</f>
        <v>34760</v>
      </c>
      <c r="N7407" s="6">
        <f>IF(AND(D7407&lt;=TOTAL_BEDS,J7407&lt;=TEMP_WORKER_MAX*TEMP_WORKER_HRS),1,0)</f>
        <v>1</v>
      </c>
      <c r="O7407" s="2">
        <f>L7407-M7407-K7407-FIXED_COSTS</f>
        <v>31681.91313920448</v>
      </c>
      <c r="P7407" s="2">
        <f>IF(N7407=1,O7407,"")</f>
        <v>31681.91313920448</v>
      </c>
    </row>
    <row r="7408">
      <c r="A7408" s="6">
        <v>11</v>
      </c>
      <c r="B7408" s="6">
        <v>7</v>
      </c>
      <c r="C7408" s="6">
        <v>26</v>
      </c>
      <c r="D7408" s="6">
        <f>A7408+B7408+C7408</f>
        <v>44</v>
      </c>
      <c r="E7408" s="5">
        <f>IF(A7408=0,0,A7408*LABOR_HRS_WK_TOM*SEASON_WEEKS*(1+DIM_PCT_TOM)^A7408)</f>
        <v>2824.5855390489023</v>
      </c>
      <c r="F7408" s="5">
        <f>IF(B7408=0,0,B7408*LABOR_HRS_WK_CAR*SEASON_WEEKS*(1+DIM_PCT_CAR)^B7408)</f>
        <v>249.62400827032462</v>
      </c>
      <c r="G7408" s="5">
        <f>IF(C7408=0,0,C7408*LABOR_HRS_WK_MES*SEASON_WEEKS*(1+DIM_PCT_MES)^C7408)</f>
        <v>1616.0570598233128</v>
      </c>
      <c r="H7408" s="5">
        <f>E7408+F7408+G7408</f>
        <v>4690.26660714254</v>
      </c>
      <c r="I7408" s="5">
        <f>MIN(H7408,FARMER_HRS)</f>
        <v>720</v>
      </c>
      <c r="J7408" s="5">
        <f>MAX(0,H7408-FARMER_HRS)</f>
        <v>3970.26660714254</v>
      </c>
      <c r="K7408" s="2">
        <f>I7408*FARMER_RATE+J7408*TEMP_WORKER_RATE</f>
        <v>93928.239707335772</v>
      </c>
      <c r="L7408" s="2">
        <f>A7408*PRICE_TOM+B7408*PRICE_CAR+C7408*PRICE_MES</f>
        <v>181658</v>
      </c>
      <c r="M7408" s="2">
        <f>A7408*FERT_BED_TOM+B7408*FERT_BED_CAR+C7408*FERT_BED_MES</f>
        <v>35640</v>
      </c>
      <c r="N7408" s="6">
        <f>IF(AND(D7408&lt;=TOTAL_BEDS,J7408&lt;=TEMP_WORKER_MAX*TEMP_WORKER_HRS),1,0)</f>
        <v>1</v>
      </c>
      <c r="O7408" s="2">
        <f>L7408-M7408-K7408-FIXED_COSTS</f>
        <v>32089.760292664228</v>
      </c>
      <c r="P7408" s="2">
        <f>IF(N7408=1,O7408,"")</f>
        <v>32089.760292664228</v>
      </c>
    </row>
    <row r="7409">
      <c r="A7409" s="6">
        <v>11</v>
      </c>
      <c r="B7409" s="6">
        <v>7</v>
      </c>
      <c r="C7409" s="6">
        <v>27</v>
      </c>
      <c r="D7409" s="6">
        <f>A7409+B7409+C7409</f>
        <v>45</v>
      </c>
      <c r="E7409" s="5">
        <f>IF(A7409=0,0,A7409*LABOR_HRS_WK_TOM*SEASON_WEEKS*(1+DIM_PCT_TOM)^A7409)</f>
        <v>2824.5855390489023</v>
      </c>
      <c r="F7409" s="5">
        <f>IF(B7409=0,0,B7409*LABOR_HRS_WK_CAR*SEASON_WEEKS*(1+DIM_PCT_CAR)^B7409)</f>
        <v>249.62400827032462</v>
      </c>
      <c r="G7409" s="5">
        <f>IF(C7409=0,0,C7409*LABOR_HRS_WK_MES*SEASON_WEEKS*(1+DIM_PCT_MES)^C7409)</f>
        <v>1699.19076434307</v>
      </c>
      <c r="H7409" s="5">
        <f>E7409+F7409+G7409</f>
        <v>4773.4003116622971</v>
      </c>
      <c r="I7409" s="5">
        <f>MIN(H7409,FARMER_HRS)</f>
        <v>720</v>
      </c>
      <c r="J7409" s="5">
        <f>MAX(0,H7409-FARMER_HRS)</f>
        <v>4053.4003116622971</v>
      </c>
      <c r="K7409" s="2">
        <f>I7409*FARMER_RATE+J7409*TEMP_WORKER_RATE</f>
        <v>95371.533188581539</v>
      </c>
      <c r="L7409" s="2">
        <f>A7409*PRICE_TOM+B7409*PRICE_CAR+C7409*PRICE_MES</f>
        <v>184358</v>
      </c>
      <c r="M7409" s="2">
        <f>A7409*FERT_BED_TOM+B7409*FERT_BED_CAR+C7409*FERT_BED_MES</f>
        <v>36520</v>
      </c>
      <c r="N7409" s="6">
        <f>IF(AND(D7409&lt;=TOTAL_BEDS,J7409&lt;=TEMP_WORKER_MAX*TEMP_WORKER_HRS),1,0)</f>
        <v>1</v>
      </c>
      <c r="O7409" s="2">
        <f>L7409-M7409-K7409-FIXED_COSTS</f>
        <v>32466.466811418461</v>
      </c>
      <c r="P7409" s="2">
        <f>IF(N7409=1,O7409,"")</f>
        <v>32466.466811418461</v>
      </c>
    </row>
    <row r="7410">
      <c r="A7410" s="6">
        <v>11</v>
      </c>
      <c r="B7410" s="6">
        <v>7</v>
      </c>
      <c r="C7410" s="6">
        <v>28</v>
      </c>
      <c r="D7410" s="6">
        <f>A7410+B7410+C7410</f>
        <v>46</v>
      </c>
      <c r="E7410" s="5">
        <f>IF(A7410=0,0,A7410*LABOR_HRS_WK_TOM*SEASON_WEEKS*(1+DIM_PCT_TOM)^A7410)</f>
        <v>2824.5855390489023</v>
      </c>
      <c r="F7410" s="5">
        <f>IF(B7410=0,0,B7410*LABOR_HRS_WK_CAR*SEASON_WEEKS*(1+DIM_PCT_CAR)^B7410)</f>
        <v>249.62400827032462</v>
      </c>
      <c r="G7410" s="5">
        <f>IF(C7410=0,0,C7410*LABOR_HRS_WK_MES*SEASON_WEEKS*(1+DIM_PCT_MES)^C7410)</f>
        <v>1784.1503025602233</v>
      </c>
      <c r="H7410" s="5">
        <f>E7410+F7410+G7410</f>
        <v>4858.3598498794508</v>
      </c>
      <c r="I7410" s="5">
        <f>MIN(H7410,FARMER_HRS)</f>
        <v>720</v>
      </c>
      <c r="J7410" s="5">
        <f>MAX(0,H7410-FARMER_HRS)</f>
        <v>4138.3598498794508</v>
      </c>
      <c r="K7410" s="2">
        <f>I7410*FARMER_RATE+J7410*TEMP_WORKER_RATE</f>
        <v>96846.525171518238</v>
      </c>
      <c r="L7410" s="2">
        <f>A7410*PRICE_TOM+B7410*PRICE_CAR+C7410*PRICE_MES</f>
        <v>187058</v>
      </c>
      <c r="M7410" s="2">
        <f>A7410*FERT_BED_TOM+B7410*FERT_BED_CAR+C7410*FERT_BED_MES</f>
        <v>37400</v>
      </c>
      <c r="N7410" s="6">
        <f>IF(AND(D7410&lt;=TOTAL_BEDS,J7410&lt;=TEMP_WORKER_MAX*TEMP_WORKER_HRS),1,0)</f>
        <v>1</v>
      </c>
      <c r="O7410" s="2">
        <f>L7410-M7410-K7410-FIXED_COSTS</f>
        <v>32811.474828481762</v>
      </c>
      <c r="P7410" s="2">
        <f>IF(N7410=1,O7410,"")</f>
        <v>32811.474828481762</v>
      </c>
    </row>
    <row r="7411">
      <c r="A7411" s="6">
        <v>11</v>
      </c>
      <c r="B7411" s="6">
        <v>7</v>
      </c>
      <c r="C7411" s="6">
        <v>29</v>
      </c>
      <c r="D7411" s="6">
        <f>A7411+B7411+C7411</f>
        <v>47</v>
      </c>
      <c r="E7411" s="5">
        <f>IF(A7411=0,0,A7411*LABOR_HRS_WK_TOM*SEASON_WEEKS*(1+DIM_PCT_TOM)^A7411)</f>
        <v>2824.5855390489023</v>
      </c>
      <c r="F7411" s="5">
        <f>IF(B7411=0,0,B7411*LABOR_HRS_WK_CAR*SEASON_WEEKS*(1+DIM_PCT_CAR)^B7411)</f>
        <v>249.62400827032462</v>
      </c>
      <c r="G7411" s="5">
        <f>IF(C7411=0,0,C7411*LABOR_HRS_WK_MES*SEASON_WEEKS*(1+DIM_PCT_MES)^C7411)</f>
        <v>1870.9683306758766</v>
      </c>
      <c r="H7411" s="5">
        <f>E7411+F7411+G7411</f>
        <v>4945.1778779951037</v>
      </c>
      <c r="I7411" s="5">
        <f>MIN(H7411,FARMER_HRS)</f>
        <v>720</v>
      </c>
      <c r="J7411" s="5">
        <f>MAX(0,H7411-FARMER_HRS)</f>
        <v>4225.1778779951037</v>
      </c>
      <c r="K7411" s="2">
        <f>I7411*FARMER_RATE+J7411*TEMP_WORKER_RATE</f>
        <v>98353.782604081658</v>
      </c>
      <c r="L7411" s="2">
        <f>A7411*PRICE_TOM+B7411*PRICE_CAR+C7411*PRICE_MES</f>
        <v>189758</v>
      </c>
      <c r="M7411" s="2">
        <f>A7411*FERT_BED_TOM+B7411*FERT_BED_CAR+C7411*FERT_BED_MES</f>
        <v>38280</v>
      </c>
      <c r="N7411" s="6">
        <f>IF(AND(D7411&lt;=TOTAL_BEDS,J7411&lt;=TEMP_WORKER_MAX*TEMP_WORKER_HRS),1,0)</f>
        <v>1</v>
      </c>
      <c r="O7411" s="2">
        <f>L7411-M7411-K7411-FIXED_COSTS</f>
        <v>33124.217395918342</v>
      </c>
      <c r="P7411" s="2">
        <f>IF(N7411=1,O7411,"")</f>
        <v>33124.217395918342</v>
      </c>
    </row>
    <row r="7412">
      <c r="A7412" s="6">
        <v>11</v>
      </c>
      <c r="B7412" s="6">
        <v>7</v>
      </c>
      <c r="C7412" s="6">
        <v>30</v>
      </c>
      <c r="D7412" s="6">
        <f>A7412+B7412+C7412</f>
        <v>48</v>
      </c>
      <c r="E7412" s="5">
        <f>IF(A7412=0,0,A7412*LABOR_HRS_WK_TOM*SEASON_WEEKS*(1+DIM_PCT_TOM)^A7412)</f>
        <v>2824.5855390489023</v>
      </c>
      <c r="F7412" s="5">
        <f>IF(B7412=0,0,B7412*LABOR_HRS_WK_CAR*SEASON_WEEKS*(1+DIM_PCT_CAR)^B7412)</f>
        <v>249.62400827032462</v>
      </c>
      <c r="G7412" s="5">
        <f>IF(C7412=0,0,C7412*LABOR_HRS_WK_MES*SEASON_WEEKS*(1+DIM_PCT_MES)^C7412)</f>
        <v>1959.6780360096466</v>
      </c>
      <c r="H7412" s="5">
        <f>E7412+F7412+G7412</f>
        <v>5033.8875833288739</v>
      </c>
      <c r="I7412" s="5">
        <f>MIN(H7412,FARMER_HRS)</f>
        <v>720</v>
      </c>
      <c r="J7412" s="5">
        <f>MAX(0,H7412-FARMER_HRS)</f>
        <v>4313.8875833288739</v>
      </c>
      <c r="K7412" s="2">
        <f>I7412*FARMER_RATE+J7412*TEMP_WORKER_RATE</f>
        <v>99893.881655015168</v>
      </c>
      <c r="L7412" s="2">
        <f>A7412*PRICE_TOM+B7412*PRICE_CAR+C7412*PRICE_MES</f>
        <v>192458</v>
      </c>
      <c r="M7412" s="2">
        <f>A7412*FERT_BED_TOM+B7412*FERT_BED_CAR+C7412*FERT_BED_MES</f>
        <v>39160</v>
      </c>
      <c r="N7412" s="6">
        <f>IF(AND(D7412&lt;=TOTAL_BEDS,J7412&lt;=TEMP_WORKER_MAX*TEMP_WORKER_HRS),1,0)</f>
        <v>1</v>
      </c>
      <c r="O7412" s="2">
        <f>L7412-M7412-K7412-FIXED_COSTS</f>
        <v>33404.118344984832</v>
      </c>
      <c r="P7412" s="2">
        <f>IF(N7412=1,O7412,"")</f>
        <v>33404.118344984832</v>
      </c>
    </row>
    <row r="7413">
      <c r="A7413" s="6">
        <v>11</v>
      </c>
      <c r="B7413" s="6">
        <v>8</v>
      </c>
      <c r="C7413" s="6">
        <v>0</v>
      </c>
      <c r="D7413" s="6">
        <f>A7413+B7413+C7413</f>
        <v>19</v>
      </c>
      <c r="E7413" s="5">
        <f>IF(A7413=0,0,A7413*LABOR_HRS_WK_TOM*SEASON_WEEKS*(1+DIM_PCT_TOM)^A7413)</f>
        <v>2824.5855390489023</v>
      </c>
      <c r="F7413" s="5">
        <f>IF(B7413=0,0,B7413*LABOR_HRS_WK_CAR*SEASON_WEEKS*(1+DIM_PCT_CAR)^B7413)</f>
        <v>292.41669540238013</v>
      </c>
      <c r="G7413" s="5">
        <f>IF(C7413=0,0,C7413*LABOR_HRS_WK_MES*SEASON_WEEKS*(1+DIM_PCT_MES)^C7413)</f>
        <v>0</v>
      </c>
      <c r="H7413" s="5">
        <f>E7413+F7413+G7413</f>
        <v>3117.0022344512827</v>
      </c>
      <c r="I7413" s="5">
        <f>MIN(H7413,FARMER_HRS)</f>
        <v>720</v>
      </c>
      <c r="J7413" s="5">
        <f>MAX(0,H7413-FARMER_HRS)</f>
        <v>2397.0022344512827</v>
      </c>
      <c r="K7413" s="2">
        <f>I7413*FARMER_RATE+J7413*TEMP_WORKER_RATE</f>
        <v>66614.622125890324</v>
      </c>
      <c r="L7413" s="2">
        <f>A7413*PRICE_TOM+B7413*PRICE_CAR+C7413*PRICE_MES</f>
        <v>113552</v>
      </c>
      <c r="M7413" s="2">
        <f>A7413*FERT_BED_TOM+B7413*FERT_BED_CAR+C7413*FERT_BED_MES</f>
        <v>13200</v>
      </c>
      <c r="N7413" s="6">
        <f>IF(AND(D7413&lt;=TOTAL_BEDS,J7413&lt;=TEMP_WORKER_MAX*TEMP_WORKER_HRS),1,0)</f>
        <v>1</v>
      </c>
      <c r="O7413" s="2">
        <f>L7413-M7413-K7413-FIXED_COSTS</f>
        <v>13737.377874109676</v>
      </c>
      <c r="P7413" s="2">
        <f>IF(N7413=1,O7413,"")</f>
        <v>13737.377874109676</v>
      </c>
    </row>
    <row r="7414">
      <c r="A7414" s="6">
        <v>11</v>
      </c>
      <c r="B7414" s="6">
        <v>8</v>
      </c>
      <c r="C7414" s="6">
        <v>1</v>
      </c>
      <c r="D7414" s="6">
        <f>A7414+B7414+C7414</f>
        <v>20</v>
      </c>
      <c r="E7414" s="5">
        <f>IF(A7414=0,0,A7414*LABOR_HRS_WK_TOM*SEASON_WEEKS*(1+DIM_PCT_TOM)^A7414)</f>
        <v>2824.5855390489023</v>
      </c>
      <c r="F7414" s="5">
        <f>IF(B7414=0,0,B7414*LABOR_HRS_WK_CAR*SEASON_WEEKS*(1+DIM_PCT_CAR)^B7414)</f>
        <v>292.41669540238013</v>
      </c>
      <c r="G7414" s="5">
        <f>IF(C7414=0,0,C7414*LABOR_HRS_WK_MES*SEASON_WEEKS*(1+DIM_PCT_MES)^C7414)</f>
        <v>45.5625</v>
      </c>
      <c r="H7414" s="5">
        <f>E7414+F7414+G7414</f>
        <v>3162.5647344512827</v>
      </c>
      <c r="I7414" s="5">
        <f>MIN(H7414,FARMER_HRS)</f>
        <v>720</v>
      </c>
      <c r="J7414" s="5">
        <f>MAX(0,H7414-FARMER_HRS)</f>
        <v>2442.5647344512827</v>
      </c>
      <c r="K7414" s="2">
        <f>I7414*FARMER_RATE+J7414*TEMP_WORKER_RATE</f>
        <v>67405.637750890324</v>
      </c>
      <c r="L7414" s="2">
        <f>A7414*PRICE_TOM+B7414*PRICE_CAR+C7414*PRICE_MES</f>
        <v>116252</v>
      </c>
      <c r="M7414" s="2">
        <f>A7414*FERT_BED_TOM+B7414*FERT_BED_CAR+C7414*FERT_BED_MES</f>
        <v>14080</v>
      </c>
      <c r="N7414" s="6">
        <f>IF(AND(D7414&lt;=TOTAL_BEDS,J7414&lt;=TEMP_WORKER_MAX*TEMP_WORKER_HRS),1,0)</f>
        <v>1</v>
      </c>
      <c r="O7414" s="2">
        <f>L7414-M7414-K7414-FIXED_COSTS</f>
        <v>14766.362249109676</v>
      </c>
      <c r="P7414" s="2">
        <f>IF(N7414=1,O7414,"")</f>
        <v>14766.362249109676</v>
      </c>
    </row>
    <row r="7415">
      <c r="A7415" s="6">
        <v>11</v>
      </c>
      <c r="B7415" s="6">
        <v>8</v>
      </c>
      <c r="C7415" s="6">
        <v>2</v>
      </c>
      <c r="D7415" s="6">
        <f>A7415+B7415+C7415</f>
        <v>21</v>
      </c>
      <c r="E7415" s="5">
        <f>IF(A7415=0,0,A7415*LABOR_HRS_WK_TOM*SEASON_WEEKS*(1+DIM_PCT_TOM)^A7415)</f>
        <v>2824.5855390489023</v>
      </c>
      <c r="F7415" s="5">
        <f>IF(B7415=0,0,B7415*LABOR_HRS_WK_CAR*SEASON_WEEKS*(1+DIM_PCT_CAR)^B7415)</f>
        <v>292.41669540238013</v>
      </c>
      <c r="G7415" s="5">
        <f>IF(C7415=0,0,C7415*LABOR_HRS_WK_MES*SEASON_WEEKS*(1+DIM_PCT_MES)^C7415)</f>
        <v>92.2640625</v>
      </c>
      <c r="H7415" s="5">
        <f>E7415+F7415+G7415</f>
        <v>3209.2662969512826</v>
      </c>
      <c r="I7415" s="5">
        <f>MIN(H7415,FARMER_HRS)</f>
        <v>720</v>
      </c>
      <c r="J7415" s="5">
        <f>MAX(0,H7415-FARMER_HRS)</f>
        <v>2489.2662969512826</v>
      </c>
      <c r="K7415" s="2">
        <f>I7415*FARMER_RATE+J7415*TEMP_WORKER_RATE</f>
        <v>68216.428766515324</v>
      </c>
      <c r="L7415" s="2">
        <f>A7415*PRICE_TOM+B7415*PRICE_CAR+C7415*PRICE_MES</f>
        <v>118952</v>
      </c>
      <c r="M7415" s="2">
        <f>A7415*FERT_BED_TOM+B7415*FERT_BED_CAR+C7415*FERT_BED_MES</f>
        <v>14960</v>
      </c>
      <c r="N7415" s="6">
        <f>IF(AND(D7415&lt;=TOTAL_BEDS,J7415&lt;=TEMP_WORKER_MAX*TEMP_WORKER_HRS),1,0)</f>
        <v>1</v>
      </c>
      <c r="O7415" s="2">
        <f>L7415-M7415-K7415-FIXED_COSTS</f>
        <v>15775.571233484676</v>
      </c>
      <c r="P7415" s="2">
        <f>IF(N7415=1,O7415,"")</f>
        <v>15775.571233484676</v>
      </c>
    </row>
    <row r="7416">
      <c r="A7416" s="6">
        <v>11</v>
      </c>
      <c r="B7416" s="6">
        <v>8</v>
      </c>
      <c r="C7416" s="6">
        <v>3</v>
      </c>
      <c r="D7416" s="6">
        <f>A7416+B7416+C7416</f>
        <v>22</v>
      </c>
      <c r="E7416" s="5">
        <f>IF(A7416=0,0,A7416*LABOR_HRS_WK_TOM*SEASON_WEEKS*(1+DIM_PCT_TOM)^A7416)</f>
        <v>2824.5855390489023</v>
      </c>
      <c r="F7416" s="5">
        <f>IF(B7416=0,0,B7416*LABOR_HRS_WK_CAR*SEASON_WEEKS*(1+DIM_PCT_CAR)^B7416)</f>
        <v>292.41669540238013</v>
      </c>
      <c r="G7416" s="5">
        <f>IF(C7416=0,0,C7416*LABOR_HRS_WK_MES*SEASON_WEEKS*(1+DIM_PCT_MES)^C7416)</f>
        <v>140.12604492187498</v>
      </c>
      <c r="H7416" s="5">
        <f>E7416+F7416+G7416</f>
        <v>3257.1282793731575</v>
      </c>
      <c r="I7416" s="5">
        <f>MIN(H7416,FARMER_HRS)</f>
        <v>720</v>
      </c>
      <c r="J7416" s="5">
        <f>MAX(0,H7416-FARMER_HRS)</f>
        <v>2537.1282793731575</v>
      </c>
      <c r="K7416" s="2">
        <f>I7416*FARMER_RATE+J7416*TEMP_WORKER_RATE</f>
        <v>69047.365961339528</v>
      </c>
      <c r="L7416" s="2">
        <f>A7416*PRICE_TOM+B7416*PRICE_CAR+C7416*PRICE_MES</f>
        <v>121652</v>
      </c>
      <c r="M7416" s="2">
        <f>A7416*FERT_BED_TOM+B7416*FERT_BED_CAR+C7416*FERT_BED_MES</f>
        <v>15840</v>
      </c>
      <c r="N7416" s="6">
        <f>IF(AND(D7416&lt;=TOTAL_BEDS,J7416&lt;=TEMP_WORKER_MAX*TEMP_WORKER_HRS),1,0)</f>
        <v>1</v>
      </c>
      <c r="O7416" s="2">
        <f>L7416-M7416-K7416-FIXED_COSTS</f>
        <v>16764.634038660472</v>
      </c>
      <c r="P7416" s="2">
        <f>IF(N7416=1,O7416,"")</f>
        <v>16764.634038660472</v>
      </c>
    </row>
    <row r="7417">
      <c r="A7417" s="6">
        <v>11</v>
      </c>
      <c r="B7417" s="6">
        <v>8</v>
      </c>
      <c r="C7417" s="6">
        <v>4</v>
      </c>
      <c r="D7417" s="6">
        <f>A7417+B7417+C7417</f>
        <v>23</v>
      </c>
      <c r="E7417" s="5">
        <f>IF(A7417=0,0,A7417*LABOR_HRS_WK_TOM*SEASON_WEEKS*(1+DIM_PCT_TOM)^A7417)</f>
        <v>2824.5855390489023</v>
      </c>
      <c r="F7417" s="5">
        <f>IF(B7417=0,0,B7417*LABOR_HRS_WK_CAR*SEASON_WEEKS*(1+DIM_PCT_CAR)^B7417)</f>
        <v>292.41669540238013</v>
      </c>
      <c r="G7417" s="5">
        <f>IF(C7417=0,0,C7417*LABOR_HRS_WK_MES*SEASON_WEEKS*(1+DIM_PCT_MES)^C7417)</f>
        <v>189.17016064453119</v>
      </c>
      <c r="H7417" s="5">
        <f>E7417+F7417+G7417</f>
        <v>3306.172395095814</v>
      </c>
      <c r="I7417" s="5">
        <f>MIN(H7417,FARMER_HRS)</f>
        <v>720</v>
      </c>
      <c r="J7417" s="5">
        <f>MAX(0,H7417-FARMER_HRS)</f>
        <v>2586.172395095814</v>
      </c>
      <c r="K7417" s="2">
        <f>I7417*FARMER_RATE+J7417*TEMP_WORKER_RATE</f>
        <v>69898.82630374677</v>
      </c>
      <c r="L7417" s="2">
        <f>A7417*PRICE_TOM+B7417*PRICE_CAR+C7417*PRICE_MES</f>
        <v>124352</v>
      </c>
      <c r="M7417" s="2">
        <f>A7417*FERT_BED_TOM+B7417*FERT_BED_CAR+C7417*FERT_BED_MES</f>
        <v>16720</v>
      </c>
      <c r="N7417" s="6">
        <f>IF(AND(D7417&lt;=TOTAL_BEDS,J7417&lt;=TEMP_WORKER_MAX*TEMP_WORKER_HRS),1,0)</f>
        <v>1</v>
      </c>
      <c r="O7417" s="2">
        <f>L7417-M7417-K7417-FIXED_COSTS</f>
        <v>17733.17369625323</v>
      </c>
      <c r="P7417" s="2">
        <f>IF(N7417=1,O7417,"")</f>
        <v>17733.17369625323</v>
      </c>
    </row>
    <row r="7418">
      <c r="A7418" s="6">
        <v>11</v>
      </c>
      <c r="B7418" s="6">
        <v>8</v>
      </c>
      <c r="C7418" s="6">
        <v>5</v>
      </c>
      <c r="D7418" s="6">
        <f>A7418+B7418+C7418</f>
        <v>24</v>
      </c>
      <c r="E7418" s="5">
        <f>IF(A7418=0,0,A7418*LABOR_HRS_WK_TOM*SEASON_WEEKS*(1+DIM_PCT_TOM)^A7418)</f>
        <v>2824.5855390489023</v>
      </c>
      <c r="F7418" s="5">
        <f>IF(B7418=0,0,B7418*LABOR_HRS_WK_CAR*SEASON_WEEKS*(1+DIM_PCT_CAR)^B7418)</f>
        <v>292.41669540238013</v>
      </c>
      <c r="G7418" s="5">
        <f>IF(C7418=0,0,C7418*LABOR_HRS_WK_MES*SEASON_WEEKS*(1+DIM_PCT_MES)^C7418)</f>
        <v>239.41848456573481</v>
      </c>
      <c r="H7418" s="5">
        <f>E7418+F7418+G7418</f>
        <v>3356.4207190170173</v>
      </c>
      <c r="I7418" s="5">
        <f>MIN(H7418,FARMER_HRS)</f>
        <v>720</v>
      </c>
      <c r="J7418" s="5">
        <f>MAX(0,H7418-FARMER_HRS)</f>
        <v>2636.4207190170173</v>
      </c>
      <c r="K7418" s="2">
        <f>I7418*FARMER_RATE+J7418*TEMP_WORKER_RATE</f>
        <v>70771.193038489873</v>
      </c>
      <c r="L7418" s="2">
        <f>A7418*PRICE_TOM+B7418*PRICE_CAR+C7418*PRICE_MES</f>
        <v>127052</v>
      </c>
      <c r="M7418" s="2">
        <f>A7418*FERT_BED_TOM+B7418*FERT_BED_CAR+C7418*FERT_BED_MES</f>
        <v>17600</v>
      </c>
      <c r="N7418" s="6">
        <f>IF(AND(D7418&lt;=TOTAL_BEDS,J7418&lt;=TEMP_WORKER_MAX*TEMP_WORKER_HRS),1,0)</f>
        <v>1</v>
      </c>
      <c r="O7418" s="2">
        <f>L7418-M7418-K7418-FIXED_COSTS</f>
        <v>18680.806961510127</v>
      </c>
      <c r="P7418" s="2">
        <f>IF(N7418=1,O7418,"")</f>
        <v>18680.806961510127</v>
      </c>
    </row>
    <row r="7419">
      <c r="A7419" s="6">
        <v>11</v>
      </c>
      <c r="B7419" s="6">
        <v>8</v>
      </c>
      <c r="C7419" s="6">
        <v>6</v>
      </c>
      <c r="D7419" s="6">
        <f>A7419+B7419+C7419</f>
        <v>25</v>
      </c>
      <c r="E7419" s="5">
        <f>IF(A7419=0,0,A7419*LABOR_HRS_WK_TOM*SEASON_WEEKS*(1+DIM_PCT_TOM)^A7419)</f>
        <v>2824.5855390489023</v>
      </c>
      <c r="F7419" s="5">
        <f>IF(B7419=0,0,B7419*LABOR_HRS_WK_CAR*SEASON_WEEKS*(1+DIM_PCT_CAR)^B7419)</f>
        <v>292.41669540238013</v>
      </c>
      <c r="G7419" s="5">
        <f>IF(C7419=0,0,C7419*LABOR_HRS_WK_MES*SEASON_WEEKS*(1+DIM_PCT_MES)^C7419)</f>
        <v>290.89345874736773</v>
      </c>
      <c r="H7419" s="5">
        <f>E7419+F7419+G7419</f>
        <v>3407.8956931986504</v>
      </c>
      <c r="I7419" s="5">
        <f>MIN(H7419,FARMER_HRS)</f>
        <v>720</v>
      </c>
      <c r="J7419" s="5">
        <f>MAX(0,H7419-FARMER_HRS)</f>
        <v>2687.8956931986504</v>
      </c>
      <c r="K7419" s="2">
        <f>I7419*FARMER_RATE+J7419*TEMP_WORKER_RATE</f>
        <v>71664.8557846988</v>
      </c>
      <c r="L7419" s="2">
        <f>A7419*PRICE_TOM+B7419*PRICE_CAR+C7419*PRICE_MES</f>
        <v>129752</v>
      </c>
      <c r="M7419" s="2">
        <f>A7419*FERT_BED_TOM+B7419*FERT_BED_CAR+C7419*FERT_BED_MES</f>
        <v>18480</v>
      </c>
      <c r="N7419" s="6">
        <f>IF(AND(D7419&lt;=TOTAL_BEDS,J7419&lt;=TEMP_WORKER_MAX*TEMP_WORKER_HRS),1,0)</f>
        <v>1</v>
      </c>
      <c r="O7419" s="2">
        <f>L7419-M7419-K7419-FIXED_COSTS</f>
        <v>19607.144215301203</v>
      </c>
      <c r="P7419" s="2">
        <f>IF(N7419=1,O7419,"")</f>
        <v>19607.144215301203</v>
      </c>
    </row>
    <row r="7420">
      <c r="A7420" s="6">
        <v>11</v>
      </c>
      <c r="B7420" s="6">
        <v>8</v>
      </c>
      <c r="C7420" s="6">
        <v>7</v>
      </c>
      <c r="D7420" s="6">
        <f>A7420+B7420+C7420</f>
        <v>26</v>
      </c>
      <c r="E7420" s="5">
        <f>IF(A7420=0,0,A7420*LABOR_HRS_WK_TOM*SEASON_WEEKS*(1+DIM_PCT_TOM)^A7420)</f>
        <v>2824.5855390489023</v>
      </c>
      <c r="F7420" s="5">
        <f>IF(B7420=0,0,B7420*LABOR_HRS_WK_CAR*SEASON_WEEKS*(1+DIM_PCT_CAR)^B7420)</f>
        <v>292.41669540238013</v>
      </c>
      <c r="G7420" s="5">
        <f>IF(C7420=0,0,C7420*LABOR_HRS_WK_MES*SEASON_WEEKS*(1+DIM_PCT_MES)^C7420)</f>
        <v>343.61789814532818</v>
      </c>
      <c r="H7420" s="5">
        <f>E7420+F7420+G7420</f>
        <v>3460.6201325966108</v>
      </c>
      <c r="I7420" s="5">
        <f>MIN(H7420,FARMER_HRS)</f>
        <v>720</v>
      </c>
      <c r="J7420" s="5">
        <f>MAX(0,H7420-FARMER_HRS)</f>
        <v>2740.6201325966108</v>
      </c>
      <c r="K7420" s="2">
        <f>I7420*FARMER_RATE+J7420*TEMP_WORKER_RATE</f>
        <v>72580.210635357827</v>
      </c>
      <c r="L7420" s="2">
        <f>A7420*PRICE_TOM+B7420*PRICE_CAR+C7420*PRICE_MES</f>
        <v>132452</v>
      </c>
      <c r="M7420" s="2">
        <f>A7420*FERT_BED_TOM+B7420*FERT_BED_CAR+C7420*FERT_BED_MES</f>
        <v>19360</v>
      </c>
      <c r="N7420" s="6">
        <f>IF(AND(D7420&lt;=TOTAL_BEDS,J7420&lt;=TEMP_WORKER_MAX*TEMP_WORKER_HRS),1,0)</f>
        <v>1</v>
      </c>
      <c r="O7420" s="2">
        <f>L7420-M7420-K7420-FIXED_COSTS</f>
        <v>20511.789364642173</v>
      </c>
      <c r="P7420" s="2">
        <f>IF(N7420=1,O7420,"")</f>
        <v>20511.789364642173</v>
      </c>
    </row>
    <row r="7421">
      <c r="A7421" s="6">
        <v>11</v>
      </c>
      <c r="B7421" s="6">
        <v>8</v>
      </c>
      <c r="C7421" s="6">
        <v>8</v>
      </c>
      <c r="D7421" s="6">
        <f>A7421+B7421+C7421</f>
        <v>27</v>
      </c>
      <c r="E7421" s="5">
        <f>IF(A7421=0,0,A7421*LABOR_HRS_WK_TOM*SEASON_WEEKS*(1+DIM_PCT_TOM)^A7421)</f>
        <v>2824.5855390489023</v>
      </c>
      <c r="F7421" s="5">
        <f>IF(B7421=0,0,B7421*LABOR_HRS_WK_CAR*SEASON_WEEKS*(1+DIM_PCT_CAR)^B7421)</f>
        <v>292.41669540238013</v>
      </c>
      <c r="G7421" s="5">
        <f>IF(C7421=0,0,C7421*LABOR_HRS_WK_MES*SEASON_WEEKS*(1+DIM_PCT_MES)^C7421)</f>
        <v>397.61499642530833</v>
      </c>
      <c r="H7421" s="5">
        <f>E7421+F7421+G7421</f>
        <v>3514.6172308765908</v>
      </c>
      <c r="I7421" s="5">
        <f>MIN(H7421,FARMER_HRS)</f>
        <v>720</v>
      </c>
      <c r="J7421" s="5">
        <f>MAX(0,H7421-FARMER_HRS)</f>
        <v>2794.6172308765908</v>
      </c>
      <c r="K7421" s="2">
        <f>I7421*FARMER_RATE+J7421*TEMP_WORKER_RATE</f>
        <v>73517.660258274147</v>
      </c>
      <c r="L7421" s="2">
        <f>A7421*PRICE_TOM+B7421*PRICE_CAR+C7421*PRICE_MES</f>
        <v>135152</v>
      </c>
      <c r="M7421" s="2">
        <f>A7421*FERT_BED_TOM+B7421*FERT_BED_CAR+C7421*FERT_BED_MES</f>
        <v>20240</v>
      </c>
      <c r="N7421" s="6">
        <f>IF(AND(D7421&lt;=TOTAL_BEDS,J7421&lt;=TEMP_WORKER_MAX*TEMP_WORKER_HRS),1,0)</f>
        <v>1</v>
      </c>
      <c r="O7421" s="2">
        <f>L7421-M7421-K7421-FIXED_COSTS</f>
        <v>21394.339741725853</v>
      </c>
      <c r="P7421" s="2">
        <f>IF(N7421=1,O7421,"")</f>
        <v>21394.339741725853</v>
      </c>
    </row>
    <row r="7422">
      <c r="A7422" s="6">
        <v>11</v>
      </c>
      <c r="B7422" s="6">
        <v>8</v>
      </c>
      <c r="C7422" s="6">
        <v>9</v>
      </c>
      <c r="D7422" s="6">
        <f>A7422+B7422+C7422</f>
        <v>28</v>
      </c>
      <c r="E7422" s="5">
        <f>IF(A7422=0,0,A7422*LABOR_HRS_WK_TOM*SEASON_WEEKS*(1+DIM_PCT_TOM)^A7422)</f>
        <v>2824.5855390489023</v>
      </c>
      <c r="F7422" s="5">
        <f>IF(B7422=0,0,B7422*LABOR_HRS_WK_CAR*SEASON_WEEKS*(1+DIM_PCT_CAR)^B7422)</f>
        <v>292.41669540238013</v>
      </c>
      <c r="G7422" s="5">
        <f>IF(C7422=0,0,C7422*LABOR_HRS_WK_MES*SEASON_WEEKS*(1+DIM_PCT_MES)^C7422)</f>
        <v>452.90833186570273</v>
      </c>
      <c r="H7422" s="5">
        <f>E7422+F7422+G7422</f>
        <v>3569.9105663169853</v>
      </c>
      <c r="I7422" s="5">
        <f>MIN(H7422,FARMER_HRS)</f>
        <v>720</v>
      </c>
      <c r="J7422" s="5">
        <f>MAX(0,H7422-FARMER_HRS)</f>
        <v>2849.9105663169853</v>
      </c>
      <c r="K7422" s="2">
        <f>I7422*FARMER_RATE+J7422*TEMP_WORKER_RATE</f>
        <v>74477.61399855878</v>
      </c>
      <c r="L7422" s="2">
        <f>A7422*PRICE_TOM+B7422*PRICE_CAR+C7422*PRICE_MES</f>
        <v>137852</v>
      </c>
      <c r="M7422" s="2">
        <f>A7422*FERT_BED_TOM+B7422*FERT_BED_CAR+C7422*FERT_BED_MES</f>
        <v>21120</v>
      </c>
      <c r="N7422" s="6">
        <f>IF(AND(D7422&lt;=TOTAL_BEDS,J7422&lt;=TEMP_WORKER_MAX*TEMP_WORKER_HRS),1,0)</f>
        <v>1</v>
      </c>
      <c r="O7422" s="2">
        <f>L7422-M7422-K7422-FIXED_COSTS</f>
        <v>22254.38600144122</v>
      </c>
      <c r="P7422" s="2">
        <f>IF(N7422=1,O7422,"")</f>
        <v>22254.38600144122</v>
      </c>
    </row>
    <row r="7423">
      <c r="A7423" s="6">
        <v>11</v>
      </c>
      <c r="B7423" s="6">
        <v>8</v>
      </c>
      <c r="C7423" s="6">
        <v>10</v>
      </c>
      <c r="D7423" s="6">
        <f>A7423+B7423+C7423</f>
        <v>29</v>
      </c>
      <c r="E7423" s="5">
        <f>IF(A7423=0,0,A7423*LABOR_HRS_WK_TOM*SEASON_WEEKS*(1+DIM_PCT_TOM)^A7423)</f>
        <v>2824.5855390489023</v>
      </c>
      <c r="F7423" s="5">
        <f>IF(B7423=0,0,B7423*LABOR_HRS_WK_CAR*SEASON_WEEKS*(1+DIM_PCT_CAR)^B7423)</f>
        <v>292.41669540238013</v>
      </c>
      <c r="G7423" s="5">
        <f>IF(C7423=0,0,C7423*LABOR_HRS_WK_MES*SEASON_WEEKS*(1+DIM_PCT_MES)^C7423)</f>
        <v>509.52187334891551</v>
      </c>
      <c r="H7423" s="5">
        <f>E7423+F7423+G7423</f>
        <v>3626.5241078001982</v>
      </c>
      <c r="I7423" s="5">
        <f>MIN(H7423,FARMER_HRS)</f>
        <v>720</v>
      </c>
      <c r="J7423" s="5">
        <f>MAX(0,H7423-FARMER_HRS)</f>
        <v>2906.5241078001982</v>
      </c>
      <c r="K7423" s="2">
        <f>I7423*FARMER_RATE+J7423*TEMP_WORKER_RATE</f>
        <v>75460.487982642328</v>
      </c>
      <c r="L7423" s="2">
        <f>A7423*PRICE_TOM+B7423*PRICE_CAR+C7423*PRICE_MES</f>
        <v>140552</v>
      </c>
      <c r="M7423" s="2">
        <f>A7423*FERT_BED_TOM+B7423*FERT_BED_CAR+C7423*FERT_BED_MES</f>
        <v>22000</v>
      </c>
      <c r="N7423" s="6">
        <f>IF(AND(D7423&lt;=TOTAL_BEDS,J7423&lt;=TEMP_WORKER_MAX*TEMP_WORKER_HRS),1,0)</f>
        <v>1</v>
      </c>
      <c r="O7423" s="2">
        <f>L7423-M7423-K7423-FIXED_COSTS</f>
        <v>23091.512017357672</v>
      </c>
      <c r="P7423" s="2">
        <f>IF(N7423=1,O7423,"")</f>
        <v>23091.512017357672</v>
      </c>
    </row>
    <row r="7424">
      <c r="A7424" s="6">
        <v>11</v>
      </c>
      <c r="B7424" s="6">
        <v>8</v>
      </c>
      <c r="C7424" s="6">
        <v>11</v>
      </c>
      <c r="D7424" s="6">
        <f>A7424+B7424+C7424</f>
        <v>30</v>
      </c>
      <c r="E7424" s="5">
        <f>IF(A7424=0,0,A7424*LABOR_HRS_WK_TOM*SEASON_WEEKS*(1+DIM_PCT_TOM)^A7424)</f>
        <v>2824.5855390489023</v>
      </c>
      <c r="F7424" s="5">
        <f>IF(B7424=0,0,B7424*LABOR_HRS_WK_CAR*SEASON_WEEKS*(1+DIM_PCT_CAR)^B7424)</f>
        <v>292.41669540238013</v>
      </c>
      <c r="G7424" s="5">
        <f>IF(C7424=0,0,C7424*LABOR_HRS_WK_MES*SEASON_WEEKS*(1+DIM_PCT_MES)^C7424)</f>
        <v>567.47998644235463</v>
      </c>
      <c r="H7424" s="5">
        <f>E7424+F7424+G7424</f>
        <v>3684.4822208936375</v>
      </c>
      <c r="I7424" s="5">
        <f>MIN(H7424,FARMER_HRS)</f>
        <v>720</v>
      </c>
      <c r="J7424" s="5">
        <f>MAX(0,H7424-FARMER_HRS)</f>
        <v>2964.4822208936375</v>
      </c>
      <c r="K7424" s="2">
        <f>I7424*FARMER_RATE+J7424*TEMP_WORKER_RATE</f>
        <v>76466.705223847879</v>
      </c>
      <c r="L7424" s="2">
        <f>A7424*PRICE_TOM+B7424*PRICE_CAR+C7424*PRICE_MES</f>
        <v>143252</v>
      </c>
      <c r="M7424" s="2">
        <f>A7424*FERT_BED_TOM+B7424*FERT_BED_CAR+C7424*FERT_BED_MES</f>
        <v>22880</v>
      </c>
      <c r="N7424" s="6">
        <f>IF(AND(D7424&lt;=TOTAL_BEDS,J7424&lt;=TEMP_WORKER_MAX*TEMP_WORKER_HRS),1,0)</f>
        <v>1</v>
      </c>
      <c r="O7424" s="2">
        <f>L7424-M7424-K7424-FIXED_COSTS</f>
        <v>23905.294776152121</v>
      </c>
      <c r="P7424" s="2">
        <f>IF(N7424=1,O7424,"")</f>
        <v>23905.294776152121</v>
      </c>
    </row>
    <row r="7425">
      <c r="A7425" s="6">
        <v>11</v>
      </c>
      <c r="B7425" s="6">
        <v>8</v>
      </c>
      <c r="C7425" s="6">
        <v>12</v>
      </c>
      <c r="D7425" s="6">
        <f>A7425+B7425+C7425</f>
        <v>31</v>
      </c>
      <c r="E7425" s="5">
        <f>IF(A7425=0,0,A7425*LABOR_HRS_WK_TOM*SEASON_WEEKS*(1+DIM_PCT_TOM)^A7425)</f>
        <v>2824.5855390489023</v>
      </c>
      <c r="F7425" s="5">
        <f>IF(B7425=0,0,B7425*LABOR_HRS_WK_CAR*SEASON_WEEKS*(1+DIM_PCT_CAR)^B7425)</f>
        <v>292.41669540238013</v>
      </c>
      <c r="G7425" s="5">
        <f>IF(C7425=0,0,C7425*LABOR_HRS_WK_MES*SEASON_WEEKS*(1+DIM_PCT_MES)^C7425)</f>
        <v>626.807439570419</v>
      </c>
      <c r="H7425" s="5">
        <f>E7425+F7425+G7425</f>
        <v>3743.8096740217015</v>
      </c>
      <c r="I7425" s="5">
        <f>MIN(H7425,FARMER_HRS)</f>
        <v>720</v>
      </c>
      <c r="J7425" s="5">
        <f>MAX(0,H7425-FARMER_HRS)</f>
        <v>3023.8096740217015</v>
      </c>
      <c r="K7425" s="2">
        <f>I7425*FARMER_RATE+J7425*TEMP_WORKER_RATE</f>
        <v>77496.695729543426</v>
      </c>
      <c r="L7425" s="2">
        <f>A7425*PRICE_TOM+B7425*PRICE_CAR+C7425*PRICE_MES</f>
        <v>145952</v>
      </c>
      <c r="M7425" s="2">
        <f>A7425*FERT_BED_TOM+B7425*FERT_BED_CAR+C7425*FERT_BED_MES</f>
        <v>23760</v>
      </c>
      <c r="N7425" s="6">
        <f>IF(AND(D7425&lt;=TOTAL_BEDS,J7425&lt;=TEMP_WORKER_MAX*TEMP_WORKER_HRS),1,0)</f>
        <v>1</v>
      </c>
      <c r="O7425" s="2">
        <f>L7425-M7425-K7425-FIXED_COSTS</f>
        <v>24695.304270456574</v>
      </c>
      <c r="P7425" s="2">
        <f>IF(N7425=1,O7425,"")</f>
        <v>24695.304270456574</v>
      </c>
    </row>
    <row r="7426">
      <c r="A7426" s="6">
        <v>11</v>
      </c>
      <c r="B7426" s="6">
        <v>8</v>
      </c>
      <c r="C7426" s="6">
        <v>13</v>
      </c>
      <c r="D7426" s="6">
        <f>A7426+B7426+C7426</f>
        <v>32</v>
      </c>
      <c r="E7426" s="5">
        <f>IF(A7426=0,0,A7426*LABOR_HRS_WK_TOM*SEASON_WEEKS*(1+DIM_PCT_TOM)^A7426)</f>
        <v>2824.5855390489023</v>
      </c>
      <c r="F7426" s="5">
        <f>IF(B7426=0,0,B7426*LABOR_HRS_WK_CAR*SEASON_WEEKS*(1+DIM_PCT_CAR)^B7426)</f>
        <v>292.41669540238013</v>
      </c>
      <c r="G7426" s="5">
        <f>IF(C7426=0,0,C7426*LABOR_HRS_WK_MES*SEASON_WEEKS*(1+DIM_PCT_MES)^C7426)</f>
        <v>687.52941027880331</v>
      </c>
      <c r="H7426" s="5">
        <f>E7426+F7426+G7426</f>
        <v>3804.5316447300861</v>
      </c>
      <c r="I7426" s="5">
        <f>MIN(H7426,FARMER_HRS)</f>
        <v>720</v>
      </c>
      <c r="J7426" s="5">
        <f>MAX(0,H7426-FARMER_HRS)</f>
        <v>3084.5316447300861</v>
      </c>
      <c r="K7426" s="2">
        <f>I7426*FARMER_RATE+J7426*TEMP_WORKER_RATE</f>
        <v>78550.896609897318</v>
      </c>
      <c r="L7426" s="2">
        <f>A7426*PRICE_TOM+B7426*PRICE_CAR+C7426*PRICE_MES</f>
        <v>148652</v>
      </c>
      <c r="M7426" s="2">
        <f>A7426*FERT_BED_TOM+B7426*FERT_BED_CAR+C7426*FERT_BED_MES</f>
        <v>24640</v>
      </c>
      <c r="N7426" s="6">
        <f>IF(AND(D7426&lt;=TOTAL_BEDS,J7426&lt;=TEMP_WORKER_MAX*TEMP_WORKER_HRS),1,0)</f>
        <v>1</v>
      </c>
      <c r="O7426" s="2">
        <f>L7426-M7426-K7426-FIXED_COSTS</f>
        <v>25461.103390102682</v>
      </c>
      <c r="P7426" s="2">
        <f>IF(N7426=1,O7426,"")</f>
        <v>25461.103390102682</v>
      </c>
    </row>
    <row r="7427">
      <c r="A7427" s="6">
        <v>11</v>
      </c>
      <c r="B7427" s="6">
        <v>8</v>
      </c>
      <c r="C7427" s="6">
        <v>14</v>
      </c>
      <c r="D7427" s="6">
        <f>A7427+B7427+C7427</f>
        <v>33</v>
      </c>
      <c r="E7427" s="5">
        <f>IF(A7427=0,0,A7427*LABOR_HRS_WK_TOM*SEASON_WEEKS*(1+DIM_PCT_TOM)^A7427)</f>
        <v>2824.5855390489023</v>
      </c>
      <c r="F7427" s="5">
        <f>IF(B7427=0,0,B7427*LABOR_HRS_WK_CAR*SEASON_WEEKS*(1+DIM_PCT_CAR)^B7427)</f>
        <v>292.41669540238013</v>
      </c>
      <c r="G7427" s="5">
        <f>IF(C7427=0,0,C7427*LABOR_HRS_WK_MES*SEASON_WEEKS*(1+DIM_PCT_MES)^C7427)</f>
        <v>749.67149159246435</v>
      </c>
      <c r="H7427" s="5">
        <f>E7427+F7427+G7427</f>
        <v>3866.6737260437471</v>
      </c>
      <c r="I7427" s="5">
        <f>MIN(H7427,FARMER_HRS)</f>
        <v>720</v>
      </c>
      <c r="J7427" s="5">
        <f>MAX(0,H7427-FARMER_HRS)</f>
        <v>3146.6737260437471</v>
      </c>
      <c r="K7427" s="2">
        <f>I7427*FARMER_RATE+J7427*TEMP_WORKER_RATE</f>
        <v>79629.7521882595</v>
      </c>
      <c r="L7427" s="2">
        <f>A7427*PRICE_TOM+B7427*PRICE_CAR+C7427*PRICE_MES</f>
        <v>151352</v>
      </c>
      <c r="M7427" s="2">
        <f>A7427*FERT_BED_TOM+B7427*FERT_BED_CAR+C7427*FERT_BED_MES</f>
        <v>25520</v>
      </c>
      <c r="N7427" s="6">
        <f>IF(AND(D7427&lt;=TOTAL_BEDS,J7427&lt;=TEMP_WORKER_MAX*TEMP_WORKER_HRS),1,0)</f>
        <v>1</v>
      </c>
      <c r="O7427" s="2">
        <f>L7427-M7427-K7427-FIXED_COSTS</f>
        <v>26202.247811740497</v>
      </c>
      <c r="P7427" s="2">
        <f>IF(N7427=1,O7427,"")</f>
        <v>26202.247811740497</v>
      </c>
    </row>
    <row r="7428">
      <c r="A7428" s="6">
        <v>11</v>
      </c>
      <c r="B7428" s="6">
        <v>8</v>
      </c>
      <c r="C7428" s="6">
        <v>15</v>
      </c>
      <c r="D7428" s="6">
        <f>A7428+B7428+C7428</f>
        <v>34</v>
      </c>
      <c r="E7428" s="5">
        <f>IF(A7428=0,0,A7428*LABOR_HRS_WK_TOM*SEASON_WEEKS*(1+DIM_PCT_TOM)^A7428)</f>
        <v>2824.5855390489023</v>
      </c>
      <c r="F7428" s="5">
        <f>IF(B7428=0,0,B7428*LABOR_HRS_WK_CAR*SEASON_WEEKS*(1+DIM_PCT_CAR)^B7428)</f>
        <v>292.41669540238013</v>
      </c>
      <c r="G7428" s="5">
        <f>IF(C7428=0,0,C7428*LABOR_HRS_WK_MES*SEASON_WEEKS*(1+DIM_PCT_MES)^C7428)</f>
        <v>813.25969846861074</v>
      </c>
      <c r="H7428" s="5">
        <f>E7428+F7428+G7428</f>
        <v>3930.2619329198933</v>
      </c>
      <c r="I7428" s="5">
        <f>MIN(H7428,FARMER_HRS)</f>
        <v>720</v>
      </c>
      <c r="J7428" s="5">
        <f>MAX(0,H7428-FARMER_HRS)</f>
        <v>3210.2619329198933</v>
      </c>
      <c r="K7428" s="2">
        <f>I7428*FARMER_RATE+J7428*TEMP_WORKER_RATE</f>
        <v>80733.714113192589</v>
      </c>
      <c r="L7428" s="2">
        <f>A7428*PRICE_TOM+B7428*PRICE_CAR+C7428*PRICE_MES</f>
        <v>154052</v>
      </c>
      <c r="M7428" s="2">
        <f>A7428*FERT_BED_TOM+B7428*FERT_BED_CAR+C7428*FERT_BED_MES</f>
        <v>26400</v>
      </c>
      <c r="N7428" s="6">
        <f>IF(AND(D7428&lt;=TOTAL_BEDS,J7428&lt;=TEMP_WORKER_MAX*TEMP_WORKER_HRS),1,0)</f>
        <v>1</v>
      </c>
      <c r="O7428" s="2">
        <f>L7428-M7428-K7428-FIXED_COSTS</f>
        <v>26918.285886807411</v>
      </c>
      <c r="P7428" s="2">
        <f>IF(N7428=1,O7428,"")</f>
        <v>26918.285886807411</v>
      </c>
    </row>
    <row r="7429">
      <c r="A7429" s="6">
        <v>11</v>
      </c>
      <c r="B7429" s="6">
        <v>8</v>
      </c>
      <c r="C7429" s="6">
        <v>16</v>
      </c>
      <c r="D7429" s="6">
        <f>A7429+B7429+C7429</f>
        <v>35</v>
      </c>
      <c r="E7429" s="5">
        <f>IF(A7429=0,0,A7429*LABOR_HRS_WK_TOM*SEASON_WEEKS*(1+DIM_PCT_TOM)^A7429)</f>
        <v>2824.5855390489023</v>
      </c>
      <c r="F7429" s="5">
        <f>IF(B7429=0,0,B7429*LABOR_HRS_WK_CAR*SEASON_WEEKS*(1+DIM_PCT_CAR)^B7429)</f>
        <v>292.41669540238013</v>
      </c>
      <c r="G7429" s="5">
        <f>IF(C7429=0,0,C7429*LABOR_HRS_WK_MES*SEASON_WEEKS*(1+DIM_PCT_MES)^C7429)</f>
        <v>878.32047434609967</v>
      </c>
      <c r="H7429" s="5">
        <f>E7429+F7429+G7429</f>
        <v>3995.3227087973823</v>
      </c>
      <c r="I7429" s="5">
        <f>MIN(H7429,FARMER_HRS)</f>
        <v>720</v>
      </c>
      <c r="J7429" s="5">
        <f>MAX(0,H7429-FARMER_HRS)</f>
        <v>3275.3227087973823</v>
      </c>
      <c r="K7429" s="2">
        <f>I7429*FARMER_RATE+J7429*TEMP_WORKER_RATE</f>
        <v>81863.241472176771</v>
      </c>
      <c r="L7429" s="2">
        <f>A7429*PRICE_TOM+B7429*PRICE_CAR+C7429*PRICE_MES</f>
        <v>156752</v>
      </c>
      <c r="M7429" s="2">
        <f>A7429*FERT_BED_TOM+B7429*FERT_BED_CAR+C7429*FERT_BED_MES</f>
        <v>27280</v>
      </c>
      <c r="N7429" s="6">
        <f>IF(AND(D7429&lt;=TOTAL_BEDS,J7429&lt;=TEMP_WORKER_MAX*TEMP_WORKER_HRS),1,0)</f>
        <v>1</v>
      </c>
      <c r="O7429" s="2">
        <f>L7429-M7429-K7429-FIXED_COSTS</f>
        <v>27608.758527823229</v>
      </c>
      <c r="P7429" s="2">
        <f>IF(N7429=1,O7429,"")</f>
        <v>27608.758527823229</v>
      </c>
    </row>
    <row r="7430">
      <c r="A7430" s="6">
        <v>11</v>
      </c>
      <c r="B7430" s="6">
        <v>8</v>
      </c>
      <c r="C7430" s="6">
        <v>17</v>
      </c>
      <c r="D7430" s="6">
        <f>A7430+B7430+C7430</f>
        <v>36</v>
      </c>
      <c r="E7430" s="5">
        <f>IF(A7430=0,0,A7430*LABOR_HRS_WK_TOM*SEASON_WEEKS*(1+DIM_PCT_TOM)^A7430)</f>
        <v>2824.5855390489023</v>
      </c>
      <c r="F7430" s="5">
        <f>IF(B7430=0,0,B7430*LABOR_HRS_WK_CAR*SEASON_WEEKS*(1+DIM_PCT_CAR)^B7430)</f>
        <v>292.41669540238013</v>
      </c>
      <c r="G7430" s="5">
        <f>IF(C7430=0,0,C7430*LABOR_HRS_WK_MES*SEASON_WEEKS*(1+DIM_PCT_MES)^C7430)</f>
        <v>944.88069779263992</v>
      </c>
      <c r="H7430" s="5">
        <f>E7430+F7430+G7430</f>
        <v>4061.8829322439224</v>
      </c>
      <c r="I7430" s="5">
        <f>MIN(H7430,FARMER_HRS)</f>
        <v>720</v>
      </c>
      <c r="J7430" s="5">
        <f>MAX(0,H7430-FARMER_HRS)</f>
        <v>3341.8829322439224</v>
      </c>
      <c r="K7430" s="2">
        <f>I7430*FARMER_RATE+J7430*TEMP_WORKER_RATE</f>
        <v>83018.800907012541</v>
      </c>
      <c r="L7430" s="2">
        <f>A7430*PRICE_TOM+B7430*PRICE_CAR+C7430*PRICE_MES</f>
        <v>159452</v>
      </c>
      <c r="M7430" s="2">
        <f>A7430*FERT_BED_TOM+B7430*FERT_BED_CAR+C7430*FERT_BED_MES</f>
        <v>28160</v>
      </c>
      <c r="N7430" s="6">
        <f>IF(AND(D7430&lt;=TOTAL_BEDS,J7430&lt;=TEMP_WORKER_MAX*TEMP_WORKER_HRS),1,0)</f>
        <v>1</v>
      </c>
      <c r="O7430" s="2">
        <f>L7430-M7430-K7430-FIXED_COSTS</f>
        <v>28273.199092987459</v>
      </c>
      <c r="P7430" s="2">
        <f>IF(N7430=1,O7430,"")</f>
        <v>28273.199092987459</v>
      </c>
    </row>
    <row r="7431">
      <c r="A7431" s="6">
        <v>11</v>
      </c>
      <c r="B7431" s="6">
        <v>8</v>
      </c>
      <c r="C7431" s="6">
        <v>18</v>
      </c>
      <c r="D7431" s="6">
        <f>A7431+B7431+C7431</f>
        <v>37</v>
      </c>
      <c r="E7431" s="5">
        <f>IF(A7431=0,0,A7431*LABOR_HRS_WK_TOM*SEASON_WEEKS*(1+DIM_PCT_TOM)^A7431)</f>
        <v>2824.5855390489023</v>
      </c>
      <c r="F7431" s="5">
        <f>IF(B7431=0,0,B7431*LABOR_HRS_WK_CAR*SEASON_WEEKS*(1+DIM_PCT_CAR)^B7431)</f>
        <v>292.41669540238013</v>
      </c>
      <c r="G7431" s="5">
        <f>IF(C7431=0,0,C7431*LABOR_HRS_WK_MES*SEASON_WEEKS*(1+DIM_PCT_MES)^C7431)</f>
        <v>1012.9676892512272</v>
      </c>
      <c r="H7431" s="5">
        <f>E7431+F7431+G7431</f>
        <v>4129.96992370251</v>
      </c>
      <c r="I7431" s="5">
        <f>MIN(H7431,FARMER_HRS)</f>
        <v>720</v>
      </c>
      <c r="J7431" s="5">
        <f>MAX(0,H7431-FARMER_HRS)</f>
        <v>3409.9699237025097</v>
      </c>
      <c r="K7431" s="2">
        <f>I7431*FARMER_RATE+J7431*TEMP_WORKER_RATE</f>
        <v>84200.866730946349</v>
      </c>
      <c r="L7431" s="2">
        <f>A7431*PRICE_TOM+B7431*PRICE_CAR+C7431*PRICE_MES</f>
        <v>162152</v>
      </c>
      <c r="M7431" s="2">
        <f>A7431*FERT_BED_TOM+B7431*FERT_BED_CAR+C7431*FERT_BED_MES</f>
        <v>29040</v>
      </c>
      <c r="N7431" s="6">
        <f>IF(AND(D7431&lt;=TOTAL_BEDS,J7431&lt;=TEMP_WORKER_MAX*TEMP_WORKER_HRS),1,0)</f>
        <v>1</v>
      </c>
      <c r="O7431" s="2">
        <f>L7431-M7431-K7431-FIXED_COSTS</f>
        <v>28911.133269053651</v>
      </c>
      <c r="P7431" s="2">
        <f>IF(N7431=1,O7431,"")</f>
        <v>28911.133269053651</v>
      </c>
    </row>
    <row r="7432">
      <c r="A7432" s="6">
        <v>11</v>
      </c>
      <c r="B7432" s="6">
        <v>8</v>
      </c>
      <c r="C7432" s="6">
        <v>19</v>
      </c>
      <c r="D7432" s="6">
        <f>A7432+B7432+C7432</f>
        <v>38</v>
      </c>
      <c r="E7432" s="5">
        <f>IF(A7432=0,0,A7432*LABOR_HRS_WK_TOM*SEASON_WEEKS*(1+DIM_PCT_TOM)^A7432)</f>
        <v>2824.5855390489023</v>
      </c>
      <c r="F7432" s="5">
        <f>IF(B7432=0,0,B7432*LABOR_HRS_WK_CAR*SEASON_WEEKS*(1+DIM_PCT_CAR)^B7432)</f>
        <v>292.41669540238013</v>
      </c>
      <c r="G7432" s="5">
        <f>IF(C7432=0,0,C7432*LABOR_HRS_WK_MES*SEASON_WEEKS*(1+DIM_PCT_MES)^C7432)</f>
        <v>1082.6092178872491</v>
      </c>
      <c r="H7432" s="5">
        <f>E7432+F7432+G7432</f>
        <v>4199.6114523385313</v>
      </c>
      <c r="I7432" s="5">
        <f>MIN(H7432,FARMER_HRS)</f>
        <v>720</v>
      </c>
      <c r="J7432" s="5">
        <f>MAX(0,H7432-FARMER_HRS)</f>
        <v>3479.6114523385313</v>
      </c>
      <c r="K7432" s="2">
        <f>I7432*FARMER_RATE+J7432*TEMP_WORKER_RATE</f>
        <v>85409.921047543947</v>
      </c>
      <c r="L7432" s="2">
        <f>A7432*PRICE_TOM+B7432*PRICE_CAR+C7432*PRICE_MES</f>
        <v>164852</v>
      </c>
      <c r="M7432" s="2">
        <f>A7432*FERT_BED_TOM+B7432*FERT_BED_CAR+C7432*FERT_BED_MES</f>
        <v>29920</v>
      </c>
      <c r="N7432" s="6">
        <f>IF(AND(D7432&lt;=TOTAL_BEDS,J7432&lt;=TEMP_WORKER_MAX*TEMP_WORKER_HRS),1,0)</f>
        <v>1</v>
      </c>
      <c r="O7432" s="2">
        <f>L7432-M7432-K7432-FIXED_COSTS</f>
        <v>29522.078952456053</v>
      </c>
      <c r="P7432" s="2">
        <f>IF(N7432=1,O7432,"")</f>
        <v>29522.078952456053</v>
      </c>
    </row>
    <row r="7433">
      <c r="A7433" s="6">
        <v>11</v>
      </c>
      <c r="B7433" s="6">
        <v>8</v>
      </c>
      <c r="C7433" s="6">
        <v>20</v>
      </c>
      <c r="D7433" s="6">
        <f>A7433+B7433+C7433</f>
        <v>39</v>
      </c>
      <c r="E7433" s="5">
        <f>IF(A7433=0,0,A7433*LABOR_HRS_WK_TOM*SEASON_WEEKS*(1+DIM_PCT_TOM)^A7433)</f>
        <v>2824.5855390489023</v>
      </c>
      <c r="F7433" s="5">
        <f>IF(B7433=0,0,B7433*LABOR_HRS_WK_CAR*SEASON_WEEKS*(1+DIM_PCT_CAR)^B7433)</f>
        <v>292.41669540238013</v>
      </c>
      <c r="G7433" s="5">
        <f>IF(C7433=0,0,C7433*LABOR_HRS_WK_MES*SEASON_WEEKS*(1+DIM_PCT_MES)^C7433)</f>
        <v>1153.8335085377259</v>
      </c>
      <c r="H7433" s="5">
        <f>E7433+F7433+G7433</f>
        <v>4270.8357429890084</v>
      </c>
      <c r="I7433" s="5">
        <f>MIN(H7433,FARMER_HRS)</f>
        <v>720</v>
      </c>
      <c r="J7433" s="5">
        <f>MAX(0,H7433-FARMER_HRS)</f>
        <v>3550.8357429890084</v>
      </c>
      <c r="K7433" s="2">
        <f>I7433*FARMER_RATE+J7433*TEMP_WORKER_RATE</f>
        <v>86646.45387133694</v>
      </c>
      <c r="L7433" s="2">
        <f>A7433*PRICE_TOM+B7433*PRICE_CAR+C7433*PRICE_MES</f>
        <v>167552</v>
      </c>
      <c r="M7433" s="2">
        <f>A7433*FERT_BED_TOM+B7433*FERT_BED_CAR+C7433*FERT_BED_MES</f>
        <v>30800</v>
      </c>
      <c r="N7433" s="6">
        <f>IF(AND(D7433&lt;=TOTAL_BEDS,J7433&lt;=TEMP_WORKER_MAX*TEMP_WORKER_HRS),1,0)</f>
        <v>1</v>
      </c>
      <c r="O7433" s="2">
        <f>L7433-M7433-K7433-FIXED_COSTS</f>
        <v>30105.54612866306</v>
      </c>
      <c r="P7433" s="2">
        <f>IF(N7433=1,O7433,"")</f>
        <v>30105.54612866306</v>
      </c>
    </row>
    <row r="7434">
      <c r="A7434" s="6">
        <v>11</v>
      </c>
      <c r="B7434" s="6">
        <v>8</v>
      </c>
      <c r="C7434" s="6">
        <v>21</v>
      </c>
      <c r="D7434" s="6">
        <f>A7434+B7434+C7434</f>
        <v>40</v>
      </c>
      <c r="E7434" s="5">
        <f>IF(A7434=0,0,A7434*LABOR_HRS_WK_TOM*SEASON_WEEKS*(1+DIM_PCT_TOM)^A7434)</f>
        <v>2824.5855390489023</v>
      </c>
      <c r="F7434" s="5">
        <f>IF(B7434=0,0,B7434*LABOR_HRS_WK_CAR*SEASON_WEEKS*(1+DIM_PCT_CAR)^B7434)</f>
        <v>292.41669540238013</v>
      </c>
      <c r="G7434" s="5">
        <f>IF(C7434=0,0,C7434*LABOR_HRS_WK_MES*SEASON_WEEKS*(1+DIM_PCT_MES)^C7434)</f>
        <v>1226.6692487641699</v>
      </c>
      <c r="H7434" s="5">
        <f>E7434+F7434+G7434</f>
        <v>4343.6714832154521</v>
      </c>
      <c r="I7434" s="5">
        <f>MIN(H7434,FARMER_HRS)</f>
        <v>720</v>
      </c>
      <c r="J7434" s="5">
        <f>MAX(0,H7434-FARMER_HRS)</f>
        <v>3623.6714832154521</v>
      </c>
      <c r="K7434" s="2">
        <f>I7434*FARMER_RATE+J7434*TEMP_WORKER_RATE</f>
        <v>87910.963250268265</v>
      </c>
      <c r="L7434" s="2">
        <f>A7434*PRICE_TOM+B7434*PRICE_CAR+C7434*PRICE_MES</f>
        <v>170252</v>
      </c>
      <c r="M7434" s="2">
        <f>A7434*FERT_BED_TOM+B7434*FERT_BED_CAR+C7434*FERT_BED_MES</f>
        <v>31680</v>
      </c>
      <c r="N7434" s="6">
        <f>IF(AND(D7434&lt;=TOTAL_BEDS,J7434&lt;=TEMP_WORKER_MAX*TEMP_WORKER_HRS),1,0)</f>
        <v>1</v>
      </c>
      <c r="O7434" s="2">
        <f>L7434-M7434-K7434-FIXED_COSTS</f>
        <v>30661.036749731735</v>
      </c>
      <c r="P7434" s="2">
        <f>IF(N7434=1,O7434,"")</f>
        <v>30661.036749731735</v>
      </c>
    </row>
    <row r="7435">
      <c r="A7435" s="6">
        <v>11</v>
      </c>
      <c r="B7435" s="6">
        <v>8</v>
      </c>
      <c r="C7435" s="6">
        <v>22</v>
      </c>
      <c r="D7435" s="6">
        <f>A7435+B7435+C7435</f>
        <v>41</v>
      </c>
      <c r="E7435" s="5">
        <f>IF(A7435=0,0,A7435*LABOR_HRS_WK_TOM*SEASON_WEEKS*(1+DIM_PCT_TOM)^A7435)</f>
        <v>2824.5855390489023</v>
      </c>
      <c r="F7435" s="5">
        <f>IF(B7435=0,0,B7435*LABOR_HRS_WK_CAR*SEASON_WEEKS*(1+DIM_PCT_CAR)^B7435)</f>
        <v>292.41669540238013</v>
      </c>
      <c r="G7435" s="5">
        <f>IF(C7435=0,0,C7435*LABOR_HRS_WK_MES*SEASON_WEEKS*(1+DIM_PCT_MES)^C7435)</f>
        <v>1301.1455960105659</v>
      </c>
      <c r="H7435" s="5">
        <f>E7435+F7435+G7435</f>
        <v>4418.1478304618486</v>
      </c>
      <c r="I7435" s="5">
        <f>MIN(H7435,FARMER_HRS)</f>
        <v>720</v>
      </c>
      <c r="J7435" s="5">
        <f>MAX(0,H7435-FARMER_HRS)</f>
        <v>3698.1478304618486</v>
      </c>
      <c r="K7435" s="2">
        <f>I7435*FARMER_RATE+J7435*TEMP_WORKER_RATE</f>
        <v>89203.955389962648</v>
      </c>
      <c r="L7435" s="2">
        <f>A7435*PRICE_TOM+B7435*PRICE_CAR+C7435*PRICE_MES</f>
        <v>172952</v>
      </c>
      <c r="M7435" s="2">
        <f>A7435*FERT_BED_TOM+B7435*FERT_BED_CAR+C7435*FERT_BED_MES</f>
        <v>32560</v>
      </c>
      <c r="N7435" s="6">
        <f>IF(AND(D7435&lt;=TOTAL_BEDS,J7435&lt;=TEMP_WORKER_MAX*TEMP_WORKER_HRS),1,0)</f>
        <v>1</v>
      </c>
      <c r="O7435" s="2">
        <f>L7435-M7435-K7435-FIXED_COSTS</f>
        <v>31188.044610037352</v>
      </c>
      <c r="P7435" s="2">
        <f>IF(N7435=1,O7435,"")</f>
        <v>31188.044610037352</v>
      </c>
    </row>
    <row r="7436">
      <c r="A7436" s="6">
        <v>11</v>
      </c>
      <c r="B7436" s="6">
        <v>8</v>
      </c>
      <c r="C7436" s="6">
        <v>23</v>
      </c>
      <c r="D7436" s="6">
        <f>A7436+B7436+C7436</f>
        <v>42</v>
      </c>
      <c r="E7436" s="5">
        <f>IF(A7436=0,0,A7436*LABOR_HRS_WK_TOM*SEASON_WEEKS*(1+DIM_PCT_TOM)^A7436)</f>
        <v>2824.5855390489023</v>
      </c>
      <c r="F7436" s="5">
        <f>IF(B7436=0,0,B7436*LABOR_HRS_WK_CAR*SEASON_WEEKS*(1+DIM_PCT_CAR)^B7436)</f>
        <v>292.41669540238013</v>
      </c>
      <c r="G7436" s="5">
        <f>IF(C7436=0,0,C7436*LABOR_HRS_WK_MES*SEASON_WEEKS*(1+DIM_PCT_MES)^C7436)</f>
        <v>1377.2921848680023</v>
      </c>
      <c r="H7436" s="5">
        <f>E7436+F7436+G7436</f>
        <v>4494.2944193192852</v>
      </c>
      <c r="I7436" s="5">
        <f>MIN(H7436,FARMER_HRS)</f>
        <v>720</v>
      </c>
      <c r="J7436" s="5">
        <f>MAX(0,H7436-FARMER_HRS)</f>
        <v>3774.2944193192852</v>
      </c>
      <c r="K7436" s="2">
        <f>I7436*FARMER_RATE+J7436*TEMP_WORKER_RATE</f>
        <v>90525.944779848709</v>
      </c>
      <c r="L7436" s="2">
        <f>A7436*PRICE_TOM+B7436*PRICE_CAR+C7436*PRICE_MES</f>
        <v>175652</v>
      </c>
      <c r="M7436" s="2">
        <f>A7436*FERT_BED_TOM+B7436*FERT_BED_CAR+C7436*FERT_BED_MES</f>
        <v>33440</v>
      </c>
      <c r="N7436" s="6">
        <f>IF(AND(D7436&lt;=TOTAL_BEDS,J7436&lt;=TEMP_WORKER_MAX*TEMP_WORKER_HRS),1,0)</f>
        <v>1</v>
      </c>
      <c r="O7436" s="2">
        <f>L7436-M7436-K7436-FIXED_COSTS</f>
        <v>31686.055220151291</v>
      </c>
      <c r="P7436" s="2">
        <f>IF(N7436=1,O7436,"")</f>
        <v>31686.055220151291</v>
      </c>
    </row>
    <row r="7437">
      <c r="A7437" s="6">
        <v>11</v>
      </c>
      <c r="B7437" s="6">
        <v>8</v>
      </c>
      <c r="C7437" s="6">
        <v>24</v>
      </c>
      <c r="D7437" s="6">
        <f>A7437+B7437+C7437</f>
        <v>43</v>
      </c>
      <c r="E7437" s="5">
        <f>IF(A7437=0,0,A7437*LABOR_HRS_WK_TOM*SEASON_WEEKS*(1+DIM_PCT_TOM)^A7437)</f>
        <v>2824.5855390489023</v>
      </c>
      <c r="F7437" s="5">
        <f>IF(B7437=0,0,B7437*LABOR_HRS_WK_CAR*SEASON_WEEKS*(1+DIM_PCT_CAR)^B7437)</f>
        <v>292.41669540238013</v>
      </c>
      <c r="G7437" s="5">
        <f>IF(C7437=0,0,C7437*LABOR_HRS_WK_MES*SEASON_WEEKS*(1+DIM_PCT_MES)^C7437)</f>
        <v>1455.139134447498</v>
      </c>
      <c r="H7437" s="5">
        <f>E7437+F7437+G7437</f>
        <v>4572.1413688987805</v>
      </c>
      <c r="I7437" s="5">
        <f>MIN(H7437,FARMER_HRS)</f>
        <v>720</v>
      </c>
      <c r="J7437" s="5">
        <f>MAX(0,H7437-FARMER_HRS)</f>
        <v>3852.1413688987805</v>
      </c>
      <c r="K7437" s="2">
        <f>I7437*FARMER_RATE+J7437*TEMP_WORKER_RATE</f>
        <v>91877.454321159385</v>
      </c>
      <c r="L7437" s="2">
        <f>A7437*PRICE_TOM+B7437*PRICE_CAR+C7437*PRICE_MES</f>
        <v>178352</v>
      </c>
      <c r="M7437" s="2">
        <f>A7437*FERT_BED_TOM+B7437*FERT_BED_CAR+C7437*FERT_BED_MES</f>
        <v>34320</v>
      </c>
      <c r="N7437" s="6">
        <f>IF(AND(D7437&lt;=TOTAL_BEDS,J7437&lt;=TEMP_WORKER_MAX*TEMP_WORKER_HRS),1,0)</f>
        <v>1</v>
      </c>
      <c r="O7437" s="2">
        <f>L7437-M7437-K7437-FIXED_COSTS</f>
        <v>32154.545678840615</v>
      </c>
      <c r="P7437" s="2">
        <f>IF(N7437=1,O7437,"")</f>
        <v>32154.545678840615</v>
      </c>
    </row>
    <row r="7438">
      <c r="A7438" s="6">
        <v>11</v>
      </c>
      <c r="B7438" s="6">
        <v>8</v>
      </c>
      <c r="C7438" s="6">
        <v>25</v>
      </c>
      <c r="D7438" s="6">
        <f>A7438+B7438+C7438</f>
        <v>44</v>
      </c>
      <c r="E7438" s="5">
        <f>IF(A7438=0,0,A7438*LABOR_HRS_WK_TOM*SEASON_WEEKS*(1+DIM_PCT_TOM)^A7438)</f>
        <v>2824.5855390489023</v>
      </c>
      <c r="F7438" s="5">
        <f>IF(B7438=0,0,B7438*LABOR_HRS_WK_CAR*SEASON_WEEKS*(1+DIM_PCT_CAR)^B7438)</f>
        <v>292.41669540238013</v>
      </c>
      <c r="G7438" s="5">
        <f>IF(C7438=0,0,C7438*LABOR_HRS_WK_MES*SEASON_WEEKS*(1+DIM_PCT_MES)^C7438)</f>
        <v>1534.7170558625955</v>
      </c>
      <c r="H7438" s="5">
        <f>E7438+F7438+G7438</f>
        <v>4651.7192903138784</v>
      </c>
      <c r="I7438" s="5">
        <f>MIN(H7438,FARMER_HRS)</f>
        <v>720</v>
      </c>
      <c r="J7438" s="5">
        <f>MAX(0,H7438-FARMER_HRS)</f>
        <v>3931.7192903138784</v>
      </c>
      <c r="K7438" s="2">
        <f>I7438*FARMER_RATE+J7438*TEMP_WORKER_RATE</f>
        <v>93259.015456838169</v>
      </c>
      <c r="L7438" s="2">
        <f>A7438*PRICE_TOM+B7438*PRICE_CAR+C7438*PRICE_MES</f>
        <v>181052</v>
      </c>
      <c r="M7438" s="2">
        <f>A7438*FERT_BED_TOM+B7438*FERT_BED_CAR+C7438*FERT_BED_MES</f>
        <v>35200</v>
      </c>
      <c r="N7438" s="6">
        <f>IF(AND(D7438&lt;=TOTAL_BEDS,J7438&lt;=TEMP_WORKER_MAX*TEMP_WORKER_HRS),1,0)</f>
        <v>1</v>
      </c>
      <c r="O7438" s="2">
        <f>L7438-M7438-K7438-FIXED_COSTS</f>
        <v>32592.984543161831</v>
      </c>
      <c r="P7438" s="2">
        <f>IF(N7438=1,O7438,"")</f>
        <v>32592.984543161831</v>
      </c>
    </row>
    <row r="7439">
      <c r="A7439" s="6">
        <v>11</v>
      </c>
      <c r="B7439" s="6">
        <v>8</v>
      </c>
      <c r="C7439" s="6">
        <v>26</v>
      </c>
      <c r="D7439" s="6">
        <f>A7439+B7439+C7439</f>
        <v>45</v>
      </c>
      <c r="E7439" s="5">
        <f>IF(A7439=0,0,A7439*LABOR_HRS_WK_TOM*SEASON_WEEKS*(1+DIM_PCT_TOM)^A7439)</f>
        <v>2824.5855390489023</v>
      </c>
      <c r="F7439" s="5">
        <f>IF(B7439=0,0,B7439*LABOR_HRS_WK_CAR*SEASON_WEEKS*(1+DIM_PCT_CAR)^B7439)</f>
        <v>292.41669540238013</v>
      </c>
      <c r="G7439" s="5">
        <f>IF(C7439=0,0,C7439*LABOR_HRS_WK_MES*SEASON_WEEKS*(1+DIM_PCT_MES)^C7439)</f>
        <v>1616.0570598233128</v>
      </c>
      <c r="H7439" s="5">
        <f>E7439+F7439+G7439</f>
        <v>4733.0592942745952</v>
      </c>
      <c r="I7439" s="5">
        <f>MIN(H7439,FARMER_HRS)</f>
        <v>720</v>
      </c>
      <c r="J7439" s="5">
        <f>MAX(0,H7439-FARMER_HRS)</f>
        <v>4013.0592942745952</v>
      </c>
      <c r="K7439" s="2">
        <f>I7439*FARMER_RATE+J7439*TEMP_WORKER_RATE</f>
        <v>94671.168303378392</v>
      </c>
      <c r="L7439" s="2">
        <f>A7439*PRICE_TOM+B7439*PRICE_CAR+C7439*PRICE_MES</f>
        <v>183752</v>
      </c>
      <c r="M7439" s="2">
        <f>A7439*FERT_BED_TOM+B7439*FERT_BED_CAR+C7439*FERT_BED_MES</f>
        <v>36080</v>
      </c>
      <c r="N7439" s="6">
        <f>IF(AND(D7439&lt;=TOTAL_BEDS,J7439&lt;=TEMP_WORKER_MAX*TEMP_WORKER_HRS),1,0)</f>
        <v>1</v>
      </c>
      <c r="O7439" s="2">
        <f>L7439-M7439-K7439-FIXED_COSTS</f>
        <v>33000.831696621608</v>
      </c>
      <c r="P7439" s="2">
        <f>IF(N7439=1,O7439,"")</f>
        <v>33000.831696621608</v>
      </c>
    </row>
    <row r="7440">
      <c r="A7440" s="6">
        <v>11</v>
      </c>
      <c r="B7440" s="6">
        <v>8</v>
      </c>
      <c r="C7440" s="6">
        <v>27</v>
      </c>
      <c r="D7440" s="6">
        <f>A7440+B7440+C7440</f>
        <v>46</v>
      </c>
      <c r="E7440" s="5">
        <f>IF(A7440=0,0,A7440*LABOR_HRS_WK_TOM*SEASON_WEEKS*(1+DIM_PCT_TOM)^A7440)</f>
        <v>2824.5855390489023</v>
      </c>
      <c r="F7440" s="5">
        <f>IF(B7440=0,0,B7440*LABOR_HRS_WK_CAR*SEASON_WEEKS*(1+DIM_PCT_CAR)^B7440)</f>
        <v>292.41669540238013</v>
      </c>
      <c r="G7440" s="5">
        <f>IF(C7440=0,0,C7440*LABOR_HRS_WK_MES*SEASON_WEEKS*(1+DIM_PCT_MES)^C7440)</f>
        <v>1699.19076434307</v>
      </c>
      <c r="H7440" s="5">
        <f>E7440+F7440+G7440</f>
        <v>4816.1929987943531</v>
      </c>
      <c r="I7440" s="5">
        <f>MIN(H7440,FARMER_HRS)</f>
        <v>720</v>
      </c>
      <c r="J7440" s="5">
        <f>MAX(0,H7440-FARMER_HRS)</f>
        <v>4096.1929987943531</v>
      </c>
      <c r="K7440" s="2">
        <f>I7440*FARMER_RATE+J7440*TEMP_WORKER_RATE</f>
        <v>96114.461784624189</v>
      </c>
      <c r="L7440" s="2">
        <f>A7440*PRICE_TOM+B7440*PRICE_CAR+C7440*PRICE_MES</f>
        <v>186452</v>
      </c>
      <c r="M7440" s="2">
        <f>A7440*FERT_BED_TOM+B7440*FERT_BED_CAR+C7440*FERT_BED_MES</f>
        <v>36960</v>
      </c>
      <c r="N7440" s="6">
        <f>IF(AND(D7440&lt;=TOTAL_BEDS,J7440&lt;=TEMP_WORKER_MAX*TEMP_WORKER_HRS),1,0)</f>
        <v>1</v>
      </c>
      <c r="O7440" s="2">
        <f>L7440-M7440-K7440-FIXED_COSTS</f>
        <v>33377.538215375811</v>
      </c>
      <c r="P7440" s="2">
        <f>IF(N7440=1,O7440,"")</f>
        <v>33377.538215375811</v>
      </c>
    </row>
    <row r="7441">
      <c r="A7441" s="6">
        <v>11</v>
      </c>
      <c r="B7441" s="6">
        <v>8</v>
      </c>
      <c r="C7441" s="6">
        <v>28</v>
      </c>
      <c r="D7441" s="6">
        <f>A7441+B7441+C7441</f>
        <v>47</v>
      </c>
      <c r="E7441" s="5">
        <f>IF(A7441=0,0,A7441*LABOR_HRS_WK_TOM*SEASON_WEEKS*(1+DIM_PCT_TOM)^A7441)</f>
        <v>2824.5855390489023</v>
      </c>
      <c r="F7441" s="5">
        <f>IF(B7441=0,0,B7441*LABOR_HRS_WK_CAR*SEASON_WEEKS*(1+DIM_PCT_CAR)^B7441)</f>
        <v>292.41669540238013</v>
      </c>
      <c r="G7441" s="5">
        <f>IF(C7441=0,0,C7441*LABOR_HRS_WK_MES*SEASON_WEEKS*(1+DIM_PCT_MES)^C7441)</f>
        <v>1784.1503025602233</v>
      </c>
      <c r="H7441" s="5">
        <f>E7441+F7441+G7441</f>
        <v>4901.152537011506</v>
      </c>
      <c r="I7441" s="5">
        <f>MIN(H7441,FARMER_HRS)</f>
        <v>720</v>
      </c>
      <c r="J7441" s="5">
        <f>MAX(0,H7441-FARMER_HRS)</f>
        <v>4181.152537011506</v>
      </c>
      <c r="K7441" s="2">
        <f>I7441*FARMER_RATE+J7441*TEMP_WORKER_RATE</f>
        <v>97589.453767560859</v>
      </c>
      <c r="L7441" s="2">
        <f>A7441*PRICE_TOM+B7441*PRICE_CAR+C7441*PRICE_MES</f>
        <v>189152</v>
      </c>
      <c r="M7441" s="2">
        <f>A7441*FERT_BED_TOM+B7441*FERT_BED_CAR+C7441*FERT_BED_MES</f>
        <v>37840</v>
      </c>
      <c r="N7441" s="6">
        <f>IF(AND(D7441&lt;=TOTAL_BEDS,J7441&lt;=TEMP_WORKER_MAX*TEMP_WORKER_HRS),1,0)</f>
        <v>1</v>
      </c>
      <c r="O7441" s="2">
        <f>L7441-M7441-K7441-FIXED_COSTS</f>
        <v>33722.546232439141</v>
      </c>
      <c r="P7441" s="2">
        <f>IF(N7441=1,O7441,"")</f>
        <v>33722.546232439141</v>
      </c>
    </row>
    <row r="7442">
      <c r="A7442" s="6">
        <v>11</v>
      </c>
      <c r="B7442" s="6">
        <v>8</v>
      </c>
      <c r="C7442" s="6">
        <v>29</v>
      </c>
      <c r="D7442" s="6">
        <f>A7442+B7442+C7442</f>
        <v>48</v>
      </c>
      <c r="E7442" s="5">
        <f>IF(A7442=0,0,A7442*LABOR_HRS_WK_TOM*SEASON_WEEKS*(1+DIM_PCT_TOM)^A7442)</f>
        <v>2824.5855390489023</v>
      </c>
      <c r="F7442" s="5">
        <f>IF(B7442=0,0,B7442*LABOR_HRS_WK_CAR*SEASON_WEEKS*(1+DIM_PCT_CAR)^B7442)</f>
        <v>292.41669540238013</v>
      </c>
      <c r="G7442" s="5">
        <f>IF(C7442=0,0,C7442*LABOR_HRS_WK_MES*SEASON_WEEKS*(1+DIM_PCT_MES)^C7442)</f>
        <v>1870.9683306758766</v>
      </c>
      <c r="H7442" s="5">
        <f>E7442+F7442+G7442</f>
        <v>4987.97056512716</v>
      </c>
      <c r="I7442" s="5">
        <f>MIN(H7442,FARMER_HRS)</f>
        <v>720</v>
      </c>
      <c r="J7442" s="5">
        <f>MAX(0,H7442-FARMER_HRS)</f>
        <v>4267.97056512716</v>
      </c>
      <c r="K7442" s="2">
        <f>I7442*FARMER_RATE+J7442*TEMP_WORKER_RATE</f>
        <v>99096.7112001243</v>
      </c>
      <c r="L7442" s="2">
        <f>A7442*PRICE_TOM+B7442*PRICE_CAR+C7442*PRICE_MES</f>
        <v>191852</v>
      </c>
      <c r="M7442" s="2">
        <f>A7442*FERT_BED_TOM+B7442*FERT_BED_CAR+C7442*FERT_BED_MES</f>
        <v>38720</v>
      </c>
      <c r="N7442" s="6">
        <f>IF(AND(D7442&lt;=TOTAL_BEDS,J7442&lt;=TEMP_WORKER_MAX*TEMP_WORKER_HRS),1,0)</f>
        <v>1</v>
      </c>
      <c r="O7442" s="2">
        <f>L7442-M7442-K7442-FIXED_COSTS</f>
        <v>34035.288799875707</v>
      </c>
      <c r="P7442" s="2">
        <f>IF(N7442=1,O7442,"")</f>
        <v>34035.288799875707</v>
      </c>
    </row>
    <row r="7443">
      <c r="A7443" s="6">
        <v>11</v>
      </c>
      <c r="B7443" s="6">
        <v>8</v>
      </c>
      <c r="C7443" s="6">
        <v>30</v>
      </c>
      <c r="D7443" s="6">
        <f>A7443+B7443+C7443</f>
        <v>49</v>
      </c>
      <c r="E7443" s="5">
        <f>IF(A7443=0,0,A7443*LABOR_HRS_WK_TOM*SEASON_WEEKS*(1+DIM_PCT_TOM)^A7443)</f>
        <v>2824.5855390489023</v>
      </c>
      <c r="F7443" s="5">
        <f>IF(B7443=0,0,B7443*LABOR_HRS_WK_CAR*SEASON_WEEKS*(1+DIM_PCT_CAR)^B7443)</f>
        <v>292.41669540238013</v>
      </c>
      <c r="G7443" s="5">
        <f>IF(C7443=0,0,C7443*LABOR_HRS_WK_MES*SEASON_WEEKS*(1+DIM_PCT_MES)^C7443)</f>
        <v>1959.6780360096466</v>
      </c>
      <c r="H7443" s="5">
        <f>E7443+F7443+G7443</f>
        <v>5076.680270460929</v>
      </c>
      <c r="I7443" s="5">
        <f>MIN(H7443,FARMER_HRS)</f>
        <v>720</v>
      </c>
      <c r="J7443" s="5">
        <f>MAX(0,H7443-FARMER_HRS)</f>
        <v>4356.680270460929</v>
      </c>
      <c r="K7443" s="2">
        <f>I7443*FARMER_RATE+J7443*TEMP_WORKER_RATE</f>
        <v>100636.81025105779</v>
      </c>
      <c r="L7443" s="2">
        <f>A7443*PRICE_TOM+B7443*PRICE_CAR+C7443*PRICE_MES</f>
        <v>194552</v>
      </c>
      <c r="M7443" s="2">
        <f>A7443*FERT_BED_TOM+B7443*FERT_BED_CAR+C7443*FERT_BED_MES</f>
        <v>39600</v>
      </c>
      <c r="N7443" s="6">
        <f>IF(AND(D7443&lt;=TOTAL_BEDS,J7443&lt;=TEMP_WORKER_MAX*TEMP_WORKER_HRS),1,0)</f>
        <v>1</v>
      </c>
      <c r="O7443" s="2">
        <f>L7443-M7443-K7443-FIXED_COSTS</f>
        <v>34315.189748942212</v>
      </c>
      <c r="P7443" s="2">
        <f>IF(N7443=1,O7443,"")</f>
        <v>34315.189748942212</v>
      </c>
    </row>
    <row r="7444">
      <c r="A7444" s="6">
        <v>11</v>
      </c>
      <c r="B7444" s="6">
        <v>9</v>
      </c>
      <c r="C7444" s="6">
        <v>0</v>
      </c>
      <c r="D7444" s="6">
        <f>A7444+B7444+C7444</f>
        <v>20</v>
      </c>
      <c r="E7444" s="5">
        <f>IF(A7444=0,0,A7444*LABOR_HRS_WK_TOM*SEASON_WEEKS*(1+DIM_PCT_TOM)^A7444)</f>
        <v>2824.5855390489023</v>
      </c>
      <c r="F7444" s="5">
        <f>IF(B7444=0,0,B7444*LABOR_HRS_WK_CAR*SEASON_WEEKS*(1+DIM_PCT_CAR)^B7444)</f>
        <v>337.19300188586959</v>
      </c>
      <c r="G7444" s="5">
        <f>IF(C7444=0,0,C7444*LABOR_HRS_WK_MES*SEASON_WEEKS*(1+DIM_PCT_MES)^C7444)</f>
        <v>0</v>
      </c>
      <c r="H7444" s="5">
        <f>E7444+F7444+G7444</f>
        <v>3161.7785409347721</v>
      </c>
      <c r="I7444" s="5">
        <f>MIN(H7444,FARMER_HRS)</f>
        <v>720</v>
      </c>
      <c r="J7444" s="5">
        <f>MAX(0,H7444-FARMER_HRS)</f>
        <v>2441.7785409347721</v>
      </c>
      <c r="K7444" s="2">
        <f>I7444*FARMER_RATE+J7444*TEMP_WORKER_RATE</f>
        <v>67391.988557895354</v>
      </c>
      <c r="L7444" s="2">
        <f>A7444*PRICE_TOM+B7444*PRICE_CAR+C7444*PRICE_MES</f>
        <v>115646</v>
      </c>
      <c r="M7444" s="2">
        <f>A7444*FERT_BED_TOM+B7444*FERT_BED_CAR+C7444*FERT_BED_MES</f>
        <v>13640</v>
      </c>
      <c r="N7444" s="6">
        <f>IF(AND(D7444&lt;=TOTAL_BEDS,J7444&lt;=TEMP_WORKER_MAX*TEMP_WORKER_HRS),1,0)</f>
        <v>1</v>
      </c>
      <c r="O7444" s="2">
        <f>L7444-M7444-K7444-FIXED_COSTS</f>
        <v>14614.011442104646</v>
      </c>
      <c r="P7444" s="2">
        <f>IF(N7444=1,O7444,"")</f>
        <v>14614.011442104646</v>
      </c>
    </row>
    <row r="7445">
      <c r="A7445" s="6">
        <v>11</v>
      </c>
      <c r="B7445" s="6">
        <v>9</v>
      </c>
      <c r="C7445" s="6">
        <v>1</v>
      </c>
      <c r="D7445" s="6">
        <f>A7445+B7445+C7445</f>
        <v>21</v>
      </c>
      <c r="E7445" s="5">
        <f>IF(A7445=0,0,A7445*LABOR_HRS_WK_TOM*SEASON_WEEKS*(1+DIM_PCT_TOM)^A7445)</f>
        <v>2824.5855390489023</v>
      </c>
      <c r="F7445" s="5">
        <f>IF(B7445=0,0,B7445*LABOR_HRS_WK_CAR*SEASON_WEEKS*(1+DIM_PCT_CAR)^B7445)</f>
        <v>337.19300188586959</v>
      </c>
      <c r="G7445" s="5">
        <f>IF(C7445=0,0,C7445*LABOR_HRS_WK_MES*SEASON_WEEKS*(1+DIM_PCT_MES)^C7445)</f>
        <v>45.5625</v>
      </c>
      <c r="H7445" s="5">
        <f>E7445+F7445+G7445</f>
        <v>3207.3410409347721</v>
      </c>
      <c r="I7445" s="5">
        <f>MIN(H7445,FARMER_HRS)</f>
        <v>720</v>
      </c>
      <c r="J7445" s="5">
        <f>MAX(0,H7445-FARMER_HRS)</f>
        <v>2487.3410409347721</v>
      </c>
      <c r="K7445" s="2">
        <f>I7445*FARMER_RATE+J7445*TEMP_WORKER_RATE</f>
        <v>68183.004182895354</v>
      </c>
      <c r="L7445" s="2">
        <f>A7445*PRICE_TOM+B7445*PRICE_CAR+C7445*PRICE_MES</f>
        <v>118346</v>
      </c>
      <c r="M7445" s="2">
        <f>A7445*FERT_BED_TOM+B7445*FERT_BED_CAR+C7445*FERT_BED_MES</f>
        <v>14520</v>
      </c>
      <c r="N7445" s="6">
        <f>IF(AND(D7445&lt;=TOTAL_BEDS,J7445&lt;=TEMP_WORKER_MAX*TEMP_WORKER_HRS),1,0)</f>
        <v>1</v>
      </c>
      <c r="O7445" s="2">
        <f>L7445-M7445-K7445-FIXED_COSTS</f>
        <v>15642.995817104646</v>
      </c>
      <c r="P7445" s="2">
        <f>IF(N7445=1,O7445,"")</f>
        <v>15642.995817104646</v>
      </c>
    </row>
    <row r="7446">
      <c r="A7446" s="6">
        <v>11</v>
      </c>
      <c r="B7446" s="6">
        <v>9</v>
      </c>
      <c r="C7446" s="6">
        <v>2</v>
      </c>
      <c r="D7446" s="6">
        <f>A7446+B7446+C7446</f>
        <v>22</v>
      </c>
      <c r="E7446" s="5">
        <f>IF(A7446=0,0,A7446*LABOR_HRS_WK_TOM*SEASON_WEEKS*(1+DIM_PCT_TOM)^A7446)</f>
        <v>2824.5855390489023</v>
      </c>
      <c r="F7446" s="5">
        <f>IF(B7446=0,0,B7446*LABOR_HRS_WK_CAR*SEASON_WEEKS*(1+DIM_PCT_CAR)^B7446)</f>
        <v>337.19300188586959</v>
      </c>
      <c r="G7446" s="5">
        <f>IF(C7446=0,0,C7446*LABOR_HRS_WK_MES*SEASON_WEEKS*(1+DIM_PCT_MES)^C7446)</f>
        <v>92.2640625</v>
      </c>
      <c r="H7446" s="5">
        <f>E7446+F7446+G7446</f>
        <v>3254.042603434772</v>
      </c>
      <c r="I7446" s="5">
        <f>MIN(H7446,FARMER_HRS)</f>
        <v>720</v>
      </c>
      <c r="J7446" s="5">
        <f>MAX(0,H7446-FARMER_HRS)</f>
        <v>2534.042603434772</v>
      </c>
      <c r="K7446" s="2">
        <f>I7446*FARMER_RATE+J7446*TEMP_WORKER_RATE</f>
        <v>68993.795198520354</v>
      </c>
      <c r="L7446" s="2">
        <f>A7446*PRICE_TOM+B7446*PRICE_CAR+C7446*PRICE_MES</f>
        <v>121046</v>
      </c>
      <c r="M7446" s="2">
        <f>A7446*FERT_BED_TOM+B7446*FERT_BED_CAR+C7446*FERT_BED_MES</f>
        <v>15400</v>
      </c>
      <c r="N7446" s="6">
        <f>IF(AND(D7446&lt;=TOTAL_BEDS,J7446&lt;=TEMP_WORKER_MAX*TEMP_WORKER_HRS),1,0)</f>
        <v>1</v>
      </c>
      <c r="O7446" s="2">
        <f>L7446-M7446-K7446-FIXED_COSTS</f>
        <v>16652.204801479646</v>
      </c>
      <c r="P7446" s="2">
        <f>IF(N7446=1,O7446,"")</f>
        <v>16652.204801479646</v>
      </c>
    </row>
    <row r="7447">
      <c r="A7447" s="6">
        <v>11</v>
      </c>
      <c r="B7447" s="6">
        <v>9</v>
      </c>
      <c r="C7447" s="6">
        <v>3</v>
      </c>
      <c r="D7447" s="6">
        <f>A7447+B7447+C7447</f>
        <v>23</v>
      </c>
      <c r="E7447" s="5">
        <f>IF(A7447=0,0,A7447*LABOR_HRS_WK_TOM*SEASON_WEEKS*(1+DIM_PCT_TOM)^A7447)</f>
        <v>2824.5855390489023</v>
      </c>
      <c r="F7447" s="5">
        <f>IF(B7447=0,0,B7447*LABOR_HRS_WK_CAR*SEASON_WEEKS*(1+DIM_PCT_CAR)^B7447)</f>
        <v>337.19300188586959</v>
      </c>
      <c r="G7447" s="5">
        <f>IF(C7447=0,0,C7447*LABOR_HRS_WK_MES*SEASON_WEEKS*(1+DIM_PCT_MES)^C7447)</f>
        <v>140.12604492187498</v>
      </c>
      <c r="H7447" s="5">
        <f>E7447+F7447+G7447</f>
        <v>3301.9045858566469</v>
      </c>
      <c r="I7447" s="5">
        <f>MIN(H7447,FARMER_HRS)</f>
        <v>720</v>
      </c>
      <c r="J7447" s="5">
        <f>MAX(0,H7447-FARMER_HRS)</f>
        <v>2581.9045858566469</v>
      </c>
      <c r="K7447" s="2">
        <f>I7447*FARMER_RATE+J7447*TEMP_WORKER_RATE</f>
        <v>69824.732393344573</v>
      </c>
      <c r="L7447" s="2">
        <f>A7447*PRICE_TOM+B7447*PRICE_CAR+C7447*PRICE_MES</f>
        <v>123746</v>
      </c>
      <c r="M7447" s="2">
        <f>A7447*FERT_BED_TOM+B7447*FERT_BED_CAR+C7447*FERT_BED_MES</f>
        <v>16280</v>
      </c>
      <c r="N7447" s="6">
        <f>IF(AND(D7447&lt;=TOTAL_BEDS,J7447&lt;=TEMP_WORKER_MAX*TEMP_WORKER_HRS),1,0)</f>
        <v>1</v>
      </c>
      <c r="O7447" s="2">
        <f>L7447-M7447-K7447-FIXED_COSTS</f>
        <v>17641.267606655427</v>
      </c>
      <c r="P7447" s="2">
        <f>IF(N7447=1,O7447,"")</f>
        <v>17641.267606655427</v>
      </c>
    </row>
    <row r="7448">
      <c r="A7448" s="6">
        <v>11</v>
      </c>
      <c r="B7448" s="6">
        <v>9</v>
      </c>
      <c r="C7448" s="6">
        <v>4</v>
      </c>
      <c r="D7448" s="6">
        <f>A7448+B7448+C7448</f>
        <v>24</v>
      </c>
      <c r="E7448" s="5">
        <f>IF(A7448=0,0,A7448*LABOR_HRS_WK_TOM*SEASON_WEEKS*(1+DIM_PCT_TOM)^A7448)</f>
        <v>2824.5855390489023</v>
      </c>
      <c r="F7448" s="5">
        <f>IF(B7448=0,0,B7448*LABOR_HRS_WK_CAR*SEASON_WEEKS*(1+DIM_PCT_CAR)^B7448)</f>
        <v>337.19300188586959</v>
      </c>
      <c r="G7448" s="5">
        <f>IF(C7448=0,0,C7448*LABOR_HRS_WK_MES*SEASON_WEEKS*(1+DIM_PCT_MES)^C7448)</f>
        <v>189.17016064453119</v>
      </c>
      <c r="H7448" s="5">
        <f>E7448+F7448+G7448</f>
        <v>3350.9487015793034</v>
      </c>
      <c r="I7448" s="5">
        <f>MIN(H7448,FARMER_HRS)</f>
        <v>720</v>
      </c>
      <c r="J7448" s="5">
        <f>MAX(0,H7448-FARMER_HRS)</f>
        <v>2630.9487015793034</v>
      </c>
      <c r="K7448" s="2">
        <f>I7448*FARMER_RATE+J7448*TEMP_WORKER_RATE</f>
        <v>70676.1927357518</v>
      </c>
      <c r="L7448" s="2">
        <f>A7448*PRICE_TOM+B7448*PRICE_CAR+C7448*PRICE_MES</f>
        <v>126446</v>
      </c>
      <c r="M7448" s="2">
        <f>A7448*FERT_BED_TOM+B7448*FERT_BED_CAR+C7448*FERT_BED_MES</f>
        <v>17160</v>
      </c>
      <c r="N7448" s="6">
        <f>IF(AND(D7448&lt;=TOTAL_BEDS,J7448&lt;=TEMP_WORKER_MAX*TEMP_WORKER_HRS),1,0)</f>
        <v>1</v>
      </c>
      <c r="O7448" s="2">
        <f>L7448-M7448-K7448-FIXED_COSTS</f>
        <v>18609.8072642482</v>
      </c>
      <c r="P7448" s="2">
        <f>IF(N7448=1,O7448,"")</f>
        <v>18609.8072642482</v>
      </c>
    </row>
    <row r="7449">
      <c r="A7449" s="6">
        <v>11</v>
      </c>
      <c r="B7449" s="6">
        <v>9</v>
      </c>
      <c r="C7449" s="6">
        <v>5</v>
      </c>
      <c r="D7449" s="6">
        <f>A7449+B7449+C7449</f>
        <v>25</v>
      </c>
      <c r="E7449" s="5">
        <f>IF(A7449=0,0,A7449*LABOR_HRS_WK_TOM*SEASON_WEEKS*(1+DIM_PCT_TOM)^A7449)</f>
        <v>2824.5855390489023</v>
      </c>
      <c r="F7449" s="5">
        <f>IF(B7449=0,0,B7449*LABOR_HRS_WK_CAR*SEASON_WEEKS*(1+DIM_PCT_CAR)^B7449)</f>
        <v>337.19300188586959</v>
      </c>
      <c r="G7449" s="5">
        <f>IF(C7449=0,0,C7449*LABOR_HRS_WK_MES*SEASON_WEEKS*(1+DIM_PCT_MES)^C7449)</f>
        <v>239.41848456573481</v>
      </c>
      <c r="H7449" s="5">
        <f>E7449+F7449+G7449</f>
        <v>3401.1970255005067</v>
      </c>
      <c r="I7449" s="5">
        <f>MIN(H7449,FARMER_HRS)</f>
        <v>720</v>
      </c>
      <c r="J7449" s="5">
        <f>MAX(0,H7449-FARMER_HRS)</f>
        <v>2681.1970255005067</v>
      </c>
      <c r="K7449" s="2">
        <f>I7449*FARMER_RATE+J7449*TEMP_WORKER_RATE</f>
        <v>71548.5594704949</v>
      </c>
      <c r="L7449" s="2">
        <f>A7449*PRICE_TOM+B7449*PRICE_CAR+C7449*PRICE_MES</f>
        <v>129146</v>
      </c>
      <c r="M7449" s="2">
        <f>A7449*FERT_BED_TOM+B7449*FERT_BED_CAR+C7449*FERT_BED_MES</f>
        <v>18040</v>
      </c>
      <c r="N7449" s="6">
        <f>IF(AND(D7449&lt;=TOTAL_BEDS,J7449&lt;=TEMP_WORKER_MAX*TEMP_WORKER_HRS),1,0)</f>
        <v>1</v>
      </c>
      <c r="O7449" s="2">
        <f>L7449-M7449-K7449-FIXED_COSTS</f>
        <v>19557.440529505096</v>
      </c>
      <c r="P7449" s="2">
        <f>IF(N7449=1,O7449,"")</f>
        <v>19557.440529505096</v>
      </c>
    </row>
    <row r="7450">
      <c r="A7450" s="6">
        <v>11</v>
      </c>
      <c r="B7450" s="6">
        <v>9</v>
      </c>
      <c r="C7450" s="6">
        <v>6</v>
      </c>
      <c r="D7450" s="6">
        <f>A7450+B7450+C7450</f>
        <v>26</v>
      </c>
      <c r="E7450" s="5">
        <f>IF(A7450=0,0,A7450*LABOR_HRS_WK_TOM*SEASON_WEEKS*(1+DIM_PCT_TOM)^A7450)</f>
        <v>2824.5855390489023</v>
      </c>
      <c r="F7450" s="5">
        <f>IF(B7450=0,0,B7450*LABOR_HRS_WK_CAR*SEASON_WEEKS*(1+DIM_PCT_CAR)^B7450)</f>
        <v>337.19300188586959</v>
      </c>
      <c r="G7450" s="5">
        <f>IF(C7450=0,0,C7450*LABOR_HRS_WK_MES*SEASON_WEEKS*(1+DIM_PCT_MES)^C7450)</f>
        <v>290.89345874736773</v>
      </c>
      <c r="H7450" s="5">
        <f>E7450+F7450+G7450</f>
        <v>3452.67199968214</v>
      </c>
      <c r="I7450" s="5">
        <f>MIN(H7450,FARMER_HRS)</f>
        <v>720</v>
      </c>
      <c r="J7450" s="5">
        <f>MAX(0,H7450-FARMER_HRS)</f>
        <v>2732.67199968214</v>
      </c>
      <c r="K7450" s="2">
        <f>I7450*FARMER_RATE+J7450*TEMP_WORKER_RATE</f>
        <v>72442.222216703813</v>
      </c>
      <c r="L7450" s="2">
        <f>A7450*PRICE_TOM+B7450*PRICE_CAR+C7450*PRICE_MES</f>
        <v>131846</v>
      </c>
      <c r="M7450" s="2">
        <f>A7450*FERT_BED_TOM+B7450*FERT_BED_CAR+C7450*FERT_BED_MES</f>
        <v>18920</v>
      </c>
      <c r="N7450" s="6">
        <f>IF(AND(D7450&lt;=TOTAL_BEDS,J7450&lt;=TEMP_WORKER_MAX*TEMP_WORKER_HRS),1,0)</f>
        <v>1</v>
      </c>
      <c r="O7450" s="2">
        <f>L7450-M7450-K7450-FIXED_COSTS</f>
        <v>20483.777783296187</v>
      </c>
      <c r="P7450" s="2">
        <f>IF(N7450=1,O7450,"")</f>
        <v>20483.777783296187</v>
      </c>
    </row>
    <row r="7451">
      <c r="A7451" s="6">
        <v>11</v>
      </c>
      <c r="B7451" s="6">
        <v>9</v>
      </c>
      <c r="C7451" s="6">
        <v>7</v>
      </c>
      <c r="D7451" s="6">
        <f>A7451+B7451+C7451</f>
        <v>27</v>
      </c>
      <c r="E7451" s="5">
        <f>IF(A7451=0,0,A7451*LABOR_HRS_WK_TOM*SEASON_WEEKS*(1+DIM_PCT_TOM)^A7451)</f>
        <v>2824.5855390489023</v>
      </c>
      <c r="F7451" s="5">
        <f>IF(B7451=0,0,B7451*LABOR_HRS_WK_CAR*SEASON_WEEKS*(1+DIM_PCT_CAR)^B7451)</f>
        <v>337.19300188586959</v>
      </c>
      <c r="G7451" s="5">
        <f>IF(C7451=0,0,C7451*LABOR_HRS_WK_MES*SEASON_WEEKS*(1+DIM_PCT_MES)^C7451)</f>
        <v>343.61789814532818</v>
      </c>
      <c r="H7451" s="5">
        <f>E7451+F7451+G7451</f>
        <v>3505.3964390801</v>
      </c>
      <c r="I7451" s="5">
        <f>MIN(H7451,FARMER_HRS)</f>
        <v>720</v>
      </c>
      <c r="J7451" s="5">
        <f>MAX(0,H7451-FARMER_HRS)</f>
        <v>2785.3964390801</v>
      </c>
      <c r="K7451" s="2">
        <f>I7451*FARMER_RATE+J7451*TEMP_WORKER_RATE</f>
        <v>73357.577067362843</v>
      </c>
      <c r="L7451" s="2">
        <f>A7451*PRICE_TOM+B7451*PRICE_CAR+C7451*PRICE_MES</f>
        <v>134546</v>
      </c>
      <c r="M7451" s="2">
        <f>A7451*FERT_BED_TOM+B7451*FERT_BED_CAR+C7451*FERT_BED_MES</f>
        <v>19800</v>
      </c>
      <c r="N7451" s="6">
        <f>IF(AND(D7451&lt;=TOTAL_BEDS,J7451&lt;=TEMP_WORKER_MAX*TEMP_WORKER_HRS),1,0)</f>
        <v>1</v>
      </c>
      <c r="O7451" s="2">
        <f>L7451-M7451-K7451-FIXED_COSTS</f>
        <v>21388.422932637157</v>
      </c>
      <c r="P7451" s="2">
        <f>IF(N7451=1,O7451,"")</f>
        <v>21388.422932637157</v>
      </c>
    </row>
    <row r="7452">
      <c r="A7452" s="6">
        <v>11</v>
      </c>
      <c r="B7452" s="6">
        <v>9</v>
      </c>
      <c r="C7452" s="6">
        <v>8</v>
      </c>
      <c r="D7452" s="6">
        <f>A7452+B7452+C7452</f>
        <v>28</v>
      </c>
      <c r="E7452" s="5">
        <f>IF(A7452=0,0,A7452*LABOR_HRS_WK_TOM*SEASON_WEEKS*(1+DIM_PCT_TOM)^A7452)</f>
        <v>2824.5855390489023</v>
      </c>
      <c r="F7452" s="5">
        <f>IF(B7452=0,0,B7452*LABOR_HRS_WK_CAR*SEASON_WEEKS*(1+DIM_PCT_CAR)^B7452)</f>
        <v>337.19300188586959</v>
      </c>
      <c r="G7452" s="5">
        <f>IF(C7452=0,0,C7452*LABOR_HRS_WK_MES*SEASON_WEEKS*(1+DIM_PCT_MES)^C7452)</f>
        <v>397.61499642530833</v>
      </c>
      <c r="H7452" s="5">
        <f>E7452+F7452+G7452</f>
        <v>3559.3935373600802</v>
      </c>
      <c r="I7452" s="5">
        <f>MIN(H7452,FARMER_HRS)</f>
        <v>720</v>
      </c>
      <c r="J7452" s="5">
        <f>MAX(0,H7452-FARMER_HRS)</f>
        <v>2839.3935373600802</v>
      </c>
      <c r="K7452" s="2">
        <f>I7452*FARMER_RATE+J7452*TEMP_WORKER_RATE</f>
        <v>74295.026690279163</v>
      </c>
      <c r="L7452" s="2">
        <f>A7452*PRICE_TOM+B7452*PRICE_CAR+C7452*PRICE_MES</f>
        <v>137246</v>
      </c>
      <c r="M7452" s="2">
        <f>A7452*FERT_BED_TOM+B7452*FERT_BED_CAR+C7452*FERT_BED_MES</f>
        <v>20680</v>
      </c>
      <c r="N7452" s="6">
        <f>IF(AND(D7452&lt;=TOTAL_BEDS,J7452&lt;=TEMP_WORKER_MAX*TEMP_WORKER_HRS),1,0)</f>
        <v>1</v>
      </c>
      <c r="O7452" s="2">
        <f>L7452-M7452-K7452-FIXED_COSTS</f>
        <v>22270.973309720837</v>
      </c>
      <c r="P7452" s="2">
        <f>IF(N7452=1,O7452,"")</f>
        <v>22270.973309720837</v>
      </c>
    </row>
    <row r="7453">
      <c r="A7453" s="6">
        <v>11</v>
      </c>
      <c r="B7453" s="6">
        <v>9</v>
      </c>
      <c r="C7453" s="6">
        <v>9</v>
      </c>
      <c r="D7453" s="6">
        <f>A7453+B7453+C7453</f>
        <v>29</v>
      </c>
      <c r="E7453" s="5">
        <f>IF(A7453=0,0,A7453*LABOR_HRS_WK_TOM*SEASON_WEEKS*(1+DIM_PCT_TOM)^A7453)</f>
        <v>2824.5855390489023</v>
      </c>
      <c r="F7453" s="5">
        <f>IF(B7453=0,0,B7453*LABOR_HRS_WK_CAR*SEASON_WEEKS*(1+DIM_PCT_CAR)^B7453)</f>
        <v>337.19300188586959</v>
      </c>
      <c r="G7453" s="5">
        <f>IF(C7453=0,0,C7453*LABOR_HRS_WK_MES*SEASON_WEEKS*(1+DIM_PCT_MES)^C7453)</f>
        <v>452.90833186570273</v>
      </c>
      <c r="H7453" s="5">
        <f>E7453+F7453+G7453</f>
        <v>3614.6868728004747</v>
      </c>
      <c r="I7453" s="5">
        <f>MIN(H7453,FARMER_HRS)</f>
        <v>720</v>
      </c>
      <c r="J7453" s="5">
        <f>MAX(0,H7453-FARMER_HRS)</f>
        <v>2894.6868728004747</v>
      </c>
      <c r="K7453" s="2">
        <f>I7453*FARMER_RATE+J7453*TEMP_WORKER_RATE</f>
        <v>75254.9804305638</v>
      </c>
      <c r="L7453" s="2">
        <f>A7453*PRICE_TOM+B7453*PRICE_CAR+C7453*PRICE_MES</f>
        <v>139946</v>
      </c>
      <c r="M7453" s="2">
        <f>A7453*FERT_BED_TOM+B7453*FERT_BED_CAR+C7453*FERT_BED_MES</f>
        <v>21560</v>
      </c>
      <c r="N7453" s="6">
        <f>IF(AND(D7453&lt;=TOTAL_BEDS,J7453&lt;=TEMP_WORKER_MAX*TEMP_WORKER_HRS),1,0)</f>
        <v>1</v>
      </c>
      <c r="O7453" s="2">
        <f>L7453-M7453-K7453-FIXED_COSTS</f>
        <v>23131.019569436205</v>
      </c>
      <c r="P7453" s="2">
        <f>IF(N7453=1,O7453,"")</f>
        <v>23131.019569436205</v>
      </c>
    </row>
    <row r="7454">
      <c r="A7454" s="6">
        <v>11</v>
      </c>
      <c r="B7454" s="6">
        <v>9</v>
      </c>
      <c r="C7454" s="6">
        <v>10</v>
      </c>
      <c r="D7454" s="6">
        <f>A7454+B7454+C7454</f>
        <v>30</v>
      </c>
      <c r="E7454" s="5">
        <f>IF(A7454=0,0,A7454*LABOR_HRS_WK_TOM*SEASON_WEEKS*(1+DIM_PCT_TOM)^A7454)</f>
        <v>2824.5855390489023</v>
      </c>
      <c r="F7454" s="5">
        <f>IF(B7454=0,0,B7454*LABOR_HRS_WK_CAR*SEASON_WEEKS*(1+DIM_PCT_CAR)^B7454)</f>
        <v>337.19300188586959</v>
      </c>
      <c r="G7454" s="5">
        <f>IF(C7454=0,0,C7454*LABOR_HRS_WK_MES*SEASON_WEEKS*(1+DIM_PCT_MES)^C7454)</f>
        <v>509.52187334891551</v>
      </c>
      <c r="H7454" s="5">
        <f>E7454+F7454+G7454</f>
        <v>3671.3004142836876</v>
      </c>
      <c r="I7454" s="5">
        <f>MIN(H7454,FARMER_HRS)</f>
        <v>720</v>
      </c>
      <c r="J7454" s="5">
        <f>MAX(0,H7454-FARMER_HRS)</f>
        <v>2951.3004142836876</v>
      </c>
      <c r="K7454" s="2">
        <f>I7454*FARMER_RATE+J7454*TEMP_WORKER_RATE</f>
        <v>76237.854414647358</v>
      </c>
      <c r="L7454" s="2">
        <f>A7454*PRICE_TOM+B7454*PRICE_CAR+C7454*PRICE_MES</f>
        <v>142646</v>
      </c>
      <c r="M7454" s="2">
        <f>A7454*FERT_BED_TOM+B7454*FERT_BED_CAR+C7454*FERT_BED_MES</f>
        <v>22440</v>
      </c>
      <c r="N7454" s="6">
        <f>IF(AND(D7454&lt;=TOTAL_BEDS,J7454&lt;=TEMP_WORKER_MAX*TEMP_WORKER_HRS),1,0)</f>
        <v>1</v>
      </c>
      <c r="O7454" s="2">
        <f>L7454-M7454-K7454-FIXED_COSTS</f>
        <v>23968.145585352642</v>
      </c>
      <c r="P7454" s="2">
        <f>IF(N7454=1,O7454,"")</f>
        <v>23968.145585352642</v>
      </c>
    </row>
    <row r="7455">
      <c r="A7455" s="6">
        <v>11</v>
      </c>
      <c r="B7455" s="6">
        <v>9</v>
      </c>
      <c r="C7455" s="6">
        <v>11</v>
      </c>
      <c r="D7455" s="6">
        <f>A7455+B7455+C7455</f>
        <v>31</v>
      </c>
      <c r="E7455" s="5">
        <f>IF(A7455=0,0,A7455*LABOR_HRS_WK_TOM*SEASON_WEEKS*(1+DIM_PCT_TOM)^A7455)</f>
        <v>2824.5855390489023</v>
      </c>
      <c r="F7455" s="5">
        <f>IF(B7455=0,0,B7455*LABOR_HRS_WK_CAR*SEASON_WEEKS*(1+DIM_PCT_CAR)^B7455)</f>
        <v>337.19300188586959</v>
      </c>
      <c r="G7455" s="5">
        <f>IF(C7455=0,0,C7455*LABOR_HRS_WK_MES*SEASON_WEEKS*(1+DIM_PCT_MES)^C7455)</f>
        <v>567.47998644235463</v>
      </c>
      <c r="H7455" s="5">
        <f>E7455+F7455+G7455</f>
        <v>3729.2585273771265</v>
      </c>
      <c r="I7455" s="5">
        <f>MIN(H7455,FARMER_HRS)</f>
        <v>720</v>
      </c>
      <c r="J7455" s="5">
        <f>MAX(0,H7455-FARMER_HRS)</f>
        <v>3009.2585273771265</v>
      </c>
      <c r="K7455" s="2">
        <f>I7455*FARMER_RATE+J7455*TEMP_WORKER_RATE</f>
        <v>77244.0716558529</v>
      </c>
      <c r="L7455" s="2">
        <f>A7455*PRICE_TOM+B7455*PRICE_CAR+C7455*PRICE_MES</f>
        <v>145346</v>
      </c>
      <c r="M7455" s="2">
        <f>A7455*FERT_BED_TOM+B7455*FERT_BED_CAR+C7455*FERT_BED_MES</f>
        <v>23320</v>
      </c>
      <c r="N7455" s="6">
        <f>IF(AND(D7455&lt;=TOTAL_BEDS,J7455&lt;=TEMP_WORKER_MAX*TEMP_WORKER_HRS),1,0)</f>
        <v>1</v>
      </c>
      <c r="O7455" s="2">
        <f>L7455-M7455-K7455-FIXED_COSTS</f>
        <v>24781.928344147105</v>
      </c>
      <c r="P7455" s="2">
        <f>IF(N7455=1,O7455,"")</f>
        <v>24781.928344147105</v>
      </c>
    </row>
    <row r="7456">
      <c r="A7456" s="6">
        <v>11</v>
      </c>
      <c r="B7456" s="6">
        <v>9</v>
      </c>
      <c r="C7456" s="6">
        <v>12</v>
      </c>
      <c r="D7456" s="6">
        <f>A7456+B7456+C7456</f>
        <v>32</v>
      </c>
      <c r="E7456" s="5">
        <f>IF(A7456=0,0,A7456*LABOR_HRS_WK_TOM*SEASON_WEEKS*(1+DIM_PCT_TOM)^A7456)</f>
        <v>2824.5855390489023</v>
      </c>
      <c r="F7456" s="5">
        <f>IF(B7456=0,0,B7456*LABOR_HRS_WK_CAR*SEASON_WEEKS*(1+DIM_PCT_CAR)^B7456)</f>
        <v>337.19300188586959</v>
      </c>
      <c r="G7456" s="5">
        <f>IF(C7456=0,0,C7456*LABOR_HRS_WK_MES*SEASON_WEEKS*(1+DIM_PCT_MES)^C7456)</f>
        <v>626.807439570419</v>
      </c>
      <c r="H7456" s="5">
        <f>E7456+F7456+G7456</f>
        <v>3788.5859805051909</v>
      </c>
      <c r="I7456" s="5">
        <f>MIN(H7456,FARMER_HRS)</f>
        <v>720</v>
      </c>
      <c r="J7456" s="5">
        <f>MAX(0,H7456-FARMER_HRS)</f>
        <v>3068.5859805051909</v>
      </c>
      <c r="K7456" s="2">
        <f>I7456*FARMER_RATE+J7456*TEMP_WORKER_RATE</f>
        <v>78274.062161548456</v>
      </c>
      <c r="L7456" s="2">
        <f>A7456*PRICE_TOM+B7456*PRICE_CAR+C7456*PRICE_MES</f>
        <v>148046</v>
      </c>
      <c r="M7456" s="2">
        <f>A7456*FERT_BED_TOM+B7456*FERT_BED_CAR+C7456*FERT_BED_MES</f>
        <v>24200</v>
      </c>
      <c r="N7456" s="6">
        <f>IF(AND(D7456&lt;=TOTAL_BEDS,J7456&lt;=TEMP_WORKER_MAX*TEMP_WORKER_HRS),1,0)</f>
        <v>1</v>
      </c>
      <c r="O7456" s="2">
        <f>L7456-M7456-K7456-FIXED_COSTS</f>
        <v>25571.937838451544</v>
      </c>
      <c r="P7456" s="2">
        <f>IF(N7456=1,O7456,"")</f>
        <v>25571.937838451544</v>
      </c>
    </row>
    <row r="7457">
      <c r="A7457" s="6">
        <v>11</v>
      </c>
      <c r="B7457" s="6">
        <v>9</v>
      </c>
      <c r="C7457" s="6">
        <v>13</v>
      </c>
      <c r="D7457" s="6">
        <f>A7457+B7457+C7457</f>
        <v>33</v>
      </c>
      <c r="E7457" s="5">
        <f>IF(A7457=0,0,A7457*LABOR_HRS_WK_TOM*SEASON_WEEKS*(1+DIM_PCT_TOM)^A7457)</f>
        <v>2824.5855390489023</v>
      </c>
      <c r="F7457" s="5">
        <f>IF(B7457=0,0,B7457*LABOR_HRS_WK_CAR*SEASON_WEEKS*(1+DIM_PCT_CAR)^B7457)</f>
        <v>337.19300188586959</v>
      </c>
      <c r="G7457" s="5">
        <f>IF(C7457=0,0,C7457*LABOR_HRS_WK_MES*SEASON_WEEKS*(1+DIM_PCT_MES)^C7457)</f>
        <v>687.52941027880331</v>
      </c>
      <c r="H7457" s="5">
        <f>E7457+F7457+G7457</f>
        <v>3849.3079512135755</v>
      </c>
      <c r="I7457" s="5">
        <f>MIN(H7457,FARMER_HRS)</f>
        <v>720</v>
      </c>
      <c r="J7457" s="5">
        <f>MAX(0,H7457-FARMER_HRS)</f>
        <v>3129.3079512135755</v>
      </c>
      <c r="K7457" s="2">
        <f>I7457*FARMER_RATE+J7457*TEMP_WORKER_RATE</f>
        <v>79328.263041902348</v>
      </c>
      <c r="L7457" s="2">
        <f>A7457*PRICE_TOM+B7457*PRICE_CAR+C7457*PRICE_MES</f>
        <v>150746</v>
      </c>
      <c r="M7457" s="2">
        <f>A7457*FERT_BED_TOM+B7457*FERT_BED_CAR+C7457*FERT_BED_MES</f>
        <v>25080</v>
      </c>
      <c r="N7457" s="6">
        <f>IF(AND(D7457&lt;=TOTAL_BEDS,J7457&lt;=TEMP_WORKER_MAX*TEMP_WORKER_HRS),1,0)</f>
        <v>1</v>
      </c>
      <c r="O7457" s="2">
        <f>L7457-M7457-K7457-FIXED_COSTS</f>
        <v>26337.736958097652</v>
      </c>
      <c r="P7457" s="2">
        <f>IF(N7457=1,O7457,"")</f>
        <v>26337.736958097652</v>
      </c>
    </row>
    <row r="7458">
      <c r="A7458" s="6">
        <v>11</v>
      </c>
      <c r="B7458" s="6">
        <v>9</v>
      </c>
      <c r="C7458" s="6">
        <v>14</v>
      </c>
      <c r="D7458" s="6">
        <f>A7458+B7458+C7458</f>
        <v>34</v>
      </c>
      <c r="E7458" s="5">
        <f>IF(A7458=0,0,A7458*LABOR_HRS_WK_TOM*SEASON_WEEKS*(1+DIM_PCT_TOM)^A7458)</f>
        <v>2824.5855390489023</v>
      </c>
      <c r="F7458" s="5">
        <f>IF(B7458=0,0,B7458*LABOR_HRS_WK_CAR*SEASON_WEEKS*(1+DIM_PCT_CAR)^B7458)</f>
        <v>337.19300188586959</v>
      </c>
      <c r="G7458" s="5">
        <f>IF(C7458=0,0,C7458*LABOR_HRS_WK_MES*SEASON_WEEKS*(1+DIM_PCT_MES)^C7458)</f>
        <v>749.67149159246435</v>
      </c>
      <c r="H7458" s="5">
        <f>E7458+F7458+G7458</f>
        <v>3911.4500325272365</v>
      </c>
      <c r="I7458" s="5">
        <f>MIN(H7458,FARMER_HRS)</f>
        <v>720</v>
      </c>
      <c r="J7458" s="5">
        <f>MAX(0,H7458-FARMER_HRS)</f>
        <v>3191.4500325272365</v>
      </c>
      <c r="K7458" s="2">
        <f>I7458*FARMER_RATE+J7458*TEMP_WORKER_RATE</f>
        <v>80407.118620264519</v>
      </c>
      <c r="L7458" s="2">
        <f>A7458*PRICE_TOM+B7458*PRICE_CAR+C7458*PRICE_MES</f>
        <v>153446</v>
      </c>
      <c r="M7458" s="2">
        <f>A7458*FERT_BED_TOM+B7458*FERT_BED_CAR+C7458*FERT_BED_MES</f>
        <v>25960</v>
      </c>
      <c r="N7458" s="6">
        <f>IF(AND(D7458&lt;=TOTAL_BEDS,J7458&lt;=TEMP_WORKER_MAX*TEMP_WORKER_HRS),1,0)</f>
        <v>1</v>
      </c>
      <c r="O7458" s="2">
        <f>L7458-M7458-K7458-FIXED_COSTS</f>
        <v>27078.881379735481</v>
      </c>
      <c r="P7458" s="2">
        <f>IF(N7458=1,O7458,"")</f>
        <v>27078.881379735481</v>
      </c>
    </row>
    <row r="7459">
      <c r="A7459" s="6">
        <v>11</v>
      </c>
      <c r="B7459" s="6">
        <v>9</v>
      </c>
      <c r="C7459" s="6">
        <v>15</v>
      </c>
      <c r="D7459" s="6">
        <f>A7459+B7459+C7459</f>
        <v>35</v>
      </c>
      <c r="E7459" s="5">
        <f>IF(A7459=0,0,A7459*LABOR_HRS_WK_TOM*SEASON_WEEKS*(1+DIM_PCT_TOM)^A7459)</f>
        <v>2824.5855390489023</v>
      </c>
      <c r="F7459" s="5">
        <f>IF(B7459=0,0,B7459*LABOR_HRS_WK_CAR*SEASON_WEEKS*(1+DIM_PCT_CAR)^B7459)</f>
        <v>337.19300188586959</v>
      </c>
      <c r="G7459" s="5">
        <f>IF(C7459=0,0,C7459*LABOR_HRS_WK_MES*SEASON_WEEKS*(1+DIM_PCT_MES)^C7459)</f>
        <v>813.25969846861074</v>
      </c>
      <c r="H7459" s="5">
        <f>E7459+F7459+G7459</f>
        <v>3975.0382394033827</v>
      </c>
      <c r="I7459" s="5">
        <f>MIN(H7459,FARMER_HRS)</f>
        <v>720</v>
      </c>
      <c r="J7459" s="5">
        <f>MAX(0,H7459-FARMER_HRS)</f>
        <v>3255.0382394033827</v>
      </c>
      <c r="K7459" s="2">
        <f>I7459*FARMER_RATE+J7459*TEMP_WORKER_RATE</f>
        <v>81511.080545197619</v>
      </c>
      <c r="L7459" s="2">
        <f>A7459*PRICE_TOM+B7459*PRICE_CAR+C7459*PRICE_MES</f>
        <v>156146</v>
      </c>
      <c r="M7459" s="2">
        <f>A7459*FERT_BED_TOM+B7459*FERT_BED_CAR+C7459*FERT_BED_MES</f>
        <v>26840</v>
      </c>
      <c r="N7459" s="6">
        <f>IF(AND(D7459&lt;=TOTAL_BEDS,J7459&lt;=TEMP_WORKER_MAX*TEMP_WORKER_HRS),1,0)</f>
        <v>1</v>
      </c>
      <c r="O7459" s="2">
        <f>L7459-M7459-K7459-FIXED_COSTS</f>
        <v>27794.919454802381</v>
      </c>
      <c r="P7459" s="2">
        <f>IF(N7459=1,O7459,"")</f>
        <v>27794.919454802381</v>
      </c>
    </row>
    <row r="7460">
      <c r="A7460" s="6">
        <v>11</v>
      </c>
      <c r="B7460" s="6">
        <v>9</v>
      </c>
      <c r="C7460" s="6">
        <v>16</v>
      </c>
      <c r="D7460" s="6">
        <f>A7460+B7460+C7460</f>
        <v>36</v>
      </c>
      <c r="E7460" s="5">
        <f>IF(A7460=0,0,A7460*LABOR_HRS_WK_TOM*SEASON_WEEKS*(1+DIM_PCT_TOM)^A7460)</f>
        <v>2824.5855390489023</v>
      </c>
      <c r="F7460" s="5">
        <f>IF(B7460=0,0,B7460*LABOR_HRS_WK_CAR*SEASON_WEEKS*(1+DIM_PCT_CAR)^B7460)</f>
        <v>337.19300188586959</v>
      </c>
      <c r="G7460" s="5">
        <f>IF(C7460=0,0,C7460*LABOR_HRS_WK_MES*SEASON_WEEKS*(1+DIM_PCT_MES)^C7460)</f>
        <v>878.32047434609967</v>
      </c>
      <c r="H7460" s="5">
        <f>E7460+F7460+G7460</f>
        <v>4040.0990152808718</v>
      </c>
      <c r="I7460" s="5">
        <f>MIN(H7460,FARMER_HRS)</f>
        <v>720</v>
      </c>
      <c r="J7460" s="5">
        <f>MAX(0,H7460-FARMER_HRS)</f>
        <v>3320.0990152808718</v>
      </c>
      <c r="K7460" s="2">
        <f>I7460*FARMER_RATE+J7460*TEMP_WORKER_RATE</f>
        <v>82640.6079041818</v>
      </c>
      <c r="L7460" s="2">
        <f>A7460*PRICE_TOM+B7460*PRICE_CAR+C7460*PRICE_MES</f>
        <v>158846</v>
      </c>
      <c r="M7460" s="2">
        <f>A7460*FERT_BED_TOM+B7460*FERT_BED_CAR+C7460*FERT_BED_MES</f>
        <v>27720</v>
      </c>
      <c r="N7460" s="6">
        <f>IF(AND(D7460&lt;=TOTAL_BEDS,J7460&lt;=TEMP_WORKER_MAX*TEMP_WORKER_HRS),1,0)</f>
        <v>1</v>
      </c>
      <c r="O7460" s="2">
        <f>L7460-M7460-K7460-FIXED_COSTS</f>
        <v>28485.3920958182</v>
      </c>
      <c r="P7460" s="2">
        <f>IF(N7460=1,O7460,"")</f>
        <v>28485.3920958182</v>
      </c>
    </row>
    <row r="7461">
      <c r="A7461" s="6">
        <v>11</v>
      </c>
      <c r="B7461" s="6">
        <v>9</v>
      </c>
      <c r="C7461" s="6">
        <v>17</v>
      </c>
      <c r="D7461" s="6">
        <f>A7461+B7461+C7461</f>
        <v>37</v>
      </c>
      <c r="E7461" s="5">
        <f>IF(A7461=0,0,A7461*LABOR_HRS_WK_TOM*SEASON_WEEKS*(1+DIM_PCT_TOM)^A7461)</f>
        <v>2824.5855390489023</v>
      </c>
      <c r="F7461" s="5">
        <f>IF(B7461=0,0,B7461*LABOR_HRS_WK_CAR*SEASON_WEEKS*(1+DIM_PCT_CAR)^B7461)</f>
        <v>337.19300188586959</v>
      </c>
      <c r="G7461" s="5">
        <f>IF(C7461=0,0,C7461*LABOR_HRS_WK_MES*SEASON_WEEKS*(1+DIM_PCT_MES)^C7461)</f>
        <v>944.88069779263992</v>
      </c>
      <c r="H7461" s="5">
        <f>E7461+F7461+G7461</f>
        <v>4106.6592387274122</v>
      </c>
      <c r="I7461" s="5">
        <f>MIN(H7461,FARMER_HRS)</f>
        <v>720</v>
      </c>
      <c r="J7461" s="5">
        <f>MAX(0,H7461-FARMER_HRS)</f>
        <v>3386.6592387274122</v>
      </c>
      <c r="K7461" s="2">
        <f>I7461*FARMER_RATE+J7461*TEMP_WORKER_RATE</f>
        <v>83796.167339017571</v>
      </c>
      <c r="L7461" s="2">
        <f>A7461*PRICE_TOM+B7461*PRICE_CAR+C7461*PRICE_MES</f>
        <v>161546</v>
      </c>
      <c r="M7461" s="2">
        <f>A7461*FERT_BED_TOM+B7461*FERT_BED_CAR+C7461*FERT_BED_MES</f>
        <v>28600</v>
      </c>
      <c r="N7461" s="6">
        <f>IF(AND(D7461&lt;=TOTAL_BEDS,J7461&lt;=TEMP_WORKER_MAX*TEMP_WORKER_HRS),1,0)</f>
        <v>1</v>
      </c>
      <c r="O7461" s="2">
        <f>L7461-M7461-K7461-FIXED_COSTS</f>
        <v>29149.832660982429</v>
      </c>
      <c r="P7461" s="2">
        <f>IF(N7461=1,O7461,"")</f>
        <v>29149.832660982429</v>
      </c>
    </row>
    <row r="7462">
      <c r="A7462" s="6">
        <v>11</v>
      </c>
      <c r="B7462" s="6">
        <v>9</v>
      </c>
      <c r="C7462" s="6">
        <v>18</v>
      </c>
      <c r="D7462" s="6">
        <f>A7462+B7462+C7462</f>
        <v>38</v>
      </c>
      <c r="E7462" s="5">
        <f>IF(A7462=0,0,A7462*LABOR_HRS_WK_TOM*SEASON_WEEKS*(1+DIM_PCT_TOM)^A7462)</f>
        <v>2824.5855390489023</v>
      </c>
      <c r="F7462" s="5">
        <f>IF(B7462=0,0,B7462*LABOR_HRS_WK_CAR*SEASON_WEEKS*(1+DIM_PCT_CAR)^B7462)</f>
        <v>337.19300188586959</v>
      </c>
      <c r="G7462" s="5">
        <f>IF(C7462=0,0,C7462*LABOR_HRS_WK_MES*SEASON_WEEKS*(1+DIM_PCT_MES)^C7462)</f>
        <v>1012.9676892512272</v>
      </c>
      <c r="H7462" s="5">
        <f>E7462+F7462+G7462</f>
        <v>4174.746230186</v>
      </c>
      <c r="I7462" s="5">
        <f>MIN(H7462,FARMER_HRS)</f>
        <v>720</v>
      </c>
      <c r="J7462" s="5">
        <f>MAX(0,H7462-FARMER_HRS)</f>
        <v>3454.7462301859996</v>
      </c>
      <c r="K7462" s="2">
        <f>I7462*FARMER_RATE+J7462*TEMP_WORKER_RATE</f>
        <v>84978.233162951379</v>
      </c>
      <c r="L7462" s="2">
        <f>A7462*PRICE_TOM+B7462*PRICE_CAR+C7462*PRICE_MES</f>
        <v>164246</v>
      </c>
      <c r="M7462" s="2">
        <f>A7462*FERT_BED_TOM+B7462*FERT_BED_CAR+C7462*FERT_BED_MES</f>
        <v>29480</v>
      </c>
      <c r="N7462" s="6">
        <f>IF(AND(D7462&lt;=TOTAL_BEDS,J7462&lt;=TEMP_WORKER_MAX*TEMP_WORKER_HRS),1,0)</f>
        <v>1</v>
      </c>
      <c r="O7462" s="2">
        <f>L7462-M7462-K7462-FIXED_COSTS</f>
        <v>29787.766837048621</v>
      </c>
      <c r="P7462" s="2">
        <f>IF(N7462=1,O7462,"")</f>
        <v>29787.766837048621</v>
      </c>
    </row>
    <row r="7463">
      <c r="A7463" s="6">
        <v>11</v>
      </c>
      <c r="B7463" s="6">
        <v>9</v>
      </c>
      <c r="C7463" s="6">
        <v>19</v>
      </c>
      <c r="D7463" s="6">
        <f>A7463+B7463+C7463</f>
        <v>39</v>
      </c>
      <c r="E7463" s="5">
        <f>IF(A7463=0,0,A7463*LABOR_HRS_WK_TOM*SEASON_WEEKS*(1+DIM_PCT_TOM)^A7463)</f>
        <v>2824.5855390489023</v>
      </c>
      <c r="F7463" s="5">
        <f>IF(B7463=0,0,B7463*LABOR_HRS_WK_CAR*SEASON_WEEKS*(1+DIM_PCT_CAR)^B7463)</f>
        <v>337.19300188586959</v>
      </c>
      <c r="G7463" s="5">
        <f>IF(C7463=0,0,C7463*LABOR_HRS_WK_MES*SEASON_WEEKS*(1+DIM_PCT_MES)^C7463)</f>
        <v>1082.6092178872491</v>
      </c>
      <c r="H7463" s="5">
        <f>E7463+F7463+G7463</f>
        <v>4244.3877588220212</v>
      </c>
      <c r="I7463" s="5">
        <f>MIN(H7463,FARMER_HRS)</f>
        <v>720</v>
      </c>
      <c r="J7463" s="5">
        <f>MAX(0,H7463-FARMER_HRS)</f>
        <v>3524.3877588220212</v>
      </c>
      <c r="K7463" s="2">
        <f>I7463*FARMER_RATE+J7463*TEMP_WORKER_RATE</f>
        <v>86187.287479548977</v>
      </c>
      <c r="L7463" s="2">
        <f>A7463*PRICE_TOM+B7463*PRICE_CAR+C7463*PRICE_MES</f>
        <v>166946</v>
      </c>
      <c r="M7463" s="2">
        <f>A7463*FERT_BED_TOM+B7463*FERT_BED_CAR+C7463*FERT_BED_MES</f>
        <v>30360</v>
      </c>
      <c r="N7463" s="6">
        <f>IF(AND(D7463&lt;=TOTAL_BEDS,J7463&lt;=TEMP_WORKER_MAX*TEMP_WORKER_HRS),1,0)</f>
        <v>1</v>
      </c>
      <c r="O7463" s="2">
        <f>L7463-M7463-K7463-FIXED_COSTS</f>
        <v>30398.712520451023</v>
      </c>
      <c r="P7463" s="2">
        <f>IF(N7463=1,O7463,"")</f>
        <v>30398.712520451023</v>
      </c>
    </row>
    <row r="7464">
      <c r="A7464" s="6">
        <v>11</v>
      </c>
      <c r="B7464" s="6">
        <v>9</v>
      </c>
      <c r="C7464" s="6">
        <v>20</v>
      </c>
      <c r="D7464" s="6">
        <f>A7464+B7464+C7464</f>
        <v>40</v>
      </c>
      <c r="E7464" s="5">
        <f>IF(A7464=0,0,A7464*LABOR_HRS_WK_TOM*SEASON_WEEKS*(1+DIM_PCT_TOM)^A7464)</f>
        <v>2824.5855390489023</v>
      </c>
      <c r="F7464" s="5">
        <f>IF(B7464=0,0,B7464*LABOR_HRS_WK_CAR*SEASON_WEEKS*(1+DIM_PCT_CAR)^B7464)</f>
        <v>337.19300188586959</v>
      </c>
      <c r="G7464" s="5">
        <f>IF(C7464=0,0,C7464*LABOR_HRS_WK_MES*SEASON_WEEKS*(1+DIM_PCT_MES)^C7464)</f>
        <v>1153.8335085377259</v>
      </c>
      <c r="H7464" s="5">
        <f>E7464+F7464+G7464</f>
        <v>4315.6120494724983</v>
      </c>
      <c r="I7464" s="5">
        <f>MIN(H7464,FARMER_HRS)</f>
        <v>720</v>
      </c>
      <c r="J7464" s="5">
        <f>MAX(0,H7464-FARMER_HRS)</f>
        <v>3595.6120494724983</v>
      </c>
      <c r="K7464" s="2">
        <f>I7464*FARMER_RATE+J7464*TEMP_WORKER_RATE</f>
        <v>87423.820303341985</v>
      </c>
      <c r="L7464" s="2">
        <f>A7464*PRICE_TOM+B7464*PRICE_CAR+C7464*PRICE_MES</f>
        <v>169646</v>
      </c>
      <c r="M7464" s="2">
        <f>A7464*FERT_BED_TOM+B7464*FERT_BED_CAR+C7464*FERT_BED_MES</f>
        <v>31240</v>
      </c>
      <c r="N7464" s="6">
        <f>IF(AND(D7464&lt;=TOTAL_BEDS,J7464&lt;=TEMP_WORKER_MAX*TEMP_WORKER_HRS),1,0)</f>
        <v>1</v>
      </c>
      <c r="O7464" s="2">
        <f>L7464-M7464-K7464-FIXED_COSTS</f>
        <v>30982.179696658015</v>
      </c>
      <c r="P7464" s="2">
        <f>IF(N7464=1,O7464,"")</f>
        <v>30982.179696658015</v>
      </c>
    </row>
    <row r="7465">
      <c r="A7465" s="6">
        <v>11</v>
      </c>
      <c r="B7465" s="6">
        <v>9</v>
      </c>
      <c r="C7465" s="6">
        <v>21</v>
      </c>
      <c r="D7465" s="6">
        <f>A7465+B7465+C7465</f>
        <v>41</v>
      </c>
      <c r="E7465" s="5">
        <f>IF(A7465=0,0,A7465*LABOR_HRS_WK_TOM*SEASON_WEEKS*(1+DIM_PCT_TOM)^A7465)</f>
        <v>2824.5855390489023</v>
      </c>
      <c r="F7465" s="5">
        <f>IF(B7465=0,0,B7465*LABOR_HRS_WK_CAR*SEASON_WEEKS*(1+DIM_PCT_CAR)^B7465)</f>
        <v>337.19300188586959</v>
      </c>
      <c r="G7465" s="5">
        <f>IF(C7465=0,0,C7465*LABOR_HRS_WK_MES*SEASON_WEEKS*(1+DIM_PCT_MES)^C7465)</f>
        <v>1226.6692487641699</v>
      </c>
      <c r="H7465" s="5">
        <f>E7465+F7465+G7465</f>
        <v>4388.447789698942</v>
      </c>
      <c r="I7465" s="5">
        <f>MIN(H7465,FARMER_HRS)</f>
        <v>720</v>
      </c>
      <c r="J7465" s="5">
        <f>MAX(0,H7465-FARMER_HRS)</f>
        <v>3668.447789698942</v>
      </c>
      <c r="K7465" s="2">
        <f>I7465*FARMER_RATE+J7465*TEMP_WORKER_RATE</f>
        <v>88688.3296822733</v>
      </c>
      <c r="L7465" s="2">
        <f>A7465*PRICE_TOM+B7465*PRICE_CAR+C7465*PRICE_MES</f>
        <v>172346</v>
      </c>
      <c r="M7465" s="2">
        <f>A7465*FERT_BED_TOM+B7465*FERT_BED_CAR+C7465*FERT_BED_MES</f>
        <v>32120</v>
      </c>
      <c r="N7465" s="6">
        <f>IF(AND(D7465&lt;=TOTAL_BEDS,J7465&lt;=TEMP_WORKER_MAX*TEMP_WORKER_HRS),1,0)</f>
        <v>1</v>
      </c>
      <c r="O7465" s="2">
        <f>L7465-M7465-K7465-FIXED_COSTS</f>
        <v>31537.670317726705</v>
      </c>
      <c r="P7465" s="2">
        <f>IF(N7465=1,O7465,"")</f>
        <v>31537.670317726705</v>
      </c>
    </row>
    <row r="7466">
      <c r="A7466" s="6">
        <v>11</v>
      </c>
      <c r="B7466" s="6">
        <v>9</v>
      </c>
      <c r="C7466" s="6">
        <v>22</v>
      </c>
      <c r="D7466" s="6">
        <f>A7466+B7466+C7466</f>
        <v>42</v>
      </c>
      <c r="E7466" s="5">
        <f>IF(A7466=0,0,A7466*LABOR_HRS_WK_TOM*SEASON_WEEKS*(1+DIM_PCT_TOM)^A7466)</f>
        <v>2824.5855390489023</v>
      </c>
      <c r="F7466" s="5">
        <f>IF(B7466=0,0,B7466*LABOR_HRS_WK_CAR*SEASON_WEEKS*(1+DIM_PCT_CAR)^B7466)</f>
        <v>337.19300188586959</v>
      </c>
      <c r="G7466" s="5">
        <f>IF(C7466=0,0,C7466*LABOR_HRS_WK_MES*SEASON_WEEKS*(1+DIM_PCT_MES)^C7466)</f>
        <v>1301.1455960105659</v>
      </c>
      <c r="H7466" s="5">
        <f>E7466+F7466+G7466</f>
        <v>4462.9241369453375</v>
      </c>
      <c r="I7466" s="5">
        <f>MIN(H7466,FARMER_HRS)</f>
        <v>720</v>
      </c>
      <c r="J7466" s="5">
        <f>MAX(0,H7466-FARMER_HRS)</f>
        <v>3742.9241369453375</v>
      </c>
      <c r="K7466" s="2">
        <f>I7466*FARMER_RATE+J7466*TEMP_WORKER_RATE</f>
        <v>89981.321821967664</v>
      </c>
      <c r="L7466" s="2">
        <f>A7466*PRICE_TOM+B7466*PRICE_CAR+C7466*PRICE_MES</f>
        <v>175046</v>
      </c>
      <c r="M7466" s="2">
        <f>A7466*FERT_BED_TOM+B7466*FERT_BED_CAR+C7466*FERT_BED_MES</f>
        <v>33000</v>
      </c>
      <c r="N7466" s="6">
        <f>IF(AND(D7466&lt;=TOTAL_BEDS,J7466&lt;=TEMP_WORKER_MAX*TEMP_WORKER_HRS),1,0)</f>
        <v>1</v>
      </c>
      <c r="O7466" s="2">
        <f>L7466-M7466-K7466-FIXED_COSTS</f>
        <v>32064.678178032336</v>
      </c>
      <c r="P7466" s="2">
        <f>IF(N7466=1,O7466,"")</f>
        <v>32064.678178032336</v>
      </c>
    </row>
    <row r="7467">
      <c r="A7467" s="6">
        <v>11</v>
      </c>
      <c r="B7467" s="6">
        <v>9</v>
      </c>
      <c r="C7467" s="6">
        <v>23</v>
      </c>
      <c r="D7467" s="6">
        <f>A7467+B7467+C7467</f>
        <v>43</v>
      </c>
      <c r="E7467" s="5">
        <f>IF(A7467=0,0,A7467*LABOR_HRS_WK_TOM*SEASON_WEEKS*(1+DIM_PCT_TOM)^A7467)</f>
        <v>2824.5855390489023</v>
      </c>
      <c r="F7467" s="5">
        <f>IF(B7467=0,0,B7467*LABOR_HRS_WK_CAR*SEASON_WEEKS*(1+DIM_PCT_CAR)^B7467)</f>
        <v>337.19300188586959</v>
      </c>
      <c r="G7467" s="5">
        <f>IF(C7467=0,0,C7467*LABOR_HRS_WK_MES*SEASON_WEEKS*(1+DIM_PCT_MES)^C7467)</f>
        <v>1377.2921848680023</v>
      </c>
      <c r="H7467" s="5">
        <f>E7467+F7467+G7467</f>
        <v>4539.0707258027742</v>
      </c>
      <c r="I7467" s="5">
        <f>MIN(H7467,FARMER_HRS)</f>
        <v>720</v>
      </c>
      <c r="J7467" s="5">
        <f>MAX(0,H7467-FARMER_HRS)</f>
        <v>3819.0707258027742</v>
      </c>
      <c r="K7467" s="2">
        <f>I7467*FARMER_RATE+J7467*TEMP_WORKER_RATE</f>
        <v>91303.31121185371</v>
      </c>
      <c r="L7467" s="2">
        <f>A7467*PRICE_TOM+B7467*PRICE_CAR+C7467*PRICE_MES</f>
        <v>177746</v>
      </c>
      <c r="M7467" s="2">
        <f>A7467*FERT_BED_TOM+B7467*FERT_BED_CAR+C7467*FERT_BED_MES</f>
        <v>33880</v>
      </c>
      <c r="N7467" s="6">
        <f>IF(AND(D7467&lt;=TOTAL_BEDS,J7467&lt;=TEMP_WORKER_MAX*TEMP_WORKER_HRS),1,0)</f>
        <v>1</v>
      </c>
      <c r="O7467" s="2">
        <f>L7467-M7467-K7467-FIXED_COSTS</f>
        <v>32562.68878814629</v>
      </c>
      <c r="P7467" s="2">
        <f>IF(N7467=1,O7467,"")</f>
        <v>32562.68878814629</v>
      </c>
    </row>
    <row r="7468">
      <c r="A7468" s="6">
        <v>11</v>
      </c>
      <c r="B7468" s="6">
        <v>9</v>
      </c>
      <c r="C7468" s="6">
        <v>24</v>
      </c>
      <c r="D7468" s="6">
        <f>A7468+B7468+C7468</f>
        <v>44</v>
      </c>
      <c r="E7468" s="5">
        <f>IF(A7468=0,0,A7468*LABOR_HRS_WK_TOM*SEASON_WEEKS*(1+DIM_PCT_TOM)^A7468)</f>
        <v>2824.5855390489023</v>
      </c>
      <c r="F7468" s="5">
        <f>IF(B7468=0,0,B7468*LABOR_HRS_WK_CAR*SEASON_WEEKS*(1+DIM_PCT_CAR)^B7468)</f>
        <v>337.19300188586959</v>
      </c>
      <c r="G7468" s="5">
        <f>IF(C7468=0,0,C7468*LABOR_HRS_WK_MES*SEASON_WEEKS*(1+DIM_PCT_MES)^C7468)</f>
        <v>1455.139134447498</v>
      </c>
      <c r="H7468" s="5">
        <f>E7468+F7468+G7468</f>
        <v>4616.91767538227</v>
      </c>
      <c r="I7468" s="5">
        <f>MIN(H7468,FARMER_HRS)</f>
        <v>720</v>
      </c>
      <c r="J7468" s="5">
        <f>MAX(0,H7468-FARMER_HRS)</f>
        <v>3896.9176753822703</v>
      </c>
      <c r="K7468" s="2">
        <f>I7468*FARMER_RATE+J7468*TEMP_WORKER_RATE</f>
        <v>92654.820753164415</v>
      </c>
      <c r="L7468" s="2">
        <f>A7468*PRICE_TOM+B7468*PRICE_CAR+C7468*PRICE_MES</f>
        <v>180446</v>
      </c>
      <c r="M7468" s="2">
        <f>A7468*FERT_BED_TOM+B7468*FERT_BED_CAR+C7468*FERT_BED_MES</f>
        <v>34760</v>
      </c>
      <c r="N7468" s="6">
        <f>IF(AND(D7468&lt;=TOTAL_BEDS,J7468&lt;=TEMP_WORKER_MAX*TEMP_WORKER_HRS),1,0)</f>
        <v>1</v>
      </c>
      <c r="O7468" s="2">
        <f>L7468-M7468-K7468-FIXED_COSTS</f>
        <v>33031.179246835585</v>
      </c>
      <c r="P7468" s="2">
        <f>IF(N7468=1,O7468,"")</f>
        <v>33031.179246835585</v>
      </c>
    </row>
    <row r="7469">
      <c r="A7469" s="6">
        <v>11</v>
      </c>
      <c r="B7469" s="6">
        <v>9</v>
      </c>
      <c r="C7469" s="6">
        <v>25</v>
      </c>
      <c r="D7469" s="6">
        <f>A7469+B7469+C7469</f>
        <v>45</v>
      </c>
      <c r="E7469" s="5">
        <f>IF(A7469=0,0,A7469*LABOR_HRS_WK_TOM*SEASON_WEEKS*(1+DIM_PCT_TOM)^A7469)</f>
        <v>2824.5855390489023</v>
      </c>
      <c r="F7469" s="5">
        <f>IF(B7469=0,0,B7469*LABOR_HRS_WK_CAR*SEASON_WEEKS*(1+DIM_PCT_CAR)^B7469)</f>
        <v>337.19300188586959</v>
      </c>
      <c r="G7469" s="5">
        <f>IF(C7469=0,0,C7469*LABOR_HRS_WK_MES*SEASON_WEEKS*(1+DIM_PCT_MES)^C7469)</f>
        <v>1534.7170558625955</v>
      </c>
      <c r="H7469" s="5">
        <f>E7469+F7469+G7469</f>
        <v>4696.4955967973674</v>
      </c>
      <c r="I7469" s="5">
        <f>MIN(H7469,FARMER_HRS)</f>
        <v>720</v>
      </c>
      <c r="J7469" s="5">
        <f>MAX(0,H7469-FARMER_HRS)</f>
        <v>3976.4955967973674</v>
      </c>
      <c r="K7469" s="2">
        <f>I7469*FARMER_RATE+J7469*TEMP_WORKER_RATE</f>
        <v>94036.381888843185</v>
      </c>
      <c r="L7469" s="2">
        <f>A7469*PRICE_TOM+B7469*PRICE_CAR+C7469*PRICE_MES</f>
        <v>183146</v>
      </c>
      <c r="M7469" s="2">
        <f>A7469*FERT_BED_TOM+B7469*FERT_BED_CAR+C7469*FERT_BED_MES</f>
        <v>35640</v>
      </c>
      <c r="N7469" s="6">
        <f>IF(AND(D7469&lt;=TOTAL_BEDS,J7469&lt;=TEMP_WORKER_MAX*TEMP_WORKER_HRS),1,0)</f>
        <v>1</v>
      </c>
      <c r="O7469" s="2">
        <f>L7469-M7469-K7469-FIXED_COSTS</f>
        <v>33469.618111156815</v>
      </c>
      <c r="P7469" s="2">
        <f>IF(N7469=1,O7469,"")</f>
        <v>33469.618111156815</v>
      </c>
    </row>
    <row r="7470">
      <c r="A7470" s="6">
        <v>11</v>
      </c>
      <c r="B7470" s="6">
        <v>9</v>
      </c>
      <c r="C7470" s="6">
        <v>26</v>
      </c>
      <c r="D7470" s="6">
        <f>A7470+B7470+C7470</f>
        <v>46</v>
      </c>
      <c r="E7470" s="5">
        <f>IF(A7470=0,0,A7470*LABOR_HRS_WK_TOM*SEASON_WEEKS*(1+DIM_PCT_TOM)^A7470)</f>
        <v>2824.5855390489023</v>
      </c>
      <c r="F7470" s="5">
        <f>IF(B7470=0,0,B7470*LABOR_HRS_WK_CAR*SEASON_WEEKS*(1+DIM_PCT_CAR)^B7470)</f>
        <v>337.19300188586959</v>
      </c>
      <c r="G7470" s="5">
        <f>IF(C7470=0,0,C7470*LABOR_HRS_WK_MES*SEASON_WEEKS*(1+DIM_PCT_MES)^C7470)</f>
        <v>1616.0570598233128</v>
      </c>
      <c r="H7470" s="5">
        <f>E7470+F7470+G7470</f>
        <v>4777.8356007580851</v>
      </c>
      <c r="I7470" s="5">
        <f>MIN(H7470,FARMER_HRS)</f>
        <v>720</v>
      </c>
      <c r="J7470" s="5">
        <f>MAX(0,H7470-FARMER_HRS)</f>
        <v>4057.8356007580851</v>
      </c>
      <c r="K7470" s="2">
        <f>I7470*FARMER_RATE+J7470*TEMP_WORKER_RATE</f>
        <v>95448.534735383422</v>
      </c>
      <c r="L7470" s="2">
        <f>A7470*PRICE_TOM+B7470*PRICE_CAR+C7470*PRICE_MES</f>
        <v>185846</v>
      </c>
      <c r="M7470" s="2">
        <f>A7470*FERT_BED_TOM+B7470*FERT_BED_CAR+C7470*FERT_BED_MES</f>
        <v>36520</v>
      </c>
      <c r="N7470" s="6">
        <f>IF(AND(D7470&lt;=TOTAL_BEDS,J7470&lt;=TEMP_WORKER_MAX*TEMP_WORKER_HRS),1,0)</f>
        <v>1</v>
      </c>
      <c r="O7470" s="2">
        <f>L7470-M7470-K7470-FIXED_COSTS</f>
        <v>33877.465264616578</v>
      </c>
      <c r="P7470" s="2">
        <f>IF(N7470=1,O7470,"")</f>
        <v>33877.465264616578</v>
      </c>
    </row>
    <row r="7471">
      <c r="A7471" s="6">
        <v>11</v>
      </c>
      <c r="B7471" s="6">
        <v>9</v>
      </c>
      <c r="C7471" s="6">
        <v>27</v>
      </c>
      <c r="D7471" s="6">
        <f>A7471+B7471+C7471</f>
        <v>47</v>
      </c>
      <c r="E7471" s="5">
        <f>IF(A7471=0,0,A7471*LABOR_HRS_WK_TOM*SEASON_WEEKS*(1+DIM_PCT_TOM)^A7471)</f>
        <v>2824.5855390489023</v>
      </c>
      <c r="F7471" s="5">
        <f>IF(B7471=0,0,B7471*LABOR_HRS_WK_CAR*SEASON_WEEKS*(1+DIM_PCT_CAR)^B7471)</f>
        <v>337.19300188586959</v>
      </c>
      <c r="G7471" s="5">
        <f>IF(C7471=0,0,C7471*LABOR_HRS_WK_MES*SEASON_WEEKS*(1+DIM_PCT_MES)^C7471)</f>
        <v>1699.19076434307</v>
      </c>
      <c r="H7471" s="5">
        <f>E7471+F7471+G7471</f>
        <v>4860.9693052778421</v>
      </c>
      <c r="I7471" s="5">
        <f>MIN(H7471,FARMER_HRS)</f>
        <v>720</v>
      </c>
      <c r="J7471" s="5">
        <f>MAX(0,H7471-FARMER_HRS)</f>
        <v>4140.9693052778421</v>
      </c>
      <c r="K7471" s="2">
        <f>I7471*FARMER_RATE+J7471*TEMP_WORKER_RATE</f>
        <v>96891.8282166292</v>
      </c>
      <c r="L7471" s="2">
        <f>A7471*PRICE_TOM+B7471*PRICE_CAR+C7471*PRICE_MES</f>
        <v>188546</v>
      </c>
      <c r="M7471" s="2">
        <f>A7471*FERT_BED_TOM+B7471*FERT_BED_CAR+C7471*FERT_BED_MES</f>
        <v>37400</v>
      </c>
      <c r="N7471" s="6">
        <f>IF(AND(D7471&lt;=TOTAL_BEDS,J7471&lt;=TEMP_WORKER_MAX*TEMP_WORKER_HRS),1,0)</f>
        <v>1</v>
      </c>
      <c r="O7471" s="2">
        <f>L7471-M7471-K7471-FIXED_COSTS</f>
        <v>34254.171783370795</v>
      </c>
      <c r="P7471" s="2">
        <f>IF(N7471=1,O7471,"")</f>
        <v>34254.171783370795</v>
      </c>
    </row>
    <row r="7472">
      <c r="A7472" s="6">
        <v>11</v>
      </c>
      <c r="B7472" s="6">
        <v>9</v>
      </c>
      <c r="C7472" s="6">
        <v>28</v>
      </c>
      <c r="D7472" s="6">
        <f>A7472+B7472+C7472</f>
        <v>48</v>
      </c>
      <c r="E7472" s="5">
        <f>IF(A7472=0,0,A7472*LABOR_HRS_WK_TOM*SEASON_WEEKS*(1+DIM_PCT_TOM)^A7472)</f>
        <v>2824.5855390489023</v>
      </c>
      <c r="F7472" s="5">
        <f>IF(B7472=0,0,B7472*LABOR_HRS_WK_CAR*SEASON_WEEKS*(1+DIM_PCT_CAR)^B7472)</f>
        <v>337.19300188586959</v>
      </c>
      <c r="G7472" s="5">
        <f>IF(C7472=0,0,C7472*LABOR_HRS_WK_MES*SEASON_WEEKS*(1+DIM_PCT_MES)^C7472)</f>
        <v>1784.1503025602233</v>
      </c>
      <c r="H7472" s="5">
        <f>E7472+F7472+G7472</f>
        <v>4945.9288434949958</v>
      </c>
      <c r="I7472" s="5">
        <f>MIN(H7472,FARMER_HRS)</f>
        <v>720</v>
      </c>
      <c r="J7472" s="5">
        <f>MAX(0,H7472-FARMER_HRS)</f>
        <v>4225.9288434949958</v>
      </c>
      <c r="K7472" s="2">
        <f>I7472*FARMER_RATE+J7472*TEMP_WORKER_RATE</f>
        <v>98366.8201995659</v>
      </c>
      <c r="L7472" s="2">
        <f>A7472*PRICE_TOM+B7472*PRICE_CAR+C7472*PRICE_MES</f>
        <v>191246</v>
      </c>
      <c r="M7472" s="2">
        <f>A7472*FERT_BED_TOM+B7472*FERT_BED_CAR+C7472*FERT_BED_MES</f>
        <v>38280</v>
      </c>
      <c r="N7472" s="6">
        <f>IF(AND(D7472&lt;=TOTAL_BEDS,J7472&lt;=TEMP_WORKER_MAX*TEMP_WORKER_HRS),1,0)</f>
        <v>1</v>
      </c>
      <c r="O7472" s="2">
        <f>L7472-M7472-K7472-FIXED_COSTS</f>
        <v>34599.179800434096</v>
      </c>
      <c r="P7472" s="2">
        <f>IF(N7472=1,O7472,"")</f>
        <v>34599.179800434096</v>
      </c>
    </row>
    <row r="7473">
      <c r="A7473" s="6">
        <v>11</v>
      </c>
      <c r="B7473" s="6">
        <v>9</v>
      </c>
      <c r="C7473" s="6">
        <v>29</v>
      </c>
      <c r="D7473" s="6">
        <f>A7473+B7473+C7473</f>
        <v>49</v>
      </c>
      <c r="E7473" s="5">
        <f>IF(A7473=0,0,A7473*LABOR_HRS_WK_TOM*SEASON_WEEKS*(1+DIM_PCT_TOM)^A7473)</f>
        <v>2824.5855390489023</v>
      </c>
      <c r="F7473" s="5">
        <f>IF(B7473=0,0,B7473*LABOR_HRS_WK_CAR*SEASON_WEEKS*(1+DIM_PCT_CAR)^B7473)</f>
        <v>337.19300188586959</v>
      </c>
      <c r="G7473" s="5">
        <f>IF(C7473=0,0,C7473*LABOR_HRS_WK_MES*SEASON_WEEKS*(1+DIM_PCT_MES)^C7473)</f>
        <v>1870.9683306758766</v>
      </c>
      <c r="H7473" s="5">
        <f>E7473+F7473+G7473</f>
        <v>5032.7468716106487</v>
      </c>
      <c r="I7473" s="5">
        <f>MIN(H7473,FARMER_HRS)</f>
        <v>720</v>
      </c>
      <c r="J7473" s="5">
        <f>MAX(0,H7473-FARMER_HRS)</f>
        <v>4312.7468716106487</v>
      </c>
      <c r="K7473" s="2">
        <f>I7473*FARMER_RATE+J7473*TEMP_WORKER_RATE</f>
        <v>99874.077632129309</v>
      </c>
      <c r="L7473" s="2">
        <f>A7473*PRICE_TOM+B7473*PRICE_CAR+C7473*PRICE_MES</f>
        <v>193946</v>
      </c>
      <c r="M7473" s="2">
        <f>A7473*FERT_BED_TOM+B7473*FERT_BED_CAR+C7473*FERT_BED_MES</f>
        <v>39160</v>
      </c>
      <c r="N7473" s="6">
        <f>IF(AND(D7473&lt;=TOTAL_BEDS,J7473&lt;=TEMP_WORKER_MAX*TEMP_WORKER_HRS),1,0)</f>
        <v>1</v>
      </c>
      <c r="O7473" s="2">
        <f>L7473-M7473-K7473-FIXED_COSTS</f>
        <v>34911.922367870691</v>
      </c>
      <c r="P7473" s="2">
        <f>IF(N7473=1,O7473,"")</f>
        <v>34911.922367870691</v>
      </c>
    </row>
    <row r="7474">
      <c r="A7474" s="6">
        <v>11</v>
      </c>
      <c r="B7474" s="6">
        <v>9</v>
      </c>
      <c r="C7474" s="6">
        <v>30</v>
      </c>
      <c r="D7474" s="6">
        <f>A7474+B7474+C7474</f>
        <v>50</v>
      </c>
      <c r="E7474" s="5">
        <f>IF(A7474=0,0,A7474*LABOR_HRS_WK_TOM*SEASON_WEEKS*(1+DIM_PCT_TOM)^A7474)</f>
        <v>2824.5855390489023</v>
      </c>
      <c r="F7474" s="5">
        <f>IF(B7474=0,0,B7474*LABOR_HRS_WK_CAR*SEASON_WEEKS*(1+DIM_PCT_CAR)^B7474)</f>
        <v>337.19300188586959</v>
      </c>
      <c r="G7474" s="5">
        <f>IF(C7474=0,0,C7474*LABOR_HRS_WK_MES*SEASON_WEEKS*(1+DIM_PCT_MES)^C7474)</f>
        <v>1959.6780360096466</v>
      </c>
      <c r="H7474" s="5">
        <f>E7474+F7474+G7474</f>
        <v>5121.4565769444189</v>
      </c>
      <c r="I7474" s="5">
        <f>MIN(H7474,FARMER_HRS)</f>
        <v>720</v>
      </c>
      <c r="J7474" s="5">
        <f>MAX(0,H7474-FARMER_HRS)</f>
        <v>4401.4565769444189</v>
      </c>
      <c r="K7474" s="2">
        <f>I7474*FARMER_RATE+J7474*TEMP_WORKER_RATE</f>
        <v>101414.17668306283</v>
      </c>
      <c r="L7474" s="2">
        <f>A7474*PRICE_TOM+B7474*PRICE_CAR+C7474*PRICE_MES</f>
        <v>196646</v>
      </c>
      <c r="M7474" s="2">
        <f>A7474*FERT_BED_TOM+B7474*FERT_BED_CAR+C7474*FERT_BED_MES</f>
        <v>40040</v>
      </c>
      <c r="N7474" s="6">
        <f>IF(AND(D7474&lt;=TOTAL_BEDS,J7474&lt;=TEMP_WORKER_MAX*TEMP_WORKER_HRS),1,0)</f>
        <v>1</v>
      </c>
      <c r="O7474" s="2">
        <f>L7474-M7474-K7474-FIXED_COSTS</f>
        <v>35191.823316937167</v>
      </c>
      <c r="P7474" s="2">
        <f>IF(N7474=1,O7474,"")</f>
        <v>35191.823316937167</v>
      </c>
    </row>
    <row r="7475">
      <c r="A7475" s="6">
        <v>11</v>
      </c>
      <c r="B7475" s="6">
        <v>10</v>
      </c>
      <c r="C7475" s="6">
        <v>0</v>
      </c>
      <c r="D7475" s="6">
        <f>A7475+B7475+C7475</f>
        <v>21</v>
      </c>
      <c r="E7475" s="5">
        <f>IF(A7475=0,0,A7475*LABOR_HRS_WK_TOM*SEASON_WEEKS*(1+DIM_PCT_TOM)^A7475)</f>
        <v>2824.5855390489023</v>
      </c>
      <c r="F7475" s="5">
        <f>IF(B7475=0,0,B7475*LABOR_HRS_WK_CAR*SEASON_WEEKS*(1+DIM_PCT_CAR)^B7475)</f>
        <v>384.025363258907</v>
      </c>
      <c r="G7475" s="5">
        <f>IF(C7475=0,0,C7475*LABOR_HRS_WK_MES*SEASON_WEEKS*(1+DIM_PCT_MES)^C7475)</f>
        <v>0</v>
      </c>
      <c r="H7475" s="5">
        <f>E7475+F7475+G7475</f>
        <v>3208.6109023078093</v>
      </c>
      <c r="I7475" s="5">
        <f>MIN(H7475,FARMER_HRS)</f>
        <v>720</v>
      </c>
      <c r="J7475" s="5">
        <f>MAX(0,H7475-FARMER_HRS)</f>
        <v>2488.6109023078093</v>
      </c>
      <c r="K7475" s="2">
        <f>I7475*FARMER_RATE+J7475*TEMP_WORKER_RATE</f>
        <v>68205.050387288356</v>
      </c>
      <c r="L7475" s="2">
        <f>A7475*PRICE_TOM+B7475*PRICE_CAR+C7475*PRICE_MES</f>
        <v>117740</v>
      </c>
      <c r="M7475" s="2">
        <f>A7475*FERT_BED_TOM+B7475*FERT_BED_CAR+C7475*FERT_BED_MES</f>
        <v>14080</v>
      </c>
      <c r="N7475" s="6">
        <f>IF(AND(D7475&lt;=TOTAL_BEDS,J7475&lt;=TEMP_WORKER_MAX*TEMP_WORKER_HRS),1,0)</f>
        <v>1</v>
      </c>
      <c r="O7475" s="2">
        <f>L7475-M7475-K7475-FIXED_COSTS</f>
        <v>15454.949612711644</v>
      </c>
      <c r="P7475" s="2">
        <f>IF(N7475=1,O7475,"")</f>
        <v>15454.949612711644</v>
      </c>
    </row>
    <row r="7476">
      <c r="A7476" s="6">
        <v>11</v>
      </c>
      <c r="B7476" s="6">
        <v>10</v>
      </c>
      <c r="C7476" s="6">
        <v>1</v>
      </c>
      <c r="D7476" s="6">
        <f>A7476+B7476+C7476</f>
        <v>22</v>
      </c>
      <c r="E7476" s="5">
        <f>IF(A7476=0,0,A7476*LABOR_HRS_WK_TOM*SEASON_WEEKS*(1+DIM_PCT_TOM)^A7476)</f>
        <v>2824.5855390489023</v>
      </c>
      <c r="F7476" s="5">
        <f>IF(B7476=0,0,B7476*LABOR_HRS_WK_CAR*SEASON_WEEKS*(1+DIM_PCT_CAR)^B7476)</f>
        <v>384.025363258907</v>
      </c>
      <c r="G7476" s="5">
        <f>IF(C7476=0,0,C7476*LABOR_HRS_WK_MES*SEASON_WEEKS*(1+DIM_PCT_MES)^C7476)</f>
        <v>45.5625</v>
      </c>
      <c r="H7476" s="5">
        <f>E7476+F7476+G7476</f>
        <v>3254.1734023078093</v>
      </c>
      <c r="I7476" s="5">
        <f>MIN(H7476,FARMER_HRS)</f>
        <v>720</v>
      </c>
      <c r="J7476" s="5">
        <f>MAX(0,H7476-FARMER_HRS)</f>
        <v>2534.1734023078093</v>
      </c>
      <c r="K7476" s="2">
        <f>I7476*FARMER_RATE+J7476*TEMP_WORKER_RATE</f>
        <v>68996.066012288356</v>
      </c>
      <c r="L7476" s="2">
        <f>A7476*PRICE_TOM+B7476*PRICE_CAR+C7476*PRICE_MES</f>
        <v>120440</v>
      </c>
      <c r="M7476" s="2">
        <f>A7476*FERT_BED_TOM+B7476*FERT_BED_CAR+C7476*FERT_BED_MES</f>
        <v>14960</v>
      </c>
      <c r="N7476" s="6">
        <f>IF(AND(D7476&lt;=TOTAL_BEDS,J7476&lt;=TEMP_WORKER_MAX*TEMP_WORKER_HRS),1,0)</f>
        <v>1</v>
      </c>
      <c r="O7476" s="2">
        <f>L7476-M7476-K7476-FIXED_COSTS</f>
        <v>16483.933987711644</v>
      </c>
      <c r="P7476" s="2">
        <f>IF(N7476=1,O7476,"")</f>
        <v>16483.933987711644</v>
      </c>
    </row>
    <row r="7477">
      <c r="A7477" s="6">
        <v>11</v>
      </c>
      <c r="B7477" s="6">
        <v>10</v>
      </c>
      <c r="C7477" s="6">
        <v>2</v>
      </c>
      <c r="D7477" s="6">
        <f>A7477+B7477+C7477</f>
        <v>23</v>
      </c>
      <c r="E7477" s="5">
        <f>IF(A7477=0,0,A7477*LABOR_HRS_WK_TOM*SEASON_WEEKS*(1+DIM_PCT_TOM)^A7477)</f>
        <v>2824.5855390489023</v>
      </c>
      <c r="F7477" s="5">
        <f>IF(B7477=0,0,B7477*LABOR_HRS_WK_CAR*SEASON_WEEKS*(1+DIM_PCT_CAR)^B7477)</f>
        <v>384.025363258907</v>
      </c>
      <c r="G7477" s="5">
        <f>IF(C7477=0,0,C7477*LABOR_HRS_WK_MES*SEASON_WEEKS*(1+DIM_PCT_MES)^C7477)</f>
        <v>92.2640625</v>
      </c>
      <c r="H7477" s="5">
        <f>E7477+F7477+G7477</f>
        <v>3300.8749648078092</v>
      </c>
      <c r="I7477" s="5">
        <f>MIN(H7477,FARMER_HRS)</f>
        <v>720</v>
      </c>
      <c r="J7477" s="5">
        <f>MAX(0,H7477-FARMER_HRS)</f>
        <v>2580.8749648078092</v>
      </c>
      <c r="K7477" s="2">
        <f>I7477*FARMER_RATE+J7477*TEMP_WORKER_RATE</f>
        <v>69806.857027913356</v>
      </c>
      <c r="L7477" s="2">
        <f>A7477*PRICE_TOM+B7477*PRICE_CAR+C7477*PRICE_MES</f>
        <v>123140</v>
      </c>
      <c r="M7477" s="2">
        <f>A7477*FERT_BED_TOM+B7477*FERT_BED_CAR+C7477*FERT_BED_MES</f>
        <v>15840</v>
      </c>
      <c r="N7477" s="6">
        <f>IF(AND(D7477&lt;=TOTAL_BEDS,J7477&lt;=TEMP_WORKER_MAX*TEMP_WORKER_HRS),1,0)</f>
        <v>1</v>
      </c>
      <c r="O7477" s="2">
        <f>L7477-M7477-K7477-FIXED_COSTS</f>
        <v>17493.142972086644</v>
      </c>
      <c r="P7477" s="2">
        <f>IF(N7477=1,O7477,"")</f>
        <v>17493.142972086644</v>
      </c>
    </row>
    <row r="7478">
      <c r="A7478" s="6">
        <v>11</v>
      </c>
      <c r="B7478" s="6">
        <v>10</v>
      </c>
      <c r="C7478" s="6">
        <v>3</v>
      </c>
      <c r="D7478" s="6">
        <f>A7478+B7478+C7478</f>
        <v>24</v>
      </c>
      <c r="E7478" s="5">
        <f>IF(A7478=0,0,A7478*LABOR_HRS_WK_TOM*SEASON_WEEKS*(1+DIM_PCT_TOM)^A7478)</f>
        <v>2824.5855390489023</v>
      </c>
      <c r="F7478" s="5">
        <f>IF(B7478=0,0,B7478*LABOR_HRS_WK_CAR*SEASON_WEEKS*(1+DIM_PCT_CAR)^B7478)</f>
        <v>384.025363258907</v>
      </c>
      <c r="G7478" s="5">
        <f>IF(C7478=0,0,C7478*LABOR_HRS_WK_MES*SEASON_WEEKS*(1+DIM_PCT_MES)^C7478)</f>
        <v>140.12604492187498</v>
      </c>
      <c r="H7478" s="5">
        <f>E7478+F7478+G7478</f>
        <v>3348.7369472296841</v>
      </c>
      <c r="I7478" s="5">
        <f>MIN(H7478,FARMER_HRS)</f>
        <v>720</v>
      </c>
      <c r="J7478" s="5">
        <f>MAX(0,H7478-FARMER_HRS)</f>
        <v>2628.7369472296841</v>
      </c>
      <c r="K7478" s="2">
        <f>I7478*FARMER_RATE+J7478*TEMP_WORKER_RATE</f>
        <v>70637.794222737575</v>
      </c>
      <c r="L7478" s="2">
        <f>A7478*PRICE_TOM+B7478*PRICE_CAR+C7478*PRICE_MES</f>
        <v>125840</v>
      </c>
      <c r="M7478" s="2">
        <f>A7478*FERT_BED_TOM+B7478*FERT_BED_CAR+C7478*FERT_BED_MES</f>
        <v>16720</v>
      </c>
      <c r="N7478" s="6">
        <f>IF(AND(D7478&lt;=TOTAL_BEDS,J7478&lt;=TEMP_WORKER_MAX*TEMP_WORKER_HRS),1,0)</f>
        <v>1</v>
      </c>
      <c r="O7478" s="2">
        <f>L7478-M7478-K7478-FIXED_COSTS</f>
        <v>18482.205777262425</v>
      </c>
      <c r="P7478" s="2">
        <f>IF(N7478=1,O7478,"")</f>
        <v>18482.205777262425</v>
      </c>
    </row>
    <row r="7479">
      <c r="A7479" s="6">
        <v>11</v>
      </c>
      <c r="B7479" s="6">
        <v>10</v>
      </c>
      <c r="C7479" s="6">
        <v>4</v>
      </c>
      <c r="D7479" s="6">
        <f>A7479+B7479+C7479</f>
        <v>25</v>
      </c>
      <c r="E7479" s="5">
        <f>IF(A7479=0,0,A7479*LABOR_HRS_WK_TOM*SEASON_WEEKS*(1+DIM_PCT_TOM)^A7479)</f>
        <v>2824.5855390489023</v>
      </c>
      <c r="F7479" s="5">
        <f>IF(B7479=0,0,B7479*LABOR_HRS_WK_CAR*SEASON_WEEKS*(1+DIM_PCT_CAR)^B7479)</f>
        <v>384.025363258907</v>
      </c>
      <c r="G7479" s="5">
        <f>IF(C7479=0,0,C7479*LABOR_HRS_WK_MES*SEASON_WEEKS*(1+DIM_PCT_MES)^C7479)</f>
        <v>189.17016064453119</v>
      </c>
      <c r="H7479" s="5">
        <f>E7479+F7479+G7479</f>
        <v>3397.7810629523406</v>
      </c>
      <c r="I7479" s="5">
        <f>MIN(H7479,FARMER_HRS)</f>
        <v>720</v>
      </c>
      <c r="J7479" s="5">
        <f>MAX(0,H7479-FARMER_HRS)</f>
        <v>2677.7810629523406</v>
      </c>
      <c r="K7479" s="2">
        <f>I7479*FARMER_RATE+J7479*TEMP_WORKER_RATE</f>
        <v>71489.2545651448</v>
      </c>
      <c r="L7479" s="2">
        <f>A7479*PRICE_TOM+B7479*PRICE_CAR+C7479*PRICE_MES</f>
        <v>128540</v>
      </c>
      <c r="M7479" s="2">
        <f>A7479*FERT_BED_TOM+B7479*FERT_BED_CAR+C7479*FERT_BED_MES</f>
        <v>17600</v>
      </c>
      <c r="N7479" s="6">
        <f>IF(AND(D7479&lt;=TOTAL_BEDS,J7479&lt;=TEMP_WORKER_MAX*TEMP_WORKER_HRS),1,0)</f>
        <v>1</v>
      </c>
      <c r="O7479" s="2">
        <f>L7479-M7479-K7479-FIXED_COSTS</f>
        <v>19450.7454348552</v>
      </c>
      <c r="P7479" s="2">
        <f>IF(N7479=1,O7479,"")</f>
        <v>19450.7454348552</v>
      </c>
    </row>
    <row r="7480">
      <c r="A7480" s="6">
        <v>11</v>
      </c>
      <c r="B7480" s="6">
        <v>10</v>
      </c>
      <c r="C7480" s="6">
        <v>5</v>
      </c>
      <c r="D7480" s="6">
        <f>A7480+B7480+C7480</f>
        <v>26</v>
      </c>
      <c r="E7480" s="5">
        <f>IF(A7480=0,0,A7480*LABOR_HRS_WK_TOM*SEASON_WEEKS*(1+DIM_PCT_TOM)^A7480)</f>
        <v>2824.5855390489023</v>
      </c>
      <c r="F7480" s="5">
        <f>IF(B7480=0,0,B7480*LABOR_HRS_WK_CAR*SEASON_WEEKS*(1+DIM_PCT_CAR)^B7480)</f>
        <v>384.025363258907</v>
      </c>
      <c r="G7480" s="5">
        <f>IF(C7480=0,0,C7480*LABOR_HRS_WK_MES*SEASON_WEEKS*(1+DIM_PCT_MES)^C7480)</f>
        <v>239.41848456573481</v>
      </c>
      <c r="H7480" s="5">
        <f>E7480+F7480+G7480</f>
        <v>3448.0293868735439</v>
      </c>
      <c r="I7480" s="5">
        <f>MIN(H7480,FARMER_HRS)</f>
        <v>720</v>
      </c>
      <c r="J7480" s="5">
        <f>MAX(0,H7480-FARMER_HRS)</f>
        <v>2728.0293868735439</v>
      </c>
      <c r="K7480" s="2">
        <f>I7480*FARMER_RATE+J7480*TEMP_WORKER_RATE</f>
        <v>72361.62129988792</v>
      </c>
      <c r="L7480" s="2">
        <f>A7480*PRICE_TOM+B7480*PRICE_CAR+C7480*PRICE_MES</f>
        <v>131240</v>
      </c>
      <c r="M7480" s="2">
        <f>A7480*FERT_BED_TOM+B7480*FERT_BED_CAR+C7480*FERT_BED_MES</f>
        <v>18480</v>
      </c>
      <c r="N7480" s="6">
        <f>IF(AND(D7480&lt;=TOTAL_BEDS,J7480&lt;=TEMP_WORKER_MAX*TEMP_WORKER_HRS),1,0)</f>
        <v>1</v>
      </c>
      <c r="O7480" s="2">
        <f>L7480-M7480-K7480-FIXED_COSTS</f>
        <v>20398.37870011208</v>
      </c>
      <c r="P7480" s="2">
        <f>IF(N7480=1,O7480,"")</f>
        <v>20398.37870011208</v>
      </c>
    </row>
    <row r="7481">
      <c r="A7481" s="6">
        <v>11</v>
      </c>
      <c r="B7481" s="6">
        <v>10</v>
      </c>
      <c r="C7481" s="6">
        <v>6</v>
      </c>
      <c r="D7481" s="6">
        <f>A7481+B7481+C7481</f>
        <v>27</v>
      </c>
      <c r="E7481" s="5">
        <f>IF(A7481=0,0,A7481*LABOR_HRS_WK_TOM*SEASON_WEEKS*(1+DIM_PCT_TOM)^A7481)</f>
        <v>2824.5855390489023</v>
      </c>
      <c r="F7481" s="5">
        <f>IF(B7481=0,0,B7481*LABOR_HRS_WK_CAR*SEASON_WEEKS*(1+DIM_PCT_CAR)^B7481)</f>
        <v>384.025363258907</v>
      </c>
      <c r="G7481" s="5">
        <f>IF(C7481=0,0,C7481*LABOR_HRS_WK_MES*SEASON_WEEKS*(1+DIM_PCT_MES)^C7481)</f>
        <v>290.89345874736773</v>
      </c>
      <c r="H7481" s="5">
        <f>E7481+F7481+G7481</f>
        <v>3499.504361055177</v>
      </c>
      <c r="I7481" s="5">
        <f>MIN(H7481,FARMER_HRS)</f>
        <v>720</v>
      </c>
      <c r="J7481" s="5">
        <f>MAX(0,H7481-FARMER_HRS)</f>
        <v>2779.504361055177</v>
      </c>
      <c r="K7481" s="2">
        <f>I7481*FARMER_RATE+J7481*TEMP_WORKER_RATE</f>
        <v>73255.284046096815</v>
      </c>
      <c r="L7481" s="2">
        <f>A7481*PRICE_TOM+B7481*PRICE_CAR+C7481*PRICE_MES</f>
        <v>133940</v>
      </c>
      <c r="M7481" s="2">
        <f>A7481*FERT_BED_TOM+B7481*FERT_BED_CAR+C7481*FERT_BED_MES</f>
        <v>19360</v>
      </c>
      <c r="N7481" s="6">
        <f>IF(AND(D7481&lt;=TOTAL_BEDS,J7481&lt;=TEMP_WORKER_MAX*TEMP_WORKER_HRS),1,0)</f>
        <v>1</v>
      </c>
      <c r="O7481" s="2">
        <f>L7481-M7481-K7481-FIXED_COSTS</f>
        <v>21324.715953903185</v>
      </c>
      <c r="P7481" s="2">
        <f>IF(N7481=1,O7481,"")</f>
        <v>21324.715953903185</v>
      </c>
    </row>
    <row r="7482">
      <c r="A7482" s="6">
        <v>11</v>
      </c>
      <c r="B7482" s="6">
        <v>10</v>
      </c>
      <c r="C7482" s="6">
        <v>7</v>
      </c>
      <c r="D7482" s="6">
        <f>A7482+B7482+C7482</f>
        <v>28</v>
      </c>
      <c r="E7482" s="5">
        <f>IF(A7482=0,0,A7482*LABOR_HRS_WK_TOM*SEASON_WEEKS*(1+DIM_PCT_TOM)^A7482)</f>
        <v>2824.5855390489023</v>
      </c>
      <c r="F7482" s="5">
        <f>IF(B7482=0,0,B7482*LABOR_HRS_WK_CAR*SEASON_WEEKS*(1+DIM_PCT_CAR)^B7482)</f>
        <v>384.025363258907</v>
      </c>
      <c r="G7482" s="5">
        <f>IF(C7482=0,0,C7482*LABOR_HRS_WK_MES*SEASON_WEEKS*(1+DIM_PCT_MES)^C7482)</f>
        <v>343.61789814532818</v>
      </c>
      <c r="H7482" s="5">
        <f>E7482+F7482+G7482</f>
        <v>3552.2288004531374</v>
      </c>
      <c r="I7482" s="5">
        <f>MIN(H7482,FARMER_HRS)</f>
        <v>720</v>
      </c>
      <c r="J7482" s="5">
        <f>MAX(0,H7482-FARMER_HRS)</f>
        <v>2832.2288004531374</v>
      </c>
      <c r="K7482" s="2">
        <f>I7482*FARMER_RATE+J7482*TEMP_WORKER_RATE</f>
        <v>74170.63889675586</v>
      </c>
      <c r="L7482" s="2">
        <f>A7482*PRICE_TOM+B7482*PRICE_CAR+C7482*PRICE_MES</f>
        <v>136640</v>
      </c>
      <c r="M7482" s="2">
        <f>A7482*FERT_BED_TOM+B7482*FERT_BED_CAR+C7482*FERT_BED_MES</f>
        <v>20240</v>
      </c>
      <c r="N7482" s="6">
        <f>IF(AND(D7482&lt;=TOTAL_BEDS,J7482&lt;=TEMP_WORKER_MAX*TEMP_WORKER_HRS),1,0)</f>
        <v>1</v>
      </c>
      <c r="O7482" s="2">
        <f>L7482-M7482-K7482-FIXED_COSTS</f>
        <v>22229.36110324414</v>
      </c>
      <c r="P7482" s="2">
        <f>IF(N7482=1,O7482,"")</f>
        <v>22229.36110324414</v>
      </c>
    </row>
    <row r="7483">
      <c r="A7483" s="6">
        <v>11</v>
      </c>
      <c r="B7483" s="6">
        <v>10</v>
      </c>
      <c r="C7483" s="6">
        <v>8</v>
      </c>
      <c r="D7483" s="6">
        <f>A7483+B7483+C7483</f>
        <v>29</v>
      </c>
      <c r="E7483" s="5">
        <f>IF(A7483=0,0,A7483*LABOR_HRS_WK_TOM*SEASON_WEEKS*(1+DIM_PCT_TOM)^A7483)</f>
        <v>2824.5855390489023</v>
      </c>
      <c r="F7483" s="5">
        <f>IF(B7483=0,0,B7483*LABOR_HRS_WK_CAR*SEASON_WEEKS*(1+DIM_PCT_CAR)^B7483)</f>
        <v>384.025363258907</v>
      </c>
      <c r="G7483" s="5">
        <f>IF(C7483=0,0,C7483*LABOR_HRS_WK_MES*SEASON_WEEKS*(1+DIM_PCT_MES)^C7483)</f>
        <v>397.61499642530833</v>
      </c>
      <c r="H7483" s="5">
        <f>E7483+F7483+G7483</f>
        <v>3606.2258987331174</v>
      </c>
      <c r="I7483" s="5">
        <f>MIN(H7483,FARMER_HRS)</f>
        <v>720</v>
      </c>
      <c r="J7483" s="5">
        <f>MAX(0,H7483-FARMER_HRS)</f>
        <v>2886.2258987331174</v>
      </c>
      <c r="K7483" s="2">
        <f>I7483*FARMER_RATE+J7483*TEMP_WORKER_RATE</f>
        <v>75108.088519672179</v>
      </c>
      <c r="L7483" s="2">
        <f>A7483*PRICE_TOM+B7483*PRICE_CAR+C7483*PRICE_MES</f>
        <v>139340</v>
      </c>
      <c r="M7483" s="2">
        <f>A7483*FERT_BED_TOM+B7483*FERT_BED_CAR+C7483*FERT_BED_MES</f>
        <v>21120</v>
      </c>
      <c r="N7483" s="6">
        <f>IF(AND(D7483&lt;=TOTAL_BEDS,J7483&lt;=TEMP_WORKER_MAX*TEMP_WORKER_HRS),1,0)</f>
        <v>1</v>
      </c>
      <c r="O7483" s="2">
        <f>L7483-M7483-K7483-FIXED_COSTS</f>
        <v>23111.911480327821</v>
      </c>
      <c r="P7483" s="2">
        <f>IF(N7483=1,O7483,"")</f>
        <v>23111.911480327821</v>
      </c>
    </row>
    <row r="7484">
      <c r="A7484" s="6">
        <v>11</v>
      </c>
      <c r="B7484" s="6">
        <v>10</v>
      </c>
      <c r="C7484" s="6">
        <v>9</v>
      </c>
      <c r="D7484" s="6">
        <f>A7484+B7484+C7484</f>
        <v>30</v>
      </c>
      <c r="E7484" s="5">
        <f>IF(A7484=0,0,A7484*LABOR_HRS_WK_TOM*SEASON_WEEKS*(1+DIM_PCT_TOM)^A7484)</f>
        <v>2824.5855390489023</v>
      </c>
      <c r="F7484" s="5">
        <f>IF(B7484=0,0,B7484*LABOR_HRS_WK_CAR*SEASON_WEEKS*(1+DIM_PCT_CAR)^B7484)</f>
        <v>384.025363258907</v>
      </c>
      <c r="G7484" s="5">
        <f>IF(C7484=0,0,C7484*LABOR_HRS_WK_MES*SEASON_WEEKS*(1+DIM_PCT_MES)^C7484)</f>
        <v>452.90833186570273</v>
      </c>
      <c r="H7484" s="5">
        <f>E7484+F7484+G7484</f>
        <v>3661.5192341735119</v>
      </c>
      <c r="I7484" s="5">
        <f>MIN(H7484,FARMER_HRS)</f>
        <v>720</v>
      </c>
      <c r="J7484" s="5">
        <f>MAX(0,H7484-FARMER_HRS)</f>
        <v>2941.5192341735119</v>
      </c>
      <c r="K7484" s="2">
        <f>I7484*FARMER_RATE+J7484*TEMP_WORKER_RATE</f>
        <v>76068.0422599568</v>
      </c>
      <c r="L7484" s="2">
        <f>A7484*PRICE_TOM+B7484*PRICE_CAR+C7484*PRICE_MES</f>
        <v>142040</v>
      </c>
      <c r="M7484" s="2">
        <f>A7484*FERT_BED_TOM+B7484*FERT_BED_CAR+C7484*FERT_BED_MES</f>
        <v>22000</v>
      </c>
      <c r="N7484" s="6">
        <f>IF(AND(D7484&lt;=TOTAL_BEDS,J7484&lt;=TEMP_WORKER_MAX*TEMP_WORKER_HRS),1,0)</f>
        <v>1</v>
      </c>
      <c r="O7484" s="2">
        <f>L7484-M7484-K7484-FIXED_COSTS</f>
        <v>23971.957740043203</v>
      </c>
      <c r="P7484" s="2">
        <f>IF(N7484=1,O7484,"")</f>
        <v>23971.957740043203</v>
      </c>
    </row>
    <row r="7485">
      <c r="A7485" s="6">
        <v>11</v>
      </c>
      <c r="B7485" s="6">
        <v>10</v>
      </c>
      <c r="C7485" s="6">
        <v>10</v>
      </c>
      <c r="D7485" s="6">
        <f>A7485+B7485+C7485</f>
        <v>31</v>
      </c>
      <c r="E7485" s="5">
        <f>IF(A7485=0,0,A7485*LABOR_HRS_WK_TOM*SEASON_WEEKS*(1+DIM_PCT_TOM)^A7485)</f>
        <v>2824.5855390489023</v>
      </c>
      <c r="F7485" s="5">
        <f>IF(B7485=0,0,B7485*LABOR_HRS_WK_CAR*SEASON_WEEKS*(1+DIM_PCT_CAR)^B7485)</f>
        <v>384.025363258907</v>
      </c>
      <c r="G7485" s="5">
        <f>IF(C7485=0,0,C7485*LABOR_HRS_WK_MES*SEASON_WEEKS*(1+DIM_PCT_MES)^C7485)</f>
        <v>509.52187334891551</v>
      </c>
      <c r="H7485" s="5">
        <f>E7485+F7485+G7485</f>
        <v>3718.1327756567248</v>
      </c>
      <c r="I7485" s="5">
        <f>MIN(H7485,FARMER_HRS)</f>
        <v>720</v>
      </c>
      <c r="J7485" s="5">
        <f>MAX(0,H7485-FARMER_HRS)</f>
        <v>2998.1327756567248</v>
      </c>
      <c r="K7485" s="2">
        <f>I7485*FARMER_RATE+J7485*TEMP_WORKER_RATE</f>
        <v>77050.91624404036</v>
      </c>
      <c r="L7485" s="2">
        <f>A7485*PRICE_TOM+B7485*PRICE_CAR+C7485*PRICE_MES</f>
        <v>144740</v>
      </c>
      <c r="M7485" s="2">
        <f>A7485*FERT_BED_TOM+B7485*FERT_BED_CAR+C7485*FERT_BED_MES</f>
        <v>22880</v>
      </c>
      <c r="N7485" s="6">
        <f>IF(AND(D7485&lt;=TOTAL_BEDS,J7485&lt;=TEMP_WORKER_MAX*TEMP_WORKER_HRS),1,0)</f>
        <v>1</v>
      </c>
      <c r="O7485" s="2">
        <f>L7485-M7485-K7485-FIXED_COSTS</f>
        <v>24809.08375595964</v>
      </c>
      <c r="P7485" s="2">
        <f>IF(N7485=1,O7485,"")</f>
        <v>24809.08375595964</v>
      </c>
    </row>
    <row r="7486">
      <c r="A7486" s="6">
        <v>11</v>
      </c>
      <c r="B7486" s="6">
        <v>10</v>
      </c>
      <c r="C7486" s="6">
        <v>11</v>
      </c>
      <c r="D7486" s="6">
        <f>A7486+B7486+C7486</f>
        <v>32</v>
      </c>
      <c r="E7486" s="5">
        <f>IF(A7486=0,0,A7486*LABOR_HRS_WK_TOM*SEASON_WEEKS*(1+DIM_PCT_TOM)^A7486)</f>
        <v>2824.5855390489023</v>
      </c>
      <c r="F7486" s="5">
        <f>IF(B7486=0,0,B7486*LABOR_HRS_WK_CAR*SEASON_WEEKS*(1+DIM_PCT_CAR)^B7486)</f>
        <v>384.025363258907</v>
      </c>
      <c r="G7486" s="5">
        <f>IF(C7486=0,0,C7486*LABOR_HRS_WK_MES*SEASON_WEEKS*(1+DIM_PCT_MES)^C7486)</f>
        <v>567.47998644235463</v>
      </c>
      <c r="H7486" s="5">
        <f>E7486+F7486+G7486</f>
        <v>3776.0908887501637</v>
      </c>
      <c r="I7486" s="5">
        <f>MIN(H7486,FARMER_HRS)</f>
        <v>720</v>
      </c>
      <c r="J7486" s="5">
        <f>MAX(0,H7486-FARMER_HRS)</f>
        <v>3056.0908887501637</v>
      </c>
      <c r="K7486" s="2">
        <f>I7486*FARMER_RATE+J7486*TEMP_WORKER_RATE</f>
        <v>78057.1334852459</v>
      </c>
      <c r="L7486" s="2">
        <f>A7486*PRICE_TOM+B7486*PRICE_CAR+C7486*PRICE_MES</f>
        <v>147440</v>
      </c>
      <c r="M7486" s="2">
        <f>A7486*FERT_BED_TOM+B7486*FERT_BED_CAR+C7486*FERT_BED_MES</f>
        <v>23760</v>
      </c>
      <c r="N7486" s="6">
        <f>IF(AND(D7486&lt;=TOTAL_BEDS,J7486&lt;=TEMP_WORKER_MAX*TEMP_WORKER_HRS),1,0)</f>
        <v>1</v>
      </c>
      <c r="O7486" s="2">
        <f>L7486-M7486-K7486-FIXED_COSTS</f>
        <v>25622.866514754103</v>
      </c>
      <c r="P7486" s="2">
        <f>IF(N7486=1,O7486,"")</f>
        <v>25622.866514754103</v>
      </c>
    </row>
    <row r="7487">
      <c r="A7487" s="6">
        <v>11</v>
      </c>
      <c r="B7487" s="6">
        <v>10</v>
      </c>
      <c r="C7487" s="6">
        <v>12</v>
      </c>
      <c r="D7487" s="6">
        <f>A7487+B7487+C7487</f>
        <v>33</v>
      </c>
      <c r="E7487" s="5">
        <f>IF(A7487=0,0,A7487*LABOR_HRS_WK_TOM*SEASON_WEEKS*(1+DIM_PCT_TOM)^A7487)</f>
        <v>2824.5855390489023</v>
      </c>
      <c r="F7487" s="5">
        <f>IF(B7487=0,0,B7487*LABOR_HRS_WK_CAR*SEASON_WEEKS*(1+DIM_PCT_CAR)^B7487)</f>
        <v>384.025363258907</v>
      </c>
      <c r="G7487" s="5">
        <f>IF(C7487=0,0,C7487*LABOR_HRS_WK_MES*SEASON_WEEKS*(1+DIM_PCT_MES)^C7487)</f>
        <v>626.807439570419</v>
      </c>
      <c r="H7487" s="5">
        <f>E7487+F7487+G7487</f>
        <v>3835.4183418782281</v>
      </c>
      <c r="I7487" s="5">
        <f>MIN(H7487,FARMER_HRS)</f>
        <v>720</v>
      </c>
      <c r="J7487" s="5">
        <f>MAX(0,H7487-FARMER_HRS)</f>
        <v>3115.4183418782281</v>
      </c>
      <c r="K7487" s="2">
        <f>I7487*FARMER_RATE+J7487*TEMP_WORKER_RATE</f>
        <v>79087.123990941458</v>
      </c>
      <c r="L7487" s="2">
        <f>A7487*PRICE_TOM+B7487*PRICE_CAR+C7487*PRICE_MES</f>
        <v>150140</v>
      </c>
      <c r="M7487" s="2">
        <f>A7487*FERT_BED_TOM+B7487*FERT_BED_CAR+C7487*FERT_BED_MES</f>
        <v>24640</v>
      </c>
      <c r="N7487" s="6">
        <f>IF(AND(D7487&lt;=TOTAL_BEDS,J7487&lt;=TEMP_WORKER_MAX*TEMP_WORKER_HRS),1,0)</f>
        <v>1</v>
      </c>
      <c r="O7487" s="2">
        <f>L7487-M7487-K7487-FIXED_COSTS</f>
        <v>26412.876009058542</v>
      </c>
      <c r="P7487" s="2">
        <f>IF(N7487=1,O7487,"")</f>
        <v>26412.876009058542</v>
      </c>
    </row>
    <row r="7488">
      <c r="A7488" s="6">
        <v>11</v>
      </c>
      <c r="B7488" s="6">
        <v>10</v>
      </c>
      <c r="C7488" s="6">
        <v>13</v>
      </c>
      <c r="D7488" s="6">
        <f>A7488+B7488+C7488</f>
        <v>34</v>
      </c>
      <c r="E7488" s="5">
        <f>IF(A7488=0,0,A7488*LABOR_HRS_WK_TOM*SEASON_WEEKS*(1+DIM_PCT_TOM)^A7488)</f>
        <v>2824.5855390489023</v>
      </c>
      <c r="F7488" s="5">
        <f>IF(B7488=0,0,B7488*LABOR_HRS_WK_CAR*SEASON_WEEKS*(1+DIM_PCT_CAR)^B7488)</f>
        <v>384.025363258907</v>
      </c>
      <c r="G7488" s="5">
        <f>IF(C7488=0,0,C7488*LABOR_HRS_WK_MES*SEASON_WEEKS*(1+DIM_PCT_MES)^C7488)</f>
        <v>687.52941027880331</v>
      </c>
      <c r="H7488" s="5">
        <f>E7488+F7488+G7488</f>
        <v>3896.1403125866127</v>
      </c>
      <c r="I7488" s="5">
        <f>MIN(H7488,FARMER_HRS)</f>
        <v>720</v>
      </c>
      <c r="J7488" s="5">
        <f>MAX(0,H7488-FARMER_HRS)</f>
        <v>3176.1403125866127</v>
      </c>
      <c r="K7488" s="2">
        <f>I7488*FARMER_RATE+J7488*TEMP_WORKER_RATE</f>
        <v>80141.324871295365</v>
      </c>
      <c r="L7488" s="2">
        <f>A7488*PRICE_TOM+B7488*PRICE_CAR+C7488*PRICE_MES</f>
        <v>152840</v>
      </c>
      <c r="M7488" s="2">
        <f>A7488*FERT_BED_TOM+B7488*FERT_BED_CAR+C7488*FERT_BED_MES</f>
        <v>25520</v>
      </c>
      <c r="N7488" s="6">
        <f>IF(AND(D7488&lt;=TOTAL_BEDS,J7488&lt;=TEMP_WORKER_MAX*TEMP_WORKER_HRS),1,0)</f>
        <v>1</v>
      </c>
      <c r="O7488" s="2">
        <f>L7488-M7488-K7488-FIXED_COSTS</f>
        <v>27178.675128704635</v>
      </c>
      <c r="P7488" s="2">
        <f>IF(N7488=1,O7488,"")</f>
        <v>27178.675128704635</v>
      </c>
    </row>
    <row r="7489">
      <c r="A7489" s="6">
        <v>11</v>
      </c>
      <c r="B7489" s="6">
        <v>10</v>
      </c>
      <c r="C7489" s="6">
        <v>14</v>
      </c>
      <c r="D7489" s="6">
        <f>A7489+B7489+C7489</f>
        <v>35</v>
      </c>
      <c r="E7489" s="5">
        <f>IF(A7489=0,0,A7489*LABOR_HRS_WK_TOM*SEASON_WEEKS*(1+DIM_PCT_TOM)^A7489)</f>
        <v>2824.5855390489023</v>
      </c>
      <c r="F7489" s="5">
        <f>IF(B7489=0,0,B7489*LABOR_HRS_WK_CAR*SEASON_WEEKS*(1+DIM_PCT_CAR)^B7489)</f>
        <v>384.025363258907</v>
      </c>
      <c r="G7489" s="5">
        <f>IF(C7489=0,0,C7489*LABOR_HRS_WK_MES*SEASON_WEEKS*(1+DIM_PCT_MES)^C7489)</f>
        <v>749.67149159246435</v>
      </c>
      <c r="H7489" s="5">
        <f>E7489+F7489+G7489</f>
        <v>3958.2823939002737</v>
      </c>
      <c r="I7489" s="5">
        <f>MIN(H7489,FARMER_HRS)</f>
        <v>720</v>
      </c>
      <c r="J7489" s="5">
        <f>MAX(0,H7489-FARMER_HRS)</f>
        <v>3238.2823939002737</v>
      </c>
      <c r="K7489" s="2">
        <f>I7489*FARMER_RATE+J7489*TEMP_WORKER_RATE</f>
        <v>81220.180449657521</v>
      </c>
      <c r="L7489" s="2">
        <f>A7489*PRICE_TOM+B7489*PRICE_CAR+C7489*PRICE_MES</f>
        <v>155540</v>
      </c>
      <c r="M7489" s="2">
        <f>A7489*FERT_BED_TOM+B7489*FERT_BED_CAR+C7489*FERT_BED_MES</f>
        <v>26400</v>
      </c>
      <c r="N7489" s="6">
        <f>IF(AND(D7489&lt;=TOTAL_BEDS,J7489&lt;=TEMP_WORKER_MAX*TEMP_WORKER_HRS),1,0)</f>
        <v>1</v>
      </c>
      <c r="O7489" s="2">
        <f>L7489-M7489-K7489-FIXED_COSTS</f>
        <v>27919.819550342479</v>
      </c>
      <c r="P7489" s="2">
        <f>IF(N7489=1,O7489,"")</f>
        <v>27919.819550342479</v>
      </c>
    </row>
    <row r="7490">
      <c r="A7490" s="6">
        <v>11</v>
      </c>
      <c r="B7490" s="6">
        <v>10</v>
      </c>
      <c r="C7490" s="6">
        <v>15</v>
      </c>
      <c r="D7490" s="6">
        <f>A7490+B7490+C7490</f>
        <v>36</v>
      </c>
      <c r="E7490" s="5">
        <f>IF(A7490=0,0,A7490*LABOR_HRS_WK_TOM*SEASON_WEEKS*(1+DIM_PCT_TOM)^A7490)</f>
        <v>2824.5855390489023</v>
      </c>
      <c r="F7490" s="5">
        <f>IF(B7490=0,0,B7490*LABOR_HRS_WK_CAR*SEASON_WEEKS*(1+DIM_PCT_CAR)^B7490)</f>
        <v>384.025363258907</v>
      </c>
      <c r="G7490" s="5">
        <f>IF(C7490=0,0,C7490*LABOR_HRS_WK_MES*SEASON_WEEKS*(1+DIM_PCT_MES)^C7490)</f>
        <v>813.25969846861074</v>
      </c>
      <c r="H7490" s="5">
        <f>E7490+F7490+G7490</f>
        <v>4021.87060077642</v>
      </c>
      <c r="I7490" s="5">
        <f>MIN(H7490,FARMER_HRS)</f>
        <v>720</v>
      </c>
      <c r="J7490" s="5">
        <f>MAX(0,H7490-FARMER_HRS)</f>
        <v>3301.87060077642</v>
      </c>
      <c r="K7490" s="2">
        <f>I7490*FARMER_RATE+J7490*TEMP_WORKER_RATE</f>
        <v>82324.142374590621</v>
      </c>
      <c r="L7490" s="2">
        <f>A7490*PRICE_TOM+B7490*PRICE_CAR+C7490*PRICE_MES</f>
        <v>158240</v>
      </c>
      <c r="M7490" s="2">
        <f>A7490*FERT_BED_TOM+B7490*FERT_BED_CAR+C7490*FERT_BED_MES</f>
        <v>27280</v>
      </c>
      <c r="N7490" s="6">
        <f>IF(AND(D7490&lt;=TOTAL_BEDS,J7490&lt;=TEMP_WORKER_MAX*TEMP_WORKER_HRS),1,0)</f>
        <v>1</v>
      </c>
      <c r="O7490" s="2">
        <f>L7490-M7490-K7490-FIXED_COSTS</f>
        <v>28635.857625409379</v>
      </c>
      <c r="P7490" s="2">
        <f>IF(N7490=1,O7490,"")</f>
        <v>28635.857625409379</v>
      </c>
    </row>
    <row r="7491">
      <c r="A7491" s="6">
        <v>11</v>
      </c>
      <c r="B7491" s="6">
        <v>10</v>
      </c>
      <c r="C7491" s="6">
        <v>16</v>
      </c>
      <c r="D7491" s="6">
        <f>A7491+B7491+C7491</f>
        <v>37</v>
      </c>
      <c r="E7491" s="5">
        <f>IF(A7491=0,0,A7491*LABOR_HRS_WK_TOM*SEASON_WEEKS*(1+DIM_PCT_TOM)^A7491)</f>
        <v>2824.5855390489023</v>
      </c>
      <c r="F7491" s="5">
        <f>IF(B7491=0,0,B7491*LABOR_HRS_WK_CAR*SEASON_WEEKS*(1+DIM_PCT_CAR)^B7491)</f>
        <v>384.025363258907</v>
      </c>
      <c r="G7491" s="5">
        <f>IF(C7491=0,0,C7491*LABOR_HRS_WK_MES*SEASON_WEEKS*(1+DIM_PCT_MES)^C7491)</f>
        <v>878.32047434609967</v>
      </c>
      <c r="H7491" s="5">
        <f>E7491+F7491+G7491</f>
        <v>4086.931376653909</v>
      </c>
      <c r="I7491" s="5">
        <f>MIN(H7491,FARMER_HRS)</f>
        <v>720</v>
      </c>
      <c r="J7491" s="5">
        <f>MAX(0,H7491-FARMER_HRS)</f>
        <v>3366.931376653909</v>
      </c>
      <c r="K7491" s="2">
        <f>I7491*FARMER_RATE+J7491*TEMP_WORKER_RATE</f>
        <v>83453.669733574818</v>
      </c>
      <c r="L7491" s="2">
        <f>A7491*PRICE_TOM+B7491*PRICE_CAR+C7491*PRICE_MES</f>
        <v>160940</v>
      </c>
      <c r="M7491" s="2">
        <f>A7491*FERT_BED_TOM+B7491*FERT_BED_CAR+C7491*FERT_BED_MES</f>
        <v>28160</v>
      </c>
      <c r="N7491" s="6">
        <f>IF(AND(D7491&lt;=TOTAL_BEDS,J7491&lt;=TEMP_WORKER_MAX*TEMP_WORKER_HRS),1,0)</f>
        <v>1</v>
      </c>
      <c r="O7491" s="2">
        <f>L7491-M7491-K7491-FIXED_COSTS</f>
        <v>29326.330266425182</v>
      </c>
      <c r="P7491" s="2">
        <f>IF(N7491=1,O7491,"")</f>
        <v>29326.330266425182</v>
      </c>
    </row>
    <row r="7492">
      <c r="A7492" s="6">
        <v>11</v>
      </c>
      <c r="B7492" s="6">
        <v>10</v>
      </c>
      <c r="C7492" s="6">
        <v>17</v>
      </c>
      <c r="D7492" s="6">
        <f>A7492+B7492+C7492</f>
        <v>38</v>
      </c>
      <c r="E7492" s="5">
        <f>IF(A7492=0,0,A7492*LABOR_HRS_WK_TOM*SEASON_WEEKS*(1+DIM_PCT_TOM)^A7492)</f>
        <v>2824.5855390489023</v>
      </c>
      <c r="F7492" s="5">
        <f>IF(B7492=0,0,B7492*LABOR_HRS_WK_CAR*SEASON_WEEKS*(1+DIM_PCT_CAR)^B7492)</f>
        <v>384.025363258907</v>
      </c>
      <c r="G7492" s="5">
        <f>IF(C7492=0,0,C7492*LABOR_HRS_WK_MES*SEASON_WEEKS*(1+DIM_PCT_MES)^C7492)</f>
        <v>944.88069779263992</v>
      </c>
      <c r="H7492" s="5">
        <f>E7492+F7492+G7492</f>
        <v>4153.4916001004494</v>
      </c>
      <c r="I7492" s="5">
        <f>MIN(H7492,FARMER_HRS)</f>
        <v>720</v>
      </c>
      <c r="J7492" s="5">
        <f>MAX(0,H7492-FARMER_HRS)</f>
        <v>3433.4916001004494</v>
      </c>
      <c r="K7492" s="2">
        <f>I7492*FARMER_RATE+J7492*TEMP_WORKER_RATE</f>
        <v>84609.229168410588</v>
      </c>
      <c r="L7492" s="2">
        <f>A7492*PRICE_TOM+B7492*PRICE_CAR+C7492*PRICE_MES</f>
        <v>163640</v>
      </c>
      <c r="M7492" s="2">
        <f>A7492*FERT_BED_TOM+B7492*FERT_BED_CAR+C7492*FERT_BED_MES</f>
        <v>29040</v>
      </c>
      <c r="N7492" s="6">
        <f>IF(AND(D7492&lt;=TOTAL_BEDS,J7492&lt;=TEMP_WORKER_MAX*TEMP_WORKER_HRS),1,0)</f>
        <v>1</v>
      </c>
      <c r="O7492" s="2">
        <f>L7492-M7492-K7492-FIXED_COSTS</f>
        <v>29990.770831589412</v>
      </c>
      <c r="P7492" s="2">
        <f>IF(N7492=1,O7492,"")</f>
        <v>29990.770831589412</v>
      </c>
    </row>
    <row r="7493">
      <c r="A7493" s="6">
        <v>11</v>
      </c>
      <c r="B7493" s="6">
        <v>10</v>
      </c>
      <c r="C7493" s="6">
        <v>18</v>
      </c>
      <c r="D7493" s="6">
        <f>A7493+B7493+C7493</f>
        <v>39</v>
      </c>
      <c r="E7493" s="5">
        <f>IF(A7493=0,0,A7493*LABOR_HRS_WK_TOM*SEASON_WEEKS*(1+DIM_PCT_TOM)^A7493)</f>
        <v>2824.5855390489023</v>
      </c>
      <c r="F7493" s="5">
        <f>IF(B7493=0,0,B7493*LABOR_HRS_WK_CAR*SEASON_WEEKS*(1+DIM_PCT_CAR)^B7493)</f>
        <v>384.025363258907</v>
      </c>
      <c r="G7493" s="5">
        <f>IF(C7493=0,0,C7493*LABOR_HRS_WK_MES*SEASON_WEEKS*(1+DIM_PCT_MES)^C7493)</f>
        <v>1012.9676892512272</v>
      </c>
      <c r="H7493" s="5">
        <f>E7493+F7493+G7493</f>
        <v>4221.5785915590368</v>
      </c>
      <c r="I7493" s="5">
        <f>MIN(H7493,FARMER_HRS)</f>
        <v>720</v>
      </c>
      <c r="J7493" s="5">
        <f>MAX(0,H7493-FARMER_HRS)</f>
        <v>3501.5785915590368</v>
      </c>
      <c r="K7493" s="2">
        <f>I7493*FARMER_RATE+J7493*TEMP_WORKER_RATE</f>
        <v>85791.2949923444</v>
      </c>
      <c r="L7493" s="2">
        <f>A7493*PRICE_TOM+B7493*PRICE_CAR+C7493*PRICE_MES</f>
        <v>166340</v>
      </c>
      <c r="M7493" s="2">
        <f>A7493*FERT_BED_TOM+B7493*FERT_BED_CAR+C7493*FERT_BED_MES</f>
        <v>29920</v>
      </c>
      <c r="N7493" s="6">
        <f>IF(AND(D7493&lt;=TOTAL_BEDS,J7493&lt;=TEMP_WORKER_MAX*TEMP_WORKER_HRS),1,0)</f>
        <v>1</v>
      </c>
      <c r="O7493" s="2">
        <f>L7493-M7493-K7493-FIXED_COSTS</f>
        <v>30628.705007655604</v>
      </c>
      <c r="P7493" s="2">
        <f>IF(N7493=1,O7493,"")</f>
        <v>30628.705007655604</v>
      </c>
    </row>
    <row r="7494">
      <c r="A7494" s="6">
        <v>11</v>
      </c>
      <c r="B7494" s="6">
        <v>10</v>
      </c>
      <c r="C7494" s="6">
        <v>19</v>
      </c>
      <c r="D7494" s="6">
        <f>A7494+B7494+C7494</f>
        <v>40</v>
      </c>
      <c r="E7494" s="5">
        <f>IF(A7494=0,0,A7494*LABOR_HRS_WK_TOM*SEASON_WEEKS*(1+DIM_PCT_TOM)^A7494)</f>
        <v>2824.5855390489023</v>
      </c>
      <c r="F7494" s="5">
        <f>IF(B7494=0,0,B7494*LABOR_HRS_WK_CAR*SEASON_WEEKS*(1+DIM_PCT_CAR)^B7494)</f>
        <v>384.025363258907</v>
      </c>
      <c r="G7494" s="5">
        <f>IF(C7494=0,0,C7494*LABOR_HRS_WK_MES*SEASON_WEEKS*(1+DIM_PCT_MES)^C7494)</f>
        <v>1082.6092178872491</v>
      </c>
      <c r="H7494" s="5">
        <f>E7494+F7494+G7494</f>
        <v>4291.2201201950584</v>
      </c>
      <c r="I7494" s="5">
        <f>MIN(H7494,FARMER_HRS)</f>
        <v>720</v>
      </c>
      <c r="J7494" s="5">
        <f>MAX(0,H7494-FARMER_HRS)</f>
        <v>3571.2201201950584</v>
      </c>
      <c r="K7494" s="2">
        <f>I7494*FARMER_RATE+J7494*TEMP_WORKER_RATE</f>
        <v>87000.349308941979</v>
      </c>
      <c r="L7494" s="2">
        <f>A7494*PRICE_TOM+B7494*PRICE_CAR+C7494*PRICE_MES</f>
        <v>169040</v>
      </c>
      <c r="M7494" s="2">
        <f>A7494*FERT_BED_TOM+B7494*FERT_BED_CAR+C7494*FERT_BED_MES</f>
        <v>30800</v>
      </c>
      <c r="N7494" s="6">
        <f>IF(AND(D7494&lt;=TOTAL_BEDS,J7494&lt;=TEMP_WORKER_MAX*TEMP_WORKER_HRS),1,0)</f>
        <v>1</v>
      </c>
      <c r="O7494" s="2">
        <f>L7494-M7494-K7494-FIXED_COSTS</f>
        <v>31239.650691058021</v>
      </c>
      <c r="P7494" s="2">
        <f>IF(N7494=1,O7494,"")</f>
        <v>31239.650691058021</v>
      </c>
    </row>
    <row r="7495">
      <c r="A7495" s="6">
        <v>11</v>
      </c>
      <c r="B7495" s="6">
        <v>10</v>
      </c>
      <c r="C7495" s="6">
        <v>20</v>
      </c>
      <c r="D7495" s="6">
        <f>A7495+B7495+C7495</f>
        <v>41</v>
      </c>
      <c r="E7495" s="5">
        <f>IF(A7495=0,0,A7495*LABOR_HRS_WK_TOM*SEASON_WEEKS*(1+DIM_PCT_TOM)^A7495)</f>
        <v>2824.5855390489023</v>
      </c>
      <c r="F7495" s="5">
        <f>IF(B7495=0,0,B7495*LABOR_HRS_WK_CAR*SEASON_WEEKS*(1+DIM_PCT_CAR)^B7495)</f>
        <v>384.025363258907</v>
      </c>
      <c r="G7495" s="5">
        <f>IF(C7495=0,0,C7495*LABOR_HRS_WK_MES*SEASON_WEEKS*(1+DIM_PCT_MES)^C7495)</f>
        <v>1153.8335085377259</v>
      </c>
      <c r="H7495" s="5">
        <f>E7495+F7495+G7495</f>
        <v>4362.4444108455355</v>
      </c>
      <c r="I7495" s="5">
        <f>MIN(H7495,FARMER_HRS)</f>
        <v>720</v>
      </c>
      <c r="J7495" s="5">
        <f>MAX(0,H7495-FARMER_HRS)</f>
        <v>3642.4444108455355</v>
      </c>
      <c r="K7495" s="2">
        <f>I7495*FARMER_RATE+J7495*TEMP_WORKER_RATE</f>
        <v>88236.882132734987</v>
      </c>
      <c r="L7495" s="2">
        <f>A7495*PRICE_TOM+B7495*PRICE_CAR+C7495*PRICE_MES</f>
        <v>171740</v>
      </c>
      <c r="M7495" s="2">
        <f>A7495*FERT_BED_TOM+B7495*FERT_BED_CAR+C7495*FERT_BED_MES</f>
        <v>31680</v>
      </c>
      <c r="N7495" s="6">
        <f>IF(AND(D7495&lt;=TOTAL_BEDS,J7495&lt;=TEMP_WORKER_MAX*TEMP_WORKER_HRS),1,0)</f>
        <v>1</v>
      </c>
      <c r="O7495" s="2">
        <f>L7495-M7495-K7495-FIXED_COSTS</f>
        <v>31823.117867265013</v>
      </c>
      <c r="P7495" s="2">
        <f>IF(N7495=1,O7495,"")</f>
        <v>31823.117867265013</v>
      </c>
    </row>
    <row r="7496">
      <c r="A7496" s="6">
        <v>11</v>
      </c>
      <c r="B7496" s="6">
        <v>10</v>
      </c>
      <c r="C7496" s="6">
        <v>21</v>
      </c>
      <c r="D7496" s="6">
        <f>A7496+B7496+C7496</f>
        <v>42</v>
      </c>
      <c r="E7496" s="5">
        <f>IF(A7496=0,0,A7496*LABOR_HRS_WK_TOM*SEASON_WEEKS*(1+DIM_PCT_TOM)^A7496)</f>
        <v>2824.5855390489023</v>
      </c>
      <c r="F7496" s="5">
        <f>IF(B7496=0,0,B7496*LABOR_HRS_WK_CAR*SEASON_WEEKS*(1+DIM_PCT_CAR)^B7496)</f>
        <v>384.025363258907</v>
      </c>
      <c r="G7496" s="5">
        <f>IF(C7496=0,0,C7496*LABOR_HRS_WK_MES*SEASON_WEEKS*(1+DIM_PCT_MES)^C7496)</f>
        <v>1226.6692487641699</v>
      </c>
      <c r="H7496" s="5">
        <f>E7496+F7496+G7496</f>
        <v>4435.2801510719792</v>
      </c>
      <c r="I7496" s="5">
        <f>MIN(H7496,FARMER_HRS)</f>
        <v>720</v>
      </c>
      <c r="J7496" s="5">
        <f>MAX(0,H7496-FARMER_HRS)</f>
        <v>3715.2801510719792</v>
      </c>
      <c r="K7496" s="2">
        <f>I7496*FARMER_RATE+J7496*TEMP_WORKER_RATE</f>
        <v>89501.3915116663</v>
      </c>
      <c r="L7496" s="2">
        <f>A7496*PRICE_TOM+B7496*PRICE_CAR+C7496*PRICE_MES</f>
        <v>174440</v>
      </c>
      <c r="M7496" s="2">
        <f>A7496*FERT_BED_TOM+B7496*FERT_BED_CAR+C7496*FERT_BED_MES</f>
        <v>32560</v>
      </c>
      <c r="N7496" s="6">
        <f>IF(AND(D7496&lt;=TOTAL_BEDS,J7496&lt;=TEMP_WORKER_MAX*TEMP_WORKER_HRS),1,0)</f>
        <v>1</v>
      </c>
      <c r="O7496" s="2">
        <f>L7496-M7496-K7496-FIXED_COSTS</f>
        <v>32378.608488333703</v>
      </c>
      <c r="P7496" s="2">
        <f>IF(N7496=1,O7496,"")</f>
        <v>32378.608488333703</v>
      </c>
    </row>
    <row r="7497">
      <c r="A7497" s="6">
        <v>11</v>
      </c>
      <c r="B7497" s="6">
        <v>10</v>
      </c>
      <c r="C7497" s="6">
        <v>22</v>
      </c>
      <c r="D7497" s="6">
        <f>A7497+B7497+C7497</f>
        <v>43</v>
      </c>
      <c r="E7497" s="5">
        <f>IF(A7497=0,0,A7497*LABOR_HRS_WK_TOM*SEASON_WEEKS*(1+DIM_PCT_TOM)^A7497)</f>
        <v>2824.5855390489023</v>
      </c>
      <c r="F7497" s="5">
        <f>IF(B7497=0,0,B7497*LABOR_HRS_WK_CAR*SEASON_WEEKS*(1+DIM_PCT_CAR)^B7497)</f>
        <v>384.025363258907</v>
      </c>
      <c r="G7497" s="5">
        <f>IF(C7497=0,0,C7497*LABOR_HRS_WK_MES*SEASON_WEEKS*(1+DIM_PCT_MES)^C7497)</f>
        <v>1301.1455960105659</v>
      </c>
      <c r="H7497" s="5">
        <f>E7497+F7497+G7497</f>
        <v>4509.7564983183747</v>
      </c>
      <c r="I7497" s="5">
        <f>MIN(H7497,FARMER_HRS)</f>
        <v>720</v>
      </c>
      <c r="J7497" s="5">
        <f>MAX(0,H7497-FARMER_HRS)</f>
        <v>3789.7564983183747</v>
      </c>
      <c r="K7497" s="2">
        <f>I7497*FARMER_RATE+J7497*TEMP_WORKER_RATE</f>
        <v>90794.383651360666</v>
      </c>
      <c r="L7497" s="2">
        <f>A7497*PRICE_TOM+B7497*PRICE_CAR+C7497*PRICE_MES</f>
        <v>177140</v>
      </c>
      <c r="M7497" s="2">
        <f>A7497*FERT_BED_TOM+B7497*FERT_BED_CAR+C7497*FERT_BED_MES</f>
        <v>33440</v>
      </c>
      <c r="N7497" s="6">
        <f>IF(AND(D7497&lt;=TOTAL_BEDS,J7497&lt;=TEMP_WORKER_MAX*TEMP_WORKER_HRS),1,0)</f>
        <v>1</v>
      </c>
      <c r="O7497" s="2">
        <f>L7497-M7497-K7497-FIXED_COSTS</f>
        <v>32905.616348639334</v>
      </c>
      <c r="P7497" s="2">
        <f>IF(N7497=1,O7497,"")</f>
        <v>32905.616348639334</v>
      </c>
    </row>
    <row r="7498">
      <c r="A7498" s="6">
        <v>11</v>
      </c>
      <c r="B7498" s="6">
        <v>10</v>
      </c>
      <c r="C7498" s="6">
        <v>23</v>
      </c>
      <c r="D7498" s="6">
        <f>A7498+B7498+C7498</f>
        <v>44</v>
      </c>
      <c r="E7498" s="5">
        <f>IF(A7498=0,0,A7498*LABOR_HRS_WK_TOM*SEASON_WEEKS*(1+DIM_PCT_TOM)^A7498)</f>
        <v>2824.5855390489023</v>
      </c>
      <c r="F7498" s="5">
        <f>IF(B7498=0,0,B7498*LABOR_HRS_WK_CAR*SEASON_WEEKS*(1+DIM_PCT_CAR)^B7498)</f>
        <v>384.025363258907</v>
      </c>
      <c r="G7498" s="5">
        <f>IF(C7498=0,0,C7498*LABOR_HRS_WK_MES*SEASON_WEEKS*(1+DIM_PCT_MES)^C7498)</f>
        <v>1377.2921848680023</v>
      </c>
      <c r="H7498" s="5">
        <f>E7498+F7498+G7498</f>
        <v>4585.9030871758114</v>
      </c>
      <c r="I7498" s="5">
        <f>MIN(H7498,FARMER_HRS)</f>
        <v>720</v>
      </c>
      <c r="J7498" s="5">
        <f>MAX(0,H7498-FARMER_HRS)</f>
        <v>3865.9030871758114</v>
      </c>
      <c r="K7498" s="2">
        <f>I7498*FARMER_RATE+J7498*TEMP_WORKER_RATE</f>
        <v>92116.373041246727</v>
      </c>
      <c r="L7498" s="2">
        <f>A7498*PRICE_TOM+B7498*PRICE_CAR+C7498*PRICE_MES</f>
        <v>179840</v>
      </c>
      <c r="M7498" s="2">
        <f>A7498*FERT_BED_TOM+B7498*FERT_BED_CAR+C7498*FERT_BED_MES</f>
        <v>34320</v>
      </c>
      <c r="N7498" s="6">
        <f>IF(AND(D7498&lt;=TOTAL_BEDS,J7498&lt;=TEMP_WORKER_MAX*TEMP_WORKER_HRS),1,0)</f>
        <v>1</v>
      </c>
      <c r="O7498" s="2">
        <f>L7498-M7498-K7498-FIXED_COSTS</f>
        <v>33403.626958753273</v>
      </c>
      <c r="P7498" s="2">
        <f>IF(N7498=1,O7498,"")</f>
        <v>33403.626958753273</v>
      </c>
    </row>
    <row r="7499">
      <c r="A7499" s="6">
        <v>11</v>
      </c>
      <c r="B7499" s="6">
        <v>10</v>
      </c>
      <c r="C7499" s="6">
        <v>24</v>
      </c>
      <c r="D7499" s="6">
        <f>A7499+B7499+C7499</f>
        <v>45</v>
      </c>
      <c r="E7499" s="5">
        <f>IF(A7499=0,0,A7499*LABOR_HRS_WK_TOM*SEASON_WEEKS*(1+DIM_PCT_TOM)^A7499)</f>
        <v>2824.5855390489023</v>
      </c>
      <c r="F7499" s="5">
        <f>IF(B7499=0,0,B7499*LABOR_HRS_WK_CAR*SEASON_WEEKS*(1+DIM_PCT_CAR)^B7499)</f>
        <v>384.025363258907</v>
      </c>
      <c r="G7499" s="5">
        <f>IF(C7499=0,0,C7499*LABOR_HRS_WK_MES*SEASON_WEEKS*(1+DIM_PCT_MES)^C7499)</f>
        <v>1455.139134447498</v>
      </c>
      <c r="H7499" s="5">
        <f>E7499+F7499+G7499</f>
        <v>4663.7500367553075</v>
      </c>
      <c r="I7499" s="5">
        <f>MIN(H7499,FARMER_HRS)</f>
        <v>720</v>
      </c>
      <c r="J7499" s="5">
        <f>MAX(0,H7499-FARMER_HRS)</f>
        <v>3943.7500367553075</v>
      </c>
      <c r="K7499" s="2">
        <f>I7499*FARMER_RATE+J7499*TEMP_WORKER_RATE</f>
        <v>93467.882582557417</v>
      </c>
      <c r="L7499" s="2">
        <f>A7499*PRICE_TOM+B7499*PRICE_CAR+C7499*PRICE_MES</f>
        <v>182540</v>
      </c>
      <c r="M7499" s="2">
        <f>A7499*FERT_BED_TOM+B7499*FERT_BED_CAR+C7499*FERT_BED_MES</f>
        <v>35200</v>
      </c>
      <c r="N7499" s="6">
        <f>IF(AND(D7499&lt;=TOTAL_BEDS,J7499&lt;=TEMP_WORKER_MAX*TEMP_WORKER_HRS),1,0)</f>
        <v>1</v>
      </c>
      <c r="O7499" s="2">
        <f>L7499-M7499-K7499-FIXED_COSTS</f>
        <v>33872.117417442583</v>
      </c>
      <c r="P7499" s="2">
        <f>IF(N7499=1,O7499,"")</f>
        <v>33872.117417442583</v>
      </c>
    </row>
    <row r="7500">
      <c r="A7500" s="6">
        <v>11</v>
      </c>
      <c r="B7500" s="6">
        <v>10</v>
      </c>
      <c r="C7500" s="6">
        <v>25</v>
      </c>
      <c r="D7500" s="6">
        <f>A7500+B7500+C7500</f>
        <v>46</v>
      </c>
      <c r="E7500" s="5">
        <f>IF(A7500=0,0,A7500*LABOR_HRS_WK_TOM*SEASON_WEEKS*(1+DIM_PCT_TOM)^A7500)</f>
        <v>2824.5855390489023</v>
      </c>
      <c r="F7500" s="5">
        <f>IF(B7500=0,0,B7500*LABOR_HRS_WK_CAR*SEASON_WEEKS*(1+DIM_PCT_CAR)^B7500)</f>
        <v>384.025363258907</v>
      </c>
      <c r="G7500" s="5">
        <f>IF(C7500=0,0,C7500*LABOR_HRS_WK_MES*SEASON_WEEKS*(1+DIM_PCT_MES)^C7500)</f>
        <v>1534.7170558625955</v>
      </c>
      <c r="H7500" s="5">
        <f>E7500+F7500+G7500</f>
        <v>4743.3279581704046</v>
      </c>
      <c r="I7500" s="5">
        <f>MIN(H7500,FARMER_HRS)</f>
        <v>720</v>
      </c>
      <c r="J7500" s="5">
        <f>MAX(0,H7500-FARMER_HRS)</f>
        <v>4023.3279581704046</v>
      </c>
      <c r="K7500" s="2">
        <f>I7500*FARMER_RATE+J7500*TEMP_WORKER_RATE</f>
        <v>94849.443718236187</v>
      </c>
      <c r="L7500" s="2">
        <f>A7500*PRICE_TOM+B7500*PRICE_CAR+C7500*PRICE_MES</f>
        <v>185240</v>
      </c>
      <c r="M7500" s="2">
        <f>A7500*FERT_BED_TOM+B7500*FERT_BED_CAR+C7500*FERT_BED_MES</f>
        <v>36080</v>
      </c>
      <c r="N7500" s="6">
        <f>IF(AND(D7500&lt;=TOTAL_BEDS,J7500&lt;=TEMP_WORKER_MAX*TEMP_WORKER_HRS),1,0)</f>
        <v>1</v>
      </c>
      <c r="O7500" s="2">
        <f>L7500-M7500-K7500-FIXED_COSTS</f>
        <v>34310.556281763813</v>
      </c>
      <c r="P7500" s="2">
        <f>IF(N7500=1,O7500,"")</f>
        <v>34310.556281763813</v>
      </c>
    </row>
    <row r="7501">
      <c r="A7501" s="6">
        <v>11</v>
      </c>
      <c r="B7501" s="6">
        <v>10</v>
      </c>
      <c r="C7501" s="6">
        <v>26</v>
      </c>
      <c r="D7501" s="6">
        <f>A7501+B7501+C7501</f>
        <v>47</v>
      </c>
      <c r="E7501" s="5">
        <f>IF(A7501=0,0,A7501*LABOR_HRS_WK_TOM*SEASON_WEEKS*(1+DIM_PCT_TOM)^A7501)</f>
        <v>2824.5855390489023</v>
      </c>
      <c r="F7501" s="5">
        <f>IF(B7501=0,0,B7501*LABOR_HRS_WK_CAR*SEASON_WEEKS*(1+DIM_PCT_CAR)^B7501)</f>
        <v>384.025363258907</v>
      </c>
      <c r="G7501" s="5">
        <f>IF(C7501=0,0,C7501*LABOR_HRS_WK_MES*SEASON_WEEKS*(1+DIM_PCT_MES)^C7501)</f>
        <v>1616.0570598233128</v>
      </c>
      <c r="H7501" s="5">
        <f>E7501+F7501+G7501</f>
        <v>4824.6679621311223</v>
      </c>
      <c r="I7501" s="5">
        <f>MIN(H7501,FARMER_HRS)</f>
        <v>720</v>
      </c>
      <c r="J7501" s="5">
        <f>MAX(0,H7501-FARMER_HRS)</f>
        <v>4104.6679621311223</v>
      </c>
      <c r="K7501" s="2">
        <f>I7501*FARMER_RATE+J7501*TEMP_WORKER_RATE</f>
        <v>96261.596564776424</v>
      </c>
      <c r="L7501" s="2">
        <f>A7501*PRICE_TOM+B7501*PRICE_CAR+C7501*PRICE_MES</f>
        <v>187940</v>
      </c>
      <c r="M7501" s="2">
        <f>A7501*FERT_BED_TOM+B7501*FERT_BED_CAR+C7501*FERT_BED_MES</f>
        <v>36960</v>
      </c>
      <c r="N7501" s="6">
        <f>IF(AND(D7501&lt;=TOTAL_BEDS,J7501&lt;=TEMP_WORKER_MAX*TEMP_WORKER_HRS),1,0)</f>
        <v>1</v>
      </c>
      <c r="O7501" s="2">
        <f>L7501-M7501-K7501-FIXED_COSTS</f>
        <v>34718.403435223576</v>
      </c>
      <c r="P7501" s="2">
        <f>IF(N7501=1,O7501,"")</f>
        <v>34718.403435223576</v>
      </c>
    </row>
    <row r="7502">
      <c r="A7502" s="6">
        <v>11</v>
      </c>
      <c r="B7502" s="6">
        <v>10</v>
      </c>
      <c r="C7502" s="6">
        <v>27</v>
      </c>
      <c r="D7502" s="6">
        <f>A7502+B7502+C7502</f>
        <v>48</v>
      </c>
      <c r="E7502" s="5">
        <f>IF(A7502=0,0,A7502*LABOR_HRS_WK_TOM*SEASON_WEEKS*(1+DIM_PCT_TOM)^A7502)</f>
        <v>2824.5855390489023</v>
      </c>
      <c r="F7502" s="5">
        <f>IF(B7502=0,0,B7502*LABOR_HRS_WK_CAR*SEASON_WEEKS*(1+DIM_PCT_CAR)^B7502)</f>
        <v>384.025363258907</v>
      </c>
      <c r="G7502" s="5">
        <f>IF(C7502=0,0,C7502*LABOR_HRS_WK_MES*SEASON_WEEKS*(1+DIM_PCT_MES)^C7502)</f>
        <v>1699.19076434307</v>
      </c>
      <c r="H7502" s="5">
        <f>E7502+F7502+G7502</f>
        <v>4907.8016666508793</v>
      </c>
      <c r="I7502" s="5">
        <f>MIN(H7502,FARMER_HRS)</f>
        <v>720</v>
      </c>
      <c r="J7502" s="5">
        <f>MAX(0,H7502-FARMER_HRS)</f>
        <v>4187.8016666508793</v>
      </c>
      <c r="K7502" s="2">
        <f>I7502*FARMER_RATE+J7502*TEMP_WORKER_RATE</f>
        <v>97704.8900460222</v>
      </c>
      <c r="L7502" s="2">
        <f>A7502*PRICE_TOM+B7502*PRICE_CAR+C7502*PRICE_MES</f>
        <v>190640</v>
      </c>
      <c r="M7502" s="2">
        <f>A7502*FERT_BED_TOM+B7502*FERT_BED_CAR+C7502*FERT_BED_MES</f>
        <v>37840</v>
      </c>
      <c r="N7502" s="6">
        <f>IF(AND(D7502&lt;=TOTAL_BEDS,J7502&lt;=TEMP_WORKER_MAX*TEMP_WORKER_HRS),1,0)</f>
        <v>1</v>
      </c>
      <c r="O7502" s="2">
        <f>L7502-M7502-K7502-FIXED_COSTS</f>
        <v>35095.109953977793</v>
      </c>
      <c r="P7502" s="2">
        <f>IF(N7502=1,O7502,"")</f>
        <v>35095.109953977793</v>
      </c>
    </row>
    <row r="7503">
      <c r="A7503" s="6">
        <v>11</v>
      </c>
      <c r="B7503" s="6">
        <v>10</v>
      </c>
      <c r="C7503" s="6">
        <v>28</v>
      </c>
      <c r="D7503" s="6">
        <f>A7503+B7503+C7503</f>
        <v>49</v>
      </c>
      <c r="E7503" s="5">
        <f>IF(A7503=0,0,A7503*LABOR_HRS_WK_TOM*SEASON_WEEKS*(1+DIM_PCT_TOM)^A7503)</f>
        <v>2824.5855390489023</v>
      </c>
      <c r="F7503" s="5">
        <f>IF(B7503=0,0,B7503*LABOR_HRS_WK_CAR*SEASON_WEEKS*(1+DIM_PCT_CAR)^B7503)</f>
        <v>384.025363258907</v>
      </c>
      <c r="G7503" s="5">
        <f>IF(C7503=0,0,C7503*LABOR_HRS_WK_MES*SEASON_WEEKS*(1+DIM_PCT_MES)^C7503)</f>
        <v>1784.1503025602233</v>
      </c>
      <c r="H7503" s="5">
        <f>E7503+F7503+G7503</f>
        <v>4992.761204868033</v>
      </c>
      <c r="I7503" s="5">
        <f>MIN(H7503,FARMER_HRS)</f>
        <v>720</v>
      </c>
      <c r="J7503" s="5">
        <f>MAX(0,H7503-FARMER_HRS)</f>
        <v>4272.761204868033</v>
      </c>
      <c r="K7503" s="2">
        <f>I7503*FARMER_RATE+J7503*TEMP_WORKER_RATE</f>
        <v>99179.8820289589</v>
      </c>
      <c r="L7503" s="2">
        <f>A7503*PRICE_TOM+B7503*PRICE_CAR+C7503*PRICE_MES</f>
        <v>193340</v>
      </c>
      <c r="M7503" s="2">
        <f>A7503*FERT_BED_TOM+B7503*FERT_BED_CAR+C7503*FERT_BED_MES</f>
        <v>38720</v>
      </c>
      <c r="N7503" s="6">
        <f>IF(AND(D7503&lt;=TOTAL_BEDS,J7503&lt;=TEMP_WORKER_MAX*TEMP_WORKER_HRS),1,0)</f>
        <v>1</v>
      </c>
      <c r="O7503" s="2">
        <f>L7503-M7503-K7503-FIXED_COSTS</f>
        <v>35440.117971041094</v>
      </c>
      <c r="P7503" s="2">
        <f>IF(N7503=1,O7503,"")</f>
        <v>35440.117971041094</v>
      </c>
    </row>
    <row r="7504">
      <c r="A7504" s="6">
        <v>11</v>
      </c>
      <c r="B7504" s="6">
        <v>10</v>
      </c>
      <c r="C7504" s="6">
        <v>29</v>
      </c>
      <c r="D7504" s="6">
        <f>A7504+B7504+C7504</f>
        <v>50</v>
      </c>
      <c r="E7504" s="5">
        <f>IF(A7504=0,0,A7504*LABOR_HRS_WK_TOM*SEASON_WEEKS*(1+DIM_PCT_TOM)^A7504)</f>
        <v>2824.5855390489023</v>
      </c>
      <c r="F7504" s="5">
        <f>IF(B7504=0,0,B7504*LABOR_HRS_WK_CAR*SEASON_WEEKS*(1+DIM_PCT_CAR)^B7504)</f>
        <v>384.025363258907</v>
      </c>
      <c r="G7504" s="5">
        <f>IF(C7504=0,0,C7504*LABOR_HRS_WK_MES*SEASON_WEEKS*(1+DIM_PCT_MES)^C7504)</f>
        <v>1870.9683306758766</v>
      </c>
      <c r="H7504" s="5">
        <f>E7504+F7504+G7504</f>
        <v>5079.5792329836859</v>
      </c>
      <c r="I7504" s="5">
        <f>MIN(H7504,FARMER_HRS)</f>
        <v>720</v>
      </c>
      <c r="J7504" s="5">
        <f>MAX(0,H7504-FARMER_HRS)</f>
        <v>4359.5792329836859</v>
      </c>
      <c r="K7504" s="2">
        <f>I7504*FARMER_RATE+J7504*TEMP_WORKER_RATE</f>
        <v>100687.13946152233</v>
      </c>
      <c r="L7504" s="2">
        <f>A7504*PRICE_TOM+B7504*PRICE_CAR+C7504*PRICE_MES</f>
        <v>196040</v>
      </c>
      <c r="M7504" s="2">
        <f>A7504*FERT_BED_TOM+B7504*FERT_BED_CAR+C7504*FERT_BED_MES</f>
        <v>39600</v>
      </c>
      <c r="N7504" s="6">
        <f>IF(AND(D7504&lt;=TOTAL_BEDS,J7504&lt;=TEMP_WORKER_MAX*TEMP_WORKER_HRS),1,0)</f>
        <v>1</v>
      </c>
      <c r="O7504" s="2">
        <f>L7504-M7504-K7504-FIXED_COSTS</f>
        <v>35752.860538477675</v>
      </c>
      <c r="P7504" s="2">
        <f>IF(N7504=1,O7504,"")</f>
        <v>35752.860538477675</v>
      </c>
    </row>
    <row r="7505">
      <c r="A7505" s="6">
        <v>11</v>
      </c>
      <c r="B7505" s="6">
        <v>10</v>
      </c>
      <c r="C7505" s="6">
        <v>30</v>
      </c>
      <c r="D7505" s="6">
        <f>A7505+B7505+C7505</f>
        <v>51</v>
      </c>
      <c r="E7505" s="5">
        <f>IF(A7505=0,0,A7505*LABOR_HRS_WK_TOM*SEASON_WEEKS*(1+DIM_PCT_TOM)^A7505)</f>
        <v>2824.5855390489023</v>
      </c>
      <c r="F7505" s="5">
        <f>IF(B7505=0,0,B7505*LABOR_HRS_WK_CAR*SEASON_WEEKS*(1+DIM_PCT_CAR)^B7505)</f>
        <v>384.025363258907</v>
      </c>
      <c r="G7505" s="5">
        <f>IF(C7505=0,0,C7505*LABOR_HRS_WK_MES*SEASON_WEEKS*(1+DIM_PCT_MES)^C7505)</f>
        <v>1959.6780360096466</v>
      </c>
      <c r="H7505" s="5">
        <f>E7505+F7505+G7505</f>
        <v>5168.2889383174561</v>
      </c>
      <c r="I7505" s="5">
        <f>MIN(H7505,FARMER_HRS)</f>
        <v>720</v>
      </c>
      <c r="J7505" s="5">
        <f>MAX(0,H7505-FARMER_HRS)</f>
        <v>4448.2889383174561</v>
      </c>
      <c r="K7505" s="2">
        <f>I7505*FARMER_RATE+J7505*TEMP_WORKER_RATE</f>
        <v>102227.23851245584</v>
      </c>
      <c r="L7505" s="2">
        <f>A7505*PRICE_TOM+B7505*PRICE_CAR+C7505*PRICE_MES</f>
        <v>198740</v>
      </c>
      <c r="M7505" s="2">
        <f>A7505*FERT_BED_TOM+B7505*FERT_BED_CAR+C7505*FERT_BED_MES</f>
        <v>40480</v>
      </c>
      <c r="N7505" s="6">
        <f>IF(AND(D7505&lt;=TOTAL_BEDS,J7505&lt;=TEMP_WORKER_MAX*TEMP_WORKER_HRS),1,0)</f>
        <v>1</v>
      </c>
      <c r="O7505" s="2">
        <f>L7505-M7505-K7505-FIXED_COSTS</f>
        <v>36032.761487544165</v>
      </c>
      <c r="P7505" s="2">
        <f>IF(N7505=1,O7505,"")</f>
        <v>36032.761487544165</v>
      </c>
    </row>
    <row r="7506">
      <c r="A7506" s="6">
        <v>11</v>
      </c>
      <c r="B7506" s="6">
        <v>11</v>
      </c>
      <c r="C7506" s="6">
        <v>0</v>
      </c>
      <c r="D7506" s="6">
        <f>A7506+B7506+C7506</f>
        <v>22</v>
      </c>
      <c r="E7506" s="5">
        <f>IF(A7506=0,0,A7506*LABOR_HRS_WK_TOM*SEASON_WEEKS*(1+DIM_PCT_TOM)^A7506)</f>
        <v>2824.5855390489023</v>
      </c>
      <c r="F7506" s="5">
        <f>IF(B7506=0,0,B7506*LABOR_HRS_WK_CAR*SEASON_WEEKS*(1+DIM_PCT_CAR)^B7506)</f>
        <v>432.98859707441773</v>
      </c>
      <c r="G7506" s="5">
        <f>IF(C7506=0,0,C7506*LABOR_HRS_WK_MES*SEASON_WEEKS*(1+DIM_PCT_MES)^C7506)</f>
        <v>0</v>
      </c>
      <c r="H7506" s="5">
        <f>E7506+F7506+G7506</f>
        <v>3257.57413612332</v>
      </c>
      <c r="I7506" s="5">
        <f>MIN(H7506,FARMER_HRS)</f>
        <v>720</v>
      </c>
      <c r="J7506" s="5">
        <f>MAX(0,H7506-FARMER_HRS)</f>
        <v>2537.57413612332</v>
      </c>
      <c r="K7506" s="2">
        <f>I7506*FARMER_RATE+J7506*TEMP_WORKER_RATE</f>
        <v>69055.106529918747</v>
      </c>
      <c r="L7506" s="2">
        <f>A7506*PRICE_TOM+B7506*PRICE_CAR+C7506*PRICE_MES</f>
        <v>119834</v>
      </c>
      <c r="M7506" s="2">
        <f>A7506*FERT_BED_TOM+B7506*FERT_BED_CAR+C7506*FERT_BED_MES</f>
        <v>14520</v>
      </c>
      <c r="N7506" s="6">
        <f>IF(AND(D7506&lt;=TOTAL_BEDS,J7506&lt;=TEMP_WORKER_MAX*TEMP_WORKER_HRS),1,0)</f>
        <v>1</v>
      </c>
      <c r="O7506" s="2">
        <f>L7506-M7506-K7506-FIXED_COSTS</f>
        <v>16258.893470081253</v>
      </c>
      <c r="P7506" s="2">
        <f>IF(N7506=1,O7506,"")</f>
        <v>16258.893470081253</v>
      </c>
    </row>
    <row r="7507">
      <c r="A7507" s="6">
        <v>11</v>
      </c>
      <c r="B7507" s="6">
        <v>11</v>
      </c>
      <c r="C7507" s="6">
        <v>1</v>
      </c>
      <c r="D7507" s="6">
        <f>A7507+B7507+C7507</f>
        <v>23</v>
      </c>
      <c r="E7507" s="5">
        <f>IF(A7507=0,0,A7507*LABOR_HRS_WK_TOM*SEASON_WEEKS*(1+DIM_PCT_TOM)^A7507)</f>
        <v>2824.5855390489023</v>
      </c>
      <c r="F7507" s="5">
        <f>IF(B7507=0,0,B7507*LABOR_HRS_WK_CAR*SEASON_WEEKS*(1+DIM_PCT_CAR)^B7507)</f>
        <v>432.98859707441773</v>
      </c>
      <c r="G7507" s="5">
        <f>IF(C7507=0,0,C7507*LABOR_HRS_WK_MES*SEASON_WEEKS*(1+DIM_PCT_MES)^C7507)</f>
        <v>45.5625</v>
      </c>
      <c r="H7507" s="5">
        <f>E7507+F7507+G7507</f>
        <v>3303.13663612332</v>
      </c>
      <c r="I7507" s="5">
        <f>MIN(H7507,FARMER_HRS)</f>
        <v>720</v>
      </c>
      <c r="J7507" s="5">
        <f>MAX(0,H7507-FARMER_HRS)</f>
        <v>2583.13663612332</v>
      </c>
      <c r="K7507" s="2">
        <f>I7507*FARMER_RATE+J7507*TEMP_WORKER_RATE</f>
        <v>69846.122154918747</v>
      </c>
      <c r="L7507" s="2">
        <f>A7507*PRICE_TOM+B7507*PRICE_CAR+C7507*PRICE_MES</f>
        <v>122534</v>
      </c>
      <c r="M7507" s="2">
        <f>A7507*FERT_BED_TOM+B7507*FERT_BED_CAR+C7507*FERT_BED_MES</f>
        <v>15400</v>
      </c>
      <c r="N7507" s="6">
        <f>IF(AND(D7507&lt;=TOTAL_BEDS,J7507&lt;=TEMP_WORKER_MAX*TEMP_WORKER_HRS),1,0)</f>
        <v>1</v>
      </c>
      <c r="O7507" s="2">
        <f>L7507-M7507-K7507-FIXED_COSTS</f>
        <v>17287.877845081253</v>
      </c>
      <c r="P7507" s="2">
        <f>IF(N7507=1,O7507,"")</f>
        <v>17287.877845081253</v>
      </c>
    </row>
    <row r="7508">
      <c r="A7508" s="6">
        <v>11</v>
      </c>
      <c r="B7508" s="6">
        <v>11</v>
      </c>
      <c r="C7508" s="6">
        <v>2</v>
      </c>
      <c r="D7508" s="6">
        <f>A7508+B7508+C7508</f>
        <v>24</v>
      </c>
      <c r="E7508" s="5">
        <f>IF(A7508=0,0,A7508*LABOR_HRS_WK_TOM*SEASON_WEEKS*(1+DIM_PCT_TOM)^A7508)</f>
        <v>2824.5855390489023</v>
      </c>
      <c r="F7508" s="5">
        <f>IF(B7508=0,0,B7508*LABOR_HRS_WK_CAR*SEASON_WEEKS*(1+DIM_PCT_CAR)^B7508)</f>
        <v>432.98859707441773</v>
      </c>
      <c r="G7508" s="5">
        <f>IF(C7508=0,0,C7508*LABOR_HRS_WK_MES*SEASON_WEEKS*(1+DIM_PCT_MES)^C7508)</f>
        <v>92.2640625</v>
      </c>
      <c r="H7508" s="5">
        <f>E7508+F7508+G7508</f>
        <v>3349.83819862332</v>
      </c>
      <c r="I7508" s="5">
        <f>MIN(H7508,FARMER_HRS)</f>
        <v>720</v>
      </c>
      <c r="J7508" s="5">
        <f>MAX(0,H7508-FARMER_HRS)</f>
        <v>2629.83819862332</v>
      </c>
      <c r="K7508" s="2">
        <f>I7508*FARMER_RATE+J7508*TEMP_WORKER_RATE</f>
        <v>70656.913170543747</v>
      </c>
      <c r="L7508" s="2">
        <f>A7508*PRICE_TOM+B7508*PRICE_CAR+C7508*PRICE_MES</f>
        <v>125234</v>
      </c>
      <c r="M7508" s="2">
        <f>A7508*FERT_BED_TOM+B7508*FERT_BED_CAR+C7508*FERT_BED_MES</f>
        <v>16280</v>
      </c>
      <c r="N7508" s="6">
        <f>IF(AND(D7508&lt;=TOTAL_BEDS,J7508&lt;=TEMP_WORKER_MAX*TEMP_WORKER_HRS),1,0)</f>
        <v>1</v>
      </c>
      <c r="O7508" s="2">
        <f>L7508-M7508-K7508-FIXED_COSTS</f>
        <v>18297.086829456253</v>
      </c>
      <c r="P7508" s="2">
        <f>IF(N7508=1,O7508,"")</f>
        <v>18297.086829456253</v>
      </c>
    </row>
    <row r="7509">
      <c r="A7509" s="6">
        <v>11</v>
      </c>
      <c r="B7509" s="6">
        <v>11</v>
      </c>
      <c r="C7509" s="6">
        <v>3</v>
      </c>
      <c r="D7509" s="6">
        <f>A7509+B7509+C7509</f>
        <v>25</v>
      </c>
      <c r="E7509" s="5">
        <f>IF(A7509=0,0,A7509*LABOR_HRS_WK_TOM*SEASON_WEEKS*(1+DIM_PCT_TOM)^A7509)</f>
        <v>2824.5855390489023</v>
      </c>
      <c r="F7509" s="5">
        <f>IF(B7509=0,0,B7509*LABOR_HRS_WK_CAR*SEASON_WEEKS*(1+DIM_PCT_CAR)^B7509)</f>
        <v>432.98859707441773</v>
      </c>
      <c r="G7509" s="5">
        <f>IF(C7509=0,0,C7509*LABOR_HRS_WK_MES*SEASON_WEEKS*(1+DIM_PCT_MES)^C7509)</f>
        <v>140.12604492187498</v>
      </c>
      <c r="H7509" s="5">
        <f>E7509+F7509+G7509</f>
        <v>3397.7001810451948</v>
      </c>
      <c r="I7509" s="5">
        <f>MIN(H7509,FARMER_HRS)</f>
        <v>720</v>
      </c>
      <c r="J7509" s="5">
        <f>MAX(0,H7509-FARMER_HRS)</f>
        <v>2677.7001810451948</v>
      </c>
      <c r="K7509" s="2">
        <f>I7509*FARMER_RATE+J7509*TEMP_WORKER_RATE</f>
        <v>71487.850365367965</v>
      </c>
      <c r="L7509" s="2">
        <f>A7509*PRICE_TOM+B7509*PRICE_CAR+C7509*PRICE_MES</f>
        <v>127934</v>
      </c>
      <c r="M7509" s="2">
        <f>A7509*FERT_BED_TOM+B7509*FERT_BED_CAR+C7509*FERT_BED_MES</f>
        <v>17160</v>
      </c>
      <c r="N7509" s="6">
        <f>IF(AND(D7509&lt;=TOTAL_BEDS,J7509&lt;=TEMP_WORKER_MAX*TEMP_WORKER_HRS),1,0)</f>
        <v>1</v>
      </c>
      <c r="O7509" s="2">
        <f>L7509-M7509-K7509-FIXED_COSTS</f>
        <v>19286.149634632035</v>
      </c>
      <c r="P7509" s="2">
        <f>IF(N7509=1,O7509,"")</f>
        <v>19286.149634632035</v>
      </c>
    </row>
    <row r="7510">
      <c r="A7510" s="6">
        <v>11</v>
      </c>
      <c r="B7510" s="6">
        <v>11</v>
      </c>
      <c r="C7510" s="6">
        <v>4</v>
      </c>
      <c r="D7510" s="6">
        <f>A7510+B7510+C7510</f>
        <v>26</v>
      </c>
      <c r="E7510" s="5">
        <f>IF(A7510=0,0,A7510*LABOR_HRS_WK_TOM*SEASON_WEEKS*(1+DIM_PCT_TOM)^A7510)</f>
        <v>2824.5855390489023</v>
      </c>
      <c r="F7510" s="5">
        <f>IF(B7510=0,0,B7510*LABOR_HRS_WK_CAR*SEASON_WEEKS*(1+DIM_PCT_CAR)^B7510)</f>
        <v>432.98859707441773</v>
      </c>
      <c r="G7510" s="5">
        <f>IF(C7510=0,0,C7510*LABOR_HRS_WK_MES*SEASON_WEEKS*(1+DIM_PCT_MES)^C7510)</f>
        <v>189.17016064453119</v>
      </c>
      <c r="H7510" s="5">
        <f>E7510+F7510+G7510</f>
        <v>3446.7442967678512</v>
      </c>
      <c r="I7510" s="5">
        <f>MIN(H7510,FARMER_HRS)</f>
        <v>720</v>
      </c>
      <c r="J7510" s="5">
        <f>MAX(0,H7510-FARMER_HRS)</f>
        <v>2726.7442967678512</v>
      </c>
      <c r="K7510" s="2">
        <f>I7510*FARMER_RATE+J7510*TEMP_WORKER_RATE</f>
        <v>72339.310707775192</v>
      </c>
      <c r="L7510" s="2">
        <f>A7510*PRICE_TOM+B7510*PRICE_CAR+C7510*PRICE_MES</f>
        <v>130634</v>
      </c>
      <c r="M7510" s="2">
        <f>A7510*FERT_BED_TOM+B7510*FERT_BED_CAR+C7510*FERT_BED_MES</f>
        <v>18040</v>
      </c>
      <c r="N7510" s="6">
        <f>IF(AND(D7510&lt;=TOTAL_BEDS,J7510&lt;=TEMP_WORKER_MAX*TEMP_WORKER_HRS),1,0)</f>
        <v>1</v>
      </c>
      <c r="O7510" s="2">
        <f>L7510-M7510-K7510-FIXED_COSTS</f>
        <v>20254.689292224808</v>
      </c>
      <c r="P7510" s="2">
        <f>IF(N7510=1,O7510,"")</f>
        <v>20254.689292224808</v>
      </c>
    </row>
    <row r="7511">
      <c r="A7511" s="6">
        <v>11</v>
      </c>
      <c r="B7511" s="6">
        <v>11</v>
      </c>
      <c r="C7511" s="6">
        <v>5</v>
      </c>
      <c r="D7511" s="6">
        <f>A7511+B7511+C7511</f>
        <v>27</v>
      </c>
      <c r="E7511" s="5">
        <f>IF(A7511=0,0,A7511*LABOR_HRS_WK_TOM*SEASON_WEEKS*(1+DIM_PCT_TOM)^A7511)</f>
        <v>2824.5855390489023</v>
      </c>
      <c r="F7511" s="5">
        <f>IF(B7511=0,0,B7511*LABOR_HRS_WK_CAR*SEASON_WEEKS*(1+DIM_PCT_CAR)^B7511)</f>
        <v>432.98859707441773</v>
      </c>
      <c r="G7511" s="5">
        <f>IF(C7511=0,0,C7511*LABOR_HRS_WK_MES*SEASON_WEEKS*(1+DIM_PCT_MES)^C7511)</f>
        <v>239.41848456573481</v>
      </c>
      <c r="H7511" s="5">
        <f>E7511+F7511+G7511</f>
        <v>3496.9926206890545</v>
      </c>
      <c r="I7511" s="5">
        <f>MIN(H7511,FARMER_HRS)</f>
        <v>720</v>
      </c>
      <c r="J7511" s="5">
        <f>MAX(0,H7511-FARMER_HRS)</f>
        <v>2776.9926206890545</v>
      </c>
      <c r="K7511" s="2">
        <f>I7511*FARMER_RATE+J7511*TEMP_WORKER_RATE</f>
        <v>73211.67744251831</v>
      </c>
      <c r="L7511" s="2">
        <f>A7511*PRICE_TOM+B7511*PRICE_CAR+C7511*PRICE_MES</f>
        <v>133334</v>
      </c>
      <c r="M7511" s="2">
        <f>A7511*FERT_BED_TOM+B7511*FERT_BED_CAR+C7511*FERT_BED_MES</f>
        <v>18920</v>
      </c>
      <c r="N7511" s="6">
        <f>IF(AND(D7511&lt;=TOTAL_BEDS,J7511&lt;=TEMP_WORKER_MAX*TEMP_WORKER_HRS),1,0)</f>
        <v>1</v>
      </c>
      <c r="O7511" s="2">
        <f>L7511-M7511-K7511-FIXED_COSTS</f>
        <v>21202.32255748169</v>
      </c>
      <c r="P7511" s="2">
        <f>IF(N7511=1,O7511,"")</f>
        <v>21202.32255748169</v>
      </c>
    </row>
    <row r="7512">
      <c r="A7512" s="6">
        <v>11</v>
      </c>
      <c r="B7512" s="6">
        <v>11</v>
      </c>
      <c r="C7512" s="6">
        <v>6</v>
      </c>
      <c r="D7512" s="6">
        <f>A7512+B7512+C7512</f>
        <v>28</v>
      </c>
      <c r="E7512" s="5">
        <f>IF(A7512=0,0,A7512*LABOR_HRS_WK_TOM*SEASON_WEEKS*(1+DIM_PCT_TOM)^A7512)</f>
        <v>2824.5855390489023</v>
      </c>
      <c r="F7512" s="5">
        <f>IF(B7512=0,0,B7512*LABOR_HRS_WK_CAR*SEASON_WEEKS*(1+DIM_PCT_CAR)^B7512)</f>
        <v>432.98859707441773</v>
      </c>
      <c r="G7512" s="5">
        <f>IF(C7512=0,0,C7512*LABOR_HRS_WK_MES*SEASON_WEEKS*(1+DIM_PCT_MES)^C7512)</f>
        <v>290.89345874736773</v>
      </c>
      <c r="H7512" s="5">
        <f>E7512+F7512+G7512</f>
        <v>3548.4675948706877</v>
      </c>
      <c r="I7512" s="5">
        <f>MIN(H7512,FARMER_HRS)</f>
        <v>720</v>
      </c>
      <c r="J7512" s="5">
        <f>MAX(0,H7512-FARMER_HRS)</f>
        <v>2828.4675948706877</v>
      </c>
      <c r="K7512" s="2">
        <f>I7512*FARMER_RATE+J7512*TEMP_WORKER_RATE</f>
        <v>74105.340188727219</v>
      </c>
      <c r="L7512" s="2">
        <f>A7512*PRICE_TOM+B7512*PRICE_CAR+C7512*PRICE_MES</f>
        <v>136034</v>
      </c>
      <c r="M7512" s="2">
        <f>A7512*FERT_BED_TOM+B7512*FERT_BED_CAR+C7512*FERT_BED_MES</f>
        <v>19800</v>
      </c>
      <c r="N7512" s="6">
        <f>IF(AND(D7512&lt;=TOTAL_BEDS,J7512&lt;=TEMP_WORKER_MAX*TEMP_WORKER_HRS),1,0)</f>
        <v>1</v>
      </c>
      <c r="O7512" s="2">
        <f>L7512-M7512-K7512-FIXED_COSTS</f>
        <v>22128.659811272781</v>
      </c>
      <c r="P7512" s="2">
        <f>IF(N7512=1,O7512,"")</f>
        <v>22128.659811272781</v>
      </c>
    </row>
    <row r="7513">
      <c r="A7513" s="6">
        <v>11</v>
      </c>
      <c r="B7513" s="6">
        <v>11</v>
      </c>
      <c r="C7513" s="6">
        <v>7</v>
      </c>
      <c r="D7513" s="6">
        <f>A7513+B7513+C7513</f>
        <v>29</v>
      </c>
      <c r="E7513" s="5">
        <f>IF(A7513=0,0,A7513*LABOR_HRS_WK_TOM*SEASON_WEEKS*(1+DIM_PCT_TOM)^A7513)</f>
        <v>2824.5855390489023</v>
      </c>
      <c r="F7513" s="5">
        <f>IF(B7513=0,0,B7513*LABOR_HRS_WK_CAR*SEASON_WEEKS*(1+DIM_PCT_CAR)^B7513)</f>
        <v>432.98859707441773</v>
      </c>
      <c r="G7513" s="5">
        <f>IF(C7513=0,0,C7513*LABOR_HRS_WK_MES*SEASON_WEEKS*(1+DIM_PCT_MES)^C7513)</f>
        <v>343.61789814532818</v>
      </c>
      <c r="H7513" s="5">
        <f>E7513+F7513+G7513</f>
        <v>3601.1920342686481</v>
      </c>
      <c r="I7513" s="5">
        <f>MIN(H7513,FARMER_HRS)</f>
        <v>720</v>
      </c>
      <c r="J7513" s="5">
        <f>MAX(0,H7513-FARMER_HRS)</f>
        <v>2881.1920342686481</v>
      </c>
      <c r="K7513" s="2">
        <f>I7513*FARMER_RATE+J7513*TEMP_WORKER_RATE</f>
        <v>75020.69503938625</v>
      </c>
      <c r="L7513" s="2">
        <f>A7513*PRICE_TOM+B7513*PRICE_CAR+C7513*PRICE_MES</f>
        <v>138734</v>
      </c>
      <c r="M7513" s="2">
        <f>A7513*FERT_BED_TOM+B7513*FERT_BED_CAR+C7513*FERT_BED_MES</f>
        <v>20680</v>
      </c>
      <c r="N7513" s="6">
        <f>IF(AND(D7513&lt;=TOTAL_BEDS,J7513&lt;=TEMP_WORKER_MAX*TEMP_WORKER_HRS),1,0)</f>
        <v>1</v>
      </c>
      <c r="O7513" s="2">
        <f>L7513-M7513-K7513-FIXED_COSTS</f>
        <v>23033.30496061375</v>
      </c>
      <c r="P7513" s="2">
        <f>IF(N7513=1,O7513,"")</f>
        <v>23033.30496061375</v>
      </c>
    </row>
    <row r="7514">
      <c r="A7514" s="6">
        <v>11</v>
      </c>
      <c r="B7514" s="6">
        <v>11</v>
      </c>
      <c r="C7514" s="6">
        <v>8</v>
      </c>
      <c r="D7514" s="6">
        <f>A7514+B7514+C7514</f>
        <v>30</v>
      </c>
      <c r="E7514" s="5">
        <f>IF(A7514=0,0,A7514*LABOR_HRS_WK_TOM*SEASON_WEEKS*(1+DIM_PCT_TOM)^A7514)</f>
        <v>2824.5855390489023</v>
      </c>
      <c r="F7514" s="5">
        <f>IF(B7514=0,0,B7514*LABOR_HRS_WK_CAR*SEASON_WEEKS*(1+DIM_PCT_CAR)^B7514)</f>
        <v>432.98859707441773</v>
      </c>
      <c r="G7514" s="5">
        <f>IF(C7514=0,0,C7514*LABOR_HRS_WK_MES*SEASON_WEEKS*(1+DIM_PCT_MES)^C7514)</f>
        <v>397.61499642530833</v>
      </c>
      <c r="H7514" s="5">
        <f>E7514+F7514+G7514</f>
        <v>3655.1891325486281</v>
      </c>
      <c r="I7514" s="5">
        <f>MIN(H7514,FARMER_HRS)</f>
        <v>720</v>
      </c>
      <c r="J7514" s="5">
        <f>MAX(0,H7514-FARMER_HRS)</f>
        <v>2935.1891325486281</v>
      </c>
      <c r="K7514" s="2">
        <f>I7514*FARMER_RATE+J7514*TEMP_WORKER_RATE</f>
        <v>75958.144662302569</v>
      </c>
      <c r="L7514" s="2">
        <f>A7514*PRICE_TOM+B7514*PRICE_CAR+C7514*PRICE_MES</f>
        <v>141434</v>
      </c>
      <c r="M7514" s="2">
        <f>A7514*FERT_BED_TOM+B7514*FERT_BED_CAR+C7514*FERT_BED_MES</f>
        <v>21560</v>
      </c>
      <c r="N7514" s="6">
        <f>IF(AND(D7514&lt;=TOTAL_BEDS,J7514&lt;=TEMP_WORKER_MAX*TEMP_WORKER_HRS),1,0)</f>
        <v>1</v>
      </c>
      <c r="O7514" s="2">
        <f>L7514-M7514-K7514-FIXED_COSTS</f>
        <v>23915.855337697431</v>
      </c>
      <c r="P7514" s="2">
        <f>IF(N7514=1,O7514,"")</f>
        <v>23915.855337697431</v>
      </c>
    </row>
    <row r="7515">
      <c r="A7515" s="6">
        <v>11</v>
      </c>
      <c r="B7515" s="6">
        <v>11</v>
      </c>
      <c r="C7515" s="6">
        <v>9</v>
      </c>
      <c r="D7515" s="6">
        <f>A7515+B7515+C7515</f>
        <v>31</v>
      </c>
      <c r="E7515" s="5">
        <f>IF(A7515=0,0,A7515*LABOR_HRS_WK_TOM*SEASON_WEEKS*(1+DIM_PCT_TOM)^A7515)</f>
        <v>2824.5855390489023</v>
      </c>
      <c r="F7515" s="5">
        <f>IF(B7515=0,0,B7515*LABOR_HRS_WK_CAR*SEASON_WEEKS*(1+DIM_PCT_CAR)^B7515)</f>
        <v>432.98859707441773</v>
      </c>
      <c r="G7515" s="5">
        <f>IF(C7515=0,0,C7515*LABOR_HRS_WK_MES*SEASON_WEEKS*(1+DIM_PCT_MES)^C7515)</f>
        <v>452.90833186570273</v>
      </c>
      <c r="H7515" s="5">
        <f>E7515+F7515+G7515</f>
        <v>3710.4824679890226</v>
      </c>
      <c r="I7515" s="5">
        <f>MIN(H7515,FARMER_HRS)</f>
        <v>720</v>
      </c>
      <c r="J7515" s="5">
        <f>MAX(0,H7515-FARMER_HRS)</f>
        <v>2990.4824679890226</v>
      </c>
      <c r="K7515" s="2">
        <f>I7515*FARMER_RATE+J7515*TEMP_WORKER_RATE</f>
        <v>76918.0984025872</v>
      </c>
      <c r="L7515" s="2">
        <f>A7515*PRICE_TOM+B7515*PRICE_CAR+C7515*PRICE_MES</f>
        <v>144134</v>
      </c>
      <c r="M7515" s="2">
        <f>A7515*FERT_BED_TOM+B7515*FERT_BED_CAR+C7515*FERT_BED_MES</f>
        <v>22440</v>
      </c>
      <c r="N7515" s="6">
        <f>IF(AND(D7515&lt;=TOTAL_BEDS,J7515&lt;=TEMP_WORKER_MAX*TEMP_WORKER_HRS),1,0)</f>
        <v>1</v>
      </c>
      <c r="O7515" s="2">
        <f>L7515-M7515-K7515-FIXED_COSTS</f>
        <v>24775.901597412798</v>
      </c>
      <c r="P7515" s="2">
        <f>IF(N7515=1,O7515,"")</f>
        <v>24775.901597412798</v>
      </c>
    </row>
    <row r="7516">
      <c r="A7516" s="6">
        <v>11</v>
      </c>
      <c r="B7516" s="6">
        <v>11</v>
      </c>
      <c r="C7516" s="6">
        <v>10</v>
      </c>
      <c r="D7516" s="6">
        <f>A7516+B7516+C7516</f>
        <v>32</v>
      </c>
      <c r="E7516" s="5">
        <f>IF(A7516=0,0,A7516*LABOR_HRS_WK_TOM*SEASON_WEEKS*(1+DIM_PCT_TOM)^A7516)</f>
        <v>2824.5855390489023</v>
      </c>
      <c r="F7516" s="5">
        <f>IF(B7516=0,0,B7516*LABOR_HRS_WK_CAR*SEASON_WEEKS*(1+DIM_PCT_CAR)^B7516)</f>
        <v>432.98859707441773</v>
      </c>
      <c r="G7516" s="5">
        <f>IF(C7516=0,0,C7516*LABOR_HRS_WK_MES*SEASON_WEEKS*(1+DIM_PCT_MES)^C7516)</f>
        <v>509.52187334891551</v>
      </c>
      <c r="H7516" s="5">
        <f>E7516+F7516+G7516</f>
        <v>3767.0960094722354</v>
      </c>
      <c r="I7516" s="5">
        <f>MIN(H7516,FARMER_HRS)</f>
        <v>720</v>
      </c>
      <c r="J7516" s="5">
        <f>MAX(0,H7516-FARMER_HRS)</f>
        <v>3047.0960094722354</v>
      </c>
      <c r="K7516" s="2">
        <f>I7516*FARMER_RATE+J7516*TEMP_WORKER_RATE</f>
        <v>77900.97238667075</v>
      </c>
      <c r="L7516" s="2">
        <f>A7516*PRICE_TOM+B7516*PRICE_CAR+C7516*PRICE_MES</f>
        <v>146834</v>
      </c>
      <c r="M7516" s="2">
        <f>A7516*FERT_BED_TOM+B7516*FERT_BED_CAR+C7516*FERT_BED_MES</f>
        <v>23320</v>
      </c>
      <c r="N7516" s="6">
        <f>IF(AND(D7516&lt;=TOTAL_BEDS,J7516&lt;=TEMP_WORKER_MAX*TEMP_WORKER_HRS),1,0)</f>
        <v>1</v>
      </c>
      <c r="O7516" s="2">
        <f>L7516-M7516-K7516-FIXED_COSTS</f>
        <v>25613.02761332925</v>
      </c>
      <c r="P7516" s="2">
        <f>IF(N7516=1,O7516,"")</f>
        <v>25613.02761332925</v>
      </c>
    </row>
    <row r="7517">
      <c r="A7517" s="6">
        <v>11</v>
      </c>
      <c r="B7517" s="6">
        <v>11</v>
      </c>
      <c r="C7517" s="6">
        <v>11</v>
      </c>
      <c r="D7517" s="6">
        <f>A7517+B7517+C7517</f>
        <v>33</v>
      </c>
      <c r="E7517" s="5">
        <f>IF(A7517=0,0,A7517*LABOR_HRS_WK_TOM*SEASON_WEEKS*(1+DIM_PCT_TOM)^A7517)</f>
        <v>2824.5855390489023</v>
      </c>
      <c r="F7517" s="5">
        <f>IF(B7517=0,0,B7517*LABOR_HRS_WK_CAR*SEASON_WEEKS*(1+DIM_PCT_CAR)^B7517)</f>
        <v>432.98859707441773</v>
      </c>
      <c r="G7517" s="5">
        <f>IF(C7517=0,0,C7517*LABOR_HRS_WK_MES*SEASON_WEEKS*(1+DIM_PCT_MES)^C7517)</f>
        <v>567.47998644235463</v>
      </c>
      <c r="H7517" s="5">
        <f>E7517+F7517+G7517</f>
        <v>3825.0541225656743</v>
      </c>
      <c r="I7517" s="5">
        <f>MIN(H7517,FARMER_HRS)</f>
        <v>720</v>
      </c>
      <c r="J7517" s="5">
        <f>MAX(0,H7517-FARMER_HRS)</f>
        <v>3105.0541225656743</v>
      </c>
      <c r="K7517" s="2">
        <f>I7517*FARMER_RATE+J7517*TEMP_WORKER_RATE</f>
        <v>78907.189627876287</v>
      </c>
      <c r="L7517" s="2">
        <f>A7517*PRICE_TOM+B7517*PRICE_CAR+C7517*PRICE_MES</f>
        <v>149534</v>
      </c>
      <c r="M7517" s="2">
        <f>A7517*FERT_BED_TOM+B7517*FERT_BED_CAR+C7517*FERT_BED_MES</f>
        <v>24200</v>
      </c>
      <c r="N7517" s="6">
        <f>IF(AND(D7517&lt;=TOTAL_BEDS,J7517&lt;=TEMP_WORKER_MAX*TEMP_WORKER_HRS),1,0)</f>
        <v>1</v>
      </c>
      <c r="O7517" s="2">
        <f>L7517-M7517-K7517-FIXED_COSTS</f>
        <v>26426.810372123713</v>
      </c>
      <c r="P7517" s="2">
        <f>IF(N7517=1,O7517,"")</f>
        <v>26426.810372123713</v>
      </c>
    </row>
    <row r="7518">
      <c r="A7518" s="6">
        <v>11</v>
      </c>
      <c r="B7518" s="6">
        <v>11</v>
      </c>
      <c r="C7518" s="6">
        <v>12</v>
      </c>
      <c r="D7518" s="6">
        <f>A7518+B7518+C7518</f>
        <v>34</v>
      </c>
      <c r="E7518" s="5">
        <f>IF(A7518=0,0,A7518*LABOR_HRS_WK_TOM*SEASON_WEEKS*(1+DIM_PCT_TOM)^A7518)</f>
        <v>2824.5855390489023</v>
      </c>
      <c r="F7518" s="5">
        <f>IF(B7518=0,0,B7518*LABOR_HRS_WK_CAR*SEASON_WEEKS*(1+DIM_PCT_CAR)^B7518)</f>
        <v>432.98859707441773</v>
      </c>
      <c r="G7518" s="5">
        <f>IF(C7518=0,0,C7518*LABOR_HRS_WK_MES*SEASON_WEEKS*(1+DIM_PCT_MES)^C7518)</f>
        <v>626.807439570419</v>
      </c>
      <c r="H7518" s="5">
        <f>E7518+F7518+G7518</f>
        <v>3884.3815756937388</v>
      </c>
      <c r="I7518" s="5">
        <f>MIN(H7518,FARMER_HRS)</f>
        <v>720</v>
      </c>
      <c r="J7518" s="5">
        <f>MAX(0,H7518-FARMER_HRS)</f>
        <v>3164.3815756937388</v>
      </c>
      <c r="K7518" s="2">
        <f>I7518*FARMER_RATE+J7518*TEMP_WORKER_RATE</f>
        <v>79937.180133571848</v>
      </c>
      <c r="L7518" s="2">
        <f>A7518*PRICE_TOM+B7518*PRICE_CAR+C7518*PRICE_MES</f>
        <v>152234</v>
      </c>
      <c r="M7518" s="2">
        <f>A7518*FERT_BED_TOM+B7518*FERT_BED_CAR+C7518*FERT_BED_MES</f>
        <v>25080</v>
      </c>
      <c r="N7518" s="6">
        <f>IF(AND(D7518&lt;=TOTAL_BEDS,J7518&lt;=TEMP_WORKER_MAX*TEMP_WORKER_HRS),1,0)</f>
        <v>1</v>
      </c>
      <c r="O7518" s="2">
        <f>L7518-M7518-K7518-FIXED_COSTS</f>
        <v>27216.819866428152</v>
      </c>
      <c r="P7518" s="2">
        <f>IF(N7518=1,O7518,"")</f>
        <v>27216.819866428152</v>
      </c>
    </row>
    <row r="7519">
      <c r="A7519" s="6">
        <v>11</v>
      </c>
      <c r="B7519" s="6">
        <v>11</v>
      </c>
      <c r="C7519" s="6">
        <v>13</v>
      </c>
      <c r="D7519" s="6">
        <f>A7519+B7519+C7519</f>
        <v>35</v>
      </c>
      <c r="E7519" s="5">
        <f>IF(A7519=0,0,A7519*LABOR_HRS_WK_TOM*SEASON_WEEKS*(1+DIM_PCT_TOM)^A7519)</f>
        <v>2824.5855390489023</v>
      </c>
      <c r="F7519" s="5">
        <f>IF(B7519=0,0,B7519*LABOR_HRS_WK_CAR*SEASON_WEEKS*(1+DIM_PCT_CAR)^B7519)</f>
        <v>432.98859707441773</v>
      </c>
      <c r="G7519" s="5">
        <f>IF(C7519=0,0,C7519*LABOR_HRS_WK_MES*SEASON_WEEKS*(1+DIM_PCT_MES)^C7519)</f>
        <v>687.52941027880331</v>
      </c>
      <c r="H7519" s="5">
        <f>E7519+F7519+G7519</f>
        <v>3945.1035464021234</v>
      </c>
      <c r="I7519" s="5">
        <f>MIN(H7519,FARMER_HRS)</f>
        <v>720</v>
      </c>
      <c r="J7519" s="5">
        <f>MAX(0,H7519-FARMER_HRS)</f>
        <v>3225.1035464021234</v>
      </c>
      <c r="K7519" s="2">
        <f>I7519*FARMER_RATE+J7519*TEMP_WORKER_RATE</f>
        <v>80991.381013925755</v>
      </c>
      <c r="L7519" s="2">
        <f>A7519*PRICE_TOM+B7519*PRICE_CAR+C7519*PRICE_MES</f>
        <v>154934</v>
      </c>
      <c r="M7519" s="2">
        <f>A7519*FERT_BED_TOM+B7519*FERT_BED_CAR+C7519*FERT_BED_MES</f>
        <v>25960</v>
      </c>
      <c r="N7519" s="6">
        <f>IF(AND(D7519&lt;=TOTAL_BEDS,J7519&lt;=TEMP_WORKER_MAX*TEMP_WORKER_HRS),1,0)</f>
        <v>1</v>
      </c>
      <c r="O7519" s="2">
        <f>L7519-M7519-K7519-FIXED_COSTS</f>
        <v>27982.618986074245</v>
      </c>
      <c r="P7519" s="2">
        <f>IF(N7519=1,O7519,"")</f>
        <v>27982.618986074245</v>
      </c>
    </row>
    <row r="7520">
      <c r="A7520" s="6">
        <v>11</v>
      </c>
      <c r="B7520" s="6">
        <v>11</v>
      </c>
      <c r="C7520" s="6">
        <v>14</v>
      </c>
      <c r="D7520" s="6">
        <f>A7520+B7520+C7520</f>
        <v>36</v>
      </c>
      <c r="E7520" s="5">
        <f>IF(A7520=0,0,A7520*LABOR_HRS_WK_TOM*SEASON_WEEKS*(1+DIM_PCT_TOM)^A7520)</f>
        <v>2824.5855390489023</v>
      </c>
      <c r="F7520" s="5">
        <f>IF(B7520=0,0,B7520*LABOR_HRS_WK_CAR*SEASON_WEEKS*(1+DIM_PCT_CAR)^B7520)</f>
        <v>432.98859707441773</v>
      </c>
      <c r="G7520" s="5">
        <f>IF(C7520=0,0,C7520*LABOR_HRS_WK_MES*SEASON_WEEKS*(1+DIM_PCT_MES)^C7520)</f>
        <v>749.67149159246435</v>
      </c>
      <c r="H7520" s="5">
        <f>E7520+F7520+G7520</f>
        <v>4007.2456277157844</v>
      </c>
      <c r="I7520" s="5">
        <f>MIN(H7520,FARMER_HRS)</f>
        <v>720</v>
      </c>
      <c r="J7520" s="5">
        <f>MAX(0,H7520-FARMER_HRS)</f>
        <v>3287.2456277157844</v>
      </c>
      <c r="K7520" s="2">
        <f>I7520*FARMER_RATE+J7520*TEMP_WORKER_RATE</f>
        <v>82070.236592287925</v>
      </c>
      <c r="L7520" s="2">
        <f>A7520*PRICE_TOM+B7520*PRICE_CAR+C7520*PRICE_MES</f>
        <v>157634</v>
      </c>
      <c r="M7520" s="2">
        <f>A7520*FERT_BED_TOM+B7520*FERT_BED_CAR+C7520*FERT_BED_MES</f>
        <v>26840</v>
      </c>
      <c r="N7520" s="6">
        <f>IF(AND(D7520&lt;=TOTAL_BEDS,J7520&lt;=TEMP_WORKER_MAX*TEMP_WORKER_HRS),1,0)</f>
        <v>1</v>
      </c>
      <c r="O7520" s="2">
        <f>L7520-M7520-K7520-FIXED_COSTS</f>
        <v>28723.763407712075</v>
      </c>
      <c r="P7520" s="2">
        <f>IF(N7520=1,O7520,"")</f>
        <v>28723.763407712075</v>
      </c>
    </row>
    <row r="7521">
      <c r="A7521" s="6">
        <v>11</v>
      </c>
      <c r="B7521" s="6">
        <v>11</v>
      </c>
      <c r="C7521" s="6">
        <v>15</v>
      </c>
      <c r="D7521" s="6">
        <f>A7521+B7521+C7521</f>
        <v>37</v>
      </c>
      <c r="E7521" s="5">
        <f>IF(A7521=0,0,A7521*LABOR_HRS_WK_TOM*SEASON_WEEKS*(1+DIM_PCT_TOM)^A7521)</f>
        <v>2824.5855390489023</v>
      </c>
      <c r="F7521" s="5">
        <f>IF(B7521=0,0,B7521*LABOR_HRS_WK_CAR*SEASON_WEEKS*(1+DIM_PCT_CAR)^B7521)</f>
        <v>432.98859707441773</v>
      </c>
      <c r="G7521" s="5">
        <f>IF(C7521=0,0,C7521*LABOR_HRS_WK_MES*SEASON_WEEKS*(1+DIM_PCT_MES)^C7521)</f>
        <v>813.25969846861074</v>
      </c>
      <c r="H7521" s="5">
        <f>E7521+F7521+G7521</f>
        <v>4070.8338345919306</v>
      </c>
      <c r="I7521" s="5">
        <f>MIN(H7521,FARMER_HRS)</f>
        <v>720</v>
      </c>
      <c r="J7521" s="5">
        <f>MAX(0,H7521-FARMER_HRS)</f>
        <v>3350.8338345919306</v>
      </c>
      <c r="K7521" s="2">
        <f>I7521*FARMER_RATE+J7521*TEMP_WORKER_RATE</f>
        <v>83174.198517221026</v>
      </c>
      <c r="L7521" s="2">
        <f>A7521*PRICE_TOM+B7521*PRICE_CAR+C7521*PRICE_MES</f>
        <v>160334</v>
      </c>
      <c r="M7521" s="2">
        <f>A7521*FERT_BED_TOM+B7521*FERT_BED_CAR+C7521*FERT_BED_MES</f>
        <v>27720</v>
      </c>
      <c r="N7521" s="6">
        <f>IF(AND(D7521&lt;=TOTAL_BEDS,J7521&lt;=TEMP_WORKER_MAX*TEMP_WORKER_HRS),1,0)</f>
        <v>1</v>
      </c>
      <c r="O7521" s="2">
        <f>L7521-M7521-K7521-FIXED_COSTS</f>
        <v>29439.801482778974</v>
      </c>
      <c r="P7521" s="2">
        <f>IF(N7521=1,O7521,"")</f>
        <v>29439.801482778974</v>
      </c>
    </row>
    <row r="7522">
      <c r="A7522" s="6">
        <v>11</v>
      </c>
      <c r="B7522" s="6">
        <v>11</v>
      </c>
      <c r="C7522" s="6">
        <v>16</v>
      </c>
      <c r="D7522" s="6">
        <f>A7522+B7522+C7522</f>
        <v>38</v>
      </c>
      <c r="E7522" s="5">
        <f>IF(A7522=0,0,A7522*LABOR_HRS_WK_TOM*SEASON_WEEKS*(1+DIM_PCT_TOM)^A7522)</f>
        <v>2824.5855390489023</v>
      </c>
      <c r="F7522" s="5">
        <f>IF(B7522=0,0,B7522*LABOR_HRS_WK_CAR*SEASON_WEEKS*(1+DIM_PCT_CAR)^B7522)</f>
        <v>432.98859707441773</v>
      </c>
      <c r="G7522" s="5">
        <f>IF(C7522=0,0,C7522*LABOR_HRS_WK_MES*SEASON_WEEKS*(1+DIM_PCT_MES)^C7522)</f>
        <v>878.32047434609967</v>
      </c>
      <c r="H7522" s="5">
        <f>E7522+F7522+G7522</f>
        <v>4135.89461046942</v>
      </c>
      <c r="I7522" s="5">
        <f>MIN(H7522,FARMER_HRS)</f>
        <v>720</v>
      </c>
      <c r="J7522" s="5">
        <f>MAX(0,H7522-FARMER_HRS)</f>
        <v>3415.8946104694196</v>
      </c>
      <c r="K7522" s="2">
        <f>I7522*FARMER_RATE+J7522*TEMP_WORKER_RATE</f>
        <v>84303.7258762052</v>
      </c>
      <c r="L7522" s="2">
        <f>A7522*PRICE_TOM+B7522*PRICE_CAR+C7522*PRICE_MES</f>
        <v>163034</v>
      </c>
      <c r="M7522" s="2">
        <f>A7522*FERT_BED_TOM+B7522*FERT_BED_CAR+C7522*FERT_BED_MES</f>
        <v>28600</v>
      </c>
      <c r="N7522" s="6">
        <f>IF(AND(D7522&lt;=TOTAL_BEDS,J7522&lt;=TEMP_WORKER_MAX*TEMP_WORKER_HRS),1,0)</f>
        <v>1</v>
      </c>
      <c r="O7522" s="2">
        <f>L7522-M7522-K7522-FIXED_COSTS</f>
        <v>30130.274123794807</v>
      </c>
      <c r="P7522" s="2">
        <f>IF(N7522=1,O7522,"")</f>
        <v>30130.274123794807</v>
      </c>
    </row>
    <row r="7523">
      <c r="A7523" s="6">
        <v>11</v>
      </c>
      <c r="B7523" s="6">
        <v>11</v>
      </c>
      <c r="C7523" s="6">
        <v>17</v>
      </c>
      <c r="D7523" s="6">
        <f>A7523+B7523+C7523</f>
        <v>39</v>
      </c>
      <c r="E7523" s="5">
        <f>IF(A7523=0,0,A7523*LABOR_HRS_WK_TOM*SEASON_WEEKS*(1+DIM_PCT_TOM)^A7523)</f>
        <v>2824.5855390489023</v>
      </c>
      <c r="F7523" s="5">
        <f>IF(B7523=0,0,B7523*LABOR_HRS_WK_CAR*SEASON_WEEKS*(1+DIM_PCT_CAR)^B7523)</f>
        <v>432.98859707441773</v>
      </c>
      <c r="G7523" s="5">
        <f>IF(C7523=0,0,C7523*LABOR_HRS_WK_MES*SEASON_WEEKS*(1+DIM_PCT_MES)^C7523)</f>
        <v>944.88069779263992</v>
      </c>
      <c r="H7523" s="5">
        <f>E7523+F7523+G7523</f>
        <v>4202.45483391596</v>
      </c>
      <c r="I7523" s="5">
        <f>MIN(H7523,FARMER_HRS)</f>
        <v>720</v>
      </c>
      <c r="J7523" s="5">
        <f>MAX(0,H7523-FARMER_HRS)</f>
        <v>3482.45483391596</v>
      </c>
      <c r="K7523" s="2">
        <f>I7523*FARMER_RATE+J7523*TEMP_WORKER_RATE</f>
        <v>85459.285311040963</v>
      </c>
      <c r="L7523" s="2">
        <f>A7523*PRICE_TOM+B7523*PRICE_CAR+C7523*PRICE_MES</f>
        <v>165734</v>
      </c>
      <c r="M7523" s="2">
        <f>A7523*FERT_BED_TOM+B7523*FERT_BED_CAR+C7523*FERT_BED_MES</f>
        <v>29480</v>
      </c>
      <c r="N7523" s="6">
        <f>IF(AND(D7523&lt;=TOTAL_BEDS,J7523&lt;=TEMP_WORKER_MAX*TEMP_WORKER_HRS),1,0)</f>
        <v>1</v>
      </c>
      <c r="O7523" s="2">
        <f>L7523-M7523-K7523-FIXED_COSTS</f>
        <v>30794.714688959037</v>
      </c>
      <c r="P7523" s="2">
        <f>IF(N7523=1,O7523,"")</f>
        <v>30794.714688959037</v>
      </c>
    </row>
    <row r="7524">
      <c r="A7524" s="6">
        <v>11</v>
      </c>
      <c r="B7524" s="6">
        <v>11</v>
      </c>
      <c r="C7524" s="6">
        <v>18</v>
      </c>
      <c r="D7524" s="6">
        <f>A7524+B7524+C7524</f>
        <v>40</v>
      </c>
      <c r="E7524" s="5">
        <f>IF(A7524=0,0,A7524*LABOR_HRS_WK_TOM*SEASON_WEEKS*(1+DIM_PCT_TOM)^A7524)</f>
        <v>2824.5855390489023</v>
      </c>
      <c r="F7524" s="5">
        <f>IF(B7524=0,0,B7524*LABOR_HRS_WK_CAR*SEASON_WEEKS*(1+DIM_PCT_CAR)^B7524)</f>
        <v>432.98859707441773</v>
      </c>
      <c r="G7524" s="5">
        <f>IF(C7524=0,0,C7524*LABOR_HRS_WK_MES*SEASON_WEEKS*(1+DIM_PCT_MES)^C7524)</f>
        <v>1012.9676892512272</v>
      </c>
      <c r="H7524" s="5">
        <f>E7524+F7524+G7524</f>
        <v>4270.5418253745474</v>
      </c>
      <c r="I7524" s="5">
        <f>MIN(H7524,FARMER_HRS)</f>
        <v>720</v>
      </c>
      <c r="J7524" s="5">
        <f>MAX(0,H7524-FARMER_HRS)</f>
        <v>3550.5418253745474</v>
      </c>
      <c r="K7524" s="2">
        <f>I7524*FARMER_RATE+J7524*TEMP_WORKER_RATE</f>
        <v>86641.351134974771</v>
      </c>
      <c r="L7524" s="2">
        <f>A7524*PRICE_TOM+B7524*PRICE_CAR+C7524*PRICE_MES</f>
        <v>168434</v>
      </c>
      <c r="M7524" s="2">
        <f>A7524*FERT_BED_TOM+B7524*FERT_BED_CAR+C7524*FERT_BED_MES</f>
        <v>30360</v>
      </c>
      <c r="N7524" s="6">
        <f>IF(AND(D7524&lt;=TOTAL_BEDS,J7524&lt;=TEMP_WORKER_MAX*TEMP_WORKER_HRS),1,0)</f>
        <v>1</v>
      </c>
      <c r="O7524" s="2">
        <f>L7524-M7524-K7524-FIXED_COSTS</f>
        <v>31432.648865025229</v>
      </c>
      <c r="P7524" s="2">
        <f>IF(N7524=1,O7524,"")</f>
        <v>31432.648865025229</v>
      </c>
    </row>
    <row r="7525">
      <c r="A7525" s="6">
        <v>11</v>
      </c>
      <c r="B7525" s="6">
        <v>11</v>
      </c>
      <c r="C7525" s="6">
        <v>19</v>
      </c>
      <c r="D7525" s="6">
        <f>A7525+B7525+C7525</f>
        <v>41</v>
      </c>
      <c r="E7525" s="5">
        <f>IF(A7525=0,0,A7525*LABOR_HRS_WK_TOM*SEASON_WEEKS*(1+DIM_PCT_TOM)^A7525)</f>
        <v>2824.5855390489023</v>
      </c>
      <c r="F7525" s="5">
        <f>IF(B7525=0,0,B7525*LABOR_HRS_WK_CAR*SEASON_WEEKS*(1+DIM_PCT_CAR)^B7525)</f>
        <v>432.98859707441773</v>
      </c>
      <c r="G7525" s="5">
        <f>IF(C7525=0,0,C7525*LABOR_HRS_WK_MES*SEASON_WEEKS*(1+DIM_PCT_MES)^C7525)</f>
        <v>1082.6092178872491</v>
      </c>
      <c r="H7525" s="5">
        <f>E7525+F7525+G7525</f>
        <v>4340.183354010569</v>
      </c>
      <c r="I7525" s="5">
        <f>MIN(H7525,FARMER_HRS)</f>
        <v>720</v>
      </c>
      <c r="J7525" s="5">
        <f>MAX(0,H7525-FARMER_HRS)</f>
        <v>3620.183354010569</v>
      </c>
      <c r="K7525" s="2">
        <f>I7525*FARMER_RATE+J7525*TEMP_WORKER_RATE</f>
        <v>87850.405451572384</v>
      </c>
      <c r="L7525" s="2">
        <f>A7525*PRICE_TOM+B7525*PRICE_CAR+C7525*PRICE_MES</f>
        <v>171134</v>
      </c>
      <c r="M7525" s="2">
        <f>A7525*FERT_BED_TOM+B7525*FERT_BED_CAR+C7525*FERT_BED_MES</f>
        <v>31240</v>
      </c>
      <c r="N7525" s="6">
        <f>IF(AND(D7525&lt;=TOTAL_BEDS,J7525&lt;=TEMP_WORKER_MAX*TEMP_WORKER_HRS),1,0)</f>
        <v>1</v>
      </c>
      <c r="O7525" s="2">
        <f>L7525-M7525-K7525-FIXED_COSTS</f>
        <v>32043.594548427616</v>
      </c>
      <c r="P7525" s="2">
        <f>IF(N7525=1,O7525,"")</f>
        <v>32043.594548427616</v>
      </c>
    </row>
    <row r="7526">
      <c r="A7526" s="6">
        <v>11</v>
      </c>
      <c r="B7526" s="6">
        <v>11</v>
      </c>
      <c r="C7526" s="6">
        <v>20</v>
      </c>
      <c r="D7526" s="6">
        <f>A7526+B7526+C7526</f>
        <v>42</v>
      </c>
      <c r="E7526" s="5">
        <f>IF(A7526=0,0,A7526*LABOR_HRS_WK_TOM*SEASON_WEEKS*(1+DIM_PCT_TOM)^A7526)</f>
        <v>2824.5855390489023</v>
      </c>
      <c r="F7526" s="5">
        <f>IF(B7526=0,0,B7526*LABOR_HRS_WK_CAR*SEASON_WEEKS*(1+DIM_PCT_CAR)^B7526)</f>
        <v>432.98859707441773</v>
      </c>
      <c r="G7526" s="5">
        <f>IF(C7526=0,0,C7526*LABOR_HRS_WK_MES*SEASON_WEEKS*(1+DIM_PCT_MES)^C7526)</f>
        <v>1153.8335085377259</v>
      </c>
      <c r="H7526" s="5">
        <f>E7526+F7526+G7526</f>
        <v>4411.4076446610461</v>
      </c>
      <c r="I7526" s="5">
        <f>MIN(H7526,FARMER_HRS)</f>
        <v>720</v>
      </c>
      <c r="J7526" s="5">
        <f>MAX(0,H7526-FARMER_HRS)</f>
        <v>3691.4076446610461</v>
      </c>
      <c r="K7526" s="2">
        <f>I7526*FARMER_RATE+J7526*TEMP_WORKER_RATE</f>
        <v>89086.938275365392</v>
      </c>
      <c r="L7526" s="2">
        <f>A7526*PRICE_TOM+B7526*PRICE_CAR+C7526*PRICE_MES</f>
        <v>173834</v>
      </c>
      <c r="M7526" s="2">
        <f>A7526*FERT_BED_TOM+B7526*FERT_BED_CAR+C7526*FERT_BED_MES</f>
        <v>32120</v>
      </c>
      <c r="N7526" s="6">
        <f>IF(AND(D7526&lt;=TOTAL_BEDS,J7526&lt;=TEMP_WORKER_MAX*TEMP_WORKER_HRS),1,0)</f>
        <v>1</v>
      </c>
      <c r="O7526" s="2">
        <f>L7526-M7526-K7526-FIXED_COSTS</f>
        <v>32627.061724634608</v>
      </c>
      <c r="P7526" s="2">
        <f>IF(N7526=1,O7526,"")</f>
        <v>32627.061724634608</v>
      </c>
    </row>
    <row r="7527">
      <c r="A7527" s="6">
        <v>11</v>
      </c>
      <c r="B7527" s="6">
        <v>11</v>
      </c>
      <c r="C7527" s="6">
        <v>21</v>
      </c>
      <c r="D7527" s="6">
        <f>A7527+B7527+C7527</f>
        <v>43</v>
      </c>
      <c r="E7527" s="5">
        <f>IF(A7527=0,0,A7527*LABOR_HRS_WK_TOM*SEASON_WEEKS*(1+DIM_PCT_TOM)^A7527)</f>
        <v>2824.5855390489023</v>
      </c>
      <c r="F7527" s="5">
        <f>IF(B7527=0,0,B7527*LABOR_HRS_WK_CAR*SEASON_WEEKS*(1+DIM_PCT_CAR)^B7527)</f>
        <v>432.98859707441773</v>
      </c>
      <c r="G7527" s="5">
        <f>IF(C7527=0,0,C7527*LABOR_HRS_WK_MES*SEASON_WEEKS*(1+DIM_PCT_MES)^C7527)</f>
        <v>1226.6692487641699</v>
      </c>
      <c r="H7527" s="5">
        <f>E7527+F7527+G7527</f>
        <v>4484.24338488749</v>
      </c>
      <c r="I7527" s="5">
        <f>MIN(H7527,FARMER_HRS)</f>
        <v>720</v>
      </c>
      <c r="J7527" s="5">
        <f>MAX(0,H7527-FARMER_HRS)</f>
        <v>3764.24338488749</v>
      </c>
      <c r="K7527" s="2">
        <f>I7527*FARMER_RATE+J7527*TEMP_WORKER_RATE</f>
        <v>90351.4476542967</v>
      </c>
      <c r="L7527" s="2">
        <f>A7527*PRICE_TOM+B7527*PRICE_CAR+C7527*PRICE_MES</f>
        <v>176534</v>
      </c>
      <c r="M7527" s="2">
        <f>A7527*FERT_BED_TOM+B7527*FERT_BED_CAR+C7527*FERT_BED_MES</f>
        <v>33000</v>
      </c>
      <c r="N7527" s="6">
        <f>IF(AND(D7527&lt;=TOTAL_BEDS,J7527&lt;=TEMP_WORKER_MAX*TEMP_WORKER_HRS),1,0)</f>
        <v>1</v>
      </c>
      <c r="O7527" s="2">
        <f>L7527-M7527-K7527-FIXED_COSTS</f>
        <v>33182.5523457033</v>
      </c>
      <c r="P7527" s="2">
        <f>IF(N7527=1,O7527,"")</f>
        <v>33182.5523457033</v>
      </c>
    </row>
    <row r="7528">
      <c r="A7528" s="6">
        <v>11</v>
      </c>
      <c r="B7528" s="6">
        <v>11</v>
      </c>
      <c r="C7528" s="6">
        <v>22</v>
      </c>
      <c r="D7528" s="6">
        <f>A7528+B7528+C7528</f>
        <v>44</v>
      </c>
      <c r="E7528" s="5">
        <f>IF(A7528=0,0,A7528*LABOR_HRS_WK_TOM*SEASON_WEEKS*(1+DIM_PCT_TOM)^A7528)</f>
        <v>2824.5855390489023</v>
      </c>
      <c r="F7528" s="5">
        <f>IF(B7528=0,0,B7528*LABOR_HRS_WK_CAR*SEASON_WEEKS*(1+DIM_PCT_CAR)^B7528)</f>
        <v>432.98859707441773</v>
      </c>
      <c r="G7528" s="5">
        <f>IF(C7528=0,0,C7528*LABOR_HRS_WK_MES*SEASON_WEEKS*(1+DIM_PCT_MES)^C7528)</f>
        <v>1301.1455960105659</v>
      </c>
      <c r="H7528" s="5">
        <f>E7528+F7528+G7528</f>
        <v>4558.7197321338863</v>
      </c>
      <c r="I7528" s="5">
        <f>MIN(H7528,FARMER_HRS)</f>
        <v>720</v>
      </c>
      <c r="J7528" s="5">
        <f>MAX(0,H7528-FARMER_HRS)</f>
        <v>3838.7197321338863</v>
      </c>
      <c r="K7528" s="2">
        <f>I7528*FARMER_RATE+J7528*TEMP_WORKER_RATE</f>
        <v>91644.439793991085</v>
      </c>
      <c r="L7528" s="2">
        <f>A7528*PRICE_TOM+B7528*PRICE_CAR+C7528*PRICE_MES</f>
        <v>179234</v>
      </c>
      <c r="M7528" s="2">
        <f>A7528*FERT_BED_TOM+B7528*FERT_BED_CAR+C7528*FERT_BED_MES</f>
        <v>33880</v>
      </c>
      <c r="N7528" s="6">
        <f>IF(AND(D7528&lt;=TOTAL_BEDS,J7528&lt;=TEMP_WORKER_MAX*TEMP_WORKER_HRS),1,0)</f>
        <v>1</v>
      </c>
      <c r="O7528" s="2">
        <f>L7528-M7528-K7528-FIXED_COSTS</f>
        <v>33709.560206008915</v>
      </c>
      <c r="P7528" s="2">
        <f>IF(N7528=1,O7528,"")</f>
        <v>33709.560206008915</v>
      </c>
    </row>
    <row r="7529">
      <c r="A7529" s="6">
        <v>11</v>
      </c>
      <c r="B7529" s="6">
        <v>11</v>
      </c>
      <c r="C7529" s="6">
        <v>23</v>
      </c>
      <c r="D7529" s="6">
        <f>A7529+B7529+C7529</f>
        <v>45</v>
      </c>
      <c r="E7529" s="5">
        <f>IF(A7529=0,0,A7529*LABOR_HRS_WK_TOM*SEASON_WEEKS*(1+DIM_PCT_TOM)^A7529)</f>
        <v>2824.5855390489023</v>
      </c>
      <c r="F7529" s="5">
        <f>IF(B7529=0,0,B7529*LABOR_HRS_WK_CAR*SEASON_WEEKS*(1+DIM_PCT_CAR)^B7529)</f>
        <v>432.98859707441773</v>
      </c>
      <c r="G7529" s="5">
        <f>IF(C7529=0,0,C7529*LABOR_HRS_WK_MES*SEASON_WEEKS*(1+DIM_PCT_MES)^C7529)</f>
        <v>1377.2921848680023</v>
      </c>
      <c r="H7529" s="5">
        <f>E7529+F7529+G7529</f>
        <v>4634.866320991322</v>
      </c>
      <c r="I7529" s="5">
        <f>MIN(H7529,FARMER_HRS)</f>
        <v>720</v>
      </c>
      <c r="J7529" s="5">
        <f>MAX(0,H7529-FARMER_HRS)</f>
        <v>3914.866320991322</v>
      </c>
      <c r="K7529" s="2">
        <f>I7529*FARMER_RATE+J7529*TEMP_WORKER_RATE</f>
        <v>92966.429183877117</v>
      </c>
      <c r="L7529" s="2">
        <f>A7529*PRICE_TOM+B7529*PRICE_CAR+C7529*PRICE_MES</f>
        <v>181934</v>
      </c>
      <c r="M7529" s="2">
        <f>A7529*FERT_BED_TOM+B7529*FERT_BED_CAR+C7529*FERT_BED_MES</f>
        <v>34760</v>
      </c>
      <c r="N7529" s="6">
        <f>IF(AND(D7529&lt;=TOTAL_BEDS,J7529&lt;=TEMP_WORKER_MAX*TEMP_WORKER_HRS),1,0)</f>
        <v>1</v>
      </c>
      <c r="O7529" s="2">
        <f>L7529-M7529-K7529-FIXED_COSTS</f>
        <v>34207.570816122883</v>
      </c>
      <c r="P7529" s="2">
        <f>IF(N7529=1,O7529,"")</f>
        <v>34207.570816122883</v>
      </c>
    </row>
    <row r="7530">
      <c r="A7530" s="6">
        <v>11</v>
      </c>
      <c r="B7530" s="6">
        <v>11</v>
      </c>
      <c r="C7530" s="6">
        <v>24</v>
      </c>
      <c r="D7530" s="6">
        <f>A7530+B7530+C7530</f>
        <v>46</v>
      </c>
      <c r="E7530" s="5">
        <f>IF(A7530=0,0,A7530*LABOR_HRS_WK_TOM*SEASON_WEEKS*(1+DIM_PCT_TOM)^A7530)</f>
        <v>2824.5855390489023</v>
      </c>
      <c r="F7530" s="5">
        <f>IF(B7530=0,0,B7530*LABOR_HRS_WK_CAR*SEASON_WEEKS*(1+DIM_PCT_CAR)^B7530)</f>
        <v>432.98859707441773</v>
      </c>
      <c r="G7530" s="5">
        <f>IF(C7530=0,0,C7530*LABOR_HRS_WK_MES*SEASON_WEEKS*(1+DIM_PCT_MES)^C7530)</f>
        <v>1455.139134447498</v>
      </c>
      <c r="H7530" s="5">
        <f>E7530+F7530+G7530</f>
        <v>4712.7132705708182</v>
      </c>
      <c r="I7530" s="5">
        <f>MIN(H7530,FARMER_HRS)</f>
        <v>720</v>
      </c>
      <c r="J7530" s="5">
        <f>MAX(0,H7530-FARMER_HRS)</f>
        <v>3992.7132705708182</v>
      </c>
      <c r="K7530" s="2">
        <f>I7530*FARMER_RATE+J7530*TEMP_WORKER_RATE</f>
        <v>94317.9387251878</v>
      </c>
      <c r="L7530" s="2">
        <f>A7530*PRICE_TOM+B7530*PRICE_CAR+C7530*PRICE_MES</f>
        <v>184634</v>
      </c>
      <c r="M7530" s="2">
        <f>A7530*FERT_BED_TOM+B7530*FERT_BED_CAR+C7530*FERT_BED_MES</f>
        <v>35640</v>
      </c>
      <c r="N7530" s="6">
        <f>IF(AND(D7530&lt;=TOTAL_BEDS,J7530&lt;=TEMP_WORKER_MAX*TEMP_WORKER_HRS),1,0)</f>
        <v>1</v>
      </c>
      <c r="O7530" s="2">
        <f>L7530-M7530-K7530-FIXED_COSTS</f>
        <v>34676.061274812193</v>
      </c>
      <c r="P7530" s="2">
        <f>IF(N7530=1,O7530,"")</f>
        <v>34676.061274812193</v>
      </c>
    </row>
    <row r="7531">
      <c r="A7531" s="6">
        <v>11</v>
      </c>
      <c r="B7531" s="6">
        <v>11</v>
      </c>
      <c r="C7531" s="6">
        <v>25</v>
      </c>
      <c r="D7531" s="6">
        <f>A7531+B7531+C7531</f>
        <v>47</v>
      </c>
      <c r="E7531" s="5">
        <f>IF(A7531=0,0,A7531*LABOR_HRS_WK_TOM*SEASON_WEEKS*(1+DIM_PCT_TOM)^A7531)</f>
        <v>2824.5855390489023</v>
      </c>
      <c r="F7531" s="5">
        <f>IF(B7531=0,0,B7531*LABOR_HRS_WK_CAR*SEASON_WEEKS*(1+DIM_PCT_CAR)^B7531)</f>
        <v>432.98859707441773</v>
      </c>
      <c r="G7531" s="5">
        <f>IF(C7531=0,0,C7531*LABOR_HRS_WK_MES*SEASON_WEEKS*(1+DIM_PCT_MES)^C7531)</f>
        <v>1534.7170558625955</v>
      </c>
      <c r="H7531" s="5">
        <f>E7531+F7531+G7531</f>
        <v>4792.2911919859152</v>
      </c>
      <c r="I7531" s="5">
        <f>MIN(H7531,FARMER_HRS)</f>
        <v>720</v>
      </c>
      <c r="J7531" s="5">
        <f>MAX(0,H7531-FARMER_HRS)</f>
        <v>4072.2911919859152</v>
      </c>
      <c r="K7531" s="2">
        <f>I7531*FARMER_RATE+J7531*TEMP_WORKER_RATE</f>
        <v>95699.499860866577</v>
      </c>
      <c r="L7531" s="2">
        <f>A7531*PRICE_TOM+B7531*PRICE_CAR+C7531*PRICE_MES</f>
        <v>187334</v>
      </c>
      <c r="M7531" s="2">
        <f>A7531*FERT_BED_TOM+B7531*FERT_BED_CAR+C7531*FERT_BED_MES</f>
        <v>36520</v>
      </c>
      <c r="N7531" s="6">
        <f>IF(AND(D7531&lt;=TOTAL_BEDS,J7531&lt;=TEMP_WORKER_MAX*TEMP_WORKER_HRS),1,0)</f>
        <v>1</v>
      </c>
      <c r="O7531" s="2">
        <f>L7531-M7531-K7531-FIXED_COSTS</f>
        <v>35114.500139133423</v>
      </c>
      <c r="P7531" s="2">
        <f>IF(N7531=1,O7531,"")</f>
        <v>35114.500139133423</v>
      </c>
    </row>
    <row r="7532">
      <c r="A7532" s="6">
        <v>11</v>
      </c>
      <c r="B7532" s="6">
        <v>11</v>
      </c>
      <c r="C7532" s="6">
        <v>26</v>
      </c>
      <c r="D7532" s="6">
        <f>A7532+B7532+C7532</f>
        <v>48</v>
      </c>
      <c r="E7532" s="5">
        <f>IF(A7532=0,0,A7532*LABOR_HRS_WK_TOM*SEASON_WEEKS*(1+DIM_PCT_TOM)^A7532)</f>
        <v>2824.5855390489023</v>
      </c>
      <c r="F7532" s="5">
        <f>IF(B7532=0,0,B7532*LABOR_HRS_WK_CAR*SEASON_WEEKS*(1+DIM_PCT_CAR)^B7532)</f>
        <v>432.98859707441773</v>
      </c>
      <c r="G7532" s="5">
        <f>IF(C7532=0,0,C7532*LABOR_HRS_WK_MES*SEASON_WEEKS*(1+DIM_PCT_MES)^C7532)</f>
        <v>1616.0570598233128</v>
      </c>
      <c r="H7532" s="5">
        <f>E7532+F7532+G7532</f>
        <v>4873.6311959466329</v>
      </c>
      <c r="I7532" s="5">
        <f>MIN(H7532,FARMER_HRS)</f>
        <v>720</v>
      </c>
      <c r="J7532" s="5">
        <f>MAX(0,H7532-FARMER_HRS)</f>
        <v>4153.6311959466329</v>
      </c>
      <c r="K7532" s="2">
        <f>I7532*FARMER_RATE+J7532*TEMP_WORKER_RATE</f>
        <v>97111.652707406814</v>
      </c>
      <c r="L7532" s="2">
        <f>A7532*PRICE_TOM+B7532*PRICE_CAR+C7532*PRICE_MES</f>
        <v>190034</v>
      </c>
      <c r="M7532" s="2">
        <f>A7532*FERT_BED_TOM+B7532*FERT_BED_CAR+C7532*FERT_BED_MES</f>
        <v>37400</v>
      </c>
      <c r="N7532" s="6">
        <f>IF(AND(D7532&lt;=TOTAL_BEDS,J7532&lt;=TEMP_WORKER_MAX*TEMP_WORKER_HRS),1,0)</f>
        <v>1</v>
      </c>
      <c r="O7532" s="2">
        <f>L7532-M7532-K7532-FIXED_COSTS</f>
        <v>35522.347292593186</v>
      </c>
      <c r="P7532" s="2">
        <f>IF(N7532=1,O7532,"")</f>
        <v>35522.347292593186</v>
      </c>
    </row>
    <row r="7533">
      <c r="A7533" s="6">
        <v>11</v>
      </c>
      <c r="B7533" s="6">
        <v>11</v>
      </c>
      <c r="C7533" s="6">
        <v>27</v>
      </c>
      <c r="D7533" s="6">
        <f>A7533+B7533+C7533</f>
        <v>49</v>
      </c>
      <c r="E7533" s="5">
        <f>IF(A7533=0,0,A7533*LABOR_HRS_WK_TOM*SEASON_WEEKS*(1+DIM_PCT_TOM)^A7533)</f>
        <v>2824.5855390489023</v>
      </c>
      <c r="F7533" s="5">
        <f>IF(B7533=0,0,B7533*LABOR_HRS_WK_CAR*SEASON_WEEKS*(1+DIM_PCT_CAR)^B7533)</f>
        <v>432.98859707441773</v>
      </c>
      <c r="G7533" s="5">
        <f>IF(C7533=0,0,C7533*LABOR_HRS_WK_MES*SEASON_WEEKS*(1+DIM_PCT_MES)^C7533)</f>
        <v>1699.19076434307</v>
      </c>
      <c r="H7533" s="5">
        <f>E7533+F7533+G7533</f>
        <v>4956.76490046639</v>
      </c>
      <c r="I7533" s="5">
        <f>MIN(H7533,FARMER_HRS)</f>
        <v>720</v>
      </c>
      <c r="J7533" s="5">
        <f>MAX(0,H7533-FARMER_HRS)</f>
        <v>4236.76490046639</v>
      </c>
      <c r="K7533" s="2">
        <f>I7533*FARMER_RATE+J7533*TEMP_WORKER_RATE</f>
        <v>98554.9461886526</v>
      </c>
      <c r="L7533" s="2">
        <f>A7533*PRICE_TOM+B7533*PRICE_CAR+C7533*PRICE_MES</f>
        <v>192734</v>
      </c>
      <c r="M7533" s="2">
        <f>A7533*FERT_BED_TOM+B7533*FERT_BED_CAR+C7533*FERT_BED_MES</f>
        <v>38280</v>
      </c>
      <c r="N7533" s="6">
        <f>IF(AND(D7533&lt;=TOTAL_BEDS,J7533&lt;=TEMP_WORKER_MAX*TEMP_WORKER_HRS),1,0)</f>
        <v>1</v>
      </c>
      <c r="O7533" s="2">
        <f>L7533-M7533-K7533-FIXED_COSTS</f>
        <v>35899.0538113474</v>
      </c>
      <c r="P7533" s="2">
        <f>IF(N7533=1,O7533,"")</f>
        <v>35899.0538113474</v>
      </c>
    </row>
    <row r="7534">
      <c r="A7534" s="6">
        <v>11</v>
      </c>
      <c r="B7534" s="6">
        <v>11</v>
      </c>
      <c r="C7534" s="6">
        <v>28</v>
      </c>
      <c r="D7534" s="6">
        <f>A7534+B7534+C7534</f>
        <v>50</v>
      </c>
      <c r="E7534" s="5">
        <f>IF(A7534=0,0,A7534*LABOR_HRS_WK_TOM*SEASON_WEEKS*(1+DIM_PCT_TOM)^A7534)</f>
        <v>2824.5855390489023</v>
      </c>
      <c r="F7534" s="5">
        <f>IF(B7534=0,0,B7534*LABOR_HRS_WK_CAR*SEASON_WEEKS*(1+DIM_PCT_CAR)^B7534)</f>
        <v>432.98859707441773</v>
      </c>
      <c r="G7534" s="5">
        <f>IF(C7534=0,0,C7534*LABOR_HRS_WK_MES*SEASON_WEEKS*(1+DIM_PCT_MES)^C7534)</f>
        <v>1784.1503025602233</v>
      </c>
      <c r="H7534" s="5">
        <f>E7534+F7534+G7534</f>
        <v>5041.7244386835428</v>
      </c>
      <c r="I7534" s="5">
        <f>MIN(H7534,FARMER_HRS)</f>
        <v>720</v>
      </c>
      <c r="J7534" s="5">
        <f>MAX(0,H7534-FARMER_HRS)</f>
        <v>4321.7244386835428</v>
      </c>
      <c r="K7534" s="2">
        <f>I7534*FARMER_RATE+J7534*TEMP_WORKER_RATE</f>
        <v>100029.93817158928</v>
      </c>
      <c r="L7534" s="2">
        <f>A7534*PRICE_TOM+B7534*PRICE_CAR+C7534*PRICE_MES</f>
        <v>195434</v>
      </c>
      <c r="M7534" s="2">
        <f>A7534*FERT_BED_TOM+B7534*FERT_BED_CAR+C7534*FERT_BED_MES</f>
        <v>39160</v>
      </c>
      <c r="N7534" s="6">
        <f>IF(AND(D7534&lt;=TOTAL_BEDS,J7534&lt;=TEMP_WORKER_MAX*TEMP_WORKER_HRS),1,0)</f>
        <v>1</v>
      </c>
      <c r="O7534" s="2">
        <f>L7534-M7534-K7534-FIXED_COSTS</f>
        <v>36244.061828410719</v>
      </c>
      <c r="P7534" s="2">
        <f>IF(N7534=1,O7534,"")</f>
        <v>36244.061828410719</v>
      </c>
    </row>
    <row r="7535">
      <c r="A7535" s="6">
        <v>11</v>
      </c>
      <c r="B7535" s="6">
        <v>11</v>
      </c>
      <c r="C7535" s="6">
        <v>29</v>
      </c>
      <c r="D7535" s="6">
        <f>A7535+B7535+C7535</f>
        <v>51</v>
      </c>
      <c r="E7535" s="5">
        <f>IF(A7535=0,0,A7535*LABOR_HRS_WK_TOM*SEASON_WEEKS*(1+DIM_PCT_TOM)^A7535)</f>
        <v>2824.5855390489023</v>
      </c>
      <c r="F7535" s="5">
        <f>IF(B7535=0,0,B7535*LABOR_HRS_WK_CAR*SEASON_WEEKS*(1+DIM_PCT_CAR)^B7535)</f>
        <v>432.98859707441773</v>
      </c>
      <c r="G7535" s="5">
        <f>IF(C7535=0,0,C7535*LABOR_HRS_WK_MES*SEASON_WEEKS*(1+DIM_PCT_MES)^C7535)</f>
        <v>1870.9683306758766</v>
      </c>
      <c r="H7535" s="5">
        <f>E7535+F7535+G7535</f>
        <v>5128.5424667991965</v>
      </c>
      <c r="I7535" s="5">
        <f>MIN(H7535,FARMER_HRS)</f>
        <v>720</v>
      </c>
      <c r="J7535" s="5">
        <f>MAX(0,H7535-FARMER_HRS)</f>
        <v>4408.5424667991965</v>
      </c>
      <c r="K7535" s="2">
        <f>I7535*FARMER_RATE+J7535*TEMP_WORKER_RATE</f>
        <v>101537.19560415272</v>
      </c>
      <c r="L7535" s="2">
        <f>A7535*PRICE_TOM+B7535*PRICE_CAR+C7535*PRICE_MES</f>
        <v>198134</v>
      </c>
      <c r="M7535" s="2">
        <f>A7535*FERT_BED_TOM+B7535*FERT_BED_CAR+C7535*FERT_BED_MES</f>
        <v>40040</v>
      </c>
      <c r="N7535" s="6">
        <f>IF(AND(D7535&lt;=TOTAL_BEDS,J7535&lt;=TEMP_WORKER_MAX*TEMP_WORKER_HRS),1,0)</f>
        <v>1</v>
      </c>
      <c r="O7535" s="2">
        <f>L7535-M7535-K7535-FIXED_COSTS</f>
        <v>36556.804395847284</v>
      </c>
      <c r="P7535" s="2">
        <f>IF(N7535=1,O7535,"")</f>
        <v>36556.804395847284</v>
      </c>
    </row>
    <row r="7536">
      <c r="A7536" s="6">
        <v>11</v>
      </c>
      <c r="B7536" s="6">
        <v>11</v>
      </c>
      <c r="C7536" s="6">
        <v>30</v>
      </c>
      <c r="D7536" s="6">
        <f>A7536+B7536+C7536</f>
        <v>52</v>
      </c>
      <c r="E7536" s="5">
        <f>IF(A7536=0,0,A7536*LABOR_HRS_WK_TOM*SEASON_WEEKS*(1+DIM_PCT_TOM)^A7536)</f>
        <v>2824.5855390489023</v>
      </c>
      <c r="F7536" s="5">
        <f>IF(B7536=0,0,B7536*LABOR_HRS_WK_CAR*SEASON_WEEKS*(1+DIM_PCT_CAR)^B7536)</f>
        <v>432.98859707441773</v>
      </c>
      <c r="G7536" s="5">
        <f>IF(C7536=0,0,C7536*LABOR_HRS_WK_MES*SEASON_WEEKS*(1+DIM_PCT_MES)^C7536)</f>
        <v>1959.6780360096466</v>
      </c>
      <c r="H7536" s="5">
        <f>E7536+F7536+G7536</f>
        <v>5217.2521721329667</v>
      </c>
      <c r="I7536" s="5">
        <f>MIN(H7536,FARMER_HRS)</f>
        <v>720</v>
      </c>
      <c r="J7536" s="5">
        <f>MAX(0,H7536-FARMER_HRS)</f>
        <v>4497.2521721329667</v>
      </c>
      <c r="K7536" s="2">
        <f>I7536*FARMER_RATE+J7536*TEMP_WORKER_RATE</f>
        <v>103077.29465508623</v>
      </c>
      <c r="L7536" s="2">
        <f>A7536*PRICE_TOM+B7536*PRICE_CAR+C7536*PRICE_MES</f>
        <v>200834</v>
      </c>
      <c r="M7536" s="2">
        <f>A7536*FERT_BED_TOM+B7536*FERT_BED_CAR+C7536*FERT_BED_MES</f>
        <v>40920</v>
      </c>
      <c r="N7536" s="6">
        <f>IF(AND(D7536&lt;=TOTAL_BEDS,J7536&lt;=TEMP_WORKER_MAX*TEMP_WORKER_HRS),1,0)</f>
        <v>1</v>
      </c>
      <c r="O7536" s="2">
        <f>L7536-M7536-K7536-FIXED_COSTS</f>
        <v>36836.705344913775</v>
      </c>
      <c r="P7536" s="2">
        <f>IF(N7536=1,O7536,"")</f>
        <v>36836.705344913775</v>
      </c>
    </row>
    <row r="7537">
      <c r="A7537" s="6">
        <v>11</v>
      </c>
      <c r="B7537" s="6">
        <v>12</v>
      </c>
      <c r="C7537" s="6">
        <v>0</v>
      </c>
      <c r="D7537" s="6">
        <f>A7537+B7537+C7537</f>
        <v>23</v>
      </c>
      <c r="E7537" s="5">
        <f>IF(A7537=0,0,A7537*LABOR_HRS_WK_TOM*SEASON_WEEKS*(1+DIM_PCT_TOM)^A7537)</f>
        <v>2824.5855390489023</v>
      </c>
      <c r="F7537" s="5">
        <f>IF(B7537=0,0,B7537*LABOR_HRS_WK_CAR*SEASON_WEEKS*(1+DIM_PCT_CAR)^B7537)</f>
        <v>484.15997672866695</v>
      </c>
      <c r="G7537" s="5">
        <f>IF(C7537=0,0,C7537*LABOR_HRS_WK_MES*SEASON_WEEKS*(1+DIM_PCT_MES)^C7537)</f>
        <v>0</v>
      </c>
      <c r="H7537" s="5">
        <f>E7537+F7537+G7537</f>
        <v>3308.7455157775694</v>
      </c>
      <c r="I7537" s="5">
        <f>MIN(H7537,FARMER_HRS)</f>
        <v>720</v>
      </c>
      <c r="J7537" s="5">
        <f>MAX(0,H7537-FARMER_HRS)</f>
        <v>2588.7455157775694</v>
      </c>
      <c r="K7537" s="2">
        <f>I7537*FARMER_RATE+J7537*TEMP_WORKER_RATE</f>
        <v>69943.498537805019</v>
      </c>
      <c r="L7537" s="2">
        <f>A7537*PRICE_TOM+B7537*PRICE_CAR+C7537*PRICE_MES</f>
        <v>121928</v>
      </c>
      <c r="M7537" s="2">
        <f>A7537*FERT_BED_TOM+B7537*FERT_BED_CAR+C7537*FERT_BED_MES</f>
        <v>14960</v>
      </c>
      <c r="N7537" s="6">
        <f>IF(AND(D7537&lt;=TOTAL_BEDS,J7537&lt;=TEMP_WORKER_MAX*TEMP_WORKER_HRS),1,0)</f>
        <v>1</v>
      </c>
      <c r="O7537" s="2">
        <f>L7537-M7537-K7537-FIXED_COSTS</f>
        <v>17024.501462194981</v>
      </c>
      <c r="P7537" s="2">
        <f>IF(N7537=1,O7537,"")</f>
        <v>17024.501462194981</v>
      </c>
    </row>
    <row r="7538">
      <c r="A7538" s="6">
        <v>11</v>
      </c>
      <c r="B7538" s="6">
        <v>12</v>
      </c>
      <c r="C7538" s="6">
        <v>1</v>
      </c>
      <c r="D7538" s="6">
        <f>A7538+B7538+C7538</f>
        <v>24</v>
      </c>
      <c r="E7538" s="5">
        <f>IF(A7538=0,0,A7538*LABOR_HRS_WK_TOM*SEASON_WEEKS*(1+DIM_PCT_TOM)^A7538)</f>
        <v>2824.5855390489023</v>
      </c>
      <c r="F7538" s="5">
        <f>IF(B7538=0,0,B7538*LABOR_HRS_WK_CAR*SEASON_WEEKS*(1+DIM_PCT_CAR)^B7538)</f>
        <v>484.15997672866695</v>
      </c>
      <c r="G7538" s="5">
        <f>IF(C7538=0,0,C7538*LABOR_HRS_WK_MES*SEASON_WEEKS*(1+DIM_PCT_MES)^C7538)</f>
        <v>45.5625</v>
      </c>
      <c r="H7538" s="5">
        <f>E7538+F7538+G7538</f>
        <v>3354.3080157775694</v>
      </c>
      <c r="I7538" s="5">
        <f>MIN(H7538,FARMER_HRS)</f>
        <v>720</v>
      </c>
      <c r="J7538" s="5">
        <f>MAX(0,H7538-FARMER_HRS)</f>
        <v>2634.3080157775694</v>
      </c>
      <c r="K7538" s="2">
        <f>I7538*FARMER_RATE+J7538*TEMP_WORKER_RATE</f>
        <v>70734.514162805019</v>
      </c>
      <c r="L7538" s="2">
        <f>A7538*PRICE_TOM+B7538*PRICE_CAR+C7538*PRICE_MES</f>
        <v>124628</v>
      </c>
      <c r="M7538" s="2">
        <f>A7538*FERT_BED_TOM+B7538*FERT_BED_CAR+C7538*FERT_BED_MES</f>
        <v>15840</v>
      </c>
      <c r="N7538" s="6">
        <f>IF(AND(D7538&lt;=TOTAL_BEDS,J7538&lt;=TEMP_WORKER_MAX*TEMP_WORKER_HRS),1,0)</f>
        <v>1</v>
      </c>
      <c r="O7538" s="2">
        <f>L7538-M7538-K7538-FIXED_COSTS</f>
        <v>18053.485837194981</v>
      </c>
      <c r="P7538" s="2">
        <f>IF(N7538=1,O7538,"")</f>
        <v>18053.485837194981</v>
      </c>
    </row>
    <row r="7539">
      <c r="A7539" s="6">
        <v>11</v>
      </c>
      <c r="B7539" s="6">
        <v>12</v>
      </c>
      <c r="C7539" s="6">
        <v>2</v>
      </c>
      <c r="D7539" s="6">
        <f>A7539+B7539+C7539</f>
        <v>25</v>
      </c>
      <c r="E7539" s="5">
        <f>IF(A7539=0,0,A7539*LABOR_HRS_WK_TOM*SEASON_WEEKS*(1+DIM_PCT_TOM)^A7539)</f>
        <v>2824.5855390489023</v>
      </c>
      <c r="F7539" s="5">
        <f>IF(B7539=0,0,B7539*LABOR_HRS_WK_CAR*SEASON_WEEKS*(1+DIM_PCT_CAR)^B7539)</f>
        <v>484.15997672866695</v>
      </c>
      <c r="G7539" s="5">
        <f>IF(C7539=0,0,C7539*LABOR_HRS_WK_MES*SEASON_WEEKS*(1+DIM_PCT_MES)^C7539)</f>
        <v>92.2640625</v>
      </c>
      <c r="H7539" s="5">
        <f>E7539+F7539+G7539</f>
        <v>3401.0095782775693</v>
      </c>
      <c r="I7539" s="5">
        <f>MIN(H7539,FARMER_HRS)</f>
        <v>720</v>
      </c>
      <c r="J7539" s="5">
        <f>MAX(0,H7539-FARMER_HRS)</f>
        <v>2681.0095782775693</v>
      </c>
      <c r="K7539" s="2">
        <f>I7539*FARMER_RATE+J7539*TEMP_WORKER_RATE</f>
        <v>71545.305178430019</v>
      </c>
      <c r="L7539" s="2">
        <f>A7539*PRICE_TOM+B7539*PRICE_CAR+C7539*PRICE_MES</f>
        <v>127328</v>
      </c>
      <c r="M7539" s="2">
        <f>A7539*FERT_BED_TOM+B7539*FERT_BED_CAR+C7539*FERT_BED_MES</f>
        <v>16720</v>
      </c>
      <c r="N7539" s="6">
        <f>IF(AND(D7539&lt;=TOTAL_BEDS,J7539&lt;=TEMP_WORKER_MAX*TEMP_WORKER_HRS),1,0)</f>
        <v>1</v>
      </c>
      <c r="O7539" s="2">
        <f>L7539-M7539-K7539-FIXED_COSTS</f>
        <v>19062.694821569981</v>
      </c>
      <c r="P7539" s="2">
        <f>IF(N7539=1,O7539,"")</f>
        <v>19062.694821569981</v>
      </c>
    </row>
    <row r="7540">
      <c r="A7540" s="6">
        <v>11</v>
      </c>
      <c r="B7540" s="6">
        <v>12</v>
      </c>
      <c r="C7540" s="6">
        <v>3</v>
      </c>
      <c r="D7540" s="6">
        <f>A7540+B7540+C7540</f>
        <v>26</v>
      </c>
      <c r="E7540" s="5">
        <f>IF(A7540=0,0,A7540*LABOR_HRS_WK_TOM*SEASON_WEEKS*(1+DIM_PCT_TOM)^A7540)</f>
        <v>2824.5855390489023</v>
      </c>
      <c r="F7540" s="5">
        <f>IF(B7540=0,0,B7540*LABOR_HRS_WK_CAR*SEASON_WEEKS*(1+DIM_PCT_CAR)^B7540)</f>
        <v>484.15997672866695</v>
      </c>
      <c r="G7540" s="5">
        <f>IF(C7540=0,0,C7540*LABOR_HRS_WK_MES*SEASON_WEEKS*(1+DIM_PCT_MES)^C7540)</f>
        <v>140.12604492187498</v>
      </c>
      <c r="H7540" s="5">
        <f>E7540+F7540+G7540</f>
        <v>3448.8715606994442</v>
      </c>
      <c r="I7540" s="5">
        <f>MIN(H7540,FARMER_HRS)</f>
        <v>720</v>
      </c>
      <c r="J7540" s="5">
        <f>MAX(0,H7540-FARMER_HRS)</f>
        <v>2728.8715606994442</v>
      </c>
      <c r="K7540" s="2">
        <f>I7540*FARMER_RATE+J7540*TEMP_WORKER_RATE</f>
        <v>72376.242373254237</v>
      </c>
      <c r="L7540" s="2">
        <f>A7540*PRICE_TOM+B7540*PRICE_CAR+C7540*PRICE_MES</f>
        <v>130028</v>
      </c>
      <c r="M7540" s="2">
        <f>A7540*FERT_BED_TOM+B7540*FERT_BED_CAR+C7540*FERT_BED_MES</f>
        <v>17600</v>
      </c>
      <c r="N7540" s="6">
        <f>IF(AND(D7540&lt;=TOTAL_BEDS,J7540&lt;=TEMP_WORKER_MAX*TEMP_WORKER_HRS),1,0)</f>
        <v>1</v>
      </c>
      <c r="O7540" s="2">
        <f>L7540-M7540-K7540-FIXED_COSTS</f>
        <v>20051.757626745763</v>
      </c>
      <c r="P7540" s="2">
        <f>IF(N7540=1,O7540,"")</f>
        <v>20051.757626745763</v>
      </c>
    </row>
    <row r="7541">
      <c r="A7541" s="6">
        <v>11</v>
      </c>
      <c r="B7541" s="6">
        <v>12</v>
      </c>
      <c r="C7541" s="6">
        <v>4</v>
      </c>
      <c r="D7541" s="6">
        <f>A7541+B7541+C7541</f>
        <v>27</v>
      </c>
      <c r="E7541" s="5">
        <f>IF(A7541=0,0,A7541*LABOR_HRS_WK_TOM*SEASON_WEEKS*(1+DIM_PCT_TOM)^A7541)</f>
        <v>2824.5855390489023</v>
      </c>
      <c r="F7541" s="5">
        <f>IF(B7541=0,0,B7541*LABOR_HRS_WK_CAR*SEASON_WEEKS*(1+DIM_PCT_CAR)^B7541)</f>
        <v>484.15997672866695</v>
      </c>
      <c r="G7541" s="5">
        <f>IF(C7541=0,0,C7541*LABOR_HRS_WK_MES*SEASON_WEEKS*(1+DIM_PCT_MES)^C7541)</f>
        <v>189.17016064453119</v>
      </c>
      <c r="H7541" s="5">
        <f>E7541+F7541+G7541</f>
        <v>3497.9156764221007</v>
      </c>
      <c r="I7541" s="5">
        <f>MIN(H7541,FARMER_HRS)</f>
        <v>720</v>
      </c>
      <c r="J7541" s="5">
        <f>MAX(0,H7541-FARMER_HRS)</f>
        <v>2777.9156764221007</v>
      </c>
      <c r="K7541" s="2">
        <f>I7541*FARMER_RATE+J7541*TEMP_WORKER_RATE</f>
        <v>73227.702715661464</v>
      </c>
      <c r="L7541" s="2">
        <f>A7541*PRICE_TOM+B7541*PRICE_CAR+C7541*PRICE_MES</f>
        <v>132728</v>
      </c>
      <c r="M7541" s="2">
        <f>A7541*FERT_BED_TOM+B7541*FERT_BED_CAR+C7541*FERT_BED_MES</f>
        <v>18480</v>
      </c>
      <c r="N7541" s="6">
        <f>IF(AND(D7541&lt;=TOTAL_BEDS,J7541&lt;=TEMP_WORKER_MAX*TEMP_WORKER_HRS),1,0)</f>
        <v>1</v>
      </c>
      <c r="O7541" s="2">
        <f>L7541-M7541-K7541-FIXED_COSTS</f>
        <v>21020.297284338536</v>
      </c>
      <c r="P7541" s="2">
        <f>IF(N7541=1,O7541,"")</f>
        <v>21020.297284338536</v>
      </c>
    </row>
    <row r="7542">
      <c r="A7542" s="6">
        <v>11</v>
      </c>
      <c r="B7542" s="6">
        <v>12</v>
      </c>
      <c r="C7542" s="6">
        <v>5</v>
      </c>
      <c r="D7542" s="6">
        <f>A7542+B7542+C7542</f>
        <v>28</v>
      </c>
      <c r="E7542" s="5">
        <f>IF(A7542=0,0,A7542*LABOR_HRS_WK_TOM*SEASON_WEEKS*(1+DIM_PCT_TOM)^A7542)</f>
        <v>2824.5855390489023</v>
      </c>
      <c r="F7542" s="5">
        <f>IF(B7542=0,0,B7542*LABOR_HRS_WK_CAR*SEASON_WEEKS*(1+DIM_PCT_CAR)^B7542)</f>
        <v>484.15997672866695</v>
      </c>
      <c r="G7542" s="5">
        <f>IF(C7542=0,0,C7542*LABOR_HRS_WK_MES*SEASON_WEEKS*(1+DIM_PCT_MES)^C7542)</f>
        <v>239.41848456573481</v>
      </c>
      <c r="H7542" s="5">
        <f>E7542+F7542+G7542</f>
        <v>3548.164000343304</v>
      </c>
      <c r="I7542" s="5">
        <f>MIN(H7542,FARMER_HRS)</f>
        <v>720</v>
      </c>
      <c r="J7542" s="5">
        <f>MAX(0,H7542-FARMER_HRS)</f>
        <v>2828.164000343304</v>
      </c>
      <c r="K7542" s="2">
        <f>I7542*FARMER_RATE+J7542*TEMP_WORKER_RATE</f>
        <v>74100.069450404582</v>
      </c>
      <c r="L7542" s="2">
        <f>A7542*PRICE_TOM+B7542*PRICE_CAR+C7542*PRICE_MES</f>
        <v>135428</v>
      </c>
      <c r="M7542" s="2">
        <f>A7542*FERT_BED_TOM+B7542*FERT_BED_CAR+C7542*FERT_BED_MES</f>
        <v>19360</v>
      </c>
      <c r="N7542" s="6">
        <f>IF(AND(D7542&lt;=TOTAL_BEDS,J7542&lt;=TEMP_WORKER_MAX*TEMP_WORKER_HRS),1,0)</f>
        <v>1</v>
      </c>
      <c r="O7542" s="2">
        <f>L7542-M7542-K7542-FIXED_COSTS</f>
        <v>21967.930549595418</v>
      </c>
      <c r="P7542" s="2">
        <f>IF(N7542=1,O7542,"")</f>
        <v>21967.930549595418</v>
      </c>
    </row>
    <row r="7543">
      <c r="A7543" s="6">
        <v>11</v>
      </c>
      <c r="B7543" s="6">
        <v>12</v>
      </c>
      <c r="C7543" s="6">
        <v>6</v>
      </c>
      <c r="D7543" s="6">
        <f>A7543+B7543+C7543</f>
        <v>29</v>
      </c>
      <c r="E7543" s="5">
        <f>IF(A7543=0,0,A7543*LABOR_HRS_WK_TOM*SEASON_WEEKS*(1+DIM_PCT_TOM)^A7543)</f>
        <v>2824.5855390489023</v>
      </c>
      <c r="F7543" s="5">
        <f>IF(B7543=0,0,B7543*LABOR_HRS_WK_CAR*SEASON_WEEKS*(1+DIM_PCT_CAR)^B7543)</f>
        <v>484.15997672866695</v>
      </c>
      <c r="G7543" s="5">
        <f>IF(C7543=0,0,C7543*LABOR_HRS_WK_MES*SEASON_WEEKS*(1+DIM_PCT_MES)^C7543)</f>
        <v>290.89345874736773</v>
      </c>
      <c r="H7543" s="5">
        <f>E7543+F7543+G7543</f>
        <v>3599.6389745249371</v>
      </c>
      <c r="I7543" s="5">
        <f>MIN(H7543,FARMER_HRS)</f>
        <v>720</v>
      </c>
      <c r="J7543" s="5">
        <f>MAX(0,H7543-FARMER_HRS)</f>
        <v>2879.6389745249371</v>
      </c>
      <c r="K7543" s="2">
        <f>I7543*FARMER_RATE+J7543*TEMP_WORKER_RATE</f>
        <v>74993.732196613491</v>
      </c>
      <c r="L7543" s="2">
        <f>A7543*PRICE_TOM+B7543*PRICE_CAR+C7543*PRICE_MES</f>
        <v>138128</v>
      </c>
      <c r="M7543" s="2">
        <f>A7543*FERT_BED_TOM+B7543*FERT_BED_CAR+C7543*FERT_BED_MES</f>
        <v>20240</v>
      </c>
      <c r="N7543" s="6">
        <f>IF(AND(D7543&lt;=TOTAL_BEDS,J7543&lt;=TEMP_WORKER_MAX*TEMP_WORKER_HRS),1,0)</f>
        <v>1</v>
      </c>
      <c r="O7543" s="2">
        <f>L7543-M7543-K7543-FIXED_COSTS</f>
        <v>22894.267803386509</v>
      </c>
      <c r="P7543" s="2">
        <f>IF(N7543=1,O7543,"")</f>
        <v>22894.267803386509</v>
      </c>
    </row>
    <row r="7544">
      <c r="A7544" s="6">
        <v>11</v>
      </c>
      <c r="B7544" s="6">
        <v>12</v>
      </c>
      <c r="C7544" s="6">
        <v>7</v>
      </c>
      <c r="D7544" s="6">
        <f>A7544+B7544+C7544</f>
        <v>30</v>
      </c>
      <c r="E7544" s="5">
        <f>IF(A7544=0,0,A7544*LABOR_HRS_WK_TOM*SEASON_WEEKS*(1+DIM_PCT_TOM)^A7544)</f>
        <v>2824.5855390489023</v>
      </c>
      <c r="F7544" s="5">
        <f>IF(B7544=0,0,B7544*LABOR_HRS_WK_CAR*SEASON_WEEKS*(1+DIM_PCT_CAR)^B7544)</f>
        <v>484.15997672866695</v>
      </c>
      <c r="G7544" s="5">
        <f>IF(C7544=0,0,C7544*LABOR_HRS_WK_MES*SEASON_WEEKS*(1+DIM_PCT_MES)^C7544)</f>
        <v>343.61789814532818</v>
      </c>
      <c r="H7544" s="5">
        <f>E7544+F7544+G7544</f>
        <v>3652.3634139228975</v>
      </c>
      <c r="I7544" s="5">
        <f>MIN(H7544,FARMER_HRS)</f>
        <v>720</v>
      </c>
      <c r="J7544" s="5">
        <f>MAX(0,H7544-FARMER_HRS)</f>
        <v>2932.3634139228975</v>
      </c>
      <c r="K7544" s="2">
        <f>I7544*FARMER_RATE+J7544*TEMP_WORKER_RATE</f>
        <v>75909.087047272522</v>
      </c>
      <c r="L7544" s="2">
        <f>A7544*PRICE_TOM+B7544*PRICE_CAR+C7544*PRICE_MES</f>
        <v>140828</v>
      </c>
      <c r="M7544" s="2">
        <f>A7544*FERT_BED_TOM+B7544*FERT_BED_CAR+C7544*FERT_BED_MES</f>
        <v>21120</v>
      </c>
      <c r="N7544" s="6">
        <f>IF(AND(D7544&lt;=TOTAL_BEDS,J7544&lt;=TEMP_WORKER_MAX*TEMP_WORKER_HRS),1,0)</f>
        <v>1</v>
      </c>
      <c r="O7544" s="2">
        <f>L7544-M7544-K7544-FIXED_COSTS</f>
        <v>23798.912952727478</v>
      </c>
      <c r="P7544" s="2">
        <f>IF(N7544=1,O7544,"")</f>
        <v>23798.912952727478</v>
      </c>
    </row>
    <row r="7545">
      <c r="A7545" s="6">
        <v>11</v>
      </c>
      <c r="B7545" s="6">
        <v>12</v>
      </c>
      <c r="C7545" s="6">
        <v>8</v>
      </c>
      <c r="D7545" s="6">
        <f>A7545+B7545+C7545</f>
        <v>31</v>
      </c>
      <c r="E7545" s="5">
        <f>IF(A7545=0,0,A7545*LABOR_HRS_WK_TOM*SEASON_WEEKS*(1+DIM_PCT_TOM)^A7545)</f>
        <v>2824.5855390489023</v>
      </c>
      <c r="F7545" s="5">
        <f>IF(B7545=0,0,B7545*LABOR_HRS_WK_CAR*SEASON_WEEKS*(1+DIM_PCT_CAR)^B7545)</f>
        <v>484.15997672866695</v>
      </c>
      <c r="G7545" s="5">
        <f>IF(C7545=0,0,C7545*LABOR_HRS_WK_MES*SEASON_WEEKS*(1+DIM_PCT_MES)^C7545)</f>
        <v>397.61499642530833</v>
      </c>
      <c r="H7545" s="5">
        <f>E7545+F7545+G7545</f>
        <v>3706.3605122028775</v>
      </c>
      <c r="I7545" s="5">
        <f>MIN(H7545,FARMER_HRS)</f>
        <v>720</v>
      </c>
      <c r="J7545" s="5">
        <f>MAX(0,H7545-FARMER_HRS)</f>
        <v>2986.3605122028775</v>
      </c>
      <c r="K7545" s="2">
        <f>I7545*FARMER_RATE+J7545*TEMP_WORKER_RATE</f>
        <v>76846.536670188842</v>
      </c>
      <c r="L7545" s="2">
        <f>A7545*PRICE_TOM+B7545*PRICE_CAR+C7545*PRICE_MES</f>
        <v>143528</v>
      </c>
      <c r="M7545" s="2">
        <f>A7545*FERT_BED_TOM+B7545*FERT_BED_CAR+C7545*FERT_BED_MES</f>
        <v>22000</v>
      </c>
      <c r="N7545" s="6">
        <f>IF(AND(D7545&lt;=TOTAL_BEDS,J7545&lt;=TEMP_WORKER_MAX*TEMP_WORKER_HRS),1,0)</f>
        <v>1</v>
      </c>
      <c r="O7545" s="2">
        <f>L7545-M7545-K7545-FIXED_COSTS</f>
        <v>24681.463329811158</v>
      </c>
      <c r="P7545" s="2">
        <f>IF(N7545=1,O7545,"")</f>
        <v>24681.463329811158</v>
      </c>
    </row>
    <row r="7546">
      <c r="A7546" s="6">
        <v>11</v>
      </c>
      <c r="B7546" s="6">
        <v>12</v>
      </c>
      <c r="C7546" s="6">
        <v>9</v>
      </c>
      <c r="D7546" s="6">
        <f>A7546+B7546+C7546</f>
        <v>32</v>
      </c>
      <c r="E7546" s="5">
        <f>IF(A7546=0,0,A7546*LABOR_HRS_WK_TOM*SEASON_WEEKS*(1+DIM_PCT_TOM)^A7546)</f>
        <v>2824.5855390489023</v>
      </c>
      <c r="F7546" s="5">
        <f>IF(B7546=0,0,B7546*LABOR_HRS_WK_CAR*SEASON_WEEKS*(1+DIM_PCT_CAR)^B7546)</f>
        <v>484.15997672866695</v>
      </c>
      <c r="G7546" s="5">
        <f>IF(C7546=0,0,C7546*LABOR_HRS_WK_MES*SEASON_WEEKS*(1+DIM_PCT_MES)^C7546)</f>
        <v>452.90833186570273</v>
      </c>
      <c r="H7546" s="5">
        <f>E7546+F7546+G7546</f>
        <v>3761.653847643272</v>
      </c>
      <c r="I7546" s="5">
        <f>MIN(H7546,FARMER_HRS)</f>
        <v>720</v>
      </c>
      <c r="J7546" s="5">
        <f>MAX(0,H7546-FARMER_HRS)</f>
        <v>3041.653847643272</v>
      </c>
      <c r="K7546" s="2">
        <f>I7546*FARMER_RATE+J7546*TEMP_WORKER_RATE</f>
        <v>77806.490410473474</v>
      </c>
      <c r="L7546" s="2">
        <f>A7546*PRICE_TOM+B7546*PRICE_CAR+C7546*PRICE_MES</f>
        <v>146228</v>
      </c>
      <c r="M7546" s="2">
        <f>A7546*FERT_BED_TOM+B7546*FERT_BED_CAR+C7546*FERT_BED_MES</f>
        <v>22880</v>
      </c>
      <c r="N7546" s="6">
        <f>IF(AND(D7546&lt;=TOTAL_BEDS,J7546&lt;=TEMP_WORKER_MAX*TEMP_WORKER_HRS),1,0)</f>
        <v>1</v>
      </c>
      <c r="O7546" s="2">
        <f>L7546-M7546-K7546-FIXED_COSTS</f>
        <v>25541.509589526526</v>
      </c>
      <c r="P7546" s="2">
        <f>IF(N7546=1,O7546,"")</f>
        <v>25541.509589526526</v>
      </c>
    </row>
    <row r="7547">
      <c r="A7547" s="6">
        <v>11</v>
      </c>
      <c r="B7547" s="6">
        <v>12</v>
      </c>
      <c r="C7547" s="6">
        <v>10</v>
      </c>
      <c r="D7547" s="6">
        <f>A7547+B7547+C7547</f>
        <v>33</v>
      </c>
      <c r="E7547" s="5">
        <f>IF(A7547=0,0,A7547*LABOR_HRS_WK_TOM*SEASON_WEEKS*(1+DIM_PCT_TOM)^A7547)</f>
        <v>2824.5855390489023</v>
      </c>
      <c r="F7547" s="5">
        <f>IF(B7547=0,0,B7547*LABOR_HRS_WK_CAR*SEASON_WEEKS*(1+DIM_PCT_CAR)^B7547)</f>
        <v>484.15997672866695</v>
      </c>
      <c r="G7547" s="5">
        <f>IF(C7547=0,0,C7547*LABOR_HRS_WK_MES*SEASON_WEEKS*(1+DIM_PCT_MES)^C7547)</f>
        <v>509.52187334891551</v>
      </c>
      <c r="H7547" s="5">
        <f>E7547+F7547+G7547</f>
        <v>3818.2673891264849</v>
      </c>
      <c r="I7547" s="5">
        <f>MIN(H7547,FARMER_HRS)</f>
        <v>720</v>
      </c>
      <c r="J7547" s="5">
        <f>MAX(0,H7547-FARMER_HRS)</f>
        <v>3098.2673891264849</v>
      </c>
      <c r="K7547" s="2">
        <f>I7547*FARMER_RATE+J7547*TEMP_WORKER_RATE</f>
        <v>78789.364394557022</v>
      </c>
      <c r="L7547" s="2">
        <f>A7547*PRICE_TOM+B7547*PRICE_CAR+C7547*PRICE_MES</f>
        <v>148928</v>
      </c>
      <c r="M7547" s="2">
        <f>A7547*FERT_BED_TOM+B7547*FERT_BED_CAR+C7547*FERT_BED_MES</f>
        <v>23760</v>
      </c>
      <c r="N7547" s="6">
        <f>IF(AND(D7547&lt;=TOTAL_BEDS,J7547&lt;=TEMP_WORKER_MAX*TEMP_WORKER_HRS),1,0)</f>
        <v>1</v>
      </c>
      <c r="O7547" s="2">
        <f>L7547-M7547-K7547-FIXED_COSTS</f>
        <v>26378.635605442978</v>
      </c>
      <c r="P7547" s="2">
        <f>IF(N7547=1,O7547,"")</f>
        <v>26378.635605442978</v>
      </c>
    </row>
    <row r="7548">
      <c r="A7548" s="6">
        <v>11</v>
      </c>
      <c r="B7548" s="6">
        <v>12</v>
      </c>
      <c r="C7548" s="6">
        <v>11</v>
      </c>
      <c r="D7548" s="6">
        <f>A7548+B7548+C7548</f>
        <v>34</v>
      </c>
      <c r="E7548" s="5">
        <f>IF(A7548=0,0,A7548*LABOR_HRS_WK_TOM*SEASON_WEEKS*(1+DIM_PCT_TOM)^A7548)</f>
        <v>2824.5855390489023</v>
      </c>
      <c r="F7548" s="5">
        <f>IF(B7548=0,0,B7548*LABOR_HRS_WK_CAR*SEASON_WEEKS*(1+DIM_PCT_CAR)^B7548)</f>
        <v>484.15997672866695</v>
      </c>
      <c r="G7548" s="5">
        <f>IF(C7548=0,0,C7548*LABOR_HRS_WK_MES*SEASON_WEEKS*(1+DIM_PCT_MES)^C7548)</f>
        <v>567.47998644235463</v>
      </c>
      <c r="H7548" s="5">
        <f>E7548+F7548+G7548</f>
        <v>3876.2255022199242</v>
      </c>
      <c r="I7548" s="5">
        <f>MIN(H7548,FARMER_HRS)</f>
        <v>720</v>
      </c>
      <c r="J7548" s="5">
        <f>MAX(0,H7548-FARMER_HRS)</f>
        <v>3156.2255022199242</v>
      </c>
      <c r="K7548" s="2">
        <f>I7548*FARMER_RATE+J7548*TEMP_WORKER_RATE</f>
        <v>79795.581635762574</v>
      </c>
      <c r="L7548" s="2">
        <f>A7548*PRICE_TOM+B7548*PRICE_CAR+C7548*PRICE_MES</f>
        <v>151628</v>
      </c>
      <c r="M7548" s="2">
        <f>A7548*FERT_BED_TOM+B7548*FERT_BED_CAR+C7548*FERT_BED_MES</f>
        <v>24640</v>
      </c>
      <c r="N7548" s="6">
        <f>IF(AND(D7548&lt;=TOTAL_BEDS,J7548&lt;=TEMP_WORKER_MAX*TEMP_WORKER_HRS),1,0)</f>
        <v>1</v>
      </c>
      <c r="O7548" s="2">
        <f>L7548-M7548-K7548-FIXED_COSTS</f>
        <v>27192.418364237426</v>
      </c>
      <c r="P7548" s="2">
        <f>IF(N7548=1,O7548,"")</f>
        <v>27192.418364237426</v>
      </c>
    </row>
    <row r="7549">
      <c r="A7549" s="6">
        <v>11</v>
      </c>
      <c r="B7549" s="6">
        <v>12</v>
      </c>
      <c r="C7549" s="6">
        <v>12</v>
      </c>
      <c r="D7549" s="6">
        <f>A7549+B7549+C7549</f>
        <v>35</v>
      </c>
      <c r="E7549" s="5">
        <f>IF(A7549=0,0,A7549*LABOR_HRS_WK_TOM*SEASON_WEEKS*(1+DIM_PCT_TOM)^A7549)</f>
        <v>2824.5855390489023</v>
      </c>
      <c r="F7549" s="5">
        <f>IF(B7549=0,0,B7549*LABOR_HRS_WK_CAR*SEASON_WEEKS*(1+DIM_PCT_CAR)^B7549)</f>
        <v>484.15997672866695</v>
      </c>
      <c r="G7549" s="5">
        <f>IF(C7549=0,0,C7549*LABOR_HRS_WK_MES*SEASON_WEEKS*(1+DIM_PCT_MES)^C7549)</f>
        <v>626.807439570419</v>
      </c>
      <c r="H7549" s="5">
        <f>E7549+F7549+G7549</f>
        <v>3935.5529553479882</v>
      </c>
      <c r="I7549" s="5">
        <f>MIN(H7549,FARMER_HRS)</f>
        <v>720</v>
      </c>
      <c r="J7549" s="5">
        <f>MAX(0,H7549-FARMER_HRS)</f>
        <v>3215.5529553479882</v>
      </c>
      <c r="K7549" s="2">
        <f>I7549*FARMER_RATE+J7549*TEMP_WORKER_RATE</f>
        <v>80825.572141458135</v>
      </c>
      <c r="L7549" s="2">
        <f>A7549*PRICE_TOM+B7549*PRICE_CAR+C7549*PRICE_MES</f>
        <v>154328</v>
      </c>
      <c r="M7549" s="2">
        <f>A7549*FERT_BED_TOM+B7549*FERT_BED_CAR+C7549*FERT_BED_MES</f>
        <v>25520</v>
      </c>
      <c r="N7549" s="6">
        <f>IF(AND(D7549&lt;=TOTAL_BEDS,J7549&lt;=TEMP_WORKER_MAX*TEMP_WORKER_HRS),1,0)</f>
        <v>1</v>
      </c>
      <c r="O7549" s="2">
        <f>L7549-M7549-K7549-FIXED_COSTS</f>
        <v>27982.427858541865</v>
      </c>
      <c r="P7549" s="2">
        <f>IF(N7549=1,O7549,"")</f>
        <v>27982.427858541865</v>
      </c>
    </row>
    <row r="7550">
      <c r="A7550" s="6">
        <v>11</v>
      </c>
      <c r="B7550" s="6">
        <v>12</v>
      </c>
      <c r="C7550" s="6">
        <v>13</v>
      </c>
      <c r="D7550" s="6">
        <f>A7550+B7550+C7550</f>
        <v>36</v>
      </c>
      <c r="E7550" s="5">
        <f>IF(A7550=0,0,A7550*LABOR_HRS_WK_TOM*SEASON_WEEKS*(1+DIM_PCT_TOM)^A7550)</f>
        <v>2824.5855390489023</v>
      </c>
      <c r="F7550" s="5">
        <f>IF(B7550=0,0,B7550*LABOR_HRS_WK_CAR*SEASON_WEEKS*(1+DIM_PCT_CAR)^B7550)</f>
        <v>484.15997672866695</v>
      </c>
      <c r="G7550" s="5">
        <f>IF(C7550=0,0,C7550*LABOR_HRS_WK_MES*SEASON_WEEKS*(1+DIM_PCT_MES)^C7550)</f>
        <v>687.52941027880331</v>
      </c>
      <c r="H7550" s="5">
        <f>E7550+F7550+G7550</f>
        <v>3996.2749260563728</v>
      </c>
      <c r="I7550" s="5">
        <f>MIN(H7550,FARMER_HRS)</f>
        <v>720</v>
      </c>
      <c r="J7550" s="5">
        <f>MAX(0,H7550-FARMER_HRS)</f>
        <v>3276.2749260563728</v>
      </c>
      <c r="K7550" s="2">
        <f>I7550*FARMER_RATE+J7550*TEMP_WORKER_RATE</f>
        <v>81879.773021812027</v>
      </c>
      <c r="L7550" s="2">
        <f>A7550*PRICE_TOM+B7550*PRICE_CAR+C7550*PRICE_MES</f>
        <v>157028</v>
      </c>
      <c r="M7550" s="2">
        <f>A7550*FERT_BED_TOM+B7550*FERT_BED_CAR+C7550*FERT_BED_MES</f>
        <v>26400</v>
      </c>
      <c r="N7550" s="6">
        <f>IF(AND(D7550&lt;=TOTAL_BEDS,J7550&lt;=TEMP_WORKER_MAX*TEMP_WORKER_HRS),1,0)</f>
        <v>1</v>
      </c>
      <c r="O7550" s="2">
        <f>L7550-M7550-K7550-FIXED_COSTS</f>
        <v>28748.226978187973</v>
      </c>
      <c r="P7550" s="2">
        <f>IF(N7550=1,O7550,"")</f>
        <v>28748.226978187973</v>
      </c>
    </row>
    <row r="7551">
      <c r="A7551" s="6">
        <v>11</v>
      </c>
      <c r="B7551" s="6">
        <v>12</v>
      </c>
      <c r="C7551" s="6">
        <v>14</v>
      </c>
      <c r="D7551" s="6">
        <f>A7551+B7551+C7551</f>
        <v>37</v>
      </c>
      <c r="E7551" s="5">
        <f>IF(A7551=0,0,A7551*LABOR_HRS_WK_TOM*SEASON_WEEKS*(1+DIM_PCT_TOM)^A7551)</f>
        <v>2824.5855390489023</v>
      </c>
      <c r="F7551" s="5">
        <f>IF(B7551=0,0,B7551*LABOR_HRS_WK_CAR*SEASON_WEEKS*(1+DIM_PCT_CAR)^B7551)</f>
        <v>484.15997672866695</v>
      </c>
      <c r="G7551" s="5">
        <f>IF(C7551=0,0,C7551*LABOR_HRS_WK_MES*SEASON_WEEKS*(1+DIM_PCT_MES)^C7551)</f>
        <v>749.67149159246435</v>
      </c>
      <c r="H7551" s="5">
        <f>E7551+F7551+G7551</f>
        <v>4058.4170073700338</v>
      </c>
      <c r="I7551" s="5">
        <f>MIN(H7551,FARMER_HRS)</f>
        <v>720</v>
      </c>
      <c r="J7551" s="5">
        <f>MAX(0,H7551-FARMER_HRS)</f>
        <v>3338.4170073700338</v>
      </c>
      <c r="K7551" s="2">
        <f>I7551*FARMER_RATE+J7551*TEMP_WORKER_RATE</f>
        <v>82958.6286001742</v>
      </c>
      <c r="L7551" s="2">
        <f>A7551*PRICE_TOM+B7551*PRICE_CAR+C7551*PRICE_MES</f>
        <v>159728</v>
      </c>
      <c r="M7551" s="2">
        <f>A7551*FERT_BED_TOM+B7551*FERT_BED_CAR+C7551*FERT_BED_MES</f>
        <v>27280</v>
      </c>
      <c r="N7551" s="6">
        <f>IF(AND(D7551&lt;=TOTAL_BEDS,J7551&lt;=TEMP_WORKER_MAX*TEMP_WORKER_HRS),1,0)</f>
        <v>1</v>
      </c>
      <c r="O7551" s="2">
        <f>L7551-M7551-K7551-FIXED_COSTS</f>
        <v>29489.371399825803</v>
      </c>
      <c r="P7551" s="2">
        <f>IF(N7551=1,O7551,"")</f>
        <v>29489.371399825803</v>
      </c>
    </row>
    <row r="7552">
      <c r="A7552" s="6">
        <v>11</v>
      </c>
      <c r="B7552" s="6">
        <v>12</v>
      </c>
      <c r="C7552" s="6">
        <v>15</v>
      </c>
      <c r="D7552" s="6">
        <f>A7552+B7552+C7552</f>
        <v>38</v>
      </c>
      <c r="E7552" s="5">
        <f>IF(A7552=0,0,A7552*LABOR_HRS_WK_TOM*SEASON_WEEKS*(1+DIM_PCT_TOM)^A7552)</f>
        <v>2824.5855390489023</v>
      </c>
      <c r="F7552" s="5">
        <f>IF(B7552=0,0,B7552*LABOR_HRS_WK_CAR*SEASON_WEEKS*(1+DIM_PCT_CAR)^B7552)</f>
        <v>484.15997672866695</v>
      </c>
      <c r="G7552" s="5">
        <f>IF(C7552=0,0,C7552*LABOR_HRS_WK_MES*SEASON_WEEKS*(1+DIM_PCT_MES)^C7552)</f>
        <v>813.25969846861074</v>
      </c>
      <c r="H7552" s="5">
        <f>E7552+F7552+G7552</f>
        <v>4122.00521424618</v>
      </c>
      <c r="I7552" s="5">
        <f>MIN(H7552,FARMER_HRS)</f>
        <v>720</v>
      </c>
      <c r="J7552" s="5">
        <f>MAX(0,H7552-FARMER_HRS)</f>
        <v>3402.00521424618</v>
      </c>
      <c r="K7552" s="2">
        <f>I7552*FARMER_RATE+J7552*TEMP_WORKER_RATE</f>
        <v>84062.590525107284</v>
      </c>
      <c r="L7552" s="2">
        <f>A7552*PRICE_TOM+B7552*PRICE_CAR+C7552*PRICE_MES</f>
        <v>162428</v>
      </c>
      <c r="M7552" s="2">
        <f>A7552*FERT_BED_TOM+B7552*FERT_BED_CAR+C7552*FERT_BED_MES</f>
        <v>28160</v>
      </c>
      <c r="N7552" s="6">
        <f>IF(AND(D7552&lt;=TOTAL_BEDS,J7552&lt;=TEMP_WORKER_MAX*TEMP_WORKER_HRS),1,0)</f>
        <v>1</v>
      </c>
      <c r="O7552" s="2">
        <f>L7552-M7552-K7552-FIXED_COSTS</f>
        <v>30205.409474892716</v>
      </c>
      <c r="P7552" s="2">
        <f>IF(N7552=1,O7552,"")</f>
        <v>30205.409474892716</v>
      </c>
    </row>
    <row r="7553">
      <c r="A7553" s="6">
        <v>11</v>
      </c>
      <c r="B7553" s="6">
        <v>12</v>
      </c>
      <c r="C7553" s="6">
        <v>16</v>
      </c>
      <c r="D7553" s="6">
        <f>A7553+B7553+C7553</f>
        <v>39</v>
      </c>
      <c r="E7553" s="5">
        <f>IF(A7553=0,0,A7553*LABOR_HRS_WK_TOM*SEASON_WEEKS*(1+DIM_PCT_TOM)^A7553)</f>
        <v>2824.5855390489023</v>
      </c>
      <c r="F7553" s="5">
        <f>IF(B7553=0,0,B7553*LABOR_HRS_WK_CAR*SEASON_WEEKS*(1+DIM_PCT_CAR)^B7553)</f>
        <v>484.15997672866695</v>
      </c>
      <c r="G7553" s="5">
        <f>IF(C7553=0,0,C7553*LABOR_HRS_WK_MES*SEASON_WEEKS*(1+DIM_PCT_MES)^C7553)</f>
        <v>878.32047434609967</v>
      </c>
      <c r="H7553" s="5">
        <f>E7553+F7553+G7553</f>
        <v>4187.0659901236686</v>
      </c>
      <c r="I7553" s="5">
        <f>MIN(H7553,FARMER_HRS)</f>
        <v>720</v>
      </c>
      <c r="J7553" s="5">
        <f>MAX(0,H7553-FARMER_HRS)</f>
        <v>3467.0659901236686</v>
      </c>
      <c r="K7553" s="2">
        <f>I7553*FARMER_RATE+J7553*TEMP_WORKER_RATE</f>
        <v>85192.117884091465</v>
      </c>
      <c r="L7553" s="2">
        <f>A7553*PRICE_TOM+B7553*PRICE_CAR+C7553*PRICE_MES</f>
        <v>165128</v>
      </c>
      <c r="M7553" s="2">
        <f>A7553*FERT_BED_TOM+B7553*FERT_BED_CAR+C7553*FERT_BED_MES</f>
        <v>29040</v>
      </c>
      <c r="N7553" s="6">
        <f>IF(AND(D7553&lt;=TOTAL_BEDS,J7553&lt;=TEMP_WORKER_MAX*TEMP_WORKER_HRS),1,0)</f>
        <v>1</v>
      </c>
      <c r="O7553" s="2">
        <f>L7553-M7553-K7553-FIXED_COSTS</f>
        <v>30895.882115908535</v>
      </c>
      <c r="P7553" s="2">
        <f>IF(N7553=1,O7553,"")</f>
        <v>30895.882115908535</v>
      </c>
    </row>
    <row r="7554">
      <c r="A7554" s="6">
        <v>11</v>
      </c>
      <c r="B7554" s="6">
        <v>12</v>
      </c>
      <c r="C7554" s="6">
        <v>17</v>
      </c>
      <c r="D7554" s="6">
        <f>A7554+B7554+C7554</f>
        <v>40</v>
      </c>
      <c r="E7554" s="5">
        <f>IF(A7554=0,0,A7554*LABOR_HRS_WK_TOM*SEASON_WEEKS*(1+DIM_PCT_TOM)^A7554)</f>
        <v>2824.5855390489023</v>
      </c>
      <c r="F7554" s="5">
        <f>IF(B7554=0,0,B7554*LABOR_HRS_WK_CAR*SEASON_WEEKS*(1+DIM_PCT_CAR)^B7554)</f>
        <v>484.15997672866695</v>
      </c>
      <c r="G7554" s="5">
        <f>IF(C7554=0,0,C7554*LABOR_HRS_WK_MES*SEASON_WEEKS*(1+DIM_PCT_MES)^C7554)</f>
        <v>944.88069779263992</v>
      </c>
      <c r="H7554" s="5">
        <f>E7554+F7554+G7554</f>
        <v>4253.6262135702091</v>
      </c>
      <c r="I7554" s="5">
        <f>MIN(H7554,FARMER_HRS)</f>
        <v>720</v>
      </c>
      <c r="J7554" s="5">
        <f>MAX(0,H7554-FARMER_HRS)</f>
        <v>3533.6262135702091</v>
      </c>
      <c r="K7554" s="2">
        <f>I7554*FARMER_RATE+J7554*TEMP_WORKER_RATE</f>
        <v>86347.67731892725</v>
      </c>
      <c r="L7554" s="2">
        <f>A7554*PRICE_TOM+B7554*PRICE_CAR+C7554*PRICE_MES</f>
        <v>167828</v>
      </c>
      <c r="M7554" s="2">
        <f>A7554*FERT_BED_TOM+B7554*FERT_BED_CAR+C7554*FERT_BED_MES</f>
        <v>29920</v>
      </c>
      <c r="N7554" s="6">
        <f>IF(AND(D7554&lt;=TOTAL_BEDS,J7554&lt;=TEMP_WORKER_MAX*TEMP_WORKER_HRS),1,0)</f>
        <v>1</v>
      </c>
      <c r="O7554" s="2">
        <f>L7554-M7554-K7554-FIXED_COSTS</f>
        <v>31560.32268107275</v>
      </c>
      <c r="P7554" s="2">
        <f>IF(N7554=1,O7554,"")</f>
        <v>31560.32268107275</v>
      </c>
    </row>
    <row r="7555">
      <c r="A7555" s="6">
        <v>11</v>
      </c>
      <c r="B7555" s="6">
        <v>12</v>
      </c>
      <c r="C7555" s="6">
        <v>18</v>
      </c>
      <c r="D7555" s="6">
        <f>A7555+B7555+C7555</f>
        <v>41</v>
      </c>
      <c r="E7555" s="5">
        <f>IF(A7555=0,0,A7555*LABOR_HRS_WK_TOM*SEASON_WEEKS*(1+DIM_PCT_TOM)^A7555)</f>
        <v>2824.5855390489023</v>
      </c>
      <c r="F7555" s="5">
        <f>IF(B7555=0,0,B7555*LABOR_HRS_WK_CAR*SEASON_WEEKS*(1+DIM_PCT_CAR)^B7555)</f>
        <v>484.15997672866695</v>
      </c>
      <c r="G7555" s="5">
        <f>IF(C7555=0,0,C7555*LABOR_HRS_WK_MES*SEASON_WEEKS*(1+DIM_PCT_MES)^C7555)</f>
        <v>1012.9676892512272</v>
      </c>
      <c r="H7555" s="5">
        <f>E7555+F7555+G7555</f>
        <v>4321.7132050287964</v>
      </c>
      <c r="I7555" s="5">
        <f>MIN(H7555,FARMER_HRS)</f>
        <v>720</v>
      </c>
      <c r="J7555" s="5">
        <f>MAX(0,H7555-FARMER_HRS)</f>
        <v>3601.7132050287964</v>
      </c>
      <c r="K7555" s="2">
        <f>I7555*FARMER_RATE+J7555*TEMP_WORKER_RATE</f>
        <v>87529.743142861058</v>
      </c>
      <c r="L7555" s="2">
        <f>A7555*PRICE_TOM+B7555*PRICE_CAR+C7555*PRICE_MES</f>
        <v>170528</v>
      </c>
      <c r="M7555" s="2">
        <f>A7555*FERT_BED_TOM+B7555*FERT_BED_CAR+C7555*FERT_BED_MES</f>
        <v>30800</v>
      </c>
      <c r="N7555" s="6">
        <f>IF(AND(D7555&lt;=TOTAL_BEDS,J7555&lt;=TEMP_WORKER_MAX*TEMP_WORKER_HRS),1,0)</f>
        <v>1</v>
      </c>
      <c r="O7555" s="2">
        <f>L7555-M7555-K7555-FIXED_COSTS</f>
        <v>32198.256857138942</v>
      </c>
      <c r="P7555" s="2">
        <f>IF(N7555=1,O7555,"")</f>
        <v>32198.256857138942</v>
      </c>
    </row>
    <row r="7556">
      <c r="A7556" s="6">
        <v>11</v>
      </c>
      <c r="B7556" s="6">
        <v>12</v>
      </c>
      <c r="C7556" s="6">
        <v>19</v>
      </c>
      <c r="D7556" s="6">
        <f>A7556+B7556+C7556</f>
        <v>42</v>
      </c>
      <c r="E7556" s="5">
        <f>IF(A7556=0,0,A7556*LABOR_HRS_WK_TOM*SEASON_WEEKS*(1+DIM_PCT_TOM)^A7556)</f>
        <v>2824.5855390489023</v>
      </c>
      <c r="F7556" s="5">
        <f>IF(B7556=0,0,B7556*LABOR_HRS_WK_CAR*SEASON_WEEKS*(1+DIM_PCT_CAR)^B7556)</f>
        <v>484.15997672866695</v>
      </c>
      <c r="G7556" s="5">
        <f>IF(C7556=0,0,C7556*LABOR_HRS_WK_MES*SEASON_WEEKS*(1+DIM_PCT_MES)^C7556)</f>
        <v>1082.6092178872491</v>
      </c>
      <c r="H7556" s="5">
        <f>E7556+F7556+G7556</f>
        <v>4391.3547336648189</v>
      </c>
      <c r="I7556" s="5">
        <f>MIN(H7556,FARMER_HRS)</f>
        <v>720</v>
      </c>
      <c r="J7556" s="5">
        <f>MAX(0,H7556-FARMER_HRS)</f>
        <v>3671.3547336648189</v>
      </c>
      <c r="K7556" s="2">
        <f>I7556*FARMER_RATE+J7556*TEMP_WORKER_RATE</f>
        <v>88738.79745945867</v>
      </c>
      <c r="L7556" s="2">
        <f>A7556*PRICE_TOM+B7556*PRICE_CAR+C7556*PRICE_MES</f>
        <v>173228</v>
      </c>
      <c r="M7556" s="2">
        <f>A7556*FERT_BED_TOM+B7556*FERT_BED_CAR+C7556*FERT_BED_MES</f>
        <v>31680</v>
      </c>
      <c r="N7556" s="6">
        <f>IF(AND(D7556&lt;=TOTAL_BEDS,J7556&lt;=TEMP_WORKER_MAX*TEMP_WORKER_HRS),1,0)</f>
        <v>1</v>
      </c>
      <c r="O7556" s="2">
        <f>L7556-M7556-K7556-FIXED_COSTS</f>
        <v>32809.20254054133</v>
      </c>
      <c r="P7556" s="2">
        <f>IF(N7556=1,O7556,"")</f>
        <v>32809.20254054133</v>
      </c>
    </row>
    <row r="7557">
      <c r="A7557" s="6">
        <v>11</v>
      </c>
      <c r="B7557" s="6">
        <v>12</v>
      </c>
      <c r="C7557" s="6">
        <v>20</v>
      </c>
      <c r="D7557" s="6">
        <f>A7557+B7557+C7557</f>
        <v>43</v>
      </c>
      <c r="E7557" s="5">
        <f>IF(A7557=0,0,A7557*LABOR_HRS_WK_TOM*SEASON_WEEKS*(1+DIM_PCT_TOM)^A7557)</f>
        <v>2824.5855390489023</v>
      </c>
      <c r="F7557" s="5">
        <f>IF(B7557=0,0,B7557*LABOR_HRS_WK_CAR*SEASON_WEEKS*(1+DIM_PCT_CAR)^B7557)</f>
        <v>484.15997672866695</v>
      </c>
      <c r="G7557" s="5">
        <f>IF(C7557=0,0,C7557*LABOR_HRS_WK_MES*SEASON_WEEKS*(1+DIM_PCT_MES)^C7557)</f>
        <v>1153.8335085377259</v>
      </c>
      <c r="H7557" s="5">
        <f>E7557+F7557+G7557</f>
        <v>4462.5790243152951</v>
      </c>
      <c r="I7557" s="5">
        <f>MIN(H7557,FARMER_HRS)</f>
        <v>720</v>
      </c>
      <c r="J7557" s="5">
        <f>MAX(0,H7557-FARMER_HRS)</f>
        <v>3742.5790243152951</v>
      </c>
      <c r="K7557" s="2">
        <f>I7557*FARMER_RATE+J7557*TEMP_WORKER_RATE</f>
        <v>89975.330283251649</v>
      </c>
      <c r="L7557" s="2">
        <f>A7557*PRICE_TOM+B7557*PRICE_CAR+C7557*PRICE_MES</f>
        <v>175928</v>
      </c>
      <c r="M7557" s="2">
        <f>A7557*FERT_BED_TOM+B7557*FERT_BED_CAR+C7557*FERT_BED_MES</f>
        <v>32560</v>
      </c>
      <c r="N7557" s="6">
        <f>IF(AND(D7557&lt;=TOTAL_BEDS,J7557&lt;=TEMP_WORKER_MAX*TEMP_WORKER_HRS),1,0)</f>
        <v>1</v>
      </c>
      <c r="O7557" s="2">
        <f>L7557-M7557-K7557-FIXED_COSTS</f>
        <v>33392.669716748351</v>
      </c>
      <c r="P7557" s="2">
        <f>IF(N7557=1,O7557,"")</f>
        <v>33392.669716748351</v>
      </c>
    </row>
    <row r="7558">
      <c r="A7558" s="6">
        <v>11</v>
      </c>
      <c r="B7558" s="6">
        <v>12</v>
      </c>
      <c r="C7558" s="6">
        <v>21</v>
      </c>
      <c r="D7558" s="6">
        <f>A7558+B7558+C7558</f>
        <v>44</v>
      </c>
      <c r="E7558" s="5">
        <f>IF(A7558=0,0,A7558*LABOR_HRS_WK_TOM*SEASON_WEEKS*(1+DIM_PCT_TOM)^A7558)</f>
        <v>2824.5855390489023</v>
      </c>
      <c r="F7558" s="5">
        <f>IF(B7558=0,0,B7558*LABOR_HRS_WK_CAR*SEASON_WEEKS*(1+DIM_PCT_CAR)^B7558)</f>
        <v>484.15997672866695</v>
      </c>
      <c r="G7558" s="5">
        <f>IF(C7558=0,0,C7558*LABOR_HRS_WK_MES*SEASON_WEEKS*(1+DIM_PCT_MES)^C7558)</f>
        <v>1226.6692487641699</v>
      </c>
      <c r="H7558" s="5">
        <f>E7558+F7558+G7558</f>
        <v>4535.41476454174</v>
      </c>
      <c r="I7558" s="5">
        <f>MIN(H7558,FARMER_HRS)</f>
        <v>720</v>
      </c>
      <c r="J7558" s="5">
        <f>MAX(0,H7558-FARMER_HRS)</f>
        <v>3815.4147645417397</v>
      </c>
      <c r="K7558" s="2">
        <f>I7558*FARMER_RATE+J7558*TEMP_WORKER_RATE</f>
        <v>91239.839662182974</v>
      </c>
      <c r="L7558" s="2">
        <f>A7558*PRICE_TOM+B7558*PRICE_CAR+C7558*PRICE_MES</f>
        <v>178628</v>
      </c>
      <c r="M7558" s="2">
        <f>A7558*FERT_BED_TOM+B7558*FERT_BED_CAR+C7558*FERT_BED_MES</f>
        <v>33440</v>
      </c>
      <c r="N7558" s="6">
        <f>IF(AND(D7558&lt;=TOTAL_BEDS,J7558&lt;=TEMP_WORKER_MAX*TEMP_WORKER_HRS),1,0)</f>
        <v>1</v>
      </c>
      <c r="O7558" s="2">
        <f>L7558-M7558-K7558-FIXED_COSTS</f>
        <v>33948.160337817026</v>
      </c>
      <c r="P7558" s="2">
        <f>IF(N7558=1,O7558,"")</f>
        <v>33948.160337817026</v>
      </c>
    </row>
    <row r="7559">
      <c r="A7559" s="6">
        <v>11</v>
      </c>
      <c r="B7559" s="6">
        <v>12</v>
      </c>
      <c r="C7559" s="6">
        <v>22</v>
      </c>
      <c r="D7559" s="6">
        <f>A7559+B7559+C7559</f>
        <v>45</v>
      </c>
      <c r="E7559" s="5">
        <f>IF(A7559=0,0,A7559*LABOR_HRS_WK_TOM*SEASON_WEEKS*(1+DIM_PCT_TOM)^A7559)</f>
        <v>2824.5855390489023</v>
      </c>
      <c r="F7559" s="5">
        <f>IF(B7559=0,0,B7559*LABOR_HRS_WK_CAR*SEASON_WEEKS*(1+DIM_PCT_CAR)^B7559)</f>
        <v>484.15997672866695</v>
      </c>
      <c r="G7559" s="5">
        <f>IF(C7559=0,0,C7559*LABOR_HRS_WK_MES*SEASON_WEEKS*(1+DIM_PCT_MES)^C7559)</f>
        <v>1301.1455960105659</v>
      </c>
      <c r="H7559" s="5">
        <f>E7559+F7559+G7559</f>
        <v>4609.8911117881353</v>
      </c>
      <c r="I7559" s="5">
        <f>MIN(H7559,FARMER_HRS)</f>
        <v>720</v>
      </c>
      <c r="J7559" s="5">
        <f>MAX(0,H7559-FARMER_HRS)</f>
        <v>3889.8911117881353</v>
      </c>
      <c r="K7559" s="2">
        <f>I7559*FARMER_RATE+J7559*TEMP_WORKER_RATE</f>
        <v>92532.831801877343</v>
      </c>
      <c r="L7559" s="2">
        <f>A7559*PRICE_TOM+B7559*PRICE_CAR+C7559*PRICE_MES</f>
        <v>181328</v>
      </c>
      <c r="M7559" s="2">
        <f>A7559*FERT_BED_TOM+B7559*FERT_BED_CAR+C7559*FERT_BED_MES</f>
        <v>34320</v>
      </c>
      <c r="N7559" s="6">
        <f>IF(AND(D7559&lt;=TOTAL_BEDS,J7559&lt;=TEMP_WORKER_MAX*TEMP_WORKER_HRS),1,0)</f>
        <v>1</v>
      </c>
      <c r="O7559" s="2">
        <f>L7559-M7559-K7559-FIXED_COSTS</f>
        <v>34475.168198122657</v>
      </c>
      <c r="P7559" s="2">
        <f>IF(N7559=1,O7559,"")</f>
        <v>34475.168198122657</v>
      </c>
    </row>
    <row r="7560">
      <c r="A7560" s="6">
        <v>11</v>
      </c>
      <c r="B7560" s="6">
        <v>12</v>
      </c>
      <c r="C7560" s="6">
        <v>23</v>
      </c>
      <c r="D7560" s="6">
        <f>A7560+B7560+C7560</f>
        <v>46</v>
      </c>
      <c r="E7560" s="5">
        <f>IF(A7560=0,0,A7560*LABOR_HRS_WK_TOM*SEASON_WEEKS*(1+DIM_PCT_TOM)^A7560)</f>
        <v>2824.5855390489023</v>
      </c>
      <c r="F7560" s="5">
        <f>IF(B7560=0,0,B7560*LABOR_HRS_WK_CAR*SEASON_WEEKS*(1+DIM_PCT_CAR)^B7560)</f>
        <v>484.15997672866695</v>
      </c>
      <c r="G7560" s="5">
        <f>IF(C7560=0,0,C7560*LABOR_HRS_WK_MES*SEASON_WEEKS*(1+DIM_PCT_MES)^C7560)</f>
        <v>1377.2921848680023</v>
      </c>
      <c r="H7560" s="5">
        <f>E7560+F7560+G7560</f>
        <v>4686.0377006455719</v>
      </c>
      <c r="I7560" s="5">
        <f>MIN(H7560,FARMER_HRS)</f>
        <v>720</v>
      </c>
      <c r="J7560" s="5">
        <f>MAX(0,H7560-FARMER_HRS)</f>
        <v>3966.0377006455719</v>
      </c>
      <c r="K7560" s="2">
        <f>I7560*FARMER_RATE+J7560*TEMP_WORKER_RATE</f>
        <v>93854.8211917634</v>
      </c>
      <c r="L7560" s="2">
        <f>A7560*PRICE_TOM+B7560*PRICE_CAR+C7560*PRICE_MES</f>
        <v>184028</v>
      </c>
      <c r="M7560" s="2">
        <f>A7560*FERT_BED_TOM+B7560*FERT_BED_CAR+C7560*FERT_BED_MES</f>
        <v>35200</v>
      </c>
      <c r="N7560" s="6">
        <f>IF(AND(D7560&lt;=TOTAL_BEDS,J7560&lt;=TEMP_WORKER_MAX*TEMP_WORKER_HRS),1,0)</f>
        <v>1</v>
      </c>
      <c r="O7560" s="2">
        <f>L7560-M7560-K7560-FIXED_COSTS</f>
        <v>34973.1788082366</v>
      </c>
      <c r="P7560" s="2">
        <f>IF(N7560=1,O7560,"")</f>
        <v>34973.1788082366</v>
      </c>
    </row>
    <row r="7561">
      <c r="A7561" s="6">
        <v>11</v>
      </c>
      <c r="B7561" s="6">
        <v>12</v>
      </c>
      <c r="C7561" s="6">
        <v>24</v>
      </c>
      <c r="D7561" s="6">
        <f>A7561+B7561+C7561</f>
        <v>47</v>
      </c>
      <c r="E7561" s="5">
        <f>IF(A7561=0,0,A7561*LABOR_HRS_WK_TOM*SEASON_WEEKS*(1+DIM_PCT_TOM)^A7561)</f>
        <v>2824.5855390489023</v>
      </c>
      <c r="F7561" s="5">
        <f>IF(B7561=0,0,B7561*LABOR_HRS_WK_CAR*SEASON_WEEKS*(1+DIM_PCT_CAR)^B7561)</f>
        <v>484.15997672866695</v>
      </c>
      <c r="G7561" s="5">
        <f>IF(C7561=0,0,C7561*LABOR_HRS_WK_MES*SEASON_WEEKS*(1+DIM_PCT_MES)^C7561)</f>
        <v>1455.139134447498</v>
      </c>
      <c r="H7561" s="5">
        <f>E7561+F7561+G7561</f>
        <v>4763.8846502250672</v>
      </c>
      <c r="I7561" s="5">
        <f>MIN(H7561,FARMER_HRS)</f>
        <v>720</v>
      </c>
      <c r="J7561" s="5">
        <f>MAX(0,H7561-FARMER_HRS)</f>
        <v>4043.8846502250672</v>
      </c>
      <c r="K7561" s="2">
        <f>I7561*FARMER_RATE+J7561*TEMP_WORKER_RATE</f>
        <v>95206.330733074079</v>
      </c>
      <c r="L7561" s="2">
        <f>A7561*PRICE_TOM+B7561*PRICE_CAR+C7561*PRICE_MES</f>
        <v>186728</v>
      </c>
      <c r="M7561" s="2">
        <f>A7561*FERT_BED_TOM+B7561*FERT_BED_CAR+C7561*FERT_BED_MES</f>
        <v>36080</v>
      </c>
      <c r="N7561" s="6">
        <f>IF(AND(D7561&lt;=TOTAL_BEDS,J7561&lt;=TEMP_WORKER_MAX*TEMP_WORKER_HRS),1,0)</f>
        <v>1</v>
      </c>
      <c r="O7561" s="2">
        <f>L7561-M7561-K7561-FIXED_COSTS</f>
        <v>35441.669266925921</v>
      </c>
      <c r="P7561" s="2">
        <f>IF(N7561=1,O7561,"")</f>
        <v>35441.669266925921</v>
      </c>
    </row>
    <row r="7562">
      <c r="A7562" s="6">
        <v>11</v>
      </c>
      <c r="B7562" s="6">
        <v>12</v>
      </c>
      <c r="C7562" s="6">
        <v>25</v>
      </c>
      <c r="D7562" s="6">
        <f>A7562+B7562+C7562</f>
        <v>48</v>
      </c>
      <c r="E7562" s="5">
        <f>IF(A7562=0,0,A7562*LABOR_HRS_WK_TOM*SEASON_WEEKS*(1+DIM_PCT_TOM)^A7562)</f>
        <v>2824.5855390489023</v>
      </c>
      <c r="F7562" s="5">
        <f>IF(B7562=0,0,B7562*LABOR_HRS_WK_CAR*SEASON_WEEKS*(1+DIM_PCT_CAR)^B7562)</f>
        <v>484.15997672866695</v>
      </c>
      <c r="G7562" s="5">
        <f>IF(C7562=0,0,C7562*LABOR_HRS_WK_MES*SEASON_WEEKS*(1+DIM_PCT_MES)^C7562)</f>
        <v>1534.7170558625955</v>
      </c>
      <c r="H7562" s="5">
        <f>E7562+F7562+G7562</f>
        <v>4843.4625716401652</v>
      </c>
      <c r="I7562" s="5">
        <f>MIN(H7562,FARMER_HRS)</f>
        <v>720</v>
      </c>
      <c r="J7562" s="5">
        <f>MAX(0,H7562-FARMER_HRS)</f>
        <v>4123.4625716401652</v>
      </c>
      <c r="K7562" s="2">
        <f>I7562*FARMER_RATE+J7562*TEMP_WORKER_RATE</f>
        <v>96587.891868752864</v>
      </c>
      <c r="L7562" s="2">
        <f>A7562*PRICE_TOM+B7562*PRICE_CAR+C7562*PRICE_MES</f>
        <v>189428</v>
      </c>
      <c r="M7562" s="2">
        <f>A7562*FERT_BED_TOM+B7562*FERT_BED_CAR+C7562*FERT_BED_MES</f>
        <v>36960</v>
      </c>
      <c r="N7562" s="6">
        <f>IF(AND(D7562&lt;=TOTAL_BEDS,J7562&lt;=TEMP_WORKER_MAX*TEMP_WORKER_HRS),1,0)</f>
        <v>1</v>
      </c>
      <c r="O7562" s="2">
        <f>L7562-M7562-K7562-FIXED_COSTS</f>
        <v>35880.108131247136</v>
      </c>
      <c r="P7562" s="2">
        <f>IF(N7562=1,O7562,"")</f>
        <v>35880.108131247136</v>
      </c>
    </row>
    <row r="7563">
      <c r="A7563" s="6">
        <v>11</v>
      </c>
      <c r="B7563" s="6">
        <v>12</v>
      </c>
      <c r="C7563" s="6">
        <v>26</v>
      </c>
      <c r="D7563" s="6">
        <f>A7563+B7563+C7563</f>
        <v>49</v>
      </c>
      <c r="E7563" s="5">
        <f>IF(A7563=0,0,A7563*LABOR_HRS_WK_TOM*SEASON_WEEKS*(1+DIM_PCT_TOM)^A7563)</f>
        <v>2824.5855390489023</v>
      </c>
      <c r="F7563" s="5">
        <f>IF(B7563=0,0,B7563*LABOR_HRS_WK_CAR*SEASON_WEEKS*(1+DIM_PCT_CAR)^B7563)</f>
        <v>484.15997672866695</v>
      </c>
      <c r="G7563" s="5">
        <f>IF(C7563=0,0,C7563*LABOR_HRS_WK_MES*SEASON_WEEKS*(1+DIM_PCT_MES)^C7563)</f>
        <v>1616.0570598233128</v>
      </c>
      <c r="H7563" s="5">
        <f>E7563+F7563+G7563</f>
        <v>4924.8025756008819</v>
      </c>
      <c r="I7563" s="5">
        <f>MIN(H7563,FARMER_HRS)</f>
        <v>720</v>
      </c>
      <c r="J7563" s="5">
        <f>MAX(0,H7563-FARMER_HRS)</f>
        <v>4204.8025756008819</v>
      </c>
      <c r="K7563" s="2">
        <f>I7563*FARMER_RATE+J7563*TEMP_WORKER_RATE</f>
        <v>98000.044715293086</v>
      </c>
      <c r="L7563" s="2">
        <f>A7563*PRICE_TOM+B7563*PRICE_CAR+C7563*PRICE_MES</f>
        <v>192128</v>
      </c>
      <c r="M7563" s="2">
        <f>A7563*FERT_BED_TOM+B7563*FERT_BED_CAR+C7563*FERT_BED_MES</f>
        <v>37840</v>
      </c>
      <c r="N7563" s="6">
        <f>IF(AND(D7563&lt;=TOTAL_BEDS,J7563&lt;=TEMP_WORKER_MAX*TEMP_WORKER_HRS),1,0)</f>
        <v>1</v>
      </c>
      <c r="O7563" s="2">
        <f>L7563-M7563-K7563-FIXED_COSTS</f>
        <v>36287.955284706914</v>
      </c>
      <c r="P7563" s="2">
        <f>IF(N7563=1,O7563,"")</f>
        <v>36287.955284706914</v>
      </c>
    </row>
    <row r="7564">
      <c r="A7564" s="6">
        <v>11</v>
      </c>
      <c r="B7564" s="6">
        <v>12</v>
      </c>
      <c r="C7564" s="6">
        <v>27</v>
      </c>
      <c r="D7564" s="6">
        <f>A7564+B7564+C7564</f>
        <v>50</v>
      </c>
      <c r="E7564" s="5">
        <f>IF(A7564=0,0,A7564*LABOR_HRS_WK_TOM*SEASON_WEEKS*(1+DIM_PCT_TOM)^A7564)</f>
        <v>2824.5855390489023</v>
      </c>
      <c r="F7564" s="5">
        <f>IF(B7564=0,0,B7564*LABOR_HRS_WK_CAR*SEASON_WEEKS*(1+DIM_PCT_CAR)^B7564)</f>
        <v>484.15997672866695</v>
      </c>
      <c r="G7564" s="5">
        <f>IF(C7564=0,0,C7564*LABOR_HRS_WK_MES*SEASON_WEEKS*(1+DIM_PCT_MES)^C7564)</f>
        <v>1699.19076434307</v>
      </c>
      <c r="H7564" s="5">
        <f>E7564+F7564+G7564</f>
        <v>5007.9362801206389</v>
      </c>
      <c r="I7564" s="5">
        <f>MIN(H7564,FARMER_HRS)</f>
        <v>720</v>
      </c>
      <c r="J7564" s="5">
        <f>MAX(0,H7564-FARMER_HRS)</f>
        <v>4287.9362801206389</v>
      </c>
      <c r="K7564" s="2">
        <f>I7564*FARMER_RATE+J7564*TEMP_WORKER_RATE</f>
        <v>99443.338196538869</v>
      </c>
      <c r="L7564" s="2">
        <f>A7564*PRICE_TOM+B7564*PRICE_CAR+C7564*PRICE_MES</f>
        <v>194828</v>
      </c>
      <c r="M7564" s="2">
        <f>A7564*FERT_BED_TOM+B7564*FERT_BED_CAR+C7564*FERT_BED_MES</f>
        <v>38720</v>
      </c>
      <c r="N7564" s="6">
        <f>IF(AND(D7564&lt;=TOTAL_BEDS,J7564&lt;=TEMP_WORKER_MAX*TEMP_WORKER_HRS),1,0)</f>
        <v>1</v>
      </c>
      <c r="O7564" s="2">
        <f>L7564-M7564-K7564-FIXED_COSTS</f>
        <v>36664.661803461131</v>
      </c>
      <c r="P7564" s="2">
        <f>IF(N7564=1,O7564,"")</f>
        <v>36664.661803461131</v>
      </c>
    </row>
    <row r="7565">
      <c r="A7565" s="6">
        <v>11</v>
      </c>
      <c r="B7565" s="6">
        <v>12</v>
      </c>
      <c r="C7565" s="6">
        <v>28</v>
      </c>
      <c r="D7565" s="6">
        <f>A7565+B7565+C7565</f>
        <v>51</v>
      </c>
      <c r="E7565" s="5">
        <f>IF(A7565=0,0,A7565*LABOR_HRS_WK_TOM*SEASON_WEEKS*(1+DIM_PCT_TOM)^A7565)</f>
        <v>2824.5855390489023</v>
      </c>
      <c r="F7565" s="5">
        <f>IF(B7565=0,0,B7565*LABOR_HRS_WK_CAR*SEASON_WEEKS*(1+DIM_PCT_CAR)^B7565)</f>
        <v>484.15997672866695</v>
      </c>
      <c r="G7565" s="5">
        <f>IF(C7565=0,0,C7565*LABOR_HRS_WK_MES*SEASON_WEEKS*(1+DIM_PCT_MES)^C7565)</f>
        <v>1784.1503025602233</v>
      </c>
      <c r="H7565" s="5">
        <f>E7565+F7565+G7565</f>
        <v>5092.8958183377927</v>
      </c>
      <c r="I7565" s="5">
        <f>MIN(H7565,FARMER_HRS)</f>
        <v>720</v>
      </c>
      <c r="J7565" s="5">
        <f>MAX(0,H7565-FARMER_HRS)</f>
        <v>4372.8958183377927</v>
      </c>
      <c r="K7565" s="2">
        <f>I7565*FARMER_RATE+J7565*TEMP_WORKER_RATE</f>
        <v>100918.33017947557</v>
      </c>
      <c r="L7565" s="2">
        <f>A7565*PRICE_TOM+B7565*PRICE_CAR+C7565*PRICE_MES</f>
        <v>197528</v>
      </c>
      <c r="M7565" s="2">
        <f>A7565*FERT_BED_TOM+B7565*FERT_BED_CAR+C7565*FERT_BED_MES</f>
        <v>39600</v>
      </c>
      <c r="N7565" s="6">
        <f>IF(AND(D7565&lt;=TOTAL_BEDS,J7565&lt;=TEMP_WORKER_MAX*TEMP_WORKER_HRS),1,0)</f>
        <v>1</v>
      </c>
      <c r="O7565" s="2">
        <f>L7565-M7565-K7565-FIXED_COSTS</f>
        <v>37009.669820524432</v>
      </c>
      <c r="P7565" s="2">
        <f>IF(N7565=1,O7565,"")</f>
        <v>37009.669820524432</v>
      </c>
    </row>
    <row r="7566">
      <c r="A7566" s="6">
        <v>11</v>
      </c>
      <c r="B7566" s="6">
        <v>12</v>
      </c>
      <c r="C7566" s="6">
        <v>29</v>
      </c>
      <c r="D7566" s="6">
        <f>A7566+B7566+C7566</f>
        <v>52</v>
      </c>
      <c r="E7566" s="5">
        <f>IF(A7566=0,0,A7566*LABOR_HRS_WK_TOM*SEASON_WEEKS*(1+DIM_PCT_TOM)^A7566)</f>
        <v>2824.5855390489023</v>
      </c>
      <c r="F7566" s="5">
        <f>IF(B7566=0,0,B7566*LABOR_HRS_WK_CAR*SEASON_WEEKS*(1+DIM_PCT_CAR)^B7566)</f>
        <v>484.15997672866695</v>
      </c>
      <c r="G7566" s="5">
        <f>IF(C7566=0,0,C7566*LABOR_HRS_WK_MES*SEASON_WEEKS*(1+DIM_PCT_MES)^C7566)</f>
        <v>1870.9683306758766</v>
      </c>
      <c r="H7566" s="5">
        <f>E7566+F7566+G7566</f>
        <v>5179.7138464534455</v>
      </c>
      <c r="I7566" s="5">
        <f>MIN(H7566,FARMER_HRS)</f>
        <v>720</v>
      </c>
      <c r="J7566" s="5">
        <f>MAX(0,H7566-FARMER_HRS)</f>
        <v>4459.7138464534455</v>
      </c>
      <c r="K7566" s="2">
        <f>I7566*FARMER_RATE+J7566*TEMP_WORKER_RATE</f>
        <v>102425.58761203899</v>
      </c>
      <c r="L7566" s="2">
        <f>A7566*PRICE_TOM+B7566*PRICE_CAR+C7566*PRICE_MES</f>
        <v>200228</v>
      </c>
      <c r="M7566" s="2">
        <f>A7566*FERT_BED_TOM+B7566*FERT_BED_CAR+C7566*FERT_BED_MES</f>
        <v>40480</v>
      </c>
      <c r="N7566" s="6">
        <f>IF(AND(D7566&lt;=TOTAL_BEDS,J7566&lt;=TEMP_WORKER_MAX*TEMP_WORKER_HRS),1,0)</f>
        <v>1</v>
      </c>
      <c r="O7566" s="2">
        <f>L7566-M7566-K7566-FIXED_COSTS</f>
        <v>37322.412387961012</v>
      </c>
      <c r="P7566" s="2">
        <f>IF(N7566=1,O7566,"")</f>
        <v>37322.412387961012</v>
      </c>
    </row>
    <row r="7567">
      <c r="A7567" s="6">
        <v>11</v>
      </c>
      <c r="B7567" s="6">
        <v>12</v>
      </c>
      <c r="C7567" s="6">
        <v>30</v>
      </c>
      <c r="D7567" s="6">
        <f>A7567+B7567+C7567</f>
        <v>53</v>
      </c>
      <c r="E7567" s="5">
        <f>IF(A7567=0,0,A7567*LABOR_HRS_WK_TOM*SEASON_WEEKS*(1+DIM_PCT_TOM)^A7567)</f>
        <v>2824.5855390489023</v>
      </c>
      <c r="F7567" s="5">
        <f>IF(B7567=0,0,B7567*LABOR_HRS_WK_CAR*SEASON_WEEKS*(1+DIM_PCT_CAR)^B7567)</f>
        <v>484.15997672866695</v>
      </c>
      <c r="G7567" s="5">
        <f>IF(C7567=0,0,C7567*LABOR_HRS_WK_MES*SEASON_WEEKS*(1+DIM_PCT_MES)^C7567)</f>
        <v>1959.6780360096466</v>
      </c>
      <c r="H7567" s="5">
        <f>E7567+F7567+G7567</f>
        <v>5268.4235517872157</v>
      </c>
      <c r="I7567" s="5">
        <f>MIN(H7567,FARMER_HRS)</f>
        <v>720</v>
      </c>
      <c r="J7567" s="5">
        <f>MAX(0,H7567-FARMER_HRS)</f>
        <v>4548.4235517872157</v>
      </c>
      <c r="K7567" s="2">
        <f>I7567*FARMER_RATE+J7567*TEMP_WORKER_RATE</f>
        <v>103965.6866629725</v>
      </c>
      <c r="L7567" s="2">
        <f>A7567*PRICE_TOM+B7567*PRICE_CAR+C7567*PRICE_MES</f>
        <v>202928</v>
      </c>
      <c r="M7567" s="2">
        <f>A7567*FERT_BED_TOM+B7567*FERT_BED_CAR+C7567*FERT_BED_MES</f>
        <v>41360</v>
      </c>
      <c r="N7567" s="6">
        <f>IF(AND(D7567&lt;=TOTAL_BEDS,J7567&lt;=TEMP_WORKER_MAX*TEMP_WORKER_HRS),1,0)</f>
        <v>1</v>
      </c>
      <c r="O7567" s="2">
        <f>L7567-M7567-K7567-FIXED_COSTS</f>
        <v>37602.3133370275</v>
      </c>
      <c r="P7567" s="2">
        <f>IF(N7567=1,O7567,"")</f>
        <v>37602.3133370275</v>
      </c>
    </row>
    <row r="7568">
      <c r="A7568" s="6">
        <v>11</v>
      </c>
      <c r="B7568" s="6">
        <v>13</v>
      </c>
      <c r="C7568" s="6">
        <v>0</v>
      </c>
      <c r="D7568" s="6">
        <f>A7568+B7568+C7568</f>
        <v>24</v>
      </c>
      <c r="E7568" s="5">
        <f>IF(A7568=0,0,A7568*LABOR_HRS_WK_TOM*SEASON_WEEKS*(1+DIM_PCT_TOM)^A7568)</f>
        <v>2824.5855390489023</v>
      </c>
      <c r="F7568" s="5">
        <f>IF(B7568=0,0,B7568*LABOR_HRS_WK_CAR*SEASON_WEEKS*(1+DIM_PCT_CAR)^B7568)</f>
        <v>537.6193074924571</v>
      </c>
      <c r="G7568" s="5">
        <f>IF(C7568=0,0,C7568*LABOR_HRS_WK_MES*SEASON_WEEKS*(1+DIM_PCT_MES)^C7568)</f>
        <v>0</v>
      </c>
      <c r="H7568" s="5">
        <f>E7568+F7568+G7568</f>
        <v>3362.2048465413595</v>
      </c>
      <c r="I7568" s="5">
        <f>MIN(H7568,FARMER_HRS)</f>
        <v>720</v>
      </c>
      <c r="J7568" s="5">
        <f>MAX(0,H7568-FARMER_HRS)</f>
        <v>2642.2048465413595</v>
      </c>
      <c r="K7568" s="2">
        <f>I7568*FARMER_RATE+J7568*TEMP_WORKER_RATE</f>
        <v>70871.611919120827</v>
      </c>
      <c r="L7568" s="2">
        <f>A7568*PRICE_TOM+B7568*PRICE_CAR+C7568*PRICE_MES</f>
        <v>124022</v>
      </c>
      <c r="M7568" s="2">
        <f>A7568*FERT_BED_TOM+B7568*FERT_BED_CAR+C7568*FERT_BED_MES</f>
        <v>15400</v>
      </c>
      <c r="N7568" s="6">
        <f>IF(AND(D7568&lt;=TOTAL_BEDS,J7568&lt;=TEMP_WORKER_MAX*TEMP_WORKER_HRS),1,0)</f>
        <v>1</v>
      </c>
      <c r="O7568" s="2">
        <f>L7568-M7568-K7568-FIXED_COSTS</f>
        <v>17750.388080879173</v>
      </c>
      <c r="P7568" s="2">
        <f>IF(N7568=1,O7568,"")</f>
        <v>17750.388080879173</v>
      </c>
    </row>
    <row r="7569">
      <c r="A7569" s="6">
        <v>11</v>
      </c>
      <c r="B7569" s="6">
        <v>13</v>
      </c>
      <c r="C7569" s="6">
        <v>1</v>
      </c>
      <c r="D7569" s="6">
        <f>A7569+B7569+C7569</f>
        <v>25</v>
      </c>
      <c r="E7569" s="5">
        <f>IF(A7569=0,0,A7569*LABOR_HRS_WK_TOM*SEASON_WEEKS*(1+DIM_PCT_TOM)^A7569)</f>
        <v>2824.5855390489023</v>
      </c>
      <c r="F7569" s="5">
        <f>IF(B7569=0,0,B7569*LABOR_HRS_WK_CAR*SEASON_WEEKS*(1+DIM_PCT_CAR)^B7569)</f>
        <v>537.6193074924571</v>
      </c>
      <c r="G7569" s="5">
        <f>IF(C7569=0,0,C7569*LABOR_HRS_WK_MES*SEASON_WEEKS*(1+DIM_PCT_MES)^C7569)</f>
        <v>45.5625</v>
      </c>
      <c r="H7569" s="5">
        <f>E7569+F7569+G7569</f>
        <v>3407.7673465413595</v>
      </c>
      <c r="I7569" s="5">
        <f>MIN(H7569,FARMER_HRS)</f>
        <v>720</v>
      </c>
      <c r="J7569" s="5">
        <f>MAX(0,H7569-FARMER_HRS)</f>
        <v>2687.7673465413595</v>
      </c>
      <c r="K7569" s="2">
        <f>I7569*FARMER_RATE+J7569*TEMP_WORKER_RATE</f>
        <v>71662.627544120827</v>
      </c>
      <c r="L7569" s="2">
        <f>A7569*PRICE_TOM+B7569*PRICE_CAR+C7569*PRICE_MES</f>
        <v>126722</v>
      </c>
      <c r="M7569" s="2">
        <f>A7569*FERT_BED_TOM+B7569*FERT_BED_CAR+C7569*FERT_BED_MES</f>
        <v>16280</v>
      </c>
      <c r="N7569" s="6">
        <f>IF(AND(D7569&lt;=TOTAL_BEDS,J7569&lt;=TEMP_WORKER_MAX*TEMP_WORKER_HRS),1,0)</f>
        <v>1</v>
      </c>
      <c r="O7569" s="2">
        <f>L7569-M7569-K7569-FIXED_COSTS</f>
        <v>18779.372455879173</v>
      </c>
      <c r="P7569" s="2">
        <f>IF(N7569=1,O7569,"")</f>
        <v>18779.372455879173</v>
      </c>
    </row>
    <row r="7570">
      <c r="A7570" s="6">
        <v>11</v>
      </c>
      <c r="B7570" s="6">
        <v>13</v>
      </c>
      <c r="C7570" s="6">
        <v>2</v>
      </c>
      <c r="D7570" s="6">
        <f>A7570+B7570+C7570</f>
        <v>26</v>
      </c>
      <c r="E7570" s="5">
        <f>IF(A7570=0,0,A7570*LABOR_HRS_WK_TOM*SEASON_WEEKS*(1+DIM_PCT_TOM)^A7570)</f>
        <v>2824.5855390489023</v>
      </c>
      <c r="F7570" s="5">
        <f>IF(B7570=0,0,B7570*LABOR_HRS_WK_CAR*SEASON_WEEKS*(1+DIM_PCT_CAR)^B7570)</f>
        <v>537.6193074924571</v>
      </c>
      <c r="G7570" s="5">
        <f>IF(C7570=0,0,C7570*LABOR_HRS_WK_MES*SEASON_WEEKS*(1+DIM_PCT_MES)^C7570)</f>
        <v>92.2640625</v>
      </c>
      <c r="H7570" s="5">
        <f>E7570+F7570+G7570</f>
        <v>3454.4689090413594</v>
      </c>
      <c r="I7570" s="5">
        <f>MIN(H7570,FARMER_HRS)</f>
        <v>720</v>
      </c>
      <c r="J7570" s="5">
        <f>MAX(0,H7570-FARMER_HRS)</f>
        <v>2734.4689090413594</v>
      </c>
      <c r="K7570" s="2">
        <f>I7570*FARMER_RATE+J7570*TEMP_WORKER_RATE</f>
        <v>72473.418559745827</v>
      </c>
      <c r="L7570" s="2">
        <f>A7570*PRICE_TOM+B7570*PRICE_CAR+C7570*PRICE_MES</f>
        <v>129422</v>
      </c>
      <c r="M7570" s="2">
        <f>A7570*FERT_BED_TOM+B7570*FERT_BED_CAR+C7570*FERT_BED_MES</f>
        <v>17160</v>
      </c>
      <c r="N7570" s="6">
        <f>IF(AND(D7570&lt;=TOTAL_BEDS,J7570&lt;=TEMP_WORKER_MAX*TEMP_WORKER_HRS),1,0)</f>
        <v>1</v>
      </c>
      <c r="O7570" s="2">
        <f>L7570-M7570-K7570-FIXED_COSTS</f>
        <v>19788.581440254173</v>
      </c>
      <c r="P7570" s="2">
        <f>IF(N7570=1,O7570,"")</f>
        <v>19788.581440254173</v>
      </c>
    </row>
    <row r="7571">
      <c r="A7571" s="6">
        <v>11</v>
      </c>
      <c r="B7571" s="6">
        <v>13</v>
      </c>
      <c r="C7571" s="6">
        <v>3</v>
      </c>
      <c r="D7571" s="6">
        <f>A7571+B7571+C7571</f>
        <v>27</v>
      </c>
      <c r="E7571" s="5">
        <f>IF(A7571=0,0,A7571*LABOR_HRS_WK_TOM*SEASON_WEEKS*(1+DIM_PCT_TOM)^A7571)</f>
        <v>2824.5855390489023</v>
      </c>
      <c r="F7571" s="5">
        <f>IF(B7571=0,0,B7571*LABOR_HRS_WK_CAR*SEASON_WEEKS*(1+DIM_PCT_CAR)^B7571)</f>
        <v>537.6193074924571</v>
      </c>
      <c r="G7571" s="5">
        <f>IF(C7571=0,0,C7571*LABOR_HRS_WK_MES*SEASON_WEEKS*(1+DIM_PCT_MES)^C7571)</f>
        <v>140.12604492187498</v>
      </c>
      <c r="H7571" s="5">
        <f>E7571+F7571+G7571</f>
        <v>3502.3308914632344</v>
      </c>
      <c r="I7571" s="5">
        <f>MIN(H7571,FARMER_HRS)</f>
        <v>720</v>
      </c>
      <c r="J7571" s="5">
        <f>MAX(0,H7571-FARMER_HRS)</f>
        <v>2782.3308914632344</v>
      </c>
      <c r="K7571" s="2">
        <f>I7571*FARMER_RATE+J7571*TEMP_WORKER_RATE</f>
        <v>73304.355754570046</v>
      </c>
      <c r="L7571" s="2">
        <f>A7571*PRICE_TOM+B7571*PRICE_CAR+C7571*PRICE_MES</f>
        <v>132122</v>
      </c>
      <c r="M7571" s="2">
        <f>A7571*FERT_BED_TOM+B7571*FERT_BED_CAR+C7571*FERT_BED_MES</f>
        <v>18040</v>
      </c>
      <c r="N7571" s="6">
        <f>IF(AND(D7571&lt;=TOTAL_BEDS,J7571&lt;=TEMP_WORKER_MAX*TEMP_WORKER_HRS),1,0)</f>
        <v>1</v>
      </c>
      <c r="O7571" s="2">
        <f>L7571-M7571-K7571-FIXED_COSTS</f>
        <v>20777.644245429954</v>
      </c>
      <c r="P7571" s="2">
        <f>IF(N7571=1,O7571,"")</f>
        <v>20777.644245429954</v>
      </c>
    </row>
    <row r="7572">
      <c r="A7572" s="6">
        <v>11</v>
      </c>
      <c r="B7572" s="6">
        <v>13</v>
      </c>
      <c r="C7572" s="6">
        <v>4</v>
      </c>
      <c r="D7572" s="6">
        <f>A7572+B7572+C7572</f>
        <v>28</v>
      </c>
      <c r="E7572" s="5">
        <f>IF(A7572=0,0,A7572*LABOR_HRS_WK_TOM*SEASON_WEEKS*(1+DIM_PCT_TOM)^A7572)</f>
        <v>2824.5855390489023</v>
      </c>
      <c r="F7572" s="5">
        <f>IF(B7572=0,0,B7572*LABOR_HRS_WK_CAR*SEASON_WEEKS*(1+DIM_PCT_CAR)^B7572)</f>
        <v>537.6193074924571</v>
      </c>
      <c r="G7572" s="5">
        <f>IF(C7572=0,0,C7572*LABOR_HRS_WK_MES*SEASON_WEEKS*(1+DIM_PCT_MES)^C7572)</f>
        <v>189.17016064453119</v>
      </c>
      <c r="H7572" s="5">
        <f>E7572+F7572+G7572</f>
        <v>3551.3750071858908</v>
      </c>
      <c r="I7572" s="5">
        <f>MIN(H7572,FARMER_HRS)</f>
        <v>720</v>
      </c>
      <c r="J7572" s="5">
        <f>MAX(0,H7572-FARMER_HRS)</f>
        <v>2831.3750071858908</v>
      </c>
      <c r="K7572" s="2">
        <f>I7572*FARMER_RATE+J7572*TEMP_WORKER_RATE</f>
        <v>74155.816096977273</v>
      </c>
      <c r="L7572" s="2">
        <f>A7572*PRICE_TOM+B7572*PRICE_CAR+C7572*PRICE_MES</f>
        <v>134822</v>
      </c>
      <c r="M7572" s="2">
        <f>A7572*FERT_BED_TOM+B7572*FERT_BED_CAR+C7572*FERT_BED_MES</f>
        <v>18920</v>
      </c>
      <c r="N7572" s="6">
        <f>IF(AND(D7572&lt;=TOTAL_BEDS,J7572&lt;=TEMP_WORKER_MAX*TEMP_WORKER_HRS),1,0)</f>
        <v>1</v>
      </c>
      <c r="O7572" s="2">
        <f>L7572-M7572-K7572-FIXED_COSTS</f>
        <v>21746.183903022727</v>
      </c>
      <c r="P7572" s="2">
        <f>IF(N7572=1,O7572,"")</f>
        <v>21746.183903022727</v>
      </c>
    </row>
    <row r="7573">
      <c r="A7573" s="6">
        <v>11</v>
      </c>
      <c r="B7573" s="6">
        <v>13</v>
      </c>
      <c r="C7573" s="6">
        <v>5</v>
      </c>
      <c r="D7573" s="6">
        <f>A7573+B7573+C7573</f>
        <v>29</v>
      </c>
      <c r="E7573" s="5">
        <f>IF(A7573=0,0,A7573*LABOR_HRS_WK_TOM*SEASON_WEEKS*(1+DIM_PCT_TOM)^A7573)</f>
        <v>2824.5855390489023</v>
      </c>
      <c r="F7573" s="5">
        <f>IF(B7573=0,0,B7573*LABOR_HRS_WK_CAR*SEASON_WEEKS*(1+DIM_PCT_CAR)^B7573)</f>
        <v>537.6193074924571</v>
      </c>
      <c r="G7573" s="5">
        <f>IF(C7573=0,0,C7573*LABOR_HRS_WK_MES*SEASON_WEEKS*(1+DIM_PCT_MES)^C7573)</f>
        <v>239.41848456573481</v>
      </c>
      <c r="H7573" s="5">
        <f>E7573+F7573+G7573</f>
        <v>3601.6233311070941</v>
      </c>
      <c r="I7573" s="5">
        <f>MIN(H7573,FARMER_HRS)</f>
        <v>720</v>
      </c>
      <c r="J7573" s="5">
        <f>MAX(0,H7573-FARMER_HRS)</f>
        <v>2881.6233311070941</v>
      </c>
      <c r="K7573" s="2">
        <f>I7573*FARMER_RATE+J7573*TEMP_WORKER_RATE</f>
        <v>75028.182831720391</v>
      </c>
      <c r="L7573" s="2">
        <f>A7573*PRICE_TOM+B7573*PRICE_CAR+C7573*PRICE_MES</f>
        <v>137522</v>
      </c>
      <c r="M7573" s="2">
        <f>A7573*FERT_BED_TOM+B7573*FERT_BED_CAR+C7573*FERT_BED_MES</f>
        <v>19800</v>
      </c>
      <c r="N7573" s="6">
        <f>IF(AND(D7573&lt;=TOTAL_BEDS,J7573&lt;=TEMP_WORKER_MAX*TEMP_WORKER_HRS),1,0)</f>
        <v>1</v>
      </c>
      <c r="O7573" s="2">
        <f>L7573-M7573-K7573-FIXED_COSTS</f>
        <v>22693.817168279609</v>
      </c>
      <c r="P7573" s="2">
        <f>IF(N7573=1,O7573,"")</f>
        <v>22693.817168279609</v>
      </c>
    </row>
    <row r="7574">
      <c r="A7574" s="6">
        <v>11</v>
      </c>
      <c r="B7574" s="6">
        <v>13</v>
      </c>
      <c r="C7574" s="6">
        <v>6</v>
      </c>
      <c r="D7574" s="6">
        <f>A7574+B7574+C7574</f>
        <v>30</v>
      </c>
      <c r="E7574" s="5">
        <f>IF(A7574=0,0,A7574*LABOR_HRS_WK_TOM*SEASON_WEEKS*(1+DIM_PCT_TOM)^A7574)</f>
        <v>2824.5855390489023</v>
      </c>
      <c r="F7574" s="5">
        <f>IF(B7574=0,0,B7574*LABOR_HRS_WK_CAR*SEASON_WEEKS*(1+DIM_PCT_CAR)^B7574)</f>
        <v>537.6193074924571</v>
      </c>
      <c r="G7574" s="5">
        <f>IF(C7574=0,0,C7574*LABOR_HRS_WK_MES*SEASON_WEEKS*(1+DIM_PCT_MES)^C7574)</f>
        <v>290.89345874736773</v>
      </c>
      <c r="H7574" s="5">
        <f>E7574+F7574+G7574</f>
        <v>3653.0983052887273</v>
      </c>
      <c r="I7574" s="5">
        <f>MIN(H7574,FARMER_HRS)</f>
        <v>720</v>
      </c>
      <c r="J7574" s="5">
        <f>MAX(0,H7574-FARMER_HRS)</f>
        <v>2933.0983052887273</v>
      </c>
      <c r="K7574" s="2">
        <f>I7574*FARMER_RATE+J7574*TEMP_WORKER_RATE</f>
        <v>75921.845577929285</v>
      </c>
      <c r="L7574" s="2">
        <f>A7574*PRICE_TOM+B7574*PRICE_CAR+C7574*PRICE_MES</f>
        <v>140222</v>
      </c>
      <c r="M7574" s="2">
        <f>A7574*FERT_BED_TOM+B7574*FERT_BED_CAR+C7574*FERT_BED_MES</f>
        <v>20680</v>
      </c>
      <c r="N7574" s="6">
        <f>IF(AND(D7574&lt;=TOTAL_BEDS,J7574&lt;=TEMP_WORKER_MAX*TEMP_WORKER_HRS),1,0)</f>
        <v>1</v>
      </c>
      <c r="O7574" s="2">
        <f>L7574-M7574-K7574-FIXED_COSTS</f>
        <v>23620.154422070715</v>
      </c>
      <c r="P7574" s="2">
        <f>IF(N7574=1,O7574,"")</f>
        <v>23620.154422070715</v>
      </c>
    </row>
    <row r="7575">
      <c r="A7575" s="6">
        <v>11</v>
      </c>
      <c r="B7575" s="6">
        <v>13</v>
      </c>
      <c r="C7575" s="6">
        <v>7</v>
      </c>
      <c r="D7575" s="6">
        <f>A7575+B7575+C7575</f>
        <v>31</v>
      </c>
      <c r="E7575" s="5">
        <f>IF(A7575=0,0,A7575*LABOR_HRS_WK_TOM*SEASON_WEEKS*(1+DIM_PCT_TOM)^A7575)</f>
        <v>2824.5855390489023</v>
      </c>
      <c r="F7575" s="5">
        <f>IF(B7575=0,0,B7575*LABOR_HRS_WK_CAR*SEASON_WEEKS*(1+DIM_PCT_CAR)^B7575)</f>
        <v>537.6193074924571</v>
      </c>
      <c r="G7575" s="5">
        <f>IF(C7575=0,0,C7575*LABOR_HRS_WK_MES*SEASON_WEEKS*(1+DIM_PCT_MES)^C7575)</f>
        <v>343.61789814532818</v>
      </c>
      <c r="H7575" s="5">
        <f>E7575+F7575+G7575</f>
        <v>3705.8227446866877</v>
      </c>
      <c r="I7575" s="5">
        <f>MIN(H7575,FARMER_HRS)</f>
        <v>720</v>
      </c>
      <c r="J7575" s="5">
        <f>MAX(0,H7575-FARMER_HRS)</f>
        <v>2985.8227446866877</v>
      </c>
      <c r="K7575" s="2">
        <f>I7575*FARMER_RATE+J7575*TEMP_WORKER_RATE</f>
        <v>76837.200428588316</v>
      </c>
      <c r="L7575" s="2">
        <f>A7575*PRICE_TOM+B7575*PRICE_CAR+C7575*PRICE_MES</f>
        <v>142922</v>
      </c>
      <c r="M7575" s="2">
        <f>A7575*FERT_BED_TOM+B7575*FERT_BED_CAR+C7575*FERT_BED_MES</f>
        <v>21560</v>
      </c>
      <c r="N7575" s="6">
        <f>IF(AND(D7575&lt;=TOTAL_BEDS,J7575&lt;=TEMP_WORKER_MAX*TEMP_WORKER_HRS),1,0)</f>
        <v>1</v>
      </c>
      <c r="O7575" s="2">
        <f>L7575-M7575-K7575-FIXED_COSTS</f>
        <v>24524.799571411684</v>
      </c>
      <c r="P7575" s="2">
        <f>IF(N7575=1,O7575,"")</f>
        <v>24524.799571411684</v>
      </c>
    </row>
    <row r="7576">
      <c r="A7576" s="6">
        <v>11</v>
      </c>
      <c r="B7576" s="6">
        <v>13</v>
      </c>
      <c r="C7576" s="6">
        <v>8</v>
      </c>
      <c r="D7576" s="6">
        <f>A7576+B7576+C7576</f>
        <v>32</v>
      </c>
      <c r="E7576" s="5">
        <f>IF(A7576=0,0,A7576*LABOR_HRS_WK_TOM*SEASON_WEEKS*(1+DIM_PCT_TOM)^A7576)</f>
        <v>2824.5855390489023</v>
      </c>
      <c r="F7576" s="5">
        <f>IF(B7576=0,0,B7576*LABOR_HRS_WK_CAR*SEASON_WEEKS*(1+DIM_PCT_CAR)^B7576)</f>
        <v>537.6193074924571</v>
      </c>
      <c r="G7576" s="5">
        <f>IF(C7576=0,0,C7576*LABOR_HRS_WK_MES*SEASON_WEEKS*(1+DIM_PCT_MES)^C7576)</f>
        <v>397.61499642530833</v>
      </c>
      <c r="H7576" s="5">
        <f>E7576+F7576+G7576</f>
        <v>3759.8198429666677</v>
      </c>
      <c r="I7576" s="5">
        <f>MIN(H7576,FARMER_HRS)</f>
        <v>720</v>
      </c>
      <c r="J7576" s="5">
        <f>MAX(0,H7576-FARMER_HRS)</f>
        <v>3039.8198429666677</v>
      </c>
      <c r="K7576" s="2">
        <f>I7576*FARMER_RATE+J7576*TEMP_WORKER_RATE</f>
        <v>77774.650051504635</v>
      </c>
      <c r="L7576" s="2">
        <f>A7576*PRICE_TOM+B7576*PRICE_CAR+C7576*PRICE_MES</f>
        <v>145622</v>
      </c>
      <c r="M7576" s="2">
        <f>A7576*FERT_BED_TOM+B7576*FERT_BED_CAR+C7576*FERT_BED_MES</f>
        <v>22440</v>
      </c>
      <c r="N7576" s="6">
        <f>IF(AND(D7576&lt;=TOTAL_BEDS,J7576&lt;=TEMP_WORKER_MAX*TEMP_WORKER_HRS),1,0)</f>
        <v>1</v>
      </c>
      <c r="O7576" s="2">
        <f>L7576-M7576-K7576-FIXED_COSTS</f>
        <v>25407.349948495365</v>
      </c>
      <c r="P7576" s="2">
        <f>IF(N7576=1,O7576,"")</f>
        <v>25407.349948495365</v>
      </c>
    </row>
    <row r="7577">
      <c r="A7577" s="6">
        <v>11</v>
      </c>
      <c r="B7577" s="6">
        <v>13</v>
      </c>
      <c r="C7577" s="6">
        <v>9</v>
      </c>
      <c r="D7577" s="6">
        <f>A7577+B7577+C7577</f>
        <v>33</v>
      </c>
      <c r="E7577" s="5">
        <f>IF(A7577=0,0,A7577*LABOR_HRS_WK_TOM*SEASON_WEEKS*(1+DIM_PCT_TOM)^A7577)</f>
        <v>2824.5855390489023</v>
      </c>
      <c r="F7577" s="5">
        <f>IF(B7577=0,0,B7577*LABOR_HRS_WK_CAR*SEASON_WEEKS*(1+DIM_PCT_CAR)^B7577)</f>
        <v>537.6193074924571</v>
      </c>
      <c r="G7577" s="5">
        <f>IF(C7577=0,0,C7577*LABOR_HRS_WK_MES*SEASON_WEEKS*(1+DIM_PCT_MES)^C7577)</f>
        <v>452.90833186570273</v>
      </c>
      <c r="H7577" s="5">
        <f>E7577+F7577+G7577</f>
        <v>3815.1131784070622</v>
      </c>
      <c r="I7577" s="5">
        <f>MIN(H7577,FARMER_HRS)</f>
        <v>720</v>
      </c>
      <c r="J7577" s="5">
        <f>MAX(0,H7577-FARMER_HRS)</f>
        <v>3095.1131784070622</v>
      </c>
      <c r="K7577" s="2">
        <f>I7577*FARMER_RATE+J7577*TEMP_WORKER_RATE</f>
        <v>78734.603791789268</v>
      </c>
      <c r="L7577" s="2">
        <f>A7577*PRICE_TOM+B7577*PRICE_CAR+C7577*PRICE_MES</f>
        <v>148322</v>
      </c>
      <c r="M7577" s="2">
        <f>A7577*FERT_BED_TOM+B7577*FERT_BED_CAR+C7577*FERT_BED_MES</f>
        <v>23320</v>
      </c>
      <c r="N7577" s="6">
        <f>IF(AND(D7577&lt;=TOTAL_BEDS,J7577&lt;=TEMP_WORKER_MAX*TEMP_WORKER_HRS),1,0)</f>
        <v>1</v>
      </c>
      <c r="O7577" s="2">
        <f>L7577-M7577-K7577-FIXED_COSTS</f>
        <v>26267.396208210732</v>
      </c>
      <c r="P7577" s="2">
        <f>IF(N7577=1,O7577,"")</f>
        <v>26267.396208210732</v>
      </c>
    </row>
    <row r="7578">
      <c r="A7578" s="6">
        <v>11</v>
      </c>
      <c r="B7578" s="6">
        <v>13</v>
      </c>
      <c r="C7578" s="6">
        <v>10</v>
      </c>
      <c r="D7578" s="6">
        <f>A7578+B7578+C7578</f>
        <v>34</v>
      </c>
      <c r="E7578" s="5">
        <f>IF(A7578=0,0,A7578*LABOR_HRS_WK_TOM*SEASON_WEEKS*(1+DIM_PCT_TOM)^A7578)</f>
        <v>2824.5855390489023</v>
      </c>
      <c r="F7578" s="5">
        <f>IF(B7578=0,0,B7578*LABOR_HRS_WK_CAR*SEASON_WEEKS*(1+DIM_PCT_CAR)^B7578)</f>
        <v>537.6193074924571</v>
      </c>
      <c r="G7578" s="5">
        <f>IF(C7578=0,0,C7578*LABOR_HRS_WK_MES*SEASON_WEEKS*(1+DIM_PCT_MES)^C7578)</f>
        <v>509.52187334891551</v>
      </c>
      <c r="H7578" s="5">
        <f>E7578+F7578+G7578</f>
        <v>3871.726719890275</v>
      </c>
      <c r="I7578" s="5">
        <f>MIN(H7578,FARMER_HRS)</f>
        <v>720</v>
      </c>
      <c r="J7578" s="5">
        <f>MAX(0,H7578-FARMER_HRS)</f>
        <v>3151.726719890275</v>
      </c>
      <c r="K7578" s="2">
        <f>I7578*FARMER_RATE+J7578*TEMP_WORKER_RATE</f>
        <v>79717.477775872831</v>
      </c>
      <c r="L7578" s="2">
        <f>A7578*PRICE_TOM+B7578*PRICE_CAR+C7578*PRICE_MES</f>
        <v>151022</v>
      </c>
      <c r="M7578" s="2">
        <f>A7578*FERT_BED_TOM+B7578*FERT_BED_CAR+C7578*FERT_BED_MES</f>
        <v>24200</v>
      </c>
      <c r="N7578" s="6">
        <f>IF(AND(D7578&lt;=TOTAL_BEDS,J7578&lt;=TEMP_WORKER_MAX*TEMP_WORKER_HRS),1,0)</f>
        <v>1</v>
      </c>
      <c r="O7578" s="2">
        <f>L7578-M7578-K7578-FIXED_COSTS</f>
        <v>27104.522224127169</v>
      </c>
      <c r="P7578" s="2">
        <f>IF(N7578=1,O7578,"")</f>
        <v>27104.522224127169</v>
      </c>
    </row>
    <row r="7579">
      <c r="A7579" s="6">
        <v>11</v>
      </c>
      <c r="B7579" s="6">
        <v>13</v>
      </c>
      <c r="C7579" s="6">
        <v>11</v>
      </c>
      <c r="D7579" s="6">
        <f>A7579+B7579+C7579</f>
        <v>35</v>
      </c>
      <c r="E7579" s="5">
        <f>IF(A7579=0,0,A7579*LABOR_HRS_WK_TOM*SEASON_WEEKS*(1+DIM_PCT_TOM)^A7579)</f>
        <v>2824.5855390489023</v>
      </c>
      <c r="F7579" s="5">
        <f>IF(B7579=0,0,B7579*LABOR_HRS_WK_CAR*SEASON_WEEKS*(1+DIM_PCT_CAR)^B7579)</f>
        <v>537.6193074924571</v>
      </c>
      <c r="G7579" s="5">
        <f>IF(C7579=0,0,C7579*LABOR_HRS_WK_MES*SEASON_WEEKS*(1+DIM_PCT_MES)^C7579)</f>
        <v>567.47998644235463</v>
      </c>
      <c r="H7579" s="5">
        <f>E7579+F7579+G7579</f>
        <v>3929.6848329837139</v>
      </c>
      <c r="I7579" s="5">
        <f>MIN(H7579,FARMER_HRS)</f>
        <v>720</v>
      </c>
      <c r="J7579" s="5">
        <f>MAX(0,H7579-FARMER_HRS)</f>
        <v>3209.6848329837139</v>
      </c>
      <c r="K7579" s="2">
        <f>I7579*FARMER_RATE+J7579*TEMP_WORKER_RATE</f>
        <v>80723.695017078368</v>
      </c>
      <c r="L7579" s="2">
        <f>A7579*PRICE_TOM+B7579*PRICE_CAR+C7579*PRICE_MES</f>
        <v>153722</v>
      </c>
      <c r="M7579" s="2">
        <f>A7579*FERT_BED_TOM+B7579*FERT_BED_CAR+C7579*FERT_BED_MES</f>
        <v>25080</v>
      </c>
      <c r="N7579" s="6">
        <f>IF(AND(D7579&lt;=TOTAL_BEDS,J7579&lt;=TEMP_WORKER_MAX*TEMP_WORKER_HRS),1,0)</f>
        <v>1</v>
      </c>
      <c r="O7579" s="2">
        <f>L7579-M7579-K7579-FIXED_COSTS</f>
        <v>27918.304982921632</v>
      </c>
      <c r="P7579" s="2">
        <f>IF(N7579=1,O7579,"")</f>
        <v>27918.304982921632</v>
      </c>
    </row>
    <row r="7580">
      <c r="A7580" s="6">
        <v>11</v>
      </c>
      <c r="B7580" s="6">
        <v>13</v>
      </c>
      <c r="C7580" s="6">
        <v>12</v>
      </c>
      <c r="D7580" s="6">
        <f>A7580+B7580+C7580</f>
        <v>36</v>
      </c>
      <c r="E7580" s="5">
        <f>IF(A7580=0,0,A7580*LABOR_HRS_WK_TOM*SEASON_WEEKS*(1+DIM_PCT_TOM)^A7580)</f>
        <v>2824.5855390489023</v>
      </c>
      <c r="F7580" s="5">
        <f>IF(B7580=0,0,B7580*LABOR_HRS_WK_CAR*SEASON_WEEKS*(1+DIM_PCT_CAR)^B7580)</f>
        <v>537.6193074924571</v>
      </c>
      <c r="G7580" s="5">
        <f>IF(C7580=0,0,C7580*LABOR_HRS_WK_MES*SEASON_WEEKS*(1+DIM_PCT_MES)^C7580)</f>
        <v>626.807439570419</v>
      </c>
      <c r="H7580" s="5">
        <f>E7580+F7580+G7580</f>
        <v>3989.0122861117784</v>
      </c>
      <c r="I7580" s="5">
        <f>MIN(H7580,FARMER_HRS)</f>
        <v>720</v>
      </c>
      <c r="J7580" s="5">
        <f>MAX(0,H7580-FARMER_HRS)</f>
        <v>3269.0122861117784</v>
      </c>
      <c r="K7580" s="2">
        <f>I7580*FARMER_RATE+J7580*TEMP_WORKER_RATE</f>
        <v>81753.685522773929</v>
      </c>
      <c r="L7580" s="2">
        <f>A7580*PRICE_TOM+B7580*PRICE_CAR+C7580*PRICE_MES</f>
        <v>156422</v>
      </c>
      <c r="M7580" s="2">
        <f>A7580*FERT_BED_TOM+B7580*FERT_BED_CAR+C7580*FERT_BED_MES</f>
        <v>25960</v>
      </c>
      <c r="N7580" s="6">
        <f>IF(AND(D7580&lt;=TOTAL_BEDS,J7580&lt;=TEMP_WORKER_MAX*TEMP_WORKER_HRS),1,0)</f>
        <v>1</v>
      </c>
      <c r="O7580" s="2">
        <f>L7580-M7580-K7580-FIXED_COSTS</f>
        <v>28708.314477226071</v>
      </c>
      <c r="P7580" s="2">
        <f>IF(N7580=1,O7580,"")</f>
        <v>28708.314477226071</v>
      </c>
    </row>
    <row r="7581">
      <c r="A7581" s="6">
        <v>11</v>
      </c>
      <c r="B7581" s="6">
        <v>13</v>
      </c>
      <c r="C7581" s="6">
        <v>13</v>
      </c>
      <c r="D7581" s="6">
        <f>A7581+B7581+C7581</f>
        <v>37</v>
      </c>
      <c r="E7581" s="5">
        <f>IF(A7581=0,0,A7581*LABOR_HRS_WK_TOM*SEASON_WEEKS*(1+DIM_PCT_TOM)^A7581)</f>
        <v>2824.5855390489023</v>
      </c>
      <c r="F7581" s="5">
        <f>IF(B7581=0,0,B7581*LABOR_HRS_WK_CAR*SEASON_WEEKS*(1+DIM_PCT_CAR)^B7581)</f>
        <v>537.6193074924571</v>
      </c>
      <c r="G7581" s="5">
        <f>IF(C7581=0,0,C7581*LABOR_HRS_WK_MES*SEASON_WEEKS*(1+DIM_PCT_MES)^C7581)</f>
        <v>687.52941027880331</v>
      </c>
      <c r="H7581" s="5">
        <f>E7581+F7581+G7581</f>
        <v>4049.734256820163</v>
      </c>
      <c r="I7581" s="5">
        <f>MIN(H7581,FARMER_HRS)</f>
        <v>720</v>
      </c>
      <c r="J7581" s="5">
        <f>MAX(0,H7581-FARMER_HRS)</f>
        <v>3329.734256820163</v>
      </c>
      <c r="K7581" s="2">
        <f>I7581*FARMER_RATE+J7581*TEMP_WORKER_RATE</f>
        <v>82807.886403127835</v>
      </c>
      <c r="L7581" s="2">
        <f>A7581*PRICE_TOM+B7581*PRICE_CAR+C7581*PRICE_MES</f>
        <v>159122</v>
      </c>
      <c r="M7581" s="2">
        <f>A7581*FERT_BED_TOM+B7581*FERT_BED_CAR+C7581*FERT_BED_MES</f>
        <v>26840</v>
      </c>
      <c r="N7581" s="6">
        <f>IF(AND(D7581&lt;=TOTAL_BEDS,J7581&lt;=TEMP_WORKER_MAX*TEMP_WORKER_HRS),1,0)</f>
        <v>1</v>
      </c>
      <c r="O7581" s="2">
        <f>L7581-M7581-K7581-FIXED_COSTS</f>
        <v>29474.113596872165</v>
      </c>
      <c r="P7581" s="2">
        <f>IF(N7581=1,O7581,"")</f>
        <v>29474.113596872165</v>
      </c>
    </row>
    <row r="7582">
      <c r="A7582" s="6">
        <v>11</v>
      </c>
      <c r="B7582" s="6">
        <v>13</v>
      </c>
      <c r="C7582" s="6">
        <v>14</v>
      </c>
      <c r="D7582" s="6">
        <f>A7582+B7582+C7582</f>
        <v>38</v>
      </c>
      <c r="E7582" s="5">
        <f>IF(A7582=0,0,A7582*LABOR_HRS_WK_TOM*SEASON_WEEKS*(1+DIM_PCT_TOM)^A7582)</f>
        <v>2824.5855390489023</v>
      </c>
      <c r="F7582" s="5">
        <f>IF(B7582=0,0,B7582*LABOR_HRS_WK_CAR*SEASON_WEEKS*(1+DIM_PCT_CAR)^B7582)</f>
        <v>537.6193074924571</v>
      </c>
      <c r="G7582" s="5">
        <f>IF(C7582=0,0,C7582*LABOR_HRS_WK_MES*SEASON_WEEKS*(1+DIM_PCT_MES)^C7582)</f>
        <v>749.67149159246435</v>
      </c>
      <c r="H7582" s="5">
        <f>E7582+F7582+G7582</f>
        <v>4111.876338133824</v>
      </c>
      <c r="I7582" s="5">
        <f>MIN(H7582,FARMER_HRS)</f>
        <v>720</v>
      </c>
      <c r="J7582" s="5">
        <f>MAX(0,H7582-FARMER_HRS)</f>
        <v>3391.876338133824</v>
      </c>
      <c r="K7582" s="2">
        <f>I7582*FARMER_RATE+J7582*TEMP_WORKER_RATE</f>
        <v>83886.741981489991</v>
      </c>
      <c r="L7582" s="2">
        <f>A7582*PRICE_TOM+B7582*PRICE_CAR+C7582*PRICE_MES</f>
        <v>161822</v>
      </c>
      <c r="M7582" s="2">
        <f>A7582*FERT_BED_TOM+B7582*FERT_BED_CAR+C7582*FERT_BED_MES</f>
        <v>27720</v>
      </c>
      <c r="N7582" s="6">
        <f>IF(AND(D7582&lt;=TOTAL_BEDS,J7582&lt;=TEMP_WORKER_MAX*TEMP_WORKER_HRS),1,0)</f>
        <v>1</v>
      </c>
      <c r="O7582" s="2">
        <f>L7582-M7582-K7582-FIXED_COSTS</f>
        <v>30215.258018510009</v>
      </c>
      <c r="P7582" s="2">
        <f>IF(N7582=1,O7582,"")</f>
        <v>30215.258018510009</v>
      </c>
    </row>
    <row r="7583">
      <c r="A7583" s="6">
        <v>11</v>
      </c>
      <c r="B7583" s="6">
        <v>13</v>
      </c>
      <c r="C7583" s="6">
        <v>15</v>
      </c>
      <c r="D7583" s="6">
        <f>A7583+B7583+C7583</f>
        <v>39</v>
      </c>
      <c r="E7583" s="5">
        <f>IF(A7583=0,0,A7583*LABOR_HRS_WK_TOM*SEASON_WEEKS*(1+DIM_PCT_TOM)^A7583)</f>
        <v>2824.5855390489023</v>
      </c>
      <c r="F7583" s="5">
        <f>IF(B7583=0,0,B7583*LABOR_HRS_WK_CAR*SEASON_WEEKS*(1+DIM_PCT_CAR)^B7583)</f>
        <v>537.6193074924571</v>
      </c>
      <c r="G7583" s="5">
        <f>IF(C7583=0,0,C7583*LABOR_HRS_WK_MES*SEASON_WEEKS*(1+DIM_PCT_MES)^C7583)</f>
        <v>813.25969846861074</v>
      </c>
      <c r="H7583" s="5">
        <f>E7583+F7583+G7583</f>
        <v>4175.4645450099706</v>
      </c>
      <c r="I7583" s="5">
        <f>MIN(H7583,FARMER_HRS)</f>
        <v>720</v>
      </c>
      <c r="J7583" s="5">
        <f>MAX(0,H7583-FARMER_HRS)</f>
        <v>3455.4645450099706</v>
      </c>
      <c r="K7583" s="2">
        <f>I7583*FARMER_RATE+J7583*TEMP_WORKER_RATE</f>
        <v>84990.703906423092</v>
      </c>
      <c r="L7583" s="2">
        <f>A7583*PRICE_TOM+B7583*PRICE_CAR+C7583*PRICE_MES</f>
        <v>164522</v>
      </c>
      <c r="M7583" s="2">
        <f>A7583*FERT_BED_TOM+B7583*FERT_BED_CAR+C7583*FERT_BED_MES</f>
        <v>28600</v>
      </c>
      <c r="N7583" s="6">
        <f>IF(AND(D7583&lt;=TOTAL_BEDS,J7583&lt;=TEMP_WORKER_MAX*TEMP_WORKER_HRS),1,0)</f>
        <v>1</v>
      </c>
      <c r="O7583" s="2">
        <f>L7583-M7583-K7583-FIXED_COSTS</f>
        <v>30931.296093576908</v>
      </c>
      <c r="P7583" s="2">
        <f>IF(N7583=1,O7583,"")</f>
        <v>30931.296093576908</v>
      </c>
    </row>
    <row r="7584">
      <c r="A7584" s="6">
        <v>11</v>
      </c>
      <c r="B7584" s="6">
        <v>13</v>
      </c>
      <c r="C7584" s="6">
        <v>16</v>
      </c>
      <c r="D7584" s="6">
        <f>A7584+B7584+C7584</f>
        <v>40</v>
      </c>
      <c r="E7584" s="5">
        <f>IF(A7584=0,0,A7584*LABOR_HRS_WK_TOM*SEASON_WEEKS*(1+DIM_PCT_TOM)^A7584)</f>
        <v>2824.5855390489023</v>
      </c>
      <c r="F7584" s="5">
        <f>IF(B7584=0,0,B7584*LABOR_HRS_WK_CAR*SEASON_WEEKS*(1+DIM_PCT_CAR)^B7584)</f>
        <v>537.6193074924571</v>
      </c>
      <c r="G7584" s="5">
        <f>IF(C7584=0,0,C7584*LABOR_HRS_WK_MES*SEASON_WEEKS*(1+DIM_PCT_MES)^C7584)</f>
        <v>878.32047434609967</v>
      </c>
      <c r="H7584" s="5">
        <f>E7584+F7584+G7584</f>
        <v>4240.5253208874592</v>
      </c>
      <c r="I7584" s="5">
        <f>MIN(H7584,FARMER_HRS)</f>
        <v>720</v>
      </c>
      <c r="J7584" s="5">
        <f>MAX(0,H7584-FARMER_HRS)</f>
        <v>3520.5253208874592</v>
      </c>
      <c r="K7584" s="2">
        <f>I7584*FARMER_RATE+J7584*TEMP_WORKER_RATE</f>
        <v>86120.231265407274</v>
      </c>
      <c r="L7584" s="2">
        <f>A7584*PRICE_TOM+B7584*PRICE_CAR+C7584*PRICE_MES</f>
        <v>167222</v>
      </c>
      <c r="M7584" s="2">
        <f>A7584*FERT_BED_TOM+B7584*FERT_BED_CAR+C7584*FERT_BED_MES</f>
        <v>29480</v>
      </c>
      <c r="N7584" s="6">
        <f>IF(AND(D7584&lt;=TOTAL_BEDS,J7584&lt;=TEMP_WORKER_MAX*TEMP_WORKER_HRS),1,0)</f>
        <v>1</v>
      </c>
      <c r="O7584" s="2">
        <f>L7584-M7584-K7584-FIXED_COSTS</f>
        <v>31621.768734592726</v>
      </c>
      <c r="P7584" s="2">
        <f>IF(N7584=1,O7584,"")</f>
        <v>31621.768734592726</v>
      </c>
    </row>
    <row r="7585">
      <c r="A7585" s="6">
        <v>11</v>
      </c>
      <c r="B7585" s="6">
        <v>13</v>
      </c>
      <c r="C7585" s="6">
        <v>17</v>
      </c>
      <c r="D7585" s="6">
        <f>A7585+B7585+C7585</f>
        <v>41</v>
      </c>
      <c r="E7585" s="5">
        <f>IF(A7585=0,0,A7585*LABOR_HRS_WK_TOM*SEASON_WEEKS*(1+DIM_PCT_TOM)^A7585)</f>
        <v>2824.5855390489023</v>
      </c>
      <c r="F7585" s="5">
        <f>IF(B7585=0,0,B7585*LABOR_HRS_WK_CAR*SEASON_WEEKS*(1+DIM_PCT_CAR)^B7585)</f>
        <v>537.6193074924571</v>
      </c>
      <c r="G7585" s="5">
        <f>IF(C7585=0,0,C7585*LABOR_HRS_WK_MES*SEASON_WEEKS*(1+DIM_PCT_MES)^C7585)</f>
        <v>944.88069779263992</v>
      </c>
      <c r="H7585" s="5">
        <f>E7585+F7585+G7585</f>
        <v>4307.085544334</v>
      </c>
      <c r="I7585" s="5">
        <f>MIN(H7585,FARMER_HRS)</f>
        <v>720</v>
      </c>
      <c r="J7585" s="5">
        <f>MAX(0,H7585-FARMER_HRS)</f>
        <v>3587.0855443339997</v>
      </c>
      <c r="K7585" s="2">
        <f>I7585*FARMER_RATE+J7585*TEMP_WORKER_RATE</f>
        <v>87275.790700243058</v>
      </c>
      <c r="L7585" s="2">
        <f>A7585*PRICE_TOM+B7585*PRICE_CAR+C7585*PRICE_MES</f>
        <v>169922</v>
      </c>
      <c r="M7585" s="2">
        <f>A7585*FERT_BED_TOM+B7585*FERT_BED_CAR+C7585*FERT_BED_MES</f>
        <v>30360</v>
      </c>
      <c r="N7585" s="6">
        <f>IF(AND(D7585&lt;=TOTAL_BEDS,J7585&lt;=TEMP_WORKER_MAX*TEMP_WORKER_HRS),1,0)</f>
        <v>1</v>
      </c>
      <c r="O7585" s="2">
        <f>L7585-M7585-K7585-FIXED_COSTS</f>
        <v>32286.209299756942</v>
      </c>
      <c r="P7585" s="2">
        <f>IF(N7585=1,O7585,"")</f>
        <v>32286.209299756942</v>
      </c>
    </row>
    <row r="7586">
      <c r="A7586" s="6">
        <v>11</v>
      </c>
      <c r="B7586" s="6">
        <v>13</v>
      </c>
      <c r="C7586" s="6">
        <v>18</v>
      </c>
      <c r="D7586" s="6">
        <f>A7586+B7586+C7586</f>
        <v>42</v>
      </c>
      <c r="E7586" s="5">
        <f>IF(A7586=0,0,A7586*LABOR_HRS_WK_TOM*SEASON_WEEKS*(1+DIM_PCT_TOM)^A7586)</f>
        <v>2824.5855390489023</v>
      </c>
      <c r="F7586" s="5">
        <f>IF(B7586=0,0,B7586*LABOR_HRS_WK_CAR*SEASON_WEEKS*(1+DIM_PCT_CAR)^B7586)</f>
        <v>537.6193074924571</v>
      </c>
      <c r="G7586" s="5">
        <f>IF(C7586=0,0,C7586*LABOR_HRS_WK_MES*SEASON_WEEKS*(1+DIM_PCT_MES)^C7586)</f>
        <v>1012.9676892512272</v>
      </c>
      <c r="H7586" s="5">
        <f>E7586+F7586+G7586</f>
        <v>4375.172535792587</v>
      </c>
      <c r="I7586" s="5">
        <f>MIN(H7586,FARMER_HRS)</f>
        <v>720</v>
      </c>
      <c r="J7586" s="5">
        <f>MAX(0,H7586-FARMER_HRS)</f>
        <v>3655.172535792587</v>
      </c>
      <c r="K7586" s="2">
        <f>I7586*FARMER_RATE+J7586*TEMP_WORKER_RATE</f>
        <v>88457.856524176867</v>
      </c>
      <c r="L7586" s="2">
        <f>A7586*PRICE_TOM+B7586*PRICE_CAR+C7586*PRICE_MES</f>
        <v>172622</v>
      </c>
      <c r="M7586" s="2">
        <f>A7586*FERT_BED_TOM+B7586*FERT_BED_CAR+C7586*FERT_BED_MES</f>
        <v>31240</v>
      </c>
      <c r="N7586" s="6">
        <f>IF(AND(D7586&lt;=TOTAL_BEDS,J7586&lt;=TEMP_WORKER_MAX*TEMP_WORKER_HRS),1,0)</f>
        <v>1</v>
      </c>
      <c r="O7586" s="2">
        <f>L7586-M7586-K7586-FIXED_COSTS</f>
        <v>32924.143475823133</v>
      </c>
      <c r="P7586" s="2">
        <f>IF(N7586=1,O7586,"")</f>
        <v>32924.143475823133</v>
      </c>
    </row>
    <row r="7587">
      <c r="A7587" s="6">
        <v>11</v>
      </c>
      <c r="B7587" s="6">
        <v>13</v>
      </c>
      <c r="C7587" s="6">
        <v>19</v>
      </c>
      <c r="D7587" s="6">
        <f>A7587+B7587+C7587</f>
        <v>43</v>
      </c>
      <c r="E7587" s="5">
        <f>IF(A7587=0,0,A7587*LABOR_HRS_WK_TOM*SEASON_WEEKS*(1+DIM_PCT_TOM)^A7587)</f>
        <v>2824.5855390489023</v>
      </c>
      <c r="F7587" s="5">
        <f>IF(B7587=0,0,B7587*LABOR_HRS_WK_CAR*SEASON_WEEKS*(1+DIM_PCT_CAR)^B7587)</f>
        <v>537.6193074924571</v>
      </c>
      <c r="G7587" s="5">
        <f>IF(C7587=0,0,C7587*LABOR_HRS_WK_MES*SEASON_WEEKS*(1+DIM_PCT_MES)^C7587)</f>
        <v>1082.6092178872491</v>
      </c>
      <c r="H7587" s="5">
        <f>E7587+F7587+G7587</f>
        <v>4444.8140644286086</v>
      </c>
      <c r="I7587" s="5">
        <f>MIN(H7587,FARMER_HRS)</f>
        <v>720</v>
      </c>
      <c r="J7587" s="5">
        <f>MAX(0,H7587-FARMER_HRS)</f>
        <v>3724.8140644286086</v>
      </c>
      <c r="K7587" s="2">
        <f>I7587*FARMER_RATE+J7587*TEMP_WORKER_RATE</f>
        <v>89666.91084077445</v>
      </c>
      <c r="L7587" s="2">
        <f>A7587*PRICE_TOM+B7587*PRICE_CAR+C7587*PRICE_MES</f>
        <v>175322</v>
      </c>
      <c r="M7587" s="2">
        <f>A7587*FERT_BED_TOM+B7587*FERT_BED_CAR+C7587*FERT_BED_MES</f>
        <v>32120</v>
      </c>
      <c r="N7587" s="6">
        <f>IF(AND(D7587&lt;=TOTAL_BEDS,J7587&lt;=TEMP_WORKER_MAX*TEMP_WORKER_HRS),1,0)</f>
        <v>1</v>
      </c>
      <c r="O7587" s="2">
        <f>L7587-M7587-K7587-FIXED_COSTS</f>
        <v>33535.08915922555</v>
      </c>
      <c r="P7587" s="2">
        <f>IF(N7587=1,O7587,"")</f>
        <v>33535.08915922555</v>
      </c>
    </row>
    <row r="7588">
      <c r="A7588" s="6">
        <v>11</v>
      </c>
      <c r="B7588" s="6">
        <v>13</v>
      </c>
      <c r="C7588" s="6">
        <v>20</v>
      </c>
      <c r="D7588" s="6">
        <f>A7588+B7588+C7588</f>
        <v>44</v>
      </c>
      <c r="E7588" s="5">
        <f>IF(A7588=0,0,A7588*LABOR_HRS_WK_TOM*SEASON_WEEKS*(1+DIM_PCT_TOM)^A7588)</f>
        <v>2824.5855390489023</v>
      </c>
      <c r="F7588" s="5">
        <f>IF(B7588=0,0,B7588*LABOR_HRS_WK_CAR*SEASON_WEEKS*(1+DIM_PCT_CAR)^B7588)</f>
        <v>537.6193074924571</v>
      </c>
      <c r="G7588" s="5">
        <f>IF(C7588=0,0,C7588*LABOR_HRS_WK_MES*SEASON_WEEKS*(1+DIM_PCT_MES)^C7588)</f>
        <v>1153.8335085377259</v>
      </c>
      <c r="H7588" s="5">
        <f>E7588+F7588+G7588</f>
        <v>4516.0383550790857</v>
      </c>
      <c r="I7588" s="5">
        <f>MIN(H7588,FARMER_HRS)</f>
        <v>720</v>
      </c>
      <c r="J7588" s="5">
        <f>MAX(0,H7588-FARMER_HRS)</f>
        <v>3796.0383550790857</v>
      </c>
      <c r="K7588" s="2">
        <f>I7588*FARMER_RATE+J7588*TEMP_WORKER_RATE</f>
        <v>90903.443664567458</v>
      </c>
      <c r="L7588" s="2">
        <f>A7588*PRICE_TOM+B7588*PRICE_CAR+C7588*PRICE_MES</f>
        <v>178022</v>
      </c>
      <c r="M7588" s="2">
        <f>A7588*FERT_BED_TOM+B7588*FERT_BED_CAR+C7588*FERT_BED_MES</f>
        <v>33000</v>
      </c>
      <c r="N7588" s="6">
        <f>IF(AND(D7588&lt;=TOTAL_BEDS,J7588&lt;=TEMP_WORKER_MAX*TEMP_WORKER_HRS),1,0)</f>
        <v>1</v>
      </c>
      <c r="O7588" s="2">
        <f>L7588-M7588-K7588-FIXED_COSTS</f>
        <v>34118.556335432542</v>
      </c>
      <c r="P7588" s="2">
        <f>IF(N7588=1,O7588,"")</f>
        <v>34118.556335432542</v>
      </c>
    </row>
    <row r="7589">
      <c r="A7589" s="6">
        <v>11</v>
      </c>
      <c r="B7589" s="6">
        <v>13</v>
      </c>
      <c r="C7589" s="6">
        <v>21</v>
      </c>
      <c r="D7589" s="6">
        <f>A7589+B7589+C7589</f>
        <v>45</v>
      </c>
      <c r="E7589" s="5">
        <f>IF(A7589=0,0,A7589*LABOR_HRS_WK_TOM*SEASON_WEEKS*(1+DIM_PCT_TOM)^A7589)</f>
        <v>2824.5855390489023</v>
      </c>
      <c r="F7589" s="5">
        <f>IF(B7589=0,0,B7589*LABOR_HRS_WK_CAR*SEASON_WEEKS*(1+DIM_PCT_CAR)^B7589)</f>
        <v>537.6193074924571</v>
      </c>
      <c r="G7589" s="5">
        <f>IF(C7589=0,0,C7589*LABOR_HRS_WK_MES*SEASON_WEEKS*(1+DIM_PCT_MES)^C7589)</f>
        <v>1226.6692487641699</v>
      </c>
      <c r="H7589" s="5">
        <f>E7589+F7589+G7589</f>
        <v>4588.8740953055294</v>
      </c>
      <c r="I7589" s="5">
        <f>MIN(H7589,FARMER_HRS)</f>
        <v>720</v>
      </c>
      <c r="J7589" s="5">
        <f>MAX(0,H7589-FARMER_HRS)</f>
        <v>3868.8740953055294</v>
      </c>
      <c r="K7589" s="2">
        <f>I7589*FARMER_RATE+J7589*TEMP_WORKER_RATE</f>
        <v>92167.953043498768</v>
      </c>
      <c r="L7589" s="2">
        <f>A7589*PRICE_TOM+B7589*PRICE_CAR+C7589*PRICE_MES</f>
        <v>180722</v>
      </c>
      <c r="M7589" s="2">
        <f>A7589*FERT_BED_TOM+B7589*FERT_BED_CAR+C7589*FERT_BED_MES</f>
        <v>33880</v>
      </c>
      <c r="N7589" s="6">
        <f>IF(AND(D7589&lt;=TOTAL_BEDS,J7589&lt;=TEMP_WORKER_MAX*TEMP_WORKER_HRS),1,0)</f>
        <v>1</v>
      </c>
      <c r="O7589" s="2">
        <f>L7589-M7589-K7589-FIXED_COSTS</f>
        <v>34674.046956501232</v>
      </c>
      <c r="P7589" s="2">
        <f>IF(N7589=1,O7589,"")</f>
        <v>34674.046956501232</v>
      </c>
    </row>
    <row r="7590">
      <c r="A7590" s="6">
        <v>11</v>
      </c>
      <c r="B7590" s="6">
        <v>13</v>
      </c>
      <c r="C7590" s="6">
        <v>22</v>
      </c>
      <c r="D7590" s="6">
        <f>A7590+B7590+C7590</f>
        <v>46</v>
      </c>
      <c r="E7590" s="5">
        <f>IF(A7590=0,0,A7590*LABOR_HRS_WK_TOM*SEASON_WEEKS*(1+DIM_PCT_TOM)^A7590)</f>
        <v>2824.5855390489023</v>
      </c>
      <c r="F7590" s="5">
        <f>IF(B7590=0,0,B7590*LABOR_HRS_WK_CAR*SEASON_WEEKS*(1+DIM_PCT_CAR)^B7590)</f>
        <v>537.6193074924571</v>
      </c>
      <c r="G7590" s="5">
        <f>IF(C7590=0,0,C7590*LABOR_HRS_WK_MES*SEASON_WEEKS*(1+DIM_PCT_MES)^C7590)</f>
        <v>1301.1455960105659</v>
      </c>
      <c r="H7590" s="5">
        <f>E7590+F7590+G7590</f>
        <v>4663.3504425519259</v>
      </c>
      <c r="I7590" s="5">
        <f>MIN(H7590,FARMER_HRS)</f>
        <v>720</v>
      </c>
      <c r="J7590" s="5">
        <f>MAX(0,H7590-FARMER_HRS)</f>
        <v>3943.3504425519259</v>
      </c>
      <c r="K7590" s="2">
        <f>I7590*FARMER_RATE+J7590*TEMP_WORKER_RATE</f>
        <v>93460.945183193151</v>
      </c>
      <c r="L7590" s="2">
        <f>A7590*PRICE_TOM+B7590*PRICE_CAR+C7590*PRICE_MES</f>
        <v>183422</v>
      </c>
      <c r="M7590" s="2">
        <f>A7590*FERT_BED_TOM+B7590*FERT_BED_CAR+C7590*FERT_BED_MES</f>
        <v>34760</v>
      </c>
      <c r="N7590" s="6">
        <f>IF(AND(D7590&lt;=TOTAL_BEDS,J7590&lt;=TEMP_WORKER_MAX*TEMP_WORKER_HRS),1,0)</f>
        <v>1</v>
      </c>
      <c r="O7590" s="2">
        <f>L7590-M7590-K7590-FIXED_COSTS</f>
        <v>35201.054816806849</v>
      </c>
      <c r="P7590" s="2">
        <f>IF(N7590=1,O7590,"")</f>
        <v>35201.054816806849</v>
      </c>
    </row>
    <row r="7591">
      <c r="A7591" s="6">
        <v>11</v>
      </c>
      <c r="B7591" s="6">
        <v>13</v>
      </c>
      <c r="C7591" s="6">
        <v>23</v>
      </c>
      <c r="D7591" s="6">
        <f>A7591+B7591+C7591</f>
        <v>47</v>
      </c>
      <c r="E7591" s="5">
        <f>IF(A7591=0,0,A7591*LABOR_HRS_WK_TOM*SEASON_WEEKS*(1+DIM_PCT_TOM)^A7591)</f>
        <v>2824.5855390489023</v>
      </c>
      <c r="F7591" s="5">
        <f>IF(B7591=0,0,B7591*LABOR_HRS_WK_CAR*SEASON_WEEKS*(1+DIM_PCT_CAR)^B7591)</f>
        <v>537.6193074924571</v>
      </c>
      <c r="G7591" s="5">
        <f>IF(C7591=0,0,C7591*LABOR_HRS_WK_MES*SEASON_WEEKS*(1+DIM_PCT_MES)^C7591)</f>
        <v>1377.2921848680023</v>
      </c>
      <c r="H7591" s="5">
        <f>E7591+F7591+G7591</f>
        <v>4739.4970314093616</v>
      </c>
      <c r="I7591" s="5">
        <f>MIN(H7591,FARMER_HRS)</f>
        <v>720</v>
      </c>
      <c r="J7591" s="5">
        <f>MAX(0,H7591-FARMER_HRS)</f>
        <v>4019.4970314093616</v>
      </c>
      <c r="K7591" s="2">
        <f>I7591*FARMER_RATE+J7591*TEMP_WORKER_RATE</f>
        <v>94782.9345730792</v>
      </c>
      <c r="L7591" s="2">
        <f>A7591*PRICE_TOM+B7591*PRICE_CAR+C7591*PRICE_MES</f>
        <v>186122</v>
      </c>
      <c r="M7591" s="2">
        <f>A7591*FERT_BED_TOM+B7591*FERT_BED_CAR+C7591*FERT_BED_MES</f>
        <v>35640</v>
      </c>
      <c r="N7591" s="6">
        <f>IF(AND(D7591&lt;=TOTAL_BEDS,J7591&lt;=TEMP_WORKER_MAX*TEMP_WORKER_HRS),1,0)</f>
        <v>1</v>
      </c>
      <c r="O7591" s="2">
        <f>L7591-M7591-K7591-FIXED_COSTS</f>
        <v>35699.0654269208</v>
      </c>
      <c r="P7591" s="2">
        <f>IF(N7591=1,O7591,"")</f>
        <v>35699.0654269208</v>
      </c>
    </row>
    <row r="7592">
      <c r="A7592" s="6">
        <v>11</v>
      </c>
      <c r="B7592" s="6">
        <v>13</v>
      </c>
      <c r="C7592" s="6">
        <v>24</v>
      </c>
      <c r="D7592" s="6">
        <f>A7592+B7592+C7592</f>
        <v>48</v>
      </c>
      <c r="E7592" s="5">
        <f>IF(A7592=0,0,A7592*LABOR_HRS_WK_TOM*SEASON_WEEKS*(1+DIM_PCT_TOM)^A7592)</f>
        <v>2824.5855390489023</v>
      </c>
      <c r="F7592" s="5">
        <f>IF(B7592=0,0,B7592*LABOR_HRS_WK_CAR*SEASON_WEEKS*(1+DIM_PCT_CAR)^B7592)</f>
        <v>537.6193074924571</v>
      </c>
      <c r="G7592" s="5">
        <f>IF(C7592=0,0,C7592*LABOR_HRS_WK_MES*SEASON_WEEKS*(1+DIM_PCT_MES)^C7592)</f>
        <v>1455.139134447498</v>
      </c>
      <c r="H7592" s="5">
        <f>E7592+F7592+G7592</f>
        <v>4817.3439809888578</v>
      </c>
      <c r="I7592" s="5">
        <f>MIN(H7592,FARMER_HRS)</f>
        <v>720</v>
      </c>
      <c r="J7592" s="5">
        <f>MAX(0,H7592-FARMER_HRS)</f>
        <v>4097.3439809888578</v>
      </c>
      <c r="K7592" s="2">
        <f>I7592*FARMER_RATE+J7592*TEMP_WORKER_RATE</f>
        <v>96134.444114389888</v>
      </c>
      <c r="L7592" s="2">
        <f>A7592*PRICE_TOM+B7592*PRICE_CAR+C7592*PRICE_MES</f>
        <v>188822</v>
      </c>
      <c r="M7592" s="2">
        <f>A7592*FERT_BED_TOM+B7592*FERT_BED_CAR+C7592*FERT_BED_MES</f>
        <v>36520</v>
      </c>
      <c r="N7592" s="6">
        <f>IF(AND(D7592&lt;=TOTAL_BEDS,J7592&lt;=TEMP_WORKER_MAX*TEMP_WORKER_HRS),1,0)</f>
        <v>1</v>
      </c>
      <c r="O7592" s="2">
        <f>L7592-M7592-K7592-FIXED_COSTS</f>
        <v>36167.555885610112</v>
      </c>
      <c r="P7592" s="2">
        <f>IF(N7592=1,O7592,"")</f>
        <v>36167.555885610112</v>
      </c>
    </row>
    <row r="7593">
      <c r="A7593" s="6">
        <v>11</v>
      </c>
      <c r="B7593" s="6">
        <v>13</v>
      </c>
      <c r="C7593" s="6">
        <v>25</v>
      </c>
      <c r="D7593" s="6">
        <f>A7593+B7593+C7593</f>
        <v>49</v>
      </c>
      <c r="E7593" s="5">
        <f>IF(A7593=0,0,A7593*LABOR_HRS_WK_TOM*SEASON_WEEKS*(1+DIM_PCT_TOM)^A7593)</f>
        <v>2824.5855390489023</v>
      </c>
      <c r="F7593" s="5">
        <f>IF(B7593=0,0,B7593*LABOR_HRS_WK_CAR*SEASON_WEEKS*(1+DIM_PCT_CAR)^B7593)</f>
        <v>537.6193074924571</v>
      </c>
      <c r="G7593" s="5">
        <f>IF(C7593=0,0,C7593*LABOR_HRS_WK_MES*SEASON_WEEKS*(1+DIM_PCT_MES)^C7593)</f>
        <v>1534.7170558625955</v>
      </c>
      <c r="H7593" s="5">
        <f>E7593+F7593+G7593</f>
        <v>4896.9219024039548</v>
      </c>
      <c r="I7593" s="5">
        <f>MIN(H7593,FARMER_HRS)</f>
        <v>720</v>
      </c>
      <c r="J7593" s="5">
        <f>MAX(0,H7593-FARMER_HRS)</f>
        <v>4176.9219024039548</v>
      </c>
      <c r="K7593" s="2">
        <f>I7593*FARMER_RATE+J7593*TEMP_WORKER_RATE</f>
        <v>97516.005250068658</v>
      </c>
      <c r="L7593" s="2">
        <f>A7593*PRICE_TOM+B7593*PRICE_CAR+C7593*PRICE_MES</f>
        <v>191522</v>
      </c>
      <c r="M7593" s="2">
        <f>A7593*FERT_BED_TOM+B7593*FERT_BED_CAR+C7593*FERT_BED_MES</f>
        <v>37400</v>
      </c>
      <c r="N7593" s="6">
        <f>IF(AND(D7593&lt;=TOTAL_BEDS,J7593&lt;=TEMP_WORKER_MAX*TEMP_WORKER_HRS),1,0)</f>
        <v>1</v>
      </c>
      <c r="O7593" s="2">
        <f>L7593-M7593-K7593-FIXED_COSTS</f>
        <v>36605.994749931342</v>
      </c>
      <c r="P7593" s="2">
        <f>IF(N7593=1,O7593,"")</f>
        <v>36605.994749931342</v>
      </c>
    </row>
    <row r="7594">
      <c r="A7594" s="6">
        <v>11</v>
      </c>
      <c r="B7594" s="6">
        <v>13</v>
      </c>
      <c r="C7594" s="6">
        <v>26</v>
      </c>
      <c r="D7594" s="6">
        <f>A7594+B7594+C7594</f>
        <v>50</v>
      </c>
      <c r="E7594" s="5">
        <f>IF(A7594=0,0,A7594*LABOR_HRS_WK_TOM*SEASON_WEEKS*(1+DIM_PCT_TOM)^A7594)</f>
        <v>2824.5855390489023</v>
      </c>
      <c r="F7594" s="5">
        <f>IF(B7594=0,0,B7594*LABOR_HRS_WK_CAR*SEASON_WEEKS*(1+DIM_PCT_CAR)^B7594)</f>
        <v>537.6193074924571</v>
      </c>
      <c r="G7594" s="5">
        <f>IF(C7594=0,0,C7594*LABOR_HRS_WK_MES*SEASON_WEEKS*(1+DIM_PCT_MES)^C7594)</f>
        <v>1616.0570598233128</v>
      </c>
      <c r="H7594" s="5">
        <f>E7594+F7594+G7594</f>
        <v>4978.2619063646725</v>
      </c>
      <c r="I7594" s="5">
        <f>MIN(H7594,FARMER_HRS)</f>
        <v>720</v>
      </c>
      <c r="J7594" s="5">
        <f>MAX(0,H7594-FARMER_HRS)</f>
        <v>4258.2619063646725</v>
      </c>
      <c r="K7594" s="2">
        <f>I7594*FARMER_RATE+J7594*TEMP_WORKER_RATE</f>
        <v>98928.1580966089</v>
      </c>
      <c r="L7594" s="2">
        <f>A7594*PRICE_TOM+B7594*PRICE_CAR+C7594*PRICE_MES</f>
        <v>194222</v>
      </c>
      <c r="M7594" s="2">
        <f>A7594*FERT_BED_TOM+B7594*FERT_BED_CAR+C7594*FERT_BED_MES</f>
        <v>38280</v>
      </c>
      <c r="N7594" s="6">
        <f>IF(AND(D7594&lt;=TOTAL_BEDS,J7594&lt;=TEMP_WORKER_MAX*TEMP_WORKER_HRS),1,0)</f>
        <v>1</v>
      </c>
      <c r="O7594" s="2">
        <f>L7594-M7594-K7594-FIXED_COSTS</f>
        <v>37013.841903391105</v>
      </c>
      <c r="P7594" s="2">
        <f>IF(N7594=1,O7594,"")</f>
        <v>37013.841903391105</v>
      </c>
    </row>
    <row r="7595">
      <c r="A7595" s="6">
        <v>11</v>
      </c>
      <c r="B7595" s="6">
        <v>13</v>
      </c>
      <c r="C7595" s="6">
        <v>27</v>
      </c>
      <c r="D7595" s="6">
        <f>A7595+B7595+C7595</f>
        <v>51</v>
      </c>
      <c r="E7595" s="5">
        <f>IF(A7595=0,0,A7595*LABOR_HRS_WK_TOM*SEASON_WEEKS*(1+DIM_PCT_TOM)^A7595)</f>
        <v>2824.5855390489023</v>
      </c>
      <c r="F7595" s="5">
        <f>IF(B7595=0,0,B7595*LABOR_HRS_WK_CAR*SEASON_WEEKS*(1+DIM_PCT_CAR)^B7595)</f>
        <v>537.6193074924571</v>
      </c>
      <c r="G7595" s="5">
        <f>IF(C7595=0,0,C7595*LABOR_HRS_WK_MES*SEASON_WEEKS*(1+DIM_PCT_MES)^C7595)</f>
        <v>1699.19076434307</v>
      </c>
      <c r="H7595" s="5">
        <f>E7595+F7595+G7595</f>
        <v>5061.3956108844295</v>
      </c>
      <c r="I7595" s="5">
        <f>MIN(H7595,FARMER_HRS)</f>
        <v>720</v>
      </c>
      <c r="J7595" s="5">
        <f>MAX(0,H7595-FARMER_HRS)</f>
        <v>4341.3956108844295</v>
      </c>
      <c r="K7595" s="2">
        <f>I7595*FARMER_RATE+J7595*TEMP_WORKER_RATE</f>
        <v>100371.45157785468</v>
      </c>
      <c r="L7595" s="2">
        <f>A7595*PRICE_TOM+B7595*PRICE_CAR+C7595*PRICE_MES</f>
        <v>196922</v>
      </c>
      <c r="M7595" s="2">
        <f>A7595*FERT_BED_TOM+B7595*FERT_BED_CAR+C7595*FERT_BED_MES</f>
        <v>39160</v>
      </c>
      <c r="N7595" s="6">
        <f>IF(AND(D7595&lt;=TOTAL_BEDS,J7595&lt;=TEMP_WORKER_MAX*TEMP_WORKER_HRS),1,0)</f>
        <v>1</v>
      </c>
      <c r="O7595" s="2">
        <f>L7595-M7595-K7595-FIXED_COSTS</f>
        <v>37390.548422145323</v>
      </c>
      <c r="P7595" s="2">
        <f>IF(N7595=1,O7595,"")</f>
        <v>37390.548422145323</v>
      </c>
    </row>
    <row r="7596">
      <c r="A7596" s="6">
        <v>11</v>
      </c>
      <c r="B7596" s="6">
        <v>13</v>
      </c>
      <c r="C7596" s="6">
        <v>28</v>
      </c>
      <c r="D7596" s="6">
        <f>A7596+B7596+C7596</f>
        <v>52</v>
      </c>
      <c r="E7596" s="5">
        <f>IF(A7596=0,0,A7596*LABOR_HRS_WK_TOM*SEASON_WEEKS*(1+DIM_PCT_TOM)^A7596)</f>
        <v>2824.5855390489023</v>
      </c>
      <c r="F7596" s="5">
        <f>IF(B7596=0,0,B7596*LABOR_HRS_WK_CAR*SEASON_WEEKS*(1+DIM_PCT_CAR)^B7596)</f>
        <v>537.6193074924571</v>
      </c>
      <c r="G7596" s="5">
        <f>IF(C7596=0,0,C7596*LABOR_HRS_WK_MES*SEASON_WEEKS*(1+DIM_PCT_MES)^C7596)</f>
        <v>1784.1503025602233</v>
      </c>
      <c r="H7596" s="5">
        <f>E7596+F7596+G7596</f>
        <v>5146.3551491015824</v>
      </c>
      <c r="I7596" s="5">
        <f>MIN(H7596,FARMER_HRS)</f>
        <v>720</v>
      </c>
      <c r="J7596" s="5">
        <f>MAX(0,H7596-FARMER_HRS)</f>
        <v>4426.3551491015824</v>
      </c>
      <c r="K7596" s="2">
        <f>I7596*FARMER_RATE+J7596*TEMP_WORKER_RATE</f>
        <v>101846.44356079136</v>
      </c>
      <c r="L7596" s="2">
        <f>A7596*PRICE_TOM+B7596*PRICE_CAR+C7596*PRICE_MES</f>
        <v>199622</v>
      </c>
      <c r="M7596" s="2">
        <f>A7596*FERT_BED_TOM+B7596*FERT_BED_CAR+C7596*FERT_BED_MES</f>
        <v>40040</v>
      </c>
      <c r="N7596" s="6">
        <f>IF(AND(D7596&lt;=TOTAL_BEDS,J7596&lt;=TEMP_WORKER_MAX*TEMP_WORKER_HRS),1,0)</f>
        <v>1</v>
      </c>
      <c r="O7596" s="2">
        <f>L7596-M7596-K7596-FIXED_COSTS</f>
        <v>37735.556439208638</v>
      </c>
      <c r="P7596" s="2">
        <f>IF(N7596=1,O7596,"")</f>
        <v>37735.556439208638</v>
      </c>
    </row>
    <row r="7597">
      <c r="A7597" s="6">
        <v>11</v>
      </c>
      <c r="B7597" s="6">
        <v>13</v>
      </c>
      <c r="C7597" s="6">
        <v>29</v>
      </c>
      <c r="D7597" s="6">
        <f>A7597+B7597+C7597</f>
        <v>53</v>
      </c>
      <c r="E7597" s="5">
        <f>IF(A7597=0,0,A7597*LABOR_HRS_WK_TOM*SEASON_WEEKS*(1+DIM_PCT_TOM)^A7597)</f>
        <v>2824.5855390489023</v>
      </c>
      <c r="F7597" s="5">
        <f>IF(B7597=0,0,B7597*LABOR_HRS_WK_CAR*SEASON_WEEKS*(1+DIM_PCT_CAR)^B7597)</f>
        <v>537.6193074924571</v>
      </c>
      <c r="G7597" s="5">
        <f>IF(C7597=0,0,C7597*LABOR_HRS_WK_MES*SEASON_WEEKS*(1+DIM_PCT_MES)^C7597)</f>
        <v>1870.9683306758766</v>
      </c>
      <c r="H7597" s="5">
        <f>E7597+F7597+G7597</f>
        <v>5233.1731772172361</v>
      </c>
      <c r="I7597" s="5">
        <f>MIN(H7597,FARMER_HRS)</f>
        <v>720</v>
      </c>
      <c r="J7597" s="5">
        <f>MAX(0,H7597-FARMER_HRS)</f>
        <v>4513.1731772172361</v>
      </c>
      <c r="K7597" s="2">
        <f>I7597*FARMER_RATE+J7597*TEMP_WORKER_RATE</f>
        <v>103353.7009933548</v>
      </c>
      <c r="L7597" s="2">
        <f>A7597*PRICE_TOM+B7597*PRICE_CAR+C7597*PRICE_MES</f>
        <v>202322</v>
      </c>
      <c r="M7597" s="2">
        <f>A7597*FERT_BED_TOM+B7597*FERT_BED_CAR+C7597*FERT_BED_MES</f>
        <v>40920</v>
      </c>
      <c r="N7597" s="6">
        <f>IF(AND(D7597&lt;=TOTAL_BEDS,J7597&lt;=TEMP_WORKER_MAX*TEMP_WORKER_HRS),1,0)</f>
        <v>1</v>
      </c>
      <c r="O7597" s="2">
        <f>L7597-M7597-K7597-FIXED_COSTS</f>
        <v>38048.299006645204</v>
      </c>
      <c r="P7597" s="2">
        <f>IF(N7597=1,O7597,"")</f>
        <v>38048.299006645204</v>
      </c>
    </row>
    <row r="7598">
      <c r="A7598" s="6">
        <v>11</v>
      </c>
      <c r="B7598" s="6">
        <v>13</v>
      </c>
      <c r="C7598" s="6">
        <v>30</v>
      </c>
      <c r="D7598" s="6">
        <f>A7598+B7598+C7598</f>
        <v>54</v>
      </c>
      <c r="E7598" s="5">
        <f>IF(A7598=0,0,A7598*LABOR_HRS_WK_TOM*SEASON_WEEKS*(1+DIM_PCT_TOM)^A7598)</f>
        <v>2824.5855390489023</v>
      </c>
      <c r="F7598" s="5">
        <f>IF(B7598=0,0,B7598*LABOR_HRS_WK_CAR*SEASON_WEEKS*(1+DIM_PCT_CAR)^B7598)</f>
        <v>537.6193074924571</v>
      </c>
      <c r="G7598" s="5">
        <f>IF(C7598=0,0,C7598*LABOR_HRS_WK_MES*SEASON_WEEKS*(1+DIM_PCT_MES)^C7598)</f>
        <v>1959.6780360096466</v>
      </c>
      <c r="H7598" s="5">
        <f>E7598+F7598+G7598</f>
        <v>5321.8828825510063</v>
      </c>
      <c r="I7598" s="5">
        <f>MIN(H7598,FARMER_HRS)</f>
        <v>720</v>
      </c>
      <c r="J7598" s="5">
        <f>MAX(0,H7598-FARMER_HRS)</f>
        <v>4601.8828825510063</v>
      </c>
      <c r="K7598" s="2">
        <f>I7598*FARMER_RATE+J7598*TEMP_WORKER_RATE</f>
        <v>104893.80004428831</v>
      </c>
      <c r="L7598" s="2">
        <f>A7598*PRICE_TOM+B7598*PRICE_CAR+C7598*PRICE_MES</f>
        <v>205022</v>
      </c>
      <c r="M7598" s="2">
        <f>A7598*FERT_BED_TOM+B7598*FERT_BED_CAR+C7598*FERT_BED_MES</f>
        <v>41800</v>
      </c>
      <c r="N7598" s="6">
        <f>IF(AND(D7598&lt;=TOTAL_BEDS,J7598&lt;=TEMP_WORKER_MAX*TEMP_WORKER_HRS),1,0)</f>
        <v>1</v>
      </c>
      <c r="O7598" s="2">
        <f>L7598-M7598-K7598-FIXED_COSTS</f>
        <v>38328.199955711694</v>
      </c>
      <c r="P7598" s="2">
        <f>IF(N7598=1,O7598,"")</f>
        <v>38328.199955711694</v>
      </c>
    </row>
    <row r="7599">
      <c r="A7599" s="6">
        <v>11</v>
      </c>
      <c r="B7599" s="6">
        <v>14</v>
      </c>
      <c r="C7599" s="6">
        <v>0</v>
      </c>
      <c r="D7599" s="6">
        <f>A7599+B7599+C7599</f>
        <v>25</v>
      </c>
      <c r="E7599" s="5">
        <f>IF(A7599=0,0,A7599*LABOR_HRS_WK_TOM*SEASON_WEEKS*(1+DIM_PCT_TOM)^A7599)</f>
        <v>2824.5855390489023</v>
      </c>
      <c r="F7599" s="5">
        <f>IF(B7599=0,0,B7599*LABOR_HRS_WK_CAR*SEASON_WEEKS*(1+DIM_PCT_CAR)^B7599)</f>
        <v>593.44900480898161</v>
      </c>
      <c r="G7599" s="5">
        <f>IF(C7599=0,0,C7599*LABOR_HRS_WK_MES*SEASON_WEEKS*(1+DIM_PCT_MES)^C7599)</f>
        <v>0</v>
      </c>
      <c r="H7599" s="5">
        <f>E7599+F7599+G7599</f>
        <v>3418.0345438578838</v>
      </c>
      <c r="I7599" s="5">
        <f>MIN(H7599,FARMER_HRS)</f>
        <v>720</v>
      </c>
      <c r="J7599" s="5">
        <f>MAX(0,H7599-FARMER_HRS)</f>
        <v>2698.0345438578838</v>
      </c>
      <c r="K7599" s="2">
        <f>I7599*FARMER_RATE+J7599*TEMP_WORKER_RATE</f>
        <v>71840.8774975327</v>
      </c>
      <c r="L7599" s="2">
        <f>A7599*PRICE_TOM+B7599*PRICE_CAR+C7599*PRICE_MES</f>
        <v>126116</v>
      </c>
      <c r="M7599" s="2">
        <f>A7599*FERT_BED_TOM+B7599*FERT_BED_CAR+C7599*FERT_BED_MES</f>
        <v>15840</v>
      </c>
      <c r="N7599" s="6">
        <f>IF(AND(D7599&lt;=TOTAL_BEDS,J7599&lt;=TEMP_WORKER_MAX*TEMP_WORKER_HRS),1,0)</f>
        <v>1</v>
      </c>
      <c r="O7599" s="2">
        <f>L7599-M7599-K7599-FIXED_COSTS</f>
        <v>18435.122502467304</v>
      </c>
      <c r="P7599" s="2">
        <f>IF(N7599=1,O7599,"")</f>
        <v>18435.122502467304</v>
      </c>
    </row>
    <row r="7600">
      <c r="A7600" s="6">
        <v>11</v>
      </c>
      <c r="B7600" s="6">
        <v>14</v>
      </c>
      <c r="C7600" s="6">
        <v>1</v>
      </c>
      <c r="D7600" s="6">
        <f>A7600+B7600+C7600</f>
        <v>26</v>
      </c>
      <c r="E7600" s="5">
        <f>IF(A7600=0,0,A7600*LABOR_HRS_WK_TOM*SEASON_WEEKS*(1+DIM_PCT_TOM)^A7600)</f>
        <v>2824.5855390489023</v>
      </c>
      <c r="F7600" s="5">
        <f>IF(B7600=0,0,B7600*LABOR_HRS_WK_CAR*SEASON_WEEKS*(1+DIM_PCT_CAR)^B7600)</f>
        <v>593.44900480898161</v>
      </c>
      <c r="G7600" s="5">
        <f>IF(C7600=0,0,C7600*LABOR_HRS_WK_MES*SEASON_WEEKS*(1+DIM_PCT_MES)^C7600)</f>
        <v>45.5625</v>
      </c>
      <c r="H7600" s="5">
        <f>E7600+F7600+G7600</f>
        <v>3463.5970438578838</v>
      </c>
      <c r="I7600" s="5">
        <f>MIN(H7600,FARMER_HRS)</f>
        <v>720</v>
      </c>
      <c r="J7600" s="5">
        <f>MAX(0,H7600-FARMER_HRS)</f>
        <v>2743.5970438578838</v>
      </c>
      <c r="K7600" s="2">
        <f>I7600*FARMER_RATE+J7600*TEMP_WORKER_RATE</f>
        <v>72631.8931225327</v>
      </c>
      <c r="L7600" s="2">
        <f>A7600*PRICE_TOM+B7600*PRICE_CAR+C7600*PRICE_MES</f>
        <v>128816</v>
      </c>
      <c r="M7600" s="2">
        <f>A7600*FERT_BED_TOM+B7600*FERT_BED_CAR+C7600*FERT_BED_MES</f>
        <v>16720</v>
      </c>
      <c r="N7600" s="6">
        <f>IF(AND(D7600&lt;=TOTAL_BEDS,J7600&lt;=TEMP_WORKER_MAX*TEMP_WORKER_HRS),1,0)</f>
        <v>1</v>
      </c>
      <c r="O7600" s="2">
        <f>L7600-M7600-K7600-FIXED_COSTS</f>
        <v>19464.106877467304</v>
      </c>
      <c r="P7600" s="2">
        <f>IF(N7600=1,O7600,"")</f>
        <v>19464.106877467304</v>
      </c>
    </row>
    <row r="7601">
      <c r="A7601" s="6">
        <v>11</v>
      </c>
      <c r="B7601" s="6">
        <v>14</v>
      </c>
      <c r="C7601" s="6">
        <v>2</v>
      </c>
      <c r="D7601" s="6">
        <f>A7601+B7601+C7601</f>
        <v>27</v>
      </c>
      <c r="E7601" s="5">
        <f>IF(A7601=0,0,A7601*LABOR_HRS_WK_TOM*SEASON_WEEKS*(1+DIM_PCT_TOM)^A7601)</f>
        <v>2824.5855390489023</v>
      </c>
      <c r="F7601" s="5">
        <f>IF(B7601=0,0,B7601*LABOR_HRS_WK_CAR*SEASON_WEEKS*(1+DIM_PCT_CAR)^B7601)</f>
        <v>593.44900480898161</v>
      </c>
      <c r="G7601" s="5">
        <f>IF(C7601=0,0,C7601*LABOR_HRS_WK_MES*SEASON_WEEKS*(1+DIM_PCT_MES)^C7601)</f>
        <v>92.2640625</v>
      </c>
      <c r="H7601" s="5">
        <f>E7601+F7601+G7601</f>
        <v>3510.2986063578837</v>
      </c>
      <c r="I7601" s="5">
        <f>MIN(H7601,FARMER_HRS)</f>
        <v>720</v>
      </c>
      <c r="J7601" s="5">
        <f>MAX(0,H7601-FARMER_HRS)</f>
        <v>2790.2986063578837</v>
      </c>
      <c r="K7601" s="2">
        <f>I7601*FARMER_RATE+J7601*TEMP_WORKER_RATE</f>
        <v>73442.6841381577</v>
      </c>
      <c r="L7601" s="2">
        <f>A7601*PRICE_TOM+B7601*PRICE_CAR+C7601*PRICE_MES</f>
        <v>131516</v>
      </c>
      <c r="M7601" s="2">
        <f>A7601*FERT_BED_TOM+B7601*FERT_BED_CAR+C7601*FERT_BED_MES</f>
        <v>17600</v>
      </c>
      <c r="N7601" s="6">
        <f>IF(AND(D7601&lt;=TOTAL_BEDS,J7601&lt;=TEMP_WORKER_MAX*TEMP_WORKER_HRS),1,0)</f>
        <v>1</v>
      </c>
      <c r="O7601" s="2">
        <f>L7601-M7601-K7601-FIXED_COSTS</f>
        <v>20473.315861842304</v>
      </c>
      <c r="P7601" s="2">
        <f>IF(N7601=1,O7601,"")</f>
        <v>20473.315861842304</v>
      </c>
    </row>
    <row r="7602">
      <c r="A7602" s="6">
        <v>11</v>
      </c>
      <c r="B7602" s="6">
        <v>14</v>
      </c>
      <c r="C7602" s="6">
        <v>3</v>
      </c>
      <c r="D7602" s="6">
        <f>A7602+B7602+C7602</f>
        <v>28</v>
      </c>
      <c r="E7602" s="5">
        <f>IF(A7602=0,0,A7602*LABOR_HRS_WK_TOM*SEASON_WEEKS*(1+DIM_PCT_TOM)^A7602)</f>
        <v>2824.5855390489023</v>
      </c>
      <c r="F7602" s="5">
        <f>IF(B7602=0,0,B7602*LABOR_HRS_WK_CAR*SEASON_WEEKS*(1+DIM_PCT_CAR)^B7602)</f>
        <v>593.44900480898161</v>
      </c>
      <c r="G7602" s="5">
        <f>IF(C7602=0,0,C7602*LABOR_HRS_WK_MES*SEASON_WEEKS*(1+DIM_PCT_MES)^C7602)</f>
        <v>140.12604492187498</v>
      </c>
      <c r="H7602" s="5">
        <f>E7602+F7602+G7602</f>
        <v>3558.1605887797587</v>
      </c>
      <c r="I7602" s="5">
        <f>MIN(H7602,FARMER_HRS)</f>
        <v>720</v>
      </c>
      <c r="J7602" s="5">
        <f>MAX(0,H7602-FARMER_HRS)</f>
        <v>2838.1605887797587</v>
      </c>
      <c r="K7602" s="2">
        <f>I7602*FARMER_RATE+J7602*TEMP_WORKER_RATE</f>
        <v>74273.621332981915</v>
      </c>
      <c r="L7602" s="2">
        <f>A7602*PRICE_TOM+B7602*PRICE_CAR+C7602*PRICE_MES</f>
        <v>134216</v>
      </c>
      <c r="M7602" s="2">
        <f>A7602*FERT_BED_TOM+B7602*FERT_BED_CAR+C7602*FERT_BED_MES</f>
        <v>18480</v>
      </c>
      <c r="N7602" s="6">
        <f>IF(AND(D7602&lt;=TOTAL_BEDS,J7602&lt;=TEMP_WORKER_MAX*TEMP_WORKER_HRS),1,0)</f>
        <v>1</v>
      </c>
      <c r="O7602" s="2">
        <f>L7602-M7602-K7602-FIXED_COSTS</f>
        <v>21462.378667018085</v>
      </c>
      <c r="P7602" s="2">
        <f>IF(N7602=1,O7602,"")</f>
        <v>21462.378667018085</v>
      </c>
    </row>
    <row r="7603">
      <c r="A7603" s="6">
        <v>11</v>
      </c>
      <c r="B7603" s="6">
        <v>14</v>
      </c>
      <c r="C7603" s="6">
        <v>4</v>
      </c>
      <c r="D7603" s="6">
        <f>A7603+B7603+C7603</f>
        <v>29</v>
      </c>
      <c r="E7603" s="5">
        <f>IF(A7603=0,0,A7603*LABOR_HRS_WK_TOM*SEASON_WEEKS*(1+DIM_PCT_TOM)^A7603)</f>
        <v>2824.5855390489023</v>
      </c>
      <c r="F7603" s="5">
        <f>IF(B7603=0,0,B7603*LABOR_HRS_WK_CAR*SEASON_WEEKS*(1+DIM_PCT_CAR)^B7603)</f>
        <v>593.44900480898161</v>
      </c>
      <c r="G7603" s="5">
        <f>IF(C7603=0,0,C7603*LABOR_HRS_WK_MES*SEASON_WEEKS*(1+DIM_PCT_MES)^C7603)</f>
        <v>189.17016064453119</v>
      </c>
      <c r="H7603" s="5">
        <f>E7603+F7603+G7603</f>
        <v>3607.2047045024151</v>
      </c>
      <c r="I7603" s="5">
        <f>MIN(H7603,FARMER_HRS)</f>
        <v>720</v>
      </c>
      <c r="J7603" s="5">
        <f>MAX(0,H7603-FARMER_HRS)</f>
        <v>2887.2047045024151</v>
      </c>
      <c r="K7603" s="2">
        <f>I7603*FARMER_RATE+J7603*TEMP_WORKER_RATE</f>
        <v>75125.081675389141</v>
      </c>
      <c r="L7603" s="2">
        <f>A7603*PRICE_TOM+B7603*PRICE_CAR+C7603*PRICE_MES</f>
        <v>136916</v>
      </c>
      <c r="M7603" s="2">
        <f>A7603*FERT_BED_TOM+B7603*FERT_BED_CAR+C7603*FERT_BED_MES</f>
        <v>19360</v>
      </c>
      <c r="N7603" s="6">
        <f>IF(AND(D7603&lt;=TOTAL_BEDS,J7603&lt;=TEMP_WORKER_MAX*TEMP_WORKER_HRS),1,0)</f>
        <v>1</v>
      </c>
      <c r="O7603" s="2">
        <f>L7603-M7603-K7603-FIXED_COSTS</f>
        <v>22430.918324610859</v>
      </c>
      <c r="P7603" s="2">
        <f>IF(N7603=1,O7603,"")</f>
        <v>22430.918324610859</v>
      </c>
    </row>
    <row r="7604">
      <c r="A7604" s="6">
        <v>11</v>
      </c>
      <c r="B7604" s="6">
        <v>14</v>
      </c>
      <c r="C7604" s="6">
        <v>5</v>
      </c>
      <c r="D7604" s="6">
        <f>A7604+B7604+C7604</f>
        <v>30</v>
      </c>
      <c r="E7604" s="5">
        <f>IF(A7604=0,0,A7604*LABOR_HRS_WK_TOM*SEASON_WEEKS*(1+DIM_PCT_TOM)^A7604)</f>
        <v>2824.5855390489023</v>
      </c>
      <c r="F7604" s="5">
        <f>IF(B7604=0,0,B7604*LABOR_HRS_WK_CAR*SEASON_WEEKS*(1+DIM_PCT_CAR)^B7604)</f>
        <v>593.44900480898161</v>
      </c>
      <c r="G7604" s="5">
        <f>IF(C7604=0,0,C7604*LABOR_HRS_WK_MES*SEASON_WEEKS*(1+DIM_PCT_MES)^C7604)</f>
        <v>239.41848456573481</v>
      </c>
      <c r="H7604" s="5">
        <f>E7604+F7604+G7604</f>
        <v>3657.4530284236184</v>
      </c>
      <c r="I7604" s="5">
        <f>MIN(H7604,FARMER_HRS)</f>
        <v>720</v>
      </c>
      <c r="J7604" s="5">
        <f>MAX(0,H7604-FARMER_HRS)</f>
        <v>2937.4530284236184</v>
      </c>
      <c r="K7604" s="2">
        <f>I7604*FARMER_RATE+J7604*TEMP_WORKER_RATE</f>
        <v>75997.44841013226</v>
      </c>
      <c r="L7604" s="2">
        <f>A7604*PRICE_TOM+B7604*PRICE_CAR+C7604*PRICE_MES</f>
        <v>139616</v>
      </c>
      <c r="M7604" s="2">
        <f>A7604*FERT_BED_TOM+B7604*FERT_BED_CAR+C7604*FERT_BED_MES</f>
        <v>20240</v>
      </c>
      <c r="N7604" s="6">
        <f>IF(AND(D7604&lt;=TOTAL_BEDS,J7604&lt;=TEMP_WORKER_MAX*TEMP_WORKER_HRS),1,0)</f>
        <v>1</v>
      </c>
      <c r="O7604" s="2">
        <f>L7604-M7604-K7604-FIXED_COSTS</f>
        <v>23378.55158986774</v>
      </c>
      <c r="P7604" s="2">
        <f>IF(N7604=1,O7604,"")</f>
        <v>23378.55158986774</v>
      </c>
    </row>
    <row r="7605">
      <c r="A7605" s="6">
        <v>11</v>
      </c>
      <c r="B7605" s="6">
        <v>14</v>
      </c>
      <c r="C7605" s="6">
        <v>6</v>
      </c>
      <c r="D7605" s="6">
        <f>A7605+B7605+C7605</f>
        <v>31</v>
      </c>
      <c r="E7605" s="5">
        <f>IF(A7605=0,0,A7605*LABOR_HRS_WK_TOM*SEASON_WEEKS*(1+DIM_PCT_TOM)^A7605)</f>
        <v>2824.5855390489023</v>
      </c>
      <c r="F7605" s="5">
        <f>IF(B7605=0,0,B7605*LABOR_HRS_WK_CAR*SEASON_WEEKS*(1+DIM_PCT_CAR)^B7605)</f>
        <v>593.44900480898161</v>
      </c>
      <c r="G7605" s="5">
        <f>IF(C7605=0,0,C7605*LABOR_HRS_WK_MES*SEASON_WEEKS*(1+DIM_PCT_MES)^C7605)</f>
        <v>290.89345874736773</v>
      </c>
      <c r="H7605" s="5">
        <f>E7605+F7605+G7605</f>
        <v>3708.9280026052515</v>
      </c>
      <c r="I7605" s="5">
        <f>MIN(H7605,FARMER_HRS)</f>
        <v>720</v>
      </c>
      <c r="J7605" s="5">
        <f>MAX(0,H7605-FARMER_HRS)</f>
        <v>2988.9280026052515</v>
      </c>
      <c r="K7605" s="2">
        <f>I7605*FARMER_RATE+J7605*TEMP_WORKER_RATE</f>
        <v>76891.111156341169</v>
      </c>
      <c r="L7605" s="2">
        <f>A7605*PRICE_TOM+B7605*PRICE_CAR+C7605*PRICE_MES</f>
        <v>142316</v>
      </c>
      <c r="M7605" s="2">
        <f>A7605*FERT_BED_TOM+B7605*FERT_BED_CAR+C7605*FERT_BED_MES</f>
        <v>21120</v>
      </c>
      <c r="N7605" s="6">
        <f>IF(AND(D7605&lt;=TOTAL_BEDS,J7605&lt;=TEMP_WORKER_MAX*TEMP_WORKER_HRS),1,0)</f>
        <v>1</v>
      </c>
      <c r="O7605" s="2">
        <f>L7605-M7605-K7605-FIXED_COSTS</f>
        <v>24304.888843658831</v>
      </c>
      <c r="P7605" s="2">
        <f>IF(N7605=1,O7605,"")</f>
        <v>24304.888843658831</v>
      </c>
    </row>
    <row r="7606">
      <c r="A7606" s="6">
        <v>11</v>
      </c>
      <c r="B7606" s="6">
        <v>14</v>
      </c>
      <c r="C7606" s="6">
        <v>7</v>
      </c>
      <c r="D7606" s="6">
        <f>A7606+B7606+C7606</f>
        <v>32</v>
      </c>
      <c r="E7606" s="5">
        <f>IF(A7606=0,0,A7606*LABOR_HRS_WK_TOM*SEASON_WEEKS*(1+DIM_PCT_TOM)^A7606)</f>
        <v>2824.5855390489023</v>
      </c>
      <c r="F7606" s="5">
        <f>IF(B7606=0,0,B7606*LABOR_HRS_WK_CAR*SEASON_WEEKS*(1+DIM_PCT_CAR)^B7606)</f>
        <v>593.44900480898161</v>
      </c>
      <c r="G7606" s="5">
        <f>IF(C7606=0,0,C7606*LABOR_HRS_WK_MES*SEASON_WEEKS*(1+DIM_PCT_MES)^C7606)</f>
        <v>343.61789814532818</v>
      </c>
      <c r="H7606" s="5">
        <f>E7606+F7606+G7606</f>
        <v>3761.6524420032119</v>
      </c>
      <c r="I7606" s="5">
        <f>MIN(H7606,FARMER_HRS)</f>
        <v>720</v>
      </c>
      <c r="J7606" s="5">
        <f>MAX(0,H7606-FARMER_HRS)</f>
        <v>3041.6524420032119</v>
      </c>
      <c r="K7606" s="2">
        <f>I7606*FARMER_RATE+J7606*TEMP_WORKER_RATE</f>
        <v>77806.466007000214</v>
      </c>
      <c r="L7606" s="2">
        <f>A7606*PRICE_TOM+B7606*PRICE_CAR+C7606*PRICE_MES</f>
        <v>145016</v>
      </c>
      <c r="M7606" s="2">
        <f>A7606*FERT_BED_TOM+B7606*FERT_BED_CAR+C7606*FERT_BED_MES</f>
        <v>22000</v>
      </c>
      <c r="N7606" s="6">
        <f>IF(AND(D7606&lt;=TOTAL_BEDS,J7606&lt;=TEMP_WORKER_MAX*TEMP_WORKER_HRS),1,0)</f>
        <v>1</v>
      </c>
      <c r="O7606" s="2">
        <f>L7606-M7606-K7606-FIXED_COSTS</f>
        <v>25209.533992999786</v>
      </c>
      <c r="P7606" s="2">
        <f>IF(N7606=1,O7606,"")</f>
        <v>25209.533992999786</v>
      </c>
    </row>
    <row r="7607">
      <c r="A7607" s="6">
        <v>11</v>
      </c>
      <c r="B7607" s="6">
        <v>14</v>
      </c>
      <c r="C7607" s="6">
        <v>8</v>
      </c>
      <c r="D7607" s="6">
        <f>A7607+B7607+C7607</f>
        <v>33</v>
      </c>
      <c r="E7607" s="5">
        <f>IF(A7607=0,0,A7607*LABOR_HRS_WK_TOM*SEASON_WEEKS*(1+DIM_PCT_TOM)^A7607)</f>
        <v>2824.5855390489023</v>
      </c>
      <c r="F7607" s="5">
        <f>IF(B7607=0,0,B7607*LABOR_HRS_WK_CAR*SEASON_WEEKS*(1+DIM_PCT_CAR)^B7607)</f>
        <v>593.44900480898161</v>
      </c>
      <c r="G7607" s="5">
        <f>IF(C7607=0,0,C7607*LABOR_HRS_WK_MES*SEASON_WEEKS*(1+DIM_PCT_MES)^C7607)</f>
        <v>397.61499642530833</v>
      </c>
      <c r="H7607" s="5">
        <f>E7607+F7607+G7607</f>
        <v>3815.649540283192</v>
      </c>
      <c r="I7607" s="5">
        <f>MIN(H7607,FARMER_HRS)</f>
        <v>720</v>
      </c>
      <c r="J7607" s="5">
        <f>MAX(0,H7607-FARMER_HRS)</f>
        <v>3095.649540283192</v>
      </c>
      <c r="K7607" s="2">
        <f>I7607*FARMER_RATE+J7607*TEMP_WORKER_RATE</f>
        <v>78743.915629916533</v>
      </c>
      <c r="L7607" s="2">
        <f>A7607*PRICE_TOM+B7607*PRICE_CAR+C7607*PRICE_MES</f>
        <v>147716</v>
      </c>
      <c r="M7607" s="2">
        <f>A7607*FERT_BED_TOM+B7607*FERT_BED_CAR+C7607*FERT_BED_MES</f>
        <v>22880</v>
      </c>
      <c r="N7607" s="6">
        <f>IF(AND(D7607&lt;=TOTAL_BEDS,J7607&lt;=TEMP_WORKER_MAX*TEMP_WORKER_HRS),1,0)</f>
        <v>1</v>
      </c>
      <c r="O7607" s="2">
        <f>L7607-M7607-K7607-FIXED_COSTS</f>
        <v>26092.084370083467</v>
      </c>
      <c r="P7607" s="2">
        <f>IF(N7607=1,O7607,"")</f>
        <v>26092.084370083467</v>
      </c>
    </row>
    <row r="7608">
      <c r="A7608" s="6">
        <v>11</v>
      </c>
      <c r="B7608" s="6">
        <v>14</v>
      </c>
      <c r="C7608" s="6">
        <v>9</v>
      </c>
      <c r="D7608" s="6">
        <f>A7608+B7608+C7608</f>
        <v>34</v>
      </c>
      <c r="E7608" s="5">
        <f>IF(A7608=0,0,A7608*LABOR_HRS_WK_TOM*SEASON_WEEKS*(1+DIM_PCT_TOM)^A7608)</f>
        <v>2824.5855390489023</v>
      </c>
      <c r="F7608" s="5">
        <f>IF(B7608=0,0,B7608*LABOR_HRS_WK_CAR*SEASON_WEEKS*(1+DIM_PCT_CAR)^B7608)</f>
        <v>593.44900480898161</v>
      </c>
      <c r="G7608" s="5">
        <f>IF(C7608=0,0,C7608*LABOR_HRS_WK_MES*SEASON_WEEKS*(1+DIM_PCT_MES)^C7608)</f>
        <v>452.90833186570273</v>
      </c>
      <c r="H7608" s="5">
        <f>E7608+F7608+G7608</f>
        <v>3870.9428757235864</v>
      </c>
      <c r="I7608" s="5">
        <f>MIN(H7608,FARMER_HRS)</f>
        <v>720</v>
      </c>
      <c r="J7608" s="5">
        <f>MAX(0,H7608-FARMER_HRS)</f>
        <v>3150.9428757235864</v>
      </c>
      <c r="K7608" s="2">
        <f>I7608*FARMER_RATE+J7608*TEMP_WORKER_RATE</f>
        <v>79703.869370201151</v>
      </c>
      <c r="L7608" s="2">
        <f>A7608*PRICE_TOM+B7608*PRICE_CAR+C7608*PRICE_MES</f>
        <v>150416</v>
      </c>
      <c r="M7608" s="2">
        <f>A7608*FERT_BED_TOM+B7608*FERT_BED_CAR+C7608*FERT_BED_MES</f>
        <v>23760</v>
      </c>
      <c r="N7608" s="6">
        <f>IF(AND(D7608&lt;=TOTAL_BEDS,J7608&lt;=TEMP_WORKER_MAX*TEMP_WORKER_HRS),1,0)</f>
        <v>1</v>
      </c>
      <c r="O7608" s="2">
        <f>L7608-M7608-K7608-FIXED_COSTS</f>
        <v>26952.130629798849</v>
      </c>
      <c r="P7608" s="2">
        <f>IF(N7608=1,O7608,"")</f>
        <v>26952.130629798849</v>
      </c>
    </row>
    <row r="7609">
      <c r="A7609" s="6">
        <v>11</v>
      </c>
      <c r="B7609" s="6">
        <v>14</v>
      </c>
      <c r="C7609" s="6">
        <v>10</v>
      </c>
      <c r="D7609" s="6">
        <f>A7609+B7609+C7609</f>
        <v>35</v>
      </c>
      <c r="E7609" s="5">
        <f>IF(A7609=0,0,A7609*LABOR_HRS_WK_TOM*SEASON_WEEKS*(1+DIM_PCT_TOM)^A7609)</f>
        <v>2824.5855390489023</v>
      </c>
      <c r="F7609" s="5">
        <f>IF(B7609=0,0,B7609*LABOR_HRS_WK_CAR*SEASON_WEEKS*(1+DIM_PCT_CAR)^B7609)</f>
        <v>593.44900480898161</v>
      </c>
      <c r="G7609" s="5">
        <f>IF(C7609=0,0,C7609*LABOR_HRS_WK_MES*SEASON_WEEKS*(1+DIM_PCT_MES)^C7609)</f>
        <v>509.52187334891551</v>
      </c>
      <c r="H7609" s="5">
        <f>E7609+F7609+G7609</f>
        <v>3927.5564172067993</v>
      </c>
      <c r="I7609" s="5">
        <f>MIN(H7609,FARMER_HRS)</f>
        <v>720</v>
      </c>
      <c r="J7609" s="5">
        <f>MAX(0,H7609-FARMER_HRS)</f>
        <v>3207.5564172067993</v>
      </c>
      <c r="K7609" s="2">
        <f>I7609*FARMER_RATE+J7609*TEMP_WORKER_RATE</f>
        <v>80686.7433542847</v>
      </c>
      <c r="L7609" s="2">
        <f>A7609*PRICE_TOM+B7609*PRICE_CAR+C7609*PRICE_MES</f>
        <v>153116</v>
      </c>
      <c r="M7609" s="2">
        <f>A7609*FERT_BED_TOM+B7609*FERT_BED_CAR+C7609*FERT_BED_MES</f>
        <v>24640</v>
      </c>
      <c r="N7609" s="6">
        <f>IF(AND(D7609&lt;=TOTAL_BEDS,J7609&lt;=TEMP_WORKER_MAX*TEMP_WORKER_HRS),1,0)</f>
        <v>1</v>
      </c>
      <c r="O7609" s="2">
        <f>L7609-M7609-K7609-FIXED_COSTS</f>
        <v>27789.2566457153</v>
      </c>
      <c r="P7609" s="2">
        <f>IF(N7609=1,O7609,"")</f>
        <v>27789.2566457153</v>
      </c>
    </row>
    <row r="7610">
      <c r="A7610" s="6">
        <v>11</v>
      </c>
      <c r="B7610" s="6">
        <v>14</v>
      </c>
      <c r="C7610" s="6">
        <v>11</v>
      </c>
      <c r="D7610" s="6">
        <f>A7610+B7610+C7610</f>
        <v>36</v>
      </c>
      <c r="E7610" s="5">
        <f>IF(A7610=0,0,A7610*LABOR_HRS_WK_TOM*SEASON_WEEKS*(1+DIM_PCT_TOM)^A7610)</f>
        <v>2824.5855390489023</v>
      </c>
      <c r="F7610" s="5">
        <f>IF(B7610=0,0,B7610*LABOR_HRS_WK_CAR*SEASON_WEEKS*(1+DIM_PCT_CAR)^B7610)</f>
        <v>593.44900480898161</v>
      </c>
      <c r="G7610" s="5">
        <f>IF(C7610=0,0,C7610*LABOR_HRS_WK_MES*SEASON_WEEKS*(1+DIM_PCT_MES)^C7610)</f>
        <v>567.47998644235463</v>
      </c>
      <c r="H7610" s="5">
        <f>E7610+F7610+G7610</f>
        <v>3985.5145303002382</v>
      </c>
      <c r="I7610" s="5">
        <f>MIN(H7610,FARMER_HRS)</f>
        <v>720</v>
      </c>
      <c r="J7610" s="5">
        <f>MAX(0,H7610-FARMER_HRS)</f>
        <v>3265.5145303002382</v>
      </c>
      <c r="K7610" s="2">
        <f>I7610*FARMER_RATE+J7610*TEMP_WORKER_RATE</f>
        <v>81692.960595490236</v>
      </c>
      <c r="L7610" s="2">
        <f>A7610*PRICE_TOM+B7610*PRICE_CAR+C7610*PRICE_MES</f>
        <v>155816</v>
      </c>
      <c r="M7610" s="2">
        <f>A7610*FERT_BED_TOM+B7610*FERT_BED_CAR+C7610*FERT_BED_MES</f>
        <v>25520</v>
      </c>
      <c r="N7610" s="6">
        <f>IF(AND(D7610&lt;=TOTAL_BEDS,J7610&lt;=TEMP_WORKER_MAX*TEMP_WORKER_HRS),1,0)</f>
        <v>1</v>
      </c>
      <c r="O7610" s="2">
        <f>L7610-M7610-K7610-FIXED_COSTS</f>
        <v>28603.039404509764</v>
      </c>
      <c r="P7610" s="2">
        <f>IF(N7610=1,O7610,"")</f>
        <v>28603.039404509764</v>
      </c>
    </row>
    <row r="7611">
      <c r="A7611" s="6">
        <v>11</v>
      </c>
      <c r="B7611" s="6">
        <v>14</v>
      </c>
      <c r="C7611" s="6">
        <v>12</v>
      </c>
      <c r="D7611" s="6">
        <f>A7611+B7611+C7611</f>
        <v>37</v>
      </c>
      <c r="E7611" s="5">
        <f>IF(A7611=0,0,A7611*LABOR_HRS_WK_TOM*SEASON_WEEKS*(1+DIM_PCT_TOM)^A7611)</f>
        <v>2824.5855390489023</v>
      </c>
      <c r="F7611" s="5">
        <f>IF(B7611=0,0,B7611*LABOR_HRS_WK_CAR*SEASON_WEEKS*(1+DIM_PCT_CAR)^B7611)</f>
        <v>593.44900480898161</v>
      </c>
      <c r="G7611" s="5">
        <f>IF(C7611=0,0,C7611*LABOR_HRS_WK_MES*SEASON_WEEKS*(1+DIM_PCT_MES)^C7611)</f>
        <v>626.807439570419</v>
      </c>
      <c r="H7611" s="5">
        <f>E7611+F7611+G7611</f>
        <v>4044.8419834283027</v>
      </c>
      <c r="I7611" s="5">
        <f>MIN(H7611,FARMER_HRS)</f>
        <v>720</v>
      </c>
      <c r="J7611" s="5">
        <f>MAX(0,H7611-FARMER_HRS)</f>
        <v>3324.8419834283027</v>
      </c>
      <c r="K7611" s="2">
        <f>I7611*FARMER_RATE+J7611*TEMP_WORKER_RATE</f>
        <v>82722.951101185812</v>
      </c>
      <c r="L7611" s="2">
        <f>A7611*PRICE_TOM+B7611*PRICE_CAR+C7611*PRICE_MES</f>
        <v>158516</v>
      </c>
      <c r="M7611" s="2">
        <f>A7611*FERT_BED_TOM+B7611*FERT_BED_CAR+C7611*FERT_BED_MES</f>
        <v>26400</v>
      </c>
      <c r="N7611" s="6">
        <f>IF(AND(D7611&lt;=TOTAL_BEDS,J7611&lt;=TEMP_WORKER_MAX*TEMP_WORKER_HRS),1,0)</f>
        <v>1</v>
      </c>
      <c r="O7611" s="2">
        <f>L7611-M7611-K7611-FIXED_COSTS</f>
        <v>29393.048898814188</v>
      </c>
      <c r="P7611" s="2">
        <f>IF(N7611=1,O7611,"")</f>
        <v>29393.048898814188</v>
      </c>
    </row>
    <row r="7612">
      <c r="A7612" s="6">
        <v>11</v>
      </c>
      <c r="B7612" s="6">
        <v>14</v>
      </c>
      <c r="C7612" s="6">
        <v>13</v>
      </c>
      <c r="D7612" s="6">
        <f>A7612+B7612+C7612</f>
        <v>38</v>
      </c>
      <c r="E7612" s="5">
        <f>IF(A7612=0,0,A7612*LABOR_HRS_WK_TOM*SEASON_WEEKS*(1+DIM_PCT_TOM)^A7612)</f>
        <v>2824.5855390489023</v>
      </c>
      <c r="F7612" s="5">
        <f>IF(B7612=0,0,B7612*LABOR_HRS_WK_CAR*SEASON_WEEKS*(1+DIM_PCT_CAR)^B7612)</f>
        <v>593.44900480898161</v>
      </c>
      <c r="G7612" s="5">
        <f>IF(C7612=0,0,C7612*LABOR_HRS_WK_MES*SEASON_WEEKS*(1+DIM_PCT_MES)^C7612)</f>
        <v>687.52941027880331</v>
      </c>
      <c r="H7612" s="5">
        <f>E7612+F7612+G7612</f>
        <v>4105.5639541366872</v>
      </c>
      <c r="I7612" s="5">
        <f>MIN(H7612,FARMER_HRS)</f>
        <v>720</v>
      </c>
      <c r="J7612" s="5">
        <f>MAX(0,H7612-FARMER_HRS)</f>
        <v>3385.5639541366872</v>
      </c>
      <c r="K7612" s="2">
        <f>I7612*FARMER_RATE+J7612*TEMP_WORKER_RATE</f>
        <v>83777.1519815397</v>
      </c>
      <c r="L7612" s="2">
        <f>A7612*PRICE_TOM+B7612*PRICE_CAR+C7612*PRICE_MES</f>
        <v>161216</v>
      </c>
      <c r="M7612" s="2">
        <f>A7612*FERT_BED_TOM+B7612*FERT_BED_CAR+C7612*FERT_BED_MES</f>
        <v>27280</v>
      </c>
      <c r="N7612" s="6">
        <f>IF(AND(D7612&lt;=TOTAL_BEDS,J7612&lt;=TEMP_WORKER_MAX*TEMP_WORKER_HRS),1,0)</f>
        <v>1</v>
      </c>
      <c r="O7612" s="2">
        <f>L7612-M7612-K7612-FIXED_COSTS</f>
        <v>30158.848018460296</v>
      </c>
      <c r="P7612" s="2">
        <f>IF(N7612=1,O7612,"")</f>
        <v>30158.848018460296</v>
      </c>
    </row>
    <row r="7613">
      <c r="A7613" s="6">
        <v>11</v>
      </c>
      <c r="B7613" s="6">
        <v>14</v>
      </c>
      <c r="C7613" s="6">
        <v>14</v>
      </c>
      <c r="D7613" s="6">
        <f>A7613+B7613+C7613</f>
        <v>39</v>
      </c>
      <c r="E7613" s="5">
        <f>IF(A7613=0,0,A7613*LABOR_HRS_WK_TOM*SEASON_WEEKS*(1+DIM_PCT_TOM)^A7613)</f>
        <v>2824.5855390489023</v>
      </c>
      <c r="F7613" s="5">
        <f>IF(B7613=0,0,B7613*LABOR_HRS_WK_CAR*SEASON_WEEKS*(1+DIM_PCT_CAR)^B7613)</f>
        <v>593.44900480898161</v>
      </c>
      <c r="G7613" s="5">
        <f>IF(C7613=0,0,C7613*LABOR_HRS_WK_MES*SEASON_WEEKS*(1+DIM_PCT_MES)^C7613)</f>
        <v>749.67149159246435</v>
      </c>
      <c r="H7613" s="5">
        <f>E7613+F7613+G7613</f>
        <v>4167.7060354503483</v>
      </c>
      <c r="I7613" s="5">
        <f>MIN(H7613,FARMER_HRS)</f>
        <v>720</v>
      </c>
      <c r="J7613" s="5">
        <f>MAX(0,H7613-FARMER_HRS)</f>
        <v>3447.7060354503483</v>
      </c>
      <c r="K7613" s="2">
        <f>I7613*FARMER_RATE+J7613*TEMP_WORKER_RATE</f>
        <v>84856.007559901889</v>
      </c>
      <c r="L7613" s="2">
        <f>A7613*PRICE_TOM+B7613*PRICE_CAR+C7613*PRICE_MES</f>
        <v>163916</v>
      </c>
      <c r="M7613" s="2">
        <f>A7613*FERT_BED_TOM+B7613*FERT_BED_CAR+C7613*FERT_BED_MES</f>
        <v>28160</v>
      </c>
      <c r="N7613" s="6">
        <f>IF(AND(D7613&lt;=TOTAL_BEDS,J7613&lt;=TEMP_WORKER_MAX*TEMP_WORKER_HRS),1,0)</f>
        <v>1</v>
      </c>
      <c r="O7613" s="2">
        <f>L7613-M7613-K7613-FIXED_COSTS</f>
        <v>30899.992440098111</v>
      </c>
      <c r="P7613" s="2">
        <f>IF(N7613=1,O7613,"")</f>
        <v>30899.992440098111</v>
      </c>
    </row>
    <row r="7614">
      <c r="A7614" s="6">
        <v>11</v>
      </c>
      <c r="B7614" s="6">
        <v>14</v>
      </c>
      <c r="C7614" s="6">
        <v>15</v>
      </c>
      <c r="D7614" s="6">
        <f>A7614+B7614+C7614</f>
        <v>40</v>
      </c>
      <c r="E7614" s="5">
        <f>IF(A7614=0,0,A7614*LABOR_HRS_WK_TOM*SEASON_WEEKS*(1+DIM_PCT_TOM)^A7614)</f>
        <v>2824.5855390489023</v>
      </c>
      <c r="F7614" s="5">
        <f>IF(B7614=0,0,B7614*LABOR_HRS_WK_CAR*SEASON_WEEKS*(1+DIM_PCT_CAR)^B7614)</f>
        <v>593.44900480898161</v>
      </c>
      <c r="G7614" s="5">
        <f>IF(C7614=0,0,C7614*LABOR_HRS_WK_MES*SEASON_WEEKS*(1+DIM_PCT_MES)^C7614)</f>
        <v>813.25969846861074</v>
      </c>
      <c r="H7614" s="5">
        <f>E7614+F7614+G7614</f>
        <v>4231.2942423264949</v>
      </c>
      <c r="I7614" s="5">
        <f>MIN(H7614,FARMER_HRS)</f>
        <v>720</v>
      </c>
      <c r="J7614" s="5">
        <f>MAX(0,H7614-FARMER_HRS)</f>
        <v>3511.2942423264949</v>
      </c>
      <c r="K7614" s="2">
        <f>I7614*FARMER_RATE+J7614*TEMP_WORKER_RATE</f>
        <v>85959.96948483499</v>
      </c>
      <c r="L7614" s="2">
        <f>A7614*PRICE_TOM+B7614*PRICE_CAR+C7614*PRICE_MES</f>
        <v>166616</v>
      </c>
      <c r="M7614" s="2">
        <f>A7614*FERT_BED_TOM+B7614*FERT_BED_CAR+C7614*FERT_BED_MES</f>
        <v>29040</v>
      </c>
      <c r="N7614" s="6">
        <f>IF(AND(D7614&lt;=TOTAL_BEDS,J7614&lt;=TEMP_WORKER_MAX*TEMP_WORKER_HRS),1,0)</f>
        <v>1</v>
      </c>
      <c r="O7614" s="2">
        <f>L7614-M7614-K7614-FIXED_COSTS</f>
        <v>31616.03051516501</v>
      </c>
      <c r="P7614" s="2">
        <f>IF(N7614=1,O7614,"")</f>
        <v>31616.03051516501</v>
      </c>
    </row>
    <row r="7615">
      <c r="A7615" s="6">
        <v>11</v>
      </c>
      <c r="B7615" s="6">
        <v>14</v>
      </c>
      <c r="C7615" s="6">
        <v>16</v>
      </c>
      <c r="D7615" s="6">
        <f>A7615+B7615+C7615</f>
        <v>41</v>
      </c>
      <c r="E7615" s="5">
        <f>IF(A7615=0,0,A7615*LABOR_HRS_WK_TOM*SEASON_WEEKS*(1+DIM_PCT_TOM)^A7615)</f>
        <v>2824.5855390489023</v>
      </c>
      <c r="F7615" s="5">
        <f>IF(B7615=0,0,B7615*LABOR_HRS_WK_CAR*SEASON_WEEKS*(1+DIM_PCT_CAR)^B7615)</f>
        <v>593.44900480898161</v>
      </c>
      <c r="G7615" s="5">
        <f>IF(C7615=0,0,C7615*LABOR_HRS_WK_MES*SEASON_WEEKS*(1+DIM_PCT_MES)^C7615)</f>
        <v>878.32047434609967</v>
      </c>
      <c r="H7615" s="5">
        <f>E7615+F7615+G7615</f>
        <v>4296.3550182039835</v>
      </c>
      <c r="I7615" s="5">
        <f>MIN(H7615,FARMER_HRS)</f>
        <v>720</v>
      </c>
      <c r="J7615" s="5">
        <f>MAX(0,H7615-FARMER_HRS)</f>
        <v>3576.3550182039835</v>
      </c>
      <c r="K7615" s="2">
        <f>I7615*FARMER_RATE+J7615*TEMP_WORKER_RATE</f>
        <v>87089.496843819157</v>
      </c>
      <c r="L7615" s="2">
        <f>A7615*PRICE_TOM+B7615*PRICE_CAR+C7615*PRICE_MES</f>
        <v>169316</v>
      </c>
      <c r="M7615" s="2">
        <f>A7615*FERT_BED_TOM+B7615*FERT_BED_CAR+C7615*FERT_BED_MES</f>
        <v>29920</v>
      </c>
      <c r="N7615" s="6">
        <f>IF(AND(D7615&lt;=TOTAL_BEDS,J7615&lt;=TEMP_WORKER_MAX*TEMP_WORKER_HRS),1,0)</f>
        <v>1</v>
      </c>
      <c r="O7615" s="2">
        <f>L7615-M7615-K7615-FIXED_COSTS</f>
        <v>32306.503156180843</v>
      </c>
      <c r="P7615" s="2">
        <f>IF(N7615=1,O7615,"")</f>
        <v>32306.503156180843</v>
      </c>
    </row>
    <row r="7616">
      <c r="A7616" s="6">
        <v>11</v>
      </c>
      <c r="B7616" s="6">
        <v>14</v>
      </c>
      <c r="C7616" s="6">
        <v>17</v>
      </c>
      <c r="D7616" s="6">
        <f>A7616+B7616+C7616</f>
        <v>42</v>
      </c>
      <c r="E7616" s="5">
        <f>IF(A7616=0,0,A7616*LABOR_HRS_WK_TOM*SEASON_WEEKS*(1+DIM_PCT_TOM)^A7616)</f>
        <v>2824.5855390489023</v>
      </c>
      <c r="F7616" s="5">
        <f>IF(B7616=0,0,B7616*LABOR_HRS_WK_CAR*SEASON_WEEKS*(1+DIM_PCT_CAR)^B7616)</f>
        <v>593.44900480898161</v>
      </c>
      <c r="G7616" s="5">
        <f>IF(C7616=0,0,C7616*LABOR_HRS_WK_MES*SEASON_WEEKS*(1+DIM_PCT_MES)^C7616)</f>
        <v>944.88069779263992</v>
      </c>
      <c r="H7616" s="5">
        <f>E7616+F7616+G7616</f>
        <v>4362.915241650524</v>
      </c>
      <c r="I7616" s="5">
        <f>MIN(H7616,FARMER_HRS)</f>
        <v>720</v>
      </c>
      <c r="J7616" s="5">
        <f>MAX(0,H7616-FARMER_HRS)</f>
        <v>3642.915241650524</v>
      </c>
      <c r="K7616" s="2">
        <f>I7616*FARMER_RATE+J7616*TEMP_WORKER_RATE</f>
        <v>88245.056278654927</v>
      </c>
      <c r="L7616" s="2">
        <f>A7616*PRICE_TOM+B7616*PRICE_CAR+C7616*PRICE_MES</f>
        <v>172016</v>
      </c>
      <c r="M7616" s="2">
        <f>A7616*FERT_BED_TOM+B7616*FERT_BED_CAR+C7616*FERT_BED_MES</f>
        <v>30800</v>
      </c>
      <c r="N7616" s="6">
        <f>IF(AND(D7616&lt;=TOTAL_BEDS,J7616&lt;=TEMP_WORKER_MAX*TEMP_WORKER_HRS),1,0)</f>
        <v>1</v>
      </c>
      <c r="O7616" s="2">
        <f>L7616-M7616-K7616-FIXED_COSTS</f>
        <v>32970.943721345073</v>
      </c>
      <c r="P7616" s="2">
        <f>IF(N7616=1,O7616,"")</f>
        <v>32970.943721345073</v>
      </c>
    </row>
    <row r="7617">
      <c r="A7617" s="6">
        <v>11</v>
      </c>
      <c r="B7617" s="6">
        <v>14</v>
      </c>
      <c r="C7617" s="6">
        <v>18</v>
      </c>
      <c r="D7617" s="6">
        <f>A7617+B7617+C7617</f>
        <v>43</v>
      </c>
      <c r="E7617" s="5">
        <f>IF(A7617=0,0,A7617*LABOR_HRS_WK_TOM*SEASON_WEEKS*(1+DIM_PCT_TOM)^A7617)</f>
        <v>2824.5855390489023</v>
      </c>
      <c r="F7617" s="5">
        <f>IF(B7617=0,0,B7617*LABOR_HRS_WK_CAR*SEASON_WEEKS*(1+DIM_PCT_CAR)^B7617)</f>
        <v>593.44900480898161</v>
      </c>
      <c r="G7617" s="5">
        <f>IF(C7617=0,0,C7617*LABOR_HRS_WK_MES*SEASON_WEEKS*(1+DIM_PCT_MES)^C7617)</f>
        <v>1012.9676892512272</v>
      </c>
      <c r="H7617" s="5">
        <f>E7617+F7617+G7617</f>
        <v>4431.0022331091113</v>
      </c>
      <c r="I7617" s="5">
        <f>MIN(H7617,FARMER_HRS)</f>
        <v>720</v>
      </c>
      <c r="J7617" s="5">
        <f>MAX(0,H7617-FARMER_HRS)</f>
        <v>3711.0022331091113</v>
      </c>
      <c r="K7617" s="2">
        <f>I7617*FARMER_RATE+J7617*TEMP_WORKER_RATE</f>
        <v>89427.122102588735</v>
      </c>
      <c r="L7617" s="2">
        <f>A7617*PRICE_TOM+B7617*PRICE_CAR+C7617*PRICE_MES</f>
        <v>174716</v>
      </c>
      <c r="M7617" s="2">
        <f>A7617*FERT_BED_TOM+B7617*FERT_BED_CAR+C7617*FERT_BED_MES</f>
        <v>31680</v>
      </c>
      <c r="N7617" s="6">
        <f>IF(AND(D7617&lt;=TOTAL_BEDS,J7617&lt;=TEMP_WORKER_MAX*TEMP_WORKER_HRS),1,0)</f>
        <v>1</v>
      </c>
      <c r="O7617" s="2">
        <f>L7617-M7617-K7617-FIXED_COSTS</f>
        <v>33608.877897411265</v>
      </c>
      <c r="P7617" s="2">
        <f>IF(N7617=1,O7617,"")</f>
        <v>33608.877897411265</v>
      </c>
    </row>
    <row r="7618">
      <c r="A7618" s="6">
        <v>11</v>
      </c>
      <c r="B7618" s="6">
        <v>14</v>
      </c>
      <c r="C7618" s="6">
        <v>19</v>
      </c>
      <c r="D7618" s="6">
        <f>A7618+B7618+C7618</f>
        <v>44</v>
      </c>
      <c r="E7618" s="5">
        <f>IF(A7618=0,0,A7618*LABOR_HRS_WK_TOM*SEASON_WEEKS*(1+DIM_PCT_TOM)^A7618)</f>
        <v>2824.5855390489023</v>
      </c>
      <c r="F7618" s="5">
        <f>IF(B7618=0,0,B7618*LABOR_HRS_WK_CAR*SEASON_WEEKS*(1+DIM_PCT_CAR)^B7618)</f>
        <v>593.44900480898161</v>
      </c>
      <c r="G7618" s="5">
        <f>IF(C7618=0,0,C7618*LABOR_HRS_WK_MES*SEASON_WEEKS*(1+DIM_PCT_MES)^C7618)</f>
        <v>1082.6092178872491</v>
      </c>
      <c r="H7618" s="5">
        <f>E7618+F7618+G7618</f>
        <v>4500.6437617451329</v>
      </c>
      <c r="I7618" s="5">
        <f>MIN(H7618,FARMER_HRS)</f>
        <v>720</v>
      </c>
      <c r="J7618" s="5">
        <f>MAX(0,H7618-FARMER_HRS)</f>
        <v>3780.6437617451329</v>
      </c>
      <c r="K7618" s="2">
        <f>I7618*FARMER_RATE+J7618*TEMP_WORKER_RATE</f>
        <v>90636.176419186333</v>
      </c>
      <c r="L7618" s="2">
        <f>A7618*PRICE_TOM+B7618*PRICE_CAR+C7618*PRICE_MES</f>
        <v>177416</v>
      </c>
      <c r="M7618" s="2">
        <f>A7618*FERT_BED_TOM+B7618*FERT_BED_CAR+C7618*FERT_BED_MES</f>
        <v>32560</v>
      </c>
      <c r="N7618" s="6">
        <f>IF(AND(D7618&lt;=TOTAL_BEDS,J7618&lt;=TEMP_WORKER_MAX*TEMP_WORKER_HRS),1,0)</f>
        <v>1</v>
      </c>
      <c r="O7618" s="2">
        <f>L7618-M7618-K7618-FIXED_COSTS</f>
        <v>34219.823580813667</v>
      </c>
      <c r="P7618" s="2">
        <f>IF(N7618=1,O7618,"")</f>
        <v>34219.823580813667</v>
      </c>
    </row>
    <row r="7619">
      <c r="A7619" s="6">
        <v>11</v>
      </c>
      <c r="B7619" s="6">
        <v>14</v>
      </c>
      <c r="C7619" s="6">
        <v>20</v>
      </c>
      <c r="D7619" s="6">
        <f>A7619+B7619+C7619</f>
        <v>45</v>
      </c>
      <c r="E7619" s="5">
        <f>IF(A7619=0,0,A7619*LABOR_HRS_WK_TOM*SEASON_WEEKS*(1+DIM_PCT_TOM)^A7619)</f>
        <v>2824.5855390489023</v>
      </c>
      <c r="F7619" s="5">
        <f>IF(B7619=0,0,B7619*LABOR_HRS_WK_CAR*SEASON_WEEKS*(1+DIM_PCT_CAR)^B7619)</f>
        <v>593.44900480898161</v>
      </c>
      <c r="G7619" s="5">
        <f>IF(C7619=0,0,C7619*LABOR_HRS_WK_MES*SEASON_WEEKS*(1+DIM_PCT_MES)^C7619)</f>
        <v>1153.8335085377259</v>
      </c>
      <c r="H7619" s="5">
        <f>E7619+F7619+G7619</f>
        <v>4571.86805239561</v>
      </c>
      <c r="I7619" s="5">
        <f>MIN(H7619,FARMER_HRS)</f>
        <v>720</v>
      </c>
      <c r="J7619" s="5">
        <f>MAX(0,H7619-FARMER_HRS)</f>
        <v>3851.86805239561</v>
      </c>
      <c r="K7619" s="2">
        <f>I7619*FARMER_RATE+J7619*TEMP_WORKER_RATE</f>
        <v>91872.709242979341</v>
      </c>
      <c r="L7619" s="2">
        <f>A7619*PRICE_TOM+B7619*PRICE_CAR+C7619*PRICE_MES</f>
        <v>180116</v>
      </c>
      <c r="M7619" s="2">
        <f>A7619*FERT_BED_TOM+B7619*FERT_BED_CAR+C7619*FERT_BED_MES</f>
        <v>33440</v>
      </c>
      <c r="N7619" s="6">
        <f>IF(AND(D7619&lt;=TOTAL_BEDS,J7619&lt;=TEMP_WORKER_MAX*TEMP_WORKER_HRS),1,0)</f>
        <v>1</v>
      </c>
      <c r="O7619" s="2">
        <f>L7619-M7619-K7619-FIXED_COSTS</f>
        <v>34803.290757020659</v>
      </c>
      <c r="P7619" s="2">
        <f>IF(N7619=1,O7619,"")</f>
        <v>34803.290757020659</v>
      </c>
    </row>
    <row r="7620">
      <c r="A7620" s="6">
        <v>11</v>
      </c>
      <c r="B7620" s="6">
        <v>14</v>
      </c>
      <c r="C7620" s="6">
        <v>21</v>
      </c>
      <c r="D7620" s="6">
        <f>A7620+B7620+C7620</f>
        <v>46</v>
      </c>
      <c r="E7620" s="5">
        <f>IF(A7620=0,0,A7620*LABOR_HRS_WK_TOM*SEASON_WEEKS*(1+DIM_PCT_TOM)^A7620)</f>
        <v>2824.5855390489023</v>
      </c>
      <c r="F7620" s="5">
        <f>IF(B7620=0,0,B7620*LABOR_HRS_WK_CAR*SEASON_WEEKS*(1+DIM_PCT_CAR)^B7620)</f>
        <v>593.44900480898161</v>
      </c>
      <c r="G7620" s="5">
        <f>IF(C7620=0,0,C7620*LABOR_HRS_WK_MES*SEASON_WEEKS*(1+DIM_PCT_MES)^C7620)</f>
        <v>1226.6692487641699</v>
      </c>
      <c r="H7620" s="5">
        <f>E7620+F7620+G7620</f>
        <v>4644.7037926220537</v>
      </c>
      <c r="I7620" s="5">
        <f>MIN(H7620,FARMER_HRS)</f>
        <v>720</v>
      </c>
      <c r="J7620" s="5">
        <f>MAX(0,H7620-FARMER_HRS)</f>
        <v>3924.7037926220537</v>
      </c>
      <c r="K7620" s="2">
        <f>I7620*FARMER_RATE+J7620*TEMP_WORKER_RATE</f>
        <v>93137.218621910652</v>
      </c>
      <c r="L7620" s="2">
        <f>A7620*PRICE_TOM+B7620*PRICE_CAR+C7620*PRICE_MES</f>
        <v>182816</v>
      </c>
      <c r="M7620" s="2">
        <f>A7620*FERT_BED_TOM+B7620*FERT_BED_CAR+C7620*FERT_BED_MES</f>
        <v>34320</v>
      </c>
      <c r="N7620" s="6">
        <f>IF(AND(D7620&lt;=TOTAL_BEDS,J7620&lt;=TEMP_WORKER_MAX*TEMP_WORKER_HRS),1,0)</f>
        <v>1</v>
      </c>
      <c r="O7620" s="2">
        <f>L7620-M7620-K7620-FIXED_COSTS</f>
        <v>35358.781378089348</v>
      </c>
      <c r="P7620" s="2">
        <f>IF(N7620=1,O7620,"")</f>
        <v>35358.781378089348</v>
      </c>
    </row>
    <row r="7621">
      <c r="A7621" s="6">
        <v>11</v>
      </c>
      <c r="B7621" s="6">
        <v>14</v>
      </c>
      <c r="C7621" s="6">
        <v>22</v>
      </c>
      <c r="D7621" s="6">
        <f>A7621+B7621+C7621</f>
        <v>47</v>
      </c>
      <c r="E7621" s="5">
        <f>IF(A7621=0,0,A7621*LABOR_HRS_WK_TOM*SEASON_WEEKS*(1+DIM_PCT_TOM)^A7621)</f>
        <v>2824.5855390489023</v>
      </c>
      <c r="F7621" s="5">
        <f>IF(B7621=0,0,B7621*LABOR_HRS_WK_CAR*SEASON_WEEKS*(1+DIM_PCT_CAR)^B7621)</f>
        <v>593.44900480898161</v>
      </c>
      <c r="G7621" s="5">
        <f>IF(C7621=0,0,C7621*LABOR_HRS_WK_MES*SEASON_WEEKS*(1+DIM_PCT_MES)^C7621)</f>
        <v>1301.1455960105659</v>
      </c>
      <c r="H7621" s="5">
        <f>E7621+F7621+G7621</f>
        <v>4719.1801398684493</v>
      </c>
      <c r="I7621" s="5">
        <f>MIN(H7621,FARMER_HRS)</f>
        <v>720</v>
      </c>
      <c r="J7621" s="5">
        <f>MAX(0,H7621-FARMER_HRS)</f>
        <v>3999.1801398684493</v>
      </c>
      <c r="K7621" s="2">
        <f>I7621*FARMER_RATE+J7621*TEMP_WORKER_RATE</f>
        <v>94430.21076160502</v>
      </c>
      <c r="L7621" s="2">
        <f>A7621*PRICE_TOM+B7621*PRICE_CAR+C7621*PRICE_MES</f>
        <v>185516</v>
      </c>
      <c r="M7621" s="2">
        <f>A7621*FERT_BED_TOM+B7621*FERT_BED_CAR+C7621*FERT_BED_MES</f>
        <v>35200</v>
      </c>
      <c r="N7621" s="6">
        <f>IF(AND(D7621&lt;=TOTAL_BEDS,J7621&lt;=TEMP_WORKER_MAX*TEMP_WORKER_HRS),1,0)</f>
        <v>1</v>
      </c>
      <c r="O7621" s="2">
        <f>L7621-M7621-K7621-FIXED_COSTS</f>
        <v>35885.78923839498</v>
      </c>
      <c r="P7621" s="2">
        <f>IF(N7621=1,O7621,"")</f>
        <v>35885.78923839498</v>
      </c>
    </row>
    <row r="7622">
      <c r="A7622" s="6">
        <v>11</v>
      </c>
      <c r="B7622" s="6">
        <v>14</v>
      </c>
      <c r="C7622" s="6">
        <v>23</v>
      </c>
      <c r="D7622" s="6">
        <f>A7622+B7622+C7622</f>
        <v>48</v>
      </c>
      <c r="E7622" s="5">
        <f>IF(A7622=0,0,A7622*LABOR_HRS_WK_TOM*SEASON_WEEKS*(1+DIM_PCT_TOM)^A7622)</f>
        <v>2824.5855390489023</v>
      </c>
      <c r="F7622" s="5">
        <f>IF(B7622=0,0,B7622*LABOR_HRS_WK_CAR*SEASON_WEEKS*(1+DIM_PCT_CAR)^B7622)</f>
        <v>593.44900480898161</v>
      </c>
      <c r="G7622" s="5">
        <f>IF(C7622=0,0,C7622*LABOR_HRS_WK_MES*SEASON_WEEKS*(1+DIM_PCT_MES)^C7622)</f>
        <v>1377.2921848680023</v>
      </c>
      <c r="H7622" s="5">
        <f>E7622+F7622+G7622</f>
        <v>4795.3267287258859</v>
      </c>
      <c r="I7622" s="5">
        <f>MIN(H7622,FARMER_HRS)</f>
        <v>720</v>
      </c>
      <c r="J7622" s="5">
        <f>MAX(0,H7622-FARMER_HRS)</f>
        <v>4075.3267287258859</v>
      </c>
      <c r="K7622" s="2">
        <f>I7622*FARMER_RATE+J7622*TEMP_WORKER_RATE</f>
        <v>95752.200151491066</v>
      </c>
      <c r="L7622" s="2">
        <f>A7622*PRICE_TOM+B7622*PRICE_CAR+C7622*PRICE_MES</f>
        <v>188216</v>
      </c>
      <c r="M7622" s="2">
        <f>A7622*FERT_BED_TOM+B7622*FERT_BED_CAR+C7622*FERT_BED_MES</f>
        <v>36080</v>
      </c>
      <c r="N7622" s="6">
        <f>IF(AND(D7622&lt;=TOTAL_BEDS,J7622&lt;=TEMP_WORKER_MAX*TEMP_WORKER_HRS),1,0)</f>
        <v>1</v>
      </c>
      <c r="O7622" s="2">
        <f>L7622-M7622-K7622-FIXED_COSTS</f>
        <v>36383.799848508934</v>
      </c>
      <c r="P7622" s="2">
        <f>IF(N7622=1,O7622,"")</f>
        <v>36383.799848508934</v>
      </c>
    </row>
    <row r="7623">
      <c r="A7623" s="6">
        <v>11</v>
      </c>
      <c r="B7623" s="6">
        <v>14</v>
      </c>
      <c r="C7623" s="6">
        <v>24</v>
      </c>
      <c r="D7623" s="6">
        <f>A7623+B7623+C7623</f>
        <v>49</v>
      </c>
      <c r="E7623" s="5">
        <f>IF(A7623=0,0,A7623*LABOR_HRS_WK_TOM*SEASON_WEEKS*(1+DIM_PCT_TOM)^A7623)</f>
        <v>2824.5855390489023</v>
      </c>
      <c r="F7623" s="5">
        <f>IF(B7623=0,0,B7623*LABOR_HRS_WK_CAR*SEASON_WEEKS*(1+DIM_PCT_CAR)^B7623)</f>
        <v>593.44900480898161</v>
      </c>
      <c r="G7623" s="5">
        <f>IF(C7623=0,0,C7623*LABOR_HRS_WK_MES*SEASON_WEEKS*(1+DIM_PCT_MES)^C7623)</f>
        <v>1455.139134447498</v>
      </c>
      <c r="H7623" s="5">
        <f>E7623+F7623+G7623</f>
        <v>4873.1736783053821</v>
      </c>
      <c r="I7623" s="5">
        <f>MIN(H7623,FARMER_HRS)</f>
        <v>720</v>
      </c>
      <c r="J7623" s="5">
        <f>MAX(0,H7623-FARMER_HRS)</f>
        <v>4153.1736783053821</v>
      </c>
      <c r="K7623" s="2">
        <f>I7623*FARMER_RATE+J7623*TEMP_WORKER_RATE</f>
        <v>97103.709692801771</v>
      </c>
      <c r="L7623" s="2">
        <f>A7623*PRICE_TOM+B7623*PRICE_CAR+C7623*PRICE_MES</f>
        <v>190916</v>
      </c>
      <c r="M7623" s="2">
        <f>A7623*FERT_BED_TOM+B7623*FERT_BED_CAR+C7623*FERT_BED_MES</f>
        <v>36960</v>
      </c>
      <c r="N7623" s="6">
        <f>IF(AND(D7623&lt;=TOTAL_BEDS,J7623&lt;=TEMP_WORKER_MAX*TEMP_WORKER_HRS),1,0)</f>
        <v>1</v>
      </c>
      <c r="O7623" s="2">
        <f>L7623-M7623-K7623-FIXED_COSTS</f>
        <v>36852.290307198229</v>
      </c>
      <c r="P7623" s="2">
        <f>IF(N7623=1,O7623,"")</f>
        <v>36852.290307198229</v>
      </c>
    </row>
    <row r="7624">
      <c r="A7624" s="6">
        <v>11</v>
      </c>
      <c r="B7624" s="6">
        <v>14</v>
      </c>
      <c r="C7624" s="6">
        <v>25</v>
      </c>
      <c r="D7624" s="6">
        <f>A7624+B7624+C7624</f>
        <v>50</v>
      </c>
      <c r="E7624" s="5">
        <f>IF(A7624=0,0,A7624*LABOR_HRS_WK_TOM*SEASON_WEEKS*(1+DIM_PCT_TOM)^A7624)</f>
        <v>2824.5855390489023</v>
      </c>
      <c r="F7624" s="5">
        <f>IF(B7624=0,0,B7624*LABOR_HRS_WK_CAR*SEASON_WEEKS*(1+DIM_PCT_CAR)^B7624)</f>
        <v>593.44900480898161</v>
      </c>
      <c r="G7624" s="5">
        <f>IF(C7624=0,0,C7624*LABOR_HRS_WK_MES*SEASON_WEEKS*(1+DIM_PCT_MES)^C7624)</f>
        <v>1534.7170558625955</v>
      </c>
      <c r="H7624" s="5">
        <f>E7624+F7624+G7624</f>
        <v>4952.7515997204791</v>
      </c>
      <c r="I7624" s="5">
        <f>MIN(H7624,FARMER_HRS)</f>
        <v>720</v>
      </c>
      <c r="J7624" s="5">
        <f>MAX(0,H7624-FARMER_HRS)</f>
        <v>4232.7515997204791</v>
      </c>
      <c r="K7624" s="2">
        <f>I7624*FARMER_RATE+J7624*TEMP_WORKER_RATE</f>
        <v>98485.270828480541</v>
      </c>
      <c r="L7624" s="2">
        <f>A7624*PRICE_TOM+B7624*PRICE_CAR+C7624*PRICE_MES</f>
        <v>193616</v>
      </c>
      <c r="M7624" s="2">
        <f>A7624*FERT_BED_TOM+B7624*FERT_BED_CAR+C7624*FERT_BED_MES</f>
        <v>37840</v>
      </c>
      <c r="N7624" s="6">
        <f>IF(AND(D7624&lt;=TOTAL_BEDS,J7624&lt;=TEMP_WORKER_MAX*TEMP_WORKER_HRS),1,0)</f>
        <v>1</v>
      </c>
      <c r="O7624" s="2">
        <f>L7624-M7624-K7624-FIXED_COSTS</f>
        <v>37290.729171519459</v>
      </c>
      <c r="P7624" s="2">
        <f>IF(N7624=1,O7624,"")</f>
        <v>37290.729171519459</v>
      </c>
    </row>
    <row r="7625">
      <c r="A7625" s="6">
        <v>11</v>
      </c>
      <c r="B7625" s="6">
        <v>14</v>
      </c>
      <c r="C7625" s="6">
        <v>26</v>
      </c>
      <c r="D7625" s="6">
        <f>A7625+B7625+C7625</f>
        <v>51</v>
      </c>
      <c r="E7625" s="5">
        <f>IF(A7625=0,0,A7625*LABOR_HRS_WK_TOM*SEASON_WEEKS*(1+DIM_PCT_TOM)^A7625)</f>
        <v>2824.5855390489023</v>
      </c>
      <c r="F7625" s="5">
        <f>IF(B7625=0,0,B7625*LABOR_HRS_WK_CAR*SEASON_WEEKS*(1+DIM_PCT_CAR)^B7625)</f>
        <v>593.44900480898161</v>
      </c>
      <c r="G7625" s="5">
        <f>IF(C7625=0,0,C7625*LABOR_HRS_WK_MES*SEASON_WEEKS*(1+DIM_PCT_MES)^C7625)</f>
        <v>1616.0570598233128</v>
      </c>
      <c r="H7625" s="5">
        <f>E7625+F7625+G7625</f>
        <v>5034.0916036811968</v>
      </c>
      <c r="I7625" s="5">
        <f>MIN(H7625,FARMER_HRS)</f>
        <v>720</v>
      </c>
      <c r="J7625" s="5">
        <f>MAX(0,H7625-FARMER_HRS)</f>
        <v>4314.0916036811968</v>
      </c>
      <c r="K7625" s="2">
        <f>I7625*FARMER_RATE+J7625*TEMP_WORKER_RATE</f>
        <v>99897.423675020778</v>
      </c>
      <c r="L7625" s="2">
        <f>A7625*PRICE_TOM+B7625*PRICE_CAR+C7625*PRICE_MES</f>
        <v>196316</v>
      </c>
      <c r="M7625" s="2">
        <f>A7625*FERT_BED_TOM+B7625*FERT_BED_CAR+C7625*FERT_BED_MES</f>
        <v>38720</v>
      </c>
      <c r="N7625" s="6">
        <f>IF(AND(D7625&lt;=TOTAL_BEDS,J7625&lt;=TEMP_WORKER_MAX*TEMP_WORKER_HRS),1,0)</f>
        <v>1</v>
      </c>
      <c r="O7625" s="2">
        <f>L7625-M7625-K7625-FIXED_COSTS</f>
        <v>37698.576324979222</v>
      </c>
      <c r="P7625" s="2">
        <f>IF(N7625=1,O7625,"")</f>
        <v>37698.576324979222</v>
      </c>
    </row>
    <row r="7626">
      <c r="A7626" s="6">
        <v>11</v>
      </c>
      <c r="B7626" s="6">
        <v>14</v>
      </c>
      <c r="C7626" s="6">
        <v>27</v>
      </c>
      <c r="D7626" s="6">
        <f>A7626+B7626+C7626</f>
        <v>52</v>
      </c>
      <c r="E7626" s="5">
        <f>IF(A7626=0,0,A7626*LABOR_HRS_WK_TOM*SEASON_WEEKS*(1+DIM_PCT_TOM)^A7626)</f>
        <v>2824.5855390489023</v>
      </c>
      <c r="F7626" s="5">
        <f>IF(B7626=0,0,B7626*LABOR_HRS_WK_CAR*SEASON_WEEKS*(1+DIM_PCT_CAR)^B7626)</f>
        <v>593.44900480898161</v>
      </c>
      <c r="G7626" s="5">
        <f>IF(C7626=0,0,C7626*LABOR_HRS_WK_MES*SEASON_WEEKS*(1+DIM_PCT_MES)^C7626)</f>
        <v>1699.19076434307</v>
      </c>
      <c r="H7626" s="5">
        <f>E7626+F7626+G7626</f>
        <v>5117.2253082009538</v>
      </c>
      <c r="I7626" s="5">
        <f>MIN(H7626,FARMER_HRS)</f>
        <v>720</v>
      </c>
      <c r="J7626" s="5">
        <f>MAX(0,H7626-FARMER_HRS)</f>
        <v>4397.2253082009538</v>
      </c>
      <c r="K7626" s="2">
        <f>I7626*FARMER_RATE+J7626*TEMP_WORKER_RATE</f>
        <v>101340.71715626656</v>
      </c>
      <c r="L7626" s="2">
        <f>A7626*PRICE_TOM+B7626*PRICE_CAR+C7626*PRICE_MES</f>
        <v>199016</v>
      </c>
      <c r="M7626" s="2">
        <f>A7626*FERT_BED_TOM+B7626*FERT_BED_CAR+C7626*FERT_BED_MES</f>
        <v>39600</v>
      </c>
      <c r="N7626" s="6">
        <f>IF(AND(D7626&lt;=TOTAL_BEDS,J7626&lt;=TEMP_WORKER_MAX*TEMP_WORKER_HRS),1,0)</f>
        <v>1</v>
      </c>
      <c r="O7626" s="2">
        <f>L7626-M7626-K7626-FIXED_COSTS</f>
        <v>38075.282843733439</v>
      </c>
      <c r="P7626" s="2">
        <f>IF(N7626=1,O7626,"")</f>
        <v>38075.282843733439</v>
      </c>
    </row>
    <row r="7627">
      <c r="A7627" s="6">
        <v>11</v>
      </c>
      <c r="B7627" s="6">
        <v>14</v>
      </c>
      <c r="C7627" s="6">
        <v>28</v>
      </c>
      <c r="D7627" s="6">
        <f>A7627+B7627+C7627</f>
        <v>53</v>
      </c>
      <c r="E7627" s="5">
        <f>IF(A7627=0,0,A7627*LABOR_HRS_WK_TOM*SEASON_WEEKS*(1+DIM_PCT_TOM)^A7627)</f>
        <v>2824.5855390489023</v>
      </c>
      <c r="F7627" s="5">
        <f>IF(B7627=0,0,B7627*LABOR_HRS_WK_CAR*SEASON_WEEKS*(1+DIM_PCT_CAR)^B7627)</f>
        <v>593.44900480898161</v>
      </c>
      <c r="G7627" s="5">
        <f>IF(C7627=0,0,C7627*LABOR_HRS_WK_MES*SEASON_WEEKS*(1+DIM_PCT_MES)^C7627)</f>
        <v>1784.1503025602233</v>
      </c>
      <c r="H7627" s="5">
        <f>E7627+F7627+G7627</f>
        <v>5202.1848464181076</v>
      </c>
      <c r="I7627" s="5">
        <f>MIN(H7627,FARMER_HRS)</f>
        <v>720</v>
      </c>
      <c r="J7627" s="5">
        <f>MAX(0,H7627-FARMER_HRS)</f>
        <v>4482.1848464181076</v>
      </c>
      <c r="K7627" s="2">
        <f>I7627*FARMER_RATE+J7627*TEMP_WORKER_RATE</f>
        <v>102815.70913920326</v>
      </c>
      <c r="L7627" s="2">
        <f>A7627*PRICE_TOM+B7627*PRICE_CAR+C7627*PRICE_MES</f>
        <v>201716</v>
      </c>
      <c r="M7627" s="2">
        <f>A7627*FERT_BED_TOM+B7627*FERT_BED_CAR+C7627*FERT_BED_MES</f>
        <v>40480</v>
      </c>
      <c r="N7627" s="6">
        <f>IF(AND(D7627&lt;=TOTAL_BEDS,J7627&lt;=TEMP_WORKER_MAX*TEMP_WORKER_HRS),1,0)</f>
        <v>1</v>
      </c>
      <c r="O7627" s="2">
        <f>L7627-M7627-K7627-FIXED_COSTS</f>
        <v>38420.29086079674</v>
      </c>
      <c r="P7627" s="2">
        <f>IF(N7627=1,O7627,"")</f>
        <v>38420.29086079674</v>
      </c>
    </row>
    <row r="7628">
      <c r="A7628" s="6">
        <v>11</v>
      </c>
      <c r="B7628" s="6">
        <v>14</v>
      </c>
      <c r="C7628" s="6">
        <v>29</v>
      </c>
      <c r="D7628" s="6">
        <f>A7628+B7628+C7628</f>
        <v>54</v>
      </c>
      <c r="E7628" s="5">
        <f>IF(A7628=0,0,A7628*LABOR_HRS_WK_TOM*SEASON_WEEKS*(1+DIM_PCT_TOM)^A7628)</f>
        <v>2824.5855390489023</v>
      </c>
      <c r="F7628" s="5">
        <f>IF(B7628=0,0,B7628*LABOR_HRS_WK_CAR*SEASON_WEEKS*(1+DIM_PCT_CAR)^B7628)</f>
        <v>593.44900480898161</v>
      </c>
      <c r="G7628" s="5">
        <f>IF(C7628=0,0,C7628*LABOR_HRS_WK_MES*SEASON_WEEKS*(1+DIM_PCT_MES)^C7628)</f>
        <v>1870.9683306758766</v>
      </c>
      <c r="H7628" s="5">
        <f>E7628+F7628+G7628</f>
        <v>5289.00287453376</v>
      </c>
      <c r="I7628" s="5">
        <f>MIN(H7628,FARMER_HRS)</f>
        <v>720</v>
      </c>
      <c r="J7628" s="5">
        <f>MAX(0,H7628-FARMER_HRS)</f>
        <v>4569.00287453376</v>
      </c>
      <c r="K7628" s="2">
        <f>I7628*FARMER_RATE+J7628*TEMP_WORKER_RATE</f>
        <v>104322.96657176666</v>
      </c>
      <c r="L7628" s="2">
        <f>A7628*PRICE_TOM+B7628*PRICE_CAR+C7628*PRICE_MES</f>
        <v>204416</v>
      </c>
      <c r="M7628" s="2">
        <f>A7628*FERT_BED_TOM+B7628*FERT_BED_CAR+C7628*FERT_BED_MES</f>
        <v>41360</v>
      </c>
      <c r="N7628" s="6">
        <f>IF(AND(D7628&lt;=TOTAL_BEDS,J7628&lt;=TEMP_WORKER_MAX*TEMP_WORKER_HRS),1,0)</f>
        <v>1</v>
      </c>
      <c r="O7628" s="2">
        <f>L7628-M7628-K7628-FIXED_COSTS</f>
        <v>38733.033428233335</v>
      </c>
      <c r="P7628" s="2">
        <f>IF(N7628=1,O7628,"")</f>
        <v>38733.033428233335</v>
      </c>
    </row>
    <row r="7629">
      <c r="A7629" s="6">
        <v>11</v>
      </c>
      <c r="B7629" s="6">
        <v>14</v>
      </c>
      <c r="C7629" s="6">
        <v>30</v>
      </c>
      <c r="D7629" s="6">
        <f>A7629+B7629+C7629</f>
        <v>55</v>
      </c>
      <c r="E7629" s="5">
        <f>IF(A7629=0,0,A7629*LABOR_HRS_WK_TOM*SEASON_WEEKS*(1+DIM_PCT_TOM)^A7629)</f>
        <v>2824.5855390489023</v>
      </c>
      <c r="F7629" s="5">
        <f>IF(B7629=0,0,B7629*LABOR_HRS_WK_CAR*SEASON_WEEKS*(1+DIM_PCT_CAR)^B7629)</f>
        <v>593.44900480898161</v>
      </c>
      <c r="G7629" s="5">
        <f>IF(C7629=0,0,C7629*LABOR_HRS_WK_MES*SEASON_WEEKS*(1+DIM_PCT_MES)^C7629)</f>
        <v>1959.6780360096466</v>
      </c>
      <c r="H7629" s="5">
        <f>E7629+F7629+G7629</f>
        <v>5377.7125798675306</v>
      </c>
      <c r="I7629" s="5">
        <f>MIN(H7629,FARMER_HRS)</f>
        <v>720</v>
      </c>
      <c r="J7629" s="5">
        <f>MAX(0,H7629-FARMER_HRS)</f>
        <v>4657.7125798675306</v>
      </c>
      <c r="K7629" s="2">
        <f>I7629*FARMER_RATE+J7629*TEMP_WORKER_RATE</f>
        <v>105863.06562270019</v>
      </c>
      <c r="L7629" s="2">
        <f>A7629*PRICE_TOM+B7629*PRICE_CAR+C7629*PRICE_MES</f>
        <v>207116</v>
      </c>
      <c r="M7629" s="2">
        <f>A7629*FERT_BED_TOM+B7629*FERT_BED_CAR+C7629*FERT_BED_MES</f>
        <v>42240</v>
      </c>
      <c r="N7629" s="6">
        <f>IF(AND(D7629&lt;=TOTAL_BEDS,J7629&lt;=TEMP_WORKER_MAX*TEMP_WORKER_HRS),1,0)</f>
        <v>1</v>
      </c>
      <c r="O7629" s="2">
        <f>L7629-M7629-K7629-FIXED_COSTS</f>
        <v>39012.934377299811</v>
      </c>
      <c r="P7629" s="2">
        <f>IF(N7629=1,O7629,"")</f>
        <v>39012.934377299811</v>
      </c>
    </row>
    <row r="7630">
      <c r="A7630" s="6">
        <v>11</v>
      </c>
      <c r="B7630" s="6">
        <v>15</v>
      </c>
      <c r="C7630" s="6">
        <v>0</v>
      </c>
      <c r="D7630" s="6">
        <f>A7630+B7630+C7630</f>
        <v>26</v>
      </c>
      <c r="E7630" s="5">
        <f>IF(A7630=0,0,A7630*LABOR_HRS_WK_TOM*SEASON_WEEKS*(1+DIM_PCT_TOM)^A7630)</f>
        <v>2824.5855390489023</v>
      </c>
      <c r="F7630" s="5">
        <f>IF(B7630=0,0,B7630*LABOR_HRS_WK_CAR*SEASON_WEEKS*(1+DIM_PCT_CAR)^B7630)</f>
        <v>651.73417492414933</v>
      </c>
      <c r="G7630" s="5">
        <f>IF(C7630=0,0,C7630*LABOR_HRS_WK_MES*SEASON_WEEKS*(1+DIM_PCT_MES)^C7630)</f>
        <v>0</v>
      </c>
      <c r="H7630" s="5">
        <f>E7630+F7630+G7630</f>
        <v>3476.3197139730519</v>
      </c>
      <c r="I7630" s="5">
        <f>MIN(H7630,FARMER_HRS)</f>
        <v>720</v>
      </c>
      <c r="J7630" s="5">
        <f>MAX(0,H7630-FARMER_HRS)</f>
        <v>2756.3197139730519</v>
      </c>
      <c r="K7630" s="2">
        <f>I7630*FARMER_RATE+J7630*TEMP_WORKER_RATE</f>
        <v>72852.772812032141</v>
      </c>
      <c r="L7630" s="2">
        <f>A7630*PRICE_TOM+B7630*PRICE_CAR+C7630*PRICE_MES</f>
        <v>128210</v>
      </c>
      <c r="M7630" s="2">
        <f>A7630*FERT_BED_TOM+B7630*FERT_BED_CAR+C7630*FERT_BED_MES</f>
        <v>16280</v>
      </c>
      <c r="N7630" s="6">
        <f>IF(AND(D7630&lt;=TOTAL_BEDS,J7630&lt;=TEMP_WORKER_MAX*TEMP_WORKER_HRS),1,0)</f>
        <v>1</v>
      </c>
      <c r="O7630" s="2">
        <f>L7630-M7630-K7630-FIXED_COSTS</f>
        <v>19077.227187967859</v>
      </c>
      <c r="P7630" s="2">
        <f>IF(N7630=1,O7630,"")</f>
        <v>19077.227187967859</v>
      </c>
    </row>
    <row r="7631">
      <c r="A7631" s="6">
        <v>11</v>
      </c>
      <c r="B7631" s="6">
        <v>15</v>
      </c>
      <c r="C7631" s="6">
        <v>1</v>
      </c>
      <c r="D7631" s="6">
        <f>A7631+B7631+C7631</f>
        <v>27</v>
      </c>
      <c r="E7631" s="5">
        <f>IF(A7631=0,0,A7631*LABOR_HRS_WK_TOM*SEASON_WEEKS*(1+DIM_PCT_TOM)^A7631)</f>
        <v>2824.5855390489023</v>
      </c>
      <c r="F7631" s="5">
        <f>IF(B7631=0,0,B7631*LABOR_HRS_WK_CAR*SEASON_WEEKS*(1+DIM_PCT_CAR)^B7631)</f>
        <v>651.73417492414933</v>
      </c>
      <c r="G7631" s="5">
        <f>IF(C7631=0,0,C7631*LABOR_HRS_WK_MES*SEASON_WEEKS*(1+DIM_PCT_MES)^C7631)</f>
        <v>45.5625</v>
      </c>
      <c r="H7631" s="5">
        <f>E7631+F7631+G7631</f>
        <v>3521.8822139730519</v>
      </c>
      <c r="I7631" s="5">
        <f>MIN(H7631,FARMER_HRS)</f>
        <v>720</v>
      </c>
      <c r="J7631" s="5">
        <f>MAX(0,H7631-FARMER_HRS)</f>
        <v>2801.8822139730519</v>
      </c>
      <c r="K7631" s="2">
        <f>I7631*FARMER_RATE+J7631*TEMP_WORKER_RATE</f>
        <v>73643.788437032141</v>
      </c>
      <c r="L7631" s="2">
        <f>A7631*PRICE_TOM+B7631*PRICE_CAR+C7631*PRICE_MES</f>
        <v>130910</v>
      </c>
      <c r="M7631" s="2">
        <f>A7631*FERT_BED_TOM+B7631*FERT_BED_CAR+C7631*FERT_BED_MES</f>
        <v>17160</v>
      </c>
      <c r="N7631" s="6">
        <f>IF(AND(D7631&lt;=TOTAL_BEDS,J7631&lt;=TEMP_WORKER_MAX*TEMP_WORKER_HRS),1,0)</f>
        <v>1</v>
      </c>
      <c r="O7631" s="2">
        <f>L7631-M7631-K7631-FIXED_COSTS</f>
        <v>20106.211562967859</v>
      </c>
      <c r="P7631" s="2">
        <f>IF(N7631=1,O7631,"")</f>
        <v>20106.211562967859</v>
      </c>
    </row>
    <row r="7632">
      <c r="A7632" s="6">
        <v>11</v>
      </c>
      <c r="B7632" s="6">
        <v>15</v>
      </c>
      <c r="C7632" s="6">
        <v>2</v>
      </c>
      <c r="D7632" s="6">
        <f>A7632+B7632+C7632</f>
        <v>28</v>
      </c>
      <c r="E7632" s="5">
        <f>IF(A7632=0,0,A7632*LABOR_HRS_WK_TOM*SEASON_WEEKS*(1+DIM_PCT_TOM)^A7632)</f>
        <v>2824.5855390489023</v>
      </c>
      <c r="F7632" s="5">
        <f>IF(B7632=0,0,B7632*LABOR_HRS_WK_CAR*SEASON_WEEKS*(1+DIM_PCT_CAR)^B7632)</f>
        <v>651.73417492414933</v>
      </c>
      <c r="G7632" s="5">
        <f>IF(C7632=0,0,C7632*LABOR_HRS_WK_MES*SEASON_WEEKS*(1+DIM_PCT_MES)^C7632)</f>
        <v>92.2640625</v>
      </c>
      <c r="H7632" s="5">
        <f>E7632+F7632+G7632</f>
        <v>3568.5837764730518</v>
      </c>
      <c r="I7632" s="5">
        <f>MIN(H7632,FARMER_HRS)</f>
        <v>720</v>
      </c>
      <c r="J7632" s="5">
        <f>MAX(0,H7632-FARMER_HRS)</f>
        <v>2848.5837764730518</v>
      </c>
      <c r="K7632" s="2">
        <f>I7632*FARMER_RATE+J7632*TEMP_WORKER_RATE</f>
        <v>74454.579452657141</v>
      </c>
      <c r="L7632" s="2">
        <f>A7632*PRICE_TOM+B7632*PRICE_CAR+C7632*PRICE_MES</f>
        <v>133610</v>
      </c>
      <c r="M7632" s="2">
        <f>A7632*FERT_BED_TOM+B7632*FERT_BED_CAR+C7632*FERT_BED_MES</f>
        <v>18040</v>
      </c>
      <c r="N7632" s="6">
        <f>IF(AND(D7632&lt;=TOTAL_BEDS,J7632&lt;=TEMP_WORKER_MAX*TEMP_WORKER_HRS),1,0)</f>
        <v>1</v>
      </c>
      <c r="O7632" s="2">
        <f>L7632-M7632-K7632-FIXED_COSTS</f>
        <v>21115.420547342859</v>
      </c>
      <c r="P7632" s="2">
        <f>IF(N7632=1,O7632,"")</f>
        <v>21115.420547342859</v>
      </c>
    </row>
    <row r="7633">
      <c r="A7633" s="6">
        <v>11</v>
      </c>
      <c r="B7633" s="6">
        <v>15</v>
      </c>
      <c r="C7633" s="6">
        <v>3</v>
      </c>
      <c r="D7633" s="6">
        <f>A7633+B7633+C7633</f>
        <v>29</v>
      </c>
      <c r="E7633" s="5">
        <f>IF(A7633=0,0,A7633*LABOR_HRS_WK_TOM*SEASON_WEEKS*(1+DIM_PCT_TOM)^A7633)</f>
        <v>2824.5855390489023</v>
      </c>
      <c r="F7633" s="5">
        <f>IF(B7633=0,0,B7633*LABOR_HRS_WK_CAR*SEASON_WEEKS*(1+DIM_PCT_CAR)^B7633)</f>
        <v>651.73417492414933</v>
      </c>
      <c r="G7633" s="5">
        <f>IF(C7633=0,0,C7633*LABOR_HRS_WK_MES*SEASON_WEEKS*(1+DIM_PCT_MES)^C7633)</f>
        <v>140.12604492187498</v>
      </c>
      <c r="H7633" s="5">
        <f>E7633+F7633+G7633</f>
        <v>3616.4457588949267</v>
      </c>
      <c r="I7633" s="5">
        <f>MIN(H7633,FARMER_HRS)</f>
        <v>720</v>
      </c>
      <c r="J7633" s="5">
        <f>MAX(0,H7633-FARMER_HRS)</f>
        <v>2896.4457588949267</v>
      </c>
      <c r="K7633" s="2">
        <f>I7633*FARMER_RATE+J7633*TEMP_WORKER_RATE</f>
        <v>75285.51664748136</v>
      </c>
      <c r="L7633" s="2">
        <f>A7633*PRICE_TOM+B7633*PRICE_CAR+C7633*PRICE_MES</f>
        <v>136310</v>
      </c>
      <c r="M7633" s="2">
        <f>A7633*FERT_BED_TOM+B7633*FERT_BED_CAR+C7633*FERT_BED_MES</f>
        <v>18920</v>
      </c>
      <c r="N7633" s="6">
        <f>IF(AND(D7633&lt;=TOTAL_BEDS,J7633&lt;=TEMP_WORKER_MAX*TEMP_WORKER_HRS),1,0)</f>
        <v>1</v>
      </c>
      <c r="O7633" s="2">
        <f>L7633-M7633-K7633-FIXED_COSTS</f>
        <v>22104.48335251864</v>
      </c>
      <c r="P7633" s="2">
        <f>IF(N7633=1,O7633,"")</f>
        <v>22104.48335251864</v>
      </c>
    </row>
    <row r="7634">
      <c r="A7634" s="6">
        <v>11</v>
      </c>
      <c r="B7634" s="6">
        <v>15</v>
      </c>
      <c r="C7634" s="6">
        <v>4</v>
      </c>
      <c r="D7634" s="6">
        <f>A7634+B7634+C7634</f>
        <v>30</v>
      </c>
      <c r="E7634" s="5">
        <f>IF(A7634=0,0,A7634*LABOR_HRS_WK_TOM*SEASON_WEEKS*(1+DIM_PCT_TOM)^A7634)</f>
        <v>2824.5855390489023</v>
      </c>
      <c r="F7634" s="5">
        <f>IF(B7634=0,0,B7634*LABOR_HRS_WK_CAR*SEASON_WEEKS*(1+DIM_PCT_CAR)^B7634)</f>
        <v>651.73417492414933</v>
      </c>
      <c r="G7634" s="5">
        <f>IF(C7634=0,0,C7634*LABOR_HRS_WK_MES*SEASON_WEEKS*(1+DIM_PCT_MES)^C7634)</f>
        <v>189.17016064453119</v>
      </c>
      <c r="H7634" s="5">
        <f>E7634+F7634+G7634</f>
        <v>3665.4898746175832</v>
      </c>
      <c r="I7634" s="5">
        <f>MIN(H7634,FARMER_HRS)</f>
        <v>720</v>
      </c>
      <c r="J7634" s="5">
        <f>MAX(0,H7634-FARMER_HRS)</f>
        <v>2945.4898746175832</v>
      </c>
      <c r="K7634" s="2">
        <f>I7634*FARMER_RATE+J7634*TEMP_WORKER_RATE</f>
        <v>76136.976989888586</v>
      </c>
      <c r="L7634" s="2">
        <f>A7634*PRICE_TOM+B7634*PRICE_CAR+C7634*PRICE_MES</f>
        <v>139010</v>
      </c>
      <c r="M7634" s="2">
        <f>A7634*FERT_BED_TOM+B7634*FERT_BED_CAR+C7634*FERT_BED_MES</f>
        <v>19800</v>
      </c>
      <c r="N7634" s="6">
        <f>IF(AND(D7634&lt;=TOTAL_BEDS,J7634&lt;=TEMP_WORKER_MAX*TEMP_WORKER_HRS),1,0)</f>
        <v>1</v>
      </c>
      <c r="O7634" s="2">
        <f>L7634-M7634-K7634-FIXED_COSTS</f>
        <v>23073.023010111414</v>
      </c>
      <c r="P7634" s="2">
        <f>IF(N7634=1,O7634,"")</f>
        <v>23073.023010111414</v>
      </c>
    </row>
    <row r="7635">
      <c r="A7635" s="6">
        <v>11</v>
      </c>
      <c r="B7635" s="6">
        <v>15</v>
      </c>
      <c r="C7635" s="6">
        <v>5</v>
      </c>
      <c r="D7635" s="6">
        <f>A7635+B7635+C7635</f>
        <v>31</v>
      </c>
      <c r="E7635" s="5">
        <f>IF(A7635=0,0,A7635*LABOR_HRS_WK_TOM*SEASON_WEEKS*(1+DIM_PCT_TOM)^A7635)</f>
        <v>2824.5855390489023</v>
      </c>
      <c r="F7635" s="5">
        <f>IF(B7635=0,0,B7635*LABOR_HRS_WK_CAR*SEASON_WEEKS*(1+DIM_PCT_CAR)^B7635)</f>
        <v>651.73417492414933</v>
      </c>
      <c r="G7635" s="5">
        <f>IF(C7635=0,0,C7635*LABOR_HRS_WK_MES*SEASON_WEEKS*(1+DIM_PCT_MES)^C7635)</f>
        <v>239.41848456573481</v>
      </c>
      <c r="H7635" s="5">
        <f>E7635+F7635+G7635</f>
        <v>3715.7381985387865</v>
      </c>
      <c r="I7635" s="5">
        <f>MIN(H7635,FARMER_HRS)</f>
        <v>720</v>
      </c>
      <c r="J7635" s="5">
        <f>MAX(0,H7635-FARMER_HRS)</f>
        <v>2995.7381985387865</v>
      </c>
      <c r="K7635" s="2">
        <f>I7635*FARMER_RATE+J7635*TEMP_WORKER_RATE</f>
        <v>77009.3437246317</v>
      </c>
      <c r="L7635" s="2">
        <f>A7635*PRICE_TOM+B7635*PRICE_CAR+C7635*PRICE_MES</f>
        <v>141710</v>
      </c>
      <c r="M7635" s="2">
        <f>A7635*FERT_BED_TOM+B7635*FERT_BED_CAR+C7635*FERT_BED_MES</f>
        <v>20680</v>
      </c>
      <c r="N7635" s="6">
        <f>IF(AND(D7635&lt;=TOTAL_BEDS,J7635&lt;=TEMP_WORKER_MAX*TEMP_WORKER_HRS),1,0)</f>
        <v>1</v>
      </c>
      <c r="O7635" s="2">
        <f>L7635-M7635-K7635-FIXED_COSTS</f>
        <v>24020.656275368296</v>
      </c>
      <c r="P7635" s="2">
        <f>IF(N7635=1,O7635,"")</f>
        <v>24020.656275368296</v>
      </c>
    </row>
    <row r="7636">
      <c r="A7636" s="6">
        <v>11</v>
      </c>
      <c r="B7636" s="6">
        <v>15</v>
      </c>
      <c r="C7636" s="6">
        <v>6</v>
      </c>
      <c r="D7636" s="6">
        <f>A7636+B7636+C7636</f>
        <v>32</v>
      </c>
      <c r="E7636" s="5">
        <f>IF(A7636=0,0,A7636*LABOR_HRS_WK_TOM*SEASON_WEEKS*(1+DIM_PCT_TOM)^A7636)</f>
        <v>2824.5855390489023</v>
      </c>
      <c r="F7636" s="5">
        <f>IF(B7636=0,0,B7636*LABOR_HRS_WK_CAR*SEASON_WEEKS*(1+DIM_PCT_CAR)^B7636)</f>
        <v>651.73417492414933</v>
      </c>
      <c r="G7636" s="5">
        <f>IF(C7636=0,0,C7636*LABOR_HRS_WK_MES*SEASON_WEEKS*(1+DIM_PCT_MES)^C7636)</f>
        <v>290.89345874736773</v>
      </c>
      <c r="H7636" s="5">
        <f>E7636+F7636+G7636</f>
        <v>3767.2131727204196</v>
      </c>
      <c r="I7636" s="5">
        <f>MIN(H7636,FARMER_HRS)</f>
        <v>720</v>
      </c>
      <c r="J7636" s="5">
        <f>MAX(0,H7636-FARMER_HRS)</f>
        <v>3047.2131727204196</v>
      </c>
      <c r="K7636" s="2">
        <f>I7636*FARMER_RATE+J7636*TEMP_WORKER_RATE</f>
        <v>77903.006470840613</v>
      </c>
      <c r="L7636" s="2">
        <f>A7636*PRICE_TOM+B7636*PRICE_CAR+C7636*PRICE_MES</f>
        <v>144410</v>
      </c>
      <c r="M7636" s="2">
        <f>A7636*FERT_BED_TOM+B7636*FERT_BED_CAR+C7636*FERT_BED_MES</f>
        <v>21560</v>
      </c>
      <c r="N7636" s="6">
        <f>IF(AND(D7636&lt;=TOTAL_BEDS,J7636&lt;=TEMP_WORKER_MAX*TEMP_WORKER_HRS),1,0)</f>
        <v>1</v>
      </c>
      <c r="O7636" s="2">
        <f>L7636-M7636-K7636-FIXED_COSTS</f>
        <v>24946.993529159387</v>
      </c>
      <c r="P7636" s="2">
        <f>IF(N7636=1,O7636,"")</f>
        <v>24946.993529159387</v>
      </c>
    </row>
    <row r="7637">
      <c r="A7637" s="6">
        <v>11</v>
      </c>
      <c r="B7637" s="6">
        <v>15</v>
      </c>
      <c r="C7637" s="6">
        <v>7</v>
      </c>
      <c r="D7637" s="6">
        <f>A7637+B7637+C7637</f>
        <v>33</v>
      </c>
      <c r="E7637" s="5">
        <f>IF(A7637=0,0,A7637*LABOR_HRS_WK_TOM*SEASON_WEEKS*(1+DIM_PCT_TOM)^A7637)</f>
        <v>2824.5855390489023</v>
      </c>
      <c r="F7637" s="5">
        <f>IF(B7637=0,0,B7637*LABOR_HRS_WK_CAR*SEASON_WEEKS*(1+DIM_PCT_CAR)^B7637)</f>
        <v>651.73417492414933</v>
      </c>
      <c r="G7637" s="5">
        <f>IF(C7637=0,0,C7637*LABOR_HRS_WK_MES*SEASON_WEEKS*(1+DIM_PCT_MES)^C7637)</f>
        <v>343.61789814532818</v>
      </c>
      <c r="H7637" s="5">
        <f>E7637+F7637+G7637</f>
        <v>3819.93761211838</v>
      </c>
      <c r="I7637" s="5">
        <f>MIN(H7637,FARMER_HRS)</f>
        <v>720</v>
      </c>
      <c r="J7637" s="5">
        <f>MAX(0,H7637-FARMER_HRS)</f>
        <v>3099.93761211838</v>
      </c>
      <c r="K7637" s="2">
        <f>I7637*FARMER_RATE+J7637*TEMP_WORKER_RATE</f>
        <v>78818.361321499659</v>
      </c>
      <c r="L7637" s="2">
        <f>A7637*PRICE_TOM+B7637*PRICE_CAR+C7637*PRICE_MES</f>
        <v>147110</v>
      </c>
      <c r="M7637" s="2">
        <f>A7637*FERT_BED_TOM+B7637*FERT_BED_CAR+C7637*FERT_BED_MES</f>
        <v>22440</v>
      </c>
      <c r="N7637" s="6">
        <f>IF(AND(D7637&lt;=TOTAL_BEDS,J7637&lt;=TEMP_WORKER_MAX*TEMP_WORKER_HRS),1,0)</f>
        <v>1</v>
      </c>
      <c r="O7637" s="2">
        <f>L7637-M7637-K7637-FIXED_COSTS</f>
        <v>25851.638678500341</v>
      </c>
      <c r="P7637" s="2">
        <f>IF(N7637=1,O7637,"")</f>
        <v>25851.638678500341</v>
      </c>
    </row>
    <row r="7638">
      <c r="A7638" s="6">
        <v>11</v>
      </c>
      <c r="B7638" s="6">
        <v>15</v>
      </c>
      <c r="C7638" s="6">
        <v>8</v>
      </c>
      <c r="D7638" s="6">
        <f>A7638+B7638+C7638</f>
        <v>34</v>
      </c>
      <c r="E7638" s="5">
        <f>IF(A7638=0,0,A7638*LABOR_HRS_WK_TOM*SEASON_WEEKS*(1+DIM_PCT_TOM)^A7638)</f>
        <v>2824.5855390489023</v>
      </c>
      <c r="F7638" s="5">
        <f>IF(B7638=0,0,B7638*LABOR_HRS_WK_CAR*SEASON_WEEKS*(1+DIM_PCT_CAR)^B7638)</f>
        <v>651.73417492414933</v>
      </c>
      <c r="G7638" s="5">
        <f>IF(C7638=0,0,C7638*LABOR_HRS_WK_MES*SEASON_WEEKS*(1+DIM_PCT_MES)^C7638)</f>
        <v>397.61499642530833</v>
      </c>
      <c r="H7638" s="5">
        <f>E7638+F7638+G7638</f>
        <v>3873.93471039836</v>
      </c>
      <c r="I7638" s="5">
        <f>MIN(H7638,FARMER_HRS)</f>
        <v>720</v>
      </c>
      <c r="J7638" s="5">
        <f>MAX(0,H7638-FARMER_HRS)</f>
        <v>3153.93471039836</v>
      </c>
      <c r="K7638" s="2">
        <f>I7638*FARMER_RATE+J7638*TEMP_WORKER_RATE</f>
        <v>79755.810944415978</v>
      </c>
      <c r="L7638" s="2">
        <f>A7638*PRICE_TOM+B7638*PRICE_CAR+C7638*PRICE_MES</f>
        <v>149810</v>
      </c>
      <c r="M7638" s="2">
        <f>A7638*FERT_BED_TOM+B7638*FERT_BED_CAR+C7638*FERT_BED_MES</f>
        <v>23320</v>
      </c>
      <c r="N7638" s="6">
        <f>IF(AND(D7638&lt;=TOTAL_BEDS,J7638&lt;=TEMP_WORKER_MAX*TEMP_WORKER_HRS),1,0)</f>
        <v>1</v>
      </c>
      <c r="O7638" s="2">
        <f>L7638-M7638-K7638-FIXED_COSTS</f>
        <v>26734.189055584022</v>
      </c>
      <c r="P7638" s="2">
        <f>IF(N7638=1,O7638,"")</f>
        <v>26734.189055584022</v>
      </c>
    </row>
    <row r="7639">
      <c r="A7639" s="6">
        <v>11</v>
      </c>
      <c r="B7639" s="6">
        <v>15</v>
      </c>
      <c r="C7639" s="6">
        <v>9</v>
      </c>
      <c r="D7639" s="6">
        <f>A7639+B7639+C7639</f>
        <v>35</v>
      </c>
      <c r="E7639" s="5">
        <f>IF(A7639=0,0,A7639*LABOR_HRS_WK_TOM*SEASON_WEEKS*(1+DIM_PCT_TOM)^A7639)</f>
        <v>2824.5855390489023</v>
      </c>
      <c r="F7639" s="5">
        <f>IF(B7639=0,0,B7639*LABOR_HRS_WK_CAR*SEASON_WEEKS*(1+DIM_PCT_CAR)^B7639)</f>
        <v>651.73417492414933</v>
      </c>
      <c r="G7639" s="5">
        <f>IF(C7639=0,0,C7639*LABOR_HRS_WK_MES*SEASON_WEEKS*(1+DIM_PCT_MES)^C7639)</f>
        <v>452.90833186570273</v>
      </c>
      <c r="H7639" s="5">
        <f>E7639+F7639+G7639</f>
        <v>3929.2280458387545</v>
      </c>
      <c r="I7639" s="5">
        <f>MIN(H7639,FARMER_HRS)</f>
        <v>720</v>
      </c>
      <c r="J7639" s="5">
        <f>MAX(0,H7639-FARMER_HRS)</f>
        <v>3209.2280458387545</v>
      </c>
      <c r="K7639" s="2">
        <f>I7639*FARMER_RATE+J7639*TEMP_WORKER_RATE</f>
        <v>80715.7646847006</v>
      </c>
      <c r="L7639" s="2">
        <f>A7639*PRICE_TOM+B7639*PRICE_CAR+C7639*PRICE_MES</f>
        <v>152510</v>
      </c>
      <c r="M7639" s="2">
        <f>A7639*FERT_BED_TOM+B7639*FERT_BED_CAR+C7639*FERT_BED_MES</f>
        <v>24200</v>
      </c>
      <c r="N7639" s="6">
        <f>IF(AND(D7639&lt;=TOTAL_BEDS,J7639&lt;=TEMP_WORKER_MAX*TEMP_WORKER_HRS),1,0)</f>
        <v>1</v>
      </c>
      <c r="O7639" s="2">
        <f>L7639-M7639-K7639-FIXED_COSTS</f>
        <v>27594.235315299404</v>
      </c>
      <c r="P7639" s="2">
        <f>IF(N7639=1,O7639,"")</f>
        <v>27594.235315299404</v>
      </c>
    </row>
    <row r="7640">
      <c r="A7640" s="6">
        <v>11</v>
      </c>
      <c r="B7640" s="6">
        <v>15</v>
      </c>
      <c r="C7640" s="6">
        <v>10</v>
      </c>
      <c r="D7640" s="6">
        <f>A7640+B7640+C7640</f>
        <v>36</v>
      </c>
      <c r="E7640" s="5">
        <f>IF(A7640=0,0,A7640*LABOR_HRS_WK_TOM*SEASON_WEEKS*(1+DIM_PCT_TOM)^A7640)</f>
        <v>2824.5855390489023</v>
      </c>
      <c r="F7640" s="5">
        <f>IF(B7640=0,0,B7640*LABOR_HRS_WK_CAR*SEASON_WEEKS*(1+DIM_PCT_CAR)^B7640)</f>
        <v>651.73417492414933</v>
      </c>
      <c r="G7640" s="5">
        <f>IF(C7640=0,0,C7640*LABOR_HRS_WK_MES*SEASON_WEEKS*(1+DIM_PCT_MES)^C7640)</f>
        <v>509.52187334891551</v>
      </c>
      <c r="H7640" s="5">
        <f>E7640+F7640+G7640</f>
        <v>3985.8415873219674</v>
      </c>
      <c r="I7640" s="5">
        <f>MIN(H7640,FARMER_HRS)</f>
        <v>720</v>
      </c>
      <c r="J7640" s="5">
        <f>MAX(0,H7640-FARMER_HRS)</f>
        <v>3265.8415873219674</v>
      </c>
      <c r="K7640" s="2">
        <f>I7640*FARMER_RATE+J7640*TEMP_WORKER_RATE</f>
        <v>81698.638668784144</v>
      </c>
      <c r="L7640" s="2">
        <f>A7640*PRICE_TOM+B7640*PRICE_CAR+C7640*PRICE_MES</f>
        <v>155210</v>
      </c>
      <c r="M7640" s="2">
        <f>A7640*FERT_BED_TOM+B7640*FERT_BED_CAR+C7640*FERT_BED_MES</f>
        <v>25080</v>
      </c>
      <c r="N7640" s="6">
        <f>IF(AND(D7640&lt;=TOTAL_BEDS,J7640&lt;=TEMP_WORKER_MAX*TEMP_WORKER_HRS),1,0)</f>
        <v>1</v>
      </c>
      <c r="O7640" s="2">
        <f>L7640-M7640-K7640-FIXED_COSTS</f>
        <v>28431.361331215856</v>
      </c>
      <c r="P7640" s="2">
        <f>IF(N7640=1,O7640,"")</f>
        <v>28431.361331215856</v>
      </c>
    </row>
    <row r="7641">
      <c r="A7641" s="6">
        <v>11</v>
      </c>
      <c r="B7641" s="6">
        <v>15</v>
      </c>
      <c r="C7641" s="6">
        <v>11</v>
      </c>
      <c r="D7641" s="6">
        <f>A7641+B7641+C7641</f>
        <v>37</v>
      </c>
      <c r="E7641" s="5">
        <f>IF(A7641=0,0,A7641*LABOR_HRS_WK_TOM*SEASON_WEEKS*(1+DIM_PCT_TOM)^A7641)</f>
        <v>2824.5855390489023</v>
      </c>
      <c r="F7641" s="5">
        <f>IF(B7641=0,0,B7641*LABOR_HRS_WK_CAR*SEASON_WEEKS*(1+DIM_PCT_CAR)^B7641)</f>
        <v>651.73417492414933</v>
      </c>
      <c r="G7641" s="5">
        <f>IF(C7641=0,0,C7641*LABOR_HRS_WK_MES*SEASON_WEEKS*(1+DIM_PCT_MES)^C7641)</f>
        <v>567.47998644235463</v>
      </c>
      <c r="H7641" s="5">
        <f>E7641+F7641+G7641</f>
        <v>4043.7997004154067</v>
      </c>
      <c r="I7641" s="5">
        <f>MIN(H7641,FARMER_HRS)</f>
        <v>720</v>
      </c>
      <c r="J7641" s="5">
        <f>MAX(0,H7641-FARMER_HRS)</f>
        <v>3323.7997004154067</v>
      </c>
      <c r="K7641" s="2">
        <f>I7641*FARMER_RATE+J7641*TEMP_WORKER_RATE</f>
        <v>82704.8559099897</v>
      </c>
      <c r="L7641" s="2">
        <f>A7641*PRICE_TOM+B7641*PRICE_CAR+C7641*PRICE_MES</f>
        <v>157910</v>
      </c>
      <c r="M7641" s="2">
        <f>A7641*FERT_BED_TOM+B7641*FERT_BED_CAR+C7641*FERT_BED_MES</f>
        <v>25960</v>
      </c>
      <c r="N7641" s="6">
        <f>IF(AND(D7641&lt;=TOTAL_BEDS,J7641&lt;=TEMP_WORKER_MAX*TEMP_WORKER_HRS),1,0)</f>
        <v>1</v>
      </c>
      <c r="O7641" s="2">
        <f>L7641-M7641-K7641-FIXED_COSTS</f>
        <v>29245.144090010304</v>
      </c>
      <c r="P7641" s="2">
        <f>IF(N7641=1,O7641,"")</f>
        <v>29245.144090010304</v>
      </c>
    </row>
    <row r="7642">
      <c r="A7642" s="6">
        <v>11</v>
      </c>
      <c r="B7642" s="6">
        <v>15</v>
      </c>
      <c r="C7642" s="6">
        <v>12</v>
      </c>
      <c r="D7642" s="6">
        <f>A7642+B7642+C7642</f>
        <v>38</v>
      </c>
      <c r="E7642" s="5">
        <f>IF(A7642=0,0,A7642*LABOR_HRS_WK_TOM*SEASON_WEEKS*(1+DIM_PCT_TOM)^A7642)</f>
        <v>2824.5855390489023</v>
      </c>
      <c r="F7642" s="5">
        <f>IF(B7642=0,0,B7642*LABOR_HRS_WK_CAR*SEASON_WEEKS*(1+DIM_PCT_CAR)^B7642)</f>
        <v>651.73417492414933</v>
      </c>
      <c r="G7642" s="5">
        <f>IF(C7642=0,0,C7642*LABOR_HRS_WK_MES*SEASON_WEEKS*(1+DIM_PCT_MES)^C7642)</f>
        <v>626.807439570419</v>
      </c>
      <c r="H7642" s="5">
        <f>E7642+F7642+G7642</f>
        <v>4103.1271535434707</v>
      </c>
      <c r="I7642" s="5">
        <f>MIN(H7642,FARMER_HRS)</f>
        <v>720</v>
      </c>
      <c r="J7642" s="5">
        <f>MAX(0,H7642-FARMER_HRS)</f>
        <v>3383.1271535434707</v>
      </c>
      <c r="K7642" s="2">
        <f>I7642*FARMER_RATE+J7642*TEMP_WORKER_RATE</f>
        <v>83734.846415685257</v>
      </c>
      <c r="L7642" s="2">
        <f>A7642*PRICE_TOM+B7642*PRICE_CAR+C7642*PRICE_MES</f>
        <v>160610</v>
      </c>
      <c r="M7642" s="2">
        <f>A7642*FERT_BED_TOM+B7642*FERT_BED_CAR+C7642*FERT_BED_MES</f>
        <v>26840</v>
      </c>
      <c r="N7642" s="6">
        <f>IF(AND(D7642&lt;=TOTAL_BEDS,J7642&lt;=TEMP_WORKER_MAX*TEMP_WORKER_HRS),1,0)</f>
        <v>1</v>
      </c>
      <c r="O7642" s="2">
        <f>L7642-M7642-K7642-FIXED_COSTS</f>
        <v>30035.153584314743</v>
      </c>
      <c r="P7642" s="2">
        <f>IF(N7642=1,O7642,"")</f>
        <v>30035.153584314743</v>
      </c>
    </row>
    <row r="7643">
      <c r="A7643" s="6">
        <v>11</v>
      </c>
      <c r="B7643" s="6">
        <v>15</v>
      </c>
      <c r="C7643" s="6">
        <v>13</v>
      </c>
      <c r="D7643" s="6">
        <f>A7643+B7643+C7643</f>
        <v>39</v>
      </c>
      <c r="E7643" s="5">
        <f>IF(A7643=0,0,A7643*LABOR_HRS_WK_TOM*SEASON_WEEKS*(1+DIM_PCT_TOM)^A7643)</f>
        <v>2824.5855390489023</v>
      </c>
      <c r="F7643" s="5">
        <f>IF(B7643=0,0,B7643*LABOR_HRS_WK_CAR*SEASON_WEEKS*(1+DIM_PCT_CAR)^B7643)</f>
        <v>651.73417492414933</v>
      </c>
      <c r="G7643" s="5">
        <f>IF(C7643=0,0,C7643*LABOR_HRS_WK_MES*SEASON_WEEKS*(1+DIM_PCT_MES)^C7643)</f>
        <v>687.52941027880331</v>
      </c>
      <c r="H7643" s="5">
        <f>E7643+F7643+G7643</f>
        <v>4163.8491242518548</v>
      </c>
      <c r="I7643" s="5">
        <f>MIN(H7643,FARMER_HRS)</f>
        <v>720</v>
      </c>
      <c r="J7643" s="5">
        <f>MAX(0,H7643-FARMER_HRS)</f>
        <v>3443.8491242518548</v>
      </c>
      <c r="K7643" s="2">
        <f>I7643*FARMER_RATE+J7643*TEMP_WORKER_RATE</f>
        <v>84789.047296039149</v>
      </c>
      <c r="L7643" s="2">
        <f>A7643*PRICE_TOM+B7643*PRICE_CAR+C7643*PRICE_MES</f>
        <v>163310</v>
      </c>
      <c r="M7643" s="2">
        <f>A7643*FERT_BED_TOM+B7643*FERT_BED_CAR+C7643*FERT_BED_MES</f>
        <v>27720</v>
      </c>
      <c r="N7643" s="6">
        <f>IF(AND(D7643&lt;=TOTAL_BEDS,J7643&lt;=TEMP_WORKER_MAX*TEMP_WORKER_HRS),1,0)</f>
        <v>1</v>
      </c>
      <c r="O7643" s="2">
        <f>L7643-M7643-K7643-FIXED_COSTS</f>
        <v>30800.952703960851</v>
      </c>
      <c r="P7643" s="2">
        <f>IF(N7643=1,O7643,"")</f>
        <v>30800.952703960851</v>
      </c>
    </row>
    <row r="7644">
      <c r="A7644" s="6">
        <v>11</v>
      </c>
      <c r="B7644" s="6">
        <v>15</v>
      </c>
      <c r="C7644" s="6">
        <v>14</v>
      </c>
      <c r="D7644" s="6">
        <f>A7644+B7644+C7644</f>
        <v>40</v>
      </c>
      <c r="E7644" s="5">
        <f>IF(A7644=0,0,A7644*LABOR_HRS_WK_TOM*SEASON_WEEKS*(1+DIM_PCT_TOM)^A7644)</f>
        <v>2824.5855390489023</v>
      </c>
      <c r="F7644" s="5">
        <f>IF(B7644=0,0,B7644*LABOR_HRS_WK_CAR*SEASON_WEEKS*(1+DIM_PCT_CAR)^B7644)</f>
        <v>651.73417492414933</v>
      </c>
      <c r="G7644" s="5">
        <f>IF(C7644=0,0,C7644*LABOR_HRS_WK_MES*SEASON_WEEKS*(1+DIM_PCT_MES)^C7644)</f>
        <v>749.67149159246435</v>
      </c>
      <c r="H7644" s="5">
        <f>E7644+F7644+G7644</f>
        <v>4225.9912055655159</v>
      </c>
      <c r="I7644" s="5">
        <f>MIN(H7644,FARMER_HRS)</f>
        <v>720</v>
      </c>
      <c r="J7644" s="5">
        <f>MAX(0,H7644-FARMER_HRS)</f>
        <v>3505.9912055655159</v>
      </c>
      <c r="K7644" s="2">
        <f>I7644*FARMER_RATE+J7644*TEMP_WORKER_RATE</f>
        <v>85867.902874401319</v>
      </c>
      <c r="L7644" s="2">
        <f>A7644*PRICE_TOM+B7644*PRICE_CAR+C7644*PRICE_MES</f>
        <v>166010</v>
      </c>
      <c r="M7644" s="2">
        <f>A7644*FERT_BED_TOM+B7644*FERT_BED_CAR+C7644*FERT_BED_MES</f>
        <v>28600</v>
      </c>
      <c r="N7644" s="6">
        <f>IF(AND(D7644&lt;=TOTAL_BEDS,J7644&lt;=TEMP_WORKER_MAX*TEMP_WORKER_HRS),1,0)</f>
        <v>1</v>
      </c>
      <c r="O7644" s="2">
        <f>L7644-M7644-K7644-FIXED_COSTS</f>
        <v>31542.097125598681</v>
      </c>
      <c r="P7644" s="2">
        <f>IF(N7644=1,O7644,"")</f>
        <v>31542.097125598681</v>
      </c>
    </row>
    <row r="7645">
      <c r="A7645" s="6">
        <v>11</v>
      </c>
      <c r="B7645" s="6">
        <v>15</v>
      </c>
      <c r="C7645" s="6">
        <v>15</v>
      </c>
      <c r="D7645" s="6">
        <f>A7645+B7645+C7645</f>
        <v>41</v>
      </c>
      <c r="E7645" s="5">
        <f>IF(A7645=0,0,A7645*LABOR_HRS_WK_TOM*SEASON_WEEKS*(1+DIM_PCT_TOM)^A7645)</f>
        <v>2824.5855390489023</v>
      </c>
      <c r="F7645" s="5">
        <f>IF(B7645=0,0,B7645*LABOR_HRS_WK_CAR*SEASON_WEEKS*(1+DIM_PCT_CAR)^B7645)</f>
        <v>651.73417492414933</v>
      </c>
      <c r="G7645" s="5">
        <f>IF(C7645=0,0,C7645*LABOR_HRS_WK_MES*SEASON_WEEKS*(1+DIM_PCT_MES)^C7645)</f>
        <v>813.25969846861074</v>
      </c>
      <c r="H7645" s="5">
        <f>E7645+F7645+G7645</f>
        <v>4289.5794124416625</v>
      </c>
      <c r="I7645" s="5">
        <f>MIN(H7645,FARMER_HRS)</f>
        <v>720</v>
      </c>
      <c r="J7645" s="5">
        <f>MAX(0,H7645-FARMER_HRS)</f>
        <v>3569.5794124416625</v>
      </c>
      <c r="K7645" s="2">
        <f>I7645*FARMER_RATE+J7645*TEMP_WORKER_RATE</f>
        <v>86971.86479933442</v>
      </c>
      <c r="L7645" s="2">
        <f>A7645*PRICE_TOM+B7645*PRICE_CAR+C7645*PRICE_MES</f>
        <v>168710</v>
      </c>
      <c r="M7645" s="2">
        <f>A7645*FERT_BED_TOM+B7645*FERT_BED_CAR+C7645*FERT_BED_MES</f>
        <v>29480</v>
      </c>
      <c r="N7645" s="6">
        <f>IF(AND(D7645&lt;=TOTAL_BEDS,J7645&lt;=TEMP_WORKER_MAX*TEMP_WORKER_HRS),1,0)</f>
        <v>1</v>
      </c>
      <c r="O7645" s="2">
        <f>L7645-M7645-K7645-FIXED_COSTS</f>
        <v>32258.13520066558</v>
      </c>
      <c r="P7645" s="2">
        <f>IF(N7645=1,O7645,"")</f>
        <v>32258.13520066558</v>
      </c>
    </row>
    <row r="7646">
      <c r="A7646" s="6">
        <v>11</v>
      </c>
      <c r="B7646" s="6">
        <v>15</v>
      </c>
      <c r="C7646" s="6">
        <v>16</v>
      </c>
      <c r="D7646" s="6">
        <f>A7646+B7646+C7646</f>
        <v>42</v>
      </c>
      <c r="E7646" s="5">
        <f>IF(A7646=0,0,A7646*LABOR_HRS_WK_TOM*SEASON_WEEKS*(1+DIM_PCT_TOM)^A7646)</f>
        <v>2824.5855390489023</v>
      </c>
      <c r="F7646" s="5">
        <f>IF(B7646=0,0,B7646*LABOR_HRS_WK_CAR*SEASON_WEEKS*(1+DIM_PCT_CAR)^B7646)</f>
        <v>651.73417492414933</v>
      </c>
      <c r="G7646" s="5">
        <f>IF(C7646=0,0,C7646*LABOR_HRS_WK_MES*SEASON_WEEKS*(1+DIM_PCT_MES)^C7646)</f>
        <v>878.32047434609967</v>
      </c>
      <c r="H7646" s="5">
        <f>E7646+F7646+G7646</f>
        <v>4354.640188319152</v>
      </c>
      <c r="I7646" s="5">
        <f>MIN(H7646,FARMER_HRS)</f>
        <v>720</v>
      </c>
      <c r="J7646" s="5">
        <f>MAX(0,H7646-FARMER_HRS)</f>
        <v>3634.640188319152</v>
      </c>
      <c r="K7646" s="2">
        <f>I7646*FARMER_RATE+J7646*TEMP_WORKER_RATE</f>
        <v>88101.3921583186</v>
      </c>
      <c r="L7646" s="2">
        <f>A7646*PRICE_TOM+B7646*PRICE_CAR+C7646*PRICE_MES</f>
        <v>171410</v>
      </c>
      <c r="M7646" s="2">
        <f>A7646*FERT_BED_TOM+B7646*FERT_BED_CAR+C7646*FERT_BED_MES</f>
        <v>30360</v>
      </c>
      <c r="N7646" s="6">
        <f>IF(AND(D7646&lt;=TOTAL_BEDS,J7646&lt;=TEMP_WORKER_MAX*TEMP_WORKER_HRS),1,0)</f>
        <v>1</v>
      </c>
      <c r="O7646" s="2">
        <f>L7646-M7646-K7646-FIXED_COSTS</f>
        <v>32948.6078416814</v>
      </c>
      <c r="P7646" s="2">
        <f>IF(N7646=1,O7646,"")</f>
        <v>32948.6078416814</v>
      </c>
    </row>
    <row r="7647">
      <c r="A7647" s="6">
        <v>11</v>
      </c>
      <c r="B7647" s="6">
        <v>15</v>
      </c>
      <c r="C7647" s="6">
        <v>17</v>
      </c>
      <c r="D7647" s="6">
        <f>A7647+B7647+C7647</f>
        <v>43</v>
      </c>
      <c r="E7647" s="5">
        <f>IF(A7647=0,0,A7647*LABOR_HRS_WK_TOM*SEASON_WEEKS*(1+DIM_PCT_TOM)^A7647)</f>
        <v>2824.5855390489023</v>
      </c>
      <c r="F7647" s="5">
        <f>IF(B7647=0,0,B7647*LABOR_HRS_WK_CAR*SEASON_WEEKS*(1+DIM_PCT_CAR)^B7647)</f>
        <v>651.73417492414933</v>
      </c>
      <c r="G7647" s="5">
        <f>IF(C7647=0,0,C7647*LABOR_HRS_WK_MES*SEASON_WEEKS*(1+DIM_PCT_MES)^C7647)</f>
        <v>944.88069779263992</v>
      </c>
      <c r="H7647" s="5">
        <f>E7647+F7647+G7647</f>
        <v>4421.2004117656916</v>
      </c>
      <c r="I7647" s="5">
        <f>MIN(H7647,FARMER_HRS)</f>
        <v>720</v>
      </c>
      <c r="J7647" s="5">
        <f>MAX(0,H7647-FARMER_HRS)</f>
        <v>3701.2004117656916</v>
      </c>
      <c r="K7647" s="2">
        <f>I7647*FARMER_RATE+J7647*TEMP_WORKER_RATE</f>
        <v>89256.951593154372</v>
      </c>
      <c r="L7647" s="2">
        <f>A7647*PRICE_TOM+B7647*PRICE_CAR+C7647*PRICE_MES</f>
        <v>174110</v>
      </c>
      <c r="M7647" s="2">
        <f>A7647*FERT_BED_TOM+B7647*FERT_BED_CAR+C7647*FERT_BED_MES</f>
        <v>31240</v>
      </c>
      <c r="N7647" s="6">
        <f>IF(AND(D7647&lt;=TOTAL_BEDS,J7647&lt;=TEMP_WORKER_MAX*TEMP_WORKER_HRS),1,0)</f>
        <v>1</v>
      </c>
      <c r="O7647" s="2">
        <f>L7647-M7647-K7647-FIXED_COSTS</f>
        <v>33613.048406845628</v>
      </c>
      <c r="P7647" s="2">
        <f>IF(N7647=1,O7647,"")</f>
        <v>33613.048406845628</v>
      </c>
    </row>
    <row r="7648">
      <c r="A7648" s="6">
        <v>11</v>
      </c>
      <c r="B7648" s="6">
        <v>15</v>
      </c>
      <c r="C7648" s="6">
        <v>18</v>
      </c>
      <c r="D7648" s="6">
        <f>A7648+B7648+C7648</f>
        <v>44</v>
      </c>
      <c r="E7648" s="5">
        <f>IF(A7648=0,0,A7648*LABOR_HRS_WK_TOM*SEASON_WEEKS*(1+DIM_PCT_TOM)^A7648)</f>
        <v>2824.5855390489023</v>
      </c>
      <c r="F7648" s="5">
        <f>IF(B7648=0,0,B7648*LABOR_HRS_WK_CAR*SEASON_WEEKS*(1+DIM_PCT_CAR)^B7648)</f>
        <v>651.73417492414933</v>
      </c>
      <c r="G7648" s="5">
        <f>IF(C7648=0,0,C7648*LABOR_HRS_WK_MES*SEASON_WEEKS*(1+DIM_PCT_MES)^C7648)</f>
        <v>1012.9676892512272</v>
      </c>
      <c r="H7648" s="5">
        <f>E7648+F7648+G7648</f>
        <v>4489.2874032242789</v>
      </c>
      <c r="I7648" s="5">
        <f>MIN(H7648,FARMER_HRS)</f>
        <v>720</v>
      </c>
      <c r="J7648" s="5">
        <f>MAX(0,H7648-FARMER_HRS)</f>
        <v>3769.2874032242789</v>
      </c>
      <c r="K7648" s="2">
        <f>I7648*FARMER_RATE+J7648*TEMP_WORKER_RATE</f>
        <v>90439.01741708818</v>
      </c>
      <c r="L7648" s="2">
        <f>A7648*PRICE_TOM+B7648*PRICE_CAR+C7648*PRICE_MES</f>
        <v>176810</v>
      </c>
      <c r="M7648" s="2">
        <f>A7648*FERT_BED_TOM+B7648*FERT_BED_CAR+C7648*FERT_BED_MES</f>
        <v>32120</v>
      </c>
      <c r="N7648" s="6">
        <f>IF(AND(D7648&lt;=TOTAL_BEDS,J7648&lt;=TEMP_WORKER_MAX*TEMP_WORKER_HRS),1,0)</f>
        <v>1</v>
      </c>
      <c r="O7648" s="2">
        <f>L7648-M7648-K7648-FIXED_COSTS</f>
        <v>34250.98258291182</v>
      </c>
      <c r="P7648" s="2">
        <f>IF(N7648=1,O7648,"")</f>
        <v>34250.98258291182</v>
      </c>
    </row>
    <row r="7649">
      <c r="A7649" s="6">
        <v>11</v>
      </c>
      <c r="B7649" s="6">
        <v>15</v>
      </c>
      <c r="C7649" s="6">
        <v>19</v>
      </c>
      <c r="D7649" s="6">
        <f>A7649+B7649+C7649</f>
        <v>45</v>
      </c>
      <c r="E7649" s="5">
        <f>IF(A7649=0,0,A7649*LABOR_HRS_WK_TOM*SEASON_WEEKS*(1+DIM_PCT_TOM)^A7649)</f>
        <v>2824.5855390489023</v>
      </c>
      <c r="F7649" s="5">
        <f>IF(B7649=0,0,B7649*LABOR_HRS_WK_CAR*SEASON_WEEKS*(1+DIM_PCT_CAR)^B7649)</f>
        <v>651.73417492414933</v>
      </c>
      <c r="G7649" s="5">
        <f>IF(C7649=0,0,C7649*LABOR_HRS_WK_MES*SEASON_WEEKS*(1+DIM_PCT_MES)^C7649)</f>
        <v>1082.6092178872491</v>
      </c>
      <c r="H7649" s="5">
        <f>E7649+F7649+G7649</f>
        <v>4558.9289318603005</v>
      </c>
      <c r="I7649" s="5">
        <f>MIN(H7649,FARMER_HRS)</f>
        <v>720</v>
      </c>
      <c r="J7649" s="5">
        <f>MAX(0,H7649-FARMER_HRS)</f>
        <v>3838.9289318603005</v>
      </c>
      <c r="K7649" s="2">
        <f>I7649*FARMER_RATE+J7649*TEMP_WORKER_RATE</f>
        <v>91648.071733685778</v>
      </c>
      <c r="L7649" s="2">
        <f>A7649*PRICE_TOM+B7649*PRICE_CAR+C7649*PRICE_MES</f>
        <v>179510</v>
      </c>
      <c r="M7649" s="2">
        <f>A7649*FERT_BED_TOM+B7649*FERT_BED_CAR+C7649*FERT_BED_MES</f>
        <v>33000</v>
      </c>
      <c r="N7649" s="6">
        <f>IF(AND(D7649&lt;=TOTAL_BEDS,J7649&lt;=TEMP_WORKER_MAX*TEMP_WORKER_HRS),1,0)</f>
        <v>1</v>
      </c>
      <c r="O7649" s="2">
        <f>L7649-M7649-K7649-FIXED_COSTS</f>
        <v>34861.928266314222</v>
      </c>
      <c r="P7649" s="2">
        <f>IF(N7649=1,O7649,"")</f>
        <v>34861.928266314222</v>
      </c>
    </row>
    <row r="7650">
      <c r="A7650" s="6">
        <v>11</v>
      </c>
      <c r="B7650" s="6">
        <v>15</v>
      </c>
      <c r="C7650" s="6">
        <v>20</v>
      </c>
      <c r="D7650" s="6">
        <f>A7650+B7650+C7650</f>
        <v>46</v>
      </c>
      <c r="E7650" s="5">
        <f>IF(A7650=0,0,A7650*LABOR_HRS_WK_TOM*SEASON_WEEKS*(1+DIM_PCT_TOM)^A7650)</f>
        <v>2824.5855390489023</v>
      </c>
      <c r="F7650" s="5">
        <f>IF(B7650=0,0,B7650*LABOR_HRS_WK_CAR*SEASON_WEEKS*(1+DIM_PCT_CAR)^B7650)</f>
        <v>651.73417492414933</v>
      </c>
      <c r="G7650" s="5">
        <f>IF(C7650=0,0,C7650*LABOR_HRS_WK_MES*SEASON_WEEKS*(1+DIM_PCT_MES)^C7650)</f>
        <v>1153.8335085377259</v>
      </c>
      <c r="H7650" s="5">
        <f>E7650+F7650+G7650</f>
        <v>4630.1532225107776</v>
      </c>
      <c r="I7650" s="5">
        <f>MIN(H7650,FARMER_HRS)</f>
        <v>720</v>
      </c>
      <c r="J7650" s="5">
        <f>MAX(0,H7650-FARMER_HRS)</f>
        <v>3910.1532225107776</v>
      </c>
      <c r="K7650" s="2">
        <f>I7650*FARMER_RATE+J7650*TEMP_WORKER_RATE</f>
        <v>92884.604557478771</v>
      </c>
      <c r="L7650" s="2">
        <f>A7650*PRICE_TOM+B7650*PRICE_CAR+C7650*PRICE_MES</f>
        <v>182210</v>
      </c>
      <c r="M7650" s="2">
        <f>A7650*FERT_BED_TOM+B7650*FERT_BED_CAR+C7650*FERT_BED_MES</f>
        <v>33880</v>
      </c>
      <c r="N7650" s="6">
        <f>IF(AND(D7650&lt;=TOTAL_BEDS,J7650&lt;=TEMP_WORKER_MAX*TEMP_WORKER_HRS),1,0)</f>
        <v>1</v>
      </c>
      <c r="O7650" s="2">
        <f>L7650-M7650-K7650-FIXED_COSTS</f>
        <v>35445.395442521229</v>
      </c>
      <c r="P7650" s="2">
        <f>IF(N7650=1,O7650,"")</f>
        <v>35445.395442521229</v>
      </c>
    </row>
    <row r="7651">
      <c r="A7651" s="6">
        <v>11</v>
      </c>
      <c r="B7651" s="6">
        <v>15</v>
      </c>
      <c r="C7651" s="6">
        <v>21</v>
      </c>
      <c r="D7651" s="6">
        <f>A7651+B7651+C7651</f>
        <v>47</v>
      </c>
      <c r="E7651" s="5">
        <f>IF(A7651=0,0,A7651*LABOR_HRS_WK_TOM*SEASON_WEEKS*(1+DIM_PCT_TOM)^A7651)</f>
        <v>2824.5855390489023</v>
      </c>
      <c r="F7651" s="5">
        <f>IF(B7651=0,0,B7651*LABOR_HRS_WK_CAR*SEASON_WEEKS*(1+DIM_PCT_CAR)^B7651)</f>
        <v>651.73417492414933</v>
      </c>
      <c r="G7651" s="5">
        <f>IF(C7651=0,0,C7651*LABOR_HRS_WK_MES*SEASON_WEEKS*(1+DIM_PCT_MES)^C7651)</f>
        <v>1226.6692487641699</v>
      </c>
      <c r="H7651" s="5">
        <f>E7651+F7651+G7651</f>
        <v>4702.9889627372213</v>
      </c>
      <c r="I7651" s="5">
        <f>MIN(H7651,FARMER_HRS)</f>
        <v>720</v>
      </c>
      <c r="J7651" s="5">
        <f>MAX(0,H7651-FARMER_HRS)</f>
        <v>3982.9889627372213</v>
      </c>
      <c r="K7651" s="2">
        <f>I7651*FARMER_RATE+J7651*TEMP_WORKER_RATE</f>
        <v>94149.1139364101</v>
      </c>
      <c r="L7651" s="2">
        <f>A7651*PRICE_TOM+B7651*PRICE_CAR+C7651*PRICE_MES</f>
        <v>184910</v>
      </c>
      <c r="M7651" s="2">
        <f>A7651*FERT_BED_TOM+B7651*FERT_BED_CAR+C7651*FERT_BED_MES</f>
        <v>34760</v>
      </c>
      <c r="N7651" s="6">
        <f>IF(AND(D7651&lt;=TOTAL_BEDS,J7651&lt;=TEMP_WORKER_MAX*TEMP_WORKER_HRS),1,0)</f>
        <v>1</v>
      </c>
      <c r="O7651" s="2">
        <f>L7651-M7651-K7651-FIXED_COSTS</f>
        <v>36000.8860635899</v>
      </c>
      <c r="P7651" s="2">
        <f>IF(N7651=1,O7651,"")</f>
        <v>36000.8860635899</v>
      </c>
    </row>
    <row r="7652">
      <c r="A7652" s="6">
        <v>11</v>
      </c>
      <c r="B7652" s="6">
        <v>15</v>
      </c>
      <c r="C7652" s="6">
        <v>22</v>
      </c>
      <c r="D7652" s="6">
        <f>A7652+B7652+C7652</f>
        <v>48</v>
      </c>
      <c r="E7652" s="5">
        <f>IF(A7652=0,0,A7652*LABOR_HRS_WK_TOM*SEASON_WEEKS*(1+DIM_PCT_TOM)^A7652)</f>
        <v>2824.5855390489023</v>
      </c>
      <c r="F7652" s="5">
        <f>IF(B7652=0,0,B7652*LABOR_HRS_WK_CAR*SEASON_WEEKS*(1+DIM_PCT_CAR)^B7652)</f>
        <v>651.73417492414933</v>
      </c>
      <c r="G7652" s="5">
        <f>IF(C7652=0,0,C7652*LABOR_HRS_WK_MES*SEASON_WEEKS*(1+DIM_PCT_MES)^C7652)</f>
        <v>1301.1455960105659</v>
      </c>
      <c r="H7652" s="5">
        <f>E7652+F7652+G7652</f>
        <v>4777.4653099836178</v>
      </c>
      <c r="I7652" s="5">
        <f>MIN(H7652,FARMER_HRS)</f>
        <v>720</v>
      </c>
      <c r="J7652" s="5">
        <f>MAX(0,H7652-FARMER_HRS)</f>
        <v>4057.4653099836178</v>
      </c>
      <c r="K7652" s="2">
        <f>I7652*FARMER_RATE+J7652*TEMP_WORKER_RATE</f>
        <v>95442.106076104479</v>
      </c>
      <c r="L7652" s="2">
        <f>A7652*PRICE_TOM+B7652*PRICE_CAR+C7652*PRICE_MES</f>
        <v>187610</v>
      </c>
      <c r="M7652" s="2">
        <f>A7652*FERT_BED_TOM+B7652*FERT_BED_CAR+C7652*FERT_BED_MES</f>
        <v>35640</v>
      </c>
      <c r="N7652" s="6">
        <f>IF(AND(D7652&lt;=TOTAL_BEDS,J7652&lt;=TEMP_WORKER_MAX*TEMP_WORKER_HRS),1,0)</f>
        <v>1</v>
      </c>
      <c r="O7652" s="2">
        <f>L7652-M7652-K7652-FIXED_COSTS</f>
        <v>36527.893923895521</v>
      </c>
      <c r="P7652" s="2">
        <f>IF(N7652=1,O7652,"")</f>
        <v>36527.893923895521</v>
      </c>
    </row>
    <row r="7653">
      <c r="A7653" s="6">
        <v>11</v>
      </c>
      <c r="B7653" s="6">
        <v>15</v>
      </c>
      <c r="C7653" s="6">
        <v>23</v>
      </c>
      <c r="D7653" s="6">
        <f>A7653+B7653+C7653</f>
        <v>49</v>
      </c>
      <c r="E7653" s="5">
        <f>IF(A7653=0,0,A7653*LABOR_HRS_WK_TOM*SEASON_WEEKS*(1+DIM_PCT_TOM)^A7653)</f>
        <v>2824.5855390489023</v>
      </c>
      <c r="F7653" s="5">
        <f>IF(B7653=0,0,B7653*LABOR_HRS_WK_CAR*SEASON_WEEKS*(1+DIM_PCT_CAR)^B7653)</f>
        <v>651.73417492414933</v>
      </c>
      <c r="G7653" s="5">
        <f>IF(C7653=0,0,C7653*LABOR_HRS_WK_MES*SEASON_WEEKS*(1+DIM_PCT_MES)^C7653)</f>
        <v>1377.2921848680023</v>
      </c>
      <c r="H7653" s="5">
        <f>E7653+F7653+G7653</f>
        <v>4853.6118988410544</v>
      </c>
      <c r="I7653" s="5">
        <f>MIN(H7653,FARMER_HRS)</f>
        <v>720</v>
      </c>
      <c r="J7653" s="5">
        <f>MAX(0,H7653-FARMER_HRS)</f>
        <v>4133.6118988410544</v>
      </c>
      <c r="K7653" s="2">
        <f>I7653*FARMER_RATE+J7653*TEMP_WORKER_RATE</f>
        <v>96764.095465990526</v>
      </c>
      <c r="L7653" s="2">
        <f>A7653*PRICE_TOM+B7653*PRICE_CAR+C7653*PRICE_MES</f>
        <v>190310</v>
      </c>
      <c r="M7653" s="2">
        <f>A7653*FERT_BED_TOM+B7653*FERT_BED_CAR+C7653*FERT_BED_MES</f>
        <v>36520</v>
      </c>
      <c r="N7653" s="6">
        <f>IF(AND(D7653&lt;=TOTAL_BEDS,J7653&lt;=TEMP_WORKER_MAX*TEMP_WORKER_HRS),1,0)</f>
        <v>1</v>
      </c>
      <c r="O7653" s="2">
        <f>L7653-M7653-K7653-FIXED_COSTS</f>
        <v>37025.904534009474</v>
      </c>
      <c r="P7653" s="2">
        <f>IF(N7653=1,O7653,"")</f>
        <v>37025.904534009474</v>
      </c>
    </row>
    <row r="7654">
      <c r="A7654" s="6">
        <v>11</v>
      </c>
      <c r="B7654" s="6">
        <v>15</v>
      </c>
      <c r="C7654" s="6">
        <v>24</v>
      </c>
      <c r="D7654" s="6">
        <f>A7654+B7654+C7654</f>
        <v>50</v>
      </c>
      <c r="E7654" s="5">
        <f>IF(A7654=0,0,A7654*LABOR_HRS_WK_TOM*SEASON_WEEKS*(1+DIM_PCT_TOM)^A7654)</f>
        <v>2824.5855390489023</v>
      </c>
      <c r="F7654" s="5">
        <f>IF(B7654=0,0,B7654*LABOR_HRS_WK_CAR*SEASON_WEEKS*(1+DIM_PCT_CAR)^B7654)</f>
        <v>651.73417492414933</v>
      </c>
      <c r="G7654" s="5">
        <f>IF(C7654=0,0,C7654*LABOR_HRS_WK_MES*SEASON_WEEKS*(1+DIM_PCT_MES)^C7654)</f>
        <v>1455.139134447498</v>
      </c>
      <c r="H7654" s="5">
        <f>E7654+F7654+G7654</f>
        <v>4931.45884842055</v>
      </c>
      <c r="I7654" s="5">
        <f>MIN(H7654,FARMER_HRS)</f>
        <v>720</v>
      </c>
      <c r="J7654" s="5">
        <f>MAX(0,H7654-FARMER_HRS)</f>
        <v>4211.45884842055</v>
      </c>
      <c r="K7654" s="2">
        <f>I7654*FARMER_RATE+J7654*TEMP_WORKER_RATE</f>
        <v>98115.6050073012</v>
      </c>
      <c r="L7654" s="2">
        <f>A7654*PRICE_TOM+B7654*PRICE_CAR+C7654*PRICE_MES</f>
        <v>193010</v>
      </c>
      <c r="M7654" s="2">
        <f>A7654*FERT_BED_TOM+B7654*FERT_BED_CAR+C7654*FERT_BED_MES</f>
        <v>37400</v>
      </c>
      <c r="N7654" s="6">
        <f>IF(AND(D7654&lt;=TOTAL_BEDS,J7654&lt;=TEMP_WORKER_MAX*TEMP_WORKER_HRS),1,0)</f>
        <v>1</v>
      </c>
      <c r="O7654" s="2">
        <f>L7654-M7654-K7654-FIXED_COSTS</f>
        <v>37494.3949926988</v>
      </c>
      <c r="P7654" s="2">
        <f>IF(N7654=1,O7654,"")</f>
        <v>37494.3949926988</v>
      </c>
    </row>
    <row r="7655">
      <c r="A7655" s="6">
        <v>11</v>
      </c>
      <c r="B7655" s="6">
        <v>15</v>
      </c>
      <c r="C7655" s="6">
        <v>25</v>
      </c>
      <c r="D7655" s="6">
        <f>A7655+B7655+C7655</f>
        <v>51</v>
      </c>
      <c r="E7655" s="5">
        <f>IF(A7655=0,0,A7655*LABOR_HRS_WK_TOM*SEASON_WEEKS*(1+DIM_PCT_TOM)^A7655)</f>
        <v>2824.5855390489023</v>
      </c>
      <c r="F7655" s="5">
        <f>IF(B7655=0,0,B7655*LABOR_HRS_WK_CAR*SEASON_WEEKS*(1+DIM_PCT_CAR)^B7655)</f>
        <v>651.73417492414933</v>
      </c>
      <c r="G7655" s="5">
        <f>IF(C7655=0,0,C7655*LABOR_HRS_WK_MES*SEASON_WEEKS*(1+DIM_PCT_MES)^C7655)</f>
        <v>1534.7170558625955</v>
      </c>
      <c r="H7655" s="5">
        <f>E7655+F7655+G7655</f>
        <v>5011.0367698356476</v>
      </c>
      <c r="I7655" s="5">
        <f>MIN(H7655,FARMER_HRS)</f>
        <v>720</v>
      </c>
      <c r="J7655" s="5">
        <f>MAX(0,H7655-FARMER_HRS)</f>
        <v>4291.0367698356476</v>
      </c>
      <c r="K7655" s="2">
        <f>I7655*FARMER_RATE+J7655*TEMP_WORKER_RATE</f>
        <v>99497.166142979986</v>
      </c>
      <c r="L7655" s="2">
        <f>A7655*PRICE_TOM+B7655*PRICE_CAR+C7655*PRICE_MES</f>
        <v>195710</v>
      </c>
      <c r="M7655" s="2">
        <f>A7655*FERT_BED_TOM+B7655*FERT_BED_CAR+C7655*FERT_BED_MES</f>
        <v>38280</v>
      </c>
      <c r="N7655" s="6">
        <f>IF(AND(D7655&lt;=TOTAL_BEDS,J7655&lt;=TEMP_WORKER_MAX*TEMP_WORKER_HRS),1,0)</f>
        <v>1</v>
      </c>
      <c r="O7655" s="2">
        <f>L7655-M7655-K7655-FIXED_COSTS</f>
        <v>37932.833857020014</v>
      </c>
      <c r="P7655" s="2">
        <f>IF(N7655=1,O7655,"")</f>
        <v>37932.833857020014</v>
      </c>
    </row>
    <row r="7656">
      <c r="A7656" s="6">
        <v>11</v>
      </c>
      <c r="B7656" s="6">
        <v>15</v>
      </c>
      <c r="C7656" s="6">
        <v>26</v>
      </c>
      <c r="D7656" s="6">
        <f>A7656+B7656+C7656</f>
        <v>52</v>
      </c>
      <c r="E7656" s="5">
        <f>IF(A7656=0,0,A7656*LABOR_HRS_WK_TOM*SEASON_WEEKS*(1+DIM_PCT_TOM)^A7656)</f>
        <v>2824.5855390489023</v>
      </c>
      <c r="F7656" s="5">
        <f>IF(B7656=0,0,B7656*LABOR_HRS_WK_CAR*SEASON_WEEKS*(1+DIM_PCT_CAR)^B7656)</f>
        <v>651.73417492414933</v>
      </c>
      <c r="G7656" s="5">
        <f>IF(C7656=0,0,C7656*LABOR_HRS_WK_MES*SEASON_WEEKS*(1+DIM_PCT_MES)^C7656)</f>
        <v>1616.0570598233128</v>
      </c>
      <c r="H7656" s="5">
        <f>E7656+F7656+G7656</f>
        <v>5092.3767737963644</v>
      </c>
      <c r="I7656" s="5">
        <f>MIN(H7656,FARMER_HRS)</f>
        <v>720</v>
      </c>
      <c r="J7656" s="5">
        <f>MAX(0,H7656-FARMER_HRS)</f>
        <v>4372.3767737963644</v>
      </c>
      <c r="K7656" s="2">
        <f>I7656*FARMER_RATE+J7656*TEMP_WORKER_RATE</f>
        <v>100909.31898952021</v>
      </c>
      <c r="L7656" s="2">
        <f>A7656*PRICE_TOM+B7656*PRICE_CAR+C7656*PRICE_MES</f>
        <v>198410</v>
      </c>
      <c r="M7656" s="2">
        <f>A7656*FERT_BED_TOM+B7656*FERT_BED_CAR+C7656*FERT_BED_MES</f>
        <v>39160</v>
      </c>
      <c r="N7656" s="6">
        <f>IF(AND(D7656&lt;=TOTAL_BEDS,J7656&lt;=TEMP_WORKER_MAX*TEMP_WORKER_HRS),1,0)</f>
        <v>1</v>
      </c>
      <c r="O7656" s="2">
        <f>L7656-M7656-K7656-FIXED_COSTS</f>
        <v>38340.681010479791</v>
      </c>
      <c r="P7656" s="2">
        <f>IF(N7656=1,O7656,"")</f>
        <v>38340.681010479791</v>
      </c>
    </row>
    <row r="7657">
      <c r="A7657" s="6">
        <v>11</v>
      </c>
      <c r="B7657" s="6">
        <v>15</v>
      </c>
      <c r="C7657" s="6">
        <v>27</v>
      </c>
      <c r="D7657" s="6">
        <f>A7657+B7657+C7657</f>
        <v>53</v>
      </c>
      <c r="E7657" s="5">
        <f>IF(A7657=0,0,A7657*LABOR_HRS_WK_TOM*SEASON_WEEKS*(1+DIM_PCT_TOM)^A7657)</f>
        <v>2824.5855390489023</v>
      </c>
      <c r="F7657" s="5">
        <f>IF(B7657=0,0,B7657*LABOR_HRS_WK_CAR*SEASON_WEEKS*(1+DIM_PCT_CAR)^B7657)</f>
        <v>651.73417492414933</v>
      </c>
      <c r="G7657" s="5">
        <f>IF(C7657=0,0,C7657*LABOR_HRS_WK_MES*SEASON_WEEKS*(1+DIM_PCT_MES)^C7657)</f>
        <v>1699.19076434307</v>
      </c>
      <c r="H7657" s="5">
        <f>E7657+F7657+G7657</f>
        <v>5175.5104783161223</v>
      </c>
      <c r="I7657" s="5">
        <f>MIN(H7657,FARMER_HRS)</f>
        <v>720</v>
      </c>
      <c r="J7657" s="5">
        <f>MAX(0,H7657-FARMER_HRS)</f>
        <v>4455.5104783161223</v>
      </c>
      <c r="K7657" s="2">
        <f>I7657*FARMER_RATE+J7657*TEMP_WORKER_RATE</f>
        <v>102352.612470766</v>
      </c>
      <c r="L7657" s="2">
        <f>A7657*PRICE_TOM+B7657*PRICE_CAR+C7657*PRICE_MES</f>
        <v>201110</v>
      </c>
      <c r="M7657" s="2">
        <f>A7657*FERT_BED_TOM+B7657*FERT_BED_CAR+C7657*FERT_BED_MES</f>
        <v>40040</v>
      </c>
      <c r="N7657" s="6">
        <f>IF(AND(D7657&lt;=TOTAL_BEDS,J7657&lt;=TEMP_WORKER_MAX*TEMP_WORKER_HRS),1,0)</f>
        <v>1</v>
      </c>
      <c r="O7657" s="2">
        <f>L7657-M7657-K7657-FIXED_COSTS</f>
        <v>38717.387529233994</v>
      </c>
      <c r="P7657" s="2">
        <f>IF(N7657=1,O7657,"")</f>
        <v>38717.387529233994</v>
      </c>
    </row>
    <row r="7658">
      <c r="A7658" s="6">
        <v>11</v>
      </c>
      <c r="B7658" s="6">
        <v>15</v>
      </c>
      <c r="C7658" s="6">
        <v>28</v>
      </c>
      <c r="D7658" s="6">
        <f>A7658+B7658+C7658</f>
        <v>54</v>
      </c>
      <c r="E7658" s="5">
        <f>IF(A7658=0,0,A7658*LABOR_HRS_WK_TOM*SEASON_WEEKS*(1+DIM_PCT_TOM)^A7658)</f>
        <v>2824.5855390489023</v>
      </c>
      <c r="F7658" s="5">
        <f>IF(B7658=0,0,B7658*LABOR_HRS_WK_CAR*SEASON_WEEKS*(1+DIM_PCT_CAR)^B7658)</f>
        <v>651.73417492414933</v>
      </c>
      <c r="G7658" s="5">
        <f>IF(C7658=0,0,C7658*LABOR_HRS_WK_MES*SEASON_WEEKS*(1+DIM_PCT_MES)^C7658)</f>
        <v>1784.1503025602233</v>
      </c>
      <c r="H7658" s="5">
        <f>E7658+F7658+G7658</f>
        <v>5260.4700165332752</v>
      </c>
      <c r="I7658" s="5">
        <f>MIN(H7658,FARMER_HRS)</f>
        <v>720</v>
      </c>
      <c r="J7658" s="5">
        <f>MAX(0,H7658-FARMER_HRS)</f>
        <v>4540.4700165332752</v>
      </c>
      <c r="K7658" s="2">
        <f>I7658*FARMER_RATE+J7658*TEMP_WORKER_RATE</f>
        <v>103827.60445370269</v>
      </c>
      <c r="L7658" s="2">
        <f>A7658*PRICE_TOM+B7658*PRICE_CAR+C7658*PRICE_MES</f>
        <v>203810</v>
      </c>
      <c r="M7658" s="2">
        <f>A7658*FERT_BED_TOM+B7658*FERT_BED_CAR+C7658*FERT_BED_MES</f>
        <v>40920</v>
      </c>
      <c r="N7658" s="6">
        <f>IF(AND(D7658&lt;=TOTAL_BEDS,J7658&lt;=TEMP_WORKER_MAX*TEMP_WORKER_HRS),1,0)</f>
        <v>1</v>
      </c>
      <c r="O7658" s="2">
        <f>L7658-M7658-K7658-FIXED_COSTS</f>
        <v>39062.39554629731</v>
      </c>
      <c r="P7658" s="2">
        <f>IF(N7658=1,O7658,"")</f>
        <v>39062.39554629731</v>
      </c>
    </row>
    <row r="7659">
      <c r="A7659" s="6">
        <v>11</v>
      </c>
      <c r="B7659" s="6">
        <v>15</v>
      </c>
      <c r="C7659" s="6">
        <v>29</v>
      </c>
      <c r="D7659" s="6">
        <f>A7659+B7659+C7659</f>
        <v>55</v>
      </c>
      <c r="E7659" s="5">
        <f>IF(A7659=0,0,A7659*LABOR_HRS_WK_TOM*SEASON_WEEKS*(1+DIM_PCT_TOM)^A7659)</f>
        <v>2824.5855390489023</v>
      </c>
      <c r="F7659" s="5">
        <f>IF(B7659=0,0,B7659*LABOR_HRS_WK_CAR*SEASON_WEEKS*(1+DIM_PCT_CAR)^B7659)</f>
        <v>651.73417492414933</v>
      </c>
      <c r="G7659" s="5">
        <f>IF(C7659=0,0,C7659*LABOR_HRS_WK_MES*SEASON_WEEKS*(1+DIM_PCT_MES)^C7659)</f>
        <v>1870.9683306758766</v>
      </c>
      <c r="H7659" s="5">
        <f>E7659+F7659+G7659</f>
        <v>5347.2880446489289</v>
      </c>
      <c r="I7659" s="5">
        <f>MIN(H7659,FARMER_HRS)</f>
        <v>720</v>
      </c>
      <c r="J7659" s="5">
        <f>MAX(0,H7659-FARMER_HRS)</f>
        <v>4627.2880446489289</v>
      </c>
      <c r="K7659" s="2">
        <f>I7659*FARMER_RATE+J7659*TEMP_WORKER_RATE</f>
        <v>105334.86188626612</v>
      </c>
      <c r="L7659" s="2">
        <f>A7659*PRICE_TOM+B7659*PRICE_CAR+C7659*PRICE_MES</f>
        <v>206510</v>
      </c>
      <c r="M7659" s="2">
        <f>A7659*FERT_BED_TOM+B7659*FERT_BED_CAR+C7659*FERT_BED_MES</f>
        <v>41800</v>
      </c>
      <c r="N7659" s="6">
        <f>IF(AND(D7659&lt;=TOTAL_BEDS,J7659&lt;=TEMP_WORKER_MAX*TEMP_WORKER_HRS),1,0)</f>
        <v>1</v>
      </c>
      <c r="O7659" s="2">
        <f>L7659-M7659-K7659-FIXED_COSTS</f>
        <v>39375.138113733876</v>
      </c>
      <c r="P7659" s="2">
        <f>IF(N7659=1,O7659,"")</f>
        <v>39375.138113733876</v>
      </c>
    </row>
    <row r="7660">
      <c r="A7660" s="6">
        <v>11</v>
      </c>
      <c r="B7660" s="6">
        <v>15</v>
      </c>
      <c r="C7660" s="6">
        <v>30</v>
      </c>
      <c r="D7660" s="6">
        <f>A7660+B7660+C7660</f>
        <v>56</v>
      </c>
      <c r="E7660" s="5">
        <f>IF(A7660=0,0,A7660*LABOR_HRS_WK_TOM*SEASON_WEEKS*(1+DIM_PCT_TOM)^A7660)</f>
        <v>2824.5855390489023</v>
      </c>
      <c r="F7660" s="5">
        <f>IF(B7660=0,0,B7660*LABOR_HRS_WK_CAR*SEASON_WEEKS*(1+DIM_PCT_CAR)^B7660)</f>
        <v>651.73417492414933</v>
      </c>
      <c r="G7660" s="5">
        <f>IF(C7660=0,0,C7660*LABOR_HRS_WK_MES*SEASON_WEEKS*(1+DIM_PCT_MES)^C7660)</f>
        <v>1959.6780360096466</v>
      </c>
      <c r="H7660" s="5">
        <f>E7660+F7660+G7660</f>
        <v>5435.9977499826982</v>
      </c>
      <c r="I7660" s="5">
        <f>MIN(H7660,FARMER_HRS)</f>
        <v>720</v>
      </c>
      <c r="J7660" s="5">
        <f>MAX(0,H7660-FARMER_HRS)</f>
        <v>4715.9977499826982</v>
      </c>
      <c r="K7660" s="2">
        <f>I7660*FARMER_RATE+J7660*TEMP_WORKER_RATE</f>
        <v>106874.96093719962</v>
      </c>
      <c r="L7660" s="2">
        <f>A7660*PRICE_TOM+B7660*PRICE_CAR+C7660*PRICE_MES</f>
        <v>209210</v>
      </c>
      <c r="M7660" s="2">
        <f>A7660*FERT_BED_TOM+B7660*FERT_BED_CAR+C7660*FERT_BED_MES</f>
        <v>42680</v>
      </c>
      <c r="N7660" s="6">
        <f>IF(AND(D7660&lt;=TOTAL_BEDS,J7660&lt;=TEMP_WORKER_MAX*TEMP_WORKER_HRS),1,0)</f>
        <v>1</v>
      </c>
      <c r="O7660" s="2">
        <f>L7660-M7660-K7660-FIXED_COSTS</f>
        <v>39655.039062800381</v>
      </c>
      <c r="P7660" s="2">
        <f>IF(N7660=1,O7660,"")</f>
        <v>39655.039062800381</v>
      </c>
    </row>
    <row r="7661">
      <c r="A7661" s="6">
        <v>11</v>
      </c>
      <c r="B7661" s="6">
        <v>16</v>
      </c>
      <c r="C7661" s="6">
        <v>0</v>
      </c>
      <c r="D7661" s="6">
        <f>A7661+B7661+C7661</f>
        <v>27</v>
      </c>
      <c r="E7661" s="5">
        <f>IF(A7661=0,0,A7661*LABOR_HRS_WK_TOM*SEASON_WEEKS*(1+DIM_PCT_TOM)^A7661)</f>
        <v>2824.5855390489023</v>
      </c>
      <c r="F7661" s="5">
        <f>IF(B7661=0,0,B7661*LABOR_HRS_WK_CAR*SEASON_WEEKS*(1+DIM_PCT_CAR)^B7661)</f>
        <v>712.56269791706984</v>
      </c>
      <c r="G7661" s="5">
        <f>IF(C7661=0,0,C7661*LABOR_HRS_WK_MES*SEASON_WEEKS*(1+DIM_PCT_MES)^C7661)</f>
        <v>0</v>
      </c>
      <c r="H7661" s="5">
        <f>E7661+F7661+G7661</f>
        <v>3537.148236965972</v>
      </c>
      <c r="I7661" s="5">
        <f>MIN(H7661,FARMER_HRS)</f>
        <v>720</v>
      </c>
      <c r="J7661" s="5">
        <f>MAX(0,H7661-FARMER_HRS)</f>
        <v>2817.148236965972</v>
      </c>
      <c r="K7661" s="2">
        <f>I7661*FARMER_RATE+J7661*TEMP_WORKER_RATE</f>
        <v>73908.823558437012</v>
      </c>
      <c r="L7661" s="2">
        <f>A7661*PRICE_TOM+B7661*PRICE_CAR+C7661*PRICE_MES</f>
        <v>130304</v>
      </c>
      <c r="M7661" s="2">
        <f>A7661*FERT_BED_TOM+B7661*FERT_BED_CAR+C7661*FERT_BED_MES</f>
        <v>16720</v>
      </c>
      <c r="N7661" s="6">
        <f>IF(AND(D7661&lt;=TOTAL_BEDS,J7661&lt;=TEMP_WORKER_MAX*TEMP_WORKER_HRS),1,0)</f>
        <v>1</v>
      </c>
      <c r="O7661" s="2">
        <f>L7661-M7661-K7661-FIXED_COSTS</f>
        <v>19675.176441562988</v>
      </c>
      <c r="P7661" s="2">
        <f>IF(N7661=1,O7661,"")</f>
        <v>19675.176441562988</v>
      </c>
    </row>
    <row r="7662">
      <c r="A7662" s="6">
        <v>11</v>
      </c>
      <c r="B7662" s="6">
        <v>16</v>
      </c>
      <c r="C7662" s="6">
        <v>1</v>
      </c>
      <c r="D7662" s="6">
        <f>A7662+B7662+C7662</f>
        <v>28</v>
      </c>
      <c r="E7662" s="5">
        <f>IF(A7662=0,0,A7662*LABOR_HRS_WK_TOM*SEASON_WEEKS*(1+DIM_PCT_TOM)^A7662)</f>
        <v>2824.5855390489023</v>
      </c>
      <c r="F7662" s="5">
        <f>IF(B7662=0,0,B7662*LABOR_HRS_WK_CAR*SEASON_WEEKS*(1+DIM_PCT_CAR)^B7662)</f>
        <v>712.56269791706984</v>
      </c>
      <c r="G7662" s="5">
        <f>IF(C7662=0,0,C7662*LABOR_HRS_WK_MES*SEASON_WEEKS*(1+DIM_PCT_MES)^C7662)</f>
        <v>45.5625</v>
      </c>
      <c r="H7662" s="5">
        <f>E7662+F7662+G7662</f>
        <v>3582.710736965972</v>
      </c>
      <c r="I7662" s="5">
        <f>MIN(H7662,FARMER_HRS)</f>
        <v>720</v>
      </c>
      <c r="J7662" s="5">
        <f>MAX(0,H7662-FARMER_HRS)</f>
        <v>2862.710736965972</v>
      </c>
      <c r="K7662" s="2">
        <f>I7662*FARMER_RATE+J7662*TEMP_WORKER_RATE</f>
        <v>74699.839183437012</v>
      </c>
      <c r="L7662" s="2">
        <f>A7662*PRICE_TOM+B7662*PRICE_CAR+C7662*PRICE_MES</f>
        <v>133004</v>
      </c>
      <c r="M7662" s="2">
        <f>A7662*FERT_BED_TOM+B7662*FERT_BED_CAR+C7662*FERT_BED_MES</f>
        <v>17600</v>
      </c>
      <c r="N7662" s="6">
        <f>IF(AND(D7662&lt;=TOTAL_BEDS,J7662&lt;=TEMP_WORKER_MAX*TEMP_WORKER_HRS),1,0)</f>
        <v>1</v>
      </c>
      <c r="O7662" s="2">
        <f>L7662-M7662-K7662-FIXED_COSTS</f>
        <v>20704.160816562988</v>
      </c>
      <c r="P7662" s="2">
        <f>IF(N7662=1,O7662,"")</f>
        <v>20704.160816562988</v>
      </c>
    </row>
    <row r="7663">
      <c r="A7663" s="6">
        <v>11</v>
      </c>
      <c r="B7663" s="6">
        <v>16</v>
      </c>
      <c r="C7663" s="6">
        <v>2</v>
      </c>
      <c r="D7663" s="6">
        <f>A7663+B7663+C7663</f>
        <v>29</v>
      </c>
      <c r="E7663" s="5">
        <f>IF(A7663=0,0,A7663*LABOR_HRS_WK_TOM*SEASON_WEEKS*(1+DIM_PCT_TOM)^A7663)</f>
        <v>2824.5855390489023</v>
      </c>
      <c r="F7663" s="5">
        <f>IF(B7663=0,0,B7663*LABOR_HRS_WK_CAR*SEASON_WEEKS*(1+DIM_PCT_CAR)^B7663)</f>
        <v>712.56269791706984</v>
      </c>
      <c r="G7663" s="5">
        <f>IF(C7663=0,0,C7663*LABOR_HRS_WK_MES*SEASON_WEEKS*(1+DIM_PCT_MES)^C7663)</f>
        <v>92.2640625</v>
      </c>
      <c r="H7663" s="5">
        <f>E7663+F7663+G7663</f>
        <v>3629.412299465972</v>
      </c>
      <c r="I7663" s="5">
        <f>MIN(H7663,FARMER_HRS)</f>
        <v>720</v>
      </c>
      <c r="J7663" s="5">
        <f>MAX(0,H7663-FARMER_HRS)</f>
        <v>2909.412299465972</v>
      </c>
      <c r="K7663" s="2">
        <f>I7663*FARMER_RATE+J7663*TEMP_WORKER_RATE</f>
        <v>75510.630199062012</v>
      </c>
      <c r="L7663" s="2">
        <f>A7663*PRICE_TOM+B7663*PRICE_CAR+C7663*PRICE_MES</f>
        <v>135704</v>
      </c>
      <c r="M7663" s="2">
        <f>A7663*FERT_BED_TOM+B7663*FERT_BED_CAR+C7663*FERT_BED_MES</f>
        <v>18480</v>
      </c>
      <c r="N7663" s="6">
        <f>IF(AND(D7663&lt;=TOTAL_BEDS,J7663&lt;=TEMP_WORKER_MAX*TEMP_WORKER_HRS),1,0)</f>
        <v>1</v>
      </c>
      <c r="O7663" s="2">
        <f>L7663-M7663-K7663-FIXED_COSTS</f>
        <v>21713.369800937988</v>
      </c>
      <c r="P7663" s="2">
        <f>IF(N7663=1,O7663,"")</f>
        <v>21713.369800937988</v>
      </c>
    </row>
    <row r="7664">
      <c r="A7664" s="6">
        <v>11</v>
      </c>
      <c r="B7664" s="6">
        <v>16</v>
      </c>
      <c r="C7664" s="6">
        <v>3</v>
      </c>
      <c r="D7664" s="6">
        <f>A7664+B7664+C7664</f>
        <v>30</v>
      </c>
      <c r="E7664" s="5">
        <f>IF(A7664=0,0,A7664*LABOR_HRS_WK_TOM*SEASON_WEEKS*(1+DIM_PCT_TOM)^A7664)</f>
        <v>2824.5855390489023</v>
      </c>
      <c r="F7664" s="5">
        <f>IF(B7664=0,0,B7664*LABOR_HRS_WK_CAR*SEASON_WEEKS*(1+DIM_PCT_CAR)^B7664)</f>
        <v>712.56269791706984</v>
      </c>
      <c r="G7664" s="5">
        <f>IF(C7664=0,0,C7664*LABOR_HRS_WK_MES*SEASON_WEEKS*(1+DIM_PCT_MES)^C7664)</f>
        <v>140.12604492187498</v>
      </c>
      <c r="H7664" s="5">
        <f>E7664+F7664+G7664</f>
        <v>3677.2742818878469</v>
      </c>
      <c r="I7664" s="5">
        <f>MIN(H7664,FARMER_HRS)</f>
        <v>720</v>
      </c>
      <c r="J7664" s="5">
        <f>MAX(0,H7664-FARMER_HRS)</f>
        <v>2957.2742818878469</v>
      </c>
      <c r="K7664" s="2">
        <f>I7664*FARMER_RATE+J7664*TEMP_WORKER_RATE</f>
        <v>76341.567393886231</v>
      </c>
      <c r="L7664" s="2">
        <f>A7664*PRICE_TOM+B7664*PRICE_CAR+C7664*PRICE_MES</f>
        <v>138404</v>
      </c>
      <c r="M7664" s="2">
        <f>A7664*FERT_BED_TOM+B7664*FERT_BED_CAR+C7664*FERT_BED_MES</f>
        <v>19360</v>
      </c>
      <c r="N7664" s="6">
        <f>IF(AND(D7664&lt;=TOTAL_BEDS,J7664&lt;=TEMP_WORKER_MAX*TEMP_WORKER_HRS),1,0)</f>
        <v>1</v>
      </c>
      <c r="O7664" s="2">
        <f>L7664-M7664-K7664-FIXED_COSTS</f>
        <v>22702.432606113769</v>
      </c>
      <c r="P7664" s="2">
        <f>IF(N7664=1,O7664,"")</f>
        <v>22702.432606113769</v>
      </c>
    </row>
    <row r="7665">
      <c r="A7665" s="6">
        <v>11</v>
      </c>
      <c r="B7665" s="6">
        <v>16</v>
      </c>
      <c r="C7665" s="6">
        <v>4</v>
      </c>
      <c r="D7665" s="6">
        <f>A7665+B7665+C7665</f>
        <v>31</v>
      </c>
      <c r="E7665" s="5">
        <f>IF(A7665=0,0,A7665*LABOR_HRS_WK_TOM*SEASON_WEEKS*(1+DIM_PCT_TOM)^A7665)</f>
        <v>2824.5855390489023</v>
      </c>
      <c r="F7665" s="5">
        <f>IF(B7665=0,0,B7665*LABOR_HRS_WK_CAR*SEASON_WEEKS*(1+DIM_PCT_CAR)^B7665)</f>
        <v>712.56269791706984</v>
      </c>
      <c r="G7665" s="5">
        <f>IF(C7665=0,0,C7665*LABOR_HRS_WK_MES*SEASON_WEEKS*(1+DIM_PCT_MES)^C7665)</f>
        <v>189.17016064453119</v>
      </c>
      <c r="H7665" s="5">
        <f>E7665+F7665+G7665</f>
        <v>3726.3183976105033</v>
      </c>
      <c r="I7665" s="5">
        <f>MIN(H7665,FARMER_HRS)</f>
        <v>720</v>
      </c>
      <c r="J7665" s="5">
        <f>MAX(0,H7665-FARMER_HRS)</f>
        <v>3006.3183976105033</v>
      </c>
      <c r="K7665" s="2">
        <f>I7665*FARMER_RATE+J7665*TEMP_WORKER_RATE</f>
        <v>77193.027736293458</v>
      </c>
      <c r="L7665" s="2">
        <f>A7665*PRICE_TOM+B7665*PRICE_CAR+C7665*PRICE_MES</f>
        <v>141104</v>
      </c>
      <c r="M7665" s="2">
        <f>A7665*FERT_BED_TOM+B7665*FERT_BED_CAR+C7665*FERT_BED_MES</f>
        <v>20240</v>
      </c>
      <c r="N7665" s="6">
        <f>IF(AND(D7665&lt;=TOTAL_BEDS,J7665&lt;=TEMP_WORKER_MAX*TEMP_WORKER_HRS),1,0)</f>
        <v>1</v>
      </c>
      <c r="O7665" s="2">
        <f>L7665-M7665-K7665-FIXED_COSTS</f>
        <v>23670.972263706542</v>
      </c>
      <c r="P7665" s="2">
        <f>IF(N7665=1,O7665,"")</f>
        <v>23670.972263706542</v>
      </c>
    </row>
    <row r="7666">
      <c r="A7666" s="6">
        <v>11</v>
      </c>
      <c r="B7666" s="6">
        <v>16</v>
      </c>
      <c r="C7666" s="6">
        <v>5</v>
      </c>
      <c r="D7666" s="6">
        <f>A7666+B7666+C7666</f>
        <v>32</v>
      </c>
      <c r="E7666" s="5">
        <f>IF(A7666=0,0,A7666*LABOR_HRS_WK_TOM*SEASON_WEEKS*(1+DIM_PCT_TOM)^A7666)</f>
        <v>2824.5855390489023</v>
      </c>
      <c r="F7666" s="5">
        <f>IF(B7666=0,0,B7666*LABOR_HRS_WK_CAR*SEASON_WEEKS*(1+DIM_PCT_CAR)^B7666)</f>
        <v>712.56269791706984</v>
      </c>
      <c r="G7666" s="5">
        <f>IF(C7666=0,0,C7666*LABOR_HRS_WK_MES*SEASON_WEEKS*(1+DIM_PCT_MES)^C7666)</f>
        <v>239.41848456573481</v>
      </c>
      <c r="H7666" s="5">
        <f>E7666+F7666+G7666</f>
        <v>3776.5667215317067</v>
      </c>
      <c r="I7666" s="5">
        <f>MIN(H7666,FARMER_HRS)</f>
        <v>720</v>
      </c>
      <c r="J7666" s="5">
        <f>MAX(0,H7666-FARMER_HRS)</f>
        <v>3056.5667215317067</v>
      </c>
      <c r="K7666" s="2">
        <f>I7666*FARMER_RATE+J7666*TEMP_WORKER_RATE</f>
        <v>78065.394471036576</v>
      </c>
      <c r="L7666" s="2">
        <f>A7666*PRICE_TOM+B7666*PRICE_CAR+C7666*PRICE_MES</f>
        <v>143804</v>
      </c>
      <c r="M7666" s="2">
        <f>A7666*FERT_BED_TOM+B7666*FERT_BED_CAR+C7666*FERT_BED_MES</f>
        <v>21120</v>
      </c>
      <c r="N7666" s="6">
        <f>IF(AND(D7666&lt;=TOTAL_BEDS,J7666&lt;=TEMP_WORKER_MAX*TEMP_WORKER_HRS),1,0)</f>
        <v>1</v>
      </c>
      <c r="O7666" s="2">
        <f>L7666-M7666-K7666-FIXED_COSTS</f>
        <v>24618.605528963424</v>
      </c>
      <c r="P7666" s="2">
        <f>IF(N7666=1,O7666,"")</f>
        <v>24618.605528963424</v>
      </c>
    </row>
    <row r="7667">
      <c r="A7667" s="6">
        <v>11</v>
      </c>
      <c r="B7667" s="6">
        <v>16</v>
      </c>
      <c r="C7667" s="6">
        <v>6</v>
      </c>
      <c r="D7667" s="6">
        <f>A7667+B7667+C7667</f>
        <v>33</v>
      </c>
      <c r="E7667" s="5">
        <f>IF(A7667=0,0,A7667*LABOR_HRS_WK_TOM*SEASON_WEEKS*(1+DIM_PCT_TOM)^A7667)</f>
        <v>2824.5855390489023</v>
      </c>
      <c r="F7667" s="5">
        <f>IF(B7667=0,0,B7667*LABOR_HRS_WK_CAR*SEASON_WEEKS*(1+DIM_PCT_CAR)^B7667)</f>
        <v>712.56269791706984</v>
      </c>
      <c r="G7667" s="5">
        <f>IF(C7667=0,0,C7667*LABOR_HRS_WK_MES*SEASON_WEEKS*(1+DIM_PCT_MES)^C7667)</f>
        <v>290.89345874736773</v>
      </c>
      <c r="H7667" s="5">
        <f>E7667+F7667+G7667</f>
        <v>3828.04169571334</v>
      </c>
      <c r="I7667" s="5">
        <f>MIN(H7667,FARMER_HRS)</f>
        <v>720</v>
      </c>
      <c r="J7667" s="5">
        <f>MAX(0,H7667-FARMER_HRS)</f>
        <v>3108.04169571334</v>
      </c>
      <c r="K7667" s="2">
        <f>I7667*FARMER_RATE+J7667*TEMP_WORKER_RATE</f>
        <v>78959.057217245485</v>
      </c>
      <c r="L7667" s="2">
        <f>A7667*PRICE_TOM+B7667*PRICE_CAR+C7667*PRICE_MES</f>
        <v>146504</v>
      </c>
      <c r="M7667" s="2">
        <f>A7667*FERT_BED_TOM+B7667*FERT_BED_CAR+C7667*FERT_BED_MES</f>
        <v>22000</v>
      </c>
      <c r="N7667" s="6">
        <f>IF(AND(D7667&lt;=TOTAL_BEDS,J7667&lt;=TEMP_WORKER_MAX*TEMP_WORKER_HRS),1,0)</f>
        <v>1</v>
      </c>
      <c r="O7667" s="2">
        <f>L7667-M7667-K7667-FIXED_COSTS</f>
        <v>25544.942782754515</v>
      </c>
      <c r="P7667" s="2">
        <f>IF(N7667=1,O7667,"")</f>
        <v>25544.942782754515</v>
      </c>
    </row>
    <row r="7668">
      <c r="A7668" s="6">
        <v>11</v>
      </c>
      <c r="B7668" s="6">
        <v>16</v>
      </c>
      <c r="C7668" s="6">
        <v>7</v>
      </c>
      <c r="D7668" s="6">
        <f>A7668+B7668+C7668</f>
        <v>34</v>
      </c>
      <c r="E7668" s="5">
        <f>IF(A7668=0,0,A7668*LABOR_HRS_WK_TOM*SEASON_WEEKS*(1+DIM_PCT_TOM)^A7668)</f>
        <v>2824.5855390489023</v>
      </c>
      <c r="F7668" s="5">
        <f>IF(B7668=0,0,B7668*LABOR_HRS_WK_CAR*SEASON_WEEKS*(1+DIM_PCT_CAR)^B7668)</f>
        <v>712.56269791706984</v>
      </c>
      <c r="G7668" s="5">
        <f>IF(C7668=0,0,C7668*LABOR_HRS_WK_MES*SEASON_WEEKS*(1+DIM_PCT_MES)^C7668)</f>
        <v>343.61789814532818</v>
      </c>
      <c r="H7668" s="5">
        <f>E7668+F7668+G7668</f>
        <v>3880.7661351113</v>
      </c>
      <c r="I7668" s="5">
        <f>MIN(H7668,FARMER_HRS)</f>
        <v>720</v>
      </c>
      <c r="J7668" s="5">
        <f>MAX(0,H7668-FARMER_HRS)</f>
        <v>3160.7661351113</v>
      </c>
      <c r="K7668" s="2">
        <f>I7668*FARMER_RATE+J7668*TEMP_WORKER_RATE</f>
        <v>79874.412067904515</v>
      </c>
      <c r="L7668" s="2">
        <f>A7668*PRICE_TOM+B7668*PRICE_CAR+C7668*PRICE_MES</f>
        <v>149204</v>
      </c>
      <c r="M7668" s="2">
        <f>A7668*FERT_BED_TOM+B7668*FERT_BED_CAR+C7668*FERT_BED_MES</f>
        <v>22880</v>
      </c>
      <c r="N7668" s="6">
        <f>IF(AND(D7668&lt;=TOTAL_BEDS,J7668&lt;=TEMP_WORKER_MAX*TEMP_WORKER_HRS),1,0)</f>
        <v>1</v>
      </c>
      <c r="O7668" s="2">
        <f>L7668-M7668-K7668-FIXED_COSTS</f>
        <v>26449.587932095485</v>
      </c>
      <c r="P7668" s="2">
        <f>IF(N7668=1,O7668,"")</f>
        <v>26449.587932095485</v>
      </c>
    </row>
    <row r="7669">
      <c r="A7669" s="6">
        <v>11</v>
      </c>
      <c r="B7669" s="6">
        <v>16</v>
      </c>
      <c r="C7669" s="6">
        <v>8</v>
      </c>
      <c r="D7669" s="6">
        <f>A7669+B7669+C7669</f>
        <v>35</v>
      </c>
      <c r="E7669" s="5">
        <f>IF(A7669=0,0,A7669*LABOR_HRS_WK_TOM*SEASON_WEEKS*(1+DIM_PCT_TOM)^A7669)</f>
        <v>2824.5855390489023</v>
      </c>
      <c r="F7669" s="5">
        <f>IF(B7669=0,0,B7669*LABOR_HRS_WK_CAR*SEASON_WEEKS*(1+DIM_PCT_CAR)^B7669)</f>
        <v>712.56269791706984</v>
      </c>
      <c r="G7669" s="5">
        <f>IF(C7669=0,0,C7669*LABOR_HRS_WK_MES*SEASON_WEEKS*(1+DIM_PCT_MES)^C7669)</f>
        <v>397.61499642530833</v>
      </c>
      <c r="H7669" s="5">
        <f>E7669+F7669+G7669</f>
        <v>3934.76323339128</v>
      </c>
      <c r="I7669" s="5">
        <f>MIN(H7669,FARMER_HRS)</f>
        <v>720</v>
      </c>
      <c r="J7669" s="5">
        <f>MAX(0,H7669-FARMER_HRS)</f>
        <v>3214.76323339128</v>
      </c>
      <c r="K7669" s="2">
        <f>I7669*FARMER_RATE+J7669*TEMP_WORKER_RATE</f>
        <v>80811.861690820835</v>
      </c>
      <c r="L7669" s="2">
        <f>A7669*PRICE_TOM+B7669*PRICE_CAR+C7669*PRICE_MES</f>
        <v>151904</v>
      </c>
      <c r="M7669" s="2">
        <f>A7669*FERT_BED_TOM+B7669*FERT_BED_CAR+C7669*FERT_BED_MES</f>
        <v>23760</v>
      </c>
      <c r="N7669" s="6">
        <f>IF(AND(D7669&lt;=TOTAL_BEDS,J7669&lt;=TEMP_WORKER_MAX*TEMP_WORKER_HRS),1,0)</f>
        <v>1</v>
      </c>
      <c r="O7669" s="2">
        <f>L7669-M7669-K7669-FIXED_COSTS</f>
        <v>27332.138309179165</v>
      </c>
      <c r="P7669" s="2">
        <f>IF(N7669=1,O7669,"")</f>
        <v>27332.138309179165</v>
      </c>
    </row>
    <row r="7670">
      <c r="A7670" s="6">
        <v>11</v>
      </c>
      <c r="B7670" s="6">
        <v>16</v>
      </c>
      <c r="C7670" s="6">
        <v>9</v>
      </c>
      <c r="D7670" s="6">
        <f>A7670+B7670+C7670</f>
        <v>36</v>
      </c>
      <c r="E7670" s="5">
        <f>IF(A7670=0,0,A7670*LABOR_HRS_WK_TOM*SEASON_WEEKS*(1+DIM_PCT_TOM)^A7670)</f>
        <v>2824.5855390489023</v>
      </c>
      <c r="F7670" s="5">
        <f>IF(B7670=0,0,B7670*LABOR_HRS_WK_CAR*SEASON_WEEKS*(1+DIM_PCT_CAR)^B7670)</f>
        <v>712.56269791706984</v>
      </c>
      <c r="G7670" s="5">
        <f>IF(C7670=0,0,C7670*LABOR_HRS_WK_MES*SEASON_WEEKS*(1+DIM_PCT_MES)^C7670)</f>
        <v>452.90833186570273</v>
      </c>
      <c r="H7670" s="5">
        <f>E7670+F7670+G7670</f>
        <v>3990.0565688316747</v>
      </c>
      <c r="I7670" s="5">
        <f>MIN(H7670,FARMER_HRS)</f>
        <v>720</v>
      </c>
      <c r="J7670" s="5">
        <f>MAX(0,H7670-FARMER_HRS)</f>
        <v>3270.0565688316747</v>
      </c>
      <c r="K7670" s="2">
        <f>I7670*FARMER_RATE+J7670*TEMP_WORKER_RATE</f>
        <v>81771.815431105468</v>
      </c>
      <c r="L7670" s="2">
        <f>A7670*PRICE_TOM+B7670*PRICE_CAR+C7670*PRICE_MES</f>
        <v>154604</v>
      </c>
      <c r="M7670" s="2">
        <f>A7670*FERT_BED_TOM+B7670*FERT_BED_CAR+C7670*FERT_BED_MES</f>
        <v>24640</v>
      </c>
      <c r="N7670" s="6">
        <f>IF(AND(D7670&lt;=TOTAL_BEDS,J7670&lt;=TEMP_WORKER_MAX*TEMP_WORKER_HRS),1,0)</f>
        <v>1</v>
      </c>
      <c r="O7670" s="2">
        <f>L7670-M7670-K7670-FIXED_COSTS</f>
        <v>28192.184568894532</v>
      </c>
      <c r="P7670" s="2">
        <f>IF(N7670=1,O7670,"")</f>
        <v>28192.184568894532</v>
      </c>
    </row>
    <row r="7671">
      <c r="A7671" s="6">
        <v>11</v>
      </c>
      <c r="B7671" s="6">
        <v>16</v>
      </c>
      <c r="C7671" s="6">
        <v>10</v>
      </c>
      <c r="D7671" s="6">
        <f>A7671+B7671+C7671</f>
        <v>37</v>
      </c>
      <c r="E7671" s="5">
        <f>IF(A7671=0,0,A7671*LABOR_HRS_WK_TOM*SEASON_WEEKS*(1+DIM_PCT_TOM)^A7671)</f>
        <v>2824.5855390489023</v>
      </c>
      <c r="F7671" s="5">
        <f>IF(B7671=0,0,B7671*LABOR_HRS_WK_CAR*SEASON_WEEKS*(1+DIM_PCT_CAR)^B7671)</f>
        <v>712.56269791706984</v>
      </c>
      <c r="G7671" s="5">
        <f>IF(C7671=0,0,C7671*LABOR_HRS_WK_MES*SEASON_WEEKS*(1+DIM_PCT_MES)^C7671)</f>
        <v>509.52187334891551</v>
      </c>
      <c r="H7671" s="5">
        <f>E7671+F7671+G7671</f>
        <v>4046.6701103148876</v>
      </c>
      <c r="I7671" s="5">
        <f>MIN(H7671,FARMER_HRS)</f>
        <v>720</v>
      </c>
      <c r="J7671" s="5">
        <f>MAX(0,H7671-FARMER_HRS)</f>
        <v>3326.6701103148876</v>
      </c>
      <c r="K7671" s="2">
        <f>I7671*FARMER_RATE+J7671*TEMP_WORKER_RATE</f>
        <v>82754.689415189016</v>
      </c>
      <c r="L7671" s="2">
        <f>A7671*PRICE_TOM+B7671*PRICE_CAR+C7671*PRICE_MES</f>
        <v>157304</v>
      </c>
      <c r="M7671" s="2">
        <f>A7671*FERT_BED_TOM+B7671*FERT_BED_CAR+C7671*FERT_BED_MES</f>
        <v>25520</v>
      </c>
      <c r="N7671" s="6">
        <f>IF(AND(D7671&lt;=TOTAL_BEDS,J7671&lt;=TEMP_WORKER_MAX*TEMP_WORKER_HRS),1,0)</f>
        <v>1</v>
      </c>
      <c r="O7671" s="2">
        <f>L7671-M7671-K7671-FIXED_COSTS</f>
        <v>29029.310584810984</v>
      </c>
      <c r="P7671" s="2">
        <f>IF(N7671=1,O7671,"")</f>
        <v>29029.310584810984</v>
      </c>
    </row>
    <row r="7672">
      <c r="A7672" s="6">
        <v>11</v>
      </c>
      <c r="B7672" s="6">
        <v>16</v>
      </c>
      <c r="C7672" s="6">
        <v>11</v>
      </c>
      <c r="D7672" s="6">
        <f>A7672+B7672+C7672</f>
        <v>38</v>
      </c>
      <c r="E7672" s="5">
        <f>IF(A7672=0,0,A7672*LABOR_HRS_WK_TOM*SEASON_WEEKS*(1+DIM_PCT_TOM)^A7672)</f>
        <v>2824.5855390489023</v>
      </c>
      <c r="F7672" s="5">
        <f>IF(B7672=0,0,B7672*LABOR_HRS_WK_CAR*SEASON_WEEKS*(1+DIM_PCT_CAR)^B7672)</f>
        <v>712.56269791706984</v>
      </c>
      <c r="G7672" s="5">
        <f>IF(C7672=0,0,C7672*LABOR_HRS_WK_MES*SEASON_WEEKS*(1+DIM_PCT_MES)^C7672)</f>
        <v>567.47998644235463</v>
      </c>
      <c r="H7672" s="5">
        <f>E7672+F7672+G7672</f>
        <v>4104.6282234083264</v>
      </c>
      <c r="I7672" s="5">
        <f>MIN(H7672,FARMER_HRS)</f>
        <v>720</v>
      </c>
      <c r="J7672" s="5">
        <f>MAX(0,H7672-FARMER_HRS)</f>
        <v>3384.6282234083264</v>
      </c>
      <c r="K7672" s="2">
        <f>I7672*FARMER_RATE+J7672*TEMP_WORKER_RATE</f>
        <v>83760.906656394553</v>
      </c>
      <c r="L7672" s="2">
        <f>A7672*PRICE_TOM+B7672*PRICE_CAR+C7672*PRICE_MES</f>
        <v>160004</v>
      </c>
      <c r="M7672" s="2">
        <f>A7672*FERT_BED_TOM+B7672*FERT_BED_CAR+C7672*FERT_BED_MES</f>
        <v>26400</v>
      </c>
      <c r="N7672" s="6">
        <f>IF(AND(D7672&lt;=TOTAL_BEDS,J7672&lt;=TEMP_WORKER_MAX*TEMP_WORKER_HRS),1,0)</f>
        <v>1</v>
      </c>
      <c r="O7672" s="2">
        <f>L7672-M7672-K7672-FIXED_COSTS</f>
        <v>29843.093343605447</v>
      </c>
      <c r="P7672" s="2">
        <f>IF(N7672=1,O7672,"")</f>
        <v>29843.093343605447</v>
      </c>
    </row>
    <row r="7673">
      <c r="A7673" s="6">
        <v>11</v>
      </c>
      <c r="B7673" s="6">
        <v>16</v>
      </c>
      <c r="C7673" s="6">
        <v>12</v>
      </c>
      <c r="D7673" s="6">
        <f>A7673+B7673+C7673</f>
        <v>39</v>
      </c>
      <c r="E7673" s="5">
        <f>IF(A7673=0,0,A7673*LABOR_HRS_WK_TOM*SEASON_WEEKS*(1+DIM_PCT_TOM)^A7673)</f>
        <v>2824.5855390489023</v>
      </c>
      <c r="F7673" s="5">
        <f>IF(B7673=0,0,B7673*LABOR_HRS_WK_CAR*SEASON_WEEKS*(1+DIM_PCT_CAR)^B7673)</f>
        <v>712.56269791706984</v>
      </c>
      <c r="G7673" s="5">
        <f>IF(C7673=0,0,C7673*LABOR_HRS_WK_MES*SEASON_WEEKS*(1+DIM_PCT_MES)^C7673)</f>
        <v>626.807439570419</v>
      </c>
      <c r="H7673" s="5">
        <f>E7673+F7673+G7673</f>
        <v>4163.9556765363914</v>
      </c>
      <c r="I7673" s="5">
        <f>MIN(H7673,FARMER_HRS)</f>
        <v>720</v>
      </c>
      <c r="J7673" s="5">
        <f>MAX(0,H7673-FARMER_HRS)</f>
        <v>3443.9556765363914</v>
      </c>
      <c r="K7673" s="2">
        <f>I7673*FARMER_RATE+J7673*TEMP_WORKER_RATE</f>
        <v>84790.897162090128</v>
      </c>
      <c r="L7673" s="2">
        <f>A7673*PRICE_TOM+B7673*PRICE_CAR+C7673*PRICE_MES</f>
        <v>162704</v>
      </c>
      <c r="M7673" s="2">
        <f>A7673*FERT_BED_TOM+B7673*FERT_BED_CAR+C7673*FERT_BED_MES</f>
        <v>27280</v>
      </c>
      <c r="N7673" s="6">
        <f>IF(AND(D7673&lt;=TOTAL_BEDS,J7673&lt;=TEMP_WORKER_MAX*TEMP_WORKER_HRS),1,0)</f>
        <v>1</v>
      </c>
      <c r="O7673" s="2">
        <f>L7673-M7673-K7673-FIXED_COSTS</f>
        <v>30633.102837909872</v>
      </c>
      <c r="P7673" s="2">
        <f>IF(N7673=1,O7673,"")</f>
        <v>30633.102837909872</v>
      </c>
    </row>
    <row r="7674">
      <c r="A7674" s="6">
        <v>11</v>
      </c>
      <c r="B7674" s="6">
        <v>16</v>
      </c>
      <c r="C7674" s="6">
        <v>13</v>
      </c>
      <c r="D7674" s="6">
        <f>A7674+B7674+C7674</f>
        <v>40</v>
      </c>
      <c r="E7674" s="5">
        <f>IF(A7674=0,0,A7674*LABOR_HRS_WK_TOM*SEASON_WEEKS*(1+DIM_PCT_TOM)^A7674)</f>
        <v>2824.5855390489023</v>
      </c>
      <c r="F7674" s="5">
        <f>IF(B7674=0,0,B7674*LABOR_HRS_WK_CAR*SEASON_WEEKS*(1+DIM_PCT_CAR)^B7674)</f>
        <v>712.56269791706984</v>
      </c>
      <c r="G7674" s="5">
        <f>IF(C7674=0,0,C7674*LABOR_HRS_WK_MES*SEASON_WEEKS*(1+DIM_PCT_MES)^C7674)</f>
        <v>687.52941027880331</v>
      </c>
      <c r="H7674" s="5">
        <f>E7674+F7674+G7674</f>
        <v>4224.6776472447755</v>
      </c>
      <c r="I7674" s="5">
        <f>MIN(H7674,FARMER_HRS)</f>
        <v>720</v>
      </c>
      <c r="J7674" s="5">
        <f>MAX(0,H7674-FARMER_HRS)</f>
        <v>3504.6776472447755</v>
      </c>
      <c r="K7674" s="2">
        <f>I7674*FARMER_RATE+J7674*TEMP_WORKER_RATE</f>
        <v>85845.09804244402</v>
      </c>
      <c r="L7674" s="2">
        <f>A7674*PRICE_TOM+B7674*PRICE_CAR+C7674*PRICE_MES</f>
        <v>165404</v>
      </c>
      <c r="M7674" s="2">
        <f>A7674*FERT_BED_TOM+B7674*FERT_BED_CAR+C7674*FERT_BED_MES</f>
        <v>28160</v>
      </c>
      <c r="N7674" s="6">
        <f>IF(AND(D7674&lt;=TOTAL_BEDS,J7674&lt;=TEMP_WORKER_MAX*TEMP_WORKER_HRS),1,0)</f>
        <v>1</v>
      </c>
      <c r="O7674" s="2">
        <f>L7674-M7674-K7674-FIXED_COSTS</f>
        <v>31398.90195755598</v>
      </c>
      <c r="P7674" s="2">
        <f>IF(N7674=1,O7674,"")</f>
        <v>31398.90195755598</v>
      </c>
    </row>
    <row r="7675">
      <c r="A7675" s="6">
        <v>11</v>
      </c>
      <c r="B7675" s="6">
        <v>16</v>
      </c>
      <c r="C7675" s="6">
        <v>14</v>
      </c>
      <c r="D7675" s="6">
        <f>A7675+B7675+C7675</f>
        <v>41</v>
      </c>
      <c r="E7675" s="5">
        <f>IF(A7675=0,0,A7675*LABOR_HRS_WK_TOM*SEASON_WEEKS*(1+DIM_PCT_TOM)^A7675)</f>
        <v>2824.5855390489023</v>
      </c>
      <c r="F7675" s="5">
        <f>IF(B7675=0,0,B7675*LABOR_HRS_WK_CAR*SEASON_WEEKS*(1+DIM_PCT_CAR)^B7675)</f>
        <v>712.56269791706984</v>
      </c>
      <c r="G7675" s="5">
        <f>IF(C7675=0,0,C7675*LABOR_HRS_WK_MES*SEASON_WEEKS*(1+DIM_PCT_MES)^C7675)</f>
        <v>749.67149159246435</v>
      </c>
      <c r="H7675" s="5">
        <f>E7675+F7675+G7675</f>
        <v>4286.8197285584365</v>
      </c>
      <c r="I7675" s="5">
        <f>MIN(H7675,FARMER_HRS)</f>
        <v>720</v>
      </c>
      <c r="J7675" s="5">
        <f>MAX(0,H7675-FARMER_HRS)</f>
        <v>3566.8197285584365</v>
      </c>
      <c r="K7675" s="2">
        <f>I7675*FARMER_RATE+J7675*TEMP_WORKER_RATE</f>
        <v>86923.953620806191</v>
      </c>
      <c r="L7675" s="2">
        <f>A7675*PRICE_TOM+B7675*PRICE_CAR+C7675*PRICE_MES</f>
        <v>168104</v>
      </c>
      <c r="M7675" s="2">
        <f>A7675*FERT_BED_TOM+B7675*FERT_BED_CAR+C7675*FERT_BED_MES</f>
        <v>29040</v>
      </c>
      <c r="N7675" s="6">
        <f>IF(AND(D7675&lt;=TOTAL_BEDS,J7675&lt;=TEMP_WORKER_MAX*TEMP_WORKER_HRS),1,0)</f>
        <v>1</v>
      </c>
      <c r="O7675" s="2">
        <f>L7675-M7675-K7675-FIXED_COSTS</f>
        <v>32140.046379193809</v>
      </c>
      <c r="P7675" s="2">
        <f>IF(N7675=1,O7675,"")</f>
        <v>32140.046379193809</v>
      </c>
    </row>
    <row r="7676">
      <c r="A7676" s="6">
        <v>11</v>
      </c>
      <c r="B7676" s="6">
        <v>16</v>
      </c>
      <c r="C7676" s="6">
        <v>15</v>
      </c>
      <c r="D7676" s="6">
        <f>A7676+B7676+C7676</f>
        <v>42</v>
      </c>
      <c r="E7676" s="5">
        <f>IF(A7676=0,0,A7676*LABOR_HRS_WK_TOM*SEASON_WEEKS*(1+DIM_PCT_TOM)^A7676)</f>
        <v>2824.5855390489023</v>
      </c>
      <c r="F7676" s="5">
        <f>IF(B7676=0,0,B7676*LABOR_HRS_WK_CAR*SEASON_WEEKS*(1+DIM_PCT_CAR)^B7676)</f>
        <v>712.56269791706984</v>
      </c>
      <c r="G7676" s="5">
        <f>IF(C7676=0,0,C7676*LABOR_HRS_WK_MES*SEASON_WEEKS*(1+DIM_PCT_MES)^C7676)</f>
        <v>813.25969846861074</v>
      </c>
      <c r="H7676" s="5">
        <f>E7676+F7676+G7676</f>
        <v>4350.4079354345831</v>
      </c>
      <c r="I7676" s="5">
        <f>MIN(H7676,FARMER_HRS)</f>
        <v>720</v>
      </c>
      <c r="J7676" s="5">
        <f>MAX(0,H7676-FARMER_HRS)</f>
        <v>3630.4079354345831</v>
      </c>
      <c r="K7676" s="2">
        <f>I7676*FARMER_RATE+J7676*TEMP_WORKER_RATE</f>
        <v>88027.915545739292</v>
      </c>
      <c r="L7676" s="2">
        <f>A7676*PRICE_TOM+B7676*PRICE_CAR+C7676*PRICE_MES</f>
        <v>170804</v>
      </c>
      <c r="M7676" s="2">
        <f>A7676*FERT_BED_TOM+B7676*FERT_BED_CAR+C7676*FERT_BED_MES</f>
        <v>29920</v>
      </c>
      <c r="N7676" s="6">
        <f>IF(AND(D7676&lt;=TOTAL_BEDS,J7676&lt;=TEMP_WORKER_MAX*TEMP_WORKER_HRS),1,0)</f>
        <v>1</v>
      </c>
      <c r="O7676" s="2">
        <f>L7676-M7676-K7676-FIXED_COSTS</f>
        <v>32856.084454260708</v>
      </c>
      <c r="P7676" s="2">
        <f>IF(N7676=1,O7676,"")</f>
        <v>32856.084454260708</v>
      </c>
    </row>
    <row r="7677">
      <c r="A7677" s="6">
        <v>11</v>
      </c>
      <c r="B7677" s="6">
        <v>16</v>
      </c>
      <c r="C7677" s="6">
        <v>16</v>
      </c>
      <c r="D7677" s="6">
        <f>A7677+B7677+C7677</f>
        <v>43</v>
      </c>
      <c r="E7677" s="5">
        <f>IF(A7677=0,0,A7677*LABOR_HRS_WK_TOM*SEASON_WEEKS*(1+DIM_PCT_TOM)^A7677)</f>
        <v>2824.5855390489023</v>
      </c>
      <c r="F7677" s="5">
        <f>IF(B7677=0,0,B7677*LABOR_HRS_WK_CAR*SEASON_WEEKS*(1+DIM_PCT_CAR)^B7677)</f>
        <v>712.56269791706984</v>
      </c>
      <c r="G7677" s="5">
        <f>IF(C7677=0,0,C7677*LABOR_HRS_WK_MES*SEASON_WEEKS*(1+DIM_PCT_MES)^C7677)</f>
        <v>878.32047434609967</v>
      </c>
      <c r="H7677" s="5">
        <f>E7677+F7677+G7677</f>
        <v>4415.4687113120717</v>
      </c>
      <c r="I7677" s="5">
        <f>MIN(H7677,FARMER_HRS)</f>
        <v>720</v>
      </c>
      <c r="J7677" s="5">
        <f>MAX(0,H7677-FARMER_HRS)</f>
        <v>3695.4687113120717</v>
      </c>
      <c r="K7677" s="2">
        <f>I7677*FARMER_RATE+J7677*TEMP_WORKER_RATE</f>
        <v>89157.442904723459</v>
      </c>
      <c r="L7677" s="2">
        <f>A7677*PRICE_TOM+B7677*PRICE_CAR+C7677*PRICE_MES</f>
        <v>173504</v>
      </c>
      <c r="M7677" s="2">
        <f>A7677*FERT_BED_TOM+B7677*FERT_BED_CAR+C7677*FERT_BED_MES</f>
        <v>30800</v>
      </c>
      <c r="N7677" s="6">
        <f>IF(AND(D7677&lt;=TOTAL_BEDS,J7677&lt;=TEMP_WORKER_MAX*TEMP_WORKER_HRS),1,0)</f>
        <v>1</v>
      </c>
      <c r="O7677" s="2">
        <f>L7677-M7677-K7677-FIXED_COSTS</f>
        <v>33546.557095276541</v>
      </c>
      <c r="P7677" s="2">
        <f>IF(N7677=1,O7677,"")</f>
        <v>33546.557095276541</v>
      </c>
    </row>
    <row r="7678">
      <c r="A7678" s="6">
        <v>11</v>
      </c>
      <c r="B7678" s="6">
        <v>16</v>
      </c>
      <c r="C7678" s="6">
        <v>17</v>
      </c>
      <c r="D7678" s="6">
        <f>A7678+B7678+C7678</f>
        <v>44</v>
      </c>
      <c r="E7678" s="5">
        <f>IF(A7678=0,0,A7678*LABOR_HRS_WK_TOM*SEASON_WEEKS*(1+DIM_PCT_TOM)^A7678)</f>
        <v>2824.5855390489023</v>
      </c>
      <c r="F7678" s="5">
        <f>IF(B7678=0,0,B7678*LABOR_HRS_WK_CAR*SEASON_WEEKS*(1+DIM_PCT_CAR)^B7678)</f>
        <v>712.56269791706984</v>
      </c>
      <c r="G7678" s="5">
        <f>IF(C7678=0,0,C7678*LABOR_HRS_WK_MES*SEASON_WEEKS*(1+DIM_PCT_MES)^C7678)</f>
        <v>944.88069779263992</v>
      </c>
      <c r="H7678" s="5">
        <f>E7678+F7678+G7678</f>
        <v>4482.0289347586122</v>
      </c>
      <c r="I7678" s="5">
        <f>MIN(H7678,FARMER_HRS)</f>
        <v>720</v>
      </c>
      <c r="J7678" s="5">
        <f>MAX(0,H7678-FARMER_HRS)</f>
        <v>3762.0289347586122</v>
      </c>
      <c r="K7678" s="2">
        <f>I7678*FARMER_RATE+J7678*TEMP_WORKER_RATE</f>
        <v>90313.002339559229</v>
      </c>
      <c r="L7678" s="2">
        <f>A7678*PRICE_TOM+B7678*PRICE_CAR+C7678*PRICE_MES</f>
        <v>176204</v>
      </c>
      <c r="M7678" s="2">
        <f>A7678*FERT_BED_TOM+B7678*FERT_BED_CAR+C7678*FERT_BED_MES</f>
        <v>31680</v>
      </c>
      <c r="N7678" s="6">
        <f>IF(AND(D7678&lt;=TOTAL_BEDS,J7678&lt;=TEMP_WORKER_MAX*TEMP_WORKER_HRS),1,0)</f>
        <v>1</v>
      </c>
      <c r="O7678" s="2">
        <f>L7678-M7678-K7678-FIXED_COSTS</f>
        <v>34210.997660440771</v>
      </c>
      <c r="P7678" s="2">
        <f>IF(N7678=1,O7678,"")</f>
        <v>34210.997660440771</v>
      </c>
    </row>
    <row r="7679">
      <c r="A7679" s="6">
        <v>11</v>
      </c>
      <c r="B7679" s="6">
        <v>16</v>
      </c>
      <c r="C7679" s="6">
        <v>18</v>
      </c>
      <c r="D7679" s="6">
        <f>A7679+B7679+C7679</f>
        <v>45</v>
      </c>
      <c r="E7679" s="5">
        <f>IF(A7679=0,0,A7679*LABOR_HRS_WK_TOM*SEASON_WEEKS*(1+DIM_PCT_TOM)^A7679)</f>
        <v>2824.5855390489023</v>
      </c>
      <c r="F7679" s="5">
        <f>IF(B7679=0,0,B7679*LABOR_HRS_WK_CAR*SEASON_WEEKS*(1+DIM_PCT_CAR)^B7679)</f>
        <v>712.56269791706984</v>
      </c>
      <c r="G7679" s="5">
        <f>IF(C7679=0,0,C7679*LABOR_HRS_WK_MES*SEASON_WEEKS*(1+DIM_PCT_MES)^C7679)</f>
        <v>1012.9676892512272</v>
      </c>
      <c r="H7679" s="5">
        <f>E7679+F7679+G7679</f>
        <v>4550.1159262172</v>
      </c>
      <c r="I7679" s="5">
        <f>MIN(H7679,FARMER_HRS)</f>
        <v>720</v>
      </c>
      <c r="J7679" s="5">
        <f>MAX(0,H7679-FARMER_HRS)</f>
        <v>3830.1159262171996</v>
      </c>
      <c r="K7679" s="2">
        <f>I7679*FARMER_RATE+J7679*TEMP_WORKER_RATE</f>
        <v>91495.068163493052</v>
      </c>
      <c r="L7679" s="2">
        <f>A7679*PRICE_TOM+B7679*PRICE_CAR+C7679*PRICE_MES</f>
        <v>178904</v>
      </c>
      <c r="M7679" s="2">
        <f>A7679*FERT_BED_TOM+B7679*FERT_BED_CAR+C7679*FERT_BED_MES</f>
        <v>32560</v>
      </c>
      <c r="N7679" s="6">
        <f>IF(AND(D7679&lt;=TOTAL_BEDS,J7679&lt;=TEMP_WORKER_MAX*TEMP_WORKER_HRS),1,0)</f>
        <v>1</v>
      </c>
      <c r="O7679" s="2">
        <f>L7679-M7679-K7679-FIXED_COSTS</f>
        <v>34848.931836506948</v>
      </c>
      <c r="P7679" s="2">
        <f>IF(N7679=1,O7679,"")</f>
        <v>34848.931836506948</v>
      </c>
    </row>
    <row r="7680">
      <c r="A7680" s="6">
        <v>11</v>
      </c>
      <c r="B7680" s="6">
        <v>16</v>
      </c>
      <c r="C7680" s="6">
        <v>19</v>
      </c>
      <c r="D7680" s="6">
        <f>A7680+B7680+C7680</f>
        <v>46</v>
      </c>
      <c r="E7680" s="5">
        <f>IF(A7680=0,0,A7680*LABOR_HRS_WK_TOM*SEASON_WEEKS*(1+DIM_PCT_TOM)^A7680)</f>
        <v>2824.5855390489023</v>
      </c>
      <c r="F7680" s="5">
        <f>IF(B7680=0,0,B7680*LABOR_HRS_WK_CAR*SEASON_WEEKS*(1+DIM_PCT_CAR)^B7680)</f>
        <v>712.56269791706984</v>
      </c>
      <c r="G7680" s="5">
        <f>IF(C7680=0,0,C7680*LABOR_HRS_WK_MES*SEASON_WEEKS*(1+DIM_PCT_MES)^C7680)</f>
        <v>1082.6092178872491</v>
      </c>
      <c r="H7680" s="5">
        <f>E7680+F7680+G7680</f>
        <v>4619.7574548532211</v>
      </c>
      <c r="I7680" s="5">
        <f>MIN(H7680,FARMER_HRS)</f>
        <v>720</v>
      </c>
      <c r="J7680" s="5">
        <f>MAX(0,H7680-FARMER_HRS)</f>
        <v>3899.7574548532211</v>
      </c>
      <c r="K7680" s="2">
        <f>I7680*FARMER_RATE+J7680*TEMP_WORKER_RATE</f>
        <v>92704.122480090649</v>
      </c>
      <c r="L7680" s="2">
        <f>A7680*PRICE_TOM+B7680*PRICE_CAR+C7680*PRICE_MES</f>
        <v>181604</v>
      </c>
      <c r="M7680" s="2">
        <f>A7680*FERT_BED_TOM+B7680*FERT_BED_CAR+C7680*FERT_BED_MES</f>
        <v>33440</v>
      </c>
      <c r="N7680" s="6">
        <f>IF(AND(D7680&lt;=TOTAL_BEDS,J7680&lt;=TEMP_WORKER_MAX*TEMP_WORKER_HRS),1,0)</f>
        <v>1</v>
      </c>
      <c r="O7680" s="2">
        <f>L7680-M7680-K7680-FIXED_COSTS</f>
        <v>35459.877519909351</v>
      </c>
      <c r="P7680" s="2">
        <f>IF(N7680=1,O7680,"")</f>
        <v>35459.877519909351</v>
      </c>
    </row>
    <row r="7681">
      <c r="A7681" s="6">
        <v>11</v>
      </c>
      <c r="B7681" s="6">
        <v>16</v>
      </c>
      <c r="C7681" s="6">
        <v>20</v>
      </c>
      <c r="D7681" s="6">
        <f>A7681+B7681+C7681</f>
        <v>47</v>
      </c>
      <c r="E7681" s="5">
        <f>IF(A7681=0,0,A7681*LABOR_HRS_WK_TOM*SEASON_WEEKS*(1+DIM_PCT_TOM)^A7681)</f>
        <v>2824.5855390489023</v>
      </c>
      <c r="F7681" s="5">
        <f>IF(B7681=0,0,B7681*LABOR_HRS_WK_CAR*SEASON_WEEKS*(1+DIM_PCT_CAR)^B7681)</f>
        <v>712.56269791706984</v>
      </c>
      <c r="G7681" s="5">
        <f>IF(C7681=0,0,C7681*LABOR_HRS_WK_MES*SEASON_WEEKS*(1+DIM_PCT_MES)^C7681)</f>
        <v>1153.8335085377259</v>
      </c>
      <c r="H7681" s="5">
        <f>E7681+F7681+G7681</f>
        <v>4690.9817455036982</v>
      </c>
      <c r="I7681" s="5">
        <f>MIN(H7681,FARMER_HRS)</f>
        <v>720</v>
      </c>
      <c r="J7681" s="5">
        <f>MAX(0,H7681-FARMER_HRS)</f>
        <v>3970.9817455036982</v>
      </c>
      <c r="K7681" s="2">
        <f>I7681*FARMER_RATE+J7681*TEMP_WORKER_RATE</f>
        <v>93940.655303883643</v>
      </c>
      <c r="L7681" s="2">
        <f>A7681*PRICE_TOM+B7681*PRICE_CAR+C7681*PRICE_MES</f>
        <v>184304</v>
      </c>
      <c r="M7681" s="2">
        <f>A7681*FERT_BED_TOM+B7681*FERT_BED_CAR+C7681*FERT_BED_MES</f>
        <v>34320</v>
      </c>
      <c r="N7681" s="6">
        <f>IF(AND(D7681&lt;=TOTAL_BEDS,J7681&lt;=TEMP_WORKER_MAX*TEMP_WORKER_HRS),1,0)</f>
        <v>1</v>
      </c>
      <c r="O7681" s="2">
        <f>L7681-M7681-K7681-FIXED_COSTS</f>
        <v>36043.344696116357</v>
      </c>
      <c r="P7681" s="2">
        <f>IF(N7681=1,O7681,"")</f>
        <v>36043.344696116357</v>
      </c>
    </row>
    <row r="7682">
      <c r="A7682" s="6">
        <v>11</v>
      </c>
      <c r="B7682" s="6">
        <v>16</v>
      </c>
      <c r="C7682" s="6">
        <v>21</v>
      </c>
      <c r="D7682" s="6">
        <f>A7682+B7682+C7682</f>
        <v>48</v>
      </c>
      <c r="E7682" s="5">
        <f>IF(A7682=0,0,A7682*LABOR_HRS_WK_TOM*SEASON_WEEKS*(1+DIM_PCT_TOM)^A7682)</f>
        <v>2824.5855390489023</v>
      </c>
      <c r="F7682" s="5">
        <f>IF(B7682=0,0,B7682*LABOR_HRS_WK_CAR*SEASON_WEEKS*(1+DIM_PCT_CAR)^B7682)</f>
        <v>712.56269791706984</v>
      </c>
      <c r="G7682" s="5">
        <f>IF(C7682=0,0,C7682*LABOR_HRS_WK_MES*SEASON_WEEKS*(1+DIM_PCT_MES)^C7682)</f>
        <v>1226.6692487641699</v>
      </c>
      <c r="H7682" s="5">
        <f>E7682+F7682+G7682</f>
        <v>4763.8174857301419</v>
      </c>
      <c r="I7682" s="5">
        <f>MIN(H7682,FARMER_HRS)</f>
        <v>720</v>
      </c>
      <c r="J7682" s="5">
        <f>MAX(0,H7682-FARMER_HRS)</f>
        <v>4043.8174857301419</v>
      </c>
      <c r="K7682" s="2">
        <f>I7682*FARMER_RATE+J7682*TEMP_WORKER_RATE</f>
        <v>95205.164682814968</v>
      </c>
      <c r="L7682" s="2">
        <f>A7682*PRICE_TOM+B7682*PRICE_CAR+C7682*PRICE_MES</f>
        <v>187004</v>
      </c>
      <c r="M7682" s="2">
        <f>A7682*FERT_BED_TOM+B7682*FERT_BED_CAR+C7682*FERT_BED_MES</f>
        <v>35200</v>
      </c>
      <c r="N7682" s="6">
        <f>IF(AND(D7682&lt;=TOTAL_BEDS,J7682&lt;=TEMP_WORKER_MAX*TEMP_WORKER_HRS),1,0)</f>
        <v>1</v>
      </c>
      <c r="O7682" s="2">
        <f>L7682-M7682-K7682-FIXED_COSTS</f>
        <v>36598.835317185032</v>
      </c>
      <c r="P7682" s="2">
        <f>IF(N7682=1,O7682,"")</f>
        <v>36598.835317185032</v>
      </c>
    </row>
    <row r="7683">
      <c r="A7683" s="6">
        <v>11</v>
      </c>
      <c r="B7683" s="6">
        <v>16</v>
      </c>
      <c r="C7683" s="6">
        <v>22</v>
      </c>
      <c r="D7683" s="6">
        <f>A7683+B7683+C7683</f>
        <v>49</v>
      </c>
      <c r="E7683" s="5">
        <f>IF(A7683=0,0,A7683*LABOR_HRS_WK_TOM*SEASON_WEEKS*(1+DIM_PCT_TOM)^A7683)</f>
        <v>2824.5855390489023</v>
      </c>
      <c r="F7683" s="5">
        <f>IF(B7683=0,0,B7683*LABOR_HRS_WK_CAR*SEASON_WEEKS*(1+DIM_PCT_CAR)^B7683)</f>
        <v>712.56269791706984</v>
      </c>
      <c r="G7683" s="5">
        <f>IF(C7683=0,0,C7683*LABOR_HRS_WK_MES*SEASON_WEEKS*(1+DIM_PCT_MES)^C7683)</f>
        <v>1301.1455960105659</v>
      </c>
      <c r="H7683" s="5">
        <f>E7683+F7683+G7683</f>
        <v>4838.2938329765384</v>
      </c>
      <c r="I7683" s="5">
        <f>MIN(H7683,FARMER_HRS)</f>
        <v>720</v>
      </c>
      <c r="J7683" s="5">
        <f>MAX(0,H7683-FARMER_HRS)</f>
        <v>4118.2938329765384</v>
      </c>
      <c r="K7683" s="2">
        <f>I7683*FARMER_RATE+J7683*TEMP_WORKER_RATE</f>
        <v>96498.156822509351</v>
      </c>
      <c r="L7683" s="2">
        <f>A7683*PRICE_TOM+B7683*PRICE_CAR+C7683*PRICE_MES</f>
        <v>189704</v>
      </c>
      <c r="M7683" s="2">
        <f>A7683*FERT_BED_TOM+B7683*FERT_BED_CAR+C7683*FERT_BED_MES</f>
        <v>36080</v>
      </c>
      <c r="N7683" s="6">
        <f>IF(AND(D7683&lt;=TOTAL_BEDS,J7683&lt;=TEMP_WORKER_MAX*TEMP_WORKER_HRS),1,0)</f>
        <v>1</v>
      </c>
      <c r="O7683" s="2">
        <f>L7683-M7683-K7683-FIXED_COSTS</f>
        <v>37125.843177490649</v>
      </c>
      <c r="P7683" s="2">
        <f>IF(N7683=1,O7683,"")</f>
        <v>37125.843177490649</v>
      </c>
    </row>
    <row r="7684">
      <c r="A7684" s="6">
        <v>11</v>
      </c>
      <c r="B7684" s="6">
        <v>16</v>
      </c>
      <c r="C7684" s="6">
        <v>23</v>
      </c>
      <c r="D7684" s="6">
        <f>A7684+B7684+C7684</f>
        <v>50</v>
      </c>
      <c r="E7684" s="5">
        <f>IF(A7684=0,0,A7684*LABOR_HRS_WK_TOM*SEASON_WEEKS*(1+DIM_PCT_TOM)^A7684)</f>
        <v>2824.5855390489023</v>
      </c>
      <c r="F7684" s="5">
        <f>IF(B7684=0,0,B7684*LABOR_HRS_WK_CAR*SEASON_WEEKS*(1+DIM_PCT_CAR)^B7684)</f>
        <v>712.56269791706984</v>
      </c>
      <c r="G7684" s="5">
        <f>IF(C7684=0,0,C7684*LABOR_HRS_WK_MES*SEASON_WEEKS*(1+DIM_PCT_MES)^C7684)</f>
        <v>1377.2921848680023</v>
      </c>
      <c r="H7684" s="5">
        <f>E7684+F7684+G7684</f>
        <v>4914.4404218339741</v>
      </c>
      <c r="I7684" s="5">
        <f>MIN(H7684,FARMER_HRS)</f>
        <v>720</v>
      </c>
      <c r="J7684" s="5">
        <f>MAX(0,H7684-FARMER_HRS)</f>
        <v>4194.4404218339741</v>
      </c>
      <c r="K7684" s="2">
        <f>I7684*FARMER_RATE+J7684*TEMP_WORKER_RATE</f>
        <v>97820.146212395382</v>
      </c>
      <c r="L7684" s="2">
        <f>A7684*PRICE_TOM+B7684*PRICE_CAR+C7684*PRICE_MES</f>
        <v>192404</v>
      </c>
      <c r="M7684" s="2">
        <f>A7684*FERT_BED_TOM+B7684*FERT_BED_CAR+C7684*FERT_BED_MES</f>
        <v>36960</v>
      </c>
      <c r="N7684" s="6">
        <f>IF(AND(D7684&lt;=TOTAL_BEDS,J7684&lt;=TEMP_WORKER_MAX*TEMP_WORKER_HRS),1,0)</f>
        <v>1</v>
      </c>
      <c r="O7684" s="2">
        <f>L7684-M7684-K7684-FIXED_COSTS</f>
        <v>37623.853787604618</v>
      </c>
      <c r="P7684" s="2">
        <f>IF(N7684=1,O7684,"")</f>
        <v>37623.853787604618</v>
      </c>
    </row>
    <row r="7685">
      <c r="A7685" s="6">
        <v>11</v>
      </c>
      <c r="B7685" s="6">
        <v>16</v>
      </c>
      <c r="C7685" s="6">
        <v>24</v>
      </c>
      <c r="D7685" s="6">
        <f>A7685+B7685+C7685</f>
        <v>51</v>
      </c>
      <c r="E7685" s="5">
        <f>IF(A7685=0,0,A7685*LABOR_HRS_WK_TOM*SEASON_WEEKS*(1+DIM_PCT_TOM)^A7685)</f>
        <v>2824.5855390489023</v>
      </c>
      <c r="F7685" s="5">
        <f>IF(B7685=0,0,B7685*LABOR_HRS_WK_CAR*SEASON_WEEKS*(1+DIM_PCT_CAR)^B7685)</f>
        <v>712.56269791706984</v>
      </c>
      <c r="G7685" s="5">
        <f>IF(C7685=0,0,C7685*LABOR_HRS_WK_MES*SEASON_WEEKS*(1+DIM_PCT_MES)^C7685)</f>
        <v>1455.139134447498</v>
      </c>
      <c r="H7685" s="5">
        <f>E7685+F7685+G7685</f>
        <v>4992.28737141347</v>
      </c>
      <c r="I7685" s="5">
        <f>MIN(H7685,FARMER_HRS)</f>
        <v>720</v>
      </c>
      <c r="J7685" s="5">
        <f>MAX(0,H7685-FARMER_HRS)</f>
        <v>4272.28737141347</v>
      </c>
      <c r="K7685" s="2">
        <f>I7685*FARMER_RATE+J7685*TEMP_WORKER_RATE</f>
        <v>99171.655753706073</v>
      </c>
      <c r="L7685" s="2">
        <f>A7685*PRICE_TOM+B7685*PRICE_CAR+C7685*PRICE_MES</f>
        <v>195104</v>
      </c>
      <c r="M7685" s="2">
        <f>A7685*FERT_BED_TOM+B7685*FERT_BED_CAR+C7685*FERT_BED_MES</f>
        <v>37840</v>
      </c>
      <c r="N7685" s="6">
        <f>IF(AND(D7685&lt;=TOTAL_BEDS,J7685&lt;=TEMP_WORKER_MAX*TEMP_WORKER_HRS),1,0)</f>
        <v>1</v>
      </c>
      <c r="O7685" s="2">
        <f>L7685-M7685-K7685-FIXED_COSTS</f>
        <v>38092.344246293927</v>
      </c>
      <c r="P7685" s="2">
        <f>IF(N7685=1,O7685,"")</f>
        <v>38092.344246293927</v>
      </c>
    </row>
    <row r="7686">
      <c r="A7686" s="6">
        <v>11</v>
      </c>
      <c r="B7686" s="6">
        <v>16</v>
      </c>
      <c r="C7686" s="6">
        <v>25</v>
      </c>
      <c r="D7686" s="6">
        <f>A7686+B7686+C7686</f>
        <v>52</v>
      </c>
      <c r="E7686" s="5">
        <f>IF(A7686=0,0,A7686*LABOR_HRS_WK_TOM*SEASON_WEEKS*(1+DIM_PCT_TOM)^A7686)</f>
        <v>2824.5855390489023</v>
      </c>
      <c r="F7686" s="5">
        <f>IF(B7686=0,0,B7686*LABOR_HRS_WK_CAR*SEASON_WEEKS*(1+DIM_PCT_CAR)^B7686)</f>
        <v>712.56269791706984</v>
      </c>
      <c r="G7686" s="5">
        <f>IF(C7686=0,0,C7686*LABOR_HRS_WK_MES*SEASON_WEEKS*(1+DIM_PCT_MES)^C7686)</f>
        <v>1534.7170558625955</v>
      </c>
      <c r="H7686" s="5">
        <f>E7686+F7686+G7686</f>
        <v>5071.8652928285674</v>
      </c>
      <c r="I7686" s="5">
        <f>MIN(H7686,FARMER_HRS)</f>
        <v>720</v>
      </c>
      <c r="J7686" s="5">
        <f>MAX(0,H7686-FARMER_HRS)</f>
        <v>4351.8652928285674</v>
      </c>
      <c r="K7686" s="2">
        <f>I7686*FARMER_RATE+J7686*TEMP_WORKER_RATE</f>
        <v>100553.21688938484</v>
      </c>
      <c r="L7686" s="2">
        <f>A7686*PRICE_TOM+B7686*PRICE_CAR+C7686*PRICE_MES</f>
        <v>197804</v>
      </c>
      <c r="M7686" s="2">
        <f>A7686*FERT_BED_TOM+B7686*FERT_BED_CAR+C7686*FERT_BED_MES</f>
        <v>38720</v>
      </c>
      <c r="N7686" s="6">
        <f>IF(AND(D7686&lt;=TOTAL_BEDS,J7686&lt;=TEMP_WORKER_MAX*TEMP_WORKER_HRS),1,0)</f>
        <v>1</v>
      </c>
      <c r="O7686" s="2">
        <f>L7686-M7686-K7686-FIXED_COSTS</f>
        <v>38530.783110615157</v>
      </c>
      <c r="P7686" s="2">
        <f>IF(N7686=1,O7686,"")</f>
        <v>38530.783110615157</v>
      </c>
    </row>
    <row r="7687">
      <c r="A7687" s="6">
        <v>11</v>
      </c>
      <c r="B7687" s="6">
        <v>16</v>
      </c>
      <c r="C7687" s="6">
        <v>26</v>
      </c>
      <c r="D7687" s="6">
        <f>A7687+B7687+C7687</f>
        <v>53</v>
      </c>
      <c r="E7687" s="5">
        <f>IF(A7687=0,0,A7687*LABOR_HRS_WK_TOM*SEASON_WEEKS*(1+DIM_PCT_TOM)^A7687)</f>
        <v>2824.5855390489023</v>
      </c>
      <c r="F7687" s="5">
        <f>IF(B7687=0,0,B7687*LABOR_HRS_WK_CAR*SEASON_WEEKS*(1+DIM_PCT_CAR)^B7687)</f>
        <v>712.56269791706984</v>
      </c>
      <c r="G7687" s="5">
        <f>IF(C7687=0,0,C7687*LABOR_HRS_WK_MES*SEASON_WEEKS*(1+DIM_PCT_MES)^C7687)</f>
        <v>1616.0570598233128</v>
      </c>
      <c r="H7687" s="5">
        <f>E7687+F7687+G7687</f>
        <v>5153.2052967892851</v>
      </c>
      <c r="I7687" s="5">
        <f>MIN(H7687,FARMER_HRS)</f>
        <v>720</v>
      </c>
      <c r="J7687" s="5">
        <f>MAX(0,H7687-FARMER_HRS)</f>
        <v>4433.2052967892851</v>
      </c>
      <c r="K7687" s="2">
        <f>I7687*FARMER_RATE+J7687*TEMP_WORKER_RATE</f>
        <v>101965.36973592508</v>
      </c>
      <c r="L7687" s="2">
        <f>A7687*PRICE_TOM+B7687*PRICE_CAR+C7687*PRICE_MES</f>
        <v>200504</v>
      </c>
      <c r="M7687" s="2">
        <f>A7687*FERT_BED_TOM+B7687*FERT_BED_CAR+C7687*FERT_BED_MES</f>
        <v>39600</v>
      </c>
      <c r="N7687" s="6">
        <f>IF(AND(D7687&lt;=TOTAL_BEDS,J7687&lt;=TEMP_WORKER_MAX*TEMP_WORKER_HRS),1,0)</f>
        <v>1</v>
      </c>
      <c r="O7687" s="2">
        <f>L7687-M7687-K7687-FIXED_COSTS</f>
        <v>38938.63026407492</v>
      </c>
      <c r="P7687" s="2">
        <f>IF(N7687=1,O7687,"")</f>
        <v>38938.63026407492</v>
      </c>
    </row>
    <row r="7688">
      <c r="A7688" s="6">
        <v>11</v>
      </c>
      <c r="B7688" s="6">
        <v>16</v>
      </c>
      <c r="C7688" s="6">
        <v>27</v>
      </c>
      <c r="D7688" s="6">
        <f>A7688+B7688+C7688</f>
        <v>54</v>
      </c>
      <c r="E7688" s="5">
        <f>IF(A7688=0,0,A7688*LABOR_HRS_WK_TOM*SEASON_WEEKS*(1+DIM_PCT_TOM)^A7688)</f>
        <v>2824.5855390489023</v>
      </c>
      <c r="F7688" s="5">
        <f>IF(B7688=0,0,B7688*LABOR_HRS_WK_CAR*SEASON_WEEKS*(1+DIM_PCT_CAR)^B7688)</f>
        <v>712.56269791706984</v>
      </c>
      <c r="G7688" s="5">
        <f>IF(C7688=0,0,C7688*LABOR_HRS_WK_MES*SEASON_WEEKS*(1+DIM_PCT_MES)^C7688)</f>
        <v>1699.19076434307</v>
      </c>
      <c r="H7688" s="5">
        <f>E7688+F7688+G7688</f>
        <v>5236.339001309042</v>
      </c>
      <c r="I7688" s="5">
        <f>MIN(H7688,FARMER_HRS)</f>
        <v>720</v>
      </c>
      <c r="J7688" s="5">
        <f>MAX(0,H7688-FARMER_HRS)</f>
        <v>4516.339001309042</v>
      </c>
      <c r="K7688" s="2">
        <f>I7688*FARMER_RATE+J7688*TEMP_WORKER_RATE</f>
        <v>103408.66321717086</v>
      </c>
      <c r="L7688" s="2">
        <f>A7688*PRICE_TOM+B7688*PRICE_CAR+C7688*PRICE_MES</f>
        <v>203204</v>
      </c>
      <c r="M7688" s="2">
        <f>A7688*FERT_BED_TOM+B7688*FERT_BED_CAR+C7688*FERT_BED_MES</f>
        <v>40480</v>
      </c>
      <c r="N7688" s="6">
        <f>IF(AND(D7688&lt;=TOTAL_BEDS,J7688&lt;=TEMP_WORKER_MAX*TEMP_WORKER_HRS),1,0)</f>
        <v>1</v>
      </c>
      <c r="O7688" s="2">
        <f>L7688-M7688-K7688-FIXED_COSTS</f>
        <v>39315.336782829138</v>
      </c>
      <c r="P7688" s="2">
        <f>IF(N7688=1,O7688,"")</f>
        <v>39315.336782829138</v>
      </c>
    </row>
    <row r="7689">
      <c r="A7689" s="6">
        <v>11</v>
      </c>
      <c r="B7689" s="6">
        <v>16</v>
      </c>
      <c r="C7689" s="6">
        <v>28</v>
      </c>
      <c r="D7689" s="6">
        <f>A7689+B7689+C7689</f>
        <v>55</v>
      </c>
      <c r="E7689" s="5">
        <f>IF(A7689=0,0,A7689*LABOR_HRS_WK_TOM*SEASON_WEEKS*(1+DIM_PCT_TOM)^A7689)</f>
        <v>2824.5855390489023</v>
      </c>
      <c r="F7689" s="5">
        <f>IF(B7689=0,0,B7689*LABOR_HRS_WK_CAR*SEASON_WEEKS*(1+DIM_PCT_CAR)^B7689)</f>
        <v>712.56269791706984</v>
      </c>
      <c r="G7689" s="5">
        <f>IF(C7689=0,0,C7689*LABOR_HRS_WK_MES*SEASON_WEEKS*(1+DIM_PCT_MES)^C7689)</f>
        <v>1784.1503025602233</v>
      </c>
      <c r="H7689" s="5">
        <f>E7689+F7689+G7689</f>
        <v>5321.2985395261949</v>
      </c>
      <c r="I7689" s="5">
        <f>MIN(H7689,FARMER_HRS)</f>
        <v>720</v>
      </c>
      <c r="J7689" s="5">
        <f>MAX(0,H7689-FARMER_HRS)</f>
        <v>4601.2985395261949</v>
      </c>
      <c r="K7689" s="2">
        <f>I7689*FARMER_RATE+J7689*TEMP_WORKER_RATE</f>
        <v>104883.65520010755</v>
      </c>
      <c r="L7689" s="2">
        <f>A7689*PRICE_TOM+B7689*PRICE_CAR+C7689*PRICE_MES</f>
        <v>205904</v>
      </c>
      <c r="M7689" s="2">
        <f>A7689*FERT_BED_TOM+B7689*FERT_BED_CAR+C7689*FERT_BED_MES</f>
        <v>41360</v>
      </c>
      <c r="N7689" s="6">
        <f>IF(AND(D7689&lt;=TOTAL_BEDS,J7689&lt;=TEMP_WORKER_MAX*TEMP_WORKER_HRS),1,0)</f>
        <v>1</v>
      </c>
      <c r="O7689" s="2">
        <f>L7689-M7689-K7689-FIXED_COSTS</f>
        <v>39660.344799892453</v>
      </c>
      <c r="P7689" s="2">
        <f>IF(N7689=1,O7689,"")</f>
        <v>39660.344799892453</v>
      </c>
    </row>
    <row r="7690">
      <c r="A7690" s="6">
        <v>11</v>
      </c>
      <c r="B7690" s="6">
        <v>16</v>
      </c>
      <c r="C7690" s="6">
        <v>29</v>
      </c>
      <c r="D7690" s="6">
        <f>A7690+B7690+C7690</f>
        <v>56</v>
      </c>
      <c r="E7690" s="5">
        <f>IF(A7690=0,0,A7690*LABOR_HRS_WK_TOM*SEASON_WEEKS*(1+DIM_PCT_TOM)^A7690)</f>
        <v>2824.5855390489023</v>
      </c>
      <c r="F7690" s="5">
        <f>IF(B7690=0,0,B7690*LABOR_HRS_WK_CAR*SEASON_WEEKS*(1+DIM_PCT_CAR)^B7690)</f>
        <v>712.56269791706984</v>
      </c>
      <c r="G7690" s="5">
        <f>IF(C7690=0,0,C7690*LABOR_HRS_WK_MES*SEASON_WEEKS*(1+DIM_PCT_MES)^C7690)</f>
        <v>1870.9683306758766</v>
      </c>
      <c r="H7690" s="5">
        <f>E7690+F7690+G7690</f>
        <v>5408.1165676418486</v>
      </c>
      <c r="I7690" s="5">
        <f>MIN(H7690,FARMER_HRS)</f>
        <v>720</v>
      </c>
      <c r="J7690" s="5">
        <f>MAX(0,H7690-FARMER_HRS)</f>
        <v>4688.1165676418486</v>
      </c>
      <c r="K7690" s="2">
        <f>I7690*FARMER_RATE+J7690*TEMP_WORKER_RATE</f>
        <v>106390.91263267098</v>
      </c>
      <c r="L7690" s="2">
        <f>A7690*PRICE_TOM+B7690*PRICE_CAR+C7690*PRICE_MES</f>
        <v>208604</v>
      </c>
      <c r="M7690" s="2">
        <f>A7690*FERT_BED_TOM+B7690*FERT_BED_CAR+C7690*FERT_BED_MES</f>
        <v>42240</v>
      </c>
      <c r="N7690" s="6">
        <f>IF(AND(D7690&lt;=TOTAL_BEDS,J7690&lt;=TEMP_WORKER_MAX*TEMP_WORKER_HRS),1,0)</f>
        <v>1</v>
      </c>
      <c r="O7690" s="2">
        <f>L7690-M7690-K7690-FIXED_COSTS</f>
        <v>39973.087367329019</v>
      </c>
      <c r="P7690" s="2">
        <f>IF(N7690=1,O7690,"")</f>
        <v>39973.087367329019</v>
      </c>
    </row>
    <row r="7691">
      <c r="A7691" s="6">
        <v>11</v>
      </c>
      <c r="B7691" s="6">
        <v>16</v>
      </c>
      <c r="C7691" s="6">
        <v>30</v>
      </c>
      <c r="D7691" s="6">
        <f>A7691+B7691+C7691</f>
        <v>57</v>
      </c>
      <c r="E7691" s="5">
        <f>IF(A7691=0,0,A7691*LABOR_HRS_WK_TOM*SEASON_WEEKS*(1+DIM_PCT_TOM)^A7691)</f>
        <v>2824.5855390489023</v>
      </c>
      <c r="F7691" s="5">
        <f>IF(B7691=0,0,B7691*LABOR_HRS_WK_CAR*SEASON_WEEKS*(1+DIM_PCT_CAR)^B7691)</f>
        <v>712.56269791706984</v>
      </c>
      <c r="G7691" s="5">
        <f>IF(C7691=0,0,C7691*LABOR_HRS_WK_MES*SEASON_WEEKS*(1+DIM_PCT_MES)^C7691)</f>
        <v>1959.6780360096466</v>
      </c>
      <c r="H7691" s="5">
        <f>E7691+F7691+G7691</f>
        <v>5496.8262729756188</v>
      </c>
      <c r="I7691" s="5">
        <f>MIN(H7691,FARMER_HRS)</f>
        <v>720</v>
      </c>
      <c r="J7691" s="5">
        <f>MAX(0,H7691-FARMER_HRS)</f>
        <v>4776.8262729756188</v>
      </c>
      <c r="K7691" s="2">
        <f>I7691*FARMER_RATE+J7691*TEMP_WORKER_RATE</f>
        <v>107931.01168360449</v>
      </c>
      <c r="L7691" s="2">
        <f>A7691*PRICE_TOM+B7691*PRICE_CAR+C7691*PRICE_MES</f>
        <v>211304</v>
      </c>
      <c r="M7691" s="2">
        <f>A7691*FERT_BED_TOM+B7691*FERT_BED_CAR+C7691*FERT_BED_MES</f>
        <v>43120</v>
      </c>
      <c r="N7691" s="6">
        <f>IF(AND(D7691&lt;=TOTAL_BEDS,J7691&lt;=TEMP_WORKER_MAX*TEMP_WORKER_HRS),1,0)</f>
        <v>1</v>
      </c>
      <c r="O7691" s="2">
        <f>L7691-M7691-K7691-FIXED_COSTS</f>
        <v>40252.988316395509</v>
      </c>
      <c r="P7691" s="2">
        <f>IF(N7691=1,O7691,"")</f>
        <v>40252.988316395509</v>
      </c>
    </row>
    <row r="7692">
      <c r="A7692" s="6">
        <v>11</v>
      </c>
      <c r="B7692" s="6">
        <v>17</v>
      </c>
      <c r="C7692" s="6">
        <v>0</v>
      </c>
      <c r="D7692" s="6">
        <f>A7692+B7692+C7692</f>
        <v>28</v>
      </c>
      <c r="E7692" s="5">
        <f>IF(A7692=0,0,A7692*LABOR_HRS_WK_TOM*SEASON_WEEKS*(1+DIM_PCT_TOM)^A7692)</f>
        <v>2824.5855390489023</v>
      </c>
      <c r="F7692" s="5">
        <f>IF(B7692=0,0,B7692*LABOR_HRS_WK_CAR*SEASON_WEEKS*(1+DIM_PCT_CAR)^B7692)</f>
        <v>776.02531320030891</v>
      </c>
      <c r="G7692" s="5">
        <f>IF(C7692=0,0,C7692*LABOR_HRS_WK_MES*SEASON_WEEKS*(1+DIM_PCT_MES)^C7692)</f>
        <v>0</v>
      </c>
      <c r="H7692" s="5">
        <f>E7692+F7692+G7692</f>
        <v>3600.6108522492113</v>
      </c>
      <c r="I7692" s="5">
        <f>MIN(H7692,FARMER_HRS)</f>
        <v>720</v>
      </c>
      <c r="J7692" s="5">
        <f>MAX(0,H7692-FARMER_HRS)</f>
        <v>2880.6108522492113</v>
      </c>
      <c r="K7692" s="2">
        <f>I7692*FARMER_RATE+J7692*TEMP_WORKER_RATE</f>
        <v>75010.605073771032</v>
      </c>
      <c r="L7692" s="2">
        <f>A7692*PRICE_TOM+B7692*PRICE_CAR+C7692*PRICE_MES</f>
        <v>132398</v>
      </c>
      <c r="M7692" s="2">
        <f>A7692*FERT_BED_TOM+B7692*FERT_BED_CAR+C7692*FERT_BED_MES</f>
        <v>17160</v>
      </c>
      <c r="N7692" s="6">
        <f>IF(AND(D7692&lt;=TOTAL_BEDS,J7692&lt;=TEMP_WORKER_MAX*TEMP_WORKER_HRS),1,0)</f>
        <v>1</v>
      </c>
      <c r="O7692" s="2">
        <f>L7692-M7692-K7692-FIXED_COSTS</f>
        <v>20227.394926228968</v>
      </c>
      <c r="P7692" s="2">
        <f>IF(N7692=1,O7692,"")</f>
        <v>20227.394926228968</v>
      </c>
    </row>
    <row r="7693">
      <c r="A7693" s="6">
        <v>11</v>
      </c>
      <c r="B7693" s="6">
        <v>17</v>
      </c>
      <c r="C7693" s="6">
        <v>1</v>
      </c>
      <c r="D7693" s="6">
        <f>A7693+B7693+C7693</f>
        <v>29</v>
      </c>
      <c r="E7693" s="5">
        <f>IF(A7693=0,0,A7693*LABOR_HRS_WK_TOM*SEASON_WEEKS*(1+DIM_PCT_TOM)^A7693)</f>
        <v>2824.5855390489023</v>
      </c>
      <c r="F7693" s="5">
        <f>IF(B7693=0,0,B7693*LABOR_HRS_WK_CAR*SEASON_WEEKS*(1+DIM_PCT_CAR)^B7693)</f>
        <v>776.02531320030891</v>
      </c>
      <c r="G7693" s="5">
        <f>IF(C7693=0,0,C7693*LABOR_HRS_WK_MES*SEASON_WEEKS*(1+DIM_PCT_MES)^C7693)</f>
        <v>45.5625</v>
      </c>
      <c r="H7693" s="5">
        <f>E7693+F7693+G7693</f>
        <v>3646.1733522492113</v>
      </c>
      <c r="I7693" s="5">
        <f>MIN(H7693,FARMER_HRS)</f>
        <v>720</v>
      </c>
      <c r="J7693" s="5">
        <f>MAX(0,H7693-FARMER_HRS)</f>
        <v>2926.1733522492113</v>
      </c>
      <c r="K7693" s="2">
        <f>I7693*FARMER_RATE+J7693*TEMP_WORKER_RATE</f>
        <v>75801.620698771032</v>
      </c>
      <c r="L7693" s="2">
        <f>A7693*PRICE_TOM+B7693*PRICE_CAR+C7693*PRICE_MES</f>
        <v>135098</v>
      </c>
      <c r="M7693" s="2">
        <f>A7693*FERT_BED_TOM+B7693*FERT_BED_CAR+C7693*FERT_BED_MES</f>
        <v>18040</v>
      </c>
      <c r="N7693" s="6">
        <f>IF(AND(D7693&lt;=TOTAL_BEDS,J7693&lt;=TEMP_WORKER_MAX*TEMP_WORKER_HRS),1,0)</f>
        <v>1</v>
      </c>
      <c r="O7693" s="2">
        <f>L7693-M7693-K7693-FIXED_COSTS</f>
        <v>21256.379301228968</v>
      </c>
      <c r="P7693" s="2">
        <f>IF(N7693=1,O7693,"")</f>
        <v>21256.379301228968</v>
      </c>
    </row>
    <row r="7694">
      <c r="A7694" s="6">
        <v>11</v>
      </c>
      <c r="B7694" s="6">
        <v>17</v>
      </c>
      <c r="C7694" s="6">
        <v>2</v>
      </c>
      <c r="D7694" s="6">
        <f>A7694+B7694+C7694</f>
        <v>30</v>
      </c>
      <c r="E7694" s="5">
        <f>IF(A7694=0,0,A7694*LABOR_HRS_WK_TOM*SEASON_WEEKS*(1+DIM_PCT_TOM)^A7694)</f>
        <v>2824.5855390489023</v>
      </c>
      <c r="F7694" s="5">
        <f>IF(B7694=0,0,B7694*LABOR_HRS_WK_CAR*SEASON_WEEKS*(1+DIM_PCT_CAR)^B7694)</f>
        <v>776.02531320030891</v>
      </c>
      <c r="G7694" s="5">
        <f>IF(C7694=0,0,C7694*LABOR_HRS_WK_MES*SEASON_WEEKS*(1+DIM_PCT_MES)^C7694)</f>
        <v>92.2640625</v>
      </c>
      <c r="H7694" s="5">
        <f>E7694+F7694+G7694</f>
        <v>3692.8749147492113</v>
      </c>
      <c r="I7694" s="5">
        <f>MIN(H7694,FARMER_HRS)</f>
        <v>720</v>
      </c>
      <c r="J7694" s="5">
        <f>MAX(0,H7694-FARMER_HRS)</f>
        <v>2972.8749147492113</v>
      </c>
      <c r="K7694" s="2">
        <f>I7694*FARMER_RATE+J7694*TEMP_WORKER_RATE</f>
        <v>76612.411714396032</v>
      </c>
      <c r="L7694" s="2">
        <f>A7694*PRICE_TOM+B7694*PRICE_CAR+C7694*PRICE_MES</f>
        <v>137798</v>
      </c>
      <c r="M7694" s="2">
        <f>A7694*FERT_BED_TOM+B7694*FERT_BED_CAR+C7694*FERT_BED_MES</f>
        <v>18920</v>
      </c>
      <c r="N7694" s="6">
        <f>IF(AND(D7694&lt;=TOTAL_BEDS,J7694&lt;=TEMP_WORKER_MAX*TEMP_WORKER_HRS),1,0)</f>
        <v>1</v>
      </c>
      <c r="O7694" s="2">
        <f>L7694-M7694-K7694-FIXED_COSTS</f>
        <v>22265.588285603968</v>
      </c>
      <c r="P7694" s="2">
        <f>IF(N7694=1,O7694,"")</f>
        <v>22265.588285603968</v>
      </c>
    </row>
    <row r="7695">
      <c r="A7695" s="6">
        <v>11</v>
      </c>
      <c r="B7695" s="6">
        <v>17</v>
      </c>
      <c r="C7695" s="6">
        <v>3</v>
      </c>
      <c r="D7695" s="6">
        <f>A7695+B7695+C7695</f>
        <v>31</v>
      </c>
      <c r="E7695" s="5">
        <f>IF(A7695=0,0,A7695*LABOR_HRS_WK_TOM*SEASON_WEEKS*(1+DIM_PCT_TOM)^A7695)</f>
        <v>2824.5855390489023</v>
      </c>
      <c r="F7695" s="5">
        <f>IF(B7695=0,0,B7695*LABOR_HRS_WK_CAR*SEASON_WEEKS*(1+DIM_PCT_CAR)^B7695)</f>
        <v>776.02531320030891</v>
      </c>
      <c r="G7695" s="5">
        <f>IF(C7695=0,0,C7695*LABOR_HRS_WK_MES*SEASON_WEEKS*(1+DIM_PCT_MES)^C7695)</f>
        <v>140.12604492187498</v>
      </c>
      <c r="H7695" s="5">
        <f>E7695+F7695+G7695</f>
        <v>3740.7368971710862</v>
      </c>
      <c r="I7695" s="5">
        <f>MIN(H7695,FARMER_HRS)</f>
        <v>720</v>
      </c>
      <c r="J7695" s="5">
        <f>MAX(0,H7695-FARMER_HRS)</f>
        <v>3020.7368971710862</v>
      </c>
      <c r="K7695" s="2">
        <f>I7695*FARMER_RATE+J7695*TEMP_WORKER_RATE</f>
        <v>77443.348909220251</v>
      </c>
      <c r="L7695" s="2">
        <f>A7695*PRICE_TOM+B7695*PRICE_CAR+C7695*PRICE_MES</f>
        <v>140498</v>
      </c>
      <c r="M7695" s="2">
        <f>A7695*FERT_BED_TOM+B7695*FERT_BED_CAR+C7695*FERT_BED_MES</f>
        <v>19800</v>
      </c>
      <c r="N7695" s="6">
        <f>IF(AND(D7695&lt;=TOTAL_BEDS,J7695&lt;=TEMP_WORKER_MAX*TEMP_WORKER_HRS),1,0)</f>
        <v>1</v>
      </c>
      <c r="O7695" s="2">
        <f>L7695-M7695-K7695-FIXED_COSTS</f>
        <v>23254.651090779749</v>
      </c>
      <c r="P7695" s="2">
        <f>IF(N7695=1,O7695,"")</f>
        <v>23254.651090779749</v>
      </c>
    </row>
    <row r="7696">
      <c r="A7696" s="6">
        <v>11</v>
      </c>
      <c r="B7696" s="6">
        <v>17</v>
      </c>
      <c r="C7696" s="6">
        <v>4</v>
      </c>
      <c r="D7696" s="6">
        <f>A7696+B7696+C7696</f>
        <v>32</v>
      </c>
      <c r="E7696" s="5">
        <f>IF(A7696=0,0,A7696*LABOR_HRS_WK_TOM*SEASON_WEEKS*(1+DIM_PCT_TOM)^A7696)</f>
        <v>2824.5855390489023</v>
      </c>
      <c r="F7696" s="5">
        <f>IF(B7696=0,0,B7696*LABOR_HRS_WK_CAR*SEASON_WEEKS*(1+DIM_PCT_CAR)^B7696)</f>
        <v>776.02531320030891</v>
      </c>
      <c r="G7696" s="5">
        <f>IF(C7696=0,0,C7696*LABOR_HRS_WK_MES*SEASON_WEEKS*(1+DIM_PCT_MES)^C7696)</f>
        <v>189.17016064453119</v>
      </c>
      <c r="H7696" s="5">
        <f>E7696+F7696+G7696</f>
        <v>3789.7810128937426</v>
      </c>
      <c r="I7696" s="5">
        <f>MIN(H7696,FARMER_HRS)</f>
        <v>720</v>
      </c>
      <c r="J7696" s="5">
        <f>MAX(0,H7696-FARMER_HRS)</f>
        <v>3069.7810128937426</v>
      </c>
      <c r="K7696" s="2">
        <f>I7696*FARMER_RATE+J7696*TEMP_WORKER_RATE</f>
        <v>78294.809251627477</v>
      </c>
      <c r="L7696" s="2">
        <f>A7696*PRICE_TOM+B7696*PRICE_CAR+C7696*PRICE_MES</f>
        <v>143198</v>
      </c>
      <c r="M7696" s="2">
        <f>A7696*FERT_BED_TOM+B7696*FERT_BED_CAR+C7696*FERT_BED_MES</f>
        <v>20680</v>
      </c>
      <c r="N7696" s="6">
        <f>IF(AND(D7696&lt;=TOTAL_BEDS,J7696&lt;=TEMP_WORKER_MAX*TEMP_WORKER_HRS),1,0)</f>
        <v>1</v>
      </c>
      <c r="O7696" s="2">
        <f>L7696-M7696-K7696-FIXED_COSTS</f>
        <v>24223.190748372523</v>
      </c>
      <c r="P7696" s="2">
        <f>IF(N7696=1,O7696,"")</f>
        <v>24223.190748372523</v>
      </c>
    </row>
    <row r="7697">
      <c r="A7697" s="6">
        <v>11</v>
      </c>
      <c r="B7697" s="6">
        <v>17</v>
      </c>
      <c r="C7697" s="6">
        <v>5</v>
      </c>
      <c r="D7697" s="6">
        <f>A7697+B7697+C7697</f>
        <v>33</v>
      </c>
      <c r="E7697" s="5">
        <f>IF(A7697=0,0,A7697*LABOR_HRS_WK_TOM*SEASON_WEEKS*(1+DIM_PCT_TOM)^A7697)</f>
        <v>2824.5855390489023</v>
      </c>
      <c r="F7697" s="5">
        <f>IF(B7697=0,0,B7697*LABOR_HRS_WK_CAR*SEASON_WEEKS*(1+DIM_PCT_CAR)^B7697)</f>
        <v>776.02531320030891</v>
      </c>
      <c r="G7697" s="5">
        <f>IF(C7697=0,0,C7697*LABOR_HRS_WK_MES*SEASON_WEEKS*(1+DIM_PCT_MES)^C7697)</f>
        <v>239.41848456573481</v>
      </c>
      <c r="H7697" s="5">
        <f>E7697+F7697+G7697</f>
        <v>3840.029336814946</v>
      </c>
      <c r="I7697" s="5">
        <f>MIN(H7697,FARMER_HRS)</f>
        <v>720</v>
      </c>
      <c r="J7697" s="5">
        <f>MAX(0,H7697-FARMER_HRS)</f>
        <v>3120.029336814946</v>
      </c>
      <c r="K7697" s="2">
        <f>I7697*FARMER_RATE+J7697*TEMP_WORKER_RATE</f>
        <v>79167.1759863706</v>
      </c>
      <c r="L7697" s="2">
        <f>A7697*PRICE_TOM+B7697*PRICE_CAR+C7697*PRICE_MES</f>
        <v>145898</v>
      </c>
      <c r="M7697" s="2">
        <f>A7697*FERT_BED_TOM+B7697*FERT_BED_CAR+C7697*FERT_BED_MES</f>
        <v>21560</v>
      </c>
      <c r="N7697" s="6">
        <f>IF(AND(D7697&lt;=TOTAL_BEDS,J7697&lt;=TEMP_WORKER_MAX*TEMP_WORKER_HRS),1,0)</f>
        <v>1</v>
      </c>
      <c r="O7697" s="2">
        <f>L7697-M7697-K7697-FIXED_COSTS</f>
        <v>25170.824013629404</v>
      </c>
      <c r="P7697" s="2">
        <f>IF(N7697=1,O7697,"")</f>
        <v>25170.824013629404</v>
      </c>
    </row>
    <row r="7698">
      <c r="A7698" s="6">
        <v>11</v>
      </c>
      <c r="B7698" s="6">
        <v>17</v>
      </c>
      <c r="C7698" s="6">
        <v>6</v>
      </c>
      <c r="D7698" s="6">
        <f>A7698+B7698+C7698</f>
        <v>34</v>
      </c>
      <c r="E7698" s="5">
        <f>IF(A7698=0,0,A7698*LABOR_HRS_WK_TOM*SEASON_WEEKS*(1+DIM_PCT_TOM)^A7698)</f>
        <v>2824.5855390489023</v>
      </c>
      <c r="F7698" s="5">
        <f>IF(B7698=0,0,B7698*LABOR_HRS_WK_CAR*SEASON_WEEKS*(1+DIM_PCT_CAR)^B7698)</f>
        <v>776.02531320030891</v>
      </c>
      <c r="G7698" s="5">
        <f>IF(C7698=0,0,C7698*LABOR_HRS_WK_MES*SEASON_WEEKS*(1+DIM_PCT_MES)^C7698)</f>
        <v>290.89345874736773</v>
      </c>
      <c r="H7698" s="5">
        <f>E7698+F7698+G7698</f>
        <v>3891.5043109965791</v>
      </c>
      <c r="I7698" s="5">
        <f>MIN(H7698,FARMER_HRS)</f>
        <v>720</v>
      </c>
      <c r="J7698" s="5">
        <f>MAX(0,H7698-FARMER_HRS)</f>
        <v>3171.5043109965791</v>
      </c>
      <c r="K7698" s="2">
        <f>I7698*FARMER_RATE+J7698*TEMP_WORKER_RATE</f>
        <v>80060.83873257949</v>
      </c>
      <c r="L7698" s="2">
        <f>A7698*PRICE_TOM+B7698*PRICE_CAR+C7698*PRICE_MES</f>
        <v>148598</v>
      </c>
      <c r="M7698" s="2">
        <f>A7698*FERT_BED_TOM+B7698*FERT_BED_CAR+C7698*FERT_BED_MES</f>
        <v>22440</v>
      </c>
      <c r="N7698" s="6">
        <f>IF(AND(D7698&lt;=TOTAL_BEDS,J7698&lt;=TEMP_WORKER_MAX*TEMP_WORKER_HRS),1,0)</f>
        <v>1</v>
      </c>
      <c r="O7698" s="2">
        <f>L7698-M7698-K7698-FIXED_COSTS</f>
        <v>26097.16126742051</v>
      </c>
      <c r="P7698" s="2">
        <f>IF(N7698=1,O7698,"")</f>
        <v>26097.16126742051</v>
      </c>
    </row>
    <row r="7699">
      <c r="A7699" s="6">
        <v>11</v>
      </c>
      <c r="B7699" s="6">
        <v>17</v>
      </c>
      <c r="C7699" s="6">
        <v>7</v>
      </c>
      <c r="D7699" s="6">
        <f>A7699+B7699+C7699</f>
        <v>35</v>
      </c>
      <c r="E7699" s="5">
        <f>IF(A7699=0,0,A7699*LABOR_HRS_WK_TOM*SEASON_WEEKS*(1+DIM_PCT_TOM)^A7699)</f>
        <v>2824.5855390489023</v>
      </c>
      <c r="F7699" s="5">
        <f>IF(B7699=0,0,B7699*LABOR_HRS_WK_CAR*SEASON_WEEKS*(1+DIM_PCT_CAR)^B7699)</f>
        <v>776.02531320030891</v>
      </c>
      <c r="G7699" s="5">
        <f>IF(C7699=0,0,C7699*LABOR_HRS_WK_MES*SEASON_WEEKS*(1+DIM_PCT_MES)^C7699)</f>
        <v>343.61789814532818</v>
      </c>
      <c r="H7699" s="5">
        <f>E7699+F7699+G7699</f>
        <v>3944.2287503945395</v>
      </c>
      <c r="I7699" s="5">
        <f>MIN(H7699,FARMER_HRS)</f>
        <v>720</v>
      </c>
      <c r="J7699" s="5">
        <f>MAX(0,H7699-FARMER_HRS)</f>
        <v>3224.2287503945395</v>
      </c>
      <c r="K7699" s="2">
        <f>I7699*FARMER_RATE+J7699*TEMP_WORKER_RATE</f>
        <v>80976.193583238521</v>
      </c>
      <c r="L7699" s="2">
        <f>A7699*PRICE_TOM+B7699*PRICE_CAR+C7699*PRICE_MES</f>
        <v>151298</v>
      </c>
      <c r="M7699" s="2">
        <f>A7699*FERT_BED_TOM+B7699*FERT_BED_CAR+C7699*FERT_BED_MES</f>
        <v>23320</v>
      </c>
      <c r="N7699" s="6">
        <f>IF(AND(D7699&lt;=TOTAL_BEDS,J7699&lt;=TEMP_WORKER_MAX*TEMP_WORKER_HRS),1,0)</f>
        <v>1</v>
      </c>
      <c r="O7699" s="2">
        <f>L7699-M7699-K7699-FIXED_COSTS</f>
        <v>27001.806416761479</v>
      </c>
      <c r="P7699" s="2">
        <f>IF(N7699=1,O7699,"")</f>
        <v>27001.806416761479</v>
      </c>
    </row>
    <row r="7700">
      <c r="A7700" s="6">
        <v>11</v>
      </c>
      <c r="B7700" s="6">
        <v>17</v>
      </c>
      <c r="C7700" s="6">
        <v>8</v>
      </c>
      <c r="D7700" s="6">
        <f>A7700+B7700+C7700</f>
        <v>36</v>
      </c>
      <c r="E7700" s="5">
        <f>IF(A7700=0,0,A7700*LABOR_HRS_WK_TOM*SEASON_WEEKS*(1+DIM_PCT_TOM)^A7700)</f>
        <v>2824.5855390489023</v>
      </c>
      <c r="F7700" s="5">
        <f>IF(B7700=0,0,B7700*LABOR_HRS_WK_CAR*SEASON_WEEKS*(1+DIM_PCT_CAR)^B7700)</f>
        <v>776.02531320030891</v>
      </c>
      <c r="G7700" s="5">
        <f>IF(C7700=0,0,C7700*LABOR_HRS_WK_MES*SEASON_WEEKS*(1+DIM_PCT_MES)^C7700)</f>
        <v>397.61499642530833</v>
      </c>
      <c r="H7700" s="5">
        <f>E7700+F7700+G7700</f>
        <v>3998.2258486745195</v>
      </c>
      <c r="I7700" s="5">
        <f>MIN(H7700,FARMER_HRS)</f>
        <v>720</v>
      </c>
      <c r="J7700" s="5">
        <f>MAX(0,H7700-FARMER_HRS)</f>
        <v>3278.2258486745195</v>
      </c>
      <c r="K7700" s="2">
        <f>I7700*FARMER_RATE+J7700*TEMP_WORKER_RATE</f>
        <v>81913.643206154855</v>
      </c>
      <c r="L7700" s="2">
        <f>A7700*PRICE_TOM+B7700*PRICE_CAR+C7700*PRICE_MES</f>
        <v>153998</v>
      </c>
      <c r="M7700" s="2">
        <f>A7700*FERT_BED_TOM+B7700*FERT_BED_CAR+C7700*FERT_BED_MES</f>
        <v>24200</v>
      </c>
      <c r="N7700" s="6">
        <f>IF(AND(D7700&lt;=TOTAL_BEDS,J7700&lt;=TEMP_WORKER_MAX*TEMP_WORKER_HRS),1,0)</f>
        <v>1</v>
      </c>
      <c r="O7700" s="2">
        <f>L7700-M7700-K7700-FIXED_COSTS</f>
        <v>27884.356793845145</v>
      </c>
      <c r="P7700" s="2">
        <f>IF(N7700=1,O7700,"")</f>
        <v>27884.356793845145</v>
      </c>
    </row>
    <row r="7701">
      <c r="A7701" s="6">
        <v>11</v>
      </c>
      <c r="B7701" s="6">
        <v>17</v>
      </c>
      <c r="C7701" s="6">
        <v>9</v>
      </c>
      <c r="D7701" s="6">
        <f>A7701+B7701+C7701</f>
        <v>37</v>
      </c>
      <c r="E7701" s="5">
        <f>IF(A7701=0,0,A7701*LABOR_HRS_WK_TOM*SEASON_WEEKS*(1+DIM_PCT_TOM)^A7701)</f>
        <v>2824.5855390489023</v>
      </c>
      <c r="F7701" s="5">
        <f>IF(B7701=0,0,B7701*LABOR_HRS_WK_CAR*SEASON_WEEKS*(1+DIM_PCT_CAR)^B7701)</f>
        <v>776.02531320030891</v>
      </c>
      <c r="G7701" s="5">
        <f>IF(C7701=0,0,C7701*LABOR_HRS_WK_MES*SEASON_WEEKS*(1+DIM_PCT_MES)^C7701)</f>
        <v>452.90833186570273</v>
      </c>
      <c r="H7701" s="5">
        <f>E7701+F7701+G7701</f>
        <v>4053.519184114914</v>
      </c>
      <c r="I7701" s="5">
        <f>MIN(H7701,FARMER_HRS)</f>
        <v>720</v>
      </c>
      <c r="J7701" s="5">
        <f>MAX(0,H7701-FARMER_HRS)</f>
        <v>3333.519184114914</v>
      </c>
      <c r="K7701" s="2">
        <f>I7701*FARMER_RATE+J7701*TEMP_WORKER_RATE</f>
        <v>82873.596946439473</v>
      </c>
      <c r="L7701" s="2">
        <f>A7701*PRICE_TOM+B7701*PRICE_CAR+C7701*PRICE_MES</f>
        <v>156698</v>
      </c>
      <c r="M7701" s="2">
        <f>A7701*FERT_BED_TOM+B7701*FERT_BED_CAR+C7701*FERT_BED_MES</f>
        <v>25080</v>
      </c>
      <c r="N7701" s="6">
        <f>IF(AND(D7701&lt;=TOTAL_BEDS,J7701&lt;=TEMP_WORKER_MAX*TEMP_WORKER_HRS),1,0)</f>
        <v>1</v>
      </c>
      <c r="O7701" s="2">
        <f>L7701-M7701-K7701-FIXED_COSTS</f>
        <v>28744.403053560527</v>
      </c>
      <c r="P7701" s="2">
        <f>IF(N7701=1,O7701,"")</f>
        <v>28744.403053560527</v>
      </c>
    </row>
    <row r="7702">
      <c r="A7702" s="6">
        <v>11</v>
      </c>
      <c r="B7702" s="6">
        <v>17</v>
      </c>
      <c r="C7702" s="6">
        <v>10</v>
      </c>
      <c r="D7702" s="6">
        <f>A7702+B7702+C7702</f>
        <v>38</v>
      </c>
      <c r="E7702" s="5">
        <f>IF(A7702=0,0,A7702*LABOR_HRS_WK_TOM*SEASON_WEEKS*(1+DIM_PCT_TOM)^A7702)</f>
        <v>2824.5855390489023</v>
      </c>
      <c r="F7702" s="5">
        <f>IF(B7702=0,0,B7702*LABOR_HRS_WK_CAR*SEASON_WEEKS*(1+DIM_PCT_CAR)^B7702)</f>
        <v>776.02531320030891</v>
      </c>
      <c r="G7702" s="5">
        <f>IF(C7702=0,0,C7702*LABOR_HRS_WK_MES*SEASON_WEEKS*(1+DIM_PCT_MES)^C7702)</f>
        <v>509.52187334891551</v>
      </c>
      <c r="H7702" s="5">
        <f>E7702+F7702+G7702</f>
        <v>4110.1327255981269</v>
      </c>
      <c r="I7702" s="5">
        <f>MIN(H7702,FARMER_HRS)</f>
        <v>720</v>
      </c>
      <c r="J7702" s="5">
        <f>MAX(0,H7702-FARMER_HRS)</f>
        <v>3390.1327255981269</v>
      </c>
      <c r="K7702" s="2">
        <f>I7702*FARMER_RATE+J7702*TEMP_WORKER_RATE</f>
        <v>83856.470930523035</v>
      </c>
      <c r="L7702" s="2">
        <f>A7702*PRICE_TOM+B7702*PRICE_CAR+C7702*PRICE_MES</f>
        <v>159398</v>
      </c>
      <c r="M7702" s="2">
        <f>A7702*FERT_BED_TOM+B7702*FERT_BED_CAR+C7702*FERT_BED_MES</f>
        <v>25960</v>
      </c>
      <c r="N7702" s="6">
        <f>IF(AND(D7702&lt;=TOTAL_BEDS,J7702&lt;=TEMP_WORKER_MAX*TEMP_WORKER_HRS),1,0)</f>
        <v>1</v>
      </c>
      <c r="O7702" s="2">
        <f>L7702-M7702-K7702-FIXED_COSTS</f>
        <v>29581.529069476965</v>
      </c>
      <c r="P7702" s="2">
        <f>IF(N7702=1,O7702,"")</f>
        <v>29581.529069476965</v>
      </c>
    </row>
    <row r="7703">
      <c r="A7703" s="6">
        <v>11</v>
      </c>
      <c r="B7703" s="6">
        <v>17</v>
      </c>
      <c r="C7703" s="6">
        <v>11</v>
      </c>
      <c r="D7703" s="6">
        <f>A7703+B7703+C7703</f>
        <v>39</v>
      </c>
      <c r="E7703" s="5">
        <f>IF(A7703=0,0,A7703*LABOR_HRS_WK_TOM*SEASON_WEEKS*(1+DIM_PCT_TOM)^A7703)</f>
        <v>2824.5855390489023</v>
      </c>
      <c r="F7703" s="5">
        <f>IF(B7703=0,0,B7703*LABOR_HRS_WK_CAR*SEASON_WEEKS*(1+DIM_PCT_CAR)^B7703)</f>
        <v>776.02531320030891</v>
      </c>
      <c r="G7703" s="5">
        <f>IF(C7703=0,0,C7703*LABOR_HRS_WK_MES*SEASON_WEEKS*(1+DIM_PCT_MES)^C7703)</f>
        <v>567.47998644235463</v>
      </c>
      <c r="H7703" s="5">
        <f>E7703+F7703+G7703</f>
        <v>4168.0908386915662</v>
      </c>
      <c r="I7703" s="5">
        <f>MIN(H7703,FARMER_HRS)</f>
        <v>720</v>
      </c>
      <c r="J7703" s="5">
        <f>MAX(0,H7703-FARMER_HRS)</f>
        <v>3448.0908386915662</v>
      </c>
      <c r="K7703" s="2">
        <f>I7703*FARMER_RATE+J7703*TEMP_WORKER_RATE</f>
        <v>84862.688171728572</v>
      </c>
      <c r="L7703" s="2">
        <f>A7703*PRICE_TOM+B7703*PRICE_CAR+C7703*PRICE_MES</f>
        <v>162098</v>
      </c>
      <c r="M7703" s="2">
        <f>A7703*FERT_BED_TOM+B7703*FERT_BED_CAR+C7703*FERT_BED_MES</f>
        <v>26840</v>
      </c>
      <c r="N7703" s="6">
        <f>IF(AND(D7703&lt;=TOTAL_BEDS,J7703&lt;=TEMP_WORKER_MAX*TEMP_WORKER_HRS),1,0)</f>
        <v>1</v>
      </c>
      <c r="O7703" s="2">
        <f>L7703-M7703-K7703-FIXED_COSTS</f>
        <v>30395.311828271428</v>
      </c>
      <c r="P7703" s="2">
        <f>IF(N7703=1,O7703,"")</f>
        <v>30395.311828271428</v>
      </c>
    </row>
    <row r="7704">
      <c r="A7704" s="6">
        <v>11</v>
      </c>
      <c r="B7704" s="6">
        <v>17</v>
      </c>
      <c r="C7704" s="6">
        <v>12</v>
      </c>
      <c r="D7704" s="6">
        <f>A7704+B7704+C7704</f>
        <v>40</v>
      </c>
      <c r="E7704" s="5">
        <f>IF(A7704=0,0,A7704*LABOR_HRS_WK_TOM*SEASON_WEEKS*(1+DIM_PCT_TOM)^A7704)</f>
        <v>2824.5855390489023</v>
      </c>
      <c r="F7704" s="5">
        <f>IF(B7704=0,0,B7704*LABOR_HRS_WK_CAR*SEASON_WEEKS*(1+DIM_PCT_CAR)^B7704)</f>
        <v>776.02531320030891</v>
      </c>
      <c r="G7704" s="5">
        <f>IF(C7704=0,0,C7704*LABOR_HRS_WK_MES*SEASON_WEEKS*(1+DIM_PCT_MES)^C7704)</f>
        <v>626.807439570419</v>
      </c>
      <c r="H7704" s="5">
        <f>E7704+F7704+G7704</f>
        <v>4227.41829181963</v>
      </c>
      <c r="I7704" s="5">
        <f>MIN(H7704,FARMER_HRS)</f>
        <v>720</v>
      </c>
      <c r="J7704" s="5">
        <f>MAX(0,H7704-FARMER_HRS)</f>
        <v>3507.41829181963</v>
      </c>
      <c r="K7704" s="2">
        <f>I7704*FARMER_RATE+J7704*TEMP_WORKER_RATE</f>
        <v>85892.678677424134</v>
      </c>
      <c r="L7704" s="2">
        <f>A7704*PRICE_TOM+B7704*PRICE_CAR+C7704*PRICE_MES</f>
        <v>164798</v>
      </c>
      <c r="M7704" s="2">
        <f>A7704*FERT_BED_TOM+B7704*FERT_BED_CAR+C7704*FERT_BED_MES</f>
        <v>27720</v>
      </c>
      <c r="N7704" s="6">
        <f>IF(AND(D7704&lt;=TOTAL_BEDS,J7704&lt;=TEMP_WORKER_MAX*TEMP_WORKER_HRS),1,0)</f>
        <v>1</v>
      </c>
      <c r="O7704" s="2">
        <f>L7704-M7704-K7704-FIXED_COSTS</f>
        <v>31185.321322575866</v>
      </c>
      <c r="P7704" s="2">
        <f>IF(N7704=1,O7704,"")</f>
        <v>31185.321322575866</v>
      </c>
    </row>
    <row r="7705">
      <c r="A7705" s="6">
        <v>11</v>
      </c>
      <c r="B7705" s="6">
        <v>17</v>
      </c>
      <c r="C7705" s="6">
        <v>13</v>
      </c>
      <c r="D7705" s="6">
        <f>A7705+B7705+C7705</f>
        <v>41</v>
      </c>
      <c r="E7705" s="5">
        <f>IF(A7705=0,0,A7705*LABOR_HRS_WK_TOM*SEASON_WEEKS*(1+DIM_PCT_TOM)^A7705)</f>
        <v>2824.5855390489023</v>
      </c>
      <c r="F7705" s="5">
        <f>IF(B7705=0,0,B7705*LABOR_HRS_WK_CAR*SEASON_WEEKS*(1+DIM_PCT_CAR)^B7705)</f>
        <v>776.02531320030891</v>
      </c>
      <c r="G7705" s="5">
        <f>IF(C7705=0,0,C7705*LABOR_HRS_WK_MES*SEASON_WEEKS*(1+DIM_PCT_MES)^C7705)</f>
        <v>687.52941027880331</v>
      </c>
      <c r="H7705" s="5">
        <f>E7705+F7705+G7705</f>
        <v>4288.1402625280143</v>
      </c>
      <c r="I7705" s="5">
        <f>MIN(H7705,FARMER_HRS)</f>
        <v>720</v>
      </c>
      <c r="J7705" s="5">
        <f>MAX(0,H7705-FARMER_HRS)</f>
        <v>3568.1402625280143</v>
      </c>
      <c r="K7705" s="2">
        <f>I7705*FARMER_RATE+J7705*TEMP_WORKER_RATE</f>
        <v>86946.879557778026</v>
      </c>
      <c r="L7705" s="2">
        <f>A7705*PRICE_TOM+B7705*PRICE_CAR+C7705*PRICE_MES</f>
        <v>167498</v>
      </c>
      <c r="M7705" s="2">
        <f>A7705*FERT_BED_TOM+B7705*FERT_BED_CAR+C7705*FERT_BED_MES</f>
        <v>28600</v>
      </c>
      <c r="N7705" s="6">
        <f>IF(AND(D7705&lt;=TOTAL_BEDS,J7705&lt;=TEMP_WORKER_MAX*TEMP_WORKER_HRS),1,0)</f>
        <v>1</v>
      </c>
      <c r="O7705" s="2">
        <f>L7705-M7705-K7705-FIXED_COSTS</f>
        <v>31951.120442221974</v>
      </c>
      <c r="P7705" s="2">
        <f>IF(N7705=1,O7705,"")</f>
        <v>31951.120442221974</v>
      </c>
    </row>
    <row r="7706">
      <c r="A7706" s="6">
        <v>11</v>
      </c>
      <c r="B7706" s="6">
        <v>17</v>
      </c>
      <c r="C7706" s="6">
        <v>14</v>
      </c>
      <c r="D7706" s="6">
        <f>A7706+B7706+C7706</f>
        <v>42</v>
      </c>
      <c r="E7706" s="5">
        <f>IF(A7706=0,0,A7706*LABOR_HRS_WK_TOM*SEASON_WEEKS*(1+DIM_PCT_TOM)^A7706)</f>
        <v>2824.5855390489023</v>
      </c>
      <c r="F7706" s="5">
        <f>IF(B7706=0,0,B7706*LABOR_HRS_WK_CAR*SEASON_WEEKS*(1+DIM_PCT_CAR)^B7706)</f>
        <v>776.02531320030891</v>
      </c>
      <c r="G7706" s="5">
        <f>IF(C7706=0,0,C7706*LABOR_HRS_WK_MES*SEASON_WEEKS*(1+DIM_PCT_MES)^C7706)</f>
        <v>749.67149159246435</v>
      </c>
      <c r="H7706" s="5">
        <f>E7706+F7706+G7706</f>
        <v>4350.2823438416754</v>
      </c>
      <c r="I7706" s="5">
        <f>MIN(H7706,FARMER_HRS)</f>
        <v>720</v>
      </c>
      <c r="J7706" s="5">
        <f>MAX(0,H7706-FARMER_HRS)</f>
        <v>3630.2823438416754</v>
      </c>
      <c r="K7706" s="2">
        <f>I7706*FARMER_RATE+J7706*TEMP_WORKER_RATE</f>
        <v>88025.7351361402</v>
      </c>
      <c r="L7706" s="2">
        <f>A7706*PRICE_TOM+B7706*PRICE_CAR+C7706*PRICE_MES</f>
        <v>170198</v>
      </c>
      <c r="M7706" s="2">
        <f>A7706*FERT_BED_TOM+B7706*FERT_BED_CAR+C7706*FERT_BED_MES</f>
        <v>29480</v>
      </c>
      <c r="N7706" s="6">
        <f>IF(AND(D7706&lt;=TOTAL_BEDS,J7706&lt;=TEMP_WORKER_MAX*TEMP_WORKER_HRS),1,0)</f>
        <v>1</v>
      </c>
      <c r="O7706" s="2">
        <f>L7706-M7706-K7706-FIXED_COSTS</f>
        <v>32692.264863859804</v>
      </c>
      <c r="P7706" s="2">
        <f>IF(N7706=1,O7706,"")</f>
        <v>32692.264863859804</v>
      </c>
    </row>
    <row r="7707">
      <c r="A7707" s="6">
        <v>11</v>
      </c>
      <c r="B7707" s="6">
        <v>17</v>
      </c>
      <c r="C7707" s="6">
        <v>15</v>
      </c>
      <c r="D7707" s="6">
        <f>A7707+B7707+C7707</f>
        <v>43</v>
      </c>
      <c r="E7707" s="5">
        <f>IF(A7707=0,0,A7707*LABOR_HRS_WK_TOM*SEASON_WEEKS*(1+DIM_PCT_TOM)^A7707)</f>
        <v>2824.5855390489023</v>
      </c>
      <c r="F7707" s="5">
        <f>IF(B7707=0,0,B7707*LABOR_HRS_WK_CAR*SEASON_WEEKS*(1+DIM_PCT_CAR)^B7707)</f>
        <v>776.02531320030891</v>
      </c>
      <c r="G7707" s="5">
        <f>IF(C7707=0,0,C7707*LABOR_HRS_WK_MES*SEASON_WEEKS*(1+DIM_PCT_MES)^C7707)</f>
        <v>813.25969846861074</v>
      </c>
      <c r="H7707" s="5">
        <f>E7707+F7707+G7707</f>
        <v>4413.870550717822</v>
      </c>
      <c r="I7707" s="5">
        <f>MIN(H7707,FARMER_HRS)</f>
        <v>720</v>
      </c>
      <c r="J7707" s="5">
        <f>MAX(0,H7707-FARMER_HRS)</f>
        <v>3693.870550717822</v>
      </c>
      <c r="K7707" s="2">
        <f>I7707*FARMER_RATE+J7707*TEMP_WORKER_RATE</f>
        <v>89129.6970610733</v>
      </c>
      <c r="L7707" s="2">
        <f>A7707*PRICE_TOM+B7707*PRICE_CAR+C7707*PRICE_MES</f>
        <v>172898</v>
      </c>
      <c r="M7707" s="2">
        <f>A7707*FERT_BED_TOM+B7707*FERT_BED_CAR+C7707*FERT_BED_MES</f>
        <v>30360</v>
      </c>
      <c r="N7707" s="6">
        <f>IF(AND(D7707&lt;=TOTAL_BEDS,J7707&lt;=TEMP_WORKER_MAX*TEMP_WORKER_HRS),1,0)</f>
        <v>1</v>
      </c>
      <c r="O7707" s="2">
        <f>L7707-M7707-K7707-FIXED_COSTS</f>
        <v>33408.3029389267</v>
      </c>
      <c r="P7707" s="2">
        <f>IF(N7707=1,O7707,"")</f>
        <v>33408.3029389267</v>
      </c>
    </row>
    <row r="7708">
      <c r="A7708" s="6">
        <v>11</v>
      </c>
      <c r="B7708" s="6">
        <v>17</v>
      </c>
      <c r="C7708" s="6">
        <v>16</v>
      </c>
      <c r="D7708" s="6">
        <f>A7708+B7708+C7708</f>
        <v>44</v>
      </c>
      <c r="E7708" s="5">
        <f>IF(A7708=0,0,A7708*LABOR_HRS_WK_TOM*SEASON_WEEKS*(1+DIM_PCT_TOM)^A7708)</f>
        <v>2824.5855390489023</v>
      </c>
      <c r="F7708" s="5">
        <f>IF(B7708=0,0,B7708*LABOR_HRS_WK_CAR*SEASON_WEEKS*(1+DIM_PCT_CAR)^B7708)</f>
        <v>776.02531320030891</v>
      </c>
      <c r="G7708" s="5">
        <f>IF(C7708=0,0,C7708*LABOR_HRS_WK_MES*SEASON_WEEKS*(1+DIM_PCT_MES)^C7708)</f>
        <v>878.32047434609967</v>
      </c>
      <c r="H7708" s="5">
        <f>E7708+F7708+G7708</f>
        <v>4478.9313265953115</v>
      </c>
      <c r="I7708" s="5">
        <f>MIN(H7708,FARMER_HRS)</f>
        <v>720</v>
      </c>
      <c r="J7708" s="5">
        <f>MAX(0,H7708-FARMER_HRS)</f>
        <v>3758.9313265953115</v>
      </c>
      <c r="K7708" s="2">
        <f>I7708*FARMER_RATE+J7708*TEMP_WORKER_RATE</f>
        <v>90259.2244200575</v>
      </c>
      <c r="L7708" s="2">
        <f>A7708*PRICE_TOM+B7708*PRICE_CAR+C7708*PRICE_MES</f>
        <v>175598</v>
      </c>
      <c r="M7708" s="2">
        <f>A7708*FERT_BED_TOM+B7708*FERT_BED_CAR+C7708*FERT_BED_MES</f>
        <v>31240</v>
      </c>
      <c r="N7708" s="6">
        <f>IF(AND(D7708&lt;=TOTAL_BEDS,J7708&lt;=TEMP_WORKER_MAX*TEMP_WORKER_HRS),1,0)</f>
        <v>1</v>
      </c>
      <c r="O7708" s="2">
        <f>L7708-M7708-K7708-FIXED_COSTS</f>
        <v>34098.775579942507</v>
      </c>
      <c r="P7708" s="2">
        <f>IF(N7708=1,O7708,"")</f>
        <v>34098.775579942507</v>
      </c>
    </row>
    <row r="7709">
      <c r="A7709" s="6">
        <v>11</v>
      </c>
      <c r="B7709" s="6">
        <v>17</v>
      </c>
      <c r="C7709" s="6">
        <v>17</v>
      </c>
      <c r="D7709" s="6">
        <f>A7709+B7709+C7709</f>
        <v>45</v>
      </c>
      <c r="E7709" s="5">
        <f>IF(A7709=0,0,A7709*LABOR_HRS_WK_TOM*SEASON_WEEKS*(1+DIM_PCT_TOM)^A7709)</f>
        <v>2824.5855390489023</v>
      </c>
      <c r="F7709" s="5">
        <f>IF(B7709=0,0,B7709*LABOR_HRS_WK_CAR*SEASON_WEEKS*(1+DIM_PCT_CAR)^B7709)</f>
        <v>776.02531320030891</v>
      </c>
      <c r="G7709" s="5">
        <f>IF(C7709=0,0,C7709*LABOR_HRS_WK_MES*SEASON_WEEKS*(1+DIM_PCT_MES)^C7709)</f>
        <v>944.88069779263992</v>
      </c>
      <c r="H7709" s="5">
        <f>E7709+F7709+G7709</f>
        <v>4545.491550041851</v>
      </c>
      <c r="I7709" s="5">
        <f>MIN(H7709,FARMER_HRS)</f>
        <v>720</v>
      </c>
      <c r="J7709" s="5">
        <f>MAX(0,H7709-FARMER_HRS)</f>
        <v>3825.491550041851</v>
      </c>
      <c r="K7709" s="2">
        <f>I7709*FARMER_RATE+J7709*TEMP_WORKER_RATE</f>
        <v>91414.783854893249</v>
      </c>
      <c r="L7709" s="2">
        <f>A7709*PRICE_TOM+B7709*PRICE_CAR+C7709*PRICE_MES</f>
        <v>178298</v>
      </c>
      <c r="M7709" s="2">
        <f>A7709*FERT_BED_TOM+B7709*FERT_BED_CAR+C7709*FERT_BED_MES</f>
        <v>32120</v>
      </c>
      <c r="N7709" s="6">
        <f>IF(AND(D7709&lt;=TOTAL_BEDS,J7709&lt;=TEMP_WORKER_MAX*TEMP_WORKER_HRS),1,0)</f>
        <v>1</v>
      </c>
      <c r="O7709" s="2">
        <f>L7709-M7709-K7709-FIXED_COSTS</f>
        <v>34763.216145106751</v>
      </c>
      <c r="P7709" s="2">
        <f>IF(N7709=1,O7709,"")</f>
        <v>34763.216145106751</v>
      </c>
    </row>
    <row r="7710">
      <c r="A7710" s="6">
        <v>11</v>
      </c>
      <c r="B7710" s="6">
        <v>17</v>
      </c>
      <c r="C7710" s="6">
        <v>18</v>
      </c>
      <c r="D7710" s="6">
        <f>A7710+B7710+C7710</f>
        <v>46</v>
      </c>
      <c r="E7710" s="5">
        <f>IF(A7710=0,0,A7710*LABOR_HRS_WK_TOM*SEASON_WEEKS*(1+DIM_PCT_TOM)^A7710)</f>
        <v>2824.5855390489023</v>
      </c>
      <c r="F7710" s="5">
        <f>IF(B7710=0,0,B7710*LABOR_HRS_WK_CAR*SEASON_WEEKS*(1+DIM_PCT_CAR)^B7710)</f>
        <v>776.02531320030891</v>
      </c>
      <c r="G7710" s="5">
        <f>IF(C7710=0,0,C7710*LABOR_HRS_WK_MES*SEASON_WEEKS*(1+DIM_PCT_MES)^C7710)</f>
        <v>1012.9676892512272</v>
      </c>
      <c r="H7710" s="5">
        <f>E7710+F7710+G7710</f>
        <v>4613.5785415004384</v>
      </c>
      <c r="I7710" s="5">
        <f>MIN(H7710,FARMER_HRS)</f>
        <v>720</v>
      </c>
      <c r="J7710" s="5">
        <f>MAX(0,H7710-FARMER_HRS)</f>
        <v>3893.5785415004384</v>
      </c>
      <c r="K7710" s="2">
        <f>I7710*FARMER_RATE+J7710*TEMP_WORKER_RATE</f>
        <v>92596.849678827057</v>
      </c>
      <c r="L7710" s="2">
        <f>A7710*PRICE_TOM+B7710*PRICE_CAR+C7710*PRICE_MES</f>
        <v>180998</v>
      </c>
      <c r="M7710" s="2">
        <f>A7710*FERT_BED_TOM+B7710*FERT_BED_CAR+C7710*FERT_BED_MES</f>
        <v>33000</v>
      </c>
      <c r="N7710" s="6">
        <f>IF(AND(D7710&lt;=TOTAL_BEDS,J7710&lt;=TEMP_WORKER_MAX*TEMP_WORKER_HRS),1,0)</f>
        <v>1</v>
      </c>
      <c r="O7710" s="2">
        <f>L7710-M7710-K7710-FIXED_COSTS</f>
        <v>35401.150321172943</v>
      </c>
      <c r="P7710" s="2">
        <f>IF(N7710=1,O7710,"")</f>
        <v>35401.150321172943</v>
      </c>
    </row>
    <row r="7711">
      <c r="A7711" s="6">
        <v>11</v>
      </c>
      <c r="B7711" s="6">
        <v>17</v>
      </c>
      <c r="C7711" s="6">
        <v>19</v>
      </c>
      <c r="D7711" s="6">
        <f>A7711+B7711+C7711</f>
        <v>47</v>
      </c>
      <c r="E7711" s="5">
        <f>IF(A7711=0,0,A7711*LABOR_HRS_WK_TOM*SEASON_WEEKS*(1+DIM_PCT_TOM)^A7711)</f>
        <v>2824.5855390489023</v>
      </c>
      <c r="F7711" s="5">
        <f>IF(B7711=0,0,B7711*LABOR_HRS_WK_CAR*SEASON_WEEKS*(1+DIM_PCT_CAR)^B7711)</f>
        <v>776.02531320030891</v>
      </c>
      <c r="G7711" s="5">
        <f>IF(C7711=0,0,C7711*LABOR_HRS_WK_MES*SEASON_WEEKS*(1+DIM_PCT_MES)^C7711)</f>
        <v>1082.6092178872491</v>
      </c>
      <c r="H7711" s="5">
        <f>E7711+F7711+G7711</f>
        <v>4683.22007013646</v>
      </c>
      <c r="I7711" s="5">
        <f>MIN(H7711,FARMER_HRS)</f>
        <v>720</v>
      </c>
      <c r="J7711" s="5">
        <f>MAX(0,H7711-FARMER_HRS)</f>
        <v>3963.22007013646</v>
      </c>
      <c r="K7711" s="2">
        <f>I7711*FARMER_RATE+J7711*TEMP_WORKER_RATE</f>
        <v>93805.903995424655</v>
      </c>
      <c r="L7711" s="2">
        <f>A7711*PRICE_TOM+B7711*PRICE_CAR+C7711*PRICE_MES</f>
        <v>183698</v>
      </c>
      <c r="M7711" s="2">
        <f>A7711*FERT_BED_TOM+B7711*FERT_BED_CAR+C7711*FERT_BED_MES</f>
        <v>33880</v>
      </c>
      <c r="N7711" s="6">
        <f>IF(AND(D7711&lt;=TOTAL_BEDS,J7711&lt;=TEMP_WORKER_MAX*TEMP_WORKER_HRS),1,0)</f>
        <v>1</v>
      </c>
      <c r="O7711" s="2">
        <f>L7711-M7711-K7711-FIXED_COSTS</f>
        <v>36012.096004575345</v>
      </c>
      <c r="P7711" s="2">
        <f>IF(N7711=1,O7711,"")</f>
        <v>36012.096004575345</v>
      </c>
    </row>
    <row r="7712">
      <c r="A7712" s="6">
        <v>11</v>
      </c>
      <c r="B7712" s="6">
        <v>17</v>
      </c>
      <c r="C7712" s="6">
        <v>20</v>
      </c>
      <c r="D7712" s="6">
        <f>A7712+B7712+C7712</f>
        <v>48</v>
      </c>
      <c r="E7712" s="5">
        <f>IF(A7712=0,0,A7712*LABOR_HRS_WK_TOM*SEASON_WEEKS*(1+DIM_PCT_TOM)^A7712)</f>
        <v>2824.5855390489023</v>
      </c>
      <c r="F7712" s="5">
        <f>IF(B7712=0,0,B7712*LABOR_HRS_WK_CAR*SEASON_WEEKS*(1+DIM_PCT_CAR)^B7712)</f>
        <v>776.02531320030891</v>
      </c>
      <c r="G7712" s="5">
        <f>IF(C7712=0,0,C7712*LABOR_HRS_WK_MES*SEASON_WEEKS*(1+DIM_PCT_MES)^C7712)</f>
        <v>1153.8335085377259</v>
      </c>
      <c r="H7712" s="5">
        <f>E7712+F7712+G7712</f>
        <v>4754.4443607869371</v>
      </c>
      <c r="I7712" s="5">
        <f>MIN(H7712,FARMER_HRS)</f>
        <v>720</v>
      </c>
      <c r="J7712" s="5">
        <f>MAX(0,H7712-FARMER_HRS)</f>
        <v>4034.4443607869371</v>
      </c>
      <c r="K7712" s="2">
        <f>I7712*FARMER_RATE+J7712*TEMP_WORKER_RATE</f>
        <v>95042.436819217663</v>
      </c>
      <c r="L7712" s="2">
        <f>A7712*PRICE_TOM+B7712*PRICE_CAR+C7712*PRICE_MES</f>
        <v>186398</v>
      </c>
      <c r="M7712" s="2">
        <f>A7712*FERT_BED_TOM+B7712*FERT_BED_CAR+C7712*FERT_BED_MES</f>
        <v>34760</v>
      </c>
      <c r="N7712" s="6">
        <f>IF(AND(D7712&lt;=TOTAL_BEDS,J7712&lt;=TEMP_WORKER_MAX*TEMP_WORKER_HRS),1,0)</f>
        <v>1</v>
      </c>
      <c r="O7712" s="2">
        <f>L7712-M7712-K7712-FIXED_COSTS</f>
        <v>36595.563180782337</v>
      </c>
      <c r="P7712" s="2">
        <f>IF(N7712=1,O7712,"")</f>
        <v>36595.563180782337</v>
      </c>
    </row>
    <row r="7713">
      <c r="A7713" s="6">
        <v>11</v>
      </c>
      <c r="B7713" s="6">
        <v>17</v>
      </c>
      <c r="C7713" s="6">
        <v>21</v>
      </c>
      <c r="D7713" s="6">
        <f>A7713+B7713+C7713</f>
        <v>49</v>
      </c>
      <c r="E7713" s="5">
        <f>IF(A7713=0,0,A7713*LABOR_HRS_WK_TOM*SEASON_WEEKS*(1+DIM_PCT_TOM)^A7713)</f>
        <v>2824.5855390489023</v>
      </c>
      <c r="F7713" s="5">
        <f>IF(B7713=0,0,B7713*LABOR_HRS_WK_CAR*SEASON_WEEKS*(1+DIM_PCT_CAR)^B7713)</f>
        <v>776.02531320030891</v>
      </c>
      <c r="G7713" s="5">
        <f>IF(C7713=0,0,C7713*LABOR_HRS_WK_MES*SEASON_WEEKS*(1+DIM_PCT_MES)^C7713)</f>
        <v>1226.6692487641699</v>
      </c>
      <c r="H7713" s="5">
        <f>E7713+F7713+G7713</f>
        <v>4827.2801010133808</v>
      </c>
      <c r="I7713" s="5">
        <f>MIN(H7713,FARMER_HRS)</f>
        <v>720</v>
      </c>
      <c r="J7713" s="5">
        <f>MAX(0,H7713-FARMER_HRS)</f>
        <v>4107.2801010133808</v>
      </c>
      <c r="K7713" s="2">
        <f>I7713*FARMER_RATE+J7713*TEMP_WORKER_RATE</f>
        <v>96306.946198148973</v>
      </c>
      <c r="L7713" s="2">
        <f>A7713*PRICE_TOM+B7713*PRICE_CAR+C7713*PRICE_MES</f>
        <v>189098</v>
      </c>
      <c r="M7713" s="2">
        <f>A7713*FERT_BED_TOM+B7713*FERT_BED_CAR+C7713*FERT_BED_MES</f>
        <v>35640</v>
      </c>
      <c r="N7713" s="6">
        <f>IF(AND(D7713&lt;=TOTAL_BEDS,J7713&lt;=TEMP_WORKER_MAX*TEMP_WORKER_HRS),1,0)</f>
        <v>1</v>
      </c>
      <c r="O7713" s="2">
        <f>L7713-M7713-K7713-FIXED_COSTS</f>
        <v>37151.053801851027</v>
      </c>
      <c r="P7713" s="2">
        <f>IF(N7713=1,O7713,"")</f>
        <v>37151.053801851027</v>
      </c>
    </row>
    <row r="7714">
      <c r="A7714" s="6">
        <v>11</v>
      </c>
      <c r="B7714" s="6">
        <v>17</v>
      </c>
      <c r="C7714" s="6">
        <v>22</v>
      </c>
      <c r="D7714" s="6">
        <f>A7714+B7714+C7714</f>
        <v>50</v>
      </c>
      <c r="E7714" s="5">
        <f>IF(A7714=0,0,A7714*LABOR_HRS_WK_TOM*SEASON_WEEKS*(1+DIM_PCT_TOM)^A7714)</f>
        <v>2824.5855390489023</v>
      </c>
      <c r="F7714" s="5">
        <f>IF(B7714=0,0,B7714*LABOR_HRS_WK_CAR*SEASON_WEEKS*(1+DIM_PCT_CAR)^B7714)</f>
        <v>776.02531320030891</v>
      </c>
      <c r="G7714" s="5">
        <f>IF(C7714=0,0,C7714*LABOR_HRS_WK_MES*SEASON_WEEKS*(1+DIM_PCT_MES)^C7714)</f>
        <v>1301.1455960105659</v>
      </c>
      <c r="H7714" s="5">
        <f>E7714+F7714+G7714</f>
        <v>4901.7564482597772</v>
      </c>
      <c r="I7714" s="5">
        <f>MIN(H7714,FARMER_HRS)</f>
        <v>720</v>
      </c>
      <c r="J7714" s="5">
        <f>MAX(0,H7714-FARMER_HRS)</f>
        <v>4181.7564482597772</v>
      </c>
      <c r="K7714" s="2">
        <f>I7714*FARMER_RATE+J7714*TEMP_WORKER_RATE</f>
        <v>97599.938337843356</v>
      </c>
      <c r="L7714" s="2">
        <f>A7714*PRICE_TOM+B7714*PRICE_CAR+C7714*PRICE_MES</f>
        <v>191798</v>
      </c>
      <c r="M7714" s="2">
        <f>A7714*FERT_BED_TOM+B7714*FERT_BED_CAR+C7714*FERT_BED_MES</f>
        <v>36520</v>
      </c>
      <c r="N7714" s="6">
        <f>IF(AND(D7714&lt;=TOTAL_BEDS,J7714&lt;=TEMP_WORKER_MAX*TEMP_WORKER_HRS),1,0)</f>
        <v>1</v>
      </c>
      <c r="O7714" s="2">
        <f>L7714-M7714-K7714-FIXED_COSTS</f>
        <v>37678.061662156644</v>
      </c>
      <c r="P7714" s="2">
        <f>IF(N7714=1,O7714,"")</f>
        <v>37678.061662156644</v>
      </c>
    </row>
    <row r="7715">
      <c r="A7715" s="6">
        <v>11</v>
      </c>
      <c r="B7715" s="6">
        <v>17</v>
      </c>
      <c r="C7715" s="6">
        <v>23</v>
      </c>
      <c r="D7715" s="6">
        <f>A7715+B7715+C7715</f>
        <v>51</v>
      </c>
      <c r="E7715" s="5">
        <f>IF(A7715=0,0,A7715*LABOR_HRS_WK_TOM*SEASON_WEEKS*(1+DIM_PCT_TOM)^A7715)</f>
        <v>2824.5855390489023</v>
      </c>
      <c r="F7715" s="5">
        <f>IF(B7715=0,0,B7715*LABOR_HRS_WK_CAR*SEASON_WEEKS*(1+DIM_PCT_CAR)^B7715)</f>
        <v>776.02531320030891</v>
      </c>
      <c r="G7715" s="5">
        <f>IF(C7715=0,0,C7715*LABOR_HRS_WK_MES*SEASON_WEEKS*(1+DIM_PCT_MES)^C7715)</f>
        <v>1377.2921848680023</v>
      </c>
      <c r="H7715" s="5">
        <f>E7715+F7715+G7715</f>
        <v>4977.9030371172139</v>
      </c>
      <c r="I7715" s="5">
        <f>MIN(H7715,FARMER_HRS)</f>
        <v>720</v>
      </c>
      <c r="J7715" s="5">
        <f>MAX(0,H7715-FARMER_HRS)</f>
        <v>4257.9030371172139</v>
      </c>
      <c r="K7715" s="2">
        <f>I7715*FARMER_RATE+J7715*TEMP_WORKER_RATE</f>
        <v>98921.9277277294</v>
      </c>
      <c r="L7715" s="2">
        <f>A7715*PRICE_TOM+B7715*PRICE_CAR+C7715*PRICE_MES</f>
        <v>194498</v>
      </c>
      <c r="M7715" s="2">
        <f>A7715*FERT_BED_TOM+B7715*FERT_BED_CAR+C7715*FERT_BED_MES</f>
        <v>37400</v>
      </c>
      <c r="N7715" s="6">
        <f>IF(AND(D7715&lt;=TOTAL_BEDS,J7715&lt;=TEMP_WORKER_MAX*TEMP_WORKER_HRS),1,0)</f>
        <v>1</v>
      </c>
      <c r="O7715" s="2">
        <f>L7715-M7715-K7715-FIXED_COSTS</f>
        <v>38176.0722722706</v>
      </c>
      <c r="P7715" s="2">
        <f>IF(N7715=1,O7715,"")</f>
        <v>38176.0722722706</v>
      </c>
    </row>
    <row r="7716">
      <c r="A7716" s="6">
        <v>11</v>
      </c>
      <c r="B7716" s="6">
        <v>17</v>
      </c>
      <c r="C7716" s="6">
        <v>24</v>
      </c>
      <c r="D7716" s="6">
        <f>A7716+B7716+C7716</f>
        <v>52</v>
      </c>
      <c r="E7716" s="5">
        <f>IF(A7716=0,0,A7716*LABOR_HRS_WK_TOM*SEASON_WEEKS*(1+DIM_PCT_TOM)^A7716)</f>
        <v>2824.5855390489023</v>
      </c>
      <c r="F7716" s="5">
        <f>IF(B7716=0,0,B7716*LABOR_HRS_WK_CAR*SEASON_WEEKS*(1+DIM_PCT_CAR)^B7716)</f>
        <v>776.02531320030891</v>
      </c>
      <c r="G7716" s="5">
        <f>IF(C7716=0,0,C7716*LABOR_HRS_WK_MES*SEASON_WEEKS*(1+DIM_PCT_MES)^C7716)</f>
        <v>1455.139134447498</v>
      </c>
      <c r="H7716" s="5">
        <f>E7716+F7716+G7716</f>
        <v>5055.7499866967091</v>
      </c>
      <c r="I7716" s="5">
        <f>MIN(H7716,FARMER_HRS)</f>
        <v>720</v>
      </c>
      <c r="J7716" s="5">
        <f>MAX(0,H7716-FARMER_HRS)</f>
        <v>4335.7499866967091</v>
      </c>
      <c r="K7716" s="2">
        <f>I7716*FARMER_RATE+J7716*TEMP_WORKER_RATE</f>
        <v>100273.43726904009</v>
      </c>
      <c r="L7716" s="2">
        <f>A7716*PRICE_TOM+B7716*PRICE_CAR+C7716*PRICE_MES</f>
        <v>197198</v>
      </c>
      <c r="M7716" s="2">
        <f>A7716*FERT_BED_TOM+B7716*FERT_BED_CAR+C7716*FERT_BED_MES</f>
        <v>38280</v>
      </c>
      <c r="N7716" s="6">
        <f>IF(AND(D7716&lt;=TOTAL_BEDS,J7716&lt;=TEMP_WORKER_MAX*TEMP_WORKER_HRS),1,0)</f>
        <v>1</v>
      </c>
      <c r="O7716" s="2">
        <f>L7716-M7716-K7716-FIXED_COSTS</f>
        <v>38644.562730959908</v>
      </c>
      <c r="P7716" s="2">
        <f>IF(N7716=1,O7716,"")</f>
        <v>38644.562730959908</v>
      </c>
    </row>
    <row r="7717">
      <c r="A7717" s="6">
        <v>11</v>
      </c>
      <c r="B7717" s="6">
        <v>17</v>
      </c>
      <c r="C7717" s="6">
        <v>25</v>
      </c>
      <c r="D7717" s="6">
        <f>A7717+B7717+C7717</f>
        <v>53</v>
      </c>
      <c r="E7717" s="5">
        <f>IF(A7717=0,0,A7717*LABOR_HRS_WK_TOM*SEASON_WEEKS*(1+DIM_PCT_TOM)^A7717)</f>
        <v>2824.5855390489023</v>
      </c>
      <c r="F7717" s="5">
        <f>IF(B7717=0,0,B7717*LABOR_HRS_WK_CAR*SEASON_WEEKS*(1+DIM_PCT_CAR)^B7717)</f>
        <v>776.02531320030891</v>
      </c>
      <c r="G7717" s="5">
        <f>IF(C7717=0,0,C7717*LABOR_HRS_WK_MES*SEASON_WEEKS*(1+DIM_PCT_MES)^C7717)</f>
        <v>1534.7170558625955</v>
      </c>
      <c r="H7717" s="5">
        <f>E7717+F7717+G7717</f>
        <v>5135.3279081118071</v>
      </c>
      <c r="I7717" s="5">
        <f>MIN(H7717,FARMER_HRS)</f>
        <v>720</v>
      </c>
      <c r="J7717" s="5">
        <f>MAX(0,H7717-FARMER_HRS)</f>
        <v>4415.3279081118071</v>
      </c>
      <c r="K7717" s="2">
        <f>I7717*FARMER_RATE+J7717*TEMP_WORKER_RATE</f>
        <v>101654.99840471888</v>
      </c>
      <c r="L7717" s="2">
        <f>A7717*PRICE_TOM+B7717*PRICE_CAR+C7717*PRICE_MES</f>
        <v>199898</v>
      </c>
      <c r="M7717" s="2">
        <f>A7717*FERT_BED_TOM+B7717*FERT_BED_CAR+C7717*FERT_BED_MES</f>
        <v>39160</v>
      </c>
      <c r="N7717" s="6">
        <f>IF(AND(D7717&lt;=TOTAL_BEDS,J7717&lt;=TEMP_WORKER_MAX*TEMP_WORKER_HRS),1,0)</f>
        <v>1</v>
      </c>
      <c r="O7717" s="2">
        <f>L7717-M7717-K7717-FIXED_COSTS</f>
        <v>39083.001595281123</v>
      </c>
      <c r="P7717" s="2">
        <f>IF(N7717=1,O7717,"")</f>
        <v>39083.001595281123</v>
      </c>
    </row>
    <row r="7718">
      <c r="A7718" s="6">
        <v>11</v>
      </c>
      <c r="B7718" s="6">
        <v>17</v>
      </c>
      <c r="C7718" s="6">
        <v>26</v>
      </c>
      <c r="D7718" s="6">
        <f>A7718+B7718+C7718</f>
        <v>54</v>
      </c>
      <c r="E7718" s="5">
        <f>IF(A7718=0,0,A7718*LABOR_HRS_WK_TOM*SEASON_WEEKS*(1+DIM_PCT_TOM)^A7718)</f>
        <v>2824.5855390489023</v>
      </c>
      <c r="F7718" s="5">
        <f>IF(B7718=0,0,B7718*LABOR_HRS_WK_CAR*SEASON_WEEKS*(1+DIM_PCT_CAR)^B7718)</f>
        <v>776.02531320030891</v>
      </c>
      <c r="G7718" s="5">
        <f>IF(C7718=0,0,C7718*LABOR_HRS_WK_MES*SEASON_WEEKS*(1+DIM_PCT_MES)^C7718)</f>
        <v>1616.0570598233128</v>
      </c>
      <c r="H7718" s="5">
        <f>E7718+F7718+G7718</f>
        <v>5216.6679120725239</v>
      </c>
      <c r="I7718" s="5">
        <f>MIN(H7718,FARMER_HRS)</f>
        <v>720</v>
      </c>
      <c r="J7718" s="5">
        <f>MAX(0,H7718-FARMER_HRS)</f>
        <v>4496.6679120725239</v>
      </c>
      <c r="K7718" s="2">
        <f>I7718*FARMER_RATE+J7718*TEMP_WORKER_RATE</f>
        <v>103067.1512512591</v>
      </c>
      <c r="L7718" s="2">
        <f>A7718*PRICE_TOM+B7718*PRICE_CAR+C7718*PRICE_MES</f>
        <v>202598</v>
      </c>
      <c r="M7718" s="2">
        <f>A7718*FERT_BED_TOM+B7718*FERT_BED_CAR+C7718*FERT_BED_MES</f>
        <v>40040</v>
      </c>
      <c r="N7718" s="6">
        <f>IF(AND(D7718&lt;=TOTAL_BEDS,J7718&lt;=TEMP_WORKER_MAX*TEMP_WORKER_HRS),1,0)</f>
        <v>1</v>
      </c>
      <c r="O7718" s="2">
        <f>L7718-M7718-K7718-FIXED_COSTS</f>
        <v>39490.8487487409</v>
      </c>
      <c r="P7718" s="2">
        <f>IF(N7718=1,O7718,"")</f>
        <v>39490.8487487409</v>
      </c>
    </row>
    <row r="7719">
      <c r="A7719" s="6">
        <v>11</v>
      </c>
      <c r="B7719" s="6">
        <v>17</v>
      </c>
      <c r="C7719" s="6">
        <v>27</v>
      </c>
      <c r="D7719" s="6">
        <f>A7719+B7719+C7719</f>
        <v>55</v>
      </c>
      <c r="E7719" s="5">
        <f>IF(A7719=0,0,A7719*LABOR_HRS_WK_TOM*SEASON_WEEKS*(1+DIM_PCT_TOM)^A7719)</f>
        <v>2824.5855390489023</v>
      </c>
      <c r="F7719" s="5">
        <f>IF(B7719=0,0,B7719*LABOR_HRS_WK_CAR*SEASON_WEEKS*(1+DIM_PCT_CAR)^B7719)</f>
        <v>776.02531320030891</v>
      </c>
      <c r="G7719" s="5">
        <f>IF(C7719=0,0,C7719*LABOR_HRS_WK_MES*SEASON_WEEKS*(1+DIM_PCT_MES)^C7719)</f>
        <v>1699.19076434307</v>
      </c>
      <c r="H7719" s="5">
        <f>E7719+F7719+G7719</f>
        <v>5299.8016165922818</v>
      </c>
      <c r="I7719" s="5">
        <f>MIN(H7719,FARMER_HRS)</f>
        <v>720</v>
      </c>
      <c r="J7719" s="5">
        <f>MAX(0,H7719-FARMER_HRS)</f>
        <v>4579.8016165922818</v>
      </c>
      <c r="K7719" s="2">
        <f>I7719*FARMER_RATE+J7719*TEMP_WORKER_RATE</f>
        <v>104510.4447325049</v>
      </c>
      <c r="L7719" s="2">
        <f>A7719*PRICE_TOM+B7719*PRICE_CAR+C7719*PRICE_MES</f>
        <v>205298</v>
      </c>
      <c r="M7719" s="2">
        <f>A7719*FERT_BED_TOM+B7719*FERT_BED_CAR+C7719*FERT_BED_MES</f>
        <v>40920</v>
      </c>
      <c r="N7719" s="6">
        <f>IF(AND(D7719&lt;=TOTAL_BEDS,J7719&lt;=TEMP_WORKER_MAX*TEMP_WORKER_HRS),1,0)</f>
        <v>1</v>
      </c>
      <c r="O7719" s="2">
        <f>L7719-M7719-K7719-FIXED_COSTS</f>
        <v>39867.5552674951</v>
      </c>
      <c r="P7719" s="2">
        <f>IF(N7719=1,O7719,"")</f>
        <v>39867.5552674951</v>
      </c>
    </row>
    <row r="7720">
      <c r="A7720" s="6">
        <v>11</v>
      </c>
      <c r="B7720" s="6">
        <v>17</v>
      </c>
      <c r="C7720" s="6">
        <v>28</v>
      </c>
      <c r="D7720" s="6">
        <f>A7720+B7720+C7720</f>
        <v>56</v>
      </c>
      <c r="E7720" s="5">
        <f>IF(A7720=0,0,A7720*LABOR_HRS_WK_TOM*SEASON_WEEKS*(1+DIM_PCT_TOM)^A7720)</f>
        <v>2824.5855390489023</v>
      </c>
      <c r="F7720" s="5">
        <f>IF(B7720=0,0,B7720*LABOR_HRS_WK_CAR*SEASON_WEEKS*(1+DIM_PCT_CAR)^B7720)</f>
        <v>776.02531320030891</v>
      </c>
      <c r="G7720" s="5">
        <f>IF(C7720=0,0,C7720*LABOR_HRS_WK_MES*SEASON_WEEKS*(1+DIM_PCT_MES)^C7720)</f>
        <v>1784.1503025602233</v>
      </c>
      <c r="H7720" s="5">
        <f>E7720+F7720+G7720</f>
        <v>5384.7611548094346</v>
      </c>
      <c r="I7720" s="5">
        <f>MIN(H7720,FARMER_HRS)</f>
        <v>720</v>
      </c>
      <c r="J7720" s="5">
        <f>MAX(0,H7720-FARMER_HRS)</f>
        <v>4664.7611548094346</v>
      </c>
      <c r="K7720" s="2">
        <f>I7720*FARMER_RATE+J7720*TEMP_WORKER_RATE</f>
        <v>105985.43671544157</v>
      </c>
      <c r="L7720" s="2">
        <f>A7720*PRICE_TOM+B7720*PRICE_CAR+C7720*PRICE_MES</f>
        <v>207998</v>
      </c>
      <c r="M7720" s="2">
        <f>A7720*FERT_BED_TOM+B7720*FERT_BED_CAR+C7720*FERT_BED_MES</f>
        <v>41800</v>
      </c>
      <c r="N7720" s="6">
        <f>IF(AND(D7720&lt;=TOTAL_BEDS,J7720&lt;=TEMP_WORKER_MAX*TEMP_WORKER_HRS),1,0)</f>
        <v>1</v>
      </c>
      <c r="O7720" s="2">
        <f>L7720-M7720-K7720-FIXED_COSTS</f>
        <v>40212.563284558433</v>
      </c>
      <c r="P7720" s="2">
        <f>IF(N7720=1,O7720,"")</f>
        <v>40212.563284558433</v>
      </c>
    </row>
    <row r="7721">
      <c r="A7721" s="6">
        <v>11</v>
      </c>
      <c r="B7721" s="6">
        <v>17</v>
      </c>
      <c r="C7721" s="6">
        <v>29</v>
      </c>
      <c r="D7721" s="6">
        <f>A7721+B7721+C7721</f>
        <v>57</v>
      </c>
      <c r="E7721" s="5">
        <f>IF(A7721=0,0,A7721*LABOR_HRS_WK_TOM*SEASON_WEEKS*(1+DIM_PCT_TOM)^A7721)</f>
        <v>2824.5855390489023</v>
      </c>
      <c r="F7721" s="5">
        <f>IF(B7721=0,0,B7721*LABOR_HRS_WK_CAR*SEASON_WEEKS*(1+DIM_PCT_CAR)^B7721)</f>
        <v>776.02531320030891</v>
      </c>
      <c r="G7721" s="5">
        <f>IF(C7721=0,0,C7721*LABOR_HRS_WK_MES*SEASON_WEEKS*(1+DIM_PCT_MES)^C7721)</f>
        <v>1870.9683306758766</v>
      </c>
      <c r="H7721" s="5">
        <f>E7721+F7721+G7721</f>
        <v>5471.5791829250884</v>
      </c>
      <c r="I7721" s="5">
        <f>MIN(H7721,FARMER_HRS)</f>
        <v>720</v>
      </c>
      <c r="J7721" s="5">
        <f>MAX(0,H7721-FARMER_HRS)</f>
        <v>4751.5791829250884</v>
      </c>
      <c r="K7721" s="2">
        <f>I7721*FARMER_RATE+J7721*TEMP_WORKER_RATE</f>
        <v>107492.694148005</v>
      </c>
      <c r="L7721" s="2">
        <f>A7721*PRICE_TOM+B7721*PRICE_CAR+C7721*PRICE_MES</f>
        <v>210698</v>
      </c>
      <c r="M7721" s="2">
        <f>A7721*FERT_BED_TOM+B7721*FERT_BED_CAR+C7721*FERT_BED_MES</f>
        <v>42680</v>
      </c>
      <c r="N7721" s="6">
        <f>IF(AND(D7721&lt;=TOTAL_BEDS,J7721&lt;=TEMP_WORKER_MAX*TEMP_WORKER_HRS),1,0)</f>
        <v>1</v>
      </c>
      <c r="O7721" s="2">
        <f>L7721-M7721-K7721-FIXED_COSTS</f>
        <v>40525.305851995</v>
      </c>
      <c r="P7721" s="2">
        <f>IF(N7721=1,O7721,"")</f>
        <v>40525.305851995</v>
      </c>
    </row>
    <row r="7722">
      <c r="A7722" s="6">
        <v>11</v>
      </c>
      <c r="B7722" s="6">
        <v>17</v>
      </c>
      <c r="C7722" s="6">
        <v>30</v>
      </c>
      <c r="D7722" s="6">
        <f>A7722+B7722+C7722</f>
        <v>58</v>
      </c>
      <c r="E7722" s="5">
        <f>IF(A7722=0,0,A7722*LABOR_HRS_WK_TOM*SEASON_WEEKS*(1+DIM_PCT_TOM)^A7722)</f>
        <v>2824.5855390489023</v>
      </c>
      <c r="F7722" s="5">
        <f>IF(B7722=0,0,B7722*LABOR_HRS_WK_CAR*SEASON_WEEKS*(1+DIM_PCT_CAR)^B7722)</f>
        <v>776.02531320030891</v>
      </c>
      <c r="G7722" s="5">
        <f>IF(C7722=0,0,C7722*LABOR_HRS_WK_MES*SEASON_WEEKS*(1+DIM_PCT_MES)^C7722)</f>
        <v>1959.6780360096466</v>
      </c>
      <c r="H7722" s="5">
        <f>E7722+F7722+G7722</f>
        <v>5560.2888882588577</v>
      </c>
      <c r="I7722" s="5">
        <f>MIN(H7722,FARMER_HRS)</f>
        <v>720</v>
      </c>
      <c r="J7722" s="5">
        <f>MAX(0,H7722-FARMER_HRS)</f>
        <v>4840.2888882588577</v>
      </c>
      <c r="K7722" s="2">
        <f>I7722*FARMER_RATE+J7722*TEMP_WORKER_RATE</f>
        <v>109032.7931989385</v>
      </c>
      <c r="L7722" s="2">
        <f>A7722*PRICE_TOM+B7722*PRICE_CAR+C7722*PRICE_MES</f>
        <v>213398</v>
      </c>
      <c r="M7722" s="2">
        <f>A7722*FERT_BED_TOM+B7722*FERT_BED_CAR+C7722*FERT_BED_MES</f>
        <v>43560</v>
      </c>
      <c r="N7722" s="6">
        <f>IF(AND(D7722&lt;=TOTAL_BEDS,J7722&lt;=TEMP_WORKER_MAX*TEMP_WORKER_HRS),1,0)</f>
        <v>1</v>
      </c>
      <c r="O7722" s="2">
        <f>L7722-M7722-K7722-FIXED_COSTS</f>
        <v>40805.206801061504</v>
      </c>
      <c r="P7722" s="2">
        <f>IF(N7722=1,O7722,"")</f>
        <v>40805.206801061504</v>
      </c>
    </row>
    <row r="7723">
      <c r="A7723" s="6">
        <v>11</v>
      </c>
      <c r="B7723" s="6">
        <v>18</v>
      </c>
      <c r="C7723" s="6">
        <v>0</v>
      </c>
      <c r="D7723" s="6">
        <f>A7723+B7723+C7723</f>
        <v>29</v>
      </c>
      <c r="E7723" s="5">
        <f>IF(A7723=0,0,A7723*LABOR_HRS_WK_TOM*SEASON_WEEKS*(1+DIM_PCT_TOM)^A7723)</f>
        <v>2824.5855390489023</v>
      </c>
      <c r="F7723" s="5">
        <f>IF(B7723=0,0,B7723*LABOR_HRS_WK_CAR*SEASON_WEEKS*(1+DIM_PCT_CAR)^B7723)</f>
        <v>842.21570756151152</v>
      </c>
      <c r="G7723" s="5">
        <f>IF(C7723=0,0,C7723*LABOR_HRS_WK_MES*SEASON_WEEKS*(1+DIM_PCT_MES)^C7723)</f>
        <v>0</v>
      </c>
      <c r="H7723" s="5">
        <f>E7723+F7723+G7723</f>
        <v>3666.8012466104137</v>
      </c>
      <c r="I7723" s="5">
        <f>MIN(H7723,FARMER_HRS)</f>
        <v>720</v>
      </c>
      <c r="J7723" s="5">
        <f>MAX(0,H7723-FARMER_HRS)</f>
        <v>2946.8012466104137</v>
      </c>
      <c r="K7723" s="2">
        <f>I7723*FARMER_RATE+J7723*TEMP_WORKER_RATE</f>
        <v>76159.743864764125</v>
      </c>
      <c r="L7723" s="2">
        <f>A7723*PRICE_TOM+B7723*PRICE_CAR+C7723*PRICE_MES</f>
        <v>134492</v>
      </c>
      <c r="M7723" s="2">
        <f>A7723*FERT_BED_TOM+B7723*FERT_BED_CAR+C7723*FERT_BED_MES</f>
        <v>17600</v>
      </c>
      <c r="N7723" s="6">
        <f>IF(AND(D7723&lt;=TOTAL_BEDS,J7723&lt;=TEMP_WORKER_MAX*TEMP_WORKER_HRS),1,0)</f>
        <v>1</v>
      </c>
      <c r="O7723" s="2">
        <f>L7723-M7723-K7723-FIXED_COSTS</f>
        <v>20732.256135235875</v>
      </c>
      <c r="P7723" s="2">
        <f>IF(N7723=1,O7723,"")</f>
        <v>20732.256135235875</v>
      </c>
    </row>
    <row r="7724">
      <c r="A7724" s="6">
        <v>11</v>
      </c>
      <c r="B7724" s="6">
        <v>18</v>
      </c>
      <c r="C7724" s="6">
        <v>1</v>
      </c>
      <c r="D7724" s="6">
        <f>A7724+B7724+C7724</f>
        <v>30</v>
      </c>
      <c r="E7724" s="5">
        <f>IF(A7724=0,0,A7724*LABOR_HRS_WK_TOM*SEASON_WEEKS*(1+DIM_PCT_TOM)^A7724)</f>
        <v>2824.5855390489023</v>
      </c>
      <c r="F7724" s="5">
        <f>IF(B7724=0,0,B7724*LABOR_HRS_WK_CAR*SEASON_WEEKS*(1+DIM_PCT_CAR)^B7724)</f>
        <v>842.21570756151152</v>
      </c>
      <c r="G7724" s="5">
        <f>IF(C7724=0,0,C7724*LABOR_HRS_WK_MES*SEASON_WEEKS*(1+DIM_PCT_MES)^C7724)</f>
        <v>45.5625</v>
      </c>
      <c r="H7724" s="5">
        <f>E7724+F7724+G7724</f>
        <v>3712.3637466104137</v>
      </c>
      <c r="I7724" s="5">
        <f>MIN(H7724,FARMER_HRS)</f>
        <v>720</v>
      </c>
      <c r="J7724" s="5">
        <f>MAX(0,H7724-FARMER_HRS)</f>
        <v>2992.3637466104137</v>
      </c>
      <c r="K7724" s="2">
        <f>I7724*FARMER_RATE+J7724*TEMP_WORKER_RATE</f>
        <v>76950.759489764125</v>
      </c>
      <c r="L7724" s="2">
        <f>A7724*PRICE_TOM+B7724*PRICE_CAR+C7724*PRICE_MES</f>
        <v>137192</v>
      </c>
      <c r="M7724" s="2">
        <f>A7724*FERT_BED_TOM+B7724*FERT_BED_CAR+C7724*FERT_BED_MES</f>
        <v>18480</v>
      </c>
      <c r="N7724" s="6">
        <f>IF(AND(D7724&lt;=TOTAL_BEDS,J7724&lt;=TEMP_WORKER_MAX*TEMP_WORKER_HRS),1,0)</f>
        <v>1</v>
      </c>
      <c r="O7724" s="2">
        <f>L7724-M7724-K7724-FIXED_COSTS</f>
        <v>21761.240510235875</v>
      </c>
      <c r="P7724" s="2">
        <f>IF(N7724=1,O7724,"")</f>
        <v>21761.240510235875</v>
      </c>
    </row>
    <row r="7725">
      <c r="A7725" s="6">
        <v>11</v>
      </c>
      <c r="B7725" s="6">
        <v>18</v>
      </c>
      <c r="C7725" s="6">
        <v>2</v>
      </c>
      <c r="D7725" s="6">
        <f>A7725+B7725+C7725</f>
        <v>31</v>
      </c>
      <c r="E7725" s="5">
        <f>IF(A7725=0,0,A7725*LABOR_HRS_WK_TOM*SEASON_WEEKS*(1+DIM_PCT_TOM)^A7725)</f>
        <v>2824.5855390489023</v>
      </c>
      <c r="F7725" s="5">
        <f>IF(B7725=0,0,B7725*LABOR_HRS_WK_CAR*SEASON_WEEKS*(1+DIM_PCT_CAR)^B7725)</f>
        <v>842.21570756151152</v>
      </c>
      <c r="G7725" s="5">
        <f>IF(C7725=0,0,C7725*LABOR_HRS_WK_MES*SEASON_WEEKS*(1+DIM_PCT_MES)^C7725)</f>
        <v>92.2640625</v>
      </c>
      <c r="H7725" s="5">
        <f>E7725+F7725+G7725</f>
        <v>3759.0653091104136</v>
      </c>
      <c r="I7725" s="5">
        <f>MIN(H7725,FARMER_HRS)</f>
        <v>720</v>
      </c>
      <c r="J7725" s="5">
        <f>MAX(0,H7725-FARMER_HRS)</f>
        <v>3039.0653091104136</v>
      </c>
      <c r="K7725" s="2">
        <f>I7725*FARMER_RATE+J7725*TEMP_WORKER_RATE</f>
        <v>77761.550505389125</v>
      </c>
      <c r="L7725" s="2">
        <f>A7725*PRICE_TOM+B7725*PRICE_CAR+C7725*PRICE_MES</f>
        <v>139892</v>
      </c>
      <c r="M7725" s="2">
        <f>A7725*FERT_BED_TOM+B7725*FERT_BED_CAR+C7725*FERT_BED_MES</f>
        <v>19360</v>
      </c>
      <c r="N7725" s="6">
        <f>IF(AND(D7725&lt;=TOTAL_BEDS,J7725&lt;=TEMP_WORKER_MAX*TEMP_WORKER_HRS),1,0)</f>
        <v>1</v>
      </c>
      <c r="O7725" s="2">
        <f>L7725-M7725-K7725-FIXED_COSTS</f>
        <v>22770.449494610875</v>
      </c>
      <c r="P7725" s="2">
        <f>IF(N7725=1,O7725,"")</f>
        <v>22770.449494610875</v>
      </c>
    </row>
    <row r="7726">
      <c r="A7726" s="6">
        <v>11</v>
      </c>
      <c r="B7726" s="6">
        <v>18</v>
      </c>
      <c r="C7726" s="6">
        <v>3</v>
      </c>
      <c r="D7726" s="6">
        <f>A7726+B7726+C7726</f>
        <v>32</v>
      </c>
      <c r="E7726" s="5">
        <f>IF(A7726=0,0,A7726*LABOR_HRS_WK_TOM*SEASON_WEEKS*(1+DIM_PCT_TOM)^A7726)</f>
        <v>2824.5855390489023</v>
      </c>
      <c r="F7726" s="5">
        <f>IF(B7726=0,0,B7726*LABOR_HRS_WK_CAR*SEASON_WEEKS*(1+DIM_PCT_CAR)^B7726)</f>
        <v>842.21570756151152</v>
      </c>
      <c r="G7726" s="5">
        <f>IF(C7726=0,0,C7726*LABOR_HRS_WK_MES*SEASON_WEEKS*(1+DIM_PCT_MES)^C7726)</f>
        <v>140.12604492187498</v>
      </c>
      <c r="H7726" s="5">
        <f>E7726+F7726+G7726</f>
        <v>3806.9272915322886</v>
      </c>
      <c r="I7726" s="5">
        <f>MIN(H7726,FARMER_HRS)</f>
        <v>720</v>
      </c>
      <c r="J7726" s="5">
        <f>MAX(0,H7726-FARMER_HRS)</f>
        <v>3086.9272915322886</v>
      </c>
      <c r="K7726" s="2">
        <f>I7726*FARMER_RATE+J7726*TEMP_WORKER_RATE</f>
        <v>78592.487700213343</v>
      </c>
      <c r="L7726" s="2">
        <f>A7726*PRICE_TOM+B7726*PRICE_CAR+C7726*PRICE_MES</f>
        <v>142592</v>
      </c>
      <c r="M7726" s="2">
        <f>A7726*FERT_BED_TOM+B7726*FERT_BED_CAR+C7726*FERT_BED_MES</f>
        <v>20240</v>
      </c>
      <c r="N7726" s="6">
        <f>IF(AND(D7726&lt;=TOTAL_BEDS,J7726&lt;=TEMP_WORKER_MAX*TEMP_WORKER_HRS),1,0)</f>
        <v>1</v>
      </c>
      <c r="O7726" s="2">
        <f>L7726-M7726-K7726-FIXED_COSTS</f>
        <v>23759.512299786657</v>
      </c>
      <c r="P7726" s="2">
        <f>IF(N7726=1,O7726,"")</f>
        <v>23759.512299786657</v>
      </c>
    </row>
    <row r="7727">
      <c r="A7727" s="6">
        <v>11</v>
      </c>
      <c r="B7727" s="6">
        <v>18</v>
      </c>
      <c r="C7727" s="6">
        <v>4</v>
      </c>
      <c r="D7727" s="6">
        <f>A7727+B7727+C7727</f>
        <v>33</v>
      </c>
      <c r="E7727" s="5">
        <f>IF(A7727=0,0,A7727*LABOR_HRS_WK_TOM*SEASON_WEEKS*(1+DIM_PCT_TOM)^A7727)</f>
        <v>2824.5855390489023</v>
      </c>
      <c r="F7727" s="5">
        <f>IF(B7727=0,0,B7727*LABOR_HRS_WK_CAR*SEASON_WEEKS*(1+DIM_PCT_CAR)^B7727)</f>
        <v>842.21570756151152</v>
      </c>
      <c r="G7727" s="5">
        <f>IF(C7727=0,0,C7727*LABOR_HRS_WK_MES*SEASON_WEEKS*(1+DIM_PCT_MES)^C7727)</f>
        <v>189.17016064453119</v>
      </c>
      <c r="H7727" s="5">
        <f>E7727+F7727+G7727</f>
        <v>3855.971407254945</v>
      </c>
      <c r="I7727" s="5">
        <f>MIN(H7727,FARMER_HRS)</f>
        <v>720</v>
      </c>
      <c r="J7727" s="5">
        <f>MAX(0,H7727-FARMER_HRS)</f>
        <v>3135.971407254945</v>
      </c>
      <c r="K7727" s="2">
        <f>I7727*FARMER_RATE+J7727*TEMP_WORKER_RATE</f>
        <v>79443.94804262057</v>
      </c>
      <c r="L7727" s="2">
        <f>A7727*PRICE_TOM+B7727*PRICE_CAR+C7727*PRICE_MES</f>
        <v>145292</v>
      </c>
      <c r="M7727" s="2">
        <f>A7727*FERT_BED_TOM+B7727*FERT_BED_CAR+C7727*FERT_BED_MES</f>
        <v>21120</v>
      </c>
      <c r="N7727" s="6">
        <f>IF(AND(D7727&lt;=TOTAL_BEDS,J7727&lt;=TEMP_WORKER_MAX*TEMP_WORKER_HRS),1,0)</f>
        <v>1</v>
      </c>
      <c r="O7727" s="2">
        <f>L7727-M7727-K7727-FIXED_COSTS</f>
        <v>24728.05195737943</v>
      </c>
      <c r="P7727" s="2">
        <f>IF(N7727=1,O7727,"")</f>
        <v>24728.05195737943</v>
      </c>
    </row>
    <row r="7728">
      <c r="A7728" s="6">
        <v>11</v>
      </c>
      <c r="B7728" s="6">
        <v>18</v>
      </c>
      <c r="C7728" s="6">
        <v>5</v>
      </c>
      <c r="D7728" s="6">
        <f>A7728+B7728+C7728</f>
        <v>34</v>
      </c>
      <c r="E7728" s="5">
        <f>IF(A7728=0,0,A7728*LABOR_HRS_WK_TOM*SEASON_WEEKS*(1+DIM_PCT_TOM)^A7728)</f>
        <v>2824.5855390489023</v>
      </c>
      <c r="F7728" s="5">
        <f>IF(B7728=0,0,B7728*LABOR_HRS_WK_CAR*SEASON_WEEKS*(1+DIM_PCT_CAR)^B7728)</f>
        <v>842.21570756151152</v>
      </c>
      <c r="G7728" s="5">
        <f>IF(C7728=0,0,C7728*LABOR_HRS_WK_MES*SEASON_WEEKS*(1+DIM_PCT_MES)^C7728)</f>
        <v>239.41848456573481</v>
      </c>
      <c r="H7728" s="5">
        <f>E7728+F7728+G7728</f>
        <v>3906.2197311761483</v>
      </c>
      <c r="I7728" s="5">
        <f>MIN(H7728,FARMER_HRS)</f>
        <v>720</v>
      </c>
      <c r="J7728" s="5">
        <f>MAX(0,H7728-FARMER_HRS)</f>
        <v>3186.2197311761483</v>
      </c>
      <c r="K7728" s="2">
        <f>I7728*FARMER_RATE+J7728*TEMP_WORKER_RATE</f>
        <v>80316.314777363688</v>
      </c>
      <c r="L7728" s="2">
        <f>A7728*PRICE_TOM+B7728*PRICE_CAR+C7728*PRICE_MES</f>
        <v>147992</v>
      </c>
      <c r="M7728" s="2">
        <f>A7728*FERT_BED_TOM+B7728*FERT_BED_CAR+C7728*FERT_BED_MES</f>
        <v>22000</v>
      </c>
      <c r="N7728" s="6">
        <f>IF(AND(D7728&lt;=TOTAL_BEDS,J7728&lt;=TEMP_WORKER_MAX*TEMP_WORKER_HRS),1,0)</f>
        <v>1</v>
      </c>
      <c r="O7728" s="2">
        <f>L7728-M7728-K7728-FIXED_COSTS</f>
        <v>25675.685222636312</v>
      </c>
      <c r="P7728" s="2">
        <f>IF(N7728=1,O7728,"")</f>
        <v>25675.685222636312</v>
      </c>
    </row>
    <row r="7729">
      <c r="A7729" s="6">
        <v>11</v>
      </c>
      <c r="B7729" s="6">
        <v>18</v>
      </c>
      <c r="C7729" s="6">
        <v>6</v>
      </c>
      <c r="D7729" s="6">
        <f>A7729+B7729+C7729</f>
        <v>35</v>
      </c>
      <c r="E7729" s="5">
        <f>IF(A7729=0,0,A7729*LABOR_HRS_WK_TOM*SEASON_WEEKS*(1+DIM_PCT_TOM)^A7729)</f>
        <v>2824.5855390489023</v>
      </c>
      <c r="F7729" s="5">
        <f>IF(B7729=0,0,B7729*LABOR_HRS_WK_CAR*SEASON_WEEKS*(1+DIM_PCT_CAR)^B7729)</f>
        <v>842.21570756151152</v>
      </c>
      <c r="G7729" s="5">
        <f>IF(C7729=0,0,C7729*LABOR_HRS_WK_MES*SEASON_WEEKS*(1+DIM_PCT_MES)^C7729)</f>
        <v>290.89345874736773</v>
      </c>
      <c r="H7729" s="5">
        <f>E7729+F7729+G7729</f>
        <v>3957.6947053577815</v>
      </c>
      <c r="I7729" s="5">
        <f>MIN(H7729,FARMER_HRS)</f>
        <v>720</v>
      </c>
      <c r="J7729" s="5">
        <f>MAX(0,H7729-FARMER_HRS)</f>
        <v>3237.6947053577815</v>
      </c>
      <c r="K7729" s="2">
        <f>I7729*FARMER_RATE+J7729*TEMP_WORKER_RATE</f>
        <v>81209.9775235726</v>
      </c>
      <c r="L7729" s="2">
        <f>A7729*PRICE_TOM+B7729*PRICE_CAR+C7729*PRICE_MES</f>
        <v>150692</v>
      </c>
      <c r="M7729" s="2">
        <f>A7729*FERT_BED_TOM+B7729*FERT_BED_CAR+C7729*FERT_BED_MES</f>
        <v>22880</v>
      </c>
      <c r="N7729" s="6">
        <f>IF(AND(D7729&lt;=TOTAL_BEDS,J7729&lt;=TEMP_WORKER_MAX*TEMP_WORKER_HRS),1,0)</f>
        <v>1</v>
      </c>
      <c r="O7729" s="2">
        <f>L7729-M7729-K7729-FIXED_COSTS</f>
        <v>26602.022476427403</v>
      </c>
      <c r="P7729" s="2">
        <f>IF(N7729=1,O7729,"")</f>
        <v>26602.022476427403</v>
      </c>
    </row>
    <row r="7730">
      <c r="A7730" s="6">
        <v>11</v>
      </c>
      <c r="B7730" s="6">
        <v>18</v>
      </c>
      <c r="C7730" s="6">
        <v>7</v>
      </c>
      <c r="D7730" s="6">
        <f>A7730+B7730+C7730</f>
        <v>36</v>
      </c>
      <c r="E7730" s="5">
        <f>IF(A7730=0,0,A7730*LABOR_HRS_WK_TOM*SEASON_WEEKS*(1+DIM_PCT_TOM)^A7730)</f>
        <v>2824.5855390489023</v>
      </c>
      <c r="F7730" s="5">
        <f>IF(B7730=0,0,B7730*LABOR_HRS_WK_CAR*SEASON_WEEKS*(1+DIM_PCT_CAR)^B7730)</f>
        <v>842.21570756151152</v>
      </c>
      <c r="G7730" s="5">
        <f>IF(C7730=0,0,C7730*LABOR_HRS_WK_MES*SEASON_WEEKS*(1+DIM_PCT_MES)^C7730)</f>
        <v>343.61789814532818</v>
      </c>
      <c r="H7730" s="5">
        <f>E7730+F7730+G7730</f>
        <v>4010.4191447557419</v>
      </c>
      <c r="I7730" s="5">
        <f>MIN(H7730,FARMER_HRS)</f>
        <v>720</v>
      </c>
      <c r="J7730" s="5">
        <f>MAX(0,H7730-FARMER_HRS)</f>
        <v>3290.4191447557419</v>
      </c>
      <c r="K7730" s="2">
        <f>I7730*FARMER_RATE+J7730*TEMP_WORKER_RATE</f>
        <v>82125.332374231628</v>
      </c>
      <c r="L7730" s="2">
        <f>A7730*PRICE_TOM+B7730*PRICE_CAR+C7730*PRICE_MES</f>
        <v>153392</v>
      </c>
      <c r="M7730" s="2">
        <f>A7730*FERT_BED_TOM+B7730*FERT_BED_CAR+C7730*FERT_BED_MES</f>
        <v>23760</v>
      </c>
      <c r="N7730" s="6">
        <f>IF(AND(D7730&lt;=TOTAL_BEDS,J7730&lt;=TEMP_WORKER_MAX*TEMP_WORKER_HRS),1,0)</f>
        <v>1</v>
      </c>
      <c r="O7730" s="2">
        <f>L7730-M7730-K7730-FIXED_COSTS</f>
        <v>27506.667625768372</v>
      </c>
      <c r="P7730" s="2">
        <f>IF(N7730=1,O7730,"")</f>
        <v>27506.667625768372</v>
      </c>
    </row>
    <row r="7731">
      <c r="A7731" s="6">
        <v>11</v>
      </c>
      <c r="B7731" s="6">
        <v>18</v>
      </c>
      <c r="C7731" s="6">
        <v>8</v>
      </c>
      <c r="D7731" s="6">
        <f>A7731+B7731+C7731</f>
        <v>37</v>
      </c>
      <c r="E7731" s="5">
        <f>IF(A7731=0,0,A7731*LABOR_HRS_WK_TOM*SEASON_WEEKS*(1+DIM_PCT_TOM)^A7731)</f>
        <v>2824.5855390489023</v>
      </c>
      <c r="F7731" s="5">
        <f>IF(B7731=0,0,B7731*LABOR_HRS_WK_CAR*SEASON_WEEKS*(1+DIM_PCT_CAR)^B7731)</f>
        <v>842.21570756151152</v>
      </c>
      <c r="G7731" s="5">
        <f>IF(C7731=0,0,C7731*LABOR_HRS_WK_MES*SEASON_WEEKS*(1+DIM_PCT_MES)^C7731)</f>
        <v>397.61499642530833</v>
      </c>
      <c r="H7731" s="5">
        <f>E7731+F7731+G7731</f>
        <v>4064.4162430357219</v>
      </c>
      <c r="I7731" s="5">
        <f>MIN(H7731,FARMER_HRS)</f>
        <v>720</v>
      </c>
      <c r="J7731" s="5">
        <f>MAX(0,H7731-FARMER_HRS)</f>
        <v>3344.4162430357219</v>
      </c>
      <c r="K7731" s="2">
        <f>I7731*FARMER_RATE+J7731*TEMP_WORKER_RATE</f>
        <v>83062.781997147948</v>
      </c>
      <c r="L7731" s="2">
        <f>A7731*PRICE_TOM+B7731*PRICE_CAR+C7731*PRICE_MES</f>
        <v>156092</v>
      </c>
      <c r="M7731" s="2">
        <f>A7731*FERT_BED_TOM+B7731*FERT_BED_CAR+C7731*FERT_BED_MES</f>
        <v>24640</v>
      </c>
      <c r="N7731" s="6">
        <f>IF(AND(D7731&lt;=TOTAL_BEDS,J7731&lt;=TEMP_WORKER_MAX*TEMP_WORKER_HRS),1,0)</f>
        <v>1</v>
      </c>
      <c r="O7731" s="2">
        <f>L7731-M7731-K7731-FIXED_COSTS</f>
        <v>28389.218002852052</v>
      </c>
      <c r="P7731" s="2">
        <f>IF(N7731=1,O7731,"")</f>
        <v>28389.218002852052</v>
      </c>
    </row>
    <row r="7732">
      <c r="A7732" s="6">
        <v>11</v>
      </c>
      <c r="B7732" s="6">
        <v>18</v>
      </c>
      <c r="C7732" s="6">
        <v>9</v>
      </c>
      <c r="D7732" s="6">
        <f>A7732+B7732+C7732</f>
        <v>38</v>
      </c>
      <c r="E7732" s="5">
        <f>IF(A7732=0,0,A7732*LABOR_HRS_WK_TOM*SEASON_WEEKS*(1+DIM_PCT_TOM)^A7732)</f>
        <v>2824.5855390489023</v>
      </c>
      <c r="F7732" s="5">
        <f>IF(B7732=0,0,B7732*LABOR_HRS_WK_CAR*SEASON_WEEKS*(1+DIM_PCT_CAR)^B7732)</f>
        <v>842.21570756151152</v>
      </c>
      <c r="G7732" s="5">
        <f>IF(C7732=0,0,C7732*LABOR_HRS_WK_MES*SEASON_WEEKS*(1+DIM_PCT_MES)^C7732)</f>
        <v>452.90833186570273</v>
      </c>
      <c r="H7732" s="5">
        <f>E7732+F7732+G7732</f>
        <v>4119.7095784761168</v>
      </c>
      <c r="I7732" s="5">
        <f>MIN(H7732,FARMER_HRS)</f>
        <v>720</v>
      </c>
      <c r="J7732" s="5">
        <f>MAX(0,H7732-FARMER_HRS)</f>
        <v>3399.7095784761168</v>
      </c>
      <c r="K7732" s="2">
        <f>I7732*FARMER_RATE+J7732*TEMP_WORKER_RATE</f>
        <v>84022.73573743258</v>
      </c>
      <c r="L7732" s="2">
        <f>A7732*PRICE_TOM+B7732*PRICE_CAR+C7732*PRICE_MES</f>
        <v>158792</v>
      </c>
      <c r="M7732" s="2">
        <f>A7732*FERT_BED_TOM+B7732*FERT_BED_CAR+C7732*FERT_BED_MES</f>
        <v>25520</v>
      </c>
      <c r="N7732" s="6">
        <f>IF(AND(D7732&lt;=TOTAL_BEDS,J7732&lt;=TEMP_WORKER_MAX*TEMP_WORKER_HRS),1,0)</f>
        <v>1</v>
      </c>
      <c r="O7732" s="2">
        <f>L7732-M7732-K7732-FIXED_COSTS</f>
        <v>29249.26426256742</v>
      </c>
      <c r="P7732" s="2">
        <f>IF(N7732=1,O7732,"")</f>
        <v>29249.26426256742</v>
      </c>
    </row>
    <row r="7733">
      <c r="A7733" s="6">
        <v>11</v>
      </c>
      <c r="B7733" s="6">
        <v>18</v>
      </c>
      <c r="C7733" s="6">
        <v>10</v>
      </c>
      <c r="D7733" s="6">
        <f>A7733+B7733+C7733</f>
        <v>39</v>
      </c>
      <c r="E7733" s="5">
        <f>IF(A7733=0,0,A7733*LABOR_HRS_WK_TOM*SEASON_WEEKS*(1+DIM_PCT_TOM)^A7733)</f>
        <v>2824.5855390489023</v>
      </c>
      <c r="F7733" s="5">
        <f>IF(B7733=0,0,B7733*LABOR_HRS_WK_CAR*SEASON_WEEKS*(1+DIM_PCT_CAR)^B7733)</f>
        <v>842.21570756151152</v>
      </c>
      <c r="G7733" s="5">
        <f>IF(C7733=0,0,C7733*LABOR_HRS_WK_MES*SEASON_WEEKS*(1+DIM_PCT_MES)^C7733)</f>
        <v>509.52187334891551</v>
      </c>
      <c r="H7733" s="5">
        <f>E7733+F7733+G7733</f>
        <v>4176.3231199593292</v>
      </c>
      <c r="I7733" s="5">
        <f>MIN(H7733,FARMER_HRS)</f>
        <v>720</v>
      </c>
      <c r="J7733" s="5">
        <f>MAX(0,H7733-FARMER_HRS)</f>
        <v>3456.3231199593292</v>
      </c>
      <c r="K7733" s="2">
        <f>I7733*FARMER_RATE+J7733*TEMP_WORKER_RATE</f>
        <v>85005.609721516128</v>
      </c>
      <c r="L7733" s="2">
        <f>A7733*PRICE_TOM+B7733*PRICE_CAR+C7733*PRICE_MES</f>
        <v>161492</v>
      </c>
      <c r="M7733" s="2">
        <f>A7733*FERT_BED_TOM+B7733*FERT_BED_CAR+C7733*FERT_BED_MES</f>
        <v>26400</v>
      </c>
      <c r="N7733" s="6">
        <f>IF(AND(D7733&lt;=TOTAL_BEDS,J7733&lt;=TEMP_WORKER_MAX*TEMP_WORKER_HRS),1,0)</f>
        <v>1</v>
      </c>
      <c r="O7733" s="2">
        <f>L7733-M7733-K7733-FIXED_COSTS</f>
        <v>30086.390278483872</v>
      </c>
      <c r="P7733" s="2">
        <f>IF(N7733=1,O7733,"")</f>
        <v>30086.390278483872</v>
      </c>
    </row>
    <row r="7734">
      <c r="A7734" s="6">
        <v>11</v>
      </c>
      <c r="B7734" s="6">
        <v>18</v>
      </c>
      <c r="C7734" s="6">
        <v>11</v>
      </c>
      <c r="D7734" s="6">
        <f>A7734+B7734+C7734</f>
        <v>40</v>
      </c>
      <c r="E7734" s="5">
        <f>IF(A7734=0,0,A7734*LABOR_HRS_WK_TOM*SEASON_WEEKS*(1+DIM_PCT_TOM)^A7734)</f>
        <v>2824.5855390489023</v>
      </c>
      <c r="F7734" s="5">
        <f>IF(B7734=0,0,B7734*LABOR_HRS_WK_CAR*SEASON_WEEKS*(1+DIM_PCT_CAR)^B7734)</f>
        <v>842.21570756151152</v>
      </c>
      <c r="G7734" s="5">
        <f>IF(C7734=0,0,C7734*LABOR_HRS_WK_MES*SEASON_WEEKS*(1+DIM_PCT_MES)^C7734)</f>
        <v>567.47998644235463</v>
      </c>
      <c r="H7734" s="5">
        <f>E7734+F7734+G7734</f>
        <v>4234.2812330527686</v>
      </c>
      <c r="I7734" s="5">
        <f>MIN(H7734,FARMER_HRS)</f>
        <v>720</v>
      </c>
      <c r="J7734" s="5">
        <f>MAX(0,H7734-FARMER_HRS)</f>
        <v>3514.2812330527686</v>
      </c>
      <c r="K7734" s="2">
        <f>I7734*FARMER_RATE+J7734*TEMP_WORKER_RATE</f>
        <v>86011.82696272168</v>
      </c>
      <c r="L7734" s="2">
        <f>A7734*PRICE_TOM+B7734*PRICE_CAR+C7734*PRICE_MES</f>
        <v>164192</v>
      </c>
      <c r="M7734" s="2">
        <f>A7734*FERT_BED_TOM+B7734*FERT_BED_CAR+C7734*FERT_BED_MES</f>
        <v>27280</v>
      </c>
      <c r="N7734" s="6">
        <f>IF(AND(D7734&lt;=TOTAL_BEDS,J7734&lt;=TEMP_WORKER_MAX*TEMP_WORKER_HRS),1,0)</f>
        <v>1</v>
      </c>
      <c r="O7734" s="2">
        <f>L7734-M7734-K7734-FIXED_COSTS</f>
        <v>30900.17303727832</v>
      </c>
      <c r="P7734" s="2">
        <f>IF(N7734=1,O7734,"")</f>
        <v>30900.17303727832</v>
      </c>
    </row>
    <row r="7735">
      <c r="A7735" s="6">
        <v>11</v>
      </c>
      <c r="B7735" s="6">
        <v>18</v>
      </c>
      <c r="C7735" s="6">
        <v>12</v>
      </c>
      <c r="D7735" s="6">
        <f>A7735+B7735+C7735</f>
        <v>41</v>
      </c>
      <c r="E7735" s="5">
        <f>IF(A7735=0,0,A7735*LABOR_HRS_WK_TOM*SEASON_WEEKS*(1+DIM_PCT_TOM)^A7735)</f>
        <v>2824.5855390489023</v>
      </c>
      <c r="F7735" s="5">
        <f>IF(B7735=0,0,B7735*LABOR_HRS_WK_CAR*SEASON_WEEKS*(1+DIM_PCT_CAR)^B7735)</f>
        <v>842.21570756151152</v>
      </c>
      <c r="G7735" s="5">
        <f>IF(C7735=0,0,C7735*LABOR_HRS_WK_MES*SEASON_WEEKS*(1+DIM_PCT_MES)^C7735)</f>
        <v>626.807439570419</v>
      </c>
      <c r="H7735" s="5">
        <f>E7735+F7735+G7735</f>
        <v>4293.6086861808326</v>
      </c>
      <c r="I7735" s="5">
        <f>MIN(H7735,FARMER_HRS)</f>
        <v>720</v>
      </c>
      <c r="J7735" s="5">
        <f>MAX(0,H7735-FARMER_HRS)</f>
        <v>3573.6086861808326</v>
      </c>
      <c r="K7735" s="2">
        <f>I7735*FARMER_RATE+J7735*TEMP_WORKER_RATE</f>
        <v>87041.817468417226</v>
      </c>
      <c r="L7735" s="2">
        <f>A7735*PRICE_TOM+B7735*PRICE_CAR+C7735*PRICE_MES</f>
        <v>166892</v>
      </c>
      <c r="M7735" s="2">
        <f>A7735*FERT_BED_TOM+B7735*FERT_BED_CAR+C7735*FERT_BED_MES</f>
        <v>28160</v>
      </c>
      <c r="N7735" s="6">
        <f>IF(AND(D7735&lt;=TOTAL_BEDS,J7735&lt;=TEMP_WORKER_MAX*TEMP_WORKER_HRS),1,0)</f>
        <v>1</v>
      </c>
      <c r="O7735" s="2">
        <f>L7735-M7735-K7735-FIXED_COSTS</f>
        <v>31690.182531582774</v>
      </c>
      <c r="P7735" s="2">
        <f>IF(N7735=1,O7735,"")</f>
        <v>31690.182531582774</v>
      </c>
    </row>
    <row r="7736">
      <c r="A7736" s="6">
        <v>11</v>
      </c>
      <c r="B7736" s="6">
        <v>18</v>
      </c>
      <c r="C7736" s="6">
        <v>13</v>
      </c>
      <c r="D7736" s="6">
        <f>A7736+B7736+C7736</f>
        <v>42</v>
      </c>
      <c r="E7736" s="5">
        <f>IF(A7736=0,0,A7736*LABOR_HRS_WK_TOM*SEASON_WEEKS*(1+DIM_PCT_TOM)^A7736)</f>
        <v>2824.5855390489023</v>
      </c>
      <c r="F7736" s="5">
        <f>IF(B7736=0,0,B7736*LABOR_HRS_WK_CAR*SEASON_WEEKS*(1+DIM_PCT_CAR)^B7736)</f>
        <v>842.21570756151152</v>
      </c>
      <c r="G7736" s="5">
        <f>IF(C7736=0,0,C7736*LABOR_HRS_WK_MES*SEASON_WEEKS*(1+DIM_PCT_MES)^C7736)</f>
        <v>687.52941027880331</v>
      </c>
      <c r="H7736" s="5">
        <f>E7736+F7736+G7736</f>
        <v>4354.3306568892167</v>
      </c>
      <c r="I7736" s="5">
        <f>MIN(H7736,FARMER_HRS)</f>
        <v>720</v>
      </c>
      <c r="J7736" s="5">
        <f>MAX(0,H7736-FARMER_HRS)</f>
        <v>3634.3306568892167</v>
      </c>
      <c r="K7736" s="2">
        <f>I7736*FARMER_RATE+J7736*TEMP_WORKER_RATE</f>
        <v>88096.018348771118</v>
      </c>
      <c r="L7736" s="2">
        <f>A7736*PRICE_TOM+B7736*PRICE_CAR+C7736*PRICE_MES</f>
        <v>169592</v>
      </c>
      <c r="M7736" s="2">
        <f>A7736*FERT_BED_TOM+B7736*FERT_BED_CAR+C7736*FERT_BED_MES</f>
        <v>29040</v>
      </c>
      <c r="N7736" s="6">
        <f>IF(AND(D7736&lt;=TOTAL_BEDS,J7736&lt;=TEMP_WORKER_MAX*TEMP_WORKER_HRS),1,0)</f>
        <v>1</v>
      </c>
      <c r="O7736" s="2">
        <f>L7736-M7736-K7736-FIXED_COSTS</f>
        <v>32455.981651228882</v>
      </c>
      <c r="P7736" s="2">
        <f>IF(N7736=1,O7736,"")</f>
        <v>32455.981651228882</v>
      </c>
    </row>
    <row r="7737">
      <c r="A7737" s="6">
        <v>11</v>
      </c>
      <c r="B7737" s="6">
        <v>18</v>
      </c>
      <c r="C7737" s="6">
        <v>14</v>
      </c>
      <c r="D7737" s="6">
        <f>A7737+B7737+C7737</f>
        <v>43</v>
      </c>
      <c r="E7737" s="5">
        <f>IF(A7737=0,0,A7737*LABOR_HRS_WK_TOM*SEASON_WEEKS*(1+DIM_PCT_TOM)^A7737)</f>
        <v>2824.5855390489023</v>
      </c>
      <c r="F7737" s="5">
        <f>IF(B7737=0,0,B7737*LABOR_HRS_WK_CAR*SEASON_WEEKS*(1+DIM_PCT_CAR)^B7737)</f>
        <v>842.21570756151152</v>
      </c>
      <c r="G7737" s="5">
        <f>IF(C7737=0,0,C7737*LABOR_HRS_WK_MES*SEASON_WEEKS*(1+DIM_PCT_MES)^C7737)</f>
        <v>749.67149159246435</v>
      </c>
      <c r="H7737" s="5">
        <f>E7737+F7737+G7737</f>
        <v>4416.4727382028777</v>
      </c>
      <c r="I7737" s="5">
        <f>MIN(H7737,FARMER_HRS)</f>
        <v>720</v>
      </c>
      <c r="J7737" s="5">
        <f>MAX(0,H7737-FARMER_HRS)</f>
        <v>3696.4727382028777</v>
      </c>
      <c r="K7737" s="2">
        <f>I7737*FARMER_RATE+J7737*TEMP_WORKER_RATE</f>
        <v>89174.8739271333</v>
      </c>
      <c r="L7737" s="2">
        <f>A7737*PRICE_TOM+B7737*PRICE_CAR+C7737*PRICE_MES</f>
        <v>172292</v>
      </c>
      <c r="M7737" s="2">
        <f>A7737*FERT_BED_TOM+B7737*FERT_BED_CAR+C7737*FERT_BED_MES</f>
        <v>29920</v>
      </c>
      <c r="N7737" s="6">
        <f>IF(AND(D7737&lt;=TOTAL_BEDS,J7737&lt;=TEMP_WORKER_MAX*TEMP_WORKER_HRS),1,0)</f>
        <v>1</v>
      </c>
      <c r="O7737" s="2">
        <f>L7737-M7737-K7737-FIXED_COSTS</f>
        <v>33197.1260728667</v>
      </c>
      <c r="P7737" s="2">
        <f>IF(N7737=1,O7737,"")</f>
        <v>33197.1260728667</v>
      </c>
    </row>
    <row r="7738">
      <c r="A7738" s="6">
        <v>11</v>
      </c>
      <c r="B7738" s="6">
        <v>18</v>
      </c>
      <c r="C7738" s="6">
        <v>15</v>
      </c>
      <c r="D7738" s="6">
        <f>A7738+B7738+C7738</f>
        <v>44</v>
      </c>
      <c r="E7738" s="5">
        <f>IF(A7738=0,0,A7738*LABOR_HRS_WK_TOM*SEASON_WEEKS*(1+DIM_PCT_TOM)^A7738)</f>
        <v>2824.5855390489023</v>
      </c>
      <c r="F7738" s="5">
        <f>IF(B7738=0,0,B7738*LABOR_HRS_WK_CAR*SEASON_WEEKS*(1+DIM_PCT_CAR)^B7738)</f>
        <v>842.21570756151152</v>
      </c>
      <c r="G7738" s="5">
        <f>IF(C7738=0,0,C7738*LABOR_HRS_WK_MES*SEASON_WEEKS*(1+DIM_PCT_MES)^C7738)</f>
        <v>813.25969846861074</v>
      </c>
      <c r="H7738" s="5">
        <f>E7738+F7738+G7738</f>
        <v>4480.0609450790243</v>
      </c>
      <c r="I7738" s="5">
        <f>MIN(H7738,FARMER_HRS)</f>
        <v>720</v>
      </c>
      <c r="J7738" s="5">
        <f>MAX(0,H7738-FARMER_HRS)</f>
        <v>3760.0609450790243</v>
      </c>
      <c r="K7738" s="2">
        <f>I7738*FARMER_RATE+J7738*TEMP_WORKER_RATE</f>
        <v>90278.8358520664</v>
      </c>
      <c r="L7738" s="2">
        <f>A7738*PRICE_TOM+B7738*PRICE_CAR+C7738*PRICE_MES</f>
        <v>174992</v>
      </c>
      <c r="M7738" s="2">
        <f>A7738*FERT_BED_TOM+B7738*FERT_BED_CAR+C7738*FERT_BED_MES</f>
        <v>30800</v>
      </c>
      <c r="N7738" s="6">
        <f>IF(AND(D7738&lt;=TOTAL_BEDS,J7738&lt;=TEMP_WORKER_MAX*TEMP_WORKER_HRS),1,0)</f>
        <v>1</v>
      </c>
      <c r="O7738" s="2">
        <f>L7738-M7738-K7738-FIXED_COSTS</f>
        <v>33913.164147933596</v>
      </c>
      <c r="P7738" s="2">
        <f>IF(N7738=1,O7738,"")</f>
        <v>33913.164147933596</v>
      </c>
    </row>
    <row r="7739">
      <c r="A7739" s="6">
        <v>11</v>
      </c>
      <c r="B7739" s="6">
        <v>18</v>
      </c>
      <c r="C7739" s="6">
        <v>16</v>
      </c>
      <c r="D7739" s="6">
        <f>A7739+B7739+C7739</f>
        <v>45</v>
      </c>
      <c r="E7739" s="5">
        <f>IF(A7739=0,0,A7739*LABOR_HRS_WK_TOM*SEASON_WEEKS*(1+DIM_PCT_TOM)^A7739)</f>
        <v>2824.5855390489023</v>
      </c>
      <c r="F7739" s="5">
        <f>IF(B7739=0,0,B7739*LABOR_HRS_WK_CAR*SEASON_WEEKS*(1+DIM_PCT_CAR)^B7739)</f>
        <v>842.21570756151152</v>
      </c>
      <c r="G7739" s="5">
        <f>IF(C7739=0,0,C7739*LABOR_HRS_WK_MES*SEASON_WEEKS*(1+DIM_PCT_MES)^C7739)</f>
        <v>878.32047434609967</v>
      </c>
      <c r="H7739" s="5">
        <f>E7739+F7739+G7739</f>
        <v>4545.1217209565129</v>
      </c>
      <c r="I7739" s="5">
        <f>MIN(H7739,FARMER_HRS)</f>
        <v>720</v>
      </c>
      <c r="J7739" s="5">
        <f>MAX(0,H7739-FARMER_HRS)</f>
        <v>3825.1217209565129</v>
      </c>
      <c r="K7739" s="2">
        <f>I7739*FARMER_RATE+J7739*TEMP_WORKER_RATE</f>
        <v>91408.363211050571</v>
      </c>
      <c r="L7739" s="2">
        <f>A7739*PRICE_TOM+B7739*PRICE_CAR+C7739*PRICE_MES</f>
        <v>177692</v>
      </c>
      <c r="M7739" s="2">
        <f>A7739*FERT_BED_TOM+B7739*FERT_BED_CAR+C7739*FERT_BED_MES</f>
        <v>31680</v>
      </c>
      <c r="N7739" s="6">
        <f>IF(AND(D7739&lt;=TOTAL_BEDS,J7739&lt;=TEMP_WORKER_MAX*TEMP_WORKER_HRS),1,0)</f>
        <v>1</v>
      </c>
      <c r="O7739" s="2">
        <f>L7739-M7739-K7739-FIXED_COSTS</f>
        <v>34603.636788949429</v>
      </c>
      <c r="P7739" s="2">
        <f>IF(N7739=1,O7739,"")</f>
        <v>34603.636788949429</v>
      </c>
    </row>
    <row r="7740">
      <c r="A7740" s="6">
        <v>11</v>
      </c>
      <c r="B7740" s="6">
        <v>18</v>
      </c>
      <c r="C7740" s="6">
        <v>17</v>
      </c>
      <c r="D7740" s="6">
        <f>A7740+B7740+C7740</f>
        <v>46</v>
      </c>
      <c r="E7740" s="5">
        <f>IF(A7740=0,0,A7740*LABOR_HRS_WK_TOM*SEASON_WEEKS*(1+DIM_PCT_TOM)^A7740)</f>
        <v>2824.5855390489023</v>
      </c>
      <c r="F7740" s="5">
        <f>IF(B7740=0,0,B7740*LABOR_HRS_WK_CAR*SEASON_WEEKS*(1+DIM_PCT_CAR)^B7740)</f>
        <v>842.21570756151152</v>
      </c>
      <c r="G7740" s="5">
        <f>IF(C7740=0,0,C7740*LABOR_HRS_WK_MES*SEASON_WEEKS*(1+DIM_PCT_MES)^C7740)</f>
        <v>944.88069779263992</v>
      </c>
      <c r="H7740" s="5">
        <f>E7740+F7740+G7740</f>
        <v>4611.6819444030534</v>
      </c>
      <c r="I7740" s="5">
        <f>MIN(H7740,FARMER_HRS)</f>
        <v>720</v>
      </c>
      <c r="J7740" s="5">
        <f>MAX(0,H7740-FARMER_HRS)</f>
        <v>3891.6819444030534</v>
      </c>
      <c r="K7740" s="2">
        <f>I7740*FARMER_RATE+J7740*TEMP_WORKER_RATE</f>
        <v>92563.922645886341</v>
      </c>
      <c r="L7740" s="2">
        <f>A7740*PRICE_TOM+B7740*PRICE_CAR+C7740*PRICE_MES</f>
        <v>180392</v>
      </c>
      <c r="M7740" s="2">
        <f>A7740*FERT_BED_TOM+B7740*FERT_BED_CAR+C7740*FERT_BED_MES</f>
        <v>32560</v>
      </c>
      <c r="N7740" s="6">
        <f>IF(AND(D7740&lt;=TOTAL_BEDS,J7740&lt;=TEMP_WORKER_MAX*TEMP_WORKER_HRS),1,0)</f>
        <v>1</v>
      </c>
      <c r="O7740" s="2">
        <f>L7740-M7740-K7740-FIXED_COSTS</f>
        <v>35268.077354113659</v>
      </c>
      <c r="P7740" s="2">
        <f>IF(N7740=1,O7740,"")</f>
        <v>35268.077354113659</v>
      </c>
    </row>
    <row r="7741">
      <c r="A7741" s="6">
        <v>11</v>
      </c>
      <c r="B7741" s="6">
        <v>18</v>
      </c>
      <c r="C7741" s="6">
        <v>18</v>
      </c>
      <c r="D7741" s="6">
        <f>A7741+B7741+C7741</f>
        <v>47</v>
      </c>
      <c r="E7741" s="5">
        <f>IF(A7741=0,0,A7741*LABOR_HRS_WK_TOM*SEASON_WEEKS*(1+DIM_PCT_TOM)^A7741)</f>
        <v>2824.5855390489023</v>
      </c>
      <c r="F7741" s="5">
        <f>IF(B7741=0,0,B7741*LABOR_HRS_WK_CAR*SEASON_WEEKS*(1+DIM_PCT_CAR)^B7741)</f>
        <v>842.21570756151152</v>
      </c>
      <c r="G7741" s="5">
        <f>IF(C7741=0,0,C7741*LABOR_HRS_WK_MES*SEASON_WEEKS*(1+DIM_PCT_MES)^C7741)</f>
        <v>1012.9676892512272</v>
      </c>
      <c r="H7741" s="5">
        <f>E7741+F7741+G7741</f>
        <v>4679.7689358616408</v>
      </c>
      <c r="I7741" s="5">
        <f>MIN(H7741,FARMER_HRS)</f>
        <v>720</v>
      </c>
      <c r="J7741" s="5">
        <f>MAX(0,H7741-FARMER_HRS)</f>
        <v>3959.7689358616408</v>
      </c>
      <c r="K7741" s="2">
        <f>I7741*FARMER_RATE+J7741*TEMP_WORKER_RATE</f>
        <v>93745.988469820149</v>
      </c>
      <c r="L7741" s="2">
        <f>A7741*PRICE_TOM+B7741*PRICE_CAR+C7741*PRICE_MES</f>
        <v>183092</v>
      </c>
      <c r="M7741" s="2">
        <f>A7741*FERT_BED_TOM+B7741*FERT_BED_CAR+C7741*FERT_BED_MES</f>
        <v>33440</v>
      </c>
      <c r="N7741" s="6">
        <f>IF(AND(D7741&lt;=TOTAL_BEDS,J7741&lt;=TEMP_WORKER_MAX*TEMP_WORKER_HRS),1,0)</f>
        <v>1</v>
      </c>
      <c r="O7741" s="2">
        <f>L7741-M7741-K7741-FIXED_COSTS</f>
        <v>35906.011530179851</v>
      </c>
      <c r="P7741" s="2">
        <f>IF(N7741=1,O7741,"")</f>
        <v>35906.011530179851</v>
      </c>
    </row>
    <row r="7742">
      <c r="A7742" s="6">
        <v>11</v>
      </c>
      <c r="B7742" s="6">
        <v>18</v>
      </c>
      <c r="C7742" s="6">
        <v>19</v>
      </c>
      <c r="D7742" s="6">
        <f>A7742+B7742+C7742</f>
        <v>48</v>
      </c>
      <c r="E7742" s="5">
        <f>IF(A7742=0,0,A7742*LABOR_HRS_WK_TOM*SEASON_WEEKS*(1+DIM_PCT_TOM)^A7742)</f>
        <v>2824.5855390489023</v>
      </c>
      <c r="F7742" s="5">
        <f>IF(B7742=0,0,B7742*LABOR_HRS_WK_CAR*SEASON_WEEKS*(1+DIM_PCT_CAR)^B7742)</f>
        <v>842.21570756151152</v>
      </c>
      <c r="G7742" s="5">
        <f>IF(C7742=0,0,C7742*LABOR_HRS_WK_MES*SEASON_WEEKS*(1+DIM_PCT_MES)^C7742)</f>
        <v>1082.6092178872491</v>
      </c>
      <c r="H7742" s="5">
        <f>E7742+F7742+G7742</f>
        <v>4749.4104644976633</v>
      </c>
      <c r="I7742" s="5">
        <f>MIN(H7742,FARMER_HRS)</f>
        <v>720</v>
      </c>
      <c r="J7742" s="5">
        <f>MAX(0,H7742-FARMER_HRS)</f>
        <v>4029.4104644976633</v>
      </c>
      <c r="K7742" s="2">
        <f>I7742*FARMER_RATE+J7742*TEMP_WORKER_RATE</f>
        <v>94955.042786417762</v>
      </c>
      <c r="L7742" s="2">
        <f>A7742*PRICE_TOM+B7742*PRICE_CAR+C7742*PRICE_MES</f>
        <v>185792</v>
      </c>
      <c r="M7742" s="2">
        <f>A7742*FERT_BED_TOM+B7742*FERT_BED_CAR+C7742*FERT_BED_MES</f>
        <v>34320</v>
      </c>
      <c r="N7742" s="6">
        <f>IF(AND(D7742&lt;=TOTAL_BEDS,J7742&lt;=TEMP_WORKER_MAX*TEMP_WORKER_HRS),1,0)</f>
        <v>1</v>
      </c>
      <c r="O7742" s="2">
        <f>L7742-M7742-K7742-FIXED_COSTS</f>
        <v>36516.957213582238</v>
      </c>
      <c r="P7742" s="2">
        <f>IF(N7742=1,O7742,"")</f>
        <v>36516.957213582238</v>
      </c>
    </row>
    <row r="7743">
      <c r="A7743" s="6">
        <v>11</v>
      </c>
      <c r="B7743" s="6">
        <v>18</v>
      </c>
      <c r="C7743" s="6">
        <v>20</v>
      </c>
      <c r="D7743" s="6">
        <f>A7743+B7743+C7743</f>
        <v>49</v>
      </c>
      <c r="E7743" s="5">
        <f>IF(A7743=0,0,A7743*LABOR_HRS_WK_TOM*SEASON_WEEKS*(1+DIM_PCT_TOM)^A7743)</f>
        <v>2824.5855390489023</v>
      </c>
      <c r="F7743" s="5">
        <f>IF(B7743=0,0,B7743*LABOR_HRS_WK_CAR*SEASON_WEEKS*(1+DIM_PCT_CAR)^B7743)</f>
        <v>842.21570756151152</v>
      </c>
      <c r="G7743" s="5">
        <f>IF(C7743=0,0,C7743*LABOR_HRS_WK_MES*SEASON_WEEKS*(1+DIM_PCT_MES)^C7743)</f>
        <v>1153.8335085377259</v>
      </c>
      <c r="H7743" s="5">
        <f>E7743+F7743+G7743</f>
        <v>4820.6347551481394</v>
      </c>
      <c r="I7743" s="5">
        <f>MIN(H7743,FARMER_HRS)</f>
        <v>720</v>
      </c>
      <c r="J7743" s="5">
        <f>MAX(0,H7743-FARMER_HRS)</f>
        <v>4100.6347551481394</v>
      </c>
      <c r="K7743" s="2">
        <f>I7743*FARMER_RATE+J7743*TEMP_WORKER_RATE</f>
        <v>96191.575610210755</v>
      </c>
      <c r="L7743" s="2">
        <f>A7743*PRICE_TOM+B7743*PRICE_CAR+C7743*PRICE_MES</f>
        <v>188492</v>
      </c>
      <c r="M7743" s="2">
        <f>A7743*FERT_BED_TOM+B7743*FERT_BED_CAR+C7743*FERT_BED_MES</f>
        <v>35200</v>
      </c>
      <c r="N7743" s="6">
        <f>IF(AND(D7743&lt;=TOTAL_BEDS,J7743&lt;=TEMP_WORKER_MAX*TEMP_WORKER_HRS),1,0)</f>
        <v>1</v>
      </c>
      <c r="O7743" s="2">
        <f>L7743-M7743-K7743-FIXED_COSTS</f>
        <v>37100.424389789245</v>
      </c>
      <c r="P7743" s="2">
        <f>IF(N7743=1,O7743,"")</f>
        <v>37100.424389789245</v>
      </c>
    </row>
    <row r="7744">
      <c r="A7744" s="6">
        <v>11</v>
      </c>
      <c r="B7744" s="6">
        <v>18</v>
      </c>
      <c r="C7744" s="6">
        <v>21</v>
      </c>
      <c r="D7744" s="6">
        <f>A7744+B7744+C7744</f>
        <v>50</v>
      </c>
      <c r="E7744" s="5">
        <f>IF(A7744=0,0,A7744*LABOR_HRS_WK_TOM*SEASON_WEEKS*(1+DIM_PCT_TOM)^A7744)</f>
        <v>2824.5855390489023</v>
      </c>
      <c r="F7744" s="5">
        <f>IF(B7744=0,0,B7744*LABOR_HRS_WK_CAR*SEASON_WEEKS*(1+DIM_PCT_CAR)^B7744)</f>
        <v>842.21570756151152</v>
      </c>
      <c r="G7744" s="5">
        <f>IF(C7744=0,0,C7744*LABOR_HRS_WK_MES*SEASON_WEEKS*(1+DIM_PCT_MES)^C7744)</f>
        <v>1226.6692487641699</v>
      </c>
      <c r="H7744" s="5">
        <f>E7744+F7744+G7744</f>
        <v>4893.4704953745841</v>
      </c>
      <c r="I7744" s="5">
        <f>MIN(H7744,FARMER_HRS)</f>
        <v>720</v>
      </c>
      <c r="J7744" s="5">
        <f>MAX(0,H7744-FARMER_HRS)</f>
        <v>4173.4704953745841</v>
      </c>
      <c r="K7744" s="2">
        <f>I7744*FARMER_RATE+J7744*TEMP_WORKER_RATE</f>
        <v>97456.08498914208</v>
      </c>
      <c r="L7744" s="2">
        <f>A7744*PRICE_TOM+B7744*PRICE_CAR+C7744*PRICE_MES</f>
        <v>191192</v>
      </c>
      <c r="M7744" s="2">
        <f>A7744*FERT_BED_TOM+B7744*FERT_BED_CAR+C7744*FERT_BED_MES</f>
        <v>36080</v>
      </c>
      <c r="N7744" s="6">
        <f>IF(AND(D7744&lt;=TOTAL_BEDS,J7744&lt;=TEMP_WORKER_MAX*TEMP_WORKER_HRS),1,0)</f>
        <v>1</v>
      </c>
      <c r="O7744" s="2">
        <f>L7744-M7744-K7744-FIXED_COSTS</f>
        <v>37655.91501085792</v>
      </c>
      <c r="P7744" s="2">
        <f>IF(N7744=1,O7744,"")</f>
        <v>37655.91501085792</v>
      </c>
    </row>
    <row r="7745">
      <c r="A7745" s="6">
        <v>11</v>
      </c>
      <c r="B7745" s="6">
        <v>18</v>
      </c>
      <c r="C7745" s="6">
        <v>22</v>
      </c>
      <c r="D7745" s="6">
        <f>A7745+B7745+C7745</f>
        <v>51</v>
      </c>
      <c r="E7745" s="5">
        <f>IF(A7745=0,0,A7745*LABOR_HRS_WK_TOM*SEASON_WEEKS*(1+DIM_PCT_TOM)^A7745)</f>
        <v>2824.5855390489023</v>
      </c>
      <c r="F7745" s="5">
        <f>IF(B7745=0,0,B7745*LABOR_HRS_WK_CAR*SEASON_WEEKS*(1+DIM_PCT_CAR)^B7745)</f>
        <v>842.21570756151152</v>
      </c>
      <c r="G7745" s="5">
        <f>IF(C7745=0,0,C7745*LABOR_HRS_WK_MES*SEASON_WEEKS*(1+DIM_PCT_MES)^C7745)</f>
        <v>1301.1455960105659</v>
      </c>
      <c r="H7745" s="5">
        <f>E7745+F7745+G7745</f>
        <v>4967.94684262098</v>
      </c>
      <c r="I7745" s="5">
        <f>MIN(H7745,FARMER_HRS)</f>
        <v>720</v>
      </c>
      <c r="J7745" s="5">
        <f>MAX(0,H7745-FARMER_HRS)</f>
        <v>4247.94684262098</v>
      </c>
      <c r="K7745" s="2">
        <f>I7745*FARMER_RATE+J7745*TEMP_WORKER_RATE</f>
        <v>98749.077128836449</v>
      </c>
      <c r="L7745" s="2">
        <f>A7745*PRICE_TOM+B7745*PRICE_CAR+C7745*PRICE_MES</f>
        <v>193892</v>
      </c>
      <c r="M7745" s="2">
        <f>A7745*FERT_BED_TOM+B7745*FERT_BED_CAR+C7745*FERT_BED_MES</f>
        <v>36960</v>
      </c>
      <c r="N7745" s="6">
        <f>IF(AND(D7745&lt;=TOTAL_BEDS,J7745&lt;=TEMP_WORKER_MAX*TEMP_WORKER_HRS),1,0)</f>
        <v>1</v>
      </c>
      <c r="O7745" s="2">
        <f>L7745-M7745-K7745-FIXED_COSTS</f>
        <v>38182.922871163551</v>
      </c>
      <c r="P7745" s="2">
        <f>IF(N7745=1,O7745,"")</f>
        <v>38182.922871163551</v>
      </c>
    </row>
    <row r="7746">
      <c r="A7746" s="6">
        <v>11</v>
      </c>
      <c r="B7746" s="6">
        <v>18</v>
      </c>
      <c r="C7746" s="6">
        <v>23</v>
      </c>
      <c r="D7746" s="6">
        <f>A7746+B7746+C7746</f>
        <v>52</v>
      </c>
      <c r="E7746" s="5">
        <f>IF(A7746=0,0,A7746*LABOR_HRS_WK_TOM*SEASON_WEEKS*(1+DIM_PCT_TOM)^A7746)</f>
        <v>2824.5855390489023</v>
      </c>
      <c r="F7746" s="5">
        <f>IF(B7746=0,0,B7746*LABOR_HRS_WK_CAR*SEASON_WEEKS*(1+DIM_PCT_CAR)^B7746)</f>
        <v>842.21570756151152</v>
      </c>
      <c r="G7746" s="5">
        <f>IF(C7746=0,0,C7746*LABOR_HRS_WK_MES*SEASON_WEEKS*(1+DIM_PCT_MES)^C7746)</f>
        <v>1377.2921848680023</v>
      </c>
      <c r="H7746" s="5">
        <f>E7746+F7746+G7746</f>
        <v>5044.0934314784163</v>
      </c>
      <c r="I7746" s="5">
        <f>MIN(H7746,FARMER_HRS)</f>
        <v>720</v>
      </c>
      <c r="J7746" s="5">
        <f>MAX(0,H7746-FARMER_HRS)</f>
        <v>4324.0934314784163</v>
      </c>
      <c r="K7746" s="2">
        <f>I7746*FARMER_RATE+J7746*TEMP_WORKER_RATE</f>
        <v>100071.06651872251</v>
      </c>
      <c r="L7746" s="2">
        <f>A7746*PRICE_TOM+B7746*PRICE_CAR+C7746*PRICE_MES</f>
        <v>196592</v>
      </c>
      <c r="M7746" s="2">
        <f>A7746*FERT_BED_TOM+B7746*FERT_BED_CAR+C7746*FERT_BED_MES</f>
        <v>37840</v>
      </c>
      <c r="N7746" s="6">
        <f>IF(AND(D7746&lt;=TOTAL_BEDS,J7746&lt;=TEMP_WORKER_MAX*TEMP_WORKER_HRS),1,0)</f>
        <v>1</v>
      </c>
      <c r="O7746" s="2">
        <f>L7746-M7746-K7746-FIXED_COSTS</f>
        <v>38680.933481277491</v>
      </c>
      <c r="P7746" s="2">
        <f>IF(N7746=1,O7746,"")</f>
        <v>38680.933481277491</v>
      </c>
    </row>
    <row r="7747">
      <c r="A7747" s="6">
        <v>11</v>
      </c>
      <c r="B7747" s="6">
        <v>18</v>
      </c>
      <c r="C7747" s="6">
        <v>24</v>
      </c>
      <c r="D7747" s="6">
        <f>A7747+B7747+C7747</f>
        <v>53</v>
      </c>
      <c r="E7747" s="5">
        <f>IF(A7747=0,0,A7747*LABOR_HRS_WK_TOM*SEASON_WEEKS*(1+DIM_PCT_TOM)^A7747)</f>
        <v>2824.5855390489023</v>
      </c>
      <c r="F7747" s="5">
        <f>IF(B7747=0,0,B7747*LABOR_HRS_WK_CAR*SEASON_WEEKS*(1+DIM_PCT_CAR)^B7747)</f>
        <v>842.21570756151152</v>
      </c>
      <c r="G7747" s="5">
        <f>IF(C7747=0,0,C7747*LABOR_HRS_WK_MES*SEASON_WEEKS*(1+DIM_PCT_MES)^C7747)</f>
        <v>1455.139134447498</v>
      </c>
      <c r="H7747" s="5">
        <f>E7747+F7747+G7747</f>
        <v>5121.9403810579115</v>
      </c>
      <c r="I7747" s="5">
        <f>MIN(H7747,FARMER_HRS)</f>
        <v>720</v>
      </c>
      <c r="J7747" s="5">
        <f>MAX(0,H7747-FARMER_HRS)</f>
        <v>4401.9403810579115</v>
      </c>
      <c r="K7747" s="2">
        <f>I7747*FARMER_RATE+J7747*TEMP_WORKER_RATE</f>
        <v>101422.57606003319</v>
      </c>
      <c r="L7747" s="2">
        <f>A7747*PRICE_TOM+B7747*PRICE_CAR+C7747*PRICE_MES</f>
        <v>199292</v>
      </c>
      <c r="M7747" s="2">
        <f>A7747*FERT_BED_TOM+B7747*FERT_BED_CAR+C7747*FERT_BED_MES</f>
        <v>38720</v>
      </c>
      <c r="N7747" s="6">
        <f>IF(AND(D7747&lt;=TOTAL_BEDS,J7747&lt;=TEMP_WORKER_MAX*TEMP_WORKER_HRS),1,0)</f>
        <v>1</v>
      </c>
      <c r="O7747" s="2">
        <f>L7747-M7747-K7747-FIXED_COSTS</f>
        <v>39149.423939966815</v>
      </c>
      <c r="P7747" s="2">
        <f>IF(N7747=1,O7747,"")</f>
        <v>39149.423939966815</v>
      </c>
    </row>
    <row r="7748">
      <c r="A7748" s="6">
        <v>11</v>
      </c>
      <c r="B7748" s="6">
        <v>18</v>
      </c>
      <c r="C7748" s="6">
        <v>25</v>
      </c>
      <c r="D7748" s="6">
        <f>A7748+B7748+C7748</f>
        <v>54</v>
      </c>
      <c r="E7748" s="5">
        <f>IF(A7748=0,0,A7748*LABOR_HRS_WK_TOM*SEASON_WEEKS*(1+DIM_PCT_TOM)^A7748)</f>
        <v>2824.5855390489023</v>
      </c>
      <c r="F7748" s="5">
        <f>IF(B7748=0,0,B7748*LABOR_HRS_WK_CAR*SEASON_WEEKS*(1+DIM_PCT_CAR)^B7748)</f>
        <v>842.21570756151152</v>
      </c>
      <c r="G7748" s="5">
        <f>IF(C7748=0,0,C7748*LABOR_HRS_WK_MES*SEASON_WEEKS*(1+DIM_PCT_MES)^C7748)</f>
        <v>1534.7170558625955</v>
      </c>
      <c r="H7748" s="5">
        <f>E7748+F7748+G7748</f>
        <v>5201.5183024730095</v>
      </c>
      <c r="I7748" s="5">
        <f>MIN(H7748,FARMER_HRS)</f>
        <v>720</v>
      </c>
      <c r="J7748" s="5">
        <f>MAX(0,H7748-FARMER_HRS)</f>
        <v>4481.5183024730095</v>
      </c>
      <c r="K7748" s="2">
        <f>I7748*FARMER_RATE+J7748*TEMP_WORKER_RATE</f>
        <v>102804.13719571197</v>
      </c>
      <c r="L7748" s="2">
        <f>A7748*PRICE_TOM+B7748*PRICE_CAR+C7748*PRICE_MES</f>
        <v>201992</v>
      </c>
      <c r="M7748" s="2">
        <f>A7748*FERT_BED_TOM+B7748*FERT_BED_CAR+C7748*FERT_BED_MES</f>
        <v>39600</v>
      </c>
      <c r="N7748" s="6">
        <f>IF(AND(D7748&lt;=TOTAL_BEDS,J7748&lt;=TEMP_WORKER_MAX*TEMP_WORKER_HRS),1,0)</f>
        <v>1</v>
      </c>
      <c r="O7748" s="2">
        <f>L7748-M7748-K7748-FIXED_COSTS</f>
        <v>39587.86280428803</v>
      </c>
      <c r="P7748" s="2">
        <f>IF(N7748=1,O7748,"")</f>
        <v>39587.86280428803</v>
      </c>
    </row>
    <row r="7749">
      <c r="A7749" s="6">
        <v>11</v>
      </c>
      <c r="B7749" s="6">
        <v>18</v>
      </c>
      <c r="C7749" s="6">
        <v>26</v>
      </c>
      <c r="D7749" s="6">
        <f>A7749+B7749+C7749</f>
        <v>55</v>
      </c>
      <c r="E7749" s="5">
        <f>IF(A7749=0,0,A7749*LABOR_HRS_WK_TOM*SEASON_WEEKS*(1+DIM_PCT_TOM)^A7749)</f>
        <v>2824.5855390489023</v>
      </c>
      <c r="F7749" s="5">
        <f>IF(B7749=0,0,B7749*LABOR_HRS_WK_CAR*SEASON_WEEKS*(1+DIM_PCT_CAR)^B7749)</f>
        <v>842.21570756151152</v>
      </c>
      <c r="G7749" s="5">
        <f>IF(C7749=0,0,C7749*LABOR_HRS_WK_MES*SEASON_WEEKS*(1+DIM_PCT_MES)^C7749)</f>
        <v>1616.0570598233128</v>
      </c>
      <c r="H7749" s="5">
        <f>E7749+F7749+G7749</f>
        <v>5282.8583064337263</v>
      </c>
      <c r="I7749" s="5">
        <f>MIN(H7749,FARMER_HRS)</f>
        <v>720</v>
      </c>
      <c r="J7749" s="5">
        <f>MAX(0,H7749-FARMER_HRS)</f>
        <v>4562.8583064337263</v>
      </c>
      <c r="K7749" s="2">
        <f>I7749*FARMER_RATE+J7749*TEMP_WORKER_RATE</f>
        <v>104216.29004225219</v>
      </c>
      <c r="L7749" s="2">
        <f>A7749*PRICE_TOM+B7749*PRICE_CAR+C7749*PRICE_MES</f>
        <v>204692</v>
      </c>
      <c r="M7749" s="2">
        <f>A7749*FERT_BED_TOM+B7749*FERT_BED_CAR+C7749*FERT_BED_MES</f>
        <v>40480</v>
      </c>
      <c r="N7749" s="6">
        <f>IF(AND(D7749&lt;=TOTAL_BEDS,J7749&lt;=TEMP_WORKER_MAX*TEMP_WORKER_HRS),1,0)</f>
        <v>1</v>
      </c>
      <c r="O7749" s="2">
        <f>L7749-M7749-K7749-FIXED_COSTS</f>
        <v>39995.709957747807</v>
      </c>
      <c r="P7749" s="2">
        <f>IF(N7749=1,O7749,"")</f>
        <v>39995.709957747807</v>
      </c>
    </row>
    <row r="7750">
      <c r="A7750" s="6">
        <v>11</v>
      </c>
      <c r="B7750" s="6">
        <v>18</v>
      </c>
      <c r="C7750" s="6">
        <v>27</v>
      </c>
      <c r="D7750" s="6">
        <f>A7750+B7750+C7750</f>
        <v>56</v>
      </c>
      <c r="E7750" s="5">
        <f>IF(A7750=0,0,A7750*LABOR_HRS_WK_TOM*SEASON_WEEKS*(1+DIM_PCT_TOM)^A7750)</f>
        <v>2824.5855390489023</v>
      </c>
      <c r="F7750" s="5">
        <f>IF(B7750=0,0,B7750*LABOR_HRS_WK_CAR*SEASON_WEEKS*(1+DIM_PCT_CAR)^B7750)</f>
        <v>842.21570756151152</v>
      </c>
      <c r="G7750" s="5">
        <f>IF(C7750=0,0,C7750*LABOR_HRS_WK_MES*SEASON_WEEKS*(1+DIM_PCT_MES)^C7750)</f>
        <v>1699.19076434307</v>
      </c>
      <c r="H7750" s="5">
        <f>E7750+F7750+G7750</f>
        <v>5365.9920109534833</v>
      </c>
      <c r="I7750" s="5">
        <f>MIN(H7750,FARMER_HRS)</f>
        <v>720</v>
      </c>
      <c r="J7750" s="5">
        <f>MAX(0,H7750-FARMER_HRS)</f>
        <v>4645.9920109534833</v>
      </c>
      <c r="K7750" s="2">
        <f>I7750*FARMER_RATE+J7750*TEMP_WORKER_RATE</f>
        <v>105659.58352349797</v>
      </c>
      <c r="L7750" s="2">
        <f>A7750*PRICE_TOM+B7750*PRICE_CAR+C7750*PRICE_MES</f>
        <v>207392</v>
      </c>
      <c r="M7750" s="2">
        <f>A7750*FERT_BED_TOM+B7750*FERT_BED_CAR+C7750*FERT_BED_MES</f>
        <v>41360</v>
      </c>
      <c r="N7750" s="6">
        <f>IF(AND(D7750&lt;=TOTAL_BEDS,J7750&lt;=TEMP_WORKER_MAX*TEMP_WORKER_HRS),1,0)</f>
        <v>1</v>
      </c>
      <c r="O7750" s="2">
        <f>L7750-M7750-K7750-FIXED_COSTS</f>
        <v>40372.416476502025</v>
      </c>
      <c r="P7750" s="2">
        <f>IF(N7750=1,O7750,"")</f>
        <v>40372.416476502025</v>
      </c>
    </row>
    <row r="7751">
      <c r="A7751" s="6">
        <v>11</v>
      </c>
      <c r="B7751" s="6">
        <v>18</v>
      </c>
      <c r="C7751" s="6">
        <v>28</v>
      </c>
      <c r="D7751" s="6">
        <f>A7751+B7751+C7751</f>
        <v>57</v>
      </c>
      <c r="E7751" s="5">
        <f>IF(A7751=0,0,A7751*LABOR_HRS_WK_TOM*SEASON_WEEKS*(1+DIM_PCT_TOM)^A7751)</f>
        <v>2824.5855390489023</v>
      </c>
      <c r="F7751" s="5">
        <f>IF(B7751=0,0,B7751*LABOR_HRS_WK_CAR*SEASON_WEEKS*(1+DIM_PCT_CAR)^B7751)</f>
        <v>842.21570756151152</v>
      </c>
      <c r="G7751" s="5">
        <f>IF(C7751=0,0,C7751*LABOR_HRS_WK_MES*SEASON_WEEKS*(1+DIM_PCT_MES)^C7751)</f>
        <v>1784.1503025602233</v>
      </c>
      <c r="H7751" s="5">
        <f>E7751+F7751+G7751</f>
        <v>5450.951549170637</v>
      </c>
      <c r="I7751" s="5">
        <f>MIN(H7751,FARMER_HRS)</f>
        <v>720</v>
      </c>
      <c r="J7751" s="5">
        <f>MAX(0,H7751-FARMER_HRS)</f>
        <v>4730.951549170637</v>
      </c>
      <c r="K7751" s="2">
        <f>I7751*FARMER_RATE+J7751*TEMP_WORKER_RATE</f>
        <v>107134.57550643467</v>
      </c>
      <c r="L7751" s="2">
        <f>A7751*PRICE_TOM+B7751*PRICE_CAR+C7751*PRICE_MES</f>
        <v>210092</v>
      </c>
      <c r="M7751" s="2">
        <f>A7751*FERT_BED_TOM+B7751*FERT_BED_CAR+C7751*FERT_BED_MES</f>
        <v>42240</v>
      </c>
      <c r="N7751" s="6">
        <f>IF(AND(D7751&lt;=TOTAL_BEDS,J7751&lt;=TEMP_WORKER_MAX*TEMP_WORKER_HRS),1,0)</f>
        <v>1</v>
      </c>
      <c r="O7751" s="2">
        <f>L7751-M7751-K7751-FIXED_COSTS</f>
        <v>40717.424493565326</v>
      </c>
      <c r="P7751" s="2">
        <f>IF(N7751=1,O7751,"")</f>
        <v>40717.424493565326</v>
      </c>
    </row>
    <row r="7752">
      <c r="A7752" s="6">
        <v>11</v>
      </c>
      <c r="B7752" s="6">
        <v>18</v>
      </c>
      <c r="C7752" s="6">
        <v>29</v>
      </c>
      <c r="D7752" s="6">
        <f>A7752+B7752+C7752</f>
        <v>58</v>
      </c>
      <c r="E7752" s="5">
        <f>IF(A7752=0,0,A7752*LABOR_HRS_WK_TOM*SEASON_WEEKS*(1+DIM_PCT_TOM)^A7752)</f>
        <v>2824.5855390489023</v>
      </c>
      <c r="F7752" s="5">
        <f>IF(B7752=0,0,B7752*LABOR_HRS_WK_CAR*SEASON_WEEKS*(1+DIM_PCT_CAR)^B7752)</f>
        <v>842.21570756151152</v>
      </c>
      <c r="G7752" s="5">
        <f>IF(C7752=0,0,C7752*LABOR_HRS_WK_MES*SEASON_WEEKS*(1+DIM_PCT_MES)^C7752)</f>
        <v>1870.9683306758766</v>
      </c>
      <c r="H7752" s="5">
        <f>E7752+F7752+G7752</f>
        <v>5537.76957728629</v>
      </c>
      <c r="I7752" s="5">
        <f>MIN(H7752,FARMER_HRS)</f>
        <v>720</v>
      </c>
      <c r="J7752" s="5">
        <f>MAX(0,H7752-FARMER_HRS)</f>
        <v>4817.76957728629</v>
      </c>
      <c r="K7752" s="2">
        <f>I7752*FARMER_RATE+J7752*TEMP_WORKER_RATE</f>
        <v>108641.83293899808</v>
      </c>
      <c r="L7752" s="2">
        <f>A7752*PRICE_TOM+B7752*PRICE_CAR+C7752*PRICE_MES</f>
        <v>212792</v>
      </c>
      <c r="M7752" s="2">
        <f>A7752*FERT_BED_TOM+B7752*FERT_BED_CAR+C7752*FERT_BED_MES</f>
        <v>43120</v>
      </c>
      <c r="N7752" s="6">
        <f>IF(AND(D7752&lt;=TOTAL_BEDS,J7752&lt;=TEMP_WORKER_MAX*TEMP_WORKER_HRS),1,0)</f>
        <v>1</v>
      </c>
      <c r="O7752" s="2">
        <f>L7752-M7752-K7752-FIXED_COSTS</f>
        <v>41030.167061001921</v>
      </c>
      <c r="P7752" s="2">
        <f>IF(N7752=1,O7752,"")</f>
        <v>41030.167061001921</v>
      </c>
    </row>
    <row r="7753">
      <c r="A7753" s="6">
        <v>11</v>
      </c>
      <c r="B7753" s="6">
        <v>18</v>
      </c>
      <c r="C7753" s="6">
        <v>30</v>
      </c>
      <c r="D7753" s="6">
        <f>A7753+B7753+C7753</f>
        <v>59</v>
      </c>
      <c r="E7753" s="5">
        <f>IF(A7753=0,0,A7753*LABOR_HRS_WK_TOM*SEASON_WEEKS*(1+DIM_PCT_TOM)^A7753)</f>
        <v>2824.5855390489023</v>
      </c>
      <c r="F7753" s="5">
        <f>IF(B7753=0,0,B7753*LABOR_HRS_WK_CAR*SEASON_WEEKS*(1+DIM_PCT_CAR)^B7753)</f>
        <v>842.21570756151152</v>
      </c>
      <c r="G7753" s="5">
        <f>IF(C7753=0,0,C7753*LABOR_HRS_WK_MES*SEASON_WEEKS*(1+DIM_PCT_MES)^C7753)</f>
        <v>1959.6780360096466</v>
      </c>
      <c r="H7753" s="5">
        <f>E7753+F7753+G7753</f>
        <v>5626.47928262006</v>
      </c>
      <c r="I7753" s="5">
        <f>MIN(H7753,FARMER_HRS)</f>
        <v>720</v>
      </c>
      <c r="J7753" s="5">
        <f>MAX(0,H7753-FARMER_HRS)</f>
        <v>4906.47928262006</v>
      </c>
      <c r="K7753" s="2">
        <f>I7753*FARMER_RATE+J7753*TEMP_WORKER_RATE</f>
        <v>110181.9319899316</v>
      </c>
      <c r="L7753" s="2">
        <f>A7753*PRICE_TOM+B7753*PRICE_CAR+C7753*PRICE_MES</f>
        <v>215492</v>
      </c>
      <c r="M7753" s="2">
        <f>A7753*FERT_BED_TOM+B7753*FERT_BED_CAR+C7753*FERT_BED_MES</f>
        <v>44000</v>
      </c>
      <c r="N7753" s="6">
        <f>IF(AND(D7753&lt;=TOTAL_BEDS,J7753&lt;=TEMP_WORKER_MAX*TEMP_WORKER_HRS),1,0)</f>
        <v>1</v>
      </c>
      <c r="O7753" s="2">
        <f>L7753-M7753-K7753-FIXED_COSTS</f>
        <v>41310.0680100684</v>
      </c>
      <c r="P7753" s="2">
        <f>IF(N7753=1,O7753,"")</f>
        <v>41310.0680100684</v>
      </c>
    </row>
    <row r="7754">
      <c r="A7754" s="6">
        <v>11</v>
      </c>
      <c r="B7754" s="6">
        <v>19</v>
      </c>
      <c r="C7754" s="6">
        <v>0</v>
      </c>
      <c r="D7754" s="6">
        <f>A7754+B7754+C7754</f>
        <v>30</v>
      </c>
      <c r="E7754" s="5">
        <f>IF(A7754=0,0,A7754*LABOR_HRS_WK_TOM*SEASON_WEEKS*(1+DIM_PCT_TOM)^A7754)</f>
        <v>2824.5855390489023</v>
      </c>
      <c r="F7754" s="5">
        <f>IF(B7754=0,0,B7754*LABOR_HRS_WK_CAR*SEASON_WEEKS*(1+DIM_PCT_CAR)^B7754)</f>
        <v>911.23060582002415</v>
      </c>
      <c r="G7754" s="5">
        <f>IF(C7754=0,0,C7754*LABOR_HRS_WK_MES*SEASON_WEEKS*(1+DIM_PCT_MES)^C7754)</f>
        <v>0</v>
      </c>
      <c r="H7754" s="5">
        <f>E7754+F7754+G7754</f>
        <v>3735.8161448689266</v>
      </c>
      <c r="I7754" s="5">
        <f>MIN(H7754,FARMER_HRS)</f>
        <v>720</v>
      </c>
      <c r="J7754" s="5">
        <f>MAX(0,H7754-FARMER_HRS)</f>
        <v>3015.8161448689266</v>
      </c>
      <c r="K7754" s="2">
        <f>I7754*FARMER_RATE+J7754*TEMP_WORKER_RATE</f>
        <v>77357.9191817522</v>
      </c>
      <c r="L7754" s="2">
        <f>A7754*PRICE_TOM+B7754*PRICE_CAR+C7754*PRICE_MES</f>
        <v>136586</v>
      </c>
      <c r="M7754" s="2">
        <f>A7754*FERT_BED_TOM+B7754*FERT_BED_CAR+C7754*FERT_BED_MES</f>
        <v>18040</v>
      </c>
      <c r="N7754" s="6">
        <f>IF(AND(D7754&lt;=TOTAL_BEDS,J7754&lt;=TEMP_WORKER_MAX*TEMP_WORKER_HRS),1,0)</f>
        <v>1</v>
      </c>
      <c r="O7754" s="2">
        <f>L7754-M7754-K7754-FIXED_COSTS</f>
        <v>21188.080818247807</v>
      </c>
      <c r="P7754" s="2">
        <f>IF(N7754=1,O7754,"")</f>
        <v>21188.080818247807</v>
      </c>
    </row>
    <row r="7755">
      <c r="A7755" s="6">
        <v>11</v>
      </c>
      <c r="B7755" s="6">
        <v>19</v>
      </c>
      <c r="C7755" s="6">
        <v>1</v>
      </c>
      <c r="D7755" s="6">
        <f>A7755+B7755+C7755</f>
        <v>31</v>
      </c>
      <c r="E7755" s="5">
        <f>IF(A7755=0,0,A7755*LABOR_HRS_WK_TOM*SEASON_WEEKS*(1+DIM_PCT_TOM)^A7755)</f>
        <v>2824.5855390489023</v>
      </c>
      <c r="F7755" s="5">
        <f>IF(B7755=0,0,B7755*LABOR_HRS_WK_CAR*SEASON_WEEKS*(1+DIM_PCT_CAR)^B7755)</f>
        <v>911.23060582002415</v>
      </c>
      <c r="G7755" s="5">
        <f>IF(C7755=0,0,C7755*LABOR_HRS_WK_MES*SEASON_WEEKS*(1+DIM_PCT_MES)^C7755)</f>
        <v>45.5625</v>
      </c>
      <c r="H7755" s="5">
        <f>E7755+F7755+G7755</f>
        <v>3781.3786448689266</v>
      </c>
      <c r="I7755" s="5">
        <f>MIN(H7755,FARMER_HRS)</f>
        <v>720</v>
      </c>
      <c r="J7755" s="5">
        <f>MAX(0,H7755-FARMER_HRS)</f>
        <v>3061.3786448689266</v>
      </c>
      <c r="K7755" s="2">
        <f>I7755*FARMER_RATE+J7755*TEMP_WORKER_RATE</f>
        <v>78148.9348067522</v>
      </c>
      <c r="L7755" s="2">
        <f>A7755*PRICE_TOM+B7755*PRICE_CAR+C7755*PRICE_MES</f>
        <v>139286</v>
      </c>
      <c r="M7755" s="2">
        <f>A7755*FERT_BED_TOM+B7755*FERT_BED_CAR+C7755*FERT_BED_MES</f>
        <v>18920</v>
      </c>
      <c r="N7755" s="6">
        <f>IF(AND(D7755&lt;=TOTAL_BEDS,J7755&lt;=TEMP_WORKER_MAX*TEMP_WORKER_HRS),1,0)</f>
        <v>1</v>
      </c>
      <c r="O7755" s="2">
        <f>L7755-M7755-K7755-FIXED_COSTS</f>
        <v>22217.065193247807</v>
      </c>
      <c r="P7755" s="2">
        <f>IF(N7755=1,O7755,"")</f>
        <v>22217.065193247807</v>
      </c>
    </row>
    <row r="7756">
      <c r="A7756" s="6">
        <v>11</v>
      </c>
      <c r="B7756" s="6">
        <v>19</v>
      </c>
      <c r="C7756" s="6">
        <v>2</v>
      </c>
      <c r="D7756" s="6">
        <f>A7756+B7756+C7756</f>
        <v>32</v>
      </c>
      <c r="E7756" s="5">
        <f>IF(A7756=0,0,A7756*LABOR_HRS_WK_TOM*SEASON_WEEKS*(1+DIM_PCT_TOM)^A7756)</f>
        <v>2824.5855390489023</v>
      </c>
      <c r="F7756" s="5">
        <f>IF(B7756=0,0,B7756*LABOR_HRS_WK_CAR*SEASON_WEEKS*(1+DIM_PCT_CAR)^B7756)</f>
        <v>911.23060582002415</v>
      </c>
      <c r="G7756" s="5">
        <f>IF(C7756=0,0,C7756*LABOR_HRS_WK_MES*SEASON_WEEKS*(1+DIM_PCT_MES)^C7756)</f>
        <v>92.2640625</v>
      </c>
      <c r="H7756" s="5">
        <f>E7756+F7756+G7756</f>
        <v>3828.0802073689265</v>
      </c>
      <c r="I7756" s="5">
        <f>MIN(H7756,FARMER_HRS)</f>
        <v>720</v>
      </c>
      <c r="J7756" s="5">
        <f>MAX(0,H7756-FARMER_HRS)</f>
        <v>3108.0802073689265</v>
      </c>
      <c r="K7756" s="2">
        <f>I7756*FARMER_RATE+J7756*TEMP_WORKER_RATE</f>
        <v>78959.7258223772</v>
      </c>
      <c r="L7756" s="2">
        <f>A7756*PRICE_TOM+B7756*PRICE_CAR+C7756*PRICE_MES</f>
        <v>141986</v>
      </c>
      <c r="M7756" s="2">
        <f>A7756*FERT_BED_TOM+B7756*FERT_BED_CAR+C7756*FERT_BED_MES</f>
        <v>19800</v>
      </c>
      <c r="N7756" s="6">
        <f>IF(AND(D7756&lt;=TOTAL_BEDS,J7756&lt;=TEMP_WORKER_MAX*TEMP_WORKER_HRS),1,0)</f>
        <v>1</v>
      </c>
      <c r="O7756" s="2">
        <f>L7756-M7756-K7756-FIXED_COSTS</f>
        <v>23226.274177622807</v>
      </c>
      <c r="P7756" s="2">
        <f>IF(N7756=1,O7756,"")</f>
        <v>23226.274177622807</v>
      </c>
    </row>
    <row r="7757">
      <c r="A7757" s="6">
        <v>11</v>
      </c>
      <c r="B7757" s="6">
        <v>19</v>
      </c>
      <c r="C7757" s="6">
        <v>3</v>
      </c>
      <c r="D7757" s="6">
        <f>A7757+B7757+C7757</f>
        <v>33</v>
      </c>
      <c r="E7757" s="5">
        <f>IF(A7757=0,0,A7757*LABOR_HRS_WK_TOM*SEASON_WEEKS*(1+DIM_PCT_TOM)^A7757)</f>
        <v>2824.5855390489023</v>
      </c>
      <c r="F7757" s="5">
        <f>IF(B7757=0,0,B7757*LABOR_HRS_WK_CAR*SEASON_WEEKS*(1+DIM_PCT_CAR)^B7757)</f>
        <v>911.23060582002415</v>
      </c>
      <c r="G7757" s="5">
        <f>IF(C7757=0,0,C7757*LABOR_HRS_WK_MES*SEASON_WEEKS*(1+DIM_PCT_MES)^C7757)</f>
        <v>140.12604492187498</v>
      </c>
      <c r="H7757" s="5">
        <f>E7757+F7757+G7757</f>
        <v>3875.9421897908014</v>
      </c>
      <c r="I7757" s="5">
        <f>MIN(H7757,FARMER_HRS)</f>
        <v>720</v>
      </c>
      <c r="J7757" s="5">
        <f>MAX(0,H7757-FARMER_HRS)</f>
        <v>3155.9421897908014</v>
      </c>
      <c r="K7757" s="2">
        <f>I7757*FARMER_RATE+J7757*TEMP_WORKER_RATE</f>
        <v>79790.663017201412</v>
      </c>
      <c r="L7757" s="2">
        <f>A7757*PRICE_TOM+B7757*PRICE_CAR+C7757*PRICE_MES</f>
        <v>144686</v>
      </c>
      <c r="M7757" s="2">
        <f>A7757*FERT_BED_TOM+B7757*FERT_BED_CAR+C7757*FERT_BED_MES</f>
        <v>20680</v>
      </c>
      <c r="N7757" s="6">
        <f>IF(AND(D7757&lt;=TOTAL_BEDS,J7757&lt;=TEMP_WORKER_MAX*TEMP_WORKER_HRS),1,0)</f>
        <v>1</v>
      </c>
      <c r="O7757" s="2">
        <f>L7757-M7757-K7757-FIXED_COSTS</f>
        <v>24215.336982798588</v>
      </c>
      <c r="P7757" s="2">
        <f>IF(N7757=1,O7757,"")</f>
        <v>24215.336982798588</v>
      </c>
    </row>
    <row r="7758">
      <c r="A7758" s="6">
        <v>11</v>
      </c>
      <c r="B7758" s="6">
        <v>19</v>
      </c>
      <c r="C7758" s="6">
        <v>4</v>
      </c>
      <c r="D7758" s="6">
        <f>A7758+B7758+C7758</f>
        <v>34</v>
      </c>
      <c r="E7758" s="5">
        <f>IF(A7758=0,0,A7758*LABOR_HRS_WK_TOM*SEASON_WEEKS*(1+DIM_PCT_TOM)^A7758)</f>
        <v>2824.5855390489023</v>
      </c>
      <c r="F7758" s="5">
        <f>IF(B7758=0,0,B7758*LABOR_HRS_WK_CAR*SEASON_WEEKS*(1+DIM_PCT_CAR)^B7758)</f>
        <v>911.23060582002415</v>
      </c>
      <c r="G7758" s="5">
        <f>IF(C7758=0,0,C7758*LABOR_HRS_WK_MES*SEASON_WEEKS*(1+DIM_PCT_MES)^C7758)</f>
        <v>189.17016064453119</v>
      </c>
      <c r="H7758" s="5">
        <f>E7758+F7758+G7758</f>
        <v>3924.9863055134579</v>
      </c>
      <c r="I7758" s="5">
        <f>MIN(H7758,FARMER_HRS)</f>
        <v>720</v>
      </c>
      <c r="J7758" s="5">
        <f>MAX(0,H7758-FARMER_HRS)</f>
        <v>3204.9863055134579</v>
      </c>
      <c r="K7758" s="2">
        <f>I7758*FARMER_RATE+J7758*TEMP_WORKER_RATE</f>
        <v>80642.123359608639</v>
      </c>
      <c r="L7758" s="2">
        <f>A7758*PRICE_TOM+B7758*PRICE_CAR+C7758*PRICE_MES</f>
        <v>147386</v>
      </c>
      <c r="M7758" s="2">
        <f>A7758*FERT_BED_TOM+B7758*FERT_BED_CAR+C7758*FERT_BED_MES</f>
        <v>21560</v>
      </c>
      <c r="N7758" s="6">
        <f>IF(AND(D7758&lt;=TOTAL_BEDS,J7758&lt;=TEMP_WORKER_MAX*TEMP_WORKER_HRS),1,0)</f>
        <v>1</v>
      </c>
      <c r="O7758" s="2">
        <f>L7758-M7758-K7758-FIXED_COSTS</f>
        <v>25183.876640391361</v>
      </c>
      <c r="P7758" s="2">
        <f>IF(N7758=1,O7758,"")</f>
        <v>25183.876640391361</v>
      </c>
    </row>
    <row r="7759">
      <c r="A7759" s="6">
        <v>11</v>
      </c>
      <c r="B7759" s="6">
        <v>19</v>
      </c>
      <c r="C7759" s="6">
        <v>5</v>
      </c>
      <c r="D7759" s="6">
        <f>A7759+B7759+C7759</f>
        <v>35</v>
      </c>
      <c r="E7759" s="5">
        <f>IF(A7759=0,0,A7759*LABOR_HRS_WK_TOM*SEASON_WEEKS*(1+DIM_PCT_TOM)^A7759)</f>
        <v>2824.5855390489023</v>
      </c>
      <c r="F7759" s="5">
        <f>IF(B7759=0,0,B7759*LABOR_HRS_WK_CAR*SEASON_WEEKS*(1+DIM_PCT_CAR)^B7759)</f>
        <v>911.23060582002415</v>
      </c>
      <c r="G7759" s="5">
        <f>IF(C7759=0,0,C7759*LABOR_HRS_WK_MES*SEASON_WEEKS*(1+DIM_PCT_MES)^C7759)</f>
        <v>239.41848456573481</v>
      </c>
      <c r="H7759" s="5">
        <f>E7759+F7759+G7759</f>
        <v>3975.2346294346612</v>
      </c>
      <c r="I7759" s="5">
        <f>MIN(H7759,FARMER_HRS)</f>
        <v>720</v>
      </c>
      <c r="J7759" s="5">
        <f>MAX(0,H7759-FARMER_HRS)</f>
        <v>3255.2346294346612</v>
      </c>
      <c r="K7759" s="2">
        <f>I7759*FARMER_RATE+J7759*TEMP_WORKER_RATE</f>
        <v>81514.490094351757</v>
      </c>
      <c r="L7759" s="2">
        <f>A7759*PRICE_TOM+B7759*PRICE_CAR+C7759*PRICE_MES</f>
        <v>150086</v>
      </c>
      <c r="M7759" s="2">
        <f>A7759*FERT_BED_TOM+B7759*FERT_BED_CAR+C7759*FERT_BED_MES</f>
        <v>22440</v>
      </c>
      <c r="N7759" s="6">
        <f>IF(AND(D7759&lt;=TOTAL_BEDS,J7759&lt;=TEMP_WORKER_MAX*TEMP_WORKER_HRS),1,0)</f>
        <v>1</v>
      </c>
      <c r="O7759" s="2">
        <f>L7759-M7759-K7759-FIXED_COSTS</f>
        <v>26131.509905648243</v>
      </c>
      <c r="P7759" s="2">
        <f>IF(N7759=1,O7759,"")</f>
        <v>26131.509905648243</v>
      </c>
    </row>
    <row r="7760">
      <c r="A7760" s="6">
        <v>11</v>
      </c>
      <c r="B7760" s="6">
        <v>19</v>
      </c>
      <c r="C7760" s="6">
        <v>6</v>
      </c>
      <c r="D7760" s="6">
        <f>A7760+B7760+C7760</f>
        <v>36</v>
      </c>
      <c r="E7760" s="5">
        <f>IF(A7760=0,0,A7760*LABOR_HRS_WK_TOM*SEASON_WEEKS*(1+DIM_PCT_TOM)^A7760)</f>
        <v>2824.5855390489023</v>
      </c>
      <c r="F7760" s="5">
        <f>IF(B7760=0,0,B7760*LABOR_HRS_WK_CAR*SEASON_WEEKS*(1+DIM_PCT_CAR)^B7760)</f>
        <v>911.23060582002415</v>
      </c>
      <c r="G7760" s="5">
        <f>IF(C7760=0,0,C7760*LABOR_HRS_WK_MES*SEASON_WEEKS*(1+DIM_PCT_MES)^C7760)</f>
        <v>290.89345874736773</v>
      </c>
      <c r="H7760" s="5">
        <f>E7760+F7760+G7760</f>
        <v>4026.7096036162943</v>
      </c>
      <c r="I7760" s="5">
        <f>MIN(H7760,FARMER_HRS)</f>
        <v>720</v>
      </c>
      <c r="J7760" s="5">
        <f>MAX(0,H7760-FARMER_HRS)</f>
        <v>3306.7096036162943</v>
      </c>
      <c r="K7760" s="2">
        <f>I7760*FARMER_RATE+J7760*TEMP_WORKER_RATE</f>
        <v>82408.152840560666</v>
      </c>
      <c r="L7760" s="2">
        <f>A7760*PRICE_TOM+B7760*PRICE_CAR+C7760*PRICE_MES</f>
        <v>152786</v>
      </c>
      <c r="M7760" s="2">
        <f>A7760*FERT_BED_TOM+B7760*FERT_BED_CAR+C7760*FERT_BED_MES</f>
        <v>23320</v>
      </c>
      <c r="N7760" s="6">
        <f>IF(AND(D7760&lt;=TOTAL_BEDS,J7760&lt;=TEMP_WORKER_MAX*TEMP_WORKER_HRS),1,0)</f>
        <v>1</v>
      </c>
      <c r="O7760" s="2">
        <f>L7760-M7760-K7760-FIXED_COSTS</f>
        <v>27057.847159439334</v>
      </c>
      <c r="P7760" s="2">
        <f>IF(N7760=1,O7760,"")</f>
        <v>27057.847159439334</v>
      </c>
    </row>
    <row r="7761">
      <c r="A7761" s="6">
        <v>11</v>
      </c>
      <c r="B7761" s="6">
        <v>19</v>
      </c>
      <c r="C7761" s="6">
        <v>7</v>
      </c>
      <c r="D7761" s="6">
        <f>A7761+B7761+C7761</f>
        <v>37</v>
      </c>
      <c r="E7761" s="5">
        <f>IF(A7761=0,0,A7761*LABOR_HRS_WK_TOM*SEASON_WEEKS*(1+DIM_PCT_TOM)^A7761)</f>
        <v>2824.5855390489023</v>
      </c>
      <c r="F7761" s="5">
        <f>IF(B7761=0,0,B7761*LABOR_HRS_WK_CAR*SEASON_WEEKS*(1+DIM_PCT_CAR)^B7761)</f>
        <v>911.23060582002415</v>
      </c>
      <c r="G7761" s="5">
        <f>IF(C7761=0,0,C7761*LABOR_HRS_WK_MES*SEASON_WEEKS*(1+DIM_PCT_MES)^C7761)</f>
        <v>343.61789814532818</v>
      </c>
      <c r="H7761" s="5">
        <f>E7761+F7761+G7761</f>
        <v>4079.4340430142547</v>
      </c>
      <c r="I7761" s="5">
        <f>MIN(H7761,FARMER_HRS)</f>
        <v>720</v>
      </c>
      <c r="J7761" s="5">
        <f>MAX(0,H7761-FARMER_HRS)</f>
        <v>3359.4340430142547</v>
      </c>
      <c r="K7761" s="2">
        <f>I7761*FARMER_RATE+J7761*TEMP_WORKER_RATE</f>
        <v>83323.5076912197</v>
      </c>
      <c r="L7761" s="2">
        <f>A7761*PRICE_TOM+B7761*PRICE_CAR+C7761*PRICE_MES</f>
        <v>155486</v>
      </c>
      <c r="M7761" s="2">
        <f>A7761*FERT_BED_TOM+B7761*FERT_BED_CAR+C7761*FERT_BED_MES</f>
        <v>24200</v>
      </c>
      <c r="N7761" s="6">
        <f>IF(AND(D7761&lt;=TOTAL_BEDS,J7761&lt;=TEMP_WORKER_MAX*TEMP_WORKER_HRS),1,0)</f>
        <v>1</v>
      </c>
      <c r="O7761" s="2">
        <f>L7761-M7761-K7761-FIXED_COSTS</f>
        <v>27962.492308780304</v>
      </c>
      <c r="P7761" s="2">
        <f>IF(N7761=1,O7761,"")</f>
        <v>27962.492308780304</v>
      </c>
    </row>
    <row r="7762">
      <c r="A7762" s="6">
        <v>11</v>
      </c>
      <c r="B7762" s="6">
        <v>19</v>
      </c>
      <c r="C7762" s="6">
        <v>8</v>
      </c>
      <c r="D7762" s="6">
        <f>A7762+B7762+C7762</f>
        <v>38</v>
      </c>
      <c r="E7762" s="5">
        <f>IF(A7762=0,0,A7762*LABOR_HRS_WK_TOM*SEASON_WEEKS*(1+DIM_PCT_TOM)^A7762)</f>
        <v>2824.5855390489023</v>
      </c>
      <c r="F7762" s="5">
        <f>IF(B7762=0,0,B7762*LABOR_HRS_WK_CAR*SEASON_WEEKS*(1+DIM_PCT_CAR)^B7762)</f>
        <v>911.23060582002415</v>
      </c>
      <c r="G7762" s="5">
        <f>IF(C7762=0,0,C7762*LABOR_HRS_WK_MES*SEASON_WEEKS*(1+DIM_PCT_MES)^C7762)</f>
        <v>397.61499642530833</v>
      </c>
      <c r="H7762" s="5">
        <f>E7762+F7762+G7762</f>
        <v>4133.4311412942352</v>
      </c>
      <c r="I7762" s="5">
        <f>MIN(H7762,FARMER_HRS)</f>
        <v>720</v>
      </c>
      <c r="J7762" s="5">
        <f>MAX(0,H7762-FARMER_HRS)</f>
        <v>3413.4311412942352</v>
      </c>
      <c r="K7762" s="2">
        <f>I7762*FARMER_RATE+J7762*TEMP_WORKER_RATE</f>
        <v>84260.957314136031</v>
      </c>
      <c r="L7762" s="2">
        <f>A7762*PRICE_TOM+B7762*PRICE_CAR+C7762*PRICE_MES</f>
        <v>158186</v>
      </c>
      <c r="M7762" s="2">
        <f>A7762*FERT_BED_TOM+B7762*FERT_BED_CAR+C7762*FERT_BED_MES</f>
        <v>25080</v>
      </c>
      <c r="N7762" s="6">
        <f>IF(AND(D7762&lt;=TOTAL_BEDS,J7762&lt;=TEMP_WORKER_MAX*TEMP_WORKER_HRS),1,0)</f>
        <v>1</v>
      </c>
      <c r="O7762" s="2">
        <f>L7762-M7762-K7762-FIXED_COSTS</f>
        <v>28845.042685863969</v>
      </c>
      <c r="P7762" s="2">
        <f>IF(N7762=1,O7762,"")</f>
        <v>28845.042685863969</v>
      </c>
    </row>
    <row r="7763">
      <c r="A7763" s="6">
        <v>11</v>
      </c>
      <c r="B7763" s="6">
        <v>19</v>
      </c>
      <c r="C7763" s="6">
        <v>9</v>
      </c>
      <c r="D7763" s="6">
        <f>A7763+B7763+C7763</f>
        <v>39</v>
      </c>
      <c r="E7763" s="5">
        <f>IF(A7763=0,0,A7763*LABOR_HRS_WK_TOM*SEASON_WEEKS*(1+DIM_PCT_TOM)^A7763)</f>
        <v>2824.5855390489023</v>
      </c>
      <c r="F7763" s="5">
        <f>IF(B7763=0,0,B7763*LABOR_HRS_WK_CAR*SEASON_WEEKS*(1+DIM_PCT_CAR)^B7763)</f>
        <v>911.23060582002415</v>
      </c>
      <c r="G7763" s="5">
        <f>IF(C7763=0,0,C7763*LABOR_HRS_WK_MES*SEASON_WEEKS*(1+DIM_PCT_MES)^C7763)</f>
        <v>452.90833186570273</v>
      </c>
      <c r="H7763" s="5">
        <f>E7763+F7763+G7763</f>
        <v>4188.7244767346292</v>
      </c>
      <c r="I7763" s="5">
        <f>MIN(H7763,FARMER_HRS)</f>
        <v>720</v>
      </c>
      <c r="J7763" s="5">
        <f>MAX(0,H7763-FARMER_HRS)</f>
        <v>3468.7244767346292</v>
      </c>
      <c r="K7763" s="2">
        <f>I7763*FARMER_RATE+J7763*TEMP_WORKER_RATE</f>
        <v>85220.911054420634</v>
      </c>
      <c r="L7763" s="2">
        <f>A7763*PRICE_TOM+B7763*PRICE_CAR+C7763*PRICE_MES</f>
        <v>160886</v>
      </c>
      <c r="M7763" s="2">
        <f>A7763*FERT_BED_TOM+B7763*FERT_BED_CAR+C7763*FERT_BED_MES</f>
        <v>25960</v>
      </c>
      <c r="N7763" s="6">
        <f>IF(AND(D7763&lt;=TOTAL_BEDS,J7763&lt;=TEMP_WORKER_MAX*TEMP_WORKER_HRS),1,0)</f>
        <v>1</v>
      </c>
      <c r="O7763" s="2">
        <f>L7763-M7763-K7763-FIXED_COSTS</f>
        <v>29705.088945579366</v>
      </c>
      <c r="P7763" s="2">
        <f>IF(N7763=1,O7763,"")</f>
        <v>29705.088945579366</v>
      </c>
    </row>
    <row r="7764">
      <c r="A7764" s="6">
        <v>11</v>
      </c>
      <c r="B7764" s="6">
        <v>19</v>
      </c>
      <c r="C7764" s="6">
        <v>10</v>
      </c>
      <c r="D7764" s="6">
        <f>A7764+B7764+C7764</f>
        <v>40</v>
      </c>
      <c r="E7764" s="5">
        <f>IF(A7764=0,0,A7764*LABOR_HRS_WK_TOM*SEASON_WEEKS*(1+DIM_PCT_TOM)^A7764)</f>
        <v>2824.5855390489023</v>
      </c>
      <c r="F7764" s="5">
        <f>IF(B7764=0,0,B7764*LABOR_HRS_WK_CAR*SEASON_WEEKS*(1+DIM_PCT_CAR)^B7764)</f>
        <v>911.23060582002415</v>
      </c>
      <c r="G7764" s="5">
        <f>IF(C7764=0,0,C7764*LABOR_HRS_WK_MES*SEASON_WEEKS*(1+DIM_PCT_MES)^C7764)</f>
        <v>509.52187334891551</v>
      </c>
      <c r="H7764" s="5">
        <f>E7764+F7764+G7764</f>
        <v>4245.3380182178425</v>
      </c>
      <c r="I7764" s="5">
        <f>MIN(H7764,FARMER_HRS)</f>
        <v>720</v>
      </c>
      <c r="J7764" s="5">
        <f>MAX(0,H7764-FARMER_HRS)</f>
        <v>3525.3380182178425</v>
      </c>
      <c r="K7764" s="2">
        <f>I7764*FARMER_RATE+J7764*TEMP_WORKER_RATE</f>
        <v>86203.785038504211</v>
      </c>
      <c r="L7764" s="2">
        <f>A7764*PRICE_TOM+B7764*PRICE_CAR+C7764*PRICE_MES</f>
        <v>163586</v>
      </c>
      <c r="M7764" s="2">
        <f>A7764*FERT_BED_TOM+B7764*FERT_BED_CAR+C7764*FERT_BED_MES</f>
        <v>26840</v>
      </c>
      <c r="N7764" s="6">
        <f>IF(AND(D7764&lt;=TOTAL_BEDS,J7764&lt;=TEMP_WORKER_MAX*TEMP_WORKER_HRS),1,0)</f>
        <v>1</v>
      </c>
      <c r="O7764" s="2">
        <f>L7764-M7764-K7764-FIXED_COSTS</f>
        <v>30542.214961495789</v>
      </c>
      <c r="P7764" s="2">
        <f>IF(N7764=1,O7764,"")</f>
        <v>30542.214961495789</v>
      </c>
    </row>
    <row r="7765">
      <c r="A7765" s="6">
        <v>11</v>
      </c>
      <c r="B7765" s="6">
        <v>19</v>
      </c>
      <c r="C7765" s="6">
        <v>11</v>
      </c>
      <c r="D7765" s="6">
        <f>A7765+B7765+C7765</f>
        <v>41</v>
      </c>
      <c r="E7765" s="5">
        <f>IF(A7765=0,0,A7765*LABOR_HRS_WK_TOM*SEASON_WEEKS*(1+DIM_PCT_TOM)^A7765)</f>
        <v>2824.5855390489023</v>
      </c>
      <c r="F7765" s="5">
        <f>IF(B7765=0,0,B7765*LABOR_HRS_WK_CAR*SEASON_WEEKS*(1+DIM_PCT_CAR)^B7765)</f>
        <v>911.23060582002415</v>
      </c>
      <c r="G7765" s="5">
        <f>IF(C7765=0,0,C7765*LABOR_HRS_WK_MES*SEASON_WEEKS*(1+DIM_PCT_MES)^C7765)</f>
        <v>567.47998644235463</v>
      </c>
      <c r="H7765" s="5">
        <f>E7765+F7765+G7765</f>
        <v>4303.296131311281</v>
      </c>
      <c r="I7765" s="5">
        <f>MIN(H7765,FARMER_HRS)</f>
        <v>720</v>
      </c>
      <c r="J7765" s="5">
        <f>MAX(0,H7765-FARMER_HRS)</f>
        <v>3583.296131311281</v>
      </c>
      <c r="K7765" s="2">
        <f>I7765*FARMER_RATE+J7765*TEMP_WORKER_RATE</f>
        <v>87210.002279709734</v>
      </c>
      <c r="L7765" s="2">
        <f>A7765*PRICE_TOM+B7765*PRICE_CAR+C7765*PRICE_MES</f>
        <v>166286</v>
      </c>
      <c r="M7765" s="2">
        <f>A7765*FERT_BED_TOM+B7765*FERT_BED_CAR+C7765*FERT_BED_MES</f>
        <v>27720</v>
      </c>
      <c r="N7765" s="6">
        <f>IF(AND(D7765&lt;=TOTAL_BEDS,J7765&lt;=TEMP_WORKER_MAX*TEMP_WORKER_HRS),1,0)</f>
        <v>1</v>
      </c>
      <c r="O7765" s="2">
        <f>L7765-M7765-K7765-FIXED_COSTS</f>
        <v>31355.997720290266</v>
      </c>
      <c r="P7765" s="2">
        <f>IF(N7765=1,O7765,"")</f>
        <v>31355.997720290266</v>
      </c>
    </row>
    <row r="7766">
      <c r="A7766" s="6">
        <v>11</v>
      </c>
      <c r="B7766" s="6">
        <v>19</v>
      </c>
      <c r="C7766" s="6">
        <v>12</v>
      </c>
      <c r="D7766" s="6">
        <f>A7766+B7766+C7766</f>
        <v>42</v>
      </c>
      <c r="E7766" s="5">
        <f>IF(A7766=0,0,A7766*LABOR_HRS_WK_TOM*SEASON_WEEKS*(1+DIM_PCT_TOM)^A7766)</f>
        <v>2824.5855390489023</v>
      </c>
      <c r="F7766" s="5">
        <f>IF(B7766=0,0,B7766*LABOR_HRS_WK_CAR*SEASON_WEEKS*(1+DIM_PCT_CAR)^B7766)</f>
        <v>911.23060582002415</v>
      </c>
      <c r="G7766" s="5">
        <f>IF(C7766=0,0,C7766*LABOR_HRS_WK_MES*SEASON_WEEKS*(1+DIM_PCT_MES)^C7766)</f>
        <v>626.807439570419</v>
      </c>
      <c r="H7766" s="5">
        <f>E7766+F7766+G7766</f>
        <v>4362.6235844393459</v>
      </c>
      <c r="I7766" s="5">
        <f>MIN(H7766,FARMER_HRS)</f>
        <v>720</v>
      </c>
      <c r="J7766" s="5">
        <f>MAX(0,H7766-FARMER_HRS)</f>
        <v>3642.6235844393459</v>
      </c>
      <c r="K7766" s="2">
        <f>I7766*FARMER_RATE+J7766*TEMP_WORKER_RATE</f>
        <v>88239.992785405309</v>
      </c>
      <c r="L7766" s="2">
        <f>A7766*PRICE_TOM+B7766*PRICE_CAR+C7766*PRICE_MES</f>
        <v>168986</v>
      </c>
      <c r="M7766" s="2">
        <f>A7766*FERT_BED_TOM+B7766*FERT_BED_CAR+C7766*FERT_BED_MES</f>
        <v>28600</v>
      </c>
      <c r="N7766" s="6">
        <f>IF(AND(D7766&lt;=TOTAL_BEDS,J7766&lt;=TEMP_WORKER_MAX*TEMP_WORKER_HRS),1,0)</f>
        <v>1</v>
      </c>
      <c r="O7766" s="2">
        <f>L7766-M7766-K7766-FIXED_COSTS</f>
        <v>32146.007214594691</v>
      </c>
      <c r="P7766" s="2">
        <f>IF(N7766=1,O7766,"")</f>
        <v>32146.007214594691</v>
      </c>
    </row>
    <row r="7767">
      <c r="A7767" s="6">
        <v>11</v>
      </c>
      <c r="B7767" s="6">
        <v>19</v>
      </c>
      <c r="C7767" s="6">
        <v>13</v>
      </c>
      <c r="D7767" s="6">
        <f>A7767+B7767+C7767</f>
        <v>43</v>
      </c>
      <c r="E7767" s="5">
        <f>IF(A7767=0,0,A7767*LABOR_HRS_WK_TOM*SEASON_WEEKS*(1+DIM_PCT_TOM)^A7767)</f>
        <v>2824.5855390489023</v>
      </c>
      <c r="F7767" s="5">
        <f>IF(B7767=0,0,B7767*LABOR_HRS_WK_CAR*SEASON_WEEKS*(1+DIM_PCT_CAR)^B7767)</f>
        <v>911.23060582002415</v>
      </c>
      <c r="G7767" s="5">
        <f>IF(C7767=0,0,C7767*LABOR_HRS_WK_MES*SEASON_WEEKS*(1+DIM_PCT_MES)^C7767)</f>
        <v>687.52941027880331</v>
      </c>
      <c r="H7767" s="5">
        <f>E7767+F7767+G7767</f>
        <v>4423.34555514773</v>
      </c>
      <c r="I7767" s="5">
        <f>MIN(H7767,FARMER_HRS)</f>
        <v>720</v>
      </c>
      <c r="J7767" s="5">
        <f>MAX(0,H7767-FARMER_HRS)</f>
        <v>3703.34555514773</v>
      </c>
      <c r="K7767" s="2">
        <f>I7767*FARMER_RATE+J7767*TEMP_WORKER_RATE</f>
        <v>89294.1936657592</v>
      </c>
      <c r="L7767" s="2">
        <f>A7767*PRICE_TOM+B7767*PRICE_CAR+C7767*PRICE_MES</f>
        <v>171686</v>
      </c>
      <c r="M7767" s="2">
        <f>A7767*FERT_BED_TOM+B7767*FERT_BED_CAR+C7767*FERT_BED_MES</f>
        <v>29480</v>
      </c>
      <c r="N7767" s="6">
        <f>IF(AND(D7767&lt;=TOTAL_BEDS,J7767&lt;=TEMP_WORKER_MAX*TEMP_WORKER_HRS),1,0)</f>
        <v>1</v>
      </c>
      <c r="O7767" s="2">
        <f>L7767-M7767-K7767-FIXED_COSTS</f>
        <v>32911.8063342408</v>
      </c>
      <c r="P7767" s="2">
        <f>IF(N7767=1,O7767,"")</f>
        <v>32911.8063342408</v>
      </c>
    </row>
    <row r="7768">
      <c r="A7768" s="6">
        <v>11</v>
      </c>
      <c r="B7768" s="6">
        <v>19</v>
      </c>
      <c r="C7768" s="6">
        <v>14</v>
      </c>
      <c r="D7768" s="6">
        <f>A7768+B7768+C7768</f>
        <v>44</v>
      </c>
      <c r="E7768" s="5">
        <f>IF(A7768=0,0,A7768*LABOR_HRS_WK_TOM*SEASON_WEEKS*(1+DIM_PCT_TOM)^A7768)</f>
        <v>2824.5855390489023</v>
      </c>
      <c r="F7768" s="5">
        <f>IF(B7768=0,0,B7768*LABOR_HRS_WK_CAR*SEASON_WEEKS*(1+DIM_PCT_CAR)^B7768)</f>
        <v>911.23060582002415</v>
      </c>
      <c r="G7768" s="5">
        <f>IF(C7768=0,0,C7768*LABOR_HRS_WK_MES*SEASON_WEEKS*(1+DIM_PCT_MES)^C7768)</f>
        <v>749.67149159246435</v>
      </c>
      <c r="H7768" s="5">
        <f>E7768+F7768+G7768</f>
        <v>4485.487636461391</v>
      </c>
      <c r="I7768" s="5">
        <f>MIN(H7768,FARMER_HRS)</f>
        <v>720</v>
      </c>
      <c r="J7768" s="5">
        <f>MAX(0,H7768-FARMER_HRS)</f>
        <v>3765.487636461391</v>
      </c>
      <c r="K7768" s="2">
        <f>I7768*FARMER_RATE+J7768*TEMP_WORKER_RATE</f>
        <v>90373.049244121372</v>
      </c>
      <c r="L7768" s="2">
        <f>A7768*PRICE_TOM+B7768*PRICE_CAR+C7768*PRICE_MES</f>
        <v>174386</v>
      </c>
      <c r="M7768" s="2">
        <f>A7768*FERT_BED_TOM+B7768*FERT_BED_CAR+C7768*FERT_BED_MES</f>
        <v>30360</v>
      </c>
      <c r="N7768" s="6">
        <f>IF(AND(D7768&lt;=TOTAL_BEDS,J7768&lt;=TEMP_WORKER_MAX*TEMP_WORKER_HRS),1,0)</f>
        <v>1</v>
      </c>
      <c r="O7768" s="2">
        <f>L7768-M7768-K7768-FIXED_COSTS</f>
        <v>33652.950755878628</v>
      </c>
      <c r="P7768" s="2">
        <f>IF(N7768=1,O7768,"")</f>
        <v>33652.950755878628</v>
      </c>
    </row>
    <row r="7769">
      <c r="A7769" s="6">
        <v>11</v>
      </c>
      <c r="B7769" s="6">
        <v>19</v>
      </c>
      <c r="C7769" s="6">
        <v>15</v>
      </c>
      <c r="D7769" s="6">
        <f>A7769+B7769+C7769</f>
        <v>45</v>
      </c>
      <c r="E7769" s="5">
        <f>IF(A7769=0,0,A7769*LABOR_HRS_WK_TOM*SEASON_WEEKS*(1+DIM_PCT_TOM)^A7769)</f>
        <v>2824.5855390489023</v>
      </c>
      <c r="F7769" s="5">
        <f>IF(B7769=0,0,B7769*LABOR_HRS_WK_CAR*SEASON_WEEKS*(1+DIM_PCT_CAR)^B7769)</f>
        <v>911.23060582002415</v>
      </c>
      <c r="G7769" s="5">
        <f>IF(C7769=0,0,C7769*LABOR_HRS_WK_MES*SEASON_WEEKS*(1+DIM_PCT_MES)^C7769)</f>
        <v>813.25969846861074</v>
      </c>
      <c r="H7769" s="5">
        <f>E7769+F7769+G7769</f>
        <v>4549.0758433375377</v>
      </c>
      <c r="I7769" s="5">
        <f>MIN(H7769,FARMER_HRS)</f>
        <v>720</v>
      </c>
      <c r="J7769" s="5">
        <f>MAX(0,H7769-FARMER_HRS)</f>
        <v>3829.0758433375377</v>
      </c>
      <c r="K7769" s="2">
        <f>I7769*FARMER_RATE+J7769*TEMP_WORKER_RATE</f>
        <v>91477.011169054473</v>
      </c>
      <c r="L7769" s="2">
        <f>A7769*PRICE_TOM+B7769*PRICE_CAR+C7769*PRICE_MES</f>
        <v>177086</v>
      </c>
      <c r="M7769" s="2">
        <f>A7769*FERT_BED_TOM+B7769*FERT_BED_CAR+C7769*FERT_BED_MES</f>
        <v>31240</v>
      </c>
      <c r="N7769" s="6">
        <f>IF(AND(D7769&lt;=TOTAL_BEDS,J7769&lt;=TEMP_WORKER_MAX*TEMP_WORKER_HRS),1,0)</f>
        <v>1</v>
      </c>
      <c r="O7769" s="2">
        <f>L7769-M7769-K7769-FIXED_COSTS</f>
        <v>34368.988830945527</v>
      </c>
      <c r="P7769" s="2">
        <f>IF(N7769=1,O7769,"")</f>
        <v>34368.988830945527</v>
      </c>
    </row>
    <row r="7770">
      <c r="A7770" s="6">
        <v>11</v>
      </c>
      <c r="B7770" s="6">
        <v>19</v>
      </c>
      <c r="C7770" s="6">
        <v>16</v>
      </c>
      <c r="D7770" s="6">
        <f>A7770+B7770+C7770</f>
        <v>46</v>
      </c>
      <c r="E7770" s="5">
        <f>IF(A7770=0,0,A7770*LABOR_HRS_WK_TOM*SEASON_WEEKS*(1+DIM_PCT_TOM)^A7770)</f>
        <v>2824.5855390489023</v>
      </c>
      <c r="F7770" s="5">
        <f>IF(B7770=0,0,B7770*LABOR_HRS_WK_CAR*SEASON_WEEKS*(1+DIM_PCT_CAR)^B7770)</f>
        <v>911.23060582002415</v>
      </c>
      <c r="G7770" s="5">
        <f>IF(C7770=0,0,C7770*LABOR_HRS_WK_MES*SEASON_WEEKS*(1+DIM_PCT_MES)^C7770)</f>
        <v>878.32047434609967</v>
      </c>
      <c r="H7770" s="5">
        <f>E7770+F7770+G7770</f>
        <v>4614.1366192150263</v>
      </c>
      <c r="I7770" s="5">
        <f>MIN(H7770,FARMER_HRS)</f>
        <v>720</v>
      </c>
      <c r="J7770" s="5">
        <f>MAX(0,H7770-FARMER_HRS)</f>
        <v>3894.1366192150263</v>
      </c>
      <c r="K7770" s="2">
        <f>I7770*FARMER_RATE+J7770*TEMP_WORKER_RATE</f>
        <v>92606.538528038654</v>
      </c>
      <c r="L7770" s="2">
        <f>A7770*PRICE_TOM+B7770*PRICE_CAR+C7770*PRICE_MES</f>
        <v>179786</v>
      </c>
      <c r="M7770" s="2">
        <f>A7770*FERT_BED_TOM+B7770*FERT_BED_CAR+C7770*FERT_BED_MES</f>
        <v>32120</v>
      </c>
      <c r="N7770" s="6">
        <f>IF(AND(D7770&lt;=TOTAL_BEDS,J7770&lt;=TEMP_WORKER_MAX*TEMP_WORKER_HRS),1,0)</f>
        <v>1</v>
      </c>
      <c r="O7770" s="2">
        <f>L7770-M7770-K7770-FIXED_COSTS</f>
        <v>35059.461471961346</v>
      </c>
      <c r="P7770" s="2">
        <f>IF(N7770=1,O7770,"")</f>
        <v>35059.461471961346</v>
      </c>
    </row>
    <row r="7771">
      <c r="A7771" s="6">
        <v>11</v>
      </c>
      <c r="B7771" s="6">
        <v>19</v>
      </c>
      <c r="C7771" s="6">
        <v>17</v>
      </c>
      <c r="D7771" s="6">
        <f>A7771+B7771+C7771</f>
        <v>47</v>
      </c>
      <c r="E7771" s="5">
        <f>IF(A7771=0,0,A7771*LABOR_HRS_WK_TOM*SEASON_WEEKS*(1+DIM_PCT_TOM)^A7771)</f>
        <v>2824.5855390489023</v>
      </c>
      <c r="F7771" s="5">
        <f>IF(B7771=0,0,B7771*LABOR_HRS_WK_CAR*SEASON_WEEKS*(1+DIM_PCT_CAR)^B7771)</f>
        <v>911.23060582002415</v>
      </c>
      <c r="G7771" s="5">
        <f>IF(C7771=0,0,C7771*LABOR_HRS_WK_MES*SEASON_WEEKS*(1+DIM_PCT_MES)^C7771)</f>
        <v>944.88069779263992</v>
      </c>
      <c r="H7771" s="5">
        <f>E7771+F7771+G7771</f>
        <v>4680.6968426615667</v>
      </c>
      <c r="I7771" s="5">
        <f>MIN(H7771,FARMER_HRS)</f>
        <v>720</v>
      </c>
      <c r="J7771" s="5">
        <f>MAX(0,H7771-FARMER_HRS)</f>
        <v>3960.6968426615667</v>
      </c>
      <c r="K7771" s="2">
        <f>I7771*FARMER_RATE+J7771*TEMP_WORKER_RATE</f>
        <v>93762.097962874424</v>
      </c>
      <c r="L7771" s="2">
        <f>A7771*PRICE_TOM+B7771*PRICE_CAR+C7771*PRICE_MES</f>
        <v>182486</v>
      </c>
      <c r="M7771" s="2">
        <f>A7771*FERT_BED_TOM+B7771*FERT_BED_CAR+C7771*FERT_BED_MES</f>
        <v>33000</v>
      </c>
      <c r="N7771" s="6">
        <f>IF(AND(D7771&lt;=TOTAL_BEDS,J7771&lt;=TEMP_WORKER_MAX*TEMP_WORKER_HRS),1,0)</f>
        <v>1</v>
      </c>
      <c r="O7771" s="2">
        <f>L7771-M7771-K7771-FIXED_COSTS</f>
        <v>35723.902037125576</v>
      </c>
      <c r="P7771" s="2">
        <f>IF(N7771=1,O7771,"")</f>
        <v>35723.902037125576</v>
      </c>
    </row>
    <row r="7772">
      <c r="A7772" s="6">
        <v>11</v>
      </c>
      <c r="B7772" s="6">
        <v>19</v>
      </c>
      <c r="C7772" s="6">
        <v>18</v>
      </c>
      <c r="D7772" s="6">
        <f>A7772+B7772+C7772</f>
        <v>48</v>
      </c>
      <c r="E7772" s="5">
        <f>IF(A7772=0,0,A7772*LABOR_HRS_WK_TOM*SEASON_WEEKS*(1+DIM_PCT_TOM)^A7772)</f>
        <v>2824.5855390489023</v>
      </c>
      <c r="F7772" s="5">
        <f>IF(B7772=0,0,B7772*LABOR_HRS_WK_CAR*SEASON_WEEKS*(1+DIM_PCT_CAR)^B7772)</f>
        <v>911.23060582002415</v>
      </c>
      <c r="G7772" s="5">
        <f>IF(C7772=0,0,C7772*LABOR_HRS_WK_MES*SEASON_WEEKS*(1+DIM_PCT_MES)^C7772)</f>
        <v>1012.9676892512272</v>
      </c>
      <c r="H7772" s="5">
        <f>E7772+F7772+G7772</f>
        <v>4748.7838341201541</v>
      </c>
      <c r="I7772" s="5">
        <f>MIN(H7772,FARMER_HRS)</f>
        <v>720</v>
      </c>
      <c r="J7772" s="5">
        <f>MAX(0,H7772-FARMER_HRS)</f>
        <v>4028.7838341201541</v>
      </c>
      <c r="K7772" s="2">
        <f>I7772*FARMER_RATE+J7772*TEMP_WORKER_RATE</f>
        <v>94944.163786808233</v>
      </c>
      <c r="L7772" s="2">
        <f>A7772*PRICE_TOM+B7772*PRICE_CAR+C7772*PRICE_MES</f>
        <v>185186</v>
      </c>
      <c r="M7772" s="2">
        <f>A7772*FERT_BED_TOM+B7772*FERT_BED_CAR+C7772*FERT_BED_MES</f>
        <v>33880</v>
      </c>
      <c r="N7772" s="6">
        <f>IF(AND(D7772&lt;=TOTAL_BEDS,J7772&lt;=TEMP_WORKER_MAX*TEMP_WORKER_HRS),1,0)</f>
        <v>1</v>
      </c>
      <c r="O7772" s="2">
        <f>L7772-M7772-K7772-FIXED_COSTS</f>
        <v>36361.836213191767</v>
      </c>
      <c r="P7772" s="2">
        <f>IF(N7772=1,O7772,"")</f>
        <v>36361.836213191767</v>
      </c>
    </row>
    <row r="7773">
      <c r="A7773" s="6">
        <v>11</v>
      </c>
      <c r="B7773" s="6">
        <v>19</v>
      </c>
      <c r="C7773" s="6">
        <v>19</v>
      </c>
      <c r="D7773" s="6">
        <f>A7773+B7773+C7773</f>
        <v>49</v>
      </c>
      <c r="E7773" s="5">
        <f>IF(A7773=0,0,A7773*LABOR_HRS_WK_TOM*SEASON_WEEKS*(1+DIM_PCT_TOM)^A7773)</f>
        <v>2824.5855390489023</v>
      </c>
      <c r="F7773" s="5">
        <f>IF(B7773=0,0,B7773*LABOR_HRS_WK_CAR*SEASON_WEEKS*(1+DIM_PCT_CAR)^B7773)</f>
        <v>911.23060582002415</v>
      </c>
      <c r="G7773" s="5">
        <f>IF(C7773=0,0,C7773*LABOR_HRS_WK_MES*SEASON_WEEKS*(1+DIM_PCT_MES)^C7773)</f>
        <v>1082.6092178872491</v>
      </c>
      <c r="H7773" s="5">
        <f>E7773+F7773+G7773</f>
        <v>4818.4253627561757</v>
      </c>
      <c r="I7773" s="5">
        <f>MIN(H7773,FARMER_HRS)</f>
        <v>720</v>
      </c>
      <c r="J7773" s="5">
        <f>MAX(0,H7773-FARMER_HRS)</f>
        <v>4098.4253627561757</v>
      </c>
      <c r="K7773" s="2">
        <f>I7773*FARMER_RATE+J7773*TEMP_WORKER_RATE</f>
        <v>96153.21810340583</v>
      </c>
      <c r="L7773" s="2">
        <f>A7773*PRICE_TOM+B7773*PRICE_CAR+C7773*PRICE_MES</f>
        <v>187886</v>
      </c>
      <c r="M7773" s="2">
        <f>A7773*FERT_BED_TOM+B7773*FERT_BED_CAR+C7773*FERT_BED_MES</f>
        <v>34760</v>
      </c>
      <c r="N7773" s="6">
        <f>IF(AND(D7773&lt;=TOTAL_BEDS,J7773&lt;=TEMP_WORKER_MAX*TEMP_WORKER_HRS),1,0)</f>
        <v>1</v>
      </c>
      <c r="O7773" s="2">
        <f>L7773-M7773-K7773-FIXED_COSTS</f>
        <v>36972.78189659417</v>
      </c>
      <c r="P7773" s="2">
        <f>IF(N7773=1,O7773,"")</f>
        <v>36972.78189659417</v>
      </c>
    </row>
    <row r="7774">
      <c r="A7774" s="6">
        <v>11</v>
      </c>
      <c r="B7774" s="6">
        <v>19</v>
      </c>
      <c r="C7774" s="6">
        <v>20</v>
      </c>
      <c r="D7774" s="6">
        <f>A7774+B7774+C7774</f>
        <v>50</v>
      </c>
      <c r="E7774" s="5">
        <f>IF(A7774=0,0,A7774*LABOR_HRS_WK_TOM*SEASON_WEEKS*(1+DIM_PCT_TOM)^A7774)</f>
        <v>2824.5855390489023</v>
      </c>
      <c r="F7774" s="5">
        <f>IF(B7774=0,0,B7774*LABOR_HRS_WK_CAR*SEASON_WEEKS*(1+DIM_PCT_CAR)^B7774)</f>
        <v>911.23060582002415</v>
      </c>
      <c r="G7774" s="5">
        <f>IF(C7774=0,0,C7774*LABOR_HRS_WK_MES*SEASON_WEEKS*(1+DIM_PCT_MES)^C7774)</f>
        <v>1153.8335085377259</v>
      </c>
      <c r="H7774" s="5">
        <f>E7774+F7774+G7774</f>
        <v>4889.6496534066528</v>
      </c>
      <c r="I7774" s="5">
        <f>MIN(H7774,FARMER_HRS)</f>
        <v>720</v>
      </c>
      <c r="J7774" s="5">
        <f>MAX(0,H7774-FARMER_HRS)</f>
        <v>4169.6496534066528</v>
      </c>
      <c r="K7774" s="2">
        <f>I7774*FARMER_RATE+J7774*TEMP_WORKER_RATE</f>
        <v>97389.750927198824</v>
      </c>
      <c r="L7774" s="2">
        <f>A7774*PRICE_TOM+B7774*PRICE_CAR+C7774*PRICE_MES</f>
        <v>190586</v>
      </c>
      <c r="M7774" s="2">
        <f>A7774*FERT_BED_TOM+B7774*FERT_BED_CAR+C7774*FERT_BED_MES</f>
        <v>35640</v>
      </c>
      <c r="N7774" s="6">
        <f>IF(AND(D7774&lt;=TOTAL_BEDS,J7774&lt;=TEMP_WORKER_MAX*TEMP_WORKER_HRS),1,0)</f>
        <v>1</v>
      </c>
      <c r="O7774" s="2">
        <f>L7774-M7774-K7774-FIXED_COSTS</f>
        <v>37556.249072801176</v>
      </c>
      <c r="P7774" s="2">
        <f>IF(N7774=1,O7774,"")</f>
        <v>37556.249072801176</v>
      </c>
    </row>
    <row r="7775">
      <c r="A7775" s="6">
        <v>11</v>
      </c>
      <c r="B7775" s="6">
        <v>19</v>
      </c>
      <c r="C7775" s="6">
        <v>21</v>
      </c>
      <c r="D7775" s="6">
        <f>A7775+B7775+C7775</f>
        <v>51</v>
      </c>
      <c r="E7775" s="5">
        <f>IF(A7775=0,0,A7775*LABOR_HRS_WK_TOM*SEASON_WEEKS*(1+DIM_PCT_TOM)^A7775)</f>
        <v>2824.5855390489023</v>
      </c>
      <c r="F7775" s="5">
        <f>IF(B7775=0,0,B7775*LABOR_HRS_WK_CAR*SEASON_WEEKS*(1+DIM_PCT_CAR)^B7775)</f>
        <v>911.23060582002415</v>
      </c>
      <c r="G7775" s="5">
        <f>IF(C7775=0,0,C7775*LABOR_HRS_WK_MES*SEASON_WEEKS*(1+DIM_PCT_MES)^C7775)</f>
        <v>1226.6692487641699</v>
      </c>
      <c r="H7775" s="5">
        <f>E7775+F7775+G7775</f>
        <v>4962.4853936330965</v>
      </c>
      <c r="I7775" s="5">
        <f>MIN(H7775,FARMER_HRS)</f>
        <v>720</v>
      </c>
      <c r="J7775" s="5">
        <f>MAX(0,H7775-FARMER_HRS)</f>
        <v>4242.4853936330965</v>
      </c>
      <c r="K7775" s="2">
        <f>I7775*FARMER_RATE+J7775*TEMP_WORKER_RATE</f>
        <v>98654.260306130149</v>
      </c>
      <c r="L7775" s="2">
        <f>A7775*PRICE_TOM+B7775*PRICE_CAR+C7775*PRICE_MES</f>
        <v>193286</v>
      </c>
      <c r="M7775" s="2">
        <f>A7775*FERT_BED_TOM+B7775*FERT_BED_CAR+C7775*FERT_BED_MES</f>
        <v>36520</v>
      </c>
      <c r="N7775" s="6">
        <f>IF(AND(D7775&lt;=TOTAL_BEDS,J7775&lt;=TEMP_WORKER_MAX*TEMP_WORKER_HRS),1,0)</f>
        <v>1</v>
      </c>
      <c r="O7775" s="2">
        <f>L7775-M7775-K7775-FIXED_COSTS</f>
        <v>38111.739693869851</v>
      </c>
      <c r="P7775" s="2">
        <f>IF(N7775=1,O7775,"")</f>
        <v>38111.739693869851</v>
      </c>
    </row>
    <row r="7776">
      <c r="A7776" s="6">
        <v>11</v>
      </c>
      <c r="B7776" s="6">
        <v>19</v>
      </c>
      <c r="C7776" s="6">
        <v>22</v>
      </c>
      <c r="D7776" s="6">
        <f>A7776+B7776+C7776</f>
        <v>52</v>
      </c>
      <c r="E7776" s="5">
        <f>IF(A7776=0,0,A7776*LABOR_HRS_WK_TOM*SEASON_WEEKS*(1+DIM_PCT_TOM)^A7776)</f>
        <v>2824.5855390489023</v>
      </c>
      <c r="F7776" s="5">
        <f>IF(B7776=0,0,B7776*LABOR_HRS_WK_CAR*SEASON_WEEKS*(1+DIM_PCT_CAR)^B7776)</f>
        <v>911.23060582002415</v>
      </c>
      <c r="G7776" s="5">
        <f>IF(C7776=0,0,C7776*LABOR_HRS_WK_MES*SEASON_WEEKS*(1+DIM_PCT_MES)^C7776)</f>
        <v>1301.1455960105659</v>
      </c>
      <c r="H7776" s="5">
        <f>E7776+F7776+G7776</f>
        <v>5036.9617408794929</v>
      </c>
      <c r="I7776" s="5">
        <f>MIN(H7776,FARMER_HRS)</f>
        <v>720</v>
      </c>
      <c r="J7776" s="5">
        <f>MAX(0,H7776-FARMER_HRS)</f>
        <v>4316.9617408794929</v>
      </c>
      <c r="K7776" s="2">
        <f>I7776*FARMER_RATE+J7776*TEMP_WORKER_RATE</f>
        <v>99947.252445824532</v>
      </c>
      <c r="L7776" s="2">
        <f>A7776*PRICE_TOM+B7776*PRICE_CAR+C7776*PRICE_MES</f>
        <v>195986</v>
      </c>
      <c r="M7776" s="2">
        <f>A7776*FERT_BED_TOM+B7776*FERT_BED_CAR+C7776*FERT_BED_MES</f>
        <v>37400</v>
      </c>
      <c r="N7776" s="6">
        <f>IF(AND(D7776&lt;=TOTAL_BEDS,J7776&lt;=TEMP_WORKER_MAX*TEMP_WORKER_HRS),1,0)</f>
        <v>1</v>
      </c>
      <c r="O7776" s="2">
        <f>L7776-M7776-K7776-FIXED_COSTS</f>
        <v>38638.747554175468</v>
      </c>
      <c r="P7776" s="2">
        <f>IF(N7776=1,O7776,"")</f>
        <v>38638.747554175468</v>
      </c>
    </row>
    <row r="7777">
      <c r="A7777" s="6">
        <v>11</v>
      </c>
      <c r="B7777" s="6">
        <v>19</v>
      </c>
      <c r="C7777" s="6">
        <v>23</v>
      </c>
      <c r="D7777" s="6">
        <f>A7777+B7777+C7777</f>
        <v>53</v>
      </c>
      <c r="E7777" s="5">
        <f>IF(A7777=0,0,A7777*LABOR_HRS_WK_TOM*SEASON_WEEKS*(1+DIM_PCT_TOM)^A7777)</f>
        <v>2824.5855390489023</v>
      </c>
      <c r="F7777" s="5">
        <f>IF(B7777=0,0,B7777*LABOR_HRS_WK_CAR*SEASON_WEEKS*(1+DIM_PCT_CAR)^B7777)</f>
        <v>911.23060582002415</v>
      </c>
      <c r="G7777" s="5">
        <f>IF(C7777=0,0,C7777*LABOR_HRS_WK_MES*SEASON_WEEKS*(1+DIM_PCT_MES)^C7777)</f>
        <v>1377.2921848680023</v>
      </c>
      <c r="H7777" s="5">
        <f>E7777+F7777+G7777</f>
        <v>5113.1083297369287</v>
      </c>
      <c r="I7777" s="5">
        <f>MIN(H7777,FARMER_HRS)</f>
        <v>720</v>
      </c>
      <c r="J7777" s="5">
        <f>MAX(0,H7777-FARMER_HRS)</f>
        <v>4393.1083297369287</v>
      </c>
      <c r="K7777" s="2">
        <f>I7777*FARMER_RATE+J7777*TEMP_WORKER_RATE</f>
        <v>101269.24183571056</v>
      </c>
      <c r="L7777" s="2">
        <f>A7777*PRICE_TOM+B7777*PRICE_CAR+C7777*PRICE_MES</f>
        <v>198686</v>
      </c>
      <c r="M7777" s="2">
        <f>A7777*FERT_BED_TOM+B7777*FERT_BED_CAR+C7777*FERT_BED_MES</f>
        <v>38280</v>
      </c>
      <c r="N7777" s="6">
        <f>IF(AND(D7777&lt;=TOTAL_BEDS,J7777&lt;=TEMP_WORKER_MAX*TEMP_WORKER_HRS),1,0)</f>
        <v>1</v>
      </c>
      <c r="O7777" s="2">
        <f>L7777-M7777-K7777-FIXED_COSTS</f>
        <v>39136.758164289437</v>
      </c>
      <c r="P7777" s="2">
        <f>IF(N7777=1,O7777,"")</f>
        <v>39136.758164289437</v>
      </c>
    </row>
    <row r="7778">
      <c r="A7778" s="6">
        <v>11</v>
      </c>
      <c r="B7778" s="6">
        <v>19</v>
      </c>
      <c r="C7778" s="6">
        <v>24</v>
      </c>
      <c r="D7778" s="6">
        <f>A7778+B7778+C7778</f>
        <v>54</v>
      </c>
      <c r="E7778" s="5">
        <f>IF(A7778=0,0,A7778*LABOR_HRS_WK_TOM*SEASON_WEEKS*(1+DIM_PCT_TOM)^A7778)</f>
        <v>2824.5855390489023</v>
      </c>
      <c r="F7778" s="5">
        <f>IF(B7778=0,0,B7778*LABOR_HRS_WK_CAR*SEASON_WEEKS*(1+DIM_PCT_CAR)^B7778)</f>
        <v>911.23060582002415</v>
      </c>
      <c r="G7778" s="5">
        <f>IF(C7778=0,0,C7778*LABOR_HRS_WK_MES*SEASON_WEEKS*(1+DIM_PCT_MES)^C7778)</f>
        <v>1455.139134447498</v>
      </c>
      <c r="H7778" s="5">
        <f>E7778+F7778+G7778</f>
        <v>5190.9552793164248</v>
      </c>
      <c r="I7778" s="5">
        <f>MIN(H7778,FARMER_HRS)</f>
        <v>720</v>
      </c>
      <c r="J7778" s="5">
        <f>MAX(0,H7778-FARMER_HRS)</f>
        <v>4470.9552793164248</v>
      </c>
      <c r="K7778" s="2">
        <f>I7778*FARMER_RATE+J7778*TEMP_WORKER_RATE</f>
        <v>102620.75137702127</v>
      </c>
      <c r="L7778" s="2">
        <f>A7778*PRICE_TOM+B7778*PRICE_CAR+C7778*PRICE_MES</f>
        <v>201386</v>
      </c>
      <c r="M7778" s="2">
        <f>A7778*FERT_BED_TOM+B7778*FERT_BED_CAR+C7778*FERT_BED_MES</f>
        <v>39160</v>
      </c>
      <c r="N7778" s="6">
        <f>IF(AND(D7778&lt;=TOTAL_BEDS,J7778&lt;=TEMP_WORKER_MAX*TEMP_WORKER_HRS),1,0)</f>
        <v>1</v>
      </c>
      <c r="O7778" s="2">
        <f>L7778-M7778-K7778-FIXED_COSTS</f>
        <v>39605.248622978732</v>
      </c>
      <c r="P7778" s="2">
        <f>IF(N7778=1,O7778,"")</f>
        <v>39605.248622978732</v>
      </c>
    </row>
    <row r="7779">
      <c r="A7779" s="6">
        <v>11</v>
      </c>
      <c r="B7779" s="6">
        <v>19</v>
      </c>
      <c r="C7779" s="6">
        <v>25</v>
      </c>
      <c r="D7779" s="6">
        <f>A7779+B7779+C7779</f>
        <v>55</v>
      </c>
      <c r="E7779" s="5">
        <f>IF(A7779=0,0,A7779*LABOR_HRS_WK_TOM*SEASON_WEEKS*(1+DIM_PCT_TOM)^A7779)</f>
        <v>2824.5855390489023</v>
      </c>
      <c r="F7779" s="5">
        <f>IF(B7779=0,0,B7779*LABOR_HRS_WK_CAR*SEASON_WEEKS*(1+DIM_PCT_CAR)^B7779)</f>
        <v>911.23060582002415</v>
      </c>
      <c r="G7779" s="5">
        <f>IF(C7779=0,0,C7779*LABOR_HRS_WK_MES*SEASON_WEEKS*(1+DIM_PCT_MES)^C7779)</f>
        <v>1534.7170558625955</v>
      </c>
      <c r="H7779" s="5">
        <f>E7779+F7779+G7779</f>
        <v>5270.5332007315219</v>
      </c>
      <c r="I7779" s="5">
        <f>MIN(H7779,FARMER_HRS)</f>
        <v>720</v>
      </c>
      <c r="J7779" s="5">
        <f>MAX(0,H7779-FARMER_HRS)</f>
        <v>4550.5332007315219</v>
      </c>
      <c r="K7779" s="2">
        <f>I7779*FARMER_RATE+J7779*TEMP_WORKER_RATE</f>
        <v>104002.31251270002</v>
      </c>
      <c r="L7779" s="2">
        <f>A7779*PRICE_TOM+B7779*PRICE_CAR+C7779*PRICE_MES</f>
        <v>204086</v>
      </c>
      <c r="M7779" s="2">
        <f>A7779*FERT_BED_TOM+B7779*FERT_BED_CAR+C7779*FERT_BED_MES</f>
        <v>40040</v>
      </c>
      <c r="N7779" s="6">
        <f>IF(AND(D7779&lt;=TOTAL_BEDS,J7779&lt;=TEMP_WORKER_MAX*TEMP_WORKER_HRS),1,0)</f>
        <v>1</v>
      </c>
      <c r="O7779" s="2">
        <f>L7779-M7779-K7779-FIXED_COSTS</f>
        <v>40043.687487299976</v>
      </c>
      <c r="P7779" s="2">
        <f>IF(N7779=1,O7779,"")</f>
        <v>40043.687487299976</v>
      </c>
    </row>
    <row r="7780">
      <c r="A7780" s="6">
        <v>11</v>
      </c>
      <c r="B7780" s="6">
        <v>19</v>
      </c>
      <c r="C7780" s="6">
        <v>26</v>
      </c>
      <c r="D7780" s="6">
        <f>A7780+B7780+C7780</f>
        <v>56</v>
      </c>
      <c r="E7780" s="5">
        <f>IF(A7780=0,0,A7780*LABOR_HRS_WK_TOM*SEASON_WEEKS*(1+DIM_PCT_TOM)^A7780)</f>
        <v>2824.5855390489023</v>
      </c>
      <c r="F7780" s="5">
        <f>IF(B7780=0,0,B7780*LABOR_HRS_WK_CAR*SEASON_WEEKS*(1+DIM_PCT_CAR)^B7780)</f>
        <v>911.23060582002415</v>
      </c>
      <c r="G7780" s="5">
        <f>IF(C7780=0,0,C7780*LABOR_HRS_WK_MES*SEASON_WEEKS*(1+DIM_PCT_MES)^C7780)</f>
        <v>1616.0570598233128</v>
      </c>
      <c r="H7780" s="5">
        <f>E7780+F7780+G7780</f>
        <v>5351.87320469224</v>
      </c>
      <c r="I7780" s="5">
        <f>MIN(H7780,FARMER_HRS)</f>
        <v>720</v>
      </c>
      <c r="J7780" s="5">
        <f>MAX(0,H7780-FARMER_HRS)</f>
        <v>4631.87320469224</v>
      </c>
      <c r="K7780" s="2">
        <f>I7780*FARMER_RATE+J7780*TEMP_WORKER_RATE</f>
        <v>105414.46535924028</v>
      </c>
      <c r="L7780" s="2">
        <f>A7780*PRICE_TOM+B7780*PRICE_CAR+C7780*PRICE_MES</f>
        <v>206786</v>
      </c>
      <c r="M7780" s="2">
        <f>A7780*FERT_BED_TOM+B7780*FERT_BED_CAR+C7780*FERT_BED_MES</f>
        <v>40920</v>
      </c>
      <c r="N7780" s="6">
        <f>IF(AND(D7780&lt;=TOTAL_BEDS,J7780&lt;=TEMP_WORKER_MAX*TEMP_WORKER_HRS),1,0)</f>
        <v>1</v>
      </c>
      <c r="O7780" s="2">
        <f>L7780-M7780-K7780-FIXED_COSTS</f>
        <v>40451.534640759724</v>
      </c>
      <c r="P7780" s="2">
        <f>IF(N7780=1,O7780,"")</f>
        <v>40451.534640759724</v>
      </c>
    </row>
    <row r="7781">
      <c r="A7781" s="6">
        <v>11</v>
      </c>
      <c r="B7781" s="6">
        <v>19</v>
      </c>
      <c r="C7781" s="6">
        <v>27</v>
      </c>
      <c r="D7781" s="6">
        <f>A7781+B7781+C7781</f>
        <v>57</v>
      </c>
      <c r="E7781" s="5">
        <f>IF(A7781=0,0,A7781*LABOR_HRS_WK_TOM*SEASON_WEEKS*(1+DIM_PCT_TOM)^A7781)</f>
        <v>2824.5855390489023</v>
      </c>
      <c r="F7781" s="5">
        <f>IF(B7781=0,0,B7781*LABOR_HRS_WK_CAR*SEASON_WEEKS*(1+DIM_PCT_CAR)^B7781)</f>
        <v>911.23060582002415</v>
      </c>
      <c r="G7781" s="5">
        <f>IF(C7781=0,0,C7781*LABOR_HRS_WK_MES*SEASON_WEEKS*(1+DIM_PCT_MES)^C7781)</f>
        <v>1699.19076434307</v>
      </c>
      <c r="H7781" s="5">
        <f>E7781+F7781+G7781</f>
        <v>5435.0069092119966</v>
      </c>
      <c r="I7781" s="5">
        <f>MIN(H7781,FARMER_HRS)</f>
        <v>720</v>
      </c>
      <c r="J7781" s="5">
        <f>MAX(0,H7781-FARMER_HRS)</f>
        <v>4715.0069092119966</v>
      </c>
      <c r="K7781" s="2">
        <f>I7781*FARMER_RATE+J7781*TEMP_WORKER_RATE</f>
        <v>106857.75884048604</v>
      </c>
      <c r="L7781" s="2">
        <f>A7781*PRICE_TOM+B7781*PRICE_CAR+C7781*PRICE_MES</f>
        <v>209486</v>
      </c>
      <c r="M7781" s="2">
        <f>A7781*FERT_BED_TOM+B7781*FERT_BED_CAR+C7781*FERT_BED_MES</f>
        <v>41800</v>
      </c>
      <c r="N7781" s="6">
        <f>IF(AND(D7781&lt;=TOTAL_BEDS,J7781&lt;=TEMP_WORKER_MAX*TEMP_WORKER_HRS),1,0)</f>
        <v>1</v>
      </c>
      <c r="O7781" s="2">
        <f>L7781-M7781-K7781-FIXED_COSTS</f>
        <v>40828.241159513957</v>
      </c>
      <c r="P7781" s="2">
        <f>IF(N7781=1,O7781,"")</f>
        <v>40828.241159513957</v>
      </c>
    </row>
    <row r="7782">
      <c r="A7782" s="6">
        <v>11</v>
      </c>
      <c r="B7782" s="6">
        <v>19</v>
      </c>
      <c r="C7782" s="6">
        <v>28</v>
      </c>
      <c r="D7782" s="6">
        <f>A7782+B7782+C7782</f>
        <v>58</v>
      </c>
      <c r="E7782" s="5">
        <f>IF(A7782=0,0,A7782*LABOR_HRS_WK_TOM*SEASON_WEEKS*(1+DIM_PCT_TOM)^A7782)</f>
        <v>2824.5855390489023</v>
      </c>
      <c r="F7782" s="5">
        <f>IF(B7782=0,0,B7782*LABOR_HRS_WK_CAR*SEASON_WEEKS*(1+DIM_PCT_CAR)^B7782)</f>
        <v>911.23060582002415</v>
      </c>
      <c r="G7782" s="5">
        <f>IF(C7782=0,0,C7782*LABOR_HRS_WK_MES*SEASON_WEEKS*(1+DIM_PCT_MES)^C7782)</f>
        <v>1784.1503025602233</v>
      </c>
      <c r="H7782" s="5">
        <f>E7782+F7782+G7782</f>
        <v>5519.9664474291494</v>
      </c>
      <c r="I7782" s="5">
        <f>MIN(H7782,FARMER_HRS)</f>
        <v>720</v>
      </c>
      <c r="J7782" s="5">
        <f>MAX(0,H7782-FARMER_HRS)</f>
        <v>4799.9664474291494</v>
      </c>
      <c r="K7782" s="2">
        <f>I7782*FARMER_RATE+J7782*TEMP_WORKER_RATE</f>
        <v>108332.75082342273</v>
      </c>
      <c r="L7782" s="2">
        <f>A7782*PRICE_TOM+B7782*PRICE_CAR+C7782*PRICE_MES</f>
        <v>212186</v>
      </c>
      <c r="M7782" s="2">
        <f>A7782*FERT_BED_TOM+B7782*FERT_BED_CAR+C7782*FERT_BED_MES</f>
        <v>42680</v>
      </c>
      <c r="N7782" s="6">
        <f>IF(AND(D7782&lt;=TOTAL_BEDS,J7782&lt;=TEMP_WORKER_MAX*TEMP_WORKER_HRS),1,0)</f>
        <v>1</v>
      </c>
      <c r="O7782" s="2">
        <f>L7782-M7782-K7782-FIXED_COSTS</f>
        <v>41173.249176577272</v>
      </c>
      <c r="P7782" s="2">
        <f>IF(N7782=1,O7782,"")</f>
        <v>41173.249176577272</v>
      </c>
    </row>
    <row r="7783">
      <c r="A7783" s="6">
        <v>11</v>
      </c>
      <c r="B7783" s="6">
        <v>19</v>
      </c>
      <c r="C7783" s="6">
        <v>29</v>
      </c>
      <c r="D7783" s="6">
        <f>A7783+B7783+C7783</f>
        <v>59</v>
      </c>
      <c r="E7783" s="5">
        <f>IF(A7783=0,0,A7783*LABOR_HRS_WK_TOM*SEASON_WEEKS*(1+DIM_PCT_TOM)^A7783)</f>
        <v>2824.5855390489023</v>
      </c>
      <c r="F7783" s="5">
        <f>IF(B7783=0,0,B7783*LABOR_HRS_WK_CAR*SEASON_WEEKS*(1+DIM_PCT_CAR)^B7783)</f>
        <v>911.23060582002415</v>
      </c>
      <c r="G7783" s="5">
        <f>IF(C7783=0,0,C7783*LABOR_HRS_WK_MES*SEASON_WEEKS*(1+DIM_PCT_MES)^C7783)</f>
        <v>1870.9683306758766</v>
      </c>
      <c r="H7783" s="5">
        <f>E7783+F7783+G7783</f>
        <v>5606.7844755448032</v>
      </c>
      <c r="I7783" s="5">
        <f>MIN(H7783,FARMER_HRS)</f>
        <v>720</v>
      </c>
      <c r="J7783" s="5">
        <f>MAX(0,H7783-FARMER_HRS)</f>
        <v>4886.7844755448032</v>
      </c>
      <c r="K7783" s="2">
        <f>I7783*FARMER_RATE+J7783*TEMP_WORKER_RATE</f>
        <v>109840.00825598616</v>
      </c>
      <c r="L7783" s="2">
        <f>A7783*PRICE_TOM+B7783*PRICE_CAR+C7783*PRICE_MES</f>
        <v>214886</v>
      </c>
      <c r="M7783" s="2">
        <f>A7783*FERT_BED_TOM+B7783*FERT_BED_CAR+C7783*FERT_BED_MES</f>
        <v>43560</v>
      </c>
      <c r="N7783" s="6">
        <f>IF(AND(D7783&lt;=TOTAL_BEDS,J7783&lt;=TEMP_WORKER_MAX*TEMP_WORKER_HRS),1,0)</f>
        <v>1</v>
      </c>
      <c r="O7783" s="2">
        <f>L7783-M7783-K7783-FIXED_COSTS</f>
        <v>41485.991744013838</v>
      </c>
      <c r="P7783" s="2">
        <f>IF(N7783=1,O7783,"")</f>
        <v>41485.991744013838</v>
      </c>
    </row>
    <row r="7784">
      <c r="A7784" s="6">
        <v>11</v>
      </c>
      <c r="B7784" s="6">
        <v>19</v>
      </c>
      <c r="C7784" s="6">
        <v>30</v>
      </c>
      <c r="D7784" s="6">
        <f>A7784+B7784+C7784</f>
        <v>60</v>
      </c>
      <c r="E7784" s="5">
        <f>IF(A7784=0,0,A7784*LABOR_HRS_WK_TOM*SEASON_WEEKS*(1+DIM_PCT_TOM)^A7784)</f>
        <v>2824.5855390489023</v>
      </c>
      <c r="F7784" s="5">
        <f>IF(B7784=0,0,B7784*LABOR_HRS_WK_CAR*SEASON_WEEKS*(1+DIM_PCT_CAR)^B7784)</f>
        <v>911.23060582002415</v>
      </c>
      <c r="G7784" s="5">
        <f>IF(C7784=0,0,C7784*LABOR_HRS_WK_MES*SEASON_WEEKS*(1+DIM_PCT_MES)^C7784)</f>
        <v>1959.6780360096466</v>
      </c>
      <c r="H7784" s="5">
        <f>E7784+F7784+G7784</f>
        <v>5695.4941808785734</v>
      </c>
      <c r="I7784" s="5">
        <f>MIN(H7784,FARMER_HRS)</f>
        <v>720</v>
      </c>
      <c r="J7784" s="5">
        <f>MAX(0,H7784-FARMER_HRS)</f>
        <v>4975.4941808785734</v>
      </c>
      <c r="K7784" s="2">
        <f>I7784*FARMER_RATE+J7784*TEMP_WORKER_RATE</f>
        <v>111380.10730691967</v>
      </c>
      <c r="L7784" s="2">
        <f>A7784*PRICE_TOM+B7784*PRICE_CAR+C7784*PRICE_MES</f>
        <v>217586</v>
      </c>
      <c r="M7784" s="2">
        <f>A7784*FERT_BED_TOM+B7784*FERT_BED_CAR+C7784*FERT_BED_MES</f>
        <v>44440</v>
      </c>
      <c r="N7784" s="6">
        <f>IF(AND(D7784&lt;=TOTAL_BEDS,J7784&lt;=TEMP_WORKER_MAX*TEMP_WORKER_HRS),1,0)</f>
        <v>1</v>
      </c>
      <c r="O7784" s="2">
        <f>L7784-M7784-K7784-FIXED_COSTS</f>
        <v>41765.892693080328</v>
      </c>
      <c r="P7784" s="2">
        <f>IF(N7784=1,O7784,"")</f>
        <v>41765.892693080328</v>
      </c>
    </row>
    <row r="7785">
      <c r="A7785" s="6">
        <v>11</v>
      </c>
      <c r="B7785" s="6">
        <v>20</v>
      </c>
      <c r="C7785" s="6">
        <v>0</v>
      </c>
      <c r="D7785" s="6">
        <f>A7785+B7785+C7785</f>
        <v>31</v>
      </c>
      <c r="E7785" s="5">
        <f>IF(A7785=0,0,A7785*LABOR_HRS_WK_TOM*SEASON_WEEKS*(1+DIM_PCT_TOM)^A7785)</f>
        <v>2824.5855390489023</v>
      </c>
      <c r="F7785" s="5">
        <f>IF(B7785=0,0,B7785*LABOR_HRS_WK_CAR*SEASON_WEEKS*(1+DIM_PCT_CAR)^B7785)</f>
        <v>983.16986417423652</v>
      </c>
      <c r="G7785" s="5">
        <f>IF(C7785=0,0,C7785*LABOR_HRS_WK_MES*SEASON_WEEKS*(1+DIM_PCT_MES)^C7785)</f>
        <v>0</v>
      </c>
      <c r="H7785" s="5">
        <f>E7785+F7785+G7785</f>
        <v>3807.7554032231387</v>
      </c>
      <c r="I7785" s="5">
        <f>MIN(H7785,FARMER_HRS)</f>
        <v>720</v>
      </c>
      <c r="J7785" s="5">
        <f>MAX(0,H7785-FARMER_HRS)</f>
        <v>3087.7554032231387</v>
      </c>
      <c r="K7785" s="2">
        <f>I7785*FARMER_RATE+J7785*TEMP_WORKER_RATE</f>
        <v>78606.864639290608</v>
      </c>
      <c r="L7785" s="2">
        <f>A7785*PRICE_TOM+B7785*PRICE_CAR+C7785*PRICE_MES</f>
        <v>138680</v>
      </c>
      <c r="M7785" s="2">
        <f>A7785*FERT_BED_TOM+B7785*FERT_BED_CAR+C7785*FERT_BED_MES</f>
        <v>18480</v>
      </c>
      <c r="N7785" s="6">
        <f>IF(AND(D7785&lt;=TOTAL_BEDS,J7785&lt;=TEMP_WORKER_MAX*TEMP_WORKER_HRS),1,0)</f>
        <v>1</v>
      </c>
      <c r="O7785" s="2">
        <f>L7785-M7785-K7785-FIXED_COSTS</f>
        <v>21593.135360709392</v>
      </c>
      <c r="P7785" s="2">
        <f>IF(N7785=1,O7785,"")</f>
        <v>21593.135360709392</v>
      </c>
    </row>
    <row r="7786">
      <c r="A7786" s="6">
        <v>11</v>
      </c>
      <c r="B7786" s="6">
        <v>20</v>
      </c>
      <c r="C7786" s="6">
        <v>1</v>
      </c>
      <c r="D7786" s="6">
        <f>A7786+B7786+C7786</f>
        <v>32</v>
      </c>
      <c r="E7786" s="5">
        <f>IF(A7786=0,0,A7786*LABOR_HRS_WK_TOM*SEASON_WEEKS*(1+DIM_PCT_TOM)^A7786)</f>
        <v>2824.5855390489023</v>
      </c>
      <c r="F7786" s="5">
        <f>IF(B7786=0,0,B7786*LABOR_HRS_WK_CAR*SEASON_WEEKS*(1+DIM_PCT_CAR)^B7786)</f>
        <v>983.16986417423652</v>
      </c>
      <c r="G7786" s="5">
        <f>IF(C7786=0,0,C7786*LABOR_HRS_WK_MES*SEASON_WEEKS*(1+DIM_PCT_MES)^C7786)</f>
        <v>45.5625</v>
      </c>
      <c r="H7786" s="5">
        <f>E7786+F7786+G7786</f>
        <v>3853.3179032231387</v>
      </c>
      <c r="I7786" s="5">
        <f>MIN(H7786,FARMER_HRS)</f>
        <v>720</v>
      </c>
      <c r="J7786" s="5">
        <f>MAX(0,H7786-FARMER_HRS)</f>
        <v>3133.3179032231387</v>
      </c>
      <c r="K7786" s="2">
        <f>I7786*FARMER_RATE+J7786*TEMP_WORKER_RATE</f>
        <v>79397.880264290608</v>
      </c>
      <c r="L7786" s="2">
        <f>A7786*PRICE_TOM+B7786*PRICE_CAR+C7786*PRICE_MES</f>
        <v>141380</v>
      </c>
      <c r="M7786" s="2">
        <f>A7786*FERT_BED_TOM+B7786*FERT_BED_CAR+C7786*FERT_BED_MES</f>
        <v>19360</v>
      </c>
      <c r="N7786" s="6">
        <f>IF(AND(D7786&lt;=TOTAL_BEDS,J7786&lt;=TEMP_WORKER_MAX*TEMP_WORKER_HRS),1,0)</f>
        <v>1</v>
      </c>
      <c r="O7786" s="2">
        <f>L7786-M7786-K7786-FIXED_COSTS</f>
        <v>22622.119735709392</v>
      </c>
      <c r="P7786" s="2">
        <f>IF(N7786=1,O7786,"")</f>
        <v>22622.119735709392</v>
      </c>
    </row>
    <row r="7787">
      <c r="A7787" s="6">
        <v>11</v>
      </c>
      <c r="B7787" s="6">
        <v>20</v>
      </c>
      <c r="C7787" s="6">
        <v>2</v>
      </c>
      <c r="D7787" s="6">
        <f>A7787+B7787+C7787</f>
        <v>33</v>
      </c>
      <c r="E7787" s="5">
        <f>IF(A7787=0,0,A7787*LABOR_HRS_WK_TOM*SEASON_WEEKS*(1+DIM_PCT_TOM)^A7787)</f>
        <v>2824.5855390489023</v>
      </c>
      <c r="F7787" s="5">
        <f>IF(B7787=0,0,B7787*LABOR_HRS_WK_CAR*SEASON_WEEKS*(1+DIM_PCT_CAR)^B7787)</f>
        <v>983.16986417423652</v>
      </c>
      <c r="G7787" s="5">
        <f>IF(C7787=0,0,C7787*LABOR_HRS_WK_MES*SEASON_WEEKS*(1+DIM_PCT_MES)^C7787)</f>
        <v>92.2640625</v>
      </c>
      <c r="H7787" s="5">
        <f>E7787+F7787+G7787</f>
        <v>3900.0194657231386</v>
      </c>
      <c r="I7787" s="5">
        <f>MIN(H7787,FARMER_HRS)</f>
        <v>720</v>
      </c>
      <c r="J7787" s="5">
        <f>MAX(0,H7787-FARMER_HRS)</f>
        <v>3180.0194657231386</v>
      </c>
      <c r="K7787" s="2">
        <f>I7787*FARMER_RATE+J7787*TEMP_WORKER_RATE</f>
        <v>80208.671279915608</v>
      </c>
      <c r="L7787" s="2">
        <f>A7787*PRICE_TOM+B7787*PRICE_CAR+C7787*PRICE_MES</f>
        <v>144080</v>
      </c>
      <c r="M7787" s="2">
        <f>A7787*FERT_BED_TOM+B7787*FERT_BED_CAR+C7787*FERT_BED_MES</f>
        <v>20240</v>
      </c>
      <c r="N7787" s="6">
        <f>IF(AND(D7787&lt;=TOTAL_BEDS,J7787&lt;=TEMP_WORKER_MAX*TEMP_WORKER_HRS),1,0)</f>
        <v>1</v>
      </c>
      <c r="O7787" s="2">
        <f>L7787-M7787-K7787-FIXED_COSTS</f>
        <v>23631.328720084392</v>
      </c>
      <c r="P7787" s="2">
        <f>IF(N7787=1,O7787,"")</f>
        <v>23631.328720084392</v>
      </c>
    </row>
    <row r="7788">
      <c r="A7788" s="6">
        <v>11</v>
      </c>
      <c r="B7788" s="6">
        <v>20</v>
      </c>
      <c r="C7788" s="6">
        <v>3</v>
      </c>
      <c r="D7788" s="6">
        <f>A7788+B7788+C7788</f>
        <v>34</v>
      </c>
      <c r="E7788" s="5">
        <f>IF(A7788=0,0,A7788*LABOR_HRS_WK_TOM*SEASON_WEEKS*(1+DIM_PCT_TOM)^A7788)</f>
        <v>2824.5855390489023</v>
      </c>
      <c r="F7788" s="5">
        <f>IF(B7788=0,0,B7788*LABOR_HRS_WK_CAR*SEASON_WEEKS*(1+DIM_PCT_CAR)^B7788)</f>
        <v>983.16986417423652</v>
      </c>
      <c r="G7788" s="5">
        <f>IF(C7788=0,0,C7788*LABOR_HRS_WK_MES*SEASON_WEEKS*(1+DIM_PCT_MES)^C7788)</f>
        <v>140.12604492187498</v>
      </c>
      <c r="H7788" s="5">
        <f>E7788+F7788+G7788</f>
        <v>3947.8814481450136</v>
      </c>
      <c r="I7788" s="5">
        <f>MIN(H7788,FARMER_HRS)</f>
        <v>720</v>
      </c>
      <c r="J7788" s="5">
        <f>MAX(0,H7788-FARMER_HRS)</f>
        <v>3227.8814481450136</v>
      </c>
      <c r="K7788" s="2">
        <f>I7788*FARMER_RATE+J7788*TEMP_WORKER_RATE</f>
        <v>81039.608474739827</v>
      </c>
      <c r="L7788" s="2">
        <f>A7788*PRICE_TOM+B7788*PRICE_CAR+C7788*PRICE_MES</f>
        <v>146780</v>
      </c>
      <c r="M7788" s="2">
        <f>A7788*FERT_BED_TOM+B7788*FERT_BED_CAR+C7788*FERT_BED_MES</f>
        <v>21120</v>
      </c>
      <c r="N7788" s="6">
        <f>IF(AND(D7788&lt;=TOTAL_BEDS,J7788&lt;=TEMP_WORKER_MAX*TEMP_WORKER_HRS),1,0)</f>
        <v>1</v>
      </c>
      <c r="O7788" s="2">
        <f>L7788-M7788-K7788-FIXED_COSTS</f>
        <v>24620.391525260173</v>
      </c>
      <c r="P7788" s="2">
        <f>IF(N7788=1,O7788,"")</f>
        <v>24620.391525260173</v>
      </c>
    </row>
    <row r="7789">
      <c r="A7789" s="6">
        <v>11</v>
      </c>
      <c r="B7789" s="6">
        <v>20</v>
      </c>
      <c r="C7789" s="6">
        <v>4</v>
      </c>
      <c r="D7789" s="6">
        <f>A7789+B7789+C7789</f>
        <v>35</v>
      </c>
      <c r="E7789" s="5">
        <f>IF(A7789=0,0,A7789*LABOR_HRS_WK_TOM*SEASON_WEEKS*(1+DIM_PCT_TOM)^A7789)</f>
        <v>2824.5855390489023</v>
      </c>
      <c r="F7789" s="5">
        <f>IF(B7789=0,0,B7789*LABOR_HRS_WK_CAR*SEASON_WEEKS*(1+DIM_PCT_CAR)^B7789)</f>
        <v>983.16986417423652</v>
      </c>
      <c r="G7789" s="5">
        <f>IF(C7789=0,0,C7789*LABOR_HRS_WK_MES*SEASON_WEEKS*(1+DIM_PCT_MES)^C7789)</f>
        <v>189.17016064453119</v>
      </c>
      <c r="H7789" s="5">
        <f>E7789+F7789+G7789</f>
        <v>3996.92556386767</v>
      </c>
      <c r="I7789" s="5">
        <f>MIN(H7789,FARMER_HRS)</f>
        <v>720</v>
      </c>
      <c r="J7789" s="5">
        <f>MAX(0,H7789-FARMER_HRS)</f>
        <v>3276.92556386767</v>
      </c>
      <c r="K7789" s="2">
        <f>I7789*FARMER_RATE+J7789*TEMP_WORKER_RATE</f>
        <v>81891.068817147054</v>
      </c>
      <c r="L7789" s="2">
        <f>A7789*PRICE_TOM+B7789*PRICE_CAR+C7789*PRICE_MES</f>
        <v>149480</v>
      </c>
      <c r="M7789" s="2">
        <f>A7789*FERT_BED_TOM+B7789*FERT_BED_CAR+C7789*FERT_BED_MES</f>
        <v>22000</v>
      </c>
      <c r="N7789" s="6">
        <f>IF(AND(D7789&lt;=TOTAL_BEDS,J7789&lt;=TEMP_WORKER_MAX*TEMP_WORKER_HRS),1,0)</f>
        <v>1</v>
      </c>
      <c r="O7789" s="2">
        <f>L7789-M7789-K7789-FIXED_COSTS</f>
        <v>25588.931182852946</v>
      </c>
      <c r="P7789" s="2">
        <f>IF(N7789=1,O7789,"")</f>
        <v>25588.931182852946</v>
      </c>
    </row>
    <row r="7790">
      <c r="A7790" s="6">
        <v>11</v>
      </c>
      <c r="B7790" s="6">
        <v>20</v>
      </c>
      <c r="C7790" s="6">
        <v>5</v>
      </c>
      <c r="D7790" s="6">
        <f>A7790+B7790+C7790</f>
        <v>36</v>
      </c>
      <c r="E7790" s="5">
        <f>IF(A7790=0,0,A7790*LABOR_HRS_WK_TOM*SEASON_WEEKS*(1+DIM_PCT_TOM)^A7790)</f>
        <v>2824.5855390489023</v>
      </c>
      <c r="F7790" s="5">
        <f>IF(B7790=0,0,B7790*LABOR_HRS_WK_CAR*SEASON_WEEKS*(1+DIM_PCT_CAR)^B7790)</f>
        <v>983.16986417423652</v>
      </c>
      <c r="G7790" s="5">
        <f>IF(C7790=0,0,C7790*LABOR_HRS_WK_MES*SEASON_WEEKS*(1+DIM_PCT_MES)^C7790)</f>
        <v>239.41848456573481</v>
      </c>
      <c r="H7790" s="5">
        <f>E7790+F7790+G7790</f>
        <v>4047.1738877888733</v>
      </c>
      <c r="I7790" s="5">
        <f>MIN(H7790,FARMER_HRS)</f>
        <v>720</v>
      </c>
      <c r="J7790" s="5">
        <f>MAX(0,H7790-FARMER_HRS)</f>
        <v>3327.1738877888733</v>
      </c>
      <c r="K7790" s="2">
        <f>I7790*FARMER_RATE+J7790*TEMP_WORKER_RATE</f>
        <v>82763.435551890158</v>
      </c>
      <c r="L7790" s="2">
        <f>A7790*PRICE_TOM+B7790*PRICE_CAR+C7790*PRICE_MES</f>
        <v>152180</v>
      </c>
      <c r="M7790" s="2">
        <f>A7790*FERT_BED_TOM+B7790*FERT_BED_CAR+C7790*FERT_BED_MES</f>
        <v>22880</v>
      </c>
      <c r="N7790" s="6">
        <f>IF(AND(D7790&lt;=TOTAL_BEDS,J7790&lt;=TEMP_WORKER_MAX*TEMP_WORKER_HRS),1,0)</f>
        <v>1</v>
      </c>
      <c r="O7790" s="2">
        <f>L7790-M7790-K7790-FIXED_COSTS</f>
        <v>26536.564448109842</v>
      </c>
      <c r="P7790" s="2">
        <f>IF(N7790=1,O7790,"")</f>
        <v>26536.564448109842</v>
      </c>
    </row>
    <row r="7791">
      <c r="A7791" s="6">
        <v>11</v>
      </c>
      <c r="B7791" s="6">
        <v>20</v>
      </c>
      <c r="C7791" s="6">
        <v>6</v>
      </c>
      <c r="D7791" s="6">
        <f>A7791+B7791+C7791</f>
        <v>37</v>
      </c>
      <c r="E7791" s="5">
        <f>IF(A7791=0,0,A7791*LABOR_HRS_WK_TOM*SEASON_WEEKS*(1+DIM_PCT_TOM)^A7791)</f>
        <v>2824.5855390489023</v>
      </c>
      <c r="F7791" s="5">
        <f>IF(B7791=0,0,B7791*LABOR_HRS_WK_CAR*SEASON_WEEKS*(1+DIM_PCT_CAR)^B7791)</f>
        <v>983.16986417423652</v>
      </c>
      <c r="G7791" s="5">
        <f>IF(C7791=0,0,C7791*LABOR_HRS_WK_MES*SEASON_WEEKS*(1+DIM_PCT_MES)^C7791)</f>
        <v>290.89345874736773</v>
      </c>
      <c r="H7791" s="5">
        <f>E7791+F7791+G7791</f>
        <v>4098.6488619705069</v>
      </c>
      <c r="I7791" s="5">
        <f>MIN(H7791,FARMER_HRS)</f>
        <v>720</v>
      </c>
      <c r="J7791" s="5">
        <f>MAX(0,H7791-FARMER_HRS)</f>
        <v>3378.6488619705069</v>
      </c>
      <c r="K7791" s="2">
        <f>I7791*FARMER_RATE+J7791*TEMP_WORKER_RATE</f>
        <v>83657.098298099067</v>
      </c>
      <c r="L7791" s="2">
        <f>A7791*PRICE_TOM+B7791*PRICE_CAR+C7791*PRICE_MES</f>
        <v>154880</v>
      </c>
      <c r="M7791" s="2">
        <f>A7791*FERT_BED_TOM+B7791*FERT_BED_CAR+C7791*FERT_BED_MES</f>
        <v>23760</v>
      </c>
      <c r="N7791" s="6">
        <f>IF(AND(D7791&lt;=TOTAL_BEDS,J7791&lt;=TEMP_WORKER_MAX*TEMP_WORKER_HRS),1,0)</f>
        <v>1</v>
      </c>
      <c r="O7791" s="2">
        <f>L7791-M7791-K7791-FIXED_COSTS</f>
        <v>27462.901701900933</v>
      </c>
      <c r="P7791" s="2">
        <f>IF(N7791=1,O7791,"")</f>
        <v>27462.901701900933</v>
      </c>
    </row>
    <row r="7792">
      <c r="A7792" s="6">
        <v>11</v>
      </c>
      <c r="B7792" s="6">
        <v>20</v>
      </c>
      <c r="C7792" s="6">
        <v>7</v>
      </c>
      <c r="D7792" s="6">
        <f>A7792+B7792+C7792</f>
        <v>38</v>
      </c>
      <c r="E7792" s="5">
        <f>IF(A7792=0,0,A7792*LABOR_HRS_WK_TOM*SEASON_WEEKS*(1+DIM_PCT_TOM)^A7792)</f>
        <v>2824.5855390489023</v>
      </c>
      <c r="F7792" s="5">
        <f>IF(B7792=0,0,B7792*LABOR_HRS_WK_CAR*SEASON_WEEKS*(1+DIM_PCT_CAR)^B7792)</f>
        <v>983.16986417423652</v>
      </c>
      <c r="G7792" s="5">
        <f>IF(C7792=0,0,C7792*LABOR_HRS_WK_MES*SEASON_WEEKS*(1+DIM_PCT_MES)^C7792)</f>
        <v>343.61789814532818</v>
      </c>
      <c r="H7792" s="5">
        <f>E7792+F7792+G7792</f>
        <v>4151.3733013684669</v>
      </c>
      <c r="I7792" s="5">
        <f>MIN(H7792,FARMER_HRS)</f>
        <v>720</v>
      </c>
      <c r="J7792" s="5">
        <f>MAX(0,H7792-FARMER_HRS)</f>
        <v>3431.3733013684669</v>
      </c>
      <c r="K7792" s="2">
        <f>I7792*FARMER_RATE+J7792*TEMP_WORKER_RATE</f>
        <v>84572.4531487581</v>
      </c>
      <c r="L7792" s="2">
        <f>A7792*PRICE_TOM+B7792*PRICE_CAR+C7792*PRICE_MES</f>
        <v>157580</v>
      </c>
      <c r="M7792" s="2">
        <f>A7792*FERT_BED_TOM+B7792*FERT_BED_CAR+C7792*FERT_BED_MES</f>
        <v>24640</v>
      </c>
      <c r="N7792" s="6">
        <f>IF(AND(D7792&lt;=TOTAL_BEDS,J7792&lt;=TEMP_WORKER_MAX*TEMP_WORKER_HRS),1,0)</f>
        <v>1</v>
      </c>
      <c r="O7792" s="2">
        <f>L7792-M7792-K7792-FIXED_COSTS</f>
        <v>28367.546851241903</v>
      </c>
      <c r="P7792" s="2">
        <f>IF(N7792=1,O7792,"")</f>
        <v>28367.546851241903</v>
      </c>
    </row>
    <row r="7793">
      <c r="A7793" s="6">
        <v>11</v>
      </c>
      <c r="B7793" s="6">
        <v>20</v>
      </c>
      <c r="C7793" s="6">
        <v>8</v>
      </c>
      <c r="D7793" s="6">
        <f>A7793+B7793+C7793</f>
        <v>39</v>
      </c>
      <c r="E7793" s="5">
        <f>IF(A7793=0,0,A7793*LABOR_HRS_WK_TOM*SEASON_WEEKS*(1+DIM_PCT_TOM)^A7793)</f>
        <v>2824.5855390489023</v>
      </c>
      <c r="F7793" s="5">
        <f>IF(B7793=0,0,B7793*LABOR_HRS_WK_CAR*SEASON_WEEKS*(1+DIM_PCT_CAR)^B7793)</f>
        <v>983.16986417423652</v>
      </c>
      <c r="G7793" s="5">
        <f>IF(C7793=0,0,C7793*LABOR_HRS_WK_MES*SEASON_WEEKS*(1+DIM_PCT_MES)^C7793)</f>
        <v>397.61499642530833</v>
      </c>
      <c r="H7793" s="5">
        <f>E7793+F7793+G7793</f>
        <v>4205.3703996484473</v>
      </c>
      <c r="I7793" s="5">
        <f>MIN(H7793,FARMER_HRS)</f>
        <v>720</v>
      </c>
      <c r="J7793" s="5">
        <f>MAX(0,H7793-FARMER_HRS)</f>
        <v>3485.3703996484473</v>
      </c>
      <c r="K7793" s="2">
        <f>I7793*FARMER_RATE+J7793*TEMP_WORKER_RATE</f>
        <v>85509.902771674431</v>
      </c>
      <c r="L7793" s="2">
        <f>A7793*PRICE_TOM+B7793*PRICE_CAR+C7793*PRICE_MES</f>
        <v>160280</v>
      </c>
      <c r="M7793" s="2">
        <f>A7793*FERT_BED_TOM+B7793*FERT_BED_CAR+C7793*FERT_BED_MES</f>
        <v>25520</v>
      </c>
      <c r="N7793" s="6">
        <f>IF(AND(D7793&lt;=TOTAL_BEDS,J7793&lt;=TEMP_WORKER_MAX*TEMP_WORKER_HRS),1,0)</f>
        <v>1</v>
      </c>
      <c r="O7793" s="2">
        <f>L7793-M7793-K7793-FIXED_COSTS</f>
        <v>29250.097228325569</v>
      </c>
      <c r="P7793" s="2">
        <f>IF(N7793=1,O7793,"")</f>
        <v>29250.097228325569</v>
      </c>
    </row>
    <row r="7794">
      <c r="A7794" s="6">
        <v>11</v>
      </c>
      <c r="B7794" s="6">
        <v>20</v>
      </c>
      <c r="C7794" s="6">
        <v>9</v>
      </c>
      <c r="D7794" s="6">
        <f>A7794+B7794+C7794</f>
        <v>40</v>
      </c>
      <c r="E7794" s="5">
        <f>IF(A7794=0,0,A7794*LABOR_HRS_WK_TOM*SEASON_WEEKS*(1+DIM_PCT_TOM)^A7794)</f>
        <v>2824.5855390489023</v>
      </c>
      <c r="F7794" s="5">
        <f>IF(B7794=0,0,B7794*LABOR_HRS_WK_CAR*SEASON_WEEKS*(1+DIM_PCT_CAR)^B7794)</f>
        <v>983.16986417423652</v>
      </c>
      <c r="G7794" s="5">
        <f>IF(C7794=0,0,C7794*LABOR_HRS_WK_MES*SEASON_WEEKS*(1+DIM_PCT_MES)^C7794)</f>
        <v>452.90833186570273</v>
      </c>
      <c r="H7794" s="5">
        <f>E7794+F7794+G7794</f>
        <v>4260.6637350888413</v>
      </c>
      <c r="I7794" s="5">
        <f>MIN(H7794,FARMER_HRS)</f>
        <v>720</v>
      </c>
      <c r="J7794" s="5">
        <f>MAX(0,H7794-FARMER_HRS)</f>
        <v>3540.6637350888413</v>
      </c>
      <c r="K7794" s="2">
        <f>I7794*FARMER_RATE+J7794*TEMP_WORKER_RATE</f>
        <v>86469.856511959049</v>
      </c>
      <c r="L7794" s="2">
        <f>A7794*PRICE_TOM+B7794*PRICE_CAR+C7794*PRICE_MES</f>
        <v>162980</v>
      </c>
      <c r="M7794" s="2">
        <f>A7794*FERT_BED_TOM+B7794*FERT_BED_CAR+C7794*FERT_BED_MES</f>
        <v>26400</v>
      </c>
      <c r="N7794" s="6">
        <f>IF(AND(D7794&lt;=TOTAL_BEDS,J7794&lt;=TEMP_WORKER_MAX*TEMP_WORKER_HRS),1,0)</f>
        <v>1</v>
      </c>
      <c r="O7794" s="2">
        <f>L7794-M7794-K7794-FIXED_COSTS</f>
        <v>30110.143488040951</v>
      </c>
      <c r="P7794" s="2">
        <f>IF(N7794=1,O7794,"")</f>
        <v>30110.143488040951</v>
      </c>
    </row>
    <row r="7795">
      <c r="A7795" s="6">
        <v>11</v>
      </c>
      <c r="B7795" s="6">
        <v>20</v>
      </c>
      <c r="C7795" s="6">
        <v>10</v>
      </c>
      <c r="D7795" s="6">
        <f>A7795+B7795+C7795</f>
        <v>41</v>
      </c>
      <c r="E7795" s="5">
        <f>IF(A7795=0,0,A7795*LABOR_HRS_WK_TOM*SEASON_WEEKS*(1+DIM_PCT_TOM)^A7795)</f>
        <v>2824.5855390489023</v>
      </c>
      <c r="F7795" s="5">
        <f>IF(B7795=0,0,B7795*LABOR_HRS_WK_CAR*SEASON_WEEKS*(1+DIM_PCT_CAR)^B7795)</f>
        <v>983.16986417423652</v>
      </c>
      <c r="G7795" s="5">
        <f>IF(C7795=0,0,C7795*LABOR_HRS_WK_MES*SEASON_WEEKS*(1+DIM_PCT_MES)^C7795)</f>
        <v>509.52187334891551</v>
      </c>
      <c r="H7795" s="5">
        <f>E7795+F7795+G7795</f>
        <v>4317.2772765720547</v>
      </c>
      <c r="I7795" s="5">
        <f>MIN(H7795,FARMER_HRS)</f>
        <v>720</v>
      </c>
      <c r="J7795" s="5">
        <f>MAX(0,H7795-FARMER_HRS)</f>
        <v>3597.2772765720547</v>
      </c>
      <c r="K7795" s="2">
        <f>I7795*FARMER_RATE+J7795*TEMP_WORKER_RATE</f>
        <v>87452.730496042612</v>
      </c>
      <c r="L7795" s="2">
        <f>A7795*PRICE_TOM+B7795*PRICE_CAR+C7795*PRICE_MES</f>
        <v>165680</v>
      </c>
      <c r="M7795" s="2">
        <f>A7795*FERT_BED_TOM+B7795*FERT_BED_CAR+C7795*FERT_BED_MES</f>
        <v>27280</v>
      </c>
      <c r="N7795" s="6">
        <f>IF(AND(D7795&lt;=TOTAL_BEDS,J7795&lt;=TEMP_WORKER_MAX*TEMP_WORKER_HRS),1,0)</f>
        <v>1</v>
      </c>
      <c r="O7795" s="2">
        <f>L7795-M7795-K7795-FIXED_COSTS</f>
        <v>30947.269503957388</v>
      </c>
      <c r="P7795" s="2">
        <f>IF(N7795=1,O7795,"")</f>
        <v>30947.269503957388</v>
      </c>
    </row>
    <row r="7796">
      <c r="A7796" s="6">
        <v>11</v>
      </c>
      <c r="B7796" s="6">
        <v>20</v>
      </c>
      <c r="C7796" s="6">
        <v>11</v>
      </c>
      <c r="D7796" s="6">
        <f>A7796+B7796+C7796</f>
        <v>42</v>
      </c>
      <c r="E7796" s="5">
        <f>IF(A7796=0,0,A7796*LABOR_HRS_WK_TOM*SEASON_WEEKS*(1+DIM_PCT_TOM)^A7796)</f>
        <v>2824.5855390489023</v>
      </c>
      <c r="F7796" s="5">
        <f>IF(B7796=0,0,B7796*LABOR_HRS_WK_CAR*SEASON_WEEKS*(1+DIM_PCT_CAR)^B7796)</f>
        <v>983.16986417423652</v>
      </c>
      <c r="G7796" s="5">
        <f>IF(C7796=0,0,C7796*LABOR_HRS_WK_MES*SEASON_WEEKS*(1+DIM_PCT_MES)^C7796)</f>
        <v>567.47998644235463</v>
      </c>
      <c r="H7796" s="5">
        <f>E7796+F7796+G7796</f>
        <v>4375.2353896654931</v>
      </c>
      <c r="I7796" s="5">
        <f>MIN(H7796,FARMER_HRS)</f>
        <v>720</v>
      </c>
      <c r="J7796" s="5">
        <f>MAX(0,H7796-FARMER_HRS)</f>
        <v>3655.2353896654931</v>
      </c>
      <c r="K7796" s="2">
        <f>I7796*FARMER_RATE+J7796*TEMP_WORKER_RATE</f>
        <v>88458.947737248149</v>
      </c>
      <c r="L7796" s="2">
        <f>A7796*PRICE_TOM+B7796*PRICE_CAR+C7796*PRICE_MES</f>
        <v>168380</v>
      </c>
      <c r="M7796" s="2">
        <f>A7796*FERT_BED_TOM+B7796*FERT_BED_CAR+C7796*FERT_BED_MES</f>
        <v>28160</v>
      </c>
      <c r="N7796" s="6">
        <f>IF(AND(D7796&lt;=TOTAL_BEDS,J7796&lt;=TEMP_WORKER_MAX*TEMP_WORKER_HRS),1,0)</f>
        <v>1</v>
      </c>
      <c r="O7796" s="2">
        <f>L7796-M7796-K7796-FIXED_COSTS</f>
        <v>31761.052262751851</v>
      </c>
      <c r="P7796" s="2">
        <f>IF(N7796=1,O7796,"")</f>
        <v>31761.052262751851</v>
      </c>
    </row>
    <row r="7797">
      <c r="A7797" s="6">
        <v>11</v>
      </c>
      <c r="B7797" s="6">
        <v>20</v>
      </c>
      <c r="C7797" s="6">
        <v>12</v>
      </c>
      <c r="D7797" s="6">
        <f>A7797+B7797+C7797</f>
        <v>43</v>
      </c>
      <c r="E7797" s="5">
        <f>IF(A7797=0,0,A7797*LABOR_HRS_WK_TOM*SEASON_WEEKS*(1+DIM_PCT_TOM)^A7797)</f>
        <v>2824.5855390489023</v>
      </c>
      <c r="F7797" s="5">
        <f>IF(B7797=0,0,B7797*LABOR_HRS_WK_CAR*SEASON_WEEKS*(1+DIM_PCT_CAR)^B7797)</f>
        <v>983.16986417423652</v>
      </c>
      <c r="G7797" s="5">
        <f>IF(C7797=0,0,C7797*LABOR_HRS_WK_MES*SEASON_WEEKS*(1+DIM_PCT_MES)^C7797)</f>
        <v>626.807439570419</v>
      </c>
      <c r="H7797" s="5">
        <f>E7797+F7797+G7797</f>
        <v>4434.562842793558</v>
      </c>
      <c r="I7797" s="5">
        <f>MIN(H7797,FARMER_HRS)</f>
        <v>720</v>
      </c>
      <c r="J7797" s="5">
        <f>MAX(0,H7797-FARMER_HRS)</f>
        <v>3714.562842793558</v>
      </c>
      <c r="K7797" s="2">
        <f>I7797*FARMER_RATE+J7797*TEMP_WORKER_RATE</f>
        <v>89488.938242943725</v>
      </c>
      <c r="L7797" s="2">
        <f>A7797*PRICE_TOM+B7797*PRICE_CAR+C7797*PRICE_MES</f>
        <v>171080</v>
      </c>
      <c r="M7797" s="2">
        <f>A7797*FERT_BED_TOM+B7797*FERT_BED_CAR+C7797*FERT_BED_MES</f>
        <v>29040</v>
      </c>
      <c r="N7797" s="6">
        <f>IF(AND(D7797&lt;=TOTAL_BEDS,J7797&lt;=TEMP_WORKER_MAX*TEMP_WORKER_HRS),1,0)</f>
        <v>1</v>
      </c>
      <c r="O7797" s="2">
        <f>L7797-M7797-K7797-FIXED_COSTS</f>
        <v>32551.061757056275</v>
      </c>
      <c r="P7797" s="2">
        <f>IF(N7797=1,O7797,"")</f>
        <v>32551.061757056275</v>
      </c>
    </row>
    <row r="7798">
      <c r="A7798" s="6">
        <v>11</v>
      </c>
      <c r="B7798" s="6">
        <v>20</v>
      </c>
      <c r="C7798" s="6">
        <v>13</v>
      </c>
      <c r="D7798" s="6">
        <f>A7798+B7798+C7798</f>
        <v>44</v>
      </c>
      <c r="E7798" s="5">
        <f>IF(A7798=0,0,A7798*LABOR_HRS_WK_TOM*SEASON_WEEKS*(1+DIM_PCT_TOM)^A7798)</f>
        <v>2824.5855390489023</v>
      </c>
      <c r="F7798" s="5">
        <f>IF(B7798=0,0,B7798*LABOR_HRS_WK_CAR*SEASON_WEEKS*(1+DIM_PCT_CAR)^B7798)</f>
        <v>983.16986417423652</v>
      </c>
      <c r="G7798" s="5">
        <f>IF(C7798=0,0,C7798*LABOR_HRS_WK_MES*SEASON_WEEKS*(1+DIM_PCT_MES)^C7798)</f>
        <v>687.52941027880331</v>
      </c>
      <c r="H7798" s="5">
        <f>E7798+F7798+G7798</f>
        <v>4495.2848135019422</v>
      </c>
      <c r="I7798" s="5">
        <f>MIN(H7798,FARMER_HRS)</f>
        <v>720</v>
      </c>
      <c r="J7798" s="5">
        <f>MAX(0,H7798-FARMER_HRS)</f>
        <v>3775.2848135019422</v>
      </c>
      <c r="K7798" s="2">
        <f>I7798*FARMER_RATE+J7798*TEMP_WORKER_RATE</f>
        <v>90543.1391232976</v>
      </c>
      <c r="L7798" s="2">
        <f>A7798*PRICE_TOM+B7798*PRICE_CAR+C7798*PRICE_MES</f>
        <v>173780</v>
      </c>
      <c r="M7798" s="2">
        <f>A7798*FERT_BED_TOM+B7798*FERT_BED_CAR+C7798*FERT_BED_MES</f>
        <v>29920</v>
      </c>
      <c r="N7798" s="6">
        <f>IF(AND(D7798&lt;=TOTAL_BEDS,J7798&lt;=TEMP_WORKER_MAX*TEMP_WORKER_HRS),1,0)</f>
        <v>1</v>
      </c>
      <c r="O7798" s="2">
        <f>L7798-M7798-K7798-FIXED_COSTS</f>
        <v>33316.8608767024</v>
      </c>
      <c r="P7798" s="2">
        <f>IF(N7798=1,O7798,"")</f>
        <v>33316.8608767024</v>
      </c>
    </row>
    <row r="7799">
      <c r="A7799" s="6">
        <v>11</v>
      </c>
      <c r="B7799" s="6">
        <v>20</v>
      </c>
      <c r="C7799" s="6">
        <v>14</v>
      </c>
      <c r="D7799" s="6">
        <f>A7799+B7799+C7799</f>
        <v>45</v>
      </c>
      <c r="E7799" s="5">
        <f>IF(A7799=0,0,A7799*LABOR_HRS_WK_TOM*SEASON_WEEKS*(1+DIM_PCT_TOM)^A7799)</f>
        <v>2824.5855390489023</v>
      </c>
      <c r="F7799" s="5">
        <f>IF(B7799=0,0,B7799*LABOR_HRS_WK_CAR*SEASON_WEEKS*(1+DIM_PCT_CAR)^B7799)</f>
        <v>983.16986417423652</v>
      </c>
      <c r="G7799" s="5">
        <f>IF(C7799=0,0,C7799*LABOR_HRS_WK_MES*SEASON_WEEKS*(1+DIM_PCT_MES)^C7799)</f>
        <v>749.67149159246435</v>
      </c>
      <c r="H7799" s="5">
        <f>E7799+F7799+G7799</f>
        <v>4557.4268948156032</v>
      </c>
      <c r="I7799" s="5">
        <f>MIN(H7799,FARMER_HRS)</f>
        <v>720</v>
      </c>
      <c r="J7799" s="5">
        <f>MAX(0,H7799-FARMER_HRS)</f>
        <v>3837.4268948156032</v>
      </c>
      <c r="K7799" s="2">
        <f>I7799*FARMER_RATE+J7799*TEMP_WORKER_RATE</f>
        <v>91621.994701659773</v>
      </c>
      <c r="L7799" s="2">
        <f>A7799*PRICE_TOM+B7799*PRICE_CAR+C7799*PRICE_MES</f>
        <v>176480</v>
      </c>
      <c r="M7799" s="2">
        <f>A7799*FERT_BED_TOM+B7799*FERT_BED_CAR+C7799*FERT_BED_MES</f>
        <v>30800</v>
      </c>
      <c r="N7799" s="6">
        <f>IF(AND(D7799&lt;=TOTAL_BEDS,J7799&lt;=TEMP_WORKER_MAX*TEMP_WORKER_HRS),1,0)</f>
        <v>1</v>
      </c>
      <c r="O7799" s="2">
        <f>L7799-M7799-K7799-FIXED_COSTS</f>
        <v>34058.005298340227</v>
      </c>
      <c r="P7799" s="2">
        <f>IF(N7799=1,O7799,"")</f>
        <v>34058.005298340227</v>
      </c>
    </row>
    <row r="7800">
      <c r="A7800" s="6">
        <v>11</v>
      </c>
      <c r="B7800" s="6">
        <v>20</v>
      </c>
      <c r="C7800" s="6">
        <v>15</v>
      </c>
      <c r="D7800" s="6">
        <f>A7800+B7800+C7800</f>
        <v>46</v>
      </c>
      <c r="E7800" s="5">
        <f>IF(A7800=0,0,A7800*LABOR_HRS_WK_TOM*SEASON_WEEKS*(1+DIM_PCT_TOM)^A7800)</f>
        <v>2824.5855390489023</v>
      </c>
      <c r="F7800" s="5">
        <f>IF(B7800=0,0,B7800*LABOR_HRS_WK_CAR*SEASON_WEEKS*(1+DIM_PCT_CAR)^B7800)</f>
        <v>983.16986417423652</v>
      </c>
      <c r="G7800" s="5">
        <f>IF(C7800=0,0,C7800*LABOR_HRS_WK_MES*SEASON_WEEKS*(1+DIM_PCT_MES)^C7800)</f>
        <v>813.25969846861074</v>
      </c>
      <c r="H7800" s="5">
        <f>E7800+F7800+G7800</f>
        <v>4621.01510169175</v>
      </c>
      <c r="I7800" s="5">
        <f>MIN(H7800,FARMER_HRS)</f>
        <v>720</v>
      </c>
      <c r="J7800" s="5">
        <f>MAX(0,H7800-FARMER_HRS)</f>
        <v>3901.01510169175</v>
      </c>
      <c r="K7800" s="2">
        <f>I7800*FARMER_RATE+J7800*TEMP_WORKER_RATE</f>
        <v>92725.956626592873</v>
      </c>
      <c r="L7800" s="2">
        <f>A7800*PRICE_TOM+B7800*PRICE_CAR+C7800*PRICE_MES</f>
        <v>179180</v>
      </c>
      <c r="M7800" s="2">
        <f>A7800*FERT_BED_TOM+B7800*FERT_BED_CAR+C7800*FERT_BED_MES</f>
        <v>31680</v>
      </c>
      <c r="N7800" s="6">
        <f>IF(AND(D7800&lt;=TOTAL_BEDS,J7800&lt;=TEMP_WORKER_MAX*TEMP_WORKER_HRS),1,0)</f>
        <v>1</v>
      </c>
      <c r="O7800" s="2">
        <f>L7800-M7800-K7800-FIXED_COSTS</f>
        <v>34774.043373407127</v>
      </c>
      <c r="P7800" s="2">
        <f>IF(N7800=1,O7800,"")</f>
        <v>34774.043373407127</v>
      </c>
    </row>
    <row r="7801">
      <c r="A7801" s="6">
        <v>11</v>
      </c>
      <c r="B7801" s="6">
        <v>20</v>
      </c>
      <c r="C7801" s="6">
        <v>16</v>
      </c>
      <c r="D7801" s="6">
        <f>A7801+B7801+C7801</f>
        <v>47</v>
      </c>
      <c r="E7801" s="5">
        <f>IF(A7801=0,0,A7801*LABOR_HRS_WK_TOM*SEASON_WEEKS*(1+DIM_PCT_TOM)^A7801)</f>
        <v>2824.5855390489023</v>
      </c>
      <c r="F7801" s="5">
        <f>IF(B7801=0,0,B7801*LABOR_HRS_WK_CAR*SEASON_WEEKS*(1+DIM_PCT_CAR)^B7801)</f>
        <v>983.16986417423652</v>
      </c>
      <c r="G7801" s="5">
        <f>IF(C7801=0,0,C7801*LABOR_HRS_WK_MES*SEASON_WEEKS*(1+DIM_PCT_MES)^C7801)</f>
        <v>878.32047434609967</v>
      </c>
      <c r="H7801" s="5">
        <f>E7801+F7801+G7801</f>
        <v>4686.0758775692384</v>
      </c>
      <c r="I7801" s="5">
        <f>MIN(H7801,FARMER_HRS)</f>
        <v>720</v>
      </c>
      <c r="J7801" s="5">
        <f>MAX(0,H7801-FARMER_HRS)</f>
        <v>3966.0758775692384</v>
      </c>
      <c r="K7801" s="2">
        <f>I7801*FARMER_RATE+J7801*TEMP_WORKER_RATE</f>
        <v>93855.483985577055</v>
      </c>
      <c r="L7801" s="2">
        <f>A7801*PRICE_TOM+B7801*PRICE_CAR+C7801*PRICE_MES</f>
        <v>181880</v>
      </c>
      <c r="M7801" s="2">
        <f>A7801*FERT_BED_TOM+B7801*FERT_BED_CAR+C7801*FERT_BED_MES</f>
        <v>32560</v>
      </c>
      <c r="N7801" s="6">
        <f>IF(AND(D7801&lt;=TOTAL_BEDS,J7801&lt;=TEMP_WORKER_MAX*TEMP_WORKER_HRS),1,0)</f>
        <v>1</v>
      </c>
      <c r="O7801" s="2">
        <f>L7801-M7801-K7801-FIXED_COSTS</f>
        <v>35464.516014422945</v>
      </c>
      <c r="P7801" s="2">
        <f>IF(N7801=1,O7801,"")</f>
        <v>35464.516014422945</v>
      </c>
    </row>
    <row r="7802">
      <c r="A7802" s="6">
        <v>11</v>
      </c>
      <c r="B7802" s="6">
        <v>20</v>
      </c>
      <c r="C7802" s="6">
        <v>17</v>
      </c>
      <c r="D7802" s="6">
        <f>A7802+B7802+C7802</f>
        <v>48</v>
      </c>
      <c r="E7802" s="5">
        <f>IF(A7802=0,0,A7802*LABOR_HRS_WK_TOM*SEASON_WEEKS*(1+DIM_PCT_TOM)^A7802)</f>
        <v>2824.5855390489023</v>
      </c>
      <c r="F7802" s="5">
        <f>IF(B7802=0,0,B7802*LABOR_HRS_WK_CAR*SEASON_WEEKS*(1+DIM_PCT_CAR)^B7802)</f>
        <v>983.16986417423652</v>
      </c>
      <c r="G7802" s="5">
        <f>IF(C7802=0,0,C7802*LABOR_HRS_WK_MES*SEASON_WEEKS*(1+DIM_PCT_MES)^C7802)</f>
        <v>944.88069779263992</v>
      </c>
      <c r="H7802" s="5">
        <f>E7802+F7802+G7802</f>
        <v>4752.6361010157789</v>
      </c>
      <c r="I7802" s="5">
        <f>MIN(H7802,FARMER_HRS)</f>
        <v>720</v>
      </c>
      <c r="J7802" s="5">
        <f>MAX(0,H7802-FARMER_HRS)</f>
        <v>4032.6361010157789</v>
      </c>
      <c r="K7802" s="2">
        <f>I7802*FARMER_RATE+J7802*TEMP_WORKER_RATE</f>
        <v>95011.043420412825</v>
      </c>
      <c r="L7802" s="2">
        <f>A7802*PRICE_TOM+B7802*PRICE_CAR+C7802*PRICE_MES</f>
        <v>184580</v>
      </c>
      <c r="M7802" s="2">
        <f>A7802*FERT_BED_TOM+B7802*FERT_BED_CAR+C7802*FERT_BED_MES</f>
        <v>33440</v>
      </c>
      <c r="N7802" s="6">
        <f>IF(AND(D7802&lt;=TOTAL_BEDS,J7802&lt;=TEMP_WORKER_MAX*TEMP_WORKER_HRS),1,0)</f>
        <v>1</v>
      </c>
      <c r="O7802" s="2">
        <f>L7802-M7802-K7802-FIXED_COSTS</f>
        <v>36128.956579587175</v>
      </c>
      <c r="P7802" s="2">
        <f>IF(N7802=1,O7802,"")</f>
        <v>36128.956579587175</v>
      </c>
    </row>
    <row r="7803">
      <c r="A7803" s="6">
        <v>11</v>
      </c>
      <c r="B7803" s="6">
        <v>20</v>
      </c>
      <c r="C7803" s="6">
        <v>18</v>
      </c>
      <c r="D7803" s="6">
        <f>A7803+B7803+C7803</f>
        <v>49</v>
      </c>
      <c r="E7803" s="5">
        <f>IF(A7803=0,0,A7803*LABOR_HRS_WK_TOM*SEASON_WEEKS*(1+DIM_PCT_TOM)^A7803)</f>
        <v>2824.5855390489023</v>
      </c>
      <c r="F7803" s="5">
        <f>IF(B7803=0,0,B7803*LABOR_HRS_WK_CAR*SEASON_WEEKS*(1+DIM_PCT_CAR)^B7803)</f>
        <v>983.16986417423652</v>
      </c>
      <c r="G7803" s="5">
        <f>IF(C7803=0,0,C7803*LABOR_HRS_WK_MES*SEASON_WEEKS*(1+DIM_PCT_MES)^C7803)</f>
        <v>1012.9676892512272</v>
      </c>
      <c r="H7803" s="5">
        <f>E7803+F7803+G7803</f>
        <v>4820.7230924743662</v>
      </c>
      <c r="I7803" s="5">
        <f>MIN(H7803,FARMER_HRS)</f>
        <v>720</v>
      </c>
      <c r="J7803" s="5">
        <f>MAX(0,H7803-FARMER_HRS)</f>
        <v>4100.7230924743662</v>
      </c>
      <c r="K7803" s="2">
        <f>I7803*FARMER_RATE+J7803*TEMP_WORKER_RATE</f>
        <v>96193.109244346633</v>
      </c>
      <c r="L7803" s="2">
        <f>A7803*PRICE_TOM+B7803*PRICE_CAR+C7803*PRICE_MES</f>
        <v>187280</v>
      </c>
      <c r="M7803" s="2">
        <f>A7803*FERT_BED_TOM+B7803*FERT_BED_CAR+C7803*FERT_BED_MES</f>
        <v>34320</v>
      </c>
      <c r="N7803" s="6">
        <f>IF(AND(D7803&lt;=TOTAL_BEDS,J7803&lt;=TEMP_WORKER_MAX*TEMP_WORKER_HRS),1,0)</f>
        <v>1</v>
      </c>
      <c r="O7803" s="2">
        <f>L7803-M7803-K7803-FIXED_COSTS</f>
        <v>36766.890755653367</v>
      </c>
      <c r="P7803" s="2">
        <f>IF(N7803=1,O7803,"")</f>
        <v>36766.890755653367</v>
      </c>
    </row>
    <row r="7804">
      <c r="A7804" s="6">
        <v>11</v>
      </c>
      <c r="B7804" s="6">
        <v>20</v>
      </c>
      <c r="C7804" s="6">
        <v>19</v>
      </c>
      <c r="D7804" s="6">
        <f>A7804+B7804+C7804</f>
        <v>50</v>
      </c>
      <c r="E7804" s="5">
        <f>IF(A7804=0,0,A7804*LABOR_HRS_WK_TOM*SEASON_WEEKS*(1+DIM_PCT_TOM)^A7804)</f>
        <v>2824.5855390489023</v>
      </c>
      <c r="F7804" s="5">
        <f>IF(B7804=0,0,B7804*LABOR_HRS_WK_CAR*SEASON_WEEKS*(1+DIM_PCT_CAR)^B7804)</f>
        <v>983.16986417423652</v>
      </c>
      <c r="G7804" s="5">
        <f>IF(C7804=0,0,C7804*LABOR_HRS_WK_MES*SEASON_WEEKS*(1+DIM_PCT_MES)^C7804)</f>
        <v>1082.6092178872491</v>
      </c>
      <c r="H7804" s="5">
        <f>E7804+F7804+G7804</f>
        <v>4890.3646211103878</v>
      </c>
      <c r="I7804" s="5">
        <f>MIN(H7804,FARMER_HRS)</f>
        <v>720</v>
      </c>
      <c r="J7804" s="5">
        <f>MAX(0,H7804-FARMER_HRS)</f>
        <v>4170.3646211103878</v>
      </c>
      <c r="K7804" s="2">
        <f>I7804*FARMER_RATE+J7804*TEMP_WORKER_RATE</f>
        <v>97402.163560944231</v>
      </c>
      <c r="L7804" s="2">
        <f>A7804*PRICE_TOM+B7804*PRICE_CAR+C7804*PRICE_MES</f>
        <v>189980</v>
      </c>
      <c r="M7804" s="2">
        <f>A7804*FERT_BED_TOM+B7804*FERT_BED_CAR+C7804*FERT_BED_MES</f>
        <v>35200</v>
      </c>
      <c r="N7804" s="6">
        <f>IF(AND(D7804&lt;=TOTAL_BEDS,J7804&lt;=TEMP_WORKER_MAX*TEMP_WORKER_HRS),1,0)</f>
        <v>1</v>
      </c>
      <c r="O7804" s="2">
        <f>L7804-M7804-K7804-FIXED_COSTS</f>
        <v>37377.836439055769</v>
      </c>
      <c r="P7804" s="2">
        <f>IF(N7804=1,O7804,"")</f>
        <v>37377.836439055769</v>
      </c>
    </row>
    <row r="7805">
      <c r="A7805" s="6">
        <v>11</v>
      </c>
      <c r="B7805" s="6">
        <v>20</v>
      </c>
      <c r="C7805" s="6">
        <v>20</v>
      </c>
      <c r="D7805" s="6">
        <f>A7805+B7805+C7805</f>
        <v>51</v>
      </c>
      <c r="E7805" s="5">
        <f>IF(A7805=0,0,A7805*LABOR_HRS_WK_TOM*SEASON_WEEKS*(1+DIM_PCT_TOM)^A7805)</f>
        <v>2824.5855390489023</v>
      </c>
      <c r="F7805" s="5">
        <f>IF(B7805=0,0,B7805*LABOR_HRS_WK_CAR*SEASON_WEEKS*(1+DIM_PCT_CAR)^B7805)</f>
        <v>983.16986417423652</v>
      </c>
      <c r="G7805" s="5">
        <f>IF(C7805=0,0,C7805*LABOR_HRS_WK_MES*SEASON_WEEKS*(1+DIM_PCT_MES)^C7805)</f>
        <v>1153.8335085377259</v>
      </c>
      <c r="H7805" s="5">
        <f>E7805+F7805+G7805</f>
        <v>4961.5889117608649</v>
      </c>
      <c r="I7805" s="5">
        <f>MIN(H7805,FARMER_HRS)</f>
        <v>720</v>
      </c>
      <c r="J7805" s="5">
        <f>MAX(0,H7805-FARMER_HRS)</f>
        <v>4241.5889117608649</v>
      </c>
      <c r="K7805" s="2">
        <f>I7805*FARMER_RATE+J7805*TEMP_WORKER_RATE</f>
        <v>98638.696384737239</v>
      </c>
      <c r="L7805" s="2">
        <f>A7805*PRICE_TOM+B7805*PRICE_CAR+C7805*PRICE_MES</f>
        <v>192680</v>
      </c>
      <c r="M7805" s="2">
        <f>A7805*FERT_BED_TOM+B7805*FERT_BED_CAR+C7805*FERT_BED_MES</f>
        <v>36080</v>
      </c>
      <c r="N7805" s="6">
        <f>IF(AND(D7805&lt;=TOTAL_BEDS,J7805&lt;=TEMP_WORKER_MAX*TEMP_WORKER_HRS),1,0)</f>
        <v>1</v>
      </c>
      <c r="O7805" s="2">
        <f>L7805-M7805-K7805-FIXED_COSTS</f>
        <v>37961.303615262761</v>
      </c>
      <c r="P7805" s="2">
        <f>IF(N7805=1,O7805,"")</f>
        <v>37961.303615262761</v>
      </c>
    </row>
    <row r="7806">
      <c r="A7806" s="6">
        <v>11</v>
      </c>
      <c r="B7806" s="6">
        <v>20</v>
      </c>
      <c r="C7806" s="6">
        <v>21</v>
      </c>
      <c r="D7806" s="6">
        <f>A7806+B7806+C7806</f>
        <v>52</v>
      </c>
      <c r="E7806" s="5">
        <f>IF(A7806=0,0,A7806*LABOR_HRS_WK_TOM*SEASON_WEEKS*(1+DIM_PCT_TOM)^A7806)</f>
        <v>2824.5855390489023</v>
      </c>
      <c r="F7806" s="5">
        <f>IF(B7806=0,0,B7806*LABOR_HRS_WK_CAR*SEASON_WEEKS*(1+DIM_PCT_CAR)^B7806)</f>
        <v>983.16986417423652</v>
      </c>
      <c r="G7806" s="5">
        <f>IF(C7806=0,0,C7806*LABOR_HRS_WK_MES*SEASON_WEEKS*(1+DIM_PCT_MES)^C7806)</f>
        <v>1226.6692487641699</v>
      </c>
      <c r="H7806" s="5">
        <f>E7806+F7806+G7806</f>
        <v>5034.4246519873086</v>
      </c>
      <c r="I7806" s="5">
        <f>MIN(H7806,FARMER_HRS)</f>
        <v>720</v>
      </c>
      <c r="J7806" s="5">
        <f>MAX(0,H7806-FARMER_HRS)</f>
        <v>4314.4246519873086</v>
      </c>
      <c r="K7806" s="2">
        <f>I7806*FARMER_RATE+J7806*TEMP_WORKER_RATE</f>
        <v>99903.205763668549</v>
      </c>
      <c r="L7806" s="2">
        <f>A7806*PRICE_TOM+B7806*PRICE_CAR+C7806*PRICE_MES</f>
        <v>195380</v>
      </c>
      <c r="M7806" s="2">
        <f>A7806*FERT_BED_TOM+B7806*FERT_BED_CAR+C7806*FERT_BED_MES</f>
        <v>36960</v>
      </c>
      <c r="N7806" s="6">
        <f>IF(AND(D7806&lt;=TOTAL_BEDS,J7806&lt;=TEMP_WORKER_MAX*TEMP_WORKER_HRS),1,0)</f>
        <v>1</v>
      </c>
      <c r="O7806" s="2">
        <f>L7806-M7806-K7806-FIXED_COSTS</f>
        <v>38516.794236331451</v>
      </c>
      <c r="P7806" s="2">
        <f>IF(N7806=1,O7806,"")</f>
        <v>38516.794236331451</v>
      </c>
    </row>
    <row r="7807">
      <c r="A7807" s="6">
        <v>11</v>
      </c>
      <c r="B7807" s="6">
        <v>20</v>
      </c>
      <c r="C7807" s="6">
        <v>22</v>
      </c>
      <c r="D7807" s="6">
        <f>A7807+B7807+C7807</f>
        <v>53</v>
      </c>
      <c r="E7807" s="5">
        <f>IF(A7807=0,0,A7807*LABOR_HRS_WK_TOM*SEASON_WEEKS*(1+DIM_PCT_TOM)^A7807)</f>
        <v>2824.5855390489023</v>
      </c>
      <c r="F7807" s="5">
        <f>IF(B7807=0,0,B7807*LABOR_HRS_WK_CAR*SEASON_WEEKS*(1+DIM_PCT_CAR)^B7807)</f>
        <v>983.16986417423652</v>
      </c>
      <c r="G7807" s="5">
        <f>IF(C7807=0,0,C7807*LABOR_HRS_WK_MES*SEASON_WEEKS*(1+DIM_PCT_MES)^C7807)</f>
        <v>1301.1455960105659</v>
      </c>
      <c r="H7807" s="5">
        <f>E7807+F7807+G7807</f>
        <v>5108.9009992337051</v>
      </c>
      <c r="I7807" s="5">
        <f>MIN(H7807,FARMER_HRS)</f>
        <v>720</v>
      </c>
      <c r="J7807" s="5">
        <f>MAX(0,H7807-FARMER_HRS)</f>
        <v>4388.9009992337051</v>
      </c>
      <c r="K7807" s="2">
        <f>I7807*FARMER_RATE+J7807*TEMP_WORKER_RATE</f>
        <v>101196.19790336293</v>
      </c>
      <c r="L7807" s="2">
        <f>A7807*PRICE_TOM+B7807*PRICE_CAR+C7807*PRICE_MES</f>
        <v>198080</v>
      </c>
      <c r="M7807" s="2">
        <f>A7807*FERT_BED_TOM+B7807*FERT_BED_CAR+C7807*FERT_BED_MES</f>
        <v>37840</v>
      </c>
      <c r="N7807" s="6">
        <f>IF(AND(D7807&lt;=TOTAL_BEDS,J7807&lt;=TEMP_WORKER_MAX*TEMP_WORKER_HRS),1,0)</f>
        <v>1</v>
      </c>
      <c r="O7807" s="2">
        <f>L7807-M7807-K7807-FIXED_COSTS</f>
        <v>39043.802096637068</v>
      </c>
      <c r="P7807" s="2">
        <f>IF(N7807=1,O7807,"")</f>
        <v>39043.802096637068</v>
      </c>
    </row>
    <row r="7808">
      <c r="A7808" s="6">
        <v>11</v>
      </c>
      <c r="B7808" s="6">
        <v>20</v>
      </c>
      <c r="C7808" s="6">
        <v>23</v>
      </c>
      <c r="D7808" s="6">
        <f>A7808+B7808+C7808</f>
        <v>54</v>
      </c>
      <c r="E7808" s="5">
        <f>IF(A7808=0,0,A7808*LABOR_HRS_WK_TOM*SEASON_WEEKS*(1+DIM_PCT_TOM)^A7808)</f>
        <v>2824.5855390489023</v>
      </c>
      <c r="F7808" s="5">
        <f>IF(B7808=0,0,B7808*LABOR_HRS_WK_CAR*SEASON_WEEKS*(1+DIM_PCT_CAR)^B7808)</f>
        <v>983.16986417423652</v>
      </c>
      <c r="G7808" s="5">
        <f>IF(C7808=0,0,C7808*LABOR_HRS_WK_MES*SEASON_WEEKS*(1+DIM_PCT_MES)^C7808)</f>
        <v>1377.2921848680023</v>
      </c>
      <c r="H7808" s="5">
        <f>E7808+F7808+G7808</f>
        <v>5185.0475880911408</v>
      </c>
      <c r="I7808" s="5">
        <f>MIN(H7808,FARMER_HRS)</f>
        <v>720</v>
      </c>
      <c r="J7808" s="5">
        <f>MAX(0,H7808-FARMER_HRS)</f>
        <v>4465.0475880911408</v>
      </c>
      <c r="K7808" s="2">
        <f>I7808*FARMER_RATE+J7808*TEMP_WORKER_RATE</f>
        <v>102518.18729324896</v>
      </c>
      <c r="L7808" s="2">
        <f>A7808*PRICE_TOM+B7808*PRICE_CAR+C7808*PRICE_MES</f>
        <v>200780</v>
      </c>
      <c r="M7808" s="2">
        <f>A7808*FERT_BED_TOM+B7808*FERT_BED_CAR+C7808*FERT_BED_MES</f>
        <v>38720</v>
      </c>
      <c r="N7808" s="6">
        <f>IF(AND(D7808&lt;=TOTAL_BEDS,J7808&lt;=TEMP_WORKER_MAX*TEMP_WORKER_HRS),1,0)</f>
        <v>1</v>
      </c>
      <c r="O7808" s="2">
        <f>L7808-M7808-K7808-FIXED_COSTS</f>
        <v>39541.812706751036</v>
      </c>
      <c r="P7808" s="2">
        <f>IF(N7808=1,O7808,"")</f>
        <v>39541.812706751036</v>
      </c>
    </row>
    <row r="7809">
      <c r="A7809" s="6">
        <v>11</v>
      </c>
      <c r="B7809" s="6">
        <v>20</v>
      </c>
      <c r="C7809" s="6">
        <v>24</v>
      </c>
      <c r="D7809" s="6">
        <f>A7809+B7809+C7809</f>
        <v>55</v>
      </c>
      <c r="E7809" s="5">
        <f>IF(A7809=0,0,A7809*LABOR_HRS_WK_TOM*SEASON_WEEKS*(1+DIM_PCT_TOM)^A7809)</f>
        <v>2824.5855390489023</v>
      </c>
      <c r="F7809" s="5">
        <f>IF(B7809=0,0,B7809*LABOR_HRS_WK_CAR*SEASON_WEEKS*(1+DIM_PCT_CAR)^B7809)</f>
        <v>983.16986417423652</v>
      </c>
      <c r="G7809" s="5">
        <f>IF(C7809=0,0,C7809*LABOR_HRS_WK_MES*SEASON_WEEKS*(1+DIM_PCT_MES)^C7809)</f>
        <v>1455.139134447498</v>
      </c>
      <c r="H7809" s="5">
        <f>E7809+F7809+G7809</f>
        <v>5262.894537670637</v>
      </c>
      <c r="I7809" s="5">
        <f>MIN(H7809,FARMER_HRS)</f>
        <v>720</v>
      </c>
      <c r="J7809" s="5">
        <f>MAX(0,H7809-FARMER_HRS)</f>
        <v>4542.894537670637</v>
      </c>
      <c r="K7809" s="2">
        <f>I7809*FARMER_RATE+J7809*TEMP_WORKER_RATE</f>
        <v>103869.69683455967</v>
      </c>
      <c r="L7809" s="2">
        <f>A7809*PRICE_TOM+B7809*PRICE_CAR+C7809*PRICE_MES</f>
        <v>203480</v>
      </c>
      <c r="M7809" s="2">
        <f>A7809*FERT_BED_TOM+B7809*FERT_BED_CAR+C7809*FERT_BED_MES</f>
        <v>39600</v>
      </c>
      <c r="N7809" s="6">
        <f>IF(AND(D7809&lt;=TOTAL_BEDS,J7809&lt;=TEMP_WORKER_MAX*TEMP_WORKER_HRS),1,0)</f>
        <v>1</v>
      </c>
      <c r="O7809" s="2">
        <f>L7809-M7809-K7809-FIXED_COSTS</f>
        <v>40010.303165440331</v>
      </c>
      <c r="P7809" s="2">
        <f>IF(N7809=1,O7809,"")</f>
        <v>40010.303165440331</v>
      </c>
    </row>
    <row r="7810">
      <c r="A7810" s="6">
        <v>11</v>
      </c>
      <c r="B7810" s="6">
        <v>20</v>
      </c>
      <c r="C7810" s="6">
        <v>25</v>
      </c>
      <c r="D7810" s="6">
        <f>A7810+B7810+C7810</f>
        <v>56</v>
      </c>
      <c r="E7810" s="5">
        <f>IF(A7810=0,0,A7810*LABOR_HRS_WK_TOM*SEASON_WEEKS*(1+DIM_PCT_TOM)^A7810)</f>
        <v>2824.5855390489023</v>
      </c>
      <c r="F7810" s="5">
        <f>IF(B7810=0,0,B7810*LABOR_HRS_WK_CAR*SEASON_WEEKS*(1+DIM_PCT_CAR)^B7810)</f>
        <v>983.16986417423652</v>
      </c>
      <c r="G7810" s="5">
        <f>IF(C7810=0,0,C7810*LABOR_HRS_WK_MES*SEASON_WEEKS*(1+DIM_PCT_MES)^C7810)</f>
        <v>1534.7170558625955</v>
      </c>
      <c r="H7810" s="5">
        <f>E7810+F7810+G7810</f>
        <v>5342.472459085734</v>
      </c>
      <c r="I7810" s="5">
        <f>MIN(H7810,FARMER_HRS)</f>
        <v>720</v>
      </c>
      <c r="J7810" s="5">
        <f>MAX(0,H7810-FARMER_HRS)</f>
        <v>4622.472459085734</v>
      </c>
      <c r="K7810" s="2">
        <f>I7810*FARMER_RATE+J7810*TEMP_WORKER_RATE</f>
        <v>105251.25797023844</v>
      </c>
      <c r="L7810" s="2">
        <f>A7810*PRICE_TOM+B7810*PRICE_CAR+C7810*PRICE_MES</f>
        <v>206180</v>
      </c>
      <c r="M7810" s="2">
        <f>A7810*FERT_BED_TOM+B7810*FERT_BED_CAR+C7810*FERT_BED_MES</f>
        <v>40480</v>
      </c>
      <c r="N7810" s="6">
        <f>IF(AND(D7810&lt;=TOTAL_BEDS,J7810&lt;=TEMP_WORKER_MAX*TEMP_WORKER_HRS),1,0)</f>
        <v>1</v>
      </c>
      <c r="O7810" s="2">
        <f>L7810-M7810-K7810-FIXED_COSTS</f>
        <v>40448.742029761561</v>
      </c>
      <c r="P7810" s="2">
        <f>IF(N7810=1,O7810,"")</f>
        <v>40448.742029761561</v>
      </c>
    </row>
    <row r="7811">
      <c r="A7811" s="6">
        <v>11</v>
      </c>
      <c r="B7811" s="6">
        <v>20</v>
      </c>
      <c r="C7811" s="6">
        <v>26</v>
      </c>
      <c r="D7811" s="6">
        <f>A7811+B7811+C7811</f>
        <v>57</v>
      </c>
      <c r="E7811" s="5">
        <f>IF(A7811=0,0,A7811*LABOR_HRS_WK_TOM*SEASON_WEEKS*(1+DIM_PCT_TOM)^A7811)</f>
        <v>2824.5855390489023</v>
      </c>
      <c r="F7811" s="5">
        <f>IF(B7811=0,0,B7811*LABOR_HRS_WK_CAR*SEASON_WEEKS*(1+DIM_PCT_CAR)^B7811)</f>
        <v>983.16986417423652</v>
      </c>
      <c r="G7811" s="5">
        <f>IF(C7811=0,0,C7811*LABOR_HRS_WK_MES*SEASON_WEEKS*(1+DIM_PCT_MES)^C7811)</f>
        <v>1616.0570598233128</v>
      </c>
      <c r="H7811" s="5">
        <f>E7811+F7811+G7811</f>
        <v>5423.8124630464517</v>
      </c>
      <c r="I7811" s="5">
        <f>MIN(H7811,FARMER_HRS)</f>
        <v>720</v>
      </c>
      <c r="J7811" s="5">
        <f>MAX(0,H7811-FARMER_HRS)</f>
        <v>4703.8124630464517</v>
      </c>
      <c r="K7811" s="2">
        <f>I7811*FARMER_RATE+J7811*TEMP_WORKER_RATE</f>
        <v>106663.41081677868</v>
      </c>
      <c r="L7811" s="2">
        <f>A7811*PRICE_TOM+B7811*PRICE_CAR+C7811*PRICE_MES</f>
        <v>208880</v>
      </c>
      <c r="M7811" s="2">
        <f>A7811*FERT_BED_TOM+B7811*FERT_BED_CAR+C7811*FERT_BED_MES</f>
        <v>41360</v>
      </c>
      <c r="N7811" s="6">
        <f>IF(AND(D7811&lt;=TOTAL_BEDS,J7811&lt;=TEMP_WORKER_MAX*TEMP_WORKER_HRS),1,0)</f>
        <v>1</v>
      </c>
      <c r="O7811" s="2">
        <f>L7811-M7811-K7811-FIXED_COSTS</f>
        <v>40856.589183221324</v>
      </c>
      <c r="P7811" s="2">
        <f>IF(N7811=1,O7811,"")</f>
        <v>40856.589183221324</v>
      </c>
    </row>
    <row r="7812">
      <c r="A7812" s="6">
        <v>11</v>
      </c>
      <c r="B7812" s="6">
        <v>20</v>
      </c>
      <c r="C7812" s="6">
        <v>27</v>
      </c>
      <c r="D7812" s="6">
        <f>A7812+B7812+C7812</f>
        <v>58</v>
      </c>
      <c r="E7812" s="5">
        <f>IF(A7812=0,0,A7812*LABOR_HRS_WK_TOM*SEASON_WEEKS*(1+DIM_PCT_TOM)^A7812)</f>
        <v>2824.5855390489023</v>
      </c>
      <c r="F7812" s="5">
        <f>IF(B7812=0,0,B7812*LABOR_HRS_WK_CAR*SEASON_WEEKS*(1+DIM_PCT_CAR)^B7812)</f>
        <v>983.16986417423652</v>
      </c>
      <c r="G7812" s="5">
        <f>IF(C7812=0,0,C7812*LABOR_HRS_WK_MES*SEASON_WEEKS*(1+DIM_PCT_MES)^C7812)</f>
        <v>1699.19076434307</v>
      </c>
      <c r="H7812" s="5">
        <f>E7812+F7812+G7812</f>
        <v>5506.9461675662087</v>
      </c>
      <c r="I7812" s="5">
        <f>MIN(H7812,FARMER_HRS)</f>
        <v>720</v>
      </c>
      <c r="J7812" s="5">
        <f>MAX(0,H7812-FARMER_HRS)</f>
        <v>4786.9461675662087</v>
      </c>
      <c r="K7812" s="2">
        <f>I7812*FARMER_RATE+J7812*TEMP_WORKER_RATE</f>
        <v>108106.70429802446</v>
      </c>
      <c r="L7812" s="2">
        <f>A7812*PRICE_TOM+B7812*PRICE_CAR+C7812*PRICE_MES</f>
        <v>211580</v>
      </c>
      <c r="M7812" s="2">
        <f>A7812*FERT_BED_TOM+B7812*FERT_BED_CAR+C7812*FERT_BED_MES</f>
        <v>42240</v>
      </c>
      <c r="N7812" s="6">
        <f>IF(AND(D7812&lt;=TOTAL_BEDS,J7812&lt;=TEMP_WORKER_MAX*TEMP_WORKER_HRS),1,0)</f>
        <v>1</v>
      </c>
      <c r="O7812" s="2">
        <f>L7812-M7812-K7812-FIXED_COSTS</f>
        <v>41233.295701975541</v>
      </c>
      <c r="P7812" s="2">
        <f>IF(N7812=1,O7812,"")</f>
        <v>41233.295701975541</v>
      </c>
    </row>
    <row r="7813">
      <c r="A7813" s="6">
        <v>11</v>
      </c>
      <c r="B7813" s="6">
        <v>20</v>
      </c>
      <c r="C7813" s="6">
        <v>28</v>
      </c>
      <c r="D7813" s="6">
        <f>A7813+B7813+C7813</f>
        <v>59</v>
      </c>
      <c r="E7813" s="5">
        <f>IF(A7813=0,0,A7813*LABOR_HRS_WK_TOM*SEASON_WEEKS*(1+DIM_PCT_TOM)^A7813)</f>
        <v>2824.5855390489023</v>
      </c>
      <c r="F7813" s="5">
        <f>IF(B7813=0,0,B7813*LABOR_HRS_WK_CAR*SEASON_WEEKS*(1+DIM_PCT_CAR)^B7813)</f>
        <v>983.16986417423652</v>
      </c>
      <c r="G7813" s="5">
        <f>IF(C7813=0,0,C7813*LABOR_HRS_WK_MES*SEASON_WEEKS*(1+DIM_PCT_MES)^C7813)</f>
        <v>1784.1503025602233</v>
      </c>
      <c r="H7813" s="5">
        <f>E7813+F7813+G7813</f>
        <v>5591.9057057833616</v>
      </c>
      <c r="I7813" s="5">
        <f>MIN(H7813,FARMER_HRS)</f>
        <v>720</v>
      </c>
      <c r="J7813" s="5">
        <f>MAX(0,H7813-FARMER_HRS)</f>
        <v>4871.9057057833616</v>
      </c>
      <c r="K7813" s="2">
        <f>I7813*FARMER_RATE+J7813*TEMP_WORKER_RATE</f>
        <v>109581.69628096114</v>
      </c>
      <c r="L7813" s="2">
        <f>A7813*PRICE_TOM+B7813*PRICE_CAR+C7813*PRICE_MES</f>
        <v>214280</v>
      </c>
      <c r="M7813" s="2">
        <f>A7813*FERT_BED_TOM+B7813*FERT_BED_CAR+C7813*FERT_BED_MES</f>
        <v>43120</v>
      </c>
      <c r="N7813" s="6">
        <f>IF(AND(D7813&lt;=TOTAL_BEDS,J7813&lt;=TEMP_WORKER_MAX*TEMP_WORKER_HRS),1,0)</f>
        <v>1</v>
      </c>
      <c r="O7813" s="2">
        <f>L7813-M7813-K7813-FIXED_COSTS</f>
        <v>41578.303719038857</v>
      </c>
      <c r="P7813" s="2">
        <f>IF(N7813=1,O7813,"")</f>
        <v>41578.303719038857</v>
      </c>
    </row>
    <row r="7814">
      <c r="A7814" s="6">
        <v>11</v>
      </c>
      <c r="B7814" s="6">
        <v>20</v>
      </c>
      <c r="C7814" s="6">
        <v>29</v>
      </c>
      <c r="D7814" s="6">
        <f>A7814+B7814+C7814</f>
        <v>60</v>
      </c>
      <c r="E7814" s="5">
        <f>IF(A7814=0,0,A7814*LABOR_HRS_WK_TOM*SEASON_WEEKS*(1+DIM_PCT_TOM)^A7814)</f>
        <v>2824.5855390489023</v>
      </c>
      <c r="F7814" s="5">
        <f>IF(B7814=0,0,B7814*LABOR_HRS_WK_CAR*SEASON_WEEKS*(1+DIM_PCT_CAR)^B7814)</f>
        <v>983.16986417423652</v>
      </c>
      <c r="G7814" s="5">
        <f>IF(C7814=0,0,C7814*LABOR_HRS_WK_MES*SEASON_WEEKS*(1+DIM_PCT_MES)^C7814)</f>
        <v>1870.9683306758766</v>
      </c>
      <c r="H7814" s="5">
        <f>E7814+F7814+G7814</f>
        <v>5678.7237338990153</v>
      </c>
      <c r="I7814" s="5">
        <f>MIN(H7814,FARMER_HRS)</f>
        <v>720</v>
      </c>
      <c r="J7814" s="5">
        <f>MAX(0,H7814-FARMER_HRS)</f>
        <v>4958.7237338990153</v>
      </c>
      <c r="K7814" s="2">
        <f>I7814*FARMER_RATE+J7814*TEMP_WORKER_RATE</f>
        <v>111088.95371352456</v>
      </c>
      <c r="L7814" s="2">
        <f>A7814*PRICE_TOM+B7814*PRICE_CAR+C7814*PRICE_MES</f>
        <v>216980</v>
      </c>
      <c r="M7814" s="2">
        <f>A7814*FERT_BED_TOM+B7814*FERT_BED_CAR+C7814*FERT_BED_MES</f>
        <v>44000</v>
      </c>
      <c r="N7814" s="6">
        <f>IF(AND(D7814&lt;=TOTAL_BEDS,J7814&lt;=TEMP_WORKER_MAX*TEMP_WORKER_HRS),1,0)</f>
        <v>1</v>
      </c>
      <c r="O7814" s="2">
        <f>L7814-M7814-K7814-FIXED_COSTS</f>
        <v>41891.046286475437</v>
      </c>
      <c r="P7814" s="2">
        <f>IF(N7814=1,O7814,"")</f>
        <v>41891.046286475437</v>
      </c>
    </row>
    <row r="7815">
      <c r="A7815" s="6">
        <v>11</v>
      </c>
      <c r="B7815" s="6">
        <v>20</v>
      </c>
      <c r="C7815" s="6">
        <v>30</v>
      </c>
      <c r="D7815" s="6">
        <f>A7815+B7815+C7815</f>
        <v>61</v>
      </c>
      <c r="E7815" s="5">
        <f>IF(A7815=0,0,A7815*LABOR_HRS_WK_TOM*SEASON_WEEKS*(1+DIM_PCT_TOM)^A7815)</f>
        <v>2824.5855390489023</v>
      </c>
      <c r="F7815" s="5">
        <f>IF(B7815=0,0,B7815*LABOR_HRS_WK_CAR*SEASON_WEEKS*(1+DIM_PCT_CAR)^B7815)</f>
        <v>983.16986417423652</v>
      </c>
      <c r="G7815" s="5">
        <f>IF(C7815=0,0,C7815*LABOR_HRS_WK_MES*SEASON_WEEKS*(1+DIM_PCT_MES)^C7815)</f>
        <v>1959.6780360096466</v>
      </c>
      <c r="H7815" s="5">
        <f>E7815+F7815+G7815</f>
        <v>5767.4334392327855</v>
      </c>
      <c r="I7815" s="5">
        <f>MIN(H7815,FARMER_HRS)</f>
        <v>720</v>
      </c>
      <c r="J7815" s="5">
        <f>MAX(0,H7815-FARMER_HRS)</f>
        <v>5047.4334392327855</v>
      </c>
      <c r="K7815" s="2">
        <f>I7815*FARMER_RATE+J7815*TEMP_WORKER_RATE</f>
        <v>112629.05276445809</v>
      </c>
      <c r="L7815" s="2">
        <f>A7815*PRICE_TOM+B7815*PRICE_CAR+C7815*PRICE_MES</f>
        <v>219680</v>
      </c>
      <c r="M7815" s="2">
        <f>A7815*FERT_BED_TOM+B7815*FERT_BED_CAR+C7815*FERT_BED_MES</f>
        <v>44880</v>
      </c>
      <c r="N7815" s="6">
        <f>IF(AND(D7815&lt;=TOTAL_BEDS,J7815&lt;=TEMP_WORKER_MAX*TEMP_WORKER_HRS),1,0)</f>
        <v>1</v>
      </c>
      <c r="O7815" s="2">
        <f>L7815-M7815-K7815-FIXED_COSTS</f>
        <v>42170.947235541913</v>
      </c>
      <c r="P7815" s="2">
        <f>IF(N7815=1,O7815,"")</f>
        <v>42170.947235541913</v>
      </c>
    </row>
    <row r="7816">
      <c r="A7816" s="6">
        <v>12</v>
      </c>
      <c r="B7816" s="6">
        <v>0</v>
      </c>
      <c r="C7816" s="6">
        <v>0</v>
      </c>
      <c r="D7816" s="6">
        <f>A7816+B7816+C7816</f>
        <v>12</v>
      </c>
      <c r="E7816" s="5">
        <f>IF(A7816=0,0,A7816*LABOR_HRS_WK_TOM*SEASON_WEEKS*(1+DIM_PCT_TOM)^A7816)</f>
        <v>3389.5026468586834</v>
      </c>
      <c r="F7816" s="5">
        <f>IF(B7816=0,0,B7816*LABOR_HRS_WK_CAR*SEASON_WEEKS*(1+DIM_PCT_CAR)^B7816)</f>
        <v>0</v>
      </c>
      <c r="G7816" s="5">
        <f>IF(C7816=0,0,C7816*LABOR_HRS_WK_MES*SEASON_WEEKS*(1+DIM_PCT_MES)^C7816)</f>
        <v>0</v>
      </c>
      <c r="H7816" s="5">
        <f>E7816+F7816+G7816</f>
        <v>3389.5026468586834</v>
      </c>
      <c r="I7816" s="5">
        <f>MIN(H7816,FARMER_HRS)</f>
        <v>720</v>
      </c>
      <c r="J7816" s="5">
        <f>MAX(0,H7816-FARMER_HRS)</f>
        <v>2669.5026468586834</v>
      </c>
      <c r="K7816" s="2">
        <f>I7816*FARMER_RATE+J7816*TEMP_WORKER_RATE</f>
        <v>71345.532063518811</v>
      </c>
      <c r="L7816" s="2">
        <f>A7816*PRICE_TOM+B7816*PRICE_CAR+C7816*PRICE_MES</f>
        <v>105600</v>
      </c>
      <c r="M7816" s="2">
        <f>A7816*FERT_BED_TOM+B7816*FERT_BED_CAR+C7816*FERT_BED_MES</f>
        <v>10560</v>
      </c>
      <c r="N7816" s="6">
        <f>IF(AND(D7816&lt;=TOTAL_BEDS,J7816&lt;=TEMP_WORKER_MAX*TEMP_WORKER_HRS),1,0)</f>
        <v>1</v>
      </c>
      <c r="O7816" s="2">
        <f>L7816-M7816-K7816-FIXED_COSTS</f>
        <v>3694.4679364811891</v>
      </c>
      <c r="P7816" s="2">
        <f>IF(N7816=1,O7816,"")</f>
        <v>3694.4679364811891</v>
      </c>
    </row>
    <row r="7817">
      <c r="A7817" s="6">
        <v>12</v>
      </c>
      <c r="B7817" s="6">
        <v>0</v>
      </c>
      <c r="C7817" s="6">
        <v>1</v>
      </c>
      <c r="D7817" s="6">
        <f>A7817+B7817+C7817</f>
        <v>13</v>
      </c>
      <c r="E7817" s="5">
        <f>IF(A7817=0,0,A7817*LABOR_HRS_WK_TOM*SEASON_WEEKS*(1+DIM_PCT_TOM)^A7817)</f>
        <v>3389.5026468586834</v>
      </c>
      <c r="F7817" s="5">
        <f>IF(B7817=0,0,B7817*LABOR_HRS_WK_CAR*SEASON_WEEKS*(1+DIM_PCT_CAR)^B7817)</f>
        <v>0</v>
      </c>
      <c r="G7817" s="5">
        <f>IF(C7817=0,0,C7817*LABOR_HRS_WK_MES*SEASON_WEEKS*(1+DIM_PCT_MES)^C7817)</f>
        <v>45.5625</v>
      </c>
      <c r="H7817" s="5">
        <f>E7817+F7817+G7817</f>
        <v>3435.0651468586834</v>
      </c>
      <c r="I7817" s="5">
        <f>MIN(H7817,FARMER_HRS)</f>
        <v>720</v>
      </c>
      <c r="J7817" s="5">
        <f>MAX(0,H7817-FARMER_HRS)</f>
        <v>2715.0651468586834</v>
      </c>
      <c r="K7817" s="2">
        <f>I7817*FARMER_RATE+J7817*TEMP_WORKER_RATE</f>
        <v>72136.547688518811</v>
      </c>
      <c r="L7817" s="2">
        <f>A7817*PRICE_TOM+B7817*PRICE_CAR+C7817*PRICE_MES</f>
        <v>108300</v>
      </c>
      <c r="M7817" s="2">
        <f>A7817*FERT_BED_TOM+B7817*FERT_BED_CAR+C7817*FERT_BED_MES</f>
        <v>11440</v>
      </c>
      <c r="N7817" s="6">
        <f>IF(AND(D7817&lt;=TOTAL_BEDS,J7817&lt;=TEMP_WORKER_MAX*TEMP_WORKER_HRS),1,0)</f>
        <v>1</v>
      </c>
      <c r="O7817" s="2">
        <f>L7817-M7817-K7817-FIXED_COSTS</f>
        <v>4723.4523114811891</v>
      </c>
      <c r="P7817" s="2">
        <f>IF(N7817=1,O7817,"")</f>
        <v>4723.4523114811891</v>
      </c>
    </row>
    <row r="7818">
      <c r="A7818" s="6">
        <v>12</v>
      </c>
      <c r="B7818" s="6">
        <v>0</v>
      </c>
      <c r="C7818" s="6">
        <v>2</v>
      </c>
      <c r="D7818" s="6">
        <f>A7818+B7818+C7818</f>
        <v>14</v>
      </c>
      <c r="E7818" s="5">
        <f>IF(A7818=0,0,A7818*LABOR_HRS_WK_TOM*SEASON_WEEKS*(1+DIM_PCT_TOM)^A7818)</f>
        <v>3389.5026468586834</v>
      </c>
      <c r="F7818" s="5">
        <f>IF(B7818=0,0,B7818*LABOR_HRS_WK_CAR*SEASON_WEEKS*(1+DIM_PCT_CAR)^B7818)</f>
        <v>0</v>
      </c>
      <c r="G7818" s="5">
        <f>IF(C7818=0,0,C7818*LABOR_HRS_WK_MES*SEASON_WEEKS*(1+DIM_PCT_MES)^C7818)</f>
        <v>92.2640625</v>
      </c>
      <c r="H7818" s="5">
        <f>E7818+F7818+G7818</f>
        <v>3481.7667093586833</v>
      </c>
      <c r="I7818" s="5">
        <f>MIN(H7818,FARMER_HRS)</f>
        <v>720</v>
      </c>
      <c r="J7818" s="5">
        <f>MAX(0,H7818-FARMER_HRS)</f>
        <v>2761.7667093586833</v>
      </c>
      <c r="K7818" s="2">
        <f>I7818*FARMER_RATE+J7818*TEMP_WORKER_RATE</f>
        <v>72947.3387041438</v>
      </c>
      <c r="L7818" s="2">
        <f>A7818*PRICE_TOM+B7818*PRICE_CAR+C7818*PRICE_MES</f>
        <v>111000</v>
      </c>
      <c r="M7818" s="2">
        <f>A7818*FERT_BED_TOM+B7818*FERT_BED_CAR+C7818*FERT_BED_MES</f>
        <v>12320</v>
      </c>
      <c r="N7818" s="6">
        <f>IF(AND(D7818&lt;=TOTAL_BEDS,J7818&lt;=TEMP_WORKER_MAX*TEMP_WORKER_HRS),1,0)</f>
        <v>1</v>
      </c>
      <c r="O7818" s="2">
        <f>L7818-M7818-K7818-FIXED_COSTS</f>
        <v>5732.6612958562037</v>
      </c>
      <c r="P7818" s="2">
        <f>IF(N7818=1,O7818,"")</f>
        <v>5732.6612958562037</v>
      </c>
    </row>
    <row r="7819">
      <c r="A7819" s="6">
        <v>12</v>
      </c>
      <c r="B7819" s="6">
        <v>0</v>
      </c>
      <c r="C7819" s="6">
        <v>3</v>
      </c>
      <c r="D7819" s="6">
        <f>A7819+B7819+C7819</f>
        <v>15</v>
      </c>
      <c r="E7819" s="5">
        <f>IF(A7819=0,0,A7819*LABOR_HRS_WK_TOM*SEASON_WEEKS*(1+DIM_PCT_TOM)^A7819)</f>
        <v>3389.5026468586834</v>
      </c>
      <c r="F7819" s="5">
        <f>IF(B7819=0,0,B7819*LABOR_HRS_WK_CAR*SEASON_WEEKS*(1+DIM_PCT_CAR)^B7819)</f>
        <v>0</v>
      </c>
      <c r="G7819" s="5">
        <f>IF(C7819=0,0,C7819*LABOR_HRS_WK_MES*SEASON_WEEKS*(1+DIM_PCT_MES)^C7819)</f>
        <v>140.12604492187498</v>
      </c>
      <c r="H7819" s="5">
        <f>E7819+F7819+G7819</f>
        <v>3529.6286917805583</v>
      </c>
      <c r="I7819" s="5">
        <f>MIN(H7819,FARMER_HRS)</f>
        <v>720</v>
      </c>
      <c r="J7819" s="5">
        <f>MAX(0,H7819-FARMER_HRS)</f>
        <v>2809.6286917805583</v>
      </c>
      <c r="K7819" s="2">
        <f>I7819*FARMER_RATE+J7819*TEMP_WORKER_RATE</f>
        <v>73778.275898968015</v>
      </c>
      <c r="L7819" s="2">
        <f>A7819*PRICE_TOM+B7819*PRICE_CAR+C7819*PRICE_MES</f>
        <v>113700</v>
      </c>
      <c r="M7819" s="2">
        <f>A7819*FERT_BED_TOM+B7819*FERT_BED_CAR+C7819*FERT_BED_MES</f>
        <v>13200</v>
      </c>
      <c r="N7819" s="6">
        <f>IF(AND(D7819&lt;=TOTAL_BEDS,J7819&lt;=TEMP_WORKER_MAX*TEMP_WORKER_HRS),1,0)</f>
        <v>1</v>
      </c>
      <c r="O7819" s="2">
        <f>L7819-M7819-K7819-FIXED_COSTS</f>
        <v>6721.7241010319849</v>
      </c>
      <c r="P7819" s="2">
        <f>IF(N7819=1,O7819,"")</f>
        <v>6721.7241010319849</v>
      </c>
    </row>
    <row r="7820">
      <c r="A7820" s="6">
        <v>12</v>
      </c>
      <c r="B7820" s="6">
        <v>0</v>
      </c>
      <c r="C7820" s="6">
        <v>4</v>
      </c>
      <c r="D7820" s="6">
        <f>A7820+B7820+C7820</f>
        <v>16</v>
      </c>
      <c r="E7820" s="5">
        <f>IF(A7820=0,0,A7820*LABOR_HRS_WK_TOM*SEASON_WEEKS*(1+DIM_PCT_TOM)^A7820)</f>
        <v>3389.5026468586834</v>
      </c>
      <c r="F7820" s="5">
        <f>IF(B7820=0,0,B7820*LABOR_HRS_WK_CAR*SEASON_WEEKS*(1+DIM_PCT_CAR)^B7820)</f>
        <v>0</v>
      </c>
      <c r="G7820" s="5">
        <f>IF(C7820=0,0,C7820*LABOR_HRS_WK_MES*SEASON_WEEKS*(1+DIM_PCT_MES)^C7820)</f>
        <v>189.17016064453119</v>
      </c>
      <c r="H7820" s="5">
        <f>E7820+F7820+G7820</f>
        <v>3578.6728075032147</v>
      </c>
      <c r="I7820" s="5">
        <f>MIN(H7820,FARMER_HRS)</f>
        <v>720</v>
      </c>
      <c r="J7820" s="5">
        <f>MAX(0,H7820-FARMER_HRS)</f>
        <v>2858.6728075032147</v>
      </c>
      <c r="K7820" s="2">
        <f>I7820*FARMER_RATE+J7820*TEMP_WORKER_RATE</f>
        <v>74629.736241375256</v>
      </c>
      <c r="L7820" s="2">
        <f>A7820*PRICE_TOM+B7820*PRICE_CAR+C7820*PRICE_MES</f>
        <v>116400</v>
      </c>
      <c r="M7820" s="2">
        <f>A7820*FERT_BED_TOM+B7820*FERT_BED_CAR+C7820*FERT_BED_MES</f>
        <v>14080</v>
      </c>
      <c r="N7820" s="6">
        <f>IF(AND(D7820&lt;=TOTAL_BEDS,J7820&lt;=TEMP_WORKER_MAX*TEMP_WORKER_HRS),1,0)</f>
        <v>1</v>
      </c>
      <c r="O7820" s="2">
        <f>L7820-M7820-K7820-FIXED_COSTS</f>
        <v>7690.2637586247438</v>
      </c>
      <c r="P7820" s="2">
        <f>IF(N7820=1,O7820,"")</f>
        <v>7690.2637586247438</v>
      </c>
    </row>
    <row r="7821">
      <c r="A7821" s="6">
        <v>12</v>
      </c>
      <c r="B7821" s="6">
        <v>0</v>
      </c>
      <c r="C7821" s="6">
        <v>5</v>
      </c>
      <c r="D7821" s="6">
        <f>A7821+B7821+C7821</f>
        <v>17</v>
      </c>
      <c r="E7821" s="5">
        <f>IF(A7821=0,0,A7821*LABOR_HRS_WK_TOM*SEASON_WEEKS*(1+DIM_PCT_TOM)^A7821)</f>
        <v>3389.5026468586834</v>
      </c>
      <c r="F7821" s="5">
        <f>IF(B7821=0,0,B7821*LABOR_HRS_WK_CAR*SEASON_WEEKS*(1+DIM_PCT_CAR)^B7821)</f>
        <v>0</v>
      </c>
      <c r="G7821" s="5">
        <f>IF(C7821=0,0,C7821*LABOR_HRS_WK_MES*SEASON_WEEKS*(1+DIM_PCT_MES)^C7821)</f>
        <v>239.41848456573481</v>
      </c>
      <c r="H7821" s="5">
        <f>E7821+F7821+G7821</f>
        <v>3628.921131424418</v>
      </c>
      <c r="I7821" s="5">
        <f>MIN(H7821,FARMER_HRS)</f>
        <v>720</v>
      </c>
      <c r="J7821" s="5">
        <f>MAX(0,H7821-FARMER_HRS)</f>
        <v>2908.921131424418</v>
      </c>
      <c r="K7821" s="2">
        <f>I7821*FARMER_RATE+J7821*TEMP_WORKER_RATE</f>
        <v>75502.10297611836</v>
      </c>
      <c r="L7821" s="2">
        <f>A7821*PRICE_TOM+B7821*PRICE_CAR+C7821*PRICE_MES</f>
        <v>119100</v>
      </c>
      <c r="M7821" s="2">
        <f>A7821*FERT_BED_TOM+B7821*FERT_BED_CAR+C7821*FERT_BED_MES</f>
        <v>14960</v>
      </c>
      <c r="N7821" s="6">
        <f>IF(AND(D7821&lt;=TOTAL_BEDS,J7821&lt;=TEMP_WORKER_MAX*TEMP_WORKER_HRS),1,0)</f>
        <v>1</v>
      </c>
      <c r="O7821" s="2">
        <f>L7821-M7821-K7821-FIXED_COSTS</f>
        <v>8637.89702388164</v>
      </c>
      <c r="P7821" s="2">
        <f>IF(N7821=1,O7821,"")</f>
        <v>8637.89702388164</v>
      </c>
    </row>
    <row r="7822">
      <c r="A7822" s="6">
        <v>12</v>
      </c>
      <c r="B7822" s="6">
        <v>0</v>
      </c>
      <c r="C7822" s="6">
        <v>6</v>
      </c>
      <c r="D7822" s="6">
        <f>A7822+B7822+C7822</f>
        <v>18</v>
      </c>
      <c r="E7822" s="5">
        <f>IF(A7822=0,0,A7822*LABOR_HRS_WK_TOM*SEASON_WEEKS*(1+DIM_PCT_TOM)^A7822)</f>
        <v>3389.5026468586834</v>
      </c>
      <c r="F7822" s="5">
        <f>IF(B7822=0,0,B7822*LABOR_HRS_WK_CAR*SEASON_WEEKS*(1+DIM_PCT_CAR)^B7822)</f>
        <v>0</v>
      </c>
      <c r="G7822" s="5">
        <f>IF(C7822=0,0,C7822*LABOR_HRS_WK_MES*SEASON_WEEKS*(1+DIM_PCT_MES)^C7822)</f>
        <v>290.89345874736773</v>
      </c>
      <c r="H7822" s="5">
        <f>E7822+F7822+G7822</f>
        <v>3680.3961056060512</v>
      </c>
      <c r="I7822" s="5">
        <f>MIN(H7822,FARMER_HRS)</f>
        <v>720</v>
      </c>
      <c r="J7822" s="5">
        <f>MAX(0,H7822-FARMER_HRS)</f>
        <v>2960.3961056060512</v>
      </c>
      <c r="K7822" s="2">
        <f>I7822*FARMER_RATE+J7822*TEMP_WORKER_RATE</f>
        <v>76395.765722327284</v>
      </c>
      <c r="L7822" s="2">
        <f>A7822*PRICE_TOM+B7822*PRICE_CAR+C7822*PRICE_MES</f>
        <v>121800</v>
      </c>
      <c r="M7822" s="2">
        <f>A7822*FERT_BED_TOM+B7822*FERT_BED_CAR+C7822*FERT_BED_MES</f>
        <v>15840</v>
      </c>
      <c r="N7822" s="6">
        <f>IF(AND(D7822&lt;=TOTAL_BEDS,J7822&lt;=TEMP_WORKER_MAX*TEMP_WORKER_HRS),1,0)</f>
        <v>1</v>
      </c>
      <c r="O7822" s="2">
        <f>L7822-M7822-K7822-FIXED_COSTS</f>
        <v>9564.2342776727164</v>
      </c>
      <c r="P7822" s="2">
        <f>IF(N7822=1,O7822,"")</f>
        <v>9564.2342776727164</v>
      </c>
    </row>
    <row r="7823">
      <c r="A7823" s="6">
        <v>12</v>
      </c>
      <c r="B7823" s="6">
        <v>0</v>
      </c>
      <c r="C7823" s="6">
        <v>7</v>
      </c>
      <c r="D7823" s="6">
        <f>A7823+B7823+C7823</f>
        <v>19</v>
      </c>
      <c r="E7823" s="5">
        <f>IF(A7823=0,0,A7823*LABOR_HRS_WK_TOM*SEASON_WEEKS*(1+DIM_PCT_TOM)^A7823)</f>
        <v>3389.5026468586834</v>
      </c>
      <c r="F7823" s="5">
        <f>IF(B7823=0,0,B7823*LABOR_HRS_WK_CAR*SEASON_WEEKS*(1+DIM_PCT_CAR)^B7823)</f>
        <v>0</v>
      </c>
      <c r="G7823" s="5">
        <f>IF(C7823=0,0,C7823*LABOR_HRS_WK_MES*SEASON_WEEKS*(1+DIM_PCT_MES)^C7823)</f>
        <v>343.61789814532818</v>
      </c>
      <c r="H7823" s="5">
        <f>E7823+F7823+G7823</f>
        <v>3733.1205450040115</v>
      </c>
      <c r="I7823" s="5">
        <f>MIN(H7823,FARMER_HRS)</f>
        <v>720</v>
      </c>
      <c r="J7823" s="5">
        <f>MAX(0,H7823-FARMER_HRS)</f>
        <v>3013.1205450040115</v>
      </c>
      <c r="K7823" s="2">
        <f>I7823*FARMER_RATE+J7823*TEMP_WORKER_RATE</f>
        <v>77311.120572986314</v>
      </c>
      <c r="L7823" s="2">
        <f>A7823*PRICE_TOM+B7823*PRICE_CAR+C7823*PRICE_MES</f>
        <v>124500</v>
      </c>
      <c r="M7823" s="2">
        <f>A7823*FERT_BED_TOM+B7823*FERT_BED_CAR+C7823*FERT_BED_MES</f>
        <v>16720</v>
      </c>
      <c r="N7823" s="6">
        <f>IF(AND(D7823&lt;=TOTAL_BEDS,J7823&lt;=TEMP_WORKER_MAX*TEMP_WORKER_HRS),1,0)</f>
        <v>1</v>
      </c>
      <c r="O7823" s="2">
        <f>L7823-M7823-K7823-FIXED_COSTS</f>
        <v>10468.879427013686</v>
      </c>
      <c r="P7823" s="2">
        <f>IF(N7823=1,O7823,"")</f>
        <v>10468.879427013686</v>
      </c>
    </row>
    <row r="7824">
      <c r="A7824" s="6">
        <v>12</v>
      </c>
      <c r="B7824" s="6">
        <v>0</v>
      </c>
      <c r="C7824" s="6">
        <v>8</v>
      </c>
      <c r="D7824" s="6">
        <f>A7824+B7824+C7824</f>
        <v>20</v>
      </c>
      <c r="E7824" s="5">
        <f>IF(A7824=0,0,A7824*LABOR_HRS_WK_TOM*SEASON_WEEKS*(1+DIM_PCT_TOM)^A7824)</f>
        <v>3389.5026468586834</v>
      </c>
      <c r="F7824" s="5">
        <f>IF(B7824=0,0,B7824*LABOR_HRS_WK_CAR*SEASON_WEEKS*(1+DIM_PCT_CAR)^B7824)</f>
        <v>0</v>
      </c>
      <c r="G7824" s="5">
        <f>IF(C7824=0,0,C7824*LABOR_HRS_WK_MES*SEASON_WEEKS*(1+DIM_PCT_MES)^C7824)</f>
        <v>397.61499642530833</v>
      </c>
      <c r="H7824" s="5">
        <f>E7824+F7824+G7824</f>
        <v>3787.1176432839916</v>
      </c>
      <c r="I7824" s="5">
        <f>MIN(H7824,FARMER_HRS)</f>
        <v>720</v>
      </c>
      <c r="J7824" s="5">
        <f>MAX(0,H7824-FARMER_HRS)</f>
        <v>3067.1176432839916</v>
      </c>
      <c r="K7824" s="2">
        <f>I7824*FARMER_RATE+J7824*TEMP_WORKER_RATE</f>
        <v>78248.570195902634</v>
      </c>
      <c r="L7824" s="2">
        <f>A7824*PRICE_TOM+B7824*PRICE_CAR+C7824*PRICE_MES</f>
        <v>127200</v>
      </c>
      <c r="M7824" s="2">
        <f>A7824*FERT_BED_TOM+B7824*FERT_BED_CAR+C7824*FERT_BED_MES</f>
        <v>17600</v>
      </c>
      <c r="N7824" s="6">
        <f>IF(AND(D7824&lt;=TOTAL_BEDS,J7824&lt;=TEMP_WORKER_MAX*TEMP_WORKER_HRS),1,0)</f>
        <v>1</v>
      </c>
      <c r="O7824" s="2">
        <f>L7824-M7824-K7824-FIXED_COSTS</f>
        <v>11351.429804097366</v>
      </c>
      <c r="P7824" s="2">
        <f>IF(N7824=1,O7824,"")</f>
        <v>11351.429804097366</v>
      </c>
    </row>
    <row r="7825">
      <c r="A7825" s="6">
        <v>12</v>
      </c>
      <c r="B7825" s="6">
        <v>0</v>
      </c>
      <c r="C7825" s="6">
        <v>9</v>
      </c>
      <c r="D7825" s="6">
        <f>A7825+B7825+C7825</f>
        <v>21</v>
      </c>
      <c r="E7825" s="5">
        <f>IF(A7825=0,0,A7825*LABOR_HRS_WK_TOM*SEASON_WEEKS*(1+DIM_PCT_TOM)^A7825)</f>
        <v>3389.5026468586834</v>
      </c>
      <c r="F7825" s="5">
        <f>IF(B7825=0,0,B7825*LABOR_HRS_WK_CAR*SEASON_WEEKS*(1+DIM_PCT_CAR)^B7825)</f>
        <v>0</v>
      </c>
      <c r="G7825" s="5">
        <f>IF(C7825=0,0,C7825*LABOR_HRS_WK_MES*SEASON_WEEKS*(1+DIM_PCT_MES)^C7825)</f>
        <v>452.90833186570273</v>
      </c>
      <c r="H7825" s="5">
        <f>E7825+F7825+G7825</f>
        <v>3842.410978724386</v>
      </c>
      <c r="I7825" s="5">
        <f>MIN(H7825,FARMER_HRS)</f>
        <v>720</v>
      </c>
      <c r="J7825" s="5">
        <f>MAX(0,H7825-FARMER_HRS)</f>
        <v>3122.410978724386</v>
      </c>
      <c r="K7825" s="2">
        <f>I7825*FARMER_RATE+J7825*TEMP_WORKER_RATE</f>
        <v>79208.523936187266</v>
      </c>
      <c r="L7825" s="2">
        <f>A7825*PRICE_TOM+B7825*PRICE_CAR+C7825*PRICE_MES</f>
        <v>129900</v>
      </c>
      <c r="M7825" s="2">
        <f>A7825*FERT_BED_TOM+B7825*FERT_BED_CAR+C7825*FERT_BED_MES</f>
        <v>18480</v>
      </c>
      <c r="N7825" s="6">
        <f>IF(AND(D7825&lt;=TOTAL_BEDS,J7825&lt;=TEMP_WORKER_MAX*TEMP_WORKER_HRS),1,0)</f>
        <v>1</v>
      </c>
      <c r="O7825" s="2">
        <f>L7825-M7825-K7825-FIXED_COSTS</f>
        <v>12211.476063812734</v>
      </c>
      <c r="P7825" s="2">
        <f>IF(N7825=1,O7825,"")</f>
        <v>12211.476063812734</v>
      </c>
    </row>
    <row r="7826">
      <c r="A7826" s="6">
        <v>12</v>
      </c>
      <c r="B7826" s="6">
        <v>0</v>
      </c>
      <c r="C7826" s="6">
        <v>10</v>
      </c>
      <c r="D7826" s="6">
        <f>A7826+B7826+C7826</f>
        <v>22</v>
      </c>
      <c r="E7826" s="5">
        <f>IF(A7826=0,0,A7826*LABOR_HRS_WK_TOM*SEASON_WEEKS*(1+DIM_PCT_TOM)^A7826)</f>
        <v>3389.5026468586834</v>
      </c>
      <c r="F7826" s="5">
        <f>IF(B7826=0,0,B7826*LABOR_HRS_WK_CAR*SEASON_WEEKS*(1+DIM_PCT_CAR)^B7826)</f>
        <v>0</v>
      </c>
      <c r="G7826" s="5">
        <f>IF(C7826=0,0,C7826*LABOR_HRS_WK_MES*SEASON_WEEKS*(1+DIM_PCT_MES)^C7826)</f>
        <v>509.52187334891551</v>
      </c>
      <c r="H7826" s="5">
        <f>E7826+F7826+G7826</f>
        <v>3899.0245202075989</v>
      </c>
      <c r="I7826" s="5">
        <f>MIN(H7826,FARMER_HRS)</f>
        <v>720</v>
      </c>
      <c r="J7826" s="5">
        <f>MAX(0,H7826-FARMER_HRS)</f>
        <v>3179.0245202075989</v>
      </c>
      <c r="K7826" s="2">
        <f>I7826*FARMER_RATE+J7826*TEMP_WORKER_RATE</f>
        <v>80191.397920270814</v>
      </c>
      <c r="L7826" s="2">
        <f>A7826*PRICE_TOM+B7826*PRICE_CAR+C7826*PRICE_MES</f>
        <v>132600</v>
      </c>
      <c r="M7826" s="2">
        <f>A7826*FERT_BED_TOM+B7826*FERT_BED_CAR+C7826*FERT_BED_MES</f>
        <v>19360</v>
      </c>
      <c r="N7826" s="6">
        <f>IF(AND(D7826&lt;=TOTAL_BEDS,J7826&lt;=TEMP_WORKER_MAX*TEMP_WORKER_HRS),1,0)</f>
        <v>1</v>
      </c>
      <c r="O7826" s="2">
        <f>L7826-M7826-K7826-FIXED_COSTS</f>
        <v>13048.602079729186</v>
      </c>
      <c r="P7826" s="2">
        <f>IF(N7826=1,O7826,"")</f>
        <v>13048.602079729186</v>
      </c>
    </row>
    <row r="7827">
      <c r="A7827" s="6">
        <v>12</v>
      </c>
      <c r="B7827" s="6">
        <v>0</v>
      </c>
      <c r="C7827" s="6">
        <v>11</v>
      </c>
      <c r="D7827" s="6">
        <f>A7827+B7827+C7827</f>
        <v>23</v>
      </c>
      <c r="E7827" s="5">
        <f>IF(A7827=0,0,A7827*LABOR_HRS_WK_TOM*SEASON_WEEKS*(1+DIM_PCT_TOM)^A7827)</f>
        <v>3389.5026468586834</v>
      </c>
      <c r="F7827" s="5">
        <f>IF(B7827=0,0,B7827*LABOR_HRS_WK_CAR*SEASON_WEEKS*(1+DIM_PCT_CAR)^B7827)</f>
        <v>0</v>
      </c>
      <c r="G7827" s="5">
        <f>IF(C7827=0,0,C7827*LABOR_HRS_WK_MES*SEASON_WEEKS*(1+DIM_PCT_MES)^C7827)</f>
        <v>567.47998644235463</v>
      </c>
      <c r="H7827" s="5">
        <f>E7827+F7827+G7827</f>
        <v>3956.9826333010378</v>
      </c>
      <c r="I7827" s="5">
        <f>MIN(H7827,FARMER_HRS)</f>
        <v>720</v>
      </c>
      <c r="J7827" s="5">
        <f>MAX(0,H7827-FARMER_HRS)</f>
        <v>3236.9826333010378</v>
      </c>
      <c r="K7827" s="2">
        <f>I7827*FARMER_RATE+J7827*TEMP_WORKER_RATE</f>
        <v>81197.615161476351</v>
      </c>
      <c r="L7827" s="2">
        <f>A7827*PRICE_TOM+B7827*PRICE_CAR+C7827*PRICE_MES</f>
        <v>135300</v>
      </c>
      <c r="M7827" s="2">
        <f>A7827*FERT_BED_TOM+B7827*FERT_BED_CAR+C7827*FERT_BED_MES</f>
        <v>20240</v>
      </c>
      <c r="N7827" s="6">
        <f>IF(AND(D7827&lt;=TOTAL_BEDS,J7827&lt;=TEMP_WORKER_MAX*TEMP_WORKER_HRS),1,0)</f>
        <v>1</v>
      </c>
      <c r="O7827" s="2">
        <f>L7827-M7827-K7827-FIXED_COSTS</f>
        <v>13862.384838523649</v>
      </c>
      <c r="P7827" s="2">
        <f>IF(N7827=1,O7827,"")</f>
        <v>13862.384838523649</v>
      </c>
    </row>
    <row r="7828">
      <c r="A7828" s="6">
        <v>12</v>
      </c>
      <c r="B7828" s="6">
        <v>0</v>
      </c>
      <c r="C7828" s="6">
        <v>12</v>
      </c>
      <c r="D7828" s="6">
        <f>A7828+B7828+C7828</f>
        <v>24</v>
      </c>
      <c r="E7828" s="5">
        <f>IF(A7828=0,0,A7828*LABOR_HRS_WK_TOM*SEASON_WEEKS*(1+DIM_PCT_TOM)^A7828)</f>
        <v>3389.5026468586834</v>
      </c>
      <c r="F7828" s="5">
        <f>IF(B7828=0,0,B7828*LABOR_HRS_WK_CAR*SEASON_WEEKS*(1+DIM_PCT_CAR)^B7828)</f>
        <v>0</v>
      </c>
      <c r="G7828" s="5">
        <f>IF(C7828=0,0,C7828*LABOR_HRS_WK_MES*SEASON_WEEKS*(1+DIM_PCT_MES)^C7828)</f>
        <v>626.807439570419</v>
      </c>
      <c r="H7828" s="5">
        <f>E7828+F7828+G7828</f>
        <v>4016.3100864291023</v>
      </c>
      <c r="I7828" s="5">
        <f>MIN(H7828,FARMER_HRS)</f>
        <v>720</v>
      </c>
      <c r="J7828" s="5">
        <f>MAX(0,H7828-FARMER_HRS)</f>
        <v>3296.3100864291023</v>
      </c>
      <c r="K7828" s="2">
        <f>I7828*FARMER_RATE+J7828*TEMP_WORKER_RATE</f>
        <v>82227.605667171913</v>
      </c>
      <c r="L7828" s="2">
        <f>A7828*PRICE_TOM+B7828*PRICE_CAR+C7828*PRICE_MES</f>
        <v>138000</v>
      </c>
      <c r="M7828" s="2">
        <f>A7828*FERT_BED_TOM+B7828*FERT_BED_CAR+C7828*FERT_BED_MES</f>
        <v>21120</v>
      </c>
      <c r="N7828" s="6">
        <f>IF(AND(D7828&lt;=TOTAL_BEDS,J7828&lt;=TEMP_WORKER_MAX*TEMP_WORKER_HRS),1,0)</f>
        <v>1</v>
      </c>
      <c r="O7828" s="2">
        <f>L7828-M7828-K7828-FIXED_COSTS</f>
        <v>14652.394332828087</v>
      </c>
      <c r="P7828" s="2">
        <f>IF(N7828=1,O7828,"")</f>
        <v>14652.394332828087</v>
      </c>
    </row>
    <row r="7829">
      <c r="A7829" s="6">
        <v>12</v>
      </c>
      <c r="B7829" s="6">
        <v>0</v>
      </c>
      <c r="C7829" s="6">
        <v>13</v>
      </c>
      <c r="D7829" s="6">
        <f>A7829+B7829+C7829</f>
        <v>25</v>
      </c>
      <c r="E7829" s="5">
        <f>IF(A7829=0,0,A7829*LABOR_HRS_WK_TOM*SEASON_WEEKS*(1+DIM_PCT_TOM)^A7829)</f>
        <v>3389.5026468586834</v>
      </c>
      <c r="F7829" s="5">
        <f>IF(B7829=0,0,B7829*LABOR_HRS_WK_CAR*SEASON_WEEKS*(1+DIM_PCT_CAR)^B7829)</f>
        <v>0</v>
      </c>
      <c r="G7829" s="5">
        <f>IF(C7829=0,0,C7829*LABOR_HRS_WK_MES*SEASON_WEEKS*(1+DIM_PCT_MES)^C7829)</f>
        <v>687.52941027880331</v>
      </c>
      <c r="H7829" s="5">
        <f>E7829+F7829+G7829</f>
        <v>4077.0320571374868</v>
      </c>
      <c r="I7829" s="5">
        <f>MIN(H7829,FARMER_HRS)</f>
        <v>720</v>
      </c>
      <c r="J7829" s="5">
        <f>MAX(0,H7829-FARMER_HRS)</f>
        <v>3357.0320571374868</v>
      </c>
      <c r="K7829" s="2">
        <f>I7829*FARMER_RATE+J7829*TEMP_WORKER_RATE</f>
        <v>83281.8065475258</v>
      </c>
      <c r="L7829" s="2">
        <f>A7829*PRICE_TOM+B7829*PRICE_CAR+C7829*PRICE_MES</f>
        <v>140700</v>
      </c>
      <c r="M7829" s="2">
        <f>A7829*FERT_BED_TOM+B7829*FERT_BED_CAR+C7829*FERT_BED_MES</f>
        <v>22000</v>
      </c>
      <c r="N7829" s="6">
        <f>IF(AND(D7829&lt;=TOTAL_BEDS,J7829&lt;=TEMP_WORKER_MAX*TEMP_WORKER_HRS),1,0)</f>
        <v>1</v>
      </c>
      <c r="O7829" s="2">
        <f>L7829-M7829-K7829-FIXED_COSTS</f>
        <v>15418.193452474196</v>
      </c>
      <c r="P7829" s="2">
        <f>IF(N7829=1,O7829,"")</f>
        <v>15418.193452474196</v>
      </c>
    </row>
    <row r="7830">
      <c r="A7830" s="6">
        <v>12</v>
      </c>
      <c r="B7830" s="6">
        <v>0</v>
      </c>
      <c r="C7830" s="6">
        <v>14</v>
      </c>
      <c r="D7830" s="6">
        <f>A7830+B7830+C7830</f>
        <v>26</v>
      </c>
      <c r="E7830" s="5">
        <f>IF(A7830=0,0,A7830*LABOR_HRS_WK_TOM*SEASON_WEEKS*(1+DIM_PCT_TOM)^A7830)</f>
        <v>3389.5026468586834</v>
      </c>
      <c r="F7830" s="5">
        <f>IF(B7830=0,0,B7830*LABOR_HRS_WK_CAR*SEASON_WEEKS*(1+DIM_PCT_CAR)^B7830)</f>
        <v>0</v>
      </c>
      <c r="G7830" s="5">
        <f>IF(C7830=0,0,C7830*LABOR_HRS_WK_MES*SEASON_WEEKS*(1+DIM_PCT_MES)^C7830)</f>
        <v>749.67149159246435</v>
      </c>
      <c r="H7830" s="5">
        <f>E7830+F7830+G7830</f>
        <v>4139.1741384511479</v>
      </c>
      <c r="I7830" s="5">
        <f>MIN(H7830,FARMER_HRS)</f>
        <v>720</v>
      </c>
      <c r="J7830" s="5">
        <f>MAX(0,H7830-FARMER_HRS)</f>
        <v>3419.1741384511479</v>
      </c>
      <c r="K7830" s="2">
        <f>I7830*FARMER_RATE+J7830*TEMP_WORKER_RATE</f>
        <v>84360.66212588799</v>
      </c>
      <c r="L7830" s="2">
        <f>A7830*PRICE_TOM+B7830*PRICE_CAR+C7830*PRICE_MES</f>
        <v>143400</v>
      </c>
      <c r="M7830" s="2">
        <f>A7830*FERT_BED_TOM+B7830*FERT_BED_CAR+C7830*FERT_BED_MES</f>
        <v>22880</v>
      </c>
      <c r="N7830" s="6">
        <f>IF(AND(D7830&lt;=TOTAL_BEDS,J7830&lt;=TEMP_WORKER_MAX*TEMP_WORKER_HRS),1,0)</f>
        <v>1</v>
      </c>
      <c r="O7830" s="2">
        <f>L7830-M7830-K7830-FIXED_COSTS</f>
        <v>16159.33787411201</v>
      </c>
      <c r="P7830" s="2">
        <f>IF(N7830=1,O7830,"")</f>
        <v>16159.33787411201</v>
      </c>
    </row>
    <row r="7831">
      <c r="A7831" s="6">
        <v>12</v>
      </c>
      <c r="B7831" s="6">
        <v>0</v>
      </c>
      <c r="C7831" s="6">
        <v>15</v>
      </c>
      <c r="D7831" s="6">
        <f>A7831+B7831+C7831</f>
        <v>27</v>
      </c>
      <c r="E7831" s="5">
        <f>IF(A7831=0,0,A7831*LABOR_HRS_WK_TOM*SEASON_WEEKS*(1+DIM_PCT_TOM)^A7831)</f>
        <v>3389.5026468586834</v>
      </c>
      <c r="F7831" s="5">
        <f>IF(B7831=0,0,B7831*LABOR_HRS_WK_CAR*SEASON_WEEKS*(1+DIM_PCT_CAR)^B7831)</f>
        <v>0</v>
      </c>
      <c r="G7831" s="5">
        <f>IF(C7831=0,0,C7831*LABOR_HRS_WK_MES*SEASON_WEEKS*(1+DIM_PCT_MES)^C7831)</f>
        <v>813.25969846861074</v>
      </c>
      <c r="H7831" s="5">
        <f>E7831+F7831+G7831</f>
        <v>4202.7623453272945</v>
      </c>
      <c r="I7831" s="5">
        <f>MIN(H7831,FARMER_HRS)</f>
        <v>720</v>
      </c>
      <c r="J7831" s="5">
        <f>MAX(0,H7831-FARMER_HRS)</f>
        <v>3482.7623453272945</v>
      </c>
      <c r="K7831" s="2">
        <f>I7831*FARMER_RATE+J7831*TEMP_WORKER_RATE</f>
        <v>85464.62405082109</v>
      </c>
      <c r="L7831" s="2">
        <f>A7831*PRICE_TOM+B7831*PRICE_CAR+C7831*PRICE_MES</f>
        <v>146100</v>
      </c>
      <c r="M7831" s="2">
        <f>A7831*FERT_BED_TOM+B7831*FERT_BED_CAR+C7831*FERT_BED_MES</f>
        <v>23760</v>
      </c>
      <c r="N7831" s="6">
        <f>IF(AND(D7831&lt;=TOTAL_BEDS,J7831&lt;=TEMP_WORKER_MAX*TEMP_WORKER_HRS),1,0)</f>
        <v>1</v>
      </c>
      <c r="O7831" s="2">
        <f>L7831-M7831-K7831-FIXED_COSTS</f>
        <v>16875.37594917891</v>
      </c>
      <c r="P7831" s="2">
        <f>IF(N7831=1,O7831,"")</f>
        <v>16875.37594917891</v>
      </c>
    </row>
    <row r="7832">
      <c r="A7832" s="6">
        <v>12</v>
      </c>
      <c r="B7832" s="6">
        <v>0</v>
      </c>
      <c r="C7832" s="6">
        <v>16</v>
      </c>
      <c r="D7832" s="6">
        <f>A7832+B7832+C7832</f>
        <v>28</v>
      </c>
      <c r="E7832" s="5">
        <f>IF(A7832=0,0,A7832*LABOR_HRS_WK_TOM*SEASON_WEEKS*(1+DIM_PCT_TOM)^A7832)</f>
        <v>3389.5026468586834</v>
      </c>
      <c r="F7832" s="5">
        <f>IF(B7832=0,0,B7832*LABOR_HRS_WK_CAR*SEASON_WEEKS*(1+DIM_PCT_CAR)^B7832)</f>
        <v>0</v>
      </c>
      <c r="G7832" s="5">
        <f>IF(C7832=0,0,C7832*LABOR_HRS_WK_MES*SEASON_WEEKS*(1+DIM_PCT_MES)^C7832)</f>
        <v>878.32047434609967</v>
      </c>
      <c r="H7832" s="5">
        <f>E7832+F7832+G7832</f>
        <v>4267.8231212047831</v>
      </c>
      <c r="I7832" s="5">
        <f>MIN(H7832,FARMER_HRS)</f>
        <v>720</v>
      </c>
      <c r="J7832" s="5">
        <f>MAX(0,H7832-FARMER_HRS)</f>
        <v>3547.8231212047831</v>
      </c>
      <c r="K7832" s="2">
        <f>I7832*FARMER_RATE+J7832*TEMP_WORKER_RATE</f>
        <v>86594.151409805258</v>
      </c>
      <c r="L7832" s="2">
        <f>A7832*PRICE_TOM+B7832*PRICE_CAR+C7832*PRICE_MES</f>
        <v>148800</v>
      </c>
      <c r="M7832" s="2">
        <f>A7832*FERT_BED_TOM+B7832*FERT_BED_CAR+C7832*FERT_BED_MES</f>
        <v>24640</v>
      </c>
      <c r="N7832" s="6">
        <f>IF(AND(D7832&lt;=TOTAL_BEDS,J7832&lt;=TEMP_WORKER_MAX*TEMP_WORKER_HRS),1,0)</f>
        <v>1</v>
      </c>
      <c r="O7832" s="2">
        <f>L7832-M7832-K7832-FIXED_COSTS</f>
        <v>17565.848590194742</v>
      </c>
      <c r="P7832" s="2">
        <f>IF(N7832=1,O7832,"")</f>
        <v>17565.848590194742</v>
      </c>
    </row>
    <row r="7833">
      <c r="A7833" s="6">
        <v>12</v>
      </c>
      <c r="B7833" s="6">
        <v>0</v>
      </c>
      <c r="C7833" s="6">
        <v>17</v>
      </c>
      <c r="D7833" s="6">
        <f>A7833+B7833+C7833</f>
        <v>29</v>
      </c>
      <c r="E7833" s="5">
        <f>IF(A7833=0,0,A7833*LABOR_HRS_WK_TOM*SEASON_WEEKS*(1+DIM_PCT_TOM)^A7833)</f>
        <v>3389.5026468586834</v>
      </c>
      <c r="F7833" s="5">
        <f>IF(B7833=0,0,B7833*LABOR_HRS_WK_CAR*SEASON_WEEKS*(1+DIM_PCT_CAR)^B7833)</f>
        <v>0</v>
      </c>
      <c r="G7833" s="5">
        <f>IF(C7833=0,0,C7833*LABOR_HRS_WK_MES*SEASON_WEEKS*(1+DIM_PCT_MES)^C7833)</f>
        <v>944.88069779263992</v>
      </c>
      <c r="H7833" s="5">
        <f>E7833+F7833+G7833</f>
        <v>4334.3833446513236</v>
      </c>
      <c r="I7833" s="5">
        <f>MIN(H7833,FARMER_HRS)</f>
        <v>720</v>
      </c>
      <c r="J7833" s="5">
        <f>MAX(0,H7833-FARMER_HRS)</f>
        <v>3614.3833446513236</v>
      </c>
      <c r="K7833" s="2">
        <f>I7833*FARMER_RATE+J7833*TEMP_WORKER_RATE</f>
        <v>87749.710844641028</v>
      </c>
      <c r="L7833" s="2">
        <f>A7833*PRICE_TOM+B7833*PRICE_CAR+C7833*PRICE_MES</f>
        <v>151500</v>
      </c>
      <c r="M7833" s="2">
        <f>A7833*FERT_BED_TOM+B7833*FERT_BED_CAR+C7833*FERT_BED_MES</f>
        <v>25520</v>
      </c>
      <c r="N7833" s="6">
        <f>IF(AND(D7833&lt;=TOTAL_BEDS,J7833&lt;=TEMP_WORKER_MAX*TEMP_WORKER_HRS),1,0)</f>
        <v>1</v>
      </c>
      <c r="O7833" s="2">
        <f>L7833-M7833-K7833-FIXED_COSTS</f>
        <v>18230.289155358972</v>
      </c>
      <c r="P7833" s="2">
        <f>IF(N7833=1,O7833,"")</f>
        <v>18230.289155358972</v>
      </c>
    </row>
    <row r="7834">
      <c r="A7834" s="6">
        <v>12</v>
      </c>
      <c r="B7834" s="6">
        <v>0</v>
      </c>
      <c r="C7834" s="6">
        <v>18</v>
      </c>
      <c r="D7834" s="6">
        <f>A7834+B7834+C7834</f>
        <v>30</v>
      </c>
      <c r="E7834" s="5">
        <f>IF(A7834=0,0,A7834*LABOR_HRS_WK_TOM*SEASON_WEEKS*(1+DIM_PCT_TOM)^A7834)</f>
        <v>3389.5026468586834</v>
      </c>
      <c r="F7834" s="5">
        <f>IF(B7834=0,0,B7834*LABOR_HRS_WK_CAR*SEASON_WEEKS*(1+DIM_PCT_CAR)^B7834)</f>
        <v>0</v>
      </c>
      <c r="G7834" s="5">
        <f>IF(C7834=0,0,C7834*LABOR_HRS_WK_MES*SEASON_WEEKS*(1+DIM_PCT_MES)^C7834)</f>
        <v>1012.9676892512272</v>
      </c>
      <c r="H7834" s="5">
        <f>E7834+F7834+G7834</f>
        <v>4402.4703361099109</v>
      </c>
      <c r="I7834" s="5">
        <f>MIN(H7834,FARMER_HRS)</f>
        <v>720</v>
      </c>
      <c r="J7834" s="5">
        <f>MAX(0,H7834-FARMER_HRS)</f>
        <v>3682.4703361099109</v>
      </c>
      <c r="K7834" s="2">
        <f>I7834*FARMER_RATE+J7834*TEMP_WORKER_RATE</f>
        <v>88931.776668574836</v>
      </c>
      <c r="L7834" s="2">
        <f>A7834*PRICE_TOM+B7834*PRICE_CAR+C7834*PRICE_MES</f>
        <v>154200</v>
      </c>
      <c r="M7834" s="2">
        <f>A7834*FERT_BED_TOM+B7834*FERT_BED_CAR+C7834*FERT_BED_MES</f>
        <v>26400</v>
      </c>
      <c r="N7834" s="6">
        <f>IF(AND(D7834&lt;=TOTAL_BEDS,J7834&lt;=TEMP_WORKER_MAX*TEMP_WORKER_HRS),1,0)</f>
        <v>1</v>
      </c>
      <c r="O7834" s="2">
        <f>L7834-M7834-K7834-FIXED_COSTS</f>
        <v>18868.223331425164</v>
      </c>
      <c r="P7834" s="2">
        <f>IF(N7834=1,O7834,"")</f>
        <v>18868.223331425164</v>
      </c>
    </row>
    <row r="7835">
      <c r="A7835" s="6">
        <v>12</v>
      </c>
      <c r="B7835" s="6">
        <v>0</v>
      </c>
      <c r="C7835" s="6">
        <v>19</v>
      </c>
      <c r="D7835" s="6">
        <f>A7835+B7835+C7835</f>
        <v>31</v>
      </c>
      <c r="E7835" s="5">
        <f>IF(A7835=0,0,A7835*LABOR_HRS_WK_TOM*SEASON_WEEKS*(1+DIM_PCT_TOM)^A7835)</f>
        <v>3389.5026468586834</v>
      </c>
      <c r="F7835" s="5">
        <f>IF(B7835=0,0,B7835*LABOR_HRS_WK_CAR*SEASON_WEEKS*(1+DIM_PCT_CAR)^B7835)</f>
        <v>0</v>
      </c>
      <c r="G7835" s="5">
        <f>IF(C7835=0,0,C7835*LABOR_HRS_WK_MES*SEASON_WEEKS*(1+DIM_PCT_MES)^C7835)</f>
        <v>1082.6092178872491</v>
      </c>
      <c r="H7835" s="5">
        <f>E7835+F7835+G7835</f>
        <v>4472.1118647459325</v>
      </c>
      <c r="I7835" s="5">
        <f>MIN(H7835,FARMER_HRS)</f>
        <v>720</v>
      </c>
      <c r="J7835" s="5">
        <f>MAX(0,H7835-FARMER_HRS)</f>
        <v>3752.1118647459325</v>
      </c>
      <c r="K7835" s="2">
        <f>I7835*FARMER_RATE+J7835*TEMP_WORKER_RATE</f>
        <v>90140.830985172448</v>
      </c>
      <c r="L7835" s="2">
        <f>A7835*PRICE_TOM+B7835*PRICE_CAR+C7835*PRICE_MES</f>
        <v>156900</v>
      </c>
      <c r="M7835" s="2">
        <f>A7835*FERT_BED_TOM+B7835*FERT_BED_CAR+C7835*FERT_BED_MES</f>
        <v>27280</v>
      </c>
      <c r="N7835" s="6">
        <f>IF(AND(D7835&lt;=TOTAL_BEDS,J7835&lt;=TEMP_WORKER_MAX*TEMP_WORKER_HRS),1,0)</f>
        <v>1</v>
      </c>
      <c r="O7835" s="2">
        <f>L7835-M7835-K7835-FIXED_COSTS</f>
        <v>19479.169014827552</v>
      </c>
      <c r="P7835" s="2">
        <f>IF(N7835=1,O7835,"")</f>
        <v>19479.169014827552</v>
      </c>
    </row>
    <row r="7836">
      <c r="A7836" s="6">
        <v>12</v>
      </c>
      <c r="B7836" s="6">
        <v>0</v>
      </c>
      <c r="C7836" s="6">
        <v>20</v>
      </c>
      <c r="D7836" s="6">
        <f>A7836+B7836+C7836</f>
        <v>32</v>
      </c>
      <c r="E7836" s="5">
        <f>IF(A7836=0,0,A7836*LABOR_HRS_WK_TOM*SEASON_WEEKS*(1+DIM_PCT_TOM)^A7836)</f>
        <v>3389.5026468586834</v>
      </c>
      <c r="F7836" s="5">
        <f>IF(B7836=0,0,B7836*LABOR_HRS_WK_CAR*SEASON_WEEKS*(1+DIM_PCT_CAR)^B7836)</f>
        <v>0</v>
      </c>
      <c r="G7836" s="5">
        <f>IF(C7836=0,0,C7836*LABOR_HRS_WK_MES*SEASON_WEEKS*(1+DIM_PCT_MES)^C7836)</f>
        <v>1153.8335085377259</v>
      </c>
      <c r="H7836" s="5">
        <f>E7836+F7836+G7836</f>
        <v>4543.33615539641</v>
      </c>
      <c r="I7836" s="5">
        <f>MIN(H7836,FARMER_HRS)</f>
        <v>720</v>
      </c>
      <c r="J7836" s="5">
        <f>MAX(0,H7836-FARMER_HRS)</f>
        <v>3823.3361553964096</v>
      </c>
      <c r="K7836" s="2">
        <f>I7836*FARMER_RATE+J7836*TEMP_WORKER_RATE</f>
        <v>91377.363808965441</v>
      </c>
      <c r="L7836" s="2">
        <f>A7836*PRICE_TOM+B7836*PRICE_CAR+C7836*PRICE_MES</f>
        <v>159600</v>
      </c>
      <c r="M7836" s="2">
        <f>A7836*FERT_BED_TOM+B7836*FERT_BED_CAR+C7836*FERT_BED_MES</f>
        <v>28160</v>
      </c>
      <c r="N7836" s="6">
        <f>IF(AND(D7836&lt;=TOTAL_BEDS,J7836&lt;=TEMP_WORKER_MAX*TEMP_WORKER_HRS),1,0)</f>
        <v>1</v>
      </c>
      <c r="O7836" s="2">
        <f>L7836-M7836-K7836-FIXED_COSTS</f>
        <v>20062.636191034559</v>
      </c>
      <c r="P7836" s="2">
        <f>IF(N7836=1,O7836,"")</f>
        <v>20062.636191034559</v>
      </c>
    </row>
    <row r="7837">
      <c r="A7837" s="6">
        <v>12</v>
      </c>
      <c r="B7837" s="6">
        <v>0</v>
      </c>
      <c r="C7837" s="6">
        <v>21</v>
      </c>
      <c r="D7837" s="6">
        <f>A7837+B7837+C7837</f>
        <v>33</v>
      </c>
      <c r="E7837" s="5">
        <f>IF(A7837=0,0,A7837*LABOR_HRS_WK_TOM*SEASON_WEEKS*(1+DIM_PCT_TOM)^A7837)</f>
        <v>3389.5026468586834</v>
      </c>
      <c r="F7837" s="5">
        <f>IF(B7837=0,0,B7837*LABOR_HRS_WK_CAR*SEASON_WEEKS*(1+DIM_PCT_CAR)^B7837)</f>
        <v>0</v>
      </c>
      <c r="G7837" s="5">
        <f>IF(C7837=0,0,C7837*LABOR_HRS_WK_MES*SEASON_WEEKS*(1+DIM_PCT_MES)^C7837)</f>
        <v>1226.6692487641699</v>
      </c>
      <c r="H7837" s="5">
        <f>E7837+F7837+G7837</f>
        <v>4616.1718956228533</v>
      </c>
      <c r="I7837" s="5">
        <f>MIN(H7837,FARMER_HRS)</f>
        <v>720</v>
      </c>
      <c r="J7837" s="5">
        <f>MAX(0,H7837-FARMER_HRS)</f>
        <v>3896.1718956228533</v>
      </c>
      <c r="K7837" s="2">
        <f>I7837*FARMER_RATE+J7837*TEMP_WORKER_RATE</f>
        <v>92641.873187896752</v>
      </c>
      <c r="L7837" s="2">
        <f>A7837*PRICE_TOM+B7837*PRICE_CAR+C7837*PRICE_MES</f>
        <v>162300</v>
      </c>
      <c r="M7837" s="2">
        <f>A7837*FERT_BED_TOM+B7837*FERT_BED_CAR+C7837*FERT_BED_MES</f>
        <v>29040</v>
      </c>
      <c r="N7837" s="6">
        <f>IF(AND(D7837&lt;=TOTAL_BEDS,J7837&lt;=TEMP_WORKER_MAX*TEMP_WORKER_HRS),1,0)</f>
        <v>1</v>
      </c>
      <c r="O7837" s="2">
        <f>L7837-M7837-K7837-FIXED_COSTS</f>
        <v>20618.126812103248</v>
      </c>
      <c r="P7837" s="2">
        <f>IF(N7837=1,O7837,"")</f>
        <v>20618.126812103248</v>
      </c>
    </row>
    <row r="7838">
      <c r="A7838" s="6">
        <v>12</v>
      </c>
      <c r="B7838" s="6">
        <v>0</v>
      </c>
      <c r="C7838" s="6">
        <v>22</v>
      </c>
      <c r="D7838" s="6">
        <f>A7838+B7838+C7838</f>
        <v>34</v>
      </c>
      <c r="E7838" s="5">
        <f>IF(A7838=0,0,A7838*LABOR_HRS_WK_TOM*SEASON_WEEKS*(1+DIM_PCT_TOM)^A7838)</f>
        <v>3389.5026468586834</v>
      </c>
      <c r="F7838" s="5">
        <f>IF(B7838=0,0,B7838*LABOR_HRS_WK_CAR*SEASON_WEEKS*(1+DIM_PCT_CAR)^B7838)</f>
        <v>0</v>
      </c>
      <c r="G7838" s="5">
        <f>IF(C7838=0,0,C7838*LABOR_HRS_WK_MES*SEASON_WEEKS*(1+DIM_PCT_MES)^C7838)</f>
        <v>1301.1455960105659</v>
      </c>
      <c r="H7838" s="5">
        <f>E7838+F7838+G7838</f>
        <v>4690.6482428692489</v>
      </c>
      <c r="I7838" s="5">
        <f>MIN(H7838,FARMER_HRS)</f>
        <v>720</v>
      </c>
      <c r="J7838" s="5">
        <f>MAX(0,H7838-FARMER_HRS)</f>
        <v>3970.6482428692489</v>
      </c>
      <c r="K7838" s="2">
        <f>I7838*FARMER_RATE+J7838*TEMP_WORKER_RATE</f>
        <v>93934.86532759112</v>
      </c>
      <c r="L7838" s="2">
        <f>A7838*PRICE_TOM+B7838*PRICE_CAR+C7838*PRICE_MES</f>
        <v>165000</v>
      </c>
      <c r="M7838" s="2">
        <f>A7838*FERT_BED_TOM+B7838*FERT_BED_CAR+C7838*FERT_BED_MES</f>
        <v>29920</v>
      </c>
      <c r="N7838" s="6">
        <f>IF(AND(D7838&lt;=TOTAL_BEDS,J7838&lt;=TEMP_WORKER_MAX*TEMP_WORKER_HRS),1,0)</f>
        <v>1</v>
      </c>
      <c r="O7838" s="2">
        <f>L7838-M7838-K7838-FIXED_COSTS</f>
        <v>21145.13467240888</v>
      </c>
      <c r="P7838" s="2">
        <f>IF(N7838=1,O7838,"")</f>
        <v>21145.13467240888</v>
      </c>
    </row>
    <row r="7839">
      <c r="A7839" s="6">
        <v>12</v>
      </c>
      <c r="B7839" s="6">
        <v>0</v>
      </c>
      <c r="C7839" s="6">
        <v>23</v>
      </c>
      <c r="D7839" s="6">
        <f>A7839+B7839+C7839</f>
        <v>35</v>
      </c>
      <c r="E7839" s="5">
        <f>IF(A7839=0,0,A7839*LABOR_HRS_WK_TOM*SEASON_WEEKS*(1+DIM_PCT_TOM)^A7839)</f>
        <v>3389.5026468586834</v>
      </c>
      <c r="F7839" s="5">
        <f>IF(B7839=0,0,B7839*LABOR_HRS_WK_CAR*SEASON_WEEKS*(1+DIM_PCT_CAR)^B7839)</f>
        <v>0</v>
      </c>
      <c r="G7839" s="5">
        <f>IF(C7839=0,0,C7839*LABOR_HRS_WK_MES*SEASON_WEEKS*(1+DIM_PCT_MES)^C7839)</f>
        <v>1377.2921848680023</v>
      </c>
      <c r="H7839" s="5">
        <f>E7839+F7839+G7839</f>
        <v>4766.7948317266855</v>
      </c>
      <c r="I7839" s="5">
        <f>MIN(H7839,FARMER_HRS)</f>
        <v>720</v>
      </c>
      <c r="J7839" s="5">
        <f>MAX(0,H7839-FARMER_HRS)</f>
        <v>4046.7948317266855</v>
      </c>
      <c r="K7839" s="2">
        <f>I7839*FARMER_RATE+J7839*TEMP_WORKER_RATE</f>
        <v>95256.854717477181</v>
      </c>
      <c r="L7839" s="2">
        <f>A7839*PRICE_TOM+B7839*PRICE_CAR+C7839*PRICE_MES</f>
        <v>167700</v>
      </c>
      <c r="M7839" s="2">
        <f>A7839*FERT_BED_TOM+B7839*FERT_BED_CAR+C7839*FERT_BED_MES</f>
        <v>30800</v>
      </c>
      <c r="N7839" s="6">
        <f>IF(AND(D7839&lt;=TOTAL_BEDS,J7839&lt;=TEMP_WORKER_MAX*TEMP_WORKER_HRS),1,0)</f>
        <v>1</v>
      </c>
      <c r="O7839" s="2">
        <f>L7839-M7839-K7839-FIXED_COSTS</f>
        <v>21643.145282522819</v>
      </c>
      <c r="P7839" s="2">
        <f>IF(N7839=1,O7839,"")</f>
        <v>21643.145282522819</v>
      </c>
    </row>
    <row r="7840">
      <c r="A7840" s="6">
        <v>12</v>
      </c>
      <c r="B7840" s="6">
        <v>0</v>
      </c>
      <c r="C7840" s="6">
        <v>24</v>
      </c>
      <c r="D7840" s="6">
        <f>A7840+B7840+C7840</f>
        <v>36</v>
      </c>
      <c r="E7840" s="5">
        <f>IF(A7840=0,0,A7840*LABOR_HRS_WK_TOM*SEASON_WEEKS*(1+DIM_PCT_TOM)^A7840)</f>
        <v>3389.5026468586834</v>
      </c>
      <c r="F7840" s="5">
        <f>IF(B7840=0,0,B7840*LABOR_HRS_WK_CAR*SEASON_WEEKS*(1+DIM_PCT_CAR)^B7840)</f>
        <v>0</v>
      </c>
      <c r="G7840" s="5">
        <f>IF(C7840=0,0,C7840*LABOR_HRS_WK_MES*SEASON_WEEKS*(1+DIM_PCT_MES)^C7840)</f>
        <v>1455.139134447498</v>
      </c>
      <c r="H7840" s="5">
        <f>E7840+F7840+G7840</f>
        <v>4844.6417813061817</v>
      </c>
      <c r="I7840" s="5">
        <f>MIN(H7840,FARMER_HRS)</f>
        <v>720</v>
      </c>
      <c r="J7840" s="5">
        <f>MAX(0,H7840-FARMER_HRS)</f>
        <v>4124.6417813061817</v>
      </c>
      <c r="K7840" s="2">
        <f>I7840*FARMER_RATE+J7840*TEMP_WORKER_RATE</f>
        <v>96608.364258787871</v>
      </c>
      <c r="L7840" s="2">
        <f>A7840*PRICE_TOM+B7840*PRICE_CAR+C7840*PRICE_MES</f>
        <v>170400</v>
      </c>
      <c r="M7840" s="2">
        <f>A7840*FERT_BED_TOM+B7840*FERT_BED_CAR+C7840*FERT_BED_MES</f>
        <v>31680</v>
      </c>
      <c r="N7840" s="6">
        <f>IF(AND(D7840&lt;=TOTAL_BEDS,J7840&lt;=TEMP_WORKER_MAX*TEMP_WORKER_HRS),1,0)</f>
        <v>1</v>
      </c>
      <c r="O7840" s="2">
        <f>L7840-M7840-K7840-FIXED_COSTS</f>
        <v>22111.635741212129</v>
      </c>
      <c r="P7840" s="2">
        <f>IF(N7840=1,O7840,"")</f>
        <v>22111.635741212129</v>
      </c>
    </row>
    <row r="7841">
      <c r="A7841" s="6">
        <v>12</v>
      </c>
      <c r="B7841" s="6">
        <v>0</v>
      </c>
      <c r="C7841" s="6">
        <v>25</v>
      </c>
      <c r="D7841" s="6">
        <f>A7841+B7841+C7841</f>
        <v>37</v>
      </c>
      <c r="E7841" s="5">
        <f>IF(A7841=0,0,A7841*LABOR_HRS_WK_TOM*SEASON_WEEKS*(1+DIM_PCT_TOM)^A7841)</f>
        <v>3389.5026468586834</v>
      </c>
      <c r="F7841" s="5">
        <f>IF(B7841=0,0,B7841*LABOR_HRS_WK_CAR*SEASON_WEEKS*(1+DIM_PCT_CAR)^B7841)</f>
        <v>0</v>
      </c>
      <c r="G7841" s="5">
        <f>IF(C7841=0,0,C7841*LABOR_HRS_WK_MES*SEASON_WEEKS*(1+DIM_PCT_MES)^C7841)</f>
        <v>1534.7170558625955</v>
      </c>
      <c r="H7841" s="5">
        <f>E7841+F7841+G7841</f>
        <v>4924.2197027212787</v>
      </c>
      <c r="I7841" s="5">
        <f>MIN(H7841,FARMER_HRS)</f>
        <v>720</v>
      </c>
      <c r="J7841" s="5">
        <f>MAX(0,H7841-FARMER_HRS)</f>
        <v>4204.2197027212787</v>
      </c>
      <c r="K7841" s="2">
        <f>I7841*FARMER_RATE+J7841*TEMP_WORKER_RATE</f>
        <v>97989.925394466642</v>
      </c>
      <c r="L7841" s="2">
        <f>A7841*PRICE_TOM+B7841*PRICE_CAR+C7841*PRICE_MES</f>
        <v>173100</v>
      </c>
      <c r="M7841" s="2">
        <f>A7841*FERT_BED_TOM+B7841*FERT_BED_CAR+C7841*FERT_BED_MES</f>
        <v>32560</v>
      </c>
      <c r="N7841" s="6">
        <f>IF(AND(D7841&lt;=TOTAL_BEDS,J7841&lt;=TEMP_WORKER_MAX*TEMP_WORKER_HRS),1,0)</f>
        <v>1</v>
      </c>
      <c r="O7841" s="2">
        <f>L7841-M7841-K7841-FIXED_COSTS</f>
        <v>22550.074605533358</v>
      </c>
      <c r="P7841" s="2">
        <f>IF(N7841=1,O7841,"")</f>
        <v>22550.074605533358</v>
      </c>
    </row>
    <row r="7842">
      <c r="A7842" s="6">
        <v>12</v>
      </c>
      <c r="B7842" s="6">
        <v>0</v>
      </c>
      <c r="C7842" s="6">
        <v>26</v>
      </c>
      <c r="D7842" s="6">
        <f>A7842+B7842+C7842</f>
        <v>38</v>
      </c>
      <c r="E7842" s="5">
        <f>IF(A7842=0,0,A7842*LABOR_HRS_WK_TOM*SEASON_WEEKS*(1+DIM_PCT_TOM)^A7842)</f>
        <v>3389.5026468586834</v>
      </c>
      <c r="F7842" s="5">
        <f>IF(B7842=0,0,B7842*LABOR_HRS_WK_CAR*SEASON_WEEKS*(1+DIM_PCT_CAR)^B7842)</f>
        <v>0</v>
      </c>
      <c r="G7842" s="5">
        <f>IF(C7842=0,0,C7842*LABOR_HRS_WK_MES*SEASON_WEEKS*(1+DIM_PCT_MES)^C7842)</f>
        <v>1616.0570598233128</v>
      </c>
      <c r="H7842" s="5">
        <f>E7842+F7842+G7842</f>
        <v>5005.5597066819964</v>
      </c>
      <c r="I7842" s="5">
        <f>MIN(H7842,FARMER_HRS)</f>
        <v>720</v>
      </c>
      <c r="J7842" s="5">
        <f>MAX(0,H7842-FARMER_HRS)</f>
        <v>4285.5597066819964</v>
      </c>
      <c r="K7842" s="2">
        <f>I7842*FARMER_RATE+J7842*TEMP_WORKER_RATE</f>
        <v>99402.078241006879</v>
      </c>
      <c r="L7842" s="2">
        <f>A7842*PRICE_TOM+B7842*PRICE_CAR+C7842*PRICE_MES</f>
        <v>175800</v>
      </c>
      <c r="M7842" s="2">
        <f>A7842*FERT_BED_TOM+B7842*FERT_BED_CAR+C7842*FERT_BED_MES</f>
        <v>33440</v>
      </c>
      <c r="N7842" s="6">
        <f>IF(AND(D7842&lt;=TOTAL_BEDS,J7842&lt;=TEMP_WORKER_MAX*TEMP_WORKER_HRS),1,0)</f>
        <v>1</v>
      </c>
      <c r="O7842" s="2">
        <f>L7842-M7842-K7842-FIXED_COSTS</f>
        <v>22957.921758993121</v>
      </c>
      <c r="P7842" s="2">
        <f>IF(N7842=1,O7842,"")</f>
        <v>22957.921758993121</v>
      </c>
    </row>
    <row r="7843">
      <c r="A7843" s="6">
        <v>12</v>
      </c>
      <c r="B7843" s="6">
        <v>0</v>
      </c>
      <c r="C7843" s="6">
        <v>27</v>
      </c>
      <c r="D7843" s="6">
        <f>A7843+B7843+C7843</f>
        <v>39</v>
      </c>
      <c r="E7843" s="5">
        <f>IF(A7843=0,0,A7843*LABOR_HRS_WK_TOM*SEASON_WEEKS*(1+DIM_PCT_TOM)^A7843)</f>
        <v>3389.5026468586834</v>
      </c>
      <c r="F7843" s="5">
        <f>IF(B7843=0,0,B7843*LABOR_HRS_WK_CAR*SEASON_WEEKS*(1+DIM_PCT_CAR)^B7843)</f>
        <v>0</v>
      </c>
      <c r="G7843" s="5">
        <f>IF(C7843=0,0,C7843*LABOR_HRS_WK_MES*SEASON_WEEKS*(1+DIM_PCT_MES)^C7843)</f>
        <v>1699.19076434307</v>
      </c>
      <c r="H7843" s="5">
        <f>E7843+F7843+G7843</f>
        <v>5088.6934112017534</v>
      </c>
      <c r="I7843" s="5">
        <f>MIN(H7843,FARMER_HRS)</f>
        <v>720</v>
      </c>
      <c r="J7843" s="5">
        <f>MAX(0,H7843-FARMER_HRS)</f>
        <v>4368.6934112017534</v>
      </c>
      <c r="K7843" s="2">
        <f>I7843*FARMER_RATE+J7843*TEMP_WORKER_RATE</f>
        <v>100845.37172225266</v>
      </c>
      <c r="L7843" s="2">
        <f>A7843*PRICE_TOM+B7843*PRICE_CAR+C7843*PRICE_MES</f>
        <v>178500</v>
      </c>
      <c r="M7843" s="2">
        <f>A7843*FERT_BED_TOM+B7843*FERT_BED_CAR+C7843*FERT_BED_MES</f>
        <v>34320</v>
      </c>
      <c r="N7843" s="6">
        <f>IF(AND(D7843&lt;=TOTAL_BEDS,J7843&lt;=TEMP_WORKER_MAX*TEMP_WORKER_HRS),1,0)</f>
        <v>1</v>
      </c>
      <c r="O7843" s="2">
        <f>L7843-M7843-K7843-FIXED_COSTS</f>
        <v>23334.628277747339</v>
      </c>
      <c r="P7843" s="2">
        <f>IF(N7843=1,O7843,"")</f>
        <v>23334.628277747339</v>
      </c>
    </row>
    <row r="7844">
      <c r="A7844" s="6">
        <v>12</v>
      </c>
      <c r="B7844" s="6">
        <v>0</v>
      </c>
      <c r="C7844" s="6">
        <v>28</v>
      </c>
      <c r="D7844" s="6">
        <f>A7844+B7844+C7844</f>
        <v>40</v>
      </c>
      <c r="E7844" s="5">
        <f>IF(A7844=0,0,A7844*LABOR_HRS_WK_TOM*SEASON_WEEKS*(1+DIM_PCT_TOM)^A7844)</f>
        <v>3389.5026468586834</v>
      </c>
      <c r="F7844" s="5">
        <f>IF(B7844=0,0,B7844*LABOR_HRS_WK_CAR*SEASON_WEEKS*(1+DIM_PCT_CAR)^B7844)</f>
        <v>0</v>
      </c>
      <c r="G7844" s="5">
        <f>IF(C7844=0,0,C7844*LABOR_HRS_WK_MES*SEASON_WEEKS*(1+DIM_PCT_MES)^C7844)</f>
        <v>1784.1503025602233</v>
      </c>
      <c r="H7844" s="5">
        <f>E7844+F7844+G7844</f>
        <v>5173.6529494189072</v>
      </c>
      <c r="I7844" s="5">
        <f>MIN(H7844,FARMER_HRS)</f>
        <v>720</v>
      </c>
      <c r="J7844" s="5">
        <f>MAX(0,H7844-FARMER_HRS)</f>
        <v>4453.6529494189072</v>
      </c>
      <c r="K7844" s="2">
        <f>I7844*FARMER_RATE+J7844*TEMP_WORKER_RATE</f>
        <v>102320.36370518936</v>
      </c>
      <c r="L7844" s="2">
        <f>A7844*PRICE_TOM+B7844*PRICE_CAR+C7844*PRICE_MES</f>
        <v>181200</v>
      </c>
      <c r="M7844" s="2">
        <f>A7844*FERT_BED_TOM+B7844*FERT_BED_CAR+C7844*FERT_BED_MES</f>
        <v>35200</v>
      </c>
      <c r="N7844" s="6">
        <f>IF(AND(D7844&lt;=TOTAL_BEDS,J7844&lt;=TEMP_WORKER_MAX*TEMP_WORKER_HRS),1,0)</f>
        <v>1</v>
      </c>
      <c r="O7844" s="2">
        <f>L7844-M7844-K7844-FIXED_COSTS</f>
        <v>23679.63629481064</v>
      </c>
      <c r="P7844" s="2">
        <f>IF(N7844=1,O7844,"")</f>
        <v>23679.63629481064</v>
      </c>
    </row>
    <row r="7845">
      <c r="A7845" s="6">
        <v>12</v>
      </c>
      <c r="B7845" s="6">
        <v>0</v>
      </c>
      <c r="C7845" s="6">
        <v>29</v>
      </c>
      <c r="D7845" s="6">
        <f>A7845+B7845+C7845</f>
        <v>41</v>
      </c>
      <c r="E7845" s="5">
        <f>IF(A7845=0,0,A7845*LABOR_HRS_WK_TOM*SEASON_WEEKS*(1+DIM_PCT_TOM)^A7845)</f>
        <v>3389.5026468586834</v>
      </c>
      <c r="F7845" s="5">
        <f>IF(B7845=0,0,B7845*LABOR_HRS_WK_CAR*SEASON_WEEKS*(1+DIM_PCT_CAR)^B7845)</f>
        <v>0</v>
      </c>
      <c r="G7845" s="5">
        <f>IF(C7845=0,0,C7845*LABOR_HRS_WK_MES*SEASON_WEEKS*(1+DIM_PCT_MES)^C7845)</f>
        <v>1870.9683306758766</v>
      </c>
      <c r="H7845" s="5">
        <f>E7845+F7845+G7845</f>
        <v>5260.47097753456</v>
      </c>
      <c r="I7845" s="5">
        <f>MIN(H7845,FARMER_HRS)</f>
        <v>720</v>
      </c>
      <c r="J7845" s="5">
        <f>MAX(0,H7845-FARMER_HRS)</f>
        <v>4540.47097753456</v>
      </c>
      <c r="K7845" s="2">
        <f>I7845*FARMER_RATE+J7845*TEMP_WORKER_RATE</f>
        <v>103827.62113775278</v>
      </c>
      <c r="L7845" s="2">
        <f>A7845*PRICE_TOM+B7845*PRICE_CAR+C7845*PRICE_MES</f>
        <v>183900</v>
      </c>
      <c r="M7845" s="2">
        <f>A7845*FERT_BED_TOM+B7845*FERT_BED_CAR+C7845*FERT_BED_MES</f>
        <v>36080</v>
      </c>
      <c r="N7845" s="6">
        <f>IF(AND(D7845&lt;=TOTAL_BEDS,J7845&lt;=TEMP_WORKER_MAX*TEMP_WORKER_HRS),1,0)</f>
        <v>1</v>
      </c>
      <c r="O7845" s="2">
        <f>L7845-M7845-K7845-FIXED_COSTS</f>
        <v>23992.37886224722</v>
      </c>
      <c r="P7845" s="2">
        <f>IF(N7845=1,O7845,"")</f>
        <v>23992.37886224722</v>
      </c>
    </row>
    <row r="7846">
      <c r="A7846" s="6">
        <v>12</v>
      </c>
      <c r="B7846" s="6">
        <v>0</v>
      </c>
      <c r="C7846" s="6">
        <v>30</v>
      </c>
      <c r="D7846" s="6">
        <f>A7846+B7846+C7846</f>
        <v>42</v>
      </c>
      <c r="E7846" s="5">
        <f>IF(A7846=0,0,A7846*LABOR_HRS_WK_TOM*SEASON_WEEKS*(1+DIM_PCT_TOM)^A7846)</f>
        <v>3389.5026468586834</v>
      </c>
      <c r="F7846" s="5">
        <f>IF(B7846=0,0,B7846*LABOR_HRS_WK_CAR*SEASON_WEEKS*(1+DIM_PCT_CAR)^B7846)</f>
        <v>0</v>
      </c>
      <c r="G7846" s="5">
        <f>IF(C7846=0,0,C7846*LABOR_HRS_WK_MES*SEASON_WEEKS*(1+DIM_PCT_MES)^C7846)</f>
        <v>1959.6780360096466</v>
      </c>
      <c r="H7846" s="5">
        <f>E7846+F7846+G7846</f>
        <v>5349.18068286833</v>
      </c>
      <c r="I7846" s="5">
        <f>MIN(H7846,FARMER_HRS)</f>
        <v>720</v>
      </c>
      <c r="J7846" s="5">
        <f>MAX(0,H7846-FARMER_HRS)</f>
        <v>4629.18068286833</v>
      </c>
      <c r="K7846" s="2">
        <f>I7846*FARMER_RATE+J7846*TEMP_WORKER_RATE</f>
        <v>105367.72018868629</v>
      </c>
      <c r="L7846" s="2">
        <f>A7846*PRICE_TOM+B7846*PRICE_CAR+C7846*PRICE_MES</f>
        <v>186600</v>
      </c>
      <c r="M7846" s="2">
        <f>A7846*FERT_BED_TOM+B7846*FERT_BED_CAR+C7846*FERT_BED_MES</f>
        <v>36960</v>
      </c>
      <c r="N7846" s="6">
        <f>IF(AND(D7846&lt;=TOTAL_BEDS,J7846&lt;=TEMP_WORKER_MAX*TEMP_WORKER_HRS),1,0)</f>
        <v>1</v>
      </c>
      <c r="O7846" s="2">
        <f>L7846-M7846-K7846-FIXED_COSTS</f>
        <v>24272.279811313711</v>
      </c>
      <c r="P7846" s="2">
        <f>IF(N7846=1,O7846,"")</f>
        <v>24272.279811313711</v>
      </c>
    </row>
    <row r="7847">
      <c r="A7847" s="6">
        <v>12</v>
      </c>
      <c r="B7847" s="6">
        <v>1</v>
      </c>
      <c r="C7847" s="6">
        <v>0</v>
      </c>
      <c r="D7847" s="6">
        <f>A7847+B7847+C7847</f>
        <v>13</v>
      </c>
      <c r="E7847" s="5">
        <f>IF(A7847=0,0,A7847*LABOR_HRS_WK_TOM*SEASON_WEEKS*(1+DIM_PCT_TOM)^A7847)</f>
        <v>3389.5026468586834</v>
      </c>
      <c r="F7847" s="5">
        <f>IF(B7847=0,0,B7847*LABOR_HRS_WK_CAR*SEASON_WEEKS*(1+DIM_PCT_CAR)^B7847)</f>
        <v>30.749999999999996</v>
      </c>
      <c r="G7847" s="5">
        <f>IF(C7847=0,0,C7847*LABOR_HRS_WK_MES*SEASON_WEEKS*(1+DIM_PCT_MES)^C7847)</f>
        <v>0</v>
      </c>
      <c r="H7847" s="5">
        <f>E7847+F7847+G7847</f>
        <v>3420.2526468586834</v>
      </c>
      <c r="I7847" s="5">
        <f>MIN(H7847,FARMER_HRS)</f>
        <v>720</v>
      </c>
      <c r="J7847" s="5">
        <f>MAX(0,H7847-FARMER_HRS)</f>
        <v>2700.2526468586834</v>
      </c>
      <c r="K7847" s="2">
        <f>I7847*FARMER_RATE+J7847*TEMP_WORKER_RATE</f>
        <v>71879.386230185482</v>
      </c>
      <c r="L7847" s="2">
        <f>A7847*PRICE_TOM+B7847*PRICE_CAR+C7847*PRICE_MES</f>
        <v>107694</v>
      </c>
      <c r="M7847" s="2">
        <f>A7847*FERT_BED_TOM+B7847*FERT_BED_CAR+C7847*FERT_BED_MES</f>
        <v>11000</v>
      </c>
      <c r="N7847" s="6">
        <f>IF(AND(D7847&lt;=TOTAL_BEDS,J7847&lt;=TEMP_WORKER_MAX*TEMP_WORKER_HRS),1,0)</f>
        <v>1</v>
      </c>
      <c r="O7847" s="2">
        <f>L7847-M7847-K7847-FIXED_COSTS</f>
        <v>4814.6137698145176</v>
      </c>
      <c r="P7847" s="2">
        <f>IF(N7847=1,O7847,"")</f>
        <v>4814.6137698145176</v>
      </c>
    </row>
    <row r="7848">
      <c r="A7848" s="6">
        <v>12</v>
      </c>
      <c r="B7848" s="6">
        <v>1</v>
      </c>
      <c r="C7848" s="6">
        <v>1</v>
      </c>
      <c r="D7848" s="6">
        <f>A7848+B7848+C7848</f>
        <v>14</v>
      </c>
      <c r="E7848" s="5">
        <f>IF(A7848=0,0,A7848*LABOR_HRS_WK_TOM*SEASON_WEEKS*(1+DIM_PCT_TOM)^A7848)</f>
        <v>3389.5026468586834</v>
      </c>
      <c r="F7848" s="5">
        <f>IF(B7848=0,0,B7848*LABOR_HRS_WK_CAR*SEASON_WEEKS*(1+DIM_PCT_CAR)^B7848)</f>
        <v>30.749999999999996</v>
      </c>
      <c r="G7848" s="5">
        <f>IF(C7848=0,0,C7848*LABOR_HRS_WK_MES*SEASON_WEEKS*(1+DIM_PCT_MES)^C7848)</f>
        <v>45.5625</v>
      </c>
      <c r="H7848" s="5">
        <f>E7848+F7848+G7848</f>
        <v>3465.8151468586834</v>
      </c>
      <c r="I7848" s="5">
        <f>MIN(H7848,FARMER_HRS)</f>
        <v>720</v>
      </c>
      <c r="J7848" s="5">
        <f>MAX(0,H7848-FARMER_HRS)</f>
        <v>2745.8151468586834</v>
      </c>
      <c r="K7848" s="2">
        <f>I7848*FARMER_RATE+J7848*TEMP_WORKER_RATE</f>
        <v>72670.401855185482</v>
      </c>
      <c r="L7848" s="2">
        <f>A7848*PRICE_TOM+B7848*PRICE_CAR+C7848*PRICE_MES</f>
        <v>110394</v>
      </c>
      <c r="M7848" s="2">
        <f>A7848*FERT_BED_TOM+B7848*FERT_BED_CAR+C7848*FERT_BED_MES</f>
        <v>11880</v>
      </c>
      <c r="N7848" s="6">
        <f>IF(AND(D7848&lt;=TOTAL_BEDS,J7848&lt;=TEMP_WORKER_MAX*TEMP_WORKER_HRS),1,0)</f>
        <v>1</v>
      </c>
      <c r="O7848" s="2">
        <f>L7848-M7848-K7848-FIXED_COSTS</f>
        <v>5843.5981448145176</v>
      </c>
      <c r="P7848" s="2">
        <f>IF(N7848=1,O7848,"")</f>
        <v>5843.5981448145176</v>
      </c>
    </row>
    <row r="7849">
      <c r="A7849" s="6">
        <v>12</v>
      </c>
      <c r="B7849" s="6">
        <v>1</v>
      </c>
      <c r="C7849" s="6">
        <v>2</v>
      </c>
      <c r="D7849" s="6">
        <f>A7849+B7849+C7849</f>
        <v>15</v>
      </c>
      <c r="E7849" s="5">
        <f>IF(A7849=0,0,A7849*LABOR_HRS_WK_TOM*SEASON_WEEKS*(1+DIM_PCT_TOM)^A7849)</f>
        <v>3389.5026468586834</v>
      </c>
      <c r="F7849" s="5">
        <f>IF(B7849=0,0,B7849*LABOR_HRS_WK_CAR*SEASON_WEEKS*(1+DIM_PCT_CAR)^B7849)</f>
        <v>30.749999999999996</v>
      </c>
      <c r="G7849" s="5">
        <f>IF(C7849=0,0,C7849*LABOR_HRS_WK_MES*SEASON_WEEKS*(1+DIM_PCT_MES)^C7849)</f>
        <v>92.2640625</v>
      </c>
      <c r="H7849" s="5">
        <f>E7849+F7849+G7849</f>
        <v>3512.5167093586833</v>
      </c>
      <c r="I7849" s="5">
        <f>MIN(H7849,FARMER_HRS)</f>
        <v>720</v>
      </c>
      <c r="J7849" s="5">
        <f>MAX(0,H7849-FARMER_HRS)</f>
        <v>2792.5167093586833</v>
      </c>
      <c r="K7849" s="2">
        <f>I7849*FARMER_RATE+J7849*TEMP_WORKER_RATE</f>
        <v>73481.192870810482</v>
      </c>
      <c r="L7849" s="2">
        <f>A7849*PRICE_TOM+B7849*PRICE_CAR+C7849*PRICE_MES</f>
        <v>113094</v>
      </c>
      <c r="M7849" s="2">
        <f>A7849*FERT_BED_TOM+B7849*FERT_BED_CAR+C7849*FERT_BED_MES</f>
        <v>12760</v>
      </c>
      <c r="N7849" s="6">
        <f>IF(AND(D7849&lt;=TOTAL_BEDS,J7849&lt;=TEMP_WORKER_MAX*TEMP_WORKER_HRS),1,0)</f>
        <v>1</v>
      </c>
      <c r="O7849" s="2">
        <f>L7849-M7849-K7849-FIXED_COSTS</f>
        <v>6852.8071291895176</v>
      </c>
      <c r="P7849" s="2">
        <f>IF(N7849=1,O7849,"")</f>
        <v>6852.8071291895176</v>
      </c>
    </row>
    <row r="7850">
      <c r="A7850" s="6">
        <v>12</v>
      </c>
      <c r="B7850" s="6">
        <v>1</v>
      </c>
      <c r="C7850" s="6">
        <v>3</v>
      </c>
      <c r="D7850" s="6">
        <f>A7850+B7850+C7850</f>
        <v>16</v>
      </c>
      <c r="E7850" s="5">
        <f>IF(A7850=0,0,A7850*LABOR_HRS_WK_TOM*SEASON_WEEKS*(1+DIM_PCT_TOM)^A7850)</f>
        <v>3389.5026468586834</v>
      </c>
      <c r="F7850" s="5">
        <f>IF(B7850=0,0,B7850*LABOR_HRS_WK_CAR*SEASON_WEEKS*(1+DIM_PCT_CAR)^B7850)</f>
        <v>30.749999999999996</v>
      </c>
      <c r="G7850" s="5">
        <f>IF(C7850=0,0,C7850*LABOR_HRS_WK_MES*SEASON_WEEKS*(1+DIM_PCT_MES)^C7850)</f>
        <v>140.12604492187498</v>
      </c>
      <c r="H7850" s="5">
        <f>E7850+F7850+G7850</f>
        <v>3560.3786917805583</v>
      </c>
      <c r="I7850" s="5">
        <f>MIN(H7850,FARMER_HRS)</f>
        <v>720</v>
      </c>
      <c r="J7850" s="5">
        <f>MAX(0,H7850-FARMER_HRS)</f>
        <v>2840.3786917805583</v>
      </c>
      <c r="K7850" s="2">
        <f>I7850*FARMER_RATE+J7850*TEMP_WORKER_RATE</f>
        <v>74312.1300656347</v>
      </c>
      <c r="L7850" s="2">
        <f>A7850*PRICE_TOM+B7850*PRICE_CAR+C7850*PRICE_MES</f>
        <v>115794</v>
      </c>
      <c r="M7850" s="2">
        <f>A7850*FERT_BED_TOM+B7850*FERT_BED_CAR+C7850*FERT_BED_MES</f>
        <v>13640</v>
      </c>
      <c r="N7850" s="6">
        <f>IF(AND(D7850&lt;=TOTAL_BEDS,J7850&lt;=TEMP_WORKER_MAX*TEMP_WORKER_HRS),1,0)</f>
        <v>1</v>
      </c>
      <c r="O7850" s="2">
        <f>L7850-M7850-K7850-FIXED_COSTS</f>
        <v>7841.8699343652988</v>
      </c>
      <c r="P7850" s="2">
        <f>IF(N7850=1,O7850,"")</f>
        <v>7841.8699343652988</v>
      </c>
    </row>
    <row r="7851">
      <c r="A7851" s="6">
        <v>12</v>
      </c>
      <c r="B7851" s="6">
        <v>1</v>
      </c>
      <c r="C7851" s="6">
        <v>4</v>
      </c>
      <c r="D7851" s="6">
        <f>A7851+B7851+C7851</f>
        <v>17</v>
      </c>
      <c r="E7851" s="5">
        <f>IF(A7851=0,0,A7851*LABOR_HRS_WK_TOM*SEASON_WEEKS*(1+DIM_PCT_TOM)^A7851)</f>
        <v>3389.5026468586834</v>
      </c>
      <c r="F7851" s="5">
        <f>IF(B7851=0,0,B7851*LABOR_HRS_WK_CAR*SEASON_WEEKS*(1+DIM_PCT_CAR)^B7851)</f>
        <v>30.749999999999996</v>
      </c>
      <c r="G7851" s="5">
        <f>IF(C7851=0,0,C7851*LABOR_HRS_WK_MES*SEASON_WEEKS*(1+DIM_PCT_MES)^C7851)</f>
        <v>189.17016064453119</v>
      </c>
      <c r="H7851" s="5">
        <f>E7851+F7851+G7851</f>
        <v>3609.4228075032147</v>
      </c>
      <c r="I7851" s="5">
        <f>MIN(H7851,FARMER_HRS)</f>
        <v>720</v>
      </c>
      <c r="J7851" s="5">
        <f>MAX(0,H7851-FARMER_HRS)</f>
        <v>2889.4228075032147</v>
      </c>
      <c r="K7851" s="2">
        <f>I7851*FARMER_RATE+J7851*TEMP_WORKER_RATE</f>
        <v>75163.590408041928</v>
      </c>
      <c r="L7851" s="2">
        <f>A7851*PRICE_TOM+B7851*PRICE_CAR+C7851*PRICE_MES</f>
        <v>118494</v>
      </c>
      <c r="M7851" s="2">
        <f>A7851*FERT_BED_TOM+B7851*FERT_BED_CAR+C7851*FERT_BED_MES</f>
        <v>14520</v>
      </c>
      <c r="N7851" s="6">
        <f>IF(AND(D7851&lt;=TOTAL_BEDS,J7851&lt;=TEMP_WORKER_MAX*TEMP_WORKER_HRS),1,0)</f>
        <v>1</v>
      </c>
      <c r="O7851" s="2">
        <f>L7851-M7851-K7851-FIXED_COSTS</f>
        <v>8810.4095919580723</v>
      </c>
      <c r="P7851" s="2">
        <f>IF(N7851=1,O7851,"")</f>
        <v>8810.4095919580723</v>
      </c>
    </row>
    <row r="7852">
      <c r="A7852" s="6">
        <v>12</v>
      </c>
      <c r="B7852" s="6">
        <v>1</v>
      </c>
      <c r="C7852" s="6">
        <v>5</v>
      </c>
      <c r="D7852" s="6">
        <f>A7852+B7852+C7852</f>
        <v>18</v>
      </c>
      <c r="E7852" s="5">
        <f>IF(A7852=0,0,A7852*LABOR_HRS_WK_TOM*SEASON_WEEKS*(1+DIM_PCT_TOM)^A7852)</f>
        <v>3389.5026468586834</v>
      </c>
      <c r="F7852" s="5">
        <f>IF(B7852=0,0,B7852*LABOR_HRS_WK_CAR*SEASON_WEEKS*(1+DIM_PCT_CAR)^B7852)</f>
        <v>30.749999999999996</v>
      </c>
      <c r="G7852" s="5">
        <f>IF(C7852=0,0,C7852*LABOR_HRS_WK_MES*SEASON_WEEKS*(1+DIM_PCT_MES)^C7852)</f>
        <v>239.41848456573481</v>
      </c>
      <c r="H7852" s="5">
        <f>E7852+F7852+G7852</f>
        <v>3659.671131424418</v>
      </c>
      <c r="I7852" s="5">
        <f>MIN(H7852,FARMER_HRS)</f>
        <v>720</v>
      </c>
      <c r="J7852" s="5">
        <f>MAX(0,H7852-FARMER_HRS)</f>
        <v>2939.671131424418</v>
      </c>
      <c r="K7852" s="2">
        <f>I7852*FARMER_RATE+J7852*TEMP_WORKER_RATE</f>
        <v>76035.957142785031</v>
      </c>
      <c r="L7852" s="2">
        <f>A7852*PRICE_TOM+B7852*PRICE_CAR+C7852*PRICE_MES</f>
        <v>121194</v>
      </c>
      <c r="M7852" s="2">
        <f>A7852*FERT_BED_TOM+B7852*FERT_BED_CAR+C7852*FERT_BED_MES</f>
        <v>15400</v>
      </c>
      <c r="N7852" s="6">
        <f>IF(AND(D7852&lt;=TOTAL_BEDS,J7852&lt;=TEMP_WORKER_MAX*TEMP_WORKER_HRS),1,0)</f>
        <v>1</v>
      </c>
      <c r="O7852" s="2">
        <f>L7852-M7852-K7852-FIXED_COSTS</f>
        <v>9758.0428572149685</v>
      </c>
      <c r="P7852" s="2">
        <f>IF(N7852=1,O7852,"")</f>
        <v>9758.0428572149685</v>
      </c>
    </row>
    <row r="7853">
      <c r="A7853" s="6">
        <v>12</v>
      </c>
      <c r="B7853" s="6">
        <v>1</v>
      </c>
      <c r="C7853" s="6">
        <v>6</v>
      </c>
      <c r="D7853" s="6">
        <f>A7853+B7853+C7853</f>
        <v>19</v>
      </c>
      <c r="E7853" s="5">
        <f>IF(A7853=0,0,A7853*LABOR_HRS_WK_TOM*SEASON_WEEKS*(1+DIM_PCT_TOM)^A7853)</f>
        <v>3389.5026468586834</v>
      </c>
      <c r="F7853" s="5">
        <f>IF(B7853=0,0,B7853*LABOR_HRS_WK_CAR*SEASON_WEEKS*(1+DIM_PCT_CAR)^B7853)</f>
        <v>30.749999999999996</v>
      </c>
      <c r="G7853" s="5">
        <f>IF(C7853=0,0,C7853*LABOR_HRS_WK_MES*SEASON_WEEKS*(1+DIM_PCT_MES)^C7853)</f>
        <v>290.89345874736773</v>
      </c>
      <c r="H7853" s="5">
        <f>E7853+F7853+G7853</f>
        <v>3711.1461056060512</v>
      </c>
      <c r="I7853" s="5">
        <f>MIN(H7853,FARMER_HRS)</f>
        <v>720</v>
      </c>
      <c r="J7853" s="5">
        <f>MAX(0,H7853-FARMER_HRS)</f>
        <v>2991.1461056060512</v>
      </c>
      <c r="K7853" s="2">
        <f>I7853*FARMER_RATE+J7853*TEMP_WORKER_RATE</f>
        <v>76929.619888993941</v>
      </c>
      <c r="L7853" s="2">
        <f>A7853*PRICE_TOM+B7853*PRICE_CAR+C7853*PRICE_MES</f>
        <v>123894</v>
      </c>
      <c r="M7853" s="2">
        <f>A7853*FERT_BED_TOM+B7853*FERT_BED_CAR+C7853*FERT_BED_MES</f>
        <v>16280</v>
      </c>
      <c r="N7853" s="6">
        <f>IF(AND(D7853&lt;=TOTAL_BEDS,J7853&lt;=TEMP_WORKER_MAX*TEMP_WORKER_HRS),1,0)</f>
        <v>1</v>
      </c>
      <c r="O7853" s="2">
        <f>L7853-M7853-K7853-FIXED_COSTS</f>
        <v>10684.380111006059</v>
      </c>
      <c r="P7853" s="2">
        <f>IF(N7853=1,O7853,"")</f>
        <v>10684.380111006059</v>
      </c>
    </row>
    <row r="7854">
      <c r="A7854" s="6">
        <v>12</v>
      </c>
      <c r="B7854" s="6">
        <v>1</v>
      </c>
      <c r="C7854" s="6">
        <v>7</v>
      </c>
      <c r="D7854" s="6">
        <f>A7854+B7854+C7854</f>
        <v>20</v>
      </c>
      <c r="E7854" s="5">
        <f>IF(A7854=0,0,A7854*LABOR_HRS_WK_TOM*SEASON_WEEKS*(1+DIM_PCT_TOM)^A7854)</f>
        <v>3389.5026468586834</v>
      </c>
      <c r="F7854" s="5">
        <f>IF(B7854=0,0,B7854*LABOR_HRS_WK_CAR*SEASON_WEEKS*(1+DIM_PCT_CAR)^B7854)</f>
        <v>30.749999999999996</v>
      </c>
      <c r="G7854" s="5">
        <f>IF(C7854=0,0,C7854*LABOR_HRS_WK_MES*SEASON_WEEKS*(1+DIM_PCT_MES)^C7854)</f>
        <v>343.61789814532818</v>
      </c>
      <c r="H7854" s="5">
        <f>E7854+F7854+G7854</f>
        <v>3763.8705450040115</v>
      </c>
      <c r="I7854" s="5">
        <f>MIN(H7854,FARMER_HRS)</f>
        <v>720</v>
      </c>
      <c r="J7854" s="5">
        <f>MAX(0,H7854-FARMER_HRS)</f>
        <v>3043.8705450040115</v>
      </c>
      <c r="K7854" s="2">
        <f>I7854*FARMER_RATE+J7854*TEMP_WORKER_RATE</f>
        <v>77844.974739652971</v>
      </c>
      <c r="L7854" s="2">
        <f>A7854*PRICE_TOM+B7854*PRICE_CAR+C7854*PRICE_MES</f>
        <v>126594</v>
      </c>
      <c r="M7854" s="2">
        <f>A7854*FERT_BED_TOM+B7854*FERT_BED_CAR+C7854*FERT_BED_MES</f>
        <v>17160</v>
      </c>
      <c r="N7854" s="6">
        <f>IF(AND(D7854&lt;=TOTAL_BEDS,J7854&lt;=TEMP_WORKER_MAX*TEMP_WORKER_HRS),1,0)</f>
        <v>1</v>
      </c>
      <c r="O7854" s="2">
        <f>L7854-M7854-K7854-FIXED_COSTS</f>
        <v>11589.025260347029</v>
      </c>
      <c r="P7854" s="2">
        <f>IF(N7854=1,O7854,"")</f>
        <v>11589.025260347029</v>
      </c>
    </row>
    <row r="7855">
      <c r="A7855" s="6">
        <v>12</v>
      </c>
      <c r="B7855" s="6">
        <v>1</v>
      </c>
      <c r="C7855" s="6">
        <v>8</v>
      </c>
      <c r="D7855" s="6">
        <f>A7855+B7855+C7855</f>
        <v>21</v>
      </c>
      <c r="E7855" s="5">
        <f>IF(A7855=0,0,A7855*LABOR_HRS_WK_TOM*SEASON_WEEKS*(1+DIM_PCT_TOM)^A7855)</f>
        <v>3389.5026468586834</v>
      </c>
      <c r="F7855" s="5">
        <f>IF(B7855=0,0,B7855*LABOR_HRS_WK_CAR*SEASON_WEEKS*(1+DIM_PCT_CAR)^B7855)</f>
        <v>30.749999999999996</v>
      </c>
      <c r="G7855" s="5">
        <f>IF(C7855=0,0,C7855*LABOR_HRS_WK_MES*SEASON_WEEKS*(1+DIM_PCT_MES)^C7855)</f>
        <v>397.61499642530833</v>
      </c>
      <c r="H7855" s="5">
        <f>E7855+F7855+G7855</f>
        <v>3817.8676432839916</v>
      </c>
      <c r="I7855" s="5">
        <f>MIN(H7855,FARMER_HRS)</f>
        <v>720</v>
      </c>
      <c r="J7855" s="5">
        <f>MAX(0,H7855-FARMER_HRS)</f>
        <v>3097.8676432839916</v>
      </c>
      <c r="K7855" s="2">
        <f>I7855*FARMER_RATE+J7855*TEMP_WORKER_RATE</f>
        <v>78782.424362569291</v>
      </c>
      <c r="L7855" s="2">
        <f>A7855*PRICE_TOM+B7855*PRICE_CAR+C7855*PRICE_MES</f>
        <v>129294</v>
      </c>
      <c r="M7855" s="2">
        <f>A7855*FERT_BED_TOM+B7855*FERT_BED_CAR+C7855*FERT_BED_MES</f>
        <v>18040</v>
      </c>
      <c r="N7855" s="6">
        <f>IF(AND(D7855&lt;=TOTAL_BEDS,J7855&lt;=TEMP_WORKER_MAX*TEMP_WORKER_HRS),1,0)</f>
        <v>1</v>
      </c>
      <c r="O7855" s="2">
        <f>L7855-M7855-K7855-FIXED_COSTS</f>
        <v>12471.575637430709</v>
      </c>
      <c r="P7855" s="2">
        <f>IF(N7855=1,O7855,"")</f>
        <v>12471.575637430709</v>
      </c>
    </row>
    <row r="7856">
      <c r="A7856" s="6">
        <v>12</v>
      </c>
      <c r="B7856" s="6">
        <v>1</v>
      </c>
      <c r="C7856" s="6">
        <v>9</v>
      </c>
      <c r="D7856" s="6">
        <f>A7856+B7856+C7856</f>
        <v>22</v>
      </c>
      <c r="E7856" s="5">
        <f>IF(A7856=0,0,A7856*LABOR_HRS_WK_TOM*SEASON_WEEKS*(1+DIM_PCT_TOM)^A7856)</f>
        <v>3389.5026468586834</v>
      </c>
      <c r="F7856" s="5">
        <f>IF(B7856=0,0,B7856*LABOR_HRS_WK_CAR*SEASON_WEEKS*(1+DIM_PCT_CAR)^B7856)</f>
        <v>30.749999999999996</v>
      </c>
      <c r="G7856" s="5">
        <f>IF(C7856=0,0,C7856*LABOR_HRS_WK_MES*SEASON_WEEKS*(1+DIM_PCT_MES)^C7856)</f>
        <v>452.90833186570273</v>
      </c>
      <c r="H7856" s="5">
        <f>E7856+F7856+G7856</f>
        <v>3873.160978724386</v>
      </c>
      <c r="I7856" s="5">
        <f>MIN(H7856,FARMER_HRS)</f>
        <v>720</v>
      </c>
      <c r="J7856" s="5">
        <f>MAX(0,H7856-FARMER_HRS)</f>
        <v>3153.160978724386</v>
      </c>
      <c r="K7856" s="2">
        <f>I7856*FARMER_RATE+J7856*TEMP_WORKER_RATE</f>
        <v>79742.378102853923</v>
      </c>
      <c r="L7856" s="2">
        <f>A7856*PRICE_TOM+B7856*PRICE_CAR+C7856*PRICE_MES</f>
        <v>131994</v>
      </c>
      <c r="M7856" s="2">
        <f>A7856*FERT_BED_TOM+B7856*FERT_BED_CAR+C7856*FERT_BED_MES</f>
        <v>18920</v>
      </c>
      <c r="N7856" s="6">
        <f>IF(AND(D7856&lt;=TOTAL_BEDS,J7856&lt;=TEMP_WORKER_MAX*TEMP_WORKER_HRS),1,0)</f>
        <v>1</v>
      </c>
      <c r="O7856" s="2">
        <f>L7856-M7856-K7856-FIXED_COSTS</f>
        <v>13331.621897146077</v>
      </c>
      <c r="P7856" s="2">
        <f>IF(N7856=1,O7856,"")</f>
        <v>13331.621897146077</v>
      </c>
    </row>
    <row r="7857">
      <c r="A7857" s="6">
        <v>12</v>
      </c>
      <c r="B7857" s="6">
        <v>1</v>
      </c>
      <c r="C7857" s="6">
        <v>10</v>
      </c>
      <c r="D7857" s="6">
        <f>A7857+B7857+C7857</f>
        <v>23</v>
      </c>
      <c r="E7857" s="5">
        <f>IF(A7857=0,0,A7857*LABOR_HRS_WK_TOM*SEASON_WEEKS*(1+DIM_PCT_TOM)^A7857)</f>
        <v>3389.5026468586834</v>
      </c>
      <c r="F7857" s="5">
        <f>IF(B7857=0,0,B7857*LABOR_HRS_WK_CAR*SEASON_WEEKS*(1+DIM_PCT_CAR)^B7857)</f>
        <v>30.749999999999996</v>
      </c>
      <c r="G7857" s="5">
        <f>IF(C7857=0,0,C7857*LABOR_HRS_WK_MES*SEASON_WEEKS*(1+DIM_PCT_MES)^C7857)</f>
        <v>509.52187334891551</v>
      </c>
      <c r="H7857" s="5">
        <f>E7857+F7857+G7857</f>
        <v>3929.7745202075989</v>
      </c>
      <c r="I7857" s="5">
        <f>MIN(H7857,FARMER_HRS)</f>
        <v>720</v>
      </c>
      <c r="J7857" s="5">
        <f>MAX(0,H7857-FARMER_HRS)</f>
        <v>3209.7745202075989</v>
      </c>
      <c r="K7857" s="2">
        <f>I7857*FARMER_RATE+J7857*TEMP_WORKER_RATE</f>
        <v>80725.252086937486</v>
      </c>
      <c r="L7857" s="2">
        <f>A7857*PRICE_TOM+B7857*PRICE_CAR+C7857*PRICE_MES</f>
        <v>134694</v>
      </c>
      <c r="M7857" s="2">
        <f>A7857*FERT_BED_TOM+B7857*FERT_BED_CAR+C7857*FERT_BED_MES</f>
        <v>19800</v>
      </c>
      <c r="N7857" s="6">
        <f>IF(AND(D7857&lt;=TOTAL_BEDS,J7857&lt;=TEMP_WORKER_MAX*TEMP_WORKER_HRS),1,0)</f>
        <v>1</v>
      </c>
      <c r="O7857" s="2">
        <f>L7857-M7857-K7857-FIXED_COSTS</f>
        <v>14168.747913062514</v>
      </c>
      <c r="P7857" s="2">
        <f>IF(N7857=1,O7857,"")</f>
        <v>14168.747913062514</v>
      </c>
    </row>
    <row r="7858">
      <c r="A7858" s="6">
        <v>12</v>
      </c>
      <c r="B7858" s="6">
        <v>1</v>
      </c>
      <c r="C7858" s="6">
        <v>11</v>
      </c>
      <c r="D7858" s="6">
        <f>A7858+B7858+C7858</f>
        <v>24</v>
      </c>
      <c r="E7858" s="5">
        <f>IF(A7858=0,0,A7858*LABOR_HRS_WK_TOM*SEASON_WEEKS*(1+DIM_PCT_TOM)^A7858)</f>
        <v>3389.5026468586834</v>
      </c>
      <c r="F7858" s="5">
        <f>IF(B7858=0,0,B7858*LABOR_HRS_WK_CAR*SEASON_WEEKS*(1+DIM_PCT_CAR)^B7858)</f>
        <v>30.749999999999996</v>
      </c>
      <c r="G7858" s="5">
        <f>IF(C7858=0,0,C7858*LABOR_HRS_WK_MES*SEASON_WEEKS*(1+DIM_PCT_MES)^C7858)</f>
        <v>567.47998644235463</v>
      </c>
      <c r="H7858" s="5">
        <f>E7858+F7858+G7858</f>
        <v>3987.7326333010378</v>
      </c>
      <c r="I7858" s="5">
        <f>MIN(H7858,FARMER_HRS)</f>
        <v>720</v>
      </c>
      <c r="J7858" s="5">
        <f>MAX(0,H7858-FARMER_HRS)</f>
        <v>3267.7326333010378</v>
      </c>
      <c r="K7858" s="2">
        <f>I7858*FARMER_RATE+J7858*TEMP_WORKER_RATE</f>
        <v>81731.469328143023</v>
      </c>
      <c r="L7858" s="2">
        <f>A7858*PRICE_TOM+B7858*PRICE_CAR+C7858*PRICE_MES</f>
        <v>137394</v>
      </c>
      <c r="M7858" s="2">
        <f>A7858*FERT_BED_TOM+B7858*FERT_BED_CAR+C7858*FERT_BED_MES</f>
        <v>20680</v>
      </c>
      <c r="N7858" s="6">
        <f>IF(AND(D7858&lt;=TOTAL_BEDS,J7858&lt;=TEMP_WORKER_MAX*TEMP_WORKER_HRS),1,0)</f>
        <v>1</v>
      </c>
      <c r="O7858" s="2">
        <f>L7858-M7858-K7858-FIXED_COSTS</f>
        <v>14982.530671856977</v>
      </c>
      <c r="P7858" s="2">
        <f>IF(N7858=1,O7858,"")</f>
        <v>14982.530671856977</v>
      </c>
    </row>
    <row r="7859">
      <c r="A7859" s="6">
        <v>12</v>
      </c>
      <c r="B7859" s="6">
        <v>1</v>
      </c>
      <c r="C7859" s="6">
        <v>12</v>
      </c>
      <c r="D7859" s="6">
        <f>A7859+B7859+C7859</f>
        <v>25</v>
      </c>
      <c r="E7859" s="5">
        <f>IF(A7859=0,0,A7859*LABOR_HRS_WK_TOM*SEASON_WEEKS*(1+DIM_PCT_TOM)^A7859)</f>
        <v>3389.5026468586834</v>
      </c>
      <c r="F7859" s="5">
        <f>IF(B7859=0,0,B7859*LABOR_HRS_WK_CAR*SEASON_WEEKS*(1+DIM_PCT_CAR)^B7859)</f>
        <v>30.749999999999996</v>
      </c>
      <c r="G7859" s="5">
        <f>IF(C7859=0,0,C7859*LABOR_HRS_WK_MES*SEASON_WEEKS*(1+DIM_PCT_MES)^C7859)</f>
        <v>626.807439570419</v>
      </c>
      <c r="H7859" s="5">
        <f>E7859+F7859+G7859</f>
        <v>4047.0600864291023</v>
      </c>
      <c r="I7859" s="5">
        <f>MIN(H7859,FARMER_HRS)</f>
        <v>720</v>
      </c>
      <c r="J7859" s="5">
        <f>MAX(0,H7859-FARMER_HRS)</f>
        <v>3327.0600864291023</v>
      </c>
      <c r="K7859" s="2">
        <f>I7859*FARMER_RATE+J7859*TEMP_WORKER_RATE</f>
        <v>82761.459833838569</v>
      </c>
      <c r="L7859" s="2">
        <f>A7859*PRICE_TOM+B7859*PRICE_CAR+C7859*PRICE_MES</f>
        <v>140094</v>
      </c>
      <c r="M7859" s="2">
        <f>A7859*FERT_BED_TOM+B7859*FERT_BED_CAR+C7859*FERT_BED_MES</f>
        <v>21560</v>
      </c>
      <c r="N7859" s="6">
        <f>IF(AND(D7859&lt;=TOTAL_BEDS,J7859&lt;=TEMP_WORKER_MAX*TEMP_WORKER_HRS),1,0)</f>
        <v>1</v>
      </c>
      <c r="O7859" s="2">
        <f>L7859-M7859-K7859-FIXED_COSTS</f>
        <v>15772.540166161431</v>
      </c>
      <c r="P7859" s="2">
        <f>IF(N7859=1,O7859,"")</f>
        <v>15772.540166161431</v>
      </c>
    </row>
    <row r="7860">
      <c r="A7860" s="6">
        <v>12</v>
      </c>
      <c r="B7860" s="6">
        <v>1</v>
      </c>
      <c r="C7860" s="6">
        <v>13</v>
      </c>
      <c r="D7860" s="6">
        <f>A7860+B7860+C7860</f>
        <v>26</v>
      </c>
      <c r="E7860" s="5">
        <f>IF(A7860=0,0,A7860*LABOR_HRS_WK_TOM*SEASON_WEEKS*(1+DIM_PCT_TOM)^A7860)</f>
        <v>3389.5026468586834</v>
      </c>
      <c r="F7860" s="5">
        <f>IF(B7860=0,0,B7860*LABOR_HRS_WK_CAR*SEASON_WEEKS*(1+DIM_PCT_CAR)^B7860)</f>
        <v>30.749999999999996</v>
      </c>
      <c r="G7860" s="5">
        <f>IF(C7860=0,0,C7860*LABOR_HRS_WK_MES*SEASON_WEEKS*(1+DIM_PCT_MES)^C7860)</f>
        <v>687.52941027880331</v>
      </c>
      <c r="H7860" s="5">
        <f>E7860+F7860+G7860</f>
        <v>4107.7820571374868</v>
      </c>
      <c r="I7860" s="5">
        <f>MIN(H7860,FARMER_HRS)</f>
        <v>720</v>
      </c>
      <c r="J7860" s="5">
        <f>MAX(0,H7860-FARMER_HRS)</f>
        <v>3387.7820571374868</v>
      </c>
      <c r="K7860" s="2">
        <f>I7860*FARMER_RATE+J7860*TEMP_WORKER_RATE</f>
        <v>83815.660714192476</v>
      </c>
      <c r="L7860" s="2">
        <f>A7860*PRICE_TOM+B7860*PRICE_CAR+C7860*PRICE_MES</f>
        <v>142794</v>
      </c>
      <c r="M7860" s="2">
        <f>A7860*FERT_BED_TOM+B7860*FERT_BED_CAR+C7860*FERT_BED_MES</f>
        <v>22440</v>
      </c>
      <c r="N7860" s="6">
        <f>IF(AND(D7860&lt;=TOTAL_BEDS,J7860&lt;=TEMP_WORKER_MAX*TEMP_WORKER_HRS),1,0)</f>
        <v>1</v>
      </c>
      <c r="O7860" s="2">
        <f>L7860-M7860-K7860-FIXED_COSTS</f>
        <v>16538.339285807524</v>
      </c>
      <c r="P7860" s="2">
        <f>IF(N7860=1,O7860,"")</f>
        <v>16538.339285807524</v>
      </c>
    </row>
    <row r="7861">
      <c r="A7861" s="6">
        <v>12</v>
      </c>
      <c r="B7861" s="6">
        <v>1</v>
      </c>
      <c r="C7861" s="6">
        <v>14</v>
      </c>
      <c r="D7861" s="6">
        <f>A7861+B7861+C7861</f>
        <v>27</v>
      </c>
      <c r="E7861" s="5">
        <f>IF(A7861=0,0,A7861*LABOR_HRS_WK_TOM*SEASON_WEEKS*(1+DIM_PCT_TOM)^A7861)</f>
        <v>3389.5026468586834</v>
      </c>
      <c r="F7861" s="5">
        <f>IF(B7861=0,0,B7861*LABOR_HRS_WK_CAR*SEASON_WEEKS*(1+DIM_PCT_CAR)^B7861)</f>
        <v>30.749999999999996</v>
      </c>
      <c r="G7861" s="5">
        <f>IF(C7861=0,0,C7861*LABOR_HRS_WK_MES*SEASON_WEEKS*(1+DIM_PCT_MES)^C7861)</f>
        <v>749.67149159246435</v>
      </c>
      <c r="H7861" s="5">
        <f>E7861+F7861+G7861</f>
        <v>4169.9241384511479</v>
      </c>
      <c r="I7861" s="5">
        <f>MIN(H7861,FARMER_HRS)</f>
        <v>720</v>
      </c>
      <c r="J7861" s="5">
        <f>MAX(0,H7861-FARMER_HRS)</f>
        <v>3449.9241384511479</v>
      </c>
      <c r="K7861" s="2">
        <f>I7861*FARMER_RATE+J7861*TEMP_WORKER_RATE</f>
        <v>84894.516292554646</v>
      </c>
      <c r="L7861" s="2">
        <f>A7861*PRICE_TOM+B7861*PRICE_CAR+C7861*PRICE_MES</f>
        <v>145494</v>
      </c>
      <c r="M7861" s="2">
        <f>A7861*FERT_BED_TOM+B7861*FERT_BED_CAR+C7861*FERT_BED_MES</f>
        <v>23320</v>
      </c>
      <c r="N7861" s="6">
        <f>IF(AND(D7861&lt;=TOTAL_BEDS,J7861&lt;=TEMP_WORKER_MAX*TEMP_WORKER_HRS),1,0)</f>
        <v>1</v>
      </c>
      <c r="O7861" s="2">
        <f>L7861-M7861-K7861-FIXED_COSTS</f>
        <v>17279.483707445354</v>
      </c>
      <c r="P7861" s="2">
        <f>IF(N7861=1,O7861,"")</f>
        <v>17279.483707445354</v>
      </c>
    </row>
    <row r="7862">
      <c r="A7862" s="6">
        <v>12</v>
      </c>
      <c r="B7862" s="6">
        <v>1</v>
      </c>
      <c r="C7862" s="6">
        <v>15</v>
      </c>
      <c r="D7862" s="6">
        <f>A7862+B7862+C7862</f>
        <v>28</v>
      </c>
      <c r="E7862" s="5">
        <f>IF(A7862=0,0,A7862*LABOR_HRS_WK_TOM*SEASON_WEEKS*(1+DIM_PCT_TOM)^A7862)</f>
        <v>3389.5026468586834</v>
      </c>
      <c r="F7862" s="5">
        <f>IF(B7862=0,0,B7862*LABOR_HRS_WK_CAR*SEASON_WEEKS*(1+DIM_PCT_CAR)^B7862)</f>
        <v>30.749999999999996</v>
      </c>
      <c r="G7862" s="5">
        <f>IF(C7862=0,0,C7862*LABOR_HRS_WK_MES*SEASON_WEEKS*(1+DIM_PCT_MES)^C7862)</f>
        <v>813.25969846861074</v>
      </c>
      <c r="H7862" s="5">
        <f>E7862+F7862+G7862</f>
        <v>4233.5123453272945</v>
      </c>
      <c r="I7862" s="5">
        <f>MIN(H7862,FARMER_HRS)</f>
        <v>720</v>
      </c>
      <c r="J7862" s="5">
        <f>MAX(0,H7862-FARMER_HRS)</f>
        <v>3513.5123453272945</v>
      </c>
      <c r="K7862" s="2">
        <f>I7862*FARMER_RATE+J7862*TEMP_WORKER_RATE</f>
        <v>85998.478217487747</v>
      </c>
      <c r="L7862" s="2">
        <f>A7862*PRICE_TOM+B7862*PRICE_CAR+C7862*PRICE_MES</f>
        <v>148194</v>
      </c>
      <c r="M7862" s="2">
        <f>A7862*FERT_BED_TOM+B7862*FERT_BED_CAR+C7862*FERT_BED_MES</f>
        <v>24200</v>
      </c>
      <c r="N7862" s="6">
        <f>IF(AND(D7862&lt;=TOTAL_BEDS,J7862&lt;=TEMP_WORKER_MAX*TEMP_WORKER_HRS),1,0)</f>
        <v>1</v>
      </c>
      <c r="O7862" s="2">
        <f>L7862-M7862-K7862-FIXED_COSTS</f>
        <v>17995.521782512253</v>
      </c>
      <c r="P7862" s="2">
        <f>IF(N7862=1,O7862,"")</f>
        <v>17995.521782512253</v>
      </c>
    </row>
    <row r="7863">
      <c r="A7863" s="6">
        <v>12</v>
      </c>
      <c r="B7863" s="6">
        <v>1</v>
      </c>
      <c r="C7863" s="6">
        <v>16</v>
      </c>
      <c r="D7863" s="6">
        <f>A7863+B7863+C7863</f>
        <v>29</v>
      </c>
      <c r="E7863" s="5">
        <f>IF(A7863=0,0,A7863*LABOR_HRS_WK_TOM*SEASON_WEEKS*(1+DIM_PCT_TOM)^A7863)</f>
        <v>3389.5026468586834</v>
      </c>
      <c r="F7863" s="5">
        <f>IF(B7863=0,0,B7863*LABOR_HRS_WK_CAR*SEASON_WEEKS*(1+DIM_PCT_CAR)^B7863)</f>
        <v>30.749999999999996</v>
      </c>
      <c r="G7863" s="5">
        <f>IF(C7863=0,0,C7863*LABOR_HRS_WK_MES*SEASON_WEEKS*(1+DIM_PCT_MES)^C7863)</f>
        <v>878.32047434609967</v>
      </c>
      <c r="H7863" s="5">
        <f>E7863+F7863+G7863</f>
        <v>4298.5731212047831</v>
      </c>
      <c r="I7863" s="5">
        <f>MIN(H7863,FARMER_HRS)</f>
        <v>720</v>
      </c>
      <c r="J7863" s="5">
        <f>MAX(0,H7863-FARMER_HRS)</f>
        <v>3578.5731212047831</v>
      </c>
      <c r="K7863" s="2">
        <f>I7863*FARMER_RATE+J7863*TEMP_WORKER_RATE</f>
        <v>87128.005576471929</v>
      </c>
      <c r="L7863" s="2">
        <f>A7863*PRICE_TOM+B7863*PRICE_CAR+C7863*PRICE_MES</f>
        <v>150894</v>
      </c>
      <c r="M7863" s="2">
        <f>A7863*FERT_BED_TOM+B7863*FERT_BED_CAR+C7863*FERT_BED_MES</f>
        <v>25080</v>
      </c>
      <c r="N7863" s="6">
        <f>IF(AND(D7863&lt;=TOTAL_BEDS,J7863&lt;=TEMP_WORKER_MAX*TEMP_WORKER_HRS),1,0)</f>
        <v>1</v>
      </c>
      <c r="O7863" s="2">
        <f>L7863-M7863-K7863-FIXED_COSTS</f>
        <v>18685.994423528071</v>
      </c>
      <c r="P7863" s="2">
        <f>IF(N7863=1,O7863,"")</f>
        <v>18685.994423528071</v>
      </c>
    </row>
    <row r="7864">
      <c r="A7864" s="6">
        <v>12</v>
      </c>
      <c r="B7864" s="6">
        <v>1</v>
      </c>
      <c r="C7864" s="6">
        <v>17</v>
      </c>
      <c r="D7864" s="6">
        <f>A7864+B7864+C7864</f>
        <v>30</v>
      </c>
      <c r="E7864" s="5">
        <f>IF(A7864=0,0,A7864*LABOR_HRS_WK_TOM*SEASON_WEEKS*(1+DIM_PCT_TOM)^A7864)</f>
        <v>3389.5026468586834</v>
      </c>
      <c r="F7864" s="5">
        <f>IF(B7864=0,0,B7864*LABOR_HRS_WK_CAR*SEASON_WEEKS*(1+DIM_PCT_CAR)^B7864)</f>
        <v>30.749999999999996</v>
      </c>
      <c r="G7864" s="5">
        <f>IF(C7864=0,0,C7864*LABOR_HRS_WK_MES*SEASON_WEEKS*(1+DIM_PCT_MES)^C7864)</f>
        <v>944.88069779263992</v>
      </c>
      <c r="H7864" s="5">
        <f>E7864+F7864+G7864</f>
        <v>4365.1333446513236</v>
      </c>
      <c r="I7864" s="5">
        <f>MIN(H7864,FARMER_HRS)</f>
        <v>720</v>
      </c>
      <c r="J7864" s="5">
        <f>MAX(0,H7864-FARMER_HRS)</f>
        <v>3645.1333446513236</v>
      </c>
      <c r="K7864" s="2">
        <f>I7864*FARMER_RATE+J7864*TEMP_WORKER_RATE</f>
        <v>88283.5650113077</v>
      </c>
      <c r="L7864" s="2">
        <f>A7864*PRICE_TOM+B7864*PRICE_CAR+C7864*PRICE_MES</f>
        <v>153594</v>
      </c>
      <c r="M7864" s="2">
        <f>A7864*FERT_BED_TOM+B7864*FERT_BED_CAR+C7864*FERT_BED_MES</f>
        <v>25960</v>
      </c>
      <c r="N7864" s="6">
        <f>IF(AND(D7864&lt;=TOTAL_BEDS,J7864&lt;=TEMP_WORKER_MAX*TEMP_WORKER_HRS),1,0)</f>
        <v>1</v>
      </c>
      <c r="O7864" s="2">
        <f>L7864-M7864-K7864-FIXED_COSTS</f>
        <v>19350.4349886923</v>
      </c>
      <c r="P7864" s="2">
        <f>IF(N7864=1,O7864,"")</f>
        <v>19350.4349886923</v>
      </c>
    </row>
    <row r="7865">
      <c r="A7865" s="6">
        <v>12</v>
      </c>
      <c r="B7865" s="6">
        <v>1</v>
      </c>
      <c r="C7865" s="6">
        <v>18</v>
      </c>
      <c r="D7865" s="6">
        <f>A7865+B7865+C7865</f>
        <v>31</v>
      </c>
      <c r="E7865" s="5">
        <f>IF(A7865=0,0,A7865*LABOR_HRS_WK_TOM*SEASON_WEEKS*(1+DIM_PCT_TOM)^A7865)</f>
        <v>3389.5026468586834</v>
      </c>
      <c r="F7865" s="5">
        <f>IF(B7865=0,0,B7865*LABOR_HRS_WK_CAR*SEASON_WEEKS*(1+DIM_PCT_CAR)^B7865)</f>
        <v>30.749999999999996</v>
      </c>
      <c r="G7865" s="5">
        <f>IF(C7865=0,0,C7865*LABOR_HRS_WK_MES*SEASON_WEEKS*(1+DIM_PCT_MES)^C7865)</f>
        <v>1012.9676892512272</v>
      </c>
      <c r="H7865" s="5">
        <f>E7865+F7865+G7865</f>
        <v>4433.2203361099109</v>
      </c>
      <c r="I7865" s="5">
        <f>MIN(H7865,FARMER_HRS)</f>
        <v>720</v>
      </c>
      <c r="J7865" s="5">
        <f>MAX(0,H7865-FARMER_HRS)</f>
        <v>3713.2203361099109</v>
      </c>
      <c r="K7865" s="2">
        <f>I7865*FARMER_RATE+J7865*TEMP_WORKER_RATE</f>
        <v>89465.6308352415</v>
      </c>
      <c r="L7865" s="2">
        <f>A7865*PRICE_TOM+B7865*PRICE_CAR+C7865*PRICE_MES</f>
        <v>156294</v>
      </c>
      <c r="M7865" s="2">
        <f>A7865*FERT_BED_TOM+B7865*FERT_BED_CAR+C7865*FERT_BED_MES</f>
        <v>26840</v>
      </c>
      <c r="N7865" s="6">
        <f>IF(AND(D7865&lt;=TOTAL_BEDS,J7865&lt;=TEMP_WORKER_MAX*TEMP_WORKER_HRS),1,0)</f>
        <v>1</v>
      </c>
      <c r="O7865" s="2">
        <f>L7865-M7865-K7865-FIXED_COSTS</f>
        <v>19988.369164758493</v>
      </c>
      <c r="P7865" s="2">
        <f>IF(N7865=1,O7865,"")</f>
        <v>19988.369164758493</v>
      </c>
    </row>
    <row r="7866">
      <c r="A7866" s="6">
        <v>12</v>
      </c>
      <c r="B7866" s="6">
        <v>1</v>
      </c>
      <c r="C7866" s="6">
        <v>19</v>
      </c>
      <c r="D7866" s="6">
        <f>A7866+B7866+C7866</f>
        <v>32</v>
      </c>
      <c r="E7866" s="5">
        <f>IF(A7866=0,0,A7866*LABOR_HRS_WK_TOM*SEASON_WEEKS*(1+DIM_PCT_TOM)^A7866)</f>
        <v>3389.5026468586834</v>
      </c>
      <c r="F7866" s="5">
        <f>IF(B7866=0,0,B7866*LABOR_HRS_WK_CAR*SEASON_WEEKS*(1+DIM_PCT_CAR)^B7866)</f>
        <v>30.749999999999996</v>
      </c>
      <c r="G7866" s="5">
        <f>IF(C7866=0,0,C7866*LABOR_HRS_WK_MES*SEASON_WEEKS*(1+DIM_PCT_MES)^C7866)</f>
        <v>1082.6092178872491</v>
      </c>
      <c r="H7866" s="5">
        <f>E7866+F7866+G7866</f>
        <v>4502.8618647459325</v>
      </c>
      <c r="I7866" s="5">
        <f>MIN(H7866,FARMER_HRS)</f>
        <v>720</v>
      </c>
      <c r="J7866" s="5">
        <f>MAX(0,H7866-FARMER_HRS)</f>
        <v>3782.8618647459325</v>
      </c>
      <c r="K7866" s="2">
        <f>I7866*FARMER_RATE+J7866*TEMP_WORKER_RATE</f>
        <v>90674.6851518391</v>
      </c>
      <c r="L7866" s="2">
        <f>A7866*PRICE_TOM+B7866*PRICE_CAR+C7866*PRICE_MES</f>
        <v>158994</v>
      </c>
      <c r="M7866" s="2">
        <f>A7866*FERT_BED_TOM+B7866*FERT_BED_CAR+C7866*FERT_BED_MES</f>
        <v>27720</v>
      </c>
      <c r="N7866" s="6">
        <f>IF(AND(D7866&lt;=TOTAL_BEDS,J7866&lt;=TEMP_WORKER_MAX*TEMP_WORKER_HRS),1,0)</f>
        <v>1</v>
      </c>
      <c r="O7866" s="2">
        <f>L7866-M7866-K7866-FIXED_COSTS</f>
        <v>20599.314848160895</v>
      </c>
      <c r="P7866" s="2">
        <f>IF(N7866=1,O7866,"")</f>
        <v>20599.314848160895</v>
      </c>
    </row>
    <row r="7867">
      <c r="A7867" s="6">
        <v>12</v>
      </c>
      <c r="B7867" s="6">
        <v>1</v>
      </c>
      <c r="C7867" s="6">
        <v>20</v>
      </c>
      <c r="D7867" s="6">
        <f>A7867+B7867+C7867</f>
        <v>33</v>
      </c>
      <c r="E7867" s="5">
        <f>IF(A7867=0,0,A7867*LABOR_HRS_WK_TOM*SEASON_WEEKS*(1+DIM_PCT_TOM)^A7867)</f>
        <v>3389.5026468586834</v>
      </c>
      <c r="F7867" s="5">
        <f>IF(B7867=0,0,B7867*LABOR_HRS_WK_CAR*SEASON_WEEKS*(1+DIM_PCT_CAR)^B7867)</f>
        <v>30.749999999999996</v>
      </c>
      <c r="G7867" s="5">
        <f>IF(C7867=0,0,C7867*LABOR_HRS_WK_MES*SEASON_WEEKS*(1+DIM_PCT_MES)^C7867)</f>
        <v>1153.8335085377259</v>
      </c>
      <c r="H7867" s="5">
        <f>E7867+F7867+G7867</f>
        <v>4574.08615539641</v>
      </c>
      <c r="I7867" s="5">
        <f>MIN(H7867,FARMER_HRS)</f>
        <v>720</v>
      </c>
      <c r="J7867" s="5">
        <f>MAX(0,H7867-FARMER_HRS)</f>
        <v>3854.0861553964096</v>
      </c>
      <c r="K7867" s="2">
        <f>I7867*FARMER_RATE+J7867*TEMP_WORKER_RATE</f>
        <v>91911.217975632113</v>
      </c>
      <c r="L7867" s="2">
        <f>A7867*PRICE_TOM+B7867*PRICE_CAR+C7867*PRICE_MES</f>
        <v>161694</v>
      </c>
      <c r="M7867" s="2">
        <f>A7867*FERT_BED_TOM+B7867*FERT_BED_CAR+C7867*FERT_BED_MES</f>
        <v>28600</v>
      </c>
      <c r="N7867" s="6">
        <f>IF(AND(D7867&lt;=TOTAL_BEDS,J7867&lt;=TEMP_WORKER_MAX*TEMP_WORKER_HRS),1,0)</f>
        <v>1</v>
      </c>
      <c r="O7867" s="2">
        <f>L7867-M7867-K7867-FIXED_COSTS</f>
        <v>21182.782024367887</v>
      </c>
      <c r="P7867" s="2">
        <f>IF(N7867=1,O7867,"")</f>
        <v>21182.782024367887</v>
      </c>
    </row>
    <row r="7868">
      <c r="A7868" s="6">
        <v>12</v>
      </c>
      <c r="B7868" s="6">
        <v>1</v>
      </c>
      <c r="C7868" s="6">
        <v>21</v>
      </c>
      <c r="D7868" s="6">
        <f>A7868+B7868+C7868</f>
        <v>34</v>
      </c>
      <c r="E7868" s="5">
        <f>IF(A7868=0,0,A7868*LABOR_HRS_WK_TOM*SEASON_WEEKS*(1+DIM_PCT_TOM)^A7868)</f>
        <v>3389.5026468586834</v>
      </c>
      <c r="F7868" s="5">
        <f>IF(B7868=0,0,B7868*LABOR_HRS_WK_CAR*SEASON_WEEKS*(1+DIM_PCT_CAR)^B7868)</f>
        <v>30.749999999999996</v>
      </c>
      <c r="G7868" s="5">
        <f>IF(C7868=0,0,C7868*LABOR_HRS_WK_MES*SEASON_WEEKS*(1+DIM_PCT_MES)^C7868)</f>
        <v>1226.6692487641699</v>
      </c>
      <c r="H7868" s="5">
        <f>E7868+F7868+G7868</f>
        <v>4646.9218956228533</v>
      </c>
      <c r="I7868" s="5">
        <f>MIN(H7868,FARMER_HRS)</f>
        <v>720</v>
      </c>
      <c r="J7868" s="5">
        <f>MAX(0,H7868-FARMER_HRS)</f>
        <v>3926.9218956228533</v>
      </c>
      <c r="K7868" s="2">
        <f>I7868*FARMER_RATE+J7868*TEMP_WORKER_RATE</f>
        <v>93175.727354563423</v>
      </c>
      <c r="L7868" s="2">
        <f>A7868*PRICE_TOM+B7868*PRICE_CAR+C7868*PRICE_MES</f>
        <v>164394</v>
      </c>
      <c r="M7868" s="2">
        <f>A7868*FERT_BED_TOM+B7868*FERT_BED_CAR+C7868*FERT_BED_MES</f>
        <v>29480</v>
      </c>
      <c r="N7868" s="6">
        <f>IF(AND(D7868&lt;=TOTAL_BEDS,J7868&lt;=TEMP_WORKER_MAX*TEMP_WORKER_HRS),1,0)</f>
        <v>1</v>
      </c>
      <c r="O7868" s="2">
        <f>L7868-M7868-K7868-FIXED_COSTS</f>
        <v>21738.272645436577</v>
      </c>
      <c r="P7868" s="2">
        <f>IF(N7868=1,O7868,"")</f>
        <v>21738.272645436577</v>
      </c>
    </row>
    <row r="7869">
      <c r="A7869" s="6">
        <v>12</v>
      </c>
      <c r="B7869" s="6">
        <v>1</v>
      </c>
      <c r="C7869" s="6">
        <v>22</v>
      </c>
      <c r="D7869" s="6">
        <f>A7869+B7869+C7869</f>
        <v>35</v>
      </c>
      <c r="E7869" s="5">
        <f>IF(A7869=0,0,A7869*LABOR_HRS_WK_TOM*SEASON_WEEKS*(1+DIM_PCT_TOM)^A7869)</f>
        <v>3389.5026468586834</v>
      </c>
      <c r="F7869" s="5">
        <f>IF(B7869=0,0,B7869*LABOR_HRS_WK_CAR*SEASON_WEEKS*(1+DIM_PCT_CAR)^B7869)</f>
        <v>30.749999999999996</v>
      </c>
      <c r="G7869" s="5">
        <f>IF(C7869=0,0,C7869*LABOR_HRS_WK_MES*SEASON_WEEKS*(1+DIM_PCT_MES)^C7869)</f>
        <v>1301.1455960105659</v>
      </c>
      <c r="H7869" s="5">
        <f>E7869+F7869+G7869</f>
        <v>4721.3982428692489</v>
      </c>
      <c r="I7869" s="5">
        <f>MIN(H7869,FARMER_HRS)</f>
        <v>720</v>
      </c>
      <c r="J7869" s="5">
        <f>MAX(0,H7869-FARMER_HRS)</f>
        <v>4001.3982428692489</v>
      </c>
      <c r="K7869" s="2">
        <f>I7869*FARMER_RATE+J7869*TEMP_WORKER_RATE</f>
        <v>94468.719494257792</v>
      </c>
      <c r="L7869" s="2">
        <f>A7869*PRICE_TOM+B7869*PRICE_CAR+C7869*PRICE_MES</f>
        <v>167094</v>
      </c>
      <c r="M7869" s="2">
        <f>A7869*FERT_BED_TOM+B7869*FERT_BED_CAR+C7869*FERT_BED_MES</f>
        <v>30360</v>
      </c>
      <c r="N7869" s="6">
        <f>IF(AND(D7869&lt;=TOTAL_BEDS,J7869&lt;=TEMP_WORKER_MAX*TEMP_WORKER_HRS),1,0)</f>
        <v>1</v>
      </c>
      <c r="O7869" s="2">
        <f>L7869-M7869-K7869-FIXED_COSTS</f>
        <v>22265.280505742208</v>
      </c>
      <c r="P7869" s="2">
        <f>IF(N7869=1,O7869,"")</f>
        <v>22265.280505742208</v>
      </c>
    </row>
    <row r="7870">
      <c r="A7870" s="6">
        <v>12</v>
      </c>
      <c r="B7870" s="6">
        <v>1</v>
      </c>
      <c r="C7870" s="6">
        <v>23</v>
      </c>
      <c r="D7870" s="6">
        <f>A7870+B7870+C7870</f>
        <v>36</v>
      </c>
      <c r="E7870" s="5">
        <f>IF(A7870=0,0,A7870*LABOR_HRS_WK_TOM*SEASON_WEEKS*(1+DIM_PCT_TOM)^A7870)</f>
        <v>3389.5026468586834</v>
      </c>
      <c r="F7870" s="5">
        <f>IF(B7870=0,0,B7870*LABOR_HRS_WK_CAR*SEASON_WEEKS*(1+DIM_PCT_CAR)^B7870)</f>
        <v>30.749999999999996</v>
      </c>
      <c r="G7870" s="5">
        <f>IF(C7870=0,0,C7870*LABOR_HRS_WK_MES*SEASON_WEEKS*(1+DIM_PCT_MES)^C7870)</f>
        <v>1377.2921848680023</v>
      </c>
      <c r="H7870" s="5">
        <f>E7870+F7870+G7870</f>
        <v>4797.5448317266855</v>
      </c>
      <c r="I7870" s="5">
        <f>MIN(H7870,FARMER_HRS)</f>
        <v>720</v>
      </c>
      <c r="J7870" s="5">
        <f>MAX(0,H7870-FARMER_HRS)</f>
        <v>4077.5448317266855</v>
      </c>
      <c r="K7870" s="2">
        <f>I7870*FARMER_RATE+J7870*TEMP_WORKER_RATE</f>
        <v>95790.708884143838</v>
      </c>
      <c r="L7870" s="2">
        <f>A7870*PRICE_TOM+B7870*PRICE_CAR+C7870*PRICE_MES</f>
        <v>169794</v>
      </c>
      <c r="M7870" s="2">
        <f>A7870*FERT_BED_TOM+B7870*FERT_BED_CAR+C7870*FERT_BED_MES</f>
        <v>31240</v>
      </c>
      <c r="N7870" s="6">
        <f>IF(AND(D7870&lt;=TOTAL_BEDS,J7870&lt;=TEMP_WORKER_MAX*TEMP_WORKER_HRS),1,0)</f>
        <v>1</v>
      </c>
      <c r="O7870" s="2">
        <f>L7870-M7870-K7870-FIXED_COSTS</f>
        <v>22763.291115856162</v>
      </c>
      <c r="P7870" s="2">
        <f>IF(N7870=1,O7870,"")</f>
        <v>22763.291115856162</v>
      </c>
    </row>
    <row r="7871">
      <c r="A7871" s="6">
        <v>12</v>
      </c>
      <c r="B7871" s="6">
        <v>1</v>
      </c>
      <c r="C7871" s="6">
        <v>24</v>
      </c>
      <c r="D7871" s="6">
        <f>A7871+B7871+C7871</f>
        <v>37</v>
      </c>
      <c r="E7871" s="5">
        <f>IF(A7871=0,0,A7871*LABOR_HRS_WK_TOM*SEASON_WEEKS*(1+DIM_PCT_TOM)^A7871)</f>
        <v>3389.5026468586834</v>
      </c>
      <c r="F7871" s="5">
        <f>IF(B7871=0,0,B7871*LABOR_HRS_WK_CAR*SEASON_WEEKS*(1+DIM_PCT_CAR)^B7871)</f>
        <v>30.749999999999996</v>
      </c>
      <c r="G7871" s="5">
        <f>IF(C7871=0,0,C7871*LABOR_HRS_WK_MES*SEASON_WEEKS*(1+DIM_PCT_MES)^C7871)</f>
        <v>1455.139134447498</v>
      </c>
      <c r="H7871" s="5">
        <f>E7871+F7871+G7871</f>
        <v>4875.3917813061817</v>
      </c>
      <c r="I7871" s="5">
        <f>MIN(H7871,FARMER_HRS)</f>
        <v>720</v>
      </c>
      <c r="J7871" s="5">
        <f>MAX(0,H7871-FARMER_HRS)</f>
        <v>4155.3917813061817</v>
      </c>
      <c r="K7871" s="2">
        <f>I7871*FARMER_RATE+J7871*TEMP_WORKER_RATE</f>
        <v>97142.218425454543</v>
      </c>
      <c r="L7871" s="2">
        <f>A7871*PRICE_TOM+B7871*PRICE_CAR+C7871*PRICE_MES</f>
        <v>172494</v>
      </c>
      <c r="M7871" s="2">
        <f>A7871*FERT_BED_TOM+B7871*FERT_BED_CAR+C7871*FERT_BED_MES</f>
        <v>32120</v>
      </c>
      <c r="N7871" s="6">
        <f>IF(AND(D7871&lt;=TOTAL_BEDS,J7871&lt;=TEMP_WORKER_MAX*TEMP_WORKER_HRS),1,0)</f>
        <v>1</v>
      </c>
      <c r="O7871" s="2">
        <f>L7871-M7871-K7871-FIXED_COSTS</f>
        <v>23231.781574545457</v>
      </c>
      <c r="P7871" s="2">
        <f>IF(N7871=1,O7871,"")</f>
        <v>23231.781574545457</v>
      </c>
    </row>
    <row r="7872">
      <c r="A7872" s="6">
        <v>12</v>
      </c>
      <c r="B7872" s="6">
        <v>1</v>
      </c>
      <c r="C7872" s="6">
        <v>25</v>
      </c>
      <c r="D7872" s="6">
        <f>A7872+B7872+C7872</f>
        <v>38</v>
      </c>
      <c r="E7872" s="5">
        <f>IF(A7872=0,0,A7872*LABOR_HRS_WK_TOM*SEASON_WEEKS*(1+DIM_PCT_TOM)^A7872)</f>
        <v>3389.5026468586834</v>
      </c>
      <c r="F7872" s="5">
        <f>IF(B7872=0,0,B7872*LABOR_HRS_WK_CAR*SEASON_WEEKS*(1+DIM_PCT_CAR)^B7872)</f>
        <v>30.749999999999996</v>
      </c>
      <c r="G7872" s="5">
        <f>IF(C7872=0,0,C7872*LABOR_HRS_WK_MES*SEASON_WEEKS*(1+DIM_PCT_MES)^C7872)</f>
        <v>1534.7170558625955</v>
      </c>
      <c r="H7872" s="5">
        <f>E7872+F7872+G7872</f>
        <v>4954.9697027212787</v>
      </c>
      <c r="I7872" s="5">
        <f>MIN(H7872,FARMER_HRS)</f>
        <v>720</v>
      </c>
      <c r="J7872" s="5">
        <f>MAX(0,H7872-FARMER_HRS)</f>
        <v>4234.9697027212787</v>
      </c>
      <c r="K7872" s="2">
        <f>I7872*FARMER_RATE+J7872*TEMP_WORKER_RATE</f>
        <v>98523.779561133313</v>
      </c>
      <c r="L7872" s="2">
        <f>A7872*PRICE_TOM+B7872*PRICE_CAR+C7872*PRICE_MES</f>
        <v>175194</v>
      </c>
      <c r="M7872" s="2">
        <f>A7872*FERT_BED_TOM+B7872*FERT_BED_CAR+C7872*FERT_BED_MES</f>
        <v>33000</v>
      </c>
      <c r="N7872" s="6">
        <f>IF(AND(D7872&lt;=TOTAL_BEDS,J7872&lt;=TEMP_WORKER_MAX*TEMP_WORKER_HRS),1,0)</f>
        <v>1</v>
      </c>
      <c r="O7872" s="2">
        <f>L7872-M7872-K7872-FIXED_COSTS</f>
        <v>23670.220438866687</v>
      </c>
      <c r="P7872" s="2">
        <f>IF(N7872=1,O7872,"")</f>
        <v>23670.220438866687</v>
      </c>
    </row>
    <row r="7873">
      <c r="A7873" s="6">
        <v>12</v>
      </c>
      <c r="B7873" s="6">
        <v>1</v>
      </c>
      <c r="C7873" s="6">
        <v>26</v>
      </c>
      <c r="D7873" s="6">
        <f>A7873+B7873+C7873</f>
        <v>39</v>
      </c>
      <c r="E7873" s="5">
        <f>IF(A7873=0,0,A7873*LABOR_HRS_WK_TOM*SEASON_WEEKS*(1+DIM_PCT_TOM)^A7873)</f>
        <v>3389.5026468586834</v>
      </c>
      <c r="F7873" s="5">
        <f>IF(B7873=0,0,B7873*LABOR_HRS_WK_CAR*SEASON_WEEKS*(1+DIM_PCT_CAR)^B7873)</f>
        <v>30.749999999999996</v>
      </c>
      <c r="G7873" s="5">
        <f>IF(C7873=0,0,C7873*LABOR_HRS_WK_MES*SEASON_WEEKS*(1+DIM_PCT_MES)^C7873)</f>
        <v>1616.0570598233128</v>
      </c>
      <c r="H7873" s="5">
        <f>E7873+F7873+G7873</f>
        <v>5036.3097066819964</v>
      </c>
      <c r="I7873" s="5">
        <f>MIN(H7873,FARMER_HRS)</f>
        <v>720</v>
      </c>
      <c r="J7873" s="5">
        <f>MAX(0,H7873-FARMER_HRS)</f>
        <v>4316.3097066819964</v>
      </c>
      <c r="K7873" s="2">
        <f>I7873*FARMER_RATE+J7873*TEMP_WORKER_RATE</f>
        <v>99935.93240767355</v>
      </c>
      <c r="L7873" s="2">
        <f>A7873*PRICE_TOM+B7873*PRICE_CAR+C7873*PRICE_MES</f>
        <v>177894</v>
      </c>
      <c r="M7873" s="2">
        <f>A7873*FERT_BED_TOM+B7873*FERT_BED_CAR+C7873*FERT_BED_MES</f>
        <v>33880</v>
      </c>
      <c r="N7873" s="6">
        <f>IF(AND(D7873&lt;=TOTAL_BEDS,J7873&lt;=TEMP_WORKER_MAX*TEMP_WORKER_HRS),1,0)</f>
        <v>1</v>
      </c>
      <c r="O7873" s="2">
        <f>L7873-M7873-K7873-FIXED_COSTS</f>
        <v>24078.06759232645</v>
      </c>
      <c r="P7873" s="2">
        <f>IF(N7873=1,O7873,"")</f>
        <v>24078.06759232645</v>
      </c>
    </row>
    <row r="7874">
      <c r="A7874" s="6">
        <v>12</v>
      </c>
      <c r="B7874" s="6">
        <v>1</v>
      </c>
      <c r="C7874" s="6">
        <v>27</v>
      </c>
      <c r="D7874" s="6">
        <f>A7874+B7874+C7874</f>
        <v>40</v>
      </c>
      <c r="E7874" s="5">
        <f>IF(A7874=0,0,A7874*LABOR_HRS_WK_TOM*SEASON_WEEKS*(1+DIM_PCT_TOM)^A7874)</f>
        <v>3389.5026468586834</v>
      </c>
      <c r="F7874" s="5">
        <f>IF(B7874=0,0,B7874*LABOR_HRS_WK_CAR*SEASON_WEEKS*(1+DIM_PCT_CAR)^B7874)</f>
        <v>30.749999999999996</v>
      </c>
      <c r="G7874" s="5">
        <f>IF(C7874=0,0,C7874*LABOR_HRS_WK_MES*SEASON_WEEKS*(1+DIM_PCT_MES)^C7874)</f>
        <v>1699.19076434307</v>
      </c>
      <c r="H7874" s="5">
        <f>E7874+F7874+G7874</f>
        <v>5119.4434112017534</v>
      </c>
      <c r="I7874" s="5">
        <f>MIN(H7874,FARMER_HRS)</f>
        <v>720</v>
      </c>
      <c r="J7874" s="5">
        <f>MAX(0,H7874-FARMER_HRS)</f>
        <v>4399.4434112017534</v>
      </c>
      <c r="K7874" s="2">
        <f>I7874*FARMER_RATE+J7874*TEMP_WORKER_RATE</f>
        <v>101379.22588891933</v>
      </c>
      <c r="L7874" s="2">
        <f>A7874*PRICE_TOM+B7874*PRICE_CAR+C7874*PRICE_MES</f>
        <v>180594</v>
      </c>
      <c r="M7874" s="2">
        <f>A7874*FERT_BED_TOM+B7874*FERT_BED_CAR+C7874*FERT_BED_MES</f>
        <v>34760</v>
      </c>
      <c r="N7874" s="6">
        <f>IF(AND(D7874&lt;=TOTAL_BEDS,J7874&lt;=TEMP_WORKER_MAX*TEMP_WORKER_HRS),1,0)</f>
        <v>1</v>
      </c>
      <c r="O7874" s="2">
        <f>L7874-M7874-K7874-FIXED_COSTS</f>
        <v>24454.774111080667</v>
      </c>
      <c r="P7874" s="2">
        <f>IF(N7874=1,O7874,"")</f>
        <v>24454.774111080667</v>
      </c>
    </row>
    <row r="7875">
      <c r="A7875" s="6">
        <v>12</v>
      </c>
      <c r="B7875" s="6">
        <v>1</v>
      </c>
      <c r="C7875" s="6">
        <v>28</v>
      </c>
      <c r="D7875" s="6">
        <f>A7875+B7875+C7875</f>
        <v>41</v>
      </c>
      <c r="E7875" s="5">
        <f>IF(A7875=0,0,A7875*LABOR_HRS_WK_TOM*SEASON_WEEKS*(1+DIM_PCT_TOM)^A7875)</f>
        <v>3389.5026468586834</v>
      </c>
      <c r="F7875" s="5">
        <f>IF(B7875=0,0,B7875*LABOR_HRS_WK_CAR*SEASON_WEEKS*(1+DIM_PCT_CAR)^B7875)</f>
        <v>30.749999999999996</v>
      </c>
      <c r="G7875" s="5">
        <f>IF(C7875=0,0,C7875*LABOR_HRS_WK_MES*SEASON_WEEKS*(1+DIM_PCT_MES)^C7875)</f>
        <v>1784.1503025602233</v>
      </c>
      <c r="H7875" s="5">
        <f>E7875+F7875+G7875</f>
        <v>5204.4029494189072</v>
      </c>
      <c r="I7875" s="5">
        <f>MIN(H7875,FARMER_HRS)</f>
        <v>720</v>
      </c>
      <c r="J7875" s="5">
        <f>MAX(0,H7875-FARMER_HRS)</f>
        <v>4484.4029494189072</v>
      </c>
      <c r="K7875" s="2">
        <f>I7875*FARMER_RATE+J7875*TEMP_WORKER_RATE</f>
        <v>102854.21787185603</v>
      </c>
      <c r="L7875" s="2">
        <f>A7875*PRICE_TOM+B7875*PRICE_CAR+C7875*PRICE_MES</f>
        <v>183294</v>
      </c>
      <c r="M7875" s="2">
        <f>A7875*FERT_BED_TOM+B7875*FERT_BED_CAR+C7875*FERT_BED_MES</f>
        <v>35640</v>
      </c>
      <c r="N7875" s="6">
        <f>IF(AND(D7875&lt;=TOTAL_BEDS,J7875&lt;=TEMP_WORKER_MAX*TEMP_WORKER_HRS),1,0)</f>
        <v>1</v>
      </c>
      <c r="O7875" s="2">
        <f>L7875-M7875-K7875-FIXED_COSTS</f>
        <v>24799.782128143968</v>
      </c>
      <c r="P7875" s="2">
        <f>IF(N7875=1,O7875,"")</f>
        <v>24799.782128143968</v>
      </c>
    </row>
    <row r="7876">
      <c r="A7876" s="6">
        <v>12</v>
      </c>
      <c r="B7876" s="6">
        <v>1</v>
      </c>
      <c r="C7876" s="6">
        <v>29</v>
      </c>
      <c r="D7876" s="6">
        <f>A7876+B7876+C7876</f>
        <v>42</v>
      </c>
      <c r="E7876" s="5">
        <f>IF(A7876=0,0,A7876*LABOR_HRS_WK_TOM*SEASON_WEEKS*(1+DIM_PCT_TOM)^A7876)</f>
        <v>3389.5026468586834</v>
      </c>
      <c r="F7876" s="5">
        <f>IF(B7876=0,0,B7876*LABOR_HRS_WK_CAR*SEASON_WEEKS*(1+DIM_PCT_CAR)^B7876)</f>
        <v>30.749999999999996</v>
      </c>
      <c r="G7876" s="5">
        <f>IF(C7876=0,0,C7876*LABOR_HRS_WK_MES*SEASON_WEEKS*(1+DIM_PCT_MES)^C7876)</f>
        <v>1870.9683306758766</v>
      </c>
      <c r="H7876" s="5">
        <f>E7876+F7876+G7876</f>
        <v>5291.22097753456</v>
      </c>
      <c r="I7876" s="5">
        <f>MIN(H7876,FARMER_HRS)</f>
        <v>720</v>
      </c>
      <c r="J7876" s="5">
        <f>MAX(0,H7876-FARMER_HRS)</f>
        <v>4571.22097753456</v>
      </c>
      <c r="K7876" s="2">
        <f>I7876*FARMER_RATE+J7876*TEMP_WORKER_RATE</f>
        <v>104361.47530441944</v>
      </c>
      <c r="L7876" s="2">
        <f>A7876*PRICE_TOM+B7876*PRICE_CAR+C7876*PRICE_MES</f>
        <v>185994</v>
      </c>
      <c r="M7876" s="2">
        <f>A7876*FERT_BED_TOM+B7876*FERT_BED_CAR+C7876*FERT_BED_MES</f>
        <v>36520</v>
      </c>
      <c r="N7876" s="6">
        <f>IF(AND(D7876&lt;=TOTAL_BEDS,J7876&lt;=TEMP_WORKER_MAX*TEMP_WORKER_HRS),1,0)</f>
        <v>1</v>
      </c>
      <c r="O7876" s="2">
        <f>L7876-M7876-K7876-FIXED_COSTS</f>
        <v>25112.524695580563</v>
      </c>
      <c r="P7876" s="2">
        <f>IF(N7876=1,O7876,"")</f>
        <v>25112.524695580563</v>
      </c>
    </row>
    <row r="7877">
      <c r="A7877" s="6">
        <v>12</v>
      </c>
      <c r="B7877" s="6">
        <v>1</v>
      </c>
      <c r="C7877" s="6">
        <v>30</v>
      </c>
      <c r="D7877" s="6">
        <f>A7877+B7877+C7877</f>
        <v>43</v>
      </c>
      <c r="E7877" s="5">
        <f>IF(A7877=0,0,A7877*LABOR_HRS_WK_TOM*SEASON_WEEKS*(1+DIM_PCT_TOM)^A7877)</f>
        <v>3389.5026468586834</v>
      </c>
      <c r="F7877" s="5">
        <f>IF(B7877=0,0,B7877*LABOR_HRS_WK_CAR*SEASON_WEEKS*(1+DIM_PCT_CAR)^B7877)</f>
        <v>30.749999999999996</v>
      </c>
      <c r="G7877" s="5">
        <f>IF(C7877=0,0,C7877*LABOR_HRS_WK_MES*SEASON_WEEKS*(1+DIM_PCT_MES)^C7877)</f>
        <v>1959.6780360096466</v>
      </c>
      <c r="H7877" s="5">
        <f>E7877+F7877+G7877</f>
        <v>5379.93068286833</v>
      </c>
      <c r="I7877" s="5">
        <f>MIN(H7877,FARMER_HRS)</f>
        <v>720</v>
      </c>
      <c r="J7877" s="5">
        <f>MAX(0,H7877-FARMER_HRS)</f>
        <v>4659.93068286833</v>
      </c>
      <c r="K7877" s="2">
        <f>I7877*FARMER_RATE+J7877*TEMP_WORKER_RATE</f>
        <v>105901.57435535295</v>
      </c>
      <c r="L7877" s="2">
        <f>A7877*PRICE_TOM+B7877*PRICE_CAR+C7877*PRICE_MES</f>
        <v>188694</v>
      </c>
      <c r="M7877" s="2">
        <f>A7877*FERT_BED_TOM+B7877*FERT_BED_CAR+C7877*FERT_BED_MES</f>
        <v>37400</v>
      </c>
      <c r="N7877" s="6">
        <f>IF(AND(D7877&lt;=TOTAL_BEDS,J7877&lt;=TEMP_WORKER_MAX*TEMP_WORKER_HRS),1,0)</f>
        <v>1</v>
      </c>
      <c r="O7877" s="2">
        <f>L7877-M7877-K7877-FIXED_COSTS</f>
        <v>25392.425644647054</v>
      </c>
      <c r="P7877" s="2">
        <f>IF(N7877=1,O7877,"")</f>
        <v>25392.425644647054</v>
      </c>
    </row>
    <row r="7878">
      <c r="A7878" s="6">
        <v>12</v>
      </c>
      <c r="B7878" s="6">
        <v>2</v>
      </c>
      <c r="C7878" s="6">
        <v>0</v>
      </c>
      <c r="D7878" s="6">
        <f>A7878+B7878+C7878</f>
        <v>14</v>
      </c>
      <c r="E7878" s="5">
        <f>IF(A7878=0,0,A7878*LABOR_HRS_WK_TOM*SEASON_WEEKS*(1+DIM_PCT_TOM)^A7878)</f>
        <v>3389.5026468586834</v>
      </c>
      <c r="F7878" s="5">
        <f>IF(B7878=0,0,B7878*LABOR_HRS_WK_CAR*SEASON_WEEKS*(1+DIM_PCT_CAR)^B7878)</f>
        <v>63.037499999999994</v>
      </c>
      <c r="G7878" s="5">
        <f>IF(C7878=0,0,C7878*LABOR_HRS_WK_MES*SEASON_WEEKS*(1+DIM_PCT_MES)^C7878)</f>
        <v>0</v>
      </c>
      <c r="H7878" s="5">
        <f>E7878+F7878+G7878</f>
        <v>3452.5401468586833</v>
      </c>
      <c r="I7878" s="5">
        <f>MIN(H7878,FARMER_HRS)</f>
        <v>720</v>
      </c>
      <c r="J7878" s="5">
        <f>MAX(0,H7878-FARMER_HRS)</f>
        <v>2732.5401468586833</v>
      </c>
      <c r="K7878" s="2">
        <f>I7878*FARMER_RATE+J7878*TEMP_WORKER_RATE</f>
        <v>72439.933105185482</v>
      </c>
      <c r="L7878" s="2">
        <f>A7878*PRICE_TOM+B7878*PRICE_CAR+C7878*PRICE_MES</f>
        <v>109788</v>
      </c>
      <c r="M7878" s="2">
        <f>A7878*FERT_BED_TOM+B7878*FERT_BED_CAR+C7878*FERT_BED_MES</f>
        <v>11440</v>
      </c>
      <c r="N7878" s="6">
        <f>IF(AND(D7878&lt;=TOTAL_BEDS,J7878&lt;=TEMP_WORKER_MAX*TEMP_WORKER_HRS),1,0)</f>
        <v>1</v>
      </c>
      <c r="O7878" s="2">
        <f>L7878-M7878-K7878-FIXED_COSTS</f>
        <v>5908.0668948145176</v>
      </c>
      <c r="P7878" s="2">
        <f>IF(N7878=1,O7878,"")</f>
        <v>5908.0668948145176</v>
      </c>
    </row>
    <row r="7879">
      <c r="A7879" s="6">
        <v>12</v>
      </c>
      <c r="B7879" s="6">
        <v>2</v>
      </c>
      <c r="C7879" s="6">
        <v>1</v>
      </c>
      <c r="D7879" s="6">
        <f>A7879+B7879+C7879</f>
        <v>15</v>
      </c>
      <c r="E7879" s="5">
        <f>IF(A7879=0,0,A7879*LABOR_HRS_WK_TOM*SEASON_WEEKS*(1+DIM_PCT_TOM)^A7879)</f>
        <v>3389.5026468586834</v>
      </c>
      <c r="F7879" s="5">
        <f>IF(B7879=0,0,B7879*LABOR_HRS_WK_CAR*SEASON_WEEKS*(1+DIM_PCT_CAR)^B7879)</f>
        <v>63.037499999999994</v>
      </c>
      <c r="G7879" s="5">
        <f>IF(C7879=0,0,C7879*LABOR_HRS_WK_MES*SEASON_WEEKS*(1+DIM_PCT_MES)^C7879)</f>
        <v>45.5625</v>
      </c>
      <c r="H7879" s="5">
        <f>E7879+F7879+G7879</f>
        <v>3498.1026468586833</v>
      </c>
      <c r="I7879" s="5">
        <f>MIN(H7879,FARMER_HRS)</f>
        <v>720</v>
      </c>
      <c r="J7879" s="5">
        <f>MAX(0,H7879-FARMER_HRS)</f>
        <v>2778.1026468586833</v>
      </c>
      <c r="K7879" s="2">
        <f>I7879*FARMER_RATE+J7879*TEMP_WORKER_RATE</f>
        <v>73230.948730185482</v>
      </c>
      <c r="L7879" s="2">
        <f>A7879*PRICE_TOM+B7879*PRICE_CAR+C7879*PRICE_MES</f>
        <v>112488</v>
      </c>
      <c r="M7879" s="2">
        <f>A7879*FERT_BED_TOM+B7879*FERT_BED_CAR+C7879*FERT_BED_MES</f>
        <v>12320</v>
      </c>
      <c r="N7879" s="6">
        <f>IF(AND(D7879&lt;=TOTAL_BEDS,J7879&lt;=TEMP_WORKER_MAX*TEMP_WORKER_HRS),1,0)</f>
        <v>1</v>
      </c>
      <c r="O7879" s="2">
        <f>L7879-M7879-K7879-FIXED_COSTS</f>
        <v>6937.0512698145176</v>
      </c>
      <c r="P7879" s="2">
        <f>IF(N7879=1,O7879,"")</f>
        <v>6937.0512698145176</v>
      </c>
    </row>
    <row r="7880">
      <c r="A7880" s="6">
        <v>12</v>
      </c>
      <c r="B7880" s="6">
        <v>2</v>
      </c>
      <c r="C7880" s="6">
        <v>2</v>
      </c>
      <c r="D7880" s="6">
        <f>A7880+B7880+C7880</f>
        <v>16</v>
      </c>
      <c r="E7880" s="5">
        <f>IF(A7880=0,0,A7880*LABOR_HRS_WK_TOM*SEASON_WEEKS*(1+DIM_PCT_TOM)^A7880)</f>
        <v>3389.5026468586834</v>
      </c>
      <c r="F7880" s="5">
        <f>IF(B7880=0,0,B7880*LABOR_HRS_WK_CAR*SEASON_WEEKS*(1+DIM_PCT_CAR)^B7880)</f>
        <v>63.037499999999994</v>
      </c>
      <c r="G7880" s="5">
        <f>IF(C7880=0,0,C7880*LABOR_HRS_WK_MES*SEASON_WEEKS*(1+DIM_PCT_MES)^C7880)</f>
        <v>92.2640625</v>
      </c>
      <c r="H7880" s="5">
        <f>E7880+F7880+G7880</f>
        <v>3544.8042093586832</v>
      </c>
      <c r="I7880" s="5">
        <f>MIN(H7880,FARMER_HRS)</f>
        <v>720</v>
      </c>
      <c r="J7880" s="5">
        <f>MAX(0,H7880-FARMER_HRS)</f>
        <v>2824.8042093586832</v>
      </c>
      <c r="K7880" s="2">
        <f>I7880*FARMER_RATE+J7880*TEMP_WORKER_RATE</f>
        <v>74041.739745810482</v>
      </c>
      <c r="L7880" s="2">
        <f>A7880*PRICE_TOM+B7880*PRICE_CAR+C7880*PRICE_MES</f>
        <v>115188</v>
      </c>
      <c r="M7880" s="2">
        <f>A7880*FERT_BED_TOM+B7880*FERT_BED_CAR+C7880*FERT_BED_MES</f>
        <v>13200</v>
      </c>
      <c r="N7880" s="6">
        <f>IF(AND(D7880&lt;=TOTAL_BEDS,J7880&lt;=TEMP_WORKER_MAX*TEMP_WORKER_HRS),1,0)</f>
        <v>1</v>
      </c>
      <c r="O7880" s="2">
        <f>L7880-M7880-K7880-FIXED_COSTS</f>
        <v>7946.2602541895176</v>
      </c>
      <c r="P7880" s="2">
        <f>IF(N7880=1,O7880,"")</f>
        <v>7946.2602541895176</v>
      </c>
    </row>
    <row r="7881">
      <c r="A7881" s="6">
        <v>12</v>
      </c>
      <c r="B7881" s="6">
        <v>2</v>
      </c>
      <c r="C7881" s="6">
        <v>3</v>
      </c>
      <c r="D7881" s="6">
        <f>A7881+B7881+C7881</f>
        <v>17</v>
      </c>
      <c r="E7881" s="5">
        <f>IF(A7881=0,0,A7881*LABOR_HRS_WK_TOM*SEASON_WEEKS*(1+DIM_PCT_TOM)^A7881)</f>
        <v>3389.5026468586834</v>
      </c>
      <c r="F7881" s="5">
        <f>IF(B7881=0,0,B7881*LABOR_HRS_WK_CAR*SEASON_WEEKS*(1+DIM_PCT_CAR)^B7881)</f>
        <v>63.037499999999994</v>
      </c>
      <c r="G7881" s="5">
        <f>IF(C7881=0,0,C7881*LABOR_HRS_WK_MES*SEASON_WEEKS*(1+DIM_PCT_MES)^C7881)</f>
        <v>140.12604492187498</v>
      </c>
      <c r="H7881" s="5">
        <f>E7881+F7881+G7881</f>
        <v>3592.6661917805582</v>
      </c>
      <c r="I7881" s="5">
        <f>MIN(H7881,FARMER_HRS)</f>
        <v>720</v>
      </c>
      <c r="J7881" s="5">
        <f>MAX(0,H7881-FARMER_HRS)</f>
        <v>2872.6661917805582</v>
      </c>
      <c r="K7881" s="2">
        <f>I7881*FARMER_RATE+J7881*TEMP_WORKER_RATE</f>
        <v>74872.676940634687</v>
      </c>
      <c r="L7881" s="2">
        <f>A7881*PRICE_TOM+B7881*PRICE_CAR+C7881*PRICE_MES</f>
        <v>117888</v>
      </c>
      <c r="M7881" s="2">
        <f>A7881*FERT_BED_TOM+B7881*FERT_BED_CAR+C7881*FERT_BED_MES</f>
        <v>14080</v>
      </c>
      <c r="N7881" s="6">
        <f>IF(AND(D7881&lt;=TOTAL_BEDS,J7881&lt;=TEMP_WORKER_MAX*TEMP_WORKER_HRS),1,0)</f>
        <v>1</v>
      </c>
      <c r="O7881" s="2">
        <f>L7881-M7881-K7881-FIXED_COSTS</f>
        <v>8935.3230593653134</v>
      </c>
      <c r="P7881" s="2">
        <f>IF(N7881=1,O7881,"")</f>
        <v>8935.3230593653134</v>
      </c>
    </row>
    <row r="7882">
      <c r="A7882" s="6">
        <v>12</v>
      </c>
      <c r="B7882" s="6">
        <v>2</v>
      </c>
      <c r="C7882" s="6">
        <v>4</v>
      </c>
      <c r="D7882" s="6">
        <f>A7882+B7882+C7882</f>
        <v>18</v>
      </c>
      <c r="E7882" s="5">
        <f>IF(A7882=0,0,A7882*LABOR_HRS_WK_TOM*SEASON_WEEKS*(1+DIM_PCT_TOM)^A7882)</f>
        <v>3389.5026468586834</v>
      </c>
      <c r="F7882" s="5">
        <f>IF(B7882=0,0,B7882*LABOR_HRS_WK_CAR*SEASON_WEEKS*(1+DIM_PCT_CAR)^B7882)</f>
        <v>63.037499999999994</v>
      </c>
      <c r="G7882" s="5">
        <f>IF(C7882=0,0,C7882*LABOR_HRS_WK_MES*SEASON_WEEKS*(1+DIM_PCT_MES)^C7882)</f>
        <v>189.17016064453119</v>
      </c>
      <c r="H7882" s="5">
        <f>E7882+F7882+G7882</f>
        <v>3641.7103075032146</v>
      </c>
      <c r="I7882" s="5">
        <f>MIN(H7882,FARMER_HRS)</f>
        <v>720</v>
      </c>
      <c r="J7882" s="5">
        <f>MAX(0,H7882-FARMER_HRS)</f>
        <v>2921.7103075032146</v>
      </c>
      <c r="K7882" s="2">
        <f>I7882*FARMER_RATE+J7882*TEMP_WORKER_RATE</f>
        <v>75724.137283041928</v>
      </c>
      <c r="L7882" s="2">
        <f>A7882*PRICE_TOM+B7882*PRICE_CAR+C7882*PRICE_MES</f>
        <v>120588</v>
      </c>
      <c r="M7882" s="2">
        <f>A7882*FERT_BED_TOM+B7882*FERT_BED_CAR+C7882*FERT_BED_MES</f>
        <v>14960</v>
      </c>
      <c r="N7882" s="6">
        <f>IF(AND(D7882&lt;=TOTAL_BEDS,J7882&lt;=TEMP_WORKER_MAX*TEMP_WORKER_HRS),1,0)</f>
        <v>1</v>
      </c>
      <c r="O7882" s="2">
        <f>L7882-M7882-K7882-FIXED_COSTS</f>
        <v>9903.8627169580723</v>
      </c>
      <c r="P7882" s="2">
        <f>IF(N7882=1,O7882,"")</f>
        <v>9903.8627169580723</v>
      </c>
    </row>
    <row r="7883">
      <c r="A7883" s="6">
        <v>12</v>
      </c>
      <c r="B7883" s="6">
        <v>2</v>
      </c>
      <c r="C7883" s="6">
        <v>5</v>
      </c>
      <c r="D7883" s="6">
        <f>A7883+B7883+C7883</f>
        <v>19</v>
      </c>
      <c r="E7883" s="5">
        <f>IF(A7883=0,0,A7883*LABOR_HRS_WK_TOM*SEASON_WEEKS*(1+DIM_PCT_TOM)^A7883)</f>
        <v>3389.5026468586834</v>
      </c>
      <c r="F7883" s="5">
        <f>IF(B7883=0,0,B7883*LABOR_HRS_WK_CAR*SEASON_WEEKS*(1+DIM_PCT_CAR)^B7883)</f>
        <v>63.037499999999994</v>
      </c>
      <c r="G7883" s="5">
        <f>IF(C7883=0,0,C7883*LABOR_HRS_WK_MES*SEASON_WEEKS*(1+DIM_PCT_MES)^C7883)</f>
        <v>239.41848456573481</v>
      </c>
      <c r="H7883" s="5">
        <f>E7883+F7883+G7883</f>
        <v>3691.9586314244179</v>
      </c>
      <c r="I7883" s="5">
        <f>MIN(H7883,FARMER_HRS)</f>
        <v>720</v>
      </c>
      <c r="J7883" s="5">
        <f>MAX(0,H7883-FARMER_HRS)</f>
        <v>2971.9586314244179</v>
      </c>
      <c r="K7883" s="2">
        <f>I7883*FARMER_RATE+J7883*TEMP_WORKER_RATE</f>
        <v>76596.504017785031</v>
      </c>
      <c r="L7883" s="2">
        <f>A7883*PRICE_TOM+B7883*PRICE_CAR+C7883*PRICE_MES</f>
        <v>123288</v>
      </c>
      <c r="M7883" s="2">
        <f>A7883*FERT_BED_TOM+B7883*FERT_BED_CAR+C7883*FERT_BED_MES</f>
        <v>15840</v>
      </c>
      <c r="N7883" s="6">
        <f>IF(AND(D7883&lt;=TOTAL_BEDS,J7883&lt;=TEMP_WORKER_MAX*TEMP_WORKER_HRS),1,0)</f>
        <v>1</v>
      </c>
      <c r="O7883" s="2">
        <f>L7883-M7883-K7883-FIXED_COSTS</f>
        <v>10851.495982214969</v>
      </c>
      <c r="P7883" s="2">
        <f>IF(N7883=1,O7883,"")</f>
        <v>10851.495982214969</v>
      </c>
    </row>
    <row r="7884">
      <c r="A7884" s="6">
        <v>12</v>
      </c>
      <c r="B7884" s="6">
        <v>2</v>
      </c>
      <c r="C7884" s="6">
        <v>6</v>
      </c>
      <c r="D7884" s="6">
        <f>A7884+B7884+C7884</f>
        <v>20</v>
      </c>
      <c r="E7884" s="5">
        <f>IF(A7884=0,0,A7884*LABOR_HRS_WK_TOM*SEASON_WEEKS*(1+DIM_PCT_TOM)^A7884)</f>
        <v>3389.5026468586834</v>
      </c>
      <c r="F7884" s="5">
        <f>IF(B7884=0,0,B7884*LABOR_HRS_WK_CAR*SEASON_WEEKS*(1+DIM_PCT_CAR)^B7884)</f>
        <v>63.037499999999994</v>
      </c>
      <c r="G7884" s="5">
        <f>IF(C7884=0,0,C7884*LABOR_HRS_WK_MES*SEASON_WEEKS*(1+DIM_PCT_MES)^C7884)</f>
        <v>290.89345874736773</v>
      </c>
      <c r="H7884" s="5">
        <f>E7884+F7884+G7884</f>
        <v>3743.4336056060511</v>
      </c>
      <c r="I7884" s="5">
        <f>MIN(H7884,FARMER_HRS)</f>
        <v>720</v>
      </c>
      <c r="J7884" s="5">
        <f>MAX(0,H7884-FARMER_HRS)</f>
        <v>3023.4336056060511</v>
      </c>
      <c r="K7884" s="2">
        <f>I7884*FARMER_RATE+J7884*TEMP_WORKER_RATE</f>
        <v>77490.166763993941</v>
      </c>
      <c r="L7884" s="2">
        <f>A7884*PRICE_TOM+B7884*PRICE_CAR+C7884*PRICE_MES</f>
        <v>125988</v>
      </c>
      <c r="M7884" s="2">
        <f>A7884*FERT_BED_TOM+B7884*FERT_BED_CAR+C7884*FERT_BED_MES</f>
        <v>16720</v>
      </c>
      <c r="N7884" s="6">
        <f>IF(AND(D7884&lt;=TOTAL_BEDS,J7884&lt;=TEMP_WORKER_MAX*TEMP_WORKER_HRS),1,0)</f>
        <v>1</v>
      </c>
      <c r="O7884" s="2">
        <f>L7884-M7884-K7884-FIXED_COSTS</f>
        <v>11777.833236006059</v>
      </c>
      <c r="P7884" s="2">
        <f>IF(N7884=1,O7884,"")</f>
        <v>11777.833236006059</v>
      </c>
    </row>
    <row r="7885">
      <c r="A7885" s="6">
        <v>12</v>
      </c>
      <c r="B7885" s="6">
        <v>2</v>
      </c>
      <c r="C7885" s="6">
        <v>7</v>
      </c>
      <c r="D7885" s="6">
        <f>A7885+B7885+C7885</f>
        <v>21</v>
      </c>
      <c r="E7885" s="5">
        <f>IF(A7885=0,0,A7885*LABOR_HRS_WK_TOM*SEASON_WEEKS*(1+DIM_PCT_TOM)^A7885)</f>
        <v>3389.5026468586834</v>
      </c>
      <c r="F7885" s="5">
        <f>IF(B7885=0,0,B7885*LABOR_HRS_WK_CAR*SEASON_WEEKS*(1+DIM_PCT_CAR)^B7885)</f>
        <v>63.037499999999994</v>
      </c>
      <c r="G7885" s="5">
        <f>IF(C7885=0,0,C7885*LABOR_HRS_WK_MES*SEASON_WEEKS*(1+DIM_PCT_MES)^C7885)</f>
        <v>343.61789814532818</v>
      </c>
      <c r="H7885" s="5">
        <f>E7885+F7885+G7885</f>
        <v>3796.1580450040115</v>
      </c>
      <c r="I7885" s="5">
        <f>MIN(H7885,FARMER_HRS)</f>
        <v>720</v>
      </c>
      <c r="J7885" s="5">
        <f>MAX(0,H7885-FARMER_HRS)</f>
        <v>3076.1580450040115</v>
      </c>
      <c r="K7885" s="2">
        <f>I7885*FARMER_RATE+J7885*TEMP_WORKER_RATE</f>
        <v>78405.521614652971</v>
      </c>
      <c r="L7885" s="2">
        <f>A7885*PRICE_TOM+B7885*PRICE_CAR+C7885*PRICE_MES</f>
        <v>128688</v>
      </c>
      <c r="M7885" s="2">
        <f>A7885*FERT_BED_TOM+B7885*FERT_BED_CAR+C7885*FERT_BED_MES</f>
        <v>17600</v>
      </c>
      <c r="N7885" s="6">
        <f>IF(AND(D7885&lt;=TOTAL_BEDS,J7885&lt;=TEMP_WORKER_MAX*TEMP_WORKER_HRS),1,0)</f>
        <v>1</v>
      </c>
      <c r="O7885" s="2">
        <f>L7885-M7885-K7885-FIXED_COSTS</f>
        <v>12682.478385347029</v>
      </c>
      <c r="P7885" s="2">
        <f>IF(N7885=1,O7885,"")</f>
        <v>12682.478385347029</v>
      </c>
    </row>
    <row r="7886">
      <c r="A7886" s="6">
        <v>12</v>
      </c>
      <c r="B7886" s="6">
        <v>2</v>
      </c>
      <c r="C7886" s="6">
        <v>8</v>
      </c>
      <c r="D7886" s="6">
        <f>A7886+B7886+C7886</f>
        <v>22</v>
      </c>
      <c r="E7886" s="5">
        <f>IF(A7886=0,0,A7886*LABOR_HRS_WK_TOM*SEASON_WEEKS*(1+DIM_PCT_TOM)^A7886)</f>
        <v>3389.5026468586834</v>
      </c>
      <c r="F7886" s="5">
        <f>IF(B7886=0,0,B7886*LABOR_HRS_WK_CAR*SEASON_WEEKS*(1+DIM_PCT_CAR)^B7886)</f>
        <v>63.037499999999994</v>
      </c>
      <c r="G7886" s="5">
        <f>IF(C7886=0,0,C7886*LABOR_HRS_WK_MES*SEASON_WEEKS*(1+DIM_PCT_MES)^C7886)</f>
        <v>397.61499642530833</v>
      </c>
      <c r="H7886" s="5">
        <f>E7886+F7886+G7886</f>
        <v>3850.1551432839915</v>
      </c>
      <c r="I7886" s="5">
        <f>MIN(H7886,FARMER_HRS)</f>
        <v>720</v>
      </c>
      <c r="J7886" s="5">
        <f>MAX(0,H7886-FARMER_HRS)</f>
        <v>3130.1551432839915</v>
      </c>
      <c r="K7886" s="2">
        <f>I7886*FARMER_RATE+J7886*TEMP_WORKER_RATE</f>
        <v>79342.971237569291</v>
      </c>
      <c r="L7886" s="2">
        <f>A7886*PRICE_TOM+B7886*PRICE_CAR+C7886*PRICE_MES</f>
        <v>131388</v>
      </c>
      <c r="M7886" s="2">
        <f>A7886*FERT_BED_TOM+B7886*FERT_BED_CAR+C7886*FERT_BED_MES</f>
        <v>18480</v>
      </c>
      <c r="N7886" s="6">
        <f>IF(AND(D7886&lt;=TOTAL_BEDS,J7886&lt;=TEMP_WORKER_MAX*TEMP_WORKER_HRS),1,0)</f>
        <v>1</v>
      </c>
      <c r="O7886" s="2">
        <f>L7886-M7886-K7886-FIXED_COSTS</f>
        <v>13565.028762430709</v>
      </c>
      <c r="P7886" s="2">
        <f>IF(N7886=1,O7886,"")</f>
        <v>13565.028762430709</v>
      </c>
    </row>
    <row r="7887">
      <c r="A7887" s="6">
        <v>12</v>
      </c>
      <c r="B7887" s="6">
        <v>2</v>
      </c>
      <c r="C7887" s="6">
        <v>9</v>
      </c>
      <c r="D7887" s="6">
        <f>A7887+B7887+C7887</f>
        <v>23</v>
      </c>
      <c r="E7887" s="5">
        <f>IF(A7887=0,0,A7887*LABOR_HRS_WK_TOM*SEASON_WEEKS*(1+DIM_PCT_TOM)^A7887)</f>
        <v>3389.5026468586834</v>
      </c>
      <c r="F7887" s="5">
        <f>IF(B7887=0,0,B7887*LABOR_HRS_WK_CAR*SEASON_WEEKS*(1+DIM_PCT_CAR)^B7887)</f>
        <v>63.037499999999994</v>
      </c>
      <c r="G7887" s="5">
        <f>IF(C7887=0,0,C7887*LABOR_HRS_WK_MES*SEASON_WEEKS*(1+DIM_PCT_MES)^C7887)</f>
        <v>452.90833186570273</v>
      </c>
      <c r="H7887" s="5">
        <f>E7887+F7887+G7887</f>
        <v>3905.448478724386</v>
      </c>
      <c r="I7887" s="5">
        <f>MIN(H7887,FARMER_HRS)</f>
        <v>720</v>
      </c>
      <c r="J7887" s="5">
        <f>MAX(0,H7887-FARMER_HRS)</f>
        <v>3185.448478724386</v>
      </c>
      <c r="K7887" s="2">
        <f>I7887*FARMER_RATE+J7887*TEMP_WORKER_RATE</f>
        <v>80302.924977853923</v>
      </c>
      <c r="L7887" s="2">
        <f>A7887*PRICE_TOM+B7887*PRICE_CAR+C7887*PRICE_MES</f>
        <v>134088</v>
      </c>
      <c r="M7887" s="2">
        <f>A7887*FERT_BED_TOM+B7887*FERT_BED_CAR+C7887*FERT_BED_MES</f>
        <v>19360</v>
      </c>
      <c r="N7887" s="6">
        <f>IF(AND(D7887&lt;=TOTAL_BEDS,J7887&lt;=TEMP_WORKER_MAX*TEMP_WORKER_HRS),1,0)</f>
        <v>1</v>
      </c>
      <c r="O7887" s="2">
        <f>L7887-M7887-K7887-FIXED_COSTS</f>
        <v>14425.075022146077</v>
      </c>
      <c r="P7887" s="2">
        <f>IF(N7887=1,O7887,"")</f>
        <v>14425.075022146077</v>
      </c>
    </row>
    <row r="7888">
      <c r="A7888" s="6">
        <v>12</v>
      </c>
      <c r="B7888" s="6">
        <v>2</v>
      </c>
      <c r="C7888" s="6">
        <v>10</v>
      </c>
      <c r="D7888" s="6">
        <f>A7888+B7888+C7888</f>
        <v>24</v>
      </c>
      <c r="E7888" s="5">
        <f>IF(A7888=0,0,A7888*LABOR_HRS_WK_TOM*SEASON_WEEKS*(1+DIM_PCT_TOM)^A7888)</f>
        <v>3389.5026468586834</v>
      </c>
      <c r="F7888" s="5">
        <f>IF(B7888=0,0,B7888*LABOR_HRS_WK_CAR*SEASON_WEEKS*(1+DIM_PCT_CAR)^B7888)</f>
        <v>63.037499999999994</v>
      </c>
      <c r="G7888" s="5">
        <f>IF(C7888=0,0,C7888*LABOR_HRS_WK_MES*SEASON_WEEKS*(1+DIM_PCT_MES)^C7888)</f>
        <v>509.52187334891551</v>
      </c>
      <c r="H7888" s="5">
        <f>E7888+F7888+G7888</f>
        <v>3962.0620202075988</v>
      </c>
      <c r="I7888" s="5">
        <f>MIN(H7888,FARMER_HRS)</f>
        <v>720</v>
      </c>
      <c r="J7888" s="5">
        <f>MAX(0,H7888-FARMER_HRS)</f>
        <v>3242.0620202075988</v>
      </c>
      <c r="K7888" s="2">
        <f>I7888*FARMER_RATE+J7888*TEMP_WORKER_RATE</f>
        <v>81285.798961937486</v>
      </c>
      <c r="L7888" s="2">
        <f>A7888*PRICE_TOM+B7888*PRICE_CAR+C7888*PRICE_MES</f>
        <v>136788</v>
      </c>
      <c r="M7888" s="2">
        <f>A7888*FERT_BED_TOM+B7888*FERT_BED_CAR+C7888*FERT_BED_MES</f>
        <v>20240</v>
      </c>
      <c r="N7888" s="6">
        <f>IF(AND(D7888&lt;=TOTAL_BEDS,J7888&lt;=TEMP_WORKER_MAX*TEMP_WORKER_HRS),1,0)</f>
        <v>1</v>
      </c>
      <c r="O7888" s="2">
        <f>L7888-M7888-K7888-FIXED_COSTS</f>
        <v>15262.201038062514</v>
      </c>
      <c r="P7888" s="2">
        <f>IF(N7888=1,O7888,"")</f>
        <v>15262.201038062514</v>
      </c>
    </row>
    <row r="7889">
      <c r="A7889" s="6">
        <v>12</v>
      </c>
      <c r="B7889" s="6">
        <v>2</v>
      </c>
      <c r="C7889" s="6">
        <v>11</v>
      </c>
      <c r="D7889" s="6">
        <f>A7889+B7889+C7889</f>
        <v>25</v>
      </c>
      <c r="E7889" s="5">
        <f>IF(A7889=0,0,A7889*LABOR_HRS_WK_TOM*SEASON_WEEKS*(1+DIM_PCT_TOM)^A7889)</f>
        <v>3389.5026468586834</v>
      </c>
      <c r="F7889" s="5">
        <f>IF(B7889=0,0,B7889*LABOR_HRS_WK_CAR*SEASON_WEEKS*(1+DIM_PCT_CAR)^B7889)</f>
        <v>63.037499999999994</v>
      </c>
      <c r="G7889" s="5">
        <f>IF(C7889=0,0,C7889*LABOR_HRS_WK_MES*SEASON_WEEKS*(1+DIM_PCT_MES)^C7889)</f>
        <v>567.47998644235463</v>
      </c>
      <c r="H7889" s="5">
        <f>E7889+F7889+G7889</f>
        <v>4020.0201333010382</v>
      </c>
      <c r="I7889" s="5">
        <f>MIN(H7889,FARMER_HRS)</f>
        <v>720</v>
      </c>
      <c r="J7889" s="5">
        <f>MAX(0,H7889-FARMER_HRS)</f>
        <v>3300.0201333010382</v>
      </c>
      <c r="K7889" s="2">
        <f>I7889*FARMER_RATE+J7889*TEMP_WORKER_RATE</f>
        <v>82292.016203143023</v>
      </c>
      <c r="L7889" s="2">
        <f>A7889*PRICE_TOM+B7889*PRICE_CAR+C7889*PRICE_MES</f>
        <v>139488</v>
      </c>
      <c r="M7889" s="2">
        <f>A7889*FERT_BED_TOM+B7889*FERT_BED_CAR+C7889*FERT_BED_MES</f>
        <v>21120</v>
      </c>
      <c r="N7889" s="6">
        <f>IF(AND(D7889&lt;=TOTAL_BEDS,J7889&lt;=TEMP_WORKER_MAX*TEMP_WORKER_HRS),1,0)</f>
        <v>1</v>
      </c>
      <c r="O7889" s="2">
        <f>L7889-M7889-K7889-FIXED_COSTS</f>
        <v>16075.983796856977</v>
      </c>
      <c r="P7889" s="2">
        <f>IF(N7889=1,O7889,"")</f>
        <v>16075.983796856977</v>
      </c>
    </row>
    <row r="7890">
      <c r="A7890" s="6">
        <v>12</v>
      </c>
      <c r="B7890" s="6">
        <v>2</v>
      </c>
      <c r="C7890" s="6">
        <v>12</v>
      </c>
      <c r="D7890" s="6">
        <f>A7890+B7890+C7890</f>
        <v>26</v>
      </c>
      <c r="E7890" s="5">
        <f>IF(A7890=0,0,A7890*LABOR_HRS_WK_TOM*SEASON_WEEKS*(1+DIM_PCT_TOM)^A7890)</f>
        <v>3389.5026468586834</v>
      </c>
      <c r="F7890" s="5">
        <f>IF(B7890=0,0,B7890*LABOR_HRS_WK_CAR*SEASON_WEEKS*(1+DIM_PCT_CAR)^B7890)</f>
        <v>63.037499999999994</v>
      </c>
      <c r="G7890" s="5">
        <f>IF(C7890=0,0,C7890*LABOR_HRS_WK_MES*SEASON_WEEKS*(1+DIM_PCT_MES)^C7890)</f>
        <v>626.807439570419</v>
      </c>
      <c r="H7890" s="5">
        <f>E7890+F7890+G7890</f>
        <v>4079.3475864291022</v>
      </c>
      <c r="I7890" s="5">
        <f>MIN(H7890,FARMER_HRS)</f>
        <v>720</v>
      </c>
      <c r="J7890" s="5">
        <f>MAX(0,H7890-FARMER_HRS)</f>
        <v>3359.3475864291022</v>
      </c>
      <c r="K7890" s="2">
        <f>I7890*FARMER_RATE+J7890*TEMP_WORKER_RATE</f>
        <v>83322.006708838569</v>
      </c>
      <c r="L7890" s="2">
        <f>A7890*PRICE_TOM+B7890*PRICE_CAR+C7890*PRICE_MES</f>
        <v>142188</v>
      </c>
      <c r="M7890" s="2">
        <f>A7890*FERT_BED_TOM+B7890*FERT_BED_CAR+C7890*FERT_BED_MES</f>
        <v>22000</v>
      </c>
      <c r="N7890" s="6">
        <f>IF(AND(D7890&lt;=TOTAL_BEDS,J7890&lt;=TEMP_WORKER_MAX*TEMP_WORKER_HRS),1,0)</f>
        <v>1</v>
      </c>
      <c r="O7890" s="2">
        <f>L7890-M7890-K7890-FIXED_COSTS</f>
        <v>16865.993291161431</v>
      </c>
      <c r="P7890" s="2">
        <f>IF(N7890=1,O7890,"")</f>
        <v>16865.993291161431</v>
      </c>
    </row>
    <row r="7891">
      <c r="A7891" s="6">
        <v>12</v>
      </c>
      <c r="B7891" s="6">
        <v>2</v>
      </c>
      <c r="C7891" s="6">
        <v>13</v>
      </c>
      <c r="D7891" s="6">
        <f>A7891+B7891+C7891</f>
        <v>27</v>
      </c>
      <c r="E7891" s="5">
        <f>IF(A7891=0,0,A7891*LABOR_HRS_WK_TOM*SEASON_WEEKS*(1+DIM_PCT_TOM)^A7891)</f>
        <v>3389.5026468586834</v>
      </c>
      <c r="F7891" s="5">
        <f>IF(B7891=0,0,B7891*LABOR_HRS_WK_CAR*SEASON_WEEKS*(1+DIM_PCT_CAR)^B7891)</f>
        <v>63.037499999999994</v>
      </c>
      <c r="G7891" s="5">
        <f>IF(C7891=0,0,C7891*LABOR_HRS_WK_MES*SEASON_WEEKS*(1+DIM_PCT_MES)^C7891)</f>
        <v>687.52941027880331</v>
      </c>
      <c r="H7891" s="5">
        <f>E7891+F7891+G7891</f>
        <v>4140.0695571374863</v>
      </c>
      <c r="I7891" s="5">
        <f>MIN(H7891,FARMER_HRS)</f>
        <v>720</v>
      </c>
      <c r="J7891" s="5">
        <f>MAX(0,H7891-FARMER_HRS)</f>
        <v>3420.0695571374863</v>
      </c>
      <c r="K7891" s="2">
        <f>I7891*FARMER_RATE+J7891*TEMP_WORKER_RATE</f>
        <v>84376.207589192461</v>
      </c>
      <c r="L7891" s="2">
        <f>A7891*PRICE_TOM+B7891*PRICE_CAR+C7891*PRICE_MES</f>
        <v>144888</v>
      </c>
      <c r="M7891" s="2">
        <f>A7891*FERT_BED_TOM+B7891*FERT_BED_CAR+C7891*FERT_BED_MES</f>
        <v>22880</v>
      </c>
      <c r="N7891" s="6">
        <f>IF(AND(D7891&lt;=TOTAL_BEDS,J7891&lt;=TEMP_WORKER_MAX*TEMP_WORKER_HRS),1,0)</f>
        <v>1</v>
      </c>
      <c r="O7891" s="2">
        <f>L7891-M7891-K7891-FIXED_COSTS</f>
        <v>17631.792410807539</v>
      </c>
      <c r="P7891" s="2">
        <f>IF(N7891=1,O7891,"")</f>
        <v>17631.792410807539</v>
      </c>
    </row>
    <row r="7892">
      <c r="A7892" s="6">
        <v>12</v>
      </c>
      <c r="B7892" s="6">
        <v>2</v>
      </c>
      <c r="C7892" s="6">
        <v>14</v>
      </c>
      <c r="D7892" s="6">
        <f>A7892+B7892+C7892</f>
        <v>28</v>
      </c>
      <c r="E7892" s="5">
        <f>IF(A7892=0,0,A7892*LABOR_HRS_WK_TOM*SEASON_WEEKS*(1+DIM_PCT_TOM)^A7892)</f>
        <v>3389.5026468586834</v>
      </c>
      <c r="F7892" s="5">
        <f>IF(B7892=0,0,B7892*LABOR_HRS_WK_CAR*SEASON_WEEKS*(1+DIM_PCT_CAR)^B7892)</f>
        <v>63.037499999999994</v>
      </c>
      <c r="G7892" s="5">
        <f>IF(C7892=0,0,C7892*LABOR_HRS_WK_MES*SEASON_WEEKS*(1+DIM_PCT_MES)^C7892)</f>
        <v>749.67149159246435</v>
      </c>
      <c r="H7892" s="5">
        <f>E7892+F7892+G7892</f>
        <v>4202.2116384511473</v>
      </c>
      <c r="I7892" s="5">
        <f>MIN(H7892,FARMER_HRS)</f>
        <v>720</v>
      </c>
      <c r="J7892" s="5">
        <f>MAX(0,H7892-FARMER_HRS)</f>
        <v>3482.2116384511473</v>
      </c>
      <c r="K7892" s="2">
        <f>I7892*FARMER_RATE+J7892*TEMP_WORKER_RATE</f>
        <v>85455.063167554646</v>
      </c>
      <c r="L7892" s="2">
        <f>A7892*PRICE_TOM+B7892*PRICE_CAR+C7892*PRICE_MES</f>
        <v>147588</v>
      </c>
      <c r="M7892" s="2">
        <f>A7892*FERT_BED_TOM+B7892*FERT_BED_CAR+C7892*FERT_BED_MES</f>
        <v>23760</v>
      </c>
      <c r="N7892" s="6">
        <f>IF(AND(D7892&lt;=TOTAL_BEDS,J7892&lt;=TEMP_WORKER_MAX*TEMP_WORKER_HRS),1,0)</f>
        <v>1</v>
      </c>
      <c r="O7892" s="2">
        <f>L7892-M7892-K7892-FIXED_COSTS</f>
        <v>18372.936832445354</v>
      </c>
      <c r="P7892" s="2">
        <f>IF(N7892=1,O7892,"")</f>
        <v>18372.936832445354</v>
      </c>
    </row>
    <row r="7893">
      <c r="A7893" s="6">
        <v>12</v>
      </c>
      <c r="B7893" s="6">
        <v>2</v>
      </c>
      <c r="C7893" s="6">
        <v>15</v>
      </c>
      <c r="D7893" s="6">
        <f>A7893+B7893+C7893</f>
        <v>29</v>
      </c>
      <c r="E7893" s="5">
        <f>IF(A7893=0,0,A7893*LABOR_HRS_WK_TOM*SEASON_WEEKS*(1+DIM_PCT_TOM)^A7893)</f>
        <v>3389.5026468586834</v>
      </c>
      <c r="F7893" s="5">
        <f>IF(B7893=0,0,B7893*LABOR_HRS_WK_CAR*SEASON_WEEKS*(1+DIM_PCT_CAR)^B7893)</f>
        <v>63.037499999999994</v>
      </c>
      <c r="G7893" s="5">
        <f>IF(C7893=0,0,C7893*LABOR_HRS_WK_MES*SEASON_WEEKS*(1+DIM_PCT_MES)^C7893)</f>
        <v>813.25969846861074</v>
      </c>
      <c r="H7893" s="5">
        <f>E7893+F7893+G7893</f>
        <v>4265.799845327294</v>
      </c>
      <c r="I7893" s="5">
        <f>MIN(H7893,FARMER_HRS)</f>
        <v>720</v>
      </c>
      <c r="J7893" s="5">
        <f>MAX(0,H7893-FARMER_HRS)</f>
        <v>3545.799845327294</v>
      </c>
      <c r="K7893" s="2">
        <f>I7893*FARMER_RATE+J7893*TEMP_WORKER_RATE</f>
        <v>86559.025092487747</v>
      </c>
      <c r="L7893" s="2">
        <f>A7893*PRICE_TOM+B7893*PRICE_CAR+C7893*PRICE_MES</f>
        <v>150288</v>
      </c>
      <c r="M7893" s="2">
        <f>A7893*FERT_BED_TOM+B7893*FERT_BED_CAR+C7893*FERT_BED_MES</f>
        <v>24640</v>
      </c>
      <c r="N7893" s="6">
        <f>IF(AND(D7893&lt;=TOTAL_BEDS,J7893&lt;=TEMP_WORKER_MAX*TEMP_WORKER_HRS),1,0)</f>
        <v>1</v>
      </c>
      <c r="O7893" s="2">
        <f>L7893-M7893-K7893-FIXED_COSTS</f>
        <v>19088.974907512253</v>
      </c>
      <c r="P7893" s="2">
        <f>IF(N7893=1,O7893,"")</f>
        <v>19088.974907512253</v>
      </c>
    </row>
    <row r="7894">
      <c r="A7894" s="6">
        <v>12</v>
      </c>
      <c r="B7894" s="6">
        <v>2</v>
      </c>
      <c r="C7894" s="6">
        <v>16</v>
      </c>
      <c r="D7894" s="6">
        <f>A7894+B7894+C7894</f>
        <v>30</v>
      </c>
      <c r="E7894" s="5">
        <f>IF(A7894=0,0,A7894*LABOR_HRS_WK_TOM*SEASON_WEEKS*(1+DIM_PCT_TOM)^A7894)</f>
        <v>3389.5026468586834</v>
      </c>
      <c r="F7894" s="5">
        <f>IF(B7894=0,0,B7894*LABOR_HRS_WK_CAR*SEASON_WEEKS*(1+DIM_PCT_CAR)^B7894)</f>
        <v>63.037499999999994</v>
      </c>
      <c r="G7894" s="5">
        <f>IF(C7894=0,0,C7894*LABOR_HRS_WK_MES*SEASON_WEEKS*(1+DIM_PCT_MES)^C7894)</f>
        <v>878.32047434609967</v>
      </c>
      <c r="H7894" s="5">
        <f>E7894+F7894+G7894</f>
        <v>4330.8606212047835</v>
      </c>
      <c r="I7894" s="5">
        <f>MIN(H7894,FARMER_HRS)</f>
        <v>720</v>
      </c>
      <c r="J7894" s="5">
        <f>MAX(0,H7894-FARMER_HRS)</f>
        <v>3610.8606212047835</v>
      </c>
      <c r="K7894" s="2">
        <f>I7894*FARMER_RATE+J7894*TEMP_WORKER_RATE</f>
        <v>87688.552451471944</v>
      </c>
      <c r="L7894" s="2">
        <f>A7894*PRICE_TOM+B7894*PRICE_CAR+C7894*PRICE_MES</f>
        <v>152988</v>
      </c>
      <c r="M7894" s="2">
        <f>A7894*FERT_BED_TOM+B7894*FERT_BED_CAR+C7894*FERT_BED_MES</f>
        <v>25520</v>
      </c>
      <c r="N7894" s="6">
        <f>IF(AND(D7894&lt;=TOTAL_BEDS,J7894&lt;=TEMP_WORKER_MAX*TEMP_WORKER_HRS),1,0)</f>
        <v>1</v>
      </c>
      <c r="O7894" s="2">
        <f>L7894-M7894-K7894-FIXED_COSTS</f>
        <v>19779.447548528056</v>
      </c>
      <c r="P7894" s="2">
        <f>IF(N7894=1,O7894,"")</f>
        <v>19779.447548528056</v>
      </c>
    </row>
    <row r="7895">
      <c r="A7895" s="6">
        <v>12</v>
      </c>
      <c r="B7895" s="6">
        <v>2</v>
      </c>
      <c r="C7895" s="6">
        <v>17</v>
      </c>
      <c r="D7895" s="6">
        <f>A7895+B7895+C7895</f>
        <v>31</v>
      </c>
      <c r="E7895" s="5">
        <f>IF(A7895=0,0,A7895*LABOR_HRS_WK_TOM*SEASON_WEEKS*(1+DIM_PCT_TOM)^A7895)</f>
        <v>3389.5026468586834</v>
      </c>
      <c r="F7895" s="5">
        <f>IF(B7895=0,0,B7895*LABOR_HRS_WK_CAR*SEASON_WEEKS*(1+DIM_PCT_CAR)^B7895)</f>
        <v>63.037499999999994</v>
      </c>
      <c r="G7895" s="5">
        <f>IF(C7895=0,0,C7895*LABOR_HRS_WK_MES*SEASON_WEEKS*(1+DIM_PCT_MES)^C7895)</f>
        <v>944.88069779263992</v>
      </c>
      <c r="H7895" s="5">
        <f>E7895+F7895+G7895</f>
        <v>4397.420844651323</v>
      </c>
      <c r="I7895" s="5">
        <f>MIN(H7895,FARMER_HRS)</f>
        <v>720</v>
      </c>
      <c r="J7895" s="5">
        <f>MAX(0,H7895-FARMER_HRS)</f>
        <v>3677.420844651323</v>
      </c>
      <c r="K7895" s="2">
        <f>I7895*FARMER_RATE+J7895*TEMP_WORKER_RATE</f>
        <v>88844.111886307684</v>
      </c>
      <c r="L7895" s="2">
        <f>A7895*PRICE_TOM+B7895*PRICE_CAR+C7895*PRICE_MES</f>
        <v>155688</v>
      </c>
      <c r="M7895" s="2">
        <f>A7895*FERT_BED_TOM+B7895*FERT_BED_CAR+C7895*FERT_BED_MES</f>
        <v>26400</v>
      </c>
      <c r="N7895" s="6">
        <f>IF(AND(D7895&lt;=TOTAL_BEDS,J7895&lt;=TEMP_WORKER_MAX*TEMP_WORKER_HRS),1,0)</f>
        <v>1</v>
      </c>
      <c r="O7895" s="2">
        <f>L7895-M7895-K7895-FIXED_COSTS</f>
        <v>20443.888113692316</v>
      </c>
      <c r="P7895" s="2">
        <f>IF(N7895=1,O7895,"")</f>
        <v>20443.888113692316</v>
      </c>
    </row>
    <row r="7896">
      <c r="A7896" s="6">
        <v>12</v>
      </c>
      <c r="B7896" s="6">
        <v>2</v>
      </c>
      <c r="C7896" s="6">
        <v>18</v>
      </c>
      <c r="D7896" s="6">
        <f>A7896+B7896+C7896</f>
        <v>32</v>
      </c>
      <c r="E7896" s="5">
        <f>IF(A7896=0,0,A7896*LABOR_HRS_WK_TOM*SEASON_WEEKS*(1+DIM_PCT_TOM)^A7896)</f>
        <v>3389.5026468586834</v>
      </c>
      <c r="F7896" s="5">
        <f>IF(B7896=0,0,B7896*LABOR_HRS_WK_CAR*SEASON_WEEKS*(1+DIM_PCT_CAR)^B7896)</f>
        <v>63.037499999999994</v>
      </c>
      <c r="G7896" s="5">
        <f>IF(C7896=0,0,C7896*LABOR_HRS_WK_MES*SEASON_WEEKS*(1+DIM_PCT_MES)^C7896)</f>
        <v>1012.9676892512272</v>
      </c>
      <c r="H7896" s="5">
        <f>E7896+F7896+G7896</f>
        <v>4465.50783610991</v>
      </c>
      <c r="I7896" s="5">
        <f>MIN(H7896,FARMER_HRS)</f>
        <v>720</v>
      </c>
      <c r="J7896" s="5">
        <f>MAX(0,H7896-FARMER_HRS)</f>
        <v>3745.5078361099104</v>
      </c>
      <c r="K7896" s="2">
        <f>I7896*FARMER_RATE+J7896*TEMP_WORKER_RATE</f>
        <v>90026.177710241493</v>
      </c>
      <c r="L7896" s="2">
        <f>A7896*PRICE_TOM+B7896*PRICE_CAR+C7896*PRICE_MES</f>
        <v>158388</v>
      </c>
      <c r="M7896" s="2">
        <f>A7896*FERT_BED_TOM+B7896*FERT_BED_CAR+C7896*FERT_BED_MES</f>
        <v>27280</v>
      </c>
      <c r="N7896" s="6">
        <f>IF(AND(D7896&lt;=TOTAL_BEDS,J7896&lt;=TEMP_WORKER_MAX*TEMP_WORKER_HRS),1,0)</f>
        <v>1</v>
      </c>
      <c r="O7896" s="2">
        <f>L7896-M7896-K7896-FIXED_COSTS</f>
        <v>21081.822289758507</v>
      </c>
      <c r="P7896" s="2">
        <f>IF(N7896=1,O7896,"")</f>
        <v>21081.822289758507</v>
      </c>
    </row>
    <row r="7897">
      <c r="A7897" s="6">
        <v>12</v>
      </c>
      <c r="B7897" s="6">
        <v>2</v>
      </c>
      <c r="C7897" s="6">
        <v>19</v>
      </c>
      <c r="D7897" s="6">
        <f>A7897+B7897+C7897</f>
        <v>33</v>
      </c>
      <c r="E7897" s="5">
        <f>IF(A7897=0,0,A7897*LABOR_HRS_WK_TOM*SEASON_WEEKS*(1+DIM_PCT_TOM)^A7897)</f>
        <v>3389.5026468586834</v>
      </c>
      <c r="F7897" s="5">
        <f>IF(B7897=0,0,B7897*LABOR_HRS_WK_CAR*SEASON_WEEKS*(1+DIM_PCT_CAR)^B7897)</f>
        <v>63.037499999999994</v>
      </c>
      <c r="G7897" s="5">
        <f>IF(C7897=0,0,C7897*LABOR_HRS_WK_MES*SEASON_WEEKS*(1+DIM_PCT_MES)^C7897)</f>
        <v>1082.6092178872491</v>
      </c>
      <c r="H7897" s="5">
        <f>E7897+F7897+G7897</f>
        <v>4535.149364745932</v>
      </c>
      <c r="I7897" s="5">
        <f>MIN(H7897,FARMER_HRS)</f>
        <v>720</v>
      </c>
      <c r="J7897" s="5">
        <f>MAX(0,H7897-FARMER_HRS)</f>
        <v>3815.149364745932</v>
      </c>
      <c r="K7897" s="2">
        <f>I7897*FARMER_RATE+J7897*TEMP_WORKER_RATE</f>
        <v>91235.23202683909</v>
      </c>
      <c r="L7897" s="2">
        <f>A7897*PRICE_TOM+B7897*PRICE_CAR+C7897*PRICE_MES</f>
        <v>161088</v>
      </c>
      <c r="M7897" s="2">
        <f>A7897*FERT_BED_TOM+B7897*FERT_BED_CAR+C7897*FERT_BED_MES</f>
        <v>28160</v>
      </c>
      <c r="N7897" s="6">
        <f>IF(AND(D7897&lt;=TOTAL_BEDS,J7897&lt;=TEMP_WORKER_MAX*TEMP_WORKER_HRS),1,0)</f>
        <v>1</v>
      </c>
      <c r="O7897" s="2">
        <f>L7897-M7897-K7897-FIXED_COSTS</f>
        <v>21692.76797316091</v>
      </c>
      <c r="P7897" s="2">
        <f>IF(N7897=1,O7897,"")</f>
        <v>21692.76797316091</v>
      </c>
    </row>
    <row r="7898">
      <c r="A7898" s="6">
        <v>12</v>
      </c>
      <c r="B7898" s="6">
        <v>2</v>
      </c>
      <c r="C7898" s="6">
        <v>20</v>
      </c>
      <c r="D7898" s="6">
        <f>A7898+B7898+C7898</f>
        <v>34</v>
      </c>
      <c r="E7898" s="5">
        <f>IF(A7898=0,0,A7898*LABOR_HRS_WK_TOM*SEASON_WEEKS*(1+DIM_PCT_TOM)^A7898)</f>
        <v>3389.5026468586834</v>
      </c>
      <c r="F7898" s="5">
        <f>IF(B7898=0,0,B7898*LABOR_HRS_WK_CAR*SEASON_WEEKS*(1+DIM_PCT_CAR)^B7898)</f>
        <v>63.037499999999994</v>
      </c>
      <c r="G7898" s="5">
        <f>IF(C7898=0,0,C7898*LABOR_HRS_WK_MES*SEASON_WEEKS*(1+DIM_PCT_MES)^C7898)</f>
        <v>1153.8335085377259</v>
      </c>
      <c r="H7898" s="5">
        <f>E7898+F7898+G7898</f>
        <v>4606.373655396409</v>
      </c>
      <c r="I7898" s="5">
        <f>MIN(H7898,FARMER_HRS)</f>
        <v>720</v>
      </c>
      <c r="J7898" s="5">
        <f>MAX(0,H7898-FARMER_HRS)</f>
        <v>3886.373655396409</v>
      </c>
      <c r="K7898" s="2">
        <f>I7898*FARMER_RATE+J7898*TEMP_WORKER_RATE</f>
        <v>92471.7648506321</v>
      </c>
      <c r="L7898" s="2">
        <f>A7898*PRICE_TOM+B7898*PRICE_CAR+C7898*PRICE_MES</f>
        <v>163788</v>
      </c>
      <c r="M7898" s="2">
        <f>A7898*FERT_BED_TOM+B7898*FERT_BED_CAR+C7898*FERT_BED_MES</f>
        <v>29040</v>
      </c>
      <c r="N7898" s="6">
        <f>IF(AND(D7898&lt;=TOTAL_BEDS,J7898&lt;=TEMP_WORKER_MAX*TEMP_WORKER_HRS),1,0)</f>
        <v>1</v>
      </c>
      <c r="O7898" s="2">
        <f>L7898-M7898-K7898-FIXED_COSTS</f>
        <v>22276.2351493679</v>
      </c>
      <c r="P7898" s="2">
        <f>IF(N7898=1,O7898,"")</f>
        <v>22276.2351493679</v>
      </c>
    </row>
    <row r="7899">
      <c r="A7899" s="6">
        <v>12</v>
      </c>
      <c r="B7899" s="6">
        <v>2</v>
      </c>
      <c r="C7899" s="6">
        <v>21</v>
      </c>
      <c r="D7899" s="6">
        <f>A7899+B7899+C7899</f>
        <v>35</v>
      </c>
      <c r="E7899" s="5">
        <f>IF(A7899=0,0,A7899*LABOR_HRS_WK_TOM*SEASON_WEEKS*(1+DIM_PCT_TOM)^A7899)</f>
        <v>3389.5026468586834</v>
      </c>
      <c r="F7899" s="5">
        <f>IF(B7899=0,0,B7899*LABOR_HRS_WK_CAR*SEASON_WEEKS*(1+DIM_PCT_CAR)^B7899)</f>
        <v>63.037499999999994</v>
      </c>
      <c r="G7899" s="5">
        <f>IF(C7899=0,0,C7899*LABOR_HRS_WK_MES*SEASON_WEEKS*(1+DIM_PCT_MES)^C7899)</f>
        <v>1226.6692487641699</v>
      </c>
      <c r="H7899" s="5">
        <f>E7899+F7899+G7899</f>
        <v>4679.2093956228528</v>
      </c>
      <c r="I7899" s="5">
        <f>MIN(H7899,FARMER_HRS)</f>
        <v>720</v>
      </c>
      <c r="J7899" s="5">
        <f>MAX(0,H7899-FARMER_HRS)</f>
        <v>3959.2093956228528</v>
      </c>
      <c r="K7899" s="2">
        <f>I7899*FARMER_RATE+J7899*TEMP_WORKER_RATE</f>
        <v>93736.274229563409</v>
      </c>
      <c r="L7899" s="2">
        <f>A7899*PRICE_TOM+B7899*PRICE_CAR+C7899*PRICE_MES</f>
        <v>166488</v>
      </c>
      <c r="M7899" s="2">
        <f>A7899*FERT_BED_TOM+B7899*FERT_BED_CAR+C7899*FERT_BED_MES</f>
        <v>29920</v>
      </c>
      <c r="N7899" s="6">
        <f>IF(AND(D7899&lt;=TOTAL_BEDS,J7899&lt;=TEMP_WORKER_MAX*TEMP_WORKER_HRS),1,0)</f>
        <v>1</v>
      </c>
      <c r="O7899" s="2">
        <f>L7899-M7899-K7899-FIXED_COSTS</f>
        <v>22831.725770436591</v>
      </c>
      <c r="P7899" s="2">
        <f>IF(N7899=1,O7899,"")</f>
        <v>22831.725770436591</v>
      </c>
    </row>
    <row r="7900">
      <c r="A7900" s="6">
        <v>12</v>
      </c>
      <c r="B7900" s="6">
        <v>2</v>
      </c>
      <c r="C7900" s="6">
        <v>22</v>
      </c>
      <c r="D7900" s="6">
        <f>A7900+B7900+C7900</f>
        <v>36</v>
      </c>
      <c r="E7900" s="5">
        <f>IF(A7900=0,0,A7900*LABOR_HRS_WK_TOM*SEASON_WEEKS*(1+DIM_PCT_TOM)^A7900)</f>
        <v>3389.5026468586834</v>
      </c>
      <c r="F7900" s="5">
        <f>IF(B7900=0,0,B7900*LABOR_HRS_WK_CAR*SEASON_WEEKS*(1+DIM_PCT_CAR)^B7900)</f>
        <v>63.037499999999994</v>
      </c>
      <c r="G7900" s="5">
        <f>IF(C7900=0,0,C7900*LABOR_HRS_WK_MES*SEASON_WEEKS*(1+DIM_PCT_MES)^C7900)</f>
        <v>1301.1455960105659</v>
      </c>
      <c r="H7900" s="5">
        <f>E7900+F7900+G7900</f>
        <v>4753.6857428692492</v>
      </c>
      <c r="I7900" s="5">
        <f>MIN(H7900,FARMER_HRS)</f>
        <v>720</v>
      </c>
      <c r="J7900" s="5">
        <f>MAX(0,H7900-FARMER_HRS)</f>
        <v>4033.6857428692492</v>
      </c>
      <c r="K7900" s="2">
        <f>I7900*FARMER_RATE+J7900*TEMP_WORKER_RATE</f>
        <v>95029.266369257792</v>
      </c>
      <c r="L7900" s="2">
        <f>A7900*PRICE_TOM+B7900*PRICE_CAR+C7900*PRICE_MES</f>
        <v>169188</v>
      </c>
      <c r="M7900" s="2">
        <f>A7900*FERT_BED_TOM+B7900*FERT_BED_CAR+C7900*FERT_BED_MES</f>
        <v>30800</v>
      </c>
      <c r="N7900" s="6">
        <f>IF(AND(D7900&lt;=TOTAL_BEDS,J7900&lt;=TEMP_WORKER_MAX*TEMP_WORKER_HRS),1,0)</f>
        <v>1</v>
      </c>
      <c r="O7900" s="2">
        <f>L7900-M7900-K7900-FIXED_COSTS</f>
        <v>23358.733630742208</v>
      </c>
      <c r="P7900" s="2">
        <f>IF(N7900=1,O7900,"")</f>
        <v>23358.733630742208</v>
      </c>
    </row>
    <row r="7901">
      <c r="A7901" s="6">
        <v>12</v>
      </c>
      <c r="B7901" s="6">
        <v>2</v>
      </c>
      <c r="C7901" s="6">
        <v>23</v>
      </c>
      <c r="D7901" s="6">
        <f>A7901+B7901+C7901</f>
        <v>37</v>
      </c>
      <c r="E7901" s="5">
        <f>IF(A7901=0,0,A7901*LABOR_HRS_WK_TOM*SEASON_WEEKS*(1+DIM_PCT_TOM)^A7901)</f>
        <v>3389.5026468586834</v>
      </c>
      <c r="F7901" s="5">
        <f>IF(B7901=0,0,B7901*LABOR_HRS_WK_CAR*SEASON_WEEKS*(1+DIM_PCT_CAR)^B7901)</f>
        <v>63.037499999999994</v>
      </c>
      <c r="G7901" s="5">
        <f>IF(C7901=0,0,C7901*LABOR_HRS_WK_MES*SEASON_WEEKS*(1+DIM_PCT_MES)^C7901)</f>
        <v>1377.2921848680023</v>
      </c>
      <c r="H7901" s="5">
        <f>E7901+F7901+G7901</f>
        <v>4829.8323317266859</v>
      </c>
      <c r="I7901" s="5">
        <f>MIN(H7901,FARMER_HRS)</f>
        <v>720</v>
      </c>
      <c r="J7901" s="5">
        <f>MAX(0,H7901-FARMER_HRS)</f>
        <v>4109.8323317266859</v>
      </c>
      <c r="K7901" s="2">
        <f>I7901*FARMER_RATE+J7901*TEMP_WORKER_RATE</f>
        <v>96351.255759143853</v>
      </c>
      <c r="L7901" s="2">
        <f>A7901*PRICE_TOM+B7901*PRICE_CAR+C7901*PRICE_MES</f>
        <v>171888</v>
      </c>
      <c r="M7901" s="2">
        <f>A7901*FERT_BED_TOM+B7901*FERT_BED_CAR+C7901*FERT_BED_MES</f>
        <v>31680</v>
      </c>
      <c r="N7901" s="6">
        <f>IF(AND(D7901&lt;=TOTAL_BEDS,J7901&lt;=TEMP_WORKER_MAX*TEMP_WORKER_HRS),1,0)</f>
        <v>1</v>
      </c>
      <c r="O7901" s="2">
        <f>L7901-M7901-K7901-FIXED_COSTS</f>
        <v>23856.744240856147</v>
      </c>
      <c r="P7901" s="2">
        <f>IF(N7901=1,O7901,"")</f>
        <v>23856.744240856147</v>
      </c>
    </row>
    <row r="7902">
      <c r="A7902" s="6">
        <v>12</v>
      </c>
      <c r="B7902" s="6">
        <v>2</v>
      </c>
      <c r="C7902" s="6">
        <v>24</v>
      </c>
      <c r="D7902" s="6">
        <f>A7902+B7902+C7902</f>
        <v>38</v>
      </c>
      <c r="E7902" s="5">
        <f>IF(A7902=0,0,A7902*LABOR_HRS_WK_TOM*SEASON_WEEKS*(1+DIM_PCT_TOM)^A7902)</f>
        <v>3389.5026468586834</v>
      </c>
      <c r="F7902" s="5">
        <f>IF(B7902=0,0,B7902*LABOR_HRS_WK_CAR*SEASON_WEEKS*(1+DIM_PCT_CAR)^B7902)</f>
        <v>63.037499999999994</v>
      </c>
      <c r="G7902" s="5">
        <f>IF(C7902=0,0,C7902*LABOR_HRS_WK_MES*SEASON_WEEKS*(1+DIM_PCT_MES)^C7902)</f>
        <v>1455.139134447498</v>
      </c>
      <c r="H7902" s="5">
        <f>E7902+F7902+G7902</f>
        <v>4907.6792813061811</v>
      </c>
      <c r="I7902" s="5">
        <f>MIN(H7902,FARMER_HRS)</f>
        <v>720</v>
      </c>
      <c r="J7902" s="5">
        <f>MAX(0,H7902-FARMER_HRS)</f>
        <v>4187.6792813061811</v>
      </c>
      <c r="K7902" s="2">
        <f>I7902*FARMER_RATE+J7902*TEMP_WORKER_RATE</f>
        <v>97702.765300454528</v>
      </c>
      <c r="L7902" s="2">
        <f>A7902*PRICE_TOM+B7902*PRICE_CAR+C7902*PRICE_MES</f>
        <v>174588</v>
      </c>
      <c r="M7902" s="2">
        <f>A7902*FERT_BED_TOM+B7902*FERT_BED_CAR+C7902*FERT_BED_MES</f>
        <v>32560</v>
      </c>
      <c r="N7902" s="6">
        <f>IF(AND(D7902&lt;=TOTAL_BEDS,J7902&lt;=TEMP_WORKER_MAX*TEMP_WORKER_HRS),1,0)</f>
        <v>1</v>
      </c>
      <c r="O7902" s="2">
        <f>L7902-M7902-K7902-FIXED_COSTS</f>
        <v>24325.234699545472</v>
      </c>
      <c r="P7902" s="2">
        <f>IF(N7902=1,O7902,"")</f>
        <v>24325.234699545472</v>
      </c>
    </row>
    <row r="7903">
      <c r="A7903" s="6">
        <v>12</v>
      </c>
      <c r="B7903" s="6">
        <v>2</v>
      </c>
      <c r="C7903" s="6">
        <v>25</v>
      </c>
      <c r="D7903" s="6">
        <f>A7903+B7903+C7903</f>
        <v>39</v>
      </c>
      <c r="E7903" s="5">
        <f>IF(A7903=0,0,A7903*LABOR_HRS_WK_TOM*SEASON_WEEKS*(1+DIM_PCT_TOM)^A7903)</f>
        <v>3389.5026468586834</v>
      </c>
      <c r="F7903" s="5">
        <f>IF(B7903=0,0,B7903*LABOR_HRS_WK_CAR*SEASON_WEEKS*(1+DIM_PCT_CAR)^B7903)</f>
        <v>63.037499999999994</v>
      </c>
      <c r="G7903" s="5">
        <f>IF(C7903=0,0,C7903*LABOR_HRS_WK_MES*SEASON_WEEKS*(1+DIM_PCT_MES)^C7903)</f>
        <v>1534.7170558625955</v>
      </c>
      <c r="H7903" s="5">
        <f>E7903+F7903+G7903</f>
        <v>4987.2572027212791</v>
      </c>
      <c r="I7903" s="5">
        <f>MIN(H7903,FARMER_HRS)</f>
        <v>720</v>
      </c>
      <c r="J7903" s="5">
        <f>MAX(0,H7903-FARMER_HRS)</f>
        <v>4267.2572027212791</v>
      </c>
      <c r="K7903" s="2">
        <f>I7903*FARMER_RATE+J7903*TEMP_WORKER_RATE</f>
        <v>99084.326436133313</v>
      </c>
      <c r="L7903" s="2">
        <f>A7903*PRICE_TOM+B7903*PRICE_CAR+C7903*PRICE_MES</f>
        <v>177288</v>
      </c>
      <c r="M7903" s="2">
        <f>A7903*FERT_BED_TOM+B7903*FERT_BED_CAR+C7903*FERT_BED_MES</f>
        <v>33440</v>
      </c>
      <c r="N7903" s="6">
        <f>IF(AND(D7903&lt;=TOTAL_BEDS,J7903&lt;=TEMP_WORKER_MAX*TEMP_WORKER_HRS),1,0)</f>
        <v>1</v>
      </c>
      <c r="O7903" s="2">
        <f>L7903-M7903-K7903-FIXED_COSTS</f>
        <v>24763.673563866687</v>
      </c>
      <c r="P7903" s="2">
        <f>IF(N7903=1,O7903,"")</f>
        <v>24763.673563866687</v>
      </c>
    </row>
    <row r="7904">
      <c r="A7904" s="6">
        <v>12</v>
      </c>
      <c r="B7904" s="6">
        <v>2</v>
      </c>
      <c r="C7904" s="6">
        <v>26</v>
      </c>
      <c r="D7904" s="6">
        <f>A7904+B7904+C7904</f>
        <v>40</v>
      </c>
      <c r="E7904" s="5">
        <f>IF(A7904=0,0,A7904*LABOR_HRS_WK_TOM*SEASON_WEEKS*(1+DIM_PCT_TOM)^A7904)</f>
        <v>3389.5026468586834</v>
      </c>
      <c r="F7904" s="5">
        <f>IF(B7904=0,0,B7904*LABOR_HRS_WK_CAR*SEASON_WEEKS*(1+DIM_PCT_CAR)^B7904)</f>
        <v>63.037499999999994</v>
      </c>
      <c r="G7904" s="5">
        <f>IF(C7904=0,0,C7904*LABOR_HRS_WK_MES*SEASON_WEEKS*(1+DIM_PCT_MES)^C7904)</f>
        <v>1616.0570598233128</v>
      </c>
      <c r="H7904" s="5">
        <f>E7904+F7904+G7904</f>
        <v>5068.5972066819959</v>
      </c>
      <c r="I7904" s="5">
        <f>MIN(H7904,FARMER_HRS)</f>
        <v>720</v>
      </c>
      <c r="J7904" s="5">
        <f>MAX(0,H7904-FARMER_HRS)</f>
        <v>4348.5972066819959</v>
      </c>
      <c r="K7904" s="2">
        <f>I7904*FARMER_RATE+J7904*TEMP_WORKER_RATE</f>
        <v>100496.47928267354</v>
      </c>
      <c r="L7904" s="2">
        <f>A7904*PRICE_TOM+B7904*PRICE_CAR+C7904*PRICE_MES</f>
        <v>179988</v>
      </c>
      <c r="M7904" s="2">
        <f>A7904*FERT_BED_TOM+B7904*FERT_BED_CAR+C7904*FERT_BED_MES</f>
        <v>34320</v>
      </c>
      <c r="N7904" s="6">
        <f>IF(AND(D7904&lt;=TOTAL_BEDS,J7904&lt;=TEMP_WORKER_MAX*TEMP_WORKER_HRS),1,0)</f>
        <v>1</v>
      </c>
      <c r="O7904" s="2">
        <f>L7904-M7904-K7904-FIXED_COSTS</f>
        <v>25171.520717326464</v>
      </c>
      <c r="P7904" s="2">
        <f>IF(N7904=1,O7904,"")</f>
        <v>25171.520717326464</v>
      </c>
    </row>
    <row r="7905">
      <c r="A7905" s="6">
        <v>12</v>
      </c>
      <c r="B7905" s="6">
        <v>2</v>
      </c>
      <c r="C7905" s="6">
        <v>27</v>
      </c>
      <c r="D7905" s="6">
        <f>A7905+B7905+C7905</f>
        <v>41</v>
      </c>
      <c r="E7905" s="5">
        <f>IF(A7905=0,0,A7905*LABOR_HRS_WK_TOM*SEASON_WEEKS*(1+DIM_PCT_TOM)^A7905)</f>
        <v>3389.5026468586834</v>
      </c>
      <c r="F7905" s="5">
        <f>IF(B7905=0,0,B7905*LABOR_HRS_WK_CAR*SEASON_WEEKS*(1+DIM_PCT_CAR)^B7905)</f>
        <v>63.037499999999994</v>
      </c>
      <c r="G7905" s="5">
        <f>IF(C7905=0,0,C7905*LABOR_HRS_WK_MES*SEASON_WEEKS*(1+DIM_PCT_MES)^C7905)</f>
        <v>1699.19076434307</v>
      </c>
      <c r="H7905" s="5">
        <f>E7905+F7905+G7905</f>
        <v>5151.7309112017538</v>
      </c>
      <c r="I7905" s="5">
        <f>MIN(H7905,FARMER_HRS)</f>
        <v>720</v>
      </c>
      <c r="J7905" s="5">
        <f>MAX(0,H7905-FARMER_HRS)</f>
        <v>4431.7309112017538</v>
      </c>
      <c r="K7905" s="2">
        <f>I7905*FARMER_RATE+J7905*TEMP_WORKER_RATE</f>
        <v>101939.77276391933</v>
      </c>
      <c r="L7905" s="2">
        <f>A7905*PRICE_TOM+B7905*PRICE_CAR+C7905*PRICE_MES</f>
        <v>182688</v>
      </c>
      <c r="M7905" s="2">
        <f>A7905*FERT_BED_TOM+B7905*FERT_BED_CAR+C7905*FERT_BED_MES</f>
        <v>35200</v>
      </c>
      <c r="N7905" s="6">
        <f>IF(AND(D7905&lt;=TOTAL_BEDS,J7905&lt;=TEMP_WORKER_MAX*TEMP_WORKER_HRS),1,0)</f>
        <v>1</v>
      </c>
      <c r="O7905" s="2">
        <f>L7905-M7905-K7905-FIXED_COSTS</f>
        <v>25548.227236080667</v>
      </c>
      <c r="P7905" s="2">
        <f>IF(N7905=1,O7905,"")</f>
        <v>25548.227236080667</v>
      </c>
    </row>
    <row r="7906">
      <c r="A7906" s="6">
        <v>12</v>
      </c>
      <c r="B7906" s="6">
        <v>2</v>
      </c>
      <c r="C7906" s="6">
        <v>28</v>
      </c>
      <c r="D7906" s="6">
        <f>A7906+B7906+C7906</f>
        <v>42</v>
      </c>
      <c r="E7906" s="5">
        <f>IF(A7906=0,0,A7906*LABOR_HRS_WK_TOM*SEASON_WEEKS*(1+DIM_PCT_TOM)^A7906)</f>
        <v>3389.5026468586834</v>
      </c>
      <c r="F7906" s="5">
        <f>IF(B7906=0,0,B7906*LABOR_HRS_WK_CAR*SEASON_WEEKS*(1+DIM_PCT_CAR)^B7906)</f>
        <v>63.037499999999994</v>
      </c>
      <c r="G7906" s="5">
        <f>IF(C7906=0,0,C7906*LABOR_HRS_WK_MES*SEASON_WEEKS*(1+DIM_PCT_MES)^C7906)</f>
        <v>1784.1503025602233</v>
      </c>
      <c r="H7906" s="5">
        <f>E7906+F7906+G7906</f>
        <v>5236.6904494189066</v>
      </c>
      <c r="I7906" s="5">
        <f>MIN(H7906,FARMER_HRS)</f>
        <v>720</v>
      </c>
      <c r="J7906" s="5">
        <f>MAX(0,H7906-FARMER_HRS)</f>
        <v>4516.6904494189066</v>
      </c>
      <c r="K7906" s="2">
        <f>I7906*FARMER_RATE+J7906*TEMP_WORKER_RATE</f>
        <v>103414.76474685602</v>
      </c>
      <c r="L7906" s="2">
        <f>A7906*PRICE_TOM+B7906*PRICE_CAR+C7906*PRICE_MES</f>
        <v>185388</v>
      </c>
      <c r="M7906" s="2">
        <f>A7906*FERT_BED_TOM+B7906*FERT_BED_CAR+C7906*FERT_BED_MES</f>
        <v>36080</v>
      </c>
      <c r="N7906" s="6">
        <f>IF(AND(D7906&lt;=TOTAL_BEDS,J7906&lt;=TEMP_WORKER_MAX*TEMP_WORKER_HRS),1,0)</f>
        <v>1</v>
      </c>
      <c r="O7906" s="2">
        <f>L7906-M7906-K7906-FIXED_COSTS</f>
        <v>25893.235253143983</v>
      </c>
      <c r="P7906" s="2">
        <f>IF(N7906=1,O7906,"")</f>
        <v>25893.235253143983</v>
      </c>
    </row>
    <row r="7907">
      <c r="A7907" s="6">
        <v>12</v>
      </c>
      <c r="B7907" s="6">
        <v>2</v>
      </c>
      <c r="C7907" s="6">
        <v>29</v>
      </c>
      <c r="D7907" s="6">
        <f>A7907+B7907+C7907</f>
        <v>43</v>
      </c>
      <c r="E7907" s="5">
        <f>IF(A7907=0,0,A7907*LABOR_HRS_WK_TOM*SEASON_WEEKS*(1+DIM_PCT_TOM)^A7907)</f>
        <v>3389.5026468586834</v>
      </c>
      <c r="F7907" s="5">
        <f>IF(B7907=0,0,B7907*LABOR_HRS_WK_CAR*SEASON_WEEKS*(1+DIM_PCT_CAR)^B7907)</f>
        <v>63.037499999999994</v>
      </c>
      <c r="G7907" s="5">
        <f>IF(C7907=0,0,C7907*LABOR_HRS_WK_MES*SEASON_WEEKS*(1+DIM_PCT_MES)^C7907)</f>
        <v>1870.9683306758766</v>
      </c>
      <c r="H7907" s="5">
        <f>E7907+F7907+G7907</f>
        <v>5323.50847753456</v>
      </c>
      <c r="I7907" s="5">
        <f>MIN(H7907,FARMER_HRS)</f>
        <v>720</v>
      </c>
      <c r="J7907" s="5">
        <f>MAX(0,H7907-FARMER_HRS)</f>
        <v>4603.50847753456</v>
      </c>
      <c r="K7907" s="2">
        <f>I7907*FARMER_RATE+J7907*TEMP_WORKER_RATE</f>
        <v>104922.02217941945</v>
      </c>
      <c r="L7907" s="2">
        <f>A7907*PRICE_TOM+B7907*PRICE_CAR+C7907*PRICE_MES</f>
        <v>188088</v>
      </c>
      <c r="M7907" s="2">
        <f>A7907*FERT_BED_TOM+B7907*FERT_BED_CAR+C7907*FERT_BED_MES</f>
        <v>36960</v>
      </c>
      <c r="N7907" s="6">
        <f>IF(AND(D7907&lt;=TOTAL_BEDS,J7907&lt;=TEMP_WORKER_MAX*TEMP_WORKER_HRS),1,0)</f>
        <v>1</v>
      </c>
      <c r="O7907" s="2">
        <f>L7907-M7907-K7907-FIXED_COSTS</f>
        <v>26205.977820580549</v>
      </c>
      <c r="P7907" s="2">
        <f>IF(N7907=1,O7907,"")</f>
        <v>26205.977820580549</v>
      </c>
    </row>
    <row r="7908">
      <c r="A7908" s="6">
        <v>12</v>
      </c>
      <c r="B7908" s="6">
        <v>2</v>
      </c>
      <c r="C7908" s="6">
        <v>30</v>
      </c>
      <c r="D7908" s="6">
        <f>A7908+B7908+C7908</f>
        <v>44</v>
      </c>
      <c r="E7908" s="5">
        <f>IF(A7908=0,0,A7908*LABOR_HRS_WK_TOM*SEASON_WEEKS*(1+DIM_PCT_TOM)^A7908)</f>
        <v>3389.5026468586834</v>
      </c>
      <c r="F7908" s="5">
        <f>IF(B7908=0,0,B7908*LABOR_HRS_WK_CAR*SEASON_WEEKS*(1+DIM_PCT_CAR)^B7908)</f>
        <v>63.037499999999994</v>
      </c>
      <c r="G7908" s="5">
        <f>IF(C7908=0,0,C7908*LABOR_HRS_WK_MES*SEASON_WEEKS*(1+DIM_PCT_MES)^C7908)</f>
        <v>1959.6780360096466</v>
      </c>
      <c r="H7908" s="5">
        <f>E7908+F7908+G7908</f>
        <v>5412.21818286833</v>
      </c>
      <c r="I7908" s="5">
        <f>MIN(H7908,FARMER_HRS)</f>
        <v>720</v>
      </c>
      <c r="J7908" s="5">
        <f>MAX(0,H7908-FARMER_HRS)</f>
        <v>4692.21818286833</v>
      </c>
      <c r="K7908" s="2">
        <f>I7908*FARMER_RATE+J7908*TEMP_WORKER_RATE</f>
        <v>106462.12123035295</v>
      </c>
      <c r="L7908" s="2">
        <f>A7908*PRICE_TOM+B7908*PRICE_CAR+C7908*PRICE_MES</f>
        <v>190788</v>
      </c>
      <c r="M7908" s="2">
        <f>A7908*FERT_BED_TOM+B7908*FERT_BED_CAR+C7908*FERT_BED_MES</f>
        <v>37840</v>
      </c>
      <c r="N7908" s="6">
        <f>IF(AND(D7908&lt;=TOTAL_BEDS,J7908&lt;=TEMP_WORKER_MAX*TEMP_WORKER_HRS),1,0)</f>
        <v>1</v>
      </c>
      <c r="O7908" s="2">
        <f>L7908-M7908-K7908-FIXED_COSTS</f>
        <v>26485.878769647054</v>
      </c>
      <c r="P7908" s="2">
        <f>IF(N7908=1,O7908,"")</f>
        <v>26485.878769647054</v>
      </c>
    </row>
    <row r="7909">
      <c r="A7909" s="6">
        <v>12</v>
      </c>
      <c r="B7909" s="6">
        <v>3</v>
      </c>
      <c r="C7909" s="6">
        <v>0</v>
      </c>
      <c r="D7909" s="6">
        <f>A7909+B7909+C7909</f>
        <v>15</v>
      </c>
      <c r="E7909" s="5">
        <f>IF(A7909=0,0,A7909*LABOR_HRS_WK_TOM*SEASON_WEEKS*(1+DIM_PCT_TOM)^A7909)</f>
        <v>3389.5026468586834</v>
      </c>
      <c r="F7909" s="5">
        <f>IF(B7909=0,0,B7909*LABOR_HRS_WK_CAR*SEASON_WEEKS*(1+DIM_PCT_CAR)^B7909)</f>
        <v>96.920156249999962</v>
      </c>
      <c r="G7909" s="5">
        <f>IF(C7909=0,0,C7909*LABOR_HRS_WK_MES*SEASON_WEEKS*(1+DIM_PCT_MES)^C7909)</f>
        <v>0</v>
      </c>
      <c r="H7909" s="5">
        <f>E7909+F7909+G7909</f>
        <v>3486.4228031086832</v>
      </c>
      <c r="I7909" s="5">
        <f>MIN(H7909,FARMER_HRS)</f>
        <v>720</v>
      </c>
      <c r="J7909" s="5">
        <f>MAX(0,H7909-FARMER_HRS)</f>
        <v>2766.4228031086832</v>
      </c>
      <c r="K7909" s="2">
        <f>I7909*FARMER_RATE+J7909*TEMP_WORKER_RATE</f>
        <v>73028.1736650813</v>
      </c>
      <c r="L7909" s="2">
        <f>A7909*PRICE_TOM+B7909*PRICE_CAR+C7909*PRICE_MES</f>
        <v>111882</v>
      </c>
      <c r="M7909" s="2">
        <f>A7909*FERT_BED_TOM+B7909*FERT_BED_CAR+C7909*FERT_BED_MES</f>
        <v>11880</v>
      </c>
      <c r="N7909" s="6">
        <f>IF(AND(D7909&lt;=TOTAL_BEDS,J7909&lt;=TEMP_WORKER_MAX*TEMP_WORKER_HRS),1,0)</f>
        <v>1</v>
      </c>
      <c r="O7909" s="2">
        <f>L7909-M7909-K7909-FIXED_COSTS</f>
        <v>6973.8263349187037</v>
      </c>
      <c r="P7909" s="2">
        <f>IF(N7909=1,O7909,"")</f>
        <v>6973.8263349187037</v>
      </c>
    </row>
    <row r="7910">
      <c r="A7910" s="6">
        <v>12</v>
      </c>
      <c r="B7910" s="6">
        <v>3</v>
      </c>
      <c r="C7910" s="6">
        <v>1</v>
      </c>
      <c r="D7910" s="6">
        <f>A7910+B7910+C7910</f>
        <v>16</v>
      </c>
      <c r="E7910" s="5">
        <f>IF(A7910=0,0,A7910*LABOR_HRS_WK_TOM*SEASON_WEEKS*(1+DIM_PCT_TOM)^A7910)</f>
        <v>3389.5026468586834</v>
      </c>
      <c r="F7910" s="5">
        <f>IF(B7910=0,0,B7910*LABOR_HRS_WK_CAR*SEASON_WEEKS*(1+DIM_PCT_CAR)^B7910)</f>
        <v>96.920156249999962</v>
      </c>
      <c r="G7910" s="5">
        <f>IF(C7910=0,0,C7910*LABOR_HRS_WK_MES*SEASON_WEEKS*(1+DIM_PCT_MES)^C7910)</f>
        <v>45.5625</v>
      </c>
      <c r="H7910" s="5">
        <f>E7910+F7910+G7910</f>
        <v>3531.9853031086832</v>
      </c>
      <c r="I7910" s="5">
        <f>MIN(H7910,FARMER_HRS)</f>
        <v>720</v>
      </c>
      <c r="J7910" s="5">
        <f>MAX(0,H7910-FARMER_HRS)</f>
        <v>2811.9853031086832</v>
      </c>
      <c r="K7910" s="2">
        <f>I7910*FARMER_RATE+J7910*TEMP_WORKER_RATE</f>
        <v>73819.1892900813</v>
      </c>
      <c r="L7910" s="2">
        <f>A7910*PRICE_TOM+B7910*PRICE_CAR+C7910*PRICE_MES</f>
        <v>114582</v>
      </c>
      <c r="M7910" s="2">
        <f>A7910*FERT_BED_TOM+B7910*FERT_BED_CAR+C7910*FERT_BED_MES</f>
        <v>12760</v>
      </c>
      <c r="N7910" s="6">
        <f>IF(AND(D7910&lt;=TOTAL_BEDS,J7910&lt;=TEMP_WORKER_MAX*TEMP_WORKER_HRS),1,0)</f>
        <v>1</v>
      </c>
      <c r="O7910" s="2">
        <f>L7910-M7910-K7910-FIXED_COSTS</f>
        <v>8002.8107099187037</v>
      </c>
      <c r="P7910" s="2">
        <f>IF(N7910=1,O7910,"")</f>
        <v>8002.8107099187037</v>
      </c>
    </row>
    <row r="7911">
      <c r="A7911" s="6">
        <v>12</v>
      </c>
      <c r="B7911" s="6">
        <v>3</v>
      </c>
      <c r="C7911" s="6">
        <v>2</v>
      </c>
      <c r="D7911" s="6">
        <f>A7911+B7911+C7911</f>
        <v>17</v>
      </c>
      <c r="E7911" s="5">
        <f>IF(A7911=0,0,A7911*LABOR_HRS_WK_TOM*SEASON_WEEKS*(1+DIM_PCT_TOM)^A7911)</f>
        <v>3389.5026468586834</v>
      </c>
      <c r="F7911" s="5">
        <f>IF(B7911=0,0,B7911*LABOR_HRS_WK_CAR*SEASON_WEEKS*(1+DIM_PCT_CAR)^B7911)</f>
        <v>96.920156249999962</v>
      </c>
      <c r="G7911" s="5">
        <f>IF(C7911=0,0,C7911*LABOR_HRS_WK_MES*SEASON_WEEKS*(1+DIM_PCT_MES)^C7911)</f>
        <v>92.2640625</v>
      </c>
      <c r="H7911" s="5">
        <f>E7911+F7911+G7911</f>
        <v>3578.6868656086831</v>
      </c>
      <c r="I7911" s="5">
        <f>MIN(H7911,FARMER_HRS)</f>
        <v>720</v>
      </c>
      <c r="J7911" s="5">
        <f>MAX(0,H7911-FARMER_HRS)</f>
        <v>2858.6868656086831</v>
      </c>
      <c r="K7911" s="2">
        <f>I7911*FARMER_RATE+J7911*TEMP_WORKER_RATE</f>
        <v>74629.9803057063</v>
      </c>
      <c r="L7911" s="2">
        <f>A7911*PRICE_TOM+B7911*PRICE_CAR+C7911*PRICE_MES</f>
        <v>117282</v>
      </c>
      <c r="M7911" s="2">
        <f>A7911*FERT_BED_TOM+B7911*FERT_BED_CAR+C7911*FERT_BED_MES</f>
        <v>13640</v>
      </c>
      <c r="N7911" s="6">
        <f>IF(AND(D7911&lt;=TOTAL_BEDS,J7911&lt;=TEMP_WORKER_MAX*TEMP_WORKER_HRS),1,0)</f>
        <v>1</v>
      </c>
      <c r="O7911" s="2">
        <f>L7911-M7911-K7911-FIXED_COSTS</f>
        <v>9012.0196942937037</v>
      </c>
      <c r="P7911" s="2">
        <f>IF(N7911=1,O7911,"")</f>
        <v>9012.0196942937037</v>
      </c>
    </row>
    <row r="7912">
      <c r="A7912" s="6">
        <v>12</v>
      </c>
      <c r="B7912" s="6">
        <v>3</v>
      </c>
      <c r="C7912" s="6">
        <v>3</v>
      </c>
      <c r="D7912" s="6">
        <f>A7912+B7912+C7912</f>
        <v>18</v>
      </c>
      <c r="E7912" s="5">
        <f>IF(A7912=0,0,A7912*LABOR_HRS_WK_TOM*SEASON_WEEKS*(1+DIM_PCT_TOM)^A7912)</f>
        <v>3389.5026468586834</v>
      </c>
      <c r="F7912" s="5">
        <f>IF(B7912=0,0,B7912*LABOR_HRS_WK_CAR*SEASON_WEEKS*(1+DIM_PCT_CAR)^B7912)</f>
        <v>96.920156249999962</v>
      </c>
      <c r="G7912" s="5">
        <f>IF(C7912=0,0,C7912*LABOR_HRS_WK_MES*SEASON_WEEKS*(1+DIM_PCT_MES)^C7912)</f>
        <v>140.12604492187498</v>
      </c>
      <c r="H7912" s="5">
        <f>E7912+F7912+G7912</f>
        <v>3626.548848030558</v>
      </c>
      <c r="I7912" s="5">
        <f>MIN(H7912,FARMER_HRS)</f>
        <v>720</v>
      </c>
      <c r="J7912" s="5">
        <f>MAX(0,H7912-FARMER_HRS)</f>
        <v>2906.548848030558</v>
      </c>
      <c r="K7912" s="2">
        <f>I7912*FARMER_RATE+J7912*TEMP_WORKER_RATE</f>
        <v>75460.917500530515</v>
      </c>
      <c r="L7912" s="2">
        <f>A7912*PRICE_TOM+B7912*PRICE_CAR+C7912*PRICE_MES</f>
        <v>119982</v>
      </c>
      <c r="M7912" s="2">
        <f>A7912*FERT_BED_TOM+B7912*FERT_BED_CAR+C7912*FERT_BED_MES</f>
        <v>14520</v>
      </c>
      <c r="N7912" s="6">
        <f>IF(AND(D7912&lt;=TOTAL_BEDS,J7912&lt;=TEMP_WORKER_MAX*TEMP_WORKER_HRS),1,0)</f>
        <v>1</v>
      </c>
      <c r="O7912" s="2">
        <f>L7912-M7912-K7912-FIXED_COSTS</f>
        <v>10001.082499469485</v>
      </c>
      <c r="P7912" s="2">
        <f>IF(N7912=1,O7912,"")</f>
        <v>10001.082499469485</v>
      </c>
    </row>
    <row r="7913">
      <c r="A7913" s="6">
        <v>12</v>
      </c>
      <c r="B7913" s="6">
        <v>3</v>
      </c>
      <c r="C7913" s="6">
        <v>4</v>
      </c>
      <c r="D7913" s="6">
        <f>A7913+B7913+C7913</f>
        <v>19</v>
      </c>
      <c r="E7913" s="5">
        <f>IF(A7913=0,0,A7913*LABOR_HRS_WK_TOM*SEASON_WEEKS*(1+DIM_PCT_TOM)^A7913)</f>
        <v>3389.5026468586834</v>
      </c>
      <c r="F7913" s="5">
        <f>IF(B7913=0,0,B7913*LABOR_HRS_WK_CAR*SEASON_WEEKS*(1+DIM_PCT_CAR)^B7913)</f>
        <v>96.920156249999962</v>
      </c>
      <c r="G7913" s="5">
        <f>IF(C7913=0,0,C7913*LABOR_HRS_WK_MES*SEASON_WEEKS*(1+DIM_PCT_MES)^C7913)</f>
        <v>189.17016064453119</v>
      </c>
      <c r="H7913" s="5">
        <f>E7913+F7913+G7913</f>
        <v>3675.5929637532145</v>
      </c>
      <c r="I7913" s="5">
        <f>MIN(H7913,FARMER_HRS)</f>
        <v>720</v>
      </c>
      <c r="J7913" s="5">
        <f>MAX(0,H7913-FARMER_HRS)</f>
        <v>2955.5929637532145</v>
      </c>
      <c r="K7913" s="2">
        <f>I7913*FARMER_RATE+J7913*TEMP_WORKER_RATE</f>
        <v>76312.377842937742</v>
      </c>
      <c r="L7913" s="2">
        <f>A7913*PRICE_TOM+B7913*PRICE_CAR+C7913*PRICE_MES</f>
        <v>122682</v>
      </c>
      <c r="M7913" s="2">
        <f>A7913*FERT_BED_TOM+B7913*FERT_BED_CAR+C7913*FERT_BED_MES</f>
        <v>15400</v>
      </c>
      <c r="N7913" s="6">
        <f>IF(AND(D7913&lt;=TOTAL_BEDS,J7913&lt;=TEMP_WORKER_MAX*TEMP_WORKER_HRS),1,0)</f>
        <v>1</v>
      </c>
      <c r="O7913" s="2">
        <f>L7913-M7913-K7913-FIXED_COSTS</f>
        <v>10969.622157062258</v>
      </c>
      <c r="P7913" s="2">
        <f>IF(N7913=1,O7913,"")</f>
        <v>10969.622157062258</v>
      </c>
    </row>
    <row r="7914">
      <c r="A7914" s="6">
        <v>12</v>
      </c>
      <c r="B7914" s="6">
        <v>3</v>
      </c>
      <c r="C7914" s="6">
        <v>5</v>
      </c>
      <c r="D7914" s="6">
        <f>A7914+B7914+C7914</f>
        <v>20</v>
      </c>
      <c r="E7914" s="5">
        <f>IF(A7914=0,0,A7914*LABOR_HRS_WK_TOM*SEASON_WEEKS*(1+DIM_PCT_TOM)^A7914)</f>
        <v>3389.5026468586834</v>
      </c>
      <c r="F7914" s="5">
        <f>IF(B7914=0,0,B7914*LABOR_HRS_WK_CAR*SEASON_WEEKS*(1+DIM_PCT_CAR)^B7914)</f>
        <v>96.920156249999962</v>
      </c>
      <c r="G7914" s="5">
        <f>IF(C7914=0,0,C7914*LABOR_HRS_WK_MES*SEASON_WEEKS*(1+DIM_PCT_MES)^C7914)</f>
        <v>239.41848456573481</v>
      </c>
      <c r="H7914" s="5">
        <f>E7914+F7914+G7914</f>
        <v>3725.8412876744178</v>
      </c>
      <c r="I7914" s="5">
        <f>MIN(H7914,FARMER_HRS)</f>
        <v>720</v>
      </c>
      <c r="J7914" s="5">
        <f>MAX(0,H7914-FARMER_HRS)</f>
        <v>3005.8412876744178</v>
      </c>
      <c r="K7914" s="2">
        <f>I7914*FARMER_RATE+J7914*TEMP_WORKER_RATE</f>
        <v>77184.74457768086</v>
      </c>
      <c r="L7914" s="2">
        <f>A7914*PRICE_TOM+B7914*PRICE_CAR+C7914*PRICE_MES</f>
        <v>125382</v>
      </c>
      <c r="M7914" s="2">
        <f>A7914*FERT_BED_TOM+B7914*FERT_BED_CAR+C7914*FERT_BED_MES</f>
        <v>16280</v>
      </c>
      <c r="N7914" s="6">
        <f>IF(AND(D7914&lt;=TOTAL_BEDS,J7914&lt;=TEMP_WORKER_MAX*TEMP_WORKER_HRS),1,0)</f>
        <v>1</v>
      </c>
      <c r="O7914" s="2">
        <f>L7914-M7914-K7914-FIXED_COSTS</f>
        <v>11917.25542231914</v>
      </c>
      <c r="P7914" s="2">
        <f>IF(N7914=1,O7914,"")</f>
        <v>11917.25542231914</v>
      </c>
    </row>
    <row r="7915">
      <c r="A7915" s="6">
        <v>12</v>
      </c>
      <c r="B7915" s="6">
        <v>3</v>
      </c>
      <c r="C7915" s="6">
        <v>6</v>
      </c>
      <c r="D7915" s="6">
        <f>A7915+B7915+C7915</f>
        <v>21</v>
      </c>
      <c r="E7915" s="5">
        <f>IF(A7915=0,0,A7915*LABOR_HRS_WK_TOM*SEASON_WEEKS*(1+DIM_PCT_TOM)^A7915)</f>
        <v>3389.5026468586834</v>
      </c>
      <c r="F7915" s="5">
        <f>IF(B7915=0,0,B7915*LABOR_HRS_WK_CAR*SEASON_WEEKS*(1+DIM_PCT_CAR)^B7915)</f>
        <v>96.920156249999962</v>
      </c>
      <c r="G7915" s="5">
        <f>IF(C7915=0,0,C7915*LABOR_HRS_WK_MES*SEASON_WEEKS*(1+DIM_PCT_MES)^C7915)</f>
        <v>290.89345874736773</v>
      </c>
      <c r="H7915" s="5">
        <f>E7915+F7915+G7915</f>
        <v>3777.3162618560509</v>
      </c>
      <c r="I7915" s="5">
        <f>MIN(H7915,FARMER_HRS)</f>
        <v>720</v>
      </c>
      <c r="J7915" s="5">
        <f>MAX(0,H7915-FARMER_HRS)</f>
        <v>3057.3162618560509</v>
      </c>
      <c r="K7915" s="2">
        <f>I7915*FARMER_RATE+J7915*TEMP_WORKER_RATE</f>
        <v>78078.407323889769</v>
      </c>
      <c r="L7915" s="2">
        <f>A7915*PRICE_TOM+B7915*PRICE_CAR+C7915*PRICE_MES</f>
        <v>128082</v>
      </c>
      <c r="M7915" s="2">
        <f>A7915*FERT_BED_TOM+B7915*FERT_BED_CAR+C7915*FERT_BED_MES</f>
        <v>17160</v>
      </c>
      <c r="N7915" s="6">
        <f>IF(AND(D7915&lt;=TOTAL_BEDS,J7915&lt;=TEMP_WORKER_MAX*TEMP_WORKER_HRS),1,0)</f>
        <v>1</v>
      </c>
      <c r="O7915" s="2">
        <f>L7915-M7915-K7915-FIXED_COSTS</f>
        <v>12843.592676110231</v>
      </c>
      <c r="P7915" s="2">
        <f>IF(N7915=1,O7915,"")</f>
        <v>12843.592676110231</v>
      </c>
    </row>
    <row r="7916">
      <c r="A7916" s="6">
        <v>12</v>
      </c>
      <c r="B7916" s="6">
        <v>3</v>
      </c>
      <c r="C7916" s="6">
        <v>7</v>
      </c>
      <c r="D7916" s="6">
        <f>A7916+B7916+C7916</f>
        <v>22</v>
      </c>
      <c r="E7916" s="5">
        <f>IF(A7916=0,0,A7916*LABOR_HRS_WK_TOM*SEASON_WEEKS*(1+DIM_PCT_TOM)^A7916)</f>
        <v>3389.5026468586834</v>
      </c>
      <c r="F7916" s="5">
        <f>IF(B7916=0,0,B7916*LABOR_HRS_WK_CAR*SEASON_WEEKS*(1+DIM_PCT_CAR)^B7916)</f>
        <v>96.920156249999962</v>
      </c>
      <c r="G7916" s="5">
        <f>IF(C7916=0,0,C7916*LABOR_HRS_WK_MES*SEASON_WEEKS*(1+DIM_PCT_MES)^C7916)</f>
        <v>343.61789814532818</v>
      </c>
      <c r="H7916" s="5">
        <f>E7916+F7916+G7916</f>
        <v>3830.0407012540113</v>
      </c>
      <c r="I7916" s="5">
        <f>MIN(H7916,FARMER_HRS)</f>
        <v>720</v>
      </c>
      <c r="J7916" s="5">
        <f>MAX(0,H7916-FARMER_HRS)</f>
        <v>3110.0407012540113</v>
      </c>
      <c r="K7916" s="2">
        <f>I7916*FARMER_RATE+J7916*TEMP_WORKER_RATE</f>
        <v>78993.762174548814</v>
      </c>
      <c r="L7916" s="2">
        <f>A7916*PRICE_TOM+B7916*PRICE_CAR+C7916*PRICE_MES</f>
        <v>130782</v>
      </c>
      <c r="M7916" s="2">
        <f>A7916*FERT_BED_TOM+B7916*FERT_BED_CAR+C7916*FERT_BED_MES</f>
        <v>18040</v>
      </c>
      <c r="N7916" s="6">
        <f>IF(AND(D7916&lt;=TOTAL_BEDS,J7916&lt;=TEMP_WORKER_MAX*TEMP_WORKER_HRS),1,0)</f>
        <v>1</v>
      </c>
      <c r="O7916" s="2">
        <f>L7916-M7916-K7916-FIXED_COSTS</f>
        <v>13748.237825451186</v>
      </c>
      <c r="P7916" s="2">
        <f>IF(N7916=1,O7916,"")</f>
        <v>13748.237825451186</v>
      </c>
    </row>
    <row r="7917">
      <c r="A7917" s="6">
        <v>12</v>
      </c>
      <c r="B7917" s="6">
        <v>3</v>
      </c>
      <c r="C7917" s="6">
        <v>8</v>
      </c>
      <c r="D7917" s="6">
        <f>A7917+B7917+C7917</f>
        <v>23</v>
      </c>
      <c r="E7917" s="5">
        <f>IF(A7917=0,0,A7917*LABOR_HRS_WK_TOM*SEASON_WEEKS*(1+DIM_PCT_TOM)^A7917)</f>
        <v>3389.5026468586834</v>
      </c>
      <c r="F7917" s="5">
        <f>IF(B7917=0,0,B7917*LABOR_HRS_WK_CAR*SEASON_WEEKS*(1+DIM_PCT_CAR)^B7917)</f>
        <v>96.920156249999962</v>
      </c>
      <c r="G7917" s="5">
        <f>IF(C7917=0,0,C7917*LABOR_HRS_WK_MES*SEASON_WEEKS*(1+DIM_PCT_MES)^C7917)</f>
        <v>397.61499642530833</v>
      </c>
      <c r="H7917" s="5">
        <f>E7917+F7917+G7917</f>
        <v>3884.0377995339913</v>
      </c>
      <c r="I7917" s="5">
        <f>MIN(H7917,FARMER_HRS)</f>
        <v>720</v>
      </c>
      <c r="J7917" s="5">
        <f>MAX(0,H7917-FARMER_HRS)</f>
        <v>3164.0377995339913</v>
      </c>
      <c r="K7917" s="2">
        <f>I7917*FARMER_RATE+J7917*TEMP_WORKER_RATE</f>
        <v>79931.211797465134</v>
      </c>
      <c r="L7917" s="2">
        <f>A7917*PRICE_TOM+B7917*PRICE_CAR+C7917*PRICE_MES</f>
        <v>133482</v>
      </c>
      <c r="M7917" s="2">
        <f>A7917*FERT_BED_TOM+B7917*FERT_BED_CAR+C7917*FERT_BED_MES</f>
        <v>18920</v>
      </c>
      <c r="N7917" s="6">
        <f>IF(AND(D7917&lt;=TOTAL_BEDS,J7917&lt;=TEMP_WORKER_MAX*TEMP_WORKER_HRS),1,0)</f>
        <v>1</v>
      </c>
      <c r="O7917" s="2">
        <f>L7917-M7917-K7917-FIXED_COSTS</f>
        <v>14630.788202534866</v>
      </c>
      <c r="P7917" s="2">
        <f>IF(N7917=1,O7917,"")</f>
        <v>14630.788202534866</v>
      </c>
    </row>
    <row r="7918">
      <c r="A7918" s="6">
        <v>12</v>
      </c>
      <c r="B7918" s="6">
        <v>3</v>
      </c>
      <c r="C7918" s="6">
        <v>9</v>
      </c>
      <c r="D7918" s="6">
        <f>A7918+B7918+C7918</f>
        <v>24</v>
      </c>
      <c r="E7918" s="5">
        <f>IF(A7918=0,0,A7918*LABOR_HRS_WK_TOM*SEASON_WEEKS*(1+DIM_PCT_TOM)^A7918)</f>
        <v>3389.5026468586834</v>
      </c>
      <c r="F7918" s="5">
        <f>IF(B7918=0,0,B7918*LABOR_HRS_WK_CAR*SEASON_WEEKS*(1+DIM_PCT_CAR)^B7918)</f>
        <v>96.920156249999962</v>
      </c>
      <c r="G7918" s="5">
        <f>IF(C7918=0,0,C7918*LABOR_HRS_WK_MES*SEASON_WEEKS*(1+DIM_PCT_MES)^C7918)</f>
        <v>452.90833186570273</v>
      </c>
      <c r="H7918" s="5">
        <f>E7918+F7918+G7918</f>
        <v>3939.3311349743858</v>
      </c>
      <c r="I7918" s="5">
        <f>MIN(H7918,FARMER_HRS)</f>
        <v>720</v>
      </c>
      <c r="J7918" s="5">
        <f>MAX(0,H7918-FARMER_HRS)</f>
        <v>3219.3311349743858</v>
      </c>
      <c r="K7918" s="2">
        <f>I7918*FARMER_RATE+J7918*TEMP_WORKER_RATE</f>
        <v>80891.165537749752</v>
      </c>
      <c r="L7918" s="2">
        <f>A7918*PRICE_TOM+B7918*PRICE_CAR+C7918*PRICE_MES</f>
        <v>136182</v>
      </c>
      <c r="M7918" s="2">
        <f>A7918*FERT_BED_TOM+B7918*FERT_BED_CAR+C7918*FERT_BED_MES</f>
        <v>19800</v>
      </c>
      <c r="N7918" s="6">
        <f>IF(AND(D7918&lt;=TOTAL_BEDS,J7918&lt;=TEMP_WORKER_MAX*TEMP_WORKER_HRS),1,0)</f>
        <v>1</v>
      </c>
      <c r="O7918" s="2">
        <f>L7918-M7918-K7918-FIXED_COSTS</f>
        <v>15490.834462250248</v>
      </c>
      <c r="P7918" s="2">
        <f>IF(N7918=1,O7918,"")</f>
        <v>15490.834462250248</v>
      </c>
    </row>
    <row r="7919">
      <c r="A7919" s="6">
        <v>12</v>
      </c>
      <c r="B7919" s="6">
        <v>3</v>
      </c>
      <c r="C7919" s="6">
        <v>10</v>
      </c>
      <c r="D7919" s="6">
        <f>A7919+B7919+C7919</f>
        <v>25</v>
      </c>
      <c r="E7919" s="5">
        <f>IF(A7919=0,0,A7919*LABOR_HRS_WK_TOM*SEASON_WEEKS*(1+DIM_PCT_TOM)^A7919)</f>
        <v>3389.5026468586834</v>
      </c>
      <c r="F7919" s="5">
        <f>IF(B7919=0,0,B7919*LABOR_HRS_WK_CAR*SEASON_WEEKS*(1+DIM_PCT_CAR)^B7919)</f>
        <v>96.920156249999962</v>
      </c>
      <c r="G7919" s="5">
        <f>IF(C7919=0,0,C7919*LABOR_HRS_WK_MES*SEASON_WEEKS*(1+DIM_PCT_MES)^C7919)</f>
        <v>509.52187334891551</v>
      </c>
      <c r="H7919" s="5">
        <f>E7919+F7919+G7919</f>
        <v>3995.9446764575987</v>
      </c>
      <c r="I7919" s="5">
        <f>MIN(H7919,FARMER_HRS)</f>
        <v>720</v>
      </c>
      <c r="J7919" s="5">
        <f>MAX(0,H7919-FARMER_HRS)</f>
        <v>3275.9446764575987</v>
      </c>
      <c r="K7919" s="2">
        <f>I7919*FARMER_RATE+J7919*TEMP_WORKER_RATE</f>
        <v>81874.0395218333</v>
      </c>
      <c r="L7919" s="2">
        <f>A7919*PRICE_TOM+B7919*PRICE_CAR+C7919*PRICE_MES</f>
        <v>138882</v>
      </c>
      <c r="M7919" s="2">
        <f>A7919*FERT_BED_TOM+B7919*FERT_BED_CAR+C7919*FERT_BED_MES</f>
        <v>20680</v>
      </c>
      <c r="N7919" s="6">
        <f>IF(AND(D7919&lt;=TOTAL_BEDS,J7919&lt;=TEMP_WORKER_MAX*TEMP_WORKER_HRS),1,0)</f>
        <v>1</v>
      </c>
      <c r="O7919" s="2">
        <f>L7919-M7919-K7919-FIXED_COSTS</f>
        <v>16327.9604781667</v>
      </c>
      <c r="P7919" s="2">
        <f>IF(N7919=1,O7919,"")</f>
        <v>16327.9604781667</v>
      </c>
    </row>
    <row r="7920">
      <c r="A7920" s="6">
        <v>12</v>
      </c>
      <c r="B7920" s="6">
        <v>3</v>
      </c>
      <c r="C7920" s="6">
        <v>11</v>
      </c>
      <c r="D7920" s="6">
        <f>A7920+B7920+C7920</f>
        <v>26</v>
      </c>
      <c r="E7920" s="5">
        <f>IF(A7920=0,0,A7920*LABOR_HRS_WK_TOM*SEASON_WEEKS*(1+DIM_PCT_TOM)^A7920)</f>
        <v>3389.5026468586834</v>
      </c>
      <c r="F7920" s="5">
        <f>IF(B7920=0,0,B7920*LABOR_HRS_WK_CAR*SEASON_WEEKS*(1+DIM_PCT_CAR)^B7920)</f>
        <v>96.920156249999962</v>
      </c>
      <c r="G7920" s="5">
        <f>IF(C7920=0,0,C7920*LABOR_HRS_WK_MES*SEASON_WEEKS*(1+DIM_PCT_MES)^C7920)</f>
        <v>567.47998644235463</v>
      </c>
      <c r="H7920" s="5">
        <f>E7920+F7920+G7920</f>
        <v>4053.902789551038</v>
      </c>
      <c r="I7920" s="5">
        <f>MIN(H7920,FARMER_HRS)</f>
        <v>720</v>
      </c>
      <c r="J7920" s="5">
        <f>MAX(0,H7920-FARMER_HRS)</f>
        <v>3333.902789551038</v>
      </c>
      <c r="K7920" s="2">
        <f>I7920*FARMER_RATE+J7920*TEMP_WORKER_RATE</f>
        <v>82880.256763038851</v>
      </c>
      <c r="L7920" s="2">
        <f>A7920*PRICE_TOM+B7920*PRICE_CAR+C7920*PRICE_MES</f>
        <v>141582</v>
      </c>
      <c r="M7920" s="2">
        <f>A7920*FERT_BED_TOM+B7920*FERT_BED_CAR+C7920*FERT_BED_MES</f>
        <v>21560</v>
      </c>
      <c r="N7920" s="6">
        <f>IF(AND(D7920&lt;=TOTAL_BEDS,J7920&lt;=TEMP_WORKER_MAX*TEMP_WORKER_HRS),1,0)</f>
        <v>1</v>
      </c>
      <c r="O7920" s="2">
        <f>L7920-M7920-K7920-FIXED_COSTS</f>
        <v>17141.743236961149</v>
      </c>
      <c r="P7920" s="2">
        <f>IF(N7920=1,O7920,"")</f>
        <v>17141.743236961149</v>
      </c>
    </row>
    <row r="7921">
      <c r="A7921" s="6">
        <v>12</v>
      </c>
      <c r="B7921" s="6">
        <v>3</v>
      </c>
      <c r="C7921" s="6">
        <v>12</v>
      </c>
      <c r="D7921" s="6">
        <f>A7921+B7921+C7921</f>
        <v>27</v>
      </c>
      <c r="E7921" s="5">
        <f>IF(A7921=0,0,A7921*LABOR_HRS_WK_TOM*SEASON_WEEKS*(1+DIM_PCT_TOM)^A7921)</f>
        <v>3389.5026468586834</v>
      </c>
      <c r="F7921" s="5">
        <f>IF(B7921=0,0,B7921*LABOR_HRS_WK_CAR*SEASON_WEEKS*(1+DIM_PCT_CAR)^B7921)</f>
        <v>96.920156249999962</v>
      </c>
      <c r="G7921" s="5">
        <f>IF(C7921=0,0,C7921*LABOR_HRS_WK_MES*SEASON_WEEKS*(1+DIM_PCT_MES)^C7921)</f>
        <v>626.807439570419</v>
      </c>
      <c r="H7921" s="5">
        <f>E7921+F7921+G7921</f>
        <v>4113.230242679102</v>
      </c>
      <c r="I7921" s="5">
        <f>MIN(H7921,FARMER_HRS)</f>
        <v>720</v>
      </c>
      <c r="J7921" s="5">
        <f>MAX(0,H7921-FARMER_HRS)</f>
        <v>3393.230242679102</v>
      </c>
      <c r="K7921" s="2">
        <f>I7921*FARMER_RATE+J7921*TEMP_WORKER_RATE</f>
        <v>83910.247268734413</v>
      </c>
      <c r="L7921" s="2">
        <f>A7921*PRICE_TOM+B7921*PRICE_CAR+C7921*PRICE_MES</f>
        <v>144282</v>
      </c>
      <c r="M7921" s="2">
        <f>A7921*FERT_BED_TOM+B7921*FERT_BED_CAR+C7921*FERT_BED_MES</f>
        <v>22440</v>
      </c>
      <c r="N7921" s="6">
        <f>IF(AND(D7921&lt;=TOTAL_BEDS,J7921&lt;=TEMP_WORKER_MAX*TEMP_WORKER_HRS),1,0)</f>
        <v>1</v>
      </c>
      <c r="O7921" s="2">
        <f>L7921-M7921-K7921-FIXED_COSTS</f>
        <v>17931.752731265587</v>
      </c>
      <c r="P7921" s="2">
        <f>IF(N7921=1,O7921,"")</f>
        <v>17931.752731265587</v>
      </c>
    </row>
    <row r="7922">
      <c r="A7922" s="6">
        <v>12</v>
      </c>
      <c r="B7922" s="6">
        <v>3</v>
      </c>
      <c r="C7922" s="6">
        <v>13</v>
      </c>
      <c r="D7922" s="6">
        <f>A7922+B7922+C7922</f>
        <v>28</v>
      </c>
      <c r="E7922" s="5">
        <f>IF(A7922=0,0,A7922*LABOR_HRS_WK_TOM*SEASON_WEEKS*(1+DIM_PCT_TOM)^A7922)</f>
        <v>3389.5026468586834</v>
      </c>
      <c r="F7922" s="5">
        <f>IF(B7922=0,0,B7922*LABOR_HRS_WK_CAR*SEASON_WEEKS*(1+DIM_PCT_CAR)^B7922)</f>
        <v>96.920156249999962</v>
      </c>
      <c r="G7922" s="5">
        <f>IF(C7922=0,0,C7922*LABOR_HRS_WK_MES*SEASON_WEEKS*(1+DIM_PCT_MES)^C7922)</f>
        <v>687.52941027880331</v>
      </c>
      <c r="H7922" s="5">
        <f>E7922+F7922+G7922</f>
        <v>4173.9522133874862</v>
      </c>
      <c r="I7922" s="5">
        <f>MIN(H7922,FARMER_HRS)</f>
        <v>720</v>
      </c>
      <c r="J7922" s="5">
        <f>MAX(0,H7922-FARMER_HRS)</f>
        <v>3453.9522133874862</v>
      </c>
      <c r="K7922" s="2">
        <f>I7922*FARMER_RATE+J7922*TEMP_WORKER_RATE</f>
        <v>84964.4481490883</v>
      </c>
      <c r="L7922" s="2">
        <f>A7922*PRICE_TOM+B7922*PRICE_CAR+C7922*PRICE_MES</f>
        <v>146982</v>
      </c>
      <c r="M7922" s="2">
        <f>A7922*FERT_BED_TOM+B7922*FERT_BED_CAR+C7922*FERT_BED_MES</f>
        <v>23320</v>
      </c>
      <c r="N7922" s="6">
        <f>IF(AND(D7922&lt;=TOTAL_BEDS,J7922&lt;=TEMP_WORKER_MAX*TEMP_WORKER_HRS),1,0)</f>
        <v>1</v>
      </c>
      <c r="O7922" s="2">
        <f>L7922-M7922-K7922-FIXED_COSTS</f>
        <v>18697.551850911696</v>
      </c>
      <c r="P7922" s="2">
        <f>IF(N7922=1,O7922,"")</f>
        <v>18697.551850911696</v>
      </c>
    </row>
    <row r="7923">
      <c r="A7923" s="6">
        <v>12</v>
      </c>
      <c r="B7923" s="6">
        <v>3</v>
      </c>
      <c r="C7923" s="6">
        <v>14</v>
      </c>
      <c r="D7923" s="6">
        <f>A7923+B7923+C7923</f>
        <v>29</v>
      </c>
      <c r="E7923" s="5">
        <f>IF(A7923=0,0,A7923*LABOR_HRS_WK_TOM*SEASON_WEEKS*(1+DIM_PCT_TOM)^A7923)</f>
        <v>3389.5026468586834</v>
      </c>
      <c r="F7923" s="5">
        <f>IF(B7923=0,0,B7923*LABOR_HRS_WK_CAR*SEASON_WEEKS*(1+DIM_PCT_CAR)^B7923)</f>
        <v>96.920156249999962</v>
      </c>
      <c r="G7923" s="5">
        <f>IF(C7923=0,0,C7923*LABOR_HRS_WK_MES*SEASON_WEEKS*(1+DIM_PCT_MES)^C7923)</f>
        <v>749.67149159246435</v>
      </c>
      <c r="H7923" s="5">
        <f>E7923+F7923+G7923</f>
        <v>4236.0942947011472</v>
      </c>
      <c r="I7923" s="5">
        <f>MIN(H7923,FARMER_HRS)</f>
        <v>720</v>
      </c>
      <c r="J7923" s="5">
        <f>MAX(0,H7923-FARMER_HRS)</f>
        <v>3516.0942947011472</v>
      </c>
      <c r="K7923" s="2">
        <f>I7923*FARMER_RATE+J7923*TEMP_WORKER_RATE</f>
        <v>86043.30372745046</v>
      </c>
      <c r="L7923" s="2">
        <f>A7923*PRICE_TOM+B7923*PRICE_CAR+C7923*PRICE_MES</f>
        <v>149682</v>
      </c>
      <c r="M7923" s="2">
        <f>A7923*FERT_BED_TOM+B7923*FERT_BED_CAR+C7923*FERT_BED_MES</f>
        <v>24200</v>
      </c>
      <c r="N7923" s="6">
        <f>IF(AND(D7923&lt;=TOTAL_BEDS,J7923&lt;=TEMP_WORKER_MAX*TEMP_WORKER_HRS),1,0)</f>
        <v>1</v>
      </c>
      <c r="O7923" s="2">
        <f>L7923-M7923-K7923-FIXED_COSTS</f>
        <v>19438.69627254954</v>
      </c>
      <c r="P7923" s="2">
        <f>IF(N7923=1,O7923,"")</f>
        <v>19438.69627254954</v>
      </c>
    </row>
    <row r="7924">
      <c r="A7924" s="6">
        <v>12</v>
      </c>
      <c r="B7924" s="6">
        <v>3</v>
      </c>
      <c r="C7924" s="6">
        <v>15</v>
      </c>
      <c r="D7924" s="6">
        <f>A7924+B7924+C7924</f>
        <v>30</v>
      </c>
      <c r="E7924" s="5">
        <f>IF(A7924=0,0,A7924*LABOR_HRS_WK_TOM*SEASON_WEEKS*(1+DIM_PCT_TOM)^A7924)</f>
        <v>3389.5026468586834</v>
      </c>
      <c r="F7924" s="5">
        <f>IF(B7924=0,0,B7924*LABOR_HRS_WK_CAR*SEASON_WEEKS*(1+DIM_PCT_CAR)^B7924)</f>
        <v>96.920156249999962</v>
      </c>
      <c r="G7924" s="5">
        <f>IF(C7924=0,0,C7924*LABOR_HRS_WK_MES*SEASON_WEEKS*(1+DIM_PCT_MES)^C7924)</f>
        <v>813.25969846861074</v>
      </c>
      <c r="H7924" s="5">
        <f>E7924+F7924+G7924</f>
        <v>4299.6825015772938</v>
      </c>
      <c r="I7924" s="5">
        <f>MIN(H7924,FARMER_HRS)</f>
        <v>720</v>
      </c>
      <c r="J7924" s="5">
        <f>MAX(0,H7924-FARMER_HRS)</f>
        <v>3579.6825015772938</v>
      </c>
      <c r="K7924" s="2">
        <f>I7924*FARMER_RATE+J7924*TEMP_WORKER_RATE</f>
        <v>87147.265652383561</v>
      </c>
      <c r="L7924" s="2">
        <f>A7924*PRICE_TOM+B7924*PRICE_CAR+C7924*PRICE_MES</f>
        <v>152382</v>
      </c>
      <c r="M7924" s="2">
        <f>A7924*FERT_BED_TOM+B7924*FERT_BED_CAR+C7924*FERT_BED_MES</f>
        <v>25080</v>
      </c>
      <c r="N7924" s="6">
        <f>IF(AND(D7924&lt;=TOTAL_BEDS,J7924&lt;=TEMP_WORKER_MAX*TEMP_WORKER_HRS),1,0)</f>
        <v>1</v>
      </c>
      <c r="O7924" s="2">
        <f>L7924-M7924-K7924-FIXED_COSTS</f>
        <v>20154.734347616439</v>
      </c>
      <c r="P7924" s="2">
        <f>IF(N7924=1,O7924,"")</f>
        <v>20154.734347616439</v>
      </c>
    </row>
    <row r="7925">
      <c r="A7925" s="6">
        <v>12</v>
      </c>
      <c r="B7925" s="6">
        <v>3</v>
      </c>
      <c r="C7925" s="6">
        <v>16</v>
      </c>
      <c r="D7925" s="6">
        <f>A7925+B7925+C7925</f>
        <v>31</v>
      </c>
      <c r="E7925" s="5">
        <f>IF(A7925=0,0,A7925*LABOR_HRS_WK_TOM*SEASON_WEEKS*(1+DIM_PCT_TOM)^A7925)</f>
        <v>3389.5026468586834</v>
      </c>
      <c r="F7925" s="5">
        <f>IF(B7925=0,0,B7925*LABOR_HRS_WK_CAR*SEASON_WEEKS*(1+DIM_PCT_CAR)^B7925)</f>
        <v>96.920156249999962</v>
      </c>
      <c r="G7925" s="5">
        <f>IF(C7925=0,0,C7925*LABOR_HRS_WK_MES*SEASON_WEEKS*(1+DIM_PCT_MES)^C7925)</f>
        <v>878.32047434609967</v>
      </c>
      <c r="H7925" s="5">
        <f>E7925+F7925+G7925</f>
        <v>4364.7432774547833</v>
      </c>
      <c r="I7925" s="5">
        <f>MIN(H7925,FARMER_HRS)</f>
        <v>720</v>
      </c>
      <c r="J7925" s="5">
        <f>MAX(0,H7925-FARMER_HRS)</f>
        <v>3644.7432774547833</v>
      </c>
      <c r="K7925" s="2">
        <f>I7925*FARMER_RATE+J7925*TEMP_WORKER_RATE</f>
        <v>88276.793011367758</v>
      </c>
      <c r="L7925" s="2">
        <f>A7925*PRICE_TOM+B7925*PRICE_CAR+C7925*PRICE_MES</f>
        <v>155082</v>
      </c>
      <c r="M7925" s="2">
        <f>A7925*FERT_BED_TOM+B7925*FERT_BED_CAR+C7925*FERT_BED_MES</f>
        <v>25960</v>
      </c>
      <c r="N7925" s="6">
        <f>IF(AND(D7925&lt;=TOTAL_BEDS,J7925&lt;=TEMP_WORKER_MAX*TEMP_WORKER_HRS),1,0)</f>
        <v>1</v>
      </c>
      <c r="O7925" s="2">
        <f>L7925-M7925-K7925-FIXED_COSTS</f>
        <v>20845.206988632242</v>
      </c>
      <c r="P7925" s="2">
        <f>IF(N7925=1,O7925,"")</f>
        <v>20845.206988632242</v>
      </c>
    </row>
    <row r="7926">
      <c r="A7926" s="6">
        <v>12</v>
      </c>
      <c r="B7926" s="6">
        <v>3</v>
      </c>
      <c r="C7926" s="6">
        <v>17</v>
      </c>
      <c r="D7926" s="6">
        <f>A7926+B7926+C7926</f>
        <v>32</v>
      </c>
      <c r="E7926" s="5">
        <f>IF(A7926=0,0,A7926*LABOR_HRS_WK_TOM*SEASON_WEEKS*(1+DIM_PCT_TOM)^A7926)</f>
        <v>3389.5026468586834</v>
      </c>
      <c r="F7926" s="5">
        <f>IF(B7926=0,0,B7926*LABOR_HRS_WK_CAR*SEASON_WEEKS*(1+DIM_PCT_CAR)^B7926)</f>
        <v>96.920156249999962</v>
      </c>
      <c r="G7926" s="5">
        <f>IF(C7926=0,0,C7926*LABOR_HRS_WK_MES*SEASON_WEEKS*(1+DIM_PCT_MES)^C7926)</f>
        <v>944.88069779263992</v>
      </c>
      <c r="H7926" s="5">
        <f>E7926+F7926+G7926</f>
        <v>4431.3035009013229</v>
      </c>
      <c r="I7926" s="5">
        <f>MIN(H7926,FARMER_HRS)</f>
        <v>720</v>
      </c>
      <c r="J7926" s="5">
        <f>MAX(0,H7926-FARMER_HRS)</f>
        <v>3711.3035009013229</v>
      </c>
      <c r="K7926" s="2">
        <f>I7926*FARMER_RATE+J7926*TEMP_WORKER_RATE</f>
        <v>89432.352446203528</v>
      </c>
      <c r="L7926" s="2">
        <f>A7926*PRICE_TOM+B7926*PRICE_CAR+C7926*PRICE_MES</f>
        <v>157782</v>
      </c>
      <c r="M7926" s="2">
        <f>A7926*FERT_BED_TOM+B7926*FERT_BED_CAR+C7926*FERT_BED_MES</f>
        <v>26840</v>
      </c>
      <c r="N7926" s="6">
        <f>IF(AND(D7926&lt;=TOTAL_BEDS,J7926&lt;=TEMP_WORKER_MAX*TEMP_WORKER_HRS),1,0)</f>
        <v>1</v>
      </c>
      <c r="O7926" s="2">
        <f>L7926-M7926-K7926-FIXED_COSTS</f>
        <v>21509.647553796472</v>
      </c>
      <c r="P7926" s="2">
        <f>IF(N7926=1,O7926,"")</f>
        <v>21509.647553796472</v>
      </c>
    </row>
    <row r="7927">
      <c r="A7927" s="6">
        <v>12</v>
      </c>
      <c r="B7927" s="6">
        <v>3</v>
      </c>
      <c r="C7927" s="6">
        <v>18</v>
      </c>
      <c r="D7927" s="6">
        <f>A7927+B7927+C7927</f>
        <v>33</v>
      </c>
      <c r="E7927" s="5">
        <f>IF(A7927=0,0,A7927*LABOR_HRS_WK_TOM*SEASON_WEEKS*(1+DIM_PCT_TOM)^A7927)</f>
        <v>3389.5026468586834</v>
      </c>
      <c r="F7927" s="5">
        <f>IF(B7927=0,0,B7927*LABOR_HRS_WK_CAR*SEASON_WEEKS*(1+DIM_PCT_CAR)^B7927)</f>
        <v>96.920156249999962</v>
      </c>
      <c r="G7927" s="5">
        <f>IF(C7927=0,0,C7927*LABOR_HRS_WK_MES*SEASON_WEEKS*(1+DIM_PCT_MES)^C7927)</f>
        <v>1012.9676892512272</v>
      </c>
      <c r="H7927" s="5">
        <f>E7927+F7927+G7927</f>
        <v>4499.39049235991</v>
      </c>
      <c r="I7927" s="5">
        <f>MIN(H7927,FARMER_HRS)</f>
        <v>720</v>
      </c>
      <c r="J7927" s="5">
        <f>MAX(0,H7927-FARMER_HRS)</f>
        <v>3779.3904923599102</v>
      </c>
      <c r="K7927" s="2">
        <f>I7927*FARMER_RATE+J7927*TEMP_WORKER_RATE</f>
        <v>90614.418270137336</v>
      </c>
      <c r="L7927" s="2">
        <f>A7927*PRICE_TOM+B7927*PRICE_CAR+C7927*PRICE_MES</f>
        <v>160482</v>
      </c>
      <c r="M7927" s="2">
        <f>A7927*FERT_BED_TOM+B7927*FERT_BED_CAR+C7927*FERT_BED_MES</f>
        <v>27720</v>
      </c>
      <c r="N7927" s="6">
        <f>IF(AND(D7927&lt;=TOTAL_BEDS,J7927&lt;=TEMP_WORKER_MAX*TEMP_WORKER_HRS),1,0)</f>
        <v>1</v>
      </c>
      <c r="O7927" s="2">
        <f>L7927-M7927-K7927-FIXED_COSTS</f>
        <v>22147.581729862664</v>
      </c>
      <c r="P7927" s="2">
        <f>IF(N7927=1,O7927,"")</f>
        <v>22147.581729862664</v>
      </c>
    </row>
    <row r="7928">
      <c r="A7928" s="6">
        <v>12</v>
      </c>
      <c r="B7928" s="6">
        <v>3</v>
      </c>
      <c r="C7928" s="6">
        <v>19</v>
      </c>
      <c r="D7928" s="6">
        <f>A7928+B7928+C7928</f>
        <v>34</v>
      </c>
      <c r="E7928" s="5">
        <f>IF(A7928=0,0,A7928*LABOR_HRS_WK_TOM*SEASON_WEEKS*(1+DIM_PCT_TOM)^A7928)</f>
        <v>3389.5026468586834</v>
      </c>
      <c r="F7928" s="5">
        <f>IF(B7928=0,0,B7928*LABOR_HRS_WK_CAR*SEASON_WEEKS*(1+DIM_PCT_CAR)^B7928)</f>
        <v>96.920156249999962</v>
      </c>
      <c r="G7928" s="5">
        <f>IF(C7928=0,0,C7928*LABOR_HRS_WK_MES*SEASON_WEEKS*(1+DIM_PCT_MES)^C7928)</f>
        <v>1082.6092178872491</v>
      </c>
      <c r="H7928" s="5">
        <f>E7928+F7928+G7928</f>
        <v>4569.0320209959318</v>
      </c>
      <c r="I7928" s="5">
        <f>MIN(H7928,FARMER_HRS)</f>
        <v>720</v>
      </c>
      <c r="J7928" s="5">
        <f>MAX(0,H7928-FARMER_HRS)</f>
        <v>3849.0320209959318</v>
      </c>
      <c r="K7928" s="2">
        <f>I7928*FARMER_RATE+J7928*TEMP_WORKER_RATE</f>
        <v>91823.472586734919</v>
      </c>
      <c r="L7928" s="2">
        <f>A7928*PRICE_TOM+B7928*PRICE_CAR+C7928*PRICE_MES</f>
        <v>163182</v>
      </c>
      <c r="M7928" s="2">
        <f>A7928*FERT_BED_TOM+B7928*FERT_BED_CAR+C7928*FERT_BED_MES</f>
        <v>28600</v>
      </c>
      <c r="N7928" s="6">
        <f>IF(AND(D7928&lt;=TOTAL_BEDS,J7928&lt;=TEMP_WORKER_MAX*TEMP_WORKER_HRS),1,0)</f>
        <v>1</v>
      </c>
      <c r="O7928" s="2">
        <f>L7928-M7928-K7928-FIXED_COSTS</f>
        <v>22758.527413265081</v>
      </c>
      <c r="P7928" s="2">
        <f>IF(N7928=1,O7928,"")</f>
        <v>22758.527413265081</v>
      </c>
    </row>
    <row r="7929">
      <c r="A7929" s="6">
        <v>12</v>
      </c>
      <c r="B7929" s="6">
        <v>3</v>
      </c>
      <c r="C7929" s="6">
        <v>20</v>
      </c>
      <c r="D7929" s="6">
        <f>A7929+B7929+C7929</f>
        <v>35</v>
      </c>
      <c r="E7929" s="5">
        <f>IF(A7929=0,0,A7929*LABOR_HRS_WK_TOM*SEASON_WEEKS*(1+DIM_PCT_TOM)^A7929)</f>
        <v>3389.5026468586834</v>
      </c>
      <c r="F7929" s="5">
        <f>IF(B7929=0,0,B7929*LABOR_HRS_WK_CAR*SEASON_WEEKS*(1+DIM_PCT_CAR)^B7929)</f>
        <v>96.920156249999962</v>
      </c>
      <c r="G7929" s="5">
        <f>IF(C7929=0,0,C7929*LABOR_HRS_WK_MES*SEASON_WEEKS*(1+DIM_PCT_MES)^C7929)</f>
        <v>1153.8335085377259</v>
      </c>
      <c r="H7929" s="5">
        <f>E7929+F7929+G7929</f>
        <v>4640.2563116464089</v>
      </c>
      <c r="I7929" s="5">
        <f>MIN(H7929,FARMER_HRS)</f>
        <v>720</v>
      </c>
      <c r="J7929" s="5">
        <f>MAX(0,H7929-FARMER_HRS)</f>
        <v>3920.2563116464089</v>
      </c>
      <c r="K7929" s="2">
        <f>I7929*FARMER_RATE+J7929*TEMP_WORKER_RATE</f>
        <v>93060.005410527927</v>
      </c>
      <c r="L7929" s="2">
        <f>A7929*PRICE_TOM+B7929*PRICE_CAR+C7929*PRICE_MES</f>
        <v>165882</v>
      </c>
      <c r="M7929" s="2">
        <f>A7929*FERT_BED_TOM+B7929*FERT_BED_CAR+C7929*FERT_BED_MES</f>
        <v>29480</v>
      </c>
      <c r="N7929" s="6">
        <f>IF(AND(D7929&lt;=TOTAL_BEDS,J7929&lt;=TEMP_WORKER_MAX*TEMP_WORKER_HRS),1,0)</f>
        <v>1</v>
      </c>
      <c r="O7929" s="2">
        <f>L7929-M7929-K7929-FIXED_COSTS</f>
        <v>23341.994589472073</v>
      </c>
      <c r="P7929" s="2">
        <f>IF(N7929=1,O7929,"")</f>
        <v>23341.994589472073</v>
      </c>
    </row>
    <row r="7930">
      <c r="A7930" s="6">
        <v>12</v>
      </c>
      <c r="B7930" s="6">
        <v>3</v>
      </c>
      <c r="C7930" s="6">
        <v>21</v>
      </c>
      <c r="D7930" s="6">
        <f>A7930+B7930+C7930</f>
        <v>36</v>
      </c>
      <c r="E7930" s="5">
        <f>IF(A7930=0,0,A7930*LABOR_HRS_WK_TOM*SEASON_WEEKS*(1+DIM_PCT_TOM)^A7930)</f>
        <v>3389.5026468586834</v>
      </c>
      <c r="F7930" s="5">
        <f>IF(B7930=0,0,B7930*LABOR_HRS_WK_CAR*SEASON_WEEKS*(1+DIM_PCT_CAR)^B7930)</f>
        <v>96.920156249999962</v>
      </c>
      <c r="G7930" s="5">
        <f>IF(C7930=0,0,C7930*LABOR_HRS_WK_MES*SEASON_WEEKS*(1+DIM_PCT_MES)^C7930)</f>
        <v>1226.6692487641699</v>
      </c>
      <c r="H7930" s="5">
        <f>E7930+F7930+G7930</f>
        <v>4713.0920518728526</v>
      </c>
      <c r="I7930" s="5">
        <f>MIN(H7930,FARMER_HRS)</f>
        <v>720</v>
      </c>
      <c r="J7930" s="5">
        <f>MAX(0,H7930-FARMER_HRS)</f>
        <v>3993.0920518728526</v>
      </c>
      <c r="K7930" s="2">
        <f>I7930*FARMER_RATE+J7930*TEMP_WORKER_RATE</f>
        <v>94324.514789459252</v>
      </c>
      <c r="L7930" s="2">
        <f>A7930*PRICE_TOM+B7930*PRICE_CAR+C7930*PRICE_MES</f>
        <v>168582</v>
      </c>
      <c r="M7930" s="2">
        <f>A7930*FERT_BED_TOM+B7930*FERT_BED_CAR+C7930*FERT_BED_MES</f>
        <v>30360</v>
      </c>
      <c r="N7930" s="6">
        <f>IF(AND(D7930&lt;=TOTAL_BEDS,J7930&lt;=TEMP_WORKER_MAX*TEMP_WORKER_HRS),1,0)</f>
        <v>1</v>
      </c>
      <c r="O7930" s="2">
        <f>L7930-M7930-K7930-FIXED_COSTS</f>
        <v>23897.485210540748</v>
      </c>
      <c r="P7930" s="2">
        <f>IF(N7930=1,O7930,"")</f>
        <v>23897.485210540748</v>
      </c>
    </row>
    <row r="7931">
      <c r="A7931" s="6">
        <v>12</v>
      </c>
      <c r="B7931" s="6">
        <v>3</v>
      </c>
      <c r="C7931" s="6">
        <v>22</v>
      </c>
      <c r="D7931" s="6">
        <f>A7931+B7931+C7931</f>
        <v>37</v>
      </c>
      <c r="E7931" s="5">
        <f>IF(A7931=0,0,A7931*LABOR_HRS_WK_TOM*SEASON_WEEKS*(1+DIM_PCT_TOM)^A7931)</f>
        <v>3389.5026468586834</v>
      </c>
      <c r="F7931" s="5">
        <f>IF(B7931=0,0,B7931*LABOR_HRS_WK_CAR*SEASON_WEEKS*(1+DIM_PCT_CAR)^B7931)</f>
        <v>96.920156249999962</v>
      </c>
      <c r="G7931" s="5">
        <f>IF(C7931=0,0,C7931*LABOR_HRS_WK_MES*SEASON_WEEKS*(1+DIM_PCT_MES)^C7931)</f>
        <v>1301.1455960105659</v>
      </c>
      <c r="H7931" s="5">
        <f>E7931+F7931+G7931</f>
        <v>4787.5683991192491</v>
      </c>
      <c r="I7931" s="5">
        <f>MIN(H7931,FARMER_HRS)</f>
        <v>720</v>
      </c>
      <c r="J7931" s="5">
        <f>MAX(0,H7931-FARMER_HRS)</f>
        <v>4067.5683991192491</v>
      </c>
      <c r="K7931" s="2">
        <f>I7931*FARMER_RATE+J7931*TEMP_WORKER_RATE</f>
        <v>95617.506929153635</v>
      </c>
      <c r="L7931" s="2">
        <f>A7931*PRICE_TOM+B7931*PRICE_CAR+C7931*PRICE_MES</f>
        <v>171282</v>
      </c>
      <c r="M7931" s="2">
        <f>A7931*FERT_BED_TOM+B7931*FERT_BED_CAR+C7931*FERT_BED_MES</f>
        <v>31240</v>
      </c>
      <c r="N7931" s="6">
        <f>IF(AND(D7931&lt;=TOTAL_BEDS,J7931&lt;=TEMP_WORKER_MAX*TEMP_WORKER_HRS),1,0)</f>
        <v>1</v>
      </c>
      <c r="O7931" s="2">
        <f>L7931-M7931-K7931-FIXED_COSTS</f>
        <v>24424.493070846365</v>
      </c>
      <c r="P7931" s="2">
        <f>IF(N7931=1,O7931,"")</f>
        <v>24424.493070846365</v>
      </c>
    </row>
    <row r="7932">
      <c r="A7932" s="6">
        <v>12</v>
      </c>
      <c r="B7932" s="6">
        <v>3</v>
      </c>
      <c r="C7932" s="6">
        <v>23</v>
      </c>
      <c r="D7932" s="6">
        <f>A7932+B7932+C7932</f>
        <v>38</v>
      </c>
      <c r="E7932" s="5">
        <f>IF(A7932=0,0,A7932*LABOR_HRS_WK_TOM*SEASON_WEEKS*(1+DIM_PCT_TOM)^A7932)</f>
        <v>3389.5026468586834</v>
      </c>
      <c r="F7932" s="5">
        <f>IF(B7932=0,0,B7932*LABOR_HRS_WK_CAR*SEASON_WEEKS*(1+DIM_PCT_CAR)^B7932)</f>
        <v>96.920156249999962</v>
      </c>
      <c r="G7932" s="5">
        <f>IF(C7932=0,0,C7932*LABOR_HRS_WK_MES*SEASON_WEEKS*(1+DIM_PCT_MES)^C7932)</f>
        <v>1377.2921848680023</v>
      </c>
      <c r="H7932" s="5">
        <f>E7932+F7932+G7932</f>
        <v>4863.7149879766857</v>
      </c>
      <c r="I7932" s="5">
        <f>MIN(H7932,FARMER_HRS)</f>
        <v>720</v>
      </c>
      <c r="J7932" s="5">
        <f>MAX(0,H7932-FARMER_HRS)</f>
        <v>4143.7149879766857</v>
      </c>
      <c r="K7932" s="2">
        <f>I7932*FARMER_RATE+J7932*TEMP_WORKER_RATE</f>
        <v>96939.496319039681</v>
      </c>
      <c r="L7932" s="2">
        <f>A7932*PRICE_TOM+B7932*PRICE_CAR+C7932*PRICE_MES</f>
        <v>173982</v>
      </c>
      <c r="M7932" s="2">
        <f>A7932*FERT_BED_TOM+B7932*FERT_BED_CAR+C7932*FERT_BED_MES</f>
        <v>32120</v>
      </c>
      <c r="N7932" s="6">
        <f>IF(AND(D7932&lt;=TOTAL_BEDS,J7932&lt;=TEMP_WORKER_MAX*TEMP_WORKER_HRS),1,0)</f>
        <v>1</v>
      </c>
      <c r="O7932" s="2">
        <f>L7932-M7932-K7932-FIXED_COSTS</f>
        <v>24922.503680960319</v>
      </c>
      <c r="P7932" s="2">
        <f>IF(N7932=1,O7932,"")</f>
        <v>24922.503680960319</v>
      </c>
    </row>
    <row r="7933">
      <c r="A7933" s="6">
        <v>12</v>
      </c>
      <c r="B7933" s="6">
        <v>3</v>
      </c>
      <c r="C7933" s="6">
        <v>24</v>
      </c>
      <c r="D7933" s="6">
        <f>A7933+B7933+C7933</f>
        <v>39</v>
      </c>
      <c r="E7933" s="5">
        <f>IF(A7933=0,0,A7933*LABOR_HRS_WK_TOM*SEASON_WEEKS*(1+DIM_PCT_TOM)^A7933)</f>
        <v>3389.5026468586834</v>
      </c>
      <c r="F7933" s="5">
        <f>IF(B7933=0,0,B7933*LABOR_HRS_WK_CAR*SEASON_WEEKS*(1+DIM_PCT_CAR)^B7933)</f>
        <v>96.920156249999962</v>
      </c>
      <c r="G7933" s="5">
        <f>IF(C7933=0,0,C7933*LABOR_HRS_WK_MES*SEASON_WEEKS*(1+DIM_PCT_MES)^C7933)</f>
        <v>1455.139134447498</v>
      </c>
      <c r="H7933" s="5">
        <f>E7933+F7933+G7933</f>
        <v>4941.561937556181</v>
      </c>
      <c r="I7933" s="5">
        <f>MIN(H7933,FARMER_HRS)</f>
        <v>720</v>
      </c>
      <c r="J7933" s="5">
        <f>MAX(0,H7933-FARMER_HRS)</f>
        <v>4221.561937556181</v>
      </c>
      <c r="K7933" s="2">
        <f>I7933*FARMER_RATE+J7933*TEMP_WORKER_RATE</f>
        <v>98291.005860350357</v>
      </c>
      <c r="L7933" s="2">
        <f>A7933*PRICE_TOM+B7933*PRICE_CAR+C7933*PRICE_MES</f>
        <v>176682</v>
      </c>
      <c r="M7933" s="2">
        <f>A7933*FERT_BED_TOM+B7933*FERT_BED_CAR+C7933*FERT_BED_MES</f>
        <v>33000</v>
      </c>
      <c r="N7933" s="6">
        <f>IF(AND(D7933&lt;=TOTAL_BEDS,J7933&lt;=TEMP_WORKER_MAX*TEMP_WORKER_HRS),1,0)</f>
        <v>1</v>
      </c>
      <c r="O7933" s="2">
        <f>L7933-M7933-K7933-FIXED_COSTS</f>
        <v>25390.994139649643</v>
      </c>
      <c r="P7933" s="2">
        <f>IF(N7933=1,O7933,"")</f>
        <v>25390.994139649643</v>
      </c>
    </row>
    <row r="7934">
      <c r="A7934" s="6">
        <v>12</v>
      </c>
      <c r="B7934" s="6">
        <v>3</v>
      </c>
      <c r="C7934" s="6">
        <v>25</v>
      </c>
      <c r="D7934" s="6">
        <f>A7934+B7934+C7934</f>
        <v>40</v>
      </c>
      <c r="E7934" s="5">
        <f>IF(A7934=0,0,A7934*LABOR_HRS_WK_TOM*SEASON_WEEKS*(1+DIM_PCT_TOM)^A7934)</f>
        <v>3389.5026468586834</v>
      </c>
      <c r="F7934" s="5">
        <f>IF(B7934=0,0,B7934*LABOR_HRS_WK_CAR*SEASON_WEEKS*(1+DIM_PCT_CAR)^B7934)</f>
        <v>96.920156249999962</v>
      </c>
      <c r="G7934" s="5">
        <f>IF(C7934=0,0,C7934*LABOR_HRS_WK_MES*SEASON_WEEKS*(1+DIM_PCT_MES)^C7934)</f>
        <v>1534.7170558625955</v>
      </c>
      <c r="H7934" s="5">
        <f>E7934+F7934+G7934</f>
        <v>5021.139858971279</v>
      </c>
      <c r="I7934" s="5">
        <f>MIN(H7934,FARMER_HRS)</f>
        <v>720</v>
      </c>
      <c r="J7934" s="5">
        <f>MAX(0,H7934-FARMER_HRS)</f>
        <v>4301.139858971279</v>
      </c>
      <c r="K7934" s="2">
        <f>I7934*FARMER_RATE+J7934*TEMP_WORKER_RATE</f>
        <v>99672.566996029142</v>
      </c>
      <c r="L7934" s="2">
        <f>A7934*PRICE_TOM+B7934*PRICE_CAR+C7934*PRICE_MES</f>
        <v>179382</v>
      </c>
      <c r="M7934" s="2">
        <f>A7934*FERT_BED_TOM+B7934*FERT_BED_CAR+C7934*FERT_BED_MES</f>
        <v>33880</v>
      </c>
      <c r="N7934" s="6">
        <f>IF(AND(D7934&lt;=TOTAL_BEDS,J7934&lt;=TEMP_WORKER_MAX*TEMP_WORKER_HRS),1,0)</f>
        <v>1</v>
      </c>
      <c r="O7934" s="2">
        <f>L7934-M7934-K7934-FIXED_COSTS</f>
        <v>25829.433003970858</v>
      </c>
      <c r="P7934" s="2">
        <f>IF(N7934=1,O7934,"")</f>
        <v>25829.433003970858</v>
      </c>
    </row>
    <row r="7935">
      <c r="A7935" s="6">
        <v>12</v>
      </c>
      <c r="B7935" s="6">
        <v>3</v>
      </c>
      <c r="C7935" s="6">
        <v>26</v>
      </c>
      <c r="D7935" s="6">
        <f>A7935+B7935+C7935</f>
        <v>41</v>
      </c>
      <c r="E7935" s="5">
        <f>IF(A7935=0,0,A7935*LABOR_HRS_WK_TOM*SEASON_WEEKS*(1+DIM_PCT_TOM)^A7935)</f>
        <v>3389.5026468586834</v>
      </c>
      <c r="F7935" s="5">
        <f>IF(B7935=0,0,B7935*LABOR_HRS_WK_CAR*SEASON_WEEKS*(1+DIM_PCT_CAR)^B7935)</f>
        <v>96.920156249999962</v>
      </c>
      <c r="G7935" s="5">
        <f>IF(C7935=0,0,C7935*LABOR_HRS_WK_MES*SEASON_WEEKS*(1+DIM_PCT_MES)^C7935)</f>
        <v>1616.0570598233128</v>
      </c>
      <c r="H7935" s="5">
        <f>E7935+F7935+G7935</f>
        <v>5102.4798629319957</v>
      </c>
      <c r="I7935" s="5">
        <f>MIN(H7935,FARMER_HRS)</f>
        <v>720</v>
      </c>
      <c r="J7935" s="5">
        <f>MAX(0,H7935-FARMER_HRS)</f>
        <v>4382.4798629319957</v>
      </c>
      <c r="K7935" s="2">
        <f>I7935*FARMER_RATE+J7935*TEMP_WORKER_RATE</f>
        <v>101084.71984256936</v>
      </c>
      <c r="L7935" s="2">
        <f>A7935*PRICE_TOM+B7935*PRICE_CAR+C7935*PRICE_MES</f>
        <v>182082</v>
      </c>
      <c r="M7935" s="2">
        <f>A7935*FERT_BED_TOM+B7935*FERT_BED_CAR+C7935*FERT_BED_MES</f>
        <v>34760</v>
      </c>
      <c r="N7935" s="6">
        <f>IF(AND(D7935&lt;=TOTAL_BEDS,J7935&lt;=TEMP_WORKER_MAX*TEMP_WORKER_HRS),1,0)</f>
        <v>1</v>
      </c>
      <c r="O7935" s="2">
        <f>L7935-M7935-K7935-FIXED_COSTS</f>
        <v>26237.280157430636</v>
      </c>
      <c r="P7935" s="2">
        <f>IF(N7935=1,O7935,"")</f>
        <v>26237.280157430636</v>
      </c>
    </row>
    <row r="7936">
      <c r="A7936" s="6">
        <v>12</v>
      </c>
      <c r="B7936" s="6">
        <v>3</v>
      </c>
      <c r="C7936" s="6">
        <v>27</v>
      </c>
      <c r="D7936" s="6">
        <f>A7936+B7936+C7936</f>
        <v>42</v>
      </c>
      <c r="E7936" s="5">
        <f>IF(A7936=0,0,A7936*LABOR_HRS_WK_TOM*SEASON_WEEKS*(1+DIM_PCT_TOM)^A7936)</f>
        <v>3389.5026468586834</v>
      </c>
      <c r="F7936" s="5">
        <f>IF(B7936=0,0,B7936*LABOR_HRS_WK_CAR*SEASON_WEEKS*(1+DIM_PCT_CAR)^B7936)</f>
        <v>96.920156249999962</v>
      </c>
      <c r="G7936" s="5">
        <f>IF(C7936=0,0,C7936*LABOR_HRS_WK_MES*SEASON_WEEKS*(1+DIM_PCT_MES)^C7936)</f>
        <v>1699.19076434307</v>
      </c>
      <c r="H7936" s="5">
        <f>E7936+F7936+G7936</f>
        <v>5185.6135674517536</v>
      </c>
      <c r="I7936" s="5">
        <f>MIN(H7936,FARMER_HRS)</f>
        <v>720</v>
      </c>
      <c r="J7936" s="5">
        <f>MAX(0,H7936-FARMER_HRS)</f>
        <v>4465.6135674517536</v>
      </c>
      <c r="K7936" s="2">
        <f>I7936*FARMER_RATE+J7936*TEMP_WORKER_RATE</f>
        <v>102528.01332381516</v>
      </c>
      <c r="L7936" s="2">
        <f>A7936*PRICE_TOM+B7936*PRICE_CAR+C7936*PRICE_MES</f>
        <v>184782</v>
      </c>
      <c r="M7936" s="2">
        <f>A7936*FERT_BED_TOM+B7936*FERT_BED_CAR+C7936*FERT_BED_MES</f>
        <v>35640</v>
      </c>
      <c r="N7936" s="6">
        <f>IF(AND(D7936&lt;=TOTAL_BEDS,J7936&lt;=TEMP_WORKER_MAX*TEMP_WORKER_HRS),1,0)</f>
        <v>1</v>
      </c>
      <c r="O7936" s="2">
        <f>L7936-M7936-K7936-FIXED_COSTS</f>
        <v>26613.986676184839</v>
      </c>
      <c r="P7936" s="2">
        <f>IF(N7936=1,O7936,"")</f>
        <v>26613.986676184839</v>
      </c>
    </row>
    <row r="7937">
      <c r="A7937" s="6">
        <v>12</v>
      </c>
      <c r="B7937" s="6">
        <v>3</v>
      </c>
      <c r="C7937" s="6">
        <v>28</v>
      </c>
      <c r="D7937" s="6">
        <f>A7937+B7937+C7937</f>
        <v>43</v>
      </c>
      <c r="E7937" s="5">
        <f>IF(A7937=0,0,A7937*LABOR_HRS_WK_TOM*SEASON_WEEKS*(1+DIM_PCT_TOM)^A7937)</f>
        <v>3389.5026468586834</v>
      </c>
      <c r="F7937" s="5">
        <f>IF(B7937=0,0,B7937*LABOR_HRS_WK_CAR*SEASON_WEEKS*(1+DIM_PCT_CAR)^B7937)</f>
        <v>96.920156249999962</v>
      </c>
      <c r="G7937" s="5">
        <f>IF(C7937=0,0,C7937*LABOR_HRS_WK_MES*SEASON_WEEKS*(1+DIM_PCT_MES)^C7937)</f>
        <v>1784.1503025602233</v>
      </c>
      <c r="H7937" s="5">
        <f>E7937+F7937+G7937</f>
        <v>5270.5731056689065</v>
      </c>
      <c r="I7937" s="5">
        <f>MIN(H7937,FARMER_HRS)</f>
        <v>720</v>
      </c>
      <c r="J7937" s="5">
        <f>MAX(0,H7937-FARMER_HRS)</f>
        <v>4550.5731056689065</v>
      </c>
      <c r="K7937" s="2">
        <f>I7937*FARMER_RATE+J7937*TEMP_WORKER_RATE</f>
        <v>104003.00530675185</v>
      </c>
      <c r="L7937" s="2">
        <f>A7937*PRICE_TOM+B7937*PRICE_CAR+C7937*PRICE_MES</f>
        <v>187482</v>
      </c>
      <c r="M7937" s="2">
        <f>A7937*FERT_BED_TOM+B7937*FERT_BED_CAR+C7937*FERT_BED_MES</f>
        <v>36520</v>
      </c>
      <c r="N7937" s="6">
        <f>IF(AND(D7937&lt;=TOTAL_BEDS,J7937&lt;=TEMP_WORKER_MAX*TEMP_WORKER_HRS),1,0)</f>
        <v>1</v>
      </c>
      <c r="O7937" s="2">
        <f>L7937-M7937-K7937-FIXED_COSTS</f>
        <v>26958.994693248154</v>
      </c>
      <c r="P7937" s="2">
        <f>IF(N7937=1,O7937,"")</f>
        <v>26958.994693248154</v>
      </c>
    </row>
    <row r="7938">
      <c r="A7938" s="6">
        <v>12</v>
      </c>
      <c r="B7938" s="6">
        <v>3</v>
      </c>
      <c r="C7938" s="6">
        <v>29</v>
      </c>
      <c r="D7938" s="6">
        <f>A7938+B7938+C7938</f>
        <v>44</v>
      </c>
      <c r="E7938" s="5">
        <f>IF(A7938=0,0,A7938*LABOR_HRS_WK_TOM*SEASON_WEEKS*(1+DIM_PCT_TOM)^A7938)</f>
        <v>3389.5026468586834</v>
      </c>
      <c r="F7938" s="5">
        <f>IF(B7938=0,0,B7938*LABOR_HRS_WK_CAR*SEASON_WEEKS*(1+DIM_PCT_CAR)^B7938)</f>
        <v>96.920156249999962</v>
      </c>
      <c r="G7938" s="5">
        <f>IF(C7938=0,0,C7938*LABOR_HRS_WK_MES*SEASON_WEEKS*(1+DIM_PCT_MES)^C7938)</f>
        <v>1870.9683306758766</v>
      </c>
      <c r="H7938" s="5">
        <f>E7938+F7938+G7938</f>
        <v>5357.39113378456</v>
      </c>
      <c r="I7938" s="5">
        <f>MIN(H7938,FARMER_HRS)</f>
        <v>720</v>
      </c>
      <c r="J7938" s="5">
        <f>MAX(0,H7938-FARMER_HRS)</f>
        <v>4637.39113378456</v>
      </c>
      <c r="K7938" s="2">
        <f>I7938*FARMER_RATE+J7938*TEMP_WORKER_RATE</f>
        <v>105510.26273931528</v>
      </c>
      <c r="L7938" s="2">
        <f>A7938*PRICE_TOM+B7938*PRICE_CAR+C7938*PRICE_MES</f>
        <v>190182</v>
      </c>
      <c r="M7938" s="2">
        <f>A7938*FERT_BED_TOM+B7938*FERT_BED_CAR+C7938*FERT_BED_MES</f>
        <v>37400</v>
      </c>
      <c r="N7938" s="6">
        <f>IF(AND(D7938&lt;=TOTAL_BEDS,J7938&lt;=TEMP_WORKER_MAX*TEMP_WORKER_HRS),1,0)</f>
        <v>1</v>
      </c>
      <c r="O7938" s="2">
        <f>L7938-M7938-K7938-FIXED_COSTS</f>
        <v>27271.73726068472</v>
      </c>
      <c r="P7938" s="2">
        <f>IF(N7938=1,O7938,"")</f>
        <v>27271.73726068472</v>
      </c>
    </row>
    <row r="7939">
      <c r="A7939" s="6">
        <v>12</v>
      </c>
      <c r="B7939" s="6">
        <v>3</v>
      </c>
      <c r="C7939" s="6">
        <v>30</v>
      </c>
      <c r="D7939" s="6">
        <f>A7939+B7939+C7939</f>
        <v>45</v>
      </c>
      <c r="E7939" s="5">
        <f>IF(A7939=0,0,A7939*LABOR_HRS_WK_TOM*SEASON_WEEKS*(1+DIM_PCT_TOM)^A7939)</f>
        <v>3389.5026468586834</v>
      </c>
      <c r="F7939" s="5">
        <f>IF(B7939=0,0,B7939*LABOR_HRS_WK_CAR*SEASON_WEEKS*(1+DIM_PCT_CAR)^B7939)</f>
        <v>96.920156249999962</v>
      </c>
      <c r="G7939" s="5">
        <f>IF(C7939=0,0,C7939*LABOR_HRS_WK_MES*SEASON_WEEKS*(1+DIM_PCT_MES)^C7939)</f>
        <v>1959.6780360096466</v>
      </c>
      <c r="H7939" s="5">
        <f>E7939+F7939+G7939</f>
        <v>5446.1008391183295</v>
      </c>
      <c r="I7939" s="5">
        <f>MIN(H7939,FARMER_HRS)</f>
        <v>720</v>
      </c>
      <c r="J7939" s="5">
        <f>MAX(0,H7939-FARMER_HRS)</f>
        <v>4726.1008391183295</v>
      </c>
      <c r="K7939" s="2">
        <f>I7939*FARMER_RATE+J7939*TEMP_WORKER_RATE</f>
        <v>107050.36179024877</v>
      </c>
      <c r="L7939" s="2">
        <f>A7939*PRICE_TOM+B7939*PRICE_CAR+C7939*PRICE_MES</f>
        <v>192882</v>
      </c>
      <c r="M7939" s="2">
        <f>A7939*FERT_BED_TOM+B7939*FERT_BED_CAR+C7939*FERT_BED_MES</f>
        <v>38280</v>
      </c>
      <c r="N7939" s="6">
        <f>IF(AND(D7939&lt;=TOTAL_BEDS,J7939&lt;=TEMP_WORKER_MAX*TEMP_WORKER_HRS),1,0)</f>
        <v>1</v>
      </c>
      <c r="O7939" s="2">
        <f>L7939-M7939-K7939-FIXED_COSTS</f>
        <v>27551.638209751225</v>
      </c>
      <c r="P7939" s="2">
        <f>IF(N7939=1,O7939,"")</f>
        <v>27551.638209751225</v>
      </c>
    </row>
    <row r="7940">
      <c r="A7940" s="6">
        <v>12</v>
      </c>
      <c r="B7940" s="6">
        <v>4</v>
      </c>
      <c r="C7940" s="6">
        <v>0</v>
      </c>
      <c r="D7940" s="6">
        <f>A7940+B7940+C7940</f>
        <v>16</v>
      </c>
      <c r="E7940" s="5">
        <f>IF(A7940=0,0,A7940*LABOR_HRS_WK_TOM*SEASON_WEEKS*(1+DIM_PCT_TOM)^A7940)</f>
        <v>3389.5026468586834</v>
      </c>
      <c r="F7940" s="5">
        <f>IF(B7940=0,0,B7940*LABOR_HRS_WK_CAR*SEASON_WEEKS*(1+DIM_PCT_CAR)^B7940)</f>
        <v>132.45754687499993</v>
      </c>
      <c r="G7940" s="5">
        <f>IF(C7940=0,0,C7940*LABOR_HRS_WK_MES*SEASON_WEEKS*(1+DIM_PCT_MES)^C7940)</f>
        <v>0</v>
      </c>
      <c r="H7940" s="5">
        <f>E7940+F7940+G7940</f>
        <v>3521.9601937336834</v>
      </c>
      <c r="I7940" s="5">
        <f>MIN(H7940,FARMER_HRS)</f>
        <v>720</v>
      </c>
      <c r="J7940" s="5">
        <f>MAX(0,H7940-FARMER_HRS)</f>
        <v>2801.9601937336834</v>
      </c>
      <c r="K7940" s="2">
        <f>I7940*FARMER_RATE+J7940*TEMP_WORKER_RATE</f>
        <v>73645.142252320889</v>
      </c>
      <c r="L7940" s="2">
        <f>A7940*PRICE_TOM+B7940*PRICE_CAR+C7940*PRICE_MES</f>
        <v>113976</v>
      </c>
      <c r="M7940" s="2">
        <f>A7940*FERT_BED_TOM+B7940*FERT_BED_CAR+C7940*FERT_BED_MES</f>
        <v>12320</v>
      </c>
      <c r="N7940" s="6">
        <f>IF(AND(D7940&lt;=TOTAL_BEDS,J7940&lt;=TEMP_WORKER_MAX*TEMP_WORKER_HRS),1,0)</f>
        <v>1</v>
      </c>
      <c r="O7940" s="2">
        <f>L7940-M7940-K7940-FIXED_COSTS</f>
        <v>8010.8577476791106</v>
      </c>
      <c r="P7940" s="2">
        <f>IF(N7940=1,O7940,"")</f>
        <v>8010.8577476791106</v>
      </c>
    </row>
    <row r="7941">
      <c r="A7941" s="6">
        <v>12</v>
      </c>
      <c r="B7941" s="6">
        <v>4</v>
      </c>
      <c r="C7941" s="6">
        <v>1</v>
      </c>
      <c r="D7941" s="6">
        <f>A7941+B7941+C7941</f>
        <v>17</v>
      </c>
      <c r="E7941" s="5">
        <f>IF(A7941=0,0,A7941*LABOR_HRS_WK_TOM*SEASON_WEEKS*(1+DIM_PCT_TOM)^A7941)</f>
        <v>3389.5026468586834</v>
      </c>
      <c r="F7941" s="5">
        <f>IF(B7941=0,0,B7941*LABOR_HRS_WK_CAR*SEASON_WEEKS*(1+DIM_PCT_CAR)^B7941)</f>
        <v>132.45754687499993</v>
      </c>
      <c r="G7941" s="5">
        <f>IF(C7941=0,0,C7941*LABOR_HRS_WK_MES*SEASON_WEEKS*(1+DIM_PCT_MES)^C7941)</f>
        <v>45.5625</v>
      </c>
      <c r="H7941" s="5">
        <f>E7941+F7941+G7941</f>
        <v>3567.5226937336834</v>
      </c>
      <c r="I7941" s="5">
        <f>MIN(H7941,FARMER_HRS)</f>
        <v>720</v>
      </c>
      <c r="J7941" s="5">
        <f>MAX(0,H7941-FARMER_HRS)</f>
        <v>2847.5226937336834</v>
      </c>
      <c r="K7941" s="2">
        <f>I7941*FARMER_RATE+J7941*TEMP_WORKER_RATE</f>
        <v>74436.157877320889</v>
      </c>
      <c r="L7941" s="2">
        <f>A7941*PRICE_TOM+B7941*PRICE_CAR+C7941*PRICE_MES</f>
        <v>116676</v>
      </c>
      <c r="M7941" s="2">
        <f>A7941*FERT_BED_TOM+B7941*FERT_BED_CAR+C7941*FERT_BED_MES</f>
        <v>13200</v>
      </c>
      <c r="N7941" s="6">
        <f>IF(AND(D7941&lt;=TOTAL_BEDS,J7941&lt;=TEMP_WORKER_MAX*TEMP_WORKER_HRS),1,0)</f>
        <v>1</v>
      </c>
      <c r="O7941" s="2">
        <f>L7941-M7941-K7941-FIXED_COSTS</f>
        <v>9039.84212267911</v>
      </c>
      <c r="P7941" s="2">
        <f>IF(N7941=1,O7941,"")</f>
        <v>9039.84212267911</v>
      </c>
    </row>
    <row r="7942">
      <c r="A7942" s="6">
        <v>12</v>
      </c>
      <c r="B7942" s="6">
        <v>4</v>
      </c>
      <c r="C7942" s="6">
        <v>2</v>
      </c>
      <c r="D7942" s="6">
        <f>A7942+B7942+C7942</f>
        <v>18</v>
      </c>
      <c r="E7942" s="5">
        <f>IF(A7942=0,0,A7942*LABOR_HRS_WK_TOM*SEASON_WEEKS*(1+DIM_PCT_TOM)^A7942)</f>
        <v>3389.5026468586834</v>
      </c>
      <c r="F7942" s="5">
        <f>IF(B7942=0,0,B7942*LABOR_HRS_WK_CAR*SEASON_WEEKS*(1+DIM_PCT_CAR)^B7942)</f>
        <v>132.45754687499993</v>
      </c>
      <c r="G7942" s="5">
        <f>IF(C7942=0,0,C7942*LABOR_HRS_WK_MES*SEASON_WEEKS*(1+DIM_PCT_MES)^C7942)</f>
        <v>92.2640625</v>
      </c>
      <c r="H7942" s="5">
        <f>E7942+F7942+G7942</f>
        <v>3614.2242562336833</v>
      </c>
      <c r="I7942" s="5">
        <f>MIN(H7942,FARMER_HRS)</f>
        <v>720</v>
      </c>
      <c r="J7942" s="5">
        <f>MAX(0,H7942-FARMER_HRS)</f>
        <v>2894.2242562336833</v>
      </c>
      <c r="K7942" s="2">
        <f>I7942*FARMER_RATE+J7942*TEMP_WORKER_RATE</f>
        <v>75246.948892945889</v>
      </c>
      <c r="L7942" s="2">
        <f>A7942*PRICE_TOM+B7942*PRICE_CAR+C7942*PRICE_MES</f>
        <v>119376</v>
      </c>
      <c r="M7942" s="2">
        <f>A7942*FERT_BED_TOM+B7942*FERT_BED_CAR+C7942*FERT_BED_MES</f>
        <v>14080</v>
      </c>
      <c r="N7942" s="6">
        <f>IF(AND(D7942&lt;=TOTAL_BEDS,J7942&lt;=TEMP_WORKER_MAX*TEMP_WORKER_HRS),1,0)</f>
        <v>1</v>
      </c>
      <c r="O7942" s="2">
        <f>L7942-M7942-K7942-FIXED_COSTS</f>
        <v>10049.051107054111</v>
      </c>
      <c r="P7942" s="2">
        <f>IF(N7942=1,O7942,"")</f>
        <v>10049.051107054111</v>
      </c>
    </row>
    <row r="7943">
      <c r="A7943" s="6">
        <v>12</v>
      </c>
      <c r="B7943" s="6">
        <v>4</v>
      </c>
      <c r="C7943" s="6">
        <v>3</v>
      </c>
      <c r="D7943" s="6">
        <f>A7943+B7943+C7943</f>
        <v>19</v>
      </c>
      <c r="E7943" s="5">
        <f>IF(A7943=0,0,A7943*LABOR_HRS_WK_TOM*SEASON_WEEKS*(1+DIM_PCT_TOM)^A7943)</f>
        <v>3389.5026468586834</v>
      </c>
      <c r="F7943" s="5">
        <f>IF(B7943=0,0,B7943*LABOR_HRS_WK_CAR*SEASON_WEEKS*(1+DIM_PCT_CAR)^B7943)</f>
        <v>132.45754687499993</v>
      </c>
      <c r="G7943" s="5">
        <f>IF(C7943=0,0,C7943*LABOR_HRS_WK_MES*SEASON_WEEKS*(1+DIM_PCT_MES)^C7943)</f>
        <v>140.12604492187498</v>
      </c>
      <c r="H7943" s="5">
        <f>E7943+F7943+G7943</f>
        <v>3662.0862386555582</v>
      </c>
      <c r="I7943" s="5">
        <f>MIN(H7943,FARMER_HRS)</f>
        <v>720</v>
      </c>
      <c r="J7943" s="5">
        <f>MAX(0,H7943-FARMER_HRS)</f>
        <v>2942.0862386555582</v>
      </c>
      <c r="K7943" s="2">
        <f>I7943*FARMER_RATE+J7943*TEMP_WORKER_RATE</f>
        <v>76077.886087770108</v>
      </c>
      <c r="L7943" s="2">
        <f>A7943*PRICE_TOM+B7943*PRICE_CAR+C7943*PRICE_MES</f>
        <v>122076</v>
      </c>
      <c r="M7943" s="2">
        <f>A7943*FERT_BED_TOM+B7943*FERT_BED_CAR+C7943*FERT_BED_MES</f>
        <v>14960</v>
      </c>
      <c r="N7943" s="6">
        <f>IF(AND(D7943&lt;=TOTAL_BEDS,J7943&lt;=TEMP_WORKER_MAX*TEMP_WORKER_HRS),1,0)</f>
        <v>1</v>
      </c>
      <c r="O7943" s="2">
        <f>L7943-M7943-K7943-FIXED_COSTS</f>
        <v>11038.113912229892</v>
      </c>
      <c r="P7943" s="2">
        <f>IF(N7943=1,O7943,"")</f>
        <v>11038.113912229892</v>
      </c>
    </row>
    <row r="7944">
      <c r="A7944" s="6">
        <v>12</v>
      </c>
      <c r="B7944" s="6">
        <v>4</v>
      </c>
      <c r="C7944" s="6">
        <v>4</v>
      </c>
      <c r="D7944" s="6">
        <f>A7944+B7944+C7944</f>
        <v>20</v>
      </c>
      <c r="E7944" s="5">
        <f>IF(A7944=0,0,A7944*LABOR_HRS_WK_TOM*SEASON_WEEKS*(1+DIM_PCT_TOM)^A7944)</f>
        <v>3389.5026468586834</v>
      </c>
      <c r="F7944" s="5">
        <f>IF(B7944=0,0,B7944*LABOR_HRS_WK_CAR*SEASON_WEEKS*(1+DIM_PCT_CAR)^B7944)</f>
        <v>132.45754687499993</v>
      </c>
      <c r="G7944" s="5">
        <f>IF(C7944=0,0,C7944*LABOR_HRS_WK_MES*SEASON_WEEKS*(1+DIM_PCT_MES)^C7944)</f>
        <v>189.17016064453119</v>
      </c>
      <c r="H7944" s="5">
        <f>E7944+F7944+G7944</f>
        <v>3711.1303543782146</v>
      </c>
      <c r="I7944" s="5">
        <f>MIN(H7944,FARMER_HRS)</f>
        <v>720</v>
      </c>
      <c r="J7944" s="5">
        <f>MAX(0,H7944-FARMER_HRS)</f>
        <v>2991.1303543782146</v>
      </c>
      <c r="K7944" s="2">
        <f>I7944*FARMER_RATE+J7944*TEMP_WORKER_RATE</f>
        <v>76929.346430177335</v>
      </c>
      <c r="L7944" s="2">
        <f>A7944*PRICE_TOM+B7944*PRICE_CAR+C7944*PRICE_MES</f>
        <v>124776</v>
      </c>
      <c r="M7944" s="2">
        <f>A7944*FERT_BED_TOM+B7944*FERT_BED_CAR+C7944*FERT_BED_MES</f>
        <v>15840</v>
      </c>
      <c r="N7944" s="6">
        <f>IF(AND(D7944&lt;=TOTAL_BEDS,J7944&lt;=TEMP_WORKER_MAX*TEMP_WORKER_HRS),1,0)</f>
        <v>1</v>
      </c>
      <c r="O7944" s="2">
        <f>L7944-M7944-K7944-FIXED_COSTS</f>
        <v>12006.653569822665</v>
      </c>
      <c r="P7944" s="2">
        <f>IF(N7944=1,O7944,"")</f>
        <v>12006.653569822665</v>
      </c>
    </row>
    <row r="7945">
      <c r="A7945" s="6">
        <v>12</v>
      </c>
      <c r="B7945" s="6">
        <v>4</v>
      </c>
      <c r="C7945" s="6">
        <v>5</v>
      </c>
      <c r="D7945" s="6">
        <f>A7945+B7945+C7945</f>
        <v>21</v>
      </c>
      <c r="E7945" s="5">
        <f>IF(A7945=0,0,A7945*LABOR_HRS_WK_TOM*SEASON_WEEKS*(1+DIM_PCT_TOM)^A7945)</f>
        <v>3389.5026468586834</v>
      </c>
      <c r="F7945" s="5">
        <f>IF(B7945=0,0,B7945*LABOR_HRS_WK_CAR*SEASON_WEEKS*(1+DIM_PCT_CAR)^B7945)</f>
        <v>132.45754687499993</v>
      </c>
      <c r="G7945" s="5">
        <f>IF(C7945=0,0,C7945*LABOR_HRS_WK_MES*SEASON_WEEKS*(1+DIM_PCT_MES)^C7945)</f>
        <v>239.41848456573481</v>
      </c>
      <c r="H7945" s="5">
        <f>E7945+F7945+G7945</f>
        <v>3761.378678299418</v>
      </c>
      <c r="I7945" s="5">
        <f>MIN(H7945,FARMER_HRS)</f>
        <v>720</v>
      </c>
      <c r="J7945" s="5">
        <f>MAX(0,H7945-FARMER_HRS)</f>
        <v>3041.378678299418</v>
      </c>
      <c r="K7945" s="2">
        <f>I7945*FARMER_RATE+J7945*TEMP_WORKER_RATE</f>
        <v>77801.713164920453</v>
      </c>
      <c r="L7945" s="2">
        <f>A7945*PRICE_TOM+B7945*PRICE_CAR+C7945*PRICE_MES</f>
        <v>127476</v>
      </c>
      <c r="M7945" s="2">
        <f>A7945*FERT_BED_TOM+B7945*FERT_BED_CAR+C7945*FERT_BED_MES</f>
        <v>16720</v>
      </c>
      <c r="N7945" s="6">
        <f>IF(AND(D7945&lt;=TOTAL_BEDS,J7945&lt;=TEMP_WORKER_MAX*TEMP_WORKER_HRS),1,0)</f>
        <v>1</v>
      </c>
      <c r="O7945" s="2">
        <f>L7945-M7945-K7945-FIXED_COSTS</f>
        <v>12954.286835079547</v>
      </c>
      <c r="P7945" s="2">
        <f>IF(N7945=1,O7945,"")</f>
        <v>12954.286835079547</v>
      </c>
    </row>
    <row r="7946">
      <c r="A7946" s="6">
        <v>12</v>
      </c>
      <c r="B7946" s="6">
        <v>4</v>
      </c>
      <c r="C7946" s="6">
        <v>6</v>
      </c>
      <c r="D7946" s="6">
        <f>A7946+B7946+C7946</f>
        <v>22</v>
      </c>
      <c r="E7946" s="5">
        <f>IF(A7946=0,0,A7946*LABOR_HRS_WK_TOM*SEASON_WEEKS*(1+DIM_PCT_TOM)^A7946)</f>
        <v>3389.5026468586834</v>
      </c>
      <c r="F7946" s="5">
        <f>IF(B7946=0,0,B7946*LABOR_HRS_WK_CAR*SEASON_WEEKS*(1+DIM_PCT_CAR)^B7946)</f>
        <v>132.45754687499993</v>
      </c>
      <c r="G7946" s="5">
        <f>IF(C7946=0,0,C7946*LABOR_HRS_WK_MES*SEASON_WEEKS*(1+DIM_PCT_MES)^C7946)</f>
        <v>290.89345874736773</v>
      </c>
      <c r="H7946" s="5">
        <f>E7946+F7946+G7946</f>
        <v>3812.8536524810511</v>
      </c>
      <c r="I7946" s="5">
        <f>MIN(H7946,FARMER_HRS)</f>
        <v>720</v>
      </c>
      <c r="J7946" s="5">
        <f>MAX(0,H7946-FARMER_HRS)</f>
        <v>3092.8536524810511</v>
      </c>
      <c r="K7946" s="2">
        <f>I7946*FARMER_RATE+J7946*TEMP_WORKER_RATE</f>
        <v>78695.375911129348</v>
      </c>
      <c r="L7946" s="2">
        <f>A7946*PRICE_TOM+B7946*PRICE_CAR+C7946*PRICE_MES</f>
        <v>130176</v>
      </c>
      <c r="M7946" s="2">
        <f>A7946*FERT_BED_TOM+B7946*FERT_BED_CAR+C7946*FERT_BED_MES</f>
        <v>17600</v>
      </c>
      <c r="N7946" s="6">
        <f>IF(AND(D7946&lt;=TOTAL_BEDS,J7946&lt;=TEMP_WORKER_MAX*TEMP_WORKER_HRS),1,0)</f>
        <v>1</v>
      </c>
      <c r="O7946" s="2">
        <f>L7946-M7946-K7946-FIXED_COSTS</f>
        <v>13880.624088870652</v>
      </c>
      <c r="P7946" s="2">
        <f>IF(N7946=1,O7946,"")</f>
        <v>13880.624088870652</v>
      </c>
    </row>
    <row r="7947">
      <c r="A7947" s="6">
        <v>12</v>
      </c>
      <c r="B7947" s="6">
        <v>4</v>
      </c>
      <c r="C7947" s="6">
        <v>7</v>
      </c>
      <c r="D7947" s="6">
        <f>A7947+B7947+C7947</f>
        <v>23</v>
      </c>
      <c r="E7947" s="5">
        <f>IF(A7947=0,0,A7947*LABOR_HRS_WK_TOM*SEASON_WEEKS*(1+DIM_PCT_TOM)^A7947)</f>
        <v>3389.5026468586834</v>
      </c>
      <c r="F7947" s="5">
        <f>IF(B7947=0,0,B7947*LABOR_HRS_WK_CAR*SEASON_WEEKS*(1+DIM_PCT_CAR)^B7947)</f>
        <v>132.45754687499993</v>
      </c>
      <c r="G7947" s="5">
        <f>IF(C7947=0,0,C7947*LABOR_HRS_WK_MES*SEASON_WEEKS*(1+DIM_PCT_MES)^C7947)</f>
        <v>343.61789814532818</v>
      </c>
      <c r="H7947" s="5">
        <f>E7947+F7947+G7947</f>
        <v>3865.5780918790115</v>
      </c>
      <c r="I7947" s="5">
        <f>MIN(H7947,FARMER_HRS)</f>
        <v>720</v>
      </c>
      <c r="J7947" s="5">
        <f>MAX(0,H7947-FARMER_HRS)</f>
        <v>3145.5780918790115</v>
      </c>
      <c r="K7947" s="2">
        <f>I7947*FARMER_RATE+J7947*TEMP_WORKER_RATE</f>
        <v>79610.730761788393</v>
      </c>
      <c r="L7947" s="2">
        <f>A7947*PRICE_TOM+B7947*PRICE_CAR+C7947*PRICE_MES</f>
        <v>132876</v>
      </c>
      <c r="M7947" s="2">
        <f>A7947*FERT_BED_TOM+B7947*FERT_BED_CAR+C7947*FERT_BED_MES</f>
        <v>18480</v>
      </c>
      <c r="N7947" s="6">
        <f>IF(AND(D7947&lt;=TOTAL_BEDS,J7947&lt;=TEMP_WORKER_MAX*TEMP_WORKER_HRS),1,0)</f>
        <v>1</v>
      </c>
      <c r="O7947" s="2">
        <f>L7947-M7947-K7947-FIXED_COSTS</f>
        <v>14785.269238211607</v>
      </c>
      <c r="P7947" s="2">
        <f>IF(N7947=1,O7947,"")</f>
        <v>14785.269238211607</v>
      </c>
    </row>
    <row r="7948">
      <c r="A7948" s="6">
        <v>12</v>
      </c>
      <c r="B7948" s="6">
        <v>4</v>
      </c>
      <c r="C7948" s="6">
        <v>8</v>
      </c>
      <c r="D7948" s="6">
        <f>A7948+B7948+C7948</f>
        <v>24</v>
      </c>
      <c r="E7948" s="5">
        <f>IF(A7948=0,0,A7948*LABOR_HRS_WK_TOM*SEASON_WEEKS*(1+DIM_PCT_TOM)^A7948)</f>
        <v>3389.5026468586834</v>
      </c>
      <c r="F7948" s="5">
        <f>IF(B7948=0,0,B7948*LABOR_HRS_WK_CAR*SEASON_WEEKS*(1+DIM_PCT_CAR)^B7948)</f>
        <v>132.45754687499993</v>
      </c>
      <c r="G7948" s="5">
        <f>IF(C7948=0,0,C7948*LABOR_HRS_WK_MES*SEASON_WEEKS*(1+DIM_PCT_MES)^C7948)</f>
        <v>397.61499642530833</v>
      </c>
      <c r="H7948" s="5">
        <f>E7948+F7948+G7948</f>
        <v>3919.5751901589915</v>
      </c>
      <c r="I7948" s="5">
        <f>MIN(H7948,FARMER_HRS)</f>
        <v>720</v>
      </c>
      <c r="J7948" s="5">
        <f>MAX(0,H7948-FARMER_HRS)</f>
        <v>3199.5751901589915</v>
      </c>
      <c r="K7948" s="2">
        <f>I7948*FARMER_RATE+J7948*TEMP_WORKER_RATE</f>
        <v>80548.180384704712</v>
      </c>
      <c r="L7948" s="2">
        <f>A7948*PRICE_TOM+B7948*PRICE_CAR+C7948*PRICE_MES</f>
        <v>135576</v>
      </c>
      <c r="M7948" s="2">
        <f>A7948*FERT_BED_TOM+B7948*FERT_BED_CAR+C7948*FERT_BED_MES</f>
        <v>19360</v>
      </c>
      <c r="N7948" s="6">
        <f>IF(AND(D7948&lt;=TOTAL_BEDS,J7948&lt;=TEMP_WORKER_MAX*TEMP_WORKER_HRS),1,0)</f>
        <v>1</v>
      </c>
      <c r="O7948" s="2">
        <f>L7948-M7948-K7948-FIXED_COSTS</f>
        <v>15667.819615295288</v>
      </c>
      <c r="P7948" s="2">
        <f>IF(N7948=1,O7948,"")</f>
        <v>15667.819615295288</v>
      </c>
    </row>
    <row r="7949">
      <c r="A7949" s="6">
        <v>12</v>
      </c>
      <c r="B7949" s="6">
        <v>4</v>
      </c>
      <c r="C7949" s="6">
        <v>9</v>
      </c>
      <c r="D7949" s="6">
        <f>A7949+B7949+C7949</f>
        <v>25</v>
      </c>
      <c r="E7949" s="5">
        <f>IF(A7949=0,0,A7949*LABOR_HRS_WK_TOM*SEASON_WEEKS*(1+DIM_PCT_TOM)^A7949)</f>
        <v>3389.5026468586834</v>
      </c>
      <c r="F7949" s="5">
        <f>IF(B7949=0,0,B7949*LABOR_HRS_WK_CAR*SEASON_WEEKS*(1+DIM_PCT_CAR)^B7949)</f>
        <v>132.45754687499993</v>
      </c>
      <c r="G7949" s="5">
        <f>IF(C7949=0,0,C7949*LABOR_HRS_WK_MES*SEASON_WEEKS*(1+DIM_PCT_MES)^C7949)</f>
        <v>452.90833186570273</v>
      </c>
      <c r="H7949" s="5">
        <f>E7949+F7949+G7949</f>
        <v>3974.868525599386</v>
      </c>
      <c r="I7949" s="5">
        <f>MIN(H7949,FARMER_HRS)</f>
        <v>720</v>
      </c>
      <c r="J7949" s="5">
        <f>MAX(0,H7949-FARMER_HRS)</f>
        <v>3254.868525599386</v>
      </c>
      <c r="K7949" s="2">
        <f>I7949*FARMER_RATE+J7949*TEMP_WORKER_RATE</f>
        <v>81508.13412498933</v>
      </c>
      <c r="L7949" s="2">
        <f>A7949*PRICE_TOM+B7949*PRICE_CAR+C7949*PRICE_MES</f>
        <v>138276</v>
      </c>
      <c r="M7949" s="2">
        <f>A7949*FERT_BED_TOM+B7949*FERT_BED_CAR+C7949*FERT_BED_MES</f>
        <v>20240</v>
      </c>
      <c r="N7949" s="6">
        <f>IF(AND(D7949&lt;=TOTAL_BEDS,J7949&lt;=TEMP_WORKER_MAX*TEMP_WORKER_HRS),1,0)</f>
        <v>1</v>
      </c>
      <c r="O7949" s="2">
        <f>L7949-M7949-K7949-FIXED_COSTS</f>
        <v>16527.86587501067</v>
      </c>
      <c r="P7949" s="2">
        <f>IF(N7949=1,O7949,"")</f>
        <v>16527.86587501067</v>
      </c>
    </row>
    <row r="7950">
      <c r="A7950" s="6">
        <v>12</v>
      </c>
      <c r="B7950" s="6">
        <v>4</v>
      </c>
      <c r="C7950" s="6">
        <v>10</v>
      </c>
      <c r="D7950" s="6">
        <f>A7950+B7950+C7950</f>
        <v>26</v>
      </c>
      <c r="E7950" s="5">
        <f>IF(A7950=0,0,A7950*LABOR_HRS_WK_TOM*SEASON_WEEKS*(1+DIM_PCT_TOM)^A7950)</f>
        <v>3389.5026468586834</v>
      </c>
      <c r="F7950" s="5">
        <f>IF(B7950=0,0,B7950*LABOR_HRS_WK_CAR*SEASON_WEEKS*(1+DIM_PCT_CAR)^B7950)</f>
        <v>132.45754687499993</v>
      </c>
      <c r="G7950" s="5">
        <f>IF(C7950=0,0,C7950*LABOR_HRS_WK_MES*SEASON_WEEKS*(1+DIM_PCT_MES)^C7950)</f>
        <v>509.52187334891551</v>
      </c>
      <c r="H7950" s="5">
        <f>E7950+F7950+G7950</f>
        <v>4031.4820670825989</v>
      </c>
      <c r="I7950" s="5">
        <f>MIN(H7950,FARMER_HRS)</f>
        <v>720</v>
      </c>
      <c r="J7950" s="5">
        <f>MAX(0,H7950-FARMER_HRS)</f>
        <v>3311.4820670825989</v>
      </c>
      <c r="K7950" s="2">
        <f>I7950*FARMER_RATE+J7950*TEMP_WORKER_RATE</f>
        <v>82491.008109072893</v>
      </c>
      <c r="L7950" s="2">
        <f>A7950*PRICE_TOM+B7950*PRICE_CAR+C7950*PRICE_MES</f>
        <v>140976</v>
      </c>
      <c r="M7950" s="2">
        <f>A7950*FERT_BED_TOM+B7950*FERT_BED_CAR+C7950*FERT_BED_MES</f>
        <v>21120</v>
      </c>
      <c r="N7950" s="6">
        <f>IF(AND(D7950&lt;=TOTAL_BEDS,J7950&lt;=TEMP_WORKER_MAX*TEMP_WORKER_HRS),1,0)</f>
        <v>1</v>
      </c>
      <c r="O7950" s="2">
        <f>L7950-M7950-K7950-FIXED_COSTS</f>
        <v>17364.991890927107</v>
      </c>
      <c r="P7950" s="2">
        <f>IF(N7950=1,O7950,"")</f>
        <v>17364.991890927107</v>
      </c>
    </row>
    <row r="7951">
      <c r="A7951" s="6">
        <v>12</v>
      </c>
      <c r="B7951" s="6">
        <v>4</v>
      </c>
      <c r="C7951" s="6">
        <v>11</v>
      </c>
      <c r="D7951" s="6">
        <f>A7951+B7951+C7951</f>
        <v>27</v>
      </c>
      <c r="E7951" s="5">
        <f>IF(A7951=0,0,A7951*LABOR_HRS_WK_TOM*SEASON_WEEKS*(1+DIM_PCT_TOM)^A7951)</f>
        <v>3389.5026468586834</v>
      </c>
      <c r="F7951" s="5">
        <f>IF(B7951=0,0,B7951*LABOR_HRS_WK_CAR*SEASON_WEEKS*(1+DIM_PCT_CAR)^B7951)</f>
        <v>132.45754687499993</v>
      </c>
      <c r="G7951" s="5">
        <f>IF(C7951=0,0,C7951*LABOR_HRS_WK_MES*SEASON_WEEKS*(1+DIM_PCT_MES)^C7951)</f>
        <v>567.47998644235463</v>
      </c>
      <c r="H7951" s="5">
        <f>E7951+F7951+G7951</f>
        <v>4089.4401801760378</v>
      </c>
      <c r="I7951" s="5">
        <f>MIN(H7951,FARMER_HRS)</f>
        <v>720</v>
      </c>
      <c r="J7951" s="5">
        <f>MAX(0,H7951-FARMER_HRS)</f>
        <v>3369.4401801760378</v>
      </c>
      <c r="K7951" s="2">
        <f>I7951*FARMER_RATE+J7951*TEMP_WORKER_RATE</f>
        <v>83497.22535027843</v>
      </c>
      <c r="L7951" s="2">
        <f>A7951*PRICE_TOM+B7951*PRICE_CAR+C7951*PRICE_MES</f>
        <v>143676</v>
      </c>
      <c r="M7951" s="2">
        <f>A7951*FERT_BED_TOM+B7951*FERT_BED_CAR+C7951*FERT_BED_MES</f>
        <v>22000</v>
      </c>
      <c r="N7951" s="6">
        <f>IF(AND(D7951&lt;=TOTAL_BEDS,J7951&lt;=TEMP_WORKER_MAX*TEMP_WORKER_HRS),1,0)</f>
        <v>1</v>
      </c>
      <c r="O7951" s="2">
        <f>L7951-M7951-K7951-FIXED_COSTS</f>
        <v>18178.77464972157</v>
      </c>
      <c r="P7951" s="2">
        <f>IF(N7951=1,O7951,"")</f>
        <v>18178.77464972157</v>
      </c>
    </row>
    <row r="7952">
      <c r="A7952" s="6">
        <v>12</v>
      </c>
      <c r="B7952" s="6">
        <v>4</v>
      </c>
      <c r="C7952" s="6">
        <v>12</v>
      </c>
      <c r="D7952" s="6">
        <f>A7952+B7952+C7952</f>
        <v>28</v>
      </c>
      <c r="E7952" s="5">
        <f>IF(A7952=0,0,A7952*LABOR_HRS_WK_TOM*SEASON_WEEKS*(1+DIM_PCT_TOM)^A7952)</f>
        <v>3389.5026468586834</v>
      </c>
      <c r="F7952" s="5">
        <f>IF(B7952=0,0,B7952*LABOR_HRS_WK_CAR*SEASON_WEEKS*(1+DIM_PCT_CAR)^B7952)</f>
        <v>132.45754687499993</v>
      </c>
      <c r="G7952" s="5">
        <f>IF(C7952=0,0,C7952*LABOR_HRS_WK_MES*SEASON_WEEKS*(1+DIM_PCT_MES)^C7952)</f>
        <v>626.807439570419</v>
      </c>
      <c r="H7952" s="5">
        <f>E7952+F7952+G7952</f>
        <v>4148.7676333041027</v>
      </c>
      <c r="I7952" s="5">
        <f>MIN(H7952,FARMER_HRS)</f>
        <v>720</v>
      </c>
      <c r="J7952" s="5">
        <f>MAX(0,H7952-FARMER_HRS)</f>
        <v>3428.7676333041027</v>
      </c>
      <c r="K7952" s="2">
        <f>I7952*FARMER_RATE+J7952*TEMP_WORKER_RATE</f>
        <v>84527.215855974</v>
      </c>
      <c r="L7952" s="2">
        <f>A7952*PRICE_TOM+B7952*PRICE_CAR+C7952*PRICE_MES</f>
        <v>146376</v>
      </c>
      <c r="M7952" s="2">
        <f>A7952*FERT_BED_TOM+B7952*FERT_BED_CAR+C7952*FERT_BED_MES</f>
        <v>22880</v>
      </c>
      <c r="N7952" s="6">
        <f>IF(AND(D7952&lt;=TOTAL_BEDS,J7952&lt;=TEMP_WORKER_MAX*TEMP_WORKER_HRS),1,0)</f>
        <v>1</v>
      </c>
      <c r="O7952" s="2">
        <f>L7952-M7952-K7952-FIXED_COSTS</f>
        <v>18968.784144025994</v>
      </c>
      <c r="P7952" s="2">
        <f>IF(N7952=1,O7952,"")</f>
        <v>18968.784144025994</v>
      </c>
    </row>
    <row r="7953">
      <c r="A7953" s="6">
        <v>12</v>
      </c>
      <c r="B7953" s="6">
        <v>4</v>
      </c>
      <c r="C7953" s="6">
        <v>13</v>
      </c>
      <c r="D7953" s="6">
        <f>A7953+B7953+C7953</f>
        <v>29</v>
      </c>
      <c r="E7953" s="5">
        <f>IF(A7953=0,0,A7953*LABOR_HRS_WK_TOM*SEASON_WEEKS*(1+DIM_PCT_TOM)^A7953)</f>
        <v>3389.5026468586834</v>
      </c>
      <c r="F7953" s="5">
        <f>IF(B7953=0,0,B7953*LABOR_HRS_WK_CAR*SEASON_WEEKS*(1+DIM_PCT_CAR)^B7953)</f>
        <v>132.45754687499993</v>
      </c>
      <c r="G7953" s="5">
        <f>IF(C7953=0,0,C7953*LABOR_HRS_WK_MES*SEASON_WEEKS*(1+DIM_PCT_MES)^C7953)</f>
        <v>687.52941027880331</v>
      </c>
      <c r="H7953" s="5">
        <f>E7953+F7953+G7953</f>
        <v>4209.4896040124868</v>
      </c>
      <c r="I7953" s="5">
        <f>MIN(H7953,FARMER_HRS)</f>
        <v>720</v>
      </c>
      <c r="J7953" s="5">
        <f>MAX(0,H7953-FARMER_HRS)</f>
        <v>3489.4896040124868</v>
      </c>
      <c r="K7953" s="2">
        <f>I7953*FARMER_RATE+J7953*TEMP_WORKER_RATE</f>
        <v>85581.4167363279</v>
      </c>
      <c r="L7953" s="2">
        <f>A7953*PRICE_TOM+B7953*PRICE_CAR+C7953*PRICE_MES</f>
        <v>149076</v>
      </c>
      <c r="M7953" s="2">
        <f>A7953*FERT_BED_TOM+B7953*FERT_BED_CAR+C7953*FERT_BED_MES</f>
        <v>23760</v>
      </c>
      <c r="N7953" s="6">
        <f>IF(AND(D7953&lt;=TOTAL_BEDS,J7953&lt;=TEMP_WORKER_MAX*TEMP_WORKER_HRS),1,0)</f>
        <v>1</v>
      </c>
      <c r="O7953" s="2">
        <f>L7953-M7953-K7953-FIXED_COSTS</f>
        <v>19734.583263672102</v>
      </c>
      <c r="P7953" s="2">
        <f>IF(N7953=1,O7953,"")</f>
        <v>19734.583263672102</v>
      </c>
    </row>
    <row r="7954">
      <c r="A7954" s="6">
        <v>12</v>
      </c>
      <c r="B7954" s="6">
        <v>4</v>
      </c>
      <c r="C7954" s="6">
        <v>14</v>
      </c>
      <c r="D7954" s="6">
        <f>A7954+B7954+C7954</f>
        <v>30</v>
      </c>
      <c r="E7954" s="5">
        <f>IF(A7954=0,0,A7954*LABOR_HRS_WK_TOM*SEASON_WEEKS*(1+DIM_PCT_TOM)^A7954)</f>
        <v>3389.5026468586834</v>
      </c>
      <c r="F7954" s="5">
        <f>IF(B7954=0,0,B7954*LABOR_HRS_WK_CAR*SEASON_WEEKS*(1+DIM_PCT_CAR)^B7954)</f>
        <v>132.45754687499993</v>
      </c>
      <c r="G7954" s="5">
        <f>IF(C7954=0,0,C7954*LABOR_HRS_WK_MES*SEASON_WEEKS*(1+DIM_PCT_MES)^C7954)</f>
        <v>749.67149159246435</v>
      </c>
      <c r="H7954" s="5">
        <f>E7954+F7954+G7954</f>
        <v>4271.6316853261478</v>
      </c>
      <c r="I7954" s="5">
        <f>MIN(H7954,FARMER_HRS)</f>
        <v>720</v>
      </c>
      <c r="J7954" s="5">
        <f>MAX(0,H7954-FARMER_HRS)</f>
        <v>3551.6316853261478</v>
      </c>
      <c r="K7954" s="2">
        <f>I7954*FARMER_RATE+J7954*TEMP_WORKER_RATE</f>
        <v>86660.272314690068</v>
      </c>
      <c r="L7954" s="2">
        <f>A7954*PRICE_TOM+B7954*PRICE_CAR+C7954*PRICE_MES</f>
        <v>151776</v>
      </c>
      <c r="M7954" s="2">
        <f>A7954*FERT_BED_TOM+B7954*FERT_BED_CAR+C7954*FERT_BED_MES</f>
        <v>24640</v>
      </c>
      <c r="N7954" s="6">
        <f>IF(AND(D7954&lt;=TOTAL_BEDS,J7954&lt;=TEMP_WORKER_MAX*TEMP_WORKER_HRS),1,0)</f>
        <v>1</v>
      </c>
      <c r="O7954" s="2">
        <f>L7954-M7954-K7954-FIXED_COSTS</f>
        <v>20475.727685309932</v>
      </c>
      <c r="P7954" s="2">
        <f>IF(N7954=1,O7954,"")</f>
        <v>20475.727685309932</v>
      </c>
    </row>
    <row r="7955">
      <c r="A7955" s="6">
        <v>12</v>
      </c>
      <c r="B7955" s="6">
        <v>4</v>
      </c>
      <c r="C7955" s="6">
        <v>15</v>
      </c>
      <c r="D7955" s="6">
        <f>A7955+B7955+C7955</f>
        <v>31</v>
      </c>
      <c r="E7955" s="5">
        <f>IF(A7955=0,0,A7955*LABOR_HRS_WK_TOM*SEASON_WEEKS*(1+DIM_PCT_TOM)^A7955)</f>
        <v>3389.5026468586834</v>
      </c>
      <c r="F7955" s="5">
        <f>IF(B7955=0,0,B7955*LABOR_HRS_WK_CAR*SEASON_WEEKS*(1+DIM_PCT_CAR)^B7955)</f>
        <v>132.45754687499993</v>
      </c>
      <c r="G7955" s="5">
        <f>IF(C7955=0,0,C7955*LABOR_HRS_WK_MES*SEASON_WEEKS*(1+DIM_PCT_MES)^C7955)</f>
        <v>813.25969846861074</v>
      </c>
      <c r="H7955" s="5">
        <f>E7955+F7955+G7955</f>
        <v>4335.2198922022944</v>
      </c>
      <c r="I7955" s="5">
        <f>MIN(H7955,FARMER_HRS)</f>
        <v>720</v>
      </c>
      <c r="J7955" s="5">
        <f>MAX(0,H7955-FARMER_HRS)</f>
        <v>3615.2198922022944</v>
      </c>
      <c r="K7955" s="2">
        <f>I7955*FARMER_RATE+J7955*TEMP_WORKER_RATE</f>
        <v>87764.234239623169</v>
      </c>
      <c r="L7955" s="2">
        <f>A7955*PRICE_TOM+B7955*PRICE_CAR+C7955*PRICE_MES</f>
        <v>154476</v>
      </c>
      <c r="M7955" s="2">
        <f>A7955*FERT_BED_TOM+B7955*FERT_BED_CAR+C7955*FERT_BED_MES</f>
        <v>25520</v>
      </c>
      <c r="N7955" s="6">
        <f>IF(AND(D7955&lt;=TOTAL_BEDS,J7955&lt;=TEMP_WORKER_MAX*TEMP_WORKER_HRS),1,0)</f>
        <v>1</v>
      </c>
      <c r="O7955" s="2">
        <f>L7955-M7955-K7955-FIXED_COSTS</f>
        <v>21191.765760376831</v>
      </c>
      <c r="P7955" s="2">
        <f>IF(N7955=1,O7955,"")</f>
        <v>21191.765760376831</v>
      </c>
    </row>
    <row r="7956">
      <c r="A7956" s="6">
        <v>12</v>
      </c>
      <c r="B7956" s="6">
        <v>4</v>
      </c>
      <c r="C7956" s="6">
        <v>16</v>
      </c>
      <c r="D7956" s="6">
        <f>A7956+B7956+C7956</f>
        <v>32</v>
      </c>
      <c r="E7956" s="5">
        <f>IF(A7956=0,0,A7956*LABOR_HRS_WK_TOM*SEASON_WEEKS*(1+DIM_PCT_TOM)^A7956)</f>
        <v>3389.5026468586834</v>
      </c>
      <c r="F7956" s="5">
        <f>IF(B7956=0,0,B7956*LABOR_HRS_WK_CAR*SEASON_WEEKS*(1+DIM_PCT_CAR)^B7956)</f>
        <v>132.45754687499993</v>
      </c>
      <c r="G7956" s="5">
        <f>IF(C7956=0,0,C7956*LABOR_HRS_WK_MES*SEASON_WEEKS*(1+DIM_PCT_MES)^C7956)</f>
        <v>878.32047434609967</v>
      </c>
      <c r="H7956" s="5">
        <f>E7956+F7956+G7956</f>
        <v>4400.280668079783</v>
      </c>
      <c r="I7956" s="5">
        <f>MIN(H7956,FARMER_HRS)</f>
        <v>720</v>
      </c>
      <c r="J7956" s="5">
        <f>MAX(0,H7956-FARMER_HRS)</f>
        <v>3680.280668079783</v>
      </c>
      <c r="K7956" s="2">
        <f>I7956*FARMER_RATE+J7956*TEMP_WORKER_RATE</f>
        <v>88893.761598607351</v>
      </c>
      <c r="L7956" s="2">
        <f>A7956*PRICE_TOM+B7956*PRICE_CAR+C7956*PRICE_MES</f>
        <v>157176</v>
      </c>
      <c r="M7956" s="2">
        <f>A7956*FERT_BED_TOM+B7956*FERT_BED_CAR+C7956*FERT_BED_MES</f>
        <v>26400</v>
      </c>
      <c r="N7956" s="6">
        <f>IF(AND(D7956&lt;=TOTAL_BEDS,J7956&lt;=TEMP_WORKER_MAX*TEMP_WORKER_HRS),1,0)</f>
        <v>1</v>
      </c>
      <c r="O7956" s="2">
        <f>L7956-M7956-K7956-FIXED_COSTS</f>
        <v>21882.238401392649</v>
      </c>
      <c r="P7956" s="2">
        <f>IF(N7956=1,O7956,"")</f>
        <v>21882.238401392649</v>
      </c>
    </row>
    <row r="7957">
      <c r="A7957" s="6">
        <v>12</v>
      </c>
      <c r="B7957" s="6">
        <v>4</v>
      </c>
      <c r="C7957" s="6">
        <v>17</v>
      </c>
      <c r="D7957" s="6">
        <f>A7957+B7957+C7957</f>
        <v>33</v>
      </c>
      <c r="E7957" s="5">
        <f>IF(A7957=0,0,A7957*LABOR_HRS_WK_TOM*SEASON_WEEKS*(1+DIM_PCT_TOM)^A7957)</f>
        <v>3389.5026468586834</v>
      </c>
      <c r="F7957" s="5">
        <f>IF(B7957=0,0,B7957*LABOR_HRS_WK_CAR*SEASON_WEEKS*(1+DIM_PCT_CAR)^B7957)</f>
        <v>132.45754687499993</v>
      </c>
      <c r="G7957" s="5">
        <f>IF(C7957=0,0,C7957*LABOR_HRS_WK_MES*SEASON_WEEKS*(1+DIM_PCT_MES)^C7957)</f>
        <v>944.88069779263992</v>
      </c>
      <c r="H7957" s="5">
        <f>E7957+F7957+G7957</f>
        <v>4466.8408915263235</v>
      </c>
      <c r="I7957" s="5">
        <f>MIN(H7957,FARMER_HRS)</f>
        <v>720</v>
      </c>
      <c r="J7957" s="5">
        <f>MAX(0,H7957-FARMER_HRS)</f>
        <v>3746.8408915263235</v>
      </c>
      <c r="K7957" s="2">
        <f>I7957*FARMER_RATE+J7957*TEMP_WORKER_RATE</f>
        <v>90049.321033443121</v>
      </c>
      <c r="L7957" s="2">
        <f>A7957*PRICE_TOM+B7957*PRICE_CAR+C7957*PRICE_MES</f>
        <v>159876</v>
      </c>
      <c r="M7957" s="2">
        <f>A7957*FERT_BED_TOM+B7957*FERT_BED_CAR+C7957*FERT_BED_MES</f>
        <v>27280</v>
      </c>
      <c r="N7957" s="6">
        <f>IF(AND(D7957&lt;=TOTAL_BEDS,J7957&lt;=TEMP_WORKER_MAX*TEMP_WORKER_HRS),1,0)</f>
        <v>1</v>
      </c>
      <c r="O7957" s="2">
        <f>L7957-M7957-K7957-FIXED_COSTS</f>
        <v>22546.678966556879</v>
      </c>
      <c r="P7957" s="2">
        <f>IF(N7957=1,O7957,"")</f>
        <v>22546.678966556879</v>
      </c>
    </row>
    <row r="7958">
      <c r="A7958" s="6">
        <v>12</v>
      </c>
      <c r="B7958" s="6">
        <v>4</v>
      </c>
      <c r="C7958" s="6">
        <v>18</v>
      </c>
      <c r="D7958" s="6">
        <f>A7958+B7958+C7958</f>
        <v>34</v>
      </c>
      <c r="E7958" s="5">
        <f>IF(A7958=0,0,A7958*LABOR_HRS_WK_TOM*SEASON_WEEKS*(1+DIM_PCT_TOM)^A7958)</f>
        <v>3389.5026468586834</v>
      </c>
      <c r="F7958" s="5">
        <f>IF(B7958=0,0,B7958*LABOR_HRS_WK_CAR*SEASON_WEEKS*(1+DIM_PCT_CAR)^B7958)</f>
        <v>132.45754687499993</v>
      </c>
      <c r="G7958" s="5">
        <f>IF(C7958=0,0,C7958*LABOR_HRS_WK_MES*SEASON_WEEKS*(1+DIM_PCT_MES)^C7958)</f>
        <v>1012.9676892512272</v>
      </c>
      <c r="H7958" s="5">
        <f>E7958+F7958+G7958</f>
        <v>4534.9278829849109</v>
      </c>
      <c r="I7958" s="5">
        <f>MIN(H7958,FARMER_HRS)</f>
        <v>720</v>
      </c>
      <c r="J7958" s="5">
        <f>MAX(0,H7958-FARMER_HRS)</f>
        <v>3814.9278829849109</v>
      </c>
      <c r="K7958" s="2">
        <f>I7958*FARMER_RATE+J7958*TEMP_WORKER_RATE</f>
        <v>91231.386857376929</v>
      </c>
      <c r="L7958" s="2">
        <f>A7958*PRICE_TOM+B7958*PRICE_CAR+C7958*PRICE_MES</f>
        <v>162576</v>
      </c>
      <c r="M7958" s="2">
        <f>A7958*FERT_BED_TOM+B7958*FERT_BED_CAR+C7958*FERT_BED_MES</f>
        <v>28160</v>
      </c>
      <c r="N7958" s="6">
        <f>IF(AND(D7958&lt;=TOTAL_BEDS,J7958&lt;=TEMP_WORKER_MAX*TEMP_WORKER_HRS),1,0)</f>
        <v>1</v>
      </c>
      <c r="O7958" s="2">
        <f>L7958-M7958-K7958-FIXED_COSTS</f>
        <v>23184.613142623071</v>
      </c>
      <c r="P7958" s="2">
        <f>IF(N7958=1,O7958,"")</f>
        <v>23184.613142623071</v>
      </c>
    </row>
    <row r="7959">
      <c r="A7959" s="6">
        <v>12</v>
      </c>
      <c r="B7959" s="6">
        <v>4</v>
      </c>
      <c r="C7959" s="6">
        <v>19</v>
      </c>
      <c r="D7959" s="6">
        <f>A7959+B7959+C7959</f>
        <v>35</v>
      </c>
      <c r="E7959" s="5">
        <f>IF(A7959=0,0,A7959*LABOR_HRS_WK_TOM*SEASON_WEEKS*(1+DIM_PCT_TOM)^A7959)</f>
        <v>3389.5026468586834</v>
      </c>
      <c r="F7959" s="5">
        <f>IF(B7959=0,0,B7959*LABOR_HRS_WK_CAR*SEASON_WEEKS*(1+DIM_PCT_CAR)^B7959)</f>
        <v>132.45754687499993</v>
      </c>
      <c r="G7959" s="5">
        <f>IF(C7959=0,0,C7959*LABOR_HRS_WK_MES*SEASON_WEEKS*(1+DIM_PCT_MES)^C7959)</f>
        <v>1082.6092178872491</v>
      </c>
      <c r="H7959" s="5">
        <f>E7959+F7959+G7959</f>
        <v>4604.5694116209324</v>
      </c>
      <c r="I7959" s="5">
        <f>MIN(H7959,FARMER_HRS)</f>
        <v>720</v>
      </c>
      <c r="J7959" s="5">
        <f>MAX(0,H7959-FARMER_HRS)</f>
        <v>3884.5694116209324</v>
      </c>
      <c r="K7959" s="2">
        <f>I7959*FARMER_RATE+J7959*TEMP_WORKER_RATE</f>
        <v>92440.441173974526</v>
      </c>
      <c r="L7959" s="2">
        <f>A7959*PRICE_TOM+B7959*PRICE_CAR+C7959*PRICE_MES</f>
        <v>165276</v>
      </c>
      <c r="M7959" s="2">
        <f>A7959*FERT_BED_TOM+B7959*FERT_BED_CAR+C7959*FERT_BED_MES</f>
        <v>29040</v>
      </c>
      <c r="N7959" s="6">
        <f>IF(AND(D7959&lt;=TOTAL_BEDS,J7959&lt;=TEMP_WORKER_MAX*TEMP_WORKER_HRS),1,0)</f>
        <v>1</v>
      </c>
      <c r="O7959" s="2">
        <f>L7959-M7959-K7959-FIXED_COSTS</f>
        <v>23795.558826025474</v>
      </c>
      <c r="P7959" s="2">
        <f>IF(N7959=1,O7959,"")</f>
        <v>23795.558826025474</v>
      </c>
    </row>
    <row r="7960">
      <c r="A7960" s="6">
        <v>12</v>
      </c>
      <c r="B7960" s="6">
        <v>4</v>
      </c>
      <c r="C7960" s="6">
        <v>20</v>
      </c>
      <c r="D7960" s="6">
        <f>A7960+B7960+C7960</f>
        <v>36</v>
      </c>
      <c r="E7960" s="5">
        <f>IF(A7960=0,0,A7960*LABOR_HRS_WK_TOM*SEASON_WEEKS*(1+DIM_PCT_TOM)^A7960)</f>
        <v>3389.5026468586834</v>
      </c>
      <c r="F7960" s="5">
        <f>IF(B7960=0,0,B7960*LABOR_HRS_WK_CAR*SEASON_WEEKS*(1+DIM_PCT_CAR)^B7960)</f>
        <v>132.45754687499993</v>
      </c>
      <c r="G7960" s="5">
        <f>IF(C7960=0,0,C7960*LABOR_HRS_WK_MES*SEASON_WEEKS*(1+DIM_PCT_MES)^C7960)</f>
        <v>1153.8335085377259</v>
      </c>
      <c r="H7960" s="5">
        <f>E7960+F7960+G7960</f>
        <v>4675.7937022714095</v>
      </c>
      <c r="I7960" s="5">
        <f>MIN(H7960,FARMER_HRS)</f>
        <v>720</v>
      </c>
      <c r="J7960" s="5">
        <f>MAX(0,H7960-FARMER_HRS)</f>
        <v>3955.7937022714095</v>
      </c>
      <c r="K7960" s="2">
        <f>I7960*FARMER_RATE+J7960*TEMP_WORKER_RATE</f>
        <v>93676.97399776752</v>
      </c>
      <c r="L7960" s="2">
        <f>A7960*PRICE_TOM+B7960*PRICE_CAR+C7960*PRICE_MES</f>
        <v>167976</v>
      </c>
      <c r="M7960" s="2">
        <f>A7960*FERT_BED_TOM+B7960*FERT_BED_CAR+C7960*FERT_BED_MES</f>
        <v>29920</v>
      </c>
      <c r="N7960" s="6">
        <f>IF(AND(D7960&lt;=TOTAL_BEDS,J7960&lt;=TEMP_WORKER_MAX*TEMP_WORKER_HRS),1,0)</f>
        <v>1</v>
      </c>
      <c r="O7960" s="2">
        <f>L7960-M7960-K7960-FIXED_COSTS</f>
        <v>24379.02600223248</v>
      </c>
      <c r="P7960" s="2">
        <f>IF(N7960=1,O7960,"")</f>
        <v>24379.02600223248</v>
      </c>
    </row>
    <row r="7961">
      <c r="A7961" s="6">
        <v>12</v>
      </c>
      <c r="B7961" s="6">
        <v>4</v>
      </c>
      <c r="C7961" s="6">
        <v>21</v>
      </c>
      <c r="D7961" s="6">
        <f>A7961+B7961+C7961</f>
        <v>37</v>
      </c>
      <c r="E7961" s="5">
        <f>IF(A7961=0,0,A7961*LABOR_HRS_WK_TOM*SEASON_WEEKS*(1+DIM_PCT_TOM)^A7961)</f>
        <v>3389.5026468586834</v>
      </c>
      <c r="F7961" s="5">
        <f>IF(B7961=0,0,B7961*LABOR_HRS_WK_CAR*SEASON_WEEKS*(1+DIM_PCT_CAR)^B7961)</f>
        <v>132.45754687499993</v>
      </c>
      <c r="G7961" s="5">
        <f>IF(C7961=0,0,C7961*LABOR_HRS_WK_MES*SEASON_WEEKS*(1+DIM_PCT_MES)^C7961)</f>
        <v>1226.6692487641699</v>
      </c>
      <c r="H7961" s="5">
        <f>E7961+F7961+G7961</f>
        <v>4748.6294424978532</v>
      </c>
      <c r="I7961" s="5">
        <f>MIN(H7961,FARMER_HRS)</f>
        <v>720</v>
      </c>
      <c r="J7961" s="5">
        <f>MAX(0,H7961-FARMER_HRS)</f>
        <v>4028.6294424978532</v>
      </c>
      <c r="K7961" s="2">
        <f>I7961*FARMER_RATE+J7961*TEMP_WORKER_RATE</f>
        <v>94941.483376698845</v>
      </c>
      <c r="L7961" s="2">
        <f>A7961*PRICE_TOM+B7961*PRICE_CAR+C7961*PRICE_MES</f>
        <v>170676</v>
      </c>
      <c r="M7961" s="2">
        <f>A7961*FERT_BED_TOM+B7961*FERT_BED_CAR+C7961*FERT_BED_MES</f>
        <v>30800</v>
      </c>
      <c r="N7961" s="6">
        <f>IF(AND(D7961&lt;=TOTAL_BEDS,J7961&lt;=TEMP_WORKER_MAX*TEMP_WORKER_HRS),1,0)</f>
        <v>1</v>
      </c>
      <c r="O7961" s="2">
        <f>L7961-M7961-K7961-FIXED_COSTS</f>
        <v>24934.516623301155</v>
      </c>
      <c r="P7961" s="2">
        <f>IF(N7961=1,O7961,"")</f>
        <v>24934.516623301155</v>
      </c>
    </row>
    <row r="7962">
      <c r="A7962" s="6">
        <v>12</v>
      </c>
      <c r="B7962" s="6">
        <v>4</v>
      </c>
      <c r="C7962" s="6">
        <v>22</v>
      </c>
      <c r="D7962" s="6">
        <f>A7962+B7962+C7962</f>
        <v>38</v>
      </c>
      <c r="E7962" s="5">
        <f>IF(A7962=0,0,A7962*LABOR_HRS_WK_TOM*SEASON_WEEKS*(1+DIM_PCT_TOM)^A7962)</f>
        <v>3389.5026468586834</v>
      </c>
      <c r="F7962" s="5">
        <f>IF(B7962=0,0,B7962*LABOR_HRS_WK_CAR*SEASON_WEEKS*(1+DIM_PCT_CAR)^B7962)</f>
        <v>132.45754687499993</v>
      </c>
      <c r="G7962" s="5">
        <f>IF(C7962=0,0,C7962*LABOR_HRS_WK_MES*SEASON_WEEKS*(1+DIM_PCT_MES)^C7962)</f>
        <v>1301.1455960105659</v>
      </c>
      <c r="H7962" s="5">
        <f>E7962+F7962+G7962</f>
        <v>4823.10578974425</v>
      </c>
      <c r="I7962" s="5">
        <f>MIN(H7962,FARMER_HRS)</f>
        <v>720</v>
      </c>
      <c r="J7962" s="5">
        <f>MAX(0,H7962-FARMER_HRS)</f>
        <v>4103.10578974425</v>
      </c>
      <c r="K7962" s="2">
        <f>I7962*FARMER_RATE+J7962*TEMP_WORKER_RATE</f>
        <v>96234.475516393228</v>
      </c>
      <c r="L7962" s="2">
        <f>A7962*PRICE_TOM+B7962*PRICE_CAR+C7962*PRICE_MES</f>
        <v>173376</v>
      </c>
      <c r="M7962" s="2">
        <f>A7962*FERT_BED_TOM+B7962*FERT_BED_CAR+C7962*FERT_BED_MES</f>
        <v>31680</v>
      </c>
      <c r="N7962" s="6">
        <f>IF(AND(D7962&lt;=TOTAL_BEDS,J7962&lt;=TEMP_WORKER_MAX*TEMP_WORKER_HRS),1,0)</f>
        <v>1</v>
      </c>
      <c r="O7962" s="2">
        <f>L7962-M7962-K7962-FIXED_COSTS</f>
        <v>25461.524483606772</v>
      </c>
      <c r="P7962" s="2">
        <f>IF(N7962=1,O7962,"")</f>
        <v>25461.524483606772</v>
      </c>
    </row>
    <row r="7963">
      <c r="A7963" s="6">
        <v>12</v>
      </c>
      <c r="B7963" s="6">
        <v>4</v>
      </c>
      <c r="C7963" s="6">
        <v>23</v>
      </c>
      <c r="D7963" s="6">
        <f>A7963+B7963+C7963</f>
        <v>39</v>
      </c>
      <c r="E7963" s="5">
        <f>IF(A7963=0,0,A7963*LABOR_HRS_WK_TOM*SEASON_WEEKS*(1+DIM_PCT_TOM)^A7963)</f>
        <v>3389.5026468586834</v>
      </c>
      <c r="F7963" s="5">
        <f>IF(B7963=0,0,B7963*LABOR_HRS_WK_CAR*SEASON_WEEKS*(1+DIM_PCT_CAR)^B7963)</f>
        <v>132.45754687499993</v>
      </c>
      <c r="G7963" s="5">
        <f>IF(C7963=0,0,C7963*LABOR_HRS_WK_MES*SEASON_WEEKS*(1+DIM_PCT_MES)^C7963)</f>
        <v>1377.2921848680023</v>
      </c>
      <c r="H7963" s="5">
        <f>E7963+F7963+G7963</f>
        <v>4899.2523786016855</v>
      </c>
      <c r="I7963" s="5">
        <f>MIN(H7963,FARMER_HRS)</f>
        <v>720</v>
      </c>
      <c r="J7963" s="5">
        <f>MAX(0,H7963-FARMER_HRS)</f>
        <v>4179.2523786016855</v>
      </c>
      <c r="K7963" s="2">
        <f>I7963*FARMER_RATE+J7963*TEMP_WORKER_RATE</f>
        <v>97556.46490627926</v>
      </c>
      <c r="L7963" s="2">
        <f>A7963*PRICE_TOM+B7963*PRICE_CAR+C7963*PRICE_MES</f>
        <v>176076</v>
      </c>
      <c r="M7963" s="2">
        <f>A7963*FERT_BED_TOM+B7963*FERT_BED_CAR+C7963*FERT_BED_MES</f>
        <v>32560</v>
      </c>
      <c r="N7963" s="6">
        <f>IF(AND(D7963&lt;=TOTAL_BEDS,J7963&lt;=TEMP_WORKER_MAX*TEMP_WORKER_HRS),1,0)</f>
        <v>1</v>
      </c>
      <c r="O7963" s="2">
        <f>L7963-M7963-K7963-FIXED_COSTS</f>
        <v>25959.53509372074</v>
      </c>
      <c r="P7963" s="2">
        <f>IF(N7963=1,O7963,"")</f>
        <v>25959.53509372074</v>
      </c>
    </row>
    <row r="7964">
      <c r="A7964" s="6">
        <v>12</v>
      </c>
      <c r="B7964" s="6">
        <v>4</v>
      </c>
      <c r="C7964" s="6">
        <v>24</v>
      </c>
      <c r="D7964" s="6">
        <f>A7964+B7964+C7964</f>
        <v>40</v>
      </c>
      <c r="E7964" s="5">
        <f>IF(A7964=0,0,A7964*LABOR_HRS_WK_TOM*SEASON_WEEKS*(1+DIM_PCT_TOM)^A7964)</f>
        <v>3389.5026468586834</v>
      </c>
      <c r="F7964" s="5">
        <f>IF(B7964=0,0,B7964*LABOR_HRS_WK_CAR*SEASON_WEEKS*(1+DIM_PCT_CAR)^B7964)</f>
        <v>132.45754687499993</v>
      </c>
      <c r="G7964" s="5">
        <f>IF(C7964=0,0,C7964*LABOR_HRS_WK_MES*SEASON_WEEKS*(1+DIM_PCT_MES)^C7964)</f>
        <v>1455.139134447498</v>
      </c>
      <c r="H7964" s="5">
        <f>E7964+F7964+G7964</f>
        <v>4977.0993281811816</v>
      </c>
      <c r="I7964" s="5">
        <f>MIN(H7964,FARMER_HRS)</f>
        <v>720</v>
      </c>
      <c r="J7964" s="5">
        <f>MAX(0,H7964-FARMER_HRS)</f>
        <v>4257.0993281811816</v>
      </c>
      <c r="K7964" s="2">
        <f>I7964*FARMER_RATE+J7964*TEMP_WORKER_RATE</f>
        <v>98907.97444758995</v>
      </c>
      <c r="L7964" s="2">
        <f>A7964*PRICE_TOM+B7964*PRICE_CAR+C7964*PRICE_MES</f>
        <v>178776</v>
      </c>
      <c r="M7964" s="2">
        <f>A7964*FERT_BED_TOM+B7964*FERT_BED_CAR+C7964*FERT_BED_MES</f>
        <v>33440</v>
      </c>
      <c r="N7964" s="6">
        <f>IF(AND(D7964&lt;=TOTAL_BEDS,J7964&lt;=TEMP_WORKER_MAX*TEMP_WORKER_HRS),1,0)</f>
        <v>1</v>
      </c>
      <c r="O7964" s="2">
        <f>L7964-M7964-K7964-FIXED_COSTS</f>
        <v>26428.02555241005</v>
      </c>
      <c r="P7964" s="2">
        <f>IF(N7964=1,O7964,"")</f>
        <v>26428.02555241005</v>
      </c>
    </row>
    <row r="7965">
      <c r="A7965" s="6">
        <v>12</v>
      </c>
      <c r="B7965" s="6">
        <v>4</v>
      </c>
      <c r="C7965" s="6">
        <v>25</v>
      </c>
      <c r="D7965" s="6">
        <f>A7965+B7965+C7965</f>
        <v>41</v>
      </c>
      <c r="E7965" s="5">
        <f>IF(A7965=0,0,A7965*LABOR_HRS_WK_TOM*SEASON_WEEKS*(1+DIM_PCT_TOM)^A7965)</f>
        <v>3389.5026468586834</v>
      </c>
      <c r="F7965" s="5">
        <f>IF(B7965=0,0,B7965*LABOR_HRS_WK_CAR*SEASON_WEEKS*(1+DIM_PCT_CAR)^B7965)</f>
        <v>132.45754687499993</v>
      </c>
      <c r="G7965" s="5">
        <f>IF(C7965=0,0,C7965*LABOR_HRS_WK_MES*SEASON_WEEKS*(1+DIM_PCT_MES)^C7965)</f>
        <v>1534.7170558625955</v>
      </c>
      <c r="H7965" s="5">
        <f>E7965+F7965+G7965</f>
        <v>5056.6772495962787</v>
      </c>
      <c r="I7965" s="5">
        <f>MIN(H7965,FARMER_HRS)</f>
        <v>720</v>
      </c>
      <c r="J7965" s="5">
        <f>MAX(0,H7965-FARMER_HRS)</f>
        <v>4336.6772495962787</v>
      </c>
      <c r="K7965" s="2">
        <f>I7965*FARMER_RATE+J7965*TEMP_WORKER_RATE</f>
        <v>100289.53558326872</v>
      </c>
      <c r="L7965" s="2">
        <f>A7965*PRICE_TOM+B7965*PRICE_CAR+C7965*PRICE_MES</f>
        <v>181476</v>
      </c>
      <c r="M7965" s="2">
        <f>A7965*FERT_BED_TOM+B7965*FERT_BED_CAR+C7965*FERT_BED_MES</f>
        <v>34320</v>
      </c>
      <c r="N7965" s="6">
        <f>IF(AND(D7965&lt;=TOTAL_BEDS,J7965&lt;=TEMP_WORKER_MAX*TEMP_WORKER_HRS),1,0)</f>
        <v>1</v>
      </c>
      <c r="O7965" s="2">
        <f>L7965-M7965-K7965-FIXED_COSTS</f>
        <v>26866.46441673128</v>
      </c>
      <c r="P7965" s="2">
        <f>IF(N7965=1,O7965,"")</f>
        <v>26866.46441673128</v>
      </c>
    </row>
    <row r="7966">
      <c r="A7966" s="6">
        <v>12</v>
      </c>
      <c r="B7966" s="6">
        <v>4</v>
      </c>
      <c r="C7966" s="6">
        <v>26</v>
      </c>
      <c r="D7966" s="6">
        <f>A7966+B7966+C7966</f>
        <v>42</v>
      </c>
      <c r="E7966" s="5">
        <f>IF(A7966=0,0,A7966*LABOR_HRS_WK_TOM*SEASON_WEEKS*(1+DIM_PCT_TOM)^A7966)</f>
        <v>3389.5026468586834</v>
      </c>
      <c r="F7966" s="5">
        <f>IF(B7966=0,0,B7966*LABOR_HRS_WK_CAR*SEASON_WEEKS*(1+DIM_PCT_CAR)^B7966)</f>
        <v>132.45754687499993</v>
      </c>
      <c r="G7966" s="5">
        <f>IF(C7966=0,0,C7966*LABOR_HRS_WK_MES*SEASON_WEEKS*(1+DIM_PCT_MES)^C7966)</f>
        <v>1616.0570598233128</v>
      </c>
      <c r="H7966" s="5">
        <f>E7966+F7966+G7966</f>
        <v>5138.0172535569964</v>
      </c>
      <c r="I7966" s="5">
        <f>MIN(H7966,FARMER_HRS)</f>
        <v>720</v>
      </c>
      <c r="J7966" s="5">
        <f>MAX(0,H7966-FARMER_HRS)</f>
        <v>4418.0172535569964</v>
      </c>
      <c r="K7966" s="2">
        <f>I7966*FARMER_RATE+J7966*TEMP_WORKER_RATE</f>
        <v>101701.68842980896</v>
      </c>
      <c r="L7966" s="2">
        <f>A7966*PRICE_TOM+B7966*PRICE_CAR+C7966*PRICE_MES</f>
        <v>184176</v>
      </c>
      <c r="M7966" s="2">
        <f>A7966*FERT_BED_TOM+B7966*FERT_BED_CAR+C7966*FERT_BED_MES</f>
        <v>35200</v>
      </c>
      <c r="N7966" s="6">
        <f>IF(AND(D7966&lt;=TOTAL_BEDS,J7966&lt;=TEMP_WORKER_MAX*TEMP_WORKER_HRS),1,0)</f>
        <v>1</v>
      </c>
      <c r="O7966" s="2">
        <f>L7966-M7966-K7966-FIXED_COSTS</f>
        <v>27274.311570191043</v>
      </c>
      <c r="P7966" s="2">
        <f>IF(N7966=1,O7966,"")</f>
        <v>27274.311570191043</v>
      </c>
    </row>
    <row r="7967">
      <c r="A7967" s="6">
        <v>12</v>
      </c>
      <c r="B7967" s="6">
        <v>4</v>
      </c>
      <c r="C7967" s="6">
        <v>27</v>
      </c>
      <c r="D7967" s="6">
        <f>A7967+B7967+C7967</f>
        <v>43</v>
      </c>
      <c r="E7967" s="5">
        <f>IF(A7967=0,0,A7967*LABOR_HRS_WK_TOM*SEASON_WEEKS*(1+DIM_PCT_TOM)^A7967)</f>
        <v>3389.5026468586834</v>
      </c>
      <c r="F7967" s="5">
        <f>IF(B7967=0,0,B7967*LABOR_HRS_WK_CAR*SEASON_WEEKS*(1+DIM_PCT_CAR)^B7967)</f>
        <v>132.45754687499993</v>
      </c>
      <c r="G7967" s="5">
        <f>IF(C7967=0,0,C7967*LABOR_HRS_WK_MES*SEASON_WEEKS*(1+DIM_PCT_MES)^C7967)</f>
        <v>1699.19076434307</v>
      </c>
      <c r="H7967" s="5">
        <f>E7967+F7967+G7967</f>
        <v>5221.1509580767533</v>
      </c>
      <c r="I7967" s="5">
        <f>MIN(H7967,FARMER_HRS)</f>
        <v>720</v>
      </c>
      <c r="J7967" s="5">
        <f>MAX(0,H7967-FARMER_HRS)</f>
        <v>4501.1509580767533</v>
      </c>
      <c r="K7967" s="2">
        <f>I7967*FARMER_RATE+J7967*TEMP_WORKER_RATE</f>
        <v>103144.98191105474</v>
      </c>
      <c r="L7967" s="2">
        <f>A7967*PRICE_TOM+B7967*PRICE_CAR+C7967*PRICE_MES</f>
        <v>186876</v>
      </c>
      <c r="M7967" s="2">
        <f>A7967*FERT_BED_TOM+B7967*FERT_BED_CAR+C7967*FERT_BED_MES</f>
        <v>36080</v>
      </c>
      <c r="N7967" s="6">
        <f>IF(AND(D7967&lt;=TOTAL_BEDS,J7967&lt;=TEMP_WORKER_MAX*TEMP_WORKER_HRS),1,0)</f>
        <v>1</v>
      </c>
      <c r="O7967" s="2">
        <f>L7967-M7967-K7967-FIXED_COSTS</f>
        <v>27651.01808894526</v>
      </c>
      <c r="P7967" s="2">
        <f>IF(N7967=1,O7967,"")</f>
        <v>27651.01808894526</v>
      </c>
    </row>
    <row r="7968">
      <c r="A7968" s="6">
        <v>12</v>
      </c>
      <c r="B7968" s="6">
        <v>4</v>
      </c>
      <c r="C7968" s="6">
        <v>28</v>
      </c>
      <c r="D7968" s="6">
        <f>A7968+B7968+C7968</f>
        <v>44</v>
      </c>
      <c r="E7968" s="5">
        <f>IF(A7968=0,0,A7968*LABOR_HRS_WK_TOM*SEASON_WEEKS*(1+DIM_PCT_TOM)^A7968)</f>
        <v>3389.5026468586834</v>
      </c>
      <c r="F7968" s="5">
        <f>IF(B7968=0,0,B7968*LABOR_HRS_WK_CAR*SEASON_WEEKS*(1+DIM_PCT_CAR)^B7968)</f>
        <v>132.45754687499993</v>
      </c>
      <c r="G7968" s="5">
        <f>IF(C7968=0,0,C7968*LABOR_HRS_WK_MES*SEASON_WEEKS*(1+DIM_PCT_MES)^C7968)</f>
        <v>1784.1503025602233</v>
      </c>
      <c r="H7968" s="5">
        <f>E7968+F7968+G7968</f>
        <v>5306.1104962939062</v>
      </c>
      <c r="I7968" s="5">
        <f>MIN(H7968,FARMER_HRS)</f>
        <v>720</v>
      </c>
      <c r="J7968" s="5">
        <f>MAX(0,H7968-FARMER_HRS)</f>
        <v>4586.1104962939062</v>
      </c>
      <c r="K7968" s="2">
        <f>I7968*FARMER_RATE+J7968*TEMP_WORKER_RATE</f>
        <v>104619.97389399142</v>
      </c>
      <c r="L7968" s="2">
        <f>A7968*PRICE_TOM+B7968*PRICE_CAR+C7968*PRICE_MES</f>
        <v>189576</v>
      </c>
      <c r="M7968" s="2">
        <f>A7968*FERT_BED_TOM+B7968*FERT_BED_CAR+C7968*FERT_BED_MES</f>
        <v>36960</v>
      </c>
      <c r="N7968" s="6">
        <f>IF(AND(D7968&lt;=TOTAL_BEDS,J7968&lt;=TEMP_WORKER_MAX*TEMP_WORKER_HRS),1,0)</f>
        <v>1</v>
      </c>
      <c r="O7968" s="2">
        <f>L7968-M7968-K7968-FIXED_COSTS</f>
        <v>27996.026106008576</v>
      </c>
      <c r="P7968" s="2">
        <f>IF(N7968=1,O7968,"")</f>
        <v>27996.026106008576</v>
      </c>
    </row>
    <row r="7969">
      <c r="A7969" s="6">
        <v>12</v>
      </c>
      <c r="B7969" s="6">
        <v>4</v>
      </c>
      <c r="C7969" s="6">
        <v>29</v>
      </c>
      <c r="D7969" s="6">
        <f>A7969+B7969+C7969</f>
        <v>45</v>
      </c>
      <c r="E7969" s="5">
        <f>IF(A7969=0,0,A7969*LABOR_HRS_WK_TOM*SEASON_WEEKS*(1+DIM_PCT_TOM)^A7969)</f>
        <v>3389.5026468586834</v>
      </c>
      <c r="F7969" s="5">
        <f>IF(B7969=0,0,B7969*LABOR_HRS_WK_CAR*SEASON_WEEKS*(1+DIM_PCT_CAR)^B7969)</f>
        <v>132.45754687499993</v>
      </c>
      <c r="G7969" s="5">
        <f>IF(C7969=0,0,C7969*LABOR_HRS_WK_MES*SEASON_WEEKS*(1+DIM_PCT_MES)^C7969)</f>
        <v>1870.9683306758766</v>
      </c>
      <c r="H7969" s="5">
        <f>E7969+F7969+G7969</f>
        <v>5392.92852440956</v>
      </c>
      <c r="I7969" s="5">
        <f>MIN(H7969,FARMER_HRS)</f>
        <v>720</v>
      </c>
      <c r="J7969" s="5">
        <f>MAX(0,H7969-FARMER_HRS)</f>
        <v>4672.92852440956</v>
      </c>
      <c r="K7969" s="2">
        <f>I7969*FARMER_RATE+J7969*TEMP_WORKER_RATE</f>
        <v>106127.23132655486</v>
      </c>
      <c r="L7969" s="2">
        <f>A7969*PRICE_TOM+B7969*PRICE_CAR+C7969*PRICE_MES</f>
        <v>192276</v>
      </c>
      <c r="M7969" s="2">
        <f>A7969*FERT_BED_TOM+B7969*FERT_BED_CAR+C7969*FERT_BED_MES</f>
        <v>37840</v>
      </c>
      <c r="N7969" s="6">
        <f>IF(AND(D7969&lt;=TOTAL_BEDS,J7969&lt;=TEMP_WORKER_MAX*TEMP_WORKER_HRS),1,0)</f>
        <v>1</v>
      </c>
      <c r="O7969" s="2">
        <f>L7969-M7969-K7969-FIXED_COSTS</f>
        <v>28308.768673445142</v>
      </c>
      <c r="P7969" s="2">
        <f>IF(N7969=1,O7969,"")</f>
        <v>28308.768673445142</v>
      </c>
    </row>
    <row r="7970">
      <c r="A7970" s="6">
        <v>12</v>
      </c>
      <c r="B7970" s="6">
        <v>4</v>
      </c>
      <c r="C7970" s="6">
        <v>30</v>
      </c>
      <c r="D7970" s="6">
        <f>A7970+B7970+C7970</f>
        <v>46</v>
      </c>
      <c r="E7970" s="5">
        <f>IF(A7970=0,0,A7970*LABOR_HRS_WK_TOM*SEASON_WEEKS*(1+DIM_PCT_TOM)^A7970)</f>
        <v>3389.5026468586834</v>
      </c>
      <c r="F7970" s="5">
        <f>IF(B7970=0,0,B7970*LABOR_HRS_WK_CAR*SEASON_WEEKS*(1+DIM_PCT_CAR)^B7970)</f>
        <v>132.45754687499993</v>
      </c>
      <c r="G7970" s="5">
        <f>IF(C7970=0,0,C7970*LABOR_HRS_WK_MES*SEASON_WEEKS*(1+DIM_PCT_MES)^C7970)</f>
        <v>1959.6780360096466</v>
      </c>
      <c r="H7970" s="5">
        <f>E7970+F7970+G7970</f>
        <v>5481.63822974333</v>
      </c>
      <c r="I7970" s="5">
        <f>MIN(H7970,FARMER_HRS)</f>
        <v>720</v>
      </c>
      <c r="J7970" s="5">
        <f>MAX(0,H7970-FARMER_HRS)</f>
        <v>4761.63822974333</v>
      </c>
      <c r="K7970" s="2">
        <f>I7970*FARMER_RATE+J7970*TEMP_WORKER_RATE</f>
        <v>107667.33037748837</v>
      </c>
      <c r="L7970" s="2">
        <f>A7970*PRICE_TOM+B7970*PRICE_CAR+C7970*PRICE_MES</f>
        <v>194976</v>
      </c>
      <c r="M7970" s="2">
        <f>A7970*FERT_BED_TOM+B7970*FERT_BED_CAR+C7970*FERT_BED_MES</f>
        <v>38720</v>
      </c>
      <c r="N7970" s="6">
        <f>IF(AND(D7970&lt;=TOTAL_BEDS,J7970&lt;=TEMP_WORKER_MAX*TEMP_WORKER_HRS),1,0)</f>
        <v>1</v>
      </c>
      <c r="O7970" s="2">
        <f>L7970-M7970-K7970-FIXED_COSTS</f>
        <v>28588.669622511632</v>
      </c>
      <c r="P7970" s="2">
        <f>IF(N7970=1,O7970,"")</f>
        <v>28588.669622511632</v>
      </c>
    </row>
    <row r="7971">
      <c r="A7971" s="6">
        <v>12</v>
      </c>
      <c r="B7971" s="6">
        <v>5</v>
      </c>
      <c r="C7971" s="6">
        <v>0</v>
      </c>
      <c r="D7971" s="6">
        <f>A7971+B7971+C7971</f>
        <v>17</v>
      </c>
      <c r="E7971" s="5">
        <f>IF(A7971=0,0,A7971*LABOR_HRS_WK_TOM*SEASON_WEEKS*(1+DIM_PCT_TOM)^A7971)</f>
        <v>3389.5026468586834</v>
      </c>
      <c r="F7971" s="5">
        <f>IF(B7971=0,0,B7971*LABOR_HRS_WK_CAR*SEASON_WEEKS*(1+DIM_PCT_CAR)^B7971)</f>
        <v>169.71123193359367</v>
      </c>
      <c r="G7971" s="5">
        <f>IF(C7971=0,0,C7971*LABOR_HRS_WK_MES*SEASON_WEEKS*(1+DIM_PCT_MES)^C7971)</f>
        <v>0</v>
      </c>
      <c r="H7971" s="5">
        <f>E7971+F7971+G7971</f>
        <v>3559.2138787922772</v>
      </c>
      <c r="I7971" s="5">
        <f>MIN(H7971,FARMER_HRS)</f>
        <v>720</v>
      </c>
      <c r="J7971" s="5">
        <f>MAX(0,H7971-FARMER_HRS)</f>
        <v>2839.2138787922772</v>
      </c>
      <c r="K7971" s="2">
        <f>I7971*FARMER_RATE+J7971*TEMP_WORKER_RATE</f>
        <v>74291.907617921475</v>
      </c>
      <c r="L7971" s="2">
        <f>A7971*PRICE_TOM+B7971*PRICE_CAR+C7971*PRICE_MES</f>
        <v>116070</v>
      </c>
      <c r="M7971" s="2">
        <f>A7971*FERT_BED_TOM+B7971*FERT_BED_CAR+C7971*FERT_BED_MES</f>
        <v>12760</v>
      </c>
      <c r="N7971" s="6">
        <f>IF(AND(D7971&lt;=TOTAL_BEDS,J7971&lt;=TEMP_WORKER_MAX*TEMP_WORKER_HRS),1,0)</f>
        <v>1</v>
      </c>
      <c r="O7971" s="2">
        <f>L7971-M7971-K7971-FIXED_COSTS</f>
        <v>9018.0923820785247</v>
      </c>
      <c r="P7971" s="2">
        <f>IF(N7971=1,O7971,"")</f>
        <v>9018.0923820785247</v>
      </c>
    </row>
    <row r="7972">
      <c r="A7972" s="6">
        <v>12</v>
      </c>
      <c r="B7972" s="6">
        <v>5</v>
      </c>
      <c r="C7972" s="6">
        <v>1</v>
      </c>
      <c r="D7972" s="6">
        <f>A7972+B7972+C7972</f>
        <v>18</v>
      </c>
      <c r="E7972" s="5">
        <f>IF(A7972=0,0,A7972*LABOR_HRS_WK_TOM*SEASON_WEEKS*(1+DIM_PCT_TOM)^A7972)</f>
        <v>3389.5026468586834</v>
      </c>
      <c r="F7972" s="5">
        <f>IF(B7972=0,0,B7972*LABOR_HRS_WK_CAR*SEASON_WEEKS*(1+DIM_PCT_CAR)^B7972)</f>
        <v>169.71123193359367</v>
      </c>
      <c r="G7972" s="5">
        <f>IF(C7972=0,0,C7972*LABOR_HRS_WK_MES*SEASON_WEEKS*(1+DIM_PCT_MES)^C7972)</f>
        <v>45.5625</v>
      </c>
      <c r="H7972" s="5">
        <f>E7972+F7972+G7972</f>
        <v>3604.7763787922772</v>
      </c>
      <c r="I7972" s="5">
        <f>MIN(H7972,FARMER_HRS)</f>
        <v>720</v>
      </c>
      <c r="J7972" s="5">
        <f>MAX(0,H7972-FARMER_HRS)</f>
        <v>2884.7763787922772</v>
      </c>
      <c r="K7972" s="2">
        <f>I7972*FARMER_RATE+J7972*TEMP_WORKER_RATE</f>
        <v>75082.923242921475</v>
      </c>
      <c r="L7972" s="2">
        <f>A7972*PRICE_TOM+B7972*PRICE_CAR+C7972*PRICE_MES</f>
        <v>118770</v>
      </c>
      <c r="M7972" s="2">
        <f>A7972*FERT_BED_TOM+B7972*FERT_BED_CAR+C7972*FERT_BED_MES</f>
        <v>13640</v>
      </c>
      <c r="N7972" s="6">
        <f>IF(AND(D7972&lt;=TOTAL_BEDS,J7972&lt;=TEMP_WORKER_MAX*TEMP_WORKER_HRS),1,0)</f>
        <v>1</v>
      </c>
      <c r="O7972" s="2">
        <f>L7972-M7972-K7972-FIXED_COSTS</f>
        <v>10047.076757078525</v>
      </c>
      <c r="P7972" s="2">
        <f>IF(N7972=1,O7972,"")</f>
        <v>10047.076757078525</v>
      </c>
    </row>
    <row r="7973">
      <c r="A7973" s="6">
        <v>12</v>
      </c>
      <c r="B7973" s="6">
        <v>5</v>
      </c>
      <c r="C7973" s="6">
        <v>2</v>
      </c>
      <c r="D7973" s="6">
        <f>A7973+B7973+C7973</f>
        <v>19</v>
      </c>
      <c r="E7973" s="5">
        <f>IF(A7973=0,0,A7973*LABOR_HRS_WK_TOM*SEASON_WEEKS*(1+DIM_PCT_TOM)^A7973)</f>
        <v>3389.5026468586834</v>
      </c>
      <c r="F7973" s="5">
        <f>IF(B7973=0,0,B7973*LABOR_HRS_WK_CAR*SEASON_WEEKS*(1+DIM_PCT_CAR)^B7973)</f>
        <v>169.71123193359367</v>
      </c>
      <c r="G7973" s="5">
        <f>IF(C7973=0,0,C7973*LABOR_HRS_WK_MES*SEASON_WEEKS*(1+DIM_PCT_MES)^C7973)</f>
        <v>92.2640625</v>
      </c>
      <c r="H7973" s="5">
        <f>E7973+F7973+G7973</f>
        <v>3651.4779412922771</v>
      </c>
      <c r="I7973" s="5">
        <f>MIN(H7973,FARMER_HRS)</f>
        <v>720</v>
      </c>
      <c r="J7973" s="5">
        <f>MAX(0,H7973-FARMER_HRS)</f>
        <v>2931.4779412922771</v>
      </c>
      <c r="K7973" s="2">
        <f>I7973*FARMER_RATE+J7973*TEMP_WORKER_RATE</f>
        <v>75893.714258546475</v>
      </c>
      <c r="L7973" s="2">
        <f>A7973*PRICE_TOM+B7973*PRICE_CAR+C7973*PRICE_MES</f>
        <v>121470</v>
      </c>
      <c r="M7973" s="2">
        <f>A7973*FERT_BED_TOM+B7973*FERT_BED_CAR+C7973*FERT_BED_MES</f>
        <v>14520</v>
      </c>
      <c r="N7973" s="6">
        <f>IF(AND(D7973&lt;=TOTAL_BEDS,J7973&lt;=TEMP_WORKER_MAX*TEMP_WORKER_HRS),1,0)</f>
        <v>1</v>
      </c>
      <c r="O7973" s="2">
        <f>L7973-M7973-K7973-FIXED_COSTS</f>
        <v>11056.285741453525</v>
      </c>
      <c r="P7973" s="2">
        <f>IF(N7973=1,O7973,"")</f>
        <v>11056.285741453525</v>
      </c>
    </row>
    <row r="7974">
      <c r="A7974" s="6">
        <v>12</v>
      </c>
      <c r="B7974" s="6">
        <v>5</v>
      </c>
      <c r="C7974" s="6">
        <v>3</v>
      </c>
      <c r="D7974" s="6">
        <f>A7974+B7974+C7974</f>
        <v>20</v>
      </c>
      <c r="E7974" s="5">
        <f>IF(A7974=0,0,A7974*LABOR_HRS_WK_TOM*SEASON_WEEKS*(1+DIM_PCT_TOM)^A7974)</f>
        <v>3389.5026468586834</v>
      </c>
      <c r="F7974" s="5">
        <f>IF(B7974=0,0,B7974*LABOR_HRS_WK_CAR*SEASON_WEEKS*(1+DIM_PCT_CAR)^B7974)</f>
        <v>169.71123193359367</v>
      </c>
      <c r="G7974" s="5">
        <f>IF(C7974=0,0,C7974*LABOR_HRS_WK_MES*SEASON_WEEKS*(1+DIM_PCT_MES)^C7974)</f>
        <v>140.12604492187498</v>
      </c>
      <c r="H7974" s="5">
        <f>E7974+F7974+G7974</f>
        <v>3699.3399237141521</v>
      </c>
      <c r="I7974" s="5">
        <f>MIN(H7974,FARMER_HRS)</f>
        <v>720</v>
      </c>
      <c r="J7974" s="5">
        <f>MAX(0,H7974-FARMER_HRS)</f>
        <v>2979.3399237141521</v>
      </c>
      <c r="K7974" s="2">
        <f>I7974*FARMER_RATE+J7974*TEMP_WORKER_RATE</f>
        <v>76724.6514533707</v>
      </c>
      <c r="L7974" s="2">
        <f>A7974*PRICE_TOM+B7974*PRICE_CAR+C7974*PRICE_MES</f>
        <v>124170</v>
      </c>
      <c r="M7974" s="2">
        <f>A7974*FERT_BED_TOM+B7974*FERT_BED_CAR+C7974*FERT_BED_MES</f>
        <v>15400</v>
      </c>
      <c r="N7974" s="6">
        <f>IF(AND(D7974&lt;=TOTAL_BEDS,J7974&lt;=TEMP_WORKER_MAX*TEMP_WORKER_HRS),1,0)</f>
        <v>1</v>
      </c>
      <c r="O7974" s="2">
        <f>L7974-M7974-K7974-FIXED_COSTS</f>
        <v>12045.348546629306</v>
      </c>
      <c r="P7974" s="2">
        <f>IF(N7974=1,O7974,"")</f>
        <v>12045.348546629306</v>
      </c>
    </row>
    <row r="7975">
      <c r="A7975" s="6">
        <v>12</v>
      </c>
      <c r="B7975" s="6">
        <v>5</v>
      </c>
      <c r="C7975" s="6">
        <v>4</v>
      </c>
      <c r="D7975" s="6">
        <f>A7975+B7975+C7975</f>
        <v>21</v>
      </c>
      <c r="E7975" s="5">
        <f>IF(A7975=0,0,A7975*LABOR_HRS_WK_TOM*SEASON_WEEKS*(1+DIM_PCT_TOM)^A7975)</f>
        <v>3389.5026468586834</v>
      </c>
      <c r="F7975" s="5">
        <f>IF(B7975=0,0,B7975*LABOR_HRS_WK_CAR*SEASON_WEEKS*(1+DIM_PCT_CAR)^B7975)</f>
        <v>169.71123193359367</v>
      </c>
      <c r="G7975" s="5">
        <f>IF(C7975=0,0,C7975*LABOR_HRS_WK_MES*SEASON_WEEKS*(1+DIM_PCT_MES)^C7975)</f>
        <v>189.17016064453119</v>
      </c>
      <c r="H7975" s="5">
        <f>E7975+F7975+G7975</f>
        <v>3748.3840394368085</v>
      </c>
      <c r="I7975" s="5">
        <f>MIN(H7975,FARMER_HRS)</f>
        <v>720</v>
      </c>
      <c r="J7975" s="5">
        <f>MAX(0,H7975-FARMER_HRS)</f>
        <v>3028.3840394368085</v>
      </c>
      <c r="K7975" s="2">
        <f>I7975*FARMER_RATE+J7975*TEMP_WORKER_RATE</f>
        <v>77576.111795777921</v>
      </c>
      <c r="L7975" s="2">
        <f>A7975*PRICE_TOM+B7975*PRICE_CAR+C7975*PRICE_MES</f>
        <v>126870</v>
      </c>
      <c r="M7975" s="2">
        <f>A7975*FERT_BED_TOM+B7975*FERT_BED_CAR+C7975*FERT_BED_MES</f>
        <v>16280</v>
      </c>
      <c r="N7975" s="6">
        <f>IF(AND(D7975&lt;=TOTAL_BEDS,J7975&lt;=TEMP_WORKER_MAX*TEMP_WORKER_HRS),1,0)</f>
        <v>1</v>
      </c>
      <c r="O7975" s="2">
        <f>L7975-M7975-K7975-FIXED_COSTS</f>
        <v>13013.888204222079</v>
      </c>
      <c r="P7975" s="2">
        <f>IF(N7975=1,O7975,"")</f>
        <v>13013.888204222079</v>
      </c>
    </row>
    <row r="7976">
      <c r="A7976" s="6">
        <v>12</v>
      </c>
      <c r="B7976" s="6">
        <v>5</v>
      </c>
      <c r="C7976" s="6">
        <v>5</v>
      </c>
      <c r="D7976" s="6">
        <f>A7976+B7976+C7976</f>
        <v>22</v>
      </c>
      <c r="E7976" s="5">
        <f>IF(A7976=0,0,A7976*LABOR_HRS_WK_TOM*SEASON_WEEKS*(1+DIM_PCT_TOM)^A7976)</f>
        <v>3389.5026468586834</v>
      </c>
      <c r="F7976" s="5">
        <f>IF(B7976=0,0,B7976*LABOR_HRS_WK_CAR*SEASON_WEEKS*(1+DIM_PCT_CAR)^B7976)</f>
        <v>169.71123193359367</v>
      </c>
      <c r="G7976" s="5">
        <f>IF(C7976=0,0,C7976*LABOR_HRS_WK_MES*SEASON_WEEKS*(1+DIM_PCT_MES)^C7976)</f>
        <v>239.41848456573481</v>
      </c>
      <c r="H7976" s="5">
        <f>E7976+F7976+G7976</f>
        <v>3798.6323633580118</v>
      </c>
      <c r="I7976" s="5">
        <f>MIN(H7976,FARMER_HRS)</f>
        <v>720</v>
      </c>
      <c r="J7976" s="5">
        <f>MAX(0,H7976-FARMER_HRS)</f>
        <v>3078.6323633580118</v>
      </c>
      <c r="K7976" s="2">
        <f>I7976*FARMER_RATE+J7976*TEMP_WORKER_RATE</f>
        <v>78448.478530521039</v>
      </c>
      <c r="L7976" s="2">
        <f>A7976*PRICE_TOM+B7976*PRICE_CAR+C7976*PRICE_MES</f>
        <v>129570</v>
      </c>
      <c r="M7976" s="2">
        <f>A7976*FERT_BED_TOM+B7976*FERT_BED_CAR+C7976*FERT_BED_MES</f>
        <v>17160</v>
      </c>
      <c r="N7976" s="6">
        <f>IF(AND(D7976&lt;=TOTAL_BEDS,J7976&lt;=TEMP_WORKER_MAX*TEMP_WORKER_HRS),1,0)</f>
        <v>1</v>
      </c>
      <c r="O7976" s="2">
        <f>L7976-M7976-K7976-FIXED_COSTS</f>
        <v>13961.521469478961</v>
      </c>
      <c r="P7976" s="2">
        <f>IF(N7976=1,O7976,"")</f>
        <v>13961.521469478961</v>
      </c>
    </row>
    <row r="7977">
      <c r="A7977" s="6">
        <v>12</v>
      </c>
      <c r="B7977" s="6">
        <v>5</v>
      </c>
      <c r="C7977" s="6">
        <v>6</v>
      </c>
      <c r="D7977" s="6">
        <f>A7977+B7977+C7977</f>
        <v>23</v>
      </c>
      <c r="E7977" s="5">
        <f>IF(A7977=0,0,A7977*LABOR_HRS_WK_TOM*SEASON_WEEKS*(1+DIM_PCT_TOM)^A7977)</f>
        <v>3389.5026468586834</v>
      </c>
      <c r="F7977" s="5">
        <f>IF(B7977=0,0,B7977*LABOR_HRS_WK_CAR*SEASON_WEEKS*(1+DIM_PCT_CAR)^B7977)</f>
        <v>169.71123193359367</v>
      </c>
      <c r="G7977" s="5">
        <f>IF(C7977=0,0,C7977*LABOR_HRS_WK_MES*SEASON_WEEKS*(1+DIM_PCT_MES)^C7977)</f>
        <v>290.89345874736773</v>
      </c>
      <c r="H7977" s="5">
        <f>E7977+F7977+G7977</f>
        <v>3850.107337539645</v>
      </c>
      <c r="I7977" s="5">
        <f>MIN(H7977,FARMER_HRS)</f>
        <v>720</v>
      </c>
      <c r="J7977" s="5">
        <f>MAX(0,H7977-FARMER_HRS)</f>
        <v>3130.107337539645</v>
      </c>
      <c r="K7977" s="2">
        <f>I7977*FARMER_RATE+J7977*TEMP_WORKER_RATE</f>
        <v>79342.141276729948</v>
      </c>
      <c r="L7977" s="2">
        <f>A7977*PRICE_TOM+B7977*PRICE_CAR+C7977*PRICE_MES</f>
        <v>132270</v>
      </c>
      <c r="M7977" s="2">
        <f>A7977*FERT_BED_TOM+B7977*FERT_BED_CAR+C7977*FERT_BED_MES</f>
        <v>18040</v>
      </c>
      <c r="N7977" s="6">
        <f>IF(AND(D7977&lt;=TOTAL_BEDS,J7977&lt;=TEMP_WORKER_MAX*TEMP_WORKER_HRS),1,0)</f>
        <v>1</v>
      </c>
      <c r="O7977" s="2">
        <f>L7977-M7977-K7977-FIXED_COSTS</f>
        <v>14887.858723270052</v>
      </c>
      <c r="P7977" s="2">
        <f>IF(N7977=1,O7977,"")</f>
        <v>14887.858723270052</v>
      </c>
    </row>
    <row r="7978">
      <c r="A7978" s="6">
        <v>12</v>
      </c>
      <c r="B7978" s="6">
        <v>5</v>
      </c>
      <c r="C7978" s="6">
        <v>7</v>
      </c>
      <c r="D7978" s="6">
        <f>A7978+B7978+C7978</f>
        <v>24</v>
      </c>
      <c r="E7978" s="5">
        <f>IF(A7978=0,0,A7978*LABOR_HRS_WK_TOM*SEASON_WEEKS*(1+DIM_PCT_TOM)^A7978)</f>
        <v>3389.5026468586834</v>
      </c>
      <c r="F7978" s="5">
        <f>IF(B7978=0,0,B7978*LABOR_HRS_WK_CAR*SEASON_WEEKS*(1+DIM_PCT_CAR)^B7978)</f>
        <v>169.71123193359367</v>
      </c>
      <c r="G7978" s="5">
        <f>IF(C7978=0,0,C7978*LABOR_HRS_WK_MES*SEASON_WEEKS*(1+DIM_PCT_MES)^C7978)</f>
        <v>343.61789814532818</v>
      </c>
      <c r="H7978" s="5">
        <f>E7978+F7978+G7978</f>
        <v>3902.8317769376054</v>
      </c>
      <c r="I7978" s="5">
        <f>MIN(H7978,FARMER_HRS)</f>
        <v>720</v>
      </c>
      <c r="J7978" s="5">
        <f>MAX(0,H7978-FARMER_HRS)</f>
        <v>3182.8317769376054</v>
      </c>
      <c r="K7978" s="2">
        <f>I7978*FARMER_RATE+J7978*TEMP_WORKER_RATE</f>
        <v>80257.496127388978</v>
      </c>
      <c r="L7978" s="2">
        <f>A7978*PRICE_TOM+B7978*PRICE_CAR+C7978*PRICE_MES</f>
        <v>134970</v>
      </c>
      <c r="M7978" s="2">
        <f>A7978*FERT_BED_TOM+B7978*FERT_BED_CAR+C7978*FERT_BED_MES</f>
        <v>18920</v>
      </c>
      <c r="N7978" s="6">
        <f>IF(AND(D7978&lt;=TOTAL_BEDS,J7978&lt;=TEMP_WORKER_MAX*TEMP_WORKER_HRS),1,0)</f>
        <v>1</v>
      </c>
      <c r="O7978" s="2">
        <f>L7978-M7978-K7978-FIXED_COSTS</f>
        <v>15792.503872611022</v>
      </c>
      <c r="P7978" s="2">
        <f>IF(N7978=1,O7978,"")</f>
        <v>15792.503872611022</v>
      </c>
    </row>
    <row r="7979">
      <c r="A7979" s="6">
        <v>12</v>
      </c>
      <c r="B7979" s="6">
        <v>5</v>
      </c>
      <c r="C7979" s="6">
        <v>8</v>
      </c>
      <c r="D7979" s="6">
        <f>A7979+B7979+C7979</f>
        <v>25</v>
      </c>
      <c r="E7979" s="5">
        <f>IF(A7979=0,0,A7979*LABOR_HRS_WK_TOM*SEASON_WEEKS*(1+DIM_PCT_TOM)^A7979)</f>
        <v>3389.5026468586834</v>
      </c>
      <c r="F7979" s="5">
        <f>IF(B7979=0,0,B7979*LABOR_HRS_WK_CAR*SEASON_WEEKS*(1+DIM_PCT_CAR)^B7979)</f>
        <v>169.71123193359367</v>
      </c>
      <c r="G7979" s="5">
        <f>IF(C7979=0,0,C7979*LABOR_HRS_WK_MES*SEASON_WEEKS*(1+DIM_PCT_MES)^C7979)</f>
        <v>397.61499642530833</v>
      </c>
      <c r="H7979" s="5">
        <f>E7979+F7979+G7979</f>
        <v>3956.8288752175854</v>
      </c>
      <c r="I7979" s="5">
        <f>MIN(H7979,FARMER_HRS)</f>
        <v>720</v>
      </c>
      <c r="J7979" s="5">
        <f>MAX(0,H7979-FARMER_HRS)</f>
        <v>3236.8288752175854</v>
      </c>
      <c r="K7979" s="2">
        <f>I7979*FARMER_RATE+J7979*TEMP_WORKER_RATE</f>
        <v>81194.9457503053</v>
      </c>
      <c r="L7979" s="2">
        <f>A7979*PRICE_TOM+B7979*PRICE_CAR+C7979*PRICE_MES</f>
        <v>137670</v>
      </c>
      <c r="M7979" s="2">
        <f>A7979*FERT_BED_TOM+B7979*FERT_BED_CAR+C7979*FERT_BED_MES</f>
        <v>19800</v>
      </c>
      <c r="N7979" s="6">
        <f>IF(AND(D7979&lt;=TOTAL_BEDS,J7979&lt;=TEMP_WORKER_MAX*TEMP_WORKER_HRS),1,0)</f>
        <v>1</v>
      </c>
      <c r="O7979" s="2">
        <f>L7979-M7979-K7979-FIXED_COSTS</f>
        <v>16675.054249694702</v>
      </c>
      <c r="P7979" s="2">
        <f>IF(N7979=1,O7979,"")</f>
        <v>16675.054249694702</v>
      </c>
    </row>
    <row r="7980">
      <c r="A7980" s="6">
        <v>12</v>
      </c>
      <c r="B7980" s="6">
        <v>5</v>
      </c>
      <c r="C7980" s="6">
        <v>9</v>
      </c>
      <c r="D7980" s="6">
        <f>A7980+B7980+C7980</f>
        <v>26</v>
      </c>
      <c r="E7980" s="5">
        <f>IF(A7980=0,0,A7980*LABOR_HRS_WK_TOM*SEASON_WEEKS*(1+DIM_PCT_TOM)^A7980)</f>
        <v>3389.5026468586834</v>
      </c>
      <c r="F7980" s="5">
        <f>IF(B7980=0,0,B7980*LABOR_HRS_WK_CAR*SEASON_WEEKS*(1+DIM_PCT_CAR)^B7980)</f>
        <v>169.71123193359367</v>
      </c>
      <c r="G7980" s="5">
        <f>IF(C7980=0,0,C7980*LABOR_HRS_WK_MES*SEASON_WEEKS*(1+DIM_PCT_MES)^C7980)</f>
        <v>452.90833186570273</v>
      </c>
      <c r="H7980" s="5">
        <f>E7980+F7980+G7980</f>
        <v>4012.12221065798</v>
      </c>
      <c r="I7980" s="5">
        <f>MIN(H7980,FARMER_HRS)</f>
        <v>720</v>
      </c>
      <c r="J7980" s="5">
        <f>MAX(0,H7980-FARMER_HRS)</f>
        <v>3292.12221065798</v>
      </c>
      <c r="K7980" s="2">
        <f>I7980*FARMER_RATE+J7980*TEMP_WORKER_RATE</f>
        <v>82154.899490589916</v>
      </c>
      <c r="L7980" s="2">
        <f>A7980*PRICE_TOM+B7980*PRICE_CAR+C7980*PRICE_MES</f>
        <v>140370</v>
      </c>
      <c r="M7980" s="2">
        <f>A7980*FERT_BED_TOM+B7980*FERT_BED_CAR+C7980*FERT_BED_MES</f>
        <v>20680</v>
      </c>
      <c r="N7980" s="6">
        <f>IF(AND(D7980&lt;=TOTAL_BEDS,J7980&lt;=TEMP_WORKER_MAX*TEMP_WORKER_HRS),1,0)</f>
        <v>1</v>
      </c>
      <c r="O7980" s="2">
        <f>L7980-M7980-K7980-FIXED_COSTS</f>
        <v>17535.100509410084</v>
      </c>
      <c r="P7980" s="2">
        <f>IF(N7980=1,O7980,"")</f>
        <v>17535.100509410084</v>
      </c>
    </row>
    <row r="7981">
      <c r="A7981" s="6">
        <v>12</v>
      </c>
      <c r="B7981" s="6">
        <v>5</v>
      </c>
      <c r="C7981" s="6">
        <v>10</v>
      </c>
      <c r="D7981" s="6">
        <f>A7981+B7981+C7981</f>
        <v>27</v>
      </c>
      <c r="E7981" s="5">
        <f>IF(A7981=0,0,A7981*LABOR_HRS_WK_TOM*SEASON_WEEKS*(1+DIM_PCT_TOM)^A7981)</f>
        <v>3389.5026468586834</v>
      </c>
      <c r="F7981" s="5">
        <f>IF(B7981=0,0,B7981*LABOR_HRS_WK_CAR*SEASON_WEEKS*(1+DIM_PCT_CAR)^B7981)</f>
        <v>169.71123193359367</v>
      </c>
      <c r="G7981" s="5">
        <f>IF(C7981=0,0,C7981*LABOR_HRS_WK_MES*SEASON_WEEKS*(1+DIM_PCT_MES)^C7981)</f>
        <v>509.52187334891551</v>
      </c>
      <c r="H7981" s="5">
        <f>E7981+F7981+G7981</f>
        <v>4068.7357521411927</v>
      </c>
      <c r="I7981" s="5">
        <f>MIN(H7981,FARMER_HRS)</f>
        <v>720</v>
      </c>
      <c r="J7981" s="5">
        <f>MAX(0,H7981-FARMER_HRS)</f>
        <v>3348.7357521411927</v>
      </c>
      <c r="K7981" s="2">
        <f>I7981*FARMER_RATE+J7981*TEMP_WORKER_RATE</f>
        <v>83137.773474673479</v>
      </c>
      <c r="L7981" s="2">
        <f>A7981*PRICE_TOM+B7981*PRICE_CAR+C7981*PRICE_MES</f>
        <v>143070</v>
      </c>
      <c r="M7981" s="2">
        <f>A7981*FERT_BED_TOM+B7981*FERT_BED_CAR+C7981*FERT_BED_MES</f>
        <v>21560</v>
      </c>
      <c r="N7981" s="6">
        <f>IF(AND(D7981&lt;=TOTAL_BEDS,J7981&lt;=TEMP_WORKER_MAX*TEMP_WORKER_HRS),1,0)</f>
        <v>1</v>
      </c>
      <c r="O7981" s="2">
        <f>L7981-M7981-K7981-FIXED_COSTS</f>
        <v>18372.226525326521</v>
      </c>
      <c r="P7981" s="2">
        <f>IF(N7981=1,O7981,"")</f>
        <v>18372.226525326521</v>
      </c>
    </row>
    <row r="7982">
      <c r="A7982" s="6">
        <v>12</v>
      </c>
      <c r="B7982" s="6">
        <v>5</v>
      </c>
      <c r="C7982" s="6">
        <v>11</v>
      </c>
      <c r="D7982" s="6">
        <f>A7982+B7982+C7982</f>
        <v>28</v>
      </c>
      <c r="E7982" s="5">
        <f>IF(A7982=0,0,A7982*LABOR_HRS_WK_TOM*SEASON_WEEKS*(1+DIM_PCT_TOM)^A7982)</f>
        <v>3389.5026468586834</v>
      </c>
      <c r="F7982" s="5">
        <f>IF(B7982=0,0,B7982*LABOR_HRS_WK_CAR*SEASON_WEEKS*(1+DIM_PCT_CAR)^B7982)</f>
        <v>169.71123193359367</v>
      </c>
      <c r="G7982" s="5">
        <f>IF(C7982=0,0,C7982*LABOR_HRS_WK_MES*SEASON_WEEKS*(1+DIM_PCT_MES)^C7982)</f>
        <v>567.47998644235463</v>
      </c>
      <c r="H7982" s="5">
        <f>E7982+F7982+G7982</f>
        <v>4126.6938652346316</v>
      </c>
      <c r="I7982" s="5">
        <f>MIN(H7982,FARMER_HRS)</f>
        <v>720</v>
      </c>
      <c r="J7982" s="5">
        <f>MAX(0,H7982-FARMER_HRS)</f>
        <v>3406.6938652346316</v>
      </c>
      <c r="K7982" s="2">
        <f>I7982*FARMER_RATE+J7982*TEMP_WORKER_RATE</f>
        <v>84143.990715879016</v>
      </c>
      <c r="L7982" s="2">
        <f>A7982*PRICE_TOM+B7982*PRICE_CAR+C7982*PRICE_MES</f>
        <v>145770</v>
      </c>
      <c r="M7982" s="2">
        <f>A7982*FERT_BED_TOM+B7982*FERT_BED_CAR+C7982*FERT_BED_MES</f>
        <v>22440</v>
      </c>
      <c r="N7982" s="6">
        <f>IF(AND(D7982&lt;=TOTAL_BEDS,J7982&lt;=TEMP_WORKER_MAX*TEMP_WORKER_HRS),1,0)</f>
        <v>1</v>
      </c>
      <c r="O7982" s="2">
        <f>L7982-M7982-K7982-FIXED_COSTS</f>
        <v>19186.009284120984</v>
      </c>
      <c r="P7982" s="2">
        <f>IF(N7982=1,O7982,"")</f>
        <v>19186.009284120984</v>
      </c>
    </row>
    <row r="7983">
      <c r="A7983" s="6">
        <v>12</v>
      </c>
      <c r="B7983" s="6">
        <v>5</v>
      </c>
      <c r="C7983" s="6">
        <v>12</v>
      </c>
      <c r="D7983" s="6">
        <f>A7983+B7983+C7983</f>
        <v>29</v>
      </c>
      <c r="E7983" s="5">
        <f>IF(A7983=0,0,A7983*LABOR_HRS_WK_TOM*SEASON_WEEKS*(1+DIM_PCT_TOM)^A7983)</f>
        <v>3389.5026468586834</v>
      </c>
      <c r="F7983" s="5">
        <f>IF(B7983=0,0,B7983*LABOR_HRS_WK_CAR*SEASON_WEEKS*(1+DIM_PCT_CAR)^B7983)</f>
        <v>169.71123193359367</v>
      </c>
      <c r="G7983" s="5">
        <f>IF(C7983=0,0,C7983*LABOR_HRS_WK_MES*SEASON_WEEKS*(1+DIM_PCT_MES)^C7983)</f>
        <v>626.807439570419</v>
      </c>
      <c r="H7983" s="5">
        <f>E7983+F7983+G7983</f>
        <v>4186.0213183626965</v>
      </c>
      <c r="I7983" s="5">
        <f>MIN(H7983,FARMER_HRS)</f>
        <v>720</v>
      </c>
      <c r="J7983" s="5">
        <f>MAX(0,H7983-FARMER_HRS)</f>
        <v>3466.0213183626965</v>
      </c>
      <c r="K7983" s="2">
        <f>I7983*FARMER_RATE+J7983*TEMP_WORKER_RATE</f>
        <v>85173.981221574591</v>
      </c>
      <c r="L7983" s="2">
        <f>A7983*PRICE_TOM+B7983*PRICE_CAR+C7983*PRICE_MES</f>
        <v>148470</v>
      </c>
      <c r="M7983" s="2">
        <f>A7983*FERT_BED_TOM+B7983*FERT_BED_CAR+C7983*FERT_BED_MES</f>
        <v>23320</v>
      </c>
      <c r="N7983" s="6">
        <f>IF(AND(D7983&lt;=TOTAL_BEDS,J7983&lt;=TEMP_WORKER_MAX*TEMP_WORKER_HRS),1,0)</f>
        <v>1</v>
      </c>
      <c r="O7983" s="2">
        <f>L7983-M7983-K7983-FIXED_COSTS</f>
        <v>19976.018778425409</v>
      </c>
      <c r="P7983" s="2">
        <f>IF(N7983=1,O7983,"")</f>
        <v>19976.018778425409</v>
      </c>
    </row>
    <row r="7984">
      <c r="A7984" s="6">
        <v>12</v>
      </c>
      <c r="B7984" s="6">
        <v>5</v>
      </c>
      <c r="C7984" s="6">
        <v>13</v>
      </c>
      <c r="D7984" s="6">
        <f>A7984+B7984+C7984</f>
        <v>30</v>
      </c>
      <c r="E7984" s="5">
        <f>IF(A7984=0,0,A7984*LABOR_HRS_WK_TOM*SEASON_WEEKS*(1+DIM_PCT_TOM)^A7984)</f>
        <v>3389.5026468586834</v>
      </c>
      <c r="F7984" s="5">
        <f>IF(B7984=0,0,B7984*LABOR_HRS_WK_CAR*SEASON_WEEKS*(1+DIM_PCT_CAR)^B7984)</f>
        <v>169.71123193359367</v>
      </c>
      <c r="G7984" s="5">
        <f>IF(C7984=0,0,C7984*LABOR_HRS_WK_MES*SEASON_WEEKS*(1+DIM_PCT_MES)^C7984)</f>
        <v>687.52941027880331</v>
      </c>
      <c r="H7984" s="5">
        <f>E7984+F7984+G7984</f>
        <v>4246.7432890710807</v>
      </c>
      <c r="I7984" s="5">
        <f>MIN(H7984,FARMER_HRS)</f>
        <v>720</v>
      </c>
      <c r="J7984" s="5">
        <f>MAX(0,H7984-FARMER_HRS)</f>
        <v>3526.7432890710807</v>
      </c>
      <c r="K7984" s="2">
        <f>I7984*FARMER_RATE+J7984*TEMP_WORKER_RATE</f>
        <v>86228.182101928483</v>
      </c>
      <c r="L7984" s="2">
        <f>A7984*PRICE_TOM+B7984*PRICE_CAR+C7984*PRICE_MES</f>
        <v>151170</v>
      </c>
      <c r="M7984" s="2">
        <f>A7984*FERT_BED_TOM+B7984*FERT_BED_CAR+C7984*FERT_BED_MES</f>
        <v>24200</v>
      </c>
      <c r="N7984" s="6">
        <f>IF(AND(D7984&lt;=TOTAL_BEDS,J7984&lt;=TEMP_WORKER_MAX*TEMP_WORKER_HRS),1,0)</f>
        <v>1</v>
      </c>
      <c r="O7984" s="2">
        <f>L7984-M7984-K7984-FIXED_COSTS</f>
        <v>20741.817898071517</v>
      </c>
      <c r="P7984" s="2">
        <f>IF(N7984=1,O7984,"")</f>
        <v>20741.817898071517</v>
      </c>
    </row>
    <row r="7985">
      <c r="A7985" s="6">
        <v>12</v>
      </c>
      <c r="B7985" s="6">
        <v>5</v>
      </c>
      <c r="C7985" s="6">
        <v>14</v>
      </c>
      <c r="D7985" s="6">
        <f>A7985+B7985+C7985</f>
        <v>31</v>
      </c>
      <c r="E7985" s="5">
        <f>IF(A7985=0,0,A7985*LABOR_HRS_WK_TOM*SEASON_WEEKS*(1+DIM_PCT_TOM)^A7985)</f>
        <v>3389.5026468586834</v>
      </c>
      <c r="F7985" s="5">
        <f>IF(B7985=0,0,B7985*LABOR_HRS_WK_CAR*SEASON_WEEKS*(1+DIM_PCT_CAR)^B7985)</f>
        <v>169.71123193359367</v>
      </c>
      <c r="G7985" s="5">
        <f>IF(C7985=0,0,C7985*LABOR_HRS_WK_MES*SEASON_WEEKS*(1+DIM_PCT_MES)^C7985)</f>
        <v>749.67149159246435</v>
      </c>
      <c r="H7985" s="5">
        <f>E7985+F7985+G7985</f>
        <v>4308.8853703847417</v>
      </c>
      <c r="I7985" s="5">
        <f>MIN(H7985,FARMER_HRS)</f>
        <v>720</v>
      </c>
      <c r="J7985" s="5">
        <f>MAX(0,H7985-FARMER_HRS)</f>
        <v>3588.8853703847417</v>
      </c>
      <c r="K7985" s="2">
        <f>I7985*FARMER_RATE+J7985*TEMP_WORKER_RATE</f>
        <v>87307.037680290654</v>
      </c>
      <c r="L7985" s="2">
        <f>A7985*PRICE_TOM+B7985*PRICE_CAR+C7985*PRICE_MES</f>
        <v>153870</v>
      </c>
      <c r="M7985" s="2">
        <f>A7985*FERT_BED_TOM+B7985*FERT_BED_CAR+C7985*FERT_BED_MES</f>
        <v>25080</v>
      </c>
      <c r="N7985" s="6">
        <f>IF(AND(D7985&lt;=TOTAL_BEDS,J7985&lt;=TEMP_WORKER_MAX*TEMP_WORKER_HRS),1,0)</f>
        <v>1</v>
      </c>
      <c r="O7985" s="2">
        <f>L7985-M7985-K7985-FIXED_COSTS</f>
        <v>21482.962319709346</v>
      </c>
      <c r="P7985" s="2">
        <f>IF(N7985=1,O7985,"")</f>
        <v>21482.962319709346</v>
      </c>
    </row>
    <row r="7986">
      <c r="A7986" s="6">
        <v>12</v>
      </c>
      <c r="B7986" s="6">
        <v>5</v>
      </c>
      <c r="C7986" s="6">
        <v>15</v>
      </c>
      <c r="D7986" s="6">
        <f>A7986+B7986+C7986</f>
        <v>32</v>
      </c>
      <c r="E7986" s="5">
        <f>IF(A7986=0,0,A7986*LABOR_HRS_WK_TOM*SEASON_WEEKS*(1+DIM_PCT_TOM)^A7986)</f>
        <v>3389.5026468586834</v>
      </c>
      <c r="F7986" s="5">
        <f>IF(B7986=0,0,B7986*LABOR_HRS_WK_CAR*SEASON_WEEKS*(1+DIM_PCT_CAR)^B7986)</f>
        <v>169.71123193359367</v>
      </c>
      <c r="G7986" s="5">
        <f>IF(C7986=0,0,C7986*LABOR_HRS_WK_MES*SEASON_WEEKS*(1+DIM_PCT_MES)^C7986)</f>
        <v>813.25969846861074</v>
      </c>
      <c r="H7986" s="5">
        <f>E7986+F7986+G7986</f>
        <v>4372.4735772608883</v>
      </c>
      <c r="I7986" s="5">
        <f>MIN(H7986,FARMER_HRS)</f>
        <v>720</v>
      </c>
      <c r="J7986" s="5">
        <f>MAX(0,H7986-FARMER_HRS)</f>
        <v>3652.4735772608883</v>
      </c>
      <c r="K7986" s="2">
        <f>I7986*FARMER_RATE+J7986*TEMP_WORKER_RATE</f>
        <v>88410.999605223755</v>
      </c>
      <c r="L7986" s="2">
        <f>A7986*PRICE_TOM+B7986*PRICE_CAR+C7986*PRICE_MES</f>
        <v>156570</v>
      </c>
      <c r="M7986" s="2">
        <f>A7986*FERT_BED_TOM+B7986*FERT_BED_CAR+C7986*FERT_BED_MES</f>
        <v>25960</v>
      </c>
      <c r="N7986" s="6">
        <f>IF(AND(D7986&lt;=TOTAL_BEDS,J7986&lt;=TEMP_WORKER_MAX*TEMP_WORKER_HRS),1,0)</f>
        <v>1</v>
      </c>
      <c r="O7986" s="2">
        <f>L7986-M7986-K7986-FIXED_COSTS</f>
        <v>22199.000394776245</v>
      </c>
      <c r="P7986" s="2">
        <f>IF(N7986=1,O7986,"")</f>
        <v>22199.000394776245</v>
      </c>
    </row>
    <row r="7987">
      <c r="A7987" s="6">
        <v>12</v>
      </c>
      <c r="B7987" s="6">
        <v>5</v>
      </c>
      <c r="C7987" s="6">
        <v>16</v>
      </c>
      <c r="D7987" s="6">
        <f>A7987+B7987+C7987</f>
        <v>33</v>
      </c>
      <c r="E7987" s="5">
        <f>IF(A7987=0,0,A7987*LABOR_HRS_WK_TOM*SEASON_WEEKS*(1+DIM_PCT_TOM)^A7987)</f>
        <v>3389.5026468586834</v>
      </c>
      <c r="F7987" s="5">
        <f>IF(B7987=0,0,B7987*LABOR_HRS_WK_CAR*SEASON_WEEKS*(1+DIM_PCT_CAR)^B7987)</f>
        <v>169.71123193359367</v>
      </c>
      <c r="G7987" s="5">
        <f>IF(C7987=0,0,C7987*LABOR_HRS_WK_MES*SEASON_WEEKS*(1+DIM_PCT_MES)^C7987)</f>
        <v>878.32047434609967</v>
      </c>
      <c r="H7987" s="5">
        <f>E7987+F7987+G7987</f>
        <v>4437.5343531383769</v>
      </c>
      <c r="I7987" s="5">
        <f>MIN(H7987,FARMER_HRS)</f>
        <v>720</v>
      </c>
      <c r="J7987" s="5">
        <f>MAX(0,H7987-FARMER_HRS)</f>
        <v>3717.5343531383769</v>
      </c>
      <c r="K7987" s="2">
        <f>I7987*FARMER_RATE+J7987*TEMP_WORKER_RATE</f>
        <v>89540.526964207937</v>
      </c>
      <c r="L7987" s="2">
        <f>A7987*PRICE_TOM+B7987*PRICE_CAR+C7987*PRICE_MES</f>
        <v>159270</v>
      </c>
      <c r="M7987" s="2">
        <f>A7987*FERT_BED_TOM+B7987*FERT_BED_CAR+C7987*FERT_BED_MES</f>
        <v>26840</v>
      </c>
      <c r="N7987" s="6">
        <f>IF(AND(D7987&lt;=TOTAL_BEDS,J7987&lt;=TEMP_WORKER_MAX*TEMP_WORKER_HRS),1,0)</f>
        <v>1</v>
      </c>
      <c r="O7987" s="2">
        <f>L7987-M7987-K7987-FIXED_COSTS</f>
        <v>22889.473035792063</v>
      </c>
      <c r="P7987" s="2">
        <f>IF(N7987=1,O7987,"")</f>
        <v>22889.473035792063</v>
      </c>
    </row>
    <row r="7988">
      <c r="A7988" s="6">
        <v>12</v>
      </c>
      <c r="B7988" s="6">
        <v>5</v>
      </c>
      <c r="C7988" s="6">
        <v>17</v>
      </c>
      <c r="D7988" s="6">
        <f>A7988+B7988+C7988</f>
        <v>34</v>
      </c>
      <c r="E7988" s="5">
        <f>IF(A7988=0,0,A7988*LABOR_HRS_WK_TOM*SEASON_WEEKS*(1+DIM_PCT_TOM)^A7988)</f>
        <v>3389.5026468586834</v>
      </c>
      <c r="F7988" s="5">
        <f>IF(B7988=0,0,B7988*LABOR_HRS_WK_CAR*SEASON_WEEKS*(1+DIM_PCT_CAR)^B7988)</f>
        <v>169.71123193359367</v>
      </c>
      <c r="G7988" s="5">
        <f>IF(C7988=0,0,C7988*LABOR_HRS_WK_MES*SEASON_WEEKS*(1+DIM_PCT_MES)^C7988)</f>
        <v>944.88069779263992</v>
      </c>
      <c r="H7988" s="5">
        <f>E7988+F7988+G7988</f>
        <v>4504.0945765849174</v>
      </c>
      <c r="I7988" s="5">
        <f>MIN(H7988,FARMER_HRS)</f>
        <v>720</v>
      </c>
      <c r="J7988" s="5">
        <f>MAX(0,H7988-FARMER_HRS)</f>
        <v>3784.0945765849174</v>
      </c>
      <c r="K7988" s="2">
        <f>I7988*FARMER_RATE+J7988*TEMP_WORKER_RATE</f>
        <v>90696.0863990437</v>
      </c>
      <c r="L7988" s="2">
        <f>A7988*PRICE_TOM+B7988*PRICE_CAR+C7988*PRICE_MES</f>
        <v>161970</v>
      </c>
      <c r="M7988" s="2">
        <f>A7988*FERT_BED_TOM+B7988*FERT_BED_CAR+C7988*FERT_BED_MES</f>
        <v>27720</v>
      </c>
      <c r="N7988" s="6">
        <f>IF(AND(D7988&lt;=TOTAL_BEDS,J7988&lt;=TEMP_WORKER_MAX*TEMP_WORKER_HRS),1,0)</f>
        <v>1</v>
      </c>
      <c r="O7988" s="2">
        <f>L7988-M7988-K7988-FIXED_COSTS</f>
        <v>23553.913600956294</v>
      </c>
      <c r="P7988" s="2">
        <f>IF(N7988=1,O7988,"")</f>
        <v>23553.913600956294</v>
      </c>
    </row>
    <row r="7989">
      <c r="A7989" s="6">
        <v>12</v>
      </c>
      <c r="B7989" s="6">
        <v>5</v>
      </c>
      <c r="C7989" s="6">
        <v>18</v>
      </c>
      <c r="D7989" s="6">
        <f>A7989+B7989+C7989</f>
        <v>35</v>
      </c>
      <c r="E7989" s="5">
        <f>IF(A7989=0,0,A7989*LABOR_HRS_WK_TOM*SEASON_WEEKS*(1+DIM_PCT_TOM)^A7989)</f>
        <v>3389.5026468586834</v>
      </c>
      <c r="F7989" s="5">
        <f>IF(B7989=0,0,B7989*LABOR_HRS_WK_CAR*SEASON_WEEKS*(1+DIM_PCT_CAR)^B7989)</f>
        <v>169.71123193359367</v>
      </c>
      <c r="G7989" s="5">
        <f>IF(C7989=0,0,C7989*LABOR_HRS_WK_MES*SEASON_WEEKS*(1+DIM_PCT_MES)^C7989)</f>
        <v>1012.9676892512272</v>
      </c>
      <c r="H7989" s="5">
        <f>E7989+F7989+G7989</f>
        <v>4572.1815680435047</v>
      </c>
      <c r="I7989" s="5">
        <f>MIN(H7989,FARMER_HRS)</f>
        <v>720</v>
      </c>
      <c r="J7989" s="5">
        <f>MAX(0,H7989-FARMER_HRS)</f>
        <v>3852.1815680435047</v>
      </c>
      <c r="K7989" s="2">
        <f>I7989*FARMER_RATE+J7989*TEMP_WORKER_RATE</f>
        <v>91878.152222977515</v>
      </c>
      <c r="L7989" s="2">
        <f>A7989*PRICE_TOM+B7989*PRICE_CAR+C7989*PRICE_MES</f>
        <v>164670</v>
      </c>
      <c r="M7989" s="2">
        <f>A7989*FERT_BED_TOM+B7989*FERT_BED_CAR+C7989*FERT_BED_MES</f>
        <v>28600</v>
      </c>
      <c r="N7989" s="6">
        <f>IF(AND(D7989&lt;=TOTAL_BEDS,J7989&lt;=TEMP_WORKER_MAX*TEMP_WORKER_HRS),1,0)</f>
        <v>1</v>
      </c>
      <c r="O7989" s="2">
        <f>L7989-M7989-K7989-FIXED_COSTS</f>
        <v>24191.847777022485</v>
      </c>
      <c r="P7989" s="2">
        <f>IF(N7989=1,O7989,"")</f>
        <v>24191.847777022485</v>
      </c>
    </row>
    <row r="7990">
      <c r="A7990" s="6">
        <v>12</v>
      </c>
      <c r="B7990" s="6">
        <v>5</v>
      </c>
      <c r="C7990" s="6">
        <v>19</v>
      </c>
      <c r="D7990" s="6">
        <f>A7990+B7990+C7990</f>
        <v>36</v>
      </c>
      <c r="E7990" s="5">
        <f>IF(A7990=0,0,A7990*LABOR_HRS_WK_TOM*SEASON_WEEKS*(1+DIM_PCT_TOM)^A7990)</f>
        <v>3389.5026468586834</v>
      </c>
      <c r="F7990" s="5">
        <f>IF(B7990=0,0,B7990*LABOR_HRS_WK_CAR*SEASON_WEEKS*(1+DIM_PCT_CAR)^B7990)</f>
        <v>169.71123193359367</v>
      </c>
      <c r="G7990" s="5">
        <f>IF(C7990=0,0,C7990*LABOR_HRS_WK_MES*SEASON_WEEKS*(1+DIM_PCT_MES)^C7990)</f>
        <v>1082.6092178872491</v>
      </c>
      <c r="H7990" s="5">
        <f>E7990+F7990+G7990</f>
        <v>4641.8230966795263</v>
      </c>
      <c r="I7990" s="5">
        <f>MIN(H7990,FARMER_HRS)</f>
        <v>720</v>
      </c>
      <c r="J7990" s="5">
        <f>MAX(0,H7990-FARMER_HRS)</f>
        <v>3921.8230966795263</v>
      </c>
      <c r="K7990" s="2">
        <f>I7990*FARMER_RATE+J7990*TEMP_WORKER_RATE</f>
        <v>93087.206539575112</v>
      </c>
      <c r="L7990" s="2">
        <f>A7990*PRICE_TOM+B7990*PRICE_CAR+C7990*PRICE_MES</f>
        <v>167370</v>
      </c>
      <c r="M7990" s="2">
        <f>A7990*FERT_BED_TOM+B7990*FERT_BED_CAR+C7990*FERT_BED_MES</f>
        <v>29480</v>
      </c>
      <c r="N7990" s="6">
        <f>IF(AND(D7990&lt;=TOTAL_BEDS,J7990&lt;=TEMP_WORKER_MAX*TEMP_WORKER_HRS),1,0)</f>
        <v>1</v>
      </c>
      <c r="O7990" s="2">
        <f>L7990-M7990-K7990-FIXED_COSTS</f>
        <v>24802.793460424888</v>
      </c>
      <c r="P7990" s="2">
        <f>IF(N7990=1,O7990,"")</f>
        <v>24802.793460424888</v>
      </c>
    </row>
    <row r="7991">
      <c r="A7991" s="6">
        <v>12</v>
      </c>
      <c r="B7991" s="6">
        <v>5</v>
      </c>
      <c r="C7991" s="6">
        <v>20</v>
      </c>
      <c r="D7991" s="6">
        <f>A7991+B7991+C7991</f>
        <v>37</v>
      </c>
      <c r="E7991" s="5">
        <f>IF(A7991=0,0,A7991*LABOR_HRS_WK_TOM*SEASON_WEEKS*(1+DIM_PCT_TOM)^A7991)</f>
        <v>3389.5026468586834</v>
      </c>
      <c r="F7991" s="5">
        <f>IF(B7991=0,0,B7991*LABOR_HRS_WK_CAR*SEASON_WEEKS*(1+DIM_PCT_CAR)^B7991)</f>
        <v>169.71123193359367</v>
      </c>
      <c r="G7991" s="5">
        <f>IF(C7991=0,0,C7991*LABOR_HRS_WK_MES*SEASON_WEEKS*(1+DIM_PCT_MES)^C7991)</f>
        <v>1153.8335085377259</v>
      </c>
      <c r="H7991" s="5">
        <f>E7991+F7991+G7991</f>
        <v>4713.0473873300034</v>
      </c>
      <c r="I7991" s="5">
        <f>MIN(H7991,FARMER_HRS)</f>
        <v>720</v>
      </c>
      <c r="J7991" s="5">
        <f>MAX(0,H7991-FARMER_HRS)</f>
        <v>3993.0473873300034</v>
      </c>
      <c r="K7991" s="2">
        <f>I7991*FARMER_RATE+J7991*TEMP_WORKER_RATE</f>
        <v>94323.7393633681</v>
      </c>
      <c r="L7991" s="2">
        <f>A7991*PRICE_TOM+B7991*PRICE_CAR+C7991*PRICE_MES</f>
        <v>170070</v>
      </c>
      <c r="M7991" s="2">
        <f>A7991*FERT_BED_TOM+B7991*FERT_BED_CAR+C7991*FERT_BED_MES</f>
        <v>30360</v>
      </c>
      <c r="N7991" s="6">
        <f>IF(AND(D7991&lt;=TOTAL_BEDS,J7991&lt;=TEMP_WORKER_MAX*TEMP_WORKER_HRS),1,0)</f>
        <v>1</v>
      </c>
      <c r="O7991" s="2">
        <f>L7991-M7991-K7991-FIXED_COSTS</f>
        <v>25386.260636631894</v>
      </c>
      <c r="P7991" s="2">
        <f>IF(N7991=1,O7991,"")</f>
        <v>25386.260636631894</v>
      </c>
    </row>
    <row r="7992">
      <c r="A7992" s="6">
        <v>12</v>
      </c>
      <c r="B7992" s="6">
        <v>5</v>
      </c>
      <c r="C7992" s="6">
        <v>21</v>
      </c>
      <c r="D7992" s="6">
        <f>A7992+B7992+C7992</f>
        <v>38</v>
      </c>
      <c r="E7992" s="5">
        <f>IF(A7992=0,0,A7992*LABOR_HRS_WK_TOM*SEASON_WEEKS*(1+DIM_PCT_TOM)^A7992)</f>
        <v>3389.5026468586834</v>
      </c>
      <c r="F7992" s="5">
        <f>IF(B7992=0,0,B7992*LABOR_HRS_WK_CAR*SEASON_WEEKS*(1+DIM_PCT_CAR)^B7992)</f>
        <v>169.71123193359367</v>
      </c>
      <c r="G7992" s="5">
        <f>IF(C7992=0,0,C7992*LABOR_HRS_WK_MES*SEASON_WEEKS*(1+DIM_PCT_MES)^C7992)</f>
        <v>1226.6692487641699</v>
      </c>
      <c r="H7992" s="5">
        <f>E7992+F7992+G7992</f>
        <v>4785.8831275564471</v>
      </c>
      <c r="I7992" s="5">
        <f>MIN(H7992,FARMER_HRS)</f>
        <v>720</v>
      </c>
      <c r="J7992" s="5">
        <f>MAX(0,H7992-FARMER_HRS)</f>
        <v>4065.8831275564471</v>
      </c>
      <c r="K7992" s="2">
        <f>I7992*FARMER_RATE+J7992*TEMP_WORKER_RATE</f>
        <v>95588.248742299431</v>
      </c>
      <c r="L7992" s="2">
        <f>A7992*PRICE_TOM+B7992*PRICE_CAR+C7992*PRICE_MES</f>
        <v>172770</v>
      </c>
      <c r="M7992" s="2">
        <f>A7992*FERT_BED_TOM+B7992*FERT_BED_CAR+C7992*FERT_BED_MES</f>
        <v>31240</v>
      </c>
      <c r="N7992" s="6">
        <f>IF(AND(D7992&lt;=TOTAL_BEDS,J7992&lt;=TEMP_WORKER_MAX*TEMP_WORKER_HRS),1,0)</f>
        <v>1</v>
      </c>
      <c r="O7992" s="2">
        <f>L7992-M7992-K7992-FIXED_COSTS</f>
        <v>25941.751257700569</v>
      </c>
      <c r="P7992" s="2">
        <f>IF(N7992=1,O7992,"")</f>
        <v>25941.751257700569</v>
      </c>
    </row>
    <row r="7993">
      <c r="A7993" s="6">
        <v>12</v>
      </c>
      <c r="B7993" s="6">
        <v>5</v>
      </c>
      <c r="C7993" s="6">
        <v>22</v>
      </c>
      <c r="D7993" s="6">
        <f>A7993+B7993+C7993</f>
        <v>39</v>
      </c>
      <c r="E7993" s="5">
        <f>IF(A7993=0,0,A7993*LABOR_HRS_WK_TOM*SEASON_WEEKS*(1+DIM_PCT_TOM)^A7993)</f>
        <v>3389.5026468586834</v>
      </c>
      <c r="F7993" s="5">
        <f>IF(B7993=0,0,B7993*LABOR_HRS_WK_CAR*SEASON_WEEKS*(1+DIM_PCT_CAR)^B7993)</f>
        <v>169.71123193359367</v>
      </c>
      <c r="G7993" s="5">
        <f>IF(C7993=0,0,C7993*LABOR_HRS_WK_MES*SEASON_WEEKS*(1+DIM_PCT_MES)^C7993)</f>
        <v>1301.1455960105659</v>
      </c>
      <c r="H7993" s="5">
        <f>E7993+F7993+G7993</f>
        <v>4860.3594748028427</v>
      </c>
      <c r="I7993" s="5">
        <f>MIN(H7993,FARMER_HRS)</f>
        <v>720</v>
      </c>
      <c r="J7993" s="5">
        <f>MAX(0,H7993-FARMER_HRS)</f>
        <v>4140.3594748028427</v>
      </c>
      <c r="K7993" s="2">
        <f>I7993*FARMER_RATE+J7993*TEMP_WORKER_RATE</f>
        <v>96881.2408819938</v>
      </c>
      <c r="L7993" s="2">
        <f>A7993*PRICE_TOM+B7993*PRICE_CAR+C7993*PRICE_MES</f>
        <v>175470</v>
      </c>
      <c r="M7993" s="2">
        <f>A7993*FERT_BED_TOM+B7993*FERT_BED_CAR+C7993*FERT_BED_MES</f>
        <v>32120</v>
      </c>
      <c r="N7993" s="6">
        <f>IF(AND(D7993&lt;=TOTAL_BEDS,J7993&lt;=TEMP_WORKER_MAX*TEMP_WORKER_HRS),1,0)</f>
        <v>1</v>
      </c>
      <c r="O7993" s="2">
        <f>L7993-M7993-K7993-FIXED_COSTS</f>
        <v>26468.7591180062</v>
      </c>
      <c r="P7993" s="2">
        <f>IF(N7993=1,O7993,"")</f>
        <v>26468.7591180062</v>
      </c>
    </row>
    <row r="7994">
      <c r="A7994" s="6">
        <v>12</v>
      </c>
      <c r="B7994" s="6">
        <v>5</v>
      </c>
      <c r="C7994" s="6">
        <v>23</v>
      </c>
      <c r="D7994" s="6">
        <f>A7994+B7994+C7994</f>
        <v>40</v>
      </c>
      <c r="E7994" s="5">
        <f>IF(A7994=0,0,A7994*LABOR_HRS_WK_TOM*SEASON_WEEKS*(1+DIM_PCT_TOM)^A7994)</f>
        <v>3389.5026468586834</v>
      </c>
      <c r="F7994" s="5">
        <f>IF(B7994=0,0,B7994*LABOR_HRS_WK_CAR*SEASON_WEEKS*(1+DIM_PCT_CAR)^B7994)</f>
        <v>169.71123193359367</v>
      </c>
      <c r="G7994" s="5">
        <f>IF(C7994=0,0,C7994*LABOR_HRS_WK_MES*SEASON_WEEKS*(1+DIM_PCT_MES)^C7994)</f>
        <v>1377.2921848680023</v>
      </c>
      <c r="H7994" s="5">
        <f>E7994+F7994+G7994</f>
        <v>4936.5060636602793</v>
      </c>
      <c r="I7994" s="5">
        <f>MIN(H7994,FARMER_HRS)</f>
        <v>720</v>
      </c>
      <c r="J7994" s="5">
        <f>MAX(0,H7994-FARMER_HRS)</f>
        <v>4216.5060636602793</v>
      </c>
      <c r="K7994" s="2">
        <f>I7994*FARMER_RATE+J7994*TEMP_WORKER_RATE</f>
        <v>98203.230271879846</v>
      </c>
      <c r="L7994" s="2">
        <f>A7994*PRICE_TOM+B7994*PRICE_CAR+C7994*PRICE_MES</f>
        <v>178170</v>
      </c>
      <c r="M7994" s="2">
        <f>A7994*FERT_BED_TOM+B7994*FERT_BED_CAR+C7994*FERT_BED_MES</f>
        <v>33000</v>
      </c>
      <c r="N7994" s="6">
        <f>IF(AND(D7994&lt;=TOTAL_BEDS,J7994&lt;=TEMP_WORKER_MAX*TEMP_WORKER_HRS),1,0)</f>
        <v>1</v>
      </c>
      <c r="O7994" s="2">
        <f>L7994-M7994-K7994-FIXED_COSTS</f>
        <v>26966.769728120154</v>
      </c>
      <c r="P7994" s="2">
        <f>IF(N7994=1,O7994,"")</f>
        <v>26966.769728120154</v>
      </c>
    </row>
    <row r="7995">
      <c r="A7995" s="6">
        <v>12</v>
      </c>
      <c r="B7995" s="6">
        <v>5</v>
      </c>
      <c r="C7995" s="6">
        <v>24</v>
      </c>
      <c r="D7995" s="6">
        <f>A7995+B7995+C7995</f>
        <v>41</v>
      </c>
      <c r="E7995" s="5">
        <f>IF(A7995=0,0,A7995*LABOR_HRS_WK_TOM*SEASON_WEEKS*(1+DIM_PCT_TOM)^A7995)</f>
        <v>3389.5026468586834</v>
      </c>
      <c r="F7995" s="5">
        <f>IF(B7995=0,0,B7995*LABOR_HRS_WK_CAR*SEASON_WEEKS*(1+DIM_PCT_CAR)^B7995)</f>
        <v>169.71123193359367</v>
      </c>
      <c r="G7995" s="5">
        <f>IF(C7995=0,0,C7995*LABOR_HRS_WK_MES*SEASON_WEEKS*(1+DIM_PCT_MES)^C7995)</f>
        <v>1455.139134447498</v>
      </c>
      <c r="H7995" s="5">
        <f>E7995+F7995+G7995</f>
        <v>5014.3530132397755</v>
      </c>
      <c r="I7995" s="5">
        <f>MIN(H7995,FARMER_HRS)</f>
        <v>720</v>
      </c>
      <c r="J7995" s="5">
        <f>MAX(0,H7995-FARMER_HRS)</f>
        <v>4294.3530132397755</v>
      </c>
      <c r="K7995" s="2">
        <f>I7995*FARMER_RATE+J7995*TEMP_WORKER_RATE</f>
        <v>99554.73981319055</v>
      </c>
      <c r="L7995" s="2">
        <f>A7995*PRICE_TOM+B7995*PRICE_CAR+C7995*PRICE_MES</f>
        <v>180870</v>
      </c>
      <c r="M7995" s="2">
        <f>A7995*FERT_BED_TOM+B7995*FERT_BED_CAR+C7995*FERT_BED_MES</f>
        <v>33880</v>
      </c>
      <c r="N7995" s="6">
        <f>IF(AND(D7995&lt;=TOTAL_BEDS,J7995&lt;=TEMP_WORKER_MAX*TEMP_WORKER_HRS),1,0)</f>
        <v>1</v>
      </c>
      <c r="O7995" s="2">
        <f>L7995-M7995-K7995-FIXED_COSTS</f>
        <v>27435.26018680945</v>
      </c>
      <c r="P7995" s="2">
        <f>IF(N7995=1,O7995,"")</f>
        <v>27435.26018680945</v>
      </c>
    </row>
    <row r="7996">
      <c r="A7996" s="6">
        <v>12</v>
      </c>
      <c r="B7996" s="6">
        <v>5</v>
      </c>
      <c r="C7996" s="6">
        <v>25</v>
      </c>
      <c r="D7996" s="6">
        <f>A7996+B7996+C7996</f>
        <v>42</v>
      </c>
      <c r="E7996" s="5">
        <f>IF(A7996=0,0,A7996*LABOR_HRS_WK_TOM*SEASON_WEEKS*(1+DIM_PCT_TOM)^A7996)</f>
        <v>3389.5026468586834</v>
      </c>
      <c r="F7996" s="5">
        <f>IF(B7996=0,0,B7996*LABOR_HRS_WK_CAR*SEASON_WEEKS*(1+DIM_PCT_CAR)^B7996)</f>
        <v>169.71123193359367</v>
      </c>
      <c r="G7996" s="5">
        <f>IF(C7996=0,0,C7996*LABOR_HRS_WK_MES*SEASON_WEEKS*(1+DIM_PCT_MES)^C7996)</f>
        <v>1534.7170558625955</v>
      </c>
      <c r="H7996" s="5">
        <f>E7996+F7996+G7996</f>
        <v>5093.9309346548725</v>
      </c>
      <c r="I7996" s="5">
        <f>MIN(H7996,FARMER_HRS)</f>
        <v>720</v>
      </c>
      <c r="J7996" s="5">
        <f>MAX(0,H7996-FARMER_HRS)</f>
        <v>4373.9309346548725</v>
      </c>
      <c r="K7996" s="2">
        <f>I7996*FARMER_RATE+J7996*TEMP_WORKER_RATE</f>
        <v>100936.30094886931</v>
      </c>
      <c r="L7996" s="2">
        <f>A7996*PRICE_TOM+B7996*PRICE_CAR+C7996*PRICE_MES</f>
        <v>183570</v>
      </c>
      <c r="M7996" s="2">
        <f>A7996*FERT_BED_TOM+B7996*FERT_BED_CAR+C7996*FERT_BED_MES</f>
        <v>34760</v>
      </c>
      <c r="N7996" s="6">
        <f>IF(AND(D7996&lt;=TOTAL_BEDS,J7996&lt;=TEMP_WORKER_MAX*TEMP_WORKER_HRS),1,0)</f>
        <v>1</v>
      </c>
      <c r="O7996" s="2">
        <f>L7996-M7996-K7996-FIXED_COSTS</f>
        <v>27873.699051130694</v>
      </c>
      <c r="P7996" s="2">
        <f>IF(N7996=1,O7996,"")</f>
        <v>27873.699051130694</v>
      </c>
    </row>
    <row r="7997">
      <c r="A7997" s="6">
        <v>12</v>
      </c>
      <c r="B7997" s="6">
        <v>5</v>
      </c>
      <c r="C7997" s="6">
        <v>26</v>
      </c>
      <c r="D7997" s="6">
        <f>A7997+B7997+C7997</f>
        <v>43</v>
      </c>
      <c r="E7997" s="5">
        <f>IF(A7997=0,0,A7997*LABOR_HRS_WK_TOM*SEASON_WEEKS*(1+DIM_PCT_TOM)^A7997)</f>
        <v>3389.5026468586834</v>
      </c>
      <c r="F7997" s="5">
        <f>IF(B7997=0,0,B7997*LABOR_HRS_WK_CAR*SEASON_WEEKS*(1+DIM_PCT_CAR)^B7997)</f>
        <v>169.71123193359367</v>
      </c>
      <c r="G7997" s="5">
        <f>IF(C7997=0,0,C7997*LABOR_HRS_WK_MES*SEASON_WEEKS*(1+DIM_PCT_MES)^C7997)</f>
        <v>1616.0570598233128</v>
      </c>
      <c r="H7997" s="5">
        <f>E7997+F7997+G7997</f>
        <v>5175.27093861559</v>
      </c>
      <c r="I7997" s="5">
        <f>MIN(H7997,FARMER_HRS)</f>
        <v>720</v>
      </c>
      <c r="J7997" s="5">
        <f>MAX(0,H7997-FARMER_HRS)</f>
        <v>4455.27093861559</v>
      </c>
      <c r="K7997" s="2">
        <f>I7997*FARMER_RATE+J7997*TEMP_WORKER_RATE</f>
        <v>102348.45379540956</v>
      </c>
      <c r="L7997" s="2">
        <f>A7997*PRICE_TOM+B7997*PRICE_CAR+C7997*PRICE_MES</f>
        <v>186270</v>
      </c>
      <c r="M7997" s="2">
        <f>A7997*FERT_BED_TOM+B7997*FERT_BED_CAR+C7997*FERT_BED_MES</f>
        <v>35640</v>
      </c>
      <c r="N7997" s="6">
        <f>IF(AND(D7997&lt;=TOTAL_BEDS,J7997&lt;=TEMP_WORKER_MAX*TEMP_WORKER_HRS),1,0)</f>
        <v>1</v>
      </c>
      <c r="O7997" s="2">
        <f>L7997-M7997-K7997-FIXED_COSTS</f>
        <v>28281.546204590442</v>
      </c>
      <c r="P7997" s="2">
        <f>IF(N7997=1,O7997,"")</f>
        <v>28281.546204590442</v>
      </c>
    </row>
    <row r="7998">
      <c r="A7998" s="6">
        <v>12</v>
      </c>
      <c r="B7998" s="6">
        <v>5</v>
      </c>
      <c r="C7998" s="6">
        <v>27</v>
      </c>
      <c r="D7998" s="6">
        <f>A7998+B7998+C7998</f>
        <v>44</v>
      </c>
      <c r="E7998" s="5">
        <f>IF(A7998=0,0,A7998*LABOR_HRS_WK_TOM*SEASON_WEEKS*(1+DIM_PCT_TOM)^A7998)</f>
        <v>3389.5026468586834</v>
      </c>
      <c r="F7998" s="5">
        <f>IF(B7998=0,0,B7998*LABOR_HRS_WK_CAR*SEASON_WEEKS*(1+DIM_PCT_CAR)^B7998)</f>
        <v>169.71123193359367</v>
      </c>
      <c r="G7998" s="5">
        <f>IF(C7998=0,0,C7998*LABOR_HRS_WK_MES*SEASON_WEEKS*(1+DIM_PCT_MES)^C7998)</f>
        <v>1699.19076434307</v>
      </c>
      <c r="H7998" s="5">
        <f>E7998+F7998+G7998</f>
        <v>5258.4046431353472</v>
      </c>
      <c r="I7998" s="5">
        <f>MIN(H7998,FARMER_HRS)</f>
        <v>720</v>
      </c>
      <c r="J7998" s="5">
        <f>MAX(0,H7998-FARMER_HRS)</f>
        <v>4538.4046431353472</v>
      </c>
      <c r="K7998" s="2">
        <f>I7998*FARMER_RATE+J7998*TEMP_WORKER_RATE</f>
        <v>103791.74727665533</v>
      </c>
      <c r="L7998" s="2">
        <f>A7998*PRICE_TOM+B7998*PRICE_CAR+C7998*PRICE_MES</f>
        <v>188970</v>
      </c>
      <c r="M7998" s="2">
        <f>A7998*FERT_BED_TOM+B7998*FERT_BED_CAR+C7998*FERT_BED_MES</f>
        <v>36520</v>
      </c>
      <c r="N7998" s="6">
        <f>IF(AND(D7998&lt;=TOTAL_BEDS,J7998&lt;=TEMP_WORKER_MAX*TEMP_WORKER_HRS),1,0)</f>
        <v>1</v>
      </c>
      <c r="O7998" s="2">
        <f>L7998-M7998-K7998-FIXED_COSTS</f>
        <v>28658.252723344674</v>
      </c>
      <c r="P7998" s="2">
        <f>IF(N7998=1,O7998,"")</f>
        <v>28658.252723344674</v>
      </c>
    </row>
    <row r="7999">
      <c r="A7999" s="6">
        <v>12</v>
      </c>
      <c r="B7999" s="6">
        <v>5</v>
      </c>
      <c r="C7999" s="6">
        <v>28</v>
      </c>
      <c r="D7999" s="6">
        <f>A7999+B7999+C7999</f>
        <v>45</v>
      </c>
      <c r="E7999" s="5">
        <f>IF(A7999=0,0,A7999*LABOR_HRS_WK_TOM*SEASON_WEEKS*(1+DIM_PCT_TOM)^A7999)</f>
        <v>3389.5026468586834</v>
      </c>
      <c r="F7999" s="5">
        <f>IF(B7999=0,0,B7999*LABOR_HRS_WK_CAR*SEASON_WEEKS*(1+DIM_PCT_CAR)^B7999)</f>
        <v>169.71123193359367</v>
      </c>
      <c r="G7999" s="5">
        <f>IF(C7999=0,0,C7999*LABOR_HRS_WK_MES*SEASON_WEEKS*(1+DIM_PCT_MES)^C7999)</f>
        <v>1784.1503025602233</v>
      </c>
      <c r="H7999" s="5">
        <f>E7999+F7999+G7999</f>
        <v>5343.364181352501</v>
      </c>
      <c r="I7999" s="5">
        <f>MIN(H7999,FARMER_HRS)</f>
        <v>720</v>
      </c>
      <c r="J7999" s="5">
        <f>MAX(0,H7999-FARMER_HRS)</f>
        <v>4623.364181352501</v>
      </c>
      <c r="K7999" s="2">
        <f>I7999*FARMER_RATE+J7999*TEMP_WORKER_RATE</f>
        <v>105266.73925959202</v>
      </c>
      <c r="L7999" s="2">
        <f>A7999*PRICE_TOM+B7999*PRICE_CAR+C7999*PRICE_MES</f>
        <v>191670</v>
      </c>
      <c r="M7999" s="2">
        <f>A7999*FERT_BED_TOM+B7999*FERT_BED_CAR+C7999*FERT_BED_MES</f>
        <v>37400</v>
      </c>
      <c r="N7999" s="6">
        <f>IF(AND(D7999&lt;=TOTAL_BEDS,J7999&lt;=TEMP_WORKER_MAX*TEMP_WORKER_HRS),1,0)</f>
        <v>1</v>
      </c>
      <c r="O7999" s="2">
        <f>L7999-M7999-K7999-FIXED_COSTS</f>
        <v>29003.260740407975</v>
      </c>
      <c r="P7999" s="2">
        <f>IF(N7999=1,O7999,"")</f>
        <v>29003.260740407975</v>
      </c>
    </row>
    <row r="8000">
      <c r="A8000" s="6">
        <v>12</v>
      </c>
      <c r="B8000" s="6">
        <v>5</v>
      </c>
      <c r="C8000" s="6">
        <v>29</v>
      </c>
      <c r="D8000" s="6">
        <f>A8000+B8000+C8000</f>
        <v>46</v>
      </c>
      <c r="E8000" s="5">
        <f>IF(A8000=0,0,A8000*LABOR_HRS_WK_TOM*SEASON_WEEKS*(1+DIM_PCT_TOM)^A8000)</f>
        <v>3389.5026468586834</v>
      </c>
      <c r="F8000" s="5">
        <f>IF(B8000=0,0,B8000*LABOR_HRS_WK_CAR*SEASON_WEEKS*(1+DIM_PCT_CAR)^B8000)</f>
        <v>169.71123193359367</v>
      </c>
      <c r="G8000" s="5">
        <f>IF(C8000=0,0,C8000*LABOR_HRS_WK_MES*SEASON_WEEKS*(1+DIM_PCT_MES)^C8000)</f>
        <v>1870.9683306758766</v>
      </c>
      <c r="H8000" s="5">
        <f>E8000+F8000+G8000</f>
        <v>5430.1822094681538</v>
      </c>
      <c r="I8000" s="5">
        <f>MIN(H8000,FARMER_HRS)</f>
        <v>720</v>
      </c>
      <c r="J8000" s="5">
        <f>MAX(0,H8000-FARMER_HRS)</f>
        <v>4710.1822094681538</v>
      </c>
      <c r="K8000" s="2">
        <f>I8000*FARMER_RATE+J8000*TEMP_WORKER_RATE</f>
        <v>106773.99669215544</v>
      </c>
      <c r="L8000" s="2">
        <f>A8000*PRICE_TOM+B8000*PRICE_CAR+C8000*PRICE_MES</f>
        <v>194370</v>
      </c>
      <c r="M8000" s="2">
        <f>A8000*FERT_BED_TOM+B8000*FERT_BED_CAR+C8000*FERT_BED_MES</f>
        <v>38280</v>
      </c>
      <c r="N8000" s="6">
        <f>IF(AND(D8000&lt;=TOTAL_BEDS,J8000&lt;=TEMP_WORKER_MAX*TEMP_WORKER_HRS),1,0)</f>
        <v>1</v>
      </c>
      <c r="O8000" s="2">
        <f>L8000-M8000-K8000-FIXED_COSTS</f>
        <v>29316.003307844556</v>
      </c>
      <c r="P8000" s="2">
        <f>IF(N8000=1,O8000,"")</f>
        <v>29316.003307844556</v>
      </c>
    </row>
    <row r="8001">
      <c r="A8001" s="6">
        <v>12</v>
      </c>
      <c r="B8001" s="6">
        <v>5</v>
      </c>
      <c r="C8001" s="6">
        <v>30</v>
      </c>
      <c r="D8001" s="6">
        <f>A8001+B8001+C8001</f>
        <v>47</v>
      </c>
      <c r="E8001" s="5">
        <f>IF(A8001=0,0,A8001*LABOR_HRS_WK_TOM*SEASON_WEEKS*(1+DIM_PCT_TOM)^A8001)</f>
        <v>3389.5026468586834</v>
      </c>
      <c r="F8001" s="5">
        <f>IF(B8001=0,0,B8001*LABOR_HRS_WK_CAR*SEASON_WEEKS*(1+DIM_PCT_CAR)^B8001)</f>
        <v>169.71123193359367</v>
      </c>
      <c r="G8001" s="5">
        <f>IF(C8001=0,0,C8001*LABOR_HRS_WK_MES*SEASON_WEEKS*(1+DIM_PCT_MES)^C8001)</f>
        <v>1959.6780360096466</v>
      </c>
      <c r="H8001" s="5">
        <f>E8001+F8001+G8001</f>
        <v>5518.891914801924</v>
      </c>
      <c r="I8001" s="5">
        <f>MIN(H8001,FARMER_HRS)</f>
        <v>720</v>
      </c>
      <c r="J8001" s="5">
        <f>MAX(0,H8001-FARMER_HRS)</f>
        <v>4798.891914801924</v>
      </c>
      <c r="K8001" s="2">
        <f>I8001*FARMER_RATE+J8001*TEMP_WORKER_RATE</f>
        <v>108314.09574308895</v>
      </c>
      <c r="L8001" s="2">
        <f>A8001*PRICE_TOM+B8001*PRICE_CAR+C8001*PRICE_MES</f>
        <v>197070</v>
      </c>
      <c r="M8001" s="2">
        <f>A8001*FERT_BED_TOM+B8001*FERT_BED_CAR+C8001*FERT_BED_MES</f>
        <v>39160</v>
      </c>
      <c r="N8001" s="6">
        <f>IF(AND(D8001&lt;=TOTAL_BEDS,J8001&lt;=TEMP_WORKER_MAX*TEMP_WORKER_HRS),1,0)</f>
        <v>1</v>
      </c>
      <c r="O8001" s="2">
        <f>L8001-M8001-K8001-FIXED_COSTS</f>
        <v>29595.904256911046</v>
      </c>
      <c r="P8001" s="2">
        <f>IF(N8001=1,O8001,"")</f>
        <v>29595.904256911046</v>
      </c>
    </row>
    <row r="8002">
      <c r="A8002" s="6">
        <v>12</v>
      </c>
      <c r="B8002" s="6">
        <v>6</v>
      </c>
      <c r="C8002" s="6">
        <v>0</v>
      </c>
      <c r="D8002" s="6">
        <f>A8002+B8002+C8002</f>
        <v>18</v>
      </c>
      <c r="E8002" s="5">
        <f>IF(A8002=0,0,A8002*LABOR_HRS_WK_TOM*SEASON_WEEKS*(1+DIM_PCT_TOM)^A8002)</f>
        <v>3389.5026468586834</v>
      </c>
      <c r="F8002" s="5">
        <f>IF(B8002=0,0,B8002*LABOR_HRS_WK_CAR*SEASON_WEEKS*(1+DIM_PCT_CAR)^B8002)</f>
        <v>208.7448152783202</v>
      </c>
      <c r="G8002" s="5">
        <f>IF(C8002=0,0,C8002*LABOR_HRS_WK_MES*SEASON_WEEKS*(1+DIM_PCT_MES)^C8002)</f>
        <v>0</v>
      </c>
      <c r="H8002" s="5">
        <f>E8002+F8002+G8002</f>
        <v>3598.2474621370038</v>
      </c>
      <c r="I8002" s="5">
        <f>MIN(H8002,FARMER_HRS)</f>
        <v>720</v>
      </c>
      <c r="J8002" s="5">
        <f>MAX(0,H8002-FARMER_HRS)</f>
        <v>2878.2474621370038</v>
      </c>
      <c r="K8002" s="2">
        <f>I8002*FARMER_RATE+J8002*TEMP_WORKER_RATE</f>
        <v>74969.5739954341</v>
      </c>
      <c r="L8002" s="2">
        <f>A8002*PRICE_TOM+B8002*PRICE_CAR+C8002*PRICE_MES</f>
        <v>118164</v>
      </c>
      <c r="M8002" s="2">
        <f>A8002*FERT_BED_TOM+B8002*FERT_BED_CAR+C8002*FERT_BED_MES</f>
        <v>13200</v>
      </c>
      <c r="N8002" s="6">
        <f>IF(AND(D8002&lt;=TOTAL_BEDS,J8002&lt;=TEMP_WORKER_MAX*TEMP_WORKER_HRS),1,0)</f>
        <v>1</v>
      </c>
      <c r="O8002" s="2">
        <f>L8002-M8002-K8002-FIXED_COSTS</f>
        <v>9994.426004565903</v>
      </c>
      <c r="P8002" s="2">
        <f>IF(N8002=1,O8002,"")</f>
        <v>9994.426004565903</v>
      </c>
    </row>
    <row r="8003">
      <c r="A8003" s="6">
        <v>12</v>
      </c>
      <c r="B8003" s="6">
        <v>6</v>
      </c>
      <c r="C8003" s="6">
        <v>1</v>
      </c>
      <c r="D8003" s="6">
        <f>A8003+B8003+C8003</f>
        <v>19</v>
      </c>
      <c r="E8003" s="5">
        <f>IF(A8003=0,0,A8003*LABOR_HRS_WK_TOM*SEASON_WEEKS*(1+DIM_PCT_TOM)^A8003)</f>
        <v>3389.5026468586834</v>
      </c>
      <c r="F8003" s="5">
        <f>IF(B8003=0,0,B8003*LABOR_HRS_WK_CAR*SEASON_WEEKS*(1+DIM_PCT_CAR)^B8003)</f>
        <v>208.7448152783202</v>
      </c>
      <c r="G8003" s="5">
        <f>IF(C8003=0,0,C8003*LABOR_HRS_WK_MES*SEASON_WEEKS*(1+DIM_PCT_MES)^C8003)</f>
        <v>45.5625</v>
      </c>
      <c r="H8003" s="5">
        <f>E8003+F8003+G8003</f>
        <v>3643.8099621370038</v>
      </c>
      <c r="I8003" s="5">
        <f>MIN(H8003,FARMER_HRS)</f>
        <v>720</v>
      </c>
      <c r="J8003" s="5">
        <f>MAX(0,H8003-FARMER_HRS)</f>
        <v>2923.8099621370038</v>
      </c>
      <c r="K8003" s="2">
        <f>I8003*FARMER_RATE+J8003*TEMP_WORKER_RATE</f>
        <v>75760.5896204341</v>
      </c>
      <c r="L8003" s="2">
        <f>A8003*PRICE_TOM+B8003*PRICE_CAR+C8003*PRICE_MES</f>
        <v>120864</v>
      </c>
      <c r="M8003" s="2">
        <f>A8003*FERT_BED_TOM+B8003*FERT_BED_CAR+C8003*FERT_BED_MES</f>
        <v>14080</v>
      </c>
      <c r="N8003" s="6">
        <f>IF(AND(D8003&lt;=TOTAL_BEDS,J8003&lt;=TEMP_WORKER_MAX*TEMP_WORKER_HRS),1,0)</f>
        <v>1</v>
      </c>
      <c r="O8003" s="2">
        <f>L8003-M8003-K8003-FIXED_COSTS</f>
        <v>11023.410379565903</v>
      </c>
      <c r="P8003" s="2">
        <f>IF(N8003=1,O8003,"")</f>
        <v>11023.410379565903</v>
      </c>
    </row>
    <row r="8004">
      <c r="A8004" s="6">
        <v>12</v>
      </c>
      <c r="B8004" s="6">
        <v>6</v>
      </c>
      <c r="C8004" s="6">
        <v>2</v>
      </c>
      <c r="D8004" s="6">
        <f>A8004+B8004+C8004</f>
        <v>20</v>
      </c>
      <c r="E8004" s="5">
        <f>IF(A8004=0,0,A8004*LABOR_HRS_WK_TOM*SEASON_WEEKS*(1+DIM_PCT_TOM)^A8004)</f>
        <v>3389.5026468586834</v>
      </c>
      <c r="F8004" s="5">
        <f>IF(B8004=0,0,B8004*LABOR_HRS_WK_CAR*SEASON_WEEKS*(1+DIM_PCT_CAR)^B8004)</f>
        <v>208.7448152783202</v>
      </c>
      <c r="G8004" s="5">
        <f>IF(C8004=0,0,C8004*LABOR_HRS_WK_MES*SEASON_WEEKS*(1+DIM_PCT_MES)^C8004)</f>
        <v>92.2640625</v>
      </c>
      <c r="H8004" s="5">
        <f>E8004+F8004+G8004</f>
        <v>3690.5115246370037</v>
      </c>
      <c r="I8004" s="5">
        <f>MIN(H8004,FARMER_HRS)</f>
        <v>720</v>
      </c>
      <c r="J8004" s="5">
        <f>MAX(0,H8004-FARMER_HRS)</f>
        <v>2970.5115246370037</v>
      </c>
      <c r="K8004" s="2">
        <f>I8004*FARMER_RATE+J8004*TEMP_WORKER_RATE</f>
        <v>76571.3806360591</v>
      </c>
      <c r="L8004" s="2">
        <f>A8004*PRICE_TOM+B8004*PRICE_CAR+C8004*PRICE_MES</f>
        <v>123564</v>
      </c>
      <c r="M8004" s="2">
        <f>A8004*FERT_BED_TOM+B8004*FERT_BED_CAR+C8004*FERT_BED_MES</f>
        <v>14960</v>
      </c>
      <c r="N8004" s="6">
        <f>IF(AND(D8004&lt;=TOTAL_BEDS,J8004&lt;=TEMP_WORKER_MAX*TEMP_WORKER_HRS),1,0)</f>
        <v>1</v>
      </c>
      <c r="O8004" s="2">
        <f>L8004-M8004-K8004-FIXED_COSTS</f>
        <v>12032.619363940903</v>
      </c>
      <c r="P8004" s="2">
        <f>IF(N8004=1,O8004,"")</f>
        <v>12032.619363940903</v>
      </c>
    </row>
    <row r="8005">
      <c r="A8005" s="6">
        <v>12</v>
      </c>
      <c r="B8005" s="6">
        <v>6</v>
      </c>
      <c r="C8005" s="6">
        <v>3</v>
      </c>
      <c r="D8005" s="6">
        <f>A8005+B8005+C8005</f>
        <v>21</v>
      </c>
      <c r="E8005" s="5">
        <f>IF(A8005=0,0,A8005*LABOR_HRS_WK_TOM*SEASON_WEEKS*(1+DIM_PCT_TOM)^A8005)</f>
        <v>3389.5026468586834</v>
      </c>
      <c r="F8005" s="5">
        <f>IF(B8005=0,0,B8005*LABOR_HRS_WK_CAR*SEASON_WEEKS*(1+DIM_PCT_CAR)^B8005)</f>
        <v>208.7448152783202</v>
      </c>
      <c r="G8005" s="5">
        <f>IF(C8005=0,0,C8005*LABOR_HRS_WK_MES*SEASON_WEEKS*(1+DIM_PCT_MES)^C8005)</f>
        <v>140.12604492187498</v>
      </c>
      <c r="H8005" s="5">
        <f>E8005+F8005+G8005</f>
        <v>3738.3735070588787</v>
      </c>
      <c r="I8005" s="5">
        <f>MIN(H8005,FARMER_HRS)</f>
        <v>720</v>
      </c>
      <c r="J8005" s="5">
        <f>MAX(0,H8005-FARMER_HRS)</f>
        <v>3018.3735070588787</v>
      </c>
      <c r="K8005" s="2">
        <f>I8005*FARMER_RATE+J8005*TEMP_WORKER_RATE</f>
        <v>77402.317830883316</v>
      </c>
      <c r="L8005" s="2">
        <f>A8005*PRICE_TOM+B8005*PRICE_CAR+C8005*PRICE_MES</f>
        <v>126264</v>
      </c>
      <c r="M8005" s="2">
        <f>A8005*FERT_BED_TOM+B8005*FERT_BED_CAR+C8005*FERT_BED_MES</f>
        <v>15840</v>
      </c>
      <c r="N8005" s="6">
        <f>IF(AND(D8005&lt;=TOTAL_BEDS,J8005&lt;=TEMP_WORKER_MAX*TEMP_WORKER_HRS),1,0)</f>
        <v>1</v>
      </c>
      <c r="O8005" s="2">
        <f>L8005-M8005-K8005-FIXED_COSTS</f>
        <v>13021.682169116684</v>
      </c>
      <c r="P8005" s="2">
        <f>IF(N8005=1,O8005,"")</f>
        <v>13021.682169116684</v>
      </c>
    </row>
    <row r="8006">
      <c r="A8006" s="6">
        <v>12</v>
      </c>
      <c r="B8006" s="6">
        <v>6</v>
      </c>
      <c r="C8006" s="6">
        <v>4</v>
      </c>
      <c r="D8006" s="6">
        <f>A8006+B8006+C8006</f>
        <v>22</v>
      </c>
      <c r="E8006" s="5">
        <f>IF(A8006=0,0,A8006*LABOR_HRS_WK_TOM*SEASON_WEEKS*(1+DIM_PCT_TOM)^A8006)</f>
        <v>3389.5026468586834</v>
      </c>
      <c r="F8006" s="5">
        <f>IF(B8006=0,0,B8006*LABOR_HRS_WK_CAR*SEASON_WEEKS*(1+DIM_PCT_CAR)^B8006)</f>
        <v>208.7448152783202</v>
      </c>
      <c r="G8006" s="5">
        <f>IF(C8006=0,0,C8006*LABOR_HRS_WK_MES*SEASON_WEEKS*(1+DIM_PCT_MES)^C8006)</f>
        <v>189.17016064453119</v>
      </c>
      <c r="H8006" s="5">
        <f>E8006+F8006+G8006</f>
        <v>3787.4176227815351</v>
      </c>
      <c r="I8006" s="5">
        <f>MIN(H8006,FARMER_HRS)</f>
        <v>720</v>
      </c>
      <c r="J8006" s="5">
        <f>MAX(0,H8006-FARMER_HRS)</f>
        <v>3067.4176227815351</v>
      </c>
      <c r="K8006" s="2">
        <f>I8006*FARMER_RATE+J8006*TEMP_WORKER_RATE</f>
        <v>78253.778173290542</v>
      </c>
      <c r="L8006" s="2">
        <f>A8006*PRICE_TOM+B8006*PRICE_CAR+C8006*PRICE_MES</f>
        <v>128964</v>
      </c>
      <c r="M8006" s="2">
        <f>A8006*FERT_BED_TOM+B8006*FERT_BED_CAR+C8006*FERT_BED_MES</f>
        <v>16720</v>
      </c>
      <c r="N8006" s="6">
        <f>IF(AND(D8006&lt;=TOTAL_BEDS,J8006&lt;=TEMP_WORKER_MAX*TEMP_WORKER_HRS),1,0)</f>
        <v>1</v>
      </c>
      <c r="O8006" s="2">
        <f>L8006-M8006-K8006-FIXED_COSTS</f>
        <v>13990.221826709458</v>
      </c>
      <c r="P8006" s="2">
        <f>IF(N8006=1,O8006,"")</f>
        <v>13990.221826709458</v>
      </c>
    </row>
    <row r="8007">
      <c r="A8007" s="6">
        <v>12</v>
      </c>
      <c r="B8007" s="6">
        <v>6</v>
      </c>
      <c r="C8007" s="6">
        <v>5</v>
      </c>
      <c r="D8007" s="6">
        <f>A8007+B8007+C8007</f>
        <v>23</v>
      </c>
      <c r="E8007" s="5">
        <f>IF(A8007=0,0,A8007*LABOR_HRS_WK_TOM*SEASON_WEEKS*(1+DIM_PCT_TOM)^A8007)</f>
        <v>3389.5026468586834</v>
      </c>
      <c r="F8007" s="5">
        <f>IF(B8007=0,0,B8007*LABOR_HRS_WK_CAR*SEASON_WEEKS*(1+DIM_PCT_CAR)^B8007)</f>
        <v>208.7448152783202</v>
      </c>
      <c r="G8007" s="5">
        <f>IF(C8007=0,0,C8007*LABOR_HRS_WK_MES*SEASON_WEEKS*(1+DIM_PCT_MES)^C8007)</f>
        <v>239.41848456573481</v>
      </c>
      <c r="H8007" s="5">
        <f>E8007+F8007+G8007</f>
        <v>3837.6659467027384</v>
      </c>
      <c r="I8007" s="5">
        <f>MIN(H8007,FARMER_HRS)</f>
        <v>720</v>
      </c>
      <c r="J8007" s="5">
        <f>MAX(0,H8007-FARMER_HRS)</f>
        <v>3117.6659467027384</v>
      </c>
      <c r="K8007" s="2">
        <f>I8007*FARMER_RATE+J8007*TEMP_WORKER_RATE</f>
        <v>79126.144908033661</v>
      </c>
      <c r="L8007" s="2">
        <f>A8007*PRICE_TOM+B8007*PRICE_CAR+C8007*PRICE_MES</f>
        <v>131664</v>
      </c>
      <c r="M8007" s="2">
        <f>A8007*FERT_BED_TOM+B8007*FERT_BED_CAR+C8007*FERT_BED_MES</f>
        <v>17600</v>
      </c>
      <c r="N8007" s="6">
        <f>IF(AND(D8007&lt;=TOTAL_BEDS,J8007&lt;=TEMP_WORKER_MAX*TEMP_WORKER_HRS),1,0)</f>
        <v>1</v>
      </c>
      <c r="O8007" s="2">
        <f>L8007-M8007-K8007-FIXED_COSTS</f>
        <v>14937.855091966339</v>
      </c>
      <c r="P8007" s="2">
        <f>IF(N8007=1,O8007,"")</f>
        <v>14937.855091966339</v>
      </c>
    </row>
    <row r="8008">
      <c r="A8008" s="6">
        <v>12</v>
      </c>
      <c r="B8008" s="6">
        <v>6</v>
      </c>
      <c r="C8008" s="6">
        <v>6</v>
      </c>
      <c r="D8008" s="6">
        <f>A8008+B8008+C8008</f>
        <v>24</v>
      </c>
      <c r="E8008" s="5">
        <f>IF(A8008=0,0,A8008*LABOR_HRS_WK_TOM*SEASON_WEEKS*(1+DIM_PCT_TOM)^A8008)</f>
        <v>3389.5026468586834</v>
      </c>
      <c r="F8008" s="5">
        <f>IF(B8008=0,0,B8008*LABOR_HRS_WK_CAR*SEASON_WEEKS*(1+DIM_PCT_CAR)^B8008)</f>
        <v>208.7448152783202</v>
      </c>
      <c r="G8008" s="5">
        <f>IF(C8008=0,0,C8008*LABOR_HRS_WK_MES*SEASON_WEEKS*(1+DIM_PCT_MES)^C8008)</f>
        <v>290.89345874736773</v>
      </c>
      <c r="H8008" s="5">
        <f>E8008+F8008+G8008</f>
        <v>3889.1409208843716</v>
      </c>
      <c r="I8008" s="5">
        <f>MIN(H8008,FARMER_HRS)</f>
        <v>720</v>
      </c>
      <c r="J8008" s="5">
        <f>MAX(0,H8008-FARMER_HRS)</f>
        <v>3169.1409208843716</v>
      </c>
      <c r="K8008" s="2">
        <f>I8008*FARMER_RATE+J8008*TEMP_WORKER_RATE</f>
        <v>80019.807654242555</v>
      </c>
      <c r="L8008" s="2">
        <f>A8008*PRICE_TOM+B8008*PRICE_CAR+C8008*PRICE_MES</f>
        <v>134364</v>
      </c>
      <c r="M8008" s="2">
        <f>A8008*FERT_BED_TOM+B8008*FERT_BED_CAR+C8008*FERT_BED_MES</f>
        <v>18480</v>
      </c>
      <c r="N8008" s="6">
        <f>IF(AND(D8008&lt;=TOTAL_BEDS,J8008&lt;=TEMP_WORKER_MAX*TEMP_WORKER_HRS),1,0)</f>
        <v>1</v>
      </c>
      <c r="O8008" s="2">
        <f>L8008-M8008-K8008-FIXED_COSTS</f>
        <v>15864.192345757445</v>
      </c>
      <c r="P8008" s="2">
        <f>IF(N8008=1,O8008,"")</f>
        <v>15864.192345757445</v>
      </c>
    </row>
    <row r="8009">
      <c r="A8009" s="6">
        <v>12</v>
      </c>
      <c r="B8009" s="6">
        <v>6</v>
      </c>
      <c r="C8009" s="6">
        <v>7</v>
      </c>
      <c r="D8009" s="6">
        <f>A8009+B8009+C8009</f>
        <v>25</v>
      </c>
      <c r="E8009" s="5">
        <f>IF(A8009=0,0,A8009*LABOR_HRS_WK_TOM*SEASON_WEEKS*(1+DIM_PCT_TOM)^A8009)</f>
        <v>3389.5026468586834</v>
      </c>
      <c r="F8009" s="5">
        <f>IF(B8009=0,0,B8009*LABOR_HRS_WK_CAR*SEASON_WEEKS*(1+DIM_PCT_CAR)^B8009)</f>
        <v>208.7448152783202</v>
      </c>
      <c r="G8009" s="5">
        <f>IF(C8009=0,0,C8009*LABOR_HRS_WK_MES*SEASON_WEEKS*(1+DIM_PCT_MES)^C8009)</f>
        <v>343.61789814532818</v>
      </c>
      <c r="H8009" s="5">
        <f>E8009+F8009+G8009</f>
        <v>3941.8653602823319</v>
      </c>
      <c r="I8009" s="5">
        <f>MIN(H8009,FARMER_HRS)</f>
        <v>720</v>
      </c>
      <c r="J8009" s="5">
        <f>MAX(0,H8009-FARMER_HRS)</f>
        <v>3221.8653602823319</v>
      </c>
      <c r="K8009" s="2">
        <f>I8009*FARMER_RATE+J8009*TEMP_WORKER_RATE</f>
        <v>80935.162504901586</v>
      </c>
      <c r="L8009" s="2">
        <f>A8009*PRICE_TOM+B8009*PRICE_CAR+C8009*PRICE_MES</f>
        <v>137064</v>
      </c>
      <c r="M8009" s="2">
        <f>A8009*FERT_BED_TOM+B8009*FERT_BED_CAR+C8009*FERT_BED_MES</f>
        <v>19360</v>
      </c>
      <c r="N8009" s="6">
        <f>IF(AND(D8009&lt;=TOTAL_BEDS,J8009&lt;=TEMP_WORKER_MAX*TEMP_WORKER_HRS),1,0)</f>
        <v>1</v>
      </c>
      <c r="O8009" s="2">
        <f>L8009-M8009-K8009-FIXED_COSTS</f>
        <v>16768.837495098414</v>
      </c>
      <c r="P8009" s="2">
        <f>IF(N8009=1,O8009,"")</f>
        <v>16768.837495098414</v>
      </c>
    </row>
    <row r="8010">
      <c r="A8010" s="6">
        <v>12</v>
      </c>
      <c r="B8010" s="6">
        <v>6</v>
      </c>
      <c r="C8010" s="6">
        <v>8</v>
      </c>
      <c r="D8010" s="6">
        <f>A8010+B8010+C8010</f>
        <v>26</v>
      </c>
      <c r="E8010" s="5">
        <f>IF(A8010=0,0,A8010*LABOR_HRS_WK_TOM*SEASON_WEEKS*(1+DIM_PCT_TOM)^A8010)</f>
        <v>3389.5026468586834</v>
      </c>
      <c r="F8010" s="5">
        <f>IF(B8010=0,0,B8010*LABOR_HRS_WK_CAR*SEASON_WEEKS*(1+DIM_PCT_CAR)^B8010)</f>
        <v>208.7448152783202</v>
      </c>
      <c r="G8010" s="5">
        <f>IF(C8010=0,0,C8010*LABOR_HRS_WK_MES*SEASON_WEEKS*(1+DIM_PCT_MES)^C8010)</f>
        <v>397.61499642530833</v>
      </c>
      <c r="H8010" s="5">
        <f>E8010+F8010+G8010</f>
        <v>3995.862458562312</v>
      </c>
      <c r="I8010" s="5">
        <f>MIN(H8010,FARMER_HRS)</f>
        <v>720</v>
      </c>
      <c r="J8010" s="5">
        <f>MAX(0,H8010-FARMER_HRS)</f>
        <v>3275.862458562312</v>
      </c>
      <c r="K8010" s="2">
        <f>I8010*FARMER_RATE+J8010*TEMP_WORKER_RATE</f>
        <v>81872.6121278179</v>
      </c>
      <c r="L8010" s="2">
        <f>A8010*PRICE_TOM+B8010*PRICE_CAR+C8010*PRICE_MES</f>
        <v>139764</v>
      </c>
      <c r="M8010" s="2">
        <f>A8010*FERT_BED_TOM+B8010*FERT_BED_CAR+C8010*FERT_BED_MES</f>
        <v>20240</v>
      </c>
      <c r="N8010" s="6">
        <f>IF(AND(D8010&lt;=TOTAL_BEDS,J8010&lt;=TEMP_WORKER_MAX*TEMP_WORKER_HRS),1,0)</f>
        <v>1</v>
      </c>
      <c r="O8010" s="2">
        <f>L8010-M8010-K8010-FIXED_COSTS</f>
        <v>17651.387872182095</v>
      </c>
      <c r="P8010" s="2">
        <f>IF(N8010=1,O8010,"")</f>
        <v>17651.387872182095</v>
      </c>
    </row>
    <row r="8011">
      <c r="A8011" s="6">
        <v>12</v>
      </c>
      <c r="B8011" s="6">
        <v>6</v>
      </c>
      <c r="C8011" s="6">
        <v>9</v>
      </c>
      <c r="D8011" s="6">
        <f>A8011+B8011+C8011</f>
        <v>27</v>
      </c>
      <c r="E8011" s="5">
        <f>IF(A8011=0,0,A8011*LABOR_HRS_WK_TOM*SEASON_WEEKS*(1+DIM_PCT_TOM)^A8011)</f>
        <v>3389.5026468586834</v>
      </c>
      <c r="F8011" s="5">
        <f>IF(B8011=0,0,B8011*LABOR_HRS_WK_CAR*SEASON_WEEKS*(1+DIM_PCT_CAR)^B8011)</f>
        <v>208.7448152783202</v>
      </c>
      <c r="G8011" s="5">
        <f>IF(C8011=0,0,C8011*LABOR_HRS_WK_MES*SEASON_WEEKS*(1+DIM_PCT_MES)^C8011)</f>
        <v>452.90833186570273</v>
      </c>
      <c r="H8011" s="5">
        <f>E8011+F8011+G8011</f>
        <v>4051.1557940027064</v>
      </c>
      <c r="I8011" s="5">
        <f>MIN(H8011,FARMER_HRS)</f>
        <v>720</v>
      </c>
      <c r="J8011" s="5">
        <f>MAX(0,H8011-FARMER_HRS)</f>
        <v>3331.1557940027064</v>
      </c>
      <c r="K8011" s="2">
        <f>I8011*FARMER_RATE+J8011*TEMP_WORKER_RATE</f>
        <v>82832.565868102538</v>
      </c>
      <c r="L8011" s="2">
        <f>A8011*PRICE_TOM+B8011*PRICE_CAR+C8011*PRICE_MES</f>
        <v>142464</v>
      </c>
      <c r="M8011" s="2">
        <f>A8011*FERT_BED_TOM+B8011*FERT_BED_CAR+C8011*FERT_BED_MES</f>
        <v>21120</v>
      </c>
      <c r="N8011" s="6">
        <f>IF(AND(D8011&lt;=TOTAL_BEDS,J8011&lt;=TEMP_WORKER_MAX*TEMP_WORKER_HRS),1,0)</f>
        <v>1</v>
      </c>
      <c r="O8011" s="2">
        <f>L8011-M8011-K8011-FIXED_COSTS</f>
        <v>18511.434131897462</v>
      </c>
      <c r="P8011" s="2">
        <f>IF(N8011=1,O8011,"")</f>
        <v>18511.434131897462</v>
      </c>
    </row>
    <row r="8012">
      <c r="A8012" s="6">
        <v>12</v>
      </c>
      <c r="B8012" s="6">
        <v>6</v>
      </c>
      <c r="C8012" s="6">
        <v>10</v>
      </c>
      <c r="D8012" s="6">
        <f>A8012+B8012+C8012</f>
        <v>28</v>
      </c>
      <c r="E8012" s="5">
        <f>IF(A8012=0,0,A8012*LABOR_HRS_WK_TOM*SEASON_WEEKS*(1+DIM_PCT_TOM)^A8012)</f>
        <v>3389.5026468586834</v>
      </c>
      <c r="F8012" s="5">
        <f>IF(B8012=0,0,B8012*LABOR_HRS_WK_CAR*SEASON_WEEKS*(1+DIM_PCT_CAR)^B8012)</f>
        <v>208.7448152783202</v>
      </c>
      <c r="G8012" s="5">
        <f>IF(C8012=0,0,C8012*LABOR_HRS_WK_MES*SEASON_WEEKS*(1+DIM_PCT_MES)^C8012)</f>
        <v>509.52187334891551</v>
      </c>
      <c r="H8012" s="5">
        <f>E8012+F8012+G8012</f>
        <v>4107.7693354859193</v>
      </c>
      <c r="I8012" s="5">
        <f>MIN(H8012,FARMER_HRS)</f>
        <v>720</v>
      </c>
      <c r="J8012" s="5">
        <f>MAX(0,H8012-FARMER_HRS)</f>
        <v>3387.7693354859193</v>
      </c>
      <c r="K8012" s="2">
        <f>I8012*FARMER_RATE+J8012*TEMP_WORKER_RATE</f>
        <v>83815.4398521861</v>
      </c>
      <c r="L8012" s="2">
        <f>A8012*PRICE_TOM+B8012*PRICE_CAR+C8012*PRICE_MES</f>
        <v>145164</v>
      </c>
      <c r="M8012" s="2">
        <f>A8012*FERT_BED_TOM+B8012*FERT_BED_CAR+C8012*FERT_BED_MES</f>
        <v>22000</v>
      </c>
      <c r="N8012" s="6">
        <f>IF(AND(D8012&lt;=TOTAL_BEDS,J8012&lt;=TEMP_WORKER_MAX*TEMP_WORKER_HRS),1,0)</f>
        <v>1</v>
      </c>
      <c r="O8012" s="2">
        <f>L8012-M8012-K8012-FIXED_COSTS</f>
        <v>19348.5601478139</v>
      </c>
      <c r="P8012" s="2">
        <f>IF(N8012=1,O8012,"")</f>
        <v>19348.5601478139</v>
      </c>
    </row>
    <row r="8013">
      <c r="A8013" s="6">
        <v>12</v>
      </c>
      <c r="B8013" s="6">
        <v>6</v>
      </c>
      <c r="C8013" s="6">
        <v>11</v>
      </c>
      <c r="D8013" s="6">
        <f>A8013+B8013+C8013</f>
        <v>29</v>
      </c>
      <c r="E8013" s="5">
        <f>IF(A8013=0,0,A8013*LABOR_HRS_WK_TOM*SEASON_WEEKS*(1+DIM_PCT_TOM)^A8013)</f>
        <v>3389.5026468586834</v>
      </c>
      <c r="F8013" s="5">
        <f>IF(B8013=0,0,B8013*LABOR_HRS_WK_CAR*SEASON_WEEKS*(1+DIM_PCT_CAR)^B8013)</f>
        <v>208.7448152783202</v>
      </c>
      <c r="G8013" s="5">
        <f>IF(C8013=0,0,C8013*LABOR_HRS_WK_MES*SEASON_WEEKS*(1+DIM_PCT_MES)^C8013)</f>
        <v>567.47998644235463</v>
      </c>
      <c r="H8013" s="5">
        <f>E8013+F8013+G8013</f>
        <v>4165.7274485793587</v>
      </c>
      <c r="I8013" s="5">
        <f>MIN(H8013,FARMER_HRS)</f>
        <v>720</v>
      </c>
      <c r="J8013" s="5">
        <f>MAX(0,H8013-FARMER_HRS)</f>
        <v>3445.7274485793587</v>
      </c>
      <c r="K8013" s="2">
        <f>I8013*FARMER_RATE+J8013*TEMP_WORKER_RATE</f>
        <v>84821.657093391637</v>
      </c>
      <c r="L8013" s="2">
        <f>A8013*PRICE_TOM+B8013*PRICE_CAR+C8013*PRICE_MES</f>
        <v>147864</v>
      </c>
      <c r="M8013" s="2">
        <f>A8013*FERT_BED_TOM+B8013*FERT_BED_CAR+C8013*FERT_BED_MES</f>
        <v>22880</v>
      </c>
      <c r="N8013" s="6">
        <f>IF(AND(D8013&lt;=TOTAL_BEDS,J8013&lt;=TEMP_WORKER_MAX*TEMP_WORKER_HRS),1,0)</f>
        <v>1</v>
      </c>
      <c r="O8013" s="2">
        <f>L8013-M8013-K8013-FIXED_COSTS</f>
        <v>20162.342906608363</v>
      </c>
      <c r="P8013" s="2">
        <f>IF(N8013=1,O8013,"")</f>
        <v>20162.342906608363</v>
      </c>
    </row>
    <row r="8014">
      <c r="A8014" s="6">
        <v>12</v>
      </c>
      <c r="B8014" s="6">
        <v>6</v>
      </c>
      <c r="C8014" s="6">
        <v>12</v>
      </c>
      <c r="D8014" s="6">
        <f>A8014+B8014+C8014</f>
        <v>30</v>
      </c>
      <c r="E8014" s="5">
        <f>IF(A8014=0,0,A8014*LABOR_HRS_WK_TOM*SEASON_WEEKS*(1+DIM_PCT_TOM)^A8014)</f>
        <v>3389.5026468586834</v>
      </c>
      <c r="F8014" s="5">
        <f>IF(B8014=0,0,B8014*LABOR_HRS_WK_CAR*SEASON_WEEKS*(1+DIM_PCT_CAR)^B8014)</f>
        <v>208.7448152783202</v>
      </c>
      <c r="G8014" s="5">
        <f>IF(C8014=0,0,C8014*LABOR_HRS_WK_MES*SEASON_WEEKS*(1+DIM_PCT_MES)^C8014)</f>
        <v>626.807439570419</v>
      </c>
      <c r="H8014" s="5">
        <f>E8014+F8014+G8014</f>
        <v>4225.0549017074227</v>
      </c>
      <c r="I8014" s="5">
        <f>MIN(H8014,FARMER_HRS)</f>
        <v>720</v>
      </c>
      <c r="J8014" s="5">
        <f>MAX(0,H8014-FARMER_HRS)</f>
        <v>3505.0549017074227</v>
      </c>
      <c r="K8014" s="2">
        <f>I8014*FARMER_RATE+J8014*TEMP_WORKER_RATE</f>
        <v>85851.6475990872</v>
      </c>
      <c r="L8014" s="2">
        <f>A8014*PRICE_TOM+B8014*PRICE_CAR+C8014*PRICE_MES</f>
        <v>150564</v>
      </c>
      <c r="M8014" s="2">
        <f>A8014*FERT_BED_TOM+B8014*FERT_BED_CAR+C8014*FERT_BED_MES</f>
        <v>23760</v>
      </c>
      <c r="N8014" s="6">
        <f>IF(AND(D8014&lt;=TOTAL_BEDS,J8014&lt;=TEMP_WORKER_MAX*TEMP_WORKER_HRS),1,0)</f>
        <v>1</v>
      </c>
      <c r="O8014" s="2">
        <f>L8014-M8014-K8014-FIXED_COSTS</f>
        <v>20952.3524009128</v>
      </c>
      <c r="P8014" s="2">
        <f>IF(N8014=1,O8014,"")</f>
        <v>20952.3524009128</v>
      </c>
    </row>
    <row r="8015">
      <c r="A8015" s="6">
        <v>12</v>
      </c>
      <c r="B8015" s="6">
        <v>6</v>
      </c>
      <c r="C8015" s="6">
        <v>13</v>
      </c>
      <c r="D8015" s="6">
        <f>A8015+B8015+C8015</f>
        <v>31</v>
      </c>
      <c r="E8015" s="5">
        <f>IF(A8015=0,0,A8015*LABOR_HRS_WK_TOM*SEASON_WEEKS*(1+DIM_PCT_TOM)^A8015)</f>
        <v>3389.5026468586834</v>
      </c>
      <c r="F8015" s="5">
        <f>IF(B8015=0,0,B8015*LABOR_HRS_WK_CAR*SEASON_WEEKS*(1+DIM_PCT_CAR)^B8015)</f>
        <v>208.7448152783202</v>
      </c>
      <c r="G8015" s="5">
        <f>IF(C8015=0,0,C8015*LABOR_HRS_WK_MES*SEASON_WEEKS*(1+DIM_PCT_MES)^C8015)</f>
        <v>687.52941027880331</v>
      </c>
      <c r="H8015" s="5">
        <f>E8015+F8015+G8015</f>
        <v>4285.7768724158068</v>
      </c>
      <c r="I8015" s="5">
        <f>MIN(H8015,FARMER_HRS)</f>
        <v>720</v>
      </c>
      <c r="J8015" s="5">
        <f>MAX(0,H8015-FARMER_HRS)</f>
        <v>3565.7768724158068</v>
      </c>
      <c r="K8015" s="2">
        <f>I8015*FARMER_RATE+J8015*TEMP_WORKER_RATE</f>
        <v>86905.848479441091</v>
      </c>
      <c r="L8015" s="2">
        <f>A8015*PRICE_TOM+B8015*PRICE_CAR+C8015*PRICE_MES</f>
        <v>153264</v>
      </c>
      <c r="M8015" s="2">
        <f>A8015*FERT_BED_TOM+B8015*FERT_BED_CAR+C8015*FERT_BED_MES</f>
        <v>24640</v>
      </c>
      <c r="N8015" s="6">
        <f>IF(AND(D8015&lt;=TOTAL_BEDS,J8015&lt;=TEMP_WORKER_MAX*TEMP_WORKER_HRS),1,0)</f>
        <v>1</v>
      </c>
      <c r="O8015" s="2">
        <f>L8015-M8015-K8015-FIXED_COSTS</f>
        <v>21718.151520558909</v>
      </c>
      <c r="P8015" s="2">
        <f>IF(N8015=1,O8015,"")</f>
        <v>21718.151520558909</v>
      </c>
    </row>
    <row r="8016">
      <c r="A8016" s="6">
        <v>12</v>
      </c>
      <c r="B8016" s="6">
        <v>6</v>
      </c>
      <c r="C8016" s="6">
        <v>14</v>
      </c>
      <c r="D8016" s="6">
        <f>A8016+B8016+C8016</f>
        <v>32</v>
      </c>
      <c r="E8016" s="5">
        <f>IF(A8016=0,0,A8016*LABOR_HRS_WK_TOM*SEASON_WEEKS*(1+DIM_PCT_TOM)^A8016)</f>
        <v>3389.5026468586834</v>
      </c>
      <c r="F8016" s="5">
        <f>IF(B8016=0,0,B8016*LABOR_HRS_WK_CAR*SEASON_WEEKS*(1+DIM_PCT_CAR)^B8016)</f>
        <v>208.7448152783202</v>
      </c>
      <c r="G8016" s="5">
        <f>IF(C8016=0,0,C8016*LABOR_HRS_WK_MES*SEASON_WEEKS*(1+DIM_PCT_MES)^C8016)</f>
        <v>749.67149159246435</v>
      </c>
      <c r="H8016" s="5">
        <f>E8016+F8016+G8016</f>
        <v>4347.9189537294678</v>
      </c>
      <c r="I8016" s="5">
        <f>MIN(H8016,FARMER_HRS)</f>
        <v>720</v>
      </c>
      <c r="J8016" s="5">
        <f>MAX(0,H8016-FARMER_HRS)</f>
        <v>3627.9189537294678</v>
      </c>
      <c r="K8016" s="2">
        <f>I8016*FARMER_RATE+J8016*TEMP_WORKER_RATE</f>
        <v>87984.704057803261</v>
      </c>
      <c r="L8016" s="2">
        <f>A8016*PRICE_TOM+B8016*PRICE_CAR+C8016*PRICE_MES</f>
        <v>155964</v>
      </c>
      <c r="M8016" s="2">
        <f>A8016*FERT_BED_TOM+B8016*FERT_BED_CAR+C8016*FERT_BED_MES</f>
        <v>25520</v>
      </c>
      <c r="N8016" s="6">
        <f>IF(AND(D8016&lt;=TOTAL_BEDS,J8016&lt;=TEMP_WORKER_MAX*TEMP_WORKER_HRS),1,0)</f>
        <v>1</v>
      </c>
      <c r="O8016" s="2">
        <f>L8016-M8016-K8016-FIXED_COSTS</f>
        <v>22459.295942196739</v>
      </c>
      <c r="P8016" s="2">
        <f>IF(N8016=1,O8016,"")</f>
        <v>22459.295942196739</v>
      </c>
    </row>
    <row r="8017">
      <c r="A8017" s="6">
        <v>12</v>
      </c>
      <c r="B8017" s="6">
        <v>6</v>
      </c>
      <c r="C8017" s="6">
        <v>15</v>
      </c>
      <c r="D8017" s="6">
        <f>A8017+B8017+C8017</f>
        <v>33</v>
      </c>
      <c r="E8017" s="5">
        <f>IF(A8017=0,0,A8017*LABOR_HRS_WK_TOM*SEASON_WEEKS*(1+DIM_PCT_TOM)^A8017)</f>
        <v>3389.5026468586834</v>
      </c>
      <c r="F8017" s="5">
        <f>IF(B8017=0,0,B8017*LABOR_HRS_WK_CAR*SEASON_WEEKS*(1+DIM_PCT_CAR)^B8017)</f>
        <v>208.7448152783202</v>
      </c>
      <c r="G8017" s="5">
        <f>IF(C8017=0,0,C8017*LABOR_HRS_WK_MES*SEASON_WEEKS*(1+DIM_PCT_MES)^C8017)</f>
        <v>813.25969846861074</v>
      </c>
      <c r="H8017" s="5">
        <f>E8017+F8017+G8017</f>
        <v>4411.5071606056144</v>
      </c>
      <c r="I8017" s="5">
        <f>MIN(H8017,FARMER_HRS)</f>
        <v>720</v>
      </c>
      <c r="J8017" s="5">
        <f>MAX(0,H8017-FARMER_HRS)</f>
        <v>3691.5071606056144</v>
      </c>
      <c r="K8017" s="2">
        <f>I8017*FARMER_RATE+J8017*TEMP_WORKER_RATE</f>
        <v>89088.665982736362</v>
      </c>
      <c r="L8017" s="2">
        <f>A8017*PRICE_TOM+B8017*PRICE_CAR+C8017*PRICE_MES</f>
        <v>158664</v>
      </c>
      <c r="M8017" s="2">
        <f>A8017*FERT_BED_TOM+B8017*FERT_BED_CAR+C8017*FERT_BED_MES</f>
        <v>26400</v>
      </c>
      <c r="N8017" s="6">
        <f>IF(AND(D8017&lt;=TOTAL_BEDS,J8017&lt;=TEMP_WORKER_MAX*TEMP_WORKER_HRS),1,0)</f>
        <v>1</v>
      </c>
      <c r="O8017" s="2">
        <f>L8017-M8017-K8017-FIXED_COSTS</f>
        <v>23175.334017263638</v>
      </c>
      <c r="P8017" s="2">
        <f>IF(N8017=1,O8017,"")</f>
        <v>23175.334017263638</v>
      </c>
    </row>
    <row r="8018">
      <c r="A8018" s="6">
        <v>12</v>
      </c>
      <c r="B8018" s="6">
        <v>6</v>
      </c>
      <c r="C8018" s="6">
        <v>16</v>
      </c>
      <c r="D8018" s="6">
        <f>A8018+B8018+C8018</f>
        <v>34</v>
      </c>
      <c r="E8018" s="5">
        <f>IF(A8018=0,0,A8018*LABOR_HRS_WK_TOM*SEASON_WEEKS*(1+DIM_PCT_TOM)^A8018)</f>
        <v>3389.5026468586834</v>
      </c>
      <c r="F8018" s="5">
        <f>IF(B8018=0,0,B8018*LABOR_HRS_WK_CAR*SEASON_WEEKS*(1+DIM_PCT_CAR)^B8018)</f>
        <v>208.7448152783202</v>
      </c>
      <c r="G8018" s="5">
        <f>IF(C8018=0,0,C8018*LABOR_HRS_WK_MES*SEASON_WEEKS*(1+DIM_PCT_MES)^C8018)</f>
        <v>878.32047434609967</v>
      </c>
      <c r="H8018" s="5">
        <f>E8018+F8018+G8018</f>
        <v>4476.567936483103</v>
      </c>
      <c r="I8018" s="5">
        <f>MIN(H8018,FARMER_HRS)</f>
        <v>720</v>
      </c>
      <c r="J8018" s="5">
        <f>MAX(0,H8018-FARMER_HRS)</f>
        <v>3756.567936483103</v>
      </c>
      <c r="K8018" s="2">
        <f>I8018*FARMER_RATE+J8018*TEMP_WORKER_RATE</f>
        <v>90218.193341720529</v>
      </c>
      <c r="L8018" s="2">
        <f>A8018*PRICE_TOM+B8018*PRICE_CAR+C8018*PRICE_MES</f>
        <v>161364</v>
      </c>
      <c r="M8018" s="2">
        <f>A8018*FERT_BED_TOM+B8018*FERT_BED_CAR+C8018*FERT_BED_MES</f>
        <v>27280</v>
      </c>
      <c r="N8018" s="6">
        <f>IF(AND(D8018&lt;=TOTAL_BEDS,J8018&lt;=TEMP_WORKER_MAX*TEMP_WORKER_HRS),1,0)</f>
        <v>1</v>
      </c>
      <c r="O8018" s="2">
        <f>L8018-M8018-K8018-FIXED_COSTS</f>
        <v>23865.806658279471</v>
      </c>
      <c r="P8018" s="2">
        <f>IF(N8018=1,O8018,"")</f>
        <v>23865.806658279471</v>
      </c>
    </row>
    <row r="8019">
      <c r="A8019" s="6">
        <v>12</v>
      </c>
      <c r="B8019" s="6">
        <v>6</v>
      </c>
      <c r="C8019" s="6">
        <v>17</v>
      </c>
      <c r="D8019" s="6">
        <f>A8019+B8019+C8019</f>
        <v>35</v>
      </c>
      <c r="E8019" s="5">
        <f>IF(A8019=0,0,A8019*LABOR_HRS_WK_TOM*SEASON_WEEKS*(1+DIM_PCT_TOM)^A8019)</f>
        <v>3389.5026468586834</v>
      </c>
      <c r="F8019" s="5">
        <f>IF(B8019=0,0,B8019*LABOR_HRS_WK_CAR*SEASON_WEEKS*(1+DIM_PCT_CAR)^B8019)</f>
        <v>208.7448152783202</v>
      </c>
      <c r="G8019" s="5">
        <f>IF(C8019=0,0,C8019*LABOR_HRS_WK_MES*SEASON_WEEKS*(1+DIM_PCT_MES)^C8019)</f>
        <v>944.88069779263992</v>
      </c>
      <c r="H8019" s="5">
        <f>E8019+F8019+G8019</f>
        <v>4543.1281599296435</v>
      </c>
      <c r="I8019" s="5">
        <f>MIN(H8019,FARMER_HRS)</f>
        <v>720</v>
      </c>
      <c r="J8019" s="5">
        <f>MAX(0,H8019-FARMER_HRS)</f>
        <v>3823.1281599296435</v>
      </c>
      <c r="K8019" s="2">
        <f>I8019*FARMER_RATE+J8019*TEMP_WORKER_RATE</f>
        <v>91373.752776556314</v>
      </c>
      <c r="L8019" s="2">
        <f>A8019*PRICE_TOM+B8019*PRICE_CAR+C8019*PRICE_MES</f>
        <v>164064</v>
      </c>
      <c r="M8019" s="2">
        <f>A8019*FERT_BED_TOM+B8019*FERT_BED_CAR+C8019*FERT_BED_MES</f>
        <v>28160</v>
      </c>
      <c r="N8019" s="6">
        <f>IF(AND(D8019&lt;=TOTAL_BEDS,J8019&lt;=TEMP_WORKER_MAX*TEMP_WORKER_HRS),1,0)</f>
        <v>1</v>
      </c>
      <c r="O8019" s="2">
        <f>L8019-M8019-K8019-FIXED_COSTS</f>
        <v>24530.247223443686</v>
      </c>
      <c r="P8019" s="2">
        <f>IF(N8019=1,O8019,"")</f>
        <v>24530.247223443686</v>
      </c>
    </row>
    <row r="8020">
      <c r="A8020" s="6">
        <v>12</v>
      </c>
      <c r="B8020" s="6">
        <v>6</v>
      </c>
      <c r="C8020" s="6">
        <v>18</v>
      </c>
      <c r="D8020" s="6">
        <f>A8020+B8020+C8020</f>
        <v>36</v>
      </c>
      <c r="E8020" s="5">
        <f>IF(A8020=0,0,A8020*LABOR_HRS_WK_TOM*SEASON_WEEKS*(1+DIM_PCT_TOM)^A8020)</f>
        <v>3389.5026468586834</v>
      </c>
      <c r="F8020" s="5">
        <f>IF(B8020=0,0,B8020*LABOR_HRS_WK_CAR*SEASON_WEEKS*(1+DIM_PCT_CAR)^B8020)</f>
        <v>208.7448152783202</v>
      </c>
      <c r="G8020" s="5">
        <f>IF(C8020=0,0,C8020*LABOR_HRS_WK_MES*SEASON_WEEKS*(1+DIM_PCT_MES)^C8020)</f>
        <v>1012.9676892512272</v>
      </c>
      <c r="H8020" s="5">
        <f>E8020+F8020+G8020</f>
        <v>4611.2151513882309</v>
      </c>
      <c r="I8020" s="5">
        <f>MIN(H8020,FARMER_HRS)</f>
        <v>720</v>
      </c>
      <c r="J8020" s="5">
        <f>MAX(0,H8020-FARMER_HRS)</f>
        <v>3891.2151513882309</v>
      </c>
      <c r="K8020" s="2">
        <f>I8020*FARMER_RATE+J8020*TEMP_WORKER_RATE</f>
        <v>92555.818600490122</v>
      </c>
      <c r="L8020" s="2">
        <f>A8020*PRICE_TOM+B8020*PRICE_CAR+C8020*PRICE_MES</f>
        <v>166764</v>
      </c>
      <c r="M8020" s="2">
        <f>A8020*FERT_BED_TOM+B8020*FERT_BED_CAR+C8020*FERT_BED_MES</f>
        <v>29040</v>
      </c>
      <c r="N8020" s="6">
        <f>IF(AND(D8020&lt;=TOTAL_BEDS,J8020&lt;=TEMP_WORKER_MAX*TEMP_WORKER_HRS),1,0)</f>
        <v>1</v>
      </c>
      <c r="O8020" s="2">
        <f>L8020-M8020-K8020-FIXED_COSTS</f>
        <v>25168.181399509878</v>
      </c>
      <c r="P8020" s="2">
        <f>IF(N8020=1,O8020,"")</f>
        <v>25168.181399509878</v>
      </c>
    </row>
    <row r="8021">
      <c r="A8021" s="6">
        <v>12</v>
      </c>
      <c r="B8021" s="6">
        <v>6</v>
      </c>
      <c r="C8021" s="6">
        <v>19</v>
      </c>
      <c r="D8021" s="6">
        <f>A8021+B8021+C8021</f>
        <v>37</v>
      </c>
      <c r="E8021" s="5">
        <f>IF(A8021=0,0,A8021*LABOR_HRS_WK_TOM*SEASON_WEEKS*(1+DIM_PCT_TOM)^A8021)</f>
        <v>3389.5026468586834</v>
      </c>
      <c r="F8021" s="5">
        <f>IF(B8021=0,0,B8021*LABOR_HRS_WK_CAR*SEASON_WEEKS*(1+DIM_PCT_CAR)^B8021)</f>
        <v>208.7448152783202</v>
      </c>
      <c r="G8021" s="5">
        <f>IF(C8021=0,0,C8021*LABOR_HRS_WK_MES*SEASON_WEEKS*(1+DIM_PCT_MES)^C8021)</f>
        <v>1082.6092178872491</v>
      </c>
      <c r="H8021" s="5">
        <f>E8021+F8021+G8021</f>
        <v>4680.8566800242534</v>
      </c>
      <c r="I8021" s="5">
        <f>MIN(H8021,FARMER_HRS)</f>
        <v>720</v>
      </c>
      <c r="J8021" s="5">
        <f>MAX(0,H8021-FARMER_HRS)</f>
        <v>3960.8566800242534</v>
      </c>
      <c r="K8021" s="2">
        <f>I8021*FARMER_RATE+J8021*TEMP_WORKER_RATE</f>
        <v>93764.872917087734</v>
      </c>
      <c r="L8021" s="2">
        <f>A8021*PRICE_TOM+B8021*PRICE_CAR+C8021*PRICE_MES</f>
        <v>169464</v>
      </c>
      <c r="M8021" s="2">
        <f>A8021*FERT_BED_TOM+B8021*FERT_BED_CAR+C8021*FERT_BED_MES</f>
        <v>29920</v>
      </c>
      <c r="N8021" s="6">
        <f>IF(AND(D8021&lt;=TOTAL_BEDS,J8021&lt;=TEMP_WORKER_MAX*TEMP_WORKER_HRS),1,0)</f>
        <v>1</v>
      </c>
      <c r="O8021" s="2">
        <f>L8021-M8021-K8021-FIXED_COSTS</f>
        <v>25779.127082912266</v>
      </c>
      <c r="P8021" s="2">
        <f>IF(N8021=1,O8021,"")</f>
        <v>25779.127082912266</v>
      </c>
    </row>
    <row r="8022">
      <c r="A8022" s="6">
        <v>12</v>
      </c>
      <c r="B8022" s="6">
        <v>6</v>
      </c>
      <c r="C8022" s="6">
        <v>20</v>
      </c>
      <c r="D8022" s="6">
        <f>A8022+B8022+C8022</f>
        <v>38</v>
      </c>
      <c r="E8022" s="5">
        <f>IF(A8022=0,0,A8022*LABOR_HRS_WK_TOM*SEASON_WEEKS*(1+DIM_PCT_TOM)^A8022)</f>
        <v>3389.5026468586834</v>
      </c>
      <c r="F8022" s="5">
        <f>IF(B8022=0,0,B8022*LABOR_HRS_WK_CAR*SEASON_WEEKS*(1+DIM_PCT_CAR)^B8022)</f>
        <v>208.7448152783202</v>
      </c>
      <c r="G8022" s="5">
        <f>IF(C8022=0,0,C8022*LABOR_HRS_WK_MES*SEASON_WEEKS*(1+DIM_PCT_MES)^C8022)</f>
        <v>1153.8335085377259</v>
      </c>
      <c r="H8022" s="5">
        <f>E8022+F8022+G8022</f>
        <v>4752.0809706747295</v>
      </c>
      <c r="I8022" s="5">
        <f>MIN(H8022,FARMER_HRS)</f>
        <v>720</v>
      </c>
      <c r="J8022" s="5">
        <f>MAX(0,H8022-FARMER_HRS)</f>
        <v>4032.0809706747295</v>
      </c>
      <c r="K8022" s="2">
        <f>I8022*FARMER_RATE+J8022*TEMP_WORKER_RATE</f>
        <v>95001.405740880713</v>
      </c>
      <c r="L8022" s="2">
        <f>A8022*PRICE_TOM+B8022*PRICE_CAR+C8022*PRICE_MES</f>
        <v>172164</v>
      </c>
      <c r="M8022" s="2">
        <f>A8022*FERT_BED_TOM+B8022*FERT_BED_CAR+C8022*FERT_BED_MES</f>
        <v>30800</v>
      </c>
      <c r="N8022" s="6">
        <f>IF(AND(D8022&lt;=TOTAL_BEDS,J8022&lt;=TEMP_WORKER_MAX*TEMP_WORKER_HRS),1,0)</f>
        <v>1</v>
      </c>
      <c r="O8022" s="2">
        <f>L8022-M8022-K8022-FIXED_COSTS</f>
        <v>26362.594259119287</v>
      </c>
      <c r="P8022" s="2">
        <f>IF(N8022=1,O8022,"")</f>
        <v>26362.594259119287</v>
      </c>
    </row>
    <row r="8023">
      <c r="A8023" s="6">
        <v>12</v>
      </c>
      <c r="B8023" s="6">
        <v>6</v>
      </c>
      <c r="C8023" s="6">
        <v>21</v>
      </c>
      <c r="D8023" s="6">
        <f>A8023+B8023+C8023</f>
        <v>39</v>
      </c>
      <c r="E8023" s="5">
        <f>IF(A8023=0,0,A8023*LABOR_HRS_WK_TOM*SEASON_WEEKS*(1+DIM_PCT_TOM)^A8023)</f>
        <v>3389.5026468586834</v>
      </c>
      <c r="F8023" s="5">
        <f>IF(B8023=0,0,B8023*LABOR_HRS_WK_CAR*SEASON_WEEKS*(1+DIM_PCT_CAR)^B8023)</f>
        <v>208.7448152783202</v>
      </c>
      <c r="G8023" s="5">
        <f>IF(C8023=0,0,C8023*LABOR_HRS_WK_MES*SEASON_WEEKS*(1+DIM_PCT_MES)^C8023)</f>
        <v>1226.6692487641699</v>
      </c>
      <c r="H8023" s="5">
        <f>E8023+F8023+G8023</f>
        <v>4824.9167109011742</v>
      </c>
      <c r="I8023" s="5">
        <f>MIN(H8023,FARMER_HRS)</f>
        <v>720</v>
      </c>
      <c r="J8023" s="5">
        <f>MAX(0,H8023-FARMER_HRS)</f>
        <v>4104.9167109011742</v>
      </c>
      <c r="K8023" s="2">
        <f>I8023*FARMER_RATE+J8023*TEMP_WORKER_RATE</f>
        <v>96265.915119812053</v>
      </c>
      <c r="L8023" s="2">
        <f>A8023*PRICE_TOM+B8023*PRICE_CAR+C8023*PRICE_MES</f>
        <v>174864</v>
      </c>
      <c r="M8023" s="2">
        <f>A8023*FERT_BED_TOM+B8023*FERT_BED_CAR+C8023*FERT_BED_MES</f>
        <v>31680</v>
      </c>
      <c r="N8023" s="6">
        <f>IF(AND(D8023&lt;=TOTAL_BEDS,J8023&lt;=TEMP_WORKER_MAX*TEMP_WORKER_HRS),1,0)</f>
        <v>1</v>
      </c>
      <c r="O8023" s="2">
        <f>L8023-M8023-K8023-FIXED_COSTS</f>
        <v>26918.084880187947</v>
      </c>
      <c r="P8023" s="2">
        <f>IF(N8023=1,O8023,"")</f>
        <v>26918.084880187947</v>
      </c>
    </row>
    <row r="8024">
      <c r="A8024" s="6">
        <v>12</v>
      </c>
      <c r="B8024" s="6">
        <v>6</v>
      </c>
      <c r="C8024" s="6">
        <v>22</v>
      </c>
      <c r="D8024" s="6">
        <f>A8024+B8024+C8024</f>
        <v>40</v>
      </c>
      <c r="E8024" s="5">
        <f>IF(A8024=0,0,A8024*LABOR_HRS_WK_TOM*SEASON_WEEKS*(1+DIM_PCT_TOM)^A8024)</f>
        <v>3389.5026468586834</v>
      </c>
      <c r="F8024" s="5">
        <f>IF(B8024=0,0,B8024*LABOR_HRS_WK_CAR*SEASON_WEEKS*(1+DIM_PCT_CAR)^B8024)</f>
        <v>208.7448152783202</v>
      </c>
      <c r="G8024" s="5">
        <f>IF(C8024=0,0,C8024*LABOR_HRS_WK_MES*SEASON_WEEKS*(1+DIM_PCT_MES)^C8024)</f>
        <v>1301.1455960105659</v>
      </c>
      <c r="H8024" s="5">
        <f>E8024+F8024+G8024</f>
        <v>4899.39305814757</v>
      </c>
      <c r="I8024" s="5">
        <f>MIN(H8024,FARMER_HRS)</f>
        <v>720</v>
      </c>
      <c r="J8024" s="5">
        <f>MAX(0,H8024-FARMER_HRS)</f>
        <v>4179.39305814757</v>
      </c>
      <c r="K8024" s="2">
        <f>I8024*FARMER_RATE+J8024*TEMP_WORKER_RATE</f>
        <v>97558.907259506421</v>
      </c>
      <c r="L8024" s="2">
        <f>A8024*PRICE_TOM+B8024*PRICE_CAR+C8024*PRICE_MES</f>
        <v>177564</v>
      </c>
      <c r="M8024" s="2">
        <f>A8024*FERT_BED_TOM+B8024*FERT_BED_CAR+C8024*FERT_BED_MES</f>
        <v>32560</v>
      </c>
      <c r="N8024" s="6">
        <f>IF(AND(D8024&lt;=TOTAL_BEDS,J8024&lt;=TEMP_WORKER_MAX*TEMP_WORKER_HRS),1,0)</f>
        <v>1</v>
      </c>
      <c r="O8024" s="2">
        <f>L8024-M8024-K8024-FIXED_COSTS</f>
        <v>27445.092740493579</v>
      </c>
      <c r="P8024" s="2">
        <f>IF(N8024=1,O8024,"")</f>
        <v>27445.092740493579</v>
      </c>
    </row>
    <row r="8025">
      <c r="A8025" s="6">
        <v>12</v>
      </c>
      <c r="B8025" s="6">
        <v>6</v>
      </c>
      <c r="C8025" s="6">
        <v>23</v>
      </c>
      <c r="D8025" s="6">
        <f>A8025+B8025+C8025</f>
        <v>41</v>
      </c>
      <c r="E8025" s="5">
        <f>IF(A8025=0,0,A8025*LABOR_HRS_WK_TOM*SEASON_WEEKS*(1+DIM_PCT_TOM)^A8025)</f>
        <v>3389.5026468586834</v>
      </c>
      <c r="F8025" s="5">
        <f>IF(B8025=0,0,B8025*LABOR_HRS_WK_CAR*SEASON_WEEKS*(1+DIM_PCT_CAR)^B8025)</f>
        <v>208.7448152783202</v>
      </c>
      <c r="G8025" s="5">
        <f>IF(C8025=0,0,C8025*LABOR_HRS_WK_MES*SEASON_WEEKS*(1+DIM_PCT_MES)^C8025)</f>
        <v>1377.2921848680023</v>
      </c>
      <c r="H8025" s="5">
        <f>E8025+F8025+G8025</f>
        <v>4975.5396470050064</v>
      </c>
      <c r="I8025" s="5">
        <f>MIN(H8025,FARMER_HRS)</f>
        <v>720</v>
      </c>
      <c r="J8025" s="5">
        <f>MAX(0,H8025-FARMER_HRS)</f>
        <v>4255.5396470050064</v>
      </c>
      <c r="K8025" s="2">
        <f>I8025*FARMER_RATE+J8025*TEMP_WORKER_RATE</f>
        <v>98880.896649392467</v>
      </c>
      <c r="L8025" s="2">
        <f>A8025*PRICE_TOM+B8025*PRICE_CAR+C8025*PRICE_MES</f>
        <v>180264</v>
      </c>
      <c r="M8025" s="2">
        <f>A8025*FERT_BED_TOM+B8025*FERT_BED_CAR+C8025*FERT_BED_MES</f>
        <v>33440</v>
      </c>
      <c r="N8025" s="6">
        <f>IF(AND(D8025&lt;=TOTAL_BEDS,J8025&lt;=TEMP_WORKER_MAX*TEMP_WORKER_HRS),1,0)</f>
        <v>1</v>
      </c>
      <c r="O8025" s="2">
        <f>L8025-M8025-K8025-FIXED_COSTS</f>
        <v>27943.103350607533</v>
      </c>
      <c r="P8025" s="2">
        <f>IF(N8025=1,O8025,"")</f>
        <v>27943.103350607533</v>
      </c>
    </row>
    <row r="8026">
      <c r="A8026" s="6">
        <v>12</v>
      </c>
      <c r="B8026" s="6">
        <v>6</v>
      </c>
      <c r="C8026" s="6">
        <v>24</v>
      </c>
      <c r="D8026" s="6">
        <f>A8026+B8026+C8026</f>
        <v>42</v>
      </c>
      <c r="E8026" s="5">
        <f>IF(A8026=0,0,A8026*LABOR_HRS_WK_TOM*SEASON_WEEKS*(1+DIM_PCT_TOM)^A8026)</f>
        <v>3389.5026468586834</v>
      </c>
      <c r="F8026" s="5">
        <f>IF(B8026=0,0,B8026*LABOR_HRS_WK_CAR*SEASON_WEEKS*(1+DIM_PCT_CAR)^B8026)</f>
        <v>208.7448152783202</v>
      </c>
      <c r="G8026" s="5">
        <f>IF(C8026=0,0,C8026*LABOR_HRS_WK_MES*SEASON_WEEKS*(1+DIM_PCT_MES)^C8026)</f>
        <v>1455.139134447498</v>
      </c>
      <c r="H8026" s="5">
        <f>E8026+F8026+G8026</f>
        <v>5053.3865965845016</v>
      </c>
      <c r="I8026" s="5">
        <f>MIN(H8026,FARMER_HRS)</f>
        <v>720</v>
      </c>
      <c r="J8026" s="5">
        <f>MAX(0,H8026-FARMER_HRS)</f>
        <v>4333.3865965845016</v>
      </c>
      <c r="K8026" s="2">
        <f>I8026*FARMER_RATE+J8026*TEMP_WORKER_RATE</f>
        <v>100232.40619070316</v>
      </c>
      <c r="L8026" s="2">
        <f>A8026*PRICE_TOM+B8026*PRICE_CAR+C8026*PRICE_MES</f>
        <v>182964</v>
      </c>
      <c r="M8026" s="2">
        <f>A8026*FERT_BED_TOM+B8026*FERT_BED_CAR+C8026*FERT_BED_MES</f>
        <v>34320</v>
      </c>
      <c r="N8026" s="6">
        <f>IF(AND(D8026&lt;=TOTAL_BEDS,J8026&lt;=TEMP_WORKER_MAX*TEMP_WORKER_HRS),1,0)</f>
        <v>1</v>
      </c>
      <c r="O8026" s="2">
        <f>L8026-M8026-K8026-FIXED_COSTS</f>
        <v>28411.593809296843</v>
      </c>
      <c r="P8026" s="2">
        <f>IF(N8026=1,O8026,"")</f>
        <v>28411.593809296843</v>
      </c>
    </row>
    <row r="8027">
      <c r="A8027" s="6">
        <v>12</v>
      </c>
      <c r="B8027" s="6">
        <v>6</v>
      </c>
      <c r="C8027" s="6">
        <v>25</v>
      </c>
      <c r="D8027" s="6">
        <f>A8027+B8027+C8027</f>
        <v>43</v>
      </c>
      <c r="E8027" s="5">
        <f>IF(A8027=0,0,A8027*LABOR_HRS_WK_TOM*SEASON_WEEKS*(1+DIM_PCT_TOM)^A8027)</f>
        <v>3389.5026468586834</v>
      </c>
      <c r="F8027" s="5">
        <f>IF(B8027=0,0,B8027*LABOR_HRS_WK_CAR*SEASON_WEEKS*(1+DIM_PCT_CAR)^B8027)</f>
        <v>208.7448152783202</v>
      </c>
      <c r="G8027" s="5">
        <f>IF(C8027=0,0,C8027*LABOR_HRS_WK_MES*SEASON_WEEKS*(1+DIM_PCT_MES)^C8027)</f>
        <v>1534.7170558625955</v>
      </c>
      <c r="H8027" s="5">
        <f>E8027+F8027+G8027</f>
        <v>5132.9645179996</v>
      </c>
      <c r="I8027" s="5">
        <f>MIN(H8027,FARMER_HRS)</f>
        <v>720</v>
      </c>
      <c r="J8027" s="5">
        <f>MAX(0,H8027-FARMER_HRS)</f>
        <v>4412.9645179996</v>
      </c>
      <c r="K8027" s="2">
        <f>I8027*FARMER_RATE+J8027*TEMP_WORKER_RATE</f>
        <v>101613.96732638194</v>
      </c>
      <c r="L8027" s="2">
        <f>A8027*PRICE_TOM+B8027*PRICE_CAR+C8027*PRICE_MES</f>
        <v>185664</v>
      </c>
      <c r="M8027" s="2">
        <f>A8027*FERT_BED_TOM+B8027*FERT_BED_CAR+C8027*FERT_BED_MES</f>
        <v>35200</v>
      </c>
      <c r="N8027" s="6">
        <f>IF(AND(D8027&lt;=TOTAL_BEDS,J8027&lt;=TEMP_WORKER_MAX*TEMP_WORKER_HRS),1,0)</f>
        <v>1</v>
      </c>
      <c r="O8027" s="2">
        <f>L8027-M8027-K8027-FIXED_COSTS</f>
        <v>28850.032673618058</v>
      </c>
      <c r="P8027" s="2">
        <f>IF(N8027=1,O8027,"")</f>
        <v>28850.032673618058</v>
      </c>
    </row>
    <row r="8028">
      <c r="A8028" s="6">
        <v>12</v>
      </c>
      <c r="B8028" s="6">
        <v>6</v>
      </c>
      <c r="C8028" s="6">
        <v>26</v>
      </c>
      <c r="D8028" s="6">
        <f>A8028+B8028+C8028</f>
        <v>44</v>
      </c>
      <c r="E8028" s="5">
        <f>IF(A8028=0,0,A8028*LABOR_HRS_WK_TOM*SEASON_WEEKS*(1+DIM_PCT_TOM)^A8028)</f>
        <v>3389.5026468586834</v>
      </c>
      <c r="F8028" s="5">
        <f>IF(B8028=0,0,B8028*LABOR_HRS_WK_CAR*SEASON_WEEKS*(1+DIM_PCT_CAR)^B8028)</f>
        <v>208.7448152783202</v>
      </c>
      <c r="G8028" s="5">
        <f>IF(C8028=0,0,C8028*LABOR_HRS_WK_MES*SEASON_WEEKS*(1+DIM_PCT_MES)^C8028)</f>
        <v>1616.0570598233128</v>
      </c>
      <c r="H8028" s="5">
        <f>E8028+F8028+G8028</f>
        <v>5214.3045219603164</v>
      </c>
      <c r="I8028" s="5">
        <f>MIN(H8028,FARMER_HRS)</f>
        <v>720</v>
      </c>
      <c r="J8028" s="5">
        <f>MAX(0,H8028-FARMER_HRS)</f>
        <v>4494.3045219603164</v>
      </c>
      <c r="K8028" s="2">
        <f>I8028*FARMER_RATE+J8028*TEMP_WORKER_RATE</f>
        <v>103026.12017292216</v>
      </c>
      <c r="L8028" s="2">
        <f>A8028*PRICE_TOM+B8028*PRICE_CAR+C8028*PRICE_MES</f>
        <v>188364</v>
      </c>
      <c r="M8028" s="2">
        <f>A8028*FERT_BED_TOM+B8028*FERT_BED_CAR+C8028*FERT_BED_MES</f>
        <v>36080</v>
      </c>
      <c r="N8028" s="6">
        <f>IF(AND(D8028&lt;=TOTAL_BEDS,J8028&lt;=TEMP_WORKER_MAX*TEMP_WORKER_HRS),1,0)</f>
        <v>1</v>
      </c>
      <c r="O8028" s="2">
        <f>L8028-M8028-K8028-FIXED_COSTS</f>
        <v>29257.879827077835</v>
      </c>
      <c r="P8028" s="2">
        <f>IF(N8028=1,O8028,"")</f>
        <v>29257.879827077835</v>
      </c>
    </row>
    <row r="8029">
      <c r="A8029" s="6">
        <v>12</v>
      </c>
      <c r="B8029" s="6">
        <v>6</v>
      </c>
      <c r="C8029" s="6">
        <v>27</v>
      </c>
      <c r="D8029" s="6">
        <f>A8029+B8029+C8029</f>
        <v>45</v>
      </c>
      <c r="E8029" s="5">
        <f>IF(A8029=0,0,A8029*LABOR_HRS_WK_TOM*SEASON_WEEKS*(1+DIM_PCT_TOM)^A8029)</f>
        <v>3389.5026468586834</v>
      </c>
      <c r="F8029" s="5">
        <f>IF(B8029=0,0,B8029*LABOR_HRS_WK_CAR*SEASON_WEEKS*(1+DIM_PCT_CAR)^B8029)</f>
        <v>208.7448152783202</v>
      </c>
      <c r="G8029" s="5">
        <f>IF(C8029=0,0,C8029*LABOR_HRS_WK_MES*SEASON_WEEKS*(1+DIM_PCT_MES)^C8029)</f>
        <v>1699.19076434307</v>
      </c>
      <c r="H8029" s="5">
        <f>E8029+F8029+G8029</f>
        <v>5297.4382264800734</v>
      </c>
      <c r="I8029" s="5">
        <f>MIN(H8029,FARMER_HRS)</f>
        <v>720</v>
      </c>
      <c r="J8029" s="5">
        <f>MAX(0,H8029-FARMER_HRS)</f>
        <v>4577.4382264800734</v>
      </c>
      <c r="K8029" s="2">
        <f>I8029*FARMER_RATE+J8029*TEMP_WORKER_RATE</f>
        <v>104469.41365416793</v>
      </c>
      <c r="L8029" s="2">
        <f>A8029*PRICE_TOM+B8029*PRICE_CAR+C8029*PRICE_MES</f>
        <v>191064</v>
      </c>
      <c r="M8029" s="2">
        <f>A8029*FERT_BED_TOM+B8029*FERT_BED_CAR+C8029*FERT_BED_MES</f>
        <v>36960</v>
      </c>
      <c r="N8029" s="6">
        <f>IF(AND(D8029&lt;=TOTAL_BEDS,J8029&lt;=TEMP_WORKER_MAX*TEMP_WORKER_HRS),1,0)</f>
        <v>1</v>
      </c>
      <c r="O8029" s="2">
        <f>L8029-M8029-K8029-FIXED_COSTS</f>
        <v>29634.586345832067</v>
      </c>
      <c r="P8029" s="2">
        <f>IF(N8029=1,O8029,"")</f>
        <v>29634.586345832067</v>
      </c>
    </row>
    <row r="8030">
      <c r="A8030" s="6">
        <v>12</v>
      </c>
      <c r="B8030" s="6">
        <v>6</v>
      </c>
      <c r="C8030" s="6">
        <v>28</v>
      </c>
      <c r="D8030" s="6">
        <f>A8030+B8030+C8030</f>
        <v>46</v>
      </c>
      <c r="E8030" s="5">
        <f>IF(A8030=0,0,A8030*LABOR_HRS_WK_TOM*SEASON_WEEKS*(1+DIM_PCT_TOM)^A8030)</f>
        <v>3389.5026468586834</v>
      </c>
      <c r="F8030" s="5">
        <f>IF(B8030=0,0,B8030*LABOR_HRS_WK_CAR*SEASON_WEEKS*(1+DIM_PCT_CAR)^B8030)</f>
        <v>208.7448152783202</v>
      </c>
      <c r="G8030" s="5">
        <f>IF(C8030=0,0,C8030*LABOR_HRS_WK_MES*SEASON_WEEKS*(1+DIM_PCT_MES)^C8030)</f>
        <v>1784.1503025602233</v>
      </c>
      <c r="H8030" s="5">
        <f>E8030+F8030+G8030</f>
        <v>5382.3977646972271</v>
      </c>
      <c r="I8030" s="5">
        <f>MIN(H8030,FARMER_HRS)</f>
        <v>720</v>
      </c>
      <c r="J8030" s="5">
        <f>MAX(0,H8030-FARMER_HRS)</f>
        <v>4662.3977646972271</v>
      </c>
      <c r="K8030" s="2">
        <f>I8030*FARMER_RATE+J8030*TEMP_WORKER_RATE</f>
        <v>105944.40563710463</v>
      </c>
      <c r="L8030" s="2">
        <f>A8030*PRICE_TOM+B8030*PRICE_CAR+C8030*PRICE_MES</f>
        <v>193764</v>
      </c>
      <c r="M8030" s="2">
        <f>A8030*FERT_BED_TOM+B8030*FERT_BED_CAR+C8030*FERT_BED_MES</f>
        <v>37840</v>
      </c>
      <c r="N8030" s="6">
        <f>IF(AND(D8030&lt;=TOTAL_BEDS,J8030&lt;=TEMP_WORKER_MAX*TEMP_WORKER_HRS),1,0)</f>
        <v>1</v>
      </c>
      <c r="O8030" s="2">
        <f>L8030-M8030-K8030-FIXED_COSTS</f>
        <v>29979.594362895368</v>
      </c>
      <c r="P8030" s="2">
        <f>IF(N8030=1,O8030,"")</f>
        <v>29979.594362895368</v>
      </c>
    </row>
    <row r="8031">
      <c r="A8031" s="6">
        <v>12</v>
      </c>
      <c r="B8031" s="6">
        <v>6</v>
      </c>
      <c r="C8031" s="6">
        <v>29</v>
      </c>
      <c r="D8031" s="6">
        <f>A8031+B8031+C8031</f>
        <v>47</v>
      </c>
      <c r="E8031" s="5">
        <f>IF(A8031=0,0,A8031*LABOR_HRS_WK_TOM*SEASON_WEEKS*(1+DIM_PCT_TOM)^A8031)</f>
        <v>3389.5026468586834</v>
      </c>
      <c r="F8031" s="5">
        <f>IF(B8031=0,0,B8031*LABOR_HRS_WK_CAR*SEASON_WEEKS*(1+DIM_PCT_CAR)^B8031)</f>
        <v>208.7448152783202</v>
      </c>
      <c r="G8031" s="5">
        <f>IF(C8031=0,0,C8031*LABOR_HRS_WK_MES*SEASON_WEEKS*(1+DIM_PCT_MES)^C8031)</f>
        <v>1870.9683306758766</v>
      </c>
      <c r="H8031" s="5">
        <f>E8031+F8031+G8031</f>
        <v>5469.21579281288</v>
      </c>
      <c r="I8031" s="5">
        <f>MIN(H8031,FARMER_HRS)</f>
        <v>720</v>
      </c>
      <c r="J8031" s="5">
        <f>MAX(0,H8031-FARMER_HRS)</f>
        <v>4749.21579281288</v>
      </c>
      <c r="K8031" s="2">
        <f>I8031*FARMER_RATE+J8031*TEMP_WORKER_RATE</f>
        <v>107451.66306966805</v>
      </c>
      <c r="L8031" s="2">
        <f>A8031*PRICE_TOM+B8031*PRICE_CAR+C8031*PRICE_MES</f>
        <v>196464</v>
      </c>
      <c r="M8031" s="2">
        <f>A8031*FERT_BED_TOM+B8031*FERT_BED_CAR+C8031*FERT_BED_MES</f>
        <v>38720</v>
      </c>
      <c r="N8031" s="6">
        <f>IF(AND(D8031&lt;=TOTAL_BEDS,J8031&lt;=TEMP_WORKER_MAX*TEMP_WORKER_HRS),1,0)</f>
        <v>1</v>
      </c>
      <c r="O8031" s="2">
        <f>L8031-M8031-K8031-FIXED_COSTS</f>
        <v>30292.336930331949</v>
      </c>
      <c r="P8031" s="2">
        <f>IF(N8031=1,O8031,"")</f>
        <v>30292.336930331949</v>
      </c>
    </row>
    <row r="8032">
      <c r="A8032" s="6">
        <v>12</v>
      </c>
      <c r="B8032" s="6">
        <v>6</v>
      </c>
      <c r="C8032" s="6">
        <v>30</v>
      </c>
      <c r="D8032" s="6">
        <f>A8032+B8032+C8032</f>
        <v>48</v>
      </c>
      <c r="E8032" s="5">
        <f>IF(A8032=0,0,A8032*LABOR_HRS_WK_TOM*SEASON_WEEKS*(1+DIM_PCT_TOM)^A8032)</f>
        <v>3389.5026468586834</v>
      </c>
      <c r="F8032" s="5">
        <f>IF(B8032=0,0,B8032*LABOR_HRS_WK_CAR*SEASON_WEEKS*(1+DIM_PCT_CAR)^B8032)</f>
        <v>208.7448152783202</v>
      </c>
      <c r="G8032" s="5">
        <f>IF(C8032=0,0,C8032*LABOR_HRS_WK_MES*SEASON_WEEKS*(1+DIM_PCT_MES)^C8032)</f>
        <v>1959.6780360096466</v>
      </c>
      <c r="H8032" s="5">
        <f>E8032+F8032+G8032</f>
        <v>5557.92549814665</v>
      </c>
      <c r="I8032" s="5">
        <f>MIN(H8032,FARMER_HRS)</f>
        <v>720</v>
      </c>
      <c r="J8032" s="5">
        <f>MAX(0,H8032-FARMER_HRS)</f>
        <v>4837.92549814665</v>
      </c>
      <c r="K8032" s="2">
        <f>I8032*FARMER_RATE+J8032*TEMP_WORKER_RATE</f>
        <v>108991.76212060156</v>
      </c>
      <c r="L8032" s="2">
        <f>A8032*PRICE_TOM+B8032*PRICE_CAR+C8032*PRICE_MES</f>
        <v>199164</v>
      </c>
      <c r="M8032" s="2">
        <f>A8032*FERT_BED_TOM+B8032*FERT_BED_CAR+C8032*FERT_BED_MES</f>
        <v>39600</v>
      </c>
      <c r="N8032" s="6">
        <f>IF(AND(D8032&lt;=TOTAL_BEDS,J8032&lt;=TEMP_WORKER_MAX*TEMP_WORKER_HRS),1,0)</f>
        <v>1</v>
      </c>
      <c r="O8032" s="2">
        <f>L8032-M8032-K8032-FIXED_COSTS</f>
        <v>30572.237879398439</v>
      </c>
      <c r="P8032" s="2">
        <f>IF(N8032=1,O8032,"")</f>
        <v>30572.237879398439</v>
      </c>
    </row>
    <row r="8033">
      <c r="A8033" s="6">
        <v>12</v>
      </c>
      <c r="B8033" s="6">
        <v>7</v>
      </c>
      <c r="C8033" s="6">
        <v>0</v>
      </c>
      <c r="D8033" s="6">
        <f>A8033+B8033+C8033</f>
        <v>19</v>
      </c>
      <c r="E8033" s="5">
        <f>IF(A8033=0,0,A8033*LABOR_HRS_WK_TOM*SEASON_WEEKS*(1+DIM_PCT_TOM)^A8033)</f>
        <v>3389.5026468586834</v>
      </c>
      <c r="F8033" s="5">
        <f>IF(B8033=0,0,B8033*LABOR_HRS_WK_CAR*SEASON_WEEKS*(1+DIM_PCT_CAR)^B8033)</f>
        <v>249.62400827032462</v>
      </c>
      <c r="G8033" s="5">
        <f>IF(C8033=0,0,C8033*LABOR_HRS_WK_MES*SEASON_WEEKS*(1+DIM_PCT_MES)^C8033)</f>
        <v>0</v>
      </c>
      <c r="H8033" s="5">
        <f>E8033+F8033+G8033</f>
        <v>3639.1266551290082</v>
      </c>
      <c r="I8033" s="5">
        <f>MIN(H8033,FARMER_HRS)</f>
        <v>720</v>
      </c>
      <c r="J8033" s="5">
        <f>MAX(0,H8033-FARMER_HRS)</f>
        <v>2919.1266551290082</v>
      </c>
      <c r="K8033" s="2">
        <f>I8033*FARMER_RATE+J8033*TEMP_WORKER_RATE</f>
        <v>75679.282207100827</v>
      </c>
      <c r="L8033" s="2">
        <f>A8033*PRICE_TOM+B8033*PRICE_CAR+C8033*PRICE_MES</f>
        <v>120258</v>
      </c>
      <c r="M8033" s="2">
        <f>A8033*FERT_BED_TOM+B8033*FERT_BED_CAR+C8033*FERT_BED_MES</f>
        <v>13640</v>
      </c>
      <c r="N8033" s="6">
        <f>IF(AND(D8033&lt;=TOTAL_BEDS,J8033&lt;=TEMP_WORKER_MAX*TEMP_WORKER_HRS),1,0)</f>
        <v>1</v>
      </c>
      <c r="O8033" s="2">
        <f>L8033-M8033-K8033-FIXED_COSTS</f>
        <v>10938.717792899173</v>
      </c>
      <c r="P8033" s="2">
        <f>IF(N8033=1,O8033,"")</f>
        <v>10938.717792899173</v>
      </c>
    </row>
    <row r="8034">
      <c r="A8034" s="6">
        <v>12</v>
      </c>
      <c r="B8034" s="6">
        <v>7</v>
      </c>
      <c r="C8034" s="6">
        <v>1</v>
      </c>
      <c r="D8034" s="6">
        <f>A8034+B8034+C8034</f>
        <v>20</v>
      </c>
      <c r="E8034" s="5">
        <f>IF(A8034=0,0,A8034*LABOR_HRS_WK_TOM*SEASON_WEEKS*(1+DIM_PCT_TOM)^A8034)</f>
        <v>3389.5026468586834</v>
      </c>
      <c r="F8034" s="5">
        <f>IF(B8034=0,0,B8034*LABOR_HRS_WK_CAR*SEASON_WEEKS*(1+DIM_PCT_CAR)^B8034)</f>
        <v>249.62400827032462</v>
      </c>
      <c r="G8034" s="5">
        <f>IF(C8034=0,0,C8034*LABOR_HRS_WK_MES*SEASON_WEEKS*(1+DIM_PCT_MES)^C8034)</f>
        <v>45.5625</v>
      </c>
      <c r="H8034" s="5">
        <f>E8034+F8034+G8034</f>
        <v>3684.6891551290082</v>
      </c>
      <c r="I8034" s="5">
        <f>MIN(H8034,FARMER_HRS)</f>
        <v>720</v>
      </c>
      <c r="J8034" s="5">
        <f>MAX(0,H8034-FARMER_HRS)</f>
        <v>2964.6891551290082</v>
      </c>
      <c r="K8034" s="2">
        <f>I8034*FARMER_RATE+J8034*TEMP_WORKER_RATE</f>
        <v>76470.297832100827</v>
      </c>
      <c r="L8034" s="2">
        <f>A8034*PRICE_TOM+B8034*PRICE_CAR+C8034*PRICE_MES</f>
        <v>122958</v>
      </c>
      <c r="M8034" s="2">
        <f>A8034*FERT_BED_TOM+B8034*FERT_BED_CAR+C8034*FERT_BED_MES</f>
        <v>14520</v>
      </c>
      <c r="N8034" s="6">
        <f>IF(AND(D8034&lt;=TOTAL_BEDS,J8034&lt;=TEMP_WORKER_MAX*TEMP_WORKER_HRS),1,0)</f>
        <v>1</v>
      </c>
      <c r="O8034" s="2">
        <f>L8034-M8034-K8034-FIXED_COSTS</f>
        <v>11967.702167899173</v>
      </c>
      <c r="P8034" s="2">
        <f>IF(N8034=1,O8034,"")</f>
        <v>11967.702167899173</v>
      </c>
    </row>
    <row r="8035">
      <c r="A8035" s="6">
        <v>12</v>
      </c>
      <c r="B8035" s="6">
        <v>7</v>
      </c>
      <c r="C8035" s="6">
        <v>2</v>
      </c>
      <c r="D8035" s="6">
        <f>A8035+B8035+C8035</f>
        <v>21</v>
      </c>
      <c r="E8035" s="5">
        <f>IF(A8035=0,0,A8035*LABOR_HRS_WK_TOM*SEASON_WEEKS*(1+DIM_PCT_TOM)^A8035)</f>
        <v>3389.5026468586834</v>
      </c>
      <c r="F8035" s="5">
        <f>IF(B8035=0,0,B8035*LABOR_HRS_WK_CAR*SEASON_WEEKS*(1+DIM_PCT_CAR)^B8035)</f>
        <v>249.62400827032462</v>
      </c>
      <c r="G8035" s="5">
        <f>IF(C8035=0,0,C8035*LABOR_HRS_WK_MES*SEASON_WEEKS*(1+DIM_PCT_MES)^C8035)</f>
        <v>92.2640625</v>
      </c>
      <c r="H8035" s="5">
        <f>E8035+F8035+G8035</f>
        <v>3731.3907176290081</v>
      </c>
      <c r="I8035" s="5">
        <f>MIN(H8035,FARMER_HRS)</f>
        <v>720</v>
      </c>
      <c r="J8035" s="5">
        <f>MAX(0,H8035-FARMER_HRS)</f>
        <v>3011.3907176290081</v>
      </c>
      <c r="K8035" s="2">
        <f>I8035*FARMER_RATE+J8035*TEMP_WORKER_RATE</f>
        <v>77281.088847725827</v>
      </c>
      <c r="L8035" s="2">
        <f>A8035*PRICE_TOM+B8035*PRICE_CAR+C8035*PRICE_MES</f>
        <v>125658</v>
      </c>
      <c r="M8035" s="2">
        <f>A8035*FERT_BED_TOM+B8035*FERT_BED_CAR+C8035*FERT_BED_MES</f>
        <v>15400</v>
      </c>
      <c r="N8035" s="6">
        <f>IF(AND(D8035&lt;=TOTAL_BEDS,J8035&lt;=TEMP_WORKER_MAX*TEMP_WORKER_HRS),1,0)</f>
        <v>1</v>
      </c>
      <c r="O8035" s="2">
        <f>L8035-M8035-K8035-FIXED_COSTS</f>
        <v>12976.911152274173</v>
      </c>
      <c r="P8035" s="2">
        <f>IF(N8035=1,O8035,"")</f>
        <v>12976.911152274173</v>
      </c>
    </row>
    <row r="8036">
      <c r="A8036" s="6">
        <v>12</v>
      </c>
      <c r="B8036" s="6">
        <v>7</v>
      </c>
      <c r="C8036" s="6">
        <v>3</v>
      </c>
      <c r="D8036" s="6">
        <f>A8036+B8036+C8036</f>
        <v>22</v>
      </c>
      <c r="E8036" s="5">
        <f>IF(A8036=0,0,A8036*LABOR_HRS_WK_TOM*SEASON_WEEKS*(1+DIM_PCT_TOM)^A8036)</f>
        <v>3389.5026468586834</v>
      </c>
      <c r="F8036" s="5">
        <f>IF(B8036=0,0,B8036*LABOR_HRS_WK_CAR*SEASON_WEEKS*(1+DIM_PCT_CAR)^B8036)</f>
        <v>249.62400827032462</v>
      </c>
      <c r="G8036" s="5">
        <f>IF(C8036=0,0,C8036*LABOR_HRS_WK_MES*SEASON_WEEKS*(1+DIM_PCT_MES)^C8036)</f>
        <v>140.12604492187498</v>
      </c>
      <c r="H8036" s="5">
        <f>E8036+F8036+G8036</f>
        <v>3779.252700050883</v>
      </c>
      <c r="I8036" s="5">
        <f>MIN(H8036,FARMER_HRS)</f>
        <v>720</v>
      </c>
      <c r="J8036" s="5">
        <f>MAX(0,H8036-FARMER_HRS)</f>
        <v>3059.252700050883</v>
      </c>
      <c r="K8036" s="2">
        <f>I8036*FARMER_RATE+J8036*TEMP_WORKER_RATE</f>
        <v>78112.026042550046</v>
      </c>
      <c r="L8036" s="2">
        <f>A8036*PRICE_TOM+B8036*PRICE_CAR+C8036*PRICE_MES</f>
        <v>128358</v>
      </c>
      <c r="M8036" s="2">
        <f>A8036*FERT_BED_TOM+B8036*FERT_BED_CAR+C8036*FERT_BED_MES</f>
        <v>16280</v>
      </c>
      <c r="N8036" s="6">
        <f>IF(AND(D8036&lt;=TOTAL_BEDS,J8036&lt;=TEMP_WORKER_MAX*TEMP_WORKER_HRS),1,0)</f>
        <v>1</v>
      </c>
      <c r="O8036" s="2">
        <f>L8036-M8036-K8036-FIXED_COSTS</f>
        <v>13965.973957449954</v>
      </c>
      <c r="P8036" s="2">
        <f>IF(N8036=1,O8036,"")</f>
        <v>13965.973957449954</v>
      </c>
    </row>
    <row r="8037">
      <c r="A8037" s="6">
        <v>12</v>
      </c>
      <c r="B8037" s="6">
        <v>7</v>
      </c>
      <c r="C8037" s="6">
        <v>4</v>
      </c>
      <c r="D8037" s="6">
        <f>A8037+B8037+C8037</f>
        <v>23</v>
      </c>
      <c r="E8037" s="5">
        <f>IF(A8037=0,0,A8037*LABOR_HRS_WK_TOM*SEASON_WEEKS*(1+DIM_PCT_TOM)^A8037)</f>
        <v>3389.5026468586834</v>
      </c>
      <c r="F8037" s="5">
        <f>IF(B8037=0,0,B8037*LABOR_HRS_WK_CAR*SEASON_WEEKS*(1+DIM_PCT_CAR)^B8037)</f>
        <v>249.62400827032462</v>
      </c>
      <c r="G8037" s="5">
        <f>IF(C8037=0,0,C8037*LABOR_HRS_WK_MES*SEASON_WEEKS*(1+DIM_PCT_MES)^C8037)</f>
        <v>189.17016064453119</v>
      </c>
      <c r="H8037" s="5">
        <f>E8037+F8037+G8037</f>
        <v>3828.2968157735395</v>
      </c>
      <c r="I8037" s="5">
        <f>MIN(H8037,FARMER_HRS)</f>
        <v>720</v>
      </c>
      <c r="J8037" s="5">
        <f>MAX(0,H8037-FARMER_HRS)</f>
        <v>3108.2968157735395</v>
      </c>
      <c r="K8037" s="2">
        <f>I8037*FARMER_RATE+J8037*TEMP_WORKER_RATE</f>
        <v>78963.486384957272</v>
      </c>
      <c r="L8037" s="2">
        <f>A8037*PRICE_TOM+B8037*PRICE_CAR+C8037*PRICE_MES</f>
        <v>131058</v>
      </c>
      <c r="M8037" s="2">
        <f>A8037*FERT_BED_TOM+B8037*FERT_BED_CAR+C8037*FERT_BED_MES</f>
        <v>17160</v>
      </c>
      <c r="N8037" s="6">
        <f>IF(AND(D8037&lt;=TOTAL_BEDS,J8037&lt;=TEMP_WORKER_MAX*TEMP_WORKER_HRS),1,0)</f>
        <v>1</v>
      </c>
      <c r="O8037" s="2">
        <f>L8037-M8037-K8037-FIXED_COSTS</f>
        <v>14934.513615042728</v>
      </c>
      <c r="P8037" s="2">
        <f>IF(N8037=1,O8037,"")</f>
        <v>14934.513615042728</v>
      </c>
    </row>
    <row r="8038">
      <c r="A8038" s="6">
        <v>12</v>
      </c>
      <c r="B8038" s="6">
        <v>7</v>
      </c>
      <c r="C8038" s="6">
        <v>5</v>
      </c>
      <c r="D8038" s="6">
        <f>A8038+B8038+C8038</f>
        <v>24</v>
      </c>
      <c r="E8038" s="5">
        <f>IF(A8038=0,0,A8038*LABOR_HRS_WK_TOM*SEASON_WEEKS*(1+DIM_PCT_TOM)^A8038)</f>
        <v>3389.5026468586834</v>
      </c>
      <c r="F8038" s="5">
        <f>IF(B8038=0,0,B8038*LABOR_HRS_WK_CAR*SEASON_WEEKS*(1+DIM_PCT_CAR)^B8038)</f>
        <v>249.62400827032462</v>
      </c>
      <c r="G8038" s="5">
        <f>IF(C8038=0,0,C8038*LABOR_HRS_WK_MES*SEASON_WEEKS*(1+DIM_PCT_MES)^C8038)</f>
        <v>239.41848456573481</v>
      </c>
      <c r="H8038" s="5">
        <f>E8038+F8038+G8038</f>
        <v>3878.5451396947428</v>
      </c>
      <c r="I8038" s="5">
        <f>MIN(H8038,FARMER_HRS)</f>
        <v>720</v>
      </c>
      <c r="J8038" s="5">
        <f>MAX(0,H8038-FARMER_HRS)</f>
        <v>3158.5451396947428</v>
      </c>
      <c r="K8038" s="2">
        <f>I8038*FARMER_RATE+J8038*TEMP_WORKER_RATE</f>
        <v>79835.85311970039</v>
      </c>
      <c r="L8038" s="2">
        <f>A8038*PRICE_TOM+B8038*PRICE_CAR+C8038*PRICE_MES</f>
        <v>133758</v>
      </c>
      <c r="M8038" s="2">
        <f>A8038*FERT_BED_TOM+B8038*FERT_BED_CAR+C8038*FERT_BED_MES</f>
        <v>18040</v>
      </c>
      <c r="N8038" s="6">
        <f>IF(AND(D8038&lt;=TOTAL_BEDS,J8038&lt;=TEMP_WORKER_MAX*TEMP_WORKER_HRS),1,0)</f>
        <v>1</v>
      </c>
      <c r="O8038" s="2">
        <f>L8038-M8038-K8038-FIXED_COSTS</f>
        <v>15882.14688029961</v>
      </c>
      <c r="P8038" s="2">
        <f>IF(N8038=1,O8038,"")</f>
        <v>15882.14688029961</v>
      </c>
    </row>
    <row r="8039">
      <c r="A8039" s="6">
        <v>12</v>
      </c>
      <c r="B8039" s="6">
        <v>7</v>
      </c>
      <c r="C8039" s="6">
        <v>6</v>
      </c>
      <c r="D8039" s="6">
        <f>A8039+B8039+C8039</f>
        <v>25</v>
      </c>
      <c r="E8039" s="5">
        <f>IF(A8039=0,0,A8039*LABOR_HRS_WK_TOM*SEASON_WEEKS*(1+DIM_PCT_TOM)^A8039)</f>
        <v>3389.5026468586834</v>
      </c>
      <c r="F8039" s="5">
        <f>IF(B8039=0,0,B8039*LABOR_HRS_WK_CAR*SEASON_WEEKS*(1+DIM_PCT_CAR)^B8039)</f>
        <v>249.62400827032462</v>
      </c>
      <c r="G8039" s="5">
        <f>IF(C8039=0,0,C8039*LABOR_HRS_WK_MES*SEASON_WEEKS*(1+DIM_PCT_MES)^C8039)</f>
        <v>290.89345874736773</v>
      </c>
      <c r="H8039" s="5">
        <f>E8039+F8039+G8039</f>
        <v>3930.0201138763759</v>
      </c>
      <c r="I8039" s="5">
        <f>MIN(H8039,FARMER_HRS)</f>
        <v>720</v>
      </c>
      <c r="J8039" s="5">
        <f>MAX(0,H8039-FARMER_HRS)</f>
        <v>3210.0201138763759</v>
      </c>
      <c r="K8039" s="2">
        <f>I8039*FARMER_RATE+J8039*TEMP_WORKER_RATE</f>
        <v>80729.515865909314</v>
      </c>
      <c r="L8039" s="2">
        <f>A8039*PRICE_TOM+B8039*PRICE_CAR+C8039*PRICE_MES</f>
        <v>136458</v>
      </c>
      <c r="M8039" s="2">
        <f>A8039*FERT_BED_TOM+B8039*FERT_BED_CAR+C8039*FERT_BED_MES</f>
        <v>18920</v>
      </c>
      <c r="N8039" s="6">
        <f>IF(AND(D8039&lt;=TOTAL_BEDS,J8039&lt;=TEMP_WORKER_MAX*TEMP_WORKER_HRS),1,0)</f>
        <v>1</v>
      </c>
      <c r="O8039" s="2">
        <f>L8039-M8039-K8039-FIXED_COSTS</f>
        <v>16808.484134090686</v>
      </c>
      <c r="P8039" s="2">
        <f>IF(N8039=1,O8039,"")</f>
        <v>16808.484134090686</v>
      </c>
    </row>
    <row r="8040">
      <c r="A8040" s="6">
        <v>12</v>
      </c>
      <c r="B8040" s="6">
        <v>7</v>
      </c>
      <c r="C8040" s="6">
        <v>7</v>
      </c>
      <c r="D8040" s="6">
        <f>A8040+B8040+C8040</f>
        <v>26</v>
      </c>
      <c r="E8040" s="5">
        <f>IF(A8040=0,0,A8040*LABOR_HRS_WK_TOM*SEASON_WEEKS*(1+DIM_PCT_TOM)^A8040)</f>
        <v>3389.5026468586834</v>
      </c>
      <c r="F8040" s="5">
        <f>IF(B8040=0,0,B8040*LABOR_HRS_WK_CAR*SEASON_WEEKS*(1+DIM_PCT_CAR)^B8040)</f>
        <v>249.62400827032462</v>
      </c>
      <c r="G8040" s="5">
        <f>IF(C8040=0,0,C8040*LABOR_HRS_WK_MES*SEASON_WEEKS*(1+DIM_PCT_MES)^C8040)</f>
        <v>343.61789814532818</v>
      </c>
      <c r="H8040" s="5">
        <f>E8040+F8040+G8040</f>
        <v>3982.7445532743363</v>
      </c>
      <c r="I8040" s="5">
        <f>MIN(H8040,FARMER_HRS)</f>
        <v>720</v>
      </c>
      <c r="J8040" s="5">
        <f>MAX(0,H8040-FARMER_HRS)</f>
        <v>3262.7445532743363</v>
      </c>
      <c r="K8040" s="2">
        <f>I8040*FARMER_RATE+J8040*TEMP_WORKER_RATE</f>
        <v>81644.870716568345</v>
      </c>
      <c r="L8040" s="2">
        <f>A8040*PRICE_TOM+B8040*PRICE_CAR+C8040*PRICE_MES</f>
        <v>139158</v>
      </c>
      <c r="M8040" s="2">
        <f>A8040*FERT_BED_TOM+B8040*FERT_BED_CAR+C8040*FERT_BED_MES</f>
        <v>19800</v>
      </c>
      <c r="N8040" s="6">
        <f>IF(AND(D8040&lt;=TOTAL_BEDS,J8040&lt;=TEMP_WORKER_MAX*TEMP_WORKER_HRS),1,0)</f>
        <v>1</v>
      </c>
      <c r="O8040" s="2">
        <f>L8040-M8040-K8040-FIXED_COSTS</f>
        <v>17713.129283431655</v>
      </c>
      <c r="P8040" s="2">
        <f>IF(N8040=1,O8040,"")</f>
        <v>17713.129283431655</v>
      </c>
    </row>
    <row r="8041">
      <c r="A8041" s="6">
        <v>12</v>
      </c>
      <c r="B8041" s="6">
        <v>7</v>
      </c>
      <c r="C8041" s="6">
        <v>8</v>
      </c>
      <c r="D8041" s="6">
        <f>A8041+B8041+C8041</f>
        <v>27</v>
      </c>
      <c r="E8041" s="5">
        <f>IF(A8041=0,0,A8041*LABOR_HRS_WK_TOM*SEASON_WEEKS*(1+DIM_PCT_TOM)^A8041)</f>
        <v>3389.5026468586834</v>
      </c>
      <c r="F8041" s="5">
        <f>IF(B8041=0,0,B8041*LABOR_HRS_WK_CAR*SEASON_WEEKS*(1+DIM_PCT_CAR)^B8041)</f>
        <v>249.62400827032462</v>
      </c>
      <c r="G8041" s="5">
        <f>IF(C8041=0,0,C8041*LABOR_HRS_WK_MES*SEASON_WEEKS*(1+DIM_PCT_MES)^C8041)</f>
        <v>397.61499642530833</v>
      </c>
      <c r="H8041" s="5">
        <f>E8041+F8041+G8041</f>
        <v>4036.7416515543164</v>
      </c>
      <c r="I8041" s="5">
        <f>MIN(H8041,FARMER_HRS)</f>
        <v>720</v>
      </c>
      <c r="J8041" s="5">
        <f>MAX(0,H8041-FARMER_HRS)</f>
        <v>3316.7416515543164</v>
      </c>
      <c r="K8041" s="2">
        <f>I8041*FARMER_RATE+J8041*TEMP_WORKER_RATE</f>
        <v>82582.320339484664</v>
      </c>
      <c r="L8041" s="2">
        <f>A8041*PRICE_TOM+B8041*PRICE_CAR+C8041*PRICE_MES</f>
        <v>141858</v>
      </c>
      <c r="M8041" s="2">
        <f>A8041*FERT_BED_TOM+B8041*FERT_BED_CAR+C8041*FERT_BED_MES</f>
        <v>20680</v>
      </c>
      <c r="N8041" s="6">
        <f>IF(AND(D8041&lt;=TOTAL_BEDS,J8041&lt;=TEMP_WORKER_MAX*TEMP_WORKER_HRS),1,0)</f>
        <v>1</v>
      </c>
      <c r="O8041" s="2">
        <f>L8041-M8041-K8041-FIXED_COSTS</f>
        <v>18595.679660515336</v>
      </c>
      <c r="P8041" s="2">
        <f>IF(N8041=1,O8041,"")</f>
        <v>18595.679660515336</v>
      </c>
    </row>
    <row r="8042">
      <c r="A8042" s="6">
        <v>12</v>
      </c>
      <c r="B8042" s="6">
        <v>7</v>
      </c>
      <c r="C8042" s="6">
        <v>9</v>
      </c>
      <c r="D8042" s="6">
        <f>A8042+B8042+C8042</f>
        <v>28</v>
      </c>
      <c r="E8042" s="5">
        <f>IF(A8042=0,0,A8042*LABOR_HRS_WK_TOM*SEASON_WEEKS*(1+DIM_PCT_TOM)^A8042)</f>
        <v>3389.5026468586834</v>
      </c>
      <c r="F8042" s="5">
        <f>IF(B8042=0,0,B8042*LABOR_HRS_WK_CAR*SEASON_WEEKS*(1+DIM_PCT_CAR)^B8042)</f>
        <v>249.62400827032462</v>
      </c>
      <c r="G8042" s="5">
        <f>IF(C8042=0,0,C8042*LABOR_HRS_WK_MES*SEASON_WEEKS*(1+DIM_PCT_MES)^C8042)</f>
        <v>452.90833186570273</v>
      </c>
      <c r="H8042" s="5">
        <f>E8042+F8042+G8042</f>
        <v>4092.0349869947108</v>
      </c>
      <c r="I8042" s="5">
        <f>MIN(H8042,FARMER_HRS)</f>
        <v>720</v>
      </c>
      <c r="J8042" s="5">
        <f>MAX(0,H8042-FARMER_HRS)</f>
        <v>3372.0349869947108</v>
      </c>
      <c r="K8042" s="2">
        <f>I8042*FARMER_RATE+J8042*TEMP_WORKER_RATE</f>
        <v>83542.274079769282</v>
      </c>
      <c r="L8042" s="2">
        <f>A8042*PRICE_TOM+B8042*PRICE_CAR+C8042*PRICE_MES</f>
        <v>144558</v>
      </c>
      <c r="M8042" s="2">
        <f>A8042*FERT_BED_TOM+B8042*FERT_BED_CAR+C8042*FERT_BED_MES</f>
        <v>21560</v>
      </c>
      <c r="N8042" s="6">
        <f>IF(AND(D8042&lt;=TOTAL_BEDS,J8042&lt;=TEMP_WORKER_MAX*TEMP_WORKER_HRS),1,0)</f>
        <v>1</v>
      </c>
      <c r="O8042" s="2">
        <f>L8042-M8042-K8042-FIXED_COSTS</f>
        <v>19455.725920230718</v>
      </c>
      <c r="P8042" s="2">
        <f>IF(N8042=1,O8042,"")</f>
        <v>19455.725920230718</v>
      </c>
    </row>
    <row r="8043">
      <c r="A8043" s="6">
        <v>12</v>
      </c>
      <c r="B8043" s="6">
        <v>7</v>
      </c>
      <c r="C8043" s="6">
        <v>10</v>
      </c>
      <c r="D8043" s="6">
        <f>A8043+B8043+C8043</f>
        <v>29</v>
      </c>
      <c r="E8043" s="5">
        <f>IF(A8043=0,0,A8043*LABOR_HRS_WK_TOM*SEASON_WEEKS*(1+DIM_PCT_TOM)^A8043)</f>
        <v>3389.5026468586834</v>
      </c>
      <c r="F8043" s="5">
        <f>IF(B8043=0,0,B8043*LABOR_HRS_WK_CAR*SEASON_WEEKS*(1+DIM_PCT_CAR)^B8043)</f>
        <v>249.62400827032462</v>
      </c>
      <c r="G8043" s="5">
        <f>IF(C8043=0,0,C8043*LABOR_HRS_WK_MES*SEASON_WEEKS*(1+DIM_PCT_MES)^C8043)</f>
        <v>509.52187334891551</v>
      </c>
      <c r="H8043" s="5">
        <f>E8043+F8043+G8043</f>
        <v>4148.6485284779237</v>
      </c>
      <c r="I8043" s="5">
        <f>MIN(H8043,FARMER_HRS)</f>
        <v>720</v>
      </c>
      <c r="J8043" s="5">
        <f>MAX(0,H8043-FARMER_HRS)</f>
        <v>3428.6485284779237</v>
      </c>
      <c r="K8043" s="2">
        <f>I8043*FARMER_RATE+J8043*TEMP_WORKER_RATE</f>
        <v>84525.14806385283</v>
      </c>
      <c r="L8043" s="2">
        <f>A8043*PRICE_TOM+B8043*PRICE_CAR+C8043*PRICE_MES</f>
        <v>147258</v>
      </c>
      <c r="M8043" s="2">
        <f>A8043*FERT_BED_TOM+B8043*FERT_BED_CAR+C8043*FERT_BED_MES</f>
        <v>22440</v>
      </c>
      <c r="N8043" s="6">
        <f>IF(AND(D8043&lt;=TOTAL_BEDS,J8043&lt;=TEMP_WORKER_MAX*TEMP_WORKER_HRS),1,0)</f>
        <v>1</v>
      </c>
      <c r="O8043" s="2">
        <f>L8043-M8043-K8043-FIXED_COSTS</f>
        <v>20292.85193614717</v>
      </c>
      <c r="P8043" s="2">
        <f>IF(N8043=1,O8043,"")</f>
        <v>20292.85193614717</v>
      </c>
    </row>
    <row r="8044">
      <c r="A8044" s="6">
        <v>12</v>
      </c>
      <c r="B8044" s="6">
        <v>7</v>
      </c>
      <c r="C8044" s="6">
        <v>11</v>
      </c>
      <c r="D8044" s="6">
        <f>A8044+B8044+C8044</f>
        <v>30</v>
      </c>
      <c r="E8044" s="5">
        <f>IF(A8044=0,0,A8044*LABOR_HRS_WK_TOM*SEASON_WEEKS*(1+DIM_PCT_TOM)^A8044)</f>
        <v>3389.5026468586834</v>
      </c>
      <c r="F8044" s="5">
        <f>IF(B8044=0,0,B8044*LABOR_HRS_WK_CAR*SEASON_WEEKS*(1+DIM_PCT_CAR)^B8044)</f>
        <v>249.62400827032462</v>
      </c>
      <c r="G8044" s="5">
        <f>IF(C8044=0,0,C8044*LABOR_HRS_WK_MES*SEASON_WEEKS*(1+DIM_PCT_MES)^C8044)</f>
        <v>567.47998644235463</v>
      </c>
      <c r="H8044" s="5">
        <f>E8044+F8044+G8044</f>
        <v>4206.6066415713631</v>
      </c>
      <c r="I8044" s="5">
        <f>MIN(H8044,FARMER_HRS)</f>
        <v>720</v>
      </c>
      <c r="J8044" s="5">
        <f>MAX(0,H8044-FARMER_HRS)</f>
        <v>3486.6066415713631</v>
      </c>
      <c r="K8044" s="2">
        <f>I8044*FARMER_RATE+J8044*TEMP_WORKER_RATE</f>
        <v>85531.365305058382</v>
      </c>
      <c r="L8044" s="2">
        <f>A8044*PRICE_TOM+B8044*PRICE_CAR+C8044*PRICE_MES</f>
        <v>149958</v>
      </c>
      <c r="M8044" s="2">
        <f>A8044*FERT_BED_TOM+B8044*FERT_BED_CAR+C8044*FERT_BED_MES</f>
        <v>23320</v>
      </c>
      <c r="N8044" s="6">
        <f>IF(AND(D8044&lt;=TOTAL_BEDS,J8044&lt;=TEMP_WORKER_MAX*TEMP_WORKER_HRS),1,0)</f>
        <v>1</v>
      </c>
      <c r="O8044" s="2">
        <f>L8044-M8044-K8044-FIXED_COSTS</f>
        <v>21106.634694941618</v>
      </c>
      <c r="P8044" s="2">
        <f>IF(N8044=1,O8044,"")</f>
        <v>21106.634694941618</v>
      </c>
    </row>
    <row r="8045">
      <c r="A8045" s="6">
        <v>12</v>
      </c>
      <c r="B8045" s="6">
        <v>7</v>
      </c>
      <c r="C8045" s="6">
        <v>12</v>
      </c>
      <c r="D8045" s="6">
        <f>A8045+B8045+C8045</f>
        <v>31</v>
      </c>
      <c r="E8045" s="5">
        <f>IF(A8045=0,0,A8045*LABOR_HRS_WK_TOM*SEASON_WEEKS*(1+DIM_PCT_TOM)^A8045)</f>
        <v>3389.5026468586834</v>
      </c>
      <c r="F8045" s="5">
        <f>IF(B8045=0,0,B8045*LABOR_HRS_WK_CAR*SEASON_WEEKS*(1+DIM_PCT_CAR)^B8045)</f>
        <v>249.62400827032462</v>
      </c>
      <c r="G8045" s="5">
        <f>IF(C8045=0,0,C8045*LABOR_HRS_WK_MES*SEASON_WEEKS*(1+DIM_PCT_MES)^C8045)</f>
        <v>626.807439570419</v>
      </c>
      <c r="H8045" s="5">
        <f>E8045+F8045+G8045</f>
        <v>4265.9340946994271</v>
      </c>
      <c r="I8045" s="5">
        <f>MIN(H8045,FARMER_HRS)</f>
        <v>720</v>
      </c>
      <c r="J8045" s="5">
        <f>MAX(0,H8045-FARMER_HRS)</f>
        <v>3545.9340946994271</v>
      </c>
      <c r="K8045" s="2">
        <f>I8045*FARMER_RATE+J8045*TEMP_WORKER_RATE</f>
        <v>86561.355810753943</v>
      </c>
      <c r="L8045" s="2">
        <f>A8045*PRICE_TOM+B8045*PRICE_CAR+C8045*PRICE_MES</f>
        <v>152658</v>
      </c>
      <c r="M8045" s="2">
        <f>A8045*FERT_BED_TOM+B8045*FERT_BED_CAR+C8045*FERT_BED_MES</f>
        <v>24200</v>
      </c>
      <c r="N8045" s="6">
        <f>IF(AND(D8045&lt;=TOTAL_BEDS,J8045&lt;=TEMP_WORKER_MAX*TEMP_WORKER_HRS),1,0)</f>
        <v>1</v>
      </c>
      <c r="O8045" s="2">
        <f>L8045-M8045-K8045-FIXED_COSTS</f>
        <v>21896.644189246057</v>
      </c>
      <c r="P8045" s="2">
        <f>IF(N8045=1,O8045,"")</f>
        <v>21896.644189246057</v>
      </c>
    </row>
    <row r="8046">
      <c r="A8046" s="6">
        <v>12</v>
      </c>
      <c r="B8046" s="6">
        <v>7</v>
      </c>
      <c r="C8046" s="6">
        <v>13</v>
      </c>
      <c r="D8046" s="6">
        <f>A8046+B8046+C8046</f>
        <v>32</v>
      </c>
      <c r="E8046" s="5">
        <f>IF(A8046=0,0,A8046*LABOR_HRS_WK_TOM*SEASON_WEEKS*(1+DIM_PCT_TOM)^A8046)</f>
        <v>3389.5026468586834</v>
      </c>
      <c r="F8046" s="5">
        <f>IF(B8046=0,0,B8046*LABOR_HRS_WK_CAR*SEASON_WEEKS*(1+DIM_PCT_CAR)^B8046)</f>
        <v>249.62400827032462</v>
      </c>
      <c r="G8046" s="5">
        <f>IF(C8046=0,0,C8046*LABOR_HRS_WK_MES*SEASON_WEEKS*(1+DIM_PCT_MES)^C8046)</f>
        <v>687.52941027880331</v>
      </c>
      <c r="H8046" s="5">
        <f>E8046+F8046+G8046</f>
        <v>4326.6560654078112</v>
      </c>
      <c r="I8046" s="5">
        <f>MIN(H8046,FARMER_HRS)</f>
        <v>720</v>
      </c>
      <c r="J8046" s="5">
        <f>MAX(0,H8046-FARMER_HRS)</f>
        <v>3606.6560654078112</v>
      </c>
      <c r="K8046" s="2">
        <f>I8046*FARMER_RATE+J8046*TEMP_WORKER_RATE</f>
        <v>87615.556691107835</v>
      </c>
      <c r="L8046" s="2">
        <f>A8046*PRICE_TOM+B8046*PRICE_CAR+C8046*PRICE_MES</f>
        <v>155358</v>
      </c>
      <c r="M8046" s="2">
        <f>A8046*FERT_BED_TOM+B8046*FERT_BED_CAR+C8046*FERT_BED_MES</f>
        <v>25080</v>
      </c>
      <c r="N8046" s="6">
        <f>IF(AND(D8046&lt;=TOTAL_BEDS,J8046&lt;=TEMP_WORKER_MAX*TEMP_WORKER_HRS),1,0)</f>
        <v>1</v>
      </c>
      <c r="O8046" s="2">
        <f>L8046-M8046-K8046-FIXED_COSTS</f>
        <v>22662.443308892165</v>
      </c>
      <c r="P8046" s="2">
        <f>IF(N8046=1,O8046,"")</f>
        <v>22662.443308892165</v>
      </c>
    </row>
    <row r="8047">
      <c r="A8047" s="6">
        <v>12</v>
      </c>
      <c r="B8047" s="6">
        <v>7</v>
      </c>
      <c r="C8047" s="6">
        <v>14</v>
      </c>
      <c r="D8047" s="6">
        <f>A8047+B8047+C8047</f>
        <v>33</v>
      </c>
      <c r="E8047" s="5">
        <f>IF(A8047=0,0,A8047*LABOR_HRS_WK_TOM*SEASON_WEEKS*(1+DIM_PCT_TOM)^A8047)</f>
        <v>3389.5026468586834</v>
      </c>
      <c r="F8047" s="5">
        <f>IF(B8047=0,0,B8047*LABOR_HRS_WK_CAR*SEASON_WEEKS*(1+DIM_PCT_CAR)^B8047)</f>
        <v>249.62400827032462</v>
      </c>
      <c r="G8047" s="5">
        <f>IF(C8047=0,0,C8047*LABOR_HRS_WK_MES*SEASON_WEEKS*(1+DIM_PCT_MES)^C8047)</f>
        <v>749.67149159246435</v>
      </c>
      <c r="H8047" s="5">
        <f>E8047+F8047+G8047</f>
        <v>4388.7981467214722</v>
      </c>
      <c r="I8047" s="5">
        <f>MIN(H8047,FARMER_HRS)</f>
        <v>720</v>
      </c>
      <c r="J8047" s="5">
        <f>MAX(0,H8047-FARMER_HRS)</f>
        <v>3668.7981467214722</v>
      </c>
      <c r="K8047" s="2">
        <f>I8047*FARMER_RATE+J8047*TEMP_WORKER_RATE</f>
        <v>88694.41226947</v>
      </c>
      <c r="L8047" s="2">
        <f>A8047*PRICE_TOM+B8047*PRICE_CAR+C8047*PRICE_MES</f>
        <v>158058</v>
      </c>
      <c r="M8047" s="2">
        <f>A8047*FERT_BED_TOM+B8047*FERT_BED_CAR+C8047*FERT_BED_MES</f>
        <v>25960</v>
      </c>
      <c r="N8047" s="6">
        <f>IF(AND(D8047&lt;=TOTAL_BEDS,J8047&lt;=TEMP_WORKER_MAX*TEMP_WORKER_HRS),1,0)</f>
        <v>1</v>
      </c>
      <c r="O8047" s="2">
        <f>L8047-M8047-K8047-FIXED_COSTS</f>
        <v>23403.587730529995</v>
      </c>
      <c r="P8047" s="2">
        <f>IF(N8047=1,O8047,"")</f>
        <v>23403.587730529995</v>
      </c>
    </row>
    <row r="8048">
      <c r="A8048" s="6">
        <v>12</v>
      </c>
      <c r="B8048" s="6">
        <v>7</v>
      </c>
      <c r="C8048" s="6">
        <v>15</v>
      </c>
      <c r="D8048" s="6">
        <f>A8048+B8048+C8048</f>
        <v>34</v>
      </c>
      <c r="E8048" s="5">
        <f>IF(A8048=0,0,A8048*LABOR_HRS_WK_TOM*SEASON_WEEKS*(1+DIM_PCT_TOM)^A8048)</f>
        <v>3389.5026468586834</v>
      </c>
      <c r="F8048" s="5">
        <f>IF(B8048=0,0,B8048*LABOR_HRS_WK_CAR*SEASON_WEEKS*(1+DIM_PCT_CAR)^B8048)</f>
        <v>249.62400827032462</v>
      </c>
      <c r="G8048" s="5">
        <f>IF(C8048=0,0,C8048*LABOR_HRS_WK_MES*SEASON_WEEKS*(1+DIM_PCT_MES)^C8048)</f>
        <v>813.25969846861074</v>
      </c>
      <c r="H8048" s="5">
        <f>E8048+F8048+G8048</f>
        <v>4452.3863535976188</v>
      </c>
      <c r="I8048" s="5">
        <f>MIN(H8048,FARMER_HRS)</f>
        <v>720</v>
      </c>
      <c r="J8048" s="5">
        <f>MAX(0,H8048-FARMER_HRS)</f>
        <v>3732.3863535976188</v>
      </c>
      <c r="K8048" s="2">
        <f>I8048*FARMER_RATE+J8048*TEMP_WORKER_RATE</f>
        <v>89798.3741944031</v>
      </c>
      <c r="L8048" s="2">
        <f>A8048*PRICE_TOM+B8048*PRICE_CAR+C8048*PRICE_MES</f>
        <v>160758</v>
      </c>
      <c r="M8048" s="2">
        <f>A8048*FERT_BED_TOM+B8048*FERT_BED_CAR+C8048*FERT_BED_MES</f>
        <v>26840</v>
      </c>
      <c r="N8048" s="6">
        <f>IF(AND(D8048&lt;=TOTAL_BEDS,J8048&lt;=TEMP_WORKER_MAX*TEMP_WORKER_HRS),1,0)</f>
        <v>1</v>
      </c>
      <c r="O8048" s="2">
        <f>L8048-M8048-K8048-FIXED_COSTS</f>
        <v>24119.625805596894</v>
      </c>
      <c r="P8048" s="2">
        <f>IF(N8048=1,O8048,"")</f>
        <v>24119.625805596894</v>
      </c>
    </row>
    <row r="8049">
      <c r="A8049" s="6">
        <v>12</v>
      </c>
      <c r="B8049" s="6">
        <v>7</v>
      </c>
      <c r="C8049" s="6">
        <v>16</v>
      </c>
      <c r="D8049" s="6">
        <f>A8049+B8049+C8049</f>
        <v>35</v>
      </c>
      <c r="E8049" s="5">
        <f>IF(A8049=0,0,A8049*LABOR_HRS_WK_TOM*SEASON_WEEKS*(1+DIM_PCT_TOM)^A8049)</f>
        <v>3389.5026468586834</v>
      </c>
      <c r="F8049" s="5">
        <f>IF(B8049=0,0,B8049*LABOR_HRS_WK_CAR*SEASON_WEEKS*(1+DIM_PCT_CAR)^B8049)</f>
        <v>249.62400827032462</v>
      </c>
      <c r="G8049" s="5">
        <f>IF(C8049=0,0,C8049*LABOR_HRS_WK_MES*SEASON_WEEKS*(1+DIM_PCT_MES)^C8049)</f>
        <v>878.32047434609967</v>
      </c>
      <c r="H8049" s="5">
        <f>E8049+F8049+G8049</f>
        <v>4517.4471294751074</v>
      </c>
      <c r="I8049" s="5">
        <f>MIN(H8049,FARMER_HRS)</f>
        <v>720</v>
      </c>
      <c r="J8049" s="5">
        <f>MAX(0,H8049-FARMER_HRS)</f>
        <v>3797.4471294751074</v>
      </c>
      <c r="K8049" s="2">
        <f>I8049*FARMER_RATE+J8049*TEMP_WORKER_RATE</f>
        <v>90927.901553387273</v>
      </c>
      <c r="L8049" s="2">
        <f>A8049*PRICE_TOM+B8049*PRICE_CAR+C8049*PRICE_MES</f>
        <v>163458</v>
      </c>
      <c r="M8049" s="2">
        <f>A8049*FERT_BED_TOM+B8049*FERT_BED_CAR+C8049*FERT_BED_MES</f>
        <v>27720</v>
      </c>
      <c r="N8049" s="6">
        <f>IF(AND(D8049&lt;=TOTAL_BEDS,J8049&lt;=TEMP_WORKER_MAX*TEMP_WORKER_HRS),1,0)</f>
        <v>1</v>
      </c>
      <c r="O8049" s="2">
        <f>L8049-M8049-K8049-FIXED_COSTS</f>
        <v>24810.098446612727</v>
      </c>
      <c r="P8049" s="2">
        <f>IF(N8049=1,O8049,"")</f>
        <v>24810.098446612727</v>
      </c>
    </row>
    <row r="8050">
      <c r="A8050" s="6">
        <v>12</v>
      </c>
      <c r="B8050" s="6">
        <v>7</v>
      </c>
      <c r="C8050" s="6">
        <v>17</v>
      </c>
      <c r="D8050" s="6">
        <f>A8050+B8050+C8050</f>
        <v>36</v>
      </c>
      <c r="E8050" s="5">
        <f>IF(A8050=0,0,A8050*LABOR_HRS_WK_TOM*SEASON_WEEKS*(1+DIM_PCT_TOM)^A8050)</f>
        <v>3389.5026468586834</v>
      </c>
      <c r="F8050" s="5">
        <f>IF(B8050=0,0,B8050*LABOR_HRS_WK_CAR*SEASON_WEEKS*(1+DIM_PCT_CAR)^B8050)</f>
        <v>249.62400827032462</v>
      </c>
      <c r="G8050" s="5">
        <f>IF(C8050=0,0,C8050*LABOR_HRS_WK_MES*SEASON_WEEKS*(1+DIM_PCT_MES)^C8050)</f>
        <v>944.88069779263992</v>
      </c>
      <c r="H8050" s="5">
        <f>E8050+F8050+G8050</f>
        <v>4584.0073529216479</v>
      </c>
      <c r="I8050" s="5">
        <f>MIN(H8050,FARMER_HRS)</f>
        <v>720</v>
      </c>
      <c r="J8050" s="5">
        <f>MAX(0,H8050-FARMER_HRS)</f>
        <v>3864.0073529216479</v>
      </c>
      <c r="K8050" s="2">
        <f>I8050*FARMER_RATE+J8050*TEMP_WORKER_RATE</f>
        <v>92083.460988223058</v>
      </c>
      <c r="L8050" s="2">
        <f>A8050*PRICE_TOM+B8050*PRICE_CAR+C8050*PRICE_MES</f>
        <v>166158</v>
      </c>
      <c r="M8050" s="2">
        <f>A8050*FERT_BED_TOM+B8050*FERT_BED_CAR+C8050*FERT_BED_MES</f>
        <v>28600</v>
      </c>
      <c r="N8050" s="6">
        <f>IF(AND(D8050&lt;=TOTAL_BEDS,J8050&lt;=TEMP_WORKER_MAX*TEMP_WORKER_HRS),1,0)</f>
        <v>1</v>
      </c>
      <c r="O8050" s="2">
        <f>L8050-M8050-K8050-FIXED_COSTS</f>
        <v>25474.539011776942</v>
      </c>
      <c r="P8050" s="2">
        <f>IF(N8050=1,O8050,"")</f>
        <v>25474.539011776942</v>
      </c>
    </row>
    <row r="8051">
      <c r="A8051" s="6">
        <v>12</v>
      </c>
      <c r="B8051" s="6">
        <v>7</v>
      </c>
      <c r="C8051" s="6">
        <v>18</v>
      </c>
      <c r="D8051" s="6">
        <f>A8051+B8051+C8051</f>
        <v>37</v>
      </c>
      <c r="E8051" s="5">
        <f>IF(A8051=0,0,A8051*LABOR_HRS_WK_TOM*SEASON_WEEKS*(1+DIM_PCT_TOM)^A8051)</f>
        <v>3389.5026468586834</v>
      </c>
      <c r="F8051" s="5">
        <f>IF(B8051=0,0,B8051*LABOR_HRS_WK_CAR*SEASON_WEEKS*(1+DIM_PCT_CAR)^B8051)</f>
        <v>249.62400827032462</v>
      </c>
      <c r="G8051" s="5">
        <f>IF(C8051=0,0,C8051*LABOR_HRS_WK_MES*SEASON_WEEKS*(1+DIM_PCT_MES)^C8051)</f>
        <v>1012.9676892512272</v>
      </c>
      <c r="H8051" s="5">
        <f>E8051+F8051+G8051</f>
        <v>4652.0943443802353</v>
      </c>
      <c r="I8051" s="5">
        <f>MIN(H8051,FARMER_HRS)</f>
        <v>720</v>
      </c>
      <c r="J8051" s="5">
        <f>MAX(0,H8051-FARMER_HRS)</f>
        <v>3932.0943443802353</v>
      </c>
      <c r="K8051" s="2">
        <f>I8051*FARMER_RATE+J8051*TEMP_WORKER_RATE</f>
        <v>93265.526812156866</v>
      </c>
      <c r="L8051" s="2">
        <f>A8051*PRICE_TOM+B8051*PRICE_CAR+C8051*PRICE_MES</f>
        <v>168858</v>
      </c>
      <c r="M8051" s="2">
        <f>A8051*FERT_BED_TOM+B8051*FERT_BED_CAR+C8051*FERT_BED_MES</f>
        <v>29480</v>
      </c>
      <c r="N8051" s="6">
        <f>IF(AND(D8051&lt;=TOTAL_BEDS,J8051&lt;=TEMP_WORKER_MAX*TEMP_WORKER_HRS),1,0)</f>
        <v>1</v>
      </c>
      <c r="O8051" s="2">
        <f>L8051-M8051-K8051-FIXED_COSTS</f>
        <v>26112.473187843134</v>
      </c>
      <c r="P8051" s="2">
        <f>IF(N8051=1,O8051,"")</f>
        <v>26112.473187843134</v>
      </c>
    </row>
    <row r="8052">
      <c r="A8052" s="6">
        <v>12</v>
      </c>
      <c r="B8052" s="6">
        <v>7</v>
      </c>
      <c r="C8052" s="6">
        <v>19</v>
      </c>
      <c r="D8052" s="6">
        <f>A8052+B8052+C8052</f>
        <v>38</v>
      </c>
      <c r="E8052" s="5">
        <f>IF(A8052=0,0,A8052*LABOR_HRS_WK_TOM*SEASON_WEEKS*(1+DIM_PCT_TOM)^A8052)</f>
        <v>3389.5026468586834</v>
      </c>
      <c r="F8052" s="5">
        <f>IF(B8052=0,0,B8052*LABOR_HRS_WK_CAR*SEASON_WEEKS*(1+DIM_PCT_CAR)^B8052)</f>
        <v>249.62400827032462</v>
      </c>
      <c r="G8052" s="5">
        <f>IF(C8052=0,0,C8052*LABOR_HRS_WK_MES*SEASON_WEEKS*(1+DIM_PCT_MES)^C8052)</f>
        <v>1082.6092178872491</v>
      </c>
      <c r="H8052" s="5">
        <f>E8052+F8052+G8052</f>
        <v>4721.7358730162578</v>
      </c>
      <c r="I8052" s="5">
        <f>MIN(H8052,FARMER_HRS)</f>
        <v>720</v>
      </c>
      <c r="J8052" s="5">
        <f>MAX(0,H8052-FARMER_HRS)</f>
        <v>4001.7358730162578</v>
      </c>
      <c r="K8052" s="2">
        <f>I8052*FARMER_RATE+J8052*TEMP_WORKER_RATE</f>
        <v>94474.581128754478</v>
      </c>
      <c r="L8052" s="2">
        <f>A8052*PRICE_TOM+B8052*PRICE_CAR+C8052*PRICE_MES</f>
        <v>171558</v>
      </c>
      <c r="M8052" s="2">
        <f>A8052*FERT_BED_TOM+B8052*FERT_BED_CAR+C8052*FERT_BED_MES</f>
        <v>30360</v>
      </c>
      <c r="N8052" s="6">
        <f>IF(AND(D8052&lt;=TOTAL_BEDS,J8052&lt;=TEMP_WORKER_MAX*TEMP_WORKER_HRS),1,0)</f>
        <v>1</v>
      </c>
      <c r="O8052" s="2">
        <f>L8052-M8052-K8052-FIXED_COSTS</f>
        <v>26723.418871245522</v>
      </c>
      <c r="P8052" s="2">
        <f>IF(N8052=1,O8052,"")</f>
        <v>26723.418871245522</v>
      </c>
    </row>
    <row r="8053">
      <c r="A8053" s="6">
        <v>12</v>
      </c>
      <c r="B8053" s="6">
        <v>7</v>
      </c>
      <c r="C8053" s="6">
        <v>20</v>
      </c>
      <c r="D8053" s="6">
        <f>A8053+B8053+C8053</f>
        <v>39</v>
      </c>
      <c r="E8053" s="5">
        <f>IF(A8053=0,0,A8053*LABOR_HRS_WK_TOM*SEASON_WEEKS*(1+DIM_PCT_TOM)^A8053)</f>
        <v>3389.5026468586834</v>
      </c>
      <c r="F8053" s="5">
        <f>IF(B8053=0,0,B8053*LABOR_HRS_WK_CAR*SEASON_WEEKS*(1+DIM_PCT_CAR)^B8053)</f>
        <v>249.62400827032462</v>
      </c>
      <c r="G8053" s="5">
        <f>IF(C8053=0,0,C8053*LABOR_HRS_WK_MES*SEASON_WEEKS*(1+DIM_PCT_MES)^C8053)</f>
        <v>1153.8335085377259</v>
      </c>
      <c r="H8053" s="5">
        <f>E8053+F8053+G8053</f>
        <v>4792.9601636667339</v>
      </c>
      <c r="I8053" s="5">
        <f>MIN(H8053,FARMER_HRS)</f>
        <v>720</v>
      </c>
      <c r="J8053" s="5">
        <f>MAX(0,H8053-FARMER_HRS)</f>
        <v>4072.9601636667339</v>
      </c>
      <c r="K8053" s="2">
        <f>I8053*FARMER_RATE+J8053*TEMP_WORKER_RATE</f>
        <v>95711.113952547457</v>
      </c>
      <c r="L8053" s="2">
        <f>A8053*PRICE_TOM+B8053*PRICE_CAR+C8053*PRICE_MES</f>
        <v>174258</v>
      </c>
      <c r="M8053" s="2">
        <f>A8053*FERT_BED_TOM+B8053*FERT_BED_CAR+C8053*FERT_BED_MES</f>
        <v>31240</v>
      </c>
      <c r="N8053" s="6">
        <f>IF(AND(D8053&lt;=TOTAL_BEDS,J8053&lt;=TEMP_WORKER_MAX*TEMP_WORKER_HRS),1,0)</f>
        <v>1</v>
      </c>
      <c r="O8053" s="2">
        <f>L8053-M8053-K8053-FIXED_COSTS</f>
        <v>27306.886047452543</v>
      </c>
      <c r="P8053" s="2">
        <f>IF(N8053=1,O8053,"")</f>
        <v>27306.886047452543</v>
      </c>
    </row>
    <row r="8054">
      <c r="A8054" s="6">
        <v>12</v>
      </c>
      <c r="B8054" s="6">
        <v>7</v>
      </c>
      <c r="C8054" s="6">
        <v>21</v>
      </c>
      <c r="D8054" s="6">
        <f>A8054+B8054+C8054</f>
        <v>40</v>
      </c>
      <c r="E8054" s="5">
        <f>IF(A8054=0,0,A8054*LABOR_HRS_WK_TOM*SEASON_WEEKS*(1+DIM_PCT_TOM)^A8054)</f>
        <v>3389.5026468586834</v>
      </c>
      <c r="F8054" s="5">
        <f>IF(B8054=0,0,B8054*LABOR_HRS_WK_CAR*SEASON_WEEKS*(1+DIM_PCT_CAR)^B8054)</f>
        <v>249.62400827032462</v>
      </c>
      <c r="G8054" s="5">
        <f>IF(C8054=0,0,C8054*LABOR_HRS_WK_MES*SEASON_WEEKS*(1+DIM_PCT_MES)^C8054)</f>
        <v>1226.6692487641699</v>
      </c>
      <c r="H8054" s="5">
        <f>E8054+F8054+G8054</f>
        <v>4865.7959038931785</v>
      </c>
      <c r="I8054" s="5">
        <f>MIN(H8054,FARMER_HRS)</f>
        <v>720</v>
      </c>
      <c r="J8054" s="5">
        <f>MAX(0,H8054-FARMER_HRS)</f>
        <v>4145.7959038931785</v>
      </c>
      <c r="K8054" s="2">
        <f>I8054*FARMER_RATE+J8054*TEMP_WORKER_RATE</f>
        <v>96975.6233314788</v>
      </c>
      <c r="L8054" s="2">
        <f>A8054*PRICE_TOM+B8054*PRICE_CAR+C8054*PRICE_MES</f>
        <v>176958</v>
      </c>
      <c r="M8054" s="2">
        <f>A8054*FERT_BED_TOM+B8054*FERT_BED_CAR+C8054*FERT_BED_MES</f>
        <v>32120</v>
      </c>
      <c r="N8054" s="6">
        <f>IF(AND(D8054&lt;=TOTAL_BEDS,J8054&lt;=TEMP_WORKER_MAX*TEMP_WORKER_HRS),1,0)</f>
        <v>1</v>
      </c>
      <c r="O8054" s="2">
        <f>L8054-M8054-K8054-FIXED_COSTS</f>
        <v>27862.376668521203</v>
      </c>
      <c r="P8054" s="2">
        <f>IF(N8054=1,O8054,"")</f>
        <v>27862.376668521203</v>
      </c>
    </row>
    <row r="8055">
      <c r="A8055" s="6">
        <v>12</v>
      </c>
      <c r="B8055" s="6">
        <v>7</v>
      </c>
      <c r="C8055" s="6">
        <v>22</v>
      </c>
      <c r="D8055" s="6">
        <f>A8055+B8055+C8055</f>
        <v>41</v>
      </c>
      <c r="E8055" s="5">
        <f>IF(A8055=0,0,A8055*LABOR_HRS_WK_TOM*SEASON_WEEKS*(1+DIM_PCT_TOM)^A8055)</f>
        <v>3389.5026468586834</v>
      </c>
      <c r="F8055" s="5">
        <f>IF(B8055=0,0,B8055*LABOR_HRS_WK_CAR*SEASON_WEEKS*(1+DIM_PCT_CAR)^B8055)</f>
        <v>249.62400827032462</v>
      </c>
      <c r="G8055" s="5">
        <f>IF(C8055=0,0,C8055*LABOR_HRS_WK_MES*SEASON_WEEKS*(1+DIM_PCT_MES)^C8055)</f>
        <v>1301.1455960105659</v>
      </c>
      <c r="H8055" s="5">
        <f>E8055+F8055+G8055</f>
        <v>4940.2722511395741</v>
      </c>
      <c r="I8055" s="5">
        <f>MIN(H8055,FARMER_HRS)</f>
        <v>720</v>
      </c>
      <c r="J8055" s="5">
        <f>MAX(0,H8055-FARMER_HRS)</f>
        <v>4220.2722511395741</v>
      </c>
      <c r="K8055" s="2">
        <f>I8055*FARMER_RATE+J8055*TEMP_WORKER_RATE</f>
        <v>98268.615471173165</v>
      </c>
      <c r="L8055" s="2">
        <f>A8055*PRICE_TOM+B8055*PRICE_CAR+C8055*PRICE_MES</f>
        <v>179658</v>
      </c>
      <c r="M8055" s="2">
        <f>A8055*FERT_BED_TOM+B8055*FERT_BED_CAR+C8055*FERT_BED_MES</f>
        <v>33000</v>
      </c>
      <c r="N8055" s="6">
        <f>IF(AND(D8055&lt;=TOTAL_BEDS,J8055&lt;=TEMP_WORKER_MAX*TEMP_WORKER_HRS),1,0)</f>
        <v>1</v>
      </c>
      <c r="O8055" s="2">
        <f>L8055-M8055-K8055-FIXED_COSTS</f>
        <v>28389.384528826835</v>
      </c>
      <c r="P8055" s="2">
        <f>IF(N8055=1,O8055,"")</f>
        <v>28389.384528826835</v>
      </c>
    </row>
    <row r="8056">
      <c r="A8056" s="6">
        <v>12</v>
      </c>
      <c r="B8056" s="6">
        <v>7</v>
      </c>
      <c r="C8056" s="6">
        <v>23</v>
      </c>
      <c r="D8056" s="6">
        <f>A8056+B8056+C8056</f>
        <v>42</v>
      </c>
      <c r="E8056" s="5">
        <f>IF(A8056=0,0,A8056*LABOR_HRS_WK_TOM*SEASON_WEEKS*(1+DIM_PCT_TOM)^A8056)</f>
        <v>3389.5026468586834</v>
      </c>
      <c r="F8056" s="5">
        <f>IF(B8056=0,0,B8056*LABOR_HRS_WK_CAR*SEASON_WEEKS*(1+DIM_PCT_CAR)^B8056)</f>
        <v>249.62400827032462</v>
      </c>
      <c r="G8056" s="5">
        <f>IF(C8056=0,0,C8056*LABOR_HRS_WK_MES*SEASON_WEEKS*(1+DIM_PCT_MES)^C8056)</f>
        <v>1377.2921848680023</v>
      </c>
      <c r="H8056" s="5">
        <f>E8056+F8056+G8056</f>
        <v>5016.4188399970108</v>
      </c>
      <c r="I8056" s="5">
        <f>MIN(H8056,FARMER_HRS)</f>
        <v>720</v>
      </c>
      <c r="J8056" s="5">
        <f>MAX(0,H8056-FARMER_HRS)</f>
        <v>4296.4188399970108</v>
      </c>
      <c r="K8056" s="2">
        <f>I8056*FARMER_RATE+J8056*TEMP_WORKER_RATE</f>
        <v>99590.604861059212</v>
      </c>
      <c r="L8056" s="2">
        <f>A8056*PRICE_TOM+B8056*PRICE_CAR+C8056*PRICE_MES</f>
        <v>182358</v>
      </c>
      <c r="M8056" s="2">
        <f>A8056*FERT_BED_TOM+B8056*FERT_BED_CAR+C8056*FERT_BED_MES</f>
        <v>33880</v>
      </c>
      <c r="N8056" s="6">
        <f>IF(AND(D8056&lt;=TOTAL_BEDS,J8056&lt;=TEMP_WORKER_MAX*TEMP_WORKER_HRS),1,0)</f>
        <v>1</v>
      </c>
      <c r="O8056" s="2">
        <f>L8056-M8056-K8056-FIXED_COSTS</f>
        <v>28887.395138940788</v>
      </c>
      <c r="P8056" s="2">
        <f>IF(N8056=1,O8056,"")</f>
        <v>28887.395138940788</v>
      </c>
    </row>
    <row r="8057">
      <c r="A8057" s="6">
        <v>12</v>
      </c>
      <c r="B8057" s="6">
        <v>7</v>
      </c>
      <c r="C8057" s="6">
        <v>24</v>
      </c>
      <c r="D8057" s="6">
        <f>A8057+B8057+C8057</f>
        <v>43</v>
      </c>
      <c r="E8057" s="5">
        <f>IF(A8057=0,0,A8057*LABOR_HRS_WK_TOM*SEASON_WEEKS*(1+DIM_PCT_TOM)^A8057)</f>
        <v>3389.5026468586834</v>
      </c>
      <c r="F8057" s="5">
        <f>IF(B8057=0,0,B8057*LABOR_HRS_WK_CAR*SEASON_WEEKS*(1+DIM_PCT_CAR)^B8057)</f>
        <v>249.62400827032462</v>
      </c>
      <c r="G8057" s="5">
        <f>IF(C8057=0,0,C8057*LABOR_HRS_WK_MES*SEASON_WEEKS*(1+DIM_PCT_MES)^C8057)</f>
        <v>1455.139134447498</v>
      </c>
      <c r="H8057" s="5">
        <f>E8057+F8057+G8057</f>
        <v>5094.265789576506</v>
      </c>
      <c r="I8057" s="5">
        <f>MIN(H8057,FARMER_HRS)</f>
        <v>720</v>
      </c>
      <c r="J8057" s="5">
        <f>MAX(0,H8057-FARMER_HRS)</f>
        <v>4374.265789576506</v>
      </c>
      <c r="K8057" s="2">
        <f>I8057*FARMER_RATE+J8057*TEMP_WORKER_RATE</f>
        <v>100942.11440236989</v>
      </c>
      <c r="L8057" s="2">
        <f>A8057*PRICE_TOM+B8057*PRICE_CAR+C8057*PRICE_MES</f>
        <v>185058</v>
      </c>
      <c r="M8057" s="2">
        <f>A8057*FERT_BED_TOM+B8057*FERT_BED_CAR+C8057*FERT_BED_MES</f>
        <v>34760</v>
      </c>
      <c r="N8057" s="6">
        <f>IF(AND(D8057&lt;=TOTAL_BEDS,J8057&lt;=TEMP_WORKER_MAX*TEMP_WORKER_HRS),1,0)</f>
        <v>1</v>
      </c>
      <c r="O8057" s="2">
        <f>L8057-M8057-K8057-FIXED_COSTS</f>
        <v>29355.885597630113</v>
      </c>
      <c r="P8057" s="2">
        <f>IF(N8057=1,O8057,"")</f>
        <v>29355.885597630113</v>
      </c>
    </row>
    <row r="8058">
      <c r="A8058" s="6">
        <v>12</v>
      </c>
      <c r="B8058" s="6">
        <v>7</v>
      </c>
      <c r="C8058" s="6">
        <v>25</v>
      </c>
      <c r="D8058" s="6">
        <f>A8058+B8058+C8058</f>
        <v>44</v>
      </c>
      <c r="E8058" s="5">
        <f>IF(A8058=0,0,A8058*LABOR_HRS_WK_TOM*SEASON_WEEKS*(1+DIM_PCT_TOM)^A8058)</f>
        <v>3389.5026468586834</v>
      </c>
      <c r="F8058" s="5">
        <f>IF(B8058=0,0,B8058*LABOR_HRS_WK_CAR*SEASON_WEEKS*(1+DIM_PCT_CAR)^B8058)</f>
        <v>249.62400827032462</v>
      </c>
      <c r="G8058" s="5">
        <f>IF(C8058=0,0,C8058*LABOR_HRS_WK_MES*SEASON_WEEKS*(1+DIM_PCT_MES)^C8058)</f>
        <v>1534.7170558625955</v>
      </c>
      <c r="H8058" s="5">
        <f>E8058+F8058+G8058</f>
        <v>5173.843710991604</v>
      </c>
      <c r="I8058" s="5">
        <f>MIN(H8058,FARMER_HRS)</f>
        <v>720</v>
      </c>
      <c r="J8058" s="5">
        <f>MAX(0,H8058-FARMER_HRS)</f>
        <v>4453.843710991604</v>
      </c>
      <c r="K8058" s="2">
        <f>I8058*FARMER_RATE+J8058*TEMP_WORKER_RATE</f>
        <v>102323.67553804867</v>
      </c>
      <c r="L8058" s="2">
        <f>A8058*PRICE_TOM+B8058*PRICE_CAR+C8058*PRICE_MES</f>
        <v>187758</v>
      </c>
      <c r="M8058" s="2">
        <f>A8058*FERT_BED_TOM+B8058*FERT_BED_CAR+C8058*FERT_BED_MES</f>
        <v>35640</v>
      </c>
      <c r="N8058" s="6">
        <f>IF(AND(D8058&lt;=TOTAL_BEDS,J8058&lt;=TEMP_WORKER_MAX*TEMP_WORKER_HRS),1,0)</f>
        <v>1</v>
      </c>
      <c r="O8058" s="2">
        <f>L8058-M8058-K8058-FIXED_COSTS</f>
        <v>29794.324461951328</v>
      </c>
      <c r="P8058" s="2">
        <f>IF(N8058=1,O8058,"")</f>
        <v>29794.324461951328</v>
      </c>
    </row>
    <row r="8059">
      <c r="A8059" s="6">
        <v>12</v>
      </c>
      <c r="B8059" s="6">
        <v>7</v>
      </c>
      <c r="C8059" s="6">
        <v>26</v>
      </c>
      <c r="D8059" s="6">
        <f>A8059+B8059+C8059</f>
        <v>45</v>
      </c>
      <c r="E8059" s="5">
        <f>IF(A8059=0,0,A8059*LABOR_HRS_WK_TOM*SEASON_WEEKS*(1+DIM_PCT_TOM)^A8059)</f>
        <v>3389.5026468586834</v>
      </c>
      <c r="F8059" s="5">
        <f>IF(B8059=0,0,B8059*LABOR_HRS_WK_CAR*SEASON_WEEKS*(1+DIM_PCT_CAR)^B8059)</f>
        <v>249.62400827032462</v>
      </c>
      <c r="G8059" s="5">
        <f>IF(C8059=0,0,C8059*LABOR_HRS_WK_MES*SEASON_WEEKS*(1+DIM_PCT_MES)^C8059)</f>
        <v>1616.0570598233128</v>
      </c>
      <c r="H8059" s="5">
        <f>E8059+F8059+G8059</f>
        <v>5255.1837149523208</v>
      </c>
      <c r="I8059" s="5">
        <f>MIN(H8059,FARMER_HRS)</f>
        <v>720</v>
      </c>
      <c r="J8059" s="5">
        <f>MAX(0,H8059-FARMER_HRS)</f>
        <v>4535.1837149523208</v>
      </c>
      <c r="K8059" s="2">
        <f>I8059*FARMER_RATE+J8059*TEMP_WORKER_RATE</f>
        <v>103735.82838458889</v>
      </c>
      <c r="L8059" s="2">
        <f>A8059*PRICE_TOM+B8059*PRICE_CAR+C8059*PRICE_MES</f>
        <v>190458</v>
      </c>
      <c r="M8059" s="2">
        <f>A8059*FERT_BED_TOM+B8059*FERT_BED_CAR+C8059*FERT_BED_MES</f>
        <v>36520</v>
      </c>
      <c r="N8059" s="6">
        <f>IF(AND(D8059&lt;=TOTAL_BEDS,J8059&lt;=TEMP_WORKER_MAX*TEMP_WORKER_HRS),1,0)</f>
        <v>1</v>
      </c>
      <c r="O8059" s="2">
        <f>L8059-M8059-K8059-FIXED_COSTS</f>
        <v>30202.171615411105</v>
      </c>
      <c r="P8059" s="2">
        <f>IF(N8059=1,O8059,"")</f>
        <v>30202.171615411105</v>
      </c>
    </row>
    <row r="8060">
      <c r="A8060" s="6">
        <v>12</v>
      </c>
      <c r="B8060" s="6">
        <v>7</v>
      </c>
      <c r="C8060" s="6">
        <v>27</v>
      </c>
      <c r="D8060" s="6">
        <f>A8060+B8060+C8060</f>
        <v>46</v>
      </c>
      <c r="E8060" s="5">
        <f>IF(A8060=0,0,A8060*LABOR_HRS_WK_TOM*SEASON_WEEKS*(1+DIM_PCT_TOM)^A8060)</f>
        <v>3389.5026468586834</v>
      </c>
      <c r="F8060" s="5">
        <f>IF(B8060=0,0,B8060*LABOR_HRS_WK_CAR*SEASON_WEEKS*(1+DIM_PCT_CAR)^B8060)</f>
        <v>249.62400827032462</v>
      </c>
      <c r="G8060" s="5">
        <f>IF(C8060=0,0,C8060*LABOR_HRS_WK_MES*SEASON_WEEKS*(1+DIM_PCT_MES)^C8060)</f>
        <v>1699.19076434307</v>
      </c>
      <c r="H8060" s="5">
        <f>E8060+F8060+G8060</f>
        <v>5338.3174194720777</v>
      </c>
      <c r="I8060" s="5">
        <f>MIN(H8060,FARMER_HRS)</f>
        <v>720</v>
      </c>
      <c r="J8060" s="5">
        <f>MAX(0,H8060-FARMER_HRS)</f>
        <v>4618.3174194720777</v>
      </c>
      <c r="K8060" s="2">
        <f>I8060*FARMER_RATE+J8060*TEMP_WORKER_RATE</f>
        <v>105179.12186583468</v>
      </c>
      <c r="L8060" s="2">
        <f>A8060*PRICE_TOM+B8060*PRICE_CAR+C8060*PRICE_MES</f>
        <v>193158</v>
      </c>
      <c r="M8060" s="2">
        <f>A8060*FERT_BED_TOM+B8060*FERT_BED_CAR+C8060*FERT_BED_MES</f>
        <v>37400</v>
      </c>
      <c r="N8060" s="6">
        <f>IF(AND(D8060&lt;=TOTAL_BEDS,J8060&lt;=TEMP_WORKER_MAX*TEMP_WORKER_HRS),1,0)</f>
        <v>1</v>
      </c>
      <c r="O8060" s="2">
        <f>L8060-M8060-K8060-FIXED_COSTS</f>
        <v>30578.878134165323</v>
      </c>
      <c r="P8060" s="2">
        <f>IF(N8060=1,O8060,"")</f>
        <v>30578.878134165323</v>
      </c>
    </row>
    <row r="8061">
      <c r="A8061" s="6">
        <v>12</v>
      </c>
      <c r="B8061" s="6">
        <v>7</v>
      </c>
      <c r="C8061" s="6">
        <v>28</v>
      </c>
      <c r="D8061" s="6">
        <f>A8061+B8061+C8061</f>
        <v>47</v>
      </c>
      <c r="E8061" s="5">
        <f>IF(A8061=0,0,A8061*LABOR_HRS_WK_TOM*SEASON_WEEKS*(1+DIM_PCT_TOM)^A8061)</f>
        <v>3389.5026468586834</v>
      </c>
      <c r="F8061" s="5">
        <f>IF(B8061=0,0,B8061*LABOR_HRS_WK_CAR*SEASON_WEEKS*(1+DIM_PCT_CAR)^B8061)</f>
        <v>249.62400827032462</v>
      </c>
      <c r="G8061" s="5">
        <f>IF(C8061=0,0,C8061*LABOR_HRS_WK_MES*SEASON_WEEKS*(1+DIM_PCT_MES)^C8061)</f>
        <v>1784.1503025602233</v>
      </c>
      <c r="H8061" s="5">
        <f>E8061+F8061+G8061</f>
        <v>5423.2769576892315</v>
      </c>
      <c r="I8061" s="5">
        <f>MIN(H8061,FARMER_HRS)</f>
        <v>720</v>
      </c>
      <c r="J8061" s="5">
        <f>MAX(0,H8061-FARMER_HRS)</f>
        <v>4703.2769576892315</v>
      </c>
      <c r="K8061" s="2">
        <f>I8061*FARMER_RATE+J8061*TEMP_WORKER_RATE</f>
        <v>106654.11384877138</v>
      </c>
      <c r="L8061" s="2">
        <f>A8061*PRICE_TOM+B8061*PRICE_CAR+C8061*PRICE_MES</f>
        <v>195858</v>
      </c>
      <c r="M8061" s="2">
        <f>A8061*FERT_BED_TOM+B8061*FERT_BED_CAR+C8061*FERT_BED_MES</f>
        <v>38280</v>
      </c>
      <c r="N8061" s="6">
        <f>IF(AND(D8061&lt;=TOTAL_BEDS,J8061&lt;=TEMP_WORKER_MAX*TEMP_WORKER_HRS),1,0)</f>
        <v>1</v>
      </c>
      <c r="O8061" s="2">
        <f>L8061-M8061-K8061-FIXED_COSTS</f>
        <v>30923.886151228624</v>
      </c>
      <c r="P8061" s="2">
        <f>IF(N8061=1,O8061,"")</f>
        <v>30923.886151228624</v>
      </c>
    </row>
    <row r="8062">
      <c r="A8062" s="6">
        <v>12</v>
      </c>
      <c r="B8062" s="6">
        <v>7</v>
      </c>
      <c r="C8062" s="6">
        <v>29</v>
      </c>
      <c r="D8062" s="6">
        <f>A8062+B8062+C8062</f>
        <v>48</v>
      </c>
      <c r="E8062" s="5">
        <f>IF(A8062=0,0,A8062*LABOR_HRS_WK_TOM*SEASON_WEEKS*(1+DIM_PCT_TOM)^A8062)</f>
        <v>3389.5026468586834</v>
      </c>
      <c r="F8062" s="5">
        <f>IF(B8062=0,0,B8062*LABOR_HRS_WK_CAR*SEASON_WEEKS*(1+DIM_PCT_CAR)^B8062)</f>
        <v>249.62400827032462</v>
      </c>
      <c r="G8062" s="5">
        <f>IF(C8062=0,0,C8062*LABOR_HRS_WK_MES*SEASON_WEEKS*(1+DIM_PCT_MES)^C8062)</f>
        <v>1870.9683306758766</v>
      </c>
      <c r="H8062" s="5">
        <f>E8062+F8062+G8062</f>
        <v>5510.0949858048843</v>
      </c>
      <c r="I8062" s="5">
        <f>MIN(H8062,FARMER_HRS)</f>
        <v>720</v>
      </c>
      <c r="J8062" s="5">
        <f>MAX(0,H8062-FARMER_HRS)</f>
        <v>4790.0949858048843</v>
      </c>
      <c r="K8062" s="2">
        <f>I8062*FARMER_RATE+J8062*TEMP_WORKER_RATE</f>
        <v>108161.3712813348</v>
      </c>
      <c r="L8062" s="2">
        <f>A8062*PRICE_TOM+B8062*PRICE_CAR+C8062*PRICE_MES</f>
        <v>198558</v>
      </c>
      <c r="M8062" s="2">
        <f>A8062*FERT_BED_TOM+B8062*FERT_BED_CAR+C8062*FERT_BED_MES</f>
        <v>39160</v>
      </c>
      <c r="N8062" s="6">
        <f>IF(AND(D8062&lt;=TOTAL_BEDS,J8062&lt;=TEMP_WORKER_MAX*TEMP_WORKER_HRS),1,0)</f>
        <v>1</v>
      </c>
      <c r="O8062" s="2">
        <f>L8062-M8062-K8062-FIXED_COSTS</f>
        <v>31236.628718665204</v>
      </c>
      <c r="P8062" s="2">
        <f>IF(N8062=1,O8062,"")</f>
        <v>31236.628718665204</v>
      </c>
    </row>
    <row r="8063">
      <c r="A8063" s="6">
        <v>12</v>
      </c>
      <c r="B8063" s="6">
        <v>7</v>
      </c>
      <c r="C8063" s="6">
        <v>30</v>
      </c>
      <c r="D8063" s="6">
        <f>A8063+B8063+C8063</f>
        <v>49</v>
      </c>
      <c r="E8063" s="5">
        <f>IF(A8063=0,0,A8063*LABOR_HRS_WK_TOM*SEASON_WEEKS*(1+DIM_PCT_TOM)^A8063)</f>
        <v>3389.5026468586834</v>
      </c>
      <c r="F8063" s="5">
        <f>IF(B8063=0,0,B8063*LABOR_HRS_WK_CAR*SEASON_WEEKS*(1+DIM_PCT_CAR)^B8063)</f>
        <v>249.62400827032462</v>
      </c>
      <c r="G8063" s="5">
        <f>IF(C8063=0,0,C8063*LABOR_HRS_WK_MES*SEASON_WEEKS*(1+DIM_PCT_MES)^C8063)</f>
        <v>1959.6780360096466</v>
      </c>
      <c r="H8063" s="5">
        <f>E8063+F8063+G8063</f>
        <v>5598.8046911386546</v>
      </c>
      <c r="I8063" s="5">
        <f>MIN(H8063,FARMER_HRS)</f>
        <v>720</v>
      </c>
      <c r="J8063" s="5">
        <f>MAX(0,H8063-FARMER_HRS)</f>
        <v>4878.8046911386546</v>
      </c>
      <c r="K8063" s="2">
        <f>I8063*FARMER_RATE+J8063*TEMP_WORKER_RATE</f>
        <v>109701.47033226831</v>
      </c>
      <c r="L8063" s="2">
        <f>A8063*PRICE_TOM+B8063*PRICE_CAR+C8063*PRICE_MES</f>
        <v>201258</v>
      </c>
      <c r="M8063" s="2">
        <f>A8063*FERT_BED_TOM+B8063*FERT_BED_CAR+C8063*FERT_BED_MES</f>
        <v>40040</v>
      </c>
      <c r="N8063" s="6">
        <f>IF(AND(D8063&lt;=TOTAL_BEDS,J8063&lt;=TEMP_WORKER_MAX*TEMP_WORKER_HRS),1,0)</f>
        <v>1</v>
      </c>
      <c r="O8063" s="2">
        <f>L8063-M8063-K8063-FIXED_COSTS</f>
        <v>31516.529667731695</v>
      </c>
      <c r="P8063" s="2">
        <f>IF(N8063=1,O8063,"")</f>
        <v>31516.529667731695</v>
      </c>
    </row>
    <row r="8064">
      <c r="A8064" s="6">
        <v>12</v>
      </c>
      <c r="B8064" s="6">
        <v>8</v>
      </c>
      <c r="C8064" s="6">
        <v>0</v>
      </c>
      <c r="D8064" s="6">
        <f>A8064+B8064+C8064</f>
        <v>20</v>
      </c>
      <c r="E8064" s="5">
        <f>IF(A8064=0,0,A8064*LABOR_HRS_WK_TOM*SEASON_WEEKS*(1+DIM_PCT_TOM)^A8064)</f>
        <v>3389.5026468586834</v>
      </c>
      <c r="F8064" s="5">
        <f>IF(B8064=0,0,B8064*LABOR_HRS_WK_CAR*SEASON_WEEKS*(1+DIM_PCT_CAR)^B8064)</f>
        <v>292.41669540238013</v>
      </c>
      <c r="G8064" s="5">
        <f>IF(C8064=0,0,C8064*LABOR_HRS_WK_MES*SEASON_WEEKS*(1+DIM_PCT_MES)^C8064)</f>
        <v>0</v>
      </c>
      <c r="H8064" s="5">
        <f>E8064+F8064+G8064</f>
        <v>3681.9193422610633</v>
      </c>
      <c r="I8064" s="5">
        <f>MIN(H8064,FARMER_HRS)</f>
        <v>720</v>
      </c>
      <c r="J8064" s="5">
        <f>MAX(0,H8064-FARMER_HRS)</f>
        <v>2961.9193422610633</v>
      </c>
      <c r="K8064" s="2">
        <f>I8064*FARMER_RATE+J8064*TEMP_WORKER_RATE</f>
        <v>76422.210803143462</v>
      </c>
      <c r="L8064" s="2">
        <f>A8064*PRICE_TOM+B8064*PRICE_CAR+C8064*PRICE_MES</f>
        <v>122352</v>
      </c>
      <c r="M8064" s="2">
        <f>A8064*FERT_BED_TOM+B8064*FERT_BED_CAR+C8064*FERT_BED_MES</f>
        <v>14080</v>
      </c>
      <c r="N8064" s="6">
        <f>IF(AND(D8064&lt;=TOTAL_BEDS,J8064&lt;=TEMP_WORKER_MAX*TEMP_WORKER_HRS),1,0)</f>
        <v>1</v>
      </c>
      <c r="O8064" s="2">
        <f>L8064-M8064-K8064-FIXED_COSTS</f>
        <v>11849.789196856538</v>
      </c>
      <c r="P8064" s="2">
        <f>IF(N8064=1,O8064,"")</f>
        <v>11849.789196856538</v>
      </c>
    </row>
    <row r="8065">
      <c r="A8065" s="6">
        <v>12</v>
      </c>
      <c r="B8065" s="6">
        <v>8</v>
      </c>
      <c r="C8065" s="6">
        <v>1</v>
      </c>
      <c r="D8065" s="6">
        <f>A8065+B8065+C8065</f>
        <v>21</v>
      </c>
      <c r="E8065" s="5">
        <f>IF(A8065=0,0,A8065*LABOR_HRS_WK_TOM*SEASON_WEEKS*(1+DIM_PCT_TOM)^A8065)</f>
        <v>3389.5026468586834</v>
      </c>
      <c r="F8065" s="5">
        <f>IF(B8065=0,0,B8065*LABOR_HRS_WK_CAR*SEASON_WEEKS*(1+DIM_PCT_CAR)^B8065)</f>
        <v>292.41669540238013</v>
      </c>
      <c r="G8065" s="5">
        <f>IF(C8065=0,0,C8065*LABOR_HRS_WK_MES*SEASON_WEEKS*(1+DIM_PCT_MES)^C8065)</f>
        <v>45.5625</v>
      </c>
      <c r="H8065" s="5">
        <f>E8065+F8065+G8065</f>
        <v>3727.4818422610633</v>
      </c>
      <c r="I8065" s="5">
        <f>MIN(H8065,FARMER_HRS)</f>
        <v>720</v>
      </c>
      <c r="J8065" s="5">
        <f>MAX(0,H8065-FARMER_HRS)</f>
        <v>3007.4818422610633</v>
      </c>
      <c r="K8065" s="2">
        <f>I8065*FARMER_RATE+J8065*TEMP_WORKER_RATE</f>
        <v>77213.226428143462</v>
      </c>
      <c r="L8065" s="2">
        <f>A8065*PRICE_TOM+B8065*PRICE_CAR+C8065*PRICE_MES</f>
        <v>125052</v>
      </c>
      <c r="M8065" s="2">
        <f>A8065*FERT_BED_TOM+B8065*FERT_BED_CAR+C8065*FERT_BED_MES</f>
        <v>14960</v>
      </c>
      <c r="N8065" s="6">
        <f>IF(AND(D8065&lt;=TOTAL_BEDS,J8065&lt;=TEMP_WORKER_MAX*TEMP_WORKER_HRS),1,0)</f>
        <v>1</v>
      </c>
      <c r="O8065" s="2">
        <f>L8065-M8065-K8065-FIXED_COSTS</f>
        <v>12878.773571856538</v>
      </c>
      <c r="P8065" s="2">
        <f>IF(N8065=1,O8065,"")</f>
        <v>12878.773571856538</v>
      </c>
    </row>
    <row r="8066">
      <c r="A8066" s="6">
        <v>12</v>
      </c>
      <c r="B8066" s="6">
        <v>8</v>
      </c>
      <c r="C8066" s="6">
        <v>2</v>
      </c>
      <c r="D8066" s="6">
        <f>A8066+B8066+C8066</f>
        <v>22</v>
      </c>
      <c r="E8066" s="5">
        <f>IF(A8066=0,0,A8066*LABOR_HRS_WK_TOM*SEASON_WEEKS*(1+DIM_PCT_TOM)^A8066)</f>
        <v>3389.5026468586834</v>
      </c>
      <c r="F8066" s="5">
        <f>IF(B8066=0,0,B8066*LABOR_HRS_WK_CAR*SEASON_WEEKS*(1+DIM_PCT_CAR)^B8066)</f>
        <v>292.41669540238013</v>
      </c>
      <c r="G8066" s="5">
        <f>IF(C8066=0,0,C8066*LABOR_HRS_WK_MES*SEASON_WEEKS*(1+DIM_PCT_MES)^C8066)</f>
        <v>92.2640625</v>
      </c>
      <c r="H8066" s="5">
        <f>E8066+F8066+G8066</f>
        <v>3774.1834047610632</v>
      </c>
      <c r="I8066" s="5">
        <f>MIN(H8066,FARMER_HRS)</f>
        <v>720</v>
      </c>
      <c r="J8066" s="5">
        <f>MAX(0,H8066-FARMER_HRS)</f>
        <v>3054.1834047610632</v>
      </c>
      <c r="K8066" s="2">
        <f>I8066*FARMER_RATE+J8066*TEMP_WORKER_RATE</f>
        <v>78024.017443768447</v>
      </c>
      <c r="L8066" s="2">
        <f>A8066*PRICE_TOM+B8066*PRICE_CAR+C8066*PRICE_MES</f>
        <v>127752</v>
      </c>
      <c r="M8066" s="2">
        <f>A8066*FERT_BED_TOM+B8066*FERT_BED_CAR+C8066*FERT_BED_MES</f>
        <v>15840</v>
      </c>
      <c r="N8066" s="6">
        <f>IF(AND(D8066&lt;=TOTAL_BEDS,J8066&lt;=TEMP_WORKER_MAX*TEMP_WORKER_HRS),1,0)</f>
        <v>1</v>
      </c>
      <c r="O8066" s="2">
        <f>L8066-M8066-K8066-FIXED_COSTS</f>
        <v>13887.982556231553</v>
      </c>
      <c r="P8066" s="2">
        <f>IF(N8066=1,O8066,"")</f>
        <v>13887.982556231553</v>
      </c>
    </row>
    <row r="8067">
      <c r="A8067" s="6">
        <v>12</v>
      </c>
      <c r="B8067" s="6">
        <v>8</v>
      </c>
      <c r="C8067" s="6">
        <v>3</v>
      </c>
      <c r="D8067" s="6">
        <f>A8067+B8067+C8067</f>
        <v>23</v>
      </c>
      <c r="E8067" s="5">
        <f>IF(A8067=0,0,A8067*LABOR_HRS_WK_TOM*SEASON_WEEKS*(1+DIM_PCT_TOM)^A8067)</f>
        <v>3389.5026468586834</v>
      </c>
      <c r="F8067" s="5">
        <f>IF(B8067=0,0,B8067*LABOR_HRS_WK_CAR*SEASON_WEEKS*(1+DIM_PCT_CAR)^B8067)</f>
        <v>292.41669540238013</v>
      </c>
      <c r="G8067" s="5">
        <f>IF(C8067=0,0,C8067*LABOR_HRS_WK_MES*SEASON_WEEKS*(1+DIM_PCT_MES)^C8067)</f>
        <v>140.12604492187498</v>
      </c>
      <c r="H8067" s="5">
        <f>E8067+F8067+G8067</f>
        <v>3822.0453871829382</v>
      </c>
      <c r="I8067" s="5">
        <f>MIN(H8067,FARMER_HRS)</f>
        <v>720</v>
      </c>
      <c r="J8067" s="5">
        <f>MAX(0,H8067-FARMER_HRS)</f>
        <v>3102.0453871829382</v>
      </c>
      <c r="K8067" s="2">
        <f>I8067*FARMER_RATE+J8067*TEMP_WORKER_RATE</f>
        <v>78854.954638592666</v>
      </c>
      <c r="L8067" s="2">
        <f>A8067*PRICE_TOM+B8067*PRICE_CAR+C8067*PRICE_MES</f>
        <v>130452</v>
      </c>
      <c r="M8067" s="2">
        <f>A8067*FERT_BED_TOM+B8067*FERT_BED_CAR+C8067*FERT_BED_MES</f>
        <v>16720</v>
      </c>
      <c r="N8067" s="6">
        <f>IF(AND(D8067&lt;=TOTAL_BEDS,J8067&lt;=TEMP_WORKER_MAX*TEMP_WORKER_HRS),1,0)</f>
        <v>1</v>
      </c>
      <c r="O8067" s="2">
        <f>L8067-M8067-K8067-FIXED_COSTS</f>
        <v>14877.045361407334</v>
      </c>
      <c r="P8067" s="2">
        <f>IF(N8067=1,O8067,"")</f>
        <v>14877.045361407334</v>
      </c>
    </row>
    <row r="8068">
      <c r="A8068" s="6">
        <v>12</v>
      </c>
      <c r="B8068" s="6">
        <v>8</v>
      </c>
      <c r="C8068" s="6">
        <v>4</v>
      </c>
      <c r="D8068" s="6">
        <f>A8068+B8068+C8068</f>
        <v>24</v>
      </c>
      <c r="E8068" s="5">
        <f>IF(A8068=0,0,A8068*LABOR_HRS_WK_TOM*SEASON_WEEKS*(1+DIM_PCT_TOM)^A8068)</f>
        <v>3389.5026468586834</v>
      </c>
      <c r="F8068" s="5">
        <f>IF(B8068=0,0,B8068*LABOR_HRS_WK_CAR*SEASON_WEEKS*(1+DIM_PCT_CAR)^B8068)</f>
        <v>292.41669540238013</v>
      </c>
      <c r="G8068" s="5">
        <f>IF(C8068=0,0,C8068*LABOR_HRS_WK_MES*SEASON_WEEKS*(1+DIM_PCT_MES)^C8068)</f>
        <v>189.17016064453119</v>
      </c>
      <c r="H8068" s="5">
        <f>E8068+F8068+G8068</f>
        <v>3871.0895029055946</v>
      </c>
      <c r="I8068" s="5">
        <f>MIN(H8068,FARMER_HRS)</f>
        <v>720</v>
      </c>
      <c r="J8068" s="5">
        <f>MAX(0,H8068-FARMER_HRS)</f>
        <v>3151.0895029055946</v>
      </c>
      <c r="K8068" s="2">
        <f>I8068*FARMER_RATE+J8068*TEMP_WORKER_RATE</f>
        <v>79706.4149809999</v>
      </c>
      <c r="L8068" s="2">
        <f>A8068*PRICE_TOM+B8068*PRICE_CAR+C8068*PRICE_MES</f>
        <v>133152</v>
      </c>
      <c r="M8068" s="2">
        <f>A8068*FERT_BED_TOM+B8068*FERT_BED_CAR+C8068*FERT_BED_MES</f>
        <v>17600</v>
      </c>
      <c r="N8068" s="6">
        <f>IF(AND(D8068&lt;=TOTAL_BEDS,J8068&lt;=TEMP_WORKER_MAX*TEMP_WORKER_HRS),1,0)</f>
        <v>1</v>
      </c>
      <c r="O8068" s="2">
        <f>L8068-M8068-K8068-FIXED_COSTS</f>
        <v>15845.585019000093</v>
      </c>
      <c r="P8068" s="2">
        <f>IF(N8068=1,O8068,"")</f>
        <v>15845.585019000093</v>
      </c>
    </row>
    <row r="8069">
      <c r="A8069" s="6">
        <v>12</v>
      </c>
      <c r="B8069" s="6">
        <v>8</v>
      </c>
      <c r="C8069" s="6">
        <v>5</v>
      </c>
      <c r="D8069" s="6">
        <f>A8069+B8069+C8069</f>
        <v>25</v>
      </c>
      <c r="E8069" s="5">
        <f>IF(A8069=0,0,A8069*LABOR_HRS_WK_TOM*SEASON_WEEKS*(1+DIM_PCT_TOM)^A8069)</f>
        <v>3389.5026468586834</v>
      </c>
      <c r="F8069" s="5">
        <f>IF(B8069=0,0,B8069*LABOR_HRS_WK_CAR*SEASON_WEEKS*(1+DIM_PCT_CAR)^B8069)</f>
        <v>292.41669540238013</v>
      </c>
      <c r="G8069" s="5">
        <f>IF(C8069=0,0,C8069*LABOR_HRS_WK_MES*SEASON_WEEKS*(1+DIM_PCT_MES)^C8069)</f>
        <v>239.41848456573481</v>
      </c>
      <c r="H8069" s="5">
        <f>E8069+F8069+G8069</f>
        <v>3921.3378268267979</v>
      </c>
      <c r="I8069" s="5">
        <f>MIN(H8069,FARMER_HRS)</f>
        <v>720</v>
      </c>
      <c r="J8069" s="5">
        <f>MAX(0,H8069-FARMER_HRS)</f>
        <v>3201.3378268267979</v>
      </c>
      <c r="K8069" s="2">
        <f>I8069*FARMER_RATE+J8069*TEMP_WORKER_RATE</f>
        <v>80578.781715743011</v>
      </c>
      <c r="L8069" s="2">
        <f>A8069*PRICE_TOM+B8069*PRICE_CAR+C8069*PRICE_MES</f>
        <v>135852</v>
      </c>
      <c r="M8069" s="2">
        <f>A8069*FERT_BED_TOM+B8069*FERT_BED_CAR+C8069*FERT_BED_MES</f>
        <v>18480</v>
      </c>
      <c r="N8069" s="6">
        <f>IF(AND(D8069&lt;=TOTAL_BEDS,J8069&lt;=TEMP_WORKER_MAX*TEMP_WORKER_HRS),1,0)</f>
        <v>1</v>
      </c>
      <c r="O8069" s="2">
        <f>L8069-M8069-K8069-FIXED_COSTS</f>
        <v>16793.218284256989</v>
      </c>
      <c r="P8069" s="2">
        <f>IF(N8069=1,O8069,"")</f>
        <v>16793.218284256989</v>
      </c>
    </row>
    <row r="8070">
      <c r="A8070" s="6">
        <v>12</v>
      </c>
      <c r="B8070" s="6">
        <v>8</v>
      </c>
      <c r="C8070" s="6">
        <v>6</v>
      </c>
      <c r="D8070" s="6">
        <f>A8070+B8070+C8070</f>
        <v>26</v>
      </c>
      <c r="E8070" s="5">
        <f>IF(A8070=0,0,A8070*LABOR_HRS_WK_TOM*SEASON_WEEKS*(1+DIM_PCT_TOM)^A8070)</f>
        <v>3389.5026468586834</v>
      </c>
      <c r="F8070" s="5">
        <f>IF(B8070=0,0,B8070*LABOR_HRS_WK_CAR*SEASON_WEEKS*(1+DIM_PCT_CAR)^B8070)</f>
        <v>292.41669540238013</v>
      </c>
      <c r="G8070" s="5">
        <f>IF(C8070=0,0,C8070*LABOR_HRS_WK_MES*SEASON_WEEKS*(1+DIM_PCT_MES)^C8070)</f>
        <v>290.89345874736773</v>
      </c>
      <c r="H8070" s="5">
        <f>E8070+F8070+G8070</f>
        <v>3972.8128010084311</v>
      </c>
      <c r="I8070" s="5">
        <f>MIN(H8070,FARMER_HRS)</f>
        <v>720</v>
      </c>
      <c r="J8070" s="5">
        <f>MAX(0,H8070-FARMER_HRS)</f>
        <v>3252.8128010084311</v>
      </c>
      <c r="K8070" s="2">
        <f>I8070*FARMER_RATE+J8070*TEMP_WORKER_RATE</f>
        <v>81472.444461951934</v>
      </c>
      <c r="L8070" s="2">
        <f>A8070*PRICE_TOM+B8070*PRICE_CAR+C8070*PRICE_MES</f>
        <v>138552</v>
      </c>
      <c r="M8070" s="2">
        <f>A8070*FERT_BED_TOM+B8070*FERT_BED_CAR+C8070*FERT_BED_MES</f>
        <v>19360</v>
      </c>
      <c r="N8070" s="6">
        <f>IF(AND(D8070&lt;=TOTAL_BEDS,J8070&lt;=TEMP_WORKER_MAX*TEMP_WORKER_HRS),1,0)</f>
        <v>1</v>
      </c>
      <c r="O8070" s="2">
        <f>L8070-M8070-K8070-FIXED_COSTS</f>
        <v>17719.555538048066</v>
      </c>
      <c r="P8070" s="2">
        <f>IF(N8070=1,O8070,"")</f>
        <v>17719.555538048066</v>
      </c>
    </row>
    <row r="8071">
      <c r="A8071" s="6">
        <v>12</v>
      </c>
      <c r="B8071" s="6">
        <v>8</v>
      </c>
      <c r="C8071" s="6">
        <v>7</v>
      </c>
      <c r="D8071" s="6">
        <f>A8071+B8071+C8071</f>
        <v>27</v>
      </c>
      <c r="E8071" s="5">
        <f>IF(A8071=0,0,A8071*LABOR_HRS_WK_TOM*SEASON_WEEKS*(1+DIM_PCT_TOM)^A8071)</f>
        <v>3389.5026468586834</v>
      </c>
      <c r="F8071" s="5">
        <f>IF(B8071=0,0,B8071*LABOR_HRS_WK_CAR*SEASON_WEEKS*(1+DIM_PCT_CAR)^B8071)</f>
        <v>292.41669540238013</v>
      </c>
      <c r="G8071" s="5">
        <f>IF(C8071=0,0,C8071*LABOR_HRS_WK_MES*SEASON_WEEKS*(1+DIM_PCT_MES)^C8071)</f>
        <v>343.61789814532818</v>
      </c>
      <c r="H8071" s="5">
        <f>E8071+F8071+G8071</f>
        <v>4025.5372404063914</v>
      </c>
      <c r="I8071" s="5">
        <f>MIN(H8071,FARMER_HRS)</f>
        <v>720</v>
      </c>
      <c r="J8071" s="5">
        <f>MAX(0,H8071-FARMER_HRS)</f>
        <v>3305.5372404063914</v>
      </c>
      <c r="K8071" s="2">
        <f>I8071*FARMER_RATE+J8071*TEMP_WORKER_RATE</f>
        <v>82387.799312610965</v>
      </c>
      <c r="L8071" s="2">
        <f>A8071*PRICE_TOM+B8071*PRICE_CAR+C8071*PRICE_MES</f>
        <v>141252</v>
      </c>
      <c r="M8071" s="2">
        <f>A8071*FERT_BED_TOM+B8071*FERT_BED_CAR+C8071*FERT_BED_MES</f>
        <v>20240</v>
      </c>
      <c r="N8071" s="6">
        <f>IF(AND(D8071&lt;=TOTAL_BEDS,J8071&lt;=TEMP_WORKER_MAX*TEMP_WORKER_HRS),1,0)</f>
        <v>1</v>
      </c>
      <c r="O8071" s="2">
        <f>L8071-M8071-K8071-FIXED_COSTS</f>
        <v>18624.200687389035</v>
      </c>
      <c r="P8071" s="2">
        <f>IF(N8071=1,O8071,"")</f>
        <v>18624.200687389035</v>
      </c>
    </row>
    <row r="8072">
      <c r="A8072" s="6">
        <v>12</v>
      </c>
      <c r="B8072" s="6">
        <v>8</v>
      </c>
      <c r="C8072" s="6">
        <v>8</v>
      </c>
      <c r="D8072" s="6">
        <f>A8072+B8072+C8072</f>
        <v>28</v>
      </c>
      <c r="E8072" s="5">
        <f>IF(A8072=0,0,A8072*LABOR_HRS_WK_TOM*SEASON_WEEKS*(1+DIM_PCT_TOM)^A8072)</f>
        <v>3389.5026468586834</v>
      </c>
      <c r="F8072" s="5">
        <f>IF(B8072=0,0,B8072*LABOR_HRS_WK_CAR*SEASON_WEEKS*(1+DIM_PCT_CAR)^B8072)</f>
        <v>292.41669540238013</v>
      </c>
      <c r="G8072" s="5">
        <f>IF(C8072=0,0,C8072*LABOR_HRS_WK_MES*SEASON_WEEKS*(1+DIM_PCT_MES)^C8072)</f>
        <v>397.61499642530833</v>
      </c>
      <c r="H8072" s="5">
        <f>E8072+F8072+G8072</f>
        <v>4079.5343386863715</v>
      </c>
      <c r="I8072" s="5">
        <f>MIN(H8072,FARMER_HRS)</f>
        <v>720</v>
      </c>
      <c r="J8072" s="5">
        <f>MAX(0,H8072-FARMER_HRS)</f>
        <v>3359.5343386863715</v>
      </c>
      <c r="K8072" s="2">
        <f>I8072*FARMER_RATE+J8072*TEMP_WORKER_RATE</f>
        <v>83325.248935527285</v>
      </c>
      <c r="L8072" s="2">
        <f>A8072*PRICE_TOM+B8072*PRICE_CAR+C8072*PRICE_MES</f>
        <v>143952</v>
      </c>
      <c r="M8072" s="2">
        <f>A8072*FERT_BED_TOM+B8072*FERT_BED_CAR+C8072*FERT_BED_MES</f>
        <v>21120</v>
      </c>
      <c r="N8072" s="6">
        <f>IF(AND(D8072&lt;=TOTAL_BEDS,J8072&lt;=TEMP_WORKER_MAX*TEMP_WORKER_HRS),1,0)</f>
        <v>1</v>
      </c>
      <c r="O8072" s="2">
        <f>L8072-M8072-K8072-FIXED_COSTS</f>
        <v>19506.751064472715</v>
      </c>
      <c r="P8072" s="2">
        <f>IF(N8072=1,O8072,"")</f>
        <v>19506.751064472715</v>
      </c>
    </row>
    <row r="8073">
      <c r="A8073" s="6">
        <v>12</v>
      </c>
      <c r="B8073" s="6">
        <v>8</v>
      </c>
      <c r="C8073" s="6">
        <v>9</v>
      </c>
      <c r="D8073" s="6">
        <f>A8073+B8073+C8073</f>
        <v>29</v>
      </c>
      <c r="E8073" s="5">
        <f>IF(A8073=0,0,A8073*LABOR_HRS_WK_TOM*SEASON_WEEKS*(1+DIM_PCT_TOM)^A8073)</f>
        <v>3389.5026468586834</v>
      </c>
      <c r="F8073" s="5">
        <f>IF(B8073=0,0,B8073*LABOR_HRS_WK_CAR*SEASON_WEEKS*(1+DIM_PCT_CAR)^B8073)</f>
        <v>292.41669540238013</v>
      </c>
      <c r="G8073" s="5">
        <f>IF(C8073=0,0,C8073*LABOR_HRS_WK_MES*SEASON_WEEKS*(1+DIM_PCT_MES)^C8073)</f>
        <v>452.90833186570273</v>
      </c>
      <c r="H8073" s="5">
        <f>E8073+F8073+G8073</f>
        <v>4134.8276741267664</v>
      </c>
      <c r="I8073" s="5">
        <f>MIN(H8073,FARMER_HRS)</f>
        <v>720</v>
      </c>
      <c r="J8073" s="5">
        <f>MAX(0,H8073-FARMER_HRS)</f>
        <v>3414.8276741267664</v>
      </c>
      <c r="K8073" s="2">
        <f>I8073*FARMER_RATE+J8073*TEMP_WORKER_RATE</f>
        <v>84285.202675811917</v>
      </c>
      <c r="L8073" s="2">
        <f>A8073*PRICE_TOM+B8073*PRICE_CAR+C8073*PRICE_MES</f>
        <v>146652</v>
      </c>
      <c r="M8073" s="2">
        <f>A8073*FERT_BED_TOM+B8073*FERT_BED_CAR+C8073*FERT_BED_MES</f>
        <v>22000</v>
      </c>
      <c r="N8073" s="6">
        <f>IF(AND(D8073&lt;=TOTAL_BEDS,J8073&lt;=TEMP_WORKER_MAX*TEMP_WORKER_HRS),1,0)</f>
        <v>1</v>
      </c>
      <c r="O8073" s="2">
        <f>L8073-M8073-K8073-FIXED_COSTS</f>
        <v>20366.797324188083</v>
      </c>
      <c r="P8073" s="2">
        <f>IF(N8073=1,O8073,"")</f>
        <v>20366.797324188083</v>
      </c>
    </row>
    <row r="8074">
      <c r="A8074" s="6">
        <v>12</v>
      </c>
      <c r="B8074" s="6">
        <v>8</v>
      </c>
      <c r="C8074" s="6">
        <v>10</v>
      </c>
      <c r="D8074" s="6">
        <f>A8074+B8074+C8074</f>
        <v>30</v>
      </c>
      <c r="E8074" s="5">
        <f>IF(A8074=0,0,A8074*LABOR_HRS_WK_TOM*SEASON_WEEKS*(1+DIM_PCT_TOM)^A8074)</f>
        <v>3389.5026468586834</v>
      </c>
      <c r="F8074" s="5">
        <f>IF(B8074=0,0,B8074*LABOR_HRS_WK_CAR*SEASON_WEEKS*(1+DIM_PCT_CAR)^B8074)</f>
        <v>292.41669540238013</v>
      </c>
      <c r="G8074" s="5">
        <f>IF(C8074=0,0,C8074*LABOR_HRS_WK_MES*SEASON_WEEKS*(1+DIM_PCT_MES)^C8074)</f>
        <v>509.52187334891551</v>
      </c>
      <c r="H8074" s="5">
        <f>E8074+F8074+G8074</f>
        <v>4191.4412156099788</v>
      </c>
      <c r="I8074" s="5">
        <f>MIN(H8074,FARMER_HRS)</f>
        <v>720</v>
      </c>
      <c r="J8074" s="5">
        <f>MAX(0,H8074-FARMER_HRS)</f>
        <v>3471.4412156099788</v>
      </c>
      <c r="K8074" s="2">
        <f>I8074*FARMER_RATE+J8074*TEMP_WORKER_RATE</f>
        <v>85268.076659895465</v>
      </c>
      <c r="L8074" s="2">
        <f>A8074*PRICE_TOM+B8074*PRICE_CAR+C8074*PRICE_MES</f>
        <v>149352</v>
      </c>
      <c r="M8074" s="2">
        <f>A8074*FERT_BED_TOM+B8074*FERT_BED_CAR+C8074*FERT_BED_MES</f>
        <v>22880</v>
      </c>
      <c r="N8074" s="6">
        <f>IF(AND(D8074&lt;=TOTAL_BEDS,J8074&lt;=TEMP_WORKER_MAX*TEMP_WORKER_HRS),1,0)</f>
        <v>1</v>
      </c>
      <c r="O8074" s="2">
        <f>L8074-M8074-K8074-FIXED_COSTS</f>
        <v>21203.923340104535</v>
      </c>
      <c r="P8074" s="2">
        <f>IF(N8074=1,O8074,"")</f>
        <v>21203.923340104535</v>
      </c>
    </row>
    <row r="8075">
      <c r="A8075" s="6">
        <v>12</v>
      </c>
      <c r="B8075" s="6">
        <v>8</v>
      </c>
      <c r="C8075" s="6">
        <v>11</v>
      </c>
      <c r="D8075" s="6">
        <f>A8075+B8075+C8075</f>
        <v>31</v>
      </c>
      <c r="E8075" s="5">
        <f>IF(A8075=0,0,A8075*LABOR_HRS_WK_TOM*SEASON_WEEKS*(1+DIM_PCT_TOM)^A8075)</f>
        <v>3389.5026468586834</v>
      </c>
      <c r="F8075" s="5">
        <f>IF(B8075=0,0,B8075*LABOR_HRS_WK_CAR*SEASON_WEEKS*(1+DIM_PCT_CAR)^B8075)</f>
        <v>292.41669540238013</v>
      </c>
      <c r="G8075" s="5">
        <f>IF(C8075=0,0,C8075*LABOR_HRS_WK_MES*SEASON_WEEKS*(1+DIM_PCT_MES)^C8075)</f>
        <v>567.47998644235463</v>
      </c>
      <c r="H8075" s="5">
        <f>E8075+F8075+G8075</f>
        <v>4249.3993287034182</v>
      </c>
      <c r="I8075" s="5">
        <f>MIN(H8075,FARMER_HRS)</f>
        <v>720</v>
      </c>
      <c r="J8075" s="5">
        <f>MAX(0,H8075-FARMER_HRS)</f>
        <v>3529.3993287034182</v>
      </c>
      <c r="K8075" s="2">
        <f>I8075*FARMER_RATE+J8075*TEMP_WORKER_RATE</f>
        <v>86274.293901101017</v>
      </c>
      <c r="L8075" s="2">
        <f>A8075*PRICE_TOM+B8075*PRICE_CAR+C8075*PRICE_MES</f>
        <v>152052</v>
      </c>
      <c r="M8075" s="2">
        <f>A8075*FERT_BED_TOM+B8075*FERT_BED_CAR+C8075*FERT_BED_MES</f>
        <v>23760</v>
      </c>
      <c r="N8075" s="6">
        <f>IF(AND(D8075&lt;=TOTAL_BEDS,J8075&lt;=TEMP_WORKER_MAX*TEMP_WORKER_HRS),1,0)</f>
        <v>1</v>
      </c>
      <c r="O8075" s="2">
        <f>L8075-M8075-K8075-FIXED_COSTS</f>
        <v>22017.706098898983</v>
      </c>
      <c r="P8075" s="2">
        <f>IF(N8075=1,O8075,"")</f>
        <v>22017.706098898983</v>
      </c>
    </row>
    <row r="8076">
      <c r="A8076" s="6">
        <v>12</v>
      </c>
      <c r="B8076" s="6">
        <v>8</v>
      </c>
      <c r="C8076" s="6">
        <v>12</v>
      </c>
      <c r="D8076" s="6">
        <f>A8076+B8076+C8076</f>
        <v>32</v>
      </c>
      <c r="E8076" s="5">
        <f>IF(A8076=0,0,A8076*LABOR_HRS_WK_TOM*SEASON_WEEKS*(1+DIM_PCT_TOM)^A8076)</f>
        <v>3389.5026468586834</v>
      </c>
      <c r="F8076" s="5">
        <f>IF(B8076=0,0,B8076*LABOR_HRS_WK_CAR*SEASON_WEEKS*(1+DIM_PCT_CAR)^B8076)</f>
        <v>292.41669540238013</v>
      </c>
      <c r="G8076" s="5">
        <f>IF(C8076=0,0,C8076*LABOR_HRS_WK_MES*SEASON_WEEKS*(1+DIM_PCT_MES)^C8076)</f>
        <v>626.807439570419</v>
      </c>
      <c r="H8076" s="5">
        <f>E8076+F8076+G8076</f>
        <v>4308.7267818314822</v>
      </c>
      <c r="I8076" s="5">
        <f>MIN(H8076,FARMER_HRS)</f>
        <v>720</v>
      </c>
      <c r="J8076" s="5">
        <f>MAX(0,H8076-FARMER_HRS)</f>
        <v>3588.7267818314822</v>
      </c>
      <c r="K8076" s="2">
        <f>I8076*FARMER_RATE+J8076*TEMP_WORKER_RATE</f>
        <v>87304.284406796563</v>
      </c>
      <c r="L8076" s="2">
        <f>A8076*PRICE_TOM+B8076*PRICE_CAR+C8076*PRICE_MES</f>
        <v>154752</v>
      </c>
      <c r="M8076" s="2">
        <f>A8076*FERT_BED_TOM+B8076*FERT_BED_CAR+C8076*FERT_BED_MES</f>
        <v>24640</v>
      </c>
      <c r="N8076" s="6">
        <f>IF(AND(D8076&lt;=TOTAL_BEDS,J8076&lt;=TEMP_WORKER_MAX*TEMP_WORKER_HRS),1,0)</f>
        <v>1</v>
      </c>
      <c r="O8076" s="2">
        <f>L8076-M8076-K8076-FIXED_COSTS</f>
        <v>22807.715593203437</v>
      </c>
      <c r="P8076" s="2">
        <f>IF(N8076=1,O8076,"")</f>
        <v>22807.715593203437</v>
      </c>
    </row>
    <row r="8077">
      <c r="A8077" s="6">
        <v>12</v>
      </c>
      <c r="B8077" s="6">
        <v>8</v>
      </c>
      <c r="C8077" s="6">
        <v>13</v>
      </c>
      <c r="D8077" s="6">
        <f>A8077+B8077+C8077</f>
        <v>33</v>
      </c>
      <c r="E8077" s="5">
        <f>IF(A8077=0,0,A8077*LABOR_HRS_WK_TOM*SEASON_WEEKS*(1+DIM_PCT_TOM)^A8077)</f>
        <v>3389.5026468586834</v>
      </c>
      <c r="F8077" s="5">
        <f>IF(B8077=0,0,B8077*LABOR_HRS_WK_CAR*SEASON_WEEKS*(1+DIM_PCT_CAR)^B8077)</f>
        <v>292.41669540238013</v>
      </c>
      <c r="G8077" s="5">
        <f>IF(C8077=0,0,C8077*LABOR_HRS_WK_MES*SEASON_WEEKS*(1+DIM_PCT_MES)^C8077)</f>
        <v>687.52941027880331</v>
      </c>
      <c r="H8077" s="5">
        <f>E8077+F8077+G8077</f>
        <v>4369.4487525398663</v>
      </c>
      <c r="I8077" s="5">
        <f>MIN(H8077,FARMER_HRS)</f>
        <v>720</v>
      </c>
      <c r="J8077" s="5">
        <f>MAX(0,H8077-FARMER_HRS)</f>
        <v>3649.4487525398663</v>
      </c>
      <c r="K8077" s="2">
        <f>I8077*FARMER_RATE+J8077*TEMP_WORKER_RATE</f>
        <v>88358.485287150455</v>
      </c>
      <c r="L8077" s="2">
        <f>A8077*PRICE_TOM+B8077*PRICE_CAR+C8077*PRICE_MES</f>
        <v>157452</v>
      </c>
      <c r="M8077" s="2">
        <f>A8077*FERT_BED_TOM+B8077*FERT_BED_CAR+C8077*FERT_BED_MES</f>
        <v>25520</v>
      </c>
      <c r="N8077" s="6">
        <f>IF(AND(D8077&lt;=TOTAL_BEDS,J8077&lt;=TEMP_WORKER_MAX*TEMP_WORKER_HRS),1,0)</f>
        <v>1</v>
      </c>
      <c r="O8077" s="2">
        <f>L8077-M8077-K8077-FIXED_COSTS</f>
        <v>23573.514712849545</v>
      </c>
      <c r="P8077" s="2">
        <f>IF(N8077=1,O8077,"")</f>
        <v>23573.514712849545</v>
      </c>
    </row>
    <row r="8078">
      <c r="A8078" s="6">
        <v>12</v>
      </c>
      <c r="B8078" s="6">
        <v>8</v>
      </c>
      <c r="C8078" s="6">
        <v>14</v>
      </c>
      <c r="D8078" s="6">
        <f>A8078+B8078+C8078</f>
        <v>34</v>
      </c>
      <c r="E8078" s="5">
        <f>IF(A8078=0,0,A8078*LABOR_HRS_WK_TOM*SEASON_WEEKS*(1+DIM_PCT_TOM)^A8078)</f>
        <v>3389.5026468586834</v>
      </c>
      <c r="F8078" s="5">
        <f>IF(B8078=0,0,B8078*LABOR_HRS_WK_CAR*SEASON_WEEKS*(1+DIM_PCT_CAR)^B8078)</f>
        <v>292.41669540238013</v>
      </c>
      <c r="G8078" s="5">
        <f>IF(C8078=0,0,C8078*LABOR_HRS_WK_MES*SEASON_WEEKS*(1+DIM_PCT_MES)^C8078)</f>
        <v>749.67149159246435</v>
      </c>
      <c r="H8078" s="5">
        <f>E8078+F8078+G8078</f>
        <v>4431.5908338535273</v>
      </c>
      <c r="I8078" s="5">
        <f>MIN(H8078,FARMER_HRS)</f>
        <v>720</v>
      </c>
      <c r="J8078" s="5">
        <f>MAX(0,H8078-FARMER_HRS)</f>
        <v>3711.5908338535273</v>
      </c>
      <c r="K8078" s="2">
        <f>I8078*FARMER_RATE+J8078*TEMP_WORKER_RATE</f>
        <v>89437.340865512626</v>
      </c>
      <c r="L8078" s="2">
        <f>A8078*PRICE_TOM+B8078*PRICE_CAR+C8078*PRICE_MES</f>
        <v>160152</v>
      </c>
      <c r="M8078" s="2">
        <f>A8078*FERT_BED_TOM+B8078*FERT_BED_CAR+C8078*FERT_BED_MES</f>
        <v>26400</v>
      </c>
      <c r="N8078" s="6">
        <f>IF(AND(D8078&lt;=TOTAL_BEDS,J8078&lt;=TEMP_WORKER_MAX*TEMP_WORKER_HRS),1,0)</f>
        <v>1</v>
      </c>
      <c r="O8078" s="2">
        <f>L8078-M8078-K8078-FIXED_COSTS</f>
        <v>24314.659134487374</v>
      </c>
      <c r="P8078" s="2">
        <f>IF(N8078=1,O8078,"")</f>
        <v>24314.659134487374</v>
      </c>
    </row>
    <row r="8079">
      <c r="A8079" s="6">
        <v>12</v>
      </c>
      <c r="B8079" s="6">
        <v>8</v>
      </c>
      <c r="C8079" s="6">
        <v>15</v>
      </c>
      <c r="D8079" s="6">
        <f>A8079+B8079+C8079</f>
        <v>35</v>
      </c>
      <c r="E8079" s="5">
        <f>IF(A8079=0,0,A8079*LABOR_HRS_WK_TOM*SEASON_WEEKS*(1+DIM_PCT_TOM)^A8079)</f>
        <v>3389.5026468586834</v>
      </c>
      <c r="F8079" s="5">
        <f>IF(B8079=0,0,B8079*LABOR_HRS_WK_CAR*SEASON_WEEKS*(1+DIM_PCT_CAR)^B8079)</f>
        <v>292.41669540238013</v>
      </c>
      <c r="G8079" s="5">
        <f>IF(C8079=0,0,C8079*LABOR_HRS_WK_MES*SEASON_WEEKS*(1+DIM_PCT_MES)^C8079)</f>
        <v>813.25969846861074</v>
      </c>
      <c r="H8079" s="5">
        <f>E8079+F8079+G8079</f>
        <v>4495.1790407296739</v>
      </c>
      <c r="I8079" s="5">
        <f>MIN(H8079,FARMER_HRS)</f>
        <v>720</v>
      </c>
      <c r="J8079" s="5">
        <f>MAX(0,H8079-FARMER_HRS)</f>
        <v>3775.1790407296739</v>
      </c>
      <c r="K8079" s="2">
        <f>I8079*FARMER_RATE+J8079*TEMP_WORKER_RATE</f>
        <v>90541.302790445727</v>
      </c>
      <c r="L8079" s="2">
        <f>A8079*PRICE_TOM+B8079*PRICE_CAR+C8079*PRICE_MES</f>
        <v>162852</v>
      </c>
      <c r="M8079" s="2">
        <f>A8079*FERT_BED_TOM+B8079*FERT_BED_CAR+C8079*FERT_BED_MES</f>
        <v>27280</v>
      </c>
      <c r="N8079" s="6">
        <f>IF(AND(D8079&lt;=TOTAL_BEDS,J8079&lt;=TEMP_WORKER_MAX*TEMP_WORKER_HRS),1,0)</f>
        <v>1</v>
      </c>
      <c r="O8079" s="2">
        <f>L8079-M8079-K8079-FIXED_COSTS</f>
        <v>25030.697209554273</v>
      </c>
      <c r="P8079" s="2">
        <f>IF(N8079=1,O8079,"")</f>
        <v>25030.697209554273</v>
      </c>
    </row>
    <row r="8080">
      <c r="A8080" s="6">
        <v>12</v>
      </c>
      <c r="B8080" s="6">
        <v>8</v>
      </c>
      <c r="C8080" s="6">
        <v>16</v>
      </c>
      <c r="D8080" s="6">
        <f>A8080+B8080+C8080</f>
        <v>36</v>
      </c>
      <c r="E8080" s="5">
        <f>IF(A8080=0,0,A8080*LABOR_HRS_WK_TOM*SEASON_WEEKS*(1+DIM_PCT_TOM)^A8080)</f>
        <v>3389.5026468586834</v>
      </c>
      <c r="F8080" s="5">
        <f>IF(B8080=0,0,B8080*LABOR_HRS_WK_CAR*SEASON_WEEKS*(1+DIM_PCT_CAR)^B8080)</f>
        <v>292.41669540238013</v>
      </c>
      <c r="G8080" s="5">
        <f>IF(C8080=0,0,C8080*LABOR_HRS_WK_MES*SEASON_WEEKS*(1+DIM_PCT_MES)^C8080)</f>
        <v>878.32047434609967</v>
      </c>
      <c r="H8080" s="5">
        <f>E8080+F8080+G8080</f>
        <v>4560.2398166071634</v>
      </c>
      <c r="I8080" s="5">
        <f>MIN(H8080,FARMER_HRS)</f>
        <v>720</v>
      </c>
      <c r="J8080" s="5">
        <f>MAX(0,H8080-FARMER_HRS)</f>
        <v>3840.2398166071634</v>
      </c>
      <c r="K8080" s="2">
        <f>I8080*FARMER_RATE+J8080*TEMP_WORKER_RATE</f>
        <v>91670.830149429923</v>
      </c>
      <c r="L8080" s="2">
        <f>A8080*PRICE_TOM+B8080*PRICE_CAR+C8080*PRICE_MES</f>
        <v>165552</v>
      </c>
      <c r="M8080" s="2">
        <f>A8080*FERT_BED_TOM+B8080*FERT_BED_CAR+C8080*FERT_BED_MES</f>
        <v>28160</v>
      </c>
      <c r="N8080" s="6">
        <f>IF(AND(D8080&lt;=TOTAL_BEDS,J8080&lt;=TEMP_WORKER_MAX*TEMP_WORKER_HRS),1,0)</f>
        <v>1</v>
      </c>
      <c r="O8080" s="2">
        <f>L8080-M8080-K8080-FIXED_COSTS</f>
        <v>25721.169850570077</v>
      </c>
      <c r="P8080" s="2">
        <f>IF(N8080=1,O8080,"")</f>
        <v>25721.169850570077</v>
      </c>
    </row>
    <row r="8081">
      <c r="A8081" s="6">
        <v>12</v>
      </c>
      <c r="B8081" s="6">
        <v>8</v>
      </c>
      <c r="C8081" s="6">
        <v>17</v>
      </c>
      <c r="D8081" s="6">
        <f>A8081+B8081+C8081</f>
        <v>37</v>
      </c>
      <c r="E8081" s="5">
        <f>IF(A8081=0,0,A8081*LABOR_HRS_WK_TOM*SEASON_WEEKS*(1+DIM_PCT_TOM)^A8081)</f>
        <v>3389.5026468586834</v>
      </c>
      <c r="F8081" s="5">
        <f>IF(B8081=0,0,B8081*LABOR_HRS_WK_CAR*SEASON_WEEKS*(1+DIM_PCT_CAR)^B8081)</f>
        <v>292.41669540238013</v>
      </c>
      <c r="G8081" s="5">
        <f>IF(C8081=0,0,C8081*LABOR_HRS_WK_MES*SEASON_WEEKS*(1+DIM_PCT_MES)^C8081)</f>
        <v>944.88069779263992</v>
      </c>
      <c r="H8081" s="5">
        <f>E8081+F8081+G8081</f>
        <v>4626.800040053703</v>
      </c>
      <c r="I8081" s="5">
        <f>MIN(H8081,FARMER_HRS)</f>
        <v>720</v>
      </c>
      <c r="J8081" s="5">
        <f>MAX(0,H8081-FARMER_HRS)</f>
        <v>3906.800040053703</v>
      </c>
      <c r="K8081" s="2">
        <f>I8081*FARMER_RATE+J8081*TEMP_WORKER_RATE</f>
        <v>92826.389584265678</v>
      </c>
      <c r="L8081" s="2">
        <f>A8081*PRICE_TOM+B8081*PRICE_CAR+C8081*PRICE_MES</f>
        <v>168252</v>
      </c>
      <c r="M8081" s="2">
        <f>A8081*FERT_BED_TOM+B8081*FERT_BED_CAR+C8081*FERT_BED_MES</f>
        <v>29040</v>
      </c>
      <c r="N8081" s="6">
        <f>IF(AND(D8081&lt;=TOTAL_BEDS,J8081&lt;=TEMP_WORKER_MAX*TEMP_WORKER_HRS),1,0)</f>
        <v>1</v>
      </c>
      <c r="O8081" s="2">
        <f>L8081-M8081-K8081-FIXED_COSTS</f>
        <v>26385.610415734322</v>
      </c>
      <c r="P8081" s="2">
        <f>IF(N8081=1,O8081,"")</f>
        <v>26385.610415734322</v>
      </c>
    </row>
    <row r="8082">
      <c r="A8082" s="6">
        <v>12</v>
      </c>
      <c r="B8082" s="6">
        <v>8</v>
      </c>
      <c r="C8082" s="6">
        <v>18</v>
      </c>
      <c r="D8082" s="6">
        <f>A8082+B8082+C8082</f>
        <v>38</v>
      </c>
      <c r="E8082" s="5">
        <f>IF(A8082=0,0,A8082*LABOR_HRS_WK_TOM*SEASON_WEEKS*(1+DIM_PCT_TOM)^A8082)</f>
        <v>3389.5026468586834</v>
      </c>
      <c r="F8082" s="5">
        <f>IF(B8082=0,0,B8082*LABOR_HRS_WK_CAR*SEASON_WEEKS*(1+DIM_PCT_CAR)^B8082)</f>
        <v>292.41669540238013</v>
      </c>
      <c r="G8082" s="5">
        <f>IF(C8082=0,0,C8082*LABOR_HRS_WK_MES*SEASON_WEEKS*(1+DIM_PCT_MES)^C8082)</f>
        <v>1012.9676892512272</v>
      </c>
      <c r="H8082" s="5">
        <f>E8082+F8082+G8082</f>
        <v>4694.88703151229</v>
      </c>
      <c r="I8082" s="5">
        <f>MIN(H8082,FARMER_HRS)</f>
        <v>720</v>
      </c>
      <c r="J8082" s="5">
        <f>MAX(0,H8082-FARMER_HRS)</f>
        <v>3974.8870315122904</v>
      </c>
      <c r="K8082" s="2">
        <f>I8082*FARMER_RATE+J8082*TEMP_WORKER_RATE</f>
        <v>94008.455408199487</v>
      </c>
      <c r="L8082" s="2">
        <f>A8082*PRICE_TOM+B8082*PRICE_CAR+C8082*PRICE_MES</f>
        <v>170952</v>
      </c>
      <c r="M8082" s="2">
        <f>A8082*FERT_BED_TOM+B8082*FERT_BED_CAR+C8082*FERT_BED_MES</f>
        <v>29920</v>
      </c>
      <c r="N8082" s="6">
        <f>IF(AND(D8082&lt;=TOTAL_BEDS,J8082&lt;=TEMP_WORKER_MAX*TEMP_WORKER_HRS),1,0)</f>
        <v>1</v>
      </c>
      <c r="O8082" s="2">
        <f>L8082-M8082-K8082-FIXED_COSTS</f>
        <v>27023.544591800513</v>
      </c>
      <c r="P8082" s="2">
        <f>IF(N8082=1,O8082,"")</f>
        <v>27023.544591800513</v>
      </c>
    </row>
    <row r="8083">
      <c r="A8083" s="6">
        <v>12</v>
      </c>
      <c r="B8083" s="6">
        <v>8</v>
      </c>
      <c r="C8083" s="6">
        <v>19</v>
      </c>
      <c r="D8083" s="6">
        <f>A8083+B8083+C8083</f>
        <v>39</v>
      </c>
      <c r="E8083" s="5">
        <f>IF(A8083=0,0,A8083*LABOR_HRS_WK_TOM*SEASON_WEEKS*(1+DIM_PCT_TOM)^A8083)</f>
        <v>3389.5026468586834</v>
      </c>
      <c r="F8083" s="5">
        <f>IF(B8083=0,0,B8083*LABOR_HRS_WK_CAR*SEASON_WEEKS*(1+DIM_PCT_CAR)^B8083)</f>
        <v>292.41669540238013</v>
      </c>
      <c r="G8083" s="5">
        <f>IF(C8083=0,0,C8083*LABOR_HRS_WK_MES*SEASON_WEEKS*(1+DIM_PCT_MES)^C8083)</f>
        <v>1082.6092178872491</v>
      </c>
      <c r="H8083" s="5">
        <f>E8083+F8083+G8083</f>
        <v>4764.528560148312</v>
      </c>
      <c r="I8083" s="5">
        <f>MIN(H8083,FARMER_HRS)</f>
        <v>720</v>
      </c>
      <c r="J8083" s="5">
        <f>MAX(0,H8083-FARMER_HRS)</f>
        <v>4044.528560148312</v>
      </c>
      <c r="K8083" s="2">
        <f>I8083*FARMER_RATE+J8083*TEMP_WORKER_RATE</f>
        <v>95217.509724797084</v>
      </c>
      <c r="L8083" s="2">
        <f>A8083*PRICE_TOM+B8083*PRICE_CAR+C8083*PRICE_MES</f>
        <v>173652</v>
      </c>
      <c r="M8083" s="2">
        <f>A8083*FERT_BED_TOM+B8083*FERT_BED_CAR+C8083*FERT_BED_MES</f>
        <v>30800</v>
      </c>
      <c r="N8083" s="6">
        <f>IF(AND(D8083&lt;=TOTAL_BEDS,J8083&lt;=TEMP_WORKER_MAX*TEMP_WORKER_HRS),1,0)</f>
        <v>1</v>
      </c>
      <c r="O8083" s="2">
        <f>L8083-M8083-K8083-FIXED_COSTS</f>
        <v>27634.490275202916</v>
      </c>
      <c r="P8083" s="2">
        <f>IF(N8083=1,O8083,"")</f>
        <v>27634.490275202916</v>
      </c>
    </row>
    <row r="8084">
      <c r="A8084" s="6">
        <v>12</v>
      </c>
      <c r="B8084" s="6">
        <v>8</v>
      </c>
      <c r="C8084" s="6">
        <v>20</v>
      </c>
      <c r="D8084" s="6">
        <f>A8084+B8084+C8084</f>
        <v>40</v>
      </c>
      <c r="E8084" s="5">
        <f>IF(A8084=0,0,A8084*LABOR_HRS_WK_TOM*SEASON_WEEKS*(1+DIM_PCT_TOM)^A8084)</f>
        <v>3389.5026468586834</v>
      </c>
      <c r="F8084" s="5">
        <f>IF(B8084=0,0,B8084*LABOR_HRS_WK_CAR*SEASON_WEEKS*(1+DIM_PCT_CAR)^B8084)</f>
        <v>292.41669540238013</v>
      </c>
      <c r="G8084" s="5">
        <f>IF(C8084=0,0,C8084*LABOR_HRS_WK_MES*SEASON_WEEKS*(1+DIM_PCT_MES)^C8084)</f>
        <v>1153.8335085377259</v>
      </c>
      <c r="H8084" s="5">
        <f>E8084+F8084+G8084</f>
        <v>4835.752850798789</v>
      </c>
      <c r="I8084" s="5">
        <f>MIN(H8084,FARMER_HRS)</f>
        <v>720</v>
      </c>
      <c r="J8084" s="5">
        <f>MAX(0,H8084-FARMER_HRS)</f>
        <v>4115.752850798789</v>
      </c>
      <c r="K8084" s="2">
        <f>I8084*FARMER_RATE+J8084*TEMP_WORKER_RATE</f>
        <v>96454.042548590092</v>
      </c>
      <c r="L8084" s="2">
        <f>A8084*PRICE_TOM+B8084*PRICE_CAR+C8084*PRICE_MES</f>
        <v>176352</v>
      </c>
      <c r="M8084" s="2">
        <f>A8084*FERT_BED_TOM+B8084*FERT_BED_CAR+C8084*FERT_BED_MES</f>
        <v>31680</v>
      </c>
      <c r="N8084" s="6">
        <f>IF(AND(D8084&lt;=TOTAL_BEDS,J8084&lt;=TEMP_WORKER_MAX*TEMP_WORKER_HRS),1,0)</f>
        <v>1</v>
      </c>
      <c r="O8084" s="2">
        <f>L8084-M8084-K8084-FIXED_COSTS</f>
        <v>28217.957451409908</v>
      </c>
      <c r="P8084" s="2">
        <f>IF(N8084=1,O8084,"")</f>
        <v>28217.957451409908</v>
      </c>
    </row>
    <row r="8085">
      <c r="A8085" s="6">
        <v>12</v>
      </c>
      <c r="B8085" s="6">
        <v>8</v>
      </c>
      <c r="C8085" s="6">
        <v>21</v>
      </c>
      <c r="D8085" s="6">
        <f>A8085+B8085+C8085</f>
        <v>41</v>
      </c>
      <c r="E8085" s="5">
        <f>IF(A8085=0,0,A8085*LABOR_HRS_WK_TOM*SEASON_WEEKS*(1+DIM_PCT_TOM)^A8085)</f>
        <v>3389.5026468586834</v>
      </c>
      <c r="F8085" s="5">
        <f>IF(B8085=0,0,B8085*LABOR_HRS_WK_CAR*SEASON_WEEKS*(1+DIM_PCT_CAR)^B8085)</f>
        <v>292.41669540238013</v>
      </c>
      <c r="G8085" s="5">
        <f>IF(C8085=0,0,C8085*LABOR_HRS_WK_MES*SEASON_WEEKS*(1+DIM_PCT_MES)^C8085)</f>
        <v>1226.6692487641699</v>
      </c>
      <c r="H8085" s="5">
        <f>E8085+F8085+G8085</f>
        <v>4908.5885910252327</v>
      </c>
      <c r="I8085" s="5">
        <f>MIN(H8085,FARMER_HRS)</f>
        <v>720</v>
      </c>
      <c r="J8085" s="5">
        <f>MAX(0,H8085-FARMER_HRS)</f>
        <v>4188.5885910252327</v>
      </c>
      <c r="K8085" s="2">
        <f>I8085*FARMER_RATE+J8085*TEMP_WORKER_RATE</f>
        <v>97718.5519275214</v>
      </c>
      <c r="L8085" s="2">
        <f>A8085*PRICE_TOM+B8085*PRICE_CAR+C8085*PRICE_MES</f>
        <v>179052</v>
      </c>
      <c r="M8085" s="2">
        <f>A8085*FERT_BED_TOM+B8085*FERT_BED_CAR+C8085*FERT_BED_MES</f>
        <v>32560</v>
      </c>
      <c r="N8085" s="6">
        <f>IF(AND(D8085&lt;=TOTAL_BEDS,J8085&lt;=TEMP_WORKER_MAX*TEMP_WORKER_HRS),1,0)</f>
        <v>1</v>
      </c>
      <c r="O8085" s="2">
        <f>L8085-M8085-K8085-FIXED_COSTS</f>
        <v>28773.448072478597</v>
      </c>
      <c r="P8085" s="2">
        <f>IF(N8085=1,O8085,"")</f>
        <v>28773.448072478597</v>
      </c>
    </row>
    <row r="8086">
      <c r="A8086" s="6">
        <v>12</v>
      </c>
      <c r="B8086" s="6">
        <v>8</v>
      </c>
      <c r="C8086" s="6">
        <v>22</v>
      </c>
      <c r="D8086" s="6">
        <f>A8086+B8086+C8086</f>
        <v>42</v>
      </c>
      <c r="E8086" s="5">
        <f>IF(A8086=0,0,A8086*LABOR_HRS_WK_TOM*SEASON_WEEKS*(1+DIM_PCT_TOM)^A8086)</f>
        <v>3389.5026468586834</v>
      </c>
      <c r="F8086" s="5">
        <f>IF(B8086=0,0,B8086*LABOR_HRS_WK_CAR*SEASON_WEEKS*(1+DIM_PCT_CAR)^B8086)</f>
        <v>292.41669540238013</v>
      </c>
      <c r="G8086" s="5">
        <f>IF(C8086=0,0,C8086*LABOR_HRS_WK_MES*SEASON_WEEKS*(1+DIM_PCT_MES)^C8086)</f>
        <v>1301.1455960105659</v>
      </c>
      <c r="H8086" s="5">
        <f>E8086+F8086+G8086</f>
        <v>4983.0649382716292</v>
      </c>
      <c r="I8086" s="5">
        <f>MIN(H8086,FARMER_HRS)</f>
        <v>720</v>
      </c>
      <c r="J8086" s="5">
        <f>MAX(0,H8086-FARMER_HRS)</f>
        <v>4263.0649382716292</v>
      </c>
      <c r="K8086" s="2">
        <f>I8086*FARMER_RATE+J8086*TEMP_WORKER_RATE</f>
        <v>99011.544067215786</v>
      </c>
      <c r="L8086" s="2">
        <f>A8086*PRICE_TOM+B8086*PRICE_CAR+C8086*PRICE_MES</f>
        <v>181752</v>
      </c>
      <c r="M8086" s="2">
        <f>A8086*FERT_BED_TOM+B8086*FERT_BED_CAR+C8086*FERT_BED_MES</f>
        <v>33440</v>
      </c>
      <c r="N8086" s="6">
        <f>IF(AND(D8086&lt;=TOTAL_BEDS,J8086&lt;=TEMP_WORKER_MAX*TEMP_WORKER_HRS),1,0)</f>
        <v>1</v>
      </c>
      <c r="O8086" s="2">
        <f>L8086-M8086-K8086-FIXED_COSTS</f>
        <v>29300.455932784214</v>
      </c>
      <c r="P8086" s="2">
        <f>IF(N8086=1,O8086,"")</f>
        <v>29300.455932784214</v>
      </c>
    </row>
    <row r="8087">
      <c r="A8087" s="6">
        <v>12</v>
      </c>
      <c r="B8087" s="6">
        <v>8</v>
      </c>
      <c r="C8087" s="6">
        <v>23</v>
      </c>
      <c r="D8087" s="6">
        <f>A8087+B8087+C8087</f>
        <v>43</v>
      </c>
      <c r="E8087" s="5">
        <f>IF(A8087=0,0,A8087*LABOR_HRS_WK_TOM*SEASON_WEEKS*(1+DIM_PCT_TOM)^A8087)</f>
        <v>3389.5026468586834</v>
      </c>
      <c r="F8087" s="5">
        <f>IF(B8087=0,0,B8087*LABOR_HRS_WK_CAR*SEASON_WEEKS*(1+DIM_PCT_CAR)^B8087)</f>
        <v>292.41669540238013</v>
      </c>
      <c r="G8087" s="5">
        <f>IF(C8087=0,0,C8087*LABOR_HRS_WK_MES*SEASON_WEEKS*(1+DIM_PCT_MES)^C8087)</f>
        <v>1377.2921848680023</v>
      </c>
      <c r="H8087" s="5">
        <f>E8087+F8087+G8087</f>
        <v>5059.2115271290659</v>
      </c>
      <c r="I8087" s="5">
        <f>MIN(H8087,FARMER_HRS)</f>
        <v>720</v>
      </c>
      <c r="J8087" s="5">
        <f>MAX(0,H8087-FARMER_HRS)</f>
        <v>4339.2115271290659</v>
      </c>
      <c r="K8087" s="2">
        <f>I8087*FARMER_RATE+J8087*TEMP_WORKER_RATE</f>
        <v>100333.53345710183</v>
      </c>
      <c r="L8087" s="2">
        <f>A8087*PRICE_TOM+B8087*PRICE_CAR+C8087*PRICE_MES</f>
        <v>184452</v>
      </c>
      <c r="M8087" s="2">
        <f>A8087*FERT_BED_TOM+B8087*FERT_BED_CAR+C8087*FERT_BED_MES</f>
        <v>34320</v>
      </c>
      <c r="N8087" s="6">
        <f>IF(AND(D8087&lt;=TOTAL_BEDS,J8087&lt;=TEMP_WORKER_MAX*TEMP_WORKER_HRS),1,0)</f>
        <v>1</v>
      </c>
      <c r="O8087" s="2">
        <f>L8087-M8087-K8087-FIXED_COSTS</f>
        <v>29798.466542898168</v>
      </c>
      <c r="P8087" s="2">
        <f>IF(N8087=1,O8087,"")</f>
        <v>29798.466542898168</v>
      </c>
    </row>
    <row r="8088">
      <c r="A8088" s="6">
        <v>12</v>
      </c>
      <c r="B8088" s="6">
        <v>8</v>
      </c>
      <c r="C8088" s="6">
        <v>24</v>
      </c>
      <c r="D8088" s="6">
        <f>A8088+B8088+C8088</f>
        <v>44</v>
      </c>
      <c r="E8088" s="5">
        <f>IF(A8088=0,0,A8088*LABOR_HRS_WK_TOM*SEASON_WEEKS*(1+DIM_PCT_TOM)^A8088)</f>
        <v>3389.5026468586834</v>
      </c>
      <c r="F8088" s="5">
        <f>IF(B8088=0,0,B8088*LABOR_HRS_WK_CAR*SEASON_WEEKS*(1+DIM_PCT_CAR)^B8088)</f>
        <v>292.41669540238013</v>
      </c>
      <c r="G8088" s="5">
        <f>IF(C8088=0,0,C8088*LABOR_HRS_WK_MES*SEASON_WEEKS*(1+DIM_PCT_MES)^C8088)</f>
        <v>1455.139134447498</v>
      </c>
      <c r="H8088" s="5">
        <f>E8088+F8088+G8088</f>
        <v>5137.0584767085611</v>
      </c>
      <c r="I8088" s="5">
        <f>MIN(H8088,FARMER_HRS)</f>
        <v>720</v>
      </c>
      <c r="J8088" s="5">
        <f>MAX(0,H8088-FARMER_HRS)</f>
        <v>4417.0584767085611</v>
      </c>
      <c r="K8088" s="2">
        <f>I8088*FARMER_RATE+J8088*TEMP_WORKER_RATE</f>
        <v>101685.04299841252</v>
      </c>
      <c r="L8088" s="2">
        <f>A8088*PRICE_TOM+B8088*PRICE_CAR+C8088*PRICE_MES</f>
        <v>187152</v>
      </c>
      <c r="M8088" s="2">
        <f>A8088*FERT_BED_TOM+B8088*FERT_BED_CAR+C8088*FERT_BED_MES</f>
        <v>35200</v>
      </c>
      <c r="N8088" s="6">
        <f>IF(AND(D8088&lt;=TOTAL_BEDS,J8088&lt;=TEMP_WORKER_MAX*TEMP_WORKER_HRS),1,0)</f>
        <v>1</v>
      </c>
      <c r="O8088" s="2">
        <f>L8088-M8088-K8088-FIXED_COSTS</f>
        <v>30266.957001587478</v>
      </c>
      <c r="P8088" s="2">
        <f>IF(N8088=1,O8088,"")</f>
        <v>30266.957001587478</v>
      </c>
    </row>
    <row r="8089">
      <c r="A8089" s="6">
        <v>12</v>
      </c>
      <c r="B8089" s="6">
        <v>8</v>
      </c>
      <c r="C8089" s="6">
        <v>25</v>
      </c>
      <c r="D8089" s="6">
        <f>A8089+B8089+C8089</f>
        <v>45</v>
      </c>
      <c r="E8089" s="5">
        <f>IF(A8089=0,0,A8089*LABOR_HRS_WK_TOM*SEASON_WEEKS*(1+DIM_PCT_TOM)^A8089)</f>
        <v>3389.5026468586834</v>
      </c>
      <c r="F8089" s="5">
        <f>IF(B8089=0,0,B8089*LABOR_HRS_WK_CAR*SEASON_WEEKS*(1+DIM_PCT_CAR)^B8089)</f>
        <v>292.41669540238013</v>
      </c>
      <c r="G8089" s="5">
        <f>IF(C8089=0,0,C8089*LABOR_HRS_WK_MES*SEASON_WEEKS*(1+DIM_PCT_MES)^C8089)</f>
        <v>1534.7170558625955</v>
      </c>
      <c r="H8089" s="5">
        <f>E8089+F8089+G8089</f>
        <v>5216.6363981236591</v>
      </c>
      <c r="I8089" s="5">
        <f>MIN(H8089,FARMER_HRS)</f>
        <v>720</v>
      </c>
      <c r="J8089" s="5">
        <f>MAX(0,H8089-FARMER_HRS)</f>
        <v>4496.6363981236591</v>
      </c>
      <c r="K8089" s="2">
        <f>I8089*FARMER_RATE+J8089*TEMP_WORKER_RATE</f>
        <v>103066.60413409131</v>
      </c>
      <c r="L8089" s="2">
        <f>A8089*PRICE_TOM+B8089*PRICE_CAR+C8089*PRICE_MES</f>
        <v>189852</v>
      </c>
      <c r="M8089" s="2">
        <f>A8089*FERT_BED_TOM+B8089*FERT_BED_CAR+C8089*FERT_BED_MES</f>
        <v>36080</v>
      </c>
      <c r="N8089" s="6">
        <f>IF(AND(D8089&lt;=TOTAL_BEDS,J8089&lt;=TEMP_WORKER_MAX*TEMP_WORKER_HRS),1,0)</f>
        <v>1</v>
      </c>
      <c r="O8089" s="2">
        <f>L8089-M8089-K8089-FIXED_COSTS</f>
        <v>30705.395865908693</v>
      </c>
      <c r="P8089" s="2">
        <f>IF(N8089=1,O8089,"")</f>
        <v>30705.395865908693</v>
      </c>
    </row>
    <row r="8090">
      <c r="A8090" s="6">
        <v>12</v>
      </c>
      <c r="B8090" s="6">
        <v>8</v>
      </c>
      <c r="C8090" s="6">
        <v>26</v>
      </c>
      <c r="D8090" s="6">
        <f>A8090+B8090+C8090</f>
        <v>46</v>
      </c>
      <c r="E8090" s="5">
        <f>IF(A8090=0,0,A8090*LABOR_HRS_WK_TOM*SEASON_WEEKS*(1+DIM_PCT_TOM)^A8090)</f>
        <v>3389.5026468586834</v>
      </c>
      <c r="F8090" s="5">
        <f>IF(B8090=0,0,B8090*LABOR_HRS_WK_CAR*SEASON_WEEKS*(1+DIM_PCT_CAR)^B8090)</f>
        <v>292.41669540238013</v>
      </c>
      <c r="G8090" s="5">
        <f>IF(C8090=0,0,C8090*LABOR_HRS_WK_MES*SEASON_WEEKS*(1+DIM_PCT_MES)^C8090)</f>
        <v>1616.0570598233128</v>
      </c>
      <c r="H8090" s="5">
        <f>E8090+F8090+G8090</f>
        <v>5297.9764020843759</v>
      </c>
      <c r="I8090" s="5">
        <f>MIN(H8090,FARMER_HRS)</f>
        <v>720</v>
      </c>
      <c r="J8090" s="5">
        <f>MAX(0,H8090-FARMER_HRS)</f>
        <v>4577.9764020843759</v>
      </c>
      <c r="K8090" s="2">
        <f>I8090*FARMER_RATE+J8090*TEMP_WORKER_RATE</f>
        <v>104478.75698063153</v>
      </c>
      <c r="L8090" s="2">
        <f>A8090*PRICE_TOM+B8090*PRICE_CAR+C8090*PRICE_MES</f>
        <v>192552</v>
      </c>
      <c r="M8090" s="2">
        <f>A8090*FERT_BED_TOM+B8090*FERT_BED_CAR+C8090*FERT_BED_MES</f>
        <v>36960</v>
      </c>
      <c r="N8090" s="6">
        <f>IF(AND(D8090&lt;=TOTAL_BEDS,J8090&lt;=TEMP_WORKER_MAX*TEMP_WORKER_HRS),1,0)</f>
        <v>1</v>
      </c>
      <c r="O8090" s="2">
        <f>L8090-M8090-K8090-FIXED_COSTS</f>
        <v>31113.24301936847</v>
      </c>
      <c r="P8090" s="2">
        <f>IF(N8090=1,O8090,"")</f>
        <v>31113.24301936847</v>
      </c>
    </row>
    <row r="8091">
      <c r="A8091" s="6">
        <v>12</v>
      </c>
      <c r="B8091" s="6">
        <v>8</v>
      </c>
      <c r="C8091" s="6">
        <v>27</v>
      </c>
      <c r="D8091" s="6">
        <f>A8091+B8091+C8091</f>
        <v>47</v>
      </c>
      <c r="E8091" s="5">
        <f>IF(A8091=0,0,A8091*LABOR_HRS_WK_TOM*SEASON_WEEKS*(1+DIM_PCT_TOM)^A8091)</f>
        <v>3389.5026468586834</v>
      </c>
      <c r="F8091" s="5">
        <f>IF(B8091=0,0,B8091*LABOR_HRS_WK_CAR*SEASON_WEEKS*(1+DIM_PCT_CAR)^B8091)</f>
        <v>292.41669540238013</v>
      </c>
      <c r="G8091" s="5">
        <f>IF(C8091=0,0,C8091*LABOR_HRS_WK_MES*SEASON_WEEKS*(1+DIM_PCT_MES)^C8091)</f>
        <v>1699.19076434307</v>
      </c>
      <c r="H8091" s="5">
        <f>E8091+F8091+G8091</f>
        <v>5381.1101066041338</v>
      </c>
      <c r="I8091" s="5">
        <f>MIN(H8091,FARMER_HRS)</f>
        <v>720</v>
      </c>
      <c r="J8091" s="5">
        <f>MAX(0,H8091-FARMER_HRS)</f>
        <v>4661.1101066041338</v>
      </c>
      <c r="K8091" s="2">
        <f>I8091*FARMER_RATE+J8091*TEMP_WORKER_RATE</f>
        <v>105922.05046187733</v>
      </c>
      <c r="L8091" s="2">
        <f>A8091*PRICE_TOM+B8091*PRICE_CAR+C8091*PRICE_MES</f>
        <v>195252</v>
      </c>
      <c r="M8091" s="2">
        <f>A8091*FERT_BED_TOM+B8091*FERT_BED_CAR+C8091*FERT_BED_MES</f>
        <v>37840</v>
      </c>
      <c r="N8091" s="6">
        <f>IF(AND(D8091&lt;=TOTAL_BEDS,J8091&lt;=TEMP_WORKER_MAX*TEMP_WORKER_HRS),1,0)</f>
        <v>1</v>
      </c>
      <c r="O8091" s="2">
        <f>L8091-M8091-K8091-FIXED_COSTS</f>
        <v>31489.949538122673</v>
      </c>
      <c r="P8091" s="2">
        <f>IF(N8091=1,O8091,"")</f>
        <v>31489.949538122673</v>
      </c>
    </row>
    <row r="8092">
      <c r="A8092" s="6">
        <v>12</v>
      </c>
      <c r="B8092" s="6">
        <v>8</v>
      </c>
      <c r="C8092" s="6">
        <v>28</v>
      </c>
      <c r="D8092" s="6">
        <f>A8092+B8092+C8092</f>
        <v>48</v>
      </c>
      <c r="E8092" s="5">
        <f>IF(A8092=0,0,A8092*LABOR_HRS_WK_TOM*SEASON_WEEKS*(1+DIM_PCT_TOM)^A8092)</f>
        <v>3389.5026468586834</v>
      </c>
      <c r="F8092" s="5">
        <f>IF(B8092=0,0,B8092*LABOR_HRS_WK_CAR*SEASON_WEEKS*(1+DIM_PCT_CAR)^B8092)</f>
        <v>292.41669540238013</v>
      </c>
      <c r="G8092" s="5">
        <f>IF(C8092=0,0,C8092*LABOR_HRS_WK_MES*SEASON_WEEKS*(1+DIM_PCT_MES)^C8092)</f>
        <v>1784.1503025602233</v>
      </c>
      <c r="H8092" s="5">
        <f>E8092+F8092+G8092</f>
        <v>5466.0696448212866</v>
      </c>
      <c r="I8092" s="5">
        <f>MIN(H8092,FARMER_HRS)</f>
        <v>720</v>
      </c>
      <c r="J8092" s="5">
        <f>MAX(0,H8092-FARMER_HRS)</f>
        <v>4746.0696448212866</v>
      </c>
      <c r="K8092" s="2">
        <f>I8092*FARMER_RATE+J8092*TEMP_WORKER_RATE</f>
        <v>107397.042444814</v>
      </c>
      <c r="L8092" s="2">
        <f>A8092*PRICE_TOM+B8092*PRICE_CAR+C8092*PRICE_MES</f>
        <v>197952</v>
      </c>
      <c r="M8092" s="2">
        <f>A8092*FERT_BED_TOM+B8092*FERT_BED_CAR+C8092*FERT_BED_MES</f>
        <v>38720</v>
      </c>
      <c r="N8092" s="6">
        <f>IF(AND(D8092&lt;=TOTAL_BEDS,J8092&lt;=TEMP_WORKER_MAX*TEMP_WORKER_HRS),1,0)</f>
        <v>1</v>
      </c>
      <c r="O8092" s="2">
        <f>L8092-M8092-K8092-FIXED_COSTS</f>
        <v>31834.957555186003</v>
      </c>
      <c r="P8092" s="2">
        <f>IF(N8092=1,O8092,"")</f>
        <v>31834.957555186003</v>
      </c>
    </row>
    <row r="8093">
      <c r="A8093" s="6">
        <v>12</v>
      </c>
      <c r="B8093" s="6">
        <v>8</v>
      </c>
      <c r="C8093" s="6">
        <v>29</v>
      </c>
      <c r="D8093" s="6">
        <f>A8093+B8093+C8093</f>
        <v>49</v>
      </c>
      <c r="E8093" s="5">
        <f>IF(A8093=0,0,A8093*LABOR_HRS_WK_TOM*SEASON_WEEKS*(1+DIM_PCT_TOM)^A8093)</f>
        <v>3389.5026468586834</v>
      </c>
      <c r="F8093" s="5">
        <f>IF(B8093=0,0,B8093*LABOR_HRS_WK_CAR*SEASON_WEEKS*(1+DIM_PCT_CAR)^B8093)</f>
        <v>292.41669540238013</v>
      </c>
      <c r="G8093" s="5">
        <f>IF(C8093=0,0,C8093*LABOR_HRS_WK_MES*SEASON_WEEKS*(1+DIM_PCT_MES)^C8093)</f>
        <v>1870.9683306758766</v>
      </c>
      <c r="H8093" s="5">
        <f>E8093+F8093+G8093</f>
        <v>5552.88767293694</v>
      </c>
      <c r="I8093" s="5">
        <f>MIN(H8093,FARMER_HRS)</f>
        <v>720</v>
      </c>
      <c r="J8093" s="5">
        <f>MAX(0,H8093-FARMER_HRS)</f>
        <v>4832.88767293694</v>
      </c>
      <c r="K8093" s="2">
        <f>I8093*FARMER_RATE+J8093*TEMP_WORKER_RATE</f>
        <v>108904.29987737743</v>
      </c>
      <c r="L8093" s="2">
        <f>A8093*PRICE_TOM+B8093*PRICE_CAR+C8093*PRICE_MES</f>
        <v>200652</v>
      </c>
      <c r="M8093" s="2">
        <f>A8093*FERT_BED_TOM+B8093*FERT_BED_CAR+C8093*FERT_BED_MES</f>
        <v>39600</v>
      </c>
      <c r="N8093" s="6">
        <f>IF(AND(D8093&lt;=TOTAL_BEDS,J8093&lt;=TEMP_WORKER_MAX*TEMP_WORKER_HRS),1,0)</f>
        <v>1</v>
      </c>
      <c r="O8093" s="2">
        <f>L8093-M8093-K8093-FIXED_COSTS</f>
        <v>32147.700122622569</v>
      </c>
      <c r="P8093" s="2">
        <f>IF(N8093=1,O8093,"")</f>
        <v>32147.700122622569</v>
      </c>
    </row>
    <row r="8094">
      <c r="A8094" s="6">
        <v>12</v>
      </c>
      <c r="B8094" s="6">
        <v>8</v>
      </c>
      <c r="C8094" s="6">
        <v>30</v>
      </c>
      <c r="D8094" s="6">
        <f>A8094+B8094+C8094</f>
        <v>50</v>
      </c>
      <c r="E8094" s="5">
        <f>IF(A8094=0,0,A8094*LABOR_HRS_WK_TOM*SEASON_WEEKS*(1+DIM_PCT_TOM)^A8094)</f>
        <v>3389.5026468586834</v>
      </c>
      <c r="F8094" s="5">
        <f>IF(B8094=0,0,B8094*LABOR_HRS_WK_CAR*SEASON_WEEKS*(1+DIM_PCT_CAR)^B8094)</f>
        <v>292.41669540238013</v>
      </c>
      <c r="G8094" s="5">
        <f>IF(C8094=0,0,C8094*LABOR_HRS_WK_MES*SEASON_WEEKS*(1+DIM_PCT_MES)^C8094)</f>
        <v>1959.6780360096466</v>
      </c>
      <c r="H8094" s="5">
        <f>E8094+F8094+G8094</f>
        <v>5641.59737827071</v>
      </c>
      <c r="I8094" s="5">
        <f>MIN(H8094,FARMER_HRS)</f>
        <v>720</v>
      </c>
      <c r="J8094" s="5">
        <f>MAX(0,H8094-FARMER_HRS)</f>
        <v>4921.59737827071</v>
      </c>
      <c r="K8094" s="2">
        <f>I8094*FARMER_RATE+J8094*TEMP_WORKER_RATE</f>
        <v>110444.39892831093</v>
      </c>
      <c r="L8094" s="2">
        <f>A8094*PRICE_TOM+B8094*PRICE_CAR+C8094*PRICE_MES</f>
        <v>203352</v>
      </c>
      <c r="M8094" s="2">
        <f>A8094*FERT_BED_TOM+B8094*FERT_BED_CAR+C8094*FERT_BED_MES</f>
        <v>40480</v>
      </c>
      <c r="N8094" s="6">
        <f>IF(AND(D8094&lt;=TOTAL_BEDS,J8094&lt;=TEMP_WORKER_MAX*TEMP_WORKER_HRS),1,0)</f>
        <v>1</v>
      </c>
      <c r="O8094" s="2">
        <f>L8094-M8094-K8094-FIXED_COSTS</f>
        <v>32427.601071689074</v>
      </c>
      <c r="P8094" s="2">
        <f>IF(N8094=1,O8094,"")</f>
        <v>32427.601071689074</v>
      </c>
    </row>
    <row r="8095">
      <c r="A8095" s="6">
        <v>12</v>
      </c>
      <c r="B8095" s="6">
        <v>9</v>
      </c>
      <c r="C8095" s="6">
        <v>0</v>
      </c>
      <c r="D8095" s="6">
        <f>A8095+B8095+C8095</f>
        <v>21</v>
      </c>
      <c r="E8095" s="5">
        <f>IF(A8095=0,0,A8095*LABOR_HRS_WK_TOM*SEASON_WEEKS*(1+DIM_PCT_TOM)^A8095)</f>
        <v>3389.5026468586834</v>
      </c>
      <c r="F8095" s="5">
        <f>IF(B8095=0,0,B8095*LABOR_HRS_WK_CAR*SEASON_WEEKS*(1+DIM_PCT_CAR)^B8095)</f>
        <v>337.19300188586959</v>
      </c>
      <c r="G8095" s="5">
        <f>IF(C8095=0,0,C8095*LABOR_HRS_WK_MES*SEASON_WEEKS*(1+DIM_PCT_MES)^C8095)</f>
        <v>0</v>
      </c>
      <c r="H8095" s="5">
        <f>E8095+F8095+G8095</f>
        <v>3726.6956487445532</v>
      </c>
      <c r="I8095" s="5">
        <f>MIN(H8095,FARMER_HRS)</f>
        <v>720</v>
      </c>
      <c r="J8095" s="5">
        <f>MAX(0,H8095-FARMER_HRS)</f>
        <v>3006.6956487445532</v>
      </c>
      <c r="K8095" s="2">
        <f>I8095*FARMER_RATE+J8095*TEMP_WORKER_RATE</f>
        <v>77199.577235148492</v>
      </c>
      <c r="L8095" s="2">
        <f>A8095*PRICE_TOM+B8095*PRICE_CAR+C8095*PRICE_MES</f>
        <v>124446</v>
      </c>
      <c r="M8095" s="2">
        <f>A8095*FERT_BED_TOM+B8095*FERT_BED_CAR+C8095*FERT_BED_MES</f>
        <v>14520</v>
      </c>
      <c r="N8095" s="6">
        <f>IF(AND(D8095&lt;=TOTAL_BEDS,J8095&lt;=TEMP_WORKER_MAX*TEMP_WORKER_HRS),1,0)</f>
        <v>1</v>
      </c>
      <c r="O8095" s="2">
        <f>L8095-M8095-K8095-FIXED_COSTS</f>
        <v>12726.422764851508</v>
      </c>
      <c r="P8095" s="2">
        <f>IF(N8095=1,O8095,"")</f>
        <v>12726.422764851508</v>
      </c>
    </row>
    <row r="8096">
      <c r="A8096" s="6">
        <v>12</v>
      </c>
      <c r="B8096" s="6">
        <v>9</v>
      </c>
      <c r="C8096" s="6">
        <v>1</v>
      </c>
      <c r="D8096" s="6">
        <f>A8096+B8096+C8096</f>
        <v>22</v>
      </c>
      <c r="E8096" s="5">
        <f>IF(A8096=0,0,A8096*LABOR_HRS_WK_TOM*SEASON_WEEKS*(1+DIM_PCT_TOM)^A8096)</f>
        <v>3389.5026468586834</v>
      </c>
      <c r="F8096" s="5">
        <f>IF(B8096=0,0,B8096*LABOR_HRS_WK_CAR*SEASON_WEEKS*(1+DIM_PCT_CAR)^B8096)</f>
        <v>337.19300188586959</v>
      </c>
      <c r="G8096" s="5">
        <f>IF(C8096=0,0,C8096*LABOR_HRS_WK_MES*SEASON_WEEKS*(1+DIM_PCT_MES)^C8096)</f>
        <v>45.5625</v>
      </c>
      <c r="H8096" s="5">
        <f>E8096+F8096+G8096</f>
        <v>3772.2581487445532</v>
      </c>
      <c r="I8096" s="5">
        <f>MIN(H8096,FARMER_HRS)</f>
        <v>720</v>
      </c>
      <c r="J8096" s="5">
        <f>MAX(0,H8096-FARMER_HRS)</f>
        <v>3052.2581487445532</v>
      </c>
      <c r="K8096" s="2">
        <f>I8096*FARMER_RATE+J8096*TEMP_WORKER_RATE</f>
        <v>77990.592860148492</v>
      </c>
      <c r="L8096" s="2">
        <f>A8096*PRICE_TOM+B8096*PRICE_CAR+C8096*PRICE_MES</f>
        <v>127146</v>
      </c>
      <c r="M8096" s="2">
        <f>A8096*FERT_BED_TOM+B8096*FERT_BED_CAR+C8096*FERT_BED_MES</f>
        <v>15400</v>
      </c>
      <c r="N8096" s="6">
        <f>IF(AND(D8096&lt;=TOTAL_BEDS,J8096&lt;=TEMP_WORKER_MAX*TEMP_WORKER_HRS),1,0)</f>
        <v>1</v>
      </c>
      <c r="O8096" s="2">
        <f>L8096-M8096-K8096-FIXED_COSTS</f>
        <v>13755.407139851508</v>
      </c>
      <c r="P8096" s="2">
        <f>IF(N8096=1,O8096,"")</f>
        <v>13755.407139851508</v>
      </c>
    </row>
    <row r="8097">
      <c r="A8097" s="6">
        <v>12</v>
      </c>
      <c r="B8097" s="6">
        <v>9</v>
      </c>
      <c r="C8097" s="6">
        <v>2</v>
      </c>
      <c r="D8097" s="6">
        <f>A8097+B8097+C8097</f>
        <v>23</v>
      </c>
      <c r="E8097" s="5">
        <f>IF(A8097=0,0,A8097*LABOR_HRS_WK_TOM*SEASON_WEEKS*(1+DIM_PCT_TOM)^A8097)</f>
        <v>3389.5026468586834</v>
      </c>
      <c r="F8097" s="5">
        <f>IF(B8097=0,0,B8097*LABOR_HRS_WK_CAR*SEASON_WEEKS*(1+DIM_PCT_CAR)^B8097)</f>
        <v>337.19300188586959</v>
      </c>
      <c r="G8097" s="5">
        <f>IF(C8097=0,0,C8097*LABOR_HRS_WK_MES*SEASON_WEEKS*(1+DIM_PCT_MES)^C8097)</f>
        <v>92.2640625</v>
      </c>
      <c r="H8097" s="5">
        <f>E8097+F8097+G8097</f>
        <v>3818.9597112445531</v>
      </c>
      <c r="I8097" s="5">
        <f>MIN(H8097,FARMER_HRS)</f>
        <v>720</v>
      </c>
      <c r="J8097" s="5">
        <f>MAX(0,H8097-FARMER_HRS)</f>
        <v>3098.9597112445531</v>
      </c>
      <c r="K8097" s="2">
        <f>I8097*FARMER_RATE+J8097*TEMP_WORKER_RATE</f>
        <v>78801.383875773492</v>
      </c>
      <c r="L8097" s="2">
        <f>A8097*PRICE_TOM+B8097*PRICE_CAR+C8097*PRICE_MES</f>
        <v>129846</v>
      </c>
      <c r="M8097" s="2">
        <f>A8097*FERT_BED_TOM+B8097*FERT_BED_CAR+C8097*FERT_BED_MES</f>
        <v>16280</v>
      </c>
      <c r="N8097" s="6">
        <f>IF(AND(D8097&lt;=TOTAL_BEDS,J8097&lt;=TEMP_WORKER_MAX*TEMP_WORKER_HRS),1,0)</f>
        <v>1</v>
      </c>
      <c r="O8097" s="2">
        <f>L8097-M8097-K8097-FIXED_COSTS</f>
        <v>14764.616124226508</v>
      </c>
      <c r="P8097" s="2">
        <f>IF(N8097=1,O8097,"")</f>
        <v>14764.616124226508</v>
      </c>
    </row>
    <row r="8098">
      <c r="A8098" s="6">
        <v>12</v>
      </c>
      <c r="B8098" s="6">
        <v>9</v>
      </c>
      <c r="C8098" s="6">
        <v>3</v>
      </c>
      <c r="D8098" s="6">
        <f>A8098+B8098+C8098</f>
        <v>24</v>
      </c>
      <c r="E8098" s="5">
        <f>IF(A8098=0,0,A8098*LABOR_HRS_WK_TOM*SEASON_WEEKS*(1+DIM_PCT_TOM)^A8098)</f>
        <v>3389.5026468586834</v>
      </c>
      <c r="F8098" s="5">
        <f>IF(B8098=0,0,B8098*LABOR_HRS_WK_CAR*SEASON_WEEKS*(1+DIM_PCT_CAR)^B8098)</f>
        <v>337.19300188586959</v>
      </c>
      <c r="G8098" s="5">
        <f>IF(C8098=0,0,C8098*LABOR_HRS_WK_MES*SEASON_WEEKS*(1+DIM_PCT_MES)^C8098)</f>
        <v>140.12604492187498</v>
      </c>
      <c r="H8098" s="5">
        <f>E8098+F8098+G8098</f>
        <v>3866.821693666428</v>
      </c>
      <c r="I8098" s="5">
        <f>MIN(H8098,FARMER_HRS)</f>
        <v>720</v>
      </c>
      <c r="J8098" s="5">
        <f>MAX(0,H8098-FARMER_HRS)</f>
        <v>3146.821693666428</v>
      </c>
      <c r="K8098" s="2">
        <f>I8098*FARMER_RATE+J8098*TEMP_WORKER_RATE</f>
        <v>79632.321070597711</v>
      </c>
      <c r="L8098" s="2">
        <f>A8098*PRICE_TOM+B8098*PRICE_CAR+C8098*PRICE_MES</f>
        <v>132546</v>
      </c>
      <c r="M8098" s="2">
        <f>A8098*FERT_BED_TOM+B8098*FERT_BED_CAR+C8098*FERT_BED_MES</f>
        <v>17160</v>
      </c>
      <c r="N8098" s="6">
        <f>IF(AND(D8098&lt;=TOTAL_BEDS,J8098&lt;=TEMP_WORKER_MAX*TEMP_WORKER_HRS),1,0)</f>
        <v>1</v>
      </c>
      <c r="O8098" s="2">
        <f>L8098-M8098-K8098-FIXED_COSTS</f>
        <v>15753.678929402289</v>
      </c>
      <c r="P8098" s="2">
        <f>IF(N8098=1,O8098,"")</f>
        <v>15753.678929402289</v>
      </c>
    </row>
    <row r="8099">
      <c r="A8099" s="6">
        <v>12</v>
      </c>
      <c r="B8099" s="6">
        <v>9</v>
      </c>
      <c r="C8099" s="6">
        <v>4</v>
      </c>
      <c r="D8099" s="6">
        <f>A8099+B8099+C8099</f>
        <v>25</v>
      </c>
      <c r="E8099" s="5">
        <f>IF(A8099=0,0,A8099*LABOR_HRS_WK_TOM*SEASON_WEEKS*(1+DIM_PCT_TOM)^A8099)</f>
        <v>3389.5026468586834</v>
      </c>
      <c r="F8099" s="5">
        <f>IF(B8099=0,0,B8099*LABOR_HRS_WK_CAR*SEASON_WEEKS*(1+DIM_PCT_CAR)^B8099)</f>
        <v>337.19300188586959</v>
      </c>
      <c r="G8099" s="5">
        <f>IF(C8099=0,0,C8099*LABOR_HRS_WK_MES*SEASON_WEEKS*(1+DIM_PCT_MES)^C8099)</f>
        <v>189.17016064453119</v>
      </c>
      <c r="H8099" s="5">
        <f>E8099+F8099+G8099</f>
        <v>3915.8658093890845</v>
      </c>
      <c r="I8099" s="5">
        <f>MIN(H8099,FARMER_HRS)</f>
        <v>720</v>
      </c>
      <c r="J8099" s="5">
        <f>MAX(0,H8099-FARMER_HRS)</f>
        <v>3195.8658093890845</v>
      </c>
      <c r="K8099" s="2">
        <f>I8099*FARMER_RATE+J8099*TEMP_WORKER_RATE</f>
        <v>80483.781413004937</v>
      </c>
      <c r="L8099" s="2">
        <f>A8099*PRICE_TOM+B8099*PRICE_CAR+C8099*PRICE_MES</f>
        <v>135246</v>
      </c>
      <c r="M8099" s="2">
        <f>A8099*FERT_BED_TOM+B8099*FERT_BED_CAR+C8099*FERT_BED_MES</f>
        <v>18040</v>
      </c>
      <c r="N8099" s="6">
        <f>IF(AND(D8099&lt;=TOTAL_BEDS,J8099&lt;=TEMP_WORKER_MAX*TEMP_WORKER_HRS),1,0)</f>
        <v>1</v>
      </c>
      <c r="O8099" s="2">
        <f>L8099-M8099-K8099-FIXED_COSTS</f>
        <v>16722.218586995063</v>
      </c>
      <c r="P8099" s="2">
        <f>IF(N8099=1,O8099,"")</f>
        <v>16722.218586995063</v>
      </c>
    </row>
    <row r="8100">
      <c r="A8100" s="6">
        <v>12</v>
      </c>
      <c r="B8100" s="6">
        <v>9</v>
      </c>
      <c r="C8100" s="6">
        <v>5</v>
      </c>
      <c r="D8100" s="6">
        <f>A8100+B8100+C8100</f>
        <v>26</v>
      </c>
      <c r="E8100" s="5">
        <f>IF(A8100=0,0,A8100*LABOR_HRS_WK_TOM*SEASON_WEEKS*(1+DIM_PCT_TOM)^A8100)</f>
        <v>3389.5026468586834</v>
      </c>
      <c r="F8100" s="5">
        <f>IF(B8100=0,0,B8100*LABOR_HRS_WK_CAR*SEASON_WEEKS*(1+DIM_PCT_CAR)^B8100)</f>
        <v>337.19300188586959</v>
      </c>
      <c r="G8100" s="5">
        <f>IF(C8100=0,0,C8100*LABOR_HRS_WK_MES*SEASON_WEEKS*(1+DIM_PCT_MES)^C8100)</f>
        <v>239.41848456573481</v>
      </c>
      <c r="H8100" s="5">
        <f>E8100+F8100+G8100</f>
        <v>3966.1141333102878</v>
      </c>
      <c r="I8100" s="5">
        <f>MIN(H8100,FARMER_HRS)</f>
        <v>720</v>
      </c>
      <c r="J8100" s="5">
        <f>MAX(0,H8100-FARMER_HRS)</f>
        <v>3246.1141333102878</v>
      </c>
      <c r="K8100" s="2">
        <f>I8100*FARMER_RATE+J8100*TEMP_WORKER_RATE</f>
        <v>81356.148147748056</v>
      </c>
      <c r="L8100" s="2">
        <f>A8100*PRICE_TOM+B8100*PRICE_CAR+C8100*PRICE_MES</f>
        <v>137946</v>
      </c>
      <c r="M8100" s="2">
        <f>A8100*FERT_BED_TOM+B8100*FERT_BED_CAR+C8100*FERT_BED_MES</f>
        <v>18920</v>
      </c>
      <c r="N8100" s="6">
        <f>IF(AND(D8100&lt;=TOTAL_BEDS,J8100&lt;=TEMP_WORKER_MAX*TEMP_WORKER_HRS),1,0)</f>
        <v>1</v>
      </c>
      <c r="O8100" s="2">
        <f>L8100-M8100-K8100-FIXED_COSTS</f>
        <v>17669.851852251944</v>
      </c>
      <c r="P8100" s="2">
        <f>IF(N8100=1,O8100,"")</f>
        <v>17669.851852251944</v>
      </c>
    </row>
    <row r="8101">
      <c r="A8101" s="6">
        <v>12</v>
      </c>
      <c r="B8101" s="6">
        <v>9</v>
      </c>
      <c r="C8101" s="6">
        <v>6</v>
      </c>
      <c r="D8101" s="6">
        <f>A8101+B8101+C8101</f>
        <v>27</v>
      </c>
      <c r="E8101" s="5">
        <f>IF(A8101=0,0,A8101*LABOR_HRS_WK_TOM*SEASON_WEEKS*(1+DIM_PCT_TOM)^A8101)</f>
        <v>3389.5026468586834</v>
      </c>
      <c r="F8101" s="5">
        <f>IF(B8101=0,0,B8101*LABOR_HRS_WK_CAR*SEASON_WEEKS*(1+DIM_PCT_CAR)^B8101)</f>
        <v>337.19300188586959</v>
      </c>
      <c r="G8101" s="5">
        <f>IF(C8101=0,0,C8101*LABOR_HRS_WK_MES*SEASON_WEEKS*(1+DIM_PCT_MES)^C8101)</f>
        <v>290.89345874736773</v>
      </c>
      <c r="H8101" s="5">
        <f>E8101+F8101+G8101</f>
        <v>4017.5891074919209</v>
      </c>
      <c r="I8101" s="5">
        <f>MIN(H8101,FARMER_HRS)</f>
        <v>720</v>
      </c>
      <c r="J8101" s="5">
        <f>MAX(0,H8101-FARMER_HRS)</f>
        <v>3297.5891074919209</v>
      </c>
      <c r="K8101" s="2">
        <f>I8101*FARMER_RATE+J8101*TEMP_WORKER_RATE</f>
        <v>82249.81089395695</v>
      </c>
      <c r="L8101" s="2">
        <f>A8101*PRICE_TOM+B8101*PRICE_CAR+C8101*PRICE_MES</f>
        <v>140646</v>
      </c>
      <c r="M8101" s="2">
        <f>A8101*FERT_BED_TOM+B8101*FERT_BED_CAR+C8101*FERT_BED_MES</f>
        <v>19800</v>
      </c>
      <c r="N8101" s="6">
        <f>IF(AND(D8101&lt;=TOTAL_BEDS,J8101&lt;=TEMP_WORKER_MAX*TEMP_WORKER_HRS),1,0)</f>
        <v>1</v>
      </c>
      <c r="O8101" s="2">
        <f>L8101-M8101-K8101-FIXED_COSTS</f>
        <v>18596.18910604305</v>
      </c>
      <c r="P8101" s="2">
        <f>IF(N8101=1,O8101,"")</f>
        <v>18596.18910604305</v>
      </c>
    </row>
    <row r="8102">
      <c r="A8102" s="6">
        <v>12</v>
      </c>
      <c r="B8102" s="6">
        <v>9</v>
      </c>
      <c r="C8102" s="6">
        <v>7</v>
      </c>
      <c r="D8102" s="6">
        <f>A8102+B8102+C8102</f>
        <v>28</v>
      </c>
      <c r="E8102" s="5">
        <f>IF(A8102=0,0,A8102*LABOR_HRS_WK_TOM*SEASON_WEEKS*(1+DIM_PCT_TOM)^A8102)</f>
        <v>3389.5026468586834</v>
      </c>
      <c r="F8102" s="5">
        <f>IF(B8102=0,0,B8102*LABOR_HRS_WK_CAR*SEASON_WEEKS*(1+DIM_PCT_CAR)^B8102)</f>
        <v>337.19300188586959</v>
      </c>
      <c r="G8102" s="5">
        <f>IF(C8102=0,0,C8102*LABOR_HRS_WK_MES*SEASON_WEEKS*(1+DIM_PCT_MES)^C8102)</f>
        <v>343.61789814532818</v>
      </c>
      <c r="H8102" s="5">
        <f>E8102+F8102+G8102</f>
        <v>4070.3135468898813</v>
      </c>
      <c r="I8102" s="5">
        <f>MIN(H8102,FARMER_HRS)</f>
        <v>720</v>
      </c>
      <c r="J8102" s="5">
        <f>MAX(0,H8102-FARMER_HRS)</f>
        <v>3350.3135468898813</v>
      </c>
      <c r="K8102" s="2">
        <f>I8102*FARMER_RATE+J8102*TEMP_WORKER_RATE</f>
        <v>83165.165744616</v>
      </c>
      <c r="L8102" s="2">
        <f>A8102*PRICE_TOM+B8102*PRICE_CAR+C8102*PRICE_MES</f>
        <v>143346</v>
      </c>
      <c r="M8102" s="2">
        <f>A8102*FERT_BED_TOM+B8102*FERT_BED_CAR+C8102*FERT_BED_MES</f>
        <v>20680</v>
      </c>
      <c r="N8102" s="6">
        <f>IF(AND(D8102&lt;=TOTAL_BEDS,J8102&lt;=TEMP_WORKER_MAX*TEMP_WORKER_HRS),1,0)</f>
        <v>1</v>
      </c>
      <c r="O8102" s="2">
        <f>L8102-M8102-K8102-FIXED_COSTS</f>
        <v>19500.834255384005</v>
      </c>
      <c r="P8102" s="2">
        <f>IF(N8102=1,O8102,"")</f>
        <v>19500.834255384005</v>
      </c>
    </row>
    <row r="8103">
      <c r="A8103" s="6">
        <v>12</v>
      </c>
      <c r="B8103" s="6">
        <v>9</v>
      </c>
      <c r="C8103" s="6">
        <v>8</v>
      </c>
      <c r="D8103" s="6">
        <f>A8103+B8103+C8103</f>
        <v>29</v>
      </c>
      <c r="E8103" s="5">
        <f>IF(A8103=0,0,A8103*LABOR_HRS_WK_TOM*SEASON_WEEKS*(1+DIM_PCT_TOM)^A8103)</f>
        <v>3389.5026468586834</v>
      </c>
      <c r="F8103" s="5">
        <f>IF(B8103=0,0,B8103*LABOR_HRS_WK_CAR*SEASON_WEEKS*(1+DIM_PCT_CAR)^B8103)</f>
        <v>337.19300188586959</v>
      </c>
      <c r="G8103" s="5">
        <f>IF(C8103=0,0,C8103*LABOR_HRS_WK_MES*SEASON_WEEKS*(1+DIM_PCT_MES)^C8103)</f>
        <v>397.61499642530833</v>
      </c>
      <c r="H8103" s="5">
        <f>E8103+F8103+G8103</f>
        <v>4124.3106451698613</v>
      </c>
      <c r="I8103" s="5">
        <f>MIN(H8103,FARMER_HRS)</f>
        <v>720</v>
      </c>
      <c r="J8103" s="5">
        <f>MAX(0,H8103-FARMER_HRS)</f>
        <v>3404.3106451698613</v>
      </c>
      <c r="K8103" s="2">
        <f>I8103*FARMER_RATE+J8103*TEMP_WORKER_RATE</f>
        <v>84102.615367532315</v>
      </c>
      <c r="L8103" s="2">
        <f>A8103*PRICE_TOM+B8103*PRICE_CAR+C8103*PRICE_MES</f>
        <v>146046</v>
      </c>
      <c r="M8103" s="2">
        <f>A8103*FERT_BED_TOM+B8103*FERT_BED_CAR+C8103*FERT_BED_MES</f>
        <v>21560</v>
      </c>
      <c r="N8103" s="6">
        <f>IF(AND(D8103&lt;=TOTAL_BEDS,J8103&lt;=TEMP_WORKER_MAX*TEMP_WORKER_HRS),1,0)</f>
        <v>1</v>
      </c>
      <c r="O8103" s="2">
        <f>L8103-M8103-K8103-FIXED_COSTS</f>
        <v>20383.384632467685</v>
      </c>
      <c r="P8103" s="2">
        <f>IF(N8103=1,O8103,"")</f>
        <v>20383.384632467685</v>
      </c>
    </row>
    <row r="8104">
      <c r="A8104" s="6">
        <v>12</v>
      </c>
      <c r="B8104" s="6">
        <v>9</v>
      </c>
      <c r="C8104" s="6">
        <v>9</v>
      </c>
      <c r="D8104" s="6">
        <f>A8104+B8104+C8104</f>
        <v>30</v>
      </c>
      <c r="E8104" s="5">
        <f>IF(A8104=0,0,A8104*LABOR_HRS_WK_TOM*SEASON_WEEKS*(1+DIM_PCT_TOM)^A8104)</f>
        <v>3389.5026468586834</v>
      </c>
      <c r="F8104" s="5">
        <f>IF(B8104=0,0,B8104*LABOR_HRS_WK_CAR*SEASON_WEEKS*(1+DIM_PCT_CAR)^B8104)</f>
        <v>337.19300188586959</v>
      </c>
      <c r="G8104" s="5">
        <f>IF(C8104=0,0,C8104*LABOR_HRS_WK_MES*SEASON_WEEKS*(1+DIM_PCT_MES)^C8104)</f>
        <v>452.90833186570273</v>
      </c>
      <c r="H8104" s="5">
        <f>E8104+F8104+G8104</f>
        <v>4179.6039806102563</v>
      </c>
      <c r="I8104" s="5">
        <f>MIN(H8104,FARMER_HRS)</f>
        <v>720</v>
      </c>
      <c r="J8104" s="5">
        <f>MAX(0,H8104-FARMER_HRS)</f>
        <v>3459.6039806102563</v>
      </c>
      <c r="K8104" s="2">
        <f>I8104*FARMER_RATE+J8104*TEMP_WORKER_RATE</f>
        <v>85062.569107816948</v>
      </c>
      <c r="L8104" s="2">
        <f>A8104*PRICE_TOM+B8104*PRICE_CAR+C8104*PRICE_MES</f>
        <v>148746</v>
      </c>
      <c r="M8104" s="2">
        <f>A8104*FERT_BED_TOM+B8104*FERT_BED_CAR+C8104*FERT_BED_MES</f>
        <v>22440</v>
      </c>
      <c r="N8104" s="6">
        <f>IF(AND(D8104&lt;=TOTAL_BEDS,J8104&lt;=TEMP_WORKER_MAX*TEMP_WORKER_HRS),1,0)</f>
        <v>1</v>
      </c>
      <c r="O8104" s="2">
        <f>L8104-M8104-K8104-FIXED_COSTS</f>
        <v>21243.430892183052</v>
      </c>
      <c r="P8104" s="2">
        <f>IF(N8104=1,O8104,"")</f>
        <v>21243.430892183052</v>
      </c>
    </row>
    <row r="8105">
      <c r="A8105" s="6">
        <v>12</v>
      </c>
      <c r="B8105" s="6">
        <v>9</v>
      </c>
      <c r="C8105" s="6">
        <v>10</v>
      </c>
      <c r="D8105" s="6">
        <f>A8105+B8105+C8105</f>
        <v>31</v>
      </c>
      <c r="E8105" s="5">
        <f>IF(A8105=0,0,A8105*LABOR_HRS_WK_TOM*SEASON_WEEKS*(1+DIM_PCT_TOM)^A8105)</f>
        <v>3389.5026468586834</v>
      </c>
      <c r="F8105" s="5">
        <f>IF(B8105=0,0,B8105*LABOR_HRS_WK_CAR*SEASON_WEEKS*(1+DIM_PCT_CAR)^B8105)</f>
        <v>337.19300188586959</v>
      </c>
      <c r="G8105" s="5">
        <f>IF(C8105=0,0,C8105*LABOR_HRS_WK_MES*SEASON_WEEKS*(1+DIM_PCT_MES)^C8105)</f>
        <v>509.52187334891551</v>
      </c>
      <c r="H8105" s="5">
        <f>E8105+F8105+G8105</f>
        <v>4236.2175220934687</v>
      </c>
      <c r="I8105" s="5">
        <f>MIN(H8105,FARMER_HRS)</f>
        <v>720</v>
      </c>
      <c r="J8105" s="5">
        <f>MAX(0,H8105-FARMER_HRS)</f>
        <v>3516.2175220934687</v>
      </c>
      <c r="K8105" s="2">
        <f>I8105*FARMER_RATE+J8105*TEMP_WORKER_RATE</f>
        <v>86045.4430919005</v>
      </c>
      <c r="L8105" s="2">
        <f>A8105*PRICE_TOM+B8105*PRICE_CAR+C8105*PRICE_MES</f>
        <v>151446</v>
      </c>
      <c r="M8105" s="2">
        <f>A8105*FERT_BED_TOM+B8105*FERT_BED_CAR+C8105*FERT_BED_MES</f>
        <v>23320</v>
      </c>
      <c r="N8105" s="6">
        <f>IF(AND(D8105&lt;=TOTAL_BEDS,J8105&lt;=TEMP_WORKER_MAX*TEMP_WORKER_HRS),1,0)</f>
        <v>1</v>
      </c>
      <c r="O8105" s="2">
        <f>L8105-M8105-K8105-FIXED_COSTS</f>
        <v>22080.556908099505</v>
      </c>
      <c r="P8105" s="2">
        <f>IF(N8105=1,O8105,"")</f>
        <v>22080.556908099505</v>
      </c>
    </row>
    <row r="8106">
      <c r="A8106" s="6">
        <v>12</v>
      </c>
      <c r="B8106" s="6">
        <v>9</v>
      </c>
      <c r="C8106" s="6">
        <v>11</v>
      </c>
      <c r="D8106" s="6">
        <f>A8106+B8106+C8106</f>
        <v>32</v>
      </c>
      <c r="E8106" s="5">
        <f>IF(A8106=0,0,A8106*LABOR_HRS_WK_TOM*SEASON_WEEKS*(1+DIM_PCT_TOM)^A8106)</f>
        <v>3389.5026468586834</v>
      </c>
      <c r="F8106" s="5">
        <f>IF(B8106=0,0,B8106*LABOR_HRS_WK_CAR*SEASON_WEEKS*(1+DIM_PCT_CAR)^B8106)</f>
        <v>337.19300188586959</v>
      </c>
      <c r="G8106" s="5">
        <f>IF(C8106=0,0,C8106*LABOR_HRS_WK_MES*SEASON_WEEKS*(1+DIM_PCT_MES)^C8106)</f>
        <v>567.47998644235463</v>
      </c>
      <c r="H8106" s="5">
        <f>E8106+F8106+G8106</f>
        <v>4294.175635186908</v>
      </c>
      <c r="I8106" s="5">
        <f>MIN(H8106,FARMER_HRS)</f>
        <v>720</v>
      </c>
      <c r="J8106" s="5">
        <f>MAX(0,H8106-FARMER_HRS)</f>
        <v>3574.175635186908</v>
      </c>
      <c r="K8106" s="2">
        <f>I8106*FARMER_RATE+J8106*TEMP_WORKER_RATE</f>
        <v>87051.660333106032</v>
      </c>
      <c r="L8106" s="2">
        <f>A8106*PRICE_TOM+B8106*PRICE_CAR+C8106*PRICE_MES</f>
        <v>154146</v>
      </c>
      <c r="M8106" s="2">
        <f>A8106*FERT_BED_TOM+B8106*FERT_BED_CAR+C8106*FERT_BED_MES</f>
        <v>24200</v>
      </c>
      <c r="N8106" s="6">
        <f>IF(AND(D8106&lt;=TOTAL_BEDS,J8106&lt;=TEMP_WORKER_MAX*TEMP_WORKER_HRS),1,0)</f>
        <v>1</v>
      </c>
      <c r="O8106" s="2">
        <f>L8106-M8106-K8106-FIXED_COSTS</f>
        <v>22894.339666893968</v>
      </c>
      <c r="P8106" s="2">
        <f>IF(N8106=1,O8106,"")</f>
        <v>22894.339666893968</v>
      </c>
    </row>
    <row r="8107">
      <c r="A8107" s="6">
        <v>12</v>
      </c>
      <c r="B8107" s="6">
        <v>9</v>
      </c>
      <c r="C8107" s="6">
        <v>12</v>
      </c>
      <c r="D8107" s="6">
        <f>A8107+B8107+C8107</f>
        <v>33</v>
      </c>
      <c r="E8107" s="5">
        <f>IF(A8107=0,0,A8107*LABOR_HRS_WK_TOM*SEASON_WEEKS*(1+DIM_PCT_TOM)^A8107)</f>
        <v>3389.5026468586834</v>
      </c>
      <c r="F8107" s="5">
        <f>IF(B8107=0,0,B8107*LABOR_HRS_WK_CAR*SEASON_WEEKS*(1+DIM_PCT_CAR)^B8107)</f>
        <v>337.19300188586959</v>
      </c>
      <c r="G8107" s="5">
        <f>IF(C8107=0,0,C8107*LABOR_HRS_WK_MES*SEASON_WEEKS*(1+DIM_PCT_MES)^C8107)</f>
        <v>626.807439570419</v>
      </c>
      <c r="H8107" s="5">
        <f>E8107+F8107+G8107</f>
        <v>4353.503088314972</v>
      </c>
      <c r="I8107" s="5">
        <f>MIN(H8107,FARMER_HRS)</f>
        <v>720</v>
      </c>
      <c r="J8107" s="5">
        <f>MAX(0,H8107-FARMER_HRS)</f>
        <v>3633.503088314972</v>
      </c>
      <c r="K8107" s="2">
        <f>I8107*FARMER_RATE+J8107*TEMP_WORKER_RATE</f>
        <v>88081.6508388016</v>
      </c>
      <c r="L8107" s="2">
        <f>A8107*PRICE_TOM+B8107*PRICE_CAR+C8107*PRICE_MES</f>
        <v>156846</v>
      </c>
      <c r="M8107" s="2">
        <f>A8107*FERT_BED_TOM+B8107*FERT_BED_CAR+C8107*FERT_BED_MES</f>
        <v>25080</v>
      </c>
      <c r="N8107" s="6">
        <f>IF(AND(D8107&lt;=TOTAL_BEDS,J8107&lt;=TEMP_WORKER_MAX*TEMP_WORKER_HRS),1,0)</f>
        <v>1</v>
      </c>
      <c r="O8107" s="2">
        <f>L8107-M8107-K8107-FIXED_COSTS</f>
        <v>23684.349161198406</v>
      </c>
      <c r="P8107" s="2">
        <f>IF(N8107=1,O8107,"")</f>
        <v>23684.349161198406</v>
      </c>
    </row>
    <row r="8108">
      <c r="A8108" s="6">
        <v>12</v>
      </c>
      <c r="B8108" s="6">
        <v>9</v>
      </c>
      <c r="C8108" s="6">
        <v>13</v>
      </c>
      <c r="D8108" s="6">
        <f>A8108+B8108+C8108</f>
        <v>34</v>
      </c>
      <c r="E8108" s="5">
        <f>IF(A8108=0,0,A8108*LABOR_HRS_WK_TOM*SEASON_WEEKS*(1+DIM_PCT_TOM)^A8108)</f>
        <v>3389.5026468586834</v>
      </c>
      <c r="F8108" s="5">
        <f>IF(B8108=0,0,B8108*LABOR_HRS_WK_CAR*SEASON_WEEKS*(1+DIM_PCT_CAR)^B8108)</f>
        <v>337.19300188586959</v>
      </c>
      <c r="G8108" s="5">
        <f>IF(C8108=0,0,C8108*LABOR_HRS_WK_MES*SEASON_WEEKS*(1+DIM_PCT_MES)^C8108)</f>
        <v>687.52941027880331</v>
      </c>
      <c r="H8108" s="5">
        <f>E8108+F8108+G8108</f>
        <v>4414.2250590233562</v>
      </c>
      <c r="I8108" s="5">
        <f>MIN(H8108,FARMER_HRS)</f>
        <v>720</v>
      </c>
      <c r="J8108" s="5">
        <f>MAX(0,H8108-FARMER_HRS)</f>
        <v>3694.2250590233562</v>
      </c>
      <c r="K8108" s="2">
        <f>I8108*FARMER_RATE+J8108*TEMP_WORKER_RATE</f>
        <v>89135.851719155486</v>
      </c>
      <c r="L8108" s="2">
        <f>A8108*PRICE_TOM+B8108*PRICE_CAR+C8108*PRICE_MES</f>
        <v>159546</v>
      </c>
      <c r="M8108" s="2">
        <f>A8108*FERT_BED_TOM+B8108*FERT_BED_CAR+C8108*FERT_BED_MES</f>
        <v>25960</v>
      </c>
      <c r="N8108" s="6">
        <f>IF(AND(D8108&lt;=TOTAL_BEDS,J8108&lt;=TEMP_WORKER_MAX*TEMP_WORKER_HRS),1,0)</f>
        <v>1</v>
      </c>
      <c r="O8108" s="2">
        <f>L8108-M8108-K8108-FIXED_COSTS</f>
        <v>24450.148280844514</v>
      </c>
      <c r="P8108" s="2">
        <f>IF(N8108=1,O8108,"")</f>
        <v>24450.148280844514</v>
      </c>
    </row>
    <row r="8109">
      <c r="A8109" s="6">
        <v>12</v>
      </c>
      <c r="B8109" s="6">
        <v>9</v>
      </c>
      <c r="C8109" s="6">
        <v>14</v>
      </c>
      <c r="D8109" s="6">
        <f>A8109+B8109+C8109</f>
        <v>35</v>
      </c>
      <c r="E8109" s="5">
        <f>IF(A8109=0,0,A8109*LABOR_HRS_WK_TOM*SEASON_WEEKS*(1+DIM_PCT_TOM)^A8109)</f>
        <v>3389.5026468586834</v>
      </c>
      <c r="F8109" s="5">
        <f>IF(B8109=0,0,B8109*LABOR_HRS_WK_CAR*SEASON_WEEKS*(1+DIM_PCT_CAR)^B8109)</f>
        <v>337.19300188586959</v>
      </c>
      <c r="G8109" s="5">
        <f>IF(C8109=0,0,C8109*LABOR_HRS_WK_MES*SEASON_WEEKS*(1+DIM_PCT_MES)^C8109)</f>
        <v>749.67149159246435</v>
      </c>
      <c r="H8109" s="5">
        <f>E8109+F8109+G8109</f>
        <v>4476.3671403370172</v>
      </c>
      <c r="I8109" s="5">
        <f>MIN(H8109,FARMER_HRS)</f>
        <v>720</v>
      </c>
      <c r="J8109" s="5">
        <f>MAX(0,H8109-FARMER_HRS)</f>
        <v>3756.3671403370172</v>
      </c>
      <c r="K8109" s="2">
        <f>I8109*FARMER_RATE+J8109*TEMP_WORKER_RATE</f>
        <v>90214.707297517656</v>
      </c>
      <c r="L8109" s="2">
        <f>A8109*PRICE_TOM+B8109*PRICE_CAR+C8109*PRICE_MES</f>
        <v>162246</v>
      </c>
      <c r="M8109" s="2">
        <f>A8109*FERT_BED_TOM+B8109*FERT_BED_CAR+C8109*FERT_BED_MES</f>
        <v>26840</v>
      </c>
      <c r="N8109" s="6">
        <f>IF(AND(D8109&lt;=TOTAL_BEDS,J8109&lt;=TEMP_WORKER_MAX*TEMP_WORKER_HRS),1,0)</f>
        <v>1</v>
      </c>
      <c r="O8109" s="2">
        <f>L8109-M8109-K8109-FIXED_COSTS</f>
        <v>25191.292702482344</v>
      </c>
      <c r="P8109" s="2">
        <f>IF(N8109=1,O8109,"")</f>
        <v>25191.292702482344</v>
      </c>
    </row>
    <row r="8110">
      <c r="A8110" s="6">
        <v>12</v>
      </c>
      <c r="B8110" s="6">
        <v>9</v>
      </c>
      <c r="C8110" s="6">
        <v>15</v>
      </c>
      <c r="D8110" s="6">
        <f>A8110+B8110+C8110</f>
        <v>36</v>
      </c>
      <c r="E8110" s="5">
        <f>IF(A8110=0,0,A8110*LABOR_HRS_WK_TOM*SEASON_WEEKS*(1+DIM_PCT_TOM)^A8110)</f>
        <v>3389.5026468586834</v>
      </c>
      <c r="F8110" s="5">
        <f>IF(B8110=0,0,B8110*LABOR_HRS_WK_CAR*SEASON_WEEKS*(1+DIM_PCT_CAR)^B8110)</f>
        <v>337.19300188586959</v>
      </c>
      <c r="G8110" s="5">
        <f>IF(C8110=0,0,C8110*LABOR_HRS_WK_MES*SEASON_WEEKS*(1+DIM_PCT_MES)^C8110)</f>
        <v>813.25969846861074</v>
      </c>
      <c r="H8110" s="5">
        <f>E8110+F8110+G8110</f>
        <v>4539.9553472131638</v>
      </c>
      <c r="I8110" s="5">
        <f>MIN(H8110,FARMER_HRS)</f>
        <v>720</v>
      </c>
      <c r="J8110" s="5">
        <f>MAX(0,H8110-FARMER_HRS)</f>
        <v>3819.9553472131638</v>
      </c>
      <c r="K8110" s="2">
        <f>I8110*FARMER_RATE+J8110*TEMP_WORKER_RATE</f>
        <v>91318.669222450757</v>
      </c>
      <c r="L8110" s="2">
        <f>A8110*PRICE_TOM+B8110*PRICE_CAR+C8110*PRICE_MES</f>
        <v>164946</v>
      </c>
      <c r="M8110" s="2">
        <f>A8110*FERT_BED_TOM+B8110*FERT_BED_CAR+C8110*FERT_BED_MES</f>
        <v>27720</v>
      </c>
      <c r="N8110" s="6">
        <f>IF(AND(D8110&lt;=TOTAL_BEDS,J8110&lt;=TEMP_WORKER_MAX*TEMP_WORKER_HRS),1,0)</f>
        <v>1</v>
      </c>
      <c r="O8110" s="2">
        <f>L8110-M8110-K8110-FIXED_COSTS</f>
        <v>25907.330777549243</v>
      </c>
      <c r="P8110" s="2">
        <f>IF(N8110=1,O8110,"")</f>
        <v>25907.330777549243</v>
      </c>
    </row>
    <row r="8111">
      <c r="A8111" s="6">
        <v>12</v>
      </c>
      <c r="B8111" s="6">
        <v>9</v>
      </c>
      <c r="C8111" s="6">
        <v>16</v>
      </c>
      <c r="D8111" s="6">
        <f>A8111+B8111+C8111</f>
        <v>37</v>
      </c>
      <c r="E8111" s="5">
        <f>IF(A8111=0,0,A8111*LABOR_HRS_WK_TOM*SEASON_WEEKS*(1+DIM_PCT_TOM)^A8111)</f>
        <v>3389.5026468586834</v>
      </c>
      <c r="F8111" s="5">
        <f>IF(B8111=0,0,B8111*LABOR_HRS_WK_CAR*SEASON_WEEKS*(1+DIM_PCT_CAR)^B8111)</f>
        <v>337.19300188586959</v>
      </c>
      <c r="G8111" s="5">
        <f>IF(C8111=0,0,C8111*LABOR_HRS_WK_MES*SEASON_WEEKS*(1+DIM_PCT_MES)^C8111)</f>
        <v>878.32047434609967</v>
      </c>
      <c r="H8111" s="5">
        <f>E8111+F8111+G8111</f>
        <v>4605.0161230906524</v>
      </c>
      <c r="I8111" s="5">
        <f>MIN(H8111,FARMER_HRS)</f>
        <v>720</v>
      </c>
      <c r="J8111" s="5">
        <f>MAX(0,H8111-FARMER_HRS)</f>
        <v>3885.0161230906524</v>
      </c>
      <c r="K8111" s="2">
        <f>I8111*FARMER_RATE+J8111*TEMP_WORKER_RATE</f>
        <v>92448.196581434939</v>
      </c>
      <c r="L8111" s="2">
        <f>A8111*PRICE_TOM+B8111*PRICE_CAR+C8111*PRICE_MES</f>
        <v>167646</v>
      </c>
      <c r="M8111" s="2">
        <f>A8111*FERT_BED_TOM+B8111*FERT_BED_CAR+C8111*FERT_BED_MES</f>
        <v>28600</v>
      </c>
      <c r="N8111" s="6">
        <f>IF(AND(D8111&lt;=TOTAL_BEDS,J8111&lt;=TEMP_WORKER_MAX*TEMP_WORKER_HRS),1,0)</f>
        <v>1</v>
      </c>
      <c r="O8111" s="2">
        <f>L8111-M8111-K8111-FIXED_COSTS</f>
        <v>26597.803418565061</v>
      </c>
      <c r="P8111" s="2">
        <f>IF(N8111=1,O8111,"")</f>
        <v>26597.803418565061</v>
      </c>
    </row>
    <row r="8112">
      <c r="A8112" s="6">
        <v>12</v>
      </c>
      <c r="B8112" s="6">
        <v>9</v>
      </c>
      <c r="C8112" s="6">
        <v>17</v>
      </c>
      <c r="D8112" s="6">
        <f>A8112+B8112+C8112</f>
        <v>38</v>
      </c>
      <c r="E8112" s="5">
        <f>IF(A8112=0,0,A8112*LABOR_HRS_WK_TOM*SEASON_WEEKS*(1+DIM_PCT_TOM)^A8112)</f>
        <v>3389.5026468586834</v>
      </c>
      <c r="F8112" s="5">
        <f>IF(B8112=0,0,B8112*LABOR_HRS_WK_CAR*SEASON_WEEKS*(1+DIM_PCT_CAR)^B8112)</f>
        <v>337.19300188586959</v>
      </c>
      <c r="G8112" s="5">
        <f>IF(C8112=0,0,C8112*LABOR_HRS_WK_MES*SEASON_WEEKS*(1+DIM_PCT_MES)^C8112)</f>
        <v>944.88069779263992</v>
      </c>
      <c r="H8112" s="5">
        <f>E8112+F8112+G8112</f>
        <v>4671.5763465371929</v>
      </c>
      <c r="I8112" s="5">
        <f>MIN(H8112,FARMER_HRS)</f>
        <v>720</v>
      </c>
      <c r="J8112" s="5">
        <f>MAX(0,H8112-FARMER_HRS)</f>
        <v>3951.5763465371929</v>
      </c>
      <c r="K8112" s="2">
        <f>I8112*FARMER_RATE+J8112*TEMP_WORKER_RATE</f>
        <v>93603.756016270709</v>
      </c>
      <c r="L8112" s="2">
        <f>A8112*PRICE_TOM+B8112*PRICE_CAR+C8112*PRICE_MES</f>
        <v>170346</v>
      </c>
      <c r="M8112" s="2">
        <f>A8112*FERT_BED_TOM+B8112*FERT_BED_CAR+C8112*FERT_BED_MES</f>
        <v>29480</v>
      </c>
      <c r="N8112" s="6">
        <f>IF(AND(D8112&lt;=TOTAL_BEDS,J8112&lt;=TEMP_WORKER_MAX*TEMP_WORKER_HRS),1,0)</f>
        <v>1</v>
      </c>
      <c r="O8112" s="2">
        <f>L8112-M8112-K8112-FIXED_COSTS</f>
        <v>27262.243983729291</v>
      </c>
      <c r="P8112" s="2">
        <f>IF(N8112=1,O8112,"")</f>
        <v>27262.243983729291</v>
      </c>
    </row>
    <row r="8113">
      <c r="A8113" s="6">
        <v>12</v>
      </c>
      <c r="B8113" s="6">
        <v>9</v>
      </c>
      <c r="C8113" s="6">
        <v>18</v>
      </c>
      <c r="D8113" s="6">
        <f>A8113+B8113+C8113</f>
        <v>39</v>
      </c>
      <c r="E8113" s="5">
        <f>IF(A8113=0,0,A8113*LABOR_HRS_WK_TOM*SEASON_WEEKS*(1+DIM_PCT_TOM)^A8113)</f>
        <v>3389.5026468586834</v>
      </c>
      <c r="F8113" s="5">
        <f>IF(B8113=0,0,B8113*LABOR_HRS_WK_CAR*SEASON_WEEKS*(1+DIM_PCT_CAR)^B8113)</f>
        <v>337.19300188586959</v>
      </c>
      <c r="G8113" s="5">
        <f>IF(C8113=0,0,C8113*LABOR_HRS_WK_MES*SEASON_WEEKS*(1+DIM_PCT_MES)^C8113)</f>
        <v>1012.9676892512272</v>
      </c>
      <c r="H8113" s="5">
        <f>E8113+F8113+G8113</f>
        <v>4739.66333799578</v>
      </c>
      <c r="I8113" s="5">
        <f>MIN(H8113,FARMER_HRS)</f>
        <v>720</v>
      </c>
      <c r="J8113" s="5">
        <f>MAX(0,H8113-FARMER_HRS)</f>
        <v>4019.6633379957802</v>
      </c>
      <c r="K8113" s="2">
        <f>I8113*FARMER_RATE+J8113*TEMP_WORKER_RATE</f>
        <v>94785.821840204517</v>
      </c>
      <c r="L8113" s="2">
        <f>A8113*PRICE_TOM+B8113*PRICE_CAR+C8113*PRICE_MES</f>
        <v>173046</v>
      </c>
      <c r="M8113" s="2">
        <f>A8113*FERT_BED_TOM+B8113*FERT_BED_CAR+C8113*FERT_BED_MES</f>
        <v>30360</v>
      </c>
      <c r="N8113" s="6">
        <f>IF(AND(D8113&lt;=TOTAL_BEDS,J8113&lt;=TEMP_WORKER_MAX*TEMP_WORKER_HRS),1,0)</f>
        <v>1</v>
      </c>
      <c r="O8113" s="2">
        <f>L8113-M8113-K8113-FIXED_COSTS</f>
        <v>27900.178159795483</v>
      </c>
      <c r="P8113" s="2">
        <f>IF(N8113=1,O8113,"")</f>
        <v>27900.178159795483</v>
      </c>
    </row>
    <row r="8114">
      <c r="A8114" s="6">
        <v>12</v>
      </c>
      <c r="B8114" s="6">
        <v>9</v>
      </c>
      <c r="C8114" s="6">
        <v>19</v>
      </c>
      <c r="D8114" s="6">
        <f>A8114+B8114+C8114</f>
        <v>40</v>
      </c>
      <c r="E8114" s="5">
        <f>IF(A8114=0,0,A8114*LABOR_HRS_WK_TOM*SEASON_WEEKS*(1+DIM_PCT_TOM)^A8114)</f>
        <v>3389.5026468586834</v>
      </c>
      <c r="F8114" s="5">
        <f>IF(B8114=0,0,B8114*LABOR_HRS_WK_CAR*SEASON_WEEKS*(1+DIM_PCT_CAR)^B8114)</f>
        <v>337.19300188586959</v>
      </c>
      <c r="G8114" s="5">
        <f>IF(C8114=0,0,C8114*LABOR_HRS_WK_MES*SEASON_WEEKS*(1+DIM_PCT_MES)^C8114)</f>
        <v>1082.6092178872491</v>
      </c>
      <c r="H8114" s="5">
        <f>E8114+F8114+G8114</f>
        <v>4809.3048666318027</v>
      </c>
      <c r="I8114" s="5">
        <f>MIN(H8114,FARMER_HRS)</f>
        <v>720</v>
      </c>
      <c r="J8114" s="5">
        <f>MAX(0,H8114-FARMER_HRS)</f>
        <v>4089.3048666318027</v>
      </c>
      <c r="K8114" s="2">
        <f>I8114*FARMER_RATE+J8114*TEMP_WORKER_RATE</f>
        <v>95994.876156802129</v>
      </c>
      <c r="L8114" s="2">
        <f>A8114*PRICE_TOM+B8114*PRICE_CAR+C8114*PRICE_MES</f>
        <v>175746</v>
      </c>
      <c r="M8114" s="2">
        <f>A8114*FERT_BED_TOM+B8114*FERT_BED_CAR+C8114*FERT_BED_MES</f>
        <v>31240</v>
      </c>
      <c r="N8114" s="6">
        <f>IF(AND(D8114&lt;=TOTAL_BEDS,J8114&lt;=TEMP_WORKER_MAX*TEMP_WORKER_HRS),1,0)</f>
        <v>1</v>
      </c>
      <c r="O8114" s="2">
        <f>L8114-M8114-K8114-FIXED_COSTS</f>
        <v>28511.123843197871</v>
      </c>
      <c r="P8114" s="2">
        <f>IF(N8114=1,O8114,"")</f>
        <v>28511.123843197871</v>
      </c>
    </row>
    <row r="8115">
      <c r="A8115" s="6">
        <v>12</v>
      </c>
      <c r="B8115" s="6">
        <v>9</v>
      </c>
      <c r="C8115" s="6">
        <v>20</v>
      </c>
      <c r="D8115" s="6">
        <f>A8115+B8115+C8115</f>
        <v>41</v>
      </c>
      <c r="E8115" s="5">
        <f>IF(A8115=0,0,A8115*LABOR_HRS_WK_TOM*SEASON_WEEKS*(1+DIM_PCT_TOM)^A8115)</f>
        <v>3389.5026468586834</v>
      </c>
      <c r="F8115" s="5">
        <f>IF(B8115=0,0,B8115*LABOR_HRS_WK_CAR*SEASON_WEEKS*(1+DIM_PCT_CAR)^B8115)</f>
        <v>337.19300188586959</v>
      </c>
      <c r="G8115" s="5">
        <f>IF(C8115=0,0,C8115*LABOR_HRS_WK_MES*SEASON_WEEKS*(1+DIM_PCT_MES)^C8115)</f>
        <v>1153.8335085377259</v>
      </c>
      <c r="H8115" s="5">
        <f>E8115+F8115+G8115</f>
        <v>4880.5291572822789</v>
      </c>
      <c r="I8115" s="5">
        <f>MIN(H8115,FARMER_HRS)</f>
        <v>720</v>
      </c>
      <c r="J8115" s="5">
        <f>MAX(0,H8115-FARMER_HRS)</f>
        <v>4160.5291572822789</v>
      </c>
      <c r="K8115" s="2">
        <f>I8115*FARMER_RATE+J8115*TEMP_WORKER_RATE</f>
        <v>97231.408980595123</v>
      </c>
      <c r="L8115" s="2">
        <f>A8115*PRICE_TOM+B8115*PRICE_CAR+C8115*PRICE_MES</f>
        <v>178446</v>
      </c>
      <c r="M8115" s="2">
        <f>A8115*FERT_BED_TOM+B8115*FERT_BED_CAR+C8115*FERT_BED_MES</f>
        <v>32120</v>
      </c>
      <c r="N8115" s="6">
        <f>IF(AND(D8115&lt;=TOTAL_BEDS,J8115&lt;=TEMP_WORKER_MAX*TEMP_WORKER_HRS),1,0)</f>
        <v>1</v>
      </c>
      <c r="O8115" s="2">
        <f>L8115-M8115-K8115-FIXED_COSTS</f>
        <v>29094.591019404877</v>
      </c>
      <c r="P8115" s="2">
        <f>IF(N8115=1,O8115,"")</f>
        <v>29094.591019404877</v>
      </c>
    </row>
    <row r="8116">
      <c r="A8116" s="6">
        <v>12</v>
      </c>
      <c r="B8116" s="6">
        <v>9</v>
      </c>
      <c r="C8116" s="6">
        <v>21</v>
      </c>
      <c r="D8116" s="6">
        <f>A8116+B8116+C8116</f>
        <v>42</v>
      </c>
      <c r="E8116" s="5">
        <f>IF(A8116=0,0,A8116*LABOR_HRS_WK_TOM*SEASON_WEEKS*(1+DIM_PCT_TOM)^A8116)</f>
        <v>3389.5026468586834</v>
      </c>
      <c r="F8116" s="5">
        <f>IF(B8116=0,0,B8116*LABOR_HRS_WK_CAR*SEASON_WEEKS*(1+DIM_PCT_CAR)^B8116)</f>
        <v>337.19300188586959</v>
      </c>
      <c r="G8116" s="5">
        <f>IF(C8116=0,0,C8116*LABOR_HRS_WK_MES*SEASON_WEEKS*(1+DIM_PCT_MES)^C8116)</f>
        <v>1226.6692487641699</v>
      </c>
      <c r="H8116" s="5">
        <f>E8116+F8116+G8116</f>
        <v>4953.3648975087235</v>
      </c>
      <c r="I8116" s="5">
        <f>MIN(H8116,FARMER_HRS)</f>
        <v>720</v>
      </c>
      <c r="J8116" s="5">
        <f>MAX(0,H8116-FARMER_HRS)</f>
        <v>4233.3648975087235</v>
      </c>
      <c r="K8116" s="2">
        <f>I8116*FARMER_RATE+J8116*TEMP_WORKER_RATE</f>
        <v>98495.918359526448</v>
      </c>
      <c r="L8116" s="2">
        <f>A8116*PRICE_TOM+B8116*PRICE_CAR+C8116*PRICE_MES</f>
        <v>181146</v>
      </c>
      <c r="M8116" s="2">
        <f>A8116*FERT_BED_TOM+B8116*FERT_BED_CAR+C8116*FERT_BED_MES</f>
        <v>33000</v>
      </c>
      <c r="N8116" s="6">
        <f>IF(AND(D8116&lt;=TOTAL_BEDS,J8116&lt;=TEMP_WORKER_MAX*TEMP_WORKER_HRS),1,0)</f>
        <v>1</v>
      </c>
      <c r="O8116" s="2">
        <f>L8116-M8116-K8116-FIXED_COSTS</f>
        <v>29650.081640473552</v>
      </c>
      <c r="P8116" s="2">
        <f>IF(N8116=1,O8116,"")</f>
        <v>29650.081640473552</v>
      </c>
    </row>
    <row r="8117">
      <c r="A8117" s="6">
        <v>12</v>
      </c>
      <c r="B8117" s="6">
        <v>9</v>
      </c>
      <c r="C8117" s="6">
        <v>22</v>
      </c>
      <c r="D8117" s="6">
        <f>A8117+B8117+C8117</f>
        <v>43</v>
      </c>
      <c r="E8117" s="5">
        <f>IF(A8117=0,0,A8117*LABOR_HRS_WK_TOM*SEASON_WEEKS*(1+DIM_PCT_TOM)^A8117)</f>
        <v>3389.5026468586834</v>
      </c>
      <c r="F8117" s="5">
        <f>IF(B8117=0,0,B8117*LABOR_HRS_WK_CAR*SEASON_WEEKS*(1+DIM_PCT_CAR)^B8117)</f>
        <v>337.19300188586959</v>
      </c>
      <c r="G8117" s="5">
        <f>IF(C8117=0,0,C8117*LABOR_HRS_WK_MES*SEASON_WEEKS*(1+DIM_PCT_MES)^C8117)</f>
        <v>1301.1455960105659</v>
      </c>
      <c r="H8117" s="5">
        <f>E8117+F8117+G8117</f>
        <v>5027.8412447551191</v>
      </c>
      <c r="I8117" s="5">
        <f>MIN(H8117,FARMER_HRS)</f>
        <v>720</v>
      </c>
      <c r="J8117" s="5">
        <f>MAX(0,H8117-FARMER_HRS)</f>
        <v>4307.8412447551191</v>
      </c>
      <c r="K8117" s="2">
        <f>I8117*FARMER_RATE+J8117*TEMP_WORKER_RATE</f>
        <v>99788.910499220816</v>
      </c>
      <c r="L8117" s="2">
        <f>A8117*PRICE_TOM+B8117*PRICE_CAR+C8117*PRICE_MES</f>
        <v>183846</v>
      </c>
      <c r="M8117" s="2">
        <f>A8117*FERT_BED_TOM+B8117*FERT_BED_CAR+C8117*FERT_BED_MES</f>
        <v>33880</v>
      </c>
      <c r="N8117" s="6">
        <f>IF(AND(D8117&lt;=TOTAL_BEDS,J8117&lt;=TEMP_WORKER_MAX*TEMP_WORKER_HRS),1,0)</f>
        <v>1</v>
      </c>
      <c r="O8117" s="2">
        <f>L8117-M8117-K8117-FIXED_COSTS</f>
        <v>30177.089500779184</v>
      </c>
      <c r="P8117" s="2">
        <f>IF(N8117=1,O8117,"")</f>
        <v>30177.089500779184</v>
      </c>
    </row>
    <row r="8118">
      <c r="A8118" s="6">
        <v>12</v>
      </c>
      <c r="B8118" s="6">
        <v>9</v>
      </c>
      <c r="C8118" s="6">
        <v>23</v>
      </c>
      <c r="D8118" s="6">
        <f>A8118+B8118+C8118</f>
        <v>44</v>
      </c>
      <c r="E8118" s="5">
        <f>IF(A8118=0,0,A8118*LABOR_HRS_WK_TOM*SEASON_WEEKS*(1+DIM_PCT_TOM)^A8118)</f>
        <v>3389.5026468586834</v>
      </c>
      <c r="F8118" s="5">
        <f>IF(B8118=0,0,B8118*LABOR_HRS_WK_CAR*SEASON_WEEKS*(1+DIM_PCT_CAR)^B8118)</f>
        <v>337.19300188586959</v>
      </c>
      <c r="G8118" s="5">
        <f>IF(C8118=0,0,C8118*LABOR_HRS_WK_MES*SEASON_WEEKS*(1+DIM_PCT_MES)^C8118)</f>
        <v>1377.2921848680023</v>
      </c>
      <c r="H8118" s="5">
        <f>E8118+F8118+G8118</f>
        <v>5103.9878336125557</v>
      </c>
      <c r="I8118" s="5">
        <f>MIN(H8118,FARMER_HRS)</f>
        <v>720</v>
      </c>
      <c r="J8118" s="5">
        <f>MAX(0,H8118-FARMER_HRS)</f>
        <v>4383.9878336125557</v>
      </c>
      <c r="K8118" s="2">
        <f>I8118*FARMER_RATE+J8118*TEMP_WORKER_RATE</f>
        <v>101110.89988910686</v>
      </c>
      <c r="L8118" s="2">
        <f>A8118*PRICE_TOM+B8118*PRICE_CAR+C8118*PRICE_MES</f>
        <v>186546</v>
      </c>
      <c r="M8118" s="2">
        <f>A8118*FERT_BED_TOM+B8118*FERT_BED_CAR+C8118*FERT_BED_MES</f>
        <v>34760</v>
      </c>
      <c r="N8118" s="6">
        <f>IF(AND(D8118&lt;=TOTAL_BEDS,J8118&lt;=TEMP_WORKER_MAX*TEMP_WORKER_HRS),1,0)</f>
        <v>1</v>
      </c>
      <c r="O8118" s="2">
        <f>L8118-M8118-K8118-FIXED_COSTS</f>
        <v>30675.100110893138</v>
      </c>
      <c r="P8118" s="2">
        <f>IF(N8118=1,O8118,"")</f>
        <v>30675.100110893138</v>
      </c>
    </row>
    <row r="8119">
      <c r="A8119" s="6">
        <v>12</v>
      </c>
      <c r="B8119" s="6">
        <v>9</v>
      </c>
      <c r="C8119" s="6">
        <v>24</v>
      </c>
      <c r="D8119" s="6">
        <f>A8119+B8119+C8119</f>
        <v>45</v>
      </c>
      <c r="E8119" s="5">
        <f>IF(A8119=0,0,A8119*LABOR_HRS_WK_TOM*SEASON_WEEKS*(1+DIM_PCT_TOM)^A8119)</f>
        <v>3389.5026468586834</v>
      </c>
      <c r="F8119" s="5">
        <f>IF(B8119=0,0,B8119*LABOR_HRS_WK_CAR*SEASON_WEEKS*(1+DIM_PCT_CAR)^B8119)</f>
        <v>337.19300188586959</v>
      </c>
      <c r="G8119" s="5">
        <f>IF(C8119=0,0,C8119*LABOR_HRS_WK_MES*SEASON_WEEKS*(1+DIM_PCT_MES)^C8119)</f>
        <v>1455.139134447498</v>
      </c>
      <c r="H8119" s="5">
        <f>E8119+F8119+G8119</f>
        <v>5181.834783192051</v>
      </c>
      <c r="I8119" s="5">
        <f>MIN(H8119,FARMER_HRS)</f>
        <v>720</v>
      </c>
      <c r="J8119" s="5">
        <f>MAX(0,H8119-FARMER_HRS)</f>
        <v>4461.834783192051</v>
      </c>
      <c r="K8119" s="2">
        <f>I8119*FARMER_RATE+J8119*TEMP_WORKER_RATE</f>
        <v>102462.40943041755</v>
      </c>
      <c r="L8119" s="2">
        <f>A8119*PRICE_TOM+B8119*PRICE_CAR+C8119*PRICE_MES</f>
        <v>189246</v>
      </c>
      <c r="M8119" s="2">
        <f>A8119*FERT_BED_TOM+B8119*FERT_BED_CAR+C8119*FERT_BED_MES</f>
        <v>35640</v>
      </c>
      <c r="N8119" s="6">
        <f>IF(AND(D8119&lt;=TOTAL_BEDS,J8119&lt;=TEMP_WORKER_MAX*TEMP_WORKER_HRS),1,0)</f>
        <v>1</v>
      </c>
      <c r="O8119" s="2">
        <f>L8119-M8119-K8119-FIXED_COSTS</f>
        <v>31143.590569582448</v>
      </c>
      <c r="P8119" s="2">
        <f>IF(N8119=1,O8119,"")</f>
        <v>31143.590569582448</v>
      </c>
    </row>
    <row r="8120">
      <c r="A8120" s="6">
        <v>12</v>
      </c>
      <c r="B8120" s="6">
        <v>9</v>
      </c>
      <c r="C8120" s="6">
        <v>25</v>
      </c>
      <c r="D8120" s="6">
        <f>A8120+B8120+C8120</f>
        <v>46</v>
      </c>
      <c r="E8120" s="5">
        <f>IF(A8120=0,0,A8120*LABOR_HRS_WK_TOM*SEASON_WEEKS*(1+DIM_PCT_TOM)^A8120)</f>
        <v>3389.5026468586834</v>
      </c>
      <c r="F8120" s="5">
        <f>IF(B8120=0,0,B8120*LABOR_HRS_WK_CAR*SEASON_WEEKS*(1+DIM_PCT_CAR)^B8120)</f>
        <v>337.19300188586959</v>
      </c>
      <c r="G8120" s="5">
        <f>IF(C8120=0,0,C8120*LABOR_HRS_WK_MES*SEASON_WEEKS*(1+DIM_PCT_MES)^C8120)</f>
        <v>1534.7170558625955</v>
      </c>
      <c r="H8120" s="5">
        <f>E8120+F8120+G8120</f>
        <v>5261.412704607149</v>
      </c>
      <c r="I8120" s="5">
        <f>MIN(H8120,FARMER_HRS)</f>
        <v>720</v>
      </c>
      <c r="J8120" s="5">
        <f>MAX(0,H8120-FARMER_HRS)</f>
        <v>4541.412704607149</v>
      </c>
      <c r="K8120" s="2">
        <f>I8120*FARMER_RATE+J8120*TEMP_WORKER_RATE</f>
        <v>103843.97056609634</v>
      </c>
      <c r="L8120" s="2">
        <f>A8120*PRICE_TOM+B8120*PRICE_CAR+C8120*PRICE_MES</f>
        <v>191946</v>
      </c>
      <c r="M8120" s="2">
        <f>A8120*FERT_BED_TOM+B8120*FERT_BED_CAR+C8120*FERT_BED_MES</f>
        <v>36520</v>
      </c>
      <c r="N8120" s="6">
        <f>IF(AND(D8120&lt;=TOTAL_BEDS,J8120&lt;=TEMP_WORKER_MAX*TEMP_WORKER_HRS),1,0)</f>
        <v>1</v>
      </c>
      <c r="O8120" s="2">
        <f>L8120-M8120-K8120-FIXED_COSTS</f>
        <v>31582.029433903663</v>
      </c>
      <c r="P8120" s="2">
        <f>IF(N8120=1,O8120,"")</f>
        <v>31582.029433903663</v>
      </c>
    </row>
    <row r="8121">
      <c r="A8121" s="6">
        <v>12</v>
      </c>
      <c r="B8121" s="6">
        <v>9</v>
      </c>
      <c r="C8121" s="6">
        <v>26</v>
      </c>
      <c r="D8121" s="6">
        <f>A8121+B8121+C8121</f>
        <v>47</v>
      </c>
      <c r="E8121" s="5">
        <f>IF(A8121=0,0,A8121*LABOR_HRS_WK_TOM*SEASON_WEEKS*(1+DIM_PCT_TOM)^A8121)</f>
        <v>3389.5026468586834</v>
      </c>
      <c r="F8121" s="5">
        <f>IF(B8121=0,0,B8121*LABOR_HRS_WK_CAR*SEASON_WEEKS*(1+DIM_PCT_CAR)^B8121)</f>
        <v>337.19300188586959</v>
      </c>
      <c r="G8121" s="5">
        <f>IF(C8121=0,0,C8121*LABOR_HRS_WK_MES*SEASON_WEEKS*(1+DIM_PCT_MES)^C8121)</f>
        <v>1616.0570598233128</v>
      </c>
      <c r="H8121" s="5">
        <f>E8121+F8121+G8121</f>
        <v>5342.7527085678657</v>
      </c>
      <c r="I8121" s="5">
        <f>MIN(H8121,FARMER_HRS)</f>
        <v>720</v>
      </c>
      <c r="J8121" s="5">
        <f>MAX(0,H8121-FARMER_HRS)</f>
        <v>4622.7527085678657</v>
      </c>
      <c r="K8121" s="2">
        <f>I8121*FARMER_RATE+J8121*TEMP_WORKER_RATE</f>
        <v>105256.12341263656</v>
      </c>
      <c r="L8121" s="2">
        <f>A8121*PRICE_TOM+B8121*PRICE_CAR+C8121*PRICE_MES</f>
        <v>194646</v>
      </c>
      <c r="M8121" s="2">
        <f>A8121*FERT_BED_TOM+B8121*FERT_BED_CAR+C8121*FERT_BED_MES</f>
        <v>37400</v>
      </c>
      <c r="N8121" s="6">
        <f>IF(AND(D8121&lt;=TOTAL_BEDS,J8121&lt;=TEMP_WORKER_MAX*TEMP_WORKER_HRS),1,0)</f>
        <v>1</v>
      </c>
      <c r="O8121" s="2">
        <f>L8121-M8121-K8121-FIXED_COSTS</f>
        <v>31989.87658736344</v>
      </c>
      <c r="P8121" s="2">
        <f>IF(N8121=1,O8121,"")</f>
        <v>31989.87658736344</v>
      </c>
    </row>
    <row r="8122">
      <c r="A8122" s="6">
        <v>12</v>
      </c>
      <c r="B8122" s="6">
        <v>9</v>
      </c>
      <c r="C8122" s="6">
        <v>27</v>
      </c>
      <c r="D8122" s="6">
        <f>A8122+B8122+C8122</f>
        <v>48</v>
      </c>
      <c r="E8122" s="5">
        <f>IF(A8122=0,0,A8122*LABOR_HRS_WK_TOM*SEASON_WEEKS*(1+DIM_PCT_TOM)^A8122)</f>
        <v>3389.5026468586834</v>
      </c>
      <c r="F8122" s="5">
        <f>IF(B8122=0,0,B8122*LABOR_HRS_WK_CAR*SEASON_WEEKS*(1+DIM_PCT_CAR)^B8122)</f>
        <v>337.19300188586959</v>
      </c>
      <c r="G8122" s="5">
        <f>IF(C8122=0,0,C8122*LABOR_HRS_WK_MES*SEASON_WEEKS*(1+DIM_PCT_MES)^C8122)</f>
        <v>1699.19076434307</v>
      </c>
      <c r="H8122" s="5">
        <f>E8122+F8122+G8122</f>
        <v>5425.8864130876227</v>
      </c>
      <c r="I8122" s="5">
        <f>MIN(H8122,FARMER_HRS)</f>
        <v>720</v>
      </c>
      <c r="J8122" s="5">
        <f>MAX(0,H8122-FARMER_HRS)</f>
        <v>4705.8864130876227</v>
      </c>
      <c r="K8122" s="2">
        <f>I8122*FARMER_RATE+J8122*TEMP_WORKER_RATE</f>
        <v>106699.41689388234</v>
      </c>
      <c r="L8122" s="2">
        <f>A8122*PRICE_TOM+B8122*PRICE_CAR+C8122*PRICE_MES</f>
        <v>197346</v>
      </c>
      <c r="M8122" s="2">
        <f>A8122*FERT_BED_TOM+B8122*FERT_BED_CAR+C8122*FERT_BED_MES</f>
        <v>38280</v>
      </c>
      <c r="N8122" s="6">
        <f>IF(AND(D8122&lt;=TOTAL_BEDS,J8122&lt;=TEMP_WORKER_MAX*TEMP_WORKER_HRS),1,0)</f>
        <v>1</v>
      </c>
      <c r="O8122" s="2">
        <f>L8122-M8122-K8122-FIXED_COSTS</f>
        <v>32366.583106117658</v>
      </c>
      <c r="P8122" s="2">
        <f>IF(N8122=1,O8122,"")</f>
        <v>32366.583106117658</v>
      </c>
    </row>
    <row r="8123">
      <c r="A8123" s="6">
        <v>12</v>
      </c>
      <c r="B8123" s="6">
        <v>9</v>
      </c>
      <c r="C8123" s="6">
        <v>28</v>
      </c>
      <c r="D8123" s="6">
        <f>A8123+B8123+C8123</f>
        <v>49</v>
      </c>
      <c r="E8123" s="5">
        <f>IF(A8123=0,0,A8123*LABOR_HRS_WK_TOM*SEASON_WEEKS*(1+DIM_PCT_TOM)^A8123)</f>
        <v>3389.5026468586834</v>
      </c>
      <c r="F8123" s="5">
        <f>IF(B8123=0,0,B8123*LABOR_HRS_WK_CAR*SEASON_WEEKS*(1+DIM_PCT_CAR)^B8123)</f>
        <v>337.19300188586959</v>
      </c>
      <c r="G8123" s="5">
        <f>IF(C8123=0,0,C8123*LABOR_HRS_WK_MES*SEASON_WEEKS*(1+DIM_PCT_MES)^C8123)</f>
        <v>1784.1503025602233</v>
      </c>
      <c r="H8123" s="5">
        <f>E8123+F8123+G8123</f>
        <v>5510.8459513047765</v>
      </c>
      <c r="I8123" s="5">
        <f>MIN(H8123,FARMER_HRS)</f>
        <v>720</v>
      </c>
      <c r="J8123" s="5">
        <f>MAX(0,H8123-FARMER_HRS)</f>
        <v>4790.8459513047765</v>
      </c>
      <c r="K8123" s="2">
        <f>I8123*FARMER_RATE+J8123*TEMP_WORKER_RATE</f>
        <v>108174.40887681903</v>
      </c>
      <c r="L8123" s="2">
        <f>A8123*PRICE_TOM+B8123*PRICE_CAR+C8123*PRICE_MES</f>
        <v>200046</v>
      </c>
      <c r="M8123" s="2">
        <f>A8123*FERT_BED_TOM+B8123*FERT_BED_CAR+C8123*FERT_BED_MES</f>
        <v>39160</v>
      </c>
      <c r="N8123" s="6">
        <f>IF(AND(D8123&lt;=TOTAL_BEDS,J8123&lt;=TEMP_WORKER_MAX*TEMP_WORKER_HRS),1,0)</f>
        <v>1</v>
      </c>
      <c r="O8123" s="2">
        <f>L8123-M8123-K8123-FIXED_COSTS</f>
        <v>32711.591123180973</v>
      </c>
      <c r="P8123" s="2">
        <f>IF(N8123=1,O8123,"")</f>
        <v>32711.591123180973</v>
      </c>
    </row>
    <row r="8124">
      <c r="A8124" s="6">
        <v>12</v>
      </c>
      <c r="B8124" s="6">
        <v>9</v>
      </c>
      <c r="C8124" s="6">
        <v>29</v>
      </c>
      <c r="D8124" s="6">
        <f>A8124+B8124+C8124</f>
        <v>50</v>
      </c>
      <c r="E8124" s="5">
        <f>IF(A8124=0,0,A8124*LABOR_HRS_WK_TOM*SEASON_WEEKS*(1+DIM_PCT_TOM)^A8124)</f>
        <v>3389.5026468586834</v>
      </c>
      <c r="F8124" s="5">
        <f>IF(B8124=0,0,B8124*LABOR_HRS_WK_CAR*SEASON_WEEKS*(1+DIM_PCT_CAR)^B8124)</f>
        <v>337.19300188586959</v>
      </c>
      <c r="G8124" s="5">
        <f>IF(C8124=0,0,C8124*LABOR_HRS_WK_MES*SEASON_WEEKS*(1+DIM_PCT_MES)^C8124)</f>
        <v>1870.9683306758766</v>
      </c>
      <c r="H8124" s="5">
        <f>E8124+F8124+G8124</f>
        <v>5597.6639794204293</v>
      </c>
      <c r="I8124" s="5">
        <f>MIN(H8124,FARMER_HRS)</f>
        <v>720</v>
      </c>
      <c r="J8124" s="5">
        <f>MAX(0,H8124-FARMER_HRS)</f>
        <v>4877.6639794204293</v>
      </c>
      <c r="K8124" s="2">
        <f>I8124*FARMER_RATE+J8124*TEMP_WORKER_RATE</f>
        <v>109681.66630938245</v>
      </c>
      <c r="L8124" s="2">
        <f>A8124*PRICE_TOM+B8124*PRICE_CAR+C8124*PRICE_MES</f>
        <v>202746</v>
      </c>
      <c r="M8124" s="2">
        <f>A8124*FERT_BED_TOM+B8124*FERT_BED_CAR+C8124*FERT_BED_MES</f>
        <v>40040</v>
      </c>
      <c r="N8124" s="6">
        <f>IF(AND(D8124&lt;=TOTAL_BEDS,J8124&lt;=TEMP_WORKER_MAX*TEMP_WORKER_HRS),1,0)</f>
        <v>1</v>
      </c>
      <c r="O8124" s="2">
        <f>L8124-M8124-K8124-FIXED_COSTS</f>
        <v>33024.333690617554</v>
      </c>
      <c r="P8124" s="2">
        <f>IF(N8124=1,O8124,"")</f>
        <v>33024.333690617554</v>
      </c>
    </row>
    <row r="8125">
      <c r="A8125" s="6">
        <v>12</v>
      </c>
      <c r="B8125" s="6">
        <v>9</v>
      </c>
      <c r="C8125" s="6">
        <v>30</v>
      </c>
      <c r="D8125" s="6">
        <f>A8125+B8125+C8125</f>
        <v>51</v>
      </c>
      <c r="E8125" s="5">
        <f>IF(A8125=0,0,A8125*LABOR_HRS_WK_TOM*SEASON_WEEKS*(1+DIM_PCT_TOM)^A8125)</f>
        <v>3389.5026468586834</v>
      </c>
      <c r="F8125" s="5">
        <f>IF(B8125=0,0,B8125*LABOR_HRS_WK_CAR*SEASON_WEEKS*(1+DIM_PCT_CAR)^B8125)</f>
        <v>337.19300188586959</v>
      </c>
      <c r="G8125" s="5">
        <f>IF(C8125=0,0,C8125*LABOR_HRS_WK_MES*SEASON_WEEKS*(1+DIM_PCT_MES)^C8125)</f>
        <v>1959.6780360096466</v>
      </c>
      <c r="H8125" s="5">
        <f>E8125+F8125+G8125</f>
        <v>5686.3736847541995</v>
      </c>
      <c r="I8125" s="5">
        <f>MIN(H8125,FARMER_HRS)</f>
        <v>720</v>
      </c>
      <c r="J8125" s="5">
        <f>MAX(0,H8125-FARMER_HRS)</f>
        <v>4966.3736847541995</v>
      </c>
      <c r="K8125" s="2">
        <f>I8125*FARMER_RATE+J8125*TEMP_WORKER_RATE</f>
        <v>111221.76536031596</v>
      </c>
      <c r="L8125" s="2">
        <f>A8125*PRICE_TOM+B8125*PRICE_CAR+C8125*PRICE_MES</f>
        <v>205446</v>
      </c>
      <c r="M8125" s="2">
        <f>A8125*FERT_BED_TOM+B8125*FERT_BED_CAR+C8125*FERT_BED_MES</f>
        <v>40920</v>
      </c>
      <c r="N8125" s="6">
        <f>IF(AND(D8125&lt;=TOTAL_BEDS,J8125&lt;=TEMP_WORKER_MAX*TEMP_WORKER_HRS),1,0)</f>
        <v>1</v>
      </c>
      <c r="O8125" s="2">
        <f>L8125-M8125-K8125-FIXED_COSTS</f>
        <v>33304.234639684044</v>
      </c>
      <c r="P8125" s="2">
        <f>IF(N8125=1,O8125,"")</f>
        <v>33304.234639684044</v>
      </c>
    </row>
    <row r="8126">
      <c r="A8126" s="6">
        <v>12</v>
      </c>
      <c r="B8126" s="6">
        <v>10</v>
      </c>
      <c r="C8126" s="6">
        <v>0</v>
      </c>
      <c r="D8126" s="6">
        <f>A8126+B8126+C8126</f>
        <v>22</v>
      </c>
      <c r="E8126" s="5">
        <f>IF(A8126=0,0,A8126*LABOR_HRS_WK_TOM*SEASON_WEEKS*(1+DIM_PCT_TOM)^A8126)</f>
        <v>3389.5026468586834</v>
      </c>
      <c r="F8126" s="5">
        <f>IF(B8126=0,0,B8126*LABOR_HRS_WK_CAR*SEASON_WEEKS*(1+DIM_PCT_CAR)^B8126)</f>
        <v>384.025363258907</v>
      </c>
      <c r="G8126" s="5">
        <f>IF(C8126=0,0,C8126*LABOR_HRS_WK_MES*SEASON_WEEKS*(1+DIM_PCT_MES)^C8126)</f>
        <v>0</v>
      </c>
      <c r="H8126" s="5">
        <f>E8126+F8126+G8126</f>
        <v>3773.5280101175904</v>
      </c>
      <c r="I8126" s="5">
        <f>MIN(H8126,FARMER_HRS)</f>
        <v>720</v>
      </c>
      <c r="J8126" s="5">
        <f>MAX(0,H8126-FARMER_HRS)</f>
        <v>3053.5280101175904</v>
      </c>
      <c r="K8126" s="2">
        <f>I8126*FARMER_RATE+J8126*TEMP_WORKER_RATE</f>
        <v>78012.6390645415</v>
      </c>
      <c r="L8126" s="2">
        <f>A8126*PRICE_TOM+B8126*PRICE_CAR+C8126*PRICE_MES</f>
        <v>126540</v>
      </c>
      <c r="M8126" s="2">
        <f>A8126*FERT_BED_TOM+B8126*FERT_BED_CAR+C8126*FERT_BED_MES</f>
        <v>14960</v>
      </c>
      <c r="N8126" s="6">
        <f>IF(AND(D8126&lt;=TOTAL_BEDS,J8126&lt;=TEMP_WORKER_MAX*TEMP_WORKER_HRS),1,0)</f>
        <v>1</v>
      </c>
      <c r="O8126" s="2">
        <f>L8126-M8126-K8126-FIXED_COSTS</f>
        <v>13567.360935458506</v>
      </c>
      <c r="P8126" s="2">
        <f>IF(N8126=1,O8126,"")</f>
        <v>13567.360935458506</v>
      </c>
    </row>
    <row r="8127">
      <c r="A8127" s="6">
        <v>12</v>
      </c>
      <c r="B8127" s="6">
        <v>10</v>
      </c>
      <c r="C8127" s="6">
        <v>1</v>
      </c>
      <c r="D8127" s="6">
        <f>A8127+B8127+C8127</f>
        <v>23</v>
      </c>
      <c r="E8127" s="5">
        <f>IF(A8127=0,0,A8127*LABOR_HRS_WK_TOM*SEASON_WEEKS*(1+DIM_PCT_TOM)^A8127)</f>
        <v>3389.5026468586834</v>
      </c>
      <c r="F8127" s="5">
        <f>IF(B8127=0,0,B8127*LABOR_HRS_WK_CAR*SEASON_WEEKS*(1+DIM_PCT_CAR)^B8127)</f>
        <v>384.025363258907</v>
      </c>
      <c r="G8127" s="5">
        <f>IF(C8127=0,0,C8127*LABOR_HRS_WK_MES*SEASON_WEEKS*(1+DIM_PCT_MES)^C8127)</f>
        <v>45.5625</v>
      </c>
      <c r="H8127" s="5">
        <f>E8127+F8127+G8127</f>
        <v>3819.0905101175904</v>
      </c>
      <c r="I8127" s="5">
        <f>MIN(H8127,FARMER_HRS)</f>
        <v>720</v>
      </c>
      <c r="J8127" s="5">
        <f>MAX(0,H8127-FARMER_HRS)</f>
        <v>3099.0905101175904</v>
      </c>
      <c r="K8127" s="2">
        <f>I8127*FARMER_RATE+J8127*TEMP_WORKER_RATE</f>
        <v>78803.6546895415</v>
      </c>
      <c r="L8127" s="2">
        <f>A8127*PRICE_TOM+B8127*PRICE_CAR+C8127*PRICE_MES</f>
        <v>129240</v>
      </c>
      <c r="M8127" s="2">
        <f>A8127*FERT_BED_TOM+B8127*FERT_BED_CAR+C8127*FERT_BED_MES</f>
        <v>15840</v>
      </c>
      <c r="N8127" s="6">
        <f>IF(AND(D8127&lt;=TOTAL_BEDS,J8127&lt;=TEMP_WORKER_MAX*TEMP_WORKER_HRS),1,0)</f>
        <v>1</v>
      </c>
      <c r="O8127" s="2">
        <f>L8127-M8127-K8127-FIXED_COSTS</f>
        <v>14596.345310458506</v>
      </c>
      <c r="P8127" s="2">
        <f>IF(N8127=1,O8127,"")</f>
        <v>14596.345310458506</v>
      </c>
    </row>
    <row r="8128">
      <c r="A8128" s="6">
        <v>12</v>
      </c>
      <c r="B8128" s="6">
        <v>10</v>
      </c>
      <c r="C8128" s="6">
        <v>2</v>
      </c>
      <c r="D8128" s="6">
        <f>A8128+B8128+C8128</f>
        <v>24</v>
      </c>
      <c r="E8128" s="5">
        <f>IF(A8128=0,0,A8128*LABOR_HRS_WK_TOM*SEASON_WEEKS*(1+DIM_PCT_TOM)^A8128)</f>
        <v>3389.5026468586834</v>
      </c>
      <c r="F8128" s="5">
        <f>IF(B8128=0,0,B8128*LABOR_HRS_WK_CAR*SEASON_WEEKS*(1+DIM_PCT_CAR)^B8128)</f>
        <v>384.025363258907</v>
      </c>
      <c r="G8128" s="5">
        <f>IF(C8128=0,0,C8128*LABOR_HRS_WK_MES*SEASON_WEEKS*(1+DIM_PCT_MES)^C8128)</f>
        <v>92.2640625</v>
      </c>
      <c r="H8128" s="5">
        <f>E8128+F8128+G8128</f>
        <v>3865.7920726175903</v>
      </c>
      <c r="I8128" s="5">
        <f>MIN(H8128,FARMER_HRS)</f>
        <v>720</v>
      </c>
      <c r="J8128" s="5">
        <f>MAX(0,H8128-FARMER_HRS)</f>
        <v>3145.7920726175903</v>
      </c>
      <c r="K8128" s="2">
        <f>I8128*FARMER_RATE+J8128*TEMP_WORKER_RATE</f>
        <v>79614.4457051665</v>
      </c>
      <c r="L8128" s="2">
        <f>A8128*PRICE_TOM+B8128*PRICE_CAR+C8128*PRICE_MES</f>
        <v>131940</v>
      </c>
      <c r="M8128" s="2">
        <f>A8128*FERT_BED_TOM+B8128*FERT_BED_CAR+C8128*FERT_BED_MES</f>
        <v>16720</v>
      </c>
      <c r="N8128" s="6">
        <f>IF(AND(D8128&lt;=TOTAL_BEDS,J8128&lt;=TEMP_WORKER_MAX*TEMP_WORKER_HRS),1,0)</f>
        <v>1</v>
      </c>
      <c r="O8128" s="2">
        <f>L8128-M8128-K8128-FIXED_COSTS</f>
        <v>15605.554294833506</v>
      </c>
      <c r="P8128" s="2">
        <f>IF(N8128=1,O8128,"")</f>
        <v>15605.554294833506</v>
      </c>
    </row>
    <row r="8129">
      <c r="A8129" s="6">
        <v>12</v>
      </c>
      <c r="B8129" s="6">
        <v>10</v>
      </c>
      <c r="C8129" s="6">
        <v>3</v>
      </c>
      <c r="D8129" s="6">
        <f>A8129+B8129+C8129</f>
        <v>25</v>
      </c>
      <c r="E8129" s="5">
        <f>IF(A8129=0,0,A8129*LABOR_HRS_WK_TOM*SEASON_WEEKS*(1+DIM_PCT_TOM)^A8129)</f>
        <v>3389.5026468586834</v>
      </c>
      <c r="F8129" s="5">
        <f>IF(B8129=0,0,B8129*LABOR_HRS_WK_CAR*SEASON_WEEKS*(1+DIM_PCT_CAR)^B8129)</f>
        <v>384.025363258907</v>
      </c>
      <c r="G8129" s="5">
        <f>IF(C8129=0,0,C8129*LABOR_HRS_WK_MES*SEASON_WEEKS*(1+DIM_PCT_MES)^C8129)</f>
        <v>140.12604492187498</v>
      </c>
      <c r="H8129" s="5">
        <f>E8129+F8129+G8129</f>
        <v>3913.6540550394652</v>
      </c>
      <c r="I8129" s="5">
        <f>MIN(H8129,FARMER_HRS)</f>
        <v>720</v>
      </c>
      <c r="J8129" s="5">
        <f>MAX(0,H8129-FARMER_HRS)</f>
        <v>3193.6540550394652</v>
      </c>
      <c r="K8129" s="2">
        <f>I8129*FARMER_RATE+J8129*TEMP_WORKER_RATE</f>
        <v>80445.382899990713</v>
      </c>
      <c r="L8129" s="2">
        <f>A8129*PRICE_TOM+B8129*PRICE_CAR+C8129*PRICE_MES</f>
        <v>134640</v>
      </c>
      <c r="M8129" s="2">
        <f>A8129*FERT_BED_TOM+B8129*FERT_BED_CAR+C8129*FERT_BED_MES</f>
        <v>17600</v>
      </c>
      <c r="N8129" s="6">
        <f>IF(AND(D8129&lt;=TOTAL_BEDS,J8129&lt;=TEMP_WORKER_MAX*TEMP_WORKER_HRS),1,0)</f>
        <v>1</v>
      </c>
      <c r="O8129" s="2">
        <f>L8129-M8129-K8129-FIXED_COSTS</f>
        <v>16594.617100009287</v>
      </c>
      <c r="P8129" s="2">
        <f>IF(N8129=1,O8129,"")</f>
        <v>16594.617100009287</v>
      </c>
    </row>
    <row r="8130">
      <c r="A8130" s="6">
        <v>12</v>
      </c>
      <c r="B8130" s="6">
        <v>10</v>
      </c>
      <c r="C8130" s="6">
        <v>4</v>
      </c>
      <c r="D8130" s="6">
        <f>A8130+B8130+C8130</f>
        <v>26</v>
      </c>
      <c r="E8130" s="5">
        <f>IF(A8130=0,0,A8130*LABOR_HRS_WK_TOM*SEASON_WEEKS*(1+DIM_PCT_TOM)^A8130)</f>
        <v>3389.5026468586834</v>
      </c>
      <c r="F8130" s="5">
        <f>IF(B8130=0,0,B8130*LABOR_HRS_WK_CAR*SEASON_WEEKS*(1+DIM_PCT_CAR)^B8130)</f>
        <v>384.025363258907</v>
      </c>
      <c r="G8130" s="5">
        <f>IF(C8130=0,0,C8130*LABOR_HRS_WK_MES*SEASON_WEEKS*(1+DIM_PCT_MES)^C8130)</f>
        <v>189.17016064453119</v>
      </c>
      <c r="H8130" s="5">
        <f>E8130+F8130+G8130</f>
        <v>3962.6981707621217</v>
      </c>
      <c r="I8130" s="5">
        <f>MIN(H8130,FARMER_HRS)</f>
        <v>720</v>
      </c>
      <c r="J8130" s="5">
        <f>MAX(0,H8130-FARMER_HRS)</f>
        <v>3242.6981707621217</v>
      </c>
      <c r="K8130" s="2">
        <f>I8130*FARMER_RATE+J8130*TEMP_WORKER_RATE</f>
        <v>81296.843242397939</v>
      </c>
      <c r="L8130" s="2">
        <f>A8130*PRICE_TOM+B8130*PRICE_CAR+C8130*PRICE_MES</f>
        <v>137340</v>
      </c>
      <c r="M8130" s="2">
        <f>A8130*FERT_BED_TOM+B8130*FERT_BED_CAR+C8130*FERT_BED_MES</f>
        <v>18480</v>
      </c>
      <c r="N8130" s="6">
        <f>IF(AND(D8130&lt;=TOTAL_BEDS,J8130&lt;=TEMP_WORKER_MAX*TEMP_WORKER_HRS),1,0)</f>
        <v>1</v>
      </c>
      <c r="O8130" s="2">
        <f>L8130-M8130-K8130-FIXED_COSTS</f>
        <v>17563.156757602061</v>
      </c>
      <c r="P8130" s="2">
        <f>IF(N8130=1,O8130,"")</f>
        <v>17563.156757602061</v>
      </c>
    </row>
    <row r="8131">
      <c r="A8131" s="6">
        <v>12</v>
      </c>
      <c r="B8131" s="6">
        <v>10</v>
      </c>
      <c r="C8131" s="6">
        <v>5</v>
      </c>
      <c r="D8131" s="6">
        <f>A8131+B8131+C8131</f>
        <v>27</v>
      </c>
      <c r="E8131" s="5">
        <f>IF(A8131=0,0,A8131*LABOR_HRS_WK_TOM*SEASON_WEEKS*(1+DIM_PCT_TOM)^A8131)</f>
        <v>3389.5026468586834</v>
      </c>
      <c r="F8131" s="5">
        <f>IF(B8131=0,0,B8131*LABOR_HRS_WK_CAR*SEASON_WEEKS*(1+DIM_PCT_CAR)^B8131)</f>
        <v>384.025363258907</v>
      </c>
      <c r="G8131" s="5">
        <f>IF(C8131=0,0,C8131*LABOR_HRS_WK_MES*SEASON_WEEKS*(1+DIM_PCT_MES)^C8131)</f>
        <v>239.41848456573481</v>
      </c>
      <c r="H8131" s="5">
        <f>E8131+F8131+G8131</f>
        <v>4012.946494683325</v>
      </c>
      <c r="I8131" s="5">
        <f>MIN(H8131,FARMER_HRS)</f>
        <v>720</v>
      </c>
      <c r="J8131" s="5">
        <f>MAX(0,H8131-FARMER_HRS)</f>
        <v>3292.946494683325</v>
      </c>
      <c r="K8131" s="2">
        <f>I8131*FARMER_RATE+J8131*TEMP_WORKER_RATE</f>
        <v>82169.209977141058</v>
      </c>
      <c r="L8131" s="2">
        <f>A8131*PRICE_TOM+B8131*PRICE_CAR+C8131*PRICE_MES</f>
        <v>140040</v>
      </c>
      <c r="M8131" s="2">
        <f>A8131*FERT_BED_TOM+B8131*FERT_BED_CAR+C8131*FERT_BED_MES</f>
        <v>19360</v>
      </c>
      <c r="N8131" s="6">
        <f>IF(AND(D8131&lt;=TOTAL_BEDS,J8131&lt;=TEMP_WORKER_MAX*TEMP_WORKER_HRS),1,0)</f>
        <v>1</v>
      </c>
      <c r="O8131" s="2">
        <f>L8131-M8131-K8131-FIXED_COSTS</f>
        <v>18510.790022858942</v>
      </c>
      <c r="P8131" s="2">
        <f>IF(N8131=1,O8131,"")</f>
        <v>18510.790022858942</v>
      </c>
    </row>
    <row r="8132">
      <c r="A8132" s="6">
        <v>12</v>
      </c>
      <c r="B8132" s="6">
        <v>10</v>
      </c>
      <c r="C8132" s="6">
        <v>6</v>
      </c>
      <c r="D8132" s="6">
        <f>A8132+B8132+C8132</f>
        <v>28</v>
      </c>
      <c r="E8132" s="5">
        <f>IF(A8132=0,0,A8132*LABOR_HRS_WK_TOM*SEASON_WEEKS*(1+DIM_PCT_TOM)^A8132)</f>
        <v>3389.5026468586834</v>
      </c>
      <c r="F8132" s="5">
        <f>IF(B8132=0,0,B8132*LABOR_HRS_WK_CAR*SEASON_WEEKS*(1+DIM_PCT_CAR)^B8132)</f>
        <v>384.025363258907</v>
      </c>
      <c r="G8132" s="5">
        <f>IF(C8132=0,0,C8132*LABOR_HRS_WK_MES*SEASON_WEEKS*(1+DIM_PCT_MES)^C8132)</f>
        <v>290.89345874736773</v>
      </c>
      <c r="H8132" s="5">
        <f>E8132+F8132+G8132</f>
        <v>4064.4214688649581</v>
      </c>
      <c r="I8132" s="5">
        <f>MIN(H8132,FARMER_HRS)</f>
        <v>720</v>
      </c>
      <c r="J8132" s="5">
        <f>MAX(0,H8132-FARMER_HRS)</f>
        <v>3344.4214688649581</v>
      </c>
      <c r="K8132" s="2">
        <f>I8132*FARMER_RATE+J8132*TEMP_WORKER_RATE</f>
        <v>83062.872723349967</v>
      </c>
      <c r="L8132" s="2">
        <f>A8132*PRICE_TOM+B8132*PRICE_CAR+C8132*PRICE_MES</f>
        <v>142740</v>
      </c>
      <c r="M8132" s="2">
        <f>A8132*FERT_BED_TOM+B8132*FERT_BED_CAR+C8132*FERT_BED_MES</f>
        <v>20240</v>
      </c>
      <c r="N8132" s="6">
        <f>IF(AND(D8132&lt;=TOTAL_BEDS,J8132&lt;=TEMP_WORKER_MAX*TEMP_WORKER_HRS),1,0)</f>
        <v>1</v>
      </c>
      <c r="O8132" s="2">
        <f>L8132-M8132-K8132-FIXED_COSTS</f>
        <v>19437.127276650033</v>
      </c>
      <c r="P8132" s="2">
        <f>IF(N8132=1,O8132,"")</f>
        <v>19437.127276650033</v>
      </c>
    </row>
    <row r="8133">
      <c r="A8133" s="6">
        <v>12</v>
      </c>
      <c r="B8133" s="6">
        <v>10</v>
      </c>
      <c r="C8133" s="6">
        <v>7</v>
      </c>
      <c r="D8133" s="6">
        <f>A8133+B8133+C8133</f>
        <v>29</v>
      </c>
      <c r="E8133" s="5">
        <f>IF(A8133=0,0,A8133*LABOR_HRS_WK_TOM*SEASON_WEEKS*(1+DIM_PCT_TOM)^A8133)</f>
        <v>3389.5026468586834</v>
      </c>
      <c r="F8133" s="5">
        <f>IF(B8133=0,0,B8133*LABOR_HRS_WK_CAR*SEASON_WEEKS*(1+DIM_PCT_CAR)^B8133)</f>
        <v>384.025363258907</v>
      </c>
      <c r="G8133" s="5">
        <f>IF(C8133=0,0,C8133*LABOR_HRS_WK_MES*SEASON_WEEKS*(1+DIM_PCT_MES)^C8133)</f>
        <v>343.61789814532818</v>
      </c>
      <c r="H8133" s="5">
        <f>E8133+F8133+G8133</f>
        <v>4117.145908262919</v>
      </c>
      <c r="I8133" s="5">
        <f>MIN(H8133,FARMER_HRS)</f>
        <v>720</v>
      </c>
      <c r="J8133" s="5">
        <f>MAX(0,H8133-FARMER_HRS)</f>
        <v>3397.145908262919</v>
      </c>
      <c r="K8133" s="2">
        <f>I8133*FARMER_RATE+J8133*TEMP_WORKER_RATE</f>
        <v>83978.227574009012</v>
      </c>
      <c r="L8133" s="2">
        <f>A8133*PRICE_TOM+B8133*PRICE_CAR+C8133*PRICE_MES</f>
        <v>145440</v>
      </c>
      <c r="M8133" s="2">
        <f>A8133*FERT_BED_TOM+B8133*FERT_BED_CAR+C8133*FERT_BED_MES</f>
        <v>21120</v>
      </c>
      <c r="N8133" s="6">
        <f>IF(AND(D8133&lt;=TOTAL_BEDS,J8133&lt;=TEMP_WORKER_MAX*TEMP_WORKER_HRS),1,0)</f>
        <v>1</v>
      </c>
      <c r="O8133" s="2">
        <f>L8133-M8133-K8133-FIXED_COSTS</f>
        <v>20341.772425990988</v>
      </c>
      <c r="P8133" s="2">
        <f>IF(N8133=1,O8133,"")</f>
        <v>20341.772425990988</v>
      </c>
    </row>
    <row r="8134">
      <c r="A8134" s="6">
        <v>12</v>
      </c>
      <c r="B8134" s="6">
        <v>10</v>
      </c>
      <c r="C8134" s="6">
        <v>8</v>
      </c>
      <c r="D8134" s="6">
        <f>A8134+B8134+C8134</f>
        <v>30</v>
      </c>
      <c r="E8134" s="5">
        <f>IF(A8134=0,0,A8134*LABOR_HRS_WK_TOM*SEASON_WEEKS*(1+DIM_PCT_TOM)^A8134)</f>
        <v>3389.5026468586834</v>
      </c>
      <c r="F8134" s="5">
        <f>IF(B8134=0,0,B8134*LABOR_HRS_WK_CAR*SEASON_WEEKS*(1+DIM_PCT_CAR)^B8134)</f>
        <v>384.025363258907</v>
      </c>
      <c r="G8134" s="5">
        <f>IF(C8134=0,0,C8134*LABOR_HRS_WK_MES*SEASON_WEEKS*(1+DIM_PCT_MES)^C8134)</f>
        <v>397.61499642530833</v>
      </c>
      <c r="H8134" s="5">
        <f>E8134+F8134+G8134</f>
        <v>4171.1430065428985</v>
      </c>
      <c r="I8134" s="5">
        <f>MIN(H8134,FARMER_HRS)</f>
        <v>720</v>
      </c>
      <c r="J8134" s="5">
        <f>MAX(0,H8134-FARMER_HRS)</f>
        <v>3451.1430065428985</v>
      </c>
      <c r="K8134" s="2">
        <f>I8134*FARMER_RATE+J8134*TEMP_WORKER_RATE</f>
        <v>84915.677196925331</v>
      </c>
      <c r="L8134" s="2">
        <f>A8134*PRICE_TOM+B8134*PRICE_CAR+C8134*PRICE_MES</f>
        <v>148140</v>
      </c>
      <c r="M8134" s="2">
        <f>A8134*FERT_BED_TOM+B8134*FERT_BED_CAR+C8134*FERT_BED_MES</f>
        <v>22000</v>
      </c>
      <c r="N8134" s="6">
        <f>IF(AND(D8134&lt;=TOTAL_BEDS,J8134&lt;=TEMP_WORKER_MAX*TEMP_WORKER_HRS),1,0)</f>
        <v>1</v>
      </c>
      <c r="O8134" s="2">
        <f>L8134-M8134-K8134-FIXED_COSTS</f>
        <v>21224.322803074669</v>
      </c>
      <c r="P8134" s="2">
        <f>IF(N8134=1,O8134,"")</f>
        <v>21224.322803074669</v>
      </c>
    </row>
    <row r="8135">
      <c r="A8135" s="6">
        <v>12</v>
      </c>
      <c r="B8135" s="6">
        <v>10</v>
      </c>
      <c r="C8135" s="6">
        <v>9</v>
      </c>
      <c r="D8135" s="6">
        <f>A8135+B8135+C8135</f>
        <v>31</v>
      </c>
      <c r="E8135" s="5">
        <f>IF(A8135=0,0,A8135*LABOR_HRS_WK_TOM*SEASON_WEEKS*(1+DIM_PCT_TOM)^A8135)</f>
        <v>3389.5026468586834</v>
      </c>
      <c r="F8135" s="5">
        <f>IF(B8135=0,0,B8135*LABOR_HRS_WK_CAR*SEASON_WEEKS*(1+DIM_PCT_CAR)^B8135)</f>
        <v>384.025363258907</v>
      </c>
      <c r="G8135" s="5">
        <f>IF(C8135=0,0,C8135*LABOR_HRS_WK_MES*SEASON_WEEKS*(1+DIM_PCT_MES)^C8135)</f>
        <v>452.90833186570273</v>
      </c>
      <c r="H8135" s="5">
        <f>E8135+F8135+G8135</f>
        <v>4226.4363419832935</v>
      </c>
      <c r="I8135" s="5">
        <f>MIN(H8135,FARMER_HRS)</f>
        <v>720</v>
      </c>
      <c r="J8135" s="5">
        <f>MAX(0,H8135-FARMER_HRS)</f>
        <v>3506.4363419832935</v>
      </c>
      <c r="K8135" s="2">
        <f>I8135*FARMER_RATE+J8135*TEMP_WORKER_RATE</f>
        <v>85875.630937209964</v>
      </c>
      <c r="L8135" s="2">
        <f>A8135*PRICE_TOM+B8135*PRICE_CAR+C8135*PRICE_MES</f>
        <v>150840</v>
      </c>
      <c r="M8135" s="2">
        <f>A8135*FERT_BED_TOM+B8135*FERT_BED_CAR+C8135*FERT_BED_MES</f>
        <v>22880</v>
      </c>
      <c r="N8135" s="6">
        <f>IF(AND(D8135&lt;=TOTAL_BEDS,J8135&lt;=TEMP_WORKER_MAX*TEMP_WORKER_HRS),1,0)</f>
        <v>1</v>
      </c>
      <c r="O8135" s="2">
        <f>L8135-M8135-K8135-FIXED_COSTS</f>
        <v>22084.369062790036</v>
      </c>
      <c r="P8135" s="2">
        <f>IF(N8135=1,O8135,"")</f>
        <v>22084.369062790036</v>
      </c>
    </row>
    <row r="8136">
      <c r="A8136" s="6">
        <v>12</v>
      </c>
      <c r="B8136" s="6">
        <v>10</v>
      </c>
      <c r="C8136" s="6">
        <v>10</v>
      </c>
      <c r="D8136" s="6">
        <f>A8136+B8136+C8136</f>
        <v>32</v>
      </c>
      <c r="E8136" s="5">
        <f>IF(A8136=0,0,A8136*LABOR_HRS_WK_TOM*SEASON_WEEKS*(1+DIM_PCT_TOM)^A8136)</f>
        <v>3389.5026468586834</v>
      </c>
      <c r="F8136" s="5">
        <f>IF(B8136=0,0,B8136*LABOR_HRS_WK_CAR*SEASON_WEEKS*(1+DIM_PCT_CAR)^B8136)</f>
        <v>384.025363258907</v>
      </c>
      <c r="G8136" s="5">
        <f>IF(C8136=0,0,C8136*LABOR_HRS_WK_MES*SEASON_WEEKS*(1+DIM_PCT_MES)^C8136)</f>
        <v>509.52187334891551</v>
      </c>
      <c r="H8136" s="5">
        <f>E8136+F8136+G8136</f>
        <v>4283.0498834665059</v>
      </c>
      <c r="I8136" s="5">
        <f>MIN(H8136,FARMER_HRS)</f>
        <v>720</v>
      </c>
      <c r="J8136" s="5">
        <f>MAX(0,H8136-FARMER_HRS)</f>
        <v>3563.0498834665059</v>
      </c>
      <c r="K8136" s="2">
        <f>I8136*FARMER_RATE+J8136*TEMP_WORKER_RATE</f>
        <v>86858.5049212935</v>
      </c>
      <c r="L8136" s="2">
        <f>A8136*PRICE_TOM+B8136*PRICE_CAR+C8136*PRICE_MES</f>
        <v>153540</v>
      </c>
      <c r="M8136" s="2">
        <f>A8136*FERT_BED_TOM+B8136*FERT_BED_CAR+C8136*FERT_BED_MES</f>
        <v>23760</v>
      </c>
      <c r="N8136" s="6">
        <f>IF(AND(D8136&lt;=TOTAL_BEDS,J8136&lt;=TEMP_WORKER_MAX*TEMP_WORKER_HRS),1,0)</f>
        <v>1</v>
      </c>
      <c r="O8136" s="2">
        <f>L8136-M8136-K8136-FIXED_COSTS</f>
        <v>22921.495078706503</v>
      </c>
      <c r="P8136" s="2">
        <f>IF(N8136=1,O8136,"")</f>
        <v>22921.495078706503</v>
      </c>
    </row>
    <row r="8137">
      <c r="A8137" s="6">
        <v>12</v>
      </c>
      <c r="B8137" s="6">
        <v>10</v>
      </c>
      <c r="C8137" s="6">
        <v>11</v>
      </c>
      <c r="D8137" s="6">
        <f>A8137+B8137+C8137</f>
        <v>33</v>
      </c>
      <c r="E8137" s="5">
        <f>IF(A8137=0,0,A8137*LABOR_HRS_WK_TOM*SEASON_WEEKS*(1+DIM_PCT_TOM)^A8137)</f>
        <v>3389.5026468586834</v>
      </c>
      <c r="F8137" s="5">
        <f>IF(B8137=0,0,B8137*LABOR_HRS_WK_CAR*SEASON_WEEKS*(1+DIM_PCT_CAR)^B8137)</f>
        <v>384.025363258907</v>
      </c>
      <c r="G8137" s="5">
        <f>IF(C8137=0,0,C8137*LABOR_HRS_WK_MES*SEASON_WEEKS*(1+DIM_PCT_MES)^C8137)</f>
        <v>567.47998644235463</v>
      </c>
      <c r="H8137" s="5">
        <f>E8137+F8137+G8137</f>
        <v>4341.0079965599452</v>
      </c>
      <c r="I8137" s="5">
        <f>MIN(H8137,FARMER_HRS)</f>
        <v>720</v>
      </c>
      <c r="J8137" s="5">
        <f>MAX(0,H8137-FARMER_HRS)</f>
        <v>3621.0079965599452</v>
      </c>
      <c r="K8137" s="2">
        <f>I8137*FARMER_RATE+J8137*TEMP_WORKER_RATE</f>
        <v>87864.722162499049</v>
      </c>
      <c r="L8137" s="2">
        <f>A8137*PRICE_TOM+B8137*PRICE_CAR+C8137*PRICE_MES</f>
        <v>156240</v>
      </c>
      <c r="M8137" s="2">
        <f>A8137*FERT_BED_TOM+B8137*FERT_BED_CAR+C8137*FERT_BED_MES</f>
        <v>24640</v>
      </c>
      <c r="N8137" s="6">
        <f>IF(AND(D8137&lt;=TOTAL_BEDS,J8137&lt;=TEMP_WORKER_MAX*TEMP_WORKER_HRS),1,0)</f>
        <v>1</v>
      </c>
      <c r="O8137" s="2">
        <f>L8137-M8137-K8137-FIXED_COSTS</f>
        <v>23735.277837500951</v>
      </c>
      <c r="P8137" s="2">
        <f>IF(N8137=1,O8137,"")</f>
        <v>23735.277837500951</v>
      </c>
    </row>
    <row r="8138">
      <c r="A8138" s="6">
        <v>12</v>
      </c>
      <c r="B8138" s="6">
        <v>10</v>
      </c>
      <c r="C8138" s="6">
        <v>12</v>
      </c>
      <c r="D8138" s="6">
        <f>A8138+B8138+C8138</f>
        <v>34</v>
      </c>
      <c r="E8138" s="5">
        <f>IF(A8138=0,0,A8138*LABOR_HRS_WK_TOM*SEASON_WEEKS*(1+DIM_PCT_TOM)^A8138)</f>
        <v>3389.5026468586834</v>
      </c>
      <c r="F8138" s="5">
        <f>IF(B8138=0,0,B8138*LABOR_HRS_WK_CAR*SEASON_WEEKS*(1+DIM_PCT_CAR)^B8138)</f>
        <v>384.025363258907</v>
      </c>
      <c r="G8138" s="5">
        <f>IF(C8138=0,0,C8138*LABOR_HRS_WK_MES*SEASON_WEEKS*(1+DIM_PCT_MES)^C8138)</f>
        <v>626.807439570419</v>
      </c>
      <c r="H8138" s="5">
        <f>E8138+F8138+G8138</f>
        <v>4400.3354496880092</v>
      </c>
      <c r="I8138" s="5">
        <f>MIN(H8138,FARMER_HRS)</f>
        <v>720</v>
      </c>
      <c r="J8138" s="5">
        <f>MAX(0,H8138-FARMER_HRS)</f>
        <v>3680.3354496880092</v>
      </c>
      <c r="K8138" s="2">
        <f>I8138*FARMER_RATE+J8138*TEMP_WORKER_RATE</f>
        <v>88894.71266819461</v>
      </c>
      <c r="L8138" s="2">
        <f>A8138*PRICE_TOM+B8138*PRICE_CAR+C8138*PRICE_MES</f>
        <v>158940</v>
      </c>
      <c r="M8138" s="2">
        <f>A8138*FERT_BED_TOM+B8138*FERT_BED_CAR+C8138*FERT_BED_MES</f>
        <v>25520</v>
      </c>
      <c r="N8138" s="6">
        <f>IF(AND(D8138&lt;=TOTAL_BEDS,J8138&lt;=TEMP_WORKER_MAX*TEMP_WORKER_HRS),1,0)</f>
        <v>1</v>
      </c>
      <c r="O8138" s="2">
        <f>L8138-M8138-K8138-FIXED_COSTS</f>
        <v>24525.28733180539</v>
      </c>
      <c r="P8138" s="2">
        <f>IF(N8138=1,O8138,"")</f>
        <v>24525.28733180539</v>
      </c>
    </row>
    <row r="8139">
      <c r="A8139" s="6">
        <v>12</v>
      </c>
      <c r="B8139" s="6">
        <v>10</v>
      </c>
      <c r="C8139" s="6">
        <v>13</v>
      </c>
      <c r="D8139" s="6">
        <f>A8139+B8139+C8139</f>
        <v>35</v>
      </c>
      <c r="E8139" s="5">
        <f>IF(A8139=0,0,A8139*LABOR_HRS_WK_TOM*SEASON_WEEKS*(1+DIM_PCT_TOM)^A8139)</f>
        <v>3389.5026468586834</v>
      </c>
      <c r="F8139" s="5">
        <f>IF(B8139=0,0,B8139*LABOR_HRS_WK_CAR*SEASON_WEEKS*(1+DIM_PCT_CAR)^B8139)</f>
        <v>384.025363258907</v>
      </c>
      <c r="G8139" s="5">
        <f>IF(C8139=0,0,C8139*LABOR_HRS_WK_MES*SEASON_WEEKS*(1+DIM_PCT_MES)^C8139)</f>
        <v>687.52941027880331</v>
      </c>
      <c r="H8139" s="5">
        <f>E8139+F8139+G8139</f>
        <v>4461.0574203963934</v>
      </c>
      <c r="I8139" s="5">
        <f>MIN(H8139,FARMER_HRS)</f>
        <v>720</v>
      </c>
      <c r="J8139" s="5">
        <f>MAX(0,H8139-FARMER_HRS)</f>
        <v>3741.0574203963934</v>
      </c>
      <c r="K8139" s="2">
        <f>I8139*FARMER_RATE+J8139*TEMP_WORKER_RATE</f>
        <v>89948.9135485485</v>
      </c>
      <c r="L8139" s="2">
        <f>A8139*PRICE_TOM+B8139*PRICE_CAR+C8139*PRICE_MES</f>
        <v>161640</v>
      </c>
      <c r="M8139" s="2">
        <f>A8139*FERT_BED_TOM+B8139*FERT_BED_CAR+C8139*FERT_BED_MES</f>
        <v>26400</v>
      </c>
      <c r="N8139" s="6">
        <f>IF(AND(D8139&lt;=TOTAL_BEDS,J8139&lt;=TEMP_WORKER_MAX*TEMP_WORKER_HRS),1,0)</f>
        <v>1</v>
      </c>
      <c r="O8139" s="2">
        <f>L8139-M8139-K8139-FIXED_COSTS</f>
        <v>25291.086451451498</v>
      </c>
      <c r="P8139" s="2">
        <f>IF(N8139=1,O8139,"")</f>
        <v>25291.086451451498</v>
      </c>
    </row>
    <row r="8140">
      <c r="A8140" s="6">
        <v>12</v>
      </c>
      <c r="B8140" s="6">
        <v>10</v>
      </c>
      <c r="C8140" s="6">
        <v>14</v>
      </c>
      <c r="D8140" s="6">
        <f>A8140+B8140+C8140</f>
        <v>36</v>
      </c>
      <c r="E8140" s="5">
        <f>IF(A8140=0,0,A8140*LABOR_HRS_WK_TOM*SEASON_WEEKS*(1+DIM_PCT_TOM)^A8140)</f>
        <v>3389.5026468586834</v>
      </c>
      <c r="F8140" s="5">
        <f>IF(B8140=0,0,B8140*LABOR_HRS_WK_CAR*SEASON_WEEKS*(1+DIM_PCT_CAR)^B8140)</f>
        <v>384.025363258907</v>
      </c>
      <c r="G8140" s="5">
        <f>IF(C8140=0,0,C8140*LABOR_HRS_WK_MES*SEASON_WEEKS*(1+DIM_PCT_MES)^C8140)</f>
        <v>749.67149159246435</v>
      </c>
      <c r="H8140" s="5">
        <f>E8140+F8140+G8140</f>
        <v>4523.1995017100544</v>
      </c>
      <c r="I8140" s="5">
        <f>MIN(H8140,FARMER_HRS)</f>
        <v>720</v>
      </c>
      <c r="J8140" s="5">
        <f>MAX(0,H8140-FARMER_HRS)</f>
        <v>3803.1995017100544</v>
      </c>
      <c r="K8140" s="2">
        <f>I8140*FARMER_RATE+J8140*TEMP_WORKER_RATE</f>
        <v>91027.769126910658</v>
      </c>
      <c r="L8140" s="2">
        <f>A8140*PRICE_TOM+B8140*PRICE_CAR+C8140*PRICE_MES</f>
        <v>164340</v>
      </c>
      <c r="M8140" s="2">
        <f>A8140*FERT_BED_TOM+B8140*FERT_BED_CAR+C8140*FERT_BED_MES</f>
        <v>27280</v>
      </c>
      <c r="N8140" s="6">
        <f>IF(AND(D8140&lt;=TOTAL_BEDS,J8140&lt;=TEMP_WORKER_MAX*TEMP_WORKER_HRS),1,0)</f>
        <v>1</v>
      </c>
      <c r="O8140" s="2">
        <f>L8140-M8140-K8140-FIXED_COSTS</f>
        <v>26032.230873089342</v>
      </c>
      <c r="P8140" s="2">
        <f>IF(N8140=1,O8140,"")</f>
        <v>26032.230873089342</v>
      </c>
    </row>
    <row r="8141">
      <c r="A8141" s="6">
        <v>12</v>
      </c>
      <c r="B8141" s="6">
        <v>10</v>
      </c>
      <c r="C8141" s="6">
        <v>15</v>
      </c>
      <c r="D8141" s="6">
        <f>A8141+B8141+C8141</f>
        <v>37</v>
      </c>
      <c r="E8141" s="5">
        <f>IF(A8141=0,0,A8141*LABOR_HRS_WK_TOM*SEASON_WEEKS*(1+DIM_PCT_TOM)^A8141)</f>
        <v>3389.5026468586834</v>
      </c>
      <c r="F8141" s="5">
        <f>IF(B8141=0,0,B8141*LABOR_HRS_WK_CAR*SEASON_WEEKS*(1+DIM_PCT_CAR)^B8141)</f>
        <v>384.025363258907</v>
      </c>
      <c r="G8141" s="5">
        <f>IF(C8141=0,0,C8141*LABOR_HRS_WK_MES*SEASON_WEEKS*(1+DIM_PCT_MES)^C8141)</f>
        <v>813.25969846861074</v>
      </c>
      <c r="H8141" s="5">
        <f>E8141+F8141+G8141</f>
        <v>4586.787708586201</v>
      </c>
      <c r="I8141" s="5">
        <f>MIN(H8141,FARMER_HRS)</f>
        <v>720</v>
      </c>
      <c r="J8141" s="5">
        <f>MAX(0,H8141-FARMER_HRS)</f>
        <v>3866.787708586201</v>
      </c>
      <c r="K8141" s="2">
        <f>I8141*FARMER_RATE+J8141*TEMP_WORKER_RATE</f>
        <v>92131.731051843759</v>
      </c>
      <c r="L8141" s="2">
        <f>A8141*PRICE_TOM+B8141*PRICE_CAR+C8141*PRICE_MES</f>
        <v>167040</v>
      </c>
      <c r="M8141" s="2">
        <f>A8141*FERT_BED_TOM+B8141*FERT_BED_CAR+C8141*FERT_BED_MES</f>
        <v>28160</v>
      </c>
      <c r="N8141" s="6">
        <f>IF(AND(D8141&lt;=TOTAL_BEDS,J8141&lt;=TEMP_WORKER_MAX*TEMP_WORKER_HRS),1,0)</f>
        <v>1</v>
      </c>
      <c r="O8141" s="2">
        <f>L8141-M8141-K8141-FIXED_COSTS</f>
        <v>26748.268948156241</v>
      </c>
      <c r="P8141" s="2">
        <f>IF(N8141=1,O8141,"")</f>
        <v>26748.268948156241</v>
      </c>
    </row>
    <row r="8142">
      <c r="A8142" s="6">
        <v>12</v>
      </c>
      <c r="B8142" s="6">
        <v>10</v>
      </c>
      <c r="C8142" s="6">
        <v>16</v>
      </c>
      <c r="D8142" s="6">
        <f>A8142+B8142+C8142</f>
        <v>38</v>
      </c>
      <c r="E8142" s="5">
        <f>IF(A8142=0,0,A8142*LABOR_HRS_WK_TOM*SEASON_WEEKS*(1+DIM_PCT_TOM)^A8142)</f>
        <v>3389.5026468586834</v>
      </c>
      <c r="F8142" s="5">
        <f>IF(B8142=0,0,B8142*LABOR_HRS_WK_CAR*SEASON_WEEKS*(1+DIM_PCT_CAR)^B8142)</f>
        <v>384.025363258907</v>
      </c>
      <c r="G8142" s="5">
        <f>IF(C8142=0,0,C8142*LABOR_HRS_WK_MES*SEASON_WEEKS*(1+DIM_PCT_MES)^C8142)</f>
        <v>878.32047434609967</v>
      </c>
      <c r="H8142" s="5">
        <f>E8142+F8142+G8142</f>
        <v>4651.84848446369</v>
      </c>
      <c r="I8142" s="5">
        <f>MIN(H8142,FARMER_HRS)</f>
        <v>720</v>
      </c>
      <c r="J8142" s="5">
        <f>MAX(0,H8142-FARMER_HRS)</f>
        <v>3931.8484844636896</v>
      </c>
      <c r="K8142" s="2">
        <f>I8142*FARMER_RATE+J8142*TEMP_WORKER_RATE</f>
        <v>93261.258410827941</v>
      </c>
      <c r="L8142" s="2">
        <f>A8142*PRICE_TOM+B8142*PRICE_CAR+C8142*PRICE_MES</f>
        <v>169740</v>
      </c>
      <c r="M8142" s="2">
        <f>A8142*FERT_BED_TOM+B8142*FERT_BED_CAR+C8142*FERT_BED_MES</f>
        <v>29040</v>
      </c>
      <c r="N8142" s="6">
        <f>IF(AND(D8142&lt;=TOTAL_BEDS,J8142&lt;=TEMP_WORKER_MAX*TEMP_WORKER_HRS),1,0)</f>
        <v>1</v>
      </c>
      <c r="O8142" s="2">
        <f>L8142-M8142-K8142-FIXED_COSTS</f>
        <v>27438.741589172059</v>
      </c>
      <c r="P8142" s="2">
        <f>IF(N8142=1,O8142,"")</f>
        <v>27438.741589172059</v>
      </c>
    </row>
    <row r="8143">
      <c r="A8143" s="6">
        <v>12</v>
      </c>
      <c r="B8143" s="6">
        <v>10</v>
      </c>
      <c r="C8143" s="6">
        <v>17</v>
      </c>
      <c r="D8143" s="6">
        <f>A8143+B8143+C8143</f>
        <v>39</v>
      </c>
      <c r="E8143" s="5">
        <f>IF(A8143=0,0,A8143*LABOR_HRS_WK_TOM*SEASON_WEEKS*(1+DIM_PCT_TOM)^A8143)</f>
        <v>3389.5026468586834</v>
      </c>
      <c r="F8143" s="5">
        <f>IF(B8143=0,0,B8143*LABOR_HRS_WK_CAR*SEASON_WEEKS*(1+DIM_PCT_CAR)^B8143)</f>
        <v>384.025363258907</v>
      </c>
      <c r="G8143" s="5">
        <f>IF(C8143=0,0,C8143*LABOR_HRS_WK_MES*SEASON_WEEKS*(1+DIM_PCT_MES)^C8143)</f>
        <v>944.88069779263992</v>
      </c>
      <c r="H8143" s="5">
        <f>E8143+F8143+G8143</f>
        <v>4718.40870791023</v>
      </c>
      <c r="I8143" s="5">
        <f>MIN(H8143,FARMER_HRS)</f>
        <v>720</v>
      </c>
      <c r="J8143" s="5">
        <f>MAX(0,H8143-FARMER_HRS)</f>
        <v>3998.40870791023</v>
      </c>
      <c r="K8143" s="2">
        <f>I8143*FARMER_RATE+J8143*TEMP_WORKER_RATE</f>
        <v>94416.817845663711</v>
      </c>
      <c r="L8143" s="2">
        <f>A8143*PRICE_TOM+B8143*PRICE_CAR+C8143*PRICE_MES</f>
        <v>172440</v>
      </c>
      <c r="M8143" s="2">
        <f>A8143*FERT_BED_TOM+B8143*FERT_BED_CAR+C8143*FERT_BED_MES</f>
        <v>29920</v>
      </c>
      <c r="N8143" s="6">
        <f>IF(AND(D8143&lt;=TOTAL_BEDS,J8143&lt;=TEMP_WORKER_MAX*TEMP_WORKER_HRS),1,0)</f>
        <v>1</v>
      </c>
      <c r="O8143" s="2">
        <f>L8143-M8143-K8143-FIXED_COSTS</f>
        <v>28103.182154336289</v>
      </c>
      <c r="P8143" s="2">
        <f>IF(N8143=1,O8143,"")</f>
        <v>28103.182154336289</v>
      </c>
    </row>
    <row r="8144">
      <c r="A8144" s="6">
        <v>12</v>
      </c>
      <c r="B8144" s="6">
        <v>10</v>
      </c>
      <c r="C8144" s="6">
        <v>18</v>
      </c>
      <c r="D8144" s="6">
        <f>A8144+B8144+C8144</f>
        <v>40</v>
      </c>
      <c r="E8144" s="5">
        <f>IF(A8144=0,0,A8144*LABOR_HRS_WK_TOM*SEASON_WEEKS*(1+DIM_PCT_TOM)^A8144)</f>
        <v>3389.5026468586834</v>
      </c>
      <c r="F8144" s="5">
        <f>IF(B8144=0,0,B8144*LABOR_HRS_WK_CAR*SEASON_WEEKS*(1+DIM_PCT_CAR)^B8144)</f>
        <v>384.025363258907</v>
      </c>
      <c r="G8144" s="5">
        <f>IF(C8144=0,0,C8144*LABOR_HRS_WK_MES*SEASON_WEEKS*(1+DIM_PCT_MES)^C8144)</f>
        <v>1012.9676892512272</v>
      </c>
      <c r="H8144" s="5">
        <f>E8144+F8144+G8144</f>
        <v>4786.4956993688174</v>
      </c>
      <c r="I8144" s="5">
        <f>MIN(H8144,FARMER_HRS)</f>
        <v>720</v>
      </c>
      <c r="J8144" s="5">
        <f>MAX(0,H8144-FARMER_HRS)</f>
        <v>4066.4956993688174</v>
      </c>
      <c r="K8144" s="2">
        <f>I8144*FARMER_RATE+J8144*TEMP_WORKER_RATE</f>
        <v>95598.883669597519</v>
      </c>
      <c r="L8144" s="2">
        <f>A8144*PRICE_TOM+B8144*PRICE_CAR+C8144*PRICE_MES</f>
        <v>175140</v>
      </c>
      <c r="M8144" s="2">
        <f>A8144*FERT_BED_TOM+B8144*FERT_BED_CAR+C8144*FERT_BED_MES</f>
        <v>30800</v>
      </c>
      <c r="N8144" s="6">
        <f>IF(AND(D8144&lt;=TOTAL_BEDS,J8144&lt;=TEMP_WORKER_MAX*TEMP_WORKER_HRS),1,0)</f>
        <v>1</v>
      </c>
      <c r="O8144" s="2">
        <f>L8144-M8144-K8144-FIXED_COSTS</f>
        <v>28741.116330402481</v>
      </c>
      <c r="P8144" s="2">
        <f>IF(N8144=1,O8144,"")</f>
        <v>28741.116330402481</v>
      </c>
    </row>
    <row r="8145">
      <c r="A8145" s="6">
        <v>12</v>
      </c>
      <c r="B8145" s="6">
        <v>10</v>
      </c>
      <c r="C8145" s="6">
        <v>19</v>
      </c>
      <c r="D8145" s="6">
        <f>A8145+B8145+C8145</f>
        <v>41</v>
      </c>
      <c r="E8145" s="5">
        <f>IF(A8145=0,0,A8145*LABOR_HRS_WK_TOM*SEASON_WEEKS*(1+DIM_PCT_TOM)^A8145)</f>
        <v>3389.5026468586834</v>
      </c>
      <c r="F8145" s="5">
        <f>IF(B8145=0,0,B8145*LABOR_HRS_WK_CAR*SEASON_WEEKS*(1+DIM_PCT_CAR)^B8145)</f>
        <v>384.025363258907</v>
      </c>
      <c r="G8145" s="5">
        <f>IF(C8145=0,0,C8145*LABOR_HRS_WK_MES*SEASON_WEEKS*(1+DIM_PCT_MES)^C8145)</f>
        <v>1082.6092178872491</v>
      </c>
      <c r="H8145" s="5">
        <f>E8145+F8145+G8145</f>
        <v>4856.13722800484</v>
      </c>
      <c r="I8145" s="5">
        <f>MIN(H8145,FARMER_HRS)</f>
        <v>720</v>
      </c>
      <c r="J8145" s="5">
        <f>MAX(0,H8145-FARMER_HRS)</f>
        <v>4136.13722800484</v>
      </c>
      <c r="K8145" s="2">
        <f>I8145*FARMER_RATE+J8145*TEMP_WORKER_RATE</f>
        <v>96807.937986195131</v>
      </c>
      <c r="L8145" s="2">
        <f>A8145*PRICE_TOM+B8145*PRICE_CAR+C8145*PRICE_MES</f>
        <v>177840</v>
      </c>
      <c r="M8145" s="2">
        <f>A8145*FERT_BED_TOM+B8145*FERT_BED_CAR+C8145*FERT_BED_MES</f>
        <v>31680</v>
      </c>
      <c r="N8145" s="6">
        <f>IF(AND(D8145&lt;=TOTAL_BEDS,J8145&lt;=TEMP_WORKER_MAX*TEMP_WORKER_HRS),1,0)</f>
        <v>1</v>
      </c>
      <c r="O8145" s="2">
        <f>L8145-M8145-K8145-FIXED_COSTS</f>
        <v>29352.062013804869</v>
      </c>
      <c r="P8145" s="2">
        <f>IF(N8145=1,O8145,"")</f>
        <v>29352.062013804869</v>
      </c>
    </row>
    <row r="8146">
      <c r="A8146" s="6">
        <v>12</v>
      </c>
      <c r="B8146" s="6">
        <v>10</v>
      </c>
      <c r="C8146" s="6">
        <v>20</v>
      </c>
      <c r="D8146" s="6">
        <f>A8146+B8146+C8146</f>
        <v>42</v>
      </c>
      <c r="E8146" s="5">
        <f>IF(A8146=0,0,A8146*LABOR_HRS_WK_TOM*SEASON_WEEKS*(1+DIM_PCT_TOM)^A8146)</f>
        <v>3389.5026468586834</v>
      </c>
      <c r="F8146" s="5">
        <f>IF(B8146=0,0,B8146*LABOR_HRS_WK_CAR*SEASON_WEEKS*(1+DIM_PCT_CAR)^B8146)</f>
        <v>384.025363258907</v>
      </c>
      <c r="G8146" s="5">
        <f>IF(C8146=0,0,C8146*LABOR_HRS_WK_MES*SEASON_WEEKS*(1+DIM_PCT_MES)^C8146)</f>
        <v>1153.8335085377259</v>
      </c>
      <c r="H8146" s="5">
        <f>E8146+F8146+G8146</f>
        <v>4927.3615186553161</v>
      </c>
      <c r="I8146" s="5">
        <f>MIN(H8146,FARMER_HRS)</f>
        <v>720</v>
      </c>
      <c r="J8146" s="5">
        <f>MAX(0,H8146-FARMER_HRS)</f>
        <v>4207.3615186553161</v>
      </c>
      <c r="K8146" s="2">
        <f>I8146*FARMER_RATE+J8146*TEMP_WORKER_RATE</f>
        <v>98044.470809988125</v>
      </c>
      <c r="L8146" s="2">
        <f>A8146*PRICE_TOM+B8146*PRICE_CAR+C8146*PRICE_MES</f>
        <v>180540</v>
      </c>
      <c r="M8146" s="2">
        <f>A8146*FERT_BED_TOM+B8146*FERT_BED_CAR+C8146*FERT_BED_MES</f>
        <v>32560</v>
      </c>
      <c r="N8146" s="6">
        <f>IF(AND(D8146&lt;=TOTAL_BEDS,J8146&lt;=TEMP_WORKER_MAX*TEMP_WORKER_HRS),1,0)</f>
        <v>1</v>
      </c>
      <c r="O8146" s="2">
        <f>L8146-M8146-K8146-FIXED_COSTS</f>
        <v>29935.529190011875</v>
      </c>
      <c r="P8146" s="2">
        <f>IF(N8146=1,O8146,"")</f>
        <v>29935.529190011875</v>
      </c>
    </row>
    <row r="8147">
      <c r="A8147" s="6">
        <v>12</v>
      </c>
      <c r="B8147" s="6">
        <v>10</v>
      </c>
      <c r="C8147" s="6">
        <v>21</v>
      </c>
      <c r="D8147" s="6">
        <f>A8147+B8147+C8147</f>
        <v>43</v>
      </c>
      <c r="E8147" s="5">
        <f>IF(A8147=0,0,A8147*LABOR_HRS_WK_TOM*SEASON_WEEKS*(1+DIM_PCT_TOM)^A8147)</f>
        <v>3389.5026468586834</v>
      </c>
      <c r="F8147" s="5">
        <f>IF(B8147=0,0,B8147*LABOR_HRS_WK_CAR*SEASON_WEEKS*(1+DIM_PCT_CAR)^B8147)</f>
        <v>384.025363258907</v>
      </c>
      <c r="G8147" s="5">
        <f>IF(C8147=0,0,C8147*LABOR_HRS_WK_MES*SEASON_WEEKS*(1+DIM_PCT_MES)^C8147)</f>
        <v>1226.6692487641699</v>
      </c>
      <c r="H8147" s="5">
        <f>E8147+F8147+G8147</f>
        <v>5000.1972588817607</v>
      </c>
      <c r="I8147" s="5">
        <f>MIN(H8147,FARMER_HRS)</f>
        <v>720</v>
      </c>
      <c r="J8147" s="5">
        <f>MAX(0,H8147-FARMER_HRS)</f>
        <v>4280.1972588817607</v>
      </c>
      <c r="K8147" s="2">
        <f>I8147*FARMER_RATE+J8147*TEMP_WORKER_RATE</f>
        <v>99308.98018891945</v>
      </c>
      <c r="L8147" s="2">
        <f>A8147*PRICE_TOM+B8147*PRICE_CAR+C8147*PRICE_MES</f>
        <v>183240</v>
      </c>
      <c r="M8147" s="2">
        <f>A8147*FERT_BED_TOM+B8147*FERT_BED_CAR+C8147*FERT_BED_MES</f>
        <v>33440</v>
      </c>
      <c r="N8147" s="6">
        <f>IF(AND(D8147&lt;=TOTAL_BEDS,J8147&lt;=TEMP_WORKER_MAX*TEMP_WORKER_HRS),1,0)</f>
        <v>1</v>
      </c>
      <c r="O8147" s="2">
        <f>L8147-M8147-K8147-FIXED_COSTS</f>
        <v>30491.01981108055</v>
      </c>
      <c r="P8147" s="2">
        <f>IF(N8147=1,O8147,"")</f>
        <v>30491.01981108055</v>
      </c>
    </row>
    <row r="8148">
      <c r="A8148" s="6">
        <v>12</v>
      </c>
      <c r="B8148" s="6">
        <v>10</v>
      </c>
      <c r="C8148" s="6">
        <v>22</v>
      </c>
      <c r="D8148" s="6">
        <f>A8148+B8148+C8148</f>
        <v>44</v>
      </c>
      <c r="E8148" s="5">
        <f>IF(A8148=0,0,A8148*LABOR_HRS_WK_TOM*SEASON_WEEKS*(1+DIM_PCT_TOM)^A8148)</f>
        <v>3389.5026468586834</v>
      </c>
      <c r="F8148" s="5">
        <f>IF(B8148=0,0,B8148*LABOR_HRS_WK_CAR*SEASON_WEEKS*(1+DIM_PCT_CAR)^B8148)</f>
        <v>384.025363258907</v>
      </c>
      <c r="G8148" s="5">
        <f>IF(C8148=0,0,C8148*LABOR_HRS_WK_MES*SEASON_WEEKS*(1+DIM_PCT_MES)^C8148)</f>
        <v>1301.1455960105659</v>
      </c>
      <c r="H8148" s="5">
        <f>E8148+F8148+G8148</f>
        <v>5074.6736061281563</v>
      </c>
      <c r="I8148" s="5">
        <f>MIN(H8148,FARMER_HRS)</f>
        <v>720</v>
      </c>
      <c r="J8148" s="5">
        <f>MAX(0,H8148-FARMER_HRS)</f>
        <v>4354.6736061281563</v>
      </c>
      <c r="K8148" s="2">
        <f>I8148*FARMER_RATE+J8148*TEMP_WORKER_RATE</f>
        <v>100601.97232861382</v>
      </c>
      <c r="L8148" s="2">
        <f>A8148*PRICE_TOM+B8148*PRICE_CAR+C8148*PRICE_MES</f>
        <v>185940</v>
      </c>
      <c r="M8148" s="2">
        <f>A8148*FERT_BED_TOM+B8148*FERT_BED_CAR+C8148*FERT_BED_MES</f>
        <v>34320</v>
      </c>
      <c r="N8148" s="6">
        <f>IF(AND(D8148&lt;=TOTAL_BEDS,J8148&lt;=TEMP_WORKER_MAX*TEMP_WORKER_HRS),1,0)</f>
        <v>1</v>
      </c>
      <c r="O8148" s="2">
        <f>L8148-M8148-K8148-FIXED_COSTS</f>
        <v>31018.027671386182</v>
      </c>
      <c r="P8148" s="2">
        <f>IF(N8148=1,O8148,"")</f>
        <v>31018.027671386182</v>
      </c>
    </row>
    <row r="8149">
      <c r="A8149" s="6">
        <v>12</v>
      </c>
      <c r="B8149" s="6">
        <v>10</v>
      </c>
      <c r="C8149" s="6">
        <v>23</v>
      </c>
      <c r="D8149" s="6">
        <f>A8149+B8149+C8149</f>
        <v>45</v>
      </c>
      <c r="E8149" s="5">
        <f>IF(A8149=0,0,A8149*LABOR_HRS_WK_TOM*SEASON_WEEKS*(1+DIM_PCT_TOM)^A8149)</f>
        <v>3389.5026468586834</v>
      </c>
      <c r="F8149" s="5">
        <f>IF(B8149=0,0,B8149*LABOR_HRS_WK_CAR*SEASON_WEEKS*(1+DIM_PCT_CAR)^B8149)</f>
        <v>384.025363258907</v>
      </c>
      <c r="G8149" s="5">
        <f>IF(C8149=0,0,C8149*LABOR_HRS_WK_MES*SEASON_WEEKS*(1+DIM_PCT_MES)^C8149)</f>
        <v>1377.2921848680023</v>
      </c>
      <c r="H8149" s="5">
        <f>E8149+F8149+G8149</f>
        <v>5150.8201949855929</v>
      </c>
      <c r="I8149" s="5">
        <f>MIN(H8149,FARMER_HRS)</f>
        <v>720</v>
      </c>
      <c r="J8149" s="5">
        <f>MAX(0,H8149-FARMER_HRS)</f>
        <v>4430.8201949855929</v>
      </c>
      <c r="K8149" s="2">
        <f>I8149*FARMER_RATE+J8149*TEMP_WORKER_RATE</f>
        <v>101923.96171849988</v>
      </c>
      <c r="L8149" s="2">
        <f>A8149*PRICE_TOM+B8149*PRICE_CAR+C8149*PRICE_MES</f>
        <v>188640</v>
      </c>
      <c r="M8149" s="2">
        <f>A8149*FERT_BED_TOM+B8149*FERT_BED_CAR+C8149*FERT_BED_MES</f>
        <v>35200</v>
      </c>
      <c r="N8149" s="6">
        <f>IF(AND(D8149&lt;=TOTAL_BEDS,J8149&lt;=TEMP_WORKER_MAX*TEMP_WORKER_HRS),1,0)</f>
        <v>1</v>
      </c>
      <c r="O8149" s="2">
        <f>L8149-M8149-K8149-FIXED_COSTS</f>
        <v>31516.038281500121</v>
      </c>
      <c r="P8149" s="2">
        <f>IF(N8149=1,O8149,"")</f>
        <v>31516.038281500121</v>
      </c>
    </row>
    <row r="8150">
      <c r="A8150" s="6">
        <v>12</v>
      </c>
      <c r="B8150" s="6">
        <v>10</v>
      </c>
      <c r="C8150" s="6">
        <v>24</v>
      </c>
      <c r="D8150" s="6">
        <f>A8150+B8150+C8150</f>
        <v>46</v>
      </c>
      <c r="E8150" s="5">
        <f>IF(A8150=0,0,A8150*LABOR_HRS_WK_TOM*SEASON_WEEKS*(1+DIM_PCT_TOM)^A8150)</f>
        <v>3389.5026468586834</v>
      </c>
      <c r="F8150" s="5">
        <f>IF(B8150=0,0,B8150*LABOR_HRS_WK_CAR*SEASON_WEEKS*(1+DIM_PCT_CAR)^B8150)</f>
        <v>384.025363258907</v>
      </c>
      <c r="G8150" s="5">
        <f>IF(C8150=0,0,C8150*LABOR_HRS_WK_MES*SEASON_WEEKS*(1+DIM_PCT_MES)^C8150)</f>
        <v>1455.139134447498</v>
      </c>
      <c r="H8150" s="5">
        <f>E8150+F8150+G8150</f>
        <v>5228.6671445650882</v>
      </c>
      <c r="I8150" s="5">
        <f>MIN(H8150,FARMER_HRS)</f>
        <v>720</v>
      </c>
      <c r="J8150" s="5">
        <f>MAX(0,H8150-FARMER_HRS)</f>
        <v>4508.6671445650882</v>
      </c>
      <c r="K8150" s="2">
        <f>I8150*FARMER_RATE+J8150*TEMP_WORKER_RATE</f>
        <v>103275.47125981055</v>
      </c>
      <c r="L8150" s="2">
        <f>A8150*PRICE_TOM+B8150*PRICE_CAR+C8150*PRICE_MES</f>
        <v>191340</v>
      </c>
      <c r="M8150" s="2">
        <f>A8150*FERT_BED_TOM+B8150*FERT_BED_CAR+C8150*FERT_BED_MES</f>
        <v>36080</v>
      </c>
      <c r="N8150" s="6">
        <f>IF(AND(D8150&lt;=TOTAL_BEDS,J8150&lt;=TEMP_WORKER_MAX*TEMP_WORKER_HRS),1,0)</f>
        <v>1</v>
      </c>
      <c r="O8150" s="2">
        <f>L8150-M8150-K8150-FIXED_COSTS</f>
        <v>31984.528740189446</v>
      </c>
      <c r="P8150" s="2">
        <f>IF(N8150=1,O8150,"")</f>
        <v>31984.528740189446</v>
      </c>
    </row>
    <row r="8151">
      <c r="A8151" s="6">
        <v>12</v>
      </c>
      <c r="B8151" s="6">
        <v>10</v>
      </c>
      <c r="C8151" s="6">
        <v>25</v>
      </c>
      <c r="D8151" s="6">
        <f>A8151+B8151+C8151</f>
        <v>47</v>
      </c>
      <c r="E8151" s="5">
        <f>IF(A8151=0,0,A8151*LABOR_HRS_WK_TOM*SEASON_WEEKS*(1+DIM_PCT_TOM)^A8151)</f>
        <v>3389.5026468586834</v>
      </c>
      <c r="F8151" s="5">
        <f>IF(B8151=0,0,B8151*LABOR_HRS_WK_CAR*SEASON_WEEKS*(1+DIM_PCT_CAR)^B8151)</f>
        <v>384.025363258907</v>
      </c>
      <c r="G8151" s="5">
        <f>IF(C8151=0,0,C8151*LABOR_HRS_WK_MES*SEASON_WEEKS*(1+DIM_PCT_MES)^C8151)</f>
        <v>1534.7170558625955</v>
      </c>
      <c r="H8151" s="5">
        <f>E8151+F8151+G8151</f>
        <v>5308.2450659801862</v>
      </c>
      <c r="I8151" s="5">
        <f>MIN(H8151,FARMER_HRS)</f>
        <v>720</v>
      </c>
      <c r="J8151" s="5">
        <f>MAX(0,H8151-FARMER_HRS)</f>
        <v>4588.2450659801862</v>
      </c>
      <c r="K8151" s="2">
        <f>I8151*FARMER_RATE+J8151*TEMP_WORKER_RATE</f>
        <v>104657.03239548934</v>
      </c>
      <c r="L8151" s="2">
        <f>A8151*PRICE_TOM+B8151*PRICE_CAR+C8151*PRICE_MES</f>
        <v>194040</v>
      </c>
      <c r="M8151" s="2">
        <f>A8151*FERT_BED_TOM+B8151*FERT_BED_CAR+C8151*FERT_BED_MES</f>
        <v>36960</v>
      </c>
      <c r="N8151" s="6">
        <f>IF(AND(D8151&lt;=TOTAL_BEDS,J8151&lt;=TEMP_WORKER_MAX*TEMP_WORKER_HRS),1,0)</f>
        <v>1</v>
      </c>
      <c r="O8151" s="2">
        <f>L8151-M8151-K8151-FIXED_COSTS</f>
        <v>32422.967604510661</v>
      </c>
      <c r="P8151" s="2">
        <f>IF(N8151=1,O8151,"")</f>
        <v>32422.967604510661</v>
      </c>
    </row>
    <row r="8152">
      <c r="A8152" s="6">
        <v>12</v>
      </c>
      <c r="B8152" s="6">
        <v>10</v>
      </c>
      <c r="C8152" s="6">
        <v>26</v>
      </c>
      <c r="D8152" s="6">
        <f>A8152+B8152+C8152</f>
        <v>48</v>
      </c>
      <c r="E8152" s="5">
        <f>IF(A8152=0,0,A8152*LABOR_HRS_WK_TOM*SEASON_WEEKS*(1+DIM_PCT_TOM)^A8152)</f>
        <v>3389.5026468586834</v>
      </c>
      <c r="F8152" s="5">
        <f>IF(B8152=0,0,B8152*LABOR_HRS_WK_CAR*SEASON_WEEKS*(1+DIM_PCT_CAR)^B8152)</f>
        <v>384.025363258907</v>
      </c>
      <c r="G8152" s="5">
        <f>IF(C8152=0,0,C8152*LABOR_HRS_WK_MES*SEASON_WEEKS*(1+DIM_PCT_MES)^C8152)</f>
        <v>1616.0570598233128</v>
      </c>
      <c r="H8152" s="5">
        <f>E8152+F8152+G8152</f>
        <v>5389.5850699409029</v>
      </c>
      <c r="I8152" s="5">
        <f>MIN(H8152,FARMER_HRS)</f>
        <v>720</v>
      </c>
      <c r="J8152" s="5">
        <f>MAX(0,H8152-FARMER_HRS)</f>
        <v>4669.5850699409029</v>
      </c>
      <c r="K8152" s="2">
        <f>I8152*FARMER_RATE+J8152*TEMP_WORKER_RATE</f>
        <v>106069.18524202956</v>
      </c>
      <c r="L8152" s="2">
        <f>A8152*PRICE_TOM+B8152*PRICE_CAR+C8152*PRICE_MES</f>
        <v>196740</v>
      </c>
      <c r="M8152" s="2">
        <f>A8152*FERT_BED_TOM+B8152*FERT_BED_CAR+C8152*FERT_BED_MES</f>
        <v>37840</v>
      </c>
      <c r="N8152" s="6">
        <f>IF(AND(D8152&lt;=TOTAL_BEDS,J8152&lt;=TEMP_WORKER_MAX*TEMP_WORKER_HRS),1,0)</f>
        <v>1</v>
      </c>
      <c r="O8152" s="2">
        <f>L8152-M8152-K8152-FIXED_COSTS</f>
        <v>32830.814757970438</v>
      </c>
      <c r="P8152" s="2">
        <f>IF(N8152=1,O8152,"")</f>
        <v>32830.814757970438</v>
      </c>
    </row>
    <row r="8153">
      <c r="A8153" s="6">
        <v>12</v>
      </c>
      <c r="B8153" s="6">
        <v>10</v>
      </c>
      <c r="C8153" s="6">
        <v>27</v>
      </c>
      <c r="D8153" s="6">
        <f>A8153+B8153+C8153</f>
        <v>49</v>
      </c>
      <c r="E8153" s="5">
        <f>IF(A8153=0,0,A8153*LABOR_HRS_WK_TOM*SEASON_WEEKS*(1+DIM_PCT_TOM)^A8153)</f>
        <v>3389.5026468586834</v>
      </c>
      <c r="F8153" s="5">
        <f>IF(B8153=0,0,B8153*LABOR_HRS_WK_CAR*SEASON_WEEKS*(1+DIM_PCT_CAR)^B8153)</f>
        <v>384.025363258907</v>
      </c>
      <c r="G8153" s="5">
        <f>IF(C8153=0,0,C8153*LABOR_HRS_WK_MES*SEASON_WEEKS*(1+DIM_PCT_MES)^C8153)</f>
        <v>1699.19076434307</v>
      </c>
      <c r="H8153" s="5">
        <f>E8153+F8153+G8153</f>
        <v>5472.71877446066</v>
      </c>
      <c r="I8153" s="5">
        <f>MIN(H8153,FARMER_HRS)</f>
        <v>720</v>
      </c>
      <c r="J8153" s="5">
        <f>MAX(0,H8153-FARMER_HRS)</f>
        <v>4752.71877446066</v>
      </c>
      <c r="K8153" s="2">
        <f>I8153*FARMER_RATE+J8153*TEMP_WORKER_RATE</f>
        <v>107512.47872327534</v>
      </c>
      <c r="L8153" s="2">
        <f>A8153*PRICE_TOM+B8153*PRICE_CAR+C8153*PRICE_MES</f>
        <v>199440</v>
      </c>
      <c r="M8153" s="2">
        <f>A8153*FERT_BED_TOM+B8153*FERT_BED_CAR+C8153*FERT_BED_MES</f>
        <v>38720</v>
      </c>
      <c r="N8153" s="6">
        <f>IF(AND(D8153&lt;=TOTAL_BEDS,J8153&lt;=TEMP_WORKER_MAX*TEMP_WORKER_HRS),1,0)</f>
        <v>1</v>
      </c>
      <c r="O8153" s="2">
        <f>L8153-M8153-K8153-FIXED_COSTS</f>
        <v>33207.521276724656</v>
      </c>
      <c r="P8153" s="2">
        <f>IF(N8153=1,O8153,"")</f>
        <v>33207.521276724656</v>
      </c>
    </row>
    <row r="8154">
      <c r="A8154" s="6">
        <v>12</v>
      </c>
      <c r="B8154" s="6">
        <v>10</v>
      </c>
      <c r="C8154" s="6">
        <v>28</v>
      </c>
      <c r="D8154" s="6">
        <f>A8154+B8154+C8154</f>
        <v>50</v>
      </c>
      <c r="E8154" s="5">
        <f>IF(A8154=0,0,A8154*LABOR_HRS_WK_TOM*SEASON_WEEKS*(1+DIM_PCT_TOM)^A8154)</f>
        <v>3389.5026468586834</v>
      </c>
      <c r="F8154" s="5">
        <f>IF(B8154=0,0,B8154*LABOR_HRS_WK_CAR*SEASON_WEEKS*(1+DIM_PCT_CAR)^B8154)</f>
        <v>384.025363258907</v>
      </c>
      <c r="G8154" s="5">
        <f>IF(C8154=0,0,C8154*LABOR_HRS_WK_MES*SEASON_WEEKS*(1+DIM_PCT_MES)^C8154)</f>
        <v>1784.1503025602233</v>
      </c>
      <c r="H8154" s="5">
        <f>E8154+F8154+G8154</f>
        <v>5557.6783126778137</v>
      </c>
      <c r="I8154" s="5">
        <f>MIN(H8154,FARMER_HRS)</f>
        <v>720</v>
      </c>
      <c r="J8154" s="5">
        <f>MAX(0,H8154-FARMER_HRS)</f>
        <v>4837.6783126778137</v>
      </c>
      <c r="K8154" s="2">
        <f>I8154*FARMER_RATE+J8154*TEMP_WORKER_RATE</f>
        <v>108987.47070621204</v>
      </c>
      <c r="L8154" s="2">
        <f>A8154*PRICE_TOM+B8154*PRICE_CAR+C8154*PRICE_MES</f>
        <v>202140</v>
      </c>
      <c r="M8154" s="2">
        <f>A8154*FERT_BED_TOM+B8154*FERT_BED_CAR+C8154*FERT_BED_MES</f>
        <v>39600</v>
      </c>
      <c r="N8154" s="6">
        <f>IF(AND(D8154&lt;=TOTAL_BEDS,J8154&lt;=TEMP_WORKER_MAX*TEMP_WORKER_HRS),1,0)</f>
        <v>1</v>
      </c>
      <c r="O8154" s="2">
        <f>L8154-M8154-K8154-FIXED_COSTS</f>
        <v>33552.529293787957</v>
      </c>
      <c r="P8154" s="2">
        <f>IF(N8154=1,O8154,"")</f>
        <v>33552.529293787957</v>
      </c>
    </row>
    <row r="8155">
      <c r="A8155" s="6">
        <v>12</v>
      </c>
      <c r="B8155" s="6">
        <v>10</v>
      </c>
      <c r="C8155" s="6">
        <v>29</v>
      </c>
      <c r="D8155" s="6">
        <f>A8155+B8155+C8155</f>
        <v>51</v>
      </c>
      <c r="E8155" s="5">
        <f>IF(A8155=0,0,A8155*LABOR_HRS_WK_TOM*SEASON_WEEKS*(1+DIM_PCT_TOM)^A8155)</f>
        <v>3389.5026468586834</v>
      </c>
      <c r="F8155" s="5">
        <f>IF(B8155=0,0,B8155*LABOR_HRS_WK_CAR*SEASON_WEEKS*(1+DIM_PCT_CAR)^B8155)</f>
        <v>384.025363258907</v>
      </c>
      <c r="G8155" s="5">
        <f>IF(C8155=0,0,C8155*LABOR_HRS_WK_MES*SEASON_WEEKS*(1+DIM_PCT_MES)^C8155)</f>
        <v>1870.9683306758766</v>
      </c>
      <c r="H8155" s="5">
        <f>E8155+F8155+G8155</f>
        <v>5644.4963407934665</v>
      </c>
      <c r="I8155" s="5">
        <f>MIN(H8155,FARMER_HRS)</f>
        <v>720</v>
      </c>
      <c r="J8155" s="5">
        <f>MAX(0,H8155-FARMER_HRS)</f>
        <v>4924.4963407934665</v>
      </c>
      <c r="K8155" s="2">
        <f>I8155*FARMER_RATE+J8155*TEMP_WORKER_RATE</f>
        <v>110494.72813877546</v>
      </c>
      <c r="L8155" s="2">
        <f>A8155*PRICE_TOM+B8155*PRICE_CAR+C8155*PRICE_MES</f>
        <v>204840</v>
      </c>
      <c r="M8155" s="2">
        <f>A8155*FERT_BED_TOM+B8155*FERT_BED_CAR+C8155*FERT_BED_MES</f>
        <v>40480</v>
      </c>
      <c r="N8155" s="6">
        <f>IF(AND(D8155&lt;=TOTAL_BEDS,J8155&lt;=TEMP_WORKER_MAX*TEMP_WORKER_HRS),1,0)</f>
        <v>1</v>
      </c>
      <c r="O8155" s="2">
        <f>L8155-M8155-K8155-FIXED_COSTS</f>
        <v>33865.271861224537</v>
      </c>
      <c r="P8155" s="2">
        <f>IF(N8155=1,O8155,"")</f>
        <v>33865.271861224537</v>
      </c>
    </row>
    <row r="8156">
      <c r="A8156" s="6">
        <v>12</v>
      </c>
      <c r="B8156" s="6">
        <v>10</v>
      </c>
      <c r="C8156" s="6">
        <v>30</v>
      </c>
      <c r="D8156" s="6">
        <f>A8156+B8156+C8156</f>
        <v>52</v>
      </c>
      <c r="E8156" s="5">
        <f>IF(A8156=0,0,A8156*LABOR_HRS_WK_TOM*SEASON_WEEKS*(1+DIM_PCT_TOM)^A8156)</f>
        <v>3389.5026468586834</v>
      </c>
      <c r="F8156" s="5">
        <f>IF(B8156=0,0,B8156*LABOR_HRS_WK_CAR*SEASON_WEEKS*(1+DIM_PCT_CAR)^B8156)</f>
        <v>384.025363258907</v>
      </c>
      <c r="G8156" s="5">
        <f>IF(C8156=0,0,C8156*LABOR_HRS_WK_MES*SEASON_WEEKS*(1+DIM_PCT_MES)^C8156)</f>
        <v>1959.6780360096466</v>
      </c>
      <c r="H8156" s="5">
        <f>E8156+F8156+G8156</f>
        <v>5733.2060461272367</v>
      </c>
      <c r="I8156" s="5">
        <f>MIN(H8156,FARMER_HRS)</f>
        <v>720</v>
      </c>
      <c r="J8156" s="5">
        <f>MAX(0,H8156-FARMER_HRS)</f>
        <v>5013.2060461272367</v>
      </c>
      <c r="K8156" s="2">
        <f>I8156*FARMER_RATE+J8156*TEMP_WORKER_RATE</f>
        <v>112034.82718970897</v>
      </c>
      <c r="L8156" s="2">
        <f>A8156*PRICE_TOM+B8156*PRICE_CAR+C8156*PRICE_MES</f>
        <v>207540</v>
      </c>
      <c r="M8156" s="2">
        <f>A8156*FERT_BED_TOM+B8156*FERT_BED_CAR+C8156*FERT_BED_MES</f>
        <v>41360</v>
      </c>
      <c r="N8156" s="6">
        <f>IF(AND(D8156&lt;=TOTAL_BEDS,J8156&lt;=TEMP_WORKER_MAX*TEMP_WORKER_HRS),1,0)</f>
        <v>1</v>
      </c>
      <c r="O8156" s="2">
        <f>L8156-M8156-K8156-FIXED_COSTS</f>
        <v>34145.172810291027</v>
      </c>
      <c r="P8156" s="2">
        <f>IF(N8156=1,O8156,"")</f>
        <v>34145.172810291027</v>
      </c>
    </row>
    <row r="8157">
      <c r="A8157" s="6">
        <v>12</v>
      </c>
      <c r="B8157" s="6">
        <v>11</v>
      </c>
      <c r="C8157" s="6">
        <v>0</v>
      </c>
      <c r="D8157" s="6">
        <f>A8157+B8157+C8157</f>
        <v>23</v>
      </c>
      <c r="E8157" s="5">
        <f>IF(A8157=0,0,A8157*LABOR_HRS_WK_TOM*SEASON_WEEKS*(1+DIM_PCT_TOM)^A8157)</f>
        <v>3389.5026468586834</v>
      </c>
      <c r="F8157" s="5">
        <f>IF(B8157=0,0,B8157*LABOR_HRS_WK_CAR*SEASON_WEEKS*(1+DIM_PCT_CAR)^B8157)</f>
        <v>432.98859707441773</v>
      </c>
      <c r="G8157" s="5">
        <f>IF(C8157=0,0,C8157*LABOR_HRS_WK_MES*SEASON_WEEKS*(1+DIM_PCT_MES)^C8157)</f>
        <v>0</v>
      </c>
      <c r="H8157" s="5">
        <f>E8157+F8157+G8157</f>
        <v>3822.491243933101</v>
      </c>
      <c r="I8157" s="5">
        <f>MIN(H8157,FARMER_HRS)</f>
        <v>720</v>
      </c>
      <c r="J8157" s="5">
        <f>MAX(0,H8157-FARMER_HRS)</f>
        <v>3102.491243933101</v>
      </c>
      <c r="K8157" s="2">
        <f>I8157*FARMER_RATE+J8157*TEMP_WORKER_RATE</f>
        <v>78862.6952071719</v>
      </c>
      <c r="L8157" s="2">
        <f>A8157*PRICE_TOM+B8157*PRICE_CAR+C8157*PRICE_MES</f>
        <v>128634</v>
      </c>
      <c r="M8157" s="2">
        <f>A8157*FERT_BED_TOM+B8157*FERT_BED_CAR+C8157*FERT_BED_MES</f>
        <v>15400</v>
      </c>
      <c r="N8157" s="6">
        <f>IF(AND(D8157&lt;=TOTAL_BEDS,J8157&lt;=TEMP_WORKER_MAX*TEMP_WORKER_HRS),1,0)</f>
        <v>1</v>
      </c>
      <c r="O8157" s="2">
        <f>L8157-M8157-K8157-FIXED_COSTS</f>
        <v>14371.304792828101</v>
      </c>
      <c r="P8157" s="2">
        <f>IF(N8157=1,O8157,"")</f>
        <v>14371.304792828101</v>
      </c>
    </row>
    <row r="8158">
      <c r="A8158" s="6">
        <v>12</v>
      </c>
      <c r="B8158" s="6">
        <v>11</v>
      </c>
      <c r="C8158" s="6">
        <v>1</v>
      </c>
      <c r="D8158" s="6">
        <f>A8158+B8158+C8158</f>
        <v>24</v>
      </c>
      <c r="E8158" s="5">
        <f>IF(A8158=0,0,A8158*LABOR_HRS_WK_TOM*SEASON_WEEKS*(1+DIM_PCT_TOM)^A8158)</f>
        <v>3389.5026468586834</v>
      </c>
      <c r="F8158" s="5">
        <f>IF(B8158=0,0,B8158*LABOR_HRS_WK_CAR*SEASON_WEEKS*(1+DIM_PCT_CAR)^B8158)</f>
        <v>432.98859707441773</v>
      </c>
      <c r="G8158" s="5">
        <f>IF(C8158=0,0,C8158*LABOR_HRS_WK_MES*SEASON_WEEKS*(1+DIM_PCT_MES)^C8158)</f>
        <v>45.5625</v>
      </c>
      <c r="H8158" s="5">
        <f>E8158+F8158+G8158</f>
        <v>3868.053743933101</v>
      </c>
      <c r="I8158" s="5">
        <f>MIN(H8158,FARMER_HRS)</f>
        <v>720</v>
      </c>
      <c r="J8158" s="5">
        <f>MAX(0,H8158-FARMER_HRS)</f>
        <v>3148.053743933101</v>
      </c>
      <c r="K8158" s="2">
        <f>I8158*FARMER_RATE+J8158*TEMP_WORKER_RATE</f>
        <v>79653.7108321719</v>
      </c>
      <c r="L8158" s="2">
        <f>A8158*PRICE_TOM+B8158*PRICE_CAR+C8158*PRICE_MES</f>
        <v>131334</v>
      </c>
      <c r="M8158" s="2">
        <f>A8158*FERT_BED_TOM+B8158*FERT_BED_CAR+C8158*FERT_BED_MES</f>
        <v>16280</v>
      </c>
      <c r="N8158" s="6">
        <f>IF(AND(D8158&lt;=TOTAL_BEDS,J8158&lt;=TEMP_WORKER_MAX*TEMP_WORKER_HRS),1,0)</f>
        <v>1</v>
      </c>
      <c r="O8158" s="2">
        <f>L8158-M8158-K8158-FIXED_COSTS</f>
        <v>15400.289167828101</v>
      </c>
      <c r="P8158" s="2">
        <f>IF(N8158=1,O8158,"")</f>
        <v>15400.289167828101</v>
      </c>
    </row>
    <row r="8159">
      <c r="A8159" s="6">
        <v>12</v>
      </c>
      <c r="B8159" s="6">
        <v>11</v>
      </c>
      <c r="C8159" s="6">
        <v>2</v>
      </c>
      <c r="D8159" s="6">
        <f>A8159+B8159+C8159</f>
        <v>25</v>
      </c>
      <c r="E8159" s="5">
        <f>IF(A8159=0,0,A8159*LABOR_HRS_WK_TOM*SEASON_WEEKS*(1+DIM_PCT_TOM)^A8159)</f>
        <v>3389.5026468586834</v>
      </c>
      <c r="F8159" s="5">
        <f>IF(B8159=0,0,B8159*LABOR_HRS_WK_CAR*SEASON_WEEKS*(1+DIM_PCT_CAR)^B8159)</f>
        <v>432.98859707441773</v>
      </c>
      <c r="G8159" s="5">
        <f>IF(C8159=0,0,C8159*LABOR_HRS_WK_MES*SEASON_WEEKS*(1+DIM_PCT_MES)^C8159)</f>
        <v>92.2640625</v>
      </c>
      <c r="H8159" s="5">
        <f>E8159+F8159+G8159</f>
        <v>3914.7553064331009</v>
      </c>
      <c r="I8159" s="5">
        <f>MIN(H8159,FARMER_HRS)</f>
        <v>720</v>
      </c>
      <c r="J8159" s="5">
        <f>MAX(0,H8159-FARMER_HRS)</f>
        <v>3194.7553064331009</v>
      </c>
      <c r="K8159" s="2">
        <f>I8159*FARMER_RATE+J8159*TEMP_WORKER_RATE</f>
        <v>80464.5018477969</v>
      </c>
      <c r="L8159" s="2">
        <f>A8159*PRICE_TOM+B8159*PRICE_CAR+C8159*PRICE_MES</f>
        <v>134034</v>
      </c>
      <c r="M8159" s="2">
        <f>A8159*FERT_BED_TOM+B8159*FERT_BED_CAR+C8159*FERT_BED_MES</f>
        <v>17160</v>
      </c>
      <c r="N8159" s="6">
        <f>IF(AND(D8159&lt;=TOTAL_BEDS,J8159&lt;=TEMP_WORKER_MAX*TEMP_WORKER_HRS),1,0)</f>
        <v>1</v>
      </c>
      <c r="O8159" s="2">
        <f>L8159-M8159-K8159-FIXED_COSTS</f>
        <v>16409.4981522031</v>
      </c>
      <c r="P8159" s="2">
        <f>IF(N8159=1,O8159,"")</f>
        <v>16409.4981522031</v>
      </c>
    </row>
    <row r="8160">
      <c r="A8160" s="6">
        <v>12</v>
      </c>
      <c r="B8160" s="6">
        <v>11</v>
      </c>
      <c r="C8160" s="6">
        <v>3</v>
      </c>
      <c r="D8160" s="6">
        <f>A8160+B8160+C8160</f>
        <v>26</v>
      </c>
      <c r="E8160" s="5">
        <f>IF(A8160=0,0,A8160*LABOR_HRS_WK_TOM*SEASON_WEEKS*(1+DIM_PCT_TOM)^A8160)</f>
        <v>3389.5026468586834</v>
      </c>
      <c r="F8160" s="5">
        <f>IF(B8160=0,0,B8160*LABOR_HRS_WK_CAR*SEASON_WEEKS*(1+DIM_PCT_CAR)^B8160)</f>
        <v>432.98859707441773</v>
      </c>
      <c r="G8160" s="5">
        <f>IF(C8160=0,0,C8160*LABOR_HRS_WK_MES*SEASON_WEEKS*(1+DIM_PCT_MES)^C8160)</f>
        <v>140.12604492187498</v>
      </c>
      <c r="H8160" s="5">
        <f>E8160+F8160+G8160</f>
        <v>3962.6172888549759</v>
      </c>
      <c r="I8160" s="5">
        <f>MIN(H8160,FARMER_HRS)</f>
        <v>720</v>
      </c>
      <c r="J8160" s="5">
        <f>MAX(0,H8160-FARMER_HRS)</f>
        <v>3242.6172888549759</v>
      </c>
      <c r="K8160" s="2">
        <f>I8160*FARMER_RATE+J8160*TEMP_WORKER_RATE</f>
        <v>81295.439042621118</v>
      </c>
      <c r="L8160" s="2">
        <f>A8160*PRICE_TOM+B8160*PRICE_CAR+C8160*PRICE_MES</f>
        <v>136734</v>
      </c>
      <c r="M8160" s="2">
        <f>A8160*FERT_BED_TOM+B8160*FERT_BED_CAR+C8160*FERT_BED_MES</f>
        <v>18040</v>
      </c>
      <c r="N8160" s="6">
        <f>IF(AND(D8160&lt;=TOTAL_BEDS,J8160&lt;=TEMP_WORKER_MAX*TEMP_WORKER_HRS),1,0)</f>
        <v>1</v>
      </c>
      <c r="O8160" s="2">
        <f>L8160-M8160-K8160-FIXED_COSTS</f>
        <v>17398.560957378882</v>
      </c>
      <c r="P8160" s="2">
        <f>IF(N8160=1,O8160,"")</f>
        <v>17398.560957378882</v>
      </c>
    </row>
    <row r="8161">
      <c r="A8161" s="6">
        <v>12</v>
      </c>
      <c r="B8161" s="6">
        <v>11</v>
      </c>
      <c r="C8161" s="6">
        <v>4</v>
      </c>
      <c r="D8161" s="6">
        <f>A8161+B8161+C8161</f>
        <v>27</v>
      </c>
      <c r="E8161" s="5">
        <f>IF(A8161=0,0,A8161*LABOR_HRS_WK_TOM*SEASON_WEEKS*(1+DIM_PCT_TOM)^A8161)</f>
        <v>3389.5026468586834</v>
      </c>
      <c r="F8161" s="5">
        <f>IF(B8161=0,0,B8161*LABOR_HRS_WK_CAR*SEASON_WEEKS*(1+DIM_PCT_CAR)^B8161)</f>
        <v>432.98859707441773</v>
      </c>
      <c r="G8161" s="5">
        <f>IF(C8161=0,0,C8161*LABOR_HRS_WK_MES*SEASON_WEEKS*(1+DIM_PCT_MES)^C8161)</f>
        <v>189.17016064453119</v>
      </c>
      <c r="H8161" s="5">
        <f>E8161+F8161+G8161</f>
        <v>4011.6614045776323</v>
      </c>
      <c r="I8161" s="5">
        <f>MIN(H8161,FARMER_HRS)</f>
        <v>720</v>
      </c>
      <c r="J8161" s="5">
        <f>MAX(0,H8161-FARMER_HRS)</f>
        <v>3291.6614045776323</v>
      </c>
      <c r="K8161" s="2">
        <f>I8161*FARMER_RATE+J8161*TEMP_WORKER_RATE</f>
        <v>82146.899385028344</v>
      </c>
      <c r="L8161" s="2">
        <f>A8161*PRICE_TOM+B8161*PRICE_CAR+C8161*PRICE_MES</f>
        <v>139434</v>
      </c>
      <c r="M8161" s="2">
        <f>A8161*FERT_BED_TOM+B8161*FERT_BED_CAR+C8161*FERT_BED_MES</f>
        <v>18920</v>
      </c>
      <c r="N8161" s="6">
        <f>IF(AND(D8161&lt;=TOTAL_BEDS,J8161&lt;=TEMP_WORKER_MAX*TEMP_WORKER_HRS),1,0)</f>
        <v>1</v>
      </c>
      <c r="O8161" s="2">
        <f>L8161-M8161-K8161-FIXED_COSTS</f>
        <v>18367.100614971656</v>
      </c>
      <c r="P8161" s="2">
        <f>IF(N8161=1,O8161,"")</f>
        <v>18367.100614971656</v>
      </c>
    </row>
    <row r="8162">
      <c r="A8162" s="6">
        <v>12</v>
      </c>
      <c r="B8162" s="6">
        <v>11</v>
      </c>
      <c r="C8162" s="6">
        <v>5</v>
      </c>
      <c r="D8162" s="6">
        <f>A8162+B8162+C8162</f>
        <v>28</v>
      </c>
      <c r="E8162" s="5">
        <f>IF(A8162=0,0,A8162*LABOR_HRS_WK_TOM*SEASON_WEEKS*(1+DIM_PCT_TOM)^A8162)</f>
        <v>3389.5026468586834</v>
      </c>
      <c r="F8162" s="5">
        <f>IF(B8162=0,0,B8162*LABOR_HRS_WK_CAR*SEASON_WEEKS*(1+DIM_PCT_CAR)^B8162)</f>
        <v>432.98859707441773</v>
      </c>
      <c r="G8162" s="5">
        <f>IF(C8162=0,0,C8162*LABOR_HRS_WK_MES*SEASON_WEEKS*(1+DIM_PCT_MES)^C8162)</f>
        <v>239.41848456573481</v>
      </c>
      <c r="H8162" s="5">
        <f>E8162+F8162+G8162</f>
        <v>4061.9097284988356</v>
      </c>
      <c r="I8162" s="5">
        <f>MIN(H8162,FARMER_HRS)</f>
        <v>720</v>
      </c>
      <c r="J8162" s="5">
        <f>MAX(0,H8162-FARMER_HRS)</f>
        <v>3341.9097284988356</v>
      </c>
      <c r="K8162" s="2">
        <f>I8162*FARMER_RATE+J8162*TEMP_WORKER_RATE</f>
        <v>83019.266119771448</v>
      </c>
      <c r="L8162" s="2">
        <f>A8162*PRICE_TOM+B8162*PRICE_CAR+C8162*PRICE_MES</f>
        <v>142134</v>
      </c>
      <c r="M8162" s="2">
        <f>A8162*FERT_BED_TOM+B8162*FERT_BED_CAR+C8162*FERT_BED_MES</f>
        <v>19800</v>
      </c>
      <c r="N8162" s="6">
        <f>IF(AND(D8162&lt;=TOTAL_BEDS,J8162&lt;=TEMP_WORKER_MAX*TEMP_WORKER_HRS),1,0)</f>
        <v>1</v>
      </c>
      <c r="O8162" s="2">
        <f>L8162-M8162-K8162-FIXED_COSTS</f>
        <v>19314.733880228552</v>
      </c>
      <c r="P8162" s="2">
        <f>IF(N8162=1,O8162,"")</f>
        <v>19314.733880228552</v>
      </c>
    </row>
    <row r="8163">
      <c r="A8163" s="6">
        <v>12</v>
      </c>
      <c r="B8163" s="6">
        <v>11</v>
      </c>
      <c r="C8163" s="6">
        <v>6</v>
      </c>
      <c r="D8163" s="6">
        <f>A8163+B8163+C8163</f>
        <v>29</v>
      </c>
      <c r="E8163" s="5">
        <f>IF(A8163=0,0,A8163*LABOR_HRS_WK_TOM*SEASON_WEEKS*(1+DIM_PCT_TOM)^A8163)</f>
        <v>3389.5026468586834</v>
      </c>
      <c r="F8163" s="5">
        <f>IF(B8163=0,0,B8163*LABOR_HRS_WK_CAR*SEASON_WEEKS*(1+DIM_PCT_CAR)^B8163)</f>
        <v>432.98859707441773</v>
      </c>
      <c r="G8163" s="5">
        <f>IF(C8163=0,0,C8163*LABOR_HRS_WK_MES*SEASON_WEEKS*(1+DIM_PCT_MES)^C8163)</f>
        <v>290.89345874736773</v>
      </c>
      <c r="H8163" s="5">
        <f>E8163+F8163+G8163</f>
        <v>4113.3847026804688</v>
      </c>
      <c r="I8163" s="5">
        <f>MIN(H8163,FARMER_HRS)</f>
        <v>720</v>
      </c>
      <c r="J8163" s="5">
        <f>MAX(0,H8163-FARMER_HRS)</f>
        <v>3393.3847026804688</v>
      </c>
      <c r="K8163" s="2">
        <f>I8163*FARMER_RATE+J8163*TEMP_WORKER_RATE</f>
        <v>83912.928865980357</v>
      </c>
      <c r="L8163" s="2">
        <f>A8163*PRICE_TOM+B8163*PRICE_CAR+C8163*PRICE_MES</f>
        <v>144834</v>
      </c>
      <c r="M8163" s="2">
        <f>A8163*FERT_BED_TOM+B8163*FERT_BED_CAR+C8163*FERT_BED_MES</f>
        <v>20680</v>
      </c>
      <c r="N8163" s="6">
        <f>IF(AND(D8163&lt;=TOTAL_BEDS,J8163&lt;=TEMP_WORKER_MAX*TEMP_WORKER_HRS),1,0)</f>
        <v>1</v>
      </c>
      <c r="O8163" s="2">
        <f>L8163-M8163-K8163-FIXED_COSTS</f>
        <v>20241.071134019643</v>
      </c>
      <c r="P8163" s="2">
        <f>IF(N8163=1,O8163,"")</f>
        <v>20241.071134019643</v>
      </c>
    </row>
    <row r="8164">
      <c r="A8164" s="6">
        <v>12</v>
      </c>
      <c r="B8164" s="6">
        <v>11</v>
      </c>
      <c r="C8164" s="6">
        <v>7</v>
      </c>
      <c r="D8164" s="6">
        <f>A8164+B8164+C8164</f>
        <v>30</v>
      </c>
      <c r="E8164" s="5">
        <f>IF(A8164=0,0,A8164*LABOR_HRS_WK_TOM*SEASON_WEEKS*(1+DIM_PCT_TOM)^A8164)</f>
        <v>3389.5026468586834</v>
      </c>
      <c r="F8164" s="5">
        <f>IF(B8164=0,0,B8164*LABOR_HRS_WK_CAR*SEASON_WEEKS*(1+DIM_PCT_CAR)^B8164)</f>
        <v>432.98859707441773</v>
      </c>
      <c r="G8164" s="5">
        <f>IF(C8164=0,0,C8164*LABOR_HRS_WK_MES*SEASON_WEEKS*(1+DIM_PCT_MES)^C8164)</f>
        <v>343.61789814532818</v>
      </c>
      <c r="H8164" s="5">
        <f>E8164+F8164+G8164</f>
        <v>4166.10914207843</v>
      </c>
      <c r="I8164" s="5">
        <f>MIN(H8164,FARMER_HRS)</f>
        <v>720</v>
      </c>
      <c r="J8164" s="5">
        <f>MAX(0,H8164-FARMER_HRS)</f>
        <v>3446.1091420784296</v>
      </c>
      <c r="K8164" s="2">
        <f>I8164*FARMER_RATE+J8164*TEMP_WORKER_RATE</f>
        <v>84828.2837166394</v>
      </c>
      <c r="L8164" s="2">
        <f>A8164*PRICE_TOM+B8164*PRICE_CAR+C8164*PRICE_MES</f>
        <v>147534</v>
      </c>
      <c r="M8164" s="2">
        <f>A8164*FERT_BED_TOM+B8164*FERT_BED_CAR+C8164*FERT_BED_MES</f>
        <v>21560</v>
      </c>
      <c r="N8164" s="6">
        <f>IF(AND(D8164&lt;=TOTAL_BEDS,J8164&lt;=TEMP_WORKER_MAX*TEMP_WORKER_HRS),1,0)</f>
        <v>1</v>
      </c>
      <c r="O8164" s="2">
        <f>L8164-M8164-K8164-FIXED_COSTS</f>
        <v>21145.716283360598</v>
      </c>
      <c r="P8164" s="2">
        <f>IF(N8164=1,O8164,"")</f>
        <v>21145.716283360598</v>
      </c>
    </row>
    <row r="8165">
      <c r="A8165" s="6">
        <v>12</v>
      </c>
      <c r="B8165" s="6">
        <v>11</v>
      </c>
      <c r="C8165" s="6">
        <v>8</v>
      </c>
      <c r="D8165" s="6">
        <f>A8165+B8165+C8165</f>
        <v>31</v>
      </c>
      <c r="E8165" s="5">
        <f>IF(A8165=0,0,A8165*LABOR_HRS_WK_TOM*SEASON_WEEKS*(1+DIM_PCT_TOM)^A8165)</f>
        <v>3389.5026468586834</v>
      </c>
      <c r="F8165" s="5">
        <f>IF(B8165=0,0,B8165*LABOR_HRS_WK_CAR*SEASON_WEEKS*(1+DIM_PCT_CAR)^B8165)</f>
        <v>432.98859707441773</v>
      </c>
      <c r="G8165" s="5">
        <f>IF(C8165=0,0,C8165*LABOR_HRS_WK_MES*SEASON_WEEKS*(1+DIM_PCT_MES)^C8165)</f>
        <v>397.61499642530833</v>
      </c>
      <c r="H8165" s="5">
        <f>E8165+F8165+G8165</f>
        <v>4220.1062403584092</v>
      </c>
      <c r="I8165" s="5">
        <f>MIN(H8165,FARMER_HRS)</f>
        <v>720</v>
      </c>
      <c r="J8165" s="5">
        <f>MAX(0,H8165-FARMER_HRS)</f>
        <v>3500.1062403584092</v>
      </c>
      <c r="K8165" s="2">
        <f>I8165*FARMER_RATE+J8165*TEMP_WORKER_RATE</f>
        <v>85765.7333395557</v>
      </c>
      <c r="L8165" s="2">
        <f>A8165*PRICE_TOM+B8165*PRICE_CAR+C8165*PRICE_MES</f>
        <v>150234</v>
      </c>
      <c r="M8165" s="2">
        <f>A8165*FERT_BED_TOM+B8165*FERT_BED_CAR+C8165*FERT_BED_MES</f>
        <v>22440</v>
      </c>
      <c r="N8165" s="6">
        <f>IF(AND(D8165&lt;=TOTAL_BEDS,J8165&lt;=TEMP_WORKER_MAX*TEMP_WORKER_HRS),1,0)</f>
        <v>1</v>
      </c>
      <c r="O8165" s="2">
        <f>L8165-M8165-K8165-FIXED_COSTS</f>
        <v>22028.266660444293</v>
      </c>
      <c r="P8165" s="2">
        <f>IF(N8165=1,O8165,"")</f>
        <v>22028.266660444293</v>
      </c>
    </row>
    <row r="8166">
      <c r="A8166" s="6">
        <v>12</v>
      </c>
      <c r="B8166" s="6">
        <v>11</v>
      </c>
      <c r="C8166" s="6">
        <v>9</v>
      </c>
      <c r="D8166" s="6">
        <f>A8166+B8166+C8166</f>
        <v>32</v>
      </c>
      <c r="E8166" s="5">
        <f>IF(A8166=0,0,A8166*LABOR_HRS_WK_TOM*SEASON_WEEKS*(1+DIM_PCT_TOM)^A8166)</f>
        <v>3389.5026468586834</v>
      </c>
      <c r="F8166" s="5">
        <f>IF(B8166=0,0,B8166*LABOR_HRS_WK_CAR*SEASON_WEEKS*(1+DIM_PCT_CAR)^B8166)</f>
        <v>432.98859707441773</v>
      </c>
      <c r="G8166" s="5">
        <f>IF(C8166=0,0,C8166*LABOR_HRS_WK_MES*SEASON_WEEKS*(1+DIM_PCT_MES)^C8166)</f>
        <v>452.90833186570273</v>
      </c>
      <c r="H8166" s="5">
        <f>E8166+F8166+G8166</f>
        <v>4275.3995757988041</v>
      </c>
      <c r="I8166" s="5">
        <f>MIN(H8166,FARMER_HRS)</f>
        <v>720</v>
      </c>
      <c r="J8166" s="5">
        <f>MAX(0,H8166-FARMER_HRS)</f>
        <v>3555.3995757988041</v>
      </c>
      <c r="K8166" s="2">
        <f>I8166*FARMER_RATE+J8166*TEMP_WORKER_RATE</f>
        <v>86725.68707984034</v>
      </c>
      <c r="L8166" s="2">
        <f>A8166*PRICE_TOM+B8166*PRICE_CAR+C8166*PRICE_MES</f>
        <v>152934</v>
      </c>
      <c r="M8166" s="2">
        <f>A8166*FERT_BED_TOM+B8166*FERT_BED_CAR+C8166*FERT_BED_MES</f>
        <v>23320</v>
      </c>
      <c r="N8166" s="6">
        <f>IF(AND(D8166&lt;=TOTAL_BEDS,J8166&lt;=TEMP_WORKER_MAX*TEMP_WORKER_HRS),1,0)</f>
        <v>1</v>
      </c>
      <c r="O8166" s="2">
        <f>L8166-M8166-K8166-FIXED_COSTS</f>
        <v>22888.31292015966</v>
      </c>
      <c r="P8166" s="2">
        <f>IF(N8166=1,O8166,"")</f>
        <v>22888.31292015966</v>
      </c>
    </row>
    <row r="8167">
      <c r="A8167" s="6">
        <v>12</v>
      </c>
      <c r="B8167" s="6">
        <v>11</v>
      </c>
      <c r="C8167" s="6">
        <v>10</v>
      </c>
      <c r="D8167" s="6">
        <f>A8167+B8167+C8167</f>
        <v>33</v>
      </c>
      <c r="E8167" s="5">
        <f>IF(A8167=0,0,A8167*LABOR_HRS_WK_TOM*SEASON_WEEKS*(1+DIM_PCT_TOM)^A8167)</f>
        <v>3389.5026468586834</v>
      </c>
      <c r="F8167" s="5">
        <f>IF(B8167=0,0,B8167*LABOR_HRS_WK_CAR*SEASON_WEEKS*(1+DIM_PCT_CAR)^B8167)</f>
        <v>432.98859707441773</v>
      </c>
      <c r="G8167" s="5">
        <f>IF(C8167=0,0,C8167*LABOR_HRS_WK_MES*SEASON_WEEKS*(1+DIM_PCT_MES)^C8167)</f>
        <v>509.52187334891551</v>
      </c>
      <c r="H8167" s="5">
        <f>E8167+F8167+G8167</f>
        <v>4332.0131172820165</v>
      </c>
      <c r="I8167" s="5">
        <f>MIN(H8167,FARMER_HRS)</f>
        <v>720</v>
      </c>
      <c r="J8167" s="5">
        <f>MAX(0,H8167-FARMER_HRS)</f>
        <v>3612.0131172820165</v>
      </c>
      <c r="K8167" s="2">
        <f>I8167*FARMER_RATE+J8167*TEMP_WORKER_RATE</f>
        <v>87708.5610639239</v>
      </c>
      <c r="L8167" s="2">
        <f>A8167*PRICE_TOM+B8167*PRICE_CAR+C8167*PRICE_MES</f>
        <v>155634</v>
      </c>
      <c r="M8167" s="2">
        <f>A8167*FERT_BED_TOM+B8167*FERT_BED_CAR+C8167*FERT_BED_MES</f>
        <v>24200</v>
      </c>
      <c r="N8167" s="6">
        <f>IF(AND(D8167&lt;=TOTAL_BEDS,J8167&lt;=TEMP_WORKER_MAX*TEMP_WORKER_HRS),1,0)</f>
        <v>1</v>
      </c>
      <c r="O8167" s="2">
        <f>L8167-M8167-K8167-FIXED_COSTS</f>
        <v>23725.438936076098</v>
      </c>
      <c r="P8167" s="2">
        <f>IF(N8167=1,O8167,"")</f>
        <v>23725.438936076098</v>
      </c>
    </row>
    <row r="8168">
      <c r="A8168" s="6">
        <v>12</v>
      </c>
      <c r="B8168" s="6">
        <v>11</v>
      </c>
      <c r="C8168" s="6">
        <v>11</v>
      </c>
      <c r="D8168" s="6">
        <f>A8168+B8168+C8168</f>
        <v>34</v>
      </c>
      <c r="E8168" s="5">
        <f>IF(A8168=0,0,A8168*LABOR_HRS_WK_TOM*SEASON_WEEKS*(1+DIM_PCT_TOM)^A8168)</f>
        <v>3389.5026468586834</v>
      </c>
      <c r="F8168" s="5">
        <f>IF(B8168=0,0,B8168*LABOR_HRS_WK_CAR*SEASON_WEEKS*(1+DIM_PCT_CAR)^B8168)</f>
        <v>432.98859707441773</v>
      </c>
      <c r="G8168" s="5">
        <f>IF(C8168=0,0,C8168*LABOR_HRS_WK_MES*SEASON_WEEKS*(1+DIM_PCT_MES)^C8168)</f>
        <v>567.47998644235463</v>
      </c>
      <c r="H8168" s="5">
        <f>E8168+F8168+G8168</f>
        <v>4389.9712303754559</v>
      </c>
      <c r="I8168" s="5">
        <f>MIN(H8168,FARMER_HRS)</f>
        <v>720</v>
      </c>
      <c r="J8168" s="5">
        <f>MAX(0,H8168-FARMER_HRS)</f>
        <v>3669.9712303754559</v>
      </c>
      <c r="K8168" s="2">
        <f>I8168*FARMER_RATE+J8168*TEMP_WORKER_RATE</f>
        <v>88714.778305129439</v>
      </c>
      <c r="L8168" s="2">
        <f>A8168*PRICE_TOM+B8168*PRICE_CAR+C8168*PRICE_MES</f>
        <v>158334</v>
      </c>
      <c r="M8168" s="2">
        <f>A8168*FERT_BED_TOM+B8168*FERT_BED_CAR+C8168*FERT_BED_MES</f>
        <v>25080</v>
      </c>
      <c r="N8168" s="6">
        <f>IF(AND(D8168&lt;=TOTAL_BEDS,J8168&lt;=TEMP_WORKER_MAX*TEMP_WORKER_HRS),1,0)</f>
        <v>1</v>
      </c>
      <c r="O8168" s="2">
        <f>L8168-M8168-K8168-FIXED_COSTS</f>
        <v>24539.221694870561</v>
      </c>
      <c r="P8168" s="2">
        <f>IF(N8168=1,O8168,"")</f>
        <v>24539.221694870561</v>
      </c>
    </row>
    <row r="8169">
      <c r="A8169" s="6">
        <v>12</v>
      </c>
      <c r="B8169" s="6">
        <v>11</v>
      </c>
      <c r="C8169" s="6">
        <v>12</v>
      </c>
      <c r="D8169" s="6">
        <f>A8169+B8169+C8169</f>
        <v>35</v>
      </c>
      <c r="E8169" s="5">
        <f>IF(A8169=0,0,A8169*LABOR_HRS_WK_TOM*SEASON_WEEKS*(1+DIM_PCT_TOM)^A8169)</f>
        <v>3389.5026468586834</v>
      </c>
      <c r="F8169" s="5">
        <f>IF(B8169=0,0,B8169*LABOR_HRS_WK_CAR*SEASON_WEEKS*(1+DIM_PCT_CAR)^B8169)</f>
        <v>432.98859707441773</v>
      </c>
      <c r="G8169" s="5">
        <f>IF(C8169=0,0,C8169*LABOR_HRS_WK_MES*SEASON_WEEKS*(1+DIM_PCT_MES)^C8169)</f>
        <v>626.807439570419</v>
      </c>
      <c r="H8169" s="5">
        <f>E8169+F8169+G8169</f>
        <v>4449.29868350352</v>
      </c>
      <c r="I8169" s="5">
        <f>MIN(H8169,FARMER_HRS)</f>
        <v>720</v>
      </c>
      <c r="J8169" s="5">
        <f>MAX(0,H8169-FARMER_HRS)</f>
        <v>3729.29868350352</v>
      </c>
      <c r="K8169" s="2">
        <f>I8169*FARMER_RATE+J8169*TEMP_WORKER_RATE</f>
        <v>89744.768810824986</v>
      </c>
      <c r="L8169" s="2">
        <f>A8169*PRICE_TOM+B8169*PRICE_CAR+C8169*PRICE_MES</f>
        <v>161034</v>
      </c>
      <c r="M8169" s="2">
        <f>A8169*FERT_BED_TOM+B8169*FERT_BED_CAR+C8169*FERT_BED_MES</f>
        <v>25960</v>
      </c>
      <c r="N8169" s="6">
        <f>IF(AND(D8169&lt;=TOTAL_BEDS,J8169&lt;=TEMP_WORKER_MAX*TEMP_WORKER_HRS),1,0)</f>
        <v>1</v>
      </c>
      <c r="O8169" s="2">
        <f>L8169-M8169-K8169-FIXED_COSTS</f>
        <v>25329.231189175014</v>
      </c>
      <c r="P8169" s="2">
        <f>IF(N8169=1,O8169,"")</f>
        <v>25329.231189175014</v>
      </c>
    </row>
    <row r="8170">
      <c r="A8170" s="6">
        <v>12</v>
      </c>
      <c r="B8170" s="6">
        <v>11</v>
      </c>
      <c r="C8170" s="6">
        <v>13</v>
      </c>
      <c r="D8170" s="6">
        <f>A8170+B8170+C8170</f>
        <v>36</v>
      </c>
      <c r="E8170" s="5">
        <f>IF(A8170=0,0,A8170*LABOR_HRS_WK_TOM*SEASON_WEEKS*(1+DIM_PCT_TOM)^A8170)</f>
        <v>3389.5026468586834</v>
      </c>
      <c r="F8170" s="5">
        <f>IF(B8170=0,0,B8170*LABOR_HRS_WK_CAR*SEASON_WEEKS*(1+DIM_PCT_CAR)^B8170)</f>
        <v>432.98859707441773</v>
      </c>
      <c r="G8170" s="5">
        <f>IF(C8170=0,0,C8170*LABOR_HRS_WK_MES*SEASON_WEEKS*(1+DIM_PCT_MES)^C8170)</f>
        <v>687.52941027880331</v>
      </c>
      <c r="H8170" s="5">
        <f>E8170+F8170+G8170</f>
        <v>4510.020654211904</v>
      </c>
      <c r="I8170" s="5">
        <f>MIN(H8170,FARMER_HRS)</f>
        <v>720</v>
      </c>
      <c r="J8170" s="5">
        <f>MAX(0,H8170-FARMER_HRS)</f>
        <v>3790.020654211904</v>
      </c>
      <c r="K8170" s="2">
        <f>I8170*FARMER_RATE+J8170*TEMP_WORKER_RATE</f>
        <v>90798.969691178892</v>
      </c>
      <c r="L8170" s="2">
        <f>A8170*PRICE_TOM+B8170*PRICE_CAR+C8170*PRICE_MES</f>
        <v>163734</v>
      </c>
      <c r="M8170" s="2">
        <f>A8170*FERT_BED_TOM+B8170*FERT_BED_CAR+C8170*FERT_BED_MES</f>
        <v>26840</v>
      </c>
      <c r="N8170" s="6">
        <f>IF(AND(D8170&lt;=TOTAL_BEDS,J8170&lt;=TEMP_WORKER_MAX*TEMP_WORKER_HRS),1,0)</f>
        <v>1</v>
      </c>
      <c r="O8170" s="2">
        <f>L8170-M8170-K8170-FIXED_COSTS</f>
        <v>26095.030308821108</v>
      </c>
      <c r="P8170" s="2">
        <f>IF(N8170=1,O8170,"")</f>
        <v>26095.030308821108</v>
      </c>
    </row>
    <row r="8171">
      <c r="A8171" s="6">
        <v>12</v>
      </c>
      <c r="B8171" s="6">
        <v>11</v>
      </c>
      <c r="C8171" s="6">
        <v>14</v>
      </c>
      <c r="D8171" s="6">
        <f>A8171+B8171+C8171</f>
        <v>37</v>
      </c>
      <c r="E8171" s="5">
        <f>IF(A8171=0,0,A8171*LABOR_HRS_WK_TOM*SEASON_WEEKS*(1+DIM_PCT_TOM)^A8171)</f>
        <v>3389.5026468586834</v>
      </c>
      <c r="F8171" s="5">
        <f>IF(B8171=0,0,B8171*LABOR_HRS_WK_CAR*SEASON_WEEKS*(1+DIM_PCT_CAR)^B8171)</f>
        <v>432.98859707441773</v>
      </c>
      <c r="G8171" s="5">
        <f>IF(C8171=0,0,C8171*LABOR_HRS_WK_MES*SEASON_WEEKS*(1+DIM_PCT_MES)^C8171)</f>
        <v>749.67149159246435</v>
      </c>
      <c r="H8171" s="5">
        <f>E8171+F8171+G8171</f>
        <v>4572.162735525565</v>
      </c>
      <c r="I8171" s="5">
        <f>MIN(H8171,FARMER_HRS)</f>
        <v>720</v>
      </c>
      <c r="J8171" s="5">
        <f>MAX(0,H8171-FARMER_HRS)</f>
        <v>3852.162735525565</v>
      </c>
      <c r="K8171" s="2">
        <f>I8171*FARMER_RATE+J8171*TEMP_WORKER_RATE</f>
        <v>91877.825269541063</v>
      </c>
      <c r="L8171" s="2">
        <f>A8171*PRICE_TOM+B8171*PRICE_CAR+C8171*PRICE_MES</f>
        <v>166434</v>
      </c>
      <c r="M8171" s="2">
        <f>A8171*FERT_BED_TOM+B8171*FERT_BED_CAR+C8171*FERT_BED_MES</f>
        <v>27720</v>
      </c>
      <c r="N8171" s="6">
        <f>IF(AND(D8171&lt;=TOTAL_BEDS,J8171&lt;=TEMP_WORKER_MAX*TEMP_WORKER_HRS),1,0)</f>
        <v>1</v>
      </c>
      <c r="O8171" s="2">
        <f>L8171-M8171-K8171-FIXED_COSTS</f>
        <v>26836.174730458937</v>
      </c>
      <c r="P8171" s="2">
        <f>IF(N8171=1,O8171,"")</f>
        <v>26836.174730458937</v>
      </c>
    </row>
    <row r="8172">
      <c r="A8172" s="6">
        <v>12</v>
      </c>
      <c r="B8172" s="6">
        <v>11</v>
      </c>
      <c r="C8172" s="6">
        <v>15</v>
      </c>
      <c r="D8172" s="6">
        <f>A8172+B8172+C8172</f>
        <v>38</v>
      </c>
      <c r="E8172" s="5">
        <f>IF(A8172=0,0,A8172*LABOR_HRS_WK_TOM*SEASON_WEEKS*(1+DIM_PCT_TOM)^A8172)</f>
        <v>3389.5026468586834</v>
      </c>
      <c r="F8172" s="5">
        <f>IF(B8172=0,0,B8172*LABOR_HRS_WK_CAR*SEASON_WEEKS*(1+DIM_PCT_CAR)^B8172)</f>
        <v>432.98859707441773</v>
      </c>
      <c r="G8172" s="5">
        <f>IF(C8172=0,0,C8172*LABOR_HRS_WK_MES*SEASON_WEEKS*(1+DIM_PCT_MES)^C8172)</f>
        <v>813.25969846861074</v>
      </c>
      <c r="H8172" s="5">
        <f>E8172+F8172+G8172</f>
        <v>4635.7509424017117</v>
      </c>
      <c r="I8172" s="5">
        <f>MIN(H8172,FARMER_HRS)</f>
        <v>720</v>
      </c>
      <c r="J8172" s="5">
        <f>MAX(0,H8172-FARMER_HRS)</f>
        <v>3915.7509424017117</v>
      </c>
      <c r="K8172" s="2">
        <f>I8172*FARMER_RATE+J8172*TEMP_WORKER_RATE</f>
        <v>92981.787194474164</v>
      </c>
      <c r="L8172" s="2">
        <f>A8172*PRICE_TOM+B8172*PRICE_CAR+C8172*PRICE_MES</f>
        <v>169134</v>
      </c>
      <c r="M8172" s="2">
        <f>A8172*FERT_BED_TOM+B8172*FERT_BED_CAR+C8172*FERT_BED_MES</f>
        <v>28600</v>
      </c>
      <c r="N8172" s="6">
        <f>IF(AND(D8172&lt;=TOTAL_BEDS,J8172&lt;=TEMP_WORKER_MAX*TEMP_WORKER_HRS),1,0)</f>
        <v>1</v>
      </c>
      <c r="O8172" s="2">
        <f>L8172-M8172-K8172-FIXED_COSTS</f>
        <v>27552.212805525836</v>
      </c>
      <c r="P8172" s="2">
        <f>IF(N8172=1,O8172,"")</f>
        <v>27552.212805525836</v>
      </c>
    </row>
    <row r="8173">
      <c r="A8173" s="6">
        <v>12</v>
      </c>
      <c r="B8173" s="6">
        <v>11</v>
      </c>
      <c r="C8173" s="6">
        <v>16</v>
      </c>
      <c r="D8173" s="6">
        <f>A8173+B8173+C8173</f>
        <v>39</v>
      </c>
      <c r="E8173" s="5">
        <f>IF(A8173=0,0,A8173*LABOR_HRS_WK_TOM*SEASON_WEEKS*(1+DIM_PCT_TOM)^A8173)</f>
        <v>3389.5026468586834</v>
      </c>
      <c r="F8173" s="5">
        <f>IF(B8173=0,0,B8173*LABOR_HRS_WK_CAR*SEASON_WEEKS*(1+DIM_PCT_CAR)^B8173)</f>
        <v>432.98859707441773</v>
      </c>
      <c r="G8173" s="5">
        <f>IF(C8173=0,0,C8173*LABOR_HRS_WK_MES*SEASON_WEEKS*(1+DIM_PCT_MES)^C8173)</f>
        <v>878.32047434609967</v>
      </c>
      <c r="H8173" s="5">
        <f>E8173+F8173+G8173</f>
        <v>4700.8117182792012</v>
      </c>
      <c r="I8173" s="5">
        <f>MIN(H8173,FARMER_HRS)</f>
        <v>720</v>
      </c>
      <c r="J8173" s="5">
        <f>MAX(0,H8173-FARMER_HRS)</f>
        <v>3980.8117182792012</v>
      </c>
      <c r="K8173" s="2">
        <f>I8173*FARMER_RATE+J8173*TEMP_WORKER_RATE</f>
        <v>94111.314553458345</v>
      </c>
      <c r="L8173" s="2">
        <f>A8173*PRICE_TOM+B8173*PRICE_CAR+C8173*PRICE_MES</f>
        <v>171834</v>
      </c>
      <c r="M8173" s="2">
        <f>A8173*FERT_BED_TOM+B8173*FERT_BED_CAR+C8173*FERT_BED_MES</f>
        <v>29480</v>
      </c>
      <c r="N8173" s="6">
        <f>IF(AND(D8173&lt;=TOTAL_BEDS,J8173&lt;=TEMP_WORKER_MAX*TEMP_WORKER_HRS),1,0)</f>
        <v>1</v>
      </c>
      <c r="O8173" s="2">
        <f>L8173-M8173-K8173-FIXED_COSTS</f>
        <v>28242.685446541655</v>
      </c>
      <c r="P8173" s="2">
        <f>IF(N8173=1,O8173,"")</f>
        <v>28242.685446541655</v>
      </c>
    </row>
    <row r="8174">
      <c r="A8174" s="6">
        <v>12</v>
      </c>
      <c r="B8174" s="6">
        <v>11</v>
      </c>
      <c r="C8174" s="6">
        <v>17</v>
      </c>
      <c r="D8174" s="6">
        <f>A8174+B8174+C8174</f>
        <v>40</v>
      </c>
      <c r="E8174" s="5">
        <f>IF(A8174=0,0,A8174*LABOR_HRS_WK_TOM*SEASON_WEEKS*(1+DIM_PCT_TOM)^A8174)</f>
        <v>3389.5026468586834</v>
      </c>
      <c r="F8174" s="5">
        <f>IF(B8174=0,0,B8174*LABOR_HRS_WK_CAR*SEASON_WEEKS*(1+DIM_PCT_CAR)^B8174)</f>
        <v>432.98859707441773</v>
      </c>
      <c r="G8174" s="5">
        <f>IF(C8174=0,0,C8174*LABOR_HRS_WK_MES*SEASON_WEEKS*(1+DIM_PCT_MES)^C8174)</f>
        <v>944.88069779263992</v>
      </c>
      <c r="H8174" s="5">
        <f>E8174+F8174+G8174</f>
        <v>4767.3719417257407</v>
      </c>
      <c r="I8174" s="5">
        <f>MIN(H8174,FARMER_HRS)</f>
        <v>720</v>
      </c>
      <c r="J8174" s="5">
        <f>MAX(0,H8174-FARMER_HRS)</f>
        <v>4047.3719417257407</v>
      </c>
      <c r="K8174" s="2">
        <f>I8174*FARMER_RATE+J8174*TEMP_WORKER_RATE</f>
        <v>95266.873988294115</v>
      </c>
      <c r="L8174" s="2">
        <f>A8174*PRICE_TOM+B8174*PRICE_CAR+C8174*PRICE_MES</f>
        <v>174534</v>
      </c>
      <c r="M8174" s="2">
        <f>A8174*FERT_BED_TOM+B8174*FERT_BED_CAR+C8174*FERT_BED_MES</f>
        <v>30360</v>
      </c>
      <c r="N8174" s="6">
        <f>IF(AND(D8174&lt;=TOTAL_BEDS,J8174&lt;=TEMP_WORKER_MAX*TEMP_WORKER_HRS),1,0)</f>
        <v>1</v>
      </c>
      <c r="O8174" s="2">
        <f>L8174-M8174-K8174-FIXED_COSTS</f>
        <v>28907.126011705885</v>
      </c>
      <c r="P8174" s="2">
        <f>IF(N8174=1,O8174,"")</f>
        <v>28907.126011705885</v>
      </c>
    </row>
    <row r="8175">
      <c r="A8175" s="6">
        <v>12</v>
      </c>
      <c r="B8175" s="6">
        <v>11</v>
      </c>
      <c r="C8175" s="6">
        <v>18</v>
      </c>
      <c r="D8175" s="6">
        <f>A8175+B8175+C8175</f>
        <v>41</v>
      </c>
      <c r="E8175" s="5">
        <f>IF(A8175=0,0,A8175*LABOR_HRS_WK_TOM*SEASON_WEEKS*(1+DIM_PCT_TOM)^A8175)</f>
        <v>3389.5026468586834</v>
      </c>
      <c r="F8175" s="5">
        <f>IF(B8175=0,0,B8175*LABOR_HRS_WK_CAR*SEASON_WEEKS*(1+DIM_PCT_CAR)^B8175)</f>
        <v>432.98859707441773</v>
      </c>
      <c r="G8175" s="5">
        <f>IF(C8175=0,0,C8175*LABOR_HRS_WK_MES*SEASON_WEEKS*(1+DIM_PCT_MES)^C8175)</f>
        <v>1012.9676892512272</v>
      </c>
      <c r="H8175" s="5">
        <f>E8175+F8175+G8175</f>
        <v>4835.4589331843281</v>
      </c>
      <c r="I8175" s="5">
        <f>MIN(H8175,FARMER_HRS)</f>
        <v>720</v>
      </c>
      <c r="J8175" s="5">
        <f>MAX(0,H8175-FARMER_HRS)</f>
        <v>4115.4589331843281</v>
      </c>
      <c r="K8175" s="2">
        <f>I8175*FARMER_RATE+J8175*TEMP_WORKER_RATE</f>
        <v>96448.939812227924</v>
      </c>
      <c r="L8175" s="2">
        <f>A8175*PRICE_TOM+B8175*PRICE_CAR+C8175*PRICE_MES</f>
        <v>177234</v>
      </c>
      <c r="M8175" s="2">
        <f>A8175*FERT_BED_TOM+B8175*FERT_BED_CAR+C8175*FERT_BED_MES</f>
        <v>31240</v>
      </c>
      <c r="N8175" s="6">
        <f>IF(AND(D8175&lt;=TOTAL_BEDS,J8175&lt;=TEMP_WORKER_MAX*TEMP_WORKER_HRS),1,0)</f>
        <v>1</v>
      </c>
      <c r="O8175" s="2">
        <f>L8175-M8175-K8175-FIXED_COSTS</f>
        <v>29545.060187772076</v>
      </c>
      <c r="P8175" s="2">
        <f>IF(N8175=1,O8175,"")</f>
        <v>29545.060187772076</v>
      </c>
    </row>
    <row r="8176">
      <c r="A8176" s="6">
        <v>12</v>
      </c>
      <c r="B8176" s="6">
        <v>11</v>
      </c>
      <c r="C8176" s="6">
        <v>19</v>
      </c>
      <c r="D8176" s="6">
        <f>A8176+B8176+C8176</f>
        <v>42</v>
      </c>
      <c r="E8176" s="5">
        <f>IF(A8176=0,0,A8176*LABOR_HRS_WK_TOM*SEASON_WEEKS*(1+DIM_PCT_TOM)^A8176)</f>
        <v>3389.5026468586834</v>
      </c>
      <c r="F8176" s="5">
        <f>IF(B8176=0,0,B8176*LABOR_HRS_WK_CAR*SEASON_WEEKS*(1+DIM_PCT_CAR)^B8176)</f>
        <v>432.98859707441773</v>
      </c>
      <c r="G8176" s="5">
        <f>IF(C8176=0,0,C8176*LABOR_HRS_WK_MES*SEASON_WEEKS*(1+DIM_PCT_MES)^C8176)</f>
        <v>1082.6092178872491</v>
      </c>
      <c r="H8176" s="5">
        <f>E8176+F8176+G8176</f>
        <v>4905.10046182035</v>
      </c>
      <c r="I8176" s="5">
        <f>MIN(H8176,FARMER_HRS)</f>
        <v>720</v>
      </c>
      <c r="J8176" s="5">
        <f>MAX(0,H8176-FARMER_HRS)</f>
        <v>4185.10046182035</v>
      </c>
      <c r="K8176" s="2">
        <f>I8176*FARMER_RATE+J8176*TEMP_WORKER_RATE</f>
        <v>97657.9941288255</v>
      </c>
      <c r="L8176" s="2">
        <f>A8176*PRICE_TOM+B8176*PRICE_CAR+C8176*PRICE_MES</f>
        <v>179934</v>
      </c>
      <c r="M8176" s="2">
        <f>A8176*FERT_BED_TOM+B8176*FERT_BED_CAR+C8176*FERT_BED_MES</f>
        <v>32120</v>
      </c>
      <c r="N8176" s="6">
        <f>IF(AND(D8176&lt;=TOTAL_BEDS,J8176&lt;=TEMP_WORKER_MAX*TEMP_WORKER_HRS),1,0)</f>
        <v>1</v>
      </c>
      <c r="O8176" s="2">
        <f>L8176-M8176-K8176-FIXED_COSTS</f>
        <v>30156.005871174493</v>
      </c>
      <c r="P8176" s="2">
        <f>IF(N8176=1,O8176,"")</f>
        <v>30156.005871174493</v>
      </c>
    </row>
    <row r="8177">
      <c r="A8177" s="6">
        <v>12</v>
      </c>
      <c r="B8177" s="6">
        <v>11</v>
      </c>
      <c r="C8177" s="6">
        <v>20</v>
      </c>
      <c r="D8177" s="6">
        <f>A8177+B8177+C8177</f>
        <v>43</v>
      </c>
      <c r="E8177" s="5">
        <f>IF(A8177=0,0,A8177*LABOR_HRS_WK_TOM*SEASON_WEEKS*(1+DIM_PCT_TOM)^A8177)</f>
        <v>3389.5026468586834</v>
      </c>
      <c r="F8177" s="5">
        <f>IF(B8177=0,0,B8177*LABOR_HRS_WK_CAR*SEASON_WEEKS*(1+DIM_PCT_CAR)^B8177)</f>
        <v>432.98859707441773</v>
      </c>
      <c r="G8177" s="5">
        <f>IF(C8177=0,0,C8177*LABOR_HRS_WK_MES*SEASON_WEEKS*(1+DIM_PCT_MES)^C8177)</f>
        <v>1153.8335085377259</v>
      </c>
      <c r="H8177" s="5">
        <f>E8177+F8177+G8177</f>
        <v>4976.3247524708268</v>
      </c>
      <c r="I8177" s="5">
        <f>MIN(H8177,FARMER_HRS)</f>
        <v>720</v>
      </c>
      <c r="J8177" s="5">
        <f>MAX(0,H8177-FARMER_HRS)</f>
        <v>4256.3247524708268</v>
      </c>
      <c r="K8177" s="2">
        <f>I8177*FARMER_RATE+J8177*TEMP_WORKER_RATE</f>
        <v>98894.526952618515</v>
      </c>
      <c r="L8177" s="2">
        <f>A8177*PRICE_TOM+B8177*PRICE_CAR+C8177*PRICE_MES</f>
        <v>182634</v>
      </c>
      <c r="M8177" s="2">
        <f>A8177*FERT_BED_TOM+B8177*FERT_BED_CAR+C8177*FERT_BED_MES</f>
        <v>33000</v>
      </c>
      <c r="N8177" s="6">
        <f>IF(AND(D8177&lt;=TOTAL_BEDS,J8177&lt;=TEMP_WORKER_MAX*TEMP_WORKER_HRS),1,0)</f>
        <v>1</v>
      </c>
      <c r="O8177" s="2">
        <f>L8177-M8177-K8177-FIXED_COSTS</f>
        <v>30739.473047381485</v>
      </c>
      <c r="P8177" s="2">
        <f>IF(N8177=1,O8177,"")</f>
        <v>30739.473047381485</v>
      </c>
    </row>
    <row r="8178">
      <c r="A8178" s="6">
        <v>12</v>
      </c>
      <c r="B8178" s="6">
        <v>11</v>
      </c>
      <c r="C8178" s="6">
        <v>21</v>
      </c>
      <c r="D8178" s="6">
        <f>A8178+B8178+C8178</f>
        <v>44</v>
      </c>
      <c r="E8178" s="5">
        <f>IF(A8178=0,0,A8178*LABOR_HRS_WK_TOM*SEASON_WEEKS*(1+DIM_PCT_TOM)^A8178)</f>
        <v>3389.5026468586834</v>
      </c>
      <c r="F8178" s="5">
        <f>IF(B8178=0,0,B8178*LABOR_HRS_WK_CAR*SEASON_WEEKS*(1+DIM_PCT_CAR)^B8178)</f>
        <v>432.98859707441773</v>
      </c>
      <c r="G8178" s="5">
        <f>IF(C8178=0,0,C8178*LABOR_HRS_WK_MES*SEASON_WEEKS*(1+DIM_PCT_MES)^C8178)</f>
        <v>1226.6692487641699</v>
      </c>
      <c r="H8178" s="5">
        <f>E8178+F8178+G8178</f>
        <v>5049.1604926972705</v>
      </c>
      <c r="I8178" s="5">
        <f>MIN(H8178,FARMER_HRS)</f>
        <v>720</v>
      </c>
      <c r="J8178" s="5">
        <f>MAX(0,H8178-FARMER_HRS)</f>
        <v>4329.1604926972705</v>
      </c>
      <c r="K8178" s="2">
        <f>I8178*FARMER_RATE+J8178*TEMP_WORKER_RATE</f>
        <v>100159.03633154984</v>
      </c>
      <c r="L8178" s="2">
        <f>A8178*PRICE_TOM+B8178*PRICE_CAR+C8178*PRICE_MES</f>
        <v>185334</v>
      </c>
      <c r="M8178" s="2">
        <f>A8178*FERT_BED_TOM+B8178*FERT_BED_CAR+C8178*FERT_BED_MES</f>
        <v>33880</v>
      </c>
      <c r="N8178" s="6">
        <f>IF(AND(D8178&lt;=TOTAL_BEDS,J8178&lt;=TEMP_WORKER_MAX*TEMP_WORKER_HRS),1,0)</f>
        <v>1</v>
      </c>
      <c r="O8178" s="2">
        <f>L8178-M8178-K8178-FIXED_COSTS</f>
        <v>31294.96366845016</v>
      </c>
      <c r="P8178" s="2">
        <f>IF(N8178=1,O8178,"")</f>
        <v>31294.96366845016</v>
      </c>
    </row>
    <row r="8179">
      <c r="A8179" s="6">
        <v>12</v>
      </c>
      <c r="B8179" s="6">
        <v>11</v>
      </c>
      <c r="C8179" s="6">
        <v>22</v>
      </c>
      <c r="D8179" s="6">
        <f>A8179+B8179+C8179</f>
        <v>45</v>
      </c>
      <c r="E8179" s="5">
        <f>IF(A8179=0,0,A8179*LABOR_HRS_WK_TOM*SEASON_WEEKS*(1+DIM_PCT_TOM)^A8179)</f>
        <v>3389.5026468586834</v>
      </c>
      <c r="F8179" s="5">
        <f>IF(B8179=0,0,B8179*LABOR_HRS_WK_CAR*SEASON_WEEKS*(1+DIM_PCT_CAR)^B8179)</f>
        <v>432.98859707441773</v>
      </c>
      <c r="G8179" s="5">
        <f>IF(C8179=0,0,C8179*LABOR_HRS_WK_MES*SEASON_WEEKS*(1+DIM_PCT_MES)^C8179)</f>
        <v>1301.1455960105659</v>
      </c>
      <c r="H8179" s="5">
        <f>E8179+F8179+G8179</f>
        <v>5123.6368399436669</v>
      </c>
      <c r="I8179" s="5">
        <f>MIN(H8179,FARMER_HRS)</f>
        <v>720</v>
      </c>
      <c r="J8179" s="5">
        <f>MAX(0,H8179-FARMER_HRS)</f>
        <v>4403.6368399436669</v>
      </c>
      <c r="K8179" s="2">
        <f>I8179*FARMER_RATE+J8179*TEMP_WORKER_RATE</f>
        <v>101452.02847124422</v>
      </c>
      <c r="L8179" s="2">
        <f>A8179*PRICE_TOM+B8179*PRICE_CAR+C8179*PRICE_MES</f>
        <v>188034</v>
      </c>
      <c r="M8179" s="2">
        <f>A8179*FERT_BED_TOM+B8179*FERT_BED_CAR+C8179*FERT_BED_MES</f>
        <v>34760</v>
      </c>
      <c r="N8179" s="6">
        <f>IF(AND(D8179&lt;=TOTAL_BEDS,J8179&lt;=TEMP_WORKER_MAX*TEMP_WORKER_HRS),1,0)</f>
        <v>1</v>
      </c>
      <c r="O8179" s="2">
        <f>L8179-M8179-K8179-FIXED_COSTS</f>
        <v>31821.971528755777</v>
      </c>
      <c r="P8179" s="2">
        <f>IF(N8179=1,O8179,"")</f>
        <v>31821.971528755777</v>
      </c>
    </row>
    <row r="8180">
      <c r="A8180" s="6">
        <v>12</v>
      </c>
      <c r="B8180" s="6">
        <v>11</v>
      </c>
      <c r="C8180" s="6">
        <v>23</v>
      </c>
      <c r="D8180" s="6">
        <f>A8180+B8180+C8180</f>
        <v>46</v>
      </c>
      <c r="E8180" s="5">
        <f>IF(A8180=0,0,A8180*LABOR_HRS_WK_TOM*SEASON_WEEKS*(1+DIM_PCT_TOM)^A8180)</f>
        <v>3389.5026468586834</v>
      </c>
      <c r="F8180" s="5">
        <f>IF(B8180=0,0,B8180*LABOR_HRS_WK_CAR*SEASON_WEEKS*(1+DIM_PCT_CAR)^B8180)</f>
        <v>432.98859707441773</v>
      </c>
      <c r="G8180" s="5">
        <f>IF(C8180=0,0,C8180*LABOR_HRS_WK_MES*SEASON_WEEKS*(1+DIM_PCT_MES)^C8180)</f>
        <v>1377.2921848680023</v>
      </c>
      <c r="H8180" s="5">
        <f>E8180+F8180+G8180</f>
        <v>5199.7834288011036</v>
      </c>
      <c r="I8180" s="5">
        <f>MIN(H8180,FARMER_HRS)</f>
        <v>720</v>
      </c>
      <c r="J8180" s="5">
        <f>MAX(0,H8180-FARMER_HRS)</f>
        <v>4479.7834288011036</v>
      </c>
      <c r="K8180" s="2">
        <f>I8180*FARMER_RATE+J8180*TEMP_WORKER_RATE</f>
        <v>102774.01786113027</v>
      </c>
      <c r="L8180" s="2">
        <f>A8180*PRICE_TOM+B8180*PRICE_CAR+C8180*PRICE_MES</f>
        <v>190734</v>
      </c>
      <c r="M8180" s="2">
        <f>A8180*FERT_BED_TOM+B8180*FERT_BED_CAR+C8180*FERT_BED_MES</f>
        <v>35640</v>
      </c>
      <c r="N8180" s="6">
        <f>IF(AND(D8180&lt;=TOTAL_BEDS,J8180&lt;=TEMP_WORKER_MAX*TEMP_WORKER_HRS),1,0)</f>
        <v>1</v>
      </c>
      <c r="O8180" s="2">
        <f>L8180-M8180-K8180-FIXED_COSTS</f>
        <v>32319.982138869731</v>
      </c>
      <c r="P8180" s="2">
        <f>IF(N8180=1,O8180,"")</f>
        <v>32319.982138869731</v>
      </c>
    </row>
    <row r="8181">
      <c r="A8181" s="6">
        <v>12</v>
      </c>
      <c r="B8181" s="6">
        <v>11</v>
      </c>
      <c r="C8181" s="6">
        <v>24</v>
      </c>
      <c r="D8181" s="6">
        <f>A8181+B8181+C8181</f>
        <v>47</v>
      </c>
      <c r="E8181" s="5">
        <f>IF(A8181=0,0,A8181*LABOR_HRS_WK_TOM*SEASON_WEEKS*(1+DIM_PCT_TOM)^A8181)</f>
        <v>3389.5026468586834</v>
      </c>
      <c r="F8181" s="5">
        <f>IF(B8181=0,0,B8181*LABOR_HRS_WK_CAR*SEASON_WEEKS*(1+DIM_PCT_CAR)^B8181)</f>
        <v>432.98859707441773</v>
      </c>
      <c r="G8181" s="5">
        <f>IF(C8181=0,0,C8181*LABOR_HRS_WK_MES*SEASON_WEEKS*(1+DIM_PCT_MES)^C8181)</f>
        <v>1455.139134447498</v>
      </c>
      <c r="H8181" s="5">
        <f>E8181+F8181+G8181</f>
        <v>5277.6303783805988</v>
      </c>
      <c r="I8181" s="5">
        <f>MIN(H8181,FARMER_HRS)</f>
        <v>720</v>
      </c>
      <c r="J8181" s="5">
        <f>MAX(0,H8181-FARMER_HRS)</f>
        <v>4557.6303783805988</v>
      </c>
      <c r="K8181" s="2">
        <f>I8181*FARMER_RATE+J8181*TEMP_WORKER_RATE</f>
        <v>104125.52740244094</v>
      </c>
      <c r="L8181" s="2">
        <f>A8181*PRICE_TOM+B8181*PRICE_CAR+C8181*PRICE_MES</f>
        <v>193434</v>
      </c>
      <c r="M8181" s="2">
        <f>A8181*FERT_BED_TOM+B8181*FERT_BED_CAR+C8181*FERT_BED_MES</f>
        <v>36520</v>
      </c>
      <c r="N8181" s="6">
        <f>IF(AND(D8181&lt;=TOTAL_BEDS,J8181&lt;=TEMP_WORKER_MAX*TEMP_WORKER_HRS),1,0)</f>
        <v>1</v>
      </c>
      <c r="O8181" s="2">
        <f>L8181-M8181-K8181-FIXED_COSTS</f>
        <v>32788.472597559055</v>
      </c>
      <c r="P8181" s="2">
        <f>IF(N8181=1,O8181,"")</f>
        <v>32788.472597559055</v>
      </c>
    </row>
    <row r="8182">
      <c r="A8182" s="6">
        <v>12</v>
      </c>
      <c r="B8182" s="6">
        <v>11</v>
      </c>
      <c r="C8182" s="6">
        <v>25</v>
      </c>
      <c r="D8182" s="6">
        <f>A8182+B8182+C8182</f>
        <v>48</v>
      </c>
      <c r="E8182" s="5">
        <f>IF(A8182=0,0,A8182*LABOR_HRS_WK_TOM*SEASON_WEEKS*(1+DIM_PCT_TOM)^A8182)</f>
        <v>3389.5026468586834</v>
      </c>
      <c r="F8182" s="5">
        <f>IF(B8182=0,0,B8182*LABOR_HRS_WK_CAR*SEASON_WEEKS*(1+DIM_PCT_CAR)^B8182)</f>
        <v>432.98859707441773</v>
      </c>
      <c r="G8182" s="5">
        <f>IF(C8182=0,0,C8182*LABOR_HRS_WK_MES*SEASON_WEEKS*(1+DIM_PCT_MES)^C8182)</f>
        <v>1534.7170558625955</v>
      </c>
      <c r="H8182" s="5">
        <f>E8182+F8182+G8182</f>
        <v>5357.2082997956968</v>
      </c>
      <c r="I8182" s="5">
        <f>MIN(H8182,FARMER_HRS)</f>
        <v>720</v>
      </c>
      <c r="J8182" s="5">
        <f>MAX(0,H8182-FARMER_HRS)</f>
        <v>4637.2082997956968</v>
      </c>
      <c r="K8182" s="2">
        <f>I8182*FARMER_RATE+J8182*TEMP_WORKER_RATE</f>
        <v>105507.08853811973</v>
      </c>
      <c r="L8182" s="2">
        <f>A8182*PRICE_TOM+B8182*PRICE_CAR+C8182*PRICE_MES</f>
        <v>196134</v>
      </c>
      <c r="M8182" s="2">
        <f>A8182*FERT_BED_TOM+B8182*FERT_BED_CAR+C8182*FERT_BED_MES</f>
        <v>37400</v>
      </c>
      <c r="N8182" s="6">
        <f>IF(AND(D8182&lt;=TOTAL_BEDS,J8182&lt;=TEMP_WORKER_MAX*TEMP_WORKER_HRS),1,0)</f>
        <v>1</v>
      </c>
      <c r="O8182" s="2">
        <f>L8182-M8182-K8182-FIXED_COSTS</f>
        <v>33226.911461880271</v>
      </c>
      <c r="P8182" s="2">
        <f>IF(N8182=1,O8182,"")</f>
        <v>33226.911461880271</v>
      </c>
    </row>
    <row r="8183">
      <c r="A8183" s="6">
        <v>12</v>
      </c>
      <c r="B8183" s="6">
        <v>11</v>
      </c>
      <c r="C8183" s="6">
        <v>26</v>
      </c>
      <c r="D8183" s="6">
        <f>A8183+B8183+C8183</f>
        <v>49</v>
      </c>
      <c r="E8183" s="5">
        <f>IF(A8183=0,0,A8183*LABOR_HRS_WK_TOM*SEASON_WEEKS*(1+DIM_PCT_TOM)^A8183)</f>
        <v>3389.5026468586834</v>
      </c>
      <c r="F8183" s="5">
        <f>IF(B8183=0,0,B8183*LABOR_HRS_WK_CAR*SEASON_WEEKS*(1+DIM_PCT_CAR)^B8183)</f>
        <v>432.98859707441773</v>
      </c>
      <c r="G8183" s="5">
        <f>IF(C8183=0,0,C8183*LABOR_HRS_WK_MES*SEASON_WEEKS*(1+DIM_PCT_MES)^C8183)</f>
        <v>1616.0570598233128</v>
      </c>
      <c r="H8183" s="5">
        <f>E8183+F8183+G8183</f>
        <v>5438.5483037564136</v>
      </c>
      <c r="I8183" s="5">
        <f>MIN(H8183,FARMER_HRS)</f>
        <v>720</v>
      </c>
      <c r="J8183" s="5">
        <f>MAX(0,H8183-FARMER_HRS)</f>
        <v>4718.5483037564136</v>
      </c>
      <c r="K8183" s="2">
        <f>I8183*FARMER_RATE+J8183*TEMP_WORKER_RATE</f>
        <v>106919.24138465995</v>
      </c>
      <c r="L8183" s="2">
        <f>A8183*PRICE_TOM+B8183*PRICE_CAR+C8183*PRICE_MES</f>
        <v>198834</v>
      </c>
      <c r="M8183" s="2">
        <f>A8183*FERT_BED_TOM+B8183*FERT_BED_CAR+C8183*FERT_BED_MES</f>
        <v>38280</v>
      </c>
      <c r="N8183" s="6">
        <f>IF(AND(D8183&lt;=TOTAL_BEDS,J8183&lt;=TEMP_WORKER_MAX*TEMP_WORKER_HRS),1,0)</f>
        <v>1</v>
      </c>
      <c r="O8183" s="2">
        <f>L8183-M8183-K8183-FIXED_COSTS</f>
        <v>33634.758615340048</v>
      </c>
      <c r="P8183" s="2">
        <f>IF(N8183=1,O8183,"")</f>
        <v>33634.758615340048</v>
      </c>
    </row>
    <row r="8184">
      <c r="A8184" s="6">
        <v>12</v>
      </c>
      <c r="B8184" s="6">
        <v>11</v>
      </c>
      <c r="C8184" s="6">
        <v>27</v>
      </c>
      <c r="D8184" s="6">
        <f>A8184+B8184+C8184</f>
        <v>50</v>
      </c>
      <c r="E8184" s="5">
        <f>IF(A8184=0,0,A8184*LABOR_HRS_WK_TOM*SEASON_WEEKS*(1+DIM_PCT_TOM)^A8184)</f>
        <v>3389.5026468586834</v>
      </c>
      <c r="F8184" s="5">
        <f>IF(B8184=0,0,B8184*LABOR_HRS_WK_CAR*SEASON_WEEKS*(1+DIM_PCT_CAR)^B8184)</f>
        <v>432.98859707441773</v>
      </c>
      <c r="G8184" s="5">
        <f>IF(C8184=0,0,C8184*LABOR_HRS_WK_MES*SEASON_WEEKS*(1+DIM_PCT_MES)^C8184)</f>
        <v>1699.19076434307</v>
      </c>
      <c r="H8184" s="5">
        <f>E8184+F8184+G8184</f>
        <v>5521.6820082761715</v>
      </c>
      <c r="I8184" s="5">
        <f>MIN(H8184,FARMER_HRS)</f>
        <v>720</v>
      </c>
      <c r="J8184" s="5">
        <f>MAX(0,H8184-FARMER_HRS)</f>
        <v>4801.6820082761715</v>
      </c>
      <c r="K8184" s="2">
        <f>I8184*FARMER_RATE+J8184*TEMP_WORKER_RATE</f>
        <v>108362.53486590575</v>
      </c>
      <c r="L8184" s="2">
        <f>A8184*PRICE_TOM+B8184*PRICE_CAR+C8184*PRICE_MES</f>
        <v>201534</v>
      </c>
      <c r="M8184" s="2">
        <f>A8184*FERT_BED_TOM+B8184*FERT_BED_CAR+C8184*FERT_BED_MES</f>
        <v>39160</v>
      </c>
      <c r="N8184" s="6">
        <f>IF(AND(D8184&lt;=TOTAL_BEDS,J8184&lt;=TEMP_WORKER_MAX*TEMP_WORKER_HRS),1,0)</f>
        <v>1</v>
      </c>
      <c r="O8184" s="2">
        <f>L8184-M8184-K8184-FIXED_COSTS</f>
        <v>34011.465134094251</v>
      </c>
      <c r="P8184" s="2">
        <f>IF(N8184=1,O8184,"")</f>
        <v>34011.465134094251</v>
      </c>
    </row>
    <row r="8185">
      <c r="A8185" s="6">
        <v>12</v>
      </c>
      <c r="B8185" s="6">
        <v>11</v>
      </c>
      <c r="C8185" s="6">
        <v>28</v>
      </c>
      <c r="D8185" s="6">
        <f>A8185+B8185+C8185</f>
        <v>51</v>
      </c>
      <c r="E8185" s="5">
        <f>IF(A8185=0,0,A8185*LABOR_HRS_WK_TOM*SEASON_WEEKS*(1+DIM_PCT_TOM)^A8185)</f>
        <v>3389.5026468586834</v>
      </c>
      <c r="F8185" s="5">
        <f>IF(B8185=0,0,B8185*LABOR_HRS_WK_CAR*SEASON_WEEKS*(1+DIM_PCT_CAR)^B8185)</f>
        <v>432.98859707441773</v>
      </c>
      <c r="G8185" s="5">
        <f>IF(C8185=0,0,C8185*LABOR_HRS_WK_MES*SEASON_WEEKS*(1+DIM_PCT_MES)^C8185)</f>
        <v>1784.1503025602233</v>
      </c>
      <c r="H8185" s="5">
        <f>E8185+F8185+G8185</f>
        <v>5606.6415464933243</v>
      </c>
      <c r="I8185" s="5">
        <f>MIN(H8185,FARMER_HRS)</f>
        <v>720</v>
      </c>
      <c r="J8185" s="5">
        <f>MAX(0,H8185-FARMER_HRS)</f>
        <v>4886.6415464933243</v>
      </c>
      <c r="K8185" s="2">
        <f>I8185*FARMER_RATE+J8185*TEMP_WORKER_RATE</f>
        <v>109837.52684884243</v>
      </c>
      <c r="L8185" s="2">
        <f>A8185*PRICE_TOM+B8185*PRICE_CAR+C8185*PRICE_MES</f>
        <v>204234</v>
      </c>
      <c r="M8185" s="2">
        <f>A8185*FERT_BED_TOM+B8185*FERT_BED_CAR+C8185*FERT_BED_MES</f>
        <v>40040</v>
      </c>
      <c r="N8185" s="6">
        <f>IF(AND(D8185&lt;=TOTAL_BEDS,J8185&lt;=TEMP_WORKER_MAX*TEMP_WORKER_HRS),1,0)</f>
        <v>1</v>
      </c>
      <c r="O8185" s="2">
        <f>L8185-M8185-K8185-FIXED_COSTS</f>
        <v>34356.473151157566</v>
      </c>
      <c r="P8185" s="2">
        <f>IF(N8185=1,O8185,"")</f>
        <v>34356.473151157566</v>
      </c>
    </row>
    <row r="8186">
      <c r="A8186" s="6">
        <v>12</v>
      </c>
      <c r="B8186" s="6">
        <v>11</v>
      </c>
      <c r="C8186" s="6">
        <v>29</v>
      </c>
      <c r="D8186" s="6">
        <f>A8186+B8186+C8186</f>
        <v>52</v>
      </c>
      <c r="E8186" s="5">
        <f>IF(A8186=0,0,A8186*LABOR_HRS_WK_TOM*SEASON_WEEKS*(1+DIM_PCT_TOM)^A8186)</f>
        <v>3389.5026468586834</v>
      </c>
      <c r="F8186" s="5">
        <f>IF(B8186=0,0,B8186*LABOR_HRS_WK_CAR*SEASON_WEEKS*(1+DIM_PCT_CAR)^B8186)</f>
        <v>432.98859707441773</v>
      </c>
      <c r="G8186" s="5">
        <f>IF(C8186=0,0,C8186*LABOR_HRS_WK_MES*SEASON_WEEKS*(1+DIM_PCT_MES)^C8186)</f>
        <v>1870.9683306758766</v>
      </c>
      <c r="H8186" s="5">
        <f>E8186+F8186+G8186</f>
        <v>5693.4595746089781</v>
      </c>
      <c r="I8186" s="5">
        <f>MIN(H8186,FARMER_HRS)</f>
        <v>720</v>
      </c>
      <c r="J8186" s="5">
        <f>MAX(0,H8186-FARMER_HRS)</f>
        <v>4973.4595746089781</v>
      </c>
      <c r="K8186" s="2">
        <f>I8186*FARMER_RATE+J8186*TEMP_WORKER_RATE</f>
        <v>111344.78428140587</v>
      </c>
      <c r="L8186" s="2">
        <f>A8186*PRICE_TOM+B8186*PRICE_CAR+C8186*PRICE_MES</f>
        <v>206934</v>
      </c>
      <c r="M8186" s="2">
        <f>A8186*FERT_BED_TOM+B8186*FERT_BED_CAR+C8186*FERT_BED_MES</f>
        <v>40920</v>
      </c>
      <c r="N8186" s="6">
        <f>IF(AND(D8186&lt;=TOTAL_BEDS,J8186&lt;=TEMP_WORKER_MAX*TEMP_WORKER_HRS),1,0)</f>
        <v>1</v>
      </c>
      <c r="O8186" s="2">
        <f>L8186-M8186-K8186-FIXED_COSTS</f>
        <v>34669.215718594132</v>
      </c>
      <c r="P8186" s="2">
        <f>IF(N8186=1,O8186,"")</f>
        <v>34669.215718594132</v>
      </c>
    </row>
    <row r="8187">
      <c r="A8187" s="6">
        <v>12</v>
      </c>
      <c r="B8187" s="6">
        <v>11</v>
      </c>
      <c r="C8187" s="6">
        <v>30</v>
      </c>
      <c r="D8187" s="6">
        <f>A8187+B8187+C8187</f>
        <v>53</v>
      </c>
      <c r="E8187" s="5">
        <f>IF(A8187=0,0,A8187*LABOR_HRS_WK_TOM*SEASON_WEEKS*(1+DIM_PCT_TOM)^A8187)</f>
        <v>3389.5026468586834</v>
      </c>
      <c r="F8187" s="5">
        <f>IF(B8187=0,0,B8187*LABOR_HRS_WK_CAR*SEASON_WEEKS*(1+DIM_PCT_CAR)^B8187)</f>
        <v>432.98859707441773</v>
      </c>
      <c r="G8187" s="5">
        <f>IF(C8187=0,0,C8187*LABOR_HRS_WK_MES*SEASON_WEEKS*(1+DIM_PCT_MES)^C8187)</f>
        <v>1959.6780360096466</v>
      </c>
      <c r="H8187" s="5">
        <f>E8187+F8187+G8187</f>
        <v>5782.1692799427474</v>
      </c>
      <c r="I8187" s="5">
        <f>MIN(H8187,FARMER_HRS)</f>
        <v>720</v>
      </c>
      <c r="J8187" s="5">
        <f>MAX(0,H8187-FARMER_HRS)</f>
        <v>5062.1692799427474</v>
      </c>
      <c r="K8187" s="2">
        <f>I8187*FARMER_RATE+J8187*TEMP_WORKER_RATE</f>
        <v>112884.88333233936</v>
      </c>
      <c r="L8187" s="2">
        <f>A8187*PRICE_TOM+B8187*PRICE_CAR+C8187*PRICE_MES</f>
        <v>209634</v>
      </c>
      <c r="M8187" s="2">
        <f>A8187*FERT_BED_TOM+B8187*FERT_BED_CAR+C8187*FERT_BED_MES</f>
        <v>41800</v>
      </c>
      <c r="N8187" s="6">
        <f>IF(AND(D8187&lt;=TOTAL_BEDS,J8187&lt;=TEMP_WORKER_MAX*TEMP_WORKER_HRS),1,0)</f>
        <v>1</v>
      </c>
      <c r="O8187" s="2">
        <f>L8187-M8187-K8187-FIXED_COSTS</f>
        <v>34949.116667660637</v>
      </c>
      <c r="P8187" s="2">
        <f>IF(N8187=1,O8187,"")</f>
        <v>34949.116667660637</v>
      </c>
    </row>
    <row r="8188">
      <c r="A8188" s="6">
        <v>12</v>
      </c>
      <c r="B8188" s="6">
        <v>12</v>
      </c>
      <c r="C8188" s="6">
        <v>0</v>
      </c>
      <c r="D8188" s="6">
        <f>A8188+B8188+C8188</f>
        <v>24</v>
      </c>
      <c r="E8188" s="5">
        <f>IF(A8188=0,0,A8188*LABOR_HRS_WK_TOM*SEASON_WEEKS*(1+DIM_PCT_TOM)^A8188)</f>
        <v>3389.5026468586834</v>
      </c>
      <c r="F8188" s="5">
        <f>IF(B8188=0,0,B8188*LABOR_HRS_WK_CAR*SEASON_WEEKS*(1+DIM_PCT_CAR)^B8188)</f>
        <v>484.15997672866695</v>
      </c>
      <c r="G8188" s="5">
        <f>IF(C8188=0,0,C8188*LABOR_HRS_WK_MES*SEASON_WEEKS*(1+DIM_PCT_MES)^C8188)</f>
        <v>0</v>
      </c>
      <c r="H8188" s="5">
        <f>E8188+F8188+G8188</f>
        <v>3873.6626235873505</v>
      </c>
      <c r="I8188" s="5">
        <f>MIN(H8188,FARMER_HRS)</f>
        <v>720</v>
      </c>
      <c r="J8188" s="5">
        <f>MAX(0,H8188-FARMER_HRS)</f>
        <v>3153.6626235873505</v>
      </c>
      <c r="K8188" s="2">
        <f>I8188*FARMER_RATE+J8188*TEMP_WORKER_RATE</f>
        <v>79751.087215058156</v>
      </c>
      <c r="L8188" s="2">
        <f>A8188*PRICE_TOM+B8188*PRICE_CAR+C8188*PRICE_MES</f>
        <v>130728</v>
      </c>
      <c r="M8188" s="2">
        <f>A8188*FERT_BED_TOM+B8188*FERT_BED_CAR+C8188*FERT_BED_MES</f>
        <v>15840</v>
      </c>
      <c r="N8188" s="6">
        <f>IF(AND(D8188&lt;=TOTAL_BEDS,J8188&lt;=TEMP_WORKER_MAX*TEMP_WORKER_HRS),1,0)</f>
        <v>1</v>
      </c>
      <c r="O8188" s="2">
        <f>L8188-M8188-K8188-FIXED_COSTS</f>
        <v>15136.912784941844</v>
      </c>
      <c r="P8188" s="2">
        <f>IF(N8188=1,O8188,"")</f>
        <v>15136.912784941844</v>
      </c>
    </row>
    <row r="8189">
      <c r="A8189" s="6">
        <v>12</v>
      </c>
      <c r="B8189" s="6">
        <v>12</v>
      </c>
      <c r="C8189" s="6">
        <v>1</v>
      </c>
      <c r="D8189" s="6">
        <f>A8189+B8189+C8189</f>
        <v>25</v>
      </c>
      <c r="E8189" s="5">
        <f>IF(A8189=0,0,A8189*LABOR_HRS_WK_TOM*SEASON_WEEKS*(1+DIM_PCT_TOM)^A8189)</f>
        <v>3389.5026468586834</v>
      </c>
      <c r="F8189" s="5">
        <f>IF(B8189=0,0,B8189*LABOR_HRS_WK_CAR*SEASON_WEEKS*(1+DIM_PCT_CAR)^B8189)</f>
        <v>484.15997672866695</v>
      </c>
      <c r="G8189" s="5">
        <f>IF(C8189=0,0,C8189*LABOR_HRS_WK_MES*SEASON_WEEKS*(1+DIM_PCT_MES)^C8189)</f>
        <v>45.5625</v>
      </c>
      <c r="H8189" s="5">
        <f>E8189+F8189+G8189</f>
        <v>3919.2251235873505</v>
      </c>
      <c r="I8189" s="5">
        <f>MIN(H8189,FARMER_HRS)</f>
        <v>720</v>
      </c>
      <c r="J8189" s="5">
        <f>MAX(0,H8189-FARMER_HRS)</f>
        <v>3199.2251235873505</v>
      </c>
      <c r="K8189" s="2">
        <f>I8189*FARMER_RATE+J8189*TEMP_WORKER_RATE</f>
        <v>80542.102840058156</v>
      </c>
      <c r="L8189" s="2">
        <f>A8189*PRICE_TOM+B8189*PRICE_CAR+C8189*PRICE_MES</f>
        <v>133428</v>
      </c>
      <c r="M8189" s="2">
        <f>A8189*FERT_BED_TOM+B8189*FERT_BED_CAR+C8189*FERT_BED_MES</f>
        <v>16720</v>
      </c>
      <c r="N8189" s="6">
        <f>IF(AND(D8189&lt;=TOTAL_BEDS,J8189&lt;=TEMP_WORKER_MAX*TEMP_WORKER_HRS),1,0)</f>
        <v>1</v>
      </c>
      <c r="O8189" s="2">
        <f>L8189-M8189-K8189-FIXED_COSTS</f>
        <v>16165.897159941844</v>
      </c>
      <c r="P8189" s="2">
        <f>IF(N8189=1,O8189,"")</f>
        <v>16165.897159941844</v>
      </c>
    </row>
    <row r="8190">
      <c r="A8190" s="6">
        <v>12</v>
      </c>
      <c r="B8190" s="6">
        <v>12</v>
      </c>
      <c r="C8190" s="6">
        <v>2</v>
      </c>
      <c r="D8190" s="6">
        <f>A8190+B8190+C8190</f>
        <v>26</v>
      </c>
      <c r="E8190" s="5">
        <f>IF(A8190=0,0,A8190*LABOR_HRS_WK_TOM*SEASON_WEEKS*(1+DIM_PCT_TOM)^A8190)</f>
        <v>3389.5026468586834</v>
      </c>
      <c r="F8190" s="5">
        <f>IF(B8190=0,0,B8190*LABOR_HRS_WK_CAR*SEASON_WEEKS*(1+DIM_PCT_CAR)^B8190)</f>
        <v>484.15997672866695</v>
      </c>
      <c r="G8190" s="5">
        <f>IF(C8190=0,0,C8190*LABOR_HRS_WK_MES*SEASON_WEEKS*(1+DIM_PCT_MES)^C8190)</f>
        <v>92.2640625</v>
      </c>
      <c r="H8190" s="5">
        <f>E8190+F8190+G8190</f>
        <v>3965.9266860873504</v>
      </c>
      <c r="I8190" s="5">
        <f>MIN(H8190,FARMER_HRS)</f>
        <v>720</v>
      </c>
      <c r="J8190" s="5">
        <f>MAX(0,H8190-FARMER_HRS)</f>
        <v>3245.9266860873504</v>
      </c>
      <c r="K8190" s="2">
        <f>I8190*FARMER_RATE+J8190*TEMP_WORKER_RATE</f>
        <v>81352.893855683156</v>
      </c>
      <c r="L8190" s="2">
        <f>A8190*PRICE_TOM+B8190*PRICE_CAR+C8190*PRICE_MES</f>
        <v>136128</v>
      </c>
      <c r="M8190" s="2">
        <f>A8190*FERT_BED_TOM+B8190*FERT_BED_CAR+C8190*FERT_BED_MES</f>
        <v>17600</v>
      </c>
      <c r="N8190" s="6">
        <f>IF(AND(D8190&lt;=TOTAL_BEDS,J8190&lt;=TEMP_WORKER_MAX*TEMP_WORKER_HRS),1,0)</f>
        <v>1</v>
      </c>
      <c r="O8190" s="2">
        <f>L8190-M8190-K8190-FIXED_COSTS</f>
        <v>17175.106144316844</v>
      </c>
      <c r="P8190" s="2">
        <f>IF(N8190=1,O8190,"")</f>
        <v>17175.106144316844</v>
      </c>
    </row>
    <row r="8191">
      <c r="A8191" s="6">
        <v>12</v>
      </c>
      <c r="B8191" s="6">
        <v>12</v>
      </c>
      <c r="C8191" s="6">
        <v>3</v>
      </c>
      <c r="D8191" s="6">
        <f>A8191+B8191+C8191</f>
        <v>27</v>
      </c>
      <c r="E8191" s="5">
        <f>IF(A8191=0,0,A8191*LABOR_HRS_WK_TOM*SEASON_WEEKS*(1+DIM_PCT_TOM)^A8191)</f>
        <v>3389.5026468586834</v>
      </c>
      <c r="F8191" s="5">
        <f>IF(B8191=0,0,B8191*LABOR_HRS_WK_CAR*SEASON_WEEKS*(1+DIM_PCT_CAR)^B8191)</f>
        <v>484.15997672866695</v>
      </c>
      <c r="G8191" s="5">
        <f>IF(C8191=0,0,C8191*LABOR_HRS_WK_MES*SEASON_WEEKS*(1+DIM_PCT_MES)^C8191)</f>
        <v>140.12604492187498</v>
      </c>
      <c r="H8191" s="5">
        <f>E8191+F8191+G8191</f>
        <v>4013.7886685092253</v>
      </c>
      <c r="I8191" s="5">
        <f>MIN(H8191,FARMER_HRS)</f>
        <v>720</v>
      </c>
      <c r="J8191" s="5">
        <f>MAX(0,H8191-FARMER_HRS)</f>
        <v>3293.7886685092253</v>
      </c>
      <c r="K8191" s="2">
        <f>I8191*FARMER_RATE+J8191*TEMP_WORKER_RATE</f>
        <v>82183.831050507375</v>
      </c>
      <c r="L8191" s="2">
        <f>A8191*PRICE_TOM+B8191*PRICE_CAR+C8191*PRICE_MES</f>
        <v>138828</v>
      </c>
      <c r="M8191" s="2">
        <f>A8191*FERT_BED_TOM+B8191*FERT_BED_CAR+C8191*FERT_BED_MES</f>
        <v>18480</v>
      </c>
      <c r="N8191" s="6">
        <f>IF(AND(D8191&lt;=TOTAL_BEDS,J8191&lt;=TEMP_WORKER_MAX*TEMP_WORKER_HRS),1,0)</f>
        <v>1</v>
      </c>
      <c r="O8191" s="2">
        <f>L8191-M8191-K8191-FIXED_COSTS</f>
        <v>18164.168949492625</v>
      </c>
      <c r="P8191" s="2">
        <f>IF(N8191=1,O8191,"")</f>
        <v>18164.168949492625</v>
      </c>
    </row>
    <row r="8192">
      <c r="A8192" s="6">
        <v>12</v>
      </c>
      <c r="B8192" s="6">
        <v>12</v>
      </c>
      <c r="C8192" s="6">
        <v>4</v>
      </c>
      <c r="D8192" s="6">
        <f>A8192+B8192+C8192</f>
        <v>28</v>
      </c>
      <c r="E8192" s="5">
        <f>IF(A8192=0,0,A8192*LABOR_HRS_WK_TOM*SEASON_WEEKS*(1+DIM_PCT_TOM)^A8192)</f>
        <v>3389.5026468586834</v>
      </c>
      <c r="F8192" s="5">
        <f>IF(B8192=0,0,B8192*LABOR_HRS_WK_CAR*SEASON_WEEKS*(1+DIM_PCT_CAR)^B8192)</f>
        <v>484.15997672866695</v>
      </c>
      <c r="G8192" s="5">
        <f>IF(C8192=0,0,C8192*LABOR_HRS_WK_MES*SEASON_WEEKS*(1+DIM_PCT_MES)^C8192)</f>
        <v>189.17016064453119</v>
      </c>
      <c r="H8192" s="5">
        <f>E8192+F8192+G8192</f>
        <v>4062.8327842318818</v>
      </c>
      <c r="I8192" s="5">
        <f>MIN(H8192,FARMER_HRS)</f>
        <v>720</v>
      </c>
      <c r="J8192" s="5">
        <f>MAX(0,H8192-FARMER_HRS)</f>
        <v>3342.8327842318818</v>
      </c>
      <c r="K8192" s="2">
        <f>I8192*FARMER_RATE+J8192*TEMP_WORKER_RATE</f>
        <v>83035.291392914616</v>
      </c>
      <c r="L8192" s="2">
        <f>A8192*PRICE_TOM+B8192*PRICE_CAR+C8192*PRICE_MES</f>
        <v>141528</v>
      </c>
      <c r="M8192" s="2">
        <f>A8192*FERT_BED_TOM+B8192*FERT_BED_CAR+C8192*FERT_BED_MES</f>
        <v>19360</v>
      </c>
      <c r="N8192" s="6">
        <f>IF(AND(D8192&lt;=TOTAL_BEDS,J8192&lt;=TEMP_WORKER_MAX*TEMP_WORKER_HRS),1,0)</f>
        <v>1</v>
      </c>
      <c r="O8192" s="2">
        <f>L8192-M8192-K8192-FIXED_COSTS</f>
        <v>19132.708607085384</v>
      </c>
      <c r="P8192" s="2">
        <f>IF(N8192=1,O8192,"")</f>
        <v>19132.708607085384</v>
      </c>
    </row>
    <row r="8193">
      <c r="A8193" s="6">
        <v>12</v>
      </c>
      <c r="B8193" s="6">
        <v>12</v>
      </c>
      <c r="C8193" s="6">
        <v>5</v>
      </c>
      <c r="D8193" s="6">
        <f>A8193+B8193+C8193</f>
        <v>29</v>
      </c>
      <c r="E8193" s="5">
        <f>IF(A8193=0,0,A8193*LABOR_HRS_WK_TOM*SEASON_WEEKS*(1+DIM_PCT_TOM)^A8193)</f>
        <v>3389.5026468586834</v>
      </c>
      <c r="F8193" s="5">
        <f>IF(B8193=0,0,B8193*LABOR_HRS_WK_CAR*SEASON_WEEKS*(1+DIM_PCT_CAR)^B8193)</f>
        <v>484.15997672866695</v>
      </c>
      <c r="G8193" s="5">
        <f>IF(C8193=0,0,C8193*LABOR_HRS_WK_MES*SEASON_WEEKS*(1+DIM_PCT_MES)^C8193)</f>
        <v>239.41848456573481</v>
      </c>
      <c r="H8193" s="5">
        <f>E8193+F8193+G8193</f>
        <v>4113.0811081530856</v>
      </c>
      <c r="I8193" s="5">
        <f>MIN(H8193,FARMER_HRS)</f>
        <v>720</v>
      </c>
      <c r="J8193" s="5">
        <f>MAX(0,H8193-FARMER_HRS)</f>
        <v>3393.0811081530856</v>
      </c>
      <c r="K8193" s="2">
        <f>I8193*FARMER_RATE+J8193*TEMP_WORKER_RATE</f>
        <v>83907.658127657734</v>
      </c>
      <c r="L8193" s="2">
        <f>A8193*PRICE_TOM+B8193*PRICE_CAR+C8193*PRICE_MES</f>
        <v>144228</v>
      </c>
      <c r="M8193" s="2">
        <f>A8193*FERT_BED_TOM+B8193*FERT_BED_CAR+C8193*FERT_BED_MES</f>
        <v>20240</v>
      </c>
      <c r="N8193" s="6">
        <f>IF(AND(D8193&lt;=TOTAL_BEDS,J8193&lt;=TEMP_WORKER_MAX*TEMP_WORKER_HRS),1,0)</f>
        <v>1</v>
      </c>
      <c r="O8193" s="2">
        <f>L8193-M8193-K8193-FIXED_COSTS</f>
        <v>20080.341872342266</v>
      </c>
      <c r="P8193" s="2">
        <f>IF(N8193=1,O8193,"")</f>
        <v>20080.341872342266</v>
      </c>
    </row>
    <row r="8194">
      <c r="A8194" s="6">
        <v>12</v>
      </c>
      <c r="B8194" s="6">
        <v>12</v>
      </c>
      <c r="C8194" s="6">
        <v>6</v>
      </c>
      <c r="D8194" s="6">
        <f>A8194+B8194+C8194</f>
        <v>30</v>
      </c>
      <c r="E8194" s="5">
        <f>IF(A8194=0,0,A8194*LABOR_HRS_WK_TOM*SEASON_WEEKS*(1+DIM_PCT_TOM)^A8194)</f>
        <v>3389.5026468586834</v>
      </c>
      <c r="F8194" s="5">
        <f>IF(B8194=0,0,B8194*LABOR_HRS_WK_CAR*SEASON_WEEKS*(1+DIM_PCT_CAR)^B8194)</f>
        <v>484.15997672866695</v>
      </c>
      <c r="G8194" s="5">
        <f>IF(C8194=0,0,C8194*LABOR_HRS_WK_MES*SEASON_WEEKS*(1+DIM_PCT_MES)^C8194)</f>
        <v>290.89345874736773</v>
      </c>
      <c r="H8194" s="5">
        <f>E8194+F8194+G8194</f>
        <v>4164.5560823347187</v>
      </c>
      <c r="I8194" s="5">
        <f>MIN(H8194,FARMER_HRS)</f>
        <v>720</v>
      </c>
      <c r="J8194" s="5">
        <f>MAX(0,H8194-FARMER_HRS)</f>
        <v>3444.5560823347187</v>
      </c>
      <c r="K8194" s="2">
        <f>I8194*FARMER_RATE+J8194*TEMP_WORKER_RATE</f>
        <v>84801.320873866644</v>
      </c>
      <c r="L8194" s="2">
        <f>A8194*PRICE_TOM+B8194*PRICE_CAR+C8194*PRICE_MES</f>
        <v>146928</v>
      </c>
      <c r="M8194" s="2">
        <f>A8194*FERT_BED_TOM+B8194*FERT_BED_CAR+C8194*FERT_BED_MES</f>
        <v>21120</v>
      </c>
      <c r="N8194" s="6">
        <f>IF(AND(D8194&lt;=TOTAL_BEDS,J8194&lt;=TEMP_WORKER_MAX*TEMP_WORKER_HRS),1,0)</f>
        <v>1</v>
      </c>
      <c r="O8194" s="2">
        <f>L8194-M8194-K8194-FIXED_COSTS</f>
        <v>21006.679126133356</v>
      </c>
      <c r="P8194" s="2">
        <f>IF(N8194=1,O8194,"")</f>
        <v>21006.679126133356</v>
      </c>
    </row>
    <row r="8195">
      <c r="A8195" s="6">
        <v>12</v>
      </c>
      <c r="B8195" s="6">
        <v>12</v>
      </c>
      <c r="C8195" s="6">
        <v>7</v>
      </c>
      <c r="D8195" s="6">
        <f>A8195+B8195+C8195</f>
        <v>31</v>
      </c>
      <c r="E8195" s="5">
        <f>IF(A8195=0,0,A8195*LABOR_HRS_WK_TOM*SEASON_WEEKS*(1+DIM_PCT_TOM)^A8195)</f>
        <v>3389.5026468586834</v>
      </c>
      <c r="F8195" s="5">
        <f>IF(B8195=0,0,B8195*LABOR_HRS_WK_CAR*SEASON_WEEKS*(1+DIM_PCT_CAR)^B8195)</f>
        <v>484.15997672866695</v>
      </c>
      <c r="G8195" s="5">
        <f>IF(C8195=0,0,C8195*LABOR_HRS_WK_MES*SEASON_WEEKS*(1+DIM_PCT_MES)^C8195)</f>
        <v>343.61789814532818</v>
      </c>
      <c r="H8195" s="5">
        <f>E8195+F8195+G8195</f>
        <v>4217.2805217326786</v>
      </c>
      <c r="I8195" s="5">
        <f>MIN(H8195,FARMER_HRS)</f>
        <v>720</v>
      </c>
      <c r="J8195" s="5">
        <f>MAX(0,H8195-FARMER_HRS)</f>
        <v>3497.2805217326786</v>
      </c>
      <c r="K8195" s="2">
        <f>I8195*FARMER_RATE+J8195*TEMP_WORKER_RATE</f>
        <v>85716.675724525674</v>
      </c>
      <c r="L8195" s="2">
        <f>A8195*PRICE_TOM+B8195*PRICE_CAR+C8195*PRICE_MES</f>
        <v>149628</v>
      </c>
      <c r="M8195" s="2">
        <f>A8195*FERT_BED_TOM+B8195*FERT_BED_CAR+C8195*FERT_BED_MES</f>
        <v>22000</v>
      </c>
      <c r="N8195" s="6">
        <f>IF(AND(D8195&lt;=TOTAL_BEDS,J8195&lt;=TEMP_WORKER_MAX*TEMP_WORKER_HRS),1,0)</f>
        <v>1</v>
      </c>
      <c r="O8195" s="2">
        <f>L8195-M8195-K8195-FIXED_COSTS</f>
        <v>21911.324275474326</v>
      </c>
      <c r="P8195" s="2">
        <f>IF(N8195=1,O8195,"")</f>
        <v>21911.324275474326</v>
      </c>
    </row>
    <row r="8196">
      <c r="A8196" s="6">
        <v>12</v>
      </c>
      <c r="B8196" s="6">
        <v>12</v>
      </c>
      <c r="C8196" s="6">
        <v>8</v>
      </c>
      <c r="D8196" s="6">
        <f>A8196+B8196+C8196</f>
        <v>32</v>
      </c>
      <c r="E8196" s="5">
        <f>IF(A8196=0,0,A8196*LABOR_HRS_WK_TOM*SEASON_WEEKS*(1+DIM_PCT_TOM)^A8196)</f>
        <v>3389.5026468586834</v>
      </c>
      <c r="F8196" s="5">
        <f>IF(B8196=0,0,B8196*LABOR_HRS_WK_CAR*SEASON_WEEKS*(1+DIM_PCT_CAR)^B8196)</f>
        <v>484.15997672866695</v>
      </c>
      <c r="G8196" s="5">
        <f>IF(C8196=0,0,C8196*LABOR_HRS_WK_MES*SEASON_WEEKS*(1+DIM_PCT_MES)^C8196)</f>
        <v>397.61499642530833</v>
      </c>
      <c r="H8196" s="5">
        <f>E8196+F8196+G8196</f>
        <v>4271.2776200126591</v>
      </c>
      <c r="I8196" s="5">
        <f>MIN(H8196,FARMER_HRS)</f>
        <v>720</v>
      </c>
      <c r="J8196" s="5">
        <f>MAX(0,H8196-FARMER_HRS)</f>
        <v>3551.2776200126591</v>
      </c>
      <c r="K8196" s="2">
        <f>I8196*FARMER_RATE+J8196*TEMP_WORKER_RATE</f>
        <v>86654.125347442</v>
      </c>
      <c r="L8196" s="2">
        <f>A8196*PRICE_TOM+B8196*PRICE_CAR+C8196*PRICE_MES</f>
        <v>152328</v>
      </c>
      <c r="M8196" s="2">
        <f>A8196*FERT_BED_TOM+B8196*FERT_BED_CAR+C8196*FERT_BED_MES</f>
        <v>22880</v>
      </c>
      <c r="N8196" s="6">
        <f>IF(AND(D8196&lt;=TOTAL_BEDS,J8196&lt;=TEMP_WORKER_MAX*TEMP_WORKER_HRS),1,0)</f>
        <v>1</v>
      </c>
      <c r="O8196" s="2">
        <f>L8196-M8196-K8196-FIXED_COSTS</f>
        <v>22793.874652558006</v>
      </c>
      <c r="P8196" s="2">
        <f>IF(N8196=1,O8196,"")</f>
        <v>22793.874652558006</v>
      </c>
    </row>
    <row r="8197">
      <c r="A8197" s="6">
        <v>12</v>
      </c>
      <c r="B8197" s="6">
        <v>12</v>
      </c>
      <c r="C8197" s="6">
        <v>9</v>
      </c>
      <c r="D8197" s="6">
        <f>A8197+B8197+C8197</f>
        <v>33</v>
      </c>
      <c r="E8197" s="5">
        <f>IF(A8197=0,0,A8197*LABOR_HRS_WK_TOM*SEASON_WEEKS*(1+DIM_PCT_TOM)^A8197)</f>
        <v>3389.5026468586834</v>
      </c>
      <c r="F8197" s="5">
        <f>IF(B8197=0,0,B8197*LABOR_HRS_WK_CAR*SEASON_WEEKS*(1+DIM_PCT_CAR)^B8197)</f>
        <v>484.15997672866695</v>
      </c>
      <c r="G8197" s="5">
        <f>IF(C8197=0,0,C8197*LABOR_HRS_WK_MES*SEASON_WEEKS*(1+DIM_PCT_MES)^C8197)</f>
        <v>452.90833186570273</v>
      </c>
      <c r="H8197" s="5">
        <f>E8197+F8197+G8197</f>
        <v>4326.5709554530531</v>
      </c>
      <c r="I8197" s="5">
        <f>MIN(H8197,FARMER_HRS)</f>
        <v>720</v>
      </c>
      <c r="J8197" s="5">
        <f>MAX(0,H8197-FARMER_HRS)</f>
        <v>3606.5709554530531</v>
      </c>
      <c r="K8197" s="2">
        <f>I8197*FARMER_RATE+J8197*TEMP_WORKER_RATE</f>
        <v>87614.079087726612</v>
      </c>
      <c r="L8197" s="2">
        <f>A8197*PRICE_TOM+B8197*PRICE_CAR+C8197*PRICE_MES</f>
        <v>155028</v>
      </c>
      <c r="M8197" s="2">
        <f>A8197*FERT_BED_TOM+B8197*FERT_BED_CAR+C8197*FERT_BED_MES</f>
        <v>23760</v>
      </c>
      <c r="N8197" s="6">
        <f>IF(AND(D8197&lt;=TOTAL_BEDS,J8197&lt;=TEMP_WORKER_MAX*TEMP_WORKER_HRS),1,0)</f>
        <v>1</v>
      </c>
      <c r="O8197" s="2">
        <f>L8197-M8197-K8197-FIXED_COSTS</f>
        <v>23653.920912273388</v>
      </c>
      <c r="P8197" s="2">
        <f>IF(N8197=1,O8197,"")</f>
        <v>23653.920912273388</v>
      </c>
    </row>
    <row r="8198">
      <c r="A8198" s="6">
        <v>12</v>
      </c>
      <c r="B8198" s="6">
        <v>12</v>
      </c>
      <c r="C8198" s="6">
        <v>10</v>
      </c>
      <c r="D8198" s="6">
        <f>A8198+B8198+C8198</f>
        <v>34</v>
      </c>
      <c r="E8198" s="5">
        <f>IF(A8198=0,0,A8198*LABOR_HRS_WK_TOM*SEASON_WEEKS*(1+DIM_PCT_TOM)^A8198)</f>
        <v>3389.5026468586834</v>
      </c>
      <c r="F8198" s="5">
        <f>IF(B8198=0,0,B8198*LABOR_HRS_WK_CAR*SEASON_WEEKS*(1+DIM_PCT_CAR)^B8198)</f>
        <v>484.15997672866695</v>
      </c>
      <c r="G8198" s="5">
        <f>IF(C8198=0,0,C8198*LABOR_HRS_WK_MES*SEASON_WEEKS*(1+DIM_PCT_MES)^C8198)</f>
        <v>509.52187334891551</v>
      </c>
      <c r="H8198" s="5">
        <f>E8198+F8198+G8198</f>
        <v>4383.1844969362664</v>
      </c>
      <c r="I8198" s="5">
        <f>MIN(H8198,FARMER_HRS)</f>
        <v>720</v>
      </c>
      <c r="J8198" s="5">
        <f>MAX(0,H8198-FARMER_HRS)</f>
        <v>3663.1844969362664</v>
      </c>
      <c r="K8198" s="2">
        <f>I8198*FARMER_RATE+J8198*TEMP_WORKER_RATE</f>
        <v>88596.953071810189</v>
      </c>
      <c r="L8198" s="2">
        <f>A8198*PRICE_TOM+B8198*PRICE_CAR+C8198*PRICE_MES</f>
        <v>157728</v>
      </c>
      <c r="M8198" s="2">
        <f>A8198*FERT_BED_TOM+B8198*FERT_BED_CAR+C8198*FERT_BED_MES</f>
        <v>24640</v>
      </c>
      <c r="N8198" s="6">
        <f>IF(AND(D8198&lt;=TOTAL_BEDS,J8198&lt;=TEMP_WORKER_MAX*TEMP_WORKER_HRS),1,0)</f>
        <v>1</v>
      </c>
      <c r="O8198" s="2">
        <f>L8198-M8198-K8198-FIXED_COSTS</f>
        <v>24491.046928189811</v>
      </c>
      <c r="P8198" s="2">
        <f>IF(N8198=1,O8198,"")</f>
        <v>24491.046928189811</v>
      </c>
    </row>
    <row r="8199">
      <c r="A8199" s="6">
        <v>12</v>
      </c>
      <c r="B8199" s="6">
        <v>12</v>
      </c>
      <c r="C8199" s="6">
        <v>11</v>
      </c>
      <c r="D8199" s="6">
        <f>A8199+B8199+C8199</f>
        <v>35</v>
      </c>
      <c r="E8199" s="5">
        <f>IF(A8199=0,0,A8199*LABOR_HRS_WK_TOM*SEASON_WEEKS*(1+DIM_PCT_TOM)^A8199)</f>
        <v>3389.5026468586834</v>
      </c>
      <c r="F8199" s="5">
        <f>IF(B8199=0,0,B8199*LABOR_HRS_WK_CAR*SEASON_WEEKS*(1+DIM_PCT_CAR)^B8199)</f>
        <v>484.15997672866695</v>
      </c>
      <c r="G8199" s="5">
        <f>IF(C8199=0,0,C8199*LABOR_HRS_WK_MES*SEASON_WEEKS*(1+DIM_PCT_MES)^C8199)</f>
        <v>567.47998644235463</v>
      </c>
      <c r="H8199" s="5">
        <f>E8199+F8199+G8199</f>
        <v>4441.1426100297049</v>
      </c>
      <c r="I8199" s="5">
        <f>MIN(H8199,FARMER_HRS)</f>
        <v>720</v>
      </c>
      <c r="J8199" s="5">
        <f>MAX(0,H8199-FARMER_HRS)</f>
        <v>3721.1426100297049</v>
      </c>
      <c r="K8199" s="2">
        <f>I8199*FARMER_RATE+J8199*TEMP_WORKER_RATE</f>
        <v>89603.170313015711</v>
      </c>
      <c r="L8199" s="2">
        <f>A8199*PRICE_TOM+B8199*PRICE_CAR+C8199*PRICE_MES</f>
        <v>160428</v>
      </c>
      <c r="M8199" s="2">
        <f>A8199*FERT_BED_TOM+B8199*FERT_BED_CAR+C8199*FERT_BED_MES</f>
        <v>25520</v>
      </c>
      <c r="N8199" s="6">
        <f>IF(AND(D8199&lt;=TOTAL_BEDS,J8199&lt;=TEMP_WORKER_MAX*TEMP_WORKER_HRS),1,0)</f>
        <v>1</v>
      </c>
      <c r="O8199" s="2">
        <f>L8199-M8199-K8199-FIXED_COSTS</f>
        <v>25304.829686984289</v>
      </c>
      <c r="P8199" s="2">
        <f>IF(N8199=1,O8199,"")</f>
        <v>25304.829686984289</v>
      </c>
    </row>
    <row r="8200">
      <c r="A8200" s="6">
        <v>12</v>
      </c>
      <c r="B8200" s="6">
        <v>12</v>
      </c>
      <c r="C8200" s="6">
        <v>12</v>
      </c>
      <c r="D8200" s="6">
        <f>A8200+B8200+C8200</f>
        <v>36</v>
      </c>
      <c r="E8200" s="5">
        <f>IF(A8200=0,0,A8200*LABOR_HRS_WK_TOM*SEASON_WEEKS*(1+DIM_PCT_TOM)^A8200)</f>
        <v>3389.5026468586834</v>
      </c>
      <c r="F8200" s="5">
        <f>IF(B8200=0,0,B8200*LABOR_HRS_WK_CAR*SEASON_WEEKS*(1+DIM_PCT_CAR)^B8200)</f>
        <v>484.15997672866695</v>
      </c>
      <c r="G8200" s="5">
        <f>IF(C8200=0,0,C8200*LABOR_HRS_WK_MES*SEASON_WEEKS*(1+DIM_PCT_MES)^C8200)</f>
        <v>626.807439570419</v>
      </c>
      <c r="H8200" s="5">
        <f>E8200+F8200+G8200</f>
        <v>4500.47006315777</v>
      </c>
      <c r="I8200" s="5">
        <f>MIN(H8200,FARMER_HRS)</f>
        <v>720</v>
      </c>
      <c r="J8200" s="5">
        <f>MAX(0,H8200-FARMER_HRS)</f>
        <v>3780.47006315777</v>
      </c>
      <c r="K8200" s="2">
        <f>I8200*FARMER_RATE+J8200*TEMP_WORKER_RATE</f>
        <v>90633.160818711287</v>
      </c>
      <c r="L8200" s="2">
        <f>A8200*PRICE_TOM+B8200*PRICE_CAR+C8200*PRICE_MES</f>
        <v>163128</v>
      </c>
      <c r="M8200" s="2">
        <f>A8200*FERT_BED_TOM+B8200*FERT_BED_CAR+C8200*FERT_BED_MES</f>
        <v>26400</v>
      </c>
      <c r="N8200" s="6">
        <f>IF(AND(D8200&lt;=TOTAL_BEDS,J8200&lt;=TEMP_WORKER_MAX*TEMP_WORKER_HRS),1,0)</f>
        <v>1</v>
      </c>
      <c r="O8200" s="2">
        <f>L8200-M8200-K8200-FIXED_COSTS</f>
        <v>26094.839181288713</v>
      </c>
      <c r="P8200" s="2">
        <f>IF(N8200=1,O8200,"")</f>
        <v>26094.839181288713</v>
      </c>
    </row>
    <row r="8201">
      <c r="A8201" s="6">
        <v>12</v>
      </c>
      <c r="B8201" s="6">
        <v>12</v>
      </c>
      <c r="C8201" s="6">
        <v>13</v>
      </c>
      <c r="D8201" s="6">
        <f>A8201+B8201+C8201</f>
        <v>37</v>
      </c>
      <c r="E8201" s="5">
        <f>IF(A8201=0,0,A8201*LABOR_HRS_WK_TOM*SEASON_WEEKS*(1+DIM_PCT_TOM)^A8201)</f>
        <v>3389.5026468586834</v>
      </c>
      <c r="F8201" s="5">
        <f>IF(B8201=0,0,B8201*LABOR_HRS_WK_CAR*SEASON_WEEKS*(1+DIM_PCT_CAR)^B8201)</f>
        <v>484.15997672866695</v>
      </c>
      <c r="G8201" s="5">
        <f>IF(C8201=0,0,C8201*LABOR_HRS_WK_MES*SEASON_WEEKS*(1+DIM_PCT_MES)^C8201)</f>
        <v>687.52941027880331</v>
      </c>
      <c r="H8201" s="5">
        <f>E8201+F8201+G8201</f>
        <v>4561.1920338661539</v>
      </c>
      <c r="I8201" s="5">
        <f>MIN(H8201,FARMER_HRS)</f>
        <v>720</v>
      </c>
      <c r="J8201" s="5">
        <f>MAX(0,H8201-FARMER_HRS)</f>
        <v>3841.1920338661539</v>
      </c>
      <c r="K8201" s="2">
        <f>I8201*FARMER_RATE+J8201*TEMP_WORKER_RATE</f>
        <v>91687.361699065164</v>
      </c>
      <c r="L8201" s="2">
        <f>A8201*PRICE_TOM+B8201*PRICE_CAR+C8201*PRICE_MES</f>
        <v>165828</v>
      </c>
      <c r="M8201" s="2">
        <f>A8201*FERT_BED_TOM+B8201*FERT_BED_CAR+C8201*FERT_BED_MES</f>
        <v>27280</v>
      </c>
      <c r="N8201" s="6">
        <f>IF(AND(D8201&lt;=TOTAL_BEDS,J8201&lt;=TEMP_WORKER_MAX*TEMP_WORKER_HRS),1,0)</f>
        <v>1</v>
      </c>
      <c r="O8201" s="2">
        <f>L8201-M8201-K8201-FIXED_COSTS</f>
        <v>26860.638300934836</v>
      </c>
      <c r="P8201" s="2">
        <f>IF(N8201=1,O8201,"")</f>
        <v>26860.638300934836</v>
      </c>
    </row>
    <row r="8202">
      <c r="A8202" s="6">
        <v>12</v>
      </c>
      <c r="B8202" s="6">
        <v>12</v>
      </c>
      <c r="C8202" s="6">
        <v>14</v>
      </c>
      <c r="D8202" s="6">
        <f>A8202+B8202+C8202</f>
        <v>38</v>
      </c>
      <c r="E8202" s="5">
        <f>IF(A8202=0,0,A8202*LABOR_HRS_WK_TOM*SEASON_WEEKS*(1+DIM_PCT_TOM)^A8202)</f>
        <v>3389.5026468586834</v>
      </c>
      <c r="F8202" s="5">
        <f>IF(B8202=0,0,B8202*LABOR_HRS_WK_CAR*SEASON_WEEKS*(1+DIM_PCT_CAR)^B8202)</f>
        <v>484.15997672866695</v>
      </c>
      <c r="G8202" s="5">
        <f>IF(C8202=0,0,C8202*LABOR_HRS_WK_MES*SEASON_WEEKS*(1+DIM_PCT_MES)^C8202)</f>
        <v>749.67149159246435</v>
      </c>
      <c r="H8202" s="5">
        <f>E8202+F8202+G8202</f>
        <v>4623.3341151798149</v>
      </c>
      <c r="I8202" s="5">
        <f>MIN(H8202,FARMER_HRS)</f>
        <v>720</v>
      </c>
      <c r="J8202" s="5">
        <f>MAX(0,H8202-FARMER_HRS)</f>
        <v>3903.3341151798149</v>
      </c>
      <c r="K8202" s="2">
        <f>I8202*FARMER_RATE+J8202*TEMP_WORKER_RATE</f>
        <v>92766.217277427335</v>
      </c>
      <c r="L8202" s="2">
        <f>A8202*PRICE_TOM+B8202*PRICE_CAR+C8202*PRICE_MES</f>
        <v>168528</v>
      </c>
      <c r="M8202" s="2">
        <f>A8202*FERT_BED_TOM+B8202*FERT_BED_CAR+C8202*FERT_BED_MES</f>
        <v>28160</v>
      </c>
      <c r="N8202" s="6">
        <f>IF(AND(D8202&lt;=TOTAL_BEDS,J8202&lt;=TEMP_WORKER_MAX*TEMP_WORKER_HRS),1,0)</f>
        <v>1</v>
      </c>
      <c r="O8202" s="2">
        <f>L8202-M8202-K8202-FIXED_COSTS</f>
        <v>27601.782722572665</v>
      </c>
      <c r="P8202" s="2">
        <f>IF(N8202=1,O8202,"")</f>
        <v>27601.782722572665</v>
      </c>
    </row>
    <row r="8203">
      <c r="A8203" s="6">
        <v>12</v>
      </c>
      <c r="B8203" s="6">
        <v>12</v>
      </c>
      <c r="C8203" s="6">
        <v>15</v>
      </c>
      <c r="D8203" s="6">
        <f>A8203+B8203+C8203</f>
        <v>39</v>
      </c>
      <c r="E8203" s="5">
        <f>IF(A8203=0,0,A8203*LABOR_HRS_WK_TOM*SEASON_WEEKS*(1+DIM_PCT_TOM)^A8203)</f>
        <v>3389.5026468586834</v>
      </c>
      <c r="F8203" s="5">
        <f>IF(B8203=0,0,B8203*LABOR_HRS_WK_CAR*SEASON_WEEKS*(1+DIM_PCT_CAR)^B8203)</f>
        <v>484.15997672866695</v>
      </c>
      <c r="G8203" s="5">
        <f>IF(C8203=0,0,C8203*LABOR_HRS_WK_MES*SEASON_WEEKS*(1+DIM_PCT_MES)^C8203)</f>
        <v>813.25969846861074</v>
      </c>
      <c r="H8203" s="5">
        <f>E8203+F8203+G8203</f>
        <v>4686.9223220559616</v>
      </c>
      <c r="I8203" s="5">
        <f>MIN(H8203,FARMER_HRS)</f>
        <v>720</v>
      </c>
      <c r="J8203" s="5">
        <f>MAX(0,H8203-FARMER_HRS)</f>
        <v>3966.9223220559616</v>
      </c>
      <c r="K8203" s="2">
        <f>I8203*FARMER_RATE+J8203*TEMP_WORKER_RATE</f>
        <v>93870.179202360436</v>
      </c>
      <c r="L8203" s="2">
        <f>A8203*PRICE_TOM+B8203*PRICE_CAR+C8203*PRICE_MES</f>
        <v>171228</v>
      </c>
      <c r="M8203" s="2">
        <f>A8203*FERT_BED_TOM+B8203*FERT_BED_CAR+C8203*FERT_BED_MES</f>
        <v>29040</v>
      </c>
      <c r="N8203" s="6">
        <f>IF(AND(D8203&lt;=TOTAL_BEDS,J8203&lt;=TEMP_WORKER_MAX*TEMP_WORKER_HRS),1,0)</f>
        <v>1</v>
      </c>
      <c r="O8203" s="2">
        <f>L8203-M8203-K8203-FIXED_COSTS</f>
        <v>28317.820797639564</v>
      </c>
      <c r="P8203" s="2">
        <f>IF(N8203=1,O8203,"")</f>
        <v>28317.820797639564</v>
      </c>
    </row>
    <row r="8204">
      <c r="A8204" s="6">
        <v>12</v>
      </c>
      <c r="B8204" s="6">
        <v>12</v>
      </c>
      <c r="C8204" s="6">
        <v>16</v>
      </c>
      <c r="D8204" s="6">
        <f>A8204+B8204+C8204</f>
        <v>40</v>
      </c>
      <c r="E8204" s="5">
        <f>IF(A8204=0,0,A8204*LABOR_HRS_WK_TOM*SEASON_WEEKS*(1+DIM_PCT_TOM)^A8204)</f>
        <v>3389.5026468586834</v>
      </c>
      <c r="F8204" s="5">
        <f>IF(B8204=0,0,B8204*LABOR_HRS_WK_CAR*SEASON_WEEKS*(1+DIM_PCT_CAR)^B8204)</f>
        <v>484.15997672866695</v>
      </c>
      <c r="G8204" s="5">
        <f>IF(C8204=0,0,C8204*LABOR_HRS_WK_MES*SEASON_WEEKS*(1+DIM_PCT_MES)^C8204)</f>
        <v>878.32047434609967</v>
      </c>
      <c r="H8204" s="5">
        <f>E8204+F8204+G8204</f>
        <v>4751.98309793345</v>
      </c>
      <c r="I8204" s="5">
        <f>MIN(H8204,FARMER_HRS)</f>
        <v>720</v>
      </c>
      <c r="J8204" s="5">
        <f>MAX(0,H8204-FARMER_HRS)</f>
        <v>4031.98309793345</v>
      </c>
      <c r="K8204" s="2">
        <f>I8204*FARMER_RATE+J8204*TEMP_WORKER_RATE</f>
        <v>94999.706561344618</v>
      </c>
      <c r="L8204" s="2">
        <f>A8204*PRICE_TOM+B8204*PRICE_CAR+C8204*PRICE_MES</f>
        <v>173928</v>
      </c>
      <c r="M8204" s="2">
        <f>A8204*FERT_BED_TOM+B8204*FERT_BED_CAR+C8204*FERT_BED_MES</f>
        <v>29920</v>
      </c>
      <c r="N8204" s="6">
        <f>IF(AND(D8204&lt;=TOTAL_BEDS,J8204&lt;=TEMP_WORKER_MAX*TEMP_WORKER_HRS),1,0)</f>
        <v>1</v>
      </c>
      <c r="O8204" s="2">
        <f>L8204-M8204-K8204-FIXED_COSTS</f>
        <v>29008.293438655382</v>
      </c>
      <c r="P8204" s="2">
        <f>IF(N8204=1,O8204,"")</f>
        <v>29008.293438655382</v>
      </c>
    </row>
    <row r="8205">
      <c r="A8205" s="6">
        <v>12</v>
      </c>
      <c r="B8205" s="6">
        <v>12</v>
      </c>
      <c r="C8205" s="6">
        <v>17</v>
      </c>
      <c r="D8205" s="6">
        <f>A8205+B8205+C8205</f>
        <v>41</v>
      </c>
      <c r="E8205" s="5">
        <f>IF(A8205=0,0,A8205*LABOR_HRS_WK_TOM*SEASON_WEEKS*(1+DIM_PCT_TOM)^A8205)</f>
        <v>3389.5026468586834</v>
      </c>
      <c r="F8205" s="5">
        <f>IF(B8205=0,0,B8205*LABOR_HRS_WK_CAR*SEASON_WEEKS*(1+DIM_PCT_CAR)^B8205)</f>
        <v>484.15997672866695</v>
      </c>
      <c r="G8205" s="5">
        <f>IF(C8205=0,0,C8205*LABOR_HRS_WK_MES*SEASON_WEEKS*(1+DIM_PCT_MES)^C8205)</f>
        <v>944.88069779263992</v>
      </c>
      <c r="H8205" s="5">
        <f>E8205+F8205+G8205</f>
        <v>4818.5433213799906</v>
      </c>
      <c r="I8205" s="5">
        <f>MIN(H8205,FARMER_HRS)</f>
        <v>720</v>
      </c>
      <c r="J8205" s="5">
        <f>MAX(0,H8205-FARMER_HRS)</f>
        <v>4098.5433213799906</v>
      </c>
      <c r="K8205" s="2">
        <f>I8205*FARMER_RATE+J8205*TEMP_WORKER_RATE</f>
        <v>96155.265996180387</v>
      </c>
      <c r="L8205" s="2">
        <f>A8205*PRICE_TOM+B8205*PRICE_CAR+C8205*PRICE_MES</f>
        <v>176628</v>
      </c>
      <c r="M8205" s="2">
        <f>A8205*FERT_BED_TOM+B8205*FERT_BED_CAR+C8205*FERT_BED_MES</f>
        <v>30800</v>
      </c>
      <c r="N8205" s="6">
        <f>IF(AND(D8205&lt;=TOTAL_BEDS,J8205&lt;=TEMP_WORKER_MAX*TEMP_WORKER_HRS),1,0)</f>
        <v>1</v>
      </c>
      <c r="O8205" s="2">
        <f>L8205-M8205-K8205-FIXED_COSTS</f>
        <v>29672.734003819613</v>
      </c>
      <c r="P8205" s="2">
        <f>IF(N8205=1,O8205,"")</f>
        <v>29672.734003819613</v>
      </c>
    </row>
    <row r="8206">
      <c r="A8206" s="6">
        <v>12</v>
      </c>
      <c r="B8206" s="6">
        <v>12</v>
      </c>
      <c r="C8206" s="6">
        <v>18</v>
      </c>
      <c r="D8206" s="6">
        <f>A8206+B8206+C8206</f>
        <v>42</v>
      </c>
      <c r="E8206" s="5">
        <f>IF(A8206=0,0,A8206*LABOR_HRS_WK_TOM*SEASON_WEEKS*(1+DIM_PCT_TOM)^A8206)</f>
        <v>3389.5026468586834</v>
      </c>
      <c r="F8206" s="5">
        <f>IF(B8206=0,0,B8206*LABOR_HRS_WK_CAR*SEASON_WEEKS*(1+DIM_PCT_CAR)^B8206)</f>
        <v>484.15997672866695</v>
      </c>
      <c r="G8206" s="5">
        <f>IF(C8206=0,0,C8206*LABOR_HRS_WK_MES*SEASON_WEEKS*(1+DIM_PCT_MES)^C8206)</f>
        <v>1012.9676892512272</v>
      </c>
      <c r="H8206" s="5">
        <f>E8206+F8206+G8206</f>
        <v>4886.630312838578</v>
      </c>
      <c r="I8206" s="5">
        <f>MIN(H8206,FARMER_HRS)</f>
        <v>720</v>
      </c>
      <c r="J8206" s="5">
        <f>MAX(0,H8206-FARMER_HRS)</f>
        <v>4166.630312838578</v>
      </c>
      <c r="K8206" s="2">
        <f>I8206*FARMER_RATE+J8206*TEMP_WORKER_RATE</f>
        <v>97337.3318201142</v>
      </c>
      <c r="L8206" s="2">
        <f>A8206*PRICE_TOM+B8206*PRICE_CAR+C8206*PRICE_MES</f>
        <v>179328</v>
      </c>
      <c r="M8206" s="2">
        <f>A8206*FERT_BED_TOM+B8206*FERT_BED_CAR+C8206*FERT_BED_MES</f>
        <v>31680</v>
      </c>
      <c r="N8206" s="6">
        <f>IF(AND(D8206&lt;=TOTAL_BEDS,J8206&lt;=TEMP_WORKER_MAX*TEMP_WORKER_HRS),1,0)</f>
        <v>1</v>
      </c>
      <c r="O8206" s="2">
        <f>L8206-M8206-K8206-FIXED_COSTS</f>
        <v>30310.668179885804</v>
      </c>
      <c r="P8206" s="2">
        <f>IF(N8206=1,O8206,"")</f>
        <v>30310.668179885804</v>
      </c>
    </row>
    <row r="8207">
      <c r="A8207" s="6">
        <v>12</v>
      </c>
      <c r="B8207" s="6">
        <v>12</v>
      </c>
      <c r="C8207" s="6">
        <v>19</v>
      </c>
      <c r="D8207" s="6">
        <f>A8207+B8207+C8207</f>
        <v>43</v>
      </c>
      <c r="E8207" s="5">
        <f>IF(A8207=0,0,A8207*LABOR_HRS_WK_TOM*SEASON_WEEKS*(1+DIM_PCT_TOM)^A8207)</f>
        <v>3389.5026468586834</v>
      </c>
      <c r="F8207" s="5">
        <f>IF(B8207=0,0,B8207*LABOR_HRS_WK_CAR*SEASON_WEEKS*(1+DIM_PCT_CAR)^B8207)</f>
        <v>484.15997672866695</v>
      </c>
      <c r="G8207" s="5">
        <f>IF(C8207=0,0,C8207*LABOR_HRS_WK_MES*SEASON_WEEKS*(1+DIM_PCT_MES)^C8207)</f>
        <v>1082.6092178872491</v>
      </c>
      <c r="H8207" s="5">
        <f>E8207+F8207+G8207</f>
        <v>4956.2718414746</v>
      </c>
      <c r="I8207" s="5">
        <f>MIN(H8207,FARMER_HRS)</f>
        <v>720</v>
      </c>
      <c r="J8207" s="5">
        <f>MAX(0,H8207-FARMER_HRS)</f>
        <v>4236.2718414746</v>
      </c>
      <c r="K8207" s="2">
        <f>I8207*FARMER_RATE+J8207*TEMP_WORKER_RATE</f>
        <v>98546.3861367118</v>
      </c>
      <c r="L8207" s="2">
        <f>A8207*PRICE_TOM+B8207*PRICE_CAR+C8207*PRICE_MES</f>
        <v>182028</v>
      </c>
      <c r="M8207" s="2">
        <f>A8207*FERT_BED_TOM+B8207*FERT_BED_CAR+C8207*FERT_BED_MES</f>
        <v>32560</v>
      </c>
      <c r="N8207" s="6">
        <f>IF(AND(D8207&lt;=TOTAL_BEDS,J8207&lt;=TEMP_WORKER_MAX*TEMP_WORKER_HRS),1,0)</f>
        <v>1</v>
      </c>
      <c r="O8207" s="2">
        <f>L8207-M8207-K8207-FIXED_COSTS</f>
        <v>30921.613863288207</v>
      </c>
      <c r="P8207" s="2">
        <f>IF(N8207=1,O8207,"")</f>
        <v>30921.613863288207</v>
      </c>
    </row>
    <row r="8208">
      <c r="A8208" s="6">
        <v>12</v>
      </c>
      <c r="B8208" s="6">
        <v>12</v>
      </c>
      <c r="C8208" s="6">
        <v>20</v>
      </c>
      <c r="D8208" s="6">
        <f>A8208+B8208+C8208</f>
        <v>44</v>
      </c>
      <c r="E8208" s="5">
        <f>IF(A8208=0,0,A8208*LABOR_HRS_WK_TOM*SEASON_WEEKS*(1+DIM_PCT_TOM)^A8208)</f>
        <v>3389.5026468586834</v>
      </c>
      <c r="F8208" s="5">
        <f>IF(B8208=0,0,B8208*LABOR_HRS_WK_CAR*SEASON_WEEKS*(1+DIM_PCT_CAR)^B8208)</f>
        <v>484.15997672866695</v>
      </c>
      <c r="G8208" s="5">
        <f>IF(C8208=0,0,C8208*LABOR_HRS_WK_MES*SEASON_WEEKS*(1+DIM_PCT_MES)^C8208)</f>
        <v>1153.8335085377259</v>
      </c>
      <c r="H8208" s="5">
        <f>E8208+F8208+G8208</f>
        <v>5027.4961321250767</v>
      </c>
      <c r="I8208" s="5">
        <f>MIN(H8208,FARMER_HRS)</f>
        <v>720</v>
      </c>
      <c r="J8208" s="5">
        <f>MAX(0,H8208-FARMER_HRS)</f>
        <v>4307.4961321250767</v>
      </c>
      <c r="K8208" s="2">
        <f>I8208*FARMER_RATE+J8208*TEMP_WORKER_RATE</f>
        <v>99782.9189605048</v>
      </c>
      <c r="L8208" s="2">
        <f>A8208*PRICE_TOM+B8208*PRICE_CAR+C8208*PRICE_MES</f>
        <v>184728</v>
      </c>
      <c r="M8208" s="2">
        <f>A8208*FERT_BED_TOM+B8208*FERT_BED_CAR+C8208*FERT_BED_MES</f>
        <v>33440</v>
      </c>
      <c r="N8208" s="6">
        <f>IF(AND(D8208&lt;=TOTAL_BEDS,J8208&lt;=TEMP_WORKER_MAX*TEMP_WORKER_HRS),1,0)</f>
        <v>1</v>
      </c>
      <c r="O8208" s="2">
        <f>L8208-M8208-K8208-FIXED_COSTS</f>
        <v>31505.0810394952</v>
      </c>
      <c r="P8208" s="2">
        <f>IF(N8208=1,O8208,"")</f>
        <v>31505.0810394952</v>
      </c>
    </row>
    <row r="8209">
      <c r="A8209" s="6">
        <v>12</v>
      </c>
      <c r="B8209" s="6">
        <v>12</v>
      </c>
      <c r="C8209" s="6">
        <v>21</v>
      </c>
      <c r="D8209" s="6">
        <f>A8209+B8209+C8209</f>
        <v>45</v>
      </c>
      <c r="E8209" s="5">
        <f>IF(A8209=0,0,A8209*LABOR_HRS_WK_TOM*SEASON_WEEKS*(1+DIM_PCT_TOM)^A8209)</f>
        <v>3389.5026468586834</v>
      </c>
      <c r="F8209" s="5">
        <f>IF(B8209=0,0,B8209*LABOR_HRS_WK_CAR*SEASON_WEEKS*(1+DIM_PCT_CAR)^B8209)</f>
        <v>484.15997672866695</v>
      </c>
      <c r="G8209" s="5">
        <f>IF(C8209=0,0,C8209*LABOR_HRS_WK_MES*SEASON_WEEKS*(1+DIM_PCT_MES)^C8209)</f>
        <v>1226.6692487641699</v>
      </c>
      <c r="H8209" s="5">
        <f>E8209+F8209+G8209</f>
        <v>5100.33187235152</v>
      </c>
      <c r="I8209" s="5">
        <f>MIN(H8209,FARMER_HRS)</f>
        <v>720</v>
      </c>
      <c r="J8209" s="5">
        <f>MAX(0,H8209-FARMER_HRS)</f>
        <v>4380.33187235152</v>
      </c>
      <c r="K8209" s="2">
        <f>I8209*FARMER_RATE+J8209*TEMP_WORKER_RATE</f>
        <v>101047.42833943611</v>
      </c>
      <c r="L8209" s="2">
        <f>A8209*PRICE_TOM+B8209*PRICE_CAR+C8209*PRICE_MES</f>
        <v>187428</v>
      </c>
      <c r="M8209" s="2">
        <f>A8209*FERT_BED_TOM+B8209*FERT_BED_CAR+C8209*FERT_BED_MES</f>
        <v>34320</v>
      </c>
      <c r="N8209" s="6">
        <f>IF(AND(D8209&lt;=TOTAL_BEDS,J8209&lt;=TEMP_WORKER_MAX*TEMP_WORKER_HRS),1,0)</f>
        <v>1</v>
      </c>
      <c r="O8209" s="2">
        <f>L8209-M8209-K8209-FIXED_COSTS</f>
        <v>32060.571660563888</v>
      </c>
      <c r="P8209" s="2">
        <f>IF(N8209=1,O8209,"")</f>
        <v>32060.571660563888</v>
      </c>
    </row>
    <row r="8210">
      <c r="A8210" s="6">
        <v>12</v>
      </c>
      <c r="B8210" s="6">
        <v>12</v>
      </c>
      <c r="C8210" s="6">
        <v>22</v>
      </c>
      <c r="D8210" s="6">
        <f>A8210+B8210+C8210</f>
        <v>46</v>
      </c>
      <c r="E8210" s="5">
        <f>IF(A8210=0,0,A8210*LABOR_HRS_WK_TOM*SEASON_WEEKS*(1+DIM_PCT_TOM)^A8210)</f>
        <v>3389.5026468586834</v>
      </c>
      <c r="F8210" s="5">
        <f>IF(B8210=0,0,B8210*LABOR_HRS_WK_CAR*SEASON_WEEKS*(1+DIM_PCT_CAR)^B8210)</f>
        <v>484.15997672866695</v>
      </c>
      <c r="G8210" s="5">
        <f>IF(C8210=0,0,C8210*LABOR_HRS_WK_MES*SEASON_WEEKS*(1+DIM_PCT_MES)^C8210)</f>
        <v>1301.1455960105659</v>
      </c>
      <c r="H8210" s="5">
        <f>E8210+F8210+G8210</f>
        <v>5174.8082195979168</v>
      </c>
      <c r="I8210" s="5">
        <f>MIN(H8210,FARMER_HRS)</f>
        <v>720</v>
      </c>
      <c r="J8210" s="5">
        <f>MAX(0,H8210-FARMER_HRS)</f>
        <v>4454.8082195979168</v>
      </c>
      <c r="K8210" s="2">
        <f>I8210*FARMER_RATE+J8210*TEMP_WORKER_RATE</f>
        <v>102340.42047913049</v>
      </c>
      <c r="L8210" s="2">
        <f>A8210*PRICE_TOM+B8210*PRICE_CAR+C8210*PRICE_MES</f>
        <v>190128</v>
      </c>
      <c r="M8210" s="2">
        <f>A8210*FERT_BED_TOM+B8210*FERT_BED_CAR+C8210*FERT_BED_MES</f>
        <v>35200</v>
      </c>
      <c r="N8210" s="6">
        <f>IF(AND(D8210&lt;=TOTAL_BEDS,J8210&lt;=TEMP_WORKER_MAX*TEMP_WORKER_HRS),1,0)</f>
        <v>1</v>
      </c>
      <c r="O8210" s="2">
        <f>L8210-M8210-K8210-FIXED_COSTS</f>
        <v>32587.579520869505</v>
      </c>
      <c r="P8210" s="2">
        <f>IF(N8210=1,O8210,"")</f>
        <v>32587.579520869505</v>
      </c>
    </row>
    <row r="8211">
      <c r="A8211" s="6">
        <v>12</v>
      </c>
      <c r="B8211" s="6">
        <v>12</v>
      </c>
      <c r="C8211" s="6">
        <v>23</v>
      </c>
      <c r="D8211" s="6">
        <f>A8211+B8211+C8211</f>
        <v>47</v>
      </c>
      <c r="E8211" s="5">
        <f>IF(A8211=0,0,A8211*LABOR_HRS_WK_TOM*SEASON_WEEKS*(1+DIM_PCT_TOM)^A8211)</f>
        <v>3389.5026468586834</v>
      </c>
      <c r="F8211" s="5">
        <f>IF(B8211=0,0,B8211*LABOR_HRS_WK_CAR*SEASON_WEEKS*(1+DIM_PCT_CAR)^B8211)</f>
        <v>484.15997672866695</v>
      </c>
      <c r="G8211" s="5">
        <f>IF(C8211=0,0,C8211*LABOR_HRS_WK_MES*SEASON_WEEKS*(1+DIM_PCT_MES)^C8211)</f>
        <v>1377.2921848680023</v>
      </c>
      <c r="H8211" s="5">
        <f>E8211+F8211+G8211</f>
        <v>5250.9548084553526</v>
      </c>
      <c r="I8211" s="5">
        <f>MIN(H8211,FARMER_HRS)</f>
        <v>720</v>
      </c>
      <c r="J8211" s="5">
        <f>MAX(0,H8211-FARMER_HRS)</f>
        <v>4530.9548084553526</v>
      </c>
      <c r="K8211" s="2">
        <f>I8211*FARMER_RATE+J8211*TEMP_WORKER_RATE</f>
        <v>103662.40986901654</v>
      </c>
      <c r="L8211" s="2">
        <f>A8211*PRICE_TOM+B8211*PRICE_CAR+C8211*PRICE_MES</f>
        <v>192828</v>
      </c>
      <c r="M8211" s="2">
        <f>A8211*FERT_BED_TOM+B8211*FERT_BED_CAR+C8211*FERT_BED_MES</f>
        <v>36080</v>
      </c>
      <c r="N8211" s="6">
        <f>IF(AND(D8211&lt;=TOTAL_BEDS,J8211&lt;=TEMP_WORKER_MAX*TEMP_WORKER_HRS),1,0)</f>
        <v>1</v>
      </c>
      <c r="O8211" s="2">
        <f>L8211-M8211-K8211-FIXED_COSTS</f>
        <v>33085.590130983459</v>
      </c>
      <c r="P8211" s="2">
        <f>IF(N8211=1,O8211,"")</f>
        <v>33085.590130983459</v>
      </c>
    </row>
    <row r="8212">
      <c r="A8212" s="6">
        <v>12</v>
      </c>
      <c r="B8212" s="6">
        <v>12</v>
      </c>
      <c r="C8212" s="6">
        <v>24</v>
      </c>
      <c r="D8212" s="6">
        <f>A8212+B8212+C8212</f>
        <v>48</v>
      </c>
      <c r="E8212" s="5">
        <f>IF(A8212=0,0,A8212*LABOR_HRS_WK_TOM*SEASON_WEEKS*(1+DIM_PCT_TOM)^A8212)</f>
        <v>3389.5026468586834</v>
      </c>
      <c r="F8212" s="5">
        <f>IF(B8212=0,0,B8212*LABOR_HRS_WK_CAR*SEASON_WEEKS*(1+DIM_PCT_CAR)^B8212)</f>
        <v>484.15997672866695</v>
      </c>
      <c r="G8212" s="5">
        <f>IF(C8212=0,0,C8212*LABOR_HRS_WK_MES*SEASON_WEEKS*(1+DIM_PCT_MES)^C8212)</f>
        <v>1455.139134447498</v>
      </c>
      <c r="H8212" s="5">
        <f>E8212+F8212+G8212</f>
        <v>5328.8017580348487</v>
      </c>
      <c r="I8212" s="5">
        <f>MIN(H8212,FARMER_HRS)</f>
        <v>720</v>
      </c>
      <c r="J8212" s="5">
        <f>MAX(0,H8212-FARMER_HRS)</f>
        <v>4608.8017580348487</v>
      </c>
      <c r="K8212" s="2">
        <f>I8212*FARMER_RATE+J8212*TEMP_WORKER_RATE</f>
        <v>105013.91941032723</v>
      </c>
      <c r="L8212" s="2">
        <f>A8212*PRICE_TOM+B8212*PRICE_CAR+C8212*PRICE_MES</f>
        <v>195528</v>
      </c>
      <c r="M8212" s="2">
        <f>A8212*FERT_BED_TOM+B8212*FERT_BED_CAR+C8212*FERT_BED_MES</f>
        <v>36960</v>
      </c>
      <c r="N8212" s="6">
        <f>IF(AND(D8212&lt;=TOTAL_BEDS,J8212&lt;=TEMP_WORKER_MAX*TEMP_WORKER_HRS),1,0)</f>
        <v>1</v>
      </c>
      <c r="O8212" s="2">
        <f>L8212-M8212-K8212-FIXED_COSTS</f>
        <v>33554.080589672769</v>
      </c>
      <c r="P8212" s="2">
        <f>IF(N8212=1,O8212,"")</f>
        <v>33554.080589672769</v>
      </c>
    </row>
    <row r="8213">
      <c r="A8213" s="6">
        <v>12</v>
      </c>
      <c r="B8213" s="6">
        <v>12</v>
      </c>
      <c r="C8213" s="6">
        <v>25</v>
      </c>
      <c r="D8213" s="6">
        <f>A8213+B8213+C8213</f>
        <v>49</v>
      </c>
      <c r="E8213" s="5">
        <f>IF(A8213=0,0,A8213*LABOR_HRS_WK_TOM*SEASON_WEEKS*(1+DIM_PCT_TOM)^A8213)</f>
        <v>3389.5026468586834</v>
      </c>
      <c r="F8213" s="5">
        <f>IF(B8213=0,0,B8213*LABOR_HRS_WK_CAR*SEASON_WEEKS*(1+DIM_PCT_CAR)^B8213)</f>
        <v>484.15997672866695</v>
      </c>
      <c r="G8213" s="5">
        <f>IF(C8213=0,0,C8213*LABOR_HRS_WK_MES*SEASON_WEEKS*(1+DIM_PCT_MES)^C8213)</f>
        <v>1534.7170558625955</v>
      </c>
      <c r="H8213" s="5">
        <f>E8213+F8213+G8213</f>
        <v>5408.3796794499458</v>
      </c>
      <c r="I8213" s="5">
        <f>MIN(H8213,FARMER_HRS)</f>
        <v>720</v>
      </c>
      <c r="J8213" s="5">
        <f>MAX(0,H8213-FARMER_HRS)</f>
        <v>4688.3796794499458</v>
      </c>
      <c r="K8213" s="2">
        <f>I8213*FARMER_RATE+J8213*TEMP_WORKER_RATE</f>
        <v>106395.480546006</v>
      </c>
      <c r="L8213" s="2">
        <f>A8213*PRICE_TOM+B8213*PRICE_CAR+C8213*PRICE_MES</f>
        <v>198228</v>
      </c>
      <c r="M8213" s="2">
        <f>A8213*FERT_BED_TOM+B8213*FERT_BED_CAR+C8213*FERT_BED_MES</f>
        <v>37840</v>
      </c>
      <c r="N8213" s="6">
        <f>IF(AND(D8213&lt;=TOTAL_BEDS,J8213&lt;=TEMP_WORKER_MAX*TEMP_WORKER_HRS),1,0)</f>
        <v>1</v>
      </c>
      <c r="O8213" s="2">
        <f>L8213-M8213-K8213-FIXED_COSTS</f>
        <v>33992.519453994</v>
      </c>
      <c r="P8213" s="2">
        <f>IF(N8213=1,O8213,"")</f>
        <v>33992.519453994</v>
      </c>
    </row>
    <row r="8214">
      <c r="A8214" s="6">
        <v>12</v>
      </c>
      <c r="B8214" s="6">
        <v>12</v>
      </c>
      <c r="C8214" s="6">
        <v>26</v>
      </c>
      <c r="D8214" s="6">
        <f>A8214+B8214+C8214</f>
        <v>50</v>
      </c>
      <c r="E8214" s="5">
        <f>IF(A8214=0,0,A8214*LABOR_HRS_WK_TOM*SEASON_WEEKS*(1+DIM_PCT_TOM)^A8214)</f>
        <v>3389.5026468586834</v>
      </c>
      <c r="F8214" s="5">
        <f>IF(B8214=0,0,B8214*LABOR_HRS_WK_CAR*SEASON_WEEKS*(1+DIM_PCT_CAR)^B8214)</f>
        <v>484.15997672866695</v>
      </c>
      <c r="G8214" s="5">
        <f>IF(C8214=0,0,C8214*LABOR_HRS_WK_MES*SEASON_WEEKS*(1+DIM_PCT_MES)^C8214)</f>
        <v>1616.0570598233128</v>
      </c>
      <c r="H8214" s="5">
        <f>E8214+F8214+G8214</f>
        <v>5489.7196834106635</v>
      </c>
      <c r="I8214" s="5">
        <f>MIN(H8214,FARMER_HRS)</f>
        <v>720</v>
      </c>
      <c r="J8214" s="5">
        <f>MAX(0,H8214-FARMER_HRS)</f>
        <v>4769.7196834106635</v>
      </c>
      <c r="K8214" s="2">
        <f>I8214*FARMER_RATE+J8214*TEMP_WORKER_RATE</f>
        <v>107807.63339254624</v>
      </c>
      <c r="L8214" s="2">
        <f>A8214*PRICE_TOM+B8214*PRICE_CAR+C8214*PRICE_MES</f>
        <v>200928</v>
      </c>
      <c r="M8214" s="2">
        <f>A8214*FERT_BED_TOM+B8214*FERT_BED_CAR+C8214*FERT_BED_MES</f>
        <v>38720</v>
      </c>
      <c r="N8214" s="6">
        <f>IF(AND(D8214&lt;=TOTAL_BEDS,J8214&lt;=TEMP_WORKER_MAX*TEMP_WORKER_HRS),1,0)</f>
        <v>1</v>
      </c>
      <c r="O8214" s="2">
        <f>L8214-M8214-K8214-FIXED_COSTS</f>
        <v>34400.366607453761</v>
      </c>
      <c r="P8214" s="2">
        <f>IF(N8214=1,O8214,"")</f>
        <v>34400.366607453761</v>
      </c>
    </row>
    <row r="8215">
      <c r="A8215" s="6">
        <v>12</v>
      </c>
      <c r="B8215" s="6">
        <v>12</v>
      </c>
      <c r="C8215" s="6">
        <v>27</v>
      </c>
      <c r="D8215" s="6">
        <f>A8215+B8215+C8215</f>
        <v>51</v>
      </c>
      <c r="E8215" s="5">
        <f>IF(A8215=0,0,A8215*LABOR_HRS_WK_TOM*SEASON_WEEKS*(1+DIM_PCT_TOM)^A8215)</f>
        <v>3389.5026468586834</v>
      </c>
      <c r="F8215" s="5">
        <f>IF(B8215=0,0,B8215*LABOR_HRS_WK_CAR*SEASON_WEEKS*(1+DIM_PCT_CAR)^B8215)</f>
        <v>484.15997672866695</v>
      </c>
      <c r="G8215" s="5">
        <f>IF(C8215=0,0,C8215*LABOR_HRS_WK_MES*SEASON_WEEKS*(1+DIM_PCT_MES)^C8215)</f>
        <v>1699.19076434307</v>
      </c>
      <c r="H8215" s="5">
        <f>E8215+F8215+G8215</f>
        <v>5572.8533879304205</v>
      </c>
      <c r="I8215" s="5">
        <f>MIN(H8215,FARMER_HRS)</f>
        <v>720</v>
      </c>
      <c r="J8215" s="5">
        <f>MAX(0,H8215-FARMER_HRS)</f>
        <v>4852.8533879304205</v>
      </c>
      <c r="K8215" s="2">
        <f>I8215*FARMER_RATE+J8215*TEMP_WORKER_RATE</f>
        <v>109250.92687379202</v>
      </c>
      <c r="L8215" s="2">
        <f>A8215*PRICE_TOM+B8215*PRICE_CAR+C8215*PRICE_MES</f>
        <v>203628</v>
      </c>
      <c r="M8215" s="2">
        <f>A8215*FERT_BED_TOM+B8215*FERT_BED_CAR+C8215*FERT_BED_MES</f>
        <v>39600</v>
      </c>
      <c r="N8215" s="6">
        <f>IF(AND(D8215&lt;=TOTAL_BEDS,J8215&lt;=TEMP_WORKER_MAX*TEMP_WORKER_HRS),1,0)</f>
        <v>1</v>
      </c>
      <c r="O8215" s="2">
        <f>L8215-M8215-K8215-FIXED_COSTS</f>
        <v>34777.073126207979</v>
      </c>
      <c r="P8215" s="2">
        <f>IF(N8215=1,O8215,"")</f>
        <v>34777.073126207979</v>
      </c>
    </row>
    <row r="8216">
      <c r="A8216" s="6">
        <v>12</v>
      </c>
      <c r="B8216" s="6">
        <v>12</v>
      </c>
      <c r="C8216" s="6">
        <v>28</v>
      </c>
      <c r="D8216" s="6">
        <f>A8216+B8216+C8216</f>
        <v>52</v>
      </c>
      <c r="E8216" s="5">
        <f>IF(A8216=0,0,A8216*LABOR_HRS_WK_TOM*SEASON_WEEKS*(1+DIM_PCT_TOM)^A8216)</f>
        <v>3389.5026468586834</v>
      </c>
      <c r="F8216" s="5">
        <f>IF(B8216=0,0,B8216*LABOR_HRS_WK_CAR*SEASON_WEEKS*(1+DIM_PCT_CAR)^B8216)</f>
        <v>484.15997672866695</v>
      </c>
      <c r="G8216" s="5">
        <f>IF(C8216=0,0,C8216*LABOR_HRS_WK_MES*SEASON_WEEKS*(1+DIM_PCT_MES)^C8216)</f>
        <v>1784.1503025602233</v>
      </c>
      <c r="H8216" s="5">
        <f>E8216+F8216+G8216</f>
        <v>5657.8129261475733</v>
      </c>
      <c r="I8216" s="5">
        <f>MIN(H8216,FARMER_HRS)</f>
        <v>720</v>
      </c>
      <c r="J8216" s="5">
        <f>MAX(0,H8216-FARMER_HRS)</f>
        <v>4937.8129261475733</v>
      </c>
      <c r="K8216" s="2">
        <f>I8216*FARMER_RATE+J8216*TEMP_WORKER_RATE</f>
        <v>110725.91885672871</v>
      </c>
      <c r="L8216" s="2">
        <f>A8216*PRICE_TOM+B8216*PRICE_CAR+C8216*PRICE_MES</f>
        <v>206328</v>
      </c>
      <c r="M8216" s="2">
        <f>A8216*FERT_BED_TOM+B8216*FERT_BED_CAR+C8216*FERT_BED_MES</f>
        <v>40480</v>
      </c>
      <c r="N8216" s="6">
        <f>IF(AND(D8216&lt;=TOTAL_BEDS,J8216&lt;=TEMP_WORKER_MAX*TEMP_WORKER_HRS),1,0)</f>
        <v>1</v>
      </c>
      <c r="O8216" s="2">
        <f>L8216-M8216-K8216-FIXED_COSTS</f>
        <v>35122.081143271294</v>
      </c>
      <c r="P8216" s="2">
        <f>IF(N8216=1,O8216,"")</f>
        <v>35122.081143271294</v>
      </c>
    </row>
    <row r="8217">
      <c r="A8217" s="6">
        <v>12</v>
      </c>
      <c r="B8217" s="6">
        <v>12</v>
      </c>
      <c r="C8217" s="6">
        <v>29</v>
      </c>
      <c r="D8217" s="6">
        <f>A8217+B8217+C8217</f>
        <v>53</v>
      </c>
      <c r="E8217" s="5">
        <f>IF(A8217=0,0,A8217*LABOR_HRS_WK_TOM*SEASON_WEEKS*(1+DIM_PCT_TOM)^A8217)</f>
        <v>3389.5026468586834</v>
      </c>
      <c r="F8217" s="5">
        <f>IF(B8217=0,0,B8217*LABOR_HRS_WK_CAR*SEASON_WEEKS*(1+DIM_PCT_CAR)^B8217)</f>
        <v>484.15997672866695</v>
      </c>
      <c r="G8217" s="5">
        <f>IF(C8217=0,0,C8217*LABOR_HRS_WK_MES*SEASON_WEEKS*(1+DIM_PCT_MES)^C8217)</f>
        <v>1870.9683306758766</v>
      </c>
      <c r="H8217" s="5">
        <f>E8217+F8217+G8217</f>
        <v>5744.6309542632271</v>
      </c>
      <c r="I8217" s="5">
        <f>MIN(H8217,FARMER_HRS)</f>
        <v>720</v>
      </c>
      <c r="J8217" s="5">
        <f>MAX(0,H8217-FARMER_HRS)</f>
        <v>5024.6309542632271</v>
      </c>
      <c r="K8217" s="2">
        <f>I8217*FARMER_RATE+J8217*TEMP_WORKER_RATE</f>
        <v>112233.17628929214</v>
      </c>
      <c r="L8217" s="2">
        <f>A8217*PRICE_TOM+B8217*PRICE_CAR+C8217*PRICE_MES</f>
        <v>209028</v>
      </c>
      <c r="M8217" s="2">
        <f>A8217*FERT_BED_TOM+B8217*FERT_BED_CAR+C8217*FERT_BED_MES</f>
        <v>41360</v>
      </c>
      <c r="N8217" s="6">
        <f>IF(AND(D8217&lt;=TOTAL_BEDS,J8217&lt;=TEMP_WORKER_MAX*TEMP_WORKER_HRS),1,0)</f>
        <v>1</v>
      </c>
      <c r="O8217" s="2">
        <f>L8217-M8217-K8217-FIXED_COSTS</f>
        <v>35434.82371070786</v>
      </c>
      <c r="P8217" s="2">
        <f>IF(N8217=1,O8217,"")</f>
        <v>35434.82371070786</v>
      </c>
    </row>
    <row r="8218">
      <c r="A8218" s="6">
        <v>12</v>
      </c>
      <c r="B8218" s="6">
        <v>12</v>
      </c>
      <c r="C8218" s="6">
        <v>30</v>
      </c>
      <c r="D8218" s="6">
        <f>A8218+B8218+C8218</f>
        <v>54</v>
      </c>
      <c r="E8218" s="5">
        <f>IF(A8218=0,0,A8218*LABOR_HRS_WK_TOM*SEASON_WEEKS*(1+DIM_PCT_TOM)^A8218)</f>
        <v>3389.5026468586834</v>
      </c>
      <c r="F8218" s="5">
        <f>IF(B8218=0,0,B8218*LABOR_HRS_WK_CAR*SEASON_WEEKS*(1+DIM_PCT_CAR)^B8218)</f>
        <v>484.15997672866695</v>
      </c>
      <c r="G8218" s="5">
        <f>IF(C8218=0,0,C8218*LABOR_HRS_WK_MES*SEASON_WEEKS*(1+DIM_PCT_MES)^C8218)</f>
        <v>1959.6780360096466</v>
      </c>
      <c r="H8218" s="5">
        <f>E8218+F8218+G8218</f>
        <v>5833.3406595969973</v>
      </c>
      <c r="I8218" s="5">
        <f>MIN(H8218,FARMER_HRS)</f>
        <v>720</v>
      </c>
      <c r="J8218" s="5">
        <f>MAX(0,H8218-FARMER_HRS)</f>
        <v>5113.3406595969973</v>
      </c>
      <c r="K8218" s="2">
        <f>I8218*FARMER_RATE+J8218*TEMP_WORKER_RATE</f>
        <v>113773.27534022565</v>
      </c>
      <c r="L8218" s="2">
        <f>A8218*PRICE_TOM+B8218*PRICE_CAR+C8218*PRICE_MES</f>
        <v>211728</v>
      </c>
      <c r="M8218" s="2">
        <f>A8218*FERT_BED_TOM+B8218*FERT_BED_CAR+C8218*FERT_BED_MES</f>
        <v>42240</v>
      </c>
      <c r="N8218" s="6">
        <f>IF(AND(D8218&lt;=TOTAL_BEDS,J8218&lt;=TEMP_WORKER_MAX*TEMP_WORKER_HRS),1,0)</f>
        <v>1</v>
      </c>
      <c r="O8218" s="2">
        <f>L8218-M8218-K8218-FIXED_COSTS</f>
        <v>35714.724659774351</v>
      </c>
      <c r="P8218" s="2">
        <f>IF(N8218=1,O8218,"")</f>
        <v>35714.724659774351</v>
      </c>
    </row>
    <row r="8219">
      <c r="A8219" s="6">
        <v>12</v>
      </c>
      <c r="B8219" s="6">
        <v>13</v>
      </c>
      <c r="C8219" s="6">
        <v>0</v>
      </c>
      <c r="D8219" s="6">
        <f>A8219+B8219+C8219</f>
        <v>25</v>
      </c>
      <c r="E8219" s="5">
        <f>IF(A8219=0,0,A8219*LABOR_HRS_WK_TOM*SEASON_WEEKS*(1+DIM_PCT_TOM)^A8219)</f>
        <v>3389.5026468586834</v>
      </c>
      <c r="F8219" s="5">
        <f>IF(B8219=0,0,B8219*LABOR_HRS_WK_CAR*SEASON_WEEKS*(1+DIM_PCT_CAR)^B8219)</f>
        <v>537.6193074924571</v>
      </c>
      <c r="G8219" s="5">
        <f>IF(C8219=0,0,C8219*LABOR_HRS_WK_MES*SEASON_WEEKS*(1+DIM_PCT_MES)^C8219)</f>
        <v>0</v>
      </c>
      <c r="H8219" s="5">
        <f>E8219+F8219+G8219</f>
        <v>3927.1219543511406</v>
      </c>
      <c r="I8219" s="5">
        <f>MIN(H8219,FARMER_HRS)</f>
        <v>720</v>
      </c>
      <c r="J8219" s="5">
        <f>MAX(0,H8219-FARMER_HRS)</f>
        <v>3207.1219543511406</v>
      </c>
      <c r="K8219" s="2">
        <f>I8219*FARMER_RATE+J8219*TEMP_WORKER_RATE</f>
        <v>80679.200596373965</v>
      </c>
      <c r="L8219" s="2">
        <f>A8219*PRICE_TOM+B8219*PRICE_CAR+C8219*PRICE_MES</f>
        <v>132822</v>
      </c>
      <c r="M8219" s="2">
        <f>A8219*FERT_BED_TOM+B8219*FERT_BED_CAR+C8219*FERT_BED_MES</f>
        <v>16280</v>
      </c>
      <c r="N8219" s="6">
        <f>IF(AND(D8219&lt;=TOTAL_BEDS,J8219&lt;=TEMP_WORKER_MAX*TEMP_WORKER_HRS),1,0)</f>
        <v>1</v>
      </c>
      <c r="O8219" s="2">
        <f>L8219-M8219-K8219-FIXED_COSTS</f>
        <v>15862.799403626035</v>
      </c>
      <c r="P8219" s="2">
        <f>IF(N8219=1,O8219,"")</f>
        <v>15862.799403626035</v>
      </c>
    </row>
    <row r="8220">
      <c r="A8220" s="6">
        <v>12</v>
      </c>
      <c r="B8220" s="6">
        <v>13</v>
      </c>
      <c r="C8220" s="6">
        <v>1</v>
      </c>
      <c r="D8220" s="6">
        <f>A8220+B8220+C8220</f>
        <v>26</v>
      </c>
      <c r="E8220" s="5">
        <f>IF(A8220=0,0,A8220*LABOR_HRS_WK_TOM*SEASON_WEEKS*(1+DIM_PCT_TOM)^A8220)</f>
        <v>3389.5026468586834</v>
      </c>
      <c r="F8220" s="5">
        <f>IF(B8220=0,0,B8220*LABOR_HRS_WK_CAR*SEASON_WEEKS*(1+DIM_PCT_CAR)^B8220)</f>
        <v>537.6193074924571</v>
      </c>
      <c r="G8220" s="5">
        <f>IF(C8220=0,0,C8220*LABOR_HRS_WK_MES*SEASON_WEEKS*(1+DIM_PCT_MES)^C8220)</f>
        <v>45.5625</v>
      </c>
      <c r="H8220" s="5">
        <f>E8220+F8220+G8220</f>
        <v>3972.6844543511406</v>
      </c>
      <c r="I8220" s="5">
        <f>MIN(H8220,FARMER_HRS)</f>
        <v>720</v>
      </c>
      <c r="J8220" s="5">
        <f>MAX(0,H8220-FARMER_HRS)</f>
        <v>3252.6844543511406</v>
      </c>
      <c r="K8220" s="2">
        <f>I8220*FARMER_RATE+J8220*TEMP_WORKER_RATE</f>
        <v>81470.216221373965</v>
      </c>
      <c r="L8220" s="2">
        <f>A8220*PRICE_TOM+B8220*PRICE_CAR+C8220*PRICE_MES</f>
        <v>135522</v>
      </c>
      <c r="M8220" s="2">
        <f>A8220*FERT_BED_TOM+B8220*FERT_BED_CAR+C8220*FERT_BED_MES</f>
        <v>17160</v>
      </c>
      <c r="N8220" s="6">
        <f>IF(AND(D8220&lt;=TOTAL_BEDS,J8220&lt;=TEMP_WORKER_MAX*TEMP_WORKER_HRS),1,0)</f>
        <v>1</v>
      </c>
      <c r="O8220" s="2">
        <f>L8220-M8220-K8220-FIXED_COSTS</f>
        <v>16891.783778626035</v>
      </c>
      <c r="P8220" s="2">
        <f>IF(N8220=1,O8220,"")</f>
        <v>16891.783778626035</v>
      </c>
    </row>
    <row r="8221">
      <c r="A8221" s="6">
        <v>12</v>
      </c>
      <c r="B8221" s="6">
        <v>13</v>
      </c>
      <c r="C8221" s="6">
        <v>2</v>
      </c>
      <c r="D8221" s="6">
        <f>A8221+B8221+C8221</f>
        <v>27</v>
      </c>
      <c r="E8221" s="5">
        <f>IF(A8221=0,0,A8221*LABOR_HRS_WK_TOM*SEASON_WEEKS*(1+DIM_PCT_TOM)^A8221)</f>
        <v>3389.5026468586834</v>
      </c>
      <c r="F8221" s="5">
        <f>IF(B8221=0,0,B8221*LABOR_HRS_WK_CAR*SEASON_WEEKS*(1+DIM_PCT_CAR)^B8221)</f>
        <v>537.6193074924571</v>
      </c>
      <c r="G8221" s="5">
        <f>IF(C8221=0,0,C8221*LABOR_HRS_WK_MES*SEASON_WEEKS*(1+DIM_PCT_MES)^C8221)</f>
        <v>92.2640625</v>
      </c>
      <c r="H8221" s="5">
        <f>E8221+F8221+G8221</f>
        <v>4019.3860168511405</v>
      </c>
      <c r="I8221" s="5">
        <f>MIN(H8221,FARMER_HRS)</f>
        <v>720</v>
      </c>
      <c r="J8221" s="5">
        <f>MAX(0,H8221-FARMER_HRS)</f>
        <v>3299.3860168511405</v>
      </c>
      <c r="K8221" s="2">
        <f>I8221*FARMER_RATE+J8221*TEMP_WORKER_RATE</f>
        <v>82281.007236998965</v>
      </c>
      <c r="L8221" s="2">
        <f>A8221*PRICE_TOM+B8221*PRICE_CAR+C8221*PRICE_MES</f>
        <v>138222</v>
      </c>
      <c r="M8221" s="2">
        <f>A8221*FERT_BED_TOM+B8221*FERT_BED_CAR+C8221*FERT_BED_MES</f>
        <v>18040</v>
      </c>
      <c r="N8221" s="6">
        <f>IF(AND(D8221&lt;=TOTAL_BEDS,J8221&lt;=TEMP_WORKER_MAX*TEMP_WORKER_HRS),1,0)</f>
        <v>1</v>
      </c>
      <c r="O8221" s="2">
        <f>L8221-M8221-K8221-FIXED_COSTS</f>
        <v>17900.992763001035</v>
      </c>
      <c r="P8221" s="2">
        <f>IF(N8221=1,O8221,"")</f>
        <v>17900.992763001035</v>
      </c>
    </row>
    <row r="8222">
      <c r="A8222" s="6">
        <v>12</v>
      </c>
      <c r="B8222" s="6">
        <v>13</v>
      </c>
      <c r="C8222" s="6">
        <v>3</v>
      </c>
      <c r="D8222" s="6">
        <f>A8222+B8222+C8222</f>
        <v>28</v>
      </c>
      <c r="E8222" s="5">
        <f>IF(A8222=0,0,A8222*LABOR_HRS_WK_TOM*SEASON_WEEKS*(1+DIM_PCT_TOM)^A8222)</f>
        <v>3389.5026468586834</v>
      </c>
      <c r="F8222" s="5">
        <f>IF(B8222=0,0,B8222*LABOR_HRS_WK_CAR*SEASON_WEEKS*(1+DIM_PCT_CAR)^B8222)</f>
        <v>537.6193074924571</v>
      </c>
      <c r="G8222" s="5">
        <f>IF(C8222=0,0,C8222*LABOR_HRS_WK_MES*SEASON_WEEKS*(1+DIM_PCT_MES)^C8222)</f>
        <v>140.12604492187498</v>
      </c>
      <c r="H8222" s="5">
        <f>E8222+F8222+G8222</f>
        <v>4067.2479992730155</v>
      </c>
      <c r="I8222" s="5">
        <f>MIN(H8222,FARMER_HRS)</f>
        <v>720</v>
      </c>
      <c r="J8222" s="5">
        <f>MAX(0,H8222-FARMER_HRS)</f>
        <v>3347.2479992730155</v>
      </c>
      <c r="K8222" s="2">
        <f>I8222*FARMER_RATE+J8222*TEMP_WORKER_RATE</f>
        <v>83111.944431823184</v>
      </c>
      <c r="L8222" s="2">
        <f>A8222*PRICE_TOM+B8222*PRICE_CAR+C8222*PRICE_MES</f>
        <v>140922</v>
      </c>
      <c r="M8222" s="2">
        <f>A8222*FERT_BED_TOM+B8222*FERT_BED_CAR+C8222*FERT_BED_MES</f>
        <v>18920</v>
      </c>
      <c r="N8222" s="6">
        <f>IF(AND(D8222&lt;=TOTAL_BEDS,J8222&lt;=TEMP_WORKER_MAX*TEMP_WORKER_HRS),1,0)</f>
        <v>1</v>
      </c>
      <c r="O8222" s="2">
        <f>L8222-M8222-K8222-FIXED_COSTS</f>
        <v>18890.055568176816</v>
      </c>
      <c r="P8222" s="2">
        <f>IF(N8222=1,O8222,"")</f>
        <v>18890.055568176816</v>
      </c>
    </row>
    <row r="8223">
      <c r="A8223" s="6">
        <v>12</v>
      </c>
      <c r="B8223" s="6">
        <v>13</v>
      </c>
      <c r="C8223" s="6">
        <v>4</v>
      </c>
      <c r="D8223" s="6">
        <f>A8223+B8223+C8223</f>
        <v>29</v>
      </c>
      <c r="E8223" s="5">
        <f>IF(A8223=0,0,A8223*LABOR_HRS_WK_TOM*SEASON_WEEKS*(1+DIM_PCT_TOM)^A8223)</f>
        <v>3389.5026468586834</v>
      </c>
      <c r="F8223" s="5">
        <f>IF(B8223=0,0,B8223*LABOR_HRS_WK_CAR*SEASON_WEEKS*(1+DIM_PCT_CAR)^B8223)</f>
        <v>537.6193074924571</v>
      </c>
      <c r="G8223" s="5">
        <f>IF(C8223=0,0,C8223*LABOR_HRS_WK_MES*SEASON_WEEKS*(1+DIM_PCT_MES)^C8223)</f>
        <v>189.17016064453119</v>
      </c>
      <c r="H8223" s="5">
        <f>E8223+F8223+G8223</f>
        <v>4116.2921149956719</v>
      </c>
      <c r="I8223" s="5">
        <f>MIN(H8223,FARMER_HRS)</f>
        <v>720</v>
      </c>
      <c r="J8223" s="5">
        <f>MAX(0,H8223-FARMER_HRS)</f>
        <v>3396.2921149956719</v>
      </c>
      <c r="K8223" s="2">
        <f>I8223*FARMER_RATE+J8223*TEMP_WORKER_RATE</f>
        <v>83963.40477423041</v>
      </c>
      <c r="L8223" s="2">
        <f>A8223*PRICE_TOM+B8223*PRICE_CAR+C8223*PRICE_MES</f>
        <v>143622</v>
      </c>
      <c r="M8223" s="2">
        <f>A8223*FERT_BED_TOM+B8223*FERT_BED_CAR+C8223*FERT_BED_MES</f>
        <v>19800</v>
      </c>
      <c r="N8223" s="6">
        <f>IF(AND(D8223&lt;=TOTAL_BEDS,J8223&lt;=TEMP_WORKER_MAX*TEMP_WORKER_HRS),1,0)</f>
        <v>1</v>
      </c>
      <c r="O8223" s="2">
        <f>L8223-M8223-K8223-FIXED_COSTS</f>
        <v>19858.59522576959</v>
      </c>
      <c r="P8223" s="2">
        <f>IF(N8223=1,O8223,"")</f>
        <v>19858.59522576959</v>
      </c>
    </row>
    <row r="8224">
      <c r="A8224" s="6">
        <v>12</v>
      </c>
      <c r="B8224" s="6">
        <v>13</v>
      </c>
      <c r="C8224" s="6">
        <v>5</v>
      </c>
      <c r="D8224" s="6">
        <f>A8224+B8224+C8224</f>
        <v>30</v>
      </c>
      <c r="E8224" s="5">
        <f>IF(A8224=0,0,A8224*LABOR_HRS_WK_TOM*SEASON_WEEKS*(1+DIM_PCT_TOM)^A8224)</f>
        <v>3389.5026468586834</v>
      </c>
      <c r="F8224" s="5">
        <f>IF(B8224=0,0,B8224*LABOR_HRS_WK_CAR*SEASON_WEEKS*(1+DIM_PCT_CAR)^B8224)</f>
        <v>537.6193074924571</v>
      </c>
      <c r="G8224" s="5">
        <f>IF(C8224=0,0,C8224*LABOR_HRS_WK_MES*SEASON_WEEKS*(1+DIM_PCT_MES)^C8224)</f>
        <v>239.41848456573481</v>
      </c>
      <c r="H8224" s="5">
        <f>E8224+F8224+G8224</f>
        <v>4166.5404389168752</v>
      </c>
      <c r="I8224" s="5">
        <f>MIN(H8224,FARMER_HRS)</f>
        <v>720</v>
      </c>
      <c r="J8224" s="5">
        <f>MAX(0,H8224-FARMER_HRS)</f>
        <v>3446.5404389168752</v>
      </c>
      <c r="K8224" s="2">
        <f>I8224*FARMER_RATE+J8224*TEMP_WORKER_RATE</f>
        <v>84835.771508973528</v>
      </c>
      <c r="L8224" s="2">
        <f>A8224*PRICE_TOM+B8224*PRICE_CAR+C8224*PRICE_MES</f>
        <v>146322</v>
      </c>
      <c r="M8224" s="2">
        <f>A8224*FERT_BED_TOM+B8224*FERT_BED_CAR+C8224*FERT_BED_MES</f>
        <v>20680</v>
      </c>
      <c r="N8224" s="6">
        <f>IF(AND(D8224&lt;=TOTAL_BEDS,J8224&lt;=TEMP_WORKER_MAX*TEMP_WORKER_HRS),1,0)</f>
        <v>1</v>
      </c>
      <c r="O8224" s="2">
        <f>L8224-M8224-K8224-FIXED_COSTS</f>
        <v>20806.228491026472</v>
      </c>
      <c r="P8224" s="2">
        <f>IF(N8224=1,O8224,"")</f>
        <v>20806.228491026472</v>
      </c>
    </row>
    <row r="8225">
      <c r="A8225" s="6">
        <v>12</v>
      </c>
      <c r="B8225" s="6">
        <v>13</v>
      </c>
      <c r="C8225" s="6">
        <v>6</v>
      </c>
      <c r="D8225" s="6">
        <f>A8225+B8225+C8225</f>
        <v>31</v>
      </c>
      <c r="E8225" s="5">
        <f>IF(A8225=0,0,A8225*LABOR_HRS_WK_TOM*SEASON_WEEKS*(1+DIM_PCT_TOM)^A8225)</f>
        <v>3389.5026468586834</v>
      </c>
      <c r="F8225" s="5">
        <f>IF(B8225=0,0,B8225*LABOR_HRS_WK_CAR*SEASON_WEEKS*(1+DIM_PCT_CAR)^B8225)</f>
        <v>537.6193074924571</v>
      </c>
      <c r="G8225" s="5">
        <f>IF(C8225=0,0,C8225*LABOR_HRS_WK_MES*SEASON_WEEKS*(1+DIM_PCT_MES)^C8225)</f>
        <v>290.89345874736773</v>
      </c>
      <c r="H8225" s="5">
        <f>E8225+F8225+G8225</f>
        <v>4218.0154130985084</v>
      </c>
      <c r="I8225" s="5">
        <f>MIN(H8225,FARMER_HRS)</f>
        <v>720</v>
      </c>
      <c r="J8225" s="5">
        <f>MAX(0,H8225-FARMER_HRS)</f>
        <v>3498.0154130985084</v>
      </c>
      <c r="K8225" s="2">
        <f>I8225*FARMER_RATE+J8225*TEMP_WORKER_RATE</f>
        <v>85729.434255182437</v>
      </c>
      <c r="L8225" s="2">
        <f>A8225*PRICE_TOM+B8225*PRICE_CAR+C8225*PRICE_MES</f>
        <v>149022</v>
      </c>
      <c r="M8225" s="2">
        <f>A8225*FERT_BED_TOM+B8225*FERT_BED_CAR+C8225*FERT_BED_MES</f>
        <v>21560</v>
      </c>
      <c r="N8225" s="6">
        <f>IF(AND(D8225&lt;=TOTAL_BEDS,J8225&lt;=TEMP_WORKER_MAX*TEMP_WORKER_HRS),1,0)</f>
        <v>1</v>
      </c>
      <c r="O8225" s="2">
        <f>L8225-M8225-K8225-FIXED_COSTS</f>
        <v>21732.565744817563</v>
      </c>
      <c r="P8225" s="2">
        <f>IF(N8225=1,O8225,"")</f>
        <v>21732.565744817563</v>
      </c>
    </row>
    <row r="8226">
      <c r="A8226" s="6">
        <v>12</v>
      </c>
      <c r="B8226" s="6">
        <v>13</v>
      </c>
      <c r="C8226" s="6">
        <v>7</v>
      </c>
      <c r="D8226" s="6">
        <f>A8226+B8226+C8226</f>
        <v>32</v>
      </c>
      <c r="E8226" s="5">
        <f>IF(A8226=0,0,A8226*LABOR_HRS_WK_TOM*SEASON_WEEKS*(1+DIM_PCT_TOM)^A8226)</f>
        <v>3389.5026468586834</v>
      </c>
      <c r="F8226" s="5">
        <f>IF(B8226=0,0,B8226*LABOR_HRS_WK_CAR*SEASON_WEEKS*(1+DIM_PCT_CAR)^B8226)</f>
        <v>537.6193074924571</v>
      </c>
      <c r="G8226" s="5">
        <f>IF(C8226=0,0,C8226*LABOR_HRS_WK_MES*SEASON_WEEKS*(1+DIM_PCT_MES)^C8226)</f>
        <v>343.61789814532818</v>
      </c>
      <c r="H8226" s="5">
        <f>E8226+F8226+G8226</f>
        <v>4270.7398524964692</v>
      </c>
      <c r="I8226" s="5">
        <f>MIN(H8226,FARMER_HRS)</f>
        <v>720</v>
      </c>
      <c r="J8226" s="5">
        <f>MAX(0,H8226-FARMER_HRS)</f>
        <v>3550.7398524964692</v>
      </c>
      <c r="K8226" s="2">
        <f>I8226*FARMER_RATE+J8226*TEMP_WORKER_RATE</f>
        <v>86644.789105841483</v>
      </c>
      <c r="L8226" s="2">
        <f>A8226*PRICE_TOM+B8226*PRICE_CAR+C8226*PRICE_MES</f>
        <v>151722</v>
      </c>
      <c r="M8226" s="2">
        <f>A8226*FERT_BED_TOM+B8226*FERT_BED_CAR+C8226*FERT_BED_MES</f>
        <v>22440</v>
      </c>
      <c r="N8226" s="6">
        <f>IF(AND(D8226&lt;=TOTAL_BEDS,J8226&lt;=TEMP_WORKER_MAX*TEMP_WORKER_HRS),1,0)</f>
        <v>1</v>
      </c>
      <c r="O8226" s="2">
        <f>L8226-M8226-K8226-FIXED_COSTS</f>
        <v>22637.210894158517</v>
      </c>
      <c r="P8226" s="2">
        <f>IF(N8226=1,O8226,"")</f>
        <v>22637.210894158517</v>
      </c>
    </row>
    <row r="8227">
      <c r="A8227" s="6">
        <v>12</v>
      </c>
      <c r="B8227" s="6">
        <v>13</v>
      </c>
      <c r="C8227" s="6">
        <v>8</v>
      </c>
      <c r="D8227" s="6">
        <f>A8227+B8227+C8227</f>
        <v>33</v>
      </c>
      <c r="E8227" s="5">
        <f>IF(A8227=0,0,A8227*LABOR_HRS_WK_TOM*SEASON_WEEKS*(1+DIM_PCT_TOM)^A8227)</f>
        <v>3389.5026468586834</v>
      </c>
      <c r="F8227" s="5">
        <f>IF(B8227=0,0,B8227*LABOR_HRS_WK_CAR*SEASON_WEEKS*(1+DIM_PCT_CAR)^B8227)</f>
        <v>537.6193074924571</v>
      </c>
      <c r="G8227" s="5">
        <f>IF(C8227=0,0,C8227*LABOR_HRS_WK_MES*SEASON_WEEKS*(1+DIM_PCT_MES)^C8227)</f>
        <v>397.61499642530833</v>
      </c>
      <c r="H8227" s="5">
        <f>E8227+F8227+G8227</f>
        <v>4324.7369507764488</v>
      </c>
      <c r="I8227" s="5">
        <f>MIN(H8227,FARMER_HRS)</f>
        <v>720</v>
      </c>
      <c r="J8227" s="5">
        <f>MAX(0,H8227-FARMER_HRS)</f>
        <v>3604.7369507764488</v>
      </c>
      <c r="K8227" s="2">
        <f>I8227*FARMER_RATE+J8227*TEMP_WORKER_RATE</f>
        <v>87582.238728757788</v>
      </c>
      <c r="L8227" s="2">
        <f>A8227*PRICE_TOM+B8227*PRICE_CAR+C8227*PRICE_MES</f>
        <v>154422</v>
      </c>
      <c r="M8227" s="2">
        <f>A8227*FERT_BED_TOM+B8227*FERT_BED_CAR+C8227*FERT_BED_MES</f>
        <v>23320</v>
      </c>
      <c r="N8227" s="6">
        <f>IF(AND(D8227&lt;=TOTAL_BEDS,J8227&lt;=TEMP_WORKER_MAX*TEMP_WORKER_HRS),1,0)</f>
        <v>1</v>
      </c>
      <c r="O8227" s="2">
        <f>L8227-M8227-K8227-FIXED_COSTS</f>
        <v>23519.761271242212</v>
      </c>
      <c r="P8227" s="2">
        <f>IF(N8227=1,O8227,"")</f>
        <v>23519.761271242212</v>
      </c>
    </row>
    <row r="8228">
      <c r="A8228" s="6">
        <v>12</v>
      </c>
      <c r="B8228" s="6">
        <v>13</v>
      </c>
      <c r="C8228" s="6">
        <v>9</v>
      </c>
      <c r="D8228" s="6">
        <f>A8228+B8228+C8228</f>
        <v>34</v>
      </c>
      <c r="E8228" s="5">
        <f>IF(A8228=0,0,A8228*LABOR_HRS_WK_TOM*SEASON_WEEKS*(1+DIM_PCT_TOM)^A8228)</f>
        <v>3389.5026468586834</v>
      </c>
      <c r="F8228" s="5">
        <f>IF(B8228=0,0,B8228*LABOR_HRS_WK_CAR*SEASON_WEEKS*(1+DIM_PCT_CAR)^B8228)</f>
        <v>537.6193074924571</v>
      </c>
      <c r="G8228" s="5">
        <f>IF(C8228=0,0,C8228*LABOR_HRS_WK_MES*SEASON_WEEKS*(1+DIM_PCT_MES)^C8228)</f>
        <v>452.90833186570273</v>
      </c>
      <c r="H8228" s="5">
        <f>E8228+F8228+G8228</f>
        <v>4380.0302862168437</v>
      </c>
      <c r="I8228" s="5">
        <f>MIN(H8228,FARMER_HRS)</f>
        <v>720</v>
      </c>
      <c r="J8228" s="5">
        <f>MAX(0,H8228-FARMER_HRS)</f>
        <v>3660.0302862168437</v>
      </c>
      <c r="K8228" s="2">
        <f>I8228*FARMER_RATE+J8228*TEMP_WORKER_RATE</f>
        <v>88542.192469042435</v>
      </c>
      <c r="L8228" s="2">
        <f>A8228*PRICE_TOM+B8228*PRICE_CAR+C8228*PRICE_MES</f>
        <v>157122</v>
      </c>
      <c r="M8228" s="2">
        <f>A8228*FERT_BED_TOM+B8228*FERT_BED_CAR+C8228*FERT_BED_MES</f>
        <v>24200</v>
      </c>
      <c r="N8228" s="6">
        <f>IF(AND(D8228&lt;=TOTAL_BEDS,J8228&lt;=TEMP_WORKER_MAX*TEMP_WORKER_HRS),1,0)</f>
        <v>1</v>
      </c>
      <c r="O8228" s="2">
        <f>L8228-M8228-K8228-FIXED_COSTS</f>
        <v>24379.807530957565</v>
      </c>
      <c r="P8228" s="2">
        <f>IF(N8228=1,O8228,"")</f>
        <v>24379.807530957565</v>
      </c>
    </row>
    <row r="8229">
      <c r="A8229" s="6">
        <v>12</v>
      </c>
      <c r="B8229" s="6">
        <v>13</v>
      </c>
      <c r="C8229" s="6">
        <v>10</v>
      </c>
      <c r="D8229" s="6">
        <f>A8229+B8229+C8229</f>
        <v>35</v>
      </c>
      <c r="E8229" s="5">
        <f>IF(A8229=0,0,A8229*LABOR_HRS_WK_TOM*SEASON_WEEKS*(1+DIM_PCT_TOM)^A8229)</f>
        <v>3389.5026468586834</v>
      </c>
      <c r="F8229" s="5">
        <f>IF(B8229=0,0,B8229*LABOR_HRS_WK_CAR*SEASON_WEEKS*(1+DIM_PCT_CAR)^B8229)</f>
        <v>537.6193074924571</v>
      </c>
      <c r="G8229" s="5">
        <f>IF(C8229=0,0,C8229*LABOR_HRS_WK_MES*SEASON_WEEKS*(1+DIM_PCT_MES)^C8229)</f>
        <v>509.52187334891551</v>
      </c>
      <c r="H8229" s="5">
        <f>E8229+F8229+G8229</f>
        <v>4436.6438277000561</v>
      </c>
      <c r="I8229" s="5">
        <f>MIN(H8229,FARMER_HRS)</f>
        <v>720</v>
      </c>
      <c r="J8229" s="5">
        <f>MAX(0,H8229-FARMER_HRS)</f>
        <v>3716.6438277000561</v>
      </c>
      <c r="K8229" s="2">
        <f>I8229*FARMER_RATE+J8229*TEMP_WORKER_RATE</f>
        <v>89525.066453125968</v>
      </c>
      <c r="L8229" s="2">
        <f>A8229*PRICE_TOM+B8229*PRICE_CAR+C8229*PRICE_MES</f>
        <v>159822</v>
      </c>
      <c r="M8229" s="2">
        <f>A8229*FERT_BED_TOM+B8229*FERT_BED_CAR+C8229*FERT_BED_MES</f>
        <v>25080</v>
      </c>
      <c r="N8229" s="6">
        <f>IF(AND(D8229&lt;=TOTAL_BEDS,J8229&lt;=TEMP_WORKER_MAX*TEMP_WORKER_HRS),1,0)</f>
        <v>1</v>
      </c>
      <c r="O8229" s="2">
        <f>L8229-M8229-K8229-FIXED_COSTS</f>
        <v>25216.933546874032</v>
      </c>
      <c r="P8229" s="2">
        <f>IF(N8229=1,O8229,"")</f>
        <v>25216.933546874032</v>
      </c>
    </row>
    <row r="8230">
      <c r="A8230" s="6">
        <v>12</v>
      </c>
      <c r="B8230" s="6">
        <v>13</v>
      </c>
      <c r="C8230" s="6">
        <v>11</v>
      </c>
      <c r="D8230" s="6">
        <f>A8230+B8230+C8230</f>
        <v>36</v>
      </c>
      <c r="E8230" s="5">
        <f>IF(A8230=0,0,A8230*LABOR_HRS_WK_TOM*SEASON_WEEKS*(1+DIM_PCT_TOM)^A8230)</f>
        <v>3389.5026468586834</v>
      </c>
      <c r="F8230" s="5">
        <f>IF(B8230=0,0,B8230*LABOR_HRS_WK_CAR*SEASON_WEEKS*(1+DIM_PCT_CAR)^B8230)</f>
        <v>537.6193074924571</v>
      </c>
      <c r="G8230" s="5">
        <f>IF(C8230=0,0,C8230*LABOR_HRS_WK_MES*SEASON_WEEKS*(1+DIM_PCT_MES)^C8230)</f>
        <v>567.47998644235463</v>
      </c>
      <c r="H8230" s="5">
        <f>E8230+F8230+G8230</f>
        <v>4494.6019407934955</v>
      </c>
      <c r="I8230" s="5">
        <f>MIN(H8230,FARMER_HRS)</f>
        <v>720</v>
      </c>
      <c r="J8230" s="5">
        <f>MAX(0,H8230-FARMER_HRS)</f>
        <v>3774.6019407934955</v>
      </c>
      <c r="K8230" s="2">
        <f>I8230*FARMER_RATE+J8230*TEMP_WORKER_RATE</f>
        <v>90531.28369433152</v>
      </c>
      <c r="L8230" s="2">
        <f>A8230*PRICE_TOM+B8230*PRICE_CAR+C8230*PRICE_MES</f>
        <v>162522</v>
      </c>
      <c r="M8230" s="2">
        <f>A8230*FERT_BED_TOM+B8230*FERT_BED_CAR+C8230*FERT_BED_MES</f>
        <v>25960</v>
      </c>
      <c r="N8230" s="6">
        <f>IF(AND(D8230&lt;=TOTAL_BEDS,J8230&lt;=TEMP_WORKER_MAX*TEMP_WORKER_HRS),1,0)</f>
        <v>1</v>
      </c>
      <c r="O8230" s="2">
        <f>L8230-M8230-K8230-FIXED_COSTS</f>
        <v>26030.71630566848</v>
      </c>
      <c r="P8230" s="2">
        <f>IF(N8230=1,O8230,"")</f>
        <v>26030.71630566848</v>
      </c>
    </row>
    <row r="8231">
      <c r="A8231" s="6">
        <v>12</v>
      </c>
      <c r="B8231" s="6">
        <v>13</v>
      </c>
      <c r="C8231" s="6">
        <v>12</v>
      </c>
      <c r="D8231" s="6">
        <f>A8231+B8231+C8231</f>
        <v>37</v>
      </c>
      <c r="E8231" s="5">
        <f>IF(A8231=0,0,A8231*LABOR_HRS_WK_TOM*SEASON_WEEKS*(1+DIM_PCT_TOM)^A8231)</f>
        <v>3389.5026468586834</v>
      </c>
      <c r="F8231" s="5">
        <f>IF(B8231=0,0,B8231*LABOR_HRS_WK_CAR*SEASON_WEEKS*(1+DIM_PCT_CAR)^B8231)</f>
        <v>537.6193074924571</v>
      </c>
      <c r="G8231" s="5">
        <f>IF(C8231=0,0,C8231*LABOR_HRS_WK_MES*SEASON_WEEKS*(1+DIM_PCT_MES)^C8231)</f>
        <v>626.807439570419</v>
      </c>
      <c r="H8231" s="5">
        <f>E8231+F8231+G8231</f>
        <v>4553.9293939215595</v>
      </c>
      <c r="I8231" s="5">
        <f>MIN(H8231,FARMER_HRS)</f>
        <v>720</v>
      </c>
      <c r="J8231" s="5">
        <f>MAX(0,H8231-FARMER_HRS)</f>
        <v>3833.9293939215595</v>
      </c>
      <c r="K8231" s="2">
        <f>I8231*FARMER_RATE+J8231*TEMP_WORKER_RATE</f>
        <v>91561.274200027066</v>
      </c>
      <c r="L8231" s="2">
        <f>A8231*PRICE_TOM+B8231*PRICE_CAR+C8231*PRICE_MES</f>
        <v>165222</v>
      </c>
      <c r="M8231" s="2">
        <f>A8231*FERT_BED_TOM+B8231*FERT_BED_CAR+C8231*FERT_BED_MES</f>
        <v>26840</v>
      </c>
      <c r="N8231" s="6">
        <f>IF(AND(D8231&lt;=TOTAL_BEDS,J8231&lt;=TEMP_WORKER_MAX*TEMP_WORKER_HRS),1,0)</f>
        <v>1</v>
      </c>
      <c r="O8231" s="2">
        <f>L8231-M8231-K8231-FIXED_COSTS</f>
        <v>26820.725799972934</v>
      </c>
      <c r="P8231" s="2">
        <f>IF(N8231=1,O8231,"")</f>
        <v>26820.725799972934</v>
      </c>
    </row>
    <row r="8232">
      <c r="A8232" s="6">
        <v>12</v>
      </c>
      <c r="B8232" s="6">
        <v>13</v>
      </c>
      <c r="C8232" s="6">
        <v>13</v>
      </c>
      <c r="D8232" s="6">
        <f>A8232+B8232+C8232</f>
        <v>38</v>
      </c>
      <c r="E8232" s="5">
        <f>IF(A8232=0,0,A8232*LABOR_HRS_WK_TOM*SEASON_WEEKS*(1+DIM_PCT_TOM)^A8232)</f>
        <v>3389.5026468586834</v>
      </c>
      <c r="F8232" s="5">
        <f>IF(B8232=0,0,B8232*LABOR_HRS_WK_CAR*SEASON_WEEKS*(1+DIM_PCT_CAR)^B8232)</f>
        <v>537.6193074924571</v>
      </c>
      <c r="G8232" s="5">
        <f>IF(C8232=0,0,C8232*LABOR_HRS_WK_MES*SEASON_WEEKS*(1+DIM_PCT_MES)^C8232)</f>
        <v>687.52941027880331</v>
      </c>
      <c r="H8232" s="5">
        <f>E8232+F8232+G8232</f>
        <v>4614.6513646299436</v>
      </c>
      <c r="I8232" s="5">
        <f>MIN(H8232,FARMER_HRS)</f>
        <v>720</v>
      </c>
      <c r="J8232" s="5">
        <f>MAX(0,H8232-FARMER_HRS)</f>
        <v>3894.6513646299436</v>
      </c>
      <c r="K8232" s="2">
        <f>I8232*FARMER_RATE+J8232*TEMP_WORKER_RATE</f>
        <v>92615.475080380958</v>
      </c>
      <c r="L8232" s="2">
        <f>A8232*PRICE_TOM+B8232*PRICE_CAR+C8232*PRICE_MES</f>
        <v>167922</v>
      </c>
      <c r="M8232" s="2">
        <f>A8232*FERT_BED_TOM+B8232*FERT_BED_CAR+C8232*FERT_BED_MES</f>
        <v>27720</v>
      </c>
      <c r="N8232" s="6">
        <f>IF(AND(D8232&lt;=TOTAL_BEDS,J8232&lt;=TEMP_WORKER_MAX*TEMP_WORKER_HRS),1,0)</f>
        <v>1</v>
      </c>
      <c r="O8232" s="2">
        <f>L8232-M8232-K8232-FIXED_COSTS</f>
        <v>27586.524919619042</v>
      </c>
      <c r="P8232" s="2">
        <f>IF(N8232=1,O8232,"")</f>
        <v>27586.524919619042</v>
      </c>
    </row>
    <row r="8233">
      <c r="A8233" s="6">
        <v>12</v>
      </c>
      <c r="B8233" s="6">
        <v>13</v>
      </c>
      <c r="C8233" s="6">
        <v>14</v>
      </c>
      <c r="D8233" s="6">
        <f>A8233+B8233+C8233</f>
        <v>39</v>
      </c>
      <c r="E8233" s="5">
        <f>IF(A8233=0,0,A8233*LABOR_HRS_WK_TOM*SEASON_WEEKS*(1+DIM_PCT_TOM)^A8233)</f>
        <v>3389.5026468586834</v>
      </c>
      <c r="F8233" s="5">
        <f>IF(B8233=0,0,B8233*LABOR_HRS_WK_CAR*SEASON_WEEKS*(1+DIM_PCT_CAR)^B8233)</f>
        <v>537.6193074924571</v>
      </c>
      <c r="G8233" s="5">
        <f>IF(C8233=0,0,C8233*LABOR_HRS_WK_MES*SEASON_WEEKS*(1+DIM_PCT_MES)^C8233)</f>
        <v>749.67149159246435</v>
      </c>
      <c r="H8233" s="5">
        <f>E8233+F8233+G8233</f>
        <v>4676.7934459436046</v>
      </c>
      <c r="I8233" s="5">
        <f>MIN(H8233,FARMER_HRS)</f>
        <v>720</v>
      </c>
      <c r="J8233" s="5">
        <f>MAX(0,H8233-FARMER_HRS)</f>
        <v>3956.7934459436046</v>
      </c>
      <c r="K8233" s="2">
        <f>I8233*FARMER_RATE+J8233*TEMP_WORKER_RATE</f>
        <v>93694.330658743129</v>
      </c>
      <c r="L8233" s="2">
        <f>A8233*PRICE_TOM+B8233*PRICE_CAR+C8233*PRICE_MES</f>
        <v>170622</v>
      </c>
      <c r="M8233" s="2">
        <f>A8233*FERT_BED_TOM+B8233*FERT_BED_CAR+C8233*FERT_BED_MES</f>
        <v>28600</v>
      </c>
      <c r="N8233" s="6">
        <f>IF(AND(D8233&lt;=TOTAL_BEDS,J8233&lt;=TEMP_WORKER_MAX*TEMP_WORKER_HRS),1,0)</f>
        <v>1</v>
      </c>
      <c r="O8233" s="2">
        <f>L8233-M8233-K8233-FIXED_COSTS</f>
        <v>28327.669341256871</v>
      </c>
      <c r="P8233" s="2">
        <f>IF(N8233=1,O8233,"")</f>
        <v>28327.669341256871</v>
      </c>
    </row>
    <row r="8234">
      <c r="A8234" s="6">
        <v>12</v>
      </c>
      <c r="B8234" s="6">
        <v>13</v>
      </c>
      <c r="C8234" s="6">
        <v>15</v>
      </c>
      <c r="D8234" s="6">
        <f>A8234+B8234+C8234</f>
        <v>40</v>
      </c>
      <c r="E8234" s="5">
        <f>IF(A8234=0,0,A8234*LABOR_HRS_WK_TOM*SEASON_WEEKS*(1+DIM_PCT_TOM)^A8234)</f>
        <v>3389.5026468586834</v>
      </c>
      <c r="F8234" s="5">
        <f>IF(B8234=0,0,B8234*LABOR_HRS_WK_CAR*SEASON_WEEKS*(1+DIM_PCT_CAR)^B8234)</f>
        <v>537.6193074924571</v>
      </c>
      <c r="G8234" s="5">
        <f>IF(C8234=0,0,C8234*LABOR_HRS_WK_MES*SEASON_WEEKS*(1+DIM_PCT_MES)^C8234)</f>
        <v>813.25969846861074</v>
      </c>
      <c r="H8234" s="5">
        <f>E8234+F8234+G8234</f>
        <v>4740.3816528197513</v>
      </c>
      <c r="I8234" s="5">
        <f>MIN(H8234,FARMER_HRS)</f>
        <v>720</v>
      </c>
      <c r="J8234" s="5">
        <f>MAX(0,H8234-FARMER_HRS)</f>
        <v>4020.3816528197513</v>
      </c>
      <c r="K8234" s="2">
        <f>I8234*FARMER_RATE+J8234*TEMP_WORKER_RATE</f>
        <v>94798.29258367623</v>
      </c>
      <c r="L8234" s="2">
        <f>A8234*PRICE_TOM+B8234*PRICE_CAR+C8234*PRICE_MES</f>
        <v>173322</v>
      </c>
      <c r="M8234" s="2">
        <f>A8234*FERT_BED_TOM+B8234*FERT_BED_CAR+C8234*FERT_BED_MES</f>
        <v>29480</v>
      </c>
      <c r="N8234" s="6">
        <f>IF(AND(D8234&lt;=TOTAL_BEDS,J8234&lt;=TEMP_WORKER_MAX*TEMP_WORKER_HRS),1,0)</f>
        <v>1</v>
      </c>
      <c r="O8234" s="2">
        <f>L8234-M8234-K8234-FIXED_COSTS</f>
        <v>29043.70741632377</v>
      </c>
      <c r="P8234" s="2">
        <f>IF(N8234=1,O8234,"")</f>
        <v>29043.70741632377</v>
      </c>
    </row>
    <row r="8235">
      <c r="A8235" s="6">
        <v>12</v>
      </c>
      <c r="B8235" s="6">
        <v>13</v>
      </c>
      <c r="C8235" s="6">
        <v>16</v>
      </c>
      <c r="D8235" s="6">
        <f>A8235+B8235+C8235</f>
        <v>41</v>
      </c>
      <c r="E8235" s="5">
        <f>IF(A8235=0,0,A8235*LABOR_HRS_WK_TOM*SEASON_WEEKS*(1+DIM_PCT_TOM)^A8235)</f>
        <v>3389.5026468586834</v>
      </c>
      <c r="F8235" s="5">
        <f>IF(B8235=0,0,B8235*LABOR_HRS_WK_CAR*SEASON_WEEKS*(1+DIM_PCT_CAR)^B8235)</f>
        <v>537.6193074924571</v>
      </c>
      <c r="G8235" s="5">
        <f>IF(C8235=0,0,C8235*LABOR_HRS_WK_MES*SEASON_WEEKS*(1+DIM_PCT_MES)^C8235)</f>
        <v>878.32047434609967</v>
      </c>
      <c r="H8235" s="5">
        <f>E8235+F8235+G8235</f>
        <v>4805.4424286972408</v>
      </c>
      <c r="I8235" s="5">
        <f>MIN(H8235,FARMER_HRS)</f>
        <v>720</v>
      </c>
      <c r="J8235" s="5">
        <f>MAX(0,H8235-FARMER_HRS)</f>
        <v>4085.4424286972408</v>
      </c>
      <c r="K8235" s="2">
        <f>I8235*FARMER_RATE+J8235*TEMP_WORKER_RATE</f>
        <v>95927.819942660426</v>
      </c>
      <c r="L8235" s="2">
        <f>A8235*PRICE_TOM+B8235*PRICE_CAR+C8235*PRICE_MES</f>
        <v>176022</v>
      </c>
      <c r="M8235" s="2">
        <f>A8235*FERT_BED_TOM+B8235*FERT_BED_CAR+C8235*FERT_BED_MES</f>
        <v>30360</v>
      </c>
      <c r="N8235" s="6">
        <f>IF(AND(D8235&lt;=TOTAL_BEDS,J8235&lt;=TEMP_WORKER_MAX*TEMP_WORKER_HRS),1,0)</f>
        <v>1</v>
      </c>
      <c r="O8235" s="2">
        <f>L8235-M8235-K8235-FIXED_COSTS</f>
        <v>29734.180057339574</v>
      </c>
      <c r="P8235" s="2">
        <f>IF(N8235=1,O8235,"")</f>
        <v>29734.180057339574</v>
      </c>
    </row>
    <row r="8236">
      <c r="A8236" s="6">
        <v>12</v>
      </c>
      <c r="B8236" s="6">
        <v>13</v>
      </c>
      <c r="C8236" s="6">
        <v>17</v>
      </c>
      <c r="D8236" s="6">
        <f>A8236+B8236+C8236</f>
        <v>42</v>
      </c>
      <c r="E8236" s="5">
        <f>IF(A8236=0,0,A8236*LABOR_HRS_WK_TOM*SEASON_WEEKS*(1+DIM_PCT_TOM)^A8236)</f>
        <v>3389.5026468586834</v>
      </c>
      <c r="F8236" s="5">
        <f>IF(B8236=0,0,B8236*LABOR_HRS_WK_CAR*SEASON_WEEKS*(1+DIM_PCT_CAR)^B8236)</f>
        <v>537.6193074924571</v>
      </c>
      <c r="G8236" s="5">
        <f>IF(C8236=0,0,C8236*LABOR_HRS_WK_MES*SEASON_WEEKS*(1+DIM_PCT_MES)^C8236)</f>
        <v>944.88069779263992</v>
      </c>
      <c r="H8236" s="5">
        <f>E8236+F8236+G8236</f>
        <v>4872.00265214378</v>
      </c>
      <c r="I8236" s="5">
        <f>MIN(H8236,FARMER_HRS)</f>
        <v>720</v>
      </c>
      <c r="J8236" s="5">
        <f>MAX(0,H8236-FARMER_HRS)</f>
        <v>4152.00265214378</v>
      </c>
      <c r="K8236" s="2">
        <f>I8236*FARMER_RATE+J8236*TEMP_WORKER_RATE</f>
        <v>97083.379377496181</v>
      </c>
      <c r="L8236" s="2">
        <f>A8236*PRICE_TOM+B8236*PRICE_CAR+C8236*PRICE_MES</f>
        <v>178722</v>
      </c>
      <c r="M8236" s="2">
        <f>A8236*FERT_BED_TOM+B8236*FERT_BED_CAR+C8236*FERT_BED_MES</f>
        <v>31240</v>
      </c>
      <c r="N8236" s="6">
        <f>IF(AND(D8236&lt;=TOTAL_BEDS,J8236&lt;=TEMP_WORKER_MAX*TEMP_WORKER_HRS),1,0)</f>
        <v>1</v>
      </c>
      <c r="O8236" s="2">
        <f>L8236-M8236-K8236-FIXED_COSTS</f>
        <v>30398.620622503819</v>
      </c>
      <c r="P8236" s="2">
        <f>IF(N8236=1,O8236,"")</f>
        <v>30398.620622503819</v>
      </c>
    </row>
    <row r="8237">
      <c r="A8237" s="6">
        <v>12</v>
      </c>
      <c r="B8237" s="6">
        <v>13</v>
      </c>
      <c r="C8237" s="6">
        <v>18</v>
      </c>
      <c r="D8237" s="6">
        <f>A8237+B8237+C8237</f>
        <v>43</v>
      </c>
      <c r="E8237" s="5">
        <f>IF(A8237=0,0,A8237*LABOR_HRS_WK_TOM*SEASON_WEEKS*(1+DIM_PCT_TOM)^A8237)</f>
        <v>3389.5026468586834</v>
      </c>
      <c r="F8237" s="5">
        <f>IF(B8237=0,0,B8237*LABOR_HRS_WK_CAR*SEASON_WEEKS*(1+DIM_PCT_CAR)^B8237)</f>
        <v>537.6193074924571</v>
      </c>
      <c r="G8237" s="5">
        <f>IF(C8237=0,0,C8237*LABOR_HRS_WK_MES*SEASON_WEEKS*(1+DIM_PCT_MES)^C8237)</f>
        <v>1012.9676892512272</v>
      </c>
      <c r="H8237" s="5">
        <f>E8237+F8237+G8237</f>
        <v>4940.0896436023677</v>
      </c>
      <c r="I8237" s="5">
        <f>MIN(H8237,FARMER_HRS)</f>
        <v>720</v>
      </c>
      <c r="J8237" s="5">
        <f>MAX(0,H8237-FARMER_HRS)</f>
        <v>4220.0896436023677</v>
      </c>
      <c r="K8237" s="2">
        <f>I8237*FARMER_RATE+J8237*TEMP_WORKER_RATE</f>
        <v>98265.44520142999</v>
      </c>
      <c r="L8237" s="2">
        <f>A8237*PRICE_TOM+B8237*PRICE_CAR+C8237*PRICE_MES</f>
        <v>181422</v>
      </c>
      <c r="M8237" s="2">
        <f>A8237*FERT_BED_TOM+B8237*FERT_BED_CAR+C8237*FERT_BED_MES</f>
        <v>32120</v>
      </c>
      <c r="N8237" s="6">
        <f>IF(AND(D8237&lt;=TOTAL_BEDS,J8237&lt;=TEMP_WORKER_MAX*TEMP_WORKER_HRS),1,0)</f>
        <v>1</v>
      </c>
      <c r="O8237" s="2">
        <f>L8237-M8237-K8237-FIXED_COSTS</f>
        <v>31036.55479857001</v>
      </c>
      <c r="P8237" s="2">
        <f>IF(N8237=1,O8237,"")</f>
        <v>31036.55479857001</v>
      </c>
    </row>
    <row r="8238">
      <c r="A8238" s="6">
        <v>12</v>
      </c>
      <c r="B8238" s="6">
        <v>13</v>
      </c>
      <c r="C8238" s="6">
        <v>19</v>
      </c>
      <c r="D8238" s="6">
        <f>A8238+B8238+C8238</f>
        <v>44</v>
      </c>
      <c r="E8238" s="5">
        <f>IF(A8238=0,0,A8238*LABOR_HRS_WK_TOM*SEASON_WEEKS*(1+DIM_PCT_TOM)^A8238)</f>
        <v>3389.5026468586834</v>
      </c>
      <c r="F8238" s="5">
        <f>IF(B8238=0,0,B8238*LABOR_HRS_WK_CAR*SEASON_WEEKS*(1+DIM_PCT_CAR)^B8238)</f>
        <v>537.6193074924571</v>
      </c>
      <c r="G8238" s="5">
        <f>IF(C8238=0,0,C8238*LABOR_HRS_WK_MES*SEASON_WEEKS*(1+DIM_PCT_MES)^C8238)</f>
        <v>1082.6092178872491</v>
      </c>
      <c r="H8238" s="5">
        <f>E8238+F8238+G8238</f>
        <v>5009.7311722383893</v>
      </c>
      <c r="I8238" s="5">
        <f>MIN(H8238,FARMER_HRS)</f>
        <v>720</v>
      </c>
      <c r="J8238" s="5">
        <f>MAX(0,H8238-FARMER_HRS)</f>
        <v>4289.7311722383893</v>
      </c>
      <c r="K8238" s="2">
        <f>I8238*FARMER_RATE+J8238*TEMP_WORKER_RATE</f>
        <v>99474.499518027587</v>
      </c>
      <c r="L8238" s="2">
        <f>A8238*PRICE_TOM+B8238*PRICE_CAR+C8238*PRICE_MES</f>
        <v>184122</v>
      </c>
      <c r="M8238" s="2">
        <f>A8238*FERT_BED_TOM+B8238*FERT_BED_CAR+C8238*FERT_BED_MES</f>
        <v>33000</v>
      </c>
      <c r="N8238" s="6">
        <f>IF(AND(D8238&lt;=TOTAL_BEDS,J8238&lt;=TEMP_WORKER_MAX*TEMP_WORKER_HRS),1,0)</f>
        <v>1</v>
      </c>
      <c r="O8238" s="2">
        <f>L8238-M8238-K8238-FIXED_COSTS</f>
        <v>31647.500481972413</v>
      </c>
      <c r="P8238" s="2">
        <f>IF(N8238=1,O8238,"")</f>
        <v>31647.500481972413</v>
      </c>
    </row>
    <row r="8239">
      <c r="A8239" s="6">
        <v>12</v>
      </c>
      <c r="B8239" s="6">
        <v>13</v>
      </c>
      <c r="C8239" s="6">
        <v>20</v>
      </c>
      <c r="D8239" s="6">
        <f>A8239+B8239+C8239</f>
        <v>45</v>
      </c>
      <c r="E8239" s="5">
        <f>IF(A8239=0,0,A8239*LABOR_HRS_WK_TOM*SEASON_WEEKS*(1+DIM_PCT_TOM)^A8239)</f>
        <v>3389.5026468586834</v>
      </c>
      <c r="F8239" s="5">
        <f>IF(B8239=0,0,B8239*LABOR_HRS_WK_CAR*SEASON_WEEKS*(1+DIM_PCT_CAR)^B8239)</f>
        <v>537.6193074924571</v>
      </c>
      <c r="G8239" s="5">
        <f>IF(C8239=0,0,C8239*LABOR_HRS_WK_MES*SEASON_WEEKS*(1+DIM_PCT_MES)^C8239)</f>
        <v>1153.8335085377259</v>
      </c>
      <c r="H8239" s="5">
        <f>E8239+F8239+G8239</f>
        <v>5080.9554628888664</v>
      </c>
      <c r="I8239" s="5">
        <f>MIN(H8239,FARMER_HRS)</f>
        <v>720</v>
      </c>
      <c r="J8239" s="5">
        <f>MAX(0,H8239-FARMER_HRS)</f>
        <v>4360.9554628888664</v>
      </c>
      <c r="K8239" s="2">
        <f>I8239*FARMER_RATE+J8239*TEMP_WORKER_RATE</f>
        <v>100711.0323418206</v>
      </c>
      <c r="L8239" s="2">
        <f>A8239*PRICE_TOM+B8239*PRICE_CAR+C8239*PRICE_MES</f>
        <v>186822</v>
      </c>
      <c r="M8239" s="2">
        <f>A8239*FERT_BED_TOM+B8239*FERT_BED_CAR+C8239*FERT_BED_MES</f>
        <v>33880</v>
      </c>
      <c r="N8239" s="6">
        <f>IF(AND(D8239&lt;=TOTAL_BEDS,J8239&lt;=TEMP_WORKER_MAX*TEMP_WORKER_HRS),1,0)</f>
        <v>1</v>
      </c>
      <c r="O8239" s="2">
        <f>L8239-M8239-K8239-FIXED_COSTS</f>
        <v>32230.967658179405</v>
      </c>
      <c r="P8239" s="2">
        <f>IF(N8239=1,O8239,"")</f>
        <v>32230.967658179405</v>
      </c>
    </row>
    <row r="8240">
      <c r="A8240" s="6">
        <v>12</v>
      </c>
      <c r="B8240" s="6">
        <v>13</v>
      </c>
      <c r="C8240" s="6">
        <v>21</v>
      </c>
      <c r="D8240" s="6">
        <f>A8240+B8240+C8240</f>
        <v>46</v>
      </c>
      <c r="E8240" s="5">
        <f>IF(A8240=0,0,A8240*LABOR_HRS_WK_TOM*SEASON_WEEKS*(1+DIM_PCT_TOM)^A8240)</f>
        <v>3389.5026468586834</v>
      </c>
      <c r="F8240" s="5">
        <f>IF(B8240=0,0,B8240*LABOR_HRS_WK_CAR*SEASON_WEEKS*(1+DIM_PCT_CAR)^B8240)</f>
        <v>537.6193074924571</v>
      </c>
      <c r="G8240" s="5">
        <f>IF(C8240=0,0,C8240*LABOR_HRS_WK_MES*SEASON_WEEKS*(1+DIM_PCT_MES)^C8240)</f>
        <v>1226.6692487641699</v>
      </c>
      <c r="H8240" s="5">
        <f>E8240+F8240+G8240</f>
        <v>5153.79120311531</v>
      </c>
      <c r="I8240" s="5">
        <f>MIN(H8240,FARMER_HRS)</f>
        <v>720</v>
      </c>
      <c r="J8240" s="5">
        <f>MAX(0,H8240-FARMER_HRS)</f>
        <v>4433.79120311531</v>
      </c>
      <c r="K8240" s="2">
        <f>I8240*FARMER_RATE+J8240*TEMP_WORKER_RATE</f>
        <v>101975.54172075191</v>
      </c>
      <c r="L8240" s="2">
        <f>A8240*PRICE_TOM+B8240*PRICE_CAR+C8240*PRICE_MES</f>
        <v>189522</v>
      </c>
      <c r="M8240" s="2">
        <f>A8240*FERT_BED_TOM+B8240*FERT_BED_CAR+C8240*FERT_BED_MES</f>
        <v>34760</v>
      </c>
      <c r="N8240" s="6">
        <f>IF(AND(D8240&lt;=TOTAL_BEDS,J8240&lt;=TEMP_WORKER_MAX*TEMP_WORKER_HRS),1,0)</f>
        <v>1</v>
      </c>
      <c r="O8240" s="2">
        <f>L8240-M8240-K8240-FIXED_COSTS</f>
        <v>32786.458279248094</v>
      </c>
      <c r="P8240" s="2">
        <f>IF(N8240=1,O8240,"")</f>
        <v>32786.458279248094</v>
      </c>
    </row>
    <row r="8241">
      <c r="A8241" s="6">
        <v>12</v>
      </c>
      <c r="B8241" s="6">
        <v>13</v>
      </c>
      <c r="C8241" s="6">
        <v>22</v>
      </c>
      <c r="D8241" s="6">
        <f>A8241+B8241+C8241</f>
        <v>47</v>
      </c>
      <c r="E8241" s="5">
        <f>IF(A8241=0,0,A8241*LABOR_HRS_WK_TOM*SEASON_WEEKS*(1+DIM_PCT_TOM)^A8241)</f>
        <v>3389.5026468586834</v>
      </c>
      <c r="F8241" s="5">
        <f>IF(B8241=0,0,B8241*LABOR_HRS_WK_CAR*SEASON_WEEKS*(1+DIM_PCT_CAR)^B8241)</f>
        <v>537.6193074924571</v>
      </c>
      <c r="G8241" s="5">
        <f>IF(C8241=0,0,C8241*LABOR_HRS_WK_MES*SEASON_WEEKS*(1+DIM_PCT_MES)^C8241)</f>
        <v>1301.1455960105659</v>
      </c>
      <c r="H8241" s="5">
        <f>E8241+F8241+G8241</f>
        <v>5228.2675503617065</v>
      </c>
      <c r="I8241" s="5">
        <f>MIN(H8241,FARMER_HRS)</f>
        <v>720</v>
      </c>
      <c r="J8241" s="5">
        <f>MAX(0,H8241-FARMER_HRS)</f>
        <v>4508.2675503617065</v>
      </c>
      <c r="K8241" s="2">
        <f>I8241*FARMER_RATE+J8241*TEMP_WORKER_RATE</f>
        <v>103268.53386044629</v>
      </c>
      <c r="L8241" s="2">
        <f>A8241*PRICE_TOM+B8241*PRICE_CAR+C8241*PRICE_MES</f>
        <v>192222</v>
      </c>
      <c r="M8241" s="2">
        <f>A8241*FERT_BED_TOM+B8241*FERT_BED_CAR+C8241*FERT_BED_MES</f>
        <v>35640</v>
      </c>
      <c r="N8241" s="6">
        <f>IF(AND(D8241&lt;=TOTAL_BEDS,J8241&lt;=TEMP_WORKER_MAX*TEMP_WORKER_HRS),1,0)</f>
        <v>1</v>
      </c>
      <c r="O8241" s="2">
        <f>L8241-M8241-K8241-FIXED_COSTS</f>
        <v>33313.466139553711</v>
      </c>
      <c r="P8241" s="2">
        <f>IF(N8241=1,O8241,"")</f>
        <v>33313.466139553711</v>
      </c>
    </row>
    <row r="8242">
      <c r="A8242" s="6">
        <v>12</v>
      </c>
      <c r="B8242" s="6">
        <v>13</v>
      </c>
      <c r="C8242" s="6">
        <v>23</v>
      </c>
      <c r="D8242" s="6">
        <f>A8242+B8242+C8242</f>
        <v>48</v>
      </c>
      <c r="E8242" s="5">
        <f>IF(A8242=0,0,A8242*LABOR_HRS_WK_TOM*SEASON_WEEKS*(1+DIM_PCT_TOM)^A8242)</f>
        <v>3389.5026468586834</v>
      </c>
      <c r="F8242" s="5">
        <f>IF(B8242=0,0,B8242*LABOR_HRS_WK_CAR*SEASON_WEEKS*(1+DIM_PCT_CAR)^B8242)</f>
        <v>537.6193074924571</v>
      </c>
      <c r="G8242" s="5">
        <f>IF(C8242=0,0,C8242*LABOR_HRS_WK_MES*SEASON_WEEKS*(1+DIM_PCT_MES)^C8242)</f>
        <v>1377.2921848680023</v>
      </c>
      <c r="H8242" s="5">
        <f>E8242+F8242+G8242</f>
        <v>5304.4141392191432</v>
      </c>
      <c r="I8242" s="5">
        <f>MIN(H8242,FARMER_HRS)</f>
        <v>720</v>
      </c>
      <c r="J8242" s="5">
        <f>MAX(0,H8242-FARMER_HRS)</f>
        <v>4584.4141392191432</v>
      </c>
      <c r="K8242" s="2">
        <f>I8242*FARMER_RATE+J8242*TEMP_WORKER_RATE</f>
        <v>104590.52325033235</v>
      </c>
      <c r="L8242" s="2">
        <f>A8242*PRICE_TOM+B8242*PRICE_CAR+C8242*PRICE_MES</f>
        <v>194922</v>
      </c>
      <c r="M8242" s="2">
        <f>A8242*FERT_BED_TOM+B8242*FERT_BED_CAR+C8242*FERT_BED_MES</f>
        <v>36520</v>
      </c>
      <c r="N8242" s="6">
        <f>IF(AND(D8242&lt;=TOTAL_BEDS,J8242&lt;=TEMP_WORKER_MAX*TEMP_WORKER_HRS),1,0)</f>
        <v>1</v>
      </c>
      <c r="O8242" s="2">
        <f>L8242-M8242-K8242-FIXED_COSTS</f>
        <v>33811.47674966765</v>
      </c>
      <c r="P8242" s="2">
        <f>IF(N8242=1,O8242,"")</f>
        <v>33811.47674966765</v>
      </c>
    </row>
    <row r="8243">
      <c r="A8243" s="6">
        <v>12</v>
      </c>
      <c r="B8243" s="6">
        <v>13</v>
      </c>
      <c r="C8243" s="6">
        <v>24</v>
      </c>
      <c r="D8243" s="6">
        <f>A8243+B8243+C8243</f>
        <v>49</v>
      </c>
      <c r="E8243" s="5">
        <f>IF(A8243=0,0,A8243*LABOR_HRS_WK_TOM*SEASON_WEEKS*(1+DIM_PCT_TOM)^A8243)</f>
        <v>3389.5026468586834</v>
      </c>
      <c r="F8243" s="5">
        <f>IF(B8243=0,0,B8243*LABOR_HRS_WK_CAR*SEASON_WEEKS*(1+DIM_PCT_CAR)^B8243)</f>
        <v>537.6193074924571</v>
      </c>
      <c r="G8243" s="5">
        <f>IF(C8243=0,0,C8243*LABOR_HRS_WK_MES*SEASON_WEEKS*(1+DIM_PCT_MES)^C8243)</f>
        <v>1455.139134447498</v>
      </c>
      <c r="H8243" s="5">
        <f>E8243+F8243+G8243</f>
        <v>5382.2610887986384</v>
      </c>
      <c r="I8243" s="5">
        <f>MIN(H8243,FARMER_HRS)</f>
        <v>720</v>
      </c>
      <c r="J8243" s="5">
        <f>MAX(0,H8243-FARMER_HRS)</f>
        <v>4662.2610887986384</v>
      </c>
      <c r="K8243" s="2">
        <f>I8243*FARMER_RATE+J8243*TEMP_WORKER_RATE</f>
        <v>105942.03279164303</v>
      </c>
      <c r="L8243" s="2">
        <f>A8243*PRICE_TOM+B8243*PRICE_CAR+C8243*PRICE_MES</f>
        <v>197622</v>
      </c>
      <c r="M8243" s="2">
        <f>A8243*FERT_BED_TOM+B8243*FERT_BED_CAR+C8243*FERT_BED_MES</f>
        <v>37400</v>
      </c>
      <c r="N8243" s="6">
        <f>IF(AND(D8243&lt;=TOTAL_BEDS,J8243&lt;=TEMP_WORKER_MAX*TEMP_WORKER_HRS),1,0)</f>
        <v>1</v>
      </c>
      <c r="O8243" s="2">
        <f>L8243-M8243-K8243-FIXED_COSTS</f>
        <v>34279.967208356975</v>
      </c>
      <c r="P8243" s="2">
        <f>IF(N8243=1,O8243,"")</f>
        <v>34279.967208356975</v>
      </c>
    </row>
    <row r="8244">
      <c r="A8244" s="6">
        <v>12</v>
      </c>
      <c r="B8244" s="6">
        <v>13</v>
      </c>
      <c r="C8244" s="6">
        <v>25</v>
      </c>
      <c r="D8244" s="6">
        <f>A8244+B8244+C8244</f>
        <v>50</v>
      </c>
      <c r="E8244" s="5">
        <f>IF(A8244=0,0,A8244*LABOR_HRS_WK_TOM*SEASON_WEEKS*(1+DIM_PCT_TOM)^A8244)</f>
        <v>3389.5026468586834</v>
      </c>
      <c r="F8244" s="5">
        <f>IF(B8244=0,0,B8244*LABOR_HRS_WK_CAR*SEASON_WEEKS*(1+DIM_PCT_CAR)^B8244)</f>
        <v>537.6193074924571</v>
      </c>
      <c r="G8244" s="5">
        <f>IF(C8244=0,0,C8244*LABOR_HRS_WK_MES*SEASON_WEEKS*(1+DIM_PCT_MES)^C8244)</f>
        <v>1534.7170558625955</v>
      </c>
      <c r="H8244" s="5">
        <f>E8244+F8244+G8244</f>
        <v>5461.8390102137364</v>
      </c>
      <c r="I8244" s="5">
        <f>MIN(H8244,FARMER_HRS)</f>
        <v>720</v>
      </c>
      <c r="J8244" s="5">
        <f>MAX(0,H8244-FARMER_HRS)</f>
        <v>4741.8390102137364</v>
      </c>
      <c r="K8244" s="2">
        <f>I8244*FARMER_RATE+J8244*TEMP_WORKER_RATE</f>
        <v>107323.59392732181</v>
      </c>
      <c r="L8244" s="2">
        <f>A8244*PRICE_TOM+B8244*PRICE_CAR+C8244*PRICE_MES</f>
        <v>200322</v>
      </c>
      <c r="M8244" s="2">
        <f>A8244*FERT_BED_TOM+B8244*FERT_BED_CAR+C8244*FERT_BED_MES</f>
        <v>38280</v>
      </c>
      <c r="N8244" s="6">
        <f>IF(AND(D8244&lt;=TOTAL_BEDS,J8244&lt;=TEMP_WORKER_MAX*TEMP_WORKER_HRS),1,0)</f>
        <v>1</v>
      </c>
      <c r="O8244" s="2">
        <f>L8244-M8244-K8244-FIXED_COSTS</f>
        <v>34718.40607267819</v>
      </c>
      <c r="P8244" s="2">
        <f>IF(N8244=1,O8244,"")</f>
        <v>34718.40607267819</v>
      </c>
    </row>
    <row r="8245">
      <c r="A8245" s="6">
        <v>12</v>
      </c>
      <c r="B8245" s="6">
        <v>13</v>
      </c>
      <c r="C8245" s="6">
        <v>26</v>
      </c>
      <c r="D8245" s="6">
        <f>A8245+B8245+C8245</f>
        <v>51</v>
      </c>
      <c r="E8245" s="5">
        <f>IF(A8245=0,0,A8245*LABOR_HRS_WK_TOM*SEASON_WEEKS*(1+DIM_PCT_TOM)^A8245)</f>
        <v>3389.5026468586834</v>
      </c>
      <c r="F8245" s="5">
        <f>IF(B8245=0,0,B8245*LABOR_HRS_WK_CAR*SEASON_WEEKS*(1+DIM_PCT_CAR)^B8245)</f>
        <v>537.6193074924571</v>
      </c>
      <c r="G8245" s="5">
        <f>IF(C8245=0,0,C8245*LABOR_HRS_WK_MES*SEASON_WEEKS*(1+DIM_PCT_MES)^C8245)</f>
        <v>1616.0570598233128</v>
      </c>
      <c r="H8245" s="5">
        <f>E8245+F8245+G8245</f>
        <v>5543.1790141744532</v>
      </c>
      <c r="I8245" s="5">
        <f>MIN(H8245,FARMER_HRS)</f>
        <v>720</v>
      </c>
      <c r="J8245" s="5">
        <f>MAX(0,H8245-FARMER_HRS)</f>
        <v>4823.1790141744532</v>
      </c>
      <c r="K8245" s="2">
        <f>I8245*FARMER_RATE+J8245*TEMP_WORKER_RATE</f>
        <v>108735.74677386203</v>
      </c>
      <c r="L8245" s="2">
        <f>A8245*PRICE_TOM+B8245*PRICE_CAR+C8245*PRICE_MES</f>
        <v>203022</v>
      </c>
      <c r="M8245" s="2">
        <f>A8245*FERT_BED_TOM+B8245*FERT_BED_CAR+C8245*FERT_BED_MES</f>
        <v>39160</v>
      </c>
      <c r="N8245" s="6">
        <f>IF(AND(D8245&lt;=TOTAL_BEDS,J8245&lt;=TEMP_WORKER_MAX*TEMP_WORKER_HRS),1,0)</f>
        <v>1</v>
      </c>
      <c r="O8245" s="2">
        <f>L8245-M8245-K8245-FIXED_COSTS</f>
        <v>35126.253226137967</v>
      </c>
      <c r="P8245" s="2">
        <f>IF(N8245=1,O8245,"")</f>
        <v>35126.253226137967</v>
      </c>
    </row>
    <row r="8246">
      <c r="A8246" s="6">
        <v>12</v>
      </c>
      <c r="B8246" s="6">
        <v>13</v>
      </c>
      <c r="C8246" s="6">
        <v>27</v>
      </c>
      <c r="D8246" s="6">
        <f>A8246+B8246+C8246</f>
        <v>52</v>
      </c>
      <c r="E8246" s="5">
        <f>IF(A8246=0,0,A8246*LABOR_HRS_WK_TOM*SEASON_WEEKS*(1+DIM_PCT_TOM)^A8246)</f>
        <v>3389.5026468586834</v>
      </c>
      <c r="F8246" s="5">
        <f>IF(B8246=0,0,B8246*LABOR_HRS_WK_CAR*SEASON_WEEKS*(1+DIM_PCT_CAR)^B8246)</f>
        <v>537.6193074924571</v>
      </c>
      <c r="G8246" s="5">
        <f>IF(C8246=0,0,C8246*LABOR_HRS_WK_MES*SEASON_WEEKS*(1+DIM_PCT_MES)^C8246)</f>
        <v>1699.19076434307</v>
      </c>
      <c r="H8246" s="5">
        <f>E8246+F8246+G8246</f>
        <v>5626.3127186942111</v>
      </c>
      <c r="I8246" s="5">
        <f>MIN(H8246,FARMER_HRS)</f>
        <v>720</v>
      </c>
      <c r="J8246" s="5">
        <f>MAX(0,H8246-FARMER_HRS)</f>
        <v>4906.3127186942111</v>
      </c>
      <c r="K8246" s="2">
        <f>I8246*FARMER_RATE+J8246*TEMP_WORKER_RATE</f>
        <v>110179.04025510783</v>
      </c>
      <c r="L8246" s="2">
        <f>A8246*PRICE_TOM+B8246*PRICE_CAR+C8246*PRICE_MES</f>
        <v>205722</v>
      </c>
      <c r="M8246" s="2">
        <f>A8246*FERT_BED_TOM+B8246*FERT_BED_CAR+C8246*FERT_BED_MES</f>
        <v>40040</v>
      </c>
      <c r="N8246" s="6">
        <f>IF(AND(D8246&lt;=TOTAL_BEDS,J8246&lt;=TEMP_WORKER_MAX*TEMP_WORKER_HRS),1,0)</f>
        <v>1</v>
      </c>
      <c r="O8246" s="2">
        <f>L8246-M8246-K8246-FIXED_COSTS</f>
        <v>35502.95974489217</v>
      </c>
      <c r="P8246" s="2">
        <f>IF(N8246=1,O8246,"")</f>
        <v>35502.95974489217</v>
      </c>
    </row>
    <row r="8247">
      <c r="A8247" s="6">
        <v>12</v>
      </c>
      <c r="B8247" s="6">
        <v>13</v>
      </c>
      <c r="C8247" s="6">
        <v>28</v>
      </c>
      <c r="D8247" s="6">
        <f>A8247+B8247+C8247</f>
        <v>53</v>
      </c>
      <c r="E8247" s="5">
        <f>IF(A8247=0,0,A8247*LABOR_HRS_WK_TOM*SEASON_WEEKS*(1+DIM_PCT_TOM)^A8247)</f>
        <v>3389.5026468586834</v>
      </c>
      <c r="F8247" s="5">
        <f>IF(B8247=0,0,B8247*LABOR_HRS_WK_CAR*SEASON_WEEKS*(1+DIM_PCT_CAR)^B8247)</f>
        <v>537.6193074924571</v>
      </c>
      <c r="G8247" s="5">
        <f>IF(C8247=0,0,C8247*LABOR_HRS_WK_MES*SEASON_WEEKS*(1+DIM_PCT_MES)^C8247)</f>
        <v>1784.1503025602233</v>
      </c>
      <c r="H8247" s="5">
        <f>E8247+F8247+G8247</f>
        <v>5711.2722569113639</v>
      </c>
      <c r="I8247" s="5">
        <f>MIN(H8247,FARMER_HRS)</f>
        <v>720</v>
      </c>
      <c r="J8247" s="5">
        <f>MAX(0,H8247-FARMER_HRS)</f>
        <v>4991.2722569113639</v>
      </c>
      <c r="K8247" s="2">
        <f>I8247*FARMER_RATE+J8247*TEMP_WORKER_RATE</f>
        <v>111654.03223804451</v>
      </c>
      <c r="L8247" s="2">
        <f>A8247*PRICE_TOM+B8247*PRICE_CAR+C8247*PRICE_MES</f>
        <v>208422</v>
      </c>
      <c r="M8247" s="2">
        <f>A8247*FERT_BED_TOM+B8247*FERT_BED_CAR+C8247*FERT_BED_MES</f>
        <v>40920</v>
      </c>
      <c r="N8247" s="6">
        <f>IF(AND(D8247&lt;=TOTAL_BEDS,J8247&lt;=TEMP_WORKER_MAX*TEMP_WORKER_HRS),1,0)</f>
        <v>1</v>
      </c>
      <c r="O8247" s="2">
        <f>L8247-M8247-K8247-FIXED_COSTS</f>
        <v>35847.967761955486</v>
      </c>
      <c r="P8247" s="2">
        <f>IF(N8247=1,O8247,"")</f>
        <v>35847.967761955486</v>
      </c>
    </row>
    <row r="8248">
      <c r="A8248" s="6">
        <v>12</v>
      </c>
      <c r="B8248" s="6">
        <v>13</v>
      </c>
      <c r="C8248" s="6">
        <v>29</v>
      </c>
      <c r="D8248" s="6">
        <f>A8248+B8248+C8248</f>
        <v>54</v>
      </c>
      <c r="E8248" s="5">
        <f>IF(A8248=0,0,A8248*LABOR_HRS_WK_TOM*SEASON_WEEKS*(1+DIM_PCT_TOM)^A8248)</f>
        <v>3389.5026468586834</v>
      </c>
      <c r="F8248" s="5">
        <f>IF(B8248=0,0,B8248*LABOR_HRS_WK_CAR*SEASON_WEEKS*(1+DIM_PCT_CAR)^B8248)</f>
        <v>537.6193074924571</v>
      </c>
      <c r="G8248" s="5">
        <f>IF(C8248=0,0,C8248*LABOR_HRS_WK_MES*SEASON_WEEKS*(1+DIM_PCT_MES)^C8248)</f>
        <v>1870.9683306758766</v>
      </c>
      <c r="H8248" s="5">
        <f>E8248+F8248+G8248</f>
        <v>5798.0902850270177</v>
      </c>
      <c r="I8248" s="5">
        <f>MIN(H8248,FARMER_HRS)</f>
        <v>720</v>
      </c>
      <c r="J8248" s="5">
        <f>MAX(0,H8248-FARMER_HRS)</f>
        <v>5078.0902850270177</v>
      </c>
      <c r="K8248" s="2">
        <f>I8248*FARMER_RATE+J8248*TEMP_WORKER_RATE</f>
        <v>113161.28967060795</v>
      </c>
      <c r="L8248" s="2">
        <f>A8248*PRICE_TOM+B8248*PRICE_CAR+C8248*PRICE_MES</f>
        <v>211122</v>
      </c>
      <c r="M8248" s="2">
        <f>A8248*FERT_BED_TOM+B8248*FERT_BED_CAR+C8248*FERT_BED_MES</f>
        <v>41800</v>
      </c>
      <c r="N8248" s="6">
        <f>IF(AND(D8248&lt;=TOTAL_BEDS,J8248&lt;=TEMP_WORKER_MAX*TEMP_WORKER_HRS),1,0)</f>
        <v>1</v>
      </c>
      <c r="O8248" s="2">
        <f>L8248-M8248-K8248-FIXED_COSTS</f>
        <v>36160.710329392052</v>
      </c>
      <c r="P8248" s="2">
        <f>IF(N8248=1,O8248,"")</f>
        <v>36160.710329392052</v>
      </c>
    </row>
    <row r="8249">
      <c r="A8249" s="6">
        <v>12</v>
      </c>
      <c r="B8249" s="6">
        <v>13</v>
      </c>
      <c r="C8249" s="6">
        <v>30</v>
      </c>
      <c r="D8249" s="6">
        <f>A8249+B8249+C8249</f>
        <v>55</v>
      </c>
      <c r="E8249" s="5">
        <f>IF(A8249=0,0,A8249*LABOR_HRS_WK_TOM*SEASON_WEEKS*(1+DIM_PCT_TOM)^A8249)</f>
        <v>3389.5026468586834</v>
      </c>
      <c r="F8249" s="5">
        <f>IF(B8249=0,0,B8249*LABOR_HRS_WK_CAR*SEASON_WEEKS*(1+DIM_PCT_CAR)^B8249)</f>
        <v>537.6193074924571</v>
      </c>
      <c r="G8249" s="5">
        <f>IF(C8249=0,0,C8249*LABOR_HRS_WK_MES*SEASON_WEEKS*(1+DIM_PCT_MES)^C8249)</f>
        <v>1959.6780360096466</v>
      </c>
      <c r="H8249" s="5">
        <f>E8249+F8249+G8249</f>
        <v>5886.799990360787</v>
      </c>
      <c r="I8249" s="5">
        <f>MIN(H8249,FARMER_HRS)</f>
        <v>720</v>
      </c>
      <c r="J8249" s="5">
        <f>MAX(0,H8249-FARMER_HRS)</f>
        <v>5166.799990360787</v>
      </c>
      <c r="K8249" s="2">
        <f>I8249*FARMER_RATE+J8249*TEMP_WORKER_RATE</f>
        <v>114701.38872154144</v>
      </c>
      <c r="L8249" s="2">
        <f>A8249*PRICE_TOM+B8249*PRICE_CAR+C8249*PRICE_MES</f>
        <v>213822</v>
      </c>
      <c r="M8249" s="2">
        <f>A8249*FERT_BED_TOM+B8249*FERT_BED_CAR+C8249*FERT_BED_MES</f>
        <v>42680</v>
      </c>
      <c r="N8249" s="6">
        <f>IF(AND(D8249&lt;=TOTAL_BEDS,J8249&lt;=TEMP_WORKER_MAX*TEMP_WORKER_HRS),1,0)</f>
        <v>1</v>
      </c>
      <c r="O8249" s="2">
        <f>L8249-M8249-K8249-FIXED_COSTS</f>
        <v>36440.611278458557</v>
      </c>
      <c r="P8249" s="2">
        <f>IF(N8249=1,O8249,"")</f>
        <v>36440.611278458557</v>
      </c>
    </row>
    <row r="8250">
      <c r="A8250" s="6">
        <v>12</v>
      </c>
      <c r="B8250" s="6">
        <v>14</v>
      </c>
      <c r="C8250" s="6">
        <v>0</v>
      </c>
      <c r="D8250" s="6">
        <f>A8250+B8250+C8250</f>
        <v>26</v>
      </c>
      <c r="E8250" s="5">
        <f>IF(A8250=0,0,A8250*LABOR_HRS_WK_TOM*SEASON_WEEKS*(1+DIM_PCT_TOM)^A8250)</f>
        <v>3389.5026468586834</v>
      </c>
      <c r="F8250" s="5">
        <f>IF(B8250=0,0,B8250*LABOR_HRS_WK_CAR*SEASON_WEEKS*(1+DIM_PCT_CAR)^B8250)</f>
        <v>593.44900480898161</v>
      </c>
      <c r="G8250" s="5">
        <f>IF(C8250=0,0,C8250*LABOR_HRS_WK_MES*SEASON_WEEKS*(1+DIM_PCT_MES)^C8250)</f>
        <v>0</v>
      </c>
      <c r="H8250" s="5">
        <f>E8250+F8250+G8250</f>
        <v>3982.9516516676649</v>
      </c>
      <c r="I8250" s="5">
        <f>MIN(H8250,FARMER_HRS)</f>
        <v>720</v>
      </c>
      <c r="J8250" s="5">
        <f>MAX(0,H8250-FARMER_HRS)</f>
        <v>3262.9516516676649</v>
      </c>
      <c r="K8250" s="2">
        <f>I8250*FARMER_RATE+J8250*TEMP_WORKER_RATE</f>
        <v>81648.466174785848</v>
      </c>
      <c r="L8250" s="2">
        <f>A8250*PRICE_TOM+B8250*PRICE_CAR+C8250*PRICE_MES</f>
        <v>134916</v>
      </c>
      <c r="M8250" s="2">
        <f>A8250*FERT_BED_TOM+B8250*FERT_BED_CAR+C8250*FERT_BED_MES</f>
        <v>16720</v>
      </c>
      <c r="N8250" s="6">
        <f>IF(AND(D8250&lt;=TOTAL_BEDS,J8250&lt;=TEMP_WORKER_MAX*TEMP_WORKER_HRS),1,0)</f>
        <v>1</v>
      </c>
      <c r="O8250" s="2">
        <f>L8250-M8250-K8250-FIXED_COSTS</f>
        <v>16547.533825214152</v>
      </c>
      <c r="P8250" s="2">
        <f>IF(N8250=1,O8250,"")</f>
        <v>16547.533825214152</v>
      </c>
    </row>
    <row r="8251">
      <c r="A8251" s="6">
        <v>12</v>
      </c>
      <c r="B8251" s="6">
        <v>14</v>
      </c>
      <c r="C8251" s="6">
        <v>1</v>
      </c>
      <c r="D8251" s="6">
        <f>A8251+B8251+C8251</f>
        <v>27</v>
      </c>
      <c r="E8251" s="5">
        <f>IF(A8251=0,0,A8251*LABOR_HRS_WK_TOM*SEASON_WEEKS*(1+DIM_PCT_TOM)^A8251)</f>
        <v>3389.5026468586834</v>
      </c>
      <c r="F8251" s="5">
        <f>IF(B8251=0,0,B8251*LABOR_HRS_WK_CAR*SEASON_WEEKS*(1+DIM_PCT_CAR)^B8251)</f>
        <v>593.44900480898161</v>
      </c>
      <c r="G8251" s="5">
        <f>IF(C8251=0,0,C8251*LABOR_HRS_WK_MES*SEASON_WEEKS*(1+DIM_PCT_MES)^C8251)</f>
        <v>45.5625</v>
      </c>
      <c r="H8251" s="5">
        <f>E8251+F8251+G8251</f>
        <v>4028.5141516676649</v>
      </c>
      <c r="I8251" s="5">
        <f>MIN(H8251,FARMER_HRS)</f>
        <v>720</v>
      </c>
      <c r="J8251" s="5">
        <f>MAX(0,H8251-FARMER_HRS)</f>
        <v>3308.5141516676649</v>
      </c>
      <c r="K8251" s="2">
        <f>I8251*FARMER_RATE+J8251*TEMP_WORKER_RATE</f>
        <v>82439.481799785848</v>
      </c>
      <c r="L8251" s="2">
        <f>A8251*PRICE_TOM+B8251*PRICE_CAR+C8251*PRICE_MES</f>
        <v>137616</v>
      </c>
      <c r="M8251" s="2">
        <f>A8251*FERT_BED_TOM+B8251*FERT_BED_CAR+C8251*FERT_BED_MES</f>
        <v>17600</v>
      </c>
      <c r="N8251" s="6">
        <f>IF(AND(D8251&lt;=TOTAL_BEDS,J8251&lt;=TEMP_WORKER_MAX*TEMP_WORKER_HRS),1,0)</f>
        <v>1</v>
      </c>
      <c r="O8251" s="2">
        <f>L8251-M8251-K8251-FIXED_COSTS</f>
        <v>17576.518200214152</v>
      </c>
      <c r="P8251" s="2">
        <f>IF(N8251=1,O8251,"")</f>
        <v>17576.518200214152</v>
      </c>
    </row>
    <row r="8252">
      <c r="A8252" s="6">
        <v>12</v>
      </c>
      <c r="B8252" s="6">
        <v>14</v>
      </c>
      <c r="C8252" s="6">
        <v>2</v>
      </c>
      <c r="D8252" s="6">
        <f>A8252+B8252+C8252</f>
        <v>28</v>
      </c>
      <c r="E8252" s="5">
        <f>IF(A8252=0,0,A8252*LABOR_HRS_WK_TOM*SEASON_WEEKS*(1+DIM_PCT_TOM)^A8252)</f>
        <v>3389.5026468586834</v>
      </c>
      <c r="F8252" s="5">
        <f>IF(B8252=0,0,B8252*LABOR_HRS_WK_CAR*SEASON_WEEKS*(1+DIM_PCT_CAR)^B8252)</f>
        <v>593.44900480898161</v>
      </c>
      <c r="G8252" s="5">
        <f>IF(C8252=0,0,C8252*LABOR_HRS_WK_MES*SEASON_WEEKS*(1+DIM_PCT_MES)^C8252)</f>
        <v>92.2640625</v>
      </c>
      <c r="H8252" s="5">
        <f>E8252+F8252+G8252</f>
        <v>4075.2157141676648</v>
      </c>
      <c r="I8252" s="5">
        <f>MIN(H8252,FARMER_HRS)</f>
        <v>720</v>
      </c>
      <c r="J8252" s="5">
        <f>MAX(0,H8252-FARMER_HRS)</f>
        <v>3355.2157141676648</v>
      </c>
      <c r="K8252" s="2">
        <f>I8252*FARMER_RATE+J8252*TEMP_WORKER_RATE</f>
        <v>83250.272815410848</v>
      </c>
      <c r="L8252" s="2">
        <f>A8252*PRICE_TOM+B8252*PRICE_CAR+C8252*PRICE_MES</f>
        <v>140316</v>
      </c>
      <c r="M8252" s="2">
        <f>A8252*FERT_BED_TOM+B8252*FERT_BED_CAR+C8252*FERT_BED_MES</f>
        <v>18480</v>
      </c>
      <c r="N8252" s="6">
        <f>IF(AND(D8252&lt;=TOTAL_BEDS,J8252&lt;=TEMP_WORKER_MAX*TEMP_WORKER_HRS),1,0)</f>
        <v>1</v>
      </c>
      <c r="O8252" s="2">
        <f>L8252-M8252-K8252-FIXED_COSTS</f>
        <v>18585.727184589152</v>
      </c>
      <c r="P8252" s="2">
        <f>IF(N8252=1,O8252,"")</f>
        <v>18585.727184589152</v>
      </c>
    </row>
    <row r="8253">
      <c r="A8253" s="6">
        <v>12</v>
      </c>
      <c r="B8253" s="6">
        <v>14</v>
      </c>
      <c r="C8253" s="6">
        <v>3</v>
      </c>
      <c r="D8253" s="6">
        <f>A8253+B8253+C8253</f>
        <v>29</v>
      </c>
      <c r="E8253" s="5">
        <f>IF(A8253=0,0,A8253*LABOR_HRS_WK_TOM*SEASON_WEEKS*(1+DIM_PCT_TOM)^A8253)</f>
        <v>3389.5026468586834</v>
      </c>
      <c r="F8253" s="5">
        <f>IF(B8253=0,0,B8253*LABOR_HRS_WK_CAR*SEASON_WEEKS*(1+DIM_PCT_CAR)^B8253)</f>
        <v>593.44900480898161</v>
      </c>
      <c r="G8253" s="5">
        <f>IF(C8253=0,0,C8253*LABOR_HRS_WK_MES*SEASON_WEEKS*(1+DIM_PCT_MES)^C8253)</f>
        <v>140.12604492187498</v>
      </c>
      <c r="H8253" s="5">
        <f>E8253+F8253+G8253</f>
        <v>4123.07769658954</v>
      </c>
      <c r="I8253" s="5">
        <f>MIN(H8253,FARMER_HRS)</f>
        <v>720</v>
      </c>
      <c r="J8253" s="5">
        <f>MAX(0,H8253-FARMER_HRS)</f>
        <v>3403.07769658954</v>
      </c>
      <c r="K8253" s="2">
        <f>I8253*FARMER_RATE+J8253*TEMP_WORKER_RATE</f>
        <v>84081.210010235081</v>
      </c>
      <c r="L8253" s="2">
        <f>A8253*PRICE_TOM+B8253*PRICE_CAR+C8253*PRICE_MES</f>
        <v>143016</v>
      </c>
      <c r="M8253" s="2">
        <f>A8253*FERT_BED_TOM+B8253*FERT_BED_CAR+C8253*FERT_BED_MES</f>
        <v>19360</v>
      </c>
      <c r="N8253" s="6">
        <f>IF(AND(D8253&lt;=TOTAL_BEDS,J8253&lt;=TEMP_WORKER_MAX*TEMP_WORKER_HRS),1,0)</f>
        <v>1</v>
      </c>
      <c r="O8253" s="2">
        <f>L8253-M8253-K8253-FIXED_COSTS</f>
        <v>19574.789989764919</v>
      </c>
      <c r="P8253" s="2">
        <f>IF(N8253=1,O8253,"")</f>
        <v>19574.789989764919</v>
      </c>
    </row>
    <row r="8254">
      <c r="A8254" s="6">
        <v>12</v>
      </c>
      <c r="B8254" s="6">
        <v>14</v>
      </c>
      <c r="C8254" s="6">
        <v>4</v>
      </c>
      <c r="D8254" s="6">
        <f>A8254+B8254+C8254</f>
        <v>30</v>
      </c>
      <c r="E8254" s="5">
        <f>IF(A8254=0,0,A8254*LABOR_HRS_WK_TOM*SEASON_WEEKS*(1+DIM_PCT_TOM)^A8254)</f>
        <v>3389.5026468586834</v>
      </c>
      <c r="F8254" s="5">
        <f>IF(B8254=0,0,B8254*LABOR_HRS_WK_CAR*SEASON_WEEKS*(1+DIM_PCT_CAR)^B8254)</f>
        <v>593.44900480898161</v>
      </c>
      <c r="G8254" s="5">
        <f>IF(C8254=0,0,C8254*LABOR_HRS_WK_MES*SEASON_WEEKS*(1+DIM_PCT_MES)^C8254)</f>
        <v>189.17016064453119</v>
      </c>
      <c r="H8254" s="5">
        <f>E8254+F8254+G8254</f>
        <v>4172.1218123121962</v>
      </c>
      <c r="I8254" s="5">
        <f>MIN(H8254,FARMER_HRS)</f>
        <v>720</v>
      </c>
      <c r="J8254" s="5">
        <f>MAX(0,H8254-FARMER_HRS)</f>
        <v>3452.1218123121962</v>
      </c>
      <c r="K8254" s="2">
        <f>I8254*FARMER_RATE+J8254*TEMP_WORKER_RATE</f>
        <v>84932.6703526423</v>
      </c>
      <c r="L8254" s="2">
        <f>A8254*PRICE_TOM+B8254*PRICE_CAR+C8254*PRICE_MES</f>
        <v>145716</v>
      </c>
      <c r="M8254" s="2">
        <f>A8254*FERT_BED_TOM+B8254*FERT_BED_CAR+C8254*FERT_BED_MES</f>
        <v>20240</v>
      </c>
      <c r="N8254" s="6">
        <f>IF(AND(D8254&lt;=TOTAL_BEDS,J8254&lt;=TEMP_WORKER_MAX*TEMP_WORKER_HRS),1,0)</f>
        <v>1</v>
      </c>
      <c r="O8254" s="2">
        <f>L8254-M8254-K8254-FIXED_COSTS</f>
        <v>20543.329647357707</v>
      </c>
      <c r="P8254" s="2">
        <f>IF(N8254=1,O8254,"")</f>
        <v>20543.329647357707</v>
      </c>
    </row>
    <row r="8255">
      <c r="A8255" s="6">
        <v>12</v>
      </c>
      <c r="B8255" s="6">
        <v>14</v>
      </c>
      <c r="C8255" s="6">
        <v>5</v>
      </c>
      <c r="D8255" s="6">
        <f>A8255+B8255+C8255</f>
        <v>31</v>
      </c>
      <c r="E8255" s="5">
        <f>IF(A8255=0,0,A8255*LABOR_HRS_WK_TOM*SEASON_WEEKS*(1+DIM_PCT_TOM)^A8255)</f>
        <v>3389.5026468586834</v>
      </c>
      <c r="F8255" s="5">
        <f>IF(B8255=0,0,B8255*LABOR_HRS_WK_CAR*SEASON_WEEKS*(1+DIM_PCT_CAR)^B8255)</f>
        <v>593.44900480898161</v>
      </c>
      <c r="G8255" s="5">
        <f>IF(C8255=0,0,C8255*LABOR_HRS_WK_MES*SEASON_WEEKS*(1+DIM_PCT_MES)^C8255)</f>
        <v>239.41848456573481</v>
      </c>
      <c r="H8255" s="5">
        <f>E8255+F8255+G8255</f>
        <v>4222.3701362333995</v>
      </c>
      <c r="I8255" s="5">
        <f>MIN(H8255,FARMER_HRS)</f>
        <v>720</v>
      </c>
      <c r="J8255" s="5">
        <f>MAX(0,H8255-FARMER_HRS)</f>
        <v>3502.3701362333995</v>
      </c>
      <c r="K8255" s="2">
        <f>I8255*FARMER_RATE+J8255*TEMP_WORKER_RATE</f>
        <v>85805.0370873854</v>
      </c>
      <c r="L8255" s="2">
        <f>A8255*PRICE_TOM+B8255*PRICE_CAR+C8255*PRICE_MES</f>
        <v>148416</v>
      </c>
      <c r="M8255" s="2">
        <f>A8255*FERT_BED_TOM+B8255*FERT_BED_CAR+C8255*FERT_BED_MES</f>
        <v>21120</v>
      </c>
      <c r="N8255" s="6">
        <f>IF(AND(D8255&lt;=TOTAL_BEDS,J8255&lt;=TEMP_WORKER_MAX*TEMP_WORKER_HRS),1,0)</f>
        <v>1</v>
      </c>
      <c r="O8255" s="2">
        <f>L8255-M8255-K8255-FIXED_COSTS</f>
        <v>21490.962912614603</v>
      </c>
      <c r="P8255" s="2">
        <f>IF(N8255=1,O8255,"")</f>
        <v>21490.962912614603</v>
      </c>
    </row>
    <row r="8256">
      <c r="A8256" s="6">
        <v>12</v>
      </c>
      <c r="B8256" s="6">
        <v>14</v>
      </c>
      <c r="C8256" s="6">
        <v>6</v>
      </c>
      <c r="D8256" s="6">
        <f>A8256+B8256+C8256</f>
        <v>32</v>
      </c>
      <c r="E8256" s="5">
        <f>IF(A8256=0,0,A8256*LABOR_HRS_WK_TOM*SEASON_WEEKS*(1+DIM_PCT_TOM)^A8256)</f>
        <v>3389.5026468586834</v>
      </c>
      <c r="F8256" s="5">
        <f>IF(B8256=0,0,B8256*LABOR_HRS_WK_CAR*SEASON_WEEKS*(1+DIM_PCT_CAR)^B8256)</f>
        <v>593.44900480898161</v>
      </c>
      <c r="G8256" s="5">
        <f>IF(C8256=0,0,C8256*LABOR_HRS_WK_MES*SEASON_WEEKS*(1+DIM_PCT_MES)^C8256)</f>
        <v>290.89345874736773</v>
      </c>
      <c r="H8256" s="5">
        <f>E8256+F8256+G8256</f>
        <v>4273.8451104150327</v>
      </c>
      <c r="I8256" s="5">
        <f>MIN(H8256,FARMER_HRS)</f>
        <v>720</v>
      </c>
      <c r="J8256" s="5">
        <f>MAX(0,H8256-FARMER_HRS)</f>
        <v>3553.8451104150327</v>
      </c>
      <c r="K8256" s="2">
        <f>I8256*FARMER_RATE+J8256*TEMP_WORKER_RATE</f>
        <v>86698.699833594321</v>
      </c>
      <c r="L8256" s="2">
        <f>A8256*PRICE_TOM+B8256*PRICE_CAR+C8256*PRICE_MES</f>
        <v>151116</v>
      </c>
      <c r="M8256" s="2">
        <f>A8256*FERT_BED_TOM+B8256*FERT_BED_CAR+C8256*FERT_BED_MES</f>
        <v>22000</v>
      </c>
      <c r="N8256" s="6">
        <f>IF(AND(D8256&lt;=TOTAL_BEDS,J8256&lt;=TEMP_WORKER_MAX*TEMP_WORKER_HRS),1,0)</f>
        <v>1</v>
      </c>
      <c r="O8256" s="2">
        <f>L8256-M8256-K8256-FIXED_COSTS</f>
        <v>22417.300166405679</v>
      </c>
      <c r="P8256" s="2">
        <f>IF(N8256=1,O8256,"")</f>
        <v>22417.300166405679</v>
      </c>
    </row>
    <row r="8257">
      <c r="A8257" s="6">
        <v>12</v>
      </c>
      <c r="B8257" s="6">
        <v>14</v>
      </c>
      <c r="C8257" s="6">
        <v>7</v>
      </c>
      <c r="D8257" s="6">
        <f>A8257+B8257+C8257</f>
        <v>33</v>
      </c>
      <c r="E8257" s="5">
        <f>IF(A8257=0,0,A8257*LABOR_HRS_WK_TOM*SEASON_WEEKS*(1+DIM_PCT_TOM)^A8257)</f>
        <v>3389.5026468586834</v>
      </c>
      <c r="F8257" s="5">
        <f>IF(B8257=0,0,B8257*LABOR_HRS_WK_CAR*SEASON_WEEKS*(1+DIM_PCT_CAR)^B8257)</f>
        <v>593.44900480898161</v>
      </c>
      <c r="G8257" s="5">
        <f>IF(C8257=0,0,C8257*LABOR_HRS_WK_MES*SEASON_WEEKS*(1+DIM_PCT_MES)^C8257)</f>
        <v>343.61789814532818</v>
      </c>
      <c r="H8257" s="5">
        <f>E8257+F8257+G8257</f>
        <v>4326.5695498129935</v>
      </c>
      <c r="I8257" s="5">
        <f>MIN(H8257,FARMER_HRS)</f>
        <v>720</v>
      </c>
      <c r="J8257" s="5">
        <f>MAX(0,H8257-FARMER_HRS)</f>
        <v>3606.5695498129935</v>
      </c>
      <c r="K8257" s="2">
        <f>I8257*FARMER_RATE+J8257*TEMP_WORKER_RATE</f>
        <v>87614.054684253351</v>
      </c>
      <c r="L8257" s="2">
        <f>A8257*PRICE_TOM+B8257*PRICE_CAR+C8257*PRICE_MES</f>
        <v>153816</v>
      </c>
      <c r="M8257" s="2">
        <f>A8257*FERT_BED_TOM+B8257*FERT_BED_CAR+C8257*FERT_BED_MES</f>
        <v>22880</v>
      </c>
      <c r="N8257" s="6">
        <f>IF(AND(D8257&lt;=TOTAL_BEDS,J8257&lt;=TEMP_WORKER_MAX*TEMP_WORKER_HRS),1,0)</f>
        <v>1</v>
      </c>
      <c r="O8257" s="2">
        <f>L8257-M8257-K8257-FIXED_COSTS</f>
        <v>23321.945315746649</v>
      </c>
      <c r="P8257" s="2">
        <f>IF(N8257=1,O8257,"")</f>
        <v>23321.945315746649</v>
      </c>
    </row>
    <row r="8258">
      <c r="A8258" s="6">
        <v>12</v>
      </c>
      <c r="B8258" s="6">
        <v>14</v>
      </c>
      <c r="C8258" s="6">
        <v>8</v>
      </c>
      <c r="D8258" s="6">
        <f>A8258+B8258+C8258</f>
        <v>34</v>
      </c>
      <c r="E8258" s="5">
        <f>IF(A8258=0,0,A8258*LABOR_HRS_WK_TOM*SEASON_WEEKS*(1+DIM_PCT_TOM)^A8258)</f>
        <v>3389.5026468586834</v>
      </c>
      <c r="F8258" s="5">
        <f>IF(B8258=0,0,B8258*LABOR_HRS_WK_CAR*SEASON_WEEKS*(1+DIM_PCT_CAR)^B8258)</f>
        <v>593.44900480898161</v>
      </c>
      <c r="G8258" s="5">
        <f>IF(C8258=0,0,C8258*LABOR_HRS_WK_MES*SEASON_WEEKS*(1+DIM_PCT_MES)^C8258)</f>
        <v>397.61499642530833</v>
      </c>
      <c r="H8258" s="5">
        <f>E8258+F8258+G8258</f>
        <v>4380.5666480929731</v>
      </c>
      <c r="I8258" s="5">
        <f>MIN(H8258,FARMER_HRS)</f>
        <v>720</v>
      </c>
      <c r="J8258" s="5">
        <f>MAX(0,H8258-FARMER_HRS)</f>
        <v>3660.5666480929731</v>
      </c>
      <c r="K8258" s="2">
        <f>I8258*FARMER_RATE+J8258*TEMP_WORKER_RATE</f>
        <v>88551.504307169671</v>
      </c>
      <c r="L8258" s="2">
        <f>A8258*PRICE_TOM+B8258*PRICE_CAR+C8258*PRICE_MES</f>
        <v>156516</v>
      </c>
      <c r="M8258" s="2">
        <f>A8258*FERT_BED_TOM+B8258*FERT_BED_CAR+C8258*FERT_BED_MES</f>
        <v>23760</v>
      </c>
      <c r="N8258" s="6">
        <f>IF(AND(D8258&lt;=TOTAL_BEDS,J8258&lt;=TEMP_WORKER_MAX*TEMP_WORKER_HRS),1,0)</f>
        <v>1</v>
      </c>
      <c r="O8258" s="2">
        <f>L8258-M8258-K8258-FIXED_COSTS</f>
        <v>24204.495692830329</v>
      </c>
      <c r="P8258" s="2">
        <f>IF(N8258=1,O8258,"")</f>
        <v>24204.495692830329</v>
      </c>
    </row>
    <row r="8259">
      <c r="A8259" s="6">
        <v>12</v>
      </c>
      <c r="B8259" s="6">
        <v>14</v>
      </c>
      <c r="C8259" s="6">
        <v>9</v>
      </c>
      <c r="D8259" s="6">
        <f>A8259+B8259+C8259</f>
        <v>35</v>
      </c>
      <c r="E8259" s="5">
        <f>IF(A8259=0,0,A8259*LABOR_HRS_WK_TOM*SEASON_WEEKS*(1+DIM_PCT_TOM)^A8259)</f>
        <v>3389.5026468586834</v>
      </c>
      <c r="F8259" s="5">
        <f>IF(B8259=0,0,B8259*LABOR_HRS_WK_CAR*SEASON_WEEKS*(1+DIM_PCT_CAR)^B8259)</f>
        <v>593.44900480898161</v>
      </c>
      <c r="G8259" s="5">
        <f>IF(C8259=0,0,C8259*LABOR_HRS_WK_MES*SEASON_WEEKS*(1+DIM_PCT_MES)^C8259)</f>
        <v>452.90833186570273</v>
      </c>
      <c r="H8259" s="5">
        <f>E8259+F8259+G8259</f>
        <v>4435.859983533368</v>
      </c>
      <c r="I8259" s="5">
        <f>MIN(H8259,FARMER_HRS)</f>
        <v>720</v>
      </c>
      <c r="J8259" s="5">
        <f>MAX(0,H8259-FARMER_HRS)</f>
        <v>3715.859983533368</v>
      </c>
      <c r="K8259" s="2">
        <f>I8259*FARMER_RATE+J8259*TEMP_WORKER_RATE</f>
        <v>89511.4580474543</v>
      </c>
      <c r="L8259" s="2">
        <f>A8259*PRICE_TOM+B8259*PRICE_CAR+C8259*PRICE_MES</f>
        <v>159216</v>
      </c>
      <c r="M8259" s="2">
        <f>A8259*FERT_BED_TOM+B8259*FERT_BED_CAR+C8259*FERT_BED_MES</f>
        <v>24640</v>
      </c>
      <c r="N8259" s="6">
        <f>IF(AND(D8259&lt;=TOTAL_BEDS,J8259&lt;=TEMP_WORKER_MAX*TEMP_WORKER_HRS),1,0)</f>
        <v>1</v>
      </c>
      <c r="O8259" s="2">
        <f>L8259-M8259-K8259-FIXED_COSTS</f>
        <v>25064.541952545696</v>
      </c>
      <c r="P8259" s="2">
        <f>IF(N8259=1,O8259,"")</f>
        <v>25064.541952545696</v>
      </c>
    </row>
    <row r="8260">
      <c r="A8260" s="6">
        <v>12</v>
      </c>
      <c r="B8260" s="6">
        <v>14</v>
      </c>
      <c r="C8260" s="6">
        <v>10</v>
      </c>
      <c r="D8260" s="6">
        <f>A8260+B8260+C8260</f>
        <v>36</v>
      </c>
      <c r="E8260" s="5">
        <f>IF(A8260=0,0,A8260*LABOR_HRS_WK_TOM*SEASON_WEEKS*(1+DIM_PCT_TOM)^A8260)</f>
        <v>3389.5026468586834</v>
      </c>
      <c r="F8260" s="5">
        <f>IF(B8260=0,0,B8260*LABOR_HRS_WK_CAR*SEASON_WEEKS*(1+DIM_PCT_CAR)^B8260)</f>
        <v>593.44900480898161</v>
      </c>
      <c r="G8260" s="5">
        <f>IF(C8260=0,0,C8260*LABOR_HRS_WK_MES*SEASON_WEEKS*(1+DIM_PCT_MES)^C8260)</f>
        <v>509.52187334891551</v>
      </c>
      <c r="H8260" s="5">
        <f>E8260+F8260+G8260</f>
        <v>4492.47352501658</v>
      </c>
      <c r="I8260" s="5">
        <f>MIN(H8260,FARMER_HRS)</f>
        <v>720</v>
      </c>
      <c r="J8260" s="5">
        <f>MAX(0,H8260-FARMER_HRS)</f>
        <v>3772.4735250165804</v>
      </c>
      <c r="K8260" s="2">
        <f>I8260*FARMER_RATE+J8260*TEMP_WORKER_RATE</f>
        <v>90494.332031537851</v>
      </c>
      <c r="L8260" s="2">
        <f>A8260*PRICE_TOM+B8260*PRICE_CAR+C8260*PRICE_MES</f>
        <v>161916</v>
      </c>
      <c r="M8260" s="2">
        <f>A8260*FERT_BED_TOM+B8260*FERT_BED_CAR+C8260*FERT_BED_MES</f>
        <v>25520</v>
      </c>
      <c r="N8260" s="6">
        <f>IF(AND(D8260&lt;=TOTAL_BEDS,J8260&lt;=TEMP_WORKER_MAX*TEMP_WORKER_HRS),1,0)</f>
        <v>1</v>
      </c>
      <c r="O8260" s="2">
        <f>L8260-M8260-K8260-FIXED_COSTS</f>
        <v>25901.667968462149</v>
      </c>
      <c r="P8260" s="2">
        <f>IF(N8260=1,O8260,"")</f>
        <v>25901.667968462149</v>
      </c>
    </row>
    <row r="8261">
      <c r="A8261" s="6">
        <v>12</v>
      </c>
      <c r="B8261" s="6">
        <v>14</v>
      </c>
      <c r="C8261" s="6">
        <v>11</v>
      </c>
      <c r="D8261" s="6">
        <f>A8261+B8261+C8261</f>
        <v>37</v>
      </c>
      <c r="E8261" s="5">
        <f>IF(A8261=0,0,A8261*LABOR_HRS_WK_TOM*SEASON_WEEKS*(1+DIM_PCT_TOM)^A8261)</f>
        <v>3389.5026468586834</v>
      </c>
      <c r="F8261" s="5">
        <f>IF(B8261=0,0,B8261*LABOR_HRS_WK_CAR*SEASON_WEEKS*(1+DIM_PCT_CAR)^B8261)</f>
        <v>593.44900480898161</v>
      </c>
      <c r="G8261" s="5">
        <f>IF(C8261=0,0,C8261*LABOR_HRS_WK_MES*SEASON_WEEKS*(1+DIM_PCT_MES)^C8261)</f>
        <v>567.47998644235463</v>
      </c>
      <c r="H8261" s="5">
        <f>E8261+F8261+G8261</f>
        <v>4550.43163811002</v>
      </c>
      <c r="I8261" s="5">
        <f>MIN(H8261,FARMER_HRS)</f>
        <v>720</v>
      </c>
      <c r="J8261" s="5">
        <f>MAX(0,H8261-FARMER_HRS)</f>
        <v>3830.43163811002</v>
      </c>
      <c r="K8261" s="2">
        <f>I8261*FARMER_RATE+J8261*TEMP_WORKER_RATE</f>
        <v>91500.5492727434</v>
      </c>
      <c r="L8261" s="2">
        <f>A8261*PRICE_TOM+B8261*PRICE_CAR+C8261*PRICE_MES</f>
        <v>164616</v>
      </c>
      <c r="M8261" s="2">
        <f>A8261*FERT_BED_TOM+B8261*FERT_BED_CAR+C8261*FERT_BED_MES</f>
        <v>26400</v>
      </c>
      <c r="N8261" s="6">
        <f>IF(AND(D8261&lt;=TOTAL_BEDS,J8261&lt;=TEMP_WORKER_MAX*TEMP_WORKER_HRS),1,0)</f>
        <v>1</v>
      </c>
      <c r="O8261" s="2">
        <f>L8261-M8261-K8261-FIXED_COSTS</f>
        <v>26715.450727256597</v>
      </c>
      <c r="P8261" s="2">
        <f>IF(N8261=1,O8261,"")</f>
        <v>26715.450727256597</v>
      </c>
    </row>
    <row r="8262">
      <c r="A8262" s="6">
        <v>12</v>
      </c>
      <c r="B8262" s="6">
        <v>14</v>
      </c>
      <c r="C8262" s="6">
        <v>12</v>
      </c>
      <c r="D8262" s="6">
        <f>A8262+B8262+C8262</f>
        <v>38</v>
      </c>
      <c r="E8262" s="5">
        <f>IF(A8262=0,0,A8262*LABOR_HRS_WK_TOM*SEASON_WEEKS*(1+DIM_PCT_TOM)^A8262)</f>
        <v>3389.5026468586834</v>
      </c>
      <c r="F8262" s="5">
        <f>IF(B8262=0,0,B8262*LABOR_HRS_WK_CAR*SEASON_WEEKS*(1+DIM_PCT_CAR)^B8262)</f>
        <v>593.44900480898161</v>
      </c>
      <c r="G8262" s="5">
        <f>IF(C8262=0,0,C8262*LABOR_HRS_WK_MES*SEASON_WEEKS*(1+DIM_PCT_MES)^C8262)</f>
        <v>626.807439570419</v>
      </c>
      <c r="H8262" s="5">
        <f>E8262+F8262+G8262</f>
        <v>4609.7590912380838</v>
      </c>
      <c r="I8262" s="5">
        <f>MIN(H8262,FARMER_HRS)</f>
        <v>720</v>
      </c>
      <c r="J8262" s="5">
        <f>MAX(0,H8262-FARMER_HRS)</f>
        <v>3889.7590912380838</v>
      </c>
      <c r="K8262" s="2">
        <f>I8262*FARMER_RATE+J8262*TEMP_WORKER_RATE</f>
        <v>92530.53977843895</v>
      </c>
      <c r="L8262" s="2">
        <f>A8262*PRICE_TOM+B8262*PRICE_CAR+C8262*PRICE_MES</f>
        <v>167316</v>
      </c>
      <c r="M8262" s="2">
        <f>A8262*FERT_BED_TOM+B8262*FERT_BED_CAR+C8262*FERT_BED_MES</f>
        <v>27280</v>
      </c>
      <c r="N8262" s="6">
        <f>IF(AND(D8262&lt;=TOTAL_BEDS,J8262&lt;=TEMP_WORKER_MAX*TEMP_WORKER_HRS),1,0)</f>
        <v>1</v>
      </c>
      <c r="O8262" s="2">
        <f>L8262-M8262-K8262-FIXED_COSTS</f>
        <v>27505.46022156105</v>
      </c>
      <c r="P8262" s="2">
        <f>IF(N8262=1,O8262,"")</f>
        <v>27505.46022156105</v>
      </c>
    </row>
    <row r="8263">
      <c r="A8263" s="6">
        <v>12</v>
      </c>
      <c r="B8263" s="6">
        <v>14</v>
      </c>
      <c r="C8263" s="6">
        <v>13</v>
      </c>
      <c r="D8263" s="6">
        <f>A8263+B8263+C8263</f>
        <v>39</v>
      </c>
      <c r="E8263" s="5">
        <f>IF(A8263=0,0,A8263*LABOR_HRS_WK_TOM*SEASON_WEEKS*(1+DIM_PCT_TOM)^A8263)</f>
        <v>3389.5026468586834</v>
      </c>
      <c r="F8263" s="5">
        <f>IF(B8263=0,0,B8263*LABOR_HRS_WK_CAR*SEASON_WEEKS*(1+DIM_PCT_CAR)^B8263)</f>
        <v>593.44900480898161</v>
      </c>
      <c r="G8263" s="5">
        <f>IF(C8263=0,0,C8263*LABOR_HRS_WK_MES*SEASON_WEEKS*(1+DIM_PCT_MES)^C8263)</f>
        <v>687.52941027880331</v>
      </c>
      <c r="H8263" s="5">
        <f>E8263+F8263+G8263</f>
        <v>4670.4810619464679</v>
      </c>
      <c r="I8263" s="5">
        <f>MIN(H8263,FARMER_HRS)</f>
        <v>720</v>
      </c>
      <c r="J8263" s="5">
        <f>MAX(0,H8263-FARMER_HRS)</f>
        <v>3950.4810619464679</v>
      </c>
      <c r="K8263" s="2">
        <f>I8263*FARMER_RATE+J8263*TEMP_WORKER_RATE</f>
        <v>93584.740658792842</v>
      </c>
      <c r="L8263" s="2">
        <f>A8263*PRICE_TOM+B8263*PRICE_CAR+C8263*PRICE_MES</f>
        <v>170016</v>
      </c>
      <c r="M8263" s="2">
        <f>A8263*FERT_BED_TOM+B8263*FERT_BED_CAR+C8263*FERT_BED_MES</f>
        <v>28160</v>
      </c>
      <c r="N8263" s="6">
        <f>IF(AND(D8263&lt;=TOTAL_BEDS,J8263&lt;=TEMP_WORKER_MAX*TEMP_WORKER_HRS),1,0)</f>
        <v>1</v>
      </c>
      <c r="O8263" s="2">
        <f>L8263-M8263-K8263-FIXED_COSTS</f>
        <v>28271.259341207158</v>
      </c>
      <c r="P8263" s="2">
        <f>IF(N8263=1,O8263,"")</f>
        <v>28271.259341207158</v>
      </c>
    </row>
    <row r="8264">
      <c r="A8264" s="6">
        <v>12</v>
      </c>
      <c r="B8264" s="6">
        <v>14</v>
      </c>
      <c r="C8264" s="6">
        <v>14</v>
      </c>
      <c r="D8264" s="6">
        <f>A8264+B8264+C8264</f>
        <v>40</v>
      </c>
      <c r="E8264" s="5">
        <f>IF(A8264=0,0,A8264*LABOR_HRS_WK_TOM*SEASON_WEEKS*(1+DIM_PCT_TOM)^A8264)</f>
        <v>3389.5026468586834</v>
      </c>
      <c r="F8264" s="5">
        <f>IF(B8264=0,0,B8264*LABOR_HRS_WK_CAR*SEASON_WEEKS*(1+DIM_PCT_CAR)^B8264)</f>
        <v>593.44900480898161</v>
      </c>
      <c r="G8264" s="5">
        <f>IF(C8264=0,0,C8264*LABOR_HRS_WK_MES*SEASON_WEEKS*(1+DIM_PCT_MES)^C8264)</f>
        <v>749.67149159246435</v>
      </c>
      <c r="H8264" s="5">
        <f>E8264+F8264+G8264</f>
        <v>4732.6231432601289</v>
      </c>
      <c r="I8264" s="5">
        <f>MIN(H8264,FARMER_HRS)</f>
        <v>720</v>
      </c>
      <c r="J8264" s="5">
        <f>MAX(0,H8264-FARMER_HRS)</f>
        <v>4012.6231432601289</v>
      </c>
      <c r="K8264" s="2">
        <f>I8264*FARMER_RATE+J8264*TEMP_WORKER_RATE</f>
        <v>94663.596237155012</v>
      </c>
      <c r="L8264" s="2">
        <f>A8264*PRICE_TOM+B8264*PRICE_CAR+C8264*PRICE_MES</f>
        <v>172716</v>
      </c>
      <c r="M8264" s="2">
        <f>A8264*FERT_BED_TOM+B8264*FERT_BED_CAR+C8264*FERT_BED_MES</f>
        <v>29040</v>
      </c>
      <c r="N8264" s="6">
        <f>IF(AND(D8264&lt;=TOTAL_BEDS,J8264&lt;=TEMP_WORKER_MAX*TEMP_WORKER_HRS),1,0)</f>
        <v>1</v>
      </c>
      <c r="O8264" s="2">
        <f>L8264-M8264-K8264-FIXED_COSTS</f>
        <v>29012.403762844988</v>
      </c>
      <c r="P8264" s="2">
        <f>IF(N8264=1,O8264,"")</f>
        <v>29012.403762844988</v>
      </c>
    </row>
    <row r="8265">
      <c r="A8265" s="6">
        <v>12</v>
      </c>
      <c r="B8265" s="6">
        <v>14</v>
      </c>
      <c r="C8265" s="6">
        <v>15</v>
      </c>
      <c r="D8265" s="6">
        <f>A8265+B8265+C8265</f>
        <v>41</v>
      </c>
      <c r="E8265" s="5">
        <f>IF(A8265=0,0,A8265*LABOR_HRS_WK_TOM*SEASON_WEEKS*(1+DIM_PCT_TOM)^A8265)</f>
        <v>3389.5026468586834</v>
      </c>
      <c r="F8265" s="5">
        <f>IF(B8265=0,0,B8265*LABOR_HRS_WK_CAR*SEASON_WEEKS*(1+DIM_PCT_CAR)^B8265)</f>
        <v>593.44900480898161</v>
      </c>
      <c r="G8265" s="5">
        <f>IF(C8265=0,0,C8265*LABOR_HRS_WK_MES*SEASON_WEEKS*(1+DIM_PCT_MES)^C8265)</f>
        <v>813.25969846861074</v>
      </c>
      <c r="H8265" s="5">
        <f>E8265+F8265+G8265</f>
        <v>4796.2113501362755</v>
      </c>
      <c r="I8265" s="5">
        <f>MIN(H8265,FARMER_HRS)</f>
        <v>720</v>
      </c>
      <c r="J8265" s="5">
        <f>MAX(0,H8265-FARMER_HRS)</f>
        <v>4076.2113501362755</v>
      </c>
      <c r="K8265" s="2">
        <f>I8265*FARMER_RATE+J8265*TEMP_WORKER_RATE</f>
        <v>95767.558162088113</v>
      </c>
      <c r="L8265" s="2">
        <f>A8265*PRICE_TOM+B8265*PRICE_CAR+C8265*PRICE_MES</f>
        <v>175416</v>
      </c>
      <c r="M8265" s="2">
        <f>A8265*FERT_BED_TOM+B8265*FERT_BED_CAR+C8265*FERT_BED_MES</f>
        <v>29920</v>
      </c>
      <c r="N8265" s="6">
        <f>IF(AND(D8265&lt;=TOTAL_BEDS,J8265&lt;=TEMP_WORKER_MAX*TEMP_WORKER_HRS),1,0)</f>
        <v>1</v>
      </c>
      <c r="O8265" s="2">
        <f>L8265-M8265-K8265-FIXED_COSTS</f>
        <v>29728.441837911887</v>
      </c>
      <c r="P8265" s="2">
        <f>IF(N8265=1,O8265,"")</f>
        <v>29728.441837911887</v>
      </c>
    </row>
    <row r="8266">
      <c r="A8266" s="6">
        <v>12</v>
      </c>
      <c r="B8266" s="6">
        <v>14</v>
      </c>
      <c r="C8266" s="6">
        <v>16</v>
      </c>
      <c r="D8266" s="6">
        <f>A8266+B8266+C8266</f>
        <v>42</v>
      </c>
      <c r="E8266" s="5">
        <f>IF(A8266=0,0,A8266*LABOR_HRS_WK_TOM*SEASON_WEEKS*(1+DIM_PCT_TOM)^A8266)</f>
        <v>3389.5026468586834</v>
      </c>
      <c r="F8266" s="5">
        <f>IF(B8266=0,0,B8266*LABOR_HRS_WK_CAR*SEASON_WEEKS*(1+DIM_PCT_CAR)^B8266)</f>
        <v>593.44900480898161</v>
      </c>
      <c r="G8266" s="5">
        <f>IF(C8266=0,0,C8266*LABOR_HRS_WK_MES*SEASON_WEEKS*(1+DIM_PCT_MES)^C8266)</f>
        <v>878.32047434609967</v>
      </c>
      <c r="H8266" s="5">
        <f>E8266+F8266+G8266</f>
        <v>4861.2721260137641</v>
      </c>
      <c r="I8266" s="5">
        <f>MIN(H8266,FARMER_HRS)</f>
        <v>720</v>
      </c>
      <c r="J8266" s="5">
        <f>MAX(0,H8266-FARMER_HRS)</f>
        <v>4141.2721260137641</v>
      </c>
      <c r="K8266" s="2">
        <f>I8266*FARMER_RATE+J8266*TEMP_WORKER_RATE</f>
        <v>96897.0855210723</v>
      </c>
      <c r="L8266" s="2">
        <f>A8266*PRICE_TOM+B8266*PRICE_CAR+C8266*PRICE_MES</f>
        <v>178116</v>
      </c>
      <c r="M8266" s="2">
        <f>A8266*FERT_BED_TOM+B8266*FERT_BED_CAR+C8266*FERT_BED_MES</f>
        <v>30800</v>
      </c>
      <c r="N8266" s="6">
        <f>IF(AND(D8266&lt;=TOTAL_BEDS,J8266&lt;=TEMP_WORKER_MAX*TEMP_WORKER_HRS),1,0)</f>
        <v>1</v>
      </c>
      <c r="O8266" s="2">
        <f>L8266-M8266-K8266-FIXED_COSTS</f>
        <v>30418.914478927705</v>
      </c>
      <c r="P8266" s="2">
        <f>IF(N8266=1,O8266,"")</f>
        <v>30418.914478927705</v>
      </c>
    </row>
    <row r="8267">
      <c r="A8267" s="6">
        <v>12</v>
      </c>
      <c r="B8267" s="6">
        <v>14</v>
      </c>
      <c r="C8267" s="6">
        <v>17</v>
      </c>
      <c r="D8267" s="6">
        <f>A8267+B8267+C8267</f>
        <v>43</v>
      </c>
      <c r="E8267" s="5">
        <f>IF(A8267=0,0,A8267*LABOR_HRS_WK_TOM*SEASON_WEEKS*(1+DIM_PCT_TOM)^A8267)</f>
        <v>3389.5026468586834</v>
      </c>
      <c r="F8267" s="5">
        <f>IF(B8267=0,0,B8267*LABOR_HRS_WK_CAR*SEASON_WEEKS*(1+DIM_PCT_CAR)^B8267)</f>
        <v>593.44900480898161</v>
      </c>
      <c r="G8267" s="5">
        <f>IF(C8267=0,0,C8267*LABOR_HRS_WK_MES*SEASON_WEEKS*(1+DIM_PCT_MES)^C8267)</f>
        <v>944.88069779263992</v>
      </c>
      <c r="H8267" s="5">
        <f>E8267+F8267+G8267</f>
        <v>4927.8323494603046</v>
      </c>
      <c r="I8267" s="5">
        <f>MIN(H8267,FARMER_HRS)</f>
        <v>720</v>
      </c>
      <c r="J8267" s="5">
        <f>MAX(0,H8267-FARMER_HRS)</f>
        <v>4207.8323494603046</v>
      </c>
      <c r="K8267" s="2">
        <f>I8267*FARMER_RATE+J8267*TEMP_WORKER_RATE</f>
        <v>98052.644955908065</v>
      </c>
      <c r="L8267" s="2">
        <f>A8267*PRICE_TOM+B8267*PRICE_CAR+C8267*PRICE_MES</f>
        <v>180816</v>
      </c>
      <c r="M8267" s="2">
        <f>A8267*FERT_BED_TOM+B8267*FERT_BED_CAR+C8267*FERT_BED_MES</f>
        <v>31680</v>
      </c>
      <c r="N8267" s="6">
        <f>IF(AND(D8267&lt;=TOTAL_BEDS,J8267&lt;=TEMP_WORKER_MAX*TEMP_WORKER_HRS),1,0)</f>
        <v>1</v>
      </c>
      <c r="O8267" s="2">
        <f>L8267-M8267-K8267-FIXED_COSTS</f>
        <v>31083.355044091935</v>
      </c>
      <c r="P8267" s="2">
        <f>IF(N8267=1,O8267,"")</f>
        <v>31083.355044091935</v>
      </c>
    </row>
    <row r="8268">
      <c r="A8268" s="6">
        <v>12</v>
      </c>
      <c r="B8268" s="6">
        <v>14</v>
      </c>
      <c r="C8268" s="6">
        <v>18</v>
      </c>
      <c r="D8268" s="6">
        <f>A8268+B8268+C8268</f>
        <v>44</v>
      </c>
      <c r="E8268" s="5">
        <f>IF(A8268=0,0,A8268*LABOR_HRS_WK_TOM*SEASON_WEEKS*(1+DIM_PCT_TOM)^A8268)</f>
        <v>3389.5026468586834</v>
      </c>
      <c r="F8268" s="5">
        <f>IF(B8268=0,0,B8268*LABOR_HRS_WK_CAR*SEASON_WEEKS*(1+DIM_PCT_CAR)^B8268)</f>
        <v>593.44900480898161</v>
      </c>
      <c r="G8268" s="5">
        <f>IF(C8268=0,0,C8268*LABOR_HRS_WK_MES*SEASON_WEEKS*(1+DIM_PCT_MES)^C8268)</f>
        <v>1012.9676892512272</v>
      </c>
      <c r="H8268" s="5">
        <f>E8268+F8268+G8268</f>
        <v>4995.919340918892</v>
      </c>
      <c r="I8268" s="5">
        <f>MIN(H8268,FARMER_HRS)</f>
        <v>720</v>
      </c>
      <c r="J8268" s="5">
        <f>MAX(0,H8268-FARMER_HRS)</f>
        <v>4275.919340918892</v>
      </c>
      <c r="K8268" s="2">
        <f>I8268*FARMER_RATE+J8268*TEMP_WORKER_RATE</f>
        <v>99234.710779841873</v>
      </c>
      <c r="L8268" s="2">
        <f>A8268*PRICE_TOM+B8268*PRICE_CAR+C8268*PRICE_MES</f>
        <v>183516</v>
      </c>
      <c r="M8268" s="2">
        <f>A8268*FERT_BED_TOM+B8268*FERT_BED_CAR+C8268*FERT_BED_MES</f>
        <v>32560</v>
      </c>
      <c r="N8268" s="6">
        <f>IF(AND(D8268&lt;=TOTAL_BEDS,J8268&lt;=TEMP_WORKER_MAX*TEMP_WORKER_HRS),1,0)</f>
        <v>1</v>
      </c>
      <c r="O8268" s="2">
        <f>L8268-M8268-K8268-FIXED_COSTS</f>
        <v>31721.289220158127</v>
      </c>
      <c r="P8268" s="2">
        <f>IF(N8268=1,O8268,"")</f>
        <v>31721.289220158127</v>
      </c>
    </row>
    <row r="8269">
      <c r="A8269" s="6">
        <v>12</v>
      </c>
      <c r="B8269" s="6">
        <v>14</v>
      </c>
      <c r="C8269" s="6">
        <v>19</v>
      </c>
      <c r="D8269" s="6">
        <f>A8269+B8269+C8269</f>
        <v>45</v>
      </c>
      <c r="E8269" s="5">
        <f>IF(A8269=0,0,A8269*LABOR_HRS_WK_TOM*SEASON_WEEKS*(1+DIM_PCT_TOM)^A8269)</f>
        <v>3389.5026468586834</v>
      </c>
      <c r="F8269" s="5">
        <f>IF(B8269=0,0,B8269*LABOR_HRS_WK_CAR*SEASON_WEEKS*(1+DIM_PCT_CAR)^B8269)</f>
        <v>593.44900480898161</v>
      </c>
      <c r="G8269" s="5">
        <f>IF(C8269=0,0,C8269*LABOR_HRS_WK_MES*SEASON_WEEKS*(1+DIM_PCT_MES)^C8269)</f>
        <v>1082.6092178872491</v>
      </c>
      <c r="H8269" s="5">
        <f>E8269+F8269+G8269</f>
        <v>5065.5608695549145</v>
      </c>
      <c r="I8269" s="5">
        <f>MIN(H8269,FARMER_HRS)</f>
        <v>720</v>
      </c>
      <c r="J8269" s="5">
        <f>MAX(0,H8269-FARMER_HRS)</f>
        <v>4345.5608695549145</v>
      </c>
      <c r="K8269" s="2">
        <f>I8269*FARMER_RATE+J8269*TEMP_WORKER_RATE</f>
        <v>100443.76509643949</v>
      </c>
      <c r="L8269" s="2">
        <f>A8269*PRICE_TOM+B8269*PRICE_CAR+C8269*PRICE_MES</f>
        <v>186216</v>
      </c>
      <c r="M8269" s="2">
        <f>A8269*FERT_BED_TOM+B8269*FERT_BED_CAR+C8269*FERT_BED_MES</f>
        <v>33440</v>
      </c>
      <c r="N8269" s="6">
        <f>IF(AND(D8269&lt;=TOTAL_BEDS,J8269&lt;=TEMP_WORKER_MAX*TEMP_WORKER_HRS),1,0)</f>
        <v>1</v>
      </c>
      <c r="O8269" s="2">
        <f>L8269-M8269-K8269-FIXED_COSTS</f>
        <v>32332.234903560515</v>
      </c>
      <c r="P8269" s="2">
        <f>IF(N8269=1,O8269,"")</f>
        <v>32332.234903560515</v>
      </c>
    </row>
    <row r="8270">
      <c r="A8270" s="6">
        <v>12</v>
      </c>
      <c r="B8270" s="6">
        <v>14</v>
      </c>
      <c r="C8270" s="6">
        <v>20</v>
      </c>
      <c r="D8270" s="6">
        <f>A8270+B8270+C8270</f>
        <v>46</v>
      </c>
      <c r="E8270" s="5">
        <f>IF(A8270=0,0,A8270*LABOR_HRS_WK_TOM*SEASON_WEEKS*(1+DIM_PCT_TOM)^A8270)</f>
        <v>3389.5026468586834</v>
      </c>
      <c r="F8270" s="5">
        <f>IF(B8270=0,0,B8270*LABOR_HRS_WK_CAR*SEASON_WEEKS*(1+DIM_PCT_CAR)^B8270)</f>
        <v>593.44900480898161</v>
      </c>
      <c r="G8270" s="5">
        <f>IF(C8270=0,0,C8270*LABOR_HRS_WK_MES*SEASON_WEEKS*(1+DIM_PCT_MES)^C8270)</f>
        <v>1153.8335085377259</v>
      </c>
      <c r="H8270" s="5">
        <f>E8270+F8270+G8270</f>
        <v>5136.7851602053906</v>
      </c>
      <c r="I8270" s="5">
        <f>MIN(H8270,FARMER_HRS)</f>
        <v>720</v>
      </c>
      <c r="J8270" s="5">
        <f>MAX(0,H8270-FARMER_HRS)</f>
        <v>4416.7851602053906</v>
      </c>
      <c r="K8270" s="2">
        <f>I8270*FARMER_RATE+J8270*TEMP_WORKER_RATE</f>
        <v>101680.29792023248</v>
      </c>
      <c r="L8270" s="2">
        <f>A8270*PRICE_TOM+B8270*PRICE_CAR+C8270*PRICE_MES</f>
        <v>188916</v>
      </c>
      <c r="M8270" s="2">
        <f>A8270*FERT_BED_TOM+B8270*FERT_BED_CAR+C8270*FERT_BED_MES</f>
        <v>34320</v>
      </c>
      <c r="N8270" s="6">
        <f>IF(AND(D8270&lt;=TOTAL_BEDS,J8270&lt;=TEMP_WORKER_MAX*TEMP_WORKER_HRS),1,0)</f>
        <v>1</v>
      </c>
      <c r="O8270" s="2">
        <f>L8270-M8270-K8270-FIXED_COSTS</f>
        <v>32915.702079767521</v>
      </c>
      <c r="P8270" s="2">
        <f>IF(N8270=1,O8270,"")</f>
        <v>32915.702079767521</v>
      </c>
    </row>
    <row r="8271">
      <c r="A8271" s="6">
        <v>12</v>
      </c>
      <c r="B8271" s="6">
        <v>14</v>
      </c>
      <c r="C8271" s="6">
        <v>21</v>
      </c>
      <c r="D8271" s="6">
        <f>A8271+B8271+C8271</f>
        <v>47</v>
      </c>
      <c r="E8271" s="5">
        <f>IF(A8271=0,0,A8271*LABOR_HRS_WK_TOM*SEASON_WEEKS*(1+DIM_PCT_TOM)^A8271)</f>
        <v>3389.5026468586834</v>
      </c>
      <c r="F8271" s="5">
        <f>IF(B8271=0,0,B8271*LABOR_HRS_WK_CAR*SEASON_WEEKS*(1+DIM_PCT_CAR)^B8271)</f>
        <v>593.44900480898161</v>
      </c>
      <c r="G8271" s="5">
        <f>IF(C8271=0,0,C8271*LABOR_HRS_WK_MES*SEASON_WEEKS*(1+DIM_PCT_MES)^C8271)</f>
        <v>1226.6692487641699</v>
      </c>
      <c r="H8271" s="5">
        <f>E8271+F8271+G8271</f>
        <v>5209.6209004318353</v>
      </c>
      <c r="I8271" s="5">
        <f>MIN(H8271,FARMER_HRS)</f>
        <v>720</v>
      </c>
      <c r="J8271" s="5">
        <f>MAX(0,H8271-FARMER_HRS)</f>
        <v>4489.6209004318353</v>
      </c>
      <c r="K8271" s="2">
        <f>I8271*FARMER_RATE+J8271*TEMP_WORKER_RATE</f>
        <v>102944.8072991638</v>
      </c>
      <c r="L8271" s="2">
        <f>A8271*PRICE_TOM+B8271*PRICE_CAR+C8271*PRICE_MES</f>
        <v>191616</v>
      </c>
      <c r="M8271" s="2">
        <f>A8271*FERT_BED_TOM+B8271*FERT_BED_CAR+C8271*FERT_BED_MES</f>
        <v>35200</v>
      </c>
      <c r="N8271" s="6">
        <f>IF(AND(D8271&lt;=TOTAL_BEDS,J8271&lt;=TEMP_WORKER_MAX*TEMP_WORKER_HRS),1,0)</f>
        <v>1</v>
      </c>
      <c r="O8271" s="2">
        <f>L8271-M8271-K8271-FIXED_COSTS</f>
        <v>33471.192700836196</v>
      </c>
      <c r="P8271" s="2">
        <f>IF(N8271=1,O8271,"")</f>
        <v>33471.192700836196</v>
      </c>
    </row>
    <row r="8272">
      <c r="A8272" s="6">
        <v>12</v>
      </c>
      <c r="B8272" s="6">
        <v>14</v>
      </c>
      <c r="C8272" s="6">
        <v>22</v>
      </c>
      <c r="D8272" s="6">
        <f>A8272+B8272+C8272</f>
        <v>48</v>
      </c>
      <c r="E8272" s="5">
        <f>IF(A8272=0,0,A8272*LABOR_HRS_WK_TOM*SEASON_WEEKS*(1+DIM_PCT_TOM)^A8272)</f>
        <v>3389.5026468586834</v>
      </c>
      <c r="F8272" s="5">
        <f>IF(B8272=0,0,B8272*LABOR_HRS_WK_CAR*SEASON_WEEKS*(1+DIM_PCT_CAR)^B8272)</f>
        <v>593.44900480898161</v>
      </c>
      <c r="G8272" s="5">
        <f>IF(C8272=0,0,C8272*LABOR_HRS_WK_MES*SEASON_WEEKS*(1+DIM_PCT_MES)^C8272)</f>
        <v>1301.1455960105659</v>
      </c>
      <c r="H8272" s="5">
        <f>E8272+F8272+G8272</f>
        <v>5284.0972476782308</v>
      </c>
      <c r="I8272" s="5">
        <f>MIN(H8272,FARMER_HRS)</f>
        <v>720</v>
      </c>
      <c r="J8272" s="5">
        <f>MAX(0,H8272-FARMER_HRS)</f>
        <v>4564.0972476782308</v>
      </c>
      <c r="K8272" s="2">
        <f>I8272*FARMER_RATE+J8272*TEMP_WORKER_RATE</f>
        <v>104237.79943885817</v>
      </c>
      <c r="L8272" s="2">
        <f>A8272*PRICE_TOM+B8272*PRICE_CAR+C8272*PRICE_MES</f>
        <v>194316</v>
      </c>
      <c r="M8272" s="2">
        <f>A8272*FERT_BED_TOM+B8272*FERT_BED_CAR+C8272*FERT_BED_MES</f>
        <v>36080</v>
      </c>
      <c r="N8272" s="6">
        <f>IF(AND(D8272&lt;=TOTAL_BEDS,J8272&lt;=TEMP_WORKER_MAX*TEMP_WORKER_HRS),1,0)</f>
        <v>1</v>
      </c>
      <c r="O8272" s="2">
        <f>L8272-M8272-K8272-FIXED_COSTS</f>
        <v>33998.200561141828</v>
      </c>
      <c r="P8272" s="2">
        <f>IF(N8272=1,O8272,"")</f>
        <v>33998.200561141828</v>
      </c>
    </row>
    <row r="8273">
      <c r="A8273" s="6">
        <v>12</v>
      </c>
      <c r="B8273" s="6">
        <v>14</v>
      </c>
      <c r="C8273" s="6">
        <v>23</v>
      </c>
      <c r="D8273" s="6">
        <f>A8273+B8273+C8273</f>
        <v>49</v>
      </c>
      <c r="E8273" s="5">
        <f>IF(A8273=0,0,A8273*LABOR_HRS_WK_TOM*SEASON_WEEKS*(1+DIM_PCT_TOM)^A8273)</f>
        <v>3389.5026468586834</v>
      </c>
      <c r="F8273" s="5">
        <f>IF(B8273=0,0,B8273*LABOR_HRS_WK_CAR*SEASON_WEEKS*(1+DIM_PCT_CAR)^B8273)</f>
        <v>593.44900480898161</v>
      </c>
      <c r="G8273" s="5">
        <f>IF(C8273=0,0,C8273*LABOR_HRS_WK_MES*SEASON_WEEKS*(1+DIM_PCT_MES)^C8273)</f>
        <v>1377.2921848680023</v>
      </c>
      <c r="H8273" s="5">
        <f>E8273+F8273+G8273</f>
        <v>5360.2438365356675</v>
      </c>
      <c r="I8273" s="5">
        <f>MIN(H8273,FARMER_HRS)</f>
        <v>720</v>
      </c>
      <c r="J8273" s="5">
        <f>MAX(0,H8273-FARMER_HRS)</f>
        <v>4640.2438365356675</v>
      </c>
      <c r="K8273" s="2">
        <f>I8273*FARMER_RATE+J8273*TEMP_WORKER_RATE</f>
        <v>105559.78882874422</v>
      </c>
      <c r="L8273" s="2">
        <f>A8273*PRICE_TOM+B8273*PRICE_CAR+C8273*PRICE_MES</f>
        <v>197016</v>
      </c>
      <c r="M8273" s="2">
        <f>A8273*FERT_BED_TOM+B8273*FERT_BED_CAR+C8273*FERT_BED_MES</f>
        <v>36960</v>
      </c>
      <c r="N8273" s="6">
        <f>IF(AND(D8273&lt;=TOTAL_BEDS,J8273&lt;=TEMP_WORKER_MAX*TEMP_WORKER_HRS),1,0)</f>
        <v>1</v>
      </c>
      <c r="O8273" s="2">
        <f>L8273-M8273-K8273-FIXED_COSTS</f>
        <v>34496.211171255782</v>
      </c>
      <c r="P8273" s="2">
        <f>IF(N8273=1,O8273,"")</f>
        <v>34496.211171255782</v>
      </c>
    </row>
    <row r="8274">
      <c r="A8274" s="6">
        <v>12</v>
      </c>
      <c r="B8274" s="6">
        <v>14</v>
      </c>
      <c r="C8274" s="6">
        <v>24</v>
      </c>
      <c r="D8274" s="6">
        <f>A8274+B8274+C8274</f>
        <v>50</v>
      </c>
      <c r="E8274" s="5">
        <f>IF(A8274=0,0,A8274*LABOR_HRS_WK_TOM*SEASON_WEEKS*(1+DIM_PCT_TOM)^A8274)</f>
        <v>3389.5026468586834</v>
      </c>
      <c r="F8274" s="5">
        <f>IF(B8274=0,0,B8274*LABOR_HRS_WK_CAR*SEASON_WEEKS*(1+DIM_PCT_CAR)^B8274)</f>
        <v>593.44900480898161</v>
      </c>
      <c r="G8274" s="5">
        <f>IF(C8274=0,0,C8274*LABOR_HRS_WK_MES*SEASON_WEEKS*(1+DIM_PCT_MES)^C8274)</f>
        <v>1455.139134447498</v>
      </c>
      <c r="H8274" s="5">
        <f>E8274+F8274+G8274</f>
        <v>5438.0907861151627</v>
      </c>
      <c r="I8274" s="5">
        <f>MIN(H8274,FARMER_HRS)</f>
        <v>720</v>
      </c>
      <c r="J8274" s="5">
        <f>MAX(0,H8274-FARMER_HRS)</f>
        <v>4718.0907861151627</v>
      </c>
      <c r="K8274" s="2">
        <f>I8274*FARMER_RATE+J8274*TEMP_WORKER_RATE</f>
        <v>106911.29837005491</v>
      </c>
      <c r="L8274" s="2">
        <f>A8274*PRICE_TOM+B8274*PRICE_CAR+C8274*PRICE_MES</f>
        <v>199716</v>
      </c>
      <c r="M8274" s="2">
        <f>A8274*FERT_BED_TOM+B8274*FERT_BED_CAR+C8274*FERT_BED_MES</f>
        <v>37840</v>
      </c>
      <c r="N8274" s="6">
        <f>IF(AND(D8274&lt;=TOTAL_BEDS,J8274&lt;=TEMP_WORKER_MAX*TEMP_WORKER_HRS),1,0)</f>
        <v>1</v>
      </c>
      <c r="O8274" s="2">
        <f>L8274-M8274-K8274-FIXED_COSTS</f>
        <v>34964.701629945092</v>
      </c>
      <c r="P8274" s="2">
        <f>IF(N8274=1,O8274,"")</f>
        <v>34964.701629945092</v>
      </c>
    </row>
    <row r="8275">
      <c r="A8275" s="6">
        <v>12</v>
      </c>
      <c r="B8275" s="6">
        <v>14</v>
      </c>
      <c r="C8275" s="6">
        <v>25</v>
      </c>
      <c r="D8275" s="6">
        <f>A8275+B8275+C8275</f>
        <v>51</v>
      </c>
      <c r="E8275" s="5">
        <f>IF(A8275=0,0,A8275*LABOR_HRS_WK_TOM*SEASON_WEEKS*(1+DIM_PCT_TOM)^A8275)</f>
        <v>3389.5026468586834</v>
      </c>
      <c r="F8275" s="5">
        <f>IF(B8275=0,0,B8275*LABOR_HRS_WK_CAR*SEASON_WEEKS*(1+DIM_PCT_CAR)^B8275)</f>
        <v>593.44900480898161</v>
      </c>
      <c r="G8275" s="5">
        <f>IF(C8275=0,0,C8275*LABOR_HRS_WK_MES*SEASON_WEEKS*(1+DIM_PCT_MES)^C8275)</f>
        <v>1534.7170558625955</v>
      </c>
      <c r="H8275" s="5">
        <f>E8275+F8275+G8275</f>
        <v>5517.6687075302607</v>
      </c>
      <c r="I8275" s="5">
        <f>MIN(H8275,FARMER_HRS)</f>
        <v>720</v>
      </c>
      <c r="J8275" s="5">
        <f>MAX(0,H8275-FARMER_HRS)</f>
        <v>4797.6687075302607</v>
      </c>
      <c r="K8275" s="2">
        <f>I8275*FARMER_RATE+J8275*TEMP_WORKER_RATE</f>
        <v>108292.85950573369</v>
      </c>
      <c r="L8275" s="2">
        <f>A8275*PRICE_TOM+B8275*PRICE_CAR+C8275*PRICE_MES</f>
        <v>202416</v>
      </c>
      <c r="M8275" s="2">
        <f>A8275*FERT_BED_TOM+B8275*FERT_BED_CAR+C8275*FERT_BED_MES</f>
        <v>38720</v>
      </c>
      <c r="N8275" s="6">
        <f>IF(AND(D8275&lt;=TOTAL_BEDS,J8275&lt;=TEMP_WORKER_MAX*TEMP_WORKER_HRS),1,0)</f>
        <v>1</v>
      </c>
      <c r="O8275" s="2">
        <f>L8275-M8275-K8275-FIXED_COSTS</f>
        <v>35403.140494266307</v>
      </c>
      <c r="P8275" s="2">
        <f>IF(N8275=1,O8275,"")</f>
        <v>35403.140494266307</v>
      </c>
    </row>
    <row r="8276">
      <c r="A8276" s="6">
        <v>12</v>
      </c>
      <c r="B8276" s="6">
        <v>14</v>
      </c>
      <c r="C8276" s="6">
        <v>26</v>
      </c>
      <c r="D8276" s="6">
        <f>A8276+B8276+C8276</f>
        <v>52</v>
      </c>
      <c r="E8276" s="5">
        <f>IF(A8276=0,0,A8276*LABOR_HRS_WK_TOM*SEASON_WEEKS*(1+DIM_PCT_TOM)^A8276)</f>
        <v>3389.5026468586834</v>
      </c>
      <c r="F8276" s="5">
        <f>IF(B8276=0,0,B8276*LABOR_HRS_WK_CAR*SEASON_WEEKS*(1+DIM_PCT_CAR)^B8276)</f>
        <v>593.44900480898161</v>
      </c>
      <c r="G8276" s="5">
        <f>IF(C8276=0,0,C8276*LABOR_HRS_WK_MES*SEASON_WEEKS*(1+DIM_PCT_MES)^C8276)</f>
        <v>1616.0570598233128</v>
      </c>
      <c r="H8276" s="5">
        <f>E8276+F8276+G8276</f>
        <v>5599.0087114909775</v>
      </c>
      <c r="I8276" s="5">
        <f>MIN(H8276,FARMER_HRS)</f>
        <v>720</v>
      </c>
      <c r="J8276" s="5">
        <f>MAX(0,H8276-FARMER_HRS)</f>
        <v>4879.0087114909775</v>
      </c>
      <c r="K8276" s="2">
        <f>I8276*FARMER_RATE+J8276*TEMP_WORKER_RATE</f>
        <v>109705.01235227392</v>
      </c>
      <c r="L8276" s="2">
        <f>A8276*PRICE_TOM+B8276*PRICE_CAR+C8276*PRICE_MES</f>
        <v>205116</v>
      </c>
      <c r="M8276" s="2">
        <f>A8276*FERT_BED_TOM+B8276*FERT_BED_CAR+C8276*FERT_BED_MES</f>
        <v>39600</v>
      </c>
      <c r="N8276" s="6">
        <f>IF(AND(D8276&lt;=TOTAL_BEDS,J8276&lt;=TEMP_WORKER_MAX*TEMP_WORKER_HRS),1,0)</f>
        <v>1</v>
      </c>
      <c r="O8276" s="2">
        <f>L8276-M8276-K8276-FIXED_COSTS</f>
        <v>35810.987647726084</v>
      </c>
      <c r="P8276" s="2">
        <f>IF(N8276=1,O8276,"")</f>
        <v>35810.987647726084</v>
      </c>
    </row>
    <row r="8277">
      <c r="A8277" s="6">
        <v>12</v>
      </c>
      <c r="B8277" s="6">
        <v>14</v>
      </c>
      <c r="C8277" s="6">
        <v>27</v>
      </c>
      <c r="D8277" s="6">
        <f>A8277+B8277+C8277</f>
        <v>53</v>
      </c>
      <c r="E8277" s="5">
        <f>IF(A8277=0,0,A8277*LABOR_HRS_WK_TOM*SEASON_WEEKS*(1+DIM_PCT_TOM)^A8277)</f>
        <v>3389.5026468586834</v>
      </c>
      <c r="F8277" s="5">
        <f>IF(B8277=0,0,B8277*LABOR_HRS_WK_CAR*SEASON_WEEKS*(1+DIM_PCT_CAR)^B8277)</f>
        <v>593.44900480898161</v>
      </c>
      <c r="G8277" s="5">
        <f>IF(C8277=0,0,C8277*LABOR_HRS_WK_MES*SEASON_WEEKS*(1+DIM_PCT_MES)^C8277)</f>
        <v>1699.19076434307</v>
      </c>
      <c r="H8277" s="5">
        <f>E8277+F8277+G8277</f>
        <v>5682.1424160107345</v>
      </c>
      <c r="I8277" s="5">
        <f>MIN(H8277,FARMER_HRS)</f>
        <v>720</v>
      </c>
      <c r="J8277" s="5">
        <f>MAX(0,H8277-FARMER_HRS)</f>
        <v>4962.1424160107345</v>
      </c>
      <c r="K8277" s="2">
        <f>I8277*FARMER_RATE+J8277*TEMP_WORKER_RATE</f>
        <v>111148.3058335197</v>
      </c>
      <c r="L8277" s="2">
        <f>A8277*PRICE_TOM+B8277*PRICE_CAR+C8277*PRICE_MES</f>
        <v>207816</v>
      </c>
      <c r="M8277" s="2">
        <f>A8277*FERT_BED_TOM+B8277*FERT_BED_CAR+C8277*FERT_BED_MES</f>
        <v>40480</v>
      </c>
      <c r="N8277" s="6">
        <f>IF(AND(D8277&lt;=TOTAL_BEDS,J8277&lt;=TEMP_WORKER_MAX*TEMP_WORKER_HRS),1,0)</f>
        <v>1</v>
      </c>
      <c r="O8277" s="2">
        <f>L8277-M8277-K8277-FIXED_COSTS</f>
        <v>36187.6941664803</v>
      </c>
      <c r="P8277" s="2">
        <f>IF(N8277=1,O8277,"")</f>
        <v>36187.6941664803</v>
      </c>
    </row>
    <row r="8278">
      <c r="A8278" s="6">
        <v>12</v>
      </c>
      <c r="B8278" s="6">
        <v>14</v>
      </c>
      <c r="C8278" s="6">
        <v>28</v>
      </c>
      <c r="D8278" s="6">
        <f>A8278+B8278+C8278</f>
        <v>54</v>
      </c>
      <c r="E8278" s="5">
        <f>IF(A8278=0,0,A8278*LABOR_HRS_WK_TOM*SEASON_WEEKS*(1+DIM_PCT_TOM)^A8278)</f>
        <v>3389.5026468586834</v>
      </c>
      <c r="F8278" s="5">
        <f>IF(B8278=0,0,B8278*LABOR_HRS_WK_CAR*SEASON_WEEKS*(1+DIM_PCT_CAR)^B8278)</f>
        <v>593.44900480898161</v>
      </c>
      <c r="G8278" s="5">
        <f>IF(C8278=0,0,C8278*LABOR_HRS_WK_MES*SEASON_WEEKS*(1+DIM_PCT_MES)^C8278)</f>
        <v>1784.1503025602233</v>
      </c>
      <c r="H8278" s="5">
        <f>E8278+F8278+G8278</f>
        <v>5767.1019542278882</v>
      </c>
      <c r="I8278" s="5">
        <f>MIN(H8278,FARMER_HRS)</f>
        <v>720</v>
      </c>
      <c r="J8278" s="5">
        <f>MAX(0,H8278-FARMER_HRS)</f>
        <v>5047.1019542278882</v>
      </c>
      <c r="K8278" s="2">
        <f>I8278*FARMER_RATE+J8278*TEMP_WORKER_RATE</f>
        <v>112623.2978164564</v>
      </c>
      <c r="L8278" s="2">
        <f>A8278*PRICE_TOM+B8278*PRICE_CAR+C8278*PRICE_MES</f>
        <v>210516</v>
      </c>
      <c r="M8278" s="2">
        <f>A8278*FERT_BED_TOM+B8278*FERT_BED_CAR+C8278*FERT_BED_MES</f>
        <v>41360</v>
      </c>
      <c r="N8278" s="6">
        <f>IF(AND(D8278&lt;=TOTAL_BEDS,J8278&lt;=TEMP_WORKER_MAX*TEMP_WORKER_HRS),1,0)</f>
        <v>1</v>
      </c>
      <c r="O8278" s="2">
        <f>L8278-M8278-K8278-FIXED_COSTS</f>
        <v>36532.7021835436</v>
      </c>
      <c r="P8278" s="2">
        <f>IF(N8278=1,O8278,"")</f>
        <v>36532.7021835436</v>
      </c>
    </row>
    <row r="8279">
      <c r="A8279" s="6">
        <v>12</v>
      </c>
      <c r="B8279" s="6">
        <v>14</v>
      </c>
      <c r="C8279" s="6">
        <v>29</v>
      </c>
      <c r="D8279" s="6">
        <f>A8279+B8279+C8279</f>
        <v>55</v>
      </c>
      <c r="E8279" s="5">
        <f>IF(A8279=0,0,A8279*LABOR_HRS_WK_TOM*SEASON_WEEKS*(1+DIM_PCT_TOM)^A8279)</f>
        <v>3389.5026468586834</v>
      </c>
      <c r="F8279" s="5">
        <f>IF(B8279=0,0,B8279*LABOR_HRS_WK_CAR*SEASON_WEEKS*(1+DIM_PCT_CAR)^B8279)</f>
        <v>593.44900480898161</v>
      </c>
      <c r="G8279" s="5">
        <f>IF(C8279=0,0,C8279*LABOR_HRS_WK_MES*SEASON_WEEKS*(1+DIM_PCT_MES)^C8279)</f>
        <v>1870.9683306758766</v>
      </c>
      <c r="H8279" s="5">
        <f>E8279+F8279+G8279</f>
        <v>5853.9199823435411</v>
      </c>
      <c r="I8279" s="5">
        <f>MIN(H8279,FARMER_HRS)</f>
        <v>720</v>
      </c>
      <c r="J8279" s="5">
        <f>MAX(0,H8279-FARMER_HRS)</f>
        <v>5133.9199823435411</v>
      </c>
      <c r="K8279" s="2">
        <f>I8279*FARMER_RATE+J8279*TEMP_WORKER_RATE</f>
        <v>114130.5552490198</v>
      </c>
      <c r="L8279" s="2">
        <f>A8279*PRICE_TOM+B8279*PRICE_CAR+C8279*PRICE_MES</f>
        <v>213216</v>
      </c>
      <c r="M8279" s="2">
        <f>A8279*FERT_BED_TOM+B8279*FERT_BED_CAR+C8279*FERT_BED_MES</f>
        <v>42240</v>
      </c>
      <c r="N8279" s="6">
        <f>IF(AND(D8279&lt;=TOTAL_BEDS,J8279&lt;=TEMP_WORKER_MAX*TEMP_WORKER_HRS),1,0)</f>
        <v>1</v>
      </c>
      <c r="O8279" s="2">
        <f>L8279-M8279-K8279-FIXED_COSTS</f>
        <v>36845.4447509802</v>
      </c>
      <c r="P8279" s="2">
        <f>IF(N8279=1,O8279,"")</f>
        <v>36845.4447509802</v>
      </c>
    </row>
    <row r="8280">
      <c r="A8280" s="6">
        <v>12</v>
      </c>
      <c r="B8280" s="6">
        <v>14</v>
      </c>
      <c r="C8280" s="6">
        <v>30</v>
      </c>
      <c r="D8280" s="6">
        <f>A8280+B8280+C8280</f>
        <v>56</v>
      </c>
      <c r="E8280" s="5">
        <f>IF(A8280=0,0,A8280*LABOR_HRS_WK_TOM*SEASON_WEEKS*(1+DIM_PCT_TOM)^A8280)</f>
        <v>3389.5026468586834</v>
      </c>
      <c r="F8280" s="5">
        <f>IF(B8280=0,0,B8280*LABOR_HRS_WK_CAR*SEASON_WEEKS*(1+DIM_PCT_CAR)^B8280)</f>
        <v>593.44900480898161</v>
      </c>
      <c r="G8280" s="5">
        <f>IF(C8280=0,0,C8280*LABOR_HRS_WK_MES*SEASON_WEEKS*(1+DIM_PCT_MES)^C8280)</f>
        <v>1959.6780360096466</v>
      </c>
      <c r="H8280" s="5">
        <f>E8280+F8280+G8280</f>
        <v>5942.6296876773113</v>
      </c>
      <c r="I8280" s="5">
        <f>MIN(H8280,FARMER_HRS)</f>
        <v>720</v>
      </c>
      <c r="J8280" s="5">
        <f>MAX(0,H8280-FARMER_HRS)</f>
        <v>5222.6296876773113</v>
      </c>
      <c r="K8280" s="2">
        <f>I8280*FARMER_RATE+J8280*TEMP_WORKER_RATE</f>
        <v>115670.65429995331</v>
      </c>
      <c r="L8280" s="2">
        <f>A8280*PRICE_TOM+B8280*PRICE_CAR+C8280*PRICE_MES</f>
        <v>215916</v>
      </c>
      <c r="M8280" s="2">
        <f>A8280*FERT_BED_TOM+B8280*FERT_BED_CAR+C8280*FERT_BED_MES</f>
        <v>43120</v>
      </c>
      <c r="N8280" s="6">
        <f>IF(AND(D8280&lt;=TOTAL_BEDS,J8280&lt;=TEMP_WORKER_MAX*TEMP_WORKER_HRS),1,0)</f>
        <v>1</v>
      </c>
      <c r="O8280" s="2">
        <f>L8280-M8280-K8280-FIXED_COSTS</f>
        <v>37125.345700046688</v>
      </c>
      <c r="P8280" s="2">
        <f>IF(N8280=1,O8280,"")</f>
        <v>37125.345700046688</v>
      </c>
    </row>
    <row r="8281">
      <c r="A8281" s="6">
        <v>12</v>
      </c>
      <c r="B8281" s="6">
        <v>15</v>
      </c>
      <c r="C8281" s="6">
        <v>0</v>
      </c>
      <c r="D8281" s="6">
        <f>A8281+B8281+C8281</f>
        <v>27</v>
      </c>
      <c r="E8281" s="5">
        <f>IF(A8281=0,0,A8281*LABOR_HRS_WK_TOM*SEASON_WEEKS*(1+DIM_PCT_TOM)^A8281)</f>
        <v>3389.5026468586834</v>
      </c>
      <c r="F8281" s="5">
        <f>IF(B8281=0,0,B8281*LABOR_HRS_WK_CAR*SEASON_WEEKS*(1+DIM_PCT_CAR)^B8281)</f>
        <v>651.73417492414933</v>
      </c>
      <c r="G8281" s="5">
        <f>IF(C8281=0,0,C8281*LABOR_HRS_WK_MES*SEASON_WEEKS*(1+DIM_PCT_MES)^C8281)</f>
        <v>0</v>
      </c>
      <c r="H8281" s="5">
        <f>E8281+F8281+G8281</f>
        <v>4041.2368217828325</v>
      </c>
      <c r="I8281" s="5">
        <f>MIN(H8281,FARMER_HRS)</f>
        <v>720</v>
      </c>
      <c r="J8281" s="5">
        <f>MAX(0,H8281-FARMER_HRS)</f>
        <v>3321.2368217828325</v>
      </c>
      <c r="K8281" s="2">
        <f>I8281*FARMER_RATE+J8281*TEMP_WORKER_RATE</f>
        <v>82660.361489285278</v>
      </c>
      <c r="L8281" s="2">
        <f>A8281*PRICE_TOM+B8281*PRICE_CAR+C8281*PRICE_MES</f>
        <v>137010</v>
      </c>
      <c r="M8281" s="2">
        <f>A8281*FERT_BED_TOM+B8281*FERT_BED_CAR+C8281*FERT_BED_MES</f>
        <v>17160</v>
      </c>
      <c r="N8281" s="6">
        <f>IF(AND(D8281&lt;=TOTAL_BEDS,J8281&lt;=TEMP_WORKER_MAX*TEMP_WORKER_HRS),1,0)</f>
        <v>1</v>
      </c>
      <c r="O8281" s="2">
        <f>L8281-M8281-K8281-FIXED_COSTS</f>
        <v>17189.638510714722</v>
      </c>
      <c r="P8281" s="2">
        <f>IF(N8281=1,O8281,"")</f>
        <v>17189.638510714722</v>
      </c>
    </row>
    <row r="8282">
      <c r="A8282" s="6">
        <v>12</v>
      </c>
      <c r="B8282" s="6">
        <v>15</v>
      </c>
      <c r="C8282" s="6">
        <v>1</v>
      </c>
      <c r="D8282" s="6">
        <f>A8282+B8282+C8282</f>
        <v>28</v>
      </c>
      <c r="E8282" s="5">
        <f>IF(A8282=0,0,A8282*LABOR_HRS_WK_TOM*SEASON_WEEKS*(1+DIM_PCT_TOM)^A8282)</f>
        <v>3389.5026468586834</v>
      </c>
      <c r="F8282" s="5">
        <f>IF(B8282=0,0,B8282*LABOR_HRS_WK_CAR*SEASON_WEEKS*(1+DIM_PCT_CAR)^B8282)</f>
        <v>651.73417492414933</v>
      </c>
      <c r="G8282" s="5">
        <f>IF(C8282=0,0,C8282*LABOR_HRS_WK_MES*SEASON_WEEKS*(1+DIM_PCT_MES)^C8282)</f>
        <v>45.5625</v>
      </c>
      <c r="H8282" s="5">
        <f>E8282+F8282+G8282</f>
        <v>4086.7993217828325</v>
      </c>
      <c r="I8282" s="5">
        <f>MIN(H8282,FARMER_HRS)</f>
        <v>720</v>
      </c>
      <c r="J8282" s="5">
        <f>MAX(0,H8282-FARMER_HRS)</f>
        <v>3366.7993217828325</v>
      </c>
      <c r="K8282" s="2">
        <f>I8282*FARMER_RATE+J8282*TEMP_WORKER_RATE</f>
        <v>83451.377114285278</v>
      </c>
      <c r="L8282" s="2">
        <f>A8282*PRICE_TOM+B8282*PRICE_CAR+C8282*PRICE_MES</f>
        <v>139710</v>
      </c>
      <c r="M8282" s="2">
        <f>A8282*FERT_BED_TOM+B8282*FERT_BED_CAR+C8282*FERT_BED_MES</f>
        <v>18040</v>
      </c>
      <c r="N8282" s="6">
        <f>IF(AND(D8282&lt;=TOTAL_BEDS,J8282&lt;=TEMP_WORKER_MAX*TEMP_WORKER_HRS),1,0)</f>
        <v>1</v>
      </c>
      <c r="O8282" s="2">
        <f>L8282-M8282-K8282-FIXED_COSTS</f>
        <v>18218.622885714722</v>
      </c>
      <c r="P8282" s="2">
        <f>IF(N8282=1,O8282,"")</f>
        <v>18218.622885714722</v>
      </c>
    </row>
    <row r="8283">
      <c r="A8283" s="6">
        <v>12</v>
      </c>
      <c r="B8283" s="6">
        <v>15</v>
      </c>
      <c r="C8283" s="6">
        <v>2</v>
      </c>
      <c r="D8283" s="6">
        <f>A8283+B8283+C8283</f>
        <v>29</v>
      </c>
      <c r="E8283" s="5">
        <f>IF(A8283=0,0,A8283*LABOR_HRS_WK_TOM*SEASON_WEEKS*(1+DIM_PCT_TOM)^A8283)</f>
        <v>3389.5026468586834</v>
      </c>
      <c r="F8283" s="5">
        <f>IF(B8283=0,0,B8283*LABOR_HRS_WK_CAR*SEASON_WEEKS*(1+DIM_PCT_CAR)^B8283)</f>
        <v>651.73417492414933</v>
      </c>
      <c r="G8283" s="5">
        <f>IF(C8283=0,0,C8283*LABOR_HRS_WK_MES*SEASON_WEEKS*(1+DIM_PCT_MES)^C8283)</f>
        <v>92.2640625</v>
      </c>
      <c r="H8283" s="5">
        <f>E8283+F8283+G8283</f>
        <v>4133.5008842828329</v>
      </c>
      <c r="I8283" s="5">
        <f>MIN(H8283,FARMER_HRS)</f>
        <v>720</v>
      </c>
      <c r="J8283" s="5">
        <f>MAX(0,H8283-FARMER_HRS)</f>
        <v>3413.5008842828329</v>
      </c>
      <c r="K8283" s="2">
        <f>I8283*FARMER_RATE+J8283*TEMP_WORKER_RATE</f>
        <v>84262.1681299103</v>
      </c>
      <c r="L8283" s="2">
        <f>A8283*PRICE_TOM+B8283*PRICE_CAR+C8283*PRICE_MES</f>
        <v>142410</v>
      </c>
      <c r="M8283" s="2">
        <f>A8283*FERT_BED_TOM+B8283*FERT_BED_CAR+C8283*FERT_BED_MES</f>
        <v>18920</v>
      </c>
      <c r="N8283" s="6">
        <f>IF(AND(D8283&lt;=TOTAL_BEDS,J8283&lt;=TEMP_WORKER_MAX*TEMP_WORKER_HRS),1,0)</f>
        <v>1</v>
      </c>
      <c r="O8283" s="2">
        <f>L8283-M8283-K8283-FIXED_COSTS</f>
        <v>19227.831870089707</v>
      </c>
      <c r="P8283" s="2">
        <f>IF(N8283=1,O8283,"")</f>
        <v>19227.831870089707</v>
      </c>
    </row>
    <row r="8284">
      <c r="A8284" s="6">
        <v>12</v>
      </c>
      <c r="B8284" s="6">
        <v>15</v>
      </c>
      <c r="C8284" s="6">
        <v>3</v>
      </c>
      <c r="D8284" s="6">
        <f>A8284+B8284+C8284</f>
        <v>30</v>
      </c>
      <c r="E8284" s="5">
        <f>IF(A8284=0,0,A8284*LABOR_HRS_WK_TOM*SEASON_WEEKS*(1+DIM_PCT_TOM)^A8284)</f>
        <v>3389.5026468586834</v>
      </c>
      <c r="F8284" s="5">
        <f>IF(B8284=0,0,B8284*LABOR_HRS_WK_CAR*SEASON_WEEKS*(1+DIM_PCT_CAR)^B8284)</f>
        <v>651.73417492414933</v>
      </c>
      <c r="G8284" s="5">
        <f>IF(C8284=0,0,C8284*LABOR_HRS_WK_MES*SEASON_WEEKS*(1+DIM_PCT_MES)^C8284)</f>
        <v>140.12604492187498</v>
      </c>
      <c r="H8284" s="5">
        <f>E8284+F8284+G8284</f>
        <v>4181.3628667047078</v>
      </c>
      <c r="I8284" s="5">
        <f>MIN(H8284,FARMER_HRS)</f>
        <v>720</v>
      </c>
      <c r="J8284" s="5">
        <f>MAX(0,H8284-FARMER_HRS)</f>
        <v>3461.3628667047078</v>
      </c>
      <c r="K8284" s="2">
        <f>I8284*FARMER_RATE+J8284*TEMP_WORKER_RATE</f>
        <v>85093.105324734512</v>
      </c>
      <c r="L8284" s="2">
        <f>A8284*PRICE_TOM+B8284*PRICE_CAR+C8284*PRICE_MES</f>
        <v>145110</v>
      </c>
      <c r="M8284" s="2">
        <f>A8284*FERT_BED_TOM+B8284*FERT_BED_CAR+C8284*FERT_BED_MES</f>
        <v>19800</v>
      </c>
      <c r="N8284" s="6">
        <f>IF(AND(D8284&lt;=TOTAL_BEDS,J8284&lt;=TEMP_WORKER_MAX*TEMP_WORKER_HRS),1,0)</f>
        <v>1</v>
      </c>
      <c r="O8284" s="2">
        <f>L8284-M8284-K8284-FIXED_COSTS</f>
        <v>20216.894675265488</v>
      </c>
      <c r="P8284" s="2">
        <f>IF(N8284=1,O8284,"")</f>
        <v>20216.894675265488</v>
      </c>
    </row>
    <row r="8285">
      <c r="A8285" s="6">
        <v>12</v>
      </c>
      <c r="B8285" s="6">
        <v>15</v>
      </c>
      <c r="C8285" s="6">
        <v>4</v>
      </c>
      <c r="D8285" s="6">
        <f>A8285+B8285+C8285</f>
        <v>31</v>
      </c>
      <c r="E8285" s="5">
        <f>IF(A8285=0,0,A8285*LABOR_HRS_WK_TOM*SEASON_WEEKS*(1+DIM_PCT_TOM)^A8285)</f>
        <v>3389.5026468586834</v>
      </c>
      <c r="F8285" s="5">
        <f>IF(B8285=0,0,B8285*LABOR_HRS_WK_CAR*SEASON_WEEKS*(1+DIM_PCT_CAR)^B8285)</f>
        <v>651.73417492414933</v>
      </c>
      <c r="G8285" s="5">
        <f>IF(C8285=0,0,C8285*LABOR_HRS_WK_MES*SEASON_WEEKS*(1+DIM_PCT_MES)^C8285)</f>
        <v>189.17016064453119</v>
      </c>
      <c r="H8285" s="5">
        <f>E8285+F8285+G8285</f>
        <v>4230.4069824273638</v>
      </c>
      <c r="I8285" s="5">
        <f>MIN(H8285,FARMER_HRS)</f>
        <v>720</v>
      </c>
      <c r="J8285" s="5">
        <f>MAX(0,H8285-FARMER_HRS)</f>
        <v>3510.4069824273638</v>
      </c>
      <c r="K8285" s="2">
        <f>I8285*FARMER_RATE+J8285*TEMP_WORKER_RATE</f>
        <v>85944.565667141724</v>
      </c>
      <c r="L8285" s="2">
        <f>A8285*PRICE_TOM+B8285*PRICE_CAR+C8285*PRICE_MES</f>
        <v>147810</v>
      </c>
      <c r="M8285" s="2">
        <f>A8285*FERT_BED_TOM+B8285*FERT_BED_CAR+C8285*FERT_BED_MES</f>
        <v>20680</v>
      </c>
      <c r="N8285" s="6">
        <f>IF(AND(D8285&lt;=TOTAL_BEDS,J8285&lt;=TEMP_WORKER_MAX*TEMP_WORKER_HRS),1,0)</f>
        <v>1</v>
      </c>
      <c r="O8285" s="2">
        <f>L8285-M8285-K8285-FIXED_COSTS</f>
        <v>21185.434332858276</v>
      </c>
      <c r="P8285" s="2">
        <f>IF(N8285=1,O8285,"")</f>
        <v>21185.434332858276</v>
      </c>
    </row>
    <row r="8286">
      <c r="A8286" s="6">
        <v>12</v>
      </c>
      <c r="B8286" s="6">
        <v>15</v>
      </c>
      <c r="C8286" s="6">
        <v>5</v>
      </c>
      <c r="D8286" s="6">
        <f>A8286+B8286+C8286</f>
        <v>32</v>
      </c>
      <c r="E8286" s="5">
        <f>IF(A8286=0,0,A8286*LABOR_HRS_WK_TOM*SEASON_WEEKS*(1+DIM_PCT_TOM)^A8286)</f>
        <v>3389.5026468586834</v>
      </c>
      <c r="F8286" s="5">
        <f>IF(B8286=0,0,B8286*LABOR_HRS_WK_CAR*SEASON_WEEKS*(1+DIM_PCT_CAR)^B8286)</f>
        <v>651.73417492414933</v>
      </c>
      <c r="G8286" s="5">
        <f>IF(C8286=0,0,C8286*LABOR_HRS_WK_MES*SEASON_WEEKS*(1+DIM_PCT_MES)^C8286)</f>
        <v>239.41848456573481</v>
      </c>
      <c r="H8286" s="5">
        <f>E8286+F8286+G8286</f>
        <v>4280.6553063485671</v>
      </c>
      <c r="I8286" s="5">
        <f>MIN(H8286,FARMER_HRS)</f>
        <v>720</v>
      </c>
      <c r="J8286" s="5">
        <f>MAX(0,H8286-FARMER_HRS)</f>
        <v>3560.6553063485671</v>
      </c>
      <c r="K8286" s="2">
        <f>I8286*FARMER_RATE+J8286*TEMP_WORKER_RATE</f>
        <v>86816.932401884842</v>
      </c>
      <c r="L8286" s="2">
        <f>A8286*PRICE_TOM+B8286*PRICE_CAR+C8286*PRICE_MES</f>
        <v>150510</v>
      </c>
      <c r="M8286" s="2">
        <f>A8286*FERT_BED_TOM+B8286*FERT_BED_CAR+C8286*FERT_BED_MES</f>
        <v>21560</v>
      </c>
      <c r="N8286" s="6">
        <f>IF(AND(D8286&lt;=TOTAL_BEDS,J8286&lt;=TEMP_WORKER_MAX*TEMP_WORKER_HRS),1,0)</f>
        <v>1</v>
      </c>
      <c r="O8286" s="2">
        <f>L8286-M8286-K8286-FIXED_COSTS</f>
        <v>22133.067598115158</v>
      </c>
      <c r="P8286" s="2">
        <f>IF(N8286=1,O8286,"")</f>
        <v>22133.067598115158</v>
      </c>
    </row>
    <row r="8287">
      <c r="A8287" s="6">
        <v>12</v>
      </c>
      <c r="B8287" s="6">
        <v>15</v>
      </c>
      <c r="C8287" s="6">
        <v>6</v>
      </c>
      <c r="D8287" s="6">
        <f>A8287+B8287+C8287</f>
        <v>33</v>
      </c>
      <c r="E8287" s="5">
        <f>IF(A8287=0,0,A8287*LABOR_HRS_WK_TOM*SEASON_WEEKS*(1+DIM_PCT_TOM)^A8287)</f>
        <v>3389.5026468586834</v>
      </c>
      <c r="F8287" s="5">
        <f>IF(B8287=0,0,B8287*LABOR_HRS_WK_CAR*SEASON_WEEKS*(1+DIM_PCT_CAR)^B8287)</f>
        <v>651.73417492414933</v>
      </c>
      <c r="G8287" s="5">
        <f>IF(C8287=0,0,C8287*LABOR_HRS_WK_MES*SEASON_WEEKS*(1+DIM_PCT_MES)^C8287)</f>
        <v>290.89345874736773</v>
      </c>
      <c r="H8287" s="5">
        <f>E8287+F8287+G8287</f>
        <v>4332.1302805302</v>
      </c>
      <c r="I8287" s="5">
        <f>MIN(H8287,FARMER_HRS)</f>
        <v>720</v>
      </c>
      <c r="J8287" s="5">
        <f>MAX(0,H8287-FARMER_HRS)</f>
        <v>3612.1302805302003</v>
      </c>
      <c r="K8287" s="2">
        <f>I8287*FARMER_RATE+J8287*TEMP_WORKER_RATE</f>
        <v>87710.595148093751</v>
      </c>
      <c r="L8287" s="2">
        <f>A8287*PRICE_TOM+B8287*PRICE_CAR+C8287*PRICE_MES</f>
        <v>153210</v>
      </c>
      <c r="M8287" s="2">
        <f>A8287*FERT_BED_TOM+B8287*FERT_BED_CAR+C8287*FERT_BED_MES</f>
        <v>22440</v>
      </c>
      <c r="N8287" s="6">
        <f>IF(AND(D8287&lt;=TOTAL_BEDS,J8287&lt;=TEMP_WORKER_MAX*TEMP_WORKER_HRS),1,0)</f>
        <v>1</v>
      </c>
      <c r="O8287" s="2">
        <f>L8287-M8287-K8287-FIXED_COSTS</f>
        <v>23059.404851906249</v>
      </c>
      <c r="P8287" s="2">
        <f>IF(N8287=1,O8287,"")</f>
        <v>23059.404851906249</v>
      </c>
    </row>
    <row r="8288">
      <c r="A8288" s="6">
        <v>12</v>
      </c>
      <c r="B8288" s="6">
        <v>15</v>
      </c>
      <c r="C8288" s="6">
        <v>7</v>
      </c>
      <c r="D8288" s="6">
        <f>A8288+B8288+C8288</f>
        <v>34</v>
      </c>
      <c r="E8288" s="5">
        <f>IF(A8288=0,0,A8288*LABOR_HRS_WK_TOM*SEASON_WEEKS*(1+DIM_PCT_TOM)^A8288)</f>
        <v>3389.5026468586834</v>
      </c>
      <c r="F8288" s="5">
        <f>IF(B8288=0,0,B8288*LABOR_HRS_WK_CAR*SEASON_WEEKS*(1+DIM_PCT_CAR)^B8288)</f>
        <v>651.73417492414933</v>
      </c>
      <c r="G8288" s="5">
        <f>IF(C8288=0,0,C8288*LABOR_HRS_WK_MES*SEASON_WEEKS*(1+DIM_PCT_MES)^C8288)</f>
        <v>343.61789814532818</v>
      </c>
      <c r="H8288" s="5">
        <f>E8288+F8288+G8288</f>
        <v>4384.8547199281611</v>
      </c>
      <c r="I8288" s="5">
        <f>MIN(H8288,FARMER_HRS)</f>
        <v>720</v>
      </c>
      <c r="J8288" s="5">
        <f>MAX(0,H8288-FARMER_HRS)</f>
        <v>3664.8547199281611</v>
      </c>
      <c r="K8288" s="2">
        <f>I8288*FARMER_RATE+J8288*TEMP_WORKER_RATE</f>
        <v>88625.9499987528</v>
      </c>
      <c r="L8288" s="2">
        <f>A8288*PRICE_TOM+B8288*PRICE_CAR+C8288*PRICE_MES</f>
        <v>155910</v>
      </c>
      <c r="M8288" s="2">
        <f>A8288*FERT_BED_TOM+B8288*FERT_BED_CAR+C8288*FERT_BED_MES</f>
        <v>23320</v>
      </c>
      <c r="N8288" s="6">
        <f>IF(AND(D8288&lt;=TOTAL_BEDS,J8288&lt;=TEMP_WORKER_MAX*TEMP_WORKER_HRS),1,0)</f>
        <v>1</v>
      </c>
      <c r="O8288" s="2">
        <f>L8288-M8288-K8288-FIXED_COSTS</f>
        <v>23964.050001247204</v>
      </c>
      <c r="P8288" s="2">
        <f>IF(N8288=1,O8288,"")</f>
        <v>23964.050001247204</v>
      </c>
    </row>
    <row r="8289">
      <c r="A8289" s="6">
        <v>12</v>
      </c>
      <c r="B8289" s="6">
        <v>15</v>
      </c>
      <c r="C8289" s="6">
        <v>8</v>
      </c>
      <c r="D8289" s="6">
        <f>A8289+B8289+C8289</f>
        <v>35</v>
      </c>
      <c r="E8289" s="5">
        <f>IF(A8289=0,0,A8289*LABOR_HRS_WK_TOM*SEASON_WEEKS*(1+DIM_PCT_TOM)^A8289)</f>
        <v>3389.5026468586834</v>
      </c>
      <c r="F8289" s="5">
        <f>IF(B8289=0,0,B8289*LABOR_HRS_WK_CAR*SEASON_WEEKS*(1+DIM_PCT_CAR)^B8289)</f>
        <v>651.73417492414933</v>
      </c>
      <c r="G8289" s="5">
        <f>IF(C8289=0,0,C8289*LABOR_HRS_WK_MES*SEASON_WEEKS*(1+DIM_PCT_MES)^C8289)</f>
        <v>397.61499642530833</v>
      </c>
      <c r="H8289" s="5">
        <f>E8289+F8289+G8289</f>
        <v>4438.8518182081407</v>
      </c>
      <c r="I8289" s="5">
        <f>MIN(H8289,FARMER_HRS)</f>
        <v>720</v>
      </c>
      <c r="J8289" s="5">
        <f>MAX(0,H8289-FARMER_HRS)</f>
        <v>3718.8518182081407</v>
      </c>
      <c r="K8289" s="2">
        <f>I8289*FARMER_RATE+J8289*TEMP_WORKER_RATE</f>
        <v>89563.399621669116</v>
      </c>
      <c r="L8289" s="2">
        <f>A8289*PRICE_TOM+B8289*PRICE_CAR+C8289*PRICE_MES</f>
        <v>158610</v>
      </c>
      <c r="M8289" s="2">
        <f>A8289*FERT_BED_TOM+B8289*FERT_BED_CAR+C8289*FERT_BED_MES</f>
        <v>24200</v>
      </c>
      <c r="N8289" s="6">
        <f>IF(AND(D8289&lt;=TOTAL_BEDS,J8289&lt;=TEMP_WORKER_MAX*TEMP_WORKER_HRS),1,0)</f>
        <v>1</v>
      </c>
      <c r="O8289" s="2">
        <f>L8289-M8289-K8289-FIXED_COSTS</f>
        <v>24846.600378330884</v>
      </c>
      <c r="P8289" s="2">
        <f>IF(N8289=1,O8289,"")</f>
        <v>24846.600378330884</v>
      </c>
    </row>
    <row r="8290">
      <c r="A8290" s="6">
        <v>12</v>
      </c>
      <c r="B8290" s="6">
        <v>15</v>
      </c>
      <c r="C8290" s="6">
        <v>9</v>
      </c>
      <c r="D8290" s="6">
        <f>A8290+B8290+C8290</f>
        <v>36</v>
      </c>
      <c r="E8290" s="5">
        <f>IF(A8290=0,0,A8290*LABOR_HRS_WK_TOM*SEASON_WEEKS*(1+DIM_PCT_TOM)^A8290)</f>
        <v>3389.5026468586834</v>
      </c>
      <c r="F8290" s="5">
        <f>IF(B8290=0,0,B8290*LABOR_HRS_WK_CAR*SEASON_WEEKS*(1+DIM_PCT_CAR)^B8290)</f>
        <v>651.73417492414933</v>
      </c>
      <c r="G8290" s="5">
        <f>IF(C8290=0,0,C8290*LABOR_HRS_WK_MES*SEASON_WEEKS*(1+DIM_PCT_MES)^C8290)</f>
        <v>452.90833186570273</v>
      </c>
      <c r="H8290" s="5">
        <f>E8290+F8290+G8290</f>
        <v>4494.1451536485356</v>
      </c>
      <c r="I8290" s="5">
        <f>MIN(H8290,FARMER_HRS)</f>
        <v>720</v>
      </c>
      <c r="J8290" s="5">
        <f>MAX(0,H8290-FARMER_HRS)</f>
        <v>3774.1451536485356</v>
      </c>
      <c r="K8290" s="2">
        <f>I8290*FARMER_RATE+J8290*TEMP_WORKER_RATE</f>
        <v>90523.353361953748</v>
      </c>
      <c r="L8290" s="2">
        <f>A8290*PRICE_TOM+B8290*PRICE_CAR+C8290*PRICE_MES</f>
        <v>161310</v>
      </c>
      <c r="M8290" s="2">
        <f>A8290*FERT_BED_TOM+B8290*FERT_BED_CAR+C8290*FERT_BED_MES</f>
        <v>25080</v>
      </c>
      <c r="N8290" s="6">
        <f>IF(AND(D8290&lt;=TOTAL_BEDS,J8290&lt;=TEMP_WORKER_MAX*TEMP_WORKER_HRS),1,0)</f>
        <v>1</v>
      </c>
      <c r="O8290" s="2">
        <f>L8290-M8290-K8290-FIXED_COSTS</f>
        <v>25706.646638046252</v>
      </c>
      <c r="P8290" s="2">
        <f>IF(N8290=1,O8290,"")</f>
        <v>25706.646638046252</v>
      </c>
    </row>
    <row r="8291">
      <c r="A8291" s="6">
        <v>12</v>
      </c>
      <c r="B8291" s="6">
        <v>15</v>
      </c>
      <c r="C8291" s="6">
        <v>10</v>
      </c>
      <c r="D8291" s="6">
        <f>A8291+B8291+C8291</f>
        <v>37</v>
      </c>
      <c r="E8291" s="5">
        <f>IF(A8291=0,0,A8291*LABOR_HRS_WK_TOM*SEASON_WEEKS*(1+DIM_PCT_TOM)^A8291)</f>
        <v>3389.5026468586834</v>
      </c>
      <c r="F8291" s="5">
        <f>IF(B8291=0,0,B8291*LABOR_HRS_WK_CAR*SEASON_WEEKS*(1+DIM_PCT_CAR)^B8291)</f>
        <v>651.73417492414933</v>
      </c>
      <c r="G8291" s="5">
        <f>IF(C8291=0,0,C8291*LABOR_HRS_WK_MES*SEASON_WEEKS*(1+DIM_PCT_MES)^C8291)</f>
        <v>509.52187334891551</v>
      </c>
      <c r="H8291" s="5">
        <f>E8291+F8291+G8291</f>
        <v>4550.758695131748</v>
      </c>
      <c r="I8291" s="5">
        <f>MIN(H8291,FARMER_HRS)</f>
        <v>720</v>
      </c>
      <c r="J8291" s="5">
        <f>MAX(0,H8291-FARMER_HRS)</f>
        <v>3830.758695131748</v>
      </c>
      <c r="K8291" s="2">
        <f>I8291*FARMER_RATE+J8291*TEMP_WORKER_RATE</f>
        <v>91506.2273460373</v>
      </c>
      <c r="L8291" s="2">
        <f>A8291*PRICE_TOM+B8291*PRICE_CAR+C8291*PRICE_MES</f>
        <v>164010</v>
      </c>
      <c r="M8291" s="2">
        <f>A8291*FERT_BED_TOM+B8291*FERT_BED_CAR+C8291*FERT_BED_MES</f>
        <v>25960</v>
      </c>
      <c r="N8291" s="6">
        <f>IF(AND(D8291&lt;=TOTAL_BEDS,J8291&lt;=TEMP_WORKER_MAX*TEMP_WORKER_HRS),1,0)</f>
        <v>1</v>
      </c>
      <c r="O8291" s="2">
        <f>L8291-M8291-K8291-FIXED_COSTS</f>
        <v>26543.772653962704</v>
      </c>
      <c r="P8291" s="2">
        <f>IF(N8291=1,O8291,"")</f>
        <v>26543.772653962704</v>
      </c>
    </row>
    <row r="8292">
      <c r="A8292" s="6">
        <v>12</v>
      </c>
      <c r="B8292" s="6">
        <v>15</v>
      </c>
      <c r="C8292" s="6">
        <v>11</v>
      </c>
      <c r="D8292" s="6">
        <f>A8292+B8292+C8292</f>
        <v>38</v>
      </c>
      <c r="E8292" s="5">
        <f>IF(A8292=0,0,A8292*LABOR_HRS_WK_TOM*SEASON_WEEKS*(1+DIM_PCT_TOM)^A8292)</f>
        <v>3389.5026468586834</v>
      </c>
      <c r="F8292" s="5">
        <f>IF(B8292=0,0,B8292*LABOR_HRS_WK_CAR*SEASON_WEEKS*(1+DIM_PCT_CAR)^B8292)</f>
        <v>651.73417492414933</v>
      </c>
      <c r="G8292" s="5">
        <f>IF(C8292=0,0,C8292*LABOR_HRS_WK_MES*SEASON_WEEKS*(1+DIM_PCT_MES)^C8292)</f>
        <v>567.47998644235463</v>
      </c>
      <c r="H8292" s="5">
        <f>E8292+F8292+G8292</f>
        <v>4608.7168082251874</v>
      </c>
      <c r="I8292" s="5">
        <f>MIN(H8292,FARMER_HRS)</f>
        <v>720</v>
      </c>
      <c r="J8292" s="5">
        <f>MAX(0,H8292-FARMER_HRS)</f>
        <v>3888.7168082251874</v>
      </c>
      <c r="K8292" s="2">
        <f>I8292*FARMER_RATE+J8292*TEMP_WORKER_RATE</f>
        <v>92512.444587242833</v>
      </c>
      <c r="L8292" s="2">
        <f>A8292*PRICE_TOM+B8292*PRICE_CAR+C8292*PRICE_MES</f>
        <v>166710</v>
      </c>
      <c r="M8292" s="2">
        <f>A8292*FERT_BED_TOM+B8292*FERT_BED_CAR+C8292*FERT_BED_MES</f>
        <v>26840</v>
      </c>
      <c r="N8292" s="6">
        <f>IF(AND(D8292&lt;=TOTAL_BEDS,J8292&lt;=TEMP_WORKER_MAX*TEMP_WORKER_HRS),1,0)</f>
        <v>1</v>
      </c>
      <c r="O8292" s="2">
        <f>L8292-M8292-K8292-FIXED_COSTS</f>
        <v>27357.555412757167</v>
      </c>
      <c r="P8292" s="2">
        <f>IF(N8292=1,O8292,"")</f>
        <v>27357.555412757167</v>
      </c>
    </row>
    <row r="8293">
      <c r="A8293" s="6">
        <v>12</v>
      </c>
      <c r="B8293" s="6">
        <v>15</v>
      </c>
      <c r="C8293" s="6">
        <v>12</v>
      </c>
      <c r="D8293" s="6">
        <f>A8293+B8293+C8293</f>
        <v>39</v>
      </c>
      <c r="E8293" s="5">
        <f>IF(A8293=0,0,A8293*LABOR_HRS_WK_TOM*SEASON_WEEKS*(1+DIM_PCT_TOM)^A8293)</f>
        <v>3389.5026468586834</v>
      </c>
      <c r="F8293" s="5">
        <f>IF(B8293=0,0,B8293*LABOR_HRS_WK_CAR*SEASON_WEEKS*(1+DIM_PCT_CAR)^B8293)</f>
        <v>651.73417492414933</v>
      </c>
      <c r="G8293" s="5">
        <f>IF(C8293=0,0,C8293*LABOR_HRS_WK_MES*SEASON_WEEKS*(1+DIM_PCT_MES)^C8293)</f>
        <v>626.807439570419</v>
      </c>
      <c r="H8293" s="5">
        <f>E8293+F8293+G8293</f>
        <v>4668.0442613532514</v>
      </c>
      <c r="I8293" s="5">
        <f>MIN(H8293,FARMER_HRS)</f>
        <v>720</v>
      </c>
      <c r="J8293" s="5">
        <f>MAX(0,H8293-FARMER_HRS)</f>
        <v>3948.0442613532514</v>
      </c>
      <c r="K8293" s="2">
        <f>I8293*FARMER_RATE+J8293*TEMP_WORKER_RATE</f>
        <v>93542.4350929384</v>
      </c>
      <c r="L8293" s="2">
        <f>A8293*PRICE_TOM+B8293*PRICE_CAR+C8293*PRICE_MES</f>
        <v>169410</v>
      </c>
      <c r="M8293" s="2">
        <f>A8293*FERT_BED_TOM+B8293*FERT_BED_CAR+C8293*FERT_BED_MES</f>
        <v>27720</v>
      </c>
      <c r="N8293" s="6">
        <f>IF(AND(D8293&lt;=TOTAL_BEDS,J8293&lt;=TEMP_WORKER_MAX*TEMP_WORKER_HRS),1,0)</f>
        <v>1</v>
      </c>
      <c r="O8293" s="2">
        <f>L8293-M8293-K8293-FIXED_COSTS</f>
        <v>28147.564907061605</v>
      </c>
      <c r="P8293" s="2">
        <f>IF(N8293=1,O8293,"")</f>
        <v>28147.564907061605</v>
      </c>
    </row>
    <row r="8294">
      <c r="A8294" s="6">
        <v>12</v>
      </c>
      <c r="B8294" s="6">
        <v>15</v>
      </c>
      <c r="C8294" s="6">
        <v>13</v>
      </c>
      <c r="D8294" s="6">
        <f>A8294+B8294+C8294</f>
        <v>40</v>
      </c>
      <c r="E8294" s="5">
        <f>IF(A8294=0,0,A8294*LABOR_HRS_WK_TOM*SEASON_WEEKS*(1+DIM_PCT_TOM)^A8294)</f>
        <v>3389.5026468586834</v>
      </c>
      <c r="F8294" s="5">
        <f>IF(B8294=0,0,B8294*LABOR_HRS_WK_CAR*SEASON_WEEKS*(1+DIM_PCT_CAR)^B8294)</f>
        <v>651.73417492414933</v>
      </c>
      <c r="G8294" s="5">
        <f>IF(C8294=0,0,C8294*LABOR_HRS_WK_MES*SEASON_WEEKS*(1+DIM_PCT_MES)^C8294)</f>
        <v>687.52941027880331</v>
      </c>
      <c r="H8294" s="5">
        <f>E8294+F8294+G8294</f>
        <v>4728.7662320616355</v>
      </c>
      <c r="I8294" s="5">
        <f>MIN(H8294,FARMER_HRS)</f>
        <v>720</v>
      </c>
      <c r="J8294" s="5">
        <f>MAX(0,H8294-FARMER_HRS)</f>
        <v>4008.7662320616355</v>
      </c>
      <c r="K8294" s="2">
        <f>I8294*FARMER_RATE+J8294*TEMP_WORKER_RATE</f>
        <v>94596.635973292287</v>
      </c>
      <c r="L8294" s="2">
        <f>A8294*PRICE_TOM+B8294*PRICE_CAR+C8294*PRICE_MES</f>
        <v>172110</v>
      </c>
      <c r="M8294" s="2">
        <f>A8294*FERT_BED_TOM+B8294*FERT_BED_CAR+C8294*FERT_BED_MES</f>
        <v>28600</v>
      </c>
      <c r="N8294" s="6">
        <f>IF(AND(D8294&lt;=TOTAL_BEDS,J8294&lt;=TEMP_WORKER_MAX*TEMP_WORKER_HRS),1,0)</f>
        <v>1</v>
      </c>
      <c r="O8294" s="2">
        <f>L8294-M8294-K8294-FIXED_COSTS</f>
        <v>28913.364026707713</v>
      </c>
      <c r="P8294" s="2">
        <f>IF(N8294=1,O8294,"")</f>
        <v>28913.364026707713</v>
      </c>
    </row>
    <row r="8295">
      <c r="A8295" s="6">
        <v>12</v>
      </c>
      <c r="B8295" s="6">
        <v>15</v>
      </c>
      <c r="C8295" s="6">
        <v>14</v>
      </c>
      <c r="D8295" s="6">
        <f>A8295+B8295+C8295</f>
        <v>41</v>
      </c>
      <c r="E8295" s="5">
        <f>IF(A8295=0,0,A8295*LABOR_HRS_WK_TOM*SEASON_WEEKS*(1+DIM_PCT_TOM)^A8295)</f>
        <v>3389.5026468586834</v>
      </c>
      <c r="F8295" s="5">
        <f>IF(B8295=0,0,B8295*LABOR_HRS_WK_CAR*SEASON_WEEKS*(1+DIM_PCT_CAR)^B8295)</f>
        <v>651.73417492414933</v>
      </c>
      <c r="G8295" s="5">
        <f>IF(C8295=0,0,C8295*LABOR_HRS_WK_MES*SEASON_WEEKS*(1+DIM_PCT_MES)^C8295)</f>
        <v>749.67149159246435</v>
      </c>
      <c r="H8295" s="5">
        <f>E8295+F8295+G8295</f>
        <v>4790.9083133752965</v>
      </c>
      <c r="I8295" s="5">
        <f>MIN(H8295,FARMER_HRS)</f>
        <v>720</v>
      </c>
      <c r="J8295" s="5">
        <f>MAX(0,H8295-FARMER_HRS)</f>
        <v>4070.9083133752965</v>
      </c>
      <c r="K8295" s="2">
        <f>I8295*FARMER_RATE+J8295*TEMP_WORKER_RATE</f>
        <v>95675.491551654457</v>
      </c>
      <c r="L8295" s="2">
        <f>A8295*PRICE_TOM+B8295*PRICE_CAR+C8295*PRICE_MES</f>
        <v>174810</v>
      </c>
      <c r="M8295" s="2">
        <f>A8295*FERT_BED_TOM+B8295*FERT_BED_CAR+C8295*FERT_BED_MES</f>
        <v>29480</v>
      </c>
      <c r="N8295" s="6">
        <f>IF(AND(D8295&lt;=TOTAL_BEDS,J8295&lt;=TEMP_WORKER_MAX*TEMP_WORKER_HRS),1,0)</f>
        <v>1</v>
      </c>
      <c r="O8295" s="2">
        <f>L8295-M8295-K8295-FIXED_COSTS</f>
        <v>29654.508448345543</v>
      </c>
      <c r="P8295" s="2">
        <f>IF(N8295=1,O8295,"")</f>
        <v>29654.508448345543</v>
      </c>
    </row>
    <row r="8296">
      <c r="A8296" s="6">
        <v>12</v>
      </c>
      <c r="B8296" s="6">
        <v>15</v>
      </c>
      <c r="C8296" s="6">
        <v>15</v>
      </c>
      <c r="D8296" s="6">
        <f>A8296+B8296+C8296</f>
        <v>42</v>
      </c>
      <c r="E8296" s="5">
        <f>IF(A8296=0,0,A8296*LABOR_HRS_WK_TOM*SEASON_WEEKS*(1+DIM_PCT_TOM)^A8296)</f>
        <v>3389.5026468586834</v>
      </c>
      <c r="F8296" s="5">
        <f>IF(B8296=0,0,B8296*LABOR_HRS_WK_CAR*SEASON_WEEKS*(1+DIM_PCT_CAR)^B8296)</f>
        <v>651.73417492414933</v>
      </c>
      <c r="G8296" s="5">
        <f>IF(C8296=0,0,C8296*LABOR_HRS_WK_MES*SEASON_WEEKS*(1+DIM_PCT_MES)^C8296)</f>
        <v>813.25969846861074</v>
      </c>
      <c r="H8296" s="5">
        <f>E8296+F8296+G8296</f>
        <v>4854.4965202514431</v>
      </c>
      <c r="I8296" s="5">
        <f>MIN(H8296,FARMER_HRS)</f>
        <v>720</v>
      </c>
      <c r="J8296" s="5">
        <f>MAX(0,H8296-FARMER_HRS)</f>
        <v>4134.4965202514431</v>
      </c>
      <c r="K8296" s="2">
        <f>I8296*FARMER_RATE+J8296*TEMP_WORKER_RATE</f>
        <v>96779.453476587558</v>
      </c>
      <c r="L8296" s="2">
        <f>A8296*PRICE_TOM+B8296*PRICE_CAR+C8296*PRICE_MES</f>
        <v>177510</v>
      </c>
      <c r="M8296" s="2">
        <f>A8296*FERT_BED_TOM+B8296*FERT_BED_CAR+C8296*FERT_BED_MES</f>
        <v>30360</v>
      </c>
      <c r="N8296" s="6">
        <f>IF(AND(D8296&lt;=TOTAL_BEDS,J8296&lt;=TEMP_WORKER_MAX*TEMP_WORKER_HRS),1,0)</f>
        <v>1</v>
      </c>
      <c r="O8296" s="2">
        <f>L8296-M8296-K8296-FIXED_COSTS</f>
        <v>30370.546523412442</v>
      </c>
      <c r="P8296" s="2">
        <f>IF(N8296=1,O8296,"")</f>
        <v>30370.546523412442</v>
      </c>
    </row>
    <row r="8297">
      <c r="A8297" s="6">
        <v>12</v>
      </c>
      <c r="B8297" s="6">
        <v>15</v>
      </c>
      <c r="C8297" s="6">
        <v>16</v>
      </c>
      <c r="D8297" s="6">
        <f>A8297+B8297+C8297</f>
        <v>43</v>
      </c>
      <c r="E8297" s="5">
        <f>IF(A8297=0,0,A8297*LABOR_HRS_WK_TOM*SEASON_WEEKS*(1+DIM_PCT_TOM)^A8297)</f>
        <v>3389.5026468586834</v>
      </c>
      <c r="F8297" s="5">
        <f>IF(B8297=0,0,B8297*LABOR_HRS_WK_CAR*SEASON_WEEKS*(1+DIM_PCT_CAR)^B8297)</f>
        <v>651.73417492414933</v>
      </c>
      <c r="G8297" s="5">
        <f>IF(C8297=0,0,C8297*LABOR_HRS_WK_MES*SEASON_WEEKS*(1+DIM_PCT_MES)^C8297)</f>
        <v>878.32047434609967</v>
      </c>
      <c r="H8297" s="5">
        <f>E8297+F8297+G8297</f>
        <v>4919.5572961289326</v>
      </c>
      <c r="I8297" s="5">
        <f>MIN(H8297,FARMER_HRS)</f>
        <v>720</v>
      </c>
      <c r="J8297" s="5">
        <f>MAX(0,H8297-FARMER_HRS)</f>
        <v>4199.5572961289326</v>
      </c>
      <c r="K8297" s="2">
        <f>I8297*FARMER_RATE+J8297*TEMP_WORKER_RATE</f>
        <v>97908.98083557174</v>
      </c>
      <c r="L8297" s="2">
        <f>A8297*PRICE_TOM+B8297*PRICE_CAR+C8297*PRICE_MES</f>
        <v>180210</v>
      </c>
      <c r="M8297" s="2">
        <f>A8297*FERT_BED_TOM+B8297*FERT_BED_CAR+C8297*FERT_BED_MES</f>
        <v>31240</v>
      </c>
      <c r="N8297" s="6">
        <f>IF(AND(D8297&lt;=TOTAL_BEDS,J8297&lt;=TEMP_WORKER_MAX*TEMP_WORKER_HRS),1,0)</f>
        <v>1</v>
      </c>
      <c r="O8297" s="2">
        <f>L8297-M8297-K8297-FIXED_COSTS</f>
        <v>31061.01916442826</v>
      </c>
      <c r="P8297" s="2">
        <f>IF(N8297=1,O8297,"")</f>
        <v>31061.01916442826</v>
      </c>
    </row>
    <row r="8298">
      <c r="A8298" s="6">
        <v>12</v>
      </c>
      <c r="B8298" s="6">
        <v>15</v>
      </c>
      <c r="C8298" s="6">
        <v>17</v>
      </c>
      <c r="D8298" s="6">
        <f>A8298+B8298+C8298</f>
        <v>44</v>
      </c>
      <c r="E8298" s="5">
        <f>IF(A8298=0,0,A8298*LABOR_HRS_WK_TOM*SEASON_WEEKS*(1+DIM_PCT_TOM)^A8298)</f>
        <v>3389.5026468586834</v>
      </c>
      <c r="F8298" s="5">
        <f>IF(B8298=0,0,B8298*LABOR_HRS_WK_CAR*SEASON_WEEKS*(1+DIM_PCT_CAR)^B8298)</f>
        <v>651.73417492414933</v>
      </c>
      <c r="G8298" s="5">
        <f>IF(C8298=0,0,C8298*LABOR_HRS_WK_MES*SEASON_WEEKS*(1+DIM_PCT_MES)^C8298)</f>
        <v>944.88069779263992</v>
      </c>
      <c r="H8298" s="5">
        <f>E8298+F8298+G8298</f>
        <v>4986.1175195754722</v>
      </c>
      <c r="I8298" s="5">
        <f>MIN(H8298,FARMER_HRS)</f>
        <v>720</v>
      </c>
      <c r="J8298" s="5">
        <f>MAX(0,H8298-FARMER_HRS)</f>
        <v>4266.1175195754722</v>
      </c>
      <c r="K8298" s="2">
        <f>I8298*FARMER_RATE+J8298*TEMP_WORKER_RATE</f>
        <v>99064.5402704075</v>
      </c>
      <c r="L8298" s="2">
        <f>A8298*PRICE_TOM+B8298*PRICE_CAR+C8298*PRICE_MES</f>
        <v>182910</v>
      </c>
      <c r="M8298" s="2">
        <f>A8298*FERT_BED_TOM+B8298*FERT_BED_CAR+C8298*FERT_BED_MES</f>
        <v>32120</v>
      </c>
      <c r="N8298" s="6">
        <f>IF(AND(D8298&lt;=TOTAL_BEDS,J8298&lt;=TEMP_WORKER_MAX*TEMP_WORKER_HRS),1,0)</f>
        <v>1</v>
      </c>
      <c r="O8298" s="2">
        <f>L8298-M8298-K8298-FIXED_COSTS</f>
        <v>31725.459729592505</v>
      </c>
      <c r="P8298" s="2">
        <f>IF(N8298=1,O8298,"")</f>
        <v>31725.459729592505</v>
      </c>
    </row>
    <row r="8299">
      <c r="A8299" s="6">
        <v>12</v>
      </c>
      <c r="B8299" s="6">
        <v>15</v>
      </c>
      <c r="C8299" s="6">
        <v>18</v>
      </c>
      <c r="D8299" s="6">
        <f>A8299+B8299+C8299</f>
        <v>45</v>
      </c>
      <c r="E8299" s="5">
        <f>IF(A8299=0,0,A8299*LABOR_HRS_WK_TOM*SEASON_WEEKS*(1+DIM_PCT_TOM)^A8299)</f>
        <v>3389.5026468586834</v>
      </c>
      <c r="F8299" s="5">
        <f>IF(B8299=0,0,B8299*LABOR_HRS_WK_CAR*SEASON_WEEKS*(1+DIM_PCT_CAR)^B8299)</f>
        <v>651.73417492414933</v>
      </c>
      <c r="G8299" s="5">
        <f>IF(C8299=0,0,C8299*LABOR_HRS_WK_MES*SEASON_WEEKS*(1+DIM_PCT_MES)^C8299)</f>
        <v>1012.9676892512272</v>
      </c>
      <c r="H8299" s="5">
        <f>E8299+F8299+G8299</f>
        <v>5054.20451103406</v>
      </c>
      <c r="I8299" s="5">
        <f>MIN(H8299,FARMER_HRS)</f>
        <v>720</v>
      </c>
      <c r="J8299" s="5">
        <f>MAX(0,H8299-FARMER_HRS)</f>
        <v>4334.20451103406</v>
      </c>
      <c r="K8299" s="2">
        <f>I8299*FARMER_RATE+J8299*TEMP_WORKER_RATE</f>
        <v>100246.60609434132</v>
      </c>
      <c r="L8299" s="2">
        <f>A8299*PRICE_TOM+B8299*PRICE_CAR+C8299*PRICE_MES</f>
        <v>185610</v>
      </c>
      <c r="M8299" s="2">
        <f>A8299*FERT_BED_TOM+B8299*FERT_BED_CAR+C8299*FERT_BED_MES</f>
        <v>33000</v>
      </c>
      <c r="N8299" s="6">
        <f>IF(AND(D8299&lt;=TOTAL_BEDS,J8299&lt;=TEMP_WORKER_MAX*TEMP_WORKER_HRS),1,0)</f>
        <v>1</v>
      </c>
      <c r="O8299" s="2">
        <f>L8299-M8299-K8299-FIXED_COSTS</f>
        <v>32363.393905658682</v>
      </c>
      <c r="P8299" s="2">
        <f>IF(N8299=1,O8299,"")</f>
        <v>32363.393905658682</v>
      </c>
    </row>
    <row r="8300">
      <c r="A8300" s="6">
        <v>12</v>
      </c>
      <c r="B8300" s="6">
        <v>15</v>
      </c>
      <c r="C8300" s="6">
        <v>19</v>
      </c>
      <c r="D8300" s="6">
        <f>A8300+B8300+C8300</f>
        <v>46</v>
      </c>
      <c r="E8300" s="5">
        <f>IF(A8300=0,0,A8300*LABOR_HRS_WK_TOM*SEASON_WEEKS*(1+DIM_PCT_TOM)^A8300)</f>
        <v>3389.5026468586834</v>
      </c>
      <c r="F8300" s="5">
        <f>IF(B8300=0,0,B8300*LABOR_HRS_WK_CAR*SEASON_WEEKS*(1+DIM_PCT_CAR)^B8300)</f>
        <v>651.73417492414933</v>
      </c>
      <c r="G8300" s="5">
        <f>IF(C8300=0,0,C8300*LABOR_HRS_WK_MES*SEASON_WEEKS*(1+DIM_PCT_MES)^C8300)</f>
        <v>1082.6092178872491</v>
      </c>
      <c r="H8300" s="5">
        <f>E8300+F8300+G8300</f>
        <v>5123.8460396700812</v>
      </c>
      <c r="I8300" s="5">
        <f>MIN(H8300,FARMER_HRS)</f>
        <v>720</v>
      </c>
      <c r="J8300" s="5">
        <f>MAX(0,H8300-FARMER_HRS)</f>
        <v>4403.8460396700812</v>
      </c>
      <c r="K8300" s="2">
        <f>I8300*FARMER_RATE+J8300*TEMP_WORKER_RATE</f>
        <v>101455.6604109389</v>
      </c>
      <c r="L8300" s="2">
        <f>A8300*PRICE_TOM+B8300*PRICE_CAR+C8300*PRICE_MES</f>
        <v>188310</v>
      </c>
      <c r="M8300" s="2">
        <f>A8300*FERT_BED_TOM+B8300*FERT_BED_CAR+C8300*FERT_BED_MES</f>
        <v>33880</v>
      </c>
      <c r="N8300" s="6">
        <f>IF(AND(D8300&lt;=TOTAL_BEDS,J8300&lt;=TEMP_WORKER_MAX*TEMP_WORKER_HRS),1,0)</f>
        <v>1</v>
      </c>
      <c r="O8300" s="2">
        <f>L8300-M8300-K8300-FIXED_COSTS</f>
        <v>32974.3395890611</v>
      </c>
      <c r="P8300" s="2">
        <f>IF(N8300=1,O8300,"")</f>
        <v>32974.3395890611</v>
      </c>
    </row>
    <row r="8301">
      <c r="A8301" s="6">
        <v>12</v>
      </c>
      <c r="B8301" s="6">
        <v>15</v>
      </c>
      <c r="C8301" s="6">
        <v>20</v>
      </c>
      <c r="D8301" s="6">
        <f>A8301+B8301+C8301</f>
        <v>47</v>
      </c>
      <c r="E8301" s="5">
        <f>IF(A8301=0,0,A8301*LABOR_HRS_WK_TOM*SEASON_WEEKS*(1+DIM_PCT_TOM)^A8301)</f>
        <v>3389.5026468586834</v>
      </c>
      <c r="F8301" s="5">
        <f>IF(B8301=0,0,B8301*LABOR_HRS_WK_CAR*SEASON_WEEKS*(1+DIM_PCT_CAR)^B8301)</f>
        <v>651.73417492414933</v>
      </c>
      <c r="G8301" s="5">
        <f>IF(C8301=0,0,C8301*LABOR_HRS_WK_MES*SEASON_WEEKS*(1+DIM_PCT_MES)^C8301)</f>
        <v>1153.8335085377259</v>
      </c>
      <c r="H8301" s="5">
        <f>E8301+F8301+G8301</f>
        <v>5195.0703303205582</v>
      </c>
      <c r="I8301" s="5">
        <f>MIN(H8301,FARMER_HRS)</f>
        <v>720</v>
      </c>
      <c r="J8301" s="5">
        <f>MAX(0,H8301-FARMER_HRS)</f>
        <v>4475.0703303205582</v>
      </c>
      <c r="K8301" s="2">
        <f>I8301*FARMER_RATE+J8301*TEMP_WORKER_RATE</f>
        <v>102692.19323473191</v>
      </c>
      <c r="L8301" s="2">
        <f>A8301*PRICE_TOM+B8301*PRICE_CAR+C8301*PRICE_MES</f>
        <v>191010</v>
      </c>
      <c r="M8301" s="2">
        <f>A8301*FERT_BED_TOM+B8301*FERT_BED_CAR+C8301*FERT_BED_MES</f>
        <v>34760</v>
      </c>
      <c r="N8301" s="6">
        <f>IF(AND(D8301&lt;=TOTAL_BEDS,J8301&lt;=TEMP_WORKER_MAX*TEMP_WORKER_HRS),1,0)</f>
        <v>1</v>
      </c>
      <c r="O8301" s="2">
        <f>L8301-M8301-K8301-FIXED_COSTS</f>
        <v>33557.806765268091</v>
      </c>
      <c r="P8301" s="2">
        <f>IF(N8301=1,O8301,"")</f>
        <v>33557.806765268091</v>
      </c>
    </row>
    <row r="8302">
      <c r="A8302" s="6">
        <v>12</v>
      </c>
      <c r="B8302" s="6">
        <v>15</v>
      </c>
      <c r="C8302" s="6">
        <v>21</v>
      </c>
      <c r="D8302" s="6">
        <f>A8302+B8302+C8302</f>
        <v>48</v>
      </c>
      <c r="E8302" s="5">
        <f>IF(A8302=0,0,A8302*LABOR_HRS_WK_TOM*SEASON_WEEKS*(1+DIM_PCT_TOM)^A8302)</f>
        <v>3389.5026468586834</v>
      </c>
      <c r="F8302" s="5">
        <f>IF(B8302=0,0,B8302*LABOR_HRS_WK_CAR*SEASON_WEEKS*(1+DIM_PCT_CAR)^B8302)</f>
        <v>651.73417492414933</v>
      </c>
      <c r="G8302" s="5">
        <f>IF(C8302=0,0,C8302*LABOR_HRS_WK_MES*SEASON_WEEKS*(1+DIM_PCT_MES)^C8302)</f>
        <v>1226.6692487641699</v>
      </c>
      <c r="H8302" s="5">
        <f>E8302+F8302+G8302</f>
        <v>5267.9060705470019</v>
      </c>
      <c r="I8302" s="5">
        <f>MIN(H8302,FARMER_HRS)</f>
        <v>720</v>
      </c>
      <c r="J8302" s="5">
        <f>MAX(0,H8302-FARMER_HRS)</f>
        <v>4547.9060705470019</v>
      </c>
      <c r="K8302" s="2">
        <f>I8302*FARMER_RATE+J8302*TEMP_WORKER_RATE</f>
        <v>103956.70261366322</v>
      </c>
      <c r="L8302" s="2">
        <f>A8302*PRICE_TOM+B8302*PRICE_CAR+C8302*PRICE_MES</f>
        <v>193710</v>
      </c>
      <c r="M8302" s="2">
        <f>A8302*FERT_BED_TOM+B8302*FERT_BED_CAR+C8302*FERT_BED_MES</f>
        <v>35640</v>
      </c>
      <c r="N8302" s="6">
        <f>IF(AND(D8302&lt;=TOTAL_BEDS,J8302&lt;=TEMP_WORKER_MAX*TEMP_WORKER_HRS),1,0)</f>
        <v>1</v>
      </c>
      <c r="O8302" s="2">
        <f>L8302-M8302-K8302-FIXED_COSTS</f>
        <v>34113.297386336781</v>
      </c>
      <c r="P8302" s="2">
        <f>IF(N8302=1,O8302,"")</f>
        <v>34113.297386336781</v>
      </c>
    </row>
    <row r="8303">
      <c r="A8303" s="6">
        <v>12</v>
      </c>
      <c r="B8303" s="6">
        <v>15</v>
      </c>
      <c r="C8303" s="6">
        <v>22</v>
      </c>
      <c r="D8303" s="6">
        <f>A8303+B8303+C8303</f>
        <v>49</v>
      </c>
      <c r="E8303" s="5">
        <f>IF(A8303=0,0,A8303*LABOR_HRS_WK_TOM*SEASON_WEEKS*(1+DIM_PCT_TOM)^A8303)</f>
        <v>3389.5026468586834</v>
      </c>
      <c r="F8303" s="5">
        <f>IF(B8303=0,0,B8303*LABOR_HRS_WK_CAR*SEASON_WEEKS*(1+DIM_PCT_CAR)^B8303)</f>
        <v>651.73417492414933</v>
      </c>
      <c r="G8303" s="5">
        <f>IF(C8303=0,0,C8303*LABOR_HRS_WK_MES*SEASON_WEEKS*(1+DIM_PCT_MES)^C8303)</f>
        <v>1301.1455960105659</v>
      </c>
      <c r="H8303" s="5">
        <f>E8303+F8303+G8303</f>
        <v>5342.3824177933984</v>
      </c>
      <c r="I8303" s="5">
        <f>MIN(H8303,FARMER_HRS)</f>
        <v>720</v>
      </c>
      <c r="J8303" s="5">
        <f>MAX(0,H8303-FARMER_HRS)</f>
        <v>4622.3824177933984</v>
      </c>
      <c r="K8303" s="2">
        <f>I8303*FARMER_RATE+J8303*TEMP_WORKER_RATE</f>
        <v>105249.69475335762</v>
      </c>
      <c r="L8303" s="2">
        <f>A8303*PRICE_TOM+B8303*PRICE_CAR+C8303*PRICE_MES</f>
        <v>196410</v>
      </c>
      <c r="M8303" s="2">
        <f>A8303*FERT_BED_TOM+B8303*FERT_BED_CAR+C8303*FERT_BED_MES</f>
        <v>36520</v>
      </c>
      <c r="N8303" s="6">
        <f>IF(AND(D8303&lt;=TOTAL_BEDS,J8303&lt;=TEMP_WORKER_MAX*TEMP_WORKER_HRS),1,0)</f>
        <v>1</v>
      </c>
      <c r="O8303" s="2">
        <f>L8303-M8303-K8303-FIXED_COSTS</f>
        <v>34640.305246642383</v>
      </c>
      <c r="P8303" s="2">
        <f>IF(N8303=1,O8303,"")</f>
        <v>34640.305246642383</v>
      </c>
    </row>
    <row r="8304">
      <c r="A8304" s="6">
        <v>12</v>
      </c>
      <c r="B8304" s="6">
        <v>15</v>
      </c>
      <c r="C8304" s="6">
        <v>23</v>
      </c>
      <c r="D8304" s="6">
        <f>A8304+B8304+C8304</f>
        <v>50</v>
      </c>
      <c r="E8304" s="5">
        <f>IF(A8304=0,0,A8304*LABOR_HRS_WK_TOM*SEASON_WEEKS*(1+DIM_PCT_TOM)^A8304)</f>
        <v>3389.5026468586834</v>
      </c>
      <c r="F8304" s="5">
        <f>IF(B8304=0,0,B8304*LABOR_HRS_WK_CAR*SEASON_WEEKS*(1+DIM_PCT_CAR)^B8304)</f>
        <v>651.73417492414933</v>
      </c>
      <c r="G8304" s="5">
        <f>IF(C8304=0,0,C8304*LABOR_HRS_WK_MES*SEASON_WEEKS*(1+DIM_PCT_MES)^C8304)</f>
        <v>1377.2921848680023</v>
      </c>
      <c r="H8304" s="5">
        <f>E8304+F8304+G8304</f>
        <v>5418.5290066508351</v>
      </c>
      <c r="I8304" s="5">
        <f>MIN(H8304,FARMER_HRS)</f>
        <v>720</v>
      </c>
      <c r="J8304" s="5">
        <f>MAX(0,H8304-FARMER_HRS)</f>
        <v>4698.5290066508351</v>
      </c>
      <c r="K8304" s="2">
        <f>I8304*FARMER_RATE+J8304*TEMP_WORKER_RATE</f>
        <v>106571.68414324366</v>
      </c>
      <c r="L8304" s="2">
        <f>A8304*PRICE_TOM+B8304*PRICE_CAR+C8304*PRICE_MES</f>
        <v>199110</v>
      </c>
      <c r="M8304" s="2">
        <f>A8304*FERT_BED_TOM+B8304*FERT_BED_CAR+C8304*FERT_BED_MES</f>
        <v>37400</v>
      </c>
      <c r="N8304" s="6">
        <f>IF(AND(D8304&lt;=TOTAL_BEDS,J8304&lt;=TEMP_WORKER_MAX*TEMP_WORKER_HRS),1,0)</f>
        <v>1</v>
      </c>
      <c r="O8304" s="2">
        <f>L8304-M8304-K8304-FIXED_COSTS</f>
        <v>35138.315856756337</v>
      </c>
      <c r="P8304" s="2">
        <f>IF(N8304=1,O8304,"")</f>
        <v>35138.315856756337</v>
      </c>
    </row>
    <row r="8305">
      <c r="A8305" s="6">
        <v>12</v>
      </c>
      <c r="B8305" s="6">
        <v>15</v>
      </c>
      <c r="C8305" s="6">
        <v>24</v>
      </c>
      <c r="D8305" s="6">
        <f>A8305+B8305+C8305</f>
        <v>51</v>
      </c>
      <c r="E8305" s="5">
        <f>IF(A8305=0,0,A8305*LABOR_HRS_WK_TOM*SEASON_WEEKS*(1+DIM_PCT_TOM)^A8305)</f>
        <v>3389.5026468586834</v>
      </c>
      <c r="F8305" s="5">
        <f>IF(B8305=0,0,B8305*LABOR_HRS_WK_CAR*SEASON_WEEKS*(1+DIM_PCT_CAR)^B8305)</f>
        <v>651.73417492414933</v>
      </c>
      <c r="G8305" s="5">
        <f>IF(C8305=0,0,C8305*LABOR_HRS_WK_MES*SEASON_WEEKS*(1+DIM_PCT_MES)^C8305)</f>
        <v>1455.139134447498</v>
      </c>
      <c r="H8305" s="5">
        <f>E8305+F8305+G8305</f>
        <v>5496.37595623033</v>
      </c>
      <c r="I8305" s="5">
        <f>MIN(H8305,FARMER_HRS)</f>
        <v>720</v>
      </c>
      <c r="J8305" s="5">
        <f>MAX(0,H8305-FARMER_HRS)</f>
        <v>4776.37595623033</v>
      </c>
      <c r="K8305" s="2">
        <f>I8305*FARMER_RATE+J8305*TEMP_WORKER_RATE</f>
        <v>107923.19368455434</v>
      </c>
      <c r="L8305" s="2">
        <f>A8305*PRICE_TOM+B8305*PRICE_CAR+C8305*PRICE_MES</f>
        <v>201810</v>
      </c>
      <c r="M8305" s="2">
        <f>A8305*FERT_BED_TOM+B8305*FERT_BED_CAR+C8305*FERT_BED_MES</f>
        <v>38280</v>
      </c>
      <c r="N8305" s="6">
        <f>IF(AND(D8305&lt;=TOTAL_BEDS,J8305&lt;=TEMP_WORKER_MAX*TEMP_WORKER_HRS),1,0)</f>
        <v>1</v>
      </c>
      <c r="O8305" s="2">
        <f>L8305-M8305-K8305-FIXED_COSTS</f>
        <v>35606.806315445661</v>
      </c>
      <c r="P8305" s="2">
        <f>IF(N8305=1,O8305,"")</f>
        <v>35606.806315445661</v>
      </c>
    </row>
    <row r="8306">
      <c r="A8306" s="6">
        <v>12</v>
      </c>
      <c r="B8306" s="6">
        <v>15</v>
      </c>
      <c r="C8306" s="6">
        <v>25</v>
      </c>
      <c r="D8306" s="6">
        <f>A8306+B8306+C8306</f>
        <v>52</v>
      </c>
      <c r="E8306" s="5">
        <f>IF(A8306=0,0,A8306*LABOR_HRS_WK_TOM*SEASON_WEEKS*(1+DIM_PCT_TOM)^A8306)</f>
        <v>3389.5026468586834</v>
      </c>
      <c r="F8306" s="5">
        <f>IF(B8306=0,0,B8306*LABOR_HRS_WK_CAR*SEASON_WEEKS*(1+DIM_PCT_CAR)^B8306)</f>
        <v>651.73417492414933</v>
      </c>
      <c r="G8306" s="5">
        <f>IF(C8306=0,0,C8306*LABOR_HRS_WK_MES*SEASON_WEEKS*(1+DIM_PCT_MES)^C8306)</f>
        <v>1534.7170558625955</v>
      </c>
      <c r="H8306" s="5">
        <f>E8306+F8306+G8306</f>
        <v>5575.9538776454283</v>
      </c>
      <c r="I8306" s="5">
        <f>MIN(H8306,FARMER_HRS)</f>
        <v>720</v>
      </c>
      <c r="J8306" s="5">
        <f>MAX(0,H8306-FARMER_HRS)</f>
        <v>4855.9538776454283</v>
      </c>
      <c r="K8306" s="2">
        <f>I8306*FARMER_RATE+J8306*TEMP_WORKER_RATE</f>
        <v>109304.75482023312</v>
      </c>
      <c r="L8306" s="2">
        <f>A8306*PRICE_TOM+B8306*PRICE_CAR+C8306*PRICE_MES</f>
        <v>204510</v>
      </c>
      <c r="M8306" s="2">
        <f>A8306*FERT_BED_TOM+B8306*FERT_BED_CAR+C8306*FERT_BED_MES</f>
        <v>39160</v>
      </c>
      <c r="N8306" s="6">
        <f>IF(AND(D8306&lt;=TOTAL_BEDS,J8306&lt;=TEMP_WORKER_MAX*TEMP_WORKER_HRS),1,0)</f>
        <v>1</v>
      </c>
      <c r="O8306" s="2">
        <f>L8306-M8306-K8306-FIXED_COSTS</f>
        <v>36045.245179766876</v>
      </c>
      <c r="P8306" s="2">
        <f>IF(N8306=1,O8306,"")</f>
        <v>36045.245179766876</v>
      </c>
    </row>
    <row r="8307">
      <c r="A8307" s="6">
        <v>12</v>
      </c>
      <c r="B8307" s="6">
        <v>15</v>
      </c>
      <c r="C8307" s="6">
        <v>26</v>
      </c>
      <c r="D8307" s="6">
        <f>A8307+B8307+C8307</f>
        <v>53</v>
      </c>
      <c r="E8307" s="5">
        <f>IF(A8307=0,0,A8307*LABOR_HRS_WK_TOM*SEASON_WEEKS*(1+DIM_PCT_TOM)^A8307)</f>
        <v>3389.5026468586834</v>
      </c>
      <c r="F8307" s="5">
        <f>IF(B8307=0,0,B8307*LABOR_HRS_WK_CAR*SEASON_WEEKS*(1+DIM_PCT_CAR)^B8307)</f>
        <v>651.73417492414933</v>
      </c>
      <c r="G8307" s="5">
        <f>IF(C8307=0,0,C8307*LABOR_HRS_WK_MES*SEASON_WEEKS*(1+DIM_PCT_MES)^C8307)</f>
        <v>1616.0570598233128</v>
      </c>
      <c r="H8307" s="5">
        <f>E8307+F8307+G8307</f>
        <v>5657.2938816061451</v>
      </c>
      <c r="I8307" s="5">
        <f>MIN(H8307,FARMER_HRS)</f>
        <v>720</v>
      </c>
      <c r="J8307" s="5">
        <f>MAX(0,H8307-FARMER_HRS)</f>
        <v>4937.2938816061451</v>
      </c>
      <c r="K8307" s="2">
        <f>I8307*FARMER_RATE+J8307*TEMP_WORKER_RATE</f>
        <v>110716.90766677335</v>
      </c>
      <c r="L8307" s="2">
        <f>A8307*PRICE_TOM+B8307*PRICE_CAR+C8307*PRICE_MES</f>
        <v>207210</v>
      </c>
      <c r="M8307" s="2">
        <f>A8307*FERT_BED_TOM+B8307*FERT_BED_CAR+C8307*FERT_BED_MES</f>
        <v>40040</v>
      </c>
      <c r="N8307" s="6">
        <f>IF(AND(D8307&lt;=TOTAL_BEDS,J8307&lt;=TEMP_WORKER_MAX*TEMP_WORKER_HRS),1,0)</f>
        <v>1</v>
      </c>
      <c r="O8307" s="2">
        <f>L8307-M8307-K8307-FIXED_COSTS</f>
        <v>36453.092333226654</v>
      </c>
      <c r="P8307" s="2">
        <f>IF(N8307=1,O8307,"")</f>
        <v>36453.092333226654</v>
      </c>
    </row>
    <row r="8308">
      <c r="A8308" s="6">
        <v>12</v>
      </c>
      <c r="B8308" s="6">
        <v>15</v>
      </c>
      <c r="C8308" s="6">
        <v>27</v>
      </c>
      <c r="D8308" s="6">
        <f>A8308+B8308+C8308</f>
        <v>54</v>
      </c>
      <c r="E8308" s="5">
        <f>IF(A8308=0,0,A8308*LABOR_HRS_WK_TOM*SEASON_WEEKS*(1+DIM_PCT_TOM)^A8308)</f>
        <v>3389.5026468586834</v>
      </c>
      <c r="F8308" s="5">
        <f>IF(B8308=0,0,B8308*LABOR_HRS_WK_CAR*SEASON_WEEKS*(1+DIM_PCT_CAR)^B8308)</f>
        <v>651.73417492414933</v>
      </c>
      <c r="G8308" s="5">
        <f>IF(C8308=0,0,C8308*LABOR_HRS_WK_MES*SEASON_WEEKS*(1+DIM_PCT_MES)^C8308)</f>
        <v>1699.19076434307</v>
      </c>
      <c r="H8308" s="5">
        <f>E8308+F8308+G8308</f>
        <v>5740.427586125903</v>
      </c>
      <c r="I8308" s="5">
        <f>MIN(H8308,FARMER_HRS)</f>
        <v>720</v>
      </c>
      <c r="J8308" s="5">
        <f>MAX(0,H8308-FARMER_HRS)</f>
        <v>5020.427586125903</v>
      </c>
      <c r="K8308" s="2">
        <f>I8308*FARMER_RATE+J8308*TEMP_WORKER_RATE</f>
        <v>112160.20114801914</v>
      </c>
      <c r="L8308" s="2">
        <f>A8308*PRICE_TOM+B8308*PRICE_CAR+C8308*PRICE_MES</f>
        <v>209910</v>
      </c>
      <c r="M8308" s="2">
        <f>A8308*FERT_BED_TOM+B8308*FERT_BED_CAR+C8308*FERT_BED_MES</f>
        <v>40920</v>
      </c>
      <c r="N8308" s="6">
        <f>IF(AND(D8308&lt;=TOTAL_BEDS,J8308&lt;=TEMP_WORKER_MAX*TEMP_WORKER_HRS),1,0)</f>
        <v>1</v>
      </c>
      <c r="O8308" s="2">
        <f>L8308-M8308-K8308-FIXED_COSTS</f>
        <v>36829.798851980857</v>
      </c>
      <c r="P8308" s="2">
        <f>IF(N8308=1,O8308,"")</f>
        <v>36829.798851980857</v>
      </c>
    </row>
    <row r="8309">
      <c r="A8309" s="6">
        <v>12</v>
      </c>
      <c r="B8309" s="6">
        <v>15</v>
      </c>
      <c r="C8309" s="6">
        <v>28</v>
      </c>
      <c r="D8309" s="6">
        <f>A8309+B8309+C8309</f>
        <v>55</v>
      </c>
      <c r="E8309" s="5">
        <f>IF(A8309=0,0,A8309*LABOR_HRS_WK_TOM*SEASON_WEEKS*(1+DIM_PCT_TOM)^A8309)</f>
        <v>3389.5026468586834</v>
      </c>
      <c r="F8309" s="5">
        <f>IF(B8309=0,0,B8309*LABOR_HRS_WK_CAR*SEASON_WEEKS*(1+DIM_PCT_CAR)^B8309)</f>
        <v>651.73417492414933</v>
      </c>
      <c r="G8309" s="5">
        <f>IF(C8309=0,0,C8309*LABOR_HRS_WK_MES*SEASON_WEEKS*(1+DIM_PCT_MES)^C8309)</f>
        <v>1784.1503025602233</v>
      </c>
      <c r="H8309" s="5">
        <f>E8309+F8309+G8309</f>
        <v>5825.3871243430558</v>
      </c>
      <c r="I8309" s="5">
        <f>MIN(H8309,FARMER_HRS)</f>
        <v>720</v>
      </c>
      <c r="J8309" s="5">
        <f>MAX(0,H8309-FARMER_HRS)</f>
        <v>5105.3871243430558</v>
      </c>
      <c r="K8309" s="2">
        <f>I8309*FARMER_RATE+J8309*TEMP_WORKER_RATE</f>
        <v>113635.19313095583</v>
      </c>
      <c r="L8309" s="2">
        <f>A8309*PRICE_TOM+B8309*PRICE_CAR+C8309*PRICE_MES</f>
        <v>212610</v>
      </c>
      <c r="M8309" s="2">
        <f>A8309*FERT_BED_TOM+B8309*FERT_BED_CAR+C8309*FERT_BED_MES</f>
        <v>41800</v>
      </c>
      <c r="N8309" s="6">
        <f>IF(AND(D8309&lt;=TOTAL_BEDS,J8309&lt;=TEMP_WORKER_MAX*TEMP_WORKER_HRS),1,0)</f>
        <v>1</v>
      </c>
      <c r="O8309" s="2">
        <f>L8309-M8309-K8309-FIXED_COSTS</f>
        <v>37174.806869044172</v>
      </c>
      <c r="P8309" s="2">
        <f>IF(N8309=1,O8309,"")</f>
        <v>37174.806869044172</v>
      </c>
    </row>
    <row r="8310">
      <c r="A8310" s="6">
        <v>12</v>
      </c>
      <c r="B8310" s="6">
        <v>15</v>
      </c>
      <c r="C8310" s="6">
        <v>29</v>
      </c>
      <c r="D8310" s="6">
        <f>A8310+B8310+C8310</f>
        <v>56</v>
      </c>
      <c r="E8310" s="5">
        <f>IF(A8310=0,0,A8310*LABOR_HRS_WK_TOM*SEASON_WEEKS*(1+DIM_PCT_TOM)^A8310)</f>
        <v>3389.5026468586834</v>
      </c>
      <c r="F8310" s="5">
        <f>IF(B8310=0,0,B8310*LABOR_HRS_WK_CAR*SEASON_WEEKS*(1+DIM_PCT_CAR)^B8310)</f>
        <v>651.73417492414933</v>
      </c>
      <c r="G8310" s="5">
        <f>IF(C8310=0,0,C8310*LABOR_HRS_WK_MES*SEASON_WEEKS*(1+DIM_PCT_MES)^C8310)</f>
        <v>1870.9683306758766</v>
      </c>
      <c r="H8310" s="5">
        <f>E8310+F8310+G8310</f>
        <v>5912.20515245871</v>
      </c>
      <c r="I8310" s="5">
        <f>MIN(H8310,FARMER_HRS)</f>
        <v>720</v>
      </c>
      <c r="J8310" s="5">
        <f>MAX(0,H8310-FARMER_HRS)</f>
        <v>5192.20515245871</v>
      </c>
      <c r="K8310" s="2">
        <f>I8310*FARMER_RATE+J8310*TEMP_WORKER_RATE</f>
        <v>115142.45056351926</v>
      </c>
      <c r="L8310" s="2">
        <f>A8310*PRICE_TOM+B8310*PRICE_CAR+C8310*PRICE_MES</f>
        <v>215310</v>
      </c>
      <c r="M8310" s="2">
        <f>A8310*FERT_BED_TOM+B8310*FERT_BED_CAR+C8310*FERT_BED_MES</f>
        <v>42680</v>
      </c>
      <c r="N8310" s="6">
        <f>IF(AND(D8310&lt;=TOTAL_BEDS,J8310&lt;=TEMP_WORKER_MAX*TEMP_WORKER_HRS),1,0)</f>
        <v>1</v>
      </c>
      <c r="O8310" s="2">
        <f>L8310-M8310-K8310-FIXED_COSTS</f>
        <v>37487.549436480738</v>
      </c>
      <c r="P8310" s="2">
        <f>IF(N8310=1,O8310,"")</f>
        <v>37487.549436480738</v>
      </c>
    </row>
    <row r="8311">
      <c r="A8311" s="6">
        <v>12</v>
      </c>
      <c r="B8311" s="6">
        <v>15</v>
      </c>
      <c r="C8311" s="6">
        <v>30</v>
      </c>
      <c r="D8311" s="6">
        <f>A8311+B8311+C8311</f>
        <v>57</v>
      </c>
      <c r="E8311" s="5">
        <f>IF(A8311=0,0,A8311*LABOR_HRS_WK_TOM*SEASON_WEEKS*(1+DIM_PCT_TOM)^A8311)</f>
        <v>3389.5026468586834</v>
      </c>
      <c r="F8311" s="5">
        <f>IF(B8311=0,0,B8311*LABOR_HRS_WK_CAR*SEASON_WEEKS*(1+DIM_PCT_CAR)^B8311)</f>
        <v>651.73417492414933</v>
      </c>
      <c r="G8311" s="5">
        <f>IF(C8311=0,0,C8311*LABOR_HRS_WK_MES*SEASON_WEEKS*(1+DIM_PCT_MES)^C8311)</f>
        <v>1959.6780360096466</v>
      </c>
      <c r="H8311" s="5">
        <f>E8311+F8311+G8311</f>
        <v>6000.9148577924789</v>
      </c>
      <c r="I8311" s="5">
        <f>MIN(H8311,FARMER_HRS)</f>
        <v>720</v>
      </c>
      <c r="J8311" s="5">
        <f>MAX(0,H8311-FARMER_HRS)</f>
        <v>5280.9148577924789</v>
      </c>
      <c r="K8311" s="2">
        <f>I8311*FARMER_RATE+J8311*TEMP_WORKER_RATE</f>
        <v>116682.54961445276</v>
      </c>
      <c r="L8311" s="2">
        <f>A8311*PRICE_TOM+B8311*PRICE_CAR+C8311*PRICE_MES</f>
        <v>218010</v>
      </c>
      <c r="M8311" s="2">
        <f>A8311*FERT_BED_TOM+B8311*FERT_BED_CAR+C8311*FERT_BED_MES</f>
        <v>43560</v>
      </c>
      <c r="N8311" s="6">
        <f>IF(AND(D8311&lt;=TOTAL_BEDS,J8311&lt;=TEMP_WORKER_MAX*TEMP_WORKER_HRS),1,0)</f>
        <v>1</v>
      </c>
      <c r="O8311" s="2">
        <f>L8311-M8311-K8311-FIXED_COSTS</f>
        <v>37767.450385547243</v>
      </c>
      <c r="P8311" s="2">
        <f>IF(N8311=1,O8311,"")</f>
        <v>37767.450385547243</v>
      </c>
    </row>
    <row r="8312">
      <c r="A8312" s="6">
        <v>12</v>
      </c>
      <c r="B8312" s="6">
        <v>16</v>
      </c>
      <c r="C8312" s="6">
        <v>0</v>
      </c>
      <c r="D8312" s="6">
        <f>A8312+B8312+C8312</f>
        <v>28</v>
      </c>
      <c r="E8312" s="5">
        <f>IF(A8312=0,0,A8312*LABOR_HRS_WK_TOM*SEASON_WEEKS*(1+DIM_PCT_TOM)^A8312)</f>
        <v>3389.5026468586834</v>
      </c>
      <c r="F8312" s="5">
        <f>IF(B8312=0,0,B8312*LABOR_HRS_WK_CAR*SEASON_WEEKS*(1+DIM_PCT_CAR)^B8312)</f>
        <v>712.56269791706984</v>
      </c>
      <c r="G8312" s="5">
        <f>IF(C8312=0,0,C8312*LABOR_HRS_WK_MES*SEASON_WEEKS*(1+DIM_PCT_MES)^C8312)</f>
        <v>0</v>
      </c>
      <c r="H8312" s="5">
        <f>E8312+F8312+G8312</f>
        <v>4102.0653447757531</v>
      </c>
      <c r="I8312" s="5">
        <f>MIN(H8312,FARMER_HRS)</f>
        <v>720</v>
      </c>
      <c r="J8312" s="5">
        <f>MAX(0,H8312-FARMER_HRS)</f>
        <v>3382.0653447757531</v>
      </c>
      <c r="K8312" s="2">
        <f>I8312*FARMER_RATE+J8312*TEMP_WORKER_RATE</f>
        <v>83716.412235690164</v>
      </c>
      <c r="L8312" s="2">
        <f>A8312*PRICE_TOM+B8312*PRICE_CAR+C8312*PRICE_MES</f>
        <v>139104</v>
      </c>
      <c r="M8312" s="2">
        <f>A8312*FERT_BED_TOM+B8312*FERT_BED_CAR+C8312*FERT_BED_MES</f>
        <v>17600</v>
      </c>
      <c r="N8312" s="6">
        <f>IF(AND(D8312&lt;=TOTAL_BEDS,J8312&lt;=TEMP_WORKER_MAX*TEMP_WORKER_HRS),1,0)</f>
        <v>1</v>
      </c>
      <c r="O8312" s="2">
        <f>L8312-M8312-K8312-FIXED_COSTS</f>
        <v>17787.587764309836</v>
      </c>
      <c r="P8312" s="2">
        <f>IF(N8312=1,O8312,"")</f>
        <v>17787.587764309836</v>
      </c>
    </row>
    <row r="8313">
      <c r="A8313" s="6">
        <v>12</v>
      </c>
      <c r="B8313" s="6">
        <v>16</v>
      </c>
      <c r="C8313" s="6">
        <v>1</v>
      </c>
      <c r="D8313" s="6">
        <f>A8313+B8313+C8313</f>
        <v>29</v>
      </c>
      <c r="E8313" s="5">
        <f>IF(A8313=0,0,A8313*LABOR_HRS_WK_TOM*SEASON_WEEKS*(1+DIM_PCT_TOM)^A8313)</f>
        <v>3389.5026468586834</v>
      </c>
      <c r="F8313" s="5">
        <f>IF(B8313=0,0,B8313*LABOR_HRS_WK_CAR*SEASON_WEEKS*(1+DIM_PCT_CAR)^B8313)</f>
        <v>712.56269791706984</v>
      </c>
      <c r="G8313" s="5">
        <f>IF(C8313=0,0,C8313*LABOR_HRS_WK_MES*SEASON_WEEKS*(1+DIM_PCT_MES)^C8313)</f>
        <v>45.5625</v>
      </c>
      <c r="H8313" s="5">
        <f>E8313+F8313+G8313</f>
        <v>4147.6278447757531</v>
      </c>
      <c r="I8313" s="5">
        <f>MIN(H8313,FARMER_HRS)</f>
        <v>720</v>
      </c>
      <c r="J8313" s="5">
        <f>MAX(0,H8313-FARMER_HRS)</f>
        <v>3427.6278447757531</v>
      </c>
      <c r="K8313" s="2">
        <f>I8313*FARMER_RATE+J8313*TEMP_WORKER_RATE</f>
        <v>84507.427860690164</v>
      </c>
      <c r="L8313" s="2">
        <f>A8313*PRICE_TOM+B8313*PRICE_CAR+C8313*PRICE_MES</f>
        <v>141804</v>
      </c>
      <c r="M8313" s="2">
        <f>A8313*FERT_BED_TOM+B8313*FERT_BED_CAR+C8313*FERT_BED_MES</f>
        <v>18480</v>
      </c>
      <c r="N8313" s="6">
        <f>IF(AND(D8313&lt;=TOTAL_BEDS,J8313&lt;=TEMP_WORKER_MAX*TEMP_WORKER_HRS),1,0)</f>
        <v>1</v>
      </c>
      <c r="O8313" s="2">
        <f>L8313-M8313-K8313-FIXED_COSTS</f>
        <v>18816.572139309836</v>
      </c>
      <c r="P8313" s="2">
        <f>IF(N8313=1,O8313,"")</f>
        <v>18816.572139309836</v>
      </c>
    </row>
    <row r="8314">
      <c r="A8314" s="6">
        <v>12</v>
      </c>
      <c r="B8314" s="6">
        <v>16</v>
      </c>
      <c r="C8314" s="6">
        <v>2</v>
      </c>
      <c r="D8314" s="6">
        <f>A8314+B8314+C8314</f>
        <v>30</v>
      </c>
      <c r="E8314" s="5">
        <f>IF(A8314=0,0,A8314*LABOR_HRS_WK_TOM*SEASON_WEEKS*(1+DIM_PCT_TOM)^A8314)</f>
        <v>3389.5026468586834</v>
      </c>
      <c r="F8314" s="5">
        <f>IF(B8314=0,0,B8314*LABOR_HRS_WK_CAR*SEASON_WEEKS*(1+DIM_PCT_CAR)^B8314)</f>
        <v>712.56269791706984</v>
      </c>
      <c r="G8314" s="5">
        <f>IF(C8314=0,0,C8314*LABOR_HRS_WK_MES*SEASON_WEEKS*(1+DIM_PCT_MES)^C8314)</f>
        <v>92.2640625</v>
      </c>
      <c r="H8314" s="5">
        <f>E8314+F8314+G8314</f>
        <v>4194.3294072757535</v>
      </c>
      <c r="I8314" s="5">
        <f>MIN(H8314,FARMER_HRS)</f>
        <v>720</v>
      </c>
      <c r="J8314" s="5">
        <f>MAX(0,H8314-FARMER_HRS)</f>
        <v>3474.3294072757535</v>
      </c>
      <c r="K8314" s="2">
        <f>I8314*FARMER_RATE+J8314*TEMP_WORKER_RATE</f>
        <v>85318.218876315164</v>
      </c>
      <c r="L8314" s="2">
        <f>A8314*PRICE_TOM+B8314*PRICE_CAR+C8314*PRICE_MES</f>
        <v>144504</v>
      </c>
      <c r="M8314" s="2">
        <f>A8314*FERT_BED_TOM+B8314*FERT_BED_CAR+C8314*FERT_BED_MES</f>
        <v>19360</v>
      </c>
      <c r="N8314" s="6">
        <f>IF(AND(D8314&lt;=TOTAL_BEDS,J8314&lt;=TEMP_WORKER_MAX*TEMP_WORKER_HRS),1,0)</f>
        <v>1</v>
      </c>
      <c r="O8314" s="2">
        <f>L8314-M8314-K8314-FIXED_COSTS</f>
        <v>19825.781123684836</v>
      </c>
      <c r="P8314" s="2">
        <f>IF(N8314=1,O8314,"")</f>
        <v>19825.781123684836</v>
      </c>
    </row>
    <row r="8315">
      <c r="A8315" s="6">
        <v>12</v>
      </c>
      <c r="B8315" s="6">
        <v>16</v>
      </c>
      <c r="C8315" s="6">
        <v>3</v>
      </c>
      <c r="D8315" s="6">
        <f>A8315+B8315+C8315</f>
        <v>31</v>
      </c>
      <c r="E8315" s="5">
        <f>IF(A8315=0,0,A8315*LABOR_HRS_WK_TOM*SEASON_WEEKS*(1+DIM_PCT_TOM)^A8315)</f>
        <v>3389.5026468586834</v>
      </c>
      <c r="F8315" s="5">
        <f>IF(B8315=0,0,B8315*LABOR_HRS_WK_CAR*SEASON_WEEKS*(1+DIM_PCT_CAR)^B8315)</f>
        <v>712.56269791706984</v>
      </c>
      <c r="G8315" s="5">
        <f>IF(C8315=0,0,C8315*LABOR_HRS_WK_MES*SEASON_WEEKS*(1+DIM_PCT_MES)^C8315)</f>
        <v>140.12604492187498</v>
      </c>
      <c r="H8315" s="5">
        <f>E8315+F8315+G8315</f>
        <v>4242.1913896976284</v>
      </c>
      <c r="I8315" s="5">
        <f>MIN(H8315,FARMER_HRS)</f>
        <v>720</v>
      </c>
      <c r="J8315" s="5">
        <f>MAX(0,H8315-FARMER_HRS)</f>
        <v>3522.1913896976284</v>
      </c>
      <c r="K8315" s="2">
        <f>I8315*FARMER_RATE+J8315*TEMP_WORKER_RATE</f>
        <v>86149.156071139383</v>
      </c>
      <c r="L8315" s="2">
        <f>A8315*PRICE_TOM+B8315*PRICE_CAR+C8315*PRICE_MES</f>
        <v>147204</v>
      </c>
      <c r="M8315" s="2">
        <f>A8315*FERT_BED_TOM+B8315*FERT_BED_CAR+C8315*FERT_BED_MES</f>
        <v>20240</v>
      </c>
      <c r="N8315" s="6">
        <f>IF(AND(D8315&lt;=TOTAL_BEDS,J8315&lt;=TEMP_WORKER_MAX*TEMP_WORKER_HRS),1,0)</f>
        <v>1</v>
      </c>
      <c r="O8315" s="2">
        <f>L8315-M8315-K8315-FIXED_COSTS</f>
        <v>20814.843928860617</v>
      </c>
      <c r="P8315" s="2">
        <f>IF(N8315=1,O8315,"")</f>
        <v>20814.843928860617</v>
      </c>
    </row>
    <row r="8316">
      <c r="A8316" s="6">
        <v>12</v>
      </c>
      <c r="B8316" s="6">
        <v>16</v>
      </c>
      <c r="C8316" s="6">
        <v>4</v>
      </c>
      <c r="D8316" s="6">
        <f>A8316+B8316+C8316</f>
        <v>32</v>
      </c>
      <c r="E8316" s="5">
        <f>IF(A8316=0,0,A8316*LABOR_HRS_WK_TOM*SEASON_WEEKS*(1+DIM_PCT_TOM)^A8316)</f>
        <v>3389.5026468586834</v>
      </c>
      <c r="F8316" s="5">
        <f>IF(B8316=0,0,B8316*LABOR_HRS_WK_CAR*SEASON_WEEKS*(1+DIM_PCT_CAR)^B8316)</f>
        <v>712.56269791706984</v>
      </c>
      <c r="G8316" s="5">
        <f>IF(C8316=0,0,C8316*LABOR_HRS_WK_MES*SEASON_WEEKS*(1+DIM_PCT_MES)^C8316)</f>
        <v>189.17016064453119</v>
      </c>
      <c r="H8316" s="5">
        <f>E8316+F8316+G8316</f>
        <v>4291.2355054202844</v>
      </c>
      <c r="I8316" s="5">
        <f>MIN(H8316,FARMER_HRS)</f>
        <v>720</v>
      </c>
      <c r="J8316" s="5">
        <f>MAX(0,H8316-FARMER_HRS)</f>
        <v>3571.2355054202844</v>
      </c>
      <c r="K8316" s="2">
        <f>I8316*FARMER_RATE+J8316*TEMP_WORKER_RATE</f>
        <v>87000.61641354661</v>
      </c>
      <c r="L8316" s="2">
        <f>A8316*PRICE_TOM+B8316*PRICE_CAR+C8316*PRICE_MES</f>
        <v>149904</v>
      </c>
      <c r="M8316" s="2">
        <f>A8316*FERT_BED_TOM+B8316*FERT_BED_CAR+C8316*FERT_BED_MES</f>
        <v>21120</v>
      </c>
      <c r="N8316" s="6">
        <f>IF(AND(D8316&lt;=TOTAL_BEDS,J8316&lt;=TEMP_WORKER_MAX*TEMP_WORKER_HRS),1,0)</f>
        <v>1</v>
      </c>
      <c r="O8316" s="2">
        <f>L8316-M8316-K8316-FIXED_COSTS</f>
        <v>21783.38358645339</v>
      </c>
      <c r="P8316" s="2">
        <f>IF(N8316=1,O8316,"")</f>
        <v>21783.38358645339</v>
      </c>
    </row>
    <row r="8317">
      <c r="A8317" s="6">
        <v>12</v>
      </c>
      <c r="B8317" s="6">
        <v>16</v>
      </c>
      <c r="C8317" s="6">
        <v>5</v>
      </c>
      <c r="D8317" s="6">
        <f>A8317+B8317+C8317</f>
        <v>33</v>
      </c>
      <c r="E8317" s="5">
        <f>IF(A8317=0,0,A8317*LABOR_HRS_WK_TOM*SEASON_WEEKS*(1+DIM_PCT_TOM)^A8317)</f>
        <v>3389.5026468586834</v>
      </c>
      <c r="F8317" s="5">
        <f>IF(B8317=0,0,B8317*LABOR_HRS_WK_CAR*SEASON_WEEKS*(1+DIM_PCT_CAR)^B8317)</f>
        <v>712.56269791706984</v>
      </c>
      <c r="G8317" s="5">
        <f>IF(C8317=0,0,C8317*LABOR_HRS_WK_MES*SEASON_WEEKS*(1+DIM_PCT_MES)^C8317)</f>
        <v>239.41848456573481</v>
      </c>
      <c r="H8317" s="5">
        <f>E8317+F8317+G8317</f>
        <v>4341.4838293414878</v>
      </c>
      <c r="I8317" s="5">
        <f>MIN(H8317,FARMER_HRS)</f>
        <v>720</v>
      </c>
      <c r="J8317" s="5">
        <f>MAX(0,H8317-FARMER_HRS)</f>
        <v>3621.4838293414878</v>
      </c>
      <c r="K8317" s="2">
        <f>I8317*FARMER_RATE+J8317*TEMP_WORKER_RATE</f>
        <v>87872.983148289713</v>
      </c>
      <c r="L8317" s="2">
        <f>A8317*PRICE_TOM+B8317*PRICE_CAR+C8317*PRICE_MES</f>
        <v>152604</v>
      </c>
      <c r="M8317" s="2">
        <f>A8317*FERT_BED_TOM+B8317*FERT_BED_CAR+C8317*FERT_BED_MES</f>
        <v>22000</v>
      </c>
      <c r="N8317" s="6">
        <f>IF(AND(D8317&lt;=TOTAL_BEDS,J8317&lt;=TEMP_WORKER_MAX*TEMP_WORKER_HRS),1,0)</f>
        <v>1</v>
      </c>
      <c r="O8317" s="2">
        <f>L8317-M8317-K8317-FIXED_COSTS</f>
        <v>22731.016851710287</v>
      </c>
      <c r="P8317" s="2">
        <f>IF(N8317=1,O8317,"")</f>
        <v>22731.016851710287</v>
      </c>
    </row>
    <row r="8318">
      <c r="A8318" s="6">
        <v>12</v>
      </c>
      <c r="B8318" s="6">
        <v>16</v>
      </c>
      <c r="C8318" s="6">
        <v>6</v>
      </c>
      <c r="D8318" s="6">
        <f>A8318+B8318+C8318</f>
        <v>34</v>
      </c>
      <c r="E8318" s="5">
        <f>IF(A8318=0,0,A8318*LABOR_HRS_WK_TOM*SEASON_WEEKS*(1+DIM_PCT_TOM)^A8318)</f>
        <v>3389.5026468586834</v>
      </c>
      <c r="F8318" s="5">
        <f>IF(B8318=0,0,B8318*LABOR_HRS_WK_CAR*SEASON_WEEKS*(1+DIM_PCT_CAR)^B8318)</f>
        <v>712.56269791706984</v>
      </c>
      <c r="G8318" s="5">
        <f>IF(C8318=0,0,C8318*LABOR_HRS_WK_MES*SEASON_WEEKS*(1+DIM_PCT_MES)^C8318)</f>
        <v>290.89345874736773</v>
      </c>
      <c r="H8318" s="5">
        <f>E8318+F8318+G8318</f>
        <v>4392.9588035231209</v>
      </c>
      <c r="I8318" s="5">
        <f>MIN(H8318,FARMER_HRS)</f>
        <v>720</v>
      </c>
      <c r="J8318" s="5">
        <f>MAX(0,H8318-FARMER_HRS)</f>
        <v>3672.9588035231209</v>
      </c>
      <c r="K8318" s="2">
        <f>I8318*FARMER_RATE+J8318*TEMP_WORKER_RATE</f>
        <v>88766.645894498623</v>
      </c>
      <c r="L8318" s="2">
        <f>A8318*PRICE_TOM+B8318*PRICE_CAR+C8318*PRICE_MES</f>
        <v>155304</v>
      </c>
      <c r="M8318" s="2">
        <f>A8318*FERT_BED_TOM+B8318*FERT_BED_CAR+C8318*FERT_BED_MES</f>
        <v>22880</v>
      </c>
      <c r="N8318" s="6">
        <f>IF(AND(D8318&lt;=TOTAL_BEDS,J8318&lt;=TEMP_WORKER_MAX*TEMP_WORKER_HRS),1,0)</f>
        <v>1</v>
      </c>
      <c r="O8318" s="2">
        <f>L8318-M8318-K8318-FIXED_COSTS</f>
        <v>23657.354105501377</v>
      </c>
      <c r="P8318" s="2">
        <f>IF(N8318=1,O8318,"")</f>
        <v>23657.354105501377</v>
      </c>
    </row>
    <row r="8319">
      <c r="A8319" s="6">
        <v>12</v>
      </c>
      <c r="B8319" s="6">
        <v>16</v>
      </c>
      <c r="C8319" s="6">
        <v>7</v>
      </c>
      <c r="D8319" s="6">
        <f>A8319+B8319+C8319</f>
        <v>35</v>
      </c>
      <c r="E8319" s="5">
        <f>IF(A8319=0,0,A8319*LABOR_HRS_WK_TOM*SEASON_WEEKS*(1+DIM_PCT_TOM)^A8319)</f>
        <v>3389.5026468586834</v>
      </c>
      <c r="F8319" s="5">
        <f>IF(B8319=0,0,B8319*LABOR_HRS_WK_CAR*SEASON_WEEKS*(1+DIM_PCT_CAR)^B8319)</f>
        <v>712.56269791706984</v>
      </c>
      <c r="G8319" s="5">
        <f>IF(C8319=0,0,C8319*LABOR_HRS_WK_MES*SEASON_WEEKS*(1+DIM_PCT_MES)^C8319)</f>
        <v>343.61789814532818</v>
      </c>
      <c r="H8319" s="5">
        <f>E8319+F8319+G8319</f>
        <v>4445.6832429210817</v>
      </c>
      <c r="I8319" s="5">
        <f>MIN(H8319,FARMER_HRS)</f>
        <v>720</v>
      </c>
      <c r="J8319" s="5">
        <f>MAX(0,H8319-FARMER_HRS)</f>
        <v>3725.6832429210817</v>
      </c>
      <c r="K8319" s="2">
        <f>I8319*FARMER_RATE+J8319*TEMP_WORKER_RATE</f>
        <v>89682.000745157668</v>
      </c>
      <c r="L8319" s="2">
        <f>A8319*PRICE_TOM+B8319*PRICE_CAR+C8319*PRICE_MES</f>
        <v>158004</v>
      </c>
      <c r="M8319" s="2">
        <f>A8319*FERT_BED_TOM+B8319*FERT_BED_CAR+C8319*FERT_BED_MES</f>
        <v>23760</v>
      </c>
      <c r="N8319" s="6">
        <f>IF(AND(D8319&lt;=TOTAL_BEDS,J8319&lt;=TEMP_WORKER_MAX*TEMP_WORKER_HRS),1,0)</f>
        <v>1</v>
      </c>
      <c r="O8319" s="2">
        <f>L8319-M8319-K8319-FIXED_COSTS</f>
        <v>24561.999254842332</v>
      </c>
      <c r="P8319" s="2">
        <f>IF(N8319=1,O8319,"")</f>
        <v>24561.999254842332</v>
      </c>
    </row>
    <row r="8320">
      <c r="A8320" s="6">
        <v>12</v>
      </c>
      <c r="B8320" s="6">
        <v>16</v>
      </c>
      <c r="C8320" s="6">
        <v>8</v>
      </c>
      <c r="D8320" s="6">
        <f>A8320+B8320+C8320</f>
        <v>36</v>
      </c>
      <c r="E8320" s="5">
        <f>IF(A8320=0,0,A8320*LABOR_HRS_WK_TOM*SEASON_WEEKS*(1+DIM_PCT_TOM)^A8320)</f>
        <v>3389.5026468586834</v>
      </c>
      <c r="F8320" s="5">
        <f>IF(B8320=0,0,B8320*LABOR_HRS_WK_CAR*SEASON_WEEKS*(1+DIM_PCT_CAR)^B8320)</f>
        <v>712.56269791706984</v>
      </c>
      <c r="G8320" s="5">
        <f>IF(C8320=0,0,C8320*LABOR_HRS_WK_MES*SEASON_WEEKS*(1+DIM_PCT_MES)^C8320)</f>
        <v>397.61499642530833</v>
      </c>
      <c r="H8320" s="5">
        <f>E8320+F8320+G8320</f>
        <v>4499.6803412010613</v>
      </c>
      <c r="I8320" s="5">
        <f>MIN(H8320,FARMER_HRS)</f>
        <v>720</v>
      </c>
      <c r="J8320" s="5">
        <f>MAX(0,H8320-FARMER_HRS)</f>
        <v>3779.6803412010613</v>
      </c>
      <c r="K8320" s="2">
        <f>I8320*FARMER_RATE+J8320*TEMP_WORKER_RATE</f>
        <v>90619.450368073973</v>
      </c>
      <c r="L8320" s="2">
        <f>A8320*PRICE_TOM+B8320*PRICE_CAR+C8320*PRICE_MES</f>
        <v>160704</v>
      </c>
      <c r="M8320" s="2">
        <f>A8320*FERT_BED_TOM+B8320*FERT_BED_CAR+C8320*FERT_BED_MES</f>
        <v>24640</v>
      </c>
      <c r="N8320" s="6">
        <f>IF(AND(D8320&lt;=TOTAL_BEDS,J8320&lt;=TEMP_WORKER_MAX*TEMP_WORKER_HRS),1,0)</f>
        <v>1</v>
      </c>
      <c r="O8320" s="2">
        <f>L8320-M8320-K8320-FIXED_COSTS</f>
        <v>25444.549631926027</v>
      </c>
      <c r="P8320" s="2">
        <f>IF(N8320=1,O8320,"")</f>
        <v>25444.549631926027</v>
      </c>
    </row>
    <row r="8321">
      <c r="A8321" s="6">
        <v>12</v>
      </c>
      <c r="B8321" s="6">
        <v>16</v>
      </c>
      <c r="C8321" s="6">
        <v>9</v>
      </c>
      <c r="D8321" s="6">
        <f>A8321+B8321+C8321</f>
        <v>37</v>
      </c>
      <c r="E8321" s="5">
        <f>IF(A8321=0,0,A8321*LABOR_HRS_WK_TOM*SEASON_WEEKS*(1+DIM_PCT_TOM)^A8321)</f>
        <v>3389.5026468586834</v>
      </c>
      <c r="F8321" s="5">
        <f>IF(B8321=0,0,B8321*LABOR_HRS_WK_CAR*SEASON_WEEKS*(1+DIM_PCT_CAR)^B8321)</f>
        <v>712.56269791706984</v>
      </c>
      <c r="G8321" s="5">
        <f>IF(C8321=0,0,C8321*LABOR_HRS_WK_MES*SEASON_WEEKS*(1+DIM_PCT_MES)^C8321)</f>
        <v>452.90833186570273</v>
      </c>
      <c r="H8321" s="5">
        <f>E8321+F8321+G8321</f>
        <v>4554.9736766414562</v>
      </c>
      <c r="I8321" s="5">
        <f>MIN(H8321,FARMER_HRS)</f>
        <v>720</v>
      </c>
      <c r="J8321" s="5">
        <f>MAX(0,H8321-FARMER_HRS)</f>
        <v>3834.9736766414562</v>
      </c>
      <c r="K8321" s="2">
        <f>I8321*FARMER_RATE+J8321*TEMP_WORKER_RATE</f>
        <v>91579.40410835862</v>
      </c>
      <c r="L8321" s="2">
        <f>A8321*PRICE_TOM+B8321*PRICE_CAR+C8321*PRICE_MES</f>
        <v>163404</v>
      </c>
      <c r="M8321" s="2">
        <f>A8321*FERT_BED_TOM+B8321*FERT_BED_CAR+C8321*FERT_BED_MES</f>
        <v>25520</v>
      </c>
      <c r="N8321" s="6">
        <f>IF(AND(D8321&lt;=TOTAL_BEDS,J8321&lt;=TEMP_WORKER_MAX*TEMP_WORKER_HRS),1,0)</f>
        <v>1</v>
      </c>
      <c r="O8321" s="2">
        <f>L8321-M8321-K8321-FIXED_COSTS</f>
        <v>26304.59589164138</v>
      </c>
      <c r="P8321" s="2">
        <f>IF(N8321=1,O8321,"")</f>
        <v>26304.59589164138</v>
      </c>
    </row>
    <row r="8322">
      <c r="A8322" s="6">
        <v>12</v>
      </c>
      <c r="B8322" s="6">
        <v>16</v>
      </c>
      <c r="C8322" s="6">
        <v>10</v>
      </c>
      <c r="D8322" s="6">
        <f>A8322+B8322+C8322</f>
        <v>38</v>
      </c>
      <c r="E8322" s="5">
        <f>IF(A8322=0,0,A8322*LABOR_HRS_WK_TOM*SEASON_WEEKS*(1+DIM_PCT_TOM)^A8322)</f>
        <v>3389.5026468586834</v>
      </c>
      <c r="F8322" s="5">
        <f>IF(B8322=0,0,B8322*LABOR_HRS_WK_CAR*SEASON_WEEKS*(1+DIM_PCT_CAR)^B8322)</f>
        <v>712.56269791706984</v>
      </c>
      <c r="G8322" s="5">
        <f>IF(C8322=0,0,C8322*LABOR_HRS_WK_MES*SEASON_WEEKS*(1+DIM_PCT_MES)^C8322)</f>
        <v>509.52187334891551</v>
      </c>
      <c r="H8322" s="5">
        <f>E8322+F8322+G8322</f>
        <v>4611.5872181246687</v>
      </c>
      <c r="I8322" s="5">
        <f>MIN(H8322,FARMER_HRS)</f>
        <v>720</v>
      </c>
      <c r="J8322" s="5">
        <f>MAX(0,H8322-FARMER_HRS)</f>
        <v>3891.5872181246687</v>
      </c>
      <c r="K8322" s="2">
        <f>I8322*FARMER_RATE+J8322*TEMP_WORKER_RATE</f>
        <v>92562.278092442168</v>
      </c>
      <c r="L8322" s="2">
        <f>A8322*PRICE_TOM+B8322*PRICE_CAR+C8322*PRICE_MES</f>
        <v>166104</v>
      </c>
      <c r="M8322" s="2">
        <f>A8322*FERT_BED_TOM+B8322*FERT_BED_CAR+C8322*FERT_BED_MES</f>
        <v>26400</v>
      </c>
      <c r="N8322" s="6">
        <f>IF(AND(D8322&lt;=TOTAL_BEDS,J8322&lt;=TEMP_WORKER_MAX*TEMP_WORKER_HRS),1,0)</f>
        <v>1</v>
      </c>
      <c r="O8322" s="2">
        <f>L8322-M8322-K8322-FIXED_COSTS</f>
        <v>27141.721907557832</v>
      </c>
      <c r="P8322" s="2">
        <f>IF(N8322=1,O8322,"")</f>
        <v>27141.721907557832</v>
      </c>
    </row>
    <row r="8323">
      <c r="A8323" s="6">
        <v>12</v>
      </c>
      <c r="B8323" s="6">
        <v>16</v>
      </c>
      <c r="C8323" s="6">
        <v>11</v>
      </c>
      <c r="D8323" s="6">
        <f>A8323+B8323+C8323</f>
        <v>39</v>
      </c>
      <c r="E8323" s="5">
        <f>IF(A8323=0,0,A8323*LABOR_HRS_WK_TOM*SEASON_WEEKS*(1+DIM_PCT_TOM)^A8323)</f>
        <v>3389.5026468586834</v>
      </c>
      <c r="F8323" s="5">
        <f>IF(B8323=0,0,B8323*LABOR_HRS_WK_CAR*SEASON_WEEKS*(1+DIM_PCT_CAR)^B8323)</f>
        <v>712.56269791706984</v>
      </c>
      <c r="G8323" s="5">
        <f>IF(C8323=0,0,C8323*LABOR_HRS_WK_MES*SEASON_WEEKS*(1+DIM_PCT_MES)^C8323)</f>
        <v>567.47998644235463</v>
      </c>
      <c r="H8323" s="5">
        <f>E8323+F8323+G8323</f>
        <v>4669.545331218108</v>
      </c>
      <c r="I8323" s="5">
        <f>MIN(H8323,FARMER_HRS)</f>
        <v>720</v>
      </c>
      <c r="J8323" s="5">
        <f>MAX(0,H8323-FARMER_HRS)</f>
        <v>3949.545331218108</v>
      </c>
      <c r="K8323" s="2">
        <f>I8323*FARMER_RATE+J8323*TEMP_WORKER_RATE</f>
        <v>93568.4953336477</v>
      </c>
      <c r="L8323" s="2">
        <f>A8323*PRICE_TOM+B8323*PRICE_CAR+C8323*PRICE_MES</f>
        <v>168804</v>
      </c>
      <c r="M8323" s="2">
        <f>A8323*FERT_BED_TOM+B8323*FERT_BED_CAR+C8323*FERT_BED_MES</f>
        <v>27280</v>
      </c>
      <c r="N8323" s="6">
        <f>IF(AND(D8323&lt;=TOTAL_BEDS,J8323&lt;=TEMP_WORKER_MAX*TEMP_WORKER_HRS),1,0)</f>
        <v>1</v>
      </c>
      <c r="O8323" s="2">
        <f>L8323-M8323-K8323-FIXED_COSTS</f>
        <v>27955.504666352295</v>
      </c>
      <c r="P8323" s="2">
        <f>IF(N8323=1,O8323,"")</f>
        <v>27955.504666352295</v>
      </c>
    </row>
    <row r="8324">
      <c r="A8324" s="6">
        <v>12</v>
      </c>
      <c r="B8324" s="6">
        <v>16</v>
      </c>
      <c r="C8324" s="6">
        <v>12</v>
      </c>
      <c r="D8324" s="6">
        <f>A8324+B8324+C8324</f>
        <v>40</v>
      </c>
      <c r="E8324" s="5">
        <f>IF(A8324=0,0,A8324*LABOR_HRS_WK_TOM*SEASON_WEEKS*(1+DIM_PCT_TOM)^A8324)</f>
        <v>3389.5026468586834</v>
      </c>
      <c r="F8324" s="5">
        <f>IF(B8324=0,0,B8324*LABOR_HRS_WK_CAR*SEASON_WEEKS*(1+DIM_PCT_CAR)^B8324)</f>
        <v>712.56269791706984</v>
      </c>
      <c r="G8324" s="5">
        <f>IF(C8324=0,0,C8324*LABOR_HRS_WK_MES*SEASON_WEEKS*(1+DIM_PCT_MES)^C8324)</f>
        <v>626.807439570419</v>
      </c>
      <c r="H8324" s="5">
        <f>E8324+F8324+G8324</f>
        <v>4728.872784346172</v>
      </c>
      <c r="I8324" s="5">
        <f>MIN(H8324,FARMER_HRS)</f>
        <v>720</v>
      </c>
      <c r="J8324" s="5">
        <f>MAX(0,H8324-FARMER_HRS)</f>
        <v>4008.872784346172</v>
      </c>
      <c r="K8324" s="2">
        <f>I8324*FARMER_RATE+J8324*TEMP_WORKER_RATE</f>
        <v>94598.485839343266</v>
      </c>
      <c r="L8324" s="2">
        <f>A8324*PRICE_TOM+B8324*PRICE_CAR+C8324*PRICE_MES</f>
        <v>171504</v>
      </c>
      <c r="M8324" s="2">
        <f>A8324*FERT_BED_TOM+B8324*FERT_BED_CAR+C8324*FERT_BED_MES</f>
        <v>28160</v>
      </c>
      <c r="N8324" s="6">
        <f>IF(AND(D8324&lt;=TOTAL_BEDS,J8324&lt;=TEMP_WORKER_MAX*TEMP_WORKER_HRS),1,0)</f>
        <v>1</v>
      </c>
      <c r="O8324" s="2">
        <f>L8324-M8324-K8324-FIXED_COSTS</f>
        <v>28745.514160656734</v>
      </c>
      <c r="P8324" s="2">
        <f>IF(N8324=1,O8324,"")</f>
        <v>28745.514160656734</v>
      </c>
    </row>
    <row r="8325">
      <c r="A8325" s="6">
        <v>12</v>
      </c>
      <c r="B8325" s="6">
        <v>16</v>
      </c>
      <c r="C8325" s="6">
        <v>13</v>
      </c>
      <c r="D8325" s="6">
        <f>A8325+B8325+C8325</f>
        <v>41</v>
      </c>
      <c r="E8325" s="5">
        <f>IF(A8325=0,0,A8325*LABOR_HRS_WK_TOM*SEASON_WEEKS*(1+DIM_PCT_TOM)^A8325)</f>
        <v>3389.5026468586834</v>
      </c>
      <c r="F8325" s="5">
        <f>IF(B8325=0,0,B8325*LABOR_HRS_WK_CAR*SEASON_WEEKS*(1+DIM_PCT_CAR)^B8325)</f>
        <v>712.56269791706984</v>
      </c>
      <c r="G8325" s="5">
        <f>IF(C8325=0,0,C8325*LABOR_HRS_WK_MES*SEASON_WEEKS*(1+DIM_PCT_MES)^C8325)</f>
        <v>687.52941027880331</v>
      </c>
      <c r="H8325" s="5">
        <f>E8325+F8325+G8325</f>
        <v>4789.5947550545561</v>
      </c>
      <c r="I8325" s="5">
        <f>MIN(H8325,FARMER_HRS)</f>
        <v>720</v>
      </c>
      <c r="J8325" s="5">
        <f>MAX(0,H8325-FARMER_HRS)</f>
        <v>4069.5947550545561</v>
      </c>
      <c r="K8325" s="2">
        <f>I8325*FARMER_RATE+J8325*TEMP_WORKER_RATE</f>
        <v>95652.686719697158</v>
      </c>
      <c r="L8325" s="2">
        <f>A8325*PRICE_TOM+B8325*PRICE_CAR+C8325*PRICE_MES</f>
        <v>174204</v>
      </c>
      <c r="M8325" s="2">
        <f>A8325*FERT_BED_TOM+B8325*FERT_BED_CAR+C8325*FERT_BED_MES</f>
        <v>29040</v>
      </c>
      <c r="N8325" s="6">
        <f>IF(AND(D8325&lt;=TOTAL_BEDS,J8325&lt;=TEMP_WORKER_MAX*TEMP_WORKER_HRS),1,0)</f>
        <v>1</v>
      </c>
      <c r="O8325" s="2">
        <f>L8325-M8325-K8325-FIXED_COSTS</f>
        <v>29511.313280302842</v>
      </c>
      <c r="P8325" s="2">
        <f>IF(N8325=1,O8325,"")</f>
        <v>29511.313280302842</v>
      </c>
    </row>
    <row r="8326">
      <c r="A8326" s="6">
        <v>12</v>
      </c>
      <c r="B8326" s="6">
        <v>16</v>
      </c>
      <c r="C8326" s="6">
        <v>14</v>
      </c>
      <c r="D8326" s="6">
        <f>A8326+B8326+C8326</f>
        <v>42</v>
      </c>
      <c r="E8326" s="5">
        <f>IF(A8326=0,0,A8326*LABOR_HRS_WK_TOM*SEASON_WEEKS*(1+DIM_PCT_TOM)^A8326)</f>
        <v>3389.5026468586834</v>
      </c>
      <c r="F8326" s="5">
        <f>IF(B8326=0,0,B8326*LABOR_HRS_WK_CAR*SEASON_WEEKS*(1+DIM_PCT_CAR)^B8326)</f>
        <v>712.56269791706984</v>
      </c>
      <c r="G8326" s="5">
        <f>IF(C8326=0,0,C8326*LABOR_HRS_WK_MES*SEASON_WEEKS*(1+DIM_PCT_MES)^C8326)</f>
        <v>749.67149159246435</v>
      </c>
      <c r="H8326" s="5">
        <f>E8326+F8326+G8326</f>
        <v>4851.7368363682172</v>
      </c>
      <c r="I8326" s="5">
        <f>MIN(H8326,FARMER_HRS)</f>
        <v>720</v>
      </c>
      <c r="J8326" s="5">
        <f>MAX(0,H8326-FARMER_HRS)</f>
        <v>4131.7368363682172</v>
      </c>
      <c r="K8326" s="2">
        <f>I8326*FARMER_RATE+J8326*TEMP_WORKER_RATE</f>
        <v>96731.542298059328</v>
      </c>
      <c r="L8326" s="2">
        <f>A8326*PRICE_TOM+B8326*PRICE_CAR+C8326*PRICE_MES</f>
        <v>176904</v>
      </c>
      <c r="M8326" s="2">
        <f>A8326*FERT_BED_TOM+B8326*FERT_BED_CAR+C8326*FERT_BED_MES</f>
        <v>29920</v>
      </c>
      <c r="N8326" s="6">
        <f>IF(AND(D8326&lt;=TOTAL_BEDS,J8326&lt;=TEMP_WORKER_MAX*TEMP_WORKER_HRS),1,0)</f>
        <v>1</v>
      </c>
      <c r="O8326" s="2">
        <f>L8326-M8326-K8326-FIXED_COSTS</f>
        <v>30252.457701940672</v>
      </c>
      <c r="P8326" s="2">
        <f>IF(N8326=1,O8326,"")</f>
        <v>30252.457701940672</v>
      </c>
    </row>
    <row r="8327">
      <c r="A8327" s="6">
        <v>12</v>
      </c>
      <c r="B8327" s="6">
        <v>16</v>
      </c>
      <c r="C8327" s="6">
        <v>15</v>
      </c>
      <c r="D8327" s="6">
        <f>A8327+B8327+C8327</f>
        <v>43</v>
      </c>
      <c r="E8327" s="5">
        <f>IF(A8327=0,0,A8327*LABOR_HRS_WK_TOM*SEASON_WEEKS*(1+DIM_PCT_TOM)^A8327)</f>
        <v>3389.5026468586834</v>
      </c>
      <c r="F8327" s="5">
        <f>IF(B8327=0,0,B8327*LABOR_HRS_WK_CAR*SEASON_WEEKS*(1+DIM_PCT_CAR)^B8327)</f>
        <v>712.56269791706984</v>
      </c>
      <c r="G8327" s="5">
        <f>IF(C8327=0,0,C8327*LABOR_HRS_WK_MES*SEASON_WEEKS*(1+DIM_PCT_MES)^C8327)</f>
        <v>813.25969846861074</v>
      </c>
      <c r="H8327" s="5">
        <f>E8327+F8327+G8327</f>
        <v>4915.3250432443638</v>
      </c>
      <c r="I8327" s="5">
        <f>MIN(H8327,FARMER_HRS)</f>
        <v>720</v>
      </c>
      <c r="J8327" s="5">
        <f>MAX(0,H8327-FARMER_HRS)</f>
        <v>4195.3250432443638</v>
      </c>
      <c r="K8327" s="2">
        <f>I8327*FARMER_RATE+J8327*TEMP_WORKER_RATE</f>
        <v>97835.504222992429</v>
      </c>
      <c r="L8327" s="2">
        <f>A8327*PRICE_TOM+B8327*PRICE_CAR+C8327*PRICE_MES</f>
        <v>179604</v>
      </c>
      <c r="M8327" s="2">
        <f>A8327*FERT_BED_TOM+B8327*FERT_BED_CAR+C8327*FERT_BED_MES</f>
        <v>30800</v>
      </c>
      <c r="N8327" s="6">
        <f>IF(AND(D8327&lt;=TOTAL_BEDS,J8327&lt;=TEMP_WORKER_MAX*TEMP_WORKER_HRS),1,0)</f>
        <v>1</v>
      </c>
      <c r="O8327" s="2">
        <f>L8327-M8327-K8327-FIXED_COSTS</f>
        <v>30968.495777007571</v>
      </c>
      <c r="P8327" s="2">
        <f>IF(N8327=1,O8327,"")</f>
        <v>30968.495777007571</v>
      </c>
    </row>
    <row r="8328">
      <c r="A8328" s="6">
        <v>12</v>
      </c>
      <c r="B8328" s="6">
        <v>16</v>
      </c>
      <c r="C8328" s="6">
        <v>16</v>
      </c>
      <c r="D8328" s="6">
        <f>A8328+B8328+C8328</f>
        <v>44</v>
      </c>
      <c r="E8328" s="5">
        <f>IF(A8328=0,0,A8328*LABOR_HRS_WK_TOM*SEASON_WEEKS*(1+DIM_PCT_TOM)^A8328)</f>
        <v>3389.5026468586834</v>
      </c>
      <c r="F8328" s="5">
        <f>IF(B8328=0,0,B8328*LABOR_HRS_WK_CAR*SEASON_WEEKS*(1+DIM_PCT_CAR)^B8328)</f>
        <v>712.56269791706984</v>
      </c>
      <c r="G8328" s="5">
        <f>IF(C8328=0,0,C8328*LABOR_HRS_WK_MES*SEASON_WEEKS*(1+DIM_PCT_MES)^C8328)</f>
        <v>878.32047434609967</v>
      </c>
      <c r="H8328" s="5">
        <f>E8328+F8328+G8328</f>
        <v>4980.3858191218533</v>
      </c>
      <c r="I8328" s="5">
        <f>MIN(H8328,FARMER_HRS)</f>
        <v>720</v>
      </c>
      <c r="J8328" s="5">
        <f>MAX(0,H8328-FARMER_HRS)</f>
        <v>4260.3858191218533</v>
      </c>
      <c r="K8328" s="2">
        <f>I8328*FARMER_RATE+J8328*TEMP_WORKER_RATE</f>
        <v>98965.031581976611</v>
      </c>
      <c r="L8328" s="2">
        <f>A8328*PRICE_TOM+B8328*PRICE_CAR+C8328*PRICE_MES</f>
        <v>182304</v>
      </c>
      <c r="M8328" s="2">
        <f>A8328*FERT_BED_TOM+B8328*FERT_BED_CAR+C8328*FERT_BED_MES</f>
        <v>31680</v>
      </c>
      <c r="N8328" s="6">
        <f>IF(AND(D8328&lt;=TOTAL_BEDS,J8328&lt;=TEMP_WORKER_MAX*TEMP_WORKER_HRS),1,0)</f>
        <v>1</v>
      </c>
      <c r="O8328" s="2">
        <f>L8328-M8328-K8328-FIXED_COSTS</f>
        <v>31658.968418023389</v>
      </c>
      <c r="P8328" s="2">
        <f>IF(N8328=1,O8328,"")</f>
        <v>31658.968418023389</v>
      </c>
    </row>
    <row r="8329">
      <c r="A8329" s="6">
        <v>12</v>
      </c>
      <c r="B8329" s="6">
        <v>16</v>
      </c>
      <c r="C8329" s="6">
        <v>17</v>
      </c>
      <c r="D8329" s="6">
        <f>A8329+B8329+C8329</f>
        <v>45</v>
      </c>
      <c r="E8329" s="5">
        <f>IF(A8329=0,0,A8329*LABOR_HRS_WK_TOM*SEASON_WEEKS*(1+DIM_PCT_TOM)^A8329)</f>
        <v>3389.5026468586834</v>
      </c>
      <c r="F8329" s="5">
        <f>IF(B8329=0,0,B8329*LABOR_HRS_WK_CAR*SEASON_WEEKS*(1+DIM_PCT_CAR)^B8329)</f>
        <v>712.56269791706984</v>
      </c>
      <c r="G8329" s="5">
        <f>IF(C8329=0,0,C8329*LABOR_HRS_WK_MES*SEASON_WEEKS*(1+DIM_PCT_MES)^C8329)</f>
        <v>944.88069779263992</v>
      </c>
      <c r="H8329" s="5">
        <f>E8329+F8329+G8329</f>
        <v>5046.9460425683928</v>
      </c>
      <c r="I8329" s="5">
        <f>MIN(H8329,FARMER_HRS)</f>
        <v>720</v>
      </c>
      <c r="J8329" s="5">
        <f>MAX(0,H8329-FARMER_HRS)</f>
        <v>4326.9460425683928</v>
      </c>
      <c r="K8329" s="2">
        <f>I8329*FARMER_RATE+J8329*TEMP_WORKER_RATE</f>
        <v>100120.59101681238</v>
      </c>
      <c r="L8329" s="2">
        <f>A8329*PRICE_TOM+B8329*PRICE_CAR+C8329*PRICE_MES</f>
        <v>185004</v>
      </c>
      <c r="M8329" s="2">
        <f>A8329*FERT_BED_TOM+B8329*FERT_BED_CAR+C8329*FERT_BED_MES</f>
        <v>32560</v>
      </c>
      <c r="N8329" s="6">
        <f>IF(AND(D8329&lt;=TOTAL_BEDS,J8329&lt;=TEMP_WORKER_MAX*TEMP_WORKER_HRS),1,0)</f>
        <v>1</v>
      </c>
      <c r="O8329" s="2">
        <f>L8329-M8329-K8329-FIXED_COSTS</f>
        <v>32323.408983187619</v>
      </c>
      <c r="P8329" s="2">
        <f>IF(N8329=1,O8329,"")</f>
        <v>32323.408983187619</v>
      </c>
    </row>
    <row r="8330">
      <c r="A8330" s="6">
        <v>12</v>
      </c>
      <c r="B8330" s="6">
        <v>16</v>
      </c>
      <c r="C8330" s="6">
        <v>18</v>
      </c>
      <c r="D8330" s="6">
        <f>A8330+B8330+C8330</f>
        <v>46</v>
      </c>
      <c r="E8330" s="5">
        <f>IF(A8330=0,0,A8330*LABOR_HRS_WK_TOM*SEASON_WEEKS*(1+DIM_PCT_TOM)^A8330)</f>
        <v>3389.5026468586834</v>
      </c>
      <c r="F8330" s="5">
        <f>IF(B8330=0,0,B8330*LABOR_HRS_WK_CAR*SEASON_WEEKS*(1+DIM_PCT_CAR)^B8330)</f>
        <v>712.56269791706984</v>
      </c>
      <c r="G8330" s="5">
        <f>IF(C8330=0,0,C8330*LABOR_HRS_WK_MES*SEASON_WEEKS*(1+DIM_PCT_MES)^C8330)</f>
        <v>1012.9676892512272</v>
      </c>
      <c r="H8330" s="5">
        <f>E8330+F8330+G8330</f>
        <v>5115.03303402698</v>
      </c>
      <c r="I8330" s="5">
        <f>MIN(H8330,FARMER_HRS)</f>
        <v>720</v>
      </c>
      <c r="J8330" s="5">
        <f>MAX(0,H8330-FARMER_HRS)</f>
        <v>4395.03303402698</v>
      </c>
      <c r="K8330" s="2">
        <f>I8330*FARMER_RATE+J8330*TEMP_WORKER_RATE</f>
        <v>101302.65684074619</v>
      </c>
      <c r="L8330" s="2">
        <f>A8330*PRICE_TOM+B8330*PRICE_CAR+C8330*PRICE_MES</f>
        <v>187704</v>
      </c>
      <c r="M8330" s="2">
        <f>A8330*FERT_BED_TOM+B8330*FERT_BED_CAR+C8330*FERT_BED_MES</f>
        <v>33440</v>
      </c>
      <c r="N8330" s="6">
        <f>IF(AND(D8330&lt;=TOTAL_BEDS,J8330&lt;=TEMP_WORKER_MAX*TEMP_WORKER_HRS),1,0)</f>
        <v>1</v>
      </c>
      <c r="O8330" s="2">
        <f>L8330-M8330-K8330-FIXED_COSTS</f>
        <v>32961.343159253811</v>
      </c>
      <c r="P8330" s="2">
        <f>IF(N8330=1,O8330,"")</f>
        <v>32961.343159253811</v>
      </c>
    </row>
    <row r="8331">
      <c r="A8331" s="6">
        <v>12</v>
      </c>
      <c r="B8331" s="6">
        <v>16</v>
      </c>
      <c r="C8331" s="6">
        <v>19</v>
      </c>
      <c r="D8331" s="6">
        <f>A8331+B8331+C8331</f>
        <v>47</v>
      </c>
      <c r="E8331" s="5">
        <f>IF(A8331=0,0,A8331*LABOR_HRS_WK_TOM*SEASON_WEEKS*(1+DIM_PCT_TOM)^A8331)</f>
        <v>3389.5026468586834</v>
      </c>
      <c r="F8331" s="5">
        <f>IF(B8331=0,0,B8331*LABOR_HRS_WK_CAR*SEASON_WEEKS*(1+DIM_PCT_CAR)^B8331)</f>
        <v>712.56269791706984</v>
      </c>
      <c r="G8331" s="5">
        <f>IF(C8331=0,0,C8331*LABOR_HRS_WK_MES*SEASON_WEEKS*(1+DIM_PCT_MES)^C8331)</f>
        <v>1082.6092178872491</v>
      </c>
      <c r="H8331" s="5">
        <f>E8331+F8331+G8331</f>
        <v>5184.6745626630018</v>
      </c>
      <c r="I8331" s="5">
        <f>MIN(H8331,FARMER_HRS)</f>
        <v>720</v>
      </c>
      <c r="J8331" s="5">
        <f>MAX(0,H8331-FARMER_HRS)</f>
        <v>4464.6745626630018</v>
      </c>
      <c r="K8331" s="2">
        <f>I8331*FARMER_RATE+J8331*TEMP_WORKER_RATE</f>
        <v>102511.71115734377</v>
      </c>
      <c r="L8331" s="2">
        <f>A8331*PRICE_TOM+B8331*PRICE_CAR+C8331*PRICE_MES</f>
        <v>190404</v>
      </c>
      <c r="M8331" s="2">
        <f>A8331*FERT_BED_TOM+B8331*FERT_BED_CAR+C8331*FERT_BED_MES</f>
        <v>34320</v>
      </c>
      <c r="N8331" s="6">
        <f>IF(AND(D8331&lt;=TOTAL_BEDS,J8331&lt;=TEMP_WORKER_MAX*TEMP_WORKER_HRS),1,0)</f>
        <v>1</v>
      </c>
      <c r="O8331" s="2">
        <f>L8331-M8331-K8331-FIXED_COSTS</f>
        <v>33572.288842656228</v>
      </c>
      <c r="P8331" s="2">
        <f>IF(N8331=1,O8331,"")</f>
        <v>33572.288842656228</v>
      </c>
    </row>
    <row r="8332">
      <c r="A8332" s="6">
        <v>12</v>
      </c>
      <c r="B8332" s="6">
        <v>16</v>
      </c>
      <c r="C8332" s="6">
        <v>20</v>
      </c>
      <c r="D8332" s="6">
        <f>A8332+B8332+C8332</f>
        <v>48</v>
      </c>
      <c r="E8332" s="5">
        <f>IF(A8332=0,0,A8332*LABOR_HRS_WK_TOM*SEASON_WEEKS*(1+DIM_PCT_TOM)^A8332)</f>
        <v>3389.5026468586834</v>
      </c>
      <c r="F8332" s="5">
        <f>IF(B8332=0,0,B8332*LABOR_HRS_WK_CAR*SEASON_WEEKS*(1+DIM_PCT_CAR)^B8332)</f>
        <v>712.56269791706984</v>
      </c>
      <c r="G8332" s="5">
        <f>IF(C8332=0,0,C8332*LABOR_HRS_WK_MES*SEASON_WEEKS*(1+DIM_PCT_MES)^C8332)</f>
        <v>1153.8335085377259</v>
      </c>
      <c r="H8332" s="5">
        <f>E8332+F8332+G8332</f>
        <v>5255.8988533134789</v>
      </c>
      <c r="I8332" s="5">
        <f>MIN(H8332,FARMER_HRS)</f>
        <v>720</v>
      </c>
      <c r="J8332" s="5">
        <f>MAX(0,H8332-FARMER_HRS)</f>
        <v>4535.8988533134789</v>
      </c>
      <c r="K8332" s="2">
        <f>I8332*FARMER_RATE+J8332*TEMP_WORKER_RATE</f>
        <v>103748.24398113678</v>
      </c>
      <c r="L8332" s="2">
        <f>A8332*PRICE_TOM+B8332*PRICE_CAR+C8332*PRICE_MES</f>
        <v>193104</v>
      </c>
      <c r="M8332" s="2">
        <f>A8332*FERT_BED_TOM+B8332*FERT_BED_CAR+C8332*FERT_BED_MES</f>
        <v>35200</v>
      </c>
      <c r="N8332" s="6">
        <f>IF(AND(D8332&lt;=TOTAL_BEDS,J8332&lt;=TEMP_WORKER_MAX*TEMP_WORKER_HRS),1,0)</f>
        <v>1</v>
      </c>
      <c r="O8332" s="2">
        <f>L8332-M8332-K8332-FIXED_COSTS</f>
        <v>34155.75601886322</v>
      </c>
      <c r="P8332" s="2">
        <f>IF(N8332=1,O8332,"")</f>
        <v>34155.75601886322</v>
      </c>
    </row>
    <row r="8333">
      <c r="A8333" s="6">
        <v>12</v>
      </c>
      <c r="B8333" s="6">
        <v>16</v>
      </c>
      <c r="C8333" s="6">
        <v>21</v>
      </c>
      <c r="D8333" s="6">
        <f>A8333+B8333+C8333</f>
        <v>49</v>
      </c>
      <c r="E8333" s="5">
        <f>IF(A8333=0,0,A8333*LABOR_HRS_WK_TOM*SEASON_WEEKS*(1+DIM_PCT_TOM)^A8333)</f>
        <v>3389.5026468586834</v>
      </c>
      <c r="F8333" s="5">
        <f>IF(B8333=0,0,B8333*LABOR_HRS_WK_CAR*SEASON_WEEKS*(1+DIM_PCT_CAR)^B8333)</f>
        <v>712.56269791706984</v>
      </c>
      <c r="G8333" s="5">
        <f>IF(C8333=0,0,C8333*LABOR_HRS_WK_MES*SEASON_WEEKS*(1+DIM_PCT_MES)^C8333)</f>
        <v>1226.6692487641699</v>
      </c>
      <c r="H8333" s="5">
        <f>E8333+F8333+G8333</f>
        <v>5328.7345935399226</v>
      </c>
      <c r="I8333" s="5">
        <f>MIN(H8333,FARMER_HRS)</f>
        <v>720</v>
      </c>
      <c r="J8333" s="5">
        <f>MAX(0,H8333-FARMER_HRS)</f>
        <v>4608.7345935399226</v>
      </c>
      <c r="K8333" s="2">
        <f>I8333*FARMER_RATE+J8333*TEMP_WORKER_RATE</f>
        <v>105012.75336006811</v>
      </c>
      <c r="L8333" s="2">
        <f>A8333*PRICE_TOM+B8333*PRICE_CAR+C8333*PRICE_MES</f>
        <v>195804</v>
      </c>
      <c r="M8333" s="2">
        <f>A8333*FERT_BED_TOM+B8333*FERT_BED_CAR+C8333*FERT_BED_MES</f>
        <v>36080</v>
      </c>
      <c r="N8333" s="6">
        <f>IF(AND(D8333&lt;=TOTAL_BEDS,J8333&lt;=TEMP_WORKER_MAX*TEMP_WORKER_HRS),1,0)</f>
        <v>1</v>
      </c>
      <c r="O8333" s="2">
        <f>L8333-M8333-K8333-FIXED_COSTS</f>
        <v>34711.246639931895</v>
      </c>
      <c r="P8333" s="2">
        <f>IF(N8333=1,O8333,"")</f>
        <v>34711.246639931895</v>
      </c>
    </row>
    <row r="8334">
      <c r="A8334" s="6">
        <v>12</v>
      </c>
      <c r="B8334" s="6">
        <v>16</v>
      </c>
      <c r="C8334" s="6">
        <v>22</v>
      </c>
      <c r="D8334" s="6">
        <f>A8334+B8334+C8334</f>
        <v>50</v>
      </c>
      <c r="E8334" s="5">
        <f>IF(A8334=0,0,A8334*LABOR_HRS_WK_TOM*SEASON_WEEKS*(1+DIM_PCT_TOM)^A8334)</f>
        <v>3389.5026468586834</v>
      </c>
      <c r="F8334" s="5">
        <f>IF(B8334=0,0,B8334*LABOR_HRS_WK_CAR*SEASON_WEEKS*(1+DIM_PCT_CAR)^B8334)</f>
        <v>712.56269791706984</v>
      </c>
      <c r="G8334" s="5">
        <f>IF(C8334=0,0,C8334*LABOR_HRS_WK_MES*SEASON_WEEKS*(1+DIM_PCT_MES)^C8334)</f>
        <v>1301.1455960105659</v>
      </c>
      <c r="H8334" s="5">
        <f>E8334+F8334+G8334</f>
        <v>5403.210940786319</v>
      </c>
      <c r="I8334" s="5">
        <f>MIN(H8334,FARMER_HRS)</f>
        <v>720</v>
      </c>
      <c r="J8334" s="5">
        <f>MAX(0,H8334-FARMER_HRS)</f>
        <v>4683.210940786319</v>
      </c>
      <c r="K8334" s="2">
        <f>I8334*FARMER_RATE+J8334*TEMP_WORKER_RATE</f>
        <v>106305.74549976249</v>
      </c>
      <c r="L8334" s="2">
        <f>A8334*PRICE_TOM+B8334*PRICE_CAR+C8334*PRICE_MES</f>
        <v>198504</v>
      </c>
      <c r="M8334" s="2">
        <f>A8334*FERT_BED_TOM+B8334*FERT_BED_CAR+C8334*FERT_BED_MES</f>
        <v>36960</v>
      </c>
      <c r="N8334" s="6">
        <f>IF(AND(D8334&lt;=TOTAL_BEDS,J8334&lt;=TEMP_WORKER_MAX*TEMP_WORKER_HRS),1,0)</f>
        <v>1</v>
      </c>
      <c r="O8334" s="2">
        <f>L8334-M8334-K8334-FIXED_COSTS</f>
        <v>35238.254500237512</v>
      </c>
      <c r="P8334" s="2">
        <f>IF(N8334=1,O8334,"")</f>
        <v>35238.254500237512</v>
      </c>
    </row>
    <row r="8335">
      <c r="A8335" s="6">
        <v>12</v>
      </c>
      <c r="B8335" s="6">
        <v>16</v>
      </c>
      <c r="C8335" s="6">
        <v>23</v>
      </c>
      <c r="D8335" s="6">
        <f>A8335+B8335+C8335</f>
        <v>51</v>
      </c>
      <c r="E8335" s="5">
        <f>IF(A8335=0,0,A8335*LABOR_HRS_WK_TOM*SEASON_WEEKS*(1+DIM_PCT_TOM)^A8335)</f>
        <v>3389.5026468586834</v>
      </c>
      <c r="F8335" s="5">
        <f>IF(B8335=0,0,B8335*LABOR_HRS_WK_CAR*SEASON_WEEKS*(1+DIM_PCT_CAR)^B8335)</f>
        <v>712.56269791706984</v>
      </c>
      <c r="G8335" s="5">
        <f>IF(C8335=0,0,C8335*LABOR_HRS_WK_MES*SEASON_WEEKS*(1+DIM_PCT_MES)^C8335)</f>
        <v>1377.2921848680023</v>
      </c>
      <c r="H8335" s="5">
        <f>E8335+F8335+G8335</f>
        <v>5479.3575296437557</v>
      </c>
      <c r="I8335" s="5">
        <f>MIN(H8335,FARMER_HRS)</f>
        <v>720</v>
      </c>
      <c r="J8335" s="5">
        <f>MAX(0,H8335-FARMER_HRS)</f>
        <v>4759.3575296437557</v>
      </c>
      <c r="K8335" s="2">
        <f>I8335*FARMER_RATE+J8335*TEMP_WORKER_RATE</f>
        <v>107627.73488964853</v>
      </c>
      <c r="L8335" s="2">
        <f>A8335*PRICE_TOM+B8335*PRICE_CAR+C8335*PRICE_MES</f>
        <v>201204</v>
      </c>
      <c r="M8335" s="2">
        <f>A8335*FERT_BED_TOM+B8335*FERT_BED_CAR+C8335*FERT_BED_MES</f>
        <v>37840</v>
      </c>
      <c r="N8335" s="6">
        <f>IF(AND(D8335&lt;=TOTAL_BEDS,J8335&lt;=TEMP_WORKER_MAX*TEMP_WORKER_HRS),1,0)</f>
        <v>1</v>
      </c>
      <c r="O8335" s="2">
        <f>L8335-M8335-K8335-FIXED_COSTS</f>
        <v>35736.265110351465</v>
      </c>
      <c r="P8335" s="2">
        <f>IF(N8335=1,O8335,"")</f>
        <v>35736.265110351465</v>
      </c>
    </row>
    <row r="8336">
      <c r="A8336" s="6">
        <v>12</v>
      </c>
      <c r="B8336" s="6">
        <v>16</v>
      </c>
      <c r="C8336" s="6">
        <v>24</v>
      </c>
      <c r="D8336" s="6">
        <f>A8336+B8336+C8336</f>
        <v>52</v>
      </c>
      <c r="E8336" s="5">
        <f>IF(A8336=0,0,A8336*LABOR_HRS_WK_TOM*SEASON_WEEKS*(1+DIM_PCT_TOM)^A8336)</f>
        <v>3389.5026468586834</v>
      </c>
      <c r="F8336" s="5">
        <f>IF(B8336=0,0,B8336*LABOR_HRS_WK_CAR*SEASON_WEEKS*(1+DIM_PCT_CAR)^B8336)</f>
        <v>712.56269791706984</v>
      </c>
      <c r="G8336" s="5">
        <f>IF(C8336=0,0,C8336*LABOR_HRS_WK_MES*SEASON_WEEKS*(1+DIM_PCT_MES)^C8336)</f>
        <v>1455.139134447498</v>
      </c>
      <c r="H8336" s="5">
        <f>E8336+F8336+G8336</f>
        <v>5557.2044792232509</v>
      </c>
      <c r="I8336" s="5">
        <f>MIN(H8336,FARMER_HRS)</f>
        <v>720</v>
      </c>
      <c r="J8336" s="5">
        <f>MAX(0,H8336-FARMER_HRS)</f>
        <v>4837.2044792232509</v>
      </c>
      <c r="K8336" s="2">
        <f>I8336*FARMER_RATE+J8336*TEMP_WORKER_RATE</f>
        <v>108979.24443095921</v>
      </c>
      <c r="L8336" s="2">
        <f>A8336*PRICE_TOM+B8336*PRICE_CAR+C8336*PRICE_MES</f>
        <v>203904</v>
      </c>
      <c r="M8336" s="2">
        <f>A8336*FERT_BED_TOM+B8336*FERT_BED_CAR+C8336*FERT_BED_MES</f>
        <v>38720</v>
      </c>
      <c r="N8336" s="6">
        <f>IF(AND(D8336&lt;=TOTAL_BEDS,J8336&lt;=TEMP_WORKER_MAX*TEMP_WORKER_HRS),1,0)</f>
        <v>1</v>
      </c>
      <c r="O8336" s="2">
        <f>L8336-M8336-K8336-FIXED_COSTS</f>
        <v>36204.75556904079</v>
      </c>
      <c r="P8336" s="2">
        <f>IF(N8336=1,O8336,"")</f>
        <v>36204.75556904079</v>
      </c>
    </row>
    <row r="8337">
      <c r="A8337" s="6">
        <v>12</v>
      </c>
      <c r="B8337" s="6">
        <v>16</v>
      </c>
      <c r="C8337" s="6">
        <v>25</v>
      </c>
      <c r="D8337" s="6">
        <f>A8337+B8337+C8337</f>
        <v>53</v>
      </c>
      <c r="E8337" s="5">
        <f>IF(A8337=0,0,A8337*LABOR_HRS_WK_TOM*SEASON_WEEKS*(1+DIM_PCT_TOM)^A8337)</f>
        <v>3389.5026468586834</v>
      </c>
      <c r="F8337" s="5">
        <f>IF(B8337=0,0,B8337*LABOR_HRS_WK_CAR*SEASON_WEEKS*(1+DIM_PCT_CAR)^B8337)</f>
        <v>712.56269791706984</v>
      </c>
      <c r="G8337" s="5">
        <f>IF(C8337=0,0,C8337*LABOR_HRS_WK_MES*SEASON_WEEKS*(1+DIM_PCT_MES)^C8337)</f>
        <v>1534.7170558625955</v>
      </c>
      <c r="H8337" s="5">
        <f>E8337+F8337+G8337</f>
        <v>5636.7824006383489</v>
      </c>
      <c r="I8337" s="5">
        <f>MIN(H8337,FARMER_HRS)</f>
        <v>720</v>
      </c>
      <c r="J8337" s="5">
        <f>MAX(0,H8337-FARMER_HRS)</f>
        <v>4916.7824006383489</v>
      </c>
      <c r="K8337" s="2">
        <f>I8337*FARMER_RATE+J8337*TEMP_WORKER_RATE</f>
        <v>110360.805566638</v>
      </c>
      <c r="L8337" s="2">
        <f>A8337*PRICE_TOM+B8337*PRICE_CAR+C8337*PRICE_MES</f>
        <v>206604</v>
      </c>
      <c r="M8337" s="2">
        <f>A8337*FERT_BED_TOM+B8337*FERT_BED_CAR+C8337*FERT_BED_MES</f>
        <v>39600</v>
      </c>
      <c r="N8337" s="6">
        <f>IF(AND(D8337&lt;=TOTAL_BEDS,J8337&lt;=TEMP_WORKER_MAX*TEMP_WORKER_HRS),1,0)</f>
        <v>1</v>
      </c>
      <c r="O8337" s="2">
        <f>L8337-M8337-K8337-FIXED_COSTS</f>
        <v>36643.194433362005</v>
      </c>
      <c r="P8337" s="2">
        <f>IF(N8337=1,O8337,"")</f>
        <v>36643.194433362005</v>
      </c>
    </row>
    <row r="8338">
      <c r="A8338" s="6">
        <v>12</v>
      </c>
      <c r="B8338" s="6">
        <v>16</v>
      </c>
      <c r="C8338" s="6">
        <v>26</v>
      </c>
      <c r="D8338" s="6">
        <f>A8338+B8338+C8338</f>
        <v>54</v>
      </c>
      <c r="E8338" s="5">
        <f>IF(A8338=0,0,A8338*LABOR_HRS_WK_TOM*SEASON_WEEKS*(1+DIM_PCT_TOM)^A8338)</f>
        <v>3389.5026468586834</v>
      </c>
      <c r="F8338" s="5">
        <f>IF(B8338=0,0,B8338*LABOR_HRS_WK_CAR*SEASON_WEEKS*(1+DIM_PCT_CAR)^B8338)</f>
        <v>712.56269791706984</v>
      </c>
      <c r="G8338" s="5">
        <f>IF(C8338=0,0,C8338*LABOR_HRS_WK_MES*SEASON_WEEKS*(1+DIM_PCT_MES)^C8338)</f>
        <v>1616.0570598233128</v>
      </c>
      <c r="H8338" s="5">
        <f>E8338+F8338+G8338</f>
        <v>5718.1224045990657</v>
      </c>
      <c r="I8338" s="5">
        <f>MIN(H8338,FARMER_HRS)</f>
        <v>720</v>
      </c>
      <c r="J8338" s="5">
        <f>MAX(0,H8338-FARMER_HRS)</f>
        <v>4998.1224045990657</v>
      </c>
      <c r="K8338" s="2">
        <f>I8338*FARMER_RATE+J8338*TEMP_WORKER_RATE</f>
        <v>111772.95841317822</v>
      </c>
      <c r="L8338" s="2">
        <f>A8338*PRICE_TOM+B8338*PRICE_CAR+C8338*PRICE_MES</f>
        <v>209304</v>
      </c>
      <c r="M8338" s="2">
        <f>A8338*FERT_BED_TOM+B8338*FERT_BED_CAR+C8338*FERT_BED_MES</f>
        <v>40480</v>
      </c>
      <c r="N8338" s="6">
        <f>IF(AND(D8338&lt;=TOTAL_BEDS,J8338&lt;=TEMP_WORKER_MAX*TEMP_WORKER_HRS),1,0)</f>
        <v>1</v>
      </c>
      <c r="O8338" s="2">
        <f>L8338-M8338-K8338-FIXED_COSTS</f>
        <v>37051.041586821782</v>
      </c>
      <c r="P8338" s="2">
        <f>IF(N8338=1,O8338,"")</f>
        <v>37051.041586821782</v>
      </c>
    </row>
    <row r="8339">
      <c r="A8339" s="6">
        <v>12</v>
      </c>
      <c r="B8339" s="6">
        <v>16</v>
      </c>
      <c r="C8339" s="6">
        <v>27</v>
      </c>
      <c r="D8339" s="6">
        <f>A8339+B8339+C8339</f>
        <v>55</v>
      </c>
      <c r="E8339" s="5">
        <f>IF(A8339=0,0,A8339*LABOR_HRS_WK_TOM*SEASON_WEEKS*(1+DIM_PCT_TOM)^A8339)</f>
        <v>3389.5026468586834</v>
      </c>
      <c r="F8339" s="5">
        <f>IF(B8339=0,0,B8339*LABOR_HRS_WK_CAR*SEASON_WEEKS*(1+DIM_PCT_CAR)^B8339)</f>
        <v>712.56269791706984</v>
      </c>
      <c r="G8339" s="5">
        <f>IF(C8339=0,0,C8339*LABOR_HRS_WK_MES*SEASON_WEEKS*(1+DIM_PCT_MES)^C8339)</f>
        <v>1699.19076434307</v>
      </c>
      <c r="H8339" s="5">
        <f>E8339+F8339+G8339</f>
        <v>5801.2561091188236</v>
      </c>
      <c r="I8339" s="5">
        <f>MIN(H8339,FARMER_HRS)</f>
        <v>720</v>
      </c>
      <c r="J8339" s="5">
        <f>MAX(0,H8339-FARMER_HRS)</f>
        <v>5081.2561091188236</v>
      </c>
      <c r="K8339" s="2">
        <f>I8339*FARMER_RATE+J8339*TEMP_WORKER_RATE</f>
        <v>113216.25189442401</v>
      </c>
      <c r="L8339" s="2">
        <f>A8339*PRICE_TOM+B8339*PRICE_CAR+C8339*PRICE_MES</f>
        <v>212004</v>
      </c>
      <c r="M8339" s="2">
        <f>A8339*FERT_BED_TOM+B8339*FERT_BED_CAR+C8339*FERT_BED_MES</f>
        <v>41360</v>
      </c>
      <c r="N8339" s="6">
        <f>IF(AND(D8339&lt;=TOTAL_BEDS,J8339&lt;=TEMP_WORKER_MAX*TEMP_WORKER_HRS),1,0)</f>
        <v>1</v>
      </c>
      <c r="O8339" s="2">
        <f>L8339-M8339-K8339-FIXED_COSTS</f>
        <v>37427.748105575985</v>
      </c>
      <c r="P8339" s="2">
        <f>IF(N8339=1,O8339,"")</f>
        <v>37427.748105575985</v>
      </c>
    </row>
    <row r="8340">
      <c r="A8340" s="6">
        <v>12</v>
      </c>
      <c r="B8340" s="6">
        <v>16</v>
      </c>
      <c r="C8340" s="6">
        <v>28</v>
      </c>
      <c r="D8340" s="6">
        <f>A8340+B8340+C8340</f>
        <v>56</v>
      </c>
      <c r="E8340" s="5">
        <f>IF(A8340=0,0,A8340*LABOR_HRS_WK_TOM*SEASON_WEEKS*(1+DIM_PCT_TOM)^A8340)</f>
        <v>3389.5026468586834</v>
      </c>
      <c r="F8340" s="5">
        <f>IF(B8340=0,0,B8340*LABOR_HRS_WK_CAR*SEASON_WEEKS*(1+DIM_PCT_CAR)^B8340)</f>
        <v>712.56269791706984</v>
      </c>
      <c r="G8340" s="5">
        <f>IF(C8340=0,0,C8340*LABOR_HRS_WK_MES*SEASON_WEEKS*(1+DIM_PCT_MES)^C8340)</f>
        <v>1784.1503025602233</v>
      </c>
      <c r="H8340" s="5">
        <f>E8340+F8340+G8340</f>
        <v>5886.2156473359764</v>
      </c>
      <c r="I8340" s="5">
        <f>MIN(H8340,FARMER_HRS)</f>
        <v>720</v>
      </c>
      <c r="J8340" s="5">
        <f>MAX(0,H8340-FARMER_HRS)</f>
        <v>5166.2156473359764</v>
      </c>
      <c r="K8340" s="2">
        <f>I8340*FARMER_RATE+J8340*TEMP_WORKER_RATE</f>
        <v>114691.2438773607</v>
      </c>
      <c r="L8340" s="2">
        <f>A8340*PRICE_TOM+B8340*PRICE_CAR+C8340*PRICE_MES</f>
        <v>214704</v>
      </c>
      <c r="M8340" s="2">
        <f>A8340*FERT_BED_TOM+B8340*FERT_BED_CAR+C8340*FERT_BED_MES</f>
        <v>42240</v>
      </c>
      <c r="N8340" s="6">
        <f>IF(AND(D8340&lt;=TOTAL_BEDS,J8340&lt;=TEMP_WORKER_MAX*TEMP_WORKER_HRS),1,0)</f>
        <v>1</v>
      </c>
      <c r="O8340" s="2">
        <f>L8340-M8340-K8340-FIXED_COSTS</f>
        <v>37772.7561226393</v>
      </c>
      <c r="P8340" s="2">
        <f>IF(N8340=1,O8340,"")</f>
        <v>37772.7561226393</v>
      </c>
    </row>
    <row r="8341">
      <c r="A8341" s="6">
        <v>12</v>
      </c>
      <c r="B8341" s="6">
        <v>16</v>
      </c>
      <c r="C8341" s="6">
        <v>29</v>
      </c>
      <c r="D8341" s="6">
        <f>A8341+B8341+C8341</f>
        <v>57</v>
      </c>
      <c r="E8341" s="5">
        <f>IF(A8341=0,0,A8341*LABOR_HRS_WK_TOM*SEASON_WEEKS*(1+DIM_PCT_TOM)^A8341)</f>
        <v>3389.5026468586834</v>
      </c>
      <c r="F8341" s="5">
        <f>IF(B8341=0,0,B8341*LABOR_HRS_WK_CAR*SEASON_WEEKS*(1+DIM_PCT_CAR)^B8341)</f>
        <v>712.56269791706984</v>
      </c>
      <c r="G8341" s="5">
        <f>IF(C8341=0,0,C8341*LABOR_HRS_WK_MES*SEASON_WEEKS*(1+DIM_PCT_MES)^C8341)</f>
        <v>1870.9683306758766</v>
      </c>
      <c r="H8341" s="5">
        <f>E8341+F8341+G8341</f>
        <v>5973.03367545163</v>
      </c>
      <c r="I8341" s="5">
        <f>MIN(H8341,FARMER_HRS)</f>
        <v>720</v>
      </c>
      <c r="J8341" s="5">
        <f>MAX(0,H8341-FARMER_HRS)</f>
        <v>5253.03367545163</v>
      </c>
      <c r="K8341" s="2">
        <f>I8341*FARMER_RATE+J8341*TEMP_WORKER_RATE</f>
        <v>116198.50130992413</v>
      </c>
      <c r="L8341" s="2">
        <f>A8341*PRICE_TOM+B8341*PRICE_CAR+C8341*PRICE_MES</f>
        <v>217404</v>
      </c>
      <c r="M8341" s="2">
        <f>A8341*FERT_BED_TOM+B8341*FERT_BED_CAR+C8341*FERT_BED_MES</f>
        <v>43120</v>
      </c>
      <c r="N8341" s="6">
        <f>IF(AND(D8341&lt;=TOTAL_BEDS,J8341&lt;=TEMP_WORKER_MAX*TEMP_WORKER_HRS),1,0)</f>
        <v>1</v>
      </c>
      <c r="O8341" s="2">
        <f>L8341-M8341-K8341-FIXED_COSTS</f>
        <v>38085.498690075867</v>
      </c>
      <c r="P8341" s="2">
        <f>IF(N8341=1,O8341,"")</f>
        <v>38085.498690075867</v>
      </c>
    </row>
    <row r="8342">
      <c r="A8342" s="6">
        <v>12</v>
      </c>
      <c r="B8342" s="6">
        <v>16</v>
      </c>
      <c r="C8342" s="6">
        <v>30</v>
      </c>
      <c r="D8342" s="6">
        <f>A8342+B8342+C8342</f>
        <v>58</v>
      </c>
      <c r="E8342" s="5">
        <f>IF(A8342=0,0,A8342*LABOR_HRS_WK_TOM*SEASON_WEEKS*(1+DIM_PCT_TOM)^A8342)</f>
        <v>3389.5026468586834</v>
      </c>
      <c r="F8342" s="5">
        <f>IF(B8342=0,0,B8342*LABOR_HRS_WK_CAR*SEASON_WEEKS*(1+DIM_PCT_CAR)^B8342)</f>
        <v>712.56269791706984</v>
      </c>
      <c r="G8342" s="5">
        <f>IF(C8342=0,0,C8342*LABOR_HRS_WK_MES*SEASON_WEEKS*(1+DIM_PCT_MES)^C8342)</f>
        <v>1959.6780360096466</v>
      </c>
      <c r="H8342" s="5">
        <f>E8342+F8342+G8342</f>
        <v>6061.7433807853995</v>
      </c>
      <c r="I8342" s="5">
        <f>MIN(H8342,FARMER_HRS)</f>
        <v>720</v>
      </c>
      <c r="J8342" s="5">
        <f>MAX(0,H8342-FARMER_HRS)</f>
        <v>5341.7433807853995</v>
      </c>
      <c r="K8342" s="2">
        <f>I8342*FARMER_RATE+J8342*TEMP_WORKER_RATE</f>
        <v>117738.60036085763</v>
      </c>
      <c r="L8342" s="2">
        <f>A8342*PRICE_TOM+B8342*PRICE_CAR+C8342*PRICE_MES</f>
        <v>220104</v>
      </c>
      <c r="M8342" s="2">
        <f>A8342*FERT_BED_TOM+B8342*FERT_BED_CAR+C8342*FERT_BED_MES</f>
        <v>44000</v>
      </c>
      <c r="N8342" s="6">
        <f>IF(AND(D8342&lt;=TOTAL_BEDS,J8342&lt;=TEMP_WORKER_MAX*TEMP_WORKER_HRS),1,0)</f>
        <v>1</v>
      </c>
      <c r="O8342" s="2">
        <f>L8342-M8342-K8342-FIXED_COSTS</f>
        <v>38365.399639142372</v>
      </c>
      <c r="P8342" s="2">
        <f>IF(N8342=1,O8342,"")</f>
        <v>38365.399639142372</v>
      </c>
    </row>
    <row r="8343">
      <c r="A8343" s="6">
        <v>12</v>
      </c>
      <c r="B8343" s="6">
        <v>17</v>
      </c>
      <c r="C8343" s="6">
        <v>0</v>
      </c>
      <c r="D8343" s="6">
        <f>A8343+B8343+C8343</f>
        <v>29</v>
      </c>
      <c r="E8343" s="5">
        <f>IF(A8343=0,0,A8343*LABOR_HRS_WK_TOM*SEASON_WEEKS*(1+DIM_PCT_TOM)^A8343)</f>
        <v>3389.5026468586834</v>
      </c>
      <c r="F8343" s="5">
        <f>IF(B8343=0,0,B8343*LABOR_HRS_WK_CAR*SEASON_WEEKS*(1+DIM_PCT_CAR)^B8343)</f>
        <v>776.02531320030891</v>
      </c>
      <c r="G8343" s="5">
        <f>IF(C8343=0,0,C8343*LABOR_HRS_WK_MES*SEASON_WEEKS*(1+DIM_PCT_MES)^C8343)</f>
        <v>0</v>
      </c>
      <c r="H8343" s="5">
        <f>E8343+F8343+G8343</f>
        <v>4165.527960058992</v>
      </c>
      <c r="I8343" s="5">
        <f>MIN(H8343,FARMER_HRS)</f>
        <v>720</v>
      </c>
      <c r="J8343" s="5">
        <f>MAX(0,H8343-FARMER_HRS)</f>
        <v>3445.527960058992</v>
      </c>
      <c r="K8343" s="2">
        <f>I8343*FARMER_RATE+J8343*TEMP_WORKER_RATE</f>
        <v>84818.19375102417</v>
      </c>
      <c r="L8343" s="2">
        <f>A8343*PRICE_TOM+B8343*PRICE_CAR+C8343*PRICE_MES</f>
        <v>141198</v>
      </c>
      <c r="M8343" s="2">
        <f>A8343*FERT_BED_TOM+B8343*FERT_BED_CAR+C8343*FERT_BED_MES</f>
        <v>18040</v>
      </c>
      <c r="N8343" s="6">
        <f>IF(AND(D8343&lt;=TOTAL_BEDS,J8343&lt;=TEMP_WORKER_MAX*TEMP_WORKER_HRS),1,0)</f>
        <v>1</v>
      </c>
      <c r="O8343" s="2">
        <f>L8343-M8343-K8343-FIXED_COSTS</f>
        <v>18339.80624897583</v>
      </c>
      <c r="P8343" s="2">
        <f>IF(N8343=1,O8343,"")</f>
        <v>18339.80624897583</v>
      </c>
    </row>
    <row r="8344">
      <c r="A8344" s="6">
        <v>12</v>
      </c>
      <c r="B8344" s="6">
        <v>17</v>
      </c>
      <c r="C8344" s="6">
        <v>1</v>
      </c>
      <c r="D8344" s="6">
        <f>A8344+B8344+C8344</f>
        <v>30</v>
      </c>
      <c r="E8344" s="5">
        <f>IF(A8344=0,0,A8344*LABOR_HRS_WK_TOM*SEASON_WEEKS*(1+DIM_PCT_TOM)^A8344)</f>
        <v>3389.5026468586834</v>
      </c>
      <c r="F8344" s="5">
        <f>IF(B8344=0,0,B8344*LABOR_HRS_WK_CAR*SEASON_WEEKS*(1+DIM_PCT_CAR)^B8344)</f>
        <v>776.02531320030891</v>
      </c>
      <c r="G8344" s="5">
        <f>IF(C8344=0,0,C8344*LABOR_HRS_WK_MES*SEASON_WEEKS*(1+DIM_PCT_MES)^C8344)</f>
        <v>45.5625</v>
      </c>
      <c r="H8344" s="5">
        <f>E8344+F8344+G8344</f>
        <v>4211.090460058992</v>
      </c>
      <c r="I8344" s="5">
        <f>MIN(H8344,FARMER_HRS)</f>
        <v>720</v>
      </c>
      <c r="J8344" s="5">
        <f>MAX(0,H8344-FARMER_HRS)</f>
        <v>3491.090460058992</v>
      </c>
      <c r="K8344" s="2">
        <f>I8344*FARMER_RATE+J8344*TEMP_WORKER_RATE</f>
        <v>85609.20937602417</v>
      </c>
      <c r="L8344" s="2">
        <f>A8344*PRICE_TOM+B8344*PRICE_CAR+C8344*PRICE_MES</f>
        <v>143898</v>
      </c>
      <c r="M8344" s="2">
        <f>A8344*FERT_BED_TOM+B8344*FERT_BED_CAR+C8344*FERT_BED_MES</f>
        <v>18920</v>
      </c>
      <c r="N8344" s="6">
        <f>IF(AND(D8344&lt;=TOTAL_BEDS,J8344&lt;=TEMP_WORKER_MAX*TEMP_WORKER_HRS),1,0)</f>
        <v>1</v>
      </c>
      <c r="O8344" s="2">
        <f>L8344-M8344-K8344-FIXED_COSTS</f>
        <v>19368.79062397583</v>
      </c>
      <c r="P8344" s="2">
        <f>IF(N8344=1,O8344,"")</f>
        <v>19368.79062397583</v>
      </c>
    </row>
    <row r="8345">
      <c r="A8345" s="6">
        <v>12</v>
      </c>
      <c r="B8345" s="6">
        <v>17</v>
      </c>
      <c r="C8345" s="6">
        <v>2</v>
      </c>
      <c r="D8345" s="6">
        <f>A8345+B8345+C8345</f>
        <v>31</v>
      </c>
      <c r="E8345" s="5">
        <f>IF(A8345=0,0,A8345*LABOR_HRS_WK_TOM*SEASON_WEEKS*(1+DIM_PCT_TOM)^A8345)</f>
        <v>3389.5026468586834</v>
      </c>
      <c r="F8345" s="5">
        <f>IF(B8345=0,0,B8345*LABOR_HRS_WK_CAR*SEASON_WEEKS*(1+DIM_PCT_CAR)^B8345)</f>
        <v>776.02531320030891</v>
      </c>
      <c r="G8345" s="5">
        <f>IF(C8345=0,0,C8345*LABOR_HRS_WK_MES*SEASON_WEEKS*(1+DIM_PCT_MES)^C8345)</f>
        <v>92.2640625</v>
      </c>
      <c r="H8345" s="5">
        <f>E8345+F8345+G8345</f>
        <v>4257.7920225589924</v>
      </c>
      <c r="I8345" s="5">
        <f>MIN(H8345,FARMER_HRS)</f>
        <v>720</v>
      </c>
      <c r="J8345" s="5">
        <f>MAX(0,H8345-FARMER_HRS)</f>
        <v>3537.7920225589924</v>
      </c>
      <c r="K8345" s="2">
        <f>I8345*FARMER_RATE+J8345*TEMP_WORKER_RATE</f>
        <v>86420.00039164917</v>
      </c>
      <c r="L8345" s="2">
        <f>A8345*PRICE_TOM+B8345*PRICE_CAR+C8345*PRICE_MES</f>
        <v>146598</v>
      </c>
      <c r="M8345" s="2">
        <f>A8345*FERT_BED_TOM+B8345*FERT_BED_CAR+C8345*FERT_BED_MES</f>
        <v>19800</v>
      </c>
      <c r="N8345" s="6">
        <f>IF(AND(D8345&lt;=TOTAL_BEDS,J8345&lt;=TEMP_WORKER_MAX*TEMP_WORKER_HRS),1,0)</f>
        <v>1</v>
      </c>
      <c r="O8345" s="2">
        <f>L8345-M8345-K8345-FIXED_COSTS</f>
        <v>20377.99960835083</v>
      </c>
      <c r="P8345" s="2">
        <f>IF(N8345=1,O8345,"")</f>
        <v>20377.99960835083</v>
      </c>
    </row>
    <row r="8346">
      <c r="A8346" s="6">
        <v>12</v>
      </c>
      <c r="B8346" s="6">
        <v>17</v>
      </c>
      <c r="C8346" s="6">
        <v>3</v>
      </c>
      <c r="D8346" s="6">
        <f>A8346+B8346+C8346</f>
        <v>32</v>
      </c>
      <c r="E8346" s="5">
        <f>IF(A8346=0,0,A8346*LABOR_HRS_WK_TOM*SEASON_WEEKS*(1+DIM_PCT_TOM)^A8346)</f>
        <v>3389.5026468586834</v>
      </c>
      <c r="F8346" s="5">
        <f>IF(B8346=0,0,B8346*LABOR_HRS_WK_CAR*SEASON_WEEKS*(1+DIM_PCT_CAR)^B8346)</f>
        <v>776.02531320030891</v>
      </c>
      <c r="G8346" s="5">
        <f>IF(C8346=0,0,C8346*LABOR_HRS_WK_MES*SEASON_WEEKS*(1+DIM_PCT_MES)^C8346)</f>
        <v>140.12604492187498</v>
      </c>
      <c r="H8346" s="5">
        <f>E8346+F8346+G8346</f>
        <v>4305.6540049808673</v>
      </c>
      <c r="I8346" s="5">
        <f>MIN(H8346,FARMER_HRS)</f>
        <v>720</v>
      </c>
      <c r="J8346" s="5">
        <f>MAX(0,H8346-FARMER_HRS)</f>
        <v>3585.6540049808673</v>
      </c>
      <c r="K8346" s="2">
        <f>I8346*FARMER_RATE+J8346*TEMP_WORKER_RATE</f>
        <v>87250.937586473388</v>
      </c>
      <c r="L8346" s="2">
        <f>A8346*PRICE_TOM+B8346*PRICE_CAR+C8346*PRICE_MES</f>
        <v>149298</v>
      </c>
      <c r="M8346" s="2">
        <f>A8346*FERT_BED_TOM+B8346*FERT_BED_CAR+C8346*FERT_BED_MES</f>
        <v>20680</v>
      </c>
      <c r="N8346" s="6">
        <f>IF(AND(D8346&lt;=TOTAL_BEDS,J8346&lt;=TEMP_WORKER_MAX*TEMP_WORKER_HRS),1,0)</f>
        <v>1</v>
      </c>
      <c r="O8346" s="2">
        <f>L8346-M8346-K8346-FIXED_COSTS</f>
        <v>21367.062413526612</v>
      </c>
      <c r="P8346" s="2">
        <f>IF(N8346=1,O8346,"")</f>
        <v>21367.062413526612</v>
      </c>
    </row>
    <row r="8347">
      <c r="A8347" s="6">
        <v>12</v>
      </c>
      <c r="B8347" s="6">
        <v>17</v>
      </c>
      <c r="C8347" s="6">
        <v>4</v>
      </c>
      <c r="D8347" s="6">
        <f>A8347+B8347+C8347</f>
        <v>33</v>
      </c>
      <c r="E8347" s="5">
        <f>IF(A8347=0,0,A8347*LABOR_HRS_WK_TOM*SEASON_WEEKS*(1+DIM_PCT_TOM)^A8347)</f>
        <v>3389.5026468586834</v>
      </c>
      <c r="F8347" s="5">
        <f>IF(B8347=0,0,B8347*LABOR_HRS_WK_CAR*SEASON_WEEKS*(1+DIM_PCT_CAR)^B8347)</f>
        <v>776.02531320030891</v>
      </c>
      <c r="G8347" s="5">
        <f>IF(C8347=0,0,C8347*LABOR_HRS_WK_MES*SEASON_WEEKS*(1+DIM_PCT_MES)^C8347)</f>
        <v>189.17016064453119</v>
      </c>
      <c r="H8347" s="5">
        <f>E8347+F8347+G8347</f>
        <v>4354.6981207035233</v>
      </c>
      <c r="I8347" s="5">
        <f>MIN(H8347,FARMER_HRS)</f>
        <v>720</v>
      </c>
      <c r="J8347" s="5">
        <f>MAX(0,H8347-FARMER_HRS)</f>
        <v>3634.6981207035233</v>
      </c>
      <c r="K8347" s="2">
        <f>I8347*FARMER_RATE+J8347*TEMP_WORKER_RATE</f>
        <v>88102.397928880615</v>
      </c>
      <c r="L8347" s="2">
        <f>A8347*PRICE_TOM+B8347*PRICE_CAR+C8347*PRICE_MES</f>
        <v>151998</v>
      </c>
      <c r="M8347" s="2">
        <f>A8347*FERT_BED_TOM+B8347*FERT_BED_CAR+C8347*FERT_BED_MES</f>
        <v>21560</v>
      </c>
      <c r="N8347" s="6">
        <f>IF(AND(D8347&lt;=TOTAL_BEDS,J8347&lt;=TEMP_WORKER_MAX*TEMP_WORKER_HRS),1,0)</f>
        <v>1</v>
      </c>
      <c r="O8347" s="2">
        <f>L8347-M8347-K8347-FIXED_COSTS</f>
        <v>22335.602071119385</v>
      </c>
      <c r="P8347" s="2">
        <f>IF(N8347=1,O8347,"")</f>
        <v>22335.602071119385</v>
      </c>
    </row>
    <row r="8348">
      <c r="A8348" s="6">
        <v>12</v>
      </c>
      <c r="B8348" s="6">
        <v>17</v>
      </c>
      <c r="C8348" s="6">
        <v>5</v>
      </c>
      <c r="D8348" s="6">
        <f>A8348+B8348+C8348</f>
        <v>34</v>
      </c>
      <c r="E8348" s="5">
        <f>IF(A8348=0,0,A8348*LABOR_HRS_WK_TOM*SEASON_WEEKS*(1+DIM_PCT_TOM)^A8348)</f>
        <v>3389.5026468586834</v>
      </c>
      <c r="F8348" s="5">
        <f>IF(B8348=0,0,B8348*LABOR_HRS_WK_CAR*SEASON_WEEKS*(1+DIM_PCT_CAR)^B8348)</f>
        <v>776.02531320030891</v>
      </c>
      <c r="G8348" s="5">
        <f>IF(C8348=0,0,C8348*LABOR_HRS_WK_MES*SEASON_WEEKS*(1+DIM_PCT_MES)^C8348)</f>
        <v>239.41848456573481</v>
      </c>
      <c r="H8348" s="5">
        <f>E8348+F8348+G8348</f>
        <v>4404.9464446247266</v>
      </c>
      <c r="I8348" s="5">
        <f>MIN(H8348,FARMER_HRS)</f>
        <v>720</v>
      </c>
      <c r="J8348" s="5">
        <f>MAX(0,H8348-FARMER_HRS)</f>
        <v>3684.9464446247266</v>
      </c>
      <c r="K8348" s="2">
        <f>I8348*FARMER_RATE+J8348*TEMP_WORKER_RATE</f>
        <v>88974.764663623733</v>
      </c>
      <c r="L8348" s="2">
        <f>A8348*PRICE_TOM+B8348*PRICE_CAR+C8348*PRICE_MES</f>
        <v>154698</v>
      </c>
      <c r="M8348" s="2">
        <f>A8348*FERT_BED_TOM+B8348*FERT_BED_CAR+C8348*FERT_BED_MES</f>
        <v>22440</v>
      </c>
      <c r="N8348" s="6">
        <f>IF(AND(D8348&lt;=TOTAL_BEDS,J8348&lt;=TEMP_WORKER_MAX*TEMP_WORKER_HRS),1,0)</f>
        <v>1</v>
      </c>
      <c r="O8348" s="2">
        <f>L8348-M8348-K8348-FIXED_COSTS</f>
        <v>23283.235336376267</v>
      </c>
      <c r="P8348" s="2">
        <f>IF(N8348=1,O8348,"")</f>
        <v>23283.235336376267</v>
      </c>
    </row>
    <row r="8349">
      <c r="A8349" s="6">
        <v>12</v>
      </c>
      <c r="B8349" s="6">
        <v>17</v>
      </c>
      <c r="C8349" s="6">
        <v>6</v>
      </c>
      <c r="D8349" s="6">
        <f>A8349+B8349+C8349</f>
        <v>35</v>
      </c>
      <c r="E8349" s="5">
        <f>IF(A8349=0,0,A8349*LABOR_HRS_WK_TOM*SEASON_WEEKS*(1+DIM_PCT_TOM)^A8349)</f>
        <v>3389.5026468586834</v>
      </c>
      <c r="F8349" s="5">
        <f>IF(B8349=0,0,B8349*LABOR_HRS_WK_CAR*SEASON_WEEKS*(1+DIM_PCT_CAR)^B8349)</f>
        <v>776.02531320030891</v>
      </c>
      <c r="G8349" s="5">
        <f>IF(C8349=0,0,C8349*LABOR_HRS_WK_MES*SEASON_WEEKS*(1+DIM_PCT_MES)^C8349)</f>
        <v>290.89345874736773</v>
      </c>
      <c r="H8349" s="5">
        <f>E8349+F8349+G8349</f>
        <v>4456.42141880636</v>
      </c>
      <c r="I8349" s="5">
        <f>MIN(H8349,FARMER_HRS)</f>
        <v>720</v>
      </c>
      <c r="J8349" s="5">
        <f>MAX(0,H8349-FARMER_HRS)</f>
        <v>3736.4214188063597</v>
      </c>
      <c r="K8349" s="2">
        <f>I8349*FARMER_RATE+J8349*TEMP_WORKER_RATE</f>
        <v>89868.427409832628</v>
      </c>
      <c r="L8349" s="2">
        <f>A8349*PRICE_TOM+B8349*PRICE_CAR+C8349*PRICE_MES</f>
        <v>157398</v>
      </c>
      <c r="M8349" s="2">
        <f>A8349*FERT_BED_TOM+B8349*FERT_BED_CAR+C8349*FERT_BED_MES</f>
        <v>23320</v>
      </c>
      <c r="N8349" s="6">
        <f>IF(AND(D8349&lt;=TOTAL_BEDS,J8349&lt;=TEMP_WORKER_MAX*TEMP_WORKER_HRS),1,0)</f>
        <v>1</v>
      </c>
      <c r="O8349" s="2">
        <f>L8349-M8349-K8349-FIXED_COSTS</f>
        <v>24209.572590167372</v>
      </c>
      <c r="P8349" s="2">
        <f>IF(N8349=1,O8349,"")</f>
        <v>24209.572590167372</v>
      </c>
    </row>
    <row r="8350">
      <c r="A8350" s="6">
        <v>12</v>
      </c>
      <c r="B8350" s="6">
        <v>17</v>
      </c>
      <c r="C8350" s="6">
        <v>7</v>
      </c>
      <c r="D8350" s="6">
        <f>A8350+B8350+C8350</f>
        <v>36</v>
      </c>
      <c r="E8350" s="5">
        <f>IF(A8350=0,0,A8350*LABOR_HRS_WK_TOM*SEASON_WEEKS*(1+DIM_PCT_TOM)^A8350)</f>
        <v>3389.5026468586834</v>
      </c>
      <c r="F8350" s="5">
        <f>IF(B8350=0,0,B8350*LABOR_HRS_WK_CAR*SEASON_WEEKS*(1+DIM_PCT_CAR)^B8350)</f>
        <v>776.02531320030891</v>
      </c>
      <c r="G8350" s="5">
        <f>IF(C8350=0,0,C8350*LABOR_HRS_WK_MES*SEASON_WEEKS*(1+DIM_PCT_MES)^C8350)</f>
        <v>343.61789814532818</v>
      </c>
      <c r="H8350" s="5">
        <f>E8350+F8350+G8350</f>
        <v>4509.1458582043206</v>
      </c>
      <c r="I8350" s="5">
        <f>MIN(H8350,FARMER_HRS)</f>
        <v>720</v>
      </c>
      <c r="J8350" s="5">
        <f>MAX(0,H8350-FARMER_HRS)</f>
        <v>3789.1458582043206</v>
      </c>
      <c r="K8350" s="2">
        <f>I8350*FARMER_RATE+J8350*TEMP_WORKER_RATE</f>
        <v>90783.782260491673</v>
      </c>
      <c r="L8350" s="2">
        <f>A8350*PRICE_TOM+B8350*PRICE_CAR+C8350*PRICE_MES</f>
        <v>160098</v>
      </c>
      <c r="M8350" s="2">
        <f>A8350*FERT_BED_TOM+B8350*FERT_BED_CAR+C8350*FERT_BED_MES</f>
        <v>24200</v>
      </c>
      <c r="N8350" s="6">
        <f>IF(AND(D8350&lt;=TOTAL_BEDS,J8350&lt;=TEMP_WORKER_MAX*TEMP_WORKER_HRS),1,0)</f>
        <v>1</v>
      </c>
      <c r="O8350" s="2">
        <f>L8350-M8350-K8350-FIXED_COSTS</f>
        <v>25114.217739508327</v>
      </c>
      <c r="P8350" s="2">
        <f>IF(N8350=1,O8350,"")</f>
        <v>25114.217739508327</v>
      </c>
    </row>
    <row r="8351">
      <c r="A8351" s="6">
        <v>12</v>
      </c>
      <c r="B8351" s="6">
        <v>17</v>
      </c>
      <c r="C8351" s="6">
        <v>8</v>
      </c>
      <c r="D8351" s="6">
        <f>A8351+B8351+C8351</f>
        <v>37</v>
      </c>
      <c r="E8351" s="5">
        <f>IF(A8351=0,0,A8351*LABOR_HRS_WK_TOM*SEASON_WEEKS*(1+DIM_PCT_TOM)^A8351)</f>
        <v>3389.5026468586834</v>
      </c>
      <c r="F8351" s="5">
        <f>IF(B8351=0,0,B8351*LABOR_HRS_WK_CAR*SEASON_WEEKS*(1+DIM_PCT_CAR)^B8351)</f>
        <v>776.02531320030891</v>
      </c>
      <c r="G8351" s="5">
        <f>IF(C8351=0,0,C8351*LABOR_HRS_WK_MES*SEASON_WEEKS*(1+DIM_PCT_MES)^C8351)</f>
        <v>397.61499642530833</v>
      </c>
      <c r="H8351" s="5">
        <f>E8351+F8351+G8351</f>
        <v>4563.1429564843</v>
      </c>
      <c r="I8351" s="5">
        <f>MIN(H8351,FARMER_HRS)</f>
        <v>720</v>
      </c>
      <c r="J8351" s="5">
        <f>MAX(0,H8351-FARMER_HRS)</f>
        <v>3843.1429564843</v>
      </c>
      <c r="K8351" s="2">
        <f>I8351*FARMER_RATE+J8351*TEMP_WORKER_RATE</f>
        <v>91721.231883407992</v>
      </c>
      <c r="L8351" s="2">
        <f>A8351*PRICE_TOM+B8351*PRICE_CAR+C8351*PRICE_MES</f>
        <v>162798</v>
      </c>
      <c r="M8351" s="2">
        <f>A8351*FERT_BED_TOM+B8351*FERT_BED_CAR+C8351*FERT_BED_MES</f>
        <v>25080</v>
      </c>
      <c r="N8351" s="6">
        <f>IF(AND(D8351&lt;=TOTAL_BEDS,J8351&lt;=TEMP_WORKER_MAX*TEMP_WORKER_HRS),1,0)</f>
        <v>1</v>
      </c>
      <c r="O8351" s="2">
        <f>L8351-M8351-K8351-FIXED_COSTS</f>
        <v>25996.768116592008</v>
      </c>
      <c r="P8351" s="2">
        <f>IF(N8351=1,O8351,"")</f>
        <v>25996.768116592008</v>
      </c>
    </row>
    <row r="8352">
      <c r="A8352" s="6">
        <v>12</v>
      </c>
      <c r="B8352" s="6">
        <v>17</v>
      </c>
      <c r="C8352" s="6">
        <v>9</v>
      </c>
      <c r="D8352" s="6">
        <f>A8352+B8352+C8352</f>
        <v>38</v>
      </c>
      <c r="E8352" s="5">
        <f>IF(A8352=0,0,A8352*LABOR_HRS_WK_TOM*SEASON_WEEKS*(1+DIM_PCT_TOM)^A8352)</f>
        <v>3389.5026468586834</v>
      </c>
      <c r="F8352" s="5">
        <f>IF(B8352=0,0,B8352*LABOR_HRS_WK_CAR*SEASON_WEEKS*(1+DIM_PCT_CAR)^B8352)</f>
        <v>776.02531320030891</v>
      </c>
      <c r="G8352" s="5">
        <f>IF(C8352=0,0,C8352*LABOR_HRS_WK_MES*SEASON_WEEKS*(1+DIM_PCT_MES)^C8352)</f>
        <v>452.90833186570273</v>
      </c>
      <c r="H8352" s="5">
        <f>E8352+F8352+G8352</f>
        <v>4618.4362919246951</v>
      </c>
      <c r="I8352" s="5">
        <f>MIN(H8352,FARMER_HRS)</f>
        <v>720</v>
      </c>
      <c r="J8352" s="5">
        <f>MAX(0,H8352-FARMER_HRS)</f>
        <v>3898.4362919246951</v>
      </c>
      <c r="K8352" s="2">
        <f>I8352*FARMER_RATE+J8352*TEMP_WORKER_RATE</f>
        <v>92681.185623692625</v>
      </c>
      <c r="L8352" s="2">
        <f>A8352*PRICE_TOM+B8352*PRICE_CAR+C8352*PRICE_MES</f>
        <v>165498</v>
      </c>
      <c r="M8352" s="2">
        <f>A8352*FERT_BED_TOM+B8352*FERT_BED_CAR+C8352*FERT_BED_MES</f>
        <v>25960</v>
      </c>
      <c r="N8352" s="6">
        <f>IF(AND(D8352&lt;=TOTAL_BEDS,J8352&lt;=TEMP_WORKER_MAX*TEMP_WORKER_HRS),1,0)</f>
        <v>1</v>
      </c>
      <c r="O8352" s="2">
        <f>L8352-M8352-K8352-FIXED_COSTS</f>
        <v>26856.814376307375</v>
      </c>
      <c r="P8352" s="2">
        <f>IF(N8352=1,O8352,"")</f>
        <v>26856.814376307375</v>
      </c>
    </row>
    <row r="8353">
      <c r="A8353" s="6">
        <v>12</v>
      </c>
      <c r="B8353" s="6">
        <v>17</v>
      </c>
      <c r="C8353" s="6">
        <v>10</v>
      </c>
      <c r="D8353" s="6">
        <f>A8353+B8353+C8353</f>
        <v>39</v>
      </c>
      <c r="E8353" s="5">
        <f>IF(A8353=0,0,A8353*LABOR_HRS_WK_TOM*SEASON_WEEKS*(1+DIM_PCT_TOM)^A8353)</f>
        <v>3389.5026468586834</v>
      </c>
      <c r="F8353" s="5">
        <f>IF(B8353=0,0,B8353*LABOR_HRS_WK_CAR*SEASON_WEEKS*(1+DIM_PCT_CAR)^B8353)</f>
        <v>776.02531320030891</v>
      </c>
      <c r="G8353" s="5">
        <f>IF(C8353=0,0,C8353*LABOR_HRS_WK_MES*SEASON_WEEKS*(1+DIM_PCT_MES)^C8353)</f>
        <v>509.52187334891551</v>
      </c>
      <c r="H8353" s="5">
        <f>E8353+F8353+G8353</f>
        <v>4675.0498334079075</v>
      </c>
      <c r="I8353" s="5">
        <f>MIN(H8353,FARMER_HRS)</f>
        <v>720</v>
      </c>
      <c r="J8353" s="5">
        <f>MAX(0,H8353-FARMER_HRS)</f>
        <v>3955.0498334079075</v>
      </c>
      <c r="K8353" s="2">
        <f>I8353*FARMER_RATE+J8353*TEMP_WORKER_RATE</f>
        <v>93664.059607776173</v>
      </c>
      <c r="L8353" s="2">
        <f>A8353*PRICE_TOM+B8353*PRICE_CAR+C8353*PRICE_MES</f>
        <v>168198</v>
      </c>
      <c r="M8353" s="2">
        <f>A8353*FERT_BED_TOM+B8353*FERT_BED_CAR+C8353*FERT_BED_MES</f>
        <v>26840</v>
      </c>
      <c r="N8353" s="6">
        <f>IF(AND(D8353&lt;=TOTAL_BEDS,J8353&lt;=TEMP_WORKER_MAX*TEMP_WORKER_HRS),1,0)</f>
        <v>1</v>
      </c>
      <c r="O8353" s="2">
        <f>L8353-M8353-K8353-FIXED_COSTS</f>
        <v>27693.940392223827</v>
      </c>
      <c r="P8353" s="2">
        <f>IF(N8353=1,O8353,"")</f>
        <v>27693.940392223827</v>
      </c>
    </row>
    <row r="8354">
      <c r="A8354" s="6">
        <v>12</v>
      </c>
      <c r="B8354" s="6">
        <v>17</v>
      </c>
      <c r="C8354" s="6">
        <v>11</v>
      </c>
      <c r="D8354" s="6">
        <f>A8354+B8354+C8354</f>
        <v>40</v>
      </c>
      <c r="E8354" s="5">
        <f>IF(A8354=0,0,A8354*LABOR_HRS_WK_TOM*SEASON_WEEKS*(1+DIM_PCT_TOM)^A8354)</f>
        <v>3389.5026468586834</v>
      </c>
      <c r="F8354" s="5">
        <f>IF(B8354=0,0,B8354*LABOR_HRS_WK_CAR*SEASON_WEEKS*(1+DIM_PCT_CAR)^B8354)</f>
        <v>776.02531320030891</v>
      </c>
      <c r="G8354" s="5">
        <f>IF(C8354=0,0,C8354*LABOR_HRS_WK_MES*SEASON_WEEKS*(1+DIM_PCT_MES)^C8354)</f>
        <v>567.47998644235463</v>
      </c>
      <c r="H8354" s="5">
        <f>E8354+F8354+G8354</f>
        <v>4733.0079465013469</v>
      </c>
      <c r="I8354" s="5">
        <f>MIN(H8354,FARMER_HRS)</f>
        <v>720</v>
      </c>
      <c r="J8354" s="5">
        <f>MAX(0,H8354-FARMER_HRS)</f>
        <v>4013.0079465013469</v>
      </c>
      <c r="K8354" s="2">
        <f>I8354*FARMER_RATE+J8354*TEMP_WORKER_RATE</f>
        <v>94670.27684898171</v>
      </c>
      <c r="L8354" s="2">
        <f>A8354*PRICE_TOM+B8354*PRICE_CAR+C8354*PRICE_MES</f>
        <v>170898</v>
      </c>
      <c r="M8354" s="2">
        <f>A8354*FERT_BED_TOM+B8354*FERT_BED_CAR+C8354*FERT_BED_MES</f>
        <v>27720</v>
      </c>
      <c r="N8354" s="6">
        <f>IF(AND(D8354&lt;=TOTAL_BEDS,J8354&lt;=TEMP_WORKER_MAX*TEMP_WORKER_HRS),1,0)</f>
        <v>1</v>
      </c>
      <c r="O8354" s="2">
        <f>L8354-M8354-K8354-FIXED_COSTS</f>
        <v>28507.72315101829</v>
      </c>
      <c r="P8354" s="2">
        <f>IF(N8354=1,O8354,"")</f>
        <v>28507.72315101829</v>
      </c>
    </row>
    <row r="8355">
      <c r="A8355" s="6">
        <v>12</v>
      </c>
      <c r="B8355" s="6">
        <v>17</v>
      </c>
      <c r="C8355" s="6">
        <v>12</v>
      </c>
      <c r="D8355" s="6">
        <f>A8355+B8355+C8355</f>
        <v>41</v>
      </c>
      <c r="E8355" s="5">
        <f>IF(A8355=0,0,A8355*LABOR_HRS_WK_TOM*SEASON_WEEKS*(1+DIM_PCT_TOM)^A8355)</f>
        <v>3389.5026468586834</v>
      </c>
      <c r="F8355" s="5">
        <f>IF(B8355=0,0,B8355*LABOR_HRS_WK_CAR*SEASON_WEEKS*(1+DIM_PCT_CAR)^B8355)</f>
        <v>776.02531320030891</v>
      </c>
      <c r="G8355" s="5">
        <f>IF(C8355=0,0,C8355*LABOR_HRS_WK_MES*SEASON_WEEKS*(1+DIM_PCT_MES)^C8355)</f>
        <v>626.807439570419</v>
      </c>
      <c r="H8355" s="5">
        <f>E8355+F8355+G8355</f>
        <v>4792.3353996294109</v>
      </c>
      <c r="I8355" s="5">
        <f>MIN(H8355,FARMER_HRS)</f>
        <v>720</v>
      </c>
      <c r="J8355" s="5">
        <f>MAX(0,H8355-FARMER_HRS)</f>
        <v>4072.3353996294109</v>
      </c>
      <c r="K8355" s="2">
        <f>I8355*FARMER_RATE+J8355*TEMP_WORKER_RATE</f>
        <v>95700.267354677271</v>
      </c>
      <c r="L8355" s="2">
        <f>A8355*PRICE_TOM+B8355*PRICE_CAR+C8355*PRICE_MES</f>
        <v>173598</v>
      </c>
      <c r="M8355" s="2">
        <f>A8355*FERT_BED_TOM+B8355*FERT_BED_CAR+C8355*FERT_BED_MES</f>
        <v>28600</v>
      </c>
      <c r="N8355" s="6">
        <f>IF(AND(D8355&lt;=TOTAL_BEDS,J8355&lt;=TEMP_WORKER_MAX*TEMP_WORKER_HRS),1,0)</f>
        <v>1</v>
      </c>
      <c r="O8355" s="2">
        <f>L8355-M8355-K8355-FIXED_COSTS</f>
        <v>29297.732645322729</v>
      </c>
      <c r="P8355" s="2">
        <f>IF(N8355=1,O8355,"")</f>
        <v>29297.732645322729</v>
      </c>
    </row>
    <row r="8356">
      <c r="A8356" s="6">
        <v>12</v>
      </c>
      <c r="B8356" s="6">
        <v>17</v>
      </c>
      <c r="C8356" s="6">
        <v>13</v>
      </c>
      <c r="D8356" s="6">
        <f>A8356+B8356+C8356</f>
        <v>42</v>
      </c>
      <c r="E8356" s="5">
        <f>IF(A8356=0,0,A8356*LABOR_HRS_WK_TOM*SEASON_WEEKS*(1+DIM_PCT_TOM)^A8356)</f>
        <v>3389.5026468586834</v>
      </c>
      <c r="F8356" s="5">
        <f>IF(B8356=0,0,B8356*LABOR_HRS_WK_CAR*SEASON_WEEKS*(1+DIM_PCT_CAR)^B8356)</f>
        <v>776.02531320030891</v>
      </c>
      <c r="G8356" s="5">
        <f>IF(C8356=0,0,C8356*LABOR_HRS_WK_MES*SEASON_WEEKS*(1+DIM_PCT_MES)^C8356)</f>
        <v>687.52941027880331</v>
      </c>
      <c r="H8356" s="5">
        <f>E8356+F8356+G8356</f>
        <v>4853.057370337795</v>
      </c>
      <c r="I8356" s="5">
        <f>MIN(H8356,FARMER_HRS)</f>
        <v>720</v>
      </c>
      <c r="J8356" s="5">
        <f>MAX(0,H8356-FARMER_HRS)</f>
        <v>4133.057370337795</v>
      </c>
      <c r="K8356" s="2">
        <f>I8356*FARMER_RATE+J8356*TEMP_WORKER_RATE</f>
        <v>96754.468235031163</v>
      </c>
      <c r="L8356" s="2">
        <f>A8356*PRICE_TOM+B8356*PRICE_CAR+C8356*PRICE_MES</f>
        <v>176298</v>
      </c>
      <c r="M8356" s="2">
        <f>A8356*FERT_BED_TOM+B8356*FERT_BED_CAR+C8356*FERT_BED_MES</f>
        <v>29480</v>
      </c>
      <c r="N8356" s="6">
        <f>IF(AND(D8356&lt;=TOTAL_BEDS,J8356&lt;=TEMP_WORKER_MAX*TEMP_WORKER_HRS),1,0)</f>
        <v>1</v>
      </c>
      <c r="O8356" s="2">
        <f>L8356-M8356-K8356-FIXED_COSTS</f>
        <v>30063.531764968837</v>
      </c>
      <c r="P8356" s="2">
        <f>IF(N8356=1,O8356,"")</f>
        <v>30063.531764968837</v>
      </c>
    </row>
    <row r="8357">
      <c r="A8357" s="6">
        <v>12</v>
      </c>
      <c r="B8357" s="6">
        <v>17</v>
      </c>
      <c r="C8357" s="6">
        <v>14</v>
      </c>
      <c r="D8357" s="6">
        <f>A8357+B8357+C8357</f>
        <v>43</v>
      </c>
      <c r="E8357" s="5">
        <f>IF(A8357=0,0,A8357*LABOR_HRS_WK_TOM*SEASON_WEEKS*(1+DIM_PCT_TOM)^A8357)</f>
        <v>3389.5026468586834</v>
      </c>
      <c r="F8357" s="5">
        <f>IF(B8357=0,0,B8357*LABOR_HRS_WK_CAR*SEASON_WEEKS*(1+DIM_PCT_CAR)^B8357)</f>
        <v>776.02531320030891</v>
      </c>
      <c r="G8357" s="5">
        <f>IF(C8357=0,0,C8357*LABOR_HRS_WK_MES*SEASON_WEEKS*(1+DIM_PCT_MES)^C8357)</f>
        <v>749.67149159246435</v>
      </c>
      <c r="H8357" s="5">
        <f>E8357+F8357+G8357</f>
        <v>4915.199451651456</v>
      </c>
      <c r="I8357" s="5">
        <f>MIN(H8357,FARMER_HRS)</f>
        <v>720</v>
      </c>
      <c r="J8357" s="5">
        <f>MAX(0,H8357-FARMER_HRS)</f>
        <v>4195.199451651456</v>
      </c>
      <c r="K8357" s="2">
        <f>I8357*FARMER_RATE+J8357*TEMP_WORKER_RATE</f>
        <v>97833.323813393334</v>
      </c>
      <c r="L8357" s="2">
        <f>A8357*PRICE_TOM+B8357*PRICE_CAR+C8357*PRICE_MES</f>
        <v>178998</v>
      </c>
      <c r="M8357" s="2">
        <f>A8357*FERT_BED_TOM+B8357*FERT_BED_CAR+C8357*FERT_BED_MES</f>
        <v>30360</v>
      </c>
      <c r="N8357" s="6">
        <f>IF(AND(D8357&lt;=TOTAL_BEDS,J8357&lt;=TEMP_WORKER_MAX*TEMP_WORKER_HRS),1,0)</f>
        <v>1</v>
      </c>
      <c r="O8357" s="2">
        <f>L8357-M8357-K8357-FIXED_COSTS</f>
        <v>30804.676186606666</v>
      </c>
      <c r="P8357" s="2">
        <f>IF(N8357=1,O8357,"")</f>
        <v>30804.676186606666</v>
      </c>
    </row>
    <row r="8358">
      <c r="A8358" s="6">
        <v>12</v>
      </c>
      <c r="B8358" s="6">
        <v>17</v>
      </c>
      <c r="C8358" s="6">
        <v>15</v>
      </c>
      <c r="D8358" s="6">
        <f>A8358+B8358+C8358</f>
        <v>44</v>
      </c>
      <c r="E8358" s="5">
        <f>IF(A8358=0,0,A8358*LABOR_HRS_WK_TOM*SEASON_WEEKS*(1+DIM_PCT_TOM)^A8358)</f>
        <v>3389.5026468586834</v>
      </c>
      <c r="F8358" s="5">
        <f>IF(B8358=0,0,B8358*LABOR_HRS_WK_CAR*SEASON_WEEKS*(1+DIM_PCT_CAR)^B8358)</f>
        <v>776.02531320030891</v>
      </c>
      <c r="G8358" s="5">
        <f>IF(C8358=0,0,C8358*LABOR_HRS_WK_MES*SEASON_WEEKS*(1+DIM_PCT_MES)^C8358)</f>
        <v>813.25969846861074</v>
      </c>
      <c r="H8358" s="5">
        <f>E8358+F8358+G8358</f>
        <v>4978.7876585276026</v>
      </c>
      <c r="I8358" s="5">
        <f>MIN(H8358,FARMER_HRS)</f>
        <v>720</v>
      </c>
      <c r="J8358" s="5">
        <f>MAX(0,H8358-FARMER_HRS)</f>
        <v>4258.7876585276026</v>
      </c>
      <c r="K8358" s="2">
        <f>I8358*FARMER_RATE+J8358*TEMP_WORKER_RATE</f>
        <v>98937.285738326435</v>
      </c>
      <c r="L8358" s="2">
        <f>A8358*PRICE_TOM+B8358*PRICE_CAR+C8358*PRICE_MES</f>
        <v>181698</v>
      </c>
      <c r="M8358" s="2">
        <f>A8358*FERT_BED_TOM+B8358*FERT_BED_CAR+C8358*FERT_BED_MES</f>
        <v>31240</v>
      </c>
      <c r="N8358" s="6">
        <f>IF(AND(D8358&lt;=TOTAL_BEDS,J8358&lt;=TEMP_WORKER_MAX*TEMP_WORKER_HRS),1,0)</f>
        <v>1</v>
      </c>
      <c r="O8358" s="2">
        <f>L8358-M8358-K8358-FIXED_COSTS</f>
        <v>31520.714261673565</v>
      </c>
      <c r="P8358" s="2">
        <f>IF(N8358=1,O8358,"")</f>
        <v>31520.714261673565</v>
      </c>
    </row>
    <row r="8359">
      <c r="A8359" s="6">
        <v>12</v>
      </c>
      <c r="B8359" s="6">
        <v>17</v>
      </c>
      <c r="C8359" s="6">
        <v>16</v>
      </c>
      <c r="D8359" s="6">
        <f>A8359+B8359+C8359</f>
        <v>45</v>
      </c>
      <c r="E8359" s="5">
        <f>IF(A8359=0,0,A8359*LABOR_HRS_WK_TOM*SEASON_WEEKS*(1+DIM_PCT_TOM)^A8359)</f>
        <v>3389.5026468586834</v>
      </c>
      <c r="F8359" s="5">
        <f>IF(B8359=0,0,B8359*LABOR_HRS_WK_CAR*SEASON_WEEKS*(1+DIM_PCT_CAR)^B8359)</f>
        <v>776.02531320030891</v>
      </c>
      <c r="G8359" s="5">
        <f>IF(C8359=0,0,C8359*LABOR_HRS_WK_MES*SEASON_WEEKS*(1+DIM_PCT_MES)^C8359)</f>
        <v>878.32047434609967</v>
      </c>
      <c r="H8359" s="5">
        <f>E8359+F8359+G8359</f>
        <v>5043.8484344050921</v>
      </c>
      <c r="I8359" s="5">
        <f>MIN(H8359,FARMER_HRS)</f>
        <v>720</v>
      </c>
      <c r="J8359" s="5">
        <f>MAX(0,H8359-FARMER_HRS)</f>
        <v>4323.8484344050921</v>
      </c>
      <c r="K8359" s="2">
        <f>I8359*FARMER_RATE+J8359*TEMP_WORKER_RATE</f>
        <v>100066.81309731063</v>
      </c>
      <c r="L8359" s="2">
        <f>A8359*PRICE_TOM+B8359*PRICE_CAR+C8359*PRICE_MES</f>
        <v>184398</v>
      </c>
      <c r="M8359" s="2">
        <f>A8359*FERT_BED_TOM+B8359*FERT_BED_CAR+C8359*FERT_BED_MES</f>
        <v>32120</v>
      </c>
      <c r="N8359" s="6">
        <f>IF(AND(D8359&lt;=TOTAL_BEDS,J8359&lt;=TEMP_WORKER_MAX*TEMP_WORKER_HRS),1,0)</f>
        <v>1</v>
      </c>
      <c r="O8359" s="2">
        <f>L8359-M8359-K8359-FIXED_COSTS</f>
        <v>32211.186902689369</v>
      </c>
      <c r="P8359" s="2">
        <f>IF(N8359=1,O8359,"")</f>
        <v>32211.186902689369</v>
      </c>
    </row>
    <row r="8360">
      <c r="A8360" s="6">
        <v>12</v>
      </c>
      <c r="B8360" s="6">
        <v>17</v>
      </c>
      <c r="C8360" s="6">
        <v>17</v>
      </c>
      <c r="D8360" s="6">
        <f>A8360+B8360+C8360</f>
        <v>46</v>
      </c>
      <c r="E8360" s="5">
        <f>IF(A8360=0,0,A8360*LABOR_HRS_WK_TOM*SEASON_WEEKS*(1+DIM_PCT_TOM)^A8360)</f>
        <v>3389.5026468586834</v>
      </c>
      <c r="F8360" s="5">
        <f>IF(B8360=0,0,B8360*LABOR_HRS_WK_CAR*SEASON_WEEKS*(1+DIM_PCT_CAR)^B8360)</f>
        <v>776.02531320030891</v>
      </c>
      <c r="G8360" s="5">
        <f>IF(C8360=0,0,C8360*LABOR_HRS_WK_MES*SEASON_WEEKS*(1+DIM_PCT_MES)^C8360)</f>
        <v>944.88069779263992</v>
      </c>
      <c r="H8360" s="5">
        <f>E8360+F8360+G8360</f>
        <v>5110.4086578516317</v>
      </c>
      <c r="I8360" s="5">
        <f>MIN(H8360,FARMER_HRS)</f>
        <v>720</v>
      </c>
      <c r="J8360" s="5">
        <f>MAX(0,H8360-FARMER_HRS)</f>
        <v>4390.4086578516317</v>
      </c>
      <c r="K8360" s="2">
        <f>I8360*FARMER_RATE+J8360*TEMP_WORKER_RATE</f>
        <v>101222.37253214639</v>
      </c>
      <c r="L8360" s="2">
        <f>A8360*PRICE_TOM+B8360*PRICE_CAR+C8360*PRICE_MES</f>
        <v>187098</v>
      </c>
      <c r="M8360" s="2">
        <f>A8360*FERT_BED_TOM+B8360*FERT_BED_CAR+C8360*FERT_BED_MES</f>
        <v>33000</v>
      </c>
      <c r="N8360" s="6">
        <f>IF(AND(D8360&lt;=TOTAL_BEDS,J8360&lt;=TEMP_WORKER_MAX*TEMP_WORKER_HRS),1,0)</f>
        <v>1</v>
      </c>
      <c r="O8360" s="2">
        <f>L8360-M8360-K8360-FIXED_COSTS</f>
        <v>32875.627467853614</v>
      </c>
      <c r="P8360" s="2">
        <f>IF(N8360=1,O8360,"")</f>
        <v>32875.627467853614</v>
      </c>
    </row>
    <row r="8361">
      <c r="A8361" s="6">
        <v>12</v>
      </c>
      <c r="B8361" s="6">
        <v>17</v>
      </c>
      <c r="C8361" s="6">
        <v>18</v>
      </c>
      <c r="D8361" s="6">
        <f>A8361+B8361+C8361</f>
        <v>47</v>
      </c>
      <c r="E8361" s="5">
        <f>IF(A8361=0,0,A8361*LABOR_HRS_WK_TOM*SEASON_WEEKS*(1+DIM_PCT_TOM)^A8361)</f>
        <v>3389.5026468586834</v>
      </c>
      <c r="F8361" s="5">
        <f>IF(B8361=0,0,B8361*LABOR_HRS_WK_CAR*SEASON_WEEKS*(1+DIM_PCT_CAR)^B8361)</f>
        <v>776.02531320030891</v>
      </c>
      <c r="G8361" s="5">
        <f>IF(C8361=0,0,C8361*LABOR_HRS_WK_MES*SEASON_WEEKS*(1+DIM_PCT_MES)^C8361)</f>
        <v>1012.9676892512272</v>
      </c>
      <c r="H8361" s="5">
        <f>E8361+F8361+G8361</f>
        <v>5178.4956493102191</v>
      </c>
      <c r="I8361" s="5">
        <f>MIN(H8361,FARMER_HRS)</f>
        <v>720</v>
      </c>
      <c r="J8361" s="5">
        <f>MAX(0,H8361-FARMER_HRS)</f>
        <v>4458.4956493102191</v>
      </c>
      <c r="K8361" s="2">
        <f>I8361*FARMER_RATE+J8361*TEMP_WORKER_RATE</f>
        <v>102404.43835608019</v>
      </c>
      <c r="L8361" s="2">
        <f>A8361*PRICE_TOM+B8361*PRICE_CAR+C8361*PRICE_MES</f>
        <v>189798</v>
      </c>
      <c r="M8361" s="2">
        <f>A8361*FERT_BED_TOM+B8361*FERT_BED_CAR+C8361*FERT_BED_MES</f>
        <v>33880</v>
      </c>
      <c r="N8361" s="6">
        <f>IF(AND(D8361&lt;=TOTAL_BEDS,J8361&lt;=TEMP_WORKER_MAX*TEMP_WORKER_HRS),1,0)</f>
        <v>1</v>
      </c>
      <c r="O8361" s="2">
        <f>L8361-M8361-K8361-FIXED_COSTS</f>
        <v>33513.561643919806</v>
      </c>
      <c r="P8361" s="2">
        <f>IF(N8361=1,O8361,"")</f>
        <v>33513.561643919806</v>
      </c>
    </row>
    <row r="8362">
      <c r="A8362" s="6">
        <v>12</v>
      </c>
      <c r="B8362" s="6">
        <v>17</v>
      </c>
      <c r="C8362" s="6">
        <v>19</v>
      </c>
      <c r="D8362" s="6">
        <f>A8362+B8362+C8362</f>
        <v>48</v>
      </c>
      <c r="E8362" s="5">
        <f>IF(A8362=0,0,A8362*LABOR_HRS_WK_TOM*SEASON_WEEKS*(1+DIM_PCT_TOM)^A8362)</f>
        <v>3389.5026468586834</v>
      </c>
      <c r="F8362" s="5">
        <f>IF(B8362=0,0,B8362*LABOR_HRS_WK_CAR*SEASON_WEEKS*(1+DIM_PCT_CAR)^B8362)</f>
        <v>776.02531320030891</v>
      </c>
      <c r="G8362" s="5">
        <f>IF(C8362=0,0,C8362*LABOR_HRS_WK_MES*SEASON_WEEKS*(1+DIM_PCT_MES)^C8362)</f>
        <v>1082.6092178872491</v>
      </c>
      <c r="H8362" s="5">
        <f>E8362+F8362+G8362</f>
        <v>5248.1371779462406</v>
      </c>
      <c r="I8362" s="5">
        <f>MIN(H8362,FARMER_HRS)</f>
        <v>720</v>
      </c>
      <c r="J8362" s="5">
        <f>MAX(0,H8362-FARMER_HRS)</f>
        <v>4528.1371779462406</v>
      </c>
      <c r="K8362" s="2">
        <f>I8362*FARMER_RATE+J8362*TEMP_WORKER_RATE</f>
        <v>103613.49267267779</v>
      </c>
      <c r="L8362" s="2">
        <f>A8362*PRICE_TOM+B8362*PRICE_CAR+C8362*PRICE_MES</f>
        <v>192498</v>
      </c>
      <c r="M8362" s="2">
        <f>A8362*FERT_BED_TOM+B8362*FERT_BED_CAR+C8362*FERT_BED_MES</f>
        <v>34760</v>
      </c>
      <c r="N8362" s="6">
        <f>IF(AND(D8362&lt;=TOTAL_BEDS,J8362&lt;=TEMP_WORKER_MAX*TEMP_WORKER_HRS),1,0)</f>
        <v>1</v>
      </c>
      <c r="O8362" s="2">
        <f>L8362-M8362-K8362-FIXED_COSTS</f>
        <v>34124.507327322208</v>
      </c>
      <c r="P8362" s="2">
        <f>IF(N8362=1,O8362,"")</f>
        <v>34124.507327322208</v>
      </c>
    </row>
    <row r="8363">
      <c r="A8363" s="6">
        <v>12</v>
      </c>
      <c r="B8363" s="6">
        <v>17</v>
      </c>
      <c r="C8363" s="6">
        <v>20</v>
      </c>
      <c r="D8363" s="6">
        <f>A8363+B8363+C8363</f>
        <v>49</v>
      </c>
      <c r="E8363" s="5">
        <f>IF(A8363=0,0,A8363*LABOR_HRS_WK_TOM*SEASON_WEEKS*(1+DIM_PCT_TOM)^A8363)</f>
        <v>3389.5026468586834</v>
      </c>
      <c r="F8363" s="5">
        <f>IF(B8363=0,0,B8363*LABOR_HRS_WK_CAR*SEASON_WEEKS*(1+DIM_PCT_CAR)^B8363)</f>
        <v>776.02531320030891</v>
      </c>
      <c r="G8363" s="5">
        <f>IF(C8363=0,0,C8363*LABOR_HRS_WK_MES*SEASON_WEEKS*(1+DIM_PCT_MES)^C8363)</f>
        <v>1153.8335085377259</v>
      </c>
      <c r="H8363" s="5">
        <f>E8363+F8363+G8363</f>
        <v>5319.3614685967177</v>
      </c>
      <c r="I8363" s="5">
        <f>MIN(H8363,FARMER_HRS)</f>
        <v>720</v>
      </c>
      <c r="J8363" s="5">
        <f>MAX(0,H8363-FARMER_HRS)</f>
        <v>4599.3614685967177</v>
      </c>
      <c r="K8363" s="2">
        <f>I8363*FARMER_RATE+J8363*TEMP_WORKER_RATE</f>
        <v>104850.02549647079</v>
      </c>
      <c r="L8363" s="2">
        <f>A8363*PRICE_TOM+B8363*PRICE_CAR+C8363*PRICE_MES</f>
        <v>195198</v>
      </c>
      <c r="M8363" s="2">
        <f>A8363*FERT_BED_TOM+B8363*FERT_BED_CAR+C8363*FERT_BED_MES</f>
        <v>35640</v>
      </c>
      <c r="N8363" s="6">
        <f>IF(AND(D8363&lt;=TOTAL_BEDS,J8363&lt;=TEMP_WORKER_MAX*TEMP_WORKER_HRS),1,0)</f>
        <v>1</v>
      </c>
      <c r="O8363" s="2">
        <f>L8363-M8363-K8363-FIXED_COSTS</f>
        <v>34707.974503529214</v>
      </c>
      <c r="P8363" s="2">
        <f>IF(N8363=1,O8363,"")</f>
        <v>34707.974503529214</v>
      </c>
    </row>
    <row r="8364">
      <c r="A8364" s="6">
        <v>12</v>
      </c>
      <c r="B8364" s="6">
        <v>17</v>
      </c>
      <c r="C8364" s="6">
        <v>21</v>
      </c>
      <c r="D8364" s="6">
        <f>A8364+B8364+C8364</f>
        <v>50</v>
      </c>
      <c r="E8364" s="5">
        <f>IF(A8364=0,0,A8364*LABOR_HRS_WK_TOM*SEASON_WEEKS*(1+DIM_PCT_TOM)^A8364)</f>
        <v>3389.5026468586834</v>
      </c>
      <c r="F8364" s="5">
        <f>IF(B8364=0,0,B8364*LABOR_HRS_WK_CAR*SEASON_WEEKS*(1+DIM_PCT_CAR)^B8364)</f>
        <v>776.02531320030891</v>
      </c>
      <c r="G8364" s="5">
        <f>IF(C8364=0,0,C8364*LABOR_HRS_WK_MES*SEASON_WEEKS*(1+DIM_PCT_MES)^C8364)</f>
        <v>1226.6692487641699</v>
      </c>
      <c r="H8364" s="5">
        <f>E8364+F8364+G8364</f>
        <v>5392.1972088231614</v>
      </c>
      <c r="I8364" s="5">
        <f>MIN(H8364,FARMER_HRS)</f>
        <v>720</v>
      </c>
      <c r="J8364" s="5">
        <f>MAX(0,H8364-FARMER_HRS)</f>
        <v>4672.1972088231614</v>
      </c>
      <c r="K8364" s="2">
        <f>I8364*FARMER_RATE+J8364*TEMP_WORKER_RATE</f>
        <v>106114.53487540211</v>
      </c>
      <c r="L8364" s="2">
        <f>A8364*PRICE_TOM+B8364*PRICE_CAR+C8364*PRICE_MES</f>
        <v>197898</v>
      </c>
      <c r="M8364" s="2">
        <f>A8364*FERT_BED_TOM+B8364*FERT_BED_CAR+C8364*FERT_BED_MES</f>
        <v>36520</v>
      </c>
      <c r="N8364" s="6">
        <f>IF(AND(D8364&lt;=TOTAL_BEDS,J8364&lt;=TEMP_WORKER_MAX*TEMP_WORKER_HRS),1,0)</f>
        <v>1</v>
      </c>
      <c r="O8364" s="2">
        <f>L8364-M8364-K8364-FIXED_COSTS</f>
        <v>35263.465124597889</v>
      </c>
      <c r="P8364" s="2">
        <f>IF(N8364=1,O8364,"")</f>
        <v>35263.465124597889</v>
      </c>
    </row>
    <row r="8365">
      <c r="A8365" s="6">
        <v>12</v>
      </c>
      <c r="B8365" s="6">
        <v>17</v>
      </c>
      <c r="C8365" s="6">
        <v>22</v>
      </c>
      <c r="D8365" s="6">
        <f>A8365+B8365+C8365</f>
        <v>51</v>
      </c>
      <c r="E8365" s="5">
        <f>IF(A8365=0,0,A8365*LABOR_HRS_WK_TOM*SEASON_WEEKS*(1+DIM_PCT_TOM)^A8365)</f>
        <v>3389.5026468586834</v>
      </c>
      <c r="F8365" s="5">
        <f>IF(B8365=0,0,B8365*LABOR_HRS_WK_CAR*SEASON_WEEKS*(1+DIM_PCT_CAR)^B8365)</f>
        <v>776.02531320030891</v>
      </c>
      <c r="G8365" s="5">
        <f>IF(C8365=0,0,C8365*LABOR_HRS_WK_MES*SEASON_WEEKS*(1+DIM_PCT_MES)^C8365)</f>
        <v>1301.1455960105659</v>
      </c>
      <c r="H8365" s="5">
        <f>E8365+F8365+G8365</f>
        <v>5466.6735560695579</v>
      </c>
      <c r="I8365" s="5">
        <f>MIN(H8365,FARMER_HRS)</f>
        <v>720</v>
      </c>
      <c r="J8365" s="5">
        <f>MAX(0,H8365-FARMER_HRS)</f>
        <v>4746.6735560695579</v>
      </c>
      <c r="K8365" s="2">
        <f>I8365*FARMER_RATE+J8365*TEMP_WORKER_RATE</f>
        <v>107407.52701509649</v>
      </c>
      <c r="L8365" s="2">
        <f>A8365*PRICE_TOM+B8365*PRICE_CAR+C8365*PRICE_MES</f>
        <v>200598</v>
      </c>
      <c r="M8365" s="2">
        <f>A8365*FERT_BED_TOM+B8365*FERT_BED_CAR+C8365*FERT_BED_MES</f>
        <v>37400</v>
      </c>
      <c r="N8365" s="6">
        <f>IF(AND(D8365&lt;=TOTAL_BEDS,J8365&lt;=TEMP_WORKER_MAX*TEMP_WORKER_HRS),1,0)</f>
        <v>1</v>
      </c>
      <c r="O8365" s="2">
        <f>L8365-M8365-K8365-FIXED_COSTS</f>
        <v>35790.472984903507</v>
      </c>
      <c r="P8365" s="2">
        <f>IF(N8365=1,O8365,"")</f>
        <v>35790.472984903507</v>
      </c>
    </row>
    <row r="8366">
      <c r="A8366" s="6">
        <v>12</v>
      </c>
      <c r="B8366" s="6">
        <v>17</v>
      </c>
      <c r="C8366" s="6">
        <v>23</v>
      </c>
      <c r="D8366" s="6">
        <f>A8366+B8366+C8366</f>
        <v>52</v>
      </c>
      <c r="E8366" s="5">
        <f>IF(A8366=0,0,A8366*LABOR_HRS_WK_TOM*SEASON_WEEKS*(1+DIM_PCT_TOM)^A8366)</f>
        <v>3389.5026468586834</v>
      </c>
      <c r="F8366" s="5">
        <f>IF(B8366=0,0,B8366*LABOR_HRS_WK_CAR*SEASON_WEEKS*(1+DIM_PCT_CAR)^B8366)</f>
        <v>776.02531320030891</v>
      </c>
      <c r="G8366" s="5">
        <f>IF(C8366=0,0,C8366*LABOR_HRS_WK_MES*SEASON_WEEKS*(1+DIM_PCT_MES)^C8366)</f>
        <v>1377.2921848680023</v>
      </c>
      <c r="H8366" s="5">
        <f>E8366+F8366+G8366</f>
        <v>5542.8201449269945</v>
      </c>
      <c r="I8366" s="5">
        <f>MIN(H8366,FARMER_HRS)</f>
        <v>720</v>
      </c>
      <c r="J8366" s="5">
        <f>MAX(0,H8366-FARMER_HRS)</f>
        <v>4822.8201449269945</v>
      </c>
      <c r="K8366" s="2">
        <f>I8366*FARMER_RATE+J8366*TEMP_WORKER_RATE</f>
        <v>108729.51640498254</v>
      </c>
      <c r="L8366" s="2">
        <f>A8366*PRICE_TOM+B8366*PRICE_CAR+C8366*PRICE_MES</f>
        <v>203298</v>
      </c>
      <c r="M8366" s="2">
        <f>A8366*FERT_BED_TOM+B8366*FERT_BED_CAR+C8366*FERT_BED_MES</f>
        <v>38280</v>
      </c>
      <c r="N8366" s="6">
        <f>IF(AND(D8366&lt;=TOTAL_BEDS,J8366&lt;=TEMP_WORKER_MAX*TEMP_WORKER_HRS),1,0)</f>
        <v>1</v>
      </c>
      <c r="O8366" s="2">
        <f>L8366-M8366-K8366-FIXED_COSTS</f>
        <v>36288.48359501746</v>
      </c>
      <c r="P8366" s="2">
        <f>IF(N8366=1,O8366,"")</f>
        <v>36288.48359501746</v>
      </c>
    </row>
    <row r="8367">
      <c r="A8367" s="6">
        <v>12</v>
      </c>
      <c r="B8367" s="6">
        <v>17</v>
      </c>
      <c r="C8367" s="6">
        <v>24</v>
      </c>
      <c r="D8367" s="6">
        <f>A8367+B8367+C8367</f>
        <v>53</v>
      </c>
      <c r="E8367" s="5">
        <f>IF(A8367=0,0,A8367*LABOR_HRS_WK_TOM*SEASON_WEEKS*(1+DIM_PCT_TOM)^A8367)</f>
        <v>3389.5026468586834</v>
      </c>
      <c r="F8367" s="5">
        <f>IF(B8367=0,0,B8367*LABOR_HRS_WK_CAR*SEASON_WEEKS*(1+DIM_PCT_CAR)^B8367)</f>
        <v>776.02531320030891</v>
      </c>
      <c r="G8367" s="5">
        <f>IF(C8367=0,0,C8367*LABOR_HRS_WK_MES*SEASON_WEEKS*(1+DIM_PCT_MES)^C8367)</f>
        <v>1455.139134447498</v>
      </c>
      <c r="H8367" s="5">
        <f>E8367+F8367+G8367</f>
        <v>5620.66709450649</v>
      </c>
      <c r="I8367" s="5">
        <f>MIN(H8367,FARMER_HRS)</f>
        <v>720</v>
      </c>
      <c r="J8367" s="5">
        <f>MAX(0,H8367-FARMER_HRS)</f>
        <v>4900.66709450649</v>
      </c>
      <c r="K8367" s="2">
        <f>I8367*FARMER_RATE+J8367*TEMP_WORKER_RATE</f>
        <v>110081.02594629323</v>
      </c>
      <c r="L8367" s="2">
        <f>A8367*PRICE_TOM+B8367*PRICE_CAR+C8367*PRICE_MES</f>
        <v>205998</v>
      </c>
      <c r="M8367" s="2">
        <f>A8367*FERT_BED_TOM+B8367*FERT_BED_CAR+C8367*FERT_BED_MES</f>
        <v>39160</v>
      </c>
      <c r="N8367" s="6">
        <f>IF(AND(D8367&lt;=TOTAL_BEDS,J8367&lt;=TEMP_WORKER_MAX*TEMP_WORKER_HRS),1,0)</f>
        <v>1</v>
      </c>
      <c r="O8367" s="2">
        <f>L8367-M8367-K8367-FIXED_COSTS</f>
        <v>36756.97405370677</v>
      </c>
      <c r="P8367" s="2">
        <f>IF(N8367=1,O8367,"")</f>
        <v>36756.97405370677</v>
      </c>
    </row>
    <row r="8368">
      <c r="A8368" s="6">
        <v>12</v>
      </c>
      <c r="B8368" s="6">
        <v>17</v>
      </c>
      <c r="C8368" s="6">
        <v>25</v>
      </c>
      <c r="D8368" s="6">
        <f>A8368+B8368+C8368</f>
        <v>54</v>
      </c>
      <c r="E8368" s="5">
        <f>IF(A8368=0,0,A8368*LABOR_HRS_WK_TOM*SEASON_WEEKS*(1+DIM_PCT_TOM)^A8368)</f>
        <v>3389.5026468586834</v>
      </c>
      <c r="F8368" s="5">
        <f>IF(B8368=0,0,B8368*LABOR_HRS_WK_CAR*SEASON_WEEKS*(1+DIM_PCT_CAR)^B8368)</f>
        <v>776.02531320030891</v>
      </c>
      <c r="G8368" s="5">
        <f>IF(C8368=0,0,C8368*LABOR_HRS_WK_MES*SEASON_WEEKS*(1+DIM_PCT_MES)^C8368)</f>
        <v>1534.7170558625955</v>
      </c>
      <c r="H8368" s="5">
        <f>E8368+F8368+G8368</f>
        <v>5700.2450159215878</v>
      </c>
      <c r="I8368" s="5">
        <f>MIN(H8368,FARMER_HRS)</f>
        <v>720</v>
      </c>
      <c r="J8368" s="5">
        <f>MAX(0,H8368-FARMER_HRS)</f>
        <v>4980.2450159215878</v>
      </c>
      <c r="K8368" s="2">
        <f>I8368*FARMER_RATE+J8368*TEMP_WORKER_RATE</f>
        <v>111462.58708197201</v>
      </c>
      <c r="L8368" s="2">
        <f>A8368*PRICE_TOM+B8368*PRICE_CAR+C8368*PRICE_MES</f>
        <v>208698</v>
      </c>
      <c r="M8368" s="2">
        <f>A8368*FERT_BED_TOM+B8368*FERT_BED_CAR+C8368*FERT_BED_MES</f>
        <v>40040</v>
      </c>
      <c r="N8368" s="6">
        <f>IF(AND(D8368&lt;=TOTAL_BEDS,J8368&lt;=TEMP_WORKER_MAX*TEMP_WORKER_HRS),1,0)</f>
        <v>1</v>
      </c>
      <c r="O8368" s="2">
        <f>L8368-M8368-K8368-FIXED_COSTS</f>
        <v>37195.412918027985</v>
      </c>
      <c r="P8368" s="2">
        <f>IF(N8368=1,O8368,"")</f>
        <v>37195.412918027985</v>
      </c>
    </row>
    <row r="8369">
      <c r="A8369" s="6">
        <v>12</v>
      </c>
      <c r="B8369" s="6">
        <v>17</v>
      </c>
      <c r="C8369" s="6">
        <v>26</v>
      </c>
      <c r="D8369" s="6">
        <f>A8369+B8369+C8369</f>
        <v>55</v>
      </c>
      <c r="E8369" s="5">
        <f>IF(A8369=0,0,A8369*LABOR_HRS_WK_TOM*SEASON_WEEKS*(1+DIM_PCT_TOM)^A8369)</f>
        <v>3389.5026468586834</v>
      </c>
      <c r="F8369" s="5">
        <f>IF(B8369=0,0,B8369*LABOR_HRS_WK_CAR*SEASON_WEEKS*(1+DIM_PCT_CAR)^B8369)</f>
        <v>776.02531320030891</v>
      </c>
      <c r="G8369" s="5">
        <f>IF(C8369=0,0,C8369*LABOR_HRS_WK_MES*SEASON_WEEKS*(1+DIM_PCT_MES)^C8369)</f>
        <v>1616.0570598233128</v>
      </c>
      <c r="H8369" s="5">
        <f>E8369+F8369+G8369</f>
        <v>5781.5850198823046</v>
      </c>
      <c r="I8369" s="5">
        <f>MIN(H8369,FARMER_HRS)</f>
        <v>720</v>
      </c>
      <c r="J8369" s="5">
        <f>MAX(0,H8369-FARMER_HRS)</f>
        <v>5061.5850198823046</v>
      </c>
      <c r="K8369" s="2">
        <f>I8369*FARMER_RATE+J8369*TEMP_WORKER_RATE</f>
        <v>112874.73992851222</v>
      </c>
      <c r="L8369" s="2">
        <f>A8369*PRICE_TOM+B8369*PRICE_CAR+C8369*PRICE_MES</f>
        <v>211398</v>
      </c>
      <c r="M8369" s="2">
        <f>A8369*FERT_BED_TOM+B8369*FERT_BED_CAR+C8369*FERT_BED_MES</f>
        <v>40920</v>
      </c>
      <c r="N8369" s="6">
        <f>IF(AND(D8369&lt;=TOTAL_BEDS,J8369&lt;=TEMP_WORKER_MAX*TEMP_WORKER_HRS),1,0)</f>
        <v>1</v>
      </c>
      <c r="O8369" s="2">
        <f>L8369-M8369-K8369-FIXED_COSTS</f>
        <v>37603.260071487777</v>
      </c>
      <c r="P8369" s="2">
        <f>IF(N8369=1,O8369,"")</f>
        <v>37603.260071487777</v>
      </c>
    </row>
    <row r="8370">
      <c r="A8370" s="6">
        <v>12</v>
      </c>
      <c r="B8370" s="6">
        <v>17</v>
      </c>
      <c r="C8370" s="6">
        <v>27</v>
      </c>
      <c r="D8370" s="6">
        <f>A8370+B8370+C8370</f>
        <v>56</v>
      </c>
      <c r="E8370" s="5">
        <f>IF(A8370=0,0,A8370*LABOR_HRS_WK_TOM*SEASON_WEEKS*(1+DIM_PCT_TOM)^A8370)</f>
        <v>3389.5026468586834</v>
      </c>
      <c r="F8370" s="5">
        <f>IF(B8370=0,0,B8370*LABOR_HRS_WK_CAR*SEASON_WEEKS*(1+DIM_PCT_CAR)^B8370)</f>
        <v>776.02531320030891</v>
      </c>
      <c r="G8370" s="5">
        <f>IF(C8370=0,0,C8370*LABOR_HRS_WK_MES*SEASON_WEEKS*(1+DIM_PCT_MES)^C8370)</f>
        <v>1699.19076434307</v>
      </c>
      <c r="H8370" s="5">
        <f>E8370+F8370+G8370</f>
        <v>5864.7187244020624</v>
      </c>
      <c r="I8370" s="5">
        <f>MIN(H8370,FARMER_HRS)</f>
        <v>720</v>
      </c>
      <c r="J8370" s="5">
        <f>MAX(0,H8370-FARMER_HRS)</f>
        <v>5144.7187244020624</v>
      </c>
      <c r="K8370" s="2">
        <f>I8370*FARMER_RATE+J8370*TEMP_WORKER_RATE</f>
        <v>114318.03340975802</v>
      </c>
      <c r="L8370" s="2">
        <f>A8370*PRICE_TOM+B8370*PRICE_CAR+C8370*PRICE_MES</f>
        <v>214098</v>
      </c>
      <c r="M8370" s="2">
        <f>A8370*FERT_BED_TOM+B8370*FERT_BED_CAR+C8370*FERT_BED_MES</f>
        <v>41800</v>
      </c>
      <c r="N8370" s="6">
        <f>IF(AND(D8370&lt;=TOTAL_BEDS,J8370&lt;=TEMP_WORKER_MAX*TEMP_WORKER_HRS),1,0)</f>
        <v>1</v>
      </c>
      <c r="O8370" s="2">
        <f>L8370-M8370-K8370-FIXED_COSTS</f>
        <v>37979.96659024198</v>
      </c>
      <c r="P8370" s="2">
        <f>IF(N8370=1,O8370,"")</f>
        <v>37979.96659024198</v>
      </c>
    </row>
    <row r="8371">
      <c r="A8371" s="6">
        <v>12</v>
      </c>
      <c r="B8371" s="6">
        <v>17</v>
      </c>
      <c r="C8371" s="6">
        <v>28</v>
      </c>
      <c r="D8371" s="6">
        <f>A8371+B8371+C8371</f>
        <v>57</v>
      </c>
      <c r="E8371" s="5">
        <f>IF(A8371=0,0,A8371*LABOR_HRS_WK_TOM*SEASON_WEEKS*(1+DIM_PCT_TOM)^A8371)</f>
        <v>3389.5026468586834</v>
      </c>
      <c r="F8371" s="5">
        <f>IF(B8371=0,0,B8371*LABOR_HRS_WK_CAR*SEASON_WEEKS*(1+DIM_PCT_CAR)^B8371)</f>
        <v>776.02531320030891</v>
      </c>
      <c r="G8371" s="5">
        <f>IF(C8371=0,0,C8371*LABOR_HRS_WK_MES*SEASON_WEEKS*(1+DIM_PCT_MES)^C8371)</f>
        <v>1784.1503025602233</v>
      </c>
      <c r="H8371" s="5">
        <f>E8371+F8371+G8371</f>
        <v>5949.6782626192153</v>
      </c>
      <c r="I8371" s="5">
        <f>MIN(H8371,FARMER_HRS)</f>
        <v>720</v>
      </c>
      <c r="J8371" s="5">
        <f>MAX(0,H8371-FARMER_HRS)</f>
        <v>5229.6782626192153</v>
      </c>
      <c r="K8371" s="2">
        <f>I8371*FARMER_RATE+J8371*TEMP_WORKER_RATE</f>
        <v>115793.0253926947</v>
      </c>
      <c r="L8371" s="2">
        <f>A8371*PRICE_TOM+B8371*PRICE_CAR+C8371*PRICE_MES</f>
        <v>216798</v>
      </c>
      <c r="M8371" s="2">
        <f>A8371*FERT_BED_TOM+B8371*FERT_BED_CAR+C8371*FERT_BED_MES</f>
        <v>42680</v>
      </c>
      <c r="N8371" s="6">
        <f>IF(AND(D8371&lt;=TOTAL_BEDS,J8371&lt;=TEMP_WORKER_MAX*TEMP_WORKER_HRS),1,0)</f>
        <v>1</v>
      </c>
      <c r="O8371" s="2">
        <f>L8371-M8371-K8371-FIXED_COSTS</f>
        <v>38324.974607305296</v>
      </c>
      <c r="P8371" s="2">
        <f>IF(N8371=1,O8371,"")</f>
        <v>38324.974607305296</v>
      </c>
    </row>
    <row r="8372">
      <c r="A8372" s="6">
        <v>12</v>
      </c>
      <c r="B8372" s="6">
        <v>17</v>
      </c>
      <c r="C8372" s="6">
        <v>29</v>
      </c>
      <c r="D8372" s="6">
        <f>A8372+B8372+C8372</f>
        <v>58</v>
      </c>
      <c r="E8372" s="5">
        <f>IF(A8372=0,0,A8372*LABOR_HRS_WK_TOM*SEASON_WEEKS*(1+DIM_PCT_TOM)^A8372)</f>
        <v>3389.5026468586834</v>
      </c>
      <c r="F8372" s="5">
        <f>IF(B8372=0,0,B8372*LABOR_HRS_WK_CAR*SEASON_WEEKS*(1+DIM_PCT_CAR)^B8372)</f>
        <v>776.02531320030891</v>
      </c>
      <c r="G8372" s="5">
        <f>IF(C8372=0,0,C8372*LABOR_HRS_WK_MES*SEASON_WEEKS*(1+DIM_PCT_MES)^C8372)</f>
        <v>1870.9683306758766</v>
      </c>
      <c r="H8372" s="5">
        <f>E8372+F8372+G8372</f>
        <v>6036.496290734869</v>
      </c>
      <c r="I8372" s="5">
        <f>MIN(H8372,FARMER_HRS)</f>
        <v>720</v>
      </c>
      <c r="J8372" s="5">
        <f>MAX(0,H8372-FARMER_HRS)</f>
        <v>5316.496290734869</v>
      </c>
      <c r="K8372" s="2">
        <f>I8372*FARMER_RATE+J8372*TEMP_WORKER_RATE</f>
        <v>117300.28282525814</v>
      </c>
      <c r="L8372" s="2">
        <f>A8372*PRICE_TOM+B8372*PRICE_CAR+C8372*PRICE_MES</f>
        <v>219498</v>
      </c>
      <c r="M8372" s="2">
        <f>A8372*FERT_BED_TOM+B8372*FERT_BED_CAR+C8372*FERT_BED_MES</f>
        <v>43560</v>
      </c>
      <c r="N8372" s="6">
        <f>IF(AND(D8372&lt;=TOTAL_BEDS,J8372&lt;=TEMP_WORKER_MAX*TEMP_WORKER_HRS),1,0)</f>
        <v>1</v>
      </c>
      <c r="O8372" s="2">
        <f>L8372-M8372-K8372-FIXED_COSTS</f>
        <v>38637.717174741862</v>
      </c>
      <c r="P8372" s="2">
        <f>IF(N8372=1,O8372,"")</f>
        <v>38637.717174741862</v>
      </c>
    </row>
    <row r="8373">
      <c r="A8373" s="6">
        <v>12</v>
      </c>
      <c r="B8373" s="6">
        <v>17</v>
      </c>
      <c r="C8373" s="6">
        <v>30</v>
      </c>
      <c r="D8373" s="6">
        <f>A8373+B8373+C8373</f>
        <v>59</v>
      </c>
      <c r="E8373" s="5">
        <f>IF(A8373=0,0,A8373*LABOR_HRS_WK_TOM*SEASON_WEEKS*(1+DIM_PCT_TOM)^A8373)</f>
        <v>3389.5026468586834</v>
      </c>
      <c r="F8373" s="5">
        <f>IF(B8373=0,0,B8373*LABOR_HRS_WK_CAR*SEASON_WEEKS*(1+DIM_PCT_CAR)^B8373)</f>
        <v>776.02531320030891</v>
      </c>
      <c r="G8373" s="5">
        <f>IF(C8373=0,0,C8373*LABOR_HRS_WK_MES*SEASON_WEEKS*(1+DIM_PCT_MES)^C8373)</f>
        <v>1959.6780360096466</v>
      </c>
      <c r="H8373" s="5">
        <f>E8373+F8373+G8373</f>
        <v>6125.2059960686383</v>
      </c>
      <c r="I8373" s="5">
        <f>MIN(H8373,FARMER_HRS)</f>
        <v>720</v>
      </c>
      <c r="J8373" s="5">
        <f>MAX(0,H8373-FARMER_HRS)</f>
        <v>5405.2059960686383</v>
      </c>
      <c r="K8373" s="2">
        <f>I8373*FARMER_RATE+J8373*TEMP_WORKER_RATE</f>
        <v>118840.38187619163</v>
      </c>
      <c r="L8373" s="2">
        <f>A8373*PRICE_TOM+B8373*PRICE_CAR+C8373*PRICE_MES</f>
        <v>222198</v>
      </c>
      <c r="M8373" s="2">
        <f>A8373*FERT_BED_TOM+B8373*FERT_BED_CAR+C8373*FERT_BED_MES</f>
        <v>44440</v>
      </c>
      <c r="N8373" s="6">
        <f>IF(AND(D8373&lt;=TOTAL_BEDS,J8373&lt;=TEMP_WORKER_MAX*TEMP_WORKER_HRS),1,0)</f>
        <v>1</v>
      </c>
      <c r="O8373" s="2">
        <f>L8373-M8373-K8373-FIXED_COSTS</f>
        <v>38917.618123808366</v>
      </c>
      <c r="P8373" s="2">
        <f>IF(N8373=1,O8373,"")</f>
        <v>38917.618123808366</v>
      </c>
    </row>
    <row r="8374">
      <c r="A8374" s="6">
        <v>12</v>
      </c>
      <c r="B8374" s="6">
        <v>18</v>
      </c>
      <c r="C8374" s="6">
        <v>0</v>
      </c>
      <c r="D8374" s="6">
        <f>A8374+B8374+C8374</f>
        <v>30</v>
      </c>
      <c r="E8374" s="5">
        <f>IF(A8374=0,0,A8374*LABOR_HRS_WK_TOM*SEASON_WEEKS*(1+DIM_PCT_TOM)^A8374)</f>
        <v>3389.5026468586834</v>
      </c>
      <c r="F8374" s="5">
        <f>IF(B8374=0,0,B8374*LABOR_HRS_WK_CAR*SEASON_WEEKS*(1+DIM_PCT_CAR)^B8374)</f>
        <v>842.21570756151152</v>
      </c>
      <c r="G8374" s="5">
        <f>IF(C8374=0,0,C8374*LABOR_HRS_WK_MES*SEASON_WEEKS*(1+DIM_PCT_MES)^C8374)</f>
        <v>0</v>
      </c>
      <c r="H8374" s="5">
        <f>E8374+F8374+G8374</f>
        <v>4231.7183544201953</v>
      </c>
      <c r="I8374" s="5">
        <f>MIN(H8374,FARMER_HRS)</f>
        <v>720</v>
      </c>
      <c r="J8374" s="5">
        <f>MAX(0,H8374-FARMER_HRS)</f>
        <v>3511.7183544201953</v>
      </c>
      <c r="K8374" s="2">
        <f>I8374*FARMER_RATE+J8374*TEMP_WORKER_RATE</f>
        <v>85967.332542017277</v>
      </c>
      <c r="L8374" s="2">
        <f>A8374*PRICE_TOM+B8374*PRICE_CAR+C8374*PRICE_MES</f>
        <v>143292</v>
      </c>
      <c r="M8374" s="2">
        <f>A8374*FERT_BED_TOM+B8374*FERT_BED_CAR+C8374*FERT_BED_MES</f>
        <v>18480</v>
      </c>
      <c r="N8374" s="6">
        <f>IF(AND(D8374&lt;=TOTAL_BEDS,J8374&lt;=TEMP_WORKER_MAX*TEMP_WORKER_HRS),1,0)</f>
        <v>1</v>
      </c>
      <c r="O8374" s="2">
        <f>L8374-M8374-K8374-FIXED_COSTS</f>
        <v>18844.667457982723</v>
      </c>
      <c r="P8374" s="2">
        <f>IF(N8374=1,O8374,"")</f>
        <v>18844.667457982723</v>
      </c>
    </row>
    <row r="8375">
      <c r="A8375" s="6">
        <v>12</v>
      </c>
      <c r="B8375" s="6">
        <v>18</v>
      </c>
      <c r="C8375" s="6">
        <v>1</v>
      </c>
      <c r="D8375" s="6">
        <f>A8375+B8375+C8375</f>
        <v>31</v>
      </c>
      <c r="E8375" s="5">
        <f>IF(A8375=0,0,A8375*LABOR_HRS_WK_TOM*SEASON_WEEKS*(1+DIM_PCT_TOM)^A8375)</f>
        <v>3389.5026468586834</v>
      </c>
      <c r="F8375" s="5">
        <f>IF(B8375=0,0,B8375*LABOR_HRS_WK_CAR*SEASON_WEEKS*(1+DIM_PCT_CAR)^B8375)</f>
        <v>842.21570756151152</v>
      </c>
      <c r="G8375" s="5">
        <f>IF(C8375=0,0,C8375*LABOR_HRS_WK_MES*SEASON_WEEKS*(1+DIM_PCT_MES)^C8375)</f>
        <v>45.5625</v>
      </c>
      <c r="H8375" s="5">
        <f>E8375+F8375+G8375</f>
        <v>4277.2808544201953</v>
      </c>
      <c r="I8375" s="5">
        <f>MIN(H8375,FARMER_HRS)</f>
        <v>720</v>
      </c>
      <c r="J8375" s="5">
        <f>MAX(0,H8375-FARMER_HRS)</f>
        <v>3557.2808544201953</v>
      </c>
      <c r="K8375" s="2">
        <f>I8375*FARMER_RATE+J8375*TEMP_WORKER_RATE</f>
        <v>86758.348167017277</v>
      </c>
      <c r="L8375" s="2">
        <f>A8375*PRICE_TOM+B8375*PRICE_CAR+C8375*PRICE_MES</f>
        <v>145992</v>
      </c>
      <c r="M8375" s="2">
        <f>A8375*FERT_BED_TOM+B8375*FERT_BED_CAR+C8375*FERT_BED_MES</f>
        <v>19360</v>
      </c>
      <c r="N8375" s="6">
        <f>IF(AND(D8375&lt;=TOTAL_BEDS,J8375&lt;=TEMP_WORKER_MAX*TEMP_WORKER_HRS),1,0)</f>
        <v>1</v>
      </c>
      <c r="O8375" s="2">
        <f>L8375-M8375-K8375-FIXED_COSTS</f>
        <v>19873.651832982723</v>
      </c>
      <c r="P8375" s="2">
        <f>IF(N8375=1,O8375,"")</f>
        <v>19873.651832982723</v>
      </c>
    </row>
    <row r="8376">
      <c r="A8376" s="6">
        <v>12</v>
      </c>
      <c r="B8376" s="6">
        <v>18</v>
      </c>
      <c r="C8376" s="6">
        <v>2</v>
      </c>
      <c r="D8376" s="6">
        <f>A8376+B8376+C8376</f>
        <v>32</v>
      </c>
      <c r="E8376" s="5">
        <f>IF(A8376=0,0,A8376*LABOR_HRS_WK_TOM*SEASON_WEEKS*(1+DIM_PCT_TOM)^A8376)</f>
        <v>3389.5026468586834</v>
      </c>
      <c r="F8376" s="5">
        <f>IF(B8376=0,0,B8376*LABOR_HRS_WK_CAR*SEASON_WEEKS*(1+DIM_PCT_CAR)^B8376)</f>
        <v>842.21570756151152</v>
      </c>
      <c r="G8376" s="5">
        <f>IF(C8376=0,0,C8376*LABOR_HRS_WK_MES*SEASON_WEEKS*(1+DIM_PCT_MES)^C8376)</f>
        <v>92.2640625</v>
      </c>
      <c r="H8376" s="5">
        <f>E8376+F8376+G8376</f>
        <v>4323.9824169201956</v>
      </c>
      <c r="I8376" s="5">
        <f>MIN(H8376,FARMER_HRS)</f>
        <v>720</v>
      </c>
      <c r="J8376" s="5">
        <f>MAX(0,H8376-FARMER_HRS)</f>
        <v>3603.9824169201956</v>
      </c>
      <c r="K8376" s="2">
        <f>I8376*FARMER_RATE+J8376*TEMP_WORKER_RATE</f>
        <v>87569.139182642277</v>
      </c>
      <c r="L8376" s="2">
        <f>A8376*PRICE_TOM+B8376*PRICE_CAR+C8376*PRICE_MES</f>
        <v>148692</v>
      </c>
      <c r="M8376" s="2">
        <f>A8376*FERT_BED_TOM+B8376*FERT_BED_CAR+C8376*FERT_BED_MES</f>
        <v>20240</v>
      </c>
      <c r="N8376" s="6">
        <f>IF(AND(D8376&lt;=TOTAL_BEDS,J8376&lt;=TEMP_WORKER_MAX*TEMP_WORKER_HRS),1,0)</f>
        <v>1</v>
      </c>
      <c r="O8376" s="2">
        <f>L8376-M8376-K8376-FIXED_COSTS</f>
        <v>20882.860817357723</v>
      </c>
      <c r="P8376" s="2">
        <f>IF(N8376=1,O8376,"")</f>
        <v>20882.860817357723</v>
      </c>
    </row>
    <row r="8377">
      <c r="A8377" s="6">
        <v>12</v>
      </c>
      <c r="B8377" s="6">
        <v>18</v>
      </c>
      <c r="C8377" s="6">
        <v>3</v>
      </c>
      <c r="D8377" s="6">
        <f>A8377+B8377+C8377</f>
        <v>33</v>
      </c>
      <c r="E8377" s="5">
        <f>IF(A8377=0,0,A8377*LABOR_HRS_WK_TOM*SEASON_WEEKS*(1+DIM_PCT_TOM)^A8377)</f>
        <v>3389.5026468586834</v>
      </c>
      <c r="F8377" s="5">
        <f>IF(B8377=0,0,B8377*LABOR_HRS_WK_CAR*SEASON_WEEKS*(1+DIM_PCT_CAR)^B8377)</f>
        <v>842.21570756151152</v>
      </c>
      <c r="G8377" s="5">
        <f>IF(C8377=0,0,C8377*LABOR_HRS_WK_MES*SEASON_WEEKS*(1+DIM_PCT_MES)^C8377)</f>
        <v>140.12604492187498</v>
      </c>
      <c r="H8377" s="5">
        <f>E8377+F8377+G8377</f>
        <v>4371.8443993420706</v>
      </c>
      <c r="I8377" s="5">
        <f>MIN(H8377,FARMER_HRS)</f>
        <v>720</v>
      </c>
      <c r="J8377" s="5">
        <f>MAX(0,H8377-FARMER_HRS)</f>
        <v>3651.8443993420706</v>
      </c>
      <c r="K8377" s="2">
        <f>I8377*FARMER_RATE+J8377*TEMP_WORKER_RATE</f>
        <v>88400.0763774665</v>
      </c>
      <c r="L8377" s="2">
        <f>A8377*PRICE_TOM+B8377*PRICE_CAR+C8377*PRICE_MES</f>
        <v>151392</v>
      </c>
      <c r="M8377" s="2">
        <f>A8377*FERT_BED_TOM+B8377*FERT_BED_CAR+C8377*FERT_BED_MES</f>
        <v>21120</v>
      </c>
      <c r="N8377" s="6">
        <f>IF(AND(D8377&lt;=TOTAL_BEDS,J8377&lt;=TEMP_WORKER_MAX*TEMP_WORKER_HRS),1,0)</f>
        <v>1</v>
      </c>
      <c r="O8377" s="2">
        <f>L8377-M8377-K8377-FIXED_COSTS</f>
        <v>21871.923622533504</v>
      </c>
      <c r="P8377" s="2">
        <f>IF(N8377=1,O8377,"")</f>
        <v>21871.923622533504</v>
      </c>
    </row>
    <row r="8378">
      <c r="A8378" s="6">
        <v>12</v>
      </c>
      <c r="B8378" s="6">
        <v>18</v>
      </c>
      <c r="C8378" s="6">
        <v>4</v>
      </c>
      <c r="D8378" s="6">
        <f>A8378+B8378+C8378</f>
        <v>34</v>
      </c>
      <c r="E8378" s="5">
        <f>IF(A8378=0,0,A8378*LABOR_HRS_WK_TOM*SEASON_WEEKS*(1+DIM_PCT_TOM)^A8378)</f>
        <v>3389.5026468586834</v>
      </c>
      <c r="F8378" s="5">
        <f>IF(B8378=0,0,B8378*LABOR_HRS_WK_CAR*SEASON_WEEKS*(1+DIM_PCT_CAR)^B8378)</f>
        <v>842.21570756151152</v>
      </c>
      <c r="G8378" s="5">
        <f>IF(C8378=0,0,C8378*LABOR_HRS_WK_MES*SEASON_WEEKS*(1+DIM_PCT_MES)^C8378)</f>
        <v>189.17016064453119</v>
      </c>
      <c r="H8378" s="5">
        <f>E8378+F8378+G8378</f>
        <v>4420.8885150647266</v>
      </c>
      <c r="I8378" s="5">
        <f>MIN(H8378,FARMER_HRS)</f>
        <v>720</v>
      </c>
      <c r="J8378" s="5">
        <f>MAX(0,H8378-FARMER_HRS)</f>
        <v>3700.8885150647266</v>
      </c>
      <c r="K8378" s="2">
        <f>I8378*FARMER_RATE+J8378*TEMP_WORKER_RATE</f>
        <v>89251.536719873722</v>
      </c>
      <c r="L8378" s="2">
        <f>A8378*PRICE_TOM+B8378*PRICE_CAR+C8378*PRICE_MES</f>
        <v>154092</v>
      </c>
      <c r="M8378" s="2">
        <f>A8378*FERT_BED_TOM+B8378*FERT_BED_CAR+C8378*FERT_BED_MES</f>
        <v>22000</v>
      </c>
      <c r="N8378" s="6">
        <f>IF(AND(D8378&lt;=TOTAL_BEDS,J8378&lt;=TEMP_WORKER_MAX*TEMP_WORKER_HRS),1,0)</f>
        <v>1</v>
      </c>
      <c r="O8378" s="2">
        <f>L8378-M8378-K8378-FIXED_COSTS</f>
        <v>22840.463280126278</v>
      </c>
      <c r="P8378" s="2">
        <f>IF(N8378=1,O8378,"")</f>
        <v>22840.463280126278</v>
      </c>
    </row>
    <row r="8379">
      <c r="A8379" s="6">
        <v>12</v>
      </c>
      <c r="B8379" s="6">
        <v>18</v>
      </c>
      <c r="C8379" s="6">
        <v>5</v>
      </c>
      <c r="D8379" s="6">
        <f>A8379+B8379+C8379</f>
        <v>35</v>
      </c>
      <c r="E8379" s="5">
        <f>IF(A8379=0,0,A8379*LABOR_HRS_WK_TOM*SEASON_WEEKS*(1+DIM_PCT_TOM)^A8379)</f>
        <v>3389.5026468586834</v>
      </c>
      <c r="F8379" s="5">
        <f>IF(B8379=0,0,B8379*LABOR_HRS_WK_CAR*SEASON_WEEKS*(1+DIM_PCT_CAR)^B8379)</f>
        <v>842.21570756151152</v>
      </c>
      <c r="G8379" s="5">
        <f>IF(C8379=0,0,C8379*LABOR_HRS_WK_MES*SEASON_WEEKS*(1+DIM_PCT_MES)^C8379)</f>
        <v>239.41848456573481</v>
      </c>
      <c r="H8379" s="5">
        <f>E8379+F8379+G8379</f>
        <v>4471.13683898593</v>
      </c>
      <c r="I8379" s="5">
        <f>MIN(H8379,FARMER_HRS)</f>
        <v>720</v>
      </c>
      <c r="J8379" s="5">
        <f>MAX(0,H8379-FARMER_HRS)</f>
        <v>3751.13683898593</v>
      </c>
      <c r="K8379" s="2">
        <f>I8379*FARMER_RATE+J8379*TEMP_WORKER_RATE</f>
        <v>90123.90345461684</v>
      </c>
      <c r="L8379" s="2">
        <f>A8379*PRICE_TOM+B8379*PRICE_CAR+C8379*PRICE_MES</f>
        <v>156792</v>
      </c>
      <c r="M8379" s="2">
        <f>A8379*FERT_BED_TOM+B8379*FERT_BED_CAR+C8379*FERT_BED_MES</f>
        <v>22880</v>
      </c>
      <c r="N8379" s="6">
        <f>IF(AND(D8379&lt;=TOTAL_BEDS,J8379&lt;=TEMP_WORKER_MAX*TEMP_WORKER_HRS),1,0)</f>
        <v>1</v>
      </c>
      <c r="O8379" s="2">
        <f>L8379-M8379-K8379-FIXED_COSTS</f>
        <v>23788.09654538316</v>
      </c>
      <c r="P8379" s="2">
        <f>IF(N8379=1,O8379,"")</f>
        <v>23788.09654538316</v>
      </c>
    </row>
    <row r="8380">
      <c r="A8380" s="6">
        <v>12</v>
      </c>
      <c r="B8380" s="6">
        <v>18</v>
      </c>
      <c r="C8380" s="6">
        <v>6</v>
      </c>
      <c r="D8380" s="6">
        <f>A8380+B8380+C8380</f>
        <v>36</v>
      </c>
      <c r="E8380" s="5">
        <f>IF(A8380=0,0,A8380*LABOR_HRS_WK_TOM*SEASON_WEEKS*(1+DIM_PCT_TOM)^A8380)</f>
        <v>3389.5026468586834</v>
      </c>
      <c r="F8380" s="5">
        <f>IF(B8380=0,0,B8380*LABOR_HRS_WK_CAR*SEASON_WEEKS*(1+DIM_PCT_CAR)^B8380)</f>
        <v>842.21570756151152</v>
      </c>
      <c r="G8380" s="5">
        <f>IF(C8380=0,0,C8380*LABOR_HRS_WK_MES*SEASON_WEEKS*(1+DIM_PCT_MES)^C8380)</f>
        <v>290.89345874736773</v>
      </c>
      <c r="H8380" s="5">
        <f>E8380+F8380+G8380</f>
        <v>4522.611813167563</v>
      </c>
      <c r="I8380" s="5">
        <f>MIN(H8380,FARMER_HRS)</f>
        <v>720</v>
      </c>
      <c r="J8380" s="5">
        <f>MAX(0,H8380-FARMER_HRS)</f>
        <v>3802.611813167563</v>
      </c>
      <c r="K8380" s="2">
        <f>I8380*FARMER_RATE+J8380*TEMP_WORKER_RATE</f>
        <v>91017.56620082575</v>
      </c>
      <c r="L8380" s="2">
        <f>A8380*PRICE_TOM+B8380*PRICE_CAR+C8380*PRICE_MES</f>
        <v>159492</v>
      </c>
      <c r="M8380" s="2">
        <f>A8380*FERT_BED_TOM+B8380*FERT_BED_CAR+C8380*FERT_BED_MES</f>
        <v>23760</v>
      </c>
      <c r="N8380" s="6">
        <f>IF(AND(D8380&lt;=TOTAL_BEDS,J8380&lt;=TEMP_WORKER_MAX*TEMP_WORKER_HRS),1,0)</f>
        <v>1</v>
      </c>
      <c r="O8380" s="2">
        <f>L8380-M8380-K8380-FIXED_COSTS</f>
        <v>24714.43379917425</v>
      </c>
      <c r="P8380" s="2">
        <f>IF(N8380=1,O8380,"")</f>
        <v>24714.43379917425</v>
      </c>
    </row>
    <row r="8381">
      <c r="A8381" s="6">
        <v>12</v>
      </c>
      <c r="B8381" s="6">
        <v>18</v>
      </c>
      <c r="C8381" s="6">
        <v>7</v>
      </c>
      <c r="D8381" s="6">
        <f>A8381+B8381+C8381</f>
        <v>37</v>
      </c>
      <c r="E8381" s="5">
        <f>IF(A8381=0,0,A8381*LABOR_HRS_WK_TOM*SEASON_WEEKS*(1+DIM_PCT_TOM)^A8381)</f>
        <v>3389.5026468586834</v>
      </c>
      <c r="F8381" s="5">
        <f>IF(B8381=0,0,B8381*LABOR_HRS_WK_CAR*SEASON_WEEKS*(1+DIM_PCT_CAR)^B8381)</f>
        <v>842.21570756151152</v>
      </c>
      <c r="G8381" s="5">
        <f>IF(C8381=0,0,C8381*LABOR_HRS_WK_MES*SEASON_WEEKS*(1+DIM_PCT_MES)^C8381)</f>
        <v>343.61789814532818</v>
      </c>
      <c r="H8381" s="5">
        <f>E8381+F8381+G8381</f>
        <v>4575.3362525655239</v>
      </c>
      <c r="I8381" s="5">
        <f>MIN(H8381,FARMER_HRS)</f>
        <v>720</v>
      </c>
      <c r="J8381" s="5">
        <f>MAX(0,H8381-FARMER_HRS)</f>
        <v>3855.3362525655239</v>
      </c>
      <c r="K8381" s="2">
        <f>I8381*FARMER_RATE+J8381*TEMP_WORKER_RATE</f>
        <v>91932.9210514848</v>
      </c>
      <c r="L8381" s="2">
        <f>A8381*PRICE_TOM+B8381*PRICE_CAR+C8381*PRICE_MES</f>
        <v>162192</v>
      </c>
      <c r="M8381" s="2">
        <f>A8381*FERT_BED_TOM+B8381*FERT_BED_CAR+C8381*FERT_BED_MES</f>
        <v>24640</v>
      </c>
      <c r="N8381" s="6">
        <f>IF(AND(D8381&lt;=TOTAL_BEDS,J8381&lt;=TEMP_WORKER_MAX*TEMP_WORKER_HRS),1,0)</f>
        <v>1</v>
      </c>
      <c r="O8381" s="2">
        <f>L8381-M8381-K8381-FIXED_COSTS</f>
        <v>25619.078948515205</v>
      </c>
      <c r="P8381" s="2">
        <f>IF(N8381=1,O8381,"")</f>
        <v>25619.078948515205</v>
      </c>
    </row>
    <row r="8382">
      <c r="A8382" s="6">
        <v>12</v>
      </c>
      <c r="B8382" s="6">
        <v>18</v>
      </c>
      <c r="C8382" s="6">
        <v>8</v>
      </c>
      <c r="D8382" s="6">
        <f>A8382+B8382+C8382</f>
        <v>38</v>
      </c>
      <c r="E8382" s="5">
        <f>IF(A8382=0,0,A8382*LABOR_HRS_WK_TOM*SEASON_WEEKS*(1+DIM_PCT_TOM)^A8382)</f>
        <v>3389.5026468586834</v>
      </c>
      <c r="F8382" s="5">
        <f>IF(B8382=0,0,B8382*LABOR_HRS_WK_CAR*SEASON_WEEKS*(1+DIM_PCT_CAR)^B8382)</f>
        <v>842.21570756151152</v>
      </c>
      <c r="G8382" s="5">
        <f>IF(C8382=0,0,C8382*LABOR_HRS_WK_MES*SEASON_WEEKS*(1+DIM_PCT_MES)^C8382)</f>
        <v>397.61499642530833</v>
      </c>
      <c r="H8382" s="5">
        <f>E8382+F8382+G8382</f>
        <v>4629.3333508455034</v>
      </c>
      <c r="I8382" s="5">
        <f>MIN(H8382,FARMER_HRS)</f>
        <v>720</v>
      </c>
      <c r="J8382" s="5">
        <f>MAX(0,H8382-FARMER_HRS)</f>
        <v>3909.3333508455034</v>
      </c>
      <c r="K8382" s="2">
        <f>I8382*FARMER_RATE+J8382*TEMP_WORKER_RATE</f>
        <v>92870.3706744011</v>
      </c>
      <c r="L8382" s="2">
        <f>A8382*PRICE_TOM+B8382*PRICE_CAR+C8382*PRICE_MES</f>
        <v>164892</v>
      </c>
      <c r="M8382" s="2">
        <f>A8382*FERT_BED_TOM+B8382*FERT_BED_CAR+C8382*FERT_BED_MES</f>
        <v>25520</v>
      </c>
      <c r="N8382" s="6">
        <f>IF(AND(D8382&lt;=TOTAL_BEDS,J8382&lt;=TEMP_WORKER_MAX*TEMP_WORKER_HRS),1,0)</f>
        <v>1</v>
      </c>
      <c r="O8382" s="2">
        <f>L8382-M8382-K8382-FIXED_COSTS</f>
        <v>26501.6293255989</v>
      </c>
      <c r="P8382" s="2">
        <f>IF(N8382=1,O8382,"")</f>
        <v>26501.6293255989</v>
      </c>
    </row>
    <row r="8383">
      <c r="A8383" s="6">
        <v>12</v>
      </c>
      <c r="B8383" s="6">
        <v>18</v>
      </c>
      <c r="C8383" s="6">
        <v>9</v>
      </c>
      <c r="D8383" s="6">
        <f>A8383+B8383+C8383</f>
        <v>39</v>
      </c>
      <c r="E8383" s="5">
        <f>IF(A8383=0,0,A8383*LABOR_HRS_WK_TOM*SEASON_WEEKS*(1+DIM_PCT_TOM)^A8383)</f>
        <v>3389.5026468586834</v>
      </c>
      <c r="F8383" s="5">
        <f>IF(B8383=0,0,B8383*LABOR_HRS_WK_CAR*SEASON_WEEKS*(1+DIM_PCT_CAR)^B8383)</f>
        <v>842.21570756151152</v>
      </c>
      <c r="G8383" s="5">
        <f>IF(C8383=0,0,C8383*LABOR_HRS_WK_MES*SEASON_WEEKS*(1+DIM_PCT_MES)^C8383)</f>
        <v>452.90833186570273</v>
      </c>
      <c r="H8383" s="5">
        <f>E8383+F8383+G8383</f>
        <v>4684.6266862858984</v>
      </c>
      <c r="I8383" s="5">
        <f>MIN(H8383,FARMER_HRS)</f>
        <v>720</v>
      </c>
      <c r="J8383" s="5">
        <f>MAX(0,H8383-FARMER_HRS)</f>
        <v>3964.6266862858984</v>
      </c>
      <c r="K8383" s="2">
        <f>I8383*FARMER_RATE+J8383*TEMP_WORKER_RATE</f>
        <v>93830.324414685732</v>
      </c>
      <c r="L8383" s="2">
        <f>A8383*PRICE_TOM+B8383*PRICE_CAR+C8383*PRICE_MES</f>
        <v>167592</v>
      </c>
      <c r="M8383" s="2">
        <f>A8383*FERT_BED_TOM+B8383*FERT_BED_CAR+C8383*FERT_BED_MES</f>
        <v>26400</v>
      </c>
      <c r="N8383" s="6">
        <f>IF(AND(D8383&lt;=TOTAL_BEDS,J8383&lt;=TEMP_WORKER_MAX*TEMP_WORKER_HRS),1,0)</f>
        <v>1</v>
      </c>
      <c r="O8383" s="2">
        <f>L8383-M8383-K8383-FIXED_COSTS</f>
        <v>27361.675585314268</v>
      </c>
      <c r="P8383" s="2">
        <f>IF(N8383=1,O8383,"")</f>
        <v>27361.675585314268</v>
      </c>
    </row>
    <row r="8384">
      <c r="A8384" s="6">
        <v>12</v>
      </c>
      <c r="B8384" s="6">
        <v>18</v>
      </c>
      <c r="C8384" s="6">
        <v>10</v>
      </c>
      <c r="D8384" s="6">
        <f>A8384+B8384+C8384</f>
        <v>40</v>
      </c>
      <c r="E8384" s="5">
        <f>IF(A8384=0,0,A8384*LABOR_HRS_WK_TOM*SEASON_WEEKS*(1+DIM_PCT_TOM)^A8384)</f>
        <v>3389.5026468586834</v>
      </c>
      <c r="F8384" s="5">
        <f>IF(B8384=0,0,B8384*LABOR_HRS_WK_CAR*SEASON_WEEKS*(1+DIM_PCT_CAR)^B8384)</f>
        <v>842.21570756151152</v>
      </c>
      <c r="G8384" s="5">
        <f>IF(C8384=0,0,C8384*LABOR_HRS_WK_MES*SEASON_WEEKS*(1+DIM_PCT_MES)^C8384)</f>
        <v>509.52187334891551</v>
      </c>
      <c r="H8384" s="5">
        <f>E8384+F8384+G8384</f>
        <v>4741.2402277691108</v>
      </c>
      <c r="I8384" s="5">
        <f>MIN(H8384,FARMER_HRS)</f>
        <v>720</v>
      </c>
      <c r="J8384" s="5">
        <f>MAX(0,H8384-FARMER_HRS)</f>
        <v>4021.2402277691108</v>
      </c>
      <c r="K8384" s="2">
        <f>I8384*FARMER_RATE+J8384*TEMP_WORKER_RATE</f>
        <v>94813.19839876928</v>
      </c>
      <c r="L8384" s="2">
        <f>A8384*PRICE_TOM+B8384*PRICE_CAR+C8384*PRICE_MES</f>
        <v>170292</v>
      </c>
      <c r="M8384" s="2">
        <f>A8384*FERT_BED_TOM+B8384*FERT_BED_CAR+C8384*FERT_BED_MES</f>
        <v>27280</v>
      </c>
      <c r="N8384" s="6">
        <f>IF(AND(D8384&lt;=TOTAL_BEDS,J8384&lt;=TEMP_WORKER_MAX*TEMP_WORKER_HRS),1,0)</f>
        <v>1</v>
      </c>
      <c r="O8384" s="2">
        <f>L8384-M8384-K8384-FIXED_COSTS</f>
        <v>28198.80160123072</v>
      </c>
      <c r="P8384" s="2">
        <f>IF(N8384=1,O8384,"")</f>
        <v>28198.80160123072</v>
      </c>
    </row>
    <row r="8385">
      <c r="A8385" s="6">
        <v>12</v>
      </c>
      <c r="B8385" s="6">
        <v>18</v>
      </c>
      <c r="C8385" s="6">
        <v>11</v>
      </c>
      <c r="D8385" s="6">
        <f>A8385+B8385+C8385</f>
        <v>41</v>
      </c>
      <c r="E8385" s="5">
        <f>IF(A8385=0,0,A8385*LABOR_HRS_WK_TOM*SEASON_WEEKS*(1+DIM_PCT_TOM)^A8385)</f>
        <v>3389.5026468586834</v>
      </c>
      <c r="F8385" s="5">
        <f>IF(B8385=0,0,B8385*LABOR_HRS_WK_CAR*SEASON_WEEKS*(1+DIM_PCT_CAR)^B8385)</f>
        <v>842.21570756151152</v>
      </c>
      <c r="G8385" s="5">
        <f>IF(C8385=0,0,C8385*LABOR_HRS_WK_MES*SEASON_WEEKS*(1+DIM_PCT_MES)^C8385)</f>
        <v>567.47998644235463</v>
      </c>
      <c r="H8385" s="5">
        <f>E8385+F8385+G8385</f>
        <v>4799.19834086255</v>
      </c>
      <c r="I8385" s="5">
        <f>MIN(H8385,FARMER_HRS)</f>
        <v>720</v>
      </c>
      <c r="J8385" s="5">
        <f>MAX(0,H8385-FARMER_HRS)</f>
        <v>4079.19834086255</v>
      </c>
      <c r="K8385" s="2">
        <f>I8385*FARMER_RATE+J8385*TEMP_WORKER_RATE</f>
        <v>95819.415639974832</v>
      </c>
      <c r="L8385" s="2">
        <f>A8385*PRICE_TOM+B8385*PRICE_CAR+C8385*PRICE_MES</f>
        <v>172992</v>
      </c>
      <c r="M8385" s="2">
        <f>A8385*FERT_BED_TOM+B8385*FERT_BED_CAR+C8385*FERT_BED_MES</f>
        <v>28160</v>
      </c>
      <c r="N8385" s="6">
        <f>IF(AND(D8385&lt;=TOTAL_BEDS,J8385&lt;=TEMP_WORKER_MAX*TEMP_WORKER_HRS),1,0)</f>
        <v>1</v>
      </c>
      <c r="O8385" s="2">
        <f>L8385-M8385-K8385-FIXED_COSTS</f>
        <v>29012.584360025168</v>
      </c>
      <c r="P8385" s="2">
        <f>IF(N8385=1,O8385,"")</f>
        <v>29012.584360025168</v>
      </c>
    </row>
    <row r="8386">
      <c r="A8386" s="6">
        <v>12</v>
      </c>
      <c r="B8386" s="6">
        <v>18</v>
      </c>
      <c r="C8386" s="6">
        <v>12</v>
      </c>
      <c r="D8386" s="6">
        <f>A8386+B8386+C8386</f>
        <v>42</v>
      </c>
      <c r="E8386" s="5">
        <f>IF(A8386=0,0,A8386*LABOR_HRS_WK_TOM*SEASON_WEEKS*(1+DIM_PCT_TOM)^A8386)</f>
        <v>3389.5026468586834</v>
      </c>
      <c r="F8386" s="5">
        <f>IF(B8386=0,0,B8386*LABOR_HRS_WK_CAR*SEASON_WEEKS*(1+DIM_PCT_CAR)^B8386)</f>
        <v>842.21570756151152</v>
      </c>
      <c r="G8386" s="5">
        <f>IF(C8386=0,0,C8386*LABOR_HRS_WK_MES*SEASON_WEEKS*(1+DIM_PCT_MES)^C8386)</f>
        <v>626.807439570419</v>
      </c>
      <c r="H8386" s="5">
        <f>E8386+F8386+G8386</f>
        <v>4858.5257939906141</v>
      </c>
      <c r="I8386" s="5">
        <f>MIN(H8386,FARMER_HRS)</f>
        <v>720</v>
      </c>
      <c r="J8386" s="5">
        <f>MAX(0,H8386-FARMER_HRS)</f>
        <v>4138.5257939906141</v>
      </c>
      <c r="K8386" s="2">
        <f>I8386*FARMER_RATE+J8386*TEMP_WORKER_RATE</f>
        <v>96849.406145670378</v>
      </c>
      <c r="L8386" s="2">
        <f>A8386*PRICE_TOM+B8386*PRICE_CAR+C8386*PRICE_MES</f>
        <v>175692</v>
      </c>
      <c r="M8386" s="2">
        <f>A8386*FERT_BED_TOM+B8386*FERT_BED_CAR+C8386*FERT_BED_MES</f>
        <v>29040</v>
      </c>
      <c r="N8386" s="6">
        <f>IF(AND(D8386&lt;=TOTAL_BEDS,J8386&lt;=TEMP_WORKER_MAX*TEMP_WORKER_HRS),1,0)</f>
        <v>1</v>
      </c>
      <c r="O8386" s="2">
        <f>L8386-M8386-K8386-FIXED_COSTS</f>
        <v>29802.593854329622</v>
      </c>
      <c r="P8386" s="2">
        <f>IF(N8386=1,O8386,"")</f>
        <v>29802.593854329622</v>
      </c>
    </row>
    <row r="8387">
      <c r="A8387" s="6">
        <v>12</v>
      </c>
      <c r="B8387" s="6">
        <v>18</v>
      </c>
      <c r="C8387" s="6">
        <v>13</v>
      </c>
      <c r="D8387" s="6">
        <f>A8387+B8387+C8387</f>
        <v>43</v>
      </c>
      <c r="E8387" s="5">
        <f>IF(A8387=0,0,A8387*LABOR_HRS_WK_TOM*SEASON_WEEKS*(1+DIM_PCT_TOM)^A8387)</f>
        <v>3389.5026468586834</v>
      </c>
      <c r="F8387" s="5">
        <f>IF(B8387=0,0,B8387*LABOR_HRS_WK_CAR*SEASON_WEEKS*(1+DIM_PCT_CAR)^B8387)</f>
        <v>842.21570756151152</v>
      </c>
      <c r="G8387" s="5">
        <f>IF(C8387=0,0,C8387*LABOR_HRS_WK_MES*SEASON_WEEKS*(1+DIM_PCT_MES)^C8387)</f>
        <v>687.52941027880331</v>
      </c>
      <c r="H8387" s="5">
        <f>E8387+F8387+G8387</f>
        <v>4919.2477646989983</v>
      </c>
      <c r="I8387" s="5">
        <f>MIN(H8387,FARMER_HRS)</f>
        <v>720</v>
      </c>
      <c r="J8387" s="5">
        <f>MAX(0,H8387-FARMER_HRS)</f>
        <v>4199.2477646989983</v>
      </c>
      <c r="K8387" s="2">
        <f>I8387*FARMER_RATE+J8387*TEMP_WORKER_RATE</f>
        <v>97903.60702602427</v>
      </c>
      <c r="L8387" s="2">
        <f>A8387*PRICE_TOM+B8387*PRICE_CAR+C8387*PRICE_MES</f>
        <v>178392</v>
      </c>
      <c r="M8387" s="2">
        <f>A8387*FERT_BED_TOM+B8387*FERT_BED_CAR+C8387*FERT_BED_MES</f>
        <v>29920</v>
      </c>
      <c r="N8387" s="6">
        <f>IF(AND(D8387&lt;=TOTAL_BEDS,J8387&lt;=TEMP_WORKER_MAX*TEMP_WORKER_HRS),1,0)</f>
        <v>1</v>
      </c>
      <c r="O8387" s="2">
        <f>L8387-M8387-K8387-FIXED_COSTS</f>
        <v>30568.39297397573</v>
      </c>
      <c r="P8387" s="2">
        <f>IF(N8387=1,O8387,"")</f>
        <v>30568.39297397573</v>
      </c>
    </row>
    <row r="8388">
      <c r="A8388" s="6">
        <v>12</v>
      </c>
      <c r="B8388" s="6">
        <v>18</v>
      </c>
      <c r="C8388" s="6">
        <v>14</v>
      </c>
      <c r="D8388" s="6">
        <f>A8388+B8388+C8388</f>
        <v>44</v>
      </c>
      <c r="E8388" s="5">
        <f>IF(A8388=0,0,A8388*LABOR_HRS_WK_TOM*SEASON_WEEKS*(1+DIM_PCT_TOM)^A8388)</f>
        <v>3389.5026468586834</v>
      </c>
      <c r="F8388" s="5">
        <f>IF(B8388=0,0,B8388*LABOR_HRS_WK_CAR*SEASON_WEEKS*(1+DIM_PCT_CAR)^B8388)</f>
        <v>842.21570756151152</v>
      </c>
      <c r="G8388" s="5">
        <f>IF(C8388=0,0,C8388*LABOR_HRS_WK_MES*SEASON_WEEKS*(1+DIM_PCT_MES)^C8388)</f>
        <v>749.67149159246435</v>
      </c>
      <c r="H8388" s="5">
        <f>E8388+F8388+G8388</f>
        <v>4981.3898460126593</v>
      </c>
      <c r="I8388" s="5">
        <f>MIN(H8388,FARMER_HRS)</f>
        <v>720</v>
      </c>
      <c r="J8388" s="5">
        <f>MAX(0,H8388-FARMER_HRS)</f>
        <v>4261.3898460126593</v>
      </c>
      <c r="K8388" s="2">
        <f>I8388*FARMER_RATE+J8388*TEMP_WORKER_RATE</f>
        <v>98982.462604386441</v>
      </c>
      <c r="L8388" s="2">
        <f>A8388*PRICE_TOM+B8388*PRICE_CAR+C8388*PRICE_MES</f>
        <v>181092</v>
      </c>
      <c r="M8388" s="2">
        <f>A8388*FERT_BED_TOM+B8388*FERT_BED_CAR+C8388*FERT_BED_MES</f>
        <v>30800</v>
      </c>
      <c r="N8388" s="6">
        <f>IF(AND(D8388&lt;=TOTAL_BEDS,J8388&lt;=TEMP_WORKER_MAX*TEMP_WORKER_HRS),1,0)</f>
        <v>1</v>
      </c>
      <c r="O8388" s="2">
        <f>L8388-M8388-K8388-FIXED_COSTS</f>
        <v>31309.537395613559</v>
      </c>
      <c r="P8388" s="2">
        <f>IF(N8388=1,O8388,"")</f>
        <v>31309.537395613559</v>
      </c>
    </row>
    <row r="8389">
      <c r="A8389" s="6">
        <v>12</v>
      </c>
      <c r="B8389" s="6">
        <v>18</v>
      </c>
      <c r="C8389" s="6">
        <v>15</v>
      </c>
      <c r="D8389" s="6">
        <f>A8389+B8389+C8389</f>
        <v>45</v>
      </c>
      <c r="E8389" s="5">
        <f>IF(A8389=0,0,A8389*LABOR_HRS_WK_TOM*SEASON_WEEKS*(1+DIM_PCT_TOM)^A8389)</f>
        <v>3389.5026468586834</v>
      </c>
      <c r="F8389" s="5">
        <f>IF(B8389=0,0,B8389*LABOR_HRS_WK_CAR*SEASON_WEEKS*(1+DIM_PCT_CAR)^B8389)</f>
        <v>842.21570756151152</v>
      </c>
      <c r="G8389" s="5">
        <f>IF(C8389=0,0,C8389*LABOR_HRS_WK_MES*SEASON_WEEKS*(1+DIM_PCT_MES)^C8389)</f>
        <v>813.25969846861074</v>
      </c>
      <c r="H8389" s="5">
        <f>E8389+F8389+G8389</f>
        <v>5044.9780528888059</v>
      </c>
      <c r="I8389" s="5">
        <f>MIN(H8389,FARMER_HRS)</f>
        <v>720</v>
      </c>
      <c r="J8389" s="5">
        <f>MAX(0,H8389-FARMER_HRS)</f>
        <v>4324.9780528888059</v>
      </c>
      <c r="K8389" s="2">
        <f>I8389*FARMER_RATE+J8389*TEMP_WORKER_RATE</f>
        <v>100086.42452931954</v>
      </c>
      <c r="L8389" s="2">
        <f>A8389*PRICE_TOM+B8389*PRICE_CAR+C8389*PRICE_MES</f>
        <v>183792</v>
      </c>
      <c r="M8389" s="2">
        <f>A8389*FERT_BED_TOM+B8389*FERT_BED_CAR+C8389*FERT_BED_MES</f>
        <v>31680</v>
      </c>
      <c r="N8389" s="6">
        <f>IF(AND(D8389&lt;=TOTAL_BEDS,J8389&lt;=TEMP_WORKER_MAX*TEMP_WORKER_HRS),1,0)</f>
        <v>1</v>
      </c>
      <c r="O8389" s="2">
        <f>L8389-M8389-K8389-FIXED_COSTS</f>
        <v>32025.575470680458</v>
      </c>
      <c r="P8389" s="2">
        <f>IF(N8389=1,O8389,"")</f>
        <v>32025.575470680458</v>
      </c>
    </row>
    <row r="8390">
      <c r="A8390" s="6">
        <v>12</v>
      </c>
      <c r="B8390" s="6">
        <v>18</v>
      </c>
      <c r="C8390" s="6">
        <v>16</v>
      </c>
      <c r="D8390" s="6">
        <f>A8390+B8390+C8390</f>
        <v>46</v>
      </c>
      <c r="E8390" s="5">
        <f>IF(A8390=0,0,A8390*LABOR_HRS_WK_TOM*SEASON_WEEKS*(1+DIM_PCT_TOM)^A8390)</f>
        <v>3389.5026468586834</v>
      </c>
      <c r="F8390" s="5">
        <f>IF(B8390=0,0,B8390*LABOR_HRS_WK_CAR*SEASON_WEEKS*(1+DIM_PCT_CAR)^B8390)</f>
        <v>842.21570756151152</v>
      </c>
      <c r="G8390" s="5">
        <f>IF(C8390=0,0,C8390*LABOR_HRS_WK_MES*SEASON_WEEKS*(1+DIM_PCT_MES)^C8390)</f>
        <v>878.32047434609967</v>
      </c>
      <c r="H8390" s="5">
        <f>E8390+F8390+G8390</f>
        <v>5110.0388287662954</v>
      </c>
      <c r="I8390" s="5">
        <f>MIN(H8390,FARMER_HRS)</f>
        <v>720</v>
      </c>
      <c r="J8390" s="5">
        <f>MAX(0,H8390-FARMER_HRS)</f>
        <v>4390.0388287662954</v>
      </c>
      <c r="K8390" s="2">
        <f>I8390*FARMER_RATE+J8390*TEMP_WORKER_RATE</f>
        <v>101215.95188830374</v>
      </c>
      <c r="L8390" s="2">
        <f>A8390*PRICE_TOM+B8390*PRICE_CAR+C8390*PRICE_MES</f>
        <v>186492</v>
      </c>
      <c r="M8390" s="2">
        <f>A8390*FERT_BED_TOM+B8390*FERT_BED_CAR+C8390*FERT_BED_MES</f>
        <v>32560</v>
      </c>
      <c r="N8390" s="6">
        <f>IF(AND(D8390&lt;=TOTAL_BEDS,J8390&lt;=TEMP_WORKER_MAX*TEMP_WORKER_HRS),1,0)</f>
        <v>1</v>
      </c>
      <c r="O8390" s="2">
        <f>L8390-M8390-K8390-FIXED_COSTS</f>
        <v>32716.048111696262</v>
      </c>
      <c r="P8390" s="2">
        <f>IF(N8390=1,O8390,"")</f>
        <v>32716.048111696262</v>
      </c>
    </row>
    <row r="8391">
      <c r="A8391" s="6">
        <v>12</v>
      </c>
      <c r="B8391" s="6">
        <v>18</v>
      </c>
      <c r="C8391" s="6">
        <v>17</v>
      </c>
      <c r="D8391" s="6">
        <f>A8391+B8391+C8391</f>
        <v>47</v>
      </c>
      <c r="E8391" s="5">
        <f>IF(A8391=0,0,A8391*LABOR_HRS_WK_TOM*SEASON_WEEKS*(1+DIM_PCT_TOM)^A8391)</f>
        <v>3389.5026468586834</v>
      </c>
      <c r="F8391" s="5">
        <f>IF(B8391=0,0,B8391*LABOR_HRS_WK_CAR*SEASON_WEEKS*(1+DIM_PCT_CAR)^B8391)</f>
        <v>842.21570756151152</v>
      </c>
      <c r="G8391" s="5">
        <f>IF(C8391=0,0,C8391*LABOR_HRS_WK_MES*SEASON_WEEKS*(1+DIM_PCT_MES)^C8391)</f>
        <v>944.88069779263992</v>
      </c>
      <c r="H8391" s="5">
        <f>E8391+F8391+G8391</f>
        <v>5176.599052212835</v>
      </c>
      <c r="I8391" s="5">
        <f>MIN(H8391,FARMER_HRS)</f>
        <v>720</v>
      </c>
      <c r="J8391" s="5">
        <f>MAX(0,H8391-FARMER_HRS)</f>
        <v>4456.599052212835</v>
      </c>
      <c r="K8391" s="2">
        <f>I8391*FARMER_RATE+J8391*TEMP_WORKER_RATE</f>
        <v>102371.51132313949</v>
      </c>
      <c r="L8391" s="2">
        <f>A8391*PRICE_TOM+B8391*PRICE_CAR+C8391*PRICE_MES</f>
        <v>189192</v>
      </c>
      <c r="M8391" s="2">
        <f>A8391*FERT_BED_TOM+B8391*FERT_BED_CAR+C8391*FERT_BED_MES</f>
        <v>33440</v>
      </c>
      <c r="N8391" s="6">
        <f>IF(AND(D8391&lt;=TOTAL_BEDS,J8391&lt;=TEMP_WORKER_MAX*TEMP_WORKER_HRS),1,0)</f>
        <v>1</v>
      </c>
      <c r="O8391" s="2">
        <f>L8391-M8391-K8391-FIXED_COSTS</f>
        <v>33380.488676860507</v>
      </c>
      <c r="P8391" s="2">
        <f>IF(N8391=1,O8391,"")</f>
        <v>33380.488676860507</v>
      </c>
    </row>
    <row r="8392">
      <c r="A8392" s="6">
        <v>12</v>
      </c>
      <c r="B8392" s="6">
        <v>18</v>
      </c>
      <c r="C8392" s="6">
        <v>18</v>
      </c>
      <c r="D8392" s="6">
        <f>A8392+B8392+C8392</f>
        <v>48</v>
      </c>
      <c r="E8392" s="5">
        <f>IF(A8392=0,0,A8392*LABOR_HRS_WK_TOM*SEASON_WEEKS*(1+DIM_PCT_TOM)^A8392)</f>
        <v>3389.5026468586834</v>
      </c>
      <c r="F8392" s="5">
        <f>IF(B8392=0,0,B8392*LABOR_HRS_WK_CAR*SEASON_WEEKS*(1+DIM_PCT_CAR)^B8392)</f>
        <v>842.21570756151152</v>
      </c>
      <c r="G8392" s="5">
        <f>IF(C8392=0,0,C8392*LABOR_HRS_WK_MES*SEASON_WEEKS*(1+DIM_PCT_MES)^C8392)</f>
        <v>1012.9676892512272</v>
      </c>
      <c r="H8392" s="5">
        <f>E8392+F8392+G8392</f>
        <v>5244.6860436714223</v>
      </c>
      <c r="I8392" s="5">
        <f>MIN(H8392,FARMER_HRS)</f>
        <v>720</v>
      </c>
      <c r="J8392" s="5">
        <f>MAX(0,H8392-FARMER_HRS)</f>
        <v>4524.6860436714223</v>
      </c>
      <c r="K8392" s="2">
        <f>I8392*FARMER_RATE+J8392*TEMP_WORKER_RATE</f>
        <v>103553.5771470733</v>
      </c>
      <c r="L8392" s="2">
        <f>A8392*PRICE_TOM+B8392*PRICE_CAR+C8392*PRICE_MES</f>
        <v>191892</v>
      </c>
      <c r="M8392" s="2">
        <f>A8392*FERT_BED_TOM+B8392*FERT_BED_CAR+C8392*FERT_BED_MES</f>
        <v>34320</v>
      </c>
      <c r="N8392" s="6">
        <f>IF(AND(D8392&lt;=TOTAL_BEDS,J8392&lt;=TEMP_WORKER_MAX*TEMP_WORKER_HRS),1,0)</f>
        <v>1</v>
      </c>
      <c r="O8392" s="2">
        <f>L8392-M8392-K8392-FIXED_COSTS</f>
        <v>34018.4228529267</v>
      </c>
      <c r="P8392" s="2">
        <f>IF(N8392=1,O8392,"")</f>
        <v>34018.4228529267</v>
      </c>
    </row>
    <row r="8393">
      <c r="A8393" s="6">
        <v>12</v>
      </c>
      <c r="B8393" s="6">
        <v>18</v>
      </c>
      <c r="C8393" s="6">
        <v>19</v>
      </c>
      <c r="D8393" s="6">
        <f>A8393+B8393+C8393</f>
        <v>49</v>
      </c>
      <c r="E8393" s="5">
        <f>IF(A8393=0,0,A8393*LABOR_HRS_WK_TOM*SEASON_WEEKS*(1+DIM_PCT_TOM)^A8393)</f>
        <v>3389.5026468586834</v>
      </c>
      <c r="F8393" s="5">
        <f>IF(B8393=0,0,B8393*LABOR_HRS_WK_CAR*SEASON_WEEKS*(1+DIM_PCT_CAR)^B8393)</f>
        <v>842.21570756151152</v>
      </c>
      <c r="G8393" s="5">
        <f>IF(C8393=0,0,C8393*LABOR_HRS_WK_MES*SEASON_WEEKS*(1+DIM_PCT_MES)^C8393)</f>
        <v>1082.6092178872491</v>
      </c>
      <c r="H8393" s="5">
        <f>E8393+F8393+G8393</f>
        <v>5314.3275723074439</v>
      </c>
      <c r="I8393" s="5">
        <f>MIN(H8393,FARMER_HRS)</f>
        <v>720</v>
      </c>
      <c r="J8393" s="5">
        <f>MAX(0,H8393-FARMER_HRS)</f>
        <v>4594.3275723074439</v>
      </c>
      <c r="K8393" s="2">
        <f>I8393*FARMER_RATE+J8393*TEMP_WORKER_RATE</f>
        <v>104762.6314636709</v>
      </c>
      <c r="L8393" s="2">
        <f>A8393*PRICE_TOM+B8393*PRICE_CAR+C8393*PRICE_MES</f>
        <v>194592</v>
      </c>
      <c r="M8393" s="2">
        <f>A8393*FERT_BED_TOM+B8393*FERT_BED_CAR+C8393*FERT_BED_MES</f>
        <v>35200</v>
      </c>
      <c r="N8393" s="6">
        <f>IF(AND(D8393&lt;=TOTAL_BEDS,J8393&lt;=TEMP_WORKER_MAX*TEMP_WORKER_HRS),1,0)</f>
        <v>1</v>
      </c>
      <c r="O8393" s="2">
        <f>L8393-M8393-K8393-FIXED_COSTS</f>
        <v>34629.3685363291</v>
      </c>
      <c r="P8393" s="2">
        <f>IF(N8393=1,O8393,"")</f>
        <v>34629.3685363291</v>
      </c>
    </row>
    <row r="8394">
      <c r="A8394" s="6">
        <v>12</v>
      </c>
      <c r="B8394" s="6">
        <v>18</v>
      </c>
      <c r="C8394" s="6">
        <v>20</v>
      </c>
      <c r="D8394" s="6">
        <f>A8394+B8394+C8394</f>
        <v>50</v>
      </c>
      <c r="E8394" s="5">
        <f>IF(A8394=0,0,A8394*LABOR_HRS_WK_TOM*SEASON_WEEKS*(1+DIM_PCT_TOM)^A8394)</f>
        <v>3389.5026468586834</v>
      </c>
      <c r="F8394" s="5">
        <f>IF(B8394=0,0,B8394*LABOR_HRS_WK_CAR*SEASON_WEEKS*(1+DIM_PCT_CAR)^B8394)</f>
        <v>842.21570756151152</v>
      </c>
      <c r="G8394" s="5">
        <f>IF(C8394=0,0,C8394*LABOR_HRS_WK_MES*SEASON_WEEKS*(1+DIM_PCT_MES)^C8394)</f>
        <v>1153.8335085377259</v>
      </c>
      <c r="H8394" s="5">
        <f>E8394+F8394+G8394</f>
        <v>5385.551862957921</v>
      </c>
      <c r="I8394" s="5">
        <f>MIN(H8394,FARMER_HRS)</f>
        <v>720</v>
      </c>
      <c r="J8394" s="5">
        <f>MAX(0,H8394-FARMER_HRS)</f>
        <v>4665.551862957921</v>
      </c>
      <c r="K8394" s="2">
        <f>I8394*FARMER_RATE+J8394*TEMP_WORKER_RATE</f>
        <v>105999.16428746391</v>
      </c>
      <c r="L8394" s="2">
        <f>A8394*PRICE_TOM+B8394*PRICE_CAR+C8394*PRICE_MES</f>
        <v>197292</v>
      </c>
      <c r="M8394" s="2">
        <f>A8394*FERT_BED_TOM+B8394*FERT_BED_CAR+C8394*FERT_BED_MES</f>
        <v>36080</v>
      </c>
      <c r="N8394" s="6">
        <f>IF(AND(D8394&lt;=TOTAL_BEDS,J8394&lt;=TEMP_WORKER_MAX*TEMP_WORKER_HRS),1,0)</f>
        <v>1</v>
      </c>
      <c r="O8394" s="2">
        <f>L8394-M8394-K8394-FIXED_COSTS</f>
        <v>35212.835712536093</v>
      </c>
      <c r="P8394" s="2">
        <f>IF(N8394=1,O8394,"")</f>
        <v>35212.835712536093</v>
      </c>
    </row>
    <row r="8395">
      <c r="A8395" s="6">
        <v>12</v>
      </c>
      <c r="B8395" s="6">
        <v>18</v>
      </c>
      <c r="C8395" s="6">
        <v>21</v>
      </c>
      <c r="D8395" s="6">
        <f>A8395+B8395+C8395</f>
        <v>51</v>
      </c>
      <c r="E8395" s="5">
        <f>IF(A8395=0,0,A8395*LABOR_HRS_WK_TOM*SEASON_WEEKS*(1+DIM_PCT_TOM)^A8395)</f>
        <v>3389.5026468586834</v>
      </c>
      <c r="F8395" s="5">
        <f>IF(B8395=0,0,B8395*LABOR_HRS_WK_CAR*SEASON_WEEKS*(1+DIM_PCT_CAR)^B8395)</f>
        <v>842.21570756151152</v>
      </c>
      <c r="G8395" s="5">
        <f>IF(C8395=0,0,C8395*LABOR_HRS_WK_MES*SEASON_WEEKS*(1+DIM_PCT_MES)^C8395)</f>
        <v>1226.6692487641699</v>
      </c>
      <c r="H8395" s="5">
        <f>E8395+F8395+G8395</f>
        <v>5458.3876031843647</v>
      </c>
      <c r="I8395" s="5">
        <f>MIN(H8395,FARMER_HRS)</f>
        <v>720</v>
      </c>
      <c r="J8395" s="5">
        <f>MAX(0,H8395-FARMER_HRS)</f>
        <v>4738.3876031843647</v>
      </c>
      <c r="K8395" s="2">
        <f>I8395*FARMER_RATE+J8395*TEMP_WORKER_RATE</f>
        <v>107263.67366639522</v>
      </c>
      <c r="L8395" s="2">
        <f>A8395*PRICE_TOM+B8395*PRICE_CAR+C8395*PRICE_MES</f>
        <v>199992</v>
      </c>
      <c r="M8395" s="2">
        <f>A8395*FERT_BED_TOM+B8395*FERT_BED_CAR+C8395*FERT_BED_MES</f>
        <v>36960</v>
      </c>
      <c r="N8395" s="6">
        <f>IF(AND(D8395&lt;=TOTAL_BEDS,J8395&lt;=TEMP_WORKER_MAX*TEMP_WORKER_HRS),1,0)</f>
        <v>1</v>
      </c>
      <c r="O8395" s="2">
        <f>L8395-M8395-K8395-FIXED_COSTS</f>
        <v>35768.326333604782</v>
      </c>
      <c r="P8395" s="2">
        <f>IF(N8395=1,O8395,"")</f>
        <v>35768.326333604782</v>
      </c>
    </row>
    <row r="8396">
      <c r="A8396" s="6">
        <v>12</v>
      </c>
      <c r="B8396" s="6">
        <v>18</v>
      </c>
      <c r="C8396" s="6">
        <v>22</v>
      </c>
      <c r="D8396" s="6">
        <f>A8396+B8396+C8396</f>
        <v>52</v>
      </c>
      <c r="E8396" s="5">
        <f>IF(A8396=0,0,A8396*LABOR_HRS_WK_TOM*SEASON_WEEKS*(1+DIM_PCT_TOM)^A8396)</f>
        <v>3389.5026468586834</v>
      </c>
      <c r="F8396" s="5">
        <f>IF(B8396=0,0,B8396*LABOR_HRS_WK_CAR*SEASON_WEEKS*(1+DIM_PCT_CAR)^B8396)</f>
        <v>842.21570756151152</v>
      </c>
      <c r="G8396" s="5">
        <f>IF(C8396=0,0,C8396*LABOR_HRS_WK_MES*SEASON_WEEKS*(1+DIM_PCT_MES)^C8396)</f>
        <v>1301.1455960105659</v>
      </c>
      <c r="H8396" s="5">
        <f>E8396+F8396+G8396</f>
        <v>5532.8639504307612</v>
      </c>
      <c r="I8396" s="5">
        <f>MIN(H8396,FARMER_HRS)</f>
        <v>720</v>
      </c>
      <c r="J8396" s="5">
        <f>MAX(0,H8396-FARMER_HRS)</f>
        <v>4812.8639504307612</v>
      </c>
      <c r="K8396" s="2">
        <f>I8396*FARMER_RATE+J8396*TEMP_WORKER_RATE</f>
        <v>108556.6658060896</v>
      </c>
      <c r="L8396" s="2">
        <f>A8396*PRICE_TOM+B8396*PRICE_CAR+C8396*PRICE_MES</f>
        <v>202692</v>
      </c>
      <c r="M8396" s="2">
        <f>A8396*FERT_BED_TOM+B8396*FERT_BED_CAR+C8396*FERT_BED_MES</f>
        <v>37840</v>
      </c>
      <c r="N8396" s="6">
        <f>IF(AND(D8396&lt;=TOTAL_BEDS,J8396&lt;=TEMP_WORKER_MAX*TEMP_WORKER_HRS),1,0)</f>
        <v>1</v>
      </c>
      <c r="O8396" s="2">
        <f>L8396-M8396-K8396-FIXED_COSTS</f>
        <v>36295.3341939104</v>
      </c>
      <c r="P8396" s="2">
        <f>IF(N8396=1,O8396,"")</f>
        <v>36295.3341939104</v>
      </c>
    </row>
    <row r="8397">
      <c r="A8397" s="6">
        <v>12</v>
      </c>
      <c r="B8397" s="6">
        <v>18</v>
      </c>
      <c r="C8397" s="6">
        <v>23</v>
      </c>
      <c r="D8397" s="6">
        <f>A8397+B8397+C8397</f>
        <v>53</v>
      </c>
      <c r="E8397" s="5">
        <f>IF(A8397=0,0,A8397*LABOR_HRS_WK_TOM*SEASON_WEEKS*(1+DIM_PCT_TOM)^A8397)</f>
        <v>3389.5026468586834</v>
      </c>
      <c r="F8397" s="5">
        <f>IF(B8397=0,0,B8397*LABOR_HRS_WK_CAR*SEASON_WEEKS*(1+DIM_PCT_CAR)^B8397)</f>
        <v>842.21570756151152</v>
      </c>
      <c r="G8397" s="5">
        <f>IF(C8397=0,0,C8397*LABOR_HRS_WK_MES*SEASON_WEEKS*(1+DIM_PCT_MES)^C8397)</f>
        <v>1377.2921848680023</v>
      </c>
      <c r="H8397" s="5">
        <f>E8397+F8397+G8397</f>
        <v>5609.0105392881978</v>
      </c>
      <c r="I8397" s="5">
        <f>MIN(H8397,FARMER_HRS)</f>
        <v>720</v>
      </c>
      <c r="J8397" s="5">
        <f>MAX(0,H8397-FARMER_HRS)</f>
        <v>4889.0105392881978</v>
      </c>
      <c r="K8397" s="2">
        <f>I8397*FARMER_RATE+J8397*TEMP_WORKER_RATE</f>
        <v>109878.65519597566</v>
      </c>
      <c r="L8397" s="2">
        <f>A8397*PRICE_TOM+B8397*PRICE_CAR+C8397*PRICE_MES</f>
        <v>205392</v>
      </c>
      <c r="M8397" s="2">
        <f>A8397*FERT_BED_TOM+B8397*FERT_BED_CAR+C8397*FERT_BED_MES</f>
        <v>38720</v>
      </c>
      <c r="N8397" s="6">
        <f>IF(AND(D8397&lt;=TOTAL_BEDS,J8397&lt;=TEMP_WORKER_MAX*TEMP_WORKER_HRS),1,0)</f>
        <v>1</v>
      </c>
      <c r="O8397" s="2">
        <f>L8397-M8397-K8397-FIXED_COSTS</f>
        <v>36793.344804024338</v>
      </c>
      <c r="P8397" s="2">
        <f>IF(N8397=1,O8397,"")</f>
        <v>36793.344804024338</v>
      </c>
    </row>
    <row r="8398">
      <c r="A8398" s="6">
        <v>12</v>
      </c>
      <c r="B8398" s="6">
        <v>18</v>
      </c>
      <c r="C8398" s="6">
        <v>24</v>
      </c>
      <c r="D8398" s="6">
        <f>A8398+B8398+C8398</f>
        <v>54</v>
      </c>
      <c r="E8398" s="5">
        <f>IF(A8398=0,0,A8398*LABOR_HRS_WK_TOM*SEASON_WEEKS*(1+DIM_PCT_TOM)^A8398)</f>
        <v>3389.5026468586834</v>
      </c>
      <c r="F8398" s="5">
        <f>IF(B8398=0,0,B8398*LABOR_HRS_WK_CAR*SEASON_WEEKS*(1+DIM_PCT_CAR)^B8398)</f>
        <v>842.21570756151152</v>
      </c>
      <c r="G8398" s="5">
        <f>IF(C8398=0,0,C8398*LABOR_HRS_WK_MES*SEASON_WEEKS*(1+DIM_PCT_MES)^C8398)</f>
        <v>1455.139134447498</v>
      </c>
      <c r="H8398" s="5">
        <f>E8398+F8398+G8398</f>
        <v>5686.8574888676931</v>
      </c>
      <c r="I8398" s="5">
        <f>MIN(H8398,FARMER_HRS)</f>
        <v>720</v>
      </c>
      <c r="J8398" s="5">
        <f>MAX(0,H8398-FARMER_HRS)</f>
        <v>4966.8574888676931</v>
      </c>
      <c r="K8398" s="2">
        <f>I8398*FARMER_RATE+J8398*TEMP_WORKER_RATE</f>
        <v>111230.16473728634</v>
      </c>
      <c r="L8398" s="2">
        <f>A8398*PRICE_TOM+B8398*PRICE_CAR+C8398*PRICE_MES</f>
        <v>208092</v>
      </c>
      <c r="M8398" s="2">
        <f>A8398*FERT_BED_TOM+B8398*FERT_BED_CAR+C8398*FERT_BED_MES</f>
        <v>39600</v>
      </c>
      <c r="N8398" s="6">
        <f>IF(AND(D8398&lt;=TOTAL_BEDS,J8398&lt;=TEMP_WORKER_MAX*TEMP_WORKER_HRS),1,0)</f>
        <v>1</v>
      </c>
      <c r="O8398" s="2">
        <f>L8398-M8398-K8398-FIXED_COSTS</f>
        <v>37261.835262713663</v>
      </c>
      <c r="P8398" s="2">
        <f>IF(N8398=1,O8398,"")</f>
        <v>37261.835262713663</v>
      </c>
    </row>
    <row r="8399">
      <c r="A8399" s="6">
        <v>12</v>
      </c>
      <c r="B8399" s="6">
        <v>18</v>
      </c>
      <c r="C8399" s="6">
        <v>25</v>
      </c>
      <c r="D8399" s="6">
        <f>A8399+B8399+C8399</f>
        <v>55</v>
      </c>
      <c r="E8399" s="5">
        <f>IF(A8399=0,0,A8399*LABOR_HRS_WK_TOM*SEASON_WEEKS*(1+DIM_PCT_TOM)^A8399)</f>
        <v>3389.5026468586834</v>
      </c>
      <c r="F8399" s="5">
        <f>IF(B8399=0,0,B8399*LABOR_HRS_WK_CAR*SEASON_WEEKS*(1+DIM_PCT_CAR)^B8399)</f>
        <v>842.21570756151152</v>
      </c>
      <c r="G8399" s="5">
        <f>IF(C8399=0,0,C8399*LABOR_HRS_WK_MES*SEASON_WEEKS*(1+DIM_PCT_MES)^C8399)</f>
        <v>1534.7170558625955</v>
      </c>
      <c r="H8399" s="5">
        <f>E8399+F8399+G8399</f>
        <v>5766.4354102827911</v>
      </c>
      <c r="I8399" s="5">
        <f>MIN(H8399,FARMER_HRS)</f>
        <v>720</v>
      </c>
      <c r="J8399" s="5">
        <f>MAX(0,H8399-FARMER_HRS)</f>
        <v>5046.4354102827911</v>
      </c>
      <c r="K8399" s="2">
        <f>I8399*FARMER_RATE+J8399*TEMP_WORKER_RATE</f>
        <v>112611.72587296512</v>
      </c>
      <c r="L8399" s="2">
        <f>A8399*PRICE_TOM+B8399*PRICE_CAR+C8399*PRICE_MES</f>
        <v>210792</v>
      </c>
      <c r="M8399" s="2">
        <f>A8399*FERT_BED_TOM+B8399*FERT_BED_CAR+C8399*FERT_BED_MES</f>
        <v>40480</v>
      </c>
      <c r="N8399" s="6">
        <f>IF(AND(D8399&lt;=TOTAL_BEDS,J8399&lt;=TEMP_WORKER_MAX*TEMP_WORKER_HRS),1,0)</f>
        <v>1</v>
      </c>
      <c r="O8399" s="2">
        <f>L8399-M8399-K8399-FIXED_COSTS</f>
        <v>37700.274127034878</v>
      </c>
      <c r="P8399" s="2">
        <f>IF(N8399=1,O8399,"")</f>
        <v>37700.274127034878</v>
      </c>
    </row>
    <row r="8400">
      <c r="A8400" s="6">
        <v>12</v>
      </c>
      <c r="B8400" s="6">
        <v>18</v>
      </c>
      <c r="C8400" s="6">
        <v>26</v>
      </c>
      <c r="D8400" s="6">
        <f>A8400+B8400+C8400</f>
        <v>56</v>
      </c>
      <c r="E8400" s="5">
        <f>IF(A8400=0,0,A8400*LABOR_HRS_WK_TOM*SEASON_WEEKS*(1+DIM_PCT_TOM)^A8400)</f>
        <v>3389.5026468586834</v>
      </c>
      <c r="F8400" s="5">
        <f>IF(B8400=0,0,B8400*LABOR_HRS_WK_CAR*SEASON_WEEKS*(1+DIM_PCT_CAR)^B8400)</f>
        <v>842.21570756151152</v>
      </c>
      <c r="G8400" s="5">
        <f>IF(C8400=0,0,C8400*LABOR_HRS_WK_MES*SEASON_WEEKS*(1+DIM_PCT_MES)^C8400)</f>
        <v>1616.0570598233128</v>
      </c>
      <c r="H8400" s="5">
        <f>E8400+F8400+G8400</f>
        <v>5847.7754142435078</v>
      </c>
      <c r="I8400" s="5">
        <f>MIN(H8400,FARMER_HRS)</f>
        <v>720</v>
      </c>
      <c r="J8400" s="5">
        <f>MAX(0,H8400-FARMER_HRS)</f>
        <v>5127.7754142435078</v>
      </c>
      <c r="K8400" s="2">
        <f>I8400*FARMER_RATE+J8400*TEMP_WORKER_RATE</f>
        <v>114023.87871950534</v>
      </c>
      <c r="L8400" s="2">
        <f>A8400*PRICE_TOM+B8400*PRICE_CAR+C8400*PRICE_MES</f>
        <v>213492</v>
      </c>
      <c r="M8400" s="2">
        <f>A8400*FERT_BED_TOM+B8400*FERT_BED_CAR+C8400*FERT_BED_MES</f>
        <v>41360</v>
      </c>
      <c r="N8400" s="6">
        <f>IF(AND(D8400&lt;=TOTAL_BEDS,J8400&lt;=TEMP_WORKER_MAX*TEMP_WORKER_HRS),1,0)</f>
        <v>1</v>
      </c>
      <c r="O8400" s="2">
        <f>L8400-M8400-K8400-FIXED_COSTS</f>
        <v>38108.121280494655</v>
      </c>
      <c r="P8400" s="2">
        <f>IF(N8400=1,O8400,"")</f>
        <v>38108.121280494655</v>
      </c>
    </row>
    <row r="8401">
      <c r="A8401" s="6">
        <v>12</v>
      </c>
      <c r="B8401" s="6">
        <v>18</v>
      </c>
      <c r="C8401" s="6">
        <v>27</v>
      </c>
      <c r="D8401" s="6">
        <f>A8401+B8401+C8401</f>
        <v>57</v>
      </c>
      <c r="E8401" s="5">
        <f>IF(A8401=0,0,A8401*LABOR_HRS_WK_TOM*SEASON_WEEKS*(1+DIM_PCT_TOM)^A8401)</f>
        <v>3389.5026468586834</v>
      </c>
      <c r="F8401" s="5">
        <f>IF(B8401=0,0,B8401*LABOR_HRS_WK_CAR*SEASON_WEEKS*(1+DIM_PCT_CAR)^B8401)</f>
        <v>842.21570756151152</v>
      </c>
      <c r="G8401" s="5">
        <f>IF(C8401=0,0,C8401*LABOR_HRS_WK_MES*SEASON_WEEKS*(1+DIM_PCT_MES)^C8401)</f>
        <v>1699.19076434307</v>
      </c>
      <c r="H8401" s="5">
        <f>E8401+F8401+G8401</f>
        <v>5930.9091187632657</v>
      </c>
      <c r="I8401" s="5">
        <f>MIN(H8401,FARMER_HRS)</f>
        <v>720</v>
      </c>
      <c r="J8401" s="5">
        <f>MAX(0,H8401-FARMER_HRS)</f>
        <v>5210.9091187632657</v>
      </c>
      <c r="K8401" s="2">
        <f>I8401*FARMER_RATE+J8401*TEMP_WORKER_RATE</f>
        <v>115467.17220075114</v>
      </c>
      <c r="L8401" s="2">
        <f>A8401*PRICE_TOM+B8401*PRICE_CAR+C8401*PRICE_MES</f>
        <v>216192</v>
      </c>
      <c r="M8401" s="2">
        <f>A8401*FERT_BED_TOM+B8401*FERT_BED_CAR+C8401*FERT_BED_MES</f>
        <v>42240</v>
      </c>
      <c r="N8401" s="6">
        <f>IF(AND(D8401&lt;=TOTAL_BEDS,J8401&lt;=TEMP_WORKER_MAX*TEMP_WORKER_HRS),1,0)</f>
        <v>1</v>
      </c>
      <c r="O8401" s="2">
        <f>L8401-M8401-K8401-FIXED_COSTS</f>
        <v>38484.827799248858</v>
      </c>
      <c r="P8401" s="2">
        <f>IF(N8401=1,O8401,"")</f>
        <v>38484.827799248858</v>
      </c>
    </row>
    <row r="8402">
      <c r="A8402" s="6">
        <v>12</v>
      </c>
      <c r="B8402" s="6">
        <v>18</v>
      </c>
      <c r="C8402" s="6">
        <v>28</v>
      </c>
      <c r="D8402" s="6">
        <f>A8402+B8402+C8402</f>
        <v>58</v>
      </c>
      <c r="E8402" s="5">
        <f>IF(A8402=0,0,A8402*LABOR_HRS_WK_TOM*SEASON_WEEKS*(1+DIM_PCT_TOM)^A8402)</f>
        <v>3389.5026468586834</v>
      </c>
      <c r="F8402" s="5">
        <f>IF(B8402=0,0,B8402*LABOR_HRS_WK_CAR*SEASON_WEEKS*(1+DIM_PCT_CAR)^B8402)</f>
        <v>842.21570756151152</v>
      </c>
      <c r="G8402" s="5">
        <f>IF(C8402=0,0,C8402*LABOR_HRS_WK_MES*SEASON_WEEKS*(1+DIM_PCT_MES)^C8402)</f>
        <v>1784.1503025602233</v>
      </c>
      <c r="H8402" s="5">
        <f>E8402+F8402+G8402</f>
        <v>6015.8686569804186</v>
      </c>
      <c r="I8402" s="5">
        <f>MIN(H8402,FARMER_HRS)</f>
        <v>720</v>
      </c>
      <c r="J8402" s="5">
        <f>MAX(0,H8402-FARMER_HRS)</f>
        <v>5295.8686569804186</v>
      </c>
      <c r="K8402" s="2">
        <f>I8402*FARMER_RATE+J8402*TEMP_WORKER_RATE</f>
        <v>116942.16418368783</v>
      </c>
      <c r="L8402" s="2">
        <f>A8402*PRICE_TOM+B8402*PRICE_CAR+C8402*PRICE_MES</f>
        <v>218892</v>
      </c>
      <c r="M8402" s="2">
        <f>A8402*FERT_BED_TOM+B8402*FERT_BED_CAR+C8402*FERT_BED_MES</f>
        <v>43120</v>
      </c>
      <c r="N8402" s="6">
        <f>IF(AND(D8402&lt;=TOTAL_BEDS,J8402&lt;=TEMP_WORKER_MAX*TEMP_WORKER_HRS),1,0)</f>
        <v>1</v>
      </c>
      <c r="O8402" s="2">
        <f>L8402-M8402-K8402-FIXED_COSTS</f>
        <v>38829.835816312174</v>
      </c>
      <c r="P8402" s="2">
        <f>IF(N8402=1,O8402,"")</f>
        <v>38829.835816312174</v>
      </c>
    </row>
    <row r="8403">
      <c r="A8403" s="6">
        <v>12</v>
      </c>
      <c r="B8403" s="6">
        <v>18</v>
      </c>
      <c r="C8403" s="6">
        <v>29</v>
      </c>
      <c r="D8403" s="6">
        <f>A8403+B8403+C8403</f>
        <v>59</v>
      </c>
      <c r="E8403" s="5">
        <f>IF(A8403=0,0,A8403*LABOR_HRS_WK_TOM*SEASON_WEEKS*(1+DIM_PCT_TOM)^A8403)</f>
        <v>3389.5026468586834</v>
      </c>
      <c r="F8403" s="5">
        <f>IF(B8403=0,0,B8403*LABOR_HRS_WK_CAR*SEASON_WEEKS*(1+DIM_PCT_CAR)^B8403)</f>
        <v>842.21570756151152</v>
      </c>
      <c r="G8403" s="5">
        <f>IF(C8403=0,0,C8403*LABOR_HRS_WK_MES*SEASON_WEEKS*(1+DIM_PCT_MES)^C8403)</f>
        <v>1870.9683306758766</v>
      </c>
      <c r="H8403" s="5">
        <f>E8403+F8403+G8403</f>
        <v>6102.6866850960723</v>
      </c>
      <c r="I8403" s="5">
        <f>MIN(H8403,FARMER_HRS)</f>
        <v>720</v>
      </c>
      <c r="J8403" s="5">
        <f>MAX(0,H8403-FARMER_HRS)</f>
        <v>5382.6866850960723</v>
      </c>
      <c r="K8403" s="2">
        <f>I8403*FARMER_RATE+J8403*TEMP_WORKER_RATE</f>
        <v>118449.42161625126</v>
      </c>
      <c r="L8403" s="2">
        <f>A8403*PRICE_TOM+B8403*PRICE_CAR+C8403*PRICE_MES</f>
        <v>221592</v>
      </c>
      <c r="M8403" s="2">
        <f>A8403*FERT_BED_TOM+B8403*FERT_BED_CAR+C8403*FERT_BED_MES</f>
        <v>44000</v>
      </c>
      <c r="N8403" s="6">
        <f>IF(AND(D8403&lt;=TOTAL_BEDS,J8403&lt;=TEMP_WORKER_MAX*TEMP_WORKER_HRS),1,0)</f>
        <v>1</v>
      </c>
      <c r="O8403" s="2">
        <f>L8403-M8403-K8403-FIXED_COSTS</f>
        <v>39142.57838374874</v>
      </c>
      <c r="P8403" s="2">
        <f>IF(N8403=1,O8403,"")</f>
        <v>39142.57838374874</v>
      </c>
    </row>
    <row r="8404">
      <c r="A8404" s="6">
        <v>12</v>
      </c>
      <c r="B8404" s="6">
        <v>18</v>
      </c>
      <c r="C8404" s="6">
        <v>30</v>
      </c>
      <c r="D8404" s="6">
        <f>A8404+B8404+C8404</f>
        <v>60</v>
      </c>
      <c r="E8404" s="5">
        <f>IF(A8404=0,0,A8404*LABOR_HRS_WK_TOM*SEASON_WEEKS*(1+DIM_PCT_TOM)^A8404)</f>
        <v>3389.5026468586834</v>
      </c>
      <c r="F8404" s="5">
        <f>IF(B8404=0,0,B8404*LABOR_HRS_WK_CAR*SEASON_WEEKS*(1+DIM_PCT_CAR)^B8404)</f>
        <v>842.21570756151152</v>
      </c>
      <c r="G8404" s="5">
        <f>IF(C8404=0,0,C8404*LABOR_HRS_WK_MES*SEASON_WEEKS*(1+DIM_PCT_MES)^C8404)</f>
        <v>1959.6780360096466</v>
      </c>
      <c r="H8404" s="5">
        <f>E8404+F8404+G8404</f>
        <v>6191.3963904298416</v>
      </c>
      <c r="I8404" s="5">
        <f>MIN(H8404,FARMER_HRS)</f>
        <v>720</v>
      </c>
      <c r="J8404" s="5">
        <f>MAX(0,H8404-FARMER_HRS)</f>
        <v>5471.3963904298416</v>
      </c>
      <c r="K8404" s="2">
        <f>I8404*FARMER_RATE+J8404*TEMP_WORKER_RATE</f>
        <v>119989.52066718476</v>
      </c>
      <c r="L8404" s="2">
        <f>A8404*PRICE_TOM+B8404*PRICE_CAR+C8404*PRICE_MES</f>
        <v>224292</v>
      </c>
      <c r="M8404" s="2">
        <f>A8404*FERT_BED_TOM+B8404*FERT_BED_CAR+C8404*FERT_BED_MES</f>
        <v>44880</v>
      </c>
      <c r="N8404" s="6">
        <f>IF(AND(D8404&lt;=TOTAL_BEDS,J8404&lt;=TEMP_WORKER_MAX*TEMP_WORKER_HRS),1,0)</f>
        <v>1</v>
      </c>
      <c r="O8404" s="2">
        <f>L8404-M8404-K8404-FIXED_COSTS</f>
        <v>39422.479332815245</v>
      </c>
      <c r="P8404" s="2">
        <f>IF(N8404=1,O8404,"")</f>
        <v>39422.479332815245</v>
      </c>
    </row>
    <row r="8405">
      <c r="A8405" s="6">
        <v>12</v>
      </c>
      <c r="B8405" s="6">
        <v>19</v>
      </c>
      <c r="C8405" s="6">
        <v>0</v>
      </c>
      <c r="D8405" s="6">
        <f>A8405+B8405+C8405</f>
        <v>31</v>
      </c>
      <c r="E8405" s="5">
        <f>IF(A8405=0,0,A8405*LABOR_HRS_WK_TOM*SEASON_WEEKS*(1+DIM_PCT_TOM)^A8405)</f>
        <v>3389.5026468586834</v>
      </c>
      <c r="F8405" s="5">
        <f>IF(B8405=0,0,B8405*LABOR_HRS_WK_CAR*SEASON_WEEKS*(1+DIM_PCT_CAR)^B8405)</f>
        <v>911.23060582002415</v>
      </c>
      <c r="G8405" s="5">
        <f>IF(C8405=0,0,C8405*LABOR_HRS_WK_MES*SEASON_WEEKS*(1+DIM_PCT_MES)^C8405)</f>
        <v>0</v>
      </c>
      <c r="H8405" s="5">
        <f>E8405+F8405+G8405</f>
        <v>4300.7332526787077</v>
      </c>
      <c r="I8405" s="5">
        <f>MIN(H8405,FARMER_HRS)</f>
        <v>720</v>
      </c>
      <c r="J8405" s="5">
        <f>MAX(0,H8405-FARMER_HRS)</f>
        <v>3580.7332526787077</v>
      </c>
      <c r="K8405" s="2">
        <f>I8405*FARMER_RATE+J8405*TEMP_WORKER_RATE</f>
        <v>87165.507859005331</v>
      </c>
      <c r="L8405" s="2">
        <f>A8405*PRICE_TOM+B8405*PRICE_CAR+C8405*PRICE_MES</f>
        <v>145386</v>
      </c>
      <c r="M8405" s="2">
        <f>A8405*FERT_BED_TOM+B8405*FERT_BED_CAR+C8405*FERT_BED_MES</f>
        <v>18920</v>
      </c>
      <c r="N8405" s="6">
        <f>IF(AND(D8405&lt;=TOTAL_BEDS,J8405&lt;=TEMP_WORKER_MAX*TEMP_WORKER_HRS),1,0)</f>
        <v>1</v>
      </c>
      <c r="O8405" s="2">
        <f>L8405-M8405-K8405-FIXED_COSTS</f>
        <v>19300.492140994669</v>
      </c>
      <c r="P8405" s="2">
        <f>IF(N8405=1,O8405,"")</f>
        <v>19300.492140994669</v>
      </c>
    </row>
    <row r="8406">
      <c r="A8406" s="6">
        <v>12</v>
      </c>
      <c r="B8406" s="6">
        <v>19</v>
      </c>
      <c r="C8406" s="6">
        <v>1</v>
      </c>
      <c r="D8406" s="6">
        <f>A8406+B8406+C8406</f>
        <v>32</v>
      </c>
      <c r="E8406" s="5">
        <f>IF(A8406=0,0,A8406*LABOR_HRS_WK_TOM*SEASON_WEEKS*(1+DIM_PCT_TOM)^A8406)</f>
        <v>3389.5026468586834</v>
      </c>
      <c r="F8406" s="5">
        <f>IF(B8406=0,0,B8406*LABOR_HRS_WK_CAR*SEASON_WEEKS*(1+DIM_PCT_CAR)^B8406)</f>
        <v>911.23060582002415</v>
      </c>
      <c r="G8406" s="5">
        <f>IF(C8406=0,0,C8406*LABOR_HRS_WK_MES*SEASON_WEEKS*(1+DIM_PCT_MES)^C8406)</f>
        <v>45.5625</v>
      </c>
      <c r="H8406" s="5">
        <f>E8406+F8406+G8406</f>
        <v>4346.2957526787077</v>
      </c>
      <c r="I8406" s="5">
        <f>MIN(H8406,FARMER_HRS)</f>
        <v>720</v>
      </c>
      <c r="J8406" s="5">
        <f>MAX(0,H8406-FARMER_HRS)</f>
        <v>3626.2957526787077</v>
      </c>
      <c r="K8406" s="2">
        <f>I8406*FARMER_RATE+J8406*TEMP_WORKER_RATE</f>
        <v>87956.523484005331</v>
      </c>
      <c r="L8406" s="2">
        <f>A8406*PRICE_TOM+B8406*PRICE_CAR+C8406*PRICE_MES</f>
        <v>148086</v>
      </c>
      <c r="M8406" s="2">
        <f>A8406*FERT_BED_TOM+B8406*FERT_BED_CAR+C8406*FERT_BED_MES</f>
        <v>19800</v>
      </c>
      <c r="N8406" s="6">
        <f>IF(AND(D8406&lt;=TOTAL_BEDS,J8406&lt;=TEMP_WORKER_MAX*TEMP_WORKER_HRS),1,0)</f>
        <v>1</v>
      </c>
      <c r="O8406" s="2">
        <f>L8406-M8406-K8406-FIXED_COSTS</f>
        <v>20329.476515994669</v>
      </c>
      <c r="P8406" s="2">
        <f>IF(N8406=1,O8406,"")</f>
        <v>20329.476515994669</v>
      </c>
    </row>
    <row r="8407">
      <c r="A8407" s="6">
        <v>12</v>
      </c>
      <c r="B8407" s="6">
        <v>19</v>
      </c>
      <c r="C8407" s="6">
        <v>2</v>
      </c>
      <c r="D8407" s="6">
        <f>A8407+B8407+C8407</f>
        <v>33</v>
      </c>
      <c r="E8407" s="5">
        <f>IF(A8407=0,0,A8407*LABOR_HRS_WK_TOM*SEASON_WEEKS*(1+DIM_PCT_TOM)^A8407)</f>
        <v>3389.5026468586834</v>
      </c>
      <c r="F8407" s="5">
        <f>IF(B8407=0,0,B8407*LABOR_HRS_WK_CAR*SEASON_WEEKS*(1+DIM_PCT_CAR)^B8407)</f>
        <v>911.23060582002415</v>
      </c>
      <c r="G8407" s="5">
        <f>IF(C8407=0,0,C8407*LABOR_HRS_WK_MES*SEASON_WEEKS*(1+DIM_PCT_MES)^C8407)</f>
        <v>92.2640625</v>
      </c>
      <c r="H8407" s="5">
        <f>E8407+F8407+G8407</f>
        <v>4392.997315178708</v>
      </c>
      <c r="I8407" s="5">
        <f>MIN(H8407,FARMER_HRS)</f>
        <v>720</v>
      </c>
      <c r="J8407" s="5">
        <f>MAX(0,H8407-FARMER_HRS)</f>
        <v>3672.997315178708</v>
      </c>
      <c r="K8407" s="2">
        <f>I8407*FARMER_RATE+J8407*TEMP_WORKER_RATE</f>
        <v>88767.314499630345</v>
      </c>
      <c r="L8407" s="2">
        <f>A8407*PRICE_TOM+B8407*PRICE_CAR+C8407*PRICE_MES</f>
        <v>150786</v>
      </c>
      <c r="M8407" s="2">
        <f>A8407*FERT_BED_TOM+B8407*FERT_BED_CAR+C8407*FERT_BED_MES</f>
        <v>20680</v>
      </c>
      <c r="N8407" s="6">
        <f>IF(AND(D8407&lt;=TOTAL_BEDS,J8407&lt;=TEMP_WORKER_MAX*TEMP_WORKER_HRS),1,0)</f>
        <v>1</v>
      </c>
      <c r="O8407" s="2">
        <f>L8407-M8407-K8407-FIXED_COSTS</f>
        <v>21338.685500369655</v>
      </c>
      <c r="P8407" s="2">
        <f>IF(N8407=1,O8407,"")</f>
        <v>21338.685500369655</v>
      </c>
    </row>
    <row r="8408">
      <c r="A8408" s="6">
        <v>12</v>
      </c>
      <c r="B8408" s="6">
        <v>19</v>
      </c>
      <c r="C8408" s="6">
        <v>3</v>
      </c>
      <c r="D8408" s="6">
        <f>A8408+B8408+C8408</f>
        <v>34</v>
      </c>
      <c r="E8408" s="5">
        <f>IF(A8408=0,0,A8408*LABOR_HRS_WK_TOM*SEASON_WEEKS*(1+DIM_PCT_TOM)^A8408)</f>
        <v>3389.5026468586834</v>
      </c>
      <c r="F8408" s="5">
        <f>IF(B8408=0,0,B8408*LABOR_HRS_WK_CAR*SEASON_WEEKS*(1+DIM_PCT_CAR)^B8408)</f>
        <v>911.23060582002415</v>
      </c>
      <c r="G8408" s="5">
        <f>IF(C8408=0,0,C8408*LABOR_HRS_WK_MES*SEASON_WEEKS*(1+DIM_PCT_MES)^C8408)</f>
        <v>140.12604492187498</v>
      </c>
      <c r="H8408" s="5">
        <f>E8408+F8408+G8408</f>
        <v>4440.859297600583</v>
      </c>
      <c r="I8408" s="5">
        <f>MIN(H8408,FARMER_HRS)</f>
        <v>720</v>
      </c>
      <c r="J8408" s="5">
        <f>MAX(0,H8408-FARMER_HRS)</f>
        <v>3720.859297600583</v>
      </c>
      <c r="K8408" s="2">
        <f>I8408*FARMER_RATE+J8408*TEMP_WORKER_RATE</f>
        <v>89598.251694454564</v>
      </c>
      <c r="L8408" s="2">
        <f>A8408*PRICE_TOM+B8408*PRICE_CAR+C8408*PRICE_MES</f>
        <v>153486</v>
      </c>
      <c r="M8408" s="2">
        <f>A8408*FERT_BED_TOM+B8408*FERT_BED_CAR+C8408*FERT_BED_MES</f>
        <v>21560</v>
      </c>
      <c r="N8408" s="6">
        <f>IF(AND(D8408&lt;=TOTAL_BEDS,J8408&lt;=TEMP_WORKER_MAX*TEMP_WORKER_HRS),1,0)</f>
        <v>1</v>
      </c>
      <c r="O8408" s="2">
        <f>L8408-M8408-K8408-FIXED_COSTS</f>
        <v>22327.748305545436</v>
      </c>
      <c r="P8408" s="2">
        <f>IF(N8408=1,O8408,"")</f>
        <v>22327.748305545436</v>
      </c>
    </row>
    <row r="8409">
      <c r="A8409" s="6">
        <v>12</v>
      </c>
      <c r="B8409" s="6">
        <v>19</v>
      </c>
      <c r="C8409" s="6">
        <v>4</v>
      </c>
      <c r="D8409" s="6">
        <f>A8409+B8409+C8409</f>
        <v>35</v>
      </c>
      <c r="E8409" s="5">
        <f>IF(A8409=0,0,A8409*LABOR_HRS_WK_TOM*SEASON_WEEKS*(1+DIM_PCT_TOM)^A8409)</f>
        <v>3389.5026468586834</v>
      </c>
      <c r="F8409" s="5">
        <f>IF(B8409=0,0,B8409*LABOR_HRS_WK_CAR*SEASON_WEEKS*(1+DIM_PCT_CAR)^B8409)</f>
        <v>911.23060582002415</v>
      </c>
      <c r="G8409" s="5">
        <f>IF(C8409=0,0,C8409*LABOR_HRS_WK_MES*SEASON_WEEKS*(1+DIM_PCT_MES)^C8409)</f>
        <v>189.17016064453119</v>
      </c>
      <c r="H8409" s="5">
        <f>E8409+F8409+G8409</f>
        <v>4489.903413323239</v>
      </c>
      <c r="I8409" s="5">
        <f>MIN(H8409,FARMER_HRS)</f>
        <v>720</v>
      </c>
      <c r="J8409" s="5">
        <f>MAX(0,H8409-FARMER_HRS)</f>
        <v>3769.903413323239</v>
      </c>
      <c r="K8409" s="2">
        <f>I8409*FARMER_RATE+J8409*TEMP_WORKER_RATE</f>
        <v>90449.712036861776</v>
      </c>
      <c r="L8409" s="2">
        <f>A8409*PRICE_TOM+B8409*PRICE_CAR+C8409*PRICE_MES</f>
        <v>156186</v>
      </c>
      <c r="M8409" s="2">
        <f>A8409*FERT_BED_TOM+B8409*FERT_BED_CAR+C8409*FERT_BED_MES</f>
        <v>22440</v>
      </c>
      <c r="N8409" s="6">
        <f>IF(AND(D8409&lt;=TOTAL_BEDS,J8409&lt;=TEMP_WORKER_MAX*TEMP_WORKER_HRS),1,0)</f>
        <v>1</v>
      </c>
      <c r="O8409" s="2">
        <f>L8409-M8409-K8409-FIXED_COSTS</f>
        <v>23296.287963138224</v>
      </c>
      <c r="P8409" s="2">
        <f>IF(N8409=1,O8409,"")</f>
        <v>23296.287963138224</v>
      </c>
    </row>
    <row r="8410">
      <c r="A8410" s="6">
        <v>12</v>
      </c>
      <c r="B8410" s="6">
        <v>19</v>
      </c>
      <c r="C8410" s="6">
        <v>5</v>
      </c>
      <c r="D8410" s="6">
        <f>A8410+B8410+C8410</f>
        <v>36</v>
      </c>
      <c r="E8410" s="5">
        <f>IF(A8410=0,0,A8410*LABOR_HRS_WK_TOM*SEASON_WEEKS*(1+DIM_PCT_TOM)^A8410)</f>
        <v>3389.5026468586834</v>
      </c>
      <c r="F8410" s="5">
        <f>IF(B8410=0,0,B8410*LABOR_HRS_WK_CAR*SEASON_WEEKS*(1+DIM_PCT_CAR)^B8410)</f>
        <v>911.23060582002415</v>
      </c>
      <c r="G8410" s="5">
        <f>IF(C8410=0,0,C8410*LABOR_HRS_WK_MES*SEASON_WEEKS*(1+DIM_PCT_MES)^C8410)</f>
        <v>239.41848456573481</v>
      </c>
      <c r="H8410" s="5">
        <f>E8410+F8410+G8410</f>
        <v>4540.1517372444423</v>
      </c>
      <c r="I8410" s="5">
        <f>MIN(H8410,FARMER_HRS)</f>
        <v>720</v>
      </c>
      <c r="J8410" s="5">
        <f>MAX(0,H8410-FARMER_HRS)</f>
        <v>3820.1517372444423</v>
      </c>
      <c r="K8410" s="2">
        <f>I8410*FARMER_RATE+J8410*TEMP_WORKER_RATE</f>
        <v>91322.0787716049</v>
      </c>
      <c r="L8410" s="2">
        <f>A8410*PRICE_TOM+B8410*PRICE_CAR+C8410*PRICE_MES</f>
        <v>158886</v>
      </c>
      <c r="M8410" s="2">
        <f>A8410*FERT_BED_TOM+B8410*FERT_BED_CAR+C8410*FERT_BED_MES</f>
        <v>23320</v>
      </c>
      <c r="N8410" s="6">
        <f>IF(AND(D8410&lt;=TOTAL_BEDS,J8410&lt;=TEMP_WORKER_MAX*TEMP_WORKER_HRS),1,0)</f>
        <v>1</v>
      </c>
      <c r="O8410" s="2">
        <f>L8410-M8410-K8410-FIXED_COSTS</f>
        <v>24243.921228395106</v>
      </c>
      <c r="P8410" s="2">
        <f>IF(N8410=1,O8410,"")</f>
        <v>24243.921228395106</v>
      </c>
    </row>
    <row r="8411">
      <c r="A8411" s="6">
        <v>12</v>
      </c>
      <c r="B8411" s="6">
        <v>19</v>
      </c>
      <c r="C8411" s="6">
        <v>6</v>
      </c>
      <c r="D8411" s="6">
        <f>A8411+B8411+C8411</f>
        <v>37</v>
      </c>
      <c r="E8411" s="5">
        <f>IF(A8411=0,0,A8411*LABOR_HRS_WK_TOM*SEASON_WEEKS*(1+DIM_PCT_TOM)^A8411)</f>
        <v>3389.5026468586834</v>
      </c>
      <c r="F8411" s="5">
        <f>IF(B8411=0,0,B8411*LABOR_HRS_WK_CAR*SEASON_WEEKS*(1+DIM_PCT_CAR)^B8411)</f>
        <v>911.23060582002415</v>
      </c>
      <c r="G8411" s="5">
        <f>IF(C8411=0,0,C8411*LABOR_HRS_WK_MES*SEASON_WEEKS*(1+DIM_PCT_MES)^C8411)</f>
        <v>290.89345874736773</v>
      </c>
      <c r="H8411" s="5">
        <f>E8411+F8411+G8411</f>
        <v>4591.6267114260754</v>
      </c>
      <c r="I8411" s="5">
        <f>MIN(H8411,FARMER_HRS)</f>
        <v>720</v>
      </c>
      <c r="J8411" s="5">
        <f>MAX(0,H8411-FARMER_HRS)</f>
        <v>3871.6267114260754</v>
      </c>
      <c r="K8411" s="2">
        <f>I8411*FARMER_RATE+J8411*TEMP_WORKER_RATE</f>
        <v>92215.7415178138</v>
      </c>
      <c r="L8411" s="2">
        <f>A8411*PRICE_TOM+B8411*PRICE_CAR+C8411*PRICE_MES</f>
        <v>161586</v>
      </c>
      <c r="M8411" s="2">
        <f>A8411*FERT_BED_TOM+B8411*FERT_BED_CAR+C8411*FERT_BED_MES</f>
        <v>24200</v>
      </c>
      <c r="N8411" s="6">
        <f>IF(AND(D8411&lt;=TOTAL_BEDS,J8411&lt;=TEMP_WORKER_MAX*TEMP_WORKER_HRS),1,0)</f>
        <v>1</v>
      </c>
      <c r="O8411" s="2">
        <f>L8411-M8411-K8411-FIXED_COSTS</f>
        <v>25170.258482186196</v>
      </c>
      <c r="P8411" s="2">
        <f>IF(N8411=1,O8411,"")</f>
        <v>25170.258482186196</v>
      </c>
    </row>
    <row r="8412">
      <c r="A8412" s="6">
        <v>12</v>
      </c>
      <c r="B8412" s="6">
        <v>19</v>
      </c>
      <c r="C8412" s="6">
        <v>7</v>
      </c>
      <c r="D8412" s="6">
        <f>A8412+B8412+C8412</f>
        <v>38</v>
      </c>
      <c r="E8412" s="5">
        <f>IF(A8412=0,0,A8412*LABOR_HRS_WK_TOM*SEASON_WEEKS*(1+DIM_PCT_TOM)^A8412)</f>
        <v>3389.5026468586834</v>
      </c>
      <c r="F8412" s="5">
        <f>IF(B8412=0,0,B8412*LABOR_HRS_WK_CAR*SEASON_WEEKS*(1+DIM_PCT_CAR)^B8412)</f>
        <v>911.23060582002415</v>
      </c>
      <c r="G8412" s="5">
        <f>IF(C8412=0,0,C8412*LABOR_HRS_WK_MES*SEASON_WEEKS*(1+DIM_PCT_MES)^C8412)</f>
        <v>343.61789814532818</v>
      </c>
      <c r="H8412" s="5">
        <f>E8412+F8412+G8412</f>
        <v>4644.3511508240363</v>
      </c>
      <c r="I8412" s="5">
        <f>MIN(H8412,FARMER_HRS)</f>
        <v>720</v>
      </c>
      <c r="J8412" s="5">
        <f>MAX(0,H8412-FARMER_HRS)</f>
        <v>3924.3511508240363</v>
      </c>
      <c r="K8412" s="2">
        <f>I8412*FARMER_RATE+J8412*TEMP_WORKER_RATE</f>
        <v>93131.096368472849</v>
      </c>
      <c r="L8412" s="2">
        <f>A8412*PRICE_TOM+B8412*PRICE_CAR+C8412*PRICE_MES</f>
        <v>164286</v>
      </c>
      <c r="M8412" s="2">
        <f>A8412*FERT_BED_TOM+B8412*FERT_BED_CAR+C8412*FERT_BED_MES</f>
        <v>25080</v>
      </c>
      <c r="N8412" s="6">
        <f>IF(AND(D8412&lt;=TOTAL_BEDS,J8412&lt;=TEMP_WORKER_MAX*TEMP_WORKER_HRS),1,0)</f>
        <v>1</v>
      </c>
      <c r="O8412" s="2">
        <f>L8412-M8412-K8412-FIXED_COSTS</f>
        <v>26074.903631527151</v>
      </c>
      <c r="P8412" s="2">
        <f>IF(N8412=1,O8412,"")</f>
        <v>26074.903631527151</v>
      </c>
    </row>
    <row r="8413">
      <c r="A8413" s="6">
        <v>12</v>
      </c>
      <c r="B8413" s="6">
        <v>19</v>
      </c>
      <c r="C8413" s="6">
        <v>8</v>
      </c>
      <c r="D8413" s="6">
        <f>A8413+B8413+C8413</f>
        <v>39</v>
      </c>
      <c r="E8413" s="5">
        <f>IF(A8413=0,0,A8413*LABOR_HRS_WK_TOM*SEASON_WEEKS*(1+DIM_PCT_TOM)^A8413)</f>
        <v>3389.5026468586834</v>
      </c>
      <c r="F8413" s="5">
        <f>IF(B8413=0,0,B8413*LABOR_HRS_WK_CAR*SEASON_WEEKS*(1+DIM_PCT_CAR)^B8413)</f>
        <v>911.23060582002415</v>
      </c>
      <c r="G8413" s="5">
        <f>IF(C8413=0,0,C8413*LABOR_HRS_WK_MES*SEASON_WEEKS*(1+DIM_PCT_MES)^C8413)</f>
        <v>397.61499642530833</v>
      </c>
      <c r="H8413" s="5">
        <f>E8413+F8413+G8413</f>
        <v>4698.3482491040158</v>
      </c>
      <c r="I8413" s="5">
        <f>MIN(H8413,FARMER_HRS)</f>
        <v>720</v>
      </c>
      <c r="J8413" s="5">
        <f>MAX(0,H8413-FARMER_HRS)</f>
        <v>3978.3482491040158</v>
      </c>
      <c r="K8413" s="2">
        <f>I8413*FARMER_RATE+J8413*TEMP_WORKER_RATE</f>
        <v>94068.545991389168</v>
      </c>
      <c r="L8413" s="2">
        <f>A8413*PRICE_TOM+B8413*PRICE_CAR+C8413*PRICE_MES</f>
        <v>166986</v>
      </c>
      <c r="M8413" s="2">
        <f>A8413*FERT_BED_TOM+B8413*FERT_BED_CAR+C8413*FERT_BED_MES</f>
        <v>25960</v>
      </c>
      <c r="N8413" s="6">
        <f>IF(AND(D8413&lt;=TOTAL_BEDS,J8413&lt;=TEMP_WORKER_MAX*TEMP_WORKER_HRS),1,0)</f>
        <v>1</v>
      </c>
      <c r="O8413" s="2">
        <f>L8413-M8413-K8413-FIXED_COSTS</f>
        <v>26957.454008610832</v>
      </c>
      <c r="P8413" s="2">
        <f>IF(N8413=1,O8413,"")</f>
        <v>26957.454008610832</v>
      </c>
    </row>
    <row r="8414">
      <c r="A8414" s="6">
        <v>12</v>
      </c>
      <c r="B8414" s="6">
        <v>19</v>
      </c>
      <c r="C8414" s="6">
        <v>9</v>
      </c>
      <c r="D8414" s="6">
        <f>A8414+B8414+C8414</f>
        <v>40</v>
      </c>
      <c r="E8414" s="5">
        <f>IF(A8414=0,0,A8414*LABOR_HRS_WK_TOM*SEASON_WEEKS*(1+DIM_PCT_TOM)^A8414)</f>
        <v>3389.5026468586834</v>
      </c>
      <c r="F8414" s="5">
        <f>IF(B8414=0,0,B8414*LABOR_HRS_WK_CAR*SEASON_WEEKS*(1+DIM_PCT_CAR)^B8414)</f>
        <v>911.23060582002415</v>
      </c>
      <c r="G8414" s="5">
        <f>IF(C8414=0,0,C8414*LABOR_HRS_WK_MES*SEASON_WEEKS*(1+DIM_PCT_MES)^C8414)</f>
        <v>452.90833186570273</v>
      </c>
      <c r="H8414" s="5">
        <f>E8414+F8414+G8414</f>
        <v>4753.6415845444108</v>
      </c>
      <c r="I8414" s="5">
        <f>MIN(H8414,FARMER_HRS)</f>
        <v>720</v>
      </c>
      <c r="J8414" s="5">
        <f>MAX(0,H8414-FARMER_HRS)</f>
        <v>4033.6415845444108</v>
      </c>
      <c r="K8414" s="2">
        <f>I8414*FARMER_RATE+J8414*TEMP_WORKER_RATE</f>
        <v>95028.4997316738</v>
      </c>
      <c r="L8414" s="2">
        <f>A8414*PRICE_TOM+B8414*PRICE_CAR+C8414*PRICE_MES</f>
        <v>169686</v>
      </c>
      <c r="M8414" s="2">
        <f>A8414*FERT_BED_TOM+B8414*FERT_BED_CAR+C8414*FERT_BED_MES</f>
        <v>26840</v>
      </c>
      <c r="N8414" s="6">
        <f>IF(AND(D8414&lt;=TOTAL_BEDS,J8414&lt;=TEMP_WORKER_MAX*TEMP_WORKER_HRS),1,0)</f>
        <v>1</v>
      </c>
      <c r="O8414" s="2">
        <f>L8414-M8414-K8414-FIXED_COSTS</f>
        <v>27817.5002683262</v>
      </c>
      <c r="P8414" s="2">
        <f>IF(N8414=1,O8414,"")</f>
        <v>27817.5002683262</v>
      </c>
    </row>
    <row r="8415">
      <c r="A8415" s="6">
        <v>12</v>
      </c>
      <c r="B8415" s="6">
        <v>19</v>
      </c>
      <c r="C8415" s="6">
        <v>10</v>
      </c>
      <c r="D8415" s="6">
        <f>A8415+B8415+C8415</f>
        <v>41</v>
      </c>
      <c r="E8415" s="5">
        <f>IF(A8415=0,0,A8415*LABOR_HRS_WK_TOM*SEASON_WEEKS*(1+DIM_PCT_TOM)^A8415)</f>
        <v>3389.5026468586834</v>
      </c>
      <c r="F8415" s="5">
        <f>IF(B8415=0,0,B8415*LABOR_HRS_WK_CAR*SEASON_WEEKS*(1+DIM_PCT_CAR)^B8415)</f>
        <v>911.23060582002415</v>
      </c>
      <c r="G8415" s="5">
        <f>IF(C8415=0,0,C8415*LABOR_HRS_WK_MES*SEASON_WEEKS*(1+DIM_PCT_MES)^C8415)</f>
        <v>509.52187334891551</v>
      </c>
      <c r="H8415" s="5">
        <f>E8415+F8415+G8415</f>
        <v>4810.2551260276232</v>
      </c>
      <c r="I8415" s="5">
        <f>MIN(H8415,FARMER_HRS)</f>
        <v>720</v>
      </c>
      <c r="J8415" s="5">
        <f>MAX(0,H8415-FARMER_HRS)</f>
        <v>4090.2551260276232</v>
      </c>
      <c r="K8415" s="2">
        <f>I8415*FARMER_RATE+J8415*TEMP_WORKER_RATE</f>
        <v>96011.373715757349</v>
      </c>
      <c r="L8415" s="2">
        <f>A8415*PRICE_TOM+B8415*PRICE_CAR+C8415*PRICE_MES</f>
        <v>172386</v>
      </c>
      <c r="M8415" s="2">
        <f>A8415*FERT_BED_TOM+B8415*FERT_BED_CAR+C8415*FERT_BED_MES</f>
        <v>27720</v>
      </c>
      <c r="N8415" s="6">
        <f>IF(AND(D8415&lt;=TOTAL_BEDS,J8415&lt;=TEMP_WORKER_MAX*TEMP_WORKER_HRS),1,0)</f>
        <v>1</v>
      </c>
      <c r="O8415" s="2">
        <f>L8415-M8415-K8415-FIXED_COSTS</f>
        <v>28654.626284242651</v>
      </c>
      <c r="P8415" s="2">
        <f>IF(N8415=1,O8415,"")</f>
        <v>28654.626284242651</v>
      </c>
    </row>
    <row r="8416">
      <c r="A8416" s="6">
        <v>12</v>
      </c>
      <c r="B8416" s="6">
        <v>19</v>
      </c>
      <c r="C8416" s="6">
        <v>11</v>
      </c>
      <c r="D8416" s="6">
        <f>A8416+B8416+C8416</f>
        <v>42</v>
      </c>
      <c r="E8416" s="5">
        <f>IF(A8416=0,0,A8416*LABOR_HRS_WK_TOM*SEASON_WEEKS*(1+DIM_PCT_TOM)^A8416)</f>
        <v>3389.5026468586834</v>
      </c>
      <c r="F8416" s="5">
        <f>IF(B8416=0,0,B8416*LABOR_HRS_WK_CAR*SEASON_WEEKS*(1+DIM_PCT_CAR)^B8416)</f>
        <v>911.23060582002415</v>
      </c>
      <c r="G8416" s="5">
        <f>IF(C8416=0,0,C8416*LABOR_HRS_WK_MES*SEASON_WEEKS*(1+DIM_PCT_MES)^C8416)</f>
        <v>567.47998644235463</v>
      </c>
      <c r="H8416" s="5">
        <f>E8416+F8416+G8416</f>
        <v>4868.2132391210625</v>
      </c>
      <c r="I8416" s="5">
        <f>MIN(H8416,FARMER_HRS)</f>
        <v>720</v>
      </c>
      <c r="J8416" s="5">
        <f>MAX(0,H8416-FARMER_HRS)</f>
        <v>4148.2132391210625</v>
      </c>
      <c r="K8416" s="2">
        <f>I8416*FARMER_RATE+J8416*TEMP_WORKER_RATE</f>
        <v>97017.590956962886</v>
      </c>
      <c r="L8416" s="2">
        <f>A8416*PRICE_TOM+B8416*PRICE_CAR+C8416*PRICE_MES</f>
        <v>175086</v>
      </c>
      <c r="M8416" s="2">
        <f>A8416*FERT_BED_TOM+B8416*FERT_BED_CAR+C8416*FERT_BED_MES</f>
        <v>28600</v>
      </c>
      <c r="N8416" s="6">
        <f>IF(AND(D8416&lt;=TOTAL_BEDS,J8416&lt;=TEMP_WORKER_MAX*TEMP_WORKER_HRS),1,0)</f>
        <v>1</v>
      </c>
      <c r="O8416" s="2">
        <f>L8416-M8416-K8416-FIXED_COSTS</f>
        <v>29468.409043037114</v>
      </c>
      <c r="P8416" s="2">
        <f>IF(N8416=1,O8416,"")</f>
        <v>29468.409043037114</v>
      </c>
    </row>
    <row r="8417">
      <c r="A8417" s="6">
        <v>12</v>
      </c>
      <c r="B8417" s="6">
        <v>19</v>
      </c>
      <c r="C8417" s="6">
        <v>12</v>
      </c>
      <c r="D8417" s="6">
        <f>A8417+B8417+C8417</f>
        <v>43</v>
      </c>
      <c r="E8417" s="5">
        <f>IF(A8417=0,0,A8417*LABOR_HRS_WK_TOM*SEASON_WEEKS*(1+DIM_PCT_TOM)^A8417)</f>
        <v>3389.5026468586834</v>
      </c>
      <c r="F8417" s="5">
        <f>IF(B8417=0,0,B8417*LABOR_HRS_WK_CAR*SEASON_WEEKS*(1+DIM_PCT_CAR)^B8417)</f>
        <v>911.23060582002415</v>
      </c>
      <c r="G8417" s="5">
        <f>IF(C8417=0,0,C8417*LABOR_HRS_WK_MES*SEASON_WEEKS*(1+DIM_PCT_MES)^C8417)</f>
        <v>626.807439570419</v>
      </c>
      <c r="H8417" s="5">
        <f>E8417+F8417+G8417</f>
        <v>4927.5406922491266</v>
      </c>
      <c r="I8417" s="5">
        <f>MIN(H8417,FARMER_HRS)</f>
        <v>720</v>
      </c>
      <c r="J8417" s="5">
        <f>MAX(0,H8417-FARMER_HRS)</f>
        <v>4207.5406922491266</v>
      </c>
      <c r="K8417" s="2">
        <f>I8417*FARMER_RATE+J8417*TEMP_WORKER_RATE</f>
        <v>98047.581462658447</v>
      </c>
      <c r="L8417" s="2">
        <f>A8417*PRICE_TOM+B8417*PRICE_CAR+C8417*PRICE_MES</f>
        <v>177786</v>
      </c>
      <c r="M8417" s="2">
        <f>A8417*FERT_BED_TOM+B8417*FERT_BED_CAR+C8417*FERT_BED_MES</f>
        <v>29480</v>
      </c>
      <c r="N8417" s="6">
        <f>IF(AND(D8417&lt;=TOTAL_BEDS,J8417&lt;=TEMP_WORKER_MAX*TEMP_WORKER_HRS),1,0)</f>
        <v>1</v>
      </c>
      <c r="O8417" s="2">
        <f>L8417-M8417-K8417-FIXED_COSTS</f>
        <v>30258.418537341553</v>
      </c>
      <c r="P8417" s="2">
        <f>IF(N8417=1,O8417,"")</f>
        <v>30258.418537341553</v>
      </c>
    </row>
    <row r="8418">
      <c r="A8418" s="6">
        <v>12</v>
      </c>
      <c r="B8418" s="6">
        <v>19</v>
      </c>
      <c r="C8418" s="6">
        <v>13</v>
      </c>
      <c r="D8418" s="6">
        <f>A8418+B8418+C8418</f>
        <v>44</v>
      </c>
      <c r="E8418" s="5">
        <f>IF(A8418=0,0,A8418*LABOR_HRS_WK_TOM*SEASON_WEEKS*(1+DIM_PCT_TOM)^A8418)</f>
        <v>3389.5026468586834</v>
      </c>
      <c r="F8418" s="5">
        <f>IF(B8418=0,0,B8418*LABOR_HRS_WK_CAR*SEASON_WEEKS*(1+DIM_PCT_CAR)^B8418)</f>
        <v>911.23060582002415</v>
      </c>
      <c r="G8418" s="5">
        <f>IF(C8418=0,0,C8418*LABOR_HRS_WK_MES*SEASON_WEEKS*(1+DIM_PCT_MES)^C8418)</f>
        <v>687.52941027880331</v>
      </c>
      <c r="H8418" s="5">
        <f>E8418+F8418+G8418</f>
        <v>4988.2626629575107</v>
      </c>
      <c r="I8418" s="5">
        <f>MIN(H8418,FARMER_HRS)</f>
        <v>720</v>
      </c>
      <c r="J8418" s="5">
        <f>MAX(0,H8418-FARMER_HRS)</f>
        <v>4268.2626629575107</v>
      </c>
      <c r="K8418" s="2">
        <f>I8418*FARMER_RATE+J8418*TEMP_WORKER_RATE</f>
        <v>99101.782343012339</v>
      </c>
      <c r="L8418" s="2">
        <f>A8418*PRICE_TOM+B8418*PRICE_CAR+C8418*PRICE_MES</f>
        <v>180486</v>
      </c>
      <c r="M8418" s="2">
        <f>A8418*FERT_BED_TOM+B8418*FERT_BED_CAR+C8418*FERT_BED_MES</f>
        <v>30360</v>
      </c>
      <c r="N8418" s="6">
        <f>IF(AND(D8418&lt;=TOTAL_BEDS,J8418&lt;=TEMP_WORKER_MAX*TEMP_WORKER_HRS),1,0)</f>
        <v>1</v>
      </c>
      <c r="O8418" s="2">
        <f>L8418-M8418-K8418-FIXED_COSTS</f>
        <v>31024.217656987661</v>
      </c>
      <c r="P8418" s="2">
        <f>IF(N8418=1,O8418,"")</f>
        <v>31024.217656987661</v>
      </c>
    </row>
    <row r="8419">
      <c r="A8419" s="6">
        <v>12</v>
      </c>
      <c r="B8419" s="6">
        <v>19</v>
      </c>
      <c r="C8419" s="6">
        <v>14</v>
      </c>
      <c r="D8419" s="6">
        <f>A8419+B8419+C8419</f>
        <v>45</v>
      </c>
      <c r="E8419" s="5">
        <f>IF(A8419=0,0,A8419*LABOR_HRS_WK_TOM*SEASON_WEEKS*(1+DIM_PCT_TOM)^A8419)</f>
        <v>3389.5026468586834</v>
      </c>
      <c r="F8419" s="5">
        <f>IF(B8419=0,0,B8419*LABOR_HRS_WK_CAR*SEASON_WEEKS*(1+DIM_PCT_CAR)^B8419)</f>
        <v>911.23060582002415</v>
      </c>
      <c r="G8419" s="5">
        <f>IF(C8419=0,0,C8419*LABOR_HRS_WK_MES*SEASON_WEEKS*(1+DIM_PCT_MES)^C8419)</f>
        <v>749.67149159246435</v>
      </c>
      <c r="H8419" s="5">
        <f>E8419+F8419+G8419</f>
        <v>5050.4047442711717</v>
      </c>
      <c r="I8419" s="5">
        <f>MIN(H8419,FARMER_HRS)</f>
        <v>720</v>
      </c>
      <c r="J8419" s="5">
        <f>MAX(0,H8419-FARMER_HRS)</f>
        <v>4330.4047442711717</v>
      </c>
      <c r="K8419" s="2">
        <f>I8419*FARMER_RATE+J8419*TEMP_WORKER_RATE</f>
        <v>100180.63792137451</v>
      </c>
      <c r="L8419" s="2">
        <f>A8419*PRICE_TOM+B8419*PRICE_CAR+C8419*PRICE_MES</f>
        <v>183186</v>
      </c>
      <c r="M8419" s="2">
        <f>A8419*FERT_BED_TOM+B8419*FERT_BED_CAR+C8419*FERT_BED_MES</f>
        <v>31240</v>
      </c>
      <c r="N8419" s="6">
        <f>IF(AND(D8419&lt;=TOTAL_BEDS,J8419&lt;=TEMP_WORKER_MAX*TEMP_WORKER_HRS),1,0)</f>
        <v>1</v>
      </c>
      <c r="O8419" s="2">
        <f>L8419-M8419-K8419-FIXED_COSTS</f>
        <v>31765.362078625491</v>
      </c>
      <c r="P8419" s="2">
        <f>IF(N8419=1,O8419,"")</f>
        <v>31765.362078625491</v>
      </c>
    </row>
    <row r="8420">
      <c r="A8420" s="6">
        <v>12</v>
      </c>
      <c r="B8420" s="6">
        <v>19</v>
      </c>
      <c r="C8420" s="6">
        <v>15</v>
      </c>
      <c r="D8420" s="6">
        <f>A8420+B8420+C8420</f>
        <v>46</v>
      </c>
      <c r="E8420" s="5">
        <f>IF(A8420=0,0,A8420*LABOR_HRS_WK_TOM*SEASON_WEEKS*(1+DIM_PCT_TOM)^A8420)</f>
        <v>3389.5026468586834</v>
      </c>
      <c r="F8420" s="5">
        <f>IF(B8420=0,0,B8420*LABOR_HRS_WK_CAR*SEASON_WEEKS*(1+DIM_PCT_CAR)^B8420)</f>
        <v>911.23060582002415</v>
      </c>
      <c r="G8420" s="5">
        <f>IF(C8420=0,0,C8420*LABOR_HRS_WK_MES*SEASON_WEEKS*(1+DIM_PCT_MES)^C8420)</f>
        <v>813.25969846861074</v>
      </c>
      <c r="H8420" s="5">
        <f>E8420+F8420+G8420</f>
        <v>5113.9929511473183</v>
      </c>
      <c r="I8420" s="5">
        <f>MIN(H8420,FARMER_HRS)</f>
        <v>720</v>
      </c>
      <c r="J8420" s="5">
        <f>MAX(0,H8420-FARMER_HRS)</f>
        <v>4393.9929511473183</v>
      </c>
      <c r="K8420" s="2">
        <f>I8420*FARMER_RATE+J8420*TEMP_WORKER_RATE</f>
        <v>101284.59984630761</v>
      </c>
      <c r="L8420" s="2">
        <f>A8420*PRICE_TOM+B8420*PRICE_CAR+C8420*PRICE_MES</f>
        <v>185886</v>
      </c>
      <c r="M8420" s="2">
        <f>A8420*FERT_BED_TOM+B8420*FERT_BED_CAR+C8420*FERT_BED_MES</f>
        <v>32120</v>
      </c>
      <c r="N8420" s="6">
        <f>IF(AND(D8420&lt;=TOTAL_BEDS,J8420&lt;=TEMP_WORKER_MAX*TEMP_WORKER_HRS),1,0)</f>
        <v>1</v>
      </c>
      <c r="O8420" s="2">
        <f>L8420-M8420-K8420-FIXED_COSTS</f>
        <v>32481.40015369239</v>
      </c>
      <c r="P8420" s="2">
        <f>IF(N8420=1,O8420,"")</f>
        <v>32481.40015369239</v>
      </c>
    </row>
    <row r="8421">
      <c r="A8421" s="6">
        <v>12</v>
      </c>
      <c r="B8421" s="6">
        <v>19</v>
      </c>
      <c r="C8421" s="6">
        <v>16</v>
      </c>
      <c r="D8421" s="6">
        <f>A8421+B8421+C8421</f>
        <v>47</v>
      </c>
      <c r="E8421" s="5">
        <f>IF(A8421=0,0,A8421*LABOR_HRS_WK_TOM*SEASON_WEEKS*(1+DIM_PCT_TOM)^A8421)</f>
        <v>3389.5026468586834</v>
      </c>
      <c r="F8421" s="5">
        <f>IF(B8421=0,0,B8421*LABOR_HRS_WK_CAR*SEASON_WEEKS*(1+DIM_PCT_CAR)^B8421)</f>
        <v>911.23060582002415</v>
      </c>
      <c r="G8421" s="5">
        <f>IF(C8421=0,0,C8421*LABOR_HRS_WK_MES*SEASON_WEEKS*(1+DIM_PCT_MES)^C8421)</f>
        <v>878.32047434609967</v>
      </c>
      <c r="H8421" s="5">
        <f>E8421+F8421+G8421</f>
        <v>5179.0537270248078</v>
      </c>
      <c r="I8421" s="5">
        <f>MIN(H8421,FARMER_HRS)</f>
        <v>720</v>
      </c>
      <c r="J8421" s="5">
        <f>MAX(0,H8421-FARMER_HRS)</f>
        <v>4459.0537270248078</v>
      </c>
      <c r="K8421" s="2">
        <f>I8421*FARMER_RATE+J8421*TEMP_WORKER_RATE</f>
        <v>102414.12720529181</v>
      </c>
      <c r="L8421" s="2">
        <f>A8421*PRICE_TOM+B8421*PRICE_CAR+C8421*PRICE_MES</f>
        <v>188586</v>
      </c>
      <c r="M8421" s="2">
        <f>A8421*FERT_BED_TOM+B8421*FERT_BED_CAR+C8421*FERT_BED_MES</f>
        <v>33000</v>
      </c>
      <c r="N8421" s="6">
        <f>IF(AND(D8421&lt;=TOTAL_BEDS,J8421&lt;=TEMP_WORKER_MAX*TEMP_WORKER_HRS),1,0)</f>
        <v>1</v>
      </c>
      <c r="O8421" s="2">
        <f>L8421-M8421-K8421-FIXED_COSTS</f>
        <v>33171.872794708193</v>
      </c>
      <c r="P8421" s="2">
        <f>IF(N8421=1,O8421,"")</f>
        <v>33171.872794708193</v>
      </c>
    </row>
    <row r="8422">
      <c r="A8422" s="6">
        <v>12</v>
      </c>
      <c r="B8422" s="6">
        <v>19</v>
      </c>
      <c r="C8422" s="6">
        <v>17</v>
      </c>
      <c r="D8422" s="6">
        <f>A8422+B8422+C8422</f>
        <v>48</v>
      </c>
      <c r="E8422" s="5">
        <f>IF(A8422=0,0,A8422*LABOR_HRS_WK_TOM*SEASON_WEEKS*(1+DIM_PCT_TOM)^A8422)</f>
        <v>3389.5026468586834</v>
      </c>
      <c r="F8422" s="5">
        <f>IF(B8422=0,0,B8422*LABOR_HRS_WK_CAR*SEASON_WEEKS*(1+DIM_PCT_CAR)^B8422)</f>
        <v>911.23060582002415</v>
      </c>
      <c r="G8422" s="5">
        <f>IF(C8422=0,0,C8422*LABOR_HRS_WK_MES*SEASON_WEEKS*(1+DIM_PCT_MES)^C8422)</f>
        <v>944.88069779263992</v>
      </c>
      <c r="H8422" s="5">
        <f>E8422+F8422+G8422</f>
        <v>5245.6139504713474</v>
      </c>
      <c r="I8422" s="5">
        <f>MIN(H8422,FARMER_HRS)</f>
        <v>720</v>
      </c>
      <c r="J8422" s="5">
        <f>MAX(0,H8422-FARMER_HRS)</f>
        <v>4525.6139504713474</v>
      </c>
      <c r="K8422" s="2">
        <f>I8422*FARMER_RATE+J8422*TEMP_WORKER_RATE</f>
        <v>103569.68664012756</v>
      </c>
      <c r="L8422" s="2">
        <f>A8422*PRICE_TOM+B8422*PRICE_CAR+C8422*PRICE_MES</f>
        <v>191286</v>
      </c>
      <c r="M8422" s="2">
        <f>A8422*FERT_BED_TOM+B8422*FERT_BED_CAR+C8422*FERT_BED_MES</f>
        <v>33880</v>
      </c>
      <c r="N8422" s="6">
        <f>IF(AND(D8422&lt;=TOTAL_BEDS,J8422&lt;=TEMP_WORKER_MAX*TEMP_WORKER_HRS),1,0)</f>
        <v>1</v>
      </c>
      <c r="O8422" s="2">
        <f>L8422-M8422-K8422-FIXED_COSTS</f>
        <v>33836.313359872438</v>
      </c>
      <c r="P8422" s="2">
        <f>IF(N8422=1,O8422,"")</f>
        <v>33836.313359872438</v>
      </c>
    </row>
    <row r="8423">
      <c r="A8423" s="6">
        <v>12</v>
      </c>
      <c r="B8423" s="6">
        <v>19</v>
      </c>
      <c r="C8423" s="6">
        <v>18</v>
      </c>
      <c r="D8423" s="6">
        <f>A8423+B8423+C8423</f>
        <v>49</v>
      </c>
      <c r="E8423" s="5">
        <f>IF(A8423=0,0,A8423*LABOR_HRS_WK_TOM*SEASON_WEEKS*(1+DIM_PCT_TOM)^A8423)</f>
        <v>3389.5026468586834</v>
      </c>
      <c r="F8423" s="5">
        <f>IF(B8423=0,0,B8423*LABOR_HRS_WK_CAR*SEASON_WEEKS*(1+DIM_PCT_CAR)^B8423)</f>
        <v>911.23060582002415</v>
      </c>
      <c r="G8423" s="5">
        <f>IF(C8423=0,0,C8423*LABOR_HRS_WK_MES*SEASON_WEEKS*(1+DIM_PCT_MES)^C8423)</f>
        <v>1012.9676892512272</v>
      </c>
      <c r="H8423" s="5">
        <f>E8423+F8423+G8423</f>
        <v>5313.7009419299347</v>
      </c>
      <c r="I8423" s="5">
        <f>MIN(H8423,FARMER_HRS)</f>
        <v>720</v>
      </c>
      <c r="J8423" s="5">
        <f>MAX(0,H8423-FARMER_HRS)</f>
        <v>4593.7009419299347</v>
      </c>
      <c r="K8423" s="2">
        <f>I8423*FARMER_RATE+J8423*TEMP_WORKER_RATE</f>
        <v>104751.75246406137</v>
      </c>
      <c r="L8423" s="2">
        <f>A8423*PRICE_TOM+B8423*PRICE_CAR+C8423*PRICE_MES</f>
        <v>193986</v>
      </c>
      <c r="M8423" s="2">
        <f>A8423*FERT_BED_TOM+B8423*FERT_BED_CAR+C8423*FERT_BED_MES</f>
        <v>34760</v>
      </c>
      <c r="N8423" s="6">
        <f>IF(AND(D8423&lt;=TOTAL_BEDS,J8423&lt;=TEMP_WORKER_MAX*TEMP_WORKER_HRS),1,0)</f>
        <v>1</v>
      </c>
      <c r="O8423" s="2">
        <f>L8423-M8423-K8423-FIXED_COSTS</f>
        <v>34474.24753593863</v>
      </c>
      <c r="P8423" s="2">
        <f>IF(N8423=1,O8423,"")</f>
        <v>34474.24753593863</v>
      </c>
    </row>
    <row r="8424">
      <c r="A8424" s="6">
        <v>12</v>
      </c>
      <c r="B8424" s="6">
        <v>19</v>
      </c>
      <c r="C8424" s="6">
        <v>19</v>
      </c>
      <c r="D8424" s="6">
        <f>A8424+B8424+C8424</f>
        <v>50</v>
      </c>
      <c r="E8424" s="5">
        <f>IF(A8424=0,0,A8424*LABOR_HRS_WK_TOM*SEASON_WEEKS*(1+DIM_PCT_TOM)^A8424)</f>
        <v>3389.5026468586834</v>
      </c>
      <c r="F8424" s="5">
        <f>IF(B8424=0,0,B8424*LABOR_HRS_WK_CAR*SEASON_WEEKS*(1+DIM_PCT_CAR)^B8424)</f>
        <v>911.23060582002415</v>
      </c>
      <c r="G8424" s="5">
        <f>IF(C8424=0,0,C8424*LABOR_HRS_WK_MES*SEASON_WEEKS*(1+DIM_PCT_MES)^C8424)</f>
        <v>1082.6092178872491</v>
      </c>
      <c r="H8424" s="5">
        <f>E8424+F8424+G8424</f>
        <v>5383.3424705659563</v>
      </c>
      <c r="I8424" s="5">
        <f>MIN(H8424,FARMER_HRS)</f>
        <v>720</v>
      </c>
      <c r="J8424" s="5">
        <f>MAX(0,H8424-FARMER_HRS)</f>
        <v>4663.3424705659563</v>
      </c>
      <c r="K8424" s="2">
        <f>I8424*FARMER_RATE+J8424*TEMP_WORKER_RATE</f>
        <v>105960.80678065897</v>
      </c>
      <c r="L8424" s="2">
        <f>A8424*PRICE_TOM+B8424*PRICE_CAR+C8424*PRICE_MES</f>
        <v>196686</v>
      </c>
      <c r="M8424" s="2">
        <f>A8424*FERT_BED_TOM+B8424*FERT_BED_CAR+C8424*FERT_BED_MES</f>
        <v>35640</v>
      </c>
      <c r="N8424" s="6">
        <f>IF(AND(D8424&lt;=TOTAL_BEDS,J8424&lt;=TEMP_WORKER_MAX*TEMP_WORKER_HRS),1,0)</f>
        <v>1</v>
      </c>
      <c r="O8424" s="2">
        <f>L8424-M8424-K8424-FIXED_COSTS</f>
        <v>35085.193219341032</v>
      </c>
      <c r="P8424" s="2">
        <f>IF(N8424=1,O8424,"")</f>
        <v>35085.193219341032</v>
      </c>
    </row>
    <row r="8425">
      <c r="A8425" s="6">
        <v>12</v>
      </c>
      <c r="B8425" s="6">
        <v>19</v>
      </c>
      <c r="C8425" s="6">
        <v>20</v>
      </c>
      <c r="D8425" s="6">
        <f>A8425+B8425+C8425</f>
        <v>51</v>
      </c>
      <c r="E8425" s="5">
        <f>IF(A8425=0,0,A8425*LABOR_HRS_WK_TOM*SEASON_WEEKS*(1+DIM_PCT_TOM)^A8425)</f>
        <v>3389.5026468586834</v>
      </c>
      <c r="F8425" s="5">
        <f>IF(B8425=0,0,B8425*LABOR_HRS_WK_CAR*SEASON_WEEKS*(1+DIM_PCT_CAR)^B8425)</f>
        <v>911.23060582002415</v>
      </c>
      <c r="G8425" s="5">
        <f>IF(C8425=0,0,C8425*LABOR_HRS_WK_MES*SEASON_WEEKS*(1+DIM_PCT_MES)^C8425)</f>
        <v>1153.8335085377259</v>
      </c>
      <c r="H8425" s="5">
        <f>E8425+F8425+G8425</f>
        <v>5454.5667612164334</v>
      </c>
      <c r="I8425" s="5">
        <f>MIN(H8425,FARMER_HRS)</f>
        <v>720</v>
      </c>
      <c r="J8425" s="5">
        <f>MAX(0,H8425-FARMER_HRS)</f>
        <v>4734.5667612164334</v>
      </c>
      <c r="K8425" s="2">
        <f>I8425*FARMER_RATE+J8425*TEMP_WORKER_RATE</f>
        <v>107197.33960445196</v>
      </c>
      <c r="L8425" s="2">
        <f>A8425*PRICE_TOM+B8425*PRICE_CAR+C8425*PRICE_MES</f>
        <v>199386</v>
      </c>
      <c r="M8425" s="2">
        <f>A8425*FERT_BED_TOM+B8425*FERT_BED_CAR+C8425*FERT_BED_MES</f>
        <v>36520</v>
      </c>
      <c r="N8425" s="6">
        <f>IF(AND(D8425&lt;=TOTAL_BEDS,J8425&lt;=TEMP_WORKER_MAX*TEMP_WORKER_HRS),1,0)</f>
        <v>1</v>
      </c>
      <c r="O8425" s="2">
        <f>L8425-M8425-K8425-FIXED_COSTS</f>
        <v>35668.660395548039</v>
      </c>
      <c r="P8425" s="2">
        <f>IF(N8425=1,O8425,"")</f>
        <v>35668.660395548039</v>
      </c>
    </row>
    <row r="8426">
      <c r="A8426" s="6">
        <v>12</v>
      </c>
      <c r="B8426" s="6">
        <v>19</v>
      </c>
      <c r="C8426" s="6">
        <v>21</v>
      </c>
      <c r="D8426" s="6">
        <f>A8426+B8426+C8426</f>
        <v>52</v>
      </c>
      <c r="E8426" s="5">
        <f>IF(A8426=0,0,A8426*LABOR_HRS_WK_TOM*SEASON_WEEKS*(1+DIM_PCT_TOM)^A8426)</f>
        <v>3389.5026468586834</v>
      </c>
      <c r="F8426" s="5">
        <f>IF(B8426=0,0,B8426*LABOR_HRS_WK_CAR*SEASON_WEEKS*(1+DIM_PCT_CAR)^B8426)</f>
        <v>911.23060582002415</v>
      </c>
      <c r="G8426" s="5">
        <f>IF(C8426=0,0,C8426*LABOR_HRS_WK_MES*SEASON_WEEKS*(1+DIM_PCT_MES)^C8426)</f>
        <v>1226.6692487641699</v>
      </c>
      <c r="H8426" s="5">
        <f>E8426+F8426+G8426</f>
        <v>5527.4025014428771</v>
      </c>
      <c r="I8426" s="5">
        <f>MIN(H8426,FARMER_HRS)</f>
        <v>720</v>
      </c>
      <c r="J8426" s="5">
        <f>MAX(0,H8426-FARMER_HRS)</f>
        <v>4807.4025014428771</v>
      </c>
      <c r="K8426" s="2">
        <f>I8426*FARMER_RATE+J8426*TEMP_WORKER_RATE</f>
        <v>108461.84898338329</v>
      </c>
      <c r="L8426" s="2">
        <f>A8426*PRICE_TOM+B8426*PRICE_CAR+C8426*PRICE_MES</f>
        <v>202086</v>
      </c>
      <c r="M8426" s="2">
        <f>A8426*FERT_BED_TOM+B8426*FERT_BED_CAR+C8426*FERT_BED_MES</f>
        <v>37400</v>
      </c>
      <c r="N8426" s="6">
        <f>IF(AND(D8426&lt;=TOTAL_BEDS,J8426&lt;=TEMP_WORKER_MAX*TEMP_WORKER_HRS),1,0)</f>
        <v>1</v>
      </c>
      <c r="O8426" s="2">
        <f>L8426-M8426-K8426-FIXED_COSTS</f>
        <v>36224.151016616714</v>
      </c>
      <c r="P8426" s="2">
        <f>IF(N8426=1,O8426,"")</f>
        <v>36224.151016616714</v>
      </c>
    </row>
    <row r="8427">
      <c r="A8427" s="6">
        <v>12</v>
      </c>
      <c r="B8427" s="6">
        <v>19</v>
      </c>
      <c r="C8427" s="6">
        <v>22</v>
      </c>
      <c r="D8427" s="6">
        <f>A8427+B8427+C8427</f>
        <v>53</v>
      </c>
      <c r="E8427" s="5">
        <f>IF(A8427=0,0,A8427*LABOR_HRS_WK_TOM*SEASON_WEEKS*(1+DIM_PCT_TOM)^A8427)</f>
        <v>3389.5026468586834</v>
      </c>
      <c r="F8427" s="5">
        <f>IF(B8427=0,0,B8427*LABOR_HRS_WK_CAR*SEASON_WEEKS*(1+DIM_PCT_CAR)^B8427)</f>
        <v>911.23060582002415</v>
      </c>
      <c r="G8427" s="5">
        <f>IF(C8427=0,0,C8427*LABOR_HRS_WK_MES*SEASON_WEEKS*(1+DIM_PCT_MES)^C8427)</f>
        <v>1301.1455960105659</v>
      </c>
      <c r="H8427" s="5">
        <f>E8427+F8427+G8427</f>
        <v>5601.8788486892736</v>
      </c>
      <c r="I8427" s="5">
        <f>MIN(H8427,FARMER_HRS)</f>
        <v>720</v>
      </c>
      <c r="J8427" s="5">
        <f>MAX(0,H8427-FARMER_HRS)</f>
        <v>4881.8788486892736</v>
      </c>
      <c r="K8427" s="2">
        <f>I8427*FARMER_RATE+J8427*TEMP_WORKER_RATE</f>
        <v>109754.84112307767</v>
      </c>
      <c r="L8427" s="2">
        <f>A8427*PRICE_TOM+B8427*PRICE_CAR+C8427*PRICE_MES</f>
        <v>204786</v>
      </c>
      <c r="M8427" s="2">
        <f>A8427*FERT_BED_TOM+B8427*FERT_BED_CAR+C8427*FERT_BED_MES</f>
        <v>38280</v>
      </c>
      <c r="N8427" s="6">
        <f>IF(AND(D8427&lt;=TOTAL_BEDS,J8427&lt;=TEMP_WORKER_MAX*TEMP_WORKER_HRS),1,0)</f>
        <v>1</v>
      </c>
      <c r="O8427" s="2">
        <f>L8427-M8427-K8427-FIXED_COSTS</f>
        <v>36751.158876922331</v>
      </c>
      <c r="P8427" s="2">
        <f>IF(N8427=1,O8427,"")</f>
        <v>36751.158876922331</v>
      </c>
    </row>
    <row r="8428">
      <c r="A8428" s="6">
        <v>12</v>
      </c>
      <c r="B8428" s="6">
        <v>19</v>
      </c>
      <c r="C8428" s="6">
        <v>23</v>
      </c>
      <c r="D8428" s="6">
        <f>A8428+B8428+C8428</f>
        <v>54</v>
      </c>
      <c r="E8428" s="5">
        <f>IF(A8428=0,0,A8428*LABOR_HRS_WK_TOM*SEASON_WEEKS*(1+DIM_PCT_TOM)^A8428)</f>
        <v>3389.5026468586834</v>
      </c>
      <c r="F8428" s="5">
        <f>IF(B8428=0,0,B8428*LABOR_HRS_WK_CAR*SEASON_WEEKS*(1+DIM_PCT_CAR)^B8428)</f>
        <v>911.23060582002415</v>
      </c>
      <c r="G8428" s="5">
        <f>IF(C8428=0,0,C8428*LABOR_HRS_WK_MES*SEASON_WEEKS*(1+DIM_PCT_MES)^C8428)</f>
        <v>1377.2921848680023</v>
      </c>
      <c r="H8428" s="5">
        <f>E8428+F8428+G8428</f>
        <v>5678.02543754671</v>
      </c>
      <c r="I8428" s="5">
        <f>MIN(H8428,FARMER_HRS)</f>
        <v>720</v>
      </c>
      <c r="J8428" s="5">
        <f>MAX(0,H8428-FARMER_HRS)</f>
        <v>4958.02543754671</v>
      </c>
      <c r="K8428" s="2">
        <f>I8428*FARMER_RATE+J8428*TEMP_WORKER_RATE</f>
        <v>111076.83051296372</v>
      </c>
      <c r="L8428" s="2">
        <f>A8428*PRICE_TOM+B8428*PRICE_CAR+C8428*PRICE_MES</f>
        <v>207486</v>
      </c>
      <c r="M8428" s="2">
        <f>A8428*FERT_BED_TOM+B8428*FERT_BED_CAR+C8428*FERT_BED_MES</f>
        <v>39160</v>
      </c>
      <c r="N8428" s="6">
        <f>IF(AND(D8428&lt;=TOTAL_BEDS,J8428&lt;=TEMP_WORKER_MAX*TEMP_WORKER_HRS),1,0)</f>
        <v>1</v>
      </c>
      <c r="O8428" s="2">
        <f>L8428-M8428-K8428-FIXED_COSTS</f>
        <v>37249.169487036284</v>
      </c>
      <c r="P8428" s="2">
        <f>IF(N8428=1,O8428,"")</f>
        <v>37249.169487036284</v>
      </c>
    </row>
    <row r="8429">
      <c r="A8429" s="6">
        <v>12</v>
      </c>
      <c r="B8429" s="6">
        <v>19</v>
      </c>
      <c r="C8429" s="6">
        <v>24</v>
      </c>
      <c r="D8429" s="6">
        <f>A8429+B8429+C8429</f>
        <v>55</v>
      </c>
      <c r="E8429" s="5">
        <f>IF(A8429=0,0,A8429*LABOR_HRS_WK_TOM*SEASON_WEEKS*(1+DIM_PCT_TOM)^A8429)</f>
        <v>3389.5026468586834</v>
      </c>
      <c r="F8429" s="5">
        <f>IF(B8429=0,0,B8429*LABOR_HRS_WK_CAR*SEASON_WEEKS*(1+DIM_PCT_CAR)^B8429)</f>
        <v>911.23060582002415</v>
      </c>
      <c r="G8429" s="5">
        <f>IF(C8429=0,0,C8429*LABOR_HRS_WK_MES*SEASON_WEEKS*(1+DIM_PCT_MES)^C8429)</f>
        <v>1455.139134447498</v>
      </c>
      <c r="H8429" s="5">
        <f>E8429+F8429+G8429</f>
        <v>5755.8723871262055</v>
      </c>
      <c r="I8429" s="5">
        <f>MIN(H8429,FARMER_HRS)</f>
        <v>720</v>
      </c>
      <c r="J8429" s="5">
        <f>MAX(0,H8429-FARMER_HRS)</f>
        <v>5035.8723871262055</v>
      </c>
      <c r="K8429" s="2">
        <f>I8429*FARMER_RATE+J8429*TEMP_WORKER_RATE</f>
        <v>112428.34005427441</v>
      </c>
      <c r="L8429" s="2">
        <f>A8429*PRICE_TOM+B8429*PRICE_CAR+C8429*PRICE_MES</f>
        <v>210186</v>
      </c>
      <c r="M8429" s="2">
        <f>A8429*FERT_BED_TOM+B8429*FERT_BED_CAR+C8429*FERT_BED_MES</f>
        <v>40040</v>
      </c>
      <c r="N8429" s="6">
        <f>IF(AND(D8429&lt;=TOTAL_BEDS,J8429&lt;=TEMP_WORKER_MAX*TEMP_WORKER_HRS),1,0)</f>
        <v>1</v>
      </c>
      <c r="O8429" s="2">
        <f>L8429-M8429-K8429-FIXED_COSTS</f>
        <v>37717.659945725594</v>
      </c>
      <c r="P8429" s="2">
        <f>IF(N8429=1,O8429,"")</f>
        <v>37717.659945725594</v>
      </c>
    </row>
    <row r="8430">
      <c r="A8430" s="6">
        <v>12</v>
      </c>
      <c r="B8430" s="6">
        <v>19</v>
      </c>
      <c r="C8430" s="6">
        <v>25</v>
      </c>
      <c r="D8430" s="6">
        <f>A8430+B8430+C8430</f>
        <v>56</v>
      </c>
      <c r="E8430" s="5">
        <f>IF(A8430=0,0,A8430*LABOR_HRS_WK_TOM*SEASON_WEEKS*(1+DIM_PCT_TOM)^A8430)</f>
        <v>3389.5026468586834</v>
      </c>
      <c r="F8430" s="5">
        <f>IF(B8430=0,0,B8430*LABOR_HRS_WK_CAR*SEASON_WEEKS*(1+DIM_PCT_CAR)^B8430)</f>
        <v>911.23060582002415</v>
      </c>
      <c r="G8430" s="5">
        <f>IF(C8430=0,0,C8430*LABOR_HRS_WK_MES*SEASON_WEEKS*(1+DIM_PCT_MES)^C8430)</f>
        <v>1534.7170558625955</v>
      </c>
      <c r="H8430" s="5">
        <f>E8430+F8430+G8430</f>
        <v>5835.4503085413035</v>
      </c>
      <c r="I8430" s="5">
        <f>MIN(H8430,FARMER_HRS)</f>
        <v>720</v>
      </c>
      <c r="J8430" s="5">
        <f>MAX(0,H8430-FARMER_HRS)</f>
        <v>5115.4503085413035</v>
      </c>
      <c r="K8430" s="2">
        <f>I8430*FARMER_RATE+J8430*TEMP_WORKER_RATE</f>
        <v>113809.90118995318</v>
      </c>
      <c r="L8430" s="2">
        <f>A8430*PRICE_TOM+B8430*PRICE_CAR+C8430*PRICE_MES</f>
        <v>212886</v>
      </c>
      <c r="M8430" s="2">
        <f>A8430*FERT_BED_TOM+B8430*FERT_BED_CAR+C8430*FERT_BED_MES</f>
        <v>40920</v>
      </c>
      <c r="N8430" s="6">
        <f>IF(AND(D8430&lt;=TOTAL_BEDS,J8430&lt;=TEMP_WORKER_MAX*TEMP_WORKER_HRS),1,0)</f>
        <v>1</v>
      </c>
      <c r="O8430" s="2">
        <f>L8430-M8430-K8430-FIXED_COSTS</f>
        <v>38156.098810046824</v>
      </c>
      <c r="P8430" s="2">
        <f>IF(N8430=1,O8430,"")</f>
        <v>38156.098810046824</v>
      </c>
    </row>
    <row r="8431">
      <c r="A8431" s="6">
        <v>12</v>
      </c>
      <c r="B8431" s="6">
        <v>19</v>
      </c>
      <c r="C8431" s="6">
        <v>26</v>
      </c>
      <c r="D8431" s="6">
        <f>A8431+B8431+C8431</f>
        <v>57</v>
      </c>
      <c r="E8431" s="5">
        <f>IF(A8431=0,0,A8431*LABOR_HRS_WK_TOM*SEASON_WEEKS*(1+DIM_PCT_TOM)^A8431)</f>
        <v>3389.5026468586834</v>
      </c>
      <c r="F8431" s="5">
        <f>IF(B8431=0,0,B8431*LABOR_HRS_WK_CAR*SEASON_WEEKS*(1+DIM_PCT_CAR)^B8431)</f>
        <v>911.23060582002415</v>
      </c>
      <c r="G8431" s="5">
        <f>IF(C8431=0,0,C8431*LABOR_HRS_WK_MES*SEASON_WEEKS*(1+DIM_PCT_MES)^C8431)</f>
        <v>1616.0570598233128</v>
      </c>
      <c r="H8431" s="5">
        <f>E8431+F8431+G8431</f>
        <v>5916.79031250202</v>
      </c>
      <c r="I8431" s="5">
        <f>MIN(H8431,FARMER_HRS)</f>
        <v>720</v>
      </c>
      <c r="J8431" s="5">
        <f>MAX(0,H8431-FARMER_HRS)</f>
        <v>5196.79031250202</v>
      </c>
      <c r="K8431" s="2">
        <f>I8431*FARMER_RATE+J8431*TEMP_WORKER_RATE</f>
        <v>115222.0540364934</v>
      </c>
      <c r="L8431" s="2">
        <f>A8431*PRICE_TOM+B8431*PRICE_CAR+C8431*PRICE_MES</f>
        <v>215586</v>
      </c>
      <c r="M8431" s="2">
        <f>A8431*FERT_BED_TOM+B8431*FERT_BED_CAR+C8431*FERT_BED_MES</f>
        <v>41800</v>
      </c>
      <c r="N8431" s="6">
        <f>IF(AND(D8431&lt;=TOTAL_BEDS,J8431&lt;=TEMP_WORKER_MAX*TEMP_WORKER_HRS),1,0)</f>
        <v>1</v>
      </c>
      <c r="O8431" s="2">
        <f>L8431-M8431-K8431-FIXED_COSTS</f>
        <v>38563.9459635066</v>
      </c>
      <c r="P8431" s="2">
        <f>IF(N8431=1,O8431,"")</f>
        <v>38563.9459635066</v>
      </c>
    </row>
    <row r="8432">
      <c r="A8432" s="6">
        <v>12</v>
      </c>
      <c r="B8432" s="6">
        <v>19</v>
      </c>
      <c r="C8432" s="6">
        <v>27</v>
      </c>
      <c r="D8432" s="6">
        <f>A8432+B8432+C8432</f>
        <v>58</v>
      </c>
      <c r="E8432" s="5">
        <f>IF(A8432=0,0,A8432*LABOR_HRS_WK_TOM*SEASON_WEEKS*(1+DIM_PCT_TOM)^A8432)</f>
        <v>3389.5026468586834</v>
      </c>
      <c r="F8432" s="5">
        <f>IF(B8432=0,0,B8432*LABOR_HRS_WK_CAR*SEASON_WEEKS*(1+DIM_PCT_CAR)^B8432)</f>
        <v>911.23060582002415</v>
      </c>
      <c r="G8432" s="5">
        <f>IF(C8432=0,0,C8432*LABOR_HRS_WK_MES*SEASON_WEEKS*(1+DIM_PCT_MES)^C8432)</f>
        <v>1699.19076434307</v>
      </c>
      <c r="H8432" s="5">
        <f>E8432+F8432+G8432</f>
        <v>5999.9240170217781</v>
      </c>
      <c r="I8432" s="5">
        <f>MIN(H8432,FARMER_HRS)</f>
        <v>720</v>
      </c>
      <c r="J8432" s="5">
        <f>MAX(0,H8432-FARMER_HRS)</f>
        <v>5279.9240170217781</v>
      </c>
      <c r="K8432" s="2">
        <f>I8432*FARMER_RATE+J8432*TEMP_WORKER_RATE</f>
        <v>116665.3475177392</v>
      </c>
      <c r="L8432" s="2">
        <f>A8432*PRICE_TOM+B8432*PRICE_CAR+C8432*PRICE_MES</f>
        <v>218286</v>
      </c>
      <c r="M8432" s="2">
        <f>A8432*FERT_BED_TOM+B8432*FERT_BED_CAR+C8432*FERT_BED_MES</f>
        <v>42680</v>
      </c>
      <c r="N8432" s="6">
        <f>IF(AND(D8432&lt;=TOTAL_BEDS,J8432&lt;=TEMP_WORKER_MAX*TEMP_WORKER_HRS),1,0)</f>
        <v>1</v>
      </c>
      <c r="O8432" s="2">
        <f>L8432-M8432-K8432-FIXED_COSTS</f>
        <v>38940.652482260804</v>
      </c>
      <c r="P8432" s="2">
        <f>IF(N8432=1,O8432,"")</f>
        <v>38940.652482260804</v>
      </c>
    </row>
    <row r="8433">
      <c r="A8433" s="6">
        <v>12</v>
      </c>
      <c r="B8433" s="6">
        <v>19</v>
      </c>
      <c r="C8433" s="6">
        <v>28</v>
      </c>
      <c r="D8433" s="6">
        <f>A8433+B8433+C8433</f>
        <v>59</v>
      </c>
      <c r="E8433" s="5">
        <f>IF(A8433=0,0,A8433*LABOR_HRS_WK_TOM*SEASON_WEEKS*(1+DIM_PCT_TOM)^A8433)</f>
        <v>3389.5026468586834</v>
      </c>
      <c r="F8433" s="5">
        <f>IF(B8433=0,0,B8433*LABOR_HRS_WK_CAR*SEASON_WEEKS*(1+DIM_PCT_CAR)^B8433)</f>
        <v>911.23060582002415</v>
      </c>
      <c r="G8433" s="5">
        <f>IF(C8433=0,0,C8433*LABOR_HRS_WK_MES*SEASON_WEEKS*(1+DIM_PCT_MES)^C8433)</f>
        <v>1784.1503025602233</v>
      </c>
      <c r="H8433" s="5">
        <f>E8433+F8433+G8433</f>
        <v>6084.883555238931</v>
      </c>
      <c r="I8433" s="5">
        <f>MIN(H8433,FARMER_HRS)</f>
        <v>720</v>
      </c>
      <c r="J8433" s="5">
        <f>MAX(0,H8433-FARMER_HRS)</f>
        <v>5364.883555238931</v>
      </c>
      <c r="K8433" s="2">
        <f>I8433*FARMER_RATE+J8433*TEMP_WORKER_RATE</f>
        <v>118140.33950067588</v>
      </c>
      <c r="L8433" s="2">
        <f>A8433*PRICE_TOM+B8433*PRICE_CAR+C8433*PRICE_MES</f>
        <v>220986</v>
      </c>
      <c r="M8433" s="2">
        <f>A8433*FERT_BED_TOM+B8433*FERT_BED_CAR+C8433*FERT_BED_MES</f>
        <v>43560</v>
      </c>
      <c r="N8433" s="6">
        <f>IF(AND(D8433&lt;=TOTAL_BEDS,J8433&lt;=TEMP_WORKER_MAX*TEMP_WORKER_HRS),1,0)</f>
        <v>1</v>
      </c>
      <c r="O8433" s="2">
        <f>L8433-M8433-K8433-FIXED_COSTS</f>
        <v>39285.66049932412</v>
      </c>
      <c r="P8433" s="2">
        <f>IF(N8433=1,O8433,"")</f>
        <v>39285.66049932412</v>
      </c>
    </row>
    <row r="8434">
      <c r="A8434" s="6">
        <v>12</v>
      </c>
      <c r="B8434" s="6">
        <v>19</v>
      </c>
      <c r="C8434" s="6">
        <v>29</v>
      </c>
      <c r="D8434" s="6">
        <f>A8434+B8434+C8434</f>
        <v>60</v>
      </c>
      <c r="E8434" s="5">
        <f>IF(A8434=0,0,A8434*LABOR_HRS_WK_TOM*SEASON_WEEKS*(1+DIM_PCT_TOM)^A8434)</f>
        <v>3389.5026468586834</v>
      </c>
      <c r="F8434" s="5">
        <f>IF(B8434=0,0,B8434*LABOR_HRS_WK_CAR*SEASON_WEEKS*(1+DIM_PCT_CAR)^B8434)</f>
        <v>911.23060582002415</v>
      </c>
      <c r="G8434" s="5">
        <f>IF(C8434=0,0,C8434*LABOR_HRS_WK_MES*SEASON_WEEKS*(1+DIM_PCT_MES)^C8434)</f>
        <v>1870.9683306758766</v>
      </c>
      <c r="H8434" s="5">
        <f>E8434+F8434+G8434</f>
        <v>6171.7015833545847</v>
      </c>
      <c r="I8434" s="5">
        <f>MIN(H8434,FARMER_HRS)</f>
        <v>720</v>
      </c>
      <c r="J8434" s="5">
        <f>MAX(0,H8434-FARMER_HRS)</f>
        <v>5451.7015833545847</v>
      </c>
      <c r="K8434" s="2">
        <f>I8434*FARMER_RATE+J8434*TEMP_WORKER_RATE</f>
        <v>119647.59693323931</v>
      </c>
      <c r="L8434" s="2">
        <f>A8434*PRICE_TOM+B8434*PRICE_CAR+C8434*PRICE_MES</f>
        <v>223686</v>
      </c>
      <c r="M8434" s="2">
        <f>A8434*FERT_BED_TOM+B8434*FERT_BED_CAR+C8434*FERT_BED_MES</f>
        <v>44440</v>
      </c>
      <c r="N8434" s="6">
        <f>IF(AND(D8434&lt;=TOTAL_BEDS,J8434&lt;=TEMP_WORKER_MAX*TEMP_WORKER_HRS),1,0)</f>
        <v>1</v>
      </c>
      <c r="O8434" s="2">
        <f>L8434-M8434-K8434-FIXED_COSTS</f>
        <v>39598.403066760686</v>
      </c>
      <c r="P8434" s="2">
        <f>IF(N8434=1,O8434,"")</f>
        <v>39598.403066760686</v>
      </c>
    </row>
    <row r="8435">
      <c r="A8435" s="6">
        <v>12</v>
      </c>
      <c r="B8435" s="6">
        <v>19</v>
      </c>
      <c r="C8435" s="6">
        <v>30</v>
      </c>
      <c r="D8435" s="6">
        <f>A8435+B8435+C8435</f>
        <v>61</v>
      </c>
      <c r="E8435" s="5">
        <f>IF(A8435=0,0,A8435*LABOR_HRS_WK_TOM*SEASON_WEEKS*(1+DIM_PCT_TOM)^A8435)</f>
        <v>3389.5026468586834</v>
      </c>
      <c r="F8435" s="5">
        <f>IF(B8435=0,0,B8435*LABOR_HRS_WK_CAR*SEASON_WEEKS*(1+DIM_PCT_CAR)^B8435)</f>
        <v>911.23060582002415</v>
      </c>
      <c r="G8435" s="5">
        <f>IF(C8435=0,0,C8435*LABOR_HRS_WK_MES*SEASON_WEEKS*(1+DIM_PCT_MES)^C8435)</f>
        <v>1959.6780360096466</v>
      </c>
      <c r="H8435" s="5">
        <f>E8435+F8435+G8435</f>
        <v>6260.411288688354</v>
      </c>
      <c r="I8435" s="5">
        <f>MIN(H8435,FARMER_HRS)</f>
        <v>720</v>
      </c>
      <c r="J8435" s="5">
        <f>MAX(0,H8435-FARMER_HRS)</f>
        <v>5540.411288688354</v>
      </c>
      <c r="K8435" s="2">
        <f>I8435*FARMER_RATE+J8435*TEMP_WORKER_RATE</f>
        <v>121187.69598417281</v>
      </c>
      <c r="L8435" s="2">
        <f>A8435*PRICE_TOM+B8435*PRICE_CAR+C8435*PRICE_MES</f>
        <v>226386</v>
      </c>
      <c r="M8435" s="2">
        <f>A8435*FERT_BED_TOM+B8435*FERT_BED_CAR+C8435*FERT_BED_MES</f>
        <v>45320</v>
      </c>
      <c r="N8435" s="6">
        <f>IF(AND(D8435&lt;=TOTAL_BEDS,J8435&lt;=TEMP_WORKER_MAX*TEMP_WORKER_HRS),1,0)</f>
        <v>1</v>
      </c>
      <c r="O8435" s="2">
        <f>L8435-M8435-K8435-FIXED_COSTS</f>
        <v>39878.304015827191</v>
      </c>
      <c r="P8435" s="2">
        <f>IF(N8435=1,O8435,"")</f>
        <v>39878.304015827191</v>
      </c>
    </row>
    <row r="8436">
      <c r="A8436" s="6">
        <v>12</v>
      </c>
      <c r="B8436" s="6">
        <v>20</v>
      </c>
      <c r="C8436" s="6">
        <v>0</v>
      </c>
      <c r="D8436" s="6">
        <f>A8436+B8436+C8436</f>
        <v>32</v>
      </c>
      <c r="E8436" s="5">
        <f>IF(A8436=0,0,A8436*LABOR_HRS_WK_TOM*SEASON_WEEKS*(1+DIM_PCT_TOM)^A8436)</f>
        <v>3389.5026468586834</v>
      </c>
      <c r="F8436" s="5">
        <f>IF(B8436=0,0,B8436*LABOR_HRS_WK_CAR*SEASON_WEEKS*(1+DIM_PCT_CAR)^B8436)</f>
        <v>983.16986417423652</v>
      </c>
      <c r="G8436" s="5">
        <f>IF(C8436=0,0,C8436*LABOR_HRS_WK_MES*SEASON_WEEKS*(1+DIM_PCT_MES)^C8436)</f>
        <v>0</v>
      </c>
      <c r="H8436" s="5">
        <f>E8436+F8436+G8436</f>
        <v>4372.67251103292</v>
      </c>
      <c r="I8436" s="5">
        <f>MIN(H8436,FARMER_HRS)</f>
        <v>720</v>
      </c>
      <c r="J8436" s="5">
        <f>MAX(0,H8436-FARMER_HRS)</f>
        <v>3652.67251103292</v>
      </c>
      <c r="K8436" s="2">
        <f>I8436*FARMER_RATE+J8436*TEMP_WORKER_RATE</f>
        <v>88414.453316543746</v>
      </c>
      <c r="L8436" s="2">
        <f>A8436*PRICE_TOM+B8436*PRICE_CAR+C8436*PRICE_MES</f>
        <v>147480</v>
      </c>
      <c r="M8436" s="2">
        <f>A8436*FERT_BED_TOM+B8436*FERT_BED_CAR+C8436*FERT_BED_MES</f>
        <v>19360</v>
      </c>
      <c r="N8436" s="6">
        <f>IF(AND(D8436&lt;=TOTAL_BEDS,J8436&lt;=TEMP_WORKER_MAX*TEMP_WORKER_HRS),1,0)</f>
        <v>1</v>
      </c>
      <c r="O8436" s="2">
        <f>L8436-M8436-K8436-FIXED_COSTS</f>
        <v>19705.546683456254</v>
      </c>
      <c r="P8436" s="2">
        <f>IF(N8436=1,O8436,"")</f>
        <v>19705.546683456254</v>
      </c>
    </row>
    <row r="8437">
      <c r="A8437" s="6">
        <v>12</v>
      </c>
      <c r="B8437" s="6">
        <v>20</v>
      </c>
      <c r="C8437" s="6">
        <v>1</v>
      </c>
      <c r="D8437" s="6">
        <f>A8437+B8437+C8437</f>
        <v>33</v>
      </c>
      <c r="E8437" s="5">
        <f>IF(A8437=0,0,A8437*LABOR_HRS_WK_TOM*SEASON_WEEKS*(1+DIM_PCT_TOM)^A8437)</f>
        <v>3389.5026468586834</v>
      </c>
      <c r="F8437" s="5">
        <f>IF(B8437=0,0,B8437*LABOR_HRS_WK_CAR*SEASON_WEEKS*(1+DIM_PCT_CAR)^B8437)</f>
        <v>983.16986417423652</v>
      </c>
      <c r="G8437" s="5">
        <f>IF(C8437=0,0,C8437*LABOR_HRS_WK_MES*SEASON_WEEKS*(1+DIM_PCT_MES)^C8437)</f>
        <v>45.5625</v>
      </c>
      <c r="H8437" s="5">
        <f>E8437+F8437+G8437</f>
        <v>4418.23501103292</v>
      </c>
      <c r="I8437" s="5">
        <f>MIN(H8437,FARMER_HRS)</f>
        <v>720</v>
      </c>
      <c r="J8437" s="5">
        <f>MAX(0,H8437-FARMER_HRS)</f>
        <v>3698.23501103292</v>
      </c>
      <c r="K8437" s="2">
        <f>I8437*FARMER_RATE+J8437*TEMP_WORKER_RATE</f>
        <v>89205.468941543746</v>
      </c>
      <c r="L8437" s="2">
        <f>A8437*PRICE_TOM+B8437*PRICE_CAR+C8437*PRICE_MES</f>
        <v>150180</v>
      </c>
      <c r="M8437" s="2">
        <f>A8437*FERT_BED_TOM+B8437*FERT_BED_CAR+C8437*FERT_BED_MES</f>
        <v>20240</v>
      </c>
      <c r="N8437" s="6">
        <f>IF(AND(D8437&lt;=TOTAL_BEDS,J8437&lt;=TEMP_WORKER_MAX*TEMP_WORKER_HRS),1,0)</f>
        <v>1</v>
      </c>
      <c r="O8437" s="2">
        <f>L8437-M8437-K8437-FIXED_COSTS</f>
        <v>20734.531058456254</v>
      </c>
      <c r="P8437" s="2">
        <f>IF(N8437=1,O8437,"")</f>
        <v>20734.531058456254</v>
      </c>
    </row>
    <row r="8438">
      <c r="A8438" s="6">
        <v>12</v>
      </c>
      <c r="B8438" s="6">
        <v>20</v>
      </c>
      <c r="C8438" s="6">
        <v>2</v>
      </c>
      <c r="D8438" s="6">
        <f>A8438+B8438+C8438</f>
        <v>34</v>
      </c>
      <c r="E8438" s="5">
        <f>IF(A8438=0,0,A8438*LABOR_HRS_WK_TOM*SEASON_WEEKS*(1+DIM_PCT_TOM)^A8438)</f>
        <v>3389.5026468586834</v>
      </c>
      <c r="F8438" s="5">
        <f>IF(B8438=0,0,B8438*LABOR_HRS_WK_CAR*SEASON_WEEKS*(1+DIM_PCT_CAR)^B8438)</f>
        <v>983.16986417423652</v>
      </c>
      <c r="G8438" s="5">
        <f>IF(C8438=0,0,C8438*LABOR_HRS_WK_MES*SEASON_WEEKS*(1+DIM_PCT_MES)^C8438)</f>
        <v>92.2640625</v>
      </c>
      <c r="H8438" s="5">
        <f>E8438+F8438+G8438</f>
        <v>4464.93657353292</v>
      </c>
      <c r="I8438" s="5">
        <f>MIN(H8438,FARMER_HRS)</f>
        <v>720</v>
      </c>
      <c r="J8438" s="5">
        <f>MAX(0,H8438-FARMER_HRS)</f>
        <v>3744.93657353292</v>
      </c>
      <c r="K8438" s="2">
        <f>I8438*FARMER_RATE+J8438*TEMP_WORKER_RATE</f>
        <v>90016.259957168746</v>
      </c>
      <c r="L8438" s="2">
        <f>A8438*PRICE_TOM+B8438*PRICE_CAR+C8438*PRICE_MES</f>
        <v>152880</v>
      </c>
      <c r="M8438" s="2">
        <f>A8438*FERT_BED_TOM+B8438*FERT_BED_CAR+C8438*FERT_BED_MES</f>
        <v>21120</v>
      </c>
      <c r="N8438" s="6">
        <f>IF(AND(D8438&lt;=TOTAL_BEDS,J8438&lt;=TEMP_WORKER_MAX*TEMP_WORKER_HRS),1,0)</f>
        <v>1</v>
      </c>
      <c r="O8438" s="2">
        <f>L8438-M8438-K8438-FIXED_COSTS</f>
        <v>21743.740042831254</v>
      </c>
      <c r="P8438" s="2">
        <f>IF(N8438=1,O8438,"")</f>
        <v>21743.740042831254</v>
      </c>
    </row>
    <row r="8439">
      <c r="A8439" s="6">
        <v>12</v>
      </c>
      <c r="B8439" s="6">
        <v>20</v>
      </c>
      <c r="C8439" s="6">
        <v>3</v>
      </c>
      <c r="D8439" s="6">
        <f>A8439+B8439+C8439</f>
        <v>35</v>
      </c>
      <c r="E8439" s="5">
        <f>IF(A8439=0,0,A8439*LABOR_HRS_WK_TOM*SEASON_WEEKS*(1+DIM_PCT_TOM)^A8439)</f>
        <v>3389.5026468586834</v>
      </c>
      <c r="F8439" s="5">
        <f>IF(B8439=0,0,B8439*LABOR_HRS_WK_CAR*SEASON_WEEKS*(1+DIM_PCT_CAR)^B8439)</f>
        <v>983.16986417423652</v>
      </c>
      <c r="G8439" s="5">
        <f>IF(C8439=0,0,C8439*LABOR_HRS_WK_MES*SEASON_WEEKS*(1+DIM_PCT_MES)^C8439)</f>
        <v>140.12604492187498</v>
      </c>
      <c r="H8439" s="5">
        <f>E8439+F8439+G8439</f>
        <v>4512.7985559547951</v>
      </c>
      <c r="I8439" s="5">
        <f>MIN(H8439,FARMER_HRS)</f>
        <v>720</v>
      </c>
      <c r="J8439" s="5">
        <f>MAX(0,H8439-FARMER_HRS)</f>
        <v>3792.7985559547951</v>
      </c>
      <c r="K8439" s="2">
        <f>I8439*FARMER_RATE+J8439*TEMP_WORKER_RATE</f>
        <v>90847.197151992965</v>
      </c>
      <c r="L8439" s="2">
        <f>A8439*PRICE_TOM+B8439*PRICE_CAR+C8439*PRICE_MES</f>
        <v>155580</v>
      </c>
      <c r="M8439" s="2">
        <f>A8439*FERT_BED_TOM+B8439*FERT_BED_CAR+C8439*FERT_BED_MES</f>
        <v>22000</v>
      </c>
      <c r="N8439" s="6">
        <f>IF(AND(D8439&lt;=TOTAL_BEDS,J8439&lt;=TEMP_WORKER_MAX*TEMP_WORKER_HRS),1,0)</f>
        <v>1</v>
      </c>
      <c r="O8439" s="2">
        <f>L8439-M8439-K8439-FIXED_COSTS</f>
        <v>22732.802848007035</v>
      </c>
      <c r="P8439" s="2">
        <f>IF(N8439=1,O8439,"")</f>
        <v>22732.802848007035</v>
      </c>
    </row>
    <row r="8440">
      <c r="A8440" s="6">
        <v>12</v>
      </c>
      <c r="B8440" s="6">
        <v>20</v>
      </c>
      <c r="C8440" s="6">
        <v>4</v>
      </c>
      <c r="D8440" s="6">
        <f>A8440+B8440+C8440</f>
        <v>36</v>
      </c>
      <c r="E8440" s="5">
        <f>IF(A8440=0,0,A8440*LABOR_HRS_WK_TOM*SEASON_WEEKS*(1+DIM_PCT_TOM)^A8440)</f>
        <v>3389.5026468586834</v>
      </c>
      <c r="F8440" s="5">
        <f>IF(B8440=0,0,B8440*LABOR_HRS_WK_CAR*SEASON_WEEKS*(1+DIM_PCT_CAR)^B8440)</f>
        <v>983.16986417423652</v>
      </c>
      <c r="G8440" s="5">
        <f>IF(C8440=0,0,C8440*LABOR_HRS_WK_MES*SEASON_WEEKS*(1+DIM_PCT_MES)^C8440)</f>
        <v>189.17016064453119</v>
      </c>
      <c r="H8440" s="5">
        <f>E8440+F8440+G8440</f>
        <v>4561.8426716774511</v>
      </c>
      <c r="I8440" s="5">
        <f>MIN(H8440,FARMER_HRS)</f>
        <v>720</v>
      </c>
      <c r="J8440" s="5">
        <f>MAX(0,H8440-FARMER_HRS)</f>
        <v>3841.8426716774511</v>
      </c>
      <c r="K8440" s="2">
        <f>I8440*FARMER_RATE+J8440*TEMP_WORKER_RATE</f>
        <v>91698.657494400191</v>
      </c>
      <c r="L8440" s="2">
        <f>A8440*PRICE_TOM+B8440*PRICE_CAR+C8440*PRICE_MES</f>
        <v>158280</v>
      </c>
      <c r="M8440" s="2">
        <f>A8440*FERT_BED_TOM+B8440*FERT_BED_CAR+C8440*FERT_BED_MES</f>
        <v>22880</v>
      </c>
      <c r="N8440" s="6">
        <f>IF(AND(D8440&lt;=TOTAL_BEDS,J8440&lt;=TEMP_WORKER_MAX*TEMP_WORKER_HRS),1,0)</f>
        <v>1</v>
      </c>
      <c r="O8440" s="2">
        <f>L8440-M8440-K8440-FIXED_COSTS</f>
        <v>23701.342505599809</v>
      </c>
      <c r="P8440" s="2">
        <f>IF(N8440=1,O8440,"")</f>
        <v>23701.342505599809</v>
      </c>
    </row>
    <row r="8441">
      <c r="A8441" s="6">
        <v>12</v>
      </c>
      <c r="B8441" s="6">
        <v>20</v>
      </c>
      <c r="C8441" s="6">
        <v>5</v>
      </c>
      <c r="D8441" s="6">
        <f>A8441+B8441+C8441</f>
        <v>37</v>
      </c>
      <c r="E8441" s="5">
        <f>IF(A8441=0,0,A8441*LABOR_HRS_WK_TOM*SEASON_WEEKS*(1+DIM_PCT_TOM)^A8441)</f>
        <v>3389.5026468586834</v>
      </c>
      <c r="F8441" s="5">
        <f>IF(B8441=0,0,B8441*LABOR_HRS_WK_CAR*SEASON_WEEKS*(1+DIM_PCT_CAR)^B8441)</f>
        <v>983.16986417423652</v>
      </c>
      <c r="G8441" s="5">
        <f>IF(C8441=0,0,C8441*LABOR_HRS_WK_MES*SEASON_WEEKS*(1+DIM_PCT_MES)^C8441)</f>
        <v>239.41848456573481</v>
      </c>
      <c r="H8441" s="5">
        <f>E8441+F8441+G8441</f>
        <v>4612.0909955986544</v>
      </c>
      <c r="I8441" s="5">
        <f>MIN(H8441,FARMER_HRS)</f>
        <v>720</v>
      </c>
      <c r="J8441" s="5">
        <f>MAX(0,H8441-FARMER_HRS)</f>
        <v>3892.0909955986544</v>
      </c>
      <c r="K8441" s="2">
        <f>I8441*FARMER_RATE+J8441*TEMP_WORKER_RATE</f>
        <v>92571.02422914331</v>
      </c>
      <c r="L8441" s="2">
        <f>A8441*PRICE_TOM+B8441*PRICE_CAR+C8441*PRICE_MES</f>
        <v>160980</v>
      </c>
      <c r="M8441" s="2">
        <f>A8441*FERT_BED_TOM+B8441*FERT_BED_CAR+C8441*FERT_BED_MES</f>
        <v>23760</v>
      </c>
      <c r="N8441" s="6">
        <f>IF(AND(D8441&lt;=TOTAL_BEDS,J8441&lt;=TEMP_WORKER_MAX*TEMP_WORKER_HRS),1,0)</f>
        <v>1</v>
      </c>
      <c r="O8441" s="2">
        <f>L8441-M8441-K8441-FIXED_COSTS</f>
        <v>24648.97577085669</v>
      </c>
      <c r="P8441" s="2">
        <f>IF(N8441=1,O8441,"")</f>
        <v>24648.97577085669</v>
      </c>
    </row>
    <row r="8442">
      <c r="A8442" s="6">
        <v>12</v>
      </c>
      <c r="B8442" s="6">
        <v>20</v>
      </c>
      <c r="C8442" s="6">
        <v>6</v>
      </c>
      <c r="D8442" s="6">
        <f>A8442+B8442+C8442</f>
        <v>38</v>
      </c>
      <c r="E8442" s="5">
        <f>IF(A8442=0,0,A8442*LABOR_HRS_WK_TOM*SEASON_WEEKS*(1+DIM_PCT_TOM)^A8442)</f>
        <v>3389.5026468586834</v>
      </c>
      <c r="F8442" s="5">
        <f>IF(B8442=0,0,B8442*LABOR_HRS_WK_CAR*SEASON_WEEKS*(1+DIM_PCT_CAR)^B8442)</f>
        <v>983.16986417423652</v>
      </c>
      <c r="G8442" s="5">
        <f>IF(C8442=0,0,C8442*LABOR_HRS_WK_MES*SEASON_WEEKS*(1+DIM_PCT_MES)^C8442)</f>
        <v>290.89345874736773</v>
      </c>
      <c r="H8442" s="5">
        <f>E8442+F8442+G8442</f>
        <v>4663.5659697802876</v>
      </c>
      <c r="I8442" s="5">
        <f>MIN(H8442,FARMER_HRS)</f>
        <v>720</v>
      </c>
      <c r="J8442" s="5">
        <f>MAX(0,H8442-FARMER_HRS)</f>
        <v>3943.5659697802876</v>
      </c>
      <c r="K8442" s="2">
        <f>I8442*FARMER_RATE+J8442*TEMP_WORKER_RATE</f>
        <v>93464.686975352219</v>
      </c>
      <c r="L8442" s="2">
        <f>A8442*PRICE_TOM+B8442*PRICE_CAR+C8442*PRICE_MES</f>
        <v>163680</v>
      </c>
      <c r="M8442" s="2">
        <f>A8442*FERT_BED_TOM+B8442*FERT_BED_CAR+C8442*FERT_BED_MES</f>
        <v>24640</v>
      </c>
      <c r="N8442" s="6">
        <f>IF(AND(D8442&lt;=TOTAL_BEDS,J8442&lt;=TEMP_WORKER_MAX*TEMP_WORKER_HRS),1,0)</f>
        <v>1</v>
      </c>
      <c r="O8442" s="2">
        <f>L8442-M8442-K8442-FIXED_COSTS</f>
        <v>25575.313024647781</v>
      </c>
      <c r="P8442" s="2">
        <f>IF(N8442=1,O8442,"")</f>
        <v>25575.313024647781</v>
      </c>
    </row>
    <row r="8443">
      <c r="A8443" s="6">
        <v>12</v>
      </c>
      <c r="B8443" s="6">
        <v>20</v>
      </c>
      <c r="C8443" s="6">
        <v>7</v>
      </c>
      <c r="D8443" s="6">
        <f>A8443+B8443+C8443</f>
        <v>39</v>
      </c>
      <c r="E8443" s="5">
        <f>IF(A8443=0,0,A8443*LABOR_HRS_WK_TOM*SEASON_WEEKS*(1+DIM_PCT_TOM)^A8443)</f>
        <v>3389.5026468586834</v>
      </c>
      <c r="F8443" s="5">
        <f>IF(B8443=0,0,B8443*LABOR_HRS_WK_CAR*SEASON_WEEKS*(1+DIM_PCT_CAR)^B8443)</f>
        <v>983.16986417423652</v>
      </c>
      <c r="G8443" s="5">
        <f>IF(C8443=0,0,C8443*LABOR_HRS_WK_MES*SEASON_WEEKS*(1+DIM_PCT_MES)^C8443)</f>
        <v>343.61789814532818</v>
      </c>
      <c r="H8443" s="5">
        <f>E8443+F8443+G8443</f>
        <v>4716.2904091782484</v>
      </c>
      <c r="I8443" s="5">
        <f>MIN(H8443,FARMER_HRS)</f>
        <v>720</v>
      </c>
      <c r="J8443" s="5">
        <f>MAX(0,H8443-FARMER_HRS)</f>
        <v>3996.2904091782484</v>
      </c>
      <c r="K8443" s="2">
        <f>I8443*FARMER_RATE+J8443*TEMP_WORKER_RATE</f>
        <v>94380.041826011249</v>
      </c>
      <c r="L8443" s="2">
        <f>A8443*PRICE_TOM+B8443*PRICE_CAR+C8443*PRICE_MES</f>
        <v>166380</v>
      </c>
      <c r="M8443" s="2">
        <f>A8443*FERT_BED_TOM+B8443*FERT_BED_CAR+C8443*FERT_BED_MES</f>
        <v>25520</v>
      </c>
      <c r="N8443" s="6">
        <f>IF(AND(D8443&lt;=TOTAL_BEDS,J8443&lt;=TEMP_WORKER_MAX*TEMP_WORKER_HRS),1,0)</f>
        <v>1</v>
      </c>
      <c r="O8443" s="2">
        <f>L8443-M8443-K8443-FIXED_COSTS</f>
        <v>26479.958173988751</v>
      </c>
      <c r="P8443" s="2">
        <f>IF(N8443=1,O8443,"")</f>
        <v>26479.958173988751</v>
      </c>
    </row>
    <row r="8444">
      <c r="A8444" s="6">
        <v>12</v>
      </c>
      <c r="B8444" s="6">
        <v>20</v>
      </c>
      <c r="C8444" s="6">
        <v>8</v>
      </c>
      <c r="D8444" s="6">
        <f>A8444+B8444+C8444</f>
        <v>40</v>
      </c>
      <c r="E8444" s="5">
        <f>IF(A8444=0,0,A8444*LABOR_HRS_WK_TOM*SEASON_WEEKS*(1+DIM_PCT_TOM)^A8444)</f>
        <v>3389.5026468586834</v>
      </c>
      <c r="F8444" s="5">
        <f>IF(B8444=0,0,B8444*LABOR_HRS_WK_CAR*SEASON_WEEKS*(1+DIM_PCT_CAR)^B8444)</f>
        <v>983.16986417423652</v>
      </c>
      <c r="G8444" s="5">
        <f>IF(C8444=0,0,C8444*LABOR_HRS_WK_MES*SEASON_WEEKS*(1+DIM_PCT_MES)^C8444)</f>
        <v>397.61499642530833</v>
      </c>
      <c r="H8444" s="5">
        <f>E8444+F8444+G8444</f>
        <v>4770.287507458228</v>
      </c>
      <c r="I8444" s="5">
        <f>MIN(H8444,FARMER_HRS)</f>
        <v>720</v>
      </c>
      <c r="J8444" s="5">
        <f>MAX(0,H8444-FARMER_HRS)</f>
        <v>4050.287507458228</v>
      </c>
      <c r="K8444" s="2">
        <f>I8444*FARMER_RATE+J8444*TEMP_WORKER_RATE</f>
        <v>95317.491448927569</v>
      </c>
      <c r="L8444" s="2">
        <f>A8444*PRICE_TOM+B8444*PRICE_CAR+C8444*PRICE_MES</f>
        <v>169080</v>
      </c>
      <c r="M8444" s="2">
        <f>A8444*FERT_BED_TOM+B8444*FERT_BED_CAR+C8444*FERT_BED_MES</f>
        <v>26400</v>
      </c>
      <c r="N8444" s="6">
        <f>IF(AND(D8444&lt;=TOTAL_BEDS,J8444&lt;=TEMP_WORKER_MAX*TEMP_WORKER_HRS),1,0)</f>
        <v>1</v>
      </c>
      <c r="O8444" s="2">
        <f>L8444-M8444-K8444-FIXED_COSTS</f>
        <v>27362.508551072431</v>
      </c>
      <c r="P8444" s="2">
        <f>IF(N8444=1,O8444,"")</f>
        <v>27362.508551072431</v>
      </c>
    </row>
    <row r="8445">
      <c r="A8445" s="6">
        <v>12</v>
      </c>
      <c r="B8445" s="6">
        <v>20</v>
      </c>
      <c r="C8445" s="6">
        <v>9</v>
      </c>
      <c r="D8445" s="6">
        <f>A8445+B8445+C8445</f>
        <v>41</v>
      </c>
      <c r="E8445" s="5">
        <f>IF(A8445=0,0,A8445*LABOR_HRS_WK_TOM*SEASON_WEEKS*(1+DIM_PCT_TOM)^A8445)</f>
        <v>3389.5026468586834</v>
      </c>
      <c r="F8445" s="5">
        <f>IF(B8445=0,0,B8445*LABOR_HRS_WK_CAR*SEASON_WEEKS*(1+DIM_PCT_CAR)^B8445)</f>
        <v>983.16986417423652</v>
      </c>
      <c r="G8445" s="5">
        <f>IF(C8445=0,0,C8445*LABOR_HRS_WK_MES*SEASON_WEEKS*(1+DIM_PCT_MES)^C8445)</f>
        <v>452.90833186570273</v>
      </c>
      <c r="H8445" s="5">
        <f>E8445+F8445+G8445</f>
        <v>4825.5808428986229</v>
      </c>
      <c r="I8445" s="5">
        <f>MIN(H8445,FARMER_HRS)</f>
        <v>720</v>
      </c>
      <c r="J8445" s="5">
        <f>MAX(0,H8445-FARMER_HRS)</f>
        <v>4105.5808428986229</v>
      </c>
      <c r="K8445" s="2">
        <f>I8445*FARMER_RATE+J8445*TEMP_WORKER_RATE</f>
        <v>96277.4451892122</v>
      </c>
      <c r="L8445" s="2">
        <f>A8445*PRICE_TOM+B8445*PRICE_CAR+C8445*PRICE_MES</f>
        <v>171780</v>
      </c>
      <c r="M8445" s="2">
        <f>A8445*FERT_BED_TOM+B8445*FERT_BED_CAR+C8445*FERT_BED_MES</f>
        <v>27280</v>
      </c>
      <c r="N8445" s="6">
        <f>IF(AND(D8445&lt;=TOTAL_BEDS,J8445&lt;=TEMP_WORKER_MAX*TEMP_WORKER_HRS),1,0)</f>
        <v>1</v>
      </c>
      <c r="O8445" s="2">
        <f>L8445-M8445-K8445-FIXED_COSTS</f>
        <v>28222.5548107878</v>
      </c>
      <c r="P8445" s="2">
        <f>IF(N8445=1,O8445,"")</f>
        <v>28222.5548107878</v>
      </c>
    </row>
    <row r="8446">
      <c r="A8446" s="6">
        <v>12</v>
      </c>
      <c r="B8446" s="6">
        <v>20</v>
      </c>
      <c r="C8446" s="6">
        <v>10</v>
      </c>
      <c r="D8446" s="6">
        <f>A8446+B8446+C8446</f>
        <v>42</v>
      </c>
      <c r="E8446" s="5">
        <f>IF(A8446=0,0,A8446*LABOR_HRS_WK_TOM*SEASON_WEEKS*(1+DIM_PCT_TOM)^A8446)</f>
        <v>3389.5026468586834</v>
      </c>
      <c r="F8446" s="5">
        <f>IF(B8446=0,0,B8446*LABOR_HRS_WK_CAR*SEASON_WEEKS*(1+DIM_PCT_CAR)^B8446)</f>
        <v>983.16986417423652</v>
      </c>
      <c r="G8446" s="5">
        <f>IF(C8446=0,0,C8446*LABOR_HRS_WK_MES*SEASON_WEEKS*(1+DIM_PCT_MES)^C8446)</f>
        <v>509.52187334891551</v>
      </c>
      <c r="H8446" s="5">
        <f>E8446+F8446+G8446</f>
        <v>4882.1943843818353</v>
      </c>
      <c r="I8446" s="5">
        <f>MIN(H8446,FARMER_HRS)</f>
        <v>720</v>
      </c>
      <c r="J8446" s="5">
        <f>MAX(0,H8446-FARMER_HRS)</f>
        <v>4162.1943843818353</v>
      </c>
      <c r="K8446" s="2">
        <f>I8446*FARMER_RATE+J8446*TEMP_WORKER_RATE</f>
        <v>97260.319173295749</v>
      </c>
      <c r="L8446" s="2">
        <f>A8446*PRICE_TOM+B8446*PRICE_CAR+C8446*PRICE_MES</f>
        <v>174480</v>
      </c>
      <c r="M8446" s="2">
        <f>A8446*FERT_BED_TOM+B8446*FERT_BED_CAR+C8446*FERT_BED_MES</f>
        <v>28160</v>
      </c>
      <c r="N8446" s="6">
        <f>IF(AND(D8446&lt;=TOTAL_BEDS,J8446&lt;=TEMP_WORKER_MAX*TEMP_WORKER_HRS),1,0)</f>
        <v>1</v>
      </c>
      <c r="O8446" s="2">
        <f>L8446-M8446-K8446-FIXED_COSTS</f>
        <v>29059.680826704251</v>
      </c>
      <c r="P8446" s="2">
        <f>IF(N8446=1,O8446,"")</f>
        <v>29059.680826704251</v>
      </c>
    </row>
    <row r="8447">
      <c r="A8447" s="6">
        <v>12</v>
      </c>
      <c r="B8447" s="6">
        <v>20</v>
      </c>
      <c r="C8447" s="6">
        <v>11</v>
      </c>
      <c r="D8447" s="6">
        <f>A8447+B8447+C8447</f>
        <v>43</v>
      </c>
      <c r="E8447" s="5">
        <f>IF(A8447=0,0,A8447*LABOR_HRS_WK_TOM*SEASON_WEEKS*(1+DIM_PCT_TOM)^A8447)</f>
        <v>3389.5026468586834</v>
      </c>
      <c r="F8447" s="5">
        <f>IF(B8447=0,0,B8447*LABOR_HRS_WK_CAR*SEASON_WEEKS*(1+DIM_PCT_CAR)^B8447)</f>
        <v>983.16986417423652</v>
      </c>
      <c r="G8447" s="5">
        <f>IF(C8447=0,0,C8447*LABOR_HRS_WK_MES*SEASON_WEEKS*(1+DIM_PCT_MES)^C8447)</f>
        <v>567.47998644235463</v>
      </c>
      <c r="H8447" s="5">
        <f>E8447+F8447+G8447</f>
        <v>4940.1524974752747</v>
      </c>
      <c r="I8447" s="5">
        <f>MIN(H8447,FARMER_HRS)</f>
        <v>720</v>
      </c>
      <c r="J8447" s="5">
        <f>MAX(0,H8447-FARMER_HRS)</f>
        <v>4220.1524974752747</v>
      </c>
      <c r="K8447" s="2">
        <f>I8447*FARMER_RATE+J8447*TEMP_WORKER_RATE</f>
        <v>98266.5364145013</v>
      </c>
      <c r="L8447" s="2">
        <f>A8447*PRICE_TOM+B8447*PRICE_CAR+C8447*PRICE_MES</f>
        <v>177180</v>
      </c>
      <c r="M8447" s="2">
        <f>A8447*FERT_BED_TOM+B8447*FERT_BED_CAR+C8447*FERT_BED_MES</f>
        <v>29040</v>
      </c>
      <c r="N8447" s="6">
        <f>IF(AND(D8447&lt;=TOTAL_BEDS,J8447&lt;=TEMP_WORKER_MAX*TEMP_WORKER_HRS),1,0)</f>
        <v>1</v>
      </c>
      <c r="O8447" s="2">
        <f>L8447-M8447-K8447-FIXED_COSTS</f>
        <v>29873.4635854987</v>
      </c>
      <c r="P8447" s="2">
        <f>IF(N8447=1,O8447,"")</f>
        <v>29873.4635854987</v>
      </c>
    </row>
    <row r="8448">
      <c r="A8448" s="6">
        <v>12</v>
      </c>
      <c r="B8448" s="6">
        <v>20</v>
      </c>
      <c r="C8448" s="6">
        <v>12</v>
      </c>
      <c r="D8448" s="6">
        <f>A8448+B8448+C8448</f>
        <v>44</v>
      </c>
      <c r="E8448" s="5">
        <f>IF(A8448=0,0,A8448*LABOR_HRS_WK_TOM*SEASON_WEEKS*(1+DIM_PCT_TOM)^A8448)</f>
        <v>3389.5026468586834</v>
      </c>
      <c r="F8448" s="5">
        <f>IF(B8448=0,0,B8448*LABOR_HRS_WK_CAR*SEASON_WEEKS*(1+DIM_PCT_CAR)^B8448)</f>
        <v>983.16986417423652</v>
      </c>
      <c r="G8448" s="5">
        <f>IF(C8448=0,0,C8448*LABOR_HRS_WK_MES*SEASON_WEEKS*(1+DIM_PCT_MES)^C8448)</f>
        <v>626.807439570419</v>
      </c>
      <c r="H8448" s="5">
        <f>E8448+F8448+G8448</f>
        <v>4999.4799506033387</v>
      </c>
      <c r="I8448" s="5">
        <f>MIN(H8448,FARMER_HRS)</f>
        <v>720</v>
      </c>
      <c r="J8448" s="5">
        <f>MAX(0,H8448-FARMER_HRS)</f>
        <v>4279.4799506033387</v>
      </c>
      <c r="K8448" s="2">
        <f>I8448*FARMER_RATE+J8448*TEMP_WORKER_RATE</f>
        <v>99296.526920196848</v>
      </c>
      <c r="L8448" s="2">
        <f>A8448*PRICE_TOM+B8448*PRICE_CAR+C8448*PRICE_MES</f>
        <v>179880</v>
      </c>
      <c r="M8448" s="2">
        <f>A8448*FERT_BED_TOM+B8448*FERT_BED_CAR+C8448*FERT_BED_MES</f>
        <v>29920</v>
      </c>
      <c r="N8448" s="6">
        <f>IF(AND(D8448&lt;=TOTAL_BEDS,J8448&lt;=TEMP_WORKER_MAX*TEMP_WORKER_HRS),1,0)</f>
        <v>1</v>
      </c>
      <c r="O8448" s="2">
        <f>L8448-M8448-K8448-FIXED_COSTS</f>
        <v>30663.473079803152</v>
      </c>
      <c r="P8448" s="2">
        <f>IF(N8448=1,O8448,"")</f>
        <v>30663.473079803152</v>
      </c>
    </row>
    <row r="8449">
      <c r="A8449" s="6">
        <v>12</v>
      </c>
      <c r="B8449" s="6">
        <v>20</v>
      </c>
      <c r="C8449" s="6">
        <v>13</v>
      </c>
      <c r="D8449" s="6">
        <f>A8449+B8449+C8449</f>
        <v>45</v>
      </c>
      <c r="E8449" s="5">
        <f>IF(A8449=0,0,A8449*LABOR_HRS_WK_TOM*SEASON_WEEKS*(1+DIM_PCT_TOM)^A8449)</f>
        <v>3389.5026468586834</v>
      </c>
      <c r="F8449" s="5">
        <f>IF(B8449=0,0,B8449*LABOR_HRS_WK_CAR*SEASON_WEEKS*(1+DIM_PCT_CAR)^B8449)</f>
        <v>983.16986417423652</v>
      </c>
      <c r="G8449" s="5">
        <f>IF(C8449=0,0,C8449*LABOR_HRS_WK_MES*SEASON_WEEKS*(1+DIM_PCT_MES)^C8449)</f>
        <v>687.52941027880331</v>
      </c>
      <c r="H8449" s="5">
        <f>E8449+F8449+G8449</f>
        <v>5060.2019213117228</v>
      </c>
      <c r="I8449" s="5">
        <f>MIN(H8449,FARMER_HRS)</f>
        <v>720</v>
      </c>
      <c r="J8449" s="5">
        <f>MAX(0,H8449-FARMER_HRS)</f>
        <v>4340.2019213117228</v>
      </c>
      <c r="K8449" s="2">
        <f>I8449*FARMER_RATE+J8449*TEMP_WORKER_RATE</f>
        <v>100350.72780055074</v>
      </c>
      <c r="L8449" s="2">
        <f>A8449*PRICE_TOM+B8449*PRICE_CAR+C8449*PRICE_MES</f>
        <v>182580</v>
      </c>
      <c r="M8449" s="2">
        <f>A8449*FERT_BED_TOM+B8449*FERT_BED_CAR+C8449*FERT_BED_MES</f>
        <v>30800</v>
      </c>
      <c r="N8449" s="6">
        <f>IF(AND(D8449&lt;=TOTAL_BEDS,J8449&lt;=TEMP_WORKER_MAX*TEMP_WORKER_HRS),1,0)</f>
        <v>1</v>
      </c>
      <c r="O8449" s="2">
        <f>L8449-M8449-K8449-FIXED_COSTS</f>
        <v>31429.27219944926</v>
      </c>
      <c r="P8449" s="2">
        <f>IF(N8449=1,O8449,"")</f>
        <v>31429.27219944926</v>
      </c>
    </row>
    <row r="8450">
      <c r="A8450" s="6">
        <v>12</v>
      </c>
      <c r="B8450" s="6">
        <v>20</v>
      </c>
      <c r="C8450" s="6">
        <v>14</v>
      </c>
      <c r="D8450" s="6">
        <f>A8450+B8450+C8450</f>
        <v>46</v>
      </c>
      <c r="E8450" s="5">
        <f>IF(A8450=0,0,A8450*LABOR_HRS_WK_TOM*SEASON_WEEKS*(1+DIM_PCT_TOM)^A8450)</f>
        <v>3389.5026468586834</v>
      </c>
      <c r="F8450" s="5">
        <f>IF(B8450=0,0,B8450*LABOR_HRS_WK_CAR*SEASON_WEEKS*(1+DIM_PCT_CAR)^B8450)</f>
        <v>983.16986417423652</v>
      </c>
      <c r="G8450" s="5">
        <f>IF(C8450=0,0,C8450*LABOR_HRS_WK_MES*SEASON_WEEKS*(1+DIM_PCT_MES)^C8450)</f>
        <v>749.67149159246435</v>
      </c>
      <c r="H8450" s="5">
        <f>E8450+F8450+G8450</f>
        <v>5122.3440026253838</v>
      </c>
      <c r="I8450" s="5">
        <f>MIN(H8450,FARMER_HRS)</f>
        <v>720</v>
      </c>
      <c r="J8450" s="5">
        <f>MAX(0,H8450-FARMER_HRS)</f>
        <v>4402.3440026253838</v>
      </c>
      <c r="K8450" s="2">
        <f>I8450*FARMER_RATE+J8450*TEMP_WORKER_RATE</f>
        <v>101429.58337891291</v>
      </c>
      <c r="L8450" s="2">
        <f>A8450*PRICE_TOM+B8450*PRICE_CAR+C8450*PRICE_MES</f>
        <v>185280</v>
      </c>
      <c r="M8450" s="2">
        <f>A8450*FERT_BED_TOM+B8450*FERT_BED_CAR+C8450*FERT_BED_MES</f>
        <v>31680</v>
      </c>
      <c r="N8450" s="6">
        <f>IF(AND(D8450&lt;=TOTAL_BEDS,J8450&lt;=TEMP_WORKER_MAX*TEMP_WORKER_HRS),1,0)</f>
        <v>1</v>
      </c>
      <c r="O8450" s="2">
        <f>L8450-M8450-K8450-FIXED_COSTS</f>
        <v>32170.41662108709</v>
      </c>
      <c r="P8450" s="2">
        <f>IF(N8450=1,O8450,"")</f>
        <v>32170.41662108709</v>
      </c>
    </row>
    <row r="8451">
      <c r="A8451" s="6">
        <v>12</v>
      </c>
      <c r="B8451" s="6">
        <v>20</v>
      </c>
      <c r="C8451" s="6">
        <v>15</v>
      </c>
      <c r="D8451" s="6">
        <f>A8451+B8451+C8451</f>
        <v>47</v>
      </c>
      <c r="E8451" s="5">
        <f>IF(A8451=0,0,A8451*LABOR_HRS_WK_TOM*SEASON_WEEKS*(1+DIM_PCT_TOM)^A8451)</f>
        <v>3389.5026468586834</v>
      </c>
      <c r="F8451" s="5">
        <f>IF(B8451=0,0,B8451*LABOR_HRS_WK_CAR*SEASON_WEEKS*(1+DIM_PCT_CAR)^B8451)</f>
        <v>983.16986417423652</v>
      </c>
      <c r="G8451" s="5">
        <f>IF(C8451=0,0,C8451*LABOR_HRS_WK_MES*SEASON_WEEKS*(1+DIM_PCT_MES)^C8451)</f>
        <v>813.25969846861074</v>
      </c>
      <c r="H8451" s="5">
        <f>E8451+F8451+G8451</f>
        <v>5185.93220950153</v>
      </c>
      <c r="I8451" s="5">
        <f>MIN(H8451,FARMER_HRS)</f>
        <v>720</v>
      </c>
      <c r="J8451" s="5">
        <f>MAX(0,H8451-FARMER_HRS)</f>
        <v>4465.93220950153</v>
      </c>
      <c r="K8451" s="2">
        <f>I8451*FARMER_RATE+J8451*TEMP_WORKER_RATE</f>
        <v>102533.54530384601</v>
      </c>
      <c r="L8451" s="2">
        <f>A8451*PRICE_TOM+B8451*PRICE_CAR+C8451*PRICE_MES</f>
        <v>187980</v>
      </c>
      <c r="M8451" s="2">
        <f>A8451*FERT_BED_TOM+B8451*FERT_BED_CAR+C8451*FERT_BED_MES</f>
        <v>32560</v>
      </c>
      <c r="N8451" s="6">
        <f>IF(AND(D8451&lt;=TOTAL_BEDS,J8451&lt;=TEMP_WORKER_MAX*TEMP_WORKER_HRS),1,0)</f>
        <v>1</v>
      </c>
      <c r="O8451" s="2">
        <f>L8451-M8451-K8451-FIXED_COSTS</f>
        <v>32886.454696153989</v>
      </c>
      <c r="P8451" s="2">
        <f>IF(N8451=1,O8451,"")</f>
        <v>32886.454696153989</v>
      </c>
    </row>
    <row r="8452">
      <c r="A8452" s="6">
        <v>12</v>
      </c>
      <c r="B8452" s="6">
        <v>20</v>
      </c>
      <c r="C8452" s="6">
        <v>16</v>
      </c>
      <c r="D8452" s="6">
        <f>A8452+B8452+C8452</f>
        <v>48</v>
      </c>
      <c r="E8452" s="5">
        <f>IF(A8452=0,0,A8452*LABOR_HRS_WK_TOM*SEASON_WEEKS*(1+DIM_PCT_TOM)^A8452)</f>
        <v>3389.5026468586834</v>
      </c>
      <c r="F8452" s="5">
        <f>IF(B8452=0,0,B8452*LABOR_HRS_WK_CAR*SEASON_WEEKS*(1+DIM_PCT_CAR)^B8452)</f>
        <v>983.16986417423652</v>
      </c>
      <c r="G8452" s="5">
        <f>IF(C8452=0,0,C8452*LABOR_HRS_WK_MES*SEASON_WEEKS*(1+DIM_PCT_MES)^C8452)</f>
        <v>878.32047434609967</v>
      </c>
      <c r="H8452" s="5">
        <f>E8452+F8452+G8452</f>
        <v>5250.99298537902</v>
      </c>
      <c r="I8452" s="5">
        <f>MIN(H8452,FARMER_HRS)</f>
        <v>720</v>
      </c>
      <c r="J8452" s="5">
        <f>MAX(0,H8452-FARMER_HRS)</f>
        <v>4530.99298537902</v>
      </c>
      <c r="K8452" s="2">
        <f>I8452*FARMER_RATE+J8452*TEMP_WORKER_RATE</f>
        <v>103663.07266283021</v>
      </c>
      <c r="L8452" s="2">
        <f>A8452*PRICE_TOM+B8452*PRICE_CAR+C8452*PRICE_MES</f>
        <v>190680</v>
      </c>
      <c r="M8452" s="2">
        <f>A8452*FERT_BED_TOM+B8452*FERT_BED_CAR+C8452*FERT_BED_MES</f>
        <v>33440</v>
      </c>
      <c r="N8452" s="6">
        <f>IF(AND(D8452&lt;=TOTAL_BEDS,J8452&lt;=TEMP_WORKER_MAX*TEMP_WORKER_HRS),1,0)</f>
        <v>1</v>
      </c>
      <c r="O8452" s="2">
        <f>L8452-M8452-K8452-FIXED_COSTS</f>
        <v>33576.927337169793</v>
      </c>
      <c r="P8452" s="2">
        <f>IF(N8452=1,O8452,"")</f>
        <v>33576.927337169793</v>
      </c>
    </row>
    <row r="8453">
      <c r="A8453" s="6">
        <v>12</v>
      </c>
      <c r="B8453" s="6">
        <v>20</v>
      </c>
      <c r="C8453" s="6">
        <v>17</v>
      </c>
      <c r="D8453" s="6">
        <f>A8453+B8453+C8453</f>
        <v>49</v>
      </c>
      <c r="E8453" s="5">
        <f>IF(A8453=0,0,A8453*LABOR_HRS_WK_TOM*SEASON_WEEKS*(1+DIM_PCT_TOM)^A8453)</f>
        <v>3389.5026468586834</v>
      </c>
      <c r="F8453" s="5">
        <f>IF(B8453=0,0,B8453*LABOR_HRS_WK_CAR*SEASON_WEEKS*(1+DIM_PCT_CAR)^B8453)</f>
        <v>983.16986417423652</v>
      </c>
      <c r="G8453" s="5">
        <f>IF(C8453=0,0,C8453*LABOR_HRS_WK_MES*SEASON_WEEKS*(1+DIM_PCT_MES)^C8453)</f>
        <v>944.88069779263992</v>
      </c>
      <c r="H8453" s="5">
        <f>E8453+F8453+G8453</f>
        <v>5317.5532088255595</v>
      </c>
      <c r="I8453" s="5">
        <f>MIN(H8453,FARMER_HRS)</f>
        <v>720</v>
      </c>
      <c r="J8453" s="5">
        <f>MAX(0,H8453-FARMER_HRS)</f>
        <v>4597.5532088255595</v>
      </c>
      <c r="K8453" s="2">
        <f>I8453*FARMER_RATE+J8453*TEMP_WORKER_RATE</f>
        <v>104818.63209766596</v>
      </c>
      <c r="L8453" s="2">
        <f>A8453*PRICE_TOM+B8453*PRICE_CAR+C8453*PRICE_MES</f>
        <v>193380</v>
      </c>
      <c r="M8453" s="2">
        <f>A8453*FERT_BED_TOM+B8453*FERT_BED_CAR+C8453*FERT_BED_MES</f>
        <v>34320</v>
      </c>
      <c r="N8453" s="6">
        <f>IF(AND(D8453&lt;=TOTAL_BEDS,J8453&lt;=TEMP_WORKER_MAX*TEMP_WORKER_HRS),1,0)</f>
        <v>1</v>
      </c>
      <c r="O8453" s="2">
        <f>L8453-M8453-K8453-FIXED_COSTS</f>
        <v>34241.367902334037</v>
      </c>
      <c r="P8453" s="2">
        <f>IF(N8453=1,O8453,"")</f>
        <v>34241.367902334037</v>
      </c>
    </row>
    <row r="8454">
      <c r="A8454" s="6">
        <v>12</v>
      </c>
      <c r="B8454" s="6">
        <v>20</v>
      </c>
      <c r="C8454" s="6">
        <v>18</v>
      </c>
      <c r="D8454" s="6">
        <f>A8454+B8454+C8454</f>
        <v>50</v>
      </c>
      <c r="E8454" s="5">
        <f>IF(A8454=0,0,A8454*LABOR_HRS_WK_TOM*SEASON_WEEKS*(1+DIM_PCT_TOM)^A8454)</f>
        <v>3389.5026468586834</v>
      </c>
      <c r="F8454" s="5">
        <f>IF(B8454=0,0,B8454*LABOR_HRS_WK_CAR*SEASON_WEEKS*(1+DIM_PCT_CAR)^B8454)</f>
        <v>983.16986417423652</v>
      </c>
      <c r="G8454" s="5">
        <f>IF(C8454=0,0,C8454*LABOR_HRS_WK_MES*SEASON_WEEKS*(1+DIM_PCT_MES)^C8454)</f>
        <v>1012.9676892512272</v>
      </c>
      <c r="H8454" s="5">
        <f>E8454+F8454+G8454</f>
        <v>5385.6402002841469</v>
      </c>
      <c r="I8454" s="5">
        <f>MIN(H8454,FARMER_HRS)</f>
        <v>720</v>
      </c>
      <c r="J8454" s="5">
        <f>MAX(0,H8454-FARMER_HRS)</f>
        <v>4665.6402002841469</v>
      </c>
      <c r="K8454" s="2">
        <f>I8454*FARMER_RATE+J8454*TEMP_WORKER_RATE</f>
        <v>106000.69792159977</v>
      </c>
      <c r="L8454" s="2">
        <f>A8454*PRICE_TOM+B8454*PRICE_CAR+C8454*PRICE_MES</f>
        <v>196080</v>
      </c>
      <c r="M8454" s="2">
        <f>A8454*FERT_BED_TOM+B8454*FERT_BED_CAR+C8454*FERT_BED_MES</f>
        <v>35200</v>
      </c>
      <c r="N8454" s="6">
        <f>IF(AND(D8454&lt;=TOTAL_BEDS,J8454&lt;=TEMP_WORKER_MAX*TEMP_WORKER_HRS),1,0)</f>
        <v>1</v>
      </c>
      <c r="O8454" s="2">
        <f>L8454-M8454-K8454-FIXED_COSTS</f>
        <v>34879.302078400229</v>
      </c>
      <c r="P8454" s="2">
        <f>IF(N8454=1,O8454,"")</f>
        <v>34879.302078400229</v>
      </c>
    </row>
    <row r="8455">
      <c r="A8455" s="6">
        <v>12</v>
      </c>
      <c r="B8455" s="6">
        <v>20</v>
      </c>
      <c r="C8455" s="6">
        <v>19</v>
      </c>
      <c r="D8455" s="6">
        <f>A8455+B8455+C8455</f>
        <v>51</v>
      </c>
      <c r="E8455" s="5">
        <f>IF(A8455=0,0,A8455*LABOR_HRS_WK_TOM*SEASON_WEEKS*(1+DIM_PCT_TOM)^A8455)</f>
        <v>3389.5026468586834</v>
      </c>
      <c r="F8455" s="5">
        <f>IF(B8455=0,0,B8455*LABOR_HRS_WK_CAR*SEASON_WEEKS*(1+DIM_PCT_CAR)^B8455)</f>
        <v>983.16986417423652</v>
      </c>
      <c r="G8455" s="5">
        <f>IF(C8455=0,0,C8455*LABOR_HRS_WK_MES*SEASON_WEEKS*(1+DIM_PCT_MES)^C8455)</f>
        <v>1082.6092178872491</v>
      </c>
      <c r="H8455" s="5">
        <f>E8455+F8455+G8455</f>
        <v>5455.2817289201685</v>
      </c>
      <c r="I8455" s="5">
        <f>MIN(H8455,FARMER_HRS)</f>
        <v>720</v>
      </c>
      <c r="J8455" s="5">
        <f>MAX(0,H8455-FARMER_HRS)</f>
        <v>4735.2817289201685</v>
      </c>
      <c r="K8455" s="2">
        <f>I8455*FARMER_RATE+J8455*TEMP_WORKER_RATE</f>
        <v>107209.75223819737</v>
      </c>
      <c r="L8455" s="2">
        <f>A8455*PRICE_TOM+B8455*PRICE_CAR+C8455*PRICE_MES</f>
        <v>198780</v>
      </c>
      <c r="M8455" s="2">
        <f>A8455*FERT_BED_TOM+B8455*FERT_BED_CAR+C8455*FERT_BED_MES</f>
        <v>36080</v>
      </c>
      <c r="N8455" s="6">
        <f>IF(AND(D8455&lt;=TOTAL_BEDS,J8455&lt;=TEMP_WORKER_MAX*TEMP_WORKER_HRS),1,0)</f>
        <v>1</v>
      </c>
      <c r="O8455" s="2">
        <f>L8455-M8455-K8455-FIXED_COSTS</f>
        <v>35490.247761802631</v>
      </c>
      <c r="P8455" s="2">
        <f>IF(N8455=1,O8455,"")</f>
        <v>35490.247761802631</v>
      </c>
    </row>
    <row r="8456">
      <c r="A8456" s="6">
        <v>12</v>
      </c>
      <c r="B8456" s="6">
        <v>20</v>
      </c>
      <c r="C8456" s="6">
        <v>20</v>
      </c>
      <c r="D8456" s="6">
        <f>A8456+B8456+C8456</f>
        <v>52</v>
      </c>
      <c r="E8456" s="5">
        <f>IF(A8456=0,0,A8456*LABOR_HRS_WK_TOM*SEASON_WEEKS*(1+DIM_PCT_TOM)^A8456)</f>
        <v>3389.5026468586834</v>
      </c>
      <c r="F8456" s="5">
        <f>IF(B8456=0,0,B8456*LABOR_HRS_WK_CAR*SEASON_WEEKS*(1+DIM_PCT_CAR)^B8456)</f>
        <v>983.16986417423652</v>
      </c>
      <c r="G8456" s="5">
        <f>IF(C8456=0,0,C8456*LABOR_HRS_WK_MES*SEASON_WEEKS*(1+DIM_PCT_MES)^C8456)</f>
        <v>1153.8335085377259</v>
      </c>
      <c r="H8456" s="5">
        <f>E8456+F8456+G8456</f>
        <v>5526.5060195706455</v>
      </c>
      <c r="I8456" s="5">
        <f>MIN(H8456,FARMER_HRS)</f>
        <v>720</v>
      </c>
      <c r="J8456" s="5">
        <f>MAX(0,H8456-FARMER_HRS)</f>
        <v>4806.5060195706455</v>
      </c>
      <c r="K8456" s="2">
        <f>I8456*FARMER_RATE+J8456*TEMP_WORKER_RATE</f>
        <v>108446.28506199038</v>
      </c>
      <c r="L8456" s="2">
        <f>A8456*PRICE_TOM+B8456*PRICE_CAR+C8456*PRICE_MES</f>
        <v>201480</v>
      </c>
      <c r="M8456" s="2">
        <f>A8456*FERT_BED_TOM+B8456*FERT_BED_CAR+C8456*FERT_BED_MES</f>
        <v>36960</v>
      </c>
      <c r="N8456" s="6">
        <f>IF(AND(D8456&lt;=TOTAL_BEDS,J8456&lt;=TEMP_WORKER_MAX*TEMP_WORKER_HRS),1,0)</f>
        <v>1</v>
      </c>
      <c r="O8456" s="2">
        <f>L8456-M8456-K8456-FIXED_COSTS</f>
        <v>36073.714938009623</v>
      </c>
      <c r="P8456" s="2">
        <f>IF(N8456=1,O8456,"")</f>
        <v>36073.714938009623</v>
      </c>
    </row>
    <row r="8457">
      <c r="A8457" s="6">
        <v>12</v>
      </c>
      <c r="B8457" s="6">
        <v>20</v>
      </c>
      <c r="C8457" s="6">
        <v>21</v>
      </c>
      <c r="D8457" s="6">
        <f>A8457+B8457+C8457</f>
        <v>53</v>
      </c>
      <c r="E8457" s="5">
        <f>IF(A8457=0,0,A8457*LABOR_HRS_WK_TOM*SEASON_WEEKS*(1+DIM_PCT_TOM)^A8457)</f>
        <v>3389.5026468586834</v>
      </c>
      <c r="F8457" s="5">
        <f>IF(B8457=0,0,B8457*LABOR_HRS_WK_CAR*SEASON_WEEKS*(1+DIM_PCT_CAR)^B8457)</f>
        <v>983.16986417423652</v>
      </c>
      <c r="G8457" s="5">
        <f>IF(C8457=0,0,C8457*LABOR_HRS_WK_MES*SEASON_WEEKS*(1+DIM_PCT_MES)^C8457)</f>
        <v>1226.6692487641699</v>
      </c>
      <c r="H8457" s="5">
        <f>E8457+F8457+G8457</f>
        <v>5599.3417597970893</v>
      </c>
      <c r="I8457" s="5">
        <f>MIN(H8457,FARMER_HRS)</f>
        <v>720</v>
      </c>
      <c r="J8457" s="5">
        <f>MAX(0,H8457-FARMER_HRS)</f>
        <v>4879.3417597970893</v>
      </c>
      <c r="K8457" s="2">
        <f>I8457*FARMER_RATE+J8457*TEMP_WORKER_RATE</f>
        <v>109710.79444092169</v>
      </c>
      <c r="L8457" s="2">
        <f>A8457*PRICE_TOM+B8457*PRICE_CAR+C8457*PRICE_MES</f>
        <v>204180</v>
      </c>
      <c r="M8457" s="2">
        <f>A8457*FERT_BED_TOM+B8457*FERT_BED_CAR+C8457*FERT_BED_MES</f>
        <v>37840</v>
      </c>
      <c r="N8457" s="6">
        <f>IF(AND(D8457&lt;=TOTAL_BEDS,J8457&lt;=TEMP_WORKER_MAX*TEMP_WORKER_HRS),1,0)</f>
        <v>1</v>
      </c>
      <c r="O8457" s="2">
        <f>L8457-M8457-K8457-FIXED_COSTS</f>
        <v>36629.205559078313</v>
      </c>
      <c r="P8457" s="2">
        <f>IF(N8457=1,O8457,"")</f>
        <v>36629.205559078313</v>
      </c>
    </row>
    <row r="8458">
      <c r="A8458" s="6">
        <v>12</v>
      </c>
      <c r="B8458" s="6">
        <v>20</v>
      </c>
      <c r="C8458" s="6">
        <v>22</v>
      </c>
      <c r="D8458" s="6">
        <f>A8458+B8458+C8458</f>
        <v>54</v>
      </c>
      <c r="E8458" s="5">
        <f>IF(A8458=0,0,A8458*LABOR_HRS_WK_TOM*SEASON_WEEKS*(1+DIM_PCT_TOM)^A8458)</f>
        <v>3389.5026468586834</v>
      </c>
      <c r="F8458" s="5">
        <f>IF(B8458=0,0,B8458*LABOR_HRS_WK_CAR*SEASON_WEEKS*(1+DIM_PCT_CAR)^B8458)</f>
        <v>983.16986417423652</v>
      </c>
      <c r="G8458" s="5">
        <f>IF(C8458=0,0,C8458*LABOR_HRS_WK_MES*SEASON_WEEKS*(1+DIM_PCT_MES)^C8458)</f>
        <v>1301.1455960105659</v>
      </c>
      <c r="H8458" s="5">
        <f>E8458+F8458+G8458</f>
        <v>5673.8181070434857</v>
      </c>
      <c r="I8458" s="5">
        <f>MIN(H8458,FARMER_HRS)</f>
        <v>720</v>
      </c>
      <c r="J8458" s="5">
        <f>MAX(0,H8458-FARMER_HRS)</f>
        <v>4953.8181070434857</v>
      </c>
      <c r="K8458" s="2">
        <f>I8458*FARMER_RATE+J8458*TEMP_WORKER_RATE</f>
        <v>111003.78658061607</v>
      </c>
      <c r="L8458" s="2">
        <f>A8458*PRICE_TOM+B8458*PRICE_CAR+C8458*PRICE_MES</f>
        <v>206880</v>
      </c>
      <c r="M8458" s="2">
        <f>A8458*FERT_BED_TOM+B8458*FERT_BED_CAR+C8458*FERT_BED_MES</f>
        <v>38720</v>
      </c>
      <c r="N8458" s="6">
        <f>IF(AND(D8458&lt;=TOTAL_BEDS,J8458&lt;=TEMP_WORKER_MAX*TEMP_WORKER_HRS),1,0)</f>
        <v>1</v>
      </c>
      <c r="O8458" s="2">
        <f>L8458-M8458-K8458-FIXED_COSTS</f>
        <v>37156.21341938393</v>
      </c>
      <c r="P8458" s="2">
        <f>IF(N8458=1,O8458,"")</f>
        <v>37156.21341938393</v>
      </c>
    </row>
    <row r="8459">
      <c r="A8459" s="6">
        <v>12</v>
      </c>
      <c r="B8459" s="6">
        <v>20</v>
      </c>
      <c r="C8459" s="6">
        <v>23</v>
      </c>
      <c r="D8459" s="6">
        <f>A8459+B8459+C8459</f>
        <v>55</v>
      </c>
      <c r="E8459" s="5">
        <f>IF(A8459=0,0,A8459*LABOR_HRS_WK_TOM*SEASON_WEEKS*(1+DIM_PCT_TOM)^A8459)</f>
        <v>3389.5026468586834</v>
      </c>
      <c r="F8459" s="5">
        <f>IF(B8459=0,0,B8459*LABOR_HRS_WK_CAR*SEASON_WEEKS*(1+DIM_PCT_CAR)^B8459)</f>
        <v>983.16986417423652</v>
      </c>
      <c r="G8459" s="5">
        <f>IF(C8459=0,0,C8459*LABOR_HRS_WK_MES*SEASON_WEEKS*(1+DIM_PCT_MES)^C8459)</f>
        <v>1377.2921848680023</v>
      </c>
      <c r="H8459" s="5">
        <f>E8459+F8459+G8459</f>
        <v>5749.9646959009224</v>
      </c>
      <c r="I8459" s="5">
        <f>MIN(H8459,FARMER_HRS)</f>
        <v>720</v>
      </c>
      <c r="J8459" s="5">
        <f>MAX(0,H8459-FARMER_HRS)</f>
        <v>5029.9646959009224</v>
      </c>
      <c r="K8459" s="2">
        <f>I8459*FARMER_RATE+J8459*TEMP_WORKER_RATE</f>
        <v>112325.77597050212</v>
      </c>
      <c r="L8459" s="2">
        <f>A8459*PRICE_TOM+B8459*PRICE_CAR+C8459*PRICE_MES</f>
        <v>209580</v>
      </c>
      <c r="M8459" s="2">
        <f>A8459*FERT_BED_TOM+B8459*FERT_BED_CAR+C8459*FERT_BED_MES</f>
        <v>39600</v>
      </c>
      <c r="N8459" s="6">
        <f>IF(AND(D8459&lt;=TOTAL_BEDS,J8459&lt;=TEMP_WORKER_MAX*TEMP_WORKER_HRS),1,0)</f>
        <v>1</v>
      </c>
      <c r="O8459" s="2">
        <f>L8459-M8459-K8459-FIXED_COSTS</f>
        <v>37654.224029497884</v>
      </c>
      <c r="P8459" s="2">
        <f>IF(N8459=1,O8459,"")</f>
        <v>37654.224029497884</v>
      </c>
    </row>
    <row r="8460">
      <c r="A8460" s="6">
        <v>12</v>
      </c>
      <c r="B8460" s="6">
        <v>20</v>
      </c>
      <c r="C8460" s="6">
        <v>24</v>
      </c>
      <c r="D8460" s="6">
        <f>A8460+B8460+C8460</f>
        <v>56</v>
      </c>
      <c r="E8460" s="5">
        <f>IF(A8460=0,0,A8460*LABOR_HRS_WK_TOM*SEASON_WEEKS*(1+DIM_PCT_TOM)^A8460)</f>
        <v>3389.5026468586834</v>
      </c>
      <c r="F8460" s="5">
        <f>IF(B8460=0,0,B8460*LABOR_HRS_WK_CAR*SEASON_WEEKS*(1+DIM_PCT_CAR)^B8460)</f>
        <v>983.16986417423652</v>
      </c>
      <c r="G8460" s="5">
        <f>IF(C8460=0,0,C8460*LABOR_HRS_WK_MES*SEASON_WEEKS*(1+DIM_PCT_MES)^C8460)</f>
        <v>1455.139134447498</v>
      </c>
      <c r="H8460" s="5">
        <f>E8460+F8460+G8460</f>
        <v>5827.8116454804176</v>
      </c>
      <c r="I8460" s="5">
        <f>MIN(H8460,FARMER_HRS)</f>
        <v>720</v>
      </c>
      <c r="J8460" s="5">
        <f>MAX(0,H8460-FARMER_HRS)</f>
        <v>5107.8116454804176</v>
      </c>
      <c r="K8460" s="2">
        <f>I8460*FARMER_RATE+J8460*TEMP_WORKER_RATE</f>
        <v>113677.28551181281</v>
      </c>
      <c r="L8460" s="2">
        <f>A8460*PRICE_TOM+B8460*PRICE_CAR+C8460*PRICE_MES</f>
        <v>212280</v>
      </c>
      <c r="M8460" s="2">
        <f>A8460*FERT_BED_TOM+B8460*FERT_BED_CAR+C8460*FERT_BED_MES</f>
        <v>40480</v>
      </c>
      <c r="N8460" s="6">
        <f>IF(AND(D8460&lt;=TOTAL_BEDS,J8460&lt;=TEMP_WORKER_MAX*TEMP_WORKER_HRS),1,0)</f>
        <v>1</v>
      </c>
      <c r="O8460" s="2">
        <f>L8460-M8460-K8460-FIXED_COSTS</f>
        <v>38122.714488187194</v>
      </c>
      <c r="P8460" s="2">
        <f>IF(N8460=1,O8460,"")</f>
        <v>38122.714488187194</v>
      </c>
    </row>
    <row r="8461">
      <c r="A8461" s="6">
        <v>12</v>
      </c>
      <c r="B8461" s="6">
        <v>20</v>
      </c>
      <c r="C8461" s="6">
        <v>25</v>
      </c>
      <c r="D8461" s="6">
        <f>A8461+B8461+C8461</f>
        <v>57</v>
      </c>
      <c r="E8461" s="5">
        <f>IF(A8461=0,0,A8461*LABOR_HRS_WK_TOM*SEASON_WEEKS*(1+DIM_PCT_TOM)^A8461)</f>
        <v>3389.5026468586834</v>
      </c>
      <c r="F8461" s="5">
        <f>IF(B8461=0,0,B8461*LABOR_HRS_WK_CAR*SEASON_WEEKS*(1+DIM_PCT_CAR)^B8461)</f>
        <v>983.16986417423652</v>
      </c>
      <c r="G8461" s="5">
        <f>IF(C8461=0,0,C8461*LABOR_HRS_WK_MES*SEASON_WEEKS*(1+DIM_PCT_MES)^C8461)</f>
        <v>1534.7170558625955</v>
      </c>
      <c r="H8461" s="5">
        <f>E8461+F8461+G8461</f>
        <v>5907.3895668955156</v>
      </c>
      <c r="I8461" s="5">
        <f>MIN(H8461,FARMER_HRS)</f>
        <v>720</v>
      </c>
      <c r="J8461" s="5">
        <f>MAX(0,H8461-FARMER_HRS)</f>
        <v>5187.3895668955156</v>
      </c>
      <c r="K8461" s="2">
        <f>I8461*FARMER_RATE+J8461*TEMP_WORKER_RATE</f>
        <v>115058.84664749159</v>
      </c>
      <c r="L8461" s="2">
        <f>A8461*PRICE_TOM+B8461*PRICE_CAR+C8461*PRICE_MES</f>
        <v>214980</v>
      </c>
      <c r="M8461" s="2">
        <f>A8461*FERT_BED_TOM+B8461*FERT_BED_CAR+C8461*FERT_BED_MES</f>
        <v>41360</v>
      </c>
      <c r="N8461" s="6">
        <f>IF(AND(D8461&lt;=TOTAL_BEDS,J8461&lt;=TEMP_WORKER_MAX*TEMP_WORKER_HRS),1,0)</f>
        <v>1</v>
      </c>
      <c r="O8461" s="2">
        <f>L8461-M8461-K8461-FIXED_COSTS</f>
        <v>38561.153352508409</v>
      </c>
      <c r="P8461" s="2">
        <f>IF(N8461=1,O8461,"")</f>
        <v>38561.153352508409</v>
      </c>
    </row>
    <row r="8462">
      <c r="A8462" s="6">
        <v>12</v>
      </c>
      <c r="B8462" s="6">
        <v>20</v>
      </c>
      <c r="C8462" s="6">
        <v>26</v>
      </c>
      <c r="D8462" s="6">
        <f>A8462+B8462+C8462</f>
        <v>58</v>
      </c>
      <c r="E8462" s="5">
        <f>IF(A8462=0,0,A8462*LABOR_HRS_WK_TOM*SEASON_WEEKS*(1+DIM_PCT_TOM)^A8462)</f>
        <v>3389.5026468586834</v>
      </c>
      <c r="F8462" s="5">
        <f>IF(B8462=0,0,B8462*LABOR_HRS_WK_CAR*SEASON_WEEKS*(1+DIM_PCT_CAR)^B8462)</f>
        <v>983.16986417423652</v>
      </c>
      <c r="G8462" s="5">
        <f>IF(C8462=0,0,C8462*LABOR_HRS_WK_MES*SEASON_WEEKS*(1+DIM_PCT_MES)^C8462)</f>
        <v>1616.0570598233128</v>
      </c>
      <c r="H8462" s="5">
        <f>E8462+F8462+G8462</f>
        <v>5988.7295708562324</v>
      </c>
      <c r="I8462" s="5">
        <f>MIN(H8462,FARMER_HRS)</f>
        <v>720</v>
      </c>
      <c r="J8462" s="5">
        <f>MAX(0,H8462-FARMER_HRS)</f>
        <v>5268.7295708562324</v>
      </c>
      <c r="K8462" s="2">
        <f>I8462*FARMER_RATE+J8462*TEMP_WORKER_RATE</f>
        <v>116470.99949403181</v>
      </c>
      <c r="L8462" s="2">
        <f>A8462*PRICE_TOM+B8462*PRICE_CAR+C8462*PRICE_MES</f>
        <v>217680</v>
      </c>
      <c r="M8462" s="2">
        <f>A8462*FERT_BED_TOM+B8462*FERT_BED_CAR+C8462*FERT_BED_MES</f>
        <v>42240</v>
      </c>
      <c r="N8462" s="6">
        <f>IF(AND(D8462&lt;=TOTAL_BEDS,J8462&lt;=TEMP_WORKER_MAX*TEMP_WORKER_HRS),1,0)</f>
        <v>1</v>
      </c>
      <c r="O8462" s="2">
        <f>L8462-M8462-K8462-FIXED_COSTS</f>
        <v>38969.000505968186</v>
      </c>
      <c r="P8462" s="2">
        <f>IF(N8462=1,O8462,"")</f>
        <v>38969.000505968186</v>
      </c>
    </row>
    <row r="8463">
      <c r="A8463" s="6">
        <v>12</v>
      </c>
      <c r="B8463" s="6">
        <v>20</v>
      </c>
      <c r="C8463" s="6">
        <v>27</v>
      </c>
      <c r="D8463" s="6">
        <f>A8463+B8463+C8463</f>
        <v>59</v>
      </c>
      <c r="E8463" s="5">
        <f>IF(A8463=0,0,A8463*LABOR_HRS_WK_TOM*SEASON_WEEKS*(1+DIM_PCT_TOM)^A8463)</f>
        <v>3389.5026468586834</v>
      </c>
      <c r="F8463" s="5">
        <f>IF(B8463=0,0,B8463*LABOR_HRS_WK_CAR*SEASON_WEEKS*(1+DIM_PCT_CAR)^B8463)</f>
        <v>983.16986417423652</v>
      </c>
      <c r="G8463" s="5">
        <f>IF(C8463=0,0,C8463*LABOR_HRS_WK_MES*SEASON_WEEKS*(1+DIM_PCT_MES)^C8463)</f>
        <v>1699.19076434307</v>
      </c>
      <c r="H8463" s="5">
        <f>E8463+F8463+G8463</f>
        <v>6071.86327537599</v>
      </c>
      <c r="I8463" s="5">
        <f>MIN(H8463,FARMER_HRS)</f>
        <v>720</v>
      </c>
      <c r="J8463" s="5">
        <f>MAX(0,H8463-FARMER_HRS)</f>
        <v>5351.86327537599</v>
      </c>
      <c r="K8463" s="2">
        <f>I8463*FARMER_RATE+J8463*TEMP_WORKER_RATE</f>
        <v>117914.29297527761</v>
      </c>
      <c r="L8463" s="2">
        <f>A8463*PRICE_TOM+B8463*PRICE_CAR+C8463*PRICE_MES</f>
        <v>220380</v>
      </c>
      <c r="M8463" s="2">
        <f>A8463*FERT_BED_TOM+B8463*FERT_BED_CAR+C8463*FERT_BED_MES</f>
        <v>43120</v>
      </c>
      <c r="N8463" s="6">
        <f>IF(AND(D8463&lt;=TOTAL_BEDS,J8463&lt;=TEMP_WORKER_MAX*TEMP_WORKER_HRS),1,0)</f>
        <v>1</v>
      </c>
      <c r="O8463" s="2">
        <f>L8463-M8463-K8463-FIXED_COSTS</f>
        <v>39345.707024722389</v>
      </c>
      <c r="P8463" s="2">
        <f>IF(N8463=1,O8463,"")</f>
        <v>39345.707024722389</v>
      </c>
    </row>
    <row r="8464">
      <c r="A8464" s="6">
        <v>12</v>
      </c>
      <c r="B8464" s="6">
        <v>20</v>
      </c>
      <c r="C8464" s="6">
        <v>28</v>
      </c>
      <c r="D8464" s="6">
        <f>A8464+B8464+C8464</f>
        <v>60</v>
      </c>
      <c r="E8464" s="5">
        <f>IF(A8464=0,0,A8464*LABOR_HRS_WK_TOM*SEASON_WEEKS*(1+DIM_PCT_TOM)^A8464)</f>
        <v>3389.5026468586834</v>
      </c>
      <c r="F8464" s="5">
        <f>IF(B8464=0,0,B8464*LABOR_HRS_WK_CAR*SEASON_WEEKS*(1+DIM_PCT_CAR)^B8464)</f>
        <v>983.16986417423652</v>
      </c>
      <c r="G8464" s="5">
        <f>IF(C8464=0,0,C8464*LABOR_HRS_WK_MES*SEASON_WEEKS*(1+DIM_PCT_MES)^C8464)</f>
        <v>1784.1503025602233</v>
      </c>
      <c r="H8464" s="5">
        <f>E8464+F8464+G8464</f>
        <v>6156.8228135931431</v>
      </c>
      <c r="I8464" s="5">
        <f>MIN(H8464,FARMER_HRS)</f>
        <v>720</v>
      </c>
      <c r="J8464" s="5">
        <f>MAX(0,H8464-FARMER_HRS)</f>
        <v>5436.8228135931431</v>
      </c>
      <c r="K8464" s="2">
        <f>I8464*FARMER_RATE+J8464*TEMP_WORKER_RATE</f>
        <v>119389.28495821428</v>
      </c>
      <c r="L8464" s="2">
        <f>A8464*PRICE_TOM+B8464*PRICE_CAR+C8464*PRICE_MES</f>
        <v>223080</v>
      </c>
      <c r="M8464" s="2">
        <f>A8464*FERT_BED_TOM+B8464*FERT_BED_CAR+C8464*FERT_BED_MES</f>
        <v>44000</v>
      </c>
      <c r="N8464" s="6">
        <f>IF(AND(D8464&lt;=TOTAL_BEDS,J8464&lt;=TEMP_WORKER_MAX*TEMP_WORKER_HRS),1,0)</f>
        <v>1</v>
      </c>
      <c r="O8464" s="2">
        <f>L8464-M8464-K8464-FIXED_COSTS</f>
        <v>39690.715041785719</v>
      </c>
      <c r="P8464" s="2">
        <f>IF(N8464=1,O8464,"")</f>
        <v>39690.715041785719</v>
      </c>
    </row>
    <row r="8465">
      <c r="A8465" s="6">
        <v>12</v>
      </c>
      <c r="B8465" s="6">
        <v>20</v>
      </c>
      <c r="C8465" s="6">
        <v>29</v>
      </c>
      <c r="D8465" s="6">
        <f>A8465+B8465+C8465</f>
        <v>61</v>
      </c>
      <c r="E8465" s="5">
        <f>IF(A8465=0,0,A8465*LABOR_HRS_WK_TOM*SEASON_WEEKS*(1+DIM_PCT_TOM)^A8465)</f>
        <v>3389.5026468586834</v>
      </c>
      <c r="F8465" s="5">
        <f>IF(B8465=0,0,B8465*LABOR_HRS_WK_CAR*SEASON_WEEKS*(1+DIM_PCT_CAR)^B8465)</f>
        <v>983.16986417423652</v>
      </c>
      <c r="G8465" s="5">
        <f>IF(C8465=0,0,C8465*LABOR_HRS_WK_MES*SEASON_WEEKS*(1+DIM_PCT_MES)^C8465)</f>
        <v>1870.9683306758766</v>
      </c>
      <c r="H8465" s="5">
        <f>E8465+F8465+G8465</f>
        <v>6243.6408417087969</v>
      </c>
      <c r="I8465" s="5">
        <f>MIN(H8465,FARMER_HRS)</f>
        <v>720</v>
      </c>
      <c r="J8465" s="5">
        <f>MAX(0,H8465-FARMER_HRS)</f>
        <v>5523.6408417087969</v>
      </c>
      <c r="K8465" s="2">
        <f>I8465*FARMER_RATE+J8465*TEMP_WORKER_RATE</f>
        <v>120896.54239077771</v>
      </c>
      <c r="L8465" s="2">
        <f>A8465*PRICE_TOM+B8465*PRICE_CAR+C8465*PRICE_MES</f>
        <v>225780</v>
      </c>
      <c r="M8465" s="2">
        <f>A8465*FERT_BED_TOM+B8465*FERT_BED_CAR+C8465*FERT_BED_MES</f>
        <v>44880</v>
      </c>
      <c r="N8465" s="6">
        <f>IF(AND(D8465&lt;=TOTAL_BEDS,J8465&lt;=TEMP_WORKER_MAX*TEMP_WORKER_HRS),1,0)</f>
        <v>1</v>
      </c>
      <c r="O8465" s="2">
        <f>L8465-M8465-K8465-FIXED_COSTS</f>
        <v>40003.457609222285</v>
      </c>
      <c r="P8465" s="2">
        <f>IF(N8465=1,O8465,"")</f>
        <v>40003.457609222285</v>
      </c>
    </row>
    <row r="8466">
      <c r="A8466" s="6">
        <v>12</v>
      </c>
      <c r="B8466" s="6">
        <v>20</v>
      </c>
      <c r="C8466" s="6">
        <v>30</v>
      </c>
      <c r="D8466" s="6">
        <f>A8466+B8466+C8466</f>
        <v>62</v>
      </c>
      <c r="E8466" s="5">
        <f>IF(A8466=0,0,A8466*LABOR_HRS_WK_TOM*SEASON_WEEKS*(1+DIM_PCT_TOM)^A8466)</f>
        <v>3389.5026468586834</v>
      </c>
      <c r="F8466" s="5">
        <f>IF(B8466=0,0,B8466*LABOR_HRS_WK_CAR*SEASON_WEEKS*(1+DIM_PCT_CAR)^B8466)</f>
        <v>983.16986417423652</v>
      </c>
      <c r="G8466" s="5">
        <f>IF(C8466=0,0,C8466*LABOR_HRS_WK_MES*SEASON_WEEKS*(1+DIM_PCT_MES)^C8466)</f>
        <v>1959.6780360096466</v>
      </c>
      <c r="H8466" s="5">
        <f>E8466+F8466+G8466</f>
        <v>6332.3505470425662</v>
      </c>
      <c r="I8466" s="5">
        <f>MIN(H8466,FARMER_HRS)</f>
        <v>720</v>
      </c>
      <c r="J8466" s="5">
        <f>MAX(0,H8466-FARMER_HRS)</f>
        <v>5612.3505470425662</v>
      </c>
      <c r="K8466" s="2">
        <f>I8466*FARMER_RATE+J8466*TEMP_WORKER_RATE</f>
        <v>122436.64144171121</v>
      </c>
      <c r="L8466" s="2">
        <f>A8466*PRICE_TOM+B8466*PRICE_CAR+C8466*PRICE_MES</f>
        <v>228480</v>
      </c>
      <c r="M8466" s="2">
        <f>A8466*FERT_BED_TOM+B8466*FERT_BED_CAR+C8466*FERT_BED_MES</f>
        <v>45760</v>
      </c>
      <c r="N8466" s="6">
        <f>IF(AND(D8466&lt;=TOTAL_BEDS,J8466&lt;=TEMP_WORKER_MAX*TEMP_WORKER_HRS),1,0)</f>
        <v>1</v>
      </c>
      <c r="O8466" s="2">
        <f>L8466-M8466-K8466-FIXED_COSTS</f>
        <v>40283.35855828879</v>
      </c>
      <c r="P8466" s="2">
        <f>IF(N8466=1,O8466,"")</f>
        <v>40283.35855828879</v>
      </c>
    </row>
    <row r="8467">
      <c r="A8467" s="6">
        <v>13</v>
      </c>
      <c r="B8467" s="6">
        <v>0</v>
      </c>
      <c r="C8467" s="6">
        <v>0</v>
      </c>
      <c r="D8467" s="6">
        <f>A8467+B8467+C8467</f>
        <v>13</v>
      </c>
      <c r="E8467" s="5">
        <f>IF(A8467=0,0,A8467*LABOR_HRS_WK_TOM*SEASON_WEEKS*(1+DIM_PCT_TOM)^A8467)</f>
        <v>4039.1573208399313</v>
      </c>
      <c r="F8467" s="5">
        <f>IF(B8467=0,0,B8467*LABOR_HRS_WK_CAR*SEASON_WEEKS*(1+DIM_PCT_CAR)^B8467)</f>
        <v>0</v>
      </c>
      <c r="G8467" s="5">
        <f>IF(C8467=0,0,C8467*LABOR_HRS_WK_MES*SEASON_WEEKS*(1+DIM_PCT_MES)^C8467)</f>
        <v>0</v>
      </c>
      <c r="H8467" s="5">
        <f>E8467+F8467+G8467</f>
        <v>4039.1573208399313</v>
      </c>
      <c r="I8467" s="5">
        <f>MIN(H8467,FARMER_HRS)</f>
        <v>720</v>
      </c>
      <c r="J8467" s="5">
        <f>MAX(0,H8467-FARMER_HRS)</f>
        <v>3319.1573208399313</v>
      </c>
      <c r="K8467" s="2">
        <f>I8467*FARMER_RATE+J8467*TEMP_WORKER_RATE</f>
        <v>82624.259042359918</v>
      </c>
      <c r="L8467" s="2">
        <f>A8467*PRICE_TOM+B8467*PRICE_CAR+C8467*PRICE_MES</f>
        <v>114400</v>
      </c>
      <c r="M8467" s="2">
        <f>A8467*FERT_BED_TOM+B8467*FERT_BED_CAR+C8467*FERT_BED_MES</f>
        <v>11440</v>
      </c>
      <c r="N8467" s="6">
        <f>IF(AND(D8467&lt;=TOTAL_BEDS,J8467&lt;=TEMP_WORKER_MAX*TEMP_WORKER_HRS),1,0)</f>
        <v>1</v>
      </c>
      <c r="O8467" s="2">
        <f>L8467-M8467-K8467-FIXED_COSTS</f>
        <v>335.74095764008234</v>
      </c>
      <c r="P8467" s="2">
        <f>IF(N8467=1,O8467,"")</f>
        <v>335.74095764008234</v>
      </c>
    </row>
    <row r="8468">
      <c r="A8468" s="6">
        <v>13</v>
      </c>
      <c r="B8468" s="6">
        <v>0</v>
      </c>
      <c r="C8468" s="6">
        <v>1</v>
      </c>
      <c r="D8468" s="6">
        <f>A8468+B8468+C8468</f>
        <v>14</v>
      </c>
      <c r="E8468" s="5">
        <f>IF(A8468=0,0,A8468*LABOR_HRS_WK_TOM*SEASON_WEEKS*(1+DIM_PCT_TOM)^A8468)</f>
        <v>4039.1573208399313</v>
      </c>
      <c r="F8468" s="5">
        <f>IF(B8468=0,0,B8468*LABOR_HRS_WK_CAR*SEASON_WEEKS*(1+DIM_PCT_CAR)^B8468)</f>
        <v>0</v>
      </c>
      <c r="G8468" s="5">
        <f>IF(C8468=0,0,C8468*LABOR_HRS_WK_MES*SEASON_WEEKS*(1+DIM_PCT_MES)^C8468)</f>
        <v>45.5625</v>
      </c>
      <c r="H8468" s="5">
        <f>E8468+F8468+G8468</f>
        <v>4084.7198208399313</v>
      </c>
      <c r="I8468" s="5">
        <f>MIN(H8468,FARMER_HRS)</f>
        <v>720</v>
      </c>
      <c r="J8468" s="5">
        <f>MAX(0,H8468-FARMER_HRS)</f>
        <v>3364.7198208399313</v>
      </c>
      <c r="K8468" s="2">
        <f>I8468*FARMER_RATE+J8468*TEMP_WORKER_RATE</f>
        <v>83415.274667359918</v>
      </c>
      <c r="L8468" s="2">
        <f>A8468*PRICE_TOM+B8468*PRICE_CAR+C8468*PRICE_MES</f>
        <v>117100</v>
      </c>
      <c r="M8468" s="2">
        <f>A8468*FERT_BED_TOM+B8468*FERT_BED_CAR+C8468*FERT_BED_MES</f>
        <v>12320</v>
      </c>
      <c r="N8468" s="6">
        <f>IF(AND(D8468&lt;=TOTAL_BEDS,J8468&lt;=TEMP_WORKER_MAX*TEMP_WORKER_HRS),1,0)</f>
        <v>1</v>
      </c>
      <c r="O8468" s="2">
        <f>L8468-M8468-K8468-FIXED_COSTS</f>
        <v>1364.7253326400823</v>
      </c>
      <c r="P8468" s="2">
        <f>IF(N8468=1,O8468,"")</f>
        <v>1364.7253326400823</v>
      </c>
    </row>
    <row r="8469">
      <c r="A8469" s="6">
        <v>13</v>
      </c>
      <c r="B8469" s="6">
        <v>0</v>
      </c>
      <c r="C8469" s="6">
        <v>2</v>
      </c>
      <c r="D8469" s="6">
        <f>A8469+B8469+C8469</f>
        <v>15</v>
      </c>
      <c r="E8469" s="5">
        <f>IF(A8469=0,0,A8469*LABOR_HRS_WK_TOM*SEASON_WEEKS*(1+DIM_PCT_TOM)^A8469)</f>
        <v>4039.1573208399313</v>
      </c>
      <c r="F8469" s="5">
        <f>IF(B8469=0,0,B8469*LABOR_HRS_WK_CAR*SEASON_WEEKS*(1+DIM_PCT_CAR)^B8469)</f>
        <v>0</v>
      </c>
      <c r="G8469" s="5">
        <f>IF(C8469=0,0,C8469*LABOR_HRS_WK_MES*SEASON_WEEKS*(1+DIM_PCT_MES)^C8469)</f>
        <v>92.2640625</v>
      </c>
      <c r="H8469" s="5">
        <f>E8469+F8469+G8469</f>
        <v>4131.4213833399317</v>
      </c>
      <c r="I8469" s="5">
        <f>MIN(H8469,FARMER_HRS)</f>
        <v>720</v>
      </c>
      <c r="J8469" s="5">
        <f>MAX(0,H8469-FARMER_HRS)</f>
        <v>3411.4213833399317</v>
      </c>
      <c r="K8469" s="2">
        <f>I8469*FARMER_RATE+J8469*TEMP_WORKER_RATE</f>
        <v>84226.065682984918</v>
      </c>
      <c r="L8469" s="2">
        <f>A8469*PRICE_TOM+B8469*PRICE_CAR+C8469*PRICE_MES</f>
        <v>119800</v>
      </c>
      <c r="M8469" s="2">
        <f>A8469*FERT_BED_TOM+B8469*FERT_BED_CAR+C8469*FERT_BED_MES</f>
        <v>13200</v>
      </c>
      <c r="N8469" s="6">
        <f>IF(AND(D8469&lt;=TOTAL_BEDS,J8469&lt;=TEMP_WORKER_MAX*TEMP_WORKER_HRS),1,0)</f>
        <v>1</v>
      </c>
      <c r="O8469" s="2">
        <f>L8469-M8469-K8469-FIXED_COSTS</f>
        <v>2373.9343170150823</v>
      </c>
      <c r="P8469" s="2">
        <f>IF(N8469=1,O8469,"")</f>
        <v>2373.9343170150823</v>
      </c>
    </row>
    <row r="8470">
      <c r="A8470" s="6">
        <v>13</v>
      </c>
      <c r="B8470" s="6">
        <v>0</v>
      </c>
      <c r="C8470" s="6">
        <v>3</v>
      </c>
      <c r="D8470" s="6">
        <f>A8470+B8470+C8470</f>
        <v>16</v>
      </c>
      <c r="E8470" s="5">
        <f>IF(A8470=0,0,A8470*LABOR_HRS_WK_TOM*SEASON_WEEKS*(1+DIM_PCT_TOM)^A8470)</f>
        <v>4039.1573208399313</v>
      </c>
      <c r="F8470" s="5">
        <f>IF(B8470=0,0,B8470*LABOR_HRS_WK_CAR*SEASON_WEEKS*(1+DIM_PCT_CAR)^B8470)</f>
        <v>0</v>
      </c>
      <c r="G8470" s="5">
        <f>IF(C8470=0,0,C8470*LABOR_HRS_WK_MES*SEASON_WEEKS*(1+DIM_PCT_MES)^C8470)</f>
        <v>140.12604492187498</v>
      </c>
      <c r="H8470" s="5">
        <f>E8470+F8470+G8470</f>
        <v>4179.2833657618066</v>
      </c>
      <c r="I8470" s="5">
        <f>MIN(H8470,FARMER_HRS)</f>
        <v>720</v>
      </c>
      <c r="J8470" s="5">
        <f>MAX(0,H8470-FARMER_HRS)</f>
        <v>3459.2833657618066</v>
      </c>
      <c r="K8470" s="2">
        <f>I8470*FARMER_RATE+J8470*TEMP_WORKER_RATE</f>
        <v>85057.002877809136</v>
      </c>
      <c r="L8470" s="2">
        <f>A8470*PRICE_TOM+B8470*PRICE_CAR+C8470*PRICE_MES</f>
        <v>122500</v>
      </c>
      <c r="M8470" s="2">
        <f>A8470*FERT_BED_TOM+B8470*FERT_BED_CAR+C8470*FERT_BED_MES</f>
        <v>14080</v>
      </c>
      <c r="N8470" s="6">
        <f>IF(AND(D8470&lt;=TOTAL_BEDS,J8470&lt;=TEMP_WORKER_MAX*TEMP_WORKER_HRS),1,0)</f>
        <v>1</v>
      </c>
      <c r="O8470" s="2">
        <f>L8470-M8470-K8470-FIXED_COSTS</f>
        <v>3362.9971221908636</v>
      </c>
      <c r="P8470" s="2">
        <f>IF(N8470=1,O8470,"")</f>
        <v>3362.9971221908636</v>
      </c>
    </row>
    <row r="8471">
      <c r="A8471" s="6">
        <v>13</v>
      </c>
      <c r="B8471" s="6">
        <v>0</v>
      </c>
      <c r="C8471" s="6">
        <v>4</v>
      </c>
      <c r="D8471" s="6">
        <f>A8471+B8471+C8471</f>
        <v>17</v>
      </c>
      <c r="E8471" s="5">
        <f>IF(A8471=0,0,A8471*LABOR_HRS_WK_TOM*SEASON_WEEKS*(1+DIM_PCT_TOM)^A8471)</f>
        <v>4039.1573208399313</v>
      </c>
      <c r="F8471" s="5">
        <f>IF(B8471=0,0,B8471*LABOR_HRS_WK_CAR*SEASON_WEEKS*(1+DIM_PCT_CAR)^B8471)</f>
        <v>0</v>
      </c>
      <c r="G8471" s="5">
        <f>IF(C8471=0,0,C8471*LABOR_HRS_WK_MES*SEASON_WEEKS*(1+DIM_PCT_MES)^C8471)</f>
        <v>189.17016064453119</v>
      </c>
      <c r="H8471" s="5">
        <f>E8471+F8471+G8471</f>
        <v>4228.3274814844626</v>
      </c>
      <c r="I8471" s="5">
        <f>MIN(H8471,FARMER_HRS)</f>
        <v>720</v>
      </c>
      <c r="J8471" s="5">
        <f>MAX(0,H8471-FARMER_HRS)</f>
        <v>3508.3274814844626</v>
      </c>
      <c r="K8471" s="2">
        <f>I8471*FARMER_RATE+J8471*TEMP_WORKER_RATE</f>
        <v>85908.463220216363</v>
      </c>
      <c r="L8471" s="2">
        <f>A8471*PRICE_TOM+B8471*PRICE_CAR+C8471*PRICE_MES</f>
        <v>125200</v>
      </c>
      <c r="M8471" s="2">
        <f>A8471*FERT_BED_TOM+B8471*FERT_BED_CAR+C8471*FERT_BED_MES</f>
        <v>14960</v>
      </c>
      <c r="N8471" s="6">
        <f>IF(AND(D8471&lt;=TOTAL_BEDS,J8471&lt;=TEMP_WORKER_MAX*TEMP_WORKER_HRS),1,0)</f>
        <v>1</v>
      </c>
      <c r="O8471" s="2">
        <f>L8471-M8471-K8471-FIXED_COSTS</f>
        <v>4331.536779783637</v>
      </c>
      <c r="P8471" s="2">
        <f>IF(N8471=1,O8471,"")</f>
        <v>4331.536779783637</v>
      </c>
    </row>
    <row r="8472">
      <c r="A8472" s="6">
        <v>13</v>
      </c>
      <c r="B8472" s="6">
        <v>0</v>
      </c>
      <c r="C8472" s="6">
        <v>5</v>
      </c>
      <c r="D8472" s="6">
        <f>A8472+B8472+C8472</f>
        <v>18</v>
      </c>
      <c r="E8472" s="5">
        <f>IF(A8472=0,0,A8472*LABOR_HRS_WK_TOM*SEASON_WEEKS*(1+DIM_PCT_TOM)^A8472)</f>
        <v>4039.1573208399313</v>
      </c>
      <c r="F8472" s="5">
        <f>IF(B8472=0,0,B8472*LABOR_HRS_WK_CAR*SEASON_WEEKS*(1+DIM_PCT_CAR)^B8472)</f>
        <v>0</v>
      </c>
      <c r="G8472" s="5">
        <f>IF(C8472=0,0,C8472*LABOR_HRS_WK_MES*SEASON_WEEKS*(1+DIM_PCT_MES)^C8472)</f>
        <v>239.41848456573481</v>
      </c>
      <c r="H8472" s="5">
        <f>E8472+F8472+G8472</f>
        <v>4278.575805405666</v>
      </c>
      <c r="I8472" s="5">
        <f>MIN(H8472,FARMER_HRS)</f>
        <v>720</v>
      </c>
      <c r="J8472" s="5">
        <f>MAX(0,H8472-FARMER_HRS)</f>
        <v>3558.575805405666</v>
      </c>
      <c r="K8472" s="2">
        <f>I8472*FARMER_RATE+J8472*TEMP_WORKER_RATE</f>
        <v>86780.829954959481</v>
      </c>
      <c r="L8472" s="2">
        <f>A8472*PRICE_TOM+B8472*PRICE_CAR+C8472*PRICE_MES</f>
        <v>127900</v>
      </c>
      <c r="M8472" s="2">
        <f>A8472*FERT_BED_TOM+B8472*FERT_BED_CAR+C8472*FERT_BED_MES</f>
        <v>15840</v>
      </c>
      <c r="N8472" s="6">
        <f>IF(AND(D8472&lt;=TOTAL_BEDS,J8472&lt;=TEMP_WORKER_MAX*TEMP_WORKER_HRS),1,0)</f>
        <v>1</v>
      </c>
      <c r="O8472" s="2">
        <f>L8472-M8472-K8472-FIXED_COSTS</f>
        <v>5279.1700450405187</v>
      </c>
      <c r="P8472" s="2">
        <f>IF(N8472=1,O8472,"")</f>
        <v>5279.1700450405187</v>
      </c>
    </row>
    <row r="8473">
      <c r="A8473" s="6">
        <v>13</v>
      </c>
      <c r="B8473" s="6">
        <v>0</v>
      </c>
      <c r="C8473" s="6">
        <v>6</v>
      </c>
      <c r="D8473" s="6">
        <f>A8473+B8473+C8473</f>
        <v>19</v>
      </c>
      <c r="E8473" s="5">
        <f>IF(A8473=0,0,A8473*LABOR_HRS_WK_TOM*SEASON_WEEKS*(1+DIM_PCT_TOM)^A8473)</f>
        <v>4039.1573208399313</v>
      </c>
      <c r="F8473" s="5">
        <f>IF(B8473=0,0,B8473*LABOR_HRS_WK_CAR*SEASON_WEEKS*(1+DIM_PCT_CAR)^B8473)</f>
        <v>0</v>
      </c>
      <c r="G8473" s="5">
        <f>IF(C8473=0,0,C8473*LABOR_HRS_WK_MES*SEASON_WEEKS*(1+DIM_PCT_MES)^C8473)</f>
        <v>290.89345874736773</v>
      </c>
      <c r="H8473" s="5">
        <f>E8473+F8473+G8473</f>
        <v>4330.0507795872991</v>
      </c>
      <c r="I8473" s="5">
        <f>MIN(H8473,FARMER_HRS)</f>
        <v>720</v>
      </c>
      <c r="J8473" s="5">
        <f>MAX(0,H8473-FARMER_HRS)</f>
        <v>3610.0507795872991</v>
      </c>
      <c r="K8473" s="2">
        <f>I8473*FARMER_RATE+J8473*TEMP_WORKER_RATE</f>
        <v>87674.492701168376</v>
      </c>
      <c r="L8473" s="2">
        <f>A8473*PRICE_TOM+B8473*PRICE_CAR+C8473*PRICE_MES</f>
        <v>130600</v>
      </c>
      <c r="M8473" s="2">
        <f>A8473*FERT_BED_TOM+B8473*FERT_BED_CAR+C8473*FERT_BED_MES</f>
        <v>16720</v>
      </c>
      <c r="N8473" s="6">
        <f>IF(AND(D8473&lt;=TOTAL_BEDS,J8473&lt;=TEMP_WORKER_MAX*TEMP_WORKER_HRS),1,0)</f>
        <v>1</v>
      </c>
      <c r="O8473" s="2">
        <f>L8473-M8473-K8473-FIXED_COSTS</f>
        <v>6205.5072988316242</v>
      </c>
      <c r="P8473" s="2">
        <f>IF(N8473=1,O8473,"")</f>
        <v>6205.5072988316242</v>
      </c>
    </row>
    <row r="8474">
      <c r="A8474" s="6">
        <v>13</v>
      </c>
      <c r="B8474" s="6">
        <v>0</v>
      </c>
      <c r="C8474" s="6">
        <v>7</v>
      </c>
      <c r="D8474" s="6">
        <f>A8474+B8474+C8474</f>
        <v>20</v>
      </c>
      <c r="E8474" s="5">
        <f>IF(A8474=0,0,A8474*LABOR_HRS_WK_TOM*SEASON_WEEKS*(1+DIM_PCT_TOM)^A8474)</f>
        <v>4039.1573208399313</v>
      </c>
      <c r="F8474" s="5">
        <f>IF(B8474=0,0,B8474*LABOR_HRS_WK_CAR*SEASON_WEEKS*(1+DIM_PCT_CAR)^B8474)</f>
        <v>0</v>
      </c>
      <c r="G8474" s="5">
        <f>IF(C8474=0,0,C8474*LABOR_HRS_WK_MES*SEASON_WEEKS*(1+DIM_PCT_MES)^C8474)</f>
        <v>343.61789814532818</v>
      </c>
      <c r="H8474" s="5">
        <f>E8474+F8474+G8474</f>
        <v>4382.77521898526</v>
      </c>
      <c r="I8474" s="5">
        <f>MIN(H8474,FARMER_HRS)</f>
        <v>720</v>
      </c>
      <c r="J8474" s="5">
        <f>MAX(0,H8474-FARMER_HRS)</f>
        <v>3662.77521898526</v>
      </c>
      <c r="K8474" s="2">
        <f>I8474*FARMER_RATE+J8474*TEMP_WORKER_RATE</f>
        <v>88589.847551827435</v>
      </c>
      <c r="L8474" s="2">
        <f>A8474*PRICE_TOM+B8474*PRICE_CAR+C8474*PRICE_MES</f>
        <v>133300</v>
      </c>
      <c r="M8474" s="2">
        <f>A8474*FERT_BED_TOM+B8474*FERT_BED_CAR+C8474*FERT_BED_MES</f>
        <v>17600</v>
      </c>
      <c r="N8474" s="6">
        <f>IF(AND(D8474&lt;=TOTAL_BEDS,J8474&lt;=TEMP_WORKER_MAX*TEMP_WORKER_HRS),1,0)</f>
        <v>1</v>
      </c>
      <c r="O8474" s="2">
        <f>L8474-M8474-K8474-FIXED_COSTS</f>
        <v>7110.1524481725646</v>
      </c>
      <c r="P8474" s="2">
        <f>IF(N8474=1,O8474,"")</f>
        <v>7110.1524481725646</v>
      </c>
    </row>
    <row r="8475">
      <c r="A8475" s="6">
        <v>13</v>
      </c>
      <c r="B8475" s="6">
        <v>0</v>
      </c>
      <c r="C8475" s="6">
        <v>8</v>
      </c>
      <c r="D8475" s="6">
        <f>A8475+B8475+C8475</f>
        <v>21</v>
      </c>
      <c r="E8475" s="5">
        <f>IF(A8475=0,0,A8475*LABOR_HRS_WK_TOM*SEASON_WEEKS*(1+DIM_PCT_TOM)^A8475)</f>
        <v>4039.1573208399313</v>
      </c>
      <c r="F8475" s="5">
        <f>IF(B8475=0,0,B8475*LABOR_HRS_WK_CAR*SEASON_WEEKS*(1+DIM_PCT_CAR)^B8475)</f>
        <v>0</v>
      </c>
      <c r="G8475" s="5">
        <f>IF(C8475=0,0,C8475*LABOR_HRS_WK_MES*SEASON_WEEKS*(1+DIM_PCT_MES)^C8475)</f>
        <v>397.61499642530833</v>
      </c>
      <c r="H8475" s="5">
        <f>E8475+F8475+G8475</f>
        <v>4436.7723172652395</v>
      </c>
      <c r="I8475" s="5">
        <f>MIN(H8475,FARMER_HRS)</f>
        <v>720</v>
      </c>
      <c r="J8475" s="5">
        <f>MAX(0,H8475-FARMER_HRS)</f>
        <v>3716.7723172652395</v>
      </c>
      <c r="K8475" s="2">
        <f>I8475*FARMER_RATE+J8475*TEMP_WORKER_RATE</f>
        <v>89527.29717474374</v>
      </c>
      <c r="L8475" s="2">
        <f>A8475*PRICE_TOM+B8475*PRICE_CAR+C8475*PRICE_MES</f>
        <v>136000</v>
      </c>
      <c r="M8475" s="2">
        <f>A8475*FERT_BED_TOM+B8475*FERT_BED_CAR+C8475*FERT_BED_MES</f>
        <v>18480</v>
      </c>
      <c r="N8475" s="6">
        <f>IF(AND(D8475&lt;=TOTAL_BEDS,J8475&lt;=TEMP_WORKER_MAX*TEMP_WORKER_HRS),1,0)</f>
        <v>1</v>
      </c>
      <c r="O8475" s="2">
        <f>L8475-M8475-K8475-FIXED_COSTS</f>
        <v>7992.7028252562595</v>
      </c>
      <c r="P8475" s="2">
        <f>IF(N8475=1,O8475,"")</f>
        <v>7992.7028252562595</v>
      </c>
    </row>
    <row r="8476">
      <c r="A8476" s="6">
        <v>13</v>
      </c>
      <c r="B8476" s="6">
        <v>0</v>
      </c>
      <c r="C8476" s="6">
        <v>9</v>
      </c>
      <c r="D8476" s="6">
        <f>A8476+B8476+C8476</f>
        <v>22</v>
      </c>
      <c r="E8476" s="5">
        <f>IF(A8476=0,0,A8476*LABOR_HRS_WK_TOM*SEASON_WEEKS*(1+DIM_PCT_TOM)^A8476)</f>
        <v>4039.1573208399313</v>
      </c>
      <c r="F8476" s="5">
        <f>IF(B8476=0,0,B8476*LABOR_HRS_WK_CAR*SEASON_WEEKS*(1+DIM_PCT_CAR)^B8476)</f>
        <v>0</v>
      </c>
      <c r="G8476" s="5">
        <f>IF(C8476=0,0,C8476*LABOR_HRS_WK_MES*SEASON_WEEKS*(1+DIM_PCT_MES)^C8476)</f>
        <v>452.90833186570273</v>
      </c>
      <c r="H8476" s="5">
        <f>E8476+F8476+G8476</f>
        <v>4492.0656527056344</v>
      </c>
      <c r="I8476" s="5">
        <f>MIN(H8476,FARMER_HRS)</f>
        <v>720</v>
      </c>
      <c r="J8476" s="5">
        <f>MAX(0,H8476-FARMER_HRS)</f>
        <v>3772.0656527056344</v>
      </c>
      <c r="K8476" s="2">
        <f>I8476*FARMER_RATE+J8476*TEMP_WORKER_RATE</f>
        <v>90487.250915028373</v>
      </c>
      <c r="L8476" s="2">
        <f>A8476*PRICE_TOM+B8476*PRICE_CAR+C8476*PRICE_MES</f>
        <v>138700</v>
      </c>
      <c r="M8476" s="2">
        <f>A8476*FERT_BED_TOM+B8476*FERT_BED_CAR+C8476*FERT_BED_MES</f>
        <v>19360</v>
      </c>
      <c r="N8476" s="6">
        <f>IF(AND(D8476&lt;=TOTAL_BEDS,J8476&lt;=TEMP_WORKER_MAX*TEMP_WORKER_HRS),1,0)</f>
        <v>1</v>
      </c>
      <c r="O8476" s="2">
        <f>L8476-M8476-K8476-FIXED_COSTS</f>
        <v>8852.7490849716269</v>
      </c>
      <c r="P8476" s="2">
        <f>IF(N8476=1,O8476,"")</f>
        <v>8852.7490849716269</v>
      </c>
    </row>
    <row r="8477">
      <c r="A8477" s="6">
        <v>13</v>
      </c>
      <c r="B8477" s="6">
        <v>0</v>
      </c>
      <c r="C8477" s="6">
        <v>10</v>
      </c>
      <c r="D8477" s="6">
        <f>A8477+B8477+C8477</f>
        <v>23</v>
      </c>
      <c r="E8477" s="5">
        <f>IF(A8477=0,0,A8477*LABOR_HRS_WK_TOM*SEASON_WEEKS*(1+DIM_PCT_TOM)^A8477)</f>
        <v>4039.1573208399313</v>
      </c>
      <c r="F8477" s="5">
        <f>IF(B8477=0,0,B8477*LABOR_HRS_WK_CAR*SEASON_WEEKS*(1+DIM_PCT_CAR)^B8477)</f>
        <v>0</v>
      </c>
      <c r="G8477" s="5">
        <f>IF(C8477=0,0,C8477*LABOR_HRS_WK_MES*SEASON_WEEKS*(1+DIM_PCT_MES)^C8477)</f>
        <v>509.52187334891551</v>
      </c>
      <c r="H8477" s="5">
        <f>E8477+F8477+G8477</f>
        <v>4548.6791941888469</v>
      </c>
      <c r="I8477" s="5">
        <f>MIN(H8477,FARMER_HRS)</f>
        <v>720</v>
      </c>
      <c r="J8477" s="5">
        <f>MAX(0,H8477-FARMER_HRS)</f>
        <v>3828.6791941888469</v>
      </c>
      <c r="K8477" s="2">
        <f>I8477*FARMER_RATE+J8477*TEMP_WORKER_RATE</f>
        <v>91470.124899111921</v>
      </c>
      <c r="L8477" s="2">
        <f>A8477*PRICE_TOM+B8477*PRICE_CAR+C8477*PRICE_MES</f>
        <v>141400</v>
      </c>
      <c r="M8477" s="2">
        <f>A8477*FERT_BED_TOM+B8477*FERT_BED_CAR+C8477*FERT_BED_MES</f>
        <v>20240</v>
      </c>
      <c r="N8477" s="6">
        <f>IF(AND(D8477&lt;=TOTAL_BEDS,J8477&lt;=TEMP_WORKER_MAX*TEMP_WORKER_HRS),1,0)</f>
        <v>1</v>
      </c>
      <c r="O8477" s="2">
        <f>L8477-M8477-K8477-FIXED_COSTS</f>
        <v>9689.875100888079</v>
      </c>
      <c r="P8477" s="2">
        <f>IF(N8477=1,O8477,"")</f>
        <v>9689.875100888079</v>
      </c>
    </row>
    <row r="8478">
      <c r="A8478" s="6">
        <v>13</v>
      </c>
      <c r="B8478" s="6">
        <v>0</v>
      </c>
      <c r="C8478" s="6">
        <v>11</v>
      </c>
      <c r="D8478" s="6">
        <f>A8478+B8478+C8478</f>
        <v>24</v>
      </c>
      <c r="E8478" s="5">
        <f>IF(A8478=0,0,A8478*LABOR_HRS_WK_TOM*SEASON_WEEKS*(1+DIM_PCT_TOM)^A8478)</f>
        <v>4039.1573208399313</v>
      </c>
      <c r="F8478" s="5">
        <f>IF(B8478=0,0,B8478*LABOR_HRS_WK_CAR*SEASON_WEEKS*(1+DIM_PCT_CAR)^B8478)</f>
        <v>0</v>
      </c>
      <c r="G8478" s="5">
        <f>IF(C8478=0,0,C8478*LABOR_HRS_WK_MES*SEASON_WEEKS*(1+DIM_PCT_MES)^C8478)</f>
        <v>567.47998644235463</v>
      </c>
      <c r="H8478" s="5">
        <f>E8478+F8478+G8478</f>
        <v>4606.6373072822862</v>
      </c>
      <c r="I8478" s="5">
        <f>MIN(H8478,FARMER_HRS)</f>
        <v>720</v>
      </c>
      <c r="J8478" s="5">
        <f>MAX(0,H8478-FARMER_HRS)</f>
        <v>3886.6373072822862</v>
      </c>
      <c r="K8478" s="2">
        <f>I8478*FARMER_RATE+J8478*TEMP_WORKER_RATE</f>
        <v>92476.342140317473</v>
      </c>
      <c r="L8478" s="2">
        <f>A8478*PRICE_TOM+B8478*PRICE_CAR+C8478*PRICE_MES</f>
        <v>144100</v>
      </c>
      <c r="M8478" s="2">
        <f>A8478*FERT_BED_TOM+B8478*FERT_BED_CAR+C8478*FERT_BED_MES</f>
        <v>21120</v>
      </c>
      <c r="N8478" s="6">
        <f>IF(AND(D8478&lt;=TOTAL_BEDS,J8478&lt;=TEMP_WORKER_MAX*TEMP_WORKER_HRS),1,0)</f>
        <v>1</v>
      </c>
      <c r="O8478" s="2">
        <f>L8478-M8478-K8478-FIXED_COSTS</f>
        <v>10503.657859682527</v>
      </c>
      <c r="P8478" s="2">
        <f>IF(N8478=1,O8478,"")</f>
        <v>10503.657859682527</v>
      </c>
    </row>
    <row r="8479">
      <c r="A8479" s="6">
        <v>13</v>
      </c>
      <c r="B8479" s="6">
        <v>0</v>
      </c>
      <c r="C8479" s="6">
        <v>12</v>
      </c>
      <c r="D8479" s="6">
        <f>A8479+B8479+C8479</f>
        <v>25</v>
      </c>
      <c r="E8479" s="5">
        <f>IF(A8479=0,0,A8479*LABOR_HRS_WK_TOM*SEASON_WEEKS*(1+DIM_PCT_TOM)^A8479)</f>
        <v>4039.1573208399313</v>
      </c>
      <c r="F8479" s="5">
        <f>IF(B8479=0,0,B8479*LABOR_HRS_WK_CAR*SEASON_WEEKS*(1+DIM_PCT_CAR)^B8479)</f>
        <v>0</v>
      </c>
      <c r="G8479" s="5">
        <f>IF(C8479=0,0,C8479*LABOR_HRS_WK_MES*SEASON_WEEKS*(1+DIM_PCT_MES)^C8479)</f>
        <v>626.807439570419</v>
      </c>
      <c r="H8479" s="5">
        <f>E8479+F8479+G8479</f>
        <v>4665.96476041035</v>
      </c>
      <c r="I8479" s="5">
        <f>MIN(H8479,FARMER_HRS)</f>
        <v>720</v>
      </c>
      <c r="J8479" s="5">
        <f>MAX(0,H8479-FARMER_HRS)</f>
        <v>3945.96476041035</v>
      </c>
      <c r="K8479" s="2">
        <f>I8479*FARMER_RATE+J8479*TEMP_WORKER_RATE</f>
        <v>93506.332646013019</v>
      </c>
      <c r="L8479" s="2">
        <f>A8479*PRICE_TOM+B8479*PRICE_CAR+C8479*PRICE_MES</f>
        <v>146800</v>
      </c>
      <c r="M8479" s="2">
        <f>A8479*FERT_BED_TOM+B8479*FERT_BED_CAR+C8479*FERT_BED_MES</f>
        <v>22000</v>
      </c>
      <c r="N8479" s="6">
        <f>IF(AND(D8479&lt;=TOTAL_BEDS,J8479&lt;=TEMP_WORKER_MAX*TEMP_WORKER_HRS),1,0)</f>
        <v>1</v>
      </c>
      <c r="O8479" s="2">
        <f>L8479-M8479-K8479-FIXED_COSTS</f>
        <v>11293.667353986981</v>
      </c>
      <c r="P8479" s="2">
        <f>IF(N8479=1,O8479,"")</f>
        <v>11293.667353986981</v>
      </c>
    </row>
    <row r="8480">
      <c r="A8480" s="6">
        <v>13</v>
      </c>
      <c r="B8480" s="6">
        <v>0</v>
      </c>
      <c r="C8480" s="6">
        <v>13</v>
      </c>
      <c r="D8480" s="6">
        <f>A8480+B8480+C8480</f>
        <v>26</v>
      </c>
      <c r="E8480" s="5">
        <f>IF(A8480=0,0,A8480*LABOR_HRS_WK_TOM*SEASON_WEEKS*(1+DIM_PCT_TOM)^A8480)</f>
        <v>4039.1573208399313</v>
      </c>
      <c r="F8480" s="5">
        <f>IF(B8480=0,0,B8480*LABOR_HRS_WK_CAR*SEASON_WEEKS*(1+DIM_PCT_CAR)^B8480)</f>
        <v>0</v>
      </c>
      <c r="G8480" s="5">
        <f>IF(C8480=0,0,C8480*LABOR_HRS_WK_MES*SEASON_WEEKS*(1+DIM_PCT_MES)^C8480)</f>
        <v>687.52941027880331</v>
      </c>
      <c r="H8480" s="5">
        <f>E8480+F8480+G8480</f>
        <v>4726.6867311187343</v>
      </c>
      <c r="I8480" s="5">
        <f>MIN(H8480,FARMER_HRS)</f>
        <v>720</v>
      </c>
      <c r="J8480" s="5">
        <f>MAX(0,H8480-FARMER_HRS)</f>
        <v>4006.6867311187343</v>
      </c>
      <c r="K8480" s="2">
        <f>I8480*FARMER_RATE+J8480*TEMP_WORKER_RATE</f>
        <v>94560.533526366911</v>
      </c>
      <c r="L8480" s="2">
        <f>A8480*PRICE_TOM+B8480*PRICE_CAR+C8480*PRICE_MES</f>
        <v>149500</v>
      </c>
      <c r="M8480" s="2">
        <f>A8480*FERT_BED_TOM+B8480*FERT_BED_CAR+C8480*FERT_BED_MES</f>
        <v>22880</v>
      </c>
      <c r="N8480" s="6">
        <f>IF(AND(D8480&lt;=TOTAL_BEDS,J8480&lt;=TEMP_WORKER_MAX*TEMP_WORKER_HRS),1,0)</f>
        <v>1</v>
      </c>
      <c r="O8480" s="2">
        <f>L8480-M8480-K8480-FIXED_COSTS</f>
        <v>12059.466473633089</v>
      </c>
      <c r="P8480" s="2">
        <f>IF(N8480=1,O8480,"")</f>
        <v>12059.466473633089</v>
      </c>
    </row>
    <row r="8481">
      <c r="A8481" s="6">
        <v>13</v>
      </c>
      <c r="B8481" s="6">
        <v>0</v>
      </c>
      <c r="C8481" s="6">
        <v>14</v>
      </c>
      <c r="D8481" s="6">
        <f>A8481+B8481+C8481</f>
        <v>27</v>
      </c>
      <c r="E8481" s="5">
        <f>IF(A8481=0,0,A8481*LABOR_HRS_WK_TOM*SEASON_WEEKS*(1+DIM_PCT_TOM)^A8481)</f>
        <v>4039.1573208399313</v>
      </c>
      <c r="F8481" s="5">
        <f>IF(B8481=0,0,B8481*LABOR_HRS_WK_CAR*SEASON_WEEKS*(1+DIM_PCT_CAR)^B8481)</f>
        <v>0</v>
      </c>
      <c r="G8481" s="5">
        <f>IF(C8481=0,0,C8481*LABOR_HRS_WK_MES*SEASON_WEEKS*(1+DIM_PCT_MES)^C8481)</f>
        <v>749.67149159246435</v>
      </c>
      <c r="H8481" s="5">
        <f>E8481+F8481+G8481</f>
        <v>4788.8288124323954</v>
      </c>
      <c r="I8481" s="5">
        <f>MIN(H8481,FARMER_HRS)</f>
        <v>720</v>
      </c>
      <c r="J8481" s="5">
        <f>MAX(0,H8481-FARMER_HRS)</f>
        <v>4068.8288124323954</v>
      </c>
      <c r="K8481" s="2">
        <f>I8481*FARMER_RATE+J8481*TEMP_WORKER_RATE</f>
        <v>95639.389104729082</v>
      </c>
      <c r="L8481" s="2">
        <f>A8481*PRICE_TOM+B8481*PRICE_CAR+C8481*PRICE_MES</f>
        <v>152200</v>
      </c>
      <c r="M8481" s="2">
        <f>A8481*FERT_BED_TOM+B8481*FERT_BED_CAR+C8481*FERT_BED_MES</f>
        <v>23760</v>
      </c>
      <c r="N8481" s="6">
        <f>IF(AND(D8481&lt;=TOTAL_BEDS,J8481&lt;=TEMP_WORKER_MAX*TEMP_WORKER_HRS),1,0)</f>
        <v>1</v>
      </c>
      <c r="O8481" s="2">
        <f>L8481-M8481-K8481-FIXED_COSTS</f>
        <v>12800.610895270918</v>
      </c>
      <c r="P8481" s="2">
        <f>IF(N8481=1,O8481,"")</f>
        <v>12800.610895270918</v>
      </c>
    </row>
    <row r="8482">
      <c r="A8482" s="6">
        <v>13</v>
      </c>
      <c r="B8482" s="6">
        <v>0</v>
      </c>
      <c r="C8482" s="6">
        <v>15</v>
      </c>
      <c r="D8482" s="6">
        <f>A8482+B8482+C8482</f>
        <v>28</v>
      </c>
      <c r="E8482" s="5">
        <f>IF(A8482=0,0,A8482*LABOR_HRS_WK_TOM*SEASON_WEEKS*(1+DIM_PCT_TOM)^A8482)</f>
        <v>4039.1573208399313</v>
      </c>
      <c r="F8482" s="5">
        <f>IF(B8482=0,0,B8482*LABOR_HRS_WK_CAR*SEASON_WEEKS*(1+DIM_PCT_CAR)^B8482)</f>
        <v>0</v>
      </c>
      <c r="G8482" s="5">
        <f>IF(C8482=0,0,C8482*LABOR_HRS_WK_MES*SEASON_WEEKS*(1+DIM_PCT_MES)^C8482)</f>
        <v>813.25969846861074</v>
      </c>
      <c r="H8482" s="5">
        <f>E8482+F8482+G8482</f>
        <v>4852.417019308542</v>
      </c>
      <c r="I8482" s="5">
        <f>MIN(H8482,FARMER_HRS)</f>
        <v>720</v>
      </c>
      <c r="J8482" s="5">
        <f>MAX(0,H8482-FARMER_HRS)</f>
        <v>4132.417019308542</v>
      </c>
      <c r="K8482" s="2">
        <f>I8482*FARMER_RATE+J8482*TEMP_WORKER_RATE</f>
        <v>96743.351029662183</v>
      </c>
      <c r="L8482" s="2">
        <f>A8482*PRICE_TOM+B8482*PRICE_CAR+C8482*PRICE_MES</f>
        <v>154900</v>
      </c>
      <c r="M8482" s="2">
        <f>A8482*FERT_BED_TOM+B8482*FERT_BED_CAR+C8482*FERT_BED_MES</f>
        <v>24640</v>
      </c>
      <c r="N8482" s="6">
        <f>IF(AND(D8482&lt;=TOTAL_BEDS,J8482&lt;=TEMP_WORKER_MAX*TEMP_WORKER_HRS),1,0)</f>
        <v>1</v>
      </c>
      <c r="O8482" s="2">
        <f>L8482-M8482-K8482-FIXED_COSTS</f>
        <v>13516.648970337817</v>
      </c>
      <c r="P8482" s="2">
        <f>IF(N8482=1,O8482,"")</f>
        <v>13516.648970337817</v>
      </c>
    </row>
    <row r="8483">
      <c r="A8483" s="6">
        <v>13</v>
      </c>
      <c r="B8483" s="6">
        <v>0</v>
      </c>
      <c r="C8483" s="6">
        <v>16</v>
      </c>
      <c r="D8483" s="6">
        <f>A8483+B8483+C8483</f>
        <v>29</v>
      </c>
      <c r="E8483" s="5">
        <f>IF(A8483=0,0,A8483*LABOR_HRS_WK_TOM*SEASON_WEEKS*(1+DIM_PCT_TOM)^A8483)</f>
        <v>4039.1573208399313</v>
      </c>
      <c r="F8483" s="5">
        <f>IF(B8483=0,0,B8483*LABOR_HRS_WK_CAR*SEASON_WEEKS*(1+DIM_PCT_CAR)^B8483)</f>
        <v>0</v>
      </c>
      <c r="G8483" s="5">
        <f>IF(C8483=0,0,C8483*LABOR_HRS_WK_MES*SEASON_WEEKS*(1+DIM_PCT_MES)^C8483)</f>
        <v>878.32047434609967</v>
      </c>
      <c r="H8483" s="5">
        <f>E8483+F8483+G8483</f>
        <v>4917.4777951860306</v>
      </c>
      <c r="I8483" s="5">
        <f>MIN(H8483,FARMER_HRS)</f>
        <v>720</v>
      </c>
      <c r="J8483" s="5">
        <f>MAX(0,H8483-FARMER_HRS)</f>
        <v>4197.4777951860306</v>
      </c>
      <c r="K8483" s="2">
        <f>I8483*FARMER_RATE+J8483*TEMP_WORKER_RATE</f>
        <v>97872.878388646364</v>
      </c>
      <c r="L8483" s="2">
        <f>A8483*PRICE_TOM+B8483*PRICE_CAR+C8483*PRICE_MES</f>
        <v>157600</v>
      </c>
      <c r="M8483" s="2">
        <f>A8483*FERT_BED_TOM+B8483*FERT_BED_CAR+C8483*FERT_BED_MES</f>
        <v>25520</v>
      </c>
      <c r="N8483" s="6">
        <f>IF(AND(D8483&lt;=TOTAL_BEDS,J8483&lt;=TEMP_WORKER_MAX*TEMP_WORKER_HRS),1,0)</f>
        <v>1</v>
      </c>
      <c r="O8483" s="2">
        <f>L8483-M8483-K8483-FIXED_COSTS</f>
        <v>14207.121611353636</v>
      </c>
      <c r="P8483" s="2">
        <f>IF(N8483=1,O8483,"")</f>
        <v>14207.121611353636</v>
      </c>
    </row>
    <row r="8484">
      <c r="A8484" s="6">
        <v>13</v>
      </c>
      <c r="B8484" s="6">
        <v>0</v>
      </c>
      <c r="C8484" s="6">
        <v>17</v>
      </c>
      <c r="D8484" s="6">
        <f>A8484+B8484+C8484</f>
        <v>30</v>
      </c>
      <c r="E8484" s="5">
        <f>IF(A8484=0,0,A8484*LABOR_HRS_WK_TOM*SEASON_WEEKS*(1+DIM_PCT_TOM)^A8484)</f>
        <v>4039.1573208399313</v>
      </c>
      <c r="F8484" s="5">
        <f>IF(B8484=0,0,B8484*LABOR_HRS_WK_CAR*SEASON_WEEKS*(1+DIM_PCT_CAR)^B8484)</f>
        <v>0</v>
      </c>
      <c r="G8484" s="5">
        <f>IF(C8484=0,0,C8484*LABOR_HRS_WK_MES*SEASON_WEEKS*(1+DIM_PCT_MES)^C8484)</f>
        <v>944.88069779263992</v>
      </c>
      <c r="H8484" s="5">
        <f>E8484+F8484+G8484</f>
        <v>4984.038018632571</v>
      </c>
      <c r="I8484" s="5">
        <f>MIN(H8484,FARMER_HRS)</f>
        <v>720</v>
      </c>
      <c r="J8484" s="5">
        <f>MAX(0,H8484-FARMER_HRS)</f>
        <v>4264.038018632571</v>
      </c>
      <c r="K8484" s="2">
        <f>I8484*FARMER_RATE+J8484*TEMP_WORKER_RATE</f>
        <v>99028.437823482134</v>
      </c>
      <c r="L8484" s="2">
        <f>A8484*PRICE_TOM+B8484*PRICE_CAR+C8484*PRICE_MES</f>
        <v>160300</v>
      </c>
      <c r="M8484" s="2">
        <f>A8484*FERT_BED_TOM+B8484*FERT_BED_CAR+C8484*FERT_BED_MES</f>
        <v>26400</v>
      </c>
      <c r="N8484" s="6">
        <f>IF(AND(D8484&lt;=TOTAL_BEDS,J8484&lt;=TEMP_WORKER_MAX*TEMP_WORKER_HRS),1,0)</f>
        <v>1</v>
      </c>
      <c r="O8484" s="2">
        <f>L8484-M8484-K8484-FIXED_COSTS</f>
        <v>14871.562176517866</v>
      </c>
      <c r="P8484" s="2">
        <f>IF(N8484=1,O8484,"")</f>
        <v>14871.562176517866</v>
      </c>
    </row>
    <row r="8485">
      <c r="A8485" s="6">
        <v>13</v>
      </c>
      <c r="B8485" s="6">
        <v>0</v>
      </c>
      <c r="C8485" s="6">
        <v>18</v>
      </c>
      <c r="D8485" s="6">
        <f>A8485+B8485+C8485</f>
        <v>31</v>
      </c>
      <c r="E8485" s="5">
        <f>IF(A8485=0,0,A8485*LABOR_HRS_WK_TOM*SEASON_WEEKS*(1+DIM_PCT_TOM)^A8485)</f>
        <v>4039.1573208399313</v>
      </c>
      <c r="F8485" s="5">
        <f>IF(B8485=0,0,B8485*LABOR_HRS_WK_CAR*SEASON_WEEKS*(1+DIM_PCT_CAR)^B8485)</f>
        <v>0</v>
      </c>
      <c r="G8485" s="5">
        <f>IF(C8485=0,0,C8485*LABOR_HRS_WK_MES*SEASON_WEEKS*(1+DIM_PCT_MES)^C8485)</f>
        <v>1012.9676892512272</v>
      </c>
      <c r="H8485" s="5">
        <f>E8485+F8485+G8485</f>
        <v>5052.1250100911584</v>
      </c>
      <c r="I8485" s="5">
        <f>MIN(H8485,FARMER_HRS)</f>
        <v>720</v>
      </c>
      <c r="J8485" s="5">
        <f>MAX(0,H8485-FARMER_HRS)</f>
        <v>4332.1250100911584</v>
      </c>
      <c r="K8485" s="2">
        <f>I8485*FARMER_RATE+J8485*TEMP_WORKER_RATE</f>
        <v>100210.50364741594</v>
      </c>
      <c r="L8485" s="2">
        <f>A8485*PRICE_TOM+B8485*PRICE_CAR+C8485*PRICE_MES</f>
        <v>163000</v>
      </c>
      <c r="M8485" s="2">
        <f>A8485*FERT_BED_TOM+B8485*FERT_BED_CAR+C8485*FERT_BED_MES</f>
        <v>27280</v>
      </c>
      <c r="N8485" s="6">
        <f>IF(AND(D8485&lt;=TOTAL_BEDS,J8485&lt;=TEMP_WORKER_MAX*TEMP_WORKER_HRS),1,0)</f>
        <v>1</v>
      </c>
      <c r="O8485" s="2">
        <f>L8485-M8485-K8485-FIXED_COSTS</f>
        <v>15509.496352584058</v>
      </c>
      <c r="P8485" s="2">
        <f>IF(N8485=1,O8485,"")</f>
        <v>15509.496352584058</v>
      </c>
    </row>
    <row r="8486">
      <c r="A8486" s="6">
        <v>13</v>
      </c>
      <c r="B8486" s="6">
        <v>0</v>
      </c>
      <c r="C8486" s="6">
        <v>19</v>
      </c>
      <c r="D8486" s="6">
        <f>A8486+B8486+C8486</f>
        <v>32</v>
      </c>
      <c r="E8486" s="5">
        <f>IF(A8486=0,0,A8486*LABOR_HRS_WK_TOM*SEASON_WEEKS*(1+DIM_PCT_TOM)^A8486)</f>
        <v>4039.1573208399313</v>
      </c>
      <c r="F8486" s="5">
        <f>IF(B8486=0,0,B8486*LABOR_HRS_WK_CAR*SEASON_WEEKS*(1+DIM_PCT_CAR)^B8486)</f>
        <v>0</v>
      </c>
      <c r="G8486" s="5">
        <f>IF(C8486=0,0,C8486*LABOR_HRS_WK_MES*SEASON_WEEKS*(1+DIM_PCT_MES)^C8486)</f>
        <v>1082.6092178872491</v>
      </c>
      <c r="H8486" s="5">
        <f>E8486+F8486+G8486</f>
        <v>5121.7665387271809</v>
      </c>
      <c r="I8486" s="5">
        <f>MIN(H8486,FARMER_HRS)</f>
        <v>720</v>
      </c>
      <c r="J8486" s="5">
        <f>MAX(0,H8486-FARMER_HRS)</f>
        <v>4401.7665387271809</v>
      </c>
      <c r="K8486" s="2">
        <f>I8486*FARMER_RATE+J8486*TEMP_WORKER_RATE</f>
        <v>101419.55796401355</v>
      </c>
      <c r="L8486" s="2">
        <f>A8486*PRICE_TOM+B8486*PRICE_CAR+C8486*PRICE_MES</f>
        <v>165700</v>
      </c>
      <c r="M8486" s="2">
        <f>A8486*FERT_BED_TOM+B8486*FERT_BED_CAR+C8486*FERT_BED_MES</f>
        <v>28160</v>
      </c>
      <c r="N8486" s="6">
        <f>IF(AND(D8486&lt;=TOTAL_BEDS,J8486&lt;=TEMP_WORKER_MAX*TEMP_WORKER_HRS),1,0)</f>
        <v>1</v>
      </c>
      <c r="O8486" s="2">
        <f>L8486-M8486-K8486-FIXED_COSTS</f>
        <v>16120.442035986445</v>
      </c>
      <c r="P8486" s="2">
        <f>IF(N8486=1,O8486,"")</f>
        <v>16120.442035986445</v>
      </c>
    </row>
    <row r="8487">
      <c r="A8487" s="6">
        <v>13</v>
      </c>
      <c r="B8487" s="6">
        <v>0</v>
      </c>
      <c r="C8487" s="6">
        <v>20</v>
      </c>
      <c r="D8487" s="6">
        <f>A8487+B8487+C8487</f>
        <v>33</v>
      </c>
      <c r="E8487" s="5">
        <f>IF(A8487=0,0,A8487*LABOR_HRS_WK_TOM*SEASON_WEEKS*(1+DIM_PCT_TOM)^A8487)</f>
        <v>4039.1573208399313</v>
      </c>
      <c r="F8487" s="5">
        <f>IF(B8487=0,0,B8487*LABOR_HRS_WK_CAR*SEASON_WEEKS*(1+DIM_PCT_CAR)^B8487)</f>
        <v>0</v>
      </c>
      <c r="G8487" s="5">
        <f>IF(C8487=0,0,C8487*LABOR_HRS_WK_MES*SEASON_WEEKS*(1+DIM_PCT_MES)^C8487)</f>
        <v>1153.8335085377259</v>
      </c>
      <c r="H8487" s="5">
        <f>E8487+F8487+G8487</f>
        <v>5192.9908293776571</v>
      </c>
      <c r="I8487" s="5">
        <f>MIN(H8487,FARMER_HRS)</f>
        <v>720</v>
      </c>
      <c r="J8487" s="5">
        <f>MAX(0,H8487-FARMER_HRS)</f>
        <v>4472.9908293776571</v>
      </c>
      <c r="K8487" s="2">
        <f>I8487*FARMER_RATE+J8487*TEMP_WORKER_RATE</f>
        <v>102656.09078780655</v>
      </c>
      <c r="L8487" s="2">
        <f>A8487*PRICE_TOM+B8487*PRICE_CAR+C8487*PRICE_MES</f>
        <v>168400</v>
      </c>
      <c r="M8487" s="2">
        <f>A8487*FERT_BED_TOM+B8487*FERT_BED_CAR+C8487*FERT_BED_MES</f>
        <v>29040</v>
      </c>
      <c r="N8487" s="6">
        <f>IF(AND(D8487&lt;=TOTAL_BEDS,J8487&lt;=TEMP_WORKER_MAX*TEMP_WORKER_HRS),1,0)</f>
        <v>1</v>
      </c>
      <c r="O8487" s="2">
        <f>L8487-M8487-K8487-FIXED_COSTS</f>
        <v>16703.909212193452</v>
      </c>
      <c r="P8487" s="2">
        <f>IF(N8487=1,O8487,"")</f>
        <v>16703.909212193452</v>
      </c>
    </row>
    <row r="8488">
      <c r="A8488" s="6">
        <v>13</v>
      </c>
      <c r="B8488" s="6">
        <v>0</v>
      </c>
      <c r="C8488" s="6">
        <v>21</v>
      </c>
      <c r="D8488" s="6">
        <f>A8488+B8488+C8488</f>
        <v>34</v>
      </c>
      <c r="E8488" s="5">
        <f>IF(A8488=0,0,A8488*LABOR_HRS_WK_TOM*SEASON_WEEKS*(1+DIM_PCT_TOM)^A8488)</f>
        <v>4039.1573208399313</v>
      </c>
      <c r="F8488" s="5">
        <f>IF(B8488=0,0,B8488*LABOR_HRS_WK_CAR*SEASON_WEEKS*(1+DIM_PCT_CAR)^B8488)</f>
        <v>0</v>
      </c>
      <c r="G8488" s="5">
        <f>IF(C8488=0,0,C8488*LABOR_HRS_WK_MES*SEASON_WEEKS*(1+DIM_PCT_MES)^C8488)</f>
        <v>1226.6692487641699</v>
      </c>
      <c r="H8488" s="5">
        <f>E8488+F8488+G8488</f>
        <v>5265.8265696041017</v>
      </c>
      <c r="I8488" s="5">
        <f>MIN(H8488,FARMER_HRS)</f>
        <v>720</v>
      </c>
      <c r="J8488" s="5">
        <f>MAX(0,H8488-FARMER_HRS)</f>
        <v>4545.8265696041017</v>
      </c>
      <c r="K8488" s="2">
        <f>I8488*FARMER_RATE+J8488*TEMP_WORKER_RATE</f>
        <v>103920.60016673787</v>
      </c>
      <c r="L8488" s="2">
        <f>A8488*PRICE_TOM+B8488*PRICE_CAR+C8488*PRICE_MES</f>
        <v>171100</v>
      </c>
      <c r="M8488" s="2">
        <f>A8488*FERT_BED_TOM+B8488*FERT_BED_CAR+C8488*FERT_BED_MES</f>
        <v>29920</v>
      </c>
      <c r="N8488" s="6">
        <f>IF(AND(D8488&lt;=TOTAL_BEDS,J8488&lt;=TEMP_WORKER_MAX*TEMP_WORKER_HRS),1,0)</f>
        <v>1</v>
      </c>
      <c r="O8488" s="2">
        <f>L8488-M8488-K8488-FIXED_COSTS</f>
        <v>17259.399833262127</v>
      </c>
      <c r="P8488" s="2">
        <f>IF(N8488=1,O8488,"")</f>
        <v>17259.399833262127</v>
      </c>
    </row>
    <row r="8489">
      <c r="A8489" s="6">
        <v>13</v>
      </c>
      <c r="B8489" s="6">
        <v>0</v>
      </c>
      <c r="C8489" s="6">
        <v>22</v>
      </c>
      <c r="D8489" s="6">
        <f>A8489+B8489+C8489</f>
        <v>35</v>
      </c>
      <c r="E8489" s="5">
        <f>IF(A8489=0,0,A8489*LABOR_HRS_WK_TOM*SEASON_WEEKS*(1+DIM_PCT_TOM)^A8489)</f>
        <v>4039.1573208399313</v>
      </c>
      <c r="F8489" s="5">
        <f>IF(B8489=0,0,B8489*LABOR_HRS_WK_CAR*SEASON_WEEKS*(1+DIM_PCT_CAR)^B8489)</f>
        <v>0</v>
      </c>
      <c r="G8489" s="5">
        <f>IF(C8489=0,0,C8489*LABOR_HRS_WK_MES*SEASON_WEEKS*(1+DIM_PCT_MES)^C8489)</f>
        <v>1301.1455960105659</v>
      </c>
      <c r="H8489" s="5">
        <f>E8489+F8489+G8489</f>
        <v>5340.3029168504972</v>
      </c>
      <c r="I8489" s="5">
        <f>MIN(H8489,FARMER_HRS)</f>
        <v>720</v>
      </c>
      <c r="J8489" s="5">
        <f>MAX(0,H8489-FARMER_HRS)</f>
        <v>4620.3029168504972</v>
      </c>
      <c r="K8489" s="2">
        <f>I8489*FARMER_RATE+J8489*TEMP_WORKER_RATE</f>
        <v>105213.59230643224</v>
      </c>
      <c r="L8489" s="2">
        <f>A8489*PRICE_TOM+B8489*PRICE_CAR+C8489*PRICE_MES</f>
        <v>173800</v>
      </c>
      <c r="M8489" s="2">
        <f>A8489*FERT_BED_TOM+B8489*FERT_BED_CAR+C8489*FERT_BED_MES</f>
        <v>30800</v>
      </c>
      <c r="N8489" s="6">
        <f>IF(AND(D8489&lt;=TOTAL_BEDS,J8489&lt;=TEMP_WORKER_MAX*TEMP_WORKER_HRS),1,0)</f>
        <v>1</v>
      </c>
      <c r="O8489" s="2">
        <f>L8489-M8489-K8489-FIXED_COSTS</f>
        <v>17786.407693567759</v>
      </c>
      <c r="P8489" s="2">
        <f>IF(N8489=1,O8489,"")</f>
        <v>17786.407693567759</v>
      </c>
    </row>
    <row r="8490">
      <c r="A8490" s="6">
        <v>13</v>
      </c>
      <c r="B8490" s="6">
        <v>0</v>
      </c>
      <c r="C8490" s="6">
        <v>23</v>
      </c>
      <c r="D8490" s="6">
        <f>A8490+B8490+C8490</f>
        <v>36</v>
      </c>
      <c r="E8490" s="5">
        <f>IF(A8490=0,0,A8490*LABOR_HRS_WK_TOM*SEASON_WEEKS*(1+DIM_PCT_TOM)^A8490)</f>
        <v>4039.1573208399313</v>
      </c>
      <c r="F8490" s="5">
        <f>IF(B8490=0,0,B8490*LABOR_HRS_WK_CAR*SEASON_WEEKS*(1+DIM_PCT_CAR)^B8490)</f>
        <v>0</v>
      </c>
      <c r="G8490" s="5">
        <f>IF(C8490=0,0,C8490*LABOR_HRS_WK_MES*SEASON_WEEKS*(1+DIM_PCT_MES)^C8490)</f>
        <v>1377.2921848680023</v>
      </c>
      <c r="H8490" s="5">
        <f>E8490+F8490+G8490</f>
        <v>5416.4495057079339</v>
      </c>
      <c r="I8490" s="5">
        <f>MIN(H8490,FARMER_HRS)</f>
        <v>720</v>
      </c>
      <c r="J8490" s="5">
        <f>MAX(0,H8490-FARMER_HRS)</f>
        <v>4696.4495057079339</v>
      </c>
      <c r="K8490" s="2">
        <f>I8490*FARMER_RATE+J8490*TEMP_WORKER_RATE</f>
        <v>106535.58169631829</v>
      </c>
      <c r="L8490" s="2">
        <f>A8490*PRICE_TOM+B8490*PRICE_CAR+C8490*PRICE_MES</f>
        <v>176500</v>
      </c>
      <c r="M8490" s="2">
        <f>A8490*FERT_BED_TOM+B8490*FERT_BED_CAR+C8490*FERT_BED_MES</f>
        <v>31680</v>
      </c>
      <c r="N8490" s="6">
        <f>IF(AND(D8490&lt;=TOTAL_BEDS,J8490&lt;=TEMP_WORKER_MAX*TEMP_WORKER_HRS),1,0)</f>
        <v>1</v>
      </c>
      <c r="O8490" s="2">
        <f>L8490-M8490-K8490-FIXED_COSTS</f>
        <v>18284.418303681712</v>
      </c>
      <c r="P8490" s="2">
        <f>IF(N8490=1,O8490,"")</f>
        <v>18284.418303681712</v>
      </c>
    </row>
    <row r="8491">
      <c r="A8491" s="6">
        <v>13</v>
      </c>
      <c r="B8491" s="6">
        <v>0</v>
      </c>
      <c r="C8491" s="6">
        <v>24</v>
      </c>
      <c r="D8491" s="6">
        <f>A8491+B8491+C8491</f>
        <v>37</v>
      </c>
      <c r="E8491" s="5">
        <f>IF(A8491=0,0,A8491*LABOR_HRS_WK_TOM*SEASON_WEEKS*(1+DIM_PCT_TOM)^A8491)</f>
        <v>4039.1573208399313</v>
      </c>
      <c r="F8491" s="5">
        <f>IF(B8491=0,0,B8491*LABOR_HRS_WK_CAR*SEASON_WEEKS*(1+DIM_PCT_CAR)^B8491)</f>
        <v>0</v>
      </c>
      <c r="G8491" s="5">
        <f>IF(C8491=0,0,C8491*LABOR_HRS_WK_MES*SEASON_WEEKS*(1+DIM_PCT_MES)^C8491)</f>
        <v>1455.139134447498</v>
      </c>
      <c r="H8491" s="5">
        <f>E8491+F8491+G8491</f>
        <v>5494.2964552874291</v>
      </c>
      <c r="I8491" s="5">
        <f>MIN(H8491,FARMER_HRS)</f>
        <v>720</v>
      </c>
      <c r="J8491" s="5">
        <f>MAX(0,H8491-FARMER_HRS)</f>
        <v>4774.2964552874291</v>
      </c>
      <c r="K8491" s="2">
        <f>I8491*FARMER_RATE+J8491*TEMP_WORKER_RATE</f>
        <v>107887.09123762898</v>
      </c>
      <c r="L8491" s="2">
        <f>A8491*PRICE_TOM+B8491*PRICE_CAR+C8491*PRICE_MES</f>
        <v>179200</v>
      </c>
      <c r="M8491" s="2">
        <f>A8491*FERT_BED_TOM+B8491*FERT_BED_CAR+C8491*FERT_BED_MES</f>
        <v>32560</v>
      </c>
      <c r="N8491" s="6">
        <f>IF(AND(D8491&lt;=TOTAL_BEDS,J8491&lt;=TEMP_WORKER_MAX*TEMP_WORKER_HRS),1,0)</f>
        <v>1</v>
      </c>
      <c r="O8491" s="2">
        <f>L8491-M8491-K8491-FIXED_COSTS</f>
        <v>18752.908762371022</v>
      </c>
      <c r="P8491" s="2">
        <f>IF(N8491=1,O8491,"")</f>
        <v>18752.908762371022</v>
      </c>
    </row>
    <row r="8492">
      <c r="A8492" s="6">
        <v>13</v>
      </c>
      <c r="B8492" s="6">
        <v>0</v>
      </c>
      <c r="C8492" s="6">
        <v>25</v>
      </c>
      <c r="D8492" s="6">
        <f>A8492+B8492+C8492</f>
        <v>38</v>
      </c>
      <c r="E8492" s="5">
        <f>IF(A8492=0,0,A8492*LABOR_HRS_WK_TOM*SEASON_WEEKS*(1+DIM_PCT_TOM)^A8492)</f>
        <v>4039.1573208399313</v>
      </c>
      <c r="F8492" s="5">
        <f>IF(B8492=0,0,B8492*LABOR_HRS_WK_CAR*SEASON_WEEKS*(1+DIM_PCT_CAR)^B8492)</f>
        <v>0</v>
      </c>
      <c r="G8492" s="5">
        <f>IF(C8492=0,0,C8492*LABOR_HRS_WK_MES*SEASON_WEEKS*(1+DIM_PCT_MES)^C8492)</f>
        <v>1534.7170558625955</v>
      </c>
      <c r="H8492" s="5">
        <f>E8492+F8492+G8492</f>
        <v>5573.8743767025271</v>
      </c>
      <c r="I8492" s="5">
        <f>MIN(H8492,FARMER_HRS)</f>
        <v>720</v>
      </c>
      <c r="J8492" s="5">
        <f>MAX(0,H8492-FARMER_HRS)</f>
        <v>4853.8743767025271</v>
      </c>
      <c r="K8492" s="2">
        <f>I8492*FARMER_RATE+J8492*TEMP_WORKER_RATE</f>
        <v>109268.65237330776</v>
      </c>
      <c r="L8492" s="2">
        <f>A8492*PRICE_TOM+B8492*PRICE_CAR+C8492*PRICE_MES</f>
        <v>181900</v>
      </c>
      <c r="M8492" s="2">
        <f>A8492*FERT_BED_TOM+B8492*FERT_BED_CAR+C8492*FERT_BED_MES</f>
        <v>33440</v>
      </c>
      <c r="N8492" s="6">
        <f>IF(AND(D8492&lt;=TOTAL_BEDS,J8492&lt;=TEMP_WORKER_MAX*TEMP_WORKER_HRS),1,0)</f>
        <v>1</v>
      </c>
      <c r="O8492" s="2">
        <f>L8492-M8492-K8492-FIXED_COSTS</f>
        <v>19191.347626692237</v>
      </c>
      <c r="P8492" s="2">
        <f>IF(N8492=1,O8492,"")</f>
        <v>19191.347626692237</v>
      </c>
    </row>
    <row r="8493">
      <c r="A8493" s="6">
        <v>13</v>
      </c>
      <c r="B8493" s="6">
        <v>0</v>
      </c>
      <c r="C8493" s="6">
        <v>26</v>
      </c>
      <c r="D8493" s="6">
        <f>A8493+B8493+C8493</f>
        <v>39</v>
      </c>
      <c r="E8493" s="5">
        <f>IF(A8493=0,0,A8493*LABOR_HRS_WK_TOM*SEASON_WEEKS*(1+DIM_PCT_TOM)^A8493)</f>
        <v>4039.1573208399313</v>
      </c>
      <c r="F8493" s="5">
        <f>IF(B8493=0,0,B8493*LABOR_HRS_WK_CAR*SEASON_WEEKS*(1+DIM_PCT_CAR)^B8493)</f>
        <v>0</v>
      </c>
      <c r="G8493" s="5">
        <f>IF(C8493=0,0,C8493*LABOR_HRS_WK_MES*SEASON_WEEKS*(1+DIM_PCT_MES)^C8493)</f>
        <v>1616.0570598233128</v>
      </c>
      <c r="H8493" s="5">
        <f>E8493+F8493+G8493</f>
        <v>5655.2143806632439</v>
      </c>
      <c r="I8493" s="5">
        <f>MIN(H8493,FARMER_HRS)</f>
        <v>720</v>
      </c>
      <c r="J8493" s="5">
        <f>MAX(0,H8493-FARMER_HRS)</f>
        <v>4935.2143806632439</v>
      </c>
      <c r="K8493" s="2">
        <f>I8493*FARMER_RATE+J8493*TEMP_WORKER_RATE</f>
        <v>110680.80521984799</v>
      </c>
      <c r="L8493" s="2">
        <f>A8493*PRICE_TOM+B8493*PRICE_CAR+C8493*PRICE_MES</f>
        <v>184600</v>
      </c>
      <c r="M8493" s="2">
        <f>A8493*FERT_BED_TOM+B8493*FERT_BED_CAR+C8493*FERT_BED_MES</f>
        <v>34320</v>
      </c>
      <c r="N8493" s="6">
        <f>IF(AND(D8493&lt;=TOTAL_BEDS,J8493&lt;=TEMP_WORKER_MAX*TEMP_WORKER_HRS),1,0)</f>
        <v>1</v>
      </c>
      <c r="O8493" s="2">
        <f>L8493-M8493-K8493-FIXED_COSTS</f>
        <v>19599.194780152015</v>
      </c>
      <c r="P8493" s="2">
        <f>IF(N8493=1,O8493,"")</f>
        <v>19599.194780152015</v>
      </c>
    </row>
    <row r="8494">
      <c r="A8494" s="6">
        <v>13</v>
      </c>
      <c r="B8494" s="6">
        <v>0</v>
      </c>
      <c r="C8494" s="6">
        <v>27</v>
      </c>
      <c r="D8494" s="6">
        <f>A8494+B8494+C8494</f>
        <v>40</v>
      </c>
      <c r="E8494" s="5">
        <f>IF(A8494=0,0,A8494*LABOR_HRS_WK_TOM*SEASON_WEEKS*(1+DIM_PCT_TOM)^A8494)</f>
        <v>4039.1573208399313</v>
      </c>
      <c r="F8494" s="5">
        <f>IF(B8494=0,0,B8494*LABOR_HRS_WK_CAR*SEASON_WEEKS*(1+DIM_PCT_CAR)^B8494)</f>
        <v>0</v>
      </c>
      <c r="G8494" s="5">
        <f>IF(C8494=0,0,C8494*LABOR_HRS_WK_MES*SEASON_WEEKS*(1+DIM_PCT_MES)^C8494)</f>
        <v>1699.19076434307</v>
      </c>
      <c r="H8494" s="5">
        <f>E8494+F8494+G8494</f>
        <v>5738.3480851830009</v>
      </c>
      <c r="I8494" s="5">
        <f>MIN(H8494,FARMER_HRS)</f>
        <v>720</v>
      </c>
      <c r="J8494" s="5">
        <f>MAX(0,H8494-FARMER_HRS)</f>
        <v>5018.3480851830009</v>
      </c>
      <c r="K8494" s="2">
        <f>I8494*FARMER_RATE+J8494*TEMP_WORKER_RATE</f>
        <v>112124.09870109377</v>
      </c>
      <c r="L8494" s="2">
        <f>A8494*PRICE_TOM+B8494*PRICE_CAR+C8494*PRICE_MES</f>
        <v>187300</v>
      </c>
      <c r="M8494" s="2">
        <f>A8494*FERT_BED_TOM+B8494*FERT_BED_CAR+C8494*FERT_BED_MES</f>
        <v>35200</v>
      </c>
      <c r="N8494" s="6">
        <f>IF(AND(D8494&lt;=TOTAL_BEDS,J8494&lt;=TEMP_WORKER_MAX*TEMP_WORKER_HRS),1,0)</f>
        <v>1</v>
      </c>
      <c r="O8494" s="2">
        <f>L8494-M8494-K8494-FIXED_COSTS</f>
        <v>19975.901298906232</v>
      </c>
      <c r="P8494" s="2">
        <f>IF(N8494=1,O8494,"")</f>
        <v>19975.901298906232</v>
      </c>
    </row>
    <row r="8495">
      <c r="A8495" s="6">
        <v>13</v>
      </c>
      <c r="B8495" s="6">
        <v>0</v>
      </c>
      <c r="C8495" s="6">
        <v>28</v>
      </c>
      <c r="D8495" s="6">
        <f>A8495+B8495+C8495</f>
        <v>41</v>
      </c>
      <c r="E8495" s="5">
        <f>IF(A8495=0,0,A8495*LABOR_HRS_WK_TOM*SEASON_WEEKS*(1+DIM_PCT_TOM)^A8495)</f>
        <v>4039.1573208399313</v>
      </c>
      <c r="F8495" s="5">
        <f>IF(B8495=0,0,B8495*LABOR_HRS_WK_CAR*SEASON_WEEKS*(1+DIM_PCT_CAR)^B8495)</f>
        <v>0</v>
      </c>
      <c r="G8495" s="5">
        <f>IF(C8495=0,0,C8495*LABOR_HRS_WK_MES*SEASON_WEEKS*(1+DIM_PCT_MES)^C8495)</f>
        <v>1784.1503025602233</v>
      </c>
      <c r="H8495" s="5">
        <f>E8495+F8495+G8495</f>
        <v>5823.3076234001546</v>
      </c>
      <c r="I8495" s="5">
        <f>MIN(H8495,FARMER_HRS)</f>
        <v>720</v>
      </c>
      <c r="J8495" s="5">
        <f>MAX(0,H8495-FARMER_HRS)</f>
        <v>5103.3076234001546</v>
      </c>
      <c r="K8495" s="2">
        <f>I8495*FARMER_RATE+J8495*TEMP_WORKER_RATE</f>
        <v>113599.09068403047</v>
      </c>
      <c r="L8495" s="2">
        <f>A8495*PRICE_TOM+B8495*PRICE_CAR+C8495*PRICE_MES</f>
        <v>190000</v>
      </c>
      <c r="M8495" s="2">
        <f>A8495*FERT_BED_TOM+B8495*FERT_BED_CAR+C8495*FERT_BED_MES</f>
        <v>36080</v>
      </c>
      <c r="N8495" s="6">
        <f>IF(AND(D8495&lt;=TOTAL_BEDS,J8495&lt;=TEMP_WORKER_MAX*TEMP_WORKER_HRS),1,0)</f>
        <v>1</v>
      </c>
      <c r="O8495" s="2">
        <f>L8495-M8495-K8495-FIXED_COSTS</f>
        <v>20320.909315969533</v>
      </c>
      <c r="P8495" s="2">
        <f>IF(N8495=1,O8495,"")</f>
        <v>20320.909315969533</v>
      </c>
    </row>
    <row r="8496">
      <c r="A8496" s="6">
        <v>13</v>
      </c>
      <c r="B8496" s="6">
        <v>0</v>
      </c>
      <c r="C8496" s="6">
        <v>29</v>
      </c>
      <c r="D8496" s="6">
        <f>A8496+B8496+C8496</f>
        <v>42</v>
      </c>
      <c r="E8496" s="5">
        <f>IF(A8496=0,0,A8496*LABOR_HRS_WK_TOM*SEASON_WEEKS*(1+DIM_PCT_TOM)^A8496)</f>
        <v>4039.1573208399313</v>
      </c>
      <c r="F8496" s="5">
        <f>IF(B8496=0,0,B8496*LABOR_HRS_WK_CAR*SEASON_WEEKS*(1+DIM_PCT_CAR)^B8496)</f>
        <v>0</v>
      </c>
      <c r="G8496" s="5">
        <f>IF(C8496=0,0,C8496*LABOR_HRS_WK_MES*SEASON_WEEKS*(1+DIM_PCT_MES)^C8496)</f>
        <v>1870.9683306758766</v>
      </c>
      <c r="H8496" s="5">
        <f>E8496+F8496+G8496</f>
        <v>5910.1256515158075</v>
      </c>
      <c r="I8496" s="5">
        <f>MIN(H8496,FARMER_HRS)</f>
        <v>720</v>
      </c>
      <c r="J8496" s="5">
        <f>MAX(0,H8496-FARMER_HRS)</f>
        <v>5190.1256515158075</v>
      </c>
      <c r="K8496" s="2">
        <f>I8496*FARMER_RATE+J8496*TEMP_WORKER_RATE</f>
        <v>115106.34811659387</v>
      </c>
      <c r="L8496" s="2">
        <f>A8496*PRICE_TOM+B8496*PRICE_CAR+C8496*PRICE_MES</f>
        <v>192700</v>
      </c>
      <c r="M8496" s="2">
        <f>A8496*FERT_BED_TOM+B8496*FERT_BED_CAR+C8496*FERT_BED_MES</f>
        <v>36960</v>
      </c>
      <c r="N8496" s="6">
        <f>IF(AND(D8496&lt;=TOTAL_BEDS,J8496&lt;=TEMP_WORKER_MAX*TEMP_WORKER_HRS),1,0)</f>
        <v>1</v>
      </c>
      <c r="O8496" s="2">
        <f>L8496-M8496-K8496-FIXED_COSTS</f>
        <v>20633.651883406128</v>
      </c>
      <c r="P8496" s="2">
        <f>IF(N8496=1,O8496,"")</f>
        <v>20633.651883406128</v>
      </c>
    </row>
    <row r="8497">
      <c r="A8497" s="6">
        <v>13</v>
      </c>
      <c r="B8497" s="6">
        <v>0</v>
      </c>
      <c r="C8497" s="6">
        <v>30</v>
      </c>
      <c r="D8497" s="6">
        <f>A8497+B8497+C8497</f>
        <v>43</v>
      </c>
      <c r="E8497" s="5">
        <f>IF(A8497=0,0,A8497*LABOR_HRS_WK_TOM*SEASON_WEEKS*(1+DIM_PCT_TOM)^A8497)</f>
        <v>4039.1573208399313</v>
      </c>
      <c r="F8497" s="5">
        <f>IF(B8497=0,0,B8497*LABOR_HRS_WK_CAR*SEASON_WEEKS*(1+DIM_PCT_CAR)^B8497)</f>
        <v>0</v>
      </c>
      <c r="G8497" s="5">
        <f>IF(C8497=0,0,C8497*LABOR_HRS_WK_MES*SEASON_WEEKS*(1+DIM_PCT_MES)^C8497)</f>
        <v>1959.6780360096466</v>
      </c>
      <c r="H8497" s="5">
        <f>E8497+F8497+G8497</f>
        <v>5998.8353568495777</v>
      </c>
      <c r="I8497" s="5">
        <f>MIN(H8497,FARMER_HRS)</f>
        <v>720</v>
      </c>
      <c r="J8497" s="5">
        <f>MAX(0,H8497-FARMER_HRS)</f>
        <v>5278.8353568495777</v>
      </c>
      <c r="K8497" s="2">
        <f>I8497*FARMER_RATE+J8497*TEMP_WORKER_RATE</f>
        <v>116646.44716752738</v>
      </c>
      <c r="L8497" s="2">
        <f>A8497*PRICE_TOM+B8497*PRICE_CAR+C8497*PRICE_MES</f>
        <v>195400</v>
      </c>
      <c r="M8497" s="2">
        <f>A8497*FERT_BED_TOM+B8497*FERT_BED_CAR+C8497*FERT_BED_MES</f>
        <v>37840</v>
      </c>
      <c r="N8497" s="6">
        <f>IF(AND(D8497&lt;=TOTAL_BEDS,J8497&lt;=TEMP_WORKER_MAX*TEMP_WORKER_HRS),1,0)</f>
        <v>1</v>
      </c>
      <c r="O8497" s="2">
        <f>L8497-M8497-K8497-FIXED_COSTS</f>
        <v>20913.552832472618</v>
      </c>
      <c r="P8497" s="2">
        <f>IF(N8497=1,O8497,"")</f>
        <v>20913.552832472618</v>
      </c>
    </row>
    <row r="8498">
      <c r="A8498" s="6">
        <v>13</v>
      </c>
      <c r="B8498" s="6">
        <v>1</v>
      </c>
      <c r="C8498" s="6">
        <v>0</v>
      </c>
      <c r="D8498" s="6">
        <f>A8498+B8498+C8498</f>
        <v>14</v>
      </c>
      <c r="E8498" s="5">
        <f>IF(A8498=0,0,A8498*LABOR_HRS_WK_TOM*SEASON_WEEKS*(1+DIM_PCT_TOM)^A8498)</f>
        <v>4039.1573208399313</v>
      </c>
      <c r="F8498" s="5">
        <f>IF(B8498=0,0,B8498*LABOR_HRS_WK_CAR*SEASON_WEEKS*(1+DIM_PCT_CAR)^B8498)</f>
        <v>30.749999999999996</v>
      </c>
      <c r="G8498" s="5">
        <f>IF(C8498=0,0,C8498*LABOR_HRS_WK_MES*SEASON_WEEKS*(1+DIM_PCT_MES)^C8498)</f>
        <v>0</v>
      </c>
      <c r="H8498" s="5">
        <f>E8498+F8498+G8498</f>
        <v>4069.9073208399313</v>
      </c>
      <c r="I8498" s="5">
        <f>MIN(H8498,FARMER_HRS)</f>
        <v>720</v>
      </c>
      <c r="J8498" s="5">
        <f>MAX(0,H8498-FARMER_HRS)</f>
        <v>3349.9073208399313</v>
      </c>
      <c r="K8498" s="2">
        <f>I8498*FARMER_RATE+J8498*TEMP_WORKER_RATE</f>
        <v>83158.113209026575</v>
      </c>
      <c r="L8498" s="2">
        <f>A8498*PRICE_TOM+B8498*PRICE_CAR+C8498*PRICE_MES</f>
        <v>116494</v>
      </c>
      <c r="M8498" s="2">
        <f>A8498*FERT_BED_TOM+B8498*FERT_BED_CAR+C8498*FERT_BED_MES</f>
        <v>11880</v>
      </c>
      <c r="N8498" s="6">
        <f>IF(AND(D8498&lt;=TOTAL_BEDS,J8498&lt;=TEMP_WORKER_MAX*TEMP_WORKER_HRS),1,0)</f>
        <v>1</v>
      </c>
      <c r="O8498" s="2">
        <f>L8498-M8498-K8498-FIXED_COSTS</f>
        <v>1455.8867909734254</v>
      </c>
      <c r="P8498" s="2">
        <f>IF(N8498=1,O8498,"")</f>
        <v>1455.8867909734254</v>
      </c>
    </row>
    <row r="8499">
      <c r="A8499" s="6">
        <v>13</v>
      </c>
      <c r="B8499" s="6">
        <v>1</v>
      </c>
      <c r="C8499" s="6">
        <v>1</v>
      </c>
      <c r="D8499" s="6">
        <f>A8499+B8499+C8499</f>
        <v>15</v>
      </c>
      <c r="E8499" s="5">
        <f>IF(A8499=0,0,A8499*LABOR_HRS_WK_TOM*SEASON_WEEKS*(1+DIM_PCT_TOM)^A8499)</f>
        <v>4039.1573208399313</v>
      </c>
      <c r="F8499" s="5">
        <f>IF(B8499=0,0,B8499*LABOR_HRS_WK_CAR*SEASON_WEEKS*(1+DIM_PCT_CAR)^B8499)</f>
        <v>30.749999999999996</v>
      </c>
      <c r="G8499" s="5">
        <f>IF(C8499=0,0,C8499*LABOR_HRS_WK_MES*SEASON_WEEKS*(1+DIM_PCT_MES)^C8499)</f>
        <v>45.5625</v>
      </c>
      <c r="H8499" s="5">
        <f>E8499+F8499+G8499</f>
        <v>4115.4698208399313</v>
      </c>
      <c r="I8499" s="5">
        <f>MIN(H8499,FARMER_HRS)</f>
        <v>720</v>
      </c>
      <c r="J8499" s="5">
        <f>MAX(0,H8499-FARMER_HRS)</f>
        <v>3395.4698208399313</v>
      </c>
      <c r="K8499" s="2">
        <f>I8499*FARMER_RATE+J8499*TEMP_WORKER_RATE</f>
        <v>83949.128834026575</v>
      </c>
      <c r="L8499" s="2">
        <f>A8499*PRICE_TOM+B8499*PRICE_CAR+C8499*PRICE_MES</f>
        <v>119194</v>
      </c>
      <c r="M8499" s="2">
        <f>A8499*FERT_BED_TOM+B8499*FERT_BED_CAR+C8499*FERT_BED_MES</f>
        <v>12760</v>
      </c>
      <c r="N8499" s="6">
        <f>IF(AND(D8499&lt;=TOTAL_BEDS,J8499&lt;=TEMP_WORKER_MAX*TEMP_WORKER_HRS),1,0)</f>
        <v>1</v>
      </c>
      <c r="O8499" s="2">
        <f>L8499-M8499-K8499-FIXED_COSTS</f>
        <v>2484.8711659734254</v>
      </c>
      <c r="P8499" s="2">
        <f>IF(N8499=1,O8499,"")</f>
        <v>2484.8711659734254</v>
      </c>
    </row>
    <row r="8500">
      <c r="A8500" s="6">
        <v>13</v>
      </c>
      <c r="B8500" s="6">
        <v>1</v>
      </c>
      <c r="C8500" s="6">
        <v>2</v>
      </c>
      <c r="D8500" s="6">
        <f>A8500+B8500+C8500</f>
        <v>16</v>
      </c>
      <c r="E8500" s="5">
        <f>IF(A8500=0,0,A8500*LABOR_HRS_WK_TOM*SEASON_WEEKS*(1+DIM_PCT_TOM)^A8500)</f>
        <v>4039.1573208399313</v>
      </c>
      <c r="F8500" s="5">
        <f>IF(B8500=0,0,B8500*LABOR_HRS_WK_CAR*SEASON_WEEKS*(1+DIM_PCT_CAR)^B8500)</f>
        <v>30.749999999999996</v>
      </c>
      <c r="G8500" s="5">
        <f>IF(C8500=0,0,C8500*LABOR_HRS_WK_MES*SEASON_WEEKS*(1+DIM_PCT_MES)^C8500)</f>
        <v>92.2640625</v>
      </c>
      <c r="H8500" s="5">
        <f>E8500+F8500+G8500</f>
        <v>4162.1713833399317</v>
      </c>
      <c r="I8500" s="5">
        <f>MIN(H8500,FARMER_HRS)</f>
        <v>720</v>
      </c>
      <c r="J8500" s="5">
        <f>MAX(0,H8500-FARMER_HRS)</f>
        <v>3442.1713833399317</v>
      </c>
      <c r="K8500" s="2">
        <f>I8500*FARMER_RATE+J8500*TEMP_WORKER_RATE</f>
        <v>84759.919849651589</v>
      </c>
      <c r="L8500" s="2">
        <f>A8500*PRICE_TOM+B8500*PRICE_CAR+C8500*PRICE_MES</f>
        <v>121894</v>
      </c>
      <c r="M8500" s="2">
        <f>A8500*FERT_BED_TOM+B8500*FERT_BED_CAR+C8500*FERT_BED_MES</f>
        <v>13640</v>
      </c>
      <c r="N8500" s="6">
        <f>IF(AND(D8500&lt;=TOTAL_BEDS,J8500&lt;=TEMP_WORKER_MAX*TEMP_WORKER_HRS),1,0)</f>
        <v>1</v>
      </c>
      <c r="O8500" s="2">
        <f>L8500-M8500-K8500-FIXED_COSTS</f>
        <v>3494.0801503484108</v>
      </c>
      <c r="P8500" s="2">
        <f>IF(N8500=1,O8500,"")</f>
        <v>3494.0801503484108</v>
      </c>
    </row>
    <row r="8501">
      <c r="A8501" s="6">
        <v>13</v>
      </c>
      <c r="B8501" s="6">
        <v>1</v>
      </c>
      <c r="C8501" s="6">
        <v>3</v>
      </c>
      <c r="D8501" s="6">
        <f>A8501+B8501+C8501</f>
        <v>17</v>
      </c>
      <c r="E8501" s="5">
        <f>IF(A8501=0,0,A8501*LABOR_HRS_WK_TOM*SEASON_WEEKS*(1+DIM_PCT_TOM)^A8501)</f>
        <v>4039.1573208399313</v>
      </c>
      <c r="F8501" s="5">
        <f>IF(B8501=0,0,B8501*LABOR_HRS_WK_CAR*SEASON_WEEKS*(1+DIM_PCT_CAR)^B8501)</f>
        <v>30.749999999999996</v>
      </c>
      <c r="G8501" s="5">
        <f>IF(C8501=0,0,C8501*LABOR_HRS_WK_MES*SEASON_WEEKS*(1+DIM_PCT_MES)^C8501)</f>
        <v>140.12604492187498</v>
      </c>
      <c r="H8501" s="5">
        <f>E8501+F8501+G8501</f>
        <v>4210.0333657618066</v>
      </c>
      <c r="I8501" s="5">
        <f>MIN(H8501,FARMER_HRS)</f>
        <v>720</v>
      </c>
      <c r="J8501" s="5">
        <f>MAX(0,H8501-FARMER_HRS)</f>
        <v>3490.0333657618066</v>
      </c>
      <c r="K8501" s="2">
        <f>I8501*FARMER_RATE+J8501*TEMP_WORKER_RATE</f>
        <v>85590.857044475808</v>
      </c>
      <c r="L8501" s="2">
        <f>A8501*PRICE_TOM+B8501*PRICE_CAR+C8501*PRICE_MES</f>
        <v>124594</v>
      </c>
      <c r="M8501" s="2">
        <f>A8501*FERT_BED_TOM+B8501*FERT_BED_CAR+C8501*FERT_BED_MES</f>
        <v>14520</v>
      </c>
      <c r="N8501" s="6">
        <f>IF(AND(D8501&lt;=TOTAL_BEDS,J8501&lt;=TEMP_WORKER_MAX*TEMP_WORKER_HRS),1,0)</f>
        <v>1</v>
      </c>
      <c r="O8501" s="2">
        <f>L8501-M8501-K8501-FIXED_COSTS</f>
        <v>4483.1429555241921</v>
      </c>
      <c r="P8501" s="2">
        <f>IF(N8501=1,O8501,"")</f>
        <v>4483.1429555241921</v>
      </c>
    </row>
    <row r="8502">
      <c r="A8502" s="6">
        <v>13</v>
      </c>
      <c r="B8502" s="6">
        <v>1</v>
      </c>
      <c r="C8502" s="6">
        <v>4</v>
      </c>
      <c r="D8502" s="6">
        <f>A8502+B8502+C8502</f>
        <v>18</v>
      </c>
      <c r="E8502" s="5">
        <f>IF(A8502=0,0,A8502*LABOR_HRS_WK_TOM*SEASON_WEEKS*(1+DIM_PCT_TOM)^A8502)</f>
        <v>4039.1573208399313</v>
      </c>
      <c r="F8502" s="5">
        <f>IF(B8502=0,0,B8502*LABOR_HRS_WK_CAR*SEASON_WEEKS*(1+DIM_PCT_CAR)^B8502)</f>
        <v>30.749999999999996</v>
      </c>
      <c r="G8502" s="5">
        <f>IF(C8502=0,0,C8502*LABOR_HRS_WK_MES*SEASON_WEEKS*(1+DIM_PCT_MES)^C8502)</f>
        <v>189.17016064453119</v>
      </c>
      <c r="H8502" s="5">
        <f>E8502+F8502+G8502</f>
        <v>4259.0774814844626</v>
      </c>
      <c r="I8502" s="5">
        <f>MIN(H8502,FARMER_HRS)</f>
        <v>720</v>
      </c>
      <c r="J8502" s="5">
        <f>MAX(0,H8502-FARMER_HRS)</f>
        <v>3539.0774814844626</v>
      </c>
      <c r="K8502" s="2">
        <f>I8502*FARMER_RATE+J8502*TEMP_WORKER_RATE</f>
        <v>86442.31738688302</v>
      </c>
      <c r="L8502" s="2">
        <f>A8502*PRICE_TOM+B8502*PRICE_CAR+C8502*PRICE_MES</f>
        <v>127294</v>
      </c>
      <c r="M8502" s="2">
        <f>A8502*FERT_BED_TOM+B8502*FERT_BED_CAR+C8502*FERT_BED_MES</f>
        <v>15400</v>
      </c>
      <c r="N8502" s="6">
        <f>IF(AND(D8502&lt;=TOTAL_BEDS,J8502&lt;=TEMP_WORKER_MAX*TEMP_WORKER_HRS),1,0)</f>
        <v>1</v>
      </c>
      <c r="O8502" s="2">
        <f>L8502-M8502-K8502-FIXED_COSTS</f>
        <v>5451.68261311698</v>
      </c>
      <c r="P8502" s="2">
        <f>IF(N8502=1,O8502,"")</f>
        <v>5451.68261311698</v>
      </c>
    </row>
    <row r="8503">
      <c r="A8503" s="6">
        <v>13</v>
      </c>
      <c r="B8503" s="6">
        <v>1</v>
      </c>
      <c r="C8503" s="6">
        <v>5</v>
      </c>
      <c r="D8503" s="6">
        <f>A8503+B8503+C8503</f>
        <v>19</v>
      </c>
      <c r="E8503" s="5">
        <f>IF(A8503=0,0,A8503*LABOR_HRS_WK_TOM*SEASON_WEEKS*(1+DIM_PCT_TOM)^A8503)</f>
        <v>4039.1573208399313</v>
      </c>
      <c r="F8503" s="5">
        <f>IF(B8503=0,0,B8503*LABOR_HRS_WK_CAR*SEASON_WEEKS*(1+DIM_PCT_CAR)^B8503)</f>
        <v>30.749999999999996</v>
      </c>
      <c r="G8503" s="5">
        <f>IF(C8503=0,0,C8503*LABOR_HRS_WK_MES*SEASON_WEEKS*(1+DIM_PCT_MES)^C8503)</f>
        <v>239.41848456573481</v>
      </c>
      <c r="H8503" s="5">
        <f>E8503+F8503+G8503</f>
        <v>4309.325805405666</v>
      </c>
      <c r="I8503" s="5">
        <f>MIN(H8503,FARMER_HRS)</f>
        <v>720</v>
      </c>
      <c r="J8503" s="5">
        <f>MAX(0,H8503-FARMER_HRS)</f>
        <v>3589.325805405666</v>
      </c>
      <c r="K8503" s="2">
        <f>I8503*FARMER_RATE+J8503*TEMP_WORKER_RATE</f>
        <v>87314.684121626138</v>
      </c>
      <c r="L8503" s="2">
        <f>A8503*PRICE_TOM+B8503*PRICE_CAR+C8503*PRICE_MES</f>
        <v>129994</v>
      </c>
      <c r="M8503" s="2">
        <f>A8503*FERT_BED_TOM+B8503*FERT_BED_CAR+C8503*FERT_BED_MES</f>
        <v>16280</v>
      </c>
      <c r="N8503" s="6">
        <f>IF(AND(D8503&lt;=TOTAL_BEDS,J8503&lt;=TEMP_WORKER_MAX*TEMP_WORKER_HRS),1,0)</f>
        <v>1</v>
      </c>
      <c r="O8503" s="2">
        <f>L8503-M8503-K8503-FIXED_COSTS</f>
        <v>6399.3158783738618</v>
      </c>
      <c r="P8503" s="2">
        <f>IF(N8503=1,O8503,"")</f>
        <v>6399.3158783738618</v>
      </c>
    </row>
    <row r="8504">
      <c r="A8504" s="6">
        <v>13</v>
      </c>
      <c r="B8504" s="6">
        <v>1</v>
      </c>
      <c r="C8504" s="6">
        <v>6</v>
      </c>
      <c r="D8504" s="6">
        <f>A8504+B8504+C8504</f>
        <v>20</v>
      </c>
      <c r="E8504" s="5">
        <f>IF(A8504=0,0,A8504*LABOR_HRS_WK_TOM*SEASON_WEEKS*(1+DIM_PCT_TOM)^A8504)</f>
        <v>4039.1573208399313</v>
      </c>
      <c r="F8504" s="5">
        <f>IF(B8504=0,0,B8504*LABOR_HRS_WK_CAR*SEASON_WEEKS*(1+DIM_PCT_CAR)^B8504)</f>
        <v>30.749999999999996</v>
      </c>
      <c r="G8504" s="5">
        <f>IF(C8504=0,0,C8504*LABOR_HRS_WK_MES*SEASON_WEEKS*(1+DIM_PCT_MES)^C8504)</f>
        <v>290.89345874736773</v>
      </c>
      <c r="H8504" s="5">
        <f>E8504+F8504+G8504</f>
        <v>4360.8007795872991</v>
      </c>
      <c r="I8504" s="5">
        <f>MIN(H8504,FARMER_HRS)</f>
        <v>720</v>
      </c>
      <c r="J8504" s="5">
        <f>MAX(0,H8504-FARMER_HRS)</f>
        <v>3640.8007795872991</v>
      </c>
      <c r="K8504" s="2">
        <f>I8504*FARMER_RATE+J8504*TEMP_WORKER_RATE</f>
        <v>88208.346867835062</v>
      </c>
      <c r="L8504" s="2">
        <f>A8504*PRICE_TOM+B8504*PRICE_CAR+C8504*PRICE_MES</f>
        <v>132694</v>
      </c>
      <c r="M8504" s="2">
        <f>A8504*FERT_BED_TOM+B8504*FERT_BED_CAR+C8504*FERT_BED_MES</f>
        <v>17160</v>
      </c>
      <c r="N8504" s="6">
        <f>IF(AND(D8504&lt;=TOTAL_BEDS,J8504&lt;=TEMP_WORKER_MAX*TEMP_WORKER_HRS),1,0)</f>
        <v>1</v>
      </c>
      <c r="O8504" s="2">
        <f>L8504-M8504-K8504-FIXED_COSTS</f>
        <v>7325.6531321649381</v>
      </c>
      <c r="P8504" s="2">
        <f>IF(N8504=1,O8504,"")</f>
        <v>7325.6531321649381</v>
      </c>
    </row>
    <row r="8505">
      <c r="A8505" s="6">
        <v>13</v>
      </c>
      <c r="B8505" s="6">
        <v>1</v>
      </c>
      <c r="C8505" s="6">
        <v>7</v>
      </c>
      <c r="D8505" s="6">
        <f>A8505+B8505+C8505</f>
        <v>21</v>
      </c>
      <c r="E8505" s="5">
        <f>IF(A8505=0,0,A8505*LABOR_HRS_WK_TOM*SEASON_WEEKS*(1+DIM_PCT_TOM)^A8505)</f>
        <v>4039.1573208399313</v>
      </c>
      <c r="F8505" s="5">
        <f>IF(B8505=0,0,B8505*LABOR_HRS_WK_CAR*SEASON_WEEKS*(1+DIM_PCT_CAR)^B8505)</f>
        <v>30.749999999999996</v>
      </c>
      <c r="G8505" s="5">
        <f>IF(C8505=0,0,C8505*LABOR_HRS_WK_MES*SEASON_WEEKS*(1+DIM_PCT_MES)^C8505)</f>
        <v>343.61789814532818</v>
      </c>
      <c r="H8505" s="5">
        <f>E8505+F8505+G8505</f>
        <v>4413.52521898526</v>
      </c>
      <c r="I8505" s="5">
        <f>MIN(H8505,FARMER_HRS)</f>
        <v>720</v>
      </c>
      <c r="J8505" s="5">
        <f>MAX(0,H8505-FARMER_HRS)</f>
        <v>3693.52521898526</v>
      </c>
      <c r="K8505" s="2">
        <f>I8505*FARMER_RATE+J8505*TEMP_WORKER_RATE</f>
        <v>89123.701718494092</v>
      </c>
      <c r="L8505" s="2">
        <f>A8505*PRICE_TOM+B8505*PRICE_CAR+C8505*PRICE_MES</f>
        <v>135394</v>
      </c>
      <c r="M8505" s="2">
        <f>A8505*FERT_BED_TOM+B8505*FERT_BED_CAR+C8505*FERT_BED_MES</f>
        <v>18040</v>
      </c>
      <c r="N8505" s="6">
        <f>IF(AND(D8505&lt;=TOTAL_BEDS,J8505&lt;=TEMP_WORKER_MAX*TEMP_WORKER_HRS),1,0)</f>
        <v>1</v>
      </c>
      <c r="O8505" s="2">
        <f>L8505-M8505-K8505-FIXED_COSTS</f>
        <v>8230.2982815059077</v>
      </c>
      <c r="P8505" s="2">
        <f>IF(N8505=1,O8505,"")</f>
        <v>8230.2982815059077</v>
      </c>
    </row>
    <row r="8506">
      <c r="A8506" s="6">
        <v>13</v>
      </c>
      <c r="B8506" s="6">
        <v>1</v>
      </c>
      <c r="C8506" s="6">
        <v>8</v>
      </c>
      <c r="D8506" s="6">
        <f>A8506+B8506+C8506</f>
        <v>22</v>
      </c>
      <c r="E8506" s="5">
        <f>IF(A8506=0,0,A8506*LABOR_HRS_WK_TOM*SEASON_WEEKS*(1+DIM_PCT_TOM)^A8506)</f>
        <v>4039.1573208399313</v>
      </c>
      <c r="F8506" s="5">
        <f>IF(B8506=0,0,B8506*LABOR_HRS_WK_CAR*SEASON_WEEKS*(1+DIM_PCT_CAR)^B8506)</f>
        <v>30.749999999999996</v>
      </c>
      <c r="G8506" s="5">
        <f>IF(C8506=0,0,C8506*LABOR_HRS_WK_MES*SEASON_WEEKS*(1+DIM_PCT_MES)^C8506)</f>
        <v>397.61499642530833</v>
      </c>
      <c r="H8506" s="5">
        <f>E8506+F8506+G8506</f>
        <v>4467.5223172652395</v>
      </c>
      <c r="I8506" s="5">
        <f>MIN(H8506,FARMER_HRS)</f>
        <v>720</v>
      </c>
      <c r="J8506" s="5">
        <f>MAX(0,H8506-FARMER_HRS)</f>
        <v>3747.5223172652395</v>
      </c>
      <c r="K8506" s="2">
        <f>I8506*FARMER_RATE+J8506*TEMP_WORKER_RATE</f>
        <v>90061.151341410412</v>
      </c>
      <c r="L8506" s="2">
        <f>A8506*PRICE_TOM+B8506*PRICE_CAR+C8506*PRICE_MES</f>
        <v>138094</v>
      </c>
      <c r="M8506" s="2">
        <f>A8506*FERT_BED_TOM+B8506*FERT_BED_CAR+C8506*FERT_BED_MES</f>
        <v>18920</v>
      </c>
      <c r="N8506" s="6">
        <f>IF(AND(D8506&lt;=TOTAL_BEDS,J8506&lt;=TEMP_WORKER_MAX*TEMP_WORKER_HRS),1,0)</f>
        <v>1</v>
      </c>
      <c r="O8506" s="2">
        <f>L8506-M8506-K8506-FIXED_COSTS</f>
        <v>9112.848658589588</v>
      </c>
      <c r="P8506" s="2">
        <f>IF(N8506=1,O8506,"")</f>
        <v>9112.848658589588</v>
      </c>
    </row>
    <row r="8507">
      <c r="A8507" s="6">
        <v>13</v>
      </c>
      <c r="B8507" s="6">
        <v>1</v>
      </c>
      <c r="C8507" s="6">
        <v>9</v>
      </c>
      <c r="D8507" s="6">
        <f>A8507+B8507+C8507</f>
        <v>23</v>
      </c>
      <c r="E8507" s="5">
        <f>IF(A8507=0,0,A8507*LABOR_HRS_WK_TOM*SEASON_WEEKS*(1+DIM_PCT_TOM)^A8507)</f>
        <v>4039.1573208399313</v>
      </c>
      <c r="F8507" s="5">
        <f>IF(B8507=0,0,B8507*LABOR_HRS_WK_CAR*SEASON_WEEKS*(1+DIM_PCT_CAR)^B8507)</f>
        <v>30.749999999999996</v>
      </c>
      <c r="G8507" s="5">
        <f>IF(C8507=0,0,C8507*LABOR_HRS_WK_MES*SEASON_WEEKS*(1+DIM_PCT_MES)^C8507)</f>
        <v>452.90833186570273</v>
      </c>
      <c r="H8507" s="5">
        <f>E8507+F8507+G8507</f>
        <v>4522.8156527056344</v>
      </c>
      <c r="I8507" s="5">
        <f>MIN(H8507,FARMER_HRS)</f>
        <v>720</v>
      </c>
      <c r="J8507" s="5">
        <f>MAX(0,H8507-FARMER_HRS)</f>
        <v>3802.8156527056344</v>
      </c>
      <c r="K8507" s="2">
        <f>I8507*FARMER_RATE+J8507*TEMP_WORKER_RATE</f>
        <v>91021.105081695045</v>
      </c>
      <c r="L8507" s="2">
        <f>A8507*PRICE_TOM+B8507*PRICE_CAR+C8507*PRICE_MES</f>
        <v>140794</v>
      </c>
      <c r="M8507" s="2">
        <f>A8507*FERT_BED_TOM+B8507*FERT_BED_CAR+C8507*FERT_BED_MES</f>
        <v>19800</v>
      </c>
      <c r="N8507" s="6">
        <f>IF(AND(D8507&lt;=TOTAL_BEDS,J8507&lt;=TEMP_WORKER_MAX*TEMP_WORKER_HRS),1,0)</f>
        <v>1</v>
      </c>
      <c r="O8507" s="2">
        <f>L8507-M8507-K8507-FIXED_COSTS</f>
        <v>9972.8949183049554</v>
      </c>
      <c r="P8507" s="2">
        <f>IF(N8507=1,O8507,"")</f>
        <v>9972.8949183049554</v>
      </c>
    </row>
    <row r="8508">
      <c r="A8508" s="6">
        <v>13</v>
      </c>
      <c r="B8508" s="6">
        <v>1</v>
      </c>
      <c r="C8508" s="6">
        <v>10</v>
      </c>
      <c r="D8508" s="6">
        <f>A8508+B8508+C8508</f>
        <v>24</v>
      </c>
      <c r="E8508" s="5">
        <f>IF(A8508=0,0,A8508*LABOR_HRS_WK_TOM*SEASON_WEEKS*(1+DIM_PCT_TOM)^A8508)</f>
        <v>4039.1573208399313</v>
      </c>
      <c r="F8508" s="5">
        <f>IF(B8508=0,0,B8508*LABOR_HRS_WK_CAR*SEASON_WEEKS*(1+DIM_PCT_CAR)^B8508)</f>
        <v>30.749999999999996</v>
      </c>
      <c r="G8508" s="5">
        <f>IF(C8508=0,0,C8508*LABOR_HRS_WK_MES*SEASON_WEEKS*(1+DIM_PCT_MES)^C8508)</f>
        <v>509.52187334891551</v>
      </c>
      <c r="H8508" s="5">
        <f>E8508+F8508+G8508</f>
        <v>4579.4291941888469</v>
      </c>
      <c r="I8508" s="5">
        <f>MIN(H8508,FARMER_HRS)</f>
        <v>720</v>
      </c>
      <c r="J8508" s="5">
        <f>MAX(0,H8508-FARMER_HRS)</f>
        <v>3859.4291941888469</v>
      </c>
      <c r="K8508" s="2">
        <f>I8508*FARMER_RATE+J8508*TEMP_WORKER_RATE</f>
        <v>92003.979065778592</v>
      </c>
      <c r="L8508" s="2">
        <f>A8508*PRICE_TOM+B8508*PRICE_CAR+C8508*PRICE_MES</f>
        <v>143494</v>
      </c>
      <c r="M8508" s="2">
        <f>A8508*FERT_BED_TOM+B8508*FERT_BED_CAR+C8508*FERT_BED_MES</f>
        <v>20680</v>
      </c>
      <c r="N8508" s="6">
        <f>IF(AND(D8508&lt;=TOTAL_BEDS,J8508&lt;=TEMP_WORKER_MAX*TEMP_WORKER_HRS),1,0)</f>
        <v>1</v>
      </c>
      <c r="O8508" s="2">
        <f>L8508-M8508-K8508-FIXED_COSTS</f>
        <v>10810.020934221408</v>
      </c>
      <c r="P8508" s="2">
        <f>IF(N8508=1,O8508,"")</f>
        <v>10810.020934221408</v>
      </c>
    </row>
    <row r="8509">
      <c r="A8509" s="6">
        <v>13</v>
      </c>
      <c r="B8509" s="6">
        <v>1</v>
      </c>
      <c r="C8509" s="6">
        <v>11</v>
      </c>
      <c r="D8509" s="6">
        <f>A8509+B8509+C8509</f>
        <v>25</v>
      </c>
      <c r="E8509" s="5">
        <f>IF(A8509=0,0,A8509*LABOR_HRS_WK_TOM*SEASON_WEEKS*(1+DIM_PCT_TOM)^A8509)</f>
        <v>4039.1573208399313</v>
      </c>
      <c r="F8509" s="5">
        <f>IF(B8509=0,0,B8509*LABOR_HRS_WK_CAR*SEASON_WEEKS*(1+DIM_PCT_CAR)^B8509)</f>
        <v>30.749999999999996</v>
      </c>
      <c r="G8509" s="5">
        <f>IF(C8509=0,0,C8509*LABOR_HRS_WK_MES*SEASON_WEEKS*(1+DIM_PCT_MES)^C8509)</f>
        <v>567.47998644235463</v>
      </c>
      <c r="H8509" s="5">
        <f>E8509+F8509+G8509</f>
        <v>4637.3873072822862</v>
      </c>
      <c r="I8509" s="5">
        <f>MIN(H8509,FARMER_HRS)</f>
        <v>720</v>
      </c>
      <c r="J8509" s="5">
        <f>MAX(0,H8509-FARMER_HRS)</f>
        <v>3917.3873072822862</v>
      </c>
      <c r="K8509" s="2">
        <f>I8509*FARMER_RATE+J8509*TEMP_WORKER_RATE</f>
        <v>93010.196306984129</v>
      </c>
      <c r="L8509" s="2">
        <f>A8509*PRICE_TOM+B8509*PRICE_CAR+C8509*PRICE_MES</f>
        <v>146194</v>
      </c>
      <c r="M8509" s="2">
        <f>A8509*FERT_BED_TOM+B8509*FERT_BED_CAR+C8509*FERT_BED_MES</f>
        <v>21560</v>
      </c>
      <c r="N8509" s="6">
        <f>IF(AND(D8509&lt;=TOTAL_BEDS,J8509&lt;=TEMP_WORKER_MAX*TEMP_WORKER_HRS),1,0)</f>
        <v>1</v>
      </c>
      <c r="O8509" s="2">
        <f>L8509-M8509-K8509-FIXED_COSTS</f>
        <v>11623.803693015871</v>
      </c>
      <c r="P8509" s="2">
        <f>IF(N8509=1,O8509,"")</f>
        <v>11623.803693015871</v>
      </c>
    </row>
    <row r="8510">
      <c r="A8510" s="6">
        <v>13</v>
      </c>
      <c r="B8510" s="6">
        <v>1</v>
      </c>
      <c r="C8510" s="6">
        <v>12</v>
      </c>
      <c r="D8510" s="6">
        <f>A8510+B8510+C8510</f>
        <v>26</v>
      </c>
      <c r="E8510" s="5">
        <f>IF(A8510=0,0,A8510*LABOR_HRS_WK_TOM*SEASON_WEEKS*(1+DIM_PCT_TOM)^A8510)</f>
        <v>4039.1573208399313</v>
      </c>
      <c r="F8510" s="5">
        <f>IF(B8510=0,0,B8510*LABOR_HRS_WK_CAR*SEASON_WEEKS*(1+DIM_PCT_CAR)^B8510)</f>
        <v>30.749999999999996</v>
      </c>
      <c r="G8510" s="5">
        <f>IF(C8510=0,0,C8510*LABOR_HRS_WK_MES*SEASON_WEEKS*(1+DIM_PCT_MES)^C8510)</f>
        <v>626.807439570419</v>
      </c>
      <c r="H8510" s="5">
        <f>E8510+F8510+G8510</f>
        <v>4696.71476041035</v>
      </c>
      <c r="I8510" s="5">
        <f>MIN(H8510,FARMER_HRS)</f>
        <v>720</v>
      </c>
      <c r="J8510" s="5">
        <f>MAX(0,H8510-FARMER_HRS)</f>
        <v>3976.71476041035</v>
      </c>
      <c r="K8510" s="2">
        <f>I8510*FARMER_RATE+J8510*TEMP_WORKER_RATE</f>
        <v>94040.186812679691</v>
      </c>
      <c r="L8510" s="2">
        <f>A8510*PRICE_TOM+B8510*PRICE_CAR+C8510*PRICE_MES</f>
        <v>148894</v>
      </c>
      <c r="M8510" s="2">
        <f>A8510*FERT_BED_TOM+B8510*FERT_BED_CAR+C8510*FERT_BED_MES</f>
        <v>22440</v>
      </c>
      <c r="N8510" s="6">
        <f>IF(AND(D8510&lt;=TOTAL_BEDS,J8510&lt;=TEMP_WORKER_MAX*TEMP_WORKER_HRS),1,0)</f>
        <v>1</v>
      </c>
      <c r="O8510" s="2">
        <f>L8510-M8510-K8510-FIXED_COSTS</f>
        <v>12413.813187320309</v>
      </c>
      <c r="P8510" s="2">
        <f>IF(N8510=1,O8510,"")</f>
        <v>12413.813187320309</v>
      </c>
    </row>
    <row r="8511">
      <c r="A8511" s="6">
        <v>13</v>
      </c>
      <c r="B8511" s="6">
        <v>1</v>
      </c>
      <c r="C8511" s="6">
        <v>13</v>
      </c>
      <c r="D8511" s="6">
        <f>A8511+B8511+C8511</f>
        <v>27</v>
      </c>
      <c r="E8511" s="5">
        <f>IF(A8511=0,0,A8511*LABOR_HRS_WK_TOM*SEASON_WEEKS*(1+DIM_PCT_TOM)^A8511)</f>
        <v>4039.1573208399313</v>
      </c>
      <c r="F8511" s="5">
        <f>IF(B8511=0,0,B8511*LABOR_HRS_WK_CAR*SEASON_WEEKS*(1+DIM_PCT_CAR)^B8511)</f>
        <v>30.749999999999996</v>
      </c>
      <c r="G8511" s="5">
        <f>IF(C8511=0,0,C8511*LABOR_HRS_WK_MES*SEASON_WEEKS*(1+DIM_PCT_MES)^C8511)</f>
        <v>687.52941027880331</v>
      </c>
      <c r="H8511" s="5">
        <f>E8511+F8511+G8511</f>
        <v>4757.4367311187343</v>
      </c>
      <c r="I8511" s="5">
        <f>MIN(H8511,FARMER_HRS)</f>
        <v>720</v>
      </c>
      <c r="J8511" s="5">
        <f>MAX(0,H8511-FARMER_HRS)</f>
        <v>4037.4367311187343</v>
      </c>
      <c r="K8511" s="2">
        <f>I8511*FARMER_RATE+J8511*TEMP_WORKER_RATE</f>
        <v>95094.387693033583</v>
      </c>
      <c r="L8511" s="2">
        <f>A8511*PRICE_TOM+B8511*PRICE_CAR+C8511*PRICE_MES</f>
        <v>151594</v>
      </c>
      <c r="M8511" s="2">
        <f>A8511*FERT_BED_TOM+B8511*FERT_BED_CAR+C8511*FERT_BED_MES</f>
        <v>23320</v>
      </c>
      <c r="N8511" s="6">
        <f>IF(AND(D8511&lt;=TOTAL_BEDS,J8511&lt;=TEMP_WORKER_MAX*TEMP_WORKER_HRS),1,0)</f>
        <v>1</v>
      </c>
      <c r="O8511" s="2">
        <f>L8511-M8511-K8511-FIXED_COSTS</f>
        <v>13179.612306966417</v>
      </c>
      <c r="P8511" s="2">
        <f>IF(N8511=1,O8511,"")</f>
        <v>13179.612306966417</v>
      </c>
    </row>
    <row r="8512">
      <c r="A8512" s="6">
        <v>13</v>
      </c>
      <c r="B8512" s="6">
        <v>1</v>
      </c>
      <c r="C8512" s="6">
        <v>14</v>
      </c>
      <c r="D8512" s="6">
        <f>A8512+B8512+C8512</f>
        <v>28</v>
      </c>
      <c r="E8512" s="5">
        <f>IF(A8512=0,0,A8512*LABOR_HRS_WK_TOM*SEASON_WEEKS*(1+DIM_PCT_TOM)^A8512)</f>
        <v>4039.1573208399313</v>
      </c>
      <c r="F8512" s="5">
        <f>IF(B8512=0,0,B8512*LABOR_HRS_WK_CAR*SEASON_WEEKS*(1+DIM_PCT_CAR)^B8512)</f>
        <v>30.749999999999996</v>
      </c>
      <c r="G8512" s="5">
        <f>IF(C8512=0,0,C8512*LABOR_HRS_WK_MES*SEASON_WEEKS*(1+DIM_PCT_MES)^C8512)</f>
        <v>749.67149159246435</v>
      </c>
      <c r="H8512" s="5">
        <f>E8512+F8512+G8512</f>
        <v>4819.5788124323954</v>
      </c>
      <c r="I8512" s="5">
        <f>MIN(H8512,FARMER_HRS)</f>
        <v>720</v>
      </c>
      <c r="J8512" s="5">
        <f>MAX(0,H8512-FARMER_HRS)</f>
        <v>4099.5788124323954</v>
      </c>
      <c r="K8512" s="2">
        <f>I8512*FARMER_RATE+J8512*TEMP_WORKER_RATE</f>
        <v>96173.243271395753</v>
      </c>
      <c r="L8512" s="2">
        <f>A8512*PRICE_TOM+B8512*PRICE_CAR+C8512*PRICE_MES</f>
        <v>154294</v>
      </c>
      <c r="M8512" s="2">
        <f>A8512*FERT_BED_TOM+B8512*FERT_BED_CAR+C8512*FERT_BED_MES</f>
        <v>24200</v>
      </c>
      <c r="N8512" s="6">
        <f>IF(AND(D8512&lt;=TOTAL_BEDS,J8512&lt;=TEMP_WORKER_MAX*TEMP_WORKER_HRS),1,0)</f>
        <v>1</v>
      </c>
      <c r="O8512" s="2">
        <f>L8512-M8512-K8512-FIXED_COSTS</f>
        <v>13920.756728604247</v>
      </c>
      <c r="P8512" s="2">
        <f>IF(N8512=1,O8512,"")</f>
        <v>13920.756728604247</v>
      </c>
    </row>
    <row r="8513">
      <c r="A8513" s="6">
        <v>13</v>
      </c>
      <c r="B8513" s="6">
        <v>1</v>
      </c>
      <c r="C8513" s="6">
        <v>15</v>
      </c>
      <c r="D8513" s="6">
        <f>A8513+B8513+C8513</f>
        <v>29</v>
      </c>
      <c r="E8513" s="5">
        <f>IF(A8513=0,0,A8513*LABOR_HRS_WK_TOM*SEASON_WEEKS*(1+DIM_PCT_TOM)^A8513)</f>
        <v>4039.1573208399313</v>
      </c>
      <c r="F8513" s="5">
        <f>IF(B8513=0,0,B8513*LABOR_HRS_WK_CAR*SEASON_WEEKS*(1+DIM_PCT_CAR)^B8513)</f>
        <v>30.749999999999996</v>
      </c>
      <c r="G8513" s="5">
        <f>IF(C8513=0,0,C8513*LABOR_HRS_WK_MES*SEASON_WEEKS*(1+DIM_PCT_MES)^C8513)</f>
        <v>813.25969846861074</v>
      </c>
      <c r="H8513" s="5">
        <f>E8513+F8513+G8513</f>
        <v>4883.167019308542</v>
      </c>
      <c r="I8513" s="5">
        <f>MIN(H8513,FARMER_HRS)</f>
        <v>720</v>
      </c>
      <c r="J8513" s="5">
        <f>MAX(0,H8513-FARMER_HRS)</f>
        <v>4163.167019308542</v>
      </c>
      <c r="K8513" s="2">
        <f>I8513*FARMER_RATE+J8513*TEMP_WORKER_RATE</f>
        <v>97277.205196328854</v>
      </c>
      <c r="L8513" s="2">
        <f>A8513*PRICE_TOM+B8513*PRICE_CAR+C8513*PRICE_MES</f>
        <v>156994</v>
      </c>
      <c r="M8513" s="2">
        <f>A8513*FERT_BED_TOM+B8513*FERT_BED_CAR+C8513*FERT_BED_MES</f>
        <v>25080</v>
      </c>
      <c r="N8513" s="6">
        <f>IF(AND(D8513&lt;=TOTAL_BEDS,J8513&lt;=TEMP_WORKER_MAX*TEMP_WORKER_HRS),1,0)</f>
        <v>1</v>
      </c>
      <c r="O8513" s="2">
        <f>L8513-M8513-K8513-FIXED_COSTS</f>
        <v>14636.794803671146</v>
      </c>
      <c r="P8513" s="2">
        <f>IF(N8513=1,O8513,"")</f>
        <v>14636.794803671146</v>
      </c>
    </row>
    <row r="8514">
      <c r="A8514" s="6">
        <v>13</v>
      </c>
      <c r="B8514" s="6">
        <v>1</v>
      </c>
      <c r="C8514" s="6">
        <v>16</v>
      </c>
      <c r="D8514" s="6">
        <f>A8514+B8514+C8514</f>
        <v>30</v>
      </c>
      <c r="E8514" s="5">
        <f>IF(A8514=0,0,A8514*LABOR_HRS_WK_TOM*SEASON_WEEKS*(1+DIM_PCT_TOM)^A8514)</f>
        <v>4039.1573208399313</v>
      </c>
      <c r="F8514" s="5">
        <f>IF(B8514=0,0,B8514*LABOR_HRS_WK_CAR*SEASON_WEEKS*(1+DIM_PCT_CAR)^B8514)</f>
        <v>30.749999999999996</v>
      </c>
      <c r="G8514" s="5">
        <f>IF(C8514=0,0,C8514*LABOR_HRS_WK_MES*SEASON_WEEKS*(1+DIM_PCT_MES)^C8514)</f>
        <v>878.32047434609967</v>
      </c>
      <c r="H8514" s="5">
        <f>E8514+F8514+G8514</f>
        <v>4948.2277951860306</v>
      </c>
      <c r="I8514" s="5">
        <f>MIN(H8514,FARMER_HRS)</f>
        <v>720</v>
      </c>
      <c r="J8514" s="5">
        <f>MAX(0,H8514-FARMER_HRS)</f>
        <v>4228.2277951860306</v>
      </c>
      <c r="K8514" s="2">
        <f>I8514*FARMER_RATE+J8514*TEMP_WORKER_RATE</f>
        <v>98406.732555313036</v>
      </c>
      <c r="L8514" s="2">
        <f>A8514*PRICE_TOM+B8514*PRICE_CAR+C8514*PRICE_MES</f>
        <v>159694</v>
      </c>
      <c r="M8514" s="2">
        <f>A8514*FERT_BED_TOM+B8514*FERT_BED_CAR+C8514*FERT_BED_MES</f>
        <v>25960</v>
      </c>
      <c r="N8514" s="6">
        <f>IF(AND(D8514&lt;=TOTAL_BEDS,J8514&lt;=TEMP_WORKER_MAX*TEMP_WORKER_HRS),1,0)</f>
        <v>1</v>
      </c>
      <c r="O8514" s="2">
        <f>L8514-M8514-K8514-FIXED_COSTS</f>
        <v>15327.267444686964</v>
      </c>
      <c r="P8514" s="2">
        <f>IF(N8514=1,O8514,"")</f>
        <v>15327.267444686964</v>
      </c>
    </row>
    <row r="8515">
      <c r="A8515" s="6">
        <v>13</v>
      </c>
      <c r="B8515" s="6">
        <v>1</v>
      </c>
      <c r="C8515" s="6">
        <v>17</v>
      </c>
      <c r="D8515" s="6">
        <f>A8515+B8515+C8515</f>
        <v>31</v>
      </c>
      <c r="E8515" s="5">
        <f>IF(A8515=0,0,A8515*LABOR_HRS_WK_TOM*SEASON_WEEKS*(1+DIM_PCT_TOM)^A8515)</f>
        <v>4039.1573208399313</v>
      </c>
      <c r="F8515" s="5">
        <f>IF(B8515=0,0,B8515*LABOR_HRS_WK_CAR*SEASON_WEEKS*(1+DIM_PCT_CAR)^B8515)</f>
        <v>30.749999999999996</v>
      </c>
      <c r="G8515" s="5">
        <f>IF(C8515=0,0,C8515*LABOR_HRS_WK_MES*SEASON_WEEKS*(1+DIM_PCT_MES)^C8515)</f>
        <v>944.88069779263992</v>
      </c>
      <c r="H8515" s="5">
        <f>E8515+F8515+G8515</f>
        <v>5014.788018632571</v>
      </c>
      <c r="I8515" s="5">
        <f>MIN(H8515,FARMER_HRS)</f>
        <v>720</v>
      </c>
      <c r="J8515" s="5">
        <f>MAX(0,H8515-FARMER_HRS)</f>
        <v>4294.788018632571</v>
      </c>
      <c r="K8515" s="2">
        <f>I8515*FARMER_RATE+J8515*TEMP_WORKER_RATE</f>
        <v>99562.2919901488</v>
      </c>
      <c r="L8515" s="2">
        <f>A8515*PRICE_TOM+B8515*PRICE_CAR+C8515*PRICE_MES</f>
        <v>162394</v>
      </c>
      <c r="M8515" s="2">
        <f>A8515*FERT_BED_TOM+B8515*FERT_BED_CAR+C8515*FERT_BED_MES</f>
        <v>26840</v>
      </c>
      <c r="N8515" s="6">
        <f>IF(AND(D8515&lt;=TOTAL_BEDS,J8515&lt;=TEMP_WORKER_MAX*TEMP_WORKER_HRS),1,0)</f>
        <v>1</v>
      </c>
      <c r="O8515" s="2">
        <f>L8515-M8515-K8515-FIXED_COSTS</f>
        <v>15991.708009851194</v>
      </c>
      <c r="P8515" s="2">
        <f>IF(N8515=1,O8515,"")</f>
        <v>15991.708009851194</v>
      </c>
    </row>
    <row r="8516">
      <c r="A8516" s="6">
        <v>13</v>
      </c>
      <c r="B8516" s="6">
        <v>1</v>
      </c>
      <c r="C8516" s="6">
        <v>18</v>
      </c>
      <c r="D8516" s="6">
        <f>A8516+B8516+C8516</f>
        <v>32</v>
      </c>
      <c r="E8516" s="5">
        <f>IF(A8516=0,0,A8516*LABOR_HRS_WK_TOM*SEASON_WEEKS*(1+DIM_PCT_TOM)^A8516)</f>
        <v>4039.1573208399313</v>
      </c>
      <c r="F8516" s="5">
        <f>IF(B8516=0,0,B8516*LABOR_HRS_WK_CAR*SEASON_WEEKS*(1+DIM_PCT_CAR)^B8516)</f>
        <v>30.749999999999996</v>
      </c>
      <c r="G8516" s="5">
        <f>IF(C8516=0,0,C8516*LABOR_HRS_WK_MES*SEASON_WEEKS*(1+DIM_PCT_MES)^C8516)</f>
        <v>1012.9676892512272</v>
      </c>
      <c r="H8516" s="5">
        <f>E8516+F8516+G8516</f>
        <v>5082.8750100911584</v>
      </c>
      <c r="I8516" s="5">
        <f>MIN(H8516,FARMER_HRS)</f>
        <v>720</v>
      </c>
      <c r="J8516" s="5">
        <f>MAX(0,H8516-FARMER_HRS)</f>
        <v>4362.8750100911584</v>
      </c>
      <c r="K8516" s="2">
        <f>I8516*FARMER_RATE+J8516*TEMP_WORKER_RATE</f>
        <v>100744.35781408261</v>
      </c>
      <c r="L8516" s="2">
        <f>A8516*PRICE_TOM+B8516*PRICE_CAR+C8516*PRICE_MES</f>
        <v>165094</v>
      </c>
      <c r="M8516" s="2">
        <f>A8516*FERT_BED_TOM+B8516*FERT_BED_CAR+C8516*FERT_BED_MES</f>
        <v>27720</v>
      </c>
      <c r="N8516" s="6">
        <f>IF(AND(D8516&lt;=TOTAL_BEDS,J8516&lt;=TEMP_WORKER_MAX*TEMP_WORKER_HRS),1,0)</f>
        <v>1</v>
      </c>
      <c r="O8516" s="2">
        <f>L8516-M8516-K8516-FIXED_COSTS</f>
        <v>16629.642185917386</v>
      </c>
      <c r="P8516" s="2">
        <f>IF(N8516=1,O8516,"")</f>
        <v>16629.642185917386</v>
      </c>
    </row>
    <row r="8517">
      <c r="A8517" s="6">
        <v>13</v>
      </c>
      <c r="B8517" s="6">
        <v>1</v>
      </c>
      <c r="C8517" s="6">
        <v>19</v>
      </c>
      <c r="D8517" s="6">
        <f>A8517+B8517+C8517</f>
        <v>33</v>
      </c>
      <c r="E8517" s="5">
        <f>IF(A8517=0,0,A8517*LABOR_HRS_WK_TOM*SEASON_WEEKS*(1+DIM_PCT_TOM)^A8517)</f>
        <v>4039.1573208399313</v>
      </c>
      <c r="F8517" s="5">
        <f>IF(B8517=0,0,B8517*LABOR_HRS_WK_CAR*SEASON_WEEKS*(1+DIM_PCT_CAR)^B8517)</f>
        <v>30.749999999999996</v>
      </c>
      <c r="G8517" s="5">
        <f>IF(C8517=0,0,C8517*LABOR_HRS_WK_MES*SEASON_WEEKS*(1+DIM_PCT_MES)^C8517)</f>
        <v>1082.6092178872491</v>
      </c>
      <c r="H8517" s="5">
        <f>E8517+F8517+G8517</f>
        <v>5152.5165387271809</v>
      </c>
      <c r="I8517" s="5">
        <f>MIN(H8517,FARMER_HRS)</f>
        <v>720</v>
      </c>
      <c r="J8517" s="5">
        <f>MAX(0,H8517-FARMER_HRS)</f>
        <v>4432.5165387271809</v>
      </c>
      <c r="K8517" s="2">
        <f>I8517*FARMER_RATE+J8517*TEMP_WORKER_RATE</f>
        <v>101953.41213068023</v>
      </c>
      <c r="L8517" s="2">
        <f>A8517*PRICE_TOM+B8517*PRICE_CAR+C8517*PRICE_MES</f>
        <v>167794</v>
      </c>
      <c r="M8517" s="2">
        <f>A8517*FERT_BED_TOM+B8517*FERT_BED_CAR+C8517*FERT_BED_MES</f>
        <v>28600</v>
      </c>
      <c r="N8517" s="6">
        <f>IF(AND(D8517&lt;=TOTAL_BEDS,J8517&lt;=TEMP_WORKER_MAX*TEMP_WORKER_HRS),1,0)</f>
        <v>1</v>
      </c>
      <c r="O8517" s="2">
        <f>L8517-M8517-K8517-FIXED_COSTS</f>
        <v>17240.587869319774</v>
      </c>
      <c r="P8517" s="2">
        <f>IF(N8517=1,O8517,"")</f>
        <v>17240.587869319774</v>
      </c>
    </row>
    <row r="8518">
      <c r="A8518" s="6">
        <v>13</v>
      </c>
      <c r="B8518" s="6">
        <v>1</v>
      </c>
      <c r="C8518" s="6">
        <v>20</v>
      </c>
      <c r="D8518" s="6">
        <f>A8518+B8518+C8518</f>
        <v>34</v>
      </c>
      <c r="E8518" s="5">
        <f>IF(A8518=0,0,A8518*LABOR_HRS_WK_TOM*SEASON_WEEKS*(1+DIM_PCT_TOM)^A8518)</f>
        <v>4039.1573208399313</v>
      </c>
      <c r="F8518" s="5">
        <f>IF(B8518=0,0,B8518*LABOR_HRS_WK_CAR*SEASON_WEEKS*(1+DIM_PCT_CAR)^B8518)</f>
        <v>30.749999999999996</v>
      </c>
      <c r="G8518" s="5">
        <f>IF(C8518=0,0,C8518*LABOR_HRS_WK_MES*SEASON_WEEKS*(1+DIM_PCT_MES)^C8518)</f>
        <v>1153.8335085377259</v>
      </c>
      <c r="H8518" s="5">
        <f>E8518+F8518+G8518</f>
        <v>5223.7408293776571</v>
      </c>
      <c r="I8518" s="5">
        <f>MIN(H8518,FARMER_HRS)</f>
        <v>720</v>
      </c>
      <c r="J8518" s="5">
        <f>MAX(0,H8518-FARMER_HRS)</f>
        <v>4503.7408293776571</v>
      </c>
      <c r="K8518" s="2">
        <f>I8518*FARMER_RATE+J8518*TEMP_WORKER_RATE</f>
        <v>103189.94495447321</v>
      </c>
      <c r="L8518" s="2">
        <f>A8518*PRICE_TOM+B8518*PRICE_CAR+C8518*PRICE_MES</f>
        <v>170494</v>
      </c>
      <c r="M8518" s="2">
        <f>A8518*FERT_BED_TOM+B8518*FERT_BED_CAR+C8518*FERT_BED_MES</f>
        <v>29480</v>
      </c>
      <c r="N8518" s="6">
        <f>IF(AND(D8518&lt;=TOTAL_BEDS,J8518&lt;=TEMP_WORKER_MAX*TEMP_WORKER_HRS),1,0)</f>
        <v>1</v>
      </c>
      <c r="O8518" s="2">
        <f>L8518-M8518-K8518-FIXED_COSTS</f>
        <v>17824.055045526795</v>
      </c>
      <c r="P8518" s="2">
        <f>IF(N8518=1,O8518,"")</f>
        <v>17824.055045526795</v>
      </c>
    </row>
    <row r="8519">
      <c r="A8519" s="6">
        <v>13</v>
      </c>
      <c r="B8519" s="6">
        <v>1</v>
      </c>
      <c r="C8519" s="6">
        <v>21</v>
      </c>
      <c r="D8519" s="6">
        <f>A8519+B8519+C8519</f>
        <v>35</v>
      </c>
      <c r="E8519" s="5">
        <f>IF(A8519=0,0,A8519*LABOR_HRS_WK_TOM*SEASON_WEEKS*(1+DIM_PCT_TOM)^A8519)</f>
        <v>4039.1573208399313</v>
      </c>
      <c r="F8519" s="5">
        <f>IF(B8519=0,0,B8519*LABOR_HRS_WK_CAR*SEASON_WEEKS*(1+DIM_PCT_CAR)^B8519)</f>
        <v>30.749999999999996</v>
      </c>
      <c r="G8519" s="5">
        <f>IF(C8519=0,0,C8519*LABOR_HRS_WK_MES*SEASON_WEEKS*(1+DIM_PCT_MES)^C8519)</f>
        <v>1226.6692487641699</v>
      </c>
      <c r="H8519" s="5">
        <f>E8519+F8519+G8519</f>
        <v>5296.5765696041017</v>
      </c>
      <c r="I8519" s="5">
        <f>MIN(H8519,FARMER_HRS)</f>
        <v>720</v>
      </c>
      <c r="J8519" s="5">
        <f>MAX(0,H8519-FARMER_HRS)</f>
        <v>4576.5765696041017</v>
      </c>
      <c r="K8519" s="2">
        <f>I8519*FARMER_RATE+J8519*TEMP_WORKER_RATE</f>
        <v>104454.45433340454</v>
      </c>
      <c r="L8519" s="2">
        <f>A8519*PRICE_TOM+B8519*PRICE_CAR+C8519*PRICE_MES</f>
        <v>173194</v>
      </c>
      <c r="M8519" s="2">
        <f>A8519*FERT_BED_TOM+B8519*FERT_BED_CAR+C8519*FERT_BED_MES</f>
        <v>30360</v>
      </c>
      <c r="N8519" s="6">
        <f>IF(AND(D8519&lt;=TOTAL_BEDS,J8519&lt;=TEMP_WORKER_MAX*TEMP_WORKER_HRS),1,0)</f>
        <v>1</v>
      </c>
      <c r="O8519" s="2">
        <f>L8519-M8519-K8519-FIXED_COSTS</f>
        <v>18379.545666595455</v>
      </c>
      <c r="P8519" s="2">
        <f>IF(N8519=1,O8519,"")</f>
        <v>18379.545666595455</v>
      </c>
    </row>
    <row r="8520">
      <c r="A8520" s="6">
        <v>13</v>
      </c>
      <c r="B8520" s="6">
        <v>1</v>
      </c>
      <c r="C8520" s="6">
        <v>22</v>
      </c>
      <c r="D8520" s="6">
        <f>A8520+B8520+C8520</f>
        <v>36</v>
      </c>
      <c r="E8520" s="5">
        <f>IF(A8520=0,0,A8520*LABOR_HRS_WK_TOM*SEASON_WEEKS*(1+DIM_PCT_TOM)^A8520)</f>
        <v>4039.1573208399313</v>
      </c>
      <c r="F8520" s="5">
        <f>IF(B8520=0,0,B8520*LABOR_HRS_WK_CAR*SEASON_WEEKS*(1+DIM_PCT_CAR)^B8520)</f>
        <v>30.749999999999996</v>
      </c>
      <c r="G8520" s="5">
        <f>IF(C8520=0,0,C8520*LABOR_HRS_WK_MES*SEASON_WEEKS*(1+DIM_PCT_MES)^C8520)</f>
        <v>1301.1455960105659</v>
      </c>
      <c r="H8520" s="5">
        <f>E8520+F8520+G8520</f>
        <v>5371.0529168504972</v>
      </c>
      <c r="I8520" s="5">
        <f>MIN(H8520,FARMER_HRS)</f>
        <v>720</v>
      </c>
      <c r="J8520" s="5">
        <f>MAX(0,H8520-FARMER_HRS)</f>
        <v>4651.0529168504972</v>
      </c>
      <c r="K8520" s="2">
        <f>I8520*FARMER_RATE+J8520*TEMP_WORKER_RATE</f>
        <v>105747.44647309891</v>
      </c>
      <c r="L8520" s="2">
        <f>A8520*PRICE_TOM+B8520*PRICE_CAR+C8520*PRICE_MES</f>
        <v>175894</v>
      </c>
      <c r="M8520" s="2">
        <f>A8520*FERT_BED_TOM+B8520*FERT_BED_CAR+C8520*FERT_BED_MES</f>
        <v>31240</v>
      </c>
      <c r="N8520" s="6">
        <f>IF(AND(D8520&lt;=TOTAL_BEDS,J8520&lt;=TEMP_WORKER_MAX*TEMP_WORKER_HRS),1,0)</f>
        <v>1</v>
      </c>
      <c r="O8520" s="2">
        <f>L8520-M8520-K8520-FIXED_COSTS</f>
        <v>18906.553526901087</v>
      </c>
      <c r="P8520" s="2">
        <f>IF(N8520=1,O8520,"")</f>
        <v>18906.553526901087</v>
      </c>
    </row>
    <row r="8521">
      <c r="A8521" s="6">
        <v>13</v>
      </c>
      <c r="B8521" s="6">
        <v>1</v>
      </c>
      <c r="C8521" s="6">
        <v>23</v>
      </c>
      <c r="D8521" s="6">
        <f>A8521+B8521+C8521</f>
        <v>37</v>
      </c>
      <c r="E8521" s="5">
        <f>IF(A8521=0,0,A8521*LABOR_HRS_WK_TOM*SEASON_WEEKS*(1+DIM_PCT_TOM)^A8521)</f>
        <v>4039.1573208399313</v>
      </c>
      <c r="F8521" s="5">
        <f>IF(B8521=0,0,B8521*LABOR_HRS_WK_CAR*SEASON_WEEKS*(1+DIM_PCT_CAR)^B8521)</f>
        <v>30.749999999999996</v>
      </c>
      <c r="G8521" s="5">
        <f>IF(C8521=0,0,C8521*LABOR_HRS_WK_MES*SEASON_WEEKS*(1+DIM_PCT_MES)^C8521)</f>
        <v>1377.2921848680023</v>
      </c>
      <c r="H8521" s="5">
        <f>E8521+F8521+G8521</f>
        <v>5447.1995057079339</v>
      </c>
      <c r="I8521" s="5">
        <f>MIN(H8521,FARMER_HRS)</f>
        <v>720</v>
      </c>
      <c r="J8521" s="5">
        <f>MAX(0,H8521-FARMER_HRS)</f>
        <v>4727.1995057079339</v>
      </c>
      <c r="K8521" s="2">
        <f>I8521*FARMER_RATE+J8521*TEMP_WORKER_RATE</f>
        <v>107069.43586298496</v>
      </c>
      <c r="L8521" s="2">
        <f>A8521*PRICE_TOM+B8521*PRICE_CAR+C8521*PRICE_MES</f>
        <v>178594</v>
      </c>
      <c r="M8521" s="2">
        <f>A8521*FERT_BED_TOM+B8521*FERT_BED_CAR+C8521*FERT_BED_MES</f>
        <v>32120</v>
      </c>
      <c r="N8521" s="6">
        <f>IF(AND(D8521&lt;=TOTAL_BEDS,J8521&lt;=TEMP_WORKER_MAX*TEMP_WORKER_HRS),1,0)</f>
        <v>1</v>
      </c>
      <c r="O8521" s="2">
        <f>L8521-M8521-K8521-FIXED_COSTS</f>
        <v>19404.564137015041</v>
      </c>
      <c r="P8521" s="2">
        <f>IF(N8521=1,O8521,"")</f>
        <v>19404.564137015041</v>
      </c>
    </row>
    <row r="8522">
      <c r="A8522" s="6">
        <v>13</v>
      </c>
      <c r="B8522" s="6">
        <v>1</v>
      </c>
      <c r="C8522" s="6">
        <v>24</v>
      </c>
      <c r="D8522" s="6">
        <f>A8522+B8522+C8522</f>
        <v>38</v>
      </c>
      <c r="E8522" s="5">
        <f>IF(A8522=0,0,A8522*LABOR_HRS_WK_TOM*SEASON_WEEKS*(1+DIM_PCT_TOM)^A8522)</f>
        <v>4039.1573208399313</v>
      </c>
      <c r="F8522" s="5">
        <f>IF(B8522=0,0,B8522*LABOR_HRS_WK_CAR*SEASON_WEEKS*(1+DIM_PCT_CAR)^B8522)</f>
        <v>30.749999999999996</v>
      </c>
      <c r="G8522" s="5">
        <f>IF(C8522=0,0,C8522*LABOR_HRS_WK_MES*SEASON_WEEKS*(1+DIM_PCT_MES)^C8522)</f>
        <v>1455.139134447498</v>
      </c>
      <c r="H8522" s="5">
        <f>E8522+F8522+G8522</f>
        <v>5525.0464552874291</v>
      </c>
      <c r="I8522" s="5">
        <f>MIN(H8522,FARMER_HRS)</f>
        <v>720</v>
      </c>
      <c r="J8522" s="5">
        <f>MAX(0,H8522-FARMER_HRS)</f>
        <v>4805.0464552874291</v>
      </c>
      <c r="K8522" s="2">
        <f>I8522*FARMER_RATE+J8522*TEMP_WORKER_RATE</f>
        <v>108420.94540429565</v>
      </c>
      <c r="L8522" s="2">
        <f>A8522*PRICE_TOM+B8522*PRICE_CAR+C8522*PRICE_MES</f>
        <v>181294</v>
      </c>
      <c r="M8522" s="2">
        <f>A8522*FERT_BED_TOM+B8522*FERT_BED_CAR+C8522*FERT_BED_MES</f>
        <v>33000</v>
      </c>
      <c r="N8522" s="6">
        <f>IF(AND(D8522&lt;=TOTAL_BEDS,J8522&lt;=TEMP_WORKER_MAX*TEMP_WORKER_HRS),1,0)</f>
        <v>1</v>
      </c>
      <c r="O8522" s="2">
        <f>L8522-M8522-K8522-FIXED_COSTS</f>
        <v>19873.054595704351</v>
      </c>
      <c r="P8522" s="2">
        <f>IF(N8522=1,O8522,"")</f>
        <v>19873.054595704351</v>
      </c>
    </row>
    <row r="8523">
      <c r="A8523" s="6">
        <v>13</v>
      </c>
      <c r="B8523" s="6">
        <v>1</v>
      </c>
      <c r="C8523" s="6">
        <v>25</v>
      </c>
      <c r="D8523" s="6">
        <f>A8523+B8523+C8523</f>
        <v>39</v>
      </c>
      <c r="E8523" s="5">
        <f>IF(A8523=0,0,A8523*LABOR_HRS_WK_TOM*SEASON_WEEKS*(1+DIM_PCT_TOM)^A8523)</f>
        <v>4039.1573208399313</v>
      </c>
      <c r="F8523" s="5">
        <f>IF(B8523=0,0,B8523*LABOR_HRS_WK_CAR*SEASON_WEEKS*(1+DIM_PCT_CAR)^B8523)</f>
        <v>30.749999999999996</v>
      </c>
      <c r="G8523" s="5">
        <f>IF(C8523=0,0,C8523*LABOR_HRS_WK_MES*SEASON_WEEKS*(1+DIM_PCT_MES)^C8523)</f>
        <v>1534.7170558625955</v>
      </c>
      <c r="H8523" s="5">
        <f>E8523+F8523+G8523</f>
        <v>5604.6243767025271</v>
      </c>
      <c r="I8523" s="5">
        <f>MIN(H8523,FARMER_HRS)</f>
        <v>720</v>
      </c>
      <c r="J8523" s="5">
        <f>MAX(0,H8523-FARMER_HRS)</f>
        <v>4884.6243767025271</v>
      </c>
      <c r="K8523" s="2">
        <f>I8523*FARMER_RATE+J8523*TEMP_WORKER_RATE</f>
        <v>109802.50653997443</v>
      </c>
      <c r="L8523" s="2">
        <f>A8523*PRICE_TOM+B8523*PRICE_CAR+C8523*PRICE_MES</f>
        <v>183994</v>
      </c>
      <c r="M8523" s="2">
        <f>A8523*FERT_BED_TOM+B8523*FERT_BED_CAR+C8523*FERT_BED_MES</f>
        <v>33880</v>
      </c>
      <c r="N8523" s="6">
        <f>IF(AND(D8523&lt;=TOTAL_BEDS,J8523&lt;=TEMP_WORKER_MAX*TEMP_WORKER_HRS),1,0)</f>
        <v>1</v>
      </c>
      <c r="O8523" s="2">
        <f>L8523-M8523-K8523-FIXED_COSTS</f>
        <v>20311.493460025566</v>
      </c>
      <c r="P8523" s="2">
        <f>IF(N8523=1,O8523,"")</f>
        <v>20311.493460025566</v>
      </c>
    </row>
    <row r="8524">
      <c r="A8524" s="6">
        <v>13</v>
      </c>
      <c r="B8524" s="6">
        <v>1</v>
      </c>
      <c r="C8524" s="6">
        <v>26</v>
      </c>
      <c r="D8524" s="6">
        <f>A8524+B8524+C8524</f>
        <v>40</v>
      </c>
      <c r="E8524" s="5">
        <f>IF(A8524=0,0,A8524*LABOR_HRS_WK_TOM*SEASON_WEEKS*(1+DIM_PCT_TOM)^A8524)</f>
        <v>4039.1573208399313</v>
      </c>
      <c r="F8524" s="5">
        <f>IF(B8524=0,0,B8524*LABOR_HRS_WK_CAR*SEASON_WEEKS*(1+DIM_PCT_CAR)^B8524)</f>
        <v>30.749999999999996</v>
      </c>
      <c r="G8524" s="5">
        <f>IF(C8524=0,0,C8524*LABOR_HRS_WK_MES*SEASON_WEEKS*(1+DIM_PCT_MES)^C8524)</f>
        <v>1616.0570598233128</v>
      </c>
      <c r="H8524" s="5">
        <f>E8524+F8524+G8524</f>
        <v>5685.9643806632439</v>
      </c>
      <c r="I8524" s="5">
        <f>MIN(H8524,FARMER_HRS)</f>
        <v>720</v>
      </c>
      <c r="J8524" s="5">
        <f>MAX(0,H8524-FARMER_HRS)</f>
        <v>4965.9643806632439</v>
      </c>
      <c r="K8524" s="2">
        <f>I8524*FARMER_RATE+J8524*TEMP_WORKER_RATE</f>
        <v>111214.65938651464</v>
      </c>
      <c r="L8524" s="2">
        <f>A8524*PRICE_TOM+B8524*PRICE_CAR+C8524*PRICE_MES</f>
        <v>186694</v>
      </c>
      <c r="M8524" s="2">
        <f>A8524*FERT_BED_TOM+B8524*FERT_BED_CAR+C8524*FERT_BED_MES</f>
        <v>34760</v>
      </c>
      <c r="N8524" s="6">
        <f>IF(AND(D8524&lt;=TOTAL_BEDS,J8524&lt;=TEMP_WORKER_MAX*TEMP_WORKER_HRS),1,0)</f>
        <v>1</v>
      </c>
      <c r="O8524" s="2">
        <f>L8524-M8524-K8524-FIXED_COSTS</f>
        <v>20719.340613485358</v>
      </c>
      <c r="P8524" s="2">
        <f>IF(N8524=1,O8524,"")</f>
        <v>20719.340613485358</v>
      </c>
    </row>
    <row r="8525">
      <c r="A8525" s="6">
        <v>13</v>
      </c>
      <c r="B8525" s="6">
        <v>1</v>
      </c>
      <c r="C8525" s="6">
        <v>27</v>
      </c>
      <c r="D8525" s="6">
        <f>A8525+B8525+C8525</f>
        <v>41</v>
      </c>
      <c r="E8525" s="5">
        <f>IF(A8525=0,0,A8525*LABOR_HRS_WK_TOM*SEASON_WEEKS*(1+DIM_PCT_TOM)^A8525)</f>
        <v>4039.1573208399313</v>
      </c>
      <c r="F8525" s="5">
        <f>IF(B8525=0,0,B8525*LABOR_HRS_WK_CAR*SEASON_WEEKS*(1+DIM_PCT_CAR)^B8525)</f>
        <v>30.749999999999996</v>
      </c>
      <c r="G8525" s="5">
        <f>IF(C8525=0,0,C8525*LABOR_HRS_WK_MES*SEASON_WEEKS*(1+DIM_PCT_MES)^C8525)</f>
        <v>1699.19076434307</v>
      </c>
      <c r="H8525" s="5">
        <f>E8525+F8525+G8525</f>
        <v>5769.0980851830009</v>
      </c>
      <c r="I8525" s="5">
        <f>MIN(H8525,FARMER_HRS)</f>
        <v>720</v>
      </c>
      <c r="J8525" s="5">
        <f>MAX(0,H8525-FARMER_HRS)</f>
        <v>5049.0980851830009</v>
      </c>
      <c r="K8525" s="2">
        <f>I8525*FARMER_RATE+J8525*TEMP_WORKER_RATE</f>
        <v>112657.95286776042</v>
      </c>
      <c r="L8525" s="2">
        <f>A8525*PRICE_TOM+B8525*PRICE_CAR+C8525*PRICE_MES</f>
        <v>189394</v>
      </c>
      <c r="M8525" s="2">
        <f>A8525*FERT_BED_TOM+B8525*FERT_BED_CAR+C8525*FERT_BED_MES</f>
        <v>35640</v>
      </c>
      <c r="N8525" s="6">
        <f>IF(AND(D8525&lt;=TOTAL_BEDS,J8525&lt;=TEMP_WORKER_MAX*TEMP_WORKER_HRS),1,0)</f>
        <v>1</v>
      </c>
      <c r="O8525" s="2">
        <f>L8525-M8525-K8525-FIXED_COSTS</f>
        <v>21096.047132239575</v>
      </c>
      <c r="P8525" s="2">
        <f>IF(N8525=1,O8525,"")</f>
        <v>21096.047132239575</v>
      </c>
    </row>
    <row r="8526">
      <c r="A8526" s="6">
        <v>13</v>
      </c>
      <c r="B8526" s="6">
        <v>1</v>
      </c>
      <c r="C8526" s="6">
        <v>28</v>
      </c>
      <c r="D8526" s="6">
        <f>A8526+B8526+C8526</f>
        <v>42</v>
      </c>
      <c r="E8526" s="5">
        <f>IF(A8526=0,0,A8526*LABOR_HRS_WK_TOM*SEASON_WEEKS*(1+DIM_PCT_TOM)^A8526)</f>
        <v>4039.1573208399313</v>
      </c>
      <c r="F8526" s="5">
        <f>IF(B8526=0,0,B8526*LABOR_HRS_WK_CAR*SEASON_WEEKS*(1+DIM_PCT_CAR)^B8526)</f>
        <v>30.749999999999996</v>
      </c>
      <c r="G8526" s="5">
        <f>IF(C8526=0,0,C8526*LABOR_HRS_WK_MES*SEASON_WEEKS*(1+DIM_PCT_MES)^C8526)</f>
        <v>1784.1503025602233</v>
      </c>
      <c r="H8526" s="5">
        <f>E8526+F8526+G8526</f>
        <v>5854.0576234001546</v>
      </c>
      <c r="I8526" s="5">
        <f>MIN(H8526,FARMER_HRS)</f>
        <v>720</v>
      </c>
      <c r="J8526" s="5">
        <f>MAX(0,H8526-FARMER_HRS)</f>
        <v>5134.0576234001546</v>
      </c>
      <c r="K8526" s="2">
        <f>I8526*FARMER_RATE+J8526*TEMP_WORKER_RATE</f>
        <v>114132.94485069712</v>
      </c>
      <c r="L8526" s="2">
        <f>A8526*PRICE_TOM+B8526*PRICE_CAR+C8526*PRICE_MES</f>
        <v>192094</v>
      </c>
      <c r="M8526" s="2">
        <f>A8526*FERT_BED_TOM+B8526*FERT_BED_CAR+C8526*FERT_BED_MES</f>
        <v>36520</v>
      </c>
      <c r="N8526" s="6">
        <f>IF(AND(D8526&lt;=TOTAL_BEDS,J8526&lt;=TEMP_WORKER_MAX*TEMP_WORKER_HRS),1,0)</f>
        <v>1</v>
      </c>
      <c r="O8526" s="2">
        <f>L8526-M8526-K8526-FIXED_COSTS</f>
        <v>21441.055149302876</v>
      </c>
      <c r="P8526" s="2">
        <f>IF(N8526=1,O8526,"")</f>
        <v>21441.055149302876</v>
      </c>
    </row>
    <row r="8527">
      <c r="A8527" s="6">
        <v>13</v>
      </c>
      <c r="B8527" s="6">
        <v>1</v>
      </c>
      <c r="C8527" s="6">
        <v>29</v>
      </c>
      <c r="D8527" s="6">
        <f>A8527+B8527+C8527</f>
        <v>43</v>
      </c>
      <c r="E8527" s="5">
        <f>IF(A8527=0,0,A8527*LABOR_HRS_WK_TOM*SEASON_WEEKS*(1+DIM_PCT_TOM)^A8527)</f>
        <v>4039.1573208399313</v>
      </c>
      <c r="F8527" s="5">
        <f>IF(B8527=0,0,B8527*LABOR_HRS_WK_CAR*SEASON_WEEKS*(1+DIM_PCT_CAR)^B8527)</f>
        <v>30.749999999999996</v>
      </c>
      <c r="G8527" s="5">
        <f>IF(C8527=0,0,C8527*LABOR_HRS_WK_MES*SEASON_WEEKS*(1+DIM_PCT_MES)^C8527)</f>
        <v>1870.9683306758766</v>
      </c>
      <c r="H8527" s="5">
        <f>E8527+F8527+G8527</f>
        <v>5940.8756515158075</v>
      </c>
      <c r="I8527" s="5">
        <f>MIN(H8527,FARMER_HRS)</f>
        <v>720</v>
      </c>
      <c r="J8527" s="5">
        <f>MAX(0,H8527-FARMER_HRS)</f>
        <v>5220.8756515158075</v>
      </c>
      <c r="K8527" s="2">
        <f>I8527*FARMER_RATE+J8527*TEMP_WORKER_RATE</f>
        <v>115640.20228326054</v>
      </c>
      <c r="L8527" s="2">
        <f>A8527*PRICE_TOM+B8527*PRICE_CAR+C8527*PRICE_MES</f>
        <v>194794</v>
      </c>
      <c r="M8527" s="2">
        <f>A8527*FERT_BED_TOM+B8527*FERT_BED_CAR+C8527*FERT_BED_MES</f>
        <v>37400</v>
      </c>
      <c r="N8527" s="6">
        <f>IF(AND(D8527&lt;=TOTAL_BEDS,J8527&lt;=TEMP_WORKER_MAX*TEMP_WORKER_HRS),1,0)</f>
        <v>1</v>
      </c>
      <c r="O8527" s="2">
        <f>L8527-M8527-K8527-FIXED_COSTS</f>
        <v>21753.797716739457</v>
      </c>
      <c r="P8527" s="2">
        <f>IF(N8527=1,O8527,"")</f>
        <v>21753.797716739457</v>
      </c>
    </row>
    <row r="8528">
      <c r="A8528" s="6">
        <v>13</v>
      </c>
      <c r="B8528" s="6">
        <v>1</v>
      </c>
      <c r="C8528" s="6">
        <v>30</v>
      </c>
      <c r="D8528" s="6">
        <f>A8528+B8528+C8528</f>
        <v>44</v>
      </c>
      <c r="E8528" s="5">
        <f>IF(A8528=0,0,A8528*LABOR_HRS_WK_TOM*SEASON_WEEKS*(1+DIM_PCT_TOM)^A8528)</f>
        <v>4039.1573208399313</v>
      </c>
      <c r="F8528" s="5">
        <f>IF(B8528=0,0,B8528*LABOR_HRS_WK_CAR*SEASON_WEEKS*(1+DIM_PCT_CAR)^B8528)</f>
        <v>30.749999999999996</v>
      </c>
      <c r="G8528" s="5">
        <f>IF(C8528=0,0,C8528*LABOR_HRS_WK_MES*SEASON_WEEKS*(1+DIM_PCT_MES)^C8528)</f>
        <v>1959.6780360096466</v>
      </c>
      <c r="H8528" s="5">
        <f>E8528+F8528+G8528</f>
        <v>6029.5853568495777</v>
      </c>
      <c r="I8528" s="5">
        <f>MIN(H8528,FARMER_HRS)</f>
        <v>720</v>
      </c>
      <c r="J8528" s="5">
        <f>MAX(0,H8528-FARMER_HRS)</f>
        <v>5309.5853568495777</v>
      </c>
      <c r="K8528" s="2">
        <f>I8528*FARMER_RATE+J8528*TEMP_WORKER_RATE</f>
        <v>117180.30133419405</v>
      </c>
      <c r="L8528" s="2">
        <f>A8528*PRICE_TOM+B8528*PRICE_CAR+C8528*PRICE_MES</f>
        <v>197494</v>
      </c>
      <c r="M8528" s="2">
        <f>A8528*FERT_BED_TOM+B8528*FERT_BED_CAR+C8528*FERT_BED_MES</f>
        <v>38280</v>
      </c>
      <c r="N8528" s="6">
        <f>IF(AND(D8528&lt;=TOTAL_BEDS,J8528&lt;=TEMP_WORKER_MAX*TEMP_WORKER_HRS),1,0)</f>
        <v>1</v>
      </c>
      <c r="O8528" s="2">
        <f>L8528-M8528-K8528-FIXED_COSTS</f>
        <v>22033.698665805947</v>
      </c>
      <c r="P8528" s="2">
        <f>IF(N8528=1,O8528,"")</f>
        <v>22033.698665805947</v>
      </c>
    </row>
    <row r="8529">
      <c r="A8529" s="6">
        <v>13</v>
      </c>
      <c r="B8529" s="6">
        <v>2</v>
      </c>
      <c r="C8529" s="6">
        <v>0</v>
      </c>
      <c r="D8529" s="6">
        <f>A8529+B8529+C8529</f>
        <v>15</v>
      </c>
      <c r="E8529" s="5">
        <f>IF(A8529=0,0,A8529*LABOR_HRS_WK_TOM*SEASON_WEEKS*(1+DIM_PCT_TOM)^A8529)</f>
        <v>4039.1573208399313</v>
      </c>
      <c r="F8529" s="5">
        <f>IF(B8529=0,0,B8529*LABOR_HRS_WK_CAR*SEASON_WEEKS*(1+DIM_PCT_CAR)^B8529)</f>
        <v>63.037499999999994</v>
      </c>
      <c r="G8529" s="5">
        <f>IF(C8529=0,0,C8529*LABOR_HRS_WK_MES*SEASON_WEEKS*(1+DIM_PCT_MES)^C8529)</f>
        <v>0</v>
      </c>
      <c r="H8529" s="5">
        <f>E8529+F8529+G8529</f>
        <v>4102.1948208399317</v>
      </c>
      <c r="I8529" s="5">
        <f>MIN(H8529,FARMER_HRS)</f>
        <v>720</v>
      </c>
      <c r="J8529" s="5">
        <f>MAX(0,H8529-FARMER_HRS)</f>
        <v>3382.1948208399317</v>
      </c>
      <c r="K8529" s="2">
        <f>I8529*FARMER_RATE+J8529*TEMP_WORKER_RATE</f>
        <v>83718.660084026589</v>
      </c>
      <c r="L8529" s="2">
        <f>A8529*PRICE_TOM+B8529*PRICE_CAR+C8529*PRICE_MES</f>
        <v>118588</v>
      </c>
      <c r="M8529" s="2">
        <f>A8529*FERT_BED_TOM+B8529*FERT_BED_CAR+C8529*FERT_BED_MES</f>
        <v>12320</v>
      </c>
      <c r="N8529" s="6">
        <f>IF(AND(D8529&lt;=TOTAL_BEDS,J8529&lt;=TEMP_WORKER_MAX*TEMP_WORKER_HRS),1,0)</f>
        <v>1</v>
      </c>
      <c r="O8529" s="2">
        <f>L8529-M8529-K8529-FIXED_COSTS</f>
        <v>2549.3399159734108</v>
      </c>
      <c r="P8529" s="2">
        <f>IF(N8529=1,O8529,"")</f>
        <v>2549.3399159734108</v>
      </c>
    </row>
    <row r="8530">
      <c r="A8530" s="6">
        <v>13</v>
      </c>
      <c r="B8530" s="6">
        <v>2</v>
      </c>
      <c r="C8530" s="6">
        <v>1</v>
      </c>
      <c r="D8530" s="6">
        <f>A8530+B8530+C8530</f>
        <v>16</v>
      </c>
      <c r="E8530" s="5">
        <f>IF(A8530=0,0,A8530*LABOR_HRS_WK_TOM*SEASON_WEEKS*(1+DIM_PCT_TOM)^A8530)</f>
        <v>4039.1573208399313</v>
      </c>
      <c r="F8530" s="5">
        <f>IF(B8530=0,0,B8530*LABOR_HRS_WK_CAR*SEASON_WEEKS*(1+DIM_PCT_CAR)^B8530)</f>
        <v>63.037499999999994</v>
      </c>
      <c r="G8530" s="5">
        <f>IF(C8530=0,0,C8530*LABOR_HRS_WK_MES*SEASON_WEEKS*(1+DIM_PCT_MES)^C8530)</f>
        <v>45.5625</v>
      </c>
      <c r="H8530" s="5">
        <f>E8530+F8530+G8530</f>
        <v>4147.7573208399317</v>
      </c>
      <c r="I8530" s="5">
        <f>MIN(H8530,FARMER_HRS)</f>
        <v>720</v>
      </c>
      <c r="J8530" s="5">
        <f>MAX(0,H8530-FARMER_HRS)</f>
        <v>3427.7573208399317</v>
      </c>
      <c r="K8530" s="2">
        <f>I8530*FARMER_RATE+J8530*TEMP_WORKER_RATE</f>
        <v>84509.675709026589</v>
      </c>
      <c r="L8530" s="2">
        <f>A8530*PRICE_TOM+B8530*PRICE_CAR+C8530*PRICE_MES</f>
        <v>121288</v>
      </c>
      <c r="M8530" s="2">
        <f>A8530*FERT_BED_TOM+B8530*FERT_BED_CAR+C8530*FERT_BED_MES</f>
        <v>13200</v>
      </c>
      <c r="N8530" s="6">
        <f>IF(AND(D8530&lt;=TOTAL_BEDS,J8530&lt;=TEMP_WORKER_MAX*TEMP_WORKER_HRS),1,0)</f>
        <v>1</v>
      </c>
      <c r="O8530" s="2">
        <f>L8530-M8530-K8530-FIXED_COSTS</f>
        <v>3578.3242909734108</v>
      </c>
      <c r="P8530" s="2">
        <f>IF(N8530=1,O8530,"")</f>
        <v>3578.3242909734108</v>
      </c>
    </row>
    <row r="8531">
      <c r="A8531" s="6">
        <v>13</v>
      </c>
      <c r="B8531" s="6">
        <v>2</v>
      </c>
      <c r="C8531" s="6">
        <v>2</v>
      </c>
      <c r="D8531" s="6">
        <f>A8531+B8531+C8531</f>
        <v>17</v>
      </c>
      <c r="E8531" s="5">
        <f>IF(A8531=0,0,A8531*LABOR_HRS_WK_TOM*SEASON_WEEKS*(1+DIM_PCT_TOM)^A8531)</f>
        <v>4039.1573208399313</v>
      </c>
      <c r="F8531" s="5">
        <f>IF(B8531=0,0,B8531*LABOR_HRS_WK_CAR*SEASON_WEEKS*(1+DIM_PCT_CAR)^B8531)</f>
        <v>63.037499999999994</v>
      </c>
      <c r="G8531" s="5">
        <f>IF(C8531=0,0,C8531*LABOR_HRS_WK_MES*SEASON_WEEKS*(1+DIM_PCT_MES)^C8531)</f>
        <v>92.2640625</v>
      </c>
      <c r="H8531" s="5">
        <f>E8531+F8531+G8531</f>
        <v>4194.4588833399321</v>
      </c>
      <c r="I8531" s="5">
        <f>MIN(H8531,FARMER_HRS)</f>
        <v>720</v>
      </c>
      <c r="J8531" s="5">
        <f>MAX(0,H8531-FARMER_HRS)</f>
        <v>3474.4588833399321</v>
      </c>
      <c r="K8531" s="2">
        <f>I8531*FARMER_RATE+J8531*TEMP_WORKER_RATE</f>
        <v>85320.4667246516</v>
      </c>
      <c r="L8531" s="2">
        <f>A8531*PRICE_TOM+B8531*PRICE_CAR+C8531*PRICE_MES</f>
        <v>123988</v>
      </c>
      <c r="M8531" s="2">
        <f>A8531*FERT_BED_TOM+B8531*FERT_BED_CAR+C8531*FERT_BED_MES</f>
        <v>14080</v>
      </c>
      <c r="N8531" s="6">
        <f>IF(AND(D8531&lt;=TOTAL_BEDS,J8531&lt;=TEMP_WORKER_MAX*TEMP_WORKER_HRS),1,0)</f>
        <v>1</v>
      </c>
      <c r="O8531" s="2">
        <f>L8531-M8531-K8531-FIXED_COSTS</f>
        <v>4587.5332753483963</v>
      </c>
      <c r="P8531" s="2">
        <f>IF(N8531=1,O8531,"")</f>
        <v>4587.5332753483963</v>
      </c>
    </row>
    <row r="8532">
      <c r="A8532" s="6">
        <v>13</v>
      </c>
      <c r="B8532" s="6">
        <v>2</v>
      </c>
      <c r="C8532" s="6">
        <v>3</v>
      </c>
      <c r="D8532" s="6">
        <f>A8532+B8532+C8532</f>
        <v>18</v>
      </c>
      <c r="E8532" s="5">
        <f>IF(A8532=0,0,A8532*LABOR_HRS_WK_TOM*SEASON_WEEKS*(1+DIM_PCT_TOM)^A8532)</f>
        <v>4039.1573208399313</v>
      </c>
      <c r="F8532" s="5">
        <f>IF(B8532=0,0,B8532*LABOR_HRS_WK_CAR*SEASON_WEEKS*(1+DIM_PCT_CAR)^B8532)</f>
        <v>63.037499999999994</v>
      </c>
      <c r="G8532" s="5">
        <f>IF(C8532=0,0,C8532*LABOR_HRS_WK_MES*SEASON_WEEKS*(1+DIM_PCT_MES)^C8532)</f>
        <v>140.12604492187498</v>
      </c>
      <c r="H8532" s="5">
        <f>E8532+F8532+G8532</f>
        <v>4242.320865761807</v>
      </c>
      <c r="I8532" s="5">
        <f>MIN(H8532,FARMER_HRS)</f>
        <v>720</v>
      </c>
      <c r="J8532" s="5">
        <f>MAX(0,H8532-FARMER_HRS)</f>
        <v>3522.320865761807</v>
      </c>
      <c r="K8532" s="2">
        <f>I8532*FARMER_RATE+J8532*TEMP_WORKER_RATE</f>
        <v>86151.403919475822</v>
      </c>
      <c r="L8532" s="2">
        <f>A8532*PRICE_TOM+B8532*PRICE_CAR+C8532*PRICE_MES</f>
        <v>126688</v>
      </c>
      <c r="M8532" s="2">
        <f>A8532*FERT_BED_TOM+B8532*FERT_BED_CAR+C8532*FERT_BED_MES</f>
        <v>14960</v>
      </c>
      <c r="N8532" s="6">
        <f>IF(AND(D8532&lt;=TOTAL_BEDS,J8532&lt;=TEMP_WORKER_MAX*TEMP_WORKER_HRS),1,0)</f>
        <v>1</v>
      </c>
      <c r="O8532" s="2">
        <f>L8532-M8532-K8532-FIXED_COSTS</f>
        <v>5576.5960805241775</v>
      </c>
      <c r="P8532" s="2">
        <f>IF(N8532=1,O8532,"")</f>
        <v>5576.5960805241775</v>
      </c>
    </row>
    <row r="8533">
      <c r="A8533" s="6">
        <v>13</v>
      </c>
      <c r="B8533" s="6">
        <v>2</v>
      </c>
      <c r="C8533" s="6">
        <v>4</v>
      </c>
      <c r="D8533" s="6">
        <f>A8533+B8533+C8533</f>
        <v>19</v>
      </c>
      <c r="E8533" s="5">
        <f>IF(A8533=0,0,A8533*LABOR_HRS_WK_TOM*SEASON_WEEKS*(1+DIM_PCT_TOM)^A8533)</f>
        <v>4039.1573208399313</v>
      </c>
      <c r="F8533" s="5">
        <f>IF(B8533=0,0,B8533*LABOR_HRS_WK_CAR*SEASON_WEEKS*(1+DIM_PCT_CAR)^B8533)</f>
        <v>63.037499999999994</v>
      </c>
      <c r="G8533" s="5">
        <f>IF(C8533=0,0,C8533*LABOR_HRS_WK_MES*SEASON_WEEKS*(1+DIM_PCT_MES)^C8533)</f>
        <v>189.17016064453119</v>
      </c>
      <c r="H8533" s="5">
        <f>E8533+F8533+G8533</f>
        <v>4291.364981484463</v>
      </c>
      <c r="I8533" s="5">
        <f>MIN(H8533,FARMER_HRS)</f>
        <v>720</v>
      </c>
      <c r="J8533" s="5">
        <f>MAX(0,H8533-FARMER_HRS)</f>
        <v>3571.364981484463</v>
      </c>
      <c r="K8533" s="2">
        <f>I8533*FARMER_RATE+J8533*TEMP_WORKER_RATE</f>
        <v>87002.864261883034</v>
      </c>
      <c r="L8533" s="2">
        <f>A8533*PRICE_TOM+B8533*PRICE_CAR+C8533*PRICE_MES</f>
        <v>129388</v>
      </c>
      <c r="M8533" s="2">
        <f>A8533*FERT_BED_TOM+B8533*FERT_BED_CAR+C8533*FERT_BED_MES</f>
        <v>15840</v>
      </c>
      <c r="N8533" s="6">
        <f>IF(AND(D8533&lt;=TOTAL_BEDS,J8533&lt;=TEMP_WORKER_MAX*TEMP_WORKER_HRS),1,0)</f>
        <v>1</v>
      </c>
      <c r="O8533" s="2">
        <f>L8533-M8533-K8533-FIXED_COSTS</f>
        <v>6545.1357381169655</v>
      </c>
      <c r="P8533" s="2">
        <f>IF(N8533=1,O8533,"")</f>
        <v>6545.1357381169655</v>
      </c>
    </row>
    <row r="8534">
      <c r="A8534" s="6">
        <v>13</v>
      </c>
      <c r="B8534" s="6">
        <v>2</v>
      </c>
      <c r="C8534" s="6">
        <v>5</v>
      </c>
      <c r="D8534" s="6">
        <f>A8534+B8534+C8534</f>
        <v>20</v>
      </c>
      <c r="E8534" s="5">
        <f>IF(A8534=0,0,A8534*LABOR_HRS_WK_TOM*SEASON_WEEKS*(1+DIM_PCT_TOM)^A8534)</f>
        <v>4039.1573208399313</v>
      </c>
      <c r="F8534" s="5">
        <f>IF(B8534=0,0,B8534*LABOR_HRS_WK_CAR*SEASON_WEEKS*(1+DIM_PCT_CAR)^B8534)</f>
        <v>63.037499999999994</v>
      </c>
      <c r="G8534" s="5">
        <f>IF(C8534=0,0,C8534*LABOR_HRS_WK_MES*SEASON_WEEKS*(1+DIM_PCT_MES)^C8534)</f>
        <v>239.41848456573481</v>
      </c>
      <c r="H8534" s="5">
        <f>E8534+F8534+G8534</f>
        <v>4341.6133054056663</v>
      </c>
      <c r="I8534" s="5">
        <f>MIN(H8534,FARMER_HRS)</f>
        <v>720</v>
      </c>
      <c r="J8534" s="5">
        <f>MAX(0,H8534-FARMER_HRS)</f>
        <v>3621.6133054056663</v>
      </c>
      <c r="K8534" s="2">
        <f>I8534*FARMER_RATE+J8534*TEMP_WORKER_RATE</f>
        <v>87875.230996626153</v>
      </c>
      <c r="L8534" s="2">
        <f>A8534*PRICE_TOM+B8534*PRICE_CAR+C8534*PRICE_MES</f>
        <v>132088</v>
      </c>
      <c r="M8534" s="2">
        <f>A8534*FERT_BED_TOM+B8534*FERT_BED_CAR+C8534*FERT_BED_MES</f>
        <v>16720</v>
      </c>
      <c r="N8534" s="6">
        <f>IF(AND(D8534&lt;=TOTAL_BEDS,J8534&lt;=TEMP_WORKER_MAX*TEMP_WORKER_HRS),1,0)</f>
        <v>1</v>
      </c>
      <c r="O8534" s="2">
        <f>L8534-M8534-K8534-FIXED_COSTS</f>
        <v>7492.7690033738472</v>
      </c>
      <c r="P8534" s="2">
        <f>IF(N8534=1,O8534,"")</f>
        <v>7492.7690033738472</v>
      </c>
    </row>
    <row r="8535">
      <c r="A8535" s="6">
        <v>13</v>
      </c>
      <c r="B8535" s="6">
        <v>2</v>
      </c>
      <c r="C8535" s="6">
        <v>6</v>
      </c>
      <c r="D8535" s="6">
        <f>A8535+B8535+C8535</f>
        <v>21</v>
      </c>
      <c r="E8535" s="5">
        <f>IF(A8535=0,0,A8535*LABOR_HRS_WK_TOM*SEASON_WEEKS*(1+DIM_PCT_TOM)^A8535)</f>
        <v>4039.1573208399313</v>
      </c>
      <c r="F8535" s="5">
        <f>IF(B8535=0,0,B8535*LABOR_HRS_WK_CAR*SEASON_WEEKS*(1+DIM_PCT_CAR)^B8535)</f>
        <v>63.037499999999994</v>
      </c>
      <c r="G8535" s="5">
        <f>IF(C8535=0,0,C8535*LABOR_HRS_WK_MES*SEASON_WEEKS*(1+DIM_PCT_MES)^C8535)</f>
        <v>290.89345874736773</v>
      </c>
      <c r="H8535" s="5">
        <f>E8535+F8535+G8535</f>
        <v>4393.0882795872994</v>
      </c>
      <c r="I8535" s="5">
        <f>MIN(H8535,FARMER_HRS)</f>
        <v>720</v>
      </c>
      <c r="J8535" s="5">
        <f>MAX(0,H8535-FARMER_HRS)</f>
        <v>3673.0882795872994</v>
      </c>
      <c r="K8535" s="2">
        <f>I8535*FARMER_RATE+J8535*TEMP_WORKER_RATE</f>
        <v>88768.893742835062</v>
      </c>
      <c r="L8535" s="2">
        <f>A8535*PRICE_TOM+B8535*PRICE_CAR+C8535*PRICE_MES</f>
        <v>134788</v>
      </c>
      <c r="M8535" s="2">
        <f>A8535*FERT_BED_TOM+B8535*FERT_BED_CAR+C8535*FERT_BED_MES</f>
        <v>17600</v>
      </c>
      <c r="N8535" s="6">
        <f>IF(AND(D8535&lt;=TOTAL_BEDS,J8535&lt;=TEMP_WORKER_MAX*TEMP_WORKER_HRS),1,0)</f>
        <v>1</v>
      </c>
      <c r="O8535" s="2">
        <f>L8535-M8535-K8535-FIXED_COSTS</f>
        <v>8419.1062571649381</v>
      </c>
      <c r="P8535" s="2">
        <f>IF(N8535=1,O8535,"")</f>
        <v>8419.1062571649381</v>
      </c>
    </row>
    <row r="8536">
      <c r="A8536" s="6">
        <v>13</v>
      </c>
      <c r="B8536" s="6">
        <v>2</v>
      </c>
      <c r="C8536" s="6">
        <v>7</v>
      </c>
      <c r="D8536" s="6">
        <f>A8536+B8536+C8536</f>
        <v>22</v>
      </c>
      <c r="E8536" s="5">
        <f>IF(A8536=0,0,A8536*LABOR_HRS_WK_TOM*SEASON_WEEKS*(1+DIM_PCT_TOM)^A8536)</f>
        <v>4039.1573208399313</v>
      </c>
      <c r="F8536" s="5">
        <f>IF(B8536=0,0,B8536*LABOR_HRS_WK_CAR*SEASON_WEEKS*(1+DIM_PCT_CAR)^B8536)</f>
        <v>63.037499999999994</v>
      </c>
      <c r="G8536" s="5">
        <f>IF(C8536=0,0,C8536*LABOR_HRS_WK_MES*SEASON_WEEKS*(1+DIM_PCT_MES)^C8536)</f>
        <v>343.61789814532818</v>
      </c>
      <c r="H8536" s="5">
        <f>E8536+F8536+G8536</f>
        <v>4445.81271898526</v>
      </c>
      <c r="I8536" s="5">
        <f>MIN(H8536,FARMER_HRS)</f>
        <v>720</v>
      </c>
      <c r="J8536" s="5">
        <f>MAX(0,H8536-FARMER_HRS)</f>
        <v>3725.8127189852603</v>
      </c>
      <c r="K8536" s="2">
        <f>I8536*FARMER_RATE+J8536*TEMP_WORKER_RATE</f>
        <v>89684.248593494092</v>
      </c>
      <c r="L8536" s="2">
        <f>A8536*PRICE_TOM+B8536*PRICE_CAR+C8536*PRICE_MES</f>
        <v>137488</v>
      </c>
      <c r="M8536" s="2">
        <f>A8536*FERT_BED_TOM+B8536*FERT_BED_CAR+C8536*FERT_BED_MES</f>
        <v>18480</v>
      </c>
      <c r="N8536" s="6">
        <f>IF(AND(D8536&lt;=TOTAL_BEDS,J8536&lt;=TEMP_WORKER_MAX*TEMP_WORKER_HRS),1,0)</f>
        <v>1</v>
      </c>
      <c r="O8536" s="2">
        <f>L8536-M8536-K8536-FIXED_COSTS</f>
        <v>9323.7514065059077</v>
      </c>
      <c r="P8536" s="2">
        <f>IF(N8536=1,O8536,"")</f>
        <v>9323.7514065059077</v>
      </c>
    </row>
    <row r="8537">
      <c r="A8537" s="6">
        <v>13</v>
      </c>
      <c r="B8537" s="6">
        <v>2</v>
      </c>
      <c r="C8537" s="6">
        <v>8</v>
      </c>
      <c r="D8537" s="6">
        <f>A8537+B8537+C8537</f>
        <v>23</v>
      </c>
      <c r="E8537" s="5">
        <f>IF(A8537=0,0,A8537*LABOR_HRS_WK_TOM*SEASON_WEEKS*(1+DIM_PCT_TOM)^A8537)</f>
        <v>4039.1573208399313</v>
      </c>
      <c r="F8537" s="5">
        <f>IF(B8537=0,0,B8537*LABOR_HRS_WK_CAR*SEASON_WEEKS*(1+DIM_PCT_CAR)^B8537)</f>
        <v>63.037499999999994</v>
      </c>
      <c r="G8537" s="5">
        <f>IF(C8537=0,0,C8537*LABOR_HRS_WK_MES*SEASON_WEEKS*(1+DIM_PCT_MES)^C8537)</f>
        <v>397.61499642530833</v>
      </c>
      <c r="H8537" s="5">
        <f>E8537+F8537+G8537</f>
        <v>4499.80981726524</v>
      </c>
      <c r="I8537" s="5">
        <f>MIN(H8537,FARMER_HRS)</f>
        <v>720</v>
      </c>
      <c r="J8537" s="5">
        <f>MAX(0,H8537-FARMER_HRS)</f>
        <v>3779.80981726524</v>
      </c>
      <c r="K8537" s="2">
        <f>I8537*FARMER_RATE+J8537*TEMP_WORKER_RATE</f>
        <v>90621.698216410412</v>
      </c>
      <c r="L8537" s="2">
        <f>A8537*PRICE_TOM+B8537*PRICE_CAR+C8537*PRICE_MES</f>
        <v>140188</v>
      </c>
      <c r="M8537" s="2">
        <f>A8537*FERT_BED_TOM+B8537*FERT_BED_CAR+C8537*FERT_BED_MES</f>
        <v>19360</v>
      </c>
      <c r="N8537" s="6">
        <f>IF(AND(D8537&lt;=TOTAL_BEDS,J8537&lt;=TEMP_WORKER_MAX*TEMP_WORKER_HRS),1,0)</f>
        <v>1</v>
      </c>
      <c r="O8537" s="2">
        <f>L8537-M8537-K8537-FIXED_COSTS</f>
        <v>10206.301783589588</v>
      </c>
      <c r="P8537" s="2">
        <f>IF(N8537=1,O8537,"")</f>
        <v>10206.301783589588</v>
      </c>
    </row>
    <row r="8538">
      <c r="A8538" s="6">
        <v>13</v>
      </c>
      <c r="B8538" s="6">
        <v>2</v>
      </c>
      <c r="C8538" s="6">
        <v>9</v>
      </c>
      <c r="D8538" s="6">
        <f>A8538+B8538+C8538</f>
        <v>24</v>
      </c>
      <c r="E8538" s="5">
        <f>IF(A8538=0,0,A8538*LABOR_HRS_WK_TOM*SEASON_WEEKS*(1+DIM_PCT_TOM)^A8538)</f>
        <v>4039.1573208399313</v>
      </c>
      <c r="F8538" s="5">
        <f>IF(B8538=0,0,B8538*LABOR_HRS_WK_CAR*SEASON_WEEKS*(1+DIM_PCT_CAR)^B8538)</f>
        <v>63.037499999999994</v>
      </c>
      <c r="G8538" s="5">
        <f>IF(C8538=0,0,C8538*LABOR_HRS_WK_MES*SEASON_WEEKS*(1+DIM_PCT_MES)^C8538)</f>
        <v>452.90833186570273</v>
      </c>
      <c r="H8538" s="5">
        <f>E8538+F8538+G8538</f>
        <v>4555.1031527056348</v>
      </c>
      <c r="I8538" s="5">
        <f>MIN(H8538,FARMER_HRS)</f>
        <v>720</v>
      </c>
      <c r="J8538" s="5">
        <f>MAX(0,H8538-FARMER_HRS)</f>
        <v>3835.1031527056348</v>
      </c>
      <c r="K8538" s="2">
        <f>I8538*FARMER_RATE+J8538*TEMP_WORKER_RATE</f>
        <v>91581.651956695045</v>
      </c>
      <c r="L8538" s="2">
        <f>A8538*PRICE_TOM+B8538*PRICE_CAR+C8538*PRICE_MES</f>
        <v>142888</v>
      </c>
      <c r="M8538" s="2">
        <f>A8538*FERT_BED_TOM+B8538*FERT_BED_CAR+C8538*FERT_BED_MES</f>
        <v>20240</v>
      </c>
      <c r="N8538" s="6">
        <f>IF(AND(D8538&lt;=TOTAL_BEDS,J8538&lt;=TEMP_WORKER_MAX*TEMP_WORKER_HRS),1,0)</f>
        <v>1</v>
      </c>
      <c r="O8538" s="2">
        <f>L8538-M8538-K8538-FIXED_COSTS</f>
        <v>11066.348043304955</v>
      </c>
      <c r="P8538" s="2">
        <f>IF(N8538=1,O8538,"")</f>
        <v>11066.348043304955</v>
      </c>
    </row>
    <row r="8539">
      <c r="A8539" s="6">
        <v>13</v>
      </c>
      <c r="B8539" s="6">
        <v>2</v>
      </c>
      <c r="C8539" s="6">
        <v>10</v>
      </c>
      <c r="D8539" s="6">
        <f>A8539+B8539+C8539</f>
        <v>25</v>
      </c>
      <c r="E8539" s="5">
        <f>IF(A8539=0,0,A8539*LABOR_HRS_WK_TOM*SEASON_WEEKS*(1+DIM_PCT_TOM)^A8539)</f>
        <v>4039.1573208399313</v>
      </c>
      <c r="F8539" s="5">
        <f>IF(B8539=0,0,B8539*LABOR_HRS_WK_CAR*SEASON_WEEKS*(1+DIM_PCT_CAR)^B8539)</f>
        <v>63.037499999999994</v>
      </c>
      <c r="G8539" s="5">
        <f>IF(C8539=0,0,C8539*LABOR_HRS_WK_MES*SEASON_WEEKS*(1+DIM_PCT_MES)^C8539)</f>
        <v>509.52187334891551</v>
      </c>
      <c r="H8539" s="5">
        <f>E8539+F8539+G8539</f>
        <v>4611.7166941888472</v>
      </c>
      <c r="I8539" s="5">
        <f>MIN(H8539,FARMER_HRS)</f>
        <v>720</v>
      </c>
      <c r="J8539" s="5">
        <f>MAX(0,H8539-FARMER_HRS)</f>
        <v>3891.7166941888472</v>
      </c>
      <c r="K8539" s="2">
        <f>I8539*FARMER_RATE+J8539*TEMP_WORKER_RATE</f>
        <v>92564.525940778592</v>
      </c>
      <c r="L8539" s="2">
        <f>A8539*PRICE_TOM+B8539*PRICE_CAR+C8539*PRICE_MES</f>
        <v>145588</v>
      </c>
      <c r="M8539" s="2">
        <f>A8539*FERT_BED_TOM+B8539*FERT_BED_CAR+C8539*FERT_BED_MES</f>
        <v>21120</v>
      </c>
      <c r="N8539" s="6">
        <f>IF(AND(D8539&lt;=TOTAL_BEDS,J8539&lt;=TEMP_WORKER_MAX*TEMP_WORKER_HRS),1,0)</f>
        <v>1</v>
      </c>
      <c r="O8539" s="2">
        <f>L8539-M8539-K8539-FIXED_COSTS</f>
        <v>11903.474059221408</v>
      </c>
      <c r="P8539" s="2">
        <f>IF(N8539=1,O8539,"")</f>
        <v>11903.474059221408</v>
      </c>
    </row>
    <row r="8540">
      <c r="A8540" s="6">
        <v>13</v>
      </c>
      <c r="B8540" s="6">
        <v>2</v>
      </c>
      <c r="C8540" s="6">
        <v>11</v>
      </c>
      <c r="D8540" s="6">
        <f>A8540+B8540+C8540</f>
        <v>26</v>
      </c>
      <c r="E8540" s="5">
        <f>IF(A8540=0,0,A8540*LABOR_HRS_WK_TOM*SEASON_WEEKS*(1+DIM_PCT_TOM)^A8540)</f>
        <v>4039.1573208399313</v>
      </c>
      <c r="F8540" s="5">
        <f>IF(B8540=0,0,B8540*LABOR_HRS_WK_CAR*SEASON_WEEKS*(1+DIM_PCT_CAR)^B8540)</f>
        <v>63.037499999999994</v>
      </c>
      <c r="G8540" s="5">
        <f>IF(C8540=0,0,C8540*LABOR_HRS_WK_MES*SEASON_WEEKS*(1+DIM_PCT_MES)^C8540)</f>
        <v>567.47998644235463</v>
      </c>
      <c r="H8540" s="5">
        <f>E8540+F8540+G8540</f>
        <v>4669.6748072822866</v>
      </c>
      <c r="I8540" s="5">
        <f>MIN(H8540,FARMER_HRS)</f>
        <v>720</v>
      </c>
      <c r="J8540" s="5">
        <f>MAX(0,H8540-FARMER_HRS)</f>
        <v>3949.6748072822866</v>
      </c>
      <c r="K8540" s="2">
        <f>I8540*FARMER_RATE+J8540*TEMP_WORKER_RATE</f>
        <v>93570.743181984144</v>
      </c>
      <c r="L8540" s="2">
        <f>A8540*PRICE_TOM+B8540*PRICE_CAR+C8540*PRICE_MES</f>
        <v>148288</v>
      </c>
      <c r="M8540" s="2">
        <f>A8540*FERT_BED_TOM+B8540*FERT_BED_CAR+C8540*FERT_BED_MES</f>
        <v>22000</v>
      </c>
      <c r="N8540" s="6">
        <f>IF(AND(D8540&lt;=TOTAL_BEDS,J8540&lt;=TEMP_WORKER_MAX*TEMP_WORKER_HRS),1,0)</f>
        <v>1</v>
      </c>
      <c r="O8540" s="2">
        <f>L8540-M8540-K8540-FIXED_COSTS</f>
        <v>12717.256818015856</v>
      </c>
      <c r="P8540" s="2">
        <f>IF(N8540=1,O8540,"")</f>
        <v>12717.256818015856</v>
      </c>
    </row>
    <row r="8541">
      <c r="A8541" s="6">
        <v>13</v>
      </c>
      <c r="B8541" s="6">
        <v>2</v>
      </c>
      <c r="C8541" s="6">
        <v>12</v>
      </c>
      <c r="D8541" s="6">
        <f>A8541+B8541+C8541</f>
        <v>27</v>
      </c>
      <c r="E8541" s="5">
        <f>IF(A8541=0,0,A8541*LABOR_HRS_WK_TOM*SEASON_WEEKS*(1+DIM_PCT_TOM)^A8541)</f>
        <v>4039.1573208399313</v>
      </c>
      <c r="F8541" s="5">
        <f>IF(B8541=0,0,B8541*LABOR_HRS_WK_CAR*SEASON_WEEKS*(1+DIM_PCT_CAR)^B8541)</f>
        <v>63.037499999999994</v>
      </c>
      <c r="G8541" s="5">
        <f>IF(C8541=0,0,C8541*LABOR_HRS_WK_MES*SEASON_WEEKS*(1+DIM_PCT_MES)^C8541)</f>
        <v>626.807439570419</v>
      </c>
      <c r="H8541" s="5">
        <f>E8541+F8541+G8541</f>
        <v>4729.0022604103506</v>
      </c>
      <c r="I8541" s="5">
        <f>MIN(H8541,FARMER_HRS)</f>
        <v>720</v>
      </c>
      <c r="J8541" s="5">
        <f>MAX(0,H8541-FARMER_HRS)</f>
        <v>4009.0022604103506</v>
      </c>
      <c r="K8541" s="2">
        <f>I8541*FARMER_RATE+J8541*TEMP_WORKER_RATE</f>
        <v>94600.733687679691</v>
      </c>
      <c r="L8541" s="2">
        <f>A8541*PRICE_TOM+B8541*PRICE_CAR+C8541*PRICE_MES</f>
        <v>150988</v>
      </c>
      <c r="M8541" s="2">
        <f>A8541*FERT_BED_TOM+B8541*FERT_BED_CAR+C8541*FERT_BED_MES</f>
        <v>22880</v>
      </c>
      <c r="N8541" s="6">
        <f>IF(AND(D8541&lt;=TOTAL_BEDS,J8541&lt;=TEMP_WORKER_MAX*TEMP_WORKER_HRS),1,0)</f>
        <v>1</v>
      </c>
      <c r="O8541" s="2">
        <f>L8541-M8541-K8541-FIXED_COSTS</f>
        <v>13507.266312320309</v>
      </c>
      <c r="P8541" s="2">
        <f>IF(N8541=1,O8541,"")</f>
        <v>13507.266312320309</v>
      </c>
    </row>
    <row r="8542">
      <c r="A8542" s="6">
        <v>13</v>
      </c>
      <c r="B8542" s="6">
        <v>2</v>
      </c>
      <c r="C8542" s="6">
        <v>13</v>
      </c>
      <c r="D8542" s="6">
        <f>A8542+B8542+C8542</f>
        <v>28</v>
      </c>
      <c r="E8542" s="5">
        <f>IF(A8542=0,0,A8542*LABOR_HRS_WK_TOM*SEASON_WEEKS*(1+DIM_PCT_TOM)^A8542)</f>
        <v>4039.1573208399313</v>
      </c>
      <c r="F8542" s="5">
        <f>IF(B8542=0,0,B8542*LABOR_HRS_WK_CAR*SEASON_WEEKS*(1+DIM_PCT_CAR)^B8542)</f>
        <v>63.037499999999994</v>
      </c>
      <c r="G8542" s="5">
        <f>IF(C8542=0,0,C8542*LABOR_HRS_WK_MES*SEASON_WEEKS*(1+DIM_PCT_MES)^C8542)</f>
        <v>687.52941027880331</v>
      </c>
      <c r="H8542" s="5">
        <f>E8542+F8542+G8542</f>
        <v>4789.7242311187347</v>
      </c>
      <c r="I8542" s="5">
        <f>MIN(H8542,FARMER_HRS)</f>
        <v>720</v>
      </c>
      <c r="J8542" s="5">
        <f>MAX(0,H8542-FARMER_HRS)</f>
        <v>4069.7242311187347</v>
      </c>
      <c r="K8542" s="2">
        <f>I8542*FARMER_RATE+J8542*TEMP_WORKER_RATE</f>
        <v>95654.934568033583</v>
      </c>
      <c r="L8542" s="2">
        <f>A8542*PRICE_TOM+B8542*PRICE_CAR+C8542*PRICE_MES</f>
        <v>153688</v>
      </c>
      <c r="M8542" s="2">
        <f>A8542*FERT_BED_TOM+B8542*FERT_BED_CAR+C8542*FERT_BED_MES</f>
        <v>23760</v>
      </c>
      <c r="N8542" s="6">
        <f>IF(AND(D8542&lt;=TOTAL_BEDS,J8542&lt;=TEMP_WORKER_MAX*TEMP_WORKER_HRS),1,0)</f>
        <v>1</v>
      </c>
      <c r="O8542" s="2">
        <f>L8542-M8542-K8542-FIXED_COSTS</f>
        <v>14273.065431966417</v>
      </c>
      <c r="P8542" s="2">
        <f>IF(N8542=1,O8542,"")</f>
        <v>14273.065431966417</v>
      </c>
    </row>
    <row r="8543">
      <c r="A8543" s="6">
        <v>13</v>
      </c>
      <c r="B8543" s="6">
        <v>2</v>
      </c>
      <c r="C8543" s="6">
        <v>14</v>
      </c>
      <c r="D8543" s="6">
        <f>A8543+B8543+C8543</f>
        <v>29</v>
      </c>
      <c r="E8543" s="5">
        <f>IF(A8543=0,0,A8543*LABOR_HRS_WK_TOM*SEASON_WEEKS*(1+DIM_PCT_TOM)^A8543)</f>
        <v>4039.1573208399313</v>
      </c>
      <c r="F8543" s="5">
        <f>IF(B8543=0,0,B8543*LABOR_HRS_WK_CAR*SEASON_WEEKS*(1+DIM_PCT_CAR)^B8543)</f>
        <v>63.037499999999994</v>
      </c>
      <c r="G8543" s="5">
        <f>IF(C8543=0,0,C8543*LABOR_HRS_WK_MES*SEASON_WEEKS*(1+DIM_PCT_MES)^C8543)</f>
        <v>749.67149159246435</v>
      </c>
      <c r="H8543" s="5">
        <f>E8543+F8543+G8543</f>
        <v>4851.8663124323957</v>
      </c>
      <c r="I8543" s="5">
        <f>MIN(H8543,FARMER_HRS)</f>
        <v>720</v>
      </c>
      <c r="J8543" s="5">
        <f>MAX(0,H8543-FARMER_HRS)</f>
        <v>4131.8663124323957</v>
      </c>
      <c r="K8543" s="2">
        <f>I8543*FARMER_RATE+J8543*TEMP_WORKER_RATE</f>
        <v>96733.790146395753</v>
      </c>
      <c r="L8543" s="2">
        <f>A8543*PRICE_TOM+B8543*PRICE_CAR+C8543*PRICE_MES</f>
        <v>156388</v>
      </c>
      <c r="M8543" s="2">
        <f>A8543*FERT_BED_TOM+B8543*FERT_BED_CAR+C8543*FERT_BED_MES</f>
        <v>24640</v>
      </c>
      <c r="N8543" s="6">
        <f>IF(AND(D8543&lt;=TOTAL_BEDS,J8543&lt;=TEMP_WORKER_MAX*TEMP_WORKER_HRS),1,0)</f>
        <v>1</v>
      </c>
      <c r="O8543" s="2">
        <f>L8543-M8543-K8543-FIXED_COSTS</f>
        <v>15014.209853604247</v>
      </c>
      <c r="P8543" s="2">
        <f>IF(N8543=1,O8543,"")</f>
        <v>15014.209853604247</v>
      </c>
    </row>
    <row r="8544">
      <c r="A8544" s="6">
        <v>13</v>
      </c>
      <c r="B8544" s="6">
        <v>2</v>
      </c>
      <c r="C8544" s="6">
        <v>15</v>
      </c>
      <c r="D8544" s="6">
        <f>A8544+B8544+C8544</f>
        <v>30</v>
      </c>
      <c r="E8544" s="5">
        <f>IF(A8544=0,0,A8544*LABOR_HRS_WK_TOM*SEASON_WEEKS*(1+DIM_PCT_TOM)^A8544)</f>
        <v>4039.1573208399313</v>
      </c>
      <c r="F8544" s="5">
        <f>IF(B8544=0,0,B8544*LABOR_HRS_WK_CAR*SEASON_WEEKS*(1+DIM_PCT_CAR)^B8544)</f>
        <v>63.037499999999994</v>
      </c>
      <c r="G8544" s="5">
        <f>IF(C8544=0,0,C8544*LABOR_HRS_WK_MES*SEASON_WEEKS*(1+DIM_PCT_MES)^C8544)</f>
        <v>813.25969846861074</v>
      </c>
      <c r="H8544" s="5">
        <f>E8544+F8544+G8544</f>
        <v>4915.4545193085423</v>
      </c>
      <c r="I8544" s="5">
        <f>MIN(H8544,FARMER_HRS)</f>
        <v>720</v>
      </c>
      <c r="J8544" s="5">
        <f>MAX(0,H8544-FARMER_HRS)</f>
        <v>4195.4545193085423</v>
      </c>
      <c r="K8544" s="2">
        <f>I8544*FARMER_RATE+J8544*TEMP_WORKER_RATE</f>
        <v>97837.752071328854</v>
      </c>
      <c r="L8544" s="2">
        <f>A8544*PRICE_TOM+B8544*PRICE_CAR+C8544*PRICE_MES</f>
        <v>159088</v>
      </c>
      <c r="M8544" s="2">
        <f>A8544*FERT_BED_TOM+B8544*FERT_BED_CAR+C8544*FERT_BED_MES</f>
        <v>25520</v>
      </c>
      <c r="N8544" s="6">
        <f>IF(AND(D8544&lt;=TOTAL_BEDS,J8544&lt;=TEMP_WORKER_MAX*TEMP_WORKER_HRS),1,0)</f>
        <v>1</v>
      </c>
      <c r="O8544" s="2">
        <f>L8544-M8544-K8544-FIXED_COSTS</f>
        <v>15730.247928671146</v>
      </c>
      <c r="P8544" s="2">
        <f>IF(N8544=1,O8544,"")</f>
        <v>15730.247928671146</v>
      </c>
    </row>
    <row r="8545">
      <c r="A8545" s="6">
        <v>13</v>
      </c>
      <c r="B8545" s="6">
        <v>2</v>
      </c>
      <c r="C8545" s="6">
        <v>16</v>
      </c>
      <c r="D8545" s="6">
        <f>A8545+B8545+C8545</f>
        <v>31</v>
      </c>
      <c r="E8545" s="5">
        <f>IF(A8545=0,0,A8545*LABOR_HRS_WK_TOM*SEASON_WEEKS*(1+DIM_PCT_TOM)^A8545)</f>
        <v>4039.1573208399313</v>
      </c>
      <c r="F8545" s="5">
        <f>IF(B8545=0,0,B8545*LABOR_HRS_WK_CAR*SEASON_WEEKS*(1+DIM_PCT_CAR)^B8545)</f>
        <v>63.037499999999994</v>
      </c>
      <c r="G8545" s="5">
        <f>IF(C8545=0,0,C8545*LABOR_HRS_WK_MES*SEASON_WEEKS*(1+DIM_PCT_MES)^C8545)</f>
        <v>878.32047434609967</v>
      </c>
      <c r="H8545" s="5">
        <f>E8545+F8545+G8545</f>
        <v>4980.5152951860309</v>
      </c>
      <c r="I8545" s="5">
        <f>MIN(H8545,FARMER_HRS)</f>
        <v>720</v>
      </c>
      <c r="J8545" s="5">
        <f>MAX(0,H8545-FARMER_HRS)</f>
        <v>4260.5152951860309</v>
      </c>
      <c r="K8545" s="2">
        <f>I8545*FARMER_RATE+J8545*TEMP_WORKER_RATE</f>
        <v>98967.279430313036</v>
      </c>
      <c r="L8545" s="2">
        <f>A8545*PRICE_TOM+B8545*PRICE_CAR+C8545*PRICE_MES</f>
        <v>161788</v>
      </c>
      <c r="M8545" s="2">
        <f>A8545*FERT_BED_TOM+B8545*FERT_BED_CAR+C8545*FERT_BED_MES</f>
        <v>26400</v>
      </c>
      <c r="N8545" s="6">
        <f>IF(AND(D8545&lt;=TOTAL_BEDS,J8545&lt;=TEMP_WORKER_MAX*TEMP_WORKER_HRS),1,0)</f>
        <v>1</v>
      </c>
      <c r="O8545" s="2">
        <f>L8545-M8545-K8545-FIXED_COSTS</f>
        <v>16420.720569686964</v>
      </c>
      <c r="P8545" s="2">
        <f>IF(N8545=1,O8545,"")</f>
        <v>16420.720569686964</v>
      </c>
    </row>
    <row r="8546">
      <c r="A8546" s="6">
        <v>13</v>
      </c>
      <c r="B8546" s="6">
        <v>2</v>
      </c>
      <c r="C8546" s="6">
        <v>17</v>
      </c>
      <c r="D8546" s="6">
        <f>A8546+B8546+C8546</f>
        <v>32</v>
      </c>
      <c r="E8546" s="5">
        <f>IF(A8546=0,0,A8546*LABOR_HRS_WK_TOM*SEASON_WEEKS*(1+DIM_PCT_TOM)^A8546)</f>
        <v>4039.1573208399313</v>
      </c>
      <c r="F8546" s="5">
        <f>IF(B8546=0,0,B8546*LABOR_HRS_WK_CAR*SEASON_WEEKS*(1+DIM_PCT_CAR)^B8546)</f>
        <v>63.037499999999994</v>
      </c>
      <c r="G8546" s="5">
        <f>IF(C8546=0,0,C8546*LABOR_HRS_WK_MES*SEASON_WEEKS*(1+DIM_PCT_MES)^C8546)</f>
        <v>944.88069779263992</v>
      </c>
      <c r="H8546" s="5">
        <f>E8546+F8546+G8546</f>
        <v>5047.0755186325714</v>
      </c>
      <c r="I8546" s="5">
        <f>MIN(H8546,FARMER_HRS)</f>
        <v>720</v>
      </c>
      <c r="J8546" s="5">
        <f>MAX(0,H8546-FARMER_HRS)</f>
        <v>4327.0755186325714</v>
      </c>
      <c r="K8546" s="2">
        <f>I8546*FARMER_RATE+J8546*TEMP_WORKER_RATE</f>
        <v>100122.83886514881</v>
      </c>
      <c r="L8546" s="2">
        <f>A8546*PRICE_TOM+B8546*PRICE_CAR+C8546*PRICE_MES</f>
        <v>164488</v>
      </c>
      <c r="M8546" s="2">
        <f>A8546*FERT_BED_TOM+B8546*FERT_BED_CAR+C8546*FERT_BED_MES</f>
        <v>27280</v>
      </c>
      <c r="N8546" s="6">
        <f>IF(AND(D8546&lt;=TOTAL_BEDS,J8546&lt;=TEMP_WORKER_MAX*TEMP_WORKER_HRS),1,0)</f>
        <v>1</v>
      </c>
      <c r="O8546" s="2">
        <f>L8546-M8546-K8546-FIXED_COSTS</f>
        <v>17085.161134851194</v>
      </c>
      <c r="P8546" s="2">
        <f>IF(N8546=1,O8546,"")</f>
        <v>17085.161134851194</v>
      </c>
    </row>
    <row r="8547">
      <c r="A8547" s="6">
        <v>13</v>
      </c>
      <c r="B8547" s="6">
        <v>2</v>
      </c>
      <c r="C8547" s="6">
        <v>18</v>
      </c>
      <c r="D8547" s="6">
        <f>A8547+B8547+C8547</f>
        <v>33</v>
      </c>
      <c r="E8547" s="5">
        <f>IF(A8547=0,0,A8547*LABOR_HRS_WK_TOM*SEASON_WEEKS*(1+DIM_PCT_TOM)^A8547)</f>
        <v>4039.1573208399313</v>
      </c>
      <c r="F8547" s="5">
        <f>IF(B8547=0,0,B8547*LABOR_HRS_WK_CAR*SEASON_WEEKS*(1+DIM_PCT_CAR)^B8547)</f>
        <v>63.037499999999994</v>
      </c>
      <c r="G8547" s="5">
        <f>IF(C8547=0,0,C8547*LABOR_HRS_WK_MES*SEASON_WEEKS*(1+DIM_PCT_MES)^C8547)</f>
        <v>1012.9676892512272</v>
      </c>
      <c r="H8547" s="5">
        <f>E8547+F8547+G8547</f>
        <v>5115.1625100911588</v>
      </c>
      <c r="I8547" s="5">
        <f>MIN(H8547,FARMER_HRS)</f>
        <v>720</v>
      </c>
      <c r="J8547" s="5">
        <f>MAX(0,H8547-FARMER_HRS)</f>
        <v>4395.1625100911588</v>
      </c>
      <c r="K8547" s="2">
        <f>I8547*FARMER_RATE+J8547*TEMP_WORKER_RATE</f>
        <v>101304.90468908261</v>
      </c>
      <c r="L8547" s="2">
        <f>A8547*PRICE_TOM+B8547*PRICE_CAR+C8547*PRICE_MES</f>
        <v>167188</v>
      </c>
      <c r="M8547" s="2">
        <f>A8547*FERT_BED_TOM+B8547*FERT_BED_CAR+C8547*FERT_BED_MES</f>
        <v>28160</v>
      </c>
      <c r="N8547" s="6">
        <f>IF(AND(D8547&lt;=TOTAL_BEDS,J8547&lt;=TEMP_WORKER_MAX*TEMP_WORKER_HRS),1,0)</f>
        <v>1</v>
      </c>
      <c r="O8547" s="2">
        <f>L8547-M8547-K8547-FIXED_COSTS</f>
        <v>17723.095310917386</v>
      </c>
      <c r="P8547" s="2">
        <f>IF(N8547=1,O8547,"")</f>
        <v>17723.095310917386</v>
      </c>
    </row>
    <row r="8548">
      <c r="A8548" s="6">
        <v>13</v>
      </c>
      <c r="B8548" s="6">
        <v>2</v>
      </c>
      <c r="C8548" s="6">
        <v>19</v>
      </c>
      <c r="D8548" s="6">
        <f>A8548+B8548+C8548</f>
        <v>34</v>
      </c>
      <c r="E8548" s="5">
        <f>IF(A8548=0,0,A8548*LABOR_HRS_WK_TOM*SEASON_WEEKS*(1+DIM_PCT_TOM)^A8548)</f>
        <v>4039.1573208399313</v>
      </c>
      <c r="F8548" s="5">
        <f>IF(B8548=0,0,B8548*LABOR_HRS_WK_CAR*SEASON_WEEKS*(1+DIM_PCT_CAR)^B8548)</f>
        <v>63.037499999999994</v>
      </c>
      <c r="G8548" s="5">
        <f>IF(C8548=0,0,C8548*LABOR_HRS_WK_MES*SEASON_WEEKS*(1+DIM_PCT_MES)^C8548)</f>
        <v>1082.6092178872491</v>
      </c>
      <c r="H8548" s="5">
        <f>E8548+F8548+G8548</f>
        <v>5184.8040387271813</v>
      </c>
      <c r="I8548" s="5">
        <f>MIN(H8548,FARMER_HRS)</f>
        <v>720</v>
      </c>
      <c r="J8548" s="5">
        <f>MAX(0,H8548-FARMER_HRS)</f>
        <v>4464.8040387271813</v>
      </c>
      <c r="K8548" s="2">
        <f>I8548*FARMER_RATE+J8548*TEMP_WORKER_RATE</f>
        <v>102513.95900568023</v>
      </c>
      <c r="L8548" s="2">
        <f>A8548*PRICE_TOM+B8548*PRICE_CAR+C8548*PRICE_MES</f>
        <v>169888</v>
      </c>
      <c r="M8548" s="2">
        <f>A8548*FERT_BED_TOM+B8548*FERT_BED_CAR+C8548*FERT_BED_MES</f>
        <v>29040</v>
      </c>
      <c r="N8548" s="6">
        <f>IF(AND(D8548&lt;=TOTAL_BEDS,J8548&lt;=TEMP_WORKER_MAX*TEMP_WORKER_HRS),1,0)</f>
        <v>1</v>
      </c>
      <c r="O8548" s="2">
        <f>L8548-M8548-K8548-FIXED_COSTS</f>
        <v>18334.040994319774</v>
      </c>
      <c r="P8548" s="2">
        <f>IF(N8548=1,O8548,"")</f>
        <v>18334.040994319774</v>
      </c>
    </row>
    <row r="8549">
      <c r="A8549" s="6">
        <v>13</v>
      </c>
      <c r="B8549" s="6">
        <v>2</v>
      </c>
      <c r="C8549" s="6">
        <v>20</v>
      </c>
      <c r="D8549" s="6">
        <f>A8549+B8549+C8549</f>
        <v>35</v>
      </c>
      <c r="E8549" s="5">
        <f>IF(A8549=0,0,A8549*LABOR_HRS_WK_TOM*SEASON_WEEKS*(1+DIM_PCT_TOM)^A8549)</f>
        <v>4039.1573208399313</v>
      </c>
      <c r="F8549" s="5">
        <f>IF(B8549=0,0,B8549*LABOR_HRS_WK_CAR*SEASON_WEEKS*(1+DIM_PCT_CAR)^B8549)</f>
        <v>63.037499999999994</v>
      </c>
      <c r="G8549" s="5">
        <f>IF(C8549=0,0,C8549*LABOR_HRS_WK_MES*SEASON_WEEKS*(1+DIM_PCT_MES)^C8549)</f>
        <v>1153.8335085377259</v>
      </c>
      <c r="H8549" s="5">
        <f>E8549+F8549+G8549</f>
        <v>5256.0283293776574</v>
      </c>
      <c r="I8549" s="5">
        <f>MIN(H8549,FARMER_HRS)</f>
        <v>720</v>
      </c>
      <c r="J8549" s="5">
        <f>MAX(0,H8549-FARMER_HRS)</f>
        <v>4536.0283293776574</v>
      </c>
      <c r="K8549" s="2">
        <f>I8549*FARMER_RATE+J8549*TEMP_WORKER_RATE</f>
        <v>103750.49182947322</v>
      </c>
      <c r="L8549" s="2">
        <f>A8549*PRICE_TOM+B8549*PRICE_CAR+C8549*PRICE_MES</f>
        <v>172588</v>
      </c>
      <c r="M8549" s="2">
        <f>A8549*FERT_BED_TOM+B8549*FERT_BED_CAR+C8549*FERT_BED_MES</f>
        <v>29920</v>
      </c>
      <c r="N8549" s="6">
        <f>IF(AND(D8549&lt;=TOTAL_BEDS,J8549&lt;=TEMP_WORKER_MAX*TEMP_WORKER_HRS),1,0)</f>
        <v>1</v>
      </c>
      <c r="O8549" s="2">
        <f>L8549-M8549-K8549-FIXED_COSTS</f>
        <v>18917.50817052678</v>
      </c>
      <c r="P8549" s="2">
        <f>IF(N8549=1,O8549,"")</f>
        <v>18917.50817052678</v>
      </c>
    </row>
    <row r="8550">
      <c r="A8550" s="6">
        <v>13</v>
      </c>
      <c r="B8550" s="6">
        <v>2</v>
      </c>
      <c r="C8550" s="6">
        <v>21</v>
      </c>
      <c r="D8550" s="6">
        <f>A8550+B8550+C8550</f>
        <v>36</v>
      </c>
      <c r="E8550" s="5">
        <f>IF(A8550=0,0,A8550*LABOR_HRS_WK_TOM*SEASON_WEEKS*(1+DIM_PCT_TOM)^A8550)</f>
        <v>4039.1573208399313</v>
      </c>
      <c r="F8550" s="5">
        <f>IF(B8550=0,0,B8550*LABOR_HRS_WK_CAR*SEASON_WEEKS*(1+DIM_PCT_CAR)^B8550)</f>
        <v>63.037499999999994</v>
      </c>
      <c r="G8550" s="5">
        <f>IF(C8550=0,0,C8550*LABOR_HRS_WK_MES*SEASON_WEEKS*(1+DIM_PCT_MES)^C8550)</f>
        <v>1226.6692487641699</v>
      </c>
      <c r="H8550" s="5">
        <f>E8550+F8550+G8550</f>
        <v>5328.864069604102</v>
      </c>
      <c r="I8550" s="5">
        <f>MIN(H8550,FARMER_HRS)</f>
        <v>720</v>
      </c>
      <c r="J8550" s="5">
        <f>MAX(0,H8550-FARMER_HRS)</f>
        <v>4608.864069604102</v>
      </c>
      <c r="K8550" s="2">
        <f>I8550*FARMER_RATE+J8550*TEMP_WORKER_RATE</f>
        <v>105015.00120840454</v>
      </c>
      <c r="L8550" s="2">
        <f>A8550*PRICE_TOM+B8550*PRICE_CAR+C8550*PRICE_MES</f>
        <v>175288</v>
      </c>
      <c r="M8550" s="2">
        <f>A8550*FERT_BED_TOM+B8550*FERT_BED_CAR+C8550*FERT_BED_MES</f>
        <v>30800</v>
      </c>
      <c r="N8550" s="6">
        <f>IF(AND(D8550&lt;=TOTAL_BEDS,J8550&lt;=TEMP_WORKER_MAX*TEMP_WORKER_HRS),1,0)</f>
        <v>1</v>
      </c>
      <c r="O8550" s="2">
        <f>L8550-M8550-K8550-FIXED_COSTS</f>
        <v>19472.998791595455</v>
      </c>
      <c r="P8550" s="2">
        <f>IF(N8550=1,O8550,"")</f>
        <v>19472.998791595455</v>
      </c>
    </row>
    <row r="8551">
      <c r="A8551" s="6">
        <v>13</v>
      </c>
      <c r="B8551" s="6">
        <v>2</v>
      </c>
      <c r="C8551" s="6">
        <v>22</v>
      </c>
      <c r="D8551" s="6">
        <f>A8551+B8551+C8551</f>
        <v>37</v>
      </c>
      <c r="E8551" s="5">
        <f>IF(A8551=0,0,A8551*LABOR_HRS_WK_TOM*SEASON_WEEKS*(1+DIM_PCT_TOM)^A8551)</f>
        <v>4039.1573208399313</v>
      </c>
      <c r="F8551" s="5">
        <f>IF(B8551=0,0,B8551*LABOR_HRS_WK_CAR*SEASON_WEEKS*(1+DIM_PCT_CAR)^B8551)</f>
        <v>63.037499999999994</v>
      </c>
      <c r="G8551" s="5">
        <f>IF(C8551=0,0,C8551*LABOR_HRS_WK_MES*SEASON_WEEKS*(1+DIM_PCT_MES)^C8551)</f>
        <v>1301.1455960105659</v>
      </c>
      <c r="H8551" s="5">
        <f>E8551+F8551+G8551</f>
        <v>5403.3404168504976</v>
      </c>
      <c r="I8551" s="5">
        <f>MIN(H8551,FARMER_HRS)</f>
        <v>720</v>
      </c>
      <c r="J8551" s="5">
        <f>MAX(0,H8551-FARMER_HRS)</f>
        <v>4683.3404168504976</v>
      </c>
      <c r="K8551" s="2">
        <f>I8551*FARMER_RATE+J8551*TEMP_WORKER_RATE</f>
        <v>106307.99334809891</v>
      </c>
      <c r="L8551" s="2">
        <f>A8551*PRICE_TOM+B8551*PRICE_CAR+C8551*PRICE_MES</f>
        <v>177988</v>
      </c>
      <c r="M8551" s="2">
        <f>A8551*FERT_BED_TOM+B8551*FERT_BED_CAR+C8551*FERT_BED_MES</f>
        <v>31680</v>
      </c>
      <c r="N8551" s="6">
        <f>IF(AND(D8551&lt;=TOTAL_BEDS,J8551&lt;=TEMP_WORKER_MAX*TEMP_WORKER_HRS),1,0)</f>
        <v>1</v>
      </c>
      <c r="O8551" s="2">
        <f>L8551-M8551-K8551-FIXED_COSTS</f>
        <v>20000.006651901087</v>
      </c>
      <c r="P8551" s="2">
        <f>IF(N8551=1,O8551,"")</f>
        <v>20000.006651901087</v>
      </c>
    </row>
    <row r="8552">
      <c r="A8552" s="6">
        <v>13</v>
      </c>
      <c r="B8552" s="6">
        <v>2</v>
      </c>
      <c r="C8552" s="6">
        <v>23</v>
      </c>
      <c r="D8552" s="6">
        <f>A8552+B8552+C8552</f>
        <v>38</v>
      </c>
      <c r="E8552" s="5">
        <f>IF(A8552=0,0,A8552*LABOR_HRS_WK_TOM*SEASON_WEEKS*(1+DIM_PCT_TOM)^A8552)</f>
        <v>4039.1573208399313</v>
      </c>
      <c r="F8552" s="5">
        <f>IF(B8552=0,0,B8552*LABOR_HRS_WK_CAR*SEASON_WEEKS*(1+DIM_PCT_CAR)^B8552)</f>
        <v>63.037499999999994</v>
      </c>
      <c r="G8552" s="5">
        <f>IF(C8552=0,0,C8552*LABOR_HRS_WK_MES*SEASON_WEEKS*(1+DIM_PCT_MES)^C8552)</f>
        <v>1377.2921848680023</v>
      </c>
      <c r="H8552" s="5">
        <f>E8552+F8552+G8552</f>
        <v>5479.4870057079343</v>
      </c>
      <c r="I8552" s="5">
        <f>MIN(H8552,FARMER_HRS)</f>
        <v>720</v>
      </c>
      <c r="J8552" s="5">
        <f>MAX(0,H8552-FARMER_HRS)</f>
        <v>4759.4870057079343</v>
      </c>
      <c r="K8552" s="2">
        <f>I8552*FARMER_RATE+J8552*TEMP_WORKER_RATE</f>
        <v>107629.98273798497</v>
      </c>
      <c r="L8552" s="2">
        <f>A8552*PRICE_TOM+B8552*PRICE_CAR+C8552*PRICE_MES</f>
        <v>180688</v>
      </c>
      <c r="M8552" s="2">
        <f>A8552*FERT_BED_TOM+B8552*FERT_BED_CAR+C8552*FERT_BED_MES</f>
        <v>32560</v>
      </c>
      <c r="N8552" s="6">
        <f>IF(AND(D8552&lt;=TOTAL_BEDS,J8552&lt;=TEMP_WORKER_MAX*TEMP_WORKER_HRS),1,0)</f>
        <v>1</v>
      </c>
      <c r="O8552" s="2">
        <f>L8552-M8552-K8552-FIXED_COSTS</f>
        <v>20498.017262015026</v>
      </c>
      <c r="P8552" s="2">
        <f>IF(N8552=1,O8552,"")</f>
        <v>20498.017262015026</v>
      </c>
    </row>
    <row r="8553">
      <c r="A8553" s="6">
        <v>13</v>
      </c>
      <c r="B8553" s="6">
        <v>2</v>
      </c>
      <c r="C8553" s="6">
        <v>24</v>
      </c>
      <c r="D8553" s="6">
        <f>A8553+B8553+C8553</f>
        <v>39</v>
      </c>
      <c r="E8553" s="5">
        <f>IF(A8553=0,0,A8553*LABOR_HRS_WK_TOM*SEASON_WEEKS*(1+DIM_PCT_TOM)^A8553)</f>
        <v>4039.1573208399313</v>
      </c>
      <c r="F8553" s="5">
        <f>IF(B8553=0,0,B8553*LABOR_HRS_WK_CAR*SEASON_WEEKS*(1+DIM_PCT_CAR)^B8553)</f>
        <v>63.037499999999994</v>
      </c>
      <c r="G8553" s="5">
        <f>IF(C8553=0,0,C8553*LABOR_HRS_WK_MES*SEASON_WEEKS*(1+DIM_PCT_MES)^C8553)</f>
        <v>1455.139134447498</v>
      </c>
      <c r="H8553" s="5">
        <f>E8553+F8553+G8553</f>
        <v>5557.3339552874295</v>
      </c>
      <c r="I8553" s="5">
        <f>MIN(H8553,FARMER_HRS)</f>
        <v>720</v>
      </c>
      <c r="J8553" s="5">
        <f>MAX(0,H8553-FARMER_HRS)</f>
        <v>4837.3339552874295</v>
      </c>
      <c r="K8553" s="2">
        <f>I8553*FARMER_RATE+J8553*TEMP_WORKER_RATE</f>
        <v>108981.49227929565</v>
      </c>
      <c r="L8553" s="2">
        <f>A8553*PRICE_TOM+B8553*PRICE_CAR+C8553*PRICE_MES</f>
        <v>183388</v>
      </c>
      <c r="M8553" s="2">
        <f>A8553*FERT_BED_TOM+B8553*FERT_BED_CAR+C8553*FERT_BED_MES</f>
        <v>33440</v>
      </c>
      <c r="N8553" s="6">
        <f>IF(AND(D8553&lt;=TOTAL_BEDS,J8553&lt;=TEMP_WORKER_MAX*TEMP_WORKER_HRS),1,0)</f>
        <v>1</v>
      </c>
      <c r="O8553" s="2">
        <f>L8553-M8553-K8553-FIXED_COSTS</f>
        <v>20966.507720704351</v>
      </c>
      <c r="P8553" s="2">
        <f>IF(N8553=1,O8553,"")</f>
        <v>20966.507720704351</v>
      </c>
    </row>
    <row r="8554">
      <c r="A8554" s="6">
        <v>13</v>
      </c>
      <c r="B8554" s="6">
        <v>2</v>
      </c>
      <c r="C8554" s="6">
        <v>25</v>
      </c>
      <c r="D8554" s="6">
        <f>A8554+B8554+C8554</f>
        <v>40</v>
      </c>
      <c r="E8554" s="5">
        <f>IF(A8554=0,0,A8554*LABOR_HRS_WK_TOM*SEASON_WEEKS*(1+DIM_PCT_TOM)^A8554)</f>
        <v>4039.1573208399313</v>
      </c>
      <c r="F8554" s="5">
        <f>IF(B8554=0,0,B8554*LABOR_HRS_WK_CAR*SEASON_WEEKS*(1+DIM_PCT_CAR)^B8554)</f>
        <v>63.037499999999994</v>
      </c>
      <c r="G8554" s="5">
        <f>IF(C8554=0,0,C8554*LABOR_HRS_WK_MES*SEASON_WEEKS*(1+DIM_PCT_MES)^C8554)</f>
        <v>1534.7170558625955</v>
      </c>
      <c r="H8554" s="5">
        <f>E8554+F8554+G8554</f>
        <v>5636.9118767025275</v>
      </c>
      <c r="I8554" s="5">
        <f>MIN(H8554,FARMER_HRS)</f>
        <v>720</v>
      </c>
      <c r="J8554" s="5">
        <f>MAX(0,H8554-FARMER_HRS)</f>
        <v>4916.9118767025275</v>
      </c>
      <c r="K8554" s="2">
        <f>I8554*FARMER_RATE+J8554*TEMP_WORKER_RATE</f>
        <v>110363.05341497443</v>
      </c>
      <c r="L8554" s="2">
        <f>A8554*PRICE_TOM+B8554*PRICE_CAR+C8554*PRICE_MES</f>
        <v>186088</v>
      </c>
      <c r="M8554" s="2">
        <f>A8554*FERT_BED_TOM+B8554*FERT_BED_CAR+C8554*FERT_BED_MES</f>
        <v>34320</v>
      </c>
      <c r="N8554" s="6">
        <f>IF(AND(D8554&lt;=TOTAL_BEDS,J8554&lt;=TEMP_WORKER_MAX*TEMP_WORKER_HRS),1,0)</f>
        <v>1</v>
      </c>
      <c r="O8554" s="2">
        <f>L8554-M8554-K8554-FIXED_COSTS</f>
        <v>21404.946585025566</v>
      </c>
      <c r="P8554" s="2">
        <f>IF(N8554=1,O8554,"")</f>
        <v>21404.946585025566</v>
      </c>
    </row>
    <row r="8555">
      <c r="A8555" s="6">
        <v>13</v>
      </c>
      <c r="B8555" s="6">
        <v>2</v>
      </c>
      <c r="C8555" s="6">
        <v>26</v>
      </c>
      <c r="D8555" s="6">
        <f>A8555+B8555+C8555</f>
        <v>41</v>
      </c>
      <c r="E8555" s="5">
        <f>IF(A8555=0,0,A8555*LABOR_HRS_WK_TOM*SEASON_WEEKS*(1+DIM_PCT_TOM)^A8555)</f>
        <v>4039.1573208399313</v>
      </c>
      <c r="F8555" s="5">
        <f>IF(B8555=0,0,B8555*LABOR_HRS_WK_CAR*SEASON_WEEKS*(1+DIM_PCT_CAR)^B8555)</f>
        <v>63.037499999999994</v>
      </c>
      <c r="G8555" s="5">
        <f>IF(C8555=0,0,C8555*LABOR_HRS_WK_MES*SEASON_WEEKS*(1+DIM_PCT_MES)^C8555)</f>
        <v>1616.0570598233128</v>
      </c>
      <c r="H8555" s="5">
        <f>E8555+F8555+G8555</f>
        <v>5718.2518806632443</v>
      </c>
      <c r="I8555" s="5">
        <f>MIN(H8555,FARMER_HRS)</f>
        <v>720</v>
      </c>
      <c r="J8555" s="5">
        <f>MAX(0,H8555-FARMER_HRS)</f>
        <v>4998.2518806632443</v>
      </c>
      <c r="K8555" s="2">
        <f>I8555*FARMER_RATE+J8555*TEMP_WORKER_RATE</f>
        <v>111775.20626151466</v>
      </c>
      <c r="L8555" s="2">
        <f>A8555*PRICE_TOM+B8555*PRICE_CAR+C8555*PRICE_MES</f>
        <v>188788</v>
      </c>
      <c r="M8555" s="2">
        <f>A8555*FERT_BED_TOM+B8555*FERT_BED_CAR+C8555*FERT_BED_MES</f>
        <v>35200</v>
      </c>
      <c r="N8555" s="6">
        <f>IF(AND(D8555&lt;=TOTAL_BEDS,J8555&lt;=TEMP_WORKER_MAX*TEMP_WORKER_HRS),1,0)</f>
        <v>1</v>
      </c>
      <c r="O8555" s="2">
        <f>L8555-M8555-K8555-FIXED_COSTS</f>
        <v>21812.793738485343</v>
      </c>
      <c r="P8555" s="2">
        <f>IF(N8555=1,O8555,"")</f>
        <v>21812.793738485343</v>
      </c>
    </row>
    <row r="8556">
      <c r="A8556" s="6">
        <v>13</v>
      </c>
      <c r="B8556" s="6">
        <v>2</v>
      </c>
      <c r="C8556" s="6">
        <v>27</v>
      </c>
      <c r="D8556" s="6">
        <f>A8556+B8556+C8556</f>
        <v>42</v>
      </c>
      <c r="E8556" s="5">
        <f>IF(A8556=0,0,A8556*LABOR_HRS_WK_TOM*SEASON_WEEKS*(1+DIM_PCT_TOM)^A8556)</f>
        <v>4039.1573208399313</v>
      </c>
      <c r="F8556" s="5">
        <f>IF(B8556=0,0,B8556*LABOR_HRS_WK_CAR*SEASON_WEEKS*(1+DIM_PCT_CAR)^B8556)</f>
        <v>63.037499999999994</v>
      </c>
      <c r="G8556" s="5">
        <f>IF(C8556=0,0,C8556*LABOR_HRS_WK_MES*SEASON_WEEKS*(1+DIM_PCT_MES)^C8556)</f>
        <v>1699.19076434307</v>
      </c>
      <c r="H8556" s="5">
        <f>E8556+F8556+G8556</f>
        <v>5801.3855851830012</v>
      </c>
      <c r="I8556" s="5">
        <f>MIN(H8556,FARMER_HRS)</f>
        <v>720</v>
      </c>
      <c r="J8556" s="5">
        <f>MAX(0,H8556-FARMER_HRS)</f>
        <v>5081.3855851830012</v>
      </c>
      <c r="K8556" s="2">
        <f>I8556*FARMER_RATE+J8556*TEMP_WORKER_RATE</f>
        <v>113218.49974276044</v>
      </c>
      <c r="L8556" s="2">
        <f>A8556*PRICE_TOM+B8556*PRICE_CAR+C8556*PRICE_MES</f>
        <v>191488</v>
      </c>
      <c r="M8556" s="2">
        <f>A8556*FERT_BED_TOM+B8556*FERT_BED_CAR+C8556*FERT_BED_MES</f>
        <v>36080</v>
      </c>
      <c r="N8556" s="6">
        <f>IF(AND(D8556&lt;=TOTAL_BEDS,J8556&lt;=TEMP_WORKER_MAX*TEMP_WORKER_HRS),1,0)</f>
        <v>1</v>
      </c>
      <c r="O8556" s="2">
        <f>L8556-M8556-K8556-FIXED_COSTS</f>
        <v>22189.500257239561</v>
      </c>
      <c r="P8556" s="2">
        <f>IF(N8556=1,O8556,"")</f>
        <v>22189.500257239561</v>
      </c>
    </row>
    <row r="8557">
      <c r="A8557" s="6">
        <v>13</v>
      </c>
      <c r="B8557" s="6">
        <v>2</v>
      </c>
      <c r="C8557" s="6">
        <v>28</v>
      </c>
      <c r="D8557" s="6">
        <f>A8557+B8557+C8557</f>
        <v>43</v>
      </c>
      <c r="E8557" s="5">
        <f>IF(A8557=0,0,A8557*LABOR_HRS_WK_TOM*SEASON_WEEKS*(1+DIM_PCT_TOM)^A8557)</f>
        <v>4039.1573208399313</v>
      </c>
      <c r="F8557" s="5">
        <f>IF(B8557=0,0,B8557*LABOR_HRS_WK_CAR*SEASON_WEEKS*(1+DIM_PCT_CAR)^B8557)</f>
        <v>63.037499999999994</v>
      </c>
      <c r="G8557" s="5">
        <f>IF(C8557=0,0,C8557*LABOR_HRS_WK_MES*SEASON_WEEKS*(1+DIM_PCT_MES)^C8557)</f>
        <v>1784.1503025602233</v>
      </c>
      <c r="H8557" s="5">
        <f>E8557+F8557+G8557</f>
        <v>5886.345123400155</v>
      </c>
      <c r="I8557" s="5">
        <f>MIN(H8557,FARMER_HRS)</f>
        <v>720</v>
      </c>
      <c r="J8557" s="5">
        <f>MAX(0,H8557-FARMER_HRS)</f>
        <v>5166.345123400155</v>
      </c>
      <c r="K8557" s="2">
        <f>I8557*FARMER_RATE+J8557*TEMP_WORKER_RATE</f>
        <v>114693.49172569714</v>
      </c>
      <c r="L8557" s="2">
        <f>A8557*PRICE_TOM+B8557*PRICE_CAR+C8557*PRICE_MES</f>
        <v>194188</v>
      </c>
      <c r="M8557" s="2">
        <f>A8557*FERT_BED_TOM+B8557*FERT_BED_CAR+C8557*FERT_BED_MES</f>
        <v>36960</v>
      </c>
      <c r="N8557" s="6">
        <f>IF(AND(D8557&lt;=TOTAL_BEDS,J8557&lt;=TEMP_WORKER_MAX*TEMP_WORKER_HRS),1,0)</f>
        <v>1</v>
      </c>
      <c r="O8557" s="2">
        <f>L8557-M8557-K8557-FIXED_COSTS</f>
        <v>22534.508274302862</v>
      </c>
      <c r="P8557" s="2">
        <f>IF(N8557=1,O8557,"")</f>
        <v>22534.508274302862</v>
      </c>
    </row>
    <row r="8558">
      <c r="A8558" s="6">
        <v>13</v>
      </c>
      <c r="B8558" s="6">
        <v>2</v>
      </c>
      <c r="C8558" s="6">
        <v>29</v>
      </c>
      <c r="D8558" s="6">
        <f>A8558+B8558+C8558</f>
        <v>44</v>
      </c>
      <c r="E8558" s="5">
        <f>IF(A8558=0,0,A8558*LABOR_HRS_WK_TOM*SEASON_WEEKS*(1+DIM_PCT_TOM)^A8558)</f>
        <v>4039.1573208399313</v>
      </c>
      <c r="F8558" s="5">
        <f>IF(B8558=0,0,B8558*LABOR_HRS_WK_CAR*SEASON_WEEKS*(1+DIM_PCT_CAR)^B8558)</f>
        <v>63.037499999999994</v>
      </c>
      <c r="G8558" s="5">
        <f>IF(C8558=0,0,C8558*LABOR_HRS_WK_MES*SEASON_WEEKS*(1+DIM_PCT_MES)^C8558)</f>
        <v>1870.9683306758766</v>
      </c>
      <c r="H8558" s="5">
        <f>E8558+F8558+G8558</f>
        <v>5973.1631515158078</v>
      </c>
      <c r="I8558" s="5">
        <f>MIN(H8558,FARMER_HRS)</f>
        <v>720</v>
      </c>
      <c r="J8558" s="5">
        <f>MAX(0,H8558-FARMER_HRS)</f>
        <v>5253.1631515158078</v>
      </c>
      <c r="K8558" s="2">
        <f>I8558*FARMER_RATE+J8558*TEMP_WORKER_RATE</f>
        <v>116200.74915826054</v>
      </c>
      <c r="L8558" s="2">
        <f>A8558*PRICE_TOM+B8558*PRICE_CAR+C8558*PRICE_MES</f>
        <v>196888</v>
      </c>
      <c r="M8558" s="2">
        <f>A8558*FERT_BED_TOM+B8558*FERT_BED_CAR+C8558*FERT_BED_MES</f>
        <v>37840</v>
      </c>
      <c r="N8558" s="6">
        <f>IF(AND(D8558&lt;=TOTAL_BEDS,J8558&lt;=TEMP_WORKER_MAX*TEMP_WORKER_HRS),1,0)</f>
        <v>1</v>
      </c>
      <c r="O8558" s="2">
        <f>L8558-M8558-K8558-FIXED_COSTS</f>
        <v>22847.250841739457</v>
      </c>
      <c r="P8558" s="2">
        <f>IF(N8558=1,O8558,"")</f>
        <v>22847.250841739457</v>
      </c>
    </row>
    <row r="8559">
      <c r="A8559" s="6">
        <v>13</v>
      </c>
      <c r="B8559" s="6">
        <v>2</v>
      </c>
      <c r="C8559" s="6">
        <v>30</v>
      </c>
      <c r="D8559" s="6">
        <f>A8559+B8559+C8559</f>
        <v>45</v>
      </c>
      <c r="E8559" s="5">
        <f>IF(A8559=0,0,A8559*LABOR_HRS_WK_TOM*SEASON_WEEKS*(1+DIM_PCT_TOM)^A8559)</f>
        <v>4039.1573208399313</v>
      </c>
      <c r="F8559" s="5">
        <f>IF(B8559=0,0,B8559*LABOR_HRS_WK_CAR*SEASON_WEEKS*(1+DIM_PCT_CAR)^B8559)</f>
        <v>63.037499999999994</v>
      </c>
      <c r="G8559" s="5">
        <f>IF(C8559=0,0,C8559*LABOR_HRS_WK_MES*SEASON_WEEKS*(1+DIM_PCT_MES)^C8559)</f>
        <v>1959.6780360096466</v>
      </c>
      <c r="H8559" s="5">
        <f>E8559+F8559+G8559</f>
        <v>6061.8728568495781</v>
      </c>
      <c r="I8559" s="5">
        <f>MIN(H8559,FARMER_HRS)</f>
        <v>720</v>
      </c>
      <c r="J8559" s="5">
        <f>MAX(0,H8559-FARMER_HRS)</f>
        <v>5341.8728568495781</v>
      </c>
      <c r="K8559" s="2">
        <f>I8559*FARMER_RATE+J8559*TEMP_WORKER_RATE</f>
        <v>117740.84820919407</v>
      </c>
      <c r="L8559" s="2">
        <f>A8559*PRICE_TOM+B8559*PRICE_CAR+C8559*PRICE_MES</f>
        <v>199588</v>
      </c>
      <c r="M8559" s="2">
        <f>A8559*FERT_BED_TOM+B8559*FERT_BED_CAR+C8559*FERT_BED_MES</f>
        <v>38720</v>
      </c>
      <c r="N8559" s="6">
        <f>IF(AND(D8559&lt;=TOTAL_BEDS,J8559&lt;=TEMP_WORKER_MAX*TEMP_WORKER_HRS),1,0)</f>
        <v>1</v>
      </c>
      <c r="O8559" s="2">
        <f>L8559-M8559-K8559-FIXED_COSTS</f>
        <v>23127.151790805932</v>
      </c>
      <c r="P8559" s="2">
        <f>IF(N8559=1,O8559,"")</f>
        <v>23127.151790805932</v>
      </c>
    </row>
    <row r="8560">
      <c r="A8560" s="6">
        <v>13</v>
      </c>
      <c r="B8560" s="6">
        <v>3</v>
      </c>
      <c r="C8560" s="6">
        <v>0</v>
      </c>
      <c r="D8560" s="6">
        <f>A8560+B8560+C8560</f>
        <v>16</v>
      </c>
      <c r="E8560" s="5">
        <f>IF(A8560=0,0,A8560*LABOR_HRS_WK_TOM*SEASON_WEEKS*(1+DIM_PCT_TOM)^A8560)</f>
        <v>4039.1573208399313</v>
      </c>
      <c r="F8560" s="5">
        <f>IF(B8560=0,0,B8560*LABOR_HRS_WK_CAR*SEASON_WEEKS*(1+DIM_PCT_CAR)^B8560)</f>
        <v>96.920156249999962</v>
      </c>
      <c r="G8560" s="5">
        <f>IF(C8560=0,0,C8560*LABOR_HRS_WK_MES*SEASON_WEEKS*(1+DIM_PCT_MES)^C8560)</f>
        <v>0</v>
      </c>
      <c r="H8560" s="5">
        <f>E8560+F8560+G8560</f>
        <v>4136.0774770899316</v>
      </c>
      <c r="I8560" s="5">
        <f>MIN(H8560,FARMER_HRS)</f>
        <v>720</v>
      </c>
      <c r="J8560" s="5">
        <f>MAX(0,H8560-FARMER_HRS)</f>
        <v>3416.0774770899316</v>
      </c>
      <c r="K8560" s="2">
        <f>I8560*FARMER_RATE+J8560*TEMP_WORKER_RATE</f>
        <v>84306.900643922418</v>
      </c>
      <c r="L8560" s="2">
        <f>A8560*PRICE_TOM+B8560*PRICE_CAR+C8560*PRICE_MES</f>
        <v>120682</v>
      </c>
      <c r="M8560" s="2">
        <f>A8560*FERT_BED_TOM+B8560*FERT_BED_CAR+C8560*FERT_BED_MES</f>
        <v>12760</v>
      </c>
      <c r="N8560" s="6">
        <f>IF(AND(D8560&lt;=TOTAL_BEDS,J8560&lt;=TEMP_WORKER_MAX*TEMP_WORKER_HRS),1,0)</f>
        <v>1</v>
      </c>
      <c r="O8560" s="2">
        <f>L8560-M8560-K8560-FIXED_COSTS</f>
        <v>3615.0993560775823</v>
      </c>
      <c r="P8560" s="2">
        <f>IF(N8560=1,O8560,"")</f>
        <v>3615.0993560775823</v>
      </c>
    </row>
    <row r="8561">
      <c r="A8561" s="6">
        <v>13</v>
      </c>
      <c r="B8561" s="6">
        <v>3</v>
      </c>
      <c r="C8561" s="6">
        <v>1</v>
      </c>
      <c r="D8561" s="6">
        <f>A8561+B8561+C8561</f>
        <v>17</v>
      </c>
      <c r="E8561" s="5">
        <f>IF(A8561=0,0,A8561*LABOR_HRS_WK_TOM*SEASON_WEEKS*(1+DIM_PCT_TOM)^A8561)</f>
        <v>4039.1573208399313</v>
      </c>
      <c r="F8561" s="5">
        <f>IF(B8561=0,0,B8561*LABOR_HRS_WK_CAR*SEASON_WEEKS*(1+DIM_PCT_CAR)^B8561)</f>
        <v>96.920156249999962</v>
      </c>
      <c r="G8561" s="5">
        <f>IF(C8561=0,0,C8561*LABOR_HRS_WK_MES*SEASON_WEEKS*(1+DIM_PCT_MES)^C8561)</f>
        <v>45.5625</v>
      </c>
      <c r="H8561" s="5">
        <f>E8561+F8561+G8561</f>
        <v>4181.6399770899316</v>
      </c>
      <c r="I8561" s="5">
        <f>MIN(H8561,FARMER_HRS)</f>
        <v>720</v>
      </c>
      <c r="J8561" s="5">
        <f>MAX(0,H8561-FARMER_HRS)</f>
        <v>3461.6399770899316</v>
      </c>
      <c r="K8561" s="2">
        <f>I8561*FARMER_RATE+J8561*TEMP_WORKER_RATE</f>
        <v>85097.916268922418</v>
      </c>
      <c r="L8561" s="2">
        <f>A8561*PRICE_TOM+B8561*PRICE_CAR+C8561*PRICE_MES</f>
        <v>123382</v>
      </c>
      <c r="M8561" s="2">
        <f>A8561*FERT_BED_TOM+B8561*FERT_BED_CAR+C8561*FERT_BED_MES</f>
        <v>13640</v>
      </c>
      <c r="N8561" s="6">
        <f>IF(AND(D8561&lt;=TOTAL_BEDS,J8561&lt;=TEMP_WORKER_MAX*TEMP_WORKER_HRS),1,0)</f>
        <v>1</v>
      </c>
      <c r="O8561" s="2">
        <f>L8561-M8561-K8561-FIXED_COSTS</f>
        <v>4644.0837310775823</v>
      </c>
      <c r="P8561" s="2">
        <f>IF(N8561=1,O8561,"")</f>
        <v>4644.0837310775823</v>
      </c>
    </row>
    <row r="8562">
      <c r="A8562" s="6">
        <v>13</v>
      </c>
      <c r="B8562" s="6">
        <v>3</v>
      </c>
      <c r="C8562" s="6">
        <v>2</v>
      </c>
      <c r="D8562" s="6">
        <f>A8562+B8562+C8562</f>
        <v>18</v>
      </c>
      <c r="E8562" s="5">
        <f>IF(A8562=0,0,A8562*LABOR_HRS_WK_TOM*SEASON_WEEKS*(1+DIM_PCT_TOM)^A8562)</f>
        <v>4039.1573208399313</v>
      </c>
      <c r="F8562" s="5">
        <f>IF(B8562=0,0,B8562*LABOR_HRS_WK_CAR*SEASON_WEEKS*(1+DIM_PCT_CAR)^B8562)</f>
        <v>96.920156249999962</v>
      </c>
      <c r="G8562" s="5">
        <f>IF(C8562=0,0,C8562*LABOR_HRS_WK_MES*SEASON_WEEKS*(1+DIM_PCT_MES)^C8562)</f>
        <v>92.2640625</v>
      </c>
      <c r="H8562" s="5">
        <f>E8562+F8562+G8562</f>
        <v>4228.3415395899319</v>
      </c>
      <c r="I8562" s="5">
        <f>MIN(H8562,FARMER_HRS)</f>
        <v>720</v>
      </c>
      <c r="J8562" s="5">
        <f>MAX(0,H8562-FARMER_HRS)</f>
        <v>3508.3415395899319</v>
      </c>
      <c r="K8562" s="2">
        <f>I8562*FARMER_RATE+J8562*TEMP_WORKER_RATE</f>
        <v>85908.707284547418</v>
      </c>
      <c r="L8562" s="2">
        <f>A8562*PRICE_TOM+B8562*PRICE_CAR+C8562*PRICE_MES</f>
        <v>126082</v>
      </c>
      <c r="M8562" s="2">
        <f>A8562*FERT_BED_TOM+B8562*FERT_BED_CAR+C8562*FERT_BED_MES</f>
        <v>14520</v>
      </c>
      <c r="N8562" s="6">
        <f>IF(AND(D8562&lt;=TOTAL_BEDS,J8562&lt;=TEMP_WORKER_MAX*TEMP_WORKER_HRS),1,0)</f>
        <v>1</v>
      </c>
      <c r="O8562" s="2">
        <f>L8562-M8562-K8562-FIXED_COSTS</f>
        <v>5653.2927154525823</v>
      </c>
      <c r="P8562" s="2">
        <f>IF(N8562=1,O8562,"")</f>
        <v>5653.2927154525823</v>
      </c>
    </row>
    <row r="8563">
      <c r="A8563" s="6">
        <v>13</v>
      </c>
      <c r="B8563" s="6">
        <v>3</v>
      </c>
      <c r="C8563" s="6">
        <v>3</v>
      </c>
      <c r="D8563" s="6">
        <f>A8563+B8563+C8563</f>
        <v>19</v>
      </c>
      <c r="E8563" s="5">
        <f>IF(A8563=0,0,A8563*LABOR_HRS_WK_TOM*SEASON_WEEKS*(1+DIM_PCT_TOM)^A8563)</f>
        <v>4039.1573208399313</v>
      </c>
      <c r="F8563" s="5">
        <f>IF(B8563=0,0,B8563*LABOR_HRS_WK_CAR*SEASON_WEEKS*(1+DIM_PCT_CAR)^B8563)</f>
        <v>96.920156249999962</v>
      </c>
      <c r="G8563" s="5">
        <f>IF(C8563=0,0,C8563*LABOR_HRS_WK_MES*SEASON_WEEKS*(1+DIM_PCT_MES)^C8563)</f>
        <v>140.12604492187498</v>
      </c>
      <c r="H8563" s="5">
        <f>E8563+F8563+G8563</f>
        <v>4276.2035220118069</v>
      </c>
      <c r="I8563" s="5">
        <f>MIN(H8563,FARMER_HRS)</f>
        <v>720</v>
      </c>
      <c r="J8563" s="5">
        <f>MAX(0,H8563-FARMER_HRS)</f>
        <v>3556.2035220118069</v>
      </c>
      <c r="K8563" s="2">
        <f>I8563*FARMER_RATE+J8563*TEMP_WORKER_RATE</f>
        <v>86739.644479371636</v>
      </c>
      <c r="L8563" s="2">
        <f>A8563*PRICE_TOM+B8563*PRICE_CAR+C8563*PRICE_MES</f>
        <v>128782</v>
      </c>
      <c r="M8563" s="2">
        <f>A8563*FERT_BED_TOM+B8563*FERT_BED_CAR+C8563*FERT_BED_MES</f>
        <v>15400</v>
      </c>
      <c r="N8563" s="6">
        <f>IF(AND(D8563&lt;=TOTAL_BEDS,J8563&lt;=TEMP_WORKER_MAX*TEMP_WORKER_HRS),1,0)</f>
        <v>1</v>
      </c>
      <c r="O8563" s="2">
        <f>L8563-M8563-K8563-FIXED_COSTS</f>
        <v>6642.3555206283636</v>
      </c>
      <c r="P8563" s="2">
        <f>IF(N8563=1,O8563,"")</f>
        <v>6642.3555206283636</v>
      </c>
    </row>
    <row r="8564">
      <c r="A8564" s="6">
        <v>13</v>
      </c>
      <c r="B8564" s="6">
        <v>3</v>
      </c>
      <c r="C8564" s="6">
        <v>4</v>
      </c>
      <c r="D8564" s="6">
        <f>A8564+B8564+C8564</f>
        <v>20</v>
      </c>
      <c r="E8564" s="5">
        <f>IF(A8564=0,0,A8564*LABOR_HRS_WK_TOM*SEASON_WEEKS*(1+DIM_PCT_TOM)^A8564)</f>
        <v>4039.1573208399313</v>
      </c>
      <c r="F8564" s="5">
        <f>IF(B8564=0,0,B8564*LABOR_HRS_WK_CAR*SEASON_WEEKS*(1+DIM_PCT_CAR)^B8564)</f>
        <v>96.920156249999962</v>
      </c>
      <c r="G8564" s="5">
        <f>IF(C8564=0,0,C8564*LABOR_HRS_WK_MES*SEASON_WEEKS*(1+DIM_PCT_MES)^C8564)</f>
        <v>189.17016064453119</v>
      </c>
      <c r="H8564" s="5">
        <f>E8564+F8564+G8564</f>
        <v>4325.2476377344628</v>
      </c>
      <c r="I8564" s="5">
        <f>MIN(H8564,FARMER_HRS)</f>
        <v>720</v>
      </c>
      <c r="J8564" s="5">
        <f>MAX(0,H8564-FARMER_HRS)</f>
        <v>3605.2476377344628</v>
      </c>
      <c r="K8564" s="2">
        <f>I8564*FARMER_RATE+J8564*TEMP_WORKER_RATE</f>
        <v>87591.104821778863</v>
      </c>
      <c r="L8564" s="2">
        <f>A8564*PRICE_TOM+B8564*PRICE_CAR+C8564*PRICE_MES</f>
        <v>131482</v>
      </c>
      <c r="M8564" s="2">
        <f>A8564*FERT_BED_TOM+B8564*FERT_BED_CAR+C8564*FERT_BED_MES</f>
        <v>16280</v>
      </c>
      <c r="N8564" s="6">
        <f>IF(AND(D8564&lt;=TOTAL_BEDS,J8564&lt;=TEMP_WORKER_MAX*TEMP_WORKER_HRS),1,0)</f>
        <v>1</v>
      </c>
      <c r="O8564" s="2">
        <f>L8564-M8564-K8564-FIXED_COSTS</f>
        <v>7610.895178221137</v>
      </c>
      <c r="P8564" s="2">
        <f>IF(N8564=1,O8564,"")</f>
        <v>7610.895178221137</v>
      </c>
    </row>
    <row r="8565">
      <c r="A8565" s="6">
        <v>13</v>
      </c>
      <c r="B8565" s="6">
        <v>3</v>
      </c>
      <c r="C8565" s="6">
        <v>5</v>
      </c>
      <c r="D8565" s="6">
        <f>A8565+B8565+C8565</f>
        <v>21</v>
      </c>
      <c r="E8565" s="5">
        <f>IF(A8565=0,0,A8565*LABOR_HRS_WK_TOM*SEASON_WEEKS*(1+DIM_PCT_TOM)^A8565)</f>
        <v>4039.1573208399313</v>
      </c>
      <c r="F8565" s="5">
        <f>IF(B8565=0,0,B8565*LABOR_HRS_WK_CAR*SEASON_WEEKS*(1+DIM_PCT_CAR)^B8565)</f>
        <v>96.920156249999962</v>
      </c>
      <c r="G8565" s="5">
        <f>IF(C8565=0,0,C8565*LABOR_HRS_WK_MES*SEASON_WEEKS*(1+DIM_PCT_MES)^C8565)</f>
        <v>239.41848456573481</v>
      </c>
      <c r="H8565" s="5">
        <f>E8565+F8565+G8565</f>
        <v>4375.4959616556662</v>
      </c>
      <c r="I8565" s="5">
        <f>MIN(H8565,FARMER_HRS)</f>
        <v>720</v>
      </c>
      <c r="J8565" s="5">
        <f>MAX(0,H8565-FARMER_HRS)</f>
        <v>3655.4959616556662</v>
      </c>
      <c r="K8565" s="2">
        <f>I8565*FARMER_RATE+J8565*TEMP_WORKER_RATE</f>
        <v>88463.471556521981</v>
      </c>
      <c r="L8565" s="2">
        <f>A8565*PRICE_TOM+B8565*PRICE_CAR+C8565*PRICE_MES</f>
        <v>134182</v>
      </c>
      <c r="M8565" s="2">
        <f>A8565*FERT_BED_TOM+B8565*FERT_BED_CAR+C8565*FERT_BED_MES</f>
        <v>17160</v>
      </c>
      <c r="N8565" s="6">
        <f>IF(AND(D8565&lt;=TOTAL_BEDS,J8565&lt;=TEMP_WORKER_MAX*TEMP_WORKER_HRS),1,0)</f>
        <v>1</v>
      </c>
      <c r="O8565" s="2">
        <f>L8565-M8565-K8565-FIXED_COSTS</f>
        <v>8558.5284434780187</v>
      </c>
      <c r="P8565" s="2">
        <f>IF(N8565=1,O8565,"")</f>
        <v>8558.5284434780187</v>
      </c>
    </row>
    <row r="8566">
      <c r="A8566" s="6">
        <v>13</v>
      </c>
      <c r="B8566" s="6">
        <v>3</v>
      </c>
      <c r="C8566" s="6">
        <v>6</v>
      </c>
      <c r="D8566" s="6">
        <f>A8566+B8566+C8566</f>
        <v>22</v>
      </c>
      <c r="E8566" s="5">
        <f>IF(A8566=0,0,A8566*LABOR_HRS_WK_TOM*SEASON_WEEKS*(1+DIM_PCT_TOM)^A8566)</f>
        <v>4039.1573208399313</v>
      </c>
      <c r="F8566" s="5">
        <f>IF(B8566=0,0,B8566*LABOR_HRS_WK_CAR*SEASON_WEEKS*(1+DIM_PCT_CAR)^B8566)</f>
        <v>96.920156249999962</v>
      </c>
      <c r="G8566" s="5">
        <f>IF(C8566=0,0,C8566*LABOR_HRS_WK_MES*SEASON_WEEKS*(1+DIM_PCT_MES)^C8566)</f>
        <v>290.89345874736773</v>
      </c>
      <c r="H8566" s="5">
        <f>E8566+F8566+G8566</f>
        <v>4426.9709358372993</v>
      </c>
      <c r="I8566" s="5">
        <f>MIN(H8566,FARMER_HRS)</f>
        <v>720</v>
      </c>
      <c r="J8566" s="5">
        <f>MAX(0,H8566-FARMER_HRS)</f>
        <v>3706.9709358372993</v>
      </c>
      <c r="K8566" s="2">
        <f>I8566*FARMER_RATE+J8566*TEMP_WORKER_RATE</f>
        <v>89357.13430273089</v>
      </c>
      <c r="L8566" s="2">
        <f>A8566*PRICE_TOM+B8566*PRICE_CAR+C8566*PRICE_MES</f>
        <v>136882</v>
      </c>
      <c r="M8566" s="2">
        <f>A8566*FERT_BED_TOM+B8566*FERT_BED_CAR+C8566*FERT_BED_MES</f>
        <v>18040</v>
      </c>
      <c r="N8566" s="6">
        <f>IF(AND(D8566&lt;=TOTAL_BEDS,J8566&lt;=TEMP_WORKER_MAX*TEMP_WORKER_HRS),1,0)</f>
        <v>1</v>
      </c>
      <c r="O8566" s="2">
        <f>L8566-M8566-K8566-FIXED_COSTS</f>
        <v>9484.86569726911</v>
      </c>
      <c r="P8566" s="2">
        <f>IF(N8566=1,O8566,"")</f>
        <v>9484.86569726911</v>
      </c>
    </row>
    <row r="8567">
      <c r="A8567" s="6">
        <v>13</v>
      </c>
      <c r="B8567" s="6">
        <v>3</v>
      </c>
      <c r="C8567" s="6">
        <v>7</v>
      </c>
      <c r="D8567" s="6">
        <f>A8567+B8567+C8567</f>
        <v>23</v>
      </c>
      <c r="E8567" s="5">
        <f>IF(A8567=0,0,A8567*LABOR_HRS_WK_TOM*SEASON_WEEKS*(1+DIM_PCT_TOM)^A8567)</f>
        <v>4039.1573208399313</v>
      </c>
      <c r="F8567" s="5">
        <f>IF(B8567=0,0,B8567*LABOR_HRS_WK_CAR*SEASON_WEEKS*(1+DIM_PCT_CAR)^B8567)</f>
        <v>96.920156249999962</v>
      </c>
      <c r="G8567" s="5">
        <f>IF(C8567=0,0,C8567*LABOR_HRS_WK_MES*SEASON_WEEKS*(1+DIM_PCT_MES)^C8567)</f>
        <v>343.61789814532818</v>
      </c>
      <c r="H8567" s="5">
        <f>E8567+F8567+G8567</f>
        <v>4479.69537523526</v>
      </c>
      <c r="I8567" s="5">
        <f>MIN(H8567,FARMER_HRS)</f>
        <v>720</v>
      </c>
      <c r="J8567" s="5">
        <f>MAX(0,H8567-FARMER_HRS)</f>
        <v>3759.69537523526</v>
      </c>
      <c r="K8567" s="2">
        <f>I8567*FARMER_RATE+J8567*TEMP_WORKER_RATE</f>
        <v>90272.489153389935</v>
      </c>
      <c r="L8567" s="2">
        <f>A8567*PRICE_TOM+B8567*PRICE_CAR+C8567*PRICE_MES</f>
        <v>139582</v>
      </c>
      <c r="M8567" s="2">
        <f>A8567*FERT_BED_TOM+B8567*FERT_BED_CAR+C8567*FERT_BED_MES</f>
        <v>18920</v>
      </c>
      <c r="N8567" s="6">
        <f>IF(AND(D8567&lt;=TOTAL_BEDS,J8567&lt;=TEMP_WORKER_MAX*TEMP_WORKER_HRS),1,0)</f>
        <v>1</v>
      </c>
      <c r="O8567" s="2">
        <f>L8567-M8567-K8567-FIXED_COSTS</f>
        <v>10389.510846610065</v>
      </c>
      <c r="P8567" s="2">
        <f>IF(N8567=1,O8567,"")</f>
        <v>10389.510846610065</v>
      </c>
    </row>
    <row r="8568">
      <c r="A8568" s="6">
        <v>13</v>
      </c>
      <c r="B8568" s="6">
        <v>3</v>
      </c>
      <c r="C8568" s="6">
        <v>8</v>
      </c>
      <c r="D8568" s="6">
        <f>A8568+B8568+C8568</f>
        <v>24</v>
      </c>
      <c r="E8568" s="5">
        <f>IF(A8568=0,0,A8568*LABOR_HRS_WK_TOM*SEASON_WEEKS*(1+DIM_PCT_TOM)^A8568)</f>
        <v>4039.1573208399313</v>
      </c>
      <c r="F8568" s="5">
        <f>IF(B8568=0,0,B8568*LABOR_HRS_WK_CAR*SEASON_WEEKS*(1+DIM_PCT_CAR)^B8568)</f>
        <v>96.920156249999962</v>
      </c>
      <c r="G8568" s="5">
        <f>IF(C8568=0,0,C8568*LABOR_HRS_WK_MES*SEASON_WEEKS*(1+DIM_PCT_MES)^C8568)</f>
        <v>397.61499642530833</v>
      </c>
      <c r="H8568" s="5">
        <f>E8568+F8568+G8568</f>
        <v>4533.69247351524</v>
      </c>
      <c r="I8568" s="5">
        <f>MIN(H8568,FARMER_HRS)</f>
        <v>720</v>
      </c>
      <c r="J8568" s="5">
        <f>MAX(0,H8568-FARMER_HRS)</f>
        <v>3813.6924735152397</v>
      </c>
      <c r="K8568" s="2">
        <f>I8568*FARMER_RATE+J8568*TEMP_WORKER_RATE</f>
        <v>91209.93877630624</v>
      </c>
      <c r="L8568" s="2">
        <f>A8568*PRICE_TOM+B8568*PRICE_CAR+C8568*PRICE_MES</f>
        <v>142282</v>
      </c>
      <c r="M8568" s="2">
        <f>A8568*FERT_BED_TOM+B8568*FERT_BED_CAR+C8568*FERT_BED_MES</f>
        <v>19800</v>
      </c>
      <c r="N8568" s="6">
        <f>IF(AND(D8568&lt;=TOTAL_BEDS,J8568&lt;=TEMP_WORKER_MAX*TEMP_WORKER_HRS),1,0)</f>
        <v>1</v>
      </c>
      <c r="O8568" s="2">
        <f>L8568-M8568-K8568-FIXED_COSTS</f>
        <v>11272.06122369376</v>
      </c>
      <c r="P8568" s="2">
        <f>IF(N8568=1,O8568,"")</f>
        <v>11272.06122369376</v>
      </c>
    </row>
    <row r="8569">
      <c r="A8569" s="6">
        <v>13</v>
      </c>
      <c r="B8569" s="6">
        <v>3</v>
      </c>
      <c r="C8569" s="6">
        <v>9</v>
      </c>
      <c r="D8569" s="6">
        <f>A8569+B8569+C8569</f>
        <v>25</v>
      </c>
      <c r="E8569" s="5">
        <f>IF(A8569=0,0,A8569*LABOR_HRS_WK_TOM*SEASON_WEEKS*(1+DIM_PCT_TOM)^A8569)</f>
        <v>4039.1573208399313</v>
      </c>
      <c r="F8569" s="5">
        <f>IF(B8569=0,0,B8569*LABOR_HRS_WK_CAR*SEASON_WEEKS*(1+DIM_PCT_CAR)^B8569)</f>
        <v>96.920156249999962</v>
      </c>
      <c r="G8569" s="5">
        <f>IF(C8569=0,0,C8569*LABOR_HRS_WK_MES*SEASON_WEEKS*(1+DIM_PCT_MES)^C8569)</f>
        <v>452.90833186570273</v>
      </c>
      <c r="H8569" s="5">
        <f>E8569+F8569+G8569</f>
        <v>4588.9858089556346</v>
      </c>
      <c r="I8569" s="5">
        <f>MIN(H8569,FARMER_HRS)</f>
        <v>720</v>
      </c>
      <c r="J8569" s="5">
        <f>MAX(0,H8569-FARMER_HRS)</f>
        <v>3868.9858089556346</v>
      </c>
      <c r="K8569" s="2">
        <f>I8569*FARMER_RATE+J8569*TEMP_WORKER_RATE</f>
        <v>92169.892516590873</v>
      </c>
      <c r="L8569" s="2">
        <f>A8569*PRICE_TOM+B8569*PRICE_CAR+C8569*PRICE_MES</f>
        <v>144982</v>
      </c>
      <c r="M8569" s="2">
        <f>A8569*FERT_BED_TOM+B8569*FERT_BED_CAR+C8569*FERT_BED_MES</f>
        <v>20680</v>
      </c>
      <c r="N8569" s="6">
        <f>IF(AND(D8569&lt;=TOTAL_BEDS,J8569&lt;=TEMP_WORKER_MAX*TEMP_WORKER_HRS),1,0)</f>
        <v>1</v>
      </c>
      <c r="O8569" s="2">
        <f>L8569-M8569-K8569-FIXED_COSTS</f>
        <v>12132.107483409127</v>
      </c>
      <c r="P8569" s="2">
        <f>IF(N8569=1,O8569,"")</f>
        <v>12132.107483409127</v>
      </c>
    </row>
    <row r="8570">
      <c r="A8570" s="6">
        <v>13</v>
      </c>
      <c r="B8570" s="6">
        <v>3</v>
      </c>
      <c r="C8570" s="6">
        <v>10</v>
      </c>
      <c r="D8570" s="6">
        <f>A8570+B8570+C8570</f>
        <v>26</v>
      </c>
      <c r="E8570" s="5">
        <f>IF(A8570=0,0,A8570*LABOR_HRS_WK_TOM*SEASON_WEEKS*(1+DIM_PCT_TOM)^A8570)</f>
        <v>4039.1573208399313</v>
      </c>
      <c r="F8570" s="5">
        <f>IF(B8570=0,0,B8570*LABOR_HRS_WK_CAR*SEASON_WEEKS*(1+DIM_PCT_CAR)^B8570)</f>
        <v>96.920156249999962</v>
      </c>
      <c r="G8570" s="5">
        <f>IF(C8570=0,0,C8570*LABOR_HRS_WK_MES*SEASON_WEEKS*(1+DIM_PCT_MES)^C8570)</f>
        <v>509.52187334891551</v>
      </c>
      <c r="H8570" s="5">
        <f>E8570+F8570+G8570</f>
        <v>4645.5993504388471</v>
      </c>
      <c r="I8570" s="5">
        <f>MIN(H8570,FARMER_HRS)</f>
        <v>720</v>
      </c>
      <c r="J8570" s="5">
        <f>MAX(0,H8570-FARMER_HRS)</f>
        <v>3925.5993504388471</v>
      </c>
      <c r="K8570" s="2">
        <f>I8570*FARMER_RATE+J8570*TEMP_WORKER_RATE</f>
        <v>93152.766500674421</v>
      </c>
      <c r="L8570" s="2">
        <f>A8570*PRICE_TOM+B8570*PRICE_CAR+C8570*PRICE_MES</f>
        <v>147682</v>
      </c>
      <c r="M8570" s="2">
        <f>A8570*FERT_BED_TOM+B8570*FERT_BED_CAR+C8570*FERT_BED_MES</f>
        <v>21560</v>
      </c>
      <c r="N8570" s="6">
        <f>IF(AND(D8570&lt;=TOTAL_BEDS,J8570&lt;=TEMP_WORKER_MAX*TEMP_WORKER_HRS),1,0)</f>
        <v>1</v>
      </c>
      <c r="O8570" s="2">
        <f>L8570-M8570-K8570-FIXED_COSTS</f>
        <v>12969.233499325579</v>
      </c>
      <c r="P8570" s="2">
        <f>IF(N8570=1,O8570,"")</f>
        <v>12969.233499325579</v>
      </c>
    </row>
    <row r="8571">
      <c r="A8571" s="6">
        <v>13</v>
      </c>
      <c r="B8571" s="6">
        <v>3</v>
      </c>
      <c r="C8571" s="6">
        <v>11</v>
      </c>
      <c r="D8571" s="6">
        <f>A8571+B8571+C8571</f>
        <v>27</v>
      </c>
      <c r="E8571" s="5">
        <f>IF(A8571=0,0,A8571*LABOR_HRS_WK_TOM*SEASON_WEEKS*(1+DIM_PCT_TOM)^A8571)</f>
        <v>4039.1573208399313</v>
      </c>
      <c r="F8571" s="5">
        <f>IF(B8571=0,0,B8571*LABOR_HRS_WK_CAR*SEASON_WEEKS*(1+DIM_PCT_CAR)^B8571)</f>
        <v>96.920156249999962</v>
      </c>
      <c r="G8571" s="5">
        <f>IF(C8571=0,0,C8571*LABOR_HRS_WK_MES*SEASON_WEEKS*(1+DIM_PCT_MES)^C8571)</f>
        <v>567.47998644235463</v>
      </c>
      <c r="H8571" s="5">
        <f>E8571+F8571+G8571</f>
        <v>4703.5574635322864</v>
      </c>
      <c r="I8571" s="5">
        <f>MIN(H8571,FARMER_HRS)</f>
        <v>720</v>
      </c>
      <c r="J8571" s="5">
        <f>MAX(0,H8571-FARMER_HRS)</f>
        <v>3983.5574635322864</v>
      </c>
      <c r="K8571" s="2">
        <f>I8571*FARMER_RATE+J8571*TEMP_WORKER_RATE</f>
        <v>94158.983741879973</v>
      </c>
      <c r="L8571" s="2">
        <f>A8571*PRICE_TOM+B8571*PRICE_CAR+C8571*PRICE_MES</f>
        <v>150382</v>
      </c>
      <c r="M8571" s="2">
        <f>A8571*FERT_BED_TOM+B8571*FERT_BED_CAR+C8571*FERT_BED_MES</f>
        <v>22440</v>
      </c>
      <c r="N8571" s="6">
        <f>IF(AND(D8571&lt;=TOTAL_BEDS,J8571&lt;=TEMP_WORKER_MAX*TEMP_WORKER_HRS),1,0)</f>
        <v>1</v>
      </c>
      <c r="O8571" s="2">
        <f>L8571-M8571-K8571-FIXED_COSTS</f>
        <v>13783.016258120027</v>
      </c>
      <c r="P8571" s="2">
        <f>IF(N8571=1,O8571,"")</f>
        <v>13783.016258120027</v>
      </c>
    </row>
    <row r="8572">
      <c r="A8572" s="6">
        <v>13</v>
      </c>
      <c r="B8572" s="6">
        <v>3</v>
      </c>
      <c r="C8572" s="6">
        <v>12</v>
      </c>
      <c r="D8572" s="6">
        <f>A8572+B8572+C8572</f>
        <v>28</v>
      </c>
      <c r="E8572" s="5">
        <f>IF(A8572=0,0,A8572*LABOR_HRS_WK_TOM*SEASON_WEEKS*(1+DIM_PCT_TOM)^A8572)</f>
        <v>4039.1573208399313</v>
      </c>
      <c r="F8572" s="5">
        <f>IF(B8572=0,0,B8572*LABOR_HRS_WK_CAR*SEASON_WEEKS*(1+DIM_PCT_CAR)^B8572)</f>
        <v>96.920156249999962</v>
      </c>
      <c r="G8572" s="5">
        <f>IF(C8572=0,0,C8572*LABOR_HRS_WK_MES*SEASON_WEEKS*(1+DIM_PCT_MES)^C8572)</f>
        <v>626.807439570419</v>
      </c>
      <c r="H8572" s="5">
        <f>E8572+F8572+G8572</f>
        <v>4762.88491666035</v>
      </c>
      <c r="I8572" s="5">
        <f>MIN(H8572,FARMER_HRS)</f>
        <v>720</v>
      </c>
      <c r="J8572" s="5">
        <f>MAX(0,H8572-FARMER_HRS)</f>
        <v>4042.8849166603504</v>
      </c>
      <c r="K8572" s="2">
        <f>I8572*FARMER_RATE+J8572*TEMP_WORKER_RATE</f>
        <v>95188.974247575534</v>
      </c>
      <c r="L8572" s="2">
        <f>A8572*PRICE_TOM+B8572*PRICE_CAR+C8572*PRICE_MES</f>
        <v>153082</v>
      </c>
      <c r="M8572" s="2">
        <f>A8572*FERT_BED_TOM+B8572*FERT_BED_CAR+C8572*FERT_BED_MES</f>
        <v>23320</v>
      </c>
      <c r="N8572" s="6">
        <f>IF(AND(D8572&lt;=TOTAL_BEDS,J8572&lt;=TEMP_WORKER_MAX*TEMP_WORKER_HRS),1,0)</f>
        <v>1</v>
      </c>
      <c r="O8572" s="2">
        <f>L8572-M8572-K8572-FIXED_COSTS</f>
        <v>14573.025752424466</v>
      </c>
      <c r="P8572" s="2">
        <f>IF(N8572=1,O8572,"")</f>
        <v>14573.025752424466</v>
      </c>
    </row>
    <row r="8573">
      <c r="A8573" s="6">
        <v>13</v>
      </c>
      <c r="B8573" s="6">
        <v>3</v>
      </c>
      <c r="C8573" s="6">
        <v>13</v>
      </c>
      <c r="D8573" s="6">
        <f>A8573+B8573+C8573</f>
        <v>29</v>
      </c>
      <c r="E8573" s="5">
        <f>IF(A8573=0,0,A8573*LABOR_HRS_WK_TOM*SEASON_WEEKS*(1+DIM_PCT_TOM)^A8573)</f>
        <v>4039.1573208399313</v>
      </c>
      <c r="F8573" s="5">
        <f>IF(B8573=0,0,B8573*LABOR_HRS_WK_CAR*SEASON_WEEKS*(1+DIM_PCT_CAR)^B8573)</f>
        <v>96.920156249999962</v>
      </c>
      <c r="G8573" s="5">
        <f>IF(C8573=0,0,C8573*LABOR_HRS_WK_MES*SEASON_WEEKS*(1+DIM_PCT_MES)^C8573)</f>
        <v>687.52941027880331</v>
      </c>
      <c r="H8573" s="5">
        <f>E8573+F8573+G8573</f>
        <v>4823.6068873687345</v>
      </c>
      <c r="I8573" s="5">
        <f>MIN(H8573,FARMER_HRS)</f>
        <v>720</v>
      </c>
      <c r="J8573" s="5">
        <f>MAX(0,H8573-FARMER_HRS)</f>
        <v>4103.6068873687345</v>
      </c>
      <c r="K8573" s="2">
        <f>I8573*FARMER_RATE+J8573*TEMP_WORKER_RATE</f>
        <v>96243.175127929411</v>
      </c>
      <c r="L8573" s="2">
        <f>A8573*PRICE_TOM+B8573*PRICE_CAR+C8573*PRICE_MES</f>
        <v>155782</v>
      </c>
      <c r="M8573" s="2">
        <f>A8573*FERT_BED_TOM+B8573*FERT_BED_CAR+C8573*FERT_BED_MES</f>
        <v>24200</v>
      </c>
      <c r="N8573" s="6">
        <f>IF(AND(D8573&lt;=TOTAL_BEDS,J8573&lt;=TEMP_WORKER_MAX*TEMP_WORKER_HRS),1,0)</f>
        <v>1</v>
      </c>
      <c r="O8573" s="2">
        <f>L8573-M8573-K8573-FIXED_COSTS</f>
        <v>15338.824872070589</v>
      </c>
      <c r="P8573" s="2">
        <f>IF(N8573=1,O8573,"")</f>
        <v>15338.824872070589</v>
      </c>
    </row>
    <row r="8574">
      <c r="A8574" s="6">
        <v>13</v>
      </c>
      <c r="B8574" s="6">
        <v>3</v>
      </c>
      <c r="C8574" s="6">
        <v>14</v>
      </c>
      <c r="D8574" s="6">
        <f>A8574+B8574+C8574</f>
        <v>30</v>
      </c>
      <c r="E8574" s="5">
        <f>IF(A8574=0,0,A8574*LABOR_HRS_WK_TOM*SEASON_WEEKS*(1+DIM_PCT_TOM)^A8574)</f>
        <v>4039.1573208399313</v>
      </c>
      <c r="F8574" s="5">
        <f>IF(B8574=0,0,B8574*LABOR_HRS_WK_CAR*SEASON_WEEKS*(1+DIM_PCT_CAR)^B8574)</f>
        <v>96.920156249999962</v>
      </c>
      <c r="G8574" s="5">
        <f>IF(C8574=0,0,C8574*LABOR_HRS_WK_MES*SEASON_WEEKS*(1+DIM_PCT_MES)^C8574)</f>
        <v>749.67149159246435</v>
      </c>
      <c r="H8574" s="5">
        <f>E8574+F8574+G8574</f>
        <v>4885.7489686823956</v>
      </c>
      <c r="I8574" s="5">
        <f>MIN(H8574,FARMER_HRS)</f>
        <v>720</v>
      </c>
      <c r="J8574" s="5">
        <f>MAX(0,H8574-FARMER_HRS)</f>
        <v>4165.7489686823956</v>
      </c>
      <c r="K8574" s="2">
        <f>I8574*FARMER_RATE+J8574*TEMP_WORKER_RATE</f>
        <v>97322.030706291582</v>
      </c>
      <c r="L8574" s="2">
        <f>A8574*PRICE_TOM+B8574*PRICE_CAR+C8574*PRICE_MES</f>
        <v>158482</v>
      </c>
      <c r="M8574" s="2">
        <f>A8574*FERT_BED_TOM+B8574*FERT_BED_CAR+C8574*FERT_BED_MES</f>
        <v>25080</v>
      </c>
      <c r="N8574" s="6">
        <f>IF(AND(D8574&lt;=TOTAL_BEDS,J8574&lt;=TEMP_WORKER_MAX*TEMP_WORKER_HRS),1,0)</f>
        <v>1</v>
      </c>
      <c r="O8574" s="2">
        <f>L8574-M8574-K8574-FIXED_COSTS</f>
        <v>16079.969293708418</v>
      </c>
      <c r="P8574" s="2">
        <f>IF(N8574=1,O8574,"")</f>
        <v>16079.969293708418</v>
      </c>
    </row>
    <row r="8575">
      <c r="A8575" s="6">
        <v>13</v>
      </c>
      <c r="B8575" s="6">
        <v>3</v>
      </c>
      <c r="C8575" s="6">
        <v>15</v>
      </c>
      <c r="D8575" s="6">
        <f>A8575+B8575+C8575</f>
        <v>31</v>
      </c>
      <c r="E8575" s="5">
        <f>IF(A8575=0,0,A8575*LABOR_HRS_WK_TOM*SEASON_WEEKS*(1+DIM_PCT_TOM)^A8575)</f>
        <v>4039.1573208399313</v>
      </c>
      <c r="F8575" s="5">
        <f>IF(B8575=0,0,B8575*LABOR_HRS_WK_CAR*SEASON_WEEKS*(1+DIM_PCT_CAR)^B8575)</f>
        <v>96.920156249999962</v>
      </c>
      <c r="G8575" s="5">
        <f>IF(C8575=0,0,C8575*LABOR_HRS_WK_MES*SEASON_WEEKS*(1+DIM_PCT_MES)^C8575)</f>
        <v>813.25969846861074</v>
      </c>
      <c r="H8575" s="5">
        <f>E8575+F8575+G8575</f>
        <v>4949.3371755585422</v>
      </c>
      <c r="I8575" s="5">
        <f>MIN(H8575,FARMER_HRS)</f>
        <v>720</v>
      </c>
      <c r="J8575" s="5">
        <f>MAX(0,H8575-FARMER_HRS)</f>
        <v>4229.3371755585422</v>
      </c>
      <c r="K8575" s="2">
        <f>I8575*FARMER_RATE+J8575*TEMP_WORKER_RATE</f>
        <v>98425.992631224683</v>
      </c>
      <c r="L8575" s="2">
        <f>A8575*PRICE_TOM+B8575*PRICE_CAR+C8575*PRICE_MES</f>
        <v>161182</v>
      </c>
      <c r="M8575" s="2">
        <f>A8575*FERT_BED_TOM+B8575*FERT_BED_CAR+C8575*FERT_BED_MES</f>
        <v>25960</v>
      </c>
      <c r="N8575" s="6">
        <f>IF(AND(D8575&lt;=TOTAL_BEDS,J8575&lt;=TEMP_WORKER_MAX*TEMP_WORKER_HRS),1,0)</f>
        <v>1</v>
      </c>
      <c r="O8575" s="2">
        <f>L8575-M8575-K8575-FIXED_COSTS</f>
        <v>16796.007368775317</v>
      </c>
      <c r="P8575" s="2">
        <f>IF(N8575=1,O8575,"")</f>
        <v>16796.007368775317</v>
      </c>
    </row>
    <row r="8576">
      <c r="A8576" s="6">
        <v>13</v>
      </c>
      <c r="B8576" s="6">
        <v>3</v>
      </c>
      <c r="C8576" s="6">
        <v>16</v>
      </c>
      <c r="D8576" s="6">
        <f>A8576+B8576+C8576</f>
        <v>32</v>
      </c>
      <c r="E8576" s="5">
        <f>IF(A8576=0,0,A8576*LABOR_HRS_WK_TOM*SEASON_WEEKS*(1+DIM_PCT_TOM)^A8576)</f>
        <v>4039.1573208399313</v>
      </c>
      <c r="F8576" s="5">
        <f>IF(B8576=0,0,B8576*LABOR_HRS_WK_CAR*SEASON_WEEKS*(1+DIM_PCT_CAR)^B8576)</f>
        <v>96.920156249999962</v>
      </c>
      <c r="G8576" s="5">
        <f>IF(C8576=0,0,C8576*LABOR_HRS_WK_MES*SEASON_WEEKS*(1+DIM_PCT_MES)^C8576)</f>
        <v>878.32047434609967</v>
      </c>
      <c r="H8576" s="5">
        <f>E8576+F8576+G8576</f>
        <v>5014.3979514360308</v>
      </c>
      <c r="I8576" s="5">
        <f>MIN(H8576,FARMER_HRS)</f>
        <v>720</v>
      </c>
      <c r="J8576" s="5">
        <f>MAX(0,H8576-FARMER_HRS)</f>
        <v>4294.3979514360308</v>
      </c>
      <c r="K8576" s="2">
        <f>I8576*FARMER_RATE+J8576*TEMP_WORKER_RATE</f>
        <v>99555.519990208864</v>
      </c>
      <c r="L8576" s="2">
        <f>A8576*PRICE_TOM+B8576*PRICE_CAR+C8576*PRICE_MES</f>
        <v>163882</v>
      </c>
      <c r="M8576" s="2">
        <f>A8576*FERT_BED_TOM+B8576*FERT_BED_CAR+C8576*FERT_BED_MES</f>
        <v>26840</v>
      </c>
      <c r="N8576" s="6">
        <f>IF(AND(D8576&lt;=TOTAL_BEDS,J8576&lt;=TEMP_WORKER_MAX*TEMP_WORKER_HRS),1,0)</f>
        <v>1</v>
      </c>
      <c r="O8576" s="2">
        <f>L8576-M8576-K8576-FIXED_COSTS</f>
        <v>17486.480009791136</v>
      </c>
      <c r="P8576" s="2">
        <f>IF(N8576=1,O8576,"")</f>
        <v>17486.480009791136</v>
      </c>
    </row>
    <row r="8577">
      <c r="A8577" s="6">
        <v>13</v>
      </c>
      <c r="B8577" s="6">
        <v>3</v>
      </c>
      <c r="C8577" s="6">
        <v>17</v>
      </c>
      <c r="D8577" s="6">
        <f>A8577+B8577+C8577</f>
        <v>33</v>
      </c>
      <c r="E8577" s="5">
        <f>IF(A8577=0,0,A8577*LABOR_HRS_WK_TOM*SEASON_WEEKS*(1+DIM_PCT_TOM)^A8577)</f>
        <v>4039.1573208399313</v>
      </c>
      <c r="F8577" s="5">
        <f>IF(B8577=0,0,B8577*LABOR_HRS_WK_CAR*SEASON_WEEKS*(1+DIM_PCT_CAR)^B8577)</f>
        <v>96.920156249999962</v>
      </c>
      <c r="G8577" s="5">
        <f>IF(C8577=0,0,C8577*LABOR_HRS_WK_MES*SEASON_WEEKS*(1+DIM_PCT_MES)^C8577)</f>
        <v>944.88069779263992</v>
      </c>
      <c r="H8577" s="5">
        <f>E8577+F8577+G8577</f>
        <v>5080.9581748825713</v>
      </c>
      <c r="I8577" s="5">
        <f>MIN(H8577,FARMER_HRS)</f>
        <v>720</v>
      </c>
      <c r="J8577" s="5">
        <f>MAX(0,H8577-FARMER_HRS)</f>
        <v>4360.9581748825713</v>
      </c>
      <c r="K8577" s="2">
        <f>I8577*FARMER_RATE+J8577*TEMP_WORKER_RATE</f>
        <v>100711.07942504463</v>
      </c>
      <c r="L8577" s="2">
        <f>A8577*PRICE_TOM+B8577*PRICE_CAR+C8577*PRICE_MES</f>
        <v>166582</v>
      </c>
      <c r="M8577" s="2">
        <f>A8577*FERT_BED_TOM+B8577*FERT_BED_CAR+C8577*FERT_BED_MES</f>
        <v>27720</v>
      </c>
      <c r="N8577" s="6">
        <f>IF(AND(D8577&lt;=TOTAL_BEDS,J8577&lt;=TEMP_WORKER_MAX*TEMP_WORKER_HRS),1,0)</f>
        <v>1</v>
      </c>
      <c r="O8577" s="2">
        <f>L8577-M8577-K8577-FIXED_COSTS</f>
        <v>18150.920574955366</v>
      </c>
      <c r="P8577" s="2">
        <f>IF(N8577=1,O8577,"")</f>
        <v>18150.920574955366</v>
      </c>
    </row>
    <row r="8578">
      <c r="A8578" s="6">
        <v>13</v>
      </c>
      <c r="B8578" s="6">
        <v>3</v>
      </c>
      <c r="C8578" s="6">
        <v>18</v>
      </c>
      <c r="D8578" s="6">
        <f>A8578+B8578+C8578</f>
        <v>34</v>
      </c>
      <c r="E8578" s="5">
        <f>IF(A8578=0,0,A8578*LABOR_HRS_WK_TOM*SEASON_WEEKS*(1+DIM_PCT_TOM)^A8578)</f>
        <v>4039.1573208399313</v>
      </c>
      <c r="F8578" s="5">
        <f>IF(B8578=0,0,B8578*LABOR_HRS_WK_CAR*SEASON_WEEKS*(1+DIM_PCT_CAR)^B8578)</f>
        <v>96.920156249999962</v>
      </c>
      <c r="G8578" s="5">
        <f>IF(C8578=0,0,C8578*LABOR_HRS_WK_MES*SEASON_WEEKS*(1+DIM_PCT_MES)^C8578)</f>
        <v>1012.9676892512272</v>
      </c>
      <c r="H8578" s="5">
        <f>E8578+F8578+G8578</f>
        <v>5149.0451663411586</v>
      </c>
      <c r="I8578" s="5">
        <f>MIN(H8578,FARMER_HRS)</f>
        <v>720</v>
      </c>
      <c r="J8578" s="5">
        <f>MAX(0,H8578-FARMER_HRS)</f>
        <v>4429.0451663411586</v>
      </c>
      <c r="K8578" s="2">
        <f>I8578*FARMER_RATE+J8578*TEMP_WORKER_RATE</f>
        <v>101893.14524897844</v>
      </c>
      <c r="L8578" s="2">
        <f>A8578*PRICE_TOM+B8578*PRICE_CAR+C8578*PRICE_MES</f>
        <v>169282</v>
      </c>
      <c r="M8578" s="2">
        <f>A8578*FERT_BED_TOM+B8578*FERT_BED_CAR+C8578*FERT_BED_MES</f>
        <v>28600</v>
      </c>
      <c r="N8578" s="6">
        <f>IF(AND(D8578&lt;=TOTAL_BEDS,J8578&lt;=TEMP_WORKER_MAX*TEMP_WORKER_HRS),1,0)</f>
        <v>1</v>
      </c>
      <c r="O8578" s="2">
        <f>L8578-M8578-K8578-FIXED_COSTS</f>
        <v>18788.854751021558</v>
      </c>
      <c r="P8578" s="2">
        <f>IF(N8578=1,O8578,"")</f>
        <v>18788.854751021558</v>
      </c>
    </row>
    <row r="8579">
      <c r="A8579" s="6">
        <v>13</v>
      </c>
      <c r="B8579" s="6">
        <v>3</v>
      </c>
      <c r="C8579" s="6">
        <v>19</v>
      </c>
      <c r="D8579" s="6">
        <f>A8579+B8579+C8579</f>
        <v>35</v>
      </c>
      <c r="E8579" s="5">
        <f>IF(A8579=0,0,A8579*LABOR_HRS_WK_TOM*SEASON_WEEKS*(1+DIM_PCT_TOM)^A8579)</f>
        <v>4039.1573208399313</v>
      </c>
      <c r="F8579" s="5">
        <f>IF(B8579=0,0,B8579*LABOR_HRS_WK_CAR*SEASON_WEEKS*(1+DIM_PCT_CAR)^B8579)</f>
        <v>96.920156249999962</v>
      </c>
      <c r="G8579" s="5">
        <f>IF(C8579=0,0,C8579*LABOR_HRS_WK_MES*SEASON_WEEKS*(1+DIM_PCT_MES)^C8579)</f>
        <v>1082.6092178872491</v>
      </c>
      <c r="H8579" s="5">
        <f>E8579+F8579+G8579</f>
        <v>5218.6866949771811</v>
      </c>
      <c r="I8579" s="5">
        <f>MIN(H8579,FARMER_HRS)</f>
        <v>720</v>
      </c>
      <c r="J8579" s="5">
        <f>MAX(0,H8579-FARMER_HRS)</f>
        <v>4498.6866949771811</v>
      </c>
      <c r="K8579" s="2">
        <f>I8579*FARMER_RATE+J8579*TEMP_WORKER_RATE</f>
        <v>103102.19956557605</v>
      </c>
      <c r="L8579" s="2">
        <f>A8579*PRICE_TOM+B8579*PRICE_CAR+C8579*PRICE_MES</f>
        <v>171982</v>
      </c>
      <c r="M8579" s="2">
        <f>A8579*FERT_BED_TOM+B8579*FERT_BED_CAR+C8579*FERT_BED_MES</f>
        <v>29480</v>
      </c>
      <c r="N8579" s="6">
        <f>IF(AND(D8579&lt;=TOTAL_BEDS,J8579&lt;=TEMP_WORKER_MAX*TEMP_WORKER_HRS),1,0)</f>
        <v>1</v>
      </c>
      <c r="O8579" s="2">
        <f>L8579-M8579-K8579-FIXED_COSTS</f>
        <v>19399.800434423945</v>
      </c>
      <c r="P8579" s="2">
        <f>IF(N8579=1,O8579,"")</f>
        <v>19399.800434423945</v>
      </c>
    </row>
    <row r="8580">
      <c r="A8580" s="6">
        <v>13</v>
      </c>
      <c r="B8580" s="6">
        <v>3</v>
      </c>
      <c r="C8580" s="6">
        <v>20</v>
      </c>
      <c r="D8580" s="6">
        <f>A8580+B8580+C8580</f>
        <v>36</v>
      </c>
      <c r="E8580" s="5">
        <f>IF(A8580=0,0,A8580*LABOR_HRS_WK_TOM*SEASON_WEEKS*(1+DIM_PCT_TOM)^A8580)</f>
        <v>4039.1573208399313</v>
      </c>
      <c r="F8580" s="5">
        <f>IF(B8580=0,0,B8580*LABOR_HRS_WK_CAR*SEASON_WEEKS*(1+DIM_PCT_CAR)^B8580)</f>
        <v>96.920156249999962</v>
      </c>
      <c r="G8580" s="5">
        <f>IF(C8580=0,0,C8580*LABOR_HRS_WK_MES*SEASON_WEEKS*(1+DIM_PCT_MES)^C8580)</f>
        <v>1153.8335085377259</v>
      </c>
      <c r="H8580" s="5">
        <f>E8580+F8580+G8580</f>
        <v>5289.9109856276573</v>
      </c>
      <c r="I8580" s="5">
        <f>MIN(H8580,FARMER_HRS)</f>
        <v>720</v>
      </c>
      <c r="J8580" s="5">
        <f>MAX(0,H8580-FARMER_HRS)</f>
        <v>4569.9109856276573</v>
      </c>
      <c r="K8580" s="2">
        <f>I8580*FARMER_RATE+J8580*TEMP_WORKER_RATE</f>
        <v>104338.73238936905</v>
      </c>
      <c r="L8580" s="2">
        <f>A8580*PRICE_TOM+B8580*PRICE_CAR+C8580*PRICE_MES</f>
        <v>174682</v>
      </c>
      <c r="M8580" s="2">
        <f>A8580*FERT_BED_TOM+B8580*FERT_BED_CAR+C8580*FERT_BED_MES</f>
        <v>30360</v>
      </c>
      <c r="N8580" s="6">
        <f>IF(AND(D8580&lt;=TOTAL_BEDS,J8580&lt;=TEMP_WORKER_MAX*TEMP_WORKER_HRS),1,0)</f>
        <v>1</v>
      </c>
      <c r="O8580" s="2">
        <f>L8580-M8580-K8580-FIXED_COSTS</f>
        <v>19983.267610630952</v>
      </c>
      <c r="P8580" s="2">
        <f>IF(N8580=1,O8580,"")</f>
        <v>19983.267610630952</v>
      </c>
    </row>
    <row r="8581">
      <c r="A8581" s="6">
        <v>13</v>
      </c>
      <c r="B8581" s="6">
        <v>3</v>
      </c>
      <c r="C8581" s="6">
        <v>21</v>
      </c>
      <c r="D8581" s="6">
        <f>A8581+B8581+C8581</f>
        <v>37</v>
      </c>
      <c r="E8581" s="5">
        <f>IF(A8581=0,0,A8581*LABOR_HRS_WK_TOM*SEASON_WEEKS*(1+DIM_PCT_TOM)^A8581)</f>
        <v>4039.1573208399313</v>
      </c>
      <c r="F8581" s="5">
        <f>IF(B8581=0,0,B8581*LABOR_HRS_WK_CAR*SEASON_WEEKS*(1+DIM_PCT_CAR)^B8581)</f>
        <v>96.920156249999962</v>
      </c>
      <c r="G8581" s="5">
        <f>IF(C8581=0,0,C8581*LABOR_HRS_WK_MES*SEASON_WEEKS*(1+DIM_PCT_MES)^C8581)</f>
        <v>1226.6692487641699</v>
      </c>
      <c r="H8581" s="5">
        <f>E8581+F8581+G8581</f>
        <v>5362.7467258541019</v>
      </c>
      <c r="I8581" s="5">
        <f>MIN(H8581,FARMER_HRS)</f>
        <v>720</v>
      </c>
      <c r="J8581" s="5">
        <f>MAX(0,H8581-FARMER_HRS)</f>
        <v>4642.7467258541019</v>
      </c>
      <c r="K8581" s="2">
        <f>I8581*FARMER_RATE+J8581*TEMP_WORKER_RATE</f>
        <v>105603.24176830037</v>
      </c>
      <c r="L8581" s="2">
        <f>A8581*PRICE_TOM+B8581*PRICE_CAR+C8581*PRICE_MES</f>
        <v>177382</v>
      </c>
      <c r="M8581" s="2">
        <f>A8581*FERT_BED_TOM+B8581*FERT_BED_CAR+C8581*FERT_BED_MES</f>
        <v>31240</v>
      </c>
      <c r="N8581" s="6">
        <f>IF(AND(D8581&lt;=TOTAL_BEDS,J8581&lt;=TEMP_WORKER_MAX*TEMP_WORKER_HRS),1,0)</f>
        <v>1</v>
      </c>
      <c r="O8581" s="2">
        <f>L8581-M8581-K8581-FIXED_COSTS</f>
        <v>20538.758231699627</v>
      </c>
      <c r="P8581" s="2">
        <f>IF(N8581=1,O8581,"")</f>
        <v>20538.758231699627</v>
      </c>
    </row>
    <row r="8582">
      <c r="A8582" s="6">
        <v>13</v>
      </c>
      <c r="B8582" s="6">
        <v>3</v>
      </c>
      <c r="C8582" s="6">
        <v>22</v>
      </c>
      <c r="D8582" s="6">
        <f>A8582+B8582+C8582</f>
        <v>38</v>
      </c>
      <c r="E8582" s="5">
        <f>IF(A8582=0,0,A8582*LABOR_HRS_WK_TOM*SEASON_WEEKS*(1+DIM_PCT_TOM)^A8582)</f>
        <v>4039.1573208399313</v>
      </c>
      <c r="F8582" s="5">
        <f>IF(B8582=0,0,B8582*LABOR_HRS_WK_CAR*SEASON_WEEKS*(1+DIM_PCT_CAR)^B8582)</f>
        <v>96.920156249999962</v>
      </c>
      <c r="G8582" s="5">
        <f>IF(C8582=0,0,C8582*LABOR_HRS_WK_MES*SEASON_WEEKS*(1+DIM_PCT_MES)^C8582)</f>
        <v>1301.1455960105659</v>
      </c>
      <c r="H8582" s="5">
        <f>E8582+F8582+G8582</f>
        <v>5437.2230731004975</v>
      </c>
      <c r="I8582" s="5">
        <f>MIN(H8582,FARMER_HRS)</f>
        <v>720</v>
      </c>
      <c r="J8582" s="5">
        <f>MAX(0,H8582-FARMER_HRS)</f>
        <v>4717.2230731004975</v>
      </c>
      <c r="K8582" s="2">
        <f>I8582*FARMER_RATE+J8582*TEMP_WORKER_RATE</f>
        <v>106896.23390799474</v>
      </c>
      <c r="L8582" s="2">
        <f>A8582*PRICE_TOM+B8582*PRICE_CAR+C8582*PRICE_MES</f>
        <v>180082</v>
      </c>
      <c r="M8582" s="2">
        <f>A8582*FERT_BED_TOM+B8582*FERT_BED_CAR+C8582*FERT_BED_MES</f>
        <v>32120</v>
      </c>
      <c r="N8582" s="6">
        <f>IF(AND(D8582&lt;=TOTAL_BEDS,J8582&lt;=TEMP_WORKER_MAX*TEMP_WORKER_HRS),1,0)</f>
        <v>1</v>
      </c>
      <c r="O8582" s="2">
        <f>L8582-M8582-K8582-FIXED_COSTS</f>
        <v>21065.766092005259</v>
      </c>
      <c r="P8582" s="2">
        <f>IF(N8582=1,O8582,"")</f>
        <v>21065.766092005259</v>
      </c>
    </row>
    <row r="8583">
      <c r="A8583" s="6">
        <v>13</v>
      </c>
      <c r="B8583" s="6">
        <v>3</v>
      </c>
      <c r="C8583" s="6">
        <v>23</v>
      </c>
      <c r="D8583" s="6">
        <f>A8583+B8583+C8583</f>
        <v>39</v>
      </c>
      <c r="E8583" s="5">
        <f>IF(A8583=0,0,A8583*LABOR_HRS_WK_TOM*SEASON_WEEKS*(1+DIM_PCT_TOM)^A8583)</f>
        <v>4039.1573208399313</v>
      </c>
      <c r="F8583" s="5">
        <f>IF(B8583=0,0,B8583*LABOR_HRS_WK_CAR*SEASON_WEEKS*(1+DIM_PCT_CAR)^B8583)</f>
        <v>96.920156249999962</v>
      </c>
      <c r="G8583" s="5">
        <f>IF(C8583=0,0,C8583*LABOR_HRS_WK_MES*SEASON_WEEKS*(1+DIM_PCT_MES)^C8583)</f>
        <v>1377.2921848680023</v>
      </c>
      <c r="H8583" s="5">
        <f>E8583+F8583+G8583</f>
        <v>5513.3696619579341</v>
      </c>
      <c r="I8583" s="5">
        <f>MIN(H8583,FARMER_HRS)</f>
        <v>720</v>
      </c>
      <c r="J8583" s="5">
        <f>MAX(0,H8583-FARMER_HRS)</f>
        <v>4793.3696619579341</v>
      </c>
      <c r="K8583" s="2">
        <f>I8583*FARMER_RATE+J8583*TEMP_WORKER_RATE</f>
        <v>108218.2232978808</v>
      </c>
      <c r="L8583" s="2">
        <f>A8583*PRICE_TOM+B8583*PRICE_CAR+C8583*PRICE_MES</f>
        <v>182782</v>
      </c>
      <c r="M8583" s="2">
        <f>A8583*FERT_BED_TOM+B8583*FERT_BED_CAR+C8583*FERT_BED_MES</f>
        <v>33000</v>
      </c>
      <c r="N8583" s="6">
        <f>IF(AND(D8583&lt;=TOTAL_BEDS,J8583&lt;=TEMP_WORKER_MAX*TEMP_WORKER_HRS),1,0)</f>
        <v>1</v>
      </c>
      <c r="O8583" s="2">
        <f>L8583-M8583-K8583-FIXED_COSTS</f>
        <v>21563.776702119198</v>
      </c>
      <c r="P8583" s="2">
        <f>IF(N8583=1,O8583,"")</f>
        <v>21563.776702119198</v>
      </c>
    </row>
    <row r="8584">
      <c r="A8584" s="6">
        <v>13</v>
      </c>
      <c r="B8584" s="6">
        <v>3</v>
      </c>
      <c r="C8584" s="6">
        <v>24</v>
      </c>
      <c r="D8584" s="6">
        <f>A8584+B8584+C8584</f>
        <v>40</v>
      </c>
      <c r="E8584" s="5">
        <f>IF(A8584=0,0,A8584*LABOR_HRS_WK_TOM*SEASON_WEEKS*(1+DIM_PCT_TOM)^A8584)</f>
        <v>4039.1573208399313</v>
      </c>
      <c r="F8584" s="5">
        <f>IF(B8584=0,0,B8584*LABOR_HRS_WK_CAR*SEASON_WEEKS*(1+DIM_PCT_CAR)^B8584)</f>
        <v>96.920156249999962</v>
      </c>
      <c r="G8584" s="5">
        <f>IF(C8584=0,0,C8584*LABOR_HRS_WK_MES*SEASON_WEEKS*(1+DIM_PCT_MES)^C8584)</f>
        <v>1455.139134447498</v>
      </c>
      <c r="H8584" s="5">
        <f>E8584+F8584+G8584</f>
        <v>5591.2166115374293</v>
      </c>
      <c r="I8584" s="5">
        <f>MIN(H8584,FARMER_HRS)</f>
        <v>720</v>
      </c>
      <c r="J8584" s="5">
        <f>MAX(0,H8584-FARMER_HRS)</f>
        <v>4871.2166115374293</v>
      </c>
      <c r="K8584" s="2">
        <f>I8584*FARMER_RATE+J8584*TEMP_WORKER_RATE</f>
        <v>109569.73283919148</v>
      </c>
      <c r="L8584" s="2">
        <f>A8584*PRICE_TOM+B8584*PRICE_CAR+C8584*PRICE_MES</f>
        <v>185482</v>
      </c>
      <c r="M8584" s="2">
        <f>A8584*FERT_BED_TOM+B8584*FERT_BED_CAR+C8584*FERT_BED_MES</f>
        <v>33880</v>
      </c>
      <c r="N8584" s="6">
        <f>IF(AND(D8584&lt;=TOTAL_BEDS,J8584&lt;=TEMP_WORKER_MAX*TEMP_WORKER_HRS),1,0)</f>
        <v>1</v>
      </c>
      <c r="O8584" s="2">
        <f>L8584-M8584-K8584-FIXED_COSTS</f>
        <v>22032.267160808522</v>
      </c>
      <c r="P8584" s="2">
        <f>IF(N8584=1,O8584,"")</f>
        <v>22032.267160808522</v>
      </c>
    </row>
    <row r="8585">
      <c r="A8585" s="6">
        <v>13</v>
      </c>
      <c r="B8585" s="6">
        <v>3</v>
      </c>
      <c r="C8585" s="6">
        <v>25</v>
      </c>
      <c r="D8585" s="6">
        <f>A8585+B8585+C8585</f>
        <v>41</v>
      </c>
      <c r="E8585" s="5">
        <f>IF(A8585=0,0,A8585*LABOR_HRS_WK_TOM*SEASON_WEEKS*(1+DIM_PCT_TOM)^A8585)</f>
        <v>4039.1573208399313</v>
      </c>
      <c r="F8585" s="5">
        <f>IF(B8585=0,0,B8585*LABOR_HRS_WK_CAR*SEASON_WEEKS*(1+DIM_PCT_CAR)^B8585)</f>
        <v>96.920156249999962</v>
      </c>
      <c r="G8585" s="5">
        <f>IF(C8585=0,0,C8585*LABOR_HRS_WK_MES*SEASON_WEEKS*(1+DIM_PCT_MES)^C8585)</f>
        <v>1534.7170558625955</v>
      </c>
      <c r="H8585" s="5">
        <f>E8585+F8585+G8585</f>
        <v>5670.7945329525273</v>
      </c>
      <c r="I8585" s="5">
        <f>MIN(H8585,FARMER_HRS)</f>
        <v>720</v>
      </c>
      <c r="J8585" s="5">
        <f>MAX(0,H8585-FARMER_HRS)</f>
        <v>4950.7945329525273</v>
      </c>
      <c r="K8585" s="2">
        <f>I8585*FARMER_RATE+J8585*TEMP_WORKER_RATE</f>
        <v>110951.29397487026</v>
      </c>
      <c r="L8585" s="2">
        <f>A8585*PRICE_TOM+B8585*PRICE_CAR+C8585*PRICE_MES</f>
        <v>188182</v>
      </c>
      <c r="M8585" s="2">
        <f>A8585*FERT_BED_TOM+B8585*FERT_BED_CAR+C8585*FERT_BED_MES</f>
        <v>34760</v>
      </c>
      <c r="N8585" s="6">
        <f>IF(AND(D8585&lt;=TOTAL_BEDS,J8585&lt;=TEMP_WORKER_MAX*TEMP_WORKER_HRS),1,0)</f>
        <v>1</v>
      </c>
      <c r="O8585" s="2">
        <f>L8585-M8585-K8585-FIXED_COSTS</f>
        <v>22470.706025129737</v>
      </c>
      <c r="P8585" s="2">
        <f>IF(N8585=1,O8585,"")</f>
        <v>22470.706025129737</v>
      </c>
    </row>
    <row r="8586">
      <c r="A8586" s="6">
        <v>13</v>
      </c>
      <c r="B8586" s="6">
        <v>3</v>
      </c>
      <c r="C8586" s="6">
        <v>26</v>
      </c>
      <c r="D8586" s="6">
        <f>A8586+B8586+C8586</f>
        <v>42</v>
      </c>
      <c r="E8586" s="5">
        <f>IF(A8586=0,0,A8586*LABOR_HRS_WK_TOM*SEASON_WEEKS*(1+DIM_PCT_TOM)^A8586)</f>
        <v>4039.1573208399313</v>
      </c>
      <c r="F8586" s="5">
        <f>IF(B8586=0,0,B8586*LABOR_HRS_WK_CAR*SEASON_WEEKS*(1+DIM_PCT_CAR)^B8586)</f>
        <v>96.920156249999962</v>
      </c>
      <c r="G8586" s="5">
        <f>IF(C8586=0,0,C8586*LABOR_HRS_WK_MES*SEASON_WEEKS*(1+DIM_PCT_MES)^C8586)</f>
        <v>1616.0570598233128</v>
      </c>
      <c r="H8586" s="5">
        <f>E8586+F8586+G8586</f>
        <v>5752.1345369132441</v>
      </c>
      <c r="I8586" s="5">
        <f>MIN(H8586,FARMER_HRS)</f>
        <v>720</v>
      </c>
      <c r="J8586" s="5">
        <f>MAX(0,H8586-FARMER_HRS)</f>
        <v>5032.1345369132441</v>
      </c>
      <c r="K8586" s="2">
        <f>I8586*FARMER_RATE+J8586*TEMP_WORKER_RATE</f>
        <v>112363.44682141049</v>
      </c>
      <c r="L8586" s="2">
        <f>A8586*PRICE_TOM+B8586*PRICE_CAR+C8586*PRICE_MES</f>
        <v>190882</v>
      </c>
      <c r="M8586" s="2">
        <f>A8586*FERT_BED_TOM+B8586*FERT_BED_CAR+C8586*FERT_BED_MES</f>
        <v>35640</v>
      </c>
      <c r="N8586" s="6">
        <f>IF(AND(D8586&lt;=TOTAL_BEDS,J8586&lt;=TEMP_WORKER_MAX*TEMP_WORKER_HRS),1,0)</f>
        <v>1</v>
      </c>
      <c r="O8586" s="2">
        <f>L8586-M8586-K8586-FIXED_COSTS</f>
        <v>22878.553178589515</v>
      </c>
      <c r="P8586" s="2">
        <f>IF(N8586=1,O8586,"")</f>
        <v>22878.553178589515</v>
      </c>
    </row>
    <row r="8587">
      <c r="A8587" s="6">
        <v>13</v>
      </c>
      <c r="B8587" s="6">
        <v>3</v>
      </c>
      <c r="C8587" s="6">
        <v>27</v>
      </c>
      <c r="D8587" s="6">
        <f>A8587+B8587+C8587</f>
        <v>43</v>
      </c>
      <c r="E8587" s="5">
        <f>IF(A8587=0,0,A8587*LABOR_HRS_WK_TOM*SEASON_WEEKS*(1+DIM_PCT_TOM)^A8587)</f>
        <v>4039.1573208399313</v>
      </c>
      <c r="F8587" s="5">
        <f>IF(B8587=0,0,B8587*LABOR_HRS_WK_CAR*SEASON_WEEKS*(1+DIM_PCT_CAR)^B8587)</f>
        <v>96.920156249999962</v>
      </c>
      <c r="G8587" s="5">
        <f>IF(C8587=0,0,C8587*LABOR_HRS_WK_MES*SEASON_WEEKS*(1+DIM_PCT_MES)^C8587)</f>
        <v>1699.19076434307</v>
      </c>
      <c r="H8587" s="5">
        <f>E8587+F8587+G8587</f>
        <v>5835.2682414330011</v>
      </c>
      <c r="I8587" s="5">
        <f>MIN(H8587,FARMER_HRS)</f>
        <v>720</v>
      </c>
      <c r="J8587" s="5">
        <f>MAX(0,H8587-FARMER_HRS)</f>
        <v>5115.2682414330011</v>
      </c>
      <c r="K8587" s="2">
        <f>I8587*FARMER_RATE+J8587*TEMP_WORKER_RATE</f>
        <v>113806.74030265627</v>
      </c>
      <c r="L8587" s="2">
        <f>A8587*PRICE_TOM+B8587*PRICE_CAR+C8587*PRICE_MES</f>
        <v>193582</v>
      </c>
      <c r="M8587" s="2">
        <f>A8587*FERT_BED_TOM+B8587*FERT_BED_CAR+C8587*FERT_BED_MES</f>
        <v>36520</v>
      </c>
      <c r="N8587" s="6">
        <f>IF(AND(D8587&lt;=TOTAL_BEDS,J8587&lt;=TEMP_WORKER_MAX*TEMP_WORKER_HRS),1,0)</f>
        <v>1</v>
      </c>
      <c r="O8587" s="2">
        <f>L8587-M8587-K8587-FIXED_COSTS</f>
        <v>23255.259697343732</v>
      </c>
      <c r="P8587" s="2">
        <f>IF(N8587=1,O8587,"")</f>
        <v>23255.259697343732</v>
      </c>
    </row>
    <row r="8588">
      <c r="A8588" s="6">
        <v>13</v>
      </c>
      <c r="B8588" s="6">
        <v>3</v>
      </c>
      <c r="C8588" s="6">
        <v>28</v>
      </c>
      <c r="D8588" s="6">
        <f>A8588+B8588+C8588</f>
        <v>44</v>
      </c>
      <c r="E8588" s="5">
        <f>IF(A8588=0,0,A8588*LABOR_HRS_WK_TOM*SEASON_WEEKS*(1+DIM_PCT_TOM)^A8588)</f>
        <v>4039.1573208399313</v>
      </c>
      <c r="F8588" s="5">
        <f>IF(B8588=0,0,B8588*LABOR_HRS_WK_CAR*SEASON_WEEKS*(1+DIM_PCT_CAR)^B8588)</f>
        <v>96.920156249999962</v>
      </c>
      <c r="G8588" s="5">
        <f>IF(C8588=0,0,C8588*LABOR_HRS_WK_MES*SEASON_WEEKS*(1+DIM_PCT_MES)^C8588)</f>
        <v>1784.1503025602233</v>
      </c>
      <c r="H8588" s="5">
        <f>E8588+F8588+G8588</f>
        <v>5920.2277796501548</v>
      </c>
      <c r="I8588" s="5">
        <f>MIN(H8588,FARMER_HRS)</f>
        <v>720</v>
      </c>
      <c r="J8588" s="5">
        <f>MAX(0,H8588-FARMER_HRS)</f>
        <v>5200.2277796501548</v>
      </c>
      <c r="K8588" s="2">
        <f>I8588*FARMER_RATE+J8588*TEMP_WORKER_RATE</f>
        <v>115281.73228559297</v>
      </c>
      <c r="L8588" s="2">
        <f>A8588*PRICE_TOM+B8588*PRICE_CAR+C8588*PRICE_MES</f>
        <v>196282</v>
      </c>
      <c r="M8588" s="2">
        <f>A8588*FERT_BED_TOM+B8588*FERT_BED_CAR+C8588*FERT_BED_MES</f>
        <v>37400</v>
      </c>
      <c r="N8588" s="6">
        <f>IF(AND(D8588&lt;=TOTAL_BEDS,J8588&lt;=TEMP_WORKER_MAX*TEMP_WORKER_HRS),1,0)</f>
        <v>1</v>
      </c>
      <c r="O8588" s="2">
        <f>L8588-M8588-K8588-FIXED_COSTS</f>
        <v>23600.267714407033</v>
      </c>
      <c r="P8588" s="2">
        <f>IF(N8588=1,O8588,"")</f>
        <v>23600.267714407033</v>
      </c>
    </row>
    <row r="8589">
      <c r="A8589" s="6">
        <v>13</v>
      </c>
      <c r="B8589" s="6">
        <v>3</v>
      </c>
      <c r="C8589" s="6">
        <v>29</v>
      </c>
      <c r="D8589" s="6">
        <f>A8589+B8589+C8589</f>
        <v>45</v>
      </c>
      <c r="E8589" s="5">
        <f>IF(A8589=0,0,A8589*LABOR_HRS_WK_TOM*SEASON_WEEKS*(1+DIM_PCT_TOM)^A8589)</f>
        <v>4039.1573208399313</v>
      </c>
      <c r="F8589" s="5">
        <f>IF(B8589=0,0,B8589*LABOR_HRS_WK_CAR*SEASON_WEEKS*(1+DIM_PCT_CAR)^B8589)</f>
        <v>96.920156249999962</v>
      </c>
      <c r="G8589" s="5">
        <f>IF(C8589=0,0,C8589*LABOR_HRS_WK_MES*SEASON_WEEKS*(1+DIM_PCT_MES)^C8589)</f>
        <v>1870.9683306758766</v>
      </c>
      <c r="H8589" s="5">
        <f>E8589+F8589+G8589</f>
        <v>6007.0458077658077</v>
      </c>
      <c r="I8589" s="5">
        <f>MIN(H8589,FARMER_HRS)</f>
        <v>720</v>
      </c>
      <c r="J8589" s="5">
        <f>MAX(0,H8589-FARMER_HRS)</f>
        <v>5287.0458077658077</v>
      </c>
      <c r="K8589" s="2">
        <f>I8589*FARMER_RATE+J8589*TEMP_WORKER_RATE</f>
        <v>116788.98971815639</v>
      </c>
      <c r="L8589" s="2">
        <f>A8589*PRICE_TOM+B8589*PRICE_CAR+C8589*PRICE_MES</f>
        <v>198982</v>
      </c>
      <c r="M8589" s="2">
        <f>A8589*FERT_BED_TOM+B8589*FERT_BED_CAR+C8589*FERT_BED_MES</f>
        <v>38280</v>
      </c>
      <c r="N8589" s="6">
        <f>IF(AND(D8589&lt;=TOTAL_BEDS,J8589&lt;=TEMP_WORKER_MAX*TEMP_WORKER_HRS),1,0)</f>
        <v>1</v>
      </c>
      <c r="O8589" s="2">
        <f>L8589-M8589-K8589-FIXED_COSTS</f>
        <v>23913.010281843613</v>
      </c>
      <c r="P8589" s="2">
        <f>IF(N8589=1,O8589,"")</f>
        <v>23913.010281843613</v>
      </c>
    </row>
    <row r="8590">
      <c r="A8590" s="6">
        <v>13</v>
      </c>
      <c r="B8590" s="6">
        <v>3</v>
      </c>
      <c r="C8590" s="6">
        <v>30</v>
      </c>
      <c r="D8590" s="6">
        <f>A8590+B8590+C8590</f>
        <v>46</v>
      </c>
      <c r="E8590" s="5">
        <f>IF(A8590=0,0,A8590*LABOR_HRS_WK_TOM*SEASON_WEEKS*(1+DIM_PCT_TOM)^A8590)</f>
        <v>4039.1573208399313</v>
      </c>
      <c r="F8590" s="5">
        <f>IF(B8590=0,0,B8590*LABOR_HRS_WK_CAR*SEASON_WEEKS*(1+DIM_PCT_CAR)^B8590)</f>
        <v>96.920156249999962</v>
      </c>
      <c r="G8590" s="5">
        <f>IF(C8590=0,0,C8590*LABOR_HRS_WK_MES*SEASON_WEEKS*(1+DIM_PCT_MES)^C8590)</f>
        <v>1959.6780360096466</v>
      </c>
      <c r="H8590" s="5">
        <f>E8590+F8590+G8590</f>
        <v>6095.7555130995779</v>
      </c>
      <c r="I8590" s="5">
        <f>MIN(H8590,FARMER_HRS)</f>
        <v>720</v>
      </c>
      <c r="J8590" s="5">
        <f>MAX(0,H8590-FARMER_HRS)</f>
        <v>5375.7555130995779</v>
      </c>
      <c r="K8590" s="2">
        <f>I8590*FARMER_RATE+J8590*TEMP_WORKER_RATE</f>
        <v>118329.0887690899</v>
      </c>
      <c r="L8590" s="2">
        <f>A8590*PRICE_TOM+B8590*PRICE_CAR+C8590*PRICE_MES</f>
        <v>201682</v>
      </c>
      <c r="M8590" s="2">
        <f>A8590*FERT_BED_TOM+B8590*FERT_BED_CAR+C8590*FERT_BED_MES</f>
        <v>39160</v>
      </c>
      <c r="N8590" s="6">
        <f>IF(AND(D8590&lt;=TOTAL_BEDS,J8590&lt;=TEMP_WORKER_MAX*TEMP_WORKER_HRS),1,0)</f>
        <v>1</v>
      </c>
      <c r="O8590" s="2">
        <f>L8590-M8590-K8590-FIXED_COSTS</f>
        <v>24192.911230910104</v>
      </c>
      <c r="P8590" s="2">
        <f>IF(N8590=1,O8590,"")</f>
        <v>24192.911230910104</v>
      </c>
    </row>
    <row r="8591">
      <c r="A8591" s="6">
        <v>13</v>
      </c>
      <c r="B8591" s="6">
        <v>4</v>
      </c>
      <c r="C8591" s="6">
        <v>0</v>
      </c>
      <c r="D8591" s="6">
        <f>A8591+B8591+C8591</f>
        <v>17</v>
      </c>
      <c r="E8591" s="5">
        <f>IF(A8591=0,0,A8591*LABOR_HRS_WK_TOM*SEASON_WEEKS*(1+DIM_PCT_TOM)^A8591)</f>
        <v>4039.1573208399313</v>
      </c>
      <c r="F8591" s="5">
        <f>IF(B8591=0,0,B8591*LABOR_HRS_WK_CAR*SEASON_WEEKS*(1+DIM_PCT_CAR)^B8591)</f>
        <v>132.45754687499993</v>
      </c>
      <c r="G8591" s="5">
        <f>IF(C8591=0,0,C8591*LABOR_HRS_WK_MES*SEASON_WEEKS*(1+DIM_PCT_MES)^C8591)</f>
        <v>0</v>
      </c>
      <c r="H8591" s="5">
        <f>E8591+F8591+G8591</f>
        <v>4171.6148677149313</v>
      </c>
      <c r="I8591" s="5">
        <f>MIN(H8591,FARMER_HRS)</f>
        <v>720</v>
      </c>
      <c r="J8591" s="5">
        <f>MAX(0,H8591-FARMER_HRS)</f>
        <v>3451.6148677149313</v>
      </c>
      <c r="K8591" s="2">
        <f>I8591*FARMER_RATE+J8591*TEMP_WORKER_RATE</f>
        <v>84923.869231162011</v>
      </c>
      <c r="L8591" s="2">
        <f>A8591*PRICE_TOM+B8591*PRICE_CAR+C8591*PRICE_MES</f>
        <v>122776</v>
      </c>
      <c r="M8591" s="2">
        <f>A8591*FERT_BED_TOM+B8591*FERT_BED_CAR+C8591*FERT_BED_MES</f>
        <v>13200</v>
      </c>
      <c r="N8591" s="6">
        <f>IF(AND(D8591&lt;=TOTAL_BEDS,J8591&lt;=TEMP_WORKER_MAX*TEMP_WORKER_HRS),1,0)</f>
        <v>1</v>
      </c>
      <c r="O8591" s="2">
        <f>L8591-M8591-K8591-FIXED_COSTS</f>
        <v>4652.1307688379893</v>
      </c>
      <c r="P8591" s="2">
        <f>IF(N8591=1,O8591,"")</f>
        <v>4652.1307688379893</v>
      </c>
    </row>
    <row r="8592">
      <c r="A8592" s="6">
        <v>13</v>
      </c>
      <c r="B8592" s="6">
        <v>4</v>
      </c>
      <c r="C8592" s="6">
        <v>1</v>
      </c>
      <c r="D8592" s="6">
        <f>A8592+B8592+C8592</f>
        <v>18</v>
      </c>
      <c r="E8592" s="5">
        <f>IF(A8592=0,0,A8592*LABOR_HRS_WK_TOM*SEASON_WEEKS*(1+DIM_PCT_TOM)^A8592)</f>
        <v>4039.1573208399313</v>
      </c>
      <c r="F8592" s="5">
        <f>IF(B8592=0,0,B8592*LABOR_HRS_WK_CAR*SEASON_WEEKS*(1+DIM_PCT_CAR)^B8592)</f>
        <v>132.45754687499993</v>
      </c>
      <c r="G8592" s="5">
        <f>IF(C8592=0,0,C8592*LABOR_HRS_WK_MES*SEASON_WEEKS*(1+DIM_PCT_MES)^C8592)</f>
        <v>45.5625</v>
      </c>
      <c r="H8592" s="5">
        <f>E8592+F8592+G8592</f>
        <v>4217.1773677149313</v>
      </c>
      <c r="I8592" s="5">
        <f>MIN(H8592,FARMER_HRS)</f>
        <v>720</v>
      </c>
      <c r="J8592" s="5">
        <f>MAX(0,H8592-FARMER_HRS)</f>
        <v>3497.1773677149313</v>
      </c>
      <c r="K8592" s="2">
        <f>I8592*FARMER_RATE+J8592*TEMP_WORKER_RATE</f>
        <v>85714.884856162011</v>
      </c>
      <c r="L8592" s="2">
        <f>A8592*PRICE_TOM+B8592*PRICE_CAR+C8592*PRICE_MES</f>
        <v>125476</v>
      </c>
      <c r="M8592" s="2">
        <f>A8592*FERT_BED_TOM+B8592*FERT_BED_CAR+C8592*FERT_BED_MES</f>
        <v>14080</v>
      </c>
      <c r="N8592" s="6">
        <f>IF(AND(D8592&lt;=TOTAL_BEDS,J8592&lt;=TEMP_WORKER_MAX*TEMP_WORKER_HRS),1,0)</f>
        <v>1</v>
      </c>
      <c r="O8592" s="2">
        <f>L8592-M8592-K8592-FIXED_COSTS</f>
        <v>5681.1151438379893</v>
      </c>
      <c r="P8592" s="2">
        <f>IF(N8592=1,O8592,"")</f>
        <v>5681.1151438379893</v>
      </c>
    </row>
    <row r="8593">
      <c r="A8593" s="6">
        <v>13</v>
      </c>
      <c r="B8593" s="6">
        <v>4</v>
      </c>
      <c r="C8593" s="6">
        <v>2</v>
      </c>
      <c r="D8593" s="6">
        <f>A8593+B8593+C8593</f>
        <v>19</v>
      </c>
      <c r="E8593" s="5">
        <f>IF(A8593=0,0,A8593*LABOR_HRS_WK_TOM*SEASON_WEEKS*(1+DIM_PCT_TOM)^A8593)</f>
        <v>4039.1573208399313</v>
      </c>
      <c r="F8593" s="5">
        <f>IF(B8593=0,0,B8593*LABOR_HRS_WK_CAR*SEASON_WEEKS*(1+DIM_PCT_CAR)^B8593)</f>
        <v>132.45754687499993</v>
      </c>
      <c r="G8593" s="5">
        <f>IF(C8593=0,0,C8593*LABOR_HRS_WK_MES*SEASON_WEEKS*(1+DIM_PCT_MES)^C8593)</f>
        <v>92.2640625</v>
      </c>
      <c r="H8593" s="5">
        <f>E8593+F8593+G8593</f>
        <v>4263.8789302149316</v>
      </c>
      <c r="I8593" s="5">
        <f>MIN(H8593,FARMER_HRS)</f>
        <v>720</v>
      </c>
      <c r="J8593" s="5">
        <f>MAX(0,H8593-FARMER_HRS)</f>
        <v>3543.8789302149316</v>
      </c>
      <c r="K8593" s="2">
        <f>I8593*FARMER_RATE+J8593*TEMP_WORKER_RATE</f>
        <v>86525.675871787011</v>
      </c>
      <c r="L8593" s="2">
        <f>A8593*PRICE_TOM+B8593*PRICE_CAR+C8593*PRICE_MES</f>
        <v>128176</v>
      </c>
      <c r="M8593" s="2">
        <f>A8593*FERT_BED_TOM+B8593*FERT_BED_CAR+C8593*FERT_BED_MES</f>
        <v>14960</v>
      </c>
      <c r="N8593" s="6">
        <f>IF(AND(D8593&lt;=TOTAL_BEDS,J8593&lt;=TEMP_WORKER_MAX*TEMP_WORKER_HRS),1,0)</f>
        <v>1</v>
      </c>
      <c r="O8593" s="2">
        <f>L8593-M8593-K8593-FIXED_COSTS</f>
        <v>6690.3241282129893</v>
      </c>
      <c r="P8593" s="2">
        <f>IF(N8593=1,O8593,"")</f>
        <v>6690.3241282129893</v>
      </c>
    </row>
    <row r="8594">
      <c r="A8594" s="6">
        <v>13</v>
      </c>
      <c r="B8594" s="6">
        <v>4</v>
      </c>
      <c r="C8594" s="6">
        <v>3</v>
      </c>
      <c r="D8594" s="6">
        <f>A8594+B8594+C8594</f>
        <v>20</v>
      </c>
      <c r="E8594" s="5">
        <f>IF(A8594=0,0,A8594*LABOR_HRS_WK_TOM*SEASON_WEEKS*(1+DIM_PCT_TOM)^A8594)</f>
        <v>4039.1573208399313</v>
      </c>
      <c r="F8594" s="5">
        <f>IF(B8594=0,0,B8594*LABOR_HRS_WK_CAR*SEASON_WEEKS*(1+DIM_PCT_CAR)^B8594)</f>
        <v>132.45754687499993</v>
      </c>
      <c r="G8594" s="5">
        <f>IF(C8594=0,0,C8594*LABOR_HRS_WK_MES*SEASON_WEEKS*(1+DIM_PCT_MES)^C8594)</f>
        <v>140.12604492187498</v>
      </c>
      <c r="H8594" s="5">
        <f>E8594+F8594+G8594</f>
        <v>4311.7409126368066</v>
      </c>
      <c r="I8594" s="5">
        <f>MIN(H8594,FARMER_HRS)</f>
        <v>720</v>
      </c>
      <c r="J8594" s="5">
        <f>MAX(0,H8594-FARMER_HRS)</f>
        <v>3591.7409126368066</v>
      </c>
      <c r="K8594" s="2">
        <f>I8594*FARMER_RATE+J8594*TEMP_WORKER_RATE</f>
        <v>87356.613066611229</v>
      </c>
      <c r="L8594" s="2">
        <f>A8594*PRICE_TOM+B8594*PRICE_CAR+C8594*PRICE_MES</f>
        <v>130876</v>
      </c>
      <c r="M8594" s="2">
        <f>A8594*FERT_BED_TOM+B8594*FERT_BED_CAR+C8594*FERT_BED_MES</f>
        <v>15840</v>
      </c>
      <c r="N8594" s="6">
        <f>IF(AND(D8594&lt;=TOTAL_BEDS,J8594&lt;=TEMP_WORKER_MAX*TEMP_WORKER_HRS),1,0)</f>
        <v>1</v>
      </c>
      <c r="O8594" s="2">
        <f>L8594-M8594-K8594-FIXED_COSTS</f>
        <v>7679.3869333887706</v>
      </c>
      <c r="P8594" s="2">
        <f>IF(N8594=1,O8594,"")</f>
        <v>7679.3869333887706</v>
      </c>
    </row>
    <row r="8595">
      <c r="A8595" s="6">
        <v>13</v>
      </c>
      <c r="B8595" s="6">
        <v>4</v>
      </c>
      <c r="C8595" s="6">
        <v>4</v>
      </c>
      <c r="D8595" s="6">
        <f>A8595+B8595+C8595</f>
        <v>21</v>
      </c>
      <c r="E8595" s="5">
        <f>IF(A8595=0,0,A8595*LABOR_HRS_WK_TOM*SEASON_WEEKS*(1+DIM_PCT_TOM)^A8595)</f>
        <v>4039.1573208399313</v>
      </c>
      <c r="F8595" s="5">
        <f>IF(B8595=0,0,B8595*LABOR_HRS_WK_CAR*SEASON_WEEKS*(1+DIM_PCT_CAR)^B8595)</f>
        <v>132.45754687499993</v>
      </c>
      <c r="G8595" s="5">
        <f>IF(C8595=0,0,C8595*LABOR_HRS_WK_MES*SEASON_WEEKS*(1+DIM_PCT_MES)^C8595)</f>
        <v>189.17016064453119</v>
      </c>
      <c r="H8595" s="5">
        <f>E8595+F8595+G8595</f>
        <v>4360.7850283594626</v>
      </c>
      <c r="I8595" s="5">
        <f>MIN(H8595,FARMER_HRS)</f>
        <v>720</v>
      </c>
      <c r="J8595" s="5">
        <f>MAX(0,H8595-FARMER_HRS)</f>
        <v>3640.7850283594626</v>
      </c>
      <c r="K8595" s="2">
        <f>I8595*FARMER_RATE+J8595*TEMP_WORKER_RATE</f>
        <v>88208.073409018456</v>
      </c>
      <c r="L8595" s="2">
        <f>A8595*PRICE_TOM+B8595*PRICE_CAR+C8595*PRICE_MES</f>
        <v>133576</v>
      </c>
      <c r="M8595" s="2">
        <f>A8595*FERT_BED_TOM+B8595*FERT_BED_CAR+C8595*FERT_BED_MES</f>
        <v>16720</v>
      </c>
      <c r="N8595" s="6">
        <f>IF(AND(D8595&lt;=TOTAL_BEDS,J8595&lt;=TEMP_WORKER_MAX*TEMP_WORKER_HRS),1,0)</f>
        <v>1</v>
      </c>
      <c r="O8595" s="2">
        <f>L8595-M8595-K8595-FIXED_COSTS</f>
        <v>8647.926590981544</v>
      </c>
      <c r="P8595" s="2">
        <f>IF(N8595=1,O8595,"")</f>
        <v>8647.926590981544</v>
      </c>
    </row>
    <row r="8596">
      <c r="A8596" s="6">
        <v>13</v>
      </c>
      <c r="B8596" s="6">
        <v>4</v>
      </c>
      <c r="C8596" s="6">
        <v>5</v>
      </c>
      <c r="D8596" s="6">
        <f>A8596+B8596+C8596</f>
        <v>22</v>
      </c>
      <c r="E8596" s="5">
        <f>IF(A8596=0,0,A8596*LABOR_HRS_WK_TOM*SEASON_WEEKS*(1+DIM_PCT_TOM)^A8596)</f>
        <v>4039.1573208399313</v>
      </c>
      <c r="F8596" s="5">
        <f>IF(B8596=0,0,B8596*LABOR_HRS_WK_CAR*SEASON_WEEKS*(1+DIM_PCT_CAR)^B8596)</f>
        <v>132.45754687499993</v>
      </c>
      <c r="G8596" s="5">
        <f>IF(C8596=0,0,C8596*LABOR_HRS_WK_MES*SEASON_WEEKS*(1+DIM_PCT_MES)^C8596)</f>
        <v>239.41848456573481</v>
      </c>
      <c r="H8596" s="5">
        <f>E8596+F8596+G8596</f>
        <v>4411.0333522806659</v>
      </c>
      <c r="I8596" s="5">
        <f>MIN(H8596,FARMER_HRS)</f>
        <v>720</v>
      </c>
      <c r="J8596" s="5">
        <f>MAX(0,H8596-FARMER_HRS)</f>
        <v>3691.0333522806659</v>
      </c>
      <c r="K8596" s="2">
        <f>I8596*FARMER_RATE+J8596*TEMP_WORKER_RATE</f>
        <v>89080.44014376156</v>
      </c>
      <c r="L8596" s="2">
        <f>A8596*PRICE_TOM+B8596*PRICE_CAR+C8596*PRICE_MES</f>
        <v>136276</v>
      </c>
      <c r="M8596" s="2">
        <f>A8596*FERT_BED_TOM+B8596*FERT_BED_CAR+C8596*FERT_BED_MES</f>
        <v>17600</v>
      </c>
      <c r="N8596" s="6">
        <f>IF(AND(D8596&lt;=TOTAL_BEDS,J8596&lt;=TEMP_WORKER_MAX*TEMP_WORKER_HRS),1,0)</f>
        <v>1</v>
      </c>
      <c r="O8596" s="2">
        <f>L8596-M8596-K8596-FIXED_COSTS</f>
        <v>9595.55985623844</v>
      </c>
      <c r="P8596" s="2">
        <f>IF(N8596=1,O8596,"")</f>
        <v>9595.55985623844</v>
      </c>
    </row>
    <row r="8597">
      <c r="A8597" s="6">
        <v>13</v>
      </c>
      <c r="B8597" s="6">
        <v>4</v>
      </c>
      <c r="C8597" s="6">
        <v>6</v>
      </c>
      <c r="D8597" s="6">
        <f>A8597+B8597+C8597</f>
        <v>23</v>
      </c>
      <c r="E8597" s="5">
        <f>IF(A8597=0,0,A8597*LABOR_HRS_WK_TOM*SEASON_WEEKS*(1+DIM_PCT_TOM)^A8597)</f>
        <v>4039.1573208399313</v>
      </c>
      <c r="F8597" s="5">
        <f>IF(B8597=0,0,B8597*LABOR_HRS_WK_CAR*SEASON_WEEKS*(1+DIM_PCT_CAR)^B8597)</f>
        <v>132.45754687499993</v>
      </c>
      <c r="G8597" s="5">
        <f>IF(C8597=0,0,C8597*LABOR_HRS_WK_MES*SEASON_WEEKS*(1+DIM_PCT_MES)^C8597)</f>
        <v>290.89345874736773</v>
      </c>
      <c r="H8597" s="5">
        <f>E8597+F8597+G8597</f>
        <v>4462.508326462299</v>
      </c>
      <c r="I8597" s="5">
        <f>MIN(H8597,FARMER_HRS)</f>
        <v>720</v>
      </c>
      <c r="J8597" s="5">
        <f>MAX(0,H8597-FARMER_HRS)</f>
        <v>3742.508326462299</v>
      </c>
      <c r="K8597" s="2">
        <f>I8597*FARMER_RATE+J8597*TEMP_WORKER_RATE</f>
        <v>89974.102889970469</v>
      </c>
      <c r="L8597" s="2">
        <f>A8597*PRICE_TOM+B8597*PRICE_CAR+C8597*PRICE_MES</f>
        <v>138976</v>
      </c>
      <c r="M8597" s="2">
        <f>A8597*FERT_BED_TOM+B8597*FERT_BED_CAR+C8597*FERT_BED_MES</f>
        <v>18480</v>
      </c>
      <c r="N8597" s="6">
        <f>IF(AND(D8597&lt;=TOTAL_BEDS,J8597&lt;=TEMP_WORKER_MAX*TEMP_WORKER_HRS),1,0)</f>
        <v>1</v>
      </c>
      <c r="O8597" s="2">
        <f>L8597-M8597-K8597-FIXED_COSTS</f>
        <v>10521.897110029531</v>
      </c>
      <c r="P8597" s="2">
        <f>IF(N8597=1,O8597,"")</f>
        <v>10521.897110029531</v>
      </c>
    </row>
    <row r="8598">
      <c r="A8598" s="6">
        <v>13</v>
      </c>
      <c r="B8598" s="6">
        <v>4</v>
      </c>
      <c r="C8598" s="6">
        <v>7</v>
      </c>
      <c r="D8598" s="6">
        <f>A8598+B8598+C8598</f>
        <v>24</v>
      </c>
      <c r="E8598" s="5">
        <f>IF(A8598=0,0,A8598*LABOR_HRS_WK_TOM*SEASON_WEEKS*(1+DIM_PCT_TOM)^A8598)</f>
        <v>4039.1573208399313</v>
      </c>
      <c r="F8598" s="5">
        <f>IF(B8598=0,0,B8598*LABOR_HRS_WK_CAR*SEASON_WEEKS*(1+DIM_PCT_CAR)^B8598)</f>
        <v>132.45754687499993</v>
      </c>
      <c r="G8598" s="5">
        <f>IF(C8598=0,0,C8598*LABOR_HRS_WK_MES*SEASON_WEEKS*(1+DIM_PCT_MES)^C8598)</f>
        <v>343.61789814532818</v>
      </c>
      <c r="H8598" s="5">
        <f>E8598+F8598+G8598</f>
        <v>4515.23276586026</v>
      </c>
      <c r="I8598" s="5">
        <f>MIN(H8598,FARMER_HRS)</f>
        <v>720</v>
      </c>
      <c r="J8598" s="5">
        <f>MAX(0,H8598-FARMER_HRS)</f>
        <v>3795.23276586026</v>
      </c>
      <c r="K8598" s="2">
        <f>I8598*FARMER_RATE+J8598*TEMP_WORKER_RATE</f>
        <v>90889.457740629514</v>
      </c>
      <c r="L8598" s="2">
        <f>A8598*PRICE_TOM+B8598*PRICE_CAR+C8598*PRICE_MES</f>
        <v>141676</v>
      </c>
      <c r="M8598" s="2">
        <f>A8598*FERT_BED_TOM+B8598*FERT_BED_CAR+C8598*FERT_BED_MES</f>
        <v>19360</v>
      </c>
      <c r="N8598" s="6">
        <f>IF(AND(D8598&lt;=TOTAL_BEDS,J8598&lt;=TEMP_WORKER_MAX*TEMP_WORKER_HRS),1,0)</f>
        <v>1</v>
      </c>
      <c r="O8598" s="2">
        <f>L8598-M8598-K8598-FIXED_COSTS</f>
        <v>11426.542259370486</v>
      </c>
      <c r="P8598" s="2">
        <f>IF(N8598=1,O8598,"")</f>
        <v>11426.542259370486</v>
      </c>
    </row>
    <row r="8599">
      <c r="A8599" s="6">
        <v>13</v>
      </c>
      <c r="B8599" s="6">
        <v>4</v>
      </c>
      <c r="C8599" s="6">
        <v>8</v>
      </c>
      <c r="D8599" s="6">
        <f>A8599+B8599+C8599</f>
        <v>25</v>
      </c>
      <c r="E8599" s="5">
        <f>IF(A8599=0,0,A8599*LABOR_HRS_WK_TOM*SEASON_WEEKS*(1+DIM_PCT_TOM)^A8599)</f>
        <v>4039.1573208399313</v>
      </c>
      <c r="F8599" s="5">
        <f>IF(B8599=0,0,B8599*LABOR_HRS_WK_CAR*SEASON_WEEKS*(1+DIM_PCT_CAR)^B8599)</f>
        <v>132.45754687499993</v>
      </c>
      <c r="G8599" s="5">
        <f>IF(C8599=0,0,C8599*LABOR_HRS_WK_MES*SEASON_WEEKS*(1+DIM_PCT_MES)^C8599)</f>
        <v>397.61499642530833</v>
      </c>
      <c r="H8599" s="5">
        <f>E8599+F8599+G8599</f>
        <v>4569.2298641402394</v>
      </c>
      <c r="I8599" s="5">
        <f>MIN(H8599,FARMER_HRS)</f>
        <v>720</v>
      </c>
      <c r="J8599" s="5">
        <f>MAX(0,H8599-FARMER_HRS)</f>
        <v>3849.2298641402394</v>
      </c>
      <c r="K8599" s="2">
        <f>I8599*FARMER_RATE+J8599*TEMP_WORKER_RATE</f>
        <v>91826.907363545819</v>
      </c>
      <c r="L8599" s="2">
        <f>A8599*PRICE_TOM+B8599*PRICE_CAR+C8599*PRICE_MES</f>
        <v>144376</v>
      </c>
      <c r="M8599" s="2">
        <f>A8599*FERT_BED_TOM+B8599*FERT_BED_CAR+C8599*FERT_BED_MES</f>
        <v>20240</v>
      </c>
      <c r="N8599" s="6">
        <f>IF(AND(D8599&lt;=TOTAL_BEDS,J8599&lt;=TEMP_WORKER_MAX*TEMP_WORKER_HRS),1,0)</f>
        <v>1</v>
      </c>
      <c r="O8599" s="2">
        <f>L8599-M8599-K8599-FIXED_COSTS</f>
        <v>12309.092636454181</v>
      </c>
      <c r="P8599" s="2">
        <f>IF(N8599=1,O8599,"")</f>
        <v>12309.092636454181</v>
      </c>
    </row>
    <row r="8600">
      <c r="A8600" s="6">
        <v>13</v>
      </c>
      <c r="B8600" s="6">
        <v>4</v>
      </c>
      <c r="C8600" s="6">
        <v>9</v>
      </c>
      <c r="D8600" s="6">
        <f>A8600+B8600+C8600</f>
        <v>26</v>
      </c>
      <c r="E8600" s="5">
        <f>IF(A8600=0,0,A8600*LABOR_HRS_WK_TOM*SEASON_WEEKS*(1+DIM_PCT_TOM)^A8600)</f>
        <v>4039.1573208399313</v>
      </c>
      <c r="F8600" s="5">
        <f>IF(B8600=0,0,B8600*LABOR_HRS_WK_CAR*SEASON_WEEKS*(1+DIM_PCT_CAR)^B8600)</f>
        <v>132.45754687499993</v>
      </c>
      <c r="G8600" s="5">
        <f>IF(C8600=0,0,C8600*LABOR_HRS_WK_MES*SEASON_WEEKS*(1+DIM_PCT_MES)^C8600)</f>
        <v>452.90833186570273</v>
      </c>
      <c r="H8600" s="5">
        <f>E8600+F8600+G8600</f>
        <v>4624.5231995806344</v>
      </c>
      <c r="I8600" s="5">
        <f>MIN(H8600,FARMER_HRS)</f>
        <v>720</v>
      </c>
      <c r="J8600" s="5">
        <f>MAX(0,H8600-FARMER_HRS)</f>
        <v>3904.5231995806344</v>
      </c>
      <c r="K8600" s="2">
        <f>I8600*FARMER_RATE+J8600*TEMP_WORKER_RATE</f>
        <v>92786.861103830452</v>
      </c>
      <c r="L8600" s="2">
        <f>A8600*PRICE_TOM+B8600*PRICE_CAR+C8600*PRICE_MES</f>
        <v>147076</v>
      </c>
      <c r="M8600" s="2">
        <f>A8600*FERT_BED_TOM+B8600*FERT_BED_CAR+C8600*FERT_BED_MES</f>
        <v>21120</v>
      </c>
      <c r="N8600" s="6">
        <f>IF(AND(D8600&lt;=TOTAL_BEDS,J8600&lt;=TEMP_WORKER_MAX*TEMP_WORKER_HRS),1,0)</f>
        <v>1</v>
      </c>
      <c r="O8600" s="2">
        <f>L8600-M8600-K8600-FIXED_COSTS</f>
        <v>13169.138896169548</v>
      </c>
      <c r="P8600" s="2">
        <f>IF(N8600=1,O8600,"")</f>
        <v>13169.138896169548</v>
      </c>
    </row>
    <row r="8601">
      <c r="A8601" s="6">
        <v>13</v>
      </c>
      <c r="B8601" s="6">
        <v>4</v>
      </c>
      <c r="C8601" s="6">
        <v>10</v>
      </c>
      <c r="D8601" s="6">
        <f>A8601+B8601+C8601</f>
        <v>27</v>
      </c>
      <c r="E8601" s="5">
        <f>IF(A8601=0,0,A8601*LABOR_HRS_WK_TOM*SEASON_WEEKS*(1+DIM_PCT_TOM)^A8601)</f>
        <v>4039.1573208399313</v>
      </c>
      <c r="F8601" s="5">
        <f>IF(B8601=0,0,B8601*LABOR_HRS_WK_CAR*SEASON_WEEKS*(1+DIM_PCT_CAR)^B8601)</f>
        <v>132.45754687499993</v>
      </c>
      <c r="G8601" s="5">
        <f>IF(C8601=0,0,C8601*LABOR_HRS_WK_MES*SEASON_WEEKS*(1+DIM_PCT_MES)^C8601)</f>
        <v>509.52187334891551</v>
      </c>
      <c r="H8601" s="5">
        <f>E8601+F8601+G8601</f>
        <v>4681.1367410638468</v>
      </c>
      <c r="I8601" s="5">
        <f>MIN(H8601,FARMER_HRS)</f>
        <v>720</v>
      </c>
      <c r="J8601" s="5">
        <f>MAX(0,H8601-FARMER_HRS)</f>
        <v>3961.1367410638468</v>
      </c>
      <c r="K8601" s="2">
        <f>I8601*FARMER_RATE+J8601*TEMP_WORKER_RATE</f>
        <v>93769.735087914</v>
      </c>
      <c r="L8601" s="2">
        <f>A8601*PRICE_TOM+B8601*PRICE_CAR+C8601*PRICE_MES</f>
        <v>149776</v>
      </c>
      <c r="M8601" s="2">
        <f>A8601*FERT_BED_TOM+B8601*FERT_BED_CAR+C8601*FERT_BED_MES</f>
        <v>22000</v>
      </c>
      <c r="N8601" s="6">
        <f>IF(AND(D8601&lt;=TOTAL_BEDS,J8601&lt;=TEMP_WORKER_MAX*TEMP_WORKER_HRS),1,0)</f>
        <v>1</v>
      </c>
      <c r="O8601" s="2">
        <f>L8601-M8601-K8601-FIXED_COSTS</f>
        <v>14006.264912086</v>
      </c>
      <c r="P8601" s="2">
        <f>IF(N8601=1,O8601,"")</f>
        <v>14006.264912086</v>
      </c>
    </row>
    <row r="8602">
      <c r="A8602" s="6">
        <v>13</v>
      </c>
      <c r="B8602" s="6">
        <v>4</v>
      </c>
      <c r="C8602" s="6">
        <v>11</v>
      </c>
      <c r="D8602" s="6">
        <f>A8602+B8602+C8602</f>
        <v>28</v>
      </c>
      <c r="E8602" s="5">
        <f>IF(A8602=0,0,A8602*LABOR_HRS_WK_TOM*SEASON_WEEKS*(1+DIM_PCT_TOM)^A8602)</f>
        <v>4039.1573208399313</v>
      </c>
      <c r="F8602" s="5">
        <f>IF(B8602=0,0,B8602*LABOR_HRS_WK_CAR*SEASON_WEEKS*(1+DIM_PCT_CAR)^B8602)</f>
        <v>132.45754687499993</v>
      </c>
      <c r="G8602" s="5">
        <f>IF(C8602=0,0,C8602*LABOR_HRS_WK_MES*SEASON_WEEKS*(1+DIM_PCT_MES)^C8602)</f>
        <v>567.47998644235463</v>
      </c>
      <c r="H8602" s="5">
        <f>E8602+F8602+G8602</f>
        <v>4739.0948541572861</v>
      </c>
      <c r="I8602" s="5">
        <f>MIN(H8602,FARMER_HRS)</f>
        <v>720</v>
      </c>
      <c r="J8602" s="5">
        <f>MAX(0,H8602-FARMER_HRS)</f>
        <v>4019.0948541572861</v>
      </c>
      <c r="K8602" s="2">
        <f>I8602*FARMER_RATE+J8602*TEMP_WORKER_RATE</f>
        <v>94775.952329119551</v>
      </c>
      <c r="L8602" s="2">
        <f>A8602*PRICE_TOM+B8602*PRICE_CAR+C8602*PRICE_MES</f>
        <v>152476</v>
      </c>
      <c r="M8602" s="2">
        <f>A8602*FERT_BED_TOM+B8602*FERT_BED_CAR+C8602*FERT_BED_MES</f>
        <v>22880</v>
      </c>
      <c r="N8602" s="6">
        <f>IF(AND(D8602&lt;=TOTAL_BEDS,J8602&lt;=TEMP_WORKER_MAX*TEMP_WORKER_HRS),1,0)</f>
        <v>1</v>
      </c>
      <c r="O8602" s="2">
        <f>L8602-M8602-K8602-FIXED_COSTS</f>
        <v>14820.047670880449</v>
      </c>
      <c r="P8602" s="2">
        <f>IF(N8602=1,O8602,"")</f>
        <v>14820.047670880449</v>
      </c>
    </row>
    <row r="8603">
      <c r="A8603" s="6">
        <v>13</v>
      </c>
      <c r="B8603" s="6">
        <v>4</v>
      </c>
      <c r="C8603" s="6">
        <v>12</v>
      </c>
      <c r="D8603" s="6">
        <f>A8603+B8603+C8603</f>
        <v>29</v>
      </c>
      <c r="E8603" s="5">
        <f>IF(A8603=0,0,A8603*LABOR_HRS_WK_TOM*SEASON_WEEKS*(1+DIM_PCT_TOM)^A8603)</f>
        <v>4039.1573208399313</v>
      </c>
      <c r="F8603" s="5">
        <f>IF(B8603=0,0,B8603*LABOR_HRS_WK_CAR*SEASON_WEEKS*(1+DIM_PCT_CAR)^B8603)</f>
        <v>132.45754687499993</v>
      </c>
      <c r="G8603" s="5">
        <f>IF(C8603=0,0,C8603*LABOR_HRS_WK_MES*SEASON_WEEKS*(1+DIM_PCT_MES)^C8603)</f>
        <v>626.807439570419</v>
      </c>
      <c r="H8603" s="5">
        <f>E8603+F8603+G8603</f>
        <v>4798.42230728535</v>
      </c>
      <c r="I8603" s="5">
        <f>MIN(H8603,FARMER_HRS)</f>
        <v>720</v>
      </c>
      <c r="J8603" s="5">
        <f>MAX(0,H8603-FARMER_HRS)</f>
        <v>4078.42230728535</v>
      </c>
      <c r="K8603" s="2">
        <f>I8603*FARMER_RATE+J8603*TEMP_WORKER_RATE</f>
        <v>95805.942834815112</v>
      </c>
      <c r="L8603" s="2">
        <f>A8603*PRICE_TOM+B8603*PRICE_CAR+C8603*PRICE_MES</f>
        <v>155176</v>
      </c>
      <c r="M8603" s="2">
        <f>A8603*FERT_BED_TOM+B8603*FERT_BED_CAR+C8603*FERT_BED_MES</f>
        <v>23760</v>
      </c>
      <c r="N8603" s="6">
        <f>IF(AND(D8603&lt;=TOTAL_BEDS,J8603&lt;=TEMP_WORKER_MAX*TEMP_WORKER_HRS),1,0)</f>
        <v>1</v>
      </c>
      <c r="O8603" s="2">
        <f>L8603-M8603-K8603-FIXED_COSTS</f>
        <v>15610.057165184888</v>
      </c>
      <c r="P8603" s="2">
        <f>IF(N8603=1,O8603,"")</f>
        <v>15610.057165184888</v>
      </c>
    </row>
    <row r="8604">
      <c r="A8604" s="6">
        <v>13</v>
      </c>
      <c r="B8604" s="6">
        <v>4</v>
      </c>
      <c r="C8604" s="6">
        <v>13</v>
      </c>
      <c r="D8604" s="6">
        <f>A8604+B8604+C8604</f>
        <v>30</v>
      </c>
      <c r="E8604" s="5">
        <f>IF(A8604=0,0,A8604*LABOR_HRS_WK_TOM*SEASON_WEEKS*(1+DIM_PCT_TOM)^A8604)</f>
        <v>4039.1573208399313</v>
      </c>
      <c r="F8604" s="5">
        <f>IF(B8604=0,0,B8604*LABOR_HRS_WK_CAR*SEASON_WEEKS*(1+DIM_PCT_CAR)^B8604)</f>
        <v>132.45754687499993</v>
      </c>
      <c r="G8604" s="5">
        <f>IF(C8604=0,0,C8604*LABOR_HRS_WK_MES*SEASON_WEEKS*(1+DIM_PCT_MES)^C8604)</f>
        <v>687.52941027880331</v>
      </c>
      <c r="H8604" s="5">
        <f>E8604+F8604+G8604</f>
        <v>4859.1442779937342</v>
      </c>
      <c r="I8604" s="5">
        <f>MIN(H8604,FARMER_HRS)</f>
        <v>720</v>
      </c>
      <c r="J8604" s="5">
        <f>MAX(0,H8604-FARMER_HRS)</f>
        <v>4139.1442779937342</v>
      </c>
      <c r="K8604" s="2">
        <f>I8604*FARMER_RATE+J8604*TEMP_WORKER_RATE</f>
        <v>96860.14371516899</v>
      </c>
      <c r="L8604" s="2">
        <f>A8604*PRICE_TOM+B8604*PRICE_CAR+C8604*PRICE_MES</f>
        <v>157876</v>
      </c>
      <c r="M8604" s="2">
        <f>A8604*FERT_BED_TOM+B8604*FERT_BED_CAR+C8604*FERT_BED_MES</f>
        <v>24640</v>
      </c>
      <c r="N8604" s="6">
        <f>IF(AND(D8604&lt;=TOTAL_BEDS,J8604&lt;=TEMP_WORKER_MAX*TEMP_WORKER_HRS),1,0)</f>
        <v>1</v>
      </c>
      <c r="O8604" s="2">
        <f>L8604-M8604-K8604-FIXED_COSTS</f>
        <v>16375.85628483101</v>
      </c>
      <c r="P8604" s="2">
        <f>IF(N8604=1,O8604,"")</f>
        <v>16375.85628483101</v>
      </c>
    </row>
    <row r="8605">
      <c r="A8605" s="6">
        <v>13</v>
      </c>
      <c r="B8605" s="6">
        <v>4</v>
      </c>
      <c r="C8605" s="6">
        <v>14</v>
      </c>
      <c r="D8605" s="6">
        <f>A8605+B8605+C8605</f>
        <v>31</v>
      </c>
      <c r="E8605" s="5">
        <f>IF(A8605=0,0,A8605*LABOR_HRS_WK_TOM*SEASON_WEEKS*(1+DIM_PCT_TOM)^A8605)</f>
        <v>4039.1573208399313</v>
      </c>
      <c r="F8605" s="5">
        <f>IF(B8605=0,0,B8605*LABOR_HRS_WK_CAR*SEASON_WEEKS*(1+DIM_PCT_CAR)^B8605)</f>
        <v>132.45754687499993</v>
      </c>
      <c r="G8605" s="5">
        <f>IF(C8605=0,0,C8605*LABOR_HRS_WK_MES*SEASON_WEEKS*(1+DIM_PCT_MES)^C8605)</f>
        <v>749.67149159246435</v>
      </c>
      <c r="H8605" s="5">
        <f>E8605+F8605+G8605</f>
        <v>4921.2863593073953</v>
      </c>
      <c r="I8605" s="5">
        <f>MIN(H8605,FARMER_HRS)</f>
        <v>720</v>
      </c>
      <c r="J8605" s="5">
        <f>MAX(0,H8605-FARMER_HRS)</f>
        <v>4201.2863593073953</v>
      </c>
      <c r="K8605" s="2">
        <f>I8605*FARMER_RATE+J8605*TEMP_WORKER_RATE</f>
        <v>97938.99929353116</v>
      </c>
      <c r="L8605" s="2">
        <f>A8605*PRICE_TOM+B8605*PRICE_CAR+C8605*PRICE_MES</f>
        <v>160576</v>
      </c>
      <c r="M8605" s="2">
        <f>A8605*FERT_BED_TOM+B8605*FERT_BED_CAR+C8605*FERT_BED_MES</f>
        <v>25520</v>
      </c>
      <c r="N8605" s="6">
        <f>IF(AND(D8605&lt;=TOTAL_BEDS,J8605&lt;=TEMP_WORKER_MAX*TEMP_WORKER_HRS),1,0)</f>
        <v>1</v>
      </c>
      <c r="O8605" s="2">
        <f>L8605-M8605-K8605-FIXED_COSTS</f>
        <v>17117.00070646884</v>
      </c>
      <c r="P8605" s="2">
        <f>IF(N8605=1,O8605,"")</f>
        <v>17117.00070646884</v>
      </c>
    </row>
    <row r="8606">
      <c r="A8606" s="6">
        <v>13</v>
      </c>
      <c r="B8606" s="6">
        <v>4</v>
      </c>
      <c r="C8606" s="6">
        <v>15</v>
      </c>
      <c r="D8606" s="6">
        <f>A8606+B8606+C8606</f>
        <v>32</v>
      </c>
      <c r="E8606" s="5">
        <f>IF(A8606=0,0,A8606*LABOR_HRS_WK_TOM*SEASON_WEEKS*(1+DIM_PCT_TOM)^A8606)</f>
        <v>4039.1573208399313</v>
      </c>
      <c r="F8606" s="5">
        <f>IF(B8606=0,0,B8606*LABOR_HRS_WK_CAR*SEASON_WEEKS*(1+DIM_PCT_CAR)^B8606)</f>
        <v>132.45754687499993</v>
      </c>
      <c r="G8606" s="5">
        <f>IF(C8606=0,0,C8606*LABOR_HRS_WK_MES*SEASON_WEEKS*(1+DIM_PCT_MES)^C8606)</f>
        <v>813.25969846861074</v>
      </c>
      <c r="H8606" s="5">
        <f>E8606+F8606+G8606</f>
        <v>4984.8745661835419</v>
      </c>
      <c r="I8606" s="5">
        <f>MIN(H8606,FARMER_HRS)</f>
        <v>720</v>
      </c>
      <c r="J8606" s="5">
        <f>MAX(0,H8606-FARMER_HRS)</f>
        <v>4264.8745661835419</v>
      </c>
      <c r="K8606" s="2">
        <f>I8606*FARMER_RATE+J8606*TEMP_WORKER_RATE</f>
        <v>99042.961218464261</v>
      </c>
      <c r="L8606" s="2">
        <f>A8606*PRICE_TOM+B8606*PRICE_CAR+C8606*PRICE_MES</f>
        <v>163276</v>
      </c>
      <c r="M8606" s="2">
        <f>A8606*FERT_BED_TOM+B8606*FERT_BED_CAR+C8606*FERT_BED_MES</f>
        <v>26400</v>
      </c>
      <c r="N8606" s="6">
        <f>IF(AND(D8606&lt;=TOTAL_BEDS,J8606&lt;=TEMP_WORKER_MAX*TEMP_WORKER_HRS),1,0)</f>
        <v>1</v>
      </c>
      <c r="O8606" s="2">
        <f>L8606-M8606-K8606-FIXED_COSTS</f>
        <v>17833.038781535739</v>
      </c>
      <c r="P8606" s="2">
        <f>IF(N8606=1,O8606,"")</f>
        <v>17833.038781535739</v>
      </c>
    </row>
    <row r="8607">
      <c r="A8607" s="6">
        <v>13</v>
      </c>
      <c r="B8607" s="6">
        <v>4</v>
      </c>
      <c r="C8607" s="6">
        <v>16</v>
      </c>
      <c r="D8607" s="6">
        <f>A8607+B8607+C8607</f>
        <v>33</v>
      </c>
      <c r="E8607" s="5">
        <f>IF(A8607=0,0,A8607*LABOR_HRS_WK_TOM*SEASON_WEEKS*(1+DIM_PCT_TOM)^A8607)</f>
        <v>4039.1573208399313</v>
      </c>
      <c r="F8607" s="5">
        <f>IF(B8607=0,0,B8607*LABOR_HRS_WK_CAR*SEASON_WEEKS*(1+DIM_PCT_CAR)^B8607)</f>
        <v>132.45754687499993</v>
      </c>
      <c r="G8607" s="5">
        <f>IF(C8607=0,0,C8607*LABOR_HRS_WK_MES*SEASON_WEEKS*(1+DIM_PCT_MES)^C8607)</f>
        <v>878.32047434609967</v>
      </c>
      <c r="H8607" s="5">
        <f>E8607+F8607+G8607</f>
        <v>5049.9353420610314</v>
      </c>
      <c r="I8607" s="5">
        <f>MIN(H8607,FARMER_HRS)</f>
        <v>720</v>
      </c>
      <c r="J8607" s="5">
        <f>MAX(0,H8607-FARMER_HRS)</f>
        <v>4329.9353420610314</v>
      </c>
      <c r="K8607" s="2">
        <f>I8607*FARMER_RATE+J8607*TEMP_WORKER_RATE</f>
        <v>100172.48857744846</v>
      </c>
      <c r="L8607" s="2">
        <f>A8607*PRICE_TOM+B8607*PRICE_CAR+C8607*PRICE_MES</f>
        <v>165976</v>
      </c>
      <c r="M8607" s="2">
        <f>A8607*FERT_BED_TOM+B8607*FERT_BED_CAR+C8607*FERT_BED_MES</f>
        <v>27280</v>
      </c>
      <c r="N8607" s="6">
        <f>IF(AND(D8607&lt;=TOTAL_BEDS,J8607&lt;=TEMP_WORKER_MAX*TEMP_WORKER_HRS),1,0)</f>
        <v>1</v>
      </c>
      <c r="O8607" s="2">
        <f>L8607-M8607-K8607-FIXED_COSTS</f>
        <v>18523.511422551543</v>
      </c>
      <c r="P8607" s="2">
        <f>IF(N8607=1,O8607,"")</f>
        <v>18523.511422551543</v>
      </c>
    </row>
    <row r="8608">
      <c r="A8608" s="6">
        <v>13</v>
      </c>
      <c r="B8608" s="6">
        <v>4</v>
      </c>
      <c r="C8608" s="6">
        <v>17</v>
      </c>
      <c r="D8608" s="6">
        <f>A8608+B8608+C8608</f>
        <v>34</v>
      </c>
      <c r="E8608" s="5">
        <f>IF(A8608=0,0,A8608*LABOR_HRS_WK_TOM*SEASON_WEEKS*(1+DIM_PCT_TOM)^A8608)</f>
        <v>4039.1573208399313</v>
      </c>
      <c r="F8608" s="5">
        <f>IF(B8608=0,0,B8608*LABOR_HRS_WK_CAR*SEASON_WEEKS*(1+DIM_PCT_CAR)^B8608)</f>
        <v>132.45754687499993</v>
      </c>
      <c r="G8608" s="5">
        <f>IF(C8608=0,0,C8608*LABOR_HRS_WK_MES*SEASON_WEEKS*(1+DIM_PCT_MES)^C8608)</f>
        <v>944.88069779263992</v>
      </c>
      <c r="H8608" s="5">
        <f>E8608+F8608+G8608</f>
        <v>5116.495565507571</v>
      </c>
      <c r="I8608" s="5">
        <f>MIN(H8608,FARMER_HRS)</f>
        <v>720</v>
      </c>
      <c r="J8608" s="5">
        <f>MAX(0,H8608-FARMER_HRS)</f>
        <v>4396.495565507571</v>
      </c>
      <c r="K8608" s="2">
        <f>I8608*FARMER_RATE+J8608*TEMP_WORKER_RATE</f>
        <v>101328.04801228421</v>
      </c>
      <c r="L8608" s="2">
        <f>A8608*PRICE_TOM+B8608*PRICE_CAR+C8608*PRICE_MES</f>
        <v>168676</v>
      </c>
      <c r="M8608" s="2">
        <f>A8608*FERT_BED_TOM+B8608*FERT_BED_CAR+C8608*FERT_BED_MES</f>
        <v>28160</v>
      </c>
      <c r="N8608" s="6">
        <f>IF(AND(D8608&lt;=TOTAL_BEDS,J8608&lt;=TEMP_WORKER_MAX*TEMP_WORKER_HRS),1,0)</f>
        <v>1</v>
      </c>
      <c r="O8608" s="2">
        <f>L8608-M8608-K8608-FIXED_COSTS</f>
        <v>19187.951987715787</v>
      </c>
      <c r="P8608" s="2">
        <f>IF(N8608=1,O8608,"")</f>
        <v>19187.951987715787</v>
      </c>
    </row>
    <row r="8609">
      <c r="A8609" s="6">
        <v>13</v>
      </c>
      <c r="B8609" s="6">
        <v>4</v>
      </c>
      <c r="C8609" s="6">
        <v>18</v>
      </c>
      <c r="D8609" s="6">
        <f>A8609+B8609+C8609</f>
        <v>35</v>
      </c>
      <c r="E8609" s="5">
        <f>IF(A8609=0,0,A8609*LABOR_HRS_WK_TOM*SEASON_WEEKS*(1+DIM_PCT_TOM)^A8609)</f>
        <v>4039.1573208399313</v>
      </c>
      <c r="F8609" s="5">
        <f>IF(B8609=0,0,B8609*LABOR_HRS_WK_CAR*SEASON_WEEKS*(1+DIM_PCT_CAR)^B8609)</f>
        <v>132.45754687499993</v>
      </c>
      <c r="G8609" s="5">
        <f>IF(C8609=0,0,C8609*LABOR_HRS_WK_MES*SEASON_WEEKS*(1+DIM_PCT_MES)^C8609)</f>
        <v>1012.9676892512272</v>
      </c>
      <c r="H8609" s="5">
        <f>E8609+F8609+G8609</f>
        <v>5184.5825569661583</v>
      </c>
      <c r="I8609" s="5">
        <f>MIN(H8609,FARMER_HRS)</f>
        <v>720</v>
      </c>
      <c r="J8609" s="5">
        <f>MAX(0,H8609-FARMER_HRS)</f>
        <v>4464.5825569661583</v>
      </c>
      <c r="K8609" s="2">
        <f>I8609*FARMER_RATE+J8609*TEMP_WORKER_RATE</f>
        <v>102510.11383621802</v>
      </c>
      <c r="L8609" s="2">
        <f>A8609*PRICE_TOM+B8609*PRICE_CAR+C8609*PRICE_MES</f>
        <v>171376</v>
      </c>
      <c r="M8609" s="2">
        <f>A8609*FERT_BED_TOM+B8609*FERT_BED_CAR+C8609*FERT_BED_MES</f>
        <v>29040</v>
      </c>
      <c r="N8609" s="6">
        <f>IF(AND(D8609&lt;=TOTAL_BEDS,J8609&lt;=TEMP_WORKER_MAX*TEMP_WORKER_HRS),1,0)</f>
        <v>1</v>
      </c>
      <c r="O8609" s="2">
        <f>L8609-M8609-K8609-FIXED_COSTS</f>
        <v>19825.886163781979</v>
      </c>
      <c r="P8609" s="2">
        <f>IF(N8609=1,O8609,"")</f>
        <v>19825.886163781979</v>
      </c>
    </row>
    <row r="8610">
      <c r="A8610" s="6">
        <v>13</v>
      </c>
      <c r="B8610" s="6">
        <v>4</v>
      </c>
      <c r="C8610" s="6">
        <v>19</v>
      </c>
      <c r="D8610" s="6">
        <f>A8610+B8610+C8610</f>
        <v>36</v>
      </c>
      <c r="E8610" s="5">
        <f>IF(A8610=0,0,A8610*LABOR_HRS_WK_TOM*SEASON_WEEKS*(1+DIM_PCT_TOM)^A8610)</f>
        <v>4039.1573208399313</v>
      </c>
      <c r="F8610" s="5">
        <f>IF(B8610=0,0,B8610*LABOR_HRS_WK_CAR*SEASON_WEEKS*(1+DIM_PCT_CAR)^B8610)</f>
        <v>132.45754687499993</v>
      </c>
      <c r="G8610" s="5">
        <f>IF(C8610=0,0,C8610*LABOR_HRS_WK_MES*SEASON_WEEKS*(1+DIM_PCT_MES)^C8610)</f>
        <v>1082.6092178872491</v>
      </c>
      <c r="H8610" s="5">
        <f>E8610+F8610+G8610</f>
        <v>5254.22408560218</v>
      </c>
      <c r="I8610" s="5">
        <f>MIN(H8610,FARMER_HRS)</f>
        <v>720</v>
      </c>
      <c r="J8610" s="5">
        <f>MAX(0,H8610-FARMER_HRS)</f>
        <v>4534.22408560218</v>
      </c>
      <c r="K8610" s="2">
        <f>I8610*FARMER_RATE+J8610*TEMP_WORKER_RATE</f>
        <v>103719.16815281562</v>
      </c>
      <c r="L8610" s="2">
        <f>A8610*PRICE_TOM+B8610*PRICE_CAR+C8610*PRICE_MES</f>
        <v>174076</v>
      </c>
      <c r="M8610" s="2">
        <f>A8610*FERT_BED_TOM+B8610*FERT_BED_CAR+C8610*FERT_BED_MES</f>
        <v>29920</v>
      </c>
      <c r="N8610" s="6">
        <f>IF(AND(D8610&lt;=TOTAL_BEDS,J8610&lt;=TEMP_WORKER_MAX*TEMP_WORKER_HRS),1,0)</f>
        <v>1</v>
      </c>
      <c r="O8610" s="2">
        <f>L8610-M8610-K8610-FIXED_COSTS</f>
        <v>20436.831847184381</v>
      </c>
      <c r="P8610" s="2">
        <f>IF(N8610=1,O8610,"")</f>
        <v>20436.831847184381</v>
      </c>
    </row>
    <row r="8611">
      <c r="A8611" s="6">
        <v>13</v>
      </c>
      <c r="B8611" s="6">
        <v>4</v>
      </c>
      <c r="C8611" s="6">
        <v>20</v>
      </c>
      <c r="D8611" s="6">
        <f>A8611+B8611+C8611</f>
        <v>37</v>
      </c>
      <c r="E8611" s="5">
        <f>IF(A8611=0,0,A8611*LABOR_HRS_WK_TOM*SEASON_WEEKS*(1+DIM_PCT_TOM)^A8611)</f>
        <v>4039.1573208399313</v>
      </c>
      <c r="F8611" s="5">
        <f>IF(B8611=0,0,B8611*LABOR_HRS_WK_CAR*SEASON_WEEKS*(1+DIM_PCT_CAR)^B8611)</f>
        <v>132.45754687499993</v>
      </c>
      <c r="G8611" s="5">
        <f>IF(C8611=0,0,C8611*LABOR_HRS_WK_MES*SEASON_WEEKS*(1+DIM_PCT_MES)^C8611)</f>
        <v>1153.8335085377259</v>
      </c>
      <c r="H8611" s="5">
        <f>E8611+F8611+G8611</f>
        <v>5325.448376252657</v>
      </c>
      <c r="I8611" s="5">
        <f>MIN(H8611,FARMER_HRS)</f>
        <v>720</v>
      </c>
      <c r="J8611" s="5">
        <f>MAX(0,H8611-FARMER_HRS)</f>
        <v>4605.448376252657</v>
      </c>
      <c r="K8611" s="2">
        <f>I8611*FARMER_RATE+J8611*TEMP_WORKER_RATE</f>
        <v>104955.70097660863</v>
      </c>
      <c r="L8611" s="2">
        <f>A8611*PRICE_TOM+B8611*PRICE_CAR+C8611*PRICE_MES</f>
        <v>176776</v>
      </c>
      <c r="M8611" s="2">
        <f>A8611*FERT_BED_TOM+B8611*FERT_BED_CAR+C8611*FERT_BED_MES</f>
        <v>30800</v>
      </c>
      <c r="N8611" s="6">
        <f>IF(AND(D8611&lt;=TOTAL_BEDS,J8611&lt;=TEMP_WORKER_MAX*TEMP_WORKER_HRS),1,0)</f>
        <v>1</v>
      </c>
      <c r="O8611" s="2">
        <f>L8611-M8611-K8611-FIXED_COSTS</f>
        <v>21020.299023391373</v>
      </c>
      <c r="P8611" s="2">
        <f>IF(N8611=1,O8611,"")</f>
        <v>21020.299023391373</v>
      </c>
    </row>
    <row r="8612">
      <c r="A8612" s="6">
        <v>13</v>
      </c>
      <c r="B8612" s="6">
        <v>4</v>
      </c>
      <c r="C8612" s="6">
        <v>21</v>
      </c>
      <c r="D8612" s="6">
        <f>A8612+B8612+C8612</f>
        <v>38</v>
      </c>
      <c r="E8612" s="5">
        <f>IF(A8612=0,0,A8612*LABOR_HRS_WK_TOM*SEASON_WEEKS*(1+DIM_PCT_TOM)^A8612)</f>
        <v>4039.1573208399313</v>
      </c>
      <c r="F8612" s="5">
        <f>IF(B8612=0,0,B8612*LABOR_HRS_WK_CAR*SEASON_WEEKS*(1+DIM_PCT_CAR)^B8612)</f>
        <v>132.45754687499993</v>
      </c>
      <c r="G8612" s="5">
        <f>IF(C8612=0,0,C8612*LABOR_HRS_WK_MES*SEASON_WEEKS*(1+DIM_PCT_MES)^C8612)</f>
        <v>1226.6692487641699</v>
      </c>
      <c r="H8612" s="5">
        <f>E8612+F8612+G8612</f>
        <v>5398.2841164791007</v>
      </c>
      <c r="I8612" s="5">
        <f>MIN(H8612,FARMER_HRS)</f>
        <v>720</v>
      </c>
      <c r="J8612" s="5">
        <f>MAX(0,H8612-FARMER_HRS)</f>
        <v>4678.2841164791007</v>
      </c>
      <c r="K8612" s="2">
        <f>I8612*FARMER_RATE+J8612*TEMP_WORKER_RATE</f>
        <v>106220.21035553994</v>
      </c>
      <c r="L8612" s="2">
        <f>A8612*PRICE_TOM+B8612*PRICE_CAR+C8612*PRICE_MES</f>
        <v>179476</v>
      </c>
      <c r="M8612" s="2">
        <f>A8612*FERT_BED_TOM+B8612*FERT_BED_CAR+C8612*FERT_BED_MES</f>
        <v>31680</v>
      </c>
      <c r="N8612" s="6">
        <f>IF(AND(D8612&lt;=TOTAL_BEDS,J8612&lt;=TEMP_WORKER_MAX*TEMP_WORKER_HRS),1,0)</f>
        <v>1</v>
      </c>
      <c r="O8612" s="2">
        <f>L8612-M8612-K8612-FIXED_COSTS</f>
        <v>21575.789644460063</v>
      </c>
      <c r="P8612" s="2">
        <f>IF(N8612=1,O8612,"")</f>
        <v>21575.789644460063</v>
      </c>
    </row>
    <row r="8613">
      <c r="A8613" s="6">
        <v>13</v>
      </c>
      <c r="B8613" s="6">
        <v>4</v>
      </c>
      <c r="C8613" s="6">
        <v>22</v>
      </c>
      <c r="D8613" s="6">
        <f>A8613+B8613+C8613</f>
        <v>39</v>
      </c>
      <c r="E8613" s="5">
        <f>IF(A8613=0,0,A8613*LABOR_HRS_WK_TOM*SEASON_WEEKS*(1+DIM_PCT_TOM)^A8613)</f>
        <v>4039.1573208399313</v>
      </c>
      <c r="F8613" s="5">
        <f>IF(B8613=0,0,B8613*LABOR_HRS_WK_CAR*SEASON_WEEKS*(1+DIM_PCT_CAR)^B8613)</f>
        <v>132.45754687499993</v>
      </c>
      <c r="G8613" s="5">
        <f>IF(C8613=0,0,C8613*LABOR_HRS_WK_MES*SEASON_WEEKS*(1+DIM_PCT_MES)^C8613)</f>
        <v>1301.1455960105659</v>
      </c>
      <c r="H8613" s="5">
        <f>E8613+F8613+G8613</f>
        <v>5472.7604637254972</v>
      </c>
      <c r="I8613" s="5">
        <f>MIN(H8613,FARMER_HRS)</f>
        <v>720</v>
      </c>
      <c r="J8613" s="5">
        <f>MAX(0,H8613-FARMER_HRS)</f>
        <v>4752.7604637254972</v>
      </c>
      <c r="K8613" s="2">
        <f>I8613*FARMER_RATE+J8613*TEMP_WORKER_RATE</f>
        <v>107513.20249523432</v>
      </c>
      <c r="L8613" s="2">
        <f>A8613*PRICE_TOM+B8613*PRICE_CAR+C8613*PRICE_MES</f>
        <v>182176</v>
      </c>
      <c r="M8613" s="2">
        <f>A8613*FERT_BED_TOM+B8613*FERT_BED_CAR+C8613*FERT_BED_MES</f>
        <v>32560</v>
      </c>
      <c r="N8613" s="6">
        <f>IF(AND(D8613&lt;=TOTAL_BEDS,J8613&lt;=TEMP_WORKER_MAX*TEMP_WORKER_HRS),1,0)</f>
        <v>1</v>
      </c>
      <c r="O8613" s="2">
        <f>L8613-M8613-K8613-FIXED_COSTS</f>
        <v>22102.79750476568</v>
      </c>
      <c r="P8613" s="2">
        <f>IF(N8613=1,O8613,"")</f>
        <v>22102.79750476568</v>
      </c>
    </row>
    <row r="8614">
      <c r="A8614" s="6">
        <v>13</v>
      </c>
      <c r="B8614" s="6">
        <v>4</v>
      </c>
      <c r="C8614" s="6">
        <v>23</v>
      </c>
      <c r="D8614" s="6">
        <f>A8614+B8614+C8614</f>
        <v>40</v>
      </c>
      <c r="E8614" s="5">
        <f>IF(A8614=0,0,A8614*LABOR_HRS_WK_TOM*SEASON_WEEKS*(1+DIM_PCT_TOM)^A8614)</f>
        <v>4039.1573208399313</v>
      </c>
      <c r="F8614" s="5">
        <f>IF(B8614=0,0,B8614*LABOR_HRS_WK_CAR*SEASON_WEEKS*(1+DIM_PCT_CAR)^B8614)</f>
        <v>132.45754687499993</v>
      </c>
      <c r="G8614" s="5">
        <f>IF(C8614=0,0,C8614*LABOR_HRS_WK_MES*SEASON_WEEKS*(1+DIM_PCT_MES)^C8614)</f>
        <v>1377.2921848680023</v>
      </c>
      <c r="H8614" s="5">
        <f>E8614+F8614+G8614</f>
        <v>5548.9070525829338</v>
      </c>
      <c r="I8614" s="5">
        <f>MIN(H8614,FARMER_HRS)</f>
        <v>720</v>
      </c>
      <c r="J8614" s="5">
        <f>MAX(0,H8614-FARMER_HRS)</f>
        <v>4828.9070525829338</v>
      </c>
      <c r="K8614" s="2">
        <f>I8614*FARMER_RATE+J8614*TEMP_WORKER_RATE</f>
        <v>108835.19188512038</v>
      </c>
      <c r="L8614" s="2">
        <f>A8614*PRICE_TOM+B8614*PRICE_CAR+C8614*PRICE_MES</f>
        <v>184876</v>
      </c>
      <c r="M8614" s="2">
        <f>A8614*FERT_BED_TOM+B8614*FERT_BED_CAR+C8614*FERT_BED_MES</f>
        <v>33440</v>
      </c>
      <c r="N8614" s="6">
        <f>IF(AND(D8614&lt;=TOTAL_BEDS,J8614&lt;=TEMP_WORKER_MAX*TEMP_WORKER_HRS),1,0)</f>
        <v>1</v>
      </c>
      <c r="O8614" s="2">
        <f>L8614-M8614-K8614-FIXED_COSTS</f>
        <v>22600.808114879619</v>
      </c>
      <c r="P8614" s="2">
        <f>IF(N8614=1,O8614,"")</f>
        <v>22600.808114879619</v>
      </c>
    </row>
    <row r="8615">
      <c r="A8615" s="6">
        <v>13</v>
      </c>
      <c r="B8615" s="6">
        <v>4</v>
      </c>
      <c r="C8615" s="6">
        <v>24</v>
      </c>
      <c r="D8615" s="6">
        <f>A8615+B8615+C8615</f>
        <v>41</v>
      </c>
      <c r="E8615" s="5">
        <f>IF(A8615=0,0,A8615*LABOR_HRS_WK_TOM*SEASON_WEEKS*(1+DIM_PCT_TOM)^A8615)</f>
        <v>4039.1573208399313</v>
      </c>
      <c r="F8615" s="5">
        <f>IF(B8615=0,0,B8615*LABOR_HRS_WK_CAR*SEASON_WEEKS*(1+DIM_PCT_CAR)^B8615)</f>
        <v>132.45754687499993</v>
      </c>
      <c r="G8615" s="5">
        <f>IF(C8615=0,0,C8615*LABOR_HRS_WK_MES*SEASON_WEEKS*(1+DIM_PCT_MES)^C8615)</f>
        <v>1455.139134447498</v>
      </c>
      <c r="H8615" s="5">
        <f>E8615+F8615+G8615</f>
        <v>5626.7540021624291</v>
      </c>
      <c r="I8615" s="5">
        <f>MIN(H8615,FARMER_HRS)</f>
        <v>720</v>
      </c>
      <c r="J8615" s="5">
        <f>MAX(0,H8615-FARMER_HRS)</f>
        <v>4906.7540021624291</v>
      </c>
      <c r="K8615" s="2">
        <f>I8615*FARMER_RATE+J8615*TEMP_WORKER_RATE</f>
        <v>110186.70142643106</v>
      </c>
      <c r="L8615" s="2">
        <f>A8615*PRICE_TOM+B8615*PRICE_CAR+C8615*PRICE_MES</f>
        <v>187576</v>
      </c>
      <c r="M8615" s="2">
        <f>A8615*FERT_BED_TOM+B8615*FERT_BED_CAR+C8615*FERT_BED_MES</f>
        <v>34320</v>
      </c>
      <c r="N8615" s="6">
        <f>IF(AND(D8615&lt;=TOTAL_BEDS,J8615&lt;=TEMP_WORKER_MAX*TEMP_WORKER_HRS),1,0)</f>
        <v>1</v>
      </c>
      <c r="O8615" s="2">
        <f>L8615-M8615-K8615-FIXED_COSTS</f>
        <v>23069.298573568944</v>
      </c>
      <c r="P8615" s="2">
        <f>IF(N8615=1,O8615,"")</f>
        <v>23069.298573568944</v>
      </c>
    </row>
    <row r="8616">
      <c r="A8616" s="6">
        <v>13</v>
      </c>
      <c r="B8616" s="6">
        <v>4</v>
      </c>
      <c r="C8616" s="6">
        <v>25</v>
      </c>
      <c r="D8616" s="6">
        <f>A8616+B8616+C8616</f>
        <v>42</v>
      </c>
      <c r="E8616" s="5">
        <f>IF(A8616=0,0,A8616*LABOR_HRS_WK_TOM*SEASON_WEEKS*(1+DIM_PCT_TOM)^A8616)</f>
        <v>4039.1573208399313</v>
      </c>
      <c r="F8616" s="5">
        <f>IF(B8616=0,0,B8616*LABOR_HRS_WK_CAR*SEASON_WEEKS*(1+DIM_PCT_CAR)^B8616)</f>
        <v>132.45754687499993</v>
      </c>
      <c r="G8616" s="5">
        <f>IF(C8616=0,0,C8616*LABOR_HRS_WK_MES*SEASON_WEEKS*(1+DIM_PCT_MES)^C8616)</f>
        <v>1534.7170558625955</v>
      </c>
      <c r="H8616" s="5">
        <f>E8616+F8616+G8616</f>
        <v>5706.331923577527</v>
      </c>
      <c r="I8616" s="5">
        <f>MIN(H8616,FARMER_HRS)</f>
        <v>720</v>
      </c>
      <c r="J8616" s="5">
        <f>MAX(0,H8616-FARMER_HRS)</f>
        <v>4986.331923577527</v>
      </c>
      <c r="K8616" s="2">
        <f>I8616*FARMER_RATE+J8616*TEMP_WORKER_RATE</f>
        <v>111568.26256210984</v>
      </c>
      <c r="L8616" s="2">
        <f>A8616*PRICE_TOM+B8616*PRICE_CAR+C8616*PRICE_MES</f>
        <v>190276</v>
      </c>
      <c r="M8616" s="2">
        <f>A8616*FERT_BED_TOM+B8616*FERT_BED_CAR+C8616*FERT_BED_MES</f>
        <v>35200</v>
      </c>
      <c r="N8616" s="6">
        <f>IF(AND(D8616&lt;=TOTAL_BEDS,J8616&lt;=TEMP_WORKER_MAX*TEMP_WORKER_HRS),1,0)</f>
        <v>1</v>
      </c>
      <c r="O8616" s="2">
        <f>L8616-M8616-K8616-FIXED_COSTS</f>
        <v>23507.737437890159</v>
      </c>
      <c r="P8616" s="2">
        <f>IF(N8616=1,O8616,"")</f>
        <v>23507.737437890159</v>
      </c>
    </row>
    <row r="8617">
      <c r="A8617" s="6">
        <v>13</v>
      </c>
      <c r="B8617" s="6">
        <v>4</v>
      </c>
      <c r="C8617" s="6">
        <v>26</v>
      </c>
      <c r="D8617" s="6">
        <f>A8617+B8617+C8617</f>
        <v>43</v>
      </c>
      <c r="E8617" s="5">
        <f>IF(A8617=0,0,A8617*LABOR_HRS_WK_TOM*SEASON_WEEKS*(1+DIM_PCT_TOM)^A8617)</f>
        <v>4039.1573208399313</v>
      </c>
      <c r="F8617" s="5">
        <f>IF(B8617=0,0,B8617*LABOR_HRS_WK_CAR*SEASON_WEEKS*(1+DIM_PCT_CAR)^B8617)</f>
        <v>132.45754687499993</v>
      </c>
      <c r="G8617" s="5">
        <f>IF(C8617=0,0,C8617*LABOR_HRS_WK_MES*SEASON_WEEKS*(1+DIM_PCT_MES)^C8617)</f>
        <v>1616.0570598233128</v>
      </c>
      <c r="H8617" s="5">
        <f>E8617+F8617+G8617</f>
        <v>5787.6719275382438</v>
      </c>
      <c r="I8617" s="5">
        <f>MIN(H8617,FARMER_HRS)</f>
        <v>720</v>
      </c>
      <c r="J8617" s="5">
        <f>MAX(0,H8617-FARMER_HRS)</f>
        <v>5067.6719275382438</v>
      </c>
      <c r="K8617" s="2">
        <f>I8617*FARMER_RATE+J8617*TEMP_WORKER_RATE</f>
        <v>112980.41540865006</v>
      </c>
      <c r="L8617" s="2">
        <f>A8617*PRICE_TOM+B8617*PRICE_CAR+C8617*PRICE_MES</f>
        <v>192976</v>
      </c>
      <c r="M8617" s="2">
        <f>A8617*FERT_BED_TOM+B8617*FERT_BED_CAR+C8617*FERT_BED_MES</f>
        <v>36080</v>
      </c>
      <c r="N8617" s="6">
        <f>IF(AND(D8617&lt;=TOTAL_BEDS,J8617&lt;=TEMP_WORKER_MAX*TEMP_WORKER_HRS),1,0)</f>
        <v>1</v>
      </c>
      <c r="O8617" s="2">
        <f>L8617-M8617-K8617-FIXED_COSTS</f>
        <v>23915.584591349936</v>
      </c>
      <c r="P8617" s="2">
        <f>IF(N8617=1,O8617,"")</f>
        <v>23915.584591349936</v>
      </c>
    </row>
    <row r="8618">
      <c r="A8618" s="6">
        <v>13</v>
      </c>
      <c r="B8618" s="6">
        <v>4</v>
      </c>
      <c r="C8618" s="6">
        <v>27</v>
      </c>
      <c r="D8618" s="6">
        <f>A8618+B8618+C8618</f>
        <v>44</v>
      </c>
      <c r="E8618" s="5">
        <f>IF(A8618=0,0,A8618*LABOR_HRS_WK_TOM*SEASON_WEEKS*(1+DIM_PCT_TOM)^A8618)</f>
        <v>4039.1573208399313</v>
      </c>
      <c r="F8618" s="5">
        <f>IF(B8618=0,0,B8618*LABOR_HRS_WK_CAR*SEASON_WEEKS*(1+DIM_PCT_CAR)^B8618)</f>
        <v>132.45754687499993</v>
      </c>
      <c r="G8618" s="5">
        <f>IF(C8618=0,0,C8618*LABOR_HRS_WK_MES*SEASON_WEEKS*(1+DIM_PCT_MES)^C8618)</f>
        <v>1699.19076434307</v>
      </c>
      <c r="H8618" s="5">
        <f>E8618+F8618+G8618</f>
        <v>5870.8056320580017</v>
      </c>
      <c r="I8618" s="5">
        <f>MIN(H8618,FARMER_HRS)</f>
        <v>720</v>
      </c>
      <c r="J8618" s="5">
        <f>MAX(0,H8618-FARMER_HRS)</f>
        <v>5150.8056320580017</v>
      </c>
      <c r="K8618" s="2">
        <f>I8618*FARMER_RATE+J8618*TEMP_WORKER_RATE</f>
        <v>114423.70888989586</v>
      </c>
      <c r="L8618" s="2">
        <f>A8618*PRICE_TOM+B8618*PRICE_CAR+C8618*PRICE_MES</f>
        <v>195676</v>
      </c>
      <c r="M8618" s="2">
        <f>A8618*FERT_BED_TOM+B8618*FERT_BED_CAR+C8618*FERT_BED_MES</f>
        <v>36960</v>
      </c>
      <c r="N8618" s="6">
        <f>IF(AND(D8618&lt;=TOTAL_BEDS,J8618&lt;=TEMP_WORKER_MAX*TEMP_WORKER_HRS),1,0)</f>
        <v>1</v>
      </c>
      <c r="O8618" s="2">
        <f>L8618-M8618-K8618-FIXED_COSTS</f>
        <v>24292.291110104139</v>
      </c>
      <c r="P8618" s="2">
        <f>IF(N8618=1,O8618,"")</f>
        <v>24292.291110104139</v>
      </c>
    </row>
    <row r="8619">
      <c r="A8619" s="6">
        <v>13</v>
      </c>
      <c r="B8619" s="6">
        <v>4</v>
      </c>
      <c r="C8619" s="6">
        <v>28</v>
      </c>
      <c r="D8619" s="6">
        <f>A8619+B8619+C8619</f>
        <v>45</v>
      </c>
      <c r="E8619" s="5">
        <f>IF(A8619=0,0,A8619*LABOR_HRS_WK_TOM*SEASON_WEEKS*(1+DIM_PCT_TOM)^A8619)</f>
        <v>4039.1573208399313</v>
      </c>
      <c r="F8619" s="5">
        <f>IF(B8619=0,0,B8619*LABOR_HRS_WK_CAR*SEASON_WEEKS*(1+DIM_PCT_CAR)^B8619)</f>
        <v>132.45754687499993</v>
      </c>
      <c r="G8619" s="5">
        <f>IF(C8619=0,0,C8619*LABOR_HRS_WK_MES*SEASON_WEEKS*(1+DIM_PCT_MES)^C8619)</f>
        <v>1784.1503025602233</v>
      </c>
      <c r="H8619" s="5">
        <f>E8619+F8619+G8619</f>
        <v>5955.7651702751546</v>
      </c>
      <c r="I8619" s="5">
        <f>MIN(H8619,FARMER_HRS)</f>
        <v>720</v>
      </c>
      <c r="J8619" s="5">
        <f>MAX(0,H8619-FARMER_HRS)</f>
        <v>5235.7651702751546</v>
      </c>
      <c r="K8619" s="2">
        <f>I8619*FARMER_RATE+J8619*TEMP_WORKER_RATE</f>
        <v>115898.70087283255</v>
      </c>
      <c r="L8619" s="2">
        <f>A8619*PRICE_TOM+B8619*PRICE_CAR+C8619*PRICE_MES</f>
        <v>198376</v>
      </c>
      <c r="M8619" s="2">
        <f>A8619*FERT_BED_TOM+B8619*FERT_BED_CAR+C8619*FERT_BED_MES</f>
        <v>37840</v>
      </c>
      <c r="N8619" s="6">
        <f>IF(AND(D8619&lt;=TOTAL_BEDS,J8619&lt;=TEMP_WORKER_MAX*TEMP_WORKER_HRS),1,0)</f>
        <v>1</v>
      </c>
      <c r="O8619" s="2">
        <f>L8619-M8619-K8619-FIXED_COSTS</f>
        <v>24637.299127167455</v>
      </c>
      <c r="P8619" s="2">
        <f>IF(N8619=1,O8619,"")</f>
        <v>24637.299127167455</v>
      </c>
    </row>
    <row r="8620">
      <c r="A8620" s="6">
        <v>13</v>
      </c>
      <c r="B8620" s="6">
        <v>4</v>
      </c>
      <c r="C8620" s="6">
        <v>29</v>
      </c>
      <c r="D8620" s="6">
        <f>A8620+B8620+C8620</f>
        <v>46</v>
      </c>
      <c r="E8620" s="5">
        <f>IF(A8620=0,0,A8620*LABOR_HRS_WK_TOM*SEASON_WEEKS*(1+DIM_PCT_TOM)^A8620)</f>
        <v>4039.1573208399313</v>
      </c>
      <c r="F8620" s="5">
        <f>IF(B8620=0,0,B8620*LABOR_HRS_WK_CAR*SEASON_WEEKS*(1+DIM_PCT_CAR)^B8620)</f>
        <v>132.45754687499993</v>
      </c>
      <c r="G8620" s="5">
        <f>IF(C8620=0,0,C8620*LABOR_HRS_WK_MES*SEASON_WEEKS*(1+DIM_PCT_MES)^C8620)</f>
        <v>1870.9683306758766</v>
      </c>
      <c r="H8620" s="5">
        <f>E8620+F8620+G8620</f>
        <v>6042.5831983908083</v>
      </c>
      <c r="I8620" s="5">
        <f>MIN(H8620,FARMER_HRS)</f>
        <v>720</v>
      </c>
      <c r="J8620" s="5">
        <f>MAX(0,H8620-FARMER_HRS)</f>
        <v>5322.5831983908083</v>
      </c>
      <c r="K8620" s="2">
        <f>I8620*FARMER_RATE+J8620*TEMP_WORKER_RATE</f>
        <v>117405.95830539598</v>
      </c>
      <c r="L8620" s="2">
        <f>A8620*PRICE_TOM+B8620*PRICE_CAR+C8620*PRICE_MES</f>
        <v>201076</v>
      </c>
      <c r="M8620" s="2">
        <f>A8620*FERT_BED_TOM+B8620*FERT_BED_CAR+C8620*FERT_BED_MES</f>
        <v>38720</v>
      </c>
      <c r="N8620" s="6">
        <f>IF(AND(D8620&lt;=TOTAL_BEDS,J8620&lt;=TEMP_WORKER_MAX*TEMP_WORKER_HRS),1,0)</f>
        <v>1</v>
      </c>
      <c r="O8620" s="2">
        <f>L8620-M8620-K8620-FIXED_COSTS</f>
        <v>24950.04169460402</v>
      </c>
      <c r="P8620" s="2">
        <f>IF(N8620=1,O8620,"")</f>
        <v>24950.04169460402</v>
      </c>
    </row>
    <row r="8621">
      <c r="A8621" s="6">
        <v>13</v>
      </c>
      <c r="B8621" s="6">
        <v>4</v>
      </c>
      <c r="C8621" s="6">
        <v>30</v>
      </c>
      <c r="D8621" s="6">
        <f>A8621+B8621+C8621</f>
        <v>47</v>
      </c>
      <c r="E8621" s="5">
        <f>IF(A8621=0,0,A8621*LABOR_HRS_WK_TOM*SEASON_WEEKS*(1+DIM_PCT_TOM)^A8621)</f>
        <v>4039.1573208399313</v>
      </c>
      <c r="F8621" s="5">
        <f>IF(B8621=0,0,B8621*LABOR_HRS_WK_CAR*SEASON_WEEKS*(1+DIM_PCT_CAR)^B8621)</f>
        <v>132.45754687499993</v>
      </c>
      <c r="G8621" s="5">
        <f>IF(C8621=0,0,C8621*LABOR_HRS_WK_MES*SEASON_WEEKS*(1+DIM_PCT_MES)^C8621)</f>
        <v>1959.6780360096466</v>
      </c>
      <c r="H8621" s="5">
        <f>E8621+F8621+G8621</f>
        <v>6131.2929037245776</v>
      </c>
      <c r="I8621" s="5">
        <f>MIN(H8621,FARMER_HRS)</f>
        <v>720</v>
      </c>
      <c r="J8621" s="5">
        <f>MAX(0,H8621-FARMER_HRS)</f>
        <v>5411.2929037245776</v>
      </c>
      <c r="K8621" s="2">
        <f>I8621*FARMER_RATE+J8621*TEMP_WORKER_RATE</f>
        <v>118946.05735632947</v>
      </c>
      <c r="L8621" s="2">
        <f>A8621*PRICE_TOM+B8621*PRICE_CAR+C8621*PRICE_MES</f>
        <v>203776</v>
      </c>
      <c r="M8621" s="2">
        <f>A8621*FERT_BED_TOM+B8621*FERT_BED_CAR+C8621*FERT_BED_MES</f>
        <v>39600</v>
      </c>
      <c r="N8621" s="6">
        <f>IF(AND(D8621&lt;=TOTAL_BEDS,J8621&lt;=TEMP_WORKER_MAX*TEMP_WORKER_HRS),1,0)</f>
        <v>1</v>
      </c>
      <c r="O8621" s="2">
        <f>L8621-M8621-K8621-FIXED_COSTS</f>
        <v>25229.942643670525</v>
      </c>
      <c r="P8621" s="2">
        <f>IF(N8621=1,O8621,"")</f>
        <v>25229.942643670525</v>
      </c>
    </row>
    <row r="8622">
      <c r="A8622" s="6">
        <v>13</v>
      </c>
      <c r="B8622" s="6">
        <v>5</v>
      </c>
      <c r="C8622" s="6">
        <v>0</v>
      </c>
      <c r="D8622" s="6">
        <f>A8622+B8622+C8622</f>
        <v>18</v>
      </c>
      <c r="E8622" s="5">
        <f>IF(A8622=0,0,A8622*LABOR_HRS_WK_TOM*SEASON_WEEKS*(1+DIM_PCT_TOM)^A8622)</f>
        <v>4039.1573208399313</v>
      </c>
      <c r="F8622" s="5">
        <f>IF(B8622=0,0,B8622*LABOR_HRS_WK_CAR*SEASON_WEEKS*(1+DIM_PCT_CAR)^B8622)</f>
        <v>169.71123193359367</v>
      </c>
      <c r="G8622" s="5">
        <f>IF(C8622=0,0,C8622*LABOR_HRS_WK_MES*SEASON_WEEKS*(1+DIM_PCT_MES)^C8622)</f>
        <v>0</v>
      </c>
      <c r="H8622" s="5">
        <f>E8622+F8622+G8622</f>
        <v>4208.8685527735252</v>
      </c>
      <c r="I8622" s="5">
        <f>MIN(H8622,FARMER_HRS)</f>
        <v>720</v>
      </c>
      <c r="J8622" s="5">
        <f>MAX(0,H8622-FARMER_HRS)</f>
        <v>3488.8685527735252</v>
      </c>
      <c r="K8622" s="2">
        <f>I8622*FARMER_RATE+J8622*TEMP_WORKER_RATE</f>
        <v>85570.6345967626</v>
      </c>
      <c r="L8622" s="2">
        <f>A8622*PRICE_TOM+B8622*PRICE_CAR+C8622*PRICE_MES</f>
        <v>124870</v>
      </c>
      <c r="M8622" s="2">
        <f>A8622*FERT_BED_TOM+B8622*FERT_BED_CAR+C8622*FERT_BED_MES</f>
        <v>13640</v>
      </c>
      <c r="N8622" s="6">
        <f>IF(AND(D8622&lt;=TOTAL_BEDS,J8622&lt;=TEMP_WORKER_MAX*TEMP_WORKER_HRS),1,0)</f>
        <v>1</v>
      </c>
      <c r="O8622" s="2">
        <f>L8622-M8622-K8622-FIXED_COSTS</f>
        <v>5659.3654032374034</v>
      </c>
      <c r="P8622" s="2">
        <f>IF(N8622=1,O8622,"")</f>
        <v>5659.3654032374034</v>
      </c>
    </row>
    <row r="8623">
      <c r="A8623" s="6">
        <v>13</v>
      </c>
      <c r="B8623" s="6">
        <v>5</v>
      </c>
      <c r="C8623" s="6">
        <v>1</v>
      </c>
      <c r="D8623" s="6">
        <f>A8623+B8623+C8623</f>
        <v>19</v>
      </c>
      <c r="E8623" s="5">
        <f>IF(A8623=0,0,A8623*LABOR_HRS_WK_TOM*SEASON_WEEKS*(1+DIM_PCT_TOM)^A8623)</f>
        <v>4039.1573208399313</v>
      </c>
      <c r="F8623" s="5">
        <f>IF(B8623=0,0,B8623*LABOR_HRS_WK_CAR*SEASON_WEEKS*(1+DIM_PCT_CAR)^B8623)</f>
        <v>169.71123193359367</v>
      </c>
      <c r="G8623" s="5">
        <f>IF(C8623=0,0,C8623*LABOR_HRS_WK_MES*SEASON_WEEKS*(1+DIM_PCT_MES)^C8623)</f>
        <v>45.5625</v>
      </c>
      <c r="H8623" s="5">
        <f>E8623+F8623+G8623</f>
        <v>4254.4310527735252</v>
      </c>
      <c r="I8623" s="5">
        <f>MIN(H8623,FARMER_HRS)</f>
        <v>720</v>
      </c>
      <c r="J8623" s="5">
        <f>MAX(0,H8623-FARMER_HRS)</f>
        <v>3534.4310527735252</v>
      </c>
      <c r="K8623" s="2">
        <f>I8623*FARMER_RATE+J8623*TEMP_WORKER_RATE</f>
        <v>86361.6502217626</v>
      </c>
      <c r="L8623" s="2">
        <f>A8623*PRICE_TOM+B8623*PRICE_CAR+C8623*PRICE_MES</f>
        <v>127570</v>
      </c>
      <c r="M8623" s="2">
        <f>A8623*FERT_BED_TOM+B8623*FERT_BED_CAR+C8623*FERT_BED_MES</f>
        <v>14520</v>
      </c>
      <c r="N8623" s="6">
        <f>IF(AND(D8623&lt;=TOTAL_BEDS,J8623&lt;=TEMP_WORKER_MAX*TEMP_WORKER_HRS),1,0)</f>
        <v>1</v>
      </c>
      <c r="O8623" s="2">
        <f>L8623-M8623-K8623-FIXED_COSTS</f>
        <v>6688.3497782374034</v>
      </c>
      <c r="P8623" s="2">
        <f>IF(N8623=1,O8623,"")</f>
        <v>6688.3497782374034</v>
      </c>
    </row>
    <row r="8624">
      <c r="A8624" s="6">
        <v>13</v>
      </c>
      <c r="B8624" s="6">
        <v>5</v>
      </c>
      <c r="C8624" s="6">
        <v>2</v>
      </c>
      <c r="D8624" s="6">
        <f>A8624+B8624+C8624</f>
        <v>20</v>
      </c>
      <c r="E8624" s="5">
        <f>IF(A8624=0,0,A8624*LABOR_HRS_WK_TOM*SEASON_WEEKS*(1+DIM_PCT_TOM)^A8624)</f>
        <v>4039.1573208399313</v>
      </c>
      <c r="F8624" s="5">
        <f>IF(B8624=0,0,B8624*LABOR_HRS_WK_CAR*SEASON_WEEKS*(1+DIM_PCT_CAR)^B8624)</f>
        <v>169.71123193359367</v>
      </c>
      <c r="G8624" s="5">
        <f>IF(C8624=0,0,C8624*LABOR_HRS_WK_MES*SEASON_WEEKS*(1+DIM_PCT_MES)^C8624)</f>
        <v>92.2640625</v>
      </c>
      <c r="H8624" s="5">
        <f>E8624+F8624+G8624</f>
        <v>4301.1326152735255</v>
      </c>
      <c r="I8624" s="5">
        <f>MIN(H8624,FARMER_HRS)</f>
        <v>720</v>
      </c>
      <c r="J8624" s="5">
        <f>MAX(0,H8624-FARMER_HRS)</f>
        <v>3581.1326152735255</v>
      </c>
      <c r="K8624" s="2">
        <f>I8624*FARMER_RATE+J8624*TEMP_WORKER_RATE</f>
        <v>87172.4412373876</v>
      </c>
      <c r="L8624" s="2">
        <f>A8624*PRICE_TOM+B8624*PRICE_CAR+C8624*PRICE_MES</f>
        <v>130270</v>
      </c>
      <c r="M8624" s="2">
        <f>A8624*FERT_BED_TOM+B8624*FERT_BED_CAR+C8624*FERT_BED_MES</f>
        <v>15400</v>
      </c>
      <c r="N8624" s="6">
        <f>IF(AND(D8624&lt;=TOTAL_BEDS,J8624&lt;=TEMP_WORKER_MAX*TEMP_WORKER_HRS),1,0)</f>
        <v>1</v>
      </c>
      <c r="O8624" s="2">
        <f>L8624-M8624-K8624-FIXED_COSTS</f>
        <v>7697.5587626124034</v>
      </c>
      <c r="P8624" s="2">
        <f>IF(N8624=1,O8624,"")</f>
        <v>7697.5587626124034</v>
      </c>
    </row>
    <row r="8625">
      <c r="A8625" s="6">
        <v>13</v>
      </c>
      <c r="B8625" s="6">
        <v>5</v>
      </c>
      <c r="C8625" s="6">
        <v>3</v>
      </c>
      <c r="D8625" s="6">
        <f>A8625+B8625+C8625</f>
        <v>21</v>
      </c>
      <c r="E8625" s="5">
        <f>IF(A8625=0,0,A8625*LABOR_HRS_WK_TOM*SEASON_WEEKS*(1+DIM_PCT_TOM)^A8625)</f>
        <v>4039.1573208399313</v>
      </c>
      <c r="F8625" s="5">
        <f>IF(B8625=0,0,B8625*LABOR_HRS_WK_CAR*SEASON_WEEKS*(1+DIM_PCT_CAR)^B8625)</f>
        <v>169.71123193359367</v>
      </c>
      <c r="G8625" s="5">
        <f>IF(C8625=0,0,C8625*LABOR_HRS_WK_MES*SEASON_WEEKS*(1+DIM_PCT_MES)^C8625)</f>
        <v>140.12604492187498</v>
      </c>
      <c r="H8625" s="5">
        <f>E8625+F8625+G8625</f>
        <v>4348.9945976954</v>
      </c>
      <c r="I8625" s="5">
        <f>MIN(H8625,FARMER_HRS)</f>
        <v>720</v>
      </c>
      <c r="J8625" s="5">
        <f>MAX(0,H8625-FARMER_HRS)</f>
        <v>3628.9945976954004</v>
      </c>
      <c r="K8625" s="2">
        <f>I8625*FARMER_RATE+J8625*TEMP_WORKER_RATE</f>
        <v>88003.378432211815</v>
      </c>
      <c r="L8625" s="2">
        <f>A8625*PRICE_TOM+B8625*PRICE_CAR+C8625*PRICE_MES</f>
        <v>132970</v>
      </c>
      <c r="M8625" s="2">
        <f>A8625*FERT_BED_TOM+B8625*FERT_BED_CAR+C8625*FERT_BED_MES</f>
        <v>16280</v>
      </c>
      <c r="N8625" s="6">
        <f>IF(AND(D8625&lt;=TOTAL_BEDS,J8625&lt;=TEMP_WORKER_MAX*TEMP_WORKER_HRS),1,0)</f>
        <v>1</v>
      </c>
      <c r="O8625" s="2">
        <f>L8625-M8625-K8625-FIXED_COSTS</f>
        <v>8686.6215677881846</v>
      </c>
      <c r="P8625" s="2">
        <f>IF(N8625=1,O8625,"")</f>
        <v>8686.6215677881846</v>
      </c>
    </row>
    <row r="8626">
      <c r="A8626" s="6">
        <v>13</v>
      </c>
      <c r="B8626" s="6">
        <v>5</v>
      </c>
      <c r="C8626" s="6">
        <v>4</v>
      </c>
      <c r="D8626" s="6">
        <f>A8626+B8626+C8626</f>
        <v>22</v>
      </c>
      <c r="E8626" s="5">
        <f>IF(A8626=0,0,A8626*LABOR_HRS_WK_TOM*SEASON_WEEKS*(1+DIM_PCT_TOM)^A8626)</f>
        <v>4039.1573208399313</v>
      </c>
      <c r="F8626" s="5">
        <f>IF(B8626=0,0,B8626*LABOR_HRS_WK_CAR*SEASON_WEEKS*(1+DIM_PCT_CAR)^B8626)</f>
        <v>169.71123193359367</v>
      </c>
      <c r="G8626" s="5">
        <f>IF(C8626=0,0,C8626*LABOR_HRS_WK_MES*SEASON_WEEKS*(1+DIM_PCT_MES)^C8626)</f>
        <v>189.17016064453119</v>
      </c>
      <c r="H8626" s="5">
        <f>E8626+F8626+G8626</f>
        <v>4398.0387134180564</v>
      </c>
      <c r="I8626" s="5">
        <f>MIN(H8626,FARMER_HRS)</f>
        <v>720</v>
      </c>
      <c r="J8626" s="5">
        <f>MAX(0,H8626-FARMER_HRS)</f>
        <v>3678.0387134180564</v>
      </c>
      <c r="K8626" s="2">
        <f>I8626*FARMER_RATE+J8626*TEMP_WORKER_RATE</f>
        <v>88854.838774619042</v>
      </c>
      <c r="L8626" s="2">
        <f>A8626*PRICE_TOM+B8626*PRICE_CAR+C8626*PRICE_MES</f>
        <v>135670</v>
      </c>
      <c r="M8626" s="2">
        <f>A8626*FERT_BED_TOM+B8626*FERT_BED_CAR+C8626*FERT_BED_MES</f>
        <v>17160</v>
      </c>
      <c r="N8626" s="6">
        <f>IF(AND(D8626&lt;=TOTAL_BEDS,J8626&lt;=TEMP_WORKER_MAX*TEMP_WORKER_HRS),1,0)</f>
        <v>1</v>
      </c>
      <c r="O8626" s="2">
        <f>L8626-M8626-K8626-FIXED_COSTS</f>
        <v>9655.1612253809581</v>
      </c>
      <c r="P8626" s="2">
        <f>IF(N8626=1,O8626,"")</f>
        <v>9655.1612253809581</v>
      </c>
    </row>
    <row r="8627">
      <c r="A8627" s="6">
        <v>13</v>
      </c>
      <c r="B8627" s="6">
        <v>5</v>
      </c>
      <c r="C8627" s="6">
        <v>5</v>
      </c>
      <c r="D8627" s="6">
        <f>A8627+B8627+C8627</f>
        <v>23</v>
      </c>
      <c r="E8627" s="5">
        <f>IF(A8627=0,0,A8627*LABOR_HRS_WK_TOM*SEASON_WEEKS*(1+DIM_PCT_TOM)^A8627)</f>
        <v>4039.1573208399313</v>
      </c>
      <c r="F8627" s="5">
        <f>IF(B8627=0,0,B8627*LABOR_HRS_WK_CAR*SEASON_WEEKS*(1+DIM_PCT_CAR)^B8627)</f>
        <v>169.71123193359367</v>
      </c>
      <c r="G8627" s="5">
        <f>IF(C8627=0,0,C8627*LABOR_HRS_WK_MES*SEASON_WEEKS*(1+DIM_PCT_MES)^C8627)</f>
        <v>239.41848456573481</v>
      </c>
      <c r="H8627" s="5">
        <f>E8627+F8627+G8627</f>
        <v>4448.28703733926</v>
      </c>
      <c r="I8627" s="5">
        <f>MIN(H8627,FARMER_HRS)</f>
        <v>720</v>
      </c>
      <c r="J8627" s="5">
        <f>MAX(0,H8627-FARMER_HRS)</f>
        <v>3728.2870373392598</v>
      </c>
      <c r="K8627" s="2">
        <f>I8627*FARMER_RATE+J8627*TEMP_WORKER_RATE</f>
        <v>89727.205509362146</v>
      </c>
      <c r="L8627" s="2">
        <f>A8627*PRICE_TOM+B8627*PRICE_CAR+C8627*PRICE_MES</f>
        <v>138370</v>
      </c>
      <c r="M8627" s="2">
        <f>A8627*FERT_BED_TOM+B8627*FERT_BED_CAR+C8627*FERT_BED_MES</f>
        <v>18040</v>
      </c>
      <c r="N8627" s="6">
        <f>IF(AND(D8627&lt;=TOTAL_BEDS,J8627&lt;=TEMP_WORKER_MAX*TEMP_WORKER_HRS),1,0)</f>
        <v>1</v>
      </c>
      <c r="O8627" s="2">
        <f>L8627-M8627-K8627-FIXED_COSTS</f>
        <v>10602.794490637854</v>
      </c>
      <c r="P8627" s="2">
        <f>IF(N8627=1,O8627,"")</f>
        <v>10602.794490637854</v>
      </c>
    </row>
    <row r="8628">
      <c r="A8628" s="6">
        <v>13</v>
      </c>
      <c r="B8628" s="6">
        <v>5</v>
      </c>
      <c r="C8628" s="6">
        <v>6</v>
      </c>
      <c r="D8628" s="6">
        <f>A8628+B8628+C8628</f>
        <v>24</v>
      </c>
      <c r="E8628" s="5">
        <f>IF(A8628=0,0,A8628*LABOR_HRS_WK_TOM*SEASON_WEEKS*(1+DIM_PCT_TOM)^A8628)</f>
        <v>4039.1573208399313</v>
      </c>
      <c r="F8628" s="5">
        <f>IF(B8628=0,0,B8628*LABOR_HRS_WK_CAR*SEASON_WEEKS*(1+DIM_PCT_CAR)^B8628)</f>
        <v>169.71123193359367</v>
      </c>
      <c r="G8628" s="5">
        <f>IF(C8628=0,0,C8628*LABOR_HRS_WK_MES*SEASON_WEEKS*(1+DIM_PCT_MES)^C8628)</f>
        <v>290.89345874736773</v>
      </c>
      <c r="H8628" s="5">
        <f>E8628+F8628+G8628</f>
        <v>4499.7620115208929</v>
      </c>
      <c r="I8628" s="5">
        <f>MIN(H8628,FARMER_HRS)</f>
        <v>720</v>
      </c>
      <c r="J8628" s="5">
        <f>MAX(0,H8628-FARMER_HRS)</f>
        <v>3779.7620115208929</v>
      </c>
      <c r="K8628" s="2">
        <f>I8628*FARMER_RATE+J8628*TEMP_WORKER_RATE</f>
        <v>90620.868255571055</v>
      </c>
      <c r="L8628" s="2">
        <f>A8628*PRICE_TOM+B8628*PRICE_CAR+C8628*PRICE_MES</f>
        <v>141070</v>
      </c>
      <c r="M8628" s="2">
        <f>A8628*FERT_BED_TOM+B8628*FERT_BED_CAR+C8628*FERT_BED_MES</f>
        <v>18920</v>
      </c>
      <c r="N8628" s="6">
        <f>IF(AND(D8628&lt;=TOTAL_BEDS,J8628&lt;=TEMP_WORKER_MAX*TEMP_WORKER_HRS),1,0)</f>
        <v>1</v>
      </c>
      <c r="O8628" s="2">
        <f>L8628-M8628-K8628-FIXED_COSTS</f>
        <v>11529.131744428945</v>
      </c>
      <c r="P8628" s="2">
        <f>IF(N8628=1,O8628,"")</f>
        <v>11529.131744428945</v>
      </c>
    </row>
    <row r="8629">
      <c r="A8629" s="6">
        <v>13</v>
      </c>
      <c r="B8629" s="6">
        <v>5</v>
      </c>
      <c r="C8629" s="6">
        <v>7</v>
      </c>
      <c r="D8629" s="6">
        <f>A8629+B8629+C8629</f>
        <v>25</v>
      </c>
      <c r="E8629" s="5">
        <f>IF(A8629=0,0,A8629*LABOR_HRS_WK_TOM*SEASON_WEEKS*(1+DIM_PCT_TOM)^A8629)</f>
        <v>4039.1573208399313</v>
      </c>
      <c r="F8629" s="5">
        <f>IF(B8629=0,0,B8629*LABOR_HRS_WK_CAR*SEASON_WEEKS*(1+DIM_PCT_CAR)^B8629)</f>
        <v>169.71123193359367</v>
      </c>
      <c r="G8629" s="5">
        <f>IF(C8629=0,0,C8629*LABOR_HRS_WK_MES*SEASON_WEEKS*(1+DIM_PCT_MES)^C8629)</f>
        <v>343.61789814532818</v>
      </c>
      <c r="H8629" s="5">
        <f>E8629+F8629+G8629</f>
        <v>4552.4864509188537</v>
      </c>
      <c r="I8629" s="5">
        <f>MIN(H8629,FARMER_HRS)</f>
        <v>720</v>
      </c>
      <c r="J8629" s="5">
        <f>MAX(0,H8629-FARMER_HRS)</f>
        <v>3832.4864509188537</v>
      </c>
      <c r="K8629" s="2">
        <f>I8629*FARMER_RATE+J8629*TEMP_WORKER_RATE</f>
        <v>91536.2231062301</v>
      </c>
      <c r="L8629" s="2">
        <f>A8629*PRICE_TOM+B8629*PRICE_CAR+C8629*PRICE_MES</f>
        <v>143770</v>
      </c>
      <c r="M8629" s="2">
        <f>A8629*FERT_BED_TOM+B8629*FERT_BED_CAR+C8629*FERT_BED_MES</f>
        <v>19800</v>
      </c>
      <c r="N8629" s="6">
        <f>IF(AND(D8629&lt;=TOTAL_BEDS,J8629&lt;=TEMP_WORKER_MAX*TEMP_WORKER_HRS),1,0)</f>
        <v>1</v>
      </c>
      <c r="O8629" s="2">
        <f>L8629-M8629-K8629-FIXED_COSTS</f>
        <v>12433.7768937699</v>
      </c>
      <c r="P8629" s="2">
        <f>IF(N8629=1,O8629,"")</f>
        <v>12433.7768937699</v>
      </c>
    </row>
    <row r="8630">
      <c r="A8630" s="6">
        <v>13</v>
      </c>
      <c r="B8630" s="6">
        <v>5</v>
      </c>
      <c r="C8630" s="6">
        <v>8</v>
      </c>
      <c r="D8630" s="6">
        <f>A8630+B8630+C8630</f>
        <v>26</v>
      </c>
      <c r="E8630" s="5">
        <f>IF(A8630=0,0,A8630*LABOR_HRS_WK_TOM*SEASON_WEEKS*(1+DIM_PCT_TOM)^A8630)</f>
        <v>4039.1573208399313</v>
      </c>
      <c r="F8630" s="5">
        <f>IF(B8630=0,0,B8630*LABOR_HRS_WK_CAR*SEASON_WEEKS*(1+DIM_PCT_CAR)^B8630)</f>
        <v>169.71123193359367</v>
      </c>
      <c r="G8630" s="5">
        <f>IF(C8630=0,0,C8630*LABOR_HRS_WK_MES*SEASON_WEEKS*(1+DIM_PCT_MES)^C8630)</f>
        <v>397.61499642530833</v>
      </c>
      <c r="H8630" s="5">
        <f>E8630+F8630+G8630</f>
        <v>4606.4835491988333</v>
      </c>
      <c r="I8630" s="5">
        <f>MIN(H8630,FARMER_HRS)</f>
        <v>720</v>
      </c>
      <c r="J8630" s="5">
        <f>MAX(0,H8630-FARMER_HRS)</f>
        <v>3886.4835491988333</v>
      </c>
      <c r="K8630" s="2">
        <f>I8630*FARMER_RATE+J8630*TEMP_WORKER_RATE</f>
        <v>92473.6727291464</v>
      </c>
      <c r="L8630" s="2">
        <f>A8630*PRICE_TOM+B8630*PRICE_CAR+C8630*PRICE_MES</f>
        <v>146470</v>
      </c>
      <c r="M8630" s="2">
        <f>A8630*FERT_BED_TOM+B8630*FERT_BED_CAR+C8630*FERT_BED_MES</f>
        <v>20680</v>
      </c>
      <c r="N8630" s="6">
        <f>IF(AND(D8630&lt;=TOTAL_BEDS,J8630&lt;=TEMP_WORKER_MAX*TEMP_WORKER_HRS),1,0)</f>
        <v>1</v>
      </c>
      <c r="O8630" s="2">
        <f>L8630-M8630-K8630-FIXED_COSTS</f>
        <v>13316.327270853595</v>
      </c>
      <c r="P8630" s="2">
        <f>IF(N8630=1,O8630,"")</f>
        <v>13316.327270853595</v>
      </c>
    </row>
    <row r="8631">
      <c r="A8631" s="6">
        <v>13</v>
      </c>
      <c r="B8631" s="6">
        <v>5</v>
      </c>
      <c r="C8631" s="6">
        <v>9</v>
      </c>
      <c r="D8631" s="6">
        <f>A8631+B8631+C8631</f>
        <v>27</v>
      </c>
      <c r="E8631" s="5">
        <f>IF(A8631=0,0,A8631*LABOR_HRS_WK_TOM*SEASON_WEEKS*(1+DIM_PCT_TOM)^A8631)</f>
        <v>4039.1573208399313</v>
      </c>
      <c r="F8631" s="5">
        <f>IF(B8631=0,0,B8631*LABOR_HRS_WK_CAR*SEASON_WEEKS*(1+DIM_PCT_CAR)^B8631)</f>
        <v>169.71123193359367</v>
      </c>
      <c r="G8631" s="5">
        <f>IF(C8631=0,0,C8631*LABOR_HRS_WK_MES*SEASON_WEEKS*(1+DIM_PCT_MES)^C8631)</f>
        <v>452.90833186570273</v>
      </c>
      <c r="H8631" s="5">
        <f>E8631+F8631+G8631</f>
        <v>4661.7768846392282</v>
      </c>
      <c r="I8631" s="5">
        <f>MIN(H8631,FARMER_HRS)</f>
        <v>720</v>
      </c>
      <c r="J8631" s="5">
        <f>MAX(0,H8631-FARMER_HRS)</f>
        <v>3941.7768846392282</v>
      </c>
      <c r="K8631" s="2">
        <f>I8631*FARMER_RATE+J8631*TEMP_WORKER_RATE</f>
        <v>93433.626469431038</v>
      </c>
      <c r="L8631" s="2">
        <f>A8631*PRICE_TOM+B8631*PRICE_CAR+C8631*PRICE_MES</f>
        <v>149170</v>
      </c>
      <c r="M8631" s="2">
        <f>A8631*FERT_BED_TOM+B8631*FERT_BED_CAR+C8631*FERT_BED_MES</f>
        <v>21560</v>
      </c>
      <c r="N8631" s="6">
        <f>IF(AND(D8631&lt;=TOTAL_BEDS,J8631&lt;=TEMP_WORKER_MAX*TEMP_WORKER_HRS),1,0)</f>
        <v>1</v>
      </c>
      <c r="O8631" s="2">
        <f>L8631-M8631-K8631-FIXED_COSTS</f>
        <v>14176.373530568962</v>
      </c>
      <c r="P8631" s="2">
        <f>IF(N8631=1,O8631,"")</f>
        <v>14176.373530568962</v>
      </c>
    </row>
    <row r="8632">
      <c r="A8632" s="6">
        <v>13</v>
      </c>
      <c r="B8632" s="6">
        <v>5</v>
      </c>
      <c r="C8632" s="6">
        <v>10</v>
      </c>
      <c r="D8632" s="6">
        <f>A8632+B8632+C8632</f>
        <v>28</v>
      </c>
      <c r="E8632" s="5">
        <f>IF(A8632=0,0,A8632*LABOR_HRS_WK_TOM*SEASON_WEEKS*(1+DIM_PCT_TOM)^A8632)</f>
        <v>4039.1573208399313</v>
      </c>
      <c r="F8632" s="5">
        <f>IF(B8632=0,0,B8632*LABOR_HRS_WK_CAR*SEASON_WEEKS*(1+DIM_PCT_CAR)^B8632)</f>
        <v>169.71123193359367</v>
      </c>
      <c r="G8632" s="5">
        <f>IF(C8632=0,0,C8632*LABOR_HRS_WK_MES*SEASON_WEEKS*(1+DIM_PCT_MES)^C8632)</f>
        <v>509.52187334891551</v>
      </c>
      <c r="H8632" s="5">
        <f>E8632+F8632+G8632</f>
        <v>4718.3904261224407</v>
      </c>
      <c r="I8632" s="5">
        <f>MIN(H8632,FARMER_HRS)</f>
        <v>720</v>
      </c>
      <c r="J8632" s="5">
        <f>MAX(0,H8632-FARMER_HRS)</f>
        <v>3998.3904261224407</v>
      </c>
      <c r="K8632" s="2">
        <f>I8632*FARMER_RATE+J8632*TEMP_WORKER_RATE</f>
        <v>94416.5004535146</v>
      </c>
      <c r="L8632" s="2">
        <f>A8632*PRICE_TOM+B8632*PRICE_CAR+C8632*PRICE_MES</f>
        <v>151870</v>
      </c>
      <c r="M8632" s="2">
        <f>A8632*FERT_BED_TOM+B8632*FERT_BED_CAR+C8632*FERT_BED_MES</f>
        <v>22440</v>
      </c>
      <c r="N8632" s="6">
        <f>IF(AND(D8632&lt;=TOTAL_BEDS,J8632&lt;=TEMP_WORKER_MAX*TEMP_WORKER_HRS),1,0)</f>
        <v>1</v>
      </c>
      <c r="O8632" s="2">
        <f>L8632-M8632-K8632-FIXED_COSTS</f>
        <v>15013.4995464854</v>
      </c>
      <c r="P8632" s="2">
        <f>IF(N8632=1,O8632,"")</f>
        <v>15013.4995464854</v>
      </c>
    </row>
    <row r="8633">
      <c r="A8633" s="6">
        <v>13</v>
      </c>
      <c r="B8633" s="6">
        <v>5</v>
      </c>
      <c r="C8633" s="6">
        <v>11</v>
      </c>
      <c r="D8633" s="6">
        <f>A8633+B8633+C8633</f>
        <v>29</v>
      </c>
      <c r="E8633" s="5">
        <f>IF(A8633=0,0,A8633*LABOR_HRS_WK_TOM*SEASON_WEEKS*(1+DIM_PCT_TOM)^A8633)</f>
        <v>4039.1573208399313</v>
      </c>
      <c r="F8633" s="5">
        <f>IF(B8633=0,0,B8633*LABOR_HRS_WK_CAR*SEASON_WEEKS*(1+DIM_PCT_CAR)^B8633)</f>
        <v>169.71123193359367</v>
      </c>
      <c r="G8633" s="5">
        <f>IF(C8633=0,0,C8633*LABOR_HRS_WK_MES*SEASON_WEEKS*(1+DIM_PCT_MES)^C8633)</f>
        <v>567.47998644235463</v>
      </c>
      <c r="H8633" s="5">
        <f>E8633+F8633+G8633</f>
        <v>4776.34853921588</v>
      </c>
      <c r="I8633" s="5">
        <f>MIN(H8633,FARMER_HRS)</f>
        <v>720</v>
      </c>
      <c r="J8633" s="5">
        <f>MAX(0,H8633-FARMER_HRS)</f>
        <v>4056.34853921588</v>
      </c>
      <c r="K8633" s="2">
        <f>I8633*FARMER_RATE+J8633*TEMP_WORKER_RATE</f>
        <v>95422.717694720137</v>
      </c>
      <c r="L8633" s="2">
        <f>A8633*PRICE_TOM+B8633*PRICE_CAR+C8633*PRICE_MES</f>
        <v>154570</v>
      </c>
      <c r="M8633" s="2">
        <f>A8633*FERT_BED_TOM+B8633*FERT_BED_CAR+C8633*FERT_BED_MES</f>
        <v>23320</v>
      </c>
      <c r="N8633" s="6">
        <f>IF(AND(D8633&lt;=TOTAL_BEDS,J8633&lt;=TEMP_WORKER_MAX*TEMP_WORKER_HRS),1,0)</f>
        <v>1</v>
      </c>
      <c r="O8633" s="2">
        <f>L8633-M8633-K8633-FIXED_COSTS</f>
        <v>15827.282305279863</v>
      </c>
      <c r="P8633" s="2">
        <f>IF(N8633=1,O8633,"")</f>
        <v>15827.282305279863</v>
      </c>
    </row>
    <row r="8634">
      <c r="A8634" s="6">
        <v>13</v>
      </c>
      <c r="B8634" s="6">
        <v>5</v>
      </c>
      <c r="C8634" s="6">
        <v>12</v>
      </c>
      <c r="D8634" s="6">
        <f>A8634+B8634+C8634</f>
        <v>30</v>
      </c>
      <c r="E8634" s="5">
        <f>IF(A8634=0,0,A8634*LABOR_HRS_WK_TOM*SEASON_WEEKS*(1+DIM_PCT_TOM)^A8634)</f>
        <v>4039.1573208399313</v>
      </c>
      <c r="F8634" s="5">
        <f>IF(B8634=0,0,B8634*LABOR_HRS_WK_CAR*SEASON_WEEKS*(1+DIM_PCT_CAR)^B8634)</f>
        <v>169.71123193359367</v>
      </c>
      <c r="G8634" s="5">
        <f>IF(C8634=0,0,C8634*LABOR_HRS_WK_MES*SEASON_WEEKS*(1+DIM_PCT_MES)^C8634)</f>
        <v>626.807439570419</v>
      </c>
      <c r="H8634" s="5">
        <f>E8634+F8634+G8634</f>
        <v>4835.675992343944</v>
      </c>
      <c r="I8634" s="5">
        <f>MIN(H8634,FARMER_HRS)</f>
        <v>720</v>
      </c>
      <c r="J8634" s="5">
        <f>MAX(0,H8634-FARMER_HRS)</f>
        <v>4115.675992343944</v>
      </c>
      <c r="K8634" s="2">
        <f>I8634*FARMER_RATE+J8634*TEMP_WORKER_RATE</f>
        <v>96452.7082004157</v>
      </c>
      <c r="L8634" s="2">
        <f>A8634*PRICE_TOM+B8634*PRICE_CAR+C8634*PRICE_MES</f>
        <v>157270</v>
      </c>
      <c r="M8634" s="2">
        <f>A8634*FERT_BED_TOM+B8634*FERT_BED_CAR+C8634*FERT_BED_MES</f>
        <v>24200</v>
      </c>
      <c r="N8634" s="6">
        <f>IF(AND(D8634&lt;=TOTAL_BEDS,J8634&lt;=TEMP_WORKER_MAX*TEMP_WORKER_HRS),1,0)</f>
        <v>1</v>
      </c>
      <c r="O8634" s="2">
        <f>L8634-M8634-K8634-FIXED_COSTS</f>
        <v>16617.2917995843</v>
      </c>
      <c r="P8634" s="2">
        <f>IF(N8634=1,O8634,"")</f>
        <v>16617.2917995843</v>
      </c>
    </row>
    <row r="8635">
      <c r="A8635" s="6">
        <v>13</v>
      </c>
      <c r="B8635" s="6">
        <v>5</v>
      </c>
      <c r="C8635" s="6">
        <v>13</v>
      </c>
      <c r="D8635" s="6">
        <f>A8635+B8635+C8635</f>
        <v>31</v>
      </c>
      <c r="E8635" s="5">
        <f>IF(A8635=0,0,A8635*LABOR_HRS_WK_TOM*SEASON_WEEKS*(1+DIM_PCT_TOM)^A8635)</f>
        <v>4039.1573208399313</v>
      </c>
      <c r="F8635" s="5">
        <f>IF(B8635=0,0,B8635*LABOR_HRS_WK_CAR*SEASON_WEEKS*(1+DIM_PCT_CAR)^B8635)</f>
        <v>169.71123193359367</v>
      </c>
      <c r="G8635" s="5">
        <f>IF(C8635=0,0,C8635*LABOR_HRS_WK_MES*SEASON_WEEKS*(1+DIM_PCT_MES)^C8635)</f>
        <v>687.52941027880331</v>
      </c>
      <c r="H8635" s="5">
        <f>E8635+F8635+G8635</f>
        <v>4896.3979630523281</v>
      </c>
      <c r="I8635" s="5">
        <f>MIN(H8635,FARMER_HRS)</f>
        <v>720</v>
      </c>
      <c r="J8635" s="5">
        <f>MAX(0,H8635-FARMER_HRS)</f>
        <v>4176.3979630523281</v>
      </c>
      <c r="K8635" s="2">
        <f>I8635*FARMER_RATE+J8635*TEMP_WORKER_RATE</f>
        <v>97506.90908076959</v>
      </c>
      <c r="L8635" s="2">
        <f>A8635*PRICE_TOM+B8635*PRICE_CAR+C8635*PRICE_MES</f>
        <v>159970</v>
      </c>
      <c r="M8635" s="2">
        <f>A8635*FERT_BED_TOM+B8635*FERT_BED_CAR+C8635*FERT_BED_MES</f>
        <v>25080</v>
      </c>
      <c r="N8635" s="6">
        <f>IF(AND(D8635&lt;=TOTAL_BEDS,J8635&lt;=TEMP_WORKER_MAX*TEMP_WORKER_HRS),1,0)</f>
        <v>1</v>
      </c>
      <c r="O8635" s="2">
        <f>L8635-M8635-K8635-FIXED_COSTS</f>
        <v>17383.09091923041</v>
      </c>
      <c r="P8635" s="2">
        <f>IF(N8635=1,O8635,"")</f>
        <v>17383.09091923041</v>
      </c>
    </row>
    <row r="8636">
      <c r="A8636" s="6">
        <v>13</v>
      </c>
      <c r="B8636" s="6">
        <v>5</v>
      </c>
      <c r="C8636" s="6">
        <v>14</v>
      </c>
      <c r="D8636" s="6">
        <f>A8636+B8636+C8636</f>
        <v>32</v>
      </c>
      <c r="E8636" s="5">
        <f>IF(A8636=0,0,A8636*LABOR_HRS_WK_TOM*SEASON_WEEKS*(1+DIM_PCT_TOM)^A8636)</f>
        <v>4039.1573208399313</v>
      </c>
      <c r="F8636" s="5">
        <f>IF(B8636=0,0,B8636*LABOR_HRS_WK_CAR*SEASON_WEEKS*(1+DIM_PCT_CAR)^B8636)</f>
        <v>169.71123193359367</v>
      </c>
      <c r="G8636" s="5">
        <f>IF(C8636=0,0,C8636*LABOR_HRS_WK_MES*SEASON_WEEKS*(1+DIM_PCT_MES)^C8636)</f>
        <v>749.67149159246435</v>
      </c>
      <c r="H8636" s="5">
        <f>E8636+F8636+G8636</f>
        <v>4958.5400443659892</v>
      </c>
      <c r="I8636" s="5">
        <f>MIN(H8636,FARMER_HRS)</f>
        <v>720</v>
      </c>
      <c r="J8636" s="5">
        <f>MAX(0,H8636-FARMER_HRS)</f>
        <v>4238.5400443659892</v>
      </c>
      <c r="K8636" s="2">
        <f>I8636*FARMER_RATE+J8636*TEMP_WORKER_RATE</f>
        <v>98585.764659131761</v>
      </c>
      <c r="L8636" s="2">
        <f>A8636*PRICE_TOM+B8636*PRICE_CAR+C8636*PRICE_MES</f>
        <v>162670</v>
      </c>
      <c r="M8636" s="2">
        <f>A8636*FERT_BED_TOM+B8636*FERT_BED_CAR+C8636*FERT_BED_MES</f>
        <v>25960</v>
      </c>
      <c r="N8636" s="6">
        <f>IF(AND(D8636&lt;=TOTAL_BEDS,J8636&lt;=TEMP_WORKER_MAX*TEMP_WORKER_HRS),1,0)</f>
        <v>1</v>
      </c>
      <c r="O8636" s="2">
        <f>L8636-M8636-K8636-FIXED_COSTS</f>
        <v>18124.235340868239</v>
      </c>
      <c r="P8636" s="2">
        <f>IF(N8636=1,O8636,"")</f>
        <v>18124.235340868239</v>
      </c>
    </row>
    <row r="8637">
      <c r="A8637" s="6">
        <v>13</v>
      </c>
      <c r="B8637" s="6">
        <v>5</v>
      </c>
      <c r="C8637" s="6">
        <v>15</v>
      </c>
      <c r="D8637" s="6">
        <f>A8637+B8637+C8637</f>
        <v>33</v>
      </c>
      <c r="E8637" s="5">
        <f>IF(A8637=0,0,A8637*LABOR_HRS_WK_TOM*SEASON_WEEKS*(1+DIM_PCT_TOM)^A8637)</f>
        <v>4039.1573208399313</v>
      </c>
      <c r="F8637" s="5">
        <f>IF(B8637=0,0,B8637*LABOR_HRS_WK_CAR*SEASON_WEEKS*(1+DIM_PCT_CAR)^B8637)</f>
        <v>169.71123193359367</v>
      </c>
      <c r="G8637" s="5">
        <f>IF(C8637=0,0,C8637*LABOR_HRS_WK_MES*SEASON_WEEKS*(1+DIM_PCT_MES)^C8637)</f>
        <v>813.25969846861074</v>
      </c>
      <c r="H8637" s="5">
        <f>E8637+F8637+G8637</f>
        <v>5022.1282512421358</v>
      </c>
      <c r="I8637" s="5">
        <f>MIN(H8637,FARMER_HRS)</f>
        <v>720</v>
      </c>
      <c r="J8637" s="5">
        <f>MAX(0,H8637-FARMER_HRS)</f>
        <v>4302.1282512421358</v>
      </c>
      <c r="K8637" s="2">
        <f>I8637*FARMER_RATE+J8637*TEMP_WORKER_RATE</f>
        <v>99689.726584064862</v>
      </c>
      <c r="L8637" s="2">
        <f>A8637*PRICE_TOM+B8637*PRICE_CAR+C8637*PRICE_MES</f>
        <v>165370</v>
      </c>
      <c r="M8637" s="2">
        <f>A8637*FERT_BED_TOM+B8637*FERT_BED_CAR+C8637*FERT_BED_MES</f>
        <v>26840</v>
      </c>
      <c r="N8637" s="6">
        <f>IF(AND(D8637&lt;=TOTAL_BEDS,J8637&lt;=TEMP_WORKER_MAX*TEMP_WORKER_HRS),1,0)</f>
        <v>1</v>
      </c>
      <c r="O8637" s="2">
        <f>L8637-M8637-K8637-FIXED_COSTS</f>
        <v>18840.273415935138</v>
      </c>
      <c r="P8637" s="2">
        <f>IF(N8637=1,O8637,"")</f>
        <v>18840.273415935138</v>
      </c>
    </row>
    <row r="8638">
      <c r="A8638" s="6">
        <v>13</v>
      </c>
      <c r="B8638" s="6">
        <v>5</v>
      </c>
      <c r="C8638" s="6">
        <v>16</v>
      </c>
      <c r="D8638" s="6">
        <f>A8638+B8638+C8638</f>
        <v>34</v>
      </c>
      <c r="E8638" s="5">
        <f>IF(A8638=0,0,A8638*LABOR_HRS_WK_TOM*SEASON_WEEKS*(1+DIM_PCT_TOM)^A8638)</f>
        <v>4039.1573208399313</v>
      </c>
      <c r="F8638" s="5">
        <f>IF(B8638=0,0,B8638*LABOR_HRS_WK_CAR*SEASON_WEEKS*(1+DIM_PCT_CAR)^B8638)</f>
        <v>169.71123193359367</v>
      </c>
      <c r="G8638" s="5">
        <f>IF(C8638=0,0,C8638*LABOR_HRS_WK_MES*SEASON_WEEKS*(1+DIM_PCT_MES)^C8638)</f>
        <v>878.32047434609967</v>
      </c>
      <c r="H8638" s="5">
        <f>E8638+F8638+G8638</f>
        <v>5087.1890271196244</v>
      </c>
      <c r="I8638" s="5">
        <f>MIN(H8638,FARMER_HRS)</f>
        <v>720</v>
      </c>
      <c r="J8638" s="5">
        <f>MAX(0,H8638-FARMER_HRS)</f>
        <v>4367.1890271196244</v>
      </c>
      <c r="K8638" s="2">
        <f>I8638*FARMER_RATE+J8638*TEMP_WORKER_RATE</f>
        <v>100819.25394304903</v>
      </c>
      <c r="L8638" s="2">
        <f>A8638*PRICE_TOM+B8638*PRICE_CAR+C8638*PRICE_MES</f>
        <v>168070</v>
      </c>
      <c r="M8638" s="2">
        <f>A8638*FERT_BED_TOM+B8638*FERT_BED_CAR+C8638*FERT_BED_MES</f>
        <v>27720</v>
      </c>
      <c r="N8638" s="6">
        <f>IF(AND(D8638&lt;=TOTAL_BEDS,J8638&lt;=TEMP_WORKER_MAX*TEMP_WORKER_HRS),1,0)</f>
        <v>1</v>
      </c>
      <c r="O8638" s="2">
        <f>L8638-M8638-K8638-FIXED_COSTS</f>
        <v>19530.746056950971</v>
      </c>
      <c r="P8638" s="2">
        <f>IF(N8638=1,O8638,"")</f>
        <v>19530.746056950971</v>
      </c>
    </row>
    <row r="8639">
      <c r="A8639" s="6">
        <v>13</v>
      </c>
      <c r="B8639" s="6">
        <v>5</v>
      </c>
      <c r="C8639" s="6">
        <v>17</v>
      </c>
      <c r="D8639" s="6">
        <f>A8639+B8639+C8639</f>
        <v>35</v>
      </c>
      <c r="E8639" s="5">
        <f>IF(A8639=0,0,A8639*LABOR_HRS_WK_TOM*SEASON_WEEKS*(1+DIM_PCT_TOM)^A8639)</f>
        <v>4039.1573208399313</v>
      </c>
      <c r="F8639" s="5">
        <f>IF(B8639=0,0,B8639*LABOR_HRS_WK_CAR*SEASON_WEEKS*(1+DIM_PCT_CAR)^B8639)</f>
        <v>169.71123193359367</v>
      </c>
      <c r="G8639" s="5">
        <f>IF(C8639=0,0,C8639*LABOR_HRS_WK_MES*SEASON_WEEKS*(1+DIM_PCT_MES)^C8639)</f>
        <v>944.88069779263992</v>
      </c>
      <c r="H8639" s="5">
        <f>E8639+F8639+G8639</f>
        <v>5153.7492505661648</v>
      </c>
      <c r="I8639" s="5">
        <f>MIN(H8639,FARMER_HRS)</f>
        <v>720</v>
      </c>
      <c r="J8639" s="5">
        <f>MAX(0,H8639-FARMER_HRS)</f>
        <v>4433.7492505661648</v>
      </c>
      <c r="K8639" s="2">
        <f>I8639*FARMER_RATE+J8639*TEMP_WORKER_RATE</f>
        <v>101974.8133778848</v>
      </c>
      <c r="L8639" s="2">
        <f>A8639*PRICE_TOM+B8639*PRICE_CAR+C8639*PRICE_MES</f>
        <v>170770</v>
      </c>
      <c r="M8639" s="2">
        <f>A8639*FERT_BED_TOM+B8639*FERT_BED_CAR+C8639*FERT_BED_MES</f>
        <v>28600</v>
      </c>
      <c r="N8639" s="6">
        <f>IF(AND(D8639&lt;=TOTAL_BEDS,J8639&lt;=TEMP_WORKER_MAX*TEMP_WORKER_HRS),1,0)</f>
        <v>1</v>
      </c>
      <c r="O8639" s="2">
        <f>L8639-M8639-K8639-FIXED_COSTS</f>
        <v>20195.1866221152</v>
      </c>
      <c r="P8639" s="2">
        <f>IF(N8639=1,O8639,"")</f>
        <v>20195.1866221152</v>
      </c>
    </row>
    <row r="8640">
      <c r="A8640" s="6">
        <v>13</v>
      </c>
      <c r="B8640" s="6">
        <v>5</v>
      </c>
      <c r="C8640" s="6">
        <v>18</v>
      </c>
      <c r="D8640" s="6">
        <f>A8640+B8640+C8640</f>
        <v>36</v>
      </c>
      <c r="E8640" s="5">
        <f>IF(A8640=0,0,A8640*LABOR_HRS_WK_TOM*SEASON_WEEKS*(1+DIM_PCT_TOM)^A8640)</f>
        <v>4039.1573208399313</v>
      </c>
      <c r="F8640" s="5">
        <f>IF(B8640=0,0,B8640*LABOR_HRS_WK_CAR*SEASON_WEEKS*(1+DIM_PCT_CAR)^B8640)</f>
        <v>169.71123193359367</v>
      </c>
      <c r="G8640" s="5">
        <f>IF(C8640=0,0,C8640*LABOR_HRS_WK_MES*SEASON_WEEKS*(1+DIM_PCT_MES)^C8640)</f>
        <v>1012.9676892512272</v>
      </c>
      <c r="H8640" s="5">
        <f>E8640+F8640+G8640</f>
        <v>5221.8362420247522</v>
      </c>
      <c r="I8640" s="5">
        <f>MIN(H8640,FARMER_HRS)</f>
        <v>720</v>
      </c>
      <c r="J8640" s="5">
        <f>MAX(0,H8640-FARMER_HRS)</f>
        <v>4501.8362420247522</v>
      </c>
      <c r="K8640" s="2">
        <f>I8640*FARMER_RATE+J8640*TEMP_WORKER_RATE</f>
        <v>103156.87920181861</v>
      </c>
      <c r="L8640" s="2">
        <f>A8640*PRICE_TOM+B8640*PRICE_CAR+C8640*PRICE_MES</f>
        <v>173470</v>
      </c>
      <c r="M8640" s="2">
        <f>A8640*FERT_BED_TOM+B8640*FERT_BED_CAR+C8640*FERT_BED_MES</f>
        <v>29480</v>
      </c>
      <c r="N8640" s="6">
        <f>IF(AND(D8640&lt;=TOTAL_BEDS,J8640&lt;=TEMP_WORKER_MAX*TEMP_WORKER_HRS),1,0)</f>
        <v>1</v>
      </c>
      <c r="O8640" s="2">
        <f>L8640-M8640-K8640-FIXED_COSTS</f>
        <v>20833.120798181393</v>
      </c>
      <c r="P8640" s="2">
        <f>IF(N8640=1,O8640,"")</f>
        <v>20833.120798181393</v>
      </c>
    </row>
    <row r="8641">
      <c r="A8641" s="6">
        <v>13</v>
      </c>
      <c r="B8641" s="6">
        <v>5</v>
      </c>
      <c r="C8641" s="6">
        <v>19</v>
      </c>
      <c r="D8641" s="6">
        <f>A8641+B8641+C8641</f>
        <v>37</v>
      </c>
      <c r="E8641" s="5">
        <f>IF(A8641=0,0,A8641*LABOR_HRS_WK_TOM*SEASON_WEEKS*(1+DIM_PCT_TOM)^A8641)</f>
        <v>4039.1573208399313</v>
      </c>
      <c r="F8641" s="5">
        <f>IF(B8641=0,0,B8641*LABOR_HRS_WK_CAR*SEASON_WEEKS*(1+DIM_PCT_CAR)^B8641)</f>
        <v>169.71123193359367</v>
      </c>
      <c r="G8641" s="5">
        <f>IF(C8641=0,0,C8641*LABOR_HRS_WK_MES*SEASON_WEEKS*(1+DIM_PCT_MES)^C8641)</f>
        <v>1082.6092178872491</v>
      </c>
      <c r="H8641" s="5">
        <f>E8641+F8641+G8641</f>
        <v>5291.4777706607747</v>
      </c>
      <c r="I8641" s="5">
        <f>MIN(H8641,FARMER_HRS)</f>
        <v>720</v>
      </c>
      <c r="J8641" s="5">
        <f>MAX(0,H8641-FARMER_HRS)</f>
        <v>4571.4777706607747</v>
      </c>
      <c r="K8641" s="2">
        <f>I8641*FARMER_RATE+J8641*TEMP_WORKER_RATE</f>
        <v>104365.93351841622</v>
      </c>
      <c r="L8641" s="2">
        <f>A8641*PRICE_TOM+B8641*PRICE_CAR+C8641*PRICE_MES</f>
        <v>176170</v>
      </c>
      <c r="M8641" s="2">
        <f>A8641*FERT_BED_TOM+B8641*FERT_BED_CAR+C8641*FERT_BED_MES</f>
        <v>30360</v>
      </c>
      <c r="N8641" s="6">
        <f>IF(AND(D8641&lt;=TOTAL_BEDS,J8641&lt;=TEMP_WORKER_MAX*TEMP_WORKER_HRS),1,0)</f>
        <v>1</v>
      </c>
      <c r="O8641" s="2">
        <f>L8641-M8641-K8641-FIXED_COSTS</f>
        <v>21444.066481583781</v>
      </c>
      <c r="P8641" s="2">
        <f>IF(N8641=1,O8641,"")</f>
        <v>21444.066481583781</v>
      </c>
    </row>
    <row r="8642">
      <c r="A8642" s="6">
        <v>13</v>
      </c>
      <c r="B8642" s="6">
        <v>5</v>
      </c>
      <c r="C8642" s="6">
        <v>20</v>
      </c>
      <c r="D8642" s="6">
        <f>A8642+B8642+C8642</f>
        <v>38</v>
      </c>
      <c r="E8642" s="5">
        <f>IF(A8642=0,0,A8642*LABOR_HRS_WK_TOM*SEASON_WEEKS*(1+DIM_PCT_TOM)^A8642)</f>
        <v>4039.1573208399313</v>
      </c>
      <c r="F8642" s="5">
        <f>IF(B8642=0,0,B8642*LABOR_HRS_WK_CAR*SEASON_WEEKS*(1+DIM_PCT_CAR)^B8642)</f>
        <v>169.71123193359367</v>
      </c>
      <c r="G8642" s="5">
        <f>IF(C8642=0,0,C8642*LABOR_HRS_WK_MES*SEASON_WEEKS*(1+DIM_PCT_MES)^C8642)</f>
        <v>1153.8335085377259</v>
      </c>
      <c r="H8642" s="5">
        <f>E8642+F8642+G8642</f>
        <v>5362.7020613112509</v>
      </c>
      <c r="I8642" s="5">
        <f>MIN(H8642,FARMER_HRS)</f>
        <v>720</v>
      </c>
      <c r="J8642" s="5">
        <f>MAX(0,H8642-FARMER_HRS)</f>
        <v>4642.7020613112509</v>
      </c>
      <c r="K8642" s="2">
        <f>I8642*FARMER_RATE+J8642*TEMP_WORKER_RATE</f>
        <v>105602.46634220921</v>
      </c>
      <c r="L8642" s="2">
        <f>A8642*PRICE_TOM+B8642*PRICE_CAR+C8642*PRICE_MES</f>
        <v>178870</v>
      </c>
      <c r="M8642" s="2">
        <f>A8642*FERT_BED_TOM+B8642*FERT_BED_CAR+C8642*FERT_BED_MES</f>
        <v>31240</v>
      </c>
      <c r="N8642" s="6">
        <f>IF(AND(D8642&lt;=TOTAL_BEDS,J8642&lt;=TEMP_WORKER_MAX*TEMP_WORKER_HRS),1,0)</f>
        <v>1</v>
      </c>
      <c r="O8642" s="2">
        <f>L8642-M8642-K8642-FIXED_COSTS</f>
        <v>22027.533657790787</v>
      </c>
      <c r="P8642" s="2">
        <f>IF(N8642=1,O8642,"")</f>
        <v>22027.533657790787</v>
      </c>
    </row>
    <row r="8643">
      <c r="A8643" s="6">
        <v>13</v>
      </c>
      <c r="B8643" s="6">
        <v>5</v>
      </c>
      <c r="C8643" s="6">
        <v>21</v>
      </c>
      <c r="D8643" s="6">
        <f>A8643+B8643+C8643</f>
        <v>39</v>
      </c>
      <c r="E8643" s="5">
        <f>IF(A8643=0,0,A8643*LABOR_HRS_WK_TOM*SEASON_WEEKS*(1+DIM_PCT_TOM)^A8643)</f>
        <v>4039.1573208399313</v>
      </c>
      <c r="F8643" s="5">
        <f>IF(B8643=0,0,B8643*LABOR_HRS_WK_CAR*SEASON_WEEKS*(1+DIM_PCT_CAR)^B8643)</f>
        <v>169.71123193359367</v>
      </c>
      <c r="G8643" s="5">
        <f>IF(C8643=0,0,C8643*LABOR_HRS_WK_MES*SEASON_WEEKS*(1+DIM_PCT_MES)^C8643)</f>
        <v>1226.6692487641699</v>
      </c>
      <c r="H8643" s="5">
        <f>E8643+F8643+G8643</f>
        <v>5435.5378015376955</v>
      </c>
      <c r="I8643" s="5">
        <f>MIN(H8643,FARMER_HRS)</f>
        <v>720</v>
      </c>
      <c r="J8643" s="5">
        <f>MAX(0,H8643-FARMER_HRS)</f>
        <v>4715.5378015376955</v>
      </c>
      <c r="K8643" s="2">
        <f>I8643*FARMER_RATE+J8643*TEMP_WORKER_RATE</f>
        <v>106866.97572114054</v>
      </c>
      <c r="L8643" s="2">
        <f>A8643*PRICE_TOM+B8643*PRICE_CAR+C8643*PRICE_MES</f>
        <v>181570</v>
      </c>
      <c r="M8643" s="2">
        <f>A8643*FERT_BED_TOM+B8643*FERT_BED_CAR+C8643*FERT_BED_MES</f>
        <v>32120</v>
      </c>
      <c r="N8643" s="6">
        <f>IF(AND(D8643&lt;=TOTAL_BEDS,J8643&lt;=TEMP_WORKER_MAX*TEMP_WORKER_HRS),1,0)</f>
        <v>1</v>
      </c>
      <c r="O8643" s="2">
        <f>L8643-M8643-K8643-FIXED_COSTS</f>
        <v>22583.024278859462</v>
      </c>
      <c r="P8643" s="2">
        <f>IF(N8643=1,O8643,"")</f>
        <v>22583.024278859462</v>
      </c>
    </row>
    <row r="8644">
      <c r="A8644" s="6">
        <v>13</v>
      </c>
      <c r="B8644" s="6">
        <v>5</v>
      </c>
      <c r="C8644" s="6">
        <v>22</v>
      </c>
      <c r="D8644" s="6">
        <f>A8644+B8644+C8644</f>
        <v>40</v>
      </c>
      <c r="E8644" s="5">
        <f>IF(A8644=0,0,A8644*LABOR_HRS_WK_TOM*SEASON_WEEKS*(1+DIM_PCT_TOM)^A8644)</f>
        <v>4039.1573208399313</v>
      </c>
      <c r="F8644" s="5">
        <f>IF(B8644=0,0,B8644*LABOR_HRS_WK_CAR*SEASON_WEEKS*(1+DIM_PCT_CAR)^B8644)</f>
        <v>169.71123193359367</v>
      </c>
      <c r="G8644" s="5">
        <f>IF(C8644=0,0,C8644*LABOR_HRS_WK_MES*SEASON_WEEKS*(1+DIM_PCT_MES)^C8644)</f>
        <v>1301.1455960105659</v>
      </c>
      <c r="H8644" s="5">
        <f>E8644+F8644+G8644</f>
        <v>5510.014148784091</v>
      </c>
      <c r="I8644" s="5">
        <f>MIN(H8644,FARMER_HRS)</f>
        <v>720</v>
      </c>
      <c r="J8644" s="5">
        <f>MAX(0,H8644-FARMER_HRS)</f>
        <v>4790.014148784091</v>
      </c>
      <c r="K8644" s="2">
        <f>I8644*FARMER_RATE+J8644*TEMP_WORKER_RATE</f>
        <v>108159.96786083491</v>
      </c>
      <c r="L8644" s="2">
        <f>A8644*PRICE_TOM+B8644*PRICE_CAR+C8644*PRICE_MES</f>
        <v>184270</v>
      </c>
      <c r="M8644" s="2">
        <f>A8644*FERT_BED_TOM+B8644*FERT_BED_CAR+C8644*FERT_BED_MES</f>
        <v>33000</v>
      </c>
      <c r="N8644" s="6">
        <f>IF(AND(D8644&lt;=TOTAL_BEDS,J8644&lt;=TEMP_WORKER_MAX*TEMP_WORKER_HRS),1,0)</f>
        <v>1</v>
      </c>
      <c r="O8644" s="2">
        <f>L8644-M8644-K8644-FIXED_COSTS</f>
        <v>23110.032139165094</v>
      </c>
      <c r="P8644" s="2">
        <f>IF(N8644=1,O8644,"")</f>
        <v>23110.032139165094</v>
      </c>
    </row>
    <row r="8645">
      <c r="A8645" s="6">
        <v>13</v>
      </c>
      <c r="B8645" s="6">
        <v>5</v>
      </c>
      <c r="C8645" s="6">
        <v>23</v>
      </c>
      <c r="D8645" s="6">
        <f>A8645+B8645+C8645</f>
        <v>41</v>
      </c>
      <c r="E8645" s="5">
        <f>IF(A8645=0,0,A8645*LABOR_HRS_WK_TOM*SEASON_WEEKS*(1+DIM_PCT_TOM)^A8645)</f>
        <v>4039.1573208399313</v>
      </c>
      <c r="F8645" s="5">
        <f>IF(B8645=0,0,B8645*LABOR_HRS_WK_CAR*SEASON_WEEKS*(1+DIM_PCT_CAR)^B8645)</f>
        <v>169.71123193359367</v>
      </c>
      <c r="G8645" s="5">
        <f>IF(C8645=0,0,C8645*LABOR_HRS_WK_MES*SEASON_WEEKS*(1+DIM_PCT_MES)^C8645)</f>
        <v>1377.2921848680023</v>
      </c>
      <c r="H8645" s="5">
        <f>E8645+F8645+G8645</f>
        <v>5586.1607376415277</v>
      </c>
      <c r="I8645" s="5">
        <f>MIN(H8645,FARMER_HRS)</f>
        <v>720</v>
      </c>
      <c r="J8645" s="5">
        <f>MAX(0,H8645-FARMER_HRS)</f>
        <v>4866.1607376415277</v>
      </c>
      <c r="K8645" s="2">
        <f>I8645*FARMER_RATE+J8645*TEMP_WORKER_RATE</f>
        <v>109481.95725072097</v>
      </c>
      <c r="L8645" s="2">
        <f>A8645*PRICE_TOM+B8645*PRICE_CAR+C8645*PRICE_MES</f>
        <v>186970</v>
      </c>
      <c r="M8645" s="2">
        <f>A8645*FERT_BED_TOM+B8645*FERT_BED_CAR+C8645*FERT_BED_MES</f>
        <v>33880</v>
      </c>
      <c r="N8645" s="6">
        <f>IF(AND(D8645&lt;=TOTAL_BEDS,J8645&lt;=TEMP_WORKER_MAX*TEMP_WORKER_HRS),1,0)</f>
        <v>1</v>
      </c>
      <c r="O8645" s="2">
        <f>L8645-M8645-K8645-FIXED_COSTS</f>
        <v>23608.042749279033</v>
      </c>
      <c r="P8645" s="2">
        <f>IF(N8645=1,O8645,"")</f>
        <v>23608.042749279033</v>
      </c>
    </row>
    <row r="8646">
      <c r="A8646" s="6">
        <v>13</v>
      </c>
      <c r="B8646" s="6">
        <v>5</v>
      </c>
      <c r="C8646" s="6">
        <v>24</v>
      </c>
      <c r="D8646" s="6">
        <f>A8646+B8646+C8646</f>
        <v>42</v>
      </c>
      <c r="E8646" s="5">
        <f>IF(A8646=0,0,A8646*LABOR_HRS_WK_TOM*SEASON_WEEKS*(1+DIM_PCT_TOM)^A8646)</f>
        <v>4039.1573208399313</v>
      </c>
      <c r="F8646" s="5">
        <f>IF(B8646=0,0,B8646*LABOR_HRS_WK_CAR*SEASON_WEEKS*(1+DIM_PCT_CAR)^B8646)</f>
        <v>169.71123193359367</v>
      </c>
      <c r="G8646" s="5">
        <f>IF(C8646=0,0,C8646*LABOR_HRS_WK_MES*SEASON_WEEKS*(1+DIM_PCT_MES)^C8646)</f>
        <v>1455.139134447498</v>
      </c>
      <c r="H8646" s="5">
        <f>E8646+F8646+G8646</f>
        <v>5664.0076872210229</v>
      </c>
      <c r="I8646" s="5">
        <f>MIN(H8646,FARMER_HRS)</f>
        <v>720</v>
      </c>
      <c r="J8646" s="5">
        <f>MAX(0,H8646-FARMER_HRS)</f>
        <v>4944.0076872210229</v>
      </c>
      <c r="K8646" s="2">
        <f>I8646*FARMER_RATE+J8646*TEMP_WORKER_RATE</f>
        <v>110833.46679203164</v>
      </c>
      <c r="L8646" s="2">
        <f>A8646*PRICE_TOM+B8646*PRICE_CAR+C8646*PRICE_MES</f>
        <v>189670</v>
      </c>
      <c r="M8646" s="2">
        <f>A8646*FERT_BED_TOM+B8646*FERT_BED_CAR+C8646*FERT_BED_MES</f>
        <v>34760</v>
      </c>
      <c r="N8646" s="6">
        <f>IF(AND(D8646&lt;=TOTAL_BEDS,J8646&lt;=TEMP_WORKER_MAX*TEMP_WORKER_HRS),1,0)</f>
        <v>1</v>
      </c>
      <c r="O8646" s="2">
        <f>L8646-M8646-K8646-FIXED_COSTS</f>
        <v>24076.533207968358</v>
      </c>
      <c r="P8646" s="2">
        <f>IF(N8646=1,O8646,"")</f>
        <v>24076.533207968358</v>
      </c>
    </row>
    <row r="8647">
      <c r="A8647" s="6">
        <v>13</v>
      </c>
      <c r="B8647" s="6">
        <v>5</v>
      </c>
      <c r="C8647" s="6">
        <v>25</v>
      </c>
      <c r="D8647" s="6">
        <f>A8647+B8647+C8647</f>
        <v>43</v>
      </c>
      <c r="E8647" s="5">
        <f>IF(A8647=0,0,A8647*LABOR_HRS_WK_TOM*SEASON_WEEKS*(1+DIM_PCT_TOM)^A8647)</f>
        <v>4039.1573208399313</v>
      </c>
      <c r="F8647" s="5">
        <f>IF(B8647=0,0,B8647*LABOR_HRS_WK_CAR*SEASON_WEEKS*(1+DIM_PCT_CAR)^B8647)</f>
        <v>169.71123193359367</v>
      </c>
      <c r="G8647" s="5">
        <f>IF(C8647=0,0,C8647*LABOR_HRS_WK_MES*SEASON_WEEKS*(1+DIM_PCT_MES)^C8647)</f>
        <v>1534.7170558625955</v>
      </c>
      <c r="H8647" s="5">
        <f>E8647+F8647+G8647</f>
        <v>5743.5856086361209</v>
      </c>
      <c r="I8647" s="5">
        <f>MIN(H8647,FARMER_HRS)</f>
        <v>720</v>
      </c>
      <c r="J8647" s="5">
        <f>MAX(0,H8647-FARMER_HRS)</f>
        <v>5023.5856086361209</v>
      </c>
      <c r="K8647" s="2">
        <f>I8647*FARMER_RATE+J8647*TEMP_WORKER_RATE</f>
        <v>112215.02792771043</v>
      </c>
      <c r="L8647" s="2">
        <f>A8647*PRICE_TOM+B8647*PRICE_CAR+C8647*PRICE_MES</f>
        <v>192370</v>
      </c>
      <c r="M8647" s="2">
        <f>A8647*FERT_BED_TOM+B8647*FERT_BED_CAR+C8647*FERT_BED_MES</f>
        <v>35640</v>
      </c>
      <c r="N8647" s="6">
        <f>IF(AND(D8647&lt;=TOTAL_BEDS,J8647&lt;=TEMP_WORKER_MAX*TEMP_WORKER_HRS),1,0)</f>
        <v>1</v>
      </c>
      <c r="O8647" s="2">
        <f>L8647-M8647-K8647-FIXED_COSTS</f>
        <v>24514.972072289573</v>
      </c>
      <c r="P8647" s="2">
        <f>IF(N8647=1,O8647,"")</f>
        <v>24514.972072289573</v>
      </c>
    </row>
    <row r="8648">
      <c r="A8648" s="6">
        <v>13</v>
      </c>
      <c r="B8648" s="6">
        <v>5</v>
      </c>
      <c r="C8648" s="6">
        <v>26</v>
      </c>
      <c r="D8648" s="6">
        <f>A8648+B8648+C8648</f>
        <v>44</v>
      </c>
      <c r="E8648" s="5">
        <f>IF(A8648=0,0,A8648*LABOR_HRS_WK_TOM*SEASON_WEEKS*(1+DIM_PCT_TOM)^A8648)</f>
        <v>4039.1573208399313</v>
      </c>
      <c r="F8648" s="5">
        <f>IF(B8648=0,0,B8648*LABOR_HRS_WK_CAR*SEASON_WEEKS*(1+DIM_PCT_CAR)^B8648)</f>
        <v>169.71123193359367</v>
      </c>
      <c r="G8648" s="5">
        <f>IF(C8648=0,0,C8648*LABOR_HRS_WK_MES*SEASON_WEEKS*(1+DIM_PCT_MES)^C8648)</f>
        <v>1616.0570598233128</v>
      </c>
      <c r="H8648" s="5">
        <f>E8648+F8648+G8648</f>
        <v>5824.9256125968377</v>
      </c>
      <c r="I8648" s="5">
        <f>MIN(H8648,FARMER_HRS)</f>
        <v>720</v>
      </c>
      <c r="J8648" s="5">
        <f>MAX(0,H8648-FARMER_HRS)</f>
        <v>5104.9256125968377</v>
      </c>
      <c r="K8648" s="2">
        <f>I8648*FARMER_RATE+J8648*TEMP_WORKER_RATE</f>
        <v>113627.18077425065</v>
      </c>
      <c r="L8648" s="2">
        <f>A8648*PRICE_TOM+B8648*PRICE_CAR+C8648*PRICE_MES</f>
        <v>195070</v>
      </c>
      <c r="M8648" s="2">
        <f>A8648*FERT_BED_TOM+B8648*FERT_BED_CAR+C8648*FERT_BED_MES</f>
        <v>36520</v>
      </c>
      <c r="N8648" s="6">
        <f>IF(AND(D8648&lt;=TOTAL_BEDS,J8648&lt;=TEMP_WORKER_MAX*TEMP_WORKER_HRS),1,0)</f>
        <v>1</v>
      </c>
      <c r="O8648" s="2">
        <f>L8648-M8648-K8648-FIXED_COSTS</f>
        <v>24922.81922574935</v>
      </c>
      <c r="P8648" s="2">
        <f>IF(N8648=1,O8648,"")</f>
        <v>24922.81922574935</v>
      </c>
    </row>
    <row r="8649">
      <c r="A8649" s="6">
        <v>13</v>
      </c>
      <c r="B8649" s="6">
        <v>5</v>
      </c>
      <c r="C8649" s="6">
        <v>27</v>
      </c>
      <c r="D8649" s="6">
        <f>A8649+B8649+C8649</f>
        <v>45</v>
      </c>
      <c r="E8649" s="5">
        <f>IF(A8649=0,0,A8649*LABOR_HRS_WK_TOM*SEASON_WEEKS*(1+DIM_PCT_TOM)^A8649)</f>
        <v>4039.1573208399313</v>
      </c>
      <c r="F8649" s="5">
        <f>IF(B8649=0,0,B8649*LABOR_HRS_WK_CAR*SEASON_WEEKS*(1+DIM_PCT_CAR)^B8649)</f>
        <v>169.71123193359367</v>
      </c>
      <c r="G8649" s="5">
        <f>IF(C8649=0,0,C8649*LABOR_HRS_WK_MES*SEASON_WEEKS*(1+DIM_PCT_MES)^C8649)</f>
        <v>1699.19076434307</v>
      </c>
      <c r="H8649" s="5">
        <f>E8649+F8649+G8649</f>
        <v>5908.0593171165947</v>
      </c>
      <c r="I8649" s="5">
        <f>MIN(H8649,FARMER_HRS)</f>
        <v>720</v>
      </c>
      <c r="J8649" s="5">
        <f>MAX(0,H8649-FARMER_HRS)</f>
        <v>5188.0593171165947</v>
      </c>
      <c r="K8649" s="2">
        <f>I8649*FARMER_RATE+J8649*TEMP_WORKER_RATE</f>
        <v>115070.47425549643</v>
      </c>
      <c r="L8649" s="2">
        <f>A8649*PRICE_TOM+B8649*PRICE_CAR+C8649*PRICE_MES</f>
        <v>197770</v>
      </c>
      <c r="M8649" s="2">
        <f>A8649*FERT_BED_TOM+B8649*FERT_BED_CAR+C8649*FERT_BED_MES</f>
        <v>37400</v>
      </c>
      <c r="N8649" s="6">
        <f>IF(AND(D8649&lt;=TOTAL_BEDS,J8649&lt;=TEMP_WORKER_MAX*TEMP_WORKER_HRS),1,0)</f>
        <v>1</v>
      </c>
      <c r="O8649" s="2">
        <f>L8649-M8649-K8649-FIXED_COSTS</f>
        <v>25299.525744503568</v>
      </c>
      <c r="P8649" s="2">
        <f>IF(N8649=1,O8649,"")</f>
        <v>25299.525744503568</v>
      </c>
    </row>
    <row r="8650">
      <c r="A8650" s="6">
        <v>13</v>
      </c>
      <c r="B8650" s="6">
        <v>5</v>
      </c>
      <c r="C8650" s="6">
        <v>28</v>
      </c>
      <c r="D8650" s="6">
        <f>A8650+B8650+C8650</f>
        <v>46</v>
      </c>
      <c r="E8650" s="5">
        <f>IF(A8650=0,0,A8650*LABOR_HRS_WK_TOM*SEASON_WEEKS*(1+DIM_PCT_TOM)^A8650)</f>
        <v>4039.1573208399313</v>
      </c>
      <c r="F8650" s="5">
        <f>IF(B8650=0,0,B8650*LABOR_HRS_WK_CAR*SEASON_WEEKS*(1+DIM_PCT_CAR)^B8650)</f>
        <v>169.71123193359367</v>
      </c>
      <c r="G8650" s="5">
        <f>IF(C8650=0,0,C8650*LABOR_HRS_WK_MES*SEASON_WEEKS*(1+DIM_PCT_MES)^C8650)</f>
        <v>1784.1503025602233</v>
      </c>
      <c r="H8650" s="5">
        <f>E8650+F8650+G8650</f>
        <v>5993.0188553337484</v>
      </c>
      <c r="I8650" s="5">
        <f>MIN(H8650,FARMER_HRS)</f>
        <v>720</v>
      </c>
      <c r="J8650" s="5">
        <f>MAX(0,H8650-FARMER_HRS)</f>
        <v>5273.0188553337484</v>
      </c>
      <c r="K8650" s="2">
        <f>I8650*FARMER_RATE+J8650*TEMP_WORKER_RATE</f>
        <v>116545.46623843313</v>
      </c>
      <c r="L8650" s="2">
        <f>A8650*PRICE_TOM+B8650*PRICE_CAR+C8650*PRICE_MES</f>
        <v>200470</v>
      </c>
      <c r="M8650" s="2">
        <f>A8650*FERT_BED_TOM+B8650*FERT_BED_CAR+C8650*FERT_BED_MES</f>
        <v>38280</v>
      </c>
      <c r="N8650" s="6">
        <f>IF(AND(D8650&lt;=TOTAL_BEDS,J8650&lt;=TEMP_WORKER_MAX*TEMP_WORKER_HRS),1,0)</f>
        <v>1</v>
      </c>
      <c r="O8650" s="2">
        <f>L8650-M8650-K8650-FIXED_COSTS</f>
        <v>25644.533761566869</v>
      </c>
      <c r="P8650" s="2">
        <f>IF(N8650=1,O8650,"")</f>
        <v>25644.533761566869</v>
      </c>
    </row>
    <row r="8651">
      <c r="A8651" s="6">
        <v>13</v>
      </c>
      <c r="B8651" s="6">
        <v>5</v>
      </c>
      <c r="C8651" s="6">
        <v>29</v>
      </c>
      <c r="D8651" s="6">
        <f>A8651+B8651+C8651</f>
        <v>47</v>
      </c>
      <c r="E8651" s="5">
        <f>IF(A8651=0,0,A8651*LABOR_HRS_WK_TOM*SEASON_WEEKS*(1+DIM_PCT_TOM)^A8651)</f>
        <v>4039.1573208399313</v>
      </c>
      <c r="F8651" s="5">
        <f>IF(B8651=0,0,B8651*LABOR_HRS_WK_CAR*SEASON_WEEKS*(1+DIM_PCT_CAR)^B8651)</f>
        <v>169.71123193359367</v>
      </c>
      <c r="G8651" s="5">
        <f>IF(C8651=0,0,C8651*LABOR_HRS_WK_MES*SEASON_WEEKS*(1+DIM_PCT_MES)^C8651)</f>
        <v>1870.9683306758766</v>
      </c>
      <c r="H8651" s="5">
        <f>E8651+F8651+G8651</f>
        <v>6079.8368834494013</v>
      </c>
      <c r="I8651" s="5">
        <f>MIN(H8651,FARMER_HRS)</f>
        <v>720</v>
      </c>
      <c r="J8651" s="5">
        <f>MAX(0,H8651-FARMER_HRS)</f>
        <v>5359.8368834494013</v>
      </c>
      <c r="K8651" s="2">
        <f>I8651*FARMER_RATE+J8651*TEMP_WORKER_RATE</f>
        <v>118052.72367099655</v>
      </c>
      <c r="L8651" s="2">
        <f>A8651*PRICE_TOM+B8651*PRICE_CAR+C8651*PRICE_MES</f>
        <v>203170</v>
      </c>
      <c r="M8651" s="2">
        <f>A8651*FERT_BED_TOM+B8651*FERT_BED_CAR+C8651*FERT_BED_MES</f>
        <v>39160</v>
      </c>
      <c r="N8651" s="6">
        <f>IF(AND(D8651&lt;=TOTAL_BEDS,J8651&lt;=TEMP_WORKER_MAX*TEMP_WORKER_HRS),1,0)</f>
        <v>1</v>
      </c>
      <c r="O8651" s="2">
        <f>L8651-M8651-K8651-FIXED_COSTS</f>
        <v>25957.276329003449</v>
      </c>
      <c r="P8651" s="2">
        <f>IF(N8651=1,O8651,"")</f>
        <v>25957.276329003449</v>
      </c>
    </row>
    <row r="8652">
      <c r="A8652" s="6">
        <v>13</v>
      </c>
      <c r="B8652" s="6">
        <v>5</v>
      </c>
      <c r="C8652" s="6">
        <v>30</v>
      </c>
      <c r="D8652" s="6">
        <f>A8652+B8652+C8652</f>
        <v>48</v>
      </c>
      <c r="E8652" s="5">
        <f>IF(A8652=0,0,A8652*LABOR_HRS_WK_TOM*SEASON_WEEKS*(1+DIM_PCT_TOM)^A8652)</f>
        <v>4039.1573208399313</v>
      </c>
      <c r="F8652" s="5">
        <f>IF(B8652=0,0,B8652*LABOR_HRS_WK_CAR*SEASON_WEEKS*(1+DIM_PCT_CAR)^B8652)</f>
        <v>169.71123193359367</v>
      </c>
      <c r="G8652" s="5">
        <f>IF(C8652=0,0,C8652*LABOR_HRS_WK_MES*SEASON_WEEKS*(1+DIM_PCT_MES)^C8652)</f>
        <v>1959.6780360096466</v>
      </c>
      <c r="H8652" s="5">
        <f>E8652+F8652+G8652</f>
        <v>6168.5465887831715</v>
      </c>
      <c r="I8652" s="5">
        <f>MIN(H8652,FARMER_HRS)</f>
        <v>720</v>
      </c>
      <c r="J8652" s="5">
        <f>MAX(0,H8652-FARMER_HRS)</f>
        <v>5448.5465887831715</v>
      </c>
      <c r="K8652" s="2">
        <f>I8652*FARMER_RATE+J8652*TEMP_WORKER_RATE</f>
        <v>119592.82272193006</v>
      </c>
      <c r="L8652" s="2">
        <f>A8652*PRICE_TOM+B8652*PRICE_CAR+C8652*PRICE_MES</f>
        <v>205870</v>
      </c>
      <c r="M8652" s="2">
        <f>A8652*FERT_BED_TOM+B8652*FERT_BED_CAR+C8652*FERT_BED_MES</f>
        <v>40040</v>
      </c>
      <c r="N8652" s="6">
        <f>IF(AND(D8652&lt;=TOTAL_BEDS,J8652&lt;=TEMP_WORKER_MAX*TEMP_WORKER_HRS),1,0)</f>
        <v>1</v>
      </c>
      <c r="O8652" s="2">
        <f>L8652-M8652-K8652-FIXED_COSTS</f>
        <v>26237.177278069939</v>
      </c>
      <c r="P8652" s="2">
        <f>IF(N8652=1,O8652,"")</f>
        <v>26237.177278069939</v>
      </c>
    </row>
    <row r="8653">
      <c r="A8653" s="6">
        <v>13</v>
      </c>
      <c r="B8653" s="6">
        <v>6</v>
      </c>
      <c r="C8653" s="6">
        <v>0</v>
      </c>
      <c r="D8653" s="6">
        <f>A8653+B8653+C8653</f>
        <v>19</v>
      </c>
      <c r="E8653" s="5">
        <f>IF(A8653=0,0,A8653*LABOR_HRS_WK_TOM*SEASON_WEEKS*(1+DIM_PCT_TOM)^A8653)</f>
        <v>4039.1573208399313</v>
      </c>
      <c r="F8653" s="5">
        <f>IF(B8653=0,0,B8653*LABOR_HRS_WK_CAR*SEASON_WEEKS*(1+DIM_PCT_CAR)^B8653)</f>
        <v>208.7448152783202</v>
      </c>
      <c r="G8653" s="5">
        <f>IF(C8653=0,0,C8653*LABOR_HRS_WK_MES*SEASON_WEEKS*(1+DIM_PCT_MES)^C8653)</f>
        <v>0</v>
      </c>
      <c r="H8653" s="5">
        <f>E8653+F8653+G8653</f>
        <v>4247.9021361182513</v>
      </c>
      <c r="I8653" s="5">
        <f>MIN(H8653,FARMER_HRS)</f>
        <v>720</v>
      </c>
      <c r="J8653" s="5">
        <f>MAX(0,H8653-FARMER_HRS)</f>
        <v>3527.9021361182513</v>
      </c>
      <c r="K8653" s="2">
        <f>I8653*FARMER_RATE+J8653*TEMP_WORKER_RATE</f>
        <v>86248.300974275189</v>
      </c>
      <c r="L8653" s="2">
        <f>A8653*PRICE_TOM+B8653*PRICE_CAR+C8653*PRICE_MES</f>
        <v>126964</v>
      </c>
      <c r="M8653" s="2">
        <f>A8653*FERT_BED_TOM+B8653*FERT_BED_CAR+C8653*FERT_BED_MES</f>
        <v>14080</v>
      </c>
      <c r="N8653" s="6">
        <f>IF(AND(D8653&lt;=TOTAL_BEDS,J8653&lt;=TEMP_WORKER_MAX*TEMP_WORKER_HRS),1,0)</f>
        <v>1</v>
      </c>
      <c r="O8653" s="2">
        <f>L8653-M8653-K8653-FIXED_COSTS</f>
        <v>6635.6990257248108</v>
      </c>
      <c r="P8653" s="2">
        <f>IF(N8653=1,O8653,"")</f>
        <v>6635.6990257248108</v>
      </c>
    </row>
    <row r="8654">
      <c r="A8654" s="6">
        <v>13</v>
      </c>
      <c r="B8654" s="6">
        <v>6</v>
      </c>
      <c r="C8654" s="6">
        <v>1</v>
      </c>
      <c r="D8654" s="6">
        <f>A8654+B8654+C8654</f>
        <v>20</v>
      </c>
      <c r="E8654" s="5">
        <f>IF(A8654=0,0,A8654*LABOR_HRS_WK_TOM*SEASON_WEEKS*(1+DIM_PCT_TOM)^A8654)</f>
        <v>4039.1573208399313</v>
      </c>
      <c r="F8654" s="5">
        <f>IF(B8654=0,0,B8654*LABOR_HRS_WK_CAR*SEASON_WEEKS*(1+DIM_PCT_CAR)^B8654)</f>
        <v>208.7448152783202</v>
      </c>
      <c r="G8654" s="5">
        <f>IF(C8654=0,0,C8654*LABOR_HRS_WK_MES*SEASON_WEEKS*(1+DIM_PCT_MES)^C8654)</f>
        <v>45.5625</v>
      </c>
      <c r="H8654" s="5">
        <f>E8654+F8654+G8654</f>
        <v>4293.4646361182513</v>
      </c>
      <c r="I8654" s="5">
        <f>MIN(H8654,FARMER_HRS)</f>
        <v>720</v>
      </c>
      <c r="J8654" s="5">
        <f>MAX(0,H8654-FARMER_HRS)</f>
        <v>3573.4646361182513</v>
      </c>
      <c r="K8654" s="2">
        <f>I8654*FARMER_RATE+J8654*TEMP_WORKER_RATE</f>
        <v>87039.316599275189</v>
      </c>
      <c r="L8654" s="2">
        <f>A8654*PRICE_TOM+B8654*PRICE_CAR+C8654*PRICE_MES</f>
        <v>129664</v>
      </c>
      <c r="M8654" s="2">
        <f>A8654*FERT_BED_TOM+B8654*FERT_BED_CAR+C8654*FERT_BED_MES</f>
        <v>14960</v>
      </c>
      <c r="N8654" s="6">
        <f>IF(AND(D8654&lt;=TOTAL_BEDS,J8654&lt;=TEMP_WORKER_MAX*TEMP_WORKER_HRS),1,0)</f>
        <v>1</v>
      </c>
      <c r="O8654" s="2">
        <f>L8654-M8654-K8654-FIXED_COSTS</f>
        <v>7664.6834007248108</v>
      </c>
      <c r="P8654" s="2">
        <f>IF(N8654=1,O8654,"")</f>
        <v>7664.6834007248108</v>
      </c>
    </row>
    <row r="8655">
      <c r="A8655" s="6">
        <v>13</v>
      </c>
      <c r="B8655" s="6">
        <v>6</v>
      </c>
      <c r="C8655" s="6">
        <v>2</v>
      </c>
      <c r="D8655" s="6">
        <f>A8655+B8655+C8655</f>
        <v>21</v>
      </c>
      <c r="E8655" s="5">
        <f>IF(A8655=0,0,A8655*LABOR_HRS_WK_TOM*SEASON_WEEKS*(1+DIM_PCT_TOM)^A8655)</f>
        <v>4039.1573208399313</v>
      </c>
      <c r="F8655" s="5">
        <f>IF(B8655=0,0,B8655*LABOR_HRS_WK_CAR*SEASON_WEEKS*(1+DIM_PCT_CAR)^B8655)</f>
        <v>208.7448152783202</v>
      </c>
      <c r="G8655" s="5">
        <f>IF(C8655=0,0,C8655*LABOR_HRS_WK_MES*SEASON_WEEKS*(1+DIM_PCT_MES)^C8655)</f>
        <v>92.2640625</v>
      </c>
      <c r="H8655" s="5">
        <f>E8655+F8655+G8655</f>
        <v>4340.1661986182517</v>
      </c>
      <c r="I8655" s="5">
        <f>MIN(H8655,FARMER_HRS)</f>
        <v>720</v>
      </c>
      <c r="J8655" s="5">
        <f>MAX(0,H8655-FARMER_HRS)</f>
        <v>3620.1661986182517</v>
      </c>
      <c r="K8655" s="2">
        <f>I8655*FARMER_RATE+J8655*TEMP_WORKER_RATE</f>
        <v>87850.1076149002</v>
      </c>
      <c r="L8655" s="2">
        <f>A8655*PRICE_TOM+B8655*PRICE_CAR+C8655*PRICE_MES</f>
        <v>132364</v>
      </c>
      <c r="M8655" s="2">
        <f>A8655*FERT_BED_TOM+B8655*FERT_BED_CAR+C8655*FERT_BED_MES</f>
        <v>15840</v>
      </c>
      <c r="N8655" s="6">
        <f>IF(AND(D8655&lt;=TOTAL_BEDS,J8655&lt;=TEMP_WORKER_MAX*TEMP_WORKER_HRS),1,0)</f>
        <v>1</v>
      </c>
      <c r="O8655" s="2">
        <f>L8655-M8655-K8655-FIXED_COSTS</f>
        <v>8673.8923850997962</v>
      </c>
      <c r="P8655" s="2">
        <f>IF(N8655=1,O8655,"")</f>
        <v>8673.8923850997962</v>
      </c>
    </row>
    <row r="8656">
      <c r="A8656" s="6">
        <v>13</v>
      </c>
      <c r="B8656" s="6">
        <v>6</v>
      </c>
      <c r="C8656" s="6">
        <v>3</v>
      </c>
      <c r="D8656" s="6">
        <f>A8656+B8656+C8656</f>
        <v>22</v>
      </c>
      <c r="E8656" s="5">
        <f>IF(A8656=0,0,A8656*LABOR_HRS_WK_TOM*SEASON_WEEKS*(1+DIM_PCT_TOM)^A8656)</f>
        <v>4039.1573208399313</v>
      </c>
      <c r="F8656" s="5">
        <f>IF(B8656=0,0,B8656*LABOR_HRS_WK_CAR*SEASON_WEEKS*(1+DIM_PCT_CAR)^B8656)</f>
        <v>208.7448152783202</v>
      </c>
      <c r="G8656" s="5">
        <f>IF(C8656=0,0,C8656*LABOR_HRS_WK_MES*SEASON_WEEKS*(1+DIM_PCT_MES)^C8656)</f>
        <v>140.12604492187498</v>
      </c>
      <c r="H8656" s="5">
        <f>E8656+F8656+G8656</f>
        <v>4388.0281810401266</v>
      </c>
      <c r="I8656" s="5">
        <f>MIN(H8656,FARMER_HRS)</f>
        <v>720</v>
      </c>
      <c r="J8656" s="5">
        <f>MAX(0,H8656-FARMER_HRS)</f>
        <v>3668.0281810401266</v>
      </c>
      <c r="K8656" s="2">
        <f>I8656*FARMER_RATE+J8656*TEMP_WORKER_RATE</f>
        <v>88681.044809724408</v>
      </c>
      <c r="L8656" s="2">
        <f>A8656*PRICE_TOM+B8656*PRICE_CAR+C8656*PRICE_MES</f>
        <v>135064</v>
      </c>
      <c r="M8656" s="2">
        <f>A8656*FERT_BED_TOM+B8656*FERT_BED_CAR+C8656*FERT_BED_MES</f>
        <v>16720</v>
      </c>
      <c r="N8656" s="6">
        <f>IF(AND(D8656&lt;=TOTAL_BEDS,J8656&lt;=TEMP_WORKER_MAX*TEMP_WORKER_HRS),1,0)</f>
        <v>1</v>
      </c>
      <c r="O8656" s="2">
        <f>L8656-M8656-K8656-FIXED_COSTS</f>
        <v>9662.955190275592</v>
      </c>
      <c r="P8656" s="2">
        <f>IF(N8656=1,O8656,"")</f>
        <v>9662.955190275592</v>
      </c>
    </row>
    <row r="8657">
      <c r="A8657" s="6">
        <v>13</v>
      </c>
      <c r="B8657" s="6">
        <v>6</v>
      </c>
      <c r="C8657" s="6">
        <v>4</v>
      </c>
      <c r="D8657" s="6">
        <f>A8657+B8657+C8657</f>
        <v>23</v>
      </c>
      <c r="E8657" s="5">
        <f>IF(A8657=0,0,A8657*LABOR_HRS_WK_TOM*SEASON_WEEKS*(1+DIM_PCT_TOM)^A8657)</f>
        <v>4039.1573208399313</v>
      </c>
      <c r="F8657" s="5">
        <f>IF(B8657=0,0,B8657*LABOR_HRS_WK_CAR*SEASON_WEEKS*(1+DIM_PCT_CAR)^B8657)</f>
        <v>208.7448152783202</v>
      </c>
      <c r="G8657" s="5">
        <f>IF(C8657=0,0,C8657*LABOR_HRS_WK_MES*SEASON_WEEKS*(1+DIM_PCT_MES)^C8657)</f>
        <v>189.17016064453119</v>
      </c>
      <c r="H8657" s="5">
        <f>E8657+F8657+G8657</f>
        <v>4437.0722967627826</v>
      </c>
      <c r="I8657" s="5">
        <f>MIN(H8657,FARMER_HRS)</f>
        <v>720</v>
      </c>
      <c r="J8657" s="5">
        <f>MAX(0,H8657-FARMER_HRS)</f>
        <v>3717.0722967627826</v>
      </c>
      <c r="K8657" s="2">
        <f>I8657*FARMER_RATE+J8657*TEMP_WORKER_RATE</f>
        <v>89532.505152131635</v>
      </c>
      <c r="L8657" s="2">
        <f>A8657*PRICE_TOM+B8657*PRICE_CAR+C8657*PRICE_MES</f>
        <v>137764</v>
      </c>
      <c r="M8657" s="2">
        <f>A8657*FERT_BED_TOM+B8657*FERT_BED_CAR+C8657*FERT_BED_MES</f>
        <v>17600</v>
      </c>
      <c r="N8657" s="6">
        <f>IF(AND(D8657&lt;=TOTAL_BEDS,J8657&lt;=TEMP_WORKER_MAX*TEMP_WORKER_HRS),1,0)</f>
        <v>1</v>
      </c>
      <c r="O8657" s="2">
        <f>L8657-M8657-K8657-FIXED_COSTS</f>
        <v>10631.494847868365</v>
      </c>
      <c r="P8657" s="2">
        <f>IF(N8657=1,O8657,"")</f>
        <v>10631.494847868365</v>
      </c>
    </row>
    <row r="8658">
      <c r="A8658" s="6">
        <v>13</v>
      </c>
      <c r="B8658" s="6">
        <v>6</v>
      </c>
      <c r="C8658" s="6">
        <v>5</v>
      </c>
      <c r="D8658" s="6">
        <f>A8658+B8658+C8658</f>
        <v>24</v>
      </c>
      <c r="E8658" s="5">
        <f>IF(A8658=0,0,A8658*LABOR_HRS_WK_TOM*SEASON_WEEKS*(1+DIM_PCT_TOM)^A8658)</f>
        <v>4039.1573208399313</v>
      </c>
      <c r="F8658" s="5">
        <f>IF(B8658=0,0,B8658*LABOR_HRS_WK_CAR*SEASON_WEEKS*(1+DIM_PCT_CAR)^B8658)</f>
        <v>208.7448152783202</v>
      </c>
      <c r="G8658" s="5">
        <f>IF(C8658=0,0,C8658*LABOR_HRS_WK_MES*SEASON_WEEKS*(1+DIM_PCT_MES)^C8658)</f>
        <v>239.41848456573481</v>
      </c>
      <c r="H8658" s="5">
        <f>E8658+F8658+G8658</f>
        <v>4487.3206206839859</v>
      </c>
      <c r="I8658" s="5">
        <f>MIN(H8658,FARMER_HRS)</f>
        <v>720</v>
      </c>
      <c r="J8658" s="5">
        <f>MAX(0,H8658-FARMER_HRS)</f>
        <v>3767.3206206839859</v>
      </c>
      <c r="K8658" s="2">
        <f>I8658*FARMER_RATE+J8658*TEMP_WORKER_RATE</f>
        <v>90404.871886874753</v>
      </c>
      <c r="L8658" s="2">
        <f>A8658*PRICE_TOM+B8658*PRICE_CAR+C8658*PRICE_MES</f>
        <v>140464</v>
      </c>
      <c r="M8658" s="2">
        <f>A8658*FERT_BED_TOM+B8658*FERT_BED_CAR+C8658*FERT_BED_MES</f>
        <v>18480</v>
      </c>
      <c r="N8658" s="6">
        <f>IF(AND(D8658&lt;=TOTAL_BEDS,J8658&lt;=TEMP_WORKER_MAX*TEMP_WORKER_HRS),1,0)</f>
        <v>1</v>
      </c>
      <c r="O8658" s="2">
        <f>L8658-M8658-K8658-FIXED_COSTS</f>
        <v>11579.128113125247</v>
      </c>
      <c r="P8658" s="2">
        <f>IF(N8658=1,O8658,"")</f>
        <v>11579.128113125247</v>
      </c>
    </row>
    <row r="8659">
      <c r="A8659" s="6">
        <v>13</v>
      </c>
      <c r="B8659" s="6">
        <v>6</v>
      </c>
      <c r="C8659" s="6">
        <v>6</v>
      </c>
      <c r="D8659" s="6">
        <f>A8659+B8659+C8659</f>
        <v>25</v>
      </c>
      <c r="E8659" s="5">
        <f>IF(A8659=0,0,A8659*LABOR_HRS_WK_TOM*SEASON_WEEKS*(1+DIM_PCT_TOM)^A8659)</f>
        <v>4039.1573208399313</v>
      </c>
      <c r="F8659" s="5">
        <f>IF(B8659=0,0,B8659*LABOR_HRS_WK_CAR*SEASON_WEEKS*(1+DIM_PCT_CAR)^B8659)</f>
        <v>208.7448152783202</v>
      </c>
      <c r="G8659" s="5">
        <f>IF(C8659=0,0,C8659*LABOR_HRS_WK_MES*SEASON_WEEKS*(1+DIM_PCT_MES)^C8659)</f>
        <v>290.89345874736773</v>
      </c>
      <c r="H8659" s="5">
        <f>E8659+F8659+G8659</f>
        <v>4538.795594865619</v>
      </c>
      <c r="I8659" s="5">
        <f>MIN(H8659,FARMER_HRS)</f>
        <v>720</v>
      </c>
      <c r="J8659" s="5">
        <f>MAX(0,H8659-FARMER_HRS)</f>
        <v>3818.795594865619</v>
      </c>
      <c r="K8659" s="2">
        <f>I8659*FARMER_RATE+J8659*TEMP_WORKER_RATE</f>
        <v>91298.534633083662</v>
      </c>
      <c r="L8659" s="2">
        <f>A8659*PRICE_TOM+B8659*PRICE_CAR+C8659*PRICE_MES</f>
        <v>143164</v>
      </c>
      <c r="M8659" s="2">
        <f>A8659*FERT_BED_TOM+B8659*FERT_BED_CAR+C8659*FERT_BED_MES</f>
        <v>19360</v>
      </c>
      <c r="N8659" s="6">
        <f>IF(AND(D8659&lt;=TOTAL_BEDS,J8659&lt;=TEMP_WORKER_MAX*TEMP_WORKER_HRS),1,0)</f>
        <v>1</v>
      </c>
      <c r="O8659" s="2">
        <f>L8659-M8659-K8659-FIXED_COSTS</f>
        <v>12505.465366916338</v>
      </c>
      <c r="P8659" s="2">
        <f>IF(N8659=1,O8659,"")</f>
        <v>12505.465366916338</v>
      </c>
    </row>
    <row r="8660">
      <c r="A8660" s="6">
        <v>13</v>
      </c>
      <c r="B8660" s="6">
        <v>6</v>
      </c>
      <c r="C8660" s="6">
        <v>7</v>
      </c>
      <c r="D8660" s="6">
        <f>A8660+B8660+C8660</f>
        <v>26</v>
      </c>
      <c r="E8660" s="5">
        <f>IF(A8660=0,0,A8660*LABOR_HRS_WK_TOM*SEASON_WEEKS*(1+DIM_PCT_TOM)^A8660)</f>
        <v>4039.1573208399313</v>
      </c>
      <c r="F8660" s="5">
        <f>IF(B8660=0,0,B8660*LABOR_HRS_WK_CAR*SEASON_WEEKS*(1+DIM_PCT_CAR)^B8660)</f>
        <v>208.7448152783202</v>
      </c>
      <c r="G8660" s="5">
        <f>IF(C8660=0,0,C8660*LABOR_HRS_WK_MES*SEASON_WEEKS*(1+DIM_PCT_MES)^C8660)</f>
        <v>343.61789814532818</v>
      </c>
      <c r="H8660" s="5">
        <f>E8660+F8660+G8660</f>
        <v>4591.52003426358</v>
      </c>
      <c r="I8660" s="5">
        <f>MIN(H8660,FARMER_HRS)</f>
        <v>720</v>
      </c>
      <c r="J8660" s="5">
        <f>MAX(0,H8660-FARMER_HRS)</f>
        <v>3871.52003426358</v>
      </c>
      <c r="K8660" s="2">
        <f>I8660*FARMER_RATE+J8660*TEMP_WORKER_RATE</f>
        <v>92213.8894837427</v>
      </c>
      <c r="L8660" s="2">
        <f>A8660*PRICE_TOM+B8660*PRICE_CAR+C8660*PRICE_MES</f>
        <v>145864</v>
      </c>
      <c r="M8660" s="2">
        <f>A8660*FERT_BED_TOM+B8660*FERT_BED_CAR+C8660*FERT_BED_MES</f>
        <v>20240</v>
      </c>
      <c r="N8660" s="6">
        <f>IF(AND(D8660&lt;=TOTAL_BEDS,J8660&lt;=TEMP_WORKER_MAX*TEMP_WORKER_HRS),1,0)</f>
        <v>1</v>
      </c>
      <c r="O8660" s="2">
        <f>L8660-M8660-K8660-FIXED_COSTS</f>
        <v>13410.110516257293</v>
      </c>
      <c r="P8660" s="2">
        <f>IF(N8660=1,O8660,"")</f>
        <v>13410.110516257293</v>
      </c>
    </row>
    <row r="8661">
      <c r="A8661" s="6">
        <v>13</v>
      </c>
      <c r="B8661" s="6">
        <v>6</v>
      </c>
      <c r="C8661" s="6">
        <v>8</v>
      </c>
      <c r="D8661" s="6">
        <f>A8661+B8661+C8661</f>
        <v>27</v>
      </c>
      <c r="E8661" s="5">
        <f>IF(A8661=0,0,A8661*LABOR_HRS_WK_TOM*SEASON_WEEKS*(1+DIM_PCT_TOM)^A8661)</f>
        <v>4039.1573208399313</v>
      </c>
      <c r="F8661" s="5">
        <f>IF(B8661=0,0,B8661*LABOR_HRS_WK_CAR*SEASON_WEEKS*(1+DIM_PCT_CAR)^B8661)</f>
        <v>208.7448152783202</v>
      </c>
      <c r="G8661" s="5">
        <f>IF(C8661=0,0,C8661*LABOR_HRS_WK_MES*SEASON_WEEKS*(1+DIM_PCT_MES)^C8661)</f>
        <v>397.61499642530833</v>
      </c>
      <c r="H8661" s="5">
        <f>E8661+F8661+G8661</f>
        <v>4645.5171325435595</v>
      </c>
      <c r="I8661" s="5">
        <f>MIN(H8661,FARMER_HRS)</f>
        <v>720</v>
      </c>
      <c r="J8661" s="5">
        <f>MAX(0,H8661-FARMER_HRS)</f>
        <v>3925.5171325435595</v>
      </c>
      <c r="K8661" s="2">
        <f>I8661*FARMER_RATE+J8661*TEMP_WORKER_RATE</f>
        <v>93151.339106659012</v>
      </c>
      <c r="L8661" s="2">
        <f>A8661*PRICE_TOM+B8661*PRICE_CAR+C8661*PRICE_MES</f>
        <v>148564</v>
      </c>
      <c r="M8661" s="2">
        <f>A8661*FERT_BED_TOM+B8661*FERT_BED_CAR+C8661*FERT_BED_MES</f>
        <v>21120</v>
      </c>
      <c r="N8661" s="6">
        <f>IF(AND(D8661&lt;=TOTAL_BEDS,J8661&lt;=TEMP_WORKER_MAX*TEMP_WORKER_HRS),1,0)</f>
        <v>1</v>
      </c>
      <c r="O8661" s="2">
        <f>L8661-M8661-K8661-FIXED_COSTS</f>
        <v>14292.660893340988</v>
      </c>
      <c r="P8661" s="2">
        <f>IF(N8661=1,O8661,"")</f>
        <v>14292.660893340988</v>
      </c>
    </row>
    <row r="8662">
      <c r="A8662" s="6">
        <v>13</v>
      </c>
      <c r="B8662" s="6">
        <v>6</v>
      </c>
      <c r="C8662" s="6">
        <v>9</v>
      </c>
      <c r="D8662" s="6">
        <f>A8662+B8662+C8662</f>
        <v>28</v>
      </c>
      <c r="E8662" s="5">
        <f>IF(A8662=0,0,A8662*LABOR_HRS_WK_TOM*SEASON_WEEKS*(1+DIM_PCT_TOM)^A8662)</f>
        <v>4039.1573208399313</v>
      </c>
      <c r="F8662" s="5">
        <f>IF(B8662=0,0,B8662*LABOR_HRS_WK_CAR*SEASON_WEEKS*(1+DIM_PCT_CAR)^B8662)</f>
        <v>208.7448152783202</v>
      </c>
      <c r="G8662" s="5">
        <f>IF(C8662=0,0,C8662*LABOR_HRS_WK_MES*SEASON_WEEKS*(1+DIM_PCT_MES)^C8662)</f>
        <v>452.90833186570273</v>
      </c>
      <c r="H8662" s="5">
        <f>E8662+F8662+G8662</f>
        <v>4700.8104679839544</v>
      </c>
      <c r="I8662" s="5">
        <f>MIN(H8662,FARMER_HRS)</f>
        <v>720</v>
      </c>
      <c r="J8662" s="5">
        <f>MAX(0,H8662-FARMER_HRS)</f>
        <v>3980.8104679839544</v>
      </c>
      <c r="K8662" s="2">
        <f>I8662*FARMER_RATE+J8662*TEMP_WORKER_RATE</f>
        <v>94111.292846943645</v>
      </c>
      <c r="L8662" s="2">
        <f>A8662*PRICE_TOM+B8662*PRICE_CAR+C8662*PRICE_MES</f>
        <v>151264</v>
      </c>
      <c r="M8662" s="2">
        <f>A8662*FERT_BED_TOM+B8662*FERT_BED_CAR+C8662*FERT_BED_MES</f>
        <v>22000</v>
      </c>
      <c r="N8662" s="6">
        <f>IF(AND(D8662&lt;=TOTAL_BEDS,J8662&lt;=TEMP_WORKER_MAX*TEMP_WORKER_HRS),1,0)</f>
        <v>1</v>
      </c>
      <c r="O8662" s="2">
        <f>L8662-M8662-K8662-FIXED_COSTS</f>
        <v>15152.707153056355</v>
      </c>
      <c r="P8662" s="2">
        <f>IF(N8662=1,O8662,"")</f>
        <v>15152.707153056355</v>
      </c>
    </row>
    <row r="8663">
      <c r="A8663" s="6">
        <v>13</v>
      </c>
      <c r="B8663" s="6">
        <v>6</v>
      </c>
      <c r="C8663" s="6">
        <v>10</v>
      </c>
      <c r="D8663" s="6">
        <f>A8663+B8663+C8663</f>
        <v>29</v>
      </c>
      <c r="E8663" s="5">
        <f>IF(A8663=0,0,A8663*LABOR_HRS_WK_TOM*SEASON_WEEKS*(1+DIM_PCT_TOM)^A8663)</f>
        <v>4039.1573208399313</v>
      </c>
      <c r="F8663" s="5">
        <f>IF(B8663=0,0,B8663*LABOR_HRS_WK_CAR*SEASON_WEEKS*(1+DIM_PCT_CAR)^B8663)</f>
        <v>208.7448152783202</v>
      </c>
      <c r="G8663" s="5">
        <f>IF(C8663=0,0,C8663*LABOR_HRS_WK_MES*SEASON_WEEKS*(1+DIM_PCT_MES)^C8663)</f>
        <v>509.52187334891551</v>
      </c>
      <c r="H8663" s="5">
        <f>E8663+F8663+G8663</f>
        <v>4757.4240094671668</v>
      </c>
      <c r="I8663" s="5">
        <f>MIN(H8663,FARMER_HRS)</f>
        <v>720</v>
      </c>
      <c r="J8663" s="5">
        <f>MAX(0,H8663-FARMER_HRS)</f>
        <v>4037.4240094671668</v>
      </c>
      <c r="K8663" s="2">
        <f>I8663*FARMER_RATE+J8663*TEMP_WORKER_RATE</f>
        <v>95094.166831027193</v>
      </c>
      <c r="L8663" s="2">
        <f>A8663*PRICE_TOM+B8663*PRICE_CAR+C8663*PRICE_MES</f>
        <v>153964</v>
      </c>
      <c r="M8663" s="2">
        <f>A8663*FERT_BED_TOM+B8663*FERT_BED_CAR+C8663*FERT_BED_MES</f>
        <v>22880</v>
      </c>
      <c r="N8663" s="6">
        <f>IF(AND(D8663&lt;=TOTAL_BEDS,J8663&lt;=TEMP_WORKER_MAX*TEMP_WORKER_HRS),1,0)</f>
        <v>1</v>
      </c>
      <c r="O8663" s="2">
        <f>L8663-M8663-K8663-FIXED_COSTS</f>
        <v>15989.833168972807</v>
      </c>
      <c r="P8663" s="2">
        <f>IF(N8663=1,O8663,"")</f>
        <v>15989.833168972807</v>
      </c>
    </row>
    <row r="8664">
      <c r="A8664" s="6">
        <v>13</v>
      </c>
      <c r="B8664" s="6">
        <v>6</v>
      </c>
      <c r="C8664" s="6">
        <v>11</v>
      </c>
      <c r="D8664" s="6">
        <f>A8664+B8664+C8664</f>
        <v>30</v>
      </c>
      <c r="E8664" s="5">
        <f>IF(A8664=0,0,A8664*LABOR_HRS_WK_TOM*SEASON_WEEKS*(1+DIM_PCT_TOM)^A8664)</f>
        <v>4039.1573208399313</v>
      </c>
      <c r="F8664" s="5">
        <f>IF(B8664=0,0,B8664*LABOR_HRS_WK_CAR*SEASON_WEEKS*(1+DIM_PCT_CAR)^B8664)</f>
        <v>208.7448152783202</v>
      </c>
      <c r="G8664" s="5">
        <f>IF(C8664=0,0,C8664*LABOR_HRS_WK_MES*SEASON_WEEKS*(1+DIM_PCT_MES)^C8664)</f>
        <v>567.47998644235463</v>
      </c>
      <c r="H8664" s="5">
        <f>E8664+F8664+G8664</f>
        <v>4815.3821225606061</v>
      </c>
      <c r="I8664" s="5">
        <f>MIN(H8664,FARMER_HRS)</f>
        <v>720</v>
      </c>
      <c r="J8664" s="5">
        <f>MAX(0,H8664-FARMER_HRS)</f>
        <v>4095.3821225606061</v>
      </c>
      <c r="K8664" s="2">
        <f>I8664*FARMER_RATE+J8664*TEMP_WORKER_RATE</f>
        <v>96100.384072232744</v>
      </c>
      <c r="L8664" s="2">
        <f>A8664*PRICE_TOM+B8664*PRICE_CAR+C8664*PRICE_MES</f>
        <v>156664</v>
      </c>
      <c r="M8664" s="2">
        <f>A8664*FERT_BED_TOM+B8664*FERT_BED_CAR+C8664*FERT_BED_MES</f>
        <v>23760</v>
      </c>
      <c r="N8664" s="6">
        <f>IF(AND(D8664&lt;=TOTAL_BEDS,J8664&lt;=TEMP_WORKER_MAX*TEMP_WORKER_HRS),1,0)</f>
        <v>1</v>
      </c>
      <c r="O8664" s="2">
        <f>L8664-M8664-K8664-FIXED_COSTS</f>
        <v>16803.615927767256</v>
      </c>
      <c r="P8664" s="2">
        <f>IF(N8664=1,O8664,"")</f>
        <v>16803.615927767256</v>
      </c>
    </row>
    <row r="8665">
      <c r="A8665" s="6">
        <v>13</v>
      </c>
      <c r="B8665" s="6">
        <v>6</v>
      </c>
      <c r="C8665" s="6">
        <v>12</v>
      </c>
      <c r="D8665" s="6">
        <f>A8665+B8665+C8665</f>
        <v>31</v>
      </c>
      <c r="E8665" s="5">
        <f>IF(A8665=0,0,A8665*LABOR_HRS_WK_TOM*SEASON_WEEKS*(1+DIM_PCT_TOM)^A8665)</f>
        <v>4039.1573208399313</v>
      </c>
      <c r="F8665" s="5">
        <f>IF(B8665=0,0,B8665*LABOR_HRS_WK_CAR*SEASON_WEEKS*(1+DIM_PCT_CAR)^B8665)</f>
        <v>208.7448152783202</v>
      </c>
      <c r="G8665" s="5">
        <f>IF(C8665=0,0,C8665*LABOR_HRS_WK_MES*SEASON_WEEKS*(1+DIM_PCT_MES)^C8665)</f>
        <v>626.807439570419</v>
      </c>
      <c r="H8665" s="5">
        <f>E8665+F8665+G8665</f>
        <v>4874.70957568867</v>
      </c>
      <c r="I8665" s="5">
        <f>MIN(H8665,FARMER_HRS)</f>
        <v>720</v>
      </c>
      <c r="J8665" s="5">
        <f>MAX(0,H8665-FARMER_HRS)</f>
        <v>4154.70957568867</v>
      </c>
      <c r="K8665" s="2">
        <f>I8665*FARMER_RATE+J8665*TEMP_WORKER_RATE</f>
        <v>97130.3745779283</v>
      </c>
      <c r="L8665" s="2">
        <f>A8665*PRICE_TOM+B8665*PRICE_CAR+C8665*PRICE_MES</f>
        <v>159364</v>
      </c>
      <c r="M8665" s="2">
        <f>A8665*FERT_BED_TOM+B8665*FERT_BED_CAR+C8665*FERT_BED_MES</f>
        <v>24640</v>
      </c>
      <c r="N8665" s="6">
        <f>IF(AND(D8665&lt;=TOTAL_BEDS,J8665&lt;=TEMP_WORKER_MAX*TEMP_WORKER_HRS),1,0)</f>
        <v>1</v>
      </c>
      <c r="O8665" s="2">
        <f>L8665-M8665-K8665-FIXED_COSTS</f>
        <v>17593.625422071695</v>
      </c>
      <c r="P8665" s="2">
        <f>IF(N8665=1,O8665,"")</f>
        <v>17593.625422071695</v>
      </c>
    </row>
    <row r="8666">
      <c r="A8666" s="6">
        <v>13</v>
      </c>
      <c r="B8666" s="6">
        <v>6</v>
      </c>
      <c r="C8666" s="6">
        <v>13</v>
      </c>
      <c r="D8666" s="6">
        <f>A8666+B8666+C8666</f>
        <v>32</v>
      </c>
      <c r="E8666" s="5">
        <f>IF(A8666=0,0,A8666*LABOR_HRS_WK_TOM*SEASON_WEEKS*(1+DIM_PCT_TOM)^A8666)</f>
        <v>4039.1573208399313</v>
      </c>
      <c r="F8666" s="5">
        <f>IF(B8666=0,0,B8666*LABOR_HRS_WK_CAR*SEASON_WEEKS*(1+DIM_PCT_CAR)^B8666)</f>
        <v>208.7448152783202</v>
      </c>
      <c r="G8666" s="5">
        <f>IF(C8666=0,0,C8666*LABOR_HRS_WK_MES*SEASON_WEEKS*(1+DIM_PCT_MES)^C8666)</f>
        <v>687.52941027880331</v>
      </c>
      <c r="H8666" s="5">
        <f>E8666+F8666+G8666</f>
        <v>4935.4315463970543</v>
      </c>
      <c r="I8666" s="5">
        <f>MIN(H8666,FARMER_HRS)</f>
        <v>720</v>
      </c>
      <c r="J8666" s="5">
        <f>MAX(0,H8666-FARMER_HRS)</f>
        <v>4215.4315463970543</v>
      </c>
      <c r="K8666" s="2">
        <f>I8666*FARMER_RATE+J8666*TEMP_WORKER_RATE</f>
        <v>98184.5754582822</v>
      </c>
      <c r="L8666" s="2">
        <f>A8666*PRICE_TOM+B8666*PRICE_CAR+C8666*PRICE_MES</f>
        <v>162064</v>
      </c>
      <c r="M8666" s="2">
        <f>A8666*FERT_BED_TOM+B8666*FERT_BED_CAR+C8666*FERT_BED_MES</f>
        <v>25520</v>
      </c>
      <c r="N8666" s="6">
        <f>IF(AND(D8666&lt;=TOTAL_BEDS,J8666&lt;=TEMP_WORKER_MAX*TEMP_WORKER_HRS),1,0)</f>
        <v>1</v>
      </c>
      <c r="O8666" s="2">
        <f>L8666-M8666-K8666-FIXED_COSTS</f>
        <v>18359.424541717803</v>
      </c>
      <c r="P8666" s="2">
        <f>IF(N8666=1,O8666,"")</f>
        <v>18359.424541717803</v>
      </c>
    </row>
    <row r="8667">
      <c r="A8667" s="6">
        <v>13</v>
      </c>
      <c r="B8667" s="6">
        <v>6</v>
      </c>
      <c r="C8667" s="6">
        <v>14</v>
      </c>
      <c r="D8667" s="6">
        <f>A8667+B8667+C8667</f>
        <v>33</v>
      </c>
      <c r="E8667" s="5">
        <f>IF(A8667=0,0,A8667*LABOR_HRS_WK_TOM*SEASON_WEEKS*(1+DIM_PCT_TOM)^A8667)</f>
        <v>4039.1573208399313</v>
      </c>
      <c r="F8667" s="5">
        <f>IF(B8667=0,0,B8667*LABOR_HRS_WK_CAR*SEASON_WEEKS*(1+DIM_PCT_CAR)^B8667)</f>
        <v>208.7448152783202</v>
      </c>
      <c r="G8667" s="5">
        <f>IF(C8667=0,0,C8667*LABOR_HRS_WK_MES*SEASON_WEEKS*(1+DIM_PCT_MES)^C8667)</f>
        <v>749.67149159246435</v>
      </c>
      <c r="H8667" s="5">
        <f>E8667+F8667+G8667</f>
        <v>4997.5736277107153</v>
      </c>
      <c r="I8667" s="5">
        <f>MIN(H8667,FARMER_HRS)</f>
        <v>720</v>
      </c>
      <c r="J8667" s="5">
        <f>MAX(0,H8667-FARMER_HRS)</f>
        <v>4277.5736277107153</v>
      </c>
      <c r="K8667" s="2">
        <f>I8667*FARMER_RATE+J8667*TEMP_WORKER_RATE</f>
        <v>99263.431036644368</v>
      </c>
      <c r="L8667" s="2">
        <f>A8667*PRICE_TOM+B8667*PRICE_CAR+C8667*PRICE_MES</f>
        <v>164764</v>
      </c>
      <c r="M8667" s="2">
        <f>A8667*FERT_BED_TOM+B8667*FERT_BED_CAR+C8667*FERT_BED_MES</f>
        <v>26400</v>
      </c>
      <c r="N8667" s="6">
        <f>IF(AND(D8667&lt;=TOTAL_BEDS,J8667&lt;=TEMP_WORKER_MAX*TEMP_WORKER_HRS),1,0)</f>
        <v>1</v>
      </c>
      <c r="O8667" s="2">
        <f>L8667-M8667-K8667-FIXED_COSTS</f>
        <v>19100.568963355632</v>
      </c>
      <c r="P8667" s="2">
        <f>IF(N8667=1,O8667,"")</f>
        <v>19100.568963355632</v>
      </c>
    </row>
    <row r="8668">
      <c r="A8668" s="6">
        <v>13</v>
      </c>
      <c r="B8668" s="6">
        <v>6</v>
      </c>
      <c r="C8668" s="6">
        <v>15</v>
      </c>
      <c r="D8668" s="6">
        <f>A8668+B8668+C8668</f>
        <v>34</v>
      </c>
      <c r="E8668" s="5">
        <f>IF(A8668=0,0,A8668*LABOR_HRS_WK_TOM*SEASON_WEEKS*(1+DIM_PCT_TOM)^A8668)</f>
        <v>4039.1573208399313</v>
      </c>
      <c r="F8668" s="5">
        <f>IF(B8668=0,0,B8668*LABOR_HRS_WK_CAR*SEASON_WEEKS*(1+DIM_PCT_CAR)^B8668)</f>
        <v>208.7448152783202</v>
      </c>
      <c r="G8668" s="5">
        <f>IF(C8668=0,0,C8668*LABOR_HRS_WK_MES*SEASON_WEEKS*(1+DIM_PCT_MES)^C8668)</f>
        <v>813.25969846861074</v>
      </c>
      <c r="H8668" s="5">
        <f>E8668+F8668+G8668</f>
        <v>5061.1618345868619</v>
      </c>
      <c r="I8668" s="5">
        <f>MIN(H8668,FARMER_HRS)</f>
        <v>720</v>
      </c>
      <c r="J8668" s="5">
        <f>MAX(0,H8668-FARMER_HRS)</f>
        <v>4341.1618345868619</v>
      </c>
      <c r="K8668" s="2">
        <f>I8668*FARMER_RATE+J8668*TEMP_WORKER_RATE</f>
        <v>100367.39296157747</v>
      </c>
      <c r="L8668" s="2">
        <f>A8668*PRICE_TOM+B8668*PRICE_CAR+C8668*PRICE_MES</f>
        <v>167464</v>
      </c>
      <c r="M8668" s="2">
        <f>A8668*FERT_BED_TOM+B8668*FERT_BED_CAR+C8668*FERT_BED_MES</f>
        <v>27280</v>
      </c>
      <c r="N8668" s="6">
        <f>IF(AND(D8668&lt;=TOTAL_BEDS,J8668&lt;=TEMP_WORKER_MAX*TEMP_WORKER_HRS),1,0)</f>
        <v>1</v>
      </c>
      <c r="O8668" s="2">
        <f>L8668-M8668-K8668-FIXED_COSTS</f>
        <v>19816.607038422531</v>
      </c>
      <c r="P8668" s="2">
        <f>IF(N8668=1,O8668,"")</f>
        <v>19816.607038422531</v>
      </c>
    </row>
    <row r="8669">
      <c r="A8669" s="6">
        <v>13</v>
      </c>
      <c r="B8669" s="6">
        <v>6</v>
      </c>
      <c r="C8669" s="6">
        <v>16</v>
      </c>
      <c r="D8669" s="6">
        <f>A8669+B8669+C8669</f>
        <v>35</v>
      </c>
      <c r="E8669" s="5">
        <f>IF(A8669=0,0,A8669*LABOR_HRS_WK_TOM*SEASON_WEEKS*(1+DIM_PCT_TOM)^A8669)</f>
        <v>4039.1573208399313</v>
      </c>
      <c r="F8669" s="5">
        <f>IF(B8669=0,0,B8669*LABOR_HRS_WK_CAR*SEASON_WEEKS*(1+DIM_PCT_CAR)^B8669)</f>
        <v>208.7448152783202</v>
      </c>
      <c r="G8669" s="5">
        <f>IF(C8669=0,0,C8669*LABOR_HRS_WK_MES*SEASON_WEEKS*(1+DIM_PCT_MES)^C8669)</f>
        <v>878.32047434609967</v>
      </c>
      <c r="H8669" s="5">
        <f>E8669+F8669+G8669</f>
        <v>5126.2226104643505</v>
      </c>
      <c r="I8669" s="5">
        <f>MIN(H8669,FARMER_HRS)</f>
        <v>720</v>
      </c>
      <c r="J8669" s="5">
        <f>MAX(0,H8669-FARMER_HRS)</f>
        <v>4406.2226104643505</v>
      </c>
      <c r="K8669" s="2">
        <f>I8669*FARMER_RATE+J8669*TEMP_WORKER_RATE</f>
        <v>101496.92032056164</v>
      </c>
      <c r="L8669" s="2">
        <f>A8669*PRICE_TOM+B8669*PRICE_CAR+C8669*PRICE_MES</f>
        <v>170164</v>
      </c>
      <c r="M8669" s="2">
        <f>A8669*FERT_BED_TOM+B8669*FERT_BED_CAR+C8669*FERT_BED_MES</f>
        <v>28160</v>
      </c>
      <c r="N8669" s="6">
        <f>IF(AND(D8669&lt;=TOTAL_BEDS,J8669&lt;=TEMP_WORKER_MAX*TEMP_WORKER_HRS),1,0)</f>
        <v>1</v>
      </c>
      <c r="O8669" s="2">
        <f>L8669-M8669-K8669-FIXED_COSTS</f>
        <v>20507.079679438364</v>
      </c>
      <c r="P8669" s="2">
        <f>IF(N8669=1,O8669,"")</f>
        <v>20507.079679438364</v>
      </c>
    </row>
    <row r="8670">
      <c r="A8670" s="6">
        <v>13</v>
      </c>
      <c r="B8670" s="6">
        <v>6</v>
      </c>
      <c r="C8670" s="6">
        <v>17</v>
      </c>
      <c r="D8670" s="6">
        <f>A8670+B8670+C8670</f>
        <v>36</v>
      </c>
      <c r="E8670" s="5">
        <f>IF(A8670=0,0,A8670*LABOR_HRS_WK_TOM*SEASON_WEEKS*(1+DIM_PCT_TOM)^A8670)</f>
        <v>4039.1573208399313</v>
      </c>
      <c r="F8670" s="5">
        <f>IF(B8670=0,0,B8670*LABOR_HRS_WK_CAR*SEASON_WEEKS*(1+DIM_PCT_CAR)^B8670)</f>
        <v>208.7448152783202</v>
      </c>
      <c r="G8670" s="5">
        <f>IF(C8670=0,0,C8670*LABOR_HRS_WK_MES*SEASON_WEEKS*(1+DIM_PCT_MES)^C8670)</f>
        <v>944.88069779263992</v>
      </c>
      <c r="H8670" s="5">
        <f>E8670+F8670+G8670</f>
        <v>5192.782833910891</v>
      </c>
      <c r="I8670" s="5">
        <f>MIN(H8670,FARMER_HRS)</f>
        <v>720</v>
      </c>
      <c r="J8670" s="5">
        <f>MAX(0,H8670-FARMER_HRS)</f>
        <v>4472.782833910891</v>
      </c>
      <c r="K8670" s="2">
        <f>I8670*FARMER_RATE+J8670*TEMP_WORKER_RATE</f>
        <v>102652.47975539741</v>
      </c>
      <c r="L8670" s="2">
        <f>A8670*PRICE_TOM+B8670*PRICE_CAR+C8670*PRICE_MES</f>
        <v>172864</v>
      </c>
      <c r="M8670" s="2">
        <f>A8670*FERT_BED_TOM+B8670*FERT_BED_CAR+C8670*FERT_BED_MES</f>
        <v>29040</v>
      </c>
      <c r="N8670" s="6">
        <f>IF(AND(D8670&lt;=TOTAL_BEDS,J8670&lt;=TEMP_WORKER_MAX*TEMP_WORKER_HRS),1,0)</f>
        <v>1</v>
      </c>
      <c r="O8670" s="2">
        <f>L8670-M8670-K8670-FIXED_COSTS</f>
        <v>21171.520244602594</v>
      </c>
      <c r="P8670" s="2">
        <f>IF(N8670=1,O8670,"")</f>
        <v>21171.520244602594</v>
      </c>
    </row>
    <row r="8671">
      <c r="A8671" s="6">
        <v>13</v>
      </c>
      <c r="B8671" s="6">
        <v>6</v>
      </c>
      <c r="C8671" s="6">
        <v>18</v>
      </c>
      <c r="D8671" s="6">
        <f>A8671+B8671+C8671</f>
        <v>37</v>
      </c>
      <c r="E8671" s="5">
        <f>IF(A8671=0,0,A8671*LABOR_HRS_WK_TOM*SEASON_WEEKS*(1+DIM_PCT_TOM)^A8671)</f>
        <v>4039.1573208399313</v>
      </c>
      <c r="F8671" s="5">
        <f>IF(B8671=0,0,B8671*LABOR_HRS_WK_CAR*SEASON_WEEKS*(1+DIM_PCT_CAR)^B8671)</f>
        <v>208.7448152783202</v>
      </c>
      <c r="G8671" s="5">
        <f>IF(C8671=0,0,C8671*LABOR_HRS_WK_MES*SEASON_WEEKS*(1+DIM_PCT_MES)^C8671)</f>
        <v>1012.9676892512272</v>
      </c>
      <c r="H8671" s="5">
        <f>E8671+F8671+G8671</f>
        <v>5260.8698253694783</v>
      </c>
      <c r="I8671" s="5">
        <f>MIN(H8671,FARMER_HRS)</f>
        <v>720</v>
      </c>
      <c r="J8671" s="5">
        <f>MAX(0,H8671-FARMER_HRS)</f>
        <v>4540.8698253694783</v>
      </c>
      <c r="K8671" s="2">
        <f>I8671*FARMER_RATE+J8671*TEMP_WORKER_RATE</f>
        <v>103834.54557933121</v>
      </c>
      <c r="L8671" s="2">
        <f>A8671*PRICE_TOM+B8671*PRICE_CAR+C8671*PRICE_MES</f>
        <v>175564</v>
      </c>
      <c r="M8671" s="2">
        <f>A8671*FERT_BED_TOM+B8671*FERT_BED_CAR+C8671*FERT_BED_MES</f>
        <v>29920</v>
      </c>
      <c r="N8671" s="6">
        <f>IF(AND(D8671&lt;=TOTAL_BEDS,J8671&lt;=TEMP_WORKER_MAX*TEMP_WORKER_HRS),1,0)</f>
        <v>1</v>
      </c>
      <c r="O8671" s="2">
        <f>L8671-M8671-K8671-FIXED_COSTS</f>
        <v>21809.454420668786</v>
      </c>
      <c r="P8671" s="2">
        <f>IF(N8671=1,O8671,"")</f>
        <v>21809.454420668786</v>
      </c>
    </row>
    <row r="8672">
      <c r="A8672" s="6">
        <v>13</v>
      </c>
      <c r="B8672" s="6">
        <v>6</v>
      </c>
      <c r="C8672" s="6">
        <v>19</v>
      </c>
      <c r="D8672" s="6">
        <f>A8672+B8672+C8672</f>
        <v>38</v>
      </c>
      <c r="E8672" s="5">
        <f>IF(A8672=0,0,A8672*LABOR_HRS_WK_TOM*SEASON_WEEKS*(1+DIM_PCT_TOM)^A8672)</f>
        <v>4039.1573208399313</v>
      </c>
      <c r="F8672" s="5">
        <f>IF(B8672=0,0,B8672*LABOR_HRS_WK_CAR*SEASON_WEEKS*(1+DIM_PCT_CAR)^B8672)</f>
        <v>208.7448152783202</v>
      </c>
      <c r="G8672" s="5">
        <f>IF(C8672=0,0,C8672*LABOR_HRS_WK_MES*SEASON_WEEKS*(1+DIM_PCT_MES)^C8672)</f>
        <v>1082.6092178872491</v>
      </c>
      <c r="H8672" s="5">
        <f>E8672+F8672+G8672</f>
        <v>5330.5113540055008</v>
      </c>
      <c r="I8672" s="5">
        <f>MIN(H8672,FARMER_HRS)</f>
        <v>720</v>
      </c>
      <c r="J8672" s="5">
        <f>MAX(0,H8672-FARMER_HRS)</f>
        <v>4610.5113540055008</v>
      </c>
      <c r="K8672" s="2">
        <f>I8672*FARMER_RATE+J8672*TEMP_WORKER_RATE</f>
        <v>105043.59989592883</v>
      </c>
      <c r="L8672" s="2">
        <f>A8672*PRICE_TOM+B8672*PRICE_CAR+C8672*PRICE_MES</f>
        <v>178264</v>
      </c>
      <c r="M8672" s="2">
        <f>A8672*FERT_BED_TOM+B8672*FERT_BED_CAR+C8672*FERT_BED_MES</f>
        <v>30800</v>
      </c>
      <c r="N8672" s="6">
        <f>IF(AND(D8672&lt;=TOTAL_BEDS,J8672&lt;=TEMP_WORKER_MAX*TEMP_WORKER_HRS),1,0)</f>
        <v>1</v>
      </c>
      <c r="O8672" s="2">
        <f>L8672-M8672-K8672-FIXED_COSTS</f>
        <v>22420.400104071174</v>
      </c>
      <c r="P8672" s="2">
        <f>IF(N8672=1,O8672,"")</f>
        <v>22420.400104071174</v>
      </c>
    </row>
    <row r="8673">
      <c r="A8673" s="6">
        <v>13</v>
      </c>
      <c r="B8673" s="6">
        <v>6</v>
      </c>
      <c r="C8673" s="6">
        <v>20</v>
      </c>
      <c r="D8673" s="6">
        <f>A8673+B8673+C8673</f>
        <v>39</v>
      </c>
      <c r="E8673" s="5">
        <f>IF(A8673=0,0,A8673*LABOR_HRS_WK_TOM*SEASON_WEEKS*(1+DIM_PCT_TOM)^A8673)</f>
        <v>4039.1573208399313</v>
      </c>
      <c r="F8673" s="5">
        <f>IF(B8673=0,0,B8673*LABOR_HRS_WK_CAR*SEASON_WEEKS*(1+DIM_PCT_CAR)^B8673)</f>
        <v>208.7448152783202</v>
      </c>
      <c r="G8673" s="5">
        <f>IF(C8673=0,0,C8673*LABOR_HRS_WK_MES*SEASON_WEEKS*(1+DIM_PCT_MES)^C8673)</f>
        <v>1153.8335085377259</v>
      </c>
      <c r="H8673" s="5">
        <f>E8673+F8673+G8673</f>
        <v>5401.735644655977</v>
      </c>
      <c r="I8673" s="5">
        <f>MIN(H8673,FARMER_HRS)</f>
        <v>720</v>
      </c>
      <c r="J8673" s="5">
        <f>MAX(0,H8673-FARMER_HRS)</f>
        <v>4681.735644655977</v>
      </c>
      <c r="K8673" s="2">
        <f>I8673*FARMER_RATE+J8673*TEMP_WORKER_RATE</f>
        <v>106280.13271972182</v>
      </c>
      <c r="L8673" s="2">
        <f>A8673*PRICE_TOM+B8673*PRICE_CAR+C8673*PRICE_MES</f>
        <v>180964</v>
      </c>
      <c r="M8673" s="2">
        <f>A8673*FERT_BED_TOM+B8673*FERT_BED_CAR+C8673*FERT_BED_MES</f>
        <v>31680</v>
      </c>
      <c r="N8673" s="6">
        <f>IF(AND(D8673&lt;=TOTAL_BEDS,J8673&lt;=TEMP_WORKER_MAX*TEMP_WORKER_HRS),1,0)</f>
        <v>1</v>
      </c>
      <c r="O8673" s="2">
        <f>L8673-M8673-K8673-FIXED_COSTS</f>
        <v>23003.86728027818</v>
      </c>
      <c r="P8673" s="2">
        <f>IF(N8673=1,O8673,"")</f>
        <v>23003.86728027818</v>
      </c>
    </row>
    <row r="8674">
      <c r="A8674" s="6">
        <v>13</v>
      </c>
      <c r="B8674" s="6">
        <v>6</v>
      </c>
      <c r="C8674" s="6">
        <v>21</v>
      </c>
      <c r="D8674" s="6">
        <f>A8674+B8674+C8674</f>
        <v>40</v>
      </c>
      <c r="E8674" s="5">
        <f>IF(A8674=0,0,A8674*LABOR_HRS_WK_TOM*SEASON_WEEKS*(1+DIM_PCT_TOM)^A8674)</f>
        <v>4039.1573208399313</v>
      </c>
      <c r="F8674" s="5">
        <f>IF(B8674=0,0,B8674*LABOR_HRS_WK_CAR*SEASON_WEEKS*(1+DIM_PCT_CAR)^B8674)</f>
        <v>208.7448152783202</v>
      </c>
      <c r="G8674" s="5">
        <f>IF(C8674=0,0,C8674*LABOR_HRS_WK_MES*SEASON_WEEKS*(1+DIM_PCT_MES)^C8674)</f>
        <v>1226.6692487641699</v>
      </c>
      <c r="H8674" s="5">
        <f>E8674+F8674+G8674</f>
        <v>5474.5713848824216</v>
      </c>
      <c r="I8674" s="5">
        <f>MIN(H8674,FARMER_HRS)</f>
        <v>720</v>
      </c>
      <c r="J8674" s="5">
        <f>MAX(0,H8674-FARMER_HRS)</f>
        <v>4754.5713848824216</v>
      </c>
      <c r="K8674" s="2">
        <f>I8674*FARMER_RATE+J8674*TEMP_WORKER_RATE</f>
        <v>107544.64209865314</v>
      </c>
      <c r="L8674" s="2">
        <f>A8674*PRICE_TOM+B8674*PRICE_CAR+C8674*PRICE_MES</f>
        <v>183664</v>
      </c>
      <c r="M8674" s="2">
        <f>A8674*FERT_BED_TOM+B8674*FERT_BED_CAR+C8674*FERT_BED_MES</f>
        <v>32560</v>
      </c>
      <c r="N8674" s="6">
        <f>IF(AND(D8674&lt;=TOTAL_BEDS,J8674&lt;=TEMP_WORKER_MAX*TEMP_WORKER_HRS),1,0)</f>
        <v>1</v>
      </c>
      <c r="O8674" s="2">
        <f>L8674-M8674-K8674-FIXED_COSTS</f>
        <v>23559.357901346855</v>
      </c>
      <c r="P8674" s="2">
        <f>IF(N8674=1,O8674,"")</f>
        <v>23559.357901346855</v>
      </c>
    </row>
    <row r="8675">
      <c r="A8675" s="6">
        <v>13</v>
      </c>
      <c r="B8675" s="6">
        <v>6</v>
      </c>
      <c r="C8675" s="6">
        <v>22</v>
      </c>
      <c r="D8675" s="6">
        <f>A8675+B8675+C8675</f>
        <v>41</v>
      </c>
      <c r="E8675" s="5">
        <f>IF(A8675=0,0,A8675*LABOR_HRS_WK_TOM*SEASON_WEEKS*(1+DIM_PCT_TOM)^A8675)</f>
        <v>4039.1573208399313</v>
      </c>
      <c r="F8675" s="5">
        <f>IF(B8675=0,0,B8675*LABOR_HRS_WK_CAR*SEASON_WEEKS*(1+DIM_PCT_CAR)^B8675)</f>
        <v>208.7448152783202</v>
      </c>
      <c r="G8675" s="5">
        <f>IF(C8675=0,0,C8675*LABOR_HRS_WK_MES*SEASON_WEEKS*(1+DIM_PCT_MES)^C8675)</f>
        <v>1301.1455960105659</v>
      </c>
      <c r="H8675" s="5">
        <f>E8675+F8675+G8675</f>
        <v>5549.0477321288172</v>
      </c>
      <c r="I8675" s="5">
        <f>MIN(H8675,FARMER_HRS)</f>
        <v>720</v>
      </c>
      <c r="J8675" s="5">
        <f>MAX(0,H8675-FARMER_HRS)</f>
        <v>4829.0477321288172</v>
      </c>
      <c r="K8675" s="2">
        <f>I8675*FARMER_RATE+J8675*TEMP_WORKER_RATE</f>
        <v>108837.63423834751</v>
      </c>
      <c r="L8675" s="2">
        <f>A8675*PRICE_TOM+B8675*PRICE_CAR+C8675*PRICE_MES</f>
        <v>186364</v>
      </c>
      <c r="M8675" s="2">
        <f>A8675*FERT_BED_TOM+B8675*FERT_BED_CAR+C8675*FERT_BED_MES</f>
        <v>33440</v>
      </c>
      <c r="N8675" s="6">
        <f>IF(AND(D8675&lt;=TOTAL_BEDS,J8675&lt;=TEMP_WORKER_MAX*TEMP_WORKER_HRS),1,0)</f>
        <v>1</v>
      </c>
      <c r="O8675" s="2">
        <f>L8675-M8675-K8675-FIXED_COSTS</f>
        <v>24086.365761652487</v>
      </c>
      <c r="P8675" s="2">
        <f>IF(N8675=1,O8675,"")</f>
        <v>24086.365761652487</v>
      </c>
    </row>
    <row r="8676">
      <c r="A8676" s="6">
        <v>13</v>
      </c>
      <c r="B8676" s="6">
        <v>6</v>
      </c>
      <c r="C8676" s="6">
        <v>23</v>
      </c>
      <c r="D8676" s="6">
        <f>A8676+B8676+C8676</f>
        <v>42</v>
      </c>
      <c r="E8676" s="5">
        <f>IF(A8676=0,0,A8676*LABOR_HRS_WK_TOM*SEASON_WEEKS*(1+DIM_PCT_TOM)^A8676)</f>
        <v>4039.1573208399313</v>
      </c>
      <c r="F8676" s="5">
        <f>IF(B8676=0,0,B8676*LABOR_HRS_WK_CAR*SEASON_WEEKS*(1+DIM_PCT_CAR)^B8676)</f>
        <v>208.7448152783202</v>
      </c>
      <c r="G8676" s="5">
        <f>IF(C8676=0,0,C8676*LABOR_HRS_WK_MES*SEASON_WEEKS*(1+DIM_PCT_MES)^C8676)</f>
        <v>1377.2921848680023</v>
      </c>
      <c r="H8676" s="5">
        <f>E8676+F8676+G8676</f>
        <v>5625.1943209862538</v>
      </c>
      <c r="I8676" s="5">
        <f>MIN(H8676,FARMER_HRS)</f>
        <v>720</v>
      </c>
      <c r="J8676" s="5">
        <f>MAX(0,H8676-FARMER_HRS)</f>
        <v>4905.1943209862538</v>
      </c>
      <c r="K8676" s="2">
        <f>I8676*FARMER_RATE+J8676*TEMP_WORKER_RATE</f>
        <v>110159.62362823357</v>
      </c>
      <c r="L8676" s="2">
        <f>A8676*PRICE_TOM+B8676*PRICE_CAR+C8676*PRICE_MES</f>
        <v>189064</v>
      </c>
      <c r="M8676" s="2">
        <f>A8676*FERT_BED_TOM+B8676*FERT_BED_CAR+C8676*FERT_BED_MES</f>
        <v>34320</v>
      </c>
      <c r="N8676" s="6">
        <f>IF(AND(D8676&lt;=TOTAL_BEDS,J8676&lt;=TEMP_WORKER_MAX*TEMP_WORKER_HRS),1,0)</f>
        <v>1</v>
      </c>
      <c r="O8676" s="2">
        <f>L8676-M8676-K8676-FIXED_COSTS</f>
        <v>24584.376371766426</v>
      </c>
      <c r="P8676" s="2">
        <f>IF(N8676=1,O8676,"")</f>
        <v>24584.376371766426</v>
      </c>
    </row>
    <row r="8677">
      <c r="A8677" s="6">
        <v>13</v>
      </c>
      <c r="B8677" s="6">
        <v>6</v>
      </c>
      <c r="C8677" s="6">
        <v>24</v>
      </c>
      <c r="D8677" s="6">
        <f>A8677+B8677+C8677</f>
        <v>43</v>
      </c>
      <c r="E8677" s="5">
        <f>IF(A8677=0,0,A8677*LABOR_HRS_WK_TOM*SEASON_WEEKS*(1+DIM_PCT_TOM)^A8677)</f>
        <v>4039.1573208399313</v>
      </c>
      <c r="F8677" s="5">
        <f>IF(B8677=0,0,B8677*LABOR_HRS_WK_CAR*SEASON_WEEKS*(1+DIM_PCT_CAR)^B8677)</f>
        <v>208.7448152783202</v>
      </c>
      <c r="G8677" s="5">
        <f>IF(C8677=0,0,C8677*LABOR_HRS_WK_MES*SEASON_WEEKS*(1+DIM_PCT_MES)^C8677)</f>
        <v>1455.139134447498</v>
      </c>
      <c r="H8677" s="5">
        <f>E8677+F8677+G8677</f>
        <v>5703.0412705657491</v>
      </c>
      <c r="I8677" s="5">
        <f>MIN(H8677,FARMER_HRS)</f>
        <v>720</v>
      </c>
      <c r="J8677" s="5">
        <f>MAX(0,H8677-FARMER_HRS)</f>
        <v>4983.0412705657491</v>
      </c>
      <c r="K8677" s="2">
        <f>I8677*FARMER_RATE+J8677*TEMP_WORKER_RATE</f>
        <v>111511.13316954425</v>
      </c>
      <c r="L8677" s="2">
        <f>A8677*PRICE_TOM+B8677*PRICE_CAR+C8677*PRICE_MES</f>
        <v>191764</v>
      </c>
      <c r="M8677" s="2">
        <f>A8677*FERT_BED_TOM+B8677*FERT_BED_CAR+C8677*FERT_BED_MES</f>
        <v>35200</v>
      </c>
      <c r="N8677" s="6">
        <f>IF(AND(D8677&lt;=TOTAL_BEDS,J8677&lt;=TEMP_WORKER_MAX*TEMP_WORKER_HRS),1,0)</f>
        <v>1</v>
      </c>
      <c r="O8677" s="2">
        <f>L8677-M8677-K8677-FIXED_COSTS</f>
        <v>25052.86683045575</v>
      </c>
      <c r="P8677" s="2">
        <f>IF(N8677=1,O8677,"")</f>
        <v>25052.86683045575</v>
      </c>
    </row>
    <row r="8678">
      <c r="A8678" s="6">
        <v>13</v>
      </c>
      <c r="B8678" s="6">
        <v>6</v>
      </c>
      <c r="C8678" s="6">
        <v>25</v>
      </c>
      <c r="D8678" s="6">
        <f>A8678+B8678+C8678</f>
        <v>44</v>
      </c>
      <c r="E8678" s="5">
        <f>IF(A8678=0,0,A8678*LABOR_HRS_WK_TOM*SEASON_WEEKS*(1+DIM_PCT_TOM)^A8678)</f>
        <v>4039.1573208399313</v>
      </c>
      <c r="F8678" s="5">
        <f>IF(B8678=0,0,B8678*LABOR_HRS_WK_CAR*SEASON_WEEKS*(1+DIM_PCT_CAR)^B8678)</f>
        <v>208.7448152783202</v>
      </c>
      <c r="G8678" s="5">
        <f>IF(C8678=0,0,C8678*LABOR_HRS_WK_MES*SEASON_WEEKS*(1+DIM_PCT_MES)^C8678)</f>
        <v>1534.7170558625955</v>
      </c>
      <c r="H8678" s="5">
        <f>E8678+F8678+G8678</f>
        <v>5782.6191919808471</v>
      </c>
      <c r="I8678" s="5">
        <f>MIN(H8678,FARMER_HRS)</f>
        <v>720</v>
      </c>
      <c r="J8678" s="5">
        <f>MAX(0,H8678-FARMER_HRS)</f>
        <v>5062.6191919808471</v>
      </c>
      <c r="K8678" s="2">
        <f>I8678*FARMER_RATE+J8678*TEMP_WORKER_RATE</f>
        <v>112892.69430522303</v>
      </c>
      <c r="L8678" s="2">
        <f>A8678*PRICE_TOM+B8678*PRICE_CAR+C8678*PRICE_MES</f>
        <v>194464</v>
      </c>
      <c r="M8678" s="2">
        <f>A8678*FERT_BED_TOM+B8678*FERT_BED_CAR+C8678*FERT_BED_MES</f>
        <v>36080</v>
      </c>
      <c r="N8678" s="6">
        <f>IF(AND(D8678&lt;=TOTAL_BEDS,J8678&lt;=TEMP_WORKER_MAX*TEMP_WORKER_HRS),1,0)</f>
        <v>1</v>
      </c>
      <c r="O8678" s="2">
        <f>L8678-M8678-K8678-FIXED_COSTS</f>
        <v>25491.305694776966</v>
      </c>
      <c r="P8678" s="2">
        <f>IF(N8678=1,O8678,"")</f>
        <v>25491.305694776966</v>
      </c>
    </row>
    <row r="8679">
      <c r="A8679" s="6">
        <v>13</v>
      </c>
      <c r="B8679" s="6">
        <v>6</v>
      </c>
      <c r="C8679" s="6">
        <v>26</v>
      </c>
      <c r="D8679" s="6">
        <f>A8679+B8679+C8679</f>
        <v>45</v>
      </c>
      <c r="E8679" s="5">
        <f>IF(A8679=0,0,A8679*LABOR_HRS_WK_TOM*SEASON_WEEKS*(1+DIM_PCT_TOM)^A8679)</f>
        <v>4039.1573208399313</v>
      </c>
      <c r="F8679" s="5">
        <f>IF(B8679=0,0,B8679*LABOR_HRS_WK_CAR*SEASON_WEEKS*(1+DIM_PCT_CAR)^B8679)</f>
        <v>208.7448152783202</v>
      </c>
      <c r="G8679" s="5">
        <f>IF(C8679=0,0,C8679*LABOR_HRS_WK_MES*SEASON_WEEKS*(1+DIM_PCT_MES)^C8679)</f>
        <v>1616.0570598233128</v>
      </c>
      <c r="H8679" s="5">
        <f>E8679+F8679+G8679</f>
        <v>5863.9591959415638</v>
      </c>
      <c r="I8679" s="5">
        <f>MIN(H8679,FARMER_HRS)</f>
        <v>720</v>
      </c>
      <c r="J8679" s="5">
        <f>MAX(0,H8679-FARMER_HRS)</f>
        <v>5143.9591959415638</v>
      </c>
      <c r="K8679" s="2">
        <f>I8679*FARMER_RATE+J8679*TEMP_WORKER_RATE</f>
        <v>114304.84715176326</v>
      </c>
      <c r="L8679" s="2">
        <f>A8679*PRICE_TOM+B8679*PRICE_CAR+C8679*PRICE_MES</f>
        <v>197164</v>
      </c>
      <c r="M8679" s="2">
        <f>A8679*FERT_BED_TOM+B8679*FERT_BED_CAR+C8679*FERT_BED_MES</f>
        <v>36960</v>
      </c>
      <c r="N8679" s="6">
        <f>IF(AND(D8679&lt;=TOTAL_BEDS,J8679&lt;=TEMP_WORKER_MAX*TEMP_WORKER_HRS),1,0)</f>
        <v>1</v>
      </c>
      <c r="O8679" s="2">
        <f>L8679-M8679-K8679-FIXED_COSTS</f>
        <v>25899.152848236743</v>
      </c>
      <c r="P8679" s="2">
        <f>IF(N8679=1,O8679,"")</f>
        <v>25899.152848236743</v>
      </c>
    </row>
    <row r="8680">
      <c r="A8680" s="6">
        <v>13</v>
      </c>
      <c r="B8680" s="6">
        <v>6</v>
      </c>
      <c r="C8680" s="6">
        <v>27</v>
      </c>
      <c r="D8680" s="6">
        <f>A8680+B8680+C8680</f>
        <v>46</v>
      </c>
      <c r="E8680" s="5">
        <f>IF(A8680=0,0,A8680*LABOR_HRS_WK_TOM*SEASON_WEEKS*(1+DIM_PCT_TOM)^A8680)</f>
        <v>4039.1573208399313</v>
      </c>
      <c r="F8680" s="5">
        <f>IF(B8680=0,0,B8680*LABOR_HRS_WK_CAR*SEASON_WEEKS*(1+DIM_PCT_CAR)^B8680)</f>
        <v>208.7448152783202</v>
      </c>
      <c r="G8680" s="5">
        <f>IF(C8680=0,0,C8680*LABOR_HRS_WK_MES*SEASON_WEEKS*(1+DIM_PCT_MES)^C8680)</f>
        <v>1699.19076434307</v>
      </c>
      <c r="H8680" s="5">
        <f>E8680+F8680+G8680</f>
        <v>5947.0929004613208</v>
      </c>
      <c r="I8680" s="5">
        <f>MIN(H8680,FARMER_HRS)</f>
        <v>720</v>
      </c>
      <c r="J8680" s="5">
        <f>MAX(0,H8680-FARMER_HRS)</f>
        <v>5227.0929004613208</v>
      </c>
      <c r="K8680" s="2">
        <f>I8680*FARMER_RATE+J8680*TEMP_WORKER_RATE</f>
        <v>115748.14063300904</v>
      </c>
      <c r="L8680" s="2">
        <f>A8680*PRICE_TOM+B8680*PRICE_CAR+C8680*PRICE_MES</f>
        <v>199864</v>
      </c>
      <c r="M8680" s="2">
        <f>A8680*FERT_BED_TOM+B8680*FERT_BED_CAR+C8680*FERT_BED_MES</f>
        <v>37840</v>
      </c>
      <c r="N8680" s="6">
        <f>IF(AND(D8680&lt;=TOTAL_BEDS,J8680&lt;=TEMP_WORKER_MAX*TEMP_WORKER_HRS),1,0)</f>
        <v>1</v>
      </c>
      <c r="O8680" s="2">
        <f>L8680-M8680-K8680-FIXED_COSTS</f>
        <v>26275.859366990961</v>
      </c>
      <c r="P8680" s="2">
        <f>IF(N8680=1,O8680,"")</f>
        <v>26275.859366990961</v>
      </c>
    </row>
    <row r="8681">
      <c r="A8681" s="6">
        <v>13</v>
      </c>
      <c r="B8681" s="6">
        <v>6</v>
      </c>
      <c r="C8681" s="6">
        <v>28</v>
      </c>
      <c r="D8681" s="6">
        <f>A8681+B8681+C8681</f>
        <v>47</v>
      </c>
      <c r="E8681" s="5">
        <f>IF(A8681=0,0,A8681*LABOR_HRS_WK_TOM*SEASON_WEEKS*(1+DIM_PCT_TOM)^A8681)</f>
        <v>4039.1573208399313</v>
      </c>
      <c r="F8681" s="5">
        <f>IF(B8681=0,0,B8681*LABOR_HRS_WK_CAR*SEASON_WEEKS*(1+DIM_PCT_CAR)^B8681)</f>
        <v>208.7448152783202</v>
      </c>
      <c r="G8681" s="5">
        <f>IF(C8681=0,0,C8681*LABOR_HRS_WK_MES*SEASON_WEEKS*(1+DIM_PCT_MES)^C8681)</f>
        <v>1784.1503025602233</v>
      </c>
      <c r="H8681" s="5">
        <f>E8681+F8681+G8681</f>
        <v>6032.0524386784746</v>
      </c>
      <c r="I8681" s="5">
        <f>MIN(H8681,FARMER_HRS)</f>
        <v>720</v>
      </c>
      <c r="J8681" s="5">
        <f>MAX(0,H8681-FARMER_HRS)</f>
        <v>5312.0524386784746</v>
      </c>
      <c r="K8681" s="2">
        <f>I8681*FARMER_RATE+J8681*TEMP_WORKER_RATE</f>
        <v>117223.13261594574</v>
      </c>
      <c r="L8681" s="2">
        <f>A8681*PRICE_TOM+B8681*PRICE_CAR+C8681*PRICE_MES</f>
        <v>202564</v>
      </c>
      <c r="M8681" s="2">
        <f>A8681*FERT_BED_TOM+B8681*FERT_BED_CAR+C8681*FERT_BED_MES</f>
        <v>38720</v>
      </c>
      <c r="N8681" s="6">
        <f>IF(AND(D8681&lt;=TOTAL_BEDS,J8681&lt;=TEMP_WORKER_MAX*TEMP_WORKER_HRS),1,0)</f>
        <v>1</v>
      </c>
      <c r="O8681" s="2">
        <f>L8681-M8681-K8681-FIXED_COSTS</f>
        <v>26620.867384054261</v>
      </c>
      <c r="P8681" s="2">
        <f>IF(N8681=1,O8681,"")</f>
        <v>26620.867384054261</v>
      </c>
    </row>
    <row r="8682">
      <c r="A8682" s="6">
        <v>13</v>
      </c>
      <c r="B8682" s="6">
        <v>6</v>
      </c>
      <c r="C8682" s="6">
        <v>29</v>
      </c>
      <c r="D8682" s="6">
        <f>A8682+B8682+C8682</f>
        <v>48</v>
      </c>
      <c r="E8682" s="5">
        <f>IF(A8682=0,0,A8682*LABOR_HRS_WK_TOM*SEASON_WEEKS*(1+DIM_PCT_TOM)^A8682)</f>
        <v>4039.1573208399313</v>
      </c>
      <c r="F8682" s="5">
        <f>IF(B8682=0,0,B8682*LABOR_HRS_WK_CAR*SEASON_WEEKS*(1+DIM_PCT_CAR)^B8682)</f>
        <v>208.7448152783202</v>
      </c>
      <c r="G8682" s="5">
        <f>IF(C8682=0,0,C8682*LABOR_HRS_WK_MES*SEASON_WEEKS*(1+DIM_PCT_MES)^C8682)</f>
        <v>1870.9683306758766</v>
      </c>
      <c r="H8682" s="5">
        <f>E8682+F8682+G8682</f>
        <v>6118.8704667941274</v>
      </c>
      <c r="I8682" s="5">
        <f>MIN(H8682,FARMER_HRS)</f>
        <v>720</v>
      </c>
      <c r="J8682" s="5">
        <f>MAX(0,H8682-FARMER_HRS)</f>
        <v>5398.8704667941274</v>
      </c>
      <c r="K8682" s="2">
        <f>I8682*FARMER_RATE+J8682*TEMP_WORKER_RATE</f>
        <v>118730.39004850916</v>
      </c>
      <c r="L8682" s="2">
        <f>A8682*PRICE_TOM+B8682*PRICE_CAR+C8682*PRICE_MES</f>
        <v>205264</v>
      </c>
      <c r="M8682" s="2">
        <f>A8682*FERT_BED_TOM+B8682*FERT_BED_CAR+C8682*FERT_BED_MES</f>
        <v>39600</v>
      </c>
      <c r="N8682" s="6">
        <f>IF(AND(D8682&lt;=TOTAL_BEDS,J8682&lt;=TEMP_WORKER_MAX*TEMP_WORKER_HRS),1,0)</f>
        <v>1</v>
      </c>
      <c r="O8682" s="2">
        <f>L8682-M8682-K8682-FIXED_COSTS</f>
        <v>26933.609951490842</v>
      </c>
      <c r="P8682" s="2">
        <f>IF(N8682=1,O8682,"")</f>
        <v>26933.609951490842</v>
      </c>
    </row>
    <row r="8683">
      <c r="A8683" s="6">
        <v>13</v>
      </c>
      <c r="B8683" s="6">
        <v>6</v>
      </c>
      <c r="C8683" s="6">
        <v>30</v>
      </c>
      <c r="D8683" s="6">
        <f>A8683+B8683+C8683</f>
        <v>49</v>
      </c>
      <c r="E8683" s="5">
        <f>IF(A8683=0,0,A8683*LABOR_HRS_WK_TOM*SEASON_WEEKS*(1+DIM_PCT_TOM)^A8683)</f>
        <v>4039.1573208399313</v>
      </c>
      <c r="F8683" s="5">
        <f>IF(B8683=0,0,B8683*LABOR_HRS_WK_CAR*SEASON_WEEKS*(1+DIM_PCT_CAR)^B8683)</f>
        <v>208.7448152783202</v>
      </c>
      <c r="G8683" s="5">
        <f>IF(C8683=0,0,C8683*LABOR_HRS_WK_MES*SEASON_WEEKS*(1+DIM_PCT_MES)^C8683)</f>
        <v>1959.6780360096466</v>
      </c>
      <c r="H8683" s="5">
        <f>E8683+F8683+G8683</f>
        <v>6207.5801721278976</v>
      </c>
      <c r="I8683" s="5">
        <f>MIN(H8683,FARMER_HRS)</f>
        <v>720</v>
      </c>
      <c r="J8683" s="5">
        <f>MAX(0,H8683-FARMER_HRS)</f>
        <v>5487.5801721278976</v>
      </c>
      <c r="K8683" s="2">
        <f>I8683*FARMER_RATE+J8683*TEMP_WORKER_RATE</f>
        <v>120270.48909944267</v>
      </c>
      <c r="L8683" s="2">
        <f>A8683*PRICE_TOM+B8683*PRICE_CAR+C8683*PRICE_MES</f>
        <v>207964</v>
      </c>
      <c r="M8683" s="2">
        <f>A8683*FERT_BED_TOM+B8683*FERT_BED_CAR+C8683*FERT_BED_MES</f>
        <v>40480</v>
      </c>
      <c r="N8683" s="6">
        <f>IF(AND(D8683&lt;=TOTAL_BEDS,J8683&lt;=TEMP_WORKER_MAX*TEMP_WORKER_HRS),1,0)</f>
        <v>1</v>
      </c>
      <c r="O8683" s="2">
        <f>L8683-M8683-K8683-FIXED_COSTS</f>
        <v>27213.510900557332</v>
      </c>
      <c r="P8683" s="2">
        <f>IF(N8683=1,O8683,"")</f>
        <v>27213.510900557332</v>
      </c>
    </row>
    <row r="8684">
      <c r="A8684" s="6">
        <v>13</v>
      </c>
      <c r="B8684" s="6">
        <v>7</v>
      </c>
      <c r="C8684" s="6">
        <v>0</v>
      </c>
      <c r="D8684" s="6">
        <f>A8684+B8684+C8684</f>
        <v>20</v>
      </c>
      <c r="E8684" s="5">
        <f>IF(A8684=0,0,A8684*LABOR_HRS_WK_TOM*SEASON_WEEKS*(1+DIM_PCT_TOM)^A8684)</f>
        <v>4039.1573208399313</v>
      </c>
      <c r="F8684" s="5">
        <f>IF(B8684=0,0,B8684*LABOR_HRS_WK_CAR*SEASON_WEEKS*(1+DIM_PCT_CAR)^B8684)</f>
        <v>249.62400827032462</v>
      </c>
      <c r="G8684" s="5">
        <f>IF(C8684=0,0,C8684*LABOR_HRS_WK_MES*SEASON_WEEKS*(1+DIM_PCT_MES)^C8684)</f>
        <v>0</v>
      </c>
      <c r="H8684" s="5">
        <f>E8684+F8684+G8684</f>
        <v>4288.7813291102557</v>
      </c>
      <c r="I8684" s="5">
        <f>MIN(H8684,FARMER_HRS)</f>
        <v>720</v>
      </c>
      <c r="J8684" s="5">
        <f>MAX(0,H8684-FARMER_HRS)</f>
        <v>3568.7813291102557</v>
      </c>
      <c r="K8684" s="2">
        <f>I8684*FARMER_RATE+J8684*TEMP_WORKER_RATE</f>
        <v>86958.009185941948</v>
      </c>
      <c r="L8684" s="2">
        <f>A8684*PRICE_TOM+B8684*PRICE_CAR+C8684*PRICE_MES</f>
        <v>129058</v>
      </c>
      <c r="M8684" s="2">
        <f>A8684*FERT_BED_TOM+B8684*FERT_BED_CAR+C8684*FERT_BED_MES</f>
        <v>14520</v>
      </c>
      <c r="N8684" s="6">
        <f>IF(AND(D8684&lt;=TOTAL_BEDS,J8684&lt;=TEMP_WORKER_MAX*TEMP_WORKER_HRS),1,0)</f>
        <v>1</v>
      </c>
      <c r="O8684" s="2">
        <f>L8684-M8684-K8684-FIXED_COSTS</f>
        <v>7579.9908140580519</v>
      </c>
      <c r="P8684" s="2">
        <f>IF(N8684=1,O8684,"")</f>
        <v>7579.9908140580519</v>
      </c>
    </row>
    <row r="8685">
      <c r="A8685" s="6">
        <v>13</v>
      </c>
      <c r="B8685" s="6">
        <v>7</v>
      </c>
      <c r="C8685" s="6">
        <v>1</v>
      </c>
      <c r="D8685" s="6">
        <f>A8685+B8685+C8685</f>
        <v>21</v>
      </c>
      <c r="E8685" s="5">
        <f>IF(A8685=0,0,A8685*LABOR_HRS_WK_TOM*SEASON_WEEKS*(1+DIM_PCT_TOM)^A8685)</f>
        <v>4039.1573208399313</v>
      </c>
      <c r="F8685" s="5">
        <f>IF(B8685=0,0,B8685*LABOR_HRS_WK_CAR*SEASON_WEEKS*(1+DIM_PCT_CAR)^B8685)</f>
        <v>249.62400827032462</v>
      </c>
      <c r="G8685" s="5">
        <f>IF(C8685=0,0,C8685*LABOR_HRS_WK_MES*SEASON_WEEKS*(1+DIM_PCT_MES)^C8685)</f>
        <v>45.5625</v>
      </c>
      <c r="H8685" s="5">
        <f>E8685+F8685+G8685</f>
        <v>4334.3438291102557</v>
      </c>
      <c r="I8685" s="5">
        <f>MIN(H8685,FARMER_HRS)</f>
        <v>720</v>
      </c>
      <c r="J8685" s="5">
        <f>MAX(0,H8685-FARMER_HRS)</f>
        <v>3614.3438291102557</v>
      </c>
      <c r="K8685" s="2">
        <f>I8685*FARMER_RATE+J8685*TEMP_WORKER_RATE</f>
        <v>87749.024810941948</v>
      </c>
      <c r="L8685" s="2">
        <f>A8685*PRICE_TOM+B8685*PRICE_CAR+C8685*PRICE_MES</f>
        <v>131758</v>
      </c>
      <c r="M8685" s="2">
        <f>A8685*FERT_BED_TOM+B8685*FERT_BED_CAR+C8685*FERT_BED_MES</f>
        <v>15400</v>
      </c>
      <c r="N8685" s="6">
        <f>IF(AND(D8685&lt;=TOTAL_BEDS,J8685&lt;=TEMP_WORKER_MAX*TEMP_WORKER_HRS),1,0)</f>
        <v>1</v>
      </c>
      <c r="O8685" s="2">
        <f>L8685-M8685-K8685-FIXED_COSTS</f>
        <v>8608.9751890580519</v>
      </c>
      <c r="P8685" s="2">
        <f>IF(N8685=1,O8685,"")</f>
        <v>8608.9751890580519</v>
      </c>
    </row>
    <row r="8686">
      <c r="A8686" s="6">
        <v>13</v>
      </c>
      <c r="B8686" s="6">
        <v>7</v>
      </c>
      <c r="C8686" s="6">
        <v>2</v>
      </c>
      <c r="D8686" s="6">
        <f>A8686+B8686+C8686</f>
        <v>22</v>
      </c>
      <c r="E8686" s="5">
        <f>IF(A8686=0,0,A8686*LABOR_HRS_WK_TOM*SEASON_WEEKS*(1+DIM_PCT_TOM)^A8686)</f>
        <v>4039.1573208399313</v>
      </c>
      <c r="F8686" s="5">
        <f>IF(B8686=0,0,B8686*LABOR_HRS_WK_CAR*SEASON_WEEKS*(1+DIM_PCT_CAR)^B8686)</f>
        <v>249.62400827032462</v>
      </c>
      <c r="G8686" s="5">
        <f>IF(C8686=0,0,C8686*LABOR_HRS_WK_MES*SEASON_WEEKS*(1+DIM_PCT_MES)^C8686)</f>
        <v>92.2640625</v>
      </c>
      <c r="H8686" s="5">
        <f>E8686+F8686+G8686</f>
        <v>4381.045391610256</v>
      </c>
      <c r="I8686" s="5">
        <f>MIN(H8686,FARMER_HRS)</f>
        <v>720</v>
      </c>
      <c r="J8686" s="5">
        <f>MAX(0,H8686-FARMER_HRS)</f>
        <v>3661.045391610256</v>
      </c>
      <c r="K8686" s="2">
        <f>I8686*FARMER_RATE+J8686*TEMP_WORKER_RATE</f>
        <v>88559.815826566948</v>
      </c>
      <c r="L8686" s="2">
        <f>A8686*PRICE_TOM+B8686*PRICE_CAR+C8686*PRICE_MES</f>
        <v>134458</v>
      </c>
      <c r="M8686" s="2">
        <f>A8686*FERT_BED_TOM+B8686*FERT_BED_CAR+C8686*FERT_BED_MES</f>
        <v>16280</v>
      </c>
      <c r="N8686" s="6">
        <f>IF(AND(D8686&lt;=TOTAL_BEDS,J8686&lt;=TEMP_WORKER_MAX*TEMP_WORKER_HRS),1,0)</f>
        <v>1</v>
      </c>
      <c r="O8686" s="2">
        <f>L8686-M8686-K8686-FIXED_COSTS</f>
        <v>9618.1841734330519</v>
      </c>
      <c r="P8686" s="2">
        <f>IF(N8686=1,O8686,"")</f>
        <v>9618.1841734330519</v>
      </c>
    </row>
    <row r="8687">
      <c r="A8687" s="6">
        <v>13</v>
      </c>
      <c r="B8687" s="6">
        <v>7</v>
      </c>
      <c r="C8687" s="6">
        <v>3</v>
      </c>
      <c r="D8687" s="6">
        <f>A8687+B8687+C8687</f>
        <v>23</v>
      </c>
      <c r="E8687" s="5">
        <f>IF(A8687=0,0,A8687*LABOR_HRS_WK_TOM*SEASON_WEEKS*(1+DIM_PCT_TOM)^A8687)</f>
        <v>4039.1573208399313</v>
      </c>
      <c r="F8687" s="5">
        <f>IF(B8687=0,0,B8687*LABOR_HRS_WK_CAR*SEASON_WEEKS*(1+DIM_PCT_CAR)^B8687)</f>
        <v>249.62400827032462</v>
      </c>
      <c r="G8687" s="5">
        <f>IF(C8687=0,0,C8687*LABOR_HRS_WK_MES*SEASON_WEEKS*(1+DIM_PCT_MES)^C8687)</f>
        <v>140.12604492187498</v>
      </c>
      <c r="H8687" s="5">
        <f>E8687+F8687+G8687</f>
        <v>4428.907374032131</v>
      </c>
      <c r="I8687" s="5">
        <f>MIN(H8687,FARMER_HRS)</f>
        <v>720</v>
      </c>
      <c r="J8687" s="5">
        <f>MAX(0,H8687-FARMER_HRS)</f>
        <v>3708.907374032131</v>
      </c>
      <c r="K8687" s="2">
        <f>I8687*FARMER_RATE+J8687*TEMP_WORKER_RATE</f>
        <v>89390.753021391167</v>
      </c>
      <c r="L8687" s="2">
        <f>A8687*PRICE_TOM+B8687*PRICE_CAR+C8687*PRICE_MES</f>
        <v>137158</v>
      </c>
      <c r="M8687" s="2">
        <f>A8687*FERT_BED_TOM+B8687*FERT_BED_CAR+C8687*FERT_BED_MES</f>
        <v>17160</v>
      </c>
      <c r="N8687" s="6">
        <f>IF(AND(D8687&lt;=TOTAL_BEDS,J8687&lt;=TEMP_WORKER_MAX*TEMP_WORKER_HRS),1,0)</f>
        <v>1</v>
      </c>
      <c r="O8687" s="2">
        <f>L8687-M8687-K8687-FIXED_COSTS</f>
        <v>10607.246978608833</v>
      </c>
      <c r="P8687" s="2">
        <f>IF(N8687=1,O8687,"")</f>
        <v>10607.246978608833</v>
      </c>
    </row>
    <row r="8688">
      <c r="A8688" s="6">
        <v>13</v>
      </c>
      <c r="B8688" s="6">
        <v>7</v>
      </c>
      <c r="C8688" s="6">
        <v>4</v>
      </c>
      <c r="D8688" s="6">
        <f>A8688+B8688+C8688</f>
        <v>24</v>
      </c>
      <c r="E8688" s="5">
        <f>IF(A8688=0,0,A8688*LABOR_HRS_WK_TOM*SEASON_WEEKS*(1+DIM_PCT_TOM)^A8688)</f>
        <v>4039.1573208399313</v>
      </c>
      <c r="F8688" s="5">
        <f>IF(B8688=0,0,B8688*LABOR_HRS_WK_CAR*SEASON_WEEKS*(1+DIM_PCT_CAR)^B8688)</f>
        <v>249.62400827032462</v>
      </c>
      <c r="G8688" s="5">
        <f>IF(C8688=0,0,C8688*LABOR_HRS_WK_MES*SEASON_WEEKS*(1+DIM_PCT_MES)^C8688)</f>
        <v>189.17016064453119</v>
      </c>
      <c r="H8688" s="5">
        <f>E8688+F8688+G8688</f>
        <v>4477.951489754787</v>
      </c>
      <c r="I8688" s="5">
        <f>MIN(H8688,FARMER_HRS)</f>
        <v>720</v>
      </c>
      <c r="J8688" s="5">
        <f>MAX(0,H8688-FARMER_HRS)</f>
        <v>3757.951489754787</v>
      </c>
      <c r="K8688" s="2">
        <f>I8688*FARMER_RATE+J8688*TEMP_WORKER_RATE</f>
        <v>90242.2133637984</v>
      </c>
      <c r="L8688" s="2">
        <f>A8688*PRICE_TOM+B8688*PRICE_CAR+C8688*PRICE_MES</f>
        <v>139858</v>
      </c>
      <c r="M8688" s="2">
        <f>A8688*FERT_BED_TOM+B8688*FERT_BED_CAR+C8688*FERT_BED_MES</f>
        <v>18040</v>
      </c>
      <c r="N8688" s="6">
        <f>IF(AND(D8688&lt;=TOTAL_BEDS,J8688&lt;=TEMP_WORKER_MAX*TEMP_WORKER_HRS),1,0)</f>
        <v>1</v>
      </c>
      <c r="O8688" s="2">
        <f>L8688-M8688-K8688-FIXED_COSTS</f>
        <v>11575.786636201607</v>
      </c>
      <c r="P8688" s="2">
        <f>IF(N8688=1,O8688,"")</f>
        <v>11575.786636201607</v>
      </c>
    </row>
    <row r="8689">
      <c r="A8689" s="6">
        <v>13</v>
      </c>
      <c r="B8689" s="6">
        <v>7</v>
      </c>
      <c r="C8689" s="6">
        <v>5</v>
      </c>
      <c r="D8689" s="6">
        <f>A8689+B8689+C8689</f>
        <v>25</v>
      </c>
      <c r="E8689" s="5">
        <f>IF(A8689=0,0,A8689*LABOR_HRS_WK_TOM*SEASON_WEEKS*(1+DIM_PCT_TOM)^A8689)</f>
        <v>4039.1573208399313</v>
      </c>
      <c r="F8689" s="5">
        <f>IF(B8689=0,0,B8689*LABOR_HRS_WK_CAR*SEASON_WEEKS*(1+DIM_PCT_CAR)^B8689)</f>
        <v>249.62400827032462</v>
      </c>
      <c r="G8689" s="5">
        <f>IF(C8689=0,0,C8689*LABOR_HRS_WK_MES*SEASON_WEEKS*(1+DIM_PCT_MES)^C8689)</f>
        <v>239.41848456573481</v>
      </c>
      <c r="H8689" s="5">
        <f>E8689+F8689+G8689</f>
        <v>4528.19981367599</v>
      </c>
      <c r="I8689" s="5">
        <f>MIN(H8689,FARMER_HRS)</f>
        <v>720</v>
      </c>
      <c r="J8689" s="5">
        <f>MAX(0,H8689-FARMER_HRS)</f>
        <v>3808.1998136759903</v>
      </c>
      <c r="K8689" s="2">
        <f>I8689*FARMER_RATE+J8689*TEMP_WORKER_RATE</f>
        <v>91114.5800985415</v>
      </c>
      <c r="L8689" s="2">
        <f>A8689*PRICE_TOM+B8689*PRICE_CAR+C8689*PRICE_MES</f>
        <v>142558</v>
      </c>
      <c r="M8689" s="2">
        <f>A8689*FERT_BED_TOM+B8689*FERT_BED_CAR+C8689*FERT_BED_MES</f>
        <v>18920</v>
      </c>
      <c r="N8689" s="6">
        <f>IF(AND(D8689&lt;=TOTAL_BEDS,J8689&lt;=TEMP_WORKER_MAX*TEMP_WORKER_HRS),1,0)</f>
        <v>1</v>
      </c>
      <c r="O8689" s="2">
        <f>L8689-M8689-K8689-FIXED_COSTS</f>
        <v>12523.419901458503</v>
      </c>
      <c r="P8689" s="2">
        <f>IF(N8689=1,O8689,"")</f>
        <v>12523.419901458503</v>
      </c>
    </row>
    <row r="8690">
      <c r="A8690" s="6">
        <v>13</v>
      </c>
      <c r="B8690" s="6">
        <v>7</v>
      </c>
      <c r="C8690" s="6">
        <v>6</v>
      </c>
      <c r="D8690" s="6">
        <f>A8690+B8690+C8690</f>
        <v>26</v>
      </c>
      <c r="E8690" s="5">
        <f>IF(A8690=0,0,A8690*LABOR_HRS_WK_TOM*SEASON_WEEKS*(1+DIM_PCT_TOM)^A8690)</f>
        <v>4039.1573208399313</v>
      </c>
      <c r="F8690" s="5">
        <f>IF(B8690=0,0,B8690*LABOR_HRS_WK_CAR*SEASON_WEEKS*(1+DIM_PCT_CAR)^B8690)</f>
        <v>249.62400827032462</v>
      </c>
      <c r="G8690" s="5">
        <f>IF(C8690=0,0,C8690*LABOR_HRS_WK_MES*SEASON_WEEKS*(1+DIM_PCT_MES)^C8690)</f>
        <v>290.89345874736773</v>
      </c>
      <c r="H8690" s="5">
        <f>E8690+F8690+G8690</f>
        <v>4579.6747878576234</v>
      </c>
      <c r="I8690" s="5">
        <f>MIN(H8690,FARMER_HRS)</f>
        <v>720</v>
      </c>
      <c r="J8690" s="5">
        <f>MAX(0,H8690-FARMER_HRS)</f>
        <v>3859.6747878576234</v>
      </c>
      <c r="K8690" s="2">
        <f>I8690*FARMER_RATE+J8690*TEMP_WORKER_RATE</f>
        <v>92008.2428447504</v>
      </c>
      <c r="L8690" s="2">
        <f>A8690*PRICE_TOM+B8690*PRICE_CAR+C8690*PRICE_MES</f>
        <v>145258</v>
      </c>
      <c r="M8690" s="2">
        <f>A8690*FERT_BED_TOM+B8690*FERT_BED_CAR+C8690*FERT_BED_MES</f>
        <v>19800</v>
      </c>
      <c r="N8690" s="6">
        <f>IF(AND(D8690&lt;=TOTAL_BEDS,J8690&lt;=TEMP_WORKER_MAX*TEMP_WORKER_HRS),1,0)</f>
        <v>1</v>
      </c>
      <c r="O8690" s="2">
        <f>L8690-M8690-K8690-FIXED_COSTS</f>
        <v>13449.757155249594</v>
      </c>
      <c r="P8690" s="2">
        <f>IF(N8690=1,O8690,"")</f>
        <v>13449.757155249594</v>
      </c>
    </row>
    <row r="8691">
      <c r="A8691" s="6">
        <v>13</v>
      </c>
      <c r="B8691" s="6">
        <v>7</v>
      </c>
      <c r="C8691" s="6">
        <v>7</v>
      </c>
      <c r="D8691" s="6">
        <f>A8691+B8691+C8691</f>
        <v>27</v>
      </c>
      <c r="E8691" s="5">
        <f>IF(A8691=0,0,A8691*LABOR_HRS_WK_TOM*SEASON_WEEKS*(1+DIM_PCT_TOM)^A8691)</f>
        <v>4039.1573208399313</v>
      </c>
      <c r="F8691" s="5">
        <f>IF(B8691=0,0,B8691*LABOR_HRS_WK_CAR*SEASON_WEEKS*(1+DIM_PCT_CAR)^B8691)</f>
        <v>249.62400827032462</v>
      </c>
      <c r="G8691" s="5">
        <f>IF(C8691=0,0,C8691*LABOR_HRS_WK_MES*SEASON_WEEKS*(1+DIM_PCT_MES)^C8691)</f>
        <v>343.61789814532818</v>
      </c>
      <c r="H8691" s="5">
        <f>E8691+F8691+G8691</f>
        <v>4632.3992272555843</v>
      </c>
      <c r="I8691" s="5">
        <f>MIN(H8691,FARMER_HRS)</f>
        <v>720</v>
      </c>
      <c r="J8691" s="5">
        <f>MAX(0,H8691-FARMER_HRS)</f>
        <v>3912.3992272555843</v>
      </c>
      <c r="K8691" s="2">
        <f>I8691*FARMER_RATE+J8691*TEMP_WORKER_RATE</f>
        <v>92923.597695409451</v>
      </c>
      <c r="L8691" s="2">
        <f>A8691*PRICE_TOM+B8691*PRICE_CAR+C8691*PRICE_MES</f>
        <v>147958</v>
      </c>
      <c r="M8691" s="2">
        <f>A8691*FERT_BED_TOM+B8691*FERT_BED_CAR+C8691*FERT_BED_MES</f>
        <v>20680</v>
      </c>
      <c r="N8691" s="6">
        <f>IF(AND(D8691&lt;=TOTAL_BEDS,J8691&lt;=TEMP_WORKER_MAX*TEMP_WORKER_HRS),1,0)</f>
        <v>1</v>
      </c>
      <c r="O8691" s="2">
        <f>L8691-M8691-K8691-FIXED_COSTS</f>
        <v>14354.402304590549</v>
      </c>
      <c r="P8691" s="2">
        <f>IF(N8691=1,O8691,"")</f>
        <v>14354.402304590549</v>
      </c>
    </row>
    <row r="8692">
      <c r="A8692" s="6">
        <v>13</v>
      </c>
      <c r="B8692" s="6">
        <v>7</v>
      </c>
      <c r="C8692" s="6">
        <v>8</v>
      </c>
      <c r="D8692" s="6">
        <f>A8692+B8692+C8692</f>
        <v>28</v>
      </c>
      <c r="E8692" s="5">
        <f>IF(A8692=0,0,A8692*LABOR_HRS_WK_TOM*SEASON_WEEKS*(1+DIM_PCT_TOM)^A8692)</f>
        <v>4039.1573208399313</v>
      </c>
      <c r="F8692" s="5">
        <f>IF(B8692=0,0,B8692*LABOR_HRS_WK_CAR*SEASON_WEEKS*(1+DIM_PCT_CAR)^B8692)</f>
        <v>249.62400827032462</v>
      </c>
      <c r="G8692" s="5">
        <f>IF(C8692=0,0,C8692*LABOR_HRS_WK_MES*SEASON_WEEKS*(1+DIM_PCT_MES)^C8692)</f>
        <v>397.61499642530833</v>
      </c>
      <c r="H8692" s="5">
        <f>E8692+F8692+G8692</f>
        <v>4686.3963255355638</v>
      </c>
      <c r="I8692" s="5">
        <f>MIN(H8692,FARMER_HRS)</f>
        <v>720</v>
      </c>
      <c r="J8692" s="5">
        <f>MAX(0,H8692-FARMER_HRS)</f>
        <v>3966.3963255355638</v>
      </c>
      <c r="K8692" s="2">
        <f>I8692*FARMER_RATE+J8692*TEMP_WORKER_RATE</f>
        <v>93861.047318325756</v>
      </c>
      <c r="L8692" s="2">
        <f>A8692*PRICE_TOM+B8692*PRICE_CAR+C8692*PRICE_MES</f>
        <v>150658</v>
      </c>
      <c r="M8692" s="2">
        <f>A8692*FERT_BED_TOM+B8692*FERT_BED_CAR+C8692*FERT_BED_MES</f>
        <v>21560</v>
      </c>
      <c r="N8692" s="6">
        <f>IF(AND(D8692&lt;=TOTAL_BEDS,J8692&lt;=TEMP_WORKER_MAX*TEMP_WORKER_HRS),1,0)</f>
        <v>1</v>
      </c>
      <c r="O8692" s="2">
        <f>L8692-M8692-K8692-FIXED_COSTS</f>
        <v>15236.952681674244</v>
      </c>
      <c r="P8692" s="2">
        <f>IF(N8692=1,O8692,"")</f>
        <v>15236.952681674244</v>
      </c>
    </row>
    <row r="8693">
      <c r="A8693" s="6">
        <v>13</v>
      </c>
      <c r="B8693" s="6">
        <v>7</v>
      </c>
      <c r="C8693" s="6">
        <v>9</v>
      </c>
      <c r="D8693" s="6">
        <f>A8693+B8693+C8693</f>
        <v>29</v>
      </c>
      <c r="E8693" s="5">
        <f>IF(A8693=0,0,A8693*LABOR_HRS_WK_TOM*SEASON_WEEKS*(1+DIM_PCT_TOM)^A8693)</f>
        <v>4039.1573208399313</v>
      </c>
      <c r="F8693" s="5">
        <f>IF(B8693=0,0,B8693*LABOR_HRS_WK_CAR*SEASON_WEEKS*(1+DIM_PCT_CAR)^B8693)</f>
        <v>249.62400827032462</v>
      </c>
      <c r="G8693" s="5">
        <f>IF(C8693=0,0,C8693*LABOR_HRS_WK_MES*SEASON_WEEKS*(1+DIM_PCT_MES)^C8693)</f>
        <v>452.90833186570273</v>
      </c>
      <c r="H8693" s="5">
        <f>E8693+F8693+G8693</f>
        <v>4741.6896609759588</v>
      </c>
      <c r="I8693" s="5">
        <f>MIN(H8693,FARMER_HRS)</f>
        <v>720</v>
      </c>
      <c r="J8693" s="5">
        <f>MAX(0,H8693-FARMER_HRS)</f>
        <v>4021.6896609759588</v>
      </c>
      <c r="K8693" s="2">
        <f>I8693*FARMER_RATE+J8693*TEMP_WORKER_RATE</f>
        <v>94821.001058610389</v>
      </c>
      <c r="L8693" s="2">
        <f>A8693*PRICE_TOM+B8693*PRICE_CAR+C8693*PRICE_MES</f>
        <v>153358</v>
      </c>
      <c r="M8693" s="2">
        <f>A8693*FERT_BED_TOM+B8693*FERT_BED_CAR+C8693*FERT_BED_MES</f>
        <v>22440</v>
      </c>
      <c r="N8693" s="6">
        <f>IF(AND(D8693&lt;=TOTAL_BEDS,J8693&lt;=TEMP_WORKER_MAX*TEMP_WORKER_HRS),1,0)</f>
        <v>1</v>
      </c>
      <c r="O8693" s="2">
        <f>L8693-M8693-K8693-FIXED_COSTS</f>
        <v>16096.998941389611</v>
      </c>
      <c r="P8693" s="2">
        <f>IF(N8693=1,O8693,"")</f>
        <v>16096.998941389611</v>
      </c>
    </row>
    <row r="8694">
      <c r="A8694" s="6">
        <v>13</v>
      </c>
      <c r="B8694" s="6">
        <v>7</v>
      </c>
      <c r="C8694" s="6">
        <v>10</v>
      </c>
      <c r="D8694" s="6">
        <f>A8694+B8694+C8694</f>
        <v>30</v>
      </c>
      <c r="E8694" s="5">
        <f>IF(A8694=0,0,A8694*LABOR_HRS_WK_TOM*SEASON_WEEKS*(1+DIM_PCT_TOM)^A8694)</f>
        <v>4039.1573208399313</v>
      </c>
      <c r="F8694" s="5">
        <f>IF(B8694=0,0,B8694*LABOR_HRS_WK_CAR*SEASON_WEEKS*(1+DIM_PCT_CAR)^B8694)</f>
        <v>249.62400827032462</v>
      </c>
      <c r="G8694" s="5">
        <f>IF(C8694=0,0,C8694*LABOR_HRS_WK_MES*SEASON_WEEKS*(1+DIM_PCT_MES)^C8694)</f>
        <v>509.52187334891551</v>
      </c>
      <c r="H8694" s="5">
        <f>E8694+F8694+G8694</f>
        <v>4798.3032024591712</v>
      </c>
      <c r="I8694" s="5">
        <f>MIN(H8694,FARMER_HRS)</f>
        <v>720</v>
      </c>
      <c r="J8694" s="5">
        <f>MAX(0,H8694-FARMER_HRS)</f>
        <v>4078.3032024591712</v>
      </c>
      <c r="K8694" s="2">
        <f>I8694*FARMER_RATE+J8694*TEMP_WORKER_RATE</f>
        <v>95803.875042693937</v>
      </c>
      <c r="L8694" s="2">
        <f>A8694*PRICE_TOM+B8694*PRICE_CAR+C8694*PRICE_MES</f>
        <v>156058</v>
      </c>
      <c r="M8694" s="2">
        <f>A8694*FERT_BED_TOM+B8694*FERT_BED_CAR+C8694*FERT_BED_MES</f>
        <v>23320</v>
      </c>
      <c r="N8694" s="6">
        <f>IF(AND(D8694&lt;=TOTAL_BEDS,J8694&lt;=TEMP_WORKER_MAX*TEMP_WORKER_HRS),1,0)</f>
        <v>1</v>
      </c>
      <c r="O8694" s="2">
        <f>L8694-M8694-K8694-FIXED_COSTS</f>
        <v>16934.124957306063</v>
      </c>
      <c r="P8694" s="2">
        <f>IF(N8694=1,O8694,"")</f>
        <v>16934.124957306063</v>
      </c>
    </row>
    <row r="8695">
      <c r="A8695" s="6">
        <v>13</v>
      </c>
      <c r="B8695" s="6">
        <v>7</v>
      </c>
      <c r="C8695" s="6">
        <v>11</v>
      </c>
      <c r="D8695" s="6">
        <f>A8695+B8695+C8695</f>
        <v>31</v>
      </c>
      <c r="E8695" s="5">
        <f>IF(A8695=0,0,A8695*LABOR_HRS_WK_TOM*SEASON_WEEKS*(1+DIM_PCT_TOM)^A8695)</f>
        <v>4039.1573208399313</v>
      </c>
      <c r="F8695" s="5">
        <f>IF(B8695=0,0,B8695*LABOR_HRS_WK_CAR*SEASON_WEEKS*(1+DIM_PCT_CAR)^B8695)</f>
        <v>249.62400827032462</v>
      </c>
      <c r="G8695" s="5">
        <f>IF(C8695=0,0,C8695*LABOR_HRS_WK_MES*SEASON_WEEKS*(1+DIM_PCT_MES)^C8695)</f>
        <v>567.47998644235463</v>
      </c>
      <c r="H8695" s="5">
        <f>E8695+F8695+G8695</f>
        <v>4856.2613155526105</v>
      </c>
      <c r="I8695" s="5">
        <f>MIN(H8695,FARMER_HRS)</f>
        <v>720</v>
      </c>
      <c r="J8695" s="5">
        <f>MAX(0,H8695-FARMER_HRS)</f>
        <v>4136.2613155526105</v>
      </c>
      <c r="K8695" s="2">
        <f>I8695*FARMER_RATE+J8695*TEMP_WORKER_RATE</f>
        <v>96810.092283899488</v>
      </c>
      <c r="L8695" s="2">
        <f>A8695*PRICE_TOM+B8695*PRICE_CAR+C8695*PRICE_MES</f>
        <v>158758</v>
      </c>
      <c r="M8695" s="2">
        <f>A8695*FERT_BED_TOM+B8695*FERT_BED_CAR+C8695*FERT_BED_MES</f>
        <v>24200</v>
      </c>
      <c r="N8695" s="6">
        <f>IF(AND(D8695&lt;=TOTAL_BEDS,J8695&lt;=TEMP_WORKER_MAX*TEMP_WORKER_HRS),1,0)</f>
        <v>1</v>
      </c>
      <c r="O8695" s="2">
        <f>L8695-M8695-K8695-FIXED_COSTS</f>
        <v>17747.907716100512</v>
      </c>
      <c r="P8695" s="2">
        <f>IF(N8695=1,O8695,"")</f>
        <v>17747.907716100512</v>
      </c>
    </row>
    <row r="8696">
      <c r="A8696" s="6">
        <v>13</v>
      </c>
      <c r="B8696" s="6">
        <v>7</v>
      </c>
      <c r="C8696" s="6">
        <v>12</v>
      </c>
      <c r="D8696" s="6">
        <f>A8696+B8696+C8696</f>
        <v>32</v>
      </c>
      <c r="E8696" s="5">
        <f>IF(A8696=0,0,A8696*LABOR_HRS_WK_TOM*SEASON_WEEKS*(1+DIM_PCT_TOM)^A8696)</f>
        <v>4039.1573208399313</v>
      </c>
      <c r="F8696" s="5">
        <f>IF(B8696=0,0,B8696*LABOR_HRS_WK_CAR*SEASON_WEEKS*(1+DIM_PCT_CAR)^B8696)</f>
        <v>249.62400827032462</v>
      </c>
      <c r="G8696" s="5">
        <f>IF(C8696=0,0,C8696*LABOR_HRS_WK_MES*SEASON_WEEKS*(1+DIM_PCT_MES)^C8696)</f>
        <v>626.807439570419</v>
      </c>
      <c r="H8696" s="5">
        <f>E8696+F8696+G8696</f>
        <v>4915.5887686806745</v>
      </c>
      <c r="I8696" s="5">
        <f>MIN(H8696,FARMER_HRS)</f>
        <v>720</v>
      </c>
      <c r="J8696" s="5">
        <f>MAX(0,H8696-FARMER_HRS)</f>
        <v>4195.5887686806745</v>
      </c>
      <c r="K8696" s="2">
        <f>I8696*FARMER_RATE+J8696*TEMP_WORKER_RATE</f>
        <v>97840.08278959505</v>
      </c>
      <c r="L8696" s="2">
        <f>A8696*PRICE_TOM+B8696*PRICE_CAR+C8696*PRICE_MES</f>
        <v>161458</v>
      </c>
      <c r="M8696" s="2">
        <f>A8696*FERT_BED_TOM+B8696*FERT_BED_CAR+C8696*FERT_BED_MES</f>
        <v>25080</v>
      </c>
      <c r="N8696" s="6">
        <f>IF(AND(D8696&lt;=TOTAL_BEDS,J8696&lt;=TEMP_WORKER_MAX*TEMP_WORKER_HRS),1,0)</f>
        <v>1</v>
      </c>
      <c r="O8696" s="2">
        <f>L8696-M8696-K8696-FIXED_COSTS</f>
        <v>18537.91721040495</v>
      </c>
      <c r="P8696" s="2">
        <f>IF(N8696=1,O8696,"")</f>
        <v>18537.91721040495</v>
      </c>
    </row>
    <row r="8697">
      <c r="A8697" s="6">
        <v>13</v>
      </c>
      <c r="B8697" s="6">
        <v>7</v>
      </c>
      <c r="C8697" s="6">
        <v>13</v>
      </c>
      <c r="D8697" s="6">
        <f>A8697+B8697+C8697</f>
        <v>33</v>
      </c>
      <c r="E8697" s="5">
        <f>IF(A8697=0,0,A8697*LABOR_HRS_WK_TOM*SEASON_WEEKS*(1+DIM_PCT_TOM)^A8697)</f>
        <v>4039.1573208399313</v>
      </c>
      <c r="F8697" s="5">
        <f>IF(B8697=0,0,B8697*LABOR_HRS_WK_CAR*SEASON_WEEKS*(1+DIM_PCT_CAR)^B8697)</f>
        <v>249.62400827032462</v>
      </c>
      <c r="G8697" s="5">
        <f>IF(C8697=0,0,C8697*LABOR_HRS_WK_MES*SEASON_WEEKS*(1+DIM_PCT_MES)^C8697)</f>
        <v>687.52941027880331</v>
      </c>
      <c r="H8697" s="5">
        <f>E8697+F8697+G8697</f>
        <v>4976.3107393890587</v>
      </c>
      <c r="I8697" s="5">
        <f>MIN(H8697,FARMER_HRS)</f>
        <v>720</v>
      </c>
      <c r="J8697" s="5">
        <f>MAX(0,H8697-FARMER_HRS)</f>
        <v>4256.3107393890587</v>
      </c>
      <c r="K8697" s="2">
        <f>I8697*FARMER_RATE+J8697*TEMP_WORKER_RATE</f>
        <v>98894.283669948927</v>
      </c>
      <c r="L8697" s="2">
        <f>A8697*PRICE_TOM+B8697*PRICE_CAR+C8697*PRICE_MES</f>
        <v>164158</v>
      </c>
      <c r="M8697" s="2">
        <f>A8697*FERT_BED_TOM+B8697*FERT_BED_CAR+C8697*FERT_BED_MES</f>
        <v>25960</v>
      </c>
      <c r="N8697" s="6">
        <f>IF(AND(D8697&lt;=TOTAL_BEDS,J8697&lt;=TEMP_WORKER_MAX*TEMP_WORKER_HRS),1,0)</f>
        <v>1</v>
      </c>
      <c r="O8697" s="2">
        <f>L8697-M8697-K8697-FIXED_COSTS</f>
        <v>19303.716330051073</v>
      </c>
      <c r="P8697" s="2">
        <f>IF(N8697=1,O8697,"")</f>
        <v>19303.716330051073</v>
      </c>
    </row>
    <row r="8698">
      <c r="A8698" s="6">
        <v>13</v>
      </c>
      <c r="B8698" s="6">
        <v>7</v>
      </c>
      <c r="C8698" s="6">
        <v>14</v>
      </c>
      <c r="D8698" s="6">
        <f>A8698+B8698+C8698</f>
        <v>34</v>
      </c>
      <c r="E8698" s="5">
        <f>IF(A8698=0,0,A8698*LABOR_HRS_WK_TOM*SEASON_WEEKS*(1+DIM_PCT_TOM)^A8698)</f>
        <v>4039.1573208399313</v>
      </c>
      <c r="F8698" s="5">
        <f>IF(B8698=0,0,B8698*LABOR_HRS_WK_CAR*SEASON_WEEKS*(1+DIM_PCT_CAR)^B8698)</f>
        <v>249.62400827032462</v>
      </c>
      <c r="G8698" s="5">
        <f>IF(C8698=0,0,C8698*LABOR_HRS_WK_MES*SEASON_WEEKS*(1+DIM_PCT_MES)^C8698)</f>
        <v>749.67149159246435</v>
      </c>
      <c r="H8698" s="5">
        <f>E8698+F8698+G8698</f>
        <v>5038.45282070272</v>
      </c>
      <c r="I8698" s="5">
        <f>MIN(H8698,FARMER_HRS)</f>
        <v>720</v>
      </c>
      <c r="J8698" s="5">
        <f>MAX(0,H8698-FARMER_HRS)</f>
        <v>4318.45282070272</v>
      </c>
      <c r="K8698" s="2">
        <f>I8698*FARMER_RATE+J8698*TEMP_WORKER_RATE</f>
        <v>99973.1392483111</v>
      </c>
      <c r="L8698" s="2">
        <f>A8698*PRICE_TOM+B8698*PRICE_CAR+C8698*PRICE_MES</f>
        <v>166858</v>
      </c>
      <c r="M8698" s="2">
        <f>A8698*FERT_BED_TOM+B8698*FERT_BED_CAR+C8698*FERT_BED_MES</f>
        <v>26840</v>
      </c>
      <c r="N8698" s="6">
        <f>IF(AND(D8698&lt;=TOTAL_BEDS,J8698&lt;=TEMP_WORKER_MAX*TEMP_WORKER_HRS),1,0)</f>
        <v>1</v>
      </c>
      <c r="O8698" s="2">
        <f>L8698-M8698-K8698-FIXED_COSTS</f>
        <v>20044.860751688902</v>
      </c>
      <c r="P8698" s="2">
        <f>IF(N8698=1,O8698,"")</f>
        <v>20044.860751688902</v>
      </c>
    </row>
    <row r="8699">
      <c r="A8699" s="6">
        <v>13</v>
      </c>
      <c r="B8699" s="6">
        <v>7</v>
      </c>
      <c r="C8699" s="6">
        <v>15</v>
      </c>
      <c r="D8699" s="6">
        <f>A8699+B8699+C8699</f>
        <v>35</v>
      </c>
      <c r="E8699" s="5">
        <f>IF(A8699=0,0,A8699*LABOR_HRS_WK_TOM*SEASON_WEEKS*(1+DIM_PCT_TOM)^A8699)</f>
        <v>4039.1573208399313</v>
      </c>
      <c r="F8699" s="5">
        <f>IF(B8699=0,0,B8699*LABOR_HRS_WK_CAR*SEASON_WEEKS*(1+DIM_PCT_CAR)^B8699)</f>
        <v>249.62400827032462</v>
      </c>
      <c r="G8699" s="5">
        <f>IF(C8699=0,0,C8699*LABOR_HRS_WK_MES*SEASON_WEEKS*(1+DIM_PCT_MES)^C8699)</f>
        <v>813.25969846861074</v>
      </c>
      <c r="H8699" s="5">
        <f>E8699+F8699+G8699</f>
        <v>5102.0410275788663</v>
      </c>
      <c r="I8699" s="5">
        <f>MIN(H8699,FARMER_HRS)</f>
        <v>720</v>
      </c>
      <c r="J8699" s="5">
        <f>MAX(0,H8699-FARMER_HRS)</f>
        <v>4382.0410275788663</v>
      </c>
      <c r="K8699" s="2">
        <f>I8699*FARMER_RATE+J8699*TEMP_WORKER_RATE</f>
        <v>101077.1011732442</v>
      </c>
      <c r="L8699" s="2">
        <f>A8699*PRICE_TOM+B8699*PRICE_CAR+C8699*PRICE_MES</f>
        <v>169558</v>
      </c>
      <c r="M8699" s="2">
        <f>A8699*FERT_BED_TOM+B8699*FERT_BED_CAR+C8699*FERT_BED_MES</f>
        <v>27720</v>
      </c>
      <c r="N8699" s="6">
        <f>IF(AND(D8699&lt;=TOTAL_BEDS,J8699&lt;=TEMP_WORKER_MAX*TEMP_WORKER_HRS),1,0)</f>
        <v>1</v>
      </c>
      <c r="O8699" s="2">
        <f>L8699-M8699-K8699-FIXED_COSTS</f>
        <v>20760.8988267558</v>
      </c>
      <c r="P8699" s="2">
        <f>IF(N8699=1,O8699,"")</f>
        <v>20760.8988267558</v>
      </c>
    </row>
    <row r="8700">
      <c r="A8700" s="6">
        <v>13</v>
      </c>
      <c r="B8700" s="6">
        <v>7</v>
      </c>
      <c r="C8700" s="6">
        <v>16</v>
      </c>
      <c r="D8700" s="6">
        <f>A8700+B8700+C8700</f>
        <v>36</v>
      </c>
      <c r="E8700" s="5">
        <f>IF(A8700=0,0,A8700*LABOR_HRS_WK_TOM*SEASON_WEEKS*(1+DIM_PCT_TOM)^A8700)</f>
        <v>4039.1573208399313</v>
      </c>
      <c r="F8700" s="5">
        <f>IF(B8700=0,0,B8700*LABOR_HRS_WK_CAR*SEASON_WEEKS*(1+DIM_PCT_CAR)^B8700)</f>
        <v>249.62400827032462</v>
      </c>
      <c r="G8700" s="5">
        <f>IF(C8700=0,0,C8700*LABOR_HRS_WK_MES*SEASON_WEEKS*(1+DIM_PCT_MES)^C8700)</f>
        <v>878.32047434609967</v>
      </c>
      <c r="H8700" s="5">
        <f>E8700+F8700+G8700</f>
        <v>5167.1018034563549</v>
      </c>
      <c r="I8700" s="5">
        <f>MIN(H8700,FARMER_HRS)</f>
        <v>720</v>
      </c>
      <c r="J8700" s="5">
        <f>MAX(0,H8700-FARMER_HRS)</f>
        <v>4447.1018034563549</v>
      </c>
      <c r="K8700" s="2">
        <f>I8700*FARMER_RATE+J8700*TEMP_WORKER_RATE</f>
        <v>102206.62853222838</v>
      </c>
      <c r="L8700" s="2">
        <f>A8700*PRICE_TOM+B8700*PRICE_CAR+C8700*PRICE_MES</f>
        <v>172258</v>
      </c>
      <c r="M8700" s="2">
        <f>A8700*FERT_BED_TOM+B8700*FERT_BED_CAR+C8700*FERT_BED_MES</f>
        <v>28600</v>
      </c>
      <c r="N8700" s="6">
        <f>IF(AND(D8700&lt;=TOTAL_BEDS,J8700&lt;=TEMP_WORKER_MAX*TEMP_WORKER_HRS),1,0)</f>
        <v>1</v>
      </c>
      <c r="O8700" s="2">
        <f>L8700-M8700-K8700-FIXED_COSTS</f>
        <v>21451.37146777162</v>
      </c>
      <c r="P8700" s="2">
        <f>IF(N8700=1,O8700,"")</f>
        <v>21451.37146777162</v>
      </c>
    </row>
    <row r="8701">
      <c r="A8701" s="6">
        <v>13</v>
      </c>
      <c r="B8701" s="6">
        <v>7</v>
      </c>
      <c r="C8701" s="6">
        <v>17</v>
      </c>
      <c r="D8701" s="6">
        <f>A8701+B8701+C8701</f>
        <v>37</v>
      </c>
      <c r="E8701" s="5">
        <f>IF(A8701=0,0,A8701*LABOR_HRS_WK_TOM*SEASON_WEEKS*(1+DIM_PCT_TOM)^A8701)</f>
        <v>4039.1573208399313</v>
      </c>
      <c r="F8701" s="5">
        <f>IF(B8701=0,0,B8701*LABOR_HRS_WK_CAR*SEASON_WEEKS*(1+DIM_PCT_CAR)^B8701)</f>
        <v>249.62400827032462</v>
      </c>
      <c r="G8701" s="5">
        <f>IF(C8701=0,0,C8701*LABOR_HRS_WK_MES*SEASON_WEEKS*(1+DIM_PCT_MES)^C8701)</f>
        <v>944.88069779263992</v>
      </c>
      <c r="H8701" s="5">
        <f>E8701+F8701+G8701</f>
        <v>5233.6620269028954</v>
      </c>
      <c r="I8701" s="5">
        <f>MIN(H8701,FARMER_HRS)</f>
        <v>720</v>
      </c>
      <c r="J8701" s="5">
        <f>MAX(0,H8701-FARMER_HRS)</f>
        <v>4513.6620269028954</v>
      </c>
      <c r="K8701" s="2">
        <f>I8701*FARMER_RATE+J8701*TEMP_WORKER_RATE</f>
        <v>103362.18796706415</v>
      </c>
      <c r="L8701" s="2">
        <f>A8701*PRICE_TOM+B8701*PRICE_CAR+C8701*PRICE_MES</f>
        <v>174958</v>
      </c>
      <c r="M8701" s="2">
        <f>A8701*FERT_BED_TOM+B8701*FERT_BED_CAR+C8701*FERT_BED_MES</f>
        <v>29480</v>
      </c>
      <c r="N8701" s="6">
        <f>IF(AND(D8701&lt;=TOTAL_BEDS,J8701&lt;=TEMP_WORKER_MAX*TEMP_WORKER_HRS),1,0)</f>
        <v>1</v>
      </c>
      <c r="O8701" s="2">
        <f>L8701-M8701-K8701-FIXED_COSTS</f>
        <v>22115.81203293585</v>
      </c>
      <c r="P8701" s="2">
        <f>IF(N8701=1,O8701,"")</f>
        <v>22115.81203293585</v>
      </c>
    </row>
    <row r="8702">
      <c r="A8702" s="6">
        <v>13</v>
      </c>
      <c r="B8702" s="6">
        <v>7</v>
      </c>
      <c r="C8702" s="6">
        <v>18</v>
      </c>
      <c r="D8702" s="6">
        <f>A8702+B8702+C8702</f>
        <v>38</v>
      </c>
      <c r="E8702" s="5">
        <f>IF(A8702=0,0,A8702*LABOR_HRS_WK_TOM*SEASON_WEEKS*(1+DIM_PCT_TOM)^A8702)</f>
        <v>4039.1573208399313</v>
      </c>
      <c r="F8702" s="5">
        <f>IF(B8702=0,0,B8702*LABOR_HRS_WK_CAR*SEASON_WEEKS*(1+DIM_PCT_CAR)^B8702)</f>
        <v>249.62400827032462</v>
      </c>
      <c r="G8702" s="5">
        <f>IF(C8702=0,0,C8702*LABOR_HRS_WK_MES*SEASON_WEEKS*(1+DIM_PCT_MES)^C8702)</f>
        <v>1012.9676892512272</v>
      </c>
      <c r="H8702" s="5">
        <f>E8702+F8702+G8702</f>
        <v>5301.7490183614827</v>
      </c>
      <c r="I8702" s="5">
        <f>MIN(H8702,FARMER_HRS)</f>
        <v>720</v>
      </c>
      <c r="J8702" s="5">
        <f>MAX(0,H8702-FARMER_HRS)</f>
        <v>4581.7490183614827</v>
      </c>
      <c r="K8702" s="2">
        <f>I8702*FARMER_RATE+J8702*TEMP_WORKER_RATE</f>
        <v>104544.25379099796</v>
      </c>
      <c r="L8702" s="2">
        <f>A8702*PRICE_TOM+B8702*PRICE_CAR+C8702*PRICE_MES</f>
        <v>177658</v>
      </c>
      <c r="M8702" s="2">
        <f>A8702*FERT_BED_TOM+B8702*FERT_BED_CAR+C8702*FERT_BED_MES</f>
        <v>30360</v>
      </c>
      <c r="N8702" s="6">
        <f>IF(AND(D8702&lt;=TOTAL_BEDS,J8702&lt;=TEMP_WORKER_MAX*TEMP_WORKER_HRS),1,0)</f>
        <v>1</v>
      </c>
      <c r="O8702" s="2">
        <f>L8702-M8702-K8702-FIXED_COSTS</f>
        <v>22753.746209002042</v>
      </c>
      <c r="P8702" s="2">
        <f>IF(N8702=1,O8702,"")</f>
        <v>22753.746209002042</v>
      </c>
    </row>
    <row r="8703">
      <c r="A8703" s="6">
        <v>13</v>
      </c>
      <c r="B8703" s="6">
        <v>7</v>
      </c>
      <c r="C8703" s="6">
        <v>19</v>
      </c>
      <c r="D8703" s="6">
        <f>A8703+B8703+C8703</f>
        <v>39</v>
      </c>
      <c r="E8703" s="5">
        <f>IF(A8703=0,0,A8703*LABOR_HRS_WK_TOM*SEASON_WEEKS*(1+DIM_PCT_TOM)^A8703)</f>
        <v>4039.1573208399313</v>
      </c>
      <c r="F8703" s="5">
        <f>IF(B8703=0,0,B8703*LABOR_HRS_WK_CAR*SEASON_WEEKS*(1+DIM_PCT_CAR)^B8703)</f>
        <v>249.62400827032462</v>
      </c>
      <c r="G8703" s="5">
        <f>IF(C8703=0,0,C8703*LABOR_HRS_WK_MES*SEASON_WEEKS*(1+DIM_PCT_MES)^C8703)</f>
        <v>1082.6092178872491</v>
      </c>
      <c r="H8703" s="5">
        <f>E8703+F8703+G8703</f>
        <v>5371.3905469975052</v>
      </c>
      <c r="I8703" s="5">
        <f>MIN(H8703,FARMER_HRS)</f>
        <v>720</v>
      </c>
      <c r="J8703" s="5">
        <f>MAX(0,H8703-FARMER_HRS)</f>
        <v>4651.3905469975052</v>
      </c>
      <c r="K8703" s="2">
        <f>I8703*FARMER_RATE+J8703*TEMP_WORKER_RATE</f>
        <v>105753.30810759557</v>
      </c>
      <c r="L8703" s="2">
        <f>A8703*PRICE_TOM+B8703*PRICE_CAR+C8703*PRICE_MES</f>
        <v>180358</v>
      </c>
      <c r="M8703" s="2">
        <f>A8703*FERT_BED_TOM+B8703*FERT_BED_CAR+C8703*FERT_BED_MES</f>
        <v>31240</v>
      </c>
      <c r="N8703" s="6">
        <f>IF(AND(D8703&lt;=TOTAL_BEDS,J8703&lt;=TEMP_WORKER_MAX*TEMP_WORKER_HRS),1,0)</f>
        <v>1</v>
      </c>
      <c r="O8703" s="2">
        <f>L8703-M8703-K8703-FIXED_COSTS</f>
        <v>23364.691892404429</v>
      </c>
      <c r="P8703" s="2">
        <f>IF(N8703=1,O8703,"")</f>
        <v>23364.691892404429</v>
      </c>
    </row>
    <row r="8704">
      <c r="A8704" s="6">
        <v>13</v>
      </c>
      <c r="B8704" s="6">
        <v>7</v>
      </c>
      <c r="C8704" s="6">
        <v>20</v>
      </c>
      <c r="D8704" s="6">
        <f>A8704+B8704+C8704</f>
        <v>40</v>
      </c>
      <c r="E8704" s="5">
        <f>IF(A8704=0,0,A8704*LABOR_HRS_WK_TOM*SEASON_WEEKS*(1+DIM_PCT_TOM)^A8704)</f>
        <v>4039.1573208399313</v>
      </c>
      <c r="F8704" s="5">
        <f>IF(B8704=0,0,B8704*LABOR_HRS_WK_CAR*SEASON_WEEKS*(1+DIM_PCT_CAR)^B8704)</f>
        <v>249.62400827032462</v>
      </c>
      <c r="G8704" s="5">
        <f>IF(C8704=0,0,C8704*LABOR_HRS_WK_MES*SEASON_WEEKS*(1+DIM_PCT_MES)^C8704)</f>
        <v>1153.8335085377259</v>
      </c>
      <c r="H8704" s="5">
        <f>E8704+F8704+G8704</f>
        <v>5442.6148376479814</v>
      </c>
      <c r="I8704" s="5">
        <f>MIN(H8704,FARMER_HRS)</f>
        <v>720</v>
      </c>
      <c r="J8704" s="5">
        <f>MAX(0,H8704-FARMER_HRS)</f>
        <v>4722.6148376479814</v>
      </c>
      <c r="K8704" s="2">
        <f>I8704*FARMER_RATE+J8704*TEMP_WORKER_RATE</f>
        <v>106989.84093138856</v>
      </c>
      <c r="L8704" s="2">
        <f>A8704*PRICE_TOM+B8704*PRICE_CAR+C8704*PRICE_MES</f>
        <v>183058</v>
      </c>
      <c r="M8704" s="2">
        <f>A8704*FERT_BED_TOM+B8704*FERT_BED_CAR+C8704*FERT_BED_MES</f>
        <v>32120</v>
      </c>
      <c r="N8704" s="6">
        <f>IF(AND(D8704&lt;=TOTAL_BEDS,J8704&lt;=TEMP_WORKER_MAX*TEMP_WORKER_HRS),1,0)</f>
        <v>1</v>
      </c>
      <c r="O8704" s="2">
        <f>L8704-M8704-K8704-FIXED_COSTS</f>
        <v>23948.159068611436</v>
      </c>
      <c r="P8704" s="2">
        <f>IF(N8704=1,O8704,"")</f>
        <v>23948.159068611436</v>
      </c>
    </row>
    <row r="8705">
      <c r="A8705" s="6">
        <v>13</v>
      </c>
      <c r="B8705" s="6">
        <v>7</v>
      </c>
      <c r="C8705" s="6">
        <v>21</v>
      </c>
      <c r="D8705" s="6">
        <f>A8705+B8705+C8705</f>
        <v>41</v>
      </c>
      <c r="E8705" s="5">
        <f>IF(A8705=0,0,A8705*LABOR_HRS_WK_TOM*SEASON_WEEKS*(1+DIM_PCT_TOM)^A8705)</f>
        <v>4039.1573208399313</v>
      </c>
      <c r="F8705" s="5">
        <f>IF(B8705=0,0,B8705*LABOR_HRS_WK_CAR*SEASON_WEEKS*(1+DIM_PCT_CAR)^B8705)</f>
        <v>249.62400827032462</v>
      </c>
      <c r="G8705" s="5">
        <f>IF(C8705=0,0,C8705*LABOR_HRS_WK_MES*SEASON_WEEKS*(1+DIM_PCT_MES)^C8705)</f>
        <v>1226.6692487641699</v>
      </c>
      <c r="H8705" s="5">
        <f>E8705+F8705+G8705</f>
        <v>5515.450577874426</v>
      </c>
      <c r="I8705" s="5">
        <f>MIN(H8705,FARMER_HRS)</f>
        <v>720</v>
      </c>
      <c r="J8705" s="5">
        <f>MAX(0,H8705-FARMER_HRS)</f>
        <v>4795.450577874426</v>
      </c>
      <c r="K8705" s="2">
        <f>I8705*FARMER_RATE+J8705*TEMP_WORKER_RATE</f>
        <v>108254.35031031989</v>
      </c>
      <c r="L8705" s="2">
        <f>A8705*PRICE_TOM+B8705*PRICE_CAR+C8705*PRICE_MES</f>
        <v>185758</v>
      </c>
      <c r="M8705" s="2">
        <f>A8705*FERT_BED_TOM+B8705*FERT_BED_CAR+C8705*FERT_BED_MES</f>
        <v>33000</v>
      </c>
      <c r="N8705" s="6">
        <f>IF(AND(D8705&lt;=TOTAL_BEDS,J8705&lt;=TEMP_WORKER_MAX*TEMP_WORKER_HRS),1,0)</f>
        <v>1</v>
      </c>
      <c r="O8705" s="2">
        <f>L8705-M8705-K8705-FIXED_COSTS</f>
        <v>24503.649689680111</v>
      </c>
      <c r="P8705" s="2">
        <f>IF(N8705=1,O8705,"")</f>
        <v>24503.649689680111</v>
      </c>
    </row>
    <row r="8706">
      <c r="A8706" s="6">
        <v>13</v>
      </c>
      <c r="B8706" s="6">
        <v>7</v>
      </c>
      <c r="C8706" s="6">
        <v>22</v>
      </c>
      <c r="D8706" s="6">
        <f>A8706+B8706+C8706</f>
        <v>42</v>
      </c>
      <c r="E8706" s="5">
        <f>IF(A8706=0,0,A8706*LABOR_HRS_WK_TOM*SEASON_WEEKS*(1+DIM_PCT_TOM)^A8706)</f>
        <v>4039.1573208399313</v>
      </c>
      <c r="F8706" s="5">
        <f>IF(B8706=0,0,B8706*LABOR_HRS_WK_CAR*SEASON_WEEKS*(1+DIM_PCT_CAR)^B8706)</f>
        <v>249.62400827032462</v>
      </c>
      <c r="G8706" s="5">
        <f>IF(C8706=0,0,C8706*LABOR_HRS_WK_MES*SEASON_WEEKS*(1+DIM_PCT_MES)^C8706)</f>
        <v>1301.1455960105659</v>
      </c>
      <c r="H8706" s="5">
        <f>E8706+F8706+G8706</f>
        <v>5589.9269251208216</v>
      </c>
      <c r="I8706" s="5">
        <f>MIN(H8706,FARMER_HRS)</f>
        <v>720</v>
      </c>
      <c r="J8706" s="5">
        <f>MAX(0,H8706-FARMER_HRS)</f>
        <v>4869.9269251208216</v>
      </c>
      <c r="K8706" s="2">
        <f>I8706*FARMER_RATE+J8706*TEMP_WORKER_RATE</f>
        <v>109547.34245001426</v>
      </c>
      <c r="L8706" s="2">
        <f>A8706*PRICE_TOM+B8706*PRICE_CAR+C8706*PRICE_MES</f>
        <v>188458</v>
      </c>
      <c r="M8706" s="2">
        <f>A8706*FERT_BED_TOM+B8706*FERT_BED_CAR+C8706*FERT_BED_MES</f>
        <v>33880</v>
      </c>
      <c r="N8706" s="6">
        <f>IF(AND(D8706&lt;=TOTAL_BEDS,J8706&lt;=TEMP_WORKER_MAX*TEMP_WORKER_HRS),1,0)</f>
        <v>1</v>
      </c>
      <c r="O8706" s="2">
        <f>L8706-M8706-K8706-FIXED_COSTS</f>
        <v>25030.657549985743</v>
      </c>
      <c r="P8706" s="2">
        <f>IF(N8706=1,O8706,"")</f>
        <v>25030.657549985743</v>
      </c>
    </row>
    <row r="8707">
      <c r="A8707" s="6">
        <v>13</v>
      </c>
      <c r="B8707" s="6">
        <v>7</v>
      </c>
      <c r="C8707" s="6">
        <v>23</v>
      </c>
      <c r="D8707" s="6">
        <f>A8707+B8707+C8707</f>
        <v>43</v>
      </c>
      <c r="E8707" s="5">
        <f>IF(A8707=0,0,A8707*LABOR_HRS_WK_TOM*SEASON_WEEKS*(1+DIM_PCT_TOM)^A8707)</f>
        <v>4039.1573208399313</v>
      </c>
      <c r="F8707" s="5">
        <f>IF(B8707=0,0,B8707*LABOR_HRS_WK_CAR*SEASON_WEEKS*(1+DIM_PCT_CAR)^B8707)</f>
        <v>249.62400827032462</v>
      </c>
      <c r="G8707" s="5">
        <f>IF(C8707=0,0,C8707*LABOR_HRS_WK_MES*SEASON_WEEKS*(1+DIM_PCT_MES)^C8707)</f>
        <v>1377.2921848680023</v>
      </c>
      <c r="H8707" s="5">
        <f>E8707+F8707+G8707</f>
        <v>5666.0735139782582</v>
      </c>
      <c r="I8707" s="5">
        <f>MIN(H8707,FARMER_HRS)</f>
        <v>720</v>
      </c>
      <c r="J8707" s="5">
        <f>MAX(0,H8707-FARMER_HRS)</f>
        <v>4946.0735139782582</v>
      </c>
      <c r="K8707" s="2">
        <f>I8707*FARMER_RATE+J8707*TEMP_WORKER_RATE</f>
        <v>110869.33183990032</v>
      </c>
      <c r="L8707" s="2">
        <f>A8707*PRICE_TOM+B8707*PRICE_CAR+C8707*PRICE_MES</f>
        <v>191158</v>
      </c>
      <c r="M8707" s="2">
        <f>A8707*FERT_BED_TOM+B8707*FERT_BED_CAR+C8707*FERT_BED_MES</f>
        <v>34760</v>
      </c>
      <c r="N8707" s="6">
        <f>IF(AND(D8707&lt;=TOTAL_BEDS,J8707&lt;=TEMP_WORKER_MAX*TEMP_WORKER_HRS),1,0)</f>
        <v>1</v>
      </c>
      <c r="O8707" s="2">
        <f>L8707-M8707-K8707-FIXED_COSTS</f>
        <v>25528.668160099682</v>
      </c>
      <c r="P8707" s="2">
        <f>IF(N8707=1,O8707,"")</f>
        <v>25528.668160099682</v>
      </c>
    </row>
    <row r="8708">
      <c r="A8708" s="6">
        <v>13</v>
      </c>
      <c r="B8708" s="6">
        <v>7</v>
      </c>
      <c r="C8708" s="6">
        <v>24</v>
      </c>
      <c r="D8708" s="6">
        <f>A8708+B8708+C8708</f>
        <v>44</v>
      </c>
      <c r="E8708" s="5">
        <f>IF(A8708=0,0,A8708*LABOR_HRS_WK_TOM*SEASON_WEEKS*(1+DIM_PCT_TOM)^A8708)</f>
        <v>4039.1573208399313</v>
      </c>
      <c r="F8708" s="5">
        <f>IF(B8708=0,0,B8708*LABOR_HRS_WK_CAR*SEASON_WEEKS*(1+DIM_PCT_CAR)^B8708)</f>
        <v>249.62400827032462</v>
      </c>
      <c r="G8708" s="5">
        <f>IF(C8708=0,0,C8708*LABOR_HRS_WK_MES*SEASON_WEEKS*(1+DIM_PCT_MES)^C8708)</f>
        <v>1455.139134447498</v>
      </c>
      <c r="H8708" s="5">
        <f>E8708+F8708+G8708</f>
        <v>5743.9204635577535</v>
      </c>
      <c r="I8708" s="5">
        <f>MIN(H8708,FARMER_HRS)</f>
        <v>720</v>
      </c>
      <c r="J8708" s="5">
        <f>MAX(0,H8708-FARMER_HRS)</f>
        <v>5023.9204635577535</v>
      </c>
      <c r="K8708" s="2">
        <f>I8708*FARMER_RATE+J8708*TEMP_WORKER_RATE</f>
        <v>112220.841381211</v>
      </c>
      <c r="L8708" s="2">
        <f>A8708*PRICE_TOM+B8708*PRICE_CAR+C8708*PRICE_MES</f>
        <v>193858</v>
      </c>
      <c r="M8708" s="2">
        <f>A8708*FERT_BED_TOM+B8708*FERT_BED_CAR+C8708*FERT_BED_MES</f>
        <v>35640</v>
      </c>
      <c r="N8708" s="6">
        <f>IF(AND(D8708&lt;=TOTAL_BEDS,J8708&lt;=TEMP_WORKER_MAX*TEMP_WORKER_HRS),1,0)</f>
        <v>1</v>
      </c>
      <c r="O8708" s="2">
        <f>L8708-M8708-K8708-FIXED_COSTS</f>
        <v>25997.158618789006</v>
      </c>
      <c r="P8708" s="2">
        <f>IF(N8708=1,O8708,"")</f>
        <v>25997.158618789006</v>
      </c>
    </row>
    <row r="8709">
      <c r="A8709" s="6">
        <v>13</v>
      </c>
      <c r="B8709" s="6">
        <v>7</v>
      </c>
      <c r="C8709" s="6">
        <v>25</v>
      </c>
      <c r="D8709" s="6">
        <f>A8709+B8709+C8709</f>
        <v>45</v>
      </c>
      <c r="E8709" s="5">
        <f>IF(A8709=0,0,A8709*LABOR_HRS_WK_TOM*SEASON_WEEKS*(1+DIM_PCT_TOM)^A8709)</f>
        <v>4039.1573208399313</v>
      </c>
      <c r="F8709" s="5">
        <f>IF(B8709=0,0,B8709*LABOR_HRS_WK_CAR*SEASON_WEEKS*(1+DIM_PCT_CAR)^B8709)</f>
        <v>249.62400827032462</v>
      </c>
      <c r="G8709" s="5">
        <f>IF(C8709=0,0,C8709*LABOR_HRS_WK_MES*SEASON_WEEKS*(1+DIM_PCT_MES)^C8709)</f>
        <v>1534.7170558625955</v>
      </c>
      <c r="H8709" s="5">
        <f>E8709+F8709+G8709</f>
        <v>5823.4983849728515</v>
      </c>
      <c r="I8709" s="5">
        <f>MIN(H8709,FARMER_HRS)</f>
        <v>720</v>
      </c>
      <c r="J8709" s="5">
        <f>MAX(0,H8709-FARMER_HRS)</f>
        <v>5103.4983849728515</v>
      </c>
      <c r="K8709" s="2">
        <f>I8709*FARMER_RATE+J8709*TEMP_WORKER_RATE</f>
        <v>113602.40251688978</v>
      </c>
      <c r="L8709" s="2">
        <f>A8709*PRICE_TOM+B8709*PRICE_CAR+C8709*PRICE_MES</f>
        <v>196558</v>
      </c>
      <c r="M8709" s="2">
        <f>A8709*FERT_BED_TOM+B8709*FERT_BED_CAR+C8709*FERT_BED_MES</f>
        <v>36520</v>
      </c>
      <c r="N8709" s="6">
        <f>IF(AND(D8709&lt;=TOTAL_BEDS,J8709&lt;=TEMP_WORKER_MAX*TEMP_WORKER_HRS),1,0)</f>
        <v>1</v>
      </c>
      <c r="O8709" s="2">
        <f>L8709-M8709-K8709-FIXED_COSTS</f>
        <v>26435.597483110221</v>
      </c>
      <c r="P8709" s="2">
        <f>IF(N8709=1,O8709,"")</f>
        <v>26435.597483110221</v>
      </c>
    </row>
    <row r="8710">
      <c r="A8710" s="6">
        <v>13</v>
      </c>
      <c r="B8710" s="6">
        <v>7</v>
      </c>
      <c r="C8710" s="6">
        <v>26</v>
      </c>
      <c r="D8710" s="6">
        <f>A8710+B8710+C8710</f>
        <v>46</v>
      </c>
      <c r="E8710" s="5">
        <f>IF(A8710=0,0,A8710*LABOR_HRS_WK_TOM*SEASON_WEEKS*(1+DIM_PCT_TOM)^A8710)</f>
        <v>4039.1573208399313</v>
      </c>
      <c r="F8710" s="5">
        <f>IF(B8710=0,0,B8710*LABOR_HRS_WK_CAR*SEASON_WEEKS*(1+DIM_PCT_CAR)^B8710)</f>
        <v>249.62400827032462</v>
      </c>
      <c r="G8710" s="5">
        <f>IF(C8710=0,0,C8710*LABOR_HRS_WK_MES*SEASON_WEEKS*(1+DIM_PCT_MES)^C8710)</f>
        <v>1616.0570598233128</v>
      </c>
      <c r="H8710" s="5">
        <f>E8710+F8710+G8710</f>
        <v>5904.8383889335682</v>
      </c>
      <c r="I8710" s="5">
        <f>MIN(H8710,FARMER_HRS)</f>
        <v>720</v>
      </c>
      <c r="J8710" s="5">
        <f>MAX(0,H8710-FARMER_HRS)</f>
        <v>5184.8383889335682</v>
      </c>
      <c r="K8710" s="2">
        <f>I8710*FARMER_RATE+J8710*TEMP_WORKER_RATE</f>
        <v>115014.55536343</v>
      </c>
      <c r="L8710" s="2">
        <f>A8710*PRICE_TOM+B8710*PRICE_CAR+C8710*PRICE_MES</f>
        <v>199258</v>
      </c>
      <c r="M8710" s="2">
        <f>A8710*FERT_BED_TOM+B8710*FERT_BED_CAR+C8710*FERT_BED_MES</f>
        <v>37400</v>
      </c>
      <c r="N8710" s="6">
        <f>IF(AND(D8710&lt;=TOTAL_BEDS,J8710&lt;=TEMP_WORKER_MAX*TEMP_WORKER_HRS),1,0)</f>
        <v>1</v>
      </c>
      <c r="O8710" s="2">
        <f>L8710-M8710-K8710-FIXED_COSTS</f>
        <v>26843.44463657</v>
      </c>
      <c r="P8710" s="2">
        <f>IF(N8710=1,O8710,"")</f>
        <v>26843.44463657</v>
      </c>
    </row>
    <row r="8711">
      <c r="A8711" s="6">
        <v>13</v>
      </c>
      <c r="B8711" s="6">
        <v>7</v>
      </c>
      <c r="C8711" s="6">
        <v>27</v>
      </c>
      <c r="D8711" s="6">
        <f>A8711+B8711+C8711</f>
        <v>47</v>
      </c>
      <c r="E8711" s="5">
        <f>IF(A8711=0,0,A8711*LABOR_HRS_WK_TOM*SEASON_WEEKS*(1+DIM_PCT_TOM)^A8711)</f>
        <v>4039.1573208399313</v>
      </c>
      <c r="F8711" s="5">
        <f>IF(B8711=0,0,B8711*LABOR_HRS_WK_CAR*SEASON_WEEKS*(1+DIM_PCT_CAR)^B8711)</f>
        <v>249.62400827032462</v>
      </c>
      <c r="G8711" s="5">
        <f>IF(C8711=0,0,C8711*LABOR_HRS_WK_MES*SEASON_WEEKS*(1+DIM_PCT_MES)^C8711)</f>
        <v>1699.19076434307</v>
      </c>
      <c r="H8711" s="5">
        <f>E8711+F8711+G8711</f>
        <v>5987.9720934533252</v>
      </c>
      <c r="I8711" s="5">
        <f>MIN(H8711,FARMER_HRS)</f>
        <v>720</v>
      </c>
      <c r="J8711" s="5">
        <f>MAX(0,H8711-FARMER_HRS)</f>
        <v>5267.9720934533252</v>
      </c>
      <c r="K8711" s="2">
        <f>I8711*FARMER_RATE+J8711*TEMP_WORKER_RATE</f>
        <v>116457.84884467578</v>
      </c>
      <c r="L8711" s="2">
        <f>A8711*PRICE_TOM+B8711*PRICE_CAR+C8711*PRICE_MES</f>
        <v>201958</v>
      </c>
      <c r="M8711" s="2">
        <f>A8711*FERT_BED_TOM+B8711*FERT_BED_CAR+C8711*FERT_BED_MES</f>
        <v>38280</v>
      </c>
      <c r="N8711" s="6">
        <f>IF(AND(D8711&lt;=TOTAL_BEDS,J8711&lt;=TEMP_WORKER_MAX*TEMP_WORKER_HRS),1,0)</f>
        <v>1</v>
      </c>
      <c r="O8711" s="2">
        <f>L8711-M8711-K8711-FIXED_COSTS</f>
        <v>27220.151155324216</v>
      </c>
      <c r="P8711" s="2">
        <f>IF(N8711=1,O8711,"")</f>
        <v>27220.151155324216</v>
      </c>
    </row>
    <row r="8712">
      <c r="A8712" s="6">
        <v>13</v>
      </c>
      <c r="B8712" s="6">
        <v>7</v>
      </c>
      <c r="C8712" s="6">
        <v>28</v>
      </c>
      <c r="D8712" s="6">
        <f>A8712+B8712+C8712</f>
        <v>48</v>
      </c>
      <c r="E8712" s="5">
        <f>IF(A8712=0,0,A8712*LABOR_HRS_WK_TOM*SEASON_WEEKS*(1+DIM_PCT_TOM)^A8712)</f>
        <v>4039.1573208399313</v>
      </c>
      <c r="F8712" s="5">
        <f>IF(B8712=0,0,B8712*LABOR_HRS_WK_CAR*SEASON_WEEKS*(1+DIM_PCT_CAR)^B8712)</f>
        <v>249.62400827032462</v>
      </c>
      <c r="G8712" s="5">
        <f>IF(C8712=0,0,C8712*LABOR_HRS_WK_MES*SEASON_WEEKS*(1+DIM_PCT_MES)^C8712)</f>
        <v>1784.1503025602233</v>
      </c>
      <c r="H8712" s="5">
        <f>E8712+F8712+G8712</f>
        <v>6072.931631670479</v>
      </c>
      <c r="I8712" s="5">
        <f>MIN(H8712,FARMER_HRS)</f>
        <v>720</v>
      </c>
      <c r="J8712" s="5">
        <f>MAX(0,H8712-FARMER_HRS)</f>
        <v>5352.931631670479</v>
      </c>
      <c r="K8712" s="2">
        <f>I8712*FARMER_RATE+J8712*TEMP_WORKER_RATE</f>
        <v>117932.84082761248</v>
      </c>
      <c r="L8712" s="2">
        <f>A8712*PRICE_TOM+B8712*PRICE_CAR+C8712*PRICE_MES</f>
        <v>204658</v>
      </c>
      <c r="M8712" s="2">
        <f>A8712*FERT_BED_TOM+B8712*FERT_BED_CAR+C8712*FERT_BED_MES</f>
        <v>39160</v>
      </c>
      <c r="N8712" s="6">
        <f>IF(AND(D8712&lt;=TOTAL_BEDS,J8712&lt;=TEMP_WORKER_MAX*TEMP_WORKER_HRS),1,0)</f>
        <v>1</v>
      </c>
      <c r="O8712" s="2">
        <f>L8712-M8712-K8712-FIXED_COSTS</f>
        <v>27565.159172387517</v>
      </c>
      <c r="P8712" s="2">
        <f>IF(N8712=1,O8712,"")</f>
        <v>27565.159172387517</v>
      </c>
    </row>
    <row r="8713">
      <c r="A8713" s="6">
        <v>13</v>
      </c>
      <c r="B8713" s="6">
        <v>7</v>
      </c>
      <c r="C8713" s="6">
        <v>29</v>
      </c>
      <c r="D8713" s="6">
        <f>A8713+B8713+C8713</f>
        <v>49</v>
      </c>
      <c r="E8713" s="5">
        <f>IF(A8713=0,0,A8713*LABOR_HRS_WK_TOM*SEASON_WEEKS*(1+DIM_PCT_TOM)^A8713)</f>
        <v>4039.1573208399313</v>
      </c>
      <c r="F8713" s="5">
        <f>IF(B8713=0,0,B8713*LABOR_HRS_WK_CAR*SEASON_WEEKS*(1+DIM_PCT_CAR)^B8713)</f>
        <v>249.62400827032462</v>
      </c>
      <c r="G8713" s="5">
        <f>IF(C8713=0,0,C8713*LABOR_HRS_WK_MES*SEASON_WEEKS*(1+DIM_PCT_MES)^C8713)</f>
        <v>1870.9683306758766</v>
      </c>
      <c r="H8713" s="5">
        <f>E8713+F8713+G8713</f>
        <v>6159.7496597861318</v>
      </c>
      <c r="I8713" s="5">
        <f>MIN(H8713,FARMER_HRS)</f>
        <v>720</v>
      </c>
      <c r="J8713" s="5">
        <f>MAX(0,H8713-FARMER_HRS)</f>
        <v>5439.7496597861318</v>
      </c>
      <c r="K8713" s="2">
        <f>I8713*FARMER_RATE+J8713*TEMP_WORKER_RATE</f>
        <v>119440.0982601759</v>
      </c>
      <c r="L8713" s="2">
        <f>A8713*PRICE_TOM+B8713*PRICE_CAR+C8713*PRICE_MES</f>
        <v>207358</v>
      </c>
      <c r="M8713" s="2">
        <f>A8713*FERT_BED_TOM+B8713*FERT_BED_CAR+C8713*FERT_BED_MES</f>
        <v>40040</v>
      </c>
      <c r="N8713" s="6">
        <f>IF(AND(D8713&lt;=TOTAL_BEDS,J8713&lt;=TEMP_WORKER_MAX*TEMP_WORKER_HRS),1,0)</f>
        <v>1</v>
      </c>
      <c r="O8713" s="2">
        <f>L8713-M8713-K8713-FIXED_COSTS</f>
        <v>27877.901739824098</v>
      </c>
      <c r="P8713" s="2">
        <f>IF(N8713=1,O8713,"")</f>
        <v>27877.901739824098</v>
      </c>
    </row>
    <row r="8714">
      <c r="A8714" s="6">
        <v>13</v>
      </c>
      <c r="B8714" s="6">
        <v>7</v>
      </c>
      <c r="C8714" s="6">
        <v>30</v>
      </c>
      <c r="D8714" s="6">
        <f>A8714+B8714+C8714</f>
        <v>50</v>
      </c>
      <c r="E8714" s="5">
        <f>IF(A8714=0,0,A8714*LABOR_HRS_WK_TOM*SEASON_WEEKS*(1+DIM_PCT_TOM)^A8714)</f>
        <v>4039.1573208399313</v>
      </c>
      <c r="F8714" s="5">
        <f>IF(B8714=0,0,B8714*LABOR_HRS_WK_CAR*SEASON_WEEKS*(1+DIM_PCT_CAR)^B8714)</f>
        <v>249.62400827032462</v>
      </c>
      <c r="G8714" s="5">
        <f>IF(C8714=0,0,C8714*LABOR_HRS_WK_MES*SEASON_WEEKS*(1+DIM_PCT_MES)^C8714)</f>
        <v>1959.6780360096466</v>
      </c>
      <c r="H8714" s="5">
        <f>E8714+F8714+G8714</f>
        <v>6248.459365119902</v>
      </c>
      <c r="I8714" s="5">
        <f>MIN(H8714,FARMER_HRS)</f>
        <v>720</v>
      </c>
      <c r="J8714" s="5">
        <f>MAX(0,H8714-FARMER_HRS)</f>
        <v>5528.459365119902</v>
      </c>
      <c r="K8714" s="2">
        <f>I8714*FARMER_RATE+J8714*TEMP_WORKER_RATE</f>
        <v>120980.19731110941</v>
      </c>
      <c r="L8714" s="2">
        <f>A8714*PRICE_TOM+B8714*PRICE_CAR+C8714*PRICE_MES</f>
        <v>210058</v>
      </c>
      <c r="M8714" s="2">
        <f>A8714*FERT_BED_TOM+B8714*FERT_BED_CAR+C8714*FERT_BED_MES</f>
        <v>40920</v>
      </c>
      <c r="N8714" s="6">
        <f>IF(AND(D8714&lt;=TOTAL_BEDS,J8714&lt;=TEMP_WORKER_MAX*TEMP_WORKER_HRS),1,0)</f>
        <v>1</v>
      </c>
      <c r="O8714" s="2">
        <f>L8714-M8714-K8714-FIXED_COSTS</f>
        <v>28157.802688890588</v>
      </c>
      <c r="P8714" s="2">
        <f>IF(N8714=1,O8714,"")</f>
        <v>28157.802688890588</v>
      </c>
    </row>
    <row r="8715">
      <c r="A8715" s="6">
        <v>13</v>
      </c>
      <c r="B8715" s="6">
        <v>8</v>
      </c>
      <c r="C8715" s="6">
        <v>0</v>
      </c>
      <c r="D8715" s="6">
        <f>A8715+B8715+C8715</f>
        <v>21</v>
      </c>
      <c r="E8715" s="5">
        <f>IF(A8715=0,0,A8715*LABOR_HRS_WK_TOM*SEASON_WEEKS*(1+DIM_PCT_TOM)^A8715)</f>
        <v>4039.1573208399313</v>
      </c>
      <c r="F8715" s="5">
        <f>IF(B8715=0,0,B8715*LABOR_HRS_WK_CAR*SEASON_WEEKS*(1+DIM_PCT_CAR)^B8715)</f>
        <v>292.41669540238013</v>
      </c>
      <c r="G8715" s="5">
        <f>IF(C8715=0,0,C8715*LABOR_HRS_WK_MES*SEASON_WEEKS*(1+DIM_PCT_MES)^C8715)</f>
        <v>0</v>
      </c>
      <c r="H8715" s="5">
        <f>E8715+F8715+G8715</f>
        <v>4331.5740162423117</v>
      </c>
      <c r="I8715" s="5">
        <f>MIN(H8715,FARMER_HRS)</f>
        <v>720</v>
      </c>
      <c r="J8715" s="5">
        <f>MAX(0,H8715-FARMER_HRS)</f>
        <v>3611.5740162423117</v>
      </c>
      <c r="K8715" s="2">
        <f>I8715*FARMER_RATE+J8715*TEMP_WORKER_RATE</f>
        <v>87700.937781984569</v>
      </c>
      <c r="L8715" s="2">
        <f>A8715*PRICE_TOM+B8715*PRICE_CAR+C8715*PRICE_MES</f>
        <v>131152</v>
      </c>
      <c r="M8715" s="2">
        <f>A8715*FERT_BED_TOM+B8715*FERT_BED_CAR+C8715*FERT_BED_MES</f>
        <v>14960</v>
      </c>
      <c r="N8715" s="6">
        <f>IF(AND(D8715&lt;=TOTAL_BEDS,J8715&lt;=TEMP_WORKER_MAX*TEMP_WORKER_HRS),1,0)</f>
        <v>1</v>
      </c>
      <c r="O8715" s="2">
        <f>L8715-M8715-K8715-FIXED_COSTS</f>
        <v>8491.0622180154314</v>
      </c>
      <c r="P8715" s="2">
        <f>IF(N8715=1,O8715,"")</f>
        <v>8491.0622180154314</v>
      </c>
    </row>
    <row r="8716">
      <c r="A8716" s="6">
        <v>13</v>
      </c>
      <c r="B8716" s="6">
        <v>8</v>
      </c>
      <c r="C8716" s="6">
        <v>1</v>
      </c>
      <c r="D8716" s="6">
        <f>A8716+B8716+C8716</f>
        <v>22</v>
      </c>
      <c r="E8716" s="5">
        <f>IF(A8716=0,0,A8716*LABOR_HRS_WK_TOM*SEASON_WEEKS*(1+DIM_PCT_TOM)^A8716)</f>
        <v>4039.1573208399313</v>
      </c>
      <c r="F8716" s="5">
        <f>IF(B8716=0,0,B8716*LABOR_HRS_WK_CAR*SEASON_WEEKS*(1+DIM_PCT_CAR)^B8716)</f>
        <v>292.41669540238013</v>
      </c>
      <c r="G8716" s="5">
        <f>IF(C8716=0,0,C8716*LABOR_HRS_WK_MES*SEASON_WEEKS*(1+DIM_PCT_MES)^C8716)</f>
        <v>45.5625</v>
      </c>
      <c r="H8716" s="5">
        <f>E8716+F8716+G8716</f>
        <v>4377.1365162423117</v>
      </c>
      <c r="I8716" s="5">
        <f>MIN(H8716,FARMER_HRS)</f>
        <v>720</v>
      </c>
      <c r="J8716" s="5">
        <f>MAX(0,H8716-FARMER_HRS)</f>
        <v>3657.1365162423117</v>
      </c>
      <c r="K8716" s="2">
        <f>I8716*FARMER_RATE+J8716*TEMP_WORKER_RATE</f>
        <v>88491.953406984569</v>
      </c>
      <c r="L8716" s="2">
        <f>A8716*PRICE_TOM+B8716*PRICE_CAR+C8716*PRICE_MES</f>
        <v>133852</v>
      </c>
      <c r="M8716" s="2">
        <f>A8716*FERT_BED_TOM+B8716*FERT_BED_CAR+C8716*FERT_BED_MES</f>
        <v>15840</v>
      </c>
      <c r="N8716" s="6">
        <f>IF(AND(D8716&lt;=TOTAL_BEDS,J8716&lt;=TEMP_WORKER_MAX*TEMP_WORKER_HRS),1,0)</f>
        <v>1</v>
      </c>
      <c r="O8716" s="2">
        <f>L8716-M8716-K8716-FIXED_COSTS</f>
        <v>9520.0465930154314</v>
      </c>
      <c r="P8716" s="2">
        <f>IF(N8716=1,O8716,"")</f>
        <v>9520.0465930154314</v>
      </c>
    </row>
    <row r="8717">
      <c r="A8717" s="6">
        <v>13</v>
      </c>
      <c r="B8717" s="6">
        <v>8</v>
      </c>
      <c r="C8717" s="6">
        <v>2</v>
      </c>
      <c r="D8717" s="6">
        <f>A8717+B8717+C8717</f>
        <v>23</v>
      </c>
      <c r="E8717" s="5">
        <f>IF(A8717=0,0,A8717*LABOR_HRS_WK_TOM*SEASON_WEEKS*(1+DIM_PCT_TOM)^A8717)</f>
        <v>4039.1573208399313</v>
      </c>
      <c r="F8717" s="5">
        <f>IF(B8717=0,0,B8717*LABOR_HRS_WK_CAR*SEASON_WEEKS*(1+DIM_PCT_CAR)^B8717)</f>
        <v>292.41669540238013</v>
      </c>
      <c r="G8717" s="5">
        <f>IF(C8717=0,0,C8717*LABOR_HRS_WK_MES*SEASON_WEEKS*(1+DIM_PCT_MES)^C8717)</f>
        <v>92.2640625</v>
      </c>
      <c r="H8717" s="5">
        <f>E8717+F8717+G8717</f>
        <v>4423.8380787423121</v>
      </c>
      <c r="I8717" s="5">
        <f>MIN(H8717,FARMER_HRS)</f>
        <v>720</v>
      </c>
      <c r="J8717" s="5">
        <f>MAX(0,H8717-FARMER_HRS)</f>
        <v>3703.8380787423121</v>
      </c>
      <c r="K8717" s="2">
        <f>I8717*FARMER_RATE+J8717*TEMP_WORKER_RATE</f>
        <v>89302.744422609583</v>
      </c>
      <c r="L8717" s="2">
        <f>A8717*PRICE_TOM+B8717*PRICE_CAR+C8717*PRICE_MES</f>
        <v>136552</v>
      </c>
      <c r="M8717" s="2">
        <f>A8717*FERT_BED_TOM+B8717*FERT_BED_CAR+C8717*FERT_BED_MES</f>
        <v>16720</v>
      </c>
      <c r="N8717" s="6">
        <f>IF(AND(D8717&lt;=TOTAL_BEDS,J8717&lt;=TEMP_WORKER_MAX*TEMP_WORKER_HRS),1,0)</f>
        <v>1</v>
      </c>
      <c r="O8717" s="2">
        <f>L8717-M8717-K8717-FIXED_COSTS</f>
        <v>10529.255577390417</v>
      </c>
      <c r="P8717" s="2">
        <f>IF(N8717=1,O8717,"")</f>
        <v>10529.255577390417</v>
      </c>
    </row>
    <row r="8718">
      <c r="A8718" s="6">
        <v>13</v>
      </c>
      <c r="B8718" s="6">
        <v>8</v>
      </c>
      <c r="C8718" s="6">
        <v>3</v>
      </c>
      <c r="D8718" s="6">
        <f>A8718+B8718+C8718</f>
        <v>24</v>
      </c>
      <c r="E8718" s="5">
        <f>IF(A8718=0,0,A8718*LABOR_HRS_WK_TOM*SEASON_WEEKS*(1+DIM_PCT_TOM)^A8718)</f>
        <v>4039.1573208399313</v>
      </c>
      <c r="F8718" s="5">
        <f>IF(B8718=0,0,B8718*LABOR_HRS_WK_CAR*SEASON_WEEKS*(1+DIM_PCT_CAR)^B8718)</f>
        <v>292.41669540238013</v>
      </c>
      <c r="G8718" s="5">
        <f>IF(C8718=0,0,C8718*LABOR_HRS_WK_MES*SEASON_WEEKS*(1+DIM_PCT_MES)^C8718)</f>
        <v>140.12604492187498</v>
      </c>
      <c r="H8718" s="5">
        <f>E8718+F8718+G8718</f>
        <v>4471.700061164187</v>
      </c>
      <c r="I8718" s="5">
        <f>MIN(H8718,FARMER_HRS)</f>
        <v>720</v>
      </c>
      <c r="J8718" s="5">
        <f>MAX(0,H8718-FARMER_HRS)</f>
        <v>3751.700061164187</v>
      </c>
      <c r="K8718" s="2">
        <f>I8718*FARMER_RATE+J8718*TEMP_WORKER_RATE</f>
        <v>90133.6816174338</v>
      </c>
      <c r="L8718" s="2">
        <f>A8718*PRICE_TOM+B8718*PRICE_CAR+C8718*PRICE_MES</f>
        <v>139252</v>
      </c>
      <c r="M8718" s="2">
        <f>A8718*FERT_BED_TOM+B8718*FERT_BED_CAR+C8718*FERT_BED_MES</f>
        <v>17600</v>
      </c>
      <c r="N8718" s="6">
        <f>IF(AND(D8718&lt;=TOTAL_BEDS,J8718&lt;=TEMP_WORKER_MAX*TEMP_WORKER_HRS),1,0)</f>
        <v>1</v>
      </c>
      <c r="O8718" s="2">
        <f>L8718-M8718-K8718-FIXED_COSTS</f>
        <v>11518.318382566198</v>
      </c>
      <c r="P8718" s="2">
        <f>IF(N8718=1,O8718,"")</f>
        <v>11518.318382566198</v>
      </c>
    </row>
    <row r="8719">
      <c r="A8719" s="6">
        <v>13</v>
      </c>
      <c r="B8719" s="6">
        <v>8</v>
      </c>
      <c r="C8719" s="6">
        <v>4</v>
      </c>
      <c r="D8719" s="6">
        <f>A8719+B8719+C8719</f>
        <v>25</v>
      </c>
      <c r="E8719" s="5">
        <f>IF(A8719=0,0,A8719*LABOR_HRS_WK_TOM*SEASON_WEEKS*(1+DIM_PCT_TOM)^A8719)</f>
        <v>4039.1573208399313</v>
      </c>
      <c r="F8719" s="5">
        <f>IF(B8719=0,0,B8719*LABOR_HRS_WK_CAR*SEASON_WEEKS*(1+DIM_PCT_CAR)^B8719)</f>
        <v>292.41669540238013</v>
      </c>
      <c r="G8719" s="5">
        <f>IF(C8719=0,0,C8719*LABOR_HRS_WK_MES*SEASON_WEEKS*(1+DIM_PCT_MES)^C8719)</f>
        <v>189.17016064453119</v>
      </c>
      <c r="H8719" s="5">
        <f>E8719+F8719+G8719</f>
        <v>4520.744176886843</v>
      </c>
      <c r="I8719" s="5">
        <f>MIN(H8719,FARMER_HRS)</f>
        <v>720</v>
      </c>
      <c r="J8719" s="5">
        <f>MAX(0,H8719-FARMER_HRS)</f>
        <v>3800.744176886843</v>
      </c>
      <c r="K8719" s="2">
        <f>I8719*FARMER_RATE+J8719*TEMP_WORKER_RATE</f>
        <v>90985.141959841028</v>
      </c>
      <c r="L8719" s="2">
        <f>A8719*PRICE_TOM+B8719*PRICE_CAR+C8719*PRICE_MES</f>
        <v>141952</v>
      </c>
      <c r="M8719" s="2">
        <f>A8719*FERT_BED_TOM+B8719*FERT_BED_CAR+C8719*FERT_BED_MES</f>
        <v>18480</v>
      </c>
      <c r="N8719" s="6">
        <f>IF(AND(D8719&lt;=TOTAL_BEDS,J8719&lt;=TEMP_WORKER_MAX*TEMP_WORKER_HRS),1,0)</f>
        <v>1</v>
      </c>
      <c r="O8719" s="2">
        <f>L8719-M8719-K8719-FIXED_COSTS</f>
        <v>12486.858040158972</v>
      </c>
      <c r="P8719" s="2">
        <f>IF(N8719=1,O8719,"")</f>
        <v>12486.858040158972</v>
      </c>
    </row>
    <row r="8720">
      <c r="A8720" s="6">
        <v>13</v>
      </c>
      <c r="B8720" s="6">
        <v>8</v>
      </c>
      <c r="C8720" s="6">
        <v>5</v>
      </c>
      <c r="D8720" s="6">
        <f>A8720+B8720+C8720</f>
        <v>26</v>
      </c>
      <c r="E8720" s="5">
        <f>IF(A8720=0,0,A8720*LABOR_HRS_WK_TOM*SEASON_WEEKS*(1+DIM_PCT_TOM)^A8720)</f>
        <v>4039.1573208399313</v>
      </c>
      <c r="F8720" s="5">
        <f>IF(B8720=0,0,B8720*LABOR_HRS_WK_CAR*SEASON_WEEKS*(1+DIM_PCT_CAR)^B8720)</f>
        <v>292.41669540238013</v>
      </c>
      <c r="G8720" s="5">
        <f>IF(C8720=0,0,C8720*LABOR_HRS_WK_MES*SEASON_WEEKS*(1+DIM_PCT_MES)^C8720)</f>
        <v>239.41848456573481</v>
      </c>
      <c r="H8720" s="5">
        <f>E8720+F8720+G8720</f>
        <v>4570.9925008080463</v>
      </c>
      <c r="I8720" s="5">
        <f>MIN(H8720,FARMER_HRS)</f>
        <v>720</v>
      </c>
      <c r="J8720" s="5">
        <f>MAX(0,H8720-FARMER_HRS)</f>
        <v>3850.9925008080463</v>
      </c>
      <c r="K8720" s="2">
        <f>I8720*FARMER_RATE+J8720*TEMP_WORKER_RATE</f>
        <v>91857.508694584132</v>
      </c>
      <c r="L8720" s="2">
        <f>A8720*PRICE_TOM+B8720*PRICE_CAR+C8720*PRICE_MES</f>
        <v>144652</v>
      </c>
      <c r="M8720" s="2">
        <f>A8720*FERT_BED_TOM+B8720*FERT_BED_CAR+C8720*FERT_BED_MES</f>
        <v>19360</v>
      </c>
      <c r="N8720" s="6">
        <f>IF(AND(D8720&lt;=TOTAL_BEDS,J8720&lt;=TEMP_WORKER_MAX*TEMP_WORKER_HRS),1,0)</f>
        <v>1</v>
      </c>
      <c r="O8720" s="2">
        <f>L8720-M8720-K8720-FIXED_COSTS</f>
        <v>13434.491305415868</v>
      </c>
      <c r="P8720" s="2">
        <f>IF(N8720=1,O8720,"")</f>
        <v>13434.491305415868</v>
      </c>
    </row>
    <row r="8721">
      <c r="A8721" s="6">
        <v>13</v>
      </c>
      <c r="B8721" s="6">
        <v>8</v>
      </c>
      <c r="C8721" s="6">
        <v>6</v>
      </c>
      <c r="D8721" s="6">
        <f>A8721+B8721+C8721</f>
        <v>27</v>
      </c>
      <c r="E8721" s="5">
        <f>IF(A8721=0,0,A8721*LABOR_HRS_WK_TOM*SEASON_WEEKS*(1+DIM_PCT_TOM)^A8721)</f>
        <v>4039.1573208399313</v>
      </c>
      <c r="F8721" s="5">
        <f>IF(B8721=0,0,B8721*LABOR_HRS_WK_CAR*SEASON_WEEKS*(1+DIM_PCT_CAR)^B8721)</f>
        <v>292.41669540238013</v>
      </c>
      <c r="G8721" s="5">
        <f>IF(C8721=0,0,C8721*LABOR_HRS_WK_MES*SEASON_WEEKS*(1+DIM_PCT_MES)^C8721)</f>
        <v>290.89345874736773</v>
      </c>
      <c r="H8721" s="5">
        <f>E8721+F8721+G8721</f>
        <v>4622.4674749896794</v>
      </c>
      <c r="I8721" s="5">
        <f>MIN(H8721,FARMER_HRS)</f>
        <v>720</v>
      </c>
      <c r="J8721" s="5">
        <f>MAX(0,H8721-FARMER_HRS)</f>
        <v>3902.4674749896794</v>
      </c>
      <c r="K8721" s="2">
        <f>I8721*FARMER_RATE+J8721*TEMP_WORKER_RATE</f>
        <v>92751.171440793041</v>
      </c>
      <c r="L8721" s="2">
        <f>A8721*PRICE_TOM+B8721*PRICE_CAR+C8721*PRICE_MES</f>
        <v>147352</v>
      </c>
      <c r="M8721" s="2">
        <f>A8721*FERT_BED_TOM+B8721*FERT_BED_CAR+C8721*FERT_BED_MES</f>
        <v>20240</v>
      </c>
      <c r="N8721" s="6">
        <f>IF(AND(D8721&lt;=TOTAL_BEDS,J8721&lt;=TEMP_WORKER_MAX*TEMP_WORKER_HRS),1,0)</f>
        <v>1</v>
      </c>
      <c r="O8721" s="2">
        <f>L8721-M8721-K8721-FIXED_COSTS</f>
        <v>14360.828559206959</v>
      </c>
      <c r="P8721" s="2">
        <f>IF(N8721=1,O8721,"")</f>
        <v>14360.828559206959</v>
      </c>
    </row>
    <row r="8722">
      <c r="A8722" s="6">
        <v>13</v>
      </c>
      <c r="B8722" s="6">
        <v>8</v>
      </c>
      <c r="C8722" s="6">
        <v>7</v>
      </c>
      <c r="D8722" s="6">
        <f>A8722+B8722+C8722</f>
        <v>28</v>
      </c>
      <c r="E8722" s="5">
        <f>IF(A8722=0,0,A8722*LABOR_HRS_WK_TOM*SEASON_WEEKS*(1+DIM_PCT_TOM)^A8722)</f>
        <v>4039.1573208399313</v>
      </c>
      <c r="F8722" s="5">
        <f>IF(B8722=0,0,B8722*LABOR_HRS_WK_CAR*SEASON_WEEKS*(1+DIM_PCT_CAR)^B8722)</f>
        <v>292.41669540238013</v>
      </c>
      <c r="G8722" s="5">
        <f>IF(C8722=0,0,C8722*LABOR_HRS_WK_MES*SEASON_WEEKS*(1+DIM_PCT_MES)^C8722)</f>
        <v>343.61789814532818</v>
      </c>
      <c r="H8722" s="5">
        <f>E8722+F8722+G8722</f>
        <v>4675.19191438764</v>
      </c>
      <c r="I8722" s="5">
        <f>MIN(H8722,FARMER_HRS)</f>
        <v>720</v>
      </c>
      <c r="J8722" s="5">
        <f>MAX(0,H8722-FARMER_HRS)</f>
        <v>3955.1919143876403</v>
      </c>
      <c r="K8722" s="2">
        <f>I8722*FARMER_RATE+J8722*TEMP_WORKER_RATE</f>
        <v>93666.526291452086</v>
      </c>
      <c r="L8722" s="2">
        <f>A8722*PRICE_TOM+B8722*PRICE_CAR+C8722*PRICE_MES</f>
        <v>150052</v>
      </c>
      <c r="M8722" s="2">
        <f>A8722*FERT_BED_TOM+B8722*FERT_BED_CAR+C8722*FERT_BED_MES</f>
        <v>21120</v>
      </c>
      <c r="N8722" s="6">
        <f>IF(AND(D8722&lt;=TOTAL_BEDS,J8722&lt;=TEMP_WORKER_MAX*TEMP_WORKER_HRS),1,0)</f>
        <v>1</v>
      </c>
      <c r="O8722" s="2">
        <f>L8722-M8722-K8722-FIXED_COSTS</f>
        <v>15265.473708547914</v>
      </c>
      <c r="P8722" s="2">
        <f>IF(N8722=1,O8722,"")</f>
        <v>15265.473708547914</v>
      </c>
    </row>
    <row r="8723">
      <c r="A8723" s="6">
        <v>13</v>
      </c>
      <c r="B8723" s="6">
        <v>8</v>
      </c>
      <c r="C8723" s="6">
        <v>8</v>
      </c>
      <c r="D8723" s="6">
        <f>A8723+B8723+C8723</f>
        <v>29</v>
      </c>
      <c r="E8723" s="5">
        <f>IF(A8723=0,0,A8723*LABOR_HRS_WK_TOM*SEASON_WEEKS*(1+DIM_PCT_TOM)^A8723)</f>
        <v>4039.1573208399313</v>
      </c>
      <c r="F8723" s="5">
        <f>IF(B8723=0,0,B8723*LABOR_HRS_WK_CAR*SEASON_WEEKS*(1+DIM_PCT_CAR)^B8723)</f>
        <v>292.41669540238013</v>
      </c>
      <c r="G8723" s="5">
        <f>IF(C8723=0,0,C8723*LABOR_HRS_WK_MES*SEASON_WEEKS*(1+DIM_PCT_MES)^C8723)</f>
        <v>397.61499642530833</v>
      </c>
      <c r="H8723" s="5">
        <f>E8723+F8723+G8723</f>
        <v>4729.18901266762</v>
      </c>
      <c r="I8723" s="5">
        <f>MIN(H8723,FARMER_HRS)</f>
        <v>720</v>
      </c>
      <c r="J8723" s="5">
        <f>MAX(0,H8723-FARMER_HRS)</f>
        <v>4009.18901266762</v>
      </c>
      <c r="K8723" s="2">
        <f>I8723*FARMER_RATE+J8723*TEMP_WORKER_RATE</f>
        <v>94603.9759143684</v>
      </c>
      <c r="L8723" s="2">
        <f>A8723*PRICE_TOM+B8723*PRICE_CAR+C8723*PRICE_MES</f>
        <v>152752</v>
      </c>
      <c r="M8723" s="2">
        <f>A8723*FERT_BED_TOM+B8723*FERT_BED_CAR+C8723*FERT_BED_MES</f>
        <v>22000</v>
      </c>
      <c r="N8723" s="6">
        <f>IF(AND(D8723&lt;=TOTAL_BEDS,J8723&lt;=TEMP_WORKER_MAX*TEMP_WORKER_HRS),1,0)</f>
        <v>1</v>
      </c>
      <c r="O8723" s="2">
        <f>L8723-M8723-K8723-FIXED_COSTS</f>
        <v>16148.024085631594</v>
      </c>
      <c r="P8723" s="2">
        <f>IF(N8723=1,O8723,"")</f>
        <v>16148.024085631594</v>
      </c>
    </row>
    <row r="8724">
      <c r="A8724" s="6">
        <v>13</v>
      </c>
      <c r="B8724" s="6">
        <v>8</v>
      </c>
      <c r="C8724" s="6">
        <v>9</v>
      </c>
      <c r="D8724" s="6">
        <f>A8724+B8724+C8724</f>
        <v>30</v>
      </c>
      <c r="E8724" s="5">
        <f>IF(A8724=0,0,A8724*LABOR_HRS_WK_TOM*SEASON_WEEKS*(1+DIM_PCT_TOM)^A8724)</f>
        <v>4039.1573208399313</v>
      </c>
      <c r="F8724" s="5">
        <f>IF(B8724=0,0,B8724*LABOR_HRS_WK_CAR*SEASON_WEEKS*(1+DIM_PCT_CAR)^B8724)</f>
        <v>292.41669540238013</v>
      </c>
      <c r="G8724" s="5">
        <f>IF(C8724=0,0,C8724*LABOR_HRS_WK_MES*SEASON_WEEKS*(1+DIM_PCT_MES)^C8724)</f>
        <v>452.90833186570273</v>
      </c>
      <c r="H8724" s="5">
        <f>E8724+F8724+G8724</f>
        <v>4784.4823481080148</v>
      </c>
      <c r="I8724" s="5">
        <f>MIN(H8724,FARMER_HRS)</f>
        <v>720</v>
      </c>
      <c r="J8724" s="5">
        <f>MAX(0,H8724-FARMER_HRS)</f>
        <v>4064.4823481080148</v>
      </c>
      <c r="K8724" s="2">
        <f>I8724*FARMER_RATE+J8724*TEMP_WORKER_RATE</f>
        <v>95563.929654653039</v>
      </c>
      <c r="L8724" s="2">
        <f>A8724*PRICE_TOM+B8724*PRICE_CAR+C8724*PRICE_MES</f>
        <v>155452</v>
      </c>
      <c r="M8724" s="2">
        <f>A8724*FERT_BED_TOM+B8724*FERT_BED_CAR+C8724*FERT_BED_MES</f>
        <v>22880</v>
      </c>
      <c r="N8724" s="6">
        <f>IF(AND(D8724&lt;=TOTAL_BEDS,J8724&lt;=TEMP_WORKER_MAX*TEMP_WORKER_HRS),1,0)</f>
        <v>1</v>
      </c>
      <c r="O8724" s="2">
        <f>L8724-M8724-K8724-FIXED_COSTS</f>
        <v>17008.070345346961</v>
      </c>
      <c r="P8724" s="2">
        <f>IF(N8724=1,O8724,"")</f>
        <v>17008.070345346961</v>
      </c>
    </row>
    <row r="8725">
      <c r="A8725" s="6">
        <v>13</v>
      </c>
      <c r="B8725" s="6">
        <v>8</v>
      </c>
      <c r="C8725" s="6">
        <v>10</v>
      </c>
      <c r="D8725" s="6">
        <f>A8725+B8725+C8725</f>
        <v>31</v>
      </c>
      <c r="E8725" s="5">
        <f>IF(A8725=0,0,A8725*LABOR_HRS_WK_TOM*SEASON_WEEKS*(1+DIM_PCT_TOM)^A8725)</f>
        <v>4039.1573208399313</v>
      </c>
      <c r="F8725" s="5">
        <f>IF(B8725=0,0,B8725*LABOR_HRS_WK_CAR*SEASON_WEEKS*(1+DIM_PCT_CAR)^B8725)</f>
        <v>292.41669540238013</v>
      </c>
      <c r="G8725" s="5">
        <f>IF(C8725=0,0,C8725*LABOR_HRS_WK_MES*SEASON_WEEKS*(1+DIM_PCT_MES)^C8725)</f>
        <v>509.52187334891551</v>
      </c>
      <c r="H8725" s="5">
        <f>E8725+F8725+G8725</f>
        <v>4841.0958895912272</v>
      </c>
      <c r="I8725" s="5">
        <f>MIN(H8725,FARMER_HRS)</f>
        <v>720</v>
      </c>
      <c r="J8725" s="5">
        <f>MAX(0,H8725-FARMER_HRS)</f>
        <v>4121.0958895912272</v>
      </c>
      <c r="K8725" s="2">
        <f>I8725*FARMER_RATE+J8725*TEMP_WORKER_RATE</f>
        <v>96546.803638736586</v>
      </c>
      <c r="L8725" s="2">
        <f>A8725*PRICE_TOM+B8725*PRICE_CAR+C8725*PRICE_MES</f>
        <v>158152</v>
      </c>
      <c r="M8725" s="2">
        <f>A8725*FERT_BED_TOM+B8725*FERT_BED_CAR+C8725*FERT_BED_MES</f>
        <v>23760</v>
      </c>
      <c r="N8725" s="6">
        <f>IF(AND(D8725&lt;=TOTAL_BEDS,J8725&lt;=TEMP_WORKER_MAX*TEMP_WORKER_HRS),1,0)</f>
        <v>1</v>
      </c>
      <c r="O8725" s="2">
        <f>L8725-M8725-K8725-FIXED_COSTS</f>
        <v>17845.196361263414</v>
      </c>
      <c r="P8725" s="2">
        <f>IF(N8725=1,O8725,"")</f>
        <v>17845.196361263414</v>
      </c>
    </row>
    <row r="8726">
      <c r="A8726" s="6">
        <v>13</v>
      </c>
      <c r="B8726" s="6">
        <v>8</v>
      </c>
      <c r="C8726" s="6">
        <v>11</v>
      </c>
      <c r="D8726" s="6">
        <f>A8726+B8726+C8726</f>
        <v>32</v>
      </c>
      <c r="E8726" s="5">
        <f>IF(A8726=0,0,A8726*LABOR_HRS_WK_TOM*SEASON_WEEKS*(1+DIM_PCT_TOM)^A8726)</f>
        <v>4039.1573208399313</v>
      </c>
      <c r="F8726" s="5">
        <f>IF(B8726=0,0,B8726*LABOR_HRS_WK_CAR*SEASON_WEEKS*(1+DIM_PCT_CAR)^B8726)</f>
        <v>292.41669540238013</v>
      </c>
      <c r="G8726" s="5">
        <f>IF(C8726=0,0,C8726*LABOR_HRS_WK_MES*SEASON_WEEKS*(1+DIM_PCT_MES)^C8726)</f>
        <v>567.47998644235463</v>
      </c>
      <c r="H8726" s="5">
        <f>E8726+F8726+G8726</f>
        <v>4899.0540026846666</v>
      </c>
      <c r="I8726" s="5">
        <f>MIN(H8726,FARMER_HRS)</f>
        <v>720</v>
      </c>
      <c r="J8726" s="5">
        <f>MAX(0,H8726-FARMER_HRS)</f>
        <v>4179.0540026846666</v>
      </c>
      <c r="K8726" s="2">
        <f>I8726*FARMER_RATE+J8726*TEMP_WORKER_RATE</f>
        <v>97553.020879942123</v>
      </c>
      <c r="L8726" s="2">
        <f>A8726*PRICE_TOM+B8726*PRICE_CAR+C8726*PRICE_MES</f>
        <v>160852</v>
      </c>
      <c r="M8726" s="2">
        <f>A8726*FERT_BED_TOM+B8726*FERT_BED_CAR+C8726*FERT_BED_MES</f>
        <v>24640</v>
      </c>
      <c r="N8726" s="6">
        <f>IF(AND(D8726&lt;=TOTAL_BEDS,J8726&lt;=TEMP_WORKER_MAX*TEMP_WORKER_HRS),1,0)</f>
        <v>1</v>
      </c>
      <c r="O8726" s="2">
        <f>L8726-M8726-K8726-FIXED_COSTS</f>
        <v>18658.979120057877</v>
      </c>
      <c r="P8726" s="2">
        <f>IF(N8726=1,O8726,"")</f>
        <v>18658.979120057877</v>
      </c>
    </row>
    <row r="8727">
      <c r="A8727" s="6">
        <v>13</v>
      </c>
      <c r="B8727" s="6">
        <v>8</v>
      </c>
      <c r="C8727" s="6">
        <v>12</v>
      </c>
      <c r="D8727" s="6">
        <f>A8727+B8727+C8727</f>
        <v>33</v>
      </c>
      <c r="E8727" s="5">
        <f>IF(A8727=0,0,A8727*LABOR_HRS_WK_TOM*SEASON_WEEKS*(1+DIM_PCT_TOM)^A8727)</f>
        <v>4039.1573208399313</v>
      </c>
      <c r="F8727" s="5">
        <f>IF(B8727=0,0,B8727*LABOR_HRS_WK_CAR*SEASON_WEEKS*(1+DIM_PCT_CAR)^B8727)</f>
        <v>292.41669540238013</v>
      </c>
      <c r="G8727" s="5">
        <f>IF(C8727=0,0,C8727*LABOR_HRS_WK_MES*SEASON_WEEKS*(1+DIM_PCT_MES)^C8727)</f>
        <v>626.807439570419</v>
      </c>
      <c r="H8727" s="5">
        <f>E8727+F8727+G8727</f>
        <v>4958.3814558127306</v>
      </c>
      <c r="I8727" s="5">
        <f>MIN(H8727,FARMER_HRS)</f>
        <v>720</v>
      </c>
      <c r="J8727" s="5">
        <f>MAX(0,H8727-FARMER_HRS)</f>
        <v>4238.3814558127306</v>
      </c>
      <c r="K8727" s="2">
        <f>I8727*FARMER_RATE+J8727*TEMP_WORKER_RATE</f>
        <v>98583.011385637685</v>
      </c>
      <c r="L8727" s="2">
        <f>A8727*PRICE_TOM+B8727*PRICE_CAR+C8727*PRICE_MES</f>
        <v>163552</v>
      </c>
      <c r="M8727" s="2">
        <f>A8727*FERT_BED_TOM+B8727*FERT_BED_CAR+C8727*FERT_BED_MES</f>
        <v>25520</v>
      </c>
      <c r="N8727" s="6">
        <f>IF(AND(D8727&lt;=TOTAL_BEDS,J8727&lt;=TEMP_WORKER_MAX*TEMP_WORKER_HRS),1,0)</f>
        <v>1</v>
      </c>
      <c r="O8727" s="2">
        <f>L8727-M8727-K8727-FIXED_COSTS</f>
        <v>19448.988614362315</v>
      </c>
      <c r="P8727" s="2">
        <f>IF(N8727=1,O8727,"")</f>
        <v>19448.988614362315</v>
      </c>
    </row>
    <row r="8728">
      <c r="A8728" s="6">
        <v>13</v>
      </c>
      <c r="B8728" s="6">
        <v>8</v>
      </c>
      <c r="C8728" s="6">
        <v>13</v>
      </c>
      <c r="D8728" s="6">
        <f>A8728+B8728+C8728</f>
        <v>34</v>
      </c>
      <c r="E8728" s="5">
        <f>IF(A8728=0,0,A8728*LABOR_HRS_WK_TOM*SEASON_WEEKS*(1+DIM_PCT_TOM)^A8728)</f>
        <v>4039.1573208399313</v>
      </c>
      <c r="F8728" s="5">
        <f>IF(B8728=0,0,B8728*LABOR_HRS_WK_CAR*SEASON_WEEKS*(1+DIM_PCT_CAR)^B8728)</f>
        <v>292.41669540238013</v>
      </c>
      <c r="G8728" s="5">
        <f>IF(C8728=0,0,C8728*LABOR_HRS_WK_MES*SEASON_WEEKS*(1+DIM_PCT_MES)^C8728)</f>
        <v>687.52941027880331</v>
      </c>
      <c r="H8728" s="5">
        <f>E8728+F8728+G8728</f>
        <v>5019.1034265211147</v>
      </c>
      <c r="I8728" s="5">
        <f>MIN(H8728,FARMER_HRS)</f>
        <v>720</v>
      </c>
      <c r="J8728" s="5">
        <f>MAX(0,H8728-FARMER_HRS)</f>
        <v>4299.1034265211147</v>
      </c>
      <c r="K8728" s="2">
        <f>I8728*FARMER_RATE+J8728*TEMP_WORKER_RATE</f>
        <v>99637.212265991577</v>
      </c>
      <c r="L8728" s="2">
        <f>A8728*PRICE_TOM+B8728*PRICE_CAR+C8728*PRICE_MES</f>
        <v>166252</v>
      </c>
      <c r="M8728" s="2">
        <f>A8728*FERT_BED_TOM+B8728*FERT_BED_CAR+C8728*FERT_BED_MES</f>
        <v>26400</v>
      </c>
      <c r="N8728" s="6">
        <f>IF(AND(D8728&lt;=TOTAL_BEDS,J8728&lt;=TEMP_WORKER_MAX*TEMP_WORKER_HRS),1,0)</f>
        <v>1</v>
      </c>
      <c r="O8728" s="2">
        <f>L8728-M8728-K8728-FIXED_COSTS</f>
        <v>20214.787734008423</v>
      </c>
      <c r="P8728" s="2">
        <f>IF(N8728=1,O8728,"")</f>
        <v>20214.787734008423</v>
      </c>
    </row>
    <row r="8729">
      <c r="A8729" s="6">
        <v>13</v>
      </c>
      <c r="B8729" s="6">
        <v>8</v>
      </c>
      <c r="C8729" s="6">
        <v>14</v>
      </c>
      <c r="D8729" s="6">
        <f>A8729+B8729+C8729</f>
        <v>35</v>
      </c>
      <c r="E8729" s="5">
        <f>IF(A8729=0,0,A8729*LABOR_HRS_WK_TOM*SEASON_WEEKS*(1+DIM_PCT_TOM)^A8729)</f>
        <v>4039.1573208399313</v>
      </c>
      <c r="F8729" s="5">
        <f>IF(B8729=0,0,B8729*LABOR_HRS_WK_CAR*SEASON_WEEKS*(1+DIM_PCT_CAR)^B8729)</f>
        <v>292.41669540238013</v>
      </c>
      <c r="G8729" s="5">
        <f>IF(C8729=0,0,C8729*LABOR_HRS_WK_MES*SEASON_WEEKS*(1+DIM_PCT_MES)^C8729)</f>
        <v>749.67149159246435</v>
      </c>
      <c r="H8729" s="5">
        <f>E8729+F8729+G8729</f>
        <v>5081.2455078347757</v>
      </c>
      <c r="I8729" s="5">
        <f>MIN(H8729,FARMER_HRS)</f>
        <v>720</v>
      </c>
      <c r="J8729" s="5">
        <f>MAX(0,H8729-FARMER_HRS)</f>
        <v>4361.2455078347757</v>
      </c>
      <c r="K8729" s="2">
        <f>I8729*FARMER_RATE+J8729*TEMP_WORKER_RATE</f>
        <v>100716.06784435375</v>
      </c>
      <c r="L8729" s="2">
        <f>A8729*PRICE_TOM+B8729*PRICE_CAR+C8729*PRICE_MES</f>
        <v>168952</v>
      </c>
      <c r="M8729" s="2">
        <f>A8729*FERT_BED_TOM+B8729*FERT_BED_CAR+C8729*FERT_BED_MES</f>
        <v>27280</v>
      </c>
      <c r="N8729" s="6">
        <f>IF(AND(D8729&lt;=TOTAL_BEDS,J8729&lt;=TEMP_WORKER_MAX*TEMP_WORKER_HRS),1,0)</f>
        <v>1</v>
      </c>
      <c r="O8729" s="2">
        <f>L8729-M8729-K8729-FIXED_COSTS</f>
        <v>20955.932155646253</v>
      </c>
      <c r="P8729" s="2">
        <f>IF(N8729=1,O8729,"")</f>
        <v>20955.932155646253</v>
      </c>
    </row>
    <row r="8730">
      <c r="A8730" s="6">
        <v>13</v>
      </c>
      <c r="B8730" s="6">
        <v>8</v>
      </c>
      <c r="C8730" s="6">
        <v>15</v>
      </c>
      <c r="D8730" s="6">
        <f>A8730+B8730+C8730</f>
        <v>36</v>
      </c>
      <c r="E8730" s="5">
        <f>IF(A8730=0,0,A8730*LABOR_HRS_WK_TOM*SEASON_WEEKS*(1+DIM_PCT_TOM)^A8730)</f>
        <v>4039.1573208399313</v>
      </c>
      <c r="F8730" s="5">
        <f>IF(B8730=0,0,B8730*LABOR_HRS_WK_CAR*SEASON_WEEKS*(1+DIM_PCT_CAR)^B8730)</f>
        <v>292.41669540238013</v>
      </c>
      <c r="G8730" s="5">
        <f>IF(C8730=0,0,C8730*LABOR_HRS_WK_MES*SEASON_WEEKS*(1+DIM_PCT_MES)^C8730)</f>
        <v>813.25969846861074</v>
      </c>
      <c r="H8730" s="5">
        <f>E8730+F8730+G8730</f>
        <v>5144.8337147109223</v>
      </c>
      <c r="I8730" s="5">
        <f>MIN(H8730,FARMER_HRS)</f>
        <v>720</v>
      </c>
      <c r="J8730" s="5">
        <f>MAX(0,H8730-FARMER_HRS)</f>
        <v>4424.8337147109223</v>
      </c>
      <c r="K8730" s="2">
        <f>I8730*FARMER_RATE+J8730*TEMP_WORKER_RATE</f>
        <v>101820.02976928685</v>
      </c>
      <c r="L8730" s="2">
        <f>A8730*PRICE_TOM+B8730*PRICE_CAR+C8730*PRICE_MES</f>
        <v>171652</v>
      </c>
      <c r="M8730" s="2">
        <f>A8730*FERT_BED_TOM+B8730*FERT_BED_CAR+C8730*FERT_BED_MES</f>
        <v>28160</v>
      </c>
      <c r="N8730" s="6">
        <f>IF(AND(D8730&lt;=TOTAL_BEDS,J8730&lt;=TEMP_WORKER_MAX*TEMP_WORKER_HRS),1,0)</f>
        <v>1</v>
      </c>
      <c r="O8730" s="2">
        <f>L8730-M8730-K8730-FIXED_COSTS</f>
        <v>21671.970230713152</v>
      </c>
      <c r="P8730" s="2">
        <f>IF(N8730=1,O8730,"")</f>
        <v>21671.970230713152</v>
      </c>
    </row>
    <row r="8731">
      <c r="A8731" s="6">
        <v>13</v>
      </c>
      <c r="B8731" s="6">
        <v>8</v>
      </c>
      <c r="C8731" s="6">
        <v>16</v>
      </c>
      <c r="D8731" s="6">
        <f>A8731+B8731+C8731</f>
        <v>37</v>
      </c>
      <c r="E8731" s="5">
        <f>IF(A8731=0,0,A8731*LABOR_HRS_WK_TOM*SEASON_WEEKS*(1+DIM_PCT_TOM)^A8731)</f>
        <v>4039.1573208399313</v>
      </c>
      <c r="F8731" s="5">
        <f>IF(B8731=0,0,B8731*LABOR_HRS_WK_CAR*SEASON_WEEKS*(1+DIM_PCT_CAR)^B8731)</f>
        <v>292.41669540238013</v>
      </c>
      <c r="G8731" s="5">
        <f>IF(C8731=0,0,C8731*LABOR_HRS_WK_MES*SEASON_WEEKS*(1+DIM_PCT_MES)^C8731)</f>
        <v>878.32047434609967</v>
      </c>
      <c r="H8731" s="5">
        <f>E8731+F8731+G8731</f>
        <v>5209.8944905884109</v>
      </c>
      <c r="I8731" s="5">
        <f>MIN(H8731,FARMER_HRS)</f>
        <v>720</v>
      </c>
      <c r="J8731" s="5">
        <f>MAX(0,H8731-FARMER_HRS)</f>
        <v>4489.8944905884109</v>
      </c>
      <c r="K8731" s="2">
        <f>I8731*FARMER_RATE+J8731*TEMP_WORKER_RATE</f>
        <v>102949.55712827102</v>
      </c>
      <c r="L8731" s="2">
        <f>A8731*PRICE_TOM+B8731*PRICE_CAR+C8731*PRICE_MES</f>
        <v>174352</v>
      </c>
      <c r="M8731" s="2">
        <f>A8731*FERT_BED_TOM+B8731*FERT_BED_CAR+C8731*FERT_BED_MES</f>
        <v>29040</v>
      </c>
      <c r="N8731" s="6">
        <f>IF(AND(D8731&lt;=TOTAL_BEDS,J8731&lt;=TEMP_WORKER_MAX*TEMP_WORKER_HRS),1,0)</f>
        <v>1</v>
      </c>
      <c r="O8731" s="2">
        <f>L8731-M8731-K8731-FIXED_COSTS</f>
        <v>22362.442871728985</v>
      </c>
      <c r="P8731" s="2">
        <f>IF(N8731=1,O8731,"")</f>
        <v>22362.442871728985</v>
      </c>
    </row>
    <row r="8732">
      <c r="A8732" s="6">
        <v>13</v>
      </c>
      <c r="B8732" s="6">
        <v>8</v>
      </c>
      <c r="C8732" s="6">
        <v>17</v>
      </c>
      <c r="D8732" s="6">
        <f>A8732+B8732+C8732</f>
        <v>38</v>
      </c>
      <c r="E8732" s="5">
        <f>IF(A8732=0,0,A8732*LABOR_HRS_WK_TOM*SEASON_WEEKS*(1+DIM_PCT_TOM)^A8732)</f>
        <v>4039.1573208399313</v>
      </c>
      <c r="F8732" s="5">
        <f>IF(B8732=0,0,B8732*LABOR_HRS_WK_CAR*SEASON_WEEKS*(1+DIM_PCT_CAR)^B8732)</f>
        <v>292.41669540238013</v>
      </c>
      <c r="G8732" s="5">
        <f>IF(C8732=0,0,C8732*LABOR_HRS_WK_MES*SEASON_WEEKS*(1+DIM_PCT_MES)^C8732)</f>
        <v>944.88069779263992</v>
      </c>
      <c r="H8732" s="5">
        <f>E8732+F8732+G8732</f>
        <v>5276.4547140349514</v>
      </c>
      <c r="I8732" s="5">
        <f>MIN(H8732,FARMER_HRS)</f>
        <v>720</v>
      </c>
      <c r="J8732" s="5">
        <f>MAX(0,H8732-FARMER_HRS)</f>
        <v>4556.4547140349514</v>
      </c>
      <c r="K8732" s="2">
        <f>I8732*FARMER_RATE+J8732*TEMP_WORKER_RATE</f>
        <v>104105.1165631068</v>
      </c>
      <c r="L8732" s="2">
        <f>A8732*PRICE_TOM+B8732*PRICE_CAR+C8732*PRICE_MES</f>
        <v>177052</v>
      </c>
      <c r="M8732" s="2">
        <f>A8732*FERT_BED_TOM+B8732*FERT_BED_CAR+C8732*FERT_BED_MES</f>
        <v>29920</v>
      </c>
      <c r="N8732" s="6">
        <f>IF(AND(D8732&lt;=TOTAL_BEDS,J8732&lt;=TEMP_WORKER_MAX*TEMP_WORKER_HRS),1,0)</f>
        <v>1</v>
      </c>
      <c r="O8732" s="2">
        <f>L8732-M8732-K8732-FIXED_COSTS</f>
        <v>23026.8834368932</v>
      </c>
      <c r="P8732" s="2">
        <f>IF(N8732=1,O8732,"")</f>
        <v>23026.8834368932</v>
      </c>
    </row>
    <row r="8733">
      <c r="A8733" s="6">
        <v>13</v>
      </c>
      <c r="B8733" s="6">
        <v>8</v>
      </c>
      <c r="C8733" s="6">
        <v>18</v>
      </c>
      <c r="D8733" s="6">
        <f>A8733+B8733+C8733</f>
        <v>39</v>
      </c>
      <c r="E8733" s="5">
        <f>IF(A8733=0,0,A8733*LABOR_HRS_WK_TOM*SEASON_WEEKS*(1+DIM_PCT_TOM)^A8733)</f>
        <v>4039.1573208399313</v>
      </c>
      <c r="F8733" s="5">
        <f>IF(B8733=0,0,B8733*LABOR_HRS_WK_CAR*SEASON_WEEKS*(1+DIM_PCT_CAR)^B8733)</f>
        <v>292.41669540238013</v>
      </c>
      <c r="G8733" s="5">
        <f>IF(C8733=0,0,C8733*LABOR_HRS_WK_MES*SEASON_WEEKS*(1+DIM_PCT_MES)^C8733)</f>
        <v>1012.9676892512272</v>
      </c>
      <c r="H8733" s="5">
        <f>E8733+F8733+G8733</f>
        <v>5344.5417054935388</v>
      </c>
      <c r="I8733" s="5">
        <f>MIN(H8733,FARMER_HRS)</f>
        <v>720</v>
      </c>
      <c r="J8733" s="5">
        <f>MAX(0,H8733-FARMER_HRS)</f>
        <v>4624.5417054935388</v>
      </c>
      <c r="K8733" s="2">
        <f>I8733*FARMER_RATE+J8733*TEMP_WORKER_RATE</f>
        <v>105287.18238704061</v>
      </c>
      <c r="L8733" s="2">
        <f>A8733*PRICE_TOM+B8733*PRICE_CAR+C8733*PRICE_MES</f>
        <v>179752</v>
      </c>
      <c r="M8733" s="2">
        <f>A8733*FERT_BED_TOM+B8733*FERT_BED_CAR+C8733*FERT_BED_MES</f>
        <v>30800</v>
      </c>
      <c r="N8733" s="6">
        <f>IF(AND(D8733&lt;=TOTAL_BEDS,J8733&lt;=TEMP_WORKER_MAX*TEMP_WORKER_HRS),1,0)</f>
        <v>1</v>
      </c>
      <c r="O8733" s="2">
        <f>L8733-M8733-K8733-FIXED_COSTS</f>
        <v>23664.817612959392</v>
      </c>
      <c r="P8733" s="2">
        <f>IF(N8733=1,O8733,"")</f>
        <v>23664.817612959392</v>
      </c>
    </row>
    <row r="8734">
      <c r="A8734" s="6">
        <v>13</v>
      </c>
      <c r="B8734" s="6">
        <v>8</v>
      </c>
      <c r="C8734" s="6">
        <v>19</v>
      </c>
      <c r="D8734" s="6">
        <f>A8734+B8734+C8734</f>
        <v>40</v>
      </c>
      <c r="E8734" s="5">
        <f>IF(A8734=0,0,A8734*LABOR_HRS_WK_TOM*SEASON_WEEKS*(1+DIM_PCT_TOM)^A8734)</f>
        <v>4039.1573208399313</v>
      </c>
      <c r="F8734" s="5">
        <f>IF(B8734=0,0,B8734*LABOR_HRS_WK_CAR*SEASON_WEEKS*(1+DIM_PCT_CAR)^B8734)</f>
        <v>292.41669540238013</v>
      </c>
      <c r="G8734" s="5">
        <f>IF(C8734=0,0,C8734*LABOR_HRS_WK_MES*SEASON_WEEKS*(1+DIM_PCT_MES)^C8734)</f>
        <v>1082.6092178872491</v>
      </c>
      <c r="H8734" s="5">
        <f>E8734+F8734+G8734</f>
        <v>5414.1832341295612</v>
      </c>
      <c r="I8734" s="5">
        <f>MIN(H8734,FARMER_HRS)</f>
        <v>720</v>
      </c>
      <c r="J8734" s="5">
        <f>MAX(0,H8734-FARMER_HRS)</f>
        <v>4694.1832341295612</v>
      </c>
      <c r="K8734" s="2">
        <f>I8734*FARMER_RATE+J8734*TEMP_WORKER_RATE</f>
        <v>106496.23670363822</v>
      </c>
      <c r="L8734" s="2">
        <f>A8734*PRICE_TOM+B8734*PRICE_CAR+C8734*PRICE_MES</f>
        <v>182452</v>
      </c>
      <c r="M8734" s="2">
        <f>A8734*FERT_BED_TOM+B8734*FERT_BED_CAR+C8734*FERT_BED_MES</f>
        <v>31680</v>
      </c>
      <c r="N8734" s="6">
        <f>IF(AND(D8734&lt;=TOTAL_BEDS,J8734&lt;=TEMP_WORKER_MAX*TEMP_WORKER_HRS),1,0)</f>
        <v>1</v>
      </c>
      <c r="O8734" s="2">
        <f>L8734-M8734-K8734-FIXED_COSTS</f>
        <v>24275.76329636178</v>
      </c>
      <c r="P8734" s="2">
        <f>IF(N8734=1,O8734,"")</f>
        <v>24275.76329636178</v>
      </c>
    </row>
    <row r="8735">
      <c r="A8735" s="6">
        <v>13</v>
      </c>
      <c r="B8735" s="6">
        <v>8</v>
      </c>
      <c r="C8735" s="6">
        <v>20</v>
      </c>
      <c r="D8735" s="6">
        <f>A8735+B8735+C8735</f>
        <v>41</v>
      </c>
      <c r="E8735" s="5">
        <f>IF(A8735=0,0,A8735*LABOR_HRS_WK_TOM*SEASON_WEEKS*(1+DIM_PCT_TOM)^A8735)</f>
        <v>4039.1573208399313</v>
      </c>
      <c r="F8735" s="5">
        <f>IF(B8735=0,0,B8735*LABOR_HRS_WK_CAR*SEASON_WEEKS*(1+DIM_PCT_CAR)^B8735)</f>
        <v>292.41669540238013</v>
      </c>
      <c r="G8735" s="5">
        <f>IF(C8735=0,0,C8735*LABOR_HRS_WK_MES*SEASON_WEEKS*(1+DIM_PCT_MES)^C8735)</f>
        <v>1153.8335085377259</v>
      </c>
      <c r="H8735" s="5">
        <f>E8735+F8735+G8735</f>
        <v>5485.4075247800374</v>
      </c>
      <c r="I8735" s="5">
        <f>MIN(H8735,FARMER_HRS)</f>
        <v>720</v>
      </c>
      <c r="J8735" s="5">
        <f>MAX(0,H8735-FARMER_HRS)</f>
        <v>4765.4075247800374</v>
      </c>
      <c r="K8735" s="2">
        <f>I8735*FARMER_RATE+J8735*TEMP_WORKER_RATE</f>
        <v>107732.7695274312</v>
      </c>
      <c r="L8735" s="2">
        <f>A8735*PRICE_TOM+B8735*PRICE_CAR+C8735*PRICE_MES</f>
        <v>185152</v>
      </c>
      <c r="M8735" s="2">
        <f>A8735*FERT_BED_TOM+B8735*FERT_BED_CAR+C8735*FERT_BED_MES</f>
        <v>32560</v>
      </c>
      <c r="N8735" s="6">
        <f>IF(AND(D8735&lt;=TOTAL_BEDS,J8735&lt;=TEMP_WORKER_MAX*TEMP_WORKER_HRS),1,0)</f>
        <v>1</v>
      </c>
      <c r="O8735" s="2">
        <f>L8735-M8735-K8735-FIXED_COSTS</f>
        <v>24859.2304725688</v>
      </c>
      <c r="P8735" s="2">
        <f>IF(N8735=1,O8735,"")</f>
        <v>24859.2304725688</v>
      </c>
    </row>
    <row r="8736">
      <c r="A8736" s="6">
        <v>13</v>
      </c>
      <c r="B8736" s="6">
        <v>8</v>
      </c>
      <c r="C8736" s="6">
        <v>21</v>
      </c>
      <c r="D8736" s="6">
        <f>A8736+B8736+C8736</f>
        <v>42</v>
      </c>
      <c r="E8736" s="5">
        <f>IF(A8736=0,0,A8736*LABOR_HRS_WK_TOM*SEASON_WEEKS*(1+DIM_PCT_TOM)^A8736)</f>
        <v>4039.1573208399313</v>
      </c>
      <c r="F8736" s="5">
        <f>IF(B8736=0,0,B8736*LABOR_HRS_WK_CAR*SEASON_WEEKS*(1+DIM_PCT_CAR)^B8736)</f>
        <v>292.41669540238013</v>
      </c>
      <c r="G8736" s="5">
        <f>IF(C8736=0,0,C8736*LABOR_HRS_WK_MES*SEASON_WEEKS*(1+DIM_PCT_MES)^C8736)</f>
        <v>1226.6692487641699</v>
      </c>
      <c r="H8736" s="5">
        <f>E8736+F8736+G8736</f>
        <v>5558.243265006482</v>
      </c>
      <c r="I8736" s="5">
        <f>MIN(H8736,FARMER_HRS)</f>
        <v>720</v>
      </c>
      <c r="J8736" s="5">
        <f>MAX(0,H8736-FARMER_HRS)</f>
        <v>4838.243265006482</v>
      </c>
      <c r="K8736" s="2">
        <f>I8736*FARMER_RATE+J8736*TEMP_WORKER_RATE</f>
        <v>108997.27890636254</v>
      </c>
      <c r="L8736" s="2">
        <f>A8736*PRICE_TOM+B8736*PRICE_CAR+C8736*PRICE_MES</f>
        <v>187852</v>
      </c>
      <c r="M8736" s="2">
        <f>A8736*FERT_BED_TOM+B8736*FERT_BED_CAR+C8736*FERT_BED_MES</f>
        <v>33440</v>
      </c>
      <c r="N8736" s="6">
        <f>IF(AND(D8736&lt;=TOTAL_BEDS,J8736&lt;=TEMP_WORKER_MAX*TEMP_WORKER_HRS),1,0)</f>
        <v>1</v>
      </c>
      <c r="O8736" s="2">
        <f>L8736-M8736-K8736-FIXED_COSTS</f>
        <v>25414.721093637461</v>
      </c>
      <c r="P8736" s="2">
        <f>IF(N8736=1,O8736,"")</f>
        <v>25414.721093637461</v>
      </c>
    </row>
    <row r="8737">
      <c r="A8737" s="6">
        <v>13</v>
      </c>
      <c r="B8737" s="6">
        <v>8</v>
      </c>
      <c r="C8737" s="6">
        <v>22</v>
      </c>
      <c r="D8737" s="6">
        <f>A8737+B8737+C8737</f>
        <v>43</v>
      </c>
      <c r="E8737" s="5">
        <f>IF(A8737=0,0,A8737*LABOR_HRS_WK_TOM*SEASON_WEEKS*(1+DIM_PCT_TOM)^A8737)</f>
        <v>4039.1573208399313</v>
      </c>
      <c r="F8737" s="5">
        <f>IF(B8737=0,0,B8737*LABOR_HRS_WK_CAR*SEASON_WEEKS*(1+DIM_PCT_CAR)^B8737)</f>
        <v>292.41669540238013</v>
      </c>
      <c r="G8737" s="5">
        <f>IF(C8737=0,0,C8737*LABOR_HRS_WK_MES*SEASON_WEEKS*(1+DIM_PCT_MES)^C8737)</f>
        <v>1301.1455960105659</v>
      </c>
      <c r="H8737" s="5">
        <f>E8737+F8737+G8737</f>
        <v>5632.7196122528776</v>
      </c>
      <c r="I8737" s="5">
        <f>MIN(H8737,FARMER_HRS)</f>
        <v>720</v>
      </c>
      <c r="J8737" s="5">
        <f>MAX(0,H8737-FARMER_HRS)</f>
        <v>4912.7196122528776</v>
      </c>
      <c r="K8737" s="2">
        <f>I8737*FARMER_RATE+J8737*TEMP_WORKER_RATE</f>
        <v>110290.27104605691</v>
      </c>
      <c r="L8737" s="2">
        <f>A8737*PRICE_TOM+B8737*PRICE_CAR+C8737*PRICE_MES</f>
        <v>190552</v>
      </c>
      <c r="M8737" s="2">
        <f>A8737*FERT_BED_TOM+B8737*FERT_BED_CAR+C8737*FERT_BED_MES</f>
        <v>34320</v>
      </c>
      <c r="N8737" s="6">
        <f>IF(AND(D8737&lt;=TOTAL_BEDS,J8737&lt;=TEMP_WORKER_MAX*TEMP_WORKER_HRS),1,0)</f>
        <v>1</v>
      </c>
      <c r="O8737" s="2">
        <f>L8737-M8737-K8737-FIXED_COSTS</f>
        <v>25941.728953943093</v>
      </c>
      <c r="P8737" s="2">
        <f>IF(N8737=1,O8737,"")</f>
        <v>25941.728953943093</v>
      </c>
    </row>
    <row r="8738">
      <c r="A8738" s="6">
        <v>13</v>
      </c>
      <c r="B8738" s="6">
        <v>8</v>
      </c>
      <c r="C8738" s="6">
        <v>23</v>
      </c>
      <c r="D8738" s="6">
        <f>A8738+B8738+C8738</f>
        <v>44</v>
      </c>
      <c r="E8738" s="5">
        <f>IF(A8738=0,0,A8738*LABOR_HRS_WK_TOM*SEASON_WEEKS*(1+DIM_PCT_TOM)^A8738)</f>
        <v>4039.1573208399313</v>
      </c>
      <c r="F8738" s="5">
        <f>IF(B8738=0,0,B8738*LABOR_HRS_WK_CAR*SEASON_WEEKS*(1+DIM_PCT_CAR)^B8738)</f>
        <v>292.41669540238013</v>
      </c>
      <c r="G8738" s="5">
        <f>IF(C8738=0,0,C8738*LABOR_HRS_WK_MES*SEASON_WEEKS*(1+DIM_PCT_MES)^C8738)</f>
        <v>1377.2921848680023</v>
      </c>
      <c r="H8738" s="5">
        <f>E8738+F8738+G8738</f>
        <v>5708.8662011103143</v>
      </c>
      <c r="I8738" s="5">
        <f>MIN(H8738,FARMER_HRS)</f>
        <v>720</v>
      </c>
      <c r="J8738" s="5">
        <f>MAX(0,H8738-FARMER_HRS)</f>
        <v>4988.8662011103143</v>
      </c>
      <c r="K8738" s="2">
        <f>I8738*FARMER_RATE+J8738*TEMP_WORKER_RATE</f>
        <v>111612.26043594295</v>
      </c>
      <c r="L8738" s="2">
        <f>A8738*PRICE_TOM+B8738*PRICE_CAR+C8738*PRICE_MES</f>
        <v>193252</v>
      </c>
      <c r="M8738" s="2">
        <f>A8738*FERT_BED_TOM+B8738*FERT_BED_CAR+C8738*FERT_BED_MES</f>
        <v>35200</v>
      </c>
      <c r="N8738" s="6">
        <f>IF(AND(D8738&lt;=TOTAL_BEDS,J8738&lt;=TEMP_WORKER_MAX*TEMP_WORKER_HRS),1,0)</f>
        <v>1</v>
      </c>
      <c r="O8738" s="2">
        <f>L8738-M8738-K8738-FIXED_COSTS</f>
        <v>26439.739564057047</v>
      </c>
      <c r="P8738" s="2">
        <f>IF(N8738=1,O8738,"")</f>
        <v>26439.739564057047</v>
      </c>
    </row>
    <row r="8739">
      <c r="A8739" s="6">
        <v>13</v>
      </c>
      <c r="B8739" s="6">
        <v>8</v>
      </c>
      <c r="C8739" s="6">
        <v>24</v>
      </c>
      <c r="D8739" s="6">
        <f>A8739+B8739+C8739</f>
        <v>45</v>
      </c>
      <c r="E8739" s="5">
        <f>IF(A8739=0,0,A8739*LABOR_HRS_WK_TOM*SEASON_WEEKS*(1+DIM_PCT_TOM)^A8739)</f>
        <v>4039.1573208399313</v>
      </c>
      <c r="F8739" s="5">
        <f>IF(B8739=0,0,B8739*LABOR_HRS_WK_CAR*SEASON_WEEKS*(1+DIM_PCT_CAR)^B8739)</f>
        <v>292.41669540238013</v>
      </c>
      <c r="G8739" s="5">
        <f>IF(C8739=0,0,C8739*LABOR_HRS_WK_MES*SEASON_WEEKS*(1+DIM_PCT_MES)^C8739)</f>
        <v>1455.139134447498</v>
      </c>
      <c r="H8739" s="5">
        <f>E8739+F8739+G8739</f>
        <v>5786.7131506898095</v>
      </c>
      <c r="I8739" s="5">
        <f>MIN(H8739,FARMER_HRS)</f>
        <v>720</v>
      </c>
      <c r="J8739" s="5">
        <f>MAX(0,H8739-FARMER_HRS)</f>
        <v>5066.7131506898095</v>
      </c>
      <c r="K8739" s="2">
        <f>I8739*FARMER_RATE+J8739*TEMP_WORKER_RATE</f>
        <v>112963.76997725363</v>
      </c>
      <c r="L8739" s="2">
        <f>A8739*PRICE_TOM+B8739*PRICE_CAR+C8739*PRICE_MES</f>
        <v>195952</v>
      </c>
      <c r="M8739" s="2">
        <f>A8739*FERT_BED_TOM+B8739*FERT_BED_CAR+C8739*FERT_BED_MES</f>
        <v>36080</v>
      </c>
      <c r="N8739" s="6">
        <f>IF(AND(D8739&lt;=TOTAL_BEDS,J8739&lt;=TEMP_WORKER_MAX*TEMP_WORKER_HRS),1,0)</f>
        <v>1</v>
      </c>
      <c r="O8739" s="2">
        <f>L8739-M8739-K8739-FIXED_COSTS</f>
        <v>26908.230022746371</v>
      </c>
      <c r="P8739" s="2">
        <f>IF(N8739=1,O8739,"")</f>
        <v>26908.230022746371</v>
      </c>
    </row>
    <row r="8740">
      <c r="A8740" s="6">
        <v>13</v>
      </c>
      <c r="B8740" s="6">
        <v>8</v>
      </c>
      <c r="C8740" s="6">
        <v>25</v>
      </c>
      <c r="D8740" s="6">
        <f>A8740+B8740+C8740</f>
        <v>46</v>
      </c>
      <c r="E8740" s="5">
        <f>IF(A8740=0,0,A8740*LABOR_HRS_WK_TOM*SEASON_WEEKS*(1+DIM_PCT_TOM)^A8740)</f>
        <v>4039.1573208399313</v>
      </c>
      <c r="F8740" s="5">
        <f>IF(B8740=0,0,B8740*LABOR_HRS_WK_CAR*SEASON_WEEKS*(1+DIM_PCT_CAR)^B8740)</f>
        <v>292.41669540238013</v>
      </c>
      <c r="G8740" s="5">
        <f>IF(C8740=0,0,C8740*LABOR_HRS_WK_MES*SEASON_WEEKS*(1+DIM_PCT_MES)^C8740)</f>
        <v>1534.7170558625955</v>
      </c>
      <c r="H8740" s="5">
        <f>E8740+F8740+G8740</f>
        <v>5866.2910721049075</v>
      </c>
      <c r="I8740" s="5">
        <f>MIN(H8740,FARMER_HRS)</f>
        <v>720</v>
      </c>
      <c r="J8740" s="5">
        <f>MAX(0,H8740-FARMER_HRS)</f>
        <v>5146.2910721049075</v>
      </c>
      <c r="K8740" s="2">
        <f>I8740*FARMER_RATE+J8740*TEMP_WORKER_RATE</f>
        <v>114345.33111293241</v>
      </c>
      <c r="L8740" s="2">
        <f>A8740*PRICE_TOM+B8740*PRICE_CAR+C8740*PRICE_MES</f>
        <v>198652</v>
      </c>
      <c r="M8740" s="2">
        <f>A8740*FERT_BED_TOM+B8740*FERT_BED_CAR+C8740*FERT_BED_MES</f>
        <v>36960</v>
      </c>
      <c r="N8740" s="6">
        <f>IF(AND(D8740&lt;=TOTAL_BEDS,J8740&lt;=TEMP_WORKER_MAX*TEMP_WORKER_HRS),1,0)</f>
        <v>1</v>
      </c>
      <c r="O8740" s="2">
        <f>L8740-M8740-K8740-FIXED_COSTS</f>
        <v>27346.668887067586</v>
      </c>
      <c r="P8740" s="2">
        <f>IF(N8740=1,O8740,"")</f>
        <v>27346.668887067586</v>
      </c>
    </row>
    <row r="8741">
      <c r="A8741" s="6">
        <v>13</v>
      </c>
      <c r="B8741" s="6">
        <v>8</v>
      </c>
      <c r="C8741" s="6">
        <v>26</v>
      </c>
      <c r="D8741" s="6">
        <f>A8741+B8741+C8741</f>
        <v>47</v>
      </c>
      <c r="E8741" s="5">
        <f>IF(A8741=0,0,A8741*LABOR_HRS_WK_TOM*SEASON_WEEKS*(1+DIM_PCT_TOM)^A8741)</f>
        <v>4039.1573208399313</v>
      </c>
      <c r="F8741" s="5">
        <f>IF(B8741=0,0,B8741*LABOR_HRS_WK_CAR*SEASON_WEEKS*(1+DIM_PCT_CAR)^B8741)</f>
        <v>292.41669540238013</v>
      </c>
      <c r="G8741" s="5">
        <f>IF(C8741=0,0,C8741*LABOR_HRS_WK_MES*SEASON_WEEKS*(1+DIM_PCT_MES)^C8741)</f>
        <v>1616.0570598233128</v>
      </c>
      <c r="H8741" s="5">
        <f>E8741+F8741+G8741</f>
        <v>5947.6310760656243</v>
      </c>
      <c r="I8741" s="5">
        <f>MIN(H8741,FARMER_HRS)</f>
        <v>720</v>
      </c>
      <c r="J8741" s="5">
        <f>MAX(0,H8741-FARMER_HRS)</f>
        <v>5227.6310760656243</v>
      </c>
      <c r="K8741" s="2">
        <f>I8741*FARMER_RATE+J8741*TEMP_WORKER_RATE</f>
        <v>115757.48395947264</v>
      </c>
      <c r="L8741" s="2">
        <f>A8741*PRICE_TOM+B8741*PRICE_CAR+C8741*PRICE_MES</f>
        <v>201352</v>
      </c>
      <c r="M8741" s="2">
        <f>A8741*FERT_BED_TOM+B8741*FERT_BED_CAR+C8741*FERT_BED_MES</f>
        <v>37840</v>
      </c>
      <c r="N8741" s="6">
        <f>IF(AND(D8741&lt;=TOTAL_BEDS,J8741&lt;=TEMP_WORKER_MAX*TEMP_WORKER_HRS),1,0)</f>
        <v>1</v>
      </c>
      <c r="O8741" s="2">
        <f>L8741-M8741-K8741-FIXED_COSTS</f>
        <v>27754.516040527364</v>
      </c>
      <c r="P8741" s="2">
        <f>IF(N8741=1,O8741,"")</f>
        <v>27754.516040527364</v>
      </c>
    </row>
    <row r="8742">
      <c r="A8742" s="6">
        <v>13</v>
      </c>
      <c r="B8742" s="6">
        <v>8</v>
      </c>
      <c r="C8742" s="6">
        <v>27</v>
      </c>
      <c r="D8742" s="6">
        <f>A8742+B8742+C8742</f>
        <v>48</v>
      </c>
      <c r="E8742" s="5">
        <f>IF(A8742=0,0,A8742*LABOR_HRS_WK_TOM*SEASON_WEEKS*(1+DIM_PCT_TOM)^A8742)</f>
        <v>4039.1573208399313</v>
      </c>
      <c r="F8742" s="5">
        <f>IF(B8742=0,0,B8742*LABOR_HRS_WK_CAR*SEASON_WEEKS*(1+DIM_PCT_CAR)^B8742)</f>
        <v>292.41669540238013</v>
      </c>
      <c r="G8742" s="5">
        <f>IF(C8742=0,0,C8742*LABOR_HRS_WK_MES*SEASON_WEEKS*(1+DIM_PCT_MES)^C8742)</f>
        <v>1699.19076434307</v>
      </c>
      <c r="H8742" s="5">
        <f>E8742+F8742+G8742</f>
        <v>6030.7647805853812</v>
      </c>
      <c r="I8742" s="5">
        <f>MIN(H8742,FARMER_HRS)</f>
        <v>720</v>
      </c>
      <c r="J8742" s="5">
        <f>MAX(0,H8742-FARMER_HRS)</f>
        <v>5310.7647805853812</v>
      </c>
      <c r="K8742" s="2">
        <f>I8742*FARMER_RATE+J8742*TEMP_WORKER_RATE</f>
        <v>117200.77744071842</v>
      </c>
      <c r="L8742" s="2">
        <f>A8742*PRICE_TOM+B8742*PRICE_CAR+C8742*PRICE_MES</f>
        <v>204052</v>
      </c>
      <c r="M8742" s="2">
        <f>A8742*FERT_BED_TOM+B8742*FERT_BED_CAR+C8742*FERT_BED_MES</f>
        <v>38720</v>
      </c>
      <c r="N8742" s="6">
        <f>IF(AND(D8742&lt;=TOTAL_BEDS,J8742&lt;=TEMP_WORKER_MAX*TEMP_WORKER_HRS),1,0)</f>
        <v>1</v>
      </c>
      <c r="O8742" s="2">
        <f>L8742-M8742-K8742-FIXED_COSTS</f>
        <v>28131.222559281581</v>
      </c>
      <c r="P8742" s="2">
        <f>IF(N8742=1,O8742,"")</f>
        <v>28131.222559281581</v>
      </c>
    </row>
    <row r="8743">
      <c r="A8743" s="6">
        <v>13</v>
      </c>
      <c r="B8743" s="6">
        <v>8</v>
      </c>
      <c r="C8743" s="6">
        <v>28</v>
      </c>
      <c r="D8743" s="6">
        <f>A8743+B8743+C8743</f>
        <v>49</v>
      </c>
      <c r="E8743" s="5">
        <f>IF(A8743=0,0,A8743*LABOR_HRS_WK_TOM*SEASON_WEEKS*(1+DIM_PCT_TOM)^A8743)</f>
        <v>4039.1573208399313</v>
      </c>
      <c r="F8743" s="5">
        <f>IF(B8743=0,0,B8743*LABOR_HRS_WK_CAR*SEASON_WEEKS*(1+DIM_PCT_CAR)^B8743)</f>
        <v>292.41669540238013</v>
      </c>
      <c r="G8743" s="5">
        <f>IF(C8743=0,0,C8743*LABOR_HRS_WK_MES*SEASON_WEEKS*(1+DIM_PCT_MES)^C8743)</f>
        <v>1784.1503025602233</v>
      </c>
      <c r="H8743" s="5">
        <f>E8743+F8743+G8743</f>
        <v>6115.724318802535</v>
      </c>
      <c r="I8743" s="5">
        <f>MIN(H8743,FARMER_HRS)</f>
        <v>720</v>
      </c>
      <c r="J8743" s="5">
        <f>MAX(0,H8743-FARMER_HRS)</f>
        <v>5395.724318802535</v>
      </c>
      <c r="K8743" s="2">
        <f>I8743*FARMER_RATE+J8743*TEMP_WORKER_RATE</f>
        <v>118675.76942365512</v>
      </c>
      <c r="L8743" s="2">
        <f>A8743*PRICE_TOM+B8743*PRICE_CAR+C8743*PRICE_MES</f>
        <v>206752</v>
      </c>
      <c r="M8743" s="2">
        <f>A8743*FERT_BED_TOM+B8743*FERT_BED_CAR+C8743*FERT_BED_MES</f>
        <v>39600</v>
      </c>
      <c r="N8743" s="6">
        <f>IF(AND(D8743&lt;=TOTAL_BEDS,J8743&lt;=TEMP_WORKER_MAX*TEMP_WORKER_HRS),1,0)</f>
        <v>1</v>
      </c>
      <c r="O8743" s="2">
        <f>L8743-M8743-K8743-FIXED_COSTS</f>
        <v>28476.230576344882</v>
      </c>
      <c r="P8743" s="2">
        <f>IF(N8743=1,O8743,"")</f>
        <v>28476.230576344882</v>
      </c>
    </row>
    <row r="8744">
      <c r="A8744" s="6">
        <v>13</v>
      </c>
      <c r="B8744" s="6">
        <v>8</v>
      </c>
      <c r="C8744" s="6">
        <v>29</v>
      </c>
      <c r="D8744" s="6">
        <f>A8744+B8744+C8744</f>
        <v>50</v>
      </c>
      <c r="E8744" s="5">
        <f>IF(A8744=0,0,A8744*LABOR_HRS_WK_TOM*SEASON_WEEKS*(1+DIM_PCT_TOM)^A8744)</f>
        <v>4039.1573208399313</v>
      </c>
      <c r="F8744" s="5">
        <f>IF(B8744=0,0,B8744*LABOR_HRS_WK_CAR*SEASON_WEEKS*(1+DIM_PCT_CAR)^B8744)</f>
        <v>292.41669540238013</v>
      </c>
      <c r="G8744" s="5">
        <f>IF(C8744=0,0,C8744*LABOR_HRS_WK_MES*SEASON_WEEKS*(1+DIM_PCT_MES)^C8744)</f>
        <v>1870.9683306758766</v>
      </c>
      <c r="H8744" s="5">
        <f>E8744+F8744+G8744</f>
        <v>6202.5423469181878</v>
      </c>
      <c r="I8744" s="5">
        <f>MIN(H8744,FARMER_HRS)</f>
        <v>720</v>
      </c>
      <c r="J8744" s="5">
        <f>MAX(0,H8744-FARMER_HRS)</f>
        <v>5482.5423469181878</v>
      </c>
      <c r="K8744" s="2">
        <f>I8744*FARMER_RATE+J8744*TEMP_WORKER_RATE</f>
        <v>120183.02685621854</v>
      </c>
      <c r="L8744" s="2">
        <f>A8744*PRICE_TOM+B8744*PRICE_CAR+C8744*PRICE_MES</f>
        <v>209452</v>
      </c>
      <c r="M8744" s="2">
        <f>A8744*FERT_BED_TOM+B8744*FERT_BED_CAR+C8744*FERT_BED_MES</f>
        <v>40480</v>
      </c>
      <c r="N8744" s="6">
        <f>IF(AND(D8744&lt;=TOTAL_BEDS,J8744&lt;=TEMP_WORKER_MAX*TEMP_WORKER_HRS),1,0)</f>
        <v>1</v>
      </c>
      <c r="O8744" s="2">
        <f>L8744-M8744-K8744-FIXED_COSTS</f>
        <v>28788.973143781463</v>
      </c>
      <c r="P8744" s="2">
        <f>IF(N8744=1,O8744,"")</f>
        <v>28788.973143781463</v>
      </c>
    </row>
    <row r="8745">
      <c r="A8745" s="6">
        <v>13</v>
      </c>
      <c r="B8745" s="6">
        <v>8</v>
      </c>
      <c r="C8745" s="6">
        <v>30</v>
      </c>
      <c r="D8745" s="6">
        <f>A8745+B8745+C8745</f>
        <v>51</v>
      </c>
      <c r="E8745" s="5">
        <f>IF(A8745=0,0,A8745*LABOR_HRS_WK_TOM*SEASON_WEEKS*(1+DIM_PCT_TOM)^A8745)</f>
        <v>4039.1573208399313</v>
      </c>
      <c r="F8745" s="5">
        <f>IF(B8745=0,0,B8745*LABOR_HRS_WK_CAR*SEASON_WEEKS*(1+DIM_PCT_CAR)^B8745)</f>
        <v>292.41669540238013</v>
      </c>
      <c r="G8745" s="5">
        <f>IF(C8745=0,0,C8745*LABOR_HRS_WK_MES*SEASON_WEEKS*(1+DIM_PCT_MES)^C8745)</f>
        <v>1959.6780360096466</v>
      </c>
      <c r="H8745" s="5">
        <f>E8745+F8745+G8745</f>
        <v>6291.252052251958</v>
      </c>
      <c r="I8745" s="5">
        <f>MIN(H8745,FARMER_HRS)</f>
        <v>720</v>
      </c>
      <c r="J8745" s="5">
        <f>MAX(0,H8745-FARMER_HRS)</f>
        <v>5571.252052251958</v>
      </c>
      <c r="K8745" s="2">
        <f>I8745*FARMER_RATE+J8745*TEMP_WORKER_RATE</f>
        <v>121723.12590715205</v>
      </c>
      <c r="L8745" s="2">
        <f>A8745*PRICE_TOM+B8745*PRICE_CAR+C8745*PRICE_MES</f>
        <v>212152</v>
      </c>
      <c r="M8745" s="2">
        <f>A8745*FERT_BED_TOM+B8745*FERT_BED_CAR+C8745*FERT_BED_MES</f>
        <v>41360</v>
      </c>
      <c r="N8745" s="6">
        <f>IF(AND(D8745&lt;=TOTAL_BEDS,J8745&lt;=TEMP_WORKER_MAX*TEMP_WORKER_HRS),1,0)</f>
        <v>1</v>
      </c>
      <c r="O8745" s="2">
        <f>L8745-M8745-K8745-FIXED_COSTS</f>
        <v>29068.874092847953</v>
      </c>
      <c r="P8745" s="2">
        <f>IF(N8745=1,O8745,"")</f>
        <v>29068.874092847953</v>
      </c>
    </row>
    <row r="8746">
      <c r="A8746" s="6">
        <v>13</v>
      </c>
      <c r="B8746" s="6">
        <v>9</v>
      </c>
      <c r="C8746" s="6">
        <v>0</v>
      </c>
      <c r="D8746" s="6">
        <f>A8746+B8746+C8746</f>
        <v>22</v>
      </c>
      <c r="E8746" s="5">
        <f>IF(A8746=0,0,A8746*LABOR_HRS_WK_TOM*SEASON_WEEKS*(1+DIM_PCT_TOM)^A8746)</f>
        <v>4039.1573208399313</v>
      </c>
      <c r="F8746" s="5">
        <f>IF(B8746=0,0,B8746*LABOR_HRS_WK_CAR*SEASON_WEEKS*(1+DIM_PCT_CAR)^B8746)</f>
        <v>337.19300188586959</v>
      </c>
      <c r="G8746" s="5">
        <f>IF(C8746=0,0,C8746*LABOR_HRS_WK_MES*SEASON_WEEKS*(1+DIM_PCT_MES)^C8746)</f>
        <v>0</v>
      </c>
      <c r="H8746" s="5">
        <f>E8746+F8746+G8746</f>
        <v>4376.3503227258007</v>
      </c>
      <c r="I8746" s="5">
        <f>MIN(H8746,FARMER_HRS)</f>
        <v>720</v>
      </c>
      <c r="J8746" s="5">
        <f>MAX(0,H8746-FARMER_HRS)</f>
        <v>3656.3503227258007</v>
      </c>
      <c r="K8746" s="2">
        <f>I8746*FARMER_RATE+J8746*TEMP_WORKER_RATE</f>
        <v>88478.304213989584</v>
      </c>
      <c r="L8746" s="2">
        <f>A8746*PRICE_TOM+B8746*PRICE_CAR+C8746*PRICE_MES</f>
        <v>133246</v>
      </c>
      <c r="M8746" s="2">
        <f>A8746*FERT_BED_TOM+B8746*FERT_BED_CAR+C8746*FERT_BED_MES</f>
        <v>15400</v>
      </c>
      <c r="N8746" s="6">
        <f>IF(AND(D8746&lt;=TOTAL_BEDS,J8746&lt;=TEMP_WORKER_MAX*TEMP_WORKER_HRS),1,0)</f>
        <v>1</v>
      </c>
      <c r="O8746" s="2">
        <f>L8746-M8746-K8746-FIXED_COSTS</f>
        <v>9367.6957860104158</v>
      </c>
      <c r="P8746" s="2">
        <f>IF(N8746=1,O8746,"")</f>
        <v>9367.6957860104158</v>
      </c>
    </row>
    <row r="8747">
      <c r="A8747" s="6">
        <v>13</v>
      </c>
      <c r="B8747" s="6">
        <v>9</v>
      </c>
      <c r="C8747" s="6">
        <v>1</v>
      </c>
      <c r="D8747" s="6">
        <f>A8747+B8747+C8747</f>
        <v>23</v>
      </c>
      <c r="E8747" s="5">
        <f>IF(A8747=0,0,A8747*LABOR_HRS_WK_TOM*SEASON_WEEKS*(1+DIM_PCT_TOM)^A8747)</f>
        <v>4039.1573208399313</v>
      </c>
      <c r="F8747" s="5">
        <f>IF(B8747=0,0,B8747*LABOR_HRS_WK_CAR*SEASON_WEEKS*(1+DIM_PCT_CAR)^B8747)</f>
        <v>337.19300188586959</v>
      </c>
      <c r="G8747" s="5">
        <f>IF(C8747=0,0,C8747*LABOR_HRS_WK_MES*SEASON_WEEKS*(1+DIM_PCT_MES)^C8747)</f>
        <v>45.5625</v>
      </c>
      <c r="H8747" s="5">
        <f>E8747+F8747+G8747</f>
        <v>4421.9128227258007</v>
      </c>
      <c r="I8747" s="5">
        <f>MIN(H8747,FARMER_HRS)</f>
        <v>720</v>
      </c>
      <c r="J8747" s="5">
        <f>MAX(0,H8747-FARMER_HRS)</f>
        <v>3701.9128227258007</v>
      </c>
      <c r="K8747" s="2">
        <f>I8747*FARMER_RATE+J8747*TEMP_WORKER_RATE</f>
        <v>89269.319838989584</v>
      </c>
      <c r="L8747" s="2">
        <f>A8747*PRICE_TOM+B8747*PRICE_CAR+C8747*PRICE_MES</f>
        <v>135946</v>
      </c>
      <c r="M8747" s="2">
        <f>A8747*FERT_BED_TOM+B8747*FERT_BED_CAR+C8747*FERT_BED_MES</f>
        <v>16280</v>
      </c>
      <c r="N8747" s="6">
        <f>IF(AND(D8747&lt;=TOTAL_BEDS,J8747&lt;=TEMP_WORKER_MAX*TEMP_WORKER_HRS),1,0)</f>
        <v>1</v>
      </c>
      <c r="O8747" s="2">
        <f>L8747-M8747-K8747-FIXED_COSTS</f>
        <v>10396.680161010416</v>
      </c>
      <c r="P8747" s="2">
        <f>IF(N8747=1,O8747,"")</f>
        <v>10396.680161010416</v>
      </c>
    </row>
    <row r="8748">
      <c r="A8748" s="6">
        <v>13</v>
      </c>
      <c r="B8748" s="6">
        <v>9</v>
      </c>
      <c r="C8748" s="6">
        <v>2</v>
      </c>
      <c r="D8748" s="6">
        <f>A8748+B8748+C8748</f>
        <v>24</v>
      </c>
      <c r="E8748" s="5">
        <f>IF(A8748=0,0,A8748*LABOR_HRS_WK_TOM*SEASON_WEEKS*(1+DIM_PCT_TOM)^A8748)</f>
        <v>4039.1573208399313</v>
      </c>
      <c r="F8748" s="5">
        <f>IF(B8748=0,0,B8748*LABOR_HRS_WK_CAR*SEASON_WEEKS*(1+DIM_PCT_CAR)^B8748)</f>
        <v>337.19300188586959</v>
      </c>
      <c r="G8748" s="5">
        <f>IF(C8748=0,0,C8748*LABOR_HRS_WK_MES*SEASON_WEEKS*(1+DIM_PCT_MES)^C8748)</f>
        <v>92.2640625</v>
      </c>
      <c r="H8748" s="5">
        <f>E8748+F8748+G8748</f>
        <v>4468.614385225801</v>
      </c>
      <c r="I8748" s="5">
        <f>MIN(H8748,FARMER_HRS)</f>
        <v>720</v>
      </c>
      <c r="J8748" s="5">
        <f>MAX(0,H8748-FARMER_HRS)</f>
        <v>3748.614385225801</v>
      </c>
      <c r="K8748" s="2">
        <f>I8748*FARMER_RATE+J8748*TEMP_WORKER_RATE</f>
        <v>90080.1108546146</v>
      </c>
      <c r="L8748" s="2">
        <f>A8748*PRICE_TOM+B8748*PRICE_CAR+C8748*PRICE_MES</f>
        <v>138646</v>
      </c>
      <c r="M8748" s="2">
        <f>A8748*FERT_BED_TOM+B8748*FERT_BED_CAR+C8748*FERT_BED_MES</f>
        <v>17160</v>
      </c>
      <c r="N8748" s="6">
        <f>IF(AND(D8748&lt;=TOTAL_BEDS,J8748&lt;=TEMP_WORKER_MAX*TEMP_WORKER_HRS),1,0)</f>
        <v>1</v>
      </c>
      <c r="O8748" s="2">
        <f>L8748-M8748-K8748-FIXED_COSTS</f>
        <v>11405.889145385401</v>
      </c>
      <c r="P8748" s="2">
        <f>IF(N8748=1,O8748,"")</f>
        <v>11405.889145385401</v>
      </c>
    </row>
    <row r="8749">
      <c r="A8749" s="6">
        <v>13</v>
      </c>
      <c r="B8749" s="6">
        <v>9</v>
      </c>
      <c r="C8749" s="6">
        <v>3</v>
      </c>
      <c r="D8749" s="6">
        <f>A8749+B8749+C8749</f>
        <v>25</v>
      </c>
      <c r="E8749" s="5">
        <f>IF(A8749=0,0,A8749*LABOR_HRS_WK_TOM*SEASON_WEEKS*(1+DIM_PCT_TOM)^A8749)</f>
        <v>4039.1573208399313</v>
      </c>
      <c r="F8749" s="5">
        <f>IF(B8749=0,0,B8749*LABOR_HRS_WK_CAR*SEASON_WEEKS*(1+DIM_PCT_CAR)^B8749)</f>
        <v>337.19300188586959</v>
      </c>
      <c r="G8749" s="5">
        <f>IF(C8749=0,0,C8749*LABOR_HRS_WK_MES*SEASON_WEEKS*(1+DIM_PCT_MES)^C8749)</f>
        <v>140.12604492187498</v>
      </c>
      <c r="H8749" s="5">
        <f>E8749+F8749+G8749</f>
        <v>4516.4763676476759</v>
      </c>
      <c r="I8749" s="5">
        <f>MIN(H8749,FARMER_HRS)</f>
        <v>720</v>
      </c>
      <c r="J8749" s="5">
        <f>MAX(0,H8749-FARMER_HRS)</f>
        <v>3796.4763676476759</v>
      </c>
      <c r="K8749" s="2">
        <f>I8749*FARMER_RATE+J8749*TEMP_WORKER_RATE</f>
        <v>90911.048049438818</v>
      </c>
      <c r="L8749" s="2">
        <f>A8749*PRICE_TOM+B8749*PRICE_CAR+C8749*PRICE_MES</f>
        <v>141346</v>
      </c>
      <c r="M8749" s="2">
        <f>A8749*FERT_BED_TOM+B8749*FERT_BED_CAR+C8749*FERT_BED_MES</f>
        <v>18040</v>
      </c>
      <c r="N8749" s="6">
        <f>IF(AND(D8749&lt;=TOTAL_BEDS,J8749&lt;=TEMP_WORKER_MAX*TEMP_WORKER_HRS),1,0)</f>
        <v>1</v>
      </c>
      <c r="O8749" s="2">
        <f>L8749-M8749-K8749-FIXED_COSTS</f>
        <v>12394.951950561182</v>
      </c>
      <c r="P8749" s="2">
        <f>IF(N8749=1,O8749,"")</f>
        <v>12394.951950561182</v>
      </c>
    </row>
    <row r="8750">
      <c r="A8750" s="6">
        <v>13</v>
      </c>
      <c r="B8750" s="6">
        <v>9</v>
      </c>
      <c r="C8750" s="6">
        <v>4</v>
      </c>
      <c r="D8750" s="6">
        <f>A8750+B8750+C8750</f>
        <v>26</v>
      </c>
      <c r="E8750" s="5">
        <f>IF(A8750=0,0,A8750*LABOR_HRS_WK_TOM*SEASON_WEEKS*(1+DIM_PCT_TOM)^A8750)</f>
        <v>4039.1573208399313</v>
      </c>
      <c r="F8750" s="5">
        <f>IF(B8750=0,0,B8750*LABOR_HRS_WK_CAR*SEASON_WEEKS*(1+DIM_PCT_CAR)^B8750)</f>
        <v>337.19300188586959</v>
      </c>
      <c r="G8750" s="5">
        <f>IF(C8750=0,0,C8750*LABOR_HRS_WK_MES*SEASON_WEEKS*(1+DIM_PCT_MES)^C8750)</f>
        <v>189.17016064453119</v>
      </c>
      <c r="H8750" s="5">
        <f>E8750+F8750+G8750</f>
        <v>4565.5204833703319</v>
      </c>
      <c r="I8750" s="5">
        <f>MIN(H8750,FARMER_HRS)</f>
        <v>720</v>
      </c>
      <c r="J8750" s="5">
        <f>MAX(0,H8750-FARMER_HRS)</f>
        <v>3845.5204833703319</v>
      </c>
      <c r="K8750" s="2">
        <f>I8750*FARMER_RATE+J8750*TEMP_WORKER_RATE</f>
        <v>91762.508391846044</v>
      </c>
      <c r="L8750" s="2">
        <f>A8750*PRICE_TOM+B8750*PRICE_CAR+C8750*PRICE_MES</f>
        <v>144046</v>
      </c>
      <c r="M8750" s="2">
        <f>A8750*FERT_BED_TOM+B8750*FERT_BED_CAR+C8750*FERT_BED_MES</f>
        <v>18920</v>
      </c>
      <c r="N8750" s="6">
        <f>IF(AND(D8750&lt;=TOTAL_BEDS,J8750&lt;=TEMP_WORKER_MAX*TEMP_WORKER_HRS),1,0)</f>
        <v>1</v>
      </c>
      <c r="O8750" s="2">
        <f>L8750-M8750-K8750-FIXED_COSTS</f>
        <v>13363.491608153956</v>
      </c>
      <c r="P8750" s="2">
        <f>IF(N8750=1,O8750,"")</f>
        <v>13363.491608153956</v>
      </c>
    </row>
    <row r="8751">
      <c r="A8751" s="6">
        <v>13</v>
      </c>
      <c r="B8751" s="6">
        <v>9</v>
      </c>
      <c r="C8751" s="6">
        <v>5</v>
      </c>
      <c r="D8751" s="6">
        <f>A8751+B8751+C8751</f>
        <v>27</v>
      </c>
      <c r="E8751" s="5">
        <f>IF(A8751=0,0,A8751*LABOR_HRS_WK_TOM*SEASON_WEEKS*(1+DIM_PCT_TOM)^A8751)</f>
        <v>4039.1573208399313</v>
      </c>
      <c r="F8751" s="5">
        <f>IF(B8751=0,0,B8751*LABOR_HRS_WK_CAR*SEASON_WEEKS*(1+DIM_PCT_CAR)^B8751)</f>
        <v>337.19300188586959</v>
      </c>
      <c r="G8751" s="5">
        <f>IF(C8751=0,0,C8751*LABOR_HRS_WK_MES*SEASON_WEEKS*(1+DIM_PCT_MES)^C8751)</f>
        <v>239.41848456573481</v>
      </c>
      <c r="H8751" s="5">
        <f>E8751+F8751+G8751</f>
        <v>4615.7688072915353</v>
      </c>
      <c r="I8751" s="5">
        <f>MIN(H8751,FARMER_HRS)</f>
        <v>720</v>
      </c>
      <c r="J8751" s="5">
        <f>MAX(0,H8751-FARMER_HRS)</f>
        <v>3895.7688072915353</v>
      </c>
      <c r="K8751" s="2">
        <f>I8751*FARMER_RATE+J8751*TEMP_WORKER_RATE</f>
        <v>92634.875126589148</v>
      </c>
      <c r="L8751" s="2">
        <f>A8751*PRICE_TOM+B8751*PRICE_CAR+C8751*PRICE_MES</f>
        <v>146746</v>
      </c>
      <c r="M8751" s="2">
        <f>A8751*FERT_BED_TOM+B8751*FERT_BED_CAR+C8751*FERT_BED_MES</f>
        <v>19800</v>
      </c>
      <c r="N8751" s="6">
        <f>IF(AND(D8751&lt;=TOTAL_BEDS,J8751&lt;=TEMP_WORKER_MAX*TEMP_WORKER_HRS),1,0)</f>
        <v>1</v>
      </c>
      <c r="O8751" s="2">
        <f>L8751-M8751-K8751-FIXED_COSTS</f>
        <v>14311.124873410852</v>
      </c>
      <c r="P8751" s="2">
        <f>IF(N8751=1,O8751,"")</f>
        <v>14311.124873410852</v>
      </c>
    </row>
    <row r="8752">
      <c r="A8752" s="6">
        <v>13</v>
      </c>
      <c r="B8752" s="6">
        <v>9</v>
      </c>
      <c r="C8752" s="6">
        <v>6</v>
      </c>
      <c r="D8752" s="6">
        <f>A8752+B8752+C8752</f>
        <v>28</v>
      </c>
      <c r="E8752" s="5">
        <f>IF(A8752=0,0,A8752*LABOR_HRS_WK_TOM*SEASON_WEEKS*(1+DIM_PCT_TOM)^A8752)</f>
        <v>4039.1573208399313</v>
      </c>
      <c r="F8752" s="5">
        <f>IF(B8752=0,0,B8752*LABOR_HRS_WK_CAR*SEASON_WEEKS*(1+DIM_PCT_CAR)^B8752)</f>
        <v>337.19300188586959</v>
      </c>
      <c r="G8752" s="5">
        <f>IF(C8752=0,0,C8752*LABOR_HRS_WK_MES*SEASON_WEEKS*(1+DIM_PCT_MES)^C8752)</f>
        <v>290.89345874736773</v>
      </c>
      <c r="H8752" s="5">
        <f>E8752+F8752+G8752</f>
        <v>4667.2437814731684</v>
      </c>
      <c r="I8752" s="5">
        <f>MIN(H8752,FARMER_HRS)</f>
        <v>720</v>
      </c>
      <c r="J8752" s="5">
        <f>MAX(0,H8752-FARMER_HRS)</f>
        <v>3947.2437814731684</v>
      </c>
      <c r="K8752" s="2">
        <f>I8752*FARMER_RATE+J8752*TEMP_WORKER_RATE</f>
        <v>93528.537872798057</v>
      </c>
      <c r="L8752" s="2">
        <f>A8752*PRICE_TOM+B8752*PRICE_CAR+C8752*PRICE_MES</f>
        <v>149446</v>
      </c>
      <c r="M8752" s="2">
        <f>A8752*FERT_BED_TOM+B8752*FERT_BED_CAR+C8752*FERT_BED_MES</f>
        <v>20680</v>
      </c>
      <c r="N8752" s="6">
        <f>IF(AND(D8752&lt;=TOTAL_BEDS,J8752&lt;=TEMP_WORKER_MAX*TEMP_WORKER_HRS),1,0)</f>
        <v>1</v>
      </c>
      <c r="O8752" s="2">
        <f>L8752-M8752-K8752-FIXED_COSTS</f>
        <v>15237.462127201943</v>
      </c>
      <c r="P8752" s="2">
        <f>IF(N8752=1,O8752,"")</f>
        <v>15237.462127201943</v>
      </c>
    </row>
    <row r="8753">
      <c r="A8753" s="6">
        <v>13</v>
      </c>
      <c r="B8753" s="6">
        <v>9</v>
      </c>
      <c r="C8753" s="6">
        <v>7</v>
      </c>
      <c r="D8753" s="6">
        <f>A8753+B8753+C8753</f>
        <v>29</v>
      </c>
      <c r="E8753" s="5">
        <f>IF(A8753=0,0,A8753*LABOR_HRS_WK_TOM*SEASON_WEEKS*(1+DIM_PCT_TOM)^A8753)</f>
        <v>4039.1573208399313</v>
      </c>
      <c r="F8753" s="5">
        <f>IF(B8753=0,0,B8753*LABOR_HRS_WK_CAR*SEASON_WEEKS*(1+DIM_PCT_CAR)^B8753)</f>
        <v>337.19300188586959</v>
      </c>
      <c r="G8753" s="5">
        <f>IF(C8753=0,0,C8753*LABOR_HRS_WK_MES*SEASON_WEEKS*(1+DIM_PCT_MES)^C8753)</f>
        <v>343.61789814532818</v>
      </c>
      <c r="H8753" s="5">
        <f>E8753+F8753+G8753</f>
        <v>4719.9682208711292</v>
      </c>
      <c r="I8753" s="5">
        <f>MIN(H8753,FARMER_HRS)</f>
        <v>720</v>
      </c>
      <c r="J8753" s="5">
        <f>MAX(0,H8753-FARMER_HRS)</f>
        <v>3999.9682208711292</v>
      </c>
      <c r="K8753" s="2">
        <f>I8753*FARMER_RATE+J8753*TEMP_WORKER_RATE</f>
        <v>94443.8927234571</v>
      </c>
      <c r="L8753" s="2">
        <f>A8753*PRICE_TOM+B8753*PRICE_CAR+C8753*PRICE_MES</f>
        <v>152146</v>
      </c>
      <c r="M8753" s="2">
        <f>A8753*FERT_BED_TOM+B8753*FERT_BED_CAR+C8753*FERT_BED_MES</f>
        <v>21560</v>
      </c>
      <c r="N8753" s="6">
        <f>IF(AND(D8753&lt;=TOTAL_BEDS,J8753&lt;=TEMP_WORKER_MAX*TEMP_WORKER_HRS),1,0)</f>
        <v>1</v>
      </c>
      <c r="O8753" s="2">
        <f>L8753-M8753-K8753-FIXED_COSTS</f>
        <v>16142.107276542898</v>
      </c>
      <c r="P8753" s="2">
        <f>IF(N8753=1,O8753,"")</f>
        <v>16142.107276542898</v>
      </c>
    </row>
    <row r="8754">
      <c r="A8754" s="6">
        <v>13</v>
      </c>
      <c r="B8754" s="6">
        <v>9</v>
      </c>
      <c r="C8754" s="6">
        <v>8</v>
      </c>
      <c r="D8754" s="6">
        <f>A8754+B8754+C8754</f>
        <v>30</v>
      </c>
      <c r="E8754" s="5">
        <f>IF(A8754=0,0,A8754*LABOR_HRS_WK_TOM*SEASON_WEEKS*(1+DIM_PCT_TOM)^A8754)</f>
        <v>4039.1573208399313</v>
      </c>
      <c r="F8754" s="5">
        <f>IF(B8754=0,0,B8754*LABOR_HRS_WK_CAR*SEASON_WEEKS*(1+DIM_PCT_CAR)^B8754)</f>
        <v>337.19300188586959</v>
      </c>
      <c r="G8754" s="5">
        <f>IF(C8754=0,0,C8754*LABOR_HRS_WK_MES*SEASON_WEEKS*(1+DIM_PCT_MES)^C8754)</f>
        <v>397.61499642530833</v>
      </c>
      <c r="H8754" s="5">
        <f>E8754+F8754+G8754</f>
        <v>4773.9653191511088</v>
      </c>
      <c r="I8754" s="5">
        <f>MIN(H8754,FARMER_HRS)</f>
        <v>720</v>
      </c>
      <c r="J8754" s="5">
        <f>MAX(0,H8754-FARMER_HRS)</f>
        <v>4053.9653191511088</v>
      </c>
      <c r="K8754" s="2">
        <f>I8754*FARMER_RATE+J8754*TEMP_WORKER_RATE</f>
        <v>95381.342346373422</v>
      </c>
      <c r="L8754" s="2">
        <f>A8754*PRICE_TOM+B8754*PRICE_CAR+C8754*PRICE_MES</f>
        <v>154846</v>
      </c>
      <c r="M8754" s="2">
        <f>A8754*FERT_BED_TOM+B8754*FERT_BED_CAR+C8754*FERT_BED_MES</f>
        <v>22440</v>
      </c>
      <c r="N8754" s="6">
        <f>IF(AND(D8754&lt;=TOTAL_BEDS,J8754&lt;=TEMP_WORKER_MAX*TEMP_WORKER_HRS),1,0)</f>
        <v>1</v>
      </c>
      <c r="O8754" s="2">
        <f>L8754-M8754-K8754-FIXED_COSTS</f>
        <v>17024.657653626578</v>
      </c>
      <c r="P8754" s="2">
        <f>IF(N8754=1,O8754,"")</f>
        <v>17024.657653626578</v>
      </c>
    </row>
    <row r="8755">
      <c r="A8755" s="6">
        <v>13</v>
      </c>
      <c r="B8755" s="6">
        <v>9</v>
      </c>
      <c r="C8755" s="6">
        <v>9</v>
      </c>
      <c r="D8755" s="6">
        <f>A8755+B8755+C8755</f>
        <v>31</v>
      </c>
      <c r="E8755" s="5">
        <f>IF(A8755=0,0,A8755*LABOR_HRS_WK_TOM*SEASON_WEEKS*(1+DIM_PCT_TOM)^A8755)</f>
        <v>4039.1573208399313</v>
      </c>
      <c r="F8755" s="5">
        <f>IF(B8755=0,0,B8755*LABOR_HRS_WK_CAR*SEASON_WEEKS*(1+DIM_PCT_CAR)^B8755)</f>
        <v>337.19300188586959</v>
      </c>
      <c r="G8755" s="5">
        <f>IF(C8755=0,0,C8755*LABOR_HRS_WK_MES*SEASON_WEEKS*(1+DIM_PCT_MES)^C8755)</f>
        <v>452.90833186570273</v>
      </c>
      <c r="H8755" s="5">
        <f>E8755+F8755+G8755</f>
        <v>4829.2586545915037</v>
      </c>
      <c r="I8755" s="5">
        <f>MIN(H8755,FARMER_HRS)</f>
        <v>720</v>
      </c>
      <c r="J8755" s="5">
        <f>MAX(0,H8755-FARMER_HRS)</f>
        <v>4109.2586545915037</v>
      </c>
      <c r="K8755" s="2">
        <f>I8755*FARMER_RATE+J8755*TEMP_WORKER_RATE</f>
        <v>96341.296086658054</v>
      </c>
      <c r="L8755" s="2">
        <f>A8755*PRICE_TOM+B8755*PRICE_CAR+C8755*PRICE_MES</f>
        <v>157546</v>
      </c>
      <c r="M8755" s="2">
        <f>A8755*FERT_BED_TOM+B8755*FERT_BED_CAR+C8755*FERT_BED_MES</f>
        <v>23320</v>
      </c>
      <c r="N8755" s="6">
        <f>IF(AND(D8755&lt;=TOTAL_BEDS,J8755&lt;=TEMP_WORKER_MAX*TEMP_WORKER_HRS),1,0)</f>
        <v>1</v>
      </c>
      <c r="O8755" s="2">
        <f>L8755-M8755-K8755-FIXED_COSTS</f>
        <v>17884.703913341946</v>
      </c>
      <c r="P8755" s="2">
        <f>IF(N8755=1,O8755,"")</f>
        <v>17884.703913341946</v>
      </c>
    </row>
    <row r="8756">
      <c r="A8756" s="6">
        <v>13</v>
      </c>
      <c r="B8756" s="6">
        <v>9</v>
      </c>
      <c r="C8756" s="6">
        <v>10</v>
      </c>
      <c r="D8756" s="6">
        <f>A8756+B8756+C8756</f>
        <v>32</v>
      </c>
      <c r="E8756" s="5">
        <f>IF(A8756=0,0,A8756*LABOR_HRS_WK_TOM*SEASON_WEEKS*(1+DIM_PCT_TOM)^A8756)</f>
        <v>4039.1573208399313</v>
      </c>
      <c r="F8756" s="5">
        <f>IF(B8756=0,0,B8756*LABOR_HRS_WK_CAR*SEASON_WEEKS*(1+DIM_PCT_CAR)^B8756)</f>
        <v>337.19300188586959</v>
      </c>
      <c r="G8756" s="5">
        <f>IF(C8756=0,0,C8756*LABOR_HRS_WK_MES*SEASON_WEEKS*(1+DIM_PCT_MES)^C8756)</f>
        <v>509.52187334891551</v>
      </c>
      <c r="H8756" s="5">
        <f>E8756+F8756+G8756</f>
        <v>4885.8721960747162</v>
      </c>
      <c r="I8756" s="5">
        <f>MIN(H8756,FARMER_HRS)</f>
        <v>720</v>
      </c>
      <c r="J8756" s="5">
        <f>MAX(0,H8756-FARMER_HRS)</f>
        <v>4165.8721960747162</v>
      </c>
      <c r="K8756" s="2">
        <f>I8756*FARMER_RATE+J8756*TEMP_WORKER_RATE</f>
        <v>97324.1700707416</v>
      </c>
      <c r="L8756" s="2">
        <f>A8756*PRICE_TOM+B8756*PRICE_CAR+C8756*PRICE_MES</f>
        <v>160246</v>
      </c>
      <c r="M8756" s="2">
        <f>A8756*FERT_BED_TOM+B8756*FERT_BED_CAR+C8756*FERT_BED_MES</f>
        <v>24200</v>
      </c>
      <c r="N8756" s="6">
        <f>IF(AND(D8756&lt;=TOTAL_BEDS,J8756&lt;=TEMP_WORKER_MAX*TEMP_WORKER_HRS),1,0)</f>
        <v>1</v>
      </c>
      <c r="O8756" s="2">
        <f>L8756-M8756-K8756-FIXED_COSTS</f>
        <v>18721.829929258398</v>
      </c>
      <c r="P8756" s="2">
        <f>IF(N8756=1,O8756,"")</f>
        <v>18721.829929258398</v>
      </c>
    </row>
    <row r="8757">
      <c r="A8757" s="6">
        <v>13</v>
      </c>
      <c r="B8757" s="6">
        <v>9</v>
      </c>
      <c r="C8757" s="6">
        <v>11</v>
      </c>
      <c r="D8757" s="6">
        <f>A8757+B8757+C8757</f>
        <v>33</v>
      </c>
      <c r="E8757" s="5">
        <f>IF(A8757=0,0,A8757*LABOR_HRS_WK_TOM*SEASON_WEEKS*(1+DIM_PCT_TOM)^A8757)</f>
        <v>4039.1573208399313</v>
      </c>
      <c r="F8757" s="5">
        <f>IF(B8757=0,0,B8757*LABOR_HRS_WK_CAR*SEASON_WEEKS*(1+DIM_PCT_CAR)^B8757)</f>
        <v>337.19300188586959</v>
      </c>
      <c r="G8757" s="5">
        <f>IF(C8757=0,0,C8757*LABOR_HRS_WK_MES*SEASON_WEEKS*(1+DIM_PCT_MES)^C8757)</f>
        <v>567.47998644235463</v>
      </c>
      <c r="H8757" s="5">
        <f>E8757+F8757+G8757</f>
        <v>4943.8303091681555</v>
      </c>
      <c r="I8757" s="5">
        <f>MIN(H8757,FARMER_HRS)</f>
        <v>720</v>
      </c>
      <c r="J8757" s="5">
        <f>MAX(0,H8757-FARMER_HRS)</f>
        <v>4223.8303091681555</v>
      </c>
      <c r="K8757" s="2">
        <f>I8757*FARMER_RATE+J8757*TEMP_WORKER_RATE</f>
        <v>98330.387311947139</v>
      </c>
      <c r="L8757" s="2">
        <f>A8757*PRICE_TOM+B8757*PRICE_CAR+C8757*PRICE_MES</f>
        <v>162946</v>
      </c>
      <c r="M8757" s="2">
        <f>A8757*FERT_BED_TOM+B8757*FERT_BED_CAR+C8757*FERT_BED_MES</f>
        <v>25080</v>
      </c>
      <c r="N8757" s="6">
        <f>IF(AND(D8757&lt;=TOTAL_BEDS,J8757&lt;=TEMP_WORKER_MAX*TEMP_WORKER_HRS),1,0)</f>
        <v>1</v>
      </c>
      <c r="O8757" s="2">
        <f>L8757-M8757-K8757-FIXED_COSTS</f>
        <v>19535.612688052861</v>
      </c>
      <c r="P8757" s="2">
        <f>IF(N8757=1,O8757,"")</f>
        <v>19535.612688052861</v>
      </c>
    </row>
    <row r="8758">
      <c r="A8758" s="6">
        <v>13</v>
      </c>
      <c r="B8758" s="6">
        <v>9</v>
      </c>
      <c r="C8758" s="6">
        <v>12</v>
      </c>
      <c r="D8758" s="6">
        <f>A8758+B8758+C8758</f>
        <v>34</v>
      </c>
      <c r="E8758" s="5">
        <f>IF(A8758=0,0,A8758*LABOR_HRS_WK_TOM*SEASON_WEEKS*(1+DIM_PCT_TOM)^A8758)</f>
        <v>4039.1573208399313</v>
      </c>
      <c r="F8758" s="5">
        <f>IF(B8758=0,0,B8758*LABOR_HRS_WK_CAR*SEASON_WEEKS*(1+DIM_PCT_CAR)^B8758)</f>
        <v>337.19300188586959</v>
      </c>
      <c r="G8758" s="5">
        <f>IF(C8758=0,0,C8758*LABOR_HRS_WK_MES*SEASON_WEEKS*(1+DIM_PCT_MES)^C8758)</f>
        <v>626.807439570419</v>
      </c>
      <c r="H8758" s="5">
        <f>E8758+F8758+G8758</f>
        <v>5003.1577622962195</v>
      </c>
      <c r="I8758" s="5">
        <f>MIN(H8758,FARMER_HRS)</f>
        <v>720</v>
      </c>
      <c r="J8758" s="5">
        <f>MAX(0,H8758-FARMER_HRS)</f>
        <v>4283.1577622962195</v>
      </c>
      <c r="K8758" s="2">
        <f>I8758*FARMER_RATE+J8758*TEMP_WORKER_RATE</f>
        <v>99360.3778176427</v>
      </c>
      <c r="L8758" s="2">
        <f>A8758*PRICE_TOM+B8758*PRICE_CAR+C8758*PRICE_MES</f>
        <v>165646</v>
      </c>
      <c r="M8758" s="2">
        <f>A8758*FERT_BED_TOM+B8758*FERT_BED_CAR+C8758*FERT_BED_MES</f>
        <v>25960</v>
      </c>
      <c r="N8758" s="6">
        <f>IF(AND(D8758&lt;=TOTAL_BEDS,J8758&lt;=TEMP_WORKER_MAX*TEMP_WORKER_HRS),1,0)</f>
        <v>1</v>
      </c>
      <c r="O8758" s="2">
        <f>L8758-M8758-K8758-FIXED_COSTS</f>
        <v>20325.6221823573</v>
      </c>
      <c r="P8758" s="2">
        <f>IF(N8758=1,O8758,"")</f>
        <v>20325.6221823573</v>
      </c>
    </row>
    <row r="8759">
      <c r="A8759" s="6">
        <v>13</v>
      </c>
      <c r="B8759" s="6">
        <v>9</v>
      </c>
      <c r="C8759" s="6">
        <v>13</v>
      </c>
      <c r="D8759" s="6">
        <f>A8759+B8759+C8759</f>
        <v>35</v>
      </c>
      <c r="E8759" s="5">
        <f>IF(A8759=0,0,A8759*LABOR_HRS_WK_TOM*SEASON_WEEKS*(1+DIM_PCT_TOM)^A8759)</f>
        <v>4039.1573208399313</v>
      </c>
      <c r="F8759" s="5">
        <f>IF(B8759=0,0,B8759*LABOR_HRS_WK_CAR*SEASON_WEEKS*(1+DIM_PCT_CAR)^B8759)</f>
        <v>337.19300188586959</v>
      </c>
      <c r="G8759" s="5">
        <f>IF(C8759=0,0,C8759*LABOR_HRS_WK_MES*SEASON_WEEKS*(1+DIM_PCT_MES)^C8759)</f>
        <v>687.52941027880331</v>
      </c>
      <c r="H8759" s="5">
        <f>E8759+F8759+G8759</f>
        <v>5063.8797330046036</v>
      </c>
      <c r="I8759" s="5">
        <f>MIN(H8759,FARMER_HRS)</f>
        <v>720</v>
      </c>
      <c r="J8759" s="5">
        <f>MAX(0,H8759-FARMER_HRS)</f>
        <v>4343.8797330046036</v>
      </c>
      <c r="K8759" s="2">
        <f>I8759*FARMER_RATE+J8759*TEMP_WORKER_RATE</f>
        <v>100414.57869799659</v>
      </c>
      <c r="L8759" s="2">
        <f>A8759*PRICE_TOM+B8759*PRICE_CAR+C8759*PRICE_MES</f>
        <v>168346</v>
      </c>
      <c r="M8759" s="2">
        <f>A8759*FERT_BED_TOM+B8759*FERT_BED_CAR+C8759*FERT_BED_MES</f>
        <v>26840</v>
      </c>
      <c r="N8759" s="6">
        <f>IF(AND(D8759&lt;=TOTAL_BEDS,J8759&lt;=TEMP_WORKER_MAX*TEMP_WORKER_HRS),1,0)</f>
        <v>1</v>
      </c>
      <c r="O8759" s="2">
        <f>L8759-M8759-K8759-FIXED_COSTS</f>
        <v>21091.421302003408</v>
      </c>
      <c r="P8759" s="2">
        <f>IF(N8759=1,O8759,"")</f>
        <v>21091.421302003408</v>
      </c>
    </row>
    <row r="8760">
      <c r="A8760" s="6">
        <v>13</v>
      </c>
      <c r="B8760" s="6">
        <v>9</v>
      </c>
      <c r="C8760" s="6">
        <v>14</v>
      </c>
      <c r="D8760" s="6">
        <f>A8760+B8760+C8760</f>
        <v>36</v>
      </c>
      <c r="E8760" s="5">
        <f>IF(A8760=0,0,A8760*LABOR_HRS_WK_TOM*SEASON_WEEKS*(1+DIM_PCT_TOM)^A8760)</f>
        <v>4039.1573208399313</v>
      </c>
      <c r="F8760" s="5">
        <f>IF(B8760=0,0,B8760*LABOR_HRS_WK_CAR*SEASON_WEEKS*(1+DIM_PCT_CAR)^B8760)</f>
        <v>337.19300188586959</v>
      </c>
      <c r="G8760" s="5">
        <f>IF(C8760=0,0,C8760*LABOR_HRS_WK_MES*SEASON_WEEKS*(1+DIM_PCT_MES)^C8760)</f>
        <v>749.67149159246435</v>
      </c>
      <c r="H8760" s="5">
        <f>E8760+F8760+G8760</f>
        <v>5126.0218143182647</v>
      </c>
      <c r="I8760" s="5">
        <f>MIN(H8760,FARMER_HRS)</f>
        <v>720</v>
      </c>
      <c r="J8760" s="5">
        <f>MAX(0,H8760-FARMER_HRS)</f>
        <v>4406.0218143182647</v>
      </c>
      <c r="K8760" s="2">
        <f>I8760*FARMER_RATE+J8760*TEMP_WORKER_RATE</f>
        <v>101493.43427635876</v>
      </c>
      <c r="L8760" s="2">
        <f>A8760*PRICE_TOM+B8760*PRICE_CAR+C8760*PRICE_MES</f>
        <v>171046</v>
      </c>
      <c r="M8760" s="2">
        <f>A8760*FERT_BED_TOM+B8760*FERT_BED_CAR+C8760*FERT_BED_MES</f>
        <v>27720</v>
      </c>
      <c r="N8760" s="6">
        <f>IF(AND(D8760&lt;=TOTAL_BEDS,J8760&lt;=TEMP_WORKER_MAX*TEMP_WORKER_HRS),1,0)</f>
        <v>1</v>
      </c>
      <c r="O8760" s="2">
        <f>L8760-M8760-K8760-FIXED_COSTS</f>
        <v>21832.565723641237</v>
      </c>
      <c r="P8760" s="2">
        <f>IF(N8760=1,O8760,"")</f>
        <v>21832.565723641237</v>
      </c>
    </row>
    <row r="8761">
      <c r="A8761" s="6">
        <v>13</v>
      </c>
      <c r="B8761" s="6">
        <v>9</v>
      </c>
      <c r="C8761" s="6">
        <v>15</v>
      </c>
      <c r="D8761" s="6">
        <f>A8761+B8761+C8761</f>
        <v>37</v>
      </c>
      <c r="E8761" s="5">
        <f>IF(A8761=0,0,A8761*LABOR_HRS_WK_TOM*SEASON_WEEKS*(1+DIM_PCT_TOM)^A8761)</f>
        <v>4039.1573208399313</v>
      </c>
      <c r="F8761" s="5">
        <f>IF(B8761=0,0,B8761*LABOR_HRS_WK_CAR*SEASON_WEEKS*(1+DIM_PCT_CAR)^B8761)</f>
        <v>337.19300188586959</v>
      </c>
      <c r="G8761" s="5">
        <f>IF(C8761=0,0,C8761*LABOR_HRS_WK_MES*SEASON_WEEKS*(1+DIM_PCT_MES)^C8761)</f>
        <v>813.25969846861074</v>
      </c>
      <c r="H8761" s="5">
        <f>E8761+F8761+G8761</f>
        <v>5189.6100211944113</v>
      </c>
      <c r="I8761" s="5">
        <f>MIN(H8761,FARMER_HRS)</f>
        <v>720</v>
      </c>
      <c r="J8761" s="5">
        <f>MAX(0,H8761-FARMER_HRS)</f>
        <v>4469.6100211944113</v>
      </c>
      <c r="K8761" s="2">
        <f>I8761*FARMER_RATE+J8761*TEMP_WORKER_RATE</f>
        <v>102597.39620129186</v>
      </c>
      <c r="L8761" s="2">
        <f>A8761*PRICE_TOM+B8761*PRICE_CAR+C8761*PRICE_MES</f>
        <v>173746</v>
      </c>
      <c r="M8761" s="2">
        <f>A8761*FERT_BED_TOM+B8761*FERT_BED_CAR+C8761*FERT_BED_MES</f>
        <v>28600</v>
      </c>
      <c r="N8761" s="6">
        <f>IF(AND(D8761&lt;=TOTAL_BEDS,J8761&lt;=TEMP_WORKER_MAX*TEMP_WORKER_HRS),1,0)</f>
        <v>1</v>
      </c>
      <c r="O8761" s="2">
        <f>L8761-M8761-K8761-FIXED_COSTS</f>
        <v>22548.603798708136</v>
      </c>
      <c r="P8761" s="2">
        <f>IF(N8761=1,O8761,"")</f>
        <v>22548.603798708136</v>
      </c>
    </row>
    <row r="8762">
      <c r="A8762" s="6">
        <v>13</v>
      </c>
      <c r="B8762" s="6">
        <v>9</v>
      </c>
      <c r="C8762" s="6">
        <v>16</v>
      </c>
      <c r="D8762" s="6">
        <f>A8762+B8762+C8762</f>
        <v>38</v>
      </c>
      <c r="E8762" s="5">
        <f>IF(A8762=0,0,A8762*LABOR_HRS_WK_TOM*SEASON_WEEKS*(1+DIM_PCT_TOM)^A8762)</f>
        <v>4039.1573208399313</v>
      </c>
      <c r="F8762" s="5">
        <f>IF(B8762=0,0,B8762*LABOR_HRS_WK_CAR*SEASON_WEEKS*(1+DIM_PCT_CAR)^B8762)</f>
        <v>337.19300188586959</v>
      </c>
      <c r="G8762" s="5">
        <f>IF(C8762=0,0,C8762*LABOR_HRS_WK_MES*SEASON_WEEKS*(1+DIM_PCT_MES)^C8762)</f>
        <v>878.32047434609967</v>
      </c>
      <c r="H8762" s="5">
        <f>E8762+F8762+G8762</f>
        <v>5254.6707970719</v>
      </c>
      <c r="I8762" s="5">
        <f>MIN(H8762,FARMER_HRS)</f>
        <v>720</v>
      </c>
      <c r="J8762" s="5">
        <f>MAX(0,H8762-FARMER_HRS)</f>
        <v>4534.6707970719</v>
      </c>
      <c r="K8762" s="2">
        <f>I8762*FARMER_RATE+J8762*TEMP_WORKER_RATE</f>
        <v>103726.92356027603</v>
      </c>
      <c r="L8762" s="2">
        <f>A8762*PRICE_TOM+B8762*PRICE_CAR+C8762*PRICE_MES</f>
        <v>176446</v>
      </c>
      <c r="M8762" s="2">
        <f>A8762*FERT_BED_TOM+B8762*FERT_BED_CAR+C8762*FERT_BED_MES</f>
        <v>29480</v>
      </c>
      <c r="N8762" s="6">
        <f>IF(AND(D8762&lt;=TOTAL_BEDS,J8762&lt;=TEMP_WORKER_MAX*TEMP_WORKER_HRS),1,0)</f>
        <v>1</v>
      </c>
      <c r="O8762" s="2">
        <f>L8762-M8762-K8762-FIXED_COSTS</f>
        <v>23239.076439723969</v>
      </c>
      <c r="P8762" s="2">
        <f>IF(N8762=1,O8762,"")</f>
        <v>23239.076439723969</v>
      </c>
    </row>
    <row r="8763">
      <c r="A8763" s="6">
        <v>13</v>
      </c>
      <c r="B8763" s="6">
        <v>9</v>
      </c>
      <c r="C8763" s="6">
        <v>17</v>
      </c>
      <c r="D8763" s="6">
        <f>A8763+B8763+C8763</f>
        <v>39</v>
      </c>
      <c r="E8763" s="5">
        <f>IF(A8763=0,0,A8763*LABOR_HRS_WK_TOM*SEASON_WEEKS*(1+DIM_PCT_TOM)^A8763)</f>
        <v>4039.1573208399313</v>
      </c>
      <c r="F8763" s="5">
        <f>IF(B8763=0,0,B8763*LABOR_HRS_WK_CAR*SEASON_WEEKS*(1+DIM_PCT_CAR)^B8763)</f>
        <v>337.19300188586959</v>
      </c>
      <c r="G8763" s="5">
        <f>IF(C8763=0,0,C8763*LABOR_HRS_WK_MES*SEASON_WEEKS*(1+DIM_PCT_MES)^C8763)</f>
        <v>944.88069779263992</v>
      </c>
      <c r="H8763" s="5">
        <f>E8763+F8763+G8763</f>
        <v>5321.23102051844</v>
      </c>
      <c r="I8763" s="5">
        <f>MIN(H8763,FARMER_HRS)</f>
        <v>720</v>
      </c>
      <c r="J8763" s="5">
        <f>MAX(0,H8763-FARMER_HRS)</f>
        <v>4601.23102051844</v>
      </c>
      <c r="K8763" s="2">
        <f>I8763*FARMER_RATE+J8763*TEMP_WORKER_RATE</f>
        <v>104882.48299511182</v>
      </c>
      <c r="L8763" s="2">
        <f>A8763*PRICE_TOM+B8763*PRICE_CAR+C8763*PRICE_MES</f>
        <v>179146</v>
      </c>
      <c r="M8763" s="2">
        <f>A8763*FERT_BED_TOM+B8763*FERT_BED_CAR+C8763*FERT_BED_MES</f>
        <v>30360</v>
      </c>
      <c r="N8763" s="6">
        <f>IF(AND(D8763&lt;=TOTAL_BEDS,J8763&lt;=TEMP_WORKER_MAX*TEMP_WORKER_HRS),1,0)</f>
        <v>1</v>
      </c>
      <c r="O8763" s="2">
        <f>L8763-M8763-K8763-FIXED_COSTS</f>
        <v>23903.517004888185</v>
      </c>
      <c r="P8763" s="2">
        <f>IF(N8763=1,O8763,"")</f>
        <v>23903.517004888185</v>
      </c>
    </row>
    <row r="8764">
      <c r="A8764" s="6">
        <v>13</v>
      </c>
      <c r="B8764" s="6">
        <v>9</v>
      </c>
      <c r="C8764" s="6">
        <v>18</v>
      </c>
      <c r="D8764" s="6">
        <f>A8764+B8764+C8764</f>
        <v>40</v>
      </c>
      <c r="E8764" s="5">
        <f>IF(A8764=0,0,A8764*LABOR_HRS_WK_TOM*SEASON_WEEKS*(1+DIM_PCT_TOM)^A8764)</f>
        <v>4039.1573208399313</v>
      </c>
      <c r="F8764" s="5">
        <f>IF(B8764=0,0,B8764*LABOR_HRS_WK_CAR*SEASON_WEEKS*(1+DIM_PCT_CAR)^B8764)</f>
        <v>337.19300188586959</v>
      </c>
      <c r="G8764" s="5">
        <f>IF(C8764=0,0,C8764*LABOR_HRS_WK_MES*SEASON_WEEKS*(1+DIM_PCT_MES)^C8764)</f>
        <v>1012.9676892512272</v>
      </c>
      <c r="H8764" s="5">
        <f>E8764+F8764+G8764</f>
        <v>5389.3180119770277</v>
      </c>
      <c r="I8764" s="5">
        <f>MIN(H8764,FARMER_HRS)</f>
        <v>720</v>
      </c>
      <c r="J8764" s="5">
        <f>MAX(0,H8764-FARMER_HRS)</f>
        <v>4669.3180119770277</v>
      </c>
      <c r="K8764" s="2">
        <f>I8764*FARMER_RATE+J8764*TEMP_WORKER_RATE</f>
        <v>106064.54881904562</v>
      </c>
      <c r="L8764" s="2">
        <f>A8764*PRICE_TOM+B8764*PRICE_CAR+C8764*PRICE_MES</f>
        <v>181846</v>
      </c>
      <c r="M8764" s="2">
        <f>A8764*FERT_BED_TOM+B8764*FERT_BED_CAR+C8764*FERT_BED_MES</f>
        <v>31240</v>
      </c>
      <c r="N8764" s="6">
        <f>IF(AND(D8764&lt;=TOTAL_BEDS,J8764&lt;=TEMP_WORKER_MAX*TEMP_WORKER_HRS),1,0)</f>
        <v>1</v>
      </c>
      <c r="O8764" s="2">
        <f>L8764-M8764-K8764-FIXED_COSTS</f>
        <v>24541.451180954376</v>
      </c>
      <c r="P8764" s="2">
        <f>IF(N8764=1,O8764,"")</f>
        <v>24541.451180954376</v>
      </c>
    </row>
    <row r="8765">
      <c r="A8765" s="6">
        <v>13</v>
      </c>
      <c r="B8765" s="6">
        <v>9</v>
      </c>
      <c r="C8765" s="6">
        <v>19</v>
      </c>
      <c r="D8765" s="6">
        <f>A8765+B8765+C8765</f>
        <v>41</v>
      </c>
      <c r="E8765" s="5">
        <f>IF(A8765=0,0,A8765*LABOR_HRS_WK_TOM*SEASON_WEEKS*(1+DIM_PCT_TOM)^A8765)</f>
        <v>4039.1573208399313</v>
      </c>
      <c r="F8765" s="5">
        <f>IF(B8765=0,0,B8765*LABOR_HRS_WK_CAR*SEASON_WEEKS*(1+DIM_PCT_CAR)^B8765)</f>
        <v>337.19300188586959</v>
      </c>
      <c r="G8765" s="5">
        <f>IF(C8765=0,0,C8765*LABOR_HRS_WK_MES*SEASON_WEEKS*(1+DIM_PCT_MES)^C8765)</f>
        <v>1082.6092178872491</v>
      </c>
      <c r="H8765" s="5">
        <f>E8765+F8765+G8765</f>
        <v>5458.95954061305</v>
      </c>
      <c r="I8765" s="5">
        <f>MIN(H8765,FARMER_HRS)</f>
        <v>720</v>
      </c>
      <c r="J8765" s="5">
        <f>MAX(0,H8765-FARMER_HRS)</f>
        <v>4738.95954061305</v>
      </c>
      <c r="K8765" s="2">
        <f>I8765*FARMER_RATE+J8765*TEMP_WORKER_RATE</f>
        <v>107273.60313564324</v>
      </c>
      <c r="L8765" s="2">
        <f>A8765*PRICE_TOM+B8765*PRICE_CAR+C8765*PRICE_MES</f>
        <v>184546</v>
      </c>
      <c r="M8765" s="2">
        <f>A8765*FERT_BED_TOM+B8765*FERT_BED_CAR+C8765*FERT_BED_MES</f>
        <v>32120</v>
      </c>
      <c r="N8765" s="6">
        <f>IF(AND(D8765&lt;=TOTAL_BEDS,J8765&lt;=TEMP_WORKER_MAX*TEMP_WORKER_HRS),1,0)</f>
        <v>1</v>
      </c>
      <c r="O8765" s="2">
        <f>L8765-M8765-K8765-FIXED_COSTS</f>
        <v>25152.396864356764</v>
      </c>
      <c r="P8765" s="2">
        <f>IF(N8765=1,O8765,"")</f>
        <v>25152.396864356764</v>
      </c>
    </row>
    <row r="8766">
      <c r="A8766" s="6">
        <v>13</v>
      </c>
      <c r="B8766" s="6">
        <v>9</v>
      </c>
      <c r="C8766" s="6">
        <v>20</v>
      </c>
      <c r="D8766" s="6">
        <f>A8766+B8766+C8766</f>
        <v>42</v>
      </c>
      <c r="E8766" s="5">
        <f>IF(A8766=0,0,A8766*LABOR_HRS_WK_TOM*SEASON_WEEKS*(1+DIM_PCT_TOM)^A8766)</f>
        <v>4039.1573208399313</v>
      </c>
      <c r="F8766" s="5">
        <f>IF(B8766=0,0,B8766*LABOR_HRS_WK_CAR*SEASON_WEEKS*(1+DIM_PCT_CAR)^B8766)</f>
        <v>337.19300188586959</v>
      </c>
      <c r="G8766" s="5">
        <f>IF(C8766=0,0,C8766*LABOR_HRS_WK_MES*SEASON_WEEKS*(1+DIM_PCT_MES)^C8766)</f>
        <v>1153.8335085377259</v>
      </c>
      <c r="H8766" s="5">
        <f>E8766+F8766+G8766</f>
        <v>5530.1838312635264</v>
      </c>
      <c r="I8766" s="5">
        <f>MIN(H8766,FARMER_HRS)</f>
        <v>720</v>
      </c>
      <c r="J8766" s="5">
        <f>MAX(0,H8766-FARMER_HRS)</f>
        <v>4810.1838312635264</v>
      </c>
      <c r="K8766" s="2">
        <f>I8766*FARMER_RATE+J8766*TEMP_WORKER_RATE</f>
        <v>108510.13595943621</v>
      </c>
      <c r="L8766" s="2">
        <f>A8766*PRICE_TOM+B8766*PRICE_CAR+C8766*PRICE_MES</f>
        <v>187246</v>
      </c>
      <c r="M8766" s="2">
        <f>A8766*FERT_BED_TOM+B8766*FERT_BED_CAR+C8766*FERT_BED_MES</f>
        <v>33000</v>
      </c>
      <c r="N8766" s="6">
        <f>IF(AND(D8766&lt;=TOTAL_BEDS,J8766&lt;=TEMP_WORKER_MAX*TEMP_WORKER_HRS),1,0)</f>
        <v>1</v>
      </c>
      <c r="O8766" s="2">
        <f>L8766-M8766-K8766-FIXED_COSTS</f>
        <v>25735.864040563785</v>
      </c>
      <c r="P8766" s="2">
        <f>IF(N8766=1,O8766,"")</f>
        <v>25735.864040563785</v>
      </c>
    </row>
    <row r="8767">
      <c r="A8767" s="6">
        <v>13</v>
      </c>
      <c r="B8767" s="6">
        <v>9</v>
      </c>
      <c r="C8767" s="6">
        <v>21</v>
      </c>
      <c r="D8767" s="6">
        <f>A8767+B8767+C8767</f>
        <v>43</v>
      </c>
      <c r="E8767" s="5">
        <f>IF(A8767=0,0,A8767*LABOR_HRS_WK_TOM*SEASON_WEEKS*(1+DIM_PCT_TOM)^A8767)</f>
        <v>4039.1573208399313</v>
      </c>
      <c r="F8767" s="5">
        <f>IF(B8767=0,0,B8767*LABOR_HRS_WK_CAR*SEASON_WEEKS*(1+DIM_PCT_CAR)^B8767)</f>
        <v>337.19300188586959</v>
      </c>
      <c r="G8767" s="5">
        <f>IF(C8767=0,0,C8767*LABOR_HRS_WK_MES*SEASON_WEEKS*(1+DIM_PCT_MES)^C8767)</f>
        <v>1226.6692487641699</v>
      </c>
      <c r="H8767" s="5">
        <f>E8767+F8767+G8767</f>
        <v>5603.019571489971</v>
      </c>
      <c r="I8767" s="5">
        <f>MIN(H8767,FARMER_HRS)</f>
        <v>720</v>
      </c>
      <c r="J8767" s="5">
        <f>MAX(0,H8767-FARMER_HRS)</f>
        <v>4883.019571489971</v>
      </c>
      <c r="K8767" s="2">
        <f>I8767*FARMER_RATE+J8767*TEMP_WORKER_RATE</f>
        <v>109774.64533836755</v>
      </c>
      <c r="L8767" s="2">
        <f>A8767*PRICE_TOM+B8767*PRICE_CAR+C8767*PRICE_MES</f>
        <v>189946</v>
      </c>
      <c r="M8767" s="2">
        <f>A8767*FERT_BED_TOM+B8767*FERT_BED_CAR+C8767*FERT_BED_MES</f>
        <v>33880</v>
      </c>
      <c r="N8767" s="6">
        <f>IF(AND(D8767&lt;=TOTAL_BEDS,J8767&lt;=TEMP_WORKER_MAX*TEMP_WORKER_HRS),1,0)</f>
        <v>1</v>
      </c>
      <c r="O8767" s="2">
        <f>L8767-M8767-K8767-FIXED_COSTS</f>
        <v>26291.354661632446</v>
      </c>
      <c r="P8767" s="2">
        <f>IF(N8767=1,O8767,"")</f>
        <v>26291.354661632446</v>
      </c>
    </row>
    <row r="8768">
      <c r="A8768" s="6">
        <v>13</v>
      </c>
      <c r="B8768" s="6">
        <v>9</v>
      </c>
      <c r="C8768" s="6">
        <v>22</v>
      </c>
      <c r="D8768" s="6">
        <f>A8768+B8768+C8768</f>
        <v>44</v>
      </c>
      <c r="E8768" s="5">
        <f>IF(A8768=0,0,A8768*LABOR_HRS_WK_TOM*SEASON_WEEKS*(1+DIM_PCT_TOM)^A8768)</f>
        <v>4039.1573208399313</v>
      </c>
      <c r="F8768" s="5">
        <f>IF(B8768=0,0,B8768*LABOR_HRS_WK_CAR*SEASON_WEEKS*(1+DIM_PCT_CAR)^B8768)</f>
        <v>337.19300188586959</v>
      </c>
      <c r="G8768" s="5">
        <f>IF(C8768=0,0,C8768*LABOR_HRS_WK_MES*SEASON_WEEKS*(1+DIM_PCT_MES)^C8768)</f>
        <v>1301.1455960105659</v>
      </c>
      <c r="H8768" s="5">
        <f>E8768+F8768+G8768</f>
        <v>5677.4959187363665</v>
      </c>
      <c r="I8768" s="5">
        <f>MIN(H8768,FARMER_HRS)</f>
        <v>720</v>
      </c>
      <c r="J8768" s="5">
        <f>MAX(0,H8768-FARMER_HRS)</f>
        <v>4957.4959187363665</v>
      </c>
      <c r="K8768" s="2">
        <f>I8768*FARMER_RATE+J8768*TEMP_WORKER_RATE</f>
        <v>111067.63747806192</v>
      </c>
      <c r="L8768" s="2">
        <f>A8768*PRICE_TOM+B8768*PRICE_CAR+C8768*PRICE_MES</f>
        <v>192646</v>
      </c>
      <c r="M8768" s="2">
        <f>A8768*FERT_BED_TOM+B8768*FERT_BED_CAR+C8768*FERT_BED_MES</f>
        <v>34760</v>
      </c>
      <c r="N8768" s="6">
        <f>IF(AND(D8768&lt;=TOTAL_BEDS,J8768&lt;=TEMP_WORKER_MAX*TEMP_WORKER_HRS),1,0)</f>
        <v>1</v>
      </c>
      <c r="O8768" s="2">
        <f>L8768-M8768-K8768-FIXED_COSTS</f>
        <v>26818.362521938077</v>
      </c>
      <c r="P8768" s="2">
        <f>IF(N8768=1,O8768,"")</f>
        <v>26818.362521938077</v>
      </c>
    </row>
    <row r="8769">
      <c r="A8769" s="6">
        <v>13</v>
      </c>
      <c r="B8769" s="6">
        <v>9</v>
      </c>
      <c r="C8769" s="6">
        <v>23</v>
      </c>
      <c r="D8769" s="6">
        <f>A8769+B8769+C8769</f>
        <v>45</v>
      </c>
      <c r="E8769" s="5">
        <f>IF(A8769=0,0,A8769*LABOR_HRS_WK_TOM*SEASON_WEEKS*(1+DIM_PCT_TOM)^A8769)</f>
        <v>4039.1573208399313</v>
      </c>
      <c r="F8769" s="5">
        <f>IF(B8769=0,0,B8769*LABOR_HRS_WK_CAR*SEASON_WEEKS*(1+DIM_PCT_CAR)^B8769)</f>
        <v>337.19300188586959</v>
      </c>
      <c r="G8769" s="5">
        <f>IF(C8769=0,0,C8769*LABOR_HRS_WK_MES*SEASON_WEEKS*(1+DIM_PCT_MES)^C8769)</f>
        <v>1377.2921848680023</v>
      </c>
      <c r="H8769" s="5">
        <f>E8769+F8769+G8769</f>
        <v>5753.6425075938032</v>
      </c>
      <c r="I8769" s="5">
        <f>MIN(H8769,FARMER_HRS)</f>
        <v>720</v>
      </c>
      <c r="J8769" s="5">
        <f>MAX(0,H8769-FARMER_HRS)</f>
        <v>5033.6425075938032</v>
      </c>
      <c r="K8769" s="2">
        <f>I8769*FARMER_RATE+J8769*TEMP_WORKER_RATE</f>
        <v>112389.62686794797</v>
      </c>
      <c r="L8769" s="2">
        <f>A8769*PRICE_TOM+B8769*PRICE_CAR+C8769*PRICE_MES</f>
        <v>195346</v>
      </c>
      <c r="M8769" s="2">
        <f>A8769*FERT_BED_TOM+B8769*FERT_BED_CAR+C8769*FERT_BED_MES</f>
        <v>35640</v>
      </c>
      <c r="N8769" s="6">
        <f>IF(AND(D8769&lt;=TOTAL_BEDS,J8769&lt;=TEMP_WORKER_MAX*TEMP_WORKER_HRS),1,0)</f>
        <v>1</v>
      </c>
      <c r="O8769" s="2">
        <f>L8769-M8769-K8769-FIXED_COSTS</f>
        <v>27316.373132052031</v>
      </c>
      <c r="P8769" s="2">
        <f>IF(N8769=1,O8769,"")</f>
        <v>27316.373132052031</v>
      </c>
    </row>
    <row r="8770">
      <c r="A8770" s="6">
        <v>13</v>
      </c>
      <c r="B8770" s="6">
        <v>9</v>
      </c>
      <c r="C8770" s="6">
        <v>24</v>
      </c>
      <c r="D8770" s="6">
        <f>A8770+B8770+C8770</f>
        <v>46</v>
      </c>
      <c r="E8770" s="5">
        <f>IF(A8770=0,0,A8770*LABOR_HRS_WK_TOM*SEASON_WEEKS*(1+DIM_PCT_TOM)^A8770)</f>
        <v>4039.1573208399313</v>
      </c>
      <c r="F8770" s="5">
        <f>IF(B8770=0,0,B8770*LABOR_HRS_WK_CAR*SEASON_WEEKS*(1+DIM_PCT_CAR)^B8770)</f>
        <v>337.19300188586959</v>
      </c>
      <c r="G8770" s="5">
        <f>IF(C8770=0,0,C8770*LABOR_HRS_WK_MES*SEASON_WEEKS*(1+DIM_PCT_MES)^C8770)</f>
        <v>1455.139134447498</v>
      </c>
      <c r="H8770" s="5">
        <f>E8770+F8770+G8770</f>
        <v>5831.4894571732984</v>
      </c>
      <c r="I8770" s="5">
        <f>MIN(H8770,FARMER_HRS)</f>
        <v>720</v>
      </c>
      <c r="J8770" s="5">
        <f>MAX(0,H8770-FARMER_HRS)</f>
        <v>5111.4894571732984</v>
      </c>
      <c r="K8770" s="2">
        <f>I8770*FARMER_RATE+J8770*TEMP_WORKER_RATE</f>
        <v>113741.13640925864</v>
      </c>
      <c r="L8770" s="2">
        <f>A8770*PRICE_TOM+B8770*PRICE_CAR+C8770*PRICE_MES</f>
        <v>198046</v>
      </c>
      <c r="M8770" s="2">
        <f>A8770*FERT_BED_TOM+B8770*FERT_BED_CAR+C8770*FERT_BED_MES</f>
        <v>36520</v>
      </c>
      <c r="N8770" s="6">
        <f>IF(AND(D8770&lt;=TOTAL_BEDS,J8770&lt;=TEMP_WORKER_MAX*TEMP_WORKER_HRS),1,0)</f>
        <v>1</v>
      </c>
      <c r="O8770" s="2">
        <f>L8770-M8770-K8770-FIXED_COSTS</f>
        <v>27784.863590741355</v>
      </c>
      <c r="P8770" s="2">
        <f>IF(N8770=1,O8770,"")</f>
        <v>27784.863590741355</v>
      </c>
    </row>
    <row r="8771">
      <c r="A8771" s="6">
        <v>13</v>
      </c>
      <c r="B8771" s="6">
        <v>9</v>
      </c>
      <c r="C8771" s="6">
        <v>25</v>
      </c>
      <c r="D8771" s="6">
        <f>A8771+B8771+C8771</f>
        <v>47</v>
      </c>
      <c r="E8771" s="5">
        <f>IF(A8771=0,0,A8771*LABOR_HRS_WK_TOM*SEASON_WEEKS*(1+DIM_PCT_TOM)^A8771)</f>
        <v>4039.1573208399313</v>
      </c>
      <c r="F8771" s="5">
        <f>IF(B8771=0,0,B8771*LABOR_HRS_WK_CAR*SEASON_WEEKS*(1+DIM_PCT_CAR)^B8771)</f>
        <v>337.19300188586959</v>
      </c>
      <c r="G8771" s="5">
        <f>IF(C8771=0,0,C8771*LABOR_HRS_WK_MES*SEASON_WEEKS*(1+DIM_PCT_MES)^C8771)</f>
        <v>1534.7170558625955</v>
      </c>
      <c r="H8771" s="5">
        <f>E8771+F8771+G8771</f>
        <v>5911.0673785883964</v>
      </c>
      <c r="I8771" s="5">
        <f>MIN(H8771,FARMER_HRS)</f>
        <v>720</v>
      </c>
      <c r="J8771" s="5">
        <f>MAX(0,H8771-FARMER_HRS)</f>
        <v>5191.0673785883964</v>
      </c>
      <c r="K8771" s="2">
        <f>I8771*FARMER_RATE+J8771*TEMP_WORKER_RATE</f>
        <v>115122.69754493743</v>
      </c>
      <c r="L8771" s="2">
        <f>A8771*PRICE_TOM+B8771*PRICE_CAR+C8771*PRICE_MES</f>
        <v>200746</v>
      </c>
      <c r="M8771" s="2">
        <f>A8771*FERT_BED_TOM+B8771*FERT_BED_CAR+C8771*FERT_BED_MES</f>
        <v>37400</v>
      </c>
      <c r="N8771" s="6">
        <f>IF(AND(D8771&lt;=TOTAL_BEDS,J8771&lt;=TEMP_WORKER_MAX*TEMP_WORKER_HRS),1,0)</f>
        <v>1</v>
      </c>
      <c r="O8771" s="2">
        <f>L8771-M8771-K8771-FIXED_COSTS</f>
        <v>28223.302455062571</v>
      </c>
      <c r="P8771" s="2">
        <f>IF(N8771=1,O8771,"")</f>
        <v>28223.302455062571</v>
      </c>
    </row>
    <row r="8772">
      <c r="A8772" s="6">
        <v>13</v>
      </c>
      <c r="B8772" s="6">
        <v>9</v>
      </c>
      <c r="C8772" s="6">
        <v>26</v>
      </c>
      <c r="D8772" s="6">
        <f>A8772+B8772+C8772</f>
        <v>48</v>
      </c>
      <c r="E8772" s="5">
        <f>IF(A8772=0,0,A8772*LABOR_HRS_WK_TOM*SEASON_WEEKS*(1+DIM_PCT_TOM)^A8772)</f>
        <v>4039.1573208399313</v>
      </c>
      <c r="F8772" s="5">
        <f>IF(B8772=0,0,B8772*LABOR_HRS_WK_CAR*SEASON_WEEKS*(1+DIM_PCT_CAR)^B8772)</f>
        <v>337.19300188586959</v>
      </c>
      <c r="G8772" s="5">
        <f>IF(C8772=0,0,C8772*LABOR_HRS_WK_MES*SEASON_WEEKS*(1+DIM_PCT_MES)^C8772)</f>
        <v>1616.0570598233128</v>
      </c>
      <c r="H8772" s="5">
        <f>E8772+F8772+G8772</f>
        <v>5992.4073825491132</v>
      </c>
      <c r="I8772" s="5">
        <f>MIN(H8772,FARMER_HRS)</f>
        <v>720</v>
      </c>
      <c r="J8772" s="5">
        <f>MAX(0,H8772-FARMER_HRS)</f>
        <v>5272.4073825491132</v>
      </c>
      <c r="K8772" s="2">
        <f>I8772*FARMER_RATE+J8772*TEMP_WORKER_RATE</f>
        <v>116534.85039147765</v>
      </c>
      <c r="L8772" s="2">
        <f>A8772*PRICE_TOM+B8772*PRICE_CAR+C8772*PRICE_MES</f>
        <v>203446</v>
      </c>
      <c r="M8772" s="2">
        <f>A8772*FERT_BED_TOM+B8772*FERT_BED_CAR+C8772*FERT_BED_MES</f>
        <v>38280</v>
      </c>
      <c r="N8772" s="6">
        <f>IF(AND(D8772&lt;=TOTAL_BEDS,J8772&lt;=TEMP_WORKER_MAX*TEMP_WORKER_HRS),1,0)</f>
        <v>1</v>
      </c>
      <c r="O8772" s="2">
        <f>L8772-M8772-K8772-FIXED_COSTS</f>
        <v>28631.149608522348</v>
      </c>
      <c r="P8772" s="2">
        <f>IF(N8772=1,O8772,"")</f>
        <v>28631.149608522348</v>
      </c>
    </row>
    <row r="8773">
      <c r="A8773" s="6">
        <v>13</v>
      </c>
      <c r="B8773" s="6">
        <v>9</v>
      </c>
      <c r="C8773" s="6">
        <v>27</v>
      </c>
      <c r="D8773" s="6">
        <f>A8773+B8773+C8773</f>
        <v>49</v>
      </c>
      <c r="E8773" s="5">
        <f>IF(A8773=0,0,A8773*LABOR_HRS_WK_TOM*SEASON_WEEKS*(1+DIM_PCT_TOM)^A8773)</f>
        <v>4039.1573208399313</v>
      </c>
      <c r="F8773" s="5">
        <f>IF(B8773=0,0,B8773*LABOR_HRS_WK_CAR*SEASON_WEEKS*(1+DIM_PCT_CAR)^B8773)</f>
        <v>337.19300188586959</v>
      </c>
      <c r="G8773" s="5">
        <f>IF(C8773=0,0,C8773*LABOR_HRS_WK_MES*SEASON_WEEKS*(1+DIM_PCT_MES)^C8773)</f>
        <v>1699.19076434307</v>
      </c>
      <c r="H8773" s="5">
        <f>E8773+F8773+G8773</f>
        <v>6075.54108706887</v>
      </c>
      <c r="I8773" s="5">
        <f>MIN(H8773,FARMER_HRS)</f>
        <v>720</v>
      </c>
      <c r="J8773" s="5">
        <f>MAX(0,H8773-FARMER_HRS)</f>
        <v>5355.54108706887</v>
      </c>
      <c r="K8773" s="2">
        <f>I8773*FARMER_RATE+J8773*TEMP_WORKER_RATE</f>
        <v>117978.14387272343</v>
      </c>
      <c r="L8773" s="2">
        <f>A8773*PRICE_TOM+B8773*PRICE_CAR+C8773*PRICE_MES</f>
        <v>206146</v>
      </c>
      <c r="M8773" s="2">
        <f>A8773*FERT_BED_TOM+B8773*FERT_BED_CAR+C8773*FERT_BED_MES</f>
        <v>39160</v>
      </c>
      <c r="N8773" s="6">
        <f>IF(AND(D8773&lt;=TOTAL_BEDS,J8773&lt;=TEMP_WORKER_MAX*TEMP_WORKER_HRS),1,0)</f>
        <v>1</v>
      </c>
      <c r="O8773" s="2">
        <f>L8773-M8773-K8773-FIXED_COSTS</f>
        <v>29007.856127276566</v>
      </c>
      <c r="P8773" s="2">
        <f>IF(N8773=1,O8773,"")</f>
        <v>29007.856127276566</v>
      </c>
    </row>
    <row r="8774">
      <c r="A8774" s="6">
        <v>13</v>
      </c>
      <c r="B8774" s="6">
        <v>9</v>
      </c>
      <c r="C8774" s="6">
        <v>28</v>
      </c>
      <c r="D8774" s="6">
        <f>A8774+B8774+C8774</f>
        <v>50</v>
      </c>
      <c r="E8774" s="5">
        <f>IF(A8774=0,0,A8774*LABOR_HRS_WK_TOM*SEASON_WEEKS*(1+DIM_PCT_TOM)^A8774)</f>
        <v>4039.1573208399313</v>
      </c>
      <c r="F8774" s="5">
        <f>IF(B8774=0,0,B8774*LABOR_HRS_WK_CAR*SEASON_WEEKS*(1+DIM_PCT_CAR)^B8774)</f>
        <v>337.19300188586959</v>
      </c>
      <c r="G8774" s="5">
        <f>IF(C8774=0,0,C8774*LABOR_HRS_WK_MES*SEASON_WEEKS*(1+DIM_PCT_MES)^C8774)</f>
        <v>1784.1503025602233</v>
      </c>
      <c r="H8774" s="5">
        <f>E8774+F8774+G8774</f>
        <v>6160.5006252860239</v>
      </c>
      <c r="I8774" s="5">
        <f>MIN(H8774,FARMER_HRS)</f>
        <v>720</v>
      </c>
      <c r="J8774" s="5">
        <f>MAX(0,H8774-FARMER_HRS)</f>
        <v>5440.5006252860239</v>
      </c>
      <c r="K8774" s="2">
        <f>I8774*FARMER_RATE+J8774*TEMP_WORKER_RATE</f>
        <v>119453.13585566013</v>
      </c>
      <c r="L8774" s="2">
        <f>A8774*PRICE_TOM+B8774*PRICE_CAR+C8774*PRICE_MES</f>
        <v>208846</v>
      </c>
      <c r="M8774" s="2">
        <f>A8774*FERT_BED_TOM+B8774*FERT_BED_CAR+C8774*FERT_BED_MES</f>
        <v>40040</v>
      </c>
      <c r="N8774" s="6">
        <f>IF(AND(D8774&lt;=TOTAL_BEDS,J8774&lt;=TEMP_WORKER_MAX*TEMP_WORKER_HRS),1,0)</f>
        <v>1</v>
      </c>
      <c r="O8774" s="2">
        <f>L8774-M8774-K8774-FIXED_COSTS</f>
        <v>29352.864144339866</v>
      </c>
      <c r="P8774" s="2">
        <f>IF(N8774=1,O8774,"")</f>
        <v>29352.864144339866</v>
      </c>
    </row>
    <row r="8775">
      <c r="A8775" s="6">
        <v>13</v>
      </c>
      <c r="B8775" s="6">
        <v>9</v>
      </c>
      <c r="C8775" s="6">
        <v>29</v>
      </c>
      <c r="D8775" s="6">
        <f>A8775+B8775+C8775</f>
        <v>51</v>
      </c>
      <c r="E8775" s="5">
        <f>IF(A8775=0,0,A8775*LABOR_HRS_WK_TOM*SEASON_WEEKS*(1+DIM_PCT_TOM)^A8775)</f>
        <v>4039.1573208399313</v>
      </c>
      <c r="F8775" s="5">
        <f>IF(B8775=0,0,B8775*LABOR_HRS_WK_CAR*SEASON_WEEKS*(1+DIM_PCT_CAR)^B8775)</f>
        <v>337.19300188586959</v>
      </c>
      <c r="G8775" s="5">
        <f>IF(C8775=0,0,C8775*LABOR_HRS_WK_MES*SEASON_WEEKS*(1+DIM_PCT_MES)^C8775)</f>
        <v>1870.9683306758766</v>
      </c>
      <c r="H8775" s="5">
        <f>E8775+F8775+G8775</f>
        <v>6247.3186534016768</v>
      </c>
      <c r="I8775" s="5">
        <f>MIN(H8775,FARMER_HRS)</f>
        <v>720</v>
      </c>
      <c r="J8775" s="5">
        <f>MAX(0,H8775-FARMER_HRS)</f>
        <v>5527.3186534016768</v>
      </c>
      <c r="K8775" s="2">
        <f>I8775*FARMER_RATE+J8775*TEMP_WORKER_RATE</f>
        <v>120960.39328822355</v>
      </c>
      <c r="L8775" s="2">
        <f>A8775*PRICE_TOM+B8775*PRICE_CAR+C8775*PRICE_MES</f>
        <v>211546</v>
      </c>
      <c r="M8775" s="2">
        <f>A8775*FERT_BED_TOM+B8775*FERT_BED_CAR+C8775*FERT_BED_MES</f>
        <v>40920</v>
      </c>
      <c r="N8775" s="6">
        <f>IF(AND(D8775&lt;=TOTAL_BEDS,J8775&lt;=TEMP_WORKER_MAX*TEMP_WORKER_HRS),1,0)</f>
        <v>1</v>
      </c>
      <c r="O8775" s="2">
        <f>L8775-M8775-K8775-FIXED_COSTS</f>
        <v>29665.606711776447</v>
      </c>
      <c r="P8775" s="2">
        <f>IF(N8775=1,O8775,"")</f>
        <v>29665.606711776447</v>
      </c>
    </row>
    <row r="8776">
      <c r="A8776" s="6">
        <v>13</v>
      </c>
      <c r="B8776" s="6">
        <v>9</v>
      </c>
      <c r="C8776" s="6">
        <v>30</v>
      </c>
      <c r="D8776" s="6">
        <f>A8776+B8776+C8776</f>
        <v>52</v>
      </c>
      <c r="E8776" s="5">
        <f>IF(A8776=0,0,A8776*LABOR_HRS_WK_TOM*SEASON_WEEKS*(1+DIM_PCT_TOM)^A8776)</f>
        <v>4039.1573208399313</v>
      </c>
      <c r="F8776" s="5">
        <f>IF(B8776=0,0,B8776*LABOR_HRS_WK_CAR*SEASON_WEEKS*(1+DIM_PCT_CAR)^B8776)</f>
        <v>337.19300188586959</v>
      </c>
      <c r="G8776" s="5">
        <f>IF(C8776=0,0,C8776*LABOR_HRS_WK_MES*SEASON_WEEKS*(1+DIM_PCT_MES)^C8776)</f>
        <v>1959.6780360096466</v>
      </c>
      <c r="H8776" s="5">
        <f>E8776+F8776+G8776</f>
        <v>6336.028358735447</v>
      </c>
      <c r="I8776" s="5">
        <f>MIN(H8776,FARMER_HRS)</f>
        <v>720</v>
      </c>
      <c r="J8776" s="5">
        <f>MAX(0,H8776-FARMER_HRS)</f>
        <v>5616.028358735447</v>
      </c>
      <c r="K8776" s="2">
        <f>I8776*FARMER_RATE+J8776*TEMP_WORKER_RATE</f>
        <v>122500.49233915706</v>
      </c>
      <c r="L8776" s="2">
        <f>A8776*PRICE_TOM+B8776*PRICE_CAR+C8776*PRICE_MES</f>
        <v>214246</v>
      </c>
      <c r="M8776" s="2">
        <f>A8776*FERT_BED_TOM+B8776*FERT_BED_CAR+C8776*FERT_BED_MES</f>
        <v>41800</v>
      </c>
      <c r="N8776" s="6">
        <f>IF(AND(D8776&lt;=TOTAL_BEDS,J8776&lt;=TEMP_WORKER_MAX*TEMP_WORKER_HRS),1,0)</f>
        <v>1</v>
      </c>
      <c r="O8776" s="2">
        <f>L8776-M8776-K8776-FIXED_COSTS</f>
        <v>29945.507660842937</v>
      </c>
      <c r="P8776" s="2">
        <f>IF(N8776=1,O8776,"")</f>
        <v>29945.507660842937</v>
      </c>
    </row>
    <row r="8777">
      <c r="A8777" s="6">
        <v>13</v>
      </c>
      <c r="B8777" s="6">
        <v>10</v>
      </c>
      <c r="C8777" s="6">
        <v>0</v>
      </c>
      <c r="D8777" s="6">
        <f>A8777+B8777+C8777</f>
        <v>23</v>
      </c>
      <c r="E8777" s="5">
        <f>IF(A8777=0,0,A8777*LABOR_HRS_WK_TOM*SEASON_WEEKS*(1+DIM_PCT_TOM)^A8777)</f>
        <v>4039.1573208399313</v>
      </c>
      <c r="F8777" s="5">
        <f>IF(B8777=0,0,B8777*LABOR_HRS_WK_CAR*SEASON_WEEKS*(1+DIM_PCT_CAR)^B8777)</f>
        <v>384.025363258907</v>
      </c>
      <c r="G8777" s="5">
        <f>IF(C8777=0,0,C8777*LABOR_HRS_WK_MES*SEASON_WEEKS*(1+DIM_PCT_MES)^C8777)</f>
        <v>0</v>
      </c>
      <c r="H8777" s="5">
        <f>E8777+F8777+G8777</f>
        <v>4423.1826840988388</v>
      </c>
      <c r="I8777" s="5">
        <f>MIN(H8777,FARMER_HRS)</f>
        <v>720</v>
      </c>
      <c r="J8777" s="5">
        <f>MAX(0,H8777-FARMER_HRS)</f>
        <v>3703.1826840988388</v>
      </c>
      <c r="K8777" s="2">
        <f>I8777*FARMER_RATE+J8777*TEMP_WORKER_RATE</f>
        <v>89291.366043382615</v>
      </c>
      <c r="L8777" s="2">
        <f>A8777*PRICE_TOM+B8777*PRICE_CAR+C8777*PRICE_MES</f>
        <v>135340</v>
      </c>
      <c r="M8777" s="2">
        <f>A8777*FERT_BED_TOM+B8777*FERT_BED_CAR+C8777*FERT_BED_MES</f>
        <v>15840</v>
      </c>
      <c r="N8777" s="6">
        <f>IF(AND(D8777&lt;=TOTAL_BEDS,J8777&lt;=TEMP_WORKER_MAX*TEMP_WORKER_HRS),1,0)</f>
        <v>1</v>
      </c>
      <c r="O8777" s="2">
        <f>L8777-M8777-K8777-FIXED_COSTS</f>
        <v>10208.633956617385</v>
      </c>
      <c r="P8777" s="2">
        <f>IF(N8777=1,O8777,"")</f>
        <v>10208.633956617385</v>
      </c>
    </row>
    <row r="8778">
      <c r="A8778" s="6">
        <v>13</v>
      </c>
      <c r="B8778" s="6">
        <v>10</v>
      </c>
      <c r="C8778" s="6">
        <v>1</v>
      </c>
      <c r="D8778" s="6">
        <f>A8778+B8778+C8778</f>
        <v>24</v>
      </c>
      <c r="E8778" s="5">
        <f>IF(A8778=0,0,A8778*LABOR_HRS_WK_TOM*SEASON_WEEKS*(1+DIM_PCT_TOM)^A8778)</f>
        <v>4039.1573208399313</v>
      </c>
      <c r="F8778" s="5">
        <f>IF(B8778=0,0,B8778*LABOR_HRS_WK_CAR*SEASON_WEEKS*(1+DIM_PCT_CAR)^B8778)</f>
        <v>384.025363258907</v>
      </c>
      <c r="G8778" s="5">
        <f>IF(C8778=0,0,C8778*LABOR_HRS_WK_MES*SEASON_WEEKS*(1+DIM_PCT_MES)^C8778)</f>
        <v>45.5625</v>
      </c>
      <c r="H8778" s="5">
        <f>E8778+F8778+G8778</f>
        <v>4468.7451840988388</v>
      </c>
      <c r="I8778" s="5">
        <f>MIN(H8778,FARMER_HRS)</f>
        <v>720</v>
      </c>
      <c r="J8778" s="5">
        <f>MAX(0,H8778-FARMER_HRS)</f>
        <v>3748.7451840988388</v>
      </c>
      <c r="K8778" s="2">
        <f>I8778*FARMER_RATE+J8778*TEMP_WORKER_RATE</f>
        <v>90082.381668382615</v>
      </c>
      <c r="L8778" s="2">
        <f>A8778*PRICE_TOM+B8778*PRICE_CAR+C8778*PRICE_MES</f>
        <v>138040</v>
      </c>
      <c r="M8778" s="2">
        <f>A8778*FERT_BED_TOM+B8778*FERT_BED_CAR+C8778*FERT_BED_MES</f>
        <v>16720</v>
      </c>
      <c r="N8778" s="6">
        <f>IF(AND(D8778&lt;=TOTAL_BEDS,J8778&lt;=TEMP_WORKER_MAX*TEMP_WORKER_HRS),1,0)</f>
        <v>1</v>
      </c>
      <c r="O8778" s="2">
        <f>L8778-M8778-K8778-FIXED_COSTS</f>
        <v>11237.618331617385</v>
      </c>
      <c r="P8778" s="2">
        <f>IF(N8778=1,O8778,"")</f>
        <v>11237.618331617385</v>
      </c>
    </row>
    <row r="8779">
      <c r="A8779" s="6">
        <v>13</v>
      </c>
      <c r="B8779" s="6">
        <v>10</v>
      </c>
      <c r="C8779" s="6">
        <v>2</v>
      </c>
      <c r="D8779" s="6">
        <f>A8779+B8779+C8779</f>
        <v>25</v>
      </c>
      <c r="E8779" s="5">
        <f>IF(A8779=0,0,A8779*LABOR_HRS_WK_TOM*SEASON_WEEKS*(1+DIM_PCT_TOM)^A8779)</f>
        <v>4039.1573208399313</v>
      </c>
      <c r="F8779" s="5">
        <f>IF(B8779=0,0,B8779*LABOR_HRS_WK_CAR*SEASON_WEEKS*(1+DIM_PCT_CAR)^B8779)</f>
        <v>384.025363258907</v>
      </c>
      <c r="G8779" s="5">
        <f>IF(C8779=0,0,C8779*LABOR_HRS_WK_MES*SEASON_WEEKS*(1+DIM_PCT_MES)^C8779)</f>
        <v>92.2640625</v>
      </c>
      <c r="H8779" s="5">
        <f>E8779+F8779+G8779</f>
        <v>4515.4467465988391</v>
      </c>
      <c r="I8779" s="5">
        <f>MIN(H8779,FARMER_HRS)</f>
        <v>720</v>
      </c>
      <c r="J8779" s="5">
        <f>MAX(0,H8779-FARMER_HRS)</f>
        <v>3795.4467465988391</v>
      </c>
      <c r="K8779" s="2">
        <f>I8779*FARMER_RATE+J8779*TEMP_WORKER_RATE</f>
        <v>90893.172684007615</v>
      </c>
      <c r="L8779" s="2">
        <f>A8779*PRICE_TOM+B8779*PRICE_CAR+C8779*PRICE_MES</f>
        <v>140740</v>
      </c>
      <c r="M8779" s="2">
        <f>A8779*FERT_BED_TOM+B8779*FERT_BED_CAR+C8779*FERT_BED_MES</f>
        <v>17600</v>
      </c>
      <c r="N8779" s="6">
        <f>IF(AND(D8779&lt;=TOTAL_BEDS,J8779&lt;=TEMP_WORKER_MAX*TEMP_WORKER_HRS),1,0)</f>
        <v>1</v>
      </c>
      <c r="O8779" s="2">
        <f>L8779-M8779-K8779-FIXED_COSTS</f>
        <v>12246.827315992385</v>
      </c>
      <c r="P8779" s="2">
        <f>IF(N8779=1,O8779,"")</f>
        <v>12246.827315992385</v>
      </c>
    </row>
    <row r="8780">
      <c r="A8780" s="6">
        <v>13</v>
      </c>
      <c r="B8780" s="6">
        <v>10</v>
      </c>
      <c r="C8780" s="6">
        <v>3</v>
      </c>
      <c r="D8780" s="6">
        <f>A8780+B8780+C8780</f>
        <v>26</v>
      </c>
      <c r="E8780" s="5">
        <f>IF(A8780=0,0,A8780*LABOR_HRS_WK_TOM*SEASON_WEEKS*(1+DIM_PCT_TOM)^A8780)</f>
        <v>4039.1573208399313</v>
      </c>
      <c r="F8780" s="5">
        <f>IF(B8780=0,0,B8780*LABOR_HRS_WK_CAR*SEASON_WEEKS*(1+DIM_PCT_CAR)^B8780)</f>
        <v>384.025363258907</v>
      </c>
      <c r="G8780" s="5">
        <f>IF(C8780=0,0,C8780*LABOR_HRS_WK_MES*SEASON_WEEKS*(1+DIM_PCT_MES)^C8780)</f>
        <v>140.12604492187498</v>
      </c>
      <c r="H8780" s="5">
        <f>E8780+F8780+G8780</f>
        <v>4563.3087290207141</v>
      </c>
      <c r="I8780" s="5">
        <f>MIN(H8780,FARMER_HRS)</f>
        <v>720</v>
      </c>
      <c r="J8780" s="5">
        <f>MAX(0,H8780-FARMER_HRS)</f>
        <v>3843.3087290207141</v>
      </c>
      <c r="K8780" s="2">
        <f>I8780*FARMER_RATE+J8780*TEMP_WORKER_RATE</f>
        <v>91724.109878831834</v>
      </c>
      <c r="L8780" s="2">
        <f>A8780*PRICE_TOM+B8780*PRICE_CAR+C8780*PRICE_MES</f>
        <v>143440</v>
      </c>
      <c r="M8780" s="2">
        <f>A8780*FERT_BED_TOM+B8780*FERT_BED_CAR+C8780*FERT_BED_MES</f>
        <v>18480</v>
      </c>
      <c r="N8780" s="6">
        <f>IF(AND(D8780&lt;=TOTAL_BEDS,J8780&lt;=TEMP_WORKER_MAX*TEMP_WORKER_HRS),1,0)</f>
        <v>1</v>
      </c>
      <c r="O8780" s="2">
        <f>L8780-M8780-K8780-FIXED_COSTS</f>
        <v>13235.890121168166</v>
      </c>
      <c r="P8780" s="2">
        <f>IF(N8780=1,O8780,"")</f>
        <v>13235.890121168166</v>
      </c>
    </row>
    <row r="8781">
      <c r="A8781" s="6">
        <v>13</v>
      </c>
      <c r="B8781" s="6">
        <v>10</v>
      </c>
      <c r="C8781" s="6">
        <v>4</v>
      </c>
      <c r="D8781" s="6">
        <f>A8781+B8781+C8781</f>
        <v>27</v>
      </c>
      <c r="E8781" s="5">
        <f>IF(A8781=0,0,A8781*LABOR_HRS_WK_TOM*SEASON_WEEKS*(1+DIM_PCT_TOM)^A8781)</f>
        <v>4039.1573208399313</v>
      </c>
      <c r="F8781" s="5">
        <f>IF(B8781=0,0,B8781*LABOR_HRS_WK_CAR*SEASON_WEEKS*(1+DIM_PCT_CAR)^B8781)</f>
        <v>384.025363258907</v>
      </c>
      <c r="G8781" s="5">
        <f>IF(C8781=0,0,C8781*LABOR_HRS_WK_MES*SEASON_WEEKS*(1+DIM_PCT_MES)^C8781)</f>
        <v>189.17016064453119</v>
      </c>
      <c r="H8781" s="5">
        <f>E8781+F8781+G8781</f>
        <v>4612.35284474337</v>
      </c>
      <c r="I8781" s="5">
        <f>MIN(H8781,FARMER_HRS)</f>
        <v>720</v>
      </c>
      <c r="J8781" s="5">
        <f>MAX(0,H8781-FARMER_HRS)</f>
        <v>3892.35284474337</v>
      </c>
      <c r="K8781" s="2">
        <f>I8781*FARMER_RATE+J8781*TEMP_WORKER_RATE</f>
        <v>92575.570221239061</v>
      </c>
      <c r="L8781" s="2">
        <f>A8781*PRICE_TOM+B8781*PRICE_CAR+C8781*PRICE_MES</f>
        <v>146140</v>
      </c>
      <c r="M8781" s="2">
        <f>A8781*FERT_BED_TOM+B8781*FERT_BED_CAR+C8781*FERT_BED_MES</f>
        <v>19360</v>
      </c>
      <c r="N8781" s="6">
        <f>IF(AND(D8781&lt;=TOTAL_BEDS,J8781&lt;=TEMP_WORKER_MAX*TEMP_WORKER_HRS),1,0)</f>
        <v>1</v>
      </c>
      <c r="O8781" s="2">
        <f>L8781-M8781-K8781-FIXED_COSTS</f>
        <v>14204.429778760939</v>
      </c>
      <c r="P8781" s="2">
        <f>IF(N8781=1,O8781,"")</f>
        <v>14204.429778760939</v>
      </c>
    </row>
    <row r="8782">
      <c r="A8782" s="6">
        <v>13</v>
      </c>
      <c r="B8782" s="6">
        <v>10</v>
      </c>
      <c r="C8782" s="6">
        <v>5</v>
      </c>
      <c r="D8782" s="6">
        <f>A8782+B8782+C8782</f>
        <v>28</v>
      </c>
      <c r="E8782" s="5">
        <f>IF(A8782=0,0,A8782*LABOR_HRS_WK_TOM*SEASON_WEEKS*(1+DIM_PCT_TOM)^A8782)</f>
        <v>4039.1573208399313</v>
      </c>
      <c r="F8782" s="5">
        <f>IF(B8782=0,0,B8782*LABOR_HRS_WK_CAR*SEASON_WEEKS*(1+DIM_PCT_CAR)^B8782)</f>
        <v>384.025363258907</v>
      </c>
      <c r="G8782" s="5">
        <f>IF(C8782=0,0,C8782*LABOR_HRS_WK_MES*SEASON_WEEKS*(1+DIM_PCT_MES)^C8782)</f>
        <v>239.41848456573481</v>
      </c>
      <c r="H8782" s="5">
        <f>E8782+F8782+G8782</f>
        <v>4662.6011686645734</v>
      </c>
      <c r="I8782" s="5">
        <f>MIN(H8782,FARMER_HRS)</f>
        <v>720</v>
      </c>
      <c r="J8782" s="5">
        <f>MAX(0,H8782-FARMER_HRS)</f>
        <v>3942.6011686645734</v>
      </c>
      <c r="K8782" s="2">
        <f>I8782*FARMER_RATE+J8782*TEMP_WORKER_RATE</f>
        <v>93447.936955982179</v>
      </c>
      <c r="L8782" s="2">
        <f>A8782*PRICE_TOM+B8782*PRICE_CAR+C8782*PRICE_MES</f>
        <v>148840</v>
      </c>
      <c r="M8782" s="2">
        <f>A8782*FERT_BED_TOM+B8782*FERT_BED_CAR+C8782*FERT_BED_MES</f>
        <v>20240</v>
      </c>
      <c r="N8782" s="6">
        <f>IF(AND(D8782&lt;=TOTAL_BEDS,J8782&lt;=TEMP_WORKER_MAX*TEMP_WORKER_HRS),1,0)</f>
        <v>1</v>
      </c>
      <c r="O8782" s="2">
        <f>L8782-M8782-K8782-FIXED_COSTS</f>
        <v>15152.063044017821</v>
      </c>
      <c r="P8782" s="2">
        <f>IF(N8782=1,O8782,"")</f>
        <v>15152.063044017821</v>
      </c>
    </row>
    <row r="8783">
      <c r="A8783" s="6">
        <v>13</v>
      </c>
      <c r="B8783" s="6">
        <v>10</v>
      </c>
      <c r="C8783" s="6">
        <v>6</v>
      </c>
      <c r="D8783" s="6">
        <f>A8783+B8783+C8783</f>
        <v>29</v>
      </c>
      <c r="E8783" s="5">
        <f>IF(A8783=0,0,A8783*LABOR_HRS_WK_TOM*SEASON_WEEKS*(1+DIM_PCT_TOM)^A8783)</f>
        <v>4039.1573208399313</v>
      </c>
      <c r="F8783" s="5">
        <f>IF(B8783=0,0,B8783*LABOR_HRS_WK_CAR*SEASON_WEEKS*(1+DIM_PCT_CAR)^B8783)</f>
        <v>384.025363258907</v>
      </c>
      <c r="G8783" s="5">
        <f>IF(C8783=0,0,C8783*LABOR_HRS_WK_MES*SEASON_WEEKS*(1+DIM_PCT_MES)^C8783)</f>
        <v>290.89345874736773</v>
      </c>
      <c r="H8783" s="5">
        <f>E8783+F8783+G8783</f>
        <v>4714.0761428462065</v>
      </c>
      <c r="I8783" s="5">
        <f>MIN(H8783,FARMER_HRS)</f>
        <v>720</v>
      </c>
      <c r="J8783" s="5">
        <f>MAX(0,H8783-FARMER_HRS)</f>
        <v>3994.0761428462065</v>
      </c>
      <c r="K8783" s="2">
        <f>I8783*FARMER_RATE+J8783*TEMP_WORKER_RATE</f>
        <v>94341.599702191088</v>
      </c>
      <c r="L8783" s="2">
        <f>A8783*PRICE_TOM+B8783*PRICE_CAR+C8783*PRICE_MES</f>
        <v>151540</v>
      </c>
      <c r="M8783" s="2">
        <f>A8783*FERT_BED_TOM+B8783*FERT_BED_CAR+C8783*FERT_BED_MES</f>
        <v>21120</v>
      </c>
      <c r="N8783" s="6">
        <f>IF(AND(D8783&lt;=TOTAL_BEDS,J8783&lt;=TEMP_WORKER_MAX*TEMP_WORKER_HRS),1,0)</f>
        <v>1</v>
      </c>
      <c r="O8783" s="2">
        <f>L8783-M8783-K8783-FIXED_COSTS</f>
        <v>16078.400297808912</v>
      </c>
      <c r="P8783" s="2">
        <f>IF(N8783=1,O8783,"")</f>
        <v>16078.400297808912</v>
      </c>
    </row>
    <row r="8784">
      <c r="A8784" s="6">
        <v>13</v>
      </c>
      <c r="B8784" s="6">
        <v>10</v>
      </c>
      <c r="C8784" s="6">
        <v>7</v>
      </c>
      <c r="D8784" s="6">
        <f>A8784+B8784+C8784</f>
        <v>30</v>
      </c>
      <c r="E8784" s="5">
        <f>IF(A8784=0,0,A8784*LABOR_HRS_WK_TOM*SEASON_WEEKS*(1+DIM_PCT_TOM)^A8784)</f>
        <v>4039.1573208399313</v>
      </c>
      <c r="F8784" s="5">
        <f>IF(B8784=0,0,B8784*LABOR_HRS_WK_CAR*SEASON_WEEKS*(1+DIM_PCT_CAR)^B8784)</f>
        <v>384.025363258907</v>
      </c>
      <c r="G8784" s="5">
        <f>IF(C8784=0,0,C8784*LABOR_HRS_WK_MES*SEASON_WEEKS*(1+DIM_PCT_MES)^C8784)</f>
        <v>343.61789814532818</v>
      </c>
      <c r="H8784" s="5">
        <f>E8784+F8784+G8784</f>
        <v>4766.8005822441673</v>
      </c>
      <c r="I8784" s="5">
        <f>MIN(H8784,FARMER_HRS)</f>
        <v>720</v>
      </c>
      <c r="J8784" s="5">
        <f>MAX(0,H8784-FARMER_HRS)</f>
        <v>4046.8005822441673</v>
      </c>
      <c r="K8784" s="2">
        <f>I8784*FARMER_RATE+J8784*TEMP_WORKER_RATE</f>
        <v>95256.954552850133</v>
      </c>
      <c r="L8784" s="2">
        <f>A8784*PRICE_TOM+B8784*PRICE_CAR+C8784*PRICE_MES</f>
        <v>154240</v>
      </c>
      <c r="M8784" s="2">
        <f>A8784*FERT_BED_TOM+B8784*FERT_BED_CAR+C8784*FERT_BED_MES</f>
        <v>22000</v>
      </c>
      <c r="N8784" s="6">
        <f>IF(AND(D8784&lt;=TOTAL_BEDS,J8784&lt;=TEMP_WORKER_MAX*TEMP_WORKER_HRS),1,0)</f>
        <v>1</v>
      </c>
      <c r="O8784" s="2">
        <f>L8784-M8784-K8784-FIXED_COSTS</f>
        <v>16983.045447149867</v>
      </c>
      <c r="P8784" s="2">
        <f>IF(N8784=1,O8784,"")</f>
        <v>16983.045447149867</v>
      </c>
    </row>
    <row r="8785">
      <c r="A8785" s="6">
        <v>13</v>
      </c>
      <c r="B8785" s="6">
        <v>10</v>
      </c>
      <c r="C8785" s="6">
        <v>8</v>
      </c>
      <c r="D8785" s="6">
        <f>A8785+B8785+C8785</f>
        <v>31</v>
      </c>
      <c r="E8785" s="5">
        <f>IF(A8785=0,0,A8785*LABOR_HRS_WK_TOM*SEASON_WEEKS*(1+DIM_PCT_TOM)^A8785)</f>
        <v>4039.1573208399313</v>
      </c>
      <c r="F8785" s="5">
        <f>IF(B8785=0,0,B8785*LABOR_HRS_WK_CAR*SEASON_WEEKS*(1+DIM_PCT_CAR)^B8785)</f>
        <v>384.025363258907</v>
      </c>
      <c r="G8785" s="5">
        <f>IF(C8785=0,0,C8785*LABOR_HRS_WK_MES*SEASON_WEEKS*(1+DIM_PCT_MES)^C8785)</f>
        <v>397.61499642530833</v>
      </c>
      <c r="H8785" s="5">
        <f>E8785+F8785+G8785</f>
        <v>4820.7976805241469</v>
      </c>
      <c r="I8785" s="5">
        <f>MIN(H8785,FARMER_HRS)</f>
        <v>720</v>
      </c>
      <c r="J8785" s="5">
        <f>MAX(0,H8785-FARMER_HRS)</f>
        <v>4100.7976805241469</v>
      </c>
      <c r="K8785" s="2">
        <f>I8785*FARMER_RATE+J8785*TEMP_WORKER_RATE</f>
        <v>96194.404175766438</v>
      </c>
      <c r="L8785" s="2">
        <f>A8785*PRICE_TOM+B8785*PRICE_CAR+C8785*PRICE_MES</f>
        <v>156940</v>
      </c>
      <c r="M8785" s="2">
        <f>A8785*FERT_BED_TOM+B8785*FERT_BED_CAR+C8785*FERT_BED_MES</f>
        <v>22880</v>
      </c>
      <c r="N8785" s="6">
        <f>IF(AND(D8785&lt;=TOTAL_BEDS,J8785&lt;=TEMP_WORKER_MAX*TEMP_WORKER_HRS),1,0)</f>
        <v>1</v>
      </c>
      <c r="O8785" s="2">
        <f>L8785-M8785-K8785-FIXED_COSTS</f>
        <v>17865.595824233562</v>
      </c>
      <c r="P8785" s="2">
        <f>IF(N8785=1,O8785,"")</f>
        <v>17865.595824233562</v>
      </c>
    </row>
    <row r="8786">
      <c r="A8786" s="6">
        <v>13</v>
      </c>
      <c r="B8786" s="6">
        <v>10</v>
      </c>
      <c r="C8786" s="6">
        <v>9</v>
      </c>
      <c r="D8786" s="6">
        <f>A8786+B8786+C8786</f>
        <v>32</v>
      </c>
      <c r="E8786" s="5">
        <f>IF(A8786=0,0,A8786*LABOR_HRS_WK_TOM*SEASON_WEEKS*(1+DIM_PCT_TOM)^A8786)</f>
        <v>4039.1573208399313</v>
      </c>
      <c r="F8786" s="5">
        <f>IF(B8786=0,0,B8786*LABOR_HRS_WK_CAR*SEASON_WEEKS*(1+DIM_PCT_CAR)^B8786)</f>
        <v>384.025363258907</v>
      </c>
      <c r="G8786" s="5">
        <f>IF(C8786=0,0,C8786*LABOR_HRS_WK_MES*SEASON_WEEKS*(1+DIM_PCT_MES)^C8786)</f>
        <v>452.90833186570273</v>
      </c>
      <c r="H8786" s="5">
        <f>E8786+F8786+G8786</f>
        <v>4876.0910159645418</v>
      </c>
      <c r="I8786" s="5">
        <f>MIN(H8786,FARMER_HRS)</f>
        <v>720</v>
      </c>
      <c r="J8786" s="5">
        <f>MAX(0,H8786-FARMER_HRS)</f>
        <v>4156.0910159645418</v>
      </c>
      <c r="K8786" s="2">
        <f>I8786*FARMER_RATE+J8786*TEMP_WORKER_RATE</f>
        <v>97154.357916051071</v>
      </c>
      <c r="L8786" s="2">
        <f>A8786*PRICE_TOM+B8786*PRICE_CAR+C8786*PRICE_MES</f>
        <v>159640</v>
      </c>
      <c r="M8786" s="2">
        <f>A8786*FERT_BED_TOM+B8786*FERT_BED_CAR+C8786*FERT_BED_MES</f>
        <v>23760</v>
      </c>
      <c r="N8786" s="6">
        <f>IF(AND(D8786&lt;=TOTAL_BEDS,J8786&lt;=TEMP_WORKER_MAX*TEMP_WORKER_HRS),1,0)</f>
        <v>1</v>
      </c>
      <c r="O8786" s="2">
        <f>L8786-M8786-K8786-FIXED_COSTS</f>
        <v>18725.642083948929</v>
      </c>
      <c r="P8786" s="2">
        <f>IF(N8786=1,O8786,"")</f>
        <v>18725.642083948929</v>
      </c>
    </row>
    <row r="8787">
      <c r="A8787" s="6">
        <v>13</v>
      </c>
      <c r="B8787" s="6">
        <v>10</v>
      </c>
      <c r="C8787" s="6">
        <v>10</v>
      </c>
      <c r="D8787" s="6">
        <f>A8787+B8787+C8787</f>
        <v>33</v>
      </c>
      <c r="E8787" s="5">
        <f>IF(A8787=0,0,A8787*LABOR_HRS_WK_TOM*SEASON_WEEKS*(1+DIM_PCT_TOM)^A8787)</f>
        <v>4039.1573208399313</v>
      </c>
      <c r="F8787" s="5">
        <f>IF(B8787=0,0,B8787*LABOR_HRS_WK_CAR*SEASON_WEEKS*(1+DIM_PCT_CAR)^B8787)</f>
        <v>384.025363258907</v>
      </c>
      <c r="G8787" s="5">
        <f>IF(C8787=0,0,C8787*LABOR_HRS_WK_MES*SEASON_WEEKS*(1+DIM_PCT_MES)^C8787)</f>
        <v>509.52187334891551</v>
      </c>
      <c r="H8787" s="5">
        <f>E8787+F8787+G8787</f>
        <v>4932.7045574477543</v>
      </c>
      <c r="I8787" s="5">
        <f>MIN(H8787,FARMER_HRS)</f>
        <v>720</v>
      </c>
      <c r="J8787" s="5">
        <f>MAX(0,H8787-FARMER_HRS)</f>
        <v>4212.7045574477543</v>
      </c>
      <c r="K8787" s="2">
        <f>I8787*FARMER_RATE+J8787*TEMP_WORKER_RATE</f>
        <v>98137.231900134619</v>
      </c>
      <c r="L8787" s="2">
        <f>A8787*PRICE_TOM+B8787*PRICE_CAR+C8787*PRICE_MES</f>
        <v>162340</v>
      </c>
      <c r="M8787" s="2">
        <f>A8787*FERT_BED_TOM+B8787*FERT_BED_CAR+C8787*FERT_BED_MES</f>
        <v>24640</v>
      </c>
      <c r="N8787" s="6">
        <f>IF(AND(D8787&lt;=TOTAL_BEDS,J8787&lt;=TEMP_WORKER_MAX*TEMP_WORKER_HRS),1,0)</f>
        <v>1</v>
      </c>
      <c r="O8787" s="2">
        <f>L8787-M8787-K8787-FIXED_COSTS</f>
        <v>19562.768099865381</v>
      </c>
      <c r="P8787" s="2">
        <f>IF(N8787=1,O8787,"")</f>
        <v>19562.768099865381</v>
      </c>
    </row>
    <row r="8788">
      <c r="A8788" s="6">
        <v>13</v>
      </c>
      <c r="B8788" s="6">
        <v>10</v>
      </c>
      <c r="C8788" s="6">
        <v>11</v>
      </c>
      <c r="D8788" s="6">
        <f>A8788+B8788+C8788</f>
        <v>34</v>
      </c>
      <c r="E8788" s="5">
        <f>IF(A8788=0,0,A8788*LABOR_HRS_WK_TOM*SEASON_WEEKS*(1+DIM_PCT_TOM)^A8788)</f>
        <v>4039.1573208399313</v>
      </c>
      <c r="F8788" s="5">
        <f>IF(B8788=0,0,B8788*LABOR_HRS_WK_CAR*SEASON_WEEKS*(1+DIM_PCT_CAR)^B8788)</f>
        <v>384.025363258907</v>
      </c>
      <c r="G8788" s="5">
        <f>IF(C8788=0,0,C8788*LABOR_HRS_WK_MES*SEASON_WEEKS*(1+DIM_PCT_MES)^C8788)</f>
        <v>567.47998644235463</v>
      </c>
      <c r="H8788" s="5">
        <f>E8788+F8788+G8788</f>
        <v>4990.6626705411936</v>
      </c>
      <c r="I8788" s="5">
        <f>MIN(H8788,FARMER_HRS)</f>
        <v>720</v>
      </c>
      <c r="J8788" s="5">
        <f>MAX(0,H8788-FARMER_HRS)</f>
        <v>4270.6626705411936</v>
      </c>
      <c r="K8788" s="2">
        <f>I8788*FARMER_RATE+J8788*TEMP_WORKER_RATE</f>
        <v>99143.44914134017</v>
      </c>
      <c r="L8788" s="2">
        <f>A8788*PRICE_TOM+B8788*PRICE_CAR+C8788*PRICE_MES</f>
        <v>165040</v>
      </c>
      <c r="M8788" s="2">
        <f>A8788*FERT_BED_TOM+B8788*FERT_BED_CAR+C8788*FERT_BED_MES</f>
        <v>25520</v>
      </c>
      <c r="N8788" s="6">
        <f>IF(AND(D8788&lt;=TOTAL_BEDS,J8788&lt;=TEMP_WORKER_MAX*TEMP_WORKER_HRS),1,0)</f>
        <v>1</v>
      </c>
      <c r="O8788" s="2">
        <f>L8788-M8788-K8788-FIXED_COSTS</f>
        <v>20376.55085865983</v>
      </c>
      <c r="P8788" s="2">
        <f>IF(N8788=1,O8788,"")</f>
        <v>20376.55085865983</v>
      </c>
    </row>
    <row r="8789">
      <c r="A8789" s="6">
        <v>13</v>
      </c>
      <c r="B8789" s="6">
        <v>10</v>
      </c>
      <c r="C8789" s="6">
        <v>12</v>
      </c>
      <c r="D8789" s="6">
        <f>A8789+B8789+C8789</f>
        <v>35</v>
      </c>
      <c r="E8789" s="5">
        <f>IF(A8789=0,0,A8789*LABOR_HRS_WK_TOM*SEASON_WEEKS*(1+DIM_PCT_TOM)^A8789)</f>
        <v>4039.1573208399313</v>
      </c>
      <c r="F8789" s="5">
        <f>IF(B8789=0,0,B8789*LABOR_HRS_WK_CAR*SEASON_WEEKS*(1+DIM_PCT_CAR)^B8789)</f>
        <v>384.025363258907</v>
      </c>
      <c r="G8789" s="5">
        <f>IF(C8789=0,0,C8789*LABOR_HRS_WK_MES*SEASON_WEEKS*(1+DIM_PCT_MES)^C8789)</f>
        <v>626.807439570419</v>
      </c>
      <c r="H8789" s="5">
        <f>E8789+F8789+G8789</f>
        <v>5049.9901236692576</v>
      </c>
      <c r="I8789" s="5">
        <f>MIN(H8789,FARMER_HRS)</f>
        <v>720</v>
      </c>
      <c r="J8789" s="5">
        <f>MAX(0,H8789-FARMER_HRS)</f>
        <v>4329.9901236692576</v>
      </c>
      <c r="K8789" s="2">
        <f>I8789*FARMER_RATE+J8789*TEMP_WORKER_RATE</f>
        <v>100173.43964703572</v>
      </c>
      <c r="L8789" s="2">
        <f>A8789*PRICE_TOM+B8789*PRICE_CAR+C8789*PRICE_MES</f>
        <v>167740</v>
      </c>
      <c r="M8789" s="2">
        <f>A8789*FERT_BED_TOM+B8789*FERT_BED_CAR+C8789*FERT_BED_MES</f>
        <v>26400</v>
      </c>
      <c r="N8789" s="6">
        <f>IF(AND(D8789&lt;=TOTAL_BEDS,J8789&lt;=TEMP_WORKER_MAX*TEMP_WORKER_HRS),1,0)</f>
        <v>1</v>
      </c>
      <c r="O8789" s="2">
        <f>L8789-M8789-K8789-FIXED_COSTS</f>
        <v>21166.560352964283</v>
      </c>
      <c r="P8789" s="2">
        <f>IF(N8789=1,O8789,"")</f>
        <v>21166.560352964283</v>
      </c>
    </row>
    <row r="8790">
      <c r="A8790" s="6">
        <v>13</v>
      </c>
      <c r="B8790" s="6">
        <v>10</v>
      </c>
      <c r="C8790" s="6">
        <v>13</v>
      </c>
      <c r="D8790" s="6">
        <f>A8790+B8790+C8790</f>
        <v>36</v>
      </c>
      <c r="E8790" s="5">
        <f>IF(A8790=0,0,A8790*LABOR_HRS_WK_TOM*SEASON_WEEKS*(1+DIM_PCT_TOM)^A8790)</f>
        <v>4039.1573208399313</v>
      </c>
      <c r="F8790" s="5">
        <f>IF(B8790=0,0,B8790*LABOR_HRS_WK_CAR*SEASON_WEEKS*(1+DIM_PCT_CAR)^B8790)</f>
        <v>384.025363258907</v>
      </c>
      <c r="G8790" s="5">
        <f>IF(C8790=0,0,C8790*LABOR_HRS_WK_MES*SEASON_WEEKS*(1+DIM_PCT_MES)^C8790)</f>
        <v>687.52941027880331</v>
      </c>
      <c r="H8790" s="5">
        <f>E8790+F8790+G8790</f>
        <v>5110.7120943776417</v>
      </c>
      <c r="I8790" s="5">
        <f>MIN(H8790,FARMER_HRS)</f>
        <v>720</v>
      </c>
      <c r="J8790" s="5">
        <f>MAX(0,H8790-FARMER_HRS)</f>
        <v>4390.7120943776417</v>
      </c>
      <c r="K8790" s="2">
        <f>I8790*FARMER_RATE+J8790*TEMP_WORKER_RATE</f>
        <v>101227.64052738961</v>
      </c>
      <c r="L8790" s="2">
        <f>A8790*PRICE_TOM+B8790*PRICE_CAR+C8790*PRICE_MES</f>
        <v>170440</v>
      </c>
      <c r="M8790" s="2">
        <f>A8790*FERT_BED_TOM+B8790*FERT_BED_CAR+C8790*FERT_BED_MES</f>
        <v>27280</v>
      </c>
      <c r="N8790" s="6">
        <f>IF(AND(D8790&lt;=TOTAL_BEDS,J8790&lt;=TEMP_WORKER_MAX*TEMP_WORKER_HRS),1,0)</f>
        <v>1</v>
      </c>
      <c r="O8790" s="2">
        <f>L8790-M8790-K8790-FIXED_COSTS</f>
        <v>21932.359472610391</v>
      </c>
      <c r="P8790" s="2">
        <f>IF(N8790=1,O8790,"")</f>
        <v>21932.359472610391</v>
      </c>
    </row>
    <row r="8791">
      <c r="A8791" s="6">
        <v>13</v>
      </c>
      <c r="B8791" s="6">
        <v>10</v>
      </c>
      <c r="C8791" s="6">
        <v>14</v>
      </c>
      <c r="D8791" s="6">
        <f>A8791+B8791+C8791</f>
        <v>37</v>
      </c>
      <c r="E8791" s="5">
        <f>IF(A8791=0,0,A8791*LABOR_HRS_WK_TOM*SEASON_WEEKS*(1+DIM_PCT_TOM)^A8791)</f>
        <v>4039.1573208399313</v>
      </c>
      <c r="F8791" s="5">
        <f>IF(B8791=0,0,B8791*LABOR_HRS_WK_CAR*SEASON_WEEKS*(1+DIM_PCT_CAR)^B8791)</f>
        <v>384.025363258907</v>
      </c>
      <c r="G8791" s="5">
        <f>IF(C8791=0,0,C8791*LABOR_HRS_WK_MES*SEASON_WEEKS*(1+DIM_PCT_MES)^C8791)</f>
        <v>749.67149159246435</v>
      </c>
      <c r="H8791" s="5">
        <f>E8791+F8791+G8791</f>
        <v>5172.8541756913028</v>
      </c>
      <c r="I8791" s="5">
        <f>MIN(H8791,FARMER_HRS)</f>
        <v>720</v>
      </c>
      <c r="J8791" s="5">
        <f>MAX(0,H8791-FARMER_HRS)</f>
        <v>4452.8541756913028</v>
      </c>
      <c r="K8791" s="2">
        <f>I8791*FARMER_RATE+J8791*TEMP_WORKER_RATE</f>
        <v>102306.49610575178</v>
      </c>
      <c r="L8791" s="2">
        <f>A8791*PRICE_TOM+B8791*PRICE_CAR+C8791*PRICE_MES</f>
        <v>173140</v>
      </c>
      <c r="M8791" s="2">
        <f>A8791*FERT_BED_TOM+B8791*FERT_BED_CAR+C8791*FERT_BED_MES</f>
        <v>28160</v>
      </c>
      <c r="N8791" s="6">
        <f>IF(AND(D8791&lt;=TOTAL_BEDS,J8791&lt;=TEMP_WORKER_MAX*TEMP_WORKER_HRS),1,0)</f>
        <v>1</v>
      </c>
      <c r="O8791" s="2">
        <f>L8791-M8791-K8791-FIXED_COSTS</f>
        <v>22673.503894248221</v>
      </c>
      <c r="P8791" s="2">
        <f>IF(N8791=1,O8791,"")</f>
        <v>22673.503894248221</v>
      </c>
    </row>
    <row r="8792">
      <c r="A8792" s="6">
        <v>13</v>
      </c>
      <c r="B8792" s="6">
        <v>10</v>
      </c>
      <c r="C8792" s="6">
        <v>15</v>
      </c>
      <c r="D8792" s="6">
        <f>A8792+B8792+C8792</f>
        <v>38</v>
      </c>
      <c r="E8792" s="5">
        <f>IF(A8792=0,0,A8792*LABOR_HRS_WK_TOM*SEASON_WEEKS*(1+DIM_PCT_TOM)^A8792)</f>
        <v>4039.1573208399313</v>
      </c>
      <c r="F8792" s="5">
        <f>IF(B8792=0,0,B8792*LABOR_HRS_WK_CAR*SEASON_WEEKS*(1+DIM_PCT_CAR)^B8792)</f>
        <v>384.025363258907</v>
      </c>
      <c r="G8792" s="5">
        <f>IF(C8792=0,0,C8792*LABOR_HRS_WK_MES*SEASON_WEEKS*(1+DIM_PCT_MES)^C8792)</f>
        <v>813.25969846861074</v>
      </c>
      <c r="H8792" s="5">
        <f>E8792+F8792+G8792</f>
        <v>5236.4423825674494</v>
      </c>
      <c r="I8792" s="5">
        <f>MIN(H8792,FARMER_HRS)</f>
        <v>720</v>
      </c>
      <c r="J8792" s="5">
        <f>MAX(0,H8792-FARMER_HRS)</f>
        <v>4516.4423825674494</v>
      </c>
      <c r="K8792" s="2">
        <f>I8792*FARMER_RATE+J8792*TEMP_WORKER_RATE</f>
        <v>103410.45803068488</v>
      </c>
      <c r="L8792" s="2">
        <f>A8792*PRICE_TOM+B8792*PRICE_CAR+C8792*PRICE_MES</f>
        <v>175840</v>
      </c>
      <c r="M8792" s="2">
        <f>A8792*FERT_BED_TOM+B8792*FERT_BED_CAR+C8792*FERT_BED_MES</f>
        <v>29040</v>
      </c>
      <c r="N8792" s="6">
        <f>IF(AND(D8792&lt;=TOTAL_BEDS,J8792&lt;=TEMP_WORKER_MAX*TEMP_WORKER_HRS),1,0)</f>
        <v>1</v>
      </c>
      <c r="O8792" s="2">
        <f>L8792-M8792-K8792-FIXED_COSTS</f>
        <v>23389.54196931512</v>
      </c>
      <c r="P8792" s="2">
        <f>IF(N8792=1,O8792,"")</f>
        <v>23389.54196931512</v>
      </c>
    </row>
    <row r="8793">
      <c r="A8793" s="6">
        <v>13</v>
      </c>
      <c r="B8793" s="6">
        <v>10</v>
      </c>
      <c r="C8793" s="6">
        <v>16</v>
      </c>
      <c r="D8793" s="6">
        <f>A8793+B8793+C8793</f>
        <v>39</v>
      </c>
      <c r="E8793" s="5">
        <f>IF(A8793=0,0,A8793*LABOR_HRS_WK_TOM*SEASON_WEEKS*(1+DIM_PCT_TOM)^A8793)</f>
        <v>4039.1573208399313</v>
      </c>
      <c r="F8793" s="5">
        <f>IF(B8793=0,0,B8793*LABOR_HRS_WK_CAR*SEASON_WEEKS*(1+DIM_PCT_CAR)^B8793)</f>
        <v>384.025363258907</v>
      </c>
      <c r="G8793" s="5">
        <f>IF(C8793=0,0,C8793*LABOR_HRS_WK_MES*SEASON_WEEKS*(1+DIM_PCT_MES)^C8793)</f>
        <v>878.32047434609967</v>
      </c>
      <c r="H8793" s="5">
        <f>E8793+F8793+G8793</f>
        <v>5301.5031584449389</v>
      </c>
      <c r="I8793" s="5">
        <f>MIN(H8793,FARMER_HRS)</f>
        <v>720</v>
      </c>
      <c r="J8793" s="5">
        <f>MAX(0,H8793-FARMER_HRS)</f>
        <v>4581.5031584449389</v>
      </c>
      <c r="K8793" s="2">
        <f>I8793*FARMER_RATE+J8793*TEMP_WORKER_RATE</f>
        <v>104539.98538966908</v>
      </c>
      <c r="L8793" s="2">
        <f>A8793*PRICE_TOM+B8793*PRICE_CAR+C8793*PRICE_MES</f>
        <v>178540</v>
      </c>
      <c r="M8793" s="2">
        <f>A8793*FERT_BED_TOM+B8793*FERT_BED_CAR+C8793*FERT_BED_MES</f>
        <v>29920</v>
      </c>
      <c r="N8793" s="6">
        <f>IF(AND(D8793&lt;=TOTAL_BEDS,J8793&lt;=TEMP_WORKER_MAX*TEMP_WORKER_HRS),1,0)</f>
        <v>1</v>
      </c>
      <c r="O8793" s="2">
        <f>L8793-M8793-K8793-FIXED_COSTS</f>
        <v>24080.014610330923</v>
      </c>
      <c r="P8793" s="2">
        <f>IF(N8793=1,O8793,"")</f>
        <v>24080.014610330923</v>
      </c>
    </row>
    <row r="8794">
      <c r="A8794" s="6">
        <v>13</v>
      </c>
      <c r="B8794" s="6">
        <v>10</v>
      </c>
      <c r="C8794" s="6">
        <v>17</v>
      </c>
      <c r="D8794" s="6">
        <f>A8794+B8794+C8794</f>
        <v>40</v>
      </c>
      <c r="E8794" s="5">
        <f>IF(A8794=0,0,A8794*LABOR_HRS_WK_TOM*SEASON_WEEKS*(1+DIM_PCT_TOM)^A8794)</f>
        <v>4039.1573208399313</v>
      </c>
      <c r="F8794" s="5">
        <f>IF(B8794=0,0,B8794*LABOR_HRS_WK_CAR*SEASON_WEEKS*(1+DIM_PCT_CAR)^B8794)</f>
        <v>384.025363258907</v>
      </c>
      <c r="G8794" s="5">
        <f>IF(C8794=0,0,C8794*LABOR_HRS_WK_MES*SEASON_WEEKS*(1+DIM_PCT_MES)^C8794)</f>
        <v>944.88069779263992</v>
      </c>
      <c r="H8794" s="5">
        <f>E8794+F8794+G8794</f>
        <v>5368.0633818914785</v>
      </c>
      <c r="I8794" s="5">
        <f>MIN(H8794,FARMER_HRS)</f>
        <v>720</v>
      </c>
      <c r="J8794" s="5">
        <f>MAX(0,H8794-FARMER_HRS)</f>
        <v>4648.0633818914785</v>
      </c>
      <c r="K8794" s="2">
        <f>I8794*FARMER_RATE+J8794*TEMP_WORKER_RATE</f>
        <v>105695.54482450483</v>
      </c>
      <c r="L8794" s="2">
        <f>A8794*PRICE_TOM+B8794*PRICE_CAR+C8794*PRICE_MES</f>
        <v>181240</v>
      </c>
      <c r="M8794" s="2">
        <f>A8794*FERT_BED_TOM+B8794*FERT_BED_CAR+C8794*FERT_BED_MES</f>
        <v>30800</v>
      </c>
      <c r="N8794" s="6">
        <f>IF(AND(D8794&lt;=TOTAL_BEDS,J8794&lt;=TEMP_WORKER_MAX*TEMP_WORKER_HRS),1,0)</f>
        <v>1</v>
      </c>
      <c r="O8794" s="2">
        <f>L8794-M8794-K8794-FIXED_COSTS</f>
        <v>24744.455175495168</v>
      </c>
      <c r="P8794" s="2">
        <f>IF(N8794=1,O8794,"")</f>
        <v>24744.455175495168</v>
      </c>
    </row>
    <row r="8795">
      <c r="A8795" s="6">
        <v>13</v>
      </c>
      <c r="B8795" s="6">
        <v>10</v>
      </c>
      <c r="C8795" s="6">
        <v>18</v>
      </c>
      <c r="D8795" s="6">
        <f>A8795+B8795+C8795</f>
        <v>41</v>
      </c>
      <c r="E8795" s="5">
        <f>IF(A8795=0,0,A8795*LABOR_HRS_WK_TOM*SEASON_WEEKS*(1+DIM_PCT_TOM)^A8795)</f>
        <v>4039.1573208399313</v>
      </c>
      <c r="F8795" s="5">
        <f>IF(B8795=0,0,B8795*LABOR_HRS_WK_CAR*SEASON_WEEKS*(1+DIM_PCT_CAR)^B8795)</f>
        <v>384.025363258907</v>
      </c>
      <c r="G8795" s="5">
        <f>IF(C8795=0,0,C8795*LABOR_HRS_WK_MES*SEASON_WEEKS*(1+DIM_PCT_MES)^C8795)</f>
        <v>1012.9676892512272</v>
      </c>
      <c r="H8795" s="5">
        <f>E8795+F8795+G8795</f>
        <v>5436.1503733500658</v>
      </c>
      <c r="I8795" s="5">
        <f>MIN(H8795,FARMER_HRS)</f>
        <v>720</v>
      </c>
      <c r="J8795" s="5">
        <f>MAX(0,H8795-FARMER_HRS)</f>
        <v>4716.1503733500658</v>
      </c>
      <c r="K8795" s="2">
        <f>I8795*FARMER_RATE+J8795*TEMP_WORKER_RATE</f>
        <v>106877.61064843864</v>
      </c>
      <c r="L8795" s="2">
        <f>A8795*PRICE_TOM+B8795*PRICE_CAR+C8795*PRICE_MES</f>
        <v>183940</v>
      </c>
      <c r="M8795" s="2">
        <f>A8795*FERT_BED_TOM+B8795*FERT_BED_CAR+C8795*FERT_BED_MES</f>
        <v>31680</v>
      </c>
      <c r="N8795" s="6">
        <f>IF(AND(D8795&lt;=TOTAL_BEDS,J8795&lt;=TEMP_WORKER_MAX*TEMP_WORKER_HRS),1,0)</f>
        <v>1</v>
      </c>
      <c r="O8795" s="2">
        <f>L8795-M8795-K8795-FIXED_COSTS</f>
        <v>25382.38935156136</v>
      </c>
      <c r="P8795" s="2">
        <f>IF(N8795=1,O8795,"")</f>
        <v>25382.38935156136</v>
      </c>
    </row>
    <row r="8796">
      <c r="A8796" s="6">
        <v>13</v>
      </c>
      <c r="B8796" s="6">
        <v>10</v>
      </c>
      <c r="C8796" s="6">
        <v>19</v>
      </c>
      <c r="D8796" s="6">
        <f>A8796+B8796+C8796</f>
        <v>42</v>
      </c>
      <c r="E8796" s="5">
        <f>IF(A8796=0,0,A8796*LABOR_HRS_WK_TOM*SEASON_WEEKS*(1+DIM_PCT_TOM)^A8796)</f>
        <v>4039.1573208399313</v>
      </c>
      <c r="F8796" s="5">
        <f>IF(B8796=0,0,B8796*LABOR_HRS_WK_CAR*SEASON_WEEKS*(1+DIM_PCT_CAR)^B8796)</f>
        <v>384.025363258907</v>
      </c>
      <c r="G8796" s="5">
        <f>IF(C8796=0,0,C8796*LABOR_HRS_WK_MES*SEASON_WEEKS*(1+DIM_PCT_MES)^C8796)</f>
        <v>1082.6092178872491</v>
      </c>
      <c r="H8796" s="5">
        <f>E8796+F8796+G8796</f>
        <v>5505.7919019860874</v>
      </c>
      <c r="I8796" s="5">
        <f>MIN(H8796,FARMER_HRS)</f>
        <v>720</v>
      </c>
      <c r="J8796" s="5">
        <f>MAX(0,H8796-FARMER_HRS)</f>
        <v>4785.7919019860874</v>
      </c>
      <c r="K8796" s="2">
        <f>I8796*FARMER_RATE+J8796*TEMP_WORKER_RATE</f>
        <v>108086.66496503624</v>
      </c>
      <c r="L8796" s="2">
        <f>A8796*PRICE_TOM+B8796*PRICE_CAR+C8796*PRICE_MES</f>
        <v>186640</v>
      </c>
      <c r="M8796" s="2">
        <f>A8796*FERT_BED_TOM+B8796*FERT_BED_CAR+C8796*FERT_BED_MES</f>
        <v>32560</v>
      </c>
      <c r="N8796" s="6">
        <f>IF(AND(D8796&lt;=TOTAL_BEDS,J8796&lt;=TEMP_WORKER_MAX*TEMP_WORKER_HRS),1,0)</f>
        <v>1</v>
      </c>
      <c r="O8796" s="2">
        <f>L8796-M8796-K8796-FIXED_COSTS</f>
        <v>25993.335034963762</v>
      </c>
      <c r="P8796" s="2">
        <f>IF(N8796=1,O8796,"")</f>
        <v>25993.335034963762</v>
      </c>
    </row>
    <row r="8797">
      <c r="A8797" s="6">
        <v>13</v>
      </c>
      <c r="B8797" s="6">
        <v>10</v>
      </c>
      <c r="C8797" s="6">
        <v>20</v>
      </c>
      <c r="D8797" s="6">
        <f>A8797+B8797+C8797</f>
        <v>43</v>
      </c>
      <c r="E8797" s="5">
        <f>IF(A8797=0,0,A8797*LABOR_HRS_WK_TOM*SEASON_WEEKS*(1+DIM_PCT_TOM)^A8797)</f>
        <v>4039.1573208399313</v>
      </c>
      <c r="F8797" s="5">
        <f>IF(B8797=0,0,B8797*LABOR_HRS_WK_CAR*SEASON_WEEKS*(1+DIM_PCT_CAR)^B8797)</f>
        <v>384.025363258907</v>
      </c>
      <c r="G8797" s="5">
        <f>IF(C8797=0,0,C8797*LABOR_HRS_WK_MES*SEASON_WEEKS*(1+DIM_PCT_MES)^C8797)</f>
        <v>1153.8335085377259</v>
      </c>
      <c r="H8797" s="5">
        <f>E8797+F8797+G8797</f>
        <v>5577.0161926365645</v>
      </c>
      <c r="I8797" s="5">
        <f>MIN(H8797,FARMER_HRS)</f>
        <v>720</v>
      </c>
      <c r="J8797" s="5">
        <f>MAX(0,H8797-FARMER_HRS)</f>
        <v>4857.0161926365645</v>
      </c>
      <c r="K8797" s="2">
        <f>I8797*FARMER_RATE+J8797*TEMP_WORKER_RATE</f>
        <v>109323.19778882925</v>
      </c>
      <c r="L8797" s="2">
        <f>A8797*PRICE_TOM+B8797*PRICE_CAR+C8797*PRICE_MES</f>
        <v>189340</v>
      </c>
      <c r="M8797" s="2">
        <f>A8797*FERT_BED_TOM+B8797*FERT_BED_CAR+C8797*FERT_BED_MES</f>
        <v>33440</v>
      </c>
      <c r="N8797" s="6">
        <f>IF(AND(D8797&lt;=TOTAL_BEDS,J8797&lt;=TEMP_WORKER_MAX*TEMP_WORKER_HRS),1,0)</f>
        <v>1</v>
      </c>
      <c r="O8797" s="2">
        <f>L8797-M8797-K8797-FIXED_COSTS</f>
        <v>26576.802211170754</v>
      </c>
      <c r="P8797" s="2">
        <f>IF(N8797=1,O8797,"")</f>
        <v>26576.802211170754</v>
      </c>
    </row>
    <row r="8798">
      <c r="A8798" s="6">
        <v>13</v>
      </c>
      <c r="B8798" s="6">
        <v>10</v>
      </c>
      <c r="C8798" s="6">
        <v>21</v>
      </c>
      <c r="D8798" s="6">
        <f>A8798+B8798+C8798</f>
        <v>44</v>
      </c>
      <c r="E8798" s="5">
        <f>IF(A8798=0,0,A8798*LABOR_HRS_WK_TOM*SEASON_WEEKS*(1+DIM_PCT_TOM)^A8798)</f>
        <v>4039.1573208399313</v>
      </c>
      <c r="F8798" s="5">
        <f>IF(B8798=0,0,B8798*LABOR_HRS_WK_CAR*SEASON_WEEKS*(1+DIM_PCT_CAR)^B8798)</f>
        <v>384.025363258907</v>
      </c>
      <c r="G8798" s="5">
        <f>IF(C8798=0,0,C8798*LABOR_HRS_WK_MES*SEASON_WEEKS*(1+DIM_PCT_MES)^C8798)</f>
        <v>1226.6692487641699</v>
      </c>
      <c r="H8798" s="5">
        <f>E8798+F8798+G8798</f>
        <v>5649.8519328630082</v>
      </c>
      <c r="I8798" s="5">
        <f>MIN(H8798,FARMER_HRS)</f>
        <v>720</v>
      </c>
      <c r="J8798" s="5">
        <f>MAX(0,H8798-FARMER_HRS)</f>
        <v>4929.8519328630082</v>
      </c>
      <c r="K8798" s="2">
        <f>I8798*FARMER_RATE+J8798*TEMP_WORKER_RATE</f>
        <v>110587.70716776056</v>
      </c>
      <c r="L8798" s="2">
        <f>A8798*PRICE_TOM+B8798*PRICE_CAR+C8798*PRICE_MES</f>
        <v>192040</v>
      </c>
      <c r="M8798" s="2">
        <f>A8798*FERT_BED_TOM+B8798*FERT_BED_CAR+C8798*FERT_BED_MES</f>
        <v>34320</v>
      </c>
      <c r="N8798" s="6">
        <f>IF(AND(D8798&lt;=TOTAL_BEDS,J8798&lt;=TEMP_WORKER_MAX*TEMP_WORKER_HRS),1,0)</f>
        <v>1</v>
      </c>
      <c r="O8798" s="2">
        <f>L8798-M8798-K8798-FIXED_COSTS</f>
        <v>27132.292832239444</v>
      </c>
      <c r="P8798" s="2">
        <f>IF(N8798=1,O8798,"")</f>
        <v>27132.292832239444</v>
      </c>
    </row>
    <row r="8799">
      <c r="A8799" s="6">
        <v>13</v>
      </c>
      <c r="B8799" s="6">
        <v>10</v>
      </c>
      <c r="C8799" s="6">
        <v>22</v>
      </c>
      <c r="D8799" s="6">
        <f>A8799+B8799+C8799</f>
        <v>45</v>
      </c>
      <c r="E8799" s="5">
        <f>IF(A8799=0,0,A8799*LABOR_HRS_WK_TOM*SEASON_WEEKS*(1+DIM_PCT_TOM)^A8799)</f>
        <v>4039.1573208399313</v>
      </c>
      <c r="F8799" s="5">
        <f>IF(B8799=0,0,B8799*LABOR_HRS_WK_CAR*SEASON_WEEKS*(1+DIM_PCT_CAR)^B8799)</f>
        <v>384.025363258907</v>
      </c>
      <c r="G8799" s="5">
        <f>IF(C8799=0,0,C8799*LABOR_HRS_WK_MES*SEASON_WEEKS*(1+DIM_PCT_MES)^C8799)</f>
        <v>1301.1455960105659</v>
      </c>
      <c r="H8799" s="5">
        <f>E8799+F8799+G8799</f>
        <v>5724.3282801094047</v>
      </c>
      <c r="I8799" s="5">
        <f>MIN(H8799,FARMER_HRS)</f>
        <v>720</v>
      </c>
      <c r="J8799" s="5">
        <f>MAX(0,H8799-FARMER_HRS)</f>
        <v>5004.3282801094047</v>
      </c>
      <c r="K8799" s="2">
        <f>I8799*FARMER_RATE+J8799*TEMP_WORKER_RATE</f>
        <v>111880.69930745494</v>
      </c>
      <c r="L8799" s="2">
        <f>A8799*PRICE_TOM+B8799*PRICE_CAR+C8799*PRICE_MES</f>
        <v>194740</v>
      </c>
      <c r="M8799" s="2">
        <f>A8799*FERT_BED_TOM+B8799*FERT_BED_CAR+C8799*FERT_BED_MES</f>
        <v>35200</v>
      </c>
      <c r="N8799" s="6">
        <f>IF(AND(D8799&lt;=TOTAL_BEDS,J8799&lt;=TEMP_WORKER_MAX*TEMP_WORKER_HRS),1,0)</f>
        <v>1</v>
      </c>
      <c r="O8799" s="2">
        <f>L8799-M8799-K8799-FIXED_COSTS</f>
        <v>27659.300692545061</v>
      </c>
      <c r="P8799" s="2">
        <f>IF(N8799=1,O8799,"")</f>
        <v>27659.300692545061</v>
      </c>
    </row>
    <row r="8800">
      <c r="A8800" s="6">
        <v>13</v>
      </c>
      <c r="B8800" s="6">
        <v>10</v>
      </c>
      <c r="C8800" s="6">
        <v>23</v>
      </c>
      <c r="D8800" s="6">
        <f>A8800+B8800+C8800</f>
        <v>46</v>
      </c>
      <c r="E8800" s="5">
        <f>IF(A8800=0,0,A8800*LABOR_HRS_WK_TOM*SEASON_WEEKS*(1+DIM_PCT_TOM)^A8800)</f>
        <v>4039.1573208399313</v>
      </c>
      <c r="F8800" s="5">
        <f>IF(B8800=0,0,B8800*LABOR_HRS_WK_CAR*SEASON_WEEKS*(1+DIM_PCT_CAR)^B8800)</f>
        <v>384.025363258907</v>
      </c>
      <c r="G8800" s="5">
        <f>IF(C8800=0,0,C8800*LABOR_HRS_WK_MES*SEASON_WEEKS*(1+DIM_PCT_MES)^C8800)</f>
        <v>1377.2921848680023</v>
      </c>
      <c r="H8800" s="5">
        <f>E8800+F8800+G8800</f>
        <v>5800.4748689668413</v>
      </c>
      <c r="I8800" s="5">
        <f>MIN(H8800,FARMER_HRS)</f>
        <v>720</v>
      </c>
      <c r="J8800" s="5">
        <f>MAX(0,H8800-FARMER_HRS)</f>
        <v>5080.4748689668413</v>
      </c>
      <c r="K8800" s="2">
        <f>I8800*FARMER_RATE+J8800*TEMP_WORKER_RATE</f>
        <v>113202.688697341</v>
      </c>
      <c r="L8800" s="2">
        <f>A8800*PRICE_TOM+B8800*PRICE_CAR+C8800*PRICE_MES</f>
        <v>197440</v>
      </c>
      <c r="M8800" s="2">
        <f>A8800*FERT_BED_TOM+B8800*FERT_BED_CAR+C8800*FERT_BED_MES</f>
        <v>36080</v>
      </c>
      <c r="N8800" s="6">
        <f>IF(AND(D8800&lt;=TOTAL_BEDS,J8800&lt;=TEMP_WORKER_MAX*TEMP_WORKER_HRS),1,0)</f>
        <v>1</v>
      </c>
      <c r="O8800" s="2">
        <f>L8800-M8800-K8800-FIXED_COSTS</f>
        <v>28157.311302659</v>
      </c>
      <c r="P8800" s="2">
        <f>IF(N8800=1,O8800,"")</f>
        <v>28157.311302659</v>
      </c>
    </row>
    <row r="8801">
      <c r="A8801" s="6">
        <v>13</v>
      </c>
      <c r="B8801" s="6">
        <v>10</v>
      </c>
      <c r="C8801" s="6">
        <v>24</v>
      </c>
      <c r="D8801" s="6">
        <f>A8801+B8801+C8801</f>
        <v>47</v>
      </c>
      <c r="E8801" s="5">
        <f>IF(A8801=0,0,A8801*LABOR_HRS_WK_TOM*SEASON_WEEKS*(1+DIM_PCT_TOM)^A8801)</f>
        <v>4039.1573208399313</v>
      </c>
      <c r="F8801" s="5">
        <f>IF(B8801=0,0,B8801*LABOR_HRS_WK_CAR*SEASON_WEEKS*(1+DIM_PCT_CAR)^B8801)</f>
        <v>384.025363258907</v>
      </c>
      <c r="G8801" s="5">
        <f>IF(C8801=0,0,C8801*LABOR_HRS_WK_MES*SEASON_WEEKS*(1+DIM_PCT_MES)^C8801)</f>
        <v>1455.139134447498</v>
      </c>
      <c r="H8801" s="5">
        <f>E8801+F8801+G8801</f>
        <v>5878.3218185463365</v>
      </c>
      <c r="I8801" s="5">
        <f>MIN(H8801,FARMER_HRS)</f>
        <v>720</v>
      </c>
      <c r="J8801" s="5">
        <f>MAX(0,H8801-FARMER_HRS)</f>
        <v>5158.3218185463365</v>
      </c>
      <c r="K8801" s="2">
        <f>I8801*FARMER_RATE+J8801*TEMP_WORKER_RATE</f>
        <v>114554.19823865168</v>
      </c>
      <c r="L8801" s="2">
        <f>A8801*PRICE_TOM+B8801*PRICE_CAR+C8801*PRICE_MES</f>
        <v>200140</v>
      </c>
      <c r="M8801" s="2">
        <f>A8801*FERT_BED_TOM+B8801*FERT_BED_CAR+C8801*FERT_BED_MES</f>
        <v>36960</v>
      </c>
      <c r="N8801" s="6">
        <f>IF(AND(D8801&lt;=TOTAL_BEDS,J8801&lt;=TEMP_WORKER_MAX*TEMP_WORKER_HRS),1,0)</f>
        <v>1</v>
      </c>
      <c r="O8801" s="2">
        <f>L8801-M8801-K8801-FIXED_COSTS</f>
        <v>28625.801761348324</v>
      </c>
      <c r="P8801" s="2">
        <f>IF(N8801=1,O8801,"")</f>
        <v>28625.801761348324</v>
      </c>
    </row>
    <row r="8802">
      <c r="A8802" s="6">
        <v>13</v>
      </c>
      <c r="B8802" s="6">
        <v>10</v>
      </c>
      <c r="C8802" s="6">
        <v>25</v>
      </c>
      <c r="D8802" s="6">
        <f>A8802+B8802+C8802</f>
        <v>48</v>
      </c>
      <c r="E8802" s="5">
        <f>IF(A8802=0,0,A8802*LABOR_HRS_WK_TOM*SEASON_WEEKS*(1+DIM_PCT_TOM)^A8802)</f>
        <v>4039.1573208399313</v>
      </c>
      <c r="F8802" s="5">
        <f>IF(B8802=0,0,B8802*LABOR_HRS_WK_CAR*SEASON_WEEKS*(1+DIM_PCT_CAR)^B8802)</f>
        <v>384.025363258907</v>
      </c>
      <c r="G8802" s="5">
        <f>IF(C8802=0,0,C8802*LABOR_HRS_WK_MES*SEASON_WEEKS*(1+DIM_PCT_MES)^C8802)</f>
        <v>1534.7170558625955</v>
      </c>
      <c r="H8802" s="5">
        <f>E8802+F8802+G8802</f>
        <v>5957.8997399614345</v>
      </c>
      <c r="I8802" s="5">
        <f>MIN(H8802,FARMER_HRS)</f>
        <v>720</v>
      </c>
      <c r="J8802" s="5">
        <f>MAX(0,H8802-FARMER_HRS)</f>
        <v>5237.8997399614345</v>
      </c>
      <c r="K8802" s="2">
        <f>I8802*FARMER_RATE+J8802*TEMP_WORKER_RATE</f>
        <v>115935.75937433046</v>
      </c>
      <c r="L8802" s="2">
        <f>A8802*PRICE_TOM+B8802*PRICE_CAR+C8802*PRICE_MES</f>
        <v>202840</v>
      </c>
      <c r="M8802" s="2">
        <f>A8802*FERT_BED_TOM+B8802*FERT_BED_CAR+C8802*FERT_BED_MES</f>
        <v>37840</v>
      </c>
      <c r="N8802" s="6">
        <f>IF(AND(D8802&lt;=TOTAL_BEDS,J8802&lt;=TEMP_WORKER_MAX*TEMP_WORKER_HRS),1,0)</f>
        <v>1</v>
      </c>
      <c r="O8802" s="2">
        <f>L8802-M8802-K8802-FIXED_COSTS</f>
        <v>29064.240625669539</v>
      </c>
      <c r="P8802" s="2">
        <f>IF(N8802=1,O8802,"")</f>
        <v>29064.240625669539</v>
      </c>
    </row>
    <row r="8803">
      <c r="A8803" s="6">
        <v>13</v>
      </c>
      <c r="B8803" s="6">
        <v>10</v>
      </c>
      <c r="C8803" s="6">
        <v>26</v>
      </c>
      <c r="D8803" s="6">
        <f>A8803+B8803+C8803</f>
        <v>49</v>
      </c>
      <c r="E8803" s="5">
        <f>IF(A8803=0,0,A8803*LABOR_HRS_WK_TOM*SEASON_WEEKS*(1+DIM_PCT_TOM)^A8803)</f>
        <v>4039.1573208399313</v>
      </c>
      <c r="F8803" s="5">
        <f>IF(B8803=0,0,B8803*LABOR_HRS_WK_CAR*SEASON_WEEKS*(1+DIM_PCT_CAR)^B8803)</f>
        <v>384.025363258907</v>
      </c>
      <c r="G8803" s="5">
        <f>IF(C8803=0,0,C8803*LABOR_HRS_WK_MES*SEASON_WEEKS*(1+DIM_PCT_MES)^C8803)</f>
        <v>1616.0570598233128</v>
      </c>
      <c r="H8803" s="5">
        <f>E8803+F8803+G8803</f>
        <v>6039.2397439221513</v>
      </c>
      <c r="I8803" s="5">
        <f>MIN(H8803,FARMER_HRS)</f>
        <v>720</v>
      </c>
      <c r="J8803" s="5">
        <f>MAX(0,H8803-FARMER_HRS)</f>
        <v>5319.2397439221513</v>
      </c>
      <c r="K8803" s="2">
        <f>I8803*FARMER_RATE+J8803*TEMP_WORKER_RATE</f>
        <v>117347.91222087068</v>
      </c>
      <c r="L8803" s="2">
        <f>A8803*PRICE_TOM+B8803*PRICE_CAR+C8803*PRICE_MES</f>
        <v>205540</v>
      </c>
      <c r="M8803" s="2">
        <f>A8803*FERT_BED_TOM+B8803*FERT_BED_CAR+C8803*FERT_BED_MES</f>
        <v>38720</v>
      </c>
      <c r="N8803" s="6">
        <f>IF(AND(D8803&lt;=TOTAL_BEDS,J8803&lt;=TEMP_WORKER_MAX*TEMP_WORKER_HRS),1,0)</f>
        <v>1</v>
      </c>
      <c r="O8803" s="2">
        <f>L8803-M8803-K8803-FIXED_COSTS</f>
        <v>29472.087779129317</v>
      </c>
      <c r="P8803" s="2">
        <f>IF(N8803=1,O8803,"")</f>
        <v>29472.087779129317</v>
      </c>
    </row>
    <row r="8804">
      <c r="A8804" s="6">
        <v>13</v>
      </c>
      <c r="B8804" s="6">
        <v>10</v>
      </c>
      <c r="C8804" s="6">
        <v>27</v>
      </c>
      <c r="D8804" s="6">
        <f>A8804+B8804+C8804</f>
        <v>50</v>
      </c>
      <c r="E8804" s="5">
        <f>IF(A8804=0,0,A8804*LABOR_HRS_WK_TOM*SEASON_WEEKS*(1+DIM_PCT_TOM)^A8804)</f>
        <v>4039.1573208399313</v>
      </c>
      <c r="F8804" s="5">
        <f>IF(B8804=0,0,B8804*LABOR_HRS_WK_CAR*SEASON_WEEKS*(1+DIM_PCT_CAR)^B8804)</f>
        <v>384.025363258907</v>
      </c>
      <c r="G8804" s="5">
        <f>IF(C8804=0,0,C8804*LABOR_HRS_WK_MES*SEASON_WEEKS*(1+DIM_PCT_MES)^C8804)</f>
        <v>1699.19076434307</v>
      </c>
      <c r="H8804" s="5">
        <f>E8804+F8804+G8804</f>
        <v>6122.3734484419092</v>
      </c>
      <c r="I8804" s="5">
        <f>MIN(H8804,FARMER_HRS)</f>
        <v>720</v>
      </c>
      <c r="J8804" s="5">
        <f>MAX(0,H8804-FARMER_HRS)</f>
        <v>5402.3734484419092</v>
      </c>
      <c r="K8804" s="2">
        <f>I8804*FARMER_RATE+J8804*TEMP_WORKER_RATE</f>
        <v>118791.20570211648</v>
      </c>
      <c r="L8804" s="2">
        <f>A8804*PRICE_TOM+B8804*PRICE_CAR+C8804*PRICE_MES</f>
        <v>208240</v>
      </c>
      <c r="M8804" s="2">
        <f>A8804*FERT_BED_TOM+B8804*FERT_BED_CAR+C8804*FERT_BED_MES</f>
        <v>39600</v>
      </c>
      <c r="N8804" s="6">
        <f>IF(AND(D8804&lt;=TOTAL_BEDS,J8804&lt;=TEMP_WORKER_MAX*TEMP_WORKER_HRS),1,0)</f>
        <v>1</v>
      </c>
      <c r="O8804" s="2">
        <f>L8804-M8804-K8804-FIXED_COSTS</f>
        <v>29848.79429788352</v>
      </c>
      <c r="P8804" s="2">
        <f>IF(N8804=1,O8804,"")</f>
        <v>29848.79429788352</v>
      </c>
    </row>
    <row r="8805">
      <c r="A8805" s="6">
        <v>13</v>
      </c>
      <c r="B8805" s="6">
        <v>10</v>
      </c>
      <c r="C8805" s="6">
        <v>28</v>
      </c>
      <c r="D8805" s="6">
        <f>A8805+B8805+C8805</f>
        <v>51</v>
      </c>
      <c r="E8805" s="5">
        <f>IF(A8805=0,0,A8805*LABOR_HRS_WK_TOM*SEASON_WEEKS*(1+DIM_PCT_TOM)^A8805)</f>
        <v>4039.1573208399313</v>
      </c>
      <c r="F8805" s="5">
        <f>IF(B8805=0,0,B8805*LABOR_HRS_WK_CAR*SEASON_WEEKS*(1+DIM_PCT_CAR)^B8805)</f>
        <v>384.025363258907</v>
      </c>
      <c r="G8805" s="5">
        <f>IF(C8805=0,0,C8805*LABOR_HRS_WK_MES*SEASON_WEEKS*(1+DIM_PCT_MES)^C8805)</f>
        <v>1784.1503025602233</v>
      </c>
      <c r="H8805" s="5">
        <f>E8805+F8805+G8805</f>
        <v>6207.332986659062</v>
      </c>
      <c r="I8805" s="5">
        <f>MIN(H8805,FARMER_HRS)</f>
        <v>720</v>
      </c>
      <c r="J8805" s="5">
        <f>MAX(0,H8805-FARMER_HRS)</f>
        <v>5487.332986659062</v>
      </c>
      <c r="K8805" s="2">
        <f>I8805*FARMER_RATE+J8805*TEMP_WORKER_RATE</f>
        <v>120266.19768505316</v>
      </c>
      <c r="L8805" s="2">
        <f>A8805*PRICE_TOM+B8805*PRICE_CAR+C8805*PRICE_MES</f>
        <v>210940</v>
      </c>
      <c r="M8805" s="2">
        <f>A8805*FERT_BED_TOM+B8805*FERT_BED_CAR+C8805*FERT_BED_MES</f>
        <v>40480</v>
      </c>
      <c r="N8805" s="6">
        <f>IF(AND(D8805&lt;=TOTAL_BEDS,J8805&lt;=TEMP_WORKER_MAX*TEMP_WORKER_HRS),1,0)</f>
        <v>1</v>
      </c>
      <c r="O8805" s="2">
        <f>L8805-M8805-K8805-FIXED_COSTS</f>
        <v>30193.802314946835</v>
      </c>
      <c r="P8805" s="2">
        <f>IF(N8805=1,O8805,"")</f>
        <v>30193.802314946835</v>
      </c>
    </row>
    <row r="8806">
      <c r="A8806" s="6">
        <v>13</v>
      </c>
      <c r="B8806" s="6">
        <v>10</v>
      </c>
      <c r="C8806" s="6">
        <v>29</v>
      </c>
      <c r="D8806" s="6">
        <f>A8806+B8806+C8806</f>
        <v>52</v>
      </c>
      <c r="E8806" s="5">
        <f>IF(A8806=0,0,A8806*LABOR_HRS_WK_TOM*SEASON_WEEKS*(1+DIM_PCT_TOM)^A8806)</f>
        <v>4039.1573208399313</v>
      </c>
      <c r="F8806" s="5">
        <f>IF(B8806=0,0,B8806*LABOR_HRS_WK_CAR*SEASON_WEEKS*(1+DIM_PCT_CAR)^B8806)</f>
        <v>384.025363258907</v>
      </c>
      <c r="G8806" s="5">
        <f>IF(C8806=0,0,C8806*LABOR_HRS_WK_MES*SEASON_WEEKS*(1+DIM_PCT_MES)^C8806)</f>
        <v>1870.9683306758766</v>
      </c>
      <c r="H8806" s="5">
        <f>E8806+F8806+G8806</f>
        <v>6294.1510147747158</v>
      </c>
      <c r="I8806" s="5">
        <f>MIN(H8806,FARMER_HRS)</f>
        <v>720</v>
      </c>
      <c r="J8806" s="5">
        <f>MAX(0,H8806-FARMER_HRS)</f>
        <v>5574.1510147747158</v>
      </c>
      <c r="K8806" s="2">
        <f>I8806*FARMER_RATE+J8806*TEMP_WORKER_RATE</f>
        <v>121773.4551176166</v>
      </c>
      <c r="L8806" s="2">
        <f>A8806*PRICE_TOM+B8806*PRICE_CAR+C8806*PRICE_MES</f>
        <v>213640</v>
      </c>
      <c r="M8806" s="2">
        <f>A8806*FERT_BED_TOM+B8806*FERT_BED_CAR+C8806*FERT_BED_MES</f>
        <v>41360</v>
      </c>
      <c r="N8806" s="6">
        <f>IF(AND(D8806&lt;=TOTAL_BEDS,J8806&lt;=TEMP_WORKER_MAX*TEMP_WORKER_HRS),1,0)</f>
        <v>1</v>
      </c>
      <c r="O8806" s="2">
        <f>L8806-M8806-K8806-FIXED_COSTS</f>
        <v>30506.5448823834</v>
      </c>
      <c r="P8806" s="2">
        <f>IF(N8806=1,O8806,"")</f>
        <v>30506.5448823834</v>
      </c>
    </row>
    <row r="8807">
      <c r="A8807" s="6">
        <v>13</v>
      </c>
      <c r="B8807" s="6">
        <v>10</v>
      </c>
      <c r="C8807" s="6">
        <v>30</v>
      </c>
      <c r="D8807" s="6">
        <f>A8807+B8807+C8807</f>
        <v>53</v>
      </c>
      <c r="E8807" s="5">
        <f>IF(A8807=0,0,A8807*LABOR_HRS_WK_TOM*SEASON_WEEKS*(1+DIM_PCT_TOM)^A8807)</f>
        <v>4039.1573208399313</v>
      </c>
      <c r="F8807" s="5">
        <f>IF(B8807=0,0,B8807*LABOR_HRS_WK_CAR*SEASON_WEEKS*(1+DIM_PCT_CAR)^B8807)</f>
        <v>384.025363258907</v>
      </c>
      <c r="G8807" s="5">
        <f>IF(C8807=0,0,C8807*LABOR_HRS_WK_MES*SEASON_WEEKS*(1+DIM_PCT_MES)^C8807)</f>
        <v>1959.6780360096466</v>
      </c>
      <c r="H8807" s="5">
        <f>E8807+F8807+G8807</f>
        <v>6382.8607201084851</v>
      </c>
      <c r="I8807" s="5">
        <f>MIN(H8807,FARMER_HRS)</f>
        <v>720</v>
      </c>
      <c r="J8807" s="5">
        <f>MAX(0,H8807-FARMER_HRS)</f>
        <v>5662.8607201084851</v>
      </c>
      <c r="K8807" s="2">
        <f>I8807*FARMER_RATE+J8807*TEMP_WORKER_RATE</f>
        <v>123313.55416855008</v>
      </c>
      <c r="L8807" s="2">
        <f>A8807*PRICE_TOM+B8807*PRICE_CAR+C8807*PRICE_MES</f>
        <v>216340</v>
      </c>
      <c r="M8807" s="2">
        <f>A8807*FERT_BED_TOM+B8807*FERT_BED_CAR+C8807*FERT_BED_MES</f>
        <v>42240</v>
      </c>
      <c r="N8807" s="6">
        <f>IF(AND(D8807&lt;=TOTAL_BEDS,J8807&lt;=TEMP_WORKER_MAX*TEMP_WORKER_HRS),1,0)</f>
        <v>1</v>
      </c>
      <c r="O8807" s="2">
        <f>L8807-M8807-K8807-FIXED_COSTS</f>
        <v>30786.445831449921</v>
      </c>
      <c r="P8807" s="2">
        <f>IF(N8807=1,O8807,"")</f>
        <v>30786.445831449921</v>
      </c>
    </row>
    <row r="8808">
      <c r="A8808" s="6">
        <v>13</v>
      </c>
      <c r="B8808" s="6">
        <v>11</v>
      </c>
      <c r="C8808" s="6">
        <v>0</v>
      </c>
      <c r="D8808" s="6">
        <f>A8808+B8808+C8808</f>
        <v>24</v>
      </c>
      <c r="E8808" s="5">
        <f>IF(A8808=0,0,A8808*LABOR_HRS_WK_TOM*SEASON_WEEKS*(1+DIM_PCT_TOM)^A8808)</f>
        <v>4039.1573208399313</v>
      </c>
      <c r="F8808" s="5">
        <f>IF(B8808=0,0,B8808*LABOR_HRS_WK_CAR*SEASON_WEEKS*(1+DIM_PCT_CAR)^B8808)</f>
        <v>432.98859707441773</v>
      </c>
      <c r="G8808" s="5">
        <f>IF(C8808=0,0,C8808*LABOR_HRS_WK_MES*SEASON_WEEKS*(1+DIM_PCT_MES)^C8808)</f>
        <v>0</v>
      </c>
      <c r="H8808" s="5">
        <f>E8808+F8808+G8808</f>
        <v>4472.1459179143494</v>
      </c>
      <c r="I8808" s="5">
        <f>MIN(H8808,FARMER_HRS)</f>
        <v>720</v>
      </c>
      <c r="J8808" s="5">
        <f>MAX(0,H8808-FARMER_HRS)</f>
        <v>3752.1459179143494</v>
      </c>
      <c r="K8808" s="2">
        <f>I8808*FARMER_RATE+J8808*TEMP_WORKER_RATE</f>
        <v>90141.422186013</v>
      </c>
      <c r="L8808" s="2">
        <f>A8808*PRICE_TOM+B8808*PRICE_CAR+C8808*PRICE_MES</f>
        <v>137434</v>
      </c>
      <c r="M8808" s="2">
        <f>A8808*FERT_BED_TOM+B8808*FERT_BED_CAR+C8808*FERT_BED_MES</f>
        <v>16280</v>
      </c>
      <c r="N8808" s="6">
        <f>IF(AND(D8808&lt;=TOTAL_BEDS,J8808&lt;=TEMP_WORKER_MAX*TEMP_WORKER_HRS),1,0)</f>
        <v>1</v>
      </c>
      <c r="O8808" s="2">
        <f>L8808-M8808-K8808-FIXED_COSTS</f>
        <v>11012.577813986994</v>
      </c>
      <c r="P8808" s="2">
        <f>IF(N8808=1,O8808,"")</f>
        <v>11012.577813986994</v>
      </c>
    </row>
    <row r="8809">
      <c r="A8809" s="6">
        <v>13</v>
      </c>
      <c r="B8809" s="6">
        <v>11</v>
      </c>
      <c r="C8809" s="6">
        <v>1</v>
      </c>
      <c r="D8809" s="6">
        <f>A8809+B8809+C8809</f>
        <v>25</v>
      </c>
      <c r="E8809" s="5">
        <f>IF(A8809=0,0,A8809*LABOR_HRS_WK_TOM*SEASON_WEEKS*(1+DIM_PCT_TOM)^A8809)</f>
        <v>4039.1573208399313</v>
      </c>
      <c r="F8809" s="5">
        <f>IF(B8809=0,0,B8809*LABOR_HRS_WK_CAR*SEASON_WEEKS*(1+DIM_PCT_CAR)^B8809)</f>
        <v>432.98859707441773</v>
      </c>
      <c r="G8809" s="5">
        <f>IF(C8809=0,0,C8809*LABOR_HRS_WK_MES*SEASON_WEEKS*(1+DIM_PCT_MES)^C8809)</f>
        <v>45.5625</v>
      </c>
      <c r="H8809" s="5">
        <f>E8809+F8809+G8809</f>
        <v>4517.7084179143494</v>
      </c>
      <c r="I8809" s="5">
        <f>MIN(H8809,FARMER_HRS)</f>
        <v>720</v>
      </c>
      <c r="J8809" s="5">
        <f>MAX(0,H8809-FARMER_HRS)</f>
        <v>3797.7084179143494</v>
      </c>
      <c r="K8809" s="2">
        <f>I8809*FARMER_RATE+J8809*TEMP_WORKER_RATE</f>
        <v>90932.437811013</v>
      </c>
      <c r="L8809" s="2">
        <f>A8809*PRICE_TOM+B8809*PRICE_CAR+C8809*PRICE_MES</f>
        <v>140134</v>
      </c>
      <c r="M8809" s="2">
        <f>A8809*FERT_BED_TOM+B8809*FERT_BED_CAR+C8809*FERT_BED_MES</f>
        <v>17160</v>
      </c>
      <c r="N8809" s="6">
        <f>IF(AND(D8809&lt;=TOTAL_BEDS,J8809&lt;=TEMP_WORKER_MAX*TEMP_WORKER_HRS),1,0)</f>
        <v>1</v>
      </c>
      <c r="O8809" s="2">
        <f>L8809-M8809-K8809-FIXED_COSTS</f>
        <v>12041.562188986994</v>
      </c>
      <c r="P8809" s="2">
        <f>IF(N8809=1,O8809,"")</f>
        <v>12041.562188986994</v>
      </c>
    </row>
    <row r="8810">
      <c r="A8810" s="6">
        <v>13</v>
      </c>
      <c r="B8810" s="6">
        <v>11</v>
      </c>
      <c r="C8810" s="6">
        <v>2</v>
      </c>
      <c r="D8810" s="6">
        <f>A8810+B8810+C8810</f>
        <v>26</v>
      </c>
      <c r="E8810" s="5">
        <f>IF(A8810=0,0,A8810*LABOR_HRS_WK_TOM*SEASON_WEEKS*(1+DIM_PCT_TOM)^A8810)</f>
        <v>4039.1573208399313</v>
      </c>
      <c r="F8810" s="5">
        <f>IF(B8810=0,0,B8810*LABOR_HRS_WK_CAR*SEASON_WEEKS*(1+DIM_PCT_CAR)^B8810)</f>
        <v>432.98859707441773</v>
      </c>
      <c r="G8810" s="5">
        <f>IF(C8810=0,0,C8810*LABOR_HRS_WK_MES*SEASON_WEEKS*(1+DIM_PCT_MES)^C8810)</f>
        <v>92.2640625</v>
      </c>
      <c r="H8810" s="5">
        <f>E8810+F8810+G8810</f>
        <v>4564.40998041435</v>
      </c>
      <c r="I8810" s="5">
        <f>MIN(H8810,FARMER_HRS)</f>
        <v>720</v>
      </c>
      <c r="J8810" s="5">
        <f>MAX(0,H8810-FARMER_HRS)</f>
        <v>3844.40998041435</v>
      </c>
      <c r="K8810" s="2">
        <f>I8810*FARMER_RATE+J8810*TEMP_WORKER_RATE</f>
        <v>91743.22882663802</v>
      </c>
      <c r="L8810" s="2">
        <f>A8810*PRICE_TOM+B8810*PRICE_CAR+C8810*PRICE_MES</f>
        <v>142834</v>
      </c>
      <c r="M8810" s="2">
        <f>A8810*FERT_BED_TOM+B8810*FERT_BED_CAR+C8810*FERT_BED_MES</f>
        <v>18040</v>
      </c>
      <c r="N8810" s="6">
        <f>IF(AND(D8810&lt;=TOTAL_BEDS,J8810&lt;=TEMP_WORKER_MAX*TEMP_WORKER_HRS),1,0)</f>
        <v>1</v>
      </c>
      <c r="O8810" s="2">
        <f>L8810-M8810-K8810-FIXED_COSTS</f>
        <v>13050.77117336198</v>
      </c>
      <c r="P8810" s="2">
        <f>IF(N8810=1,O8810,"")</f>
        <v>13050.77117336198</v>
      </c>
    </row>
    <row r="8811">
      <c r="A8811" s="6">
        <v>13</v>
      </c>
      <c r="B8811" s="6">
        <v>11</v>
      </c>
      <c r="C8811" s="6">
        <v>3</v>
      </c>
      <c r="D8811" s="6">
        <f>A8811+B8811+C8811</f>
        <v>27</v>
      </c>
      <c r="E8811" s="5">
        <f>IF(A8811=0,0,A8811*LABOR_HRS_WK_TOM*SEASON_WEEKS*(1+DIM_PCT_TOM)^A8811)</f>
        <v>4039.1573208399313</v>
      </c>
      <c r="F8811" s="5">
        <f>IF(B8811=0,0,B8811*LABOR_HRS_WK_CAR*SEASON_WEEKS*(1+DIM_PCT_CAR)^B8811)</f>
        <v>432.98859707441773</v>
      </c>
      <c r="G8811" s="5">
        <f>IF(C8811=0,0,C8811*LABOR_HRS_WK_MES*SEASON_WEEKS*(1+DIM_PCT_MES)^C8811)</f>
        <v>140.12604492187498</v>
      </c>
      <c r="H8811" s="5">
        <f>E8811+F8811+G8811</f>
        <v>4612.2719628362247</v>
      </c>
      <c r="I8811" s="5">
        <f>MIN(H8811,FARMER_HRS)</f>
        <v>720</v>
      </c>
      <c r="J8811" s="5">
        <f>MAX(0,H8811-FARMER_HRS)</f>
        <v>3892.2719628362247</v>
      </c>
      <c r="K8811" s="2">
        <f>I8811*FARMER_RATE+J8811*TEMP_WORKER_RATE</f>
        <v>92574.166021462239</v>
      </c>
      <c r="L8811" s="2">
        <f>A8811*PRICE_TOM+B8811*PRICE_CAR+C8811*PRICE_MES</f>
        <v>145534</v>
      </c>
      <c r="M8811" s="2">
        <f>A8811*FERT_BED_TOM+B8811*FERT_BED_CAR+C8811*FERT_BED_MES</f>
        <v>18920</v>
      </c>
      <c r="N8811" s="6">
        <f>IF(AND(D8811&lt;=TOTAL_BEDS,J8811&lt;=TEMP_WORKER_MAX*TEMP_WORKER_HRS),1,0)</f>
        <v>1</v>
      </c>
      <c r="O8811" s="2">
        <f>L8811-M8811-K8811-FIXED_COSTS</f>
        <v>14039.833978537761</v>
      </c>
      <c r="P8811" s="2">
        <f>IF(N8811=1,O8811,"")</f>
        <v>14039.833978537761</v>
      </c>
    </row>
    <row r="8812">
      <c r="A8812" s="6">
        <v>13</v>
      </c>
      <c r="B8812" s="6">
        <v>11</v>
      </c>
      <c r="C8812" s="6">
        <v>4</v>
      </c>
      <c r="D8812" s="6">
        <f>A8812+B8812+C8812</f>
        <v>28</v>
      </c>
      <c r="E8812" s="5">
        <f>IF(A8812=0,0,A8812*LABOR_HRS_WK_TOM*SEASON_WEEKS*(1+DIM_PCT_TOM)^A8812)</f>
        <v>4039.1573208399313</v>
      </c>
      <c r="F8812" s="5">
        <f>IF(B8812=0,0,B8812*LABOR_HRS_WK_CAR*SEASON_WEEKS*(1+DIM_PCT_CAR)^B8812)</f>
        <v>432.98859707441773</v>
      </c>
      <c r="G8812" s="5">
        <f>IF(C8812=0,0,C8812*LABOR_HRS_WK_MES*SEASON_WEEKS*(1+DIM_PCT_MES)^C8812)</f>
        <v>189.17016064453119</v>
      </c>
      <c r="H8812" s="5">
        <f>E8812+F8812+G8812</f>
        <v>4661.3160785588807</v>
      </c>
      <c r="I8812" s="5">
        <f>MIN(H8812,FARMER_HRS)</f>
        <v>720</v>
      </c>
      <c r="J8812" s="5">
        <f>MAX(0,H8812-FARMER_HRS)</f>
        <v>3941.3160785588807</v>
      </c>
      <c r="K8812" s="2">
        <f>I8812*FARMER_RATE+J8812*TEMP_WORKER_RATE</f>
        <v>93425.626363869451</v>
      </c>
      <c r="L8812" s="2">
        <f>A8812*PRICE_TOM+B8812*PRICE_CAR+C8812*PRICE_MES</f>
        <v>148234</v>
      </c>
      <c r="M8812" s="2">
        <f>A8812*FERT_BED_TOM+B8812*FERT_BED_CAR+C8812*FERT_BED_MES</f>
        <v>19800</v>
      </c>
      <c r="N8812" s="6">
        <f>IF(AND(D8812&lt;=TOTAL_BEDS,J8812&lt;=TEMP_WORKER_MAX*TEMP_WORKER_HRS),1,0)</f>
        <v>1</v>
      </c>
      <c r="O8812" s="2">
        <f>L8812-M8812-K8812-FIXED_COSTS</f>
        <v>15008.373636130549</v>
      </c>
      <c r="P8812" s="2">
        <f>IF(N8812=1,O8812,"")</f>
        <v>15008.373636130549</v>
      </c>
    </row>
    <row r="8813">
      <c r="A8813" s="6">
        <v>13</v>
      </c>
      <c r="B8813" s="6">
        <v>11</v>
      </c>
      <c r="C8813" s="6">
        <v>5</v>
      </c>
      <c r="D8813" s="6">
        <f>A8813+B8813+C8813</f>
        <v>29</v>
      </c>
      <c r="E8813" s="5">
        <f>IF(A8813=0,0,A8813*LABOR_HRS_WK_TOM*SEASON_WEEKS*(1+DIM_PCT_TOM)^A8813)</f>
        <v>4039.1573208399313</v>
      </c>
      <c r="F8813" s="5">
        <f>IF(B8813=0,0,B8813*LABOR_HRS_WK_CAR*SEASON_WEEKS*(1+DIM_PCT_CAR)^B8813)</f>
        <v>432.98859707441773</v>
      </c>
      <c r="G8813" s="5">
        <f>IF(C8813=0,0,C8813*LABOR_HRS_WK_MES*SEASON_WEEKS*(1+DIM_PCT_MES)^C8813)</f>
        <v>239.41848456573481</v>
      </c>
      <c r="H8813" s="5">
        <f>E8813+F8813+G8813</f>
        <v>4711.564402480084</v>
      </c>
      <c r="I8813" s="5">
        <f>MIN(H8813,FARMER_HRS)</f>
        <v>720</v>
      </c>
      <c r="J8813" s="5">
        <f>MAX(0,H8813-FARMER_HRS)</f>
        <v>3991.564402480084</v>
      </c>
      <c r="K8813" s="2">
        <f>I8813*FARMER_RATE+J8813*TEMP_WORKER_RATE</f>
        <v>94297.993098612569</v>
      </c>
      <c r="L8813" s="2">
        <f>A8813*PRICE_TOM+B8813*PRICE_CAR+C8813*PRICE_MES</f>
        <v>150934</v>
      </c>
      <c r="M8813" s="2">
        <f>A8813*FERT_BED_TOM+B8813*FERT_BED_CAR+C8813*FERT_BED_MES</f>
        <v>20680</v>
      </c>
      <c r="N8813" s="6">
        <f>IF(AND(D8813&lt;=TOTAL_BEDS,J8813&lt;=TEMP_WORKER_MAX*TEMP_WORKER_HRS),1,0)</f>
        <v>1</v>
      </c>
      <c r="O8813" s="2">
        <f>L8813-M8813-K8813-FIXED_COSTS</f>
        <v>15956.006901387431</v>
      </c>
      <c r="P8813" s="2">
        <f>IF(N8813=1,O8813,"")</f>
        <v>15956.006901387431</v>
      </c>
    </row>
    <row r="8814">
      <c r="A8814" s="6">
        <v>13</v>
      </c>
      <c r="B8814" s="6">
        <v>11</v>
      </c>
      <c r="C8814" s="6">
        <v>6</v>
      </c>
      <c r="D8814" s="6">
        <f>A8814+B8814+C8814</f>
        <v>30</v>
      </c>
      <c r="E8814" s="5">
        <f>IF(A8814=0,0,A8814*LABOR_HRS_WK_TOM*SEASON_WEEKS*(1+DIM_PCT_TOM)^A8814)</f>
        <v>4039.1573208399313</v>
      </c>
      <c r="F8814" s="5">
        <f>IF(B8814=0,0,B8814*LABOR_HRS_WK_CAR*SEASON_WEEKS*(1+DIM_PCT_CAR)^B8814)</f>
        <v>432.98859707441773</v>
      </c>
      <c r="G8814" s="5">
        <f>IF(C8814=0,0,C8814*LABOR_HRS_WK_MES*SEASON_WEEKS*(1+DIM_PCT_MES)^C8814)</f>
        <v>290.89345874736773</v>
      </c>
      <c r="H8814" s="5">
        <f>E8814+F8814+G8814</f>
        <v>4763.0393766617171</v>
      </c>
      <c r="I8814" s="5">
        <f>MIN(H8814,FARMER_HRS)</f>
        <v>720</v>
      </c>
      <c r="J8814" s="5">
        <f>MAX(0,H8814-FARMER_HRS)</f>
        <v>4043.0393766617171</v>
      </c>
      <c r="K8814" s="2">
        <f>I8814*FARMER_RATE+J8814*TEMP_WORKER_RATE</f>
        <v>95191.655844821478</v>
      </c>
      <c r="L8814" s="2">
        <f>A8814*PRICE_TOM+B8814*PRICE_CAR+C8814*PRICE_MES</f>
        <v>153634</v>
      </c>
      <c r="M8814" s="2">
        <f>A8814*FERT_BED_TOM+B8814*FERT_BED_CAR+C8814*FERT_BED_MES</f>
        <v>21560</v>
      </c>
      <c r="N8814" s="6">
        <f>IF(AND(D8814&lt;=TOTAL_BEDS,J8814&lt;=TEMP_WORKER_MAX*TEMP_WORKER_HRS),1,0)</f>
        <v>1</v>
      </c>
      <c r="O8814" s="2">
        <f>L8814-M8814-K8814-FIXED_COSTS</f>
        <v>16882.344155178522</v>
      </c>
      <c r="P8814" s="2">
        <f>IF(N8814=1,O8814,"")</f>
        <v>16882.344155178522</v>
      </c>
    </row>
    <row r="8815">
      <c r="A8815" s="6">
        <v>13</v>
      </c>
      <c r="B8815" s="6">
        <v>11</v>
      </c>
      <c r="C8815" s="6">
        <v>7</v>
      </c>
      <c r="D8815" s="6">
        <f>A8815+B8815+C8815</f>
        <v>31</v>
      </c>
      <c r="E8815" s="5">
        <f>IF(A8815=0,0,A8815*LABOR_HRS_WK_TOM*SEASON_WEEKS*(1+DIM_PCT_TOM)^A8815)</f>
        <v>4039.1573208399313</v>
      </c>
      <c r="F8815" s="5">
        <f>IF(B8815=0,0,B8815*LABOR_HRS_WK_CAR*SEASON_WEEKS*(1+DIM_PCT_CAR)^B8815)</f>
        <v>432.98859707441773</v>
      </c>
      <c r="G8815" s="5">
        <f>IF(C8815=0,0,C8815*LABOR_HRS_WK_MES*SEASON_WEEKS*(1+DIM_PCT_MES)^C8815)</f>
        <v>343.61789814532818</v>
      </c>
      <c r="H8815" s="5">
        <f>E8815+F8815+G8815</f>
        <v>4815.763816059678</v>
      </c>
      <c r="I8815" s="5">
        <f>MIN(H8815,FARMER_HRS)</f>
        <v>720</v>
      </c>
      <c r="J8815" s="5">
        <f>MAX(0,H8815-FARMER_HRS)</f>
        <v>4095.763816059678</v>
      </c>
      <c r="K8815" s="2">
        <f>I8815*FARMER_RATE+J8815*TEMP_WORKER_RATE</f>
        <v>96107.010695480523</v>
      </c>
      <c r="L8815" s="2">
        <f>A8815*PRICE_TOM+B8815*PRICE_CAR+C8815*PRICE_MES</f>
        <v>156334</v>
      </c>
      <c r="M8815" s="2">
        <f>A8815*FERT_BED_TOM+B8815*FERT_BED_CAR+C8815*FERT_BED_MES</f>
        <v>22440</v>
      </c>
      <c r="N8815" s="6">
        <f>IF(AND(D8815&lt;=TOTAL_BEDS,J8815&lt;=TEMP_WORKER_MAX*TEMP_WORKER_HRS),1,0)</f>
        <v>1</v>
      </c>
      <c r="O8815" s="2">
        <f>L8815-M8815-K8815-FIXED_COSTS</f>
        <v>17786.989304519477</v>
      </c>
      <c r="P8815" s="2">
        <f>IF(N8815=1,O8815,"")</f>
        <v>17786.989304519477</v>
      </c>
    </row>
    <row r="8816">
      <c r="A8816" s="6">
        <v>13</v>
      </c>
      <c r="B8816" s="6">
        <v>11</v>
      </c>
      <c r="C8816" s="6">
        <v>8</v>
      </c>
      <c r="D8816" s="6">
        <f>A8816+B8816+C8816</f>
        <v>32</v>
      </c>
      <c r="E8816" s="5">
        <f>IF(A8816=0,0,A8816*LABOR_HRS_WK_TOM*SEASON_WEEKS*(1+DIM_PCT_TOM)^A8816)</f>
        <v>4039.1573208399313</v>
      </c>
      <c r="F8816" s="5">
        <f>IF(B8816=0,0,B8816*LABOR_HRS_WK_CAR*SEASON_WEEKS*(1+DIM_PCT_CAR)^B8816)</f>
        <v>432.98859707441773</v>
      </c>
      <c r="G8816" s="5">
        <f>IF(C8816=0,0,C8816*LABOR_HRS_WK_MES*SEASON_WEEKS*(1+DIM_PCT_MES)^C8816)</f>
        <v>397.61499642530833</v>
      </c>
      <c r="H8816" s="5">
        <f>E8816+F8816+G8816</f>
        <v>4869.7609143396576</v>
      </c>
      <c r="I8816" s="5">
        <f>MIN(H8816,FARMER_HRS)</f>
        <v>720</v>
      </c>
      <c r="J8816" s="5">
        <f>MAX(0,H8816-FARMER_HRS)</f>
        <v>4149.7609143396576</v>
      </c>
      <c r="K8816" s="2">
        <f>I8816*FARMER_RATE+J8816*TEMP_WORKER_RATE</f>
        <v>97044.460318396828</v>
      </c>
      <c r="L8816" s="2">
        <f>A8816*PRICE_TOM+B8816*PRICE_CAR+C8816*PRICE_MES</f>
        <v>159034</v>
      </c>
      <c r="M8816" s="2">
        <f>A8816*FERT_BED_TOM+B8816*FERT_BED_CAR+C8816*FERT_BED_MES</f>
        <v>23320</v>
      </c>
      <c r="N8816" s="6">
        <f>IF(AND(D8816&lt;=TOTAL_BEDS,J8816&lt;=TEMP_WORKER_MAX*TEMP_WORKER_HRS),1,0)</f>
        <v>1</v>
      </c>
      <c r="O8816" s="2">
        <f>L8816-M8816-K8816-FIXED_COSTS</f>
        <v>18669.539681603172</v>
      </c>
      <c r="P8816" s="2">
        <f>IF(N8816=1,O8816,"")</f>
        <v>18669.539681603172</v>
      </c>
    </row>
    <row r="8817">
      <c r="A8817" s="6">
        <v>13</v>
      </c>
      <c r="B8817" s="6">
        <v>11</v>
      </c>
      <c r="C8817" s="6">
        <v>9</v>
      </c>
      <c r="D8817" s="6">
        <f>A8817+B8817+C8817</f>
        <v>33</v>
      </c>
      <c r="E8817" s="5">
        <f>IF(A8817=0,0,A8817*LABOR_HRS_WK_TOM*SEASON_WEEKS*(1+DIM_PCT_TOM)^A8817)</f>
        <v>4039.1573208399313</v>
      </c>
      <c r="F8817" s="5">
        <f>IF(B8817=0,0,B8817*LABOR_HRS_WK_CAR*SEASON_WEEKS*(1+DIM_PCT_CAR)^B8817)</f>
        <v>432.98859707441773</v>
      </c>
      <c r="G8817" s="5">
        <f>IF(C8817=0,0,C8817*LABOR_HRS_WK_MES*SEASON_WEEKS*(1+DIM_PCT_MES)^C8817)</f>
        <v>452.90833186570273</v>
      </c>
      <c r="H8817" s="5">
        <f>E8817+F8817+G8817</f>
        <v>4925.0542497800525</v>
      </c>
      <c r="I8817" s="5">
        <f>MIN(H8817,FARMER_HRS)</f>
        <v>720</v>
      </c>
      <c r="J8817" s="5">
        <f>MAX(0,H8817-FARMER_HRS)</f>
        <v>4205.0542497800525</v>
      </c>
      <c r="K8817" s="2">
        <f>I8817*FARMER_RATE+J8817*TEMP_WORKER_RATE</f>
        <v>98004.414058681461</v>
      </c>
      <c r="L8817" s="2">
        <f>A8817*PRICE_TOM+B8817*PRICE_CAR+C8817*PRICE_MES</f>
        <v>161734</v>
      </c>
      <c r="M8817" s="2">
        <f>A8817*FERT_BED_TOM+B8817*FERT_BED_CAR+C8817*FERT_BED_MES</f>
        <v>24200</v>
      </c>
      <c r="N8817" s="6">
        <f>IF(AND(D8817&lt;=TOTAL_BEDS,J8817&lt;=TEMP_WORKER_MAX*TEMP_WORKER_HRS),1,0)</f>
        <v>1</v>
      </c>
      <c r="O8817" s="2">
        <f>L8817-M8817-K8817-FIXED_COSTS</f>
        <v>19529.585941318539</v>
      </c>
      <c r="P8817" s="2">
        <f>IF(N8817=1,O8817,"")</f>
        <v>19529.585941318539</v>
      </c>
    </row>
    <row r="8818">
      <c r="A8818" s="6">
        <v>13</v>
      </c>
      <c r="B8818" s="6">
        <v>11</v>
      </c>
      <c r="C8818" s="6">
        <v>10</v>
      </c>
      <c r="D8818" s="6">
        <f>A8818+B8818+C8818</f>
        <v>34</v>
      </c>
      <c r="E8818" s="5">
        <f>IF(A8818=0,0,A8818*LABOR_HRS_WK_TOM*SEASON_WEEKS*(1+DIM_PCT_TOM)^A8818)</f>
        <v>4039.1573208399313</v>
      </c>
      <c r="F8818" s="5">
        <f>IF(B8818=0,0,B8818*LABOR_HRS_WK_CAR*SEASON_WEEKS*(1+DIM_PCT_CAR)^B8818)</f>
        <v>432.98859707441773</v>
      </c>
      <c r="G8818" s="5">
        <f>IF(C8818=0,0,C8818*LABOR_HRS_WK_MES*SEASON_WEEKS*(1+DIM_PCT_MES)^C8818)</f>
        <v>509.52187334891551</v>
      </c>
      <c r="H8818" s="5">
        <f>E8818+F8818+G8818</f>
        <v>4981.6677912632649</v>
      </c>
      <c r="I8818" s="5">
        <f>MIN(H8818,FARMER_HRS)</f>
        <v>720</v>
      </c>
      <c r="J8818" s="5">
        <f>MAX(0,H8818-FARMER_HRS)</f>
        <v>4261.6677912632649</v>
      </c>
      <c r="K8818" s="2">
        <f>I8818*FARMER_RATE+J8818*TEMP_WORKER_RATE</f>
        <v>98987.288042765009</v>
      </c>
      <c r="L8818" s="2">
        <f>A8818*PRICE_TOM+B8818*PRICE_CAR+C8818*PRICE_MES</f>
        <v>164434</v>
      </c>
      <c r="M8818" s="2">
        <f>A8818*FERT_BED_TOM+B8818*FERT_BED_CAR+C8818*FERT_BED_MES</f>
        <v>25080</v>
      </c>
      <c r="N8818" s="6">
        <f>IF(AND(D8818&lt;=TOTAL_BEDS,J8818&lt;=TEMP_WORKER_MAX*TEMP_WORKER_HRS),1,0)</f>
        <v>1</v>
      </c>
      <c r="O8818" s="2">
        <f>L8818-M8818-K8818-FIXED_COSTS</f>
        <v>20366.711957234991</v>
      </c>
      <c r="P8818" s="2">
        <f>IF(N8818=1,O8818,"")</f>
        <v>20366.711957234991</v>
      </c>
    </row>
    <row r="8819">
      <c r="A8819" s="6">
        <v>13</v>
      </c>
      <c r="B8819" s="6">
        <v>11</v>
      </c>
      <c r="C8819" s="6">
        <v>11</v>
      </c>
      <c r="D8819" s="6">
        <f>A8819+B8819+C8819</f>
        <v>35</v>
      </c>
      <c r="E8819" s="5">
        <f>IF(A8819=0,0,A8819*LABOR_HRS_WK_TOM*SEASON_WEEKS*(1+DIM_PCT_TOM)^A8819)</f>
        <v>4039.1573208399313</v>
      </c>
      <c r="F8819" s="5">
        <f>IF(B8819=0,0,B8819*LABOR_HRS_WK_CAR*SEASON_WEEKS*(1+DIM_PCT_CAR)^B8819)</f>
        <v>432.98859707441773</v>
      </c>
      <c r="G8819" s="5">
        <f>IF(C8819=0,0,C8819*LABOR_HRS_WK_MES*SEASON_WEEKS*(1+DIM_PCT_MES)^C8819)</f>
        <v>567.47998644235463</v>
      </c>
      <c r="H8819" s="5">
        <f>E8819+F8819+G8819</f>
        <v>5039.6259043567043</v>
      </c>
      <c r="I8819" s="5">
        <f>MIN(H8819,FARMER_HRS)</f>
        <v>720</v>
      </c>
      <c r="J8819" s="5">
        <f>MAX(0,H8819-FARMER_HRS)</f>
        <v>4319.6259043567043</v>
      </c>
      <c r="K8819" s="2">
        <f>I8819*FARMER_RATE+J8819*TEMP_WORKER_RATE</f>
        <v>99993.50528397056</v>
      </c>
      <c r="L8819" s="2">
        <f>A8819*PRICE_TOM+B8819*PRICE_CAR+C8819*PRICE_MES</f>
        <v>167134</v>
      </c>
      <c r="M8819" s="2">
        <f>A8819*FERT_BED_TOM+B8819*FERT_BED_CAR+C8819*FERT_BED_MES</f>
        <v>25960</v>
      </c>
      <c r="N8819" s="6">
        <f>IF(AND(D8819&lt;=TOTAL_BEDS,J8819&lt;=TEMP_WORKER_MAX*TEMP_WORKER_HRS),1,0)</f>
        <v>1</v>
      </c>
      <c r="O8819" s="2">
        <f>L8819-M8819-K8819-FIXED_COSTS</f>
        <v>21180.49471602944</v>
      </c>
      <c r="P8819" s="2">
        <f>IF(N8819=1,O8819,"")</f>
        <v>21180.49471602944</v>
      </c>
    </row>
    <row r="8820">
      <c r="A8820" s="6">
        <v>13</v>
      </c>
      <c r="B8820" s="6">
        <v>11</v>
      </c>
      <c r="C8820" s="6">
        <v>12</v>
      </c>
      <c r="D8820" s="6">
        <f>A8820+B8820+C8820</f>
        <v>36</v>
      </c>
      <c r="E8820" s="5">
        <f>IF(A8820=0,0,A8820*LABOR_HRS_WK_TOM*SEASON_WEEKS*(1+DIM_PCT_TOM)^A8820)</f>
        <v>4039.1573208399313</v>
      </c>
      <c r="F8820" s="5">
        <f>IF(B8820=0,0,B8820*LABOR_HRS_WK_CAR*SEASON_WEEKS*(1+DIM_PCT_CAR)^B8820)</f>
        <v>432.98859707441773</v>
      </c>
      <c r="G8820" s="5">
        <f>IF(C8820=0,0,C8820*LABOR_HRS_WK_MES*SEASON_WEEKS*(1+DIM_PCT_MES)^C8820)</f>
        <v>626.807439570419</v>
      </c>
      <c r="H8820" s="5">
        <f>E8820+F8820+G8820</f>
        <v>5098.9533574847683</v>
      </c>
      <c r="I8820" s="5">
        <f>MIN(H8820,FARMER_HRS)</f>
        <v>720</v>
      </c>
      <c r="J8820" s="5">
        <f>MAX(0,H8820-FARMER_HRS)</f>
        <v>4378.9533574847683</v>
      </c>
      <c r="K8820" s="2">
        <f>I8820*FARMER_RATE+J8820*TEMP_WORKER_RATE</f>
        <v>101023.49578966611</v>
      </c>
      <c r="L8820" s="2">
        <f>A8820*PRICE_TOM+B8820*PRICE_CAR+C8820*PRICE_MES</f>
        <v>169834</v>
      </c>
      <c r="M8820" s="2">
        <f>A8820*FERT_BED_TOM+B8820*FERT_BED_CAR+C8820*FERT_BED_MES</f>
        <v>26840</v>
      </c>
      <c r="N8820" s="6">
        <f>IF(AND(D8820&lt;=TOTAL_BEDS,J8820&lt;=TEMP_WORKER_MAX*TEMP_WORKER_HRS),1,0)</f>
        <v>1</v>
      </c>
      <c r="O8820" s="2">
        <f>L8820-M8820-K8820-FIXED_COSTS</f>
        <v>21970.504210333893</v>
      </c>
      <c r="P8820" s="2">
        <f>IF(N8820=1,O8820,"")</f>
        <v>21970.504210333893</v>
      </c>
    </row>
    <row r="8821">
      <c r="A8821" s="6">
        <v>13</v>
      </c>
      <c r="B8821" s="6">
        <v>11</v>
      </c>
      <c r="C8821" s="6">
        <v>13</v>
      </c>
      <c r="D8821" s="6">
        <f>A8821+B8821+C8821</f>
        <v>37</v>
      </c>
      <c r="E8821" s="5">
        <f>IF(A8821=0,0,A8821*LABOR_HRS_WK_TOM*SEASON_WEEKS*(1+DIM_PCT_TOM)^A8821)</f>
        <v>4039.1573208399313</v>
      </c>
      <c r="F8821" s="5">
        <f>IF(B8821=0,0,B8821*LABOR_HRS_WK_CAR*SEASON_WEEKS*(1+DIM_PCT_CAR)^B8821)</f>
        <v>432.98859707441773</v>
      </c>
      <c r="G8821" s="5">
        <f>IF(C8821=0,0,C8821*LABOR_HRS_WK_MES*SEASON_WEEKS*(1+DIM_PCT_MES)^C8821)</f>
        <v>687.52941027880331</v>
      </c>
      <c r="H8821" s="5">
        <f>E8821+F8821+G8821</f>
        <v>5159.6753281931524</v>
      </c>
      <c r="I8821" s="5">
        <f>MIN(H8821,FARMER_HRS)</f>
        <v>720</v>
      </c>
      <c r="J8821" s="5">
        <f>MAX(0,H8821-FARMER_HRS)</f>
        <v>4439.6753281931524</v>
      </c>
      <c r="K8821" s="2">
        <f>I8821*FARMER_RATE+J8821*TEMP_WORKER_RATE</f>
        <v>102077.69667002</v>
      </c>
      <c r="L8821" s="2">
        <f>A8821*PRICE_TOM+B8821*PRICE_CAR+C8821*PRICE_MES</f>
        <v>172534</v>
      </c>
      <c r="M8821" s="2">
        <f>A8821*FERT_BED_TOM+B8821*FERT_BED_CAR+C8821*FERT_BED_MES</f>
        <v>27720</v>
      </c>
      <c r="N8821" s="6">
        <f>IF(AND(D8821&lt;=TOTAL_BEDS,J8821&lt;=TEMP_WORKER_MAX*TEMP_WORKER_HRS),1,0)</f>
        <v>1</v>
      </c>
      <c r="O8821" s="2">
        <f>L8821-M8821-K8821-FIXED_COSTS</f>
        <v>22736.30332998</v>
      </c>
      <c r="P8821" s="2">
        <f>IF(N8821=1,O8821,"")</f>
        <v>22736.30332998</v>
      </c>
    </row>
    <row r="8822">
      <c r="A8822" s="6">
        <v>13</v>
      </c>
      <c r="B8822" s="6">
        <v>11</v>
      </c>
      <c r="C8822" s="6">
        <v>14</v>
      </c>
      <c r="D8822" s="6">
        <f>A8822+B8822+C8822</f>
        <v>38</v>
      </c>
      <c r="E8822" s="5">
        <f>IF(A8822=0,0,A8822*LABOR_HRS_WK_TOM*SEASON_WEEKS*(1+DIM_PCT_TOM)^A8822)</f>
        <v>4039.1573208399313</v>
      </c>
      <c r="F8822" s="5">
        <f>IF(B8822=0,0,B8822*LABOR_HRS_WK_CAR*SEASON_WEEKS*(1+DIM_PCT_CAR)^B8822)</f>
        <v>432.98859707441773</v>
      </c>
      <c r="G8822" s="5">
        <f>IF(C8822=0,0,C8822*LABOR_HRS_WK_MES*SEASON_WEEKS*(1+DIM_PCT_MES)^C8822)</f>
        <v>749.67149159246435</v>
      </c>
      <c r="H8822" s="5">
        <f>E8822+F8822+G8822</f>
        <v>5221.8174095068134</v>
      </c>
      <c r="I8822" s="5">
        <f>MIN(H8822,FARMER_HRS)</f>
        <v>720</v>
      </c>
      <c r="J8822" s="5">
        <f>MAX(0,H8822-FARMER_HRS)</f>
        <v>4501.8174095068134</v>
      </c>
      <c r="K8822" s="2">
        <f>I8822*FARMER_RATE+J8822*TEMP_WORKER_RATE</f>
        <v>103156.55224838217</v>
      </c>
      <c r="L8822" s="2">
        <f>A8822*PRICE_TOM+B8822*PRICE_CAR+C8822*PRICE_MES</f>
        <v>175234</v>
      </c>
      <c r="M8822" s="2">
        <f>A8822*FERT_BED_TOM+B8822*FERT_BED_CAR+C8822*FERT_BED_MES</f>
        <v>28600</v>
      </c>
      <c r="N8822" s="6">
        <f>IF(AND(D8822&lt;=TOTAL_BEDS,J8822&lt;=TEMP_WORKER_MAX*TEMP_WORKER_HRS),1,0)</f>
        <v>1</v>
      </c>
      <c r="O8822" s="2">
        <f>L8822-M8822-K8822-FIXED_COSTS</f>
        <v>23477.44775161783</v>
      </c>
      <c r="P8822" s="2">
        <f>IF(N8822=1,O8822,"")</f>
        <v>23477.44775161783</v>
      </c>
    </row>
    <row r="8823">
      <c r="A8823" s="6">
        <v>13</v>
      </c>
      <c r="B8823" s="6">
        <v>11</v>
      </c>
      <c r="C8823" s="6">
        <v>15</v>
      </c>
      <c r="D8823" s="6">
        <f>A8823+B8823+C8823</f>
        <v>39</v>
      </c>
      <c r="E8823" s="5">
        <f>IF(A8823=0,0,A8823*LABOR_HRS_WK_TOM*SEASON_WEEKS*(1+DIM_PCT_TOM)^A8823)</f>
        <v>4039.1573208399313</v>
      </c>
      <c r="F8823" s="5">
        <f>IF(B8823=0,0,B8823*LABOR_HRS_WK_CAR*SEASON_WEEKS*(1+DIM_PCT_CAR)^B8823)</f>
        <v>432.98859707441773</v>
      </c>
      <c r="G8823" s="5">
        <f>IF(C8823=0,0,C8823*LABOR_HRS_WK_MES*SEASON_WEEKS*(1+DIM_PCT_MES)^C8823)</f>
        <v>813.25969846861074</v>
      </c>
      <c r="H8823" s="5">
        <f>E8823+F8823+G8823</f>
        <v>5285.40561638296</v>
      </c>
      <c r="I8823" s="5">
        <f>MIN(H8823,FARMER_HRS)</f>
        <v>720</v>
      </c>
      <c r="J8823" s="5">
        <f>MAX(0,H8823-FARMER_HRS)</f>
        <v>4565.40561638296</v>
      </c>
      <c r="K8823" s="2">
        <f>I8823*FARMER_RATE+J8823*TEMP_WORKER_RATE</f>
        <v>104260.51417331527</v>
      </c>
      <c r="L8823" s="2">
        <f>A8823*PRICE_TOM+B8823*PRICE_CAR+C8823*PRICE_MES</f>
        <v>177934</v>
      </c>
      <c r="M8823" s="2">
        <f>A8823*FERT_BED_TOM+B8823*FERT_BED_CAR+C8823*FERT_BED_MES</f>
        <v>29480</v>
      </c>
      <c r="N8823" s="6">
        <f>IF(AND(D8823&lt;=TOTAL_BEDS,J8823&lt;=TEMP_WORKER_MAX*TEMP_WORKER_HRS),1,0)</f>
        <v>1</v>
      </c>
      <c r="O8823" s="2">
        <f>L8823-M8823-K8823-FIXED_COSTS</f>
        <v>24193.48582668473</v>
      </c>
      <c r="P8823" s="2">
        <f>IF(N8823=1,O8823,"")</f>
        <v>24193.48582668473</v>
      </c>
    </row>
    <row r="8824">
      <c r="A8824" s="6">
        <v>13</v>
      </c>
      <c r="B8824" s="6">
        <v>11</v>
      </c>
      <c r="C8824" s="6">
        <v>16</v>
      </c>
      <c r="D8824" s="6">
        <f>A8824+B8824+C8824</f>
        <v>40</v>
      </c>
      <c r="E8824" s="5">
        <f>IF(A8824=0,0,A8824*LABOR_HRS_WK_TOM*SEASON_WEEKS*(1+DIM_PCT_TOM)^A8824)</f>
        <v>4039.1573208399313</v>
      </c>
      <c r="F8824" s="5">
        <f>IF(B8824=0,0,B8824*LABOR_HRS_WK_CAR*SEASON_WEEKS*(1+DIM_PCT_CAR)^B8824)</f>
        <v>432.98859707441773</v>
      </c>
      <c r="G8824" s="5">
        <f>IF(C8824=0,0,C8824*LABOR_HRS_WK_MES*SEASON_WEEKS*(1+DIM_PCT_MES)^C8824)</f>
        <v>878.32047434609967</v>
      </c>
      <c r="H8824" s="5">
        <f>E8824+F8824+G8824</f>
        <v>5350.4663922604486</v>
      </c>
      <c r="I8824" s="5">
        <f>MIN(H8824,FARMER_HRS)</f>
        <v>720</v>
      </c>
      <c r="J8824" s="5">
        <f>MAX(0,H8824-FARMER_HRS)</f>
        <v>4630.4663922604486</v>
      </c>
      <c r="K8824" s="2">
        <f>I8824*FARMER_RATE+J8824*TEMP_WORKER_RATE</f>
        <v>105390.04153229945</v>
      </c>
      <c r="L8824" s="2">
        <f>A8824*PRICE_TOM+B8824*PRICE_CAR+C8824*PRICE_MES</f>
        <v>180634</v>
      </c>
      <c r="M8824" s="2">
        <f>A8824*FERT_BED_TOM+B8824*FERT_BED_CAR+C8824*FERT_BED_MES</f>
        <v>30360</v>
      </c>
      <c r="N8824" s="6">
        <f>IF(AND(D8824&lt;=TOTAL_BEDS,J8824&lt;=TEMP_WORKER_MAX*TEMP_WORKER_HRS),1,0)</f>
        <v>1</v>
      </c>
      <c r="O8824" s="2">
        <f>L8824-M8824-K8824-FIXED_COSTS</f>
        <v>24883.958467700548</v>
      </c>
      <c r="P8824" s="2">
        <f>IF(N8824=1,O8824,"")</f>
        <v>24883.958467700548</v>
      </c>
    </row>
    <row r="8825">
      <c r="A8825" s="6">
        <v>13</v>
      </c>
      <c r="B8825" s="6">
        <v>11</v>
      </c>
      <c r="C8825" s="6">
        <v>17</v>
      </c>
      <c r="D8825" s="6">
        <f>A8825+B8825+C8825</f>
        <v>41</v>
      </c>
      <c r="E8825" s="5">
        <f>IF(A8825=0,0,A8825*LABOR_HRS_WK_TOM*SEASON_WEEKS*(1+DIM_PCT_TOM)^A8825)</f>
        <v>4039.1573208399313</v>
      </c>
      <c r="F8825" s="5">
        <f>IF(B8825=0,0,B8825*LABOR_HRS_WK_CAR*SEASON_WEEKS*(1+DIM_PCT_CAR)^B8825)</f>
        <v>432.98859707441773</v>
      </c>
      <c r="G8825" s="5">
        <f>IF(C8825=0,0,C8825*LABOR_HRS_WK_MES*SEASON_WEEKS*(1+DIM_PCT_MES)^C8825)</f>
        <v>944.88069779263992</v>
      </c>
      <c r="H8825" s="5">
        <f>E8825+F8825+G8825</f>
        <v>5417.0266157069891</v>
      </c>
      <c r="I8825" s="5">
        <f>MIN(H8825,FARMER_HRS)</f>
        <v>720</v>
      </c>
      <c r="J8825" s="5">
        <f>MAX(0,H8825-FARMER_HRS)</f>
        <v>4697.0266157069891</v>
      </c>
      <c r="K8825" s="2">
        <f>I8825*FARMER_RATE+J8825*TEMP_WORKER_RATE</f>
        <v>106545.60096713522</v>
      </c>
      <c r="L8825" s="2">
        <f>A8825*PRICE_TOM+B8825*PRICE_CAR+C8825*PRICE_MES</f>
        <v>183334</v>
      </c>
      <c r="M8825" s="2">
        <f>A8825*FERT_BED_TOM+B8825*FERT_BED_CAR+C8825*FERT_BED_MES</f>
        <v>31240</v>
      </c>
      <c r="N8825" s="6">
        <f>IF(AND(D8825&lt;=TOTAL_BEDS,J8825&lt;=TEMP_WORKER_MAX*TEMP_WORKER_HRS),1,0)</f>
        <v>1</v>
      </c>
      <c r="O8825" s="2">
        <f>L8825-M8825-K8825-FIXED_COSTS</f>
        <v>25548.399032864778</v>
      </c>
      <c r="P8825" s="2">
        <f>IF(N8825=1,O8825,"")</f>
        <v>25548.399032864778</v>
      </c>
    </row>
    <row r="8826">
      <c r="A8826" s="6">
        <v>13</v>
      </c>
      <c r="B8826" s="6">
        <v>11</v>
      </c>
      <c r="C8826" s="6">
        <v>18</v>
      </c>
      <c r="D8826" s="6">
        <f>A8826+B8826+C8826</f>
        <v>42</v>
      </c>
      <c r="E8826" s="5">
        <f>IF(A8826=0,0,A8826*LABOR_HRS_WK_TOM*SEASON_WEEKS*(1+DIM_PCT_TOM)^A8826)</f>
        <v>4039.1573208399313</v>
      </c>
      <c r="F8826" s="5">
        <f>IF(B8826=0,0,B8826*LABOR_HRS_WK_CAR*SEASON_WEEKS*(1+DIM_PCT_CAR)^B8826)</f>
        <v>432.98859707441773</v>
      </c>
      <c r="G8826" s="5">
        <f>IF(C8826=0,0,C8826*LABOR_HRS_WK_MES*SEASON_WEEKS*(1+DIM_PCT_MES)^C8826)</f>
        <v>1012.9676892512272</v>
      </c>
      <c r="H8826" s="5">
        <f>E8826+F8826+G8826</f>
        <v>5485.1136071655765</v>
      </c>
      <c r="I8826" s="5">
        <f>MIN(H8826,FARMER_HRS)</f>
        <v>720</v>
      </c>
      <c r="J8826" s="5">
        <f>MAX(0,H8826-FARMER_HRS)</f>
        <v>4765.1136071655765</v>
      </c>
      <c r="K8826" s="2">
        <f>I8826*FARMER_RATE+J8826*TEMP_WORKER_RATE</f>
        <v>107727.66679106903</v>
      </c>
      <c r="L8826" s="2">
        <f>A8826*PRICE_TOM+B8826*PRICE_CAR+C8826*PRICE_MES</f>
        <v>186034</v>
      </c>
      <c r="M8826" s="2">
        <f>A8826*FERT_BED_TOM+B8826*FERT_BED_CAR+C8826*FERT_BED_MES</f>
        <v>32120</v>
      </c>
      <c r="N8826" s="6">
        <f>IF(AND(D8826&lt;=TOTAL_BEDS,J8826&lt;=TEMP_WORKER_MAX*TEMP_WORKER_HRS),1,0)</f>
        <v>1</v>
      </c>
      <c r="O8826" s="2">
        <f>L8826-M8826-K8826-FIXED_COSTS</f>
        <v>26186.33320893097</v>
      </c>
      <c r="P8826" s="2">
        <f>IF(N8826=1,O8826,"")</f>
        <v>26186.33320893097</v>
      </c>
    </row>
    <row r="8827">
      <c r="A8827" s="6">
        <v>13</v>
      </c>
      <c r="B8827" s="6">
        <v>11</v>
      </c>
      <c r="C8827" s="6">
        <v>19</v>
      </c>
      <c r="D8827" s="6">
        <f>A8827+B8827+C8827</f>
        <v>43</v>
      </c>
      <c r="E8827" s="5">
        <f>IF(A8827=0,0,A8827*LABOR_HRS_WK_TOM*SEASON_WEEKS*(1+DIM_PCT_TOM)^A8827)</f>
        <v>4039.1573208399313</v>
      </c>
      <c r="F8827" s="5">
        <f>IF(B8827=0,0,B8827*LABOR_HRS_WK_CAR*SEASON_WEEKS*(1+DIM_PCT_CAR)^B8827)</f>
        <v>432.98859707441773</v>
      </c>
      <c r="G8827" s="5">
        <f>IF(C8827=0,0,C8827*LABOR_HRS_WK_MES*SEASON_WEEKS*(1+DIM_PCT_MES)^C8827)</f>
        <v>1082.6092178872491</v>
      </c>
      <c r="H8827" s="5">
        <f>E8827+F8827+G8827</f>
        <v>5554.755135801599</v>
      </c>
      <c r="I8827" s="5">
        <f>MIN(H8827,FARMER_HRS)</f>
        <v>720</v>
      </c>
      <c r="J8827" s="5">
        <f>MAX(0,H8827-FARMER_HRS)</f>
        <v>4834.755135801599</v>
      </c>
      <c r="K8827" s="2">
        <f>I8827*FARMER_RATE+J8827*TEMP_WORKER_RATE</f>
        <v>108936.72110766664</v>
      </c>
      <c r="L8827" s="2">
        <f>A8827*PRICE_TOM+B8827*PRICE_CAR+C8827*PRICE_MES</f>
        <v>188734</v>
      </c>
      <c r="M8827" s="2">
        <f>A8827*FERT_BED_TOM+B8827*FERT_BED_CAR+C8827*FERT_BED_MES</f>
        <v>33000</v>
      </c>
      <c r="N8827" s="6">
        <f>IF(AND(D8827&lt;=TOTAL_BEDS,J8827&lt;=TEMP_WORKER_MAX*TEMP_WORKER_HRS),1,0)</f>
        <v>1</v>
      </c>
      <c r="O8827" s="2">
        <f>L8827-M8827-K8827-FIXED_COSTS</f>
        <v>26797.278892333357</v>
      </c>
      <c r="P8827" s="2">
        <f>IF(N8827=1,O8827,"")</f>
        <v>26797.278892333357</v>
      </c>
    </row>
    <row r="8828">
      <c r="A8828" s="6">
        <v>13</v>
      </c>
      <c r="B8828" s="6">
        <v>11</v>
      </c>
      <c r="C8828" s="6">
        <v>20</v>
      </c>
      <c r="D8828" s="6">
        <f>A8828+B8828+C8828</f>
        <v>44</v>
      </c>
      <c r="E8828" s="5">
        <f>IF(A8828=0,0,A8828*LABOR_HRS_WK_TOM*SEASON_WEEKS*(1+DIM_PCT_TOM)^A8828)</f>
        <v>4039.1573208399313</v>
      </c>
      <c r="F8828" s="5">
        <f>IF(B8828=0,0,B8828*LABOR_HRS_WK_CAR*SEASON_WEEKS*(1+DIM_PCT_CAR)^B8828)</f>
        <v>432.98859707441773</v>
      </c>
      <c r="G8828" s="5">
        <f>IF(C8828=0,0,C8828*LABOR_HRS_WK_MES*SEASON_WEEKS*(1+DIM_PCT_MES)^C8828)</f>
        <v>1153.8335085377259</v>
      </c>
      <c r="H8828" s="5">
        <f>E8828+F8828+G8828</f>
        <v>5625.9794264520751</v>
      </c>
      <c r="I8828" s="5">
        <f>MIN(H8828,FARMER_HRS)</f>
        <v>720</v>
      </c>
      <c r="J8828" s="5">
        <f>MAX(0,H8828-FARMER_HRS)</f>
        <v>4905.9794264520751</v>
      </c>
      <c r="K8828" s="2">
        <f>I8828*FARMER_RATE+J8828*TEMP_WORKER_RATE</f>
        <v>110173.25393145964</v>
      </c>
      <c r="L8828" s="2">
        <f>A8828*PRICE_TOM+B8828*PRICE_CAR+C8828*PRICE_MES</f>
        <v>191434</v>
      </c>
      <c r="M8828" s="2">
        <f>A8828*FERT_BED_TOM+B8828*FERT_BED_CAR+C8828*FERT_BED_MES</f>
        <v>33880</v>
      </c>
      <c r="N8828" s="6">
        <f>IF(AND(D8828&lt;=TOTAL_BEDS,J8828&lt;=TEMP_WORKER_MAX*TEMP_WORKER_HRS),1,0)</f>
        <v>1</v>
      </c>
      <c r="O8828" s="2">
        <f>L8828-M8828-K8828-FIXED_COSTS</f>
        <v>27380.746068540364</v>
      </c>
      <c r="P8828" s="2">
        <f>IF(N8828=1,O8828,"")</f>
        <v>27380.746068540364</v>
      </c>
    </row>
    <row r="8829">
      <c r="A8829" s="6">
        <v>13</v>
      </c>
      <c r="B8829" s="6">
        <v>11</v>
      </c>
      <c r="C8829" s="6">
        <v>21</v>
      </c>
      <c r="D8829" s="6">
        <f>A8829+B8829+C8829</f>
        <v>45</v>
      </c>
      <c r="E8829" s="5">
        <f>IF(A8829=0,0,A8829*LABOR_HRS_WK_TOM*SEASON_WEEKS*(1+DIM_PCT_TOM)^A8829)</f>
        <v>4039.1573208399313</v>
      </c>
      <c r="F8829" s="5">
        <f>IF(B8829=0,0,B8829*LABOR_HRS_WK_CAR*SEASON_WEEKS*(1+DIM_PCT_CAR)^B8829)</f>
        <v>432.98859707441773</v>
      </c>
      <c r="G8829" s="5">
        <f>IF(C8829=0,0,C8829*LABOR_HRS_WK_MES*SEASON_WEEKS*(1+DIM_PCT_MES)^C8829)</f>
        <v>1226.6692487641699</v>
      </c>
      <c r="H8829" s="5">
        <f>E8829+F8829+G8829</f>
        <v>5698.81516667852</v>
      </c>
      <c r="I8829" s="5">
        <f>MIN(H8829,FARMER_HRS)</f>
        <v>720</v>
      </c>
      <c r="J8829" s="5">
        <f>MAX(0,H8829-FARMER_HRS)</f>
        <v>4978.81516667852</v>
      </c>
      <c r="K8829" s="2">
        <f>I8829*FARMER_RATE+J8829*TEMP_WORKER_RATE</f>
        <v>111437.76331039096</v>
      </c>
      <c r="L8829" s="2">
        <f>A8829*PRICE_TOM+B8829*PRICE_CAR+C8829*PRICE_MES</f>
        <v>194134</v>
      </c>
      <c r="M8829" s="2">
        <f>A8829*FERT_BED_TOM+B8829*FERT_BED_CAR+C8829*FERT_BED_MES</f>
        <v>34760</v>
      </c>
      <c r="N8829" s="6">
        <f>IF(AND(D8829&lt;=TOTAL_BEDS,J8829&lt;=TEMP_WORKER_MAX*TEMP_WORKER_HRS),1,0)</f>
        <v>1</v>
      </c>
      <c r="O8829" s="2">
        <f>L8829-M8829-K8829-FIXED_COSTS</f>
        <v>27936.236689609039</v>
      </c>
      <c r="P8829" s="2">
        <f>IF(N8829=1,O8829,"")</f>
        <v>27936.236689609039</v>
      </c>
    </row>
    <row r="8830">
      <c r="A8830" s="6">
        <v>13</v>
      </c>
      <c r="B8830" s="6">
        <v>11</v>
      </c>
      <c r="C8830" s="6">
        <v>22</v>
      </c>
      <c r="D8830" s="6">
        <f>A8830+B8830+C8830</f>
        <v>46</v>
      </c>
      <c r="E8830" s="5">
        <f>IF(A8830=0,0,A8830*LABOR_HRS_WK_TOM*SEASON_WEEKS*(1+DIM_PCT_TOM)^A8830)</f>
        <v>4039.1573208399313</v>
      </c>
      <c r="F8830" s="5">
        <f>IF(B8830=0,0,B8830*LABOR_HRS_WK_CAR*SEASON_WEEKS*(1+DIM_PCT_CAR)^B8830)</f>
        <v>432.98859707441773</v>
      </c>
      <c r="G8830" s="5">
        <f>IF(C8830=0,0,C8830*LABOR_HRS_WK_MES*SEASON_WEEKS*(1+DIM_PCT_MES)^C8830)</f>
        <v>1301.1455960105659</v>
      </c>
      <c r="H8830" s="5">
        <f>E8830+F8830+G8830</f>
        <v>5773.2915139249153</v>
      </c>
      <c r="I8830" s="5">
        <f>MIN(H8830,FARMER_HRS)</f>
        <v>720</v>
      </c>
      <c r="J8830" s="5">
        <f>MAX(0,H8830-FARMER_HRS)</f>
        <v>5053.2915139249153</v>
      </c>
      <c r="K8830" s="2">
        <f>I8830*FARMER_RATE+J8830*TEMP_WORKER_RATE</f>
        <v>112730.75545008533</v>
      </c>
      <c r="L8830" s="2">
        <f>A8830*PRICE_TOM+B8830*PRICE_CAR+C8830*PRICE_MES</f>
        <v>196834</v>
      </c>
      <c r="M8830" s="2">
        <f>A8830*FERT_BED_TOM+B8830*FERT_BED_CAR+C8830*FERT_BED_MES</f>
        <v>35640</v>
      </c>
      <c r="N8830" s="6">
        <f>IF(AND(D8830&lt;=TOTAL_BEDS,J8830&lt;=TEMP_WORKER_MAX*TEMP_WORKER_HRS),1,0)</f>
        <v>1</v>
      </c>
      <c r="O8830" s="2">
        <f>L8830-M8830-K8830-FIXED_COSTS</f>
        <v>28463.244549914671</v>
      </c>
      <c r="P8830" s="2">
        <f>IF(N8830=1,O8830,"")</f>
        <v>28463.244549914671</v>
      </c>
    </row>
    <row r="8831">
      <c r="A8831" s="6">
        <v>13</v>
      </c>
      <c r="B8831" s="6">
        <v>11</v>
      </c>
      <c r="C8831" s="6">
        <v>23</v>
      </c>
      <c r="D8831" s="6">
        <f>A8831+B8831+C8831</f>
        <v>47</v>
      </c>
      <c r="E8831" s="5">
        <f>IF(A8831=0,0,A8831*LABOR_HRS_WK_TOM*SEASON_WEEKS*(1+DIM_PCT_TOM)^A8831)</f>
        <v>4039.1573208399313</v>
      </c>
      <c r="F8831" s="5">
        <f>IF(B8831=0,0,B8831*LABOR_HRS_WK_CAR*SEASON_WEEKS*(1+DIM_PCT_CAR)^B8831)</f>
        <v>432.98859707441773</v>
      </c>
      <c r="G8831" s="5">
        <f>IF(C8831=0,0,C8831*LABOR_HRS_WK_MES*SEASON_WEEKS*(1+DIM_PCT_MES)^C8831)</f>
        <v>1377.2921848680023</v>
      </c>
      <c r="H8831" s="5">
        <f>E8831+F8831+G8831</f>
        <v>5849.438102782352</v>
      </c>
      <c r="I8831" s="5">
        <f>MIN(H8831,FARMER_HRS)</f>
        <v>720</v>
      </c>
      <c r="J8831" s="5">
        <f>MAX(0,H8831-FARMER_HRS)</f>
        <v>5129.438102782352</v>
      </c>
      <c r="K8831" s="2">
        <f>I8831*FARMER_RATE+J8831*TEMP_WORKER_RATE</f>
        <v>114052.74483997139</v>
      </c>
      <c r="L8831" s="2">
        <f>A8831*PRICE_TOM+B8831*PRICE_CAR+C8831*PRICE_MES</f>
        <v>199534</v>
      </c>
      <c r="M8831" s="2">
        <f>A8831*FERT_BED_TOM+B8831*FERT_BED_CAR+C8831*FERT_BED_MES</f>
        <v>36520</v>
      </c>
      <c r="N8831" s="6">
        <f>IF(AND(D8831&lt;=TOTAL_BEDS,J8831&lt;=TEMP_WORKER_MAX*TEMP_WORKER_HRS),1,0)</f>
        <v>1</v>
      </c>
      <c r="O8831" s="2">
        <f>L8831-M8831-K8831-FIXED_COSTS</f>
        <v>28961.25516002861</v>
      </c>
      <c r="P8831" s="2">
        <f>IF(N8831=1,O8831,"")</f>
        <v>28961.25516002861</v>
      </c>
    </row>
    <row r="8832">
      <c r="A8832" s="6">
        <v>13</v>
      </c>
      <c r="B8832" s="6">
        <v>11</v>
      </c>
      <c r="C8832" s="6">
        <v>24</v>
      </c>
      <c r="D8832" s="6">
        <f>A8832+B8832+C8832</f>
        <v>48</v>
      </c>
      <c r="E8832" s="5">
        <f>IF(A8832=0,0,A8832*LABOR_HRS_WK_TOM*SEASON_WEEKS*(1+DIM_PCT_TOM)^A8832)</f>
        <v>4039.1573208399313</v>
      </c>
      <c r="F8832" s="5">
        <f>IF(B8832=0,0,B8832*LABOR_HRS_WK_CAR*SEASON_WEEKS*(1+DIM_PCT_CAR)^B8832)</f>
        <v>432.98859707441773</v>
      </c>
      <c r="G8832" s="5">
        <f>IF(C8832=0,0,C8832*LABOR_HRS_WK_MES*SEASON_WEEKS*(1+DIM_PCT_MES)^C8832)</f>
        <v>1455.139134447498</v>
      </c>
      <c r="H8832" s="5">
        <f>E8832+F8832+G8832</f>
        <v>5927.2850523618472</v>
      </c>
      <c r="I8832" s="5">
        <f>MIN(H8832,FARMER_HRS)</f>
        <v>720</v>
      </c>
      <c r="J8832" s="5">
        <f>MAX(0,H8832-FARMER_HRS)</f>
        <v>5207.2850523618472</v>
      </c>
      <c r="K8832" s="2">
        <f>I8832*FARMER_RATE+J8832*TEMP_WORKER_RATE</f>
        <v>115404.25438128207</v>
      </c>
      <c r="L8832" s="2">
        <f>A8832*PRICE_TOM+B8832*PRICE_CAR+C8832*PRICE_MES</f>
        <v>202234</v>
      </c>
      <c r="M8832" s="2">
        <f>A8832*FERT_BED_TOM+B8832*FERT_BED_CAR+C8832*FERT_BED_MES</f>
        <v>37400</v>
      </c>
      <c r="N8832" s="6">
        <f>IF(AND(D8832&lt;=TOTAL_BEDS,J8832&lt;=TEMP_WORKER_MAX*TEMP_WORKER_HRS),1,0)</f>
        <v>1</v>
      </c>
      <c r="O8832" s="2">
        <f>L8832-M8832-K8832-FIXED_COSTS</f>
        <v>29429.745618717934</v>
      </c>
      <c r="P8832" s="2">
        <f>IF(N8832=1,O8832,"")</f>
        <v>29429.745618717934</v>
      </c>
    </row>
    <row r="8833">
      <c r="A8833" s="6">
        <v>13</v>
      </c>
      <c r="B8833" s="6">
        <v>11</v>
      </c>
      <c r="C8833" s="6">
        <v>25</v>
      </c>
      <c r="D8833" s="6">
        <f>A8833+B8833+C8833</f>
        <v>49</v>
      </c>
      <c r="E8833" s="5">
        <f>IF(A8833=0,0,A8833*LABOR_HRS_WK_TOM*SEASON_WEEKS*(1+DIM_PCT_TOM)^A8833)</f>
        <v>4039.1573208399313</v>
      </c>
      <c r="F8833" s="5">
        <f>IF(B8833=0,0,B8833*LABOR_HRS_WK_CAR*SEASON_WEEKS*(1+DIM_PCT_CAR)^B8833)</f>
        <v>432.98859707441773</v>
      </c>
      <c r="G8833" s="5">
        <f>IF(C8833=0,0,C8833*LABOR_HRS_WK_MES*SEASON_WEEKS*(1+DIM_PCT_MES)^C8833)</f>
        <v>1534.7170558625955</v>
      </c>
      <c r="H8833" s="5">
        <f>E8833+F8833+G8833</f>
        <v>6006.8629737769452</v>
      </c>
      <c r="I8833" s="5">
        <f>MIN(H8833,FARMER_HRS)</f>
        <v>720</v>
      </c>
      <c r="J8833" s="5">
        <f>MAX(0,H8833-FARMER_HRS)</f>
        <v>5286.8629737769452</v>
      </c>
      <c r="K8833" s="2">
        <f>I8833*FARMER_RATE+J8833*TEMP_WORKER_RATE</f>
        <v>116785.81551696085</v>
      </c>
      <c r="L8833" s="2">
        <f>A8833*PRICE_TOM+B8833*PRICE_CAR+C8833*PRICE_MES</f>
        <v>204934</v>
      </c>
      <c r="M8833" s="2">
        <f>A8833*FERT_BED_TOM+B8833*FERT_BED_CAR+C8833*FERT_BED_MES</f>
        <v>38280</v>
      </c>
      <c r="N8833" s="6">
        <f>IF(AND(D8833&lt;=TOTAL_BEDS,J8833&lt;=TEMP_WORKER_MAX*TEMP_WORKER_HRS),1,0)</f>
        <v>1</v>
      </c>
      <c r="O8833" s="2">
        <f>L8833-M8833-K8833-FIXED_COSTS</f>
        <v>29868.184483039149</v>
      </c>
      <c r="P8833" s="2">
        <f>IF(N8833=1,O8833,"")</f>
        <v>29868.184483039149</v>
      </c>
    </row>
    <row r="8834">
      <c r="A8834" s="6">
        <v>13</v>
      </c>
      <c r="B8834" s="6">
        <v>11</v>
      </c>
      <c r="C8834" s="6">
        <v>26</v>
      </c>
      <c r="D8834" s="6">
        <f>A8834+B8834+C8834</f>
        <v>50</v>
      </c>
      <c r="E8834" s="5">
        <f>IF(A8834=0,0,A8834*LABOR_HRS_WK_TOM*SEASON_WEEKS*(1+DIM_PCT_TOM)^A8834)</f>
        <v>4039.1573208399313</v>
      </c>
      <c r="F8834" s="5">
        <f>IF(B8834=0,0,B8834*LABOR_HRS_WK_CAR*SEASON_WEEKS*(1+DIM_PCT_CAR)^B8834)</f>
        <v>432.98859707441773</v>
      </c>
      <c r="G8834" s="5">
        <f>IF(C8834=0,0,C8834*LABOR_HRS_WK_MES*SEASON_WEEKS*(1+DIM_PCT_MES)^C8834)</f>
        <v>1616.0570598233128</v>
      </c>
      <c r="H8834" s="5">
        <f>E8834+F8834+G8834</f>
        <v>6088.202977737662</v>
      </c>
      <c r="I8834" s="5">
        <f>MIN(H8834,FARMER_HRS)</f>
        <v>720</v>
      </c>
      <c r="J8834" s="5">
        <f>MAX(0,H8834-FARMER_HRS)</f>
        <v>5368.202977737662</v>
      </c>
      <c r="K8834" s="2">
        <f>I8834*FARMER_RATE+J8834*TEMP_WORKER_RATE</f>
        <v>118197.96836350107</v>
      </c>
      <c r="L8834" s="2">
        <f>A8834*PRICE_TOM+B8834*PRICE_CAR+C8834*PRICE_MES</f>
        <v>207634</v>
      </c>
      <c r="M8834" s="2">
        <f>A8834*FERT_BED_TOM+B8834*FERT_BED_CAR+C8834*FERT_BED_MES</f>
        <v>39160</v>
      </c>
      <c r="N8834" s="6">
        <f>IF(AND(D8834&lt;=TOTAL_BEDS,J8834&lt;=TEMP_WORKER_MAX*TEMP_WORKER_HRS),1,0)</f>
        <v>1</v>
      </c>
      <c r="O8834" s="2">
        <f>L8834-M8834-K8834-FIXED_COSTS</f>
        <v>30276.031636498927</v>
      </c>
      <c r="P8834" s="2">
        <f>IF(N8834=1,O8834,"")</f>
        <v>30276.031636498927</v>
      </c>
    </row>
    <row r="8835">
      <c r="A8835" s="6">
        <v>13</v>
      </c>
      <c r="B8835" s="6">
        <v>11</v>
      </c>
      <c r="C8835" s="6">
        <v>27</v>
      </c>
      <c r="D8835" s="6">
        <f>A8835+B8835+C8835</f>
        <v>51</v>
      </c>
      <c r="E8835" s="5">
        <f>IF(A8835=0,0,A8835*LABOR_HRS_WK_TOM*SEASON_WEEKS*(1+DIM_PCT_TOM)^A8835)</f>
        <v>4039.1573208399313</v>
      </c>
      <c r="F8835" s="5">
        <f>IF(B8835=0,0,B8835*LABOR_HRS_WK_CAR*SEASON_WEEKS*(1+DIM_PCT_CAR)^B8835)</f>
        <v>432.98859707441773</v>
      </c>
      <c r="G8835" s="5">
        <f>IF(C8835=0,0,C8835*LABOR_HRS_WK_MES*SEASON_WEEKS*(1+DIM_PCT_MES)^C8835)</f>
        <v>1699.19076434307</v>
      </c>
      <c r="H8835" s="5">
        <f>E8835+F8835+G8835</f>
        <v>6171.3366822574189</v>
      </c>
      <c r="I8835" s="5">
        <f>MIN(H8835,FARMER_HRS)</f>
        <v>720</v>
      </c>
      <c r="J8835" s="5">
        <f>MAX(0,H8835-FARMER_HRS)</f>
        <v>5451.3366822574189</v>
      </c>
      <c r="K8835" s="2">
        <f>I8835*FARMER_RATE+J8835*TEMP_WORKER_RATE</f>
        <v>119641.26184474686</v>
      </c>
      <c r="L8835" s="2">
        <f>A8835*PRICE_TOM+B8835*PRICE_CAR+C8835*PRICE_MES</f>
        <v>210334</v>
      </c>
      <c r="M8835" s="2">
        <f>A8835*FERT_BED_TOM+B8835*FERT_BED_CAR+C8835*FERT_BED_MES</f>
        <v>40040</v>
      </c>
      <c r="N8835" s="6">
        <f>IF(AND(D8835&lt;=TOTAL_BEDS,J8835&lt;=TEMP_WORKER_MAX*TEMP_WORKER_HRS),1,0)</f>
        <v>1</v>
      </c>
      <c r="O8835" s="2">
        <f>L8835-M8835-K8835-FIXED_COSTS</f>
        <v>30652.738155253144</v>
      </c>
      <c r="P8835" s="2">
        <f>IF(N8835=1,O8835,"")</f>
        <v>30652.738155253144</v>
      </c>
    </row>
    <row r="8836">
      <c r="A8836" s="6">
        <v>13</v>
      </c>
      <c r="B8836" s="6">
        <v>11</v>
      </c>
      <c r="C8836" s="6">
        <v>28</v>
      </c>
      <c r="D8836" s="6">
        <f>A8836+B8836+C8836</f>
        <v>52</v>
      </c>
      <c r="E8836" s="5">
        <f>IF(A8836=0,0,A8836*LABOR_HRS_WK_TOM*SEASON_WEEKS*(1+DIM_PCT_TOM)^A8836)</f>
        <v>4039.1573208399313</v>
      </c>
      <c r="F8836" s="5">
        <f>IF(B8836=0,0,B8836*LABOR_HRS_WK_CAR*SEASON_WEEKS*(1+DIM_PCT_CAR)^B8836)</f>
        <v>432.98859707441773</v>
      </c>
      <c r="G8836" s="5">
        <f>IF(C8836=0,0,C8836*LABOR_HRS_WK_MES*SEASON_WEEKS*(1+DIM_PCT_MES)^C8836)</f>
        <v>1784.1503025602233</v>
      </c>
      <c r="H8836" s="5">
        <f>E8836+F8836+G8836</f>
        <v>6256.2962204745727</v>
      </c>
      <c r="I8836" s="5">
        <f>MIN(H8836,FARMER_HRS)</f>
        <v>720</v>
      </c>
      <c r="J8836" s="5">
        <f>MAX(0,H8836-FARMER_HRS)</f>
        <v>5536.2962204745727</v>
      </c>
      <c r="K8836" s="2">
        <f>I8836*FARMER_RATE+J8836*TEMP_WORKER_RATE</f>
        <v>121116.25382768355</v>
      </c>
      <c r="L8836" s="2">
        <f>A8836*PRICE_TOM+B8836*PRICE_CAR+C8836*PRICE_MES</f>
        <v>213034</v>
      </c>
      <c r="M8836" s="2">
        <f>A8836*FERT_BED_TOM+B8836*FERT_BED_CAR+C8836*FERT_BED_MES</f>
        <v>40920</v>
      </c>
      <c r="N8836" s="6">
        <f>IF(AND(D8836&lt;=TOTAL_BEDS,J8836&lt;=TEMP_WORKER_MAX*TEMP_WORKER_HRS),1,0)</f>
        <v>1</v>
      </c>
      <c r="O8836" s="2">
        <f>L8836-M8836-K8836-FIXED_COSTS</f>
        <v>30997.746172316445</v>
      </c>
      <c r="P8836" s="2">
        <f>IF(N8836=1,O8836,"")</f>
        <v>30997.746172316445</v>
      </c>
    </row>
    <row r="8837">
      <c r="A8837" s="6">
        <v>13</v>
      </c>
      <c r="B8837" s="6">
        <v>11</v>
      </c>
      <c r="C8837" s="6">
        <v>29</v>
      </c>
      <c r="D8837" s="6">
        <f>A8837+B8837+C8837</f>
        <v>53</v>
      </c>
      <c r="E8837" s="5">
        <f>IF(A8837=0,0,A8837*LABOR_HRS_WK_TOM*SEASON_WEEKS*(1+DIM_PCT_TOM)^A8837)</f>
        <v>4039.1573208399313</v>
      </c>
      <c r="F8837" s="5">
        <f>IF(B8837=0,0,B8837*LABOR_HRS_WK_CAR*SEASON_WEEKS*(1+DIM_PCT_CAR)^B8837)</f>
        <v>432.98859707441773</v>
      </c>
      <c r="G8837" s="5">
        <f>IF(C8837=0,0,C8837*LABOR_HRS_WK_MES*SEASON_WEEKS*(1+DIM_PCT_MES)^C8837)</f>
        <v>1870.9683306758766</v>
      </c>
      <c r="H8837" s="5">
        <f>E8837+F8837+G8837</f>
        <v>6343.1142485902255</v>
      </c>
      <c r="I8837" s="5">
        <f>MIN(H8837,FARMER_HRS)</f>
        <v>720</v>
      </c>
      <c r="J8837" s="5">
        <f>MAX(0,H8837-FARMER_HRS)</f>
        <v>5623.1142485902255</v>
      </c>
      <c r="K8837" s="2">
        <f>I8837*FARMER_RATE+J8837*TEMP_WORKER_RATE</f>
        <v>122623.51126024697</v>
      </c>
      <c r="L8837" s="2">
        <f>A8837*PRICE_TOM+B8837*PRICE_CAR+C8837*PRICE_MES</f>
        <v>215734</v>
      </c>
      <c r="M8837" s="2">
        <f>A8837*FERT_BED_TOM+B8837*FERT_BED_CAR+C8837*FERT_BED_MES</f>
        <v>41800</v>
      </c>
      <c r="N8837" s="6">
        <f>IF(AND(D8837&lt;=TOTAL_BEDS,J8837&lt;=TEMP_WORKER_MAX*TEMP_WORKER_HRS),1,0)</f>
        <v>1</v>
      </c>
      <c r="O8837" s="2">
        <f>L8837-M8837-K8837-FIXED_COSTS</f>
        <v>31310.488739753026</v>
      </c>
      <c r="P8837" s="2">
        <f>IF(N8837=1,O8837,"")</f>
        <v>31310.488739753026</v>
      </c>
    </row>
    <row r="8838">
      <c r="A8838" s="6">
        <v>13</v>
      </c>
      <c r="B8838" s="6">
        <v>11</v>
      </c>
      <c r="C8838" s="6">
        <v>30</v>
      </c>
      <c r="D8838" s="6">
        <f>A8838+B8838+C8838</f>
        <v>54</v>
      </c>
      <c r="E8838" s="5">
        <f>IF(A8838=0,0,A8838*LABOR_HRS_WK_TOM*SEASON_WEEKS*(1+DIM_PCT_TOM)^A8838)</f>
        <v>4039.1573208399313</v>
      </c>
      <c r="F8838" s="5">
        <f>IF(B8838=0,0,B8838*LABOR_HRS_WK_CAR*SEASON_WEEKS*(1+DIM_PCT_CAR)^B8838)</f>
        <v>432.98859707441773</v>
      </c>
      <c r="G8838" s="5">
        <f>IF(C8838=0,0,C8838*LABOR_HRS_WK_MES*SEASON_WEEKS*(1+DIM_PCT_MES)^C8838)</f>
        <v>1959.6780360096466</v>
      </c>
      <c r="H8838" s="5">
        <f>E8838+F8838+G8838</f>
        <v>6431.8239539239958</v>
      </c>
      <c r="I8838" s="5">
        <f>MIN(H8838,FARMER_HRS)</f>
        <v>720</v>
      </c>
      <c r="J8838" s="5">
        <f>MAX(0,H8838-FARMER_HRS)</f>
        <v>5711.8239539239958</v>
      </c>
      <c r="K8838" s="2">
        <f>I8838*FARMER_RATE+J8838*TEMP_WORKER_RATE</f>
        <v>124163.61031118048</v>
      </c>
      <c r="L8838" s="2">
        <f>A8838*PRICE_TOM+B8838*PRICE_CAR+C8838*PRICE_MES</f>
        <v>218434</v>
      </c>
      <c r="M8838" s="2">
        <f>A8838*FERT_BED_TOM+B8838*FERT_BED_CAR+C8838*FERT_BED_MES</f>
        <v>42680</v>
      </c>
      <c r="N8838" s="6">
        <f>IF(AND(D8838&lt;=TOTAL_BEDS,J8838&lt;=TEMP_WORKER_MAX*TEMP_WORKER_HRS),1,0)</f>
        <v>1</v>
      </c>
      <c r="O8838" s="2">
        <f>L8838-M8838-K8838-FIXED_COSTS</f>
        <v>31590.389688819516</v>
      </c>
      <c r="P8838" s="2">
        <f>IF(N8838=1,O8838,"")</f>
        <v>31590.389688819516</v>
      </c>
    </row>
    <row r="8839">
      <c r="A8839" s="6">
        <v>13</v>
      </c>
      <c r="B8839" s="6">
        <v>12</v>
      </c>
      <c r="C8839" s="6">
        <v>0</v>
      </c>
      <c r="D8839" s="6">
        <f>A8839+B8839+C8839</f>
        <v>25</v>
      </c>
      <c r="E8839" s="5">
        <f>IF(A8839=0,0,A8839*LABOR_HRS_WK_TOM*SEASON_WEEKS*(1+DIM_PCT_TOM)^A8839)</f>
        <v>4039.1573208399313</v>
      </c>
      <c r="F8839" s="5">
        <f>IF(B8839=0,0,B8839*LABOR_HRS_WK_CAR*SEASON_WEEKS*(1+DIM_PCT_CAR)^B8839)</f>
        <v>484.15997672866695</v>
      </c>
      <c r="G8839" s="5">
        <f>IF(C8839=0,0,C8839*LABOR_HRS_WK_MES*SEASON_WEEKS*(1+DIM_PCT_MES)^C8839)</f>
        <v>0</v>
      </c>
      <c r="H8839" s="5">
        <f>E8839+F8839+G8839</f>
        <v>4523.3172975685984</v>
      </c>
      <c r="I8839" s="5">
        <f>MIN(H8839,FARMER_HRS)</f>
        <v>720</v>
      </c>
      <c r="J8839" s="5">
        <f>MAX(0,H8839-FARMER_HRS)</f>
        <v>3803.3172975685984</v>
      </c>
      <c r="K8839" s="2">
        <f>I8839*FARMER_RATE+J8839*TEMP_WORKER_RATE</f>
        <v>91029.814193899278</v>
      </c>
      <c r="L8839" s="2">
        <f>A8839*PRICE_TOM+B8839*PRICE_CAR+C8839*PRICE_MES</f>
        <v>139528</v>
      </c>
      <c r="M8839" s="2">
        <f>A8839*FERT_BED_TOM+B8839*FERT_BED_CAR+C8839*FERT_BED_MES</f>
        <v>16720</v>
      </c>
      <c r="N8839" s="6">
        <f>IF(AND(D8839&lt;=TOTAL_BEDS,J8839&lt;=TEMP_WORKER_MAX*TEMP_WORKER_HRS),1,0)</f>
        <v>1</v>
      </c>
      <c r="O8839" s="2">
        <f>L8839-M8839-K8839-FIXED_COSTS</f>
        <v>11778.185806100722</v>
      </c>
      <c r="P8839" s="2">
        <f>IF(N8839=1,O8839,"")</f>
        <v>11778.185806100722</v>
      </c>
    </row>
    <row r="8840">
      <c r="A8840" s="6">
        <v>13</v>
      </c>
      <c r="B8840" s="6">
        <v>12</v>
      </c>
      <c r="C8840" s="6">
        <v>1</v>
      </c>
      <c r="D8840" s="6">
        <f>A8840+B8840+C8840</f>
        <v>26</v>
      </c>
      <c r="E8840" s="5">
        <f>IF(A8840=0,0,A8840*LABOR_HRS_WK_TOM*SEASON_WEEKS*(1+DIM_PCT_TOM)^A8840)</f>
        <v>4039.1573208399313</v>
      </c>
      <c r="F8840" s="5">
        <f>IF(B8840=0,0,B8840*LABOR_HRS_WK_CAR*SEASON_WEEKS*(1+DIM_PCT_CAR)^B8840)</f>
        <v>484.15997672866695</v>
      </c>
      <c r="G8840" s="5">
        <f>IF(C8840=0,0,C8840*LABOR_HRS_WK_MES*SEASON_WEEKS*(1+DIM_PCT_MES)^C8840)</f>
        <v>45.5625</v>
      </c>
      <c r="H8840" s="5">
        <f>E8840+F8840+G8840</f>
        <v>4568.8797975685984</v>
      </c>
      <c r="I8840" s="5">
        <f>MIN(H8840,FARMER_HRS)</f>
        <v>720</v>
      </c>
      <c r="J8840" s="5">
        <f>MAX(0,H8840-FARMER_HRS)</f>
        <v>3848.8797975685984</v>
      </c>
      <c r="K8840" s="2">
        <f>I8840*FARMER_RATE+J8840*TEMP_WORKER_RATE</f>
        <v>91820.829818899278</v>
      </c>
      <c r="L8840" s="2">
        <f>A8840*PRICE_TOM+B8840*PRICE_CAR+C8840*PRICE_MES</f>
        <v>142228</v>
      </c>
      <c r="M8840" s="2">
        <f>A8840*FERT_BED_TOM+B8840*FERT_BED_CAR+C8840*FERT_BED_MES</f>
        <v>17600</v>
      </c>
      <c r="N8840" s="6">
        <f>IF(AND(D8840&lt;=TOTAL_BEDS,J8840&lt;=TEMP_WORKER_MAX*TEMP_WORKER_HRS),1,0)</f>
        <v>1</v>
      </c>
      <c r="O8840" s="2">
        <f>L8840-M8840-K8840-FIXED_COSTS</f>
        <v>12807.170181100722</v>
      </c>
      <c r="P8840" s="2">
        <f>IF(N8840=1,O8840,"")</f>
        <v>12807.170181100722</v>
      </c>
    </row>
    <row r="8841">
      <c r="A8841" s="6">
        <v>13</v>
      </c>
      <c r="B8841" s="6">
        <v>12</v>
      </c>
      <c r="C8841" s="6">
        <v>2</v>
      </c>
      <c r="D8841" s="6">
        <f>A8841+B8841+C8841</f>
        <v>27</v>
      </c>
      <c r="E8841" s="5">
        <f>IF(A8841=0,0,A8841*LABOR_HRS_WK_TOM*SEASON_WEEKS*(1+DIM_PCT_TOM)^A8841)</f>
        <v>4039.1573208399313</v>
      </c>
      <c r="F8841" s="5">
        <f>IF(B8841=0,0,B8841*LABOR_HRS_WK_CAR*SEASON_WEEKS*(1+DIM_PCT_CAR)^B8841)</f>
        <v>484.15997672866695</v>
      </c>
      <c r="G8841" s="5">
        <f>IF(C8841=0,0,C8841*LABOR_HRS_WK_MES*SEASON_WEEKS*(1+DIM_PCT_MES)^C8841)</f>
        <v>92.2640625</v>
      </c>
      <c r="H8841" s="5">
        <f>E8841+F8841+G8841</f>
        <v>4615.5813600685988</v>
      </c>
      <c r="I8841" s="5">
        <f>MIN(H8841,FARMER_HRS)</f>
        <v>720</v>
      </c>
      <c r="J8841" s="5">
        <f>MAX(0,H8841-FARMER_HRS)</f>
        <v>3895.5813600685988</v>
      </c>
      <c r="K8841" s="2">
        <f>I8841*FARMER_RATE+J8841*TEMP_WORKER_RATE</f>
        <v>92631.620834524278</v>
      </c>
      <c r="L8841" s="2">
        <f>A8841*PRICE_TOM+B8841*PRICE_CAR+C8841*PRICE_MES</f>
        <v>144928</v>
      </c>
      <c r="M8841" s="2">
        <f>A8841*FERT_BED_TOM+B8841*FERT_BED_CAR+C8841*FERT_BED_MES</f>
        <v>18480</v>
      </c>
      <c r="N8841" s="6">
        <f>IF(AND(D8841&lt;=TOTAL_BEDS,J8841&lt;=TEMP_WORKER_MAX*TEMP_WORKER_HRS),1,0)</f>
        <v>1</v>
      </c>
      <c r="O8841" s="2">
        <f>L8841-M8841-K8841-FIXED_COSTS</f>
        <v>13816.379165475722</v>
      </c>
      <c r="P8841" s="2">
        <f>IF(N8841=1,O8841,"")</f>
        <v>13816.379165475722</v>
      </c>
    </row>
    <row r="8842">
      <c r="A8842" s="6">
        <v>13</v>
      </c>
      <c r="B8842" s="6">
        <v>12</v>
      </c>
      <c r="C8842" s="6">
        <v>3</v>
      </c>
      <c r="D8842" s="6">
        <f>A8842+B8842+C8842</f>
        <v>28</v>
      </c>
      <c r="E8842" s="5">
        <f>IF(A8842=0,0,A8842*LABOR_HRS_WK_TOM*SEASON_WEEKS*(1+DIM_PCT_TOM)^A8842)</f>
        <v>4039.1573208399313</v>
      </c>
      <c r="F8842" s="5">
        <f>IF(B8842=0,0,B8842*LABOR_HRS_WK_CAR*SEASON_WEEKS*(1+DIM_PCT_CAR)^B8842)</f>
        <v>484.15997672866695</v>
      </c>
      <c r="G8842" s="5">
        <f>IF(C8842=0,0,C8842*LABOR_HRS_WK_MES*SEASON_WEEKS*(1+DIM_PCT_MES)^C8842)</f>
        <v>140.12604492187498</v>
      </c>
      <c r="H8842" s="5">
        <f>E8842+F8842+G8842</f>
        <v>4663.4433424904737</v>
      </c>
      <c r="I8842" s="5">
        <f>MIN(H8842,FARMER_HRS)</f>
        <v>720</v>
      </c>
      <c r="J8842" s="5">
        <f>MAX(0,H8842-FARMER_HRS)</f>
        <v>3943.4433424904737</v>
      </c>
      <c r="K8842" s="2">
        <f>I8842*FARMER_RATE+J8842*TEMP_WORKER_RATE</f>
        <v>93462.5580293485</v>
      </c>
      <c r="L8842" s="2">
        <f>A8842*PRICE_TOM+B8842*PRICE_CAR+C8842*PRICE_MES</f>
        <v>147628</v>
      </c>
      <c r="M8842" s="2">
        <f>A8842*FERT_BED_TOM+B8842*FERT_BED_CAR+C8842*FERT_BED_MES</f>
        <v>19360</v>
      </c>
      <c r="N8842" s="6">
        <f>IF(AND(D8842&lt;=TOTAL_BEDS,J8842&lt;=TEMP_WORKER_MAX*TEMP_WORKER_HRS),1,0)</f>
        <v>1</v>
      </c>
      <c r="O8842" s="2">
        <f>L8842-M8842-K8842-FIXED_COSTS</f>
        <v>14805.441970651504</v>
      </c>
      <c r="P8842" s="2">
        <f>IF(N8842=1,O8842,"")</f>
        <v>14805.441970651504</v>
      </c>
    </row>
    <row r="8843">
      <c r="A8843" s="6">
        <v>13</v>
      </c>
      <c r="B8843" s="6">
        <v>12</v>
      </c>
      <c r="C8843" s="6">
        <v>4</v>
      </c>
      <c r="D8843" s="6">
        <f>A8843+B8843+C8843</f>
        <v>29</v>
      </c>
      <c r="E8843" s="5">
        <f>IF(A8843=0,0,A8843*LABOR_HRS_WK_TOM*SEASON_WEEKS*(1+DIM_PCT_TOM)^A8843)</f>
        <v>4039.1573208399313</v>
      </c>
      <c r="F8843" s="5">
        <f>IF(B8843=0,0,B8843*LABOR_HRS_WK_CAR*SEASON_WEEKS*(1+DIM_PCT_CAR)^B8843)</f>
        <v>484.15997672866695</v>
      </c>
      <c r="G8843" s="5">
        <f>IF(C8843=0,0,C8843*LABOR_HRS_WK_MES*SEASON_WEEKS*(1+DIM_PCT_MES)^C8843)</f>
        <v>189.17016064453119</v>
      </c>
      <c r="H8843" s="5">
        <f>E8843+F8843+G8843</f>
        <v>4712.48745821313</v>
      </c>
      <c r="I8843" s="5">
        <f>MIN(H8843,FARMER_HRS)</f>
        <v>720</v>
      </c>
      <c r="J8843" s="5">
        <f>MAX(0,H8843-FARMER_HRS)</f>
        <v>3992.4874582131297</v>
      </c>
      <c r="K8843" s="2">
        <f>I8843*FARMER_RATE+J8843*TEMP_WORKER_RATE</f>
        <v>94314.018371755723</v>
      </c>
      <c r="L8843" s="2">
        <f>A8843*PRICE_TOM+B8843*PRICE_CAR+C8843*PRICE_MES</f>
        <v>150328</v>
      </c>
      <c r="M8843" s="2">
        <f>A8843*FERT_BED_TOM+B8843*FERT_BED_CAR+C8843*FERT_BED_MES</f>
        <v>20240</v>
      </c>
      <c r="N8843" s="6">
        <f>IF(AND(D8843&lt;=TOTAL_BEDS,J8843&lt;=TEMP_WORKER_MAX*TEMP_WORKER_HRS),1,0)</f>
        <v>1</v>
      </c>
      <c r="O8843" s="2">
        <f>L8843-M8843-K8843-FIXED_COSTS</f>
        <v>15773.981628244277</v>
      </c>
      <c r="P8843" s="2">
        <f>IF(N8843=1,O8843,"")</f>
        <v>15773.981628244277</v>
      </c>
    </row>
    <row r="8844">
      <c r="A8844" s="6">
        <v>13</v>
      </c>
      <c r="B8844" s="6">
        <v>12</v>
      </c>
      <c r="C8844" s="6">
        <v>5</v>
      </c>
      <c r="D8844" s="6">
        <f>A8844+B8844+C8844</f>
        <v>30</v>
      </c>
      <c r="E8844" s="5">
        <f>IF(A8844=0,0,A8844*LABOR_HRS_WK_TOM*SEASON_WEEKS*(1+DIM_PCT_TOM)^A8844)</f>
        <v>4039.1573208399313</v>
      </c>
      <c r="F8844" s="5">
        <f>IF(B8844=0,0,B8844*LABOR_HRS_WK_CAR*SEASON_WEEKS*(1+DIM_PCT_CAR)^B8844)</f>
        <v>484.15997672866695</v>
      </c>
      <c r="G8844" s="5">
        <f>IF(C8844=0,0,C8844*LABOR_HRS_WK_MES*SEASON_WEEKS*(1+DIM_PCT_MES)^C8844)</f>
        <v>239.41848456573481</v>
      </c>
      <c r="H8844" s="5">
        <f>E8844+F8844+G8844</f>
        <v>4762.735782134333</v>
      </c>
      <c r="I8844" s="5">
        <f>MIN(H8844,FARMER_HRS)</f>
        <v>720</v>
      </c>
      <c r="J8844" s="5">
        <f>MAX(0,H8844-FARMER_HRS)</f>
        <v>4042.735782134333</v>
      </c>
      <c r="K8844" s="2">
        <f>I8844*FARMER_RATE+J8844*TEMP_WORKER_RATE</f>
        <v>95186.385106498841</v>
      </c>
      <c r="L8844" s="2">
        <f>A8844*PRICE_TOM+B8844*PRICE_CAR+C8844*PRICE_MES</f>
        <v>153028</v>
      </c>
      <c r="M8844" s="2">
        <f>A8844*FERT_BED_TOM+B8844*FERT_BED_CAR+C8844*FERT_BED_MES</f>
        <v>21120</v>
      </c>
      <c r="N8844" s="6">
        <f>IF(AND(D8844&lt;=TOTAL_BEDS,J8844&lt;=TEMP_WORKER_MAX*TEMP_WORKER_HRS),1,0)</f>
        <v>1</v>
      </c>
      <c r="O8844" s="2">
        <f>L8844-M8844-K8844-FIXED_COSTS</f>
        <v>16721.614893501159</v>
      </c>
      <c r="P8844" s="2">
        <f>IF(N8844=1,O8844,"")</f>
        <v>16721.614893501159</v>
      </c>
    </row>
    <row r="8845">
      <c r="A8845" s="6">
        <v>13</v>
      </c>
      <c r="B8845" s="6">
        <v>12</v>
      </c>
      <c r="C8845" s="6">
        <v>6</v>
      </c>
      <c r="D8845" s="6">
        <f>A8845+B8845+C8845</f>
        <v>31</v>
      </c>
      <c r="E8845" s="5">
        <f>IF(A8845=0,0,A8845*LABOR_HRS_WK_TOM*SEASON_WEEKS*(1+DIM_PCT_TOM)^A8845)</f>
        <v>4039.1573208399313</v>
      </c>
      <c r="F8845" s="5">
        <f>IF(B8845=0,0,B8845*LABOR_HRS_WK_CAR*SEASON_WEEKS*(1+DIM_PCT_CAR)^B8845)</f>
        <v>484.15997672866695</v>
      </c>
      <c r="G8845" s="5">
        <f>IF(C8845=0,0,C8845*LABOR_HRS_WK_MES*SEASON_WEEKS*(1+DIM_PCT_MES)^C8845)</f>
        <v>290.89345874736773</v>
      </c>
      <c r="H8845" s="5">
        <f>E8845+F8845+G8845</f>
        <v>4814.2107563159661</v>
      </c>
      <c r="I8845" s="5">
        <f>MIN(H8845,FARMER_HRS)</f>
        <v>720</v>
      </c>
      <c r="J8845" s="5">
        <f>MAX(0,H8845-FARMER_HRS)</f>
        <v>4094.2107563159661</v>
      </c>
      <c r="K8845" s="2">
        <f>I8845*FARMER_RATE+J8845*TEMP_WORKER_RATE</f>
        <v>96080.04785270775</v>
      </c>
      <c r="L8845" s="2">
        <f>A8845*PRICE_TOM+B8845*PRICE_CAR+C8845*PRICE_MES</f>
        <v>155728</v>
      </c>
      <c r="M8845" s="2">
        <f>A8845*FERT_BED_TOM+B8845*FERT_BED_CAR+C8845*FERT_BED_MES</f>
        <v>22000</v>
      </c>
      <c r="N8845" s="6">
        <f>IF(AND(D8845&lt;=TOTAL_BEDS,J8845&lt;=TEMP_WORKER_MAX*TEMP_WORKER_HRS),1,0)</f>
        <v>1</v>
      </c>
      <c r="O8845" s="2">
        <f>L8845-M8845-K8845-FIXED_COSTS</f>
        <v>17647.95214729225</v>
      </c>
      <c r="P8845" s="2">
        <f>IF(N8845=1,O8845,"")</f>
        <v>17647.95214729225</v>
      </c>
    </row>
    <row r="8846">
      <c r="A8846" s="6">
        <v>13</v>
      </c>
      <c r="B8846" s="6">
        <v>12</v>
      </c>
      <c r="C8846" s="6">
        <v>7</v>
      </c>
      <c r="D8846" s="6">
        <f>A8846+B8846+C8846</f>
        <v>32</v>
      </c>
      <c r="E8846" s="5">
        <f>IF(A8846=0,0,A8846*LABOR_HRS_WK_TOM*SEASON_WEEKS*(1+DIM_PCT_TOM)^A8846)</f>
        <v>4039.1573208399313</v>
      </c>
      <c r="F8846" s="5">
        <f>IF(B8846=0,0,B8846*LABOR_HRS_WK_CAR*SEASON_WEEKS*(1+DIM_PCT_CAR)^B8846)</f>
        <v>484.15997672866695</v>
      </c>
      <c r="G8846" s="5">
        <f>IF(C8846=0,0,C8846*LABOR_HRS_WK_MES*SEASON_WEEKS*(1+DIM_PCT_MES)^C8846)</f>
        <v>343.61789814532818</v>
      </c>
      <c r="H8846" s="5">
        <f>E8846+F8846+G8846</f>
        <v>4866.935195713927</v>
      </c>
      <c r="I8846" s="5">
        <f>MIN(H8846,FARMER_HRS)</f>
        <v>720</v>
      </c>
      <c r="J8846" s="5">
        <f>MAX(0,H8846-FARMER_HRS)</f>
        <v>4146.935195713927</v>
      </c>
      <c r="K8846" s="2">
        <f>I8846*FARMER_RATE+J8846*TEMP_WORKER_RATE</f>
        <v>96995.402703366781</v>
      </c>
      <c r="L8846" s="2">
        <f>A8846*PRICE_TOM+B8846*PRICE_CAR+C8846*PRICE_MES</f>
        <v>158428</v>
      </c>
      <c r="M8846" s="2">
        <f>A8846*FERT_BED_TOM+B8846*FERT_BED_CAR+C8846*FERT_BED_MES</f>
        <v>22880</v>
      </c>
      <c r="N8846" s="6">
        <f>IF(AND(D8846&lt;=TOTAL_BEDS,J8846&lt;=TEMP_WORKER_MAX*TEMP_WORKER_HRS),1,0)</f>
        <v>1</v>
      </c>
      <c r="O8846" s="2">
        <f>L8846-M8846-K8846-FIXED_COSTS</f>
        <v>18552.597296633219</v>
      </c>
      <c r="P8846" s="2">
        <f>IF(N8846=1,O8846,"")</f>
        <v>18552.597296633219</v>
      </c>
    </row>
    <row r="8847">
      <c r="A8847" s="6">
        <v>13</v>
      </c>
      <c r="B8847" s="6">
        <v>12</v>
      </c>
      <c r="C8847" s="6">
        <v>8</v>
      </c>
      <c r="D8847" s="6">
        <f>A8847+B8847+C8847</f>
        <v>33</v>
      </c>
      <c r="E8847" s="5">
        <f>IF(A8847=0,0,A8847*LABOR_HRS_WK_TOM*SEASON_WEEKS*(1+DIM_PCT_TOM)^A8847)</f>
        <v>4039.1573208399313</v>
      </c>
      <c r="F8847" s="5">
        <f>IF(B8847=0,0,B8847*LABOR_HRS_WK_CAR*SEASON_WEEKS*(1+DIM_PCT_CAR)^B8847)</f>
        <v>484.15997672866695</v>
      </c>
      <c r="G8847" s="5">
        <f>IF(C8847=0,0,C8847*LABOR_HRS_WK_MES*SEASON_WEEKS*(1+DIM_PCT_MES)^C8847)</f>
        <v>397.61499642530833</v>
      </c>
      <c r="H8847" s="5">
        <f>E8847+F8847+G8847</f>
        <v>4920.9322939939066</v>
      </c>
      <c r="I8847" s="5">
        <f>MIN(H8847,FARMER_HRS)</f>
        <v>720</v>
      </c>
      <c r="J8847" s="5">
        <f>MAX(0,H8847-FARMER_HRS)</f>
        <v>4200.9322939939066</v>
      </c>
      <c r="K8847" s="2">
        <f>I8847*FARMER_RATE+J8847*TEMP_WORKER_RATE</f>
        <v>97932.8523262831</v>
      </c>
      <c r="L8847" s="2">
        <f>A8847*PRICE_TOM+B8847*PRICE_CAR+C8847*PRICE_MES</f>
        <v>161128</v>
      </c>
      <c r="M8847" s="2">
        <f>A8847*FERT_BED_TOM+B8847*FERT_BED_CAR+C8847*FERT_BED_MES</f>
        <v>23760</v>
      </c>
      <c r="N8847" s="6">
        <f>IF(AND(D8847&lt;=TOTAL_BEDS,J8847&lt;=TEMP_WORKER_MAX*TEMP_WORKER_HRS),1,0)</f>
        <v>1</v>
      </c>
      <c r="O8847" s="2">
        <f>L8847-M8847-K8847-FIXED_COSTS</f>
        <v>19435.1476737169</v>
      </c>
      <c r="P8847" s="2">
        <f>IF(N8847=1,O8847,"")</f>
        <v>19435.1476737169</v>
      </c>
    </row>
    <row r="8848">
      <c r="A8848" s="6">
        <v>13</v>
      </c>
      <c r="B8848" s="6">
        <v>12</v>
      </c>
      <c r="C8848" s="6">
        <v>9</v>
      </c>
      <c r="D8848" s="6">
        <f>A8848+B8848+C8848</f>
        <v>34</v>
      </c>
      <c r="E8848" s="5">
        <f>IF(A8848=0,0,A8848*LABOR_HRS_WK_TOM*SEASON_WEEKS*(1+DIM_PCT_TOM)^A8848)</f>
        <v>4039.1573208399313</v>
      </c>
      <c r="F8848" s="5">
        <f>IF(B8848=0,0,B8848*LABOR_HRS_WK_CAR*SEASON_WEEKS*(1+DIM_PCT_CAR)^B8848)</f>
        <v>484.15997672866695</v>
      </c>
      <c r="G8848" s="5">
        <f>IF(C8848=0,0,C8848*LABOR_HRS_WK_MES*SEASON_WEEKS*(1+DIM_PCT_MES)^C8848)</f>
        <v>452.90833186570273</v>
      </c>
      <c r="H8848" s="5">
        <f>E8848+F8848+G8848</f>
        <v>4976.2256294343015</v>
      </c>
      <c r="I8848" s="5">
        <f>MIN(H8848,FARMER_HRS)</f>
        <v>720</v>
      </c>
      <c r="J8848" s="5">
        <f>MAX(0,H8848-FARMER_HRS)</f>
        <v>4256.2256294343015</v>
      </c>
      <c r="K8848" s="2">
        <f>I8848*FARMER_RATE+J8848*TEMP_WORKER_RATE</f>
        <v>98892.806066567733</v>
      </c>
      <c r="L8848" s="2">
        <f>A8848*PRICE_TOM+B8848*PRICE_CAR+C8848*PRICE_MES</f>
        <v>163828</v>
      </c>
      <c r="M8848" s="2">
        <f>A8848*FERT_BED_TOM+B8848*FERT_BED_CAR+C8848*FERT_BED_MES</f>
        <v>24640</v>
      </c>
      <c r="N8848" s="6">
        <f>IF(AND(D8848&lt;=TOTAL_BEDS,J8848&lt;=TEMP_WORKER_MAX*TEMP_WORKER_HRS),1,0)</f>
        <v>1</v>
      </c>
      <c r="O8848" s="2">
        <f>L8848-M8848-K8848-FIXED_COSTS</f>
        <v>20295.193933432267</v>
      </c>
      <c r="P8848" s="2">
        <f>IF(N8848=1,O8848,"")</f>
        <v>20295.193933432267</v>
      </c>
    </row>
    <row r="8849">
      <c r="A8849" s="6">
        <v>13</v>
      </c>
      <c r="B8849" s="6">
        <v>12</v>
      </c>
      <c r="C8849" s="6">
        <v>10</v>
      </c>
      <c r="D8849" s="6">
        <f>A8849+B8849+C8849</f>
        <v>35</v>
      </c>
      <c r="E8849" s="5">
        <f>IF(A8849=0,0,A8849*LABOR_HRS_WK_TOM*SEASON_WEEKS*(1+DIM_PCT_TOM)^A8849)</f>
        <v>4039.1573208399313</v>
      </c>
      <c r="F8849" s="5">
        <f>IF(B8849=0,0,B8849*LABOR_HRS_WK_CAR*SEASON_WEEKS*(1+DIM_PCT_CAR)^B8849)</f>
        <v>484.15997672866695</v>
      </c>
      <c r="G8849" s="5">
        <f>IF(C8849=0,0,C8849*LABOR_HRS_WK_MES*SEASON_WEEKS*(1+DIM_PCT_MES)^C8849)</f>
        <v>509.52187334891551</v>
      </c>
      <c r="H8849" s="5">
        <f>E8849+F8849+G8849</f>
        <v>5032.8391709175139</v>
      </c>
      <c r="I8849" s="5">
        <f>MIN(H8849,FARMER_HRS)</f>
        <v>720</v>
      </c>
      <c r="J8849" s="5">
        <f>MAX(0,H8849-FARMER_HRS)</f>
        <v>4312.8391709175139</v>
      </c>
      <c r="K8849" s="2">
        <f>I8849*FARMER_RATE+J8849*TEMP_WORKER_RATE</f>
        <v>99875.680050651281</v>
      </c>
      <c r="L8849" s="2">
        <f>A8849*PRICE_TOM+B8849*PRICE_CAR+C8849*PRICE_MES</f>
        <v>166528</v>
      </c>
      <c r="M8849" s="2">
        <f>A8849*FERT_BED_TOM+B8849*FERT_BED_CAR+C8849*FERT_BED_MES</f>
        <v>25520</v>
      </c>
      <c r="N8849" s="6">
        <f>IF(AND(D8849&lt;=TOTAL_BEDS,J8849&lt;=TEMP_WORKER_MAX*TEMP_WORKER_HRS),1,0)</f>
        <v>1</v>
      </c>
      <c r="O8849" s="2">
        <f>L8849-M8849-K8849-FIXED_COSTS</f>
        <v>21132.319949348719</v>
      </c>
      <c r="P8849" s="2">
        <f>IF(N8849=1,O8849,"")</f>
        <v>21132.319949348719</v>
      </c>
    </row>
    <row r="8850">
      <c r="A8850" s="6">
        <v>13</v>
      </c>
      <c r="B8850" s="6">
        <v>12</v>
      </c>
      <c r="C8850" s="6">
        <v>11</v>
      </c>
      <c r="D8850" s="6">
        <f>A8850+B8850+C8850</f>
        <v>36</v>
      </c>
      <c r="E8850" s="5">
        <f>IF(A8850=0,0,A8850*LABOR_HRS_WK_TOM*SEASON_WEEKS*(1+DIM_PCT_TOM)^A8850)</f>
        <v>4039.1573208399313</v>
      </c>
      <c r="F8850" s="5">
        <f>IF(B8850=0,0,B8850*LABOR_HRS_WK_CAR*SEASON_WEEKS*(1+DIM_PCT_CAR)^B8850)</f>
        <v>484.15997672866695</v>
      </c>
      <c r="G8850" s="5">
        <f>IF(C8850=0,0,C8850*LABOR_HRS_WK_MES*SEASON_WEEKS*(1+DIM_PCT_MES)^C8850)</f>
        <v>567.47998644235463</v>
      </c>
      <c r="H8850" s="5">
        <f>E8850+F8850+G8850</f>
        <v>5090.7972840109533</v>
      </c>
      <c r="I8850" s="5">
        <f>MIN(H8850,FARMER_HRS)</f>
        <v>720</v>
      </c>
      <c r="J8850" s="5">
        <f>MAX(0,H8850-FARMER_HRS)</f>
        <v>4370.7972840109533</v>
      </c>
      <c r="K8850" s="2">
        <f>I8850*FARMER_RATE+J8850*TEMP_WORKER_RATE</f>
        <v>100881.89729185683</v>
      </c>
      <c r="L8850" s="2">
        <f>A8850*PRICE_TOM+B8850*PRICE_CAR+C8850*PRICE_MES</f>
        <v>169228</v>
      </c>
      <c r="M8850" s="2">
        <f>A8850*FERT_BED_TOM+B8850*FERT_BED_CAR+C8850*FERT_BED_MES</f>
        <v>26400</v>
      </c>
      <c r="N8850" s="6">
        <f>IF(AND(D8850&lt;=TOTAL_BEDS,J8850&lt;=TEMP_WORKER_MAX*TEMP_WORKER_HRS),1,0)</f>
        <v>1</v>
      </c>
      <c r="O8850" s="2">
        <f>L8850-M8850-K8850-FIXED_COSTS</f>
        <v>21946.102708143168</v>
      </c>
      <c r="P8850" s="2">
        <f>IF(N8850=1,O8850,"")</f>
        <v>21946.102708143168</v>
      </c>
    </row>
    <row r="8851">
      <c r="A8851" s="6">
        <v>13</v>
      </c>
      <c r="B8851" s="6">
        <v>12</v>
      </c>
      <c r="C8851" s="6">
        <v>12</v>
      </c>
      <c r="D8851" s="6">
        <f>A8851+B8851+C8851</f>
        <v>37</v>
      </c>
      <c r="E8851" s="5">
        <f>IF(A8851=0,0,A8851*LABOR_HRS_WK_TOM*SEASON_WEEKS*(1+DIM_PCT_TOM)^A8851)</f>
        <v>4039.1573208399313</v>
      </c>
      <c r="F8851" s="5">
        <f>IF(B8851=0,0,B8851*LABOR_HRS_WK_CAR*SEASON_WEEKS*(1+DIM_PCT_CAR)^B8851)</f>
        <v>484.15997672866695</v>
      </c>
      <c r="G8851" s="5">
        <f>IF(C8851=0,0,C8851*LABOR_HRS_WK_MES*SEASON_WEEKS*(1+DIM_PCT_MES)^C8851)</f>
        <v>626.807439570419</v>
      </c>
      <c r="H8851" s="5">
        <f>E8851+F8851+G8851</f>
        <v>5150.1247371390173</v>
      </c>
      <c r="I8851" s="5">
        <f>MIN(H8851,FARMER_HRS)</f>
        <v>720</v>
      </c>
      <c r="J8851" s="5">
        <f>MAX(0,H8851-FARMER_HRS)</f>
        <v>4430.1247371390173</v>
      </c>
      <c r="K8851" s="2">
        <f>I8851*FARMER_RATE+J8851*TEMP_WORKER_RATE</f>
        <v>101911.88779755238</v>
      </c>
      <c r="L8851" s="2">
        <f>A8851*PRICE_TOM+B8851*PRICE_CAR+C8851*PRICE_MES</f>
        <v>171928</v>
      </c>
      <c r="M8851" s="2">
        <f>A8851*FERT_BED_TOM+B8851*FERT_BED_CAR+C8851*FERT_BED_MES</f>
        <v>27280</v>
      </c>
      <c r="N8851" s="6">
        <f>IF(AND(D8851&lt;=TOTAL_BEDS,J8851&lt;=TEMP_WORKER_MAX*TEMP_WORKER_HRS),1,0)</f>
        <v>1</v>
      </c>
      <c r="O8851" s="2">
        <f>L8851-M8851-K8851-FIXED_COSTS</f>
        <v>22736.112202447621</v>
      </c>
      <c r="P8851" s="2">
        <f>IF(N8851=1,O8851,"")</f>
        <v>22736.112202447621</v>
      </c>
    </row>
    <row r="8852">
      <c r="A8852" s="6">
        <v>13</v>
      </c>
      <c r="B8852" s="6">
        <v>12</v>
      </c>
      <c r="C8852" s="6">
        <v>13</v>
      </c>
      <c r="D8852" s="6">
        <f>A8852+B8852+C8852</f>
        <v>38</v>
      </c>
      <c r="E8852" s="5">
        <f>IF(A8852=0,0,A8852*LABOR_HRS_WK_TOM*SEASON_WEEKS*(1+DIM_PCT_TOM)^A8852)</f>
        <v>4039.1573208399313</v>
      </c>
      <c r="F8852" s="5">
        <f>IF(B8852=0,0,B8852*LABOR_HRS_WK_CAR*SEASON_WEEKS*(1+DIM_PCT_CAR)^B8852)</f>
        <v>484.15997672866695</v>
      </c>
      <c r="G8852" s="5">
        <f>IF(C8852=0,0,C8852*LABOR_HRS_WK_MES*SEASON_WEEKS*(1+DIM_PCT_MES)^C8852)</f>
        <v>687.52941027880331</v>
      </c>
      <c r="H8852" s="5">
        <f>E8852+F8852+G8852</f>
        <v>5210.8467078474014</v>
      </c>
      <c r="I8852" s="5">
        <f>MIN(H8852,FARMER_HRS)</f>
        <v>720</v>
      </c>
      <c r="J8852" s="5">
        <f>MAX(0,H8852-FARMER_HRS)</f>
        <v>4490.8467078474014</v>
      </c>
      <c r="K8852" s="2">
        <f>I8852*FARMER_RATE+J8852*TEMP_WORKER_RATE</f>
        <v>102966.08867790627</v>
      </c>
      <c r="L8852" s="2">
        <f>A8852*PRICE_TOM+B8852*PRICE_CAR+C8852*PRICE_MES</f>
        <v>174628</v>
      </c>
      <c r="M8852" s="2">
        <f>A8852*FERT_BED_TOM+B8852*FERT_BED_CAR+C8852*FERT_BED_MES</f>
        <v>28160</v>
      </c>
      <c r="N8852" s="6">
        <f>IF(AND(D8852&lt;=TOTAL_BEDS,J8852&lt;=TEMP_WORKER_MAX*TEMP_WORKER_HRS),1,0)</f>
        <v>1</v>
      </c>
      <c r="O8852" s="2">
        <f>L8852-M8852-K8852-FIXED_COSTS</f>
        <v>23501.911322093729</v>
      </c>
      <c r="P8852" s="2">
        <f>IF(N8852=1,O8852,"")</f>
        <v>23501.911322093729</v>
      </c>
    </row>
    <row r="8853">
      <c r="A8853" s="6">
        <v>13</v>
      </c>
      <c r="B8853" s="6">
        <v>12</v>
      </c>
      <c r="C8853" s="6">
        <v>14</v>
      </c>
      <c r="D8853" s="6">
        <f>A8853+B8853+C8853</f>
        <v>39</v>
      </c>
      <c r="E8853" s="5">
        <f>IF(A8853=0,0,A8853*LABOR_HRS_WK_TOM*SEASON_WEEKS*(1+DIM_PCT_TOM)^A8853)</f>
        <v>4039.1573208399313</v>
      </c>
      <c r="F8853" s="5">
        <f>IF(B8853=0,0,B8853*LABOR_HRS_WK_CAR*SEASON_WEEKS*(1+DIM_PCT_CAR)^B8853)</f>
        <v>484.15997672866695</v>
      </c>
      <c r="G8853" s="5">
        <f>IF(C8853=0,0,C8853*LABOR_HRS_WK_MES*SEASON_WEEKS*(1+DIM_PCT_MES)^C8853)</f>
        <v>749.67149159246435</v>
      </c>
      <c r="H8853" s="5">
        <f>E8853+F8853+G8853</f>
        <v>5272.9887891610624</v>
      </c>
      <c r="I8853" s="5">
        <f>MIN(H8853,FARMER_HRS)</f>
        <v>720</v>
      </c>
      <c r="J8853" s="5">
        <f>MAX(0,H8853-FARMER_HRS)</f>
        <v>4552.9887891610624</v>
      </c>
      <c r="K8853" s="2">
        <f>I8853*FARMER_RATE+J8853*TEMP_WORKER_RATE</f>
        <v>104044.94425626844</v>
      </c>
      <c r="L8853" s="2">
        <f>A8853*PRICE_TOM+B8853*PRICE_CAR+C8853*PRICE_MES</f>
        <v>177328</v>
      </c>
      <c r="M8853" s="2">
        <f>A8853*FERT_BED_TOM+B8853*FERT_BED_CAR+C8853*FERT_BED_MES</f>
        <v>29040</v>
      </c>
      <c r="N8853" s="6">
        <f>IF(AND(D8853&lt;=TOTAL_BEDS,J8853&lt;=TEMP_WORKER_MAX*TEMP_WORKER_HRS),1,0)</f>
        <v>1</v>
      </c>
      <c r="O8853" s="2">
        <f>L8853-M8853-K8853-FIXED_COSTS</f>
        <v>24243.055743731558</v>
      </c>
      <c r="P8853" s="2">
        <f>IF(N8853=1,O8853,"")</f>
        <v>24243.055743731558</v>
      </c>
    </row>
    <row r="8854">
      <c r="A8854" s="6">
        <v>13</v>
      </c>
      <c r="B8854" s="6">
        <v>12</v>
      </c>
      <c r="C8854" s="6">
        <v>15</v>
      </c>
      <c r="D8854" s="6">
        <f>A8854+B8854+C8854</f>
        <v>40</v>
      </c>
      <c r="E8854" s="5">
        <f>IF(A8854=0,0,A8854*LABOR_HRS_WK_TOM*SEASON_WEEKS*(1+DIM_PCT_TOM)^A8854)</f>
        <v>4039.1573208399313</v>
      </c>
      <c r="F8854" s="5">
        <f>IF(B8854=0,0,B8854*LABOR_HRS_WK_CAR*SEASON_WEEKS*(1+DIM_PCT_CAR)^B8854)</f>
        <v>484.15997672866695</v>
      </c>
      <c r="G8854" s="5">
        <f>IF(C8854=0,0,C8854*LABOR_HRS_WK_MES*SEASON_WEEKS*(1+DIM_PCT_MES)^C8854)</f>
        <v>813.25969846861074</v>
      </c>
      <c r="H8854" s="5">
        <f>E8854+F8854+G8854</f>
        <v>5336.576996037209</v>
      </c>
      <c r="I8854" s="5">
        <f>MIN(H8854,FARMER_HRS)</f>
        <v>720</v>
      </c>
      <c r="J8854" s="5">
        <f>MAX(0,H8854-FARMER_HRS)</f>
        <v>4616.576996037209</v>
      </c>
      <c r="K8854" s="2">
        <f>I8854*FARMER_RATE+J8854*TEMP_WORKER_RATE</f>
        <v>105148.90618120154</v>
      </c>
      <c r="L8854" s="2">
        <f>A8854*PRICE_TOM+B8854*PRICE_CAR+C8854*PRICE_MES</f>
        <v>180028</v>
      </c>
      <c r="M8854" s="2">
        <f>A8854*FERT_BED_TOM+B8854*FERT_BED_CAR+C8854*FERT_BED_MES</f>
        <v>29920</v>
      </c>
      <c r="N8854" s="6">
        <f>IF(AND(D8854&lt;=TOTAL_BEDS,J8854&lt;=TEMP_WORKER_MAX*TEMP_WORKER_HRS),1,0)</f>
        <v>1</v>
      </c>
      <c r="O8854" s="2">
        <f>L8854-M8854-K8854-FIXED_COSTS</f>
        <v>24959.093818798458</v>
      </c>
      <c r="P8854" s="2">
        <f>IF(N8854=1,O8854,"")</f>
        <v>24959.093818798458</v>
      </c>
    </row>
    <row r="8855">
      <c r="A8855" s="6">
        <v>13</v>
      </c>
      <c r="B8855" s="6">
        <v>12</v>
      </c>
      <c r="C8855" s="6">
        <v>16</v>
      </c>
      <c r="D8855" s="6">
        <f>A8855+B8855+C8855</f>
        <v>41</v>
      </c>
      <c r="E8855" s="5">
        <f>IF(A8855=0,0,A8855*LABOR_HRS_WK_TOM*SEASON_WEEKS*(1+DIM_PCT_TOM)^A8855)</f>
        <v>4039.1573208399313</v>
      </c>
      <c r="F8855" s="5">
        <f>IF(B8855=0,0,B8855*LABOR_HRS_WK_CAR*SEASON_WEEKS*(1+DIM_PCT_CAR)^B8855)</f>
        <v>484.15997672866695</v>
      </c>
      <c r="G8855" s="5">
        <f>IF(C8855=0,0,C8855*LABOR_HRS_WK_MES*SEASON_WEEKS*(1+DIM_PCT_MES)^C8855)</f>
        <v>878.32047434609967</v>
      </c>
      <c r="H8855" s="5">
        <f>E8855+F8855+G8855</f>
        <v>5401.6377719146985</v>
      </c>
      <c r="I8855" s="5">
        <f>MIN(H8855,FARMER_HRS)</f>
        <v>720</v>
      </c>
      <c r="J8855" s="5">
        <f>MAX(0,H8855-FARMER_HRS)</f>
        <v>4681.6377719146985</v>
      </c>
      <c r="K8855" s="2">
        <f>I8855*FARMER_RATE+J8855*TEMP_WORKER_RATE</f>
        <v>106278.43354018574</v>
      </c>
      <c r="L8855" s="2">
        <f>A8855*PRICE_TOM+B8855*PRICE_CAR+C8855*PRICE_MES</f>
        <v>182728</v>
      </c>
      <c r="M8855" s="2">
        <f>A8855*FERT_BED_TOM+B8855*FERT_BED_CAR+C8855*FERT_BED_MES</f>
        <v>30800</v>
      </c>
      <c r="N8855" s="6">
        <f>IF(AND(D8855&lt;=TOTAL_BEDS,J8855&lt;=TEMP_WORKER_MAX*TEMP_WORKER_HRS),1,0)</f>
        <v>1</v>
      </c>
      <c r="O8855" s="2">
        <f>L8855-M8855-K8855-FIXED_COSTS</f>
        <v>25649.566459814261</v>
      </c>
      <c r="P8855" s="2">
        <f>IF(N8855=1,O8855,"")</f>
        <v>25649.566459814261</v>
      </c>
    </row>
    <row r="8856">
      <c r="A8856" s="6">
        <v>13</v>
      </c>
      <c r="B8856" s="6">
        <v>12</v>
      </c>
      <c r="C8856" s="6">
        <v>17</v>
      </c>
      <c r="D8856" s="6">
        <f>A8856+B8856+C8856</f>
        <v>42</v>
      </c>
      <c r="E8856" s="5">
        <f>IF(A8856=0,0,A8856*LABOR_HRS_WK_TOM*SEASON_WEEKS*(1+DIM_PCT_TOM)^A8856)</f>
        <v>4039.1573208399313</v>
      </c>
      <c r="F8856" s="5">
        <f>IF(B8856=0,0,B8856*LABOR_HRS_WK_CAR*SEASON_WEEKS*(1+DIM_PCT_CAR)^B8856)</f>
        <v>484.15997672866695</v>
      </c>
      <c r="G8856" s="5">
        <f>IF(C8856=0,0,C8856*LABOR_HRS_WK_MES*SEASON_WEEKS*(1+DIM_PCT_MES)^C8856)</f>
        <v>944.88069779263992</v>
      </c>
      <c r="H8856" s="5">
        <f>E8856+F8856+G8856</f>
        <v>5468.1979953612381</v>
      </c>
      <c r="I8856" s="5">
        <f>MIN(H8856,FARMER_HRS)</f>
        <v>720</v>
      </c>
      <c r="J8856" s="5">
        <f>MAX(0,H8856-FARMER_HRS)</f>
        <v>4748.1979953612381</v>
      </c>
      <c r="K8856" s="2">
        <f>I8856*FARMER_RATE+J8856*TEMP_WORKER_RATE</f>
        <v>107433.99297502149</v>
      </c>
      <c r="L8856" s="2">
        <f>A8856*PRICE_TOM+B8856*PRICE_CAR+C8856*PRICE_MES</f>
        <v>185428</v>
      </c>
      <c r="M8856" s="2">
        <f>A8856*FERT_BED_TOM+B8856*FERT_BED_CAR+C8856*FERT_BED_MES</f>
        <v>31680</v>
      </c>
      <c r="N8856" s="6">
        <f>IF(AND(D8856&lt;=TOTAL_BEDS,J8856&lt;=TEMP_WORKER_MAX*TEMP_WORKER_HRS),1,0)</f>
        <v>1</v>
      </c>
      <c r="O8856" s="2">
        <f>L8856-M8856-K8856-FIXED_COSTS</f>
        <v>26314.007024978506</v>
      </c>
      <c r="P8856" s="2">
        <f>IF(N8856=1,O8856,"")</f>
        <v>26314.007024978506</v>
      </c>
    </row>
    <row r="8857">
      <c r="A8857" s="6">
        <v>13</v>
      </c>
      <c r="B8857" s="6">
        <v>12</v>
      </c>
      <c r="C8857" s="6">
        <v>18</v>
      </c>
      <c r="D8857" s="6">
        <f>A8857+B8857+C8857</f>
        <v>43</v>
      </c>
      <c r="E8857" s="5">
        <f>IF(A8857=0,0,A8857*LABOR_HRS_WK_TOM*SEASON_WEEKS*(1+DIM_PCT_TOM)^A8857)</f>
        <v>4039.1573208399313</v>
      </c>
      <c r="F8857" s="5">
        <f>IF(B8857=0,0,B8857*LABOR_HRS_WK_CAR*SEASON_WEEKS*(1+DIM_PCT_CAR)^B8857)</f>
        <v>484.15997672866695</v>
      </c>
      <c r="G8857" s="5">
        <f>IF(C8857=0,0,C8857*LABOR_HRS_WK_MES*SEASON_WEEKS*(1+DIM_PCT_MES)^C8857)</f>
        <v>1012.9676892512272</v>
      </c>
      <c r="H8857" s="5">
        <f>E8857+F8857+G8857</f>
        <v>5536.2849868198255</v>
      </c>
      <c r="I8857" s="5">
        <f>MIN(H8857,FARMER_HRS)</f>
        <v>720</v>
      </c>
      <c r="J8857" s="5">
        <f>MAX(0,H8857-FARMER_HRS)</f>
        <v>4816.2849868198255</v>
      </c>
      <c r="K8857" s="2">
        <f>I8857*FARMER_RATE+J8857*TEMP_WORKER_RATE</f>
        <v>108616.0587989553</v>
      </c>
      <c r="L8857" s="2">
        <f>A8857*PRICE_TOM+B8857*PRICE_CAR+C8857*PRICE_MES</f>
        <v>188128</v>
      </c>
      <c r="M8857" s="2">
        <f>A8857*FERT_BED_TOM+B8857*FERT_BED_CAR+C8857*FERT_BED_MES</f>
        <v>32560</v>
      </c>
      <c r="N8857" s="6">
        <f>IF(AND(D8857&lt;=TOTAL_BEDS,J8857&lt;=TEMP_WORKER_MAX*TEMP_WORKER_HRS),1,0)</f>
        <v>1</v>
      </c>
      <c r="O8857" s="2">
        <f>L8857-M8857-K8857-FIXED_COSTS</f>
        <v>26951.941201044698</v>
      </c>
      <c r="P8857" s="2">
        <f>IF(N8857=1,O8857,"")</f>
        <v>26951.941201044698</v>
      </c>
    </row>
    <row r="8858">
      <c r="A8858" s="6">
        <v>13</v>
      </c>
      <c r="B8858" s="6">
        <v>12</v>
      </c>
      <c r="C8858" s="6">
        <v>19</v>
      </c>
      <c r="D8858" s="6">
        <f>A8858+B8858+C8858</f>
        <v>44</v>
      </c>
      <c r="E8858" s="5">
        <f>IF(A8858=0,0,A8858*LABOR_HRS_WK_TOM*SEASON_WEEKS*(1+DIM_PCT_TOM)^A8858)</f>
        <v>4039.1573208399313</v>
      </c>
      <c r="F8858" s="5">
        <f>IF(B8858=0,0,B8858*LABOR_HRS_WK_CAR*SEASON_WEEKS*(1+DIM_PCT_CAR)^B8858)</f>
        <v>484.15997672866695</v>
      </c>
      <c r="G8858" s="5">
        <f>IF(C8858=0,0,C8858*LABOR_HRS_WK_MES*SEASON_WEEKS*(1+DIM_PCT_MES)^C8858)</f>
        <v>1082.6092178872491</v>
      </c>
      <c r="H8858" s="5">
        <f>E8858+F8858+G8858</f>
        <v>5605.926515455847</v>
      </c>
      <c r="I8858" s="5">
        <f>MIN(H8858,FARMER_HRS)</f>
        <v>720</v>
      </c>
      <c r="J8858" s="5">
        <f>MAX(0,H8858-FARMER_HRS)</f>
        <v>4885.926515455847</v>
      </c>
      <c r="K8858" s="2">
        <f>I8858*FARMER_RATE+J8858*TEMP_WORKER_RATE</f>
        <v>109825.1131155529</v>
      </c>
      <c r="L8858" s="2">
        <f>A8858*PRICE_TOM+B8858*PRICE_CAR+C8858*PRICE_MES</f>
        <v>190828</v>
      </c>
      <c r="M8858" s="2">
        <f>A8858*FERT_BED_TOM+B8858*FERT_BED_CAR+C8858*FERT_BED_MES</f>
        <v>33440</v>
      </c>
      <c r="N8858" s="6">
        <f>IF(AND(D8858&lt;=TOTAL_BEDS,J8858&lt;=TEMP_WORKER_MAX*TEMP_WORKER_HRS),1,0)</f>
        <v>1</v>
      </c>
      <c r="O8858" s="2">
        <f>L8858-M8858-K8858-FIXED_COSTS</f>
        <v>27562.8868844471</v>
      </c>
      <c r="P8858" s="2">
        <f>IF(N8858=1,O8858,"")</f>
        <v>27562.8868844471</v>
      </c>
    </row>
    <row r="8859">
      <c r="A8859" s="6">
        <v>13</v>
      </c>
      <c r="B8859" s="6">
        <v>12</v>
      </c>
      <c r="C8859" s="6">
        <v>20</v>
      </c>
      <c r="D8859" s="6">
        <f>A8859+B8859+C8859</f>
        <v>45</v>
      </c>
      <c r="E8859" s="5">
        <f>IF(A8859=0,0,A8859*LABOR_HRS_WK_TOM*SEASON_WEEKS*(1+DIM_PCT_TOM)^A8859)</f>
        <v>4039.1573208399313</v>
      </c>
      <c r="F8859" s="5">
        <f>IF(B8859=0,0,B8859*LABOR_HRS_WK_CAR*SEASON_WEEKS*(1+DIM_PCT_CAR)^B8859)</f>
        <v>484.15997672866695</v>
      </c>
      <c r="G8859" s="5">
        <f>IF(C8859=0,0,C8859*LABOR_HRS_WK_MES*SEASON_WEEKS*(1+DIM_PCT_MES)^C8859)</f>
        <v>1153.8335085377259</v>
      </c>
      <c r="H8859" s="5">
        <f>E8859+F8859+G8859</f>
        <v>5677.1508061063241</v>
      </c>
      <c r="I8859" s="5">
        <f>MIN(H8859,FARMER_HRS)</f>
        <v>720</v>
      </c>
      <c r="J8859" s="5">
        <f>MAX(0,H8859-FARMER_HRS)</f>
        <v>4957.1508061063241</v>
      </c>
      <c r="K8859" s="2">
        <f>I8859*FARMER_RATE+J8859*TEMP_WORKER_RATE</f>
        <v>111061.64593934591</v>
      </c>
      <c r="L8859" s="2">
        <f>A8859*PRICE_TOM+B8859*PRICE_CAR+C8859*PRICE_MES</f>
        <v>193528</v>
      </c>
      <c r="M8859" s="2">
        <f>A8859*FERT_BED_TOM+B8859*FERT_BED_CAR+C8859*FERT_BED_MES</f>
        <v>34320</v>
      </c>
      <c r="N8859" s="6">
        <f>IF(AND(D8859&lt;=TOTAL_BEDS,J8859&lt;=TEMP_WORKER_MAX*TEMP_WORKER_HRS),1,0)</f>
        <v>1</v>
      </c>
      <c r="O8859" s="2">
        <f>L8859-M8859-K8859-FIXED_COSTS</f>
        <v>28146.354060654092</v>
      </c>
      <c r="P8859" s="2">
        <f>IF(N8859=1,O8859,"")</f>
        <v>28146.354060654092</v>
      </c>
    </row>
    <row r="8860">
      <c r="A8860" s="6">
        <v>13</v>
      </c>
      <c r="B8860" s="6">
        <v>12</v>
      </c>
      <c r="C8860" s="6">
        <v>21</v>
      </c>
      <c r="D8860" s="6">
        <f>A8860+B8860+C8860</f>
        <v>46</v>
      </c>
      <c r="E8860" s="5">
        <f>IF(A8860=0,0,A8860*LABOR_HRS_WK_TOM*SEASON_WEEKS*(1+DIM_PCT_TOM)^A8860)</f>
        <v>4039.1573208399313</v>
      </c>
      <c r="F8860" s="5">
        <f>IF(B8860=0,0,B8860*LABOR_HRS_WK_CAR*SEASON_WEEKS*(1+DIM_PCT_CAR)^B8860)</f>
        <v>484.15997672866695</v>
      </c>
      <c r="G8860" s="5">
        <f>IF(C8860=0,0,C8860*LABOR_HRS_WK_MES*SEASON_WEEKS*(1+DIM_PCT_MES)^C8860)</f>
        <v>1226.6692487641699</v>
      </c>
      <c r="H8860" s="5">
        <f>E8860+F8860+G8860</f>
        <v>5749.9865463327678</v>
      </c>
      <c r="I8860" s="5">
        <f>MIN(H8860,FARMER_HRS)</f>
        <v>720</v>
      </c>
      <c r="J8860" s="5">
        <f>MAX(0,H8860-FARMER_HRS)</f>
        <v>5029.9865463327678</v>
      </c>
      <c r="K8860" s="2">
        <f>I8860*FARMER_RATE+J8860*TEMP_WORKER_RATE</f>
        <v>112326.15531827722</v>
      </c>
      <c r="L8860" s="2">
        <f>A8860*PRICE_TOM+B8860*PRICE_CAR+C8860*PRICE_MES</f>
        <v>196228</v>
      </c>
      <c r="M8860" s="2">
        <f>A8860*FERT_BED_TOM+B8860*FERT_BED_CAR+C8860*FERT_BED_MES</f>
        <v>35200</v>
      </c>
      <c r="N8860" s="6">
        <f>IF(AND(D8860&lt;=TOTAL_BEDS,J8860&lt;=TEMP_WORKER_MAX*TEMP_WORKER_HRS),1,0)</f>
        <v>1</v>
      </c>
      <c r="O8860" s="2">
        <f>L8860-M8860-K8860-FIXED_COSTS</f>
        <v>28701.844681722781</v>
      </c>
      <c r="P8860" s="2">
        <f>IF(N8860=1,O8860,"")</f>
        <v>28701.844681722781</v>
      </c>
    </row>
    <row r="8861">
      <c r="A8861" s="6">
        <v>13</v>
      </c>
      <c r="B8861" s="6">
        <v>12</v>
      </c>
      <c r="C8861" s="6">
        <v>22</v>
      </c>
      <c r="D8861" s="6">
        <f>A8861+B8861+C8861</f>
        <v>47</v>
      </c>
      <c r="E8861" s="5">
        <f>IF(A8861=0,0,A8861*LABOR_HRS_WK_TOM*SEASON_WEEKS*(1+DIM_PCT_TOM)^A8861)</f>
        <v>4039.1573208399313</v>
      </c>
      <c r="F8861" s="5">
        <f>IF(B8861=0,0,B8861*LABOR_HRS_WK_CAR*SEASON_WEEKS*(1+DIM_PCT_CAR)^B8861)</f>
        <v>484.15997672866695</v>
      </c>
      <c r="G8861" s="5">
        <f>IF(C8861=0,0,C8861*LABOR_HRS_WK_MES*SEASON_WEEKS*(1+DIM_PCT_MES)^C8861)</f>
        <v>1301.1455960105659</v>
      </c>
      <c r="H8861" s="5">
        <f>E8861+F8861+G8861</f>
        <v>5824.4628935791643</v>
      </c>
      <c r="I8861" s="5">
        <f>MIN(H8861,FARMER_HRS)</f>
        <v>720</v>
      </c>
      <c r="J8861" s="5">
        <f>MAX(0,H8861-FARMER_HRS)</f>
        <v>5104.4628935791643</v>
      </c>
      <c r="K8861" s="2">
        <f>I8861*FARMER_RATE+J8861*TEMP_WORKER_RATE</f>
        <v>113619.1474579716</v>
      </c>
      <c r="L8861" s="2">
        <f>A8861*PRICE_TOM+B8861*PRICE_CAR+C8861*PRICE_MES</f>
        <v>198928</v>
      </c>
      <c r="M8861" s="2">
        <f>A8861*FERT_BED_TOM+B8861*FERT_BED_CAR+C8861*FERT_BED_MES</f>
        <v>36080</v>
      </c>
      <c r="N8861" s="6">
        <f>IF(AND(D8861&lt;=TOTAL_BEDS,J8861&lt;=TEMP_WORKER_MAX*TEMP_WORKER_HRS),1,0)</f>
        <v>1</v>
      </c>
      <c r="O8861" s="2">
        <f>L8861-M8861-K8861-FIXED_COSTS</f>
        <v>29228.8525420284</v>
      </c>
      <c r="P8861" s="2">
        <f>IF(N8861=1,O8861,"")</f>
        <v>29228.8525420284</v>
      </c>
    </row>
    <row r="8862">
      <c r="A8862" s="6">
        <v>13</v>
      </c>
      <c r="B8862" s="6">
        <v>12</v>
      </c>
      <c r="C8862" s="6">
        <v>23</v>
      </c>
      <c r="D8862" s="6">
        <f>A8862+B8862+C8862</f>
        <v>48</v>
      </c>
      <c r="E8862" s="5">
        <f>IF(A8862=0,0,A8862*LABOR_HRS_WK_TOM*SEASON_WEEKS*(1+DIM_PCT_TOM)^A8862)</f>
        <v>4039.1573208399313</v>
      </c>
      <c r="F8862" s="5">
        <f>IF(B8862=0,0,B8862*LABOR_HRS_WK_CAR*SEASON_WEEKS*(1+DIM_PCT_CAR)^B8862)</f>
        <v>484.15997672866695</v>
      </c>
      <c r="G8862" s="5">
        <f>IF(C8862=0,0,C8862*LABOR_HRS_WK_MES*SEASON_WEEKS*(1+DIM_PCT_MES)^C8862)</f>
        <v>1377.2921848680023</v>
      </c>
      <c r="H8862" s="5">
        <f>E8862+F8862+G8862</f>
        <v>5900.609482436601</v>
      </c>
      <c r="I8862" s="5">
        <f>MIN(H8862,FARMER_HRS)</f>
        <v>720</v>
      </c>
      <c r="J8862" s="5">
        <f>MAX(0,H8862-FARMER_HRS)</f>
        <v>5180.609482436601</v>
      </c>
      <c r="K8862" s="2">
        <f>I8862*FARMER_RATE+J8862*TEMP_WORKER_RATE</f>
        <v>114941.13684785765</v>
      </c>
      <c r="L8862" s="2">
        <f>A8862*PRICE_TOM+B8862*PRICE_CAR+C8862*PRICE_MES</f>
        <v>201628</v>
      </c>
      <c r="M8862" s="2">
        <f>A8862*FERT_BED_TOM+B8862*FERT_BED_CAR+C8862*FERT_BED_MES</f>
        <v>36960</v>
      </c>
      <c r="N8862" s="6">
        <f>IF(AND(D8862&lt;=TOTAL_BEDS,J8862&lt;=TEMP_WORKER_MAX*TEMP_WORKER_HRS),1,0)</f>
        <v>1</v>
      </c>
      <c r="O8862" s="2">
        <f>L8862-M8862-K8862-FIXED_COSTS</f>
        <v>29726.863152142352</v>
      </c>
      <c r="P8862" s="2">
        <f>IF(N8862=1,O8862,"")</f>
        <v>29726.863152142352</v>
      </c>
    </row>
    <row r="8863">
      <c r="A8863" s="6">
        <v>13</v>
      </c>
      <c r="B8863" s="6">
        <v>12</v>
      </c>
      <c r="C8863" s="6">
        <v>24</v>
      </c>
      <c r="D8863" s="6">
        <f>A8863+B8863+C8863</f>
        <v>49</v>
      </c>
      <c r="E8863" s="5">
        <f>IF(A8863=0,0,A8863*LABOR_HRS_WK_TOM*SEASON_WEEKS*(1+DIM_PCT_TOM)^A8863)</f>
        <v>4039.1573208399313</v>
      </c>
      <c r="F8863" s="5">
        <f>IF(B8863=0,0,B8863*LABOR_HRS_WK_CAR*SEASON_WEEKS*(1+DIM_PCT_CAR)^B8863)</f>
        <v>484.15997672866695</v>
      </c>
      <c r="G8863" s="5">
        <f>IF(C8863=0,0,C8863*LABOR_HRS_WK_MES*SEASON_WEEKS*(1+DIM_PCT_MES)^C8863)</f>
        <v>1455.139134447498</v>
      </c>
      <c r="H8863" s="5">
        <f>E8863+F8863+G8863</f>
        <v>5978.4564320160962</v>
      </c>
      <c r="I8863" s="5">
        <f>MIN(H8863,FARMER_HRS)</f>
        <v>720</v>
      </c>
      <c r="J8863" s="5">
        <f>MAX(0,H8863-FARMER_HRS)</f>
        <v>5258.4564320160962</v>
      </c>
      <c r="K8863" s="2">
        <f>I8863*FARMER_RATE+J8863*TEMP_WORKER_RATE</f>
        <v>116292.64638916834</v>
      </c>
      <c r="L8863" s="2">
        <f>A8863*PRICE_TOM+B8863*PRICE_CAR+C8863*PRICE_MES</f>
        <v>204328</v>
      </c>
      <c r="M8863" s="2">
        <f>A8863*FERT_BED_TOM+B8863*FERT_BED_CAR+C8863*FERT_BED_MES</f>
        <v>37840</v>
      </c>
      <c r="N8863" s="6">
        <f>IF(AND(D8863&lt;=TOTAL_BEDS,J8863&lt;=TEMP_WORKER_MAX*TEMP_WORKER_HRS),1,0)</f>
        <v>1</v>
      </c>
      <c r="O8863" s="2">
        <f>L8863-M8863-K8863-FIXED_COSTS</f>
        <v>30195.353610831662</v>
      </c>
      <c r="P8863" s="2">
        <f>IF(N8863=1,O8863,"")</f>
        <v>30195.353610831662</v>
      </c>
    </row>
    <row r="8864">
      <c r="A8864" s="6">
        <v>13</v>
      </c>
      <c r="B8864" s="6">
        <v>12</v>
      </c>
      <c r="C8864" s="6">
        <v>25</v>
      </c>
      <c r="D8864" s="6">
        <f>A8864+B8864+C8864</f>
        <v>50</v>
      </c>
      <c r="E8864" s="5">
        <f>IF(A8864=0,0,A8864*LABOR_HRS_WK_TOM*SEASON_WEEKS*(1+DIM_PCT_TOM)^A8864)</f>
        <v>4039.1573208399313</v>
      </c>
      <c r="F8864" s="5">
        <f>IF(B8864=0,0,B8864*LABOR_HRS_WK_CAR*SEASON_WEEKS*(1+DIM_PCT_CAR)^B8864)</f>
        <v>484.15997672866695</v>
      </c>
      <c r="G8864" s="5">
        <f>IF(C8864=0,0,C8864*LABOR_HRS_WK_MES*SEASON_WEEKS*(1+DIM_PCT_MES)^C8864)</f>
        <v>1534.7170558625955</v>
      </c>
      <c r="H8864" s="5">
        <f>E8864+F8864+G8864</f>
        <v>6058.0343534311942</v>
      </c>
      <c r="I8864" s="5">
        <f>MIN(H8864,FARMER_HRS)</f>
        <v>720</v>
      </c>
      <c r="J8864" s="5">
        <f>MAX(0,H8864-FARMER_HRS)</f>
        <v>5338.0343534311942</v>
      </c>
      <c r="K8864" s="2">
        <f>I8864*FARMER_RATE+J8864*TEMP_WORKER_RATE</f>
        <v>117674.20752484712</v>
      </c>
      <c r="L8864" s="2">
        <f>A8864*PRICE_TOM+B8864*PRICE_CAR+C8864*PRICE_MES</f>
        <v>207028</v>
      </c>
      <c r="M8864" s="2">
        <f>A8864*FERT_BED_TOM+B8864*FERT_BED_CAR+C8864*FERT_BED_MES</f>
        <v>38720</v>
      </c>
      <c r="N8864" s="6">
        <f>IF(AND(D8864&lt;=TOTAL_BEDS,J8864&lt;=TEMP_WORKER_MAX*TEMP_WORKER_HRS),1,0)</f>
        <v>1</v>
      </c>
      <c r="O8864" s="2">
        <f>L8864-M8864-K8864-FIXED_COSTS</f>
        <v>30633.792475152877</v>
      </c>
      <c r="P8864" s="2">
        <f>IF(N8864=1,O8864,"")</f>
        <v>30633.792475152877</v>
      </c>
    </row>
    <row r="8865">
      <c r="A8865" s="6">
        <v>13</v>
      </c>
      <c r="B8865" s="6">
        <v>12</v>
      </c>
      <c r="C8865" s="6">
        <v>26</v>
      </c>
      <c r="D8865" s="6">
        <f>A8865+B8865+C8865</f>
        <v>51</v>
      </c>
      <c r="E8865" s="5">
        <f>IF(A8865=0,0,A8865*LABOR_HRS_WK_TOM*SEASON_WEEKS*(1+DIM_PCT_TOM)^A8865)</f>
        <v>4039.1573208399313</v>
      </c>
      <c r="F8865" s="5">
        <f>IF(B8865=0,0,B8865*LABOR_HRS_WK_CAR*SEASON_WEEKS*(1+DIM_PCT_CAR)^B8865)</f>
        <v>484.15997672866695</v>
      </c>
      <c r="G8865" s="5">
        <f>IF(C8865=0,0,C8865*LABOR_HRS_WK_MES*SEASON_WEEKS*(1+DIM_PCT_MES)^C8865)</f>
        <v>1616.0570598233128</v>
      </c>
      <c r="H8865" s="5">
        <f>E8865+F8865+G8865</f>
        <v>6139.374357391911</v>
      </c>
      <c r="I8865" s="5">
        <f>MIN(H8865,FARMER_HRS)</f>
        <v>720</v>
      </c>
      <c r="J8865" s="5">
        <f>MAX(0,H8865-FARMER_HRS)</f>
        <v>5419.374357391911</v>
      </c>
      <c r="K8865" s="2">
        <f>I8865*FARMER_RATE+J8865*TEMP_WORKER_RATE</f>
        <v>119086.36037138735</v>
      </c>
      <c r="L8865" s="2">
        <f>A8865*PRICE_TOM+B8865*PRICE_CAR+C8865*PRICE_MES</f>
        <v>209728</v>
      </c>
      <c r="M8865" s="2">
        <f>A8865*FERT_BED_TOM+B8865*FERT_BED_CAR+C8865*FERT_BED_MES</f>
        <v>39600</v>
      </c>
      <c r="N8865" s="6">
        <f>IF(AND(D8865&lt;=TOTAL_BEDS,J8865&lt;=TEMP_WORKER_MAX*TEMP_WORKER_HRS),1,0)</f>
        <v>1</v>
      </c>
      <c r="O8865" s="2">
        <f>L8865-M8865-K8865-FIXED_COSTS</f>
        <v>31041.639628612655</v>
      </c>
      <c r="P8865" s="2">
        <f>IF(N8865=1,O8865,"")</f>
        <v>31041.639628612655</v>
      </c>
    </row>
    <row r="8866">
      <c r="A8866" s="6">
        <v>13</v>
      </c>
      <c r="B8866" s="6">
        <v>12</v>
      </c>
      <c r="C8866" s="6">
        <v>27</v>
      </c>
      <c r="D8866" s="6">
        <f>A8866+B8866+C8866</f>
        <v>52</v>
      </c>
      <c r="E8866" s="5">
        <f>IF(A8866=0,0,A8866*LABOR_HRS_WK_TOM*SEASON_WEEKS*(1+DIM_PCT_TOM)^A8866)</f>
        <v>4039.1573208399313</v>
      </c>
      <c r="F8866" s="5">
        <f>IF(B8866=0,0,B8866*LABOR_HRS_WK_CAR*SEASON_WEEKS*(1+DIM_PCT_CAR)^B8866)</f>
        <v>484.15997672866695</v>
      </c>
      <c r="G8866" s="5">
        <f>IF(C8866=0,0,C8866*LABOR_HRS_WK_MES*SEASON_WEEKS*(1+DIM_PCT_MES)^C8866)</f>
        <v>1699.19076434307</v>
      </c>
      <c r="H8866" s="5">
        <f>E8866+F8866+G8866</f>
        <v>6222.5080619116688</v>
      </c>
      <c r="I8866" s="5">
        <f>MIN(H8866,FARMER_HRS)</f>
        <v>720</v>
      </c>
      <c r="J8866" s="5">
        <f>MAX(0,H8866-FARMER_HRS)</f>
        <v>5502.5080619116688</v>
      </c>
      <c r="K8866" s="2">
        <f>I8866*FARMER_RATE+J8866*TEMP_WORKER_RATE</f>
        <v>120529.65385263314</v>
      </c>
      <c r="L8866" s="2">
        <f>A8866*PRICE_TOM+B8866*PRICE_CAR+C8866*PRICE_MES</f>
        <v>212428</v>
      </c>
      <c r="M8866" s="2">
        <f>A8866*FERT_BED_TOM+B8866*FERT_BED_CAR+C8866*FERT_BED_MES</f>
        <v>40480</v>
      </c>
      <c r="N8866" s="6">
        <f>IF(AND(D8866&lt;=TOTAL_BEDS,J8866&lt;=TEMP_WORKER_MAX*TEMP_WORKER_HRS),1,0)</f>
        <v>1</v>
      </c>
      <c r="O8866" s="2">
        <f>L8866-M8866-K8866-FIXED_COSTS</f>
        <v>31418.346147366858</v>
      </c>
      <c r="P8866" s="2">
        <f>IF(N8866=1,O8866,"")</f>
        <v>31418.346147366858</v>
      </c>
    </row>
    <row r="8867">
      <c r="A8867" s="6">
        <v>13</v>
      </c>
      <c r="B8867" s="6">
        <v>12</v>
      </c>
      <c r="C8867" s="6">
        <v>28</v>
      </c>
      <c r="D8867" s="6">
        <f>A8867+B8867+C8867</f>
        <v>53</v>
      </c>
      <c r="E8867" s="5">
        <f>IF(A8867=0,0,A8867*LABOR_HRS_WK_TOM*SEASON_WEEKS*(1+DIM_PCT_TOM)^A8867)</f>
        <v>4039.1573208399313</v>
      </c>
      <c r="F8867" s="5">
        <f>IF(B8867=0,0,B8867*LABOR_HRS_WK_CAR*SEASON_WEEKS*(1+DIM_PCT_CAR)^B8867)</f>
        <v>484.15997672866695</v>
      </c>
      <c r="G8867" s="5">
        <f>IF(C8867=0,0,C8867*LABOR_HRS_WK_MES*SEASON_WEEKS*(1+DIM_PCT_MES)^C8867)</f>
        <v>1784.1503025602233</v>
      </c>
      <c r="H8867" s="5">
        <f>E8867+F8867+G8867</f>
        <v>6307.4676001288217</v>
      </c>
      <c r="I8867" s="5">
        <f>MIN(H8867,FARMER_HRS)</f>
        <v>720</v>
      </c>
      <c r="J8867" s="5">
        <f>MAX(0,H8867-FARMER_HRS)</f>
        <v>5587.4676001288217</v>
      </c>
      <c r="K8867" s="2">
        <f>I8867*FARMER_RATE+J8867*TEMP_WORKER_RATE</f>
        <v>122004.64583556981</v>
      </c>
      <c r="L8867" s="2">
        <f>A8867*PRICE_TOM+B8867*PRICE_CAR+C8867*PRICE_MES</f>
        <v>215128</v>
      </c>
      <c r="M8867" s="2">
        <f>A8867*FERT_BED_TOM+B8867*FERT_BED_CAR+C8867*FERT_BED_MES</f>
        <v>41360</v>
      </c>
      <c r="N8867" s="6">
        <f>IF(AND(D8867&lt;=TOTAL_BEDS,J8867&lt;=TEMP_WORKER_MAX*TEMP_WORKER_HRS),1,0)</f>
        <v>1</v>
      </c>
      <c r="O8867" s="2">
        <f>L8867-M8867-K8867-FIXED_COSTS</f>
        <v>31763.354164430188</v>
      </c>
      <c r="P8867" s="2">
        <f>IF(N8867=1,O8867,"")</f>
        <v>31763.354164430188</v>
      </c>
    </row>
    <row r="8868">
      <c r="A8868" s="6">
        <v>13</v>
      </c>
      <c r="B8868" s="6">
        <v>12</v>
      </c>
      <c r="C8868" s="6">
        <v>29</v>
      </c>
      <c r="D8868" s="6">
        <f>A8868+B8868+C8868</f>
        <v>54</v>
      </c>
      <c r="E8868" s="5">
        <f>IF(A8868=0,0,A8868*LABOR_HRS_WK_TOM*SEASON_WEEKS*(1+DIM_PCT_TOM)^A8868)</f>
        <v>4039.1573208399313</v>
      </c>
      <c r="F8868" s="5">
        <f>IF(B8868=0,0,B8868*LABOR_HRS_WK_CAR*SEASON_WEEKS*(1+DIM_PCT_CAR)^B8868)</f>
        <v>484.15997672866695</v>
      </c>
      <c r="G8868" s="5">
        <f>IF(C8868=0,0,C8868*LABOR_HRS_WK_MES*SEASON_WEEKS*(1+DIM_PCT_MES)^C8868)</f>
        <v>1870.9683306758766</v>
      </c>
      <c r="H8868" s="5">
        <f>E8868+F8868+G8868</f>
        <v>6394.2856282444754</v>
      </c>
      <c r="I8868" s="5">
        <f>MIN(H8868,FARMER_HRS)</f>
        <v>720</v>
      </c>
      <c r="J8868" s="5">
        <f>MAX(0,H8868-FARMER_HRS)</f>
        <v>5674.2856282444754</v>
      </c>
      <c r="K8868" s="2">
        <f>I8868*FARMER_RATE+J8868*TEMP_WORKER_RATE</f>
        <v>123511.90326813325</v>
      </c>
      <c r="L8868" s="2">
        <f>A8868*PRICE_TOM+B8868*PRICE_CAR+C8868*PRICE_MES</f>
        <v>217828</v>
      </c>
      <c r="M8868" s="2">
        <f>A8868*FERT_BED_TOM+B8868*FERT_BED_CAR+C8868*FERT_BED_MES</f>
        <v>42240</v>
      </c>
      <c r="N8868" s="6">
        <f>IF(AND(D8868&lt;=TOTAL_BEDS,J8868&lt;=TEMP_WORKER_MAX*TEMP_WORKER_HRS),1,0)</f>
        <v>1</v>
      </c>
      <c r="O8868" s="2">
        <f>L8868-M8868-K8868-FIXED_COSTS</f>
        <v>32076.096731866754</v>
      </c>
      <c r="P8868" s="2">
        <f>IF(N8868=1,O8868,"")</f>
        <v>32076.096731866754</v>
      </c>
    </row>
    <row r="8869">
      <c r="A8869" s="6">
        <v>13</v>
      </c>
      <c r="B8869" s="6">
        <v>12</v>
      </c>
      <c r="C8869" s="6">
        <v>30</v>
      </c>
      <c r="D8869" s="6">
        <f>A8869+B8869+C8869</f>
        <v>55</v>
      </c>
      <c r="E8869" s="5">
        <f>IF(A8869=0,0,A8869*LABOR_HRS_WK_TOM*SEASON_WEEKS*(1+DIM_PCT_TOM)^A8869)</f>
        <v>4039.1573208399313</v>
      </c>
      <c r="F8869" s="5">
        <f>IF(B8869=0,0,B8869*LABOR_HRS_WK_CAR*SEASON_WEEKS*(1+DIM_PCT_CAR)^B8869)</f>
        <v>484.15997672866695</v>
      </c>
      <c r="G8869" s="5">
        <f>IF(C8869=0,0,C8869*LABOR_HRS_WK_MES*SEASON_WEEKS*(1+DIM_PCT_MES)^C8869)</f>
        <v>1959.6780360096466</v>
      </c>
      <c r="H8869" s="5">
        <f>E8869+F8869+G8869</f>
        <v>6482.9953335782448</v>
      </c>
      <c r="I8869" s="5">
        <f>MIN(H8869,FARMER_HRS)</f>
        <v>720</v>
      </c>
      <c r="J8869" s="5">
        <f>MAX(0,H8869-FARMER_HRS)</f>
        <v>5762.9953335782448</v>
      </c>
      <c r="K8869" s="2">
        <f>I8869*FARMER_RATE+J8869*TEMP_WORKER_RATE</f>
        <v>125052.00231906674</v>
      </c>
      <c r="L8869" s="2">
        <f>A8869*PRICE_TOM+B8869*PRICE_CAR+C8869*PRICE_MES</f>
        <v>220528</v>
      </c>
      <c r="M8869" s="2">
        <f>A8869*FERT_BED_TOM+B8869*FERT_BED_CAR+C8869*FERT_BED_MES</f>
        <v>43120</v>
      </c>
      <c r="N8869" s="6">
        <f>IF(AND(D8869&lt;=TOTAL_BEDS,J8869&lt;=TEMP_WORKER_MAX*TEMP_WORKER_HRS),1,0)</f>
        <v>0</v>
      </c>
      <c r="O8869" s="2">
        <f>L8869-M8869-K8869-FIXED_COSTS</f>
        <v>32355.997680933258</v>
      </c>
      <c r="P8869" s="2">
        <f>IF(N8869=1,O8869,"")</f>
      </c>
    </row>
    <row r="8870">
      <c r="A8870" s="6">
        <v>13</v>
      </c>
      <c r="B8870" s="6">
        <v>13</v>
      </c>
      <c r="C8870" s="6">
        <v>0</v>
      </c>
      <c r="D8870" s="6">
        <f>A8870+B8870+C8870</f>
        <v>26</v>
      </c>
      <c r="E8870" s="5">
        <f>IF(A8870=0,0,A8870*LABOR_HRS_WK_TOM*SEASON_WEEKS*(1+DIM_PCT_TOM)^A8870)</f>
        <v>4039.1573208399313</v>
      </c>
      <c r="F8870" s="5">
        <f>IF(B8870=0,0,B8870*LABOR_HRS_WK_CAR*SEASON_WEEKS*(1+DIM_PCT_CAR)^B8870)</f>
        <v>537.6193074924571</v>
      </c>
      <c r="G8870" s="5">
        <f>IF(C8870=0,0,C8870*LABOR_HRS_WK_MES*SEASON_WEEKS*(1+DIM_PCT_MES)^C8870)</f>
        <v>0</v>
      </c>
      <c r="H8870" s="5">
        <f>E8870+F8870+G8870</f>
        <v>4576.7766283323881</v>
      </c>
      <c r="I8870" s="5">
        <f>MIN(H8870,FARMER_HRS)</f>
        <v>720</v>
      </c>
      <c r="J8870" s="5">
        <f>MAX(0,H8870-FARMER_HRS)</f>
        <v>3856.7766283323881</v>
      </c>
      <c r="K8870" s="2">
        <f>I8870*FARMER_RATE+J8870*TEMP_WORKER_RATE</f>
        <v>91957.927575215072</v>
      </c>
      <c r="L8870" s="2">
        <f>A8870*PRICE_TOM+B8870*PRICE_CAR+C8870*PRICE_MES</f>
        <v>141622</v>
      </c>
      <c r="M8870" s="2">
        <f>A8870*FERT_BED_TOM+B8870*FERT_BED_CAR+C8870*FERT_BED_MES</f>
        <v>17160</v>
      </c>
      <c r="N8870" s="6">
        <f>IF(AND(D8870&lt;=TOTAL_BEDS,J8870&lt;=TEMP_WORKER_MAX*TEMP_WORKER_HRS),1,0)</f>
        <v>1</v>
      </c>
      <c r="O8870" s="2">
        <f>L8870-M8870-K8870-FIXED_COSTS</f>
        <v>12504.072424784928</v>
      </c>
      <c r="P8870" s="2">
        <f>IF(N8870=1,O8870,"")</f>
        <v>12504.072424784928</v>
      </c>
    </row>
    <row r="8871">
      <c r="A8871" s="6">
        <v>13</v>
      </c>
      <c r="B8871" s="6">
        <v>13</v>
      </c>
      <c r="C8871" s="6">
        <v>1</v>
      </c>
      <c r="D8871" s="6">
        <f>A8871+B8871+C8871</f>
        <v>27</v>
      </c>
      <c r="E8871" s="5">
        <f>IF(A8871=0,0,A8871*LABOR_HRS_WK_TOM*SEASON_WEEKS*(1+DIM_PCT_TOM)^A8871)</f>
        <v>4039.1573208399313</v>
      </c>
      <c r="F8871" s="5">
        <f>IF(B8871=0,0,B8871*LABOR_HRS_WK_CAR*SEASON_WEEKS*(1+DIM_PCT_CAR)^B8871)</f>
        <v>537.6193074924571</v>
      </c>
      <c r="G8871" s="5">
        <f>IF(C8871=0,0,C8871*LABOR_HRS_WK_MES*SEASON_WEEKS*(1+DIM_PCT_MES)^C8871)</f>
        <v>45.5625</v>
      </c>
      <c r="H8871" s="5">
        <f>E8871+F8871+G8871</f>
        <v>4622.3391283323881</v>
      </c>
      <c r="I8871" s="5">
        <f>MIN(H8871,FARMER_HRS)</f>
        <v>720</v>
      </c>
      <c r="J8871" s="5">
        <f>MAX(0,H8871-FARMER_HRS)</f>
        <v>3902.3391283323881</v>
      </c>
      <c r="K8871" s="2">
        <f>I8871*FARMER_RATE+J8871*TEMP_WORKER_RATE</f>
        <v>92748.943200215072</v>
      </c>
      <c r="L8871" s="2">
        <f>A8871*PRICE_TOM+B8871*PRICE_CAR+C8871*PRICE_MES</f>
        <v>144322</v>
      </c>
      <c r="M8871" s="2">
        <f>A8871*FERT_BED_TOM+B8871*FERT_BED_CAR+C8871*FERT_BED_MES</f>
        <v>18040</v>
      </c>
      <c r="N8871" s="6">
        <f>IF(AND(D8871&lt;=TOTAL_BEDS,J8871&lt;=TEMP_WORKER_MAX*TEMP_WORKER_HRS),1,0)</f>
        <v>1</v>
      </c>
      <c r="O8871" s="2">
        <f>L8871-M8871-K8871-FIXED_COSTS</f>
        <v>13533.056799784928</v>
      </c>
      <c r="P8871" s="2">
        <f>IF(N8871=1,O8871,"")</f>
        <v>13533.056799784928</v>
      </c>
    </row>
    <row r="8872">
      <c r="A8872" s="6">
        <v>13</v>
      </c>
      <c r="B8872" s="6">
        <v>13</v>
      </c>
      <c r="C8872" s="6">
        <v>2</v>
      </c>
      <c r="D8872" s="6">
        <f>A8872+B8872+C8872</f>
        <v>28</v>
      </c>
      <c r="E8872" s="5">
        <f>IF(A8872=0,0,A8872*LABOR_HRS_WK_TOM*SEASON_WEEKS*(1+DIM_PCT_TOM)^A8872)</f>
        <v>4039.1573208399313</v>
      </c>
      <c r="F8872" s="5">
        <f>IF(B8872=0,0,B8872*LABOR_HRS_WK_CAR*SEASON_WEEKS*(1+DIM_PCT_CAR)^B8872)</f>
        <v>537.6193074924571</v>
      </c>
      <c r="G8872" s="5">
        <f>IF(C8872=0,0,C8872*LABOR_HRS_WK_MES*SEASON_WEEKS*(1+DIM_PCT_MES)^C8872)</f>
        <v>92.2640625</v>
      </c>
      <c r="H8872" s="5">
        <f>E8872+F8872+G8872</f>
        <v>4669.0406908323885</v>
      </c>
      <c r="I8872" s="5">
        <f>MIN(H8872,FARMER_HRS)</f>
        <v>720</v>
      </c>
      <c r="J8872" s="5">
        <f>MAX(0,H8872-FARMER_HRS)</f>
        <v>3949.0406908323885</v>
      </c>
      <c r="K8872" s="2">
        <f>I8872*FARMER_RATE+J8872*TEMP_WORKER_RATE</f>
        <v>93559.734215840072</v>
      </c>
      <c r="L8872" s="2">
        <f>A8872*PRICE_TOM+B8872*PRICE_CAR+C8872*PRICE_MES</f>
        <v>147022</v>
      </c>
      <c r="M8872" s="2">
        <f>A8872*FERT_BED_TOM+B8872*FERT_BED_CAR+C8872*FERT_BED_MES</f>
        <v>18920</v>
      </c>
      <c r="N8872" s="6">
        <f>IF(AND(D8872&lt;=TOTAL_BEDS,J8872&lt;=TEMP_WORKER_MAX*TEMP_WORKER_HRS),1,0)</f>
        <v>1</v>
      </c>
      <c r="O8872" s="2">
        <f>L8872-M8872-K8872-FIXED_COSTS</f>
        <v>14542.265784159928</v>
      </c>
      <c r="P8872" s="2">
        <f>IF(N8872=1,O8872,"")</f>
        <v>14542.265784159928</v>
      </c>
    </row>
    <row r="8873">
      <c r="A8873" s="6">
        <v>13</v>
      </c>
      <c r="B8873" s="6">
        <v>13</v>
      </c>
      <c r="C8873" s="6">
        <v>3</v>
      </c>
      <c r="D8873" s="6">
        <f>A8873+B8873+C8873</f>
        <v>29</v>
      </c>
      <c r="E8873" s="5">
        <f>IF(A8873=0,0,A8873*LABOR_HRS_WK_TOM*SEASON_WEEKS*(1+DIM_PCT_TOM)^A8873)</f>
        <v>4039.1573208399313</v>
      </c>
      <c r="F8873" s="5">
        <f>IF(B8873=0,0,B8873*LABOR_HRS_WK_CAR*SEASON_WEEKS*(1+DIM_PCT_CAR)^B8873)</f>
        <v>537.6193074924571</v>
      </c>
      <c r="G8873" s="5">
        <f>IF(C8873=0,0,C8873*LABOR_HRS_WK_MES*SEASON_WEEKS*(1+DIM_PCT_MES)^C8873)</f>
        <v>140.12604492187498</v>
      </c>
      <c r="H8873" s="5">
        <f>E8873+F8873+G8873</f>
        <v>4716.9026732542634</v>
      </c>
      <c r="I8873" s="5">
        <f>MIN(H8873,FARMER_HRS)</f>
        <v>720</v>
      </c>
      <c r="J8873" s="5">
        <f>MAX(0,H8873-FARMER_HRS)</f>
        <v>3996.9026732542634</v>
      </c>
      <c r="K8873" s="2">
        <f>I8873*FARMER_RATE+J8873*TEMP_WORKER_RATE</f>
        <v>94390.67141066429</v>
      </c>
      <c r="L8873" s="2">
        <f>A8873*PRICE_TOM+B8873*PRICE_CAR+C8873*PRICE_MES</f>
        <v>149722</v>
      </c>
      <c r="M8873" s="2">
        <f>A8873*FERT_BED_TOM+B8873*FERT_BED_CAR+C8873*FERT_BED_MES</f>
        <v>19800</v>
      </c>
      <c r="N8873" s="6">
        <f>IF(AND(D8873&lt;=TOTAL_BEDS,J8873&lt;=TEMP_WORKER_MAX*TEMP_WORKER_HRS),1,0)</f>
        <v>1</v>
      </c>
      <c r="O8873" s="2">
        <f>L8873-M8873-K8873-FIXED_COSTS</f>
        <v>15531.32858933571</v>
      </c>
      <c r="P8873" s="2">
        <f>IF(N8873=1,O8873,"")</f>
        <v>15531.32858933571</v>
      </c>
    </row>
    <row r="8874">
      <c r="A8874" s="6">
        <v>13</v>
      </c>
      <c r="B8874" s="6">
        <v>13</v>
      </c>
      <c r="C8874" s="6">
        <v>4</v>
      </c>
      <c r="D8874" s="6">
        <f>A8874+B8874+C8874</f>
        <v>30</v>
      </c>
      <c r="E8874" s="5">
        <f>IF(A8874=0,0,A8874*LABOR_HRS_WK_TOM*SEASON_WEEKS*(1+DIM_PCT_TOM)^A8874)</f>
        <v>4039.1573208399313</v>
      </c>
      <c r="F8874" s="5">
        <f>IF(B8874=0,0,B8874*LABOR_HRS_WK_CAR*SEASON_WEEKS*(1+DIM_PCT_CAR)^B8874)</f>
        <v>537.6193074924571</v>
      </c>
      <c r="G8874" s="5">
        <f>IF(C8874=0,0,C8874*LABOR_HRS_WK_MES*SEASON_WEEKS*(1+DIM_PCT_MES)^C8874)</f>
        <v>189.17016064453119</v>
      </c>
      <c r="H8874" s="5">
        <f>E8874+F8874+G8874</f>
        <v>4765.9467889769194</v>
      </c>
      <c r="I8874" s="5">
        <f>MIN(H8874,FARMER_HRS)</f>
        <v>720</v>
      </c>
      <c r="J8874" s="5">
        <f>MAX(0,H8874-FARMER_HRS)</f>
        <v>4045.9467889769194</v>
      </c>
      <c r="K8874" s="2">
        <f>I8874*FARMER_RATE+J8874*TEMP_WORKER_RATE</f>
        <v>95242.131753071517</v>
      </c>
      <c r="L8874" s="2">
        <f>A8874*PRICE_TOM+B8874*PRICE_CAR+C8874*PRICE_MES</f>
        <v>152422</v>
      </c>
      <c r="M8874" s="2">
        <f>A8874*FERT_BED_TOM+B8874*FERT_BED_CAR+C8874*FERT_BED_MES</f>
        <v>20680</v>
      </c>
      <c r="N8874" s="6">
        <f>IF(AND(D8874&lt;=TOTAL_BEDS,J8874&lt;=TEMP_WORKER_MAX*TEMP_WORKER_HRS),1,0)</f>
        <v>1</v>
      </c>
      <c r="O8874" s="2">
        <f>L8874-M8874-K8874-FIXED_COSTS</f>
        <v>16499.868246928483</v>
      </c>
      <c r="P8874" s="2">
        <f>IF(N8874=1,O8874,"")</f>
        <v>16499.868246928483</v>
      </c>
    </row>
    <row r="8875">
      <c r="A8875" s="6">
        <v>13</v>
      </c>
      <c r="B8875" s="6">
        <v>13</v>
      </c>
      <c r="C8875" s="6">
        <v>5</v>
      </c>
      <c r="D8875" s="6">
        <f>A8875+B8875+C8875</f>
        <v>31</v>
      </c>
      <c r="E8875" s="5">
        <f>IF(A8875=0,0,A8875*LABOR_HRS_WK_TOM*SEASON_WEEKS*(1+DIM_PCT_TOM)^A8875)</f>
        <v>4039.1573208399313</v>
      </c>
      <c r="F8875" s="5">
        <f>IF(B8875=0,0,B8875*LABOR_HRS_WK_CAR*SEASON_WEEKS*(1+DIM_PCT_CAR)^B8875)</f>
        <v>537.6193074924571</v>
      </c>
      <c r="G8875" s="5">
        <f>IF(C8875=0,0,C8875*LABOR_HRS_WK_MES*SEASON_WEEKS*(1+DIM_PCT_MES)^C8875)</f>
        <v>239.41848456573481</v>
      </c>
      <c r="H8875" s="5">
        <f>E8875+F8875+G8875</f>
        <v>4816.1951128981227</v>
      </c>
      <c r="I8875" s="5">
        <f>MIN(H8875,FARMER_HRS)</f>
        <v>720</v>
      </c>
      <c r="J8875" s="5">
        <f>MAX(0,H8875-FARMER_HRS)</f>
        <v>4096.1951128981227</v>
      </c>
      <c r="K8875" s="2">
        <f>I8875*FARMER_RATE+J8875*TEMP_WORKER_RATE</f>
        <v>96114.498487814635</v>
      </c>
      <c r="L8875" s="2">
        <f>A8875*PRICE_TOM+B8875*PRICE_CAR+C8875*PRICE_MES</f>
        <v>155122</v>
      </c>
      <c r="M8875" s="2">
        <f>A8875*FERT_BED_TOM+B8875*FERT_BED_CAR+C8875*FERT_BED_MES</f>
        <v>21560</v>
      </c>
      <c r="N8875" s="6">
        <f>IF(AND(D8875&lt;=TOTAL_BEDS,J8875&lt;=TEMP_WORKER_MAX*TEMP_WORKER_HRS),1,0)</f>
        <v>1</v>
      </c>
      <c r="O8875" s="2">
        <f>L8875-M8875-K8875-FIXED_COSTS</f>
        <v>17447.501512185365</v>
      </c>
      <c r="P8875" s="2">
        <f>IF(N8875=1,O8875,"")</f>
        <v>17447.501512185365</v>
      </c>
    </row>
    <row r="8876">
      <c r="A8876" s="6">
        <v>13</v>
      </c>
      <c r="B8876" s="6">
        <v>13</v>
      </c>
      <c r="C8876" s="6">
        <v>6</v>
      </c>
      <c r="D8876" s="6">
        <f>A8876+B8876+C8876</f>
        <v>32</v>
      </c>
      <c r="E8876" s="5">
        <f>IF(A8876=0,0,A8876*LABOR_HRS_WK_TOM*SEASON_WEEKS*(1+DIM_PCT_TOM)^A8876)</f>
        <v>4039.1573208399313</v>
      </c>
      <c r="F8876" s="5">
        <f>IF(B8876=0,0,B8876*LABOR_HRS_WK_CAR*SEASON_WEEKS*(1+DIM_PCT_CAR)^B8876)</f>
        <v>537.6193074924571</v>
      </c>
      <c r="G8876" s="5">
        <f>IF(C8876=0,0,C8876*LABOR_HRS_WK_MES*SEASON_WEEKS*(1+DIM_PCT_MES)^C8876)</f>
        <v>290.89345874736773</v>
      </c>
      <c r="H8876" s="5">
        <f>E8876+F8876+G8876</f>
        <v>4867.6700870797558</v>
      </c>
      <c r="I8876" s="5">
        <f>MIN(H8876,FARMER_HRS)</f>
        <v>720</v>
      </c>
      <c r="J8876" s="5">
        <f>MAX(0,H8876-FARMER_HRS)</f>
        <v>4147.6700870797558</v>
      </c>
      <c r="K8876" s="2">
        <f>I8876*FARMER_RATE+J8876*TEMP_WORKER_RATE</f>
        <v>97008.161234023544</v>
      </c>
      <c r="L8876" s="2">
        <f>A8876*PRICE_TOM+B8876*PRICE_CAR+C8876*PRICE_MES</f>
        <v>157822</v>
      </c>
      <c r="M8876" s="2">
        <f>A8876*FERT_BED_TOM+B8876*FERT_BED_CAR+C8876*FERT_BED_MES</f>
        <v>22440</v>
      </c>
      <c r="N8876" s="6">
        <f>IF(AND(D8876&lt;=TOTAL_BEDS,J8876&lt;=TEMP_WORKER_MAX*TEMP_WORKER_HRS),1,0)</f>
        <v>1</v>
      </c>
      <c r="O8876" s="2">
        <f>L8876-M8876-K8876-FIXED_COSTS</f>
        <v>18373.838765976456</v>
      </c>
      <c r="P8876" s="2">
        <f>IF(N8876=1,O8876,"")</f>
        <v>18373.838765976456</v>
      </c>
    </row>
    <row r="8877">
      <c r="A8877" s="6">
        <v>13</v>
      </c>
      <c r="B8877" s="6">
        <v>13</v>
      </c>
      <c r="C8877" s="6">
        <v>7</v>
      </c>
      <c r="D8877" s="6">
        <f>A8877+B8877+C8877</f>
        <v>33</v>
      </c>
      <c r="E8877" s="5">
        <f>IF(A8877=0,0,A8877*LABOR_HRS_WK_TOM*SEASON_WEEKS*(1+DIM_PCT_TOM)^A8877)</f>
        <v>4039.1573208399313</v>
      </c>
      <c r="F8877" s="5">
        <f>IF(B8877=0,0,B8877*LABOR_HRS_WK_CAR*SEASON_WEEKS*(1+DIM_PCT_CAR)^B8877)</f>
        <v>537.6193074924571</v>
      </c>
      <c r="G8877" s="5">
        <f>IF(C8877=0,0,C8877*LABOR_HRS_WK_MES*SEASON_WEEKS*(1+DIM_PCT_MES)^C8877)</f>
        <v>343.61789814532818</v>
      </c>
      <c r="H8877" s="5">
        <f>E8877+F8877+G8877</f>
        <v>4920.3945264777167</v>
      </c>
      <c r="I8877" s="5">
        <f>MIN(H8877,FARMER_HRS)</f>
        <v>720</v>
      </c>
      <c r="J8877" s="5">
        <f>MAX(0,H8877-FARMER_HRS)</f>
        <v>4200.3945264777167</v>
      </c>
      <c r="K8877" s="2">
        <f>I8877*FARMER_RATE+J8877*TEMP_WORKER_RATE</f>
        <v>97923.516084682575</v>
      </c>
      <c r="L8877" s="2">
        <f>A8877*PRICE_TOM+B8877*PRICE_CAR+C8877*PRICE_MES</f>
        <v>160522</v>
      </c>
      <c r="M8877" s="2">
        <f>A8877*FERT_BED_TOM+B8877*FERT_BED_CAR+C8877*FERT_BED_MES</f>
        <v>23320</v>
      </c>
      <c r="N8877" s="6">
        <f>IF(AND(D8877&lt;=TOTAL_BEDS,J8877&lt;=TEMP_WORKER_MAX*TEMP_WORKER_HRS),1,0)</f>
        <v>1</v>
      </c>
      <c r="O8877" s="2">
        <f>L8877-M8877-K8877-FIXED_COSTS</f>
        <v>19278.483915317425</v>
      </c>
      <c r="P8877" s="2">
        <f>IF(N8877=1,O8877,"")</f>
        <v>19278.483915317425</v>
      </c>
    </row>
    <row r="8878">
      <c r="A8878" s="6">
        <v>13</v>
      </c>
      <c r="B8878" s="6">
        <v>13</v>
      </c>
      <c r="C8878" s="6">
        <v>8</v>
      </c>
      <c r="D8878" s="6">
        <f>A8878+B8878+C8878</f>
        <v>34</v>
      </c>
      <c r="E8878" s="5">
        <f>IF(A8878=0,0,A8878*LABOR_HRS_WK_TOM*SEASON_WEEKS*(1+DIM_PCT_TOM)^A8878)</f>
        <v>4039.1573208399313</v>
      </c>
      <c r="F8878" s="5">
        <f>IF(B8878=0,0,B8878*LABOR_HRS_WK_CAR*SEASON_WEEKS*(1+DIM_PCT_CAR)^B8878)</f>
        <v>537.6193074924571</v>
      </c>
      <c r="G8878" s="5">
        <f>IF(C8878=0,0,C8878*LABOR_HRS_WK_MES*SEASON_WEEKS*(1+DIM_PCT_MES)^C8878)</f>
        <v>397.61499642530833</v>
      </c>
      <c r="H8878" s="5">
        <f>E8878+F8878+G8878</f>
        <v>4974.3916247576963</v>
      </c>
      <c r="I8878" s="5">
        <f>MIN(H8878,FARMER_HRS)</f>
        <v>720</v>
      </c>
      <c r="J8878" s="5">
        <f>MAX(0,H8878-FARMER_HRS)</f>
        <v>4254.3916247576963</v>
      </c>
      <c r="K8878" s="2">
        <f>I8878*FARMER_RATE+J8878*TEMP_WORKER_RATE</f>
        <v>98860.9657075989</v>
      </c>
      <c r="L8878" s="2">
        <f>A8878*PRICE_TOM+B8878*PRICE_CAR+C8878*PRICE_MES</f>
        <v>163222</v>
      </c>
      <c r="M8878" s="2">
        <f>A8878*FERT_BED_TOM+B8878*FERT_BED_CAR+C8878*FERT_BED_MES</f>
        <v>24200</v>
      </c>
      <c r="N8878" s="6">
        <f>IF(AND(D8878&lt;=TOTAL_BEDS,J8878&lt;=TEMP_WORKER_MAX*TEMP_WORKER_HRS),1,0)</f>
        <v>1</v>
      </c>
      <c r="O8878" s="2">
        <f>L8878-M8878-K8878-FIXED_COSTS</f>
        <v>20161.034292401106</v>
      </c>
      <c r="P8878" s="2">
        <f>IF(N8878=1,O8878,"")</f>
        <v>20161.034292401106</v>
      </c>
    </row>
    <row r="8879">
      <c r="A8879" s="6">
        <v>13</v>
      </c>
      <c r="B8879" s="6">
        <v>13</v>
      </c>
      <c r="C8879" s="6">
        <v>9</v>
      </c>
      <c r="D8879" s="6">
        <f>A8879+B8879+C8879</f>
        <v>35</v>
      </c>
      <c r="E8879" s="5">
        <f>IF(A8879=0,0,A8879*LABOR_HRS_WK_TOM*SEASON_WEEKS*(1+DIM_PCT_TOM)^A8879)</f>
        <v>4039.1573208399313</v>
      </c>
      <c r="F8879" s="5">
        <f>IF(B8879=0,0,B8879*LABOR_HRS_WK_CAR*SEASON_WEEKS*(1+DIM_PCT_CAR)^B8879)</f>
        <v>537.6193074924571</v>
      </c>
      <c r="G8879" s="5">
        <f>IF(C8879=0,0,C8879*LABOR_HRS_WK_MES*SEASON_WEEKS*(1+DIM_PCT_MES)^C8879)</f>
        <v>452.90833186570273</v>
      </c>
      <c r="H8879" s="5">
        <f>E8879+F8879+G8879</f>
        <v>5029.6849601980912</v>
      </c>
      <c r="I8879" s="5">
        <f>MIN(H8879,FARMER_HRS)</f>
        <v>720</v>
      </c>
      <c r="J8879" s="5">
        <f>MAX(0,H8879-FARMER_HRS)</f>
        <v>4309.6849601980912</v>
      </c>
      <c r="K8879" s="2">
        <f>I8879*FARMER_RATE+J8879*TEMP_WORKER_RATE</f>
        <v>99820.919447883527</v>
      </c>
      <c r="L8879" s="2">
        <f>A8879*PRICE_TOM+B8879*PRICE_CAR+C8879*PRICE_MES</f>
        <v>165922</v>
      </c>
      <c r="M8879" s="2">
        <f>A8879*FERT_BED_TOM+B8879*FERT_BED_CAR+C8879*FERT_BED_MES</f>
        <v>25080</v>
      </c>
      <c r="N8879" s="6">
        <f>IF(AND(D8879&lt;=TOTAL_BEDS,J8879&lt;=TEMP_WORKER_MAX*TEMP_WORKER_HRS),1,0)</f>
        <v>1</v>
      </c>
      <c r="O8879" s="2">
        <f>L8879-M8879-K8879-FIXED_COSTS</f>
        <v>21021.080552116473</v>
      </c>
      <c r="P8879" s="2">
        <f>IF(N8879=1,O8879,"")</f>
        <v>21021.080552116473</v>
      </c>
    </row>
    <row r="8880">
      <c r="A8880" s="6">
        <v>13</v>
      </c>
      <c r="B8880" s="6">
        <v>13</v>
      </c>
      <c r="C8880" s="6">
        <v>10</v>
      </c>
      <c r="D8880" s="6">
        <f>A8880+B8880+C8880</f>
        <v>36</v>
      </c>
      <c r="E8880" s="5">
        <f>IF(A8880=0,0,A8880*LABOR_HRS_WK_TOM*SEASON_WEEKS*(1+DIM_PCT_TOM)^A8880)</f>
        <v>4039.1573208399313</v>
      </c>
      <c r="F8880" s="5">
        <f>IF(B8880=0,0,B8880*LABOR_HRS_WK_CAR*SEASON_WEEKS*(1+DIM_PCT_CAR)^B8880)</f>
        <v>537.6193074924571</v>
      </c>
      <c r="G8880" s="5">
        <f>IF(C8880=0,0,C8880*LABOR_HRS_WK_MES*SEASON_WEEKS*(1+DIM_PCT_MES)^C8880)</f>
        <v>509.52187334891551</v>
      </c>
      <c r="H8880" s="5">
        <f>E8880+F8880+G8880</f>
        <v>5086.2985016813036</v>
      </c>
      <c r="I8880" s="5">
        <f>MIN(H8880,FARMER_HRS)</f>
        <v>720</v>
      </c>
      <c r="J8880" s="5">
        <f>MAX(0,H8880-FARMER_HRS)</f>
        <v>4366.2985016813036</v>
      </c>
      <c r="K8880" s="2">
        <f>I8880*FARMER_RATE+J8880*TEMP_WORKER_RATE</f>
        <v>100803.79343196707</v>
      </c>
      <c r="L8880" s="2">
        <f>A8880*PRICE_TOM+B8880*PRICE_CAR+C8880*PRICE_MES</f>
        <v>168622</v>
      </c>
      <c r="M8880" s="2">
        <f>A8880*FERT_BED_TOM+B8880*FERT_BED_CAR+C8880*FERT_BED_MES</f>
        <v>25960</v>
      </c>
      <c r="N8880" s="6">
        <f>IF(AND(D8880&lt;=TOTAL_BEDS,J8880&lt;=TEMP_WORKER_MAX*TEMP_WORKER_HRS),1,0)</f>
        <v>1</v>
      </c>
      <c r="O8880" s="2">
        <f>L8880-M8880-K8880-FIXED_COSTS</f>
        <v>21858.206568032925</v>
      </c>
      <c r="P8880" s="2">
        <f>IF(N8880=1,O8880,"")</f>
        <v>21858.206568032925</v>
      </c>
    </row>
    <row r="8881">
      <c r="A8881" s="6">
        <v>13</v>
      </c>
      <c r="B8881" s="6">
        <v>13</v>
      </c>
      <c r="C8881" s="6">
        <v>11</v>
      </c>
      <c r="D8881" s="6">
        <f>A8881+B8881+C8881</f>
        <v>37</v>
      </c>
      <c r="E8881" s="5">
        <f>IF(A8881=0,0,A8881*LABOR_HRS_WK_TOM*SEASON_WEEKS*(1+DIM_PCT_TOM)^A8881)</f>
        <v>4039.1573208399313</v>
      </c>
      <c r="F8881" s="5">
        <f>IF(B8881=0,0,B8881*LABOR_HRS_WK_CAR*SEASON_WEEKS*(1+DIM_PCT_CAR)^B8881)</f>
        <v>537.6193074924571</v>
      </c>
      <c r="G8881" s="5">
        <f>IF(C8881=0,0,C8881*LABOR_HRS_WK_MES*SEASON_WEEKS*(1+DIM_PCT_MES)^C8881)</f>
        <v>567.47998644235463</v>
      </c>
      <c r="H8881" s="5">
        <f>E8881+F8881+G8881</f>
        <v>5144.256614774743</v>
      </c>
      <c r="I8881" s="5">
        <f>MIN(H8881,FARMER_HRS)</f>
        <v>720</v>
      </c>
      <c r="J8881" s="5">
        <f>MAX(0,H8881-FARMER_HRS)</f>
        <v>4424.256614774743</v>
      </c>
      <c r="K8881" s="2">
        <f>I8881*FARMER_RATE+J8881*TEMP_WORKER_RATE</f>
        <v>101810.01067317261</v>
      </c>
      <c r="L8881" s="2">
        <f>A8881*PRICE_TOM+B8881*PRICE_CAR+C8881*PRICE_MES</f>
        <v>171322</v>
      </c>
      <c r="M8881" s="2">
        <f>A8881*FERT_BED_TOM+B8881*FERT_BED_CAR+C8881*FERT_BED_MES</f>
        <v>26840</v>
      </c>
      <c r="N8881" s="6">
        <f>IF(AND(D8881&lt;=TOTAL_BEDS,J8881&lt;=TEMP_WORKER_MAX*TEMP_WORKER_HRS),1,0)</f>
        <v>1</v>
      </c>
      <c r="O8881" s="2">
        <f>L8881-M8881-K8881-FIXED_COSTS</f>
        <v>22671.989326827388</v>
      </c>
      <c r="P8881" s="2">
        <f>IF(N8881=1,O8881,"")</f>
        <v>22671.989326827388</v>
      </c>
    </row>
    <row r="8882">
      <c r="A8882" s="6">
        <v>13</v>
      </c>
      <c r="B8882" s="6">
        <v>13</v>
      </c>
      <c r="C8882" s="6">
        <v>12</v>
      </c>
      <c r="D8882" s="6">
        <f>A8882+B8882+C8882</f>
        <v>38</v>
      </c>
      <c r="E8882" s="5">
        <f>IF(A8882=0,0,A8882*LABOR_HRS_WK_TOM*SEASON_WEEKS*(1+DIM_PCT_TOM)^A8882)</f>
        <v>4039.1573208399313</v>
      </c>
      <c r="F8882" s="5">
        <f>IF(B8882=0,0,B8882*LABOR_HRS_WK_CAR*SEASON_WEEKS*(1+DIM_PCT_CAR)^B8882)</f>
        <v>537.6193074924571</v>
      </c>
      <c r="G8882" s="5">
        <f>IF(C8882=0,0,C8882*LABOR_HRS_WK_MES*SEASON_WEEKS*(1+DIM_PCT_MES)^C8882)</f>
        <v>626.807439570419</v>
      </c>
      <c r="H8882" s="5">
        <f>E8882+F8882+G8882</f>
        <v>5203.584067902807</v>
      </c>
      <c r="I8882" s="5">
        <f>MIN(H8882,FARMER_HRS)</f>
        <v>720</v>
      </c>
      <c r="J8882" s="5">
        <f>MAX(0,H8882-FARMER_HRS)</f>
        <v>4483.584067902807</v>
      </c>
      <c r="K8882" s="2">
        <f>I8882*FARMER_RATE+J8882*TEMP_WORKER_RATE</f>
        <v>102840.00117886817</v>
      </c>
      <c r="L8882" s="2">
        <f>A8882*PRICE_TOM+B8882*PRICE_CAR+C8882*PRICE_MES</f>
        <v>174022</v>
      </c>
      <c r="M8882" s="2">
        <f>A8882*FERT_BED_TOM+B8882*FERT_BED_CAR+C8882*FERT_BED_MES</f>
        <v>27720</v>
      </c>
      <c r="N8882" s="6">
        <f>IF(AND(D8882&lt;=TOTAL_BEDS,J8882&lt;=TEMP_WORKER_MAX*TEMP_WORKER_HRS),1,0)</f>
        <v>1</v>
      </c>
      <c r="O8882" s="2">
        <f>L8882-M8882-K8882-FIXED_COSTS</f>
        <v>23461.998821131827</v>
      </c>
      <c r="P8882" s="2">
        <f>IF(N8882=1,O8882,"")</f>
        <v>23461.998821131827</v>
      </c>
    </row>
    <row r="8883">
      <c r="A8883" s="6">
        <v>13</v>
      </c>
      <c r="B8883" s="6">
        <v>13</v>
      </c>
      <c r="C8883" s="6">
        <v>13</v>
      </c>
      <c r="D8883" s="6">
        <f>A8883+B8883+C8883</f>
        <v>39</v>
      </c>
      <c r="E8883" s="5">
        <f>IF(A8883=0,0,A8883*LABOR_HRS_WK_TOM*SEASON_WEEKS*(1+DIM_PCT_TOM)^A8883)</f>
        <v>4039.1573208399313</v>
      </c>
      <c r="F8883" s="5">
        <f>IF(B8883=0,0,B8883*LABOR_HRS_WK_CAR*SEASON_WEEKS*(1+DIM_PCT_CAR)^B8883)</f>
        <v>537.6193074924571</v>
      </c>
      <c r="G8883" s="5">
        <f>IF(C8883=0,0,C8883*LABOR_HRS_WK_MES*SEASON_WEEKS*(1+DIM_PCT_MES)^C8883)</f>
        <v>687.52941027880331</v>
      </c>
      <c r="H8883" s="5">
        <f>E8883+F8883+G8883</f>
        <v>5264.3060386111911</v>
      </c>
      <c r="I8883" s="5">
        <f>MIN(H8883,FARMER_HRS)</f>
        <v>720</v>
      </c>
      <c r="J8883" s="5">
        <f>MAX(0,H8883-FARMER_HRS)</f>
        <v>4544.3060386111911</v>
      </c>
      <c r="K8883" s="2">
        <f>I8883*FARMER_RATE+J8883*TEMP_WORKER_RATE</f>
        <v>103894.20205922207</v>
      </c>
      <c r="L8883" s="2">
        <f>A8883*PRICE_TOM+B8883*PRICE_CAR+C8883*PRICE_MES</f>
        <v>176722</v>
      </c>
      <c r="M8883" s="2">
        <f>A8883*FERT_BED_TOM+B8883*FERT_BED_CAR+C8883*FERT_BED_MES</f>
        <v>28600</v>
      </c>
      <c r="N8883" s="6">
        <f>IF(AND(D8883&lt;=TOTAL_BEDS,J8883&lt;=TEMP_WORKER_MAX*TEMP_WORKER_HRS),1,0)</f>
        <v>1</v>
      </c>
      <c r="O8883" s="2">
        <f>L8883-M8883-K8883-FIXED_COSTS</f>
        <v>24227.797940777935</v>
      </c>
      <c r="P8883" s="2">
        <f>IF(N8883=1,O8883,"")</f>
        <v>24227.797940777935</v>
      </c>
    </row>
    <row r="8884">
      <c r="A8884" s="6">
        <v>13</v>
      </c>
      <c r="B8884" s="6">
        <v>13</v>
      </c>
      <c r="C8884" s="6">
        <v>14</v>
      </c>
      <c r="D8884" s="6">
        <f>A8884+B8884+C8884</f>
        <v>40</v>
      </c>
      <c r="E8884" s="5">
        <f>IF(A8884=0,0,A8884*LABOR_HRS_WK_TOM*SEASON_WEEKS*(1+DIM_PCT_TOM)^A8884)</f>
        <v>4039.1573208399313</v>
      </c>
      <c r="F8884" s="5">
        <f>IF(B8884=0,0,B8884*LABOR_HRS_WK_CAR*SEASON_WEEKS*(1+DIM_PCT_CAR)^B8884)</f>
        <v>537.6193074924571</v>
      </c>
      <c r="G8884" s="5">
        <f>IF(C8884=0,0,C8884*LABOR_HRS_WK_MES*SEASON_WEEKS*(1+DIM_PCT_MES)^C8884)</f>
        <v>749.67149159246435</v>
      </c>
      <c r="H8884" s="5">
        <f>E8884+F8884+G8884</f>
        <v>5326.4481199248521</v>
      </c>
      <c r="I8884" s="5">
        <f>MIN(H8884,FARMER_HRS)</f>
        <v>720</v>
      </c>
      <c r="J8884" s="5">
        <f>MAX(0,H8884-FARMER_HRS)</f>
        <v>4606.4481199248521</v>
      </c>
      <c r="K8884" s="2">
        <f>I8884*FARMER_RATE+J8884*TEMP_WORKER_RATE</f>
        <v>104973.05763758424</v>
      </c>
      <c r="L8884" s="2">
        <f>A8884*PRICE_TOM+B8884*PRICE_CAR+C8884*PRICE_MES</f>
        <v>179422</v>
      </c>
      <c r="M8884" s="2">
        <f>A8884*FERT_BED_TOM+B8884*FERT_BED_CAR+C8884*FERT_BED_MES</f>
        <v>29480</v>
      </c>
      <c r="N8884" s="6">
        <f>IF(AND(D8884&lt;=TOTAL_BEDS,J8884&lt;=TEMP_WORKER_MAX*TEMP_WORKER_HRS),1,0)</f>
        <v>1</v>
      </c>
      <c r="O8884" s="2">
        <f>L8884-M8884-K8884-FIXED_COSTS</f>
        <v>24968.942362415764</v>
      </c>
      <c r="P8884" s="2">
        <f>IF(N8884=1,O8884,"")</f>
        <v>24968.942362415764</v>
      </c>
    </row>
    <row r="8885">
      <c r="A8885" s="6">
        <v>13</v>
      </c>
      <c r="B8885" s="6">
        <v>13</v>
      </c>
      <c r="C8885" s="6">
        <v>15</v>
      </c>
      <c r="D8885" s="6">
        <f>A8885+B8885+C8885</f>
        <v>41</v>
      </c>
      <c r="E8885" s="5">
        <f>IF(A8885=0,0,A8885*LABOR_HRS_WK_TOM*SEASON_WEEKS*(1+DIM_PCT_TOM)^A8885)</f>
        <v>4039.1573208399313</v>
      </c>
      <c r="F8885" s="5">
        <f>IF(B8885=0,0,B8885*LABOR_HRS_WK_CAR*SEASON_WEEKS*(1+DIM_PCT_CAR)^B8885)</f>
        <v>537.6193074924571</v>
      </c>
      <c r="G8885" s="5">
        <f>IF(C8885=0,0,C8885*LABOR_HRS_WK_MES*SEASON_WEEKS*(1+DIM_PCT_MES)^C8885)</f>
        <v>813.25969846861074</v>
      </c>
      <c r="H8885" s="5">
        <f>E8885+F8885+G8885</f>
        <v>5390.0363268009987</v>
      </c>
      <c r="I8885" s="5">
        <f>MIN(H8885,FARMER_HRS)</f>
        <v>720</v>
      </c>
      <c r="J8885" s="5">
        <f>MAX(0,H8885-FARMER_HRS)</f>
        <v>4670.0363268009987</v>
      </c>
      <c r="K8885" s="2">
        <f>I8885*FARMER_RATE+J8885*TEMP_WORKER_RATE</f>
        <v>106077.01956251734</v>
      </c>
      <c r="L8885" s="2">
        <f>A8885*PRICE_TOM+B8885*PRICE_CAR+C8885*PRICE_MES</f>
        <v>182122</v>
      </c>
      <c r="M8885" s="2">
        <f>A8885*FERT_BED_TOM+B8885*FERT_BED_CAR+C8885*FERT_BED_MES</f>
        <v>30360</v>
      </c>
      <c r="N8885" s="6">
        <f>IF(AND(D8885&lt;=TOTAL_BEDS,J8885&lt;=TEMP_WORKER_MAX*TEMP_WORKER_HRS),1,0)</f>
        <v>1</v>
      </c>
      <c r="O8885" s="2">
        <f>L8885-M8885-K8885-FIXED_COSTS</f>
        <v>25684.980437482664</v>
      </c>
      <c r="P8885" s="2">
        <f>IF(N8885=1,O8885,"")</f>
        <v>25684.980437482664</v>
      </c>
    </row>
    <row r="8886">
      <c r="A8886" s="6">
        <v>13</v>
      </c>
      <c r="B8886" s="6">
        <v>13</v>
      </c>
      <c r="C8886" s="6">
        <v>16</v>
      </c>
      <c r="D8886" s="6">
        <f>A8886+B8886+C8886</f>
        <v>42</v>
      </c>
      <c r="E8886" s="5">
        <f>IF(A8886=0,0,A8886*LABOR_HRS_WK_TOM*SEASON_WEEKS*(1+DIM_PCT_TOM)^A8886)</f>
        <v>4039.1573208399313</v>
      </c>
      <c r="F8886" s="5">
        <f>IF(B8886=0,0,B8886*LABOR_HRS_WK_CAR*SEASON_WEEKS*(1+DIM_PCT_CAR)^B8886)</f>
        <v>537.6193074924571</v>
      </c>
      <c r="G8886" s="5">
        <f>IF(C8886=0,0,C8886*LABOR_HRS_WK_MES*SEASON_WEEKS*(1+DIM_PCT_MES)^C8886)</f>
        <v>878.32047434609967</v>
      </c>
      <c r="H8886" s="5">
        <f>E8886+F8886+G8886</f>
        <v>5455.0971026784882</v>
      </c>
      <c r="I8886" s="5">
        <f>MIN(H8886,FARMER_HRS)</f>
        <v>720</v>
      </c>
      <c r="J8886" s="5">
        <f>MAX(0,H8886-FARMER_HRS)</f>
        <v>4735.0971026784882</v>
      </c>
      <c r="K8886" s="2">
        <f>I8886*FARMER_RATE+J8886*TEMP_WORKER_RATE</f>
        <v>107206.54692150153</v>
      </c>
      <c r="L8886" s="2">
        <f>A8886*PRICE_TOM+B8886*PRICE_CAR+C8886*PRICE_MES</f>
        <v>184822</v>
      </c>
      <c r="M8886" s="2">
        <f>A8886*FERT_BED_TOM+B8886*FERT_BED_CAR+C8886*FERT_BED_MES</f>
        <v>31240</v>
      </c>
      <c r="N8886" s="6">
        <f>IF(AND(D8886&lt;=TOTAL_BEDS,J8886&lt;=TEMP_WORKER_MAX*TEMP_WORKER_HRS),1,0)</f>
        <v>1</v>
      </c>
      <c r="O8886" s="2">
        <f>L8886-M8886-K8886-FIXED_COSTS</f>
        <v>26375.453078498467</v>
      </c>
      <c r="P8886" s="2">
        <f>IF(N8886=1,O8886,"")</f>
        <v>26375.453078498467</v>
      </c>
    </row>
    <row r="8887">
      <c r="A8887" s="6">
        <v>13</v>
      </c>
      <c r="B8887" s="6">
        <v>13</v>
      </c>
      <c r="C8887" s="6">
        <v>17</v>
      </c>
      <c r="D8887" s="6">
        <f>A8887+B8887+C8887</f>
        <v>43</v>
      </c>
      <c r="E8887" s="5">
        <f>IF(A8887=0,0,A8887*LABOR_HRS_WK_TOM*SEASON_WEEKS*(1+DIM_PCT_TOM)^A8887)</f>
        <v>4039.1573208399313</v>
      </c>
      <c r="F8887" s="5">
        <f>IF(B8887=0,0,B8887*LABOR_HRS_WK_CAR*SEASON_WEEKS*(1+DIM_PCT_CAR)^B8887)</f>
        <v>537.6193074924571</v>
      </c>
      <c r="G8887" s="5">
        <f>IF(C8887=0,0,C8887*LABOR_HRS_WK_MES*SEASON_WEEKS*(1+DIM_PCT_MES)^C8887)</f>
        <v>944.88069779263992</v>
      </c>
      <c r="H8887" s="5">
        <f>E8887+F8887+G8887</f>
        <v>5521.6573261250278</v>
      </c>
      <c r="I8887" s="5">
        <f>MIN(H8887,FARMER_HRS)</f>
        <v>720</v>
      </c>
      <c r="J8887" s="5">
        <f>MAX(0,H8887-FARMER_HRS)</f>
        <v>4801.6573261250278</v>
      </c>
      <c r="K8887" s="2">
        <f>I8887*FARMER_RATE+J8887*TEMP_WORKER_RATE</f>
        <v>108362.10635633729</v>
      </c>
      <c r="L8887" s="2">
        <f>A8887*PRICE_TOM+B8887*PRICE_CAR+C8887*PRICE_MES</f>
        <v>187522</v>
      </c>
      <c r="M8887" s="2">
        <f>A8887*FERT_BED_TOM+B8887*FERT_BED_CAR+C8887*FERT_BED_MES</f>
        <v>32120</v>
      </c>
      <c r="N8887" s="6">
        <f>IF(AND(D8887&lt;=TOTAL_BEDS,J8887&lt;=TEMP_WORKER_MAX*TEMP_WORKER_HRS),1,0)</f>
        <v>1</v>
      </c>
      <c r="O8887" s="2">
        <f>L8887-M8887-K8887-FIXED_COSTS</f>
        <v>27039.893643662712</v>
      </c>
      <c r="P8887" s="2">
        <f>IF(N8887=1,O8887,"")</f>
        <v>27039.893643662712</v>
      </c>
    </row>
    <row r="8888">
      <c r="A8888" s="6">
        <v>13</v>
      </c>
      <c r="B8888" s="6">
        <v>13</v>
      </c>
      <c r="C8888" s="6">
        <v>18</v>
      </c>
      <c r="D8888" s="6">
        <f>A8888+B8888+C8888</f>
        <v>44</v>
      </c>
      <c r="E8888" s="5">
        <f>IF(A8888=0,0,A8888*LABOR_HRS_WK_TOM*SEASON_WEEKS*(1+DIM_PCT_TOM)^A8888)</f>
        <v>4039.1573208399313</v>
      </c>
      <c r="F8888" s="5">
        <f>IF(B8888=0,0,B8888*LABOR_HRS_WK_CAR*SEASON_WEEKS*(1+DIM_PCT_CAR)^B8888)</f>
        <v>537.6193074924571</v>
      </c>
      <c r="G8888" s="5">
        <f>IF(C8888=0,0,C8888*LABOR_HRS_WK_MES*SEASON_WEEKS*(1+DIM_PCT_MES)^C8888)</f>
        <v>1012.9676892512272</v>
      </c>
      <c r="H8888" s="5">
        <f>E8888+F8888+G8888</f>
        <v>5589.7443175836152</v>
      </c>
      <c r="I8888" s="5">
        <f>MIN(H8888,FARMER_HRS)</f>
        <v>720</v>
      </c>
      <c r="J8888" s="5">
        <f>MAX(0,H8888-FARMER_HRS)</f>
        <v>4869.7443175836152</v>
      </c>
      <c r="K8888" s="2">
        <f>I8888*FARMER_RATE+J8888*TEMP_WORKER_RATE</f>
        <v>109544.1721802711</v>
      </c>
      <c r="L8888" s="2">
        <f>A8888*PRICE_TOM+B8888*PRICE_CAR+C8888*PRICE_MES</f>
        <v>190222</v>
      </c>
      <c r="M8888" s="2">
        <f>A8888*FERT_BED_TOM+B8888*FERT_BED_CAR+C8888*FERT_BED_MES</f>
        <v>33000</v>
      </c>
      <c r="N8888" s="6">
        <f>IF(AND(D8888&lt;=TOTAL_BEDS,J8888&lt;=TEMP_WORKER_MAX*TEMP_WORKER_HRS),1,0)</f>
        <v>1</v>
      </c>
      <c r="O8888" s="2">
        <f>L8888-M8888-K8888-FIXED_COSTS</f>
        <v>27677.827819728904</v>
      </c>
      <c r="P8888" s="2">
        <f>IF(N8888=1,O8888,"")</f>
        <v>27677.827819728904</v>
      </c>
    </row>
    <row r="8889">
      <c r="A8889" s="6">
        <v>13</v>
      </c>
      <c r="B8889" s="6">
        <v>13</v>
      </c>
      <c r="C8889" s="6">
        <v>19</v>
      </c>
      <c r="D8889" s="6">
        <f>A8889+B8889+C8889</f>
        <v>45</v>
      </c>
      <c r="E8889" s="5">
        <f>IF(A8889=0,0,A8889*LABOR_HRS_WK_TOM*SEASON_WEEKS*(1+DIM_PCT_TOM)^A8889)</f>
        <v>4039.1573208399313</v>
      </c>
      <c r="F8889" s="5">
        <f>IF(B8889=0,0,B8889*LABOR_HRS_WK_CAR*SEASON_WEEKS*(1+DIM_PCT_CAR)^B8889)</f>
        <v>537.6193074924571</v>
      </c>
      <c r="G8889" s="5">
        <f>IF(C8889=0,0,C8889*LABOR_HRS_WK_MES*SEASON_WEEKS*(1+DIM_PCT_MES)^C8889)</f>
        <v>1082.6092178872491</v>
      </c>
      <c r="H8889" s="5">
        <f>E8889+F8889+G8889</f>
        <v>5659.3858462196367</v>
      </c>
      <c r="I8889" s="5">
        <f>MIN(H8889,FARMER_HRS)</f>
        <v>720</v>
      </c>
      <c r="J8889" s="5">
        <f>MAX(0,H8889-FARMER_HRS)</f>
        <v>4939.3858462196367</v>
      </c>
      <c r="K8889" s="2">
        <f>I8889*FARMER_RATE+J8889*TEMP_WORKER_RATE</f>
        <v>110753.22649686869</v>
      </c>
      <c r="L8889" s="2">
        <f>A8889*PRICE_TOM+B8889*PRICE_CAR+C8889*PRICE_MES</f>
        <v>192922</v>
      </c>
      <c r="M8889" s="2">
        <f>A8889*FERT_BED_TOM+B8889*FERT_BED_CAR+C8889*FERT_BED_MES</f>
        <v>33880</v>
      </c>
      <c r="N8889" s="6">
        <f>IF(AND(D8889&lt;=TOTAL_BEDS,J8889&lt;=TEMP_WORKER_MAX*TEMP_WORKER_HRS),1,0)</f>
        <v>1</v>
      </c>
      <c r="O8889" s="2">
        <f>L8889-M8889-K8889-FIXED_COSTS</f>
        <v>28288.773503131306</v>
      </c>
      <c r="P8889" s="2">
        <f>IF(N8889=1,O8889,"")</f>
        <v>28288.773503131306</v>
      </c>
    </row>
    <row r="8890">
      <c r="A8890" s="6">
        <v>13</v>
      </c>
      <c r="B8890" s="6">
        <v>13</v>
      </c>
      <c r="C8890" s="6">
        <v>20</v>
      </c>
      <c r="D8890" s="6">
        <f>A8890+B8890+C8890</f>
        <v>46</v>
      </c>
      <c r="E8890" s="5">
        <f>IF(A8890=0,0,A8890*LABOR_HRS_WK_TOM*SEASON_WEEKS*(1+DIM_PCT_TOM)^A8890)</f>
        <v>4039.1573208399313</v>
      </c>
      <c r="F8890" s="5">
        <f>IF(B8890=0,0,B8890*LABOR_HRS_WK_CAR*SEASON_WEEKS*(1+DIM_PCT_CAR)^B8890)</f>
        <v>537.6193074924571</v>
      </c>
      <c r="G8890" s="5">
        <f>IF(C8890=0,0,C8890*LABOR_HRS_WK_MES*SEASON_WEEKS*(1+DIM_PCT_MES)^C8890)</f>
        <v>1153.8335085377259</v>
      </c>
      <c r="H8890" s="5">
        <f>E8890+F8890+G8890</f>
        <v>5730.6101368701138</v>
      </c>
      <c r="I8890" s="5">
        <f>MIN(H8890,FARMER_HRS)</f>
        <v>720</v>
      </c>
      <c r="J8890" s="5">
        <f>MAX(0,H8890-FARMER_HRS)</f>
        <v>5010.6101368701138</v>
      </c>
      <c r="K8890" s="2">
        <f>I8890*FARMER_RATE+J8890*TEMP_WORKER_RATE</f>
        <v>111989.7593206617</v>
      </c>
      <c r="L8890" s="2">
        <f>A8890*PRICE_TOM+B8890*PRICE_CAR+C8890*PRICE_MES</f>
        <v>195622</v>
      </c>
      <c r="M8890" s="2">
        <f>A8890*FERT_BED_TOM+B8890*FERT_BED_CAR+C8890*FERT_BED_MES</f>
        <v>34760</v>
      </c>
      <c r="N8890" s="6">
        <f>IF(AND(D8890&lt;=TOTAL_BEDS,J8890&lt;=TEMP_WORKER_MAX*TEMP_WORKER_HRS),1,0)</f>
        <v>1</v>
      </c>
      <c r="O8890" s="2">
        <f>L8890-M8890-K8890-FIXED_COSTS</f>
        <v>28872.240679338298</v>
      </c>
      <c r="P8890" s="2">
        <f>IF(N8890=1,O8890,"")</f>
        <v>28872.240679338298</v>
      </c>
    </row>
    <row r="8891">
      <c r="A8891" s="6">
        <v>13</v>
      </c>
      <c r="B8891" s="6">
        <v>13</v>
      </c>
      <c r="C8891" s="6">
        <v>21</v>
      </c>
      <c r="D8891" s="6">
        <f>A8891+B8891+C8891</f>
        <v>47</v>
      </c>
      <c r="E8891" s="5">
        <f>IF(A8891=0,0,A8891*LABOR_HRS_WK_TOM*SEASON_WEEKS*(1+DIM_PCT_TOM)^A8891)</f>
        <v>4039.1573208399313</v>
      </c>
      <c r="F8891" s="5">
        <f>IF(B8891=0,0,B8891*LABOR_HRS_WK_CAR*SEASON_WEEKS*(1+DIM_PCT_CAR)^B8891)</f>
        <v>537.6193074924571</v>
      </c>
      <c r="G8891" s="5">
        <f>IF(C8891=0,0,C8891*LABOR_HRS_WK_MES*SEASON_WEEKS*(1+DIM_PCT_MES)^C8891)</f>
        <v>1226.6692487641699</v>
      </c>
      <c r="H8891" s="5">
        <f>E8891+F8891+G8891</f>
        <v>5803.4458770965575</v>
      </c>
      <c r="I8891" s="5">
        <f>MIN(H8891,FARMER_HRS)</f>
        <v>720</v>
      </c>
      <c r="J8891" s="5">
        <f>MAX(0,H8891-FARMER_HRS)</f>
        <v>5083.4458770965575</v>
      </c>
      <c r="K8891" s="2">
        <f>I8891*FARMER_RATE+J8891*TEMP_WORKER_RATE</f>
        <v>113254.26869959301</v>
      </c>
      <c r="L8891" s="2">
        <f>A8891*PRICE_TOM+B8891*PRICE_CAR+C8891*PRICE_MES</f>
        <v>198322</v>
      </c>
      <c r="M8891" s="2">
        <f>A8891*FERT_BED_TOM+B8891*FERT_BED_CAR+C8891*FERT_BED_MES</f>
        <v>35640</v>
      </c>
      <c r="N8891" s="6">
        <f>IF(AND(D8891&lt;=TOTAL_BEDS,J8891&lt;=TEMP_WORKER_MAX*TEMP_WORKER_HRS),1,0)</f>
        <v>1</v>
      </c>
      <c r="O8891" s="2">
        <f>L8891-M8891-K8891-FIXED_COSTS</f>
        <v>29427.731300406987</v>
      </c>
      <c r="P8891" s="2">
        <f>IF(N8891=1,O8891,"")</f>
        <v>29427.731300406987</v>
      </c>
    </row>
    <row r="8892">
      <c r="A8892" s="6">
        <v>13</v>
      </c>
      <c r="B8892" s="6">
        <v>13</v>
      </c>
      <c r="C8892" s="6">
        <v>22</v>
      </c>
      <c r="D8892" s="6">
        <f>A8892+B8892+C8892</f>
        <v>48</v>
      </c>
      <c r="E8892" s="5">
        <f>IF(A8892=0,0,A8892*LABOR_HRS_WK_TOM*SEASON_WEEKS*(1+DIM_PCT_TOM)^A8892)</f>
        <v>4039.1573208399313</v>
      </c>
      <c r="F8892" s="5">
        <f>IF(B8892=0,0,B8892*LABOR_HRS_WK_CAR*SEASON_WEEKS*(1+DIM_PCT_CAR)^B8892)</f>
        <v>537.6193074924571</v>
      </c>
      <c r="G8892" s="5">
        <f>IF(C8892=0,0,C8892*LABOR_HRS_WK_MES*SEASON_WEEKS*(1+DIM_PCT_MES)^C8892)</f>
        <v>1301.1455960105659</v>
      </c>
      <c r="H8892" s="5">
        <f>E8892+F8892+G8892</f>
        <v>5877.922224342954</v>
      </c>
      <c r="I8892" s="5">
        <f>MIN(H8892,FARMER_HRS)</f>
        <v>720</v>
      </c>
      <c r="J8892" s="5">
        <f>MAX(0,H8892-FARMER_HRS)</f>
        <v>5157.922224342954</v>
      </c>
      <c r="K8892" s="2">
        <f>I8892*FARMER_RATE+J8892*TEMP_WORKER_RATE</f>
        <v>114547.2608392874</v>
      </c>
      <c r="L8892" s="2">
        <f>A8892*PRICE_TOM+B8892*PRICE_CAR+C8892*PRICE_MES</f>
        <v>201022</v>
      </c>
      <c r="M8892" s="2">
        <f>A8892*FERT_BED_TOM+B8892*FERT_BED_CAR+C8892*FERT_BED_MES</f>
        <v>36520</v>
      </c>
      <c r="N8892" s="6">
        <f>IF(AND(D8892&lt;=TOTAL_BEDS,J8892&lt;=TEMP_WORKER_MAX*TEMP_WORKER_HRS),1,0)</f>
        <v>1</v>
      </c>
      <c r="O8892" s="2">
        <f>L8892-M8892-K8892-FIXED_COSTS</f>
        <v>29954.739160712605</v>
      </c>
      <c r="P8892" s="2">
        <f>IF(N8892=1,O8892,"")</f>
        <v>29954.739160712605</v>
      </c>
    </row>
    <row r="8893">
      <c r="A8893" s="6">
        <v>13</v>
      </c>
      <c r="B8893" s="6">
        <v>13</v>
      </c>
      <c r="C8893" s="6">
        <v>23</v>
      </c>
      <c r="D8893" s="6">
        <f>A8893+B8893+C8893</f>
        <v>49</v>
      </c>
      <c r="E8893" s="5">
        <f>IF(A8893=0,0,A8893*LABOR_HRS_WK_TOM*SEASON_WEEKS*(1+DIM_PCT_TOM)^A8893)</f>
        <v>4039.1573208399313</v>
      </c>
      <c r="F8893" s="5">
        <f>IF(B8893=0,0,B8893*LABOR_HRS_WK_CAR*SEASON_WEEKS*(1+DIM_PCT_CAR)^B8893)</f>
        <v>537.6193074924571</v>
      </c>
      <c r="G8893" s="5">
        <f>IF(C8893=0,0,C8893*LABOR_HRS_WK_MES*SEASON_WEEKS*(1+DIM_PCT_MES)^C8893)</f>
        <v>1377.2921848680023</v>
      </c>
      <c r="H8893" s="5">
        <f>E8893+F8893+G8893</f>
        <v>5954.0688132003907</v>
      </c>
      <c r="I8893" s="5">
        <f>MIN(H8893,FARMER_HRS)</f>
        <v>720</v>
      </c>
      <c r="J8893" s="5">
        <f>MAX(0,H8893-FARMER_HRS)</f>
        <v>5234.0688132003907</v>
      </c>
      <c r="K8893" s="2">
        <f>I8893*FARMER_RATE+J8893*TEMP_WORKER_RATE</f>
        <v>115869.25022917344</v>
      </c>
      <c r="L8893" s="2">
        <f>A8893*PRICE_TOM+B8893*PRICE_CAR+C8893*PRICE_MES</f>
        <v>203722</v>
      </c>
      <c r="M8893" s="2">
        <f>A8893*FERT_BED_TOM+B8893*FERT_BED_CAR+C8893*FERT_BED_MES</f>
        <v>37400</v>
      </c>
      <c r="N8893" s="6">
        <f>IF(AND(D8893&lt;=TOTAL_BEDS,J8893&lt;=TEMP_WORKER_MAX*TEMP_WORKER_HRS),1,0)</f>
        <v>1</v>
      </c>
      <c r="O8893" s="2">
        <f>L8893-M8893-K8893-FIXED_COSTS</f>
        <v>30452.749770826558</v>
      </c>
      <c r="P8893" s="2">
        <f>IF(N8893=1,O8893,"")</f>
        <v>30452.749770826558</v>
      </c>
    </row>
    <row r="8894">
      <c r="A8894" s="6">
        <v>13</v>
      </c>
      <c r="B8894" s="6">
        <v>13</v>
      </c>
      <c r="C8894" s="6">
        <v>24</v>
      </c>
      <c r="D8894" s="6">
        <f>A8894+B8894+C8894</f>
        <v>50</v>
      </c>
      <c r="E8894" s="5">
        <f>IF(A8894=0,0,A8894*LABOR_HRS_WK_TOM*SEASON_WEEKS*(1+DIM_PCT_TOM)^A8894)</f>
        <v>4039.1573208399313</v>
      </c>
      <c r="F8894" s="5">
        <f>IF(B8894=0,0,B8894*LABOR_HRS_WK_CAR*SEASON_WEEKS*(1+DIM_PCT_CAR)^B8894)</f>
        <v>537.6193074924571</v>
      </c>
      <c r="G8894" s="5">
        <f>IF(C8894=0,0,C8894*LABOR_HRS_WK_MES*SEASON_WEEKS*(1+DIM_PCT_MES)^C8894)</f>
        <v>1455.139134447498</v>
      </c>
      <c r="H8894" s="5">
        <f>E8894+F8894+G8894</f>
        <v>6031.9157627798859</v>
      </c>
      <c r="I8894" s="5">
        <f>MIN(H8894,FARMER_HRS)</f>
        <v>720</v>
      </c>
      <c r="J8894" s="5">
        <f>MAX(0,H8894-FARMER_HRS)</f>
        <v>5311.9157627798859</v>
      </c>
      <c r="K8894" s="2">
        <f>I8894*FARMER_RATE+J8894*TEMP_WORKER_RATE</f>
        <v>117220.75977048413</v>
      </c>
      <c r="L8894" s="2">
        <f>A8894*PRICE_TOM+B8894*PRICE_CAR+C8894*PRICE_MES</f>
        <v>206422</v>
      </c>
      <c r="M8894" s="2">
        <f>A8894*FERT_BED_TOM+B8894*FERT_BED_CAR+C8894*FERT_BED_MES</f>
        <v>38280</v>
      </c>
      <c r="N8894" s="6">
        <f>IF(AND(D8894&lt;=TOTAL_BEDS,J8894&lt;=TEMP_WORKER_MAX*TEMP_WORKER_HRS),1,0)</f>
        <v>1</v>
      </c>
      <c r="O8894" s="2">
        <f>L8894-M8894-K8894-FIXED_COSTS</f>
        <v>30921.240229515868</v>
      </c>
      <c r="P8894" s="2">
        <f>IF(N8894=1,O8894,"")</f>
        <v>30921.240229515868</v>
      </c>
    </row>
    <row r="8895">
      <c r="A8895" s="6">
        <v>13</v>
      </c>
      <c r="B8895" s="6">
        <v>13</v>
      </c>
      <c r="C8895" s="6">
        <v>25</v>
      </c>
      <c r="D8895" s="6">
        <f>A8895+B8895+C8895</f>
        <v>51</v>
      </c>
      <c r="E8895" s="5">
        <f>IF(A8895=0,0,A8895*LABOR_HRS_WK_TOM*SEASON_WEEKS*(1+DIM_PCT_TOM)^A8895)</f>
        <v>4039.1573208399313</v>
      </c>
      <c r="F8895" s="5">
        <f>IF(B8895=0,0,B8895*LABOR_HRS_WK_CAR*SEASON_WEEKS*(1+DIM_PCT_CAR)^B8895)</f>
        <v>537.6193074924571</v>
      </c>
      <c r="G8895" s="5">
        <f>IF(C8895=0,0,C8895*LABOR_HRS_WK_MES*SEASON_WEEKS*(1+DIM_PCT_MES)^C8895)</f>
        <v>1534.7170558625955</v>
      </c>
      <c r="H8895" s="5">
        <f>E8895+F8895+G8895</f>
        <v>6111.4936841949839</v>
      </c>
      <c r="I8895" s="5">
        <f>MIN(H8895,FARMER_HRS)</f>
        <v>720</v>
      </c>
      <c r="J8895" s="5">
        <f>MAX(0,H8895-FARMER_HRS)</f>
        <v>5391.4936841949839</v>
      </c>
      <c r="K8895" s="2">
        <f>I8895*FARMER_RATE+J8895*TEMP_WORKER_RATE</f>
        <v>118602.32090616292</v>
      </c>
      <c r="L8895" s="2">
        <f>A8895*PRICE_TOM+B8895*PRICE_CAR+C8895*PRICE_MES</f>
        <v>209122</v>
      </c>
      <c r="M8895" s="2">
        <f>A8895*FERT_BED_TOM+B8895*FERT_BED_CAR+C8895*FERT_BED_MES</f>
        <v>39160</v>
      </c>
      <c r="N8895" s="6">
        <f>IF(AND(D8895&lt;=TOTAL_BEDS,J8895&lt;=TEMP_WORKER_MAX*TEMP_WORKER_HRS),1,0)</f>
        <v>1</v>
      </c>
      <c r="O8895" s="2">
        <f>L8895-M8895-K8895-FIXED_COSTS</f>
        <v>31359.679093837083</v>
      </c>
      <c r="P8895" s="2">
        <f>IF(N8895=1,O8895,"")</f>
        <v>31359.679093837083</v>
      </c>
    </row>
    <row r="8896">
      <c r="A8896" s="6">
        <v>13</v>
      </c>
      <c r="B8896" s="6">
        <v>13</v>
      </c>
      <c r="C8896" s="6">
        <v>26</v>
      </c>
      <c r="D8896" s="6">
        <f>A8896+B8896+C8896</f>
        <v>52</v>
      </c>
      <c r="E8896" s="5">
        <f>IF(A8896=0,0,A8896*LABOR_HRS_WK_TOM*SEASON_WEEKS*(1+DIM_PCT_TOM)^A8896)</f>
        <v>4039.1573208399313</v>
      </c>
      <c r="F8896" s="5">
        <f>IF(B8896=0,0,B8896*LABOR_HRS_WK_CAR*SEASON_WEEKS*(1+DIM_PCT_CAR)^B8896)</f>
        <v>537.6193074924571</v>
      </c>
      <c r="G8896" s="5">
        <f>IF(C8896=0,0,C8896*LABOR_HRS_WK_MES*SEASON_WEEKS*(1+DIM_PCT_MES)^C8896)</f>
        <v>1616.0570598233128</v>
      </c>
      <c r="H8896" s="5">
        <f>E8896+F8896+G8896</f>
        <v>6192.8336881557007</v>
      </c>
      <c r="I8896" s="5">
        <f>MIN(H8896,FARMER_HRS)</f>
        <v>720</v>
      </c>
      <c r="J8896" s="5">
        <f>MAX(0,H8896-FARMER_HRS)</f>
        <v>5472.8336881557007</v>
      </c>
      <c r="K8896" s="2">
        <f>I8896*FARMER_RATE+J8896*TEMP_WORKER_RATE</f>
        <v>120014.47375270314</v>
      </c>
      <c r="L8896" s="2">
        <f>A8896*PRICE_TOM+B8896*PRICE_CAR+C8896*PRICE_MES</f>
        <v>211822</v>
      </c>
      <c r="M8896" s="2">
        <f>A8896*FERT_BED_TOM+B8896*FERT_BED_CAR+C8896*FERT_BED_MES</f>
        <v>40040</v>
      </c>
      <c r="N8896" s="6">
        <f>IF(AND(D8896&lt;=TOTAL_BEDS,J8896&lt;=TEMP_WORKER_MAX*TEMP_WORKER_HRS),1,0)</f>
        <v>1</v>
      </c>
      <c r="O8896" s="2">
        <f>L8896-M8896-K8896-FIXED_COSTS</f>
        <v>31767.526247296861</v>
      </c>
      <c r="P8896" s="2">
        <f>IF(N8896=1,O8896,"")</f>
        <v>31767.526247296861</v>
      </c>
    </row>
    <row r="8897">
      <c r="A8897" s="6">
        <v>13</v>
      </c>
      <c r="B8897" s="6">
        <v>13</v>
      </c>
      <c r="C8897" s="6">
        <v>27</v>
      </c>
      <c r="D8897" s="6">
        <f>A8897+B8897+C8897</f>
        <v>53</v>
      </c>
      <c r="E8897" s="5">
        <f>IF(A8897=0,0,A8897*LABOR_HRS_WK_TOM*SEASON_WEEKS*(1+DIM_PCT_TOM)^A8897)</f>
        <v>4039.1573208399313</v>
      </c>
      <c r="F8897" s="5">
        <f>IF(B8897=0,0,B8897*LABOR_HRS_WK_CAR*SEASON_WEEKS*(1+DIM_PCT_CAR)^B8897)</f>
        <v>537.6193074924571</v>
      </c>
      <c r="G8897" s="5">
        <f>IF(C8897=0,0,C8897*LABOR_HRS_WK_MES*SEASON_WEEKS*(1+DIM_PCT_MES)^C8897)</f>
        <v>1699.19076434307</v>
      </c>
      <c r="H8897" s="5">
        <f>E8897+F8897+G8897</f>
        <v>6275.9673926754585</v>
      </c>
      <c r="I8897" s="5">
        <f>MIN(H8897,FARMER_HRS)</f>
        <v>720</v>
      </c>
      <c r="J8897" s="5">
        <f>MAX(0,H8897-FARMER_HRS)</f>
        <v>5555.9673926754585</v>
      </c>
      <c r="K8897" s="2">
        <f>I8897*FARMER_RATE+J8897*TEMP_WORKER_RATE</f>
        <v>121457.76723394894</v>
      </c>
      <c r="L8897" s="2">
        <f>A8897*PRICE_TOM+B8897*PRICE_CAR+C8897*PRICE_MES</f>
        <v>214522</v>
      </c>
      <c r="M8897" s="2">
        <f>A8897*FERT_BED_TOM+B8897*FERT_BED_CAR+C8897*FERT_BED_MES</f>
        <v>40920</v>
      </c>
      <c r="N8897" s="6">
        <f>IF(AND(D8897&lt;=TOTAL_BEDS,J8897&lt;=TEMP_WORKER_MAX*TEMP_WORKER_HRS),1,0)</f>
        <v>1</v>
      </c>
      <c r="O8897" s="2">
        <f>L8897-M8897-K8897-FIXED_COSTS</f>
        <v>32144.232766051064</v>
      </c>
      <c r="P8897" s="2">
        <f>IF(N8897=1,O8897,"")</f>
        <v>32144.232766051064</v>
      </c>
    </row>
    <row r="8898">
      <c r="A8898" s="6">
        <v>13</v>
      </c>
      <c r="B8898" s="6">
        <v>13</v>
      </c>
      <c r="C8898" s="6">
        <v>28</v>
      </c>
      <c r="D8898" s="6">
        <f>A8898+B8898+C8898</f>
        <v>54</v>
      </c>
      <c r="E8898" s="5">
        <f>IF(A8898=0,0,A8898*LABOR_HRS_WK_TOM*SEASON_WEEKS*(1+DIM_PCT_TOM)^A8898)</f>
        <v>4039.1573208399313</v>
      </c>
      <c r="F8898" s="5">
        <f>IF(B8898=0,0,B8898*LABOR_HRS_WK_CAR*SEASON_WEEKS*(1+DIM_PCT_CAR)^B8898)</f>
        <v>537.6193074924571</v>
      </c>
      <c r="G8898" s="5">
        <f>IF(C8898=0,0,C8898*LABOR_HRS_WK_MES*SEASON_WEEKS*(1+DIM_PCT_MES)^C8898)</f>
        <v>1784.1503025602233</v>
      </c>
      <c r="H8898" s="5">
        <f>E8898+F8898+G8898</f>
        <v>6360.9269308926114</v>
      </c>
      <c r="I8898" s="5">
        <f>MIN(H8898,FARMER_HRS)</f>
        <v>720</v>
      </c>
      <c r="J8898" s="5">
        <f>MAX(0,H8898-FARMER_HRS)</f>
        <v>5640.9269308926114</v>
      </c>
      <c r="K8898" s="2">
        <f>I8898*FARMER_RATE+J8898*TEMP_WORKER_RATE</f>
        <v>122932.75921688561</v>
      </c>
      <c r="L8898" s="2">
        <f>A8898*PRICE_TOM+B8898*PRICE_CAR+C8898*PRICE_MES</f>
        <v>217222</v>
      </c>
      <c r="M8898" s="2">
        <f>A8898*FERT_BED_TOM+B8898*FERT_BED_CAR+C8898*FERT_BED_MES</f>
        <v>41800</v>
      </c>
      <c r="N8898" s="6">
        <f>IF(AND(D8898&lt;=TOTAL_BEDS,J8898&lt;=TEMP_WORKER_MAX*TEMP_WORKER_HRS),1,0)</f>
        <v>1</v>
      </c>
      <c r="O8898" s="2">
        <f>L8898-M8898-K8898-FIXED_COSTS</f>
        <v>32489.240783114394</v>
      </c>
      <c r="P8898" s="2">
        <f>IF(N8898=1,O8898,"")</f>
        <v>32489.240783114394</v>
      </c>
    </row>
    <row r="8899">
      <c r="A8899" s="6">
        <v>13</v>
      </c>
      <c r="B8899" s="6">
        <v>13</v>
      </c>
      <c r="C8899" s="6">
        <v>29</v>
      </c>
      <c r="D8899" s="6">
        <f>A8899+B8899+C8899</f>
        <v>55</v>
      </c>
      <c r="E8899" s="5">
        <f>IF(A8899=0,0,A8899*LABOR_HRS_WK_TOM*SEASON_WEEKS*(1+DIM_PCT_TOM)^A8899)</f>
        <v>4039.1573208399313</v>
      </c>
      <c r="F8899" s="5">
        <f>IF(B8899=0,0,B8899*LABOR_HRS_WK_CAR*SEASON_WEEKS*(1+DIM_PCT_CAR)^B8899)</f>
        <v>537.6193074924571</v>
      </c>
      <c r="G8899" s="5">
        <f>IF(C8899=0,0,C8899*LABOR_HRS_WK_MES*SEASON_WEEKS*(1+DIM_PCT_MES)^C8899)</f>
        <v>1870.9683306758766</v>
      </c>
      <c r="H8899" s="5">
        <f>E8899+F8899+G8899</f>
        <v>6447.7449590082651</v>
      </c>
      <c r="I8899" s="5">
        <f>MIN(H8899,FARMER_HRS)</f>
        <v>720</v>
      </c>
      <c r="J8899" s="5">
        <f>MAX(0,H8899-FARMER_HRS)</f>
        <v>5727.7449590082651</v>
      </c>
      <c r="K8899" s="2">
        <f>I8899*FARMER_RATE+J8899*TEMP_WORKER_RATE</f>
        <v>124440.01664944904</v>
      </c>
      <c r="L8899" s="2">
        <f>A8899*PRICE_TOM+B8899*PRICE_CAR+C8899*PRICE_MES</f>
        <v>219922</v>
      </c>
      <c r="M8899" s="2">
        <f>A8899*FERT_BED_TOM+B8899*FERT_BED_CAR+C8899*FERT_BED_MES</f>
        <v>42680</v>
      </c>
      <c r="N8899" s="6">
        <f>IF(AND(D8899&lt;=TOTAL_BEDS,J8899&lt;=TEMP_WORKER_MAX*TEMP_WORKER_HRS),1,0)</f>
        <v>1</v>
      </c>
      <c r="O8899" s="2">
        <f>L8899-M8899-K8899-FIXED_COSTS</f>
        <v>32801.98335055096</v>
      </c>
      <c r="P8899" s="2">
        <f>IF(N8899=1,O8899,"")</f>
        <v>32801.98335055096</v>
      </c>
    </row>
    <row r="8900">
      <c r="A8900" s="6">
        <v>13</v>
      </c>
      <c r="B8900" s="6">
        <v>13</v>
      </c>
      <c r="C8900" s="6">
        <v>30</v>
      </c>
      <c r="D8900" s="6">
        <f>A8900+B8900+C8900</f>
        <v>56</v>
      </c>
      <c r="E8900" s="5">
        <f>IF(A8900=0,0,A8900*LABOR_HRS_WK_TOM*SEASON_WEEKS*(1+DIM_PCT_TOM)^A8900)</f>
        <v>4039.1573208399313</v>
      </c>
      <c r="F8900" s="5">
        <f>IF(B8900=0,0,B8900*LABOR_HRS_WK_CAR*SEASON_WEEKS*(1+DIM_PCT_CAR)^B8900)</f>
        <v>537.6193074924571</v>
      </c>
      <c r="G8900" s="5">
        <f>IF(C8900=0,0,C8900*LABOR_HRS_WK_MES*SEASON_WEEKS*(1+DIM_PCT_MES)^C8900)</f>
        <v>1959.6780360096466</v>
      </c>
      <c r="H8900" s="5">
        <f>E8900+F8900+G8900</f>
        <v>6536.4546643420344</v>
      </c>
      <c r="I8900" s="5">
        <f>MIN(H8900,FARMER_HRS)</f>
        <v>720</v>
      </c>
      <c r="J8900" s="5">
        <f>MAX(0,H8900-FARMER_HRS)</f>
        <v>5816.4546643420344</v>
      </c>
      <c r="K8900" s="2">
        <f>I8900*FARMER_RATE+J8900*TEMP_WORKER_RATE</f>
        <v>125980.11570038254</v>
      </c>
      <c r="L8900" s="2">
        <f>A8900*PRICE_TOM+B8900*PRICE_CAR+C8900*PRICE_MES</f>
        <v>222622</v>
      </c>
      <c r="M8900" s="2">
        <f>A8900*FERT_BED_TOM+B8900*FERT_BED_CAR+C8900*FERT_BED_MES</f>
        <v>43560</v>
      </c>
      <c r="N8900" s="6">
        <f>IF(AND(D8900&lt;=TOTAL_BEDS,J8900&lt;=TEMP_WORKER_MAX*TEMP_WORKER_HRS),1,0)</f>
        <v>0</v>
      </c>
      <c r="O8900" s="2">
        <f>L8900-M8900-K8900-FIXED_COSTS</f>
        <v>33081.884299617464</v>
      </c>
      <c r="P8900" s="2">
        <f>IF(N8900=1,O8900,"")</f>
      </c>
    </row>
    <row r="8901">
      <c r="A8901" s="6">
        <v>13</v>
      </c>
      <c r="B8901" s="6">
        <v>14</v>
      </c>
      <c r="C8901" s="6">
        <v>0</v>
      </c>
      <c r="D8901" s="6">
        <f>A8901+B8901+C8901</f>
        <v>27</v>
      </c>
      <c r="E8901" s="5">
        <f>IF(A8901=0,0,A8901*LABOR_HRS_WK_TOM*SEASON_WEEKS*(1+DIM_PCT_TOM)^A8901)</f>
        <v>4039.1573208399313</v>
      </c>
      <c r="F8901" s="5">
        <f>IF(B8901=0,0,B8901*LABOR_HRS_WK_CAR*SEASON_WEEKS*(1+DIM_PCT_CAR)^B8901)</f>
        <v>593.44900480898161</v>
      </c>
      <c r="G8901" s="5">
        <f>IF(C8901=0,0,C8901*LABOR_HRS_WK_MES*SEASON_WEEKS*(1+DIM_PCT_MES)^C8901)</f>
        <v>0</v>
      </c>
      <c r="H8901" s="5">
        <f>E8901+F8901+G8901</f>
        <v>4632.6063256489133</v>
      </c>
      <c r="I8901" s="5">
        <f>MIN(H8901,FARMER_HRS)</f>
        <v>720</v>
      </c>
      <c r="J8901" s="5">
        <f>MAX(0,H8901-FARMER_HRS)</f>
        <v>3912.6063256489133</v>
      </c>
      <c r="K8901" s="2">
        <f>I8901*FARMER_RATE+J8901*TEMP_WORKER_RATE</f>
        <v>92927.193153626969</v>
      </c>
      <c r="L8901" s="2">
        <f>A8901*PRICE_TOM+B8901*PRICE_CAR+C8901*PRICE_MES</f>
        <v>143716</v>
      </c>
      <c r="M8901" s="2">
        <f>A8901*FERT_BED_TOM+B8901*FERT_BED_CAR+C8901*FERT_BED_MES</f>
        <v>17600</v>
      </c>
      <c r="N8901" s="6">
        <f>IF(AND(D8901&lt;=TOTAL_BEDS,J8901&lt;=TEMP_WORKER_MAX*TEMP_WORKER_HRS),1,0)</f>
        <v>1</v>
      </c>
      <c r="O8901" s="2">
        <f>L8901-M8901-K8901-FIXED_COSTS</f>
        <v>13188.806846373031</v>
      </c>
      <c r="P8901" s="2">
        <f>IF(N8901=1,O8901,"")</f>
        <v>13188.806846373031</v>
      </c>
    </row>
    <row r="8902">
      <c r="A8902" s="6">
        <v>13</v>
      </c>
      <c r="B8902" s="6">
        <v>14</v>
      </c>
      <c r="C8902" s="6">
        <v>1</v>
      </c>
      <c r="D8902" s="6">
        <f>A8902+B8902+C8902</f>
        <v>28</v>
      </c>
      <c r="E8902" s="5">
        <f>IF(A8902=0,0,A8902*LABOR_HRS_WK_TOM*SEASON_WEEKS*(1+DIM_PCT_TOM)^A8902)</f>
        <v>4039.1573208399313</v>
      </c>
      <c r="F8902" s="5">
        <f>IF(B8902=0,0,B8902*LABOR_HRS_WK_CAR*SEASON_WEEKS*(1+DIM_PCT_CAR)^B8902)</f>
        <v>593.44900480898161</v>
      </c>
      <c r="G8902" s="5">
        <f>IF(C8902=0,0,C8902*LABOR_HRS_WK_MES*SEASON_WEEKS*(1+DIM_PCT_MES)^C8902)</f>
        <v>45.5625</v>
      </c>
      <c r="H8902" s="5">
        <f>E8902+F8902+G8902</f>
        <v>4678.1688256489133</v>
      </c>
      <c r="I8902" s="5">
        <f>MIN(H8902,FARMER_HRS)</f>
        <v>720</v>
      </c>
      <c r="J8902" s="5">
        <f>MAX(0,H8902-FARMER_HRS)</f>
        <v>3958.1688256489133</v>
      </c>
      <c r="K8902" s="2">
        <f>I8902*FARMER_RATE+J8902*TEMP_WORKER_RATE</f>
        <v>93718.208778626969</v>
      </c>
      <c r="L8902" s="2">
        <f>A8902*PRICE_TOM+B8902*PRICE_CAR+C8902*PRICE_MES</f>
        <v>146416</v>
      </c>
      <c r="M8902" s="2">
        <f>A8902*FERT_BED_TOM+B8902*FERT_BED_CAR+C8902*FERT_BED_MES</f>
        <v>18480</v>
      </c>
      <c r="N8902" s="6">
        <f>IF(AND(D8902&lt;=TOTAL_BEDS,J8902&lt;=TEMP_WORKER_MAX*TEMP_WORKER_HRS),1,0)</f>
        <v>1</v>
      </c>
      <c r="O8902" s="2">
        <f>L8902-M8902-K8902-FIXED_COSTS</f>
        <v>14217.791221373031</v>
      </c>
      <c r="P8902" s="2">
        <f>IF(N8902=1,O8902,"")</f>
        <v>14217.791221373031</v>
      </c>
    </row>
    <row r="8903">
      <c r="A8903" s="6">
        <v>13</v>
      </c>
      <c r="B8903" s="6">
        <v>14</v>
      </c>
      <c r="C8903" s="6">
        <v>2</v>
      </c>
      <c r="D8903" s="6">
        <f>A8903+B8903+C8903</f>
        <v>29</v>
      </c>
      <c r="E8903" s="5">
        <f>IF(A8903=0,0,A8903*LABOR_HRS_WK_TOM*SEASON_WEEKS*(1+DIM_PCT_TOM)^A8903)</f>
        <v>4039.1573208399313</v>
      </c>
      <c r="F8903" s="5">
        <f>IF(B8903=0,0,B8903*LABOR_HRS_WK_CAR*SEASON_WEEKS*(1+DIM_PCT_CAR)^B8903)</f>
        <v>593.44900480898161</v>
      </c>
      <c r="G8903" s="5">
        <f>IF(C8903=0,0,C8903*LABOR_HRS_WK_MES*SEASON_WEEKS*(1+DIM_PCT_MES)^C8903)</f>
        <v>92.2640625</v>
      </c>
      <c r="H8903" s="5">
        <f>E8903+F8903+G8903</f>
        <v>4724.8703881489137</v>
      </c>
      <c r="I8903" s="5">
        <f>MIN(H8903,FARMER_HRS)</f>
        <v>720</v>
      </c>
      <c r="J8903" s="5">
        <f>MAX(0,H8903-FARMER_HRS)</f>
        <v>4004.8703881489137</v>
      </c>
      <c r="K8903" s="2">
        <f>I8903*FARMER_RATE+J8903*TEMP_WORKER_RATE</f>
        <v>94528.999794251969</v>
      </c>
      <c r="L8903" s="2">
        <f>A8903*PRICE_TOM+B8903*PRICE_CAR+C8903*PRICE_MES</f>
        <v>149116</v>
      </c>
      <c r="M8903" s="2">
        <f>A8903*FERT_BED_TOM+B8903*FERT_BED_CAR+C8903*FERT_BED_MES</f>
        <v>19360</v>
      </c>
      <c r="N8903" s="6">
        <f>IF(AND(D8903&lt;=TOTAL_BEDS,J8903&lt;=TEMP_WORKER_MAX*TEMP_WORKER_HRS),1,0)</f>
        <v>1</v>
      </c>
      <c r="O8903" s="2">
        <f>L8903-M8903-K8903-FIXED_COSTS</f>
        <v>15227.000205748031</v>
      </c>
      <c r="P8903" s="2">
        <f>IF(N8903=1,O8903,"")</f>
        <v>15227.000205748031</v>
      </c>
    </row>
    <row r="8904">
      <c r="A8904" s="6">
        <v>13</v>
      </c>
      <c r="B8904" s="6">
        <v>14</v>
      </c>
      <c r="C8904" s="6">
        <v>3</v>
      </c>
      <c r="D8904" s="6">
        <f>A8904+B8904+C8904</f>
        <v>30</v>
      </c>
      <c r="E8904" s="5">
        <f>IF(A8904=0,0,A8904*LABOR_HRS_WK_TOM*SEASON_WEEKS*(1+DIM_PCT_TOM)^A8904)</f>
        <v>4039.1573208399313</v>
      </c>
      <c r="F8904" s="5">
        <f>IF(B8904=0,0,B8904*LABOR_HRS_WK_CAR*SEASON_WEEKS*(1+DIM_PCT_CAR)^B8904)</f>
        <v>593.44900480898161</v>
      </c>
      <c r="G8904" s="5">
        <f>IF(C8904=0,0,C8904*LABOR_HRS_WK_MES*SEASON_WEEKS*(1+DIM_PCT_MES)^C8904)</f>
        <v>140.12604492187498</v>
      </c>
      <c r="H8904" s="5">
        <f>E8904+F8904+G8904</f>
        <v>4772.7323705707886</v>
      </c>
      <c r="I8904" s="5">
        <f>MIN(H8904,FARMER_HRS)</f>
        <v>720</v>
      </c>
      <c r="J8904" s="5">
        <f>MAX(0,H8904-FARMER_HRS)</f>
        <v>4052.7323705707886</v>
      </c>
      <c r="K8904" s="2">
        <f>I8904*FARMER_RATE+J8904*TEMP_WORKER_RATE</f>
        <v>95359.936989076188</v>
      </c>
      <c r="L8904" s="2">
        <f>A8904*PRICE_TOM+B8904*PRICE_CAR+C8904*PRICE_MES</f>
        <v>151816</v>
      </c>
      <c r="M8904" s="2">
        <f>A8904*FERT_BED_TOM+B8904*FERT_BED_CAR+C8904*FERT_BED_MES</f>
        <v>20240</v>
      </c>
      <c r="N8904" s="6">
        <f>IF(AND(D8904&lt;=TOTAL_BEDS,J8904&lt;=TEMP_WORKER_MAX*TEMP_WORKER_HRS),1,0)</f>
        <v>1</v>
      </c>
      <c r="O8904" s="2">
        <f>L8904-M8904-K8904-FIXED_COSTS</f>
        <v>16216.063010923812</v>
      </c>
      <c r="P8904" s="2">
        <f>IF(N8904=1,O8904,"")</f>
        <v>16216.063010923812</v>
      </c>
    </row>
    <row r="8905">
      <c r="A8905" s="6">
        <v>13</v>
      </c>
      <c r="B8905" s="6">
        <v>14</v>
      </c>
      <c r="C8905" s="6">
        <v>4</v>
      </c>
      <c r="D8905" s="6">
        <f>A8905+B8905+C8905</f>
        <v>31</v>
      </c>
      <c r="E8905" s="5">
        <f>IF(A8905=0,0,A8905*LABOR_HRS_WK_TOM*SEASON_WEEKS*(1+DIM_PCT_TOM)^A8905)</f>
        <v>4039.1573208399313</v>
      </c>
      <c r="F8905" s="5">
        <f>IF(B8905=0,0,B8905*LABOR_HRS_WK_CAR*SEASON_WEEKS*(1+DIM_PCT_CAR)^B8905)</f>
        <v>593.44900480898161</v>
      </c>
      <c r="G8905" s="5">
        <f>IF(C8905=0,0,C8905*LABOR_HRS_WK_MES*SEASON_WEEKS*(1+DIM_PCT_MES)^C8905)</f>
        <v>189.17016064453119</v>
      </c>
      <c r="H8905" s="5">
        <f>E8905+F8905+G8905</f>
        <v>4821.7764862934446</v>
      </c>
      <c r="I8905" s="5">
        <f>MIN(H8905,FARMER_HRS)</f>
        <v>720</v>
      </c>
      <c r="J8905" s="5">
        <f>MAX(0,H8905-FARMER_HRS)</f>
        <v>4101.7764862934446</v>
      </c>
      <c r="K8905" s="2">
        <f>I8905*FARMER_RATE+J8905*TEMP_WORKER_RATE</f>
        <v>96211.397331483415</v>
      </c>
      <c r="L8905" s="2">
        <f>A8905*PRICE_TOM+B8905*PRICE_CAR+C8905*PRICE_MES</f>
        <v>154516</v>
      </c>
      <c r="M8905" s="2">
        <f>A8905*FERT_BED_TOM+B8905*FERT_BED_CAR+C8905*FERT_BED_MES</f>
        <v>21120</v>
      </c>
      <c r="N8905" s="6">
        <f>IF(AND(D8905&lt;=TOTAL_BEDS,J8905&lt;=TEMP_WORKER_MAX*TEMP_WORKER_HRS),1,0)</f>
        <v>1</v>
      </c>
      <c r="O8905" s="2">
        <f>L8905-M8905-K8905-FIXED_COSTS</f>
        <v>17184.602668516585</v>
      </c>
      <c r="P8905" s="2">
        <f>IF(N8905=1,O8905,"")</f>
        <v>17184.602668516585</v>
      </c>
    </row>
    <row r="8906">
      <c r="A8906" s="6">
        <v>13</v>
      </c>
      <c r="B8906" s="6">
        <v>14</v>
      </c>
      <c r="C8906" s="6">
        <v>5</v>
      </c>
      <c r="D8906" s="6">
        <f>A8906+B8906+C8906</f>
        <v>32</v>
      </c>
      <c r="E8906" s="5">
        <f>IF(A8906=0,0,A8906*LABOR_HRS_WK_TOM*SEASON_WEEKS*(1+DIM_PCT_TOM)^A8906)</f>
        <v>4039.1573208399313</v>
      </c>
      <c r="F8906" s="5">
        <f>IF(B8906=0,0,B8906*LABOR_HRS_WK_CAR*SEASON_WEEKS*(1+DIM_PCT_CAR)^B8906)</f>
        <v>593.44900480898161</v>
      </c>
      <c r="G8906" s="5">
        <f>IF(C8906=0,0,C8906*LABOR_HRS_WK_MES*SEASON_WEEKS*(1+DIM_PCT_MES)^C8906)</f>
        <v>239.41848456573481</v>
      </c>
      <c r="H8906" s="5">
        <f>E8906+F8906+G8906</f>
        <v>4872.0248102146479</v>
      </c>
      <c r="I8906" s="5">
        <f>MIN(H8906,FARMER_HRS)</f>
        <v>720</v>
      </c>
      <c r="J8906" s="5">
        <f>MAX(0,H8906-FARMER_HRS)</f>
        <v>4152.0248102146479</v>
      </c>
      <c r="K8906" s="2">
        <f>I8906*FARMER_RATE+J8906*TEMP_WORKER_RATE</f>
        <v>97083.764066226518</v>
      </c>
      <c r="L8906" s="2">
        <f>A8906*PRICE_TOM+B8906*PRICE_CAR+C8906*PRICE_MES</f>
        <v>157216</v>
      </c>
      <c r="M8906" s="2">
        <f>A8906*FERT_BED_TOM+B8906*FERT_BED_CAR+C8906*FERT_BED_MES</f>
        <v>22000</v>
      </c>
      <c r="N8906" s="6">
        <f>IF(AND(D8906&lt;=TOTAL_BEDS,J8906&lt;=TEMP_WORKER_MAX*TEMP_WORKER_HRS),1,0)</f>
        <v>1</v>
      </c>
      <c r="O8906" s="2">
        <f>L8906-M8906-K8906-FIXED_COSTS</f>
        <v>18132.235933773482</v>
      </c>
      <c r="P8906" s="2">
        <f>IF(N8906=1,O8906,"")</f>
        <v>18132.235933773482</v>
      </c>
    </row>
    <row r="8907">
      <c r="A8907" s="6">
        <v>13</v>
      </c>
      <c r="B8907" s="6">
        <v>14</v>
      </c>
      <c r="C8907" s="6">
        <v>6</v>
      </c>
      <c r="D8907" s="6">
        <f>A8907+B8907+C8907</f>
        <v>33</v>
      </c>
      <c r="E8907" s="5">
        <f>IF(A8907=0,0,A8907*LABOR_HRS_WK_TOM*SEASON_WEEKS*(1+DIM_PCT_TOM)^A8907)</f>
        <v>4039.1573208399313</v>
      </c>
      <c r="F8907" s="5">
        <f>IF(B8907=0,0,B8907*LABOR_HRS_WK_CAR*SEASON_WEEKS*(1+DIM_PCT_CAR)^B8907)</f>
        <v>593.44900480898161</v>
      </c>
      <c r="G8907" s="5">
        <f>IF(C8907=0,0,C8907*LABOR_HRS_WK_MES*SEASON_WEEKS*(1+DIM_PCT_MES)^C8907)</f>
        <v>290.89345874736773</v>
      </c>
      <c r="H8907" s="5">
        <f>E8907+F8907+G8907</f>
        <v>4923.499784396281</v>
      </c>
      <c r="I8907" s="5">
        <f>MIN(H8907,FARMER_HRS)</f>
        <v>720</v>
      </c>
      <c r="J8907" s="5">
        <f>MAX(0,H8907-FARMER_HRS)</f>
        <v>4203.499784396281</v>
      </c>
      <c r="K8907" s="2">
        <f>I8907*FARMER_RATE+J8907*TEMP_WORKER_RATE</f>
        <v>97977.426812435428</v>
      </c>
      <c r="L8907" s="2">
        <f>A8907*PRICE_TOM+B8907*PRICE_CAR+C8907*PRICE_MES</f>
        <v>159916</v>
      </c>
      <c r="M8907" s="2">
        <f>A8907*FERT_BED_TOM+B8907*FERT_BED_CAR+C8907*FERT_BED_MES</f>
        <v>22880</v>
      </c>
      <c r="N8907" s="6">
        <f>IF(AND(D8907&lt;=TOTAL_BEDS,J8907&lt;=TEMP_WORKER_MAX*TEMP_WORKER_HRS),1,0)</f>
        <v>1</v>
      </c>
      <c r="O8907" s="2">
        <f>L8907-M8907-K8907-FIXED_COSTS</f>
        <v>19058.573187564572</v>
      </c>
      <c r="P8907" s="2">
        <f>IF(N8907=1,O8907,"")</f>
        <v>19058.573187564572</v>
      </c>
    </row>
    <row r="8908">
      <c r="A8908" s="6">
        <v>13</v>
      </c>
      <c r="B8908" s="6">
        <v>14</v>
      </c>
      <c r="C8908" s="6">
        <v>7</v>
      </c>
      <c r="D8908" s="6">
        <f>A8908+B8908+C8908</f>
        <v>34</v>
      </c>
      <c r="E8908" s="5">
        <f>IF(A8908=0,0,A8908*LABOR_HRS_WK_TOM*SEASON_WEEKS*(1+DIM_PCT_TOM)^A8908)</f>
        <v>4039.1573208399313</v>
      </c>
      <c r="F8908" s="5">
        <f>IF(B8908=0,0,B8908*LABOR_HRS_WK_CAR*SEASON_WEEKS*(1+DIM_PCT_CAR)^B8908)</f>
        <v>593.44900480898161</v>
      </c>
      <c r="G8908" s="5">
        <f>IF(C8908=0,0,C8908*LABOR_HRS_WK_MES*SEASON_WEEKS*(1+DIM_PCT_MES)^C8908)</f>
        <v>343.61789814532818</v>
      </c>
      <c r="H8908" s="5">
        <f>E8908+F8908+G8908</f>
        <v>4976.2242237942419</v>
      </c>
      <c r="I8908" s="5">
        <f>MIN(H8908,FARMER_HRS)</f>
        <v>720</v>
      </c>
      <c r="J8908" s="5">
        <f>MAX(0,H8908-FARMER_HRS)</f>
        <v>4256.2242237942419</v>
      </c>
      <c r="K8908" s="2">
        <f>I8908*FARMER_RATE+J8908*TEMP_WORKER_RATE</f>
        <v>98892.781663094473</v>
      </c>
      <c r="L8908" s="2">
        <f>A8908*PRICE_TOM+B8908*PRICE_CAR+C8908*PRICE_MES</f>
        <v>162616</v>
      </c>
      <c r="M8908" s="2">
        <f>A8908*FERT_BED_TOM+B8908*FERT_BED_CAR+C8908*FERT_BED_MES</f>
        <v>23760</v>
      </c>
      <c r="N8908" s="6">
        <f>IF(AND(D8908&lt;=TOTAL_BEDS,J8908&lt;=TEMP_WORKER_MAX*TEMP_WORKER_HRS),1,0)</f>
        <v>1</v>
      </c>
      <c r="O8908" s="2">
        <f>L8908-M8908-K8908-FIXED_COSTS</f>
        <v>19963.218336905527</v>
      </c>
      <c r="P8908" s="2">
        <f>IF(N8908=1,O8908,"")</f>
        <v>19963.218336905527</v>
      </c>
    </row>
    <row r="8909">
      <c r="A8909" s="6">
        <v>13</v>
      </c>
      <c r="B8909" s="6">
        <v>14</v>
      </c>
      <c r="C8909" s="6">
        <v>8</v>
      </c>
      <c r="D8909" s="6">
        <f>A8909+B8909+C8909</f>
        <v>35</v>
      </c>
      <c r="E8909" s="5">
        <f>IF(A8909=0,0,A8909*LABOR_HRS_WK_TOM*SEASON_WEEKS*(1+DIM_PCT_TOM)^A8909)</f>
        <v>4039.1573208399313</v>
      </c>
      <c r="F8909" s="5">
        <f>IF(B8909=0,0,B8909*LABOR_HRS_WK_CAR*SEASON_WEEKS*(1+DIM_PCT_CAR)^B8909)</f>
        <v>593.44900480898161</v>
      </c>
      <c r="G8909" s="5">
        <f>IF(C8909=0,0,C8909*LABOR_HRS_WK_MES*SEASON_WEEKS*(1+DIM_PCT_MES)^C8909)</f>
        <v>397.61499642530833</v>
      </c>
      <c r="H8909" s="5">
        <f>E8909+F8909+G8909</f>
        <v>5030.2213220742215</v>
      </c>
      <c r="I8909" s="5">
        <f>MIN(H8909,FARMER_HRS)</f>
        <v>720</v>
      </c>
      <c r="J8909" s="5">
        <f>MAX(0,H8909-FARMER_HRS)</f>
        <v>4310.2213220742215</v>
      </c>
      <c r="K8909" s="2">
        <f>I8909*FARMER_RATE+J8909*TEMP_WORKER_RATE</f>
        <v>99830.231286010792</v>
      </c>
      <c r="L8909" s="2">
        <f>A8909*PRICE_TOM+B8909*PRICE_CAR+C8909*PRICE_MES</f>
        <v>165316</v>
      </c>
      <c r="M8909" s="2">
        <f>A8909*FERT_BED_TOM+B8909*FERT_BED_CAR+C8909*FERT_BED_MES</f>
        <v>24640</v>
      </c>
      <c r="N8909" s="6">
        <f>IF(AND(D8909&lt;=TOTAL_BEDS,J8909&lt;=TEMP_WORKER_MAX*TEMP_WORKER_HRS),1,0)</f>
        <v>1</v>
      </c>
      <c r="O8909" s="2">
        <f>L8909-M8909-K8909-FIXED_COSTS</f>
        <v>20845.768713989208</v>
      </c>
      <c r="P8909" s="2">
        <f>IF(N8909=1,O8909,"")</f>
        <v>20845.768713989208</v>
      </c>
    </row>
    <row r="8910">
      <c r="A8910" s="6">
        <v>13</v>
      </c>
      <c r="B8910" s="6">
        <v>14</v>
      </c>
      <c r="C8910" s="6">
        <v>9</v>
      </c>
      <c r="D8910" s="6">
        <f>A8910+B8910+C8910</f>
        <v>36</v>
      </c>
      <c r="E8910" s="5">
        <f>IF(A8910=0,0,A8910*LABOR_HRS_WK_TOM*SEASON_WEEKS*(1+DIM_PCT_TOM)^A8910)</f>
        <v>4039.1573208399313</v>
      </c>
      <c r="F8910" s="5">
        <f>IF(B8910=0,0,B8910*LABOR_HRS_WK_CAR*SEASON_WEEKS*(1+DIM_PCT_CAR)^B8910)</f>
        <v>593.44900480898161</v>
      </c>
      <c r="G8910" s="5">
        <f>IF(C8910=0,0,C8910*LABOR_HRS_WK_MES*SEASON_WEEKS*(1+DIM_PCT_MES)^C8910)</f>
        <v>452.90833186570273</v>
      </c>
      <c r="H8910" s="5">
        <f>E8910+F8910+G8910</f>
        <v>5085.5146575146164</v>
      </c>
      <c r="I8910" s="5">
        <f>MIN(H8910,FARMER_HRS)</f>
        <v>720</v>
      </c>
      <c r="J8910" s="5">
        <f>MAX(0,H8910-FARMER_HRS)</f>
        <v>4365.5146575146164</v>
      </c>
      <c r="K8910" s="2">
        <f>I8910*FARMER_RATE+J8910*TEMP_WORKER_RATE</f>
        <v>100790.18502629542</v>
      </c>
      <c r="L8910" s="2">
        <f>A8910*PRICE_TOM+B8910*PRICE_CAR+C8910*PRICE_MES</f>
        <v>168016</v>
      </c>
      <c r="M8910" s="2">
        <f>A8910*FERT_BED_TOM+B8910*FERT_BED_CAR+C8910*FERT_BED_MES</f>
        <v>25520</v>
      </c>
      <c r="N8910" s="6">
        <f>IF(AND(D8910&lt;=TOTAL_BEDS,J8910&lt;=TEMP_WORKER_MAX*TEMP_WORKER_HRS),1,0)</f>
        <v>1</v>
      </c>
      <c r="O8910" s="2">
        <f>L8910-M8910-K8910-FIXED_COSTS</f>
        <v>21705.814973704575</v>
      </c>
      <c r="P8910" s="2">
        <f>IF(N8910=1,O8910,"")</f>
        <v>21705.814973704575</v>
      </c>
    </row>
    <row r="8911">
      <c r="A8911" s="6">
        <v>13</v>
      </c>
      <c r="B8911" s="6">
        <v>14</v>
      </c>
      <c r="C8911" s="6">
        <v>10</v>
      </c>
      <c r="D8911" s="6">
        <f>A8911+B8911+C8911</f>
        <v>37</v>
      </c>
      <c r="E8911" s="5">
        <f>IF(A8911=0,0,A8911*LABOR_HRS_WK_TOM*SEASON_WEEKS*(1+DIM_PCT_TOM)^A8911)</f>
        <v>4039.1573208399313</v>
      </c>
      <c r="F8911" s="5">
        <f>IF(B8911=0,0,B8911*LABOR_HRS_WK_CAR*SEASON_WEEKS*(1+DIM_PCT_CAR)^B8911)</f>
        <v>593.44900480898161</v>
      </c>
      <c r="G8911" s="5">
        <f>IF(C8911=0,0,C8911*LABOR_HRS_WK_MES*SEASON_WEEKS*(1+DIM_PCT_MES)^C8911)</f>
        <v>509.52187334891551</v>
      </c>
      <c r="H8911" s="5">
        <f>E8911+F8911+G8911</f>
        <v>5142.1281989978288</v>
      </c>
      <c r="I8911" s="5">
        <f>MIN(H8911,FARMER_HRS)</f>
        <v>720</v>
      </c>
      <c r="J8911" s="5">
        <f>MAX(0,H8911-FARMER_HRS)</f>
        <v>4422.1281989978288</v>
      </c>
      <c r="K8911" s="2">
        <f>I8911*FARMER_RATE+J8911*TEMP_WORKER_RATE</f>
        <v>101773.05901037897</v>
      </c>
      <c r="L8911" s="2">
        <f>A8911*PRICE_TOM+B8911*PRICE_CAR+C8911*PRICE_MES</f>
        <v>170716</v>
      </c>
      <c r="M8911" s="2">
        <f>A8911*FERT_BED_TOM+B8911*FERT_BED_CAR+C8911*FERT_BED_MES</f>
        <v>26400</v>
      </c>
      <c r="N8911" s="6">
        <f>IF(AND(D8911&lt;=TOTAL_BEDS,J8911&lt;=TEMP_WORKER_MAX*TEMP_WORKER_HRS),1,0)</f>
        <v>1</v>
      </c>
      <c r="O8911" s="2">
        <f>L8911-M8911-K8911-FIXED_COSTS</f>
        <v>22542.940989621027</v>
      </c>
      <c r="P8911" s="2">
        <f>IF(N8911=1,O8911,"")</f>
        <v>22542.940989621027</v>
      </c>
    </row>
    <row r="8912">
      <c r="A8912" s="6">
        <v>13</v>
      </c>
      <c r="B8912" s="6">
        <v>14</v>
      </c>
      <c r="C8912" s="6">
        <v>11</v>
      </c>
      <c r="D8912" s="6">
        <f>A8912+B8912+C8912</f>
        <v>38</v>
      </c>
      <c r="E8912" s="5">
        <f>IF(A8912=0,0,A8912*LABOR_HRS_WK_TOM*SEASON_WEEKS*(1+DIM_PCT_TOM)^A8912)</f>
        <v>4039.1573208399313</v>
      </c>
      <c r="F8912" s="5">
        <f>IF(B8912=0,0,B8912*LABOR_HRS_WK_CAR*SEASON_WEEKS*(1+DIM_PCT_CAR)^B8912)</f>
        <v>593.44900480898161</v>
      </c>
      <c r="G8912" s="5">
        <f>IF(C8912=0,0,C8912*LABOR_HRS_WK_MES*SEASON_WEEKS*(1+DIM_PCT_MES)^C8912)</f>
        <v>567.47998644235463</v>
      </c>
      <c r="H8912" s="5">
        <f>E8912+F8912+G8912</f>
        <v>5200.0863120912682</v>
      </c>
      <c r="I8912" s="5">
        <f>MIN(H8912,FARMER_HRS)</f>
        <v>720</v>
      </c>
      <c r="J8912" s="5">
        <f>MAX(0,H8912-FARMER_HRS)</f>
        <v>4480.0863120912682</v>
      </c>
      <c r="K8912" s="2">
        <f>I8912*FARMER_RATE+J8912*TEMP_WORKER_RATE</f>
        <v>102779.27625158451</v>
      </c>
      <c r="L8912" s="2">
        <f>A8912*PRICE_TOM+B8912*PRICE_CAR+C8912*PRICE_MES</f>
        <v>173416</v>
      </c>
      <c r="M8912" s="2">
        <f>A8912*FERT_BED_TOM+B8912*FERT_BED_CAR+C8912*FERT_BED_MES</f>
        <v>27280</v>
      </c>
      <c r="N8912" s="6">
        <f>IF(AND(D8912&lt;=TOTAL_BEDS,J8912&lt;=TEMP_WORKER_MAX*TEMP_WORKER_HRS),1,0)</f>
        <v>1</v>
      </c>
      <c r="O8912" s="2">
        <f>L8912-M8912-K8912-FIXED_COSTS</f>
        <v>23356.72374841549</v>
      </c>
      <c r="P8912" s="2">
        <f>IF(N8912=1,O8912,"")</f>
        <v>23356.72374841549</v>
      </c>
    </row>
    <row r="8913">
      <c r="A8913" s="6">
        <v>13</v>
      </c>
      <c r="B8913" s="6">
        <v>14</v>
      </c>
      <c r="C8913" s="6">
        <v>12</v>
      </c>
      <c r="D8913" s="6">
        <f>A8913+B8913+C8913</f>
        <v>39</v>
      </c>
      <c r="E8913" s="5">
        <f>IF(A8913=0,0,A8913*LABOR_HRS_WK_TOM*SEASON_WEEKS*(1+DIM_PCT_TOM)^A8913)</f>
        <v>4039.1573208399313</v>
      </c>
      <c r="F8913" s="5">
        <f>IF(B8913=0,0,B8913*LABOR_HRS_WK_CAR*SEASON_WEEKS*(1+DIM_PCT_CAR)^B8913)</f>
        <v>593.44900480898161</v>
      </c>
      <c r="G8913" s="5">
        <f>IF(C8913=0,0,C8913*LABOR_HRS_WK_MES*SEASON_WEEKS*(1+DIM_PCT_MES)^C8913)</f>
        <v>626.807439570419</v>
      </c>
      <c r="H8913" s="5">
        <f>E8913+F8913+G8913</f>
        <v>5259.4137652193322</v>
      </c>
      <c r="I8913" s="5">
        <f>MIN(H8913,FARMER_HRS)</f>
        <v>720</v>
      </c>
      <c r="J8913" s="5">
        <f>MAX(0,H8913-FARMER_HRS)</f>
        <v>4539.4137652193322</v>
      </c>
      <c r="K8913" s="2">
        <f>I8913*FARMER_RATE+J8913*TEMP_WORKER_RATE</f>
        <v>103809.26675728007</v>
      </c>
      <c r="L8913" s="2">
        <f>A8913*PRICE_TOM+B8913*PRICE_CAR+C8913*PRICE_MES</f>
        <v>176116</v>
      </c>
      <c r="M8913" s="2">
        <f>A8913*FERT_BED_TOM+B8913*FERT_BED_CAR+C8913*FERT_BED_MES</f>
        <v>28160</v>
      </c>
      <c r="N8913" s="6">
        <f>IF(AND(D8913&lt;=TOTAL_BEDS,J8913&lt;=TEMP_WORKER_MAX*TEMP_WORKER_HRS),1,0)</f>
        <v>1</v>
      </c>
      <c r="O8913" s="2">
        <f>L8913-M8913-K8913-FIXED_COSTS</f>
        <v>24146.733242719929</v>
      </c>
      <c r="P8913" s="2">
        <f>IF(N8913=1,O8913,"")</f>
        <v>24146.733242719929</v>
      </c>
    </row>
    <row r="8914">
      <c r="A8914" s="6">
        <v>13</v>
      </c>
      <c r="B8914" s="6">
        <v>14</v>
      </c>
      <c r="C8914" s="6">
        <v>13</v>
      </c>
      <c r="D8914" s="6">
        <f>A8914+B8914+C8914</f>
        <v>40</v>
      </c>
      <c r="E8914" s="5">
        <f>IF(A8914=0,0,A8914*LABOR_HRS_WK_TOM*SEASON_WEEKS*(1+DIM_PCT_TOM)^A8914)</f>
        <v>4039.1573208399313</v>
      </c>
      <c r="F8914" s="5">
        <f>IF(B8914=0,0,B8914*LABOR_HRS_WK_CAR*SEASON_WEEKS*(1+DIM_PCT_CAR)^B8914)</f>
        <v>593.44900480898161</v>
      </c>
      <c r="G8914" s="5">
        <f>IF(C8914=0,0,C8914*LABOR_HRS_WK_MES*SEASON_WEEKS*(1+DIM_PCT_MES)^C8914)</f>
        <v>687.52941027880331</v>
      </c>
      <c r="H8914" s="5">
        <f>E8914+F8914+G8914</f>
        <v>5320.1357359277163</v>
      </c>
      <c r="I8914" s="5">
        <f>MIN(H8914,FARMER_HRS)</f>
        <v>720</v>
      </c>
      <c r="J8914" s="5">
        <f>MAX(0,H8914-FARMER_HRS)</f>
        <v>4600.1357359277163</v>
      </c>
      <c r="K8914" s="2">
        <f>I8914*FARMER_RATE+J8914*TEMP_WORKER_RATE</f>
        <v>104863.46763763396</v>
      </c>
      <c r="L8914" s="2">
        <f>A8914*PRICE_TOM+B8914*PRICE_CAR+C8914*PRICE_MES</f>
        <v>178816</v>
      </c>
      <c r="M8914" s="2">
        <f>A8914*FERT_BED_TOM+B8914*FERT_BED_CAR+C8914*FERT_BED_MES</f>
        <v>29040</v>
      </c>
      <c r="N8914" s="6">
        <f>IF(AND(D8914&lt;=TOTAL_BEDS,J8914&lt;=TEMP_WORKER_MAX*TEMP_WORKER_HRS),1,0)</f>
        <v>1</v>
      </c>
      <c r="O8914" s="2">
        <f>L8914-M8914-K8914-FIXED_COSTS</f>
        <v>24912.532362366037</v>
      </c>
      <c r="P8914" s="2">
        <f>IF(N8914=1,O8914,"")</f>
        <v>24912.532362366037</v>
      </c>
    </row>
    <row r="8915">
      <c r="A8915" s="6">
        <v>13</v>
      </c>
      <c r="B8915" s="6">
        <v>14</v>
      </c>
      <c r="C8915" s="6">
        <v>14</v>
      </c>
      <c r="D8915" s="6">
        <f>A8915+B8915+C8915</f>
        <v>41</v>
      </c>
      <c r="E8915" s="5">
        <f>IF(A8915=0,0,A8915*LABOR_HRS_WK_TOM*SEASON_WEEKS*(1+DIM_PCT_TOM)^A8915)</f>
        <v>4039.1573208399313</v>
      </c>
      <c r="F8915" s="5">
        <f>IF(B8915=0,0,B8915*LABOR_HRS_WK_CAR*SEASON_WEEKS*(1+DIM_PCT_CAR)^B8915)</f>
        <v>593.44900480898161</v>
      </c>
      <c r="G8915" s="5">
        <f>IF(C8915=0,0,C8915*LABOR_HRS_WK_MES*SEASON_WEEKS*(1+DIM_PCT_MES)^C8915)</f>
        <v>749.67149159246435</v>
      </c>
      <c r="H8915" s="5">
        <f>E8915+F8915+G8915</f>
        <v>5382.2778172413773</v>
      </c>
      <c r="I8915" s="5">
        <f>MIN(H8915,FARMER_HRS)</f>
        <v>720</v>
      </c>
      <c r="J8915" s="5">
        <f>MAX(0,H8915-FARMER_HRS)</f>
        <v>4662.2778172413773</v>
      </c>
      <c r="K8915" s="2">
        <f>I8915*FARMER_RATE+J8915*TEMP_WORKER_RATE</f>
        <v>105942.32321599613</v>
      </c>
      <c r="L8915" s="2">
        <f>A8915*PRICE_TOM+B8915*PRICE_CAR+C8915*PRICE_MES</f>
        <v>181516</v>
      </c>
      <c r="M8915" s="2">
        <f>A8915*FERT_BED_TOM+B8915*FERT_BED_CAR+C8915*FERT_BED_MES</f>
        <v>29920</v>
      </c>
      <c r="N8915" s="6">
        <f>IF(AND(D8915&lt;=TOTAL_BEDS,J8915&lt;=TEMP_WORKER_MAX*TEMP_WORKER_HRS),1,0)</f>
        <v>1</v>
      </c>
      <c r="O8915" s="2">
        <f>L8915-M8915-K8915-FIXED_COSTS</f>
        <v>25653.676784003866</v>
      </c>
      <c r="P8915" s="2">
        <f>IF(N8915=1,O8915,"")</f>
        <v>25653.676784003866</v>
      </c>
    </row>
    <row r="8916">
      <c r="A8916" s="6">
        <v>13</v>
      </c>
      <c r="B8916" s="6">
        <v>14</v>
      </c>
      <c r="C8916" s="6">
        <v>15</v>
      </c>
      <c r="D8916" s="6">
        <f>A8916+B8916+C8916</f>
        <v>42</v>
      </c>
      <c r="E8916" s="5">
        <f>IF(A8916=0,0,A8916*LABOR_HRS_WK_TOM*SEASON_WEEKS*(1+DIM_PCT_TOM)^A8916)</f>
        <v>4039.1573208399313</v>
      </c>
      <c r="F8916" s="5">
        <f>IF(B8916=0,0,B8916*LABOR_HRS_WK_CAR*SEASON_WEEKS*(1+DIM_PCT_CAR)^B8916)</f>
        <v>593.44900480898161</v>
      </c>
      <c r="G8916" s="5">
        <f>IF(C8916=0,0,C8916*LABOR_HRS_WK_MES*SEASON_WEEKS*(1+DIM_PCT_MES)^C8916)</f>
        <v>813.25969846861074</v>
      </c>
      <c r="H8916" s="5">
        <f>E8916+F8916+G8916</f>
        <v>5445.8660241175239</v>
      </c>
      <c r="I8916" s="5">
        <f>MIN(H8916,FARMER_HRS)</f>
        <v>720</v>
      </c>
      <c r="J8916" s="5">
        <f>MAX(0,H8916-FARMER_HRS)</f>
        <v>4725.8660241175239</v>
      </c>
      <c r="K8916" s="2">
        <f>I8916*FARMER_RATE+J8916*TEMP_WORKER_RATE</f>
        <v>107046.28514092923</v>
      </c>
      <c r="L8916" s="2">
        <f>A8916*PRICE_TOM+B8916*PRICE_CAR+C8916*PRICE_MES</f>
        <v>184216</v>
      </c>
      <c r="M8916" s="2">
        <f>A8916*FERT_BED_TOM+B8916*FERT_BED_CAR+C8916*FERT_BED_MES</f>
        <v>30800</v>
      </c>
      <c r="N8916" s="6">
        <f>IF(AND(D8916&lt;=TOTAL_BEDS,J8916&lt;=TEMP_WORKER_MAX*TEMP_WORKER_HRS),1,0)</f>
        <v>1</v>
      </c>
      <c r="O8916" s="2">
        <f>L8916-M8916-K8916-FIXED_COSTS</f>
        <v>26369.714859070766</v>
      </c>
      <c r="P8916" s="2">
        <f>IF(N8916=1,O8916,"")</f>
        <v>26369.714859070766</v>
      </c>
    </row>
    <row r="8917">
      <c r="A8917" s="6">
        <v>13</v>
      </c>
      <c r="B8917" s="6">
        <v>14</v>
      </c>
      <c r="C8917" s="6">
        <v>16</v>
      </c>
      <c r="D8917" s="6">
        <f>A8917+B8917+C8917</f>
        <v>43</v>
      </c>
      <c r="E8917" s="5">
        <f>IF(A8917=0,0,A8917*LABOR_HRS_WK_TOM*SEASON_WEEKS*(1+DIM_PCT_TOM)^A8917)</f>
        <v>4039.1573208399313</v>
      </c>
      <c r="F8917" s="5">
        <f>IF(B8917=0,0,B8917*LABOR_HRS_WK_CAR*SEASON_WEEKS*(1+DIM_PCT_CAR)^B8917)</f>
        <v>593.44900480898161</v>
      </c>
      <c r="G8917" s="5">
        <f>IF(C8917=0,0,C8917*LABOR_HRS_WK_MES*SEASON_WEEKS*(1+DIM_PCT_MES)^C8917)</f>
        <v>878.32047434609967</v>
      </c>
      <c r="H8917" s="5">
        <f>E8917+F8917+G8917</f>
        <v>5510.9267999950134</v>
      </c>
      <c r="I8917" s="5">
        <f>MIN(H8917,FARMER_HRS)</f>
        <v>720</v>
      </c>
      <c r="J8917" s="5">
        <f>MAX(0,H8917-FARMER_HRS)</f>
        <v>4790.9267999950134</v>
      </c>
      <c r="K8917" s="2">
        <f>I8917*FARMER_RATE+J8917*TEMP_WORKER_RATE</f>
        <v>108175.81249991343</v>
      </c>
      <c r="L8917" s="2">
        <f>A8917*PRICE_TOM+B8917*PRICE_CAR+C8917*PRICE_MES</f>
        <v>186916</v>
      </c>
      <c r="M8917" s="2">
        <f>A8917*FERT_BED_TOM+B8917*FERT_BED_CAR+C8917*FERT_BED_MES</f>
        <v>31680</v>
      </c>
      <c r="N8917" s="6">
        <f>IF(AND(D8917&lt;=TOTAL_BEDS,J8917&lt;=TEMP_WORKER_MAX*TEMP_WORKER_HRS),1,0)</f>
        <v>1</v>
      </c>
      <c r="O8917" s="2">
        <f>L8917-M8917-K8917-FIXED_COSTS</f>
        <v>27060.187500086569</v>
      </c>
      <c r="P8917" s="2">
        <f>IF(N8917=1,O8917,"")</f>
        <v>27060.187500086569</v>
      </c>
    </row>
    <row r="8918">
      <c r="A8918" s="6">
        <v>13</v>
      </c>
      <c r="B8918" s="6">
        <v>14</v>
      </c>
      <c r="C8918" s="6">
        <v>17</v>
      </c>
      <c r="D8918" s="6">
        <f>A8918+B8918+C8918</f>
        <v>44</v>
      </c>
      <c r="E8918" s="5">
        <f>IF(A8918=0,0,A8918*LABOR_HRS_WK_TOM*SEASON_WEEKS*(1+DIM_PCT_TOM)^A8918)</f>
        <v>4039.1573208399313</v>
      </c>
      <c r="F8918" s="5">
        <f>IF(B8918=0,0,B8918*LABOR_HRS_WK_CAR*SEASON_WEEKS*(1+DIM_PCT_CAR)^B8918)</f>
        <v>593.44900480898161</v>
      </c>
      <c r="G8918" s="5">
        <f>IF(C8918=0,0,C8918*LABOR_HRS_WK_MES*SEASON_WEEKS*(1+DIM_PCT_MES)^C8918)</f>
        <v>944.88069779263992</v>
      </c>
      <c r="H8918" s="5">
        <f>E8918+F8918+G8918</f>
        <v>5577.487023441553</v>
      </c>
      <c r="I8918" s="5">
        <f>MIN(H8918,FARMER_HRS)</f>
        <v>720</v>
      </c>
      <c r="J8918" s="5">
        <f>MAX(0,H8918-FARMER_HRS)</f>
        <v>4857.487023441553</v>
      </c>
      <c r="K8918" s="2">
        <f>I8918*FARMER_RATE+J8918*TEMP_WORKER_RATE</f>
        <v>109331.37193474919</v>
      </c>
      <c r="L8918" s="2">
        <f>A8918*PRICE_TOM+B8918*PRICE_CAR+C8918*PRICE_MES</f>
        <v>189616</v>
      </c>
      <c r="M8918" s="2">
        <f>A8918*FERT_BED_TOM+B8918*FERT_BED_CAR+C8918*FERT_BED_MES</f>
        <v>32560</v>
      </c>
      <c r="N8918" s="6">
        <f>IF(AND(D8918&lt;=TOTAL_BEDS,J8918&lt;=TEMP_WORKER_MAX*TEMP_WORKER_HRS),1,0)</f>
        <v>1</v>
      </c>
      <c r="O8918" s="2">
        <f>L8918-M8918-K8918-FIXED_COSTS</f>
        <v>27724.628065250814</v>
      </c>
      <c r="P8918" s="2">
        <f>IF(N8918=1,O8918,"")</f>
        <v>27724.628065250814</v>
      </c>
    </row>
    <row r="8919">
      <c r="A8919" s="6">
        <v>13</v>
      </c>
      <c r="B8919" s="6">
        <v>14</v>
      </c>
      <c r="C8919" s="6">
        <v>18</v>
      </c>
      <c r="D8919" s="6">
        <f>A8919+B8919+C8919</f>
        <v>45</v>
      </c>
      <c r="E8919" s="5">
        <f>IF(A8919=0,0,A8919*LABOR_HRS_WK_TOM*SEASON_WEEKS*(1+DIM_PCT_TOM)^A8919)</f>
        <v>4039.1573208399313</v>
      </c>
      <c r="F8919" s="5">
        <f>IF(B8919=0,0,B8919*LABOR_HRS_WK_CAR*SEASON_WEEKS*(1+DIM_PCT_CAR)^B8919)</f>
        <v>593.44900480898161</v>
      </c>
      <c r="G8919" s="5">
        <f>IF(C8919=0,0,C8919*LABOR_HRS_WK_MES*SEASON_WEEKS*(1+DIM_PCT_MES)^C8919)</f>
        <v>1012.9676892512272</v>
      </c>
      <c r="H8919" s="5">
        <f>E8919+F8919+G8919</f>
        <v>5645.57401490014</v>
      </c>
      <c r="I8919" s="5">
        <f>MIN(H8919,FARMER_HRS)</f>
        <v>720</v>
      </c>
      <c r="J8919" s="5">
        <f>MAX(0,H8919-FARMER_HRS)</f>
        <v>4925.57401490014</v>
      </c>
      <c r="K8919" s="2">
        <f>I8919*FARMER_RATE+J8919*TEMP_WORKER_RATE</f>
        <v>110513.437758683</v>
      </c>
      <c r="L8919" s="2">
        <f>A8919*PRICE_TOM+B8919*PRICE_CAR+C8919*PRICE_MES</f>
        <v>192316</v>
      </c>
      <c r="M8919" s="2">
        <f>A8919*FERT_BED_TOM+B8919*FERT_BED_CAR+C8919*FERT_BED_MES</f>
        <v>33440</v>
      </c>
      <c r="N8919" s="6">
        <f>IF(AND(D8919&lt;=TOTAL_BEDS,J8919&lt;=TEMP_WORKER_MAX*TEMP_WORKER_HRS),1,0)</f>
        <v>1</v>
      </c>
      <c r="O8919" s="2">
        <f>L8919-M8919-K8919-FIXED_COSTS</f>
        <v>28362.562241317006</v>
      </c>
      <c r="P8919" s="2">
        <f>IF(N8919=1,O8919,"")</f>
        <v>28362.562241317006</v>
      </c>
    </row>
    <row r="8920">
      <c r="A8920" s="6">
        <v>13</v>
      </c>
      <c r="B8920" s="6">
        <v>14</v>
      </c>
      <c r="C8920" s="6">
        <v>19</v>
      </c>
      <c r="D8920" s="6">
        <f>A8920+B8920+C8920</f>
        <v>46</v>
      </c>
      <c r="E8920" s="5">
        <f>IF(A8920=0,0,A8920*LABOR_HRS_WK_TOM*SEASON_WEEKS*(1+DIM_PCT_TOM)^A8920)</f>
        <v>4039.1573208399313</v>
      </c>
      <c r="F8920" s="5">
        <f>IF(B8920=0,0,B8920*LABOR_HRS_WK_CAR*SEASON_WEEKS*(1+DIM_PCT_CAR)^B8920)</f>
        <v>593.44900480898161</v>
      </c>
      <c r="G8920" s="5">
        <f>IF(C8920=0,0,C8920*LABOR_HRS_WK_MES*SEASON_WEEKS*(1+DIM_PCT_MES)^C8920)</f>
        <v>1082.6092178872491</v>
      </c>
      <c r="H8920" s="5">
        <f>E8920+F8920+G8920</f>
        <v>5715.2155435361619</v>
      </c>
      <c r="I8920" s="5">
        <f>MIN(H8920,FARMER_HRS)</f>
        <v>720</v>
      </c>
      <c r="J8920" s="5">
        <f>MAX(0,H8920-FARMER_HRS)</f>
        <v>4995.2155435361619</v>
      </c>
      <c r="K8920" s="2">
        <f>I8920*FARMER_RATE+J8920*TEMP_WORKER_RATE</f>
        <v>111722.49207528059</v>
      </c>
      <c r="L8920" s="2">
        <f>A8920*PRICE_TOM+B8920*PRICE_CAR+C8920*PRICE_MES</f>
        <v>195016</v>
      </c>
      <c r="M8920" s="2">
        <f>A8920*FERT_BED_TOM+B8920*FERT_BED_CAR+C8920*FERT_BED_MES</f>
        <v>34320</v>
      </c>
      <c r="N8920" s="6">
        <f>IF(AND(D8920&lt;=TOTAL_BEDS,J8920&lt;=TEMP_WORKER_MAX*TEMP_WORKER_HRS),1,0)</f>
        <v>1</v>
      </c>
      <c r="O8920" s="2">
        <f>L8920-M8920-K8920-FIXED_COSTS</f>
        <v>28973.507924719408</v>
      </c>
      <c r="P8920" s="2">
        <f>IF(N8920=1,O8920,"")</f>
        <v>28973.507924719408</v>
      </c>
    </row>
    <row r="8921">
      <c r="A8921" s="6">
        <v>13</v>
      </c>
      <c r="B8921" s="6">
        <v>14</v>
      </c>
      <c r="C8921" s="6">
        <v>20</v>
      </c>
      <c r="D8921" s="6">
        <f>A8921+B8921+C8921</f>
        <v>47</v>
      </c>
      <c r="E8921" s="5">
        <f>IF(A8921=0,0,A8921*LABOR_HRS_WK_TOM*SEASON_WEEKS*(1+DIM_PCT_TOM)^A8921)</f>
        <v>4039.1573208399313</v>
      </c>
      <c r="F8921" s="5">
        <f>IF(B8921=0,0,B8921*LABOR_HRS_WK_CAR*SEASON_WEEKS*(1+DIM_PCT_CAR)^B8921)</f>
        <v>593.44900480898161</v>
      </c>
      <c r="G8921" s="5">
        <f>IF(C8921=0,0,C8921*LABOR_HRS_WK_MES*SEASON_WEEKS*(1+DIM_PCT_MES)^C8921)</f>
        <v>1153.8335085377259</v>
      </c>
      <c r="H8921" s="5">
        <f>E8921+F8921+G8921</f>
        <v>5786.439834186639</v>
      </c>
      <c r="I8921" s="5">
        <f>MIN(H8921,FARMER_HRS)</f>
        <v>720</v>
      </c>
      <c r="J8921" s="5">
        <f>MAX(0,H8921-FARMER_HRS)</f>
        <v>5066.439834186639</v>
      </c>
      <c r="K8921" s="2">
        <f>I8921*FARMER_RATE+J8921*TEMP_WORKER_RATE</f>
        <v>112959.02489907359</v>
      </c>
      <c r="L8921" s="2">
        <f>A8921*PRICE_TOM+B8921*PRICE_CAR+C8921*PRICE_MES</f>
        <v>197716</v>
      </c>
      <c r="M8921" s="2">
        <f>A8921*FERT_BED_TOM+B8921*FERT_BED_CAR+C8921*FERT_BED_MES</f>
        <v>35200</v>
      </c>
      <c r="N8921" s="6">
        <f>IF(AND(D8921&lt;=TOTAL_BEDS,J8921&lt;=TEMP_WORKER_MAX*TEMP_WORKER_HRS),1,0)</f>
        <v>1</v>
      </c>
      <c r="O8921" s="2">
        <f>L8921-M8921-K8921-FIXED_COSTS</f>
        <v>29556.975100926415</v>
      </c>
      <c r="P8921" s="2">
        <f>IF(N8921=1,O8921,"")</f>
        <v>29556.975100926415</v>
      </c>
    </row>
    <row r="8922">
      <c r="A8922" s="6">
        <v>13</v>
      </c>
      <c r="B8922" s="6">
        <v>14</v>
      </c>
      <c r="C8922" s="6">
        <v>21</v>
      </c>
      <c r="D8922" s="6">
        <f>A8922+B8922+C8922</f>
        <v>48</v>
      </c>
      <c r="E8922" s="5">
        <f>IF(A8922=0,0,A8922*LABOR_HRS_WK_TOM*SEASON_WEEKS*(1+DIM_PCT_TOM)^A8922)</f>
        <v>4039.1573208399313</v>
      </c>
      <c r="F8922" s="5">
        <f>IF(B8922=0,0,B8922*LABOR_HRS_WK_CAR*SEASON_WEEKS*(1+DIM_PCT_CAR)^B8922)</f>
        <v>593.44900480898161</v>
      </c>
      <c r="G8922" s="5">
        <f>IF(C8922=0,0,C8922*LABOR_HRS_WK_MES*SEASON_WEEKS*(1+DIM_PCT_MES)^C8922)</f>
        <v>1226.6692487641699</v>
      </c>
      <c r="H8922" s="5">
        <f>E8922+F8922+G8922</f>
        <v>5859.2755744130827</v>
      </c>
      <c r="I8922" s="5">
        <f>MIN(H8922,FARMER_HRS)</f>
        <v>720</v>
      </c>
      <c r="J8922" s="5">
        <f>MAX(0,H8922-FARMER_HRS)</f>
        <v>5139.2755744130827</v>
      </c>
      <c r="K8922" s="2">
        <f>I8922*FARMER_RATE+J8922*TEMP_WORKER_RATE</f>
        <v>114223.53427800491</v>
      </c>
      <c r="L8922" s="2">
        <f>A8922*PRICE_TOM+B8922*PRICE_CAR+C8922*PRICE_MES</f>
        <v>200416</v>
      </c>
      <c r="M8922" s="2">
        <f>A8922*FERT_BED_TOM+B8922*FERT_BED_CAR+C8922*FERT_BED_MES</f>
        <v>36080</v>
      </c>
      <c r="N8922" s="6">
        <f>IF(AND(D8922&lt;=TOTAL_BEDS,J8922&lt;=TEMP_WORKER_MAX*TEMP_WORKER_HRS),1,0)</f>
        <v>1</v>
      </c>
      <c r="O8922" s="2">
        <f>L8922-M8922-K8922-FIXED_COSTS</f>
        <v>30112.46572199509</v>
      </c>
      <c r="P8922" s="2">
        <f>IF(N8922=1,O8922,"")</f>
        <v>30112.46572199509</v>
      </c>
    </row>
    <row r="8923">
      <c r="A8923" s="6">
        <v>13</v>
      </c>
      <c r="B8923" s="6">
        <v>14</v>
      </c>
      <c r="C8923" s="6">
        <v>22</v>
      </c>
      <c r="D8923" s="6">
        <f>A8923+B8923+C8923</f>
        <v>49</v>
      </c>
      <c r="E8923" s="5">
        <f>IF(A8923=0,0,A8923*LABOR_HRS_WK_TOM*SEASON_WEEKS*(1+DIM_PCT_TOM)^A8923)</f>
        <v>4039.1573208399313</v>
      </c>
      <c r="F8923" s="5">
        <f>IF(B8923=0,0,B8923*LABOR_HRS_WK_CAR*SEASON_WEEKS*(1+DIM_PCT_CAR)^B8923)</f>
        <v>593.44900480898161</v>
      </c>
      <c r="G8923" s="5">
        <f>IF(C8923=0,0,C8923*LABOR_HRS_WK_MES*SEASON_WEEKS*(1+DIM_PCT_MES)^C8923)</f>
        <v>1301.1455960105659</v>
      </c>
      <c r="H8923" s="5">
        <f>E8923+F8923+G8923</f>
        <v>5933.7519216594792</v>
      </c>
      <c r="I8923" s="5">
        <f>MIN(H8923,FARMER_HRS)</f>
        <v>720</v>
      </c>
      <c r="J8923" s="5">
        <f>MAX(0,H8923-FARMER_HRS)</f>
        <v>5213.7519216594792</v>
      </c>
      <c r="K8923" s="2">
        <f>I8923*FARMER_RATE+J8923*TEMP_WORKER_RATE</f>
        <v>115516.52641769929</v>
      </c>
      <c r="L8923" s="2">
        <f>A8923*PRICE_TOM+B8923*PRICE_CAR+C8923*PRICE_MES</f>
        <v>203116</v>
      </c>
      <c r="M8923" s="2">
        <f>A8923*FERT_BED_TOM+B8923*FERT_BED_CAR+C8923*FERT_BED_MES</f>
        <v>36960</v>
      </c>
      <c r="N8923" s="6">
        <f>IF(AND(D8923&lt;=TOTAL_BEDS,J8923&lt;=TEMP_WORKER_MAX*TEMP_WORKER_HRS),1,0)</f>
        <v>1</v>
      </c>
      <c r="O8923" s="2">
        <f>L8923-M8923-K8923-FIXED_COSTS</f>
        <v>30639.473582300707</v>
      </c>
      <c r="P8923" s="2">
        <f>IF(N8923=1,O8923,"")</f>
        <v>30639.473582300707</v>
      </c>
    </row>
    <row r="8924">
      <c r="A8924" s="6">
        <v>13</v>
      </c>
      <c r="B8924" s="6">
        <v>14</v>
      </c>
      <c r="C8924" s="6">
        <v>23</v>
      </c>
      <c r="D8924" s="6">
        <f>A8924+B8924+C8924</f>
        <v>50</v>
      </c>
      <c r="E8924" s="5">
        <f>IF(A8924=0,0,A8924*LABOR_HRS_WK_TOM*SEASON_WEEKS*(1+DIM_PCT_TOM)^A8924)</f>
        <v>4039.1573208399313</v>
      </c>
      <c r="F8924" s="5">
        <f>IF(B8924=0,0,B8924*LABOR_HRS_WK_CAR*SEASON_WEEKS*(1+DIM_PCT_CAR)^B8924)</f>
        <v>593.44900480898161</v>
      </c>
      <c r="G8924" s="5">
        <f>IF(C8924=0,0,C8924*LABOR_HRS_WK_MES*SEASON_WEEKS*(1+DIM_PCT_MES)^C8924)</f>
        <v>1377.2921848680023</v>
      </c>
      <c r="H8924" s="5">
        <f>E8924+F8924+G8924</f>
        <v>6009.8985105169158</v>
      </c>
      <c r="I8924" s="5">
        <f>MIN(H8924,FARMER_HRS)</f>
        <v>720</v>
      </c>
      <c r="J8924" s="5">
        <f>MAX(0,H8924-FARMER_HRS)</f>
        <v>5289.8985105169158</v>
      </c>
      <c r="K8924" s="2">
        <f>I8924*FARMER_RATE+J8924*TEMP_WORKER_RATE</f>
        <v>116838.51580758534</v>
      </c>
      <c r="L8924" s="2">
        <f>A8924*PRICE_TOM+B8924*PRICE_CAR+C8924*PRICE_MES</f>
        <v>205816</v>
      </c>
      <c r="M8924" s="2">
        <f>A8924*FERT_BED_TOM+B8924*FERT_BED_CAR+C8924*FERT_BED_MES</f>
        <v>37840</v>
      </c>
      <c r="N8924" s="6">
        <f>IF(AND(D8924&lt;=TOTAL_BEDS,J8924&lt;=TEMP_WORKER_MAX*TEMP_WORKER_HRS),1,0)</f>
        <v>1</v>
      </c>
      <c r="O8924" s="2">
        <f>L8924-M8924-K8924-FIXED_COSTS</f>
        <v>31137.48419241466</v>
      </c>
      <c r="P8924" s="2">
        <f>IF(N8924=1,O8924,"")</f>
        <v>31137.48419241466</v>
      </c>
    </row>
    <row r="8925">
      <c r="A8925" s="6">
        <v>13</v>
      </c>
      <c r="B8925" s="6">
        <v>14</v>
      </c>
      <c r="C8925" s="6">
        <v>24</v>
      </c>
      <c r="D8925" s="6">
        <f>A8925+B8925+C8925</f>
        <v>51</v>
      </c>
      <c r="E8925" s="5">
        <f>IF(A8925=0,0,A8925*LABOR_HRS_WK_TOM*SEASON_WEEKS*(1+DIM_PCT_TOM)^A8925)</f>
        <v>4039.1573208399313</v>
      </c>
      <c r="F8925" s="5">
        <f>IF(B8925=0,0,B8925*LABOR_HRS_WK_CAR*SEASON_WEEKS*(1+DIM_PCT_CAR)^B8925)</f>
        <v>593.44900480898161</v>
      </c>
      <c r="G8925" s="5">
        <f>IF(C8925=0,0,C8925*LABOR_HRS_WK_MES*SEASON_WEEKS*(1+DIM_PCT_MES)^C8925)</f>
        <v>1455.139134447498</v>
      </c>
      <c r="H8925" s="5">
        <f>E8925+F8925+G8925</f>
        <v>6087.7454600964111</v>
      </c>
      <c r="I8925" s="5">
        <f>MIN(H8925,FARMER_HRS)</f>
        <v>720</v>
      </c>
      <c r="J8925" s="5">
        <f>MAX(0,H8925-FARMER_HRS)</f>
        <v>5367.7454600964111</v>
      </c>
      <c r="K8925" s="2">
        <f>I8925*FARMER_RATE+J8925*TEMP_WORKER_RATE</f>
        <v>118190.02534889603</v>
      </c>
      <c r="L8925" s="2">
        <f>A8925*PRICE_TOM+B8925*PRICE_CAR+C8925*PRICE_MES</f>
        <v>208516</v>
      </c>
      <c r="M8925" s="2">
        <f>A8925*FERT_BED_TOM+B8925*FERT_BED_CAR+C8925*FERT_BED_MES</f>
        <v>38720</v>
      </c>
      <c r="N8925" s="6">
        <f>IF(AND(D8925&lt;=TOTAL_BEDS,J8925&lt;=TEMP_WORKER_MAX*TEMP_WORKER_HRS),1,0)</f>
        <v>1</v>
      </c>
      <c r="O8925" s="2">
        <f>L8925-M8925-K8925-FIXED_COSTS</f>
        <v>31605.97465110397</v>
      </c>
      <c r="P8925" s="2">
        <f>IF(N8925=1,O8925,"")</f>
        <v>31605.97465110397</v>
      </c>
    </row>
    <row r="8926">
      <c r="A8926" s="6">
        <v>13</v>
      </c>
      <c r="B8926" s="6">
        <v>14</v>
      </c>
      <c r="C8926" s="6">
        <v>25</v>
      </c>
      <c r="D8926" s="6">
        <f>A8926+B8926+C8926</f>
        <v>52</v>
      </c>
      <c r="E8926" s="5">
        <f>IF(A8926=0,0,A8926*LABOR_HRS_WK_TOM*SEASON_WEEKS*(1+DIM_PCT_TOM)^A8926)</f>
        <v>4039.1573208399313</v>
      </c>
      <c r="F8926" s="5">
        <f>IF(B8926=0,0,B8926*LABOR_HRS_WK_CAR*SEASON_WEEKS*(1+DIM_PCT_CAR)^B8926)</f>
        <v>593.44900480898161</v>
      </c>
      <c r="G8926" s="5">
        <f>IF(C8926=0,0,C8926*LABOR_HRS_WK_MES*SEASON_WEEKS*(1+DIM_PCT_MES)^C8926)</f>
        <v>1534.7170558625955</v>
      </c>
      <c r="H8926" s="5">
        <f>E8926+F8926+G8926</f>
        <v>6167.3233815115091</v>
      </c>
      <c r="I8926" s="5">
        <f>MIN(H8926,FARMER_HRS)</f>
        <v>720</v>
      </c>
      <c r="J8926" s="5">
        <f>MAX(0,H8926-FARMER_HRS)</f>
        <v>5447.3233815115091</v>
      </c>
      <c r="K8926" s="2">
        <f>I8926*FARMER_RATE+J8926*TEMP_WORKER_RATE</f>
        <v>119571.58648457481</v>
      </c>
      <c r="L8926" s="2">
        <f>A8926*PRICE_TOM+B8926*PRICE_CAR+C8926*PRICE_MES</f>
        <v>211216</v>
      </c>
      <c r="M8926" s="2">
        <f>A8926*FERT_BED_TOM+B8926*FERT_BED_CAR+C8926*FERT_BED_MES</f>
        <v>39600</v>
      </c>
      <c r="N8926" s="6">
        <f>IF(AND(D8926&lt;=TOTAL_BEDS,J8926&lt;=TEMP_WORKER_MAX*TEMP_WORKER_HRS),1,0)</f>
        <v>1</v>
      </c>
      <c r="O8926" s="2">
        <f>L8926-M8926-K8926-FIXED_COSTS</f>
        <v>32044.413515425185</v>
      </c>
      <c r="P8926" s="2">
        <f>IF(N8926=1,O8926,"")</f>
        <v>32044.413515425185</v>
      </c>
    </row>
    <row r="8927">
      <c r="A8927" s="6">
        <v>13</v>
      </c>
      <c r="B8927" s="6">
        <v>14</v>
      </c>
      <c r="C8927" s="6">
        <v>26</v>
      </c>
      <c r="D8927" s="6">
        <f>A8927+B8927+C8927</f>
        <v>53</v>
      </c>
      <c r="E8927" s="5">
        <f>IF(A8927=0,0,A8927*LABOR_HRS_WK_TOM*SEASON_WEEKS*(1+DIM_PCT_TOM)^A8927)</f>
        <v>4039.1573208399313</v>
      </c>
      <c r="F8927" s="5">
        <f>IF(B8927=0,0,B8927*LABOR_HRS_WK_CAR*SEASON_WEEKS*(1+DIM_PCT_CAR)^B8927)</f>
        <v>593.44900480898161</v>
      </c>
      <c r="G8927" s="5">
        <f>IF(C8927=0,0,C8927*LABOR_HRS_WK_MES*SEASON_WEEKS*(1+DIM_PCT_MES)^C8927)</f>
        <v>1616.0570598233128</v>
      </c>
      <c r="H8927" s="5">
        <f>E8927+F8927+G8927</f>
        <v>6248.6633854722259</v>
      </c>
      <c r="I8927" s="5">
        <f>MIN(H8927,FARMER_HRS)</f>
        <v>720</v>
      </c>
      <c r="J8927" s="5">
        <f>MAX(0,H8927-FARMER_HRS)</f>
        <v>5528.6633854722259</v>
      </c>
      <c r="K8927" s="2">
        <f>I8927*FARMER_RATE+J8927*TEMP_WORKER_RATE</f>
        <v>120983.73933111504</v>
      </c>
      <c r="L8927" s="2">
        <f>A8927*PRICE_TOM+B8927*PRICE_CAR+C8927*PRICE_MES</f>
        <v>213916</v>
      </c>
      <c r="M8927" s="2">
        <f>A8927*FERT_BED_TOM+B8927*FERT_BED_CAR+C8927*FERT_BED_MES</f>
        <v>40480</v>
      </c>
      <c r="N8927" s="6">
        <f>IF(AND(D8927&lt;=TOTAL_BEDS,J8927&lt;=TEMP_WORKER_MAX*TEMP_WORKER_HRS),1,0)</f>
        <v>1</v>
      </c>
      <c r="O8927" s="2">
        <f>L8927-M8927-K8927-FIXED_COSTS</f>
        <v>32452.260668884963</v>
      </c>
      <c r="P8927" s="2">
        <f>IF(N8927=1,O8927,"")</f>
        <v>32452.260668884963</v>
      </c>
    </row>
    <row r="8928">
      <c r="A8928" s="6">
        <v>13</v>
      </c>
      <c r="B8928" s="6">
        <v>14</v>
      </c>
      <c r="C8928" s="6">
        <v>27</v>
      </c>
      <c r="D8928" s="6">
        <f>A8928+B8928+C8928</f>
        <v>54</v>
      </c>
      <c r="E8928" s="5">
        <f>IF(A8928=0,0,A8928*LABOR_HRS_WK_TOM*SEASON_WEEKS*(1+DIM_PCT_TOM)^A8928)</f>
        <v>4039.1573208399313</v>
      </c>
      <c r="F8928" s="5">
        <f>IF(B8928=0,0,B8928*LABOR_HRS_WK_CAR*SEASON_WEEKS*(1+DIM_PCT_CAR)^B8928)</f>
        <v>593.44900480898161</v>
      </c>
      <c r="G8928" s="5">
        <f>IF(C8928=0,0,C8928*LABOR_HRS_WK_MES*SEASON_WEEKS*(1+DIM_PCT_MES)^C8928)</f>
        <v>1699.19076434307</v>
      </c>
      <c r="H8928" s="5">
        <f>E8928+F8928+G8928</f>
        <v>6331.7970899919837</v>
      </c>
      <c r="I8928" s="5">
        <f>MIN(H8928,FARMER_HRS)</f>
        <v>720</v>
      </c>
      <c r="J8928" s="5">
        <f>MAX(0,H8928-FARMER_HRS)</f>
        <v>5611.7970899919837</v>
      </c>
      <c r="K8928" s="2">
        <f>I8928*FARMER_RATE+J8928*TEMP_WORKER_RATE</f>
        <v>122427.03281236082</v>
      </c>
      <c r="L8928" s="2">
        <f>A8928*PRICE_TOM+B8928*PRICE_CAR+C8928*PRICE_MES</f>
        <v>216616</v>
      </c>
      <c r="M8928" s="2">
        <f>A8928*FERT_BED_TOM+B8928*FERT_BED_CAR+C8928*FERT_BED_MES</f>
        <v>41360</v>
      </c>
      <c r="N8928" s="6">
        <f>IF(AND(D8928&lt;=TOTAL_BEDS,J8928&lt;=TEMP_WORKER_MAX*TEMP_WORKER_HRS),1,0)</f>
        <v>1</v>
      </c>
      <c r="O8928" s="2">
        <f>L8928-M8928-K8928-FIXED_COSTS</f>
        <v>32828.96718763918</v>
      </c>
      <c r="P8928" s="2">
        <f>IF(N8928=1,O8928,"")</f>
        <v>32828.96718763918</v>
      </c>
    </row>
    <row r="8929">
      <c r="A8929" s="6">
        <v>13</v>
      </c>
      <c r="B8929" s="6">
        <v>14</v>
      </c>
      <c r="C8929" s="6">
        <v>28</v>
      </c>
      <c r="D8929" s="6">
        <f>A8929+B8929+C8929</f>
        <v>55</v>
      </c>
      <c r="E8929" s="5">
        <f>IF(A8929=0,0,A8929*LABOR_HRS_WK_TOM*SEASON_WEEKS*(1+DIM_PCT_TOM)^A8929)</f>
        <v>4039.1573208399313</v>
      </c>
      <c r="F8929" s="5">
        <f>IF(B8929=0,0,B8929*LABOR_HRS_WK_CAR*SEASON_WEEKS*(1+DIM_PCT_CAR)^B8929)</f>
        <v>593.44900480898161</v>
      </c>
      <c r="G8929" s="5">
        <f>IF(C8929=0,0,C8929*LABOR_HRS_WK_MES*SEASON_WEEKS*(1+DIM_PCT_MES)^C8929)</f>
        <v>1784.1503025602233</v>
      </c>
      <c r="H8929" s="5">
        <f>E8929+F8929+G8929</f>
        <v>6416.7566282091366</v>
      </c>
      <c r="I8929" s="5">
        <f>MIN(H8929,FARMER_HRS)</f>
        <v>720</v>
      </c>
      <c r="J8929" s="5">
        <f>MAX(0,H8929-FARMER_HRS)</f>
        <v>5696.7566282091366</v>
      </c>
      <c r="K8929" s="2">
        <f>I8929*FARMER_RATE+J8929*TEMP_WORKER_RATE</f>
        <v>123902.0247952975</v>
      </c>
      <c r="L8929" s="2">
        <f>A8929*PRICE_TOM+B8929*PRICE_CAR+C8929*PRICE_MES</f>
        <v>219316</v>
      </c>
      <c r="M8929" s="2">
        <f>A8929*FERT_BED_TOM+B8929*FERT_BED_CAR+C8929*FERT_BED_MES</f>
        <v>42240</v>
      </c>
      <c r="N8929" s="6">
        <f>IF(AND(D8929&lt;=TOTAL_BEDS,J8929&lt;=TEMP_WORKER_MAX*TEMP_WORKER_HRS),1,0)</f>
        <v>1</v>
      </c>
      <c r="O8929" s="2">
        <f>L8929-M8929-K8929-FIXED_COSTS</f>
        <v>33173.975204702496</v>
      </c>
      <c r="P8929" s="2">
        <f>IF(N8929=1,O8929,"")</f>
        <v>33173.975204702496</v>
      </c>
    </row>
    <row r="8930">
      <c r="A8930" s="6">
        <v>13</v>
      </c>
      <c r="B8930" s="6">
        <v>14</v>
      </c>
      <c r="C8930" s="6">
        <v>29</v>
      </c>
      <c r="D8930" s="6">
        <f>A8930+B8930+C8930</f>
        <v>56</v>
      </c>
      <c r="E8930" s="5">
        <f>IF(A8930=0,0,A8930*LABOR_HRS_WK_TOM*SEASON_WEEKS*(1+DIM_PCT_TOM)^A8930)</f>
        <v>4039.1573208399313</v>
      </c>
      <c r="F8930" s="5">
        <f>IF(B8930=0,0,B8930*LABOR_HRS_WK_CAR*SEASON_WEEKS*(1+DIM_PCT_CAR)^B8930)</f>
        <v>593.44900480898161</v>
      </c>
      <c r="G8930" s="5">
        <f>IF(C8930=0,0,C8930*LABOR_HRS_WK_MES*SEASON_WEEKS*(1+DIM_PCT_MES)^C8930)</f>
        <v>1870.9683306758766</v>
      </c>
      <c r="H8930" s="5">
        <f>E8930+F8930+G8930</f>
        <v>6503.57465632479</v>
      </c>
      <c r="I8930" s="5">
        <f>MIN(H8930,FARMER_HRS)</f>
        <v>720</v>
      </c>
      <c r="J8930" s="5">
        <f>MAX(0,H8930-FARMER_HRS)</f>
        <v>5783.57465632479</v>
      </c>
      <c r="K8930" s="2">
        <f>I8930*FARMER_RATE+J8930*TEMP_WORKER_RATE</f>
        <v>125409.28222786094</v>
      </c>
      <c r="L8930" s="2">
        <f>A8930*PRICE_TOM+B8930*PRICE_CAR+C8930*PRICE_MES</f>
        <v>222016</v>
      </c>
      <c r="M8930" s="2">
        <f>A8930*FERT_BED_TOM+B8930*FERT_BED_CAR+C8930*FERT_BED_MES</f>
        <v>43120</v>
      </c>
      <c r="N8930" s="6">
        <f>IF(AND(D8930&lt;=TOTAL_BEDS,J8930&lt;=TEMP_WORKER_MAX*TEMP_WORKER_HRS),1,0)</f>
        <v>0</v>
      </c>
      <c r="O8930" s="2">
        <f>L8930-M8930-K8930-FIXED_COSTS</f>
        <v>33486.717772139062</v>
      </c>
      <c r="P8930" s="2">
        <f>IF(N8930=1,O8930,"")</f>
      </c>
    </row>
    <row r="8931">
      <c r="A8931" s="6">
        <v>13</v>
      </c>
      <c r="B8931" s="6">
        <v>14</v>
      </c>
      <c r="C8931" s="6">
        <v>30</v>
      </c>
      <c r="D8931" s="6">
        <f>A8931+B8931+C8931</f>
        <v>57</v>
      </c>
      <c r="E8931" s="5">
        <f>IF(A8931=0,0,A8931*LABOR_HRS_WK_TOM*SEASON_WEEKS*(1+DIM_PCT_TOM)^A8931)</f>
        <v>4039.1573208399313</v>
      </c>
      <c r="F8931" s="5">
        <f>IF(B8931=0,0,B8931*LABOR_HRS_WK_CAR*SEASON_WEEKS*(1+DIM_PCT_CAR)^B8931)</f>
        <v>593.44900480898161</v>
      </c>
      <c r="G8931" s="5">
        <f>IF(C8931=0,0,C8931*LABOR_HRS_WK_MES*SEASON_WEEKS*(1+DIM_PCT_MES)^C8931)</f>
        <v>1959.6780360096466</v>
      </c>
      <c r="H8931" s="5">
        <f>E8931+F8931+G8931</f>
        <v>6592.28436165856</v>
      </c>
      <c r="I8931" s="5">
        <f>MIN(H8931,FARMER_HRS)</f>
        <v>720</v>
      </c>
      <c r="J8931" s="5">
        <f>MAX(0,H8931-FARMER_HRS)</f>
        <v>5872.28436165856</v>
      </c>
      <c r="K8931" s="2">
        <f>I8931*FARMER_RATE+J8931*TEMP_WORKER_RATE</f>
        <v>126949.38127879443</v>
      </c>
      <c r="L8931" s="2">
        <f>A8931*PRICE_TOM+B8931*PRICE_CAR+C8931*PRICE_MES</f>
        <v>224716</v>
      </c>
      <c r="M8931" s="2">
        <f>A8931*FERT_BED_TOM+B8931*FERT_BED_CAR+C8931*FERT_BED_MES</f>
        <v>44000</v>
      </c>
      <c r="N8931" s="6">
        <f>IF(AND(D8931&lt;=TOTAL_BEDS,J8931&lt;=TEMP_WORKER_MAX*TEMP_WORKER_HRS),1,0)</f>
        <v>0</v>
      </c>
      <c r="O8931" s="2">
        <f>L8931-M8931-K8931-FIXED_COSTS</f>
        <v>33766.618721205567</v>
      </c>
      <c r="P8931" s="2">
        <f>IF(N8931=1,O8931,"")</f>
      </c>
    </row>
    <row r="8932">
      <c r="A8932" s="6">
        <v>13</v>
      </c>
      <c r="B8932" s="6">
        <v>15</v>
      </c>
      <c r="C8932" s="6">
        <v>0</v>
      </c>
      <c r="D8932" s="6">
        <f>A8932+B8932+C8932</f>
        <v>28</v>
      </c>
      <c r="E8932" s="5">
        <f>IF(A8932=0,0,A8932*LABOR_HRS_WK_TOM*SEASON_WEEKS*(1+DIM_PCT_TOM)^A8932)</f>
        <v>4039.1573208399313</v>
      </c>
      <c r="F8932" s="5">
        <f>IF(B8932=0,0,B8932*LABOR_HRS_WK_CAR*SEASON_WEEKS*(1+DIM_PCT_CAR)^B8932)</f>
        <v>651.73417492414933</v>
      </c>
      <c r="G8932" s="5">
        <f>IF(C8932=0,0,C8932*LABOR_HRS_WK_MES*SEASON_WEEKS*(1+DIM_PCT_MES)^C8932)</f>
        <v>0</v>
      </c>
      <c r="H8932" s="5">
        <f>E8932+F8932+G8932</f>
        <v>4690.8914957640809</v>
      </c>
      <c r="I8932" s="5">
        <f>MIN(H8932,FARMER_HRS)</f>
        <v>720</v>
      </c>
      <c r="J8932" s="5">
        <f>MAX(0,H8932-FARMER_HRS)</f>
        <v>3970.8914957640809</v>
      </c>
      <c r="K8932" s="2">
        <f>I8932*FARMER_RATE+J8932*TEMP_WORKER_RATE</f>
        <v>93939.0884681264</v>
      </c>
      <c r="L8932" s="2">
        <f>A8932*PRICE_TOM+B8932*PRICE_CAR+C8932*PRICE_MES</f>
        <v>145810</v>
      </c>
      <c r="M8932" s="2">
        <f>A8932*FERT_BED_TOM+B8932*FERT_BED_CAR+C8932*FERT_BED_MES</f>
        <v>18040</v>
      </c>
      <c r="N8932" s="6">
        <f>IF(AND(D8932&lt;=TOTAL_BEDS,J8932&lt;=TEMP_WORKER_MAX*TEMP_WORKER_HRS),1,0)</f>
        <v>1</v>
      </c>
      <c r="O8932" s="2">
        <f>L8932-M8932-K8932-FIXED_COSTS</f>
        <v>13830.9115318736</v>
      </c>
      <c r="P8932" s="2">
        <f>IF(N8932=1,O8932,"")</f>
        <v>13830.9115318736</v>
      </c>
    </row>
    <row r="8933">
      <c r="A8933" s="6">
        <v>13</v>
      </c>
      <c r="B8933" s="6">
        <v>15</v>
      </c>
      <c r="C8933" s="6">
        <v>1</v>
      </c>
      <c r="D8933" s="6">
        <f>A8933+B8933+C8933</f>
        <v>29</v>
      </c>
      <c r="E8933" s="5">
        <f>IF(A8933=0,0,A8933*LABOR_HRS_WK_TOM*SEASON_WEEKS*(1+DIM_PCT_TOM)^A8933)</f>
        <v>4039.1573208399313</v>
      </c>
      <c r="F8933" s="5">
        <f>IF(B8933=0,0,B8933*LABOR_HRS_WK_CAR*SEASON_WEEKS*(1+DIM_PCT_CAR)^B8933)</f>
        <v>651.73417492414933</v>
      </c>
      <c r="G8933" s="5">
        <f>IF(C8933=0,0,C8933*LABOR_HRS_WK_MES*SEASON_WEEKS*(1+DIM_PCT_MES)^C8933)</f>
        <v>45.5625</v>
      </c>
      <c r="H8933" s="5">
        <f>E8933+F8933+G8933</f>
        <v>4736.4539957640809</v>
      </c>
      <c r="I8933" s="5">
        <f>MIN(H8933,FARMER_HRS)</f>
        <v>720</v>
      </c>
      <c r="J8933" s="5">
        <f>MAX(0,H8933-FARMER_HRS)</f>
        <v>4016.4539957640809</v>
      </c>
      <c r="K8933" s="2">
        <f>I8933*FARMER_RATE+J8933*TEMP_WORKER_RATE</f>
        <v>94730.1040931264</v>
      </c>
      <c r="L8933" s="2">
        <f>A8933*PRICE_TOM+B8933*PRICE_CAR+C8933*PRICE_MES</f>
        <v>148510</v>
      </c>
      <c r="M8933" s="2">
        <f>A8933*FERT_BED_TOM+B8933*FERT_BED_CAR+C8933*FERT_BED_MES</f>
        <v>18920</v>
      </c>
      <c r="N8933" s="6">
        <f>IF(AND(D8933&lt;=TOTAL_BEDS,J8933&lt;=TEMP_WORKER_MAX*TEMP_WORKER_HRS),1,0)</f>
        <v>1</v>
      </c>
      <c r="O8933" s="2">
        <f>L8933-M8933-K8933-FIXED_COSTS</f>
        <v>14859.8959068736</v>
      </c>
      <c r="P8933" s="2">
        <f>IF(N8933=1,O8933,"")</f>
        <v>14859.8959068736</v>
      </c>
    </row>
    <row r="8934">
      <c r="A8934" s="6">
        <v>13</v>
      </c>
      <c r="B8934" s="6">
        <v>15</v>
      </c>
      <c r="C8934" s="6">
        <v>2</v>
      </c>
      <c r="D8934" s="6">
        <f>A8934+B8934+C8934</f>
        <v>30</v>
      </c>
      <c r="E8934" s="5">
        <f>IF(A8934=0,0,A8934*LABOR_HRS_WK_TOM*SEASON_WEEKS*(1+DIM_PCT_TOM)^A8934)</f>
        <v>4039.1573208399313</v>
      </c>
      <c r="F8934" s="5">
        <f>IF(B8934=0,0,B8934*LABOR_HRS_WK_CAR*SEASON_WEEKS*(1+DIM_PCT_CAR)^B8934)</f>
        <v>651.73417492414933</v>
      </c>
      <c r="G8934" s="5">
        <f>IF(C8934=0,0,C8934*LABOR_HRS_WK_MES*SEASON_WEEKS*(1+DIM_PCT_MES)^C8934)</f>
        <v>92.2640625</v>
      </c>
      <c r="H8934" s="5">
        <f>E8934+F8934+G8934</f>
        <v>4783.1555582640813</v>
      </c>
      <c r="I8934" s="5">
        <f>MIN(H8934,FARMER_HRS)</f>
        <v>720</v>
      </c>
      <c r="J8934" s="5">
        <f>MAX(0,H8934-FARMER_HRS)</f>
        <v>4063.1555582640813</v>
      </c>
      <c r="K8934" s="2">
        <f>I8934*FARMER_RATE+J8934*TEMP_WORKER_RATE</f>
        <v>95540.895108751414</v>
      </c>
      <c r="L8934" s="2">
        <f>A8934*PRICE_TOM+B8934*PRICE_CAR+C8934*PRICE_MES</f>
        <v>151210</v>
      </c>
      <c r="M8934" s="2">
        <f>A8934*FERT_BED_TOM+B8934*FERT_BED_CAR+C8934*FERT_BED_MES</f>
        <v>19800</v>
      </c>
      <c r="N8934" s="6">
        <f>IF(AND(D8934&lt;=TOTAL_BEDS,J8934&lt;=TEMP_WORKER_MAX*TEMP_WORKER_HRS),1,0)</f>
        <v>1</v>
      </c>
      <c r="O8934" s="2">
        <f>L8934-M8934-K8934-FIXED_COSTS</f>
        <v>15869.104891248586</v>
      </c>
      <c r="P8934" s="2">
        <f>IF(N8934=1,O8934,"")</f>
        <v>15869.104891248586</v>
      </c>
    </row>
    <row r="8935">
      <c r="A8935" s="6">
        <v>13</v>
      </c>
      <c r="B8935" s="6">
        <v>15</v>
      </c>
      <c r="C8935" s="6">
        <v>3</v>
      </c>
      <c r="D8935" s="6">
        <f>A8935+B8935+C8935</f>
        <v>31</v>
      </c>
      <c r="E8935" s="5">
        <f>IF(A8935=0,0,A8935*LABOR_HRS_WK_TOM*SEASON_WEEKS*(1+DIM_PCT_TOM)^A8935)</f>
        <v>4039.1573208399313</v>
      </c>
      <c r="F8935" s="5">
        <f>IF(B8935=0,0,B8935*LABOR_HRS_WK_CAR*SEASON_WEEKS*(1+DIM_PCT_CAR)^B8935)</f>
        <v>651.73417492414933</v>
      </c>
      <c r="G8935" s="5">
        <f>IF(C8935=0,0,C8935*LABOR_HRS_WK_MES*SEASON_WEEKS*(1+DIM_PCT_MES)^C8935)</f>
        <v>140.12604492187498</v>
      </c>
      <c r="H8935" s="5">
        <f>E8935+F8935+G8935</f>
        <v>4831.0175406859562</v>
      </c>
      <c r="I8935" s="5">
        <f>MIN(H8935,FARMER_HRS)</f>
        <v>720</v>
      </c>
      <c r="J8935" s="5">
        <f>MAX(0,H8935-FARMER_HRS)</f>
        <v>4111.0175406859562</v>
      </c>
      <c r="K8935" s="2">
        <f>I8935*FARMER_RATE+J8935*TEMP_WORKER_RATE</f>
        <v>96371.832303575633</v>
      </c>
      <c r="L8935" s="2">
        <f>A8935*PRICE_TOM+B8935*PRICE_CAR+C8935*PRICE_MES</f>
        <v>153910</v>
      </c>
      <c r="M8935" s="2">
        <f>A8935*FERT_BED_TOM+B8935*FERT_BED_CAR+C8935*FERT_BED_MES</f>
        <v>20680</v>
      </c>
      <c r="N8935" s="6">
        <f>IF(AND(D8935&lt;=TOTAL_BEDS,J8935&lt;=TEMP_WORKER_MAX*TEMP_WORKER_HRS),1,0)</f>
        <v>1</v>
      </c>
      <c r="O8935" s="2">
        <f>L8935-M8935-K8935-FIXED_COSTS</f>
        <v>16858.167696424367</v>
      </c>
      <c r="P8935" s="2">
        <f>IF(N8935=1,O8935,"")</f>
        <v>16858.167696424367</v>
      </c>
    </row>
    <row r="8936">
      <c r="A8936" s="6">
        <v>13</v>
      </c>
      <c r="B8936" s="6">
        <v>15</v>
      </c>
      <c r="C8936" s="6">
        <v>4</v>
      </c>
      <c r="D8936" s="6">
        <f>A8936+B8936+C8936</f>
        <v>32</v>
      </c>
      <c r="E8936" s="5">
        <f>IF(A8936=0,0,A8936*LABOR_HRS_WK_TOM*SEASON_WEEKS*(1+DIM_PCT_TOM)^A8936)</f>
        <v>4039.1573208399313</v>
      </c>
      <c r="F8936" s="5">
        <f>IF(B8936=0,0,B8936*LABOR_HRS_WK_CAR*SEASON_WEEKS*(1+DIM_PCT_CAR)^B8936)</f>
        <v>651.73417492414933</v>
      </c>
      <c r="G8936" s="5">
        <f>IF(C8936=0,0,C8936*LABOR_HRS_WK_MES*SEASON_WEEKS*(1+DIM_PCT_MES)^C8936)</f>
        <v>189.17016064453119</v>
      </c>
      <c r="H8936" s="5">
        <f>E8936+F8936+G8936</f>
        <v>4880.0616564086122</v>
      </c>
      <c r="I8936" s="5">
        <f>MIN(H8936,FARMER_HRS)</f>
        <v>720</v>
      </c>
      <c r="J8936" s="5">
        <f>MAX(0,H8936-FARMER_HRS)</f>
        <v>4160.0616564086122</v>
      </c>
      <c r="K8936" s="2">
        <f>I8936*FARMER_RATE+J8936*TEMP_WORKER_RATE</f>
        <v>97223.292645982845</v>
      </c>
      <c r="L8936" s="2">
        <f>A8936*PRICE_TOM+B8936*PRICE_CAR+C8936*PRICE_MES</f>
        <v>156610</v>
      </c>
      <c r="M8936" s="2">
        <f>A8936*FERT_BED_TOM+B8936*FERT_BED_CAR+C8936*FERT_BED_MES</f>
        <v>21560</v>
      </c>
      <c r="N8936" s="6">
        <f>IF(AND(D8936&lt;=TOTAL_BEDS,J8936&lt;=TEMP_WORKER_MAX*TEMP_WORKER_HRS),1,0)</f>
        <v>1</v>
      </c>
      <c r="O8936" s="2">
        <f>L8936-M8936-K8936-FIXED_COSTS</f>
        <v>17826.707354017155</v>
      </c>
      <c r="P8936" s="2">
        <f>IF(N8936=1,O8936,"")</f>
        <v>17826.707354017155</v>
      </c>
    </row>
    <row r="8937">
      <c r="A8937" s="6">
        <v>13</v>
      </c>
      <c r="B8937" s="6">
        <v>15</v>
      </c>
      <c r="C8937" s="6">
        <v>5</v>
      </c>
      <c r="D8937" s="6">
        <f>A8937+B8937+C8937</f>
        <v>33</v>
      </c>
      <c r="E8937" s="5">
        <f>IF(A8937=0,0,A8937*LABOR_HRS_WK_TOM*SEASON_WEEKS*(1+DIM_PCT_TOM)^A8937)</f>
        <v>4039.1573208399313</v>
      </c>
      <c r="F8937" s="5">
        <f>IF(B8937=0,0,B8937*LABOR_HRS_WK_CAR*SEASON_WEEKS*(1+DIM_PCT_CAR)^B8937)</f>
        <v>651.73417492414933</v>
      </c>
      <c r="G8937" s="5">
        <f>IF(C8937=0,0,C8937*LABOR_HRS_WK_MES*SEASON_WEEKS*(1+DIM_PCT_MES)^C8937)</f>
        <v>239.41848456573481</v>
      </c>
      <c r="H8937" s="5">
        <f>E8937+F8937+G8937</f>
        <v>4930.3099803298155</v>
      </c>
      <c r="I8937" s="5">
        <f>MIN(H8937,FARMER_HRS)</f>
        <v>720</v>
      </c>
      <c r="J8937" s="5">
        <f>MAX(0,H8937-FARMER_HRS)</f>
        <v>4210.3099803298155</v>
      </c>
      <c r="K8937" s="2">
        <f>I8937*FARMER_RATE+J8937*TEMP_WORKER_RATE</f>
        <v>98095.659380725963</v>
      </c>
      <c r="L8937" s="2">
        <f>A8937*PRICE_TOM+B8937*PRICE_CAR+C8937*PRICE_MES</f>
        <v>159310</v>
      </c>
      <c r="M8937" s="2">
        <f>A8937*FERT_BED_TOM+B8937*FERT_BED_CAR+C8937*FERT_BED_MES</f>
        <v>22440</v>
      </c>
      <c r="N8937" s="6">
        <f>IF(AND(D8937&lt;=TOTAL_BEDS,J8937&lt;=TEMP_WORKER_MAX*TEMP_WORKER_HRS),1,0)</f>
        <v>1</v>
      </c>
      <c r="O8937" s="2">
        <f>L8937-M8937-K8937-FIXED_COSTS</f>
        <v>18774.340619274037</v>
      </c>
      <c r="P8937" s="2">
        <f>IF(N8937=1,O8937,"")</f>
        <v>18774.340619274037</v>
      </c>
    </row>
    <row r="8938">
      <c r="A8938" s="6">
        <v>13</v>
      </c>
      <c r="B8938" s="6">
        <v>15</v>
      </c>
      <c r="C8938" s="6">
        <v>6</v>
      </c>
      <c r="D8938" s="6">
        <f>A8938+B8938+C8938</f>
        <v>34</v>
      </c>
      <c r="E8938" s="5">
        <f>IF(A8938=0,0,A8938*LABOR_HRS_WK_TOM*SEASON_WEEKS*(1+DIM_PCT_TOM)^A8938)</f>
        <v>4039.1573208399313</v>
      </c>
      <c r="F8938" s="5">
        <f>IF(B8938=0,0,B8938*LABOR_HRS_WK_CAR*SEASON_WEEKS*(1+DIM_PCT_CAR)^B8938)</f>
        <v>651.73417492414933</v>
      </c>
      <c r="G8938" s="5">
        <f>IF(C8938=0,0,C8938*LABOR_HRS_WK_MES*SEASON_WEEKS*(1+DIM_PCT_MES)^C8938)</f>
        <v>290.89345874736773</v>
      </c>
      <c r="H8938" s="5">
        <f>E8938+F8938+G8938</f>
        <v>4981.7849545114486</v>
      </c>
      <c r="I8938" s="5">
        <f>MIN(H8938,FARMER_HRS)</f>
        <v>720</v>
      </c>
      <c r="J8938" s="5">
        <f>MAX(0,H8938-FARMER_HRS)</f>
        <v>4261.7849545114486</v>
      </c>
      <c r="K8938" s="2">
        <f>I8938*FARMER_RATE+J8938*TEMP_WORKER_RATE</f>
        <v>98989.322126934872</v>
      </c>
      <c r="L8938" s="2">
        <f>A8938*PRICE_TOM+B8938*PRICE_CAR+C8938*PRICE_MES</f>
        <v>162010</v>
      </c>
      <c r="M8938" s="2">
        <f>A8938*FERT_BED_TOM+B8938*FERT_BED_CAR+C8938*FERT_BED_MES</f>
        <v>23320</v>
      </c>
      <c r="N8938" s="6">
        <f>IF(AND(D8938&lt;=TOTAL_BEDS,J8938&lt;=TEMP_WORKER_MAX*TEMP_WORKER_HRS),1,0)</f>
        <v>1</v>
      </c>
      <c r="O8938" s="2">
        <f>L8938-M8938-K8938-FIXED_COSTS</f>
        <v>19700.677873065128</v>
      </c>
      <c r="P8938" s="2">
        <f>IF(N8938=1,O8938,"")</f>
        <v>19700.677873065128</v>
      </c>
    </row>
    <row r="8939">
      <c r="A8939" s="6">
        <v>13</v>
      </c>
      <c r="B8939" s="6">
        <v>15</v>
      </c>
      <c r="C8939" s="6">
        <v>7</v>
      </c>
      <c r="D8939" s="6">
        <f>A8939+B8939+C8939</f>
        <v>35</v>
      </c>
      <c r="E8939" s="5">
        <f>IF(A8939=0,0,A8939*LABOR_HRS_WK_TOM*SEASON_WEEKS*(1+DIM_PCT_TOM)^A8939)</f>
        <v>4039.1573208399313</v>
      </c>
      <c r="F8939" s="5">
        <f>IF(B8939=0,0,B8939*LABOR_HRS_WK_CAR*SEASON_WEEKS*(1+DIM_PCT_CAR)^B8939)</f>
        <v>651.73417492414933</v>
      </c>
      <c r="G8939" s="5">
        <f>IF(C8939=0,0,C8939*LABOR_HRS_WK_MES*SEASON_WEEKS*(1+DIM_PCT_MES)^C8939)</f>
        <v>343.61789814532818</v>
      </c>
      <c r="H8939" s="5">
        <f>E8939+F8939+G8939</f>
        <v>5034.5093939094095</v>
      </c>
      <c r="I8939" s="5">
        <f>MIN(H8939,FARMER_HRS)</f>
        <v>720</v>
      </c>
      <c r="J8939" s="5">
        <f>MAX(0,H8939-FARMER_HRS)</f>
        <v>4314.5093939094095</v>
      </c>
      <c r="K8939" s="2">
        <f>I8939*FARMER_RATE+J8939*TEMP_WORKER_RATE</f>
        <v>99904.676977593917</v>
      </c>
      <c r="L8939" s="2">
        <f>A8939*PRICE_TOM+B8939*PRICE_CAR+C8939*PRICE_MES</f>
        <v>164710</v>
      </c>
      <c r="M8939" s="2">
        <f>A8939*FERT_BED_TOM+B8939*FERT_BED_CAR+C8939*FERT_BED_MES</f>
        <v>24200</v>
      </c>
      <c r="N8939" s="6">
        <f>IF(AND(D8939&lt;=TOTAL_BEDS,J8939&lt;=TEMP_WORKER_MAX*TEMP_WORKER_HRS),1,0)</f>
        <v>1</v>
      </c>
      <c r="O8939" s="2">
        <f>L8939-M8939-K8939-FIXED_COSTS</f>
        <v>20605.323022406083</v>
      </c>
      <c r="P8939" s="2">
        <f>IF(N8939=1,O8939,"")</f>
        <v>20605.323022406083</v>
      </c>
    </row>
    <row r="8940">
      <c r="A8940" s="6">
        <v>13</v>
      </c>
      <c r="B8940" s="6">
        <v>15</v>
      </c>
      <c r="C8940" s="6">
        <v>8</v>
      </c>
      <c r="D8940" s="6">
        <f>A8940+B8940+C8940</f>
        <v>36</v>
      </c>
      <c r="E8940" s="5">
        <f>IF(A8940=0,0,A8940*LABOR_HRS_WK_TOM*SEASON_WEEKS*(1+DIM_PCT_TOM)^A8940)</f>
        <v>4039.1573208399313</v>
      </c>
      <c r="F8940" s="5">
        <f>IF(B8940=0,0,B8940*LABOR_HRS_WK_CAR*SEASON_WEEKS*(1+DIM_PCT_CAR)^B8940)</f>
        <v>651.73417492414933</v>
      </c>
      <c r="G8940" s="5">
        <f>IF(C8940=0,0,C8940*LABOR_HRS_WK_MES*SEASON_WEEKS*(1+DIM_PCT_MES)^C8940)</f>
        <v>397.61499642530833</v>
      </c>
      <c r="H8940" s="5">
        <f>E8940+F8940+G8940</f>
        <v>5088.5064921893891</v>
      </c>
      <c r="I8940" s="5">
        <f>MIN(H8940,FARMER_HRS)</f>
        <v>720</v>
      </c>
      <c r="J8940" s="5">
        <f>MAX(0,H8940-FARMER_HRS)</f>
        <v>4368.5064921893891</v>
      </c>
      <c r="K8940" s="2">
        <f>I8940*FARMER_RATE+J8940*TEMP_WORKER_RATE</f>
        <v>100842.12660051022</v>
      </c>
      <c r="L8940" s="2">
        <f>A8940*PRICE_TOM+B8940*PRICE_CAR+C8940*PRICE_MES</f>
        <v>167410</v>
      </c>
      <c r="M8940" s="2">
        <f>A8940*FERT_BED_TOM+B8940*FERT_BED_CAR+C8940*FERT_BED_MES</f>
        <v>25080</v>
      </c>
      <c r="N8940" s="6">
        <f>IF(AND(D8940&lt;=TOTAL_BEDS,J8940&lt;=TEMP_WORKER_MAX*TEMP_WORKER_HRS),1,0)</f>
        <v>1</v>
      </c>
      <c r="O8940" s="2">
        <f>L8940-M8940-K8940-FIXED_COSTS</f>
        <v>21487.873399489778</v>
      </c>
      <c r="P8940" s="2">
        <f>IF(N8940=1,O8940,"")</f>
        <v>21487.873399489778</v>
      </c>
    </row>
    <row r="8941">
      <c r="A8941" s="6">
        <v>13</v>
      </c>
      <c r="B8941" s="6">
        <v>15</v>
      </c>
      <c r="C8941" s="6">
        <v>9</v>
      </c>
      <c r="D8941" s="6">
        <f>A8941+B8941+C8941</f>
        <v>37</v>
      </c>
      <c r="E8941" s="5">
        <f>IF(A8941=0,0,A8941*LABOR_HRS_WK_TOM*SEASON_WEEKS*(1+DIM_PCT_TOM)^A8941)</f>
        <v>4039.1573208399313</v>
      </c>
      <c r="F8941" s="5">
        <f>IF(B8941=0,0,B8941*LABOR_HRS_WK_CAR*SEASON_WEEKS*(1+DIM_PCT_CAR)^B8941)</f>
        <v>651.73417492414933</v>
      </c>
      <c r="G8941" s="5">
        <f>IF(C8941=0,0,C8941*LABOR_HRS_WK_MES*SEASON_WEEKS*(1+DIM_PCT_MES)^C8941)</f>
        <v>452.90833186570273</v>
      </c>
      <c r="H8941" s="5">
        <f>E8941+F8941+G8941</f>
        <v>5143.799827629784</v>
      </c>
      <c r="I8941" s="5">
        <f>MIN(H8941,FARMER_HRS)</f>
        <v>720</v>
      </c>
      <c r="J8941" s="5">
        <f>MAX(0,H8941-FARMER_HRS)</f>
        <v>4423.799827629784</v>
      </c>
      <c r="K8941" s="2">
        <f>I8941*FARMER_RATE+J8941*TEMP_WORKER_RATE</f>
        <v>101802.08034079486</v>
      </c>
      <c r="L8941" s="2">
        <f>A8941*PRICE_TOM+B8941*PRICE_CAR+C8941*PRICE_MES</f>
        <v>170110</v>
      </c>
      <c r="M8941" s="2">
        <f>A8941*FERT_BED_TOM+B8941*FERT_BED_CAR+C8941*FERT_BED_MES</f>
        <v>25960</v>
      </c>
      <c r="N8941" s="6">
        <f>IF(AND(D8941&lt;=TOTAL_BEDS,J8941&lt;=TEMP_WORKER_MAX*TEMP_WORKER_HRS),1,0)</f>
        <v>1</v>
      </c>
      <c r="O8941" s="2">
        <f>L8941-M8941-K8941-FIXED_COSTS</f>
        <v>22347.919659205145</v>
      </c>
      <c r="P8941" s="2">
        <f>IF(N8941=1,O8941,"")</f>
        <v>22347.919659205145</v>
      </c>
    </row>
    <row r="8942">
      <c r="A8942" s="6">
        <v>13</v>
      </c>
      <c r="B8942" s="6">
        <v>15</v>
      </c>
      <c r="C8942" s="6">
        <v>10</v>
      </c>
      <c r="D8942" s="6">
        <f>A8942+B8942+C8942</f>
        <v>38</v>
      </c>
      <c r="E8942" s="5">
        <f>IF(A8942=0,0,A8942*LABOR_HRS_WK_TOM*SEASON_WEEKS*(1+DIM_PCT_TOM)^A8942)</f>
        <v>4039.1573208399313</v>
      </c>
      <c r="F8942" s="5">
        <f>IF(B8942=0,0,B8942*LABOR_HRS_WK_CAR*SEASON_WEEKS*(1+DIM_PCT_CAR)^B8942)</f>
        <v>651.73417492414933</v>
      </c>
      <c r="G8942" s="5">
        <f>IF(C8942=0,0,C8942*LABOR_HRS_WK_MES*SEASON_WEEKS*(1+DIM_PCT_MES)^C8942)</f>
        <v>509.52187334891551</v>
      </c>
      <c r="H8942" s="5">
        <f>E8942+F8942+G8942</f>
        <v>5200.4133691129964</v>
      </c>
      <c r="I8942" s="5">
        <f>MIN(H8942,FARMER_HRS)</f>
        <v>720</v>
      </c>
      <c r="J8942" s="5">
        <f>MAX(0,H8942-FARMER_HRS)</f>
        <v>4480.4133691129964</v>
      </c>
      <c r="K8942" s="2">
        <f>I8942*FARMER_RATE+J8942*TEMP_WORKER_RATE</f>
        <v>102784.9543248784</v>
      </c>
      <c r="L8942" s="2">
        <f>A8942*PRICE_TOM+B8942*PRICE_CAR+C8942*PRICE_MES</f>
        <v>172810</v>
      </c>
      <c r="M8942" s="2">
        <f>A8942*FERT_BED_TOM+B8942*FERT_BED_CAR+C8942*FERT_BED_MES</f>
        <v>26840</v>
      </c>
      <c r="N8942" s="6">
        <f>IF(AND(D8942&lt;=TOTAL_BEDS,J8942&lt;=TEMP_WORKER_MAX*TEMP_WORKER_HRS),1,0)</f>
        <v>1</v>
      </c>
      <c r="O8942" s="2">
        <f>L8942-M8942-K8942-FIXED_COSTS</f>
        <v>23185.045675121597</v>
      </c>
      <c r="P8942" s="2">
        <f>IF(N8942=1,O8942,"")</f>
        <v>23185.045675121597</v>
      </c>
    </row>
    <row r="8943">
      <c r="A8943" s="6">
        <v>13</v>
      </c>
      <c r="B8943" s="6">
        <v>15</v>
      </c>
      <c r="C8943" s="6">
        <v>11</v>
      </c>
      <c r="D8943" s="6">
        <f>A8943+B8943+C8943</f>
        <v>39</v>
      </c>
      <c r="E8943" s="5">
        <f>IF(A8943=0,0,A8943*LABOR_HRS_WK_TOM*SEASON_WEEKS*(1+DIM_PCT_TOM)^A8943)</f>
        <v>4039.1573208399313</v>
      </c>
      <c r="F8943" s="5">
        <f>IF(B8943=0,0,B8943*LABOR_HRS_WK_CAR*SEASON_WEEKS*(1+DIM_PCT_CAR)^B8943)</f>
        <v>651.73417492414933</v>
      </c>
      <c r="G8943" s="5">
        <f>IF(C8943=0,0,C8943*LABOR_HRS_WK_MES*SEASON_WEEKS*(1+DIM_PCT_MES)^C8943)</f>
        <v>567.47998644235463</v>
      </c>
      <c r="H8943" s="5">
        <f>E8943+F8943+G8943</f>
        <v>5258.3714822064358</v>
      </c>
      <c r="I8943" s="5">
        <f>MIN(H8943,FARMER_HRS)</f>
        <v>720</v>
      </c>
      <c r="J8943" s="5">
        <f>MAX(0,H8943-FARMER_HRS)</f>
        <v>4538.3714822064358</v>
      </c>
      <c r="K8943" s="2">
        <f>I8943*FARMER_RATE+J8943*TEMP_WORKER_RATE</f>
        <v>103791.17156608395</v>
      </c>
      <c r="L8943" s="2">
        <f>A8943*PRICE_TOM+B8943*PRICE_CAR+C8943*PRICE_MES</f>
        <v>175510</v>
      </c>
      <c r="M8943" s="2">
        <f>A8943*FERT_BED_TOM+B8943*FERT_BED_CAR+C8943*FERT_BED_MES</f>
        <v>27720</v>
      </c>
      <c r="N8943" s="6">
        <f>IF(AND(D8943&lt;=TOTAL_BEDS,J8943&lt;=TEMP_WORKER_MAX*TEMP_WORKER_HRS),1,0)</f>
        <v>1</v>
      </c>
      <c r="O8943" s="2">
        <f>L8943-M8943-K8943-FIXED_COSTS</f>
        <v>23998.828433916045</v>
      </c>
      <c r="P8943" s="2">
        <f>IF(N8943=1,O8943,"")</f>
        <v>23998.828433916045</v>
      </c>
    </row>
    <row r="8944">
      <c r="A8944" s="6">
        <v>13</v>
      </c>
      <c r="B8944" s="6">
        <v>15</v>
      </c>
      <c r="C8944" s="6">
        <v>12</v>
      </c>
      <c r="D8944" s="6">
        <f>A8944+B8944+C8944</f>
        <v>40</v>
      </c>
      <c r="E8944" s="5">
        <f>IF(A8944=0,0,A8944*LABOR_HRS_WK_TOM*SEASON_WEEKS*(1+DIM_PCT_TOM)^A8944)</f>
        <v>4039.1573208399313</v>
      </c>
      <c r="F8944" s="5">
        <f>IF(B8944=0,0,B8944*LABOR_HRS_WK_CAR*SEASON_WEEKS*(1+DIM_PCT_CAR)^B8944)</f>
        <v>651.73417492414933</v>
      </c>
      <c r="G8944" s="5">
        <f>IF(C8944=0,0,C8944*LABOR_HRS_WK_MES*SEASON_WEEKS*(1+DIM_PCT_MES)^C8944)</f>
        <v>626.807439570419</v>
      </c>
      <c r="H8944" s="5">
        <f>E8944+F8944+G8944</f>
        <v>5317.6989353345</v>
      </c>
      <c r="I8944" s="5">
        <f>MIN(H8944,FARMER_HRS)</f>
        <v>720</v>
      </c>
      <c r="J8944" s="5">
        <f>MAX(0,H8944-FARMER_HRS)</f>
        <v>4597.6989353345</v>
      </c>
      <c r="K8944" s="2">
        <f>I8944*FARMER_RATE+J8944*TEMP_WORKER_RATE</f>
        <v>104821.1620717795</v>
      </c>
      <c r="L8944" s="2">
        <f>A8944*PRICE_TOM+B8944*PRICE_CAR+C8944*PRICE_MES</f>
        <v>178210</v>
      </c>
      <c r="M8944" s="2">
        <f>A8944*FERT_BED_TOM+B8944*FERT_BED_CAR+C8944*FERT_BED_MES</f>
        <v>28600</v>
      </c>
      <c r="N8944" s="6">
        <f>IF(AND(D8944&lt;=TOTAL_BEDS,J8944&lt;=TEMP_WORKER_MAX*TEMP_WORKER_HRS),1,0)</f>
        <v>1</v>
      </c>
      <c r="O8944" s="2">
        <f>L8944-M8944-K8944-FIXED_COSTS</f>
        <v>24788.8379282205</v>
      </c>
      <c r="P8944" s="2">
        <f>IF(N8944=1,O8944,"")</f>
        <v>24788.8379282205</v>
      </c>
    </row>
    <row r="8945">
      <c r="A8945" s="6">
        <v>13</v>
      </c>
      <c r="B8945" s="6">
        <v>15</v>
      </c>
      <c r="C8945" s="6">
        <v>13</v>
      </c>
      <c r="D8945" s="6">
        <f>A8945+B8945+C8945</f>
        <v>41</v>
      </c>
      <c r="E8945" s="5">
        <f>IF(A8945=0,0,A8945*LABOR_HRS_WK_TOM*SEASON_WEEKS*(1+DIM_PCT_TOM)^A8945)</f>
        <v>4039.1573208399313</v>
      </c>
      <c r="F8945" s="5">
        <f>IF(B8945=0,0,B8945*LABOR_HRS_WK_CAR*SEASON_WEEKS*(1+DIM_PCT_CAR)^B8945)</f>
        <v>651.73417492414933</v>
      </c>
      <c r="G8945" s="5">
        <f>IF(C8945=0,0,C8945*LABOR_HRS_WK_MES*SEASON_WEEKS*(1+DIM_PCT_MES)^C8945)</f>
        <v>687.52941027880331</v>
      </c>
      <c r="H8945" s="5">
        <f>E8945+F8945+G8945</f>
        <v>5378.4209060428839</v>
      </c>
      <c r="I8945" s="5">
        <f>MIN(H8945,FARMER_HRS)</f>
        <v>720</v>
      </c>
      <c r="J8945" s="5">
        <f>MAX(0,H8945-FARMER_HRS)</f>
        <v>4658.4209060428839</v>
      </c>
      <c r="K8945" s="2">
        <f>I8945*FARMER_RATE+J8945*TEMP_WORKER_RATE</f>
        <v>105875.36295213339</v>
      </c>
      <c r="L8945" s="2">
        <f>A8945*PRICE_TOM+B8945*PRICE_CAR+C8945*PRICE_MES</f>
        <v>180910</v>
      </c>
      <c r="M8945" s="2">
        <f>A8945*FERT_BED_TOM+B8945*FERT_BED_CAR+C8945*FERT_BED_MES</f>
        <v>29480</v>
      </c>
      <c r="N8945" s="6">
        <f>IF(AND(D8945&lt;=TOTAL_BEDS,J8945&lt;=TEMP_WORKER_MAX*TEMP_WORKER_HRS),1,0)</f>
        <v>1</v>
      </c>
      <c r="O8945" s="2">
        <f>L8945-M8945-K8945-FIXED_COSTS</f>
        <v>25554.637047866607</v>
      </c>
      <c r="P8945" s="2">
        <f>IF(N8945=1,O8945,"")</f>
        <v>25554.637047866607</v>
      </c>
    </row>
    <row r="8946">
      <c r="A8946" s="6">
        <v>13</v>
      </c>
      <c r="B8946" s="6">
        <v>15</v>
      </c>
      <c r="C8946" s="6">
        <v>14</v>
      </c>
      <c r="D8946" s="6">
        <f>A8946+B8946+C8946</f>
        <v>42</v>
      </c>
      <c r="E8946" s="5">
        <f>IF(A8946=0,0,A8946*LABOR_HRS_WK_TOM*SEASON_WEEKS*(1+DIM_PCT_TOM)^A8946)</f>
        <v>4039.1573208399313</v>
      </c>
      <c r="F8946" s="5">
        <f>IF(B8946=0,0,B8946*LABOR_HRS_WK_CAR*SEASON_WEEKS*(1+DIM_PCT_CAR)^B8946)</f>
        <v>651.73417492414933</v>
      </c>
      <c r="G8946" s="5">
        <f>IF(C8946=0,0,C8946*LABOR_HRS_WK_MES*SEASON_WEEKS*(1+DIM_PCT_MES)^C8946)</f>
        <v>749.67149159246435</v>
      </c>
      <c r="H8946" s="5">
        <f>E8946+F8946+G8946</f>
        <v>5440.5629873565449</v>
      </c>
      <c r="I8946" s="5">
        <f>MIN(H8946,FARMER_HRS)</f>
        <v>720</v>
      </c>
      <c r="J8946" s="5">
        <f>MAX(0,H8946-FARMER_HRS)</f>
        <v>4720.5629873565449</v>
      </c>
      <c r="K8946" s="2">
        <f>I8946*FARMER_RATE+J8946*TEMP_WORKER_RATE</f>
        <v>106954.21853049556</v>
      </c>
      <c r="L8946" s="2">
        <f>A8946*PRICE_TOM+B8946*PRICE_CAR+C8946*PRICE_MES</f>
        <v>183610</v>
      </c>
      <c r="M8946" s="2">
        <f>A8946*FERT_BED_TOM+B8946*FERT_BED_CAR+C8946*FERT_BED_MES</f>
        <v>30360</v>
      </c>
      <c r="N8946" s="6">
        <f>IF(AND(D8946&lt;=TOTAL_BEDS,J8946&lt;=TEMP_WORKER_MAX*TEMP_WORKER_HRS),1,0)</f>
        <v>1</v>
      </c>
      <c r="O8946" s="2">
        <f>L8946-M8946-K8946-FIXED_COSTS</f>
        <v>26295.781469504436</v>
      </c>
      <c r="P8946" s="2">
        <f>IF(N8946=1,O8946,"")</f>
        <v>26295.781469504436</v>
      </c>
    </row>
    <row r="8947">
      <c r="A8947" s="6">
        <v>13</v>
      </c>
      <c r="B8947" s="6">
        <v>15</v>
      </c>
      <c r="C8947" s="6">
        <v>15</v>
      </c>
      <c r="D8947" s="6">
        <f>A8947+B8947+C8947</f>
        <v>43</v>
      </c>
      <c r="E8947" s="5">
        <f>IF(A8947=0,0,A8947*LABOR_HRS_WK_TOM*SEASON_WEEKS*(1+DIM_PCT_TOM)^A8947)</f>
        <v>4039.1573208399313</v>
      </c>
      <c r="F8947" s="5">
        <f>IF(B8947=0,0,B8947*LABOR_HRS_WK_CAR*SEASON_WEEKS*(1+DIM_PCT_CAR)^B8947)</f>
        <v>651.73417492414933</v>
      </c>
      <c r="G8947" s="5">
        <f>IF(C8947=0,0,C8947*LABOR_HRS_WK_MES*SEASON_WEEKS*(1+DIM_PCT_MES)^C8947)</f>
        <v>813.25969846861074</v>
      </c>
      <c r="H8947" s="5">
        <f>E8947+F8947+G8947</f>
        <v>5504.1511942326915</v>
      </c>
      <c r="I8947" s="5">
        <f>MIN(H8947,FARMER_HRS)</f>
        <v>720</v>
      </c>
      <c r="J8947" s="5">
        <f>MAX(0,H8947-FARMER_HRS)</f>
        <v>4784.1511942326915</v>
      </c>
      <c r="K8947" s="2">
        <f>I8947*FARMER_RATE+J8947*TEMP_WORKER_RATE</f>
        <v>108058.18045542866</v>
      </c>
      <c r="L8947" s="2">
        <f>A8947*PRICE_TOM+B8947*PRICE_CAR+C8947*PRICE_MES</f>
        <v>186310</v>
      </c>
      <c r="M8947" s="2">
        <f>A8947*FERT_BED_TOM+B8947*FERT_BED_CAR+C8947*FERT_BED_MES</f>
        <v>31240</v>
      </c>
      <c r="N8947" s="6">
        <f>IF(AND(D8947&lt;=TOTAL_BEDS,J8947&lt;=TEMP_WORKER_MAX*TEMP_WORKER_HRS),1,0)</f>
        <v>1</v>
      </c>
      <c r="O8947" s="2">
        <f>L8947-M8947-K8947-FIXED_COSTS</f>
        <v>27011.819544571335</v>
      </c>
      <c r="P8947" s="2">
        <f>IF(N8947=1,O8947,"")</f>
        <v>27011.819544571335</v>
      </c>
    </row>
    <row r="8948">
      <c r="A8948" s="6">
        <v>13</v>
      </c>
      <c r="B8948" s="6">
        <v>15</v>
      </c>
      <c r="C8948" s="6">
        <v>16</v>
      </c>
      <c r="D8948" s="6">
        <f>A8948+B8948+C8948</f>
        <v>44</v>
      </c>
      <c r="E8948" s="5">
        <f>IF(A8948=0,0,A8948*LABOR_HRS_WK_TOM*SEASON_WEEKS*(1+DIM_PCT_TOM)^A8948)</f>
        <v>4039.1573208399313</v>
      </c>
      <c r="F8948" s="5">
        <f>IF(B8948=0,0,B8948*LABOR_HRS_WK_CAR*SEASON_WEEKS*(1+DIM_PCT_CAR)^B8948)</f>
        <v>651.73417492414933</v>
      </c>
      <c r="G8948" s="5">
        <f>IF(C8948=0,0,C8948*LABOR_HRS_WK_MES*SEASON_WEEKS*(1+DIM_PCT_MES)^C8948)</f>
        <v>878.32047434609967</v>
      </c>
      <c r="H8948" s="5">
        <f>E8948+F8948+G8948</f>
        <v>5569.21197011018</v>
      </c>
      <c r="I8948" s="5">
        <f>MIN(H8948,FARMER_HRS)</f>
        <v>720</v>
      </c>
      <c r="J8948" s="5">
        <f>MAX(0,H8948-FARMER_HRS)</f>
        <v>4849.21197011018</v>
      </c>
      <c r="K8948" s="2">
        <f>I8948*FARMER_RATE+J8948*TEMP_WORKER_RATE</f>
        <v>109187.70781441285</v>
      </c>
      <c r="L8948" s="2">
        <f>A8948*PRICE_TOM+B8948*PRICE_CAR+C8948*PRICE_MES</f>
        <v>189010</v>
      </c>
      <c r="M8948" s="2">
        <f>A8948*FERT_BED_TOM+B8948*FERT_BED_CAR+C8948*FERT_BED_MES</f>
        <v>32120</v>
      </c>
      <c r="N8948" s="6">
        <f>IF(AND(D8948&lt;=TOTAL_BEDS,J8948&lt;=TEMP_WORKER_MAX*TEMP_WORKER_HRS),1,0)</f>
        <v>1</v>
      </c>
      <c r="O8948" s="2">
        <f>L8948-M8948-K8948-FIXED_COSTS</f>
        <v>27702.292185587154</v>
      </c>
      <c r="P8948" s="2">
        <f>IF(N8948=1,O8948,"")</f>
        <v>27702.292185587154</v>
      </c>
    </row>
    <row r="8949">
      <c r="A8949" s="6">
        <v>13</v>
      </c>
      <c r="B8949" s="6">
        <v>15</v>
      </c>
      <c r="C8949" s="6">
        <v>17</v>
      </c>
      <c r="D8949" s="6">
        <f>A8949+B8949+C8949</f>
        <v>45</v>
      </c>
      <c r="E8949" s="5">
        <f>IF(A8949=0,0,A8949*LABOR_HRS_WK_TOM*SEASON_WEEKS*(1+DIM_PCT_TOM)^A8949)</f>
        <v>4039.1573208399313</v>
      </c>
      <c r="F8949" s="5">
        <f>IF(B8949=0,0,B8949*LABOR_HRS_WK_CAR*SEASON_WEEKS*(1+DIM_PCT_CAR)^B8949)</f>
        <v>651.73417492414933</v>
      </c>
      <c r="G8949" s="5">
        <f>IF(C8949=0,0,C8949*LABOR_HRS_WK_MES*SEASON_WEEKS*(1+DIM_PCT_MES)^C8949)</f>
        <v>944.88069779263992</v>
      </c>
      <c r="H8949" s="5">
        <f>E8949+F8949+G8949</f>
        <v>5635.7721935567206</v>
      </c>
      <c r="I8949" s="5">
        <f>MIN(H8949,FARMER_HRS)</f>
        <v>720</v>
      </c>
      <c r="J8949" s="5">
        <f>MAX(0,H8949-FARMER_HRS)</f>
        <v>4915.7721935567206</v>
      </c>
      <c r="K8949" s="2">
        <f>I8949*FARMER_RATE+J8949*TEMP_WORKER_RATE</f>
        <v>110343.26724924862</v>
      </c>
      <c r="L8949" s="2">
        <f>A8949*PRICE_TOM+B8949*PRICE_CAR+C8949*PRICE_MES</f>
        <v>191710</v>
      </c>
      <c r="M8949" s="2">
        <f>A8949*FERT_BED_TOM+B8949*FERT_BED_CAR+C8949*FERT_BED_MES</f>
        <v>33000</v>
      </c>
      <c r="N8949" s="6">
        <f>IF(AND(D8949&lt;=TOTAL_BEDS,J8949&lt;=TEMP_WORKER_MAX*TEMP_WORKER_HRS),1,0)</f>
        <v>1</v>
      </c>
      <c r="O8949" s="2">
        <f>L8949-M8949-K8949-FIXED_COSTS</f>
        <v>28366.732750751384</v>
      </c>
      <c r="P8949" s="2">
        <f>IF(N8949=1,O8949,"")</f>
        <v>28366.732750751384</v>
      </c>
    </row>
    <row r="8950">
      <c r="A8950" s="6">
        <v>13</v>
      </c>
      <c r="B8950" s="6">
        <v>15</v>
      </c>
      <c r="C8950" s="6">
        <v>18</v>
      </c>
      <c r="D8950" s="6">
        <f>A8950+B8950+C8950</f>
        <v>46</v>
      </c>
      <c r="E8950" s="5">
        <f>IF(A8950=0,0,A8950*LABOR_HRS_WK_TOM*SEASON_WEEKS*(1+DIM_PCT_TOM)^A8950)</f>
        <v>4039.1573208399313</v>
      </c>
      <c r="F8950" s="5">
        <f>IF(B8950=0,0,B8950*LABOR_HRS_WK_CAR*SEASON_WEEKS*(1+DIM_PCT_CAR)^B8950)</f>
        <v>651.73417492414933</v>
      </c>
      <c r="G8950" s="5">
        <f>IF(C8950=0,0,C8950*LABOR_HRS_WK_MES*SEASON_WEEKS*(1+DIM_PCT_MES)^C8950)</f>
        <v>1012.9676892512272</v>
      </c>
      <c r="H8950" s="5">
        <f>E8950+F8950+G8950</f>
        <v>5703.859185015308</v>
      </c>
      <c r="I8950" s="5">
        <f>MIN(H8950,FARMER_HRS)</f>
        <v>720</v>
      </c>
      <c r="J8950" s="5">
        <f>MAX(0,H8950-FARMER_HRS)</f>
        <v>4983.859185015308</v>
      </c>
      <c r="K8950" s="2">
        <f>I8950*FARMER_RATE+J8950*TEMP_WORKER_RATE</f>
        <v>111525.33307318242</v>
      </c>
      <c r="L8950" s="2">
        <f>A8950*PRICE_TOM+B8950*PRICE_CAR+C8950*PRICE_MES</f>
        <v>194410</v>
      </c>
      <c r="M8950" s="2">
        <f>A8950*FERT_BED_TOM+B8950*FERT_BED_CAR+C8950*FERT_BED_MES</f>
        <v>33880</v>
      </c>
      <c r="N8950" s="6">
        <f>IF(AND(D8950&lt;=TOTAL_BEDS,J8950&lt;=TEMP_WORKER_MAX*TEMP_WORKER_HRS),1,0)</f>
        <v>1</v>
      </c>
      <c r="O8950" s="2">
        <f>L8950-M8950-K8950-FIXED_COSTS</f>
        <v>29004.666926817576</v>
      </c>
      <c r="P8950" s="2">
        <f>IF(N8950=1,O8950,"")</f>
        <v>29004.666926817576</v>
      </c>
    </row>
    <row r="8951">
      <c r="A8951" s="6">
        <v>13</v>
      </c>
      <c r="B8951" s="6">
        <v>15</v>
      </c>
      <c r="C8951" s="6">
        <v>19</v>
      </c>
      <c r="D8951" s="6">
        <f>A8951+B8951+C8951</f>
        <v>47</v>
      </c>
      <c r="E8951" s="5">
        <f>IF(A8951=0,0,A8951*LABOR_HRS_WK_TOM*SEASON_WEEKS*(1+DIM_PCT_TOM)^A8951)</f>
        <v>4039.1573208399313</v>
      </c>
      <c r="F8951" s="5">
        <f>IF(B8951=0,0,B8951*LABOR_HRS_WK_CAR*SEASON_WEEKS*(1+DIM_PCT_CAR)^B8951)</f>
        <v>651.73417492414933</v>
      </c>
      <c r="G8951" s="5">
        <f>IF(C8951=0,0,C8951*LABOR_HRS_WK_MES*SEASON_WEEKS*(1+DIM_PCT_MES)^C8951)</f>
        <v>1082.6092178872491</v>
      </c>
      <c r="H8951" s="5">
        <f>E8951+F8951+G8951</f>
        <v>5773.50071365133</v>
      </c>
      <c r="I8951" s="5">
        <f>MIN(H8951,FARMER_HRS)</f>
        <v>720</v>
      </c>
      <c r="J8951" s="5">
        <f>MAX(0,H8951-FARMER_HRS)</f>
        <v>5053.50071365133</v>
      </c>
      <c r="K8951" s="2">
        <f>I8951*FARMER_RATE+J8951*TEMP_WORKER_RATE</f>
        <v>112734.38738978004</v>
      </c>
      <c r="L8951" s="2">
        <f>A8951*PRICE_TOM+B8951*PRICE_CAR+C8951*PRICE_MES</f>
        <v>197110</v>
      </c>
      <c r="M8951" s="2">
        <f>A8951*FERT_BED_TOM+B8951*FERT_BED_CAR+C8951*FERT_BED_MES</f>
        <v>34760</v>
      </c>
      <c r="N8951" s="6">
        <f>IF(AND(D8951&lt;=TOTAL_BEDS,J8951&lt;=TEMP_WORKER_MAX*TEMP_WORKER_HRS),1,0)</f>
        <v>1</v>
      </c>
      <c r="O8951" s="2">
        <f>L8951-M8951-K8951-FIXED_COSTS</f>
        <v>29615.612610219963</v>
      </c>
      <c r="P8951" s="2">
        <f>IF(N8951=1,O8951,"")</f>
        <v>29615.612610219963</v>
      </c>
    </row>
    <row r="8952">
      <c r="A8952" s="6">
        <v>13</v>
      </c>
      <c r="B8952" s="6">
        <v>15</v>
      </c>
      <c r="C8952" s="6">
        <v>20</v>
      </c>
      <c r="D8952" s="6">
        <f>A8952+B8952+C8952</f>
        <v>48</v>
      </c>
      <c r="E8952" s="5">
        <f>IF(A8952=0,0,A8952*LABOR_HRS_WK_TOM*SEASON_WEEKS*(1+DIM_PCT_TOM)^A8952)</f>
        <v>4039.1573208399313</v>
      </c>
      <c r="F8952" s="5">
        <f>IF(B8952=0,0,B8952*LABOR_HRS_WK_CAR*SEASON_WEEKS*(1+DIM_PCT_CAR)^B8952)</f>
        <v>651.73417492414933</v>
      </c>
      <c r="G8952" s="5">
        <f>IF(C8952=0,0,C8952*LABOR_HRS_WK_MES*SEASON_WEEKS*(1+DIM_PCT_MES)^C8952)</f>
        <v>1153.8335085377259</v>
      </c>
      <c r="H8952" s="5">
        <f>E8952+F8952+G8952</f>
        <v>5844.7250043018066</v>
      </c>
      <c r="I8952" s="5">
        <f>MIN(H8952,FARMER_HRS)</f>
        <v>720</v>
      </c>
      <c r="J8952" s="5">
        <f>MAX(0,H8952-FARMER_HRS)</f>
        <v>5124.7250043018066</v>
      </c>
      <c r="K8952" s="2">
        <f>I8952*FARMER_RATE+J8952*TEMP_WORKER_RATE</f>
        <v>113970.92021357303</v>
      </c>
      <c r="L8952" s="2">
        <f>A8952*PRICE_TOM+B8952*PRICE_CAR+C8952*PRICE_MES</f>
        <v>199810</v>
      </c>
      <c r="M8952" s="2">
        <f>A8952*FERT_BED_TOM+B8952*FERT_BED_CAR+C8952*FERT_BED_MES</f>
        <v>35640</v>
      </c>
      <c r="N8952" s="6">
        <f>IF(AND(D8952&lt;=TOTAL_BEDS,J8952&lt;=TEMP_WORKER_MAX*TEMP_WORKER_HRS),1,0)</f>
        <v>1</v>
      </c>
      <c r="O8952" s="2">
        <f>L8952-M8952-K8952-FIXED_COSTS</f>
        <v>30199.07978642697</v>
      </c>
      <c r="P8952" s="2">
        <f>IF(N8952=1,O8952,"")</f>
        <v>30199.07978642697</v>
      </c>
    </row>
    <row r="8953">
      <c r="A8953" s="6">
        <v>13</v>
      </c>
      <c r="B8953" s="6">
        <v>15</v>
      </c>
      <c r="C8953" s="6">
        <v>21</v>
      </c>
      <c r="D8953" s="6">
        <f>A8953+B8953+C8953</f>
        <v>49</v>
      </c>
      <c r="E8953" s="5">
        <f>IF(A8953=0,0,A8953*LABOR_HRS_WK_TOM*SEASON_WEEKS*(1+DIM_PCT_TOM)^A8953)</f>
        <v>4039.1573208399313</v>
      </c>
      <c r="F8953" s="5">
        <f>IF(B8953=0,0,B8953*LABOR_HRS_WK_CAR*SEASON_WEEKS*(1+DIM_PCT_CAR)^B8953)</f>
        <v>651.73417492414933</v>
      </c>
      <c r="G8953" s="5">
        <f>IF(C8953=0,0,C8953*LABOR_HRS_WK_MES*SEASON_WEEKS*(1+DIM_PCT_MES)^C8953)</f>
        <v>1226.6692487641699</v>
      </c>
      <c r="H8953" s="5">
        <f>E8953+F8953+G8953</f>
        <v>5917.5607445282512</v>
      </c>
      <c r="I8953" s="5">
        <f>MIN(H8953,FARMER_HRS)</f>
        <v>720</v>
      </c>
      <c r="J8953" s="5">
        <f>MAX(0,H8953-FARMER_HRS)</f>
        <v>5197.5607445282512</v>
      </c>
      <c r="K8953" s="2">
        <f>I8953*FARMER_RATE+J8953*TEMP_WORKER_RATE</f>
        <v>115235.42959250436</v>
      </c>
      <c r="L8953" s="2">
        <f>A8953*PRICE_TOM+B8953*PRICE_CAR+C8953*PRICE_MES</f>
        <v>202510</v>
      </c>
      <c r="M8953" s="2">
        <f>A8953*FERT_BED_TOM+B8953*FERT_BED_CAR+C8953*FERT_BED_MES</f>
        <v>36520</v>
      </c>
      <c r="N8953" s="6">
        <f>IF(AND(D8953&lt;=TOTAL_BEDS,J8953&lt;=TEMP_WORKER_MAX*TEMP_WORKER_HRS),1,0)</f>
        <v>1</v>
      </c>
      <c r="O8953" s="2">
        <f>L8953-M8953-K8953-FIXED_COSTS</f>
        <v>30754.570407495645</v>
      </c>
      <c r="P8953" s="2">
        <f>IF(N8953=1,O8953,"")</f>
        <v>30754.570407495645</v>
      </c>
    </row>
    <row r="8954">
      <c r="A8954" s="6">
        <v>13</v>
      </c>
      <c r="B8954" s="6">
        <v>15</v>
      </c>
      <c r="C8954" s="6">
        <v>22</v>
      </c>
      <c r="D8954" s="6">
        <f>A8954+B8954+C8954</f>
        <v>50</v>
      </c>
      <c r="E8954" s="5">
        <f>IF(A8954=0,0,A8954*LABOR_HRS_WK_TOM*SEASON_WEEKS*(1+DIM_PCT_TOM)^A8954)</f>
        <v>4039.1573208399313</v>
      </c>
      <c r="F8954" s="5">
        <f>IF(B8954=0,0,B8954*LABOR_HRS_WK_CAR*SEASON_WEEKS*(1+DIM_PCT_CAR)^B8954)</f>
        <v>651.73417492414933</v>
      </c>
      <c r="G8954" s="5">
        <f>IF(C8954=0,0,C8954*LABOR_HRS_WK_MES*SEASON_WEEKS*(1+DIM_PCT_MES)^C8954)</f>
        <v>1301.1455960105659</v>
      </c>
      <c r="H8954" s="5">
        <f>E8954+F8954+G8954</f>
        <v>5992.0370917746468</v>
      </c>
      <c r="I8954" s="5">
        <f>MIN(H8954,FARMER_HRS)</f>
        <v>720</v>
      </c>
      <c r="J8954" s="5">
        <f>MAX(0,H8954-FARMER_HRS)</f>
        <v>5272.0370917746468</v>
      </c>
      <c r="K8954" s="2">
        <f>I8954*FARMER_RATE+J8954*TEMP_WORKER_RATE</f>
        <v>116528.42173219872</v>
      </c>
      <c r="L8954" s="2">
        <f>A8954*PRICE_TOM+B8954*PRICE_CAR+C8954*PRICE_MES</f>
        <v>205210</v>
      </c>
      <c r="M8954" s="2">
        <f>A8954*FERT_BED_TOM+B8954*FERT_BED_CAR+C8954*FERT_BED_MES</f>
        <v>37400</v>
      </c>
      <c r="N8954" s="6">
        <f>IF(AND(D8954&lt;=TOTAL_BEDS,J8954&lt;=TEMP_WORKER_MAX*TEMP_WORKER_HRS),1,0)</f>
        <v>1</v>
      </c>
      <c r="O8954" s="2">
        <f>L8954-M8954-K8954-FIXED_COSTS</f>
        <v>31281.578267801277</v>
      </c>
      <c r="P8954" s="2">
        <f>IF(N8954=1,O8954,"")</f>
        <v>31281.578267801277</v>
      </c>
    </row>
    <row r="8955">
      <c r="A8955" s="6">
        <v>13</v>
      </c>
      <c r="B8955" s="6">
        <v>15</v>
      </c>
      <c r="C8955" s="6">
        <v>23</v>
      </c>
      <c r="D8955" s="6">
        <f>A8955+B8955+C8955</f>
        <v>51</v>
      </c>
      <c r="E8955" s="5">
        <f>IF(A8955=0,0,A8955*LABOR_HRS_WK_TOM*SEASON_WEEKS*(1+DIM_PCT_TOM)^A8955)</f>
        <v>4039.1573208399313</v>
      </c>
      <c r="F8955" s="5">
        <f>IF(B8955=0,0,B8955*LABOR_HRS_WK_CAR*SEASON_WEEKS*(1+DIM_PCT_CAR)^B8955)</f>
        <v>651.73417492414933</v>
      </c>
      <c r="G8955" s="5">
        <f>IF(C8955=0,0,C8955*LABOR_HRS_WK_MES*SEASON_WEEKS*(1+DIM_PCT_MES)^C8955)</f>
        <v>1377.2921848680023</v>
      </c>
      <c r="H8955" s="5">
        <f>E8955+F8955+G8955</f>
        <v>6068.1836806320835</v>
      </c>
      <c r="I8955" s="5">
        <f>MIN(H8955,FARMER_HRS)</f>
        <v>720</v>
      </c>
      <c r="J8955" s="5">
        <f>MAX(0,H8955-FARMER_HRS)</f>
        <v>5348.1836806320835</v>
      </c>
      <c r="K8955" s="2">
        <f>I8955*FARMER_RATE+J8955*TEMP_WORKER_RATE</f>
        <v>117850.41112208478</v>
      </c>
      <c r="L8955" s="2">
        <f>A8955*PRICE_TOM+B8955*PRICE_CAR+C8955*PRICE_MES</f>
        <v>207910</v>
      </c>
      <c r="M8955" s="2">
        <f>A8955*FERT_BED_TOM+B8955*FERT_BED_CAR+C8955*FERT_BED_MES</f>
        <v>38280</v>
      </c>
      <c r="N8955" s="6">
        <f>IF(AND(D8955&lt;=TOTAL_BEDS,J8955&lt;=TEMP_WORKER_MAX*TEMP_WORKER_HRS),1,0)</f>
        <v>1</v>
      </c>
      <c r="O8955" s="2">
        <f>L8955-M8955-K8955-FIXED_COSTS</f>
        <v>31779.588877915216</v>
      </c>
      <c r="P8955" s="2">
        <f>IF(N8955=1,O8955,"")</f>
        <v>31779.588877915216</v>
      </c>
    </row>
    <row r="8956">
      <c r="A8956" s="6">
        <v>13</v>
      </c>
      <c r="B8956" s="6">
        <v>15</v>
      </c>
      <c r="C8956" s="6">
        <v>24</v>
      </c>
      <c r="D8956" s="6">
        <f>A8956+B8956+C8956</f>
        <v>52</v>
      </c>
      <c r="E8956" s="5">
        <f>IF(A8956=0,0,A8956*LABOR_HRS_WK_TOM*SEASON_WEEKS*(1+DIM_PCT_TOM)^A8956)</f>
        <v>4039.1573208399313</v>
      </c>
      <c r="F8956" s="5">
        <f>IF(B8956=0,0,B8956*LABOR_HRS_WK_CAR*SEASON_WEEKS*(1+DIM_PCT_CAR)^B8956)</f>
        <v>651.73417492414933</v>
      </c>
      <c r="G8956" s="5">
        <f>IF(C8956=0,0,C8956*LABOR_HRS_WK_MES*SEASON_WEEKS*(1+DIM_PCT_MES)^C8956)</f>
        <v>1455.139134447498</v>
      </c>
      <c r="H8956" s="5">
        <f>E8956+F8956+G8956</f>
        <v>6146.0306302115787</v>
      </c>
      <c r="I8956" s="5">
        <f>MIN(H8956,FARMER_HRS)</f>
        <v>720</v>
      </c>
      <c r="J8956" s="5">
        <f>MAX(0,H8956-FARMER_HRS)</f>
        <v>5426.0306302115787</v>
      </c>
      <c r="K8956" s="2">
        <f>I8956*FARMER_RATE+J8956*TEMP_WORKER_RATE</f>
        <v>119201.92066339546</v>
      </c>
      <c r="L8956" s="2">
        <f>A8956*PRICE_TOM+B8956*PRICE_CAR+C8956*PRICE_MES</f>
        <v>210610</v>
      </c>
      <c r="M8956" s="2">
        <f>A8956*FERT_BED_TOM+B8956*FERT_BED_CAR+C8956*FERT_BED_MES</f>
        <v>39160</v>
      </c>
      <c r="N8956" s="6">
        <f>IF(AND(D8956&lt;=TOTAL_BEDS,J8956&lt;=TEMP_WORKER_MAX*TEMP_WORKER_HRS),1,0)</f>
        <v>1</v>
      </c>
      <c r="O8956" s="2">
        <f>L8956-M8956-K8956-FIXED_COSTS</f>
        <v>32248.07933660454</v>
      </c>
      <c r="P8956" s="2">
        <f>IF(N8956=1,O8956,"")</f>
        <v>32248.07933660454</v>
      </c>
    </row>
    <row r="8957">
      <c r="A8957" s="6">
        <v>13</v>
      </c>
      <c r="B8957" s="6">
        <v>15</v>
      </c>
      <c r="C8957" s="6">
        <v>25</v>
      </c>
      <c r="D8957" s="6">
        <f>A8957+B8957+C8957</f>
        <v>53</v>
      </c>
      <c r="E8957" s="5">
        <f>IF(A8957=0,0,A8957*LABOR_HRS_WK_TOM*SEASON_WEEKS*(1+DIM_PCT_TOM)^A8957)</f>
        <v>4039.1573208399313</v>
      </c>
      <c r="F8957" s="5">
        <f>IF(B8957=0,0,B8957*LABOR_HRS_WK_CAR*SEASON_WEEKS*(1+DIM_PCT_CAR)^B8957)</f>
        <v>651.73417492414933</v>
      </c>
      <c r="G8957" s="5">
        <f>IF(C8957=0,0,C8957*LABOR_HRS_WK_MES*SEASON_WEEKS*(1+DIM_PCT_MES)^C8957)</f>
        <v>1534.7170558625955</v>
      </c>
      <c r="H8957" s="5">
        <f>E8957+F8957+G8957</f>
        <v>6225.6085516266767</v>
      </c>
      <c r="I8957" s="5">
        <f>MIN(H8957,FARMER_HRS)</f>
        <v>720</v>
      </c>
      <c r="J8957" s="5">
        <f>MAX(0,H8957-FARMER_HRS)</f>
        <v>5505.6085516266767</v>
      </c>
      <c r="K8957" s="2">
        <f>I8957*FARMER_RATE+J8957*TEMP_WORKER_RATE</f>
        <v>120583.48179907424</v>
      </c>
      <c r="L8957" s="2">
        <f>A8957*PRICE_TOM+B8957*PRICE_CAR+C8957*PRICE_MES</f>
        <v>213310</v>
      </c>
      <c r="M8957" s="2">
        <f>A8957*FERT_BED_TOM+B8957*FERT_BED_CAR+C8957*FERT_BED_MES</f>
        <v>40040</v>
      </c>
      <c r="N8957" s="6">
        <f>IF(AND(D8957&lt;=TOTAL_BEDS,J8957&lt;=TEMP_WORKER_MAX*TEMP_WORKER_HRS),1,0)</f>
        <v>1</v>
      </c>
      <c r="O8957" s="2">
        <f>L8957-M8957-K8957-FIXED_COSTS</f>
        <v>32686.518200925755</v>
      </c>
      <c r="P8957" s="2">
        <f>IF(N8957=1,O8957,"")</f>
        <v>32686.518200925755</v>
      </c>
    </row>
    <row r="8958">
      <c r="A8958" s="6">
        <v>13</v>
      </c>
      <c r="B8958" s="6">
        <v>15</v>
      </c>
      <c r="C8958" s="6">
        <v>26</v>
      </c>
      <c r="D8958" s="6">
        <f>A8958+B8958+C8958</f>
        <v>54</v>
      </c>
      <c r="E8958" s="5">
        <f>IF(A8958=0,0,A8958*LABOR_HRS_WK_TOM*SEASON_WEEKS*(1+DIM_PCT_TOM)^A8958)</f>
        <v>4039.1573208399313</v>
      </c>
      <c r="F8958" s="5">
        <f>IF(B8958=0,0,B8958*LABOR_HRS_WK_CAR*SEASON_WEEKS*(1+DIM_PCT_CAR)^B8958)</f>
        <v>651.73417492414933</v>
      </c>
      <c r="G8958" s="5">
        <f>IF(C8958=0,0,C8958*LABOR_HRS_WK_MES*SEASON_WEEKS*(1+DIM_PCT_MES)^C8958)</f>
        <v>1616.0570598233128</v>
      </c>
      <c r="H8958" s="5">
        <f>E8958+F8958+G8958</f>
        <v>6306.9485555873935</v>
      </c>
      <c r="I8958" s="5">
        <f>MIN(H8958,FARMER_HRS)</f>
        <v>720</v>
      </c>
      <c r="J8958" s="5">
        <f>MAX(0,H8958-FARMER_HRS)</f>
        <v>5586.9485555873935</v>
      </c>
      <c r="K8958" s="2">
        <f>I8958*FARMER_RATE+J8958*TEMP_WORKER_RATE</f>
        <v>121995.63464561447</v>
      </c>
      <c r="L8958" s="2">
        <f>A8958*PRICE_TOM+B8958*PRICE_CAR+C8958*PRICE_MES</f>
        <v>216010</v>
      </c>
      <c r="M8958" s="2">
        <f>A8958*FERT_BED_TOM+B8958*FERT_BED_CAR+C8958*FERT_BED_MES</f>
        <v>40920</v>
      </c>
      <c r="N8958" s="6">
        <f>IF(AND(D8958&lt;=TOTAL_BEDS,J8958&lt;=TEMP_WORKER_MAX*TEMP_WORKER_HRS),1,0)</f>
        <v>1</v>
      </c>
      <c r="O8958" s="2">
        <f>L8958-M8958-K8958-FIXED_COSTS</f>
        <v>33094.365354385533</v>
      </c>
      <c r="P8958" s="2">
        <f>IF(N8958=1,O8958,"")</f>
        <v>33094.365354385533</v>
      </c>
    </row>
    <row r="8959">
      <c r="A8959" s="6">
        <v>13</v>
      </c>
      <c r="B8959" s="6">
        <v>15</v>
      </c>
      <c r="C8959" s="6">
        <v>27</v>
      </c>
      <c r="D8959" s="6">
        <f>A8959+B8959+C8959</f>
        <v>55</v>
      </c>
      <c r="E8959" s="5">
        <f>IF(A8959=0,0,A8959*LABOR_HRS_WK_TOM*SEASON_WEEKS*(1+DIM_PCT_TOM)^A8959)</f>
        <v>4039.1573208399313</v>
      </c>
      <c r="F8959" s="5">
        <f>IF(B8959=0,0,B8959*LABOR_HRS_WK_CAR*SEASON_WEEKS*(1+DIM_PCT_CAR)^B8959)</f>
        <v>651.73417492414933</v>
      </c>
      <c r="G8959" s="5">
        <f>IF(C8959=0,0,C8959*LABOR_HRS_WK_MES*SEASON_WEEKS*(1+DIM_PCT_MES)^C8959)</f>
        <v>1699.19076434307</v>
      </c>
      <c r="H8959" s="5">
        <f>E8959+F8959+G8959</f>
        <v>6390.08226010715</v>
      </c>
      <c r="I8959" s="5">
        <f>MIN(H8959,FARMER_HRS)</f>
        <v>720</v>
      </c>
      <c r="J8959" s="5">
        <f>MAX(0,H8959-FARMER_HRS)</f>
        <v>5670.08226010715</v>
      </c>
      <c r="K8959" s="2">
        <f>I8959*FARMER_RATE+J8959*TEMP_WORKER_RATE</f>
        <v>123438.92812686025</v>
      </c>
      <c r="L8959" s="2">
        <f>A8959*PRICE_TOM+B8959*PRICE_CAR+C8959*PRICE_MES</f>
        <v>218710</v>
      </c>
      <c r="M8959" s="2">
        <f>A8959*FERT_BED_TOM+B8959*FERT_BED_CAR+C8959*FERT_BED_MES</f>
        <v>41800</v>
      </c>
      <c r="N8959" s="6">
        <f>IF(AND(D8959&lt;=TOTAL_BEDS,J8959&lt;=TEMP_WORKER_MAX*TEMP_WORKER_HRS),1,0)</f>
        <v>1</v>
      </c>
      <c r="O8959" s="2">
        <f>L8959-M8959-K8959-FIXED_COSTS</f>
        <v>33471.07187313975</v>
      </c>
      <c r="P8959" s="2">
        <f>IF(N8959=1,O8959,"")</f>
        <v>33471.07187313975</v>
      </c>
    </row>
    <row r="8960">
      <c r="A8960" s="6">
        <v>13</v>
      </c>
      <c r="B8960" s="6">
        <v>15</v>
      </c>
      <c r="C8960" s="6">
        <v>28</v>
      </c>
      <c r="D8960" s="6">
        <f>A8960+B8960+C8960</f>
        <v>56</v>
      </c>
      <c r="E8960" s="5">
        <f>IF(A8960=0,0,A8960*LABOR_HRS_WK_TOM*SEASON_WEEKS*(1+DIM_PCT_TOM)^A8960)</f>
        <v>4039.1573208399313</v>
      </c>
      <c r="F8960" s="5">
        <f>IF(B8960=0,0,B8960*LABOR_HRS_WK_CAR*SEASON_WEEKS*(1+DIM_PCT_CAR)^B8960)</f>
        <v>651.73417492414933</v>
      </c>
      <c r="G8960" s="5">
        <f>IF(C8960=0,0,C8960*LABOR_HRS_WK_MES*SEASON_WEEKS*(1+DIM_PCT_MES)^C8960)</f>
        <v>1784.1503025602233</v>
      </c>
      <c r="H8960" s="5">
        <f>E8960+F8960+G8960</f>
        <v>6475.0417983243042</v>
      </c>
      <c r="I8960" s="5">
        <f>MIN(H8960,FARMER_HRS)</f>
        <v>720</v>
      </c>
      <c r="J8960" s="5">
        <f>MAX(0,H8960-FARMER_HRS)</f>
        <v>5755.0417983243042</v>
      </c>
      <c r="K8960" s="2">
        <f>I8960*FARMER_RATE+J8960*TEMP_WORKER_RATE</f>
        <v>124913.92010979695</v>
      </c>
      <c r="L8960" s="2">
        <f>A8960*PRICE_TOM+B8960*PRICE_CAR+C8960*PRICE_MES</f>
        <v>221410</v>
      </c>
      <c r="M8960" s="2">
        <f>A8960*FERT_BED_TOM+B8960*FERT_BED_CAR+C8960*FERT_BED_MES</f>
        <v>42680</v>
      </c>
      <c r="N8960" s="6">
        <f>IF(AND(D8960&lt;=TOTAL_BEDS,J8960&lt;=TEMP_WORKER_MAX*TEMP_WORKER_HRS),1,0)</f>
        <v>1</v>
      </c>
      <c r="O8960" s="2">
        <f>L8960-M8960-K8960-FIXED_COSTS</f>
        <v>33816.079890203051</v>
      </c>
      <c r="P8960" s="2">
        <f>IF(N8960=1,O8960,"")</f>
        <v>33816.079890203051</v>
      </c>
    </row>
    <row r="8961">
      <c r="A8961" s="6">
        <v>13</v>
      </c>
      <c r="B8961" s="6">
        <v>15</v>
      </c>
      <c r="C8961" s="6">
        <v>29</v>
      </c>
      <c r="D8961" s="6">
        <f>A8961+B8961+C8961</f>
        <v>57</v>
      </c>
      <c r="E8961" s="5">
        <f>IF(A8961=0,0,A8961*LABOR_HRS_WK_TOM*SEASON_WEEKS*(1+DIM_PCT_TOM)^A8961)</f>
        <v>4039.1573208399313</v>
      </c>
      <c r="F8961" s="5">
        <f>IF(B8961=0,0,B8961*LABOR_HRS_WK_CAR*SEASON_WEEKS*(1+DIM_PCT_CAR)^B8961)</f>
        <v>651.73417492414933</v>
      </c>
      <c r="G8961" s="5">
        <f>IF(C8961=0,0,C8961*LABOR_HRS_WK_MES*SEASON_WEEKS*(1+DIM_PCT_MES)^C8961)</f>
        <v>1870.9683306758766</v>
      </c>
      <c r="H8961" s="5">
        <f>E8961+F8961+G8961</f>
        <v>6561.859826439957</v>
      </c>
      <c r="I8961" s="5">
        <f>MIN(H8961,FARMER_HRS)</f>
        <v>720</v>
      </c>
      <c r="J8961" s="5">
        <f>MAX(0,H8961-FARMER_HRS)</f>
        <v>5841.859826439957</v>
      </c>
      <c r="K8961" s="2">
        <f>I8961*FARMER_RATE+J8961*TEMP_WORKER_RATE</f>
        <v>126421.17754236037</v>
      </c>
      <c r="L8961" s="2">
        <f>A8961*PRICE_TOM+B8961*PRICE_CAR+C8961*PRICE_MES</f>
        <v>224110</v>
      </c>
      <c r="M8961" s="2">
        <f>A8961*FERT_BED_TOM+B8961*FERT_BED_CAR+C8961*FERT_BED_MES</f>
        <v>43560</v>
      </c>
      <c r="N8961" s="6">
        <f>IF(AND(D8961&lt;=TOTAL_BEDS,J8961&lt;=TEMP_WORKER_MAX*TEMP_WORKER_HRS),1,0)</f>
        <v>0</v>
      </c>
      <c r="O8961" s="2">
        <f>L8961-M8961-K8961-FIXED_COSTS</f>
        <v>34128.822457639631</v>
      </c>
      <c r="P8961" s="2">
        <f>IF(N8961=1,O8961,"")</f>
      </c>
    </row>
    <row r="8962">
      <c r="A8962" s="6">
        <v>13</v>
      </c>
      <c r="B8962" s="6">
        <v>15</v>
      </c>
      <c r="C8962" s="6">
        <v>30</v>
      </c>
      <c r="D8962" s="6">
        <f>A8962+B8962+C8962</f>
        <v>58</v>
      </c>
      <c r="E8962" s="5">
        <f>IF(A8962=0,0,A8962*LABOR_HRS_WK_TOM*SEASON_WEEKS*(1+DIM_PCT_TOM)^A8962)</f>
        <v>4039.1573208399313</v>
      </c>
      <c r="F8962" s="5">
        <f>IF(B8962=0,0,B8962*LABOR_HRS_WK_CAR*SEASON_WEEKS*(1+DIM_PCT_CAR)^B8962)</f>
        <v>651.73417492414933</v>
      </c>
      <c r="G8962" s="5">
        <f>IF(C8962=0,0,C8962*LABOR_HRS_WK_MES*SEASON_WEEKS*(1+DIM_PCT_MES)^C8962)</f>
        <v>1959.6780360096466</v>
      </c>
      <c r="H8962" s="5">
        <f>E8962+F8962+G8962</f>
        <v>6650.5695317737272</v>
      </c>
      <c r="I8962" s="5">
        <f>MIN(H8962,FARMER_HRS)</f>
        <v>720</v>
      </c>
      <c r="J8962" s="5">
        <f>MAX(0,H8962-FARMER_HRS)</f>
        <v>5930.5695317737272</v>
      </c>
      <c r="K8962" s="2">
        <f>I8962*FARMER_RATE+J8962*TEMP_WORKER_RATE</f>
        <v>127961.27659329388</v>
      </c>
      <c r="L8962" s="2">
        <f>A8962*PRICE_TOM+B8962*PRICE_CAR+C8962*PRICE_MES</f>
        <v>226810</v>
      </c>
      <c r="M8962" s="2">
        <f>A8962*FERT_BED_TOM+B8962*FERT_BED_CAR+C8962*FERT_BED_MES</f>
        <v>44440</v>
      </c>
      <c r="N8962" s="6">
        <f>IF(AND(D8962&lt;=TOTAL_BEDS,J8962&lt;=TEMP_WORKER_MAX*TEMP_WORKER_HRS),1,0)</f>
        <v>0</v>
      </c>
      <c r="O8962" s="2">
        <f>L8962-M8962-K8962-FIXED_COSTS</f>
        <v>34408.723406706122</v>
      </c>
      <c r="P8962" s="2">
        <f>IF(N8962=1,O8962,"")</f>
      </c>
    </row>
    <row r="8963">
      <c r="A8963" s="6">
        <v>13</v>
      </c>
      <c r="B8963" s="6">
        <v>16</v>
      </c>
      <c r="C8963" s="6">
        <v>0</v>
      </c>
      <c r="D8963" s="6">
        <f>A8963+B8963+C8963</f>
        <v>29</v>
      </c>
      <c r="E8963" s="5">
        <f>IF(A8963=0,0,A8963*LABOR_HRS_WK_TOM*SEASON_WEEKS*(1+DIM_PCT_TOM)^A8963)</f>
        <v>4039.1573208399313</v>
      </c>
      <c r="F8963" s="5">
        <f>IF(B8963=0,0,B8963*LABOR_HRS_WK_CAR*SEASON_WEEKS*(1+DIM_PCT_CAR)^B8963)</f>
        <v>712.56269791706984</v>
      </c>
      <c r="G8963" s="5">
        <f>IF(C8963=0,0,C8963*LABOR_HRS_WK_MES*SEASON_WEEKS*(1+DIM_PCT_MES)^C8963)</f>
        <v>0</v>
      </c>
      <c r="H8963" s="5">
        <f>E8963+F8963+G8963</f>
        <v>4751.7200187570015</v>
      </c>
      <c r="I8963" s="5">
        <f>MIN(H8963,FARMER_HRS)</f>
        <v>720</v>
      </c>
      <c r="J8963" s="5">
        <f>MAX(0,H8963-FARMER_HRS)</f>
        <v>4031.7200187570015</v>
      </c>
      <c r="K8963" s="2">
        <f>I8963*FARMER_RATE+J8963*TEMP_WORKER_RATE</f>
        <v>94995.139214531271</v>
      </c>
      <c r="L8963" s="2">
        <f>A8963*PRICE_TOM+B8963*PRICE_CAR+C8963*PRICE_MES</f>
        <v>147904</v>
      </c>
      <c r="M8963" s="2">
        <f>A8963*FERT_BED_TOM+B8963*FERT_BED_CAR+C8963*FERT_BED_MES</f>
        <v>18480</v>
      </c>
      <c r="N8963" s="6">
        <f>IF(AND(D8963&lt;=TOTAL_BEDS,J8963&lt;=TEMP_WORKER_MAX*TEMP_WORKER_HRS),1,0)</f>
        <v>1</v>
      </c>
      <c r="O8963" s="2">
        <f>L8963-M8963-K8963-FIXED_COSTS</f>
        <v>14428.860785468729</v>
      </c>
      <c r="P8963" s="2">
        <f>IF(N8963=1,O8963,"")</f>
        <v>14428.860785468729</v>
      </c>
    </row>
    <row r="8964">
      <c r="A8964" s="6">
        <v>13</v>
      </c>
      <c r="B8964" s="6">
        <v>16</v>
      </c>
      <c r="C8964" s="6">
        <v>1</v>
      </c>
      <c r="D8964" s="6">
        <f>A8964+B8964+C8964</f>
        <v>30</v>
      </c>
      <c r="E8964" s="5">
        <f>IF(A8964=0,0,A8964*LABOR_HRS_WK_TOM*SEASON_WEEKS*(1+DIM_PCT_TOM)^A8964)</f>
        <v>4039.1573208399313</v>
      </c>
      <c r="F8964" s="5">
        <f>IF(B8964=0,0,B8964*LABOR_HRS_WK_CAR*SEASON_WEEKS*(1+DIM_PCT_CAR)^B8964)</f>
        <v>712.56269791706984</v>
      </c>
      <c r="G8964" s="5">
        <f>IF(C8964=0,0,C8964*LABOR_HRS_WK_MES*SEASON_WEEKS*(1+DIM_PCT_MES)^C8964)</f>
        <v>45.5625</v>
      </c>
      <c r="H8964" s="5">
        <f>E8964+F8964+G8964</f>
        <v>4797.2825187570015</v>
      </c>
      <c r="I8964" s="5">
        <f>MIN(H8964,FARMER_HRS)</f>
        <v>720</v>
      </c>
      <c r="J8964" s="5">
        <f>MAX(0,H8964-FARMER_HRS)</f>
        <v>4077.2825187570015</v>
      </c>
      <c r="K8964" s="2">
        <f>I8964*FARMER_RATE+J8964*TEMP_WORKER_RATE</f>
        <v>95786.154839531271</v>
      </c>
      <c r="L8964" s="2">
        <f>A8964*PRICE_TOM+B8964*PRICE_CAR+C8964*PRICE_MES</f>
        <v>150604</v>
      </c>
      <c r="M8964" s="2">
        <f>A8964*FERT_BED_TOM+B8964*FERT_BED_CAR+C8964*FERT_BED_MES</f>
        <v>19360</v>
      </c>
      <c r="N8964" s="6">
        <f>IF(AND(D8964&lt;=TOTAL_BEDS,J8964&lt;=TEMP_WORKER_MAX*TEMP_WORKER_HRS),1,0)</f>
        <v>1</v>
      </c>
      <c r="O8964" s="2">
        <f>L8964-M8964-K8964-FIXED_COSTS</f>
        <v>15457.845160468729</v>
      </c>
      <c r="P8964" s="2">
        <f>IF(N8964=1,O8964,"")</f>
        <v>15457.845160468729</v>
      </c>
    </row>
    <row r="8965">
      <c r="A8965" s="6">
        <v>13</v>
      </c>
      <c r="B8965" s="6">
        <v>16</v>
      </c>
      <c r="C8965" s="6">
        <v>2</v>
      </c>
      <c r="D8965" s="6">
        <f>A8965+B8965+C8965</f>
        <v>31</v>
      </c>
      <c r="E8965" s="5">
        <f>IF(A8965=0,0,A8965*LABOR_HRS_WK_TOM*SEASON_WEEKS*(1+DIM_PCT_TOM)^A8965)</f>
        <v>4039.1573208399313</v>
      </c>
      <c r="F8965" s="5">
        <f>IF(B8965=0,0,B8965*LABOR_HRS_WK_CAR*SEASON_WEEKS*(1+DIM_PCT_CAR)^B8965)</f>
        <v>712.56269791706984</v>
      </c>
      <c r="G8965" s="5">
        <f>IF(C8965=0,0,C8965*LABOR_HRS_WK_MES*SEASON_WEEKS*(1+DIM_PCT_MES)^C8965)</f>
        <v>92.2640625</v>
      </c>
      <c r="H8965" s="5">
        <f>E8965+F8965+G8965</f>
        <v>4843.9840812570019</v>
      </c>
      <c r="I8965" s="5">
        <f>MIN(H8965,FARMER_HRS)</f>
        <v>720</v>
      </c>
      <c r="J8965" s="5">
        <f>MAX(0,H8965-FARMER_HRS)</f>
        <v>4123.9840812570019</v>
      </c>
      <c r="K8965" s="2">
        <f>I8965*FARMER_RATE+J8965*TEMP_WORKER_RATE</f>
        <v>96596.945855156286</v>
      </c>
      <c r="L8965" s="2">
        <f>A8965*PRICE_TOM+B8965*PRICE_CAR+C8965*PRICE_MES</f>
        <v>153304</v>
      </c>
      <c r="M8965" s="2">
        <f>A8965*FERT_BED_TOM+B8965*FERT_BED_CAR+C8965*FERT_BED_MES</f>
        <v>20240</v>
      </c>
      <c r="N8965" s="6">
        <f>IF(AND(D8965&lt;=TOTAL_BEDS,J8965&lt;=TEMP_WORKER_MAX*TEMP_WORKER_HRS),1,0)</f>
        <v>1</v>
      </c>
      <c r="O8965" s="2">
        <f>L8965-M8965-K8965-FIXED_COSTS</f>
        <v>16467.054144843714</v>
      </c>
      <c r="P8965" s="2">
        <f>IF(N8965=1,O8965,"")</f>
        <v>16467.054144843714</v>
      </c>
    </row>
    <row r="8966">
      <c r="A8966" s="6">
        <v>13</v>
      </c>
      <c r="B8966" s="6">
        <v>16</v>
      </c>
      <c r="C8966" s="6">
        <v>3</v>
      </c>
      <c r="D8966" s="6">
        <f>A8966+B8966+C8966</f>
        <v>32</v>
      </c>
      <c r="E8966" s="5">
        <f>IF(A8966=0,0,A8966*LABOR_HRS_WK_TOM*SEASON_WEEKS*(1+DIM_PCT_TOM)^A8966)</f>
        <v>4039.1573208399313</v>
      </c>
      <c r="F8966" s="5">
        <f>IF(B8966=0,0,B8966*LABOR_HRS_WK_CAR*SEASON_WEEKS*(1+DIM_PCT_CAR)^B8966)</f>
        <v>712.56269791706984</v>
      </c>
      <c r="G8966" s="5">
        <f>IF(C8966=0,0,C8966*LABOR_HRS_WK_MES*SEASON_WEEKS*(1+DIM_PCT_MES)^C8966)</f>
        <v>140.12604492187498</v>
      </c>
      <c r="H8966" s="5">
        <f>E8966+F8966+G8966</f>
        <v>4891.8460636788768</v>
      </c>
      <c r="I8966" s="5">
        <f>MIN(H8966,FARMER_HRS)</f>
        <v>720</v>
      </c>
      <c r="J8966" s="5">
        <f>MAX(0,H8966-FARMER_HRS)</f>
        <v>4171.8460636788768</v>
      </c>
      <c r="K8966" s="2">
        <f>I8966*FARMER_RATE+J8966*TEMP_WORKER_RATE</f>
        <v>97427.8830499805</v>
      </c>
      <c r="L8966" s="2">
        <f>A8966*PRICE_TOM+B8966*PRICE_CAR+C8966*PRICE_MES</f>
        <v>156004</v>
      </c>
      <c r="M8966" s="2">
        <f>A8966*FERT_BED_TOM+B8966*FERT_BED_CAR+C8966*FERT_BED_MES</f>
        <v>21120</v>
      </c>
      <c r="N8966" s="6">
        <f>IF(AND(D8966&lt;=TOTAL_BEDS,J8966&lt;=TEMP_WORKER_MAX*TEMP_WORKER_HRS),1,0)</f>
        <v>1</v>
      </c>
      <c r="O8966" s="2">
        <f>L8966-M8966-K8966-FIXED_COSTS</f>
        <v>17456.116950019496</v>
      </c>
      <c r="P8966" s="2">
        <f>IF(N8966=1,O8966,"")</f>
        <v>17456.116950019496</v>
      </c>
    </row>
    <row r="8967">
      <c r="A8967" s="6">
        <v>13</v>
      </c>
      <c r="B8967" s="6">
        <v>16</v>
      </c>
      <c r="C8967" s="6">
        <v>4</v>
      </c>
      <c r="D8967" s="6">
        <f>A8967+B8967+C8967</f>
        <v>33</v>
      </c>
      <c r="E8967" s="5">
        <f>IF(A8967=0,0,A8967*LABOR_HRS_WK_TOM*SEASON_WEEKS*(1+DIM_PCT_TOM)^A8967)</f>
        <v>4039.1573208399313</v>
      </c>
      <c r="F8967" s="5">
        <f>IF(B8967=0,0,B8967*LABOR_HRS_WK_CAR*SEASON_WEEKS*(1+DIM_PCT_CAR)^B8967)</f>
        <v>712.56269791706984</v>
      </c>
      <c r="G8967" s="5">
        <f>IF(C8967=0,0,C8967*LABOR_HRS_WK_MES*SEASON_WEEKS*(1+DIM_PCT_MES)^C8967)</f>
        <v>189.17016064453119</v>
      </c>
      <c r="H8967" s="5">
        <f>E8967+F8967+G8967</f>
        <v>4940.8901794015328</v>
      </c>
      <c r="I8967" s="5">
        <f>MIN(H8967,FARMER_HRS)</f>
        <v>720</v>
      </c>
      <c r="J8967" s="5">
        <f>MAX(0,H8967-FARMER_HRS)</f>
        <v>4220.8901794015328</v>
      </c>
      <c r="K8967" s="2">
        <f>I8967*FARMER_RATE+J8967*TEMP_WORKER_RATE</f>
        <v>98279.343392387716</v>
      </c>
      <c r="L8967" s="2">
        <f>A8967*PRICE_TOM+B8967*PRICE_CAR+C8967*PRICE_MES</f>
        <v>158704</v>
      </c>
      <c r="M8967" s="2">
        <f>A8967*FERT_BED_TOM+B8967*FERT_BED_CAR+C8967*FERT_BED_MES</f>
        <v>22000</v>
      </c>
      <c r="N8967" s="6">
        <f>IF(AND(D8967&lt;=TOTAL_BEDS,J8967&lt;=TEMP_WORKER_MAX*TEMP_WORKER_HRS),1,0)</f>
        <v>1</v>
      </c>
      <c r="O8967" s="2">
        <f>L8967-M8967-K8967-FIXED_COSTS</f>
        <v>18424.656607612284</v>
      </c>
      <c r="P8967" s="2">
        <f>IF(N8967=1,O8967,"")</f>
        <v>18424.656607612284</v>
      </c>
    </row>
    <row r="8968">
      <c r="A8968" s="6">
        <v>13</v>
      </c>
      <c r="B8968" s="6">
        <v>16</v>
      </c>
      <c r="C8968" s="6">
        <v>5</v>
      </c>
      <c r="D8968" s="6">
        <f>A8968+B8968+C8968</f>
        <v>34</v>
      </c>
      <c r="E8968" s="5">
        <f>IF(A8968=0,0,A8968*LABOR_HRS_WK_TOM*SEASON_WEEKS*(1+DIM_PCT_TOM)^A8968)</f>
        <v>4039.1573208399313</v>
      </c>
      <c r="F8968" s="5">
        <f>IF(B8968=0,0,B8968*LABOR_HRS_WK_CAR*SEASON_WEEKS*(1+DIM_PCT_CAR)^B8968)</f>
        <v>712.56269791706984</v>
      </c>
      <c r="G8968" s="5">
        <f>IF(C8968=0,0,C8968*LABOR_HRS_WK_MES*SEASON_WEEKS*(1+DIM_PCT_MES)^C8968)</f>
        <v>239.41848456573481</v>
      </c>
      <c r="H8968" s="5">
        <f>E8968+F8968+G8968</f>
        <v>4991.1385033227361</v>
      </c>
      <c r="I8968" s="5">
        <f>MIN(H8968,FARMER_HRS)</f>
        <v>720</v>
      </c>
      <c r="J8968" s="5">
        <f>MAX(0,H8968-FARMER_HRS)</f>
        <v>4271.1385033227361</v>
      </c>
      <c r="K8968" s="2">
        <f>I8968*FARMER_RATE+J8968*TEMP_WORKER_RATE</f>
        <v>99151.710127130835</v>
      </c>
      <c r="L8968" s="2">
        <f>A8968*PRICE_TOM+B8968*PRICE_CAR+C8968*PRICE_MES</f>
        <v>161404</v>
      </c>
      <c r="M8968" s="2">
        <f>A8968*FERT_BED_TOM+B8968*FERT_BED_CAR+C8968*FERT_BED_MES</f>
        <v>22880</v>
      </c>
      <c r="N8968" s="6">
        <f>IF(AND(D8968&lt;=TOTAL_BEDS,J8968&lt;=TEMP_WORKER_MAX*TEMP_WORKER_HRS),1,0)</f>
        <v>1</v>
      </c>
      <c r="O8968" s="2">
        <f>L8968-M8968-K8968-FIXED_COSTS</f>
        <v>19372.289872869165</v>
      </c>
      <c r="P8968" s="2">
        <f>IF(N8968=1,O8968,"")</f>
        <v>19372.289872869165</v>
      </c>
    </row>
    <row r="8969">
      <c r="A8969" s="6">
        <v>13</v>
      </c>
      <c r="B8969" s="6">
        <v>16</v>
      </c>
      <c r="C8969" s="6">
        <v>6</v>
      </c>
      <c r="D8969" s="6">
        <f>A8969+B8969+C8969</f>
        <v>35</v>
      </c>
      <c r="E8969" s="5">
        <f>IF(A8969=0,0,A8969*LABOR_HRS_WK_TOM*SEASON_WEEKS*(1+DIM_PCT_TOM)^A8969)</f>
        <v>4039.1573208399313</v>
      </c>
      <c r="F8969" s="5">
        <f>IF(B8969=0,0,B8969*LABOR_HRS_WK_CAR*SEASON_WEEKS*(1+DIM_PCT_CAR)^B8969)</f>
        <v>712.56269791706984</v>
      </c>
      <c r="G8969" s="5">
        <f>IF(C8969=0,0,C8969*LABOR_HRS_WK_MES*SEASON_WEEKS*(1+DIM_PCT_MES)^C8969)</f>
        <v>290.89345874736773</v>
      </c>
      <c r="H8969" s="5">
        <f>E8969+F8969+G8969</f>
        <v>5042.6134775043693</v>
      </c>
      <c r="I8969" s="5">
        <f>MIN(H8969,FARMER_HRS)</f>
        <v>720</v>
      </c>
      <c r="J8969" s="5">
        <f>MAX(0,H8969-FARMER_HRS)</f>
        <v>4322.6134775043693</v>
      </c>
      <c r="K8969" s="2">
        <f>I8969*FARMER_RATE+J8969*TEMP_WORKER_RATE</f>
        <v>100045.37287333974</v>
      </c>
      <c r="L8969" s="2">
        <f>A8969*PRICE_TOM+B8969*PRICE_CAR+C8969*PRICE_MES</f>
        <v>164104</v>
      </c>
      <c r="M8969" s="2">
        <f>A8969*FERT_BED_TOM+B8969*FERT_BED_CAR+C8969*FERT_BED_MES</f>
        <v>23760</v>
      </c>
      <c r="N8969" s="6">
        <f>IF(AND(D8969&lt;=TOTAL_BEDS,J8969&lt;=TEMP_WORKER_MAX*TEMP_WORKER_HRS),1,0)</f>
        <v>1</v>
      </c>
      <c r="O8969" s="2">
        <f>L8969-M8969-K8969-FIXED_COSTS</f>
        <v>20298.627126660256</v>
      </c>
      <c r="P8969" s="2">
        <f>IF(N8969=1,O8969,"")</f>
        <v>20298.627126660256</v>
      </c>
    </row>
    <row r="8970">
      <c r="A8970" s="6">
        <v>13</v>
      </c>
      <c r="B8970" s="6">
        <v>16</v>
      </c>
      <c r="C8970" s="6">
        <v>7</v>
      </c>
      <c r="D8970" s="6">
        <f>A8970+B8970+C8970</f>
        <v>36</v>
      </c>
      <c r="E8970" s="5">
        <f>IF(A8970=0,0,A8970*LABOR_HRS_WK_TOM*SEASON_WEEKS*(1+DIM_PCT_TOM)^A8970)</f>
        <v>4039.1573208399313</v>
      </c>
      <c r="F8970" s="5">
        <f>IF(B8970=0,0,B8970*LABOR_HRS_WK_CAR*SEASON_WEEKS*(1+DIM_PCT_CAR)^B8970)</f>
        <v>712.56269791706984</v>
      </c>
      <c r="G8970" s="5">
        <f>IF(C8970=0,0,C8970*LABOR_HRS_WK_MES*SEASON_WEEKS*(1+DIM_PCT_MES)^C8970)</f>
        <v>343.61789814532818</v>
      </c>
      <c r="H8970" s="5">
        <f>E8970+F8970+G8970</f>
        <v>5095.33791690233</v>
      </c>
      <c r="I8970" s="5">
        <f>MIN(H8970,FARMER_HRS)</f>
        <v>720</v>
      </c>
      <c r="J8970" s="5">
        <f>MAX(0,H8970-FARMER_HRS)</f>
        <v>4375.33791690233</v>
      </c>
      <c r="K8970" s="2">
        <f>I8970*FARMER_RATE+J8970*TEMP_WORKER_RATE</f>
        <v>100960.72772399879</v>
      </c>
      <c r="L8970" s="2">
        <f>A8970*PRICE_TOM+B8970*PRICE_CAR+C8970*PRICE_MES</f>
        <v>166804</v>
      </c>
      <c r="M8970" s="2">
        <f>A8970*FERT_BED_TOM+B8970*FERT_BED_CAR+C8970*FERT_BED_MES</f>
        <v>24640</v>
      </c>
      <c r="N8970" s="6">
        <f>IF(AND(D8970&lt;=TOTAL_BEDS,J8970&lt;=TEMP_WORKER_MAX*TEMP_WORKER_HRS),1,0)</f>
        <v>1</v>
      </c>
      <c r="O8970" s="2">
        <f>L8970-M8970-K8970-FIXED_COSTS</f>
        <v>21203.272276001211</v>
      </c>
      <c r="P8970" s="2">
        <f>IF(N8970=1,O8970,"")</f>
        <v>21203.272276001211</v>
      </c>
    </row>
    <row r="8971">
      <c r="A8971" s="6">
        <v>13</v>
      </c>
      <c r="B8971" s="6">
        <v>16</v>
      </c>
      <c r="C8971" s="6">
        <v>8</v>
      </c>
      <c r="D8971" s="6">
        <f>A8971+B8971+C8971</f>
        <v>37</v>
      </c>
      <c r="E8971" s="5">
        <f>IF(A8971=0,0,A8971*LABOR_HRS_WK_TOM*SEASON_WEEKS*(1+DIM_PCT_TOM)^A8971)</f>
        <v>4039.1573208399313</v>
      </c>
      <c r="F8971" s="5">
        <f>IF(B8971=0,0,B8971*LABOR_HRS_WK_CAR*SEASON_WEEKS*(1+DIM_PCT_CAR)^B8971)</f>
        <v>712.56269791706984</v>
      </c>
      <c r="G8971" s="5">
        <f>IF(C8971=0,0,C8971*LABOR_HRS_WK_MES*SEASON_WEEKS*(1+DIM_PCT_MES)^C8971)</f>
        <v>397.61499642530833</v>
      </c>
      <c r="H8971" s="5">
        <f>E8971+F8971+G8971</f>
        <v>5149.33501518231</v>
      </c>
      <c r="I8971" s="5">
        <f>MIN(H8971,FARMER_HRS)</f>
        <v>720</v>
      </c>
      <c r="J8971" s="5">
        <f>MAX(0,H8971-FARMER_HRS)</f>
        <v>4429.33501518231</v>
      </c>
      <c r="K8971" s="2">
        <f>I8971*FARMER_RATE+J8971*TEMP_WORKER_RATE</f>
        <v>101898.17734691509</v>
      </c>
      <c r="L8971" s="2">
        <f>A8971*PRICE_TOM+B8971*PRICE_CAR+C8971*PRICE_MES</f>
        <v>169504</v>
      </c>
      <c r="M8971" s="2">
        <f>A8971*FERT_BED_TOM+B8971*FERT_BED_CAR+C8971*FERT_BED_MES</f>
        <v>25520</v>
      </c>
      <c r="N8971" s="6">
        <f>IF(AND(D8971&lt;=TOTAL_BEDS,J8971&lt;=TEMP_WORKER_MAX*TEMP_WORKER_HRS),1,0)</f>
        <v>1</v>
      </c>
      <c r="O8971" s="2">
        <f>L8971-M8971-K8971-FIXED_COSTS</f>
        <v>22085.822653084906</v>
      </c>
      <c r="P8971" s="2">
        <f>IF(N8971=1,O8971,"")</f>
        <v>22085.822653084906</v>
      </c>
    </row>
    <row r="8972">
      <c r="A8972" s="6">
        <v>13</v>
      </c>
      <c r="B8972" s="6">
        <v>16</v>
      </c>
      <c r="C8972" s="6">
        <v>9</v>
      </c>
      <c r="D8972" s="6">
        <f>A8972+B8972+C8972</f>
        <v>38</v>
      </c>
      <c r="E8972" s="5">
        <f>IF(A8972=0,0,A8972*LABOR_HRS_WK_TOM*SEASON_WEEKS*(1+DIM_PCT_TOM)^A8972)</f>
        <v>4039.1573208399313</v>
      </c>
      <c r="F8972" s="5">
        <f>IF(B8972=0,0,B8972*LABOR_HRS_WK_CAR*SEASON_WEEKS*(1+DIM_PCT_CAR)^B8972)</f>
        <v>712.56269791706984</v>
      </c>
      <c r="G8972" s="5">
        <f>IF(C8972=0,0,C8972*LABOR_HRS_WK_MES*SEASON_WEEKS*(1+DIM_PCT_MES)^C8972)</f>
        <v>452.90833186570273</v>
      </c>
      <c r="H8972" s="5">
        <f>E8972+F8972+G8972</f>
        <v>5204.6283506227046</v>
      </c>
      <c r="I8972" s="5">
        <f>MIN(H8972,FARMER_HRS)</f>
        <v>720</v>
      </c>
      <c r="J8972" s="5">
        <f>MAX(0,H8972-FARMER_HRS)</f>
        <v>4484.6283506227046</v>
      </c>
      <c r="K8972" s="2">
        <f>I8972*FARMER_RATE+J8972*TEMP_WORKER_RATE</f>
        <v>102858.13108719973</v>
      </c>
      <c r="L8972" s="2">
        <f>A8972*PRICE_TOM+B8972*PRICE_CAR+C8972*PRICE_MES</f>
        <v>172204</v>
      </c>
      <c r="M8972" s="2">
        <f>A8972*FERT_BED_TOM+B8972*FERT_BED_CAR+C8972*FERT_BED_MES</f>
        <v>26400</v>
      </c>
      <c r="N8972" s="6">
        <f>IF(AND(D8972&lt;=TOTAL_BEDS,J8972&lt;=TEMP_WORKER_MAX*TEMP_WORKER_HRS),1,0)</f>
        <v>1</v>
      </c>
      <c r="O8972" s="2">
        <f>L8972-M8972-K8972-FIXED_COSTS</f>
        <v>22945.868912800273</v>
      </c>
      <c r="P8972" s="2">
        <f>IF(N8972=1,O8972,"")</f>
        <v>22945.868912800273</v>
      </c>
    </row>
    <row r="8973">
      <c r="A8973" s="6">
        <v>13</v>
      </c>
      <c r="B8973" s="6">
        <v>16</v>
      </c>
      <c r="C8973" s="6">
        <v>10</v>
      </c>
      <c r="D8973" s="6">
        <f>A8973+B8973+C8973</f>
        <v>39</v>
      </c>
      <c r="E8973" s="5">
        <f>IF(A8973=0,0,A8973*LABOR_HRS_WK_TOM*SEASON_WEEKS*(1+DIM_PCT_TOM)^A8973)</f>
        <v>4039.1573208399313</v>
      </c>
      <c r="F8973" s="5">
        <f>IF(B8973=0,0,B8973*LABOR_HRS_WK_CAR*SEASON_WEEKS*(1+DIM_PCT_CAR)^B8973)</f>
        <v>712.56269791706984</v>
      </c>
      <c r="G8973" s="5">
        <f>IF(C8973=0,0,C8973*LABOR_HRS_WK_MES*SEASON_WEEKS*(1+DIM_PCT_MES)^C8973)</f>
        <v>509.52187334891551</v>
      </c>
      <c r="H8973" s="5">
        <f>E8973+F8973+G8973</f>
        <v>5261.241892105917</v>
      </c>
      <c r="I8973" s="5">
        <f>MIN(H8973,FARMER_HRS)</f>
        <v>720</v>
      </c>
      <c r="J8973" s="5">
        <f>MAX(0,H8973-FARMER_HRS)</f>
        <v>4541.241892105917</v>
      </c>
      <c r="K8973" s="2">
        <f>I8973*FARMER_RATE+J8973*TEMP_WORKER_RATE</f>
        <v>103841.00507128327</v>
      </c>
      <c r="L8973" s="2">
        <f>A8973*PRICE_TOM+B8973*PRICE_CAR+C8973*PRICE_MES</f>
        <v>174904</v>
      </c>
      <c r="M8973" s="2">
        <f>A8973*FERT_BED_TOM+B8973*FERT_BED_CAR+C8973*FERT_BED_MES</f>
        <v>27280</v>
      </c>
      <c r="N8973" s="6">
        <f>IF(AND(D8973&lt;=TOTAL_BEDS,J8973&lt;=TEMP_WORKER_MAX*TEMP_WORKER_HRS),1,0)</f>
        <v>1</v>
      </c>
      <c r="O8973" s="2">
        <f>L8973-M8973-K8973-FIXED_COSTS</f>
        <v>23782.994928716726</v>
      </c>
      <c r="P8973" s="2">
        <f>IF(N8973=1,O8973,"")</f>
        <v>23782.994928716726</v>
      </c>
    </row>
    <row r="8974">
      <c r="A8974" s="6">
        <v>13</v>
      </c>
      <c r="B8974" s="6">
        <v>16</v>
      </c>
      <c r="C8974" s="6">
        <v>11</v>
      </c>
      <c r="D8974" s="6">
        <f>A8974+B8974+C8974</f>
        <v>40</v>
      </c>
      <c r="E8974" s="5">
        <f>IF(A8974=0,0,A8974*LABOR_HRS_WK_TOM*SEASON_WEEKS*(1+DIM_PCT_TOM)^A8974)</f>
        <v>4039.1573208399313</v>
      </c>
      <c r="F8974" s="5">
        <f>IF(B8974=0,0,B8974*LABOR_HRS_WK_CAR*SEASON_WEEKS*(1+DIM_PCT_CAR)^B8974)</f>
        <v>712.56269791706984</v>
      </c>
      <c r="G8974" s="5">
        <f>IF(C8974=0,0,C8974*LABOR_HRS_WK_MES*SEASON_WEEKS*(1+DIM_PCT_MES)^C8974)</f>
        <v>567.47998644235463</v>
      </c>
      <c r="H8974" s="5">
        <f>E8974+F8974+G8974</f>
        <v>5319.2000051993564</v>
      </c>
      <c r="I8974" s="5">
        <f>MIN(H8974,FARMER_HRS)</f>
        <v>720</v>
      </c>
      <c r="J8974" s="5">
        <f>MAX(0,H8974-FARMER_HRS)</f>
        <v>4599.2000051993564</v>
      </c>
      <c r="K8974" s="2">
        <f>I8974*FARMER_RATE+J8974*TEMP_WORKER_RATE</f>
        <v>104847.22231248883</v>
      </c>
      <c r="L8974" s="2">
        <f>A8974*PRICE_TOM+B8974*PRICE_CAR+C8974*PRICE_MES</f>
        <v>177604</v>
      </c>
      <c r="M8974" s="2">
        <f>A8974*FERT_BED_TOM+B8974*FERT_BED_CAR+C8974*FERT_BED_MES</f>
        <v>28160</v>
      </c>
      <c r="N8974" s="6">
        <f>IF(AND(D8974&lt;=TOTAL_BEDS,J8974&lt;=TEMP_WORKER_MAX*TEMP_WORKER_HRS),1,0)</f>
        <v>1</v>
      </c>
      <c r="O8974" s="2">
        <f>L8974-M8974-K8974-FIXED_COSTS</f>
        <v>24596.777687511174</v>
      </c>
      <c r="P8974" s="2">
        <f>IF(N8974=1,O8974,"")</f>
        <v>24596.777687511174</v>
      </c>
    </row>
    <row r="8975">
      <c r="A8975" s="6">
        <v>13</v>
      </c>
      <c r="B8975" s="6">
        <v>16</v>
      </c>
      <c r="C8975" s="6">
        <v>12</v>
      </c>
      <c r="D8975" s="6">
        <f>A8975+B8975+C8975</f>
        <v>41</v>
      </c>
      <c r="E8975" s="5">
        <f>IF(A8975=0,0,A8975*LABOR_HRS_WK_TOM*SEASON_WEEKS*(1+DIM_PCT_TOM)^A8975)</f>
        <v>4039.1573208399313</v>
      </c>
      <c r="F8975" s="5">
        <f>IF(B8975=0,0,B8975*LABOR_HRS_WK_CAR*SEASON_WEEKS*(1+DIM_PCT_CAR)^B8975)</f>
        <v>712.56269791706984</v>
      </c>
      <c r="G8975" s="5">
        <f>IF(C8975=0,0,C8975*LABOR_HRS_WK_MES*SEASON_WEEKS*(1+DIM_PCT_MES)^C8975)</f>
        <v>626.807439570419</v>
      </c>
      <c r="H8975" s="5">
        <f>E8975+F8975+G8975</f>
        <v>5378.52745832742</v>
      </c>
      <c r="I8975" s="5">
        <f>MIN(H8975,FARMER_HRS)</f>
        <v>720</v>
      </c>
      <c r="J8975" s="5">
        <f>MAX(0,H8975-FARMER_HRS)</f>
        <v>4658.52745832742</v>
      </c>
      <c r="K8975" s="2">
        <f>I8975*FARMER_RATE+J8975*TEMP_WORKER_RATE</f>
        <v>105877.21281818437</v>
      </c>
      <c r="L8975" s="2">
        <f>A8975*PRICE_TOM+B8975*PRICE_CAR+C8975*PRICE_MES</f>
        <v>180304</v>
      </c>
      <c r="M8975" s="2">
        <f>A8975*FERT_BED_TOM+B8975*FERT_BED_CAR+C8975*FERT_BED_MES</f>
        <v>29040</v>
      </c>
      <c r="N8975" s="6">
        <f>IF(AND(D8975&lt;=TOTAL_BEDS,J8975&lt;=TEMP_WORKER_MAX*TEMP_WORKER_HRS),1,0)</f>
        <v>1</v>
      </c>
      <c r="O8975" s="2">
        <f>L8975-M8975-K8975-FIXED_COSTS</f>
        <v>25386.787181815627</v>
      </c>
      <c r="P8975" s="2">
        <f>IF(N8975=1,O8975,"")</f>
        <v>25386.787181815627</v>
      </c>
    </row>
    <row r="8976">
      <c r="A8976" s="6">
        <v>13</v>
      </c>
      <c r="B8976" s="6">
        <v>16</v>
      </c>
      <c r="C8976" s="6">
        <v>13</v>
      </c>
      <c r="D8976" s="6">
        <f>A8976+B8976+C8976</f>
        <v>42</v>
      </c>
      <c r="E8976" s="5">
        <f>IF(A8976=0,0,A8976*LABOR_HRS_WK_TOM*SEASON_WEEKS*(1+DIM_PCT_TOM)^A8976)</f>
        <v>4039.1573208399313</v>
      </c>
      <c r="F8976" s="5">
        <f>IF(B8976=0,0,B8976*LABOR_HRS_WK_CAR*SEASON_WEEKS*(1+DIM_PCT_CAR)^B8976)</f>
        <v>712.56269791706984</v>
      </c>
      <c r="G8976" s="5">
        <f>IF(C8976=0,0,C8976*LABOR_HRS_WK_MES*SEASON_WEEKS*(1+DIM_PCT_MES)^C8976)</f>
        <v>687.52941027880331</v>
      </c>
      <c r="H8976" s="5">
        <f>E8976+F8976+G8976</f>
        <v>5439.2494290358045</v>
      </c>
      <c r="I8976" s="5">
        <f>MIN(H8976,FARMER_HRS)</f>
        <v>720</v>
      </c>
      <c r="J8976" s="5">
        <f>MAX(0,H8976-FARMER_HRS)</f>
        <v>4719.2494290358045</v>
      </c>
      <c r="K8976" s="2">
        <f>I8976*FARMER_RATE+J8976*TEMP_WORKER_RATE</f>
        <v>106931.41369853826</v>
      </c>
      <c r="L8976" s="2">
        <f>A8976*PRICE_TOM+B8976*PRICE_CAR+C8976*PRICE_MES</f>
        <v>183004</v>
      </c>
      <c r="M8976" s="2">
        <f>A8976*FERT_BED_TOM+B8976*FERT_BED_CAR+C8976*FERT_BED_MES</f>
        <v>29920</v>
      </c>
      <c r="N8976" s="6">
        <f>IF(AND(D8976&lt;=TOTAL_BEDS,J8976&lt;=TEMP_WORKER_MAX*TEMP_WORKER_HRS),1,0)</f>
        <v>1</v>
      </c>
      <c r="O8976" s="2">
        <f>L8976-M8976-K8976-FIXED_COSTS</f>
        <v>26152.586301461735</v>
      </c>
      <c r="P8976" s="2">
        <f>IF(N8976=1,O8976,"")</f>
        <v>26152.586301461735</v>
      </c>
    </row>
    <row r="8977">
      <c r="A8977" s="6">
        <v>13</v>
      </c>
      <c r="B8977" s="6">
        <v>16</v>
      </c>
      <c r="C8977" s="6">
        <v>14</v>
      </c>
      <c r="D8977" s="6">
        <f>A8977+B8977+C8977</f>
        <v>43</v>
      </c>
      <c r="E8977" s="5">
        <f>IF(A8977=0,0,A8977*LABOR_HRS_WK_TOM*SEASON_WEEKS*(1+DIM_PCT_TOM)^A8977)</f>
        <v>4039.1573208399313</v>
      </c>
      <c r="F8977" s="5">
        <f>IF(B8977=0,0,B8977*LABOR_HRS_WK_CAR*SEASON_WEEKS*(1+DIM_PCT_CAR)^B8977)</f>
        <v>712.56269791706984</v>
      </c>
      <c r="G8977" s="5">
        <f>IF(C8977=0,0,C8977*LABOR_HRS_WK_MES*SEASON_WEEKS*(1+DIM_PCT_MES)^C8977)</f>
        <v>749.67149159246435</v>
      </c>
      <c r="H8977" s="5">
        <f>E8977+F8977+G8977</f>
        <v>5501.3915103494655</v>
      </c>
      <c r="I8977" s="5">
        <f>MIN(H8977,FARMER_HRS)</f>
        <v>720</v>
      </c>
      <c r="J8977" s="5">
        <f>MAX(0,H8977-FARMER_HRS)</f>
        <v>4781.3915103494655</v>
      </c>
      <c r="K8977" s="2">
        <f>I8977*FARMER_RATE+J8977*TEMP_WORKER_RATE</f>
        <v>108010.26927690044</v>
      </c>
      <c r="L8977" s="2">
        <f>A8977*PRICE_TOM+B8977*PRICE_CAR+C8977*PRICE_MES</f>
        <v>185704</v>
      </c>
      <c r="M8977" s="2">
        <f>A8977*FERT_BED_TOM+B8977*FERT_BED_CAR+C8977*FERT_BED_MES</f>
        <v>30800</v>
      </c>
      <c r="N8977" s="6">
        <f>IF(AND(D8977&lt;=TOTAL_BEDS,J8977&lt;=TEMP_WORKER_MAX*TEMP_WORKER_HRS),1,0)</f>
        <v>1</v>
      </c>
      <c r="O8977" s="2">
        <f>L8977-M8977-K8977-FIXED_COSTS</f>
        <v>26893.730723099565</v>
      </c>
      <c r="P8977" s="2">
        <f>IF(N8977=1,O8977,"")</f>
        <v>26893.730723099565</v>
      </c>
    </row>
    <row r="8978">
      <c r="A8978" s="6">
        <v>13</v>
      </c>
      <c r="B8978" s="6">
        <v>16</v>
      </c>
      <c r="C8978" s="6">
        <v>15</v>
      </c>
      <c r="D8978" s="6">
        <f>A8978+B8978+C8978</f>
        <v>44</v>
      </c>
      <c r="E8978" s="5">
        <f>IF(A8978=0,0,A8978*LABOR_HRS_WK_TOM*SEASON_WEEKS*(1+DIM_PCT_TOM)^A8978)</f>
        <v>4039.1573208399313</v>
      </c>
      <c r="F8978" s="5">
        <f>IF(B8978=0,0,B8978*LABOR_HRS_WK_CAR*SEASON_WEEKS*(1+DIM_PCT_CAR)^B8978)</f>
        <v>712.56269791706984</v>
      </c>
      <c r="G8978" s="5">
        <f>IF(C8978=0,0,C8978*LABOR_HRS_WK_MES*SEASON_WEEKS*(1+DIM_PCT_MES)^C8978)</f>
        <v>813.25969846861074</v>
      </c>
      <c r="H8978" s="5">
        <f>E8978+F8978+G8978</f>
        <v>5564.9797172256121</v>
      </c>
      <c r="I8978" s="5">
        <f>MIN(H8978,FARMER_HRS)</f>
        <v>720</v>
      </c>
      <c r="J8978" s="5">
        <f>MAX(0,H8978-FARMER_HRS)</f>
        <v>4844.9797172256121</v>
      </c>
      <c r="K8978" s="2">
        <f>I8978*FARMER_RATE+J8978*TEMP_WORKER_RATE</f>
        <v>109114.23120183354</v>
      </c>
      <c r="L8978" s="2">
        <f>A8978*PRICE_TOM+B8978*PRICE_CAR+C8978*PRICE_MES</f>
        <v>188404</v>
      </c>
      <c r="M8978" s="2">
        <f>A8978*FERT_BED_TOM+B8978*FERT_BED_CAR+C8978*FERT_BED_MES</f>
        <v>31680</v>
      </c>
      <c r="N8978" s="6">
        <f>IF(AND(D8978&lt;=TOTAL_BEDS,J8978&lt;=TEMP_WORKER_MAX*TEMP_WORKER_HRS),1,0)</f>
        <v>1</v>
      </c>
      <c r="O8978" s="2">
        <f>L8978-M8978-K8978-FIXED_COSTS</f>
        <v>27609.768798166464</v>
      </c>
      <c r="P8978" s="2">
        <f>IF(N8978=1,O8978,"")</f>
        <v>27609.768798166464</v>
      </c>
    </row>
    <row r="8979">
      <c r="A8979" s="6">
        <v>13</v>
      </c>
      <c r="B8979" s="6">
        <v>16</v>
      </c>
      <c r="C8979" s="6">
        <v>16</v>
      </c>
      <c r="D8979" s="6">
        <f>A8979+B8979+C8979</f>
        <v>45</v>
      </c>
      <c r="E8979" s="5">
        <f>IF(A8979=0,0,A8979*LABOR_HRS_WK_TOM*SEASON_WEEKS*(1+DIM_PCT_TOM)^A8979)</f>
        <v>4039.1573208399313</v>
      </c>
      <c r="F8979" s="5">
        <f>IF(B8979=0,0,B8979*LABOR_HRS_WK_CAR*SEASON_WEEKS*(1+DIM_PCT_CAR)^B8979)</f>
        <v>712.56269791706984</v>
      </c>
      <c r="G8979" s="5">
        <f>IF(C8979=0,0,C8979*LABOR_HRS_WK_MES*SEASON_WEEKS*(1+DIM_PCT_MES)^C8979)</f>
        <v>878.32047434609967</v>
      </c>
      <c r="H8979" s="5">
        <f>E8979+F8979+G8979</f>
        <v>5630.0404931031007</v>
      </c>
      <c r="I8979" s="5">
        <f>MIN(H8979,FARMER_HRS)</f>
        <v>720</v>
      </c>
      <c r="J8979" s="5">
        <f>MAX(0,H8979-FARMER_HRS)</f>
        <v>4910.0404931031007</v>
      </c>
      <c r="K8979" s="2">
        <f>I8979*FARMER_RATE+J8979*TEMP_WORKER_RATE</f>
        <v>110243.75856081772</v>
      </c>
      <c r="L8979" s="2">
        <f>A8979*PRICE_TOM+B8979*PRICE_CAR+C8979*PRICE_MES</f>
        <v>191104</v>
      </c>
      <c r="M8979" s="2">
        <f>A8979*FERT_BED_TOM+B8979*FERT_BED_CAR+C8979*FERT_BED_MES</f>
        <v>32560</v>
      </c>
      <c r="N8979" s="6">
        <f>IF(AND(D8979&lt;=TOTAL_BEDS,J8979&lt;=TEMP_WORKER_MAX*TEMP_WORKER_HRS),1,0)</f>
        <v>1</v>
      </c>
      <c r="O8979" s="2">
        <f>L8979-M8979-K8979-FIXED_COSTS</f>
        <v>28300.241439182282</v>
      </c>
      <c r="P8979" s="2">
        <f>IF(N8979=1,O8979,"")</f>
        <v>28300.241439182282</v>
      </c>
    </row>
    <row r="8980">
      <c r="A8980" s="6">
        <v>13</v>
      </c>
      <c r="B8980" s="6">
        <v>16</v>
      </c>
      <c r="C8980" s="6">
        <v>17</v>
      </c>
      <c r="D8980" s="6">
        <f>A8980+B8980+C8980</f>
        <v>46</v>
      </c>
      <c r="E8980" s="5">
        <f>IF(A8980=0,0,A8980*LABOR_HRS_WK_TOM*SEASON_WEEKS*(1+DIM_PCT_TOM)^A8980)</f>
        <v>4039.1573208399313</v>
      </c>
      <c r="F8980" s="5">
        <f>IF(B8980=0,0,B8980*LABOR_HRS_WK_CAR*SEASON_WEEKS*(1+DIM_PCT_CAR)^B8980)</f>
        <v>712.56269791706984</v>
      </c>
      <c r="G8980" s="5">
        <f>IF(C8980=0,0,C8980*LABOR_HRS_WK_MES*SEASON_WEEKS*(1+DIM_PCT_MES)^C8980)</f>
        <v>944.88069779263992</v>
      </c>
      <c r="H8980" s="5">
        <f>E8980+F8980+G8980</f>
        <v>5696.6007165496412</v>
      </c>
      <c r="I8980" s="5">
        <f>MIN(H8980,FARMER_HRS)</f>
        <v>720</v>
      </c>
      <c r="J8980" s="5">
        <f>MAX(0,H8980-FARMER_HRS)</f>
        <v>4976.6007165496412</v>
      </c>
      <c r="K8980" s="2">
        <f>I8980*FARMER_RATE+J8980*TEMP_WORKER_RATE</f>
        <v>111399.31799565349</v>
      </c>
      <c r="L8980" s="2">
        <f>A8980*PRICE_TOM+B8980*PRICE_CAR+C8980*PRICE_MES</f>
        <v>193804</v>
      </c>
      <c r="M8980" s="2">
        <f>A8980*FERT_BED_TOM+B8980*FERT_BED_CAR+C8980*FERT_BED_MES</f>
        <v>33440</v>
      </c>
      <c r="N8980" s="6">
        <f>IF(AND(D8980&lt;=TOTAL_BEDS,J8980&lt;=TEMP_WORKER_MAX*TEMP_WORKER_HRS),1,0)</f>
        <v>1</v>
      </c>
      <c r="O8980" s="2">
        <f>L8980-M8980-K8980-FIXED_COSTS</f>
        <v>28964.682004346512</v>
      </c>
      <c r="P8980" s="2">
        <f>IF(N8980=1,O8980,"")</f>
        <v>28964.682004346512</v>
      </c>
    </row>
    <row r="8981">
      <c r="A8981" s="6">
        <v>13</v>
      </c>
      <c r="B8981" s="6">
        <v>16</v>
      </c>
      <c r="C8981" s="6">
        <v>18</v>
      </c>
      <c r="D8981" s="6">
        <f>A8981+B8981+C8981</f>
        <v>47</v>
      </c>
      <c r="E8981" s="5">
        <f>IF(A8981=0,0,A8981*LABOR_HRS_WK_TOM*SEASON_WEEKS*(1+DIM_PCT_TOM)^A8981)</f>
        <v>4039.1573208399313</v>
      </c>
      <c r="F8981" s="5">
        <f>IF(B8981=0,0,B8981*LABOR_HRS_WK_CAR*SEASON_WEEKS*(1+DIM_PCT_CAR)^B8981)</f>
        <v>712.56269791706984</v>
      </c>
      <c r="G8981" s="5">
        <f>IF(C8981=0,0,C8981*LABOR_HRS_WK_MES*SEASON_WEEKS*(1+DIM_PCT_MES)^C8981)</f>
        <v>1012.9676892512272</v>
      </c>
      <c r="H8981" s="5">
        <f>E8981+F8981+G8981</f>
        <v>5764.6877080082286</v>
      </c>
      <c r="I8981" s="5">
        <f>MIN(H8981,FARMER_HRS)</f>
        <v>720</v>
      </c>
      <c r="J8981" s="5">
        <f>MAX(0,H8981-FARMER_HRS)</f>
        <v>5044.6877080082286</v>
      </c>
      <c r="K8981" s="2">
        <f>I8981*FARMER_RATE+J8981*TEMP_WORKER_RATE</f>
        <v>112581.3838195873</v>
      </c>
      <c r="L8981" s="2">
        <f>A8981*PRICE_TOM+B8981*PRICE_CAR+C8981*PRICE_MES</f>
        <v>196504</v>
      </c>
      <c r="M8981" s="2">
        <f>A8981*FERT_BED_TOM+B8981*FERT_BED_CAR+C8981*FERT_BED_MES</f>
        <v>34320</v>
      </c>
      <c r="N8981" s="6">
        <f>IF(AND(D8981&lt;=TOTAL_BEDS,J8981&lt;=TEMP_WORKER_MAX*TEMP_WORKER_HRS),1,0)</f>
        <v>1</v>
      </c>
      <c r="O8981" s="2">
        <f>L8981-M8981-K8981-FIXED_COSTS</f>
        <v>29602.616180412704</v>
      </c>
      <c r="P8981" s="2">
        <f>IF(N8981=1,O8981,"")</f>
        <v>29602.616180412704</v>
      </c>
    </row>
    <row r="8982">
      <c r="A8982" s="6">
        <v>13</v>
      </c>
      <c r="B8982" s="6">
        <v>16</v>
      </c>
      <c r="C8982" s="6">
        <v>19</v>
      </c>
      <c r="D8982" s="6">
        <f>A8982+B8982+C8982</f>
        <v>48</v>
      </c>
      <c r="E8982" s="5">
        <f>IF(A8982=0,0,A8982*LABOR_HRS_WK_TOM*SEASON_WEEKS*(1+DIM_PCT_TOM)^A8982)</f>
        <v>4039.1573208399313</v>
      </c>
      <c r="F8982" s="5">
        <f>IF(B8982=0,0,B8982*LABOR_HRS_WK_CAR*SEASON_WEEKS*(1+DIM_PCT_CAR)^B8982)</f>
        <v>712.56269791706984</v>
      </c>
      <c r="G8982" s="5">
        <f>IF(C8982=0,0,C8982*LABOR_HRS_WK_MES*SEASON_WEEKS*(1+DIM_PCT_MES)^C8982)</f>
        <v>1082.6092178872491</v>
      </c>
      <c r="H8982" s="5">
        <f>E8982+F8982+G8982</f>
        <v>5834.3292366442511</v>
      </c>
      <c r="I8982" s="5">
        <f>MIN(H8982,FARMER_HRS)</f>
        <v>720</v>
      </c>
      <c r="J8982" s="5">
        <f>MAX(0,H8982-FARMER_HRS)</f>
        <v>5114.3292366442511</v>
      </c>
      <c r="K8982" s="2">
        <f>I8982*FARMER_RATE+J8982*TEMP_WORKER_RATE</f>
        <v>113790.43813618491</v>
      </c>
      <c r="L8982" s="2">
        <f>A8982*PRICE_TOM+B8982*PRICE_CAR+C8982*PRICE_MES</f>
        <v>199204</v>
      </c>
      <c r="M8982" s="2">
        <f>A8982*FERT_BED_TOM+B8982*FERT_BED_CAR+C8982*FERT_BED_MES</f>
        <v>35200</v>
      </c>
      <c r="N8982" s="6">
        <f>IF(AND(D8982&lt;=TOTAL_BEDS,J8982&lt;=TEMP_WORKER_MAX*TEMP_WORKER_HRS),1,0)</f>
        <v>1</v>
      </c>
      <c r="O8982" s="2">
        <f>L8982-M8982-K8982-FIXED_COSTS</f>
        <v>30213.561863815092</v>
      </c>
      <c r="P8982" s="2">
        <f>IF(N8982=1,O8982,"")</f>
        <v>30213.561863815092</v>
      </c>
    </row>
    <row r="8983">
      <c r="A8983" s="6">
        <v>13</v>
      </c>
      <c r="B8983" s="6">
        <v>16</v>
      </c>
      <c r="C8983" s="6">
        <v>20</v>
      </c>
      <c r="D8983" s="6">
        <f>A8983+B8983+C8983</f>
        <v>49</v>
      </c>
      <c r="E8983" s="5">
        <f>IF(A8983=0,0,A8983*LABOR_HRS_WK_TOM*SEASON_WEEKS*(1+DIM_PCT_TOM)^A8983)</f>
        <v>4039.1573208399313</v>
      </c>
      <c r="F8983" s="5">
        <f>IF(B8983=0,0,B8983*LABOR_HRS_WK_CAR*SEASON_WEEKS*(1+DIM_PCT_CAR)^B8983)</f>
        <v>712.56269791706984</v>
      </c>
      <c r="G8983" s="5">
        <f>IF(C8983=0,0,C8983*LABOR_HRS_WK_MES*SEASON_WEEKS*(1+DIM_PCT_MES)^C8983)</f>
        <v>1153.8335085377259</v>
      </c>
      <c r="H8983" s="5">
        <f>E8983+F8983+G8983</f>
        <v>5905.5535272947272</v>
      </c>
      <c r="I8983" s="5">
        <f>MIN(H8983,FARMER_HRS)</f>
        <v>720</v>
      </c>
      <c r="J8983" s="5">
        <f>MAX(0,H8983-FARMER_HRS)</f>
        <v>5185.5535272947272</v>
      </c>
      <c r="K8983" s="2">
        <f>I8983*FARMER_RATE+J8983*TEMP_WORKER_RATE</f>
        <v>115026.9709599779</v>
      </c>
      <c r="L8983" s="2">
        <f>A8983*PRICE_TOM+B8983*PRICE_CAR+C8983*PRICE_MES</f>
        <v>201904</v>
      </c>
      <c r="M8983" s="2">
        <f>A8983*FERT_BED_TOM+B8983*FERT_BED_CAR+C8983*FERT_BED_MES</f>
        <v>36080</v>
      </c>
      <c r="N8983" s="6">
        <f>IF(AND(D8983&lt;=TOTAL_BEDS,J8983&lt;=TEMP_WORKER_MAX*TEMP_WORKER_HRS),1,0)</f>
        <v>1</v>
      </c>
      <c r="O8983" s="2">
        <f>L8983-M8983-K8983-FIXED_COSTS</f>
        <v>30797.0290400221</v>
      </c>
      <c r="P8983" s="2">
        <f>IF(N8983=1,O8983,"")</f>
        <v>30797.0290400221</v>
      </c>
    </row>
    <row r="8984">
      <c r="A8984" s="6">
        <v>13</v>
      </c>
      <c r="B8984" s="6">
        <v>16</v>
      </c>
      <c r="C8984" s="6">
        <v>21</v>
      </c>
      <c r="D8984" s="6">
        <f>A8984+B8984+C8984</f>
        <v>50</v>
      </c>
      <c r="E8984" s="5">
        <f>IF(A8984=0,0,A8984*LABOR_HRS_WK_TOM*SEASON_WEEKS*(1+DIM_PCT_TOM)^A8984)</f>
        <v>4039.1573208399313</v>
      </c>
      <c r="F8984" s="5">
        <f>IF(B8984=0,0,B8984*LABOR_HRS_WK_CAR*SEASON_WEEKS*(1+DIM_PCT_CAR)^B8984)</f>
        <v>712.56269791706984</v>
      </c>
      <c r="G8984" s="5">
        <f>IF(C8984=0,0,C8984*LABOR_HRS_WK_MES*SEASON_WEEKS*(1+DIM_PCT_MES)^C8984)</f>
        <v>1226.6692487641699</v>
      </c>
      <c r="H8984" s="5">
        <f>E8984+F8984+G8984</f>
        <v>5978.3892675211719</v>
      </c>
      <c r="I8984" s="5">
        <f>MIN(H8984,FARMER_HRS)</f>
        <v>720</v>
      </c>
      <c r="J8984" s="5">
        <f>MAX(0,H8984-FARMER_HRS)</f>
        <v>5258.3892675211719</v>
      </c>
      <c r="K8984" s="2">
        <f>I8984*FARMER_RATE+J8984*TEMP_WORKER_RATE</f>
        <v>116291.48033890923</v>
      </c>
      <c r="L8984" s="2">
        <f>A8984*PRICE_TOM+B8984*PRICE_CAR+C8984*PRICE_MES</f>
        <v>204604</v>
      </c>
      <c r="M8984" s="2">
        <f>A8984*FERT_BED_TOM+B8984*FERT_BED_CAR+C8984*FERT_BED_MES</f>
        <v>36960</v>
      </c>
      <c r="N8984" s="6">
        <f>IF(AND(D8984&lt;=TOTAL_BEDS,J8984&lt;=TEMP_WORKER_MAX*TEMP_WORKER_HRS),1,0)</f>
        <v>1</v>
      </c>
      <c r="O8984" s="2">
        <f>L8984-M8984-K8984-FIXED_COSTS</f>
        <v>31352.519661090773</v>
      </c>
      <c r="P8984" s="2">
        <f>IF(N8984=1,O8984,"")</f>
        <v>31352.519661090773</v>
      </c>
    </row>
    <row r="8985">
      <c r="A8985" s="6">
        <v>13</v>
      </c>
      <c r="B8985" s="6">
        <v>16</v>
      </c>
      <c r="C8985" s="6">
        <v>22</v>
      </c>
      <c r="D8985" s="6">
        <f>A8985+B8985+C8985</f>
        <v>51</v>
      </c>
      <c r="E8985" s="5">
        <f>IF(A8985=0,0,A8985*LABOR_HRS_WK_TOM*SEASON_WEEKS*(1+DIM_PCT_TOM)^A8985)</f>
        <v>4039.1573208399313</v>
      </c>
      <c r="F8985" s="5">
        <f>IF(B8985=0,0,B8985*LABOR_HRS_WK_CAR*SEASON_WEEKS*(1+DIM_PCT_CAR)^B8985)</f>
        <v>712.56269791706984</v>
      </c>
      <c r="G8985" s="5">
        <f>IF(C8985=0,0,C8985*LABOR_HRS_WK_MES*SEASON_WEEKS*(1+DIM_PCT_MES)^C8985)</f>
        <v>1301.1455960105659</v>
      </c>
      <c r="H8985" s="5">
        <f>E8985+F8985+G8985</f>
        <v>6052.8656147675674</v>
      </c>
      <c r="I8985" s="5">
        <f>MIN(H8985,FARMER_HRS)</f>
        <v>720</v>
      </c>
      <c r="J8985" s="5">
        <f>MAX(0,H8985-FARMER_HRS)</f>
        <v>5332.8656147675674</v>
      </c>
      <c r="K8985" s="2">
        <f>I8985*FARMER_RATE+J8985*TEMP_WORKER_RATE</f>
        <v>117584.47247860359</v>
      </c>
      <c r="L8985" s="2">
        <f>A8985*PRICE_TOM+B8985*PRICE_CAR+C8985*PRICE_MES</f>
        <v>207304</v>
      </c>
      <c r="M8985" s="2">
        <f>A8985*FERT_BED_TOM+B8985*FERT_BED_CAR+C8985*FERT_BED_MES</f>
        <v>37840</v>
      </c>
      <c r="N8985" s="6">
        <f>IF(AND(D8985&lt;=TOTAL_BEDS,J8985&lt;=TEMP_WORKER_MAX*TEMP_WORKER_HRS),1,0)</f>
        <v>1</v>
      </c>
      <c r="O8985" s="2">
        <f>L8985-M8985-K8985-FIXED_COSTS</f>
        <v>31879.527521396405</v>
      </c>
      <c r="P8985" s="2">
        <f>IF(N8985=1,O8985,"")</f>
        <v>31879.527521396405</v>
      </c>
    </row>
    <row r="8986">
      <c r="A8986" s="6">
        <v>13</v>
      </c>
      <c r="B8986" s="6">
        <v>16</v>
      </c>
      <c r="C8986" s="6">
        <v>23</v>
      </c>
      <c r="D8986" s="6">
        <f>A8986+B8986+C8986</f>
        <v>52</v>
      </c>
      <c r="E8986" s="5">
        <f>IF(A8986=0,0,A8986*LABOR_HRS_WK_TOM*SEASON_WEEKS*(1+DIM_PCT_TOM)^A8986)</f>
        <v>4039.1573208399313</v>
      </c>
      <c r="F8986" s="5">
        <f>IF(B8986=0,0,B8986*LABOR_HRS_WK_CAR*SEASON_WEEKS*(1+DIM_PCT_CAR)^B8986)</f>
        <v>712.56269791706984</v>
      </c>
      <c r="G8986" s="5">
        <f>IF(C8986=0,0,C8986*LABOR_HRS_WK_MES*SEASON_WEEKS*(1+DIM_PCT_MES)^C8986)</f>
        <v>1377.2921848680023</v>
      </c>
      <c r="H8986" s="5">
        <f>E8986+F8986+G8986</f>
        <v>6129.0122036250041</v>
      </c>
      <c r="I8986" s="5">
        <f>MIN(H8986,FARMER_HRS)</f>
        <v>720</v>
      </c>
      <c r="J8986" s="5">
        <f>MAX(0,H8986-FARMER_HRS)</f>
        <v>5409.0122036250041</v>
      </c>
      <c r="K8986" s="2">
        <f>I8986*FARMER_RATE+J8986*TEMP_WORKER_RATE</f>
        <v>118906.46186848966</v>
      </c>
      <c r="L8986" s="2">
        <f>A8986*PRICE_TOM+B8986*PRICE_CAR+C8986*PRICE_MES</f>
        <v>210004</v>
      </c>
      <c r="M8986" s="2">
        <f>A8986*FERT_BED_TOM+B8986*FERT_BED_CAR+C8986*FERT_BED_MES</f>
        <v>38720</v>
      </c>
      <c r="N8986" s="6">
        <f>IF(AND(D8986&lt;=TOTAL_BEDS,J8986&lt;=TEMP_WORKER_MAX*TEMP_WORKER_HRS),1,0)</f>
        <v>1</v>
      </c>
      <c r="O8986" s="2">
        <f>L8986-M8986-K8986-FIXED_COSTS</f>
        <v>32377.538131510344</v>
      </c>
      <c r="P8986" s="2">
        <f>IF(N8986=1,O8986,"")</f>
        <v>32377.538131510344</v>
      </c>
    </row>
    <row r="8987">
      <c r="A8987" s="6">
        <v>13</v>
      </c>
      <c r="B8987" s="6">
        <v>16</v>
      </c>
      <c r="C8987" s="6">
        <v>24</v>
      </c>
      <c r="D8987" s="6">
        <f>A8987+B8987+C8987</f>
        <v>53</v>
      </c>
      <c r="E8987" s="5">
        <f>IF(A8987=0,0,A8987*LABOR_HRS_WK_TOM*SEASON_WEEKS*(1+DIM_PCT_TOM)^A8987)</f>
        <v>4039.1573208399313</v>
      </c>
      <c r="F8987" s="5">
        <f>IF(B8987=0,0,B8987*LABOR_HRS_WK_CAR*SEASON_WEEKS*(1+DIM_PCT_CAR)^B8987)</f>
        <v>712.56269791706984</v>
      </c>
      <c r="G8987" s="5">
        <f>IF(C8987=0,0,C8987*LABOR_HRS_WK_MES*SEASON_WEEKS*(1+DIM_PCT_MES)^C8987)</f>
        <v>1455.139134447498</v>
      </c>
      <c r="H8987" s="5">
        <f>E8987+F8987+G8987</f>
        <v>6206.8591532044993</v>
      </c>
      <c r="I8987" s="5">
        <f>MIN(H8987,FARMER_HRS)</f>
        <v>720</v>
      </c>
      <c r="J8987" s="5">
        <f>MAX(0,H8987-FARMER_HRS)</f>
        <v>5486.8591532044993</v>
      </c>
      <c r="K8987" s="2">
        <f>I8987*FARMER_RATE+J8987*TEMP_WORKER_RATE</f>
        <v>120257.97140980033</v>
      </c>
      <c r="L8987" s="2">
        <f>A8987*PRICE_TOM+B8987*PRICE_CAR+C8987*PRICE_MES</f>
        <v>212704</v>
      </c>
      <c r="M8987" s="2">
        <f>A8987*FERT_BED_TOM+B8987*FERT_BED_CAR+C8987*FERT_BED_MES</f>
        <v>39600</v>
      </c>
      <c r="N8987" s="6">
        <f>IF(AND(D8987&lt;=TOTAL_BEDS,J8987&lt;=TEMP_WORKER_MAX*TEMP_WORKER_HRS),1,0)</f>
        <v>1</v>
      </c>
      <c r="O8987" s="2">
        <f>L8987-M8987-K8987-FIXED_COSTS</f>
        <v>32846.028590199669</v>
      </c>
      <c r="P8987" s="2">
        <f>IF(N8987=1,O8987,"")</f>
        <v>32846.028590199669</v>
      </c>
    </row>
    <row r="8988">
      <c r="A8988" s="6">
        <v>13</v>
      </c>
      <c r="B8988" s="6">
        <v>16</v>
      </c>
      <c r="C8988" s="6">
        <v>25</v>
      </c>
      <c r="D8988" s="6">
        <f>A8988+B8988+C8988</f>
        <v>54</v>
      </c>
      <c r="E8988" s="5">
        <f>IF(A8988=0,0,A8988*LABOR_HRS_WK_TOM*SEASON_WEEKS*(1+DIM_PCT_TOM)^A8988)</f>
        <v>4039.1573208399313</v>
      </c>
      <c r="F8988" s="5">
        <f>IF(B8988=0,0,B8988*LABOR_HRS_WK_CAR*SEASON_WEEKS*(1+DIM_PCT_CAR)^B8988)</f>
        <v>712.56269791706984</v>
      </c>
      <c r="G8988" s="5">
        <f>IF(C8988=0,0,C8988*LABOR_HRS_WK_MES*SEASON_WEEKS*(1+DIM_PCT_MES)^C8988)</f>
        <v>1534.7170558625955</v>
      </c>
      <c r="H8988" s="5">
        <f>E8988+F8988+G8988</f>
        <v>6286.4370746195973</v>
      </c>
      <c r="I8988" s="5">
        <f>MIN(H8988,FARMER_HRS)</f>
        <v>720</v>
      </c>
      <c r="J8988" s="5">
        <f>MAX(0,H8988-FARMER_HRS)</f>
        <v>5566.4370746195973</v>
      </c>
      <c r="K8988" s="2">
        <f>I8988*FARMER_RATE+J8988*TEMP_WORKER_RATE</f>
        <v>121639.53254547912</v>
      </c>
      <c r="L8988" s="2">
        <f>A8988*PRICE_TOM+B8988*PRICE_CAR+C8988*PRICE_MES</f>
        <v>215404</v>
      </c>
      <c r="M8988" s="2">
        <f>A8988*FERT_BED_TOM+B8988*FERT_BED_CAR+C8988*FERT_BED_MES</f>
        <v>40480</v>
      </c>
      <c r="N8988" s="6">
        <f>IF(AND(D8988&lt;=TOTAL_BEDS,J8988&lt;=TEMP_WORKER_MAX*TEMP_WORKER_HRS),1,0)</f>
        <v>1</v>
      </c>
      <c r="O8988" s="2">
        <f>L8988-M8988-K8988-FIXED_COSTS</f>
        <v>33284.467454520884</v>
      </c>
      <c r="P8988" s="2">
        <f>IF(N8988=1,O8988,"")</f>
        <v>33284.467454520884</v>
      </c>
    </row>
    <row r="8989">
      <c r="A8989" s="6">
        <v>13</v>
      </c>
      <c r="B8989" s="6">
        <v>16</v>
      </c>
      <c r="C8989" s="6">
        <v>26</v>
      </c>
      <c r="D8989" s="6">
        <f>A8989+B8989+C8989</f>
        <v>55</v>
      </c>
      <c r="E8989" s="5">
        <f>IF(A8989=0,0,A8989*LABOR_HRS_WK_TOM*SEASON_WEEKS*(1+DIM_PCT_TOM)^A8989)</f>
        <v>4039.1573208399313</v>
      </c>
      <c r="F8989" s="5">
        <f>IF(B8989=0,0,B8989*LABOR_HRS_WK_CAR*SEASON_WEEKS*(1+DIM_PCT_CAR)^B8989)</f>
        <v>712.56269791706984</v>
      </c>
      <c r="G8989" s="5">
        <f>IF(C8989=0,0,C8989*LABOR_HRS_WK_MES*SEASON_WEEKS*(1+DIM_PCT_MES)^C8989)</f>
        <v>1616.0570598233128</v>
      </c>
      <c r="H8989" s="5">
        <f>E8989+F8989+G8989</f>
        <v>6367.7770785803141</v>
      </c>
      <c r="I8989" s="5">
        <f>MIN(H8989,FARMER_HRS)</f>
        <v>720</v>
      </c>
      <c r="J8989" s="5">
        <f>MAX(0,H8989-FARMER_HRS)</f>
        <v>5647.7770785803141</v>
      </c>
      <c r="K8989" s="2">
        <f>I8989*FARMER_RATE+J8989*TEMP_WORKER_RATE</f>
        <v>123051.68539201934</v>
      </c>
      <c r="L8989" s="2">
        <f>A8989*PRICE_TOM+B8989*PRICE_CAR+C8989*PRICE_MES</f>
        <v>218104</v>
      </c>
      <c r="M8989" s="2">
        <f>A8989*FERT_BED_TOM+B8989*FERT_BED_CAR+C8989*FERT_BED_MES</f>
        <v>41360</v>
      </c>
      <c r="N8989" s="6">
        <f>IF(AND(D8989&lt;=TOTAL_BEDS,J8989&lt;=TEMP_WORKER_MAX*TEMP_WORKER_HRS),1,0)</f>
        <v>1</v>
      </c>
      <c r="O8989" s="2">
        <f>L8989-M8989-K8989-FIXED_COSTS</f>
        <v>33692.314607980661</v>
      </c>
      <c r="P8989" s="2">
        <f>IF(N8989=1,O8989,"")</f>
        <v>33692.314607980661</v>
      </c>
    </row>
    <row r="8990">
      <c r="A8990" s="6">
        <v>13</v>
      </c>
      <c r="B8990" s="6">
        <v>16</v>
      </c>
      <c r="C8990" s="6">
        <v>27</v>
      </c>
      <c r="D8990" s="6">
        <f>A8990+B8990+C8990</f>
        <v>56</v>
      </c>
      <c r="E8990" s="5">
        <f>IF(A8990=0,0,A8990*LABOR_HRS_WK_TOM*SEASON_WEEKS*(1+DIM_PCT_TOM)^A8990)</f>
        <v>4039.1573208399313</v>
      </c>
      <c r="F8990" s="5">
        <f>IF(B8990=0,0,B8990*LABOR_HRS_WK_CAR*SEASON_WEEKS*(1+DIM_PCT_CAR)^B8990)</f>
        <v>712.56269791706984</v>
      </c>
      <c r="G8990" s="5">
        <f>IF(C8990=0,0,C8990*LABOR_HRS_WK_MES*SEASON_WEEKS*(1+DIM_PCT_MES)^C8990)</f>
        <v>1699.19076434307</v>
      </c>
      <c r="H8990" s="5">
        <f>E8990+F8990+G8990</f>
        <v>6450.9107831000711</v>
      </c>
      <c r="I8990" s="5">
        <f>MIN(H8990,FARMER_HRS)</f>
        <v>720</v>
      </c>
      <c r="J8990" s="5">
        <f>MAX(0,H8990-FARMER_HRS)</f>
        <v>5730.9107831000711</v>
      </c>
      <c r="K8990" s="2">
        <f>I8990*FARMER_RATE+J8990*TEMP_WORKER_RATE</f>
        <v>124494.97887326512</v>
      </c>
      <c r="L8990" s="2">
        <f>A8990*PRICE_TOM+B8990*PRICE_CAR+C8990*PRICE_MES</f>
        <v>220804</v>
      </c>
      <c r="M8990" s="2">
        <f>A8990*FERT_BED_TOM+B8990*FERT_BED_CAR+C8990*FERT_BED_MES</f>
        <v>42240</v>
      </c>
      <c r="N8990" s="6">
        <f>IF(AND(D8990&lt;=TOTAL_BEDS,J8990&lt;=TEMP_WORKER_MAX*TEMP_WORKER_HRS),1,0)</f>
        <v>1</v>
      </c>
      <c r="O8990" s="2">
        <f>L8990-M8990-K8990-FIXED_COSTS</f>
        <v>34069.021126734879</v>
      </c>
      <c r="P8990" s="2">
        <f>IF(N8990=1,O8990,"")</f>
        <v>34069.021126734879</v>
      </c>
    </row>
    <row r="8991">
      <c r="A8991" s="6">
        <v>13</v>
      </c>
      <c r="B8991" s="6">
        <v>16</v>
      </c>
      <c r="C8991" s="6">
        <v>28</v>
      </c>
      <c r="D8991" s="6">
        <f>A8991+B8991+C8991</f>
        <v>57</v>
      </c>
      <c r="E8991" s="5">
        <f>IF(A8991=0,0,A8991*LABOR_HRS_WK_TOM*SEASON_WEEKS*(1+DIM_PCT_TOM)^A8991)</f>
        <v>4039.1573208399313</v>
      </c>
      <c r="F8991" s="5">
        <f>IF(B8991=0,0,B8991*LABOR_HRS_WK_CAR*SEASON_WEEKS*(1+DIM_PCT_CAR)^B8991)</f>
        <v>712.56269791706984</v>
      </c>
      <c r="G8991" s="5">
        <f>IF(C8991=0,0,C8991*LABOR_HRS_WK_MES*SEASON_WEEKS*(1+DIM_PCT_MES)^C8991)</f>
        <v>1784.1503025602233</v>
      </c>
      <c r="H8991" s="5">
        <f>E8991+F8991+G8991</f>
        <v>6535.8703213172248</v>
      </c>
      <c r="I8991" s="5">
        <f>MIN(H8991,FARMER_HRS)</f>
        <v>720</v>
      </c>
      <c r="J8991" s="5">
        <f>MAX(0,H8991-FARMER_HRS)</f>
        <v>5815.8703213172248</v>
      </c>
      <c r="K8991" s="2">
        <f>I8991*FARMER_RATE+J8991*TEMP_WORKER_RATE</f>
        <v>125969.97085620182</v>
      </c>
      <c r="L8991" s="2">
        <f>A8991*PRICE_TOM+B8991*PRICE_CAR+C8991*PRICE_MES</f>
        <v>223504</v>
      </c>
      <c r="M8991" s="2">
        <f>A8991*FERT_BED_TOM+B8991*FERT_BED_CAR+C8991*FERT_BED_MES</f>
        <v>43120</v>
      </c>
      <c r="N8991" s="6">
        <f>IF(AND(D8991&lt;=TOTAL_BEDS,J8991&lt;=TEMP_WORKER_MAX*TEMP_WORKER_HRS),1,0)</f>
        <v>0</v>
      </c>
      <c r="O8991" s="2">
        <f>L8991-M8991-K8991-FIXED_COSTS</f>
        <v>34414.02914379818</v>
      </c>
      <c r="P8991" s="2">
        <f>IF(N8991=1,O8991,"")</f>
      </c>
    </row>
    <row r="8992">
      <c r="A8992" s="6">
        <v>13</v>
      </c>
      <c r="B8992" s="6">
        <v>16</v>
      </c>
      <c r="C8992" s="6">
        <v>29</v>
      </c>
      <c r="D8992" s="6">
        <f>A8992+B8992+C8992</f>
        <v>58</v>
      </c>
      <c r="E8992" s="5">
        <f>IF(A8992=0,0,A8992*LABOR_HRS_WK_TOM*SEASON_WEEKS*(1+DIM_PCT_TOM)^A8992)</f>
        <v>4039.1573208399313</v>
      </c>
      <c r="F8992" s="5">
        <f>IF(B8992=0,0,B8992*LABOR_HRS_WK_CAR*SEASON_WEEKS*(1+DIM_PCT_CAR)^B8992)</f>
        <v>712.56269791706984</v>
      </c>
      <c r="G8992" s="5">
        <f>IF(C8992=0,0,C8992*LABOR_HRS_WK_MES*SEASON_WEEKS*(1+DIM_PCT_MES)^C8992)</f>
        <v>1870.9683306758766</v>
      </c>
      <c r="H8992" s="5">
        <f>E8992+F8992+G8992</f>
        <v>6622.6883494328777</v>
      </c>
      <c r="I8992" s="5">
        <f>MIN(H8992,FARMER_HRS)</f>
        <v>720</v>
      </c>
      <c r="J8992" s="5">
        <f>MAX(0,H8992-FARMER_HRS)</f>
        <v>5902.6883494328777</v>
      </c>
      <c r="K8992" s="2">
        <f>I8992*FARMER_RATE+J8992*TEMP_WORKER_RATE</f>
        <v>127477.22828876524</v>
      </c>
      <c r="L8992" s="2">
        <f>A8992*PRICE_TOM+B8992*PRICE_CAR+C8992*PRICE_MES</f>
        <v>226204</v>
      </c>
      <c r="M8992" s="2">
        <f>A8992*FERT_BED_TOM+B8992*FERT_BED_CAR+C8992*FERT_BED_MES</f>
        <v>44000</v>
      </c>
      <c r="N8992" s="6">
        <f>IF(AND(D8992&lt;=TOTAL_BEDS,J8992&lt;=TEMP_WORKER_MAX*TEMP_WORKER_HRS),1,0)</f>
        <v>0</v>
      </c>
      <c r="O8992" s="2">
        <f>L8992-M8992-K8992-FIXED_COSTS</f>
        <v>34726.77171123476</v>
      </c>
      <c r="P8992" s="2">
        <f>IF(N8992=1,O8992,"")</f>
      </c>
    </row>
    <row r="8993">
      <c r="A8993" s="6">
        <v>13</v>
      </c>
      <c r="B8993" s="6">
        <v>16</v>
      </c>
      <c r="C8993" s="6">
        <v>30</v>
      </c>
      <c r="D8993" s="6">
        <f>A8993+B8993+C8993</f>
        <v>59</v>
      </c>
      <c r="E8993" s="5">
        <f>IF(A8993=0,0,A8993*LABOR_HRS_WK_TOM*SEASON_WEEKS*(1+DIM_PCT_TOM)^A8993)</f>
        <v>4039.1573208399313</v>
      </c>
      <c r="F8993" s="5">
        <f>IF(B8993=0,0,B8993*LABOR_HRS_WK_CAR*SEASON_WEEKS*(1+DIM_PCT_CAR)^B8993)</f>
        <v>712.56269791706984</v>
      </c>
      <c r="G8993" s="5">
        <f>IF(C8993=0,0,C8993*LABOR_HRS_WK_MES*SEASON_WEEKS*(1+DIM_PCT_MES)^C8993)</f>
        <v>1959.6780360096466</v>
      </c>
      <c r="H8993" s="5">
        <f>E8993+F8993+G8993</f>
        <v>6711.3980547666479</v>
      </c>
      <c r="I8993" s="5">
        <f>MIN(H8993,FARMER_HRS)</f>
        <v>720</v>
      </c>
      <c r="J8993" s="5">
        <f>MAX(0,H8993-FARMER_HRS)</f>
        <v>5991.3980547666479</v>
      </c>
      <c r="K8993" s="2">
        <f>I8993*FARMER_RATE+J8993*TEMP_WORKER_RATE</f>
        <v>129017.32733969875</v>
      </c>
      <c r="L8993" s="2">
        <f>A8993*PRICE_TOM+B8993*PRICE_CAR+C8993*PRICE_MES</f>
        <v>228904</v>
      </c>
      <c r="M8993" s="2">
        <f>A8993*FERT_BED_TOM+B8993*FERT_BED_CAR+C8993*FERT_BED_MES</f>
        <v>44880</v>
      </c>
      <c r="N8993" s="6">
        <f>IF(AND(D8993&lt;=TOTAL_BEDS,J8993&lt;=TEMP_WORKER_MAX*TEMP_WORKER_HRS),1,0)</f>
        <v>0</v>
      </c>
      <c r="O8993" s="2">
        <f>L8993-M8993-K8993-FIXED_COSTS</f>
        <v>35006.67266030125</v>
      </c>
      <c r="P8993" s="2">
        <f>IF(N8993=1,O8993,"")</f>
      </c>
    </row>
    <row r="8994">
      <c r="A8994" s="6">
        <v>13</v>
      </c>
      <c r="B8994" s="6">
        <v>17</v>
      </c>
      <c r="C8994" s="6">
        <v>0</v>
      </c>
      <c r="D8994" s="6">
        <f>A8994+B8994+C8994</f>
        <v>30</v>
      </c>
      <c r="E8994" s="5">
        <f>IF(A8994=0,0,A8994*LABOR_HRS_WK_TOM*SEASON_WEEKS*(1+DIM_PCT_TOM)^A8994)</f>
        <v>4039.1573208399313</v>
      </c>
      <c r="F8994" s="5">
        <f>IF(B8994=0,0,B8994*LABOR_HRS_WK_CAR*SEASON_WEEKS*(1+DIM_PCT_CAR)^B8994)</f>
        <v>776.02531320030891</v>
      </c>
      <c r="G8994" s="5">
        <f>IF(C8994=0,0,C8994*LABOR_HRS_WK_MES*SEASON_WEEKS*(1+DIM_PCT_MES)^C8994)</f>
        <v>0</v>
      </c>
      <c r="H8994" s="5">
        <f>E8994+F8994+G8994</f>
        <v>4815.18263404024</v>
      </c>
      <c r="I8994" s="5">
        <f>MIN(H8994,FARMER_HRS)</f>
        <v>720</v>
      </c>
      <c r="J8994" s="5">
        <f>MAX(0,H8994-FARMER_HRS)</f>
        <v>4095.1826340402404</v>
      </c>
      <c r="K8994" s="2">
        <f>I8994*FARMER_RATE+J8994*TEMP_WORKER_RATE</f>
        <v>96096.920729865276</v>
      </c>
      <c r="L8994" s="2">
        <f>A8994*PRICE_TOM+B8994*PRICE_CAR+C8994*PRICE_MES</f>
        <v>149998</v>
      </c>
      <c r="M8994" s="2">
        <f>A8994*FERT_BED_TOM+B8994*FERT_BED_CAR+C8994*FERT_BED_MES</f>
        <v>18920</v>
      </c>
      <c r="N8994" s="6">
        <f>IF(AND(D8994&lt;=TOTAL_BEDS,J8994&lt;=TEMP_WORKER_MAX*TEMP_WORKER_HRS),1,0)</f>
        <v>1</v>
      </c>
      <c r="O8994" s="2">
        <f>L8994-M8994-K8994-FIXED_COSTS</f>
        <v>14981.079270134724</v>
      </c>
      <c r="P8994" s="2">
        <f>IF(N8994=1,O8994,"")</f>
        <v>14981.079270134724</v>
      </c>
    </row>
    <row r="8995">
      <c r="A8995" s="6">
        <v>13</v>
      </c>
      <c r="B8995" s="6">
        <v>17</v>
      </c>
      <c r="C8995" s="6">
        <v>1</v>
      </c>
      <c r="D8995" s="6">
        <f>A8995+B8995+C8995</f>
        <v>31</v>
      </c>
      <c r="E8995" s="5">
        <f>IF(A8995=0,0,A8995*LABOR_HRS_WK_TOM*SEASON_WEEKS*(1+DIM_PCT_TOM)^A8995)</f>
        <v>4039.1573208399313</v>
      </c>
      <c r="F8995" s="5">
        <f>IF(B8995=0,0,B8995*LABOR_HRS_WK_CAR*SEASON_WEEKS*(1+DIM_PCT_CAR)^B8995)</f>
        <v>776.02531320030891</v>
      </c>
      <c r="G8995" s="5">
        <f>IF(C8995=0,0,C8995*LABOR_HRS_WK_MES*SEASON_WEEKS*(1+DIM_PCT_MES)^C8995)</f>
        <v>45.5625</v>
      </c>
      <c r="H8995" s="5">
        <f>E8995+F8995+G8995</f>
        <v>4860.74513404024</v>
      </c>
      <c r="I8995" s="5">
        <f>MIN(H8995,FARMER_HRS)</f>
        <v>720</v>
      </c>
      <c r="J8995" s="5">
        <f>MAX(0,H8995-FARMER_HRS)</f>
        <v>4140.74513404024</v>
      </c>
      <c r="K8995" s="2">
        <f>I8995*FARMER_RATE+J8995*TEMP_WORKER_RATE</f>
        <v>96887.936354865276</v>
      </c>
      <c r="L8995" s="2">
        <f>A8995*PRICE_TOM+B8995*PRICE_CAR+C8995*PRICE_MES</f>
        <v>152698</v>
      </c>
      <c r="M8995" s="2">
        <f>A8995*FERT_BED_TOM+B8995*FERT_BED_CAR+C8995*FERT_BED_MES</f>
        <v>19800</v>
      </c>
      <c r="N8995" s="6">
        <f>IF(AND(D8995&lt;=TOTAL_BEDS,J8995&lt;=TEMP_WORKER_MAX*TEMP_WORKER_HRS),1,0)</f>
        <v>1</v>
      </c>
      <c r="O8995" s="2">
        <f>L8995-M8995-K8995-FIXED_COSTS</f>
        <v>16010.063645134724</v>
      </c>
      <c r="P8995" s="2">
        <f>IF(N8995=1,O8995,"")</f>
        <v>16010.063645134724</v>
      </c>
    </row>
    <row r="8996">
      <c r="A8996" s="6">
        <v>13</v>
      </c>
      <c r="B8996" s="6">
        <v>17</v>
      </c>
      <c r="C8996" s="6">
        <v>2</v>
      </c>
      <c r="D8996" s="6">
        <f>A8996+B8996+C8996</f>
        <v>32</v>
      </c>
      <c r="E8996" s="5">
        <f>IF(A8996=0,0,A8996*LABOR_HRS_WK_TOM*SEASON_WEEKS*(1+DIM_PCT_TOM)^A8996)</f>
        <v>4039.1573208399313</v>
      </c>
      <c r="F8996" s="5">
        <f>IF(B8996=0,0,B8996*LABOR_HRS_WK_CAR*SEASON_WEEKS*(1+DIM_PCT_CAR)^B8996)</f>
        <v>776.02531320030891</v>
      </c>
      <c r="G8996" s="5">
        <f>IF(C8996=0,0,C8996*LABOR_HRS_WK_MES*SEASON_WEEKS*(1+DIM_PCT_MES)^C8996)</f>
        <v>92.2640625</v>
      </c>
      <c r="H8996" s="5">
        <f>E8996+F8996+G8996</f>
        <v>4907.4466965402407</v>
      </c>
      <c r="I8996" s="5">
        <f>MIN(H8996,FARMER_HRS)</f>
        <v>720</v>
      </c>
      <c r="J8996" s="5">
        <f>MAX(0,H8996-FARMER_HRS)</f>
        <v>4187.4466965402407</v>
      </c>
      <c r="K8996" s="2">
        <f>I8996*FARMER_RATE+J8996*TEMP_WORKER_RATE</f>
        <v>97698.727370490291</v>
      </c>
      <c r="L8996" s="2">
        <f>A8996*PRICE_TOM+B8996*PRICE_CAR+C8996*PRICE_MES</f>
        <v>155398</v>
      </c>
      <c r="M8996" s="2">
        <f>A8996*FERT_BED_TOM+B8996*FERT_BED_CAR+C8996*FERT_BED_MES</f>
        <v>20680</v>
      </c>
      <c r="N8996" s="6">
        <f>IF(AND(D8996&lt;=TOTAL_BEDS,J8996&lt;=TEMP_WORKER_MAX*TEMP_WORKER_HRS),1,0)</f>
        <v>1</v>
      </c>
      <c r="O8996" s="2">
        <f>L8996-M8996-K8996-FIXED_COSTS</f>
        <v>17019.272629509709</v>
      </c>
      <c r="P8996" s="2">
        <f>IF(N8996=1,O8996,"")</f>
        <v>17019.272629509709</v>
      </c>
    </row>
    <row r="8997">
      <c r="A8997" s="6">
        <v>13</v>
      </c>
      <c r="B8997" s="6">
        <v>17</v>
      </c>
      <c r="C8997" s="6">
        <v>3</v>
      </c>
      <c r="D8997" s="6">
        <f>A8997+B8997+C8997</f>
        <v>33</v>
      </c>
      <c r="E8997" s="5">
        <f>IF(A8997=0,0,A8997*LABOR_HRS_WK_TOM*SEASON_WEEKS*(1+DIM_PCT_TOM)^A8997)</f>
        <v>4039.1573208399313</v>
      </c>
      <c r="F8997" s="5">
        <f>IF(B8997=0,0,B8997*LABOR_HRS_WK_CAR*SEASON_WEEKS*(1+DIM_PCT_CAR)^B8997)</f>
        <v>776.02531320030891</v>
      </c>
      <c r="G8997" s="5">
        <f>IF(C8997=0,0,C8997*LABOR_HRS_WK_MES*SEASON_WEEKS*(1+DIM_PCT_MES)^C8997)</f>
        <v>140.12604492187498</v>
      </c>
      <c r="H8997" s="5">
        <f>E8997+F8997+G8997</f>
        <v>4955.3086789621157</v>
      </c>
      <c r="I8997" s="5">
        <f>MIN(H8997,FARMER_HRS)</f>
        <v>720</v>
      </c>
      <c r="J8997" s="5">
        <f>MAX(0,H8997-FARMER_HRS)</f>
        <v>4235.3086789621157</v>
      </c>
      <c r="K8997" s="2">
        <f>I8997*FARMER_RATE+J8997*TEMP_WORKER_RATE</f>
        <v>98529.66456531451</v>
      </c>
      <c r="L8997" s="2">
        <f>A8997*PRICE_TOM+B8997*PRICE_CAR+C8997*PRICE_MES</f>
        <v>158098</v>
      </c>
      <c r="M8997" s="2">
        <f>A8997*FERT_BED_TOM+B8997*FERT_BED_CAR+C8997*FERT_BED_MES</f>
        <v>21560</v>
      </c>
      <c r="N8997" s="6">
        <f>IF(AND(D8997&lt;=TOTAL_BEDS,J8997&lt;=TEMP_WORKER_MAX*TEMP_WORKER_HRS),1,0)</f>
        <v>1</v>
      </c>
      <c r="O8997" s="2">
        <f>L8997-M8997-K8997-FIXED_COSTS</f>
        <v>18008.33543468549</v>
      </c>
      <c r="P8997" s="2">
        <f>IF(N8997=1,O8997,"")</f>
        <v>18008.33543468549</v>
      </c>
    </row>
    <row r="8998">
      <c r="A8998" s="6">
        <v>13</v>
      </c>
      <c r="B8998" s="6">
        <v>17</v>
      </c>
      <c r="C8998" s="6">
        <v>4</v>
      </c>
      <c r="D8998" s="6">
        <f>A8998+B8998+C8998</f>
        <v>34</v>
      </c>
      <c r="E8998" s="5">
        <f>IF(A8998=0,0,A8998*LABOR_HRS_WK_TOM*SEASON_WEEKS*(1+DIM_PCT_TOM)^A8998)</f>
        <v>4039.1573208399313</v>
      </c>
      <c r="F8998" s="5">
        <f>IF(B8998=0,0,B8998*LABOR_HRS_WK_CAR*SEASON_WEEKS*(1+DIM_PCT_CAR)^B8998)</f>
        <v>776.02531320030891</v>
      </c>
      <c r="G8998" s="5">
        <f>IF(C8998=0,0,C8998*LABOR_HRS_WK_MES*SEASON_WEEKS*(1+DIM_PCT_MES)^C8998)</f>
        <v>189.17016064453119</v>
      </c>
      <c r="H8998" s="5">
        <f>E8998+F8998+G8998</f>
        <v>5004.3527946847717</v>
      </c>
      <c r="I8998" s="5">
        <f>MIN(H8998,FARMER_HRS)</f>
        <v>720</v>
      </c>
      <c r="J8998" s="5">
        <f>MAX(0,H8998-FARMER_HRS)</f>
        <v>4284.3527946847717</v>
      </c>
      <c r="K8998" s="2">
        <f>I8998*FARMER_RATE+J8998*TEMP_WORKER_RATE</f>
        <v>99381.124907721722</v>
      </c>
      <c r="L8998" s="2">
        <f>A8998*PRICE_TOM+B8998*PRICE_CAR+C8998*PRICE_MES</f>
        <v>160798</v>
      </c>
      <c r="M8998" s="2">
        <f>A8998*FERT_BED_TOM+B8998*FERT_BED_CAR+C8998*FERT_BED_MES</f>
        <v>22440</v>
      </c>
      <c r="N8998" s="6">
        <f>IF(AND(D8998&lt;=TOTAL_BEDS,J8998&lt;=TEMP_WORKER_MAX*TEMP_WORKER_HRS),1,0)</f>
        <v>1</v>
      </c>
      <c r="O8998" s="2">
        <f>L8998-M8998-K8998-FIXED_COSTS</f>
        <v>18976.875092278278</v>
      </c>
      <c r="P8998" s="2">
        <f>IF(N8998=1,O8998,"")</f>
        <v>18976.875092278278</v>
      </c>
    </row>
    <row r="8999">
      <c r="A8999" s="6">
        <v>13</v>
      </c>
      <c r="B8999" s="6">
        <v>17</v>
      </c>
      <c r="C8999" s="6">
        <v>5</v>
      </c>
      <c r="D8999" s="6">
        <f>A8999+B8999+C8999</f>
        <v>35</v>
      </c>
      <c r="E8999" s="5">
        <f>IF(A8999=0,0,A8999*LABOR_HRS_WK_TOM*SEASON_WEEKS*(1+DIM_PCT_TOM)^A8999)</f>
        <v>4039.1573208399313</v>
      </c>
      <c r="F8999" s="5">
        <f>IF(B8999=0,0,B8999*LABOR_HRS_WK_CAR*SEASON_WEEKS*(1+DIM_PCT_CAR)^B8999)</f>
        <v>776.02531320030891</v>
      </c>
      <c r="G8999" s="5">
        <f>IF(C8999=0,0,C8999*LABOR_HRS_WK_MES*SEASON_WEEKS*(1+DIM_PCT_MES)^C8999)</f>
        <v>239.41848456573481</v>
      </c>
      <c r="H8999" s="5">
        <f>E8999+F8999+G8999</f>
        <v>5054.601118605975</v>
      </c>
      <c r="I8999" s="5">
        <f>MIN(H8999,FARMER_HRS)</f>
        <v>720</v>
      </c>
      <c r="J8999" s="5">
        <f>MAX(0,H8999-FARMER_HRS)</f>
        <v>4334.601118605975</v>
      </c>
      <c r="K8999" s="2">
        <f>I8999*FARMER_RATE+J8999*TEMP_WORKER_RATE</f>
        <v>100253.49164246484</v>
      </c>
      <c r="L8999" s="2">
        <f>A8999*PRICE_TOM+B8999*PRICE_CAR+C8999*PRICE_MES</f>
        <v>163498</v>
      </c>
      <c r="M8999" s="2">
        <f>A8999*FERT_BED_TOM+B8999*FERT_BED_CAR+C8999*FERT_BED_MES</f>
        <v>23320</v>
      </c>
      <c r="N8999" s="6">
        <f>IF(AND(D8999&lt;=TOTAL_BEDS,J8999&lt;=TEMP_WORKER_MAX*TEMP_WORKER_HRS),1,0)</f>
        <v>1</v>
      </c>
      <c r="O8999" s="2">
        <f>L8999-M8999-K8999-FIXED_COSTS</f>
        <v>19924.50835753516</v>
      </c>
      <c r="P8999" s="2">
        <f>IF(N8999=1,O8999,"")</f>
        <v>19924.50835753516</v>
      </c>
    </row>
    <row r="9000">
      <c r="A9000" s="6">
        <v>13</v>
      </c>
      <c r="B9000" s="6">
        <v>17</v>
      </c>
      <c r="C9000" s="6">
        <v>6</v>
      </c>
      <c r="D9000" s="6">
        <f>A9000+B9000+C9000</f>
        <v>36</v>
      </c>
      <c r="E9000" s="5">
        <f>IF(A9000=0,0,A9000*LABOR_HRS_WK_TOM*SEASON_WEEKS*(1+DIM_PCT_TOM)^A9000)</f>
        <v>4039.1573208399313</v>
      </c>
      <c r="F9000" s="5">
        <f>IF(B9000=0,0,B9000*LABOR_HRS_WK_CAR*SEASON_WEEKS*(1+DIM_PCT_CAR)^B9000)</f>
        <v>776.02531320030891</v>
      </c>
      <c r="G9000" s="5">
        <f>IF(C9000=0,0,C9000*LABOR_HRS_WK_MES*SEASON_WEEKS*(1+DIM_PCT_MES)^C9000)</f>
        <v>290.89345874736773</v>
      </c>
      <c r="H9000" s="5">
        <f>E9000+F9000+G9000</f>
        <v>5106.0760927876081</v>
      </c>
      <c r="I9000" s="5">
        <f>MIN(H9000,FARMER_HRS)</f>
        <v>720</v>
      </c>
      <c r="J9000" s="5">
        <f>MAX(0,H9000-FARMER_HRS)</f>
        <v>4386.0760927876081</v>
      </c>
      <c r="K9000" s="2">
        <f>I9000*FARMER_RATE+J9000*TEMP_WORKER_RATE</f>
        <v>101147.15438867375</v>
      </c>
      <c r="L9000" s="2">
        <f>A9000*PRICE_TOM+B9000*PRICE_CAR+C9000*PRICE_MES</f>
        <v>166198</v>
      </c>
      <c r="M9000" s="2">
        <f>A9000*FERT_BED_TOM+B9000*FERT_BED_CAR+C9000*FERT_BED_MES</f>
        <v>24200</v>
      </c>
      <c r="N9000" s="6">
        <f>IF(AND(D9000&lt;=TOTAL_BEDS,J9000&lt;=TEMP_WORKER_MAX*TEMP_WORKER_HRS),1,0)</f>
        <v>1</v>
      </c>
      <c r="O9000" s="2">
        <f>L9000-M9000-K9000-FIXED_COSTS</f>
        <v>20850.845611326251</v>
      </c>
      <c r="P9000" s="2">
        <f>IF(N9000=1,O9000,"")</f>
        <v>20850.845611326251</v>
      </c>
    </row>
    <row r="9001">
      <c r="A9001" s="6">
        <v>13</v>
      </c>
      <c r="B9001" s="6">
        <v>17</v>
      </c>
      <c r="C9001" s="6">
        <v>7</v>
      </c>
      <c r="D9001" s="6">
        <f>A9001+B9001+C9001</f>
        <v>37</v>
      </c>
      <c r="E9001" s="5">
        <f>IF(A9001=0,0,A9001*LABOR_HRS_WK_TOM*SEASON_WEEKS*(1+DIM_PCT_TOM)^A9001)</f>
        <v>4039.1573208399313</v>
      </c>
      <c r="F9001" s="5">
        <f>IF(B9001=0,0,B9001*LABOR_HRS_WK_CAR*SEASON_WEEKS*(1+DIM_PCT_CAR)^B9001)</f>
        <v>776.02531320030891</v>
      </c>
      <c r="G9001" s="5">
        <f>IF(C9001=0,0,C9001*LABOR_HRS_WK_MES*SEASON_WEEKS*(1+DIM_PCT_MES)^C9001)</f>
        <v>343.61789814532818</v>
      </c>
      <c r="H9001" s="5">
        <f>E9001+F9001+G9001</f>
        <v>5158.800532185569</v>
      </c>
      <c r="I9001" s="5">
        <f>MIN(H9001,FARMER_HRS)</f>
        <v>720</v>
      </c>
      <c r="J9001" s="5">
        <f>MAX(0,H9001-FARMER_HRS)</f>
        <v>4438.800532185569</v>
      </c>
      <c r="K9001" s="2">
        <f>I9001*FARMER_RATE+J9001*TEMP_WORKER_RATE</f>
        <v>102062.50923933279</v>
      </c>
      <c r="L9001" s="2">
        <f>A9001*PRICE_TOM+B9001*PRICE_CAR+C9001*PRICE_MES</f>
        <v>168898</v>
      </c>
      <c r="M9001" s="2">
        <f>A9001*FERT_BED_TOM+B9001*FERT_BED_CAR+C9001*FERT_BED_MES</f>
        <v>25080</v>
      </c>
      <c r="N9001" s="6">
        <f>IF(AND(D9001&lt;=TOTAL_BEDS,J9001&lt;=TEMP_WORKER_MAX*TEMP_WORKER_HRS),1,0)</f>
        <v>1</v>
      </c>
      <c r="O9001" s="2">
        <f>L9001-M9001-K9001-FIXED_COSTS</f>
        <v>21755.490760667206</v>
      </c>
      <c r="P9001" s="2">
        <f>IF(N9001=1,O9001,"")</f>
        <v>21755.490760667206</v>
      </c>
    </row>
    <row r="9002">
      <c r="A9002" s="6">
        <v>13</v>
      </c>
      <c r="B9002" s="6">
        <v>17</v>
      </c>
      <c r="C9002" s="6">
        <v>8</v>
      </c>
      <c r="D9002" s="6">
        <f>A9002+B9002+C9002</f>
        <v>38</v>
      </c>
      <c r="E9002" s="5">
        <f>IF(A9002=0,0,A9002*LABOR_HRS_WK_TOM*SEASON_WEEKS*(1+DIM_PCT_TOM)^A9002)</f>
        <v>4039.1573208399313</v>
      </c>
      <c r="F9002" s="5">
        <f>IF(B9002=0,0,B9002*LABOR_HRS_WK_CAR*SEASON_WEEKS*(1+DIM_PCT_CAR)^B9002)</f>
        <v>776.02531320030891</v>
      </c>
      <c r="G9002" s="5">
        <f>IF(C9002=0,0,C9002*LABOR_HRS_WK_MES*SEASON_WEEKS*(1+DIM_PCT_MES)^C9002)</f>
        <v>397.61499642530833</v>
      </c>
      <c r="H9002" s="5">
        <f>E9002+F9002+G9002</f>
        <v>5212.7976304655485</v>
      </c>
      <c r="I9002" s="5">
        <f>MIN(H9002,FARMER_HRS)</f>
        <v>720</v>
      </c>
      <c r="J9002" s="5">
        <f>MAX(0,H9002-FARMER_HRS)</f>
        <v>4492.7976304655485</v>
      </c>
      <c r="K9002" s="2">
        <f>I9002*FARMER_RATE+J9002*TEMP_WORKER_RATE</f>
        <v>102999.9588622491</v>
      </c>
      <c r="L9002" s="2">
        <f>A9002*PRICE_TOM+B9002*PRICE_CAR+C9002*PRICE_MES</f>
        <v>171598</v>
      </c>
      <c r="M9002" s="2">
        <f>A9002*FERT_BED_TOM+B9002*FERT_BED_CAR+C9002*FERT_BED_MES</f>
        <v>25960</v>
      </c>
      <c r="N9002" s="6">
        <f>IF(AND(D9002&lt;=TOTAL_BEDS,J9002&lt;=TEMP_WORKER_MAX*TEMP_WORKER_HRS),1,0)</f>
        <v>1</v>
      </c>
      <c r="O9002" s="2">
        <f>L9002-M9002-K9002-FIXED_COSTS</f>
        <v>22638.0411377509</v>
      </c>
      <c r="P9002" s="2">
        <f>IF(N9002=1,O9002,"")</f>
        <v>22638.0411377509</v>
      </c>
    </row>
    <row r="9003">
      <c r="A9003" s="6">
        <v>13</v>
      </c>
      <c r="B9003" s="6">
        <v>17</v>
      </c>
      <c r="C9003" s="6">
        <v>9</v>
      </c>
      <c r="D9003" s="6">
        <f>A9003+B9003+C9003</f>
        <v>39</v>
      </c>
      <c r="E9003" s="5">
        <f>IF(A9003=0,0,A9003*LABOR_HRS_WK_TOM*SEASON_WEEKS*(1+DIM_PCT_TOM)^A9003)</f>
        <v>4039.1573208399313</v>
      </c>
      <c r="F9003" s="5">
        <f>IF(B9003=0,0,B9003*LABOR_HRS_WK_CAR*SEASON_WEEKS*(1+DIM_PCT_CAR)^B9003)</f>
        <v>776.02531320030891</v>
      </c>
      <c r="G9003" s="5">
        <f>IF(C9003=0,0,C9003*LABOR_HRS_WK_MES*SEASON_WEEKS*(1+DIM_PCT_MES)^C9003)</f>
        <v>452.90833186570273</v>
      </c>
      <c r="H9003" s="5">
        <f>E9003+F9003+G9003</f>
        <v>5268.0909659059434</v>
      </c>
      <c r="I9003" s="5">
        <f>MIN(H9003,FARMER_HRS)</f>
        <v>720</v>
      </c>
      <c r="J9003" s="5">
        <f>MAX(0,H9003-FARMER_HRS)</f>
        <v>4548.0909659059434</v>
      </c>
      <c r="K9003" s="2">
        <f>I9003*FARMER_RATE+J9003*TEMP_WORKER_RATE</f>
        <v>103959.91260253373</v>
      </c>
      <c r="L9003" s="2">
        <f>A9003*PRICE_TOM+B9003*PRICE_CAR+C9003*PRICE_MES</f>
        <v>174298</v>
      </c>
      <c r="M9003" s="2">
        <f>A9003*FERT_BED_TOM+B9003*FERT_BED_CAR+C9003*FERT_BED_MES</f>
        <v>26840</v>
      </c>
      <c r="N9003" s="6">
        <f>IF(AND(D9003&lt;=TOTAL_BEDS,J9003&lt;=TEMP_WORKER_MAX*TEMP_WORKER_HRS),1,0)</f>
        <v>1</v>
      </c>
      <c r="O9003" s="2">
        <f>L9003-M9003-K9003-FIXED_COSTS</f>
        <v>23498.087397466268</v>
      </c>
      <c r="P9003" s="2">
        <f>IF(N9003=1,O9003,"")</f>
        <v>23498.087397466268</v>
      </c>
    </row>
    <row r="9004">
      <c r="A9004" s="6">
        <v>13</v>
      </c>
      <c r="B9004" s="6">
        <v>17</v>
      </c>
      <c r="C9004" s="6">
        <v>10</v>
      </c>
      <c r="D9004" s="6">
        <f>A9004+B9004+C9004</f>
        <v>40</v>
      </c>
      <c r="E9004" s="5">
        <f>IF(A9004=0,0,A9004*LABOR_HRS_WK_TOM*SEASON_WEEKS*(1+DIM_PCT_TOM)^A9004)</f>
        <v>4039.1573208399313</v>
      </c>
      <c r="F9004" s="5">
        <f>IF(B9004=0,0,B9004*LABOR_HRS_WK_CAR*SEASON_WEEKS*(1+DIM_PCT_CAR)^B9004)</f>
        <v>776.02531320030891</v>
      </c>
      <c r="G9004" s="5">
        <f>IF(C9004=0,0,C9004*LABOR_HRS_WK_MES*SEASON_WEEKS*(1+DIM_PCT_MES)^C9004)</f>
        <v>509.52187334891551</v>
      </c>
      <c r="H9004" s="5">
        <f>E9004+F9004+G9004</f>
        <v>5324.7045073891559</v>
      </c>
      <c r="I9004" s="5">
        <f>MIN(H9004,FARMER_HRS)</f>
        <v>720</v>
      </c>
      <c r="J9004" s="5">
        <f>MAX(0,H9004-FARMER_HRS)</f>
        <v>4604.7045073891559</v>
      </c>
      <c r="K9004" s="2">
        <f>I9004*FARMER_RATE+J9004*TEMP_WORKER_RATE</f>
        <v>104942.78658661729</v>
      </c>
      <c r="L9004" s="2">
        <f>A9004*PRICE_TOM+B9004*PRICE_CAR+C9004*PRICE_MES</f>
        <v>176998</v>
      </c>
      <c r="M9004" s="2">
        <f>A9004*FERT_BED_TOM+B9004*FERT_BED_CAR+C9004*FERT_BED_MES</f>
        <v>27720</v>
      </c>
      <c r="N9004" s="6">
        <f>IF(AND(D9004&lt;=TOTAL_BEDS,J9004&lt;=TEMP_WORKER_MAX*TEMP_WORKER_HRS),1,0)</f>
        <v>1</v>
      </c>
      <c r="O9004" s="2">
        <f>L9004-M9004-K9004-FIXED_COSTS</f>
        <v>24335.213413382706</v>
      </c>
      <c r="P9004" s="2">
        <f>IF(N9004=1,O9004,"")</f>
        <v>24335.213413382706</v>
      </c>
    </row>
    <row r="9005">
      <c r="A9005" s="6">
        <v>13</v>
      </c>
      <c r="B9005" s="6">
        <v>17</v>
      </c>
      <c r="C9005" s="6">
        <v>11</v>
      </c>
      <c r="D9005" s="6">
        <f>A9005+B9005+C9005</f>
        <v>41</v>
      </c>
      <c r="E9005" s="5">
        <f>IF(A9005=0,0,A9005*LABOR_HRS_WK_TOM*SEASON_WEEKS*(1+DIM_PCT_TOM)^A9005)</f>
        <v>4039.1573208399313</v>
      </c>
      <c r="F9005" s="5">
        <f>IF(B9005=0,0,B9005*LABOR_HRS_WK_CAR*SEASON_WEEKS*(1+DIM_PCT_CAR)^B9005)</f>
        <v>776.02531320030891</v>
      </c>
      <c r="G9005" s="5">
        <f>IF(C9005=0,0,C9005*LABOR_HRS_WK_MES*SEASON_WEEKS*(1+DIM_PCT_MES)^C9005)</f>
        <v>567.47998644235463</v>
      </c>
      <c r="H9005" s="5">
        <f>E9005+F9005+G9005</f>
        <v>5382.6626204825952</v>
      </c>
      <c r="I9005" s="5">
        <f>MIN(H9005,FARMER_HRS)</f>
        <v>720</v>
      </c>
      <c r="J9005" s="5">
        <f>MAX(0,H9005-FARMER_HRS)</f>
        <v>4662.6626204825952</v>
      </c>
      <c r="K9005" s="2">
        <f>I9005*FARMER_RATE+J9005*TEMP_WORKER_RATE</f>
        <v>105949.00382782283</v>
      </c>
      <c r="L9005" s="2">
        <f>A9005*PRICE_TOM+B9005*PRICE_CAR+C9005*PRICE_MES</f>
        <v>179698</v>
      </c>
      <c r="M9005" s="2">
        <f>A9005*FERT_BED_TOM+B9005*FERT_BED_CAR+C9005*FERT_BED_MES</f>
        <v>28600</v>
      </c>
      <c r="N9005" s="6">
        <f>IF(AND(D9005&lt;=TOTAL_BEDS,J9005&lt;=TEMP_WORKER_MAX*TEMP_WORKER_HRS),1,0)</f>
        <v>1</v>
      </c>
      <c r="O9005" s="2">
        <f>L9005-M9005-K9005-FIXED_COSTS</f>
        <v>25148.996172177169</v>
      </c>
      <c r="P9005" s="2">
        <f>IF(N9005=1,O9005,"")</f>
        <v>25148.996172177169</v>
      </c>
    </row>
    <row r="9006">
      <c r="A9006" s="6">
        <v>13</v>
      </c>
      <c r="B9006" s="6">
        <v>17</v>
      </c>
      <c r="C9006" s="6">
        <v>12</v>
      </c>
      <c r="D9006" s="6">
        <f>A9006+B9006+C9006</f>
        <v>42</v>
      </c>
      <c r="E9006" s="5">
        <f>IF(A9006=0,0,A9006*LABOR_HRS_WK_TOM*SEASON_WEEKS*(1+DIM_PCT_TOM)^A9006)</f>
        <v>4039.1573208399313</v>
      </c>
      <c r="F9006" s="5">
        <f>IF(B9006=0,0,B9006*LABOR_HRS_WK_CAR*SEASON_WEEKS*(1+DIM_PCT_CAR)^B9006)</f>
        <v>776.02531320030891</v>
      </c>
      <c r="G9006" s="5">
        <f>IF(C9006=0,0,C9006*LABOR_HRS_WK_MES*SEASON_WEEKS*(1+DIM_PCT_MES)^C9006)</f>
        <v>626.807439570419</v>
      </c>
      <c r="H9006" s="5">
        <f>E9006+F9006+G9006</f>
        <v>5441.9900736106592</v>
      </c>
      <c r="I9006" s="5">
        <f>MIN(H9006,FARMER_HRS)</f>
        <v>720</v>
      </c>
      <c r="J9006" s="5">
        <f>MAX(0,H9006-FARMER_HRS)</f>
        <v>4721.9900736106592</v>
      </c>
      <c r="K9006" s="2">
        <f>I9006*FARMER_RATE+J9006*TEMP_WORKER_RATE</f>
        <v>106978.99433351839</v>
      </c>
      <c r="L9006" s="2">
        <f>A9006*PRICE_TOM+B9006*PRICE_CAR+C9006*PRICE_MES</f>
        <v>182398</v>
      </c>
      <c r="M9006" s="2">
        <f>A9006*FERT_BED_TOM+B9006*FERT_BED_CAR+C9006*FERT_BED_MES</f>
        <v>29480</v>
      </c>
      <c r="N9006" s="6">
        <f>IF(AND(D9006&lt;=TOTAL_BEDS,J9006&lt;=TEMP_WORKER_MAX*TEMP_WORKER_HRS),1,0)</f>
        <v>1</v>
      </c>
      <c r="O9006" s="2">
        <f>L9006-M9006-K9006-FIXED_COSTS</f>
        <v>25939.005666481607</v>
      </c>
      <c r="P9006" s="2">
        <f>IF(N9006=1,O9006,"")</f>
        <v>25939.005666481607</v>
      </c>
    </row>
    <row r="9007">
      <c r="A9007" s="6">
        <v>13</v>
      </c>
      <c r="B9007" s="6">
        <v>17</v>
      </c>
      <c r="C9007" s="6">
        <v>13</v>
      </c>
      <c r="D9007" s="6">
        <f>A9007+B9007+C9007</f>
        <v>43</v>
      </c>
      <c r="E9007" s="5">
        <f>IF(A9007=0,0,A9007*LABOR_HRS_WK_TOM*SEASON_WEEKS*(1+DIM_PCT_TOM)^A9007)</f>
        <v>4039.1573208399313</v>
      </c>
      <c r="F9007" s="5">
        <f>IF(B9007=0,0,B9007*LABOR_HRS_WK_CAR*SEASON_WEEKS*(1+DIM_PCT_CAR)^B9007)</f>
        <v>776.02531320030891</v>
      </c>
      <c r="G9007" s="5">
        <f>IF(C9007=0,0,C9007*LABOR_HRS_WK_MES*SEASON_WEEKS*(1+DIM_PCT_MES)^C9007)</f>
        <v>687.52941027880331</v>
      </c>
      <c r="H9007" s="5">
        <f>E9007+F9007+G9007</f>
        <v>5502.7120443190433</v>
      </c>
      <c r="I9007" s="5">
        <f>MIN(H9007,FARMER_HRS)</f>
        <v>720</v>
      </c>
      <c r="J9007" s="5">
        <f>MAX(0,H9007-FARMER_HRS)</f>
        <v>4782.7120443190433</v>
      </c>
      <c r="K9007" s="2">
        <f>I9007*FARMER_RATE+J9007*TEMP_WORKER_RATE</f>
        <v>108033.19521387228</v>
      </c>
      <c r="L9007" s="2">
        <f>A9007*PRICE_TOM+B9007*PRICE_CAR+C9007*PRICE_MES</f>
        <v>185098</v>
      </c>
      <c r="M9007" s="2">
        <f>A9007*FERT_BED_TOM+B9007*FERT_BED_CAR+C9007*FERT_BED_MES</f>
        <v>30360</v>
      </c>
      <c r="N9007" s="6">
        <f>IF(AND(D9007&lt;=TOTAL_BEDS,J9007&lt;=TEMP_WORKER_MAX*TEMP_WORKER_HRS),1,0)</f>
        <v>1</v>
      </c>
      <c r="O9007" s="2">
        <f>L9007-M9007-K9007-FIXED_COSTS</f>
        <v>26704.804786127715</v>
      </c>
      <c r="P9007" s="2">
        <f>IF(N9007=1,O9007,"")</f>
        <v>26704.804786127715</v>
      </c>
    </row>
    <row r="9008">
      <c r="A9008" s="6">
        <v>13</v>
      </c>
      <c r="B9008" s="6">
        <v>17</v>
      </c>
      <c r="C9008" s="6">
        <v>14</v>
      </c>
      <c r="D9008" s="6">
        <f>A9008+B9008+C9008</f>
        <v>44</v>
      </c>
      <c r="E9008" s="5">
        <f>IF(A9008=0,0,A9008*LABOR_HRS_WK_TOM*SEASON_WEEKS*(1+DIM_PCT_TOM)^A9008)</f>
        <v>4039.1573208399313</v>
      </c>
      <c r="F9008" s="5">
        <f>IF(B9008=0,0,B9008*LABOR_HRS_WK_CAR*SEASON_WEEKS*(1+DIM_PCT_CAR)^B9008)</f>
        <v>776.02531320030891</v>
      </c>
      <c r="G9008" s="5">
        <f>IF(C9008=0,0,C9008*LABOR_HRS_WK_MES*SEASON_WEEKS*(1+DIM_PCT_MES)^C9008)</f>
        <v>749.67149159246435</v>
      </c>
      <c r="H9008" s="5">
        <f>E9008+F9008+G9008</f>
        <v>5564.8541256327044</v>
      </c>
      <c r="I9008" s="5">
        <f>MIN(H9008,FARMER_HRS)</f>
        <v>720</v>
      </c>
      <c r="J9008" s="5">
        <f>MAX(0,H9008-FARMER_HRS)</f>
        <v>4844.8541256327044</v>
      </c>
      <c r="K9008" s="2">
        <f>I9008*FARMER_RATE+J9008*TEMP_WORKER_RATE</f>
        <v>109112.05079223446</v>
      </c>
      <c r="L9008" s="2">
        <f>A9008*PRICE_TOM+B9008*PRICE_CAR+C9008*PRICE_MES</f>
        <v>187798</v>
      </c>
      <c r="M9008" s="2">
        <f>A9008*FERT_BED_TOM+B9008*FERT_BED_CAR+C9008*FERT_BED_MES</f>
        <v>31240</v>
      </c>
      <c r="N9008" s="6">
        <f>IF(AND(D9008&lt;=TOTAL_BEDS,J9008&lt;=TEMP_WORKER_MAX*TEMP_WORKER_HRS),1,0)</f>
        <v>1</v>
      </c>
      <c r="O9008" s="2">
        <f>L9008-M9008-K9008-FIXED_COSTS</f>
        <v>27445.949207765545</v>
      </c>
      <c r="P9008" s="2">
        <f>IF(N9008=1,O9008,"")</f>
        <v>27445.949207765545</v>
      </c>
    </row>
    <row r="9009">
      <c r="A9009" s="6">
        <v>13</v>
      </c>
      <c r="B9009" s="6">
        <v>17</v>
      </c>
      <c r="C9009" s="6">
        <v>15</v>
      </c>
      <c r="D9009" s="6">
        <f>A9009+B9009+C9009</f>
        <v>45</v>
      </c>
      <c r="E9009" s="5">
        <f>IF(A9009=0,0,A9009*LABOR_HRS_WK_TOM*SEASON_WEEKS*(1+DIM_PCT_TOM)^A9009)</f>
        <v>4039.1573208399313</v>
      </c>
      <c r="F9009" s="5">
        <f>IF(B9009=0,0,B9009*LABOR_HRS_WK_CAR*SEASON_WEEKS*(1+DIM_PCT_CAR)^B9009)</f>
        <v>776.02531320030891</v>
      </c>
      <c r="G9009" s="5">
        <f>IF(C9009=0,0,C9009*LABOR_HRS_WK_MES*SEASON_WEEKS*(1+DIM_PCT_MES)^C9009)</f>
        <v>813.25969846861074</v>
      </c>
      <c r="H9009" s="5">
        <f>E9009+F9009+G9009</f>
        <v>5628.442332508851</v>
      </c>
      <c r="I9009" s="5">
        <f>MIN(H9009,FARMER_HRS)</f>
        <v>720</v>
      </c>
      <c r="J9009" s="5">
        <f>MAX(0,H9009-FARMER_HRS)</f>
        <v>4908.442332508851</v>
      </c>
      <c r="K9009" s="2">
        <f>I9009*FARMER_RATE+J9009*TEMP_WORKER_RATE</f>
        <v>110216.01271716756</v>
      </c>
      <c r="L9009" s="2">
        <f>A9009*PRICE_TOM+B9009*PRICE_CAR+C9009*PRICE_MES</f>
        <v>190498</v>
      </c>
      <c r="M9009" s="2">
        <f>A9009*FERT_BED_TOM+B9009*FERT_BED_CAR+C9009*FERT_BED_MES</f>
        <v>32120</v>
      </c>
      <c r="N9009" s="6">
        <f>IF(AND(D9009&lt;=TOTAL_BEDS,J9009&lt;=TEMP_WORKER_MAX*TEMP_WORKER_HRS),1,0)</f>
        <v>1</v>
      </c>
      <c r="O9009" s="2">
        <f>L9009-M9009-K9009-FIXED_COSTS</f>
        <v>28161.987282832444</v>
      </c>
      <c r="P9009" s="2">
        <f>IF(N9009=1,O9009,"")</f>
        <v>28161.987282832444</v>
      </c>
    </row>
    <row r="9010">
      <c r="A9010" s="6">
        <v>13</v>
      </c>
      <c r="B9010" s="6">
        <v>17</v>
      </c>
      <c r="C9010" s="6">
        <v>16</v>
      </c>
      <c r="D9010" s="6">
        <f>A9010+B9010+C9010</f>
        <v>46</v>
      </c>
      <c r="E9010" s="5">
        <f>IF(A9010=0,0,A9010*LABOR_HRS_WK_TOM*SEASON_WEEKS*(1+DIM_PCT_TOM)^A9010)</f>
        <v>4039.1573208399313</v>
      </c>
      <c r="F9010" s="5">
        <f>IF(B9010=0,0,B9010*LABOR_HRS_WK_CAR*SEASON_WEEKS*(1+DIM_PCT_CAR)^B9010)</f>
        <v>776.02531320030891</v>
      </c>
      <c r="G9010" s="5">
        <f>IF(C9010=0,0,C9010*LABOR_HRS_WK_MES*SEASON_WEEKS*(1+DIM_PCT_MES)^C9010)</f>
        <v>878.32047434609967</v>
      </c>
      <c r="H9010" s="5">
        <f>E9010+F9010+G9010</f>
        <v>5693.50310838634</v>
      </c>
      <c r="I9010" s="5">
        <f>MIN(H9010,FARMER_HRS)</f>
        <v>720</v>
      </c>
      <c r="J9010" s="5">
        <f>MAX(0,H9010-FARMER_HRS)</f>
        <v>4973.50310838634</v>
      </c>
      <c r="K9010" s="2">
        <f>I9010*FARMER_RATE+J9010*TEMP_WORKER_RATE</f>
        <v>111345.54007615172</v>
      </c>
      <c r="L9010" s="2">
        <f>A9010*PRICE_TOM+B9010*PRICE_CAR+C9010*PRICE_MES</f>
        <v>193198</v>
      </c>
      <c r="M9010" s="2">
        <f>A9010*FERT_BED_TOM+B9010*FERT_BED_CAR+C9010*FERT_BED_MES</f>
        <v>33000</v>
      </c>
      <c r="N9010" s="6">
        <f>IF(AND(D9010&lt;=TOTAL_BEDS,J9010&lt;=TEMP_WORKER_MAX*TEMP_WORKER_HRS),1,0)</f>
        <v>1</v>
      </c>
      <c r="O9010" s="2">
        <f>L9010-M9010-K9010-FIXED_COSTS</f>
        <v>28852.459923848277</v>
      </c>
      <c r="P9010" s="2">
        <f>IF(N9010=1,O9010,"")</f>
        <v>28852.459923848277</v>
      </c>
    </row>
    <row r="9011">
      <c r="A9011" s="6">
        <v>13</v>
      </c>
      <c r="B9011" s="6">
        <v>17</v>
      </c>
      <c r="C9011" s="6">
        <v>17</v>
      </c>
      <c r="D9011" s="6">
        <f>A9011+B9011+C9011</f>
        <v>47</v>
      </c>
      <c r="E9011" s="5">
        <f>IF(A9011=0,0,A9011*LABOR_HRS_WK_TOM*SEASON_WEEKS*(1+DIM_PCT_TOM)^A9011)</f>
        <v>4039.1573208399313</v>
      </c>
      <c r="F9011" s="5">
        <f>IF(B9011=0,0,B9011*LABOR_HRS_WK_CAR*SEASON_WEEKS*(1+DIM_PCT_CAR)^B9011)</f>
        <v>776.02531320030891</v>
      </c>
      <c r="G9011" s="5">
        <f>IF(C9011=0,0,C9011*LABOR_HRS_WK_MES*SEASON_WEEKS*(1+DIM_PCT_MES)^C9011)</f>
        <v>944.88069779263992</v>
      </c>
      <c r="H9011" s="5">
        <f>E9011+F9011+G9011</f>
        <v>5760.06333183288</v>
      </c>
      <c r="I9011" s="5">
        <f>MIN(H9011,FARMER_HRS)</f>
        <v>720</v>
      </c>
      <c r="J9011" s="5">
        <f>MAX(0,H9011-FARMER_HRS)</f>
        <v>5040.06333183288</v>
      </c>
      <c r="K9011" s="2">
        <f>I9011*FARMER_RATE+J9011*TEMP_WORKER_RATE</f>
        <v>112501.09951098749</v>
      </c>
      <c r="L9011" s="2">
        <f>A9011*PRICE_TOM+B9011*PRICE_CAR+C9011*PRICE_MES</f>
        <v>195898</v>
      </c>
      <c r="M9011" s="2">
        <f>A9011*FERT_BED_TOM+B9011*FERT_BED_CAR+C9011*FERT_BED_MES</f>
        <v>33880</v>
      </c>
      <c r="N9011" s="6">
        <f>IF(AND(D9011&lt;=TOTAL_BEDS,J9011&lt;=TEMP_WORKER_MAX*TEMP_WORKER_HRS),1,0)</f>
        <v>1</v>
      </c>
      <c r="O9011" s="2">
        <f>L9011-M9011-K9011-FIXED_COSTS</f>
        <v>29516.900489012507</v>
      </c>
      <c r="P9011" s="2">
        <f>IF(N9011=1,O9011,"")</f>
        <v>29516.900489012507</v>
      </c>
    </row>
    <row r="9012">
      <c r="A9012" s="6">
        <v>13</v>
      </c>
      <c r="B9012" s="6">
        <v>17</v>
      </c>
      <c r="C9012" s="6">
        <v>18</v>
      </c>
      <c r="D9012" s="6">
        <f>A9012+B9012+C9012</f>
        <v>48</v>
      </c>
      <c r="E9012" s="5">
        <f>IF(A9012=0,0,A9012*LABOR_HRS_WK_TOM*SEASON_WEEKS*(1+DIM_PCT_TOM)^A9012)</f>
        <v>4039.1573208399313</v>
      </c>
      <c r="F9012" s="5">
        <f>IF(B9012=0,0,B9012*LABOR_HRS_WK_CAR*SEASON_WEEKS*(1+DIM_PCT_CAR)^B9012)</f>
        <v>776.02531320030891</v>
      </c>
      <c r="G9012" s="5">
        <f>IF(C9012=0,0,C9012*LABOR_HRS_WK_MES*SEASON_WEEKS*(1+DIM_PCT_MES)^C9012)</f>
        <v>1012.9676892512272</v>
      </c>
      <c r="H9012" s="5">
        <f>E9012+F9012+G9012</f>
        <v>5828.1503232914674</v>
      </c>
      <c r="I9012" s="5">
        <f>MIN(H9012,FARMER_HRS)</f>
        <v>720</v>
      </c>
      <c r="J9012" s="5">
        <f>MAX(0,H9012-FARMER_HRS)</f>
        <v>5108.1503232914674</v>
      </c>
      <c r="K9012" s="2">
        <f>I9012*FARMER_RATE+J9012*TEMP_WORKER_RATE</f>
        <v>113683.1653349213</v>
      </c>
      <c r="L9012" s="2">
        <f>A9012*PRICE_TOM+B9012*PRICE_CAR+C9012*PRICE_MES</f>
        <v>198598</v>
      </c>
      <c r="M9012" s="2">
        <f>A9012*FERT_BED_TOM+B9012*FERT_BED_CAR+C9012*FERT_BED_MES</f>
        <v>34760</v>
      </c>
      <c r="N9012" s="6">
        <f>IF(AND(D9012&lt;=TOTAL_BEDS,J9012&lt;=TEMP_WORKER_MAX*TEMP_WORKER_HRS),1,0)</f>
        <v>1</v>
      </c>
      <c r="O9012" s="2">
        <f>L9012-M9012-K9012-FIXED_COSTS</f>
        <v>30154.8346650787</v>
      </c>
      <c r="P9012" s="2">
        <f>IF(N9012=1,O9012,"")</f>
        <v>30154.8346650787</v>
      </c>
    </row>
    <row r="9013">
      <c r="A9013" s="6">
        <v>13</v>
      </c>
      <c r="B9013" s="6">
        <v>17</v>
      </c>
      <c r="C9013" s="6">
        <v>19</v>
      </c>
      <c r="D9013" s="6">
        <f>A9013+B9013+C9013</f>
        <v>49</v>
      </c>
      <c r="E9013" s="5">
        <f>IF(A9013=0,0,A9013*LABOR_HRS_WK_TOM*SEASON_WEEKS*(1+DIM_PCT_TOM)^A9013)</f>
        <v>4039.1573208399313</v>
      </c>
      <c r="F9013" s="5">
        <f>IF(B9013=0,0,B9013*LABOR_HRS_WK_CAR*SEASON_WEEKS*(1+DIM_PCT_CAR)^B9013)</f>
        <v>776.02531320030891</v>
      </c>
      <c r="G9013" s="5">
        <f>IF(C9013=0,0,C9013*LABOR_HRS_WK_MES*SEASON_WEEKS*(1+DIM_PCT_MES)^C9013)</f>
        <v>1082.6092178872491</v>
      </c>
      <c r="H9013" s="5">
        <f>E9013+F9013+G9013</f>
        <v>5897.79185192749</v>
      </c>
      <c r="I9013" s="5">
        <f>MIN(H9013,FARMER_HRS)</f>
        <v>720</v>
      </c>
      <c r="J9013" s="5">
        <f>MAX(0,H9013-FARMER_HRS)</f>
        <v>5177.79185192749</v>
      </c>
      <c r="K9013" s="2">
        <f>I9013*FARMER_RATE+J9013*TEMP_WORKER_RATE</f>
        <v>114892.21965151891</v>
      </c>
      <c r="L9013" s="2">
        <f>A9013*PRICE_TOM+B9013*PRICE_CAR+C9013*PRICE_MES</f>
        <v>201298</v>
      </c>
      <c r="M9013" s="2">
        <f>A9013*FERT_BED_TOM+B9013*FERT_BED_CAR+C9013*FERT_BED_MES</f>
        <v>35640</v>
      </c>
      <c r="N9013" s="6">
        <f>IF(AND(D9013&lt;=TOTAL_BEDS,J9013&lt;=TEMP_WORKER_MAX*TEMP_WORKER_HRS),1,0)</f>
        <v>1</v>
      </c>
      <c r="O9013" s="2">
        <f>L9013-M9013-K9013-FIXED_COSTS</f>
        <v>30765.780348481087</v>
      </c>
      <c r="P9013" s="2">
        <f>IF(N9013=1,O9013,"")</f>
        <v>30765.780348481087</v>
      </c>
    </row>
    <row r="9014">
      <c r="A9014" s="6">
        <v>13</v>
      </c>
      <c r="B9014" s="6">
        <v>17</v>
      </c>
      <c r="C9014" s="6">
        <v>20</v>
      </c>
      <c r="D9014" s="6">
        <f>A9014+B9014+C9014</f>
        <v>50</v>
      </c>
      <c r="E9014" s="5">
        <f>IF(A9014=0,0,A9014*LABOR_HRS_WK_TOM*SEASON_WEEKS*(1+DIM_PCT_TOM)^A9014)</f>
        <v>4039.1573208399313</v>
      </c>
      <c r="F9014" s="5">
        <f>IF(B9014=0,0,B9014*LABOR_HRS_WK_CAR*SEASON_WEEKS*(1+DIM_PCT_CAR)^B9014)</f>
        <v>776.02531320030891</v>
      </c>
      <c r="G9014" s="5">
        <f>IF(C9014=0,0,C9014*LABOR_HRS_WK_MES*SEASON_WEEKS*(1+DIM_PCT_MES)^C9014)</f>
        <v>1153.8335085377259</v>
      </c>
      <c r="H9014" s="5">
        <f>E9014+F9014+G9014</f>
        <v>5969.0161425779661</v>
      </c>
      <c r="I9014" s="5">
        <f>MIN(H9014,FARMER_HRS)</f>
        <v>720</v>
      </c>
      <c r="J9014" s="5">
        <f>MAX(0,H9014-FARMER_HRS)</f>
        <v>5249.0161425779661</v>
      </c>
      <c r="K9014" s="2">
        <f>I9014*FARMER_RATE+J9014*TEMP_WORKER_RATE</f>
        <v>116128.75247531191</v>
      </c>
      <c r="L9014" s="2">
        <f>A9014*PRICE_TOM+B9014*PRICE_CAR+C9014*PRICE_MES</f>
        <v>203998</v>
      </c>
      <c r="M9014" s="2">
        <f>A9014*FERT_BED_TOM+B9014*FERT_BED_CAR+C9014*FERT_BED_MES</f>
        <v>36520</v>
      </c>
      <c r="N9014" s="6">
        <f>IF(AND(D9014&lt;=TOTAL_BEDS,J9014&lt;=TEMP_WORKER_MAX*TEMP_WORKER_HRS),1,0)</f>
        <v>1</v>
      </c>
      <c r="O9014" s="2">
        <f>L9014-M9014-K9014-FIXED_COSTS</f>
        <v>31349.247524688093</v>
      </c>
      <c r="P9014" s="2">
        <f>IF(N9014=1,O9014,"")</f>
        <v>31349.247524688093</v>
      </c>
    </row>
    <row r="9015">
      <c r="A9015" s="6">
        <v>13</v>
      </c>
      <c r="B9015" s="6">
        <v>17</v>
      </c>
      <c r="C9015" s="6">
        <v>21</v>
      </c>
      <c r="D9015" s="6">
        <f>A9015+B9015+C9015</f>
        <v>51</v>
      </c>
      <c r="E9015" s="5">
        <f>IF(A9015=0,0,A9015*LABOR_HRS_WK_TOM*SEASON_WEEKS*(1+DIM_PCT_TOM)^A9015)</f>
        <v>4039.1573208399313</v>
      </c>
      <c r="F9015" s="5">
        <f>IF(B9015=0,0,B9015*LABOR_HRS_WK_CAR*SEASON_WEEKS*(1+DIM_PCT_CAR)^B9015)</f>
        <v>776.02531320030891</v>
      </c>
      <c r="G9015" s="5">
        <f>IF(C9015=0,0,C9015*LABOR_HRS_WK_MES*SEASON_WEEKS*(1+DIM_PCT_MES)^C9015)</f>
        <v>1226.6692487641699</v>
      </c>
      <c r="H9015" s="5">
        <f>E9015+F9015+G9015</f>
        <v>6041.8518828044107</v>
      </c>
      <c r="I9015" s="5">
        <f>MIN(H9015,FARMER_HRS)</f>
        <v>720</v>
      </c>
      <c r="J9015" s="5">
        <f>MAX(0,H9015-FARMER_HRS)</f>
        <v>5321.8518828044107</v>
      </c>
      <c r="K9015" s="2">
        <f>I9015*FARMER_RATE+J9015*TEMP_WORKER_RATE</f>
        <v>117393.26185424325</v>
      </c>
      <c r="L9015" s="2">
        <f>A9015*PRICE_TOM+B9015*PRICE_CAR+C9015*PRICE_MES</f>
        <v>206698</v>
      </c>
      <c r="M9015" s="2">
        <f>A9015*FERT_BED_TOM+B9015*FERT_BED_CAR+C9015*FERT_BED_MES</f>
        <v>37400</v>
      </c>
      <c r="N9015" s="6">
        <f>IF(AND(D9015&lt;=TOTAL_BEDS,J9015&lt;=TEMP_WORKER_MAX*TEMP_WORKER_HRS),1,0)</f>
        <v>1</v>
      </c>
      <c r="O9015" s="2">
        <f>L9015-M9015-K9015-FIXED_COSTS</f>
        <v>31904.738145756754</v>
      </c>
      <c r="P9015" s="2">
        <f>IF(N9015=1,O9015,"")</f>
        <v>31904.738145756754</v>
      </c>
    </row>
    <row r="9016">
      <c r="A9016" s="6">
        <v>13</v>
      </c>
      <c r="B9016" s="6">
        <v>17</v>
      </c>
      <c r="C9016" s="6">
        <v>22</v>
      </c>
      <c r="D9016" s="6">
        <f>A9016+B9016+C9016</f>
        <v>52</v>
      </c>
      <c r="E9016" s="5">
        <f>IF(A9016=0,0,A9016*LABOR_HRS_WK_TOM*SEASON_WEEKS*(1+DIM_PCT_TOM)^A9016)</f>
        <v>4039.1573208399313</v>
      </c>
      <c r="F9016" s="5">
        <f>IF(B9016=0,0,B9016*LABOR_HRS_WK_CAR*SEASON_WEEKS*(1+DIM_PCT_CAR)^B9016)</f>
        <v>776.02531320030891</v>
      </c>
      <c r="G9016" s="5">
        <f>IF(C9016=0,0,C9016*LABOR_HRS_WK_MES*SEASON_WEEKS*(1+DIM_PCT_MES)^C9016)</f>
        <v>1301.1455960105659</v>
      </c>
      <c r="H9016" s="5">
        <f>E9016+F9016+G9016</f>
        <v>6116.3282300508063</v>
      </c>
      <c r="I9016" s="5">
        <f>MIN(H9016,FARMER_HRS)</f>
        <v>720</v>
      </c>
      <c r="J9016" s="5">
        <f>MAX(0,H9016-FARMER_HRS)</f>
        <v>5396.3282300508063</v>
      </c>
      <c r="K9016" s="2">
        <f>I9016*FARMER_RATE+J9016*TEMP_WORKER_RATE</f>
        <v>118686.2539939376</v>
      </c>
      <c r="L9016" s="2">
        <f>A9016*PRICE_TOM+B9016*PRICE_CAR+C9016*PRICE_MES</f>
        <v>209398</v>
      </c>
      <c r="M9016" s="2">
        <f>A9016*FERT_BED_TOM+B9016*FERT_BED_CAR+C9016*FERT_BED_MES</f>
        <v>38280</v>
      </c>
      <c r="N9016" s="6">
        <f>IF(AND(D9016&lt;=TOTAL_BEDS,J9016&lt;=TEMP_WORKER_MAX*TEMP_WORKER_HRS),1,0)</f>
        <v>1</v>
      </c>
      <c r="O9016" s="2">
        <f>L9016-M9016-K9016-FIXED_COSTS</f>
        <v>32431.7460060624</v>
      </c>
      <c r="P9016" s="2">
        <f>IF(N9016=1,O9016,"")</f>
        <v>32431.7460060624</v>
      </c>
    </row>
    <row r="9017">
      <c r="A9017" s="6">
        <v>13</v>
      </c>
      <c r="B9017" s="6">
        <v>17</v>
      </c>
      <c r="C9017" s="6">
        <v>23</v>
      </c>
      <c r="D9017" s="6">
        <f>A9017+B9017+C9017</f>
        <v>53</v>
      </c>
      <c r="E9017" s="5">
        <f>IF(A9017=0,0,A9017*LABOR_HRS_WK_TOM*SEASON_WEEKS*(1+DIM_PCT_TOM)^A9017)</f>
        <v>4039.1573208399313</v>
      </c>
      <c r="F9017" s="5">
        <f>IF(B9017=0,0,B9017*LABOR_HRS_WK_CAR*SEASON_WEEKS*(1+DIM_PCT_CAR)^B9017)</f>
        <v>776.02531320030891</v>
      </c>
      <c r="G9017" s="5">
        <f>IF(C9017=0,0,C9017*LABOR_HRS_WK_MES*SEASON_WEEKS*(1+DIM_PCT_MES)^C9017)</f>
        <v>1377.2921848680023</v>
      </c>
      <c r="H9017" s="5">
        <f>E9017+F9017+G9017</f>
        <v>6192.4748189082429</v>
      </c>
      <c r="I9017" s="5">
        <f>MIN(H9017,FARMER_HRS)</f>
        <v>720</v>
      </c>
      <c r="J9017" s="5">
        <f>MAX(0,H9017-FARMER_HRS)</f>
        <v>5472.4748189082429</v>
      </c>
      <c r="K9017" s="2">
        <f>I9017*FARMER_RATE+J9017*TEMP_WORKER_RATE</f>
        <v>120008.24338382366</v>
      </c>
      <c r="L9017" s="2">
        <f>A9017*PRICE_TOM+B9017*PRICE_CAR+C9017*PRICE_MES</f>
        <v>212098</v>
      </c>
      <c r="M9017" s="2">
        <f>A9017*FERT_BED_TOM+B9017*FERT_BED_CAR+C9017*FERT_BED_MES</f>
        <v>39160</v>
      </c>
      <c r="N9017" s="6">
        <f>IF(AND(D9017&lt;=TOTAL_BEDS,J9017&lt;=TEMP_WORKER_MAX*TEMP_WORKER_HRS),1,0)</f>
        <v>1</v>
      </c>
      <c r="O9017" s="2">
        <f>L9017-M9017-K9017-FIXED_COSTS</f>
        <v>32929.756616176339</v>
      </c>
      <c r="P9017" s="2">
        <f>IF(N9017=1,O9017,"")</f>
        <v>32929.756616176339</v>
      </c>
    </row>
    <row r="9018">
      <c r="A9018" s="6">
        <v>13</v>
      </c>
      <c r="B9018" s="6">
        <v>17</v>
      </c>
      <c r="C9018" s="6">
        <v>24</v>
      </c>
      <c r="D9018" s="6">
        <f>A9018+B9018+C9018</f>
        <v>54</v>
      </c>
      <c r="E9018" s="5">
        <f>IF(A9018=0,0,A9018*LABOR_HRS_WK_TOM*SEASON_WEEKS*(1+DIM_PCT_TOM)^A9018)</f>
        <v>4039.1573208399313</v>
      </c>
      <c r="F9018" s="5">
        <f>IF(B9018=0,0,B9018*LABOR_HRS_WK_CAR*SEASON_WEEKS*(1+DIM_PCT_CAR)^B9018)</f>
        <v>776.02531320030891</v>
      </c>
      <c r="G9018" s="5">
        <f>IF(C9018=0,0,C9018*LABOR_HRS_WK_MES*SEASON_WEEKS*(1+DIM_PCT_MES)^C9018)</f>
        <v>1455.139134447498</v>
      </c>
      <c r="H9018" s="5">
        <f>E9018+F9018+G9018</f>
        <v>6270.3217684877382</v>
      </c>
      <c r="I9018" s="5">
        <f>MIN(H9018,FARMER_HRS)</f>
        <v>720</v>
      </c>
      <c r="J9018" s="5">
        <f>MAX(0,H9018-FARMER_HRS)</f>
        <v>5550.3217684877382</v>
      </c>
      <c r="K9018" s="2">
        <f>I9018*FARMER_RATE+J9018*TEMP_WORKER_RATE</f>
        <v>121359.75292513434</v>
      </c>
      <c r="L9018" s="2">
        <f>A9018*PRICE_TOM+B9018*PRICE_CAR+C9018*PRICE_MES</f>
        <v>214798</v>
      </c>
      <c r="M9018" s="2">
        <f>A9018*FERT_BED_TOM+B9018*FERT_BED_CAR+C9018*FERT_BED_MES</f>
        <v>40040</v>
      </c>
      <c r="N9018" s="6">
        <f>IF(AND(D9018&lt;=TOTAL_BEDS,J9018&lt;=TEMP_WORKER_MAX*TEMP_WORKER_HRS),1,0)</f>
        <v>1</v>
      </c>
      <c r="O9018" s="2">
        <f>L9018-M9018-K9018-FIXED_COSTS</f>
        <v>33398.247074865663</v>
      </c>
      <c r="P9018" s="2">
        <f>IF(N9018=1,O9018,"")</f>
        <v>33398.247074865663</v>
      </c>
    </row>
    <row r="9019">
      <c r="A9019" s="6">
        <v>13</v>
      </c>
      <c r="B9019" s="6">
        <v>17</v>
      </c>
      <c r="C9019" s="6">
        <v>25</v>
      </c>
      <c r="D9019" s="6">
        <f>A9019+B9019+C9019</f>
        <v>55</v>
      </c>
      <c r="E9019" s="5">
        <f>IF(A9019=0,0,A9019*LABOR_HRS_WK_TOM*SEASON_WEEKS*(1+DIM_PCT_TOM)^A9019)</f>
        <v>4039.1573208399313</v>
      </c>
      <c r="F9019" s="5">
        <f>IF(B9019=0,0,B9019*LABOR_HRS_WK_CAR*SEASON_WEEKS*(1+DIM_PCT_CAR)^B9019)</f>
        <v>776.02531320030891</v>
      </c>
      <c r="G9019" s="5">
        <f>IF(C9019=0,0,C9019*LABOR_HRS_WK_MES*SEASON_WEEKS*(1+DIM_PCT_MES)^C9019)</f>
        <v>1534.7170558625955</v>
      </c>
      <c r="H9019" s="5">
        <f>E9019+F9019+G9019</f>
        <v>6349.8996899028361</v>
      </c>
      <c r="I9019" s="5">
        <f>MIN(H9019,FARMER_HRS)</f>
        <v>720</v>
      </c>
      <c r="J9019" s="5">
        <f>MAX(0,H9019-FARMER_HRS)</f>
        <v>5629.8996899028361</v>
      </c>
      <c r="K9019" s="2">
        <f>I9019*FARMER_RATE+J9019*TEMP_WORKER_RATE</f>
        <v>122741.31406081312</v>
      </c>
      <c r="L9019" s="2">
        <f>A9019*PRICE_TOM+B9019*PRICE_CAR+C9019*PRICE_MES</f>
        <v>217498</v>
      </c>
      <c r="M9019" s="2">
        <f>A9019*FERT_BED_TOM+B9019*FERT_BED_CAR+C9019*FERT_BED_MES</f>
        <v>40920</v>
      </c>
      <c r="N9019" s="6">
        <f>IF(AND(D9019&lt;=TOTAL_BEDS,J9019&lt;=TEMP_WORKER_MAX*TEMP_WORKER_HRS),1,0)</f>
        <v>1</v>
      </c>
      <c r="O9019" s="2">
        <f>L9019-M9019-K9019-FIXED_COSTS</f>
        <v>33836.685939186878</v>
      </c>
      <c r="P9019" s="2">
        <f>IF(N9019=1,O9019,"")</f>
        <v>33836.685939186878</v>
      </c>
    </row>
    <row r="9020">
      <c r="A9020" s="6">
        <v>13</v>
      </c>
      <c r="B9020" s="6">
        <v>17</v>
      </c>
      <c r="C9020" s="6">
        <v>26</v>
      </c>
      <c r="D9020" s="6">
        <f>A9020+B9020+C9020</f>
        <v>56</v>
      </c>
      <c r="E9020" s="5">
        <f>IF(A9020=0,0,A9020*LABOR_HRS_WK_TOM*SEASON_WEEKS*(1+DIM_PCT_TOM)^A9020)</f>
        <v>4039.1573208399313</v>
      </c>
      <c r="F9020" s="5">
        <f>IF(B9020=0,0,B9020*LABOR_HRS_WK_CAR*SEASON_WEEKS*(1+DIM_PCT_CAR)^B9020)</f>
        <v>776.02531320030891</v>
      </c>
      <c r="G9020" s="5">
        <f>IF(C9020=0,0,C9020*LABOR_HRS_WK_MES*SEASON_WEEKS*(1+DIM_PCT_MES)^C9020)</f>
        <v>1616.0570598233128</v>
      </c>
      <c r="H9020" s="5">
        <f>E9020+F9020+G9020</f>
        <v>6431.2396938635529</v>
      </c>
      <c r="I9020" s="5">
        <f>MIN(H9020,FARMER_HRS)</f>
        <v>720</v>
      </c>
      <c r="J9020" s="5">
        <f>MAX(0,H9020-FARMER_HRS)</f>
        <v>5711.2396938635529</v>
      </c>
      <c r="K9020" s="2">
        <f>I9020*FARMER_RATE+J9020*TEMP_WORKER_RATE</f>
        <v>124153.46690735334</v>
      </c>
      <c r="L9020" s="2">
        <f>A9020*PRICE_TOM+B9020*PRICE_CAR+C9020*PRICE_MES</f>
        <v>220198</v>
      </c>
      <c r="M9020" s="2">
        <f>A9020*FERT_BED_TOM+B9020*FERT_BED_CAR+C9020*FERT_BED_MES</f>
        <v>41800</v>
      </c>
      <c r="N9020" s="6">
        <f>IF(AND(D9020&lt;=TOTAL_BEDS,J9020&lt;=TEMP_WORKER_MAX*TEMP_WORKER_HRS),1,0)</f>
        <v>1</v>
      </c>
      <c r="O9020" s="2">
        <f>L9020-M9020-K9020-FIXED_COSTS</f>
        <v>34244.533092646656</v>
      </c>
      <c r="P9020" s="2">
        <f>IF(N9020=1,O9020,"")</f>
        <v>34244.533092646656</v>
      </c>
    </row>
    <row r="9021">
      <c r="A9021" s="6">
        <v>13</v>
      </c>
      <c r="B9021" s="6">
        <v>17</v>
      </c>
      <c r="C9021" s="6">
        <v>27</v>
      </c>
      <c r="D9021" s="6">
        <f>A9021+B9021+C9021</f>
        <v>57</v>
      </c>
      <c r="E9021" s="5">
        <f>IF(A9021=0,0,A9021*LABOR_HRS_WK_TOM*SEASON_WEEKS*(1+DIM_PCT_TOM)^A9021)</f>
        <v>4039.1573208399313</v>
      </c>
      <c r="F9021" s="5">
        <f>IF(B9021=0,0,B9021*LABOR_HRS_WK_CAR*SEASON_WEEKS*(1+DIM_PCT_CAR)^B9021)</f>
        <v>776.02531320030891</v>
      </c>
      <c r="G9021" s="5">
        <f>IF(C9021=0,0,C9021*LABOR_HRS_WK_MES*SEASON_WEEKS*(1+DIM_PCT_MES)^C9021)</f>
        <v>1699.19076434307</v>
      </c>
      <c r="H9021" s="5">
        <f>E9021+F9021+G9021</f>
        <v>6514.37339838331</v>
      </c>
      <c r="I9021" s="5">
        <f>MIN(H9021,FARMER_HRS)</f>
        <v>720</v>
      </c>
      <c r="J9021" s="5">
        <f>MAX(0,H9021-FARMER_HRS)</f>
        <v>5794.37339838331</v>
      </c>
      <c r="K9021" s="2">
        <f>I9021*FARMER_RATE+J9021*TEMP_WORKER_RATE</f>
        <v>125596.76038859913</v>
      </c>
      <c r="L9021" s="2">
        <f>A9021*PRICE_TOM+B9021*PRICE_CAR+C9021*PRICE_MES</f>
        <v>222898</v>
      </c>
      <c r="M9021" s="2">
        <f>A9021*FERT_BED_TOM+B9021*FERT_BED_CAR+C9021*FERT_BED_MES</f>
        <v>42680</v>
      </c>
      <c r="N9021" s="6">
        <f>IF(AND(D9021&lt;=TOTAL_BEDS,J9021&lt;=TEMP_WORKER_MAX*TEMP_WORKER_HRS),1,0)</f>
        <v>0</v>
      </c>
      <c r="O9021" s="2">
        <f>L9021-M9021-K9021-FIXED_COSTS</f>
        <v>34621.239611400873</v>
      </c>
      <c r="P9021" s="2">
        <f>IF(N9021=1,O9021,"")</f>
      </c>
    </row>
    <row r="9022">
      <c r="A9022" s="6">
        <v>13</v>
      </c>
      <c r="B9022" s="6">
        <v>17</v>
      </c>
      <c r="C9022" s="6">
        <v>28</v>
      </c>
      <c r="D9022" s="6">
        <f>A9022+B9022+C9022</f>
        <v>58</v>
      </c>
      <c r="E9022" s="5">
        <f>IF(A9022=0,0,A9022*LABOR_HRS_WK_TOM*SEASON_WEEKS*(1+DIM_PCT_TOM)^A9022)</f>
        <v>4039.1573208399313</v>
      </c>
      <c r="F9022" s="5">
        <f>IF(B9022=0,0,B9022*LABOR_HRS_WK_CAR*SEASON_WEEKS*(1+DIM_PCT_CAR)^B9022)</f>
        <v>776.02531320030891</v>
      </c>
      <c r="G9022" s="5">
        <f>IF(C9022=0,0,C9022*LABOR_HRS_WK_MES*SEASON_WEEKS*(1+DIM_PCT_MES)^C9022)</f>
        <v>1784.1503025602233</v>
      </c>
      <c r="H9022" s="5">
        <f>E9022+F9022+G9022</f>
        <v>6599.3329366004637</v>
      </c>
      <c r="I9022" s="5">
        <f>MIN(H9022,FARMER_HRS)</f>
        <v>720</v>
      </c>
      <c r="J9022" s="5">
        <f>MAX(0,H9022-FARMER_HRS)</f>
        <v>5879.3329366004637</v>
      </c>
      <c r="K9022" s="2">
        <f>I9022*FARMER_RATE+J9022*TEMP_WORKER_RATE</f>
        <v>127071.75237153583</v>
      </c>
      <c r="L9022" s="2">
        <f>A9022*PRICE_TOM+B9022*PRICE_CAR+C9022*PRICE_MES</f>
        <v>225598</v>
      </c>
      <c r="M9022" s="2">
        <f>A9022*FERT_BED_TOM+B9022*FERT_BED_CAR+C9022*FERT_BED_MES</f>
        <v>43560</v>
      </c>
      <c r="N9022" s="6">
        <f>IF(AND(D9022&lt;=TOTAL_BEDS,J9022&lt;=TEMP_WORKER_MAX*TEMP_WORKER_HRS),1,0)</f>
        <v>0</v>
      </c>
      <c r="O9022" s="2">
        <f>L9022-M9022-K9022-FIXED_COSTS</f>
        <v>34966.247628464174</v>
      </c>
      <c r="P9022" s="2">
        <f>IF(N9022=1,O9022,"")</f>
      </c>
    </row>
    <row r="9023">
      <c r="A9023" s="6">
        <v>13</v>
      </c>
      <c r="B9023" s="6">
        <v>17</v>
      </c>
      <c r="C9023" s="6">
        <v>29</v>
      </c>
      <c r="D9023" s="6">
        <f>A9023+B9023+C9023</f>
        <v>59</v>
      </c>
      <c r="E9023" s="5">
        <f>IF(A9023=0,0,A9023*LABOR_HRS_WK_TOM*SEASON_WEEKS*(1+DIM_PCT_TOM)^A9023)</f>
        <v>4039.1573208399313</v>
      </c>
      <c r="F9023" s="5">
        <f>IF(B9023=0,0,B9023*LABOR_HRS_WK_CAR*SEASON_WEEKS*(1+DIM_PCT_CAR)^B9023)</f>
        <v>776.02531320030891</v>
      </c>
      <c r="G9023" s="5">
        <f>IF(C9023=0,0,C9023*LABOR_HRS_WK_MES*SEASON_WEEKS*(1+DIM_PCT_MES)^C9023)</f>
        <v>1870.9683306758766</v>
      </c>
      <c r="H9023" s="5">
        <f>E9023+F9023+G9023</f>
        <v>6686.1509647161165</v>
      </c>
      <c r="I9023" s="5">
        <f>MIN(H9023,FARMER_HRS)</f>
        <v>720</v>
      </c>
      <c r="J9023" s="5">
        <f>MAX(0,H9023-FARMER_HRS)</f>
        <v>5966.1509647161165</v>
      </c>
      <c r="K9023" s="2">
        <f>I9023*FARMER_RATE+J9023*TEMP_WORKER_RATE</f>
        <v>128579.00980409925</v>
      </c>
      <c r="L9023" s="2">
        <f>A9023*PRICE_TOM+B9023*PRICE_CAR+C9023*PRICE_MES</f>
        <v>228298</v>
      </c>
      <c r="M9023" s="2">
        <f>A9023*FERT_BED_TOM+B9023*FERT_BED_CAR+C9023*FERT_BED_MES</f>
        <v>44440</v>
      </c>
      <c r="N9023" s="6">
        <f>IF(AND(D9023&lt;=TOTAL_BEDS,J9023&lt;=TEMP_WORKER_MAX*TEMP_WORKER_HRS),1,0)</f>
        <v>0</v>
      </c>
      <c r="O9023" s="2">
        <f>L9023-M9023-K9023-FIXED_COSTS</f>
        <v>35278.990195900755</v>
      </c>
      <c r="P9023" s="2">
        <f>IF(N9023=1,O9023,"")</f>
      </c>
    </row>
    <row r="9024">
      <c r="A9024" s="6">
        <v>13</v>
      </c>
      <c r="B9024" s="6">
        <v>17</v>
      </c>
      <c r="C9024" s="6">
        <v>30</v>
      </c>
      <c r="D9024" s="6">
        <f>A9024+B9024+C9024</f>
        <v>60</v>
      </c>
      <c r="E9024" s="5">
        <f>IF(A9024=0,0,A9024*LABOR_HRS_WK_TOM*SEASON_WEEKS*(1+DIM_PCT_TOM)^A9024)</f>
        <v>4039.1573208399313</v>
      </c>
      <c r="F9024" s="5">
        <f>IF(B9024=0,0,B9024*LABOR_HRS_WK_CAR*SEASON_WEEKS*(1+DIM_PCT_CAR)^B9024)</f>
        <v>776.02531320030891</v>
      </c>
      <c r="G9024" s="5">
        <f>IF(C9024=0,0,C9024*LABOR_HRS_WK_MES*SEASON_WEEKS*(1+DIM_PCT_MES)^C9024)</f>
        <v>1959.6780360096466</v>
      </c>
      <c r="H9024" s="5">
        <f>E9024+F9024+G9024</f>
        <v>6774.8606700498867</v>
      </c>
      <c r="I9024" s="5">
        <f>MIN(H9024,FARMER_HRS)</f>
        <v>720</v>
      </c>
      <c r="J9024" s="5">
        <f>MAX(0,H9024-FARMER_HRS)</f>
        <v>6054.8606700498867</v>
      </c>
      <c r="K9024" s="2">
        <f>I9024*FARMER_RATE+J9024*TEMP_WORKER_RATE</f>
        <v>130119.10885503275</v>
      </c>
      <c r="L9024" s="2">
        <f>A9024*PRICE_TOM+B9024*PRICE_CAR+C9024*PRICE_MES</f>
        <v>230998</v>
      </c>
      <c r="M9024" s="2">
        <f>A9024*FERT_BED_TOM+B9024*FERT_BED_CAR+C9024*FERT_BED_MES</f>
        <v>45320</v>
      </c>
      <c r="N9024" s="6">
        <f>IF(AND(D9024&lt;=TOTAL_BEDS,J9024&lt;=TEMP_WORKER_MAX*TEMP_WORKER_HRS),1,0)</f>
        <v>0</v>
      </c>
      <c r="O9024" s="2">
        <f>L9024-M9024-K9024-FIXED_COSTS</f>
        <v>35558.891144967245</v>
      </c>
      <c r="P9024" s="2">
        <f>IF(N9024=1,O9024,"")</f>
      </c>
    </row>
    <row r="9025">
      <c r="A9025" s="6">
        <v>13</v>
      </c>
      <c r="B9025" s="6">
        <v>18</v>
      </c>
      <c r="C9025" s="6">
        <v>0</v>
      </c>
      <c r="D9025" s="6">
        <f>A9025+B9025+C9025</f>
        <v>31</v>
      </c>
      <c r="E9025" s="5">
        <f>IF(A9025=0,0,A9025*LABOR_HRS_WK_TOM*SEASON_WEEKS*(1+DIM_PCT_TOM)^A9025)</f>
        <v>4039.1573208399313</v>
      </c>
      <c r="F9025" s="5">
        <f>IF(B9025=0,0,B9025*LABOR_HRS_WK_CAR*SEASON_WEEKS*(1+DIM_PCT_CAR)^B9025)</f>
        <v>842.21570756151152</v>
      </c>
      <c r="G9025" s="5">
        <f>IF(C9025=0,0,C9025*LABOR_HRS_WK_MES*SEASON_WEEKS*(1+DIM_PCT_MES)^C9025)</f>
        <v>0</v>
      </c>
      <c r="H9025" s="5">
        <f>E9025+F9025+G9025</f>
        <v>4881.3730284014428</v>
      </c>
      <c r="I9025" s="5">
        <f>MIN(H9025,FARMER_HRS)</f>
        <v>720</v>
      </c>
      <c r="J9025" s="5">
        <f>MAX(0,H9025-FARMER_HRS)</f>
        <v>4161.3730284014428</v>
      </c>
      <c r="K9025" s="2">
        <f>I9025*FARMER_RATE+J9025*TEMP_WORKER_RATE</f>
        <v>97246.059520858384</v>
      </c>
      <c r="L9025" s="2">
        <f>A9025*PRICE_TOM+B9025*PRICE_CAR+C9025*PRICE_MES</f>
        <v>152092</v>
      </c>
      <c r="M9025" s="2">
        <f>A9025*FERT_BED_TOM+B9025*FERT_BED_CAR+C9025*FERT_BED_MES</f>
        <v>19360</v>
      </c>
      <c r="N9025" s="6">
        <f>IF(AND(D9025&lt;=TOTAL_BEDS,J9025&lt;=TEMP_WORKER_MAX*TEMP_WORKER_HRS),1,0)</f>
        <v>1</v>
      </c>
      <c r="O9025" s="2">
        <f>L9025-M9025-K9025-FIXED_COSTS</f>
        <v>15485.940479141616</v>
      </c>
      <c r="P9025" s="2">
        <f>IF(N9025=1,O9025,"")</f>
        <v>15485.940479141616</v>
      </c>
    </row>
    <row r="9026">
      <c r="A9026" s="6">
        <v>13</v>
      </c>
      <c r="B9026" s="6">
        <v>18</v>
      </c>
      <c r="C9026" s="6">
        <v>1</v>
      </c>
      <c r="D9026" s="6">
        <f>A9026+B9026+C9026</f>
        <v>32</v>
      </c>
      <c r="E9026" s="5">
        <f>IF(A9026=0,0,A9026*LABOR_HRS_WK_TOM*SEASON_WEEKS*(1+DIM_PCT_TOM)^A9026)</f>
        <v>4039.1573208399313</v>
      </c>
      <c r="F9026" s="5">
        <f>IF(B9026=0,0,B9026*LABOR_HRS_WK_CAR*SEASON_WEEKS*(1+DIM_PCT_CAR)^B9026)</f>
        <v>842.21570756151152</v>
      </c>
      <c r="G9026" s="5">
        <f>IF(C9026=0,0,C9026*LABOR_HRS_WK_MES*SEASON_WEEKS*(1+DIM_PCT_MES)^C9026)</f>
        <v>45.5625</v>
      </c>
      <c r="H9026" s="5">
        <f>E9026+F9026+G9026</f>
        <v>4926.9355284014428</v>
      </c>
      <c r="I9026" s="5">
        <f>MIN(H9026,FARMER_HRS)</f>
        <v>720</v>
      </c>
      <c r="J9026" s="5">
        <f>MAX(0,H9026-FARMER_HRS)</f>
        <v>4206.9355284014428</v>
      </c>
      <c r="K9026" s="2">
        <f>I9026*FARMER_RATE+J9026*TEMP_WORKER_RATE</f>
        <v>98037.075145858384</v>
      </c>
      <c r="L9026" s="2">
        <f>A9026*PRICE_TOM+B9026*PRICE_CAR+C9026*PRICE_MES</f>
        <v>154792</v>
      </c>
      <c r="M9026" s="2">
        <f>A9026*FERT_BED_TOM+B9026*FERT_BED_CAR+C9026*FERT_BED_MES</f>
        <v>20240</v>
      </c>
      <c r="N9026" s="6">
        <f>IF(AND(D9026&lt;=TOTAL_BEDS,J9026&lt;=TEMP_WORKER_MAX*TEMP_WORKER_HRS),1,0)</f>
        <v>1</v>
      </c>
      <c r="O9026" s="2">
        <f>L9026-M9026-K9026-FIXED_COSTS</f>
        <v>16514.924854141616</v>
      </c>
      <c r="P9026" s="2">
        <f>IF(N9026=1,O9026,"")</f>
        <v>16514.924854141616</v>
      </c>
    </row>
    <row r="9027">
      <c r="A9027" s="6">
        <v>13</v>
      </c>
      <c r="B9027" s="6">
        <v>18</v>
      </c>
      <c r="C9027" s="6">
        <v>2</v>
      </c>
      <c r="D9027" s="6">
        <f>A9027+B9027+C9027</f>
        <v>33</v>
      </c>
      <c r="E9027" s="5">
        <f>IF(A9027=0,0,A9027*LABOR_HRS_WK_TOM*SEASON_WEEKS*(1+DIM_PCT_TOM)^A9027)</f>
        <v>4039.1573208399313</v>
      </c>
      <c r="F9027" s="5">
        <f>IF(B9027=0,0,B9027*LABOR_HRS_WK_CAR*SEASON_WEEKS*(1+DIM_PCT_CAR)^B9027)</f>
        <v>842.21570756151152</v>
      </c>
      <c r="G9027" s="5">
        <f>IF(C9027=0,0,C9027*LABOR_HRS_WK_MES*SEASON_WEEKS*(1+DIM_PCT_MES)^C9027)</f>
        <v>92.2640625</v>
      </c>
      <c r="H9027" s="5">
        <f>E9027+F9027+G9027</f>
        <v>4973.6370909014431</v>
      </c>
      <c r="I9027" s="5">
        <f>MIN(H9027,FARMER_HRS)</f>
        <v>720</v>
      </c>
      <c r="J9027" s="5">
        <f>MAX(0,H9027-FARMER_HRS)</f>
        <v>4253.6370909014431</v>
      </c>
      <c r="K9027" s="2">
        <f>I9027*FARMER_RATE+J9027*TEMP_WORKER_RATE</f>
        <v>98847.866161483384</v>
      </c>
      <c r="L9027" s="2">
        <f>A9027*PRICE_TOM+B9027*PRICE_CAR+C9027*PRICE_MES</f>
        <v>157492</v>
      </c>
      <c r="M9027" s="2">
        <f>A9027*FERT_BED_TOM+B9027*FERT_BED_CAR+C9027*FERT_BED_MES</f>
        <v>21120</v>
      </c>
      <c r="N9027" s="6">
        <f>IF(AND(D9027&lt;=TOTAL_BEDS,J9027&lt;=TEMP_WORKER_MAX*TEMP_WORKER_HRS),1,0)</f>
        <v>1</v>
      </c>
      <c r="O9027" s="2">
        <f>L9027-M9027-K9027-FIXED_COSTS</f>
        <v>17524.133838516616</v>
      </c>
      <c r="P9027" s="2">
        <f>IF(N9027=1,O9027,"")</f>
        <v>17524.133838516616</v>
      </c>
    </row>
    <row r="9028">
      <c r="A9028" s="6">
        <v>13</v>
      </c>
      <c r="B9028" s="6">
        <v>18</v>
      </c>
      <c r="C9028" s="6">
        <v>3</v>
      </c>
      <c r="D9028" s="6">
        <f>A9028+B9028+C9028</f>
        <v>34</v>
      </c>
      <c r="E9028" s="5">
        <f>IF(A9028=0,0,A9028*LABOR_HRS_WK_TOM*SEASON_WEEKS*(1+DIM_PCT_TOM)^A9028)</f>
        <v>4039.1573208399313</v>
      </c>
      <c r="F9028" s="5">
        <f>IF(B9028=0,0,B9028*LABOR_HRS_WK_CAR*SEASON_WEEKS*(1+DIM_PCT_CAR)^B9028)</f>
        <v>842.21570756151152</v>
      </c>
      <c r="G9028" s="5">
        <f>IF(C9028=0,0,C9028*LABOR_HRS_WK_MES*SEASON_WEEKS*(1+DIM_PCT_MES)^C9028)</f>
        <v>140.12604492187498</v>
      </c>
      <c r="H9028" s="5">
        <f>E9028+F9028+G9028</f>
        <v>5021.499073323318</v>
      </c>
      <c r="I9028" s="5">
        <f>MIN(H9028,FARMER_HRS)</f>
        <v>720</v>
      </c>
      <c r="J9028" s="5">
        <f>MAX(0,H9028-FARMER_HRS)</f>
        <v>4301.499073323318</v>
      </c>
      <c r="K9028" s="2">
        <f>I9028*FARMER_RATE+J9028*TEMP_WORKER_RATE</f>
        <v>99678.8033563076</v>
      </c>
      <c r="L9028" s="2">
        <f>A9028*PRICE_TOM+B9028*PRICE_CAR+C9028*PRICE_MES</f>
        <v>160192</v>
      </c>
      <c r="M9028" s="2">
        <f>A9028*FERT_BED_TOM+B9028*FERT_BED_CAR+C9028*FERT_BED_MES</f>
        <v>22000</v>
      </c>
      <c r="N9028" s="6">
        <f>IF(AND(D9028&lt;=TOTAL_BEDS,J9028&lt;=TEMP_WORKER_MAX*TEMP_WORKER_HRS),1,0)</f>
        <v>1</v>
      </c>
      <c r="O9028" s="2">
        <f>L9028-M9028-K9028-FIXED_COSTS</f>
        <v>18513.196643692398</v>
      </c>
      <c r="P9028" s="2">
        <f>IF(N9028=1,O9028,"")</f>
        <v>18513.196643692398</v>
      </c>
    </row>
    <row r="9029">
      <c r="A9029" s="6">
        <v>13</v>
      </c>
      <c r="B9029" s="6">
        <v>18</v>
      </c>
      <c r="C9029" s="6">
        <v>4</v>
      </c>
      <c r="D9029" s="6">
        <f>A9029+B9029+C9029</f>
        <v>35</v>
      </c>
      <c r="E9029" s="5">
        <f>IF(A9029=0,0,A9029*LABOR_HRS_WK_TOM*SEASON_WEEKS*(1+DIM_PCT_TOM)^A9029)</f>
        <v>4039.1573208399313</v>
      </c>
      <c r="F9029" s="5">
        <f>IF(B9029=0,0,B9029*LABOR_HRS_WK_CAR*SEASON_WEEKS*(1+DIM_PCT_CAR)^B9029)</f>
        <v>842.21570756151152</v>
      </c>
      <c r="G9029" s="5">
        <f>IF(C9029=0,0,C9029*LABOR_HRS_WK_MES*SEASON_WEEKS*(1+DIM_PCT_MES)^C9029)</f>
        <v>189.17016064453119</v>
      </c>
      <c r="H9029" s="5">
        <f>E9029+F9029+G9029</f>
        <v>5070.543189045974</v>
      </c>
      <c r="I9029" s="5">
        <f>MIN(H9029,FARMER_HRS)</f>
        <v>720</v>
      </c>
      <c r="J9029" s="5">
        <f>MAX(0,H9029-FARMER_HRS)</f>
        <v>4350.543189045974</v>
      </c>
      <c r="K9029" s="2">
        <f>I9029*FARMER_RATE+J9029*TEMP_WORKER_RATE</f>
        <v>100530.26369871483</v>
      </c>
      <c r="L9029" s="2">
        <f>A9029*PRICE_TOM+B9029*PRICE_CAR+C9029*PRICE_MES</f>
        <v>162892</v>
      </c>
      <c r="M9029" s="2">
        <f>A9029*FERT_BED_TOM+B9029*FERT_BED_CAR+C9029*FERT_BED_MES</f>
        <v>22880</v>
      </c>
      <c r="N9029" s="6">
        <f>IF(AND(D9029&lt;=TOTAL_BEDS,J9029&lt;=TEMP_WORKER_MAX*TEMP_WORKER_HRS),1,0)</f>
        <v>1</v>
      </c>
      <c r="O9029" s="2">
        <f>L9029-M9029-K9029-FIXED_COSTS</f>
        <v>19481.736301285171</v>
      </c>
      <c r="P9029" s="2">
        <f>IF(N9029=1,O9029,"")</f>
        <v>19481.736301285171</v>
      </c>
    </row>
    <row r="9030">
      <c r="A9030" s="6">
        <v>13</v>
      </c>
      <c r="B9030" s="6">
        <v>18</v>
      </c>
      <c r="C9030" s="6">
        <v>5</v>
      </c>
      <c r="D9030" s="6">
        <f>A9030+B9030+C9030</f>
        <v>36</v>
      </c>
      <c r="E9030" s="5">
        <f>IF(A9030=0,0,A9030*LABOR_HRS_WK_TOM*SEASON_WEEKS*(1+DIM_PCT_TOM)^A9030)</f>
        <v>4039.1573208399313</v>
      </c>
      <c r="F9030" s="5">
        <f>IF(B9030=0,0,B9030*LABOR_HRS_WK_CAR*SEASON_WEEKS*(1+DIM_PCT_CAR)^B9030)</f>
        <v>842.21570756151152</v>
      </c>
      <c r="G9030" s="5">
        <f>IF(C9030=0,0,C9030*LABOR_HRS_WK_MES*SEASON_WEEKS*(1+DIM_PCT_MES)^C9030)</f>
        <v>239.41848456573481</v>
      </c>
      <c r="H9030" s="5">
        <f>E9030+F9030+G9030</f>
        <v>5120.7915129671774</v>
      </c>
      <c r="I9030" s="5">
        <f>MIN(H9030,FARMER_HRS)</f>
        <v>720</v>
      </c>
      <c r="J9030" s="5">
        <f>MAX(0,H9030-FARMER_HRS)</f>
        <v>4400.7915129671774</v>
      </c>
      <c r="K9030" s="2">
        <f>I9030*FARMER_RATE+J9030*TEMP_WORKER_RATE</f>
        <v>101402.63043345793</v>
      </c>
      <c r="L9030" s="2">
        <f>A9030*PRICE_TOM+B9030*PRICE_CAR+C9030*PRICE_MES</f>
        <v>165592</v>
      </c>
      <c r="M9030" s="2">
        <f>A9030*FERT_BED_TOM+B9030*FERT_BED_CAR+C9030*FERT_BED_MES</f>
        <v>23760</v>
      </c>
      <c r="N9030" s="6">
        <f>IF(AND(D9030&lt;=TOTAL_BEDS,J9030&lt;=TEMP_WORKER_MAX*TEMP_WORKER_HRS),1,0)</f>
        <v>1</v>
      </c>
      <c r="O9030" s="2">
        <f>L9030-M9030-K9030-FIXED_COSTS</f>
        <v>20429.369566542067</v>
      </c>
      <c r="P9030" s="2">
        <f>IF(N9030=1,O9030,"")</f>
        <v>20429.369566542067</v>
      </c>
    </row>
    <row r="9031">
      <c r="A9031" s="6">
        <v>13</v>
      </c>
      <c r="B9031" s="6">
        <v>18</v>
      </c>
      <c r="C9031" s="6">
        <v>6</v>
      </c>
      <c r="D9031" s="6">
        <f>A9031+B9031+C9031</f>
        <v>37</v>
      </c>
      <c r="E9031" s="5">
        <f>IF(A9031=0,0,A9031*LABOR_HRS_WK_TOM*SEASON_WEEKS*(1+DIM_PCT_TOM)^A9031)</f>
        <v>4039.1573208399313</v>
      </c>
      <c r="F9031" s="5">
        <f>IF(B9031=0,0,B9031*LABOR_HRS_WK_CAR*SEASON_WEEKS*(1+DIM_PCT_CAR)^B9031)</f>
        <v>842.21570756151152</v>
      </c>
      <c r="G9031" s="5">
        <f>IF(C9031=0,0,C9031*LABOR_HRS_WK_MES*SEASON_WEEKS*(1+DIM_PCT_MES)^C9031)</f>
        <v>290.89345874736773</v>
      </c>
      <c r="H9031" s="5">
        <f>E9031+F9031+G9031</f>
        <v>5172.2664871488105</v>
      </c>
      <c r="I9031" s="5">
        <f>MIN(H9031,FARMER_HRS)</f>
        <v>720</v>
      </c>
      <c r="J9031" s="5">
        <f>MAX(0,H9031-FARMER_HRS)</f>
        <v>4452.2664871488105</v>
      </c>
      <c r="K9031" s="2">
        <f>I9031*FARMER_RATE+J9031*TEMP_WORKER_RATE</f>
        <v>102296.29317966684</v>
      </c>
      <c r="L9031" s="2">
        <f>A9031*PRICE_TOM+B9031*PRICE_CAR+C9031*PRICE_MES</f>
        <v>168292</v>
      </c>
      <c r="M9031" s="2">
        <f>A9031*FERT_BED_TOM+B9031*FERT_BED_CAR+C9031*FERT_BED_MES</f>
        <v>24640</v>
      </c>
      <c r="N9031" s="6">
        <f>IF(AND(D9031&lt;=TOTAL_BEDS,J9031&lt;=TEMP_WORKER_MAX*TEMP_WORKER_HRS),1,0)</f>
        <v>1</v>
      </c>
      <c r="O9031" s="2">
        <f>L9031-M9031-K9031-FIXED_COSTS</f>
        <v>21355.706820333158</v>
      </c>
      <c r="P9031" s="2">
        <f>IF(N9031=1,O9031,"")</f>
        <v>21355.706820333158</v>
      </c>
    </row>
    <row r="9032">
      <c r="A9032" s="6">
        <v>13</v>
      </c>
      <c r="B9032" s="6">
        <v>18</v>
      </c>
      <c r="C9032" s="6">
        <v>7</v>
      </c>
      <c r="D9032" s="6">
        <f>A9032+B9032+C9032</f>
        <v>38</v>
      </c>
      <c r="E9032" s="5">
        <f>IF(A9032=0,0,A9032*LABOR_HRS_WK_TOM*SEASON_WEEKS*(1+DIM_PCT_TOM)^A9032)</f>
        <v>4039.1573208399313</v>
      </c>
      <c r="F9032" s="5">
        <f>IF(B9032=0,0,B9032*LABOR_HRS_WK_CAR*SEASON_WEEKS*(1+DIM_PCT_CAR)^B9032)</f>
        <v>842.21570756151152</v>
      </c>
      <c r="G9032" s="5">
        <f>IF(C9032=0,0,C9032*LABOR_HRS_WK_MES*SEASON_WEEKS*(1+DIM_PCT_MES)^C9032)</f>
        <v>343.61789814532818</v>
      </c>
      <c r="H9032" s="5">
        <f>E9032+F9032+G9032</f>
        <v>5224.9909265467713</v>
      </c>
      <c r="I9032" s="5">
        <f>MIN(H9032,FARMER_HRS)</f>
        <v>720</v>
      </c>
      <c r="J9032" s="5">
        <f>MAX(0,H9032-FARMER_HRS)</f>
        <v>4504.9909265467713</v>
      </c>
      <c r="K9032" s="2">
        <f>I9032*FARMER_RATE+J9032*TEMP_WORKER_RATE</f>
        <v>103211.64803032589</v>
      </c>
      <c r="L9032" s="2">
        <f>A9032*PRICE_TOM+B9032*PRICE_CAR+C9032*PRICE_MES</f>
        <v>170992</v>
      </c>
      <c r="M9032" s="2">
        <f>A9032*FERT_BED_TOM+B9032*FERT_BED_CAR+C9032*FERT_BED_MES</f>
        <v>25520</v>
      </c>
      <c r="N9032" s="6">
        <f>IF(AND(D9032&lt;=TOTAL_BEDS,J9032&lt;=TEMP_WORKER_MAX*TEMP_WORKER_HRS),1,0)</f>
        <v>1</v>
      </c>
      <c r="O9032" s="2">
        <f>L9032-M9032-K9032-FIXED_COSTS</f>
        <v>22260.351969674113</v>
      </c>
      <c r="P9032" s="2">
        <f>IF(N9032=1,O9032,"")</f>
        <v>22260.351969674113</v>
      </c>
    </row>
    <row r="9033">
      <c r="A9033" s="6">
        <v>13</v>
      </c>
      <c r="B9033" s="6">
        <v>18</v>
      </c>
      <c r="C9033" s="6">
        <v>8</v>
      </c>
      <c r="D9033" s="6">
        <f>A9033+B9033+C9033</f>
        <v>39</v>
      </c>
      <c r="E9033" s="5">
        <f>IF(A9033=0,0,A9033*LABOR_HRS_WK_TOM*SEASON_WEEKS*(1+DIM_PCT_TOM)^A9033)</f>
        <v>4039.1573208399313</v>
      </c>
      <c r="F9033" s="5">
        <f>IF(B9033=0,0,B9033*LABOR_HRS_WK_CAR*SEASON_WEEKS*(1+DIM_PCT_CAR)^B9033)</f>
        <v>842.21570756151152</v>
      </c>
      <c r="G9033" s="5">
        <f>IF(C9033=0,0,C9033*LABOR_HRS_WK_MES*SEASON_WEEKS*(1+DIM_PCT_MES)^C9033)</f>
        <v>397.61499642530833</v>
      </c>
      <c r="H9033" s="5">
        <f>E9033+F9033+G9033</f>
        <v>5278.9880248267509</v>
      </c>
      <c r="I9033" s="5">
        <f>MIN(H9033,FARMER_HRS)</f>
        <v>720</v>
      </c>
      <c r="J9033" s="5">
        <f>MAX(0,H9033-FARMER_HRS)</f>
        <v>4558.9880248267509</v>
      </c>
      <c r="K9033" s="2">
        <f>I9033*FARMER_RATE+J9033*TEMP_WORKER_RATE</f>
        <v>104149.09765324221</v>
      </c>
      <c r="L9033" s="2">
        <f>A9033*PRICE_TOM+B9033*PRICE_CAR+C9033*PRICE_MES</f>
        <v>173692</v>
      </c>
      <c r="M9033" s="2">
        <f>A9033*FERT_BED_TOM+B9033*FERT_BED_CAR+C9033*FERT_BED_MES</f>
        <v>26400</v>
      </c>
      <c r="N9033" s="6">
        <f>IF(AND(D9033&lt;=TOTAL_BEDS,J9033&lt;=TEMP_WORKER_MAX*TEMP_WORKER_HRS),1,0)</f>
        <v>1</v>
      </c>
      <c r="O9033" s="2">
        <f>L9033-M9033-K9033-FIXED_COSTS</f>
        <v>23142.902346757794</v>
      </c>
      <c r="P9033" s="2">
        <f>IF(N9033=1,O9033,"")</f>
        <v>23142.902346757794</v>
      </c>
    </row>
    <row r="9034">
      <c r="A9034" s="6">
        <v>13</v>
      </c>
      <c r="B9034" s="6">
        <v>18</v>
      </c>
      <c r="C9034" s="6">
        <v>9</v>
      </c>
      <c r="D9034" s="6">
        <f>A9034+B9034+C9034</f>
        <v>40</v>
      </c>
      <c r="E9034" s="5">
        <f>IF(A9034=0,0,A9034*LABOR_HRS_WK_TOM*SEASON_WEEKS*(1+DIM_PCT_TOM)^A9034)</f>
        <v>4039.1573208399313</v>
      </c>
      <c r="F9034" s="5">
        <f>IF(B9034=0,0,B9034*LABOR_HRS_WK_CAR*SEASON_WEEKS*(1+DIM_PCT_CAR)^B9034)</f>
        <v>842.21570756151152</v>
      </c>
      <c r="G9034" s="5">
        <f>IF(C9034=0,0,C9034*LABOR_HRS_WK_MES*SEASON_WEEKS*(1+DIM_PCT_MES)^C9034)</f>
        <v>452.90833186570273</v>
      </c>
      <c r="H9034" s="5">
        <f>E9034+F9034+G9034</f>
        <v>5334.2813602671458</v>
      </c>
      <c r="I9034" s="5">
        <f>MIN(H9034,FARMER_HRS)</f>
        <v>720</v>
      </c>
      <c r="J9034" s="5">
        <f>MAX(0,H9034-FARMER_HRS)</f>
        <v>4614.2813602671458</v>
      </c>
      <c r="K9034" s="2">
        <f>I9034*FARMER_RATE+J9034*TEMP_WORKER_RATE</f>
        <v>105109.05139352684</v>
      </c>
      <c r="L9034" s="2">
        <f>A9034*PRICE_TOM+B9034*PRICE_CAR+C9034*PRICE_MES</f>
        <v>176392</v>
      </c>
      <c r="M9034" s="2">
        <f>A9034*FERT_BED_TOM+B9034*FERT_BED_CAR+C9034*FERT_BED_MES</f>
        <v>27280</v>
      </c>
      <c r="N9034" s="6">
        <f>IF(AND(D9034&lt;=TOTAL_BEDS,J9034&lt;=TEMP_WORKER_MAX*TEMP_WORKER_HRS),1,0)</f>
        <v>1</v>
      </c>
      <c r="O9034" s="2">
        <f>L9034-M9034-K9034-FIXED_COSTS</f>
        <v>24002.948606473161</v>
      </c>
      <c r="P9034" s="2">
        <f>IF(N9034=1,O9034,"")</f>
        <v>24002.948606473161</v>
      </c>
    </row>
    <row r="9035">
      <c r="A9035" s="6">
        <v>13</v>
      </c>
      <c r="B9035" s="6">
        <v>18</v>
      </c>
      <c r="C9035" s="6">
        <v>10</v>
      </c>
      <c r="D9035" s="6">
        <f>A9035+B9035+C9035</f>
        <v>41</v>
      </c>
      <c r="E9035" s="5">
        <f>IF(A9035=0,0,A9035*LABOR_HRS_WK_TOM*SEASON_WEEKS*(1+DIM_PCT_TOM)^A9035)</f>
        <v>4039.1573208399313</v>
      </c>
      <c r="F9035" s="5">
        <f>IF(B9035=0,0,B9035*LABOR_HRS_WK_CAR*SEASON_WEEKS*(1+DIM_PCT_CAR)^B9035)</f>
        <v>842.21570756151152</v>
      </c>
      <c r="G9035" s="5">
        <f>IF(C9035=0,0,C9035*LABOR_HRS_WK_MES*SEASON_WEEKS*(1+DIM_PCT_MES)^C9035)</f>
        <v>509.52187334891551</v>
      </c>
      <c r="H9035" s="5">
        <f>E9035+F9035+G9035</f>
        <v>5390.8949017503583</v>
      </c>
      <c r="I9035" s="5">
        <f>MIN(H9035,FARMER_HRS)</f>
        <v>720</v>
      </c>
      <c r="J9035" s="5">
        <f>MAX(0,H9035-FARMER_HRS)</f>
        <v>4670.8949017503583</v>
      </c>
      <c r="K9035" s="2">
        <f>I9035*FARMER_RATE+J9035*TEMP_WORKER_RATE</f>
        <v>106091.92537761039</v>
      </c>
      <c r="L9035" s="2">
        <f>A9035*PRICE_TOM+B9035*PRICE_CAR+C9035*PRICE_MES</f>
        <v>179092</v>
      </c>
      <c r="M9035" s="2">
        <f>A9035*FERT_BED_TOM+B9035*FERT_BED_CAR+C9035*FERT_BED_MES</f>
        <v>28160</v>
      </c>
      <c r="N9035" s="6">
        <f>IF(AND(D9035&lt;=TOTAL_BEDS,J9035&lt;=TEMP_WORKER_MAX*TEMP_WORKER_HRS),1,0)</f>
        <v>1</v>
      </c>
      <c r="O9035" s="2">
        <f>L9035-M9035-K9035-FIXED_COSTS</f>
        <v>24840.074622389613</v>
      </c>
      <c r="P9035" s="2">
        <f>IF(N9035=1,O9035,"")</f>
        <v>24840.074622389613</v>
      </c>
    </row>
    <row r="9036">
      <c r="A9036" s="6">
        <v>13</v>
      </c>
      <c r="B9036" s="6">
        <v>18</v>
      </c>
      <c r="C9036" s="6">
        <v>11</v>
      </c>
      <c r="D9036" s="6">
        <f>A9036+B9036+C9036</f>
        <v>42</v>
      </c>
      <c r="E9036" s="5">
        <f>IF(A9036=0,0,A9036*LABOR_HRS_WK_TOM*SEASON_WEEKS*(1+DIM_PCT_TOM)^A9036)</f>
        <v>4039.1573208399313</v>
      </c>
      <c r="F9036" s="5">
        <f>IF(B9036=0,0,B9036*LABOR_HRS_WK_CAR*SEASON_WEEKS*(1+DIM_PCT_CAR)^B9036)</f>
        <v>842.21570756151152</v>
      </c>
      <c r="G9036" s="5">
        <f>IF(C9036=0,0,C9036*LABOR_HRS_WK_MES*SEASON_WEEKS*(1+DIM_PCT_MES)^C9036)</f>
        <v>567.47998644235463</v>
      </c>
      <c r="H9036" s="5">
        <f>E9036+F9036+G9036</f>
        <v>5448.8530148437976</v>
      </c>
      <c r="I9036" s="5">
        <f>MIN(H9036,FARMER_HRS)</f>
        <v>720</v>
      </c>
      <c r="J9036" s="5">
        <f>MAX(0,H9036-FARMER_HRS)</f>
        <v>4728.8530148437976</v>
      </c>
      <c r="K9036" s="2">
        <f>I9036*FARMER_RATE+J9036*TEMP_WORKER_RATE</f>
        <v>107098.14261881592</v>
      </c>
      <c r="L9036" s="2">
        <f>A9036*PRICE_TOM+B9036*PRICE_CAR+C9036*PRICE_MES</f>
        <v>181792</v>
      </c>
      <c r="M9036" s="2">
        <f>A9036*FERT_BED_TOM+B9036*FERT_BED_CAR+C9036*FERT_BED_MES</f>
        <v>29040</v>
      </c>
      <c r="N9036" s="6">
        <f>IF(AND(D9036&lt;=TOTAL_BEDS,J9036&lt;=TEMP_WORKER_MAX*TEMP_WORKER_HRS),1,0)</f>
        <v>1</v>
      </c>
      <c r="O9036" s="2">
        <f>L9036-M9036-K9036-FIXED_COSTS</f>
        <v>25653.857381184076</v>
      </c>
      <c r="P9036" s="2">
        <f>IF(N9036=1,O9036,"")</f>
        <v>25653.857381184076</v>
      </c>
    </row>
    <row r="9037">
      <c r="A9037" s="6">
        <v>13</v>
      </c>
      <c r="B9037" s="6">
        <v>18</v>
      </c>
      <c r="C9037" s="6">
        <v>12</v>
      </c>
      <c r="D9037" s="6">
        <f>A9037+B9037+C9037</f>
        <v>43</v>
      </c>
      <c r="E9037" s="5">
        <f>IF(A9037=0,0,A9037*LABOR_HRS_WK_TOM*SEASON_WEEKS*(1+DIM_PCT_TOM)^A9037)</f>
        <v>4039.1573208399313</v>
      </c>
      <c r="F9037" s="5">
        <f>IF(B9037=0,0,B9037*LABOR_HRS_WK_CAR*SEASON_WEEKS*(1+DIM_PCT_CAR)^B9037)</f>
        <v>842.21570756151152</v>
      </c>
      <c r="G9037" s="5">
        <f>IF(C9037=0,0,C9037*LABOR_HRS_WK_MES*SEASON_WEEKS*(1+DIM_PCT_MES)^C9037)</f>
        <v>626.807439570419</v>
      </c>
      <c r="H9037" s="5">
        <f>E9037+F9037+G9037</f>
        <v>5508.1804679718616</v>
      </c>
      <c r="I9037" s="5">
        <f>MIN(H9037,FARMER_HRS)</f>
        <v>720</v>
      </c>
      <c r="J9037" s="5">
        <f>MAX(0,H9037-FARMER_HRS)</f>
        <v>4788.1804679718616</v>
      </c>
      <c r="K9037" s="2">
        <f>I9037*FARMER_RATE+J9037*TEMP_WORKER_RATE</f>
        <v>108128.13312451149</v>
      </c>
      <c r="L9037" s="2">
        <f>A9037*PRICE_TOM+B9037*PRICE_CAR+C9037*PRICE_MES</f>
        <v>184492</v>
      </c>
      <c r="M9037" s="2">
        <f>A9037*FERT_BED_TOM+B9037*FERT_BED_CAR+C9037*FERT_BED_MES</f>
        <v>29920</v>
      </c>
      <c r="N9037" s="6">
        <f>IF(AND(D9037&lt;=TOTAL_BEDS,J9037&lt;=TEMP_WORKER_MAX*TEMP_WORKER_HRS),1,0)</f>
        <v>1</v>
      </c>
      <c r="O9037" s="2">
        <f>L9037-M9037-K9037-FIXED_COSTS</f>
        <v>26443.866875488515</v>
      </c>
      <c r="P9037" s="2">
        <f>IF(N9037=1,O9037,"")</f>
        <v>26443.866875488515</v>
      </c>
    </row>
    <row r="9038">
      <c r="A9038" s="6">
        <v>13</v>
      </c>
      <c r="B9038" s="6">
        <v>18</v>
      </c>
      <c r="C9038" s="6">
        <v>13</v>
      </c>
      <c r="D9038" s="6">
        <f>A9038+B9038+C9038</f>
        <v>44</v>
      </c>
      <c r="E9038" s="5">
        <f>IF(A9038=0,0,A9038*LABOR_HRS_WK_TOM*SEASON_WEEKS*(1+DIM_PCT_TOM)^A9038)</f>
        <v>4039.1573208399313</v>
      </c>
      <c r="F9038" s="5">
        <f>IF(B9038=0,0,B9038*LABOR_HRS_WK_CAR*SEASON_WEEKS*(1+DIM_PCT_CAR)^B9038)</f>
        <v>842.21570756151152</v>
      </c>
      <c r="G9038" s="5">
        <f>IF(C9038=0,0,C9038*LABOR_HRS_WK_MES*SEASON_WEEKS*(1+DIM_PCT_MES)^C9038)</f>
        <v>687.52941027880331</v>
      </c>
      <c r="H9038" s="5">
        <f>E9038+F9038+G9038</f>
        <v>5568.9024386802457</v>
      </c>
      <c r="I9038" s="5">
        <f>MIN(H9038,FARMER_HRS)</f>
        <v>720</v>
      </c>
      <c r="J9038" s="5">
        <f>MAX(0,H9038-FARMER_HRS)</f>
        <v>4848.9024386802457</v>
      </c>
      <c r="K9038" s="2">
        <f>I9038*FARMER_RATE+J9038*TEMP_WORKER_RATE</f>
        <v>109182.33400486538</v>
      </c>
      <c r="L9038" s="2">
        <f>A9038*PRICE_TOM+B9038*PRICE_CAR+C9038*PRICE_MES</f>
        <v>187192</v>
      </c>
      <c r="M9038" s="2">
        <f>A9038*FERT_BED_TOM+B9038*FERT_BED_CAR+C9038*FERT_BED_MES</f>
        <v>30800</v>
      </c>
      <c r="N9038" s="6">
        <f>IF(AND(D9038&lt;=TOTAL_BEDS,J9038&lt;=TEMP_WORKER_MAX*TEMP_WORKER_HRS),1,0)</f>
        <v>1</v>
      </c>
      <c r="O9038" s="2">
        <f>L9038-M9038-K9038-FIXED_COSTS</f>
        <v>27209.665995134623</v>
      </c>
      <c r="P9038" s="2">
        <f>IF(N9038=1,O9038,"")</f>
        <v>27209.665995134623</v>
      </c>
    </row>
    <row r="9039">
      <c r="A9039" s="6">
        <v>13</v>
      </c>
      <c r="B9039" s="6">
        <v>18</v>
      </c>
      <c r="C9039" s="6">
        <v>14</v>
      </c>
      <c r="D9039" s="6">
        <f>A9039+B9039+C9039</f>
        <v>45</v>
      </c>
      <c r="E9039" s="5">
        <f>IF(A9039=0,0,A9039*LABOR_HRS_WK_TOM*SEASON_WEEKS*(1+DIM_PCT_TOM)^A9039)</f>
        <v>4039.1573208399313</v>
      </c>
      <c r="F9039" s="5">
        <f>IF(B9039=0,0,B9039*LABOR_HRS_WK_CAR*SEASON_WEEKS*(1+DIM_PCT_CAR)^B9039)</f>
        <v>842.21570756151152</v>
      </c>
      <c r="G9039" s="5">
        <f>IF(C9039=0,0,C9039*LABOR_HRS_WK_MES*SEASON_WEEKS*(1+DIM_PCT_MES)^C9039)</f>
        <v>749.67149159246435</v>
      </c>
      <c r="H9039" s="5">
        <f>E9039+F9039+G9039</f>
        <v>5631.0445199939068</v>
      </c>
      <c r="I9039" s="5">
        <f>MIN(H9039,FARMER_HRS)</f>
        <v>720</v>
      </c>
      <c r="J9039" s="5">
        <f>MAX(0,H9039-FARMER_HRS)</f>
        <v>4911.0445199939068</v>
      </c>
      <c r="K9039" s="2">
        <f>I9039*FARMER_RATE+J9039*TEMP_WORKER_RATE</f>
        <v>110261.18958322755</v>
      </c>
      <c r="L9039" s="2">
        <f>A9039*PRICE_TOM+B9039*PRICE_CAR+C9039*PRICE_MES</f>
        <v>189892</v>
      </c>
      <c r="M9039" s="2">
        <f>A9039*FERT_BED_TOM+B9039*FERT_BED_CAR+C9039*FERT_BED_MES</f>
        <v>31680</v>
      </c>
      <c r="N9039" s="6">
        <f>IF(AND(D9039&lt;=TOTAL_BEDS,J9039&lt;=TEMP_WORKER_MAX*TEMP_WORKER_HRS),1,0)</f>
        <v>1</v>
      </c>
      <c r="O9039" s="2">
        <f>L9039-M9039-K9039-FIXED_COSTS</f>
        <v>27950.810416772452</v>
      </c>
      <c r="P9039" s="2">
        <f>IF(N9039=1,O9039,"")</f>
        <v>27950.810416772452</v>
      </c>
    </row>
    <row r="9040">
      <c r="A9040" s="6">
        <v>13</v>
      </c>
      <c r="B9040" s="6">
        <v>18</v>
      </c>
      <c r="C9040" s="6">
        <v>15</v>
      </c>
      <c r="D9040" s="6">
        <f>A9040+B9040+C9040</f>
        <v>46</v>
      </c>
      <c r="E9040" s="5">
        <f>IF(A9040=0,0,A9040*LABOR_HRS_WK_TOM*SEASON_WEEKS*(1+DIM_PCT_TOM)^A9040)</f>
        <v>4039.1573208399313</v>
      </c>
      <c r="F9040" s="5">
        <f>IF(B9040=0,0,B9040*LABOR_HRS_WK_CAR*SEASON_WEEKS*(1+DIM_PCT_CAR)^B9040)</f>
        <v>842.21570756151152</v>
      </c>
      <c r="G9040" s="5">
        <f>IF(C9040=0,0,C9040*LABOR_HRS_WK_MES*SEASON_WEEKS*(1+DIM_PCT_MES)^C9040)</f>
        <v>813.25969846861074</v>
      </c>
      <c r="H9040" s="5">
        <f>E9040+F9040+G9040</f>
        <v>5694.6327268700534</v>
      </c>
      <c r="I9040" s="5">
        <f>MIN(H9040,FARMER_HRS)</f>
        <v>720</v>
      </c>
      <c r="J9040" s="5">
        <f>MAX(0,H9040-FARMER_HRS)</f>
        <v>4974.6327268700534</v>
      </c>
      <c r="K9040" s="2">
        <f>I9040*FARMER_RATE+J9040*TEMP_WORKER_RATE</f>
        <v>111365.15150816065</v>
      </c>
      <c r="L9040" s="2">
        <f>A9040*PRICE_TOM+B9040*PRICE_CAR+C9040*PRICE_MES</f>
        <v>192592</v>
      </c>
      <c r="M9040" s="2">
        <f>A9040*FERT_BED_TOM+B9040*FERT_BED_CAR+C9040*FERT_BED_MES</f>
        <v>32560</v>
      </c>
      <c r="N9040" s="6">
        <f>IF(AND(D9040&lt;=TOTAL_BEDS,J9040&lt;=TEMP_WORKER_MAX*TEMP_WORKER_HRS),1,0)</f>
        <v>1</v>
      </c>
      <c r="O9040" s="2">
        <f>L9040-M9040-K9040-FIXED_COSTS</f>
        <v>28666.848491839351</v>
      </c>
      <c r="P9040" s="2">
        <f>IF(N9040=1,O9040,"")</f>
        <v>28666.848491839351</v>
      </c>
    </row>
    <row r="9041">
      <c r="A9041" s="6">
        <v>13</v>
      </c>
      <c r="B9041" s="6">
        <v>18</v>
      </c>
      <c r="C9041" s="6">
        <v>16</v>
      </c>
      <c r="D9041" s="6">
        <f>A9041+B9041+C9041</f>
        <v>47</v>
      </c>
      <c r="E9041" s="5">
        <f>IF(A9041=0,0,A9041*LABOR_HRS_WK_TOM*SEASON_WEEKS*(1+DIM_PCT_TOM)^A9041)</f>
        <v>4039.1573208399313</v>
      </c>
      <c r="F9041" s="5">
        <f>IF(B9041=0,0,B9041*LABOR_HRS_WK_CAR*SEASON_WEEKS*(1+DIM_PCT_CAR)^B9041)</f>
        <v>842.21570756151152</v>
      </c>
      <c r="G9041" s="5">
        <f>IF(C9041=0,0,C9041*LABOR_HRS_WK_MES*SEASON_WEEKS*(1+DIM_PCT_MES)^C9041)</f>
        <v>878.32047434609967</v>
      </c>
      <c r="H9041" s="5">
        <f>E9041+F9041+G9041</f>
        <v>5759.6935027475429</v>
      </c>
      <c r="I9041" s="5">
        <f>MIN(H9041,FARMER_HRS)</f>
        <v>720</v>
      </c>
      <c r="J9041" s="5">
        <f>MAX(0,H9041-FARMER_HRS)</f>
        <v>5039.6935027475429</v>
      </c>
      <c r="K9041" s="2">
        <f>I9041*FARMER_RATE+J9041*TEMP_WORKER_RATE</f>
        <v>112494.67886714484</v>
      </c>
      <c r="L9041" s="2">
        <f>A9041*PRICE_TOM+B9041*PRICE_CAR+C9041*PRICE_MES</f>
        <v>195292</v>
      </c>
      <c r="M9041" s="2">
        <f>A9041*FERT_BED_TOM+B9041*FERT_BED_CAR+C9041*FERT_BED_MES</f>
        <v>33440</v>
      </c>
      <c r="N9041" s="6">
        <f>IF(AND(D9041&lt;=TOTAL_BEDS,J9041&lt;=TEMP_WORKER_MAX*TEMP_WORKER_HRS),1,0)</f>
        <v>1</v>
      </c>
      <c r="O9041" s="2">
        <f>L9041-M9041-K9041-FIXED_COSTS</f>
        <v>29357.321132855155</v>
      </c>
      <c r="P9041" s="2">
        <f>IF(N9041=1,O9041,"")</f>
        <v>29357.321132855155</v>
      </c>
    </row>
    <row r="9042">
      <c r="A9042" s="6">
        <v>13</v>
      </c>
      <c r="B9042" s="6">
        <v>18</v>
      </c>
      <c r="C9042" s="6">
        <v>17</v>
      </c>
      <c r="D9042" s="6">
        <f>A9042+B9042+C9042</f>
        <v>48</v>
      </c>
      <c r="E9042" s="5">
        <f>IF(A9042=0,0,A9042*LABOR_HRS_WK_TOM*SEASON_WEEKS*(1+DIM_PCT_TOM)^A9042)</f>
        <v>4039.1573208399313</v>
      </c>
      <c r="F9042" s="5">
        <f>IF(B9042=0,0,B9042*LABOR_HRS_WK_CAR*SEASON_WEEKS*(1+DIM_PCT_CAR)^B9042)</f>
        <v>842.21570756151152</v>
      </c>
      <c r="G9042" s="5">
        <f>IF(C9042=0,0,C9042*LABOR_HRS_WK_MES*SEASON_WEEKS*(1+DIM_PCT_MES)^C9042)</f>
        <v>944.88069779263992</v>
      </c>
      <c r="H9042" s="5">
        <f>E9042+F9042+G9042</f>
        <v>5826.2537261940824</v>
      </c>
      <c r="I9042" s="5">
        <f>MIN(H9042,FARMER_HRS)</f>
        <v>720</v>
      </c>
      <c r="J9042" s="5">
        <f>MAX(0,H9042-FARMER_HRS)</f>
        <v>5106.2537261940824</v>
      </c>
      <c r="K9042" s="2">
        <f>I9042*FARMER_RATE+J9042*TEMP_WORKER_RATE</f>
        <v>113650.2383019806</v>
      </c>
      <c r="L9042" s="2">
        <f>A9042*PRICE_TOM+B9042*PRICE_CAR+C9042*PRICE_MES</f>
        <v>197992</v>
      </c>
      <c r="M9042" s="2">
        <f>A9042*FERT_BED_TOM+B9042*FERT_BED_CAR+C9042*FERT_BED_MES</f>
        <v>34320</v>
      </c>
      <c r="N9042" s="6">
        <f>IF(AND(D9042&lt;=TOTAL_BEDS,J9042&lt;=TEMP_WORKER_MAX*TEMP_WORKER_HRS),1,0)</f>
        <v>1</v>
      </c>
      <c r="O9042" s="2">
        <f>L9042-M9042-K9042-FIXED_COSTS</f>
        <v>30021.7616980194</v>
      </c>
      <c r="P9042" s="2">
        <f>IF(N9042=1,O9042,"")</f>
        <v>30021.7616980194</v>
      </c>
    </row>
    <row r="9043">
      <c r="A9043" s="6">
        <v>13</v>
      </c>
      <c r="B9043" s="6">
        <v>18</v>
      </c>
      <c r="C9043" s="6">
        <v>18</v>
      </c>
      <c r="D9043" s="6">
        <f>A9043+B9043+C9043</f>
        <v>49</v>
      </c>
      <c r="E9043" s="5">
        <f>IF(A9043=0,0,A9043*LABOR_HRS_WK_TOM*SEASON_WEEKS*(1+DIM_PCT_TOM)^A9043)</f>
        <v>4039.1573208399313</v>
      </c>
      <c r="F9043" s="5">
        <f>IF(B9043=0,0,B9043*LABOR_HRS_WK_CAR*SEASON_WEEKS*(1+DIM_PCT_CAR)^B9043)</f>
        <v>842.21570756151152</v>
      </c>
      <c r="G9043" s="5">
        <f>IF(C9043=0,0,C9043*LABOR_HRS_WK_MES*SEASON_WEEKS*(1+DIM_PCT_MES)^C9043)</f>
        <v>1012.9676892512272</v>
      </c>
      <c r="H9043" s="5">
        <f>E9043+F9043+G9043</f>
        <v>5894.34071765267</v>
      </c>
      <c r="I9043" s="5">
        <f>MIN(H9043,FARMER_HRS)</f>
        <v>720</v>
      </c>
      <c r="J9043" s="5">
        <f>MAX(0,H9043-FARMER_HRS)</f>
        <v>5174.34071765267</v>
      </c>
      <c r="K9043" s="2">
        <f>I9043*FARMER_RATE+J9043*TEMP_WORKER_RATE</f>
        <v>114832.30412591441</v>
      </c>
      <c r="L9043" s="2">
        <f>A9043*PRICE_TOM+B9043*PRICE_CAR+C9043*PRICE_MES</f>
        <v>200692</v>
      </c>
      <c r="M9043" s="2">
        <f>A9043*FERT_BED_TOM+B9043*FERT_BED_CAR+C9043*FERT_BED_MES</f>
        <v>35200</v>
      </c>
      <c r="N9043" s="6">
        <f>IF(AND(D9043&lt;=TOTAL_BEDS,J9043&lt;=TEMP_WORKER_MAX*TEMP_WORKER_HRS),1,0)</f>
        <v>1</v>
      </c>
      <c r="O9043" s="2">
        <f>L9043-M9043-K9043-FIXED_COSTS</f>
        <v>30659.695874085592</v>
      </c>
      <c r="P9043" s="2">
        <f>IF(N9043=1,O9043,"")</f>
        <v>30659.695874085592</v>
      </c>
    </row>
    <row r="9044">
      <c r="A9044" s="6">
        <v>13</v>
      </c>
      <c r="B9044" s="6">
        <v>18</v>
      </c>
      <c r="C9044" s="6">
        <v>19</v>
      </c>
      <c r="D9044" s="6">
        <f>A9044+B9044+C9044</f>
        <v>50</v>
      </c>
      <c r="E9044" s="5">
        <f>IF(A9044=0,0,A9044*LABOR_HRS_WK_TOM*SEASON_WEEKS*(1+DIM_PCT_TOM)^A9044)</f>
        <v>4039.1573208399313</v>
      </c>
      <c r="F9044" s="5">
        <f>IF(B9044=0,0,B9044*LABOR_HRS_WK_CAR*SEASON_WEEKS*(1+DIM_PCT_CAR)^B9044)</f>
        <v>842.21570756151152</v>
      </c>
      <c r="G9044" s="5">
        <f>IF(C9044=0,0,C9044*LABOR_HRS_WK_MES*SEASON_WEEKS*(1+DIM_PCT_MES)^C9044)</f>
        <v>1082.6092178872491</v>
      </c>
      <c r="H9044" s="5">
        <f>E9044+F9044+G9044</f>
        <v>5963.9822462886914</v>
      </c>
      <c r="I9044" s="5">
        <f>MIN(H9044,FARMER_HRS)</f>
        <v>720</v>
      </c>
      <c r="J9044" s="5">
        <f>MAX(0,H9044-FARMER_HRS)</f>
        <v>5243.9822462886914</v>
      </c>
      <c r="K9044" s="2">
        <f>I9044*FARMER_RATE+J9044*TEMP_WORKER_RATE</f>
        <v>116041.358442512</v>
      </c>
      <c r="L9044" s="2">
        <f>A9044*PRICE_TOM+B9044*PRICE_CAR+C9044*PRICE_MES</f>
        <v>203392</v>
      </c>
      <c r="M9044" s="2">
        <f>A9044*FERT_BED_TOM+B9044*FERT_BED_CAR+C9044*FERT_BED_MES</f>
        <v>36080</v>
      </c>
      <c r="N9044" s="6">
        <f>IF(AND(D9044&lt;=TOTAL_BEDS,J9044&lt;=TEMP_WORKER_MAX*TEMP_WORKER_HRS),1,0)</f>
        <v>1</v>
      </c>
      <c r="O9044" s="2">
        <f>L9044-M9044-K9044-FIXED_COSTS</f>
        <v>31270.641557487994</v>
      </c>
      <c r="P9044" s="2">
        <f>IF(N9044=1,O9044,"")</f>
        <v>31270.641557487994</v>
      </c>
    </row>
    <row r="9045">
      <c r="A9045" s="6">
        <v>13</v>
      </c>
      <c r="B9045" s="6">
        <v>18</v>
      </c>
      <c r="C9045" s="6">
        <v>20</v>
      </c>
      <c r="D9045" s="6">
        <f>A9045+B9045+C9045</f>
        <v>51</v>
      </c>
      <c r="E9045" s="5">
        <f>IF(A9045=0,0,A9045*LABOR_HRS_WK_TOM*SEASON_WEEKS*(1+DIM_PCT_TOM)^A9045)</f>
        <v>4039.1573208399313</v>
      </c>
      <c r="F9045" s="5">
        <f>IF(B9045=0,0,B9045*LABOR_HRS_WK_CAR*SEASON_WEEKS*(1+DIM_PCT_CAR)^B9045)</f>
        <v>842.21570756151152</v>
      </c>
      <c r="G9045" s="5">
        <f>IF(C9045=0,0,C9045*LABOR_HRS_WK_MES*SEASON_WEEKS*(1+DIM_PCT_MES)^C9045)</f>
        <v>1153.8335085377259</v>
      </c>
      <c r="H9045" s="5">
        <f>E9045+F9045+G9045</f>
        <v>6035.2065369391685</v>
      </c>
      <c r="I9045" s="5">
        <f>MIN(H9045,FARMER_HRS)</f>
        <v>720</v>
      </c>
      <c r="J9045" s="5">
        <f>MAX(0,H9045-FARMER_HRS)</f>
        <v>5315.2065369391685</v>
      </c>
      <c r="K9045" s="2">
        <f>I9045*FARMER_RATE+J9045*TEMP_WORKER_RATE</f>
        <v>117277.891266305</v>
      </c>
      <c r="L9045" s="2">
        <f>A9045*PRICE_TOM+B9045*PRICE_CAR+C9045*PRICE_MES</f>
        <v>206092</v>
      </c>
      <c r="M9045" s="2">
        <f>A9045*FERT_BED_TOM+B9045*FERT_BED_CAR+C9045*FERT_BED_MES</f>
        <v>36960</v>
      </c>
      <c r="N9045" s="6">
        <f>IF(AND(D9045&lt;=TOTAL_BEDS,J9045&lt;=TEMP_WORKER_MAX*TEMP_WORKER_HRS),1,0)</f>
        <v>1</v>
      </c>
      <c r="O9045" s="2">
        <f>L9045-M9045-K9045-FIXED_COSTS</f>
        <v>31854.108733695</v>
      </c>
      <c r="P9045" s="2">
        <f>IF(N9045=1,O9045,"")</f>
        <v>31854.108733695</v>
      </c>
    </row>
    <row r="9046">
      <c r="A9046" s="6">
        <v>13</v>
      </c>
      <c r="B9046" s="6">
        <v>18</v>
      </c>
      <c r="C9046" s="6">
        <v>21</v>
      </c>
      <c r="D9046" s="6">
        <f>A9046+B9046+C9046</f>
        <v>52</v>
      </c>
      <c r="E9046" s="5">
        <f>IF(A9046=0,0,A9046*LABOR_HRS_WK_TOM*SEASON_WEEKS*(1+DIM_PCT_TOM)^A9046)</f>
        <v>4039.1573208399313</v>
      </c>
      <c r="F9046" s="5">
        <f>IF(B9046=0,0,B9046*LABOR_HRS_WK_CAR*SEASON_WEEKS*(1+DIM_PCT_CAR)^B9046)</f>
        <v>842.21570756151152</v>
      </c>
      <c r="G9046" s="5">
        <f>IF(C9046=0,0,C9046*LABOR_HRS_WK_MES*SEASON_WEEKS*(1+DIM_PCT_MES)^C9046)</f>
        <v>1226.6692487641699</v>
      </c>
      <c r="H9046" s="5">
        <f>E9046+F9046+G9046</f>
        <v>6108.0422771656122</v>
      </c>
      <c r="I9046" s="5">
        <f>MIN(H9046,FARMER_HRS)</f>
        <v>720</v>
      </c>
      <c r="J9046" s="5">
        <f>MAX(0,H9046-FARMER_HRS)</f>
        <v>5388.0422771656122</v>
      </c>
      <c r="K9046" s="2">
        <f>I9046*FARMER_RATE+J9046*TEMP_WORKER_RATE</f>
        <v>118542.40064523632</v>
      </c>
      <c r="L9046" s="2">
        <f>A9046*PRICE_TOM+B9046*PRICE_CAR+C9046*PRICE_MES</f>
        <v>208792</v>
      </c>
      <c r="M9046" s="2">
        <f>A9046*FERT_BED_TOM+B9046*FERT_BED_CAR+C9046*FERT_BED_MES</f>
        <v>37840</v>
      </c>
      <c r="N9046" s="6">
        <f>IF(AND(D9046&lt;=TOTAL_BEDS,J9046&lt;=TEMP_WORKER_MAX*TEMP_WORKER_HRS),1,0)</f>
        <v>1</v>
      </c>
      <c r="O9046" s="2">
        <f>L9046-M9046-K9046-FIXED_COSTS</f>
        <v>32409.599354763675</v>
      </c>
      <c r="P9046" s="2">
        <f>IF(N9046=1,O9046,"")</f>
        <v>32409.599354763675</v>
      </c>
    </row>
    <row r="9047">
      <c r="A9047" s="6">
        <v>13</v>
      </c>
      <c r="B9047" s="6">
        <v>18</v>
      </c>
      <c r="C9047" s="6">
        <v>22</v>
      </c>
      <c r="D9047" s="6">
        <f>A9047+B9047+C9047</f>
        <v>53</v>
      </c>
      <c r="E9047" s="5">
        <f>IF(A9047=0,0,A9047*LABOR_HRS_WK_TOM*SEASON_WEEKS*(1+DIM_PCT_TOM)^A9047)</f>
        <v>4039.1573208399313</v>
      </c>
      <c r="F9047" s="5">
        <f>IF(B9047=0,0,B9047*LABOR_HRS_WK_CAR*SEASON_WEEKS*(1+DIM_PCT_CAR)^B9047)</f>
        <v>842.21570756151152</v>
      </c>
      <c r="G9047" s="5">
        <f>IF(C9047=0,0,C9047*LABOR_HRS_WK_MES*SEASON_WEEKS*(1+DIM_PCT_MES)^C9047)</f>
        <v>1301.1455960105659</v>
      </c>
      <c r="H9047" s="5">
        <f>E9047+F9047+G9047</f>
        <v>6182.5186244120086</v>
      </c>
      <c r="I9047" s="5">
        <f>MIN(H9047,FARMER_HRS)</f>
        <v>720</v>
      </c>
      <c r="J9047" s="5">
        <f>MAX(0,H9047-FARMER_HRS)</f>
        <v>5462.5186244120086</v>
      </c>
      <c r="K9047" s="2">
        <f>I9047*FARMER_RATE+J9047*TEMP_WORKER_RATE</f>
        <v>119835.39278493071</v>
      </c>
      <c r="L9047" s="2">
        <f>A9047*PRICE_TOM+B9047*PRICE_CAR+C9047*PRICE_MES</f>
        <v>211492</v>
      </c>
      <c r="M9047" s="2">
        <f>A9047*FERT_BED_TOM+B9047*FERT_BED_CAR+C9047*FERT_BED_MES</f>
        <v>38720</v>
      </c>
      <c r="N9047" s="6">
        <f>IF(AND(D9047&lt;=TOTAL_BEDS,J9047&lt;=TEMP_WORKER_MAX*TEMP_WORKER_HRS),1,0)</f>
        <v>1</v>
      </c>
      <c r="O9047" s="2">
        <f>L9047-M9047-K9047-FIXED_COSTS</f>
        <v>32936.607215069293</v>
      </c>
      <c r="P9047" s="2">
        <f>IF(N9047=1,O9047,"")</f>
        <v>32936.607215069293</v>
      </c>
    </row>
    <row r="9048">
      <c r="A9048" s="6">
        <v>13</v>
      </c>
      <c r="B9048" s="6">
        <v>18</v>
      </c>
      <c r="C9048" s="6">
        <v>23</v>
      </c>
      <c r="D9048" s="6">
        <f>A9048+B9048+C9048</f>
        <v>54</v>
      </c>
      <c r="E9048" s="5">
        <f>IF(A9048=0,0,A9048*LABOR_HRS_WK_TOM*SEASON_WEEKS*(1+DIM_PCT_TOM)^A9048)</f>
        <v>4039.1573208399313</v>
      </c>
      <c r="F9048" s="5">
        <f>IF(B9048=0,0,B9048*LABOR_HRS_WK_CAR*SEASON_WEEKS*(1+DIM_PCT_CAR)^B9048)</f>
        <v>842.21570756151152</v>
      </c>
      <c r="G9048" s="5">
        <f>IF(C9048=0,0,C9048*LABOR_HRS_WK_MES*SEASON_WEEKS*(1+DIM_PCT_MES)^C9048)</f>
        <v>1377.2921848680023</v>
      </c>
      <c r="H9048" s="5">
        <f>E9048+F9048+G9048</f>
        <v>6258.6652132694453</v>
      </c>
      <c r="I9048" s="5">
        <f>MIN(H9048,FARMER_HRS)</f>
        <v>720</v>
      </c>
      <c r="J9048" s="5">
        <f>MAX(0,H9048-FARMER_HRS)</f>
        <v>5538.6652132694453</v>
      </c>
      <c r="K9048" s="2">
        <f>I9048*FARMER_RATE+J9048*TEMP_WORKER_RATE</f>
        <v>121157.38217481675</v>
      </c>
      <c r="L9048" s="2">
        <f>A9048*PRICE_TOM+B9048*PRICE_CAR+C9048*PRICE_MES</f>
        <v>214192</v>
      </c>
      <c r="M9048" s="2">
        <f>A9048*FERT_BED_TOM+B9048*FERT_BED_CAR+C9048*FERT_BED_MES</f>
        <v>39600</v>
      </c>
      <c r="N9048" s="6">
        <f>IF(AND(D9048&lt;=TOTAL_BEDS,J9048&lt;=TEMP_WORKER_MAX*TEMP_WORKER_HRS),1,0)</f>
        <v>1</v>
      </c>
      <c r="O9048" s="2">
        <f>L9048-M9048-K9048-FIXED_COSTS</f>
        <v>33434.617825183246</v>
      </c>
      <c r="P9048" s="2">
        <f>IF(N9048=1,O9048,"")</f>
        <v>33434.617825183246</v>
      </c>
    </row>
    <row r="9049">
      <c r="A9049" s="6">
        <v>13</v>
      </c>
      <c r="B9049" s="6">
        <v>18</v>
      </c>
      <c r="C9049" s="6">
        <v>24</v>
      </c>
      <c r="D9049" s="6">
        <f>A9049+B9049+C9049</f>
        <v>55</v>
      </c>
      <c r="E9049" s="5">
        <f>IF(A9049=0,0,A9049*LABOR_HRS_WK_TOM*SEASON_WEEKS*(1+DIM_PCT_TOM)^A9049)</f>
        <v>4039.1573208399313</v>
      </c>
      <c r="F9049" s="5">
        <f>IF(B9049=0,0,B9049*LABOR_HRS_WK_CAR*SEASON_WEEKS*(1+DIM_PCT_CAR)^B9049)</f>
        <v>842.21570756151152</v>
      </c>
      <c r="G9049" s="5">
        <f>IF(C9049=0,0,C9049*LABOR_HRS_WK_MES*SEASON_WEEKS*(1+DIM_PCT_MES)^C9049)</f>
        <v>1455.139134447498</v>
      </c>
      <c r="H9049" s="5">
        <f>E9049+F9049+G9049</f>
        <v>6336.5121628489405</v>
      </c>
      <c r="I9049" s="5">
        <f>MIN(H9049,FARMER_HRS)</f>
        <v>720</v>
      </c>
      <c r="J9049" s="5">
        <f>MAX(0,H9049-FARMER_HRS)</f>
        <v>5616.5121628489405</v>
      </c>
      <c r="K9049" s="2">
        <f>I9049*FARMER_RATE+J9049*TEMP_WORKER_RATE</f>
        <v>122508.89171612744</v>
      </c>
      <c r="L9049" s="2">
        <f>A9049*PRICE_TOM+B9049*PRICE_CAR+C9049*PRICE_MES</f>
        <v>216892</v>
      </c>
      <c r="M9049" s="2">
        <f>A9049*FERT_BED_TOM+B9049*FERT_BED_CAR+C9049*FERT_BED_MES</f>
        <v>40480</v>
      </c>
      <c r="N9049" s="6">
        <f>IF(AND(D9049&lt;=TOTAL_BEDS,J9049&lt;=TEMP_WORKER_MAX*TEMP_WORKER_HRS),1,0)</f>
        <v>1</v>
      </c>
      <c r="O9049" s="2">
        <f>L9049-M9049-K9049-FIXED_COSTS</f>
        <v>33903.108283872556</v>
      </c>
      <c r="P9049" s="2">
        <f>IF(N9049=1,O9049,"")</f>
        <v>33903.108283872556</v>
      </c>
    </row>
    <row r="9050">
      <c r="A9050" s="6">
        <v>13</v>
      </c>
      <c r="B9050" s="6">
        <v>18</v>
      </c>
      <c r="C9050" s="6">
        <v>25</v>
      </c>
      <c r="D9050" s="6">
        <f>A9050+B9050+C9050</f>
        <v>56</v>
      </c>
      <c r="E9050" s="5">
        <f>IF(A9050=0,0,A9050*LABOR_HRS_WK_TOM*SEASON_WEEKS*(1+DIM_PCT_TOM)^A9050)</f>
        <v>4039.1573208399313</v>
      </c>
      <c r="F9050" s="5">
        <f>IF(B9050=0,0,B9050*LABOR_HRS_WK_CAR*SEASON_WEEKS*(1+DIM_PCT_CAR)^B9050)</f>
        <v>842.21570756151152</v>
      </c>
      <c r="G9050" s="5">
        <f>IF(C9050=0,0,C9050*LABOR_HRS_WK_MES*SEASON_WEEKS*(1+DIM_PCT_MES)^C9050)</f>
        <v>1534.7170558625955</v>
      </c>
      <c r="H9050" s="5">
        <f>E9050+F9050+G9050</f>
        <v>6416.0900842640385</v>
      </c>
      <c r="I9050" s="5">
        <f>MIN(H9050,FARMER_HRS)</f>
        <v>720</v>
      </c>
      <c r="J9050" s="5">
        <f>MAX(0,H9050-FARMER_HRS)</f>
        <v>5696.0900842640385</v>
      </c>
      <c r="K9050" s="2">
        <f>I9050*FARMER_RATE+J9050*TEMP_WORKER_RATE</f>
        <v>123890.45285180623</v>
      </c>
      <c r="L9050" s="2">
        <f>A9050*PRICE_TOM+B9050*PRICE_CAR+C9050*PRICE_MES</f>
        <v>219592</v>
      </c>
      <c r="M9050" s="2">
        <f>A9050*FERT_BED_TOM+B9050*FERT_BED_CAR+C9050*FERT_BED_MES</f>
        <v>41360</v>
      </c>
      <c r="N9050" s="6">
        <f>IF(AND(D9050&lt;=TOTAL_BEDS,J9050&lt;=TEMP_WORKER_MAX*TEMP_WORKER_HRS),1,0)</f>
        <v>1</v>
      </c>
      <c r="O9050" s="2">
        <f>L9050-M9050-K9050-FIXED_COSTS</f>
        <v>34341.547148193771</v>
      </c>
      <c r="P9050" s="2">
        <f>IF(N9050=1,O9050,"")</f>
        <v>34341.547148193771</v>
      </c>
    </row>
    <row r="9051">
      <c r="A9051" s="6">
        <v>13</v>
      </c>
      <c r="B9051" s="6">
        <v>18</v>
      </c>
      <c r="C9051" s="6">
        <v>26</v>
      </c>
      <c r="D9051" s="6">
        <f>A9051+B9051+C9051</f>
        <v>57</v>
      </c>
      <c r="E9051" s="5">
        <f>IF(A9051=0,0,A9051*LABOR_HRS_WK_TOM*SEASON_WEEKS*(1+DIM_PCT_TOM)^A9051)</f>
        <v>4039.1573208399313</v>
      </c>
      <c r="F9051" s="5">
        <f>IF(B9051=0,0,B9051*LABOR_HRS_WK_CAR*SEASON_WEEKS*(1+DIM_PCT_CAR)^B9051)</f>
        <v>842.21570756151152</v>
      </c>
      <c r="G9051" s="5">
        <f>IF(C9051=0,0,C9051*LABOR_HRS_WK_MES*SEASON_WEEKS*(1+DIM_PCT_MES)^C9051)</f>
        <v>1616.0570598233128</v>
      </c>
      <c r="H9051" s="5">
        <f>E9051+F9051+G9051</f>
        <v>6497.4300882247553</v>
      </c>
      <c r="I9051" s="5">
        <f>MIN(H9051,FARMER_HRS)</f>
        <v>720</v>
      </c>
      <c r="J9051" s="5">
        <f>MAX(0,H9051-FARMER_HRS)</f>
        <v>5777.4300882247553</v>
      </c>
      <c r="K9051" s="2">
        <f>I9051*FARMER_RATE+J9051*TEMP_WORKER_RATE</f>
        <v>125302.60569834644</v>
      </c>
      <c r="L9051" s="2">
        <f>A9051*PRICE_TOM+B9051*PRICE_CAR+C9051*PRICE_MES</f>
        <v>222292</v>
      </c>
      <c r="M9051" s="2">
        <f>A9051*FERT_BED_TOM+B9051*FERT_BED_CAR+C9051*FERT_BED_MES</f>
        <v>42240</v>
      </c>
      <c r="N9051" s="6">
        <f>IF(AND(D9051&lt;=TOTAL_BEDS,J9051&lt;=TEMP_WORKER_MAX*TEMP_WORKER_HRS),1,0)</f>
        <v>0</v>
      </c>
      <c r="O9051" s="2">
        <f>L9051-M9051-K9051-FIXED_COSTS</f>
        <v>34749.394301653563</v>
      </c>
      <c r="P9051" s="2">
        <f>IF(N9051=1,O9051,"")</f>
      </c>
    </row>
    <row r="9052">
      <c r="A9052" s="6">
        <v>13</v>
      </c>
      <c r="B9052" s="6">
        <v>18</v>
      </c>
      <c r="C9052" s="6">
        <v>27</v>
      </c>
      <c r="D9052" s="6">
        <f>A9052+B9052+C9052</f>
        <v>58</v>
      </c>
      <c r="E9052" s="5">
        <f>IF(A9052=0,0,A9052*LABOR_HRS_WK_TOM*SEASON_WEEKS*(1+DIM_PCT_TOM)^A9052)</f>
        <v>4039.1573208399313</v>
      </c>
      <c r="F9052" s="5">
        <f>IF(B9052=0,0,B9052*LABOR_HRS_WK_CAR*SEASON_WEEKS*(1+DIM_PCT_CAR)^B9052)</f>
        <v>842.21570756151152</v>
      </c>
      <c r="G9052" s="5">
        <f>IF(C9052=0,0,C9052*LABOR_HRS_WK_MES*SEASON_WEEKS*(1+DIM_PCT_MES)^C9052)</f>
        <v>1699.19076434307</v>
      </c>
      <c r="H9052" s="5">
        <f>E9052+F9052+G9052</f>
        <v>6580.5637927445132</v>
      </c>
      <c r="I9052" s="5">
        <f>MIN(H9052,FARMER_HRS)</f>
        <v>720</v>
      </c>
      <c r="J9052" s="5">
        <f>MAX(0,H9052-FARMER_HRS)</f>
        <v>5860.5637927445132</v>
      </c>
      <c r="K9052" s="2">
        <f>I9052*FARMER_RATE+J9052*TEMP_WORKER_RATE</f>
        <v>126745.89917959223</v>
      </c>
      <c r="L9052" s="2">
        <f>A9052*PRICE_TOM+B9052*PRICE_CAR+C9052*PRICE_MES</f>
        <v>224992</v>
      </c>
      <c r="M9052" s="2">
        <f>A9052*FERT_BED_TOM+B9052*FERT_BED_CAR+C9052*FERT_BED_MES</f>
        <v>43120</v>
      </c>
      <c r="N9052" s="6">
        <f>IF(AND(D9052&lt;=TOTAL_BEDS,J9052&lt;=TEMP_WORKER_MAX*TEMP_WORKER_HRS),1,0)</f>
        <v>0</v>
      </c>
      <c r="O9052" s="2">
        <f>L9052-M9052-K9052-FIXED_COSTS</f>
        <v>35126.100820407766</v>
      </c>
      <c r="P9052" s="2">
        <f>IF(N9052=1,O9052,"")</f>
      </c>
    </row>
    <row r="9053">
      <c r="A9053" s="6">
        <v>13</v>
      </c>
      <c r="B9053" s="6">
        <v>18</v>
      </c>
      <c r="C9053" s="6">
        <v>28</v>
      </c>
      <c r="D9053" s="6">
        <f>A9053+B9053+C9053</f>
        <v>59</v>
      </c>
      <c r="E9053" s="5">
        <f>IF(A9053=0,0,A9053*LABOR_HRS_WK_TOM*SEASON_WEEKS*(1+DIM_PCT_TOM)^A9053)</f>
        <v>4039.1573208399313</v>
      </c>
      <c r="F9053" s="5">
        <f>IF(B9053=0,0,B9053*LABOR_HRS_WK_CAR*SEASON_WEEKS*(1+DIM_PCT_CAR)^B9053)</f>
        <v>842.21570756151152</v>
      </c>
      <c r="G9053" s="5">
        <f>IF(C9053=0,0,C9053*LABOR_HRS_WK_MES*SEASON_WEEKS*(1+DIM_PCT_MES)^C9053)</f>
        <v>1784.1503025602233</v>
      </c>
      <c r="H9053" s="5">
        <f>E9053+F9053+G9053</f>
        <v>6665.523330961666</v>
      </c>
      <c r="I9053" s="5">
        <f>MIN(H9053,FARMER_HRS)</f>
        <v>720</v>
      </c>
      <c r="J9053" s="5">
        <f>MAX(0,H9053-FARMER_HRS)</f>
        <v>5945.523330961666</v>
      </c>
      <c r="K9053" s="2">
        <f>I9053*FARMER_RATE+J9053*TEMP_WORKER_RATE</f>
        <v>128220.89116252892</v>
      </c>
      <c r="L9053" s="2">
        <f>A9053*PRICE_TOM+B9053*PRICE_CAR+C9053*PRICE_MES</f>
        <v>227692</v>
      </c>
      <c r="M9053" s="2">
        <f>A9053*FERT_BED_TOM+B9053*FERT_BED_CAR+C9053*FERT_BED_MES</f>
        <v>44000</v>
      </c>
      <c r="N9053" s="6">
        <f>IF(AND(D9053&lt;=TOTAL_BEDS,J9053&lt;=TEMP_WORKER_MAX*TEMP_WORKER_HRS),1,0)</f>
        <v>0</v>
      </c>
      <c r="O9053" s="2">
        <f>L9053-M9053-K9053-FIXED_COSTS</f>
        <v>35471.108837471082</v>
      </c>
      <c r="P9053" s="2">
        <f>IF(N9053=1,O9053,"")</f>
      </c>
    </row>
    <row r="9054">
      <c r="A9054" s="6">
        <v>13</v>
      </c>
      <c r="B9054" s="6">
        <v>18</v>
      </c>
      <c r="C9054" s="6">
        <v>29</v>
      </c>
      <c r="D9054" s="6">
        <f>A9054+B9054+C9054</f>
        <v>60</v>
      </c>
      <c r="E9054" s="5">
        <f>IF(A9054=0,0,A9054*LABOR_HRS_WK_TOM*SEASON_WEEKS*(1+DIM_PCT_TOM)^A9054)</f>
        <v>4039.1573208399313</v>
      </c>
      <c r="F9054" s="5">
        <f>IF(B9054=0,0,B9054*LABOR_HRS_WK_CAR*SEASON_WEEKS*(1+DIM_PCT_CAR)^B9054)</f>
        <v>842.21570756151152</v>
      </c>
      <c r="G9054" s="5">
        <f>IF(C9054=0,0,C9054*LABOR_HRS_WK_MES*SEASON_WEEKS*(1+DIM_PCT_MES)^C9054)</f>
        <v>1870.9683306758766</v>
      </c>
      <c r="H9054" s="5">
        <f>E9054+F9054+G9054</f>
        <v>6752.34135907732</v>
      </c>
      <c r="I9054" s="5">
        <f>MIN(H9054,FARMER_HRS)</f>
        <v>720</v>
      </c>
      <c r="J9054" s="5">
        <f>MAX(0,H9054-FARMER_HRS)</f>
        <v>6032.34135907732</v>
      </c>
      <c r="K9054" s="2">
        <f>I9054*FARMER_RATE+J9054*TEMP_WORKER_RATE</f>
        <v>129728.14859509235</v>
      </c>
      <c r="L9054" s="2">
        <f>A9054*PRICE_TOM+B9054*PRICE_CAR+C9054*PRICE_MES</f>
        <v>230392</v>
      </c>
      <c r="M9054" s="2">
        <f>A9054*FERT_BED_TOM+B9054*FERT_BED_CAR+C9054*FERT_BED_MES</f>
        <v>44880</v>
      </c>
      <c r="N9054" s="6">
        <f>IF(AND(D9054&lt;=TOTAL_BEDS,J9054&lt;=TEMP_WORKER_MAX*TEMP_WORKER_HRS),1,0)</f>
        <v>0</v>
      </c>
      <c r="O9054" s="2">
        <f>L9054-M9054-K9054-FIXED_COSTS</f>
        <v>35783.851404907648</v>
      </c>
      <c r="P9054" s="2">
        <f>IF(N9054=1,O9054,"")</f>
      </c>
    </row>
    <row r="9055">
      <c r="A9055" s="6">
        <v>13</v>
      </c>
      <c r="B9055" s="6">
        <v>18</v>
      </c>
      <c r="C9055" s="6">
        <v>30</v>
      </c>
      <c r="D9055" s="6">
        <f>A9055+B9055+C9055</f>
        <v>61</v>
      </c>
      <c r="E9055" s="5">
        <f>IF(A9055=0,0,A9055*LABOR_HRS_WK_TOM*SEASON_WEEKS*(1+DIM_PCT_TOM)^A9055)</f>
        <v>4039.1573208399313</v>
      </c>
      <c r="F9055" s="5">
        <f>IF(B9055=0,0,B9055*LABOR_HRS_WK_CAR*SEASON_WEEKS*(1+DIM_PCT_CAR)^B9055)</f>
        <v>842.21570756151152</v>
      </c>
      <c r="G9055" s="5">
        <f>IF(C9055=0,0,C9055*LABOR_HRS_WK_MES*SEASON_WEEKS*(1+DIM_PCT_MES)^C9055)</f>
        <v>1959.6780360096466</v>
      </c>
      <c r="H9055" s="5">
        <f>E9055+F9055+G9055</f>
        <v>6841.0510644110891</v>
      </c>
      <c r="I9055" s="5">
        <f>MIN(H9055,FARMER_HRS)</f>
        <v>720</v>
      </c>
      <c r="J9055" s="5">
        <f>MAX(0,H9055-FARMER_HRS)</f>
        <v>6121.0510644110891</v>
      </c>
      <c r="K9055" s="2">
        <f>I9055*FARMER_RATE+J9055*TEMP_WORKER_RATE</f>
        <v>131268.24764602585</v>
      </c>
      <c r="L9055" s="2">
        <f>A9055*PRICE_TOM+B9055*PRICE_CAR+C9055*PRICE_MES</f>
        <v>233092</v>
      </c>
      <c r="M9055" s="2">
        <f>A9055*FERT_BED_TOM+B9055*FERT_BED_CAR+C9055*FERT_BED_MES</f>
        <v>45760</v>
      </c>
      <c r="N9055" s="6">
        <f>IF(AND(D9055&lt;=TOTAL_BEDS,J9055&lt;=TEMP_WORKER_MAX*TEMP_WORKER_HRS),1,0)</f>
        <v>0</v>
      </c>
      <c r="O9055" s="2">
        <f>L9055-M9055-K9055-FIXED_COSTS</f>
        <v>36063.752353974152</v>
      </c>
      <c r="P9055" s="2">
        <f>IF(N9055=1,O9055,"")</f>
      </c>
    </row>
    <row r="9056">
      <c r="A9056" s="6">
        <v>13</v>
      </c>
      <c r="B9056" s="6">
        <v>19</v>
      </c>
      <c r="C9056" s="6">
        <v>0</v>
      </c>
      <c r="D9056" s="6">
        <f>A9056+B9056+C9056</f>
        <v>32</v>
      </c>
      <c r="E9056" s="5">
        <f>IF(A9056=0,0,A9056*LABOR_HRS_WK_TOM*SEASON_WEEKS*(1+DIM_PCT_TOM)^A9056)</f>
        <v>4039.1573208399313</v>
      </c>
      <c r="F9056" s="5">
        <f>IF(B9056=0,0,B9056*LABOR_HRS_WK_CAR*SEASON_WEEKS*(1+DIM_PCT_CAR)^B9056)</f>
        <v>911.23060582002415</v>
      </c>
      <c r="G9056" s="5">
        <f>IF(C9056=0,0,C9056*LABOR_HRS_WK_MES*SEASON_WEEKS*(1+DIM_PCT_MES)^C9056)</f>
        <v>0</v>
      </c>
      <c r="H9056" s="5">
        <f>E9056+F9056+G9056</f>
        <v>4950.3879266599552</v>
      </c>
      <c r="I9056" s="5">
        <f>MIN(H9056,FARMER_HRS)</f>
        <v>720</v>
      </c>
      <c r="J9056" s="5">
        <f>MAX(0,H9056-FARMER_HRS)</f>
        <v>4230.3879266599552</v>
      </c>
      <c r="K9056" s="2">
        <f>I9056*FARMER_RATE+J9056*TEMP_WORKER_RATE</f>
        <v>98444.234837846438</v>
      </c>
      <c r="L9056" s="2">
        <f>A9056*PRICE_TOM+B9056*PRICE_CAR+C9056*PRICE_MES</f>
        <v>154186</v>
      </c>
      <c r="M9056" s="2">
        <f>A9056*FERT_BED_TOM+B9056*FERT_BED_CAR+C9056*FERT_BED_MES</f>
        <v>19800</v>
      </c>
      <c r="N9056" s="6">
        <f>IF(AND(D9056&lt;=TOTAL_BEDS,J9056&lt;=TEMP_WORKER_MAX*TEMP_WORKER_HRS),1,0)</f>
        <v>1</v>
      </c>
      <c r="O9056" s="2">
        <f>L9056-M9056-K9056-FIXED_COSTS</f>
        <v>15941.765162153562</v>
      </c>
      <c r="P9056" s="2">
        <f>IF(N9056=1,O9056,"")</f>
        <v>15941.765162153562</v>
      </c>
    </row>
    <row r="9057">
      <c r="A9057" s="6">
        <v>13</v>
      </c>
      <c r="B9057" s="6">
        <v>19</v>
      </c>
      <c r="C9057" s="6">
        <v>1</v>
      </c>
      <c r="D9057" s="6">
        <f>A9057+B9057+C9057</f>
        <v>33</v>
      </c>
      <c r="E9057" s="5">
        <f>IF(A9057=0,0,A9057*LABOR_HRS_WK_TOM*SEASON_WEEKS*(1+DIM_PCT_TOM)^A9057)</f>
        <v>4039.1573208399313</v>
      </c>
      <c r="F9057" s="5">
        <f>IF(B9057=0,0,B9057*LABOR_HRS_WK_CAR*SEASON_WEEKS*(1+DIM_PCT_CAR)^B9057)</f>
        <v>911.23060582002415</v>
      </c>
      <c r="G9057" s="5">
        <f>IF(C9057=0,0,C9057*LABOR_HRS_WK_MES*SEASON_WEEKS*(1+DIM_PCT_MES)^C9057)</f>
        <v>45.5625</v>
      </c>
      <c r="H9057" s="5">
        <f>E9057+F9057+G9057</f>
        <v>4995.9504266599552</v>
      </c>
      <c r="I9057" s="5">
        <f>MIN(H9057,FARMER_HRS)</f>
        <v>720</v>
      </c>
      <c r="J9057" s="5">
        <f>MAX(0,H9057-FARMER_HRS)</f>
        <v>4275.9504266599552</v>
      </c>
      <c r="K9057" s="2">
        <f>I9057*FARMER_RATE+J9057*TEMP_WORKER_RATE</f>
        <v>99235.250462846438</v>
      </c>
      <c r="L9057" s="2">
        <f>A9057*PRICE_TOM+B9057*PRICE_CAR+C9057*PRICE_MES</f>
        <v>156886</v>
      </c>
      <c r="M9057" s="2">
        <f>A9057*FERT_BED_TOM+B9057*FERT_BED_CAR+C9057*FERT_BED_MES</f>
        <v>20680</v>
      </c>
      <c r="N9057" s="6">
        <f>IF(AND(D9057&lt;=TOTAL_BEDS,J9057&lt;=TEMP_WORKER_MAX*TEMP_WORKER_HRS),1,0)</f>
        <v>1</v>
      </c>
      <c r="O9057" s="2">
        <f>L9057-M9057-K9057-FIXED_COSTS</f>
        <v>16970.749537153562</v>
      </c>
      <c r="P9057" s="2">
        <f>IF(N9057=1,O9057,"")</f>
        <v>16970.749537153562</v>
      </c>
    </row>
    <row r="9058">
      <c r="A9058" s="6">
        <v>13</v>
      </c>
      <c r="B9058" s="6">
        <v>19</v>
      </c>
      <c r="C9058" s="6">
        <v>2</v>
      </c>
      <c r="D9058" s="6">
        <f>A9058+B9058+C9058</f>
        <v>34</v>
      </c>
      <c r="E9058" s="5">
        <f>IF(A9058=0,0,A9058*LABOR_HRS_WK_TOM*SEASON_WEEKS*(1+DIM_PCT_TOM)^A9058)</f>
        <v>4039.1573208399313</v>
      </c>
      <c r="F9058" s="5">
        <f>IF(B9058=0,0,B9058*LABOR_HRS_WK_CAR*SEASON_WEEKS*(1+DIM_PCT_CAR)^B9058)</f>
        <v>911.23060582002415</v>
      </c>
      <c r="G9058" s="5">
        <f>IF(C9058=0,0,C9058*LABOR_HRS_WK_MES*SEASON_WEEKS*(1+DIM_PCT_MES)^C9058)</f>
        <v>92.2640625</v>
      </c>
      <c r="H9058" s="5">
        <f>E9058+F9058+G9058</f>
        <v>5042.6519891599555</v>
      </c>
      <c r="I9058" s="5">
        <f>MIN(H9058,FARMER_HRS)</f>
        <v>720</v>
      </c>
      <c r="J9058" s="5">
        <f>MAX(0,H9058-FARMER_HRS)</f>
        <v>4322.6519891599555</v>
      </c>
      <c r="K9058" s="2">
        <f>I9058*FARMER_RATE+J9058*TEMP_WORKER_RATE</f>
        <v>100046.04147847145</v>
      </c>
      <c r="L9058" s="2">
        <f>A9058*PRICE_TOM+B9058*PRICE_CAR+C9058*PRICE_MES</f>
        <v>159586</v>
      </c>
      <c r="M9058" s="2">
        <f>A9058*FERT_BED_TOM+B9058*FERT_BED_CAR+C9058*FERT_BED_MES</f>
        <v>21560</v>
      </c>
      <c r="N9058" s="6">
        <f>IF(AND(D9058&lt;=TOTAL_BEDS,J9058&lt;=TEMP_WORKER_MAX*TEMP_WORKER_HRS),1,0)</f>
        <v>1</v>
      </c>
      <c r="O9058" s="2">
        <f>L9058-M9058-K9058-FIXED_COSTS</f>
        <v>17979.958521528548</v>
      </c>
      <c r="P9058" s="2">
        <f>IF(N9058=1,O9058,"")</f>
        <v>17979.958521528548</v>
      </c>
    </row>
    <row r="9059">
      <c r="A9059" s="6">
        <v>13</v>
      </c>
      <c r="B9059" s="6">
        <v>19</v>
      </c>
      <c r="C9059" s="6">
        <v>3</v>
      </c>
      <c r="D9059" s="6">
        <f>A9059+B9059+C9059</f>
        <v>35</v>
      </c>
      <c r="E9059" s="5">
        <f>IF(A9059=0,0,A9059*LABOR_HRS_WK_TOM*SEASON_WEEKS*(1+DIM_PCT_TOM)^A9059)</f>
        <v>4039.1573208399313</v>
      </c>
      <c r="F9059" s="5">
        <f>IF(B9059=0,0,B9059*LABOR_HRS_WK_CAR*SEASON_WEEKS*(1+DIM_PCT_CAR)^B9059)</f>
        <v>911.23060582002415</v>
      </c>
      <c r="G9059" s="5">
        <f>IF(C9059=0,0,C9059*LABOR_HRS_WK_MES*SEASON_WEEKS*(1+DIM_PCT_MES)^C9059)</f>
        <v>140.12604492187498</v>
      </c>
      <c r="H9059" s="5">
        <f>E9059+F9059+G9059</f>
        <v>5090.51397158183</v>
      </c>
      <c r="I9059" s="5">
        <f>MIN(H9059,FARMER_HRS)</f>
        <v>720</v>
      </c>
      <c r="J9059" s="5">
        <f>MAX(0,H9059-FARMER_HRS)</f>
        <v>4370.51397158183</v>
      </c>
      <c r="K9059" s="2">
        <f>I9059*FARMER_RATE+J9059*TEMP_WORKER_RATE</f>
        <v>100876.97867329567</v>
      </c>
      <c r="L9059" s="2">
        <f>A9059*PRICE_TOM+B9059*PRICE_CAR+C9059*PRICE_MES</f>
        <v>162286</v>
      </c>
      <c r="M9059" s="2">
        <f>A9059*FERT_BED_TOM+B9059*FERT_BED_CAR+C9059*FERT_BED_MES</f>
        <v>22440</v>
      </c>
      <c r="N9059" s="6">
        <f>IF(AND(D9059&lt;=TOTAL_BEDS,J9059&lt;=TEMP_WORKER_MAX*TEMP_WORKER_HRS),1,0)</f>
        <v>1</v>
      </c>
      <c r="O9059" s="2">
        <f>L9059-M9059-K9059-FIXED_COSTS</f>
        <v>18969.021326704329</v>
      </c>
      <c r="P9059" s="2">
        <f>IF(N9059=1,O9059,"")</f>
        <v>18969.021326704329</v>
      </c>
    </row>
    <row r="9060">
      <c r="A9060" s="6">
        <v>13</v>
      </c>
      <c r="B9060" s="6">
        <v>19</v>
      </c>
      <c r="C9060" s="6">
        <v>4</v>
      </c>
      <c r="D9060" s="6">
        <f>A9060+B9060+C9060</f>
        <v>36</v>
      </c>
      <c r="E9060" s="5">
        <f>IF(A9060=0,0,A9060*LABOR_HRS_WK_TOM*SEASON_WEEKS*(1+DIM_PCT_TOM)^A9060)</f>
        <v>4039.1573208399313</v>
      </c>
      <c r="F9060" s="5">
        <f>IF(B9060=0,0,B9060*LABOR_HRS_WK_CAR*SEASON_WEEKS*(1+DIM_PCT_CAR)^B9060)</f>
        <v>911.23060582002415</v>
      </c>
      <c r="G9060" s="5">
        <f>IF(C9060=0,0,C9060*LABOR_HRS_WK_MES*SEASON_WEEKS*(1+DIM_PCT_MES)^C9060)</f>
        <v>189.17016064453119</v>
      </c>
      <c r="H9060" s="5">
        <f>E9060+F9060+G9060</f>
        <v>5139.5580873044864</v>
      </c>
      <c r="I9060" s="5">
        <f>MIN(H9060,FARMER_HRS)</f>
        <v>720</v>
      </c>
      <c r="J9060" s="5">
        <f>MAX(0,H9060-FARMER_HRS)</f>
        <v>4419.5580873044864</v>
      </c>
      <c r="K9060" s="2">
        <f>I9060*FARMER_RATE+J9060*TEMP_WORKER_RATE</f>
        <v>101728.43901570288</v>
      </c>
      <c r="L9060" s="2">
        <f>A9060*PRICE_TOM+B9060*PRICE_CAR+C9060*PRICE_MES</f>
        <v>164986</v>
      </c>
      <c r="M9060" s="2">
        <f>A9060*FERT_BED_TOM+B9060*FERT_BED_CAR+C9060*FERT_BED_MES</f>
        <v>23320</v>
      </c>
      <c r="N9060" s="6">
        <f>IF(AND(D9060&lt;=TOTAL_BEDS,J9060&lt;=TEMP_WORKER_MAX*TEMP_WORKER_HRS),1,0)</f>
        <v>1</v>
      </c>
      <c r="O9060" s="2">
        <f>L9060-M9060-K9060-FIXED_COSTS</f>
        <v>19937.560984297117</v>
      </c>
      <c r="P9060" s="2">
        <f>IF(N9060=1,O9060,"")</f>
        <v>19937.560984297117</v>
      </c>
    </row>
    <row r="9061">
      <c r="A9061" s="6">
        <v>13</v>
      </c>
      <c r="B9061" s="6">
        <v>19</v>
      </c>
      <c r="C9061" s="6">
        <v>5</v>
      </c>
      <c r="D9061" s="6">
        <f>A9061+B9061+C9061</f>
        <v>37</v>
      </c>
      <c r="E9061" s="5">
        <f>IF(A9061=0,0,A9061*LABOR_HRS_WK_TOM*SEASON_WEEKS*(1+DIM_PCT_TOM)^A9061)</f>
        <v>4039.1573208399313</v>
      </c>
      <c r="F9061" s="5">
        <f>IF(B9061=0,0,B9061*LABOR_HRS_WK_CAR*SEASON_WEEKS*(1+DIM_PCT_CAR)^B9061)</f>
        <v>911.23060582002415</v>
      </c>
      <c r="G9061" s="5">
        <f>IF(C9061=0,0,C9061*LABOR_HRS_WK_MES*SEASON_WEEKS*(1+DIM_PCT_MES)^C9061)</f>
        <v>239.41848456573481</v>
      </c>
      <c r="H9061" s="5">
        <f>E9061+F9061+G9061</f>
        <v>5189.80641122569</v>
      </c>
      <c r="I9061" s="5">
        <f>MIN(H9061,FARMER_HRS)</f>
        <v>720</v>
      </c>
      <c r="J9061" s="5">
        <f>MAX(0,H9061-FARMER_HRS)</f>
        <v>4469.80641122569</v>
      </c>
      <c r="K9061" s="2">
        <f>I9061*FARMER_RATE+J9061*TEMP_WORKER_RATE</f>
        <v>102600.805750446</v>
      </c>
      <c r="L9061" s="2">
        <f>A9061*PRICE_TOM+B9061*PRICE_CAR+C9061*PRICE_MES</f>
        <v>167686</v>
      </c>
      <c r="M9061" s="2">
        <f>A9061*FERT_BED_TOM+B9061*FERT_BED_CAR+C9061*FERT_BED_MES</f>
        <v>24200</v>
      </c>
      <c r="N9061" s="6">
        <f>IF(AND(D9061&lt;=TOTAL_BEDS,J9061&lt;=TEMP_WORKER_MAX*TEMP_WORKER_HRS),1,0)</f>
        <v>1</v>
      </c>
      <c r="O9061" s="2">
        <f>L9061-M9061-K9061-FIXED_COSTS</f>
        <v>20885.194249554</v>
      </c>
      <c r="P9061" s="2">
        <f>IF(N9061=1,O9061,"")</f>
        <v>20885.194249554</v>
      </c>
    </row>
    <row r="9062">
      <c r="A9062" s="6">
        <v>13</v>
      </c>
      <c r="B9062" s="6">
        <v>19</v>
      </c>
      <c r="C9062" s="6">
        <v>6</v>
      </c>
      <c r="D9062" s="6">
        <f>A9062+B9062+C9062</f>
        <v>38</v>
      </c>
      <c r="E9062" s="5">
        <f>IF(A9062=0,0,A9062*LABOR_HRS_WK_TOM*SEASON_WEEKS*(1+DIM_PCT_TOM)^A9062)</f>
        <v>4039.1573208399313</v>
      </c>
      <c r="F9062" s="5">
        <f>IF(B9062=0,0,B9062*LABOR_HRS_WK_CAR*SEASON_WEEKS*(1+DIM_PCT_CAR)^B9062)</f>
        <v>911.23060582002415</v>
      </c>
      <c r="G9062" s="5">
        <f>IF(C9062=0,0,C9062*LABOR_HRS_WK_MES*SEASON_WEEKS*(1+DIM_PCT_MES)^C9062)</f>
        <v>290.89345874736773</v>
      </c>
      <c r="H9062" s="5">
        <f>E9062+F9062+G9062</f>
        <v>5241.2813854073229</v>
      </c>
      <c r="I9062" s="5">
        <f>MIN(H9062,FARMER_HRS)</f>
        <v>720</v>
      </c>
      <c r="J9062" s="5">
        <f>MAX(0,H9062-FARMER_HRS)</f>
        <v>4521.2813854073229</v>
      </c>
      <c r="K9062" s="2">
        <f>I9062*FARMER_RATE+J9062*TEMP_WORKER_RATE</f>
        <v>103494.46849665491</v>
      </c>
      <c r="L9062" s="2">
        <f>A9062*PRICE_TOM+B9062*PRICE_CAR+C9062*PRICE_MES</f>
        <v>170386</v>
      </c>
      <c r="M9062" s="2">
        <f>A9062*FERT_BED_TOM+B9062*FERT_BED_CAR+C9062*FERT_BED_MES</f>
        <v>25080</v>
      </c>
      <c r="N9062" s="6">
        <f>IF(AND(D9062&lt;=TOTAL_BEDS,J9062&lt;=TEMP_WORKER_MAX*TEMP_WORKER_HRS),1,0)</f>
        <v>1</v>
      </c>
      <c r="O9062" s="2">
        <f>L9062-M9062-K9062-FIXED_COSTS</f>
        <v>21811.53150334509</v>
      </c>
      <c r="P9062" s="2">
        <f>IF(N9062=1,O9062,"")</f>
        <v>21811.53150334509</v>
      </c>
    </row>
    <row r="9063">
      <c r="A9063" s="6">
        <v>13</v>
      </c>
      <c r="B9063" s="6">
        <v>19</v>
      </c>
      <c r="C9063" s="6">
        <v>7</v>
      </c>
      <c r="D9063" s="6">
        <f>A9063+B9063+C9063</f>
        <v>39</v>
      </c>
      <c r="E9063" s="5">
        <f>IF(A9063=0,0,A9063*LABOR_HRS_WK_TOM*SEASON_WEEKS*(1+DIM_PCT_TOM)^A9063)</f>
        <v>4039.1573208399313</v>
      </c>
      <c r="F9063" s="5">
        <f>IF(B9063=0,0,B9063*LABOR_HRS_WK_CAR*SEASON_WEEKS*(1+DIM_PCT_CAR)^B9063)</f>
        <v>911.23060582002415</v>
      </c>
      <c r="G9063" s="5">
        <f>IF(C9063=0,0,C9063*LABOR_HRS_WK_MES*SEASON_WEEKS*(1+DIM_PCT_MES)^C9063)</f>
        <v>343.61789814532818</v>
      </c>
      <c r="H9063" s="5">
        <f>E9063+F9063+G9063</f>
        <v>5294.0058248052837</v>
      </c>
      <c r="I9063" s="5">
        <f>MIN(H9063,FARMER_HRS)</f>
        <v>720</v>
      </c>
      <c r="J9063" s="5">
        <f>MAX(0,H9063-FARMER_HRS)</f>
        <v>4574.0058248052837</v>
      </c>
      <c r="K9063" s="2">
        <f>I9063*FARMER_RATE+J9063*TEMP_WORKER_RATE</f>
        <v>104409.82334731396</v>
      </c>
      <c r="L9063" s="2">
        <f>A9063*PRICE_TOM+B9063*PRICE_CAR+C9063*PRICE_MES</f>
        <v>173086</v>
      </c>
      <c r="M9063" s="2">
        <f>A9063*FERT_BED_TOM+B9063*FERT_BED_CAR+C9063*FERT_BED_MES</f>
        <v>25960</v>
      </c>
      <c r="N9063" s="6">
        <f>IF(AND(D9063&lt;=TOTAL_BEDS,J9063&lt;=TEMP_WORKER_MAX*TEMP_WORKER_HRS),1,0)</f>
        <v>1</v>
      </c>
      <c r="O9063" s="2">
        <f>L9063-M9063-K9063-FIXED_COSTS</f>
        <v>22716.176652686045</v>
      </c>
      <c r="P9063" s="2">
        <f>IF(N9063=1,O9063,"")</f>
        <v>22716.176652686045</v>
      </c>
    </row>
    <row r="9064">
      <c r="A9064" s="6">
        <v>13</v>
      </c>
      <c r="B9064" s="6">
        <v>19</v>
      </c>
      <c r="C9064" s="6">
        <v>8</v>
      </c>
      <c r="D9064" s="6">
        <f>A9064+B9064+C9064</f>
        <v>40</v>
      </c>
      <c r="E9064" s="5">
        <f>IF(A9064=0,0,A9064*LABOR_HRS_WK_TOM*SEASON_WEEKS*(1+DIM_PCT_TOM)^A9064)</f>
        <v>4039.1573208399313</v>
      </c>
      <c r="F9064" s="5">
        <f>IF(B9064=0,0,B9064*LABOR_HRS_WK_CAR*SEASON_WEEKS*(1+DIM_PCT_CAR)^B9064)</f>
        <v>911.23060582002415</v>
      </c>
      <c r="G9064" s="5">
        <f>IF(C9064=0,0,C9064*LABOR_HRS_WK_MES*SEASON_WEEKS*(1+DIM_PCT_MES)^C9064)</f>
        <v>397.61499642530833</v>
      </c>
      <c r="H9064" s="5">
        <f>E9064+F9064+G9064</f>
        <v>5348.0029230852633</v>
      </c>
      <c r="I9064" s="5">
        <f>MIN(H9064,FARMER_HRS)</f>
        <v>720</v>
      </c>
      <c r="J9064" s="5">
        <f>MAX(0,H9064-FARMER_HRS)</f>
        <v>4628.0029230852633</v>
      </c>
      <c r="K9064" s="2">
        <f>I9064*FARMER_RATE+J9064*TEMP_WORKER_RATE</f>
        <v>105347.27297023026</v>
      </c>
      <c r="L9064" s="2">
        <f>A9064*PRICE_TOM+B9064*PRICE_CAR+C9064*PRICE_MES</f>
        <v>175786</v>
      </c>
      <c r="M9064" s="2">
        <f>A9064*FERT_BED_TOM+B9064*FERT_BED_CAR+C9064*FERT_BED_MES</f>
        <v>26840</v>
      </c>
      <c r="N9064" s="6">
        <f>IF(AND(D9064&lt;=TOTAL_BEDS,J9064&lt;=TEMP_WORKER_MAX*TEMP_WORKER_HRS),1,0)</f>
        <v>1</v>
      </c>
      <c r="O9064" s="2">
        <f>L9064-M9064-K9064-FIXED_COSTS</f>
        <v>23598.72702976974</v>
      </c>
      <c r="P9064" s="2">
        <f>IF(N9064=1,O9064,"")</f>
        <v>23598.72702976974</v>
      </c>
    </row>
    <row r="9065">
      <c r="A9065" s="6">
        <v>13</v>
      </c>
      <c r="B9065" s="6">
        <v>19</v>
      </c>
      <c r="C9065" s="6">
        <v>9</v>
      </c>
      <c r="D9065" s="6">
        <f>A9065+B9065+C9065</f>
        <v>41</v>
      </c>
      <c r="E9065" s="5">
        <f>IF(A9065=0,0,A9065*LABOR_HRS_WK_TOM*SEASON_WEEKS*(1+DIM_PCT_TOM)^A9065)</f>
        <v>4039.1573208399313</v>
      </c>
      <c r="F9065" s="5">
        <f>IF(B9065=0,0,B9065*LABOR_HRS_WK_CAR*SEASON_WEEKS*(1+DIM_PCT_CAR)^B9065)</f>
        <v>911.23060582002415</v>
      </c>
      <c r="G9065" s="5">
        <f>IF(C9065=0,0,C9065*LABOR_HRS_WK_MES*SEASON_WEEKS*(1+DIM_PCT_MES)^C9065)</f>
        <v>452.90833186570273</v>
      </c>
      <c r="H9065" s="5">
        <f>E9065+F9065+G9065</f>
        <v>5403.2962585256582</v>
      </c>
      <c r="I9065" s="5">
        <f>MIN(H9065,FARMER_HRS)</f>
        <v>720</v>
      </c>
      <c r="J9065" s="5">
        <f>MAX(0,H9065-FARMER_HRS)</f>
        <v>4683.2962585256582</v>
      </c>
      <c r="K9065" s="2">
        <f>I9065*FARMER_RATE+J9065*TEMP_WORKER_RATE</f>
        <v>106307.22671051489</v>
      </c>
      <c r="L9065" s="2">
        <f>A9065*PRICE_TOM+B9065*PRICE_CAR+C9065*PRICE_MES</f>
        <v>178486</v>
      </c>
      <c r="M9065" s="2">
        <f>A9065*FERT_BED_TOM+B9065*FERT_BED_CAR+C9065*FERT_BED_MES</f>
        <v>27720</v>
      </c>
      <c r="N9065" s="6">
        <f>IF(AND(D9065&lt;=TOTAL_BEDS,J9065&lt;=TEMP_WORKER_MAX*TEMP_WORKER_HRS),1,0)</f>
        <v>1</v>
      </c>
      <c r="O9065" s="2">
        <f>L9065-M9065-K9065-FIXED_COSTS</f>
        <v>24458.773289485107</v>
      </c>
      <c r="P9065" s="2">
        <f>IF(N9065=1,O9065,"")</f>
        <v>24458.773289485107</v>
      </c>
    </row>
    <row r="9066">
      <c r="A9066" s="6">
        <v>13</v>
      </c>
      <c r="B9066" s="6">
        <v>19</v>
      </c>
      <c r="C9066" s="6">
        <v>10</v>
      </c>
      <c r="D9066" s="6">
        <f>A9066+B9066+C9066</f>
        <v>42</v>
      </c>
      <c r="E9066" s="5">
        <f>IF(A9066=0,0,A9066*LABOR_HRS_WK_TOM*SEASON_WEEKS*(1+DIM_PCT_TOM)^A9066)</f>
        <v>4039.1573208399313</v>
      </c>
      <c r="F9066" s="5">
        <f>IF(B9066=0,0,B9066*LABOR_HRS_WK_CAR*SEASON_WEEKS*(1+DIM_PCT_CAR)^B9066)</f>
        <v>911.23060582002415</v>
      </c>
      <c r="G9066" s="5">
        <f>IF(C9066=0,0,C9066*LABOR_HRS_WK_MES*SEASON_WEEKS*(1+DIM_PCT_MES)^C9066)</f>
        <v>509.52187334891551</v>
      </c>
      <c r="H9066" s="5">
        <f>E9066+F9066+G9066</f>
        <v>5459.9098000088707</v>
      </c>
      <c r="I9066" s="5">
        <f>MIN(H9066,FARMER_HRS)</f>
        <v>720</v>
      </c>
      <c r="J9066" s="5">
        <f>MAX(0,H9066-FARMER_HRS)</f>
        <v>4739.9098000088707</v>
      </c>
      <c r="K9066" s="2">
        <f>I9066*FARMER_RATE+J9066*TEMP_WORKER_RATE</f>
        <v>107290.10069459844</v>
      </c>
      <c r="L9066" s="2">
        <f>A9066*PRICE_TOM+B9066*PRICE_CAR+C9066*PRICE_MES</f>
        <v>181186</v>
      </c>
      <c r="M9066" s="2">
        <f>A9066*FERT_BED_TOM+B9066*FERT_BED_CAR+C9066*FERT_BED_MES</f>
        <v>28600</v>
      </c>
      <c r="N9066" s="6">
        <f>IF(AND(D9066&lt;=TOTAL_BEDS,J9066&lt;=TEMP_WORKER_MAX*TEMP_WORKER_HRS),1,0)</f>
        <v>1</v>
      </c>
      <c r="O9066" s="2">
        <f>L9066-M9066-K9066-FIXED_COSTS</f>
        <v>25295.899305401559</v>
      </c>
      <c r="P9066" s="2">
        <f>IF(N9066=1,O9066,"")</f>
        <v>25295.899305401559</v>
      </c>
    </row>
    <row r="9067">
      <c r="A9067" s="6">
        <v>13</v>
      </c>
      <c r="B9067" s="6">
        <v>19</v>
      </c>
      <c r="C9067" s="6">
        <v>11</v>
      </c>
      <c r="D9067" s="6">
        <f>A9067+B9067+C9067</f>
        <v>43</v>
      </c>
      <c r="E9067" s="5">
        <f>IF(A9067=0,0,A9067*LABOR_HRS_WK_TOM*SEASON_WEEKS*(1+DIM_PCT_TOM)^A9067)</f>
        <v>4039.1573208399313</v>
      </c>
      <c r="F9067" s="5">
        <f>IF(B9067=0,0,B9067*LABOR_HRS_WK_CAR*SEASON_WEEKS*(1+DIM_PCT_CAR)^B9067)</f>
        <v>911.23060582002415</v>
      </c>
      <c r="G9067" s="5">
        <f>IF(C9067=0,0,C9067*LABOR_HRS_WK_MES*SEASON_WEEKS*(1+DIM_PCT_MES)^C9067)</f>
        <v>567.47998644235463</v>
      </c>
      <c r="H9067" s="5">
        <f>E9067+F9067+G9067</f>
        <v>5517.86791310231</v>
      </c>
      <c r="I9067" s="5">
        <f>MIN(H9067,FARMER_HRS)</f>
        <v>720</v>
      </c>
      <c r="J9067" s="5">
        <f>MAX(0,H9067-FARMER_HRS)</f>
        <v>4797.86791310231</v>
      </c>
      <c r="K9067" s="2">
        <f>I9067*FARMER_RATE+J9067*TEMP_WORKER_RATE</f>
        <v>108296.31793580399</v>
      </c>
      <c r="L9067" s="2">
        <f>A9067*PRICE_TOM+B9067*PRICE_CAR+C9067*PRICE_MES</f>
        <v>183886</v>
      </c>
      <c r="M9067" s="2">
        <f>A9067*FERT_BED_TOM+B9067*FERT_BED_CAR+C9067*FERT_BED_MES</f>
        <v>29480</v>
      </c>
      <c r="N9067" s="6">
        <f>IF(AND(D9067&lt;=TOTAL_BEDS,J9067&lt;=TEMP_WORKER_MAX*TEMP_WORKER_HRS),1,0)</f>
        <v>1</v>
      </c>
      <c r="O9067" s="2">
        <f>L9067-M9067-K9067-FIXED_COSTS</f>
        <v>26109.682064196008</v>
      </c>
      <c r="P9067" s="2">
        <f>IF(N9067=1,O9067,"")</f>
        <v>26109.682064196008</v>
      </c>
    </row>
    <row r="9068">
      <c r="A9068" s="6">
        <v>13</v>
      </c>
      <c r="B9068" s="6">
        <v>19</v>
      </c>
      <c r="C9068" s="6">
        <v>12</v>
      </c>
      <c r="D9068" s="6">
        <f>A9068+B9068+C9068</f>
        <v>44</v>
      </c>
      <c r="E9068" s="5">
        <f>IF(A9068=0,0,A9068*LABOR_HRS_WK_TOM*SEASON_WEEKS*(1+DIM_PCT_TOM)^A9068)</f>
        <v>4039.1573208399313</v>
      </c>
      <c r="F9068" s="5">
        <f>IF(B9068=0,0,B9068*LABOR_HRS_WK_CAR*SEASON_WEEKS*(1+DIM_PCT_CAR)^B9068)</f>
        <v>911.23060582002415</v>
      </c>
      <c r="G9068" s="5">
        <f>IF(C9068=0,0,C9068*LABOR_HRS_WK_MES*SEASON_WEEKS*(1+DIM_PCT_MES)^C9068)</f>
        <v>626.807439570419</v>
      </c>
      <c r="H9068" s="5">
        <f>E9068+F9068+G9068</f>
        <v>5577.195366230374</v>
      </c>
      <c r="I9068" s="5">
        <f>MIN(H9068,FARMER_HRS)</f>
        <v>720</v>
      </c>
      <c r="J9068" s="5">
        <f>MAX(0,H9068-FARMER_HRS)</f>
        <v>4857.195366230374</v>
      </c>
      <c r="K9068" s="2">
        <f>I9068*FARMER_RATE+J9068*TEMP_WORKER_RATE</f>
        <v>109326.30844149955</v>
      </c>
      <c r="L9068" s="2">
        <f>A9068*PRICE_TOM+B9068*PRICE_CAR+C9068*PRICE_MES</f>
        <v>186586</v>
      </c>
      <c r="M9068" s="2">
        <f>A9068*FERT_BED_TOM+B9068*FERT_BED_CAR+C9068*FERT_BED_MES</f>
        <v>30360</v>
      </c>
      <c r="N9068" s="6">
        <f>IF(AND(D9068&lt;=TOTAL_BEDS,J9068&lt;=TEMP_WORKER_MAX*TEMP_WORKER_HRS),1,0)</f>
        <v>1</v>
      </c>
      <c r="O9068" s="2">
        <f>L9068-M9068-K9068-FIXED_COSTS</f>
        <v>26899.691558500446</v>
      </c>
      <c r="P9068" s="2">
        <f>IF(N9068=1,O9068,"")</f>
        <v>26899.691558500446</v>
      </c>
    </row>
    <row r="9069">
      <c r="A9069" s="6">
        <v>13</v>
      </c>
      <c r="B9069" s="6">
        <v>19</v>
      </c>
      <c r="C9069" s="6">
        <v>13</v>
      </c>
      <c r="D9069" s="6">
        <f>A9069+B9069+C9069</f>
        <v>45</v>
      </c>
      <c r="E9069" s="5">
        <f>IF(A9069=0,0,A9069*LABOR_HRS_WK_TOM*SEASON_WEEKS*(1+DIM_PCT_TOM)^A9069)</f>
        <v>4039.1573208399313</v>
      </c>
      <c r="F9069" s="5">
        <f>IF(B9069=0,0,B9069*LABOR_HRS_WK_CAR*SEASON_WEEKS*(1+DIM_PCT_CAR)^B9069)</f>
        <v>911.23060582002415</v>
      </c>
      <c r="G9069" s="5">
        <f>IF(C9069=0,0,C9069*LABOR_HRS_WK_MES*SEASON_WEEKS*(1+DIM_PCT_MES)^C9069)</f>
        <v>687.52941027880331</v>
      </c>
      <c r="H9069" s="5">
        <f>E9069+F9069+G9069</f>
        <v>5637.9173369387581</v>
      </c>
      <c r="I9069" s="5">
        <f>MIN(H9069,FARMER_HRS)</f>
        <v>720</v>
      </c>
      <c r="J9069" s="5">
        <f>MAX(0,H9069-FARMER_HRS)</f>
        <v>4917.9173369387581</v>
      </c>
      <c r="K9069" s="2">
        <f>I9069*FARMER_RATE+J9069*TEMP_WORKER_RATE</f>
        <v>110380.50932185343</v>
      </c>
      <c r="L9069" s="2">
        <f>A9069*PRICE_TOM+B9069*PRICE_CAR+C9069*PRICE_MES</f>
        <v>189286</v>
      </c>
      <c r="M9069" s="2">
        <f>A9069*FERT_BED_TOM+B9069*FERT_BED_CAR+C9069*FERT_BED_MES</f>
        <v>31240</v>
      </c>
      <c r="N9069" s="6">
        <f>IF(AND(D9069&lt;=TOTAL_BEDS,J9069&lt;=TEMP_WORKER_MAX*TEMP_WORKER_HRS),1,0)</f>
        <v>1</v>
      </c>
      <c r="O9069" s="2">
        <f>L9069-M9069-K9069-FIXED_COSTS</f>
        <v>27665.490678146569</v>
      </c>
      <c r="P9069" s="2">
        <f>IF(N9069=1,O9069,"")</f>
        <v>27665.490678146569</v>
      </c>
    </row>
    <row r="9070">
      <c r="A9070" s="6">
        <v>13</v>
      </c>
      <c r="B9070" s="6">
        <v>19</v>
      </c>
      <c r="C9070" s="6">
        <v>14</v>
      </c>
      <c r="D9070" s="6">
        <f>A9070+B9070+C9070</f>
        <v>46</v>
      </c>
      <c r="E9070" s="5">
        <f>IF(A9070=0,0,A9070*LABOR_HRS_WK_TOM*SEASON_WEEKS*(1+DIM_PCT_TOM)^A9070)</f>
        <v>4039.1573208399313</v>
      </c>
      <c r="F9070" s="5">
        <f>IF(B9070=0,0,B9070*LABOR_HRS_WK_CAR*SEASON_WEEKS*(1+DIM_PCT_CAR)^B9070)</f>
        <v>911.23060582002415</v>
      </c>
      <c r="G9070" s="5">
        <f>IF(C9070=0,0,C9070*LABOR_HRS_WK_MES*SEASON_WEEKS*(1+DIM_PCT_MES)^C9070)</f>
        <v>749.67149159246435</v>
      </c>
      <c r="H9070" s="5">
        <f>E9070+F9070+G9070</f>
        <v>5700.0594182524192</v>
      </c>
      <c r="I9070" s="5">
        <f>MIN(H9070,FARMER_HRS)</f>
        <v>720</v>
      </c>
      <c r="J9070" s="5">
        <f>MAX(0,H9070-FARMER_HRS)</f>
        <v>4980.0594182524192</v>
      </c>
      <c r="K9070" s="2">
        <f>I9070*FARMER_RATE+J9070*TEMP_WORKER_RATE</f>
        <v>111459.3649002156</v>
      </c>
      <c r="L9070" s="2">
        <f>A9070*PRICE_TOM+B9070*PRICE_CAR+C9070*PRICE_MES</f>
        <v>191986</v>
      </c>
      <c r="M9070" s="2">
        <f>A9070*FERT_BED_TOM+B9070*FERT_BED_CAR+C9070*FERT_BED_MES</f>
        <v>32120</v>
      </c>
      <c r="N9070" s="6">
        <f>IF(AND(D9070&lt;=TOTAL_BEDS,J9070&lt;=TEMP_WORKER_MAX*TEMP_WORKER_HRS),1,0)</f>
        <v>1</v>
      </c>
      <c r="O9070" s="2">
        <f>L9070-M9070-K9070-FIXED_COSTS</f>
        <v>28406.6350997844</v>
      </c>
      <c r="P9070" s="2">
        <f>IF(N9070=1,O9070,"")</f>
        <v>28406.6350997844</v>
      </c>
    </row>
    <row r="9071">
      <c r="A9071" s="6">
        <v>13</v>
      </c>
      <c r="B9071" s="6">
        <v>19</v>
      </c>
      <c r="C9071" s="6">
        <v>15</v>
      </c>
      <c r="D9071" s="6">
        <f>A9071+B9071+C9071</f>
        <v>47</v>
      </c>
      <c r="E9071" s="5">
        <f>IF(A9071=0,0,A9071*LABOR_HRS_WK_TOM*SEASON_WEEKS*(1+DIM_PCT_TOM)^A9071)</f>
        <v>4039.1573208399313</v>
      </c>
      <c r="F9071" s="5">
        <f>IF(B9071=0,0,B9071*LABOR_HRS_WK_CAR*SEASON_WEEKS*(1+DIM_PCT_CAR)^B9071)</f>
        <v>911.23060582002415</v>
      </c>
      <c r="G9071" s="5">
        <f>IF(C9071=0,0,C9071*LABOR_HRS_WK_MES*SEASON_WEEKS*(1+DIM_PCT_MES)^C9071)</f>
        <v>813.25969846861074</v>
      </c>
      <c r="H9071" s="5">
        <f>E9071+F9071+G9071</f>
        <v>5763.6476251285658</v>
      </c>
      <c r="I9071" s="5">
        <f>MIN(H9071,FARMER_HRS)</f>
        <v>720</v>
      </c>
      <c r="J9071" s="5">
        <f>MAX(0,H9071-FARMER_HRS)</f>
        <v>5043.6476251285658</v>
      </c>
      <c r="K9071" s="2">
        <f>I9071*FARMER_RATE+J9071*TEMP_WORKER_RATE</f>
        <v>112563.3268251487</v>
      </c>
      <c r="L9071" s="2">
        <f>A9071*PRICE_TOM+B9071*PRICE_CAR+C9071*PRICE_MES</f>
        <v>194686</v>
      </c>
      <c r="M9071" s="2">
        <f>A9071*FERT_BED_TOM+B9071*FERT_BED_CAR+C9071*FERT_BED_MES</f>
        <v>33000</v>
      </c>
      <c r="N9071" s="6">
        <f>IF(AND(D9071&lt;=TOTAL_BEDS,J9071&lt;=TEMP_WORKER_MAX*TEMP_WORKER_HRS),1,0)</f>
        <v>1</v>
      </c>
      <c r="O9071" s="2">
        <f>L9071-M9071-K9071-FIXED_COSTS</f>
        <v>29122.673174851298</v>
      </c>
      <c r="P9071" s="2">
        <f>IF(N9071=1,O9071,"")</f>
        <v>29122.673174851298</v>
      </c>
    </row>
    <row r="9072">
      <c r="A9072" s="6">
        <v>13</v>
      </c>
      <c r="B9072" s="6">
        <v>19</v>
      </c>
      <c r="C9072" s="6">
        <v>16</v>
      </c>
      <c r="D9072" s="6">
        <f>A9072+B9072+C9072</f>
        <v>48</v>
      </c>
      <c r="E9072" s="5">
        <f>IF(A9072=0,0,A9072*LABOR_HRS_WK_TOM*SEASON_WEEKS*(1+DIM_PCT_TOM)^A9072)</f>
        <v>4039.1573208399313</v>
      </c>
      <c r="F9072" s="5">
        <f>IF(B9072=0,0,B9072*LABOR_HRS_WK_CAR*SEASON_WEEKS*(1+DIM_PCT_CAR)^B9072)</f>
        <v>911.23060582002415</v>
      </c>
      <c r="G9072" s="5">
        <f>IF(C9072=0,0,C9072*LABOR_HRS_WK_MES*SEASON_WEEKS*(1+DIM_PCT_MES)^C9072)</f>
        <v>878.32047434609967</v>
      </c>
      <c r="H9072" s="5">
        <f>E9072+F9072+G9072</f>
        <v>5828.7084010060553</v>
      </c>
      <c r="I9072" s="5">
        <f>MIN(H9072,FARMER_HRS)</f>
        <v>720</v>
      </c>
      <c r="J9072" s="5">
        <f>MAX(0,H9072-FARMER_HRS)</f>
        <v>5108.7084010060553</v>
      </c>
      <c r="K9072" s="2">
        <f>I9072*FARMER_RATE+J9072*TEMP_WORKER_RATE</f>
        <v>113692.8541841329</v>
      </c>
      <c r="L9072" s="2">
        <f>A9072*PRICE_TOM+B9072*PRICE_CAR+C9072*PRICE_MES</f>
        <v>197386</v>
      </c>
      <c r="M9072" s="2">
        <f>A9072*FERT_BED_TOM+B9072*FERT_BED_CAR+C9072*FERT_BED_MES</f>
        <v>33880</v>
      </c>
      <c r="N9072" s="6">
        <f>IF(AND(D9072&lt;=TOTAL_BEDS,J9072&lt;=TEMP_WORKER_MAX*TEMP_WORKER_HRS),1,0)</f>
        <v>1</v>
      </c>
      <c r="O9072" s="2">
        <f>L9072-M9072-K9072-FIXED_COSTS</f>
        <v>29813.1458158671</v>
      </c>
      <c r="P9072" s="2">
        <f>IF(N9072=1,O9072,"")</f>
        <v>29813.1458158671</v>
      </c>
    </row>
    <row r="9073">
      <c r="A9073" s="6">
        <v>13</v>
      </c>
      <c r="B9073" s="6">
        <v>19</v>
      </c>
      <c r="C9073" s="6">
        <v>17</v>
      </c>
      <c r="D9073" s="6">
        <f>A9073+B9073+C9073</f>
        <v>49</v>
      </c>
      <c r="E9073" s="5">
        <f>IF(A9073=0,0,A9073*LABOR_HRS_WK_TOM*SEASON_WEEKS*(1+DIM_PCT_TOM)^A9073)</f>
        <v>4039.1573208399313</v>
      </c>
      <c r="F9073" s="5">
        <f>IF(B9073=0,0,B9073*LABOR_HRS_WK_CAR*SEASON_WEEKS*(1+DIM_PCT_CAR)^B9073)</f>
        <v>911.23060582002415</v>
      </c>
      <c r="G9073" s="5">
        <f>IF(C9073=0,0,C9073*LABOR_HRS_WK_MES*SEASON_WEEKS*(1+DIM_PCT_MES)^C9073)</f>
        <v>944.88069779263992</v>
      </c>
      <c r="H9073" s="5">
        <f>E9073+F9073+G9073</f>
        <v>5895.2686244525948</v>
      </c>
      <c r="I9073" s="5">
        <f>MIN(H9073,FARMER_HRS)</f>
        <v>720</v>
      </c>
      <c r="J9073" s="5">
        <f>MAX(0,H9073-FARMER_HRS)</f>
        <v>5175.2686244525948</v>
      </c>
      <c r="K9073" s="2">
        <f>I9073*FARMER_RATE+J9073*TEMP_WORKER_RATE</f>
        <v>114848.41361896865</v>
      </c>
      <c r="L9073" s="2">
        <f>A9073*PRICE_TOM+B9073*PRICE_CAR+C9073*PRICE_MES</f>
        <v>200086</v>
      </c>
      <c r="M9073" s="2">
        <f>A9073*FERT_BED_TOM+B9073*FERT_BED_CAR+C9073*FERT_BED_MES</f>
        <v>34760</v>
      </c>
      <c r="N9073" s="6">
        <f>IF(AND(D9073&lt;=TOTAL_BEDS,J9073&lt;=TEMP_WORKER_MAX*TEMP_WORKER_HRS),1,0)</f>
        <v>1</v>
      </c>
      <c r="O9073" s="2">
        <f>L9073-M9073-K9073-FIXED_COSTS</f>
        <v>30477.586381031346</v>
      </c>
      <c r="P9073" s="2">
        <f>IF(N9073=1,O9073,"")</f>
        <v>30477.586381031346</v>
      </c>
    </row>
    <row r="9074">
      <c r="A9074" s="6">
        <v>13</v>
      </c>
      <c r="B9074" s="6">
        <v>19</v>
      </c>
      <c r="C9074" s="6">
        <v>18</v>
      </c>
      <c r="D9074" s="6">
        <f>A9074+B9074+C9074</f>
        <v>50</v>
      </c>
      <c r="E9074" s="5">
        <f>IF(A9074=0,0,A9074*LABOR_HRS_WK_TOM*SEASON_WEEKS*(1+DIM_PCT_TOM)^A9074)</f>
        <v>4039.1573208399313</v>
      </c>
      <c r="F9074" s="5">
        <f>IF(B9074=0,0,B9074*LABOR_HRS_WK_CAR*SEASON_WEEKS*(1+DIM_PCT_CAR)^B9074)</f>
        <v>911.23060582002415</v>
      </c>
      <c r="G9074" s="5">
        <f>IF(C9074=0,0,C9074*LABOR_HRS_WK_MES*SEASON_WEEKS*(1+DIM_PCT_MES)^C9074)</f>
        <v>1012.9676892512272</v>
      </c>
      <c r="H9074" s="5">
        <f>E9074+F9074+G9074</f>
        <v>5963.3556159111822</v>
      </c>
      <c r="I9074" s="5">
        <f>MIN(H9074,FARMER_HRS)</f>
        <v>720</v>
      </c>
      <c r="J9074" s="5">
        <f>MAX(0,H9074-FARMER_HRS)</f>
        <v>5243.3556159111822</v>
      </c>
      <c r="K9074" s="2">
        <f>I9074*FARMER_RATE+J9074*TEMP_WORKER_RATE</f>
        <v>116030.47944290246</v>
      </c>
      <c r="L9074" s="2">
        <f>A9074*PRICE_TOM+B9074*PRICE_CAR+C9074*PRICE_MES</f>
        <v>202786</v>
      </c>
      <c r="M9074" s="2">
        <f>A9074*FERT_BED_TOM+B9074*FERT_BED_CAR+C9074*FERT_BED_MES</f>
        <v>35640</v>
      </c>
      <c r="N9074" s="6">
        <f>IF(AND(D9074&lt;=TOTAL_BEDS,J9074&lt;=TEMP_WORKER_MAX*TEMP_WORKER_HRS),1,0)</f>
        <v>1</v>
      </c>
      <c r="O9074" s="2">
        <f>L9074-M9074-K9074-FIXED_COSTS</f>
        <v>31115.520557097538</v>
      </c>
      <c r="P9074" s="2">
        <f>IF(N9074=1,O9074,"")</f>
        <v>31115.520557097538</v>
      </c>
    </row>
    <row r="9075">
      <c r="A9075" s="6">
        <v>13</v>
      </c>
      <c r="B9075" s="6">
        <v>19</v>
      </c>
      <c r="C9075" s="6">
        <v>19</v>
      </c>
      <c r="D9075" s="6">
        <f>A9075+B9075+C9075</f>
        <v>51</v>
      </c>
      <c r="E9075" s="5">
        <f>IF(A9075=0,0,A9075*LABOR_HRS_WK_TOM*SEASON_WEEKS*(1+DIM_PCT_TOM)^A9075)</f>
        <v>4039.1573208399313</v>
      </c>
      <c r="F9075" s="5">
        <f>IF(B9075=0,0,B9075*LABOR_HRS_WK_CAR*SEASON_WEEKS*(1+DIM_PCT_CAR)^B9075)</f>
        <v>911.23060582002415</v>
      </c>
      <c r="G9075" s="5">
        <f>IF(C9075=0,0,C9075*LABOR_HRS_WK_MES*SEASON_WEEKS*(1+DIM_PCT_MES)^C9075)</f>
        <v>1082.6092178872491</v>
      </c>
      <c r="H9075" s="5">
        <f>E9075+F9075+G9075</f>
        <v>6032.9971445472038</v>
      </c>
      <c r="I9075" s="5">
        <f>MIN(H9075,FARMER_HRS)</f>
        <v>720</v>
      </c>
      <c r="J9075" s="5">
        <f>MAX(0,H9075-FARMER_HRS)</f>
        <v>5312.9971445472038</v>
      </c>
      <c r="K9075" s="2">
        <f>I9075*FARMER_RATE+J9075*TEMP_WORKER_RATE</f>
        <v>117239.53375950006</v>
      </c>
      <c r="L9075" s="2">
        <f>A9075*PRICE_TOM+B9075*PRICE_CAR+C9075*PRICE_MES</f>
        <v>205486</v>
      </c>
      <c r="M9075" s="2">
        <f>A9075*FERT_BED_TOM+B9075*FERT_BED_CAR+C9075*FERT_BED_MES</f>
        <v>36520</v>
      </c>
      <c r="N9075" s="6">
        <f>IF(AND(D9075&lt;=TOTAL_BEDS,J9075&lt;=TEMP_WORKER_MAX*TEMP_WORKER_HRS),1,0)</f>
        <v>1</v>
      </c>
      <c r="O9075" s="2">
        <f>L9075-M9075-K9075-FIXED_COSTS</f>
        <v>31726.46624049994</v>
      </c>
      <c r="P9075" s="2">
        <f>IF(N9075=1,O9075,"")</f>
        <v>31726.46624049994</v>
      </c>
    </row>
    <row r="9076">
      <c r="A9076" s="6">
        <v>13</v>
      </c>
      <c r="B9076" s="6">
        <v>19</v>
      </c>
      <c r="C9076" s="6">
        <v>20</v>
      </c>
      <c r="D9076" s="6">
        <f>A9076+B9076+C9076</f>
        <v>52</v>
      </c>
      <c r="E9076" s="5">
        <f>IF(A9076=0,0,A9076*LABOR_HRS_WK_TOM*SEASON_WEEKS*(1+DIM_PCT_TOM)^A9076)</f>
        <v>4039.1573208399313</v>
      </c>
      <c r="F9076" s="5">
        <f>IF(B9076=0,0,B9076*LABOR_HRS_WK_CAR*SEASON_WEEKS*(1+DIM_PCT_CAR)^B9076)</f>
        <v>911.23060582002415</v>
      </c>
      <c r="G9076" s="5">
        <f>IF(C9076=0,0,C9076*LABOR_HRS_WK_MES*SEASON_WEEKS*(1+DIM_PCT_MES)^C9076)</f>
        <v>1153.8335085377259</v>
      </c>
      <c r="H9076" s="5">
        <f>E9076+F9076+G9076</f>
        <v>6104.2214351976809</v>
      </c>
      <c r="I9076" s="5">
        <f>MIN(H9076,FARMER_HRS)</f>
        <v>720</v>
      </c>
      <c r="J9076" s="5">
        <f>MAX(0,H9076-FARMER_HRS)</f>
        <v>5384.2214351976809</v>
      </c>
      <c r="K9076" s="2">
        <f>I9076*FARMER_RATE+J9076*TEMP_WORKER_RATE</f>
        <v>118476.06658329307</v>
      </c>
      <c r="L9076" s="2">
        <f>A9076*PRICE_TOM+B9076*PRICE_CAR+C9076*PRICE_MES</f>
        <v>208186</v>
      </c>
      <c r="M9076" s="2">
        <f>A9076*FERT_BED_TOM+B9076*FERT_BED_CAR+C9076*FERT_BED_MES</f>
        <v>37400</v>
      </c>
      <c r="N9076" s="6">
        <f>IF(AND(D9076&lt;=TOTAL_BEDS,J9076&lt;=TEMP_WORKER_MAX*TEMP_WORKER_HRS),1,0)</f>
        <v>1</v>
      </c>
      <c r="O9076" s="2">
        <f>L9076-M9076-K9076-FIXED_COSTS</f>
        <v>32309.933416706932</v>
      </c>
      <c r="P9076" s="2">
        <f>IF(N9076=1,O9076,"")</f>
        <v>32309.933416706932</v>
      </c>
    </row>
    <row r="9077">
      <c r="A9077" s="6">
        <v>13</v>
      </c>
      <c r="B9077" s="6">
        <v>19</v>
      </c>
      <c r="C9077" s="6">
        <v>21</v>
      </c>
      <c r="D9077" s="6">
        <f>A9077+B9077+C9077</f>
        <v>53</v>
      </c>
      <c r="E9077" s="5">
        <f>IF(A9077=0,0,A9077*LABOR_HRS_WK_TOM*SEASON_WEEKS*(1+DIM_PCT_TOM)^A9077)</f>
        <v>4039.1573208399313</v>
      </c>
      <c r="F9077" s="5">
        <f>IF(B9077=0,0,B9077*LABOR_HRS_WK_CAR*SEASON_WEEKS*(1+DIM_PCT_CAR)^B9077)</f>
        <v>911.23060582002415</v>
      </c>
      <c r="G9077" s="5">
        <f>IF(C9077=0,0,C9077*LABOR_HRS_WK_MES*SEASON_WEEKS*(1+DIM_PCT_MES)^C9077)</f>
        <v>1226.6692487641699</v>
      </c>
      <c r="H9077" s="5">
        <f>E9077+F9077+G9077</f>
        <v>6177.0571754241246</v>
      </c>
      <c r="I9077" s="5">
        <f>MIN(H9077,FARMER_HRS)</f>
        <v>720</v>
      </c>
      <c r="J9077" s="5">
        <f>MAX(0,H9077-FARMER_HRS)</f>
        <v>5457.0571754241246</v>
      </c>
      <c r="K9077" s="2">
        <f>I9077*FARMER_RATE+J9077*TEMP_WORKER_RATE</f>
        <v>119740.57596222438</v>
      </c>
      <c r="L9077" s="2">
        <f>A9077*PRICE_TOM+B9077*PRICE_CAR+C9077*PRICE_MES</f>
        <v>210886</v>
      </c>
      <c r="M9077" s="2">
        <f>A9077*FERT_BED_TOM+B9077*FERT_BED_CAR+C9077*FERT_BED_MES</f>
        <v>38280</v>
      </c>
      <c r="N9077" s="6">
        <f>IF(AND(D9077&lt;=TOTAL_BEDS,J9077&lt;=TEMP_WORKER_MAX*TEMP_WORKER_HRS),1,0)</f>
        <v>1</v>
      </c>
      <c r="O9077" s="2">
        <f>L9077-M9077-K9077-FIXED_COSTS</f>
        <v>32865.424037775621</v>
      </c>
      <c r="P9077" s="2">
        <f>IF(N9077=1,O9077,"")</f>
        <v>32865.424037775621</v>
      </c>
    </row>
    <row r="9078">
      <c r="A9078" s="6">
        <v>13</v>
      </c>
      <c r="B9078" s="6">
        <v>19</v>
      </c>
      <c r="C9078" s="6">
        <v>22</v>
      </c>
      <c r="D9078" s="6">
        <f>A9078+B9078+C9078</f>
        <v>54</v>
      </c>
      <c r="E9078" s="5">
        <f>IF(A9078=0,0,A9078*LABOR_HRS_WK_TOM*SEASON_WEEKS*(1+DIM_PCT_TOM)^A9078)</f>
        <v>4039.1573208399313</v>
      </c>
      <c r="F9078" s="5">
        <f>IF(B9078=0,0,B9078*LABOR_HRS_WK_CAR*SEASON_WEEKS*(1+DIM_PCT_CAR)^B9078)</f>
        <v>911.23060582002415</v>
      </c>
      <c r="G9078" s="5">
        <f>IF(C9078=0,0,C9078*LABOR_HRS_WK_MES*SEASON_WEEKS*(1+DIM_PCT_MES)^C9078)</f>
        <v>1301.1455960105659</v>
      </c>
      <c r="H9078" s="5">
        <f>E9078+F9078+G9078</f>
        <v>6251.5335226705211</v>
      </c>
      <c r="I9078" s="5">
        <f>MIN(H9078,FARMER_HRS)</f>
        <v>720</v>
      </c>
      <c r="J9078" s="5">
        <f>MAX(0,H9078-FARMER_HRS)</f>
        <v>5531.5335226705211</v>
      </c>
      <c r="K9078" s="2">
        <f>I9078*FARMER_RATE+J9078*TEMP_WORKER_RATE</f>
        <v>121033.56810191876</v>
      </c>
      <c r="L9078" s="2">
        <f>A9078*PRICE_TOM+B9078*PRICE_CAR+C9078*PRICE_MES</f>
        <v>213586</v>
      </c>
      <c r="M9078" s="2">
        <f>A9078*FERT_BED_TOM+B9078*FERT_BED_CAR+C9078*FERT_BED_MES</f>
        <v>39160</v>
      </c>
      <c r="N9078" s="6">
        <f>IF(AND(D9078&lt;=TOTAL_BEDS,J9078&lt;=TEMP_WORKER_MAX*TEMP_WORKER_HRS),1,0)</f>
        <v>1</v>
      </c>
      <c r="O9078" s="2">
        <f>L9078-M9078-K9078-FIXED_COSTS</f>
        <v>33392.431898081239</v>
      </c>
      <c r="P9078" s="2">
        <f>IF(N9078=1,O9078,"")</f>
        <v>33392.431898081239</v>
      </c>
    </row>
    <row r="9079">
      <c r="A9079" s="6">
        <v>13</v>
      </c>
      <c r="B9079" s="6">
        <v>19</v>
      </c>
      <c r="C9079" s="6">
        <v>23</v>
      </c>
      <c r="D9079" s="6">
        <f>A9079+B9079+C9079</f>
        <v>55</v>
      </c>
      <c r="E9079" s="5">
        <f>IF(A9079=0,0,A9079*LABOR_HRS_WK_TOM*SEASON_WEEKS*(1+DIM_PCT_TOM)^A9079)</f>
        <v>4039.1573208399313</v>
      </c>
      <c r="F9079" s="5">
        <f>IF(B9079=0,0,B9079*LABOR_HRS_WK_CAR*SEASON_WEEKS*(1+DIM_PCT_CAR)^B9079)</f>
        <v>911.23060582002415</v>
      </c>
      <c r="G9079" s="5">
        <f>IF(C9079=0,0,C9079*LABOR_HRS_WK_MES*SEASON_WEEKS*(1+DIM_PCT_MES)^C9079)</f>
        <v>1377.2921848680023</v>
      </c>
      <c r="H9079" s="5">
        <f>E9079+F9079+G9079</f>
        <v>6327.6801115279577</v>
      </c>
      <c r="I9079" s="5">
        <f>MIN(H9079,FARMER_HRS)</f>
        <v>720</v>
      </c>
      <c r="J9079" s="5">
        <f>MAX(0,H9079-FARMER_HRS)</f>
        <v>5607.6801115279577</v>
      </c>
      <c r="K9079" s="2">
        <f>I9079*FARMER_RATE+J9079*TEMP_WORKER_RATE</f>
        <v>122355.55749180482</v>
      </c>
      <c r="L9079" s="2">
        <f>A9079*PRICE_TOM+B9079*PRICE_CAR+C9079*PRICE_MES</f>
        <v>216286</v>
      </c>
      <c r="M9079" s="2">
        <f>A9079*FERT_BED_TOM+B9079*FERT_BED_CAR+C9079*FERT_BED_MES</f>
        <v>40040</v>
      </c>
      <c r="N9079" s="6">
        <f>IF(AND(D9079&lt;=TOTAL_BEDS,J9079&lt;=TEMP_WORKER_MAX*TEMP_WORKER_HRS),1,0)</f>
        <v>1</v>
      </c>
      <c r="O9079" s="2">
        <f>L9079-M9079-K9079-FIXED_COSTS</f>
        <v>33890.442508195178</v>
      </c>
      <c r="P9079" s="2">
        <f>IF(N9079=1,O9079,"")</f>
        <v>33890.442508195178</v>
      </c>
    </row>
    <row r="9080">
      <c r="A9080" s="6">
        <v>13</v>
      </c>
      <c r="B9080" s="6">
        <v>19</v>
      </c>
      <c r="C9080" s="6">
        <v>24</v>
      </c>
      <c r="D9080" s="6">
        <f>A9080+B9080+C9080</f>
        <v>56</v>
      </c>
      <c r="E9080" s="5">
        <f>IF(A9080=0,0,A9080*LABOR_HRS_WK_TOM*SEASON_WEEKS*(1+DIM_PCT_TOM)^A9080)</f>
        <v>4039.1573208399313</v>
      </c>
      <c r="F9080" s="5">
        <f>IF(B9080=0,0,B9080*LABOR_HRS_WK_CAR*SEASON_WEEKS*(1+DIM_PCT_CAR)^B9080)</f>
        <v>911.23060582002415</v>
      </c>
      <c r="G9080" s="5">
        <f>IF(C9080=0,0,C9080*LABOR_HRS_WK_MES*SEASON_WEEKS*(1+DIM_PCT_MES)^C9080)</f>
        <v>1455.139134447498</v>
      </c>
      <c r="H9080" s="5">
        <f>E9080+F9080+G9080</f>
        <v>6405.5270611074529</v>
      </c>
      <c r="I9080" s="5">
        <f>MIN(H9080,FARMER_HRS)</f>
        <v>720</v>
      </c>
      <c r="J9080" s="5">
        <f>MAX(0,H9080-FARMER_HRS)</f>
        <v>5685.5270611074529</v>
      </c>
      <c r="K9080" s="2">
        <f>I9080*FARMER_RATE+J9080*TEMP_WORKER_RATE</f>
        <v>123707.0670331155</v>
      </c>
      <c r="L9080" s="2">
        <f>A9080*PRICE_TOM+B9080*PRICE_CAR+C9080*PRICE_MES</f>
        <v>218986</v>
      </c>
      <c r="M9080" s="2">
        <f>A9080*FERT_BED_TOM+B9080*FERT_BED_CAR+C9080*FERT_BED_MES</f>
        <v>40920</v>
      </c>
      <c r="N9080" s="6">
        <f>IF(AND(D9080&lt;=TOTAL_BEDS,J9080&lt;=TEMP_WORKER_MAX*TEMP_WORKER_HRS),1,0)</f>
        <v>1</v>
      </c>
      <c r="O9080" s="2">
        <f>L9080-M9080-K9080-FIXED_COSTS</f>
        <v>34358.9329668845</v>
      </c>
      <c r="P9080" s="2">
        <f>IF(N9080=1,O9080,"")</f>
        <v>34358.9329668845</v>
      </c>
    </row>
    <row r="9081">
      <c r="A9081" s="6">
        <v>13</v>
      </c>
      <c r="B9081" s="6">
        <v>19</v>
      </c>
      <c r="C9081" s="6">
        <v>25</v>
      </c>
      <c r="D9081" s="6">
        <f>A9081+B9081+C9081</f>
        <v>57</v>
      </c>
      <c r="E9081" s="5">
        <f>IF(A9081=0,0,A9081*LABOR_HRS_WK_TOM*SEASON_WEEKS*(1+DIM_PCT_TOM)^A9081)</f>
        <v>4039.1573208399313</v>
      </c>
      <c r="F9081" s="5">
        <f>IF(B9081=0,0,B9081*LABOR_HRS_WK_CAR*SEASON_WEEKS*(1+DIM_PCT_CAR)^B9081)</f>
        <v>911.23060582002415</v>
      </c>
      <c r="G9081" s="5">
        <f>IF(C9081=0,0,C9081*LABOR_HRS_WK_MES*SEASON_WEEKS*(1+DIM_PCT_MES)^C9081)</f>
        <v>1534.7170558625955</v>
      </c>
      <c r="H9081" s="5">
        <f>E9081+F9081+G9081</f>
        <v>6485.1049825225509</v>
      </c>
      <c r="I9081" s="5">
        <f>MIN(H9081,FARMER_HRS)</f>
        <v>720</v>
      </c>
      <c r="J9081" s="5">
        <f>MAX(0,H9081-FARMER_HRS)</f>
        <v>5765.1049825225509</v>
      </c>
      <c r="K9081" s="2">
        <f>I9081*FARMER_RATE+J9081*TEMP_WORKER_RATE</f>
        <v>125088.62816879428</v>
      </c>
      <c r="L9081" s="2">
        <f>A9081*PRICE_TOM+B9081*PRICE_CAR+C9081*PRICE_MES</f>
        <v>221686</v>
      </c>
      <c r="M9081" s="2">
        <f>A9081*FERT_BED_TOM+B9081*FERT_BED_CAR+C9081*FERT_BED_MES</f>
        <v>41800</v>
      </c>
      <c r="N9081" s="6">
        <f>IF(AND(D9081&lt;=TOTAL_BEDS,J9081&lt;=TEMP_WORKER_MAX*TEMP_WORKER_HRS),1,0)</f>
        <v>0</v>
      </c>
      <c r="O9081" s="2">
        <f>L9081-M9081-K9081-FIXED_COSTS</f>
        <v>34797.371831205717</v>
      </c>
      <c r="P9081" s="2">
        <f>IF(N9081=1,O9081,"")</f>
      </c>
    </row>
    <row r="9082">
      <c r="A9082" s="6">
        <v>13</v>
      </c>
      <c r="B9082" s="6">
        <v>19</v>
      </c>
      <c r="C9082" s="6">
        <v>26</v>
      </c>
      <c r="D9082" s="6">
        <f>A9082+B9082+C9082</f>
        <v>58</v>
      </c>
      <c r="E9082" s="5">
        <f>IF(A9082=0,0,A9082*LABOR_HRS_WK_TOM*SEASON_WEEKS*(1+DIM_PCT_TOM)^A9082)</f>
        <v>4039.1573208399313</v>
      </c>
      <c r="F9082" s="5">
        <f>IF(B9082=0,0,B9082*LABOR_HRS_WK_CAR*SEASON_WEEKS*(1+DIM_PCT_CAR)^B9082)</f>
        <v>911.23060582002415</v>
      </c>
      <c r="G9082" s="5">
        <f>IF(C9082=0,0,C9082*LABOR_HRS_WK_MES*SEASON_WEEKS*(1+DIM_PCT_MES)^C9082)</f>
        <v>1616.0570598233128</v>
      </c>
      <c r="H9082" s="5">
        <f>E9082+F9082+G9082</f>
        <v>6566.4449864832677</v>
      </c>
      <c r="I9082" s="5">
        <f>MIN(H9082,FARMER_HRS)</f>
        <v>720</v>
      </c>
      <c r="J9082" s="5">
        <f>MAX(0,H9082-FARMER_HRS)</f>
        <v>5846.4449864832677</v>
      </c>
      <c r="K9082" s="2">
        <f>I9082*FARMER_RATE+J9082*TEMP_WORKER_RATE</f>
        <v>126500.78101533451</v>
      </c>
      <c r="L9082" s="2">
        <f>A9082*PRICE_TOM+B9082*PRICE_CAR+C9082*PRICE_MES</f>
        <v>224386</v>
      </c>
      <c r="M9082" s="2">
        <f>A9082*FERT_BED_TOM+B9082*FERT_BED_CAR+C9082*FERT_BED_MES</f>
        <v>42680</v>
      </c>
      <c r="N9082" s="6">
        <f>IF(AND(D9082&lt;=TOTAL_BEDS,J9082&lt;=TEMP_WORKER_MAX*TEMP_WORKER_HRS),1,0)</f>
        <v>0</v>
      </c>
      <c r="O9082" s="2">
        <f>L9082-M9082-K9082-FIXED_COSTS</f>
        <v>35205.218984665495</v>
      </c>
      <c r="P9082" s="2">
        <f>IF(N9082=1,O9082,"")</f>
      </c>
    </row>
    <row r="9083">
      <c r="A9083" s="6">
        <v>13</v>
      </c>
      <c r="B9083" s="6">
        <v>19</v>
      </c>
      <c r="C9083" s="6">
        <v>27</v>
      </c>
      <c r="D9083" s="6">
        <f>A9083+B9083+C9083</f>
        <v>59</v>
      </c>
      <c r="E9083" s="5">
        <f>IF(A9083=0,0,A9083*LABOR_HRS_WK_TOM*SEASON_WEEKS*(1+DIM_PCT_TOM)^A9083)</f>
        <v>4039.1573208399313</v>
      </c>
      <c r="F9083" s="5">
        <f>IF(B9083=0,0,B9083*LABOR_HRS_WK_CAR*SEASON_WEEKS*(1+DIM_PCT_CAR)^B9083)</f>
        <v>911.23060582002415</v>
      </c>
      <c r="G9083" s="5">
        <f>IF(C9083=0,0,C9083*LABOR_HRS_WK_MES*SEASON_WEEKS*(1+DIM_PCT_MES)^C9083)</f>
        <v>1699.19076434307</v>
      </c>
      <c r="H9083" s="5">
        <f>E9083+F9083+G9083</f>
        <v>6649.5786910030256</v>
      </c>
      <c r="I9083" s="5">
        <f>MIN(H9083,FARMER_HRS)</f>
        <v>720</v>
      </c>
      <c r="J9083" s="5">
        <f>MAX(0,H9083-FARMER_HRS)</f>
        <v>5929.5786910030256</v>
      </c>
      <c r="K9083" s="2">
        <f>I9083*FARMER_RATE+J9083*TEMP_WORKER_RATE</f>
        <v>127944.0744965803</v>
      </c>
      <c r="L9083" s="2">
        <f>A9083*PRICE_TOM+B9083*PRICE_CAR+C9083*PRICE_MES</f>
        <v>227086</v>
      </c>
      <c r="M9083" s="2">
        <f>A9083*FERT_BED_TOM+B9083*FERT_BED_CAR+C9083*FERT_BED_MES</f>
        <v>43560</v>
      </c>
      <c r="N9083" s="6">
        <f>IF(AND(D9083&lt;=TOTAL_BEDS,J9083&lt;=TEMP_WORKER_MAX*TEMP_WORKER_HRS),1,0)</f>
        <v>0</v>
      </c>
      <c r="O9083" s="2">
        <f>L9083-M9083-K9083-FIXED_COSTS</f>
        <v>35581.9255034197</v>
      </c>
      <c r="P9083" s="2">
        <f>IF(N9083=1,O9083,"")</f>
      </c>
    </row>
    <row r="9084">
      <c r="A9084" s="6">
        <v>13</v>
      </c>
      <c r="B9084" s="6">
        <v>19</v>
      </c>
      <c r="C9084" s="6">
        <v>28</v>
      </c>
      <c r="D9084" s="6">
        <f>A9084+B9084+C9084</f>
        <v>60</v>
      </c>
      <c r="E9084" s="5">
        <f>IF(A9084=0,0,A9084*LABOR_HRS_WK_TOM*SEASON_WEEKS*(1+DIM_PCT_TOM)^A9084)</f>
        <v>4039.1573208399313</v>
      </c>
      <c r="F9084" s="5">
        <f>IF(B9084=0,0,B9084*LABOR_HRS_WK_CAR*SEASON_WEEKS*(1+DIM_PCT_CAR)^B9084)</f>
        <v>911.23060582002415</v>
      </c>
      <c r="G9084" s="5">
        <f>IF(C9084=0,0,C9084*LABOR_HRS_WK_MES*SEASON_WEEKS*(1+DIM_PCT_MES)^C9084)</f>
        <v>1784.1503025602233</v>
      </c>
      <c r="H9084" s="5">
        <f>E9084+F9084+G9084</f>
        <v>6734.5382292201784</v>
      </c>
      <c r="I9084" s="5">
        <f>MIN(H9084,FARMER_HRS)</f>
        <v>720</v>
      </c>
      <c r="J9084" s="5">
        <f>MAX(0,H9084-FARMER_HRS)</f>
        <v>6014.5382292201784</v>
      </c>
      <c r="K9084" s="2">
        <f>I9084*FARMER_RATE+J9084*TEMP_WORKER_RATE</f>
        <v>129419.06647951699</v>
      </c>
      <c r="L9084" s="2">
        <f>A9084*PRICE_TOM+B9084*PRICE_CAR+C9084*PRICE_MES</f>
        <v>229786</v>
      </c>
      <c r="M9084" s="2">
        <f>A9084*FERT_BED_TOM+B9084*FERT_BED_CAR+C9084*FERT_BED_MES</f>
        <v>44440</v>
      </c>
      <c r="N9084" s="6">
        <f>IF(AND(D9084&lt;=TOTAL_BEDS,J9084&lt;=TEMP_WORKER_MAX*TEMP_WORKER_HRS),1,0)</f>
        <v>0</v>
      </c>
      <c r="O9084" s="2">
        <f>L9084-M9084-K9084-FIXED_COSTS</f>
        <v>35926.933520483013</v>
      </c>
      <c r="P9084" s="2">
        <f>IF(N9084=1,O9084,"")</f>
      </c>
    </row>
    <row r="9085">
      <c r="A9085" s="6">
        <v>13</v>
      </c>
      <c r="B9085" s="6">
        <v>19</v>
      </c>
      <c r="C9085" s="6">
        <v>29</v>
      </c>
      <c r="D9085" s="6">
        <f>A9085+B9085+C9085</f>
        <v>61</v>
      </c>
      <c r="E9085" s="5">
        <f>IF(A9085=0,0,A9085*LABOR_HRS_WK_TOM*SEASON_WEEKS*(1+DIM_PCT_TOM)^A9085)</f>
        <v>4039.1573208399313</v>
      </c>
      <c r="F9085" s="5">
        <f>IF(B9085=0,0,B9085*LABOR_HRS_WK_CAR*SEASON_WEEKS*(1+DIM_PCT_CAR)^B9085)</f>
        <v>911.23060582002415</v>
      </c>
      <c r="G9085" s="5">
        <f>IF(C9085=0,0,C9085*LABOR_HRS_WK_MES*SEASON_WEEKS*(1+DIM_PCT_MES)^C9085)</f>
        <v>1870.9683306758766</v>
      </c>
      <c r="H9085" s="5">
        <f>E9085+F9085+G9085</f>
        <v>6821.3562573358322</v>
      </c>
      <c r="I9085" s="5">
        <f>MIN(H9085,FARMER_HRS)</f>
        <v>720</v>
      </c>
      <c r="J9085" s="5">
        <f>MAX(0,H9085-FARMER_HRS)</f>
        <v>6101.3562573358322</v>
      </c>
      <c r="K9085" s="2">
        <f>I9085*FARMER_RATE+J9085*TEMP_WORKER_RATE</f>
        <v>130926.32391208042</v>
      </c>
      <c r="L9085" s="2">
        <f>A9085*PRICE_TOM+B9085*PRICE_CAR+C9085*PRICE_MES</f>
        <v>232486</v>
      </c>
      <c r="M9085" s="2">
        <f>A9085*FERT_BED_TOM+B9085*FERT_BED_CAR+C9085*FERT_BED_MES</f>
        <v>45320</v>
      </c>
      <c r="N9085" s="6">
        <f>IF(AND(D9085&lt;=TOTAL_BEDS,J9085&lt;=TEMP_WORKER_MAX*TEMP_WORKER_HRS),1,0)</f>
        <v>0</v>
      </c>
      <c r="O9085" s="2">
        <f>L9085-M9085-K9085-FIXED_COSTS</f>
        <v>36239.676087919579</v>
      </c>
      <c r="P9085" s="2">
        <f>IF(N9085=1,O9085,"")</f>
      </c>
    </row>
    <row r="9086">
      <c r="A9086" s="6">
        <v>13</v>
      </c>
      <c r="B9086" s="6">
        <v>19</v>
      </c>
      <c r="C9086" s="6">
        <v>30</v>
      </c>
      <c r="D9086" s="6">
        <f>A9086+B9086+C9086</f>
        <v>62</v>
      </c>
      <c r="E9086" s="5">
        <f>IF(A9086=0,0,A9086*LABOR_HRS_WK_TOM*SEASON_WEEKS*(1+DIM_PCT_TOM)^A9086)</f>
        <v>4039.1573208399313</v>
      </c>
      <c r="F9086" s="5">
        <f>IF(B9086=0,0,B9086*LABOR_HRS_WK_CAR*SEASON_WEEKS*(1+DIM_PCT_CAR)^B9086)</f>
        <v>911.23060582002415</v>
      </c>
      <c r="G9086" s="5">
        <f>IF(C9086=0,0,C9086*LABOR_HRS_WK_MES*SEASON_WEEKS*(1+DIM_PCT_MES)^C9086)</f>
        <v>1959.6780360096466</v>
      </c>
      <c r="H9086" s="5">
        <f>E9086+F9086+G9086</f>
        <v>6910.0659626696015</v>
      </c>
      <c r="I9086" s="5">
        <f>MIN(H9086,FARMER_HRS)</f>
        <v>720</v>
      </c>
      <c r="J9086" s="5">
        <f>MAX(0,H9086-FARMER_HRS)</f>
        <v>6190.0659626696015</v>
      </c>
      <c r="K9086" s="2">
        <f>I9086*FARMER_RATE+J9086*TEMP_WORKER_RATE</f>
        <v>132466.42296301393</v>
      </c>
      <c r="L9086" s="2">
        <f>A9086*PRICE_TOM+B9086*PRICE_CAR+C9086*PRICE_MES</f>
        <v>235186</v>
      </c>
      <c r="M9086" s="2">
        <f>A9086*FERT_BED_TOM+B9086*FERT_BED_CAR+C9086*FERT_BED_MES</f>
        <v>46200</v>
      </c>
      <c r="N9086" s="6">
        <f>IF(AND(D9086&lt;=TOTAL_BEDS,J9086&lt;=TEMP_WORKER_MAX*TEMP_WORKER_HRS),1,0)</f>
        <v>0</v>
      </c>
      <c r="O9086" s="2">
        <f>L9086-M9086-K9086-FIXED_COSTS</f>
        <v>36519.577036986069</v>
      </c>
      <c r="P9086" s="2">
        <f>IF(N9086=1,O9086,"")</f>
      </c>
    </row>
    <row r="9087">
      <c r="A9087" s="6">
        <v>13</v>
      </c>
      <c r="B9087" s="6">
        <v>20</v>
      </c>
      <c r="C9087" s="6">
        <v>0</v>
      </c>
      <c r="D9087" s="6">
        <f>A9087+B9087+C9087</f>
        <v>33</v>
      </c>
      <c r="E9087" s="5">
        <f>IF(A9087=0,0,A9087*LABOR_HRS_WK_TOM*SEASON_WEEKS*(1+DIM_PCT_TOM)^A9087)</f>
        <v>4039.1573208399313</v>
      </c>
      <c r="F9087" s="5">
        <f>IF(B9087=0,0,B9087*LABOR_HRS_WK_CAR*SEASON_WEEKS*(1+DIM_PCT_CAR)^B9087)</f>
        <v>983.16986417423652</v>
      </c>
      <c r="G9087" s="5">
        <f>IF(C9087=0,0,C9087*LABOR_HRS_WK_MES*SEASON_WEEKS*(1+DIM_PCT_MES)^C9087)</f>
        <v>0</v>
      </c>
      <c r="H9087" s="5">
        <f>E9087+F9087+G9087</f>
        <v>5022.3271850141682</v>
      </c>
      <c r="I9087" s="5">
        <f>MIN(H9087,FARMER_HRS)</f>
        <v>720</v>
      </c>
      <c r="J9087" s="5">
        <f>MAX(0,H9087-FARMER_HRS)</f>
        <v>4302.3271850141682</v>
      </c>
      <c r="K9087" s="2">
        <f>I9087*FARMER_RATE+J9087*TEMP_WORKER_RATE</f>
        <v>99693.180295384867</v>
      </c>
      <c r="L9087" s="2">
        <f>A9087*PRICE_TOM+B9087*PRICE_CAR+C9087*PRICE_MES</f>
        <v>156280</v>
      </c>
      <c r="M9087" s="2">
        <f>A9087*FERT_BED_TOM+B9087*FERT_BED_CAR+C9087*FERT_BED_MES</f>
        <v>20240</v>
      </c>
      <c r="N9087" s="6">
        <f>IF(AND(D9087&lt;=TOTAL_BEDS,J9087&lt;=TEMP_WORKER_MAX*TEMP_WORKER_HRS),1,0)</f>
        <v>1</v>
      </c>
      <c r="O9087" s="2">
        <f>L9087-M9087-K9087-FIXED_COSTS</f>
        <v>16346.819704615133</v>
      </c>
      <c r="P9087" s="2">
        <f>IF(N9087=1,O9087,"")</f>
        <v>16346.819704615133</v>
      </c>
    </row>
    <row r="9088">
      <c r="A9088" s="6">
        <v>13</v>
      </c>
      <c r="B9088" s="6">
        <v>20</v>
      </c>
      <c r="C9088" s="6">
        <v>1</v>
      </c>
      <c r="D9088" s="6">
        <f>A9088+B9088+C9088</f>
        <v>34</v>
      </c>
      <c r="E9088" s="5">
        <f>IF(A9088=0,0,A9088*LABOR_HRS_WK_TOM*SEASON_WEEKS*(1+DIM_PCT_TOM)^A9088)</f>
        <v>4039.1573208399313</v>
      </c>
      <c r="F9088" s="5">
        <f>IF(B9088=0,0,B9088*LABOR_HRS_WK_CAR*SEASON_WEEKS*(1+DIM_PCT_CAR)^B9088)</f>
        <v>983.16986417423652</v>
      </c>
      <c r="G9088" s="5">
        <f>IF(C9088=0,0,C9088*LABOR_HRS_WK_MES*SEASON_WEEKS*(1+DIM_PCT_MES)^C9088)</f>
        <v>45.5625</v>
      </c>
      <c r="H9088" s="5">
        <f>E9088+F9088+G9088</f>
        <v>5067.8896850141682</v>
      </c>
      <c r="I9088" s="5">
        <f>MIN(H9088,FARMER_HRS)</f>
        <v>720</v>
      </c>
      <c r="J9088" s="5">
        <f>MAX(0,H9088-FARMER_HRS)</f>
        <v>4347.8896850141682</v>
      </c>
      <c r="K9088" s="2">
        <f>I9088*FARMER_RATE+J9088*TEMP_WORKER_RATE</f>
        <v>100484.19592038487</v>
      </c>
      <c r="L9088" s="2">
        <f>A9088*PRICE_TOM+B9088*PRICE_CAR+C9088*PRICE_MES</f>
        <v>158980</v>
      </c>
      <c r="M9088" s="2">
        <f>A9088*FERT_BED_TOM+B9088*FERT_BED_CAR+C9088*FERT_BED_MES</f>
        <v>21120</v>
      </c>
      <c r="N9088" s="6">
        <f>IF(AND(D9088&lt;=TOTAL_BEDS,J9088&lt;=TEMP_WORKER_MAX*TEMP_WORKER_HRS),1,0)</f>
        <v>1</v>
      </c>
      <c r="O9088" s="2">
        <f>L9088-M9088-K9088-FIXED_COSTS</f>
        <v>17375.804079615133</v>
      </c>
      <c r="P9088" s="2">
        <f>IF(N9088=1,O9088,"")</f>
        <v>17375.804079615133</v>
      </c>
    </row>
    <row r="9089">
      <c r="A9089" s="6">
        <v>13</v>
      </c>
      <c r="B9089" s="6">
        <v>20</v>
      </c>
      <c r="C9089" s="6">
        <v>2</v>
      </c>
      <c r="D9089" s="6">
        <f>A9089+B9089+C9089</f>
        <v>35</v>
      </c>
      <c r="E9089" s="5">
        <f>IF(A9089=0,0,A9089*LABOR_HRS_WK_TOM*SEASON_WEEKS*(1+DIM_PCT_TOM)^A9089)</f>
        <v>4039.1573208399313</v>
      </c>
      <c r="F9089" s="5">
        <f>IF(B9089=0,0,B9089*LABOR_HRS_WK_CAR*SEASON_WEEKS*(1+DIM_PCT_CAR)^B9089)</f>
        <v>983.16986417423652</v>
      </c>
      <c r="G9089" s="5">
        <f>IF(C9089=0,0,C9089*LABOR_HRS_WK_MES*SEASON_WEEKS*(1+DIM_PCT_MES)^C9089)</f>
        <v>92.2640625</v>
      </c>
      <c r="H9089" s="5">
        <f>E9089+F9089+G9089</f>
        <v>5114.5912475141686</v>
      </c>
      <c r="I9089" s="5">
        <f>MIN(H9089,FARMER_HRS)</f>
        <v>720</v>
      </c>
      <c r="J9089" s="5">
        <f>MAX(0,H9089-FARMER_HRS)</f>
        <v>4394.5912475141686</v>
      </c>
      <c r="K9089" s="2">
        <f>I9089*FARMER_RATE+J9089*TEMP_WORKER_RATE</f>
        <v>101294.98693600987</v>
      </c>
      <c r="L9089" s="2">
        <f>A9089*PRICE_TOM+B9089*PRICE_CAR+C9089*PRICE_MES</f>
        <v>161680</v>
      </c>
      <c r="M9089" s="2">
        <f>A9089*FERT_BED_TOM+B9089*FERT_BED_CAR+C9089*FERT_BED_MES</f>
        <v>22000</v>
      </c>
      <c r="N9089" s="6">
        <f>IF(AND(D9089&lt;=TOTAL_BEDS,J9089&lt;=TEMP_WORKER_MAX*TEMP_WORKER_HRS),1,0)</f>
        <v>1</v>
      </c>
      <c r="O9089" s="2">
        <f>L9089-M9089-K9089-FIXED_COSTS</f>
        <v>18385.013063990133</v>
      </c>
      <c r="P9089" s="2">
        <f>IF(N9089=1,O9089,"")</f>
        <v>18385.013063990133</v>
      </c>
    </row>
    <row r="9090">
      <c r="A9090" s="6">
        <v>13</v>
      </c>
      <c r="B9090" s="6">
        <v>20</v>
      </c>
      <c r="C9090" s="6">
        <v>3</v>
      </c>
      <c r="D9090" s="6">
        <f>A9090+B9090+C9090</f>
        <v>36</v>
      </c>
      <c r="E9090" s="5">
        <f>IF(A9090=0,0,A9090*LABOR_HRS_WK_TOM*SEASON_WEEKS*(1+DIM_PCT_TOM)^A9090)</f>
        <v>4039.1573208399313</v>
      </c>
      <c r="F9090" s="5">
        <f>IF(B9090=0,0,B9090*LABOR_HRS_WK_CAR*SEASON_WEEKS*(1+DIM_PCT_CAR)^B9090)</f>
        <v>983.16986417423652</v>
      </c>
      <c r="G9090" s="5">
        <f>IF(C9090=0,0,C9090*LABOR_HRS_WK_MES*SEASON_WEEKS*(1+DIM_PCT_MES)^C9090)</f>
        <v>140.12604492187498</v>
      </c>
      <c r="H9090" s="5">
        <f>E9090+F9090+G9090</f>
        <v>5162.4532299360435</v>
      </c>
      <c r="I9090" s="5">
        <f>MIN(H9090,FARMER_HRS)</f>
        <v>720</v>
      </c>
      <c r="J9090" s="5">
        <f>MAX(0,H9090-FARMER_HRS)</f>
        <v>4442.4532299360435</v>
      </c>
      <c r="K9090" s="2">
        <f>I9090*FARMER_RATE+J9090*TEMP_WORKER_RATE</f>
        <v>102125.92413083409</v>
      </c>
      <c r="L9090" s="2">
        <f>A9090*PRICE_TOM+B9090*PRICE_CAR+C9090*PRICE_MES</f>
        <v>164380</v>
      </c>
      <c r="M9090" s="2">
        <f>A9090*FERT_BED_TOM+B9090*FERT_BED_CAR+C9090*FERT_BED_MES</f>
        <v>22880</v>
      </c>
      <c r="N9090" s="6">
        <f>IF(AND(D9090&lt;=TOTAL_BEDS,J9090&lt;=TEMP_WORKER_MAX*TEMP_WORKER_HRS),1,0)</f>
        <v>1</v>
      </c>
      <c r="O9090" s="2">
        <f>L9090-M9090-K9090-FIXED_COSTS</f>
        <v>19374.075869165914</v>
      </c>
      <c r="P9090" s="2">
        <f>IF(N9090=1,O9090,"")</f>
        <v>19374.075869165914</v>
      </c>
    </row>
    <row r="9091">
      <c r="A9091" s="6">
        <v>13</v>
      </c>
      <c r="B9091" s="6">
        <v>20</v>
      </c>
      <c r="C9091" s="6">
        <v>4</v>
      </c>
      <c r="D9091" s="6">
        <f>A9091+B9091+C9091</f>
        <v>37</v>
      </c>
      <c r="E9091" s="5">
        <f>IF(A9091=0,0,A9091*LABOR_HRS_WK_TOM*SEASON_WEEKS*(1+DIM_PCT_TOM)^A9091)</f>
        <v>4039.1573208399313</v>
      </c>
      <c r="F9091" s="5">
        <f>IF(B9091=0,0,B9091*LABOR_HRS_WK_CAR*SEASON_WEEKS*(1+DIM_PCT_CAR)^B9091)</f>
        <v>983.16986417423652</v>
      </c>
      <c r="G9091" s="5">
        <f>IF(C9091=0,0,C9091*LABOR_HRS_WK_MES*SEASON_WEEKS*(1+DIM_PCT_MES)^C9091)</f>
        <v>189.17016064453119</v>
      </c>
      <c r="H9091" s="5">
        <f>E9091+F9091+G9091</f>
        <v>5211.4973456586995</v>
      </c>
      <c r="I9091" s="5">
        <f>MIN(H9091,FARMER_HRS)</f>
        <v>720</v>
      </c>
      <c r="J9091" s="5">
        <f>MAX(0,H9091-FARMER_HRS)</f>
        <v>4491.4973456586995</v>
      </c>
      <c r="K9091" s="2">
        <f>I9091*FARMER_RATE+J9091*TEMP_WORKER_RATE</f>
        <v>102977.38447324131</v>
      </c>
      <c r="L9091" s="2">
        <f>A9091*PRICE_TOM+B9091*PRICE_CAR+C9091*PRICE_MES</f>
        <v>167080</v>
      </c>
      <c r="M9091" s="2">
        <f>A9091*FERT_BED_TOM+B9091*FERT_BED_CAR+C9091*FERT_BED_MES</f>
        <v>23760</v>
      </c>
      <c r="N9091" s="6">
        <f>IF(AND(D9091&lt;=TOTAL_BEDS,J9091&lt;=TEMP_WORKER_MAX*TEMP_WORKER_HRS),1,0)</f>
        <v>1</v>
      </c>
      <c r="O9091" s="2">
        <f>L9091-M9091-K9091-FIXED_COSTS</f>
        <v>20342.615526758687</v>
      </c>
      <c r="P9091" s="2">
        <f>IF(N9091=1,O9091,"")</f>
        <v>20342.615526758687</v>
      </c>
    </row>
    <row r="9092">
      <c r="A9092" s="6">
        <v>13</v>
      </c>
      <c r="B9092" s="6">
        <v>20</v>
      </c>
      <c r="C9092" s="6">
        <v>5</v>
      </c>
      <c r="D9092" s="6">
        <f>A9092+B9092+C9092</f>
        <v>38</v>
      </c>
      <c r="E9092" s="5">
        <f>IF(A9092=0,0,A9092*LABOR_HRS_WK_TOM*SEASON_WEEKS*(1+DIM_PCT_TOM)^A9092)</f>
        <v>4039.1573208399313</v>
      </c>
      <c r="F9092" s="5">
        <f>IF(B9092=0,0,B9092*LABOR_HRS_WK_CAR*SEASON_WEEKS*(1+DIM_PCT_CAR)^B9092)</f>
        <v>983.16986417423652</v>
      </c>
      <c r="G9092" s="5">
        <f>IF(C9092=0,0,C9092*LABOR_HRS_WK_MES*SEASON_WEEKS*(1+DIM_PCT_MES)^C9092)</f>
        <v>239.41848456573481</v>
      </c>
      <c r="H9092" s="5">
        <f>E9092+F9092+G9092</f>
        <v>5261.7456695799028</v>
      </c>
      <c r="I9092" s="5">
        <f>MIN(H9092,FARMER_HRS)</f>
        <v>720</v>
      </c>
      <c r="J9092" s="5">
        <f>MAX(0,H9092-FARMER_HRS)</f>
        <v>4541.7456695799028</v>
      </c>
      <c r="K9092" s="2">
        <f>I9092*FARMER_RATE+J9092*TEMP_WORKER_RATE</f>
        <v>103849.75120798442</v>
      </c>
      <c r="L9092" s="2">
        <f>A9092*PRICE_TOM+B9092*PRICE_CAR+C9092*PRICE_MES</f>
        <v>169780</v>
      </c>
      <c r="M9092" s="2">
        <f>A9092*FERT_BED_TOM+B9092*FERT_BED_CAR+C9092*FERT_BED_MES</f>
        <v>24640</v>
      </c>
      <c r="N9092" s="6">
        <f>IF(AND(D9092&lt;=TOTAL_BEDS,J9092&lt;=TEMP_WORKER_MAX*TEMP_WORKER_HRS),1,0)</f>
        <v>1</v>
      </c>
      <c r="O9092" s="2">
        <f>L9092-M9092-K9092-FIXED_COSTS</f>
        <v>21290.248792015584</v>
      </c>
      <c r="P9092" s="2">
        <f>IF(N9092=1,O9092,"")</f>
        <v>21290.248792015584</v>
      </c>
    </row>
    <row r="9093">
      <c r="A9093" s="6">
        <v>13</v>
      </c>
      <c r="B9093" s="6">
        <v>20</v>
      </c>
      <c r="C9093" s="6">
        <v>6</v>
      </c>
      <c r="D9093" s="6">
        <f>A9093+B9093+C9093</f>
        <v>39</v>
      </c>
      <c r="E9093" s="5">
        <f>IF(A9093=0,0,A9093*LABOR_HRS_WK_TOM*SEASON_WEEKS*(1+DIM_PCT_TOM)^A9093)</f>
        <v>4039.1573208399313</v>
      </c>
      <c r="F9093" s="5">
        <f>IF(B9093=0,0,B9093*LABOR_HRS_WK_CAR*SEASON_WEEKS*(1+DIM_PCT_CAR)^B9093)</f>
        <v>983.16986417423652</v>
      </c>
      <c r="G9093" s="5">
        <f>IF(C9093=0,0,C9093*LABOR_HRS_WK_MES*SEASON_WEEKS*(1+DIM_PCT_MES)^C9093)</f>
        <v>290.89345874736773</v>
      </c>
      <c r="H9093" s="5">
        <f>E9093+F9093+G9093</f>
        <v>5313.2206437615359</v>
      </c>
      <c r="I9093" s="5">
        <f>MIN(H9093,FARMER_HRS)</f>
        <v>720</v>
      </c>
      <c r="J9093" s="5">
        <f>MAX(0,H9093-FARMER_HRS)</f>
        <v>4593.2206437615359</v>
      </c>
      <c r="K9093" s="2">
        <f>I9093*FARMER_RATE+J9093*TEMP_WORKER_RATE</f>
        <v>104743.41395419333</v>
      </c>
      <c r="L9093" s="2">
        <f>A9093*PRICE_TOM+B9093*PRICE_CAR+C9093*PRICE_MES</f>
        <v>172480</v>
      </c>
      <c r="M9093" s="2">
        <f>A9093*FERT_BED_TOM+B9093*FERT_BED_CAR+C9093*FERT_BED_MES</f>
        <v>25520</v>
      </c>
      <c r="N9093" s="6">
        <f>IF(AND(D9093&lt;=TOTAL_BEDS,J9093&lt;=TEMP_WORKER_MAX*TEMP_WORKER_HRS),1,0)</f>
        <v>1</v>
      </c>
      <c r="O9093" s="2">
        <f>L9093-M9093-K9093-FIXED_COSTS</f>
        <v>22216.586045806675</v>
      </c>
      <c r="P9093" s="2">
        <f>IF(N9093=1,O9093,"")</f>
        <v>22216.586045806675</v>
      </c>
    </row>
    <row r="9094">
      <c r="A9094" s="6">
        <v>13</v>
      </c>
      <c r="B9094" s="6">
        <v>20</v>
      </c>
      <c r="C9094" s="6">
        <v>7</v>
      </c>
      <c r="D9094" s="6">
        <f>A9094+B9094+C9094</f>
        <v>40</v>
      </c>
      <c r="E9094" s="5">
        <f>IF(A9094=0,0,A9094*LABOR_HRS_WK_TOM*SEASON_WEEKS*(1+DIM_PCT_TOM)^A9094)</f>
        <v>4039.1573208399313</v>
      </c>
      <c r="F9094" s="5">
        <f>IF(B9094=0,0,B9094*LABOR_HRS_WK_CAR*SEASON_WEEKS*(1+DIM_PCT_CAR)^B9094)</f>
        <v>983.16986417423652</v>
      </c>
      <c r="G9094" s="5">
        <f>IF(C9094=0,0,C9094*LABOR_HRS_WK_MES*SEASON_WEEKS*(1+DIM_PCT_MES)^C9094)</f>
        <v>343.61789814532818</v>
      </c>
      <c r="H9094" s="5">
        <f>E9094+F9094+G9094</f>
        <v>5365.9450831594968</v>
      </c>
      <c r="I9094" s="5">
        <f>MIN(H9094,FARMER_HRS)</f>
        <v>720</v>
      </c>
      <c r="J9094" s="5">
        <f>MAX(0,H9094-FARMER_HRS)</f>
        <v>4645.9450831594968</v>
      </c>
      <c r="K9094" s="2">
        <f>I9094*FARMER_RATE+J9094*TEMP_WORKER_RATE</f>
        <v>105658.76880485237</v>
      </c>
      <c r="L9094" s="2">
        <f>A9094*PRICE_TOM+B9094*PRICE_CAR+C9094*PRICE_MES</f>
        <v>175180</v>
      </c>
      <c r="M9094" s="2">
        <f>A9094*FERT_BED_TOM+B9094*FERT_BED_CAR+C9094*FERT_BED_MES</f>
        <v>26400</v>
      </c>
      <c r="N9094" s="6">
        <f>IF(AND(D9094&lt;=TOTAL_BEDS,J9094&lt;=TEMP_WORKER_MAX*TEMP_WORKER_HRS),1,0)</f>
        <v>1</v>
      </c>
      <c r="O9094" s="2">
        <f>L9094-M9094-K9094-FIXED_COSTS</f>
        <v>23121.231195147629</v>
      </c>
      <c r="P9094" s="2">
        <f>IF(N9094=1,O9094,"")</f>
        <v>23121.231195147629</v>
      </c>
    </row>
    <row r="9095">
      <c r="A9095" s="6">
        <v>13</v>
      </c>
      <c r="B9095" s="6">
        <v>20</v>
      </c>
      <c r="C9095" s="6">
        <v>8</v>
      </c>
      <c r="D9095" s="6">
        <f>A9095+B9095+C9095</f>
        <v>41</v>
      </c>
      <c r="E9095" s="5">
        <f>IF(A9095=0,0,A9095*LABOR_HRS_WK_TOM*SEASON_WEEKS*(1+DIM_PCT_TOM)^A9095)</f>
        <v>4039.1573208399313</v>
      </c>
      <c r="F9095" s="5">
        <f>IF(B9095=0,0,B9095*LABOR_HRS_WK_CAR*SEASON_WEEKS*(1+DIM_PCT_CAR)^B9095)</f>
        <v>983.16986417423652</v>
      </c>
      <c r="G9095" s="5">
        <f>IF(C9095=0,0,C9095*LABOR_HRS_WK_MES*SEASON_WEEKS*(1+DIM_PCT_MES)^C9095)</f>
        <v>397.61499642530833</v>
      </c>
      <c r="H9095" s="5">
        <f>E9095+F9095+G9095</f>
        <v>5419.9421814394764</v>
      </c>
      <c r="I9095" s="5">
        <f>MIN(H9095,FARMER_HRS)</f>
        <v>720</v>
      </c>
      <c r="J9095" s="5">
        <f>MAX(0,H9095-FARMER_HRS)</f>
        <v>4699.9421814394764</v>
      </c>
      <c r="K9095" s="2">
        <f>I9095*FARMER_RATE+J9095*TEMP_WORKER_RATE</f>
        <v>106596.21842776869</v>
      </c>
      <c r="L9095" s="2">
        <f>A9095*PRICE_TOM+B9095*PRICE_CAR+C9095*PRICE_MES</f>
        <v>177880</v>
      </c>
      <c r="M9095" s="2">
        <f>A9095*FERT_BED_TOM+B9095*FERT_BED_CAR+C9095*FERT_BED_MES</f>
        <v>27280</v>
      </c>
      <c r="N9095" s="6">
        <f>IF(AND(D9095&lt;=TOTAL_BEDS,J9095&lt;=TEMP_WORKER_MAX*TEMP_WORKER_HRS),1,0)</f>
        <v>1</v>
      </c>
      <c r="O9095" s="2">
        <f>L9095-M9095-K9095-FIXED_COSTS</f>
        <v>24003.78157223131</v>
      </c>
      <c r="P9095" s="2">
        <f>IF(N9095=1,O9095,"")</f>
        <v>24003.78157223131</v>
      </c>
    </row>
    <row r="9096">
      <c r="A9096" s="6">
        <v>13</v>
      </c>
      <c r="B9096" s="6">
        <v>20</v>
      </c>
      <c r="C9096" s="6">
        <v>9</v>
      </c>
      <c r="D9096" s="6">
        <f>A9096+B9096+C9096</f>
        <v>42</v>
      </c>
      <c r="E9096" s="5">
        <f>IF(A9096=0,0,A9096*LABOR_HRS_WK_TOM*SEASON_WEEKS*(1+DIM_PCT_TOM)^A9096)</f>
        <v>4039.1573208399313</v>
      </c>
      <c r="F9096" s="5">
        <f>IF(B9096=0,0,B9096*LABOR_HRS_WK_CAR*SEASON_WEEKS*(1+DIM_PCT_CAR)^B9096)</f>
        <v>983.16986417423652</v>
      </c>
      <c r="G9096" s="5">
        <f>IF(C9096=0,0,C9096*LABOR_HRS_WK_MES*SEASON_WEEKS*(1+DIM_PCT_MES)^C9096)</f>
        <v>452.90833186570273</v>
      </c>
      <c r="H9096" s="5">
        <f>E9096+F9096+G9096</f>
        <v>5475.2355168798713</v>
      </c>
      <c r="I9096" s="5">
        <f>MIN(H9096,FARMER_HRS)</f>
        <v>720</v>
      </c>
      <c r="J9096" s="5">
        <f>MAX(0,H9096-FARMER_HRS)</f>
        <v>4755.2355168798713</v>
      </c>
      <c r="K9096" s="2">
        <f>I9096*FARMER_RATE+J9096*TEMP_WORKER_RATE</f>
        <v>107556.17216805332</v>
      </c>
      <c r="L9096" s="2">
        <f>A9096*PRICE_TOM+B9096*PRICE_CAR+C9096*PRICE_MES</f>
        <v>180580</v>
      </c>
      <c r="M9096" s="2">
        <f>A9096*FERT_BED_TOM+B9096*FERT_BED_CAR+C9096*FERT_BED_MES</f>
        <v>28160</v>
      </c>
      <c r="N9096" s="6">
        <f>IF(AND(D9096&lt;=TOTAL_BEDS,J9096&lt;=TEMP_WORKER_MAX*TEMP_WORKER_HRS),1,0)</f>
        <v>1</v>
      </c>
      <c r="O9096" s="2">
        <f>L9096-M9096-K9096-FIXED_COSTS</f>
        <v>24863.827831946677</v>
      </c>
      <c r="P9096" s="2">
        <f>IF(N9096=1,O9096,"")</f>
        <v>24863.827831946677</v>
      </c>
    </row>
    <row r="9097">
      <c r="A9097" s="6">
        <v>13</v>
      </c>
      <c r="B9097" s="6">
        <v>20</v>
      </c>
      <c r="C9097" s="6">
        <v>10</v>
      </c>
      <c r="D9097" s="6">
        <f>A9097+B9097+C9097</f>
        <v>43</v>
      </c>
      <c r="E9097" s="5">
        <f>IF(A9097=0,0,A9097*LABOR_HRS_WK_TOM*SEASON_WEEKS*(1+DIM_PCT_TOM)^A9097)</f>
        <v>4039.1573208399313</v>
      </c>
      <c r="F9097" s="5">
        <f>IF(B9097=0,0,B9097*LABOR_HRS_WK_CAR*SEASON_WEEKS*(1+DIM_PCT_CAR)^B9097)</f>
        <v>983.16986417423652</v>
      </c>
      <c r="G9097" s="5">
        <f>IF(C9097=0,0,C9097*LABOR_HRS_WK_MES*SEASON_WEEKS*(1+DIM_PCT_MES)^C9097)</f>
        <v>509.52187334891551</v>
      </c>
      <c r="H9097" s="5">
        <f>E9097+F9097+G9097</f>
        <v>5531.8490583630837</v>
      </c>
      <c r="I9097" s="5">
        <f>MIN(H9097,FARMER_HRS)</f>
        <v>720</v>
      </c>
      <c r="J9097" s="5">
        <f>MAX(0,H9097-FARMER_HRS)</f>
        <v>4811.8490583630837</v>
      </c>
      <c r="K9097" s="2">
        <f>I9097*FARMER_RATE+J9097*TEMP_WORKER_RATE</f>
        <v>108539.04615213687</v>
      </c>
      <c r="L9097" s="2">
        <f>A9097*PRICE_TOM+B9097*PRICE_CAR+C9097*PRICE_MES</f>
        <v>183280</v>
      </c>
      <c r="M9097" s="2">
        <f>A9097*FERT_BED_TOM+B9097*FERT_BED_CAR+C9097*FERT_BED_MES</f>
        <v>29040</v>
      </c>
      <c r="N9097" s="6">
        <f>IF(AND(D9097&lt;=TOTAL_BEDS,J9097&lt;=TEMP_WORKER_MAX*TEMP_WORKER_HRS),1,0)</f>
        <v>1</v>
      </c>
      <c r="O9097" s="2">
        <f>L9097-M9097-K9097-FIXED_COSTS</f>
        <v>25700.953847863129</v>
      </c>
      <c r="P9097" s="2">
        <f>IF(N9097=1,O9097,"")</f>
        <v>25700.953847863129</v>
      </c>
    </row>
    <row r="9098">
      <c r="A9098" s="6">
        <v>13</v>
      </c>
      <c r="B9098" s="6">
        <v>20</v>
      </c>
      <c r="C9098" s="6">
        <v>11</v>
      </c>
      <c r="D9098" s="6">
        <f>A9098+B9098+C9098</f>
        <v>44</v>
      </c>
      <c r="E9098" s="5">
        <f>IF(A9098=0,0,A9098*LABOR_HRS_WK_TOM*SEASON_WEEKS*(1+DIM_PCT_TOM)^A9098)</f>
        <v>4039.1573208399313</v>
      </c>
      <c r="F9098" s="5">
        <f>IF(B9098=0,0,B9098*LABOR_HRS_WK_CAR*SEASON_WEEKS*(1+DIM_PCT_CAR)^B9098)</f>
        <v>983.16986417423652</v>
      </c>
      <c r="G9098" s="5">
        <f>IF(C9098=0,0,C9098*LABOR_HRS_WK_MES*SEASON_WEEKS*(1+DIM_PCT_MES)^C9098)</f>
        <v>567.47998644235463</v>
      </c>
      <c r="H9098" s="5">
        <f>E9098+F9098+G9098</f>
        <v>5589.8071714565231</v>
      </c>
      <c r="I9098" s="5">
        <f>MIN(H9098,FARMER_HRS)</f>
        <v>720</v>
      </c>
      <c r="J9098" s="5">
        <f>MAX(0,H9098-FARMER_HRS)</f>
        <v>4869.8071714565231</v>
      </c>
      <c r="K9098" s="2">
        <f>I9098*FARMER_RATE+J9098*TEMP_WORKER_RATE</f>
        <v>109545.26339334241</v>
      </c>
      <c r="L9098" s="2">
        <f>A9098*PRICE_TOM+B9098*PRICE_CAR+C9098*PRICE_MES</f>
        <v>185980</v>
      </c>
      <c r="M9098" s="2">
        <f>A9098*FERT_BED_TOM+B9098*FERT_BED_CAR+C9098*FERT_BED_MES</f>
        <v>29920</v>
      </c>
      <c r="N9098" s="6">
        <f>IF(AND(D9098&lt;=TOTAL_BEDS,J9098&lt;=TEMP_WORKER_MAX*TEMP_WORKER_HRS),1,0)</f>
        <v>1</v>
      </c>
      <c r="O9098" s="2">
        <f>L9098-M9098-K9098-FIXED_COSTS</f>
        <v>26514.736606657592</v>
      </c>
      <c r="P9098" s="2">
        <f>IF(N9098=1,O9098,"")</f>
        <v>26514.736606657592</v>
      </c>
    </row>
    <row r="9099">
      <c r="A9099" s="6">
        <v>13</v>
      </c>
      <c r="B9099" s="6">
        <v>20</v>
      </c>
      <c r="C9099" s="6">
        <v>12</v>
      </c>
      <c r="D9099" s="6">
        <f>A9099+B9099+C9099</f>
        <v>45</v>
      </c>
      <c r="E9099" s="5">
        <f>IF(A9099=0,0,A9099*LABOR_HRS_WK_TOM*SEASON_WEEKS*(1+DIM_PCT_TOM)^A9099)</f>
        <v>4039.1573208399313</v>
      </c>
      <c r="F9099" s="5">
        <f>IF(B9099=0,0,B9099*LABOR_HRS_WK_CAR*SEASON_WEEKS*(1+DIM_PCT_CAR)^B9099)</f>
        <v>983.16986417423652</v>
      </c>
      <c r="G9099" s="5">
        <f>IF(C9099=0,0,C9099*LABOR_HRS_WK_MES*SEASON_WEEKS*(1+DIM_PCT_MES)^C9099)</f>
        <v>626.807439570419</v>
      </c>
      <c r="H9099" s="5">
        <f>E9099+F9099+G9099</f>
        <v>5649.1346245845871</v>
      </c>
      <c r="I9099" s="5">
        <f>MIN(H9099,FARMER_HRS)</f>
        <v>720</v>
      </c>
      <c r="J9099" s="5">
        <f>MAX(0,H9099-FARMER_HRS)</f>
        <v>4929.1346245845871</v>
      </c>
      <c r="K9099" s="2">
        <f>I9099*FARMER_RATE+J9099*TEMP_WORKER_RATE</f>
        <v>110575.25389903797</v>
      </c>
      <c r="L9099" s="2">
        <f>A9099*PRICE_TOM+B9099*PRICE_CAR+C9099*PRICE_MES</f>
        <v>188680</v>
      </c>
      <c r="M9099" s="2">
        <f>A9099*FERT_BED_TOM+B9099*FERT_BED_CAR+C9099*FERT_BED_MES</f>
        <v>30800</v>
      </c>
      <c r="N9099" s="6">
        <f>IF(AND(D9099&lt;=TOTAL_BEDS,J9099&lt;=TEMP_WORKER_MAX*TEMP_WORKER_HRS),1,0)</f>
        <v>1</v>
      </c>
      <c r="O9099" s="2">
        <f>L9099-M9099-K9099-FIXED_COSTS</f>
        <v>27304.746100962031</v>
      </c>
      <c r="P9099" s="2">
        <f>IF(N9099=1,O9099,"")</f>
        <v>27304.746100962031</v>
      </c>
    </row>
    <row r="9100">
      <c r="A9100" s="6">
        <v>13</v>
      </c>
      <c r="B9100" s="6">
        <v>20</v>
      </c>
      <c r="C9100" s="6">
        <v>13</v>
      </c>
      <c r="D9100" s="6">
        <f>A9100+B9100+C9100</f>
        <v>46</v>
      </c>
      <c r="E9100" s="5">
        <f>IF(A9100=0,0,A9100*LABOR_HRS_WK_TOM*SEASON_WEEKS*(1+DIM_PCT_TOM)^A9100)</f>
        <v>4039.1573208399313</v>
      </c>
      <c r="F9100" s="5">
        <f>IF(B9100=0,0,B9100*LABOR_HRS_WK_CAR*SEASON_WEEKS*(1+DIM_PCT_CAR)^B9100)</f>
        <v>983.16986417423652</v>
      </c>
      <c r="G9100" s="5">
        <f>IF(C9100=0,0,C9100*LABOR_HRS_WK_MES*SEASON_WEEKS*(1+DIM_PCT_MES)^C9100)</f>
        <v>687.52941027880331</v>
      </c>
      <c r="H9100" s="5">
        <f>E9100+F9100+G9100</f>
        <v>5709.8565952929712</v>
      </c>
      <c r="I9100" s="5">
        <f>MIN(H9100,FARMER_HRS)</f>
        <v>720</v>
      </c>
      <c r="J9100" s="5">
        <f>MAX(0,H9100-FARMER_HRS)</f>
        <v>4989.8565952929712</v>
      </c>
      <c r="K9100" s="2">
        <f>I9100*FARMER_RATE+J9100*TEMP_WORKER_RATE</f>
        <v>111629.45477939186</v>
      </c>
      <c r="L9100" s="2">
        <f>A9100*PRICE_TOM+B9100*PRICE_CAR+C9100*PRICE_MES</f>
        <v>191380</v>
      </c>
      <c r="M9100" s="2">
        <f>A9100*FERT_BED_TOM+B9100*FERT_BED_CAR+C9100*FERT_BED_MES</f>
        <v>31680</v>
      </c>
      <c r="N9100" s="6">
        <f>IF(AND(D9100&lt;=TOTAL_BEDS,J9100&lt;=TEMP_WORKER_MAX*TEMP_WORKER_HRS),1,0)</f>
        <v>1</v>
      </c>
      <c r="O9100" s="2">
        <f>L9100-M9100-K9100-FIXED_COSTS</f>
        <v>28070.545220608139</v>
      </c>
      <c r="P9100" s="2">
        <f>IF(N9100=1,O9100,"")</f>
        <v>28070.545220608139</v>
      </c>
    </row>
    <row r="9101">
      <c r="A9101" s="6">
        <v>13</v>
      </c>
      <c r="B9101" s="6">
        <v>20</v>
      </c>
      <c r="C9101" s="6">
        <v>14</v>
      </c>
      <c r="D9101" s="6">
        <f>A9101+B9101+C9101</f>
        <v>47</v>
      </c>
      <c r="E9101" s="5">
        <f>IF(A9101=0,0,A9101*LABOR_HRS_WK_TOM*SEASON_WEEKS*(1+DIM_PCT_TOM)^A9101)</f>
        <v>4039.1573208399313</v>
      </c>
      <c r="F9101" s="5">
        <f>IF(B9101=0,0,B9101*LABOR_HRS_WK_CAR*SEASON_WEEKS*(1+DIM_PCT_CAR)^B9101)</f>
        <v>983.16986417423652</v>
      </c>
      <c r="G9101" s="5">
        <f>IF(C9101=0,0,C9101*LABOR_HRS_WK_MES*SEASON_WEEKS*(1+DIM_PCT_MES)^C9101)</f>
        <v>749.67149159246435</v>
      </c>
      <c r="H9101" s="5">
        <f>E9101+F9101+G9101</f>
        <v>5771.9986766066322</v>
      </c>
      <c r="I9101" s="5">
        <f>MIN(H9101,FARMER_HRS)</f>
        <v>720</v>
      </c>
      <c r="J9101" s="5">
        <f>MAX(0,H9101-FARMER_HRS)</f>
        <v>5051.9986766066322</v>
      </c>
      <c r="K9101" s="2">
        <f>I9101*FARMER_RATE+J9101*TEMP_WORKER_RATE</f>
        <v>112708.31035775403</v>
      </c>
      <c r="L9101" s="2">
        <f>A9101*PRICE_TOM+B9101*PRICE_CAR+C9101*PRICE_MES</f>
        <v>194080</v>
      </c>
      <c r="M9101" s="2">
        <f>A9101*FERT_BED_TOM+B9101*FERT_BED_CAR+C9101*FERT_BED_MES</f>
        <v>32560</v>
      </c>
      <c r="N9101" s="6">
        <f>IF(AND(D9101&lt;=TOTAL_BEDS,J9101&lt;=TEMP_WORKER_MAX*TEMP_WORKER_HRS),1,0)</f>
        <v>1</v>
      </c>
      <c r="O9101" s="2">
        <f>L9101-M9101-K9101-FIXED_COSTS</f>
        <v>28811.689642245969</v>
      </c>
      <c r="P9101" s="2">
        <f>IF(N9101=1,O9101,"")</f>
        <v>28811.689642245969</v>
      </c>
    </row>
    <row r="9102">
      <c r="A9102" s="6">
        <v>13</v>
      </c>
      <c r="B9102" s="6">
        <v>20</v>
      </c>
      <c r="C9102" s="6">
        <v>15</v>
      </c>
      <c r="D9102" s="6">
        <f>A9102+B9102+C9102</f>
        <v>48</v>
      </c>
      <c r="E9102" s="5">
        <f>IF(A9102=0,0,A9102*LABOR_HRS_WK_TOM*SEASON_WEEKS*(1+DIM_PCT_TOM)^A9102)</f>
        <v>4039.1573208399313</v>
      </c>
      <c r="F9102" s="5">
        <f>IF(B9102=0,0,B9102*LABOR_HRS_WK_CAR*SEASON_WEEKS*(1+DIM_PCT_CAR)^B9102)</f>
        <v>983.16986417423652</v>
      </c>
      <c r="G9102" s="5">
        <f>IF(C9102=0,0,C9102*LABOR_HRS_WK_MES*SEASON_WEEKS*(1+DIM_PCT_MES)^C9102)</f>
        <v>813.25969846861074</v>
      </c>
      <c r="H9102" s="5">
        <f>E9102+F9102+G9102</f>
        <v>5835.5868834827788</v>
      </c>
      <c r="I9102" s="5">
        <f>MIN(H9102,FARMER_HRS)</f>
        <v>720</v>
      </c>
      <c r="J9102" s="5">
        <f>MAX(0,H9102-FARMER_HRS)</f>
        <v>5115.5868834827788</v>
      </c>
      <c r="K9102" s="2">
        <f>I9102*FARMER_RATE+J9102*TEMP_WORKER_RATE</f>
        <v>113812.27228268713</v>
      </c>
      <c r="L9102" s="2">
        <f>A9102*PRICE_TOM+B9102*PRICE_CAR+C9102*PRICE_MES</f>
        <v>196780</v>
      </c>
      <c r="M9102" s="2">
        <f>A9102*FERT_BED_TOM+B9102*FERT_BED_CAR+C9102*FERT_BED_MES</f>
        <v>33440</v>
      </c>
      <c r="N9102" s="6">
        <f>IF(AND(D9102&lt;=TOTAL_BEDS,J9102&lt;=TEMP_WORKER_MAX*TEMP_WORKER_HRS),1,0)</f>
        <v>1</v>
      </c>
      <c r="O9102" s="2">
        <f>L9102-M9102-K9102-FIXED_COSTS</f>
        <v>29527.727717312868</v>
      </c>
      <c r="P9102" s="2">
        <f>IF(N9102=1,O9102,"")</f>
        <v>29527.727717312868</v>
      </c>
    </row>
    <row r="9103">
      <c r="A9103" s="6">
        <v>13</v>
      </c>
      <c r="B9103" s="6">
        <v>20</v>
      </c>
      <c r="C9103" s="6">
        <v>16</v>
      </c>
      <c r="D9103" s="6">
        <f>A9103+B9103+C9103</f>
        <v>49</v>
      </c>
      <c r="E9103" s="5">
        <f>IF(A9103=0,0,A9103*LABOR_HRS_WK_TOM*SEASON_WEEKS*(1+DIM_PCT_TOM)^A9103)</f>
        <v>4039.1573208399313</v>
      </c>
      <c r="F9103" s="5">
        <f>IF(B9103=0,0,B9103*LABOR_HRS_WK_CAR*SEASON_WEEKS*(1+DIM_PCT_CAR)^B9103)</f>
        <v>983.16986417423652</v>
      </c>
      <c r="G9103" s="5">
        <f>IF(C9103=0,0,C9103*LABOR_HRS_WK_MES*SEASON_WEEKS*(1+DIM_PCT_MES)^C9103)</f>
        <v>878.32047434609967</v>
      </c>
      <c r="H9103" s="5">
        <f>E9103+F9103+G9103</f>
        <v>5900.6476593602674</v>
      </c>
      <c r="I9103" s="5">
        <f>MIN(H9103,FARMER_HRS)</f>
        <v>720</v>
      </c>
      <c r="J9103" s="5">
        <f>MAX(0,H9103-FARMER_HRS)</f>
        <v>5180.6476593602674</v>
      </c>
      <c r="K9103" s="2">
        <f>I9103*FARMER_RATE+J9103*TEMP_WORKER_RATE</f>
        <v>114941.79964167131</v>
      </c>
      <c r="L9103" s="2">
        <f>A9103*PRICE_TOM+B9103*PRICE_CAR+C9103*PRICE_MES</f>
        <v>199480</v>
      </c>
      <c r="M9103" s="2">
        <f>A9103*FERT_BED_TOM+B9103*FERT_BED_CAR+C9103*FERT_BED_MES</f>
        <v>34320</v>
      </c>
      <c r="N9103" s="6">
        <f>IF(AND(D9103&lt;=TOTAL_BEDS,J9103&lt;=TEMP_WORKER_MAX*TEMP_WORKER_HRS),1,0)</f>
        <v>1</v>
      </c>
      <c r="O9103" s="2">
        <f>L9103-M9103-K9103-FIXED_COSTS</f>
        <v>30218.200358328686</v>
      </c>
      <c r="P9103" s="2">
        <f>IF(N9103=1,O9103,"")</f>
        <v>30218.200358328686</v>
      </c>
    </row>
    <row r="9104">
      <c r="A9104" s="6">
        <v>13</v>
      </c>
      <c r="B9104" s="6">
        <v>20</v>
      </c>
      <c r="C9104" s="6">
        <v>17</v>
      </c>
      <c r="D9104" s="6">
        <f>A9104+B9104+C9104</f>
        <v>50</v>
      </c>
      <c r="E9104" s="5">
        <f>IF(A9104=0,0,A9104*LABOR_HRS_WK_TOM*SEASON_WEEKS*(1+DIM_PCT_TOM)^A9104)</f>
        <v>4039.1573208399313</v>
      </c>
      <c r="F9104" s="5">
        <f>IF(B9104=0,0,B9104*LABOR_HRS_WK_CAR*SEASON_WEEKS*(1+DIM_PCT_CAR)^B9104)</f>
        <v>983.16986417423652</v>
      </c>
      <c r="G9104" s="5">
        <f>IF(C9104=0,0,C9104*LABOR_HRS_WK_MES*SEASON_WEEKS*(1+DIM_PCT_MES)^C9104)</f>
        <v>944.88069779263992</v>
      </c>
      <c r="H9104" s="5">
        <f>E9104+F9104+G9104</f>
        <v>5967.2078828068079</v>
      </c>
      <c r="I9104" s="5">
        <f>MIN(H9104,FARMER_HRS)</f>
        <v>720</v>
      </c>
      <c r="J9104" s="5">
        <f>MAX(0,H9104-FARMER_HRS)</f>
        <v>5247.2078828068079</v>
      </c>
      <c r="K9104" s="2">
        <f>I9104*FARMER_RATE+J9104*TEMP_WORKER_RATE</f>
        <v>116097.35907650708</v>
      </c>
      <c r="L9104" s="2">
        <f>A9104*PRICE_TOM+B9104*PRICE_CAR+C9104*PRICE_MES</f>
        <v>202180</v>
      </c>
      <c r="M9104" s="2">
        <f>A9104*FERT_BED_TOM+B9104*FERT_BED_CAR+C9104*FERT_BED_MES</f>
        <v>35200</v>
      </c>
      <c r="N9104" s="6">
        <f>IF(AND(D9104&lt;=TOTAL_BEDS,J9104&lt;=TEMP_WORKER_MAX*TEMP_WORKER_HRS),1,0)</f>
        <v>1</v>
      </c>
      <c r="O9104" s="2">
        <f>L9104-M9104-K9104-FIXED_COSTS</f>
        <v>30882.640923492916</v>
      </c>
      <c r="P9104" s="2">
        <f>IF(N9104=1,O9104,"")</f>
        <v>30882.640923492916</v>
      </c>
    </row>
    <row r="9105">
      <c r="A9105" s="6">
        <v>13</v>
      </c>
      <c r="B9105" s="6">
        <v>20</v>
      </c>
      <c r="C9105" s="6">
        <v>18</v>
      </c>
      <c r="D9105" s="6">
        <f>A9105+B9105+C9105</f>
        <v>51</v>
      </c>
      <c r="E9105" s="5">
        <f>IF(A9105=0,0,A9105*LABOR_HRS_WK_TOM*SEASON_WEEKS*(1+DIM_PCT_TOM)^A9105)</f>
        <v>4039.1573208399313</v>
      </c>
      <c r="F9105" s="5">
        <f>IF(B9105=0,0,B9105*LABOR_HRS_WK_CAR*SEASON_WEEKS*(1+DIM_PCT_CAR)^B9105)</f>
        <v>983.16986417423652</v>
      </c>
      <c r="G9105" s="5">
        <f>IF(C9105=0,0,C9105*LABOR_HRS_WK_MES*SEASON_WEEKS*(1+DIM_PCT_MES)^C9105)</f>
        <v>1012.9676892512272</v>
      </c>
      <c r="H9105" s="5">
        <f>E9105+F9105+G9105</f>
        <v>6035.2948742653953</v>
      </c>
      <c r="I9105" s="5">
        <f>MIN(H9105,FARMER_HRS)</f>
        <v>720</v>
      </c>
      <c r="J9105" s="5">
        <f>MAX(0,H9105-FARMER_HRS)</f>
        <v>5315.2948742653953</v>
      </c>
      <c r="K9105" s="2">
        <f>I9105*FARMER_RATE+J9105*TEMP_WORKER_RATE</f>
        <v>117279.42490044089</v>
      </c>
      <c r="L9105" s="2">
        <f>A9105*PRICE_TOM+B9105*PRICE_CAR+C9105*PRICE_MES</f>
        <v>204880</v>
      </c>
      <c r="M9105" s="2">
        <f>A9105*FERT_BED_TOM+B9105*FERT_BED_CAR+C9105*FERT_BED_MES</f>
        <v>36080</v>
      </c>
      <c r="N9105" s="6">
        <f>IF(AND(D9105&lt;=TOTAL_BEDS,J9105&lt;=TEMP_WORKER_MAX*TEMP_WORKER_HRS),1,0)</f>
        <v>1</v>
      </c>
      <c r="O9105" s="2">
        <f>L9105-M9105-K9105-FIXED_COSTS</f>
        <v>31520.575099559108</v>
      </c>
      <c r="P9105" s="2">
        <f>IF(N9105=1,O9105,"")</f>
        <v>31520.575099559108</v>
      </c>
    </row>
    <row r="9106">
      <c r="A9106" s="6">
        <v>13</v>
      </c>
      <c r="B9106" s="6">
        <v>20</v>
      </c>
      <c r="C9106" s="6">
        <v>19</v>
      </c>
      <c r="D9106" s="6">
        <f>A9106+B9106+C9106</f>
        <v>52</v>
      </c>
      <c r="E9106" s="5">
        <f>IF(A9106=0,0,A9106*LABOR_HRS_WK_TOM*SEASON_WEEKS*(1+DIM_PCT_TOM)^A9106)</f>
        <v>4039.1573208399313</v>
      </c>
      <c r="F9106" s="5">
        <f>IF(B9106=0,0,B9106*LABOR_HRS_WK_CAR*SEASON_WEEKS*(1+DIM_PCT_CAR)^B9106)</f>
        <v>983.16986417423652</v>
      </c>
      <c r="G9106" s="5">
        <f>IF(C9106=0,0,C9106*LABOR_HRS_WK_MES*SEASON_WEEKS*(1+DIM_PCT_MES)^C9106)</f>
        <v>1082.6092178872491</v>
      </c>
      <c r="H9106" s="5">
        <f>E9106+F9106+G9106</f>
        <v>6104.9364029014178</v>
      </c>
      <c r="I9106" s="5">
        <f>MIN(H9106,FARMER_HRS)</f>
        <v>720</v>
      </c>
      <c r="J9106" s="5">
        <f>MAX(0,H9106-FARMER_HRS)</f>
        <v>5384.9364029014178</v>
      </c>
      <c r="K9106" s="2">
        <f>I9106*FARMER_RATE+J9106*TEMP_WORKER_RATE</f>
        <v>118488.4792170385</v>
      </c>
      <c r="L9106" s="2">
        <f>A9106*PRICE_TOM+B9106*PRICE_CAR+C9106*PRICE_MES</f>
        <v>207580</v>
      </c>
      <c r="M9106" s="2">
        <f>A9106*FERT_BED_TOM+B9106*FERT_BED_CAR+C9106*FERT_BED_MES</f>
        <v>36960</v>
      </c>
      <c r="N9106" s="6">
        <f>IF(AND(D9106&lt;=TOTAL_BEDS,J9106&lt;=TEMP_WORKER_MAX*TEMP_WORKER_HRS),1,0)</f>
        <v>1</v>
      </c>
      <c r="O9106" s="2">
        <f>L9106-M9106-K9106-FIXED_COSTS</f>
        <v>32131.520782961496</v>
      </c>
      <c r="P9106" s="2">
        <f>IF(N9106=1,O9106,"")</f>
        <v>32131.520782961496</v>
      </c>
    </row>
    <row r="9107">
      <c r="A9107" s="6">
        <v>13</v>
      </c>
      <c r="B9107" s="6">
        <v>20</v>
      </c>
      <c r="C9107" s="6">
        <v>20</v>
      </c>
      <c r="D9107" s="6">
        <f>A9107+B9107+C9107</f>
        <v>53</v>
      </c>
      <c r="E9107" s="5">
        <f>IF(A9107=0,0,A9107*LABOR_HRS_WK_TOM*SEASON_WEEKS*(1+DIM_PCT_TOM)^A9107)</f>
        <v>4039.1573208399313</v>
      </c>
      <c r="F9107" s="5">
        <f>IF(B9107=0,0,B9107*LABOR_HRS_WK_CAR*SEASON_WEEKS*(1+DIM_PCT_CAR)^B9107)</f>
        <v>983.16986417423652</v>
      </c>
      <c r="G9107" s="5">
        <f>IF(C9107=0,0,C9107*LABOR_HRS_WK_MES*SEASON_WEEKS*(1+DIM_PCT_MES)^C9107)</f>
        <v>1153.8335085377259</v>
      </c>
      <c r="H9107" s="5">
        <f>E9107+F9107+G9107</f>
        <v>6176.1606935518939</v>
      </c>
      <c r="I9107" s="5">
        <f>MIN(H9107,FARMER_HRS)</f>
        <v>720</v>
      </c>
      <c r="J9107" s="5">
        <f>MAX(0,H9107-FARMER_HRS)</f>
        <v>5456.1606935518939</v>
      </c>
      <c r="K9107" s="2">
        <f>I9107*FARMER_RATE+J9107*TEMP_WORKER_RATE</f>
        <v>119725.01204083148</v>
      </c>
      <c r="L9107" s="2">
        <f>A9107*PRICE_TOM+B9107*PRICE_CAR+C9107*PRICE_MES</f>
        <v>210280</v>
      </c>
      <c r="M9107" s="2">
        <f>A9107*FERT_BED_TOM+B9107*FERT_BED_CAR+C9107*FERT_BED_MES</f>
        <v>37840</v>
      </c>
      <c r="N9107" s="6">
        <f>IF(AND(D9107&lt;=TOTAL_BEDS,J9107&lt;=TEMP_WORKER_MAX*TEMP_WORKER_HRS),1,0)</f>
        <v>1</v>
      </c>
      <c r="O9107" s="2">
        <f>L9107-M9107-K9107-FIXED_COSTS</f>
        <v>32714.987959168517</v>
      </c>
      <c r="P9107" s="2">
        <f>IF(N9107=1,O9107,"")</f>
        <v>32714.987959168517</v>
      </c>
    </row>
    <row r="9108">
      <c r="A9108" s="6">
        <v>13</v>
      </c>
      <c r="B9108" s="6">
        <v>20</v>
      </c>
      <c r="C9108" s="6">
        <v>21</v>
      </c>
      <c r="D9108" s="6">
        <f>A9108+B9108+C9108</f>
        <v>54</v>
      </c>
      <c r="E9108" s="5">
        <f>IF(A9108=0,0,A9108*LABOR_HRS_WK_TOM*SEASON_WEEKS*(1+DIM_PCT_TOM)^A9108)</f>
        <v>4039.1573208399313</v>
      </c>
      <c r="F9108" s="5">
        <f>IF(B9108=0,0,B9108*LABOR_HRS_WK_CAR*SEASON_WEEKS*(1+DIM_PCT_CAR)^B9108)</f>
        <v>983.16986417423652</v>
      </c>
      <c r="G9108" s="5">
        <f>IF(C9108=0,0,C9108*LABOR_HRS_WK_MES*SEASON_WEEKS*(1+DIM_PCT_MES)^C9108)</f>
        <v>1226.6692487641699</v>
      </c>
      <c r="H9108" s="5">
        <f>E9108+F9108+G9108</f>
        <v>6248.9964337783385</v>
      </c>
      <c r="I9108" s="5">
        <f>MIN(H9108,FARMER_HRS)</f>
        <v>720</v>
      </c>
      <c r="J9108" s="5">
        <f>MAX(0,H9108-FARMER_HRS)</f>
        <v>5528.9964337783385</v>
      </c>
      <c r="K9108" s="2">
        <f>I9108*FARMER_RATE+J9108*TEMP_WORKER_RATE</f>
        <v>120989.52141976282</v>
      </c>
      <c r="L9108" s="2">
        <f>A9108*PRICE_TOM+B9108*PRICE_CAR+C9108*PRICE_MES</f>
        <v>212980</v>
      </c>
      <c r="M9108" s="2">
        <f>A9108*FERT_BED_TOM+B9108*FERT_BED_CAR+C9108*FERT_BED_MES</f>
        <v>38720</v>
      </c>
      <c r="N9108" s="6">
        <f>IF(AND(D9108&lt;=TOTAL_BEDS,J9108&lt;=TEMP_WORKER_MAX*TEMP_WORKER_HRS),1,0)</f>
        <v>1</v>
      </c>
      <c r="O9108" s="2">
        <f>L9108-M9108-K9108-FIXED_COSTS</f>
        <v>33270.478580237177</v>
      </c>
      <c r="P9108" s="2">
        <f>IF(N9108=1,O9108,"")</f>
        <v>33270.478580237177</v>
      </c>
    </row>
    <row r="9109">
      <c r="A9109" s="6">
        <v>13</v>
      </c>
      <c r="B9109" s="6">
        <v>20</v>
      </c>
      <c r="C9109" s="6">
        <v>22</v>
      </c>
      <c r="D9109" s="6">
        <f>A9109+B9109+C9109</f>
        <v>55</v>
      </c>
      <c r="E9109" s="5">
        <f>IF(A9109=0,0,A9109*LABOR_HRS_WK_TOM*SEASON_WEEKS*(1+DIM_PCT_TOM)^A9109)</f>
        <v>4039.1573208399313</v>
      </c>
      <c r="F9109" s="5">
        <f>IF(B9109=0,0,B9109*LABOR_HRS_WK_CAR*SEASON_WEEKS*(1+DIM_PCT_CAR)^B9109)</f>
        <v>983.16986417423652</v>
      </c>
      <c r="G9109" s="5">
        <f>IF(C9109=0,0,C9109*LABOR_HRS_WK_MES*SEASON_WEEKS*(1+DIM_PCT_MES)^C9109)</f>
        <v>1301.1455960105659</v>
      </c>
      <c r="H9109" s="5">
        <f>E9109+F9109+G9109</f>
        <v>6323.4727810247341</v>
      </c>
      <c r="I9109" s="5">
        <f>MIN(H9109,FARMER_HRS)</f>
        <v>720</v>
      </c>
      <c r="J9109" s="5">
        <f>MAX(0,H9109-FARMER_HRS)</f>
        <v>5603.4727810247341</v>
      </c>
      <c r="K9109" s="2">
        <f>I9109*FARMER_RATE+J9109*TEMP_WORKER_RATE</f>
        <v>122282.51355945719</v>
      </c>
      <c r="L9109" s="2">
        <f>A9109*PRICE_TOM+B9109*PRICE_CAR+C9109*PRICE_MES</f>
        <v>215680</v>
      </c>
      <c r="M9109" s="2">
        <f>A9109*FERT_BED_TOM+B9109*FERT_BED_CAR+C9109*FERT_BED_MES</f>
        <v>39600</v>
      </c>
      <c r="N9109" s="6">
        <f>IF(AND(D9109&lt;=TOTAL_BEDS,J9109&lt;=TEMP_WORKER_MAX*TEMP_WORKER_HRS),1,0)</f>
        <v>1</v>
      </c>
      <c r="O9109" s="2">
        <f>L9109-M9109-K9109-FIXED_COSTS</f>
        <v>33797.486440542809</v>
      </c>
      <c r="P9109" s="2">
        <f>IF(N9109=1,O9109,"")</f>
        <v>33797.486440542809</v>
      </c>
    </row>
    <row r="9110">
      <c r="A9110" s="6">
        <v>13</v>
      </c>
      <c r="B9110" s="6">
        <v>20</v>
      </c>
      <c r="C9110" s="6">
        <v>23</v>
      </c>
      <c r="D9110" s="6">
        <f>A9110+B9110+C9110</f>
        <v>56</v>
      </c>
      <c r="E9110" s="5">
        <f>IF(A9110=0,0,A9110*LABOR_HRS_WK_TOM*SEASON_WEEKS*(1+DIM_PCT_TOM)^A9110)</f>
        <v>4039.1573208399313</v>
      </c>
      <c r="F9110" s="5">
        <f>IF(B9110=0,0,B9110*LABOR_HRS_WK_CAR*SEASON_WEEKS*(1+DIM_PCT_CAR)^B9110)</f>
        <v>983.16986417423652</v>
      </c>
      <c r="G9110" s="5">
        <f>IF(C9110=0,0,C9110*LABOR_HRS_WK_MES*SEASON_WEEKS*(1+DIM_PCT_MES)^C9110)</f>
        <v>1377.2921848680023</v>
      </c>
      <c r="H9110" s="5">
        <f>E9110+F9110+G9110</f>
        <v>6399.6193698821708</v>
      </c>
      <c r="I9110" s="5">
        <f>MIN(H9110,FARMER_HRS)</f>
        <v>720</v>
      </c>
      <c r="J9110" s="5">
        <f>MAX(0,H9110-FARMER_HRS)</f>
        <v>5679.6193698821708</v>
      </c>
      <c r="K9110" s="2">
        <f>I9110*FARMER_RATE+J9110*TEMP_WORKER_RATE</f>
        <v>123604.50294934324</v>
      </c>
      <c r="L9110" s="2">
        <f>A9110*PRICE_TOM+B9110*PRICE_CAR+C9110*PRICE_MES</f>
        <v>218380</v>
      </c>
      <c r="M9110" s="2">
        <f>A9110*FERT_BED_TOM+B9110*FERT_BED_CAR+C9110*FERT_BED_MES</f>
        <v>40480</v>
      </c>
      <c r="N9110" s="6">
        <f>IF(AND(D9110&lt;=TOTAL_BEDS,J9110&lt;=TEMP_WORKER_MAX*TEMP_WORKER_HRS),1,0)</f>
        <v>1</v>
      </c>
      <c r="O9110" s="2">
        <f>L9110-M9110-K9110-FIXED_COSTS</f>
        <v>34295.497050656762</v>
      </c>
      <c r="P9110" s="2">
        <f>IF(N9110=1,O9110,"")</f>
        <v>34295.497050656762</v>
      </c>
    </row>
    <row r="9111">
      <c r="A9111" s="6">
        <v>13</v>
      </c>
      <c r="B9111" s="6">
        <v>20</v>
      </c>
      <c r="C9111" s="6">
        <v>24</v>
      </c>
      <c r="D9111" s="6">
        <f>A9111+B9111+C9111</f>
        <v>57</v>
      </c>
      <c r="E9111" s="5">
        <f>IF(A9111=0,0,A9111*LABOR_HRS_WK_TOM*SEASON_WEEKS*(1+DIM_PCT_TOM)^A9111)</f>
        <v>4039.1573208399313</v>
      </c>
      <c r="F9111" s="5">
        <f>IF(B9111=0,0,B9111*LABOR_HRS_WK_CAR*SEASON_WEEKS*(1+DIM_PCT_CAR)^B9111)</f>
        <v>983.16986417423652</v>
      </c>
      <c r="G9111" s="5">
        <f>IF(C9111=0,0,C9111*LABOR_HRS_WK_MES*SEASON_WEEKS*(1+DIM_PCT_MES)^C9111)</f>
        <v>1455.139134447498</v>
      </c>
      <c r="H9111" s="5">
        <f>E9111+F9111+G9111</f>
        <v>6477.466319461666</v>
      </c>
      <c r="I9111" s="5">
        <f>MIN(H9111,FARMER_HRS)</f>
        <v>720</v>
      </c>
      <c r="J9111" s="5">
        <f>MAX(0,H9111-FARMER_HRS)</f>
        <v>5757.466319461666</v>
      </c>
      <c r="K9111" s="2">
        <f>I9111*FARMER_RATE+J9111*TEMP_WORKER_RATE</f>
        <v>124956.01249065393</v>
      </c>
      <c r="L9111" s="2">
        <f>A9111*PRICE_TOM+B9111*PRICE_CAR+C9111*PRICE_MES</f>
        <v>221080</v>
      </c>
      <c r="M9111" s="2">
        <f>A9111*FERT_BED_TOM+B9111*FERT_BED_CAR+C9111*FERT_BED_MES</f>
        <v>41360</v>
      </c>
      <c r="N9111" s="6">
        <f>IF(AND(D9111&lt;=TOTAL_BEDS,J9111&lt;=TEMP_WORKER_MAX*TEMP_WORKER_HRS),1,0)</f>
        <v>1</v>
      </c>
      <c r="O9111" s="2">
        <f>L9111-M9111-K9111-FIXED_COSTS</f>
        <v>34763.987509346072</v>
      </c>
      <c r="P9111" s="2">
        <f>IF(N9111=1,O9111,"")</f>
        <v>34763.987509346072</v>
      </c>
    </row>
    <row r="9112">
      <c r="A9112" s="6">
        <v>13</v>
      </c>
      <c r="B9112" s="6">
        <v>20</v>
      </c>
      <c r="C9112" s="6">
        <v>25</v>
      </c>
      <c r="D9112" s="6">
        <f>A9112+B9112+C9112</f>
        <v>58</v>
      </c>
      <c r="E9112" s="5">
        <f>IF(A9112=0,0,A9112*LABOR_HRS_WK_TOM*SEASON_WEEKS*(1+DIM_PCT_TOM)^A9112)</f>
        <v>4039.1573208399313</v>
      </c>
      <c r="F9112" s="5">
        <f>IF(B9112=0,0,B9112*LABOR_HRS_WK_CAR*SEASON_WEEKS*(1+DIM_PCT_CAR)^B9112)</f>
        <v>983.16986417423652</v>
      </c>
      <c r="G9112" s="5">
        <f>IF(C9112=0,0,C9112*LABOR_HRS_WK_MES*SEASON_WEEKS*(1+DIM_PCT_MES)^C9112)</f>
        <v>1534.7170558625955</v>
      </c>
      <c r="H9112" s="5">
        <f>E9112+F9112+G9112</f>
        <v>6557.044240876764</v>
      </c>
      <c r="I9112" s="5">
        <f>MIN(H9112,FARMER_HRS)</f>
        <v>720</v>
      </c>
      <c r="J9112" s="5">
        <f>MAX(0,H9112-FARMER_HRS)</f>
        <v>5837.044240876764</v>
      </c>
      <c r="K9112" s="2">
        <f>I9112*FARMER_RATE+J9112*TEMP_WORKER_RATE</f>
        <v>126337.57362633271</v>
      </c>
      <c r="L9112" s="2">
        <f>A9112*PRICE_TOM+B9112*PRICE_CAR+C9112*PRICE_MES</f>
        <v>223780</v>
      </c>
      <c r="M9112" s="2">
        <f>A9112*FERT_BED_TOM+B9112*FERT_BED_CAR+C9112*FERT_BED_MES</f>
        <v>42240</v>
      </c>
      <c r="N9112" s="6">
        <f>IF(AND(D9112&lt;=TOTAL_BEDS,J9112&lt;=TEMP_WORKER_MAX*TEMP_WORKER_HRS),1,0)</f>
        <v>0</v>
      </c>
      <c r="O9112" s="2">
        <f>L9112-M9112-K9112-FIXED_COSTS</f>
        <v>35202.426373667287</v>
      </c>
      <c r="P9112" s="2">
        <f>IF(N9112=1,O9112,"")</f>
      </c>
    </row>
    <row r="9113">
      <c r="A9113" s="6">
        <v>13</v>
      </c>
      <c r="B9113" s="6">
        <v>20</v>
      </c>
      <c r="C9113" s="6">
        <v>26</v>
      </c>
      <c r="D9113" s="6">
        <f>A9113+B9113+C9113</f>
        <v>59</v>
      </c>
      <c r="E9113" s="5">
        <f>IF(A9113=0,0,A9113*LABOR_HRS_WK_TOM*SEASON_WEEKS*(1+DIM_PCT_TOM)^A9113)</f>
        <v>4039.1573208399313</v>
      </c>
      <c r="F9113" s="5">
        <f>IF(B9113=0,0,B9113*LABOR_HRS_WK_CAR*SEASON_WEEKS*(1+DIM_PCT_CAR)^B9113)</f>
        <v>983.16986417423652</v>
      </c>
      <c r="G9113" s="5">
        <f>IF(C9113=0,0,C9113*LABOR_HRS_WK_MES*SEASON_WEEKS*(1+DIM_PCT_MES)^C9113)</f>
        <v>1616.0570598233128</v>
      </c>
      <c r="H9113" s="5">
        <f>E9113+F9113+G9113</f>
        <v>6638.3842448374808</v>
      </c>
      <c r="I9113" s="5">
        <f>MIN(H9113,FARMER_HRS)</f>
        <v>720</v>
      </c>
      <c r="J9113" s="5">
        <f>MAX(0,H9113-FARMER_HRS)</f>
        <v>5918.3842448374808</v>
      </c>
      <c r="K9113" s="2">
        <f>I9113*FARMER_RATE+J9113*TEMP_WORKER_RATE</f>
        <v>127749.72647287292</v>
      </c>
      <c r="L9113" s="2">
        <f>A9113*PRICE_TOM+B9113*PRICE_CAR+C9113*PRICE_MES</f>
        <v>226480</v>
      </c>
      <c r="M9113" s="2">
        <f>A9113*FERT_BED_TOM+B9113*FERT_BED_CAR+C9113*FERT_BED_MES</f>
        <v>43120</v>
      </c>
      <c r="N9113" s="6">
        <f>IF(AND(D9113&lt;=TOTAL_BEDS,J9113&lt;=TEMP_WORKER_MAX*TEMP_WORKER_HRS),1,0)</f>
        <v>0</v>
      </c>
      <c r="O9113" s="2">
        <f>L9113-M9113-K9113-FIXED_COSTS</f>
        <v>35610.273527127079</v>
      </c>
      <c r="P9113" s="2">
        <f>IF(N9113=1,O9113,"")</f>
      </c>
    </row>
    <row r="9114">
      <c r="A9114" s="6">
        <v>13</v>
      </c>
      <c r="B9114" s="6">
        <v>20</v>
      </c>
      <c r="C9114" s="6">
        <v>27</v>
      </c>
      <c r="D9114" s="6">
        <f>A9114+B9114+C9114</f>
        <v>60</v>
      </c>
      <c r="E9114" s="5">
        <f>IF(A9114=0,0,A9114*LABOR_HRS_WK_TOM*SEASON_WEEKS*(1+DIM_PCT_TOM)^A9114)</f>
        <v>4039.1573208399313</v>
      </c>
      <c r="F9114" s="5">
        <f>IF(B9114=0,0,B9114*LABOR_HRS_WK_CAR*SEASON_WEEKS*(1+DIM_PCT_CAR)^B9114)</f>
        <v>983.16986417423652</v>
      </c>
      <c r="G9114" s="5">
        <f>IF(C9114=0,0,C9114*LABOR_HRS_WK_MES*SEASON_WEEKS*(1+DIM_PCT_MES)^C9114)</f>
        <v>1699.19076434307</v>
      </c>
      <c r="H9114" s="5">
        <f>E9114+F9114+G9114</f>
        <v>6721.5179493572377</v>
      </c>
      <c r="I9114" s="5">
        <f>MIN(H9114,FARMER_HRS)</f>
        <v>720</v>
      </c>
      <c r="J9114" s="5">
        <f>MAX(0,H9114-FARMER_HRS)</f>
        <v>6001.5179493572377</v>
      </c>
      <c r="K9114" s="2">
        <f>I9114*FARMER_RATE+J9114*TEMP_WORKER_RATE</f>
        <v>129193.0199541187</v>
      </c>
      <c r="L9114" s="2">
        <f>A9114*PRICE_TOM+B9114*PRICE_CAR+C9114*PRICE_MES</f>
        <v>229180</v>
      </c>
      <c r="M9114" s="2">
        <f>A9114*FERT_BED_TOM+B9114*FERT_BED_CAR+C9114*FERT_BED_MES</f>
        <v>44000</v>
      </c>
      <c r="N9114" s="6">
        <f>IF(AND(D9114&lt;=TOTAL_BEDS,J9114&lt;=TEMP_WORKER_MAX*TEMP_WORKER_HRS),1,0)</f>
        <v>0</v>
      </c>
      <c r="O9114" s="2">
        <f>L9114-M9114-K9114-FIXED_COSTS</f>
        <v>35986.9800458813</v>
      </c>
      <c r="P9114" s="2">
        <f>IF(N9114=1,O9114,"")</f>
      </c>
    </row>
    <row r="9115">
      <c r="A9115" s="6">
        <v>13</v>
      </c>
      <c r="B9115" s="6">
        <v>20</v>
      </c>
      <c r="C9115" s="6">
        <v>28</v>
      </c>
      <c r="D9115" s="6">
        <f>A9115+B9115+C9115</f>
        <v>61</v>
      </c>
      <c r="E9115" s="5">
        <f>IF(A9115=0,0,A9115*LABOR_HRS_WK_TOM*SEASON_WEEKS*(1+DIM_PCT_TOM)^A9115)</f>
        <v>4039.1573208399313</v>
      </c>
      <c r="F9115" s="5">
        <f>IF(B9115=0,0,B9115*LABOR_HRS_WK_CAR*SEASON_WEEKS*(1+DIM_PCT_CAR)^B9115)</f>
        <v>983.16986417423652</v>
      </c>
      <c r="G9115" s="5">
        <f>IF(C9115=0,0,C9115*LABOR_HRS_WK_MES*SEASON_WEEKS*(1+DIM_PCT_MES)^C9115)</f>
        <v>1784.1503025602233</v>
      </c>
      <c r="H9115" s="5">
        <f>E9115+F9115+G9115</f>
        <v>6806.4774875743915</v>
      </c>
      <c r="I9115" s="5">
        <f>MIN(H9115,FARMER_HRS)</f>
        <v>720</v>
      </c>
      <c r="J9115" s="5">
        <f>MAX(0,H9115-FARMER_HRS)</f>
        <v>6086.4774875743915</v>
      </c>
      <c r="K9115" s="2">
        <f>I9115*FARMER_RATE+J9115*TEMP_WORKER_RATE</f>
        <v>130668.0119370554</v>
      </c>
      <c r="L9115" s="2">
        <f>A9115*PRICE_TOM+B9115*PRICE_CAR+C9115*PRICE_MES</f>
        <v>231880</v>
      </c>
      <c r="M9115" s="2">
        <f>A9115*FERT_BED_TOM+B9115*FERT_BED_CAR+C9115*FERT_BED_MES</f>
        <v>44880</v>
      </c>
      <c r="N9115" s="6">
        <f>IF(AND(D9115&lt;=TOTAL_BEDS,J9115&lt;=TEMP_WORKER_MAX*TEMP_WORKER_HRS),1,0)</f>
        <v>0</v>
      </c>
      <c r="O9115" s="2">
        <f>L9115-M9115-K9115-FIXED_COSTS</f>
        <v>36331.9880629446</v>
      </c>
      <c r="P9115" s="2">
        <f>IF(N9115=1,O9115,"")</f>
      </c>
    </row>
    <row r="9116">
      <c r="A9116" s="6">
        <v>13</v>
      </c>
      <c r="B9116" s="6">
        <v>20</v>
      </c>
      <c r="C9116" s="6">
        <v>29</v>
      </c>
      <c r="D9116" s="6">
        <f>A9116+B9116+C9116</f>
        <v>62</v>
      </c>
      <c r="E9116" s="5">
        <f>IF(A9116=0,0,A9116*LABOR_HRS_WK_TOM*SEASON_WEEKS*(1+DIM_PCT_TOM)^A9116)</f>
        <v>4039.1573208399313</v>
      </c>
      <c r="F9116" s="5">
        <f>IF(B9116=0,0,B9116*LABOR_HRS_WK_CAR*SEASON_WEEKS*(1+DIM_PCT_CAR)^B9116)</f>
        <v>983.16986417423652</v>
      </c>
      <c r="G9116" s="5">
        <f>IF(C9116=0,0,C9116*LABOR_HRS_WK_MES*SEASON_WEEKS*(1+DIM_PCT_MES)^C9116)</f>
        <v>1870.9683306758766</v>
      </c>
      <c r="H9116" s="5">
        <f>E9116+F9116+G9116</f>
        <v>6893.2955156900443</v>
      </c>
      <c r="I9116" s="5">
        <f>MIN(H9116,FARMER_HRS)</f>
        <v>720</v>
      </c>
      <c r="J9116" s="5">
        <f>MAX(0,H9116-FARMER_HRS)</f>
        <v>6173.2955156900443</v>
      </c>
      <c r="K9116" s="2">
        <f>I9116*FARMER_RATE+J9116*TEMP_WORKER_RATE</f>
        <v>132175.26936961882</v>
      </c>
      <c r="L9116" s="2">
        <f>A9116*PRICE_TOM+B9116*PRICE_CAR+C9116*PRICE_MES</f>
        <v>234580</v>
      </c>
      <c r="M9116" s="2">
        <f>A9116*FERT_BED_TOM+B9116*FERT_BED_CAR+C9116*FERT_BED_MES</f>
        <v>45760</v>
      </c>
      <c r="N9116" s="6">
        <f>IF(AND(D9116&lt;=TOTAL_BEDS,J9116&lt;=TEMP_WORKER_MAX*TEMP_WORKER_HRS),1,0)</f>
        <v>0</v>
      </c>
      <c r="O9116" s="2">
        <f>L9116-M9116-K9116-FIXED_COSTS</f>
        <v>36644.730630381178</v>
      </c>
      <c r="P9116" s="2">
        <f>IF(N9116=1,O9116,"")</f>
      </c>
    </row>
    <row r="9117">
      <c r="A9117" s="6">
        <v>13</v>
      </c>
      <c r="B9117" s="6">
        <v>20</v>
      </c>
      <c r="C9117" s="6">
        <v>30</v>
      </c>
      <c r="D9117" s="6">
        <f>A9117+B9117+C9117</f>
        <v>63</v>
      </c>
      <c r="E9117" s="5">
        <f>IF(A9117=0,0,A9117*LABOR_HRS_WK_TOM*SEASON_WEEKS*(1+DIM_PCT_TOM)^A9117)</f>
        <v>4039.1573208399313</v>
      </c>
      <c r="F9117" s="5">
        <f>IF(B9117=0,0,B9117*LABOR_HRS_WK_CAR*SEASON_WEEKS*(1+DIM_PCT_CAR)^B9117)</f>
        <v>983.16986417423652</v>
      </c>
      <c r="G9117" s="5">
        <f>IF(C9117=0,0,C9117*LABOR_HRS_WK_MES*SEASON_WEEKS*(1+DIM_PCT_MES)^C9117)</f>
        <v>1959.6780360096466</v>
      </c>
      <c r="H9117" s="5">
        <f>E9117+F9117+G9117</f>
        <v>6982.0052210238146</v>
      </c>
      <c r="I9117" s="5">
        <f>MIN(H9117,FARMER_HRS)</f>
        <v>720</v>
      </c>
      <c r="J9117" s="5">
        <f>MAX(0,H9117-FARMER_HRS)</f>
        <v>6262.0052210238146</v>
      </c>
      <c r="K9117" s="2">
        <f>I9117*FARMER_RATE+J9117*TEMP_WORKER_RATE</f>
        <v>133715.36842055235</v>
      </c>
      <c r="L9117" s="2">
        <f>A9117*PRICE_TOM+B9117*PRICE_CAR+C9117*PRICE_MES</f>
        <v>237280</v>
      </c>
      <c r="M9117" s="2">
        <f>A9117*FERT_BED_TOM+B9117*FERT_BED_CAR+C9117*FERT_BED_MES</f>
        <v>46640</v>
      </c>
      <c r="N9117" s="6">
        <f>IF(AND(D9117&lt;=TOTAL_BEDS,J9117&lt;=TEMP_WORKER_MAX*TEMP_WORKER_HRS),1,0)</f>
        <v>0</v>
      </c>
      <c r="O9117" s="2">
        <f>L9117-M9117-K9117-FIXED_COSTS</f>
        <v>36924.631579447654</v>
      </c>
      <c r="P9117" s="2">
        <f>IF(N9117=1,O9117,"")</f>
      </c>
    </row>
    <row r="9118">
      <c r="A9118" s="6">
        <v>14</v>
      </c>
      <c r="B9118" s="6">
        <v>0</v>
      </c>
      <c r="C9118" s="6">
        <v>0</v>
      </c>
      <c r="D9118" s="6">
        <f>A9118+B9118+C9118</f>
        <v>14</v>
      </c>
      <c r="E9118" s="5">
        <f>IF(A9118=0,0,A9118*LABOR_HRS_WK_TOM*SEASON_WEEKS*(1+DIM_PCT_TOM)^A9118)</f>
        <v>4784.8479031488423</v>
      </c>
      <c r="F9118" s="5">
        <f>IF(B9118=0,0,B9118*LABOR_HRS_WK_CAR*SEASON_WEEKS*(1+DIM_PCT_CAR)^B9118)</f>
        <v>0</v>
      </c>
      <c r="G9118" s="5">
        <f>IF(C9118=0,0,C9118*LABOR_HRS_WK_MES*SEASON_WEEKS*(1+DIM_PCT_MES)^C9118)</f>
        <v>0</v>
      </c>
      <c r="H9118" s="5">
        <f>E9118+F9118+G9118</f>
        <v>4784.8479031488423</v>
      </c>
      <c r="I9118" s="5">
        <f>MIN(H9118,FARMER_HRS)</f>
        <v>720</v>
      </c>
      <c r="J9118" s="5">
        <f>MAX(0,H9118-FARMER_HRS)</f>
        <v>4064.8479031488423</v>
      </c>
      <c r="K9118" s="2">
        <f>I9118*FARMER_RATE+J9118*TEMP_WORKER_RATE</f>
        <v>95570.27609633407</v>
      </c>
      <c r="L9118" s="2">
        <f>A9118*PRICE_TOM+B9118*PRICE_CAR+C9118*PRICE_MES</f>
        <v>123200</v>
      </c>
      <c r="M9118" s="2">
        <f>A9118*FERT_BED_TOM+B9118*FERT_BED_CAR+C9118*FERT_BED_MES</f>
        <v>12320</v>
      </c>
      <c r="N9118" s="6">
        <f>IF(AND(D9118&lt;=TOTAL_BEDS,J9118&lt;=TEMP_WORKER_MAX*TEMP_WORKER_HRS),1,0)</f>
        <v>1</v>
      </c>
      <c r="O9118" s="2">
        <f>L9118-M9118-K9118-FIXED_COSTS</f>
        <v>-4690.27609633407</v>
      </c>
      <c r="P9118" s="2">
        <f>IF(N9118=1,O9118,"")</f>
        <v>-4690.27609633407</v>
      </c>
    </row>
    <row r="9119">
      <c r="A9119" s="6">
        <v>14</v>
      </c>
      <c r="B9119" s="6">
        <v>0</v>
      </c>
      <c r="C9119" s="6">
        <v>1</v>
      </c>
      <c r="D9119" s="6">
        <f>A9119+B9119+C9119</f>
        <v>15</v>
      </c>
      <c r="E9119" s="5">
        <f>IF(A9119=0,0,A9119*LABOR_HRS_WK_TOM*SEASON_WEEKS*(1+DIM_PCT_TOM)^A9119)</f>
        <v>4784.8479031488423</v>
      </c>
      <c r="F9119" s="5">
        <f>IF(B9119=0,0,B9119*LABOR_HRS_WK_CAR*SEASON_WEEKS*(1+DIM_PCT_CAR)^B9119)</f>
        <v>0</v>
      </c>
      <c r="G9119" s="5">
        <f>IF(C9119=0,0,C9119*LABOR_HRS_WK_MES*SEASON_WEEKS*(1+DIM_PCT_MES)^C9119)</f>
        <v>45.5625</v>
      </c>
      <c r="H9119" s="5">
        <f>E9119+F9119+G9119</f>
        <v>4830.4104031488423</v>
      </c>
      <c r="I9119" s="5">
        <f>MIN(H9119,FARMER_HRS)</f>
        <v>720</v>
      </c>
      <c r="J9119" s="5">
        <f>MAX(0,H9119-FARMER_HRS)</f>
        <v>4110.4104031488423</v>
      </c>
      <c r="K9119" s="2">
        <f>I9119*FARMER_RATE+J9119*TEMP_WORKER_RATE</f>
        <v>96361.29172133407</v>
      </c>
      <c r="L9119" s="2">
        <f>A9119*PRICE_TOM+B9119*PRICE_CAR+C9119*PRICE_MES</f>
        <v>125900</v>
      </c>
      <c r="M9119" s="2">
        <f>A9119*FERT_BED_TOM+B9119*FERT_BED_CAR+C9119*FERT_BED_MES</f>
        <v>13200</v>
      </c>
      <c r="N9119" s="6">
        <f>IF(AND(D9119&lt;=TOTAL_BEDS,J9119&lt;=TEMP_WORKER_MAX*TEMP_WORKER_HRS),1,0)</f>
        <v>1</v>
      </c>
      <c r="O9119" s="2">
        <f>L9119-M9119-K9119-FIXED_COSTS</f>
        <v>-3661.2917213340697</v>
      </c>
      <c r="P9119" s="2">
        <f>IF(N9119=1,O9119,"")</f>
        <v>-3661.2917213340697</v>
      </c>
    </row>
    <row r="9120">
      <c r="A9120" s="6">
        <v>14</v>
      </c>
      <c r="B9120" s="6">
        <v>0</v>
      </c>
      <c r="C9120" s="6">
        <v>2</v>
      </c>
      <c r="D9120" s="6">
        <f>A9120+B9120+C9120</f>
        <v>16</v>
      </c>
      <c r="E9120" s="5">
        <f>IF(A9120=0,0,A9120*LABOR_HRS_WK_TOM*SEASON_WEEKS*(1+DIM_PCT_TOM)^A9120)</f>
        <v>4784.8479031488423</v>
      </c>
      <c r="F9120" s="5">
        <f>IF(B9120=0,0,B9120*LABOR_HRS_WK_CAR*SEASON_WEEKS*(1+DIM_PCT_CAR)^B9120)</f>
        <v>0</v>
      </c>
      <c r="G9120" s="5">
        <f>IF(C9120=0,0,C9120*LABOR_HRS_WK_MES*SEASON_WEEKS*(1+DIM_PCT_MES)^C9120)</f>
        <v>92.2640625</v>
      </c>
      <c r="H9120" s="5">
        <f>E9120+F9120+G9120</f>
        <v>4877.1119656488427</v>
      </c>
      <c r="I9120" s="5">
        <f>MIN(H9120,FARMER_HRS)</f>
        <v>720</v>
      </c>
      <c r="J9120" s="5">
        <f>MAX(0,H9120-FARMER_HRS)</f>
        <v>4157.1119656488427</v>
      </c>
      <c r="K9120" s="2">
        <f>I9120*FARMER_RATE+J9120*TEMP_WORKER_RATE</f>
        <v>97172.08273695907</v>
      </c>
      <c r="L9120" s="2">
        <f>A9120*PRICE_TOM+B9120*PRICE_CAR+C9120*PRICE_MES</f>
        <v>128600</v>
      </c>
      <c r="M9120" s="2">
        <f>A9120*FERT_BED_TOM+B9120*FERT_BED_CAR+C9120*FERT_BED_MES</f>
        <v>14080</v>
      </c>
      <c r="N9120" s="6">
        <f>IF(AND(D9120&lt;=TOTAL_BEDS,J9120&lt;=TEMP_WORKER_MAX*TEMP_WORKER_HRS),1,0)</f>
        <v>1</v>
      </c>
      <c r="O9120" s="2">
        <f>L9120-M9120-K9120-FIXED_COSTS</f>
        <v>-2652.0827369590697</v>
      </c>
      <c r="P9120" s="2">
        <f>IF(N9120=1,O9120,"")</f>
        <v>-2652.0827369590697</v>
      </c>
    </row>
    <row r="9121">
      <c r="A9121" s="6">
        <v>14</v>
      </c>
      <c r="B9121" s="6">
        <v>0</v>
      </c>
      <c r="C9121" s="6">
        <v>3</v>
      </c>
      <c r="D9121" s="6">
        <f>A9121+B9121+C9121</f>
        <v>17</v>
      </c>
      <c r="E9121" s="5">
        <f>IF(A9121=0,0,A9121*LABOR_HRS_WK_TOM*SEASON_WEEKS*(1+DIM_PCT_TOM)^A9121)</f>
        <v>4784.8479031488423</v>
      </c>
      <c r="F9121" s="5">
        <f>IF(B9121=0,0,B9121*LABOR_HRS_WK_CAR*SEASON_WEEKS*(1+DIM_PCT_CAR)^B9121)</f>
        <v>0</v>
      </c>
      <c r="G9121" s="5">
        <f>IF(C9121=0,0,C9121*LABOR_HRS_WK_MES*SEASON_WEEKS*(1+DIM_PCT_MES)^C9121)</f>
        <v>140.12604492187498</v>
      </c>
      <c r="H9121" s="5">
        <f>E9121+F9121+G9121</f>
        <v>4924.9739480707176</v>
      </c>
      <c r="I9121" s="5">
        <f>MIN(H9121,FARMER_HRS)</f>
        <v>720</v>
      </c>
      <c r="J9121" s="5">
        <f>MAX(0,H9121-FARMER_HRS)</f>
        <v>4204.9739480707176</v>
      </c>
      <c r="K9121" s="2">
        <f>I9121*FARMER_RATE+J9121*TEMP_WORKER_RATE</f>
        <v>98003.019931783288</v>
      </c>
      <c r="L9121" s="2">
        <f>A9121*PRICE_TOM+B9121*PRICE_CAR+C9121*PRICE_MES</f>
        <v>131300</v>
      </c>
      <c r="M9121" s="2">
        <f>A9121*FERT_BED_TOM+B9121*FERT_BED_CAR+C9121*FERT_BED_MES</f>
        <v>14960</v>
      </c>
      <c r="N9121" s="6">
        <f>IF(AND(D9121&lt;=TOTAL_BEDS,J9121&lt;=TEMP_WORKER_MAX*TEMP_WORKER_HRS),1,0)</f>
        <v>1</v>
      </c>
      <c r="O9121" s="2">
        <f>L9121-M9121-K9121-FIXED_COSTS</f>
        <v>-1663.0199317832885</v>
      </c>
      <c r="P9121" s="2">
        <f>IF(N9121=1,O9121,"")</f>
        <v>-1663.0199317832885</v>
      </c>
    </row>
    <row r="9122">
      <c r="A9122" s="6">
        <v>14</v>
      </c>
      <c r="B9122" s="6">
        <v>0</v>
      </c>
      <c r="C9122" s="6">
        <v>4</v>
      </c>
      <c r="D9122" s="6">
        <f>A9122+B9122+C9122</f>
        <v>18</v>
      </c>
      <c r="E9122" s="5">
        <f>IF(A9122=0,0,A9122*LABOR_HRS_WK_TOM*SEASON_WEEKS*(1+DIM_PCT_TOM)^A9122)</f>
        <v>4784.8479031488423</v>
      </c>
      <c r="F9122" s="5">
        <f>IF(B9122=0,0,B9122*LABOR_HRS_WK_CAR*SEASON_WEEKS*(1+DIM_PCT_CAR)^B9122)</f>
        <v>0</v>
      </c>
      <c r="G9122" s="5">
        <f>IF(C9122=0,0,C9122*LABOR_HRS_WK_MES*SEASON_WEEKS*(1+DIM_PCT_MES)^C9122)</f>
        <v>189.17016064453119</v>
      </c>
      <c r="H9122" s="5">
        <f>E9122+F9122+G9122</f>
        <v>4974.0180637933736</v>
      </c>
      <c r="I9122" s="5">
        <f>MIN(H9122,FARMER_HRS)</f>
        <v>720</v>
      </c>
      <c r="J9122" s="5">
        <f>MAX(0,H9122-FARMER_HRS)</f>
        <v>4254.0180637933736</v>
      </c>
      <c r="K9122" s="2">
        <f>I9122*FARMER_RATE+J9122*TEMP_WORKER_RATE</f>
        <v>98854.480274190515</v>
      </c>
      <c r="L9122" s="2">
        <f>A9122*PRICE_TOM+B9122*PRICE_CAR+C9122*PRICE_MES</f>
        <v>134000</v>
      </c>
      <c r="M9122" s="2">
        <f>A9122*FERT_BED_TOM+B9122*FERT_BED_CAR+C9122*FERT_BED_MES</f>
        <v>15840</v>
      </c>
      <c r="N9122" s="6">
        <f>IF(AND(D9122&lt;=TOTAL_BEDS,J9122&lt;=TEMP_WORKER_MAX*TEMP_WORKER_HRS),1,0)</f>
        <v>1</v>
      </c>
      <c r="O9122" s="2">
        <f>L9122-M9122-K9122-FIXED_COSTS</f>
        <v>-694.480274190515</v>
      </c>
      <c r="P9122" s="2">
        <f>IF(N9122=1,O9122,"")</f>
        <v>-694.480274190515</v>
      </c>
    </row>
    <row r="9123">
      <c r="A9123" s="6">
        <v>14</v>
      </c>
      <c r="B9123" s="6">
        <v>0</v>
      </c>
      <c r="C9123" s="6">
        <v>5</v>
      </c>
      <c r="D9123" s="6">
        <f>A9123+B9123+C9123</f>
        <v>19</v>
      </c>
      <c r="E9123" s="5">
        <f>IF(A9123=0,0,A9123*LABOR_HRS_WK_TOM*SEASON_WEEKS*(1+DIM_PCT_TOM)^A9123)</f>
        <v>4784.8479031488423</v>
      </c>
      <c r="F9123" s="5">
        <f>IF(B9123=0,0,B9123*LABOR_HRS_WK_CAR*SEASON_WEEKS*(1+DIM_PCT_CAR)^B9123)</f>
        <v>0</v>
      </c>
      <c r="G9123" s="5">
        <f>IF(C9123=0,0,C9123*LABOR_HRS_WK_MES*SEASON_WEEKS*(1+DIM_PCT_MES)^C9123)</f>
        <v>239.41848456573481</v>
      </c>
      <c r="H9123" s="5">
        <f>E9123+F9123+G9123</f>
        <v>5024.2663877145769</v>
      </c>
      <c r="I9123" s="5">
        <f>MIN(H9123,FARMER_HRS)</f>
        <v>720</v>
      </c>
      <c r="J9123" s="5">
        <f>MAX(0,H9123-FARMER_HRS)</f>
        <v>4304.2663877145769</v>
      </c>
      <c r="K9123" s="2">
        <f>I9123*FARMER_RATE+J9123*TEMP_WORKER_RATE</f>
        <v>99726.847008933619</v>
      </c>
      <c r="L9123" s="2">
        <f>A9123*PRICE_TOM+B9123*PRICE_CAR+C9123*PRICE_MES</f>
        <v>136700</v>
      </c>
      <c r="M9123" s="2">
        <f>A9123*FERT_BED_TOM+B9123*FERT_BED_CAR+C9123*FERT_BED_MES</f>
        <v>16720</v>
      </c>
      <c r="N9123" s="6">
        <f>IF(AND(D9123&lt;=TOTAL_BEDS,J9123&lt;=TEMP_WORKER_MAX*TEMP_WORKER_HRS),1,0)</f>
        <v>1</v>
      </c>
      <c r="O9123" s="2">
        <f>L9123-M9123-K9123-FIXED_COSTS</f>
        <v>253.15299106638122</v>
      </c>
      <c r="P9123" s="2">
        <f>IF(N9123=1,O9123,"")</f>
        <v>253.15299106638122</v>
      </c>
    </row>
    <row r="9124">
      <c r="A9124" s="6">
        <v>14</v>
      </c>
      <c r="B9124" s="6">
        <v>0</v>
      </c>
      <c r="C9124" s="6">
        <v>6</v>
      </c>
      <c r="D9124" s="6">
        <f>A9124+B9124+C9124</f>
        <v>20</v>
      </c>
      <c r="E9124" s="5">
        <f>IF(A9124=0,0,A9124*LABOR_HRS_WK_TOM*SEASON_WEEKS*(1+DIM_PCT_TOM)^A9124)</f>
        <v>4784.8479031488423</v>
      </c>
      <c r="F9124" s="5">
        <f>IF(B9124=0,0,B9124*LABOR_HRS_WK_CAR*SEASON_WEEKS*(1+DIM_PCT_CAR)^B9124)</f>
        <v>0</v>
      </c>
      <c r="G9124" s="5">
        <f>IF(C9124=0,0,C9124*LABOR_HRS_WK_MES*SEASON_WEEKS*(1+DIM_PCT_MES)^C9124)</f>
        <v>290.89345874736773</v>
      </c>
      <c r="H9124" s="5">
        <f>E9124+F9124+G9124</f>
        <v>5075.74136189621</v>
      </c>
      <c r="I9124" s="5">
        <f>MIN(H9124,FARMER_HRS)</f>
        <v>720</v>
      </c>
      <c r="J9124" s="5">
        <f>MAX(0,H9124-FARMER_HRS)</f>
        <v>4355.74136189621</v>
      </c>
      <c r="K9124" s="2">
        <f>I9124*FARMER_RATE+J9124*TEMP_WORKER_RATE</f>
        <v>100620.50975514253</v>
      </c>
      <c r="L9124" s="2">
        <f>A9124*PRICE_TOM+B9124*PRICE_CAR+C9124*PRICE_MES</f>
        <v>139400</v>
      </c>
      <c r="M9124" s="2">
        <f>A9124*FERT_BED_TOM+B9124*FERT_BED_CAR+C9124*FERT_BED_MES</f>
        <v>17600</v>
      </c>
      <c r="N9124" s="6">
        <f>IF(AND(D9124&lt;=TOTAL_BEDS,J9124&lt;=TEMP_WORKER_MAX*TEMP_WORKER_HRS),1,0)</f>
        <v>1</v>
      </c>
      <c r="O9124" s="2">
        <f>L9124-M9124-K9124-FIXED_COSTS</f>
        <v>1179.4902448574721</v>
      </c>
      <c r="P9124" s="2">
        <f>IF(N9124=1,O9124,"")</f>
        <v>1179.4902448574721</v>
      </c>
    </row>
    <row r="9125">
      <c r="A9125" s="6">
        <v>14</v>
      </c>
      <c r="B9125" s="6">
        <v>0</v>
      </c>
      <c r="C9125" s="6">
        <v>7</v>
      </c>
      <c r="D9125" s="6">
        <f>A9125+B9125+C9125</f>
        <v>21</v>
      </c>
      <c r="E9125" s="5">
        <f>IF(A9125=0,0,A9125*LABOR_HRS_WK_TOM*SEASON_WEEKS*(1+DIM_PCT_TOM)^A9125)</f>
        <v>4784.8479031488423</v>
      </c>
      <c r="F9125" s="5">
        <f>IF(B9125=0,0,B9125*LABOR_HRS_WK_CAR*SEASON_WEEKS*(1+DIM_PCT_CAR)^B9125)</f>
        <v>0</v>
      </c>
      <c r="G9125" s="5">
        <f>IF(C9125=0,0,C9125*LABOR_HRS_WK_MES*SEASON_WEEKS*(1+DIM_PCT_MES)^C9125)</f>
        <v>343.61789814532818</v>
      </c>
      <c r="H9125" s="5">
        <f>E9125+F9125+G9125</f>
        <v>5128.4658012941709</v>
      </c>
      <c r="I9125" s="5">
        <f>MIN(H9125,FARMER_HRS)</f>
        <v>720</v>
      </c>
      <c r="J9125" s="5">
        <f>MAX(0,H9125-FARMER_HRS)</f>
        <v>4408.4658012941709</v>
      </c>
      <c r="K9125" s="2">
        <f>I9125*FARMER_RATE+J9125*TEMP_WORKER_RATE</f>
        <v>101535.86460580157</v>
      </c>
      <c r="L9125" s="2">
        <f>A9125*PRICE_TOM+B9125*PRICE_CAR+C9125*PRICE_MES</f>
        <v>142100</v>
      </c>
      <c r="M9125" s="2">
        <f>A9125*FERT_BED_TOM+B9125*FERT_BED_CAR+C9125*FERT_BED_MES</f>
        <v>18480</v>
      </c>
      <c r="N9125" s="6">
        <f>IF(AND(D9125&lt;=TOTAL_BEDS,J9125&lt;=TEMP_WORKER_MAX*TEMP_WORKER_HRS),1,0)</f>
        <v>1</v>
      </c>
      <c r="O9125" s="2">
        <f>L9125-M9125-K9125-FIXED_COSTS</f>
        <v>2084.1353941984271</v>
      </c>
      <c r="P9125" s="2">
        <f>IF(N9125=1,O9125,"")</f>
        <v>2084.1353941984271</v>
      </c>
    </row>
    <row r="9126">
      <c r="A9126" s="6">
        <v>14</v>
      </c>
      <c r="B9126" s="6">
        <v>0</v>
      </c>
      <c r="C9126" s="6">
        <v>8</v>
      </c>
      <c r="D9126" s="6">
        <f>A9126+B9126+C9126</f>
        <v>22</v>
      </c>
      <c r="E9126" s="5">
        <f>IF(A9126=0,0,A9126*LABOR_HRS_WK_TOM*SEASON_WEEKS*(1+DIM_PCT_TOM)^A9126)</f>
        <v>4784.8479031488423</v>
      </c>
      <c r="F9126" s="5">
        <f>IF(B9126=0,0,B9126*LABOR_HRS_WK_CAR*SEASON_WEEKS*(1+DIM_PCT_CAR)^B9126)</f>
        <v>0</v>
      </c>
      <c r="G9126" s="5">
        <f>IF(C9126=0,0,C9126*LABOR_HRS_WK_MES*SEASON_WEEKS*(1+DIM_PCT_MES)^C9126)</f>
        <v>397.61499642530833</v>
      </c>
      <c r="H9126" s="5">
        <f>E9126+F9126+G9126</f>
        <v>5182.4628995741505</v>
      </c>
      <c r="I9126" s="5">
        <f>MIN(H9126,FARMER_HRS)</f>
        <v>720</v>
      </c>
      <c r="J9126" s="5">
        <f>MAX(0,H9126-FARMER_HRS)</f>
        <v>4462.4628995741505</v>
      </c>
      <c r="K9126" s="2">
        <f>I9126*FARMER_RATE+J9126*TEMP_WORKER_RATE</f>
        <v>102473.31422871789</v>
      </c>
      <c r="L9126" s="2">
        <f>A9126*PRICE_TOM+B9126*PRICE_CAR+C9126*PRICE_MES</f>
        <v>144800</v>
      </c>
      <c r="M9126" s="2">
        <f>A9126*FERT_BED_TOM+B9126*FERT_BED_CAR+C9126*FERT_BED_MES</f>
        <v>19360</v>
      </c>
      <c r="N9126" s="6">
        <f>IF(AND(D9126&lt;=TOTAL_BEDS,J9126&lt;=TEMP_WORKER_MAX*TEMP_WORKER_HRS),1,0)</f>
        <v>1</v>
      </c>
      <c r="O9126" s="2">
        <f>L9126-M9126-K9126-FIXED_COSTS</f>
        <v>2966.6857712821075</v>
      </c>
      <c r="P9126" s="2">
        <f>IF(N9126=1,O9126,"")</f>
        <v>2966.6857712821075</v>
      </c>
    </row>
    <row r="9127">
      <c r="A9127" s="6">
        <v>14</v>
      </c>
      <c r="B9127" s="6">
        <v>0</v>
      </c>
      <c r="C9127" s="6">
        <v>9</v>
      </c>
      <c r="D9127" s="6">
        <f>A9127+B9127+C9127</f>
        <v>23</v>
      </c>
      <c r="E9127" s="5">
        <f>IF(A9127=0,0,A9127*LABOR_HRS_WK_TOM*SEASON_WEEKS*(1+DIM_PCT_TOM)^A9127)</f>
        <v>4784.8479031488423</v>
      </c>
      <c r="F9127" s="5">
        <f>IF(B9127=0,0,B9127*LABOR_HRS_WK_CAR*SEASON_WEEKS*(1+DIM_PCT_CAR)^B9127)</f>
        <v>0</v>
      </c>
      <c r="G9127" s="5">
        <f>IF(C9127=0,0,C9127*LABOR_HRS_WK_MES*SEASON_WEEKS*(1+DIM_PCT_MES)^C9127)</f>
        <v>452.90833186570273</v>
      </c>
      <c r="H9127" s="5">
        <f>E9127+F9127+G9127</f>
        <v>5237.7562350145454</v>
      </c>
      <c r="I9127" s="5">
        <f>MIN(H9127,FARMER_HRS)</f>
        <v>720</v>
      </c>
      <c r="J9127" s="5">
        <f>MAX(0,H9127-FARMER_HRS)</f>
        <v>4517.7562350145454</v>
      </c>
      <c r="K9127" s="2">
        <f>I9127*FARMER_RATE+J9127*TEMP_WORKER_RATE</f>
        <v>103433.26796900253</v>
      </c>
      <c r="L9127" s="2">
        <f>A9127*PRICE_TOM+B9127*PRICE_CAR+C9127*PRICE_MES</f>
        <v>147500</v>
      </c>
      <c r="M9127" s="2">
        <f>A9127*FERT_BED_TOM+B9127*FERT_BED_CAR+C9127*FERT_BED_MES</f>
        <v>20240</v>
      </c>
      <c r="N9127" s="6">
        <f>IF(AND(D9127&lt;=TOTAL_BEDS,J9127&lt;=TEMP_WORKER_MAX*TEMP_WORKER_HRS),1,0)</f>
        <v>1</v>
      </c>
      <c r="O9127" s="2">
        <f>L9127-M9127-K9127-FIXED_COSTS</f>
        <v>3826.7320309974748</v>
      </c>
      <c r="P9127" s="2">
        <f>IF(N9127=1,O9127,"")</f>
        <v>3826.7320309974748</v>
      </c>
    </row>
    <row r="9128">
      <c r="A9128" s="6">
        <v>14</v>
      </c>
      <c r="B9128" s="6">
        <v>0</v>
      </c>
      <c r="C9128" s="6">
        <v>10</v>
      </c>
      <c r="D9128" s="6">
        <f>A9128+B9128+C9128</f>
        <v>24</v>
      </c>
      <c r="E9128" s="5">
        <f>IF(A9128=0,0,A9128*LABOR_HRS_WK_TOM*SEASON_WEEKS*(1+DIM_PCT_TOM)^A9128)</f>
        <v>4784.8479031488423</v>
      </c>
      <c r="F9128" s="5">
        <f>IF(B9128=0,0,B9128*LABOR_HRS_WK_CAR*SEASON_WEEKS*(1+DIM_PCT_CAR)^B9128)</f>
        <v>0</v>
      </c>
      <c r="G9128" s="5">
        <f>IF(C9128=0,0,C9128*LABOR_HRS_WK_MES*SEASON_WEEKS*(1+DIM_PCT_MES)^C9128)</f>
        <v>509.52187334891551</v>
      </c>
      <c r="H9128" s="5">
        <f>E9128+F9128+G9128</f>
        <v>5294.3697764977578</v>
      </c>
      <c r="I9128" s="5">
        <f>MIN(H9128,FARMER_HRS)</f>
        <v>720</v>
      </c>
      <c r="J9128" s="5">
        <f>MAX(0,H9128-FARMER_HRS)</f>
        <v>4574.3697764977578</v>
      </c>
      <c r="K9128" s="2">
        <f>I9128*FARMER_RATE+J9128*TEMP_WORKER_RATE</f>
        <v>104416.14195308607</v>
      </c>
      <c r="L9128" s="2">
        <f>A9128*PRICE_TOM+B9128*PRICE_CAR+C9128*PRICE_MES</f>
        <v>150200</v>
      </c>
      <c r="M9128" s="2">
        <f>A9128*FERT_BED_TOM+B9128*FERT_BED_CAR+C9128*FERT_BED_MES</f>
        <v>21120</v>
      </c>
      <c r="N9128" s="6">
        <f>IF(AND(D9128&lt;=TOTAL_BEDS,J9128&lt;=TEMP_WORKER_MAX*TEMP_WORKER_HRS),1,0)</f>
        <v>1</v>
      </c>
      <c r="O9128" s="2">
        <f>L9128-M9128-K9128-FIXED_COSTS</f>
        <v>4663.858046913927</v>
      </c>
      <c r="P9128" s="2">
        <f>IF(N9128=1,O9128,"")</f>
        <v>4663.858046913927</v>
      </c>
    </row>
    <row r="9129">
      <c r="A9129" s="6">
        <v>14</v>
      </c>
      <c r="B9129" s="6">
        <v>0</v>
      </c>
      <c r="C9129" s="6">
        <v>11</v>
      </c>
      <c r="D9129" s="6">
        <f>A9129+B9129+C9129</f>
        <v>25</v>
      </c>
      <c r="E9129" s="5">
        <f>IF(A9129=0,0,A9129*LABOR_HRS_WK_TOM*SEASON_WEEKS*(1+DIM_PCT_TOM)^A9129)</f>
        <v>4784.8479031488423</v>
      </c>
      <c r="F9129" s="5">
        <f>IF(B9129=0,0,B9129*LABOR_HRS_WK_CAR*SEASON_WEEKS*(1+DIM_PCT_CAR)^B9129)</f>
        <v>0</v>
      </c>
      <c r="G9129" s="5">
        <f>IF(C9129=0,0,C9129*LABOR_HRS_WK_MES*SEASON_WEEKS*(1+DIM_PCT_MES)^C9129)</f>
        <v>567.47998644235463</v>
      </c>
      <c r="H9129" s="5">
        <f>E9129+F9129+G9129</f>
        <v>5352.3278895911972</v>
      </c>
      <c r="I9129" s="5">
        <f>MIN(H9129,FARMER_HRS)</f>
        <v>720</v>
      </c>
      <c r="J9129" s="5">
        <f>MAX(0,H9129-FARMER_HRS)</f>
        <v>4632.3278895911972</v>
      </c>
      <c r="K9129" s="2">
        <f>I9129*FARMER_RATE+J9129*TEMP_WORKER_RATE</f>
        <v>105422.35919429161</v>
      </c>
      <c r="L9129" s="2">
        <f>A9129*PRICE_TOM+B9129*PRICE_CAR+C9129*PRICE_MES</f>
        <v>152900</v>
      </c>
      <c r="M9129" s="2">
        <f>A9129*FERT_BED_TOM+B9129*FERT_BED_CAR+C9129*FERT_BED_MES</f>
        <v>22000</v>
      </c>
      <c r="N9129" s="6">
        <f>IF(AND(D9129&lt;=TOTAL_BEDS,J9129&lt;=TEMP_WORKER_MAX*TEMP_WORKER_HRS),1,0)</f>
        <v>1</v>
      </c>
      <c r="O9129" s="2">
        <f>L9129-M9129-K9129-FIXED_COSTS</f>
        <v>5477.64080570839</v>
      </c>
      <c r="P9129" s="2">
        <f>IF(N9129=1,O9129,"")</f>
        <v>5477.64080570839</v>
      </c>
    </row>
    <row r="9130">
      <c r="A9130" s="6">
        <v>14</v>
      </c>
      <c r="B9130" s="6">
        <v>0</v>
      </c>
      <c r="C9130" s="6">
        <v>12</v>
      </c>
      <c r="D9130" s="6">
        <f>A9130+B9130+C9130</f>
        <v>26</v>
      </c>
      <c r="E9130" s="5">
        <f>IF(A9130=0,0,A9130*LABOR_HRS_WK_TOM*SEASON_WEEKS*(1+DIM_PCT_TOM)^A9130)</f>
        <v>4784.8479031488423</v>
      </c>
      <c r="F9130" s="5">
        <f>IF(B9130=0,0,B9130*LABOR_HRS_WK_CAR*SEASON_WEEKS*(1+DIM_PCT_CAR)^B9130)</f>
        <v>0</v>
      </c>
      <c r="G9130" s="5">
        <f>IF(C9130=0,0,C9130*LABOR_HRS_WK_MES*SEASON_WEEKS*(1+DIM_PCT_MES)^C9130)</f>
        <v>626.807439570419</v>
      </c>
      <c r="H9130" s="5">
        <f>E9130+F9130+G9130</f>
        <v>5411.6553427192612</v>
      </c>
      <c r="I9130" s="5">
        <f>MIN(H9130,FARMER_HRS)</f>
        <v>720</v>
      </c>
      <c r="J9130" s="5">
        <f>MAX(0,H9130-FARMER_HRS)</f>
        <v>4691.6553427192612</v>
      </c>
      <c r="K9130" s="2">
        <f>I9130*FARMER_RATE+J9130*TEMP_WORKER_RATE</f>
        <v>106452.34969998717</v>
      </c>
      <c r="L9130" s="2">
        <f>A9130*PRICE_TOM+B9130*PRICE_CAR+C9130*PRICE_MES</f>
        <v>155600</v>
      </c>
      <c r="M9130" s="2">
        <f>A9130*FERT_BED_TOM+B9130*FERT_BED_CAR+C9130*FERT_BED_MES</f>
        <v>22880</v>
      </c>
      <c r="N9130" s="6">
        <f>IF(AND(D9130&lt;=TOTAL_BEDS,J9130&lt;=TEMP_WORKER_MAX*TEMP_WORKER_HRS),1,0)</f>
        <v>1</v>
      </c>
      <c r="O9130" s="2">
        <f>L9130-M9130-K9130-FIXED_COSTS</f>
        <v>6267.6503000128287</v>
      </c>
      <c r="P9130" s="2">
        <f>IF(N9130=1,O9130,"")</f>
        <v>6267.6503000128287</v>
      </c>
    </row>
    <row r="9131">
      <c r="A9131" s="6">
        <v>14</v>
      </c>
      <c r="B9131" s="6">
        <v>0</v>
      </c>
      <c r="C9131" s="6">
        <v>13</v>
      </c>
      <c r="D9131" s="6">
        <f>A9131+B9131+C9131</f>
        <v>27</v>
      </c>
      <c r="E9131" s="5">
        <f>IF(A9131=0,0,A9131*LABOR_HRS_WK_TOM*SEASON_WEEKS*(1+DIM_PCT_TOM)^A9131)</f>
        <v>4784.8479031488423</v>
      </c>
      <c r="F9131" s="5">
        <f>IF(B9131=0,0,B9131*LABOR_HRS_WK_CAR*SEASON_WEEKS*(1+DIM_PCT_CAR)^B9131)</f>
        <v>0</v>
      </c>
      <c r="G9131" s="5">
        <f>IF(C9131=0,0,C9131*LABOR_HRS_WK_MES*SEASON_WEEKS*(1+DIM_PCT_MES)^C9131)</f>
        <v>687.52941027880331</v>
      </c>
      <c r="H9131" s="5">
        <f>E9131+F9131+G9131</f>
        <v>5472.3773134276453</v>
      </c>
      <c r="I9131" s="5">
        <f>MIN(H9131,FARMER_HRS)</f>
        <v>720</v>
      </c>
      <c r="J9131" s="5">
        <f>MAX(0,H9131-FARMER_HRS)</f>
        <v>4752.3773134276453</v>
      </c>
      <c r="K9131" s="2">
        <f>I9131*FARMER_RATE+J9131*TEMP_WORKER_RATE</f>
        <v>107506.55058034106</v>
      </c>
      <c r="L9131" s="2">
        <f>A9131*PRICE_TOM+B9131*PRICE_CAR+C9131*PRICE_MES</f>
        <v>158300</v>
      </c>
      <c r="M9131" s="2">
        <f>A9131*FERT_BED_TOM+B9131*FERT_BED_CAR+C9131*FERT_BED_MES</f>
        <v>23760</v>
      </c>
      <c r="N9131" s="6">
        <f>IF(AND(D9131&lt;=TOTAL_BEDS,J9131&lt;=TEMP_WORKER_MAX*TEMP_WORKER_HRS),1,0)</f>
        <v>1</v>
      </c>
      <c r="O9131" s="2">
        <f>L9131-M9131-K9131-FIXED_COSTS</f>
        <v>7033.4494196589367</v>
      </c>
      <c r="P9131" s="2">
        <f>IF(N9131=1,O9131,"")</f>
        <v>7033.4494196589367</v>
      </c>
    </row>
    <row r="9132">
      <c r="A9132" s="6">
        <v>14</v>
      </c>
      <c r="B9132" s="6">
        <v>0</v>
      </c>
      <c r="C9132" s="6">
        <v>14</v>
      </c>
      <c r="D9132" s="6">
        <f>A9132+B9132+C9132</f>
        <v>28</v>
      </c>
      <c r="E9132" s="5">
        <f>IF(A9132=0,0,A9132*LABOR_HRS_WK_TOM*SEASON_WEEKS*(1+DIM_PCT_TOM)^A9132)</f>
        <v>4784.8479031488423</v>
      </c>
      <c r="F9132" s="5">
        <f>IF(B9132=0,0,B9132*LABOR_HRS_WK_CAR*SEASON_WEEKS*(1+DIM_PCT_CAR)^B9132)</f>
        <v>0</v>
      </c>
      <c r="G9132" s="5">
        <f>IF(C9132=0,0,C9132*LABOR_HRS_WK_MES*SEASON_WEEKS*(1+DIM_PCT_MES)^C9132)</f>
        <v>749.67149159246435</v>
      </c>
      <c r="H9132" s="5">
        <f>E9132+F9132+G9132</f>
        <v>5534.5193947413063</v>
      </c>
      <c r="I9132" s="5">
        <f>MIN(H9132,FARMER_HRS)</f>
        <v>720</v>
      </c>
      <c r="J9132" s="5">
        <f>MAX(0,H9132-FARMER_HRS)</f>
        <v>4814.5193947413063</v>
      </c>
      <c r="K9132" s="2">
        <f>I9132*FARMER_RATE+J9132*TEMP_WORKER_RATE</f>
        <v>108585.40615870323</v>
      </c>
      <c r="L9132" s="2">
        <f>A9132*PRICE_TOM+B9132*PRICE_CAR+C9132*PRICE_MES</f>
        <v>161000</v>
      </c>
      <c r="M9132" s="2">
        <f>A9132*FERT_BED_TOM+B9132*FERT_BED_CAR+C9132*FERT_BED_MES</f>
        <v>24640</v>
      </c>
      <c r="N9132" s="6">
        <f>IF(AND(D9132&lt;=TOTAL_BEDS,J9132&lt;=TEMP_WORKER_MAX*TEMP_WORKER_HRS),1,0)</f>
        <v>1</v>
      </c>
      <c r="O9132" s="2">
        <f>L9132-M9132-K9132-FIXED_COSTS</f>
        <v>7774.5938412967662</v>
      </c>
      <c r="P9132" s="2">
        <f>IF(N9132=1,O9132,"")</f>
        <v>7774.5938412967662</v>
      </c>
    </row>
    <row r="9133">
      <c r="A9133" s="6">
        <v>14</v>
      </c>
      <c r="B9133" s="6">
        <v>0</v>
      </c>
      <c r="C9133" s="6">
        <v>15</v>
      </c>
      <c r="D9133" s="6">
        <f>A9133+B9133+C9133</f>
        <v>29</v>
      </c>
      <c r="E9133" s="5">
        <f>IF(A9133=0,0,A9133*LABOR_HRS_WK_TOM*SEASON_WEEKS*(1+DIM_PCT_TOM)^A9133)</f>
        <v>4784.8479031488423</v>
      </c>
      <c r="F9133" s="5">
        <f>IF(B9133=0,0,B9133*LABOR_HRS_WK_CAR*SEASON_WEEKS*(1+DIM_PCT_CAR)^B9133)</f>
        <v>0</v>
      </c>
      <c r="G9133" s="5">
        <f>IF(C9133=0,0,C9133*LABOR_HRS_WK_MES*SEASON_WEEKS*(1+DIM_PCT_MES)^C9133)</f>
        <v>813.25969846861074</v>
      </c>
      <c r="H9133" s="5">
        <f>E9133+F9133+G9133</f>
        <v>5598.1076016174529</v>
      </c>
      <c r="I9133" s="5">
        <f>MIN(H9133,FARMER_HRS)</f>
        <v>720</v>
      </c>
      <c r="J9133" s="5">
        <f>MAX(0,H9133-FARMER_HRS)</f>
        <v>4878.1076016174529</v>
      </c>
      <c r="K9133" s="2">
        <f>I9133*FARMER_RATE+J9133*TEMP_WORKER_RATE</f>
        <v>109689.36808363633</v>
      </c>
      <c r="L9133" s="2">
        <f>A9133*PRICE_TOM+B9133*PRICE_CAR+C9133*PRICE_MES</f>
        <v>163700</v>
      </c>
      <c r="M9133" s="2">
        <f>A9133*FERT_BED_TOM+B9133*FERT_BED_CAR+C9133*FERT_BED_MES</f>
        <v>25520</v>
      </c>
      <c r="N9133" s="6">
        <f>IF(AND(D9133&lt;=TOTAL_BEDS,J9133&lt;=TEMP_WORKER_MAX*TEMP_WORKER_HRS),1,0)</f>
        <v>1</v>
      </c>
      <c r="O9133" s="2">
        <f>L9133-M9133-K9133-FIXED_COSTS</f>
        <v>8490.6319163636654</v>
      </c>
      <c r="P9133" s="2">
        <f>IF(N9133=1,O9133,"")</f>
        <v>8490.6319163636654</v>
      </c>
    </row>
    <row r="9134">
      <c r="A9134" s="6">
        <v>14</v>
      </c>
      <c r="B9134" s="6">
        <v>0</v>
      </c>
      <c r="C9134" s="6">
        <v>16</v>
      </c>
      <c r="D9134" s="6">
        <f>A9134+B9134+C9134</f>
        <v>30</v>
      </c>
      <c r="E9134" s="5">
        <f>IF(A9134=0,0,A9134*LABOR_HRS_WK_TOM*SEASON_WEEKS*(1+DIM_PCT_TOM)^A9134)</f>
        <v>4784.8479031488423</v>
      </c>
      <c r="F9134" s="5">
        <f>IF(B9134=0,0,B9134*LABOR_HRS_WK_CAR*SEASON_WEEKS*(1+DIM_PCT_CAR)^B9134)</f>
        <v>0</v>
      </c>
      <c r="G9134" s="5">
        <f>IF(C9134=0,0,C9134*LABOR_HRS_WK_MES*SEASON_WEEKS*(1+DIM_PCT_MES)^C9134)</f>
        <v>878.32047434609967</v>
      </c>
      <c r="H9134" s="5">
        <f>E9134+F9134+G9134</f>
        <v>5663.1683774949415</v>
      </c>
      <c r="I9134" s="5">
        <f>MIN(H9134,FARMER_HRS)</f>
        <v>720</v>
      </c>
      <c r="J9134" s="5">
        <f>MAX(0,H9134-FARMER_HRS)</f>
        <v>4943.1683774949415</v>
      </c>
      <c r="K9134" s="2">
        <f>I9134*FARMER_RATE+J9134*TEMP_WORKER_RATE</f>
        <v>110818.89544262052</v>
      </c>
      <c r="L9134" s="2">
        <f>A9134*PRICE_TOM+B9134*PRICE_CAR+C9134*PRICE_MES</f>
        <v>166400</v>
      </c>
      <c r="M9134" s="2">
        <f>A9134*FERT_BED_TOM+B9134*FERT_BED_CAR+C9134*FERT_BED_MES</f>
        <v>26400</v>
      </c>
      <c r="N9134" s="6">
        <f>IF(AND(D9134&lt;=TOTAL_BEDS,J9134&lt;=TEMP_WORKER_MAX*TEMP_WORKER_HRS),1,0)</f>
        <v>1</v>
      </c>
      <c r="O9134" s="2">
        <f>L9134-M9134-K9134-FIXED_COSTS</f>
        <v>9181.1045573794836</v>
      </c>
      <c r="P9134" s="2">
        <f>IF(N9134=1,O9134,"")</f>
        <v>9181.1045573794836</v>
      </c>
    </row>
    <row r="9135">
      <c r="A9135" s="6">
        <v>14</v>
      </c>
      <c r="B9135" s="6">
        <v>0</v>
      </c>
      <c r="C9135" s="6">
        <v>17</v>
      </c>
      <c r="D9135" s="6">
        <f>A9135+B9135+C9135</f>
        <v>31</v>
      </c>
      <c r="E9135" s="5">
        <f>IF(A9135=0,0,A9135*LABOR_HRS_WK_TOM*SEASON_WEEKS*(1+DIM_PCT_TOM)^A9135)</f>
        <v>4784.8479031488423</v>
      </c>
      <c r="F9135" s="5">
        <f>IF(B9135=0,0,B9135*LABOR_HRS_WK_CAR*SEASON_WEEKS*(1+DIM_PCT_CAR)^B9135)</f>
        <v>0</v>
      </c>
      <c r="G9135" s="5">
        <f>IF(C9135=0,0,C9135*LABOR_HRS_WK_MES*SEASON_WEEKS*(1+DIM_PCT_MES)^C9135)</f>
        <v>944.88069779263992</v>
      </c>
      <c r="H9135" s="5">
        <f>E9135+F9135+G9135</f>
        <v>5729.728600941482</v>
      </c>
      <c r="I9135" s="5">
        <f>MIN(H9135,FARMER_HRS)</f>
        <v>720</v>
      </c>
      <c r="J9135" s="5">
        <f>MAX(0,H9135-FARMER_HRS)</f>
        <v>5009.728600941482</v>
      </c>
      <c r="K9135" s="2">
        <f>I9135*FARMER_RATE+J9135*TEMP_WORKER_RATE</f>
        <v>111974.45487745629</v>
      </c>
      <c r="L9135" s="2">
        <f>A9135*PRICE_TOM+B9135*PRICE_CAR+C9135*PRICE_MES</f>
        <v>169100</v>
      </c>
      <c r="M9135" s="2">
        <f>A9135*FERT_BED_TOM+B9135*FERT_BED_CAR+C9135*FERT_BED_MES</f>
        <v>27280</v>
      </c>
      <c r="N9135" s="6">
        <f>IF(AND(D9135&lt;=TOTAL_BEDS,J9135&lt;=TEMP_WORKER_MAX*TEMP_WORKER_HRS),1,0)</f>
        <v>1</v>
      </c>
      <c r="O9135" s="2">
        <f>L9135-M9135-K9135-FIXED_COSTS</f>
        <v>9845.5451225437137</v>
      </c>
      <c r="P9135" s="2">
        <f>IF(N9135=1,O9135,"")</f>
        <v>9845.5451225437137</v>
      </c>
    </row>
    <row r="9136">
      <c r="A9136" s="6">
        <v>14</v>
      </c>
      <c r="B9136" s="6">
        <v>0</v>
      </c>
      <c r="C9136" s="6">
        <v>18</v>
      </c>
      <c r="D9136" s="6">
        <f>A9136+B9136+C9136</f>
        <v>32</v>
      </c>
      <c r="E9136" s="5">
        <f>IF(A9136=0,0,A9136*LABOR_HRS_WK_TOM*SEASON_WEEKS*(1+DIM_PCT_TOM)^A9136)</f>
        <v>4784.8479031488423</v>
      </c>
      <c r="F9136" s="5">
        <f>IF(B9136=0,0,B9136*LABOR_HRS_WK_CAR*SEASON_WEEKS*(1+DIM_PCT_CAR)^B9136)</f>
        <v>0</v>
      </c>
      <c r="G9136" s="5">
        <f>IF(C9136=0,0,C9136*LABOR_HRS_WK_MES*SEASON_WEEKS*(1+DIM_PCT_MES)^C9136)</f>
        <v>1012.9676892512272</v>
      </c>
      <c r="H9136" s="5">
        <f>E9136+F9136+G9136</f>
        <v>5797.8155924000694</v>
      </c>
      <c r="I9136" s="5">
        <f>MIN(H9136,FARMER_HRS)</f>
        <v>720</v>
      </c>
      <c r="J9136" s="5">
        <f>MAX(0,H9136-FARMER_HRS)</f>
        <v>5077.8155924000694</v>
      </c>
      <c r="K9136" s="2">
        <f>I9136*FARMER_RATE+J9136*TEMP_WORKER_RATE</f>
        <v>113156.52070139009</v>
      </c>
      <c r="L9136" s="2">
        <f>A9136*PRICE_TOM+B9136*PRICE_CAR+C9136*PRICE_MES</f>
        <v>171800</v>
      </c>
      <c r="M9136" s="2">
        <f>A9136*FERT_BED_TOM+B9136*FERT_BED_CAR+C9136*FERT_BED_MES</f>
        <v>28160</v>
      </c>
      <c r="N9136" s="6">
        <f>IF(AND(D9136&lt;=TOTAL_BEDS,J9136&lt;=TEMP_WORKER_MAX*TEMP_WORKER_HRS),1,0)</f>
        <v>1</v>
      </c>
      <c r="O9136" s="2">
        <f>L9136-M9136-K9136-FIXED_COSTS</f>
        <v>10483.479298609906</v>
      </c>
      <c r="P9136" s="2">
        <f>IF(N9136=1,O9136,"")</f>
        <v>10483.479298609906</v>
      </c>
    </row>
    <row r="9137">
      <c r="A9137" s="6">
        <v>14</v>
      </c>
      <c r="B9137" s="6">
        <v>0</v>
      </c>
      <c r="C9137" s="6">
        <v>19</v>
      </c>
      <c r="D9137" s="6">
        <f>A9137+B9137+C9137</f>
        <v>33</v>
      </c>
      <c r="E9137" s="5">
        <f>IF(A9137=0,0,A9137*LABOR_HRS_WK_TOM*SEASON_WEEKS*(1+DIM_PCT_TOM)^A9137)</f>
        <v>4784.8479031488423</v>
      </c>
      <c r="F9137" s="5">
        <f>IF(B9137=0,0,B9137*LABOR_HRS_WK_CAR*SEASON_WEEKS*(1+DIM_PCT_CAR)^B9137)</f>
        <v>0</v>
      </c>
      <c r="G9137" s="5">
        <f>IF(C9137=0,0,C9137*LABOR_HRS_WK_MES*SEASON_WEEKS*(1+DIM_PCT_MES)^C9137)</f>
        <v>1082.6092178872491</v>
      </c>
      <c r="H9137" s="5">
        <f>E9137+F9137+G9137</f>
        <v>5867.4571210360918</v>
      </c>
      <c r="I9137" s="5">
        <f>MIN(H9137,FARMER_HRS)</f>
        <v>720</v>
      </c>
      <c r="J9137" s="5">
        <f>MAX(0,H9137-FARMER_HRS)</f>
        <v>5147.4571210360918</v>
      </c>
      <c r="K9137" s="2">
        <f>I9137*FARMER_RATE+J9137*TEMP_WORKER_RATE</f>
        <v>114365.57501798771</v>
      </c>
      <c r="L9137" s="2">
        <f>A9137*PRICE_TOM+B9137*PRICE_CAR+C9137*PRICE_MES</f>
        <v>174500</v>
      </c>
      <c r="M9137" s="2">
        <f>A9137*FERT_BED_TOM+B9137*FERT_BED_CAR+C9137*FERT_BED_MES</f>
        <v>29040</v>
      </c>
      <c r="N9137" s="6">
        <f>IF(AND(D9137&lt;=TOTAL_BEDS,J9137&lt;=TEMP_WORKER_MAX*TEMP_WORKER_HRS),1,0)</f>
        <v>1</v>
      </c>
      <c r="O9137" s="2">
        <f>L9137-M9137-K9137-FIXED_COSTS</f>
        <v>11094.424982012293</v>
      </c>
      <c r="P9137" s="2">
        <f>IF(N9137=1,O9137,"")</f>
        <v>11094.424982012293</v>
      </c>
    </row>
    <row r="9138">
      <c r="A9138" s="6">
        <v>14</v>
      </c>
      <c r="B9138" s="6">
        <v>0</v>
      </c>
      <c r="C9138" s="6">
        <v>20</v>
      </c>
      <c r="D9138" s="6">
        <f>A9138+B9138+C9138</f>
        <v>34</v>
      </c>
      <c r="E9138" s="5">
        <f>IF(A9138=0,0,A9138*LABOR_HRS_WK_TOM*SEASON_WEEKS*(1+DIM_PCT_TOM)^A9138)</f>
        <v>4784.8479031488423</v>
      </c>
      <c r="F9138" s="5">
        <f>IF(B9138=0,0,B9138*LABOR_HRS_WK_CAR*SEASON_WEEKS*(1+DIM_PCT_CAR)^B9138)</f>
        <v>0</v>
      </c>
      <c r="G9138" s="5">
        <f>IF(C9138=0,0,C9138*LABOR_HRS_WK_MES*SEASON_WEEKS*(1+DIM_PCT_MES)^C9138)</f>
        <v>1153.8335085377259</v>
      </c>
      <c r="H9138" s="5">
        <f>E9138+F9138+G9138</f>
        <v>5938.681411686568</v>
      </c>
      <c r="I9138" s="5">
        <f>MIN(H9138,FARMER_HRS)</f>
        <v>720</v>
      </c>
      <c r="J9138" s="5">
        <f>MAX(0,H9138-FARMER_HRS)</f>
        <v>5218.681411686568</v>
      </c>
      <c r="K9138" s="2">
        <f>I9138*FARMER_RATE+J9138*TEMP_WORKER_RATE</f>
        <v>115602.10784178069</v>
      </c>
      <c r="L9138" s="2">
        <f>A9138*PRICE_TOM+B9138*PRICE_CAR+C9138*PRICE_MES</f>
        <v>177200</v>
      </c>
      <c r="M9138" s="2">
        <f>A9138*FERT_BED_TOM+B9138*FERT_BED_CAR+C9138*FERT_BED_MES</f>
        <v>29920</v>
      </c>
      <c r="N9138" s="6">
        <f>IF(AND(D9138&lt;=TOTAL_BEDS,J9138&lt;=TEMP_WORKER_MAX*TEMP_WORKER_HRS),1,0)</f>
        <v>1</v>
      </c>
      <c r="O9138" s="2">
        <f>L9138-M9138-K9138-FIXED_COSTS</f>
        <v>11677.892158219314</v>
      </c>
      <c r="P9138" s="2">
        <f>IF(N9138=1,O9138,"")</f>
        <v>11677.892158219314</v>
      </c>
    </row>
    <row r="9139">
      <c r="A9139" s="6">
        <v>14</v>
      </c>
      <c r="B9139" s="6">
        <v>0</v>
      </c>
      <c r="C9139" s="6">
        <v>21</v>
      </c>
      <c r="D9139" s="6">
        <f>A9139+B9139+C9139</f>
        <v>35</v>
      </c>
      <c r="E9139" s="5">
        <f>IF(A9139=0,0,A9139*LABOR_HRS_WK_TOM*SEASON_WEEKS*(1+DIM_PCT_TOM)^A9139)</f>
        <v>4784.8479031488423</v>
      </c>
      <c r="F9139" s="5">
        <f>IF(B9139=0,0,B9139*LABOR_HRS_WK_CAR*SEASON_WEEKS*(1+DIM_PCT_CAR)^B9139)</f>
        <v>0</v>
      </c>
      <c r="G9139" s="5">
        <f>IF(C9139=0,0,C9139*LABOR_HRS_WK_MES*SEASON_WEEKS*(1+DIM_PCT_MES)^C9139)</f>
        <v>1226.6692487641699</v>
      </c>
      <c r="H9139" s="5">
        <f>E9139+F9139+G9139</f>
        <v>6011.5171519130126</v>
      </c>
      <c r="I9139" s="5">
        <f>MIN(H9139,FARMER_HRS)</f>
        <v>720</v>
      </c>
      <c r="J9139" s="5">
        <f>MAX(0,H9139-FARMER_HRS)</f>
        <v>5291.5171519130126</v>
      </c>
      <c r="K9139" s="2">
        <f>I9139*FARMER_RATE+J9139*TEMP_WORKER_RATE</f>
        <v>116866.61722071203</v>
      </c>
      <c r="L9139" s="2">
        <f>A9139*PRICE_TOM+B9139*PRICE_CAR+C9139*PRICE_MES</f>
        <v>179900</v>
      </c>
      <c r="M9139" s="2">
        <f>A9139*FERT_BED_TOM+B9139*FERT_BED_CAR+C9139*FERT_BED_MES</f>
        <v>30800</v>
      </c>
      <c r="N9139" s="6">
        <f>IF(AND(D9139&lt;=TOTAL_BEDS,J9139&lt;=TEMP_WORKER_MAX*TEMP_WORKER_HRS),1,0)</f>
        <v>1</v>
      </c>
      <c r="O9139" s="2">
        <f>L9139-M9139-K9139-FIXED_COSTS</f>
        <v>12233.382779287975</v>
      </c>
      <c r="P9139" s="2">
        <f>IF(N9139=1,O9139,"")</f>
        <v>12233.382779287975</v>
      </c>
    </row>
    <row r="9140">
      <c r="A9140" s="6">
        <v>14</v>
      </c>
      <c r="B9140" s="6">
        <v>0</v>
      </c>
      <c r="C9140" s="6">
        <v>22</v>
      </c>
      <c r="D9140" s="6">
        <f>A9140+B9140+C9140</f>
        <v>36</v>
      </c>
      <c r="E9140" s="5">
        <f>IF(A9140=0,0,A9140*LABOR_HRS_WK_TOM*SEASON_WEEKS*(1+DIM_PCT_TOM)^A9140)</f>
        <v>4784.8479031488423</v>
      </c>
      <c r="F9140" s="5">
        <f>IF(B9140=0,0,B9140*LABOR_HRS_WK_CAR*SEASON_WEEKS*(1+DIM_PCT_CAR)^B9140)</f>
        <v>0</v>
      </c>
      <c r="G9140" s="5">
        <f>IF(C9140=0,0,C9140*LABOR_HRS_WK_MES*SEASON_WEEKS*(1+DIM_PCT_MES)^C9140)</f>
        <v>1301.1455960105659</v>
      </c>
      <c r="H9140" s="5">
        <f>E9140+F9140+G9140</f>
        <v>6085.9934991594082</v>
      </c>
      <c r="I9140" s="5">
        <f>MIN(H9140,FARMER_HRS)</f>
        <v>720</v>
      </c>
      <c r="J9140" s="5">
        <f>MAX(0,H9140-FARMER_HRS)</f>
        <v>5365.9934991594082</v>
      </c>
      <c r="K9140" s="2">
        <f>I9140*FARMER_RATE+J9140*TEMP_WORKER_RATE</f>
        <v>118159.60936040639</v>
      </c>
      <c r="L9140" s="2">
        <f>A9140*PRICE_TOM+B9140*PRICE_CAR+C9140*PRICE_MES</f>
        <v>182600</v>
      </c>
      <c r="M9140" s="2">
        <f>A9140*FERT_BED_TOM+B9140*FERT_BED_CAR+C9140*FERT_BED_MES</f>
        <v>31680</v>
      </c>
      <c r="N9140" s="6">
        <f>IF(AND(D9140&lt;=TOTAL_BEDS,J9140&lt;=TEMP_WORKER_MAX*TEMP_WORKER_HRS),1,0)</f>
        <v>1</v>
      </c>
      <c r="O9140" s="2">
        <f>L9140-M9140-K9140-FIXED_COSTS</f>
        <v>12760.390639593606</v>
      </c>
      <c r="P9140" s="2">
        <f>IF(N9140=1,O9140,"")</f>
        <v>12760.390639593606</v>
      </c>
    </row>
    <row r="9141">
      <c r="A9141" s="6">
        <v>14</v>
      </c>
      <c r="B9141" s="6">
        <v>0</v>
      </c>
      <c r="C9141" s="6">
        <v>23</v>
      </c>
      <c r="D9141" s="6">
        <f>A9141+B9141+C9141</f>
        <v>37</v>
      </c>
      <c r="E9141" s="5">
        <f>IF(A9141=0,0,A9141*LABOR_HRS_WK_TOM*SEASON_WEEKS*(1+DIM_PCT_TOM)^A9141)</f>
        <v>4784.8479031488423</v>
      </c>
      <c r="F9141" s="5">
        <f>IF(B9141=0,0,B9141*LABOR_HRS_WK_CAR*SEASON_WEEKS*(1+DIM_PCT_CAR)^B9141)</f>
        <v>0</v>
      </c>
      <c r="G9141" s="5">
        <f>IF(C9141=0,0,C9141*LABOR_HRS_WK_MES*SEASON_WEEKS*(1+DIM_PCT_MES)^C9141)</f>
        <v>1377.2921848680023</v>
      </c>
      <c r="H9141" s="5">
        <f>E9141+F9141+G9141</f>
        <v>6162.1400880168449</v>
      </c>
      <c r="I9141" s="5">
        <f>MIN(H9141,FARMER_HRS)</f>
        <v>720</v>
      </c>
      <c r="J9141" s="5">
        <f>MAX(0,H9141-FARMER_HRS)</f>
        <v>5442.1400880168449</v>
      </c>
      <c r="K9141" s="2">
        <f>I9141*FARMER_RATE+J9141*TEMP_WORKER_RATE</f>
        <v>119481.59875029244</v>
      </c>
      <c r="L9141" s="2">
        <f>A9141*PRICE_TOM+B9141*PRICE_CAR+C9141*PRICE_MES</f>
        <v>185300</v>
      </c>
      <c r="M9141" s="2">
        <f>A9141*FERT_BED_TOM+B9141*FERT_BED_CAR+C9141*FERT_BED_MES</f>
        <v>32560</v>
      </c>
      <c r="N9141" s="6">
        <f>IF(AND(D9141&lt;=TOTAL_BEDS,J9141&lt;=TEMP_WORKER_MAX*TEMP_WORKER_HRS),1,0)</f>
        <v>1</v>
      </c>
      <c r="O9141" s="2">
        <f>L9141-M9141-K9141-FIXED_COSTS</f>
        <v>13258.40124970756</v>
      </c>
      <c r="P9141" s="2">
        <f>IF(N9141=1,O9141,"")</f>
        <v>13258.40124970756</v>
      </c>
    </row>
    <row r="9142">
      <c r="A9142" s="6">
        <v>14</v>
      </c>
      <c r="B9142" s="6">
        <v>0</v>
      </c>
      <c r="C9142" s="6">
        <v>24</v>
      </c>
      <c r="D9142" s="6">
        <f>A9142+B9142+C9142</f>
        <v>38</v>
      </c>
      <c r="E9142" s="5">
        <f>IF(A9142=0,0,A9142*LABOR_HRS_WK_TOM*SEASON_WEEKS*(1+DIM_PCT_TOM)^A9142)</f>
        <v>4784.8479031488423</v>
      </c>
      <c r="F9142" s="5">
        <f>IF(B9142=0,0,B9142*LABOR_HRS_WK_CAR*SEASON_WEEKS*(1+DIM_PCT_CAR)^B9142)</f>
        <v>0</v>
      </c>
      <c r="G9142" s="5">
        <f>IF(C9142=0,0,C9142*LABOR_HRS_WK_MES*SEASON_WEEKS*(1+DIM_PCT_MES)^C9142)</f>
        <v>1455.139134447498</v>
      </c>
      <c r="H9142" s="5">
        <f>E9142+F9142+G9142</f>
        <v>6239.98703759634</v>
      </c>
      <c r="I9142" s="5">
        <f>MIN(H9142,FARMER_HRS)</f>
        <v>720</v>
      </c>
      <c r="J9142" s="5">
        <f>MAX(0,H9142-FARMER_HRS)</f>
        <v>5519.98703759634</v>
      </c>
      <c r="K9142" s="2">
        <f>I9142*FARMER_RATE+J9142*TEMP_WORKER_RATE</f>
        <v>120833.10829160313</v>
      </c>
      <c r="L9142" s="2">
        <f>A9142*PRICE_TOM+B9142*PRICE_CAR+C9142*PRICE_MES</f>
        <v>188000</v>
      </c>
      <c r="M9142" s="2">
        <f>A9142*FERT_BED_TOM+B9142*FERT_BED_CAR+C9142*FERT_BED_MES</f>
        <v>33440</v>
      </c>
      <c r="N9142" s="6">
        <f>IF(AND(D9142&lt;=TOTAL_BEDS,J9142&lt;=TEMP_WORKER_MAX*TEMP_WORKER_HRS),1,0)</f>
        <v>1</v>
      </c>
      <c r="O9142" s="2">
        <f>L9142-M9142-K9142-FIXED_COSTS</f>
        <v>13726.89170839687</v>
      </c>
      <c r="P9142" s="2">
        <f>IF(N9142=1,O9142,"")</f>
        <v>13726.89170839687</v>
      </c>
    </row>
    <row r="9143">
      <c r="A9143" s="6">
        <v>14</v>
      </c>
      <c r="B9143" s="6">
        <v>0</v>
      </c>
      <c r="C9143" s="6">
        <v>25</v>
      </c>
      <c r="D9143" s="6">
        <f>A9143+B9143+C9143</f>
        <v>39</v>
      </c>
      <c r="E9143" s="5">
        <f>IF(A9143=0,0,A9143*LABOR_HRS_WK_TOM*SEASON_WEEKS*(1+DIM_PCT_TOM)^A9143)</f>
        <v>4784.8479031488423</v>
      </c>
      <c r="F9143" s="5">
        <f>IF(B9143=0,0,B9143*LABOR_HRS_WK_CAR*SEASON_WEEKS*(1+DIM_PCT_CAR)^B9143)</f>
        <v>0</v>
      </c>
      <c r="G9143" s="5">
        <f>IF(C9143=0,0,C9143*LABOR_HRS_WK_MES*SEASON_WEEKS*(1+DIM_PCT_MES)^C9143)</f>
        <v>1534.7170558625955</v>
      </c>
      <c r="H9143" s="5">
        <f>E9143+F9143+G9143</f>
        <v>6319.5649590114381</v>
      </c>
      <c r="I9143" s="5">
        <f>MIN(H9143,FARMER_HRS)</f>
        <v>720</v>
      </c>
      <c r="J9143" s="5">
        <f>MAX(0,H9143-FARMER_HRS)</f>
        <v>5599.5649590114381</v>
      </c>
      <c r="K9143" s="2">
        <f>I9143*FARMER_RATE+J9143*TEMP_WORKER_RATE</f>
        <v>122214.66942728191</v>
      </c>
      <c r="L9143" s="2">
        <f>A9143*PRICE_TOM+B9143*PRICE_CAR+C9143*PRICE_MES</f>
        <v>190700</v>
      </c>
      <c r="M9143" s="2">
        <f>A9143*FERT_BED_TOM+B9143*FERT_BED_CAR+C9143*FERT_BED_MES</f>
        <v>34320</v>
      </c>
      <c r="N9143" s="6">
        <f>IF(AND(D9143&lt;=TOTAL_BEDS,J9143&lt;=TEMP_WORKER_MAX*TEMP_WORKER_HRS),1,0)</f>
        <v>1</v>
      </c>
      <c r="O9143" s="2">
        <f>L9143-M9143-K9143-FIXED_COSTS</f>
        <v>14165.330572718085</v>
      </c>
      <c r="P9143" s="2">
        <f>IF(N9143=1,O9143,"")</f>
        <v>14165.330572718085</v>
      </c>
    </row>
    <row r="9144">
      <c r="A9144" s="6">
        <v>14</v>
      </c>
      <c r="B9144" s="6">
        <v>0</v>
      </c>
      <c r="C9144" s="6">
        <v>26</v>
      </c>
      <c r="D9144" s="6">
        <f>A9144+B9144+C9144</f>
        <v>40</v>
      </c>
      <c r="E9144" s="5">
        <f>IF(A9144=0,0,A9144*LABOR_HRS_WK_TOM*SEASON_WEEKS*(1+DIM_PCT_TOM)^A9144)</f>
        <v>4784.8479031488423</v>
      </c>
      <c r="F9144" s="5">
        <f>IF(B9144=0,0,B9144*LABOR_HRS_WK_CAR*SEASON_WEEKS*(1+DIM_PCT_CAR)^B9144)</f>
        <v>0</v>
      </c>
      <c r="G9144" s="5">
        <f>IF(C9144=0,0,C9144*LABOR_HRS_WK_MES*SEASON_WEEKS*(1+DIM_PCT_MES)^C9144)</f>
        <v>1616.0570598233128</v>
      </c>
      <c r="H9144" s="5">
        <f>E9144+F9144+G9144</f>
        <v>6400.9049629721549</v>
      </c>
      <c r="I9144" s="5">
        <f>MIN(H9144,FARMER_HRS)</f>
        <v>720</v>
      </c>
      <c r="J9144" s="5">
        <f>MAX(0,H9144-FARMER_HRS)</f>
        <v>5680.9049629721549</v>
      </c>
      <c r="K9144" s="2">
        <f>I9144*FARMER_RATE+J9144*TEMP_WORKER_RATE</f>
        <v>123626.82227382214</v>
      </c>
      <c r="L9144" s="2">
        <f>A9144*PRICE_TOM+B9144*PRICE_CAR+C9144*PRICE_MES</f>
        <v>193400</v>
      </c>
      <c r="M9144" s="2">
        <f>A9144*FERT_BED_TOM+B9144*FERT_BED_CAR+C9144*FERT_BED_MES</f>
        <v>35200</v>
      </c>
      <c r="N9144" s="6">
        <f>IF(AND(D9144&lt;=TOTAL_BEDS,J9144&lt;=TEMP_WORKER_MAX*TEMP_WORKER_HRS),1,0)</f>
        <v>1</v>
      </c>
      <c r="O9144" s="2">
        <f>L9144-M9144-K9144-FIXED_COSTS</f>
        <v>14573.177726177862</v>
      </c>
      <c r="P9144" s="2">
        <f>IF(N9144=1,O9144,"")</f>
        <v>14573.177726177862</v>
      </c>
    </row>
    <row r="9145">
      <c r="A9145" s="6">
        <v>14</v>
      </c>
      <c r="B9145" s="6">
        <v>0</v>
      </c>
      <c r="C9145" s="6">
        <v>27</v>
      </c>
      <c r="D9145" s="6">
        <f>A9145+B9145+C9145</f>
        <v>41</v>
      </c>
      <c r="E9145" s="5">
        <f>IF(A9145=0,0,A9145*LABOR_HRS_WK_TOM*SEASON_WEEKS*(1+DIM_PCT_TOM)^A9145)</f>
        <v>4784.8479031488423</v>
      </c>
      <c r="F9145" s="5">
        <f>IF(B9145=0,0,B9145*LABOR_HRS_WK_CAR*SEASON_WEEKS*(1+DIM_PCT_CAR)^B9145)</f>
        <v>0</v>
      </c>
      <c r="G9145" s="5">
        <f>IF(C9145=0,0,C9145*LABOR_HRS_WK_MES*SEASON_WEEKS*(1+DIM_PCT_MES)^C9145)</f>
        <v>1699.19076434307</v>
      </c>
      <c r="H9145" s="5">
        <f>E9145+F9145+G9145</f>
        <v>6484.0386674919118</v>
      </c>
      <c r="I9145" s="5">
        <f>MIN(H9145,FARMER_HRS)</f>
        <v>720</v>
      </c>
      <c r="J9145" s="5">
        <f>MAX(0,H9145-FARMER_HRS)</f>
        <v>5764.0386674919118</v>
      </c>
      <c r="K9145" s="2">
        <f>I9145*FARMER_RATE+J9145*TEMP_WORKER_RATE</f>
        <v>125070.11575506791</v>
      </c>
      <c r="L9145" s="2">
        <f>A9145*PRICE_TOM+B9145*PRICE_CAR+C9145*PRICE_MES</f>
        <v>196100</v>
      </c>
      <c r="M9145" s="2">
        <f>A9145*FERT_BED_TOM+B9145*FERT_BED_CAR+C9145*FERT_BED_MES</f>
        <v>36080</v>
      </c>
      <c r="N9145" s="6">
        <f>IF(AND(D9145&lt;=TOTAL_BEDS,J9145&lt;=TEMP_WORKER_MAX*TEMP_WORKER_HRS),1,0)</f>
        <v>0</v>
      </c>
      <c r="O9145" s="2">
        <f>L9145-M9145-K9145-FIXED_COSTS</f>
        <v>14949.884244932095</v>
      </c>
      <c r="P9145" s="2">
        <f>IF(N9145=1,O9145,"")</f>
      </c>
    </row>
    <row r="9146">
      <c r="A9146" s="6">
        <v>14</v>
      </c>
      <c r="B9146" s="6">
        <v>0</v>
      </c>
      <c r="C9146" s="6">
        <v>28</v>
      </c>
      <c r="D9146" s="6">
        <f>A9146+B9146+C9146</f>
        <v>42</v>
      </c>
      <c r="E9146" s="5">
        <f>IF(A9146=0,0,A9146*LABOR_HRS_WK_TOM*SEASON_WEEKS*(1+DIM_PCT_TOM)^A9146)</f>
        <v>4784.8479031488423</v>
      </c>
      <c r="F9146" s="5">
        <f>IF(B9146=0,0,B9146*LABOR_HRS_WK_CAR*SEASON_WEEKS*(1+DIM_PCT_CAR)^B9146)</f>
        <v>0</v>
      </c>
      <c r="G9146" s="5">
        <f>IF(C9146=0,0,C9146*LABOR_HRS_WK_MES*SEASON_WEEKS*(1+DIM_PCT_MES)^C9146)</f>
        <v>1784.1503025602233</v>
      </c>
      <c r="H9146" s="5">
        <f>E9146+F9146+G9146</f>
        <v>6568.9982057090656</v>
      </c>
      <c r="I9146" s="5">
        <f>MIN(H9146,FARMER_HRS)</f>
        <v>720</v>
      </c>
      <c r="J9146" s="5">
        <f>MAX(0,H9146-FARMER_HRS)</f>
        <v>5848.9982057090656</v>
      </c>
      <c r="K9146" s="2">
        <f>I9146*FARMER_RATE+J9146*TEMP_WORKER_RATE</f>
        <v>126545.1077380046</v>
      </c>
      <c r="L9146" s="2">
        <f>A9146*PRICE_TOM+B9146*PRICE_CAR+C9146*PRICE_MES</f>
        <v>198800</v>
      </c>
      <c r="M9146" s="2">
        <f>A9146*FERT_BED_TOM+B9146*FERT_BED_CAR+C9146*FERT_BED_MES</f>
        <v>36960</v>
      </c>
      <c r="N9146" s="6">
        <f>IF(AND(D9146&lt;=TOTAL_BEDS,J9146&lt;=TEMP_WORKER_MAX*TEMP_WORKER_HRS),1,0)</f>
        <v>0</v>
      </c>
      <c r="O9146" s="2">
        <f>L9146-M9146-K9146-FIXED_COSTS</f>
        <v>15294.892261995396</v>
      </c>
      <c r="P9146" s="2">
        <f>IF(N9146=1,O9146,"")</f>
      </c>
    </row>
    <row r="9147">
      <c r="A9147" s="6">
        <v>14</v>
      </c>
      <c r="B9147" s="6">
        <v>0</v>
      </c>
      <c r="C9147" s="6">
        <v>29</v>
      </c>
      <c r="D9147" s="6">
        <f>A9147+B9147+C9147</f>
        <v>43</v>
      </c>
      <c r="E9147" s="5">
        <f>IF(A9147=0,0,A9147*LABOR_HRS_WK_TOM*SEASON_WEEKS*(1+DIM_PCT_TOM)^A9147)</f>
        <v>4784.8479031488423</v>
      </c>
      <c r="F9147" s="5">
        <f>IF(B9147=0,0,B9147*LABOR_HRS_WK_CAR*SEASON_WEEKS*(1+DIM_PCT_CAR)^B9147)</f>
        <v>0</v>
      </c>
      <c r="G9147" s="5">
        <f>IF(C9147=0,0,C9147*LABOR_HRS_WK_MES*SEASON_WEEKS*(1+DIM_PCT_MES)^C9147)</f>
        <v>1870.9683306758766</v>
      </c>
      <c r="H9147" s="5">
        <f>E9147+F9147+G9147</f>
        <v>6655.8162338247184</v>
      </c>
      <c r="I9147" s="5">
        <f>MIN(H9147,FARMER_HRS)</f>
        <v>720</v>
      </c>
      <c r="J9147" s="5">
        <f>MAX(0,H9147-FARMER_HRS)</f>
        <v>5935.8162338247184</v>
      </c>
      <c r="K9147" s="2">
        <f>I9147*FARMER_RATE+J9147*TEMP_WORKER_RATE</f>
        <v>128052.36517056802</v>
      </c>
      <c r="L9147" s="2">
        <f>A9147*PRICE_TOM+B9147*PRICE_CAR+C9147*PRICE_MES</f>
        <v>201500</v>
      </c>
      <c r="M9147" s="2">
        <f>A9147*FERT_BED_TOM+B9147*FERT_BED_CAR+C9147*FERT_BED_MES</f>
        <v>37840</v>
      </c>
      <c r="N9147" s="6">
        <f>IF(AND(D9147&lt;=TOTAL_BEDS,J9147&lt;=TEMP_WORKER_MAX*TEMP_WORKER_HRS),1,0)</f>
        <v>0</v>
      </c>
      <c r="O9147" s="2">
        <f>L9147-M9147-K9147-FIXED_COSTS</f>
        <v>15607.634829431976</v>
      </c>
      <c r="P9147" s="2">
        <f>IF(N9147=1,O9147,"")</f>
      </c>
    </row>
    <row r="9148">
      <c r="A9148" s="6">
        <v>14</v>
      </c>
      <c r="B9148" s="6">
        <v>0</v>
      </c>
      <c r="C9148" s="6">
        <v>30</v>
      </c>
      <c r="D9148" s="6">
        <f>A9148+B9148+C9148</f>
        <v>44</v>
      </c>
      <c r="E9148" s="5">
        <f>IF(A9148=0,0,A9148*LABOR_HRS_WK_TOM*SEASON_WEEKS*(1+DIM_PCT_TOM)^A9148)</f>
        <v>4784.8479031488423</v>
      </c>
      <c r="F9148" s="5">
        <f>IF(B9148=0,0,B9148*LABOR_HRS_WK_CAR*SEASON_WEEKS*(1+DIM_PCT_CAR)^B9148)</f>
        <v>0</v>
      </c>
      <c r="G9148" s="5">
        <f>IF(C9148=0,0,C9148*LABOR_HRS_WK_MES*SEASON_WEEKS*(1+DIM_PCT_MES)^C9148)</f>
        <v>1959.6780360096466</v>
      </c>
      <c r="H9148" s="5">
        <f>E9148+F9148+G9148</f>
        <v>6744.5259391584887</v>
      </c>
      <c r="I9148" s="5">
        <f>MIN(H9148,FARMER_HRS)</f>
        <v>720</v>
      </c>
      <c r="J9148" s="5">
        <f>MAX(0,H9148-FARMER_HRS)</f>
        <v>6024.5259391584887</v>
      </c>
      <c r="K9148" s="2">
        <f>I9148*FARMER_RATE+J9148*TEMP_WORKER_RATE</f>
        <v>129592.46422150153</v>
      </c>
      <c r="L9148" s="2">
        <f>A9148*PRICE_TOM+B9148*PRICE_CAR+C9148*PRICE_MES</f>
        <v>204200</v>
      </c>
      <c r="M9148" s="2">
        <f>A9148*FERT_BED_TOM+B9148*FERT_BED_CAR+C9148*FERT_BED_MES</f>
        <v>38720</v>
      </c>
      <c r="N9148" s="6">
        <f>IF(AND(D9148&lt;=TOTAL_BEDS,J9148&lt;=TEMP_WORKER_MAX*TEMP_WORKER_HRS),1,0)</f>
        <v>0</v>
      </c>
      <c r="O9148" s="2">
        <f>L9148-M9148-K9148-FIXED_COSTS</f>
        <v>15887.535778498466</v>
      </c>
      <c r="P9148" s="2">
        <f>IF(N9148=1,O9148,"")</f>
      </c>
    </row>
    <row r="9149">
      <c r="A9149" s="6">
        <v>14</v>
      </c>
      <c r="B9149" s="6">
        <v>1</v>
      </c>
      <c r="C9149" s="6">
        <v>0</v>
      </c>
      <c r="D9149" s="6">
        <f>A9149+B9149+C9149</f>
        <v>15</v>
      </c>
      <c r="E9149" s="5">
        <f>IF(A9149=0,0,A9149*LABOR_HRS_WK_TOM*SEASON_WEEKS*(1+DIM_PCT_TOM)^A9149)</f>
        <v>4784.8479031488423</v>
      </c>
      <c r="F9149" s="5">
        <f>IF(B9149=0,0,B9149*LABOR_HRS_WK_CAR*SEASON_WEEKS*(1+DIM_PCT_CAR)^B9149)</f>
        <v>30.749999999999996</v>
      </c>
      <c r="G9149" s="5">
        <f>IF(C9149=0,0,C9149*LABOR_HRS_WK_MES*SEASON_WEEKS*(1+DIM_PCT_MES)^C9149)</f>
        <v>0</v>
      </c>
      <c r="H9149" s="5">
        <f>E9149+F9149+G9149</f>
        <v>4815.5979031488423</v>
      </c>
      <c r="I9149" s="5">
        <f>MIN(H9149,FARMER_HRS)</f>
        <v>720</v>
      </c>
      <c r="J9149" s="5">
        <f>MAX(0,H9149-FARMER_HRS)</f>
        <v>4095.5979031488423</v>
      </c>
      <c r="K9149" s="2">
        <f>I9149*FARMER_RATE+J9149*TEMP_WORKER_RATE</f>
        <v>96104.130263000727</v>
      </c>
      <c r="L9149" s="2">
        <f>A9149*PRICE_TOM+B9149*PRICE_CAR+C9149*PRICE_MES</f>
        <v>125294</v>
      </c>
      <c r="M9149" s="2">
        <f>A9149*FERT_BED_TOM+B9149*FERT_BED_CAR+C9149*FERT_BED_MES</f>
        <v>12760</v>
      </c>
      <c r="N9149" s="6">
        <f>IF(AND(D9149&lt;=TOTAL_BEDS,J9149&lt;=TEMP_WORKER_MAX*TEMP_WORKER_HRS),1,0)</f>
        <v>1</v>
      </c>
      <c r="O9149" s="2">
        <f>L9149-M9149-K9149-FIXED_COSTS</f>
        <v>-3570.1302630007267</v>
      </c>
      <c r="P9149" s="2">
        <f>IF(N9149=1,O9149,"")</f>
        <v>-3570.1302630007267</v>
      </c>
    </row>
    <row r="9150">
      <c r="A9150" s="6">
        <v>14</v>
      </c>
      <c r="B9150" s="6">
        <v>1</v>
      </c>
      <c r="C9150" s="6">
        <v>1</v>
      </c>
      <c r="D9150" s="6">
        <f>A9150+B9150+C9150</f>
        <v>16</v>
      </c>
      <c r="E9150" s="5">
        <f>IF(A9150=0,0,A9150*LABOR_HRS_WK_TOM*SEASON_WEEKS*(1+DIM_PCT_TOM)^A9150)</f>
        <v>4784.8479031488423</v>
      </c>
      <c r="F9150" s="5">
        <f>IF(B9150=0,0,B9150*LABOR_HRS_WK_CAR*SEASON_WEEKS*(1+DIM_PCT_CAR)^B9150)</f>
        <v>30.749999999999996</v>
      </c>
      <c r="G9150" s="5">
        <f>IF(C9150=0,0,C9150*LABOR_HRS_WK_MES*SEASON_WEEKS*(1+DIM_PCT_MES)^C9150)</f>
        <v>45.5625</v>
      </c>
      <c r="H9150" s="5">
        <f>E9150+F9150+G9150</f>
        <v>4861.1604031488423</v>
      </c>
      <c r="I9150" s="5">
        <f>MIN(H9150,FARMER_HRS)</f>
        <v>720</v>
      </c>
      <c r="J9150" s="5">
        <f>MAX(0,H9150-FARMER_HRS)</f>
        <v>4141.1604031488423</v>
      </c>
      <c r="K9150" s="2">
        <f>I9150*FARMER_RATE+J9150*TEMP_WORKER_RATE</f>
        <v>96895.145888000727</v>
      </c>
      <c r="L9150" s="2">
        <f>A9150*PRICE_TOM+B9150*PRICE_CAR+C9150*PRICE_MES</f>
        <v>127994</v>
      </c>
      <c r="M9150" s="2">
        <f>A9150*FERT_BED_TOM+B9150*FERT_BED_CAR+C9150*FERT_BED_MES</f>
        <v>13640</v>
      </c>
      <c r="N9150" s="6">
        <f>IF(AND(D9150&lt;=TOTAL_BEDS,J9150&lt;=TEMP_WORKER_MAX*TEMP_WORKER_HRS),1,0)</f>
        <v>1</v>
      </c>
      <c r="O9150" s="2">
        <f>L9150-M9150-K9150-FIXED_COSTS</f>
        <v>-2541.1458880007267</v>
      </c>
      <c r="P9150" s="2">
        <f>IF(N9150=1,O9150,"")</f>
        <v>-2541.1458880007267</v>
      </c>
    </row>
    <row r="9151">
      <c r="A9151" s="6">
        <v>14</v>
      </c>
      <c r="B9151" s="6">
        <v>1</v>
      </c>
      <c r="C9151" s="6">
        <v>2</v>
      </c>
      <c r="D9151" s="6">
        <f>A9151+B9151+C9151</f>
        <v>17</v>
      </c>
      <c r="E9151" s="5">
        <f>IF(A9151=0,0,A9151*LABOR_HRS_WK_TOM*SEASON_WEEKS*(1+DIM_PCT_TOM)^A9151)</f>
        <v>4784.8479031488423</v>
      </c>
      <c r="F9151" s="5">
        <f>IF(B9151=0,0,B9151*LABOR_HRS_WK_CAR*SEASON_WEEKS*(1+DIM_PCT_CAR)^B9151)</f>
        <v>30.749999999999996</v>
      </c>
      <c r="G9151" s="5">
        <f>IF(C9151=0,0,C9151*LABOR_HRS_WK_MES*SEASON_WEEKS*(1+DIM_PCT_MES)^C9151)</f>
        <v>92.2640625</v>
      </c>
      <c r="H9151" s="5">
        <f>E9151+F9151+G9151</f>
        <v>4907.8619656488427</v>
      </c>
      <c r="I9151" s="5">
        <f>MIN(H9151,FARMER_HRS)</f>
        <v>720</v>
      </c>
      <c r="J9151" s="5">
        <f>MAX(0,H9151-FARMER_HRS)</f>
        <v>4187.8619656488427</v>
      </c>
      <c r="K9151" s="2">
        <f>I9151*FARMER_RATE+J9151*TEMP_WORKER_RATE</f>
        <v>97705.936903625741</v>
      </c>
      <c r="L9151" s="2">
        <f>A9151*PRICE_TOM+B9151*PRICE_CAR+C9151*PRICE_MES</f>
        <v>130694</v>
      </c>
      <c r="M9151" s="2">
        <f>A9151*FERT_BED_TOM+B9151*FERT_BED_CAR+C9151*FERT_BED_MES</f>
        <v>14520</v>
      </c>
      <c r="N9151" s="6">
        <f>IF(AND(D9151&lt;=TOTAL_BEDS,J9151&lt;=TEMP_WORKER_MAX*TEMP_WORKER_HRS),1,0)</f>
        <v>1</v>
      </c>
      <c r="O9151" s="2">
        <f>L9151-M9151-K9151-FIXED_COSTS</f>
        <v>-1531.9369036257413</v>
      </c>
      <c r="P9151" s="2">
        <f>IF(N9151=1,O9151,"")</f>
        <v>-1531.9369036257413</v>
      </c>
    </row>
    <row r="9152">
      <c r="A9152" s="6">
        <v>14</v>
      </c>
      <c r="B9152" s="6">
        <v>1</v>
      </c>
      <c r="C9152" s="6">
        <v>3</v>
      </c>
      <c r="D9152" s="6">
        <f>A9152+B9152+C9152</f>
        <v>18</v>
      </c>
      <c r="E9152" s="5">
        <f>IF(A9152=0,0,A9152*LABOR_HRS_WK_TOM*SEASON_WEEKS*(1+DIM_PCT_TOM)^A9152)</f>
        <v>4784.8479031488423</v>
      </c>
      <c r="F9152" s="5">
        <f>IF(B9152=0,0,B9152*LABOR_HRS_WK_CAR*SEASON_WEEKS*(1+DIM_PCT_CAR)^B9152)</f>
        <v>30.749999999999996</v>
      </c>
      <c r="G9152" s="5">
        <f>IF(C9152=0,0,C9152*LABOR_HRS_WK_MES*SEASON_WEEKS*(1+DIM_PCT_MES)^C9152)</f>
        <v>140.12604492187498</v>
      </c>
      <c r="H9152" s="5">
        <f>E9152+F9152+G9152</f>
        <v>4955.7239480707176</v>
      </c>
      <c r="I9152" s="5">
        <f>MIN(H9152,FARMER_HRS)</f>
        <v>720</v>
      </c>
      <c r="J9152" s="5">
        <f>MAX(0,H9152-FARMER_HRS)</f>
        <v>4235.7239480707176</v>
      </c>
      <c r="K9152" s="2">
        <f>I9152*FARMER_RATE+J9152*TEMP_WORKER_RATE</f>
        <v>98536.87409844996</v>
      </c>
      <c r="L9152" s="2">
        <f>A9152*PRICE_TOM+B9152*PRICE_CAR+C9152*PRICE_MES</f>
        <v>133394</v>
      </c>
      <c r="M9152" s="2">
        <f>A9152*FERT_BED_TOM+B9152*FERT_BED_CAR+C9152*FERT_BED_MES</f>
        <v>15400</v>
      </c>
      <c r="N9152" s="6">
        <f>IF(AND(D9152&lt;=TOTAL_BEDS,J9152&lt;=TEMP_WORKER_MAX*TEMP_WORKER_HRS),1,0)</f>
        <v>1</v>
      </c>
      <c r="O9152" s="2">
        <f>L9152-M9152-K9152-FIXED_COSTS</f>
        <v>-542.87409844996</v>
      </c>
      <c r="P9152" s="2">
        <f>IF(N9152=1,O9152,"")</f>
        <v>-542.87409844996</v>
      </c>
    </row>
    <row r="9153">
      <c r="A9153" s="6">
        <v>14</v>
      </c>
      <c r="B9153" s="6">
        <v>1</v>
      </c>
      <c r="C9153" s="6">
        <v>4</v>
      </c>
      <c r="D9153" s="6">
        <f>A9153+B9153+C9153</f>
        <v>19</v>
      </c>
      <c r="E9153" s="5">
        <f>IF(A9153=0,0,A9153*LABOR_HRS_WK_TOM*SEASON_WEEKS*(1+DIM_PCT_TOM)^A9153)</f>
        <v>4784.8479031488423</v>
      </c>
      <c r="F9153" s="5">
        <f>IF(B9153=0,0,B9153*LABOR_HRS_WK_CAR*SEASON_WEEKS*(1+DIM_PCT_CAR)^B9153)</f>
        <v>30.749999999999996</v>
      </c>
      <c r="G9153" s="5">
        <f>IF(C9153=0,0,C9153*LABOR_HRS_WK_MES*SEASON_WEEKS*(1+DIM_PCT_MES)^C9153)</f>
        <v>189.17016064453119</v>
      </c>
      <c r="H9153" s="5">
        <f>E9153+F9153+G9153</f>
        <v>5004.7680637933736</v>
      </c>
      <c r="I9153" s="5">
        <f>MIN(H9153,FARMER_HRS)</f>
        <v>720</v>
      </c>
      <c r="J9153" s="5">
        <f>MAX(0,H9153-FARMER_HRS)</f>
        <v>4284.7680637933736</v>
      </c>
      <c r="K9153" s="2">
        <f>I9153*FARMER_RATE+J9153*TEMP_WORKER_RATE</f>
        <v>99388.334440857172</v>
      </c>
      <c r="L9153" s="2">
        <f>A9153*PRICE_TOM+B9153*PRICE_CAR+C9153*PRICE_MES</f>
        <v>136094</v>
      </c>
      <c r="M9153" s="2">
        <f>A9153*FERT_BED_TOM+B9153*FERT_BED_CAR+C9153*FERT_BED_MES</f>
        <v>16280</v>
      </c>
      <c r="N9153" s="6">
        <f>IF(AND(D9153&lt;=TOTAL_BEDS,J9153&lt;=TEMP_WORKER_MAX*TEMP_WORKER_HRS),1,0)</f>
        <v>1</v>
      </c>
      <c r="O9153" s="2">
        <f>L9153-M9153-K9153-FIXED_COSTS</f>
        <v>425.665559142828</v>
      </c>
      <c r="P9153" s="2">
        <f>IF(N9153=1,O9153,"")</f>
        <v>425.665559142828</v>
      </c>
    </row>
    <row r="9154">
      <c r="A9154" s="6">
        <v>14</v>
      </c>
      <c r="B9154" s="6">
        <v>1</v>
      </c>
      <c r="C9154" s="6">
        <v>5</v>
      </c>
      <c r="D9154" s="6">
        <f>A9154+B9154+C9154</f>
        <v>20</v>
      </c>
      <c r="E9154" s="5">
        <f>IF(A9154=0,0,A9154*LABOR_HRS_WK_TOM*SEASON_WEEKS*(1+DIM_PCT_TOM)^A9154)</f>
        <v>4784.8479031488423</v>
      </c>
      <c r="F9154" s="5">
        <f>IF(B9154=0,0,B9154*LABOR_HRS_WK_CAR*SEASON_WEEKS*(1+DIM_PCT_CAR)^B9154)</f>
        <v>30.749999999999996</v>
      </c>
      <c r="G9154" s="5">
        <f>IF(C9154=0,0,C9154*LABOR_HRS_WK_MES*SEASON_WEEKS*(1+DIM_PCT_MES)^C9154)</f>
        <v>239.41848456573481</v>
      </c>
      <c r="H9154" s="5">
        <f>E9154+F9154+G9154</f>
        <v>5055.0163877145769</v>
      </c>
      <c r="I9154" s="5">
        <f>MIN(H9154,FARMER_HRS)</f>
        <v>720</v>
      </c>
      <c r="J9154" s="5">
        <f>MAX(0,H9154-FARMER_HRS)</f>
        <v>4335.0163877145769</v>
      </c>
      <c r="K9154" s="2">
        <f>I9154*FARMER_RATE+J9154*TEMP_WORKER_RATE</f>
        <v>100260.70117560029</v>
      </c>
      <c r="L9154" s="2">
        <f>A9154*PRICE_TOM+B9154*PRICE_CAR+C9154*PRICE_MES</f>
        <v>138794</v>
      </c>
      <c r="M9154" s="2">
        <f>A9154*FERT_BED_TOM+B9154*FERT_BED_CAR+C9154*FERT_BED_MES</f>
        <v>17160</v>
      </c>
      <c r="N9154" s="6">
        <f>IF(AND(D9154&lt;=TOTAL_BEDS,J9154&lt;=TEMP_WORKER_MAX*TEMP_WORKER_HRS),1,0)</f>
        <v>1</v>
      </c>
      <c r="O9154" s="2">
        <f>L9154-M9154-K9154-FIXED_COSTS</f>
        <v>1373.2988243997097</v>
      </c>
      <c r="P9154" s="2">
        <f>IF(N9154=1,O9154,"")</f>
        <v>1373.2988243997097</v>
      </c>
    </row>
    <row r="9155">
      <c r="A9155" s="6">
        <v>14</v>
      </c>
      <c r="B9155" s="6">
        <v>1</v>
      </c>
      <c r="C9155" s="6">
        <v>6</v>
      </c>
      <c r="D9155" s="6">
        <f>A9155+B9155+C9155</f>
        <v>21</v>
      </c>
      <c r="E9155" s="5">
        <f>IF(A9155=0,0,A9155*LABOR_HRS_WK_TOM*SEASON_WEEKS*(1+DIM_PCT_TOM)^A9155)</f>
        <v>4784.8479031488423</v>
      </c>
      <c r="F9155" s="5">
        <f>IF(B9155=0,0,B9155*LABOR_HRS_WK_CAR*SEASON_WEEKS*(1+DIM_PCT_CAR)^B9155)</f>
        <v>30.749999999999996</v>
      </c>
      <c r="G9155" s="5">
        <f>IF(C9155=0,0,C9155*LABOR_HRS_WK_MES*SEASON_WEEKS*(1+DIM_PCT_MES)^C9155)</f>
        <v>290.89345874736773</v>
      </c>
      <c r="H9155" s="5">
        <f>E9155+F9155+G9155</f>
        <v>5106.49136189621</v>
      </c>
      <c r="I9155" s="5">
        <f>MIN(H9155,FARMER_HRS)</f>
        <v>720</v>
      </c>
      <c r="J9155" s="5">
        <f>MAX(0,H9155-FARMER_HRS)</f>
        <v>4386.49136189621</v>
      </c>
      <c r="K9155" s="2">
        <f>I9155*FARMER_RATE+J9155*TEMP_WORKER_RATE</f>
        <v>101154.3639218092</v>
      </c>
      <c r="L9155" s="2">
        <f>A9155*PRICE_TOM+B9155*PRICE_CAR+C9155*PRICE_MES</f>
        <v>141494</v>
      </c>
      <c r="M9155" s="2">
        <f>A9155*FERT_BED_TOM+B9155*FERT_BED_CAR+C9155*FERT_BED_MES</f>
        <v>18040</v>
      </c>
      <c r="N9155" s="6">
        <f>IF(AND(D9155&lt;=TOTAL_BEDS,J9155&lt;=TEMP_WORKER_MAX*TEMP_WORKER_HRS),1,0)</f>
        <v>1</v>
      </c>
      <c r="O9155" s="2">
        <f>L9155-M9155-K9155-FIXED_COSTS</f>
        <v>2299.6360781908006</v>
      </c>
      <c r="P9155" s="2">
        <f>IF(N9155=1,O9155,"")</f>
        <v>2299.6360781908006</v>
      </c>
    </row>
    <row r="9156">
      <c r="A9156" s="6">
        <v>14</v>
      </c>
      <c r="B9156" s="6">
        <v>1</v>
      </c>
      <c r="C9156" s="6">
        <v>7</v>
      </c>
      <c r="D9156" s="6">
        <f>A9156+B9156+C9156</f>
        <v>22</v>
      </c>
      <c r="E9156" s="5">
        <f>IF(A9156=0,0,A9156*LABOR_HRS_WK_TOM*SEASON_WEEKS*(1+DIM_PCT_TOM)^A9156)</f>
        <v>4784.8479031488423</v>
      </c>
      <c r="F9156" s="5">
        <f>IF(B9156=0,0,B9156*LABOR_HRS_WK_CAR*SEASON_WEEKS*(1+DIM_PCT_CAR)^B9156)</f>
        <v>30.749999999999996</v>
      </c>
      <c r="G9156" s="5">
        <f>IF(C9156=0,0,C9156*LABOR_HRS_WK_MES*SEASON_WEEKS*(1+DIM_PCT_MES)^C9156)</f>
        <v>343.61789814532818</v>
      </c>
      <c r="H9156" s="5">
        <f>E9156+F9156+G9156</f>
        <v>5159.2158012941709</v>
      </c>
      <c r="I9156" s="5">
        <f>MIN(H9156,FARMER_HRS)</f>
        <v>720</v>
      </c>
      <c r="J9156" s="5">
        <f>MAX(0,H9156-FARMER_HRS)</f>
        <v>4439.2158012941709</v>
      </c>
      <c r="K9156" s="2">
        <f>I9156*FARMER_RATE+J9156*TEMP_WORKER_RATE</f>
        <v>102069.71877246824</v>
      </c>
      <c r="L9156" s="2">
        <f>A9156*PRICE_TOM+B9156*PRICE_CAR+C9156*PRICE_MES</f>
        <v>144194</v>
      </c>
      <c r="M9156" s="2">
        <f>A9156*FERT_BED_TOM+B9156*FERT_BED_CAR+C9156*FERT_BED_MES</f>
        <v>18920</v>
      </c>
      <c r="N9156" s="6">
        <f>IF(AND(D9156&lt;=TOTAL_BEDS,J9156&lt;=TEMP_WORKER_MAX*TEMP_WORKER_HRS),1,0)</f>
        <v>1</v>
      </c>
      <c r="O9156" s="2">
        <f>L9156-M9156-K9156-FIXED_COSTS</f>
        <v>3204.2812275317556</v>
      </c>
      <c r="P9156" s="2">
        <f>IF(N9156=1,O9156,"")</f>
        <v>3204.2812275317556</v>
      </c>
    </row>
    <row r="9157">
      <c r="A9157" s="6">
        <v>14</v>
      </c>
      <c r="B9157" s="6">
        <v>1</v>
      </c>
      <c r="C9157" s="6">
        <v>8</v>
      </c>
      <c r="D9157" s="6">
        <f>A9157+B9157+C9157</f>
        <v>23</v>
      </c>
      <c r="E9157" s="5">
        <f>IF(A9157=0,0,A9157*LABOR_HRS_WK_TOM*SEASON_WEEKS*(1+DIM_PCT_TOM)^A9157)</f>
        <v>4784.8479031488423</v>
      </c>
      <c r="F9157" s="5">
        <f>IF(B9157=0,0,B9157*LABOR_HRS_WK_CAR*SEASON_WEEKS*(1+DIM_PCT_CAR)^B9157)</f>
        <v>30.749999999999996</v>
      </c>
      <c r="G9157" s="5">
        <f>IF(C9157=0,0,C9157*LABOR_HRS_WK_MES*SEASON_WEEKS*(1+DIM_PCT_MES)^C9157)</f>
        <v>397.61499642530833</v>
      </c>
      <c r="H9157" s="5">
        <f>E9157+F9157+G9157</f>
        <v>5213.2128995741505</v>
      </c>
      <c r="I9157" s="5">
        <f>MIN(H9157,FARMER_HRS)</f>
        <v>720</v>
      </c>
      <c r="J9157" s="5">
        <f>MAX(0,H9157-FARMER_HRS)</f>
        <v>4493.2128995741505</v>
      </c>
      <c r="K9157" s="2">
        <f>I9157*FARMER_RATE+J9157*TEMP_WORKER_RATE</f>
        <v>103007.16839538455</v>
      </c>
      <c r="L9157" s="2">
        <f>A9157*PRICE_TOM+B9157*PRICE_CAR+C9157*PRICE_MES</f>
        <v>146894</v>
      </c>
      <c r="M9157" s="2">
        <f>A9157*FERT_BED_TOM+B9157*FERT_BED_CAR+C9157*FERT_BED_MES</f>
        <v>19800</v>
      </c>
      <c r="N9157" s="6">
        <f>IF(AND(D9157&lt;=TOTAL_BEDS,J9157&lt;=TEMP_WORKER_MAX*TEMP_WORKER_HRS),1,0)</f>
        <v>1</v>
      </c>
      <c r="O9157" s="2">
        <f>L9157-M9157-K9157-FIXED_COSTS</f>
        <v>4086.8316046154505</v>
      </c>
      <c r="P9157" s="2">
        <f>IF(N9157=1,O9157,"")</f>
        <v>4086.8316046154505</v>
      </c>
    </row>
    <row r="9158">
      <c r="A9158" s="6">
        <v>14</v>
      </c>
      <c r="B9158" s="6">
        <v>1</v>
      </c>
      <c r="C9158" s="6">
        <v>9</v>
      </c>
      <c r="D9158" s="6">
        <f>A9158+B9158+C9158</f>
        <v>24</v>
      </c>
      <c r="E9158" s="5">
        <f>IF(A9158=0,0,A9158*LABOR_HRS_WK_TOM*SEASON_WEEKS*(1+DIM_PCT_TOM)^A9158)</f>
        <v>4784.8479031488423</v>
      </c>
      <c r="F9158" s="5">
        <f>IF(B9158=0,0,B9158*LABOR_HRS_WK_CAR*SEASON_WEEKS*(1+DIM_PCT_CAR)^B9158)</f>
        <v>30.749999999999996</v>
      </c>
      <c r="G9158" s="5">
        <f>IF(C9158=0,0,C9158*LABOR_HRS_WK_MES*SEASON_WEEKS*(1+DIM_PCT_MES)^C9158)</f>
        <v>452.90833186570273</v>
      </c>
      <c r="H9158" s="5">
        <f>E9158+F9158+G9158</f>
        <v>5268.5062350145454</v>
      </c>
      <c r="I9158" s="5">
        <f>MIN(H9158,FARMER_HRS)</f>
        <v>720</v>
      </c>
      <c r="J9158" s="5">
        <f>MAX(0,H9158-FARMER_HRS)</f>
        <v>4548.5062350145454</v>
      </c>
      <c r="K9158" s="2">
        <f>I9158*FARMER_RATE+J9158*TEMP_WORKER_RATE</f>
        <v>103967.12213566918</v>
      </c>
      <c r="L9158" s="2">
        <f>A9158*PRICE_TOM+B9158*PRICE_CAR+C9158*PRICE_MES</f>
        <v>149594</v>
      </c>
      <c r="M9158" s="2">
        <f>A9158*FERT_BED_TOM+B9158*FERT_BED_CAR+C9158*FERT_BED_MES</f>
        <v>20680</v>
      </c>
      <c r="N9158" s="6">
        <f>IF(AND(D9158&lt;=TOTAL_BEDS,J9158&lt;=TEMP_WORKER_MAX*TEMP_WORKER_HRS),1,0)</f>
        <v>1</v>
      </c>
      <c r="O9158" s="2">
        <f>L9158-M9158-K9158-FIXED_COSTS</f>
        <v>4946.8778643308178</v>
      </c>
      <c r="P9158" s="2">
        <f>IF(N9158=1,O9158,"")</f>
        <v>4946.8778643308178</v>
      </c>
    </row>
    <row r="9159">
      <c r="A9159" s="6">
        <v>14</v>
      </c>
      <c r="B9159" s="6">
        <v>1</v>
      </c>
      <c r="C9159" s="6">
        <v>10</v>
      </c>
      <c r="D9159" s="6">
        <f>A9159+B9159+C9159</f>
        <v>25</v>
      </c>
      <c r="E9159" s="5">
        <f>IF(A9159=0,0,A9159*LABOR_HRS_WK_TOM*SEASON_WEEKS*(1+DIM_PCT_TOM)^A9159)</f>
        <v>4784.8479031488423</v>
      </c>
      <c r="F9159" s="5">
        <f>IF(B9159=0,0,B9159*LABOR_HRS_WK_CAR*SEASON_WEEKS*(1+DIM_PCT_CAR)^B9159)</f>
        <v>30.749999999999996</v>
      </c>
      <c r="G9159" s="5">
        <f>IF(C9159=0,0,C9159*LABOR_HRS_WK_MES*SEASON_WEEKS*(1+DIM_PCT_MES)^C9159)</f>
        <v>509.52187334891551</v>
      </c>
      <c r="H9159" s="5">
        <f>E9159+F9159+G9159</f>
        <v>5325.1197764977578</v>
      </c>
      <c r="I9159" s="5">
        <f>MIN(H9159,FARMER_HRS)</f>
        <v>720</v>
      </c>
      <c r="J9159" s="5">
        <f>MAX(0,H9159-FARMER_HRS)</f>
        <v>4605.1197764977578</v>
      </c>
      <c r="K9159" s="2">
        <f>I9159*FARMER_RATE+J9159*TEMP_WORKER_RATE</f>
        <v>104949.99611975274</v>
      </c>
      <c r="L9159" s="2">
        <f>A9159*PRICE_TOM+B9159*PRICE_CAR+C9159*PRICE_MES</f>
        <v>152294</v>
      </c>
      <c r="M9159" s="2">
        <f>A9159*FERT_BED_TOM+B9159*FERT_BED_CAR+C9159*FERT_BED_MES</f>
        <v>21560</v>
      </c>
      <c r="N9159" s="6">
        <f>IF(AND(D9159&lt;=TOTAL_BEDS,J9159&lt;=TEMP_WORKER_MAX*TEMP_WORKER_HRS),1,0)</f>
        <v>1</v>
      </c>
      <c r="O9159" s="2">
        <f>L9159-M9159-K9159-FIXED_COSTS</f>
        <v>5784.0038802472554</v>
      </c>
      <c r="P9159" s="2">
        <f>IF(N9159=1,O9159,"")</f>
        <v>5784.0038802472554</v>
      </c>
    </row>
    <row r="9160">
      <c r="A9160" s="6">
        <v>14</v>
      </c>
      <c r="B9160" s="6">
        <v>1</v>
      </c>
      <c r="C9160" s="6">
        <v>11</v>
      </c>
      <c r="D9160" s="6">
        <f>A9160+B9160+C9160</f>
        <v>26</v>
      </c>
      <c r="E9160" s="5">
        <f>IF(A9160=0,0,A9160*LABOR_HRS_WK_TOM*SEASON_WEEKS*(1+DIM_PCT_TOM)^A9160)</f>
        <v>4784.8479031488423</v>
      </c>
      <c r="F9160" s="5">
        <f>IF(B9160=0,0,B9160*LABOR_HRS_WK_CAR*SEASON_WEEKS*(1+DIM_PCT_CAR)^B9160)</f>
        <v>30.749999999999996</v>
      </c>
      <c r="G9160" s="5">
        <f>IF(C9160=0,0,C9160*LABOR_HRS_WK_MES*SEASON_WEEKS*(1+DIM_PCT_MES)^C9160)</f>
        <v>567.47998644235463</v>
      </c>
      <c r="H9160" s="5">
        <f>E9160+F9160+G9160</f>
        <v>5383.0778895911972</v>
      </c>
      <c r="I9160" s="5">
        <f>MIN(H9160,FARMER_HRS)</f>
        <v>720</v>
      </c>
      <c r="J9160" s="5">
        <f>MAX(0,H9160-FARMER_HRS)</f>
        <v>4663.0778895911972</v>
      </c>
      <c r="K9160" s="2">
        <f>I9160*FARMER_RATE+J9160*TEMP_WORKER_RATE</f>
        <v>105956.21336095828</v>
      </c>
      <c r="L9160" s="2">
        <f>A9160*PRICE_TOM+B9160*PRICE_CAR+C9160*PRICE_MES</f>
        <v>154994</v>
      </c>
      <c r="M9160" s="2">
        <f>A9160*FERT_BED_TOM+B9160*FERT_BED_CAR+C9160*FERT_BED_MES</f>
        <v>22440</v>
      </c>
      <c r="N9160" s="6">
        <f>IF(AND(D9160&lt;=TOTAL_BEDS,J9160&lt;=TEMP_WORKER_MAX*TEMP_WORKER_HRS),1,0)</f>
        <v>1</v>
      </c>
      <c r="O9160" s="2">
        <f>L9160-M9160-K9160-FIXED_COSTS</f>
        <v>6597.7866390417184</v>
      </c>
      <c r="P9160" s="2">
        <f>IF(N9160=1,O9160,"")</f>
        <v>6597.7866390417184</v>
      </c>
    </row>
    <row r="9161">
      <c r="A9161" s="6">
        <v>14</v>
      </c>
      <c r="B9161" s="6">
        <v>1</v>
      </c>
      <c r="C9161" s="6">
        <v>12</v>
      </c>
      <c r="D9161" s="6">
        <f>A9161+B9161+C9161</f>
        <v>27</v>
      </c>
      <c r="E9161" s="5">
        <f>IF(A9161=0,0,A9161*LABOR_HRS_WK_TOM*SEASON_WEEKS*(1+DIM_PCT_TOM)^A9161)</f>
        <v>4784.8479031488423</v>
      </c>
      <c r="F9161" s="5">
        <f>IF(B9161=0,0,B9161*LABOR_HRS_WK_CAR*SEASON_WEEKS*(1+DIM_PCT_CAR)^B9161)</f>
        <v>30.749999999999996</v>
      </c>
      <c r="G9161" s="5">
        <f>IF(C9161=0,0,C9161*LABOR_HRS_WK_MES*SEASON_WEEKS*(1+DIM_PCT_MES)^C9161)</f>
        <v>626.807439570419</v>
      </c>
      <c r="H9161" s="5">
        <f>E9161+F9161+G9161</f>
        <v>5442.4053427192612</v>
      </c>
      <c r="I9161" s="5">
        <f>MIN(H9161,FARMER_HRS)</f>
        <v>720</v>
      </c>
      <c r="J9161" s="5">
        <f>MAX(0,H9161-FARMER_HRS)</f>
        <v>4722.4053427192612</v>
      </c>
      <c r="K9161" s="2">
        <f>I9161*FARMER_RATE+J9161*TEMP_WORKER_RATE</f>
        <v>106986.20386665384</v>
      </c>
      <c r="L9161" s="2">
        <f>A9161*PRICE_TOM+B9161*PRICE_CAR+C9161*PRICE_MES</f>
        <v>157694</v>
      </c>
      <c r="M9161" s="2">
        <f>A9161*FERT_BED_TOM+B9161*FERT_BED_CAR+C9161*FERT_BED_MES</f>
        <v>23320</v>
      </c>
      <c r="N9161" s="6">
        <f>IF(AND(D9161&lt;=TOTAL_BEDS,J9161&lt;=TEMP_WORKER_MAX*TEMP_WORKER_HRS),1,0)</f>
        <v>1</v>
      </c>
      <c r="O9161" s="2">
        <f>L9161-M9161-K9161-FIXED_COSTS</f>
        <v>7387.7961333461571</v>
      </c>
      <c r="P9161" s="2">
        <f>IF(N9161=1,O9161,"")</f>
        <v>7387.7961333461571</v>
      </c>
    </row>
    <row r="9162">
      <c r="A9162" s="6">
        <v>14</v>
      </c>
      <c r="B9162" s="6">
        <v>1</v>
      </c>
      <c r="C9162" s="6">
        <v>13</v>
      </c>
      <c r="D9162" s="6">
        <f>A9162+B9162+C9162</f>
        <v>28</v>
      </c>
      <c r="E9162" s="5">
        <f>IF(A9162=0,0,A9162*LABOR_HRS_WK_TOM*SEASON_WEEKS*(1+DIM_PCT_TOM)^A9162)</f>
        <v>4784.8479031488423</v>
      </c>
      <c r="F9162" s="5">
        <f>IF(B9162=0,0,B9162*LABOR_HRS_WK_CAR*SEASON_WEEKS*(1+DIM_PCT_CAR)^B9162)</f>
        <v>30.749999999999996</v>
      </c>
      <c r="G9162" s="5">
        <f>IF(C9162=0,0,C9162*LABOR_HRS_WK_MES*SEASON_WEEKS*(1+DIM_PCT_MES)^C9162)</f>
        <v>687.52941027880331</v>
      </c>
      <c r="H9162" s="5">
        <f>E9162+F9162+G9162</f>
        <v>5503.1273134276453</v>
      </c>
      <c r="I9162" s="5">
        <f>MIN(H9162,FARMER_HRS)</f>
        <v>720</v>
      </c>
      <c r="J9162" s="5">
        <f>MAX(0,H9162-FARMER_HRS)</f>
        <v>4783.1273134276453</v>
      </c>
      <c r="K9162" s="2">
        <f>I9162*FARMER_RATE+J9162*TEMP_WORKER_RATE</f>
        <v>108040.40474700773</v>
      </c>
      <c r="L9162" s="2">
        <f>A9162*PRICE_TOM+B9162*PRICE_CAR+C9162*PRICE_MES</f>
        <v>160394</v>
      </c>
      <c r="M9162" s="2">
        <f>A9162*FERT_BED_TOM+B9162*FERT_BED_CAR+C9162*FERT_BED_MES</f>
        <v>24200</v>
      </c>
      <c r="N9162" s="6">
        <f>IF(AND(D9162&lt;=TOTAL_BEDS,J9162&lt;=TEMP_WORKER_MAX*TEMP_WORKER_HRS),1,0)</f>
        <v>1</v>
      </c>
      <c r="O9162" s="2">
        <f>L9162-M9162-K9162-FIXED_COSTS</f>
        <v>8153.5952529922652</v>
      </c>
      <c r="P9162" s="2">
        <f>IF(N9162=1,O9162,"")</f>
        <v>8153.5952529922652</v>
      </c>
    </row>
    <row r="9163">
      <c r="A9163" s="6">
        <v>14</v>
      </c>
      <c r="B9163" s="6">
        <v>1</v>
      </c>
      <c r="C9163" s="6">
        <v>14</v>
      </c>
      <c r="D9163" s="6">
        <f>A9163+B9163+C9163</f>
        <v>29</v>
      </c>
      <c r="E9163" s="5">
        <f>IF(A9163=0,0,A9163*LABOR_HRS_WK_TOM*SEASON_WEEKS*(1+DIM_PCT_TOM)^A9163)</f>
        <v>4784.8479031488423</v>
      </c>
      <c r="F9163" s="5">
        <f>IF(B9163=0,0,B9163*LABOR_HRS_WK_CAR*SEASON_WEEKS*(1+DIM_PCT_CAR)^B9163)</f>
        <v>30.749999999999996</v>
      </c>
      <c r="G9163" s="5">
        <f>IF(C9163=0,0,C9163*LABOR_HRS_WK_MES*SEASON_WEEKS*(1+DIM_PCT_MES)^C9163)</f>
        <v>749.67149159246435</v>
      </c>
      <c r="H9163" s="5">
        <f>E9163+F9163+G9163</f>
        <v>5565.2693947413063</v>
      </c>
      <c r="I9163" s="5">
        <f>MIN(H9163,FARMER_HRS)</f>
        <v>720</v>
      </c>
      <c r="J9163" s="5">
        <f>MAX(0,H9163-FARMER_HRS)</f>
        <v>4845.2693947413063</v>
      </c>
      <c r="K9163" s="2">
        <f>I9163*FARMER_RATE+J9163*TEMP_WORKER_RATE</f>
        <v>109119.26032536991</v>
      </c>
      <c r="L9163" s="2">
        <f>A9163*PRICE_TOM+B9163*PRICE_CAR+C9163*PRICE_MES</f>
        <v>163094</v>
      </c>
      <c r="M9163" s="2">
        <f>A9163*FERT_BED_TOM+B9163*FERT_BED_CAR+C9163*FERT_BED_MES</f>
        <v>25080</v>
      </c>
      <c r="N9163" s="6">
        <f>IF(AND(D9163&lt;=TOTAL_BEDS,J9163&lt;=TEMP_WORKER_MAX*TEMP_WORKER_HRS),1,0)</f>
        <v>1</v>
      </c>
      <c r="O9163" s="2">
        <f>L9163-M9163-K9163-FIXED_COSTS</f>
        <v>8894.7396746300947</v>
      </c>
      <c r="P9163" s="2">
        <f>IF(N9163=1,O9163,"")</f>
        <v>8894.7396746300947</v>
      </c>
    </row>
    <row r="9164">
      <c r="A9164" s="6">
        <v>14</v>
      </c>
      <c r="B9164" s="6">
        <v>1</v>
      </c>
      <c r="C9164" s="6">
        <v>15</v>
      </c>
      <c r="D9164" s="6">
        <f>A9164+B9164+C9164</f>
        <v>30</v>
      </c>
      <c r="E9164" s="5">
        <f>IF(A9164=0,0,A9164*LABOR_HRS_WK_TOM*SEASON_WEEKS*(1+DIM_PCT_TOM)^A9164)</f>
        <v>4784.8479031488423</v>
      </c>
      <c r="F9164" s="5">
        <f>IF(B9164=0,0,B9164*LABOR_HRS_WK_CAR*SEASON_WEEKS*(1+DIM_PCT_CAR)^B9164)</f>
        <v>30.749999999999996</v>
      </c>
      <c r="G9164" s="5">
        <f>IF(C9164=0,0,C9164*LABOR_HRS_WK_MES*SEASON_WEEKS*(1+DIM_PCT_MES)^C9164)</f>
        <v>813.25969846861074</v>
      </c>
      <c r="H9164" s="5">
        <f>E9164+F9164+G9164</f>
        <v>5628.8576016174529</v>
      </c>
      <c r="I9164" s="5">
        <f>MIN(H9164,FARMER_HRS)</f>
        <v>720</v>
      </c>
      <c r="J9164" s="5">
        <f>MAX(0,H9164-FARMER_HRS)</f>
        <v>4908.8576016174529</v>
      </c>
      <c r="K9164" s="2">
        <f>I9164*FARMER_RATE+J9164*TEMP_WORKER_RATE</f>
        <v>110223.222250303</v>
      </c>
      <c r="L9164" s="2">
        <f>A9164*PRICE_TOM+B9164*PRICE_CAR+C9164*PRICE_MES</f>
        <v>165794</v>
      </c>
      <c r="M9164" s="2">
        <f>A9164*FERT_BED_TOM+B9164*FERT_BED_CAR+C9164*FERT_BED_MES</f>
        <v>25960</v>
      </c>
      <c r="N9164" s="6">
        <f>IF(AND(D9164&lt;=TOTAL_BEDS,J9164&lt;=TEMP_WORKER_MAX*TEMP_WORKER_HRS),1,0)</f>
        <v>1</v>
      </c>
      <c r="O9164" s="2">
        <f>L9164-M9164-K9164-FIXED_COSTS</f>
        <v>9610.7777496969939</v>
      </c>
      <c r="P9164" s="2">
        <f>IF(N9164=1,O9164,"")</f>
        <v>9610.7777496969939</v>
      </c>
    </row>
    <row r="9165">
      <c r="A9165" s="6">
        <v>14</v>
      </c>
      <c r="B9165" s="6">
        <v>1</v>
      </c>
      <c r="C9165" s="6">
        <v>16</v>
      </c>
      <c r="D9165" s="6">
        <f>A9165+B9165+C9165</f>
        <v>31</v>
      </c>
      <c r="E9165" s="5">
        <f>IF(A9165=0,0,A9165*LABOR_HRS_WK_TOM*SEASON_WEEKS*(1+DIM_PCT_TOM)^A9165)</f>
        <v>4784.8479031488423</v>
      </c>
      <c r="F9165" s="5">
        <f>IF(B9165=0,0,B9165*LABOR_HRS_WK_CAR*SEASON_WEEKS*(1+DIM_PCT_CAR)^B9165)</f>
        <v>30.749999999999996</v>
      </c>
      <c r="G9165" s="5">
        <f>IF(C9165=0,0,C9165*LABOR_HRS_WK_MES*SEASON_WEEKS*(1+DIM_PCT_MES)^C9165)</f>
        <v>878.32047434609967</v>
      </c>
      <c r="H9165" s="5">
        <f>E9165+F9165+G9165</f>
        <v>5693.9183774949415</v>
      </c>
      <c r="I9165" s="5">
        <f>MIN(H9165,FARMER_HRS)</f>
        <v>720</v>
      </c>
      <c r="J9165" s="5">
        <f>MAX(0,H9165-FARMER_HRS)</f>
        <v>4973.9183774949415</v>
      </c>
      <c r="K9165" s="2">
        <f>I9165*FARMER_RATE+J9165*TEMP_WORKER_RATE</f>
        <v>111352.74960928717</v>
      </c>
      <c r="L9165" s="2">
        <f>A9165*PRICE_TOM+B9165*PRICE_CAR+C9165*PRICE_MES</f>
        <v>168494</v>
      </c>
      <c r="M9165" s="2">
        <f>A9165*FERT_BED_TOM+B9165*FERT_BED_CAR+C9165*FERT_BED_MES</f>
        <v>26840</v>
      </c>
      <c r="N9165" s="6">
        <f>IF(AND(D9165&lt;=TOTAL_BEDS,J9165&lt;=TEMP_WORKER_MAX*TEMP_WORKER_HRS),1,0)</f>
        <v>1</v>
      </c>
      <c r="O9165" s="2">
        <f>L9165-M9165-K9165-FIXED_COSTS</f>
        <v>10301.250390712827</v>
      </c>
      <c r="P9165" s="2">
        <f>IF(N9165=1,O9165,"")</f>
        <v>10301.250390712827</v>
      </c>
    </row>
    <row r="9166">
      <c r="A9166" s="6">
        <v>14</v>
      </c>
      <c r="B9166" s="6">
        <v>1</v>
      </c>
      <c r="C9166" s="6">
        <v>17</v>
      </c>
      <c r="D9166" s="6">
        <f>A9166+B9166+C9166</f>
        <v>32</v>
      </c>
      <c r="E9166" s="5">
        <f>IF(A9166=0,0,A9166*LABOR_HRS_WK_TOM*SEASON_WEEKS*(1+DIM_PCT_TOM)^A9166)</f>
        <v>4784.8479031488423</v>
      </c>
      <c r="F9166" s="5">
        <f>IF(B9166=0,0,B9166*LABOR_HRS_WK_CAR*SEASON_WEEKS*(1+DIM_PCT_CAR)^B9166)</f>
        <v>30.749999999999996</v>
      </c>
      <c r="G9166" s="5">
        <f>IF(C9166=0,0,C9166*LABOR_HRS_WK_MES*SEASON_WEEKS*(1+DIM_PCT_MES)^C9166)</f>
        <v>944.88069779263992</v>
      </c>
      <c r="H9166" s="5">
        <f>E9166+F9166+G9166</f>
        <v>5760.478600941482</v>
      </c>
      <c r="I9166" s="5">
        <f>MIN(H9166,FARMER_HRS)</f>
        <v>720</v>
      </c>
      <c r="J9166" s="5">
        <f>MAX(0,H9166-FARMER_HRS)</f>
        <v>5040.478600941482</v>
      </c>
      <c r="K9166" s="2">
        <f>I9166*FARMER_RATE+J9166*TEMP_WORKER_RATE</f>
        <v>112508.30904412294</v>
      </c>
      <c r="L9166" s="2">
        <f>A9166*PRICE_TOM+B9166*PRICE_CAR+C9166*PRICE_MES</f>
        <v>171194</v>
      </c>
      <c r="M9166" s="2">
        <f>A9166*FERT_BED_TOM+B9166*FERT_BED_CAR+C9166*FERT_BED_MES</f>
        <v>27720</v>
      </c>
      <c r="N9166" s="6">
        <f>IF(AND(D9166&lt;=TOTAL_BEDS,J9166&lt;=TEMP_WORKER_MAX*TEMP_WORKER_HRS),1,0)</f>
        <v>1</v>
      </c>
      <c r="O9166" s="2">
        <f>L9166-M9166-K9166-FIXED_COSTS</f>
        <v>10965.690955877057</v>
      </c>
      <c r="P9166" s="2">
        <f>IF(N9166=1,O9166,"")</f>
        <v>10965.690955877057</v>
      </c>
    </row>
    <row r="9167">
      <c r="A9167" s="6">
        <v>14</v>
      </c>
      <c r="B9167" s="6">
        <v>1</v>
      </c>
      <c r="C9167" s="6">
        <v>18</v>
      </c>
      <c r="D9167" s="6">
        <f>A9167+B9167+C9167</f>
        <v>33</v>
      </c>
      <c r="E9167" s="5">
        <f>IF(A9167=0,0,A9167*LABOR_HRS_WK_TOM*SEASON_WEEKS*(1+DIM_PCT_TOM)^A9167)</f>
        <v>4784.8479031488423</v>
      </c>
      <c r="F9167" s="5">
        <f>IF(B9167=0,0,B9167*LABOR_HRS_WK_CAR*SEASON_WEEKS*(1+DIM_PCT_CAR)^B9167)</f>
        <v>30.749999999999996</v>
      </c>
      <c r="G9167" s="5">
        <f>IF(C9167=0,0,C9167*LABOR_HRS_WK_MES*SEASON_WEEKS*(1+DIM_PCT_MES)^C9167)</f>
        <v>1012.9676892512272</v>
      </c>
      <c r="H9167" s="5">
        <f>E9167+F9167+G9167</f>
        <v>5828.5655924000694</v>
      </c>
      <c r="I9167" s="5">
        <f>MIN(H9167,FARMER_HRS)</f>
        <v>720</v>
      </c>
      <c r="J9167" s="5">
        <f>MAX(0,H9167-FARMER_HRS)</f>
        <v>5108.5655924000694</v>
      </c>
      <c r="K9167" s="2">
        <f>I9167*FARMER_RATE+J9167*TEMP_WORKER_RATE</f>
        <v>113690.37486805675</v>
      </c>
      <c r="L9167" s="2">
        <f>A9167*PRICE_TOM+B9167*PRICE_CAR+C9167*PRICE_MES</f>
        <v>173894</v>
      </c>
      <c r="M9167" s="2">
        <f>A9167*FERT_BED_TOM+B9167*FERT_BED_CAR+C9167*FERT_BED_MES</f>
        <v>28600</v>
      </c>
      <c r="N9167" s="6">
        <f>IF(AND(D9167&lt;=TOTAL_BEDS,J9167&lt;=TEMP_WORKER_MAX*TEMP_WORKER_HRS),1,0)</f>
        <v>1</v>
      </c>
      <c r="O9167" s="2">
        <f>L9167-M9167-K9167-FIXED_COSTS</f>
        <v>11603.625131943249</v>
      </c>
      <c r="P9167" s="2">
        <f>IF(N9167=1,O9167,"")</f>
        <v>11603.625131943249</v>
      </c>
    </row>
    <row r="9168">
      <c r="A9168" s="6">
        <v>14</v>
      </c>
      <c r="B9168" s="6">
        <v>1</v>
      </c>
      <c r="C9168" s="6">
        <v>19</v>
      </c>
      <c r="D9168" s="6">
        <f>A9168+B9168+C9168</f>
        <v>34</v>
      </c>
      <c r="E9168" s="5">
        <f>IF(A9168=0,0,A9168*LABOR_HRS_WK_TOM*SEASON_WEEKS*(1+DIM_PCT_TOM)^A9168)</f>
        <v>4784.8479031488423</v>
      </c>
      <c r="F9168" s="5">
        <f>IF(B9168=0,0,B9168*LABOR_HRS_WK_CAR*SEASON_WEEKS*(1+DIM_PCT_CAR)^B9168)</f>
        <v>30.749999999999996</v>
      </c>
      <c r="G9168" s="5">
        <f>IF(C9168=0,0,C9168*LABOR_HRS_WK_MES*SEASON_WEEKS*(1+DIM_PCT_MES)^C9168)</f>
        <v>1082.6092178872491</v>
      </c>
      <c r="H9168" s="5">
        <f>E9168+F9168+G9168</f>
        <v>5898.2071210360918</v>
      </c>
      <c r="I9168" s="5">
        <f>MIN(H9168,FARMER_HRS)</f>
        <v>720</v>
      </c>
      <c r="J9168" s="5">
        <f>MAX(0,H9168-FARMER_HRS)</f>
        <v>5178.2071210360918</v>
      </c>
      <c r="K9168" s="2">
        <f>I9168*FARMER_RATE+J9168*TEMP_WORKER_RATE</f>
        <v>114899.42918465436</v>
      </c>
      <c r="L9168" s="2">
        <f>A9168*PRICE_TOM+B9168*PRICE_CAR+C9168*PRICE_MES</f>
        <v>176594</v>
      </c>
      <c r="M9168" s="2">
        <f>A9168*FERT_BED_TOM+B9168*FERT_BED_CAR+C9168*FERT_BED_MES</f>
        <v>29480</v>
      </c>
      <c r="N9168" s="6">
        <f>IF(AND(D9168&lt;=TOTAL_BEDS,J9168&lt;=TEMP_WORKER_MAX*TEMP_WORKER_HRS),1,0)</f>
        <v>1</v>
      </c>
      <c r="O9168" s="2">
        <f>L9168-M9168-K9168-FIXED_COSTS</f>
        <v>12214.570815345636</v>
      </c>
      <c r="P9168" s="2">
        <f>IF(N9168=1,O9168,"")</f>
        <v>12214.570815345636</v>
      </c>
    </row>
    <row r="9169">
      <c r="A9169" s="6">
        <v>14</v>
      </c>
      <c r="B9169" s="6">
        <v>1</v>
      </c>
      <c r="C9169" s="6">
        <v>20</v>
      </c>
      <c r="D9169" s="6">
        <f>A9169+B9169+C9169</f>
        <v>35</v>
      </c>
      <c r="E9169" s="5">
        <f>IF(A9169=0,0,A9169*LABOR_HRS_WK_TOM*SEASON_WEEKS*(1+DIM_PCT_TOM)^A9169)</f>
        <v>4784.8479031488423</v>
      </c>
      <c r="F9169" s="5">
        <f>IF(B9169=0,0,B9169*LABOR_HRS_WK_CAR*SEASON_WEEKS*(1+DIM_PCT_CAR)^B9169)</f>
        <v>30.749999999999996</v>
      </c>
      <c r="G9169" s="5">
        <f>IF(C9169=0,0,C9169*LABOR_HRS_WK_MES*SEASON_WEEKS*(1+DIM_PCT_MES)^C9169)</f>
        <v>1153.8335085377259</v>
      </c>
      <c r="H9169" s="5">
        <f>E9169+F9169+G9169</f>
        <v>5969.431411686568</v>
      </c>
      <c r="I9169" s="5">
        <f>MIN(H9169,FARMER_HRS)</f>
        <v>720</v>
      </c>
      <c r="J9169" s="5">
        <f>MAX(0,H9169-FARMER_HRS)</f>
        <v>5249.431411686568</v>
      </c>
      <c r="K9169" s="2">
        <f>I9169*FARMER_RATE+J9169*TEMP_WORKER_RATE</f>
        <v>116135.96200844736</v>
      </c>
      <c r="L9169" s="2">
        <f>A9169*PRICE_TOM+B9169*PRICE_CAR+C9169*PRICE_MES</f>
        <v>179294</v>
      </c>
      <c r="M9169" s="2">
        <f>A9169*FERT_BED_TOM+B9169*FERT_BED_CAR+C9169*FERT_BED_MES</f>
        <v>30360</v>
      </c>
      <c r="N9169" s="6">
        <f>IF(AND(D9169&lt;=TOTAL_BEDS,J9169&lt;=TEMP_WORKER_MAX*TEMP_WORKER_HRS),1,0)</f>
        <v>1</v>
      </c>
      <c r="O9169" s="2">
        <f>L9169-M9169-K9169-FIXED_COSTS</f>
        <v>12798.037991552643</v>
      </c>
      <c r="P9169" s="2">
        <f>IF(N9169=1,O9169,"")</f>
        <v>12798.037991552643</v>
      </c>
    </row>
    <row r="9170">
      <c r="A9170" s="6">
        <v>14</v>
      </c>
      <c r="B9170" s="6">
        <v>1</v>
      </c>
      <c r="C9170" s="6">
        <v>21</v>
      </c>
      <c r="D9170" s="6">
        <f>A9170+B9170+C9170</f>
        <v>36</v>
      </c>
      <c r="E9170" s="5">
        <f>IF(A9170=0,0,A9170*LABOR_HRS_WK_TOM*SEASON_WEEKS*(1+DIM_PCT_TOM)^A9170)</f>
        <v>4784.8479031488423</v>
      </c>
      <c r="F9170" s="5">
        <f>IF(B9170=0,0,B9170*LABOR_HRS_WK_CAR*SEASON_WEEKS*(1+DIM_PCT_CAR)^B9170)</f>
        <v>30.749999999999996</v>
      </c>
      <c r="G9170" s="5">
        <f>IF(C9170=0,0,C9170*LABOR_HRS_WK_MES*SEASON_WEEKS*(1+DIM_PCT_MES)^C9170)</f>
        <v>1226.6692487641699</v>
      </c>
      <c r="H9170" s="5">
        <f>E9170+F9170+G9170</f>
        <v>6042.2671519130126</v>
      </c>
      <c r="I9170" s="5">
        <f>MIN(H9170,FARMER_HRS)</f>
        <v>720</v>
      </c>
      <c r="J9170" s="5">
        <f>MAX(0,H9170-FARMER_HRS)</f>
        <v>5322.2671519130126</v>
      </c>
      <c r="K9170" s="2">
        <f>I9170*FARMER_RATE+J9170*TEMP_WORKER_RATE</f>
        <v>117400.4713873787</v>
      </c>
      <c r="L9170" s="2">
        <f>A9170*PRICE_TOM+B9170*PRICE_CAR+C9170*PRICE_MES</f>
        <v>181994</v>
      </c>
      <c r="M9170" s="2">
        <f>A9170*FERT_BED_TOM+B9170*FERT_BED_CAR+C9170*FERT_BED_MES</f>
        <v>31240</v>
      </c>
      <c r="N9170" s="6">
        <f>IF(AND(D9170&lt;=TOTAL_BEDS,J9170&lt;=TEMP_WORKER_MAX*TEMP_WORKER_HRS),1,0)</f>
        <v>1</v>
      </c>
      <c r="O9170" s="2">
        <f>L9170-M9170-K9170-FIXED_COSTS</f>
        <v>13353.528612621303</v>
      </c>
      <c r="P9170" s="2">
        <f>IF(N9170=1,O9170,"")</f>
        <v>13353.528612621303</v>
      </c>
    </row>
    <row r="9171">
      <c r="A9171" s="6">
        <v>14</v>
      </c>
      <c r="B9171" s="6">
        <v>1</v>
      </c>
      <c r="C9171" s="6">
        <v>22</v>
      </c>
      <c r="D9171" s="6">
        <f>A9171+B9171+C9171</f>
        <v>37</v>
      </c>
      <c r="E9171" s="5">
        <f>IF(A9171=0,0,A9171*LABOR_HRS_WK_TOM*SEASON_WEEKS*(1+DIM_PCT_TOM)^A9171)</f>
        <v>4784.8479031488423</v>
      </c>
      <c r="F9171" s="5">
        <f>IF(B9171=0,0,B9171*LABOR_HRS_WK_CAR*SEASON_WEEKS*(1+DIM_PCT_CAR)^B9171)</f>
        <v>30.749999999999996</v>
      </c>
      <c r="G9171" s="5">
        <f>IF(C9171=0,0,C9171*LABOR_HRS_WK_MES*SEASON_WEEKS*(1+DIM_PCT_MES)^C9171)</f>
        <v>1301.1455960105659</v>
      </c>
      <c r="H9171" s="5">
        <f>E9171+F9171+G9171</f>
        <v>6116.7434991594082</v>
      </c>
      <c r="I9171" s="5">
        <f>MIN(H9171,FARMER_HRS)</f>
        <v>720</v>
      </c>
      <c r="J9171" s="5">
        <f>MAX(0,H9171-FARMER_HRS)</f>
        <v>5396.7434991594082</v>
      </c>
      <c r="K9171" s="2">
        <f>I9171*FARMER_RATE+J9171*TEMP_WORKER_RATE</f>
        <v>118693.46352707305</v>
      </c>
      <c r="L9171" s="2">
        <f>A9171*PRICE_TOM+B9171*PRICE_CAR+C9171*PRICE_MES</f>
        <v>184694</v>
      </c>
      <c r="M9171" s="2">
        <f>A9171*FERT_BED_TOM+B9171*FERT_BED_CAR+C9171*FERT_BED_MES</f>
        <v>32120</v>
      </c>
      <c r="N9171" s="6">
        <f>IF(AND(D9171&lt;=TOTAL_BEDS,J9171&lt;=TEMP_WORKER_MAX*TEMP_WORKER_HRS),1,0)</f>
        <v>1</v>
      </c>
      <c r="O9171" s="2">
        <f>L9171-M9171-K9171-FIXED_COSTS</f>
        <v>13880.53647292695</v>
      </c>
      <c r="P9171" s="2">
        <f>IF(N9171=1,O9171,"")</f>
        <v>13880.53647292695</v>
      </c>
    </row>
    <row r="9172">
      <c r="A9172" s="6">
        <v>14</v>
      </c>
      <c r="B9172" s="6">
        <v>1</v>
      </c>
      <c r="C9172" s="6">
        <v>23</v>
      </c>
      <c r="D9172" s="6">
        <f>A9172+B9172+C9172</f>
        <v>38</v>
      </c>
      <c r="E9172" s="5">
        <f>IF(A9172=0,0,A9172*LABOR_HRS_WK_TOM*SEASON_WEEKS*(1+DIM_PCT_TOM)^A9172)</f>
        <v>4784.8479031488423</v>
      </c>
      <c r="F9172" s="5">
        <f>IF(B9172=0,0,B9172*LABOR_HRS_WK_CAR*SEASON_WEEKS*(1+DIM_PCT_CAR)^B9172)</f>
        <v>30.749999999999996</v>
      </c>
      <c r="G9172" s="5">
        <f>IF(C9172=0,0,C9172*LABOR_HRS_WK_MES*SEASON_WEEKS*(1+DIM_PCT_MES)^C9172)</f>
        <v>1377.2921848680023</v>
      </c>
      <c r="H9172" s="5">
        <f>E9172+F9172+G9172</f>
        <v>6192.8900880168449</v>
      </c>
      <c r="I9172" s="5">
        <f>MIN(H9172,FARMER_HRS)</f>
        <v>720</v>
      </c>
      <c r="J9172" s="5">
        <f>MAX(0,H9172-FARMER_HRS)</f>
        <v>5472.8900880168449</v>
      </c>
      <c r="K9172" s="2">
        <f>I9172*FARMER_RATE+J9172*TEMP_WORKER_RATE</f>
        <v>120015.45291695911</v>
      </c>
      <c r="L9172" s="2">
        <f>A9172*PRICE_TOM+B9172*PRICE_CAR+C9172*PRICE_MES</f>
        <v>187394</v>
      </c>
      <c r="M9172" s="2">
        <f>A9172*FERT_BED_TOM+B9172*FERT_BED_CAR+C9172*FERT_BED_MES</f>
        <v>33000</v>
      </c>
      <c r="N9172" s="6">
        <f>IF(AND(D9172&lt;=TOTAL_BEDS,J9172&lt;=TEMP_WORKER_MAX*TEMP_WORKER_HRS),1,0)</f>
        <v>1</v>
      </c>
      <c r="O9172" s="2">
        <f>L9172-M9172-K9172-FIXED_COSTS</f>
        <v>14378.547083040889</v>
      </c>
      <c r="P9172" s="2">
        <f>IF(N9172=1,O9172,"")</f>
        <v>14378.547083040889</v>
      </c>
    </row>
    <row r="9173">
      <c r="A9173" s="6">
        <v>14</v>
      </c>
      <c r="B9173" s="6">
        <v>1</v>
      </c>
      <c r="C9173" s="6">
        <v>24</v>
      </c>
      <c r="D9173" s="6">
        <f>A9173+B9173+C9173</f>
        <v>39</v>
      </c>
      <c r="E9173" s="5">
        <f>IF(A9173=0,0,A9173*LABOR_HRS_WK_TOM*SEASON_WEEKS*(1+DIM_PCT_TOM)^A9173)</f>
        <v>4784.8479031488423</v>
      </c>
      <c r="F9173" s="5">
        <f>IF(B9173=0,0,B9173*LABOR_HRS_WK_CAR*SEASON_WEEKS*(1+DIM_PCT_CAR)^B9173)</f>
        <v>30.749999999999996</v>
      </c>
      <c r="G9173" s="5">
        <f>IF(C9173=0,0,C9173*LABOR_HRS_WK_MES*SEASON_WEEKS*(1+DIM_PCT_MES)^C9173)</f>
        <v>1455.139134447498</v>
      </c>
      <c r="H9173" s="5">
        <f>E9173+F9173+G9173</f>
        <v>6270.73703759634</v>
      </c>
      <c r="I9173" s="5">
        <f>MIN(H9173,FARMER_HRS)</f>
        <v>720</v>
      </c>
      <c r="J9173" s="5">
        <f>MAX(0,H9173-FARMER_HRS)</f>
        <v>5550.73703759634</v>
      </c>
      <c r="K9173" s="2">
        <f>I9173*FARMER_RATE+J9173*TEMP_WORKER_RATE</f>
        <v>121366.96245826979</v>
      </c>
      <c r="L9173" s="2">
        <f>A9173*PRICE_TOM+B9173*PRICE_CAR+C9173*PRICE_MES</f>
        <v>190094</v>
      </c>
      <c r="M9173" s="2">
        <f>A9173*FERT_BED_TOM+B9173*FERT_BED_CAR+C9173*FERT_BED_MES</f>
        <v>33880</v>
      </c>
      <c r="N9173" s="6">
        <f>IF(AND(D9173&lt;=TOTAL_BEDS,J9173&lt;=TEMP_WORKER_MAX*TEMP_WORKER_HRS),1,0)</f>
        <v>1</v>
      </c>
      <c r="O9173" s="2">
        <f>L9173-M9173-K9173-FIXED_COSTS</f>
        <v>14847.037541730213</v>
      </c>
      <c r="P9173" s="2">
        <f>IF(N9173=1,O9173,"")</f>
        <v>14847.037541730213</v>
      </c>
    </row>
    <row r="9174">
      <c r="A9174" s="6">
        <v>14</v>
      </c>
      <c r="B9174" s="6">
        <v>1</v>
      </c>
      <c r="C9174" s="6">
        <v>25</v>
      </c>
      <c r="D9174" s="6">
        <f>A9174+B9174+C9174</f>
        <v>40</v>
      </c>
      <c r="E9174" s="5">
        <f>IF(A9174=0,0,A9174*LABOR_HRS_WK_TOM*SEASON_WEEKS*(1+DIM_PCT_TOM)^A9174)</f>
        <v>4784.8479031488423</v>
      </c>
      <c r="F9174" s="5">
        <f>IF(B9174=0,0,B9174*LABOR_HRS_WK_CAR*SEASON_WEEKS*(1+DIM_PCT_CAR)^B9174)</f>
        <v>30.749999999999996</v>
      </c>
      <c r="G9174" s="5">
        <f>IF(C9174=0,0,C9174*LABOR_HRS_WK_MES*SEASON_WEEKS*(1+DIM_PCT_MES)^C9174)</f>
        <v>1534.7170558625955</v>
      </c>
      <c r="H9174" s="5">
        <f>E9174+F9174+G9174</f>
        <v>6350.3149590114381</v>
      </c>
      <c r="I9174" s="5">
        <f>MIN(H9174,FARMER_HRS)</f>
        <v>720</v>
      </c>
      <c r="J9174" s="5">
        <f>MAX(0,H9174-FARMER_HRS)</f>
        <v>5630.3149590114381</v>
      </c>
      <c r="K9174" s="2">
        <f>I9174*FARMER_RATE+J9174*TEMP_WORKER_RATE</f>
        <v>122748.52359394857</v>
      </c>
      <c r="L9174" s="2">
        <f>A9174*PRICE_TOM+B9174*PRICE_CAR+C9174*PRICE_MES</f>
        <v>192794</v>
      </c>
      <c r="M9174" s="2">
        <f>A9174*FERT_BED_TOM+B9174*FERT_BED_CAR+C9174*FERT_BED_MES</f>
        <v>34760</v>
      </c>
      <c r="N9174" s="6">
        <f>IF(AND(D9174&lt;=TOTAL_BEDS,J9174&lt;=TEMP_WORKER_MAX*TEMP_WORKER_HRS),1,0)</f>
        <v>1</v>
      </c>
      <c r="O9174" s="2">
        <f>L9174-M9174-K9174-FIXED_COSTS</f>
        <v>15285.476406051428</v>
      </c>
      <c r="P9174" s="2">
        <f>IF(N9174=1,O9174,"")</f>
        <v>15285.476406051428</v>
      </c>
    </row>
    <row r="9175">
      <c r="A9175" s="6">
        <v>14</v>
      </c>
      <c r="B9175" s="6">
        <v>1</v>
      </c>
      <c r="C9175" s="6">
        <v>26</v>
      </c>
      <c r="D9175" s="6">
        <f>A9175+B9175+C9175</f>
        <v>41</v>
      </c>
      <c r="E9175" s="5">
        <f>IF(A9175=0,0,A9175*LABOR_HRS_WK_TOM*SEASON_WEEKS*(1+DIM_PCT_TOM)^A9175)</f>
        <v>4784.8479031488423</v>
      </c>
      <c r="F9175" s="5">
        <f>IF(B9175=0,0,B9175*LABOR_HRS_WK_CAR*SEASON_WEEKS*(1+DIM_PCT_CAR)^B9175)</f>
        <v>30.749999999999996</v>
      </c>
      <c r="G9175" s="5">
        <f>IF(C9175=0,0,C9175*LABOR_HRS_WK_MES*SEASON_WEEKS*(1+DIM_PCT_MES)^C9175)</f>
        <v>1616.0570598233128</v>
      </c>
      <c r="H9175" s="5">
        <f>E9175+F9175+G9175</f>
        <v>6431.6549629721549</v>
      </c>
      <c r="I9175" s="5">
        <f>MIN(H9175,FARMER_HRS)</f>
        <v>720</v>
      </c>
      <c r="J9175" s="5">
        <f>MAX(0,H9175-FARMER_HRS)</f>
        <v>5711.6549629721549</v>
      </c>
      <c r="K9175" s="2">
        <f>I9175*FARMER_RATE+J9175*TEMP_WORKER_RATE</f>
        <v>124160.67644048879</v>
      </c>
      <c r="L9175" s="2">
        <f>A9175*PRICE_TOM+B9175*PRICE_CAR+C9175*PRICE_MES</f>
        <v>195494</v>
      </c>
      <c r="M9175" s="2">
        <f>A9175*FERT_BED_TOM+B9175*FERT_BED_CAR+C9175*FERT_BED_MES</f>
        <v>35640</v>
      </c>
      <c r="N9175" s="6">
        <f>IF(AND(D9175&lt;=TOTAL_BEDS,J9175&lt;=TEMP_WORKER_MAX*TEMP_WORKER_HRS),1,0)</f>
        <v>1</v>
      </c>
      <c r="O9175" s="2">
        <f>L9175-M9175-K9175-FIXED_COSTS</f>
        <v>15693.323559511206</v>
      </c>
      <c r="P9175" s="2">
        <f>IF(N9175=1,O9175,"")</f>
        <v>15693.323559511206</v>
      </c>
    </row>
    <row r="9176">
      <c r="A9176" s="6">
        <v>14</v>
      </c>
      <c r="B9176" s="6">
        <v>1</v>
      </c>
      <c r="C9176" s="6">
        <v>27</v>
      </c>
      <c r="D9176" s="6">
        <f>A9176+B9176+C9176</f>
        <v>42</v>
      </c>
      <c r="E9176" s="5">
        <f>IF(A9176=0,0,A9176*LABOR_HRS_WK_TOM*SEASON_WEEKS*(1+DIM_PCT_TOM)^A9176)</f>
        <v>4784.8479031488423</v>
      </c>
      <c r="F9176" s="5">
        <f>IF(B9176=0,0,B9176*LABOR_HRS_WK_CAR*SEASON_WEEKS*(1+DIM_PCT_CAR)^B9176)</f>
        <v>30.749999999999996</v>
      </c>
      <c r="G9176" s="5">
        <f>IF(C9176=0,0,C9176*LABOR_HRS_WK_MES*SEASON_WEEKS*(1+DIM_PCT_MES)^C9176)</f>
        <v>1699.19076434307</v>
      </c>
      <c r="H9176" s="5">
        <f>E9176+F9176+G9176</f>
        <v>6514.7886674919118</v>
      </c>
      <c r="I9176" s="5">
        <f>MIN(H9176,FARMER_HRS)</f>
        <v>720</v>
      </c>
      <c r="J9176" s="5">
        <f>MAX(0,H9176-FARMER_HRS)</f>
        <v>5794.7886674919118</v>
      </c>
      <c r="K9176" s="2">
        <f>I9176*FARMER_RATE+J9176*TEMP_WORKER_RATE</f>
        <v>125603.96992173458</v>
      </c>
      <c r="L9176" s="2">
        <f>A9176*PRICE_TOM+B9176*PRICE_CAR+C9176*PRICE_MES</f>
        <v>198194</v>
      </c>
      <c r="M9176" s="2">
        <f>A9176*FERT_BED_TOM+B9176*FERT_BED_CAR+C9176*FERT_BED_MES</f>
        <v>36520</v>
      </c>
      <c r="N9176" s="6">
        <f>IF(AND(D9176&lt;=TOTAL_BEDS,J9176&lt;=TEMP_WORKER_MAX*TEMP_WORKER_HRS),1,0)</f>
        <v>0</v>
      </c>
      <c r="O9176" s="2">
        <f>L9176-M9176-K9176-FIXED_COSTS</f>
        <v>16070.030078265423</v>
      </c>
      <c r="P9176" s="2">
        <f>IF(N9176=1,O9176,"")</f>
      </c>
    </row>
    <row r="9177">
      <c r="A9177" s="6">
        <v>14</v>
      </c>
      <c r="B9177" s="6">
        <v>1</v>
      </c>
      <c r="C9177" s="6">
        <v>28</v>
      </c>
      <c r="D9177" s="6">
        <f>A9177+B9177+C9177</f>
        <v>43</v>
      </c>
      <c r="E9177" s="5">
        <f>IF(A9177=0,0,A9177*LABOR_HRS_WK_TOM*SEASON_WEEKS*(1+DIM_PCT_TOM)^A9177)</f>
        <v>4784.8479031488423</v>
      </c>
      <c r="F9177" s="5">
        <f>IF(B9177=0,0,B9177*LABOR_HRS_WK_CAR*SEASON_WEEKS*(1+DIM_PCT_CAR)^B9177)</f>
        <v>30.749999999999996</v>
      </c>
      <c r="G9177" s="5">
        <f>IF(C9177=0,0,C9177*LABOR_HRS_WK_MES*SEASON_WEEKS*(1+DIM_PCT_MES)^C9177)</f>
        <v>1784.1503025602233</v>
      </c>
      <c r="H9177" s="5">
        <f>E9177+F9177+G9177</f>
        <v>6599.7482057090656</v>
      </c>
      <c r="I9177" s="5">
        <f>MIN(H9177,FARMER_HRS)</f>
        <v>720</v>
      </c>
      <c r="J9177" s="5">
        <f>MAX(0,H9177-FARMER_HRS)</f>
        <v>5879.7482057090656</v>
      </c>
      <c r="K9177" s="2">
        <f>I9177*FARMER_RATE+J9177*TEMP_WORKER_RATE</f>
        <v>127078.96190467128</v>
      </c>
      <c r="L9177" s="2">
        <f>A9177*PRICE_TOM+B9177*PRICE_CAR+C9177*PRICE_MES</f>
        <v>200894</v>
      </c>
      <c r="M9177" s="2">
        <f>A9177*FERT_BED_TOM+B9177*FERT_BED_CAR+C9177*FERT_BED_MES</f>
        <v>37400</v>
      </c>
      <c r="N9177" s="6">
        <f>IF(AND(D9177&lt;=TOTAL_BEDS,J9177&lt;=TEMP_WORKER_MAX*TEMP_WORKER_HRS),1,0)</f>
        <v>0</v>
      </c>
      <c r="O9177" s="2">
        <f>L9177-M9177-K9177-FIXED_COSTS</f>
        <v>16415.038095328724</v>
      </c>
      <c r="P9177" s="2">
        <f>IF(N9177=1,O9177,"")</f>
      </c>
    </row>
    <row r="9178">
      <c r="A9178" s="6">
        <v>14</v>
      </c>
      <c r="B9178" s="6">
        <v>1</v>
      </c>
      <c r="C9178" s="6">
        <v>29</v>
      </c>
      <c r="D9178" s="6">
        <f>A9178+B9178+C9178</f>
        <v>44</v>
      </c>
      <c r="E9178" s="5">
        <f>IF(A9178=0,0,A9178*LABOR_HRS_WK_TOM*SEASON_WEEKS*(1+DIM_PCT_TOM)^A9178)</f>
        <v>4784.8479031488423</v>
      </c>
      <c r="F9178" s="5">
        <f>IF(B9178=0,0,B9178*LABOR_HRS_WK_CAR*SEASON_WEEKS*(1+DIM_PCT_CAR)^B9178)</f>
        <v>30.749999999999996</v>
      </c>
      <c r="G9178" s="5">
        <f>IF(C9178=0,0,C9178*LABOR_HRS_WK_MES*SEASON_WEEKS*(1+DIM_PCT_MES)^C9178)</f>
        <v>1870.9683306758766</v>
      </c>
      <c r="H9178" s="5">
        <f>E9178+F9178+G9178</f>
        <v>6686.5662338247184</v>
      </c>
      <c r="I9178" s="5">
        <f>MIN(H9178,FARMER_HRS)</f>
        <v>720</v>
      </c>
      <c r="J9178" s="5">
        <f>MAX(0,H9178-FARMER_HRS)</f>
        <v>5966.5662338247184</v>
      </c>
      <c r="K9178" s="2">
        <f>I9178*FARMER_RATE+J9178*TEMP_WORKER_RATE</f>
        <v>128586.2193372347</v>
      </c>
      <c r="L9178" s="2">
        <f>A9178*PRICE_TOM+B9178*PRICE_CAR+C9178*PRICE_MES</f>
        <v>203594</v>
      </c>
      <c r="M9178" s="2">
        <f>A9178*FERT_BED_TOM+B9178*FERT_BED_CAR+C9178*FERT_BED_MES</f>
        <v>38280</v>
      </c>
      <c r="N9178" s="6">
        <f>IF(AND(D9178&lt;=TOTAL_BEDS,J9178&lt;=TEMP_WORKER_MAX*TEMP_WORKER_HRS),1,0)</f>
        <v>0</v>
      </c>
      <c r="O9178" s="2">
        <f>L9178-M9178-K9178-FIXED_COSTS</f>
        <v>16727.780662765304</v>
      </c>
      <c r="P9178" s="2">
        <f>IF(N9178=1,O9178,"")</f>
      </c>
    </row>
    <row r="9179">
      <c r="A9179" s="6">
        <v>14</v>
      </c>
      <c r="B9179" s="6">
        <v>1</v>
      </c>
      <c r="C9179" s="6">
        <v>30</v>
      </c>
      <c r="D9179" s="6">
        <f>A9179+B9179+C9179</f>
        <v>45</v>
      </c>
      <c r="E9179" s="5">
        <f>IF(A9179=0,0,A9179*LABOR_HRS_WK_TOM*SEASON_WEEKS*(1+DIM_PCT_TOM)^A9179)</f>
        <v>4784.8479031488423</v>
      </c>
      <c r="F9179" s="5">
        <f>IF(B9179=0,0,B9179*LABOR_HRS_WK_CAR*SEASON_WEEKS*(1+DIM_PCT_CAR)^B9179)</f>
        <v>30.749999999999996</v>
      </c>
      <c r="G9179" s="5">
        <f>IF(C9179=0,0,C9179*LABOR_HRS_WK_MES*SEASON_WEEKS*(1+DIM_PCT_MES)^C9179)</f>
        <v>1959.6780360096466</v>
      </c>
      <c r="H9179" s="5">
        <f>E9179+F9179+G9179</f>
        <v>6775.2759391584887</v>
      </c>
      <c r="I9179" s="5">
        <f>MIN(H9179,FARMER_HRS)</f>
        <v>720</v>
      </c>
      <c r="J9179" s="5">
        <f>MAX(0,H9179-FARMER_HRS)</f>
        <v>6055.2759391584887</v>
      </c>
      <c r="K9179" s="2">
        <f>I9179*FARMER_RATE+J9179*TEMP_WORKER_RATE</f>
        <v>130126.31838816821</v>
      </c>
      <c r="L9179" s="2">
        <f>A9179*PRICE_TOM+B9179*PRICE_CAR+C9179*PRICE_MES</f>
        <v>206294</v>
      </c>
      <c r="M9179" s="2">
        <f>A9179*FERT_BED_TOM+B9179*FERT_BED_CAR+C9179*FERT_BED_MES</f>
        <v>39160</v>
      </c>
      <c r="N9179" s="6">
        <f>IF(AND(D9179&lt;=TOTAL_BEDS,J9179&lt;=TEMP_WORKER_MAX*TEMP_WORKER_HRS),1,0)</f>
        <v>0</v>
      </c>
      <c r="O9179" s="2">
        <f>L9179-M9179-K9179-FIXED_COSTS</f>
        <v>17007.681611831795</v>
      </c>
      <c r="P9179" s="2">
        <f>IF(N9179=1,O9179,"")</f>
      </c>
    </row>
    <row r="9180">
      <c r="A9180" s="6">
        <v>14</v>
      </c>
      <c r="B9180" s="6">
        <v>2</v>
      </c>
      <c r="C9180" s="6">
        <v>0</v>
      </c>
      <c r="D9180" s="6">
        <f>A9180+B9180+C9180</f>
        <v>16</v>
      </c>
      <c r="E9180" s="5">
        <f>IF(A9180=0,0,A9180*LABOR_HRS_WK_TOM*SEASON_WEEKS*(1+DIM_PCT_TOM)^A9180)</f>
        <v>4784.8479031488423</v>
      </c>
      <c r="F9180" s="5">
        <f>IF(B9180=0,0,B9180*LABOR_HRS_WK_CAR*SEASON_WEEKS*(1+DIM_PCT_CAR)^B9180)</f>
        <v>63.037499999999994</v>
      </c>
      <c r="G9180" s="5">
        <f>IF(C9180=0,0,C9180*LABOR_HRS_WK_MES*SEASON_WEEKS*(1+DIM_PCT_MES)^C9180)</f>
        <v>0</v>
      </c>
      <c r="H9180" s="5">
        <f>E9180+F9180+G9180</f>
        <v>4847.8854031488427</v>
      </c>
      <c r="I9180" s="5">
        <f>MIN(H9180,FARMER_HRS)</f>
        <v>720</v>
      </c>
      <c r="J9180" s="5">
        <f>MAX(0,H9180-FARMER_HRS)</f>
        <v>4127.8854031488427</v>
      </c>
      <c r="K9180" s="2">
        <f>I9180*FARMER_RATE+J9180*TEMP_WORKER_RATE</f>
        <v>96664.677138000741</v>
      </c>
      <c r="L9180" s="2">
        <f>A9180*PRICE_TOM+B9180*PRICE_CAR+C9180*PRICE_MES</f>
        <v>127388</v>
      </c>
      <c r="M9180" s="2">
        <f>A9180*FERT_BED_TOM+B9180*FERT_BED_CAR+C9180*FERT_BED_MES</f>
        <v>13200</v>
      </c>
      <c r="N9180" s="6">
        <f>IF(AND(D9180&lt;=TOTAL_BEDS,J9180&lt;=TEMP_WORKER_MAX*TEMP_WORKER_HRS),1,0)</f>
        <v>1</v>
      </c>
      <c r="O9180" s="2">
        <f>L9180-M9180-K9180-FIXED_COSTS</f>
        <v>-2476.6771380007413</v>
      </c>
      <c r="P9180" s="2">
        <f>IF(N9180=1,O9180,"")</f>
        <v>-2476.6771380007413</v>
      </c>
    </row>
    <row r="9181">
      <c r="A9181" s="6">
        <v>14</v>
      </c>
      <c r="B9181" s="6">
        <v>2</v>
      </c>
      <c r="C9181" s="6">
        <v>1</v>
      </c>
      <c r="D9181" s="6">
        <f>A9181+B9181+C9181</f>
        <v>17</v>
      </c>
      <c r="E9181" s="5">
        <f>IF(A9181=0,0,A9181*LABOR_HRS_WK_TOM*SEASON_WEEKS*(1+DIM_PCT_TOM)^A9181)</f>
        <v>4784.8479031488423</v>
      </c>
      <c r="F9181" s="5">
        <f>IF(B9181=0,0,B9181*LABOR_HRS_WK_CAR*SEASON_WEEKS*(1+DIM_PCT_CAR)^B9181)</f>
        <v>63.037499999999994</v>
      </c>
      <c r="G9181" s="5">
        <f>IF(C9181=0,0,C9181*LABOR_HRS_WK_MES*SEASON_WEEKS*(1+DIM_PCT_MES)^C9181)</f>
        <v>45.5625</v>
      </c>
      <c r="H9181" s="5">
        <f>E9181+F9181+G9181</f>
        <v>4893.4479031488427</v>
      </c>
      <c r="I9181" s="5">
        <f>MIN(H9181,FARMER_HRS)</f>
        <v>720</v>
      </c>
      <c r="J9181" s="5">
        <f>MAX(0,H9181-FARMER_HRS)</f>
        <v>4173.4479031488427</v>
      </c>
      <c r="K9181" s="2">
        <f>I9181*FARMER_RATE+J9181*TEMP_WORKER_RATE</f>
        <v>97455.692763000741</v>
      </c>
      <c r="L9181" s="2">
        <f>A9181*PRICE_TOM+B9181*PRICE_CAR+C9181*PRICE_MES</f>
        <v>130088</v>
      </c>
      <c r="M9181" s="2">
        <f>A9181*FERT_BED_TOM+B9181*FERT_BED_CAR+C9181*FERT_BED_MES</f>
        <v>14080</v>
      </c>
      <c r="N9181" s="6">
        <f>IF(AND(D9181&lt;=TOTAL_BEDS,J9181&lt;=TEMP_WORKER_MAX*TEMP_WORKER_HRS),1,0)</f>
        <v>1</v>
      </c>
      <c r="O9181" s="2">
        <f>L9181-M9181-K9181-FIXED_COSTS</f>
        <v>-1447.6927630007413</v>
      </c>
      <c r="P9181" s="2">
        <f>IF(N9181=1,O9181,"")</f>
        <v>-1447.6927630007413</v>
      </c>
    </row>
    <row r="9182">
      <c r="A9182" s="6">
        <v>14</v>
      </c>
      <c r="B9182" s="6">
        <v>2</v>
      </c>
      <c r="C9182" s="6">
        <v>2</v>
      </c>
      <c r="D9182" s="6">
        <f>A9182+B9182+C9182</f>
        <v>18</v>
      </c>
      <c r="E9182" s="5">
        <f>IF(A9182=0,0,A9182*LABOR_HRS_WK_TOM*SEASON_WEEKS*(1+DIM_PCT_TOM)^A9182)</f>
        <v>4784.8479031488423</v>
      </c>
      <c r="F9182" s="5">
        <f>IF(B9182=0,0,B9182*LABOR_HRS_WK_CAR*SEASON_WEEKS*(1+DIM_PCT_CAR)^B9182)</f>
        <v>63.037499999999994</v>
      </c>
      <c r="G9182" s="5">
        <f>IF(C9182=0,0,C9182*LABOR_HRS_WK_MES*SEASON_WEEKS*(1+DIM_PCT_MES)^C9182)</f>
        <v>92.2640625</v>
      </c>
      <c r="H9182" s="5">
        <f>E9182+F9182+G9182</f>
        <v>4940.149465648843</v>
      </c>
      <c r="I9182" s="5">
        <f>MIN(H9182,FARMER_HRS)</f>
        <v>720</v>
      </c>
      <c r="J9182" s="5">
        <f>MAX(0,H9182-FARMER_HRS)</f>
        <v>4220.149465648843</v>
      </c>
      <c r="K9182" s="2">
        <f>I9182*FARMER_RATE+J9182*TEMP_WORKER_RATE</f>
        <v>98266.483778625741</v>
      </c>
      <c r="L9182" s="2">
        <f>A9182*PRICE_TOM+B9182*PRICE_CAR+C9182*PRICE_MES</f>
        <v>132788</v>
      </c>
      <c r="M9182" s="2">
        <f>A9182*FERT_BED_TOM+B9182*FERT_BED_CAR+C9182*FERT_BED_MES</f>
        <v>14960</v>
      </c>
      <c r="N9182" s="6">
        <f>IF(AND(D9182&lt;=TOTAL_BEDS,J9182&lt;=TEMP_WORKER_MAX*TEMP_WORKER_HRS),1,0)</f>
        <v>1</v>
      </c>
      <c r="O9182" s="2">
        <f>L9182-M9182-K9182-FIXED_COSTS</f>
        <v>-438.48377862574125</v>
      </c>
      <c r="P9182" s="2">
        <f>IF(N9182=1,O9182,"")</f>
        <v>-438.48377862574125</v>
      </c>
    </row>
    <row r="9183">
      <c r="A9183" s="6">
        <v>14</v>
      </c>
      <c r="B9183" s="6">
        <v>2</v>
      </c>
      <c r="C9183" s="6">
        <v>3</v>
      </c>
      <c r="D9183" s="6">
        <f>A9183+B9183+C9183</f>
        <v>19</v>
      </c>
      <c r="E9183" s="5">
        <f>IF(A9183=0,0,A9183*LABOR_HRS_WK_TOM*SEASON_WEEKS*(1+DIM_PCT_TOM)^A9183)</f>
        <v>4784.8479031488423</v>
      </c>
      <c r="F9183" s="5">
        <f>IF(B9183=0,0,B9183*LABOR_HRS_WK_CAR*SEASON_WEEKS*(1+DIM_PCT_CAR)^B9183)</f>
        <v>63.037499999999994</v>
      </c>
      <c r="G9183" s="5">
        <f>IF(C9183=0,0,C9183*LABOR_HRS_WK_MES*SEASON_WEEKS*(1+DIM_PCT_MES)^C9183)</f>
        <v>140.12604492187498</v>
      </c>
      <c r="H9183" s="5">
        <f>E9183+F9183+G9183</f>
        <v>4988.011448070718</v>
      </c>
      <c r="I9183" s="5">
        <f>MIN(H9183,FARMER_HRS)</f>
        <v>720</v>
      </c>
      <c r="J9183" s="5">
        <f>MAX(0,H9183-FARMER_HRS)</f>
        <v>4268.011448070718</v>
      </c>
      <c r="K9183" s="2">
        <f>I9183*FARMER_RATE+J9183*TEMP_WORKER_RATE</f>
        <v>99097.42097344996</v>
      </c>
      <c r="L9183" s="2">
        <f>A9183*PRICE_TOM+B9183*PRICE_CAR+C9183*PRICE_MES</f>
        <v>135488</v>
      </c>
      <c r="M9183" s="2">
        <f>A9183*FERT_BED_TOM+B9183*FERT_BED_CAR+C9183*FERT_BED_MES</f>
        <v>15840</v>
      </c>
      <c r="N9183" s="6">
        <f>IF(AND(D9183&lt;=TOTAL_BEDS,J9183&lt;=TEMP_WORKER_MAX*TEMP_WORKER_HRS),1,0)</f>
        <v>1</v>
      </c>
      <c r="O9183" s="2">
        <f>L9183-M9183-K9183-FIXED_COSTS</f>
        <v>550.57902655004</v>
      </c>
      <c r="P9183" s="2">
        <f>IF(N9183=1,O9183,"")</f>
        <v>550.57902655004</v>
      </c>
    </row>
    <row r="9184">
      <c r="A9184" s="6">
        <v>14</v>
      </c>
      <c r="B9184" s="6">
        <v>2</v>
      </c>
      <c r="C9184" s="6">
        <v>4</v>
      </c>
      <c r="D9184" s="6">
        <f>A9184+B9184+C9184</f>
        <v>20</v>
      </c>
      <c r="E9184" s="5">
        <f>IF(A9184=0,0,A9184*LABOR_HRS_WK_TOM*SEASON_WEEKS*(1+DIM_PCT_TOM)^A9184)</f>
        <v>4784.8479031488423</v>
      </c>
      <c r="F9184" s="5">
        <f>IF(B9184=0,0,B9184*LABOR_HRS_WK_CAR*SEASON_WEEKS*(1+DIM_PCT_CAR)^B9184)</f>
        <v>63.037499999999994</v>
      </c>
      <c r="G9184" s="5">
        <f>IF(C9184=0,0,C9184*LABOR_HRS_WK_MES*SEASON_WEEKS*(1+DIM_PCT_MES)^C9184)</f>
        <v>189.17016064453119</v>
      </c>
      <c r="H9184" s="5">
        <f>E9184+F9184+G9184</f>
        <v>5037.0555637933739</v>
      </c>
      <c r="I9184" s="5">
        <f>MIN(H9184,FARMER_HRS)</f>
        <v>720</v>
      </c>
      <c r="J9184" s="5">
        <f>MAX(0,H9184-FARMER_HRS)</f>
        <v>4317.0555637933739</v>
      </c>
      <c r="K9184" s="2">
        <f>I9184*FARMER_RATE+J9184*TEMP_WORKER_RATE</f>
        <v>99948.881315857187</v>
      </c>
      <c r="L9184" s="2">
        <f>A9184*PRICE_TOM+B9184*PRICE_CAR+C9184*PRICE_MES</f>
        <v>138188</v>
      </c>
      <c r="M9184" s="2">
        <f>A9184*FERT_BED_TOM+B9184*FERT_BED_CAR+C9184*FERT_BED_MES</f>
        <v>16720</v>
      </c>
      <c r="N9184" s="6">
        <f>IF(AND(D9184&lt;=TOTAL_BEDS,J9184&lt;=TEMP_WORKER_MAX*TEMP_WORKER_HRS),1,0)</f>
        <v>1</v>
      </c>
      <c r="O9184" s="2">
        <f>L9184-M9184-K9184-FIXED_COSTS</f>
        <v>1519.1186841428134</v>
      </c>
      <c r="P9184" s="2">
        <f>IF(N9184=1,O9184,"")</f>
        <v>1519.1186841428134</v>
      </c>
    </row>
    <row r="9185">
      <c r="A9185" s="6">
        <v>14</v>
      </c>
      <c r="B9185" s="6">
        <v>2</v>
      </c>
      <c r="C9185" s="6">
        <v>5</v>
      </c>
      <c r="D9185" s="6">
        <f>A9185+B9185+C9185</f>
        <v>21</v>
      </c>
      <c r="E9185" s="5">
        <f>IF(A9185=0,0,A9185*LABOR_HRS_WK_TOM*SEASON_WEEKS*(1+DIM_PCT_TOM)^A9185)</f>
        <v>4784.8479031488423</v>
      </c>
      <c r="F9185" s="5">
        <f>IF(B9185=0,0,B9185*LABOR_HRS_WK_CAR*SEASON_WEEKS*(1+DIM_PCT_CAR)^B9185)</f>
        <v>63.037499999999994</v>
      </c>
      <c r="G9185" s="5">
        <f>IF(C9185=0,0,C9185*LABOR_HRS_WK_MES*SEASON_WEEKS*(1+DIM_PCT_MES)^C9185)</f>
        <v>239.41848456573481</v>
      </c>
      <c r="H9185" s="5">
        <f>E9185+F9185+G9185</f>
        <v>5087.3038877145773</v>
      </c>
      <c r="I9185" s="5">
        <f>MIN(H9185,FARMER_HRS)</f>
        <v>720</v>
      </c>
      <c r="J9185" s="5">
        <f>MAX(0,H9185-FARMER_HRS)</f>
        <v>4367.3038877145773</v>
      </c>
      <c r="K9185" s="2">
        <f>I9185*FARMER_RATE+J9185*TEMP_WORKER_RATE</f>
        <v>100821.2480506003</v>
      </c>
      <c r="L9185" s="2">
        <f>A9185*PRICE_TOM+B9185*PRICE_CAR+C9185*PRICE_MES</f>
        <v>140888</v>
      </c>
      <c r="M9185" s="2">
        <f>A9185*FERT_BED_TOM+B9185*FERT_BED_CAR+C9185*FERT_BED_MES</f>
        <v>17600</v>
      </c>
      <c r="N9185" s="6">
        <f>IF(AND(D9185&lt;=TOTAL_BEDS,J9185&lt;=TEMP_WORKER_MAX*TEMP_WORKER_HRS),1,0)</f>
        <v>1</v>
      </c>
      <c r="O9185" s="2">
        <f>L9185-M9185-K9185-FIXED_COSTS</f>
        <v>2466.7519493996951</v>
      </c>
      <c r="P9185" s="2">
        <f>IF(N9185=1,O9185,"")</f>
        <v>2466.7519493996951</v>
      </c>
    </row>
    <row r="9186">
      <c r="A9186" s="6">
        <v>14</v>
      </c>
      <c r="B9186" s="6">
        <v>2</v>
      </c>
      <c r="C9186" s="6">
        <v>6</v>
      </c>
      <c r="D9186" s="6">
        <f>A9186+B9186+C9186</f>
        <v>22</v>
      </c>
      <c r="E9186" s="5">
        <f>IF(A9186=0,0,A9186*LABOR_HRS_WK_TOM*SEASON_WEEKS*(1+DIM_PCT_TOM)^A9186)</f>
        <v>4784.8479031488423</v>
      </c>
      <c r="F9186" s="5">
        <f>IF(B9186=0,0,B9186*LABOR_HRS_WK_CAR*SEASON_WEEKS*(1+DIM_PCT_CAR)^B9186)</f>
        <v>63.037499999999994</v>
      </c>
      <c r="G9186" s="5">
        <f>IF(C9186=0,0,C9186*LABOR_HRS_WK_MES*SEASON_WEEKS*(1+DIM_PCT_MES)^C9186)</f>
        <v>290.89345874736773</v>
      </c>
      <c r="H9186" s="5">
        <f>E9186+F9186+G9186</f>
        <v>5138.77886189621</v>
      </c>
      <c r="I9186" s="5">
        <f>MIN(H9186,FARMER_HRS)</f>
        <v>720</v>
      </c>
      <c r="J9186" s="5">
        <f>MAX(0,H9186-FARMER_HRS)</f>
        <v>4418.77886189621</v>
      </c>
      <c r="K9186" s="2">
        <f>I9186*FARMER_RATE+J9186*TEMP_WORKER_RATE</f>
        <v>101714.9107968092</v>
      </c>
      <c r="L9186" s="2">
        <f>A9186*PRICE_TOM+B9186*PRICE_CAR+C9186*PRICE_MES</f>
        <v>143588</v>
      </c>
      <c r="M9186" s="2">
        <f>A9186*FERT_BED_TOM+B9186*FERT_BED_CAR+C9186*FERT_BED_MES</f>
        <v>18480</v>
      </c>
      <c r="N9186" s="6">
        <f>IF(AND(D9186&lt;=TOTAL_BEDS,J9186&lt;=TEMP_WORKER_MAX*TEMP_WORKER_HRS),1,0)</f>
        <v>1</v>
      </c>
      <c r="O9186" s="2">
        <f>L9186-M9186-K9186-FIXED_COSTS</f>
        <v>3393.0892031908006</v>
      </c>
      <c r="P9186" s="2">
        <f>IF(N9186=1,O9186,"")</f>
        <v>3393.0892031908006</v>
      </c>
    </row>
    <row r="9187">
      <c r="A9187" s="6">
        <v>14</v>
      </c>
      <c r="B9187" s="6">
        <v>2</v>
      </c>
      <c r="C9187" s="6">
        <v>7</v>
      </c>
      <c r="D9187" s="6">
        <f>A9187+B9187+C9187</f>
        <v>23</v>
      </c>
      <c r="E9187" s="5">
        <f>IF(A9187=0,0,A9187*LABOR_HRS_WK_TOM*SEASON_WEEKS*(1+DIM_PCT_TOM)^A9187)</f>
        <v>4784.8479031488423</v>
      </c>
      <c r="F9187" s="5">
        <f>IF(B9187=0,0,B9187*LABOR_HRS_WK_CAR*SEASON_WEEKS*(1+DIM_PCT_CAR)^B9187)</f>
        <v>63.037499999999994</v>
      </c>
      <c r="G9187" s="5">
        <f>IF(C9187=0,0,C9187*LABOR_HRS_WK_MES*SEASON_WEEKS*(1+DIM_PCT_MES)^C9187)</f>
        <v>343.61789814532818</v>
      </c>
      <c r="H9187" s="5">
        <f>E9187+F9187+G9187</f>
        <v>5191.5033012941713</v>
      </c>
      <c r="I9187" s="5">
        <f>MIN(H9187,FARMER_HRS)</f>
        <v>720</v>
      </c>
      <c r="J9187" s="5">
        <f>MAX(0,H9187-FARMER_HRS)</f>
        <v>4471.5033012941713</v>
      </c>
      <c r="K9187" s="2">
        <f>I9187*FARMER_RATE+J9187*TEMP_WORKER_RATE</f>
        <v>102630.26564746824</v>
      </c>
      <c r="L9187" s="2">
        <f>A9187*PRICE_TOM+B9187*PRICE_CAR+C9187*PRICE_MES</f>
        <v>146288</v>
      </c>
      <c r="M9187" s="2">
        <f>A9187*FERT_BED_TOM+B9187*FERT_BED_CAR+C9187*FERT_BED_MES</f>
        <v>19360</v>
      </c>
      <c r="N9187" s="6">
        <f>IF(AND(D9187&lt;=TOTAL_BEDS,J9187&lt;=TEMP_WORKER_MAX*TEMP_WORKER_HRS),1,0)</f>
        <v>1</v>
      </c>
      <c r="O9187" s="2">
        <f>L9187-M9187-K9187-FIXED_COSTS</f>
        <v>4297.7343525317556</v>
      </c>
      <c r="P9187" s="2">
        <f>IF(N9187=1,O9187,"")</f>
        <v>4297.7343525317556</v>
      </c>
    </row>
    <row r="9188">
      <c r="A9188" s="6">
        <v>14</v>
      </c>
      <c r="B9188" s="6">
        <v>2</v>
      </c>
      <c r="C9188" s="6">
        <v>8</v>
      </c>
      <c r="D9188" s="6">
        <f>A9188+B9188+C9188</f>
        <v>24</v>
      </c>
      <c r="E9188" s="5">
        <f>IF(A9188=0,0,A9188*LABOR_HRS_WK_TOM*SEASON_WEEKS*(1+DIM_PCT_TOM)^A9188)</f>
        <v>4784.8479031488423</v>
      </c>
      <c r="F9188" s="5">
        <f>IF(B9188=0,0,B9188*LABOR_HRS_WK_CAR*SEASON_WEEKS*(1+DIM_PCT_CAR)^B9188)</f>
        <v>63.037499999999994</v>
      </c>
      <c r="G9188" s="5">
        <f>IF(C9188=0,0,C9188*LABOR_HRS_WK_MES*SEASON_WEEKS*(1+DIM_PCT_MES)^C9188)</f>
        <v>397.61499642530833</v>
      </c>
      <c r="H9188" s="5">
        <f>E9188+F9188+G9188</f>
        <v>5245.5003995741508</v>
      </c>
      <c r="I9188" s="5">
        <f>MIN(H9188,FARMER_HRS)</f>
        <v>720</v>
      </c>
      <c r="J9188" s="5">
        <f>MAX(0,H9188-FARMER_HRS)</f>
        <v>4525.5003995741508</v>
      </c>
      <c r="K9188" s="2">
        <f>I9188*FARMER_RATE+J9188*TEMP_WORKER_RATE</f>
        <v>103567.71527038456</v>
      </c>
      <c r="L9188" s="2">
        <f>A9188*PRICE_TOM+B9188*PRICE_CAR+C9188*PRICE_MES</f>
        <v>148988</v>
      </c>
      <c r="M9188" s="2">
        <f>A9188*FERT_BED_TOM+B9188*FERT_BED_CAR+C9188*FERT_BED_MES</f>
        <v>20240</v>
      </c>
      <c r="N9188" s="6">
        <f>IF(AND(D9188&lt;=TOTAL_BEDS,J9188&lt;=TEMP_WORKER_MAX*TEMP_WORKER_HRS),1,0)</f>
        <v>1</v>
      </c>
      <c r="O9188" s="2">
        <f>L9188-M9188-K9188-FIXED_COSTS</f>
        <v>5180.2847296154359</v>
      </c>
      <c r="P9188" s="2">
        <f>IF(N9188=1,O9188,"")</f>
        <v>5180.2847296154359</v>
      </c>
    </row>
    <row r="9189">
      <c r="A9189" s="6">
        <v>14</v>
      </c>
      <c r="B9189" s="6">
        <v>2</v>
      </c>
      <c r="C9189" s="6">
        <v>9</v>
      </c>
      <c r="D9189" s="6">
        <f>A9189+B9189+C9189</f>
        <v>25</v>
      </c>
      <c r="E9189" s="5">
        <f>IF(A9189=0,0,A9189*LABOR_HRS_WK_TOM*SEASON_WEEKS*(1+DIM_PCT_TOM)^A9189)</f>
        <v>4784.8479031488423</v>
      </c>
      <c r="F9189" s="5">
        <f>IF(B9189=0,0,B9189*LABOR_HRS_WK_CAR*SEASON_WEEKS*(1+DIM_PCT_CAR)^B9189)</f>
        <v>63.037499999999994</v>
      </c>
      <c r="G9189" s="5">
        <f>IF(C9189=0,0,C9189*LABOR_HRS_WK_MES*SEASON_WEEKS*(1+DIM_PCT_MES)^C9189)</f>
        <v>452.90833186570273</v>
      </c>
      <c r="H9189" s="5">
        <f>E9189+F9189+G9189</f>
        <v>5300.7937350145457</v>
      </c>
      <c r="I9189" s="5">
        <f>MIN(H9189,FARMER_HRS)</f>
        <v>720</v>
      </c>
      <c r="J9189" s="5">
        <f>MAX(0,H9189-FARMER_HRS)</f>
        <v>4580.7937350145457</v>
      </c>
      <c r="K9189" s="2">
        <f>I9189*FARMER_RATE+J9189*TEMP_WORKER_RATE</f>
        <v>104527.6690106692</v>
      </c>
      <c r="L9189" s="2">
        <f>A9189*PRICE_TOM+B9189*PRICE_CAR+C9189*PRICE_MES</f>
        <v>151688</v>
      </c>
      <c r="M9189" s="2">
        <f>A9189*FERT_BED_TOM+B9189*FERT_BED_CAR+C9189*FERT_BED_MES</f>
        <v>21120</v>
      </c>
      <c r="N9189" s="6">
        <f>IF(AND(D9189&lt;=TOTAL_BEDS,J9189&lt;=TEMP_WORKER_MAX*TEMP_WORKER_HRS),1,0)</f>
        <v>1</v>
      </c>
      <c r="O9189" s="2">
        <f>L9189-M9189-K9189-FIXED_COSTS</f>
        <v>6040.3309893308033</v>
      </c>
      <c r="P9189" s="2">
        <f>IF(N9189=1,O9189,"")</f>
        <v>6040.3309893308033</v>
      </c>
    </row>
    <row r="9190">
      <c r="A9190" s="6">
        <v>14</v>
      </c>
      <c r="B9190" s="6">
        <v>2</v>
      </c>
      <c r="C9190" s="6">
        <v>10</v>
      </c>
      <c r="D9190" s="6">
        <f>A9190+B9190+C9190</f>
        <v>26</v>
      </c>
      <c r="E9190" s="5">
        <f>IF(A9190=0,0,A9190*LABOR_HRS_WK_TOM*SEASON_WEEKS*(1+DIM_PCT_TOM)^A9190)</f>
        <v>4784.8479031488423</v>
      </c>
      <c r="F9190" s="5">
        <f>IF(B9190=0,0,B9190*LABOR_HRS_WK_CAR*SEASON_WEEKS*(1+DIM_PCT_CAR)^B9190)</f>
        <v>63.037499999999994</v>
      </c>
      <c r="G9190" s="5">
        <f>IF(C9190=0,0,C9190*LABOR_HRS_WK_MES*SEASON_WEEKS*(1+DIM_PCT_MES)^C9190)</f>
        <v>509.52187334891551</v>
      </c>
      <c r="H9190" s="5">
        <f>E9190+F9190+G9190</f>
        <v>5357.4072764977582</v>
      </c>
      <c r="I9190" s="5">
        <f>MIN(H9190,FARMER_HRS)</f>
        <v>720</v>
      </c>
      <c r="J9190" s="5">
        <f>MAX(0,H9190-FARMER_HRS)</f>
        <v>4637.4072764977582</v>
      </c>
      <c r="K9190" s="2">
        <f>I9190*FARMER_RATE+J9190*TEMP_WORKER_RATE</f>
        <v>105510.54299475274</v>
      </c>
      <c r="L9190" s="2">
        <f>A9190*PRICE_TOM+B9190*PRICE_CAR+C9190*PRICE_MES</f>
        <v>154388</v>
      </c>
      <c r="M9190" s="2">
        <f>A9190*FERT_BED_TOM+B9190*FERT_BED_CAR+C9190*FERT_BED_MES</f>
        <v>22000</v>
      </c>
      <c r="N9190" s="6">
        <f>IF(AND(D9190&lt;=TOTAL_BEDS,J9190&lt;=TEMP_WORKER_MAX*TEMP_WORKER_HRS),1,0)</f>
        <v>1</v>
      </c>
      <c r="O9190" s="2">
        <f>L9190-M9190-K9190-FIXED_COSTS</f>
        <v>6877.4570052472554</v>
      </c>
      <c r="P9190" s="2">
        <f>IF(N9190=1,O9190,"")</f>
        <v>6877.4570052472554</v>
      </c>
    </row>
    <row r="9191">
      <c r="A9191" s="6">
        <v>14</v>
      </c>
      <c r="B9191" s="6">
        <v>2</v>
      </c>
      <c r="C9191" s="6">
        <v>11</v>
      </c>
      <c r="D9191" s="6">
        <f>A9191+B9191+C9191</f>
        <v>27</v>
      </c>
      <c r="E9191" s="5">
        <f>IF(A9191=0,0,A9191*LABOR_HRS_WK_TOM*SEASON_WEEKS*(1+DIM_PCT_TOM)^A9191)</f>
        <v>4784.8479031488423</v>
      </c>
      <c r="F9191" s="5">
        <f>IF(B9191=0,0,B9191*LABOR_HRS_WK_CAR*SEASON_WEEKS*(1+DIM_PCT_CAR)^B9191)</f>
        <v>63.037499999999994</v>
      </c>
      <c r="G9191" s="5">
        <f>IF(C9191=0,0,C9191*LABOR_HRS_WK_MES*SEASON_WEEKS*(1+DIM_PCT_MES)^C9191)</f>
        <v>567.47998644235463</v>
      </c>
      <c r="H9191" s="5">
        <f>E9191+F9191+G9191</f>
        <v>5415.3653895911975</v>
      </c>
      <c r="I9191" s="5">
        <f>MIN(H9191,FARMER_HRS)</f>
        <v>720</v>
      </c>
      <c r="J9191" s="5">
        <f>MAX(0,H9191-FARMER_HRS)</f>
        <v>4695.3653895911975</v>
      </c>
      <c r="K9191" s="2">
        <f>I9191*FARMER_RATE+J9191*TEMP_WORKER_RATE</f>
        <v>106516.76023595828</v>
      </c>
      <c r="L9191" s="2">
        <f>A9191*PRICE_TOM+B9191*PRICE_CAR+C9191*PRICE_MES</f>
        <v>157088</v>
      </c>
      <c r="M9191" s="2">
        <f>A9191*FERT_BED_TOM+B9191*FERT_BED_CAR+C9191*FERT_BED_MES</f>
        <v>22880</v>
      </c>
      <c r="N9191" s="6">
        <f>IF(AND(D9191&lt;=TOTAL_BEDS,J9191&lt;=TEMP_WORKER_MAX*TEMP_WORKER_HRS),1,0)</f>
        <v>1</v>
      </c>
      <c r="O9191" s="2">
        <f>L9191-M9191-K9191-FIXED_COSTS</f>
        <v>7691.2397640417184</v>
      </c>
      <c r="P9191" s="2">
        <f>IF(N9191=1,O9191,"")</f>
        <v>7691.2397640417184</v>
      </c>
    </row>
    <row r="9192">
      <c r="A9192" s="6">
        <v>14</v>
      </c>
      <c r="B9192" s="6">
        <v>2</v>
      </c>
      <c r="C9192" s="6">
        <v>12</v>
      </c>
      <c r="D9192" s="6">
        <f>A9192+B9192+C9192</f>
        <v>28</v>
      </c>
      <c r="E9192" s="5">
        <f>IF(A9192=0,0,A9192*LABOR_HRS_WK_TOM*SEASON_WEEKS*(1+DIM_PCT_TOM)^A9192)</f>
        <v>4784.8479031488423</v>
      </c>
      <c r="F9192" s="5">
        <f>IF(B9192=0,0,B9192*LABOR_HRS_WK_CAR*SEASON_WEEKS*(1+DIM_PCT_CAR)^B9192)</f>
        <v>63.037499999999994</v>
      </c>
      <c r="G9192" s="5">
        <f>IF(C9192=0,0,C9192*LABOR_HRS_WK_MES*SEASON_WEEKS*(1+DIM_PCT_MES)^C9192)</f>
        <v>626.807439570419</v>
      </c>
      <c r="H9192" s="5">
        <f>E9192+F9192+G9192</f>
        <v>5474.6928427192615</v>
      </c>
      <c r="I9192" s="5">
        <f>MIN(H9192,FARMER_HRS)</f>
        <v>720</v>
      </c>
      <c r="J9192" s="5">
        <f>MAX(0,H9192-FARMER_HRS)</f>
        <v>4754.6928427192615</v>
      </c>
      <c r="K9192" s="2">
        <f>I9192*FARMER_RATE+J9192*TEMP_WORKER_RATE</f>
        <v>107546.75074165384</v>
      </c>
      <c r="L9192" s="2">
        <f>A9192*PRICE_TOM+B9192*PRICE_CAR+C9192*PRICE_MES</f>
        <v>159788</v>
      </c>
      <c r="M9192" s="2">
        <f>A9192*FERT_BED_TOM+B9192*FERT_BED_CAR+C9192*FERT_BED_MES</f>
        <v>23760</v>
      </c>
      <c r="N9192" s="6">
        <f>IF(AND(D9192&lt;=TOTAL_BEDS,J9192&lt;=TEMP_WORKER_MAX*TEMP_WORKER_HRS),1,0)</f>
        <v>1</v>
      </c>
      <c r="O9192" s="2">
        <f>L9192-M9192-K9192-FIXED_COSTS</f>
        <v>8481.2492583461571</v>
      </c>
      <c r="P9192" s="2">
        <f>IF(N9192=1,O9192,"")</f>
        <v>8481.2492583461571</v>
      </c>
    </row>
    <row r="9193">
      <c r="A9193" s="6">
        <v>14</v>
      </c>
      <c r="B9193" s="6">
        <v>2</v>
      </c>
      <c r="C9193" s="6">
        <v>13</v>
      </c>
      <c r="D9193" s="6">
        <f>A9193+B9193+C9193</f>
        <v>29</v>
      </c>
      <c r="E9193" s="5">
        <f>IF(A9193=0,0,A9193*LABOR_HRS_WK_TOM*SEASON_WEEKS*(1+DIM_PCT_TOM)^A9193)</f>
        <v>4784.8479031488423</v>
      </c>
      <c r="F9193" s="5">
        <f>IF(B9193=0,0,B9193*LABOR_HRS_WK_CAR*SEASON_WEEKS*(1+DIM_PCT_CAR)^B9193)</f>
        <v>63.037499999999994</v>
      </c>
      <c r="G9193" s="5">
        <f>IF(C9193=0,0,C9193*LABOR_HRS_WK_MES*SEASON_WEEKS*(1+DIM_PCT_MES)^C9193)</f>
        <v>687.52941027880331</v>
      </c>
      <c r="H9193" s="5">
        <f>E9193+F9193+G9193</f>
        <v>5535.4148134276456</v>
      </c>
      <c r="I9193" s="5">
        <f>MIN(H9193,FARMER_HRS)</f>
        <v>720</v>
      </c>
      <c r="J9193" s="5">
        <f>MAX(0,H9193-FARMER_HRS)</f>
        <v>4815.4148134276456</v>
      </c>
      <c r="K9193" s="2">
        <f>I9193*FARMER_RATE+J9193*TEMP_WORKER_RATE</f>
        <v>108600.95162200773</v>
      </c>
      <c r="L9193" s="2">
        <f>A9193*PRICE_TOM+B9193*PRICE_CAR+C9193*PRICE_MES</f>
        <v>162488</v>
      </c>
      <c r="M9193" s="2">
        <f>A9193*FERT_BED_TOM+B9193*FERT_BED_CAR+C9193*FERT_BED_MES</f>
        <v>24640</v>
      </c>
      <c r="N9193" s="6">
        <f>IF(AND(D9193&lt;=TOTAL_BEDS,J9193&lt;=TEMP_WORKER_MAX*TEMP_WORKER_HRS),1,0)</f>
        <v>1</v>
      </c>
      <c r="O9193" s="2">
        <f>L9193-M9193-K9193-FIXED_COSTS</f>
        <v>9247.0483779922652</v>
      </c>
      <c r="P9193" s="2">
        <f>IF(N9193=1,O9193,"")</f>
        <v>9247.0483779922652</v>
      </c>
    </row>
    <row r="9194">
      <c r="A9194" s="6">
        <v>14</v>
      </c>
      <c r="B9194" s="6">
        <v>2</v>
      </c>
      <c r="C9194" s="6">
        <v>14</v>
      </c>
      <c r="D9194" s="6">
        <f>A9194+B9194+C9194</f>
        <v>30</v>
      </c>
      <c r="E9194" s="5">
        <f>IF(A9194=0,0,A9194*LABOR_HRS_WK_TOM*SEASON_WEEKS*(1+DIM_PCT_TOM)^A9194)</f>
        <v>4784.8479031488423</v>
      </c>
      <c r="F9194" s="5">
        <f>IF(B9194=0,0,B9194*LABOR_HRS_WK_CAR*SEASON_WEEKS*(1+DIM_PCT_CAR)^B9194)</f>
        <v>63.037499999999994</v>
      </c>
      <c r="G9194" s="5">
        <f>IF(C9194=0,0,C9194*LABOR_HRS_WK_MES*SEASON_WEEKS*(1+DIM_PCT_MES)^C9194)</f>
        <v>749.67149159246435</v>
      </c>
      <c r="H9194" s="5">
        <f>E9194+F9194+G9194</f>
        <v>5597.5568947413067</v>
      </c>
      <c r="I9194" s="5">
        <f>MIN(H9194,FARMER_HRS)</f>
        <v>720</v>
      </c>
      <c r="J9194" s="5">
        <f>MAX(0,H9194-FARMER_HRS)</f>
        <v>4877.5568947413067</v>
      </c>
      <c r="K9194" s="2">
        <f>I9194*FARMER_RATE+J9194*TEMP_WORKER_RATE</f>
        <v>109679.80720036991</v>
      </c>
      <c r="L9194" s="2">
        <f>A9194*PRICE_TOM+B9194*PRICE_CAR+C9194*PRICE_MES</f>
        <v>165188</v>
      </c>
      <c r="M9194" s="2">
        <f>A9194*FERT_BED_TOM+B9194*FERT_BED_CAR+C9194*FERT_BED_MES</f>
        <v>25520</v>
      </c>
      <c r="N9194" s="6">
        <f>IF(AND(D9194&lt;=TOTAL_BEDS,J9194&lt;=TEMP_WORKER_MAX*TEMP_WORKER_HRS),1,0)</f>
        <v>1</v>
      </c>
      <c r="O9194" s="2">
        <f>L9194-M9194-K9194-FIXED_COSTS</f>
        <v>9988.1927996300947</v>
      </c>
      <c r="P9194" s="2">
        <f>IF(N9194=1,O9194,"")</f>
        <v>9988.1927996300947</v>
      </c>
    </row>
    <row r="9195">
      <c r="A9195" s="6">
        <v>14</v>
      </c>
      <c r="B9195" s="6">
        <v>2</v>
      </c>
      <c r="C9195" s="6">
        <v>15</v>
      </c>
      <c r="D9195" s="6">
        <f>A9195+B9195+C9195</f>
        <v>31</v>
      </c>
      <c r="E9195" s="5">
        <f>IF(A9195=0,0,A9195*LABOR_HRS_WK_TOM*SEASON_WEEKS*(1+DIM_PCT_TOM)^A9195)</f>
        <v>4784.8479031488423</v>
      </c>
      <c r="F9195" s="5">
        <f>IF(B9195=0,0,B9195*LABOR_HRS_WK_CAR*SEASON_WEEKS*(1+DIM_PCT_CAR)^B9195)</f>
        <v>63.037499999999994</v>
      </c>
      <c r="G9195" s="5">
        <f>IF(C9195=0,0,C9195*LABOR_HRS_WK_MES*SEASON_WEEKS*(1+DIM_PCT_MES)^C9195)</f>
        <v>813.25969846861074</v>
      </c>
      <c r="H9195" s="5">
        <f>E9195+F9195+G9195</f>
        <v>5661.1451016174533</v>
      </c>
      <c r="I9195" s="5">
        <f>MIN(H9195,FARMER_HRS)</f>
        <v>720</v>
      </c>
      <c r="J9195" s="5">
        <f>MAX(0,H9195-FARMER_HRS)</f>
        <v>4941.1451016174533</v>
      </c>
      <c r="K9195" s="2">
        <f>I9195*FARMER_RATE+J9195*TEMP_WORKER_RATE</f>
        <v>110783.769125303</v>
      </c>
      <c r="L9195" s="2">
        <f>A9195*PRICE_TOM+B9195*PRICE_CAR+C9195*PRICE_MES</f>
        <v>167888</v>
      </c>
      <c r="M9195" s="2">
        <f>A9195*FERT_BED_TOM+B9195*FERT_BED_CAR+C9195*FERT_BED_MES</f>
        <v>26400</v>
      </c>
      <c r="N9195" s="6">
        <f>IF(AND(D9195&lt;=TOTAL_BEDS,J9195&lt;=TEMP_WORKER_MAX*TEMP_WORKER_HRS),1,0)</f>
        <v>1</v>
      </c>
      <c r="O9195" s="2">
        <f>L9195-M9195-K9195-FIXED_COSTS</f>
        <v>10704.230874696994</v>
      </c>
      <c r="P9195" s="2">
        <f>IF(N9195=1,O9195,"")</f>
        <v>10704.230874696994</v>
      </c>
    </row>
    <row r="9196">
      <c r="A9196" s="6">
        <v>14</v>
      </c>
      <c r="B9196" s="6">
        <v>2</v>
      </c>
      <c r="C9196" s="6">
        <v>16</v>
      </c>
      <c r="D9196" s="6">
        <f>A9196+B9196+C9196</f>
        <v>32</v>
      </c>
      <c r="E9196" s="5">
        <f>IF(A9196=0,0,A9196*LABOR_HRS_WK_TOM*SEASON_WEEKS*(1+DIM_PCT_TOM)^A9196)</f>
        <v>4784.8479031488423</v>
      </c>
      <c r="F9196" s="5">
        <f>IF(B9196=0,0,B9196*LABOR_HRS_WK_CAR*SEASON_WEEKS*(1+DIM_PCT_CAR)^B9196)</f>
        <v>63.037499999999994</v>
      </c>
      <c r="G9196" s="5">
        <f>IF(C9196=0,0,C9196*LABOR_HRS_WK_MES*SEASON_WEEKS*(1+DIM_PCT_MES)^C9196)</f>
        <v>878.32047434609967</v>
      </c>
      <c r="H9196" s="5">
        <f>E9196+F9196+G9196</f>
        <v>5726.2058774949419</v>
      </c>
      <c r="I9196" s="5">
        <f>MIN(H9196,FARMER_HRS)</f>
        <v>720</v>
      </c>
      <c r="J9196" s="5">
        <f>MAX(0,H9196-FARMER_HRS)</f>
        <v>5006.2058774949419</v>
      </c>
      <c r="K9196" s="2">
        <f>I9196*FARMER_RATE+J9196*TEMP_WORKER_RATE</f>
        <v>111913.29648428719</v>
      </c>
      <c r="L9196" s="2">
        <f>A9196*PRICE_TOM+B9196*PRICE_CAR+C9196*PRICE_MES</f>
        <v>170588</v>
      </c>
      <c r="M9196" s="2">
        <f>A9196*FERT_BED_TOM+B9196*FERT_BED_CAR+C9196*FERT_BED_MES</f>
        <v>27280</v>
      </c>
      <c r="N9196" s="6">
        <f>IF(AND(D9196&lt;=TOTAL_BEDS,J9196&lt;=TEMP_WORKER_MAX*TEMP_WORKER_HRS),1,0)</f>
        <v>1</v>
      </c>
      <c r="O9196" s="2">
        <f>L9196-M9196-K9196-FIXED_COSTS</f>
        <v>11394.703515712812</v>
      </c>
      <c r="P9196" s="2">
        <f>IF(N9196=1,O9196,"")</f>
        <v>11394.703515712812</v>
      </c>
    </row>
    <row r="9197">
      <c r="A9197" s="6">
        <v>14</v>
      </c>
      <c r="B9197" s="6">
        <v>2</v>
      </c>
      <c r="C9197" s="6">
        <v>17</v>
      </c>
      <c r="D9197" s="6">
        <f>A9197+B9197+C9197</f>
        <v>33</v>
      </c>
      <c r="E9197" s="5">
        <f>IF(A9197=0,0,A9197*LABOR_HRS_WK_TOM*SEASON_WEEKS*(1+DIM_PCT_TOM)^A9197)</f>
        <v>4784.8479031488423</v>
      </c>
      <c r="F9197" s="5">
        <f>IF(B9197=0,0,B9197*LABOR_HRS_WK_CAR*SEASON_WEEKS*(1+DIM_PCT_CAR)^B9197)</f>
        <v>63.037499999999994</v>
      </c>
      <c r="G9197" s="5">
        <f>IF(C9197=0,0,C9197*LABOR_HRS_WK_MES*SEASON_WEEKS*(1+DIM_PCT_MES)^C9197)</f>
        <v>944.88069779263992</v>
      </c>
      <c r="H9197" s="5">
        <f>E9197+F9197+G9197</f>
        <v>5792.7661009414824</v>
      </c>
      <c r="I9197" s="5">
        <f>MIN(H9197,FARMER_HRS)</f>
        <v>720</v>
      </c>
      <c r="J9197" s="5">
        <f>MAX(0,H9197-FARMER_HRS)</f>
        <v>5072.7661009414824</v>
      </c>
      <c r="K9197" s="2">
        <f>I9197*FARMER_RATE+J9197*TEMP_WORKER_RATE</f>
        <v>113068.85591912296</v>
      </c>
      <c r="L9197" s="2">
        <f>A9197*PRICE_TOM+B9197*PRICE_CAR+C9197*PRICE_MES</f>
        <v>173288</v>
      </c>
      <c r="M9197" s="2">
        <f>A9197*FERT_BED_TOM+B9197*FERT_BED_CAR+C9197*FERT_BED_MES</f>
        <v>28160</v>
      </c>
      <c r="N9197" s="6">
        <f>IF(AND(D9197&lt;=TOTAL_BEDS,J9197&lt;=TEMP_WORKER_MAX*TEMP_WORKER_HRS),1,0)</f>
        <v>1</v>
      </c>
      <c r="O9197" s="2">
        <f>L9197-M9197-K9197-FIXED_COSTS</f>
        <v>12059.144080877042</v>
      </c>
      <c r="P9197" s="2">
        <f>IF(N9197=1,O9197,"")</f>
        <v>12059.144080877042</v>
      </c>
    </row>
    <row r="9198">
      <c r="A9198" s="6">
        <v>14</v>
      </c>
      <c r="B9198" s="6">
        <v>2</v>
      </c>
      <c r="C9198" s="6">
        <v>18</v>
      </c>
      <c r="D9198" s="6">
        <f>A9198+B9198+C9198</f>
        <v>34</v>
      </c>
      <c r="E9198" s="5">
        <f>IF(A9198=0,0,A9198*LABOR_HRS_WK_TOM*SEASON_WEEKS*(1+DIM_PCT_TOM)^A9198)</f>
        <v>4784.8479031488423</v>
      </c>
      <c r="F9198" s="5">
        <f>IF(B9198=0,0,B9198*LABOR_HRS_WK_CAR*SEASON_WEEKS*(1+DIM_PCT_CAR)^B9198)</f>
        <v>63.037499999999994</v>
      </c>
      <c r="G9198" s="5">
        <f>IF(C9198=0,0,C9198*LABOR_HRS_WK_MES*SEASON_WEEKS*(1+DIM_PCT_MES)^C9198)</f>
        <v>1012.9676892512272</v>
      </c>
      <c r="H9198" s="5">
        <f>E9198+F9198+G9198</f>
        <v>5860.85309240007</v>
      </c>
      <c r="I9198" s="5">
        <f>MIN(H9198,FARMER_HRS)</f>
        <v>720</v>
      </c>
      <c r="J9198" s="5">
        <f>MAX(0,H9198-FARMER_HRS)</f>
        <v>5140.85309240007</v>
      </c>
      <c r="K9198" s="2">
        <f>I9198*FARMER_RATE+J9198*TEMP_WORKER_RATE</f>
        <v>114250.92174305677</v>
      </c>
      <c r="L9198" s="2">
        <f>A9198*PRICE_TOM+B9198*PRICE_CAR+C9198*PRICE_MES</f>
        <v>175988</v>
      </c>
      <c r="M9198" s="2">
        <f>A9198*FERT_BED_TOM+B9198*FERT_BED_CAR+C9198*FERT_BED_MES</f>
        <v>29040</v>
      </c>
      <c r="N9198" s="6">
        <f>IF(AND(D9198&lt;=TOTAL_BEDS,J9198&lt;=TEMP_WORKER_MAX*TEMP_WORKER_HRS),1,0)</f>
        <v>1</v>
      </c>
      <c r="O9198" s="2">
        <f>L9198-M9198-K9198-FIXED_COSTS</f>
        <v>12697.078256943234</v>
      </c>
      <c r="P9198" s="2">
        <f>IF(N9198=1,O9198,"")</f>
        <v>12697.078256943234</v>
      </c>
    </row>
    <row r="9199">
      <c r="A9199" s="6">
        <v>14</v>
      </c>
      <c r="B9199" s="6">
        <v>2</v>
      </c>
      <c r="C9199" s="6">
        <v>19</v>
      </c>
      <c r="D9199" s="6">
        <f>A9199+B9199+C9199</f>
        <v>35</v>
      </c>
      <c r="E9199" s="5">
        <f>IF(A9199=0,0,A9199*LABOR_HRS_WK_TOM*SEASON_WEEKS*(1+DIM_PCT_TOM)^A9199)</f>
        <v>4784.8479031488423</v>
      </c>
      <c r="F9199" s="5">
        <f>IF(B9199=0,0,B9199*LABOR_HRS_WK_CAR*SEASON_WEEKS*(1+DIM_PCT_CAR)^B9199)</f>
        <v>63.037499999999994</v>
      </c>
      <c r="G9199" s="5">
        <f>IF(C9199=0,0,C9199*LABOR_HRS_WK_MES*SEASON_WEEKS*(1+DIM_PCT_MES)^C9199)</f>
        <v>1082.6092178872491</v>
      </c>
      <c r="H9199" s="5">
        <f>E9199+F9199+G9199</f>
        <v>5930.4946210360922</v>
      </c>
      <c r="I9199" s="5">
        <f>MIN(H9199,FARMER_HRS)</f>
        <v>720</v>
      </c>
      <c r="J9199" s="5">
        <f>MAX(0,H9199-FARMER_HRS)</f>
        <v>5210.4946210360922</v>
      </c>
      <c r="K9199" s="2">
        <f>I9199*FARMER_RATE+J9199*TEMP_WORKER_RATE</f>
        <v>115459.97605965438</v>
      </c>
      <c r="L9199" s="2">
        <f>A9199*PRICE_TOM+B9199*PRICE_CAR+C9199*PRICE_MES</f>
        <v>178688</v>
      </c>
      <c r="M9199" s="2">
        <f>A9199*FERT_BED_TOM+B9199*FERT_BED_CAR+C9199*FERT_BED_MES</f>
        <v>29920</v>
      </c>
      <c r="N9199" s="6">
        <f>IF(AND(D9199&lt;=TOTAL_BEDS,J9199&lt;=TEMP_WORKER_MAX*TEMP_WORKER_HRS),1,0)</f>
        <v>1</v>
      </c>
      <c r="O9199" s="2">
        <f>L9199-M9199-K9199-FIXED_COSTS</f>
        <v>13308.023940345622</v>
      </c>
      <c r="P9199" s="2">
        <f>IF(N9199=1,O9199,"")</f>
        <v>13308.023940345622</v>
      </c>
    </row>
    <row r="9200">
      <c r="A9200" s="6">
        <v>14</v>
      </c>
      <c r="B9200" s="6">
        <v>2</v>
      </c>
      <c r="C9200" s="6">
        <v>20</v>
      </c>
      <c r="D9200" s="6">
        <f>A9200+B9200+C9200</f>
        <v>36</v>
      </c>
      <c r="E9200" s="5">
        <f>IF(A9200=0,0,A9200*LABOR_HRS_WK_TOM*SEASON_WEEKS*(1+DIM_PCT_TOM)^A9200)</f>
        <v>4784.8479031488423</v>
      </c>
      <c r="F9200" s="5">
        <f>IF(B9200=0,0,B9200*LABOR_HRS_WK_CAR*SEASON_WEEKS*(1+DIM_PCT_CAR)^B9200)</f>
        <v>63.037499999999994</v>
      </c>
      <c r="G9200" s="5">
        <f>IF(C9200=0,0,C9200*LABOR_HRS_WK_MES*SEASON_WEEKS*(1+DIM_PCT_MES)^C9200)</f>
        <v>1153.8335085377259</v>
      </c>
      <c r="H9200" s="5">
        <f>E9200+F9200+G9200</f>
        <v>6001.7189116865684</v>
      </c>
      <c r="I9200" s="5">
        <f>MIN(H9200,FARMER_HRS)</f>
        <v>720</v>
      </c>
      <c r="J9200" s="5">
        <f>MAX(0,H9200-FARMER_HRS)</f>
        <v>5281.7189116865684</v>
      </c>
      <c r="K9200" s="2">
        <f>I9200*FARMER_RATE+J9200*TEMP_WORKER_RATE</f>
        <v>116696.50888344737</v>
      </c>
      <c r="L9200" s="2">
        <f>A9200*PRICE_TOM+B9200*PRICE_CAR+C9200*PRICE_MES</f>
        <v>181388</v>
      </c>
      <c r="M9200" s="2">
        <f>A9200*FERT_BED_TOM+B9200*FERT_BED_CAR+C9200*FERT_BED_MES</f>
        <v>30800</v>
      </c>
      <c r="N9200" s="6">
        <f>IF(AND(D9200&lt;=TOTAL_BEDS,J9200&lt;=TEMP_WORKER_MAX*TEMP_WORKER_HRS),1,0)</f>
        <v>1</v>
      </c>
      <c r="O9200" s="2">
        <f>L9200-M9200-K9200-FIXED_COSTS</f>
        <v>13891.491116552628</v>
      </c>
      <c r="P9200" s="2">
        <f>IF(N9200=1,O9200,"")</f>
        <v>13891.491116552628</v>
      </c>
    </row>
    <row r="9201">
      <c r="A9201" s="6">
        <v>14</v>
      </c>
      <c r="B9201" s="6">
        <v>2</v>
      </c>
      <c r="C9201" s="6">
        <v>21</v>
      </c>
      <c r="D9201" s="6">
        <f>A9201+B9201+C9201</f>
        <v>37</v>
      </c>
      <c r="E9201" s="5">
        <f>IF(A9201=0,0,A9201*LABOR_HRS_WK_TOM*SEASON_WEEKS*(1+DIM_PCT_TOM)^A9201)</f>
        <v>4784.8479031488423</v>
      </c>
      <c r="F9201" s="5">
        <f>IF(B9201=0,0,B9201*LABOR_HRS_WK_CAR*SEASON_WEEKS*(1+DIM_PCT_CAR)^B9201)</f>
        <v>63.037499999999994</v>
      </c>
      <c r="G9201" s="5">
        <f>IF(C9201=0,0,C9201*LABOR_HRS_WK_MES*SEASON_WEEKS*(1+DIM_PCT_MES)^C9201)</f>
        <v>1226.6692487641699</v>
      </c>
      <c r="H9201" s="5">
        <f>E9201+F9201+G9201</f>
        <v>6074.554651913013</v>
      </c>
      <c r="I9201" s="5">
        <f>MIN(H9201,FARMER_HRS)</f>
        <v>720</v>
      </c>
      <c r="J9201" s="5">
        <f>MAX(0,H9201-FARMER_HRS)</f>
        <v>5354.554651913013</v>
      </c>
      <c r="K9201" s="2">
        <f>I9201*FARMER_RATE+J9201*TEMP_WORKER_RATE</f>
        <v>117961.0182623787</v>
      </c>
      <c r="L9201" s="2">
        <f>A9201*PRICE_TOM+B9201*PRICE_CAR+C9201*PRICE_MES</f>
        <v>184088</v>
      </c>
      <c r="M9201" s="2">
        <f>A9201*FERT_BED_TOM+B9201*FERT_BED_CAR+C9201*FERT_BED_MES</f>
        <v>31680</v>
      </c>
      <c r="N9201" s="6">
        <f>IF(AND(D9201&lt;=TOTAL_BEDS,J9201&lt;=TEMP_WORKER_MAX*TEMP_WORKER_HRS),1,0)</f>
        <v>1</v>
      </c>
      <c r="O9201" s="2">
        <f>L9201-M9201-K9201-FIXED_COSTS</f>
        <v>14446.981737621303</v>
      </c>
      <c r="P9201" s="2">
        <f>IF(N9201=1,O9201,"")</f>
        <v>14446.981737621303</v>
      </c>
    </row>
    <row r="9202">
      <c r="A9202" s="6">
        <v>14</v>
      </c>
      <c r="B9202" s="6">
        <v>2</v>
      </c>
      <c r="C9202" s="6">
        <v>22</v>
      </c>
      <c r="D9202" s="6">
        <f>A9202+B9202+C9202</f>
        <v>38</v>
      </c>
      <c r="E9202" s="5">
        <f>IF(A9202=0,0,A9202*LABOR_HRS_WK_TOM*SEASON_WEEKS*(1+DIM_PCT_TOM)^A9202)</f>
        <v>4784.8479031488423</v>
      </c>
      <c r="F9202" s="5">
        <f>IF(B9202=0,0,B9202*LABOR_HRS_WK_CAR*SEASON_WEEKS*(1+DIM_PCT_CAR)^B9202)</f>
        <v>63.037499999999994</v>
      </c>
      <c r="G9202" s="5">
        <f>IF(C9202=0,0,C9202*LABOR_HRS_WK_MES*SEASON_WEEKS*(1+DIM_PCT_MES)^C9202)</f>
        <v>1301.1455960105659</v>
      </c>
      <c r="H9202" s="5">
        <f>E9202+F9202+G9202</f>
        <v>6149.0309991594086</v>
      </c>
      <c r="I9202" s="5">
        <f>MIN(H9202,FARMER_HRS)</f>
        <v>720</v>
      </c>
      <c r="J9202" s="5">
        <f>MAX(0,H9202-FARMER_HRS)</f>
        <v>5429.0309991594086</v>
      </c>
      <c r="K9202" s="2">
        <f>I9202*FARMER_RATE+J9202*TEMP_WORKER_RATE</f>
        <v>119254.01040207307</v>
      </c>
      <c r="L9202" s="2">
        <f>A9202*PRICE_TOM+B9202*PRICE_CAR+C9202*PRICE_MES</f>
        <v>186788</v>
      </c>
      <c r="M9202" s="2">
        <f>A9202*FERT_BED_TOM+B9202*FERT_BED_CAR+C9202*FERT_BED_MES</f>
        <v>32560</v>
      </c>
      <c r="N9202" s="6">
        <f>IF(AND(D9202&lt;=TOTAL_BEDS,J9202&lt;=TEMP_WORKER_MAX*TEMP_WORKER_HRS),1,0)</f>
        <v>1</v>
      </c>
      <c r="O9202" s="2">
        <f>L9202-M9202-K9202-FIXED_COSTS</f>
        <v>14973.989597926935</v>
      </c>
      <c r="P9202" s="2">
        <f>IF(N9202=1,O9202,"")</f>
        <v>14973.989597926935</v>
      </c>
    </row>
    <row r="9203">
      <c r="A9203" s="6">
        <v>14</v>
      </c>
      <c r="B9203" s="6">
        <v>2</v>
      </c>
      <c r="C9203" s="6">
        <v>23</v>
      </c>
      <c r="D9203" s="6">
        <f>A9203+B9203+C9203</f>
        <v>39</v>
      </c>
      <c r="E9203" s="5">
        <f>IF(A9203=0,0,A9203*LABOR_HRS_WK_TOM*SEASON_WEEKS*(1+DIM_PCT_TOM)^A9203)</f>
        <v>4784.8479031488423</v>
      </c>
      <c r="F9203" s="5">
        <f>IF(B9203=0,0,B9203*LABOR_HRS_WK_CAR*SEASON_WEEKS*(1+DIM_PCT_CAR)^B9203)</f>
        <v>63.037499999999994</v>
      </c>
      <c r="G9203" s="5">
        <f>IF(C9203=0,0,C9203*LABOR_HRS_WK_MES*SEASON_WEEKS*(1+DIM_PCT_MES)^C9203)</f>
        <v>1377.2921848680023</v>
      </c>
      <c r="H9203" s="5">
        <f>E9203+F9203+G9203</f>
        <v>6225.1775880168452</v>
      </c>
      <c r="I9203" s="5">
        <f>MIN(H9203,FARMER_HRS)</f>
        <v>720</v>
      </c>
      <c r="J9203" s="5">
        <f>MAX(0,H9203-FARMER_HRS)</f>
        <v>5505.1775880168452</v>
      </c>
      <c r="K9203" s="2">
        <f>I9203*FARMER_RATE+J9203*TEMP_WORKER_RATE</f>
        <v>120575.99979195911</v>
      </c>
      <c r="L9203" s="2">
        <f>A9203*PRICE_TOM+B9203*PRICE_CAR+C9203*PRICE_MES</f>
        <v>189488</v>
      </c>
      <c r="M9203" s="2">
        <f>A9203*FERT_BED_TOM+B9203*FERT_BED_CAR+C9203*FERT_BED_MES</f>
        <v>33440</v>
      </c>
      <c r="N9203" s="6">
        <f>IF(AND(D9203&lt;=TOTAL_BEDS,J9203&lt;=TEMP_WORKER_MAX*TEMP_WORKER_HRS),1,0)</f>
        <v>1</v>
      </c>
      <c r="O9203" s="2">
        <f>L9203-M9203-K9203-FIXED_COSTS</f>
        <v>15472.000208040889</v>
      </c>
      <c r="P9203" s="2">
        <f>IF(N9203=1,O9203,"")</f>
        <v>15472.000208040889</v>
      </c>
    </row>
    <row r="9204">
      <c r="A9204" s="6">
        <v>14</v>
      </c>
      <c r="B9204" s="6">
        <v>2</v>
      </c>
      <c r="C9204" s="6">
        <v>24</v>
      </c>
      <c r="D9204" s="6">
        <f>A9204+B9204+C9204</f>
        <v>40</v>
      </c>
      <c r="E9204" s="5">
        <f>IF(A9204=0,0,A9204*LABOR_HRS_WK_TOM*SEASON_WEEKS*(1+DIM_PCT_TOM)^A9204)</f>
        <v>4784.8479031488423</v>
      </c>
      <c r="F9204" s="5">
        <f>IF(B9204=0,0,B9204*LABOR_HRS_WK_CAR*SEASON_WEEKS*(1+DIM_PCT_CAR)^B9204)</f>
        <v>63.037499999999994</v>
      </c>
      <c r="G9204" s="5">
        <f>IF(C9204=0,0,C9204*LABOR_HRS_WK_MES*SEASON_WEEKS*(1+DIM_PCT_MES)^C9204)</f>
        <v>1455.139134447498</v>
      </c>
      <c r="H9204" s="5">
        <f>E9204+F9204+G9204</f>
        <v>6303.02453759634</v>
      </c>
      <c r="I9204" s="5">
        <f>MIN(H9204,FARMER_HRS)</f>
        <v>720</v>
      </c>
      <c r="J9204" s="5">
        <f>MAX(0,H9204-FARMER_HRS)</f>
        <v>5583.02453759634</v>
      </c>
      <c r="K9204" s="2">
        <f>I9204*FARMER_RATE+J9204*TEMP_WORKER_RATE</f>
        <v>121927.5093332698</v>
      </c>
      <c r="L9204" s="2">
        <f>A9204*PRICE_TOM+B9204*PRICE_CAR+C9204*PRICE_MES</f>
        <v>192188</v>
      </c>
      <c r="M9204" s="2">
        <f>A9204*FERT_BED_TOM+B9204*FERT_BED_CAR+C9204*FERT_BED_MES</f>
        <v>34320</v>
      </c>
      <c r="N9204" s="6">
        <f>IF(AND(D9204&lt;=TOTAL_BEDS,J9204&lt;=TEMP_WORKER_MAX*TEMP_WORKER_HRS),1,0)</f>
        <v>1</v>
      </c>
      <c r="O9204" s="2">
        <f>L9204-M9204-K9204-FIXED_COSTS</f>
        <v>15940.490666730198</v>
      </c>
      <c r="P9204" s="2">
        <f>IF(N9204=1,O9204,"")</f>
        <v>15940.490666730198</v>
      </c>
    </row>
    <row r="9205">
      <c r="A9205" s="6">
        <v>14</v>
      </c>
      <c r="B9205" s="6">
        <v>2</v>
      </c>
      <c r="C9205" s="6">
        <v>25</v>
      </c>
      <c r="D9205" s="6">
        <f>A9205+B9205+C9205</f>
        <v>41</v>
      </c>
      <c r="E9205" s="5">
        <f>IF(A9205=0,0,A9205*LABOR_HRS_WK_TOM*SEASON_WEEKS*(1+DIM_PCT_TOM)^A9205)</f>
        <v>4784.8479031488423</v>
      </c>
      <c r="F9205" s="5">
        <f>IF(B9205=0,0,B9205*LABOR_HRS_WK_CAR*SEASON_WEEKS*(1+DIM_PCT_CAR)^B9205)</f>
        <v>63.037499999999994</v>
      </c>
      <c r="G9205" s="5">
        <f>IF(C9205=0,0,C9205*LABOR_HRS_WK_MES*SEASON_WEEKS*(1+DIM_PCT_MES)^C9205)</f>
        <v>1534.7170558625955</v>
      </c>
      <c r="H9205" s="5">
        <f>E9205+F9205+G9205</f>
        <v>6382.6024590114384</v>
      </c>
      <c r="I9205" s="5">
        <f>MIN(H9205,FARMER_HRS)</f>
        <v>720</v>
      </c>
      <c r="J9205" s="5">
        <f>MAX(0,H9205-FARMER_HRS)</f>
        <v>5662.6024590114384</v>
      </c>
      <c r="K9205" s="2">
        <f>I9205*FARMER_RATE+J9205*TEMP_WORKER_RATE</f>
        <v>123309.07046894859</v>
      </c>
      <c r="L9205" s="2">
        <f>A9205*PRICE_TOM+B9205*PRICE_CAR+C9205*PRICE_MES</f>
        <v>194888</v>
      </c>
      <c r="M9205" s="2">
        <f>A9205*FERT_BED_TOM+B9205*FERT_BED_CAR+C9205*FERT_BED_MES</f>
        <v>35200</v>
      </c>
      <c r="N9205" s="6">
        <f>IF(AND(D9205&lt;=TOTAL_BEDS,J9205&lt;=TEMP_WORKER_MAX*TEMP_WORKER_HRS),1,0)</f>
        <v>1</v>
      </c>
      <c r="O9205" s="2">
        <f>L9205-M9205-K9205-FIXED_COSTS</f>
        <v>16378.929531051414</v>
      </c>
      <c r="P9205" s="2">
        <f>IF(N9205=1,O9205,"")</f>
        <v>16378.929531051414</v>
      </c>
    </row>
    <row r="9206">
      <c r="A9206" s="6">
        <v>14</v>
      </c>
      <c r="B9206" s="6">
        <v>2</v>
      </c>
      <c r="C9206" s="6">
        <v>26</v>
      </c>
      <c r="D9206" s="6">
        <f>A9206+B9206+C9206</f>
        <v>42</v>
      </c>
      <c r="E9206" s="5">
        <f>IF(A9206=0,0,A9206*LABOR_HRS_WK_TOM*SEASON_WEEKS*(1+DIM_PCT_TOM)^A9206)</f>
        <v>4784.8479031488423</v>
      </c>
      <c r="F9206" s="5">
        <f>IF(B9206=0,0,B9206*LABOR_HRS_WK_CAR*SEASON_WEEKS*(1+DIM_PCT_CAR)^B9206)</f>
        <v>63.037499999999994</v>
      </c>
      <c r="G9206" s="5">
        <f>IF(C9206=0,0,C9206*LABOR_HRS_WK_MES*SEASON_WEEKS*(1+DIM_PCT_MES)^C9206)</f>
        <v>1616.0570598233128</v>
      </c>
      <c r="H9206" s="5">
        <f>E9206+F9206+G9206</f>
        <v>6463.9424629721552</v>
      </c>
      <c r="I9206" s="5">
        <f>MIN(H9206,FARMER_HRS)</f>
        <v>720</v>
      </c>
      <c r="J9206" s="5">
        <f>MAX(0,H9206-FARMER_HRS)</f>
        <v>5743.9424629721552</v>
      </c>
      <c r="K9206" s="2">
        <f>I9206*FARMER_RATE+J9206*TEMP_WORKER_RATE</f>
        <v>124721.22331548881</v>
      </c>
      <c r="L9206" s="2">
        <f>A9206*PRICE_TOM+B9206*PRICE_CAR+C9206*PRICE_MES</f>
        <v>197588</v>
      </c>
      <c r="M9206" s="2">
        <f>A9206*FERT_BED_TOM+B9206*FERT_BED_CAR+C9206*FERT_BED_MES</f>
        <v>36080</v>
      </c>
      <c r="N9206" s="6">
        <f>IF(AND(D9206&lt;=TOTAL_BEDS,J9206&lt;=TEMP_WORKER_MAX*TEMP_WORKER_HRS),1,0)</f>
        <v>1</v>
      </c>
      <c r="O9206" s="2">
        <f>L9206-M9206-K9206-FIXED_COSTS</f>
        <v>16786.776684511191</v>
      </c>
      <c r="P9206" s="2">
        <f>IF(N9206=1,O9206,"")</f>
        <v>16786.776684511191</v>
      </c>
    </row>
    <row r="9207">
      <c r="A9207" s="6">
        <v>14</v>
      </c>
      <c r="B9207" s="6">
        <v>2</v>
      </c>
      <c r="C9207" s="6">
        <v>27</v>
      </c>
      <c r="D9207" s="6">
        <f>A9207+B9207+C9207</f>
        <v>43</v>
      </c>
      <c r="E9207" s="5">
        <f>IF(A9207=0,0,A9207*LABOR_HRS_WK_TOM*SEASON_WEEKS*(1+DIM_PCT_TOM)^A9207)</f>
        <v>4784.8479031488423</v>
      </c>
      <c r="F9207" s="5">
        <f>IF(B9207=0,0,B9207*LABOR_HRS_WK_CAR*SEASON_WEEKS*(1+DIM_PCT_CAR)^B9207)</f>
        <v>63.037499999999994</v>
      </c>
      <c r="G9207" s="5">
        <f>IF(C9207=0,0,C9207*LABOR_HRS_WK_MES*SEASON_WEEKS*(1+DIM_PCT_MES)^C9207)</f>
        <v>1699.19076434307</v>
      </c>
      <c r="H9207" s="5">
        <f>E9207+F9207+G9207</f>
        <v>6547.0761674919122</v>
      </c>
      <c r="I9207" s="5">
        <f>MIN(H9207,FARMER_HRS)</f>
        <v>720</v>
      </c>
      <c r="J9207" s="5">
        <f>MAX(0,H9207-FARMER_HRS)</f>
        <v>5827.0761674919122</v>
      </c>
      <c r="K9207" s="2">
        <f>I9207*FARMER_RATE+J9207*TEMP_WORKER_RATE</f>
        <v>126164.51679673459</v>
      </c>
      <c r="L9207" s="2">
        <f>A9207*PRICE_TOM+B9207*PRICE_CAR+C9207*PRICE_MES</f>
        <v>200288</v>
      </c>
      <c r="M9207" s="2">
        <f>A9207*FERT_BED_TOM+B9207*FERT_BED_CAR+C9207*FERT_BED_MES</f>
        <v>36960</v>
      </c>
      <c r="N9207" s="6">
        <f>IF(AND(D9207&lt;=TOTAL_BEDS,J9207&lt;=TEMP_WORKER_MAX*TEMP_WORKER_HRS),1,0)</f>
        <v>0</v>
      </c>
      <c r="O9207" s="2">
        <f>L9207-M9207-K9207-FIXED_COSTS</f>
        <v>17163.483203265409</v>
      </c>
      <c r="P9207" s="2">
        <f>IF(N9207=1,O9207,"")</f>
      </c>
    </row>
    <row r="9208">
      <c r="A9208" s="6">
        <v>14</v>
      </c>
      <c r="B9208" s="6">
        <v>2</v>
      </c>
      <c r="C9208" s="6">
        <v>28</v>
      </c>
      <c r="D9208" s="6">
        <f>A9208+B9208+C9208</f>
        <v>44</v>
      </c>
      <c r="E9208" s="5">
        <f>IF(A9208=0,0,A9208*LABOR_HRS_WK_TOM*SEASON_WEEKS*(1+DIM_PCT_TOM)^A9208)</f>
        <v>4784.8479031488423</v>
      </c>
      <c r="F9208" s="5">
        <f>IF(B9208=0,0,B9208*LABOR_HRS_WK_CAR*SEASON_WEEKS*(1+DIM_PCT_CAR)^B9208)</f>
        <v>63.037499999999994</v>
      </c>
      <c r="G9208" s="5">
        <f>IF(C9208=0,0,C9208*LABOR_HRS_WK_MES*SEASON_WEEKS*(1+DIM_PCT_MES)^C9208)</f>
        <v>1784.1503025602233</v>
      </c>
      <c r="H9208" s="5">
        <f>E9208+F9208+G9208</f>
        <v>6632.035705709066</v>
      </c>
      <c r="I9208" s="5">
        <f>MIN(H9208,FARMER_HRS)</f>
        <v>720</v>
      </c>
      <c r="J9208" s="5">
        <f>MAX(0,H9208-FARMER_HRS)</f>
        <v>5912.035705709066</v>
      </c>
      <c r="K9208" s="2">
        <f>I9208*FARMER_RATE+J9208*TEMP_WORKER_RATE</f>
        <v>127639.50877967128</v>
      </c>
      <c r="L9208" s="2">
        <f>A9208*PRICE_TOM+B9208*PRICE_CAR+C9208*PRICE_MES</f>
        <v>202988</v>
      </c>
      <c r="M9208" s="2">
        <f>A9208*FERT_BED_TOM+B9208*FERT_BED_CAR+C9208*FERT_BED_MES</f>
        <v>37840</v>
      </c>
      <c r="N9208" s="6">
        <f>IF(AND(D9208&lt;=TOTAL_BEDS,J9208&lt;=TEMP_WORKER_MAX*TEMP_WORKER_HRS),1,0)</f>
        <v>0</v>
      </c>
      <c r="O9208" s="2">
        <f>L9208-M9208-K9208-FIXED_COSTS</f>
        <v>17508.491220328724</v>
      </c>
      <c r="P9208" s="2">
        <f>IF(N9208=1,O9208,"")</f>
      </c>
    </row>
    <row r="9209">
      <c r="A9209" s="6">
        <v>14</v>
      </c>
      <c r="B9209" s="6">
        <v>2</v>
      </c>
      <c r="C9209" s="6">
        <v>29</v>
      </c>
      <c r="D9209" s="6">
        <f>A9209+B9209+C9209</f>
        <v>45</v>
      </c>
      <c r="E9209" s="5">
        <f>IF(A9209=0,0,A9209*LABOR_HRS_WK_TOM*SEASON_WEEKS*(1+DIM_PCT_TOM)^A9209)</f>
        <v>4784.8479031488423</v>
      </c>
      <c r="F9209" s="5">
        <f>IF(B9209=0,0,B9209*LABOR_HRS_WK_CAR*SEASON_WEEKS*(1+DIM_PCT_CAR)^B9209)</f>
        <v>63.037499999999994</v>
      </c>
      <c r="G9209" s="5">
        <f>IF(C9209=0,0,C9209*LABOR_HRS_WK_MES*SEASON_WEEKS*(1+DIM_PCT_MES)^C9209)</f>
        <v>1870.9683306758766</v>
      </c>
      <c r="H9209" s="5">
        <f>E9209+F9209+G9209</f>
        <v>6718.8537338247188</v>
      </c>
      <c r="I9209" s="5">
        <f>MIN(H9209,FARMER_HRS)</f>
        <v>720</v>
      </c>
      <c r="J9209" s="5">
        <f>MAX(0,H9209-FARMER_HRS)</f>
        <v>5998.8537338247188</v>
      </c>
      <c r="K9209" s="2">
        <f>I9209*FARMER_RATE+J9209*TEMP_WORKER_RATE</f>
        <v>129146.7662122347</v>
      </c>
      <c r="L9209" s="2">
        <f>A9209*PRICE_TOM+B9209*PRICE_CAR+C9209*PRICE_MES</f>
        <v>205688</v>
      </c>
      <c r="M9209" s="2">
        <f>A9209*FERT_BED_TOM+B9209*FERT_BED_CAR+C9209*FERT_BED_MES</f>
        <v>38720</v>
      </c>
      <c r="N9209" s="6">
        <f>IF(AND(D9209&lt;=TOTAL_BEDS,J9209&lt;=TEMP_WORKER_MAX*TEMP_WORKER_HRS),1,0)</f>
        <v>0</v>
      </c>
      <c r="O9209" s="2">
        <f>L9209-M9209-K9209-FIXED_COSTS</f>
        <v>17821.233787765304</v>
      </c>
      <c r="P9209" s="2">
        <f>IF(N9209=1,O9209,"")</f>
      </c>
    </row>
    <row r="9210">
      <c r="A9210" s="6">
        <v>14</v>
      </c>
      <c r="B9210" s="6">
        <v>2</v>
      </c>
      <c r="C9210" s="6">
        <v>30</v>
      </c>
      <c r="D9210" s="6">
        <f>A9210+B9210+C9210</f>
        <v>46</v>
      </c>
      <c r="E9210" s="5">
        <f>IF(A9210=0,0,A9210*LABOR_HRS_WK_TOM*SEASON_WEEKS*(1+DIM_PCT_TOM)^A9210)</f>
        <v>4784.8479031488423</v>
      </c>
      <c r="F9210" s="5">
        <f>IF(B9210=0,0,B9210*LABOR_HRS_WK_CAR*SEASON_WEEKS*(1+DIM_PCT_CAR)^B9210)</f>
        <v>63.037499999999994</v>
      </c>
      <c r="G9210" s="5">
        <f>IF(C9210=0,0,C9210*LABOR_HRS_WK_MES*SEASON_WEEKS*(1+DIM_PCT_MES)^C9210)</f>
        <v>1959.6780360096466</v>
      </c>
      <c r="H9210" s="5">
        <f>E9210+F9210+G9210</f>
        <v>6807.563439158489</v>
      </c>
      <c r="I9210" s="5">
        <f>MIN(H9210,FARMER_HRS)</f>
        <v>720</v>
      </c>
      <c r="J9210" s="5">
        <f>MAX(0,H9210-FARMER_HRS)</f>
        <v>6087.563439158489</v>
      </c>
      <c r="K9210" s="2">
        <f>I9210*FARMER_RATE+J9210*TEMP_WORKER_RATE</f>
        <v>130686.86526316821</v>
      </c>
      <c r="L9210" s="2">
        <f>A9210*PRICE_TOM+B9210*PRICE_CAR+C9210*PRICE_MES</f>
        <v>208388</v>
      </c>
      <c r="M9210" s="2">
        <f>A9210*FERT_BED_TOM+B9210*FERT_BED_CAR+C9210*FERT_BED_MES</f>
        <v>39600</v>
      </c>
      <c r="N9210" s="6">
        <f>IF(AND(D9210&lt;=TOTAL_BEDS,J9210&lt;=TEMP_WORKER_MAX*TEMP_WORKER_HRS),1,0)</f>
        <v>0</v>
      </c>
      <c r="O9210" s="2">
        <f>L9210-M9210-K9210-FIXED_COSTS</f>
        <v>18101.134736831795</v>
      </c>
      <c r="P9210" s="2">
        <f>IF(N9210=1,O9210,"")</f>
      </c>
    </row>
    <row r="9211">
      <c r="A9211" s="6">
        <v>14</v>
      </c>
      <c r="B9211" s="6">
        <v>3</v>
      </c>
      <c r="C9211" s="6">
        <v>0</v>
      </c>
      <c r="D9211" s="6">
        <f>A9211+B9211+C9211</f>
        <v>17</v>
      </c>
      <c r="E9211" s="5">
        <f>IF(A9211=0,0,A9211*LABOR_HRS_WK_TOM*SEASON_WEEKS*(1+DIM_PCT_TOM)^A9211)</f>
        <v>4784.8479031488423</v>
      </c>
      <c r="F9211" s="5">
        <f>IF(B9211=0,0,B9211*LABOR_HRS_WK_CAR*SEASON_WEEKS*(1+DIM_PCT_CAR)^B9211)</f>
        <v>96.920156249999962</v>
      </c>
      <c r="G9211" s="5">
        <f>IF(C9211=0,0,C9211*LABOR_HRS_WK_MES*SEASON_WEEKS*(1+DIM_PCT_MES)^C9211)</f>
        <v>0</v>
      </c>
      <c r="H9211" s="5">
        <f>E9211+F9211+G9211</f>
        <v>4881.7680593988425</v>
      </c>
      <c r="I9211" s="5">
        <f>MIN(H9211,FARMER_HRS)</f>
        <v>720</v>
      </c>
      <c r="J9211" s="5">
        <f>MAX(0,H9211-FARMER_HRS)</f>
        <v>4161.7680593988425</v>
      </c>
      <c r="K9211" s="2">
        <f>I9211*FARMER_RATE+J9211*TEMP_WORKER_RATE</f>
        <v>97252.91769789657</v>
      </c>
      <c r="L9211" s="2">
        <f>A9211*PRICE_TOM+B9211*PRICE_CAR+C9211*PRICE_MES</f>
        <v>129482</v>
      </c>
      <c r="M9211" s="2">
        <f>A9211*FERT_BED_TOM+B9211*FERT_BED_CAR+C9211*FERT_BED_MES</f>
        <v>13640</v>
      </c>
      <c r="N9211" s="6">
        <f>IF(AND(D9211&lt;=TOTAL_BEDS,J9211&lt;=TEMP_WORKER_MAX*TEMP_WORKER_HRS),1,0)</f>
        <v>1</v>
      </c>
      <c r="O9211" s="2">
        <f>L9211-M9211-K9211-FIXED_COSTS</f>
        <v>-1410.9176978965697</v>
      </c>
      <c r="P9211" s="2">
        <f>IF(N9211=1,O9211,"")</f>
        <v>-1410.9176978965697</v>
      </c>
    </row>
    <row r="9212">
      <c r="A9212" s="6">
        <v>14</v>
      </c>
      <c r="B9212" s="6">
        <v>3</v>
      </c>
      <c r="C9212" s="6">
        <v>1</v>
      </c>
      <c r="D9212" s="6">
        <f>A9212+B9212+C9212</f>
        <v>18</v>
      </c>
      <c r="E9212" s="5">
        <f>IF(A9212=0,0,A9212*LABOR_HRS_WK_TOM*SEASON_WEEKS*(1+DIM_PCT_TOM)^A9212)</f>
        <v>4784.8479031488423</v>
      </c>
      <c r="F9212" s="5">
        <f>IF(B9212=0,0,B9212*LABOR_HRS_WK_CAR*SEASON_WEEKS*(1+DIM_PCT_CAR)^B9212)</f>
        <v>96.920156249999962</v>
      </c>
      <c r="G9212" s="5">
        <f>IF(C9212=0,0,C9212*LABOR_HRS_WK_MES*SEASON_WEEKS*(1+DIM_PCT_MES)^C9212)</f>
        <v>45.5625</v>
      </c>
      <c r="H9212" s="5">
        <f>E9212+F9212+G9212</f>
        <v>4927.3305593988425</v>
      </c>
      <c r="I9212" s="5">
        <f>MIN(H9212,FARMER_HRS)</f>
        <v>720</v>
      </c>
      <c r="J9212" s="5">
        <f>MAX(0,H9212-FARMER_HRS)</f>
        <v>4207.3305593988425</v>
      </c>
      <c r="K9212" s="2">
        <f>I9212*FARMER_RATE+J9212*TEMP_WORKER_RATE</f>
        <v>98043.93332289657</v>
      </c>
      <c r="L9212" s="2">
        <f>A9212*PRICE_TOM+B9212*PRICE_CAR+C9212*PRICE_MES</f>
        <v>132182</v>
      </c>
      <c r="M9212" s="2">
        <f>A9212*FERT_BED_TOM+B9212*FERT_BED_CAR+C9212*FERT_BED_MES</f>
        <v>14520</v>
      </c>
      <c r="N9212" s="6">
        <f>IF(AND(D9212&lt;=TOTAL_BEDS,J9212&lt;=TEMP_WORKER_MAX*TEMP_WORKER_HRS),1,0)</f>
        <v>1</v>
      </c>
      <c r="O9212" s="2">
        <f>L9212-M9212-K9212-FIXED_COSTS</f>
        <v>-381.93332289656973</v>
      </c>
      <c r="P9212" s="2">
        <f>IF(N9212=1,O9212,"")</f>
        <v>-381.93332289656973</v>
      </c>
    </row>
    <row r="9213">
      <c r="A9213" s="6">
        <v>14</v>
      </c>
      <c r="B9213" s="6">
        <v>3</v>
      </c>
      <c r="C9213" s="6">
        <v>2</v>
      </c>
      <c r="D9213" s="6">
        <f>A9213+B9213+C9213</f>
        <v>19</v>
      </c>
      <c r="E9213" s="5">
        <f>IF(A9213=0,0,A9213*LABOR_HRS_WK_TOM*SEASON_WEEKS*(1+DIM_PCT_TOM)^A9213)</f>
        <v>4784.8479031488423</v>
      </c>
      <c r="F9213" s="5">
        <f>IF(B9213=0,0,B9213*LABOR_HRS_WK_CAR*SEASON_WEEKS*(1+DIM_PCT_CAR)^B9213)</f>
        <v>96.920156249999962</v>
      </c>
      <c r="G9213" s="5">
        <f>IF(C9213=0,0,C9213*LABOR_HRS_WK_MES*SEASON_WEEKS*(1+DIM_PCT_MES)^C9213)</f>
        <v>92.2640625</v>
      </c>
      <c r="H9213" s="5">
        <f>E9213+F9213+G9213</f>
        <v>4974.0321218988429</v>
      </c>
      <c r="I9213" s="5">
        <f>MIN(H9213,FARMER_HRS)</f>
        <v>720</v>
      </c>
      <c r="J9213" s="5">
        <f>MAX(0,H9213-FARMER_HRS)</f>
        <v>4254.0321218988429</v>
      </c>
      <c r="K9213" s="2">
        <f>I9213*FARMER_RATE+J9213*TEMP_WORKER_RATE</f>
        <v>98854.72433852157</v>
      </c>
      <c r="L9213" s="2">
        <f>A9213*PRICE_TOM+B9213*PRICE_CAR+C9213*PRICE_MES</f>
        <v>134882</v>
      </c>
      <c r="M9213" s="2">
        <f>A9213*FERT_BED_TOM+B9213*FERT_BED_CAR+C9213*FERT_BED_MES</f>
        <v>15400</v>
      </c>
      <c r="N9213" s="6">
        <f>IF(AND(D9213&lt;=TOTAL_BEDS,J9213&lt;=TEMP_WORKER_MAX*TEMP_WORKER_HRS),1,0)</f>
        <v>1</v>
      </c>
      <c r="O9213" s="2">
        <f>L9213-M9213-K9213-FIXED_COSTS</f>
        <v>627.27566147843027</v>
      </c>
      <c r="P9213" s="2">
        <f>IF(N9213=1,O9213,"")</f>
        <v>627.27566147843027</v>
      </c>
    </row>
    <row r="9214">
      <c r="A9214" s="6">
        <v>14</v>
      </c>
      <c r="B9214" s="6">
        <v>3</v>
      </c>
      <c r="C9214" s="6">
        <v>3</v>
      </c>
      <c r="D9214" s="6">
        <f>A9214+B9214+C9214</f>
        <v>20</v>
      </c>
      <c r="E9214" s="5">
        <f>IF(A9214=0,0,A9214*LABOR_HRS_WK_TOM*SEASON_WEEKS*(1+DIM_PCT_TOM)^A9214)</f>
        <v>4784.8479031488423</v>
      </c>
      <c r="F9214" s="5">
        <f>IF(B9214=0,0,B9214*LABOR_HRS_WK_CAR*SEASON_WEEKS*(1+DIM_PCT_CAR)^B9214)</f>
        <v>96.920156249999962</v>
      </c>
      <c r="G9214" s="5">
        <f>IF(C9214=0,0,C9214*LABOR_HRS_WK_MES*SEASON_WEEKS*(1+DIM_PCT_MES)^C9214)</f>
        <v>140.12604492187498</v>
      </c>
      <c r="H9214" s="5">
        <f>E9214+F9214+G9214</f>
        <v>5021.8941043207178</v>
      </c>
      <c r="I9214" s="5">
        <f>MIN(H9214,FARMER_HRS)</f>
        <v>720</v>
      </c>
      <c r="J9214" s="5">
        <f>MAX(0,H9214-FARMER_HRS)</f>
        <v>4301.8941043207178</v>
      </c>
      <c r="K9214" s="2">
        <f>I9214*FARMER_RATE+J9214*TEMP_WORKER_RATE</f>
        <v>99685.661533345788</v>
      </c>
      <c r="L9214" s="2">
        <f>A9214*PRICE_TOM+B9214*PRICE_CAR+C9214*PRICE_MES</f>
        <v>137582</v>
      </c>
      <c r="M9214" s="2">
        <f>A9214*FERT_BED_TOM+B9214*FERT_BED_CAR+C9214*FERT_BED_MES</f>
        <v>16280</v>
      </c>
      <c r="N9214" s="6">
        <f>IF(AND(D9214&lt;=TOTAL_BEDS,J9214&lt;=TEMP_WORKER_MAX*TEMP_WORKER_HRS),1,0)</f>
        <v>1</v>
      </c>
      <c r="O9214" s="2">
        <f>L9214-M9214-K9214-FIXED_COSTS</f>
        <v>1616.3384666542115</v>
      </c>
      <c r="P9214" s="2">
        <f>IF(N9214=1,O9214,"")</f>
        <v>1616.3384666542115</v>
      </c>
    </row>
    <row r="9215">
      <c r="A9215" s="6">
        <v>14</v>
      </c>
      <c r="B9215" s="6">
        <v>3</v>
      </c>
      <c r="C9215" s="6">
        <v>4</v>
      </c>
      <c r="D9215" s="6">
        <f>A9215+B9215+C9215</f>
        <v>21</v>
      </c>
      <c r="E9215" s="5">
        <f>IF(A9215=0,0,A9215*LABOR_HRS_WK_TOM*SEASON_WEEKS*(1+DIM_PCT_TOM)^A9215)</f>
        <v>4784.8479031488423</v>
      </c>
      <c r="F9215" s="5">
        <f>IF(B9215=0,0,B9215*LABOR_HRS_WK_CAR*SEASON_WEEKS*(1+DIM_PCT_CAR)^B9215)</f>
        <v>96.920156249999962</v>
      </c>
      <c r="G9215" s="5">
        <f>IF(C9215=0,0,C9215*LABOR_HRS_WK_MES*SEASON_WEEKS*(1+DIM_PCT_MES)^C9215)</f>
        <v>189.17016064453119</v>
      </c>
      <c r="H9215" s="5">
        <f>E9215+F9215+G9215</f>
        <v>5070.9382200433738</v>
      </c>
      <c r="I9215" s="5">
        <f>MIN(H9215,FARMER_HRS)</f>
        <v>720</v>
      </c>
      <c r="J9215" s="5">
        <f>MAX(0,H9215-FARMER_HRS)</f>
        <v>4350.9382200433738</v>
      </c>
      <c r="K9215" s="2">
        <f>I9215*FARMER_RATE+J9215*TEMP_WORKER_RATE</f>
        <v>100537.12187575302</v>
      </c>
      <c r="L9215" s="2">
        <f>A9215*PRICE_TOM+B9215*PRICE_CAR+C9215*PRICE_MES</f>
        <v>140282</v>
      </c>
      <c r="M9215" s="2">
        <f>A9215*FERT_BED_TOM+B9215*FERT_BED_CAR+C9215*FERT_BED_MES</f>
        <v>17160</v>
      </c>
      <c r="N9215" s="6">
        <f>IF(AND(D9215&lt;=TOTAL_BEDS,J9215&lt;=TEMP_WORKER_MAX*TEMP_WORKER_HRS),1,0)</f>
        <v>1</v>
      </c>
      <c r="O9215" s="2">
        <f>L9215-M9215-K9215-FIXED_COSTS</f>
        <v>2584.878124246985</v>
      </c>
      <c r="P9215" s="2">
        <f>IF(N9215=1,O9215,"")</f>
        <v>2584.878124246985</v>
      </c>
    </row>
    <row r="9216">
      <c r="A9216" s="6">
        <v>14</v>
      </c>
      <c r="B9216" s="6">
        <v>3</v>
      </c>
      <c r="C9216" s="6">
        <v>5</v>
      </c>
      <c r="D9216" s="6">
        <f>A9216+B9216+C9216</f>
        <v>22</v>
      </c>
      <c r="E9216" s="5">
        <f>IF(A9216=0,0,A9216*LABOR_HRS_WK_TOM*SEASON_WEEKS*(1+DIM_PCT_TOM)^A9216)</f>
        <v>4784.8479031488423</v>
      </c>
      <c r="F9216" s="5">
        <f>IF(B9216=0,0,B9216*LABOR_HRS_WK_CAR*SEASON_WEEKS*(1+DIM_PCT_CAR)^B9216)</f>
        <v>96.920156249999962</v>
      </c>
      <c r="G9216" s="5">
        <f>IF(C9216=0,0,C9216*LABOR_HRS_WK_MES*SEASON_WEEKS*(1+DIM_PCT_MES)^C9216)</f>
        <v>239.41848456573481</v>
      </c>
      <c r="H9216" s="5">
        <f>E9216+F9216+G9216</f>
        <v>5121.1865439645771</v>
      </c>
      <c r="I9216" s="5">
        <f>MIN(H9216,FARMER_HRS)</f>
        <v>720</v>
      </c>
      <c r="J9216" s="5">
        <f>MAX(0,H9216-FARMER_HRS)</f>
        <v>4401.1865439645771</v>
      </c>
      <c r="K9216" s="2">
        <f>I9216*FARMER_RATE+J9216*TEMP_WORKER_RATE</f>
        <v>101409.48861049613</v>
      </c>
      <c r="L9216" s="2">
        <f>A9216*PRICE_TOM+B9216*PRICE_CAR+C9216*PRICE_MES</f>
        <v>142982</v>
      </c>
      <c r="M9216" s="2">
        <f>A9216*FERT_BED_TOM+B9216*FERT_BED_CAR+C9216*FERT_BED_MES</f>
        <v>18040</v>
      </c>
      <c r="N9216" s="6">
        <f>IF(AND(D9216&lt;=TOTAL_BEDS,J9216&lt;=TEMP_WORKER_MAX*TEMP_WORKER_HRS),1,0)</f>
        <v>1</v>
      </c>
      <c r="O9216" s="2">
        <f>L9216-M9216-K9216-FIXED_COSTS</f>
        <v>3532.5113895038667</v>
      </c>
      <c r="P9216" s="2">
        <f>IF(N9216=1,O9216,"")</f>
        <v>3532.5113895038667</v>
      </c>
    </row>
    <row r="9217">
      <c r="A9217" s="6">
        <v>14</v>
      </c>
      <c r="B9217" s="6">
        <v>3</v>
      </c>
      <c r="C9217" s="6">
        <v>6</v>
      </c>
      <c r="D9217" s="6">
        <f>A9217+B9217+C9217</f>
        <v>23</v>
      </c>
      <c r="E9217" s="5">
        <f>IF(A9217=0,0,A9217*LABOR_HRS_WK_TOM*SEASON_WEEKS*(1+DIM_PCT_TOM)^A9217)</f>
        <v>4784.8479031488423</v>
      </c>
      <c r="F9217" s="5">
        <f>IF(B9217=0,0,B9217*LABOR_HRS_WK_CAR*SEASON_WEEKS*(1+DIM_PCT_CAR)^B9217)</f>
        <v>96.920156249999962</v>
      </c>
      <c r="G9217" s="5">
        <f>IF(C9217=0,0,C9217*LABOR_HRS_WK_MES*SEASON_WEEKS*(1+DIM_PCT_MES)^C9217)</f>
        <v>290.89345874736773</v>
      </c>
      <c r="H9217" s="5">
        <f>E9217+F9217+G9217</f>
        <v>5172.66151814621</v>
      </c>
      <c r="I9217" s="5">
        <f>MIN(H9217,FARMER_HRS)</f>
        <v>720</v>
      </c>
      <c r="J9217" s="5">
        <f>MAX(0,H9217-FARMER_HRS)</f>
        <v>4452.66151814621</v>
      </c>
      <c r="K9217" s="2">
        <f>I9217*FARMER_RATE+J9217*TEMP_WORKER_RATE</f>
        <v>102303.15135670504</v>
      </c>
      <c r="L9217" s="2">
        <f>A9217*PRICE_TOM+B9217*PRICE_CAR+C9217*PRICE_MES</f>
        <v>145682</v>
      </c>
      <c r="M9217" s="2">
        <f>A9217*FERT_BED_TOM+B9217*FERT_BED_CAR+C9217*FERT_BED_MES</f>
        <v>18920</v>
      </c>
      <c r="N9217" s="6">
        <f>IF(AND(D9217&lt;=TOTAL_BEDS,J9217&lt;=TEMP_WORKER_MAX*TEMP_WORKER_HRS),1,0)</f>
        <v>1</v>
      </c>
      <c r="O9217" s="2">
        <f>L9217-M9217-K9217-FIXED_COSTS</f>
        <v>4458.8486432949576</v>
      </c>
      <c r="P9217" s="2">
        <f>IF(N9217=1,O9217,"")</f>
        <v>4458.8486432949576</v>
      </c>
    </row>
    <row r="9218">
      <c r="A9218" s="6">
        <v>14</v>
      </c>
      <c r="B9218" s="6">
        <v>3</v>
      </c>
      <c r="C9218" s="6">
        <v>7</v>
      </c>
      <c r="D9218" s="6">
        <f>A9218+B9218+C9218</f>
        <v>24</v>
      </c>
      <c r="E9218" s="5">
        <f>IF(A9218=0,0,A9218*LABOR_HRS_WK_TOM*SEASON_WEEKS*(1+DIM_PCT_TOM)^A9218)</f>
        <v>4784.8479031488423</v>
      </c>
      <c r="F9218" s="5">
        <f>IF(B9218=0,0,B9218*LABOR_HRS_WK_CAR*SEASON_WEEKS*(1+DIM_PCT_CAR)^B9218)</f>
        <v>96.920156249999962</v>
      </c>
      <c r="G9218" s="5">
        <f>IF(C9218=0,0,C9218*LABOR_HRS_WK_MES*SEASON_WEEKS*(1+DIM_PCT_MES)^C9218)</f>
        <v>343.61789814532818</v>
      </c>
      <c r="H9218" s="5">
        <f>E9218+F9218+G9218</f>
        <v>5225.3859575441711</v>
      </c>
      <c r="I9218" s="5">
        <f>MIN(H9218,FARMER_HRS)</f>
        <v>720</v>
      </c>
      <c r="J9218" s="5">
        <f>MAX(0,H9218-FARMER_HRS)</f>
        <v>4505.3859575441711</v>
      </c>
      <c r="K9218" s="2">
        <f>I9218*FARMER_RATE+J9218*TEMP_WORKER_RATE</f>
        <v>103218.50620736407</v>
      </c>
      <c r="L9218" s="2">
        <f>A9218*PRICE_TOM+B9218*PRICE_CAR+C9218*PRICE_MES</f>
        <v>148382</v>
      </c>
      <c r="M9218" s="2">
        <f>A9218*FERT_BED_TOM+B9218*FERT_BED_CAR+C9218*FERT_BED_MES</f>
        <v>19800</v>
      </c>
      <c r="N9218" s="6">
        <f>IF(AND(D9218&lt;=TOTAL_BEDS,J9218&lt;=TEMP_WORKER_MAX*TEMP_WORKER_HRS),1,0)</f>
        <v>1</v>
      </c>
      <c r="O9218" s="2">
        <f>L9218-M9218-K9218-FIXED_COSTS</f>
        <v>5363.4937926359271</v>
      </c>
      <c r="P9218" s="2">
        <f>IF(N9218=1,O9218,"")</f>
        <v>5363.4937926359271</v>
      </c>
    </row>
    <row r="9219">
      <c r="A9219" s="6">
        <v>14</v>
      </c>
      <c r="B9219" s="6">
        <v>3</v>
      </c>
      <c r="C9219" s="6">
        <v>8</v>
      </c>
      <c r="D9219" s="6">
        <f>A9219+B9219+C9219</f>
        <v>25</v>
      </c>
      <c r="E9219" s="5">
        <f>IF(A9219=0,0,A9219*LABOR_HRS_WK_TOM*SEASON_WEEKS*(1+DIM_PCT_TOM)^A9219)</f>
        <v>4784.8479031488423</v>
      </c>
      <c r="F9219" s="5">
        <f>IF(B9219=0,0,B9219*LABOR_HRS_WK_CAR*SEASON_WEEKS*(1+DIM_PCT_CAR)^B9219)</f>
        <v>96.920156249999962</v>
      </c>
      <c r="G9219" s="5">
        <f>IF(C9219=0,0,C9219*LABOR_HRS_WK_MES*SEASON_WEEKS*(1+DIM_PCT_MES)^C9219)</f>
        <v>397.61499642530833</v>
      </c>
      <c r="H9219" s="5">
        <f>E9219+F9219+G9219</f>
        <v>5279.3830558241507</v>
      </c>
      <c r="I9219" s="5">
        <f>MIN(H9219,FARMER_HRS)</f>
        <v>720</v>
      </c>
      <c r="J9219" s="5">
        <f>MAX(0,H9219-FARMER_HRS)</f>
        <v>4559.3830558241507</v>
      </c>
      <c r="K9219" s="2">
        <f>I9219*FARMER_RATE+J9219*TEMP_WORKER_RATE</f>
        <v>104155.95583028039</v>
      </c>
      <c r="L9219" s="2">
        <f>A9219*PRICE_TOM+B9219*PRICE_CAR+C9219*PRICE_MES</f>
        <v>151082</v>
      </c>
      <c r="M9219" s="2">
        <f>A9219*FERT_BED_TOM+B9219*FERT_BED_CAR+C9219*FERT_BED_MES</f>
        <v>20680</v>
      </c>
      <c r="N9219" s="6">
        <f>IF(AND(D9219&lt;=TOTAL_BEDS,J9219&lt;=TEMP_WORKER_MAX*TEMP_WORKER_HRS),1,0)</f>
        <v>1</v>
      </c>
      <c r="O9219" s="2">
        <f>L9219-M9219-K9219-FIXED_COSTS</f>
        <v>6246.0441697196075</v>
      </c>
      <c r="P9219" s="2">
        <f>IF(N9219=1,O9219,"")</f>
        <v>6246.0441697196075</v>
      </c>
    </row>
    <row r="9220">
      <c r="A9220" s="6">
        <v>14</v>
      </c>
      <c r="B9220" s="6">
        <v>3</v>
      </c>
      <c r="C9220" s="6">
        <v>9</v>
      </c>
      <c r="D9220" s="6">
        <f>A9220+B9220+C9220</f>
        <v>26</v>
      </c>
      <c r="E9220" s="5">
        <f>IF(A9220=0,0,A9220*LABOR_HRS_WK_TOM*SEASON_WEEKS*(1+DIM_PCT_TOM)^A9220)</f>
        <v>4784.8479031488423</v>
      </c>
      <c r="F9220" s="5">
        <f>IF(B9220=0,0,B9220*LABOR_HRS_WK_CAR*SEASON_WEEKS*(1+DIM_PCT_CAR)^B9220)</f>
        <v>96.920156249999962</v>
      </c>
      <c r="G9220" s="5">
        <f>IF(C9220=0,0,C9220*LABOR_HRS_WK_MES*SEASON_WEEKS*(1+DIM_PCT_MES)^C9220)</f>
        <v>452.90833186570273</v>
      </c>
      <c r="H9220" s="5">
        <f>E9220+F9220+G9220</f>
        <v>5334.6763912645456</v>
      </c>
      <c r="I9220" s="5">
        <f>MIN(H9220,FARMER_HRS)</f>
        <v>720</v>
      </c>
      <c r="J9220" s="5">
        <f>MAX(0,H9220-FARMER_HRS)</f>
        <v>4614.6763912645456</v>
      </c>
      <c r="K9220" s="2">
        <f>I9220*FARMER_RATE+J9220*TEMP_WORKER_RATE</f>
        <v>105115.90957056503</v>
      </c>
      <c r="L9220" s="2">
        <f>A9220*PRICE_TOM+B9220*PRICE_CAR+C9220*PRICE_MES</f>
        <v>153782</v>
      </c>
      <c r="M9220" s="2">
        <f>A9220*FERT_BED_TOM+B9220*FERT_BED_CAR+C9220*FERT_BED_MES</f>
        <v>21560</v>
      </c>
      <c r="N9220" s="6">
        <f>IF(AND(D9220&lt;=TOTAL_BEDS,J9220&lt;=TEMP_WORKER_MAX*TEMP_WORKER_HRS),1,0)</f>
        <v>1</v>
      </c>
      <c r="O9220" s="2">
        <f>L9220-M9220-K9220-FIXED_COSTS</f>
        <v>7106.0904294349748</v>
      </c>
      <c r="P9220" s="2">
        <f>IF(N9220=1,O9220,"")</f>
        <v>7106.0904294349748</v>
      </c>
    </row>
    <row r="9221">
      <c r="A9221" s="6">
        <v>14</v>
      </c>
      <c r="B9221" s="6">
        <v>3</v>
      </c>
      <c r="C9221" s="6">
        <v>10</v>
      </c>
      <c r="D9221" s="6">
        <f>A9221+B9221+C9221</f>
        <v>27</v>
      </c>
      <c r="E9221" s="5">
        <f>IF(A9221=0,0,A9221*LABOR_HRS_WK_TOM*SEASON_WEEKS*(1+DIM_PCT_TOM)^A9221)</f>
        <v>4784.8479031488423</v>
      </c>
      <c r="F9221" s="5">
        <f>IF(B9221=0,0,B9221*LABOR_HRS_WK_CAR*SEASON_WEEKS*(1+DIM_PCT_CAR)^B9221)</f>
        <v>96.920156249999962</v>
      </c>
      <c r="G9221" s="5">
        <f>IF(C9221=0,0,C9221*LABOR_HRS_WK_MES*SEASON_WEEKS*(1+DIM_PCT_MES)^C9221)</f>
        <v>509.52187334891551</v>
      </c>
      <c r="H9221" s="5">
        <f>E9221+F9221+G9221</f>
        <v>5391.289932747758</v>
      </c>
      <c r="I9221" s="5">
        <f>MIN(H9221,FARMER_HRS)</f>
        <v>720</v>
      </c>
      <c r="J9221" s="5">
        <f>MAX(0,H9221-FARMER_HRS)</f>
        <v>4671.289932747758</v>
      </c>
      <c r="K9221" s="2">
        <f>I9221*FARMER_RATE+J9221*TEMP_WORKER_RATE</f>
        <v>106098.78355464857</v>
      </c>
      <c r="L9221" s="2">
        <f>A9221*PRICE_TOM+B9221*PRICE_CAR+C9221*PRICE_MES</f>
        <v>156482</v>
      </c>
      <c r="M9221" s="2">
        <f>A9221*FERT_BED_TOM+B9221*FERT_BED_CAR+C9221*FERT_BED_MES</f>
        <v>22440</v>
      </c>
      <c r="N9221" s="6">
        <f>IF(AND(D9221&lt;=TOTAL_BEDS,J9221&lt;=TEMP_WORKER_MAX*TEMP_WORKER_HRS),1,0)</f>
        <v>1</v>
      </c>
      <c r="O9221" s="2">
        <f>L9221-M9221-K9221-FIXED_COSTS</f>
        <v>7943.216445351427</v>
      </c>
      <c r="P9221" s="2">
        <f>IF(N9221=1,O9221,"")</f>
        <v>7943.216445351427</v>
      </c>
    </row>
    <row r="9222">
      <c r="A9222" s="6">
        <v>14</v>
      </c>
      <c r="B9222" s="6">
        <v>3</v>
      </c>
      <c r="C9222" s="6">
        <v>11</v>
      </c>
      <c r="D9222" s="6">
        <f>A9222+B9222+C9222</f>
        <v>28</v>
      </c>
      <c r="E9222" s="5">
        <f>IF(A9222=0,0,A9222*LABOR_HRS_WK_TOM*SEASON_WEEKS*(1+DIM_PCT_TOM)^A9222)</f>
        <v>4784.8479031488423</v>
      </c>
      <c r="F9222" s="5">
        <f>IF(B9222=0,0,B9222*LABOR_HRS_WK_CAR*SEASON_WEEKS*(1+DIM_PCT_CAR)^B9222)</f>
        <v>96.920156249999962</v>
      </c>
      <c r="G9222" s="5">
        <f>IF(C9222=0,0,C9222*LABOR_HRS_WK_MES*SEASON_WEEKS*(1+DIM_PCT_MES)^C9222)</f>
        <v>567.47998644235463</v>
      </c>
      <c r="H9222" s="5">
        <f>E9222+F9222+G9222</f>
        <v>5449.2480458411974</v>
      </c>
      <c r="I9222" s="5">
        <f>MIN(H9222,FARMER_HRS)</f>
        <v>720</v>
      </c>
      <c r="J9222" s="5">
        <f>MAX(0,H9222-FARMER_HRS)</f>
        <v>4729.2480458411974</v>
      </c>
      <c r="K9222" s="2">
        <f>I9222*FARMER_RATE+J9222*TEMP_WORKER_RATE</f>
        <v>107105.00079585412</v>
      </c>
      <c r="L9222" s="2">
        <f>A9222*PRICE_TOM+B9222*PRICE_CAR+C9222*PRICE_MES</f>
        <v>159182</v>
      </c>
      <c r="M9222" s="2">
        <f>A9222*FERT_BED_TOM+B9222*FERT_BED_CAR+C9222*FERT_BED_MES</f>
        <v>23320</v>
      </c>
      <c r="N9222" s="6">
        <f>IF(AND(D9222&lt;=TOTAL_BEDS,J9222&lt;=TEMP_WORKER_MAX*TEMP_WORKER_HRS),1,0)</f>
        <v>1</v>
      </c>
      <c r="O9222" s="2">
        <f>L9222-M9222-K9222-FIXED_COSTS</f>
        <v>8756.9992041458754</v>
      </c>
      <c r="P9222" s="2">
        <f>IF(N9222=1,O9222,"")</f>
        <v>8756.9992041458754</v>
      </c>
    </row>
    <row r="9223">
      <c r="A9223" s="6">
        <v>14</v>
      </c>
      <c r="B9223" s="6">
        <v>3</v>
      </c>
      <c r="C9223" s="6">
        <v>12</v>
      </c>
      <c r="D9223" s="6">
        <f>A9223+B9223+C9223</f>
        <v>29</v>
      </c>
      <c r="E9223" s="5">
        <f>IF(A9223=0,0,A9223*LABOR_HRS_WK_TOM*SEASON_WEEKS*(1+DIM_PCT_TOM)^A9223)</f>
        <v>4784.8479031488423</v>
      </c>
      <c r="F9223" s="5">
        <f>IF(B9223=0,0,B9223*LABOR_HRS_WK_CAR*SEASON_WEEKS*(1+DIM_PCT_CAR)^B9223)</f>
        <v>96.920156249999962</v>
      </c>
      <c r="G9223" s="5">
        <f>IF(C9223=0,0,C9223*LABOR_HRS_WK_MES*SEASON_WEEKS*(1+DIM_PCT_MES)^C9223)</f>
        <v>626.807439570419</v>
      </c>
      <c r="H9223" s="5">
        <f>E9223+F9223+G9223</f>
        <v>5508.5754989692614</v>
      </c>
      <c r="I9223" s="5">
        <f>MIN(H9223,FARMER_HRS)</f>
        <v>720</v>
      </c>
      <c r="J9223" s="5">
        <f>MAX(0,H9223-FARMER_HRS)</f>
        <v>4788.5754989692614</v>
      </c>
      <c r="K9223" s="2">
        <f>I9223*FARMER_RATE+J9223*TEMP_WORKER_RATE</f>
        <v>108134.99130154967</v>
      </c>
      <c r="L9223" s="2">
        <f>A9223*PRICE_TOM+B9223*PRICE_CAR+C9223*PRICE_MES</f>
        <v>161882</v>
      </c>
      <c r="M9223" s="2">
        <f>A9223*FERT_BED_TOM+B9223*FERT_BED_CAR+C9223*FERT_BED_MES</f>
        <v>24200</v>
      </c>
      <c r="N9223" s="6">
        <f>IF(AND(D9223&lt;=TOTAL_BEDS,J9223&lt;=TEMP_WORKER_MAX*TEMP_WORKER_HRS),1,0)</f>
        <v>1</v>
      </c>
      <c r="O9223" s="2">
        <f>L9223-M9223-K9223-FIXED_COSTS</f>
        <v>9547.0086984503287</v>
      </c>
      <c r="P9223" s="2">
        <f>IF(N9223=1,O9223,"")</f>
        <v>9547.0086984503287</v>
      </c>
    </row>
    <row r="9224">
      <c r="A9224" s="6">
        <v>14</v>
      </c>
      <c r="B9224" s="6">
        <v>3</v>
      </c>
      <c r="C9224" s="6">
        <v>13</v>
      </c>
      <c r="D9224" s="6">
        <f>A9224+B9224+C9224</f>
        <v>30</v>
      </c>
      <c r="E9224" s="5">
        <f>IF(A9224=0,0,A9224*LABOR_HRS_WK_TOM*SEASON_WEEKS*(1+DIM_PCT_TOM)^A9224)</f>
        <v>4784.8479031488423</v>
      </c>
      <c r="F9224" s="5">
        <f>IF(B9224=0,0,B9224*LABOR_HRS_WK_CAR*SEASON_WEEKS*(1+DIM_PCT_CAR)^B9224)</f>
        <v>96.920156249999962</v>
      </c>
      <c r="G9224" s="5">
        <f>IF(C9224=0,0,C9224*LABOR_HRS_WK_MES*SEASON_WEEKS*(1+DIM_PCT_MES)^C9224)</f>
        <v>687.52941027880331</v>
      </c>
      <c r="H9224" s="5">
        <f>E9224+F9224+G9224</f>
        <v>5569.2974696776455</v>
      </c>
      <c r="I9224" s="5">
        <f>MIN(H9224,FARMER_HRS)</f>
        <v>720</v>
      </c>
      <c r="J9224" s="5">
        <f>MAX(0,H9224-FARMER_HRS)</f>
        <v>4849.2974696776455</v>
      </c>
      <c r="K9224" s="2">
        <f>I9224*FARMER_RATE+J9224*TEMP_WORKER_RATE</f>
        <v>109189.19218190356</v>
      </c>
      <c r="L9224" s="2">
        <f>A9224*PRICE_TOM+B9224*PRICE_CAR+C9224*PRICE_MES</f>
        <v>164582</v>
      </c>
      <c r="M9224" s="2">
        <f>A9224*FERT_BED_TOM+B9224*FERT_BED_CAR+C9224*FERT_BED_MES</f>
        <v>25080</v>
      </c>
      <c r="N9224" s="6">
        <f>IF(AND(D9224&lt;=TOTAL_BEDS,J9224&lt;=TEMP_WORKER_MAX*TEMP_WORKER_HRS),1,0)</f>
        <v>1</v>
      </c>
      <c r="O9224" s="2">
        <f>L9224-M9224-K9224-FIXED_COSTS</f>
        <v>10312.807818096437</v>
      </c>
      <c r="P9224" s="2">
        <f>IF(N9224=1,O9224,"")</f>
        <v>10312.807818096437</v>
      </c>
    </row>
    <row r="9225">
      <c r="A9225" s="6">
        <v>14</v>
      </c>
      <c r="B9225" s="6">
        <v>3</v>
      </c>
      <c r="C9225" s="6">
        <v>14</v>
      </c>
      <c r="D9225" s="6">
        <f>A9225+B9225+C9225</f>
        <v>31</v>
      </c>
      <c r="E9225" s="5">
        <f>IF(A9225=0,0,A9225*LABOR_HRS_WK_TOM*SEASON_WEEKS*(1+DIM_PCT_TOM)^A9225)</f>
        <v>4784.8479031488423</v>
      </c>
      <c r="F9225" s="5">
        <f>IF(B9225=0,0,B9225*LABOR_HRS_WK_CAR*SEASON_WEEKS*(1+DIM_PCT_CAR)^B9225)</f>
        <v>96.920156249999962</v>
      </c>
      <c r="G9225" s="5">
        <f>IF(C9225=0,0,C9225*LABOR_HRS_WK_MES*SEASON_WEEKS*(1+DIM_PCT_MES)^C9225)</f>
        <v>749.67149159246435</v>
      </c>
      <c r="H9225" s="5">
        <f>E9225+F9225+G9225</f>
        <v>5631.4395509913065</v>
      </c>
      <c r="I9225" s="5">
        <f>MIN(H9225,FARMER_HRS)</f>
        <v>720</v>
      </c>
      <c r="J9225" s="5">
        <f>MAX(0,H9225-FARMER_HRS)</f>
        <v>4911.4395509913065</v>
      </c>
      <c r="K9225" s="2">
        <f>I9225*FARMER_RATE+J9225*TEMP_WORKER_RATE</f>
        <v>110268.04776026573</v>
      </c>
      <c r="L9225" s="2">
        <f>A9225*PRICE_TOM+B9225*PRICE_CAR+C9225*PRICE_MES</f>
        <v>167282</v>
      </c>
      <c r="M9225" s="2">
        <f>A9225*FERT_BED_TOM+B9225*FERT_BED_CAR+C9225*FERT_BED_MES</f>
        <v>25960</v>
      </c>
      <c r="N9225" s="6">
        <f>IF(AND(D9225&lt;=TOTAL_BEDS,J9225&lt;=TEMP_WORKER_MAX*TEMP_WORKER_HRS),1,0)</f>
        <v>1</v>
      </c>
      <c r="O9225" s="2">
        <f>L9225-M9225-K9225-FIXED_COSTS</f>
        <v>11053.952239734266</v>
      </c>
      <c r="P9225" s="2">
        <f>IF(N9225=1,O9225,"")</f>
        <v>11053.952239734266</v>
      </c>
    </row>
    <row r="9226">
      <c r="A9226" s="6">
        <v>14</v>
      </c>
      <c r="B9226" s="6">
        <v>3</v>
      </c>
      <c r="C9226" s="6">
        <v>15</v>
      </c>
      <c r="D9226" s="6">
        <f>A9226+B9226+C9226</f>
        <v>32</v>
      </c>
      <c r="E9226" s="5">
        <f>IF(A9226=0,0,A9226*LABOR_HRS_WK_TOM*SEASON_WEEKS*(1+DIM_PCT_TOM)^A9226)</f>
        <v>4784.8479031488423</v>
      </c>
      <c r="F9226" s="5">
        <f>IF(B9226=0,0,B9226*LABOR_HRS_WK_CAR*SEASON_WEEKS*(1+DIM_PCT_CAR)^B9226)</f>
        <v>96.920156249999962</v>
      </c>
      <c r="G9226" s="5">
        <f>IF(C9226=0,0,C9226*LABOR_HRS_WK_MES*SEASON_WEEKS*(1+DIM_PCT_MES)^C9226)</f>
        <v>813.25969846861074</v>
      </c>
      <c r="H9226" s="5">
        <f>E9226+F9226+G9226</f>
        <v>5695.0277578674531</v>
      </c>
      <c r="I9226" s="5">
        <f>MIN(H9226,FARMER_HRS)</f>
        <v>720</v>
      </c>
      <c r="J9226" s="5">
        <f>MAX(0,H9226-FARMER_HRS)</f>
        <v>4975.0277578674531</v>
      </c>
      <c r="K9226" s="2">
        <f>I9226*FARMER_RATE+J9226*TEMP_WORKER_RATE</f>
        <v>111372.00968519883</v>
      </c>
      <c r="L9226" s="2">
        <f>A9226*PRICE_TOM+B9226*PRICE_CAR+C9226*PRICE_MES</f>
        <v>169982</v>
      </c>
      <c r="M9226" s="2">
        <f>A9226*FERT_BED_TOM+B9226*FERT_BED_CAR+C9226*FERT_BED_MES</f>
        <v>26840</v>
      </c>
      <c r="N9226" s="6">
        <f>IF(AND(D9226&lt;=TOTAL_BEDS,J9226&lt;=TEMP_WORKER_MAX*TEMP_WORKER_HRS),1,0)</f>
        <v>1</v>
      </c>
      <c r="O9226" s="2">
        <f>L9226-M9226-K9226-FIXED_COSTS</f>
        <v>11769.990314801165</v>
      </c>
      <c r="P9226" s="2">
        <f>IF(N9226=1,O9226,"")</f>
        <v>11769.990314801165</v>
      </c>
    </row>
    <row r="9227">
      <c r="A9227" s="6">
        <v>14</v>
      </c>
      <c r="B9227" s="6">
        <v>3</v>
      </c>
      <c r="C9227" s="6">
        <v>16</v>
      </c>
      <c r="D9227" s="6">
        <f>A9227+B9227+C9227</f>
        <v>33</v>
      </c>
      <c r="E9227" s="5">
        <f>IF(A9227=0,0,A9227*LABOR_HRS_WK_TOM*SEASON_WEEKS*(1+DIM_PCT_TOM)^A9227)</f>
        <v>4784.8479031488423</v>
      </c>
      <c r="F9227" s="5">
        <f>IF(B9227=0,0,B9227*LABOR_HRS_WK_CAR*SEASON_WEEKS*(1+DIM_PCT_CAR)^B9227)</f>
        <v>96.920156249999962</v>
      </c>
      <c r="G9227" s="5">
        <f>IF(C9227=0,0,C9227*LABOR_HRS_WK_MES*SEASON_WEEKS*(1+DIM_PCT_MES)^C9227)</f>
        <v>878.32047434609967</v>
      </c>
      <c r="H9227" s="5">
        <f>E9227+F9227+G9227</f>
        <v>5760.0885337449417</v>
      </c>
      <c r="I9227" s="5">
        <f>MIN(H9227,FARMER_HRS)</f>
        <v>720</v>
      </c>
      <c r="J9227" s="5">
        <f>MAX(0,H9227-FARMER_HRS)</f>
        <v>5040.0885337449417</v>
      </c>
      <c r="K9227" s="2">
        <f>I9227*FARMER_RATE+J9227*TEMP_WORKER_RATE</f>
        <v>112501.53704418302</v>
      </c>
      <c r="L9227" s="2">
        <f>A9227*PRICE_TOM+B9227*PRICE_CAR+C9227*PRICE_MES</f>
        <v>172682</v>
      </c>
      <c r="M9227" s="2">
        <f>A9227*FERT_BED_TOM+B9227*FERT_BED_CAR+C9227*FERT_BED_MES</f>
        <v>27720</v>
      </c>
      <c r="N9227" s="6">
        <f>IF(AND(D9227&lt;=TOTAL_BEDS,J9227&lt;=TEMP_WORKER_MAX*TEMP_WORKER_HRS),1,0)</f>
        <v>1</v>
      </c>
      <c r="O9227" s="2">
        <f>L9227-M9227-K9227-FIXED_COSTS</f>
        <v>12460.462955816984</v>
      </c>
      <c r="P9227" s="2">
        <f>IF(N9227=1,O9227,"")</f>
        <v>12460.462955816984</v>
      </c>
    </row>
    <row r="9228">
      <c r="A9228" s="6">
        <v>14</v>
      </c>
      <c r="B9228" s="6">
        <v>3</v>
      </c>
      <c r="C9228" s="6">
        <v>17</v>
      </c>
      <c r="D9228" s="6">
        <f>A9228+B9228+C9228</f>
        <v>34</v>
      </c>
      <c r="E9228" s="5">
        <f>IF(A9228=0,0,A9228*LABOR_HRS_WK_TOM*SEASON_WEEKS*(1+DIM_PCT_TOM)^A9228)</f>
        <v>4784.8479031488423</v>
      </c>
      <c r="F9228" s="5">
        <f>IF(B9228=0,0,B9228*LABOR_HRS_WK_CAR*SEASON_WEEKS*(1+DIM_PCT_CAR)^B9228)</f>
        <v>96.920156249999962</v>
      </c>
      <c r="G9228" s="5">
        <f>IF(C9228=0,0,C9228*LABOR_HRS_WK_MES*SEASON_WEEKS*(1+DIM_PCT_MES)^C9228)</f>
        <v>944.88069779263992</v>
      </c>
      <c r="H9228" s="5">
        <f>E9228+F9228+G9228</f>
        <v>5826.6487571914822</v>
      </c>
      <c r="I9228" s="5">
        <f>MIN(H9228,FARMER_HRS)</f>
        <v>720</v>
      </c>
      <c r="J9228" s="5">
        <f>MAX(0,H9228-FARMER_HRS)</f>
        <v>5106.6487571914822</v>
      </c>
      <c r="K9228" s="2">
        <f>I9228*FARMER_RATE+J9228*TEMP_WORKER_RATE</f>
        <v>113657.09647901879</v>
      </c>
      <c r="L9228" s="2">
        <f>A9228*PRICE_TOM+B9228*PRICE_CAR+C9228*PRICE_MES</f>
        <v>175382</v>
      </c>
      <c r="M9228" s="2">
        <f>A9228*FERT_BED_TOM+B9228*FERT_BED_CAR+C9228*FERT_BED_MES</f>
        <v>28600</v>
      </c>
      <c r="N9228" s="6">
        <f>IF(AND(D9228&lt;=TOTAL_BEDS,J9228&lt;=TEMP_WORKER_MAX*TEMP_WORKER_HRS),1,0)</f>
        <v>1</v>
      </c>
      <c r="O9228" s="2">
        <f>L9228-M9228-K9228-FIXED_COSTS</f>
        <v>13124.903520981214</v>
      </c>
      <c r="P9228" s="2">
        <f>IF(N9228=1,O9228,"")</f>
        <v>13124.903520981214</v>
      </c>
    </row>
    <row r="9229">
      <c r="A9229" s="6">
        <v>14</v>
      </c>
      <c r="B9229" s="6">
        <v>3</v>
      </c>
      <c r="C9229" s="6">
        <v>18</v>
      </c>
      <c r="D9229" s="6">
        <f>A9229+B9229+C9229</f>
        <v>35</v>
      </c>
      <c r="E9229" s="5">
        <f>IF(A9229=0,0,A9229*LABOR_HRS_WK_TOM*SEASON_WEEKS*(1+DIM_PCT_TOM)^A9229)</f>
        <v>4784.8479031488423</v>
      </c>
      <c r="F9229" s="5">
        <f>IF(B9229=0,0,B9229*LABOR_HRS_WK_CAR*SEASON_WEEKS*(1+DIM_PCT_CAR)^B9229)</f>
        <v>96.920156249999962</v>
      </c>
      <c r="G9229" s="5">
        <f>IF(C9229=0,0,C9229*LABOR_HRS_WK_MES*SEASON_WEEKS*(1+DIM_PCT_MES)^C9229)</f>
        <v>1012.9676892512272</v>
      </c>
      <c r="H9229" s="5">
        <f>E9229+F9229+G9229</f>
        <v>5894.73574865007</v>
      </c>
      <c r="I9229" s="5">
        <f>MIN(H9229,FARMER_HRS)</f>
        <v>720</v>
      </c>
      <c r="J9229" s="5">
        <f>MAX(0,H9229-FARMER_HRS)</f>
        <v>5174.73574865007</v>
      </c>
      <c r="K9229" s="2">
        <f>I9229*FARMER_RATE+J9229*TEMP_WORKER_RATE</f>
        <v>114839.16230295259</v>
      </c>
      <c r="L9229" s="2">
        <f>A9229*PRICE_TOM+B9229*PRICE_CAR+C9229*PRICE_MES</f>
        <v>178082</v>
      </c>
      <c r="M9229" s="2">
        <f>A9229*FERT_BED_TOM+B9229*FERT_BED_CAR+C9229*FERT_BED_MES</f>
        <v>29480</v>
      </c>
      <c r="N9229" s="6">
        <f>IF(AND(D9229&lt;=TOTAL_BEDS,J9229&lt;=TEMP_WORKER_MAX*TEMP_WORKER_HRS),1,0)</f>
        <v>1</v>
      </c>
      <c r="O9229" s="2">
        <f>L9229-M9229-K9229-FIXED_COSTS</f>
        <v>13762.837697047406</v>
      </c>
      <c r="P9229" s="2">
        <f>IF(N9229=1,O9229,"")</f>
        <v>13762.837697047406</v>
      </c>
    </row>
    <row r="9230">
      <c r="A9230" s="6">
        <v>14</v>
      </c>
      <c r="B9230" s="6">
        <v>3</v>
      </c>
      <c r="C9230" s="6">
        <v>19</v>
      </c>
      <c r="D9230" s="6">
        <f>A9230+B9230+C9230</f>
        <v>36</v>
      </c>
      <c r="E9230" s="5">
        <f>IF(A9230=0,0,A9230*LABOR_HRS_WK_TOM*SEASON_WEEKS*(1+DIM_PCT_TOM)^A9230)</f>
        <v>4784.8479031488423</v>
      </c>
      <c r="F9230" s="5">
        <f>IF(B9230=0,0,B9230*LABOR_HRS_WK_CAR*SEASON_WEEKS*(1+DIM_PCT_CAR)^B9230)</f>
        <v>96.920156249999962</v>
      </c>
      <c r="G9230" s="5">
        <f>IF(C9230=0,0,C9230*LABOR_HRS_WK_MES*SEASON_WEEKS*(1+DIM_PCT_MES)^C9230)</f>
        <v>1082.6092178872491</v>
      </c>
      <c r="H9230" s="5">
        <f>E9230+F9230+G9230</f>
        <v>5964.3772772860921</v>
      </c>
      <c r="I9230" s="5">
        <f>MIN(H9230,FARMER_HRS)</f>
        <v>720</v>
      </c>
      <c r="J9230" s="5">
        <f>MAX(0,H9230-FARMER_HRS)</f>
        <v>5244.3772772860921</v>
      </c>
      <c r="K9230" s="2">
        <f>I9230*FARMER_RATE+J9230*TEMP_WORKER_RATE</f>
        <v>116048.21661955021</v>
      </c>
      <c r="L9230" s="2">
        <f>A9230*PRICE_TOM+B9230*PRICE_CAR+C9230*PRICE_MES</f>
        <v>180782</v>
      </c>
      <c r="M9230" s="2">
        <f>A9230*FERT_BED_TOM+B9230*FERT_BED_CAR+C9230*FERT_BED_MES</f>
        <v>30360</v>
      </c>
      <c r="N9230" s="6">
        <f>IF(AND(D9230&lt;=TOTAL_BEDS,J9230&lt;=TEMP_WORKER_MAX*TEMP_WORKER_HRS),1,0)</f>
        <v>1</v>
      </c>
      <c r="O9230" s="2">
        <f>L9230-M9230-K9230-FIXED_COSTS</f>
        <v>14373.783380449793</v>
      </c>
      <c r="P9230" s="2">
        <f>IF(N9230=1,O9230,"")</f>
        <v>14373.783380449793</v>
      </c>
    </row>
    <row r="9231">
      <c r="A9231" s="6">
        <v>14</v>
      </c>
      <c r="B9231" s="6">
        <v>3</v>
      </c>
      <c r="C9231" s="6">
        <v>20</v>
      </c>
      <c r="D9231" s="6">
        <f>A9231+B9231+C9231</f>
        <v>37</v>
      </c>
      <c r="E9231" s="5">
        <f>IF(A9231=0,0,A9231*LABOR_HRS_WK_TOM*SEASON_WEEKS*(1+DIM_PCT_TOM)^A9231)</f>
        <v>4784.8479031488423</v>
      </c>
      <c r="F9231" s="5">
        <f>IF(B9231=0,0,B9231*LABOR_HRS_WK_CAR*SEASON_WEEKS*(1+DIM_PCT_CAR)^B9231)</f>
        <v>96.920156249999962</v>
      </c>
      <c r="G9231" s="5">
        <f>IF(C9231=0,0,C9231*LABOR_HRS_WK_MES*SEASON_WEEKS*(1+DIM_PCT_MES)^C9231)</f>
        <v>1153.8335085377259</v>
      </c>
      <c r="H9231" s="5">
        <f>E9231+F9231+G9231</f>
        <v>6035.6015679365682</v>
      </c>
      <c r="I9231" s="5">
        <f>MIN(H9231,FARMER_HRS)</f>
        <v>720</v>
      </c>
      <c r="J9231" s="5">
        <f>MAX(0,H9231-FARMER_HRS)</f>
        <v>5315.6015679365682</v>
      </c>
      <c r="K9231" s="2">
        <f>I9231*FARMER_RATE+J9231*TEMP_WORKER_RATE</f>
        <v>117284.7494433432</v>
      </c>
      <c r="L9231" s="2">
        <f>A9231*PRICE_TOM+B9231*PRICE_CAR+C9231*PRICE_MES</f>
        <v>183482</v>
      </c>
      <c r="M9231" s="2">
        <f>A9231*FERT_BED_TOM+B9231*FERT_BED_CAR+C9231*FERT_BED_MES</f>
        <v>31240</v>
      </c>
      <c r="N9231" s="6">
        <f>IF(AND(D9231&lt;=TOTAL_BEDS,J9231&lt;=TEMP_WORKER_MAX*TEMP_WORKER_HRS),1,0)</f>
        <v>1</v>
      </c>
      <c r="O9231" s="2">
        <f>L9231-M9231-K9231-FIXED_COSTS</f>
        <v>14957.2505566568</v>
      </c>
      <c r="P9231" s="2">
        <f>IF(N9231=1,O9231,"")</f>
        <v>14957.2505566568</v>
      </c>
    </row>
    <row r="9232">
      <c r="A9232" s="6">
        <v>14</v>
      </c>
      <c r="B9232" s="6">
        <v>3</v>
      </c>
      <c r="C9232" s="6">
        <v>21</v>
      </c>
      <c r="D9232" s="6">
        <f>A9232+B9232+C9232</f>
        <v>38</v>
      </c>
      <c r="E9232" s="5">
        <f>IF(A9232=0,0,A9232*LABOR_HRS_WK_TOM*SEASON_WEEKS*(1+DIM_PCT_TOM)^A9232)</f>
        <v>4784.8479031488423</v>
      </c>
      <c r="F9232" s="5">
        <f>IF(B9232=0,0,B9232*LABOR_HRS_WK_CAR*SEASON_WEEKS*(1+DIM_PCT_CAR)^B9232)</f>
        <v>96.920156249999962</v>
      </c>
      <c r="G9232" s="5">
        <f>IF(C9232=0,0,C9232*LABOR_HRS_WK_MES*SEASON_WEEKS*(1+DIM_PCT_MES)^C9232)</f>
        <v>1226.6692487641699</v>
      </c>
      <c r="H9232" s="5">
        <f>E9232+F9232+G9232</f>
        <v>6108.4373081630129</v>
      </c>
      <c r="I9232" s="5">
        <f>MIN(H9232,FARMER_HRS)</f>
        <v>720</v>
      </c>
      <c r="J9232" s="5">
        <f>MAX(0,H9232-FARMER_HRS)</f>
        <v>5388.4373081630129</v>
      </c>
      <c r="K9232" s="2">
        <f>I9232*FARMER_RATE+J9232*TEMP_WORKER_RATE</f>
        <v>118549.25882227453</v>
      </c>
      <c r="L9232" s="2">
        <f>A9232*PRICE_TOM+B9232*PRICE_CAR+C9232*PRICE_MES</f>
        <v>186182</v>
      </c>
      <c r="M9232" s="2">
        <f>A9232*FERT_BED_TOM+B9232*FERT_BED_CAR+C9232*FERT_BED_MES</f>
        <v>32120</v>
      </c>
      <c r="N9232" s="6">
        <f>IF(AND(D9232&lt;=TOTAL_BEDS,J9232&lt;=TEMP_WORKER_MAX*TEMP_WORKER_HRS),1,0)</f>
        <v>1</v>
      </c>
      <c r="O9232" s="2">
        <f>L9232-M9232-K9232-FIXED_COSTS</f>
        <v>15512.741177725475</v>
      </c>
      <c r="P9232" s="2">
        <f>IF(N9232=1,O9232,"")</f>
        <v>15512.741177725475</v>
      </c>
    </row>
    <row r="9233">
      <c r="A9233" s="6">
        <v>14</v>
      </c>
      <c r="B9233" s="6">
        <v>3</v>
      </c>
      <c r="C9233" s="6">
        <v>22</v>
      </c>
      <c r="D9233" s="6">
        <f>A9233+B9233+C9233</f>
        <v>39</v>
      </c>
      <c r="E9233" s="5">
        <f>IF(A9233=0,0,A9233*LABOR_HRS_WK_TOM*SEASON_WEEKS*(1+DIM_PCT_TOM)^A9233)</f>
        <v>4784.8479031488423</v>
      </c>
      <c r="F9233" s="5">
        <f>IF(B9233=0,0,B9233*LABOR_HRS_WK_CAR*SEASON_WEEKS*(1+DIM_PCT_CAR)^B9233)</f>
        <v>96.920156249999962</v>
      </c>
      <c r="G9233" s="5">
        <f>IF(C9233=0,0,C9233*LABOR_HRS_WK_MES*SEASON_WEEKS*(1+DIM_PCT_MES)^C9233)</f>
        <v>1301.1455960105659</v>
      </c>
      <c r="H9233" s="5">
        <f>E9233+F9233+G9233</f>
        <v>6182.9136554094084</v>
      </c>
      <c r="I9233" s="5">
        <f>MIN(H9233,FARMER_HRS)</f>
        <v>720</v>
      </c>
      <c r="J9233" s="5">
        <f>MAX(0,H9233-FARMER_HRS)</f>
        <v>5462.9136554094084</v>
      </c>
      <c r="K9233" s="2">
        <f>I9233*FARMER_RATE+J9233*TEMP_WORKER_RATE</f>
        <v>119842.25096196889</v>
      </c>
      <c r="L9233" s="2">
        <f>A9233*PRICE_TOM+B9233*PRICE_CAR+C9233*PRICE_MES</f>
        <v>188882</v>
      </c>
      <c r="M9233" s="2">
        <f>A9233*FERT_BED_TOM+B9233*FERT_BED_CAR+C9233*FERT_BED_MES</f>
        <v>33000</v>
      </c>
      <c r="N9233" s="6">
        <f>IF(AND(D9233&lt;=TOTAL_BEDS,J9233&lt;=TEMP_WORKER_MAX*TEMP_WORKER_HRS),1,0)</f>
        <v>1</v>
      </c>
      <c r="O9233" s="2">
        <f>L9233-M9233-K9233-FIXED_COSTS</f>
        <v>16039.749038031106</v>
      </c>
      <c r="P9233" s="2">
        <f>IF(N9233=1,O9233,"")</f>
        <v>16039.749038031106</v>
      </c>
    </row>
    <row r="9234">
      <c r="A9234" s="6">
        <v>14</v>
      </c>
      <c r="B9234" s="6">
        <v>3</v>
      </c>
      <c r="C9234" s="6">
        <v>23</v>
      </c>
      <c r="D9234" s="6">
        <f>A9234+B9234+C9234</f>
        <v>40</v>
      </c>
      <c r="E9234" s="5">
        <f>IF(A9234=0,0,A9234*LABOR_HRS_WK_TOM*SEASON_WEEKS*(1+DIM_PCT_TOM)^A9234)</f>
        <v>4784.8479031488423</v>
      </c>
      <c r="F9234" s="5">
        <f>IF(B9234=0,0,B9234*LABOR_HRS_WK_CAR*SEASON_WEEKS*(1+DIM_PCT_CAR)^B9234)</f>
        <v>96.920156249999962</v>
      </c>
      <c r="G9234" s="5">
        <f>IF(C9234=0,0,C9234*LABOR_HRS_WK_MES*SEASON_WEEKS*(1+DIM_PCT_MES)^C9234)</f>
        <v>1377.2921848680023</v>
      </c>
      <c r="H9234" s="5">
        <f>E9234+F9234+G9234</f>
        <v>6259.0602442668451</v>
      </c>
      <c r="I9234" s="5">
        <f>MIN(H9234,FARMER_HRS)</f>
        <v>720</v>
      </c>
      <c r="J9234" s="5">
        <f>MAX(0,H9234-FARMER_HRS)</f>
        <v>5539.0602442668451</v>
      </c>
      <c r="K9234" s="2">
        <f>I9234*FARMER_RATE+J9234*TEMP_WORKER_RATE</f>
        <v>121164.24035185494</v>
      </c>
      <c r="L9234" s="2">
        <f>A9234*PRICE_TOM+B9234*PRICE_CAR+C9234*PRICE_MES</f>
        <v>191582</v>
      </c>
      <c r="M9234" s="2">
        <f>A9234*FERT_BED_TOM+B9234*FERT_BED_CAR+C9234*FERT_BED_MES</f>
        <v>33880</v>
      </c>
      <c r="N9234" s="6">
        <f>IF(AND(D9234&lt;=TOTAL_BEDS,J9234&lt;=TEMP_WORKER_MAX*TEMP_WORKER_HRS),1,0)</f>
        <v>1</v>
      </c>
      <c r="O9234" s="2">
        <f>L9234-M9234-K9234-FIXED_COSTS</f>
        <v>16537.75964814506</v>
      </c>
      <c r="P9234" s="2">
        <f>IF(N9234=1,O9234,"")</f>
        <v>16537.75964814506</v>
      </c>
    </row>
    <row r="9235">
      <c r="A9235" s="6">
        <v>14</v>
      </c>
      <c r="B9235" s="6">
        <v>3</v>
      </c>
      <c r="C9235" s="6">
        <v>24</v>
      </c>
      <c r="D9235" s="6">
        <f>A9235+B9235+C9235</f>
        <v>41</v>
      </c>
      <c r="E9235" s="5">
        <f>IF(A9235=0,0,A9235*LABOR_HRS_WK_TOM*SEASON_WEEKS*(1+DIM_PCT_TOM)^A9235)</f>
        <v>4784.8479031488423</v>
      </c>
      <c r="F9235" s="5">
        <f>IF(B9235=0,0,B9235*LABOR_HRS_WK_CAR*SEASON_WEEKS*(1+DIM_PCT_CAR)^B9235)</f>
        <v>96.920156249999962</v>
      </c>
      <c r="G9235" s="5">
        <f>IF(C9235=0,0,C9235*LABOR_HRS_WK_MES*SEASON_WEEKS*(1+DIM_PCT_MES)^C9235)</f>
        <v>1455.139134447498</v>
      </c>
      <c r="H9235" s="5">
        <f>E9235+F9235+G9235</f>
        <v>6336.90719384634</v>
      </c>
      <c r="I9235" s="5">
        <f>MIN(H9235,FARMER_HRS)</f>
        <v>720</v>
      </c>
      <c r="J9235" s="5">
        <f>MAX(0,H9235-FARMER_HRS)</f>
        <v>5616.90719384634</v>
      </c>
      <c r="K9235" s="2">
        <f>I9235*FARMER_RATE+J9235*TEMP_WORKER_RATE</f>
        <v>122515.74989316563</v>
      </c>
      <c r="L9235" s="2">
        <f>A9235*PRICE_TOM+B9235*PRICE_CAR+C9235*PRICE_MES</f>
        <v>194282</v>
      </c>
      <c r="M9235" s="2">
        <f>A9235*FERT_BED_TOM+B9235*FERT_BED_CAR+C9235*FERT_BED_MES</f>
        <v>34760</v>
      </c>
      <c r="N9235" s="6">
        <f>IF(AND(D9235&lt;=TOTAL_BEDS,J9235&lt;=TEMP_WORKER_MAX*TEMP_WORKER_HRS),1,0)</f>
        <v>1</v>
      </c>
      <c r="O9235" s="2">
        <f>L9235-M9235-K9235-FIXED_COSTS</f>
        <v>17006.25010683437</v>
      </c>
      <c r="P9235" s="2">
        <f>IF(N9235=1,O9235,"")</f>
        <v>17006.25010683437</v>
      </c>
    </row>
    <row r="9236">
      <c r="A9236" s="6">
        <v>14</v>
      </c>
      <c r="B9236" s="6">
        <v>3</v>
      </c>
      <c r="C9236" s="6">
        <v>25</v>
      </c>
      <c r="D9236" s="6">
        <f>A9236+B9236+C9236</f>
        <v>42</v>
      </c>
      <c r="E9236" s="5">
        <f>IF(A9236=0,0,A9236*LABOR_HRS_WK_TOM*SEASON_WEEKS*(1+DIM_PCT_TOM)^A9236)</f>
        <v>4784.8479031488423</v>
      </c>
      <c r="F9236" s="5">
        <f>IF(B9236=0,0,B9236*LABOR_HRS_WK_CAR*SEASON_WEEKS*(1+DIM_PCT_CAR)^B9236)</f>
        <v>96.920156249999962</v>
      </c>
      <c r="G9236" s="5">
        <f>IF(C9236=0,0,C9236*LABOR_HRS_WK_MES*SEASON_WEEKS*(1+DIM_PCT_MES)^C9236)</f>
        <v>1534.7170558625955</v>
      </c>
      <c r="H9236" s="5">
        <f>E9236+F9236+G9236</f>
        <v>6416.4851152614383</v>
      </c>
      <c r="I9236" s="5">
        <f>MIN(H9236,FARMER_HRS)</f>
        <v>720</v>
      </c>
      <c r="J9236" s="5">
        <f>MAX(0,H9236-FARMER_HRS)</f>
        <v>5696.4851152614383</v>
      </c>
      <c r="K9236" s="2">
        <f>I9236*FARMER_RATE+J9236*TEMP_WORKER_RATE</f>
        <v>123897.31102884441</v>
      </c>
      <c r="L9236" s="2">
        <f>A9236*PRICE_TOM+B9236*PRICE_CAR+C9236*PRICE_MES</f>
        <v>196982</v>
      </c>
      <c r="M9236" s="2">
        <f>A9236*FERT_BED_TOM+B9236*FERT_BED_CAR+C9236*FERT_BED_MES</f>
        <v>35640</v>
      </c>
      <c r="N9236" s="6">
        <f>IF(AND(D9236&lt;=TOTAL_BEDS,J9236&lt;=TEMP_WORKER_MAX*TEMP_WORKER_HRS),1,0)</f>
        <v>1</v>
      </c>
      <c r="O9236" s="2">
        <f>L9236-M9236-K9236-FIXED_COSTS</f>
        <v>17444.688971155585</v>
      </c>
      <c r="P9236" s="2">
        <f>IF(N9236=1,O9236,"")</f>
        <v>17444.688971155585</v>
      </c>
    </row>
    <row r="9237">
      <c r="A9237" s="6">
        <v>14</v>
      </c>
      <c r="B9237" s="6">
        <v>3</v>
      </c>
      <c r="C9237" s="6">
        <v>26</v>
      </c>
      <c r="D9237" s="6">
        <f>A9237+B9237+C9237</f>
        <v>43</v>
      </c>
      <c r="E9237" s="5">
        <f>IF(A9237=0,0,A9237*LABOR_HRS_WK_TOM*SEASON_WEEKS*(1+DIM_PCT_TOM)^A9237)</f>
        <v>4784.8479031488423</v>
      </c>
      <c r="F9237" s="5">
        <f>IF(B9237=0,0,B9237*LABOR_HRS_WK_CAR*SEASON_WEEKS*(1+DIM_PCT_CAR)^B9237)</f>
        <v>96.920156249999962</v>
      </c>
      <c r="G9237" s="5">
        <f>IF(C9237=0,0,C9237*LABOR_HRS_WK_MES*SEASON_WEEKS*(1+DIM_PCT_MES)^C9237)</f>
        <v>1616.0570598233128</v>
      </c>
      <c r="H9237" s="5">
        <f>E9237+F9237+G9237</f>
        <v>6497.8251192221551</v>
      </c>
      <c r="I9237" s="5">
        <f>MIN(H9237,FARMER_HRS)</f>
        <v>720</v>
      </c>
      <c r="J9237" s="5">
        <f>MAX(0,H9237-FARMER_HRS)</f>
        <v>5777.8251192221551</v>
      </c>
      <c r="K9237" s="2">
        <f>I9237*FARMER_RATE+J9237*TEMP_WORKER_RATE</f>
        <v>125309.46387538464</v>
      </c>
      <c r="L9237" s="2">
        <f>A9237*PRICE_TOM+B9237*PRICE_CAR+C9237*PRICE_MES</f>
        <v>199682</v>
      </c>
      <c r="M9237" s="2">
        <f>A9237*FERT_BED_TOM+B9237*FERT_BED_CAR+C9237*FERT_BED_MES</f>
        <v>36520</v>
      </c>
      <c r="N9237" s="6">
        <f>IF(AND(D9237&lt;=TOTAL_BEDS,J9237&lt;=TEMP_WORKER_MAX*TEMP_WORKER_HRS),1,0)</f>
        <v>0</v>
      </c>
      <c r="O9237" s="2">
        <f>L9237-M9237-K9237-FIXED_COSTS</f>
        <v>17852.536124615362</v>
      </c>
      <c r="P9237" s="2">
        <f>IF(N9237=1,O9237,"")</f>
      </c>
    </row>
    <row r="9238">
      <c r="A9238" s="6">
        <v>14</v>
      </c>
      <c r="B9238" s="6">
        <v>3</v>
      </c>
      <c r="C9238" s="6">
        <v>27</v>
      </c>
      <c r="D9238" s="6">
        <f>A9238+B9238+C9238</f>
        <v>44</v>
      </c>
      <c r="E9238" s="5">
        <f>IF(A9238=0,0,A9238*LABOR_HRS_WK_TOM*SEASON_WEEKS*(1+DIM_PCT_TOM)^A9238)</f>
        <v>4784.8479031488423</v>
      </c>
      <c r="F9238" s="5">
        <f>IF(B9238=0,0,B9238*LABOR_HRS_WK_CAR*SEASON_WEEKS*(1+DIM_PCT_CAR)^B9238)</f>
        <v>96.920156249999962</v>
      </c>
      <c r="G9238" s="5">
        <f>IF(C9238=0,0,C9238*LABOR_HRS_WK_MES*SEASON_WEEKS*(1+DIM_PCT_MES)^C9238)</f>
        <v>1699.19076434307</v>
      </c>
      <c r="H9238" s="5">
        <f>E9238+F9238+G9238</f>
        <v>6580.9588237419121</v>
      </c>
      <c r="I9238" s="5">
        <f>MIN(H9238,FARMER_HRS)</f>
        <v>720</v>
      </c>
      <c r="J9238" s="5">
        <f>MAX(0,H9238-FARMER_HRS)</f>
        <v>5860.9588237419121</v>
      </c>
      <c r="K9238" s="2">
        <f>I9238*FARMER_RATE+J9238*TEMP_WORKER_RATE</f>
        <v>126752.75735663042</v>
      </c>
      <c r="L9238" s="2">
        <f>A9238*PRICE_TOM+B9238*PRICE_CAR+C9238*PRICE_MES</f>
        <v>202382</v>
      </c>
      <c r="M9238" s="2">
        <f>A9238*FERT_BED_TOM+B9238*FERT_BED_CAR+C9238*FERT_BED_MES</f>
        <v>37400</v>
      </c>
      <c r="N9238" s="6">
        <f>IF(AND(D9238&lt;=TOTAL_BEDS,J9238&lt;=TEMP_WORKER_MAX*TEMP_WORKER_HRS),1,0)</f>
        <v>0</v>
      </c>
      <c r="O9238" s="2">
        <f>L9238-M9238-K9238-FIXED_COSTS</f>
        <v>18229.24264336958</v>
      </c>
      <c r="P9238" s="2">
        <f>IF(N9238=1,O9238,"")</f>
      </c>
    </row>
    <row r="9239">
      <c r="A9239" s="6">
        <v>14</v>
      </c>
      <c r="B9239" s="6">
        <v>3</v>
      </c>
      <c r="C9239" s="6">
        <v>28</v>
      </c>
      <c r="D9239" s="6">
        <f>A9239+B9239+C9239</f>
        <v>45</v>
      </c>
      <c r="E9239" s="5">
        <f>IF(A9239=0,0,A9239*LABOR_HRS_WK_TOM*SEASON_WEEKS*(1+DIM_PCT_TOM)^A9239)</f>
        <v>4784.8479031488423</v>
      </c>
      <c r="F9239" s="5">
        <f>IF(B9239=0,0,B9239*LABOR_HRS_WK_CAR*SEASON_WEEKS*(1+DIM_PCT_CAR)^B9239)</f>
        <v>96.920156249999962</v>
      </c>
      <c r="G9239" s="5">
        <f>IF(C9239=0,0,C9239*LABOR_HRS_WK_MES*SEASON_WEEKS*(1+DIM_PCT_MES)^C9239)</f>
        <v>1784.1503025602233</v>
      </c>
      <c r="H9239" s="5">
        <f>E9239+F9239+G9239</f>
        <v>6665.9183619590658</v>
      </c>
      <c r="I9239" s="5">
        <f>MIN(H9239,FARMER_HRS)</f>
        <v>720</v>
      </c>
      <c r="J9239" s="5">
        <f>MAX(0,H9239-FARMER_HRS)</f>
        <v>5945.9183619590658</v>
      </c>
      <c r="K9239" s="2">
        <f>I9239*FARMER_RATE+J9239*TEMP_WORKER_RATE</f>
        <v>128227.74933956712</v>
      </c>
      <c r="L9239" s="2">
        <f>A9239*PRICE_TOM+B9239*PRICE_CAR+C9239*PRICE_MES</f>
        <v>205082</v>
      </c>
      <c r="M9239" s="2">
        <f>A9239*FERT_BED_TOM+B9239*FERT_BED_CAR+C9239*FERT_BED_MES</f>
        <v>38280</v>
      </c>
      <c r="N9239" s="6">
        <f>IF(AND(D9239&lt;=TOTAL_BEDS,J9239&lt;=TEMP_WORKER_MAX*TEMP_WORKER_HRS),1,0)</f>
        <v>0</v>
      </c>
      <c r="O9239" s="2">
        <f>L9239-M9239-K9239-FIXED_COSTS</f>
        <v>18574.250660432881</v>
      </c>
      <c r="P9239" s="2">
        <f>IF(N9239=1,O9239,"")</f>
      </c>
    </row>
    <row r="9240">
      <c r="A9240" s="6">
        <v>14</v>
      </c>
      <c r="B9240" s="6">
        <v>3</v>
      </c>
      <c r="C9240" s="6">
        <v>29</v>
      </c>
      <c r="D9240" s="6">
        <f>A9240+B9240+C9240</f>
        <v>46</v>
      </c>
      <c r="E9240" s="5">
        <f>IF(A9240=0,0,A9240*LABOR_HRS_WK_TOM*SEASON_WEEKS*(1+DIM_PCT_TOM)^A9240)</f>
        <v>4784.8479031488423</v>
      </c>
      <c r="F9240" s="5">
        <f>IF(B9240=0,0,B9240*LABOR_HRS_WK_CAR*SEASON_WEEKS*(1+DIM_PCT_CAR)^B9240)</f>
        <v>96.920156249999962</v>
      </c>
      <c r="G9240" s="5">
        <f>IF(C9240=0,0,C9240*LABOR_HRS_WK_MES*SEASON_WEEKS*(1+DIM_PCT_MES)^C9240)</f>
        <v>1870.9683306758766</v>
      </c>
      <c r="H9240" s="5">
        <f>E9240+F9240+G9240</f>
        <v>6752.7363900747187</v>
      </c>
      <c r="I9240" s="5">
        <f>MIN(H9240,FARMER_HRS)</f>
        <v>720</v>
      </c>
      <c r="J9240" s="5">
        <f>MAX(0,H9240-FARMER_HRS)</f>
        <v>6032.7363900747187</v>
      </c>
      <c r="K9240" s="2">
        <f>I9240*FARMER_RATE+J9240*TEMP_WORKER_RATE</f>
        <v>129735.00677213052</v>
      </c>
      <c r="L9240" s="2">
        <f>A9240*PRICE_TOM+B9240*PRICE_CAR+C9240*PRICE_MES</f>
        <v>207782</v>
      </c>
      <c r="M9240" s="2">
        <f>A9240*FERT_BED_TOM+B9240*FERT_BED_CAR+C9240*FERT_BED_MES</f>
        <v>39160</v>
      </c>
      <c r="N9240" s="6">
        <f>IF(AND(D9240&lt;=TOTAL_BEDS,J9240&lt;=TEMP_WORKER_MAX*TEMP_WORKER_HRS),1,0)</f>
        <v>0</v>
      </c>
      <c r="O9240" s="2">
        <f>L9240-M9240-K9240-FIXED_COSTS</f>
        <v>18886.993227869476</v>
      </c>
      <c r="P9240" s="2">
        <f>IF(N9240=1,O9240,"")</f>
      </c>
    </row>
    <row r="9241">
      <c r="A9241" s="6">
        <v>14</v>
      </c>
      <c r="B9241" s="6">
        <v>3</v>
      </c>
      <c r="C9241" s="6">
        <v>30</v>
      </c>
      <c r="D9241" s="6">
        <f>A9241+B9241+C9241</f>
        <v>47</v>
      </c>
      <c r="E9241" s="5">
        <f>IF(A9241=0,0,A9241*LABOR_HRS_WK_TOM*SEASON_WEEKS*(1+DIM_PCT_TOM)^A9241)</f>
        <v>4784.8479031488423</v>
      </c>
      <c r="F9241" s="5">
        <f>IF(B9241=0,0,B9241*LABOR_HRS_WK_CAR*SEASON_WEEKS*(1+DIM_PCT_CAR)^B9241)</f>
        <v>96.920156249999962</v>
      </c>
      <c r="G9241" s="5">
        <f>IF(C9241=0,0,C9241*LABOR_HRS_WK_MES*SEASON_WEEKS*(1+DIM_PCT_MES)^C9241)</f>
        <v>1959.6780360096466</v>
      </c>
      <c r="H9241" s="5">
        <f>E9241+F9241+G9241</f>
        <v>6841.4460954084889</v>
      </c>
      <c r="I9241" s="5">
        <f>MIN(H9241,FARMER_HRS)</f>
        <v>720</v>
      </c>
      <c r="J9241" s="5">
        <f>MAX(0,H9241-FARMER_HRS)</f>
        <v>6121.4460954084889</v>
      </c>
      <c r="K9241" s="2">
        <f>I9241*FARMER_RATE+J9241*TEMP_WORKER_RATE</f>
        <v>131275.10582306405</v>
      </c>
      <c r="L9241" s="2">
        <f>A9241*PRICE_TOM+B9241*PRICE_CAR+C9241*PRICE_MES</f>
        <v>210482</v>
      </c>
      <c r="M9241" s="2">
        <f>A9241*FERT_BED_TOM+B9241*FERT_BED_CAR+C9241*FERT_BED_MES</f>
        <v>40040</v>
      </c>
      <c r="N9241" s="6">
        <f>IF(AND(D9241&lt;=TOTAL_BEDS,J9241&lt;=TEMP_WORKER_MAX*TEMP_WORKER_HRS),1,0)</f>
        <v>0</v>
      </c>
      <c r="O9241" s="2">
        <f>L9241-M9241-K9241-FIXED_COSTS</f>
        <v>19166.894176935952</v>
      </c>
      <c r="P9241" s="2">
        <f>IF(N9241=1,O9241,"")</f>
      </c>
    </row>
    <row r="9242">
      <c r="A9242" s="6">
        <v>14</v>
      </c>
      <c r="B9242" s="6">
        <v>4</v>
      </c>
      <c r="C9242" s="6">
        <v>0</v>
      </c>
      <c r="D9242" s="6">
        <f>A9242+B9242+C9242</f>
        <v>18</v>
      </c>
      <c r="E9242" s="5">
        <f>IF(A9242=0,0,A9242*LABOR_HRS_WK_TOM*SEASON_WEEKS*(1+DIM_PCT_TOM)^A9242)</f>
        <v>4784.8479031488423</v>
      </c>
      <c r="F9242" s="5">
        <f>IF(B9242=0,0,B9242*LABOR_HRS_WK_CAR*SEASON_WEEKS*(1+DIM_PCT_CAR)^B9242)</f>
        <v>132.45754687499993</v>
      </c>
      <c r="G9242" s="5">
        <f>IF(C9242=0,0,C9242*LABOR_HRS_WK_MES*SEASON_WEEKS*(1+DIM_PCT_MES)^C9242)</f>
        <v>0</v>
      </c>
      <c r="H9242" s="5">
        <f>E9242+F9242+G9242</f>
        <v>4917.3054500238422</v>
      </c>
      <c r="I9242" s="5">
        <f>MIN(H9242,FARMER_HRS)</f>
        <v>720</v>
      </c>
      <c r="J9242" s="5">
        <f>MAX(0,H9242-FARMER_HRS)</f>
        <v>4197.3054500238422</v>
      </c>
      <c r="K9242" s="2">
        <f>I9242*FARMER_RATE+J9242*TEMP_WORKER_RATE</f>
        <v>97869.886285136148</v>
      </c>
      <c r="L9242" s="2">
        <f>A9242*PRICE_TOM+B9242*PRICE_CAR+C9242*PRICE_MES</f>
        <v>131576</v>
      </c>
      <c r="M9242" s="2">
        <f>A9242*FERT_BED_TOM+B9242*FERT_BED_CAR+C9242*FERT_BED_MES</f>
        <v>14080</v>
      </c>
      <c r="N9242" s="6">
        <f>IF(AND(D9242&lt;=TOTAL_BEDS,J9242&lt;=TEMP_WORKER_MAX*TEMP_WORKER_HRS),1,0)</f>
        <v>1</v>
      </c>
      <c r="O9242" s="2">
        <f>L9242-M9242-K9242-FIXED_COSTS</f>
        <v>-373.88628513614822</v>
      </c>
      <c r="P9242" s="2">
        <f>IF(N9242=1,O9242,"")</f>
        <v>-373.88628513614822</v>
      </c>
    </row>
    <row r="9243">
      <c r="A9243" s="6">
        <v>14</v>
      </c>
      <c r="B9243" s="6">
        <v>4</v>
      </c>
      <c r="C9243" s="6">
        <v>1</v>
      </c>
      <c r="D9243" s="6">
        <f>A9243+B9243+C9243</f>
        <v>19</v>
      </c>
      <c r="E9243" s="5">
        <f>IF(A9243=0,0,A9243*LABOR_HRS_WK_TOM*SEASON_WEEKS*(1+DIM_PCT_TOM)^A9243)</f>
        <v>4784.8479031488423</v>
      </c>
      <c r="F9243" s="5">
        <f>IF(B9243=0,0,B9243*LABOR_HRS_WK_CAR*SEASON_WEEKS*(1+DIM_PCT_CAR)^B9243)</f>
        <v>132.45754687499993</v>
      </c>
      <c r="G9243" s="5">
        <f>IF(C9243=0,0,C9243*LABOR_HRS_WK_MES*SEASON_WEEKS*(1+DIM_PCT_MES)^C9243)</f>
        <v>45.5625</v>
      </c>
      <c r="H9243" s="5">
        <f>E9243+F9243+G9243</f>
        <v>4962.8679500238422</v>
      </c>
      <c r="I9243" s="5">
        <f>MIN(H9243,FARMER_HRS)</f>
        <v>720</v>
      </c>
      <c r="J9243" s="5">
        <f>MAX(0,H9243-FARMER_HRS)</f>
        <v>4242.8679500238422</v>
      </c>
      <c r="K9243" s="2">
        <f>I9243*FARMER_RATE+J9243*TEMP_WORKER_RATE</f>
        <v>98660.901910136148</v>
      </c>
      <c r="L9243" s="2">
        <f>A9243*PRICE_TOM+B9243*PRICE_CAR+C9243*PRICE_MES</f>
        <v>134276</v>
      </c>
      <c r="M9243" s="2">
        <f>A9243*FERT_BED_TOM+B9243*FERT_BED_CAR+C9243*FERT_BED_MES</f>
        <v>14960</v>
      </c>
      <c r="N9243" s="6">
        <f>IF(AND(D9243&lt;=TOTAL_BEDS,J9243&lt;=TEMP_WORKER_MAX*TEMP_WORKER_HRS),1,0)</f>
        <v>1</v>
      </c>
      <c r="O9243" s="2">
        <f>L9243-M9243-K9243-FIXED_COSTS</f>
        <v>655.09808986385178</v>
      </c>
      <c r="P9243" s="2">
        <f>IF(N9243=1,O9243,"")</f>
        <v>655.09808986385178</v>
      </c>
    </row>
    <row r="9244">
      <c r="A9244" s="6">
        <v>14</v>
      </c>
      <c r="B9244" s="6">
        <v>4</v>
      </c>
      <c r="C9244" s="6">
        <v>2</v>
      </c>
      <c r="D9244" s="6">
        <f>A9244+B9244+C9244</f>
        <v>20</v>
      </c>
      <c r="E9244" s="5">
        <f>IF(A9244=0,0,A9244*LABOR_HRS_WK_TOM*SEASON_WEEKS*(1+DIM_PCT_TOM)^A9244)</f>
        <v>4784.8479031488423</v>
      </c>
      <c r="F9244" s="5">
        <f>IF(B9244=0,0,B9244*LABOR_HRS_WK_CAR*SEASON_WEEKS*(1+DIM_PCT_CAR)^B9244)</f>
        <v>132.45754687499993</v>
      </c>
      <c r="G9244" s="5">
        <f>IF(C9244=0,0,C9244*LABOR_HRS_WK_MES*SEASON_WEEKS*(1+DIM_PCT_MES)^C9244)</f>
        <v>92.2640625</v>
      </c>
      <c r="H9244" s="5">
        <f>E9244+F9244+G9244</f>
        <v>5009.5695125238426</v>
      </c>
      <c r="I9244" s="5">
        <f>MIN(H9244,FARMER_HRS)</f>
        <v>720</v>
      </c>
      <c r="J9244" s="5">
        <f>MAX(0,H9244-FARMER_HRS)</f>
        <v>4289.5695125238426</v>
      </c>
      <c r="K9244" s="2">
        <f>I9244*FARMER_RATE+J9244*TEMP_WORKER_RATE</f>
        <v>99471.692925761148</v>
      </c>
      <c r="L9244" s="2">
        <f>A9244*PRICE_TOM+B9244*PRICE_CAR+C9244*PRICE_MES</f>
        <v>136976</v>
      </c>
      <c r="M9244" s="2">
        <f>A9244*FERT_BED_TOM+B9244*FERT_BED_CAR+C9244*FERT_BED_MES</f>
        <v>15840</v>
      </c>
      <c r="N9244" s="6">
        <f>IF(AND(D9244&lt;=TOTAL_BEDS,J9244&lt;=TEMP_WORKER_MAX*TEMP_WORKER_HRS),1,0)</f>
        <v>1</v>
      </c>
      <c r="O9244" s="2">
        <f>L9244-M9244-K9244-FIXED_COSTS</f>
        <v>1664.3070742388518</v>
      </c>
      <c r="P9244" s="2">
        <f>IF(N9244=1,O9244,"")</f>
        <v>1664.3070742388518</v>
      </c>
    </row>
    <row r="9245">
      <c r="A9245" s="6">
        <v>14</v>
      </c>
      <c r="B9245" s="6">
        <v>4</v>
      </c>
      <c r="C9245" s="6">
        <v>3</v>
      </c>
      <c r="D9245" s="6">
        <f>A9245+B9245+C9245</f>
        <v>21</v>
      </c>
      <c r="E9245" s="5">
        <f>IF(A9245=0,0,A9245*LABOR_HRS_WK_TOM*SEASON_WEEKS*(1+DIM_PCT_TOM)^A9245)</f>
        <v>4784.8479031488423</v>
      </c>
      <c r="F9245" s="5">
        <f>IF(B9245=0,0,B9245*LABOR_HRS_WK_CAR*SEASON_WEEKS*(1+DIM_PCT_CAR)^B9245)</f>
        <v>132.45754687499993</v>
      </c>
      <c r="G9245" s="5">
        <f>IF(C9245=0,0,C9245*LABOR_HRS_WK_MES*SEASON_WEEKS*(1+DIM_PCT_MES)^C9245)</f>
        <v>140.12604492187498</v>
      </c>
      <c r="H9245" s="5">
        <f>E9245+F9245+G9245</f>
        <v>5057.4314949457175</v>
      </c>
      <c r="I9245" s="5">
        <f>MIN(H9245,FARMER_HRS)</f>
        <v>720</v>
      </c>
      <c r="J9245" s="5">
        <f>MAX(0,H9245-FARMER_HRS)</f>
        <v>4337.4314949457175</v>
      </c>
      <c r="K9245" s="2">
        <f>I9245*FARMER_RATE+J9245*TEMP_WORKER_RATE</f>
        <v>100302.63012058537</v>
      </c>
      <c r="L9245" s="2">
        <f>A9245*PRICE_TOM+B9245*PRICE_CAR+C9245*PRICE_MES</f>
        <v>139676</v>
      </c>
      <c r="M9245" s="2">
        <f>A9245*FERT_BED_TOM+B9245*FERT_BED_CAR+C9245*FERT_BED_MES</f>
        <v>16720</v>
      </c>
      <c r="N9245" s="6">
        <f>IF(AND(D9245&lt;=TOTAL_BEDS,J9245&lt;=TEMP_WORKER_MAX*TEMP_WORKER_HRS),1,0)</f>
        <v>1</v>
      </c>
      <c r="O9245" s="2">
        <f>L9245-M9245-K9245-FIXED_COSTS</f>
        <v>2653.369879414633</v>
      </c>
      <c r="P9245" s="2">
        <f>IF(N9245=1,O9245,"")</f>
        <v>2653.369879414633</v>
      </c>
    </row>
    <row r="9246">
      <c r="A9246" s="6">
        <v>14</v>
      </c>
      <c r="B9246" s="6">
        <v>4</v>
      </c>
      <c r="C9246" s="6">
        <v>4</v>
      </c>
      <c r="D9246" s="6">
        <f>A9246+B9246+C9246</f>
        <v>22</v>
      </c>
      <c r="E9246" s="5">
        <f>IF(A9246=0,0,A9246*LABOR_HRS_WK_TOM*SEASON_WEEKS*(1+DIM_PCT_TOM)^A9246)</f>
        <v>4784.8479031488423</v>
      </c>
      <c r="F9246" s="5">
        <f>IF(B9246=0,0,B9246*LABOR_HRS_WK_CAR*SEASON_WEEKS*(1+DIM_PCT_CAR)^B9246)</f>
        <v>132.45754687499993</v>
      </c>
      <c r="G9246" s="5">
        <f>IF(C9246=0,0,C9246*LABOR_HRS_WK_MES*SEASON_WEEKS*(1+DIM_PCT_MES)^C9246)</f>
        <v>189.17016064453119</v>
      </c>
      <c r="H9246" s="5">
        <f>E9246+F9246+G9246</f>
        <v>5106.4756106683735</v>
      </c>
      <c r="I9246" s="5">
        <f>MIN(H9246,FARMER_HRS)</f>
        <v>720</v>
      </c>
      <c r="J9246" s="5">
        <f>MAX(0,H9246-FARMER_HRS)</f>
        <v>4386.4756106683735</v>
      </c>
      <c r="K9246" s="2">
        <f>I9246*FARMER_RATE+J9246*TEMP_WORKER_RATE</f>
        <v>101154.09046299259</v>
      </c>
      <c r="L9246" s="2">
        <f>A9246*PRICE_TOM+B9246*PRICE_CAR+C9246*PRICE_MES</f>
        <v>142376</v>
      </c>
      <c r="M9246" s="2">
        <f>A9246*FERT_BED_TOM+B9246*FERT_BED_CAR+C9246*FERT_BED_MES</f>
        <v>17600</v>
      </c>
      <c r="N9246" s="6">
        <f>IF(AND(D9246&lt;=TOTAL_BEDS,J9246&lt;=TEMP_WORKER_MAX*TEMP_WORKER_HRS),1,0)</f>
        <v>1</v>
      </c>
      <c r="O9246" s="2">
        <f>L9246-M9246-K9246-FIXED_COSTS</f>
        <v>3621.9095370074065</v>
      </c>
      <c r="P9246" s="2">
        <f>IF(N9246=1,O9246,"")</f>
        <v>3621.9095370074065</v>
      </c>
    </row>
    <row r="9247">
      <c r="A9247" s="6">
        <v>14</v>
      </c>
      <c r="B9247" s="6">
        <v>4</v>
      </c>
      <c r="C9247" s="6">
        <v>5</v>
      </c>
      <c r="D9247" s="6">
        <f>A9247+B9247+C9247</f>
        <v>23</v>
      </c>
      <c r="E9247" s="5">
        <f>IF(A9247=0,0,A9247*LABOR_HRS_WK_TOM*SEASON_WEEKS*(1+DIM_PCT_TOM)^A9247)</f>
        <v>4784.8479031488423</v>
      </c>
      <c r="F9247" s="5">
        <f>IF(B9247=0,0,B9247*LABOR_HRS_WK_CAR*SEASON_WEEKS*(1+DIM_PCT_CAR)^B9247)</f>
        <v>132.45754687499993</v>
      </c>
      <c r="G9247" s="5">
        <f>IF(C9247=0,0,C9247*LABOR_HRS_WK_MES*SEASON_WEEKS*(1+DIM_PCT_MES)^C9247)</f>
        <v>239.41848456573481</v>
      </c>
      <c r="H9247" s="5">
        <f>E9247+F9247+G9247</f>
        <v>5156.7239345895769</v>
      </c>
      <c r="I9247" s="5">
        <f>MIN(H9247,FARMER_HRS)</f>
        <v>720</v>
      </c>
      <c r="J9247" s="5">
        <f>MAX(0,H9247-FARMER_HRS)</f>
        <v>4436.7239345895769</v>
      </c>
      <c r="K9247" s="2">
        <f>I9247*FARMER_RATE+J9247*TEMP_WORKER_RATE</f>
        <v>102026.45719773571</v>
      </c>
      <c r="L9247" s="2">
        <f>A9247*PRICE_TOM+B9247*PRICE_CAR+C9247*PRICE_MES</f>
        <v>145076</v>
      </c>
      <c r="M9247" s="2">
        <f>A9247*FERT_BED_TOM+B9247*FERT_BED_CAR+C9247*FERT_BED_MES</f>
        <v>18480</v>
      </c>
      <c r="N9247" s="6">
        <f>IF(AND(D9247&lt;=TOTAL_BEDS,J9247&lt;=TEMP_WORKER_MAX*TEMP_WORKER_HRS),1,0)</f>
        <v>1</v>
      </c>
      <c r="O9247" s="2">
        <f>L9247-M9247-K9247-FIXED_COSTS</f>
        <v>4569.5428022642882</v>
      </c>
      <c r="P9247" s="2">
        <f>IF(N9247=1,O9247,"")</f>
        <v>4569.5428022642882</v>
      </c>
    </row>
    <row r="9248">
      <c r="A9248" s="6">
        <v>14</v>
      </c>
      <c r="B9248" s="6">
        <v>4</v>
      </c>
      <c r="C9248" s="6">
        <v>6</v>
      </c>
      <c r="D9248" s="6">
        <f>A9248+B9248+C9248</f>
        <v>24</v>
      </c>
      <c r="E9248" s="5">
        <f>IF(A9248=0,0,A9248*LABOR_HRS_WK_TOM*SEASON_WEEKS*(1+DIM_PCT_TOM)^A9248)</f>
        <v>4784.8479031488423</v>
      </c>
      <c r="F9248" s="5">
        <f>IF(B9248=0,0,B9248*LABOR_HRS_WK_CAR*SEASON_WEEKS*(1+DIM_PCT_CAR)^B9248)</f>
        <v>132.45754687499993</v>
      </c>
      <c r="G9248" s="5">
        <f>IF(C9248=0,0,C9248*LABOR_HRS_WK_MES*SEASON_WEEKS*(1+DIM_PCT_MES)^C9248)</f>
        <v>290.89345874736773</v>
      </c>
      <c r="H9248" s="5">
        <f>E9248+F9248+G9248</f>
        <v>5208.19890877121</v>
      </c>
      <c r="I9248" s="5">
        <f>MIN(H9248,FARMER_HRS)</f>
        <v>720</v>
      </c>
      <c r="J9248" s="5">
        <f>MAX(0,H9248-FARMER_HRS)</f>
        <v>4488.19890877121</v>
      </c>
      <c r="K9248" s="2">
        <f>I9248*FARMER_RATE+J9248*TEMP_WORKER_RATE</f>
        <v>102920.11994394462</v>
      </c>
      <c r="L9248" s="2">
        <f>A9248*PRICE_TOM+B9248*PRICE_CAR+C9248*PRICE_MES</f>
        <v>147776</v>
      </c>
      <c r="M9248" s="2">
        <f>A9248*FERT_BED_TOM+B9248*FERT_BED_CAR+C9248*FERT_BED_MES</f>
        <v>19360</v>
      </c>
      <c r="N9248" s="6">
        <f>IF(AND(D9248&lt;=TOTAL_BEDS,J9248&lt;=TEMP_WORKER_MAX*TEMP_WORKER_HRS),1,0)</f>
        <v>1</v>
      </c>
      <c r="O9248" s="2">
        <f>L9248-M9248-K9248-FIXED_COSTS</f>
        <v>5495.8800560553791</v>
      </c>
      <c r="P9248" s="2">
        <f>IF(N9248=1,O9248,"")</f>
        <v>5495.8800560553791</v>
      </c>
    </row>
    <row r="9249">
      <c r="A9249" s="6">
        <v>14</v>
      </c>
      <c r="B9249" s="6">
        <v>4</v>
      </c>
      <c r="C9249" s="6">
        <v>7</v>
      </c>
      <c r="D9249" s="6">
        <f>A9249+B9249+C9249</f>
        <v>25</v>
      </c>
      <c r="E9249" s="5">
        <f>IF(A9249=0,0,A9249*LABOR_HRS_WK_TOM*SEASON_WEEKS*(1+DIM_PCT_TOM)^A9249)</f>
        <v>4784.8479031488423</v>
      </c>
      <c r="F9249" s="5">
        <f>IF(B9249=0,0,B9249*LABOR_HRS_WK_CAR*SEASON_WEEKS*(1+DIM_PCT_CAR)^B9249)</f>
        <v>132.45754687499993</v>
      </c>
      <c r="G9249" s="5">
        <f>IF(C9249=0,0,C9249*LABOR_HRS_WK_MES*SEASON_WEEKS*(1+DIM_PCT_MES)^C9249)</f>
        <v>343.61789814532818</v>
      </c>
      <c r="H9249" s="5">
        <f>E9249+F9249+G9249</f>
        <v>5260.9233481691708</v>
      </c>
      <c r="I9249" s="5">
        <f>MIN(H9249,FARMER_HRS)</f>
        <v>720</v>
      </c>
      <c r="J9249" s="5">
        <f>MAX(0,H9249-FARMER_HRS)</f>
        <v>4540.9233481691708</v>
      </c>
      <c r="K9249" s="2">
        <f>I9249*FARMER_RATE+J9249*TEMP_WORKER_RATE</f>
        <v>103835.47479460365</v>
      </c>
      <c r="L9249" s="2">
        <f>A9249*PRICE_TOM+B9249*PRICE_CAR+C9249*PRICE_MES</f>
        <v>150476</v>
      </c>
      <c r="M9249" s="2">
        <f>A9249*FERT_BED_TOM+B9249*FERT_BED_CAR+C9249*FERT_BED_MES</f>
        <v>20240</v>
      </c>
      <c r="N9249" s="6">
        <f>IF(AND(D9249&lt;=TOTAL_BEDS,J9249&lt;=TEMP_WORKER_MAX*TEMP_WORKER_HRS),1,0)</f>
        <v>1</v>
      </c>
      <c r="O9249" s="2">
        <f>L9249-M9249-K9249-FIXED_COSTS</f>
        <v>6400.5252053963486</v>
      </c>
      <c r="P9249" s="2">
        <f>IF(N9249=1,O9249,"")</f>
        <v>6400.5252053963486</v>
      </c>
    </row>
    <row r="9250">
      <c r="A9250" s="6">
        <v>14</v>
      </c>
      <c r="B9250" s="6">
        <v>4</v>
      </c>
      <c r="C9250" s="6">
        <v>8</v>
      </c>
      <c r="D9250" s="6">
        <f>A9250+B9250+C9250</f>
        <v>26</v>
      </c>
      <c r="E9250" s="5">
        <f>IF(A9250=0,0,A9250*LABOR_HRS_WK_TOM*SEASON_WEEKS*(1+DIM_PCT_TOM)^A9250)</f>
        <v>4784.8479031488423</v>
      </c>
      <c r="F9250" s="5">
        <f>IF(B9250=0,0,B9250*LABOR_HRS_WK_CAR*SEASON_WEEKS*(1+DIM_PCT_CAR)^B9250)</f>
        <v>132.45754687499993</v>
      </c>
      <c r="G9250" s="5">
        <f>IF(C9250=0,0,C9250*LABOR_HRS_WK_MES*SEASON_WEEKS*(1+DIM_PCT_MES)^C9250)</f>
        <v>397.61499642530833</v>
      </c>
      <c r="H9250" s="5">
        <f>E9250+F9250+G9250</f>
        <v>5314.92044644915</v>
      </c>
      <c r="I9250" s="5">
        <f>MIN(H9250,FARMER_HRS)</f>
        <v>720</v>
      </c>
      <c r="J9250" s="5">
        <f>MAX(0,H9250-FARMER_HRS)</f>
        <v>4594.92044644915</v>
      </c>
      <c r="K9250" s="2">
        <f>I9250*FARMER_RATE+J9250*TEMP_WORKER_RATE</f>
        <v>104772.92441751997</v>
      </c>
      <c r="L9250" s="2">
        <f>A9250*PRICE_TOM+B9250*PRICE_CAR+C9250*PRICE_MES</f>
        <v>153176</v>
      </c>
      <c r="M9250" s="2">
        <f>A9250*FERT_BED_TOM+B9250*FERT_BED_CAR+C9250*FERT_BED_MES</f>
        <v>21120</v>
      </c>
      <c r="N9250" s="6">
        <f>IF(AND(D9250&lt;=TOTAL_BEDS,J9250&lt;=TEMP_WORKER_MAX*TEMP_WORKER_HRS),1,0)</f>
        <v>1</v>
      </c>
      <c r="O9250" s="2">
        <f>L9250-M9250-K9250-FIXED_COSTS</f>
        <v>7283.075582480029</v>
      </c>
      <c r="P9250" s="2">
        <f>IF(N9250=1,O9250,"")</f>
        <v>7283.075582480029</v>
      </c>
    </row>
    <row r="9251">
      <c r="A9251" s="6">
        <v>14</v>
      </c>
      <c r="B9251" s="6">
        <v>4</v>
      </c>
      <c r="C9251" s="6">
        <v>9</v>
      </c>
      <c r="D9251" s="6">
        <f>A9251+B9251+C9251</f>
        <v>27</v>
      </c>
      <c r="E9251" s="5">
        <f>IF(A9251=0,0,A9251*LABOR_HRS_WK_TOM*SEASON_WEEKS*(1+DIM_PCT_TOM)^A9251)</f>
        <v>4784.8479031488423</v>
      </c>
      <c r="F9251" s="5">
        <f>IF(B9251=0,0,B9251*LABOR_HRS_WK_CAR*SEASON_WEEKS*(1+DIM_PCT_CAR)^B9251)</f>
        <v>132.45754687499993</v>
      </c>
      <c r="G9251" s="5">
        <f>IF(C9251=0,0,C9251*LABOR_HRS_WK_MES*SEASON_WEEKS*(1+DIM_PCT_MES)^C9251)</f>
        <v>452.90833186570273</v>
      </c>
      <c r="H9251" s="5">
        <f>E9251+F9251+G9251</f>
        <v>5370.2137818895453</v>
      </c>
      <c r="I9251" s="5">
        <f>MIN(H9251,FARMER_HRS)</f>
        <v>720</v>
      </c>
      <c r="J9251" s="5">
        <f>MAX(0,H9251-FARMER_HRS)</f>
        <v>4650.2137818895453</v>
      </c>
      <c r="K9251" s="2">
        <f>I9251*FARMER_RATE+J9251*TEMP_WORKER_RATE</f>
        <v>105732.8781578046</v>
      </c>
      <c r="L9251" s="2">
        <f>A9251*PRICE_TOM+B9251*PRICE_CAR+C9251*PRICE_MES</f>
        <v>155876</v>
      </c>
      <c r="M9251" s="2">
        <f>A9251*FERT_BED_TOM+B9251*FERT_BED_CAR+C9251*FERT_BED_MES</f>
        <v>22000</v>
      </c>
      <c r="N9251" s="6">
        <f>IF(AND(D9251&lt;=TOTAL_BEDS,J9251&lt;=TEMP_WORKER_MAX*TEMP_WORKER_HRS),1,0)</f>
        <v>1</v>
      </c>
      <c r="O9251" s="2">
        <f>L9251-M9251-K9251-FIXED_COSTS</f>
        <v>8143.1218421953963</v>
      </c>
      <c r="P9251" s="2">
        <f>IF(N9251=1,O9251,"")</f>
        <v>8143.1218421953963</v>
      </c>
    </row>
    <row r="9252">
      <c r="A9252" s="6">
        <v>14</v>
      </c>
      <c r="B9252" s="6">
        <v>4</v>
      </c>
      <c r="C9252" s="6">
        <v>10</v>
      </c>
      <c r="D9252" s="6">
        <f>A9252+B9252+C9252</f>
        <v>28</v>
      </c>
      <c r="E9252" s="5">
        <f>IF(A9252=0,0,A9252*LABOR_HRS_WK_TOM*SEASON_WEEKS*(1+DIM_PCT_TOM)^A9252)</f>
        <v>4784.8479031488423</v>
      </c>
      <c r="F9252" s="5">
        <f>IF(B9252=0,0,B9252*LABOR_HRS_WK_CAR*SEASON_WEEKS*(1+DIM_PCT_CAR)^B9252)</f>
        <v>132.45754687499993</v>
      </c>
      <c r="G9252" s="5">
        <f>IF(C9252=0,0,C9252*LABOR_HRS_WK_MES*SEASON_WEEKS*(1+DIM_PCT_MES)^C9252)</f>
        <v>509.52187334891551</v>
      </c>
      <c r="H9252" s="5">
        <f>E9252+F9252+G9252</f>
        <v>5426.8273233727577</v>
      </c>
      <c r="I9252" s="5">
        <f>MIN(H9252,FARMER_HRS)</f>
        <v>720</v>
      </c>
      <c r="J9252" s="5">
        <f>MAX(0,H9252-FARMER_HRS)</f>
        <v>4706.8273233727577</v>
      </c>
      <c r="K9252" s="2">
        <f>I9252*FARMER_RATE+J9252*TEMP_WORKER_RATE</f>
        <v>106715.75214188815</v>
      </c>
      <c r="L9252" s="2">
        <f>A9252*PRICE_TOM+B9252*PRICE_CAR+C9252*PRICE_MES</f>
        <v>158576</v>
      </c>
      <c r="M9252" s="2">
        <f>A9252*FERT_BED_TOM+B9252*FERT_BED_CAR+C9252*FERT_BED_MES</f>
        <v>22880</v>
      </c>
      <c r="N9252" s="6">
        <f>IF(AND(D9252&lt;=TOTAL_BEDS,J9252&lt;=TEMP_WORKER_MAX*TEMP_WORKER_HRS),1,0)</f>
        <v>1</v>
      </c>
      <c r="O9252" s="2">
        <f>L9252-M9252-K9252-FIXED_COSTS</f>
        <v>8980.2478581118485</v>
      </c>
      <c r="P9252" s="2">
        <f>IF(N9252=1,O9252,"")</f>
        <v>8980.2478581118485</v>
      </c>
    </row>
    <row r="9253">
      <c r="A9253" s="6">
        <v>14</v>
      </c>
      <c r="B9253" s="6">
        <v>4</v>
      </c>
      <c r="C9253" s="6">
        <v>11</v>
      </c>
      <c r="D9253" s="6">
        <f>A9253+B9253+C9253</f>
        <v>29</v>
      </c>
      <c r="E9253" s="5">
        <f>IF(A9253=0,0,A9253*LABOR_HRS_WK_TOM*SEASON_WEEKS*(1+DIM_PCT_TOM)^A9253)</f>
        <v>4784.8479031488423</v>
      </c>
      <c r="F9253" s="5">
        <f>IF(B9253=0,0,B9253*LABOR_HRS_WK_CAR*SEASON_WEEKS*(1+DIM_PCT_CAR)^B9253)</f>
        <v>132.45754687499993</v>
      </c>
      <c r="G9253" s="5">
        <f>IF(C9253=0,0,C9253*LABOR_HRS_WK_MES*SEASON_WEEKS*(1+DIM_PCT_MES)^C9253)</f>
        <v>567.47998644235463</v>
      </c>
      <c r="H9253" s="5">
        <f>E9253+F9253+G9253</f>
        <v>5484.7854364661971</v>
      </c>
      <c r="I9253" s="5">
        <f>MIN(H9253,FARMER_HRS)</f>
        <v>720</v>
      </c>
      <c r="J9253" s="5">
        <f>MAX(0,H9253-FARMER_HRS)</f>
        <v>4764.7854364661971</v>
      </c>
      <c r="K9253" s="2">
        <f>I9253*FARMER_RATE+J9253*TEMP_WORKER_RATE</f>
        <v>107721.9693830937</v>
      </c>
      <c r="L9253" s="2">
        <f>A9253*PRICE_TOM+B9253*PRICE_CAR+C9253*PRICE_MES</f>
        <v>161276</v>
      </c>
      <c r="M9253" s="2">
        <f>A9253*FERT_BED_TOM+B9253*FERT_BED_CAR+C9253*FERT_BED_MES</f>
        <v>23760</v>
      </c>
      <c r="N9253" s="6">
        <f>IF(AND(D9253&lt;=TOTAL_BEDS,J9253&lt;=TEMP_WORKER_MAX*TEMP_WORKER_HRS),1,0)</f>
        <v>1</v>
      </c>
      <c r="O9253" s="2">
        <f>L9253-M9253-K9253-FIXED_COSTS</f>
        <v>9794.0306169062969</v>
      </c>
      <c r="P9253" s="2">
        <f>IF(N9253=1,O9253,"")</f>
        <v>9794.0306169062969</v>
      </c>
    </row>
    <row r="9254">
      <c r="A9254" s="6">
        <v>14</v>
      </c>
      <c r="B9254" s="6">
        <v>4</v>
      </c>
      <c r="C9254" s="6">
        <v>12</v>
      </c>
      <c r="D9254" s="6">
        <f>A9254+B9254+C9254</f>
        <v>30</v>
      </c>
      <c r="E9254" s="5">
        <f>IF(A9254=0,0,A9254*LABOR_HRS_WK_TOM*SEASON_WEEKS*(1+DIM_PCT_TOM)^A9254)</f>
        <v>4784.8479031488423</v>
      </c>
      <c r="F9254" s="5">
        <f>IF(B9254=0,0,B9254*LABOR_HRS_WK_CAR*SEASON_WEEKS*(1+DIM_PCT_CAR)^B9254)</f>
        <v>132.45754687499993</v>
      </c>
      <c r="G9254" s="5">
        <f>IF(C9254=0,0,C9254*LABOR_HRS_WK_MES*SEASON_WEEKS*(1+DIM_PCT_MES)^C9254)</f>
        <v>626.807439570419</v>
      </c>
      <c r="H9254" s="5">
        <f>E9254+F9254+G9254</f>
        <v>5544.1128895942611</v>
      </c>
      <c r="I9254" s="5">
        <f>MIN(H9254,FARMER_HRS)</f>
        <v>720</v>
      </c>
      <c r="J9254" s="5">
        <f>MAX(0,H9254-FARMER_HRS)</f>
        <v>4824.1128895942611</v>
      </c>
      <c r="K9254" s="2">
        <f>I9254*FARMER_RATE+J9254*TEMP_WORKER_RATE</f>
        <v>108751.95988878925</v>
      </c>
      <c r="L9254" s="2">
        <f>A9254*PRICE_TOM+B9254*PRICE_CAR+C9254*PRICE_MES</f>
        <v>163976</v>
      </c>
      <c r="M9254" s="2">
        <f>A9254*FERT_BED_TOM+B9254*FERT_BED_CAR+C9254*FERT_BED_MES</f>
        <v>24640</v>
      </c>
      <c r="N9254" s="6">
        <f>IF(AND(D9254&lt;=TOTAL_BEDS,J9254&lt;=TEMP_WORKER_MAX*TEMP_WORKER_HRS),1,0)</f>
        <v>1</v>
      </c>
      <c r="O9254" s="2">
        <f>L9254-M9254-K9254-FIXED_COSTS</f>
        <v>10584.04011121075</v>
      </c>
      <c r="P9254" s="2">
        <f>IF(N9254=1,O9254,"")</f>
        <v>10584.04011121075</v>
      </c>
    </row>
    <row r="9255">
      <c r="A9255" s="6">
        <v>14</v>
      </c>
      <c r="B9255" s="6">
        <v>4</v>
      </c>
      <c r="C9255" s="6">
        <v>13</v>
      </c>
      <c r="D9255" s="6">
        <f>A9255+B9255+C9255</f>
        <v>31</v>
      </c>
      <c r="E9255" s="5">
        <f>IF(A9255=0,0,A9255*LABOR_HRS_WK_TOM*SEASON_WEEKS*(1+DIM_PCT_TOM)^A9255)</f>
        <v>4784.8479031488423</v>
      </c>
      <c r="F9255" s="5">
        <f>IF(B9255=0,0,B9255*LABOR_HRS_WK_CAR*SEASON_WEEKS*(1+DIM_PCT_CAR)^B9255)</f>
        <v>132.45754687499993</v>
      </c>
      <c r="G9255" s="5">
        <f>IF(C9255=0,0,C9255*LABOR_HRS_WK_MES*SEASON_WEEKS*(1+DIM_PCT_MES)^C9255)</f>
        <v>687.52941027880331</v>
      </c>
      <c r="H9255" s="5">
        <f>E9255+F9255+G9255</f>
        <v>5604.8348603026452</v>
      </c>
      <c r="I9255" s="5">
        <f>MIN(H9255,FARMER_HRS)</f>
        <v>720</v>
      </c>
      <c r="J9255" s="5">
        <f>MAX(0,H9255-FARMER_HRS)</f>
        <v>4884.8348603026452</v>
      </c>
      <c r="K9255" s="2">
        <f>I9255*FARMER_RATE+J9255*TEMP_WORKER_RATE</f>
        <v>109806.16076914314</v>
      </c>
      <c r="L9255" s="2">
        <f>A9255*PRICE_TOM+B9255*PRICE_CAR+C9255*PRICE_MES</f>
        <v>166676</v>
      </c>
      <c r="M9255" s="2">
        <f>A9255*FERT_BED_TOM+B9255*FERT_BED_CAR+C9255*FERT_BED_MES</f>
        <v>25520</v>
      </c>
      <c r="N9255" s="6">
        <f>IF(AND(D9255&lt;=TOTAL_BEDS,J9255&lt;=TEMP_WORKER_MAX*TEMP_WORKER_HRS),1,0)</f>
        <v>1</v>
      </c>
      <c r="O9255" s="2">
        <f>L9255-M9255-K9255-FIXED_COSTS</f>
        <v>11349.839230856858</v>
      </c>
      <c r="P9255" s="2">
        <f>IF(N9255=1,O9255,"")</f>
        <v>11349.839230856858</v>
      </c>
    </row>
    <row r="9256">
      <c r="A9256" s="6">
        <v>14</v>
      </c>
      <c r="B9256" s="6">
        <v>4</v>
      </c>
      <c r="C9256" s="6">
        <v>14</v>
      </c>
      <c r="D9256" s="6">
        <f>A9256+B9256+C9256</f>
        <v>32</v>
      </c>
      <c r="E9256" s="5">
        <f>IF(A9256=0,0,A9256*LABOR_HRS_WK_TOM*SEASON_WEEKS*(1+DIM_PCT_TOM)^A9256)</f>
        <v>4784.8479031488423</v>
      </c>
      <c r="F9256" s="5">
        <f>IF(B9256=0,0,B9256*LABOR_HRS_WK_CAR*SEASON_WEEKS*(1+DIM_PCT_CAR)^B9256)</f>
        <v>132.45754687499993</v>
      </c>
      <c r="G9256" s="5">
        <f>IF(C9256=0,0,C9256*LABOR_HRS_WK_MES*SEASON_WEEKS*(1+DIM_PCT_MES)^C9256)</f>
        <v>749.67149159246435</v>
      </c>
      <c r="H9256" s="5">
        <f>E9256+F9256+G9256</f>
        <v>5666.9769416163062</v>
      </c>
      <c r="I9256" s="5">
        <f>MIN(H9256,FARMER_HRS)</f>
        <v>720</v>
      </c>
      <c r="J9256" s="5">
        <f>MAX(0,H9256-FARMER_HRS)</f>
        <v>4946.9769416163062</v>
      </c>
      <c r="K9256" s="2">
        <f>I9256*FARMER_RATE+J9256*TEMP_WORKER_RATE</f>
        <v>110885.01634750531</v>
      </c>
      <c r="L9256" s="2">
        <f>A9256*PRICE_TOM+B9256*PRICE_CAR+C9256*PRICE_MES</f>
        <v>169376</v>
      </c>
      <c r="M9256" s="2">
        <f>A9256*FERT_BED_TOM+B9256*FERT_BED_CAR+C9256*FERT_BED_MES</f>
        <v>26400</v>
      </c>
      <c r="N9256" s="6">
        <f>IF(AND(D9256&lt;=TOTAL_BEDS,J9256&lt;=TEMP_WORKER_MAX*TEMP_WORKER_HRS),1,0)</f>
        <v>1</v>
      </c>
      <c r="O9256" s="2">
        <f>L9256-M9256-K9256-FIXED_COSTS</f>
        <v>12090.983652494688</v>
      </c>
      <c r="P9256" s="2">
        <f>IF(N9256=1,O9256,"")</f>
        <v>12090.983652494688</v>
      </c>
    </row>
    <row r="9257">
      <c r="A9257" s="6">
        <v>14</v>
      </c>
      <c r="B9257" s="6">
        <v>4</v>
      </c>
      <c r="C9257" s="6">
        <v>15</v>
      </c>
      <c r="D9257" s="6">
        <f>A9257+B9257+C9257</f>
        <v>33</v>
      </c>
      <c r="E9257" s="5">
        <f>IF(A9257=0,0,A9257*LABOR_HRS_WK_TOM*SEASON_WEEKS*(1+DIM_PCT_TOM)^A9257)</f>
        <v>4784.8479031488423</v>
      </c>
      <c r="F9257" s="5">
        <f>IF(B9257=0,0,B9257*LABOR_HRS_WK_CAR*SEASON_WEEKS*(1+DIM_PCT_CAR)^B9257)</f>
        <v>132.45754687499993</v>
      </c>
      <c r="G9257" s="5">
        <f>IF(C9257=0,0,C9257*LABOR_HRS_WK_MES*SEASON_WEEKS*(1+DIM_PCT_MES)^C9257)</f>
        <v>813.25969846861074</v>
      </c>
      <c r="H9257" s="5">
        <f>E9257+F9257+G9257</f>
        <v>5730.5651484924529</v>
      </c>
      <c r="I9257" s="5">
        <f>MIN(H9257,FARMER_HRS)</f>
        <v>720</v>
      </c>
      <c r="J9257" s="5">
        <f>MAX(0,H9257-FARMER_HRS)</f>
        <v>5010.5651484924529</v>
      </c>
      <c r="K9257" s="2">
        <f>I9257*FARMER_RATE+J9257*TEMP_WORKER_RATE</f>
        <v>111988.97827243841</v>
      </c>
      <c r="L9257" s="2">
        <f>A9257*PRICE_TOM+B9257*PRICE_CAR+C9257*PRICE_MES</f>
        <v>172076</v>
      </c>
      <c r="M9257" s="2">
        <f>A9257*FERT_BED_TOM+B9257*FERT_BED_CAR+C9257*FERT_BED_MES</f>
        <v>27280</v>
      </c>
      <c r="N9257" s="6">
        <f>IF(AND(D9257&lt;=TOTAL_BEDS,J9257&lt;=TEMP_WORKER_MAX*TEMP_WORKER_HRS),1,0)</f>
        <v>1</v>
      </c>
      <c r="O9257" s="2">
        <f>L9257-M9257-K9257-FIXED_COSTS</f>
        <v>12807.021727561587</v>
      </c>
      <c r="P9257" s="2">
        <f>IF(N9257=1,O9257,"")</f>
        <v>12807.021727561587</v>
      </c>
    </row>
    <row r="9258">
      <c r="A9258" s="6">
        <v>14</v>
      </c>
      <c r="B9258" s="6">
        <v>4</v>
      </c>
      <c r="C9258" s="6">
        <v>16</v>
      </c>
      <c r="D9258" s="6">
        <f>A9258+B9258+C9258</f>
        <v>34</v>
      </c>
      <c r="E9258" s="5">
        <f>IF(A9258=0,0,A9258*LABOR_HRS_WK_TOM*SEASON_WEEKS*(1+DIM_PCT_TOM)^A9258)</f>
        <v>4784.8479031488423</v>
      </c>
      <c r="F9258" s="5">
        <f>IF(B9258=0,0,B9258*LABOR_HRS_WK_CAR*SEASON_WEEKS*(1+DIM_PCT_CAR)^B9258)</f>
        <v>132.45754687499993</v>
      </c>
      <c r="G9258" s="5">
        <f>IF(C9258=0,0,C9258*LABOR_HRS_WK_MES*SEASON_WEEKS*(1+DIM_PCT_MES)^C9258)</f>
        <v>878.32047434609967</v>
      </c>
      <c r="H9258" s="5">
        <f>E9258+F9258+G9258</f>
        <v>5795.6259243699424</v>
      </c>
      <c r="I9258" s="5">
        <f>MIN(H9258,FARMER_HRS)</f>
        <v>720</v>
      </c>
      <c r="J9258" s="5">
        <f>MAX(0,H9258-FARMER_HRS)</f>
        <v>5075.6259243699424</v>
      </c>
      <c r="K9258" s="2">
        <f>I9258*FARMER_RATE+J9258*TEMP_WORKER_RATE</f>
        <v>113118.50563142261</v>
      </c>
      <c r="L9258" s="2">
        <f>A9258*PRICE_TOM+B9258*PRICE_CAR+C9258*PRICE_MES</f>
        <v>174776</v>
      </c>
      <c r="M9258" s="2">
        <f>A9258*FERT_BED_TOM+B9258*FERT_BED_CAR+C9258*FERT_BED_MES</f>
        <v>28160</v>
      </c>
      <c r="N9258" s="6">
        <f>IF(AND(D9258&lt;=TOTAL_BEDS,J9258&lt;=TEMP_WORKER_MAX*TEMP_WORKER_HRS),1,0)</f>
        <v>1</v>
      </c>
      <c r="O9258" s="2">
        <f>L9258-M9258-K9258-FIXED_COSTS</f>
        <v>13497.494368577391</v>
      </c>
      <c r="P9258" s="2">
        <f>IF(N9258=1,O9258,"")</f>
        <v>13497.494368577391</v>
      </c>
    </row>
    <row r="9259">
      <c r="A9259" s="6">
        <v>14</v>
      </c>
      <c r="B9259" s="6">
        <v>4</v>
      </c>
      <c r="C9259" s="6">
        <v>17</v>
      </c>
      <c r="D9259" s="6">
        <f>A9259+B9259+C9259</f>
        <v>35</v>
      </c>
      <c r="E9259" s="5">
        <f>IF(A9259=0,0,A9259*LABOR_HRS_WK_TOM*SEASON_WEEKS*(1+DIM_PCT_TOM)^A9259)</f>
        <v>4784.8479031488423</v>
      </c>
      <c r="F9259" s="5">
        <f>IF(B9259=0,0,B9259*LABOR_HRS_WK_CAR*SEASON_WEEKS*(1+DIM_PCT_CAR)^B9259)</f>
        <v>132.45754687499993</v>
      </c>
      <c r="G9259" s="5">
        <f>IF(C9259=0,0,C9259*LABOR_HRS_WK_MES*SEASON_WEEKS*(1+DIM_PCT_MES)^C9259)</f>
        <v>944.88069779263992</v>
      </c>
      <c r="H9259" s="5">
        <f>E9259+F9259+G9259</f>
        <v>5862.1861478164819</v>
      </c>
      <c r="I9259" s="5">
        <f>MIN(H9259,FARMER_HRS)</f>
        <v>720</v>
      </c>
      <c r="J9259" s="5">
        <f>MAX(0,H9259-FARMER_HRS)</f>
        <v>5142.1861478164819</v>
      </c>
      <c r="K9259" s="2">
        <f>I9259*FARMER_RATE+J9259*TEMP_WORKER_RATE</f>
        <v>114274.06506625836</v>
      </c>
      <c r="L9259" s="2">
        <f>A9259*PRICE_TOM+B9259*PRICE_CAR+C9259*PRICE_MES</f>
        <v>177476</v>
      </c>
      <c r="M9259" s="2">
        <f>A9259*FERT_BED_TOM+B9259*FERT_BED_CAR+C9259*FERT_BED_MES</f>
        <v>29040</v>
      </c>
      <c r="N9259" s="6">
        <f>IF(AND(D9259&lt;=TOTAL_BEDS,J9259&lt;=TEMP_WORKER_MAX*TEMP_WORKER_HRS),1,0)</f>
        <v>1</v>
      </c>
      <c r="O9259" s="2">
        <f>L9259-M9259-K9259-FIXED_COSTS</f>
        <v>14161.934933741635</v>
      </c>
      <c r="P9259" s="2">
        <f>IF(N9259=1,O9259,"")</f>
        <v>14161.934933741635</v>
      </c>
    </row>
    <row r="9260">
      <c r="A9260" s="6">
        <v>14</v>
      </c>
      <c r="B9260" s="6">
        <v>4</v>
      </c>
      <c r="C9260" s="6">
        <v>18</v>
      </c>
      <c r="D9260" s="6">
        <f>A9260+B9260+C9260</f>
        <v>36</v>
      </c>
      <c r="E9260" s="5">
        <f>IF(A9260=0,0,A9260*LABOR_HRS_WK_TOM*SEASON_WEEKS*(1+DIM_PCT_TOM)^A9260)</f>
        <v>4784.8479031488423</v>
      </c>
      <c r="F9260" s="5">
        <f>IF(B9260=0,0,B9260*LABOR_HRS_WK_CAR*SEASON_WEEKS*(1+DIM_PCT_CAR)^B9260)</f>
        <v>132.45754687499993</v>
      </c>
      <c r="G9260" s="5">
        <f>IF(C9260=0,0,C9260*LABOR_HRS_WK_MES*SEASON_WEEKS*(1+DIM_PCT_MES)^C9260)</f>
        <v>1012.9676892512272</v>
      </c>
      <c r="H9260" s="5">
        <f>E9260+F9260+G9260</f>
        <v>5930.2731392750693</v>
      </c>
      <c r="I9260" s="5">
        <f>MIN(H9260,FARMER_HRS)</f>
        <v>720</v>
      </c>
      <c r="J9260" s="5">
        <f>MAX(0,H9260-FARMER_HRS)</f>
        <v>5210.2731392750693</v>
      </c>
      <c r="K9260" s="2">
        <f>I9260*FARMER_RATE+J9260*TEMP_WORKER_RATE</f>
        <v>115456.13089019217</v>
      </c>
      <c r="L9260" s="2">
        <f>A9260*PRICE_TOM+B9260*PRICE_CAR+C9260*PRICE_MES</f>
        <v>180176</v>
      </c>
      <c r="M9260" s="2">
        <f>A9260*FERT_BED_TOM+B9260*FERT_BED_CAR+C9260*FERT_BED_MES</f>
        <v>29920</v>
      </c>
      <c r="N9260" s="6">
        <f>IF(AND(D9260&lt;=TOTAL_BEDS,J9260&lt;=TEMP_WORKER_MAX*TEMP_WORKER_HRS),1,0)</f>
        <v>1</v>
      </c>
      <c r="O9260" s="2">
        <f>L9260-M9260-K9260-FIXED_COSTS</f>
        <v>14799.869109807827</v>
      </c>
      <c r="P9260" s="2">
        <f>IF(N9260=1,O9260,"")</f>
        <v>14799.869109807827</v>
      </c>
    </row>
    <row r="9261">
      <c r="A9261" s="6">
        <v>14</v>
      </c>
      <c r="B9261" s="6">
        <v>4</v>
      </c>
      <c r="C9261" s="6">
        <v>19</v>
      </c>
      <c r="D9261" s="6">
        <f>A9261+B9261+C9261</f>
        <v>37</v>
      </c>
      <c r="E9261" s="5">
        <f>IF(A9261=0,0,A9261*LABOR_HRS_WK_TOM*SEASON_WEEKS*(1+DIM_PCT_TOM)^A9261)</f>
        <v>4784.8479031488423</v>
      </c>
      <c r="F9261" s="5">
        <f>IF(B9261=0,0,B9261*LABOR_HRS_WK_CAR*SEASON_WEEKS*(1+DIM_PCT_CAR)^B9261)</f>
        <v>132.45754687499993</v>
      </c>
      <c r="G9261" s="5">
        <f>IF(C9261=0,0,C9261*LABOR_HRS_WK_MES*SEASON_WEEKS*(1+DIM_PCT_MES)^C9261)</f>
        <v>1082.6092178872491</v>
      </c>
      <c r="H9261" s="5">
        <f>E9261+F9261+G9261</f>
        <v>5999.9146679110909</v>
      </c>
      <c r="I9261" s="5">
        <f>MIN(H9261,FARMER_HRS)</f>
        <v>720</v>
      </c>
      <c r="J9261" s="5">
        <f>MAX(0,H9261-FARMER_HRS)</f>
        <v>5279.9146679110909</v>
      </c>
      <c r="K9261" s="2">
        <f>I9261*FARMER_RATE+J9261*TEMP_WORKER_RATE</f>
        <v>116665.18520678977</v>
      </c>
      <c r="L9261" s="2">
        <f>A9261*PRICE_TOM+B9261*PRICE_CAR+C9261*PRICE_MES</f>
        <v>182876</v>
      </c>
      <c r="M9261" s="2">
        <f>A9261*FERT_BED_TOM+B9261*FERT_BED_CAR+C9261*FERT_BED_MES</f>
        <v>30800</v>
      </c>
      <c r="N9261" s="6">
        <f>IF(AND(D9261&lt;=TOTAL_BEDS,J9261&lt;=TEMP_WORKER_MAX*TEMP_WORKER_HRS),1,0)</f>
        <v>1</v>
      </c>
      <c r="O9261" s="2">
        <f>L9261-M9261-K9261-FIXED_COSTS</f>
        <v>15410.814793210229</v>
      </c>
      <c r="P9261" s="2">
        <f>IF(N9261=1,O9261,"")</f>
        <v>15410.814793210229</v>
      </c>
    </row>
    <row r="9262">
      <c r="A9262" s="6">
        <v>14</v>
      </c>
      <c r="B9262" s="6">
        <v>4</v>
      </c>
      <c r="C9262" s="6">
        <v>20</v>
      </c>
      <c r="D9262" s="6">
        <f>A9262+B9262+C9262</f>
        <v>38</v>
      </c>
      <c r="E9262" s="5">
        <f>IF(A9262=0,0,A9262*LABOR_HRS_WK_TOM*SEASON_WEEKS*(1+DIM_PCT_TOM)^A9262)</f>
        <v>4784.8479031488423</v>
      </c>
      <c r="F9262" s="5">
        <f>IF(B9262=0,0,B9262*LABOR_HRS_WK_CAR*SEASON_WEEKS*(1+DIM_PCT_CAR)^B9262)</f>
        <v>132.45754687499993</v>
      </c>
      <c r="G9262" s="5">
        <f>IF(C9262=0,0,C9262*LABOR_HRS_WK_MES*SEASON_WEEKS*(1+DIM_PCT_MES)^C9262)</f>
        <v>1153.8335085377259</v>
      </c>
      <c r="H9262" s="5">
        <f>E9262+F9262+G9262</f>
        <v>6071.138958561568</v>
      </c>
      <c r="I9262" s="5">
        <f>MIN(H9262,FARMER_HRS)</f>
        <v>720</v>
      </c>
      <c r="J9262" s="5">
        <f>MAX(0,H9262-FARMER_HRS)</f>
        <v>5351.138958561568</v>
      </c>
      <c r="K9262" s="2">
        <f>I9262*FARMER_RATE+J9262*TEMP_WORKER_RATE</f>
        <v>117901.71803058278</v>
      </c>
      <c r="L9262" s="2">
        <f>A9262*PRICE_TOM+B9262*PRICE_CAR+C9262*PRICE_MES</f>
        <v>185576</v>
      </c>
      <c r="M9262" s="2">
        <f>A9262*FERT_BED_TOM+B9262*FERT_BED_CAR+C9262*FERT_BED_MES</f>
        <v>31680</v>
      </c>
      <c r="N9262" s="6">
        <f>IF(AND(D9262&lt;=TOTAL_BEDS,J9262&lt;=TEMP_WORKER_MAX*TEMP_WORKER_HRS),1,0)</f>
        <v>1</v>
      </c>
      <c r="O9262" s="2">
        <f>L9262-M9262-K9262-FIXED_COSTS</f>
        <v>15994.281969417221</v>
      </c>
      <c r="P9262" s="2">
        <f>IF(N9262=1,O9262,"")</f>
        <v>15994.281969417221</v>
      </c>
    </row>
    <row r="9263">
      <c r="A9263" s="6">
        <v>14</v>
      </c>
      <c r="B9263" s="6">
        <v>4</v>
      </c>
      <c r="C9263" s="6">
        <v>21</v>
      </c>
      <c r="D9263" s="6">
        <f>A9263+B9263+C9263</f>
        <v>39</v>
      </c>
      <c r="E9263" s="5">
        <f>IF(A9263=0,0,A9263*LABOR_HRS_WK_TOM*SEASON_WEEKS*(1+DIM_PCT_TOM)^A9263)</f>
        <v>4784.8479031488423</v>
      </c>
      <c r="F9263" s="5">
        <f>IF(B9263=0,0,B9263*LABOR_HRS_WK_CAR*SEASON_WEEKS*(1+DIM_PCT_CAR)^B9263)</f>
        <v>132.45754687499993</v>
      </c>
      <c r="G9263" s="5">
        <f>IF(C9263=0,0,C9263*LABOR_HRS_WK_MES*SEASON_WEEKS*(1+DIM_PCT_MES)^C9263)</f>
        <v>1226.6692487641699</v>
      </c>
      <c r="H9263" s="5">
        <f>E9263+F9263+G9263</f>
        <v>6143.9746987880117</v>
      </c>
      <c r="I9263" s="5">
        <f>MIN(H9263,FARMER_HRS)</f>
        <v>720</v>
      </c>
      <c r="J9263" s="5">
        <f>MAX(0,H9263-FARMER_HRS)</f>
        <v>5423.9746987880117</v>
      </c>
      <c r="K9263" s="2">
        <f>I9263*FARMER_RATE+J9263*TEMP_WORKER_RATE</f>
        <v>119166.22740951409</v>
      </c>
      <c r="L9263" s="2">
        <f>A9263*PRICE_TOM+B9263*PRICE_CAR+C9263*PRICE_MES</f>
        <v>188276</v>
      </c>
      <c r="M9263" s="2">
        <f>A9263*FERT_BED_TOM+B9263*FERT_BED_CAR+C9263*FERT_BED_MES</f>
        <v>32560</v>
      </c>
      <c r="N9263" s="6">
        <f>IF(AND(D9263&lt;=TOTAL_BEDS,J9263&lt;=TEMP_WORKER_MAX*TEMP_WORKER_HRS),1,0)</f>
        <v>1</v>
      </c>
      <c r="O9263" s="2">
        <f>L9263-M9263-K9263-FIXED_COSTS</f>
        <v>16549.772590485911</v>
      </c>
      <c r="P9263" s="2">
        <f>IF(N9263=1,O9263,"")</f>
        <v>16549.772590485911</v>
      </c>
    </row>
    <row r="9264">
      <c r="A9264" s="6">
        <v>14</v>
      </c>
      <c r="B9264" s="6">
        <v>4</v>
      </c>
      <c r="C9264" s="6">
        <v>22</v>
      </c>
      <c r="D9264" s="6">
        <f>A9264+B9264+C9264</f>
        <v>40</v>
      </c>
      <c r="E9264" s="5">
        <f>IF(A9264=0,0,A9264*LABOR_HRS_WK_TOM*SEASON_WEEKS*(1+DIM_PCT_TOM)^A9264)</f>
        <v>4784.8479031488423</v>
      </c>
      <c r="F9264" s="5">
        <f>IF(B9264=0,0,B9264*LABOR_HRS_WK_CAR*SEASON_WEEKS*(1+DIM_PCT_CAR)^B9264)</f>
        <v>132.45754687499993</v>
      </c>
      <c r="G9264" s="5">
        <f>IF(C9264=0,0,C9264*LABOR_HRS_WK_MES*SEASON_WEEKS*(1+DIM_PCT_MES)^C9264)</f>
        <v>1301.1455960105659</v>
      </c>
      <c r="H9264" s="5">
        <f>E9264+F9264+G9264</f>
        <v>6218.4510460344081</v>
      </c>
      <c r="I9264" s="5">
        <f>MIN(H9264,FARMER_HRS)</f>
        <v>720</v>
      </c>
      <c r="J9264" s="5">
        <f>MAX(0,H9264-FARMER_HRS)</f>
        <v>5498.4510460344081</v>
      </c>
      <c r="K9264" s="2">
        <f>I9264*FARMER_RATE+J9264*TEMP_WORKER_RATE</f>
        <v>120459.21954920847</v>
      </c>
      <c r="L9264" s="2">
        <f>A9264*PRICE_TOM+B9264*PRICE_CAR+C9264*PRICE_MES</f>
        <v>190976</v>
      </c>
      <c r="M9264" s="2">
        <f>A9264*FERT_BED_TOM+B9264*FERT_BED_CAR+C9264*FERT_BED_MES</f>
        <v>33440</v>
      </c>
      <c r="N9264" s="6">
        <f>IF(AND(D9264&lt;=TOTAL_BEDS,J9264&lt;=TEMP_WORKER_MAX*TEMP_WORKER_HRS),1,0)</f>
        <v>1</v>
      </c>
      <c r="O9264" s="2">
        <f>L9264-M9264-K9264-FIXED_COSTS</f>
        <v>17076.780450791528</v>
      </c>
      <c r="P9264" s="2">
        <f>IF(N9264=1,O9264,"")</f>
        <v>17076.780450791528</v>
      </c>
    </row>
    <row r="9265">
      <c r="A9265" s="6">
        <v>14</v>
      </c>
      <c r="B9265" s="6">
        <v>4</v>
      </c>
      <c r="C9265" s="6">
        <v>23</v>
      </c>
      <c r="D9265" s="6">
        <f>A9265+B9265+C9265</f>
        <v>41</v>
      </c>
      <c r="E9265" s="5">
        <f>IF(A9265=0,0,A9265*LABOR_HRS_WK_TOM*SEASON_WEEKS*(1+DIM_PCT_TOM)^A9265)</f>
        <v>4784.8479031488423</v>
      </c>
      <c r="F9265" s="5">
        <f>IF(B9265=0,0,B9265*LABOR_HRS_WK_CAR*SEASON_WEEKS*(1+DIM_PCT_CAR)^B9265)</f>
        <v>132.45754687499993</v>
      </c>
      <c r="G9265" s="5">
        <f>IF(C9265=0,0,C9265*LABOR_HRS_WK_MES*SEASON_WEEKS*(1+DIM_PCT_MES)^C9265)</f>
        <v>1377.2921848680023</v>
      </c>
      <c r="H9265" s="5">
        <f>E9265+F9265+G9265</f>
        <v>6294.5976348918448</v>
      </c>
      <c r="I9265" s="5">
        <f>MIN(H9265,FARMER_HRS)</f>
        <v>720</v>
      </c>
      <c r="J9265" s="5">
        <f>MAX(0,H9265-FARMER_HRS)</f>
        <v>5574.5976348918448</v>
      </c>
      <c r="K9265" s="2">
        <f>I9265*FARMER_RATE+J9265*TEMP_WORKER_RATE</f>
        <v>121781.20893909452</v>
      </c>
      <c r="L9265" s="2">
        <f>A9265*PRICE_TOM+B9265*PRICE_CAR+C9265*PRICE_MES</f>
        <v>193676</v>
      </c>
      <c r="M9265" s="2">
        <f>A9265*FERT_BED_TOM+B9265*FERT_BED_CAR+C9265*FERT_BED_MES</f>
        <v>34320</v>
      </c>
      <c r="N9265" s="6">
        <f>IF(AND(D9265&lt;=TOTAL_BEDS,J9265&lt;=TEMP_WORKER_MAX*TEMP_WORKER_HRS),1,0)</f>
        <v>1</v>
      </c>
      <c r="O9265" s="2">
        <f>L9265-M9265-K9265-FIXED_COSTS</f>
        <v>17574.791060905482</v>
      </c>
      <c r="P9265" s="2">
        <f>IF(N9265=1,O9265,"")</f>
        <v>17574.791060905482</v>
      </c>
    </row>
    <row r="9266">
      <c r="A9266" s="6">
        <v>14</v>
      </c>
      <c r="B9266" s="6">
        <v>4</v>
      </c>
      <c r="C9266" s="6">
        <v>24</v>
      </c>
      <c r="D9266" s="6">
        <f>A9266+B9266+C9266</f>
        <v>42</v>
      </c>
      <c r="E9266" s="5">
        <f>IF(A9266=0,0,A9266*LABOR_HRS_WK_TOM*SEASON_WEEKS*(1+DIM_PCT_TOM)^A9266)</f>
        <v>4784.8479031488423</v>
      </c>
      <c r="F9266" s="5">
        <f>IF(B9266=0,0,B9266*LABOR_HRS_WK_CAR*SEASON_WEEKS*(1+DIM_PCT_CAR)^B9266)</f>
        <v>132.45754687499993</v>
      </c>
      <c r="G9266" s="5">
        <f>IF(C9266=0,0,C9266*LABOR_HRS_WK_MES*SEASON_WEEKS*(1+DIM_PCT_MES)^C9266)</f>
        <v>1455.139134447498</v>
      </c>
      <c r="H9266" s="5">
        <f>E9266+F9266+G9266</f>
        <v>6372.44458447134</v>
      </c>
      <c r="I9266" s="5">
        <f>MIN(H9266,FARMER_HRS)</f>
        <v>720</v>
      </c>
      <c r="J9266" s="5">
        <f>MAX(0,H9266-FARMER_HRS)</f>
        <v>5652.44458447134</v>
      </c>
      <c r="K9266" s="2">
        <f>I9266*FARMER_RATE+J9266*TEMP_WORKER_RATE</f>
        <v>123132.71848040521</v>
      </c>
      <c r="L9266" s="2">
        <f>A9266*PRICE_TOM+B9266*PRICE_CAR+C9266*PRICE_MES</f>
        <v>196376</v>
      </c>
      <c r="M9266" s="2">
        <f>A9266*FERT_BED_TOM+B9266*FERT_BED_CAR+C9266*FERT_BED_MES</f>
        <v>35200</v>
      </c>
      <c r="N9266" s="6">
        <f>IF(AND(D9266&lt;=TOTAL_BEDS,J9266&lt;=TEMP_WORKER_MAX*TEMP_WORKER_HRS),1,0)</f>
        <v>1</v>
      </c>
      <c r="O9266" s="2">
        <f>L9266-M9266-K9266-FIXED_COSTS</f>
        <v>18043.281519594791</v>
      </c>
      <c r="P9266" s="2">
        <f>IF(N9266=1,O9266,"")</f>
        <v>18043.281519594791</v>
      </c>
    </row>
    <row r="9267">
      <c r="A9267" s="6">
        <v>14</v>
      </c>
      <c r="B9267" s="6">
        <v>4</v>
      </c>
      <c r="C9267" s="6">
        <v>25</v>
      </c>
      <c r="D9267" s="6">
        <f>A9267+B9267+C9267</f>
        <v>43</v>
      </c>
      <c r="E9267" s="5">
        <f>IF(A9267=0,0,A9267*LABOR_HRS_WK_TOM*SEASON_WEEKS*(1+DIM_PCT_TOM)^A9267)</f>
        <v>4784.8479031488423</v>
      </c>
      <c r="F9267" s="5">
        <f>IF(B9267=0,0,B9267*LABOR_HRS_WK_CAR*SEASON_WEEKS*(1+DIM_PCT_CAR)^B9267)</f>
        <v>132.45754687499993</v>
      </c>
      <c r="G9267" s="5">
        <f>IF(C9267=0,0,C9267*LABOR_HRS_WK_MES*SEASON_WEEKS*(1+DIM_PCT_MES)^C9267)</f>
        <v>1534.7170558625955</v>
      </c>
      <c r="H9267" s="5">
        <f>E9267+F9267+G9267</f>
        <v>6452.022505886438</v>
      </c>
      <c r="I9267" s="5">
        <f>MIN(H9267,FARMER_HRS)</f>
        <v>720</v>
      </c>
      <c r="J9267" s="5">
        <f>MAX(0,H9267-FARMER_HRS)</f>
        <v>5732.022505886438</v>
      </c>
      <c r="K9267" s="2">
        <f>I9267*FARMER_RATE+J9267*TEMP_WORKER_RATE</f>
        <v>124514.279616084</v>
      </c>
      <c r="L9267" s="2">
        <f>A9267*PRICE_TOM+B9267*PRICE_CAR+C9267*PRICE_MES</f>
        <v>199076</v>
      </c>
      <c r="M9267" s="2">
        <f>A9267*FERT_BED_TOM+B9267*FERT_BED_CAR+C9267*FERT_BED_MES</f>
        <v>36080</v>
      </c>
      <c r="N9267" s="6">
        <f>IF(AND(D9267&lt;=TOTAL_BEDS,J9267&lt;=TEMP_WORKER_MAX*TEMP_WORKER_HRS),1,0)</f>
        <v>1</v>
      </c>
      <c r="O9267" s="2">
        <f>L9267-M9267-K9267-FIXED_COSTS</f>
        <v>18481.720383916007</v>
      </c>
      <c r="P9267" s="2">
        <f>IF(N9267=1,O9267,"")</f>
        <v>18481.720383916007</v>
      </c>
    </row>
    <row r="9268">
      <c r="A9268" s="6">
        <v>14</v>
      </c>
      <c r="B9268" s="6">
        <v>4</v>
      </c>
      <c r="C9268" s="6">
        <v>26</v>
      </c>
      <c r="D9268" s="6">
        <f>A9268+B9268+C9268</f>
        <v>44</v>
      </c>
      <c r="E9268" s="5">
        <f>IF(A9268=0,0,A9268*LABOR_HRS_WK_TOM*SEASON_WEEKS*(1+DIM_PCT_TOM)^A9268)</f>
        <v>4784.8479031488423</v>
      </c>
      <c r="F9268" s="5">
        <f>IF(B9268=0,0,B9268*LABOR_HRS_WK_CAR*SEASON_WEEKS*(1+DIM_PCT_CAR)^B9268)</f>
        <v>132.45754687499993</v>
      </c>
      <c r="G9268" s="5">
        <f>IF(C9268=0,0,C9268*LABOR_HRS_WK_MES*SEASON_WEEKS*(1+DIM_PCT_MES)^C9268)</f>
        <v>1616.0570598233128</v>
      </c>
      <c r="H9268" s="5">
        <f>E9268+F9268+G9268</f>
        <v>6533.3625098471548</v>
      </c>
      <c r="I9268" s="5">
        <f>MIN(H9268,FARMER_HRS)</f>
        <v>720</v>
      </c>
      <c r="J9268" s="5">
        <f>MAX(0,H9268-FARMER_HRS)</f>
        <v>5813.3625098471548</v>
      </c>
      <c r="K9268" s="2">
        <f>I9268*FARMER_RATE+J9268*TEMP_WORKER_RATE</f>
        <v>125926.43246262422</v>
      </c>
      <c r="L9268" s="2">
        <f>A9268*PRICE_TOM+B9268*PRICE_CAR+C9268*PRICE_MES</f>
        <v>201776</v>
      </c>
      <c r="M9268" s="2">
        <f>A9268*FERT_BED_TOM+B9268*FERT_BED_CAR+C9268*FERT_BED_MES</f>
        <v>36960</v>
      </c>
      <c r="N9268" s="6">
        <f>IF(AND(D9268&lt;=TOTAL_BEDS,J9268&lt;=TEMP_WORKER_MAX*TEMP_WORKER_HRS),1,0)</f>
        <v>0</v>
      </c>
      <c r="O9268" s="2">
        <f>L9268-M9268-K9268-FIXED_COSTS</f>
        <v>18889.567537375784</v>
      </c>
      <c r="P9268" s="2">
        <f>IF(N9268=1,O9268,"")</f>
      </c>
    </row>
    <row r="9269">
      <c r="A9269" s="6">
        <v>14</v>
      </c>
      <c r="B9269" s="6">
        <v>4</v>
      </c>
      <c r="C9269" s="6">
        <v>27</v>
      </c>
      <c r="D9269" s="6">
        <f>A9269+B9269+C9269</f>
        <v>45</v>
      </c>
      <c r="E9269" s="5">
        <f>IF(A9269=0,0,A9269*LABOR_HRS_WK_TOM*SEASON_WEEKS*(1+DIM_PCT_TOM)^A9269)</f>
        <v>4784.8479031488423</v>
      </c>
      <c r="F9269" s="5">
        <f>IF(B9269=0,0,B9269*LABOR_HRS_WK_CAR*SEASON_WEEKS*(1+DIM_PCT_CAR)^B9269)</f>
        <v>132.45754687499993</v>
      </c>
      <c r="G9269" s="5">
        <f>IF(C9269=0,0,C9269*LABOR_HRS_WK_MES*SEASON_WEEKS*(1+DIM_PCT_MES)^C9269)</f>
        <v>1699.19076434307</v>
      </c>
      <c r="H9269" s="5">
        <f>E9269+F9269+G9269</f>
        <v>6616.4962143669127</v>
      </c>
      <c r="I9269" s="5">
        <f>MIN(H9269,FARMER_HRS)</f>
        <v>720</v>
      </c>
      <c r="J9269" s="5">
        <f>MAX(0,H9269-FARMER_HRS)</f>
        <v>5896.4962143669127</v>
      </c>
      <c r="K9269" s="2">
        <f>I9269*FARMER_RATE+J9269*TEMP_WORKER_RATE</f>
        <v>127369.72594387001</v>
      </c>
      <c r="L9269" s="2">
        <f>A9269*PRICE_TOM+B9269*PRICE_CAR+C9269*PRICE_MES</f>
        <v>204476</v>
      </c>
      <c r="M9269" s="2">
        <f>A9269*FERT_BED_TOM+B9269*FERT_BED_CAR+C9269*FERT_BED_MES</f>
        <v>37840</v>
      </c>
      <c r="N9269" s="6">
        <f>IF(AND(D9269&lt;=TOTAL_BEDS,J9269&lt;=TEMP_WORKER_MAX*TEMP_WORKER_HRS),1,0)</f>
        <v>0</v>
      </c>
      <c r="O9269" s="2">
        <f>L9269-M9269-K9269-FIXED_COSTS</f>
        <v>19266.274056129987</v>
      </c>
      <c r="P9269" s="2">
        <f>IF(N9269=1,O9269,"")</f>
      </c>
    </row>
    <row r="9270">
      <c r="A9270" s="6">
        <v>14</v>
      </c>
      <c r="B9270" s="6">
        <v>4</v>
      </c>
      <c r="C9270" s="6">
        <v>28</v>
      </c>
      <c r="D9270" s="6">
        <f>A9270+B9270+C9270</f>
        <v>46</v>
      </c>
      <c r="E9270" s="5">
        <f>IF(A9270=0,0,A9270*LABOR_HRS_WK_TOM*SEASON_WEEKS*(1+DIM_PCT_TOM)^A9270)</f>
        <v>4784.8479031488423</v>
      </c>
      <c r="F9270" s="5">
        <f>IF(B9270=0,0,B9270*LABOR_HRS_WK_CAR*SEASON_WEEKS*(1+DIM_PCT_CAR)^B9270)</f>
        <v>132.45754687499993</v>
      </c>
      <c r="G9270" s="5">
        <f>IF(C9270=0,0,C9270*LABOR_HRS_WK_MES*SEASON_WEEKS*(1+DIM_PCT_MES)^C9270)</f>
        <v>1784.1503025602233</v>
      </c>
      <c r="H9270" s="5">
        <f>E9270+F9270+G9270</f>
        <v>6701.4557525840655</v>
      </c>
      <c r="I9270" s="5">
        <f>MIN(H9270,FARMER_HRS)</f>
        <v>720</v>
      </c>
      <c r="J9270" s="5">
        <f>MAX(0,H9270-FARMER_HRS)</f>
        <v>5981.4557525840655</v>
      </c>
      <c r="K9270" s="2">
        <f>I9270*FARMER_RATE+J9270*TEMP_WORKER_RATE</f>
        <v>128844.7179268067</v>
      </c>
      <c r="L9270" s="2">
        <f>A9270*PRICE_TOM+B9270*PRICE_CAR+C9270*PRICE_MES</f>
        <v>207176</v>
      </c>
      <c r="M9270" s="2">
        <f>A9270*FERT_BED_TOM+B9270*FERT_BED_CAR+C9270*FERT_BED_MES</f>
        <v>38720</v>
      </c>
      <c r="N9270" s="6">
        <f>IF(AND(D9270&lt;=TOTAL_BEDS,J9270&lt;=TEMP_WORKER_MAX*TEMP_WORKER_HRS),1,0)</f>
        <v>0</v>
      </c>
      <c r="O9270" s="2">
        <f>L9270-M9270-K9270-FIXED_COSTS</f>
        <v>19611.282073193302</v>
      </c>
      <c r="P9270" s="2">
        <f>IF(N9270=1,O9270,"")</f>
      </c>
    </row>
    <row r="9271">
      <c r="A9271" s="6">
        <v>14</v>
      </c>
      <c r="B9271" s="6">
        <v>4</v>
      </c>
      <c r="C9271" s="6">
        <v>29</v>
      </c>
      <c r="D9271" s="6">
        <f>A9271+B9271+C9271</f>
        <v>47</v>
      </c>
      <c r="E9271" s="5">
        <f>IF(A9271=0,0,A9271*LABOR_HRS_WK_TOM*SEASON_WEEKS*(1+DIM_PCT_TOM)^A9271)</f>
        <v>4784.8479031488423</v>
      </c>
      <c r="F9271" s="5">
        <f>IF(B9271=0,0,B9271*LABOR_HRS_WK_CAR*SEASON_WEEKS*(1+DIM_PCT_CAR)^B9271)</f>
        <v>132.45754687499993</v>
      </c>
      <c r="G9271" s="5">
        <f>IF(C9271=0,0,C9271*LABOR_HRS_WK_MES*SEASON_WEEKS*(1+DIM_PCT_MES)^C9271)</f>
        <v>1870.9683306758766</v>
      </c>
      <c r="H9271" s="5">
        <f>E9271+F9271+G9271</f>
        <v>6788.2737806997193</v>
      </c>
      <c r="I9271" s="5">
        <f>MIN(H9271,FARMER_HRS)</f>
        <v>720</v>
      </c>
      <c r="J9271" s="5">
        <f>MAX(0,H9271-FARMER_HRS)</f>
        <v>6068.2737806997193</v>
      </c>
      <c r="K9271" s="2">
        <f>I9271*FARMER_RATE+J9271*TEMP_WORKER_RATE</f>
        <v>130351.97535937012</v>
      </c>
      <c r="L9271" s="2">
        <f>A9271*PRICE_TOM+B9271*PRICE_CAR+C9271*PRICE_MES</f>
        <v>209876</v>
      </c>
      <c r="M9271" s="2">
        <f>A9271*FERT_BED_TOM+B9271*FERT_BED_CAR+C9271*FERT_BED_MES</f>
        <v>39600</v>
      </c>
      <c r="N9271" s="6">
        <f>IF(AND(D9271&lt;=TOTAL_BEDS,J9271&lt;=TEMP_WORKER_MAX*TEMP_WORKER_HRS),1,0)</f>
        <v>0</v>
      </c>
      <c r="O9271" s="2">
        <f>L9271-M9271-K9271-FIXED_COSTS</f>
        <v>19924.024640629883</v>
      </c>
      <c r="P9271" s="2">
        <f>IF(N9271=1,O9271,"")</f>
      </c>
    </row>
    <row r="9272">
      <c r="A9272" s="6">
        <v>14</v>
      </c>
      <c r="B9272" s="6">
        <v>4</v>
      </c>
      <c r="C9272" s="6">
        <v>30</v>
      </c>
      <c r="D9272" s="6">
        <f>A9272+B9272+C9272</f>
        <v>48</v>
      </c>
      <c r="E9272" s="5">
        <f>IF(A9272=0,0,A9272*LABOR_HRS_WK_TOM*SEASON_WEEKS*(1+DIM_PCT_TOM)^A9272)</f>
        <v>4784.8479031488423</v>
      </c>
      <c r="F9272" s="5">
        <f>IF(B9272=0,0,B9272*LABOR_HRS_WK_CAR*SEASON_WEEKS*(1+DIM_PCT_CAR)^B9272)</f>
        <v>132.45754687499993</v>
      </c>
      <c r="G9272" s="5">
        <f>IF(C9272=0,0,C9272*LABOR_HRS_WK_MES*SEASON_WEEKS*(1+DIM_PCT_MES)^C9272)</f>
        <v>1959.6780360096466</v>
      </c>
      <c r="H9272" s="5">
        <f>E9272+F9272+G9272</f>
        <v>6876.9834860334886</v>
      </c>
      <c r="I9272" s="5">
        <f>MIN(H9272,FARMER_HRS)</f>
        <v>720</v>
      </c>
      <c r="J9272" s="5">
        <f>MAX(0,H9272-FARMER_HRS)</f>
        <v>6156.9834860334886</v>
      </c>
      <c r="K9272" s="2">
        <f>I9272*FARMER_RATE+J9272*TEMP_WORKER_RATE</f>
        <v>131892.07441030361</v>
      </c>
      <c r="L9272" s="2">
        <f>A9272*PRICE_TOM+B9272*PRICE_CAR+C9272*PRICE_MES</f>
        <v>212576</v>
      </c>
      <c r="M9272" s="2">
        <f>A9272*FERT_BED_TOM+B9272*FERT_BED_CAR+C9272*FERT_BED_MES</f>
        <v>40480</v>
      </c>
      <c r="N9272" s="6">
        <f>IF(AND(D9272&lt;=TOTAL_BEDS,J9272&lt;=TEMP_WORKER_MAX*TEMP_WORKER_HRS),1,0)</f>
        <v>0</v>
      </c>
      <c r="O9272" s="2">
        <f>L9272-M9272-K9272-FIXED_COSTS</f>
        <v>20203.925589696388</v>
      </c>
      <c r="P9272" s="2">
        <f>IF(N9272=1,O9272,"")</f>
      </c>
    </row>
    <row r="9273">
      <c r="A9273" s="6">
        <v>14</v>
      </c>
      <c r="B9273" s="6">
        <v>5</v>
      </c>
      <c r="C9273" s="6">
        <v>0</v>
      </c>
      <c r="D9273" s="6">
        <f>A9273+B9273+C9273</f>
        <v>19</v>
      </c>
      <c r="E9273" s="5">
        <f>IF(A9273=0,0,A9273*LABOR_HRS_WK_TOM*SEASON_WEEKS*(1+DIM_PCT_TOM)^A9273)</f>
        <v>4784.8479031488423</v>
      </c>
      <c r="F9273" s="5">
        <f>IF(B9273=0,0,B9273*LABOR_HRS_WK_CAR*SEASON_WEEKS*(1+DIM_PCT_CAR)^B9273)</f>
        <v>169.71123193359367</v>
      </c>
      <c r="G9273" s="5">
        <f>IF(C9273=0,0,C9273*LABOR_HRS_WK_MES*SEASON_WEEKS*(1+DIM_PCT_MES)^C9273)</f>
        <v>0</v>
      </c>
      <c r="H9273" s="5">
        <f>E9273+F9273+G9273</f>
        <v>4954.5591350824361</v>
      </c>
      <c r="I9273" s="5">
        <f>MIN(H9273,FARMER_HRS)</f>
        <v>720</v>
      </c>
      <c r="J9273" s="5">
        <f>MAX(0,H9273-FARMER_HRS)</f>
        <v>4234.5591350824361</v>
      </c>
      <c r="K9273" s="2">
        <f>I9273*FARMER_RATE+J9273*TEMP_WORKER_RATE</f>
        <v>98516.651650736734</v>
      </c>
      <c r="L9273" s="2">
        <f>A9273*PRICE_TOM+B9273*PRICE_CAR+C9273*PRICE_MES</f>
        <v>133670</v>
      </c>
      <c r="M9273" s="2">
        <f>A9273*FERT_BED_TOM+B9273*FERT_BED_CAR+C9273*FERT_BED_MES</f>
        <v>14520</v>
      </c>
      <c r="N9273" s="6">
        <f>IF(AND(D9273&lt;=TOTAL_BEDS,J9273&lt;=TEMP_WORKER_MAX*TEMP_WORKER_HRS),1,0)</f>
        <v>1</v>
      </c>
      <c r="O9273" s="2">
        <f>L9273-M9273-K9273-FIXED_COSTS</f>
        <v>633.34834926326585</v>
      </c>
      <c r="P9273" s="2">
        <f>IF(N9273=1,O9273,"")</f>
        <v>633.34834926326585</v>
      </c>
    </row>
    <row r="9274">
      <c r="A9274" s="6">
        <v>14</v>
      </c>
      <c r="B9274" s="6">
        <v>5</v>
      </c>
      <c r="C9274" s="6">
        <v>1</v>
      </c>
      <c r="D9274" s="6">
        <f>A9274+B9274+C9274</f>
        <v>20</v>
      </c>
      <c r="E9274" s="5">
        <f>IF(A9274=0,0,A9274*LABOR_HRS_WK_TOM*SEASON_WEEKS*(1+DIM_PCT_TOM)^A9274)</f>
        <v>4784.8479031488423</v>
      </c>
      <c r="F9274" s="5">
        <f>IF(B9274=0,0,B9274*LABOR_HRS_WK_CAR*SEASON_WEEKS*(1+DIM_PCT_CAR)^B9274)</f>
        <v>169.71123193359367</v>
      </c>
      <c r="G9274" s="5">
        <f>IF(C9274=0,0,C9274*LABOR_HRS_WK_MES*SEASON_WEEKS*(1+DIM_PCT_MES)^C9274)</f>
        <v>45.5625</v>
      </c>
      <c r="H9274" s="5">
        <f>E9274+F9274+G9274</f>
        <v>5000.1216350824361</v>
      </c>
      <c r="I9274" s="5">
        <f>MIN(H9274,FARMER_HRS)</f>
        <v>720</v>
      </c>
      <c r="J9274" s="5">
        <f>MAX(0,H9274-FARMER_HRS)</f>
        <v>4280.1216350824361</v>
      </c>
      <c r="K9274" s="2">
        <f>I9274*FARMER_RATE+J9274*TEMP_WORKER_RATE</f>
        <v>99307.667275736734</v>
      </c>
      <c r="L9274" s="2">
        <f>A9274*PRICE_TOM+B9274*PRICE_CAR+C9274*PRICE_MES</f>
        <v>136370</v>
      </c>
      <c r="M9274" s="2">
        <f>A9274*FERT_BED_TOM+B9274*FERT_BED_CAR+C9274*FERT_BED_MES</f>
        <v>15400</v>
      </c>
      <c r="N9274" s="6">
        <f>IF(AND(D9274&lt;=TOTAL_BEDS,J9274&lt;=TEMP_WORKER_MAX*TEMP_WORKER_HRS),1,0)</f>
        <v>1</v>
      </c>
      <c r="O9274" s="2">
        <f>L9274-M9274-K9274-FIXED_COSTS</f>
        <v>1662.3327242632658</v>
      </c>
      <c r="P9274" s="2">
        <f>IF(N9274=1,O9274,"")</f>
        <v>1662.3327242632658</v>
      </c>
    </row>
    <row r="9275">
      <c r="A9275" s="6">
        <v>14</v>
      </c>
      <c r="B9275" s="6">
        <v>5</v>
      </c>
      <c r="C9275" s="6">
        <v>2</v>
      </c>
      <c r="D9275" s="6">
        <f>A9275+B9275+C9275</f>
        <v>21</v>
      </c>
      <c r="E9275" s="5">
        <f>IF(A9275=0,0,A9275*LABOR_HRS_WK_TOM*SEASON_WEEKS*(1+DIM_PCT_TOM)^A9275)</f>
        <v>4784.8479031488423</v>
      </c>
      <c r="F9275" s="5">
        <f>IF(B9275=0,0,B9275*LABOR_HRS_WK_CAR*SEASON_WEEKS*(1+DIM_PCT_CAR)^B9275)</f>
        <v>169.71123193359367</v>
      </c>
      <c r="G9275" s="5">
        <f>IF(C9275=0,0,C9275*LABOR_HRS_WK_MES*SEASON_WEEKS*(1+DIM_PCT_MES)^C9275)</f>
        <v>92.2640625</v>
      </c>
      <c r="H9275" s="5">
        <f>E9275+F9275+G9275</f>
        <v>5046.8231975824365</v>
      </c>
      <c r="I9275" s="5">
        <f>MIN(H9275,FARMER_HRS)</f>
        <v>720</v>
      </c>
      <c r="J9275" s="5">
        <f>MAX(0,H9275-FARMER_HRS)</f>
        <v>4326.8231975824365</v>
      </c>
      <c r="K9275" s="2">
        <f>I9275*FARMER_RATE+J9275*TEMP_WORKER_RATE</f>
        <v>100118.45829136175</v>
      </c>
      <c r="L9275" s="2">
        <f>A9275*PRICE_TOM+B9275*PRICE_CAR+C9275*PRICE_MES</f>
        <v>139070</v>
      </c>
      <c r="M9275" s="2">
        <f>A9275*FERT_BED_TOM+B9275*FERT_BED_CAR+C9275*FERT_BED_MES</f>
        <v>16280</v>
      </c>
      <c r="N9275" s="6">
        <f>IF(AND(D9275&lt;=TOTAL_BEDS,J9275&lt;=TEMP_WORKER_MAX*TEMP_WORKER_HRS),1,0)</f>
        <v>1</v>
      </c>
      <c r="O9275" s="2">
        <f>L9275-M9275-K9275-FIXED_COSTS</f>
        <v>2671.5417086382513</v>
      </c>
      <c r="P9275" s="2">
        <f>IF(N9275=1,O9275,"")</f>
        <v>2671.5417086382513</v>
      </c>
    </row>
    <row r="9276">
      <c r="A9276" s="6">
        <v>14</v>
      </c>
      <c r="B9276" s="6">
        <v>5</v>
      </c>
      <c r="C9276" s="6">
        <v>3</v>
      </c>
      <c r="D9276" s="6">
        <f>A9276+B9276+C9276</f>
        <v>22</v>
      </c>
      <c r="E9276" s="5">
        <f>IF(A9276=0,0,A9276*LABOR_HRS_WK_TOM*SEASON_WEEKS*(1+DIM_PCT_TOM)^A9276)</f>
        <v>4784.8479031488423</v>
      </c>
      <c r="F9276" s="5">
        <f>IF(B9276=0,0,B9276*LABOR_HRS_WK_CAR*SEASON_WEEKS*(1+DIM_PCT_CAR)^B9276)</f>
        <v>169.71123193359367</v>
      </c>
      <c r="G9276" s="5">
        <f>IF(C9276=0,0,C9276*LABOR_HRS_WK_MES*SEASON_WEEKS*(1+DIM_PCT_MES)^C9276)</f>
        <v>140.12604492187498</v>
      </c>
      <c r="H9276" s="5">
        <f>E9276+F9276+G9276</f>
        <v>5094.6851800043114</v>
      </c>
      <c r="I9276" s="5">
        <f>MIN(H9276,FARMER_HRS)</f>
        <v>720</v>
      </c>
      <c r="J9276" s="5">
        <f>MAX(0,H9276-FARMER_HRS)</f>
        <v>4374.6851800043114</v>
      </c>
      <c r="K9276" s="2">
        <f>I9276*FARMER_RATE+J9276*TEMP_WORKER_RATE</f>
        <v>100949.39548618595</v>
      </c>
      <c r="L9276" s="2">
        <f>A9276*PRICE_TOM+B9276*PRICE_CAR+C9276*PRICE_MES</f>
        <v>141770</v>
      </c>
      <c r="M9276" s="2">
        <f>A9276*FERT_BED_TOM+B9276*FERT_BED_CAR+C9276*FERT_BED_MES</f>
        <v>17160</v>
      </c>
      <c r="N9276" s="6">
        <f>IF(AND(D9276&lt;=TOTAL_BEDS,J9276&lt;=TEMP_WORKER_MAX*TEMP_WORKER_HRS),1,0)</f>
        <v>1</v>
      </c>
      <c r="O9276" s="2">
        <f>L9276-M9276-K9276-FIXED_COSTS</f>
        <v>3660.6045138140471</v>
      </c>
      <c r="P9276" s="2">
        <f>IF(N9276=1,O9276,"")</f>
        <v>3660.6045138140471</v>
      </c>
    </row>
    <row r="9277">
      <c r="A9277" s="6">
        <v>14</v>
      </c>
      <c r="B9277" s="6">
        <v>5</v>
      </c>
      <c r="C9277" s="6">
        <v>4</v>
      </c>
      <c r="D9277" s="6">
        <f>A9277+B9277+C9277</f>
        <v>23</v>
      </c>
      <c r="E9277" s="5">
        <f>IF(A9277=0,0,A9277*LABOR_HRS_WK_TOM*SEASON_WEEKS*(1+DIM_PCT_TOM)^A9277)</f>
        <v>4784.8479031488423</v>
      </c>
      <c r="F9277" s="5">
        <f>IF(B9277=0,0,B9277*LABOR_HRS_WK_CAR*SEASON_WEEKS*(1+DIM_PCT_CAR)^B9277)</f>
        <v>169.71123193359367</v>
      </c>
      <c r="G9277" s="5">
        <f>IF(C9277=0,0,C9277*LABOR_HRS_WK_MES*SEASON_WEEKS*(1+DIM_PCT_MES)^C9277)</f>
        <v>189.17016064453119</v>
      </c>
      <c r="H9277" s="5">
        <f>E9277+F9277+G9277</f>
        <v>5143.7292957269674</v>
      </c>
      <c r="I9277" s="5">
        <f>MIN(H9277,FARMER_HRS)</f>
        <v>720</v>
      </c>
      <c r="J9277" s="5">
        <f>MAX(0,H9277-FARMER_HRS)</f>
        <v>4423.7292957269674</v>
      </c>
      <c r="K9277" s="2">
        <f>I9277*FARMER_RATE+J9277*TEMP_WORKER_RATE</f>
        <v>101800.85582859318</v>
      </c>
      <c r="L9277" s="2">
        <f>A9277*PRICE_TOM+B9277*PRICE_CAR+C9277*PRICE_MES</f>
        <v>144470</v>
      </c>
      <c r="M9277" s="2">
        <f>A9277*FERT_BED_TOM+B9277*FERT_BED_CAR+C9277*FERT_BED_MES</f>
        <v>18040</v>
      </c>
      <c r="N9277" s="6">
        <f>IF(AND(D9277&lt;=TOTAL_BEDS,J9277&lt;=TEMP_WORKER_MAX*TEMP_WORKER_HRS),1,0)</f>
        <v>1</v>
      </c>
      <c r="O9277" s="2">
        <f>L9277-M9277-K9277-FIXED_COSTS</f>
        <v>4629.1441714068205</v>
      </c>
      <c r="P9277" s="2">
        <f>IF(N9277=1,O9277,"")</f>
        <v>4629.1441714068205</v>
      </c>
    </row>
    <row r="9278">
      <c r="A9278" s="6">
        <v>14</v>
      </c>
      <c r="B9278" s="6">
        <v>5</v>
      </c>
      <c r="C9278" s="6">
        <v>5</v>
      </c>
      <c r="D9278" s="6">
        <f>A9278+B9278+C9278</f>
        <v>24</v>
      </c>
      <c r="E9278" s="5">
        <f>IF(A9278=0,0,A9278*LABOR_HRS_WK_TOM*SEASON_WEEKS*(1+DIM_PCT_TOM)^A9278)</f>
        <v>4784.8479031488423</v>
      </c>
      <c r="F9278" s="5">
        <f>IF(B9278=0,0,B9278*LABOR_HRS_WK_CAR*SEASON_WEEKS*(1+DIM_PCT_CAR)^B9278)</f>
        <v>169.71123193359367</v>
      </c>
      <c r="G9278" s="5">
        <f>IF(C9278=0,0,C9278*LABOR_HRS_WK_MES*SEASON_WEEKS*(1+DIM_PCT_MES)^C9278)</f>
        <v>239.41848456573481</v>
      </c>
      <c r="H9278" s="5">
        <f>E9278+F9278+G9278</f>
        <v>5193.9776196481707</v>
      </c>
      <c r="I9278" s="5">
        <f>MIN(H9278,FARMER_HRS)</f>
        <v>720</v>
      </c>
      <c r="J9278" s="5">
        <f>MAX(0,H9278-FARMER_HRS)</f>
        <v>4473.9776196481707</v>
      </c>
      <c r="K9278" s="2">
        <f>I9278*FARMER_RATE+J9278*TEMP_WORKER_RATE</f>
        <v>102673.2225633363</v>
      </c>
      <c r="L9278" s="2">
        <f>A9278*PRICE_TOM+B9278*PRICE_CAR+C9278*PRICE_MES</f>
        <v>147170</v>
      </c>
      <c r="M9278" s="2">
        <f>A9278*FERT_BED_TOM+B9278*FERT_BED_CAR+C9278*FERT_BED_MES</f>
        <v>18920</v>
      </c>
      <c r="N9278" s="6">
        <f>IF(AND(D9278&lt;=TOTAL_BEDS,J9278&lt;=TEMP_WORKER_MAX*TEMP_WORKER_HRS),1,0)</f>
        <v>1</v>
      </c>
      <c r="O9278" s="2">
        <f>L9278-M9278-K9278-FIXED_COSTS</f>
        <v>5576.7774366637022</v>
      </c>
      <c r="P9278" s="2">
        <f>IF(N9278=1,O9278,"")</f>
        <v>5576.7774366637022</v>
      </c>
    </row>
    <row r="9279">
      <c r="A9279" s="6">
        <v>14</v>
      </c>
      <c r="B9279" s="6">
        <v>5</v>
      </c>
      <c r="C9279" s="6">
        <v>6</v>
      </c>
      <c r="D9279" s="6">
        <f>A9279+B9279+C9279</f>
        <v>25</v>
      </c>
      <c r="E9279" s="5">
        <f>IF(A9279=0,0,A9279*LABOR_HRS_WK_TOM*SEASON_WEEKS*(1+DIM_PCT_TOM)^A9279)</f>
        <v>4784.8479031488423</v>
      </c>
      <c r="F9279" s="5">
        <f>IF(B9279=0,0,B9279*LABOR_HRS_WK_CAR*SEASON_WEEKS*(1+DIM_PCT_CAR)^B9279)</f>
        <v>169.71123193359367</v>
      </c>
      <c r="G9279" s="5">
        <f>IF(C9279=0,0,C9279*LABOR_HRS_WK_MES*SEASON_WEEKS*(1+DIM_PCT_MES)^C9279)</f>
        <v>290.89345874736773</v>
      </c>
      <c r="H9279" s="5">
        <f>E9279+F9279+G9279</f>
        <v>5245.4525938298038</v>
      </c>
      <c r="I9279" s="5">
        <f>MIN(H9279,FARMER_HRS)</f>
        <v>720</v>
      </c>
      <c r="J9279" s="5">
        <f>MAX(0,H9279-FARMER_HRS)</f>
        <v>4525.4525938298038</v>
      </c>
      <c r="K9279" s="2">
        <f>I9279*FARMER_RATE+J9279*TEMP_WORKER_RATE</f>
        <v>103566.88530954521</v>
      </c>
      <c r="L9279" s="2">
        <f>A9279*PRICE_TOM+B9279*PRICE_CAR+C9279*PRICE_MES</f>
        <v>149870</v>
      </c>
      <c r="M9279" s="2">
        <f>A9279*FERT_BED_TOM+B9279*FERT_BED_CAR+C9279*FERT_BED_MES</f>
        <v>19800</v>
      </c>
      <c r="N9279" s="6">
        <f>IF(AND(D9279&lt;=TOTAL_BEDS,J9279&lt;=TEMP_WORKER_MAX*TEMP_WORKER_HRS),1,0)</f>
        <v>1</v>
      </c>
      <c r="O9279" s="2">
        <f>L9279-M9279-K9279-FIXED_COSTS</f>
        <v>6503.1146904547932</v>
      </c>
      <c r="P9279" s="2">
        <f>IF(N9279=1,O9279,"")</f>
        <v>6503.1146904547932</v>
      </c>
    </row>
    <row r="9280">
      <c r="A9280" s="6">
        <v>14</v>
      </c>
      <c r="B9280" s="6">
        <v>5</v>
      </c>
      <c r="C9280" s="6">
        <v>7</v>
      </c>
      <c r="D9280" s="6">
        <f>A9280+B9280+C9280</f>
        <v>26</v>
      </c>
      <c r="E9280" s="5">
        <f>IF(A9280=0,0,A9280*LABOR_HRS_WK_TOM*SEASON_WEEKS*(1+DIM_PCT_TOM)^A9280)</f>
        <v>4784.8479031488423</v>
      </c>
      <c r="F9280" s="5">
        <f>IF(B9280=0,0,B9280*LABOR_HRS_WK_CAR*SEASON_WEEKS*(1+DIM_PCT_CAR)^B9280)</f>
        <v>169.71123193359367</v>
      </c>
      <c r="G9280" s="5">
        <f>IF(C9280=0,0,C9280*LABOR_HRS_WK_MES*SEASON_WEEKS*(1+DIM_PCT_MES)^C9280)</f>
        <v>343.61789814532818</v>
      </c>
      <c r="H9280" s="5">
        <f>E9280+F9280+G9280</f>
        <v>5298.1770332277647</v>
      </c>
      <c r="I9280" s="5">
        <f>MIN(H9280,FARMER_HRS)</f>
        <v>720</v>
      </c>
      <c r="J9280" s="5">
        <f>MAX(0,H9280-FARMER_HRS)</f>
        <v>4578.1770332277647</v>
      </c>
      <c r="K9280" s="2">
        <f>I9280*FARMER_RATE+J9280*TEMP_WORKER_RATE</f>
        <v>104482.24016020425</v>
      </c>
      <c r="L9280" s="2">
        <f>A9280*PRICE_TOM+B9280*PRICE_CAR+C9280*PRICE_MES</f>
        <v>152570</v>
      </c>
      <c r="M9280" s="2">
        <f>A9280*FERT_BED_TOM+B9280*FERT_BED_CAR+C9280*FERT_BED_MES</f>
        <v>20680</v>
      </c>
      <c r="N9280" s="6">
        <f>IF(AND(D9280&lt;=TOTAL_BEDS,J9280&lt;=TEMP_WORKER_MAX*TEMP_WORKER_HRS),1,0)</f>
        <v>1</v>
      </c>
      <c r="O9280" s="2">
        <f>L9280-M9280-K9280-FIXED_COSTS</f>
        <v>7407.7598397957481</v>
      </c>
      <c r="P9280" s="2">
        <f>IF(N9280=1,O9280,"")</f>
        <v>7407.7598397957481</v>
      </c>
    </row>
    <row r="9281">
      <c r="A9281" s="6">
        <v>14</v>
      </c>
      <c r="B9281" s="6">
        <v>5</v>
      </c>
      <c r="C9281" s="6">
        <v>8</v>
      </c>
      <c r="D9281" s="6">
        <f>A9281+B9281+C9281</f>
        <v>27</v>
      </c>
      <c r="E9281" s="5">
        <f>IF(A9281=0,0,A9281*LABOR_HRS_WK_TOM*SEASON_WEEKS*(1+DIM_PCT_TOM)^A9281)</f>
        <v>4784.8479031488423</v>
      </c>
      <c r="F9281" s="5">
        <f>IF(B9281=0,0,B9281*LABOR_HRS_WK_CAR*SEASON_WEEKS*(1+DIM_PCT_CAR)^B9281)</f>
        <v>169.71123193359367</v>
      </c>
      <c r="G9281" s="5">
        <f>IF(C9281=0,0,C9281*LABOR_HRS_WK_MES*SEASON_WEEKS*(1+DIM_PCT_MES)^C9281)</f>
        <v>397.61499642530833</v>
      </c>
      <c r="H9281" s="5">
        <f>E9281+F9281+G9281</f>
        <v>5352.1741315077443</v>
      </c>
      <c r="I9281" s="5">
        <f>MIN(H9281,FARMER_HRS)</f>
        <v>720</v>
      </c>
      <c r="J9281" s="5">
        <f>MAX(0,H9281-FARMER_HRS)</f>
        <v>4632.1741315077443</v>
      </c>
      <c r="K9281" s="2">
        <f>I9281*FARMER_RATE+J9281*TEMP_WORKER_RATE</f>
        <v>105419.68978312056</v>
      </c>
      <c r="L9281" s="2">
        <f>A9281*PRICE_TOM+B9281*PRICE_CAR+C9281*PRICE_MES</f>
        <v>155270</v>
      </c>
      <c r="M9281" s="2">
        <f>A9281*FERT_BED_TOM+B9281*FERT_BED_CAR+C9281*FERT_BED_MES</f>
        <v>21560</v>
      </c>
      <c r="N9281" s="6">
        <f>IF(AND(D9281&lt;=TOTAL_BEDS,J9281&lt;=TEMP_WORKER_MAX*TEMP_WORKER_HRS),1,0)</f>
        <v>1</v>
      </c>
      <c r="O9281" s="2">
        <f>L9281-M9281-K9281-FIXED_COSTS</f>
        <v>8290.310216879443</v>
      </c>
      <c r="P9281" s="2">
        <f>IF(N9281=1,O9281,"")</f>
        <v>8290.310216879443</v>
      </c>
    </row>
    <row r="9282">
      <c r="A9282" s="6">
        <v>14</v>
      </c>
      <c r="B9282" s="6">
        <v>5</v>
      </c>
      <c r="C9282" s="6">
        <v>9</v>
      </c>
      <c r="D9282" s="6">
        <f>A9282+B9282+C9282</f>
        <v>28</v>
      </c>
      <c r="E9282" s="5">
        <f>IF(A9282=0,0,A9282*LABOR_HRS_WK_TOM*SEASON_WEEKS*(1+DIM_PCT_TOM)^A9282)</f>
        <v>4784.8479031488423</v>
      </c>
      <c r="F9282" s="5">
        <f>IF(B9282=0,0,B9282*LABOR_HRS_WK_CAR*SEASON_WEEKS*(1+DIM_PCT_CAR)^B9282)</f>
        <v>169.71123193359367</v>
      </c>
      <c r="G9282" s="5">
        <f>IF(C9282=0,0,C9282*LABOR_HRS_WK_MES*SEASON_WEEKS*(1+DIM_PCT_MES)^C9282)</f>
        <v>452.90833186570273</v>
      </c>
      <c r="H9282" s="5">
        <f>E9282+F9282+G9282</f>
        <v>5407.4674669481392</v>
      </c>
      <c r="I9282" s="5">
        <f>MIN(H9282,FARMER_HRS)</f>
        <v>720</v>
      </c>
      <c r="J9282" s="5">
        <f>MAX(0,H9282-FARMER_HRS)</f>
        <v>4687.4674669481392</v>
      </c>
      <c r="K9282" s="2">
        <f>I9282*FARMER_RATE+J9282*TEMP_WORKER_RATE</f>
        <v>106379.64352340519</v>
      </c>
      <c r="L9282" s="2">
        <f>A9282*PRICE_TOM+B9282*PRICE_CAR+C9282*PRICE_MES</f>
        <v>157970</v>
      </c>
      <c r="M9282" s="2">
        <f>A9282*FERT_BED_TOM+B9282*FERT_BED_CAR+C9282*FERT_BED_MES</f>
        <v>22440</v>
      </c>
      <c r="N9282" s="6">
        <f>IF(AND(D9282&lt;=TOTAL_BEDS,J9282&lt;=TEMP_WORKER_MAX*TEMP_WORKER_HRS),1,0)</f>
        <v>1</v>
      </c>
      <c r="O9282" s="2">
        <f>L9282-M9282-K9282-FIXED_COSTS</f>
        <v>9150.35647659481</v>
      </c>
      <c r="P9282" s="2">
        <f>IF(N9282=1,O9282,"")</f>
        <v>9150.35647659481</v>
      </c>
    </row>
    <row r="9283">
      <c r="A9283" s="6">
        <v>14</v>
      </c>
      <c r="B9283" s="6">
        <v>5</v>
      </c>
      <c r="C9283" s="6">
        <v>10</v>
      </c>
      <c r="D9283" s="6">
        <f>A9283+B9283+C9283</f>
        <v>29</v>
      </c>
      <c r="E9283" s="5">
        <f>IF(A9283=0,0,A9283*LABOR_HRS_WK_TOM*SEASON_WEEKS*(1+DIM_PCT_TOM)^A9283)</f>
        <v>4784.8479031488423</v>
      </c>
      <c r="F9283" s="5">
        <f>IF(B9283=0,0,B9283*LABOR_HRS_WK_CAR*SEASON_WEEKS*(1+DIM_PCT_CAR)^B9283)</f>
        <v>169.71123193359367</v>
      </c>
      <c r="G9283" s="5">
        <f>IF(C9283=0,0,C9283*LABOR_HRS_WK_MES*SEASON_WEEKS*(1+DIM_PCT_MES)^C9283)</f>
        <v>509.52187334891551</v>
      </c>
      <c r="H9283" s="5">
        <f>E9283+F9283+G9283</f>
        <v>5464.0810084313516</v>
      </c>
      <c r="I9283" s="5">
        <f>MIN(H9283,FARMER_HRS)</f>
        <v>720</v>
      </c>
      <c r="J9283" s="5">
        <f>MAX(0,H9283-FARMER_HRS)</f>
        <v>4744.0810084313516</v>
      </c>
      <c r="K9283" s="2">
        <f>I9283*FARMER_RATE+J9283*TEMP_WORKER_RATE</f>
        <v>107362.51750748874</v>
      </c>
      <c r="L9283" s="2">
        <f>A9283*PRICE_TOM+B9283*PRICE_CAR+C9283*PRICE_MES</f>
        <v>160670</v>
      </c>
      <c r="M9283" s="2">
        <f>A9283*FERT_BED_TOM+B9283*FERT_BED_CAR+C9283*FERT_BED_MES</f>
        <v>23320</v>
      </c>
      <c r="N9283" s="6">
        <f>IF(AND(D9283&lt;=TOTAL_BEDS,J9283&lt;=TEMP_WORKER_MAX*TEMP_WORKER_HRS),1,0)</f>
        <v>1</v>
      </c>
      <c r="O9283" s="2">
        <f>L9283-M9283-K9283-FIXED_COSTS</f>
        <v>9987.4824925112625</v>
      </c>
      <c r="P9283" s="2">
        <f>IF(N9283=1,O9283,"")</f>
        <v>9987.4824925112625</v>
      </c>
    </row>
    <row r="9284">
      <c r="A9284" s="6">
        <v>14</v>
      </c>
      <c r="B9284" s="6">
        <v>5</v>
      </c>
      <c r="C9284" s="6">
        <v>11</v>
      </c>
      <c r="D9284" s="6">
        <f>A9284+B9284+C9284</f>
        <v>30</v>
      </c>
      <c r="E9284" s="5">
        <f>IF(A9284=0,0,A9284*LABOR_HRS_WK_TOM*SEASON_WEEKS*(1+DIM_PCT_TOM)^A9284)</f>
        <v>4784.8479031488423</v>
      </c>
      <c r="F9284" s="5">
        <f>IF(B9284=0,0,B9284*LABOR_HRS_WK_CAR*SEASON_WEEKS*(1+DIM_PCT_CAR)^B9284)</f>
        <v>169.71123193359367</v>
      </c>
      <c r="G9284" s="5">
        <f>IF(C9284=0,0,C9284*LABOR_HRS_WK_MES*SEASON_WEEKS*(1+DIM_PCT_MES)^C9284)</f>
        <v>567.47998644235463</v>
      </c>
      <c r="H9284" s="5">
        <f>E9284+F9284+G9284</f>
        <v>5522.039121524791</v>
      </c>
      <c r="I9284" s="5">
        <f>MIN(H9284,FARMER_HRS)</f>
        <v>720</v>
      </c>
      <c r="J9284" s="5">
        <f>MAX(0,H9284-FARMER_HRS)</f>
        <v>4802.039121524791</v>
      </c>
      <c r="K9284" s="2">
        <f>I9284*FARMER_RATE+J9284*TEMP_WORKER_RATE</f>
        <v>108368.73474869429</v>
      </c>
      <c r="L9284" s="2">
        <f>A9284*PRICE_TOM+B9284*PRICE_CAR+C9284*PRICE_MES</f>
        <v>163370</v>
      </c>
      <c r="M9284" s="2">
        <f>A9284*FERT_BED_TOM+B9284*FERT_BED_CAR+C9284*FERT_BED_MES</f>
        <v>24200</v>
      </c>
      <c r="N9284" s="6">
        <f>IF(AND(D9284&lt;=TOTAL_BEDS,J9284&lt;=TEMP_WORKER_MAX*TEMP_WORKER_HRS),1,0)</f>
        <v>1</v>
      </c>
      <c r="O9284" s="2">
        <f>L9284-M9284-K9284-FIXED_COSTS</f>
        <v>10801.265251305711</v>
      </c>
      <c r="P9284" s="2">
        <f>IF(N9284=1,O9284,"")</f>
        <v>10801.265251305711</v>
      </c>
    </row>
    <row r="9285">
      <c r="A9285" s="6">
        <v>14</v>
      </c>
      <c r="B9285" s="6">
        <v>5</v>
      </c>
      <c r="C9285" s="6">
        <v>12</v>
      </c>
      <c r="D9285" s="6">
        <f>A9285+B9285+C9285</f>
        <v>31</v>
      </c>
      <c r="E9285" s="5">
        <f>IF(A9285=0,0,A9285*LABOR_HRS_WK_TOM*SEASON_WEEKS*(1+DIM_PCT_TOM)^A9285)</f>
        <v>4784.8479031488423</v>
      </c>
      <c r="F9285" s="5">
        <f>IF(B9285=0,0,B9285*LABOR_HRS_WK_CAR*SEASON_WEEKS*(1+DIM_PCT_CAR)^B9285)</f>
        <v>169.71123193359367</v>
      </c>
      <c r="G9285" s="5">
        <f>IF(C9285=0,0,C9285*LABOR_HRS_WK_MES*SEASON_WEEKS*(1+DIM_PCT_MES)^C9285)</f>
        <v>626.807439570419</v>
      </c>
      <c r="H9285" s="5">
        <f>E9285+F9285+G9285</f>
        <v>5581.366574652855</v>
      </c>
      <c r="I9285" s="5">
        <f>MIN(H9285,FARMER_HRS)</f>
        <v>720</v>
      </c>
      <c r="J9285" s="5">
        <f>MAX(0,H9285-FARMER_HRS)</f>
        <v>4861.366574652855</v>
      </c>
      <c r="K9285" s="2">
        <f>I9285*FARMER_RATE+J9285*TEMP_WORKER_RATE</f>
        <v>109398.72525438984</v>
      </c>
      <c r="L9285" s="2">
        <f>A9285*PRICE_TOM+B9285*PRICE_CAR+C9285*PRICE_MES</f>
        <v>166070</v>
      </c>
      <c r="M9285" s="2">
        <f>A9285*FERT_BED_TOM+B9285*FERT_BED_CAR+C9285*FERT_BED_MES</f>
        <v>25080</v>
      </c>
      <c r="N9285" s="6">
        <f>IF(AND(D9285&lt;=TOTAL_BEDS,J9285&lt;=TEMP_WORKER_MAX*TEMP_WORKER_HRS),1,0)</f>
        <v>1</v>
      </c>
      <c r="O9285" s="2">
        <f>L9285-M9285-K9285-FIXED_COSTS</f>
        <v>11591.274745610164</v>
      </c>
      <c r="P9285" s="2">
        <f>IF(N9285=1,O9285,"")</f>
        <v>11591.274745610164</v>
      </c>
    </row>
    <row r="9286">
      <c r="A9286" s="6">
        <v>14</v>
      </c>
      <c r="B9286" s="6">
        <v>5</v>
      </c>
      <c r="C9286" s="6">
        <v>13</v>
      </c>
      <c r="D9286" s="6">
        <f>A9286+B9286+C9286</f>
        <v>32</v>
      </c>
      <c r="E9286" s="5">
        <f>IF(A9286=0,0,A9286*LABOR_HRS_WK_TOM*SEASON_WEEKS*(1+DIM_PCT_TOM)^A9286)</f>
        <v>4784.8479031488423</v>
      </c>
      <c r="F9286" s="5">
        <f>IF(B9286=0,0,B9286*LABOR_HRS_WK_CAR*SEASON_WEEKS*(1+DIM_PCT_CAR)^B9286)</f>
        <v>169.71123193359367</v>
      </c>
      <c r="G9286" s="5">
        <f>IF(C9286=0,0,C9286*LABOR_HRS_WK_MES*SEASON_WEEKS*(1+DIM_PCT_MES)^C9286)</f>
        <v>687.52941027880331</v>
      </c>
      <c r="H9286" s="5">
        <f>E9286+F9286+G9286</f>
        <v>5642.0885453612391</v>
      </c>
      <c r="I9286" s="5">
        <f>MIN(H9286,FARMER_HRS)</f>
        <v>720</v>
      </c>
      <c r="J9286" s="5">
        <f>MAX(0,H9286-FARMER_HRS)</f>
        <v>4922.0885453612391</v>
      </c>
      <c r="K9286" s="2">
        <f>I9286*FARMER_RATE+J9286*TEMP_WORKER_RATE</f>
        <v>110452.92613474373</v>
      </c>
      <c r="L9286" s="2">
        <f>A9286*PRICE_TOM+B9286*PRICE_CAR+C9286*PRICE_MES</f>
        <v>168770</v>
      </c>
      <c r="M9286" s="2">
        <f>A9286*FERT_BED_TOM+B9286*FERT_BED_CAR+C9286*FERT_BED_MES</f>
        <v>25960</v>
      </c>
      <c r="N9286" s="6">
        <f>IF(AND(D9286&lt;=TOTAL_BEDS,J9286&lt;=TEMP_WORKER_MAX*TEMP_WORKER_HRS),1,0)</f>
        <v>1</v>
      </c>
      <c r="O9286" s="2">
        <f>L9286-M9286-K9286-FIXED_COSTS</f>
        <v>12357.073865256272</v>
      </c>
      <c r="P9286" s="2">
        <f>IF(N9286=1,O9286,"")</f>
        <v>12357.073865256272</v>
      </c>
    </row>
    <row r="9287">
      <c r="A9287" s="6">
        <v>14</v>
      </c>
      <c r="B9287" s="6">
        <v>5</v>
      </c>
      <c r="C9287" s="6">
        <v>14</v>
      </c>
      <c r="D9287" s="6">
        <f>A9287+B9287+C9287</f>
        <v>33</v>
      </c>
      <c r="E9287" s="5">
        <f>IF(A9287=0,0,A9287*LABOR_HRS_WK_TOM*SEASON_WEEKS*(1+DIM_PCT_TOM)^A9287)</f>
        <v>4784.8479031488423</v>
      </c>
      <c r="F9287" s="5">
        <f>IF(B9287=0,0,B9287*LABOR_HRS_WK_CAR*SEASON_WEEKS*(1+DIM_PCT_CAR)^B9287)</f>
        <v>169.71123193359367</v>
      </c>
      <c r="G9287" s="5">
        <f>IF(C9287=0,0,C9287*LABOR_HRS_WK_MES*SEASON_WEEKS*(1+DIM_PCT_MES)^C9287)</f>
        <v>749.67149159246435</v>
      </c>
      <c r="H9287" s="5">
        <f>E9287+F9287+G9287</f>
        <v>5704.2306266749</v>
      </c>
      <c r="I9287" s="5">
        <f>MIN(H9287,FARMER_HRS)</f>
        <v>720</v>
      </c>
      <c r="J9287" s="5">
        <f>MAX(0,H9287-FARMER_HRS)</f>
        <v>4984.2306266749</v>
      </c>
      <c r="K9287" s="2">
        <f>I9287*FARMER_RATE+J9287*TEMP_WORKER_RATE</f>
        <v>111531.7817131059</v>
      </c>
      <c r="L9287" s="2">
        <f>A9287*PRICE_TOM+B9287*PRICE_CAR+C9287*PRICE_MES</f>
        <v>171470</v>
      </c>
      <c r="M9287" s="2">
        <f>A9287*FERT_BED_TOM+B9287*FERT_BED_CAR+C9287*FERT_BED_MES</f>
        <v>26840</v>
      </c>
      <c r="N9287" s="6">
        <f>IF(AND(D9287&lt;=TOTAL_BEDS,J9287&lt;=TEMP_WORKER_MAX*TEMP_WORKER_HRS),1,0)</f>
        <v>1</v>
      </c>
      <c r="O9287" s="2">
        <f>L9287-M9287-K9287-FIXED_COSTS</f>
        <v>13098.218286894102</v>
      </c>
      <c r="P9287" s="2">
        <f>IF(N9287=1,O9287,"")</f>
        <v>13098.218286894102</v>
      </c>
    </row>
    <row r="9288">
      <c r="A9288" s="6">
        <v>14</v>
      </c>
      <c r="B9288" s="6">
        <v>5</v>
      </c>
      <c r="C9288" s="6">
        <v>15</v>
      </c>
      <c r="D9288" s="6">
        <f>A9288+B9288+C9288</f>
        <v>34</v>
      </c>
      <c r="E9288" s="5">
        <f>IF(A9288=0,0,A9288*LABOR_HRS_WK_TOM*SEASON_WEEKS*(1+DIM_PCT_TOM)^A9288)</f>
        <v>4784.8479031488423</v>
      </c>
      <c r="F9288" s="5">
        <f>IF(B9288=0,0,B9288*LABOR_HRS_WK_CAR*SEASON_WEEKS*(1+DIM_PCT_CAR)^B9288)</f>
        <v>169.71123193359367</v>
      </c>
      <c r="G9288" s="5">
        <f>IF(C9288=0,0,C9288*LABOR_HRS_WK_MES*SEASON_WEEKS*(1+DIM_PCT_MES)^C9288)</f>
        <v>813.25969846861074</v>
      </c>
      <c r="H9288" s="5">
        <f>E9288+F9288+G9288</f>
        <v>5767.8188335510467</v>
      </c>
      <c r="I9288" s="5">
        <f>MIN(H9288,FARMER_HRS)</f>
        <v>720</v>
      </c>
      <c r="J9288" s="5">
        <f>MAX(0,H9288-FARMER_HRS)</f>
        <v>5047.8188335510467</v>
      </c>
      <c r="K9288" s="2">
        <f>I9288*FARMER_RATE+J9288*TEMP_WORKER_RATE</f>
        <v>112635.743638039</v>
      </c>
      <c r="L9288" s="2">
        <f>A9288*PRICE_TOM+B9288*PRICE_CAR+C9288*PRICE_MES</f>
        <v>174170</v>
      </c>
      <c r="M9288" s="2">
        <f>A9288*FERT_BED_TOM+B9288*FERT_BED_CAR+C9288*FERT_BED_MES</f>
        <v>27720</v>
      </c>
      <c r="N9288" s="6">
        <f>IF(AND(D9288&lt;=TOTAL_BEDS,J9288&lt;=TEMP_WORKER_MAX*TEMP_WORKER_HRS),1,0)</f>
        <v>1</v>
      </c>
      <c r="O9288" s="2">
        <f>L9288-M9288-K9288-FIXED_COSTS</f>
        <v>13814.256361961001</v>
      </c>
      <c r="P9288" s="2">
        <f>IF(N9288=1,O9288,"")</f>
        <v>13814.256361961001</v>
      </c>
    </row>
    <row r="9289">
      <c r="A9289" s="6">
        <v>14</v>
      </c>
      <c r="B9289" s="6">
        <v>5</v>
      </c>
      <c r="C9289" s="6">
        <v>16</v>
      </c>
      <c r="D9289" s="6">
        <f>A9289+B9289+C9289</f>
        <v>35</v>
      </c>
      <c r="E9289" s="5">
        <f>IF(A9289=0,0,A9289*LABOR_HRS_WK_TOM*SEASON_WEEKS*(1+DIM_PCT_TOM)^A9289)</f>
        <v>4784.8479031488423</v>
      </c>
      <c r="F9289" s="5">
        <f>IF(B9289=0,0,B9289*LABOR_HRS_WK_CAR*SEASON_WEEKS*(1+DIM_PCT_CAR)^B9289)</f>
        <v>169.71123193359367</v>
      </c>
      <c r="G9289" s="5">
        <f>IF(C9289=0,0,C9289*LABOR_HRS_WK_MES*SEASON_WEEKS*(1+DIM_PCT_MES)^C9289)</f>
        <v>878.32047434609967</v>
      </c>
      <c r="H9289" s="5">
        <f>E9289+F9289+G9289</f>
        <v>5832.8796094285353</v>
      </c>
      <c r="I9289" s="5">
        <f>MIN(H9289,FARMER_HRS)</f>
        <v>720</v>
      </c>
      <c r="J9289" s="5">
        <f>MAX(0,H9289-FARMER_HRS)</f>
        <v>5112.8796094285353</v>
      </c>
      <c r="K9289" s="2">
        <f>I9289*FARMER_RATE+J9289*TEMP_WORKER_RATE</f>
        <v>113765.27099702318</v>
      </c>
      <c r="L9289" s="2">
        <f>A9289*PRICE_TOM+B9289*PRICE_CAR+C9289*PRICE_MES</f>
        <v>176870</v>
      </c>
      <c r="M9289" s="2">
        <f>A9289*FERT_BED_TOM+B9289*FERT_BED_CAR+C9289*FERT_BED_MES</f>
        <v>28600</v>
      </c>
      <c r="N9289" s="6">
        <f>IF(AND(D9289&lt;=TOTAL_BEDS,J9289&lt;=TEMP_WORKER_MAX*TEMP_WORKER_HRS),1,0)</f>
        <v>1</v>
      </c>
      <c r="O9289" s="2">
        <f>L9289-M9289-K9289-FIXED_COSTS</f>
        <v>14504.729002976819</v>
      </c>
      <c r="P9289" s="2">
        <f>IF(N9289=1,O9289,"")</f>
        <v>14504.729002976819</v>
      </c>
    </row>
    <row r="9290">
      <c r="A9290" s="6">
        <v>14</v>
      </c>
      <c r="B9290" s="6">
        <v>5</v>
      </c>
      <c r="C9290" s="6">
        <v>17</v>
      </c>
      <c r="D9290" s="6">
        <f>A9290+B9290+C9290</f>
        <v>36</v>
      </c>
      <c r="E9290" s="5">
        <f>IF(A9290=0,0,A9290*LABOR_HRS_WK_TOM*SEASON_WEEKS*(1+DIM_PCT_TOM)^A9290)</f>
        <v>4784.8479031488423</v>
      </c>
      <c r="F9290" s="5">
        <f>IF(B9290=0,0,B9290*LABOR_HRS_WK_CAR*SEASON_WEEKS*(1+DIM_PCT_CAR)^B9290)</f>
        <v>169.71123193359367</v>
      </c>
      <c r="G9290" s="5">
        <f>IF(C9290=0,0,C9290*LABOR_HRS_WK_MES*SEASON_WEEKS*(1+DIM_PCT_MES)^C9290)</f>
        <v>944.88069779263992</v>
      </c>
      <c r="H9290" s="5">
        <f>E9290+F9290+G9290</f>
        <v>5899.4398328750758</v>
      </c>
      <c r="I9290" s="5">
        <f>MIN(H9290,FARMER_HRS)</f>
        <v>720</v>
      </c>
      <c r="J9290" s="5">
        <f>MAX(0,H9290-FARMER_HRS)</f>
        <v>5179.4398328750758</v>
      </c>
      <c r="K9290" s="2">
        <f>I9290*FARMER_RATE+J9290*TEMP_WORKER_RATE</f>
        <v>114920.83043185895</v>
      </c>
      <c r="L9290" s="2">
        <f>A9290*PRICE_TOM+B9290*PRICE_CAR+C9290*PRICE_MES</f>
        <v>179570</v>
      </c>
      <c r="M9290" s="2">
        <f>A9290*FERT_BED_TOM+B9290*FERT_BED_CAR+C9290*FERT_BED_MES</f>
        <v>29480</v>
      </c>
      <c r="N9290" s="6">
        <f>IF(AND(D9290&lt;=TOTAL_BEDS,J9290&lt;=TEMP_WORKER_MAX*TEMP_WORKER_HRS),1,0)</f>
        <v>1</v>
      </c>
      <c r="O9290" s="2">
        <f>L9290-M9290-K9290-FIXED_COSTS</f>
        <v>15169.169568141049</v>
      </c>
      <c r="P9290" s="2">
        <f>IF(N9290=1,O9290,"")</f>
        <v>15169.169568141049</v>
      </c>
    </row>
    <row r="9291">
      <c r="A9291" s="6">
        <v>14</v>
      </c>
      <c r="B9291" s="6">
        <v>5</v>
      </c>
      <c r="C9291" s="6">
        <v>18</v>
      </c>
      <c r="D9291" s="6">
        <f>A9291+B9291+C9291</f>
        <v>37</v>
      </c>
      <c r="E9291" s="5">
        <f>IF(A9291=0,0,A9291*LABOR_HRS_WK_TOM*SEASON_WEEKS*(1+DIM_PCT_TOM)^A9291)</f>
        <v>4784.8479031488423</v>
      </c>
      <c r="F9291" s="5">
        <f>IF(B9291=0,0,B9291*LABOR_HRS_WK_CAR*SEASON_WEEKS*(1+DIM_PCT_CAR)^B9291)</f>
        <v>169.71123193359367</v>
      </c>
      <c r="G9291" s="5">
        <f>IF(C9291=0,0,C9291*LABOR_HRS_WK_MES*SEASON_WEEKS*(1+DIM_PCT_MES)^C9291)</f>
        <v>1012.9676892512272</v>
      </c>
      <c r="H9291" s="5">
        <f>E9291+F9291+G9291</f>
        <v>5967.5268243336632</v>
      </c>
      <c r="I9291" s="5">
        <f>MIN(H9291,FARMER_HRS)</f>
        <v>720</v>
      </c>
      <c r="J9291" s="5">
        <f>MAX(0,H9291-FARMER_HRS)</f>
        <v>5247.5268243336632</v>
      </c>
      <c r="K9291" s="2">
        <f>I9291*FARMER_RATE+J9291*TEMP_WORKER_RATE</f>
        <v>116102.89625579276</v>
      </c>
      <c r="L9291" s="2">
        <f>A9291*PRICE_TOM+B9291*PRICE_CAR+C9291*PRICE_MES</f>
        <v>182270</v>
      </c>
      <c r="M9291" s="2">
        <f>A9291*FERT_BED_TOM+B9291*FERT_BED_CAR+C9291*FERT_BED_MES</f>
        <v>30360</v>
      </c>
      <c r="N9291" s="6">
        <f>IF(AND(D9291&lt;=TOTAL_BEDS,J9291&lt;=TEMP_WORKER_MAX*TEMP_WORKER_HRS),1,0)</f>
        <v>1</v>
      </c>
      <c r="O9291" s="2">
        <f>L9291-M9291-K9291-FIXED_COSTS</f>
        <v>15807.103744207241</v>
      </c>
      <c r="P9291" s="2">
        <f>IF(N9291=1,O9291,"")</f>
        <v>15807.103744207241</v>
      </c>
    </row>
    <row r="9292">
      <c r="A9292" s="6">
        <v>14</v>
      </c>
      <c r="B9292" s="6">
        <v>5</v>
      </c>
      <c r="C9292" s="6">
        <v>19</v>
      </c>
      <c r="D9292" s="6">
        <f>A9292+B9292+C9292</f>
        <v>38</v>
      </c>
      <c r="E9292" s="5">
        <f>IF(A9292=0,0,A9292*LABOR_HRS_WK_TOM*SEASON_WEEKS*(1+DIM_PCT_TOM)^A9292)</f>
        <v>4784.8479031488423</v>
      </c>
      <c r="F9292" s="5">
        <f>IF(B9292=0,0,B9292*LABOR_HRS_WK_CAR*SEASON_WEEKS*(1+DIM_PCT_CAR)^B9292)</f>
        <v>169.71123193359367</v>
      </c>
      <c r="G9292" s="5">
        <f>IF(C9292=0,0,C9292*LABOR_HRS_WK_MES*SEASON_WEEKS*(1+DIM_PCT_MES)^C9292)</f>
        <v>1082.6092178872491</v>
      </c>
      <c r="H9292" s="5">
        <f>E9292+F9292+G9292</f>
        <v>6037.1683529696857</v>
      </c>
      <c r="I9292" s="5">
        <f>MIN(H9292,FARMER_HRS)</f>
        <v>720</v>
      </c>
      <c r="J9292" s="5">
        <f>MAX(0,H9292-FARMER_HRS)</f>
        <v>5317.1683529696857</v>
      </c>
      <c r="K9292" s="2">
        <f>I9292*FARMER_RATE+J9292*TEMP_WORKER_RATE</f>
        <v>117311.95057239037</v>
      </c>
      <c r="L9292" s="2">
        <f>A9292*PRICE_TOM+B9292*PRICE_CAR+C9292*PRICE_MES</f>
        <v>184970</v>
      </c>
      <c r="M9292" s="2">
        <f>A9292*FERT_BED_TOM+B9292*FERT_BED_CAR+C9292*FERT_BED_MES</f>
        <v>31240</v>
      </c>
      <c r="N9292" s="6">
        <f>IF(AND(D9292&lt;=TOTAL_BEDS,J9292&lt;=TEMP_WORKER_MAX*TEMP_WORKER_HRS),1,0)</f>
        <v>1</v>
      </c>
      <c r="O9292" s="2">
        <f>L9292-M9292-K9292-FIXED_COSTS</f>
        <v>16418.049427609629</v>
      </c>
      <c r="P9292" s="2">
        <f>IF(N9292=1,O9292,"")</f>
        <v>16418.049427609629</v>
      </c>
    </row>
    <row r="9293">
      <c r="A9293" s="6">
        <v>14</v>
      </c>
      <c r="B9293" s="6">
        <v>5</v>
      </c>
      <c r="C9293" s="6">
        <v>20</v>
      </c>
      <c r="D9293" s="6">
        <f>A9293+B9293+C9293</f>
        <v>39</v>
      </c>
      <c r="E9293" s="5">
        <f>IF(A9293=0,0,A9293*LABOR_HRS_WK_TOM*SEASON_WEEKS*(1+DIM_PCT_TOM)^A9293)</f>
        <v>4784.8479031488423</v>
      </c>
      <c r="F9293" s="5">
        <f>IF(B9293=0,0,B9293*LABOR_HRS_WK_CAR*SEASON_WEEKS*(1+DIM_PCT_CAR)^B9293)</f>
        <v>169.71123193359367</v>
      </c>
      <c r="G9293" s="5">
        <f>IF(C9293=0,0,C9293*LABOR_HRS_WK_MES*SEASON_WEEKS*(1+DIM_PCT_MES)^C9293)</f>
        <v>1153.8335085377259</v>
      </c>
      <c r="H9293" s="5">
        <f>E9293+F9293+G9293</f>
        <v>6108.3926436201618</v>
      </c>
      <c r="I9293" s="5">
        <f>MIN(H9293,FARMER_HRS)</f>
        <v>720</v>
      </c>
      <c r="J9293" s="5">
        <f>MAX(0,H9293-FARMER_HRS)</f>
        <v>5388.3926436201618</v>
      </c>
      <c r="K9293" s="2">
        <f>I9293*FARMER_RATE+J9293*TEMP_WORKER_RATE</f>
        <v>118548.48339618336</v>
      </c>
      <c r="L9293" s="2">
        <f>A9293*PRICE_TOM+B9293*PRICE_CAR+C9293*PRICE_MES</f>
        <v>187670</v>
      </c>
      <c r="M9293" s="2">
        <f>A9293*FERT_BED_TOM+B9293*FERT_BED_CAR+C9293*FERT_BED_MES</f>
        <v>32120</v>
      </c>
      <c r="N9293" s="6">
        <f>IF(AND(D9293&lt;=TOTAL_BEDS,J9293&lt;=TEMP_WORKER_MAX*TEMP_WORKER_HRS),1,0)</f>
        <v>1</v>
      </c>
      <c r="O9293" s="2">
        <f>L9293-M9293-K9293-FIXED_COSTS</f>
        <v>17001.516603816635</v>
      </c>
      <c r="P9293" s="2">
        <f>IF(N9293=1,O9293,"")</f>
        <v>17001.516603816635</v>
      </c>
    </row>
    <row r="9294">
      <c r="A9294" s="6">
        <v>14</v>
      </c>
      <c r="B9294" s="6">
        <v>5</v>
      </c>
      <c r="C9294" s="6">
        <v>21</v>
      </c>
      <c r="D9294" s="6">
        <f>A9294+B9294+C9294</f>
        <v>40</v>
      </c>
      <c r="E9294" s="5">
        <f>IF(A9294=0,0,A9294*LABOR_HRS_WK_TOM*SEASON_WEEKS*(1+DIM_PCT_TOM)^A9294)</f>
        <v>4784.8479031488423</v>
      </c>
      <c r="F9294" s="5">
        <f>IF(B9294=0,0,B9294*LABOR_HRS_WK_CAR*SEASON_WEEKS*(1+DIM_PCT_CAR)^B9294)</f>
        <v>169.71123193359367</v>
      </c>
      <c r="G9294" s="5">
        <f>IF(C9294=0,0,C9294*LABOR_HRS_WK_MES*SEASON_WEEKS*(1+DIM_PCT_MES)^C9294)</f>
        <v>1226.6692487641699</v>
      </c>
      <c r="H9294" s="5">
        <f>E9294+F9294+G9294</f>
        <v>6181.2283838466064</v>
      </c>
      <c r="I9294" s="5">
        <f>MIN(H9294,FARMER_HRS)</f>
        <v>720</v>
      </c>
      <c r="J9294" s="5">
        <f>MAX(0,H9294-FARMER_HRS)</f>
        <v>5461.2283838466064</v>
      </c>
      <c r="K9294" s="2">
        <f>I9294*FARMER_RATE+J9294*TEMP_WORKER_RATE</f>
        <v>119812.99277511469</v>
      </c>
      <c r="L9294" s="2">
        <f>A9294*PRICE_TOM+B9294*PRICE_CAR+C9294*PRICE_MES</f>
        <v>190370</v>
      </c>
      <c r="M9294" s="2">
        <f>A9294*FERT_BED_TOM+B9294*FERT_BED_CAR+C9294*FERT_BED_MES</f>
        <v>33000</v>
      </c>
      <c r="N9294" s="6">
        <f>IF(AND(D9294&lt;=TOTAL_BEDS,J9294&lt;=TEMP_WORKER_MAX*TEMP_WORKER_HRS),1,0)</f>
        <v>1</v>
      </c>
      <c r="O9294" s="2">
        <f>L9294-M9294-K9294-FIXED_COSTS</f>
        <v>17557.00722488531</v>
      </c>
      <c r="P9294" s="2">
        <f>IF(N9294=1,O9294,"")</f>
        <v>17557.00722488531</v>
      </c>
    </row>
    <row r="9295">
      <c r="A9295" s="6">
        <v>14</v>
      </c>
      <c r="B9295" s="6">
        <v>5</v>
      </c>
      <c r="C9295" s="6">
        <v>22</v>
      </c>
      <c r="D9295" s="6">
        <f>A9295+B9295+C9295</f>
        <v>41</v>
      </c>
      <c r="E9295" s="5">
        <f>IF(A9295=0,0,A9295*LABOR_HRS_WK_TOM*SEASON_WEEKS*(1+DIM_PCT_TOM)^A9295)</f>
        <v>4784.8479031488423</v>
      </c>
      <c r="F9295" s="5">
        <f>IF(B9295=0,0,B9295*LABOR_HRS_WK_CAR*SEASON_WEEKS*(1+DIM_PCT_CAR)^B9295)</f>
        <v>169.71123193359367</v>
      </c>
      <c r="G9295" s="5">
        <f>IF(C9295=0,0,C9295*LABOR_HRS_WK_MES*SEASON_WEEKS*(1+DIM_PCT_MES)^C9295)</f>
        <v>1301.1455960105659</v>
      </c>
      <c r="H9295" s="5">
        <f>E9295+F9295+G9295</f>
        <v>6255.704731093002</v>
      </c>
      <c r="I9295" s="5">
        <f>MIN(H9295,FARMER_HRS)</f>
        <v>720</v>
      </c>
      <c r="J9295" s="5">
        <f>MAX(0,H9295-FARMER_HRS)</f>
        <v>5535.704731093002</v>
      </c>
      <c r="K9295" s="2">
        <f>I9295*FARMER_RATE+J9295*TEMP_WORKER_RATE</f>
        <v>121105.98491480906</v>
      </c>
      <c r="L9295" s="2">
        <f>A9295*PRICE_TOM+B9295*PRICE_CAR+C9295*PRICE_MES</f>
        <v>193070</v>
      </c>
      <c r="M9295" s="2">
        <f>A9295*FERT_BED_TOM+B9295*FERT_BED_CAR+C9295*FERT_BED_MES</f>
        <v>33880</v>
      </c>
      <c r="N9295" s="6">
        <f>IF(AND(D9295&lt;=TOTAL_BEDS,J9295&lt;=TEMP_WORKER_MAX*TEMP_WORKER_HRS),1,0)</f>
        <v>1</v>
      </c>
      <c r="O9295" s="2">
        <f>L9295-M9295-K9295-FIXED_COSTS</f>
        <v>18084.015085190942</v>
      </c>
      <c r="P9295" s="2">
        <f>IF(N9295=1,O9295,"")</f>
        <v>18084.015085190942</v>
      </c>
    </row>
    <row r="9296">
      <c r="A9296" s="6">
        <v>14</v>
      </c>
      <c r="B9296" s="6">
        <v>5</v>
      </c>
      <c r="C9296" s="6">
        <v>23</v>
      </c>
      <c r="D9296" s="6">
        <f>A9296+B9296+C9296</f>
        <v>42</v>
      </c>
      <c r="E9296" s="5">
        <f>IF(A9296=0,0,A9296*LABOR_HRS_WK_TOM*SEASON_WEEKS*(1+DIM_PCT_TOM)^A9296)</f>
        <v>4784.8479031488423</v>
      </c>
      <c r="F9296" s="5">
        <f>IF(B9296=0,0,B9296*LABOR_HRS_WK_CAR*SEASON_WEEKS*(1+DIM_PCT_CAR)^B9296)</f>
        <v>169.71123193359367</v>
      </c>
      <c r="G9296" s="5">
        <f>IF(C9296=0,0,C9296*LABOR_HRS_WK_MES*SEASON_WEEKS*(1+DIM_PCT_MES)^C9296)</f>
        <v>1377.2921848680023</v>
      </c>
      <c r="H9296" s="5">
        <f>E9296+F9296+G9296</f>
        <v>6331.8513199504387</v>
      </c>
      <c r="I9296" s="5">
        <f>MIN(H9296,FARMER_HRS)</f>
        <v>720</v>
      </c>
      <c r="J9296" s="5">
        <f>MAX(0,H9296-FARMER_HRS)</f>
        <v>5611.8513199504387</v>
      </c>
      <c r="K9296" s="2">
        <f>I9296*FARMER_RATE+J9296*TEMP_WORKER_RATE</f>
        <v>122427.97430469512</v>
      </c>
      <c r="L9296" s="2">
        <f>A9296*PRICE_TOM+B9296*PRICE_CAR+C9296*PRICE_MES</f>
        <v>195770</v>
      </c>
      <c r="M9296" s="2">
        <f>A9296*FERT_BED_TOM+B9296*FERT_BED_CAR+C9296*FERT_BED_MES</f>
        <v>34760</v>
      </c>
      <c r="N9296" s="6">
        <f>IF(AND(D9296&lt;=TOTAL_BEDS,J9296&lt;=TEMP_WORKER_MAX*TEMP_WORKER_HRS),1,0)</f>
        <v>1</v>
      </c>
      <c r="O9296" s="2">
        <f>L9296-M9296-K9296-FIXED_COSTS</f>
        <v>18582.025695304881</v>
      </c>
      <c r="P9296" s="2">
        <f>IF(N9296=1,O9296,"")</f>
        <v>18582.025695304881</v>
      </c>
    </row>
    <row r="9297">
      <c r="A9297" s="6">
        <v>14</v>
      </c>
      <c r="B9297" s="6">
        <v>5</v>
      </c>
      <c r="C9297" s="6">
        <v>24</v>
      </c>
      <c r="D9297" s="6">
        <f>A9297+B9297+C9297</f>
        <v>43</v>
      </c>
      <c r="E9297" s="5">
        <f>IF(A9297=0,0,A9297*LABOR_HRS_WK_TOM*SEASON_WEEKS*(1+DIM_PCT_TOM)^A9297)</f>
        <v>4784.8479031488423</v>
      </c>
      <c r="F9297" s="5">
        <f>IF(B9297=0,0,B9297*LABOR_HRS_WK_CAR*SEASON_WEEKS*(1+DIM_PCT_CAR)^B9297)</f>
        <v>169.71123193359367</v>
      </c>
      <c r="G9297" s="5">
        <f>IF(C9297=0,0,C9297*LABOR_HRS_WK_MES*SEASON_WEEKS*(1+DIM_PCT_MES)^C9297)</f>
        <v>1455.139134447498</v>
      </c>
      <c r="H9297" s="5">
        <f>E9297+F9297+G9297</f>
        <v>6409.6982695299339</v>
      </c>
      <c r="I9297" s="5">
        <f>MIN(H9297,FARMER_HRS)</f>
        <v>720</v>
      </c>
      <c r="J9297" s="5">
        <f>MAX(0,H9297-FARMER_HRS)</f>
        <v>5689.6982695299339</v>
      </c>
      <c r="K9297" s="2">
        <f>I9297*FARMER_RATE+J9297*TEMP_WORKER_RATE</f>
        <v>123779.48384600579</v>
      </c>
      <c r="L9297" s="2">
        <f>A9297*PRICE_TOM+B9297*PRICE_CAR+C9297*PRICE_MES</f>
        <v>198470</v>
      </c>
      <c r="M9297" s="2">
        <f>A9297*FERT_BED_TOM+B9297*FERT_BED_CAR+C9297*FERT_BED_MES</f>
        <v>35640</v>
      </c>
      <c r="N9297" s="6">
        <f>IF(AND(D9297&lt;=TOTAL_BEDS,J9297&lt;=TEMP_WORKER_MAX*TEMP_WORKER_HRS),1,0)</f>
        <v>1</v>
      </c>
      <c r="O9297" s="2">
        <f>L9297-M9297-K9297-FIXED_COSTS</f>
        <v>19050.516153994206</v>
      </c>
      <c r="P9297" s="2">
        <f>IF(N9297=1,O9297,"")</f>
        <v>19050.516153994206</v>
      </c>
    </row>
    <row r="9298">
      <c r="A9298" s="6">
        <v>14</v>
      </c>
      <c r="B9298" s="6">
        <v>5</v>
      </c>
      <c r="C9298" s="6">
        <v>25</v>
      </c>
      <c r="D9298" s="6">
        <f>A9298+B9298+C9298</f>
        <v>44</v>
      </c>
      <c r="E9298" s="5">
        <f>IF(A9298=0,0,A9298*LABOR_HRS_WK_TOM*SEASON_WEEKS*(1+DIM_PCT_TOM)^A9298)</f>
        <v>4784.8479031488423</v>
      </c>
      <c r="F9298" s="5">
        <f>IF(B9298=0,0,B9298*LABOR_HRS_WK_CAR*SEASON_WEEKS*(1+DIM_PCT_CAR)^B9298)</f>
        <v>169.71123193359367</v>
      </c>
      <c r="G9298" s="5">
        <f>IF(C9298=0,0,C9298*LABOR_HRS_WK_MES*SEASON_WEEKS*(1+DIM_PCT_MES)^C9298)</f>
        <v>1534.7170558625955</v>
      </c>
      <c r="H9298" s="5">
        <f>E9298+F9298+G9298</f>
        <v>6489.2761909450319</v>
      </c>
      <c r="I9298" s="5">
        <f>MIN(H9298,FARMER_HRS)</f>
        <v>720</v>
      </c>
      <c r="J9298" s="5">
        <f>MAX(0,H9298-FARMER_HRS)</f>
        <v>5769.2761909450319</v>
      </c>
      <c r="K9298" s="2">
        <f>I9298*FARMER_RATE+J9298*TEMP_WORKER_RATE</f>
        <v>125161.04498168458</v>
      </c>
      <c r="L9298" s="2">
        <f>A9298*PRICE_TOM+B9298*PRICE_CAR+C9298*PRICE_MES</f>
        <v>201170</v>
      </c>
      <c r="M9298" s="2">
        <f>A9298*FERT_BED_TOM+B9298*FERT_BED_CAR+C9298*FERT_BED_MES</f>
        <v>36520</v>
      </c>
      <c r="N9298" s="6">
        <f>IF(AND(D9298&lt;=TOTAL_BEDS,J9298&lt;=TEMP_WORKER_MAX*TEMP_WORKER_HRS),1,0)</f>
        <v>0</v>
      </c>
      <c r="O9298" s="2">
        <f>L9298-M9298-K9298-FIXED_COSTS</f>
        <v>19488.955018315421</v>
      </c>
      <c r="P9298" s="2">
        <f>IF(N9298=1,O9298,"")</f>
      </c>
    </row>
    <row r="9299">
      <c r="A9299" s="6">
        <v>14</v>
      </c>
      <c r="B9299" s="6">
        <v>5</v>
      </c>
      <c r="C9299" s="6">
        <v>26</v>
      </c>
      <c r="D9299" s="6">
        <f>A9299+B9299+C9299</f>
        <v>45</v>
      </c>
      <c r="E9299" s="5">
        <f>IF(A9299=0,0,A9299*LABOR_HRS_WK_TOM*SEASON_WEEKS*(1+DIM_PCT_TOM)^A9299)</f>
        <v>4784.8479031488423</v>
      </c>
      <c r="F9299" s="5">
        <f>IF(B9299=0,0,B9299*LABOR_HRS_WK_CAR*SEASON_WEEKS*(1+DIM_PCT_CAR)^B9299)</f>
        <v>169.71123193359367</v>
      </c>
      <c r="G9299" s="5">
        <f>IF(C9299=0,0,C9299*LABOR_HRS_WK_MES*SEASON_WEEKS*(1+DIM_PCT_MES)^C9299)</f>
        <v>1616.0570598233128</v>
      </c>
      <c r="H9299" s="5">
        <f>E9299+F9299+G9299</f>
        <v>6570.6161949057487</v>
      </c>
      <c r="I9299" s="5">
        <f>MIN(H9299,FARMER_HRS)</f>
        <v>720</v>
      </c>
      <c r="J9299" s="5">
        <f>MAX(0,H9299-FARMER_HRS)</f>
        <v>5850.6161949057487</v>
      </c>
      <c r="K9299" s="2">
        <f>I9299*FARMER_RATE+J9299*TEMP_WORKER_RATE</f>
        <v>126573.1978282248</v>
      </c>
      <c r="L9299" s="2">
        <f>A9299*PRICE_TOM+B9299*PRICE_CAR+C9299*PRICE_MES</f>
        <v>203870</v>
      </c>
      <c r="M9299" s="2">
        <f>A9299*FERT_BED_TOM+B9299*FERT_BED_CAR+C9299*FERT_BED_MES</f>
        <v>37400</v>
      </c>
      <c r="N9299" s="6">
        <f>IF(AND(D9299&lt;=TOTAL_BEDS,J9299&lt;=TEMP_WORKER_MAX*TEMP_WORKER_HRS),1,0)</f>
        <v>0</v>
      </c>
      <c r="O9299" s="2">
        <f>L9299-M9299-K9299-FIXED_COSTS</f>
        <v>19896.802171775198</v>
      </c>
      <c r="P9299" s="2">
        <f>IF(N9299=1,O9299,"")</f>
      </c>
    </row>
    <row r="9300">
      <c r="A9300" s="6">
        <v>14</v>
      </c>
      <c r="B9300" s="6">
        <v>5</v>
      </c>
      <c r="C9300" s="6">
        <v>27</v>
      </c>
      <c r="D9300" s="6">
        <f>A9300+B9300+C9300</f>
        <v>46</v>
      </c>
      <c r="E9300" s="5">
        <f>IF(A9300=0,0,A9300*LABOR_HRS_WK_TOM*SEASON_WEEKS*(1+DIM_PCT_TOM)^A9300)</f>
        <v>4784.8479031488423</v>
      </c>
      <c r="F9300" s="5">
        <f>IF(B9300=0,0,B9300*LABOR_HRS_WK_CAR*SEASON_WEEKS*(1+DIM_PCT_CAR)^B9300)</f>
        <v>169.71123193359367</v>
      </c>
      <c r="G9300" s="5">
        <f>IF(C9300=0,0,C9300*LABOR_HRS_WK_MES*SEASON_WEEKS*(1+DIM_PCT_MES)^C9300)</f>
        <v>1699.19076434307</v>
      </c>
      <c r="H9300" s="5">
        <f>E9300+F9300+G9300</f>
        <v>6653.7498994255056</v>
      </c>
      <c r="I9300" s="5">
        <f>MIN(H9300,FARMER_HRS)</f>
        <v>720</v>
      </c>
      <c r="J9300" s="5">
        <f>MAX(0,H9300-FARMER_HRS)</f>
        <v>5933.7498994255056</v>
      </c>
      <c r="K9300" s="2">
        <f>I9300*FARMER_RATE+J9300*TEMP_WORKER_RATE</f>
        <v>128016.49130947058</v>
      </c>
      <c r="L9300" s="2">
        <f>A9300*PRICE_TOM+B9300*PRICE_CAR+C9300*PRICE_MES</f>
        <v>206570</v>
      </c>
      <c r="M9300" s="2">
        <f>A9300*FERT_BED_TOM+B9300*FERT_BED_CAR+C9300*FERT_BED_MES</f>
        <v>38280</v>
      </c>
      <c r="N9300" s="6">
        <f>IF(AND(D9300&lt;=TOTAL_BEDS,J9300&lt;=TEMP_WORKER_MAX*TEMP_WORKER_HRS),1,0)</f>
        <v>0</v>
      </c>
      <c r="O9300" s="2">
        <f>L9300-M9300-K9300-FIXED_COSTS</f>
        <v>20273.508690529416</v>
      </c>
      <c r="P9300" s="2">
        <f>IF(N9300=1,O9300,"")</f>
      </c>
    </row>
    <row r="9301">
      <c r="A9301" s="6">
        <v>14</v>
      </c>
      <c r="B9301" s="6">
        <v>5</v>
      </c>
      <c r="C9301" s="6">
        <v>28</v>
      </c>
      <c r="D9301" s="6">
        <f>A9301+B9301+C9301</f>
        <v>47</v>
      </c>
      <c r="E9301" s="5">
        <f>IF(A9301=0,0,A9301*LABOR_HRS_WK_TOM*SEASON_WEEKS*(1+DIM_PCT_TOM)^A9301)</f>
        <v>4784.8479031488423</v>
      </c>
      <c r="F9301" s="5">
        <f>IF(B9301=0,0,B9301*LABOR_HRS_WK_CAR*SEASON_WEEKS*(1+DIM_PCT_CAR)^B9301)</f>
        <v>169.71123193359367</v>
      </c>
      <c r="G9301" s="5">
        <f>IF(C9301=0,0,C9301*LABOR_HRS_WK_MES*SEASON_WEEKS*(1+DIM_PCT_MES)^C9301)</f>
        <v>1784.1503025602233</v>
      </c>
      <c r="H9301" s="5">
        <f>E9301+F9301+G9301</f>
        <v>6738.7094376426594</v>
      </c>
      <c r="I9301" s="5">
        <f>MIN(H9301,FARMER_HRS)</f>
        <v>720</v>
      </c>
      <c r="J9301" s="5">
        <f>MAX(0,H9301-FARMER_HRS)</f>
        <v>6018.7094376426594</v>
      </c>
      <c r="K9301" s="2">
        <f>I9301*FARMER_RATE+J9301*TEMP_WORKER_RATE</f>
        <v>129491.48329240728</v>
      </c>
      <c r="L9301" s="2">
        <f>A9301*PRICE_TOM+B9301*PRICE_CAR+C9301*PRICE_MES</f>
        <v>209270</v>
      </c>
      <c r="M9301" s="2">
        <f>A9301*FERT_BED_TOM+B9301*FERT_BED_CAR+C9301*FERT_BED_MES</f>
        <v>39160</v>
      </c>
      <c r="N9301" s="6">
        <f>IF(AND(D9301&lt;=TOTAL_BEDS,J9301&lt;=TEMP_WORKER_MAX*TEMP_WORKER_HRS),1,0)</f>
        <v>0</v>
      </c>
      <c r="O9301" s="2">
        <f>L9301-M9301-K9301-FIXED_COSTS</f>
        <v>20618.516707592717</v>
      </c>
      <c r="P9301" s="2">
        <f>IF(N9301=1,O9301,"")</f>
      </c>
    </row>
    <row r="9302">
      <c r="A9302" s="6">
        <v>14</v>
      </c>
      <c r="B9302" s="6">
        <v>5</v>
      </c>
      <c r="C9302" s="6">
        <v>29</v>
      </c>
      <c r="D9302" s="6">
        <f>A9302+B9302+C9302</f>
        <v>48</v>
      </c>
      <c r="E9302" s="5">
        <f>IF(A9302=0,0,A9302*LABOR_HRS_WK_TOM*SEASON_WEEKS*(1+DIM_PCT_TOM)^A9302)</f>
        <v>4784.8479031488423</v>
      </c>
      <c r="F9302" s="5">
        <f>IF(B9302=0,0,B9302*LABOR_HRS_WK_CAR*SEASON_WEEKS*(1+DIM_PCT_CAR)^B9302)</f>
        <v>169.71123193359367</v>
      </c>
      <c r="G9302" s="5">
        <f>IF(C9302=0,0,C9302*LABOR_HRS_WK_MES*SEASON_WEEKS*(1+DIM_PCT_MES)^C9302)</f>
        <v>1870.9683306758766</v>
      </c>
      <c r="H9302" s="5">
        <f>E9302+F9302+G9302</f>
        <v>6825.5274657583122</v>
      </c>
      <c r="I9302" s="5">
        <f>MIN(H9302,FARMER_HRS)</f>
        <v>720</v>
      </c>
      <c r="J9302" s="5">
        <f>MAX(0,H9302-FARMER_HRS)</f>
        <v>6105.5274657583122</v>
      </c>
      <c r="K9302" s="2">
        <f>I9302*FARMER_RATE+J9302*TEMP_WORKER_RATE</f>
        <v>130998.7407249707</v>
      </c>
      <c r="L9302" s="2">
        <f>A9302*PRICE_TOM+B9302*PRICE_CAR+C9302*PRICE_MES</f>
        <v>211970</v>
      </c>
      <c r="M9302" s="2">
        <f>A9302*FERT_BED_TOM+B9302*FERT_BED_CAR+C9302*FERT_BED_MES</f>
        <v>40040</v>
      </c>
      <c r="N9302" s="6">
        <f>IF(AND(D9302&lt;=TOTAL_BEDS,J9302&lt;=TEMP_WORKER_MAX*TEMP_WORKER_HRS),1,0)</f>
        <v>0</v>
      </c>
      <c r="O9302" s="2">
        <f>L9302-M9302-K9302-FIXED_COSTS</f>
        <v>20931.259275029297</v>
      </c>
      <c r="P9302" s="2">
        <f>IF(N9302=1,O9302,"")</f>
      </c>
    </row>
    <row r="9303">
      <c r="A9303" s="6">
        <v>14</v>
      </c>
      <c r="B9303" s="6">
        <v>5</v>
      </c>
      <c r="C9303" s="6">
        <v>30</v>
      </c>
      <c r="D9303" s="6">
        <f>A9303+B9303+C9303</f>
        <v>49</v>
      </c>
      <c r="E9303" s="5">
        <f>IF(A9303=0,0,A9303*LABOR_HRS_WK_TOM*SEASON_WEEKS*(1+DIM_PCT_TOM)^A9303)</f>
        <v>4784.8479031488423</v>
      </c>
      <c r="F9303" s="5">
        <f>IF(B9303=0,0,B9303*LABOR_HRS_WK_CAR*SEASON_WEEKS*(1+DIM_PCT_CAR)^B9303)</f>
        <v>169.71123193359367</v>
      </c>
      <c r="G9303" s="5">
        <f>IF(C9303=0,0,C9303*LABOR_HRS_WK_MES*SEASON_WEEKS*(1+DIM_PCT_MES)^C9303)</f>
        <v>1959.6780360096466</v>
      </c>
      <c r="H9303" s="5">
        <f>E9303+F9303+G9303</f>
        <v>6914.2371710920825</v>
      </c>
      <c r="I9303" s="5">
        <f>MIN(H9303,FARMER_HRS)</f>
        <v>720</v>
      </c>
      <c r="J9303" s="5">
        <f>MAX(0,H9303-FARMER_HRS)</f>
        <v>6194.2371710920825</v>
      </c>
      <c r="K9303" s="2">
        <f>I9303*FARMER_RATE+J9303*TEMP_WORKER_RATE</f>
        <v>132538.8397759042</v>
      </c>
      <c r="L9303" s="2">
        <f>A9303*PRICE_TOM+B9303*PRICE_CAR+C9303*PRICE_MES</f>
        <v>214670</v>
      </c>
      <c r="M9303" s="2">
        <f>A9303*FERT_BED_TOM+B9303*FERT_BED_CAR+C9303*FERT_BED_MES</f>
        <v>40920</v>
      </c>
      <c r="N9303" s="6">
        <f>IF(AND(D9303&lt;=TOTAL_BEDS,J9303&lt;=TEMP_WORKER_MAX*TEMP_WORKER_HRS),1,0)</f>
        <v>0</v>
      </c>
      <c r="O9303" s="2">
        <f>L9303-M9303-K9303-FIXED_COSTS</f>
        <v>21211.1602240958</v>
      </c>
      <c r="P9303" s="2">
        <f>IF(N9303=1,O9303,"")</f>
      </c>
    </row>
    <row r="9304">
      <c r="A9304" s="6">
        <v>14</v>
      </c>
      <c r="B9304" s="6">
        <v>6</v>
      </c>
      <c r="C9304" s="6">
        <v>0</v>
      </c>
      <c r="D9304" s="6">
        <f>A9304+B9304+C9304</f>
        <v>20</v>
      </c>
      <c r="E9304" s="5">
        <f>IF(A9304=0,0,A9304*LABOR_HRS_WK_TOM*SEASON_WEEKS*(1+DIM_PCT_TOM)^A9304)</f>
        <v>4784.8479031488423</v>
      </c>
      <c r="F9304" s="5">
        <f>IF(B9304=0,0,B9304*LABOR_HRS_WK_CAR*SEASON_WEEKS*(1+DIM_PCT_CAR)^B9304)</f>
        <v>208.7448152783202</v>
      </c>
      <c r="G9304" s="5">
        <f>IF(C9304=0,0,C9304*LABOR_HRS_WK_MES*SEASON_WEEKS*(1+DIM_PCT_MES)^C9304)</f>
        <v>0</v>
      </c>
      <c r="H9304" s="5">
        <f>E9304+F9304+G9304</f>
        <v>4993.5927184271623</v>
      </c>
      <c r="I9304" s="5">
        <f>MIN(H9304,FARMER_HRS)</f>
        <v>720</v>
      </c>
      <c r="J9304" s="5">
        <f>MAX(0,H9304-FARMER_HRS)</f>
        <v>4273.5927184271623</v>
      </c>
      <c r="K9304" s="2">
        <f>I9304*FARMER_RATE+J9304*TEMP_WORKER_RATE</f>
        <v>99194.318028249341</v>
      </c>
      <c r="L9304" s="2">
        <f>A9304*PRICE_TOM+B9304*PRICE_CAR+C9304*PRICE_MES</f>
        <v>135764</v>
      </c>
      <c r="M9304" s="2">
        <f>A9304*FERT_BED_TOM+B9304*FERT_BED_CAR+C9304*FERT_BED_MES</f>
        <v>14960</v>
      </c>
      <c r="N9304" s="6">
        <f>IF(AND(D9304&lt;=TOTAL_BEDS,J9304&lt;=TEMP_WORKER_MAX*TEMP_WORKER_HRS),1,0)</f>
        <v>1</v>
      </c>
      <c r="O9304" s="2">
        <f>L9304-M9304-K9304-FIXED_COSTS</f>
        <v>1609.6819717506587</v>
      </c>
      <c r="P9304" s="2">
        <f>IF(N9304=1,O9304,"")</f>
        <v>1609.6819717506587</v>
      </c>
    </row>
    <row r="9305">
      <c r="A9305" s="6">
        <v>14</v>
      </c>
      <c r="B9305" s="6">
        <v>6</v>
      </c>
      <c r="C9305" s="6">
        <v>1</v>
      </c>
      <c r="D9305" s="6">
        <f>A9305+B9305+C9305</f>
        <v>21</v>
      </c>
      <c r="E9305" s="5">
        <f>IF(A9305=0,0,A9305*LABOR_HRS_WK_TOM*SEASON_WEEKS*(1+DIM_PCT_TOM)^A9305)</f>
        <v>4784.8479031488423</v>
      </c>
      <c r="F9305" s="5">
        <f>IF(B9305=0,0,B9305*LABOR_HRS_WK_CAR*SEASON_WEEKS*(1+DIM_PCT_CAR)^B9305)</f>
        <v>208.7448152783202</v>
      </c>
      <c r="G9305" s="5">
        <f>IF(C9305=0,0,C9305*LABOR_HRS_WK_MES*SEASON_WEEKS*(1+DIM_PCT_MES)^C9305)</f>
        <v>45.5625</v>
      </c>
      <c r="H9305" s="5">
        <f>E9305+F9305+G9305</f>
        <v>5039.1552184271623</v>
      </c>
      <c r="I9305" s="5">
        <f>MIN(H9305,FARMER_HRS)</f>
        <v>720</v>
      </c>
      <c r="J9305" s="5">
        <f>MAX(0,H9305-FARMER_HRS)</f>
        <v>4319.1552184271623</v>
      </c>
      <c r="K9305" s="2">
        <f>I9305*FARMER_RATE+J9305*TEMP_WORKER_RATE</f>
        <v>99985.333653249341</v>
      </c>
      <c r="L9305" s="2">
        <f>A9305*PRICE_TOM+B9305*PRICE_CAR+C9305*PRICE_MES</f>
        <v>138464</v>
      </c>
      <c r="M9305" s="2">
        <f>A9305*FERT_BED_TOM+B9305*FERT_BED_CAR+C9305*FERT_BED_MES</f>
        <v>15840</v>
      </c>
      <c r="N9305" s="6">
        <f>IF(AND(D9305&lt;=TOTAL_BEDS,J9305&lt;=TEMP_WORKER_MAX*TEMP_WORKER_HRS),1,0)</f>
        <v>1</v>
      </c>
      <c r="O9305" s="2">
        <f>L9305-M9305-K9305-FIXED_COSTS</f>
        <v>2638.6663467506587</v>
      </c>
      <c r="P9305" s="2">
        <f>IF(N9305=1,O9305,"")</f>
        <v>2638.6663467506587</v>
      </c>
    </row>
    <row r="9306">
      <c r="A9306" s="6">
        <v>14</v>
      </c>
      <c r="B9306" s="6">
        <v>6</v>
      </c>
      <c r="C9306" s="6">
        <v>2</v>
      </c>
      <c r="D9306" s="6">
        <f>A9306+B9306+C9306</f>
        <v>22</v>
      </c>
      <c r="E9306" s="5">
        <f>IF(A9306=0,0,A9306*LABOR_HRS_WK_TOM*SEASON_WEEKS*(1+DIM_PCT_TOM)^A9306)</f>
        <v>4784.8479031488423</v>
      </c>
      <c r="F9306" s="5">
        <f>IF(B9306=0,0,B9306*LABOR_HRS_WK_CAR*SEASON_WEEKS*(1+DIM_PCT_CAR)^B9306)</f>
        <v>208.7448152783202</v>
      </c>
      <c r="G9306" s="5">
        <f>IF(C9306=0,0,C9306*LABOR_HRS_WK_MES*SEASON_WEEKS*(1+DIM_PCT_MES)^C9306)</f>
        <v>92.2640625</v>
      </c>
      <c r="H9306" s="5">
        <f>E9306+F9306+G9306</f>
        <v>5085.8567809271626</v>
      </c>
      <c r="I9306" s="5">
        <f>MIN(H9306,FARMER_HRS)</f>
        <v>720</v>
      </c>
      <c r="J9306" s="5">
        <f>MAX(0,H9306-FARMER_HRS)</f>
        <v>4365.8567809271626</v>
      </c>
      <c r="K9306" s="2">
        <f>I9306*FARMER_RATE+J9306*TEMP_WORKER_RATE</f>
        <v>100796.12466887436</v>
      </c>
      <c r="L9306" s="2">
        <f>A9306*PRICE_TOM+B9306*PRICE_CAR+C9306*PRICE_MES</f>
        <v>141164</v>
      </c>
      <c r="M9306" s="2">
        <f>A9306*FERT_BED_TOM+B9306*FERT_BED_CAR+C9306*FERT_BED_MES</f>
        <v>16720</v>
      </c>
      <c r="N9306" s="6">
        <f>IF(AND(D9306&lt;=TOTAL_BEDS,J9306&lt;=TEMP_WORKER_MAX*TEMP_WORKER_HRS),1,0)</f>
        <v>1</v>
      </c>
      <c r="O9306" s="2">
        <f>L9306-M9306-K9306-FIXED_COSTS</f>
        <v>3647.8753311256442</v>
      </c>
      <c r="P9306" s="2">
        <f>IF(N9306=1,O9306,"")</f>
        <v>3647.8753311256442</v>
      </c>
    </row>
    <row r="9307">
      <c r="A9307" s="6">
        <v>14</v>
      </c>
      <c r="B9307" s="6">
        <v>6</v>
      </c>
      <c r="C9307" s="6">
        <v>3</v>
      </c>
      <c r="D9307" s="6">
        <f>A9307+B9307+C9307</f>
        <v>23</v>
      </c>
      <c r="E9307" s="5">
        <f>IF(A9307=0,0,A9307*LABOR_HRS_WK_TOM*SEASON_WEEKS*(1+DIM_PCT_TOM)^A9307)</f>
        <v>4784.8479031488423</v>
      </c>
      <c r="F9307" s="5">
        <f>IF(B9307=0,0,B9307*LABOR_HRS_WK_CAR*SEASON_WEEKS*(1+DIM_PCT_CAR)^B9307)</f>
        <v>208.7448152783202</v>
      </c>
      <c r="G9307" s="5">
        <f>IF(C9307=0,0,C9307*LABOR_HRS_WK_MES*SEASON_WEEKS*(1+DIM_PCT_MES)^C9307)</f>
        <v>140.12604492187498</v>
      </c>
      <c r="H9307" s="5">
        <f>E9307+F9307+G9307</f>
        <v>5133.7187633490375</v>
      </c>
      <c r="I9307" s="5">
        <f>MIN(H9307,FARMER_HRS)</f>
        <v>720</v>
      </c>
      <c r="J9307" s="5">
        <f>MAX(0,H9307-FARMER_HRS)</f>
        <v>4413.7187633490375</v>
      </c>
      <c r="K9307" s="2">
        <f>I9307*FARMER_RATE+J9307*TEMP_WORKER_RATE</f>
        <v>101627.06186369856</v>
      </c>
      <c r="L9307" s="2">
        <f>A9307*PRICE_TOM+B9307*PRICE_CAR+C9307*PRICE_MES</f>
        <v>143864</v>
      </c>
      <c r="M9307" s="2">
        <f>A9307*FERT_BED_TOM+B9307*FERT_BED_CAR+C9307*FERT_BED_MES</f>
        <v>17600</v>
      </c>
      <c r="N9307" s="6">
        <f>IF(AND(D9307&lt;=TOTAL_BEDS,J9307&lt;=TEMP_WORKER_MAX*TEMP_WORKER_HRS),1,0)</f>
        <v>1</v>
      </c>
      <c r="O9307" s="2">
        <f>L9307-M9307-K9307-FIXED_COSTS</f>
        <v>4636.93813630144</v>
      </c>
      <c r="P9307" s="2">
        <f>IF(N9307=1,O9307,"")</f>
        <v>4636.93813630144</v>
      </c>
    </row>
    <row r="9308">
      <c r="A9308" s="6">
        <v>14</v>
      </c>
      <c r="B9308" s="6">
        <v>6</v>
      </c>
      <c r="C9308" s="6">
        <v>4</v>
      </c>
      <c r="D9308" s="6">
        <f>A9308+B9308+C9308</f>
        <v>24</v>
      </c>
      <c r="E9308" s="5">
        <f>IF(A9308=0,0,A9308*LABOR_HRS_WK_TOM*SEASON_WEEKS*(1+DIM_PCT_TOM)^A9308)</f>
        <v>4784.8479031488423</v>
      </c>
      <c r="F9308" s="5">
        <f>IF(B9308=0,0,B9308*LABOR_HRS_WK_CAR*SEASON_WEEKS*(1+DIM_PCT_CAR)^B9308)</f>
        <v>208.7448152783202</v>
      </c>
      <c r="G9308" s="5">
        <f>IF(C9308=0,0,C9308*LABOR_HRS_WK_MES*SEASON_WEEKS*(1+DIM_PCT_MES)^C9308)</f>
        <v>189.17016064453119</v>
      </c>
      <c r="H9308" s="5">
        <f>E9308+F9308+G9308</f>
        <v>5182.7628790716935</v>
      </c>
      <c r="I9308" s="5">
        <f>MIN(H9308,FARMER_HRS)</f>
        <v>720</v>
      </c>
      <c r="J9308" s="5">
        <f>MAX(0,H9308-FARMER_HRS)</f>
        <v>4462.7628790716935</v>
      </c>
      <c r="K9308" s="2">
        <f>I9308*FARMER_RATE+J9308*TEMP_WORKER_RATE</f>
        <v>102478.52220610579</v>
      </c>
      <c r="L9308" s="2">
        <f>A9308*PRICE_TOM+B9308*PRICE_CAR+C9308*PRICE_MES</f>
        <v>146564</v>
      </c>
      <c r="M9308" s="2">
        <f>A9308*FERT_BED_TOM+B9308*FERT_BED_CAR+C9308*FERT_BED_MES</f>
        <v>18480</v>
      </c>
      <c r="N9308" s="6">
        <f>IF(AND(D9308&lt;=TOTAL_BEDS,J9308&lt;=TEMP_WORKER_MAX*TEMP_WORKER_HRS),1,0)</f>
        <v>1</v>
      </c>
      <c r="O9308" s="2">
        <f>L9308-M9308-K9308-FIXED_COSTS</f>
        <v>5605.4777938942134</v>
      </c>
      <c r="P9308" s="2">
        <f>IF(N9308=1,O9308,"")</f>
        <v>5605.4777938942134</v>
      </c>
    </row>
    <row r="9309">
      <c r="A9309" s="6">
        <v>14</v>
      </c>
      <c r="B9309" s="6">
        <v>6</v>
      </c>
      <c r="C9309" s="6">
        <v>5</v>
      </c>
      <c r="D9309" s="6">
        <f>A9309+B9309+C9309</f>
        <v>25</v>
      </c>
      <c r="E9309" s="5">
        <f>IF(A9309=0,0,A9309*LABOR_HRS_WK_TOM*SEASON_WEEKS*(1+DIM_PCT_TOM)^A9309)</f>
        <v>4784.8479031488423</v>
      </c>
      <c r="F9309" s="5">
        <f>IF(B9309=0,0,B9309*LABOR_HRS_WK_CAR*SEASON_WEEKS*(1+DIM_PCT_CAR)^B9309)</f>
        <v>208.7448152783202</v>
      </c>
      <c r="G9309" s="5">
        <f>IF(C9309=0,0,C9309*LABOR_HRS_WK_MES*SEASON_WEEKS*(1+DIM_PCT_MES)^C9309)</f>
        <v>239.41848456573481</v>
      </c>
      <c r="H9309" s="5">
        <f>E9309+F9309+G9309</f>
        <v>5233.0112029928969</v>
      </c>
      <c r="I9309" s="5">
        <f>MIN(H9309,FARMER_HRS)</f>
        <v>720</v>
      </c>
      <c r="J9309" s="5">
        <f>MAX(0,H9309-FARMER_HRS)</f>
        <v>4513.0112029928969</v>
      </c>
      <c r="K9309" s="2">
        <f>I9309*FARMER_RATE+J9309*TEMP_WORKER_RATE</f>
        <v>103350.8889408489</v>
      </c>
      <c r="L9309" s="2">
        <f>A9309*PRICE_TOM+B9309*PRICE_CAR+C9309*PRICE_MES</f>
        <v>149264</v>
      </c>
      <c r="M9309" s="2">
        <f>A9309*FERT_BED_TOM+B9309*FERT_BED_CAR+C9309*FERT_BED_MES</f>
        <v>19360</v>
      </c>
      <c r="N9309" s="6">
        <f>IF(AND(D9309&lt;=TOTAL_BEDS,J9309&lt;=TEMP_WORKER_MAX*TEMP_WORKER_HRS),1,0)</f>
        <v>1</v>
      </c>
      <c r="O9309" s="2">
        <f>L9309-M9309-K9309-FIXED_COSTS</f>
        <v>6553.1110591510951</v>
      </c>
      <c r="P9309" s="2">
        <f>IF(N9309=1,O9309,"")</f>
        <v>6553.1110591510951</v>
      </c>
    </row>
    <row r="9310">
      <c r="A9310" s="6">
        <v>14</v>
      </c>
      <c r="B9310" s="6">
        <v>6</v>
      </c>
      <c r="C9310" s="6">
        <v>6</v>
      </c>
      <c r="D9310" s="6">
        <f>A9310+B9310+C9310</f>
        <v>26</v>
      </c>
      <c r="E9310" s="5">
        <f>IF(A9310=0,0,A9310*LABOR_HRS_WK_TOM*SEASON_WEEKS*(1+DIM_PCT_TOM)^A9310)</f>
        <v>4784.8479031488423</v>
      </c>
      <c r="F9310" s="5">
        <f>IF(B9310=0,0,B9310*LABOR_HRS_WK_CAR*SEASON_WEEKS*(1+DIM_PCT_CAR)^B9310)</f>
        <v>208.7448152783202</v>
      </c>
      <c r="G9310" s="5">
        <f>IF(C9310=0,0,C9310*LABOR_HRS_WK_MES*SEASON_WEEKS*(1+DIM_PCT_MES)^C9310)</f>
        <v>290.89345874736773</v>
      </c>
      <c r="H9310" s="5">
        <f>E9310+F9310+G9310</f>
        <v>5284.48617717453</v>
      </c>
      <c r="I9310" s="5">
        <f>MIN(H9310,FARMER_HRS)</f>
        <v>720</v>
      </c>
      <c r="J9310" s="5">
        <f>MAX(0,H9310-FARMER_HRS)</f>
        <v>4564.48617717453</v>
      </c>
      <c r="K9310" s="2">
        <f>I9310*FARMER_RATE+J9310*TEMP_WORKER_RATE</f>
        <v>104244.55168705781</v>
      </c>
      <c r="L9310" s="2">
        <f>A9310*PRICE_TOM+B9310*PRICE_CAR+C9310*PRICE_MES</f>
        <v>151964</v>
      </c>
      <c r="M9310" s="2">
        <f>A9310*FERT_BED_TOM+B9310*FERT_BED_CAR+C9310*FERT_BED_MES</f>
        <v>20240</v>
      </c>
      <c r="N9310" s="6">
        <f>IF(AND(D9310&lt;=TOTAL_BEDS,J9310&lt;=TEMP_WORKER_MAX*TEMP_WORKER_HRS),1,0)</f>
        <v>1</v>
      </c>
      <c r="O9310" s="2">
        <f>L9310-M9310-K9310-FIXED_COSTS</f>
        <v>7479.448312942186</v>
      </c>
      <c r="P9310" s="2">
        <f>IF(N9310=1,O9310,"")</f>
        <v>7479.448312942186</v>
      </c>
    </row>
    <row r="9311">
      <c r="A9311" s="6">
        <v>14</v>
      </c>
      <c r="B9311" s="6">
        <v>6</v>
      </c>
      <c r="C9311" s="6">
        <v>7</v>
      </c>
      <c r="D9311" s="6">
        <f>A9311+B9311+C9311</f>
        <v>27</v>
      </c>
      <c r="E9311" s="5">
        <f>IF(A9311=0,0,A9311*LABOR_HRS_WK_TOM*SEASON_WEEKS*(1+DIM_PCT_TOM)^A9311)</f>
        <v>4784.8479031488423</v>
      </c>
      <c r="F9311" s="5">
        <f>IF(B9311=0,0,B9311*LABOR_HRS_WK_CAR*SEASON_WEEKS*(1+DIM_PCT_CAR)^B9311)</f>
        <v>208.7448152783202</v>
      </c>
      <c r="G9311" s="5">
        <f>IF(C9311=0,0,C9311*LABOR_HRS_WK_MES*SEASON_WEEKS*(1+DIM_PCT_MES)^C9311)</f>
        <v>343.61789814532818</v>
      </c>
      <c r="H9311" s="5">
        <f>E9311+F9311+G9311</f>
        <v>5337.2106165724908</v>
      </c>
      <c r="I9311" s="5">
        <f>MIN(H9311,FARMER_HRS)</f>
        <v>720</v>
      </c>
      <c r="J9311" s="5">
        <f>MAX(0,H9311-FARMER_HRS)</f>
        <v>4617.2106165724908</v>
      </c>
      <c r="K9311" s="2">
        <f>I9311*FARMER_RATE+J9311*TEMP_WORKER_RATE</f>
        <v>105159.90653771686</v>
      </c>
      <c r="L9311" s="2">
        <f>A9311*PRICE_TOM+B9311*PRICE_CAR+C9311*PRICE_MES</f>
        <v>154664</v>
      </c>
      <c r="M9311" s="2">
        <f>A9311*FERT_BED_TOM+B9311*FERT_BED_CAR+C9311*FERT_BED_MES</f>
        <v>21120</v>
      </c>
      <c r="N9311" s="6">
        <f>IF(AND(D9311&lt;=TOTAL_BEDS,J9311&lt;=TEMP_WORKER_MAX*TEMP_WORKER_HRS),1,0)</f>
        <v>1</v>
      </c>
      <c r="O9311" s="2">
        <f>L9311-M9311-K9311-FIXED_COSTS</f>
        <v>8384.093462283141</v>
      </c>
      <c r="P9311" s="2">
        <f>IF(N9311=1,O9311,"")</f>
        <v>8384.093462283141</v>
      </c>
    </row>
    <row r="9312">
      <c r="A9312" s="6">
        <v>14</v>
      </c>
      <c r="B9312" s="6">
        <v>6</v>
      </c>
      <c r="C9312" s="6">
        <v>8</v>
      </c>
      <c r="D9312" s="6">
        <f>A9312+B9312+C9312</f>
        <v>28</v>
      </c>
      <c r="E9312" s="5">
        <f>IF(A9312=0,0,A9312*LABOR_HRS_WK_TOM*SEASON_WEEKS*(1+DIM_PCT_TOM)^A9312)</f>
        <v>4784.8479031488423</v>
      </c>
      <c r="F9312" s="5">
        <f>IF(B9312=0,0,B9312*LABOR_HRS_WK_CAR*SEASON_WEEKS*(1+DIM_PCT_CAR)^B9312)</f>
        <v>208.7448152783202</v>
      </c>
      <c r="G9312" s="5">
        <f>IF(C9312=0,0,C9312*LABOR_HRS_WK_MES*SEASON_WEEKS*(1+DIM_PCT_MES)^C9312)</f>
        <v>397.61499642530833</v>
      </c>
      <c r="H9312" s="5">
        <f>E9312+F9312+G9312</f>
        <v>5391.20771485247</v>
      </c>
      <c r="I9312" s="5">
        <f>MIN(H9312,FARMER_HRS)</f>
        <v>720</v>
      </c>
      <c r="J9312" s="5">
        <f>MAX(0,H9312-FARMER_HRS)</f>
        <v>4671.20771485247</v>
      </c>
      <c r="K9312" s="2">
        <f>I9312*FARMER_RATE+J9312*TEMP_WORKER_RATE</f>
        <v>106097.35616063316</v>
      </c>
      <c r="L9312" s="2">
        <f>A9312*PRICE_TOM+B9312*PRICE_CAR+C9312*PRICE_MES</f>
        <v>157364</v>
      </c>
      <c r="M9312" s="2">
        <f>A9312*FERT_BED_TOM+B9312*FERT_BED_CAR+C9312*FERT_BED_MES</f>
        <v>22000</v>
      </c>
      <c r="N9312" s="6">
        <f>IF(AND(D9312&lt;=TOTAL_BEDS,J9312&lt;=TEMP_WORKER_MAX*TEMP_WORKER_HRS),1,0)</f>
        <v>1</v>
      </c>
      <c r="O9312" s="2">
        <f>L9312-M9312-K9312-FIXED_COSTS</f>
        <v>9266.6438393668359</v>
      </c>
      <c r="P9312" s="2">
        <f>IF(N9312=1,O9312,"")</f>
        <v>9266.6438393668359</v>
      </c>
    </row>
    <row r="9313">
      <c r="A9313" s="6">
        <v>14</v>
      </c>
      <c r="B9313" s="6">
        <v>6</v>
      </c>
      <c r="C9313" s="6">
        <v>9</v>
      </c>
      <c r="D9313" s="6">
        <f>A9313+B9313+C9313</f>
        <v>29</v>
      </c>
      <c r="E9313" s="5">
        <f>IF(A9313=0,0,A9313*LABOR_HRS_WK_TOM*SEASON_WEEKS*(1+DIM_PCT_TOM)^A9313)</f>
        <v>4784.8479031488423</v>
      </c>
      <c r="F9313" s="5">
        <f>IF(B9313=0,0,B9313*LABOR_HRS_WK_CAR*SEASON_WEEKS*(1+DIM_PCT_CAR)^B9313)</f>
        <v>208.7448152783202</v>
      </c>
      <c r="G9313" s="5">
        <f>IF(C9313=0,0,C9313*LABOR_HRS_WK_MES*SEASON_WEEKS*(1+DIM_PCT_MES)^C9313)</f>
        <v>452.90833186570273</v>
      </c>
      <c r="H9313" s="5">
        <f>E9313+F9313+G9313</f>
        <v>5446.5010502928653</v>
      </c>
      <c r="I9313" s="5">
        <f>MIN(H9313,FARMER_HRS)</f>
        <v>720</v>
      </c>
      <c r="J9313" s="5">
        <f>MAX(0,H9313-FARMER_HRS)</f>
        <v>4726.5010502928653</v>
      </c>
      <c r="K9313" s="2">
        <f>I9313*FARMER_RATE+J9313*TEMP_WORKER_RATE</f>
        <v>107057.3099009178</v>
      </c>
      <c r="L9313" s="2">
        <f>A9313*PRICE_TOM+B9313*PRICE_CAR+C9313*PRICE_MES</f>
        <v>160064</v>
      </c>
      <c r="M9313" s="2">
        <f>A9313*FERT_BED_TOM+B9313*FERT_BED_CAR+C9313*FERT_BED_MES</f>
        <v>22880</v>
      </c>
      <c r="N9313" s="6">
        <f>IF(AND(D9313&lt;=TOTAL_BEDS,J9313&lt;=TEMP_WORKER_MAX*TEMP_WORKER_HRS),1,0)</f>
        <v>1</v>
      </c>
      <c r="O9313" s="2">
        <f>L9313-M9313-K9313-FIXED_COSTS</f>
        <v>10126.690099082203</v>
      </c>
      <c r="P9313" s="2">
        <f>IF(N9313=1,O9313,"")</f>
        <v>10126.690099082203</v>
      </c>
    </row>
    <row r="9314">
      <c r="A9314" s="6">
        <v>14</v>
      </c>
      <c r="B9314" s="6">
        <v>6</v>
      </c>
      <c r="C9314" s="6">
        <v>10</v>
      </c>
      <c r="D9314" s="6">
        <f>A9314+B9314+C9314</f>
        <v>30</v>
      </c>
      <c r="E9314" s="5">
        <f>IF(A9314=0,0,A9314*LABOR_HRS_WK_TOM*SEASON_WEEKS*(1+DIM_PCT_TOM)^A9314)</f>
        <v>4784.8479031488423</v>
      </c>
      <c r="F9314" s="5">
        <f>IF(B9314=0,0,B9314*LABOR_HRS_WK_CAR*SEASON_WEEKS*(1+DIM_PCT_CAR)^B9314)</f>
        <v>208.7448152783202</v>
      </c>
      <c r="G9314" s="5">
        <f>IF(C9314=0,0,C9314*LABOR_HRS_WK_MES*SEASON_WEEKS*(1+DIM_PCT_MES)^C9314)</f>
        <v>509.52187334891551</v>
      </c>
      <c r="H9314" s="5">
        <f>E9314+F9314+G9314</f>
        <v>5503.1145917760778</v>
      </c>
      <c r="I9314" s="5">
        <f>MIN(H9314,FARMER_HRS)</f>
        <v>720</v>
      </c>
      <c r="J9314" s="5">
        <f>MAX(0,H9314-FARMER_HRS)</f>
        <v>4783.1145917760778</v>
      </c>
      <c r="K9314" s="2">
        <f>I9314*FARMER_RATE+J9314*TEMP_WORKER_RATE</f>
        <v>108040.18388500134</v>
      </c>
      <c r="L9314" s="2">
        <f>A9314*PRICE_TOM+B9314*PRICE_CAR+C9314*PRICE_MES</f>
        <v>162764</v>
      </c>
      <c r="M9314" s="2">
        <f>A9314*FERT_BED_TOM+B9314*FERT_BED_CAR+C9314*FERT_BED_MES</f>
        <v>23760</v>
      </c>
      <c r="N9314" s="6">
        <f>IF(AND(D9314&lt;=TOTAL_BEDS,J9314&lt;=TEMP_WORKER_MAX*TEMP_WORKER_HRS),1,0)</f>
        <v>1</v>
      </c>
      <c r="O9314" s="2">
        <f>L9314-M9314-K9314-FIXED_COSTS</f>
        <v>10963.816114998655</v>
      </c>
      <c r="P9314" s="2">
        <f>IF(N9314=1,O9314,"")</f>
        <v>10963.816114998655</v>
      </c>
    </row>
    <row r="9315">
      <c r="A9315" s="6">
        <v>14</v>
      </c>
      <c r="B9315" s="6">
        <v>6</v>
      </c>
      <c r="C9315" s="6">
        <v>11</v>
      </c>
      <c r="D9315" s="6">
        <f>A9315+B9315+C9315</f>
        <v>31</v>
      </c>
      <c r="E9315" s="5">
        <f>IF(A9315=0,0,A9315*LABOR_HRS_WK_TOM*SEASON_WEEKS*(1+DIM_PCT_TOM)^A9315)</f>
        <v>4784.8479031488423</v>
      </c>
      <c r="F9315" s="5">
        <f>IF(B9315=0,0,B9315*LABOR_HRS_WK_CAR*SEASON_WEEKS*(1+DIM_PCT_CAR)^B9315)</f>
        <v>208.7448152783202</v>
      </c>
      <c r="G9315" s="5">
        <f>IF(C9315=0,0,C9315*LABOR_HRS_WK_MES*SEASON_WEEKS*(1+DIM_PCT_MES)^C9315)</f>
        <v>567.47998644235463</v>
      </c>
      <c r="H9315" s="5">
        <f>E9315+F9315+G9315</f>
        <v>5561.0727048695171</v>
      </c>
      <c r="I9315" s="5">
        <f>MIN(H9315,FARMER_HRS)</f>
        <v>720</v>
      </c>
      <c r="J9315" s="5">
        <f>MAX(0,H9315-FARMER_HRS)</f>
        <v>4841.0727048695171</v>
      </c>
      <c r="K9315" s="2">
        <f>I9315*FARMER_RATE+J9315*TEMP_WORKER_RATE</f>
        <v>109046.4011262069</v>
      </c>
      <c r="L9315" s="2">
        <f>A9315*PRICE_TOM+B9315*PRICE_CAR+C9315*PRICE_MES</f>
        <v>165464</v>
      </c>
      <c r="M9315" s="2">
        <f>A9315*FERT_BED_TOM+B9315*FERT_BED_CAR+C9315*FERT_BED_MES</f>
        <v>24640</v>
      </c>
      <c r="N9315" s="6">
        <f>IF(AND(D9315&lt;=TOTAL_BEDS,J9315&lt;=TEMP_WORKER_MAX*TEMP_WORKER_HRS),1,0)</f>
        <v>1</v>
      </c>
      <c r="O9315" s="2">
        <f>L9315-M9315-K9315-FIXED_COSTS</f>
        <v>11777.598873793104</v>
      </c>
      <c r="P9315" s="2">
        <f>IF(N9315=1,O9315,"")</f>
        <v>11777.598873793104</v>
      </c>
    </row>
    <row r="9316">
      <c r="A9316" s="6">
        <v>14</v>
      </c>
      <c r="B9316" s="6">
        <v>6</v>
      </c>
      <c r="C9316" s="6">
        <v>12</v>
      </c>
      <c r="D9316" s="6">
        <f>A9316+B9316+C9316</f>
        <v>32</v>
      </c>
      <c r="E9316" s="5">
        <f>IF(A9316=0,0,A9316*LABOR_HRS_WK_TOM*SEASON_WEEKS*(1+DIM_PCT_TOM)^A9316)</f>
        <v>4784.8479031488423</v>
      </c>
      <c r="F9316" s="5">
        <f>IF(B9316=0,0,B9316*LABOR_HRS_WK_CAR*SEASON_WEEKS*(1+DIM_PCT_CAR)^B9316)</f>
        <v>208.7448152783202</v>
      </c>
      <c r="G9316" s="5">
        <f>IF(C9316=0,0,C9316*LABOR_HRS_WK_MES*SEASON_WEEKS*(1+DIM_PCT_MES)^C9316)</f>
        <v>626.807439570419</v>
      </c>
      <c r="H9316" s="5">
        <f>E9316+F9316+G9316</f>
        <v>5620.4001579975811</v>
      </c>
      <c r="I9316" s="5">
        <f>MIN(H9316,FARMER_HRS)</f>
        <v>720</v>
      </c>
      <c r="J9316" s="5">
        <f>MAX(0,H9316-FARMER_HRS)</f>
        <v>4900.4001579975811</v>
      </c>
      <c r="K9316" s="2">
        <f>I9316*FARMER_RATE+J9316*TEMP_WORKER_RATE</f>
        <v>110076.39163190244</v>
      </c>
      <c r="L9316" s="2">
        <f>A9316*PRICE_TOM+B9316*PRICE_CAR+C9316*PRICE_MES</f>
        <v>168164</v>
      </c>
      <c r="M9316" s="2">
        <f>A9316*FERT_BED_TOM+B9316*FERT_BED_CAR+C9316*FERT_BED_MES</f>
        <v>25520</v>
      </c>
      <c r="N9316" s="6">
        <f>IF(AND(D9316&lt;=TOTAL_BEDS,J9316&lt;=TEMP_WORKER_MAX*TEMP_WORKER_HRS),1,0)</f>
        <v>1</v>
      </c>
      <c r="O9316" s="2">
        <f>L9316-M9316-K9316-FIXED_COSTS</f>
        <v>12567.608368097557</v>
      </c>
      <c r="P9316" s="2">
        <f>IF(N9316=1,O9316,"")</f>
        <v>12567.608368097557</v>
      </c>
    </row>
    <row r="9317">
      <c r="A9317" s="6">
        <v>14</v>
      </c>
      <c r="B9317" s="6">
        <v>6</v>
      </c>
      <c r="C9317" s="6">
        <v>13</v>
      </c>
      <c r="D9317" s="6">
        <f>A9317+B9317+C9317</f>
        <v>33</v>
      </c>
      <c r="E9317" s="5">
        <f>IF(A9317=0,0,A9317*LABOR_HRS_WK_TOM*SEASON_WEEKS*(1+DIM_PCT_TOM)^A9317)</f>
        <v>4784.8479031488423</v>
      </c>
      <c r="F9317" s="5">
        <f>IF(B9317=0,0,B9317*LABOR_HRS_WK_CAR*SEASON_WEEKS*(1+DIM_PCT_CAR)^B9317)</f>
        <v>208.7448152783202</v>
      </c>
      <c r="G9317" s="5">
        <f>IF(C9317=0,0,C9317*LABOR_HRS_WK_MES*SEASON_WEEKS*(1+DIM_PCT_MES)^C9317)</f>
        <v>687.52941027880331</v>
      </c>
      <c r="H9317" s="5">
        <f>E9317+F9317+G9317</f>
        <v>5681.1221287059652</v>
      </c>
      <c r="I9317" s="5">
        <f>MIN(H9317,FARMER_HRS)</f>
        <v>720</v>
      </c>
      <c r="J9317" s="5">
        <f>MAX(0,H9317-FARMER_HRS)</f>
        <v>4961.1221287059652</v>
      </c>
      <c r="K9317" s="2">
        <f>I9317*FARMER_RATE+J9317*TEMP_WORKER_RATE</f>
        <v>111130.59251225633</v>
      </c>
      <c r="L9317" s="2">
        <f>A9317*PRICE_TOM+B9317*PRICE_CAR+C9317*PRICE_MES</f>
        <v>170864</v>
      </c>
      <c r="M9317" s="2">
        <f>A9317*FERT_BED_TOM+B9317*FERT_BED_CAR+C9317*FERT_BED_MES</f>
        <v>26400</v>
      </c>
      <c r="N9317" s="6">
        <f>IF(AND(D9317&lt;=TOTAL_BEDS,J9317&lt;=TEMP_WORKER_MAX*TEMP_WORKER_HRS),1,0)</f>
        <v>1</v>
      </c>
      <c r="O9317" s="2">
        <f>L9317-M9317-K9317-FIXED_COSTS</f>
        <v>13333.407487743665</v>
      </c>
      <c r="P9317" s="2">
        <f>IF(N9317=1,O9317,"")</f>
        <v>13333.407487743665</v>
      </c>
    </row>
    <row r="9318">
      <c r="A9318" s="6">
        <v>14</v>
      </c>
      <c r="B9318" s="6">
        <v>6</v>
      </c>
      <c r="C9318" s="6">
        <v>14</v>
      </c>
      <c r="D9318" s="6">
        <f>A9318+B9318+C9318</f>
        <v>34</v>
      </c>
      <c r="E9318" s="5">
        <f>IF(A9318=0,0,A9318*LABOR_HRS_WK_TOM*SEASON_WEEKS*(1+DIM_PCT_TOM)^A9318)</f>
        <v>4784.8479031488423</v>
      </c>
      <c r="F9318" s="5">
        <f>IF(B9318=0,0,B9318*LABOR_HRS_WK_CAR*SEASON_WEEKS*(1+DIM_PCT_CAR)^B9318)</f>
        <v>208.7448152783202</v>
      </c>
      <c r="G9318" s="5">
        <f>IF(C9318=0,0,C9318*LABOR_HRS_WK_MES*SEASON_WEEKS*(1+DIM_PCT_MES)^C9318)</f>
        <v>749.67149159246435</v>
      </c>
      <c r="H9318" s="5">
        <f>E9318+F9318+G9318</f>
        <v>5743.2642100196263</v>
      </c>
      <c r="I9318" s="5">
        <f>MIN(H9318,FARMER_HRS)</f>
        <v>720</v>
      </c>
      <c r="J9318" s="5">
        <f>MAX(0,H9318-FARMER_HRS)</f>
        <v>5023.2642100196263</v>
      </c>
      <c r="K9318" s="2">
        <f>I9318*FARMER_RATE+J9318*TEMP_WORKER_RATE</f>
        <v>112209.44809061851</v>
      </c>
      <c r="L9318" s="2">
        <f>A9318*PRICE_TOM+B9318*PRICE_CAR+C9318*PRICE_MES</f>
        <v>173564</v>
      </c>
      <c r="M9318" s="2">
        <f>A9318*FERT_BED_TOM+B9318*FERT_BED_CAR+C9318*FERT_BED_MES</f>
        <v>27280</v>
      </c>
      <c r="N9318" s="6">
        <f>IF(AND(D9318&lt;=TOTAL_BEDS,J9318&lt;=TEMP_WORKER_MAX*TEMP_WORKER_HRS),1,0)</f>
        <v>1</v>
      </c>
      <c r="O9318" s="2">
        <f>L9318-M9318-K9318-FIXED_COSTS</f>
        <v>14074.551909381495</v>
      </c>
      <c r="P9318" s="2">
        <f>IF(N9318=1,O9318,"")</f>
        <v>14074.551909381495</v>
      </c>
    </row>
    <row r="9319">
      <c r="A9319" s="6">
        <v>14</v>
      </c>
      <c r="B9319" s="6">
        <v>6</v>
      </c>
      <c r="C9319" s="6">
        <v>15</v>
      </c>
      <c r="D9319" s="6">
        <f>A9319+B9319+C9319</f>
        <v>35</v>
      </c>
      <c r="E9319" s="5">
        <f>IF(A9319=0,0,A9319*LABOR_HRS_WK_TOM*SEASON_WEEKS*(1+DIM_PCT_TOM)^A9319)</f>
        <v>4784.8479031488423</v>
      </c>
      <c r="F9319" s="5">
        <f>IF(B9319=0,0,B9319*LABOR_HRS_WK_CAR*SEASON_WEEKS*(1+DIM_PCT_CAR)^B9319)</f>
        <v>208.7448152783202</v>
      </c>
      <c r="G9319" s="5">
        <f>IF(C9319=0,0,C9319*LABOR_HRS_WK_MES*SEASON_WEEKS*(1+DIM_PCT_MES)^C9319)</f>
        <v>813.25969846861074</v>
      </c>
      <c r="H9319" s="5">
        <f>E9319+F9319+G9319</f>
        <v>5806.8524168957729</v>
      </c>
      <c r="I9319" s="5">
        <f>MIN(H9319,FARMER_HRS)</f>
        <v>720</v>
      </c>
      <c r="J9319" s="5">
        <f>MAX(0,H9319-FARMER_HRS)</f>
        <v>5086.8524168957729</v>
      </c>
      <c r="K9319" s="2">
        <f>I9319*FARMER_RATE+J9319*TEMP_WORKER_RATE</f>
        <v>113313.41001555161</v>
      </c>
      <c r="L9319" s="2">
        <f>A9319*PRICE_TOM+B9319*PRICE_CAR+C9319*PRICE_MES</f>
        <v>176264</v>
      </c>
      <c r="M9319" s="2">
        <f>A9319*FERT_BED_TOM+B9319*FERT_BED_CAR+C9319*FERT_BED_MES</f>
        <v>28160</v>
      </c>
      <c r="N9319" s="6">
        <f>IF(AND(D9319&lt;=TOTAL_BEDS,J9319&lt;=TEMP_WORKER_MAX*TEMP_WORKER_HRS),1,0)</f>
        <v>1</v>
      </c>
      <c r="O9319" s="2">
        <f>L9319-M9319-K9319-FIXED_COSTS</f>
        <v>14790.589984448394</v>
      </c>
      <c r="P9319" s="2">
        <f>IF(N9319=1,O9319,"")</f>
        <v>14790.589984448394</v>
      </c>
    </row>
    <row r="9320">
      <c r="A9320" s="6">
        <v>14</v>
      </c>
      <c r="B9320" s="6">
        <v>6</v>
      </c>
      <c r="C9320" s="6">
        <v>16</v>
      </c>
      <c r="D9320" s="6">
        <f>A9320+B9320+C9320</f>
        <v>36</v>
      </c>
      <c r="E9320" s="5">
        <f>IF(A9320=0,0,A9320*LABOR_HRS_WK_TOM*SEASON_WEEKS*(1+DIM_PCT_TOM)^A9320)</f>
        <v>4784.8479031488423</v>
      </c>
      <c r="F9320" s="5">
        <f>IF(B9320=0,0,B9320*LABOR_HRS_WK_CAR*SEASON_WEEKS*(1+DIM_PCT_CAR)^B9320)</f>
        <v>208.7448152783202</v>
      </c>
      <c r="G9320" s="5">
        <f>IF(C9320=0,0,C9320*LABOR_HRS_WK_MES*SEASON_WEEKS*(1+DIM_PCT_MES)^C9320)</f>
        <v>878.32047434609967</v>
      </c>
      <c r="H9320" s="5">
        <f>E9320+F9320+G9320</f>
        <v>5871.9131927732615</v>
      </c>
      <c r="I9320" s="5">
        <f>MIN(H9320,FARMER_HRS)</f>
        <v>720</v>
      </c>
      <c r="J9320" s="5">
        <f>MAX(0,H9320-FARMER_HRS)</f>
        <v>5151.9131927732615</v>
      </c>
      <c r="K9320" s="2">
        <f>I9320*FARMER_RATE+J9320*TEMP_WORKER_RATE</f>
        <v>114442.93737453579</v>
      </c>
      <c r="L9320" s="2">
        <f>A9320*PRICE_TOM+B9320*PRICE_CAR+C9320*PRICE_MES</f>
        <v>178964</v>
      </c>
      <c r="M9320" s="2">
        <f>A9320*FERT_BED_TOM+B9320*FERT_BED_CAR+C9320*FERT_BED_MES</f>
        <v>29040</v>
      </c>
      <c r="N9320" s="6">
        <f>IF(AND(D9320&lt;=TOTAL_BEDS,J9320&lt;=TEMP_WORKER_MAX*TEMP_WORKER_HRS),1,0)</f>
        <v>1</v>
      </c>
      <c r="O9320" s="2">
        <f>L9320-M9320-K9320-FIXED_COSTS</f>
        <v>15481.062625464212</v>
      </c>
      <c r="P9320" s="2">
        <f>IF(N9320=1,O9320,"")</f>
        <v>15481.062625464212</v>
      </c>
    </row>
    <row r="9321">
      <c r="A9321" s="6">
        <v>14</v>
      </c>
      <c r="B9321" s="6">
        <v>6</v>
      </c>
      <c r="C9321" s="6">
        <v>17</v>
      </c>
      <c r="D9321" s="6">
        <f>A9321+B9321+C9321</f>
        <v>37</v>
      </c>
      <c r="E9321" s="5">
        <f>IF(A9321=0,0,A9321*LABOR_HRS_WK_TOM*SEASON_WEEKS*(1+DIM_PCT_TOM)^A9321)</f>
        <v>4784.8479031488423</v>
      </c>
      <c r="F9321" s="5">
        <f>IF(B9321=0,0,B9321*LABOR_HRS_WK_CAR*SEASON_WEEKS*(1+DIM_PCT_CAR)^B9321)</f>
        <v>208.7448152783202</v>
      </c>
      <c r="G9321" s="5">
        <f>IF(C9321=0,0,C9321*LABOR_HRS_WK_MES*SEASON_WEEKS*(1+DIM_PCT_MES)^C9321)</f>
        <v>944.88069779263992</v>
      </c>
      <c r="H9321" s="5">
        <f>E9321+F9321+G9321</f>
        <v>5938.4734162198019</v>
      </c>
      <c r="I9321" s="5">
        <f>MIN(H9321,FARMER_HRS)</f>
        <v>720</v>
      </c>
      <c r="J9321" s="5">
        <f>MAX(0,H9321-FARMER_HRS)</f>
        <v>5218.4734162198019</v>
      </c>
      <c r="K9321" s="2">
        <f>I9321*FARMER_RATE+J9321*TEMP_WORKER_RATE</f>
        <v>115598.49680937156</v>
      </c>
      <c r="L9321" s="2">
        <f>A9321*PRICE_TOM+B9321*PRICE_CAR+C9321*PRICE_MES</f>
        <v>181664</v>
      </c>
      <c r="M9321" s="2">
        <f>A9321*FERT_BED_TOM+B9321*FERT_BED_CAR+C9321*FERT_BED_MES</f>
        <v>29920</v>
      </c>
      <c r="N9321" s="6">
        <f>IF(AND(D9321&lt;=TOTAL_BEDS,J9321&lt;=TEMP_WORKER_MAX*TEMP_WORKER_HRS),1,0)</f>
        <v>1</v>
      </c>
      <c r="O9321" s="2">
        <f>L9321-M9321-K9321-FIXED_COSTS</f>
        <v>16145.503190628442</v>
      </c>
      <c r="P9321" s="2">
        <f>IF(N9321=1,O9321,"")</f>
        <v>16145.503190628442</v>
      </c>
    </row>
    <row r="9322">
      <c r="A9322" s="6">
        <v>14</v>
      </c>
      <c r="B9322" s="6">
        <v>6</v>
      </c>
      <c r="C9322" s="6">
        <v>18</v>
      </c>
      <c r="D9322" s="6">
        <f>A9322+B9322+C9322</f>
        <v>38</v>
      </c>
      <c r="E9322" s="5">
        <f>IF(A9322=0,0,A9322*LABOR_HRS_WK_TOM*SEASON_WEEKS*(1+DIM_PCT_TOM)^A9322)</f>
        <v>4784.8479031488423</v>
      </c>
      <c r="F9322" s="5">
        <f>IF(B9322=0,0,B9322*LABOR_HRS_WK_CAR*SEASON_WEEKS*(1+DIM_PCT_CAR)^B9322)</f>
        <v>208.7448152783202</v>
      </c>
      <c r="G9322" s="5">
        <f>IF(C9322=0,0,C9322*LABOR_HRS_WK_MES*SEASON_WEEKS*(1+DIM_PCT_MES)^C9322)</f>
        <v>1012.9676892512272</v>
      </c>
      <c r="H9322" s="5">
        <f>E9322+F9322+G9322</f>
        <v>6006.5604076783893</v>
      </c>
      <c r="I9322" s="5">
        <f>MIN(H9322,FARMER_HRS)</f>
        <v>720</v>
      </c>
      <c r="J9322" s="5">
        <f>MAX(0,H9322-FARMER_HRS)</f>
        <v>5286.5604076783893</v>
      </c>
      <c r="K9322" s="2">
        <f>I9322*FARMER_RATE+J9322*TEMP_WORKER_RATE</f>
        <v>116780.56263330537</v>
      </c>
      <c r="L9322" s="2">
        <f>A9322*PRICE_TOM+B9322*PRICE_CAR+C9322*PRICE_MES</f>
        <v>184364</v>
      </c>
      <c r="M9322" s="2">
        <f>A9322*FERT_BED_TOM+B9322*FERT_BED_CAR+C9322*FERT_BED_MES</f>
        <v>30800</v>
      </c>
      <c r="N9322" s="6">
        <f>IF(AND(D9322&lt;=TOTAL_BEDS,J9322&lt;=TEMP_WORKER_MAX*TEMP_WORKER_HRS),1,0)</f>
        <v>1</v>
      </c>
      <c r="O9322" s="2">
        <f>L9322-M9322-K9322-FIXED_COSTS</f>
        <v>16783.437366694634</v>
      </c>
      <c r="P9322" s="2">
        <f>IF(N9322=1,O9322,"")</f>
        <v>16783.437366694634</v>
      </c>
    </row>
    <row r="9323">
      <c r="A9323" s="6">
        <v>14</v>
      </c>
      <c r="B9323" s="6">
        <v>6</v>
      </c>
      <c r="C9323" s="6">
        <v>19</v>
      </c>
      <c r="D9323" s="6">
        <f>A9323+B9323+C9323</f>
        <v>39</v>
      </c>
      <c r="E9323" s="5">
        <f>IF(A9323=0,0,A9323*LABOR_HRS_WK_TOM*SEASON_WEEKS*(1+DIM_PCT_TOM)^A9323)</f>
        <v>4784.8479031488423</v>
      </c>
      <c r="F9323" s="5">
        <f>IF(B9323=0,0,B9323*LABOR_HRS_WK_CAR*SEASON_WEEKS*(1+DIM_PCT_CAR)^B9323)</f>
        <v>208.7448152783202</v>
      </c>
      <c r="G9323" s="5">
        <f>IF(C9323=0,0,C9323*LABOR_HRS_WK_MES*SEASON_WEEKS*(1+DIM_PCT_MES)^C9323)</f>
        <v>1082.6092178872491</v>
      </c>
      <c r="H9323" s="5">
        <f>E9323+F9323+G9323</f>
        <v>6076.2019363144118</v>
      </c>
      <c r="I9323" s="5">
        <f>MIN(H9323,FARMER_HRS)</f>
        <v>720</v>
      </c>
      <c r="J9323" s="5">
        <f>MAX(0,H9323-FARMER_HRS)</f>
        <v>5356.2019363144118</v>
      </c>
      <c r="K9323" s="2">
        <f>I9323*FARMER_RATE+J9323*TEMP_WORKER_RATE</f>
        <v>117989.61694990298</v>
      </c>
      <c r="L9323" s="2">
        <f>A9323*PRICE_TOM+B9323*PRICE_CAR+C9323*PRICE_MES</f>
        <v>187064</v>
      </c>
      <c r="M9323" s="2">
        <f>A9323*FERT_BED_TOM+B9323*FERT_BED_CAR+C9323*FERT_BED_MES</f>
        <v>31680</v>
      </c>
      <c r="N9323" s="6">
        <f>IF(AND(D9323&lt;=TOTAL_BEDS,J9323&lt;=TEMP_WORKER_MAX*TEMP_WORKER_HRS),1,0)</f>
        <v>1</v>
      </c>
      <c r="O9323" s="2">
        <f>L9323-M9323-K9323-FIXED_COSTS</f>
        <v>17394.383050097022</v>
      </c>
      <c r="P9323" s="2">
        <f>IF(N9323=1,O9323,"")</f>
        <v>17394.383050097022</v>
      </c>
    </row>
    <row r="9324">
      <c r="A9324" s="6">
        <v>14</v>
      </c>
      <c r="B9324" s="6">
        <v>6</v>
      </c>
      <c r="C9324" s="6">
        <v>20</v>
      </c>
      <c r="D9324" s="6">
        <f>A9324+B9324+C9324</f>
        <v>40</v>
      </c>
      <c r="E9324" s="5">
        <f>IF(A9324=0,0,A9324*LABOR_HRS_WK_TOM*SEASON_WEEKS*(1+DIM_PCT_TOM)^A9324)</f>
        <v>4784.8479031488423</v>
      </c>
      <c r="F9324" s="5">
        <f>IF(B9324=0,0,B9324*LABOR_HRS_WK_CAR*SEASON_WEEKS*(1+DIM_PCT_CAR)^B9324)</f>
        <v>208.7448152783202</v>
      </c>
      <c r="G9324" s="5">
        <f>IF(C9324=0,0,C9324*LABOR_HRS_WK_MES*SEASON_WEEKS*(1+DIM_PCT_MES)^C9324)</f>
        <v>1153.8335085377259</v>
      </c>
      <c r="H9324" s="5">
        <f>E9324+F9324+G9324</f>
        <v>6147.426226964888</v>
      </c>
      <c r="I9324" s="5">
        <f>MIN(H9324,FARMER_HRS)</f>
        <v>720</v>
      </c>
      <c r="J9324" s="5">
        <f>MAX(0,H9324-FARMER_HRS)</f>
        <v>5427.426226964888</v>
      </c>
      <c r="K9324" s="2">
        <f>I9324*FARMER_RATE+J9324*TEMP_WORKER_RATE</f>
        <v>119226.14977369597</v>
      </c>
      <c r="L9324" s="2">
        <f>A9324*PRICE_TOM+B9324*PRICE_CAR+C9324*PRICE_MES</f>
        <v>189764</v>
      </c>
      <c r="M9324" s="2">
        <f>A9324*FERT_BED_TOM+B9324*FERT_BED_CAR+C9324*FERT_BED_MES</f>
        <v>32560</v>
      </c>
      <c r="N9324" s="6">
        <f>IF(AND(D9324&lt;=TOTAL_BEDS,J9324&lt;=TEMP_WORKER_MAX*TEMP_WORKER_HRS),1,0)</f>
        <v>1</v>
      </c>
      <c r="O9324" s="2">
        <f>L9324-M9324-K9324-FIXED_COSTS</f>
        <v>17977.850226304028</v>
      </c>
      <c r="P9324" s="2">
        <f>IF(N9324=1,O9324,"")</f>
        <v>17977.850226304028</v>
      </c>
    </row>
    <row r="9325">
      <c r="A9325" s="6">
        <v>14</v>
      </c>
      <c r="B9325" s="6">
        <v>6</v>
      </c>
      <c r="C9325" s="6">
        <v>21</v>
      </c>
      <c r="D9325" s="6">
        <f>A9325+B9325+C9325</f>
        <v>41</v>
      </c>
      <c r="E9325" s="5">
        <f>IF(A9325=0,0,A9325*LABOR_HRS_WK_TOM*SEASON_WEEKS*(1+DIM_PCT_TOM)^A9325)</f>
        <v>4784.8479031488423</v>
      </c>
      <c r="F9325" s="5">
        <f>IF(B9325=0,0,B9325*LABOR_HRS_WK_CAR*SEASON_WEEKS*(1+DIM_PCT_CAR)^B9325)</f>
        <v>208.7448152783202</v>
      </c>
      <c r="G9325" s="5">
        <f>IF(C9325=0,0,C9325*LABOR_HRS_WK_MES*SEASON_WEEKS*(1+DIM_PCT_MES)^C9325)</f>
        <v>1226.6692487641699</v>
      </c>
      <c r="H9325" s="5">
        <f>E9325+F9325+G9325</f>
        <v>6220.2619671913326</v>
      </c>
      <c r="I9325" s="5">
        <f>MIN(H9325,FARMER_HRS)</f>
        <v>720</v>
      </c>
      <c r="J9325" s="5">
        <f>MAX(0,H9325-FARMER_HRS)</f>
        <v>5500.2619671913326</v>
      </c>
      <c r="K9325" s="2">
        <f>I9325*FARMER_RATE+J9325*TEMP_WORKER_RATE</f>
        <v>120490.6591526273</v>
      </c>
      <c r="L9325" s="2">
        <f>A9325*PRICE_TOM+B9325*PRICE_CAR+C9325*PRICE_MES</f>
        <v>192464</v>
      </c>
      <c r="M9325" s="2">
        <f>A9325*FERT_BED_TOM+B9325*FERT_BED_CAR+C9325*FERT_BED_MES</f>
        <v>33440</v>
      </c>
      <c r="N9325" s="6">
        <f>IF(AND(D9325&lt;=TOTAL_BEDS,J9325&lt;=TEMP_WORKER_MAX*TEMP_WORKER_HRS),1,0)</f>
        <v>1</v>
      </c>
      <c r="O9325" s="2">
        <f>L9325-M9325-K9325-FIXED_COSTS</f>
        <v>18533.340847372703</v>
      </c>
      <c r="P9325" s="2">
        <f>IF(N9325=1,O9325,"")</f>
        <v>18533.340847372703</v>
      </c>
    </row>
    <row r="9326">
      <c r="A9326" s="6">
        <v>14</v>
      </c>
      <c r="B9326" s="6">
        <v>6</v>
      </c>
      <c r="C9326" s="6">
        <v>22</v>
      </c>
      <c r="D9326" s="6">
        <f>A9326+B9326+C9326</f>
        <v>42</v>
      </c>
      <c r="E9326" s="5">
        <f>IF(A9326=0,0,A9326*LABOR_HRS_WK_TOM*SEASON_WEEKS*(1+DIM_PCT_TOM)^A9326)</f>
        <v>4784.8479031488423</v>
      </c>
      <c r="F9326" s="5">
        <f>IF(B9326=0,0,B9326*LABOR_HRS_WK_CAR*SEASON_WEEKS*(1+DIM_PCT_CAR)^B9326)</f>
        <v>208.7448152783202</v>
      </c>
      <c r="G9326" s="5">
        <f>IF(C9326=0,0,C9326*LABOR_HRS_WK_MES*SEASON_WEEKS*(1+DIM_PCT_MES)^C9326)</f>
        <v>1301.1455960105659</v>
      </c>
      <c r="H9326" s="5">
        <f>E9326+F9326+G9326</f>
        <v>6294.7383144377281</v>
      </c>
      <c r="I9326" s="5">
        <f>MIN(H9326,FARMER_HRS)</f>
        <v>720</v>
      </c>
      <c r="J9326" s="5">
        <f>MAX(0,H9326-FARMER_HRS)</f>
        <v>5574.7383144377281</v>
      </c>
      <c r="K9326" s="2">
        <f>I9326*FARMER_RATE+J9326*TEMP_WORKER_RATE</f>
        <v>121783.65129232167</v>
      </c>
      <c r="L9326" s="2">
        <f>A9326*PRICE_TOM+B9326*PRICE_CAR+C9326*PRICE_MES</f>
        <v>195164</v>
      </c>
      <c r="M9326" s="2">
        <f>A9326*FERT_BED_TOM+B9326*FERT_BED_CAR+C9326*FERT_BED_MES</f>
        <v>34320</v>
      </c>
      <c r="N9326" s="6">
        <f>IF(AND(D9326&lt;=TOTAL_BEDS,J9326&lt;=TEMP_WORKER_MAX*TEMP_WORKER_HRS),1,0)</f>
        <v>1</v>
      </c>
      <c r="O9326" s="2">
        <f>L9326-M9326-K9326-FIXED_COSTS</f>
        <v>19060.348707678335</v>
      </c>
      <c r="P9326" s="2">
        <f>IF(N9326=1,O9326,"")</f>
        <v>19060.348707678335</v>
      </c>
    </row>
    <row r="9327">
      <c r="A9327" s="6">
        <v>14</v>
      </c>
      <c r="B9327" s="6">
        <v>6</v>
      </c>
      <c r="C9327" s="6">
        <v>23</v>
      </c>
      <c r="D9327" s="6">
        <f>A9327+B9327+C9327</f>
        <v>43</v>
      </c>
      <c r="E9327" s="5">
        <f>IF(A9327=0,0,A9327*LABOR_HRS_WK_TOM*SEASON_WEEKS*(1+DIM_PCT_TOM)^A9327)</f>
        <v>4784.8479031488423</v>
      </c>
      <c r="F9327" s="5">
        <f>IF(B9327=0,0,B9327*LABOR_HRS_WK_CAR*SEASON_WEEKS*(1+DIM_PCT_CAR)^B9327)</f>
        <v>208.7448152783202</v>
      </c>
      <c r="G9327" s="5">
        <f>IF(C9327=0,0,C9327*LABOR_HRS_WK_MES*SEASON_WEEKS*(1+DIM_PCT_MES)^C9327)</f>
        <v>1377.2921848680023</v>
      </c>
      <c r="H9327" s="5">
        <f>E9327+F9327+G9327</f>
        <v>6370.8849032951648</v>
      </c>
      <c r="I9327" s="5">
        <f>MIN(H9327,FARMER_HRS)</f>
        <v>720</v>
      </c>
      <c r="J9327" s="5">
        <f>MAX(0,H9327-FARMER_HRS)</f>
        <v>5650.8849032951648</v>
      </c>
      <c r="K9327" s="2">
        <f>I9327*FARMER_RATE+J9327*TEMP_WORKER_RATE</f>
        <v>123105.64068220773</v>
      </c>
      <c r="L9327" s="2">
        <f>A9327*PRICE_TOM+B9327*PRICE_CAR+C9327*PRICE_MES</f>
        <v>197864</v>
      </c>
      <c r="M9327" s="2">
        <f>A9327*FERT_BED_TOM+B9327*FERT_BED_CAR+C9327*FERT_BED_MES</f>
        <v>35200</v>
      </c>
      <c r="N9327" s="6">
        <f>IF(AND(D9327&lt;=TOTAL_BEDS,J9327&lt;=TEMP_WORKER_MAX*TEMP_WORKER_HRS),1,0)</f>
        <v>1</v>
      </c>
      <c r="O9327" s="2">
        <f>L9327-M9327-K9327-FIXED_COSTS</f>
        <v>19558.359317792274</v>
      </c>
      <c r="P9327" s="2">
        <f>IF(N9327=1,O9327,"")</f>
        <v>19558.359317792274</v>
      </c>
    </row>
    <row r="9328">
      <c r="A9328" s="6">
        <v>14</v>
      </c>
      <c r="B9328" s="6">
        <v>6</v>
      </c>
      <c r="C9328" s="6">
        <v>24</v>
      </c>
      <c r="D9328" s="6">
        <f>A9328+B9328+C9328</f>
        <v>44</v>
      </c>
      <c r="E9328" s="5">
        <f>IF(A9328=0,0,A9328*LABOR_HRS_WK_TOM*SEASON_WEEKS*(1+DIM_PCT_TOM)^A9328)</f>
        <v>4784.8479031488423</v>
      </c>
      <c r="F9328" s="5">
        <f>IF(B9328=0,0,B9328*LABOR_HRS_WK_CAR*SEASON_WEEKS*(1+DIM_PCT_CAR)^B9328)</f>
        <v>208.7448152783202</v>
      </c>
      <c r="G9328" s="5">
        <f>IF(C9328=0,0,C9328*LABOR_HRS_WK_MES*SEASON_WEEKS*(1+DIM_PCT_MES)^C9328)</f>
        <v>1455.139134447498</v>
      </c>
      <c r="H9328" s="5">
        <f>E9328+F9328+G9328</f>
        <v>6448.73185287466</v>
      </c>
      <c r="I9328" s="5">
        <f>MIN(H9328,FARMER_HRS)</f>
        <v>720</v>
      </c>
      <c r="J9328" s="5">
        <f>MAX(0,H9328-FARMER_HRS)</f>
        <v>5728.73185287466</v>
      </c>
      <c r="K9328" s="2">
        <f>I9328*FARMER_RATE+J9328*TEMP_WORKER_RATE</f>
        <v>124457.1502235184</v>
      </c>
      <c r="L9328" s="2">
        <f>A9328*PRICE_TOM+B9328*PRICE_CAR+C9328*PRICE_MES</f>
        <v>200564</v>
      </c>
      <c r="M9328" s="2">
        <f>A9328*FERT_BED_TOM+B9328*FERT_BED_CAR+C9328*FERT_BED_MES</f>
        <v>36080</v>
      </c>
      <c r="N9328" s="6">
        <f>IF(AND(D9328&lt;=TOTAL_BEDS,J9328&lt;=TEMP_WORKER_MAX*TEMP_WORKER_HRS),1,0)</f>
        <v>1</v>
      </c>
      <c r="O9328" s="2">
        <f>L9328-M9328-K9328-FIXED_COSTS</f>
        <v>20026.8497764816</v>
      </c>
      <c r="P9328" s="2">
        <f>IF(N9328=1,O9328,"")</f>
        <v>20026.8497764816</v>
      </c>
    </row>
    <row r="9329">
      <c r="A9329" s="6">
        <v>14</v>
      </c>
      <c r="B9329" s="6">
        <v>6</v>
      </c>
      <c r="C9329" s="6">
        <v>25</v>
      </c>
      <c r="D9329" s="6">
        <f>A9329+B9329+C9329</f>
        <v>45</v>
      </c>
      <c r="E9329" s="5">
        <f>IF(A9329=0,0,A9329*LABOR_HRS_WK_TOM*SEASON_WEEKS*(1+DIM_PCT_TOM)^A9329)</f>
        <v>4784.8479031488423</v>
      </c>
      <c r="F9329" s="5">
        <f>IF(B9329=0,0,B9329*LABOR_HRS_WK_CAR*SEASON_WEEKS*(1+DIM_PCT_CAR)^B9329)</f>
        <v>208.7448152783202</v>
      </c>
      <c r="G9329" s="5">
        <f>IF(C9329=0,0,C9329*LABOR_HRS_WK_MES*SEASON_WEEKS*(1+DIM_PCT_MES)^C9329)</f>
        <v>1534.7170558625955</v>
      </c>
      <c r="H9329" s="5">
        <f>E9329+F9329+G9329</f>
        <v>6528.309774289758</v>
      </c>
      <c r="I9329" s="5">
        <f>MIN(H9329,FARMER_HRS)</f>
        <v>720</v>
      </c>
      <c r="J9329" s="5">
        <f>MAX(0,H9329-FARMER_HRS)</f>
        <v>5808.309774289758</v>
      </c>
      <c r="K9329" s="2">
        <f>I9329*FARMER_RATE+J9329*TEMP_WORKER_RATE</f>
        <v>125838.71135919719</v>
      </c>
      <c r="L9329" s="2">
        <f>A9329*PRICE_TOM+B9329*PRICE_CAR+C9329*PRICE_MES</f>
        <v>203264</v>
      </c>
      <c r="M9329" s="2">
        <f>A9329*FERT_BED_TOM+B9329*FERT_BED_CAR+C9329*FERT_BED_MES</f>
        <v>36960</v>
      </c>
      <c r="N9329" s="6">
        <f>IF(AND(D9329&lt;=TOTAL_BEDS,J9329&lt;=TEMP_WORKER_MAX*TEMP_WORKER_HRS),1,0)</f>
        <v>0</v>
      </c>
      <c r="O9329" s="2">
        <f>L9329-M9329-K9329-FIXED_COSTS</f>
        <v>20465.288640802813</v>
      </c>
      <c r="P9329" s="2">
        <f>IF(N9329=1,O9329,"")</f>
      </c>
    </row>
    <row r="9330">
      <c r="A9330" s="6">
        <v>14</v>
      </c>
      <c r="B9330" s="6">
        <v>6</v>
      </c>
      <c r="C9330" s="6">
        <v>26</v>
      </c>
      <c r="D9330" s="6">
        <f>A9330+B9330+C9330</f>
        <v>46</v>
      </c>
      <c r="E9330" s="5">
        <f>IF(A9330=0,0,A9330*LABOR_HRS_WK_TOM*SEASON_WEEKS*(1+DIM_PCT_TOM)^A9330)</f>
        <v>4784.8479031488423</v>
      </c>
      <c r="F9330" s="5">
        <f>IF(B9330=0,0,B9330*LABOR_HRS_WK_CAR*SEASON_WEEKS*(1+DIM_PCT_CAR)^B9330)</f>
        <v>208.7448152783202</v>
      </c>
      <c r="G9330" s="5">
        <f>IF(C9330=0,0,C9330*LABOR_HRS_WK_MES*SEASON_WEEKS*(1+DIM_PCT_MES)^C9330)</f>
        <v>1616.0570598233128</v>
      </c>
      <c r="H9330" s="5">
        <f>E9330+F9330+G9330</f>
        <v>6609.6497782504748</v>
      </c>
      <c r="I9330" s="5">
        <f>MIN(H9330,FARMER_HRS)</f>
        <v>720</v>
      </c>
      <c r="J9330" s="5">
        <f>MAX(0,H9330-FARMER_HRS)</f>
        <v>5889.6497782504748</v>
      </c>
      <c r="K9330" s="2">
        <f>I9330*FARMER_RATE+J9330*TEMP_WORKER_RATE</f>
        <v>127250.86420573741</v>
      </c>
      <c r="L9330" s="2">
        <f>A9330*PRICE_TOM+B9330*PRICE_CAR+C9330*PRICE_MES</f>
        <v>205964</v>
      </c>
      <c r="M9330" s="2">
        <f>A9330*FERT_BED_TOM+B9330*FERT_BED_CAR+C9330*FERT_BED_MES</f>
        <v>37840</v>
      </c>
      <c r="N9330" s="6">
        <f>IF(AND(D9330&lt;=TOTAL_BEDS,J9330&lt;=TEMP_WORKER_MAX*TEMP_WORKER_HRS),1,0)</f>
        <v>0</v>
      </c>
      <c r="O9330" s="2">
        <f>L9330-M9330-K9330-FIXED_COSTS</f>
        <v>20873.135794262591</v>
      </c>
      <c r="P9330" s="2">
        <f>IF(N9330=1,O9330,"")</f>
      </c>
    </row>
    <row r="9331">
      <c r="A9331" s="6">
        <v>14</v>
      </c>
      <c r="B9331" s="6">
        <v>6</v>
      </c>
      <c r="C9331" s="6">
        <v>27</v>
      </c>
      <c r="D9331" s="6">
        <f>A9331+B9331+C9331</f>
        <v>47</v>
      </c>
      <c r="E9331" s="5">
        <f>IF(A9331=0,0,A9331*LABOR_HRS_WK_TOM*SEASON_WEEKS*(1+DIM_PCT_TOM)^A9331)</f>
        <v>4784.8479031488423</v>
      </c>
      <c r="F9331" s="5">
        <f>IF(B9331=0,0,B9331*LABOR_HRS_WK_CAR*SEASON_WEEKS*(1+DIM_PCT_CAR)^B9331)</f>
        <v>208.7448152783202</v>
      </c>
      <c r="G9331" s="5">
        <f>IF(C9331=0,0,C9331*LABOR_HRS_WK_MES*SEASON_WEEKS*(1+DIM_PCT_MES)^C9331)</f>
        <v>1699.19076434307</v>
      </c>
      <c r="H9331" s="5">
        <f>E9331+F9331+G9331</f>
        <v>6692.7834827702318</v>
      </c>
      <c r="I9331" s="5">
        <f>MIN(H9331,FARMER_HRS)</f>
        <v>720</v>
      </c>
      <c r="J9331" s="5">
        <f>MAX(0,H9331-FARMER_HRS)</f>
        <v>5972.7834827702318</v>
      </c>
      <c r="K9331" s="2">
        <f>I9331*FARMER_RATE+J9331*TEMP_WORKER_RATE</f>
        <v>128694.15768698319</v>
      </c>
      <c r="L9331" s="2">
        <f>A9331*PRICE_TOM+B9331*PRICE_CAR+C9331*PRICE_MES</f>
        <v>208664</v>
      </c>
      <c r="M9331" s="2">
        <f>A9331*FERT_BED_TOM+B9331*FERT_BED_CAR+C9331*FERT_BED_MES</f>
        <v>38720</v>
      </c>
      <c r="N9331" s="6">
        <f>IF(AND(D9331&lt;=TOTAL_BEDS,J9331&lt;=TEMP_WORKER_MAX*TEMP_WORKER_HRS),1,0)</f>
        <v>0</v>
      </c>
      <c r="O9331" s="2">
        <f>L9331-M9331-K9331-FIXED_COSTS</f>
        <v>21249.842313016808</v>
      </c>
      <c r="P9331" s="2">
        <f>IF(N9331=1,O9331,"")</f>
      </c>
    </row>
    <row r="9332">
      <c r="A9332" s="6">
        <v>14</v>
      </c>
      <c r="B9332" s="6">
        <v>6</v>
      </c>
      <c r="C9332" s="6">
        <v>28</v>
      </c>
      <c r="D9332" s="6">
        <f>A9332+B9332+C9332</f>
        <v>48</v>
      </c>
      <c r="E9332" s="5">
        <f>IF(A9332=0,0,A9332*LABOR_HRS_WK_TOM*SEASON_WEEKS*(1+DIM_PCT_TOM)^A9332)</f>
        <v>4784.8479031488423</v>
      </c>
      <c r="F9332" s="5">
        <f>IF(B9332=0,0,B9332*LABOR_HRS_WK_CAR*SEASON_WEEKS*(1+DIM_PCT_CAR)^B9332)</f>
        <v>208.7448152783202</v>
      </c>
      <c r="G9332" s="5">
        <f>IF(C9332=0,0,C9332*LABOR_HRS_WK_MES*SEASON_WEEKS*(1+DIM_PCT_MES)^C9332)</f>
        <v>1784.1503025602233</v>
      </c>
      <c r="H9332" s="5">
        <f>E9332+F9332+G9332</f>
        <v>6777.7430209873855</v>
      </c>
      <c r="I9332" s="5">
        <f>MIN(H9332,FARMER_HRS)</f>
        <v>720</v>
      </c>
      <c r="J9332" s="5">
        <f>MAX(0,H9332-FARMER_HRS)</f>
        <v>6057.7430209873855</v>
      </c>
      <c r="K9332" s="2">
        <f>I9332*FARMER_RATE+J9332*TEMP_WORKER_RATE</f>
        <v>130169.14966991989</v>
      </c>
      <c r="L9332" s="2">
        <f>A9332*PRICE_TOM+B9332*PRICE_CAR+C9332*PRICE_MES</f>
        <v>211364</v>
      </c>
      <c r="M9332" s="2">
        <f>A9332*FERT_BED_TOM+B9332*FERT_BED_CAR+C9332*FERT_BED_MES</f>
        <v>39600</v>
      </c>
      <c r="N9332" s="6">
        <f>IF(AND(D9332&lt;=TOTAL_BEDS,J9332&lt;=TEMP_WORKER_MAX*TEMP_WORKER_HRS),1,0)</f>
        <v>0</v>
      </c>
      <c r="O9332" s="2">
        <f>L9332-M9332-K9332-FIXED_COSTS</f>
        <v>21594.850330080109</v>
      </c>
      <c r="P9332" s="2">
        <f>IF(N9332=1,O9332,"")</f>
      </c>
    </row>
    <row r="9333">
      <c r="A9333" s="6">
        <v>14</v>
      </c>
      <c r="B9333" s="6">
        <v>6</v>
      </c>
      <c r="C9333" s="6">
        <v>29</v>
      </c>
      <c r="D9333" s="6">
        <f>A9333+B9333+C9333</f>
        <v>49</v>
      </c>
      <c r="E9333" s="5">
        <f>IF(A9333=0,0,A9333*LABOR_HRS_WK_TOM*SEASON_WEEKS*(1+DIM_PCT_TOM)^A9333)</f>
        <v>4784.8479031488423</v>
      </c>
      <c r="F9333" s="5">
        <f>IF(B9333=0,0,B9333*LABOR_HRS_WK_CAR*SEASON_WEEKS*(1+DIM_PCT_CAR)^B9333)</f>
        <v>208.7448152783202</v>
      </c>
      <c r="G9333" s="5">
        <f>IF(C9333=0,0,C9333*LABOR_HRS_WK_MES*SEASON_WEEKS*(1+DIM_PCT_MES)^C9333)</f>
        <v>1870.9683306758766</v>
      </c>
      <c r="H9333" s="5">
        <f>E9333+F9333+G9333</f>
        <v>6864.5610491030384</v>
      </c>
      <c r="I9333" s="5">
        <f>MIN(H9333,FARMER_HRS)</f>
        <v>720</v>
      </c>
      <c r="J9333" s="5">
        <f>MAX(0,H9333-FARMER_HRS)</f>
        <v>6144.5610491030384</v>
      </c>
      <c r="K9333" s="2">
        <f>I9333*FARMER_RATE+J9333*TEMP_WORKER_RATE</f>
        <v>131676.4071024833</v>
      </c>
      <c r="L9333" s="2">
        <f>A9333*PRICE_TOM+B9333*PRICE_CAR+C9333*PRICE_MES</f>
        <v>214064</v>
      </c>
      <c r="M9333" s="2">
        <f>A9333*FERT_BED_TOM+B9333*FERT_BED_CAR+C9333*FERT_BED_MES</f>
        <v>40480</v>
      </c>
      <c r="N9333" s="6">
        <f>IF(AND(D9333&lt;=TOTAL_BEDS,J9333&lt;=TEMP_WORKER_MAX*TEMP_WORKER_HRS),1,0)</f>
        <v>0</v>
      </c>
      <c r="O9333" s="2">
        <f>L9333-M9333-K9333-FIXED_COSTS</f>
        <v>21907.592897516704</v>
      </c>
      <c r="P9333" s="2">
        <f>IF(N9333=1,O9333,"")</f>
      </c>
    </row>
    <row r="9334">
      <c r="A9334" s="6">
        <v>14</v>
      </c>
      <c r="B9334" s="6">
        <v>6</v>
      </c>
      <c r="C9334" s="6">
        <v>30</v>
      </c>
      <c r="D9334" s="6">
        <f>A9334+B9334+C9334</f>
        <v>50</v>
      </c>
      <c r="E9334" s="5">
        <f>IF(A9334=0,0,A9334*LABOR_HRS_WK_TOM*SEASON_WEEKS*(1+DIM_PCT_TOM)^A9334)</f>
        <v>4784.8479031488423</v>
      </c>
      <c r="F9334" s="5">
        <f>IF(B9334=0,0,B9334*LABOR_HRS_WK_CAR*SEASON_WEEKS*(1+DIM_PCT_CAR)^B9334)</f>
        <v>208.7448152783202</v>
      </c>
      <c r="G9334" s="5">
        <f>IF(C9334=0,0,C9334*LABOR_HRS_WK_MES*SEASON_WEEKS*(1+DIM_PCT_MES)^C9334)</f>
        <v>1959.6780360096466</v>
      </c>
      <c r="H9334" s="5">
        <f>E9334+F9334+G9334</f>
        <v>6953.2707544368086</v>
      </c>
      <c r="I9334" s="5">
        <f>MIN(H9334,FARMER_HRS)</f>
        <v>720</v>
      </c>
      <c r="J9334" s="5">
        <f>MAX(0,H9334-FARMER_HRS)</f>
        <v>6233.2707544368086</v>
      </c>
      <c r="K9334" s="2">
        <f>I9334*FARMER_RATE+J9334*TEMP_WORKER_RATE</f>
        <v>133216.50615341682</v>
      </c>
      <c r="L9334" s="2">
        <f>A9334*PRICE_TOM+B9334*PRICE_CAR+C9334*PRICE_MES</f>
        <v>216764</v>
      </c>
      <c r="M9334" s="2">
        <f>A9334*FERT_BED_TOM+B9334*FERT_BED_CAR+C9334*FERT_BED_MES</f>
        <v>41360</v>
      </c>
      <c r="N9334" s="6">
        <f>IF(AND(D9334&lt;=TOTAL_BEDS,J9334&lt;=TEMP_WORKER_MAX*TEMP_WORKER_HRS),1,0)</f>
        <v>0</v>
      </c>
      <c r="O9334" s="2">
        <f>L9334-M9334-K9334-FIXED_COSTS</f>
        <v>22187.49384658318</v>
      </c>
      <c r="P9334" s="2">
        <f>IF(N9334=1,O9334,"")</f>
      </c>
    </row>
    <row r="9335">
      <c r="A9335" s="6">
        <v>14</v>
      </c>
      <c r="B9335" s="6">
        <v>7</v>
      </c>
      <c r="C9335" s="6">
        <v>0</v>
      </c>
      <c r="D9335" s="6">
        <f>A9335+B9335+C9335</f>
        <v>21</v>
      </c>
      <c r="E9335" s="5">
        <f>IF(A9335=0,0,A9335*LABOR_HRS_WK_TOM*SEASON_WEEKS*(1+DIM_PCT_TOM)^A9335)</f>
        <v>4784.8479031488423</v>
      </c>
      <c r="F9335" s="5">
        <f>IF(B9335=0,0,B9335*LABOR_HRS_WK_CAR*SEASON_WEEKS*(1+DIM_PCT_CAR)^B9335)</f>
        <v>249.62400827032462</v>
      </c>
      <c r="G9335" s="5">
        <f>IF(C9335=0,0,C9335*LABOR_HRS_WK_MES*SEASON_WEEKS*(1+DIM_PCT_MES)^C9335)</f>
        <v>0</v>
      </c>
      <c r="H9335" s="5">
        <f>E9335+F9335+G9335</f>
        <v>5034.4719114191666</v>
      </c>
      <c r="I9335" s="5">
        <f>MIN(H9335,FARMER_HRS)</f>
        <v>720</v>
      </c>
      <c r="J9335" s="5">
        <f>MAX(0,H9335-FARMER_HRS)</f>
        <v>4314.4719114191666</v>
      </c>
      <c r="K9335" s="2">
        <f>I9335*FARMER_RATE+J9335*TEMP_WORKER_RATE</f>
        <v>99904.026239916086</v>
      </c>
      <c r="L9335" s="2">
        <f>A9335*PRICE_TOM+B9335*PRICE_CAR+C9335*PRICE_MES</f>
        <v>137858</v>
      </c>
      <c r="M9335" s="2">
        <f>A9335*FERT_BED_TOM+B9335*FERT_BED_CAR+C9335*FERT_BED_MES</f>
        <v>15400</v>
      </c>
      <c r="N9335" s="6">
        <f>IF(AND(D9335&lt;=TOTAL_BEDS,J9335&lt;=TEMP_WORKER_MAX*TEMP_WORKER_HRS),1,0)</f>
        <v>1</v>
      </c>
      <c r="O9335" s="2">
        <f>L9335-M9335-K9335-FIXED_COSTS</f>
        <v>2553.9737600839144</v>
      </c>
      <c r="P9335" s="2">
        <f>IF(N9335=1,O9335,"")</f>
        <v>2553.9737600839144</v>
      </c>
    </row>
    <row r="9336">
      <c r="A9336" s="6">
        <v>14</v>
      </c>
      <c r="B9336" s="6">
        <v>7</v>
      </c>
      <c r="C9336" s="6">
        <v>1</v>
      </c>
      <c r="D9336" s="6">
        <f>A9336+B9336+C9336</f>
        <v>22</v>
      </c>
      <c r="E9336" s="5">
        <f>IF(A9336=0,0,A9336*LABOR_HRS_WK_TOM*SEASON_WEEKS*(1+DIM_PCT_TOM)^A9336)</f>
        <v>4784.8479031488423</v>
      </c>
      <c r="F9336" s="5">
        <f>IF(B9336=0,0,B9336*LABOR_HRS_WK_CAR*SEASON_WEEKS*(1+DIM_PCT_CAR)^B9336)</f>
        <v>249.62400827032462</v>
      </c>
      <c r="G9336" s="5">
        <f>IF(C9336=0,0,C9336*LABOR_HRS_WK_MES*SEASON_WEEKS*(1+DIM_PCT_MES)^C9336)</f>
        <v>45.5625</v>
      </c>
      <c r="H9336" s="5">
        <f>E9336+F9336+G9336</f>
        <v>5080.0344114191666</v>
      </c>
      <c r="I9336" s="5">
        <f>MIN(H9336,FARMER_HRS)</f>
        <v>720</v>
      </c>
      <c r="J9336" s="5">
        <f>MAX(0,H9336-FARMER_HRS)</f>
        <v>4360.0344114191666</v>
      </c>
      <c r="K9336" s="2">
        <f>I9336*FARMER_RATE+J9336*TEMP_WORKER_RATE</f>
        <v>100695.04186491609</v>
      </c>
      <c r="L9336" s="2">
        <f>A9336*PRICE_TOM+B9336*PRICE_CAR+C9336*PRICE_MES</f>
        <v>140558</v>
      </c>
      <c r="M9336" s="2">
        <f>A9336*FERT_BED_TOM+B9336*FERT_BED_CAR+C9336*FERT_BED_MES</f>
        <v>16280</v>
      </c>
      <c r="N9336" s="6">
        <f>IF(AND(D9336&lt;=TOTAL_BEDS,J9336&lt;=TEMP_WORKER_MAX*TEMP_WORKER_HRS),1,0)</f>
        <v>1</v>
      </c>
      <c r="O9336" s="2">
        <f>L9336-M9336-K9336-FIXED_COSTS</f>
        <v>3582.9581350839144</v>
      </c>
      <c r="P9336" s="2">
        <f>IF(N9336=1,O9336,"")</f>
        <v>3582.9581350839144</v>
      </c>
    </row>
    <row r="9337">
      <c r="A9337" s="6">
        <v>14</v>
      </c>
      <c r="B9337" s="6">
        <v>7</v>
      </c>
      <c r="C9337" s="6">
        <v>2</v>
      </c>
      <c r="D9337" s="6">
        <f>A9337+B9337+C9337</f>
        <v>23</v>
      </c>
      <c r="E9337" s="5">
        <f>IF(A9337=0,0,A9337*LABOR_HRS_WK_TOM*SEASON_WEEKS*(1+DIM_PCT_TOM)^A9337)</f>
        <v>4784.8479031488423</v>
      </c>
      <c r="F9337" s="5">
        <f>IF(B9337=0,0,B9337*LABOR_HRS_WK_CAR*SEASON_WEEKS*(1+DIM_PCT_CAR)^B9337)</f>
        <v>249.62400827032462</v>
      </c>
      <c r="G9337" s="5">
        <f>IF(C9337=0,0,C9337*LABOR_HRS_WK_MES*SEASON_WEEKS*(1+DIM_PCT_MES)^C9337)</f>
        <v>92.2640625</v>
      </c>
      <c r="H9337" s="5">
        <f>E9337+F9337+G9337</f>
        <v>5126.735973919167</v>
      </c>
      <c r="I9337" s="5">
        <f>MIN(H9337,FARMER_HRS)</f>
        <v>720</v>
      </c>
      <c r="J9337" s="5">
        <f>MAX(0,H9337-FARMER_HRS)</f>
        <v>4406.735973919167</v>
      </c>
      <c r="K9337" s="2">
        <f>I9337*FARMER_RATE+J9337*TEMP_WORKER_RATE</f>
        <v>101505.83288054109</v>
      </c>
      <c r="L9337" s="2">
        <f>A9337*PRICE_TOM+B9337*PRICE_CAR+C9337*PRICE_MES</f>
        <v>143258</v>
      </c>
      <c r="M9337" s="2">
        <f>A9337*FERT_BED_TOM+B9337*FERT_BED_CAR+C9337*FERT_BED_MES</f>
        <v>17160</v>
      </c>
      <c r="N9337" s="6">
        <f>IF(AND(D9337&lt;=TOTAL_BEDS,J9337&lt;=TEMP_WORKER_MAX*TEMP_WORKER_HRS),1,0)</f>
        <v>1</v>
      </c>
      <c r="O9337" s="2">
        <f>L9337-M9337-K9337-FIXED_COSTS</f>
        <v>4592.1671194589144</v>
      </c>
      <c r="P9337" s="2">
        <f>IF(N9337=1,O9337,"")</f>
        <v>4592.1671194589144</v>
      </c>
    </row>
    <row r="9338">
      <c r="A9338" s="6">
        <v>14</v>
      </c>
      <c r="B9338" s="6">
        <v>7</v>
      </c>
      <c r="C9338" s="6">
        <v>3</v>
      </c>
      <c r="D9338" s="6">
        <f>A9338+B9338+C9338</f>
        <v>24</v>
      </c>
      <c r="E9338" s="5">
        <f>IF(A9338=0,0,A9338*LABOR_HRS_WK_TOM*SEASON_WEEKS*(1+DIM_PCT_TOM)^A9338)</f>
        <v>4784.8479031488423</v>
      </c>
      <c r="F9338" s="5">
        <f>IF(B9338=0,0,B9338*LABOR_HRS_WK_CAR*SEASON_WEEKS*(1+DIM_PCT_CAR)^B9338)</f>
        <v>249.62400827032462</v>
      </c>
      <c r="G9338" s="5">
        <f>IF(C9338=0,0,C9338*LABOR_HRS_WK_MES*SEASON_WEEKS*(1+DIM_PCT_MES)^C9338)</f>
        <v>140.12604492187498</v>
      </c>
      <c r="H9338" s="5">
        <f>E9338+F9338+G9338</f>
        <v>5174.5979563410419</v>
      </c>
      <c r="I9338" s="5">
        <f>MIN(H9338,FARMER_HRS)</f>
        <v>720</v>
      </c>
      <c r="J9338" s="5">
        <f>MAX(0,H9338-FARMER_HRS)</f>
        <v>4454.5979563410419</v>
      </c>
      <c r="K9338" s="2">
        <f>I9338*FARMER_RATE+J9338*TEMP_WORKER_RATE</f>
        <v>102336.7700753653</v>
      </c>
      <c r="L9338" s="2">
        <f>A9338*PRICE_TOM+B9338*PRICE_CAR+C9338*PRICE_MES</f>
        <v>145958</v>
      </c>
      <c r="M9338" s="2">
        <f>A9338*FERT_BED_TOM+B9338*FERT_BED_CAR+C9338*FERT_BED_MES</f>
        <v>18040</v>
      </c>
      <c r="N9338" s="6">
        <f>IF(AND(D9338&lt;=TOTAL_BEDS,J9338&lt;=TEMP_WORKER_MAX*TEMP_WORKER_HRS),1,0)</f>
        <v>1</v>
      </c>
      <c r="O9338" s="2">
        <f>L9338-M9338-K9338-FIXED_COSTS</f>
        <v>5581.2299246346956</v>
      </c>
      <c r="P9338" s="2">
        <f>IF(N9338=1,O9338,"")</f>
        <v>5581.2299246346956</v>
      </c>
    </row>
    <row r="9339">
      <c r="A9339" s="6">
        <v>14</v>
      </c>
      <c r="B9339" s="6">
        <v>7</v>
      </c>
      <c r="C9339" s="6">
        <v>4</v>
      </c>
      <c r="D9339" s="6">
        <f>A9339+B9339+C9339</f>
        <v>25</v>
      </c>
      <c r="E9339" s="5">
        <f>IF(A9339=0,0,A9339*LABOR_HRS_WK_TOM*SEASON_WEEKS*(1+DIM_PCT_TOM)^A9339)</f>
        <v>4784.8479031488423</v>
      </c>
      <c r="F9339" s="5">
        <f>IF(B9339=0,0,B9339*LABOR_HRS_WK_CAR*SEASON_WEEKS*(1+DIM_PCT_CAR)^B9339)</f>
        <v>249.62400827032462</v>
      </c>
      <c r="G9339" s="5">
        <f>IF(C9339=0,0,C9339*LABOR_HRS_WK_MES*SEASON_WEEKS*(1+DIM_PCT_MES)^C9339)</f>
        <v>189.17016064453119</v>
      </c>
      <c r="H9339" s="5">
        <f>E9339+F9339+G9339</f>
        <v>5223.6420720636979</v>
      </c>
      <c r="I9339" s="5">
        <f>MIN(H9339,FARMER_HRS)</f>
        <v>720</v>
      </c>
      <c r="J9339" s="5">
        <f>MAX(0,H9339-FARMER_HRS)</f>
        <v>4503.6420720636979</v>
      </c>
      <c r="K9339" s="2">
        <f>I9339*FARMER_RATE+J9339*TEMP_WORKER_RATE</f>
        <v>103188.23041777253</v>
      </c>
      <c r="L9339" s="2">
        <f>A9339*PRICE_TOM+B9339*PRICE_CAR+C9339*PRICE_MES</f>
        <v>148658</v>
      </c>
      <c r="M9339" s="2">
        <f>A9339*FERT_BED_TOM+B9339*FERT_BED_CAR+C9339*FERT_BED_MES</f>
        <v>18920</v>
      </c>
      <c r="N9339" s="6">
        <f>IF(AND(D9339&lt;=TOTAL_BEDS,J9339&lt;=TEMP_WORKER_MAX*TEMP_WORKER_HRS),1,0)</f>
        <v>1</v>
      </c>
      <c r="O9339" s="2">
        <f>L9339-M9339-K9339-FIXED_COSTS</f>
        <v>6549.7695822274691</v>
      </c>
      <c r="P9339" s="2">
        <f>IF(N9339=1,O9339,"")</f>
        <v>6549.7695822274691</v>
      </c>
    </row>
    <row r="9340">
      <c r="A9340" s="6">
        <v>14</v>
      </c>
      <c r="B9340" s="6">
        <v>7</v>
      </c>
      <c r="C9340" s="6">
        <v>5</v>
      </c>
      <c r="D9340" s="6">
        <f>A9340+B9340+C9340</f>
        <v>26</v>
      </c>
      <c r="E9340" s="5">
        <f>IF(A9340=0,0,A9340*LABOR_HRS_WK_TOM*SEASON_WEEKS*(1+DIM_PCT_TOM)^A9340)</f>
        <v>4784.8479031488423</v>
      </c>
      <c r="F9340" s="5">
        <f>IF(B9340=0,0,B9340*LABOR_HRS_WK_CAR*SEASON_WEEKS*(1+DIM_PCT_CAR)^B9340)</f>
        <v>249.62400827032462</v>
      </c>
      <c r="G9340" s="5">
        <f>IF(C9340=0,0,C9340*LABOR_HRS_WK_MES*SEASON_WEEKS*(1+DIM_PCT_MES)^C9340)</f>
        <v>239.41848456573481</v>
      </c>
      <c r="H9340" s="5">
        <f>E9340+F9340+G9340</f>
        <v>5273.8903959849013</v>
      </c>
      <c r="I9340" s="5">
        <f>MIN(H9340,FARMER_HRS)</f>
        <v>720</v>
      </c>
      <c r="J9340" s="5">
        <f>MAX(0,H9340-FARMER_HRS)</f>
        <v>4553.8903959849013</v>
      </c>
      <c r="K9340" s="2">
        <f>I9340*FARMER_RATE+J9340*TEMP_WORKER_RATE</f>
        <v>104060.59715251565</v>
      </c>
      <c r="L9340" s="2">
        <f>A9340*PRICE_TOM+B9340*PRICE_CAR+C9340*PRICE_MES</f>
        <v>151358</v>
      </c>
      <c r="M9340" s="2">
        <f>A9340*FERT_BED_TOM+B9340*FERT_BED_CAR+C9340*FERT_BED_MES</f>
        <v>19800</v>
      </c>
      <c r="N9340" s="6">
        <f>IF(AND(D9340&lt;=TOTAL_BEDS,J9340&lt;=TEMP_WORKER_MAX*TEMP_WORKER_HRS),1,0)</f>
        <v>1</v>
      </c>
      <c r="O9340" s="2">
        <f>L9340-M9340-K9340-FIXED_COSTS</f>
        <v>7497.4028474843508</v>
      </c>
      <c r="P9340" s="2">
        <f>IF(N9340=1,O9340,"")</f>
        <v>7497.4028474843508</v>
      </c>
    </row>
    <row r="9341">
      <c r="A9341" s="6">
        <v>14</v>
      </c>
      <c r="B9341" s="6">
        <v>7</v>
      </c>
      <c r="C9341" s="6">
        <v>6</v>
      </c>
      <c r="D9341" s="6">
        <f>A9341+B9341+C9341</f>
        <v>27</v>
      </c>
      <c r="E9341" s="5">
        <f>IF(A9341=0,0,A9341*LABOR_HRS_WK_TOM*SEASON_WEEKS*(1+DIM_PCT_TOM)^A9341)</f>
        <v>4784.8479031488423</v>
      </c>
      <c r="F9341" s="5">
        <f>IF(B9341=0,0,B9341*LABOR_HRS_WK_CAR*SEASON_WEEKS*(1+DIM_PCT_CAR)^B9341)</f>
        <v>249.62400827032462</v>
      </c>
      <c r="G9341" s="5">
        <f>IF(C9341=0,0,C9341*LABOR_HRS_WK_MES*SEASON_WEEKS*(1+DIM_PCT_MES)^C9341)</f>
        <v>290.89345874736773</v>
      </c>
      <c r="H9341" s="5">
        <f>E9341+F9341+G9341</f>
        <v>5325.3653701665344</v>
      </c>
      <c r="I9341" s="5">
        <f>MIN(H9341,FARMER_HRS)</f>
        <v>720</v>
      </c>
      <c r="J9341" s="5">
        <f>MAX(0,H9341-FARMER_HRS)</f>
        <v>4605.3653701665344</v>
      </c>
      <c r="K9341" s="2">
        <f>I9341*FARMER_RATE+J9341*TEMP_WORKER_RATE</f>
        <v>104954.25989872456</v>
      </c>
      <c r="L9341" s="2">
        <f>A9341*PRICE_TOM+B9341*PRICE_CAR+C9341*PRICE_MES</f>
        <v>154058</v>
      </c>
      <c r="M9341" s="2">
        <f>A9341*FERT_BED_TOM+B9341*FERT_BED_CAR+C9341*FERT_BED_MES</f>
        <v>20680</v>
      </c>
      <c r="N9341" s="6">
        <f>IF(AND(D9341&lt;=TOTAL_BEDS,J9341&lt;=TEMP_WORKER_MAX*TEMP_WORKER_HRS),1,0)</f>
        <v>1</v>
      </c>
      <c r="O9341" s="2">
        <f>L9341-M9341-K9341-FIXED_COSTS</f>
        <v>8423.7401012754417</v>
      </c>
      <c r="P9341" s="2">
        <f>IF(N9341=1,O9341,"")</f>
        <v>8423.7401012754417</v>
      </c>
    </row>
    <row r="9342">
      <c r="A9342" s="6">
        <v>14</v>
      </c>
      <c r="B9342" s="6">
        <v>7</v>
      </c>
      <c r="C9342" s="6">
        <v>7</v>
      </c>
      <c r="D9342" s="6">
        <f>A9342+B9342+C9342</f>
        <v>28</v>
      </c>
      <c r="E9342" s="5">
        <f>IF(A9342=0,0,A9342*LABOR_HRS_WK_TOM*SEASON_WEEKS*(1+DIM_PCT_TOM)^A9342)</f>
        <v>4784.8479031488423</v>
      </c>
      <c r="F9342" s="5">
        <f>IF(B9342=0,0,B9342*LABOR_HRS_WK_CAR*SEASON_WEEKS*(1+DIM_PCT_CAR)^B9342)</f>
        <v>249.62400827032462</v>
      </c>
      <c r="G9342" s="5">
        <f>IF(C9342=0,0,C9342*LABOR_HRS_WK_MES*SEASON_WEEKS*(1+DIM_PCT_MES)^C9342)</f>
        <v>343.61789814532818</v>
      </c>
      <c r="H9342" s="5">
        <f>E9342+F9342+G9342</f>
        <v>5378.0898095644952</v>
      </c>
      <c r="I9342" s="5">
        <f>MIN(H9342,FARMER_HRS)</f>
        <v>720</v>
      </c>
      <c r="J9342" s="5">
        <f>MAX(0,H9342-FARMER_HRS)</f>
        <v>4658.0898095644952</v>
      </c>
      <c r="K9342" s="2">
        <f>I9342*FARMER_RATE+J9342*TEMP_WORKER_RATE</f>
        <v>105869.61474938359</v>
      </c>
      <c r="L9342" s="2">
        <f>A9342*PRICE_TOM+B9342*PRICE_CAR+C9342*PRICE_MES</f>
        <v>156758</v>
      </c>
      <c r="M9342" s="2">
        <f>A9342*FERT_BED_TOM+B9342*FERT_BED_CAR+C9342*FERT_BED_MES</f>
        <v>21560</v>
      </c>
      <c r="N9342" s="6">
        <f>IF(AND(D9342&lt;=TOTAL_BEDS,J9342&lt;=TEMP_WORKER_MAX*TEMP_WORKER_HRS),1,0)</f>
        <v>1</v>
      </c>
      <c r="O9342" s="2">
        <f>L9342-M9342-K9342-FIXED_COSTS</f>
        <v>9328.3852506164112</v>
      </c>
      <c r="P9342" s="2">
        <f>IF(N9342=1,O9342,"")</f>
        <v>9328.3852506164112</v>
      </c>
    </row>
    <row r="9343">
      <c r="A9343" s="6">
        <v>14</v>
      </c>
      <c r="B9343" s="6">
        <v>7</v>
      </c>
      <c r="C9343" s="6">
        <v>8</v>
      </c>
      <c r="D9343" s="6">
        <f>A9343+B9343+C9343</f>
        <v>29</v>
      </c>
      <c r="E9343" s="5">
        <f>IF(A9343=0,0,A9343*LABOR_HRS_WK_TOM*SEASON_WEEKS*(1+DIM_PCT_TOM)^A9343)</f>
        <v>4784.8479031488423</v>
      </c>
      <c r="F9343" s="5">
        <f>IF(B9343=0,0,B9343*LABOR_HRS_WK_CAR*SEASON_WEEKS*(1+DIM_PCT_CAR)^B9343)</f>
        <v>249.62400827032462</v>
      </c>
      <c r="G9343" s="5">
        <f>IF(C9343=0,0,C9343*LABOR_HRS_WK_MES*SEASON_WEEKS*(1+DIM_PCT_MES)^C9343)</f>
        <v>397.61499642530833</v>
      </c>
      <c r="H9343" s="5">
        <f>E9343+F9343+G9343</f>
        <v>5432.0869078444748</v>
      </c>
      <c r="I9343" s="5">
        <f>MIN(H9343,FARMER_HRS)</f>
        <v>720</v>
      </c>
      <c r="J9343" s="5">
        <f>MAX(0,H9343-FARMER_HRS)</f>
        <v>4712.0869078444748</v>
      </c>
      <c r="K9343" s="2">
        <f>I9343*FARMER_RATE+J9343*TEMP_WORKER_RATE</f>
        <v>106807.06437229991</v>
      </c>
      <c r="L9343" s="2">
        <f>A9343*PRICE_TOM+B9343*PRICE_CAR+C9343*PRICE_MES</f>
        <v>159458</v>
      </c>
      <c r="M9343" s="2">
        <f>A9343*FERT_BED_TOM+B9343*FERT_BED_CAR+C9343*FERT_BED_MES</f>
        <v>22440</v>
      </c>
      <c r="N9343" s="6">
        <f>IF(AND(D9343&lt;=TOTAL_BEDS,J9343&lt;=TEMP_WORKER_MAX*TEMP_WORKER_HRS),1,0)</f>
        <v>1</v>
      </c>
      <c r="O9343" s="2">
        <f>L9343-M9343-K9343-FIXED_COSTS</f>
        <v>10210.935627700092</v>
      </c>
      <c r="P9343" s="2">
        <f>IF(N9343=1,O9343,"")</f>
        <v>10210.935627700092</v>
      </c>
    </row>
    <row r="9344">
      <c r="A9344" s="6">
        <v>14</v>
      </c>
      <c r="B9344" s="6">
        <v>7</v>
      </c>
      <c r="C9344" s="6">
        <v>9</v>
      </c>
      <c r="D9344" s="6">
        <f>A9344+B9344+C9344</f>
        <v>30</v>
      </c>
      <c r="E9344" s="5">
        <f>IF(A9344=0,0,A9344*LABOR_HRS_WK_TOM*SEASON_WEEKS*(1+DIM_PCT_TOM)^A9344)</f>
        <v>4784.8479031488423</v>
      </c>
      <c r="F9344" s="5">
        <f>IF(B9344=0,0,B9344*LABOR_HRS_WK_CAR*SEASON_WEEKS*(1+DIM_PCT_CAR)^B9344)</f>
        <v>249.62400827032462</v>
      </c>
      <c r="G9344" s="5">
        <f>IF(C9344=0,0,C9344*LABOR_HRS_WK_MES*SEASON_WEEKS*(1+DIM_PCT_MES)^C9344)</f>
        <v>452.90833186570273</v>
      </c>
      <c r="H9344" s="5">
        <f>E9344+F9344+G9344</f>
        <v>5487.38024328487</v>
      </c>
      <c r="I9344" s="5">
        <f>MIN(H9344,FARMER_HRS)</f>
        <v>720</v>
      </c>
      <c r="J9344" s="5">
        <f>MAX(0,H9344-FARMER_HRS)</f>
        <v>4767.38024328487</v>
      </c>
      <c r="K9344" s="2">
        <f>I9344*FARMER_RATE+J9344*TEMP_WORKER_RATE</f>
        <v>107767.01811258454</v>
      </c>
      <c r="L9344" s="2">
        <f>A9344*PRICE_TOM+B9344*PRICE_CAR+C9344*PRICE_MES</f>
        <v>162158</v>
      </c>
      <c r="M9344" s="2">
        <f>A9344*FERT_BED_TOM+B9344*FERT_BED_CAR+C9344*FERT_BED_MES</f>
        <v>23320</v>
      </c>
      <c r="N9344" s="6">
        <f>IF(AND(D9344&lt;=TOTAL_BEDS,J9344&lt;=TEMP_WORKER_MAX*TEMP_WORKER_HRS),1,0)</f>
        <v>1</v>
      </c>
      <c r="O9344" s="2">
        <f>L9344-M9344-K9344-FIXED_COSTS</f>
        <v>11070.981887415459</v>
      </c>
      <c r="P9344" s="2">
        <f>IF(N9344=1,O9344,"")</f>
        <v>11070.981887415459</v>
      </c>
    </row>
    <row r="9345">
      <c r="A9345" s="6">
        <v>14</v>
      </c>
      <c r="B9345" s="6">
        <v>7</v>
      </c>
      <c r="C9345" s="6">
        <v>10</v>
      </c>
      <c r="D9345" s="6">
        <f>A9345+B9345+C9345</f>
        <v>31</v>
      </c>
      <c r="E9345" s="5">
        <f>IF(A9345=0,0,A9345*LABOR_HRS_WK_TOM*SEASON_WEEKS*(1+DIM_PCT_TOM)^A9345)</f>
        <v>4784.8479031488423</v>
      </c>
      <c r="F9345" s="5">
        <f>IF(B9345=0,0,B9345*LABOR_HRS_WK_CAR*SEASON_WEEKS*(1+DIM_PCT_CAR)^B9345)</f>
        <v>249.62400827032462</v>
      </c>
      <c r="G9345" s="5">
        <f>IF(C9345=0,0,C9345*LABOR_HRS_WK_MES*SEASON_WEEKS*(1+DIM_PCT_MES)^C9345)</f>
        <v>509.52187334891551</v>
      </c>
      <c r="H9345" s="5">
        <f>E9345+F9345+G9345</f>
        <v>5543.9937847680822</v>
      </c>
      <c r="I9345" s="5">
        <f>MIN(H9345,FARMER_HRS)</f>
        <v>720</v>
      </c>
      <c r="J9345" s="5">
        <f>MAX(0,H9345-FARMER_HRS)</f>
        <v>4823.9937847680822</v>
      </c>
      <c r="K9345" s="2">
        <f>I9345*FARMER_RATE+J9345*TEMP_WORKER_RATE</f>
        <v>108749.89209666809</v>
      </c>
      <c r="L9345" s="2">
        <f>A9345*PRICE_TOM+B9345*PRICE_CAR+C9345*PRICE_MES</f>
        <v>164858</v>
      </c>
      <c r="M9345" s="2">
        <f>A9345*FERT_BED_TOM+B9345*FERT_BED_CAR+C9345*FERT_BED_MES</f>
        <v>24200</v>
      </c>
      <c r="N9345" s="6">
        <f>IF(AND(D9345&lt;=TOTAL_BEDS,J9345&lt;=TEMP_WORKER_MAX*TEMP_WORKER_HRS),1,0)</f>
        <v>1</v>
      </c>
      <c r="O9345" s="2">
        <f>L9345-M9345-K9345-FIXED_COSTS</f>
        <v>11908.107903331911</v>
      </c>
      <c r="P9345" s="2">
        <f>IF(N9345=1,O9345,"")</f>
        <v>11908.107903331911</v>
      </c>
    </row>
    <row r="9346">
      <c r="A9346" s="6">
        <v>14</v>
      </c>
      <c r="B9346" s="6">
        <v>7</v>
      </c>
      <c r="C9346" s="6">
        <v>11</v>
      </c>
      <c r="D9346" s="6">
        <f>A9346+B9346+C9346</f>
        <v>32</v>
      </c>
      <c r="E9346" s="5">
        <f>IF(A9346=0,0,A9346*LABOR_HRS_WK_TOM*SEASON_WEEKS*(1+DIM_PCT_TOM)^A9346)</f>
        <v>4784.8479031488423</v>
      </c>
      <c r="F9346" s="5">
        <f>IF(B9346=0,0,B9346*LABOR_HRS_WK_CAR*SEASON_WEEKS*(1+DIM_PCT_CAR)^B9346)</f>
        <v>249.62400827032462</v>
      </c>
      <c r="G9346" s="5">
        <f>IF(C9346=0,0,C9346*LABOR_HRS_WK_MES*SEASON_WEEKS*(1+DIM_PCT_MES)^C9346)</f>
        <v>567.47998644235463</v>
      </c>
      <c r="H9346" s="5">
        <f>E9346+F9346+G9346</f>
        <v>5601.9518978615215</v>
      </c>
      <c r="I9346" s="5">
        <f>MIN(H9346,FARMER_HRS)</f>
        <v>720</v>
      </c>
      <c r="J9346" s="5">
        <f>MAX(0,H9346-FARMER_HRS)</f>
        <v>4881.9518978615215</v>
      </c>
      <c r="K9346" s="2">
        <f>I9346*FARMER_RATE+J9346*TEMP_WORKER_RATE</f>
        <v>109756.10933787364</v>
      </c>
      <c r="L9346" s="2">
        <f>A9346*PRICE_TOM+B9346*PRICE_CAR+C9346*PRICE_MES</f>
        <v>167558</v>
      </c>
      <c r="M9346" s="2">
        <f>A9346*FERT_BED_TOM+B9346*FERT_BED_CAR+C9346*FERT_BED_MES</f>
        <v>25080</v>
      </c>
      <c r="N9346" s="6">
        <f>IF(AND(D9346&lt;=TOTAL_BEDS,J9346&lt;=TEMP_WORKER_MAX*TEMP_WORKER_HRS),1,0)</f>
        <v>1</v>
      </c>
      <c r="O9346" s="2">
        <f>L9346-M9346-K9346-FIXED_COSTS</f>
        <v>12721.89066212636</v>
      </c>
      <c r="P9346" s="2">
        <f>IF(N9346=1,O9346,"")</f>
        <v>12721.89066212636</v>
      </c>
    </row>
    <row r="9347">
      <c r="A9347" s="6">
        <v>14</v>
      </c>
      <c r="B9347" s="6">
        <v>7</v>
      </c>
      <c r="C9347" s="6">
        <v>12</v>
      </c>
      <c r="D9347" s="6">
        <f>A9347+B9347+C9347</f>
        <v>33</v>
      </c>
      <c r="E9347" s="5">
        <f>IF(A9347=0,0,A9347*LABOR_HRS_WK_TOM*SEASON_WEEKS*(1+DIM_PCT_TOM)^A9347)</f>
        <v>4784.8479031488423</v>
      </c>
      <c r="F9347" s="5">
        <f>IF(B9347=0,0,B9347*LABOR_HRS_WK_CAR*SEASON_WEEKS*(1+DIM_PCT_CAR)^B9347)</f>
        <v>249.62400827032462</v>
      </c>
      <c r="G9347" s="5">
        <f>IF(C9347=0,0,C9347*LABOR_HRS_WK_MES*SEASON_WEEKS*(1+DIM_PCT_MES)^C9347)</f>
        <v>626.807439570419</v>
      </c>
      <c r="H9347" s="5">
        <f>E9347+F9347+G9347</f>
        <v>5661.2793509895855</v>
      </c>
      <c r="I9347" s="5">
        <f>MIN(H9347,FARMER_HRS)</f>
        <v>720</v>
      </c>
      <c r="J9347" s="5">
        <f>MAX(0,H9347-FARMER_HRS)</f>
        <v>4941.2793509895855</v>
      </c>
      <c r="K9347" s="2">
        <f>I9347*FARMER_RATE+J9347*TEMP_WORKER_RATE</f>
        <v>110786.09984356919</v>
      </c>
      <c r="L9347" s="2">
        <f>A9347*PRICE_TOM+B9347*PRICE_CAR+C9347*PRICE_MES</f>
        <v>170258</v>
      </c>
      <c r="M9347" s="2">
        <f>A9347*FERT_BED_TOM+B9347*FERT_BED_CAR+C9347*FERT_BED_MES</f>
        <v>25960</v>
      </c>
      <c r="N9347" s="6">
        <f>IF(AND(D9347&lt;=TOTAL_BEDS,J9347&lt;=TEMP_WORKER_MAX*TEMP_WORKER_HRS),1,0)</f>
        <v>1</v>
      </c>
      <c r="O9347" s="2">
        <f>L9347-M9347-K9347-FIXED_COSTS</f>
        <v>13511.900156430813</v>
      </c>
      <c r="P9347" s="2">
        <f>IF(N9347=1,O9347,"")</f>
        <v>13511.900156430813</v>
      </c>
    </row>
    <row r="9348">
      <c r="A9348" s="6">
        <v>14</v>
      </c>
      <c r="B9348" s="6">
        <v>7</v>
      </c>
      <c r="C9348" s="6">
        <v>13</v>
      </c>
      <c r="D9348" s="6">
        <f>A9348+B9348+C9348</f>
        <v>34</v>
      </c>
      <c r="E9348" s="5">
        <f>IF(A9348=0,0,A9348*LABOR_HRS_WK_TOM*SEASON_WEEKS*(1+DIM_PCT_TOM)^A9348)</f>
        <v>4784.8479031488423</v>
      </c>
      <c r="F9348" s="5">
        <f>IF(B9348=0,0,B9348*LABOR_HRS_WK_CAR*SEASON_WEEKS*(1+DIM_PCT_CAR)^B9348)</f>
        <v>249.62400827032462</v>
      </c>
      <c r="G9348" s="5">
        <f>IF(C9348=0,0,C9348*LABOR_HRS_WK_MES*SEASON_WEEKS*(1+DIM_PCT_MES)^C9348)</f>
        <v>687.52941027880331</v>
      </c>
      <c r="H9348" s="5">
        <f>E9348+F9348+G9348</f>
        <v>5722.00132169797</v>
      </c>
      <c r="I9348" s="5">
        <f>MIN(H9348,FARMER_HRS)</f>
        <v>720</v>
      </c>
      <c r="J9348" s="5">
        <f>MAX(0,H9348-FARMER_HRS)</f>
        <v>5002.00132169797</v>
      </c>
      <c r="K9348" s="2">
        <f>I9348*FARMER_RATE+J9348*TEMP_WORKER_RATE</f>
        <v>111840.30072392308</v>
      </c>
      <c r="L9348" s="2">
        <f>A9348*PRICE_TOM+B9348*PRICE_CAR+C9348*PRICE_MES</f>
        <v>172958</v>
      </c>
      <c r="M9348" s="2">
        <f>A9348*FERT_BED_TOM+B9348*FERT_BED_CAR+C9348*FERT_BED_MES</f>
        <v>26840</v>
      </c>
      <c r="N9348" s="6">
        <f>IF(AND(D9348&lt;=TOTAL_BEDS,J9348&lt;=TEMP_WORKER_MAX*TEMP_WORKER_HRS),1,0)</f>
        <v>1</v>
      </c>
      <c r="O9348" s="2">
        <f>L9348-M9348-K9348-FIXED_COSTS</f>
        <v>14277.699276076921</v>
      </c>
      <c r="P9348" s="2">
        <f>IF(N9348=1,O9348,"")</f>
        <v>14277.699276076921</v>
      </c>
    </row>
    <row r="9349">
      <c r="A9349" s="6">
        <v>14</v>
      </c>
      <c r="B9349" s="6">
        <v>7</v>
      </c>
      <c r="C9349" s="6">
        <v>14</v>
      </c>
      <c r="D9349" s="6">
        <f>A9349+B9349+C9349</f>
        <v>35</v>
      </c>
      <c r="E9349" s="5">
        <f>IF(A9349=0,0,A9349*LABOR_HRS_WK_TOM*SEASON_WEEKS*(1+DIM_PCT_TOM)^A9349)</f>
        <v>4784.8479031488423</v>
      </c>
      <c r="F9349" s="5">
        <f>IF(B9349=0,0,B9349*LABOR_HRS_WK_CAR*SEASON_WEEKS*(1+DIM_PCT_CAR)^B9349)</f>
        <v>249.62400827032462</v>
      </c>
      <c r="G9349" s="5">
        <f>IF(C9349=0,0,C9349*LABOR_HRS_WK_MES*SEASON_WEEKS*(1+DIM_PCT_MES)^C9349)</f>
        <v>749.67149159246435</v>
      </c>
      <c r="H9349" s="5">
        <f>E9349+F9349+G9349</f>
        <v>5784.1434030116307</v>
      </c>
      <c r="I9349" s="5">
        <f>MIN(H9349,FARMER_HRS)</f>
        <v>720</v>
      </c>
      <c r="J9349" s="5">
        <f>MAX(0,H9349-FARMER_HRS)</f>
        <v>5064.1434030116307</v>
      </c>
      <c r="K9349" s="2">
        <f>I9349*FARMER_RATE+J9349*TEMP_WORKER_RATE</f>
        <v>112919.15630228525</v>
      </c>
      <c r="L9349" s="2">
        <f>A9349*PRICE_TOM+B9349*PRICE_CAR+C9349*PRICE_MES</f>
        <v>175658</v>
      </c>
      <c r="M9349" s="2">
        <f>A9349*FERT_BED_TOM+B9349*FERT_BED_CAR+C9349*FERT_BED_MES</f>
        <v>27720</v>
      </c>
      <c r="N9349" s="6">
        <f>IF(AND(D9349&lt;=TOTAL_BEDS,J9349&lt;=TEMP_WORKER_MAX*TEMP_WORKER_HRS),1,0)</f>
        <v>1</v>
      </c>
      <c r="O9349" s="2">
        <f>L9349-M9349-K9349-FIXED_COSTS</f>
        <v>15018.84369771475</v>
      </c>
      <c r="P9349" s="2">
        <f>IF(N9349=1,O9349,"")</f>
        <v>15018.84369771475</v>
      </c>
    </row>
    <row r="9350">
      <c r="A9350" s="6">
        <v>14</v>
      </c>
      <c r="B9350" s="6">
        <v>7</v>
      </c>
      <c r="C9350" s="6">
        <v>15</v>
      </c>
      <c r="D9350" s="6">
        <f>A9350+B9350+C9350</f>
        <v>36</v>
      </c>
      <c r="E9350" s="5">
        <f>IF(A9350=0,0,A9350*LABOR_HRS_WK_TOM*SEASON_WEEKS*(1+DIM_PCT_TOM)^A9350)</f>
        <v>4784.8479031488423</v>
      </c>
      <c r="F9350" s="5">
        <f>IF(B9350=0,0,B9350*LABOR_HRS_WK_CAR*SEASON_WEEKS*(1+DIM_PCT_CAR)^B9350)</f>
        <v>249.62400827032462</v>
      </c>
      <c r="G9350" s="5">
        <f>IF(C9350=0,0,C9350*LABOR_HRS_WK_MES*SEASON_WEEKS*(1+DIM_PCT_MES)^C9350)</f>
        <v>813.25969846861074</v>
      </c>
      <c r="H9350" s="5">
        <f>E9350+F9350+G9350</f>
        <v>5847.7316098877773</v>
      </c>
      <c r="I9350" s="5">
        <f>MIN(H9350,FARMER_HRS)</f>
        <v>720</v>
      </c>
      <c r="J9350" s="5">
        <f>MAX(0,H9350-FARMER_HRS)</f>
        <v>5127.7316098877773</v>
      </c>
      <c r="K9350" s="2">
        <f>I9350*FARMER_RATE+J9350*TEMP_WORKER_RATE</f>
        <v>114023.11822721835</v>
      </c>
      <c r="L9350" s="2">
        <f>A9350*PRICE_TOM+B9350*PRICE_CAR+C9350*PRICE_MES</f>
        <v>178358</v>
      </c>
      <c r="M9350" s="2">
        <f>A9350*FERT_BED_TOM+B9350*FERT_BED_CAR+C9350*FERT_BED_MES</f>
        <v>28600</v>
      </c>
      <c r="N9350" s="6">
        <f>IF(AND(D9350&lt;=TOTAL_BEDS,J9350&lt;=TEMP_WORKER_MAX*TEMP_WORKER_HRS),1,0)</f>
        <v>1</v>
      </c>
      <c r="O9350" s="2">
        <f>L9350-M9350-K9350-FIXED_COSTS</f>
        <v>15734.881772781649</v>
      </c>
      <c r="P9350" s="2">
        <f>IF(N9350=1,O9350,"")</f>
        <v>15734.881772781649</v>
      </c>
    </row>
    <row r="9351">
      <c r="A9351" s="6">
        <v>14</v>
      </c>
      <c r="B9351" s="6">
        <v>7</v>
      </c>
      <c r="C9351" s="6">
        <v>16</v>
      </c>
      <c r="D9351" s="6">
        <f>A9351+B9351+C9351</f>
        <v>37</v>
      </c>
      <c r="E9351" s="5">
        <f>IF(A9351=0,0,A9351*LABOR_HRS_WK_TOM*SEASON_WEEKS*(1+DIM_PCT_TOM)^A9351)</f>
        <v>4784.8479031488423</v>
      </c>
      <c r="F9351" s="5">
        <f>IF(B9351=0,0,B9351*LABOR_HRS_WK_CAR*SEASON_WEEKS*(1+DIM_PCT_CAR)^B9351)</f>
        <v>249.62400827032462</v>
      </c>
      <c r="G9351" s="5">
        <f>IF(C9351=0,0,C9351*LABOR_HRS_WK_MES*SEASON_WEEKS*(1+DIM_PCT_MES)^C9351)</f>
        <v>878.32047434609967</v>
      </c>
      <c r="H9351" s="5">
        <f>E9351+F9351+G9351</f>
        <v>5912.7923857652659</v>
      </c>
      <c r="I9351" s="5">
        <f>MIN(H9351,FARMER_HRS)</f>
        <v>720</v>
      </c>
      <c r="J9351" s="5">
        <f>MAX(0,H9351-FARMER_HRS)</f>
        <v>5192.7923857652659</v>
      </c>
      <c r="K9351" s="2">
        <f>I9351*FARMER_RATE+J9351*TEMP_WORKER_RATE</f>
        <v>115152.64558620253</v>
      </c>
      <c r="L9351" s="2">
        <f>A9351*PRICE_TOM+B9351*PRICE_CAR+C9351*PRICE_MES</f>
        <v>181058</v>
      </c>
      <c r="M9351" s="2">
        <f>A9351*FERT_BED_TOM+B9351*FERT_BED_CAR+C9351*FERT_BED_MES</f>
        <v>29480</v>
      </c>
      <c r="N9351" s="6">
        <f>IF(AND(D9351&lt;=TOTAL_BEDS,J9351&lt;=TEMP_WORKER_MAX*TEMP_WORKER_HRS),1,0)</f>
        <v>1</v>
      </c>
      <c r="O9351" s="2">
        <f>L9351-M9351-K9351-FIXED_COSTS</f>
        <v>16425.354413797468</v>
      </c>
      <c r="P9351" s="2">
        <f>IF(N9351=1,O9351,"")</f>
        <v>16425.354413797468</v>
      </c>
    </row>
    <row r="9352">
      <c r="A9352" s="6">
        <v>14</v>
      </c>
      <c r="B9352" s="6">
        <v>7</v>
      </c>
      <c r="C9352" s="6">
        <v>17</v>
      </c>
      <c r="D9352" s="6">
        <f>A9352+B9352+C9352</f>
        <v>38</v>
      </c>
      <c r="E9352" s="5">
        <f>IF(A9352=0,0,A9352*LABOR_HRS_WK_TOM*SEASON_WEEKS*(1+DIM_PCT_TOM)^A9352)</f>
        <v>4784.8479031488423</v>
      </c>
      <c r="F9352" s="5">
        <f>IF(B9352=0,0,B9352*LABOR_HRS_WK_CAR*SEASON_WEEKS*(1+DIM_PCT_CAR)^B9352)</f>
        <v>249.62400827032462</v>
      </c>
      <c r="G9352" s="5">
        <f>IF(C9352=0,0,C9352*LABOR_HRS_WK_MES*SEASON_WEEKS*(1+DIM_PCT_MES)^C9352)</f>
        <v>944.88069779263992</v>
      </c>
      <c r="H9352" s="5">
        <f>E9352+F9352+G9352</f>
        <v>5979.3526092118063</v>
      </c>
      <c r="I9352" s="5">
        <f>MIN(H9352,FARMER_HRS)</f>
        <v>720</v>
      </c>
      <c r="J9352" s="5">
        <f>MAX(0,H9352-FARMER_HRS)</f>
        <v>5259.3526092118063</v>
      </c>
      <c r="K9352" s="2">
        <f>I9352*FARMER_RATE+J9352*TEMP_WORKER_RATE</f>
        <v>116308.2050210383</v>
      </c>
      <c r="L9352" s="2">
        <f>A9352*PRICE_TOM+B9352*PRICE_CAR+C9352*PRICE_MES</f>
        <v>183758</v>
      </c>
      <c r="M9352" s="2">
        <f>A9352*FERT_BED_TOM+B9352*FERT_BED_CAR+C9352*FERT_BED_MES</f>
        <v>30360</v>
      </c>
      <c r="N9352" s="6">
        <f>IF(AND(D9352&lt;=TOTAL_BEDS,J9352&lt;=TEMP_WORKER_MAX*TEMP_WORKER_HRS),1,0)</f>
        <v>1</v>
      </c>
      <c r="O9352" s="2">
        <f>L9352-M9352-K9352-FIXED_COSTS</f>
        <v>17089.794978961698</v>
      </c>
      <c r="P9352" s="2">
        <f>IF(N9352=1,O9352,"")</f>
        <v>17089.794978961698</v>
      </c>
    </row>
    <row r="9353">
      <c r="A9353" s="6">
        <v>14</v>
      </c>
      <c r="B9353" s="6">
        <v>7</v>
      </c>
      <c r="C9353" s="6">
        <v>18</v>
      </c>
      <c r="D9353" s="6">
        <f>A9353+B9353+C9353</f>
        <v>39</v>
      </c>
      <c r="E9353" s="5">
        <f>IF(A9353=0,0,A9353*LABOR_HRS_WK_TOM*SEASON_WEEKS*(1+DIM_PCT_TOM)^A9353)</f>
        <v>4784.8479031488423</v>
      </c>
      <c r="F9353" s="5">
        <f>IF(B9353=0,0,B9353*LABOR_HRS_WK_CAR*SEASON_WEEKS*(1+DIM_PCT_CAR)^B9353)</f>
        <v>249.62400827032462</v>
      </c>
      <c r="G9353" s="5">
        <f>IF(C9353=0,0,C9353*LABOR_HRS_WK_MES*SEASON_WEEKS*(1+DIM_PCT_MES)^C9353)</f>
        <v>1012.9676892512272</v>
      </c>
      <c r="H9353" s="5">
        <f>E9353+F9353+G9353</f>
        <v>6047.4396006703937</v>
      </c>
      <c r="I9353" s="5">
        <f>MIN(H9353,FARMER_HRS)</f>
        <v>720</v>
      </c>
      <c r="J9353" s="5">
        <f>MAX(0,H9353-FARMER_HRS)</f>
        <v>5327.4396006703937</v>
      </c>
      <c r="K9353" s="2">
        <f>I9353*FARMER_RATE+J9353*TEMP_WORKER_RATE</f>
        <v>117490.27084497211</v>
      </c>
      <c r="L9353" s="2">
        <f>A9353*PRICE_TOM+B9353*PRICE_CAR+C9353*PRICE_MES</f>
        <v>186458</v>
      </c>
      <c r="M9353" s="2">
        <f>A9353*FERT_BED_TOM+B9353*FERT_BED_CAR+C9353*FERT_BED_MES</f>
        <v>31240</v>
      </c>
      <c r="N9353" s="6">
        <f>IF(AND(D9353&lt;=TOTAL_BEDS,J9353&lt;=TEMP_WORKER_MAX*TEMP_WORKER_HRS),1,0)</f>
        <v>1</v>
      </c>
      <c r="O9353" s="2">
        <f>L9353-M9353-K9353-FIXED_COSTS</f>
        <v>17727.72915502789</v>
      </c>
      <c r="P9353" s="2">
        <f>IF(N9353=1,O9353,"")</f>
        <v>17727.72915502789</v>
      </c>
    </row>
    <row r="9354">
      <c r="A9354" s="6">
        <v>14</v>
      </c>
      <c r="B9354" s="6">
        <v>7</v>
      </c>
      <c r="C9354" s="6">
        <v>19</v>
      </c>
      <c r="D9354" s="6">
        <f>A9354+B9354+C9354</f>
        <v>40</v>
      </c>
      <c r="E9354" s="5">
        <f>IF(A9354=0,0,A9354*LABOR_HRS_WK_TOM*SEASON_WEEKS*(1+DIM_PCT_TOM)^A9354)</f>
        <v>4784.8479031488423</v>
      </c>
      <c r="F9354" s="5">
        <f>IF(B9354=0,0,B9354*LABOR_HRS_WK_CAR*SEASON_WEEKS*(1+DIM_PCT_CAR)^B9354)</f>
        <v>249.62400827032462</v>
      </c>
      <c r="G9354" s="5">
        <f>IF(C9354=0,0,C9354*LABOR_HRS_WK_MES*SEASON_WEEKS*(1+DIM_PCT_MES)^C9354)</f>
        <v>1082.6092178872491</v>
      </c>
      <c r="H9354" s="5">
        <f>E9354+F9354+G9354</f>
        <v>6117.0811293064162</v>
      </c>
      <c r="I9354" s="5">
        <f>MIN(H9354,FARMER_HRS)</f>
        <v>720</v>
      </c>
      <c r="J9354" s="5">
        <f>MAX(0,H9354-FARMER_HRS)</f>
        <v>5397.0811293064162</v>
      </c>
      <c r="K9354" s="2">
        <f>I9354*FARMER_RATE+J9354*TEMP_WORKER_RATE</f>
        <v>118699.32516156972</v>
      </c>
      <c r="L9354" s="2">
        <f>A9354*PRICE_TOM+B9354*PRICE_CAR+C9354*PRICE_MES</f>
        <v>189158</v>
      </c>
      <c r="M9354" s="2">
        <f>A9354*FERT_BED_TOM+B9354*FERT_BED_CAR+C9354*FERT_BED_MES</f>
        <v>32120</v>
      </c>
      <c r="N9354" s="6">
        <f>IF(AND(D9354&lt;=TOTAL_BEDS,J9354&lt;=TEMP_WORKER_MAX*TEMP_WORKER_HRS),1,0)</f>
        <v>1</v>
      </c>
      <c r="O9354" s="2">
        <f>L9354-M9354-K9354-FIXED_COSTS</f>
        <v>18338.674838430277</v>
      </c>
      <c r="P9354" s="2">
        <f>IF(N9354=1,O9354,"")</f>
        <v>18338.674838430277</v>
      </c>
    </row>
    <row r="9355">
      <c r="A9355" s="6">
        <v>14</v>
      </c>
      <c r="B9355" s="6">
        <v>7</v>
      </c>
      <c r="C9355" s="6">
        <v>20</v>
      </c>
      <c r="D9355" s="6">
        <f>A9355+B9355+C9355</f>
        <v>41</v>
      </c>
      <c r="E9355" s="5">
        <f>IF(A9355=0,0,A9355*LABOR_HRS_WK_TOM*SEASON_WEEKS*(1+DIM_PCT_TOM)^A9355)</f>
        <v>4784.8479031488423</v>
      </c>
      <c r="F9355" s="5">
        <f>IF(B9355=0,0,B9355*LABOR_HRS_WK_CAR*SEASON_WEEKS*(1+DIM_PCT_CAR)^B9355)</f>
        <v>249.62400827032462</v>
      </c>
      <c r="G9355" s="5">
        <f>IF(C9355=0,0,C9355*LABOR_HRS_WK_MES*SEASON_WEEKS*(1+DIM_PCT_MES)^C9355)</f>
        <v>1153.8335085377259</v>
      </c>
      <c r="H9355" s="5">
        <f>E9355+F9355+G9355</f>
        <v>6188.3054199568924</v>
      </c>
      <c r="I9355" s="5">
        <f>MIN(H9355,FARMER_HRS)</f>
        <v>720</v>
      </c>
      <c r="J9355" s="5">
        <f>MAX(0,H9355-FARMER_HRS)</f>
        <v>5468.3054199568924</v>
      </c>
      <c r="K9355" s="2">
        <f>I9355*FARMER_RATE+J9355*TEMP_WORKER_RATE</f>
        <v>119935.85798536272</v>
      </c>
      <c r="L9355" s="2">
        <f>A9355*PRICE_TOM+B9355*PRICE_CAR+C9355*PRICE_MES</f>
        <v>191858</v>
      </c>
      <c r="M9355" s="2">
        <f>A9355*FERT_BED_TOM+B9355*FERT_BED_CAR+C9355*FERT_BED_MES</f>
        <v>33000</v>
      </c>
      <c r="N9355" s="6">
        <f>IF(AND(D9355&lt;=TOTAL_BEDS,J9355&lt;=TEMP_WORKER_MAX*TEMP_WORKER_HRS),1,0)</f>
        <v>1</v>
      </c>
      <c r="O9355" s="2">
        <f>L9355-M9355-K9355-FIXED_COSTS</f>
        <v>18922.142014637284</v>
      </c>
      <c r="P9355" s="2">
        <f>IF(N9355=1,O9355,"")</f>
        <v>18922.142014637284</v>
      </c>
    </row>
    <row r="9356">
      <c r="A9356" s="6">
        <v>14</v>
      </c>
      <c r="B9356" s="6">
        <v>7</v>
      </c>
      <c r="C9356" s="6">
        <v>21</v>
      </c>
      <c r="D9356" s="6">
        <f>A9356+B9356+C9356</f>
        <v>42</v>
      </c>
      <c r="E9356" s="5">
        <f>IF(A9356=0,0,A9356*LABOR_HRS_WK_TOM*SEASON_WEEKS*(1+DIM_PCT_TOM)^A9356)</f>
        <v>4784.8479031488423</v>
      </c>
      <c r="F9356" s="5">
        <f>IF(B9356=0,0,B9356*LABOR_HRS_WK_CAR*SEASON_WEEKS*(1+DIM_PCT_CAR)^B9356)</f>
        <v>249.62400827032462</v>
      </c>
      <c r="G9356" s="5">
        <f>IF(C9356=0,0,C9356*LABOR_HRS_WK_MES*SEASON_WEEKS*(1+DIM_PCT_MES)^C9356)</f>
        <v>1226.6692487641699</v>
      </c>
      <c r="H9356" s="5">
        <f>E9356+F9356+G9356</f>
        <v>6261.141160183337</v>
      </c>
      <c r="I9356" s="5">
        <f>MIN(H9356,FARMER_HRS)</f>
        <v>720</v>
      </c>
      <c r="J9356" s="5">
        <f>MAX(0,H9356-FARMER_HRS)</f>
        <v>5541.141160183337</v>
      </c>
      <c r="K9356" s="2">
        <f>I9356*FARMER_RATE+J9356*TEMP_WORKER_RATE</f>
        <v>121200.36736429404</v>
      </c>
      <c r="L9356" s="2">
        <f>A9356*PRICE_TOM+B9356*PRICE_CAR+C9356*PRICE_MES</f>
        <v>194558</v>
      </c>
      <c r="M9356" s="2">
        <f>A9356*FERT_BED_TOM+B9356*FERT_BED_CAR+C9356*FERT_BED_MES</f>
        <v>33880</v>
      </c>
      <c r="N9356" s="6">
        <f>IF(AND(D9356&lt;=TOTAL_BEDS,J9356&lt;=TEMP_WORKER_MAX*TEMP_WORKER_HRS),1,0)</f>
        <v>1</v>
      </c>
      <c r="O9356" s="2">
        <f>L9356-M9356-K9356-FIXED_COSTS</f>
        <v>19477.632635705959</v>
      </c>
      <c r="P9356" s="2">
        <f>IF(N9356=1,O9356,"")</f>
        <v>19477.632635705959</v>
      </c>
    </row>
    <row r="9357">
      <c r="A9357" s="6">
        <v>14</v>
      </c>
      <c r="B9357" s="6">
        <v>7</v>
      </c>
      <c r="C9357" s="6">
        <v>22</v>
      </c>
      <c r="D9357" s="6">
        <f>A9357+B9357+C9357</f>
        <v>43</v>
      </c>
      <c r="E9357" s="5">
        <f>IF(A9357=0,0,A9357*LABOR_HRS_WK_TOM*SEASON_WEEKS*(1+DIM_PCT_TOM)^A9357)</f>
        <v>4784.8479031488423</v>
      </c>
      <c r="F9357" s="5">
        <f>IF(B9357=0,0,B9357*LABOR_HRS_WK_CAR*SEASON_WEEKS*(1+DIM_PCT_CAR)^B9357)</f>
        <v>249.62400827032462</v>
      </c>
      <c r="G9357" s="5">
        <f>IF(C9357=0,0,C9357*LABOR_HRS_WK_MES*SEASON_WEEKS*(1+DIM_PCT_MES)^C9357)</f>
        <v>1301.1455960105659</v>
      </c>
      <c r="H9357" s="5">
        <f>E9357+F9357+G9357</f>
        <v>6335.6175074297325</v>
      </c>
      <c r="I9357" s="5">
        <f>MIN(H9357,FARMER_HRS)</f>
        <v>720</v>
      </c>
      <c r="J9357" s="5">
        <f>MAX(0,H9357-FARMER_HRS)</f>
        <v>5615.6175074297325</v>
      </c>
      <c r="K9357" s="2">
        <f>I9357*FARMER_RATE+J9357*TEMP_WORKER_RATE</f>
        <v>122493.35950398841</v>
      </c>
      <c r="L9357" s="2">
        <f>A9357*PRICE_TOM+B9357*PRICE_CAR+C9357*PRICE_MES</f>
        <v>197258</v>
      </c>
      <c r="M9357" s="2">
        <f>A9357*FERT_BED_TOM+B9357*FERT_BED_CAR+C9357*FERT_BED_MES</f>
        <v>34760</v>
      </c>
      <c r="N9357" s="6">
        <f>IF(AND(D9357&lt;=TOTAL_BEDS,J9357&lt;=TEMP_WORKER_MAX*TEMP_WORKER_HRS),1,0)</f>
        <v>1</v>
      </c>
      <c r="O9357" s="2">
        <f>L9357-M9357-K9357-FIXED_COSTS</f>
        <v>20004.640496011591</v>
      </c>
      <c r="P9357" s="2">
        <f>IF(N9357=1,O9357,"")</f>
        <v>20004.640496011591</v>
      </c>
    </row>
    <row r="9358">
      <c r="A9358" s="6">
        <v>14</v>
      </c>
      <c r="B9358" s="6">
        <v>7</v>
      </c>
      <c r="C9358" s="6">
        <v>23</v>
      </c>
      <c r="D9358" s="6">
        <f>A9358+B9358+C9358</f>
        <v>44</v>
      </c>
      <c r="E9358" s="5">
        <f>IF(A9358=0,0,A9358*LABOR_HRS_WK_TOM*SEASON_WEEKS*(1+DIM_PCT_TOM)^A9358)</f>
        <v>4784.8479031488423</v>
      </c>
      <c r="F9358" s="5">
        <f>IF(B9358=0,0,B9358*LABOR_HRS_WK_CAR*SEASON_WEEKS*(1+DIM_PCT_CAR)^B9358)</f>
        <v>249.62400827032462</v>
      </c>
      <c r="G9358" s="5">
        <f>IF(C9358=0,0,C9358*LABOR_HRS_WK_MES*SEASON_WEEKS*(1+DIM_PCT_MES)^C9358)</f>
        <v>1377.2921848680023</v>
      </c>
      <c r="H9358" s="5">
        <f>E9358+F9358+G9358</f>
        <v>6411.7640962871692</v>
      </c>
      <c r="I9358" s="5">
        <f>MIN(H9358,FARMER_HRS)</f>
        <v>720</v>
      </c>
      <c r="J9358" s="5">
        <f>MAX(0,H9358-FARMER_HRS)</f>
        <v>5691.7640962871692</v>
      </c>
      <c r="K9358" s="2">
        <f>I9358*FARMER_RATE+J9358*TEMP_WORKER_RATE</f>
        <v>123815.34889387446</v>
      </c>
      <c r="L9358" s="2">
        <f>A9358*PRICE_TOM+B9358*PRICE_CAR+C9358*PRICE_MES</f>
        <v>199958</v>
      </c>
      <c r="M9358" s="2">
        <f>A9358*FERT_BED_TOM+B9358*FERT_BED_CAR+C9358*FERT_BED_MES</f>
        <v>35640</v>
      </c>
      <c r="N9358" s="6">
        <f>IF(AND(D9358&lt;=TOTAL_BEDS,J9358&lt;=TEMP_WORKER_MAX*TEMP_WORKER_HRS),1,0)</f>
        <v>1</v>
      </c>
      <c r="O9358" s="2">
        <f>L9358-M9358-K9358-FIXED_COSTS</f>
        <v>20502.651106125544</v>
      </c>
      <c r="P9358" s="2">
        <f>IF(N9358=1,O9358,"")</f>
        <v>20502.651106125544</v>
      </c>
    </row>
    <row r="9359">
      <c r="A9359" s="6">
        <v>14</v>
      </c>
      <c r="B9359" s="6">
        <v>7</v>
      </c>
      <c r="C9359" s="6">
        <v>24</v>
      </c>
      <c r="D9359" s="6">
        <f>A9359+B9359+C9359</f>
        <v>45</v>
      </c>
      <c r="E9359" s="5">
        <f>IF(A9359=0,0,A9359*LABOR_HRS_WK_TOM*SEASON_WEEKS*(1+DIM_PCT_TOM)^A9359)</f>
        <v>4784.8479031488423</v>
      </c>
      <c r="F9359" s="5">
        <f>IF(B9359=0,0,B9359*LABOR_HRS_WK_CAR*SEASON_WEEKS*(1+DIM_PCT_CAR)^B9359)</f>
        <v>249.62400827032462</v>
      </c>
      <c r="G9359" s="5">
        <f>IF(C9359=0,0,C9359*LABOR_HRS_WK_MES*SEASON_WEEKS*(1+DIM_PCT_MES)^C9359)</f>
        <v>1455.139134447498</v>
      </c>
      <c r="H9359" s="5">
        <f>E9359+F9359+G9359</f>
        <v>6489.6110458666644</v>
      </c>
      <c r="I9359" s="5">
        <f>MIN(H9359,FARMER_HRS)</f>
        <v>720</v>
      </c>
      <c r="J9359" s="5">
        <f>MAX(0,H9359-FARMER_HRS)</f>
        <v>5769.6110458666644</v>
      </c>
      <c r="K9359" s="2">
        <f>I9359*FARMER_RATE+J9359*TEMP_WORKER_RATE</f>
        <v>125166.85843518515</v>
      </c>
      <c r="L9359" s="2">
        <f>A9359*PRICE_TOM+B9359*PRICE_CAR+C9359*PRICE_MES</f>
        <v>202658</v>
      </c>
      <c r="M9359" s="2">
        <f>A9359*FERT_BED_TOM+B9359*FERT_BED_CAR+C9359*FERT_BED_MES</f>
        <v>36520</v>
      </c>
      <c r="N9359" s="6">
        <f>IF(AND(D9359&lt;=TOTAL_BEDS,J9359&lt;=TEMP_WORKER_MAX*TEMP_WORKER_HRS),1,0)</f>
        <v>0</v>
      </c>
      <c r="O9359" s="2">
        <f>L9359-M9359-K9359-FIXED_COSTS</f>
        <v>20971.141564814854</v>
      </c>
      <c r="P9359" s="2">
        <f>IF(N9359=1,O9359,"")</f>
      </c>
    </row>
    <row r="9360">
      <c r="A9360" s="6">
        <v>14</v>
      </c>
      <c r="B9360" s="6">
        <v>7</v>
      </c>
      <c r="C9360" s="6">
        <v>25</v>
      </c>
      <c r="D9360" s="6">
        <f>A9360+B9360+C9360</f>
        <v>46</v>
      </c>
      <c r="E9360" s="5">
        <f>IF(A9360=0,0,A9360*LABOR_HRS_WK_TOM*SEASON_WEEKS*(1+DIM_PCT_TOM)^A9360)</f>
        <v>4784.8479031488423</v>
      </c>
      <c r="F9360" s="5">
        <f>IF(B9360=0,0,B9360*LABOR_HRS_WK_CAR*SEASON_WEEKS*(1+DIM_PCT_CAR)^B9360)</f>
        <v>249.62400827032462</v>
      </c>
      <c r="G9360" s="5">
        <f>IF(C9360=0,0,C9360*LABOR_HRS_WK_MES*SEASON_WEEKS*(1+DIM_PCT_MES)^C9360)</f>
        <v>1534.7170558625955</v>
      </c>
      <c r="H9360" s="5">
        <f>E9360+F9360+G9360</f>
        <v>6569.1889672817624</v>
      </c>
      <c r="I9360" s="5">
        <f>MIN(H9360,FARMER_HRS)</f>
        <v>720</v>
      </c>
      <c r="J9360" s="5">
        <f>MAX(0,H9360-FARMER_HRS)</f>
        <v>5849.1889672817624</v>
      </c>
      <c r="K9360" s="2">
        <f>I9360*FARMER_RATE+J9360*TEMP_WORKER_RATE</f>
        <v>126548.41957086393</v>
      </c>
      <c r="L9360" s="2">
        <f>A9360*PRICE_TOM+B9360*PRICE_CAR+C9360*PRICE_MES</f>
        <v>205358</v>
      </c>
      <c r="M9360" s="2">
        <f>A9360*FERT_BED_TOM+B9360*FERT_BED_CAR+C9360*FERT_BED_MES</f>
        <v>37400</v>
      </c>
      <c r="N9360" s="6">
        <f>IF(AND(D9360&lt;=TOTAL_BEDS,J9360&lt;=TEMP_WORKER_MAX*TEMP_WORKER_HRS),1,0)</f>
        <v>0</v>
      </c>
      <c r="O9360" s="2">
        <f>L9360-M9360-K9360-FIXED_COSTS</f>
        <v>21409.580429136069</v>
      </c>
      <c r="P9360" s="2">
        <f>IF(N9360=1,O9360,"")</f>
      </c>
    </row>
    <row r="9361">
      <c r="A9361" s="6">
        <v>14</v>
      </c>
      <c r="B9361" s="6">
        <v>7</v>
      </c>
      <c r="C9361" s="6">
        <v>26</v>
      </c>
      <c r="D9361" s="6">
        <f>A9361+B9361+C9361</f>
        <v>47</v>
      </c>
      <c r="E9361" s="5">
        <f>IF(A9361=0,0,A9361*LABOR_HRS_WK_TOM*SEASON_WEEKS*(1+DIM_PCT_TOM)^A9361)</f>
        <v>4784.8479031488423</v>
      </c>
      <c r="F9361" s="5">
        <f>IF(B9361=0,0,B9361*LABOR_HRS_WK_CAR*SEASON_WEEKS*(1+DIM_PCT_CAR)^B9361)</f>
        <v>249.62400827032462</v>
      </c>
      <c r="G9361" s="5">
        <f>IF(C9361=0,0,C9361*LABOR_HRS_WK_MES*SEASON_WEEKS*(1+DIM_PCT_MES)^C9361)</f>
        <v>1616.0570598233128</v>
      </c>
      <c r="H9361" s="5">
        <f>E9361+F9361+G9361</f>
        <v>6650.5289712424792</v>
      </c>
      <c r="I9361" s="5">
        <f>MIN(H9361,FARMER_HRS)</f>
        <v>720</v>
      </c>
      <c r="J9361" s="5">
        <f>MAX(0,H9361-FARMER_HRS)</f>
        <v>5930.5289712424792</v>
      </c>
      <c r="K9361" s="2">
        <f>I9361*FARMER_RATE+J9361*TEMP_WORKER_RATE</f>
        <v>127960.57241740415</v>
      </c>
      <c r="L9361" s="2">
        <f>A9361*PRICE_TOM+B9361*PRICE_CAR+C9361*PRICE_MES</f>
        <v>208058</v>
      </c>
      <c r="M9361" s="2">
        <f>A9361*FERT_BED_TOM+B9361*FERT_BED_CAR+C9361*FERT_BED_MES</f>
        <v>38280</v>
      </c>
      <c r="N9361" s="6">
        <f>IF(AND(D9361&lt;=TOTAL_BEDS,J9361&lt;=TEMP_WORKER_MAX*TEMP_WORKER_HRS),1,0)</f>
        <v>0</v>
      </c>
      <c r="O9361" s="2">
        <f>L9361-M9361-K9361-FIXED_COSTS</f>
        <v>21817.427582595847</v>
      </c>
      <c r="P9361" s="2">
        <f>IF(N9361=1,O9361,"")</f>
      </c>
    </row>
    <row r="9362">
      <c r="A9362" s="6">
        <v>14</v>
      </c>
      <c r="B9362" s="6">
        <v>7</v>
      </c>
      <c r="C9362" s="6">
        <v>27</v>
      </c>
      <c r="D9362" s="6">
        <f>A9362+B9362+C9362</f>
        <v>48</v>
      </c>
      <c r="E9362" s="5">
        <f>IF(A9362=0,0,A9362*LABOR_HRS_WK_TOM*SEASON_WEEKS*(1+DIM_PCT_TOM)^A9362)</f>
        <v>4784.8479031488423</v>
      </c>
      <c r="F9362" s="5">
        <f>IF(B9362=0,0,B9362*LABOR_HRS_WK_CAR*SEASON_WEEKS*(1+DIM_PCT_CAR)^B9362)</f>
        <v>249.62400827032462</v>
      </c>
      <c r="G9362" s="5">
        <f>IF(C9362=0,0,C9362*LABOR_HRS_WK_MES*SEASON_WEEKS*(1+DIM_PCT_MES)^C9362)</f>
        <v>1699.19076434307</v>
      </c>
      <c r="H9362" s="5">
        <f>E9362+F9362+G9362</f>
        <v>6733.6626757622362</v>
      </c>
      <c r="I9362" s="5">
        <f>MIN(H9362,FARMER_HRS)</f>
        <v>720</v>
      </c>
      <c r="J9362" s="5">
        <f>MAX(0,H9362-FARMER_HRS)</f>
        <v>6013.6626757622362</v>
      </c>
      <c r="K9362" s="2">
        <f>I9362*FARMER_RATE+J9362*TEMP_WORKER_RATE</f>
        <v>129403.86589864994</v>
      </c>
      <c r="L9362" s="2">
        <f>A9362*PRICE_TOM+B9362*PRICE_CAR+C9362*PRICE_MES</f>
        <v>210758</v>
      </c>
      <c r="M9362" s="2">
        <f>A9362*FERT_BED_TOM+B9362*FERT_BED_CAR+C9362*FERT_BED_MES</f>
        <v>39160</v>
      </c>
      <c r="N9362" s="6">
        <f>IF(AND(D9362&lt;=TOTAL_BEDS,J9362&lt;=TEMP_WORKER_MAX*TEMP_WORKER_HRS),1,0)</f>
        <v>0</v>
      </c>
      <c r="O9362" s="2">
        <f>L9362-M9362-K9362-FIXED_COSTS</f>
        <v>22194.134101350064</v>
      </c>
      <c r="P9362" s="2">
        <f>IF(N9362=1,O9362,"")</f>
      </c>
    </row>
    <row r="9363">
      <c r="A9363" s="6">
        <v>14</v>
      </c>
      <c r="B9363" s="6">
        <v>7</v>
      </c>
      <c r="C9363" s="6">
        <v>28</v>
      </c>
      <c r="D9363" s="6">
        <f>A9363+B9363+C9363</f>
        <v>49</v>
      </c>
      <c r="E9363" s="5">
        <f>IF(A9363=0,0,A9363*LABOR_HRS_WK_TOM*SEASON_WEEKS*(1+DIM_PCT_TOM)^A9363)</f>
        <v>4784.8479031488423</v>
      </c>
      <c r="F9363" s="5">
        <f>IF(B9363=0,0,B9363*LABOR_HRS_WK_CAR*SEASON_WEEKS*(1+DIM_PCT_CAR)^B9363)</f>
        <v>249.62400827032462</v>
      </c>
      <c r="G9363" s="5">
        <f>IF(C9363=0,0,C9363*LABOR_HRS_WK_MES*SEASON_WEEKS*(1+DIM_PCT_MES)^C9363)</f>
        <v>1784.1503025602233</v>
      </c>
      <c r="H9363" s="5">
        <f>E9363+F9363+G9363</f>
        <v>6818.62221397939</v>
      </c>
      <c r="I9363" s="5">
        <f>MIN(H9363,FARMER_HRS)</f>
        <v>720</v>
      </c>
      <c r="J9363" s="5">
        <f>MAX(0,H9363-FARMER_HRS)</f>
        <v>6098.62221397939</v>
      </c>
      <c r="K9363" s="2">
        <f>I9363*FARMER_RATE+J9363*TEMP_WORKER_RATE</f>
        <v>130878.85788158663</v>
      </c>
      <c r="L9363" s="2">
        <f>A9363*PRICE_TOM+B9363*PRICE_CAR+C9363*PRICE_MES</f>
        <v>213458</v>
      </c>
      <c r="M9363" s="2">
        <f>A9363*FERT_BED_TOM+B9363*FERT_BED_CAR+C9363*FERT_BED_MES</f>
        <v>40040</v>
      </c>
      <c r="N9363" s="6">
        <f>IF(AND(D9363&lt;=TOTAL_BEDS,J9363&lt;=TEMP_WORKER_MAX*TEMP_WORKER_HRS),1,0)</f>
        <v>0</v>
      </c>
      <c r="O9363" s="2">
        <f>L9363-M9363-K9363-FIXED_COSTS</f>
        <v>22539.142118413365</v>
      </c>
      <c r="P9363" s="2">
        <f>IF(N9363=1,O9363,"")</f>
      </c>
    </row>
    <row r="9364">
      <c r="A9364" s="6">
        <v>14</v>
      </c>
      <c r="B9364" s="6">
        <v>7</v>
      </c>
      <c r="C9364" s="6">
        <v>29</v>
      </c>
      <c r="D9364" s="6">
        <f>A9364+B9364+C9364</f>
        <v>50</v>
      </c>
      <c r="E9364" s="5">
        <f>IF(A9364=0,0,A9364*LABOR_HRS_WK_TOM*SEASON_WEEKS*(1+DIM_PCT_TOM)^A9364)</f>
        <v>4784.8479031488423</v>
      </c>
      <c r="F9364" s="5">
        <f>IF(B9364=0,0,B9364*LABOR_HRS_WK_CAR*SEASON_WEEKS*(1+DIM_PCT_CAR)^B9364)</f>
        <v>249.62400827032462</v>
      </c>
      <c r="G9364" s="5">
        <f>IF(C9364=0,0,C9364*LABOR_HRS_WK_MES*SEASON_WEEKS*(1+DIM_PCT_MES)^C9364)</f>
        <v>1870.9683306758766</v>
      </c>
      <c r="H9364" s="5">
        <f>E9364+F9364+G9364</f>
        <v>6905.4402420950428</v>
      </c>
      <c r="I9364" s="5">
        <f>MIN(H9364,FARMER_HRS)</f>
        <v>720</v>
      </c>
      <c r="J9364" s="5">
        <f>MAX(0,H9364-FARMER_HRS)</f>
        <v>6185.4402420950428</v>
      </c>
      <c r="K9364" s="2">
        <f>I9364*FARMER_RATE+J9364*TEMP_WORKER_RATE</f>
        <v>132386.11531415005</v>
      </c>
      <c r="L9364" s="2">
        <f>A9364*PRICE_TOM+B9364*PRICE_CAR+C9364*PRICE_MES</f>
        <v>216158</v>
      </c>
      <c r="M9364" s="2">
        <f>A9364*FERT_BED_TOM+B9364*FERT_BED_CAR+C9364*FERT_BED_MES</f>
        <v>40920</v>
      </c>
      <c r="N9364" s="6">
        <f>IF(AND(D9364&lt;=TOTAL_BEDS,J9364&lt;=TEMP_WORKER_MAX*TEMP_WORKER_HRS),1,0)</f>
        <v>0</v>
      </c>
      <c r="O9364" s="2">
        <f>L9364-M9364-K9364-FIXED_COSTS</f>
        <v>22851.884685849946</v>
      </c>
      <c r="P9364" s="2">
        <f>IF(N9364=1,O9364,"")</f>
      </c>
    </row>
    <row r="9365">
      <c r="A9365" s="6">
        <v>14</v>
      </c>
      <c r="B9365" s="6">
        <v>7</v>
      </c>
      <c r="C9365" s="6">
        <v>30</v>
      </c>
      <c r="D9365" s="6">
        <f>A9365+B9365+C9365</f>
        <v>51</v>
      </c>
      <c r="E9365" s="5">
        <f>IF(A9365=0,0,A9365*LABOR_HRS_WK_TOM*SEASON_WEEKS*(1+DIM_PCT_TOM)^A9365)</f>
        <v>4784.8479031488423</v>
      </c>
      <c r="F9365" s="5">
        <f>IF(B9365=0,0,B9365*LABOR_HRS_WK_CAR*SEASON_WEEKS*(1+DIM_PCT_CAR)^B9365)</f>
        <v>249.62400827032462</v>
      </c>
      <c r="G9365" s="5">
        <f>IF(C9365=0,0,C9365*LABOR_HRS_WK_MES*SEASON_WEEKS*(1+DIM_PCT_MES)^C9365)</f>
        <v>1959.6780360096466</v>
      </c>
      <c r="H9365" s="5">
        <f>E9365+F9365+G9365</f>
        <v>6994.149947428813</v>
      </c>
      <c r="I9365" s="5">
        <f>MIN(H9365,FARMER_HRS)</f>
        <v>720</v>
      </c>
      <c r="J9365" s="5">
        <f>MAX(0,H9365-FARMER_HRS)</f>
        <v>6274.149947428813</v>
      </c>
      <c r="K9365" s="2">
        <f>I9365*FARMER_RATE+J9365*TEMP_WORKER_RATE</f>
        <v>133926.21436508355</v>
      </c>
      <c r="L9365" s="2">
        <f>A9365*PRICE_TOM+B9365*PRICE_CAR+C9365*PRICE_MES</f>
        <v>218858</v>
      </c>
      <c r="M9365" s="2">
        <f>A9365*FERT_BED_TOM+B9365*FERT_BED_CAR+C9365*FERT_BED_MES</f>
        <v>41800</v>
      </c>
      <c r="N9365" s="6">
        <f>IF(AND(D9365&lt;=TOTAL_BEDS,J9365&lt;=TEMP_WORKER_MAX*TEMP_WORKER_HRS),1,0)</f>
        <v>0</v>
      </c>
      <c r="O9365" s="2">
        <f>L9365-M9365-K9365-FIXED_COSTS</f>
        <v>23131.78563491645</v>
      </c>
      <c r="P9365" s="2">
        <f>IF(N9365=1,O9365,"")</f>
      </c>
    </row>
    <row r="9366">
      <c r="A9366" s="6">
        <v>14</v>
      </c>
      <c r="B9366" s="6">
        <v>8</v>
      </c>
      <c r="C9366" s="6">
        <v>0</v>
      </c>
      <c r="D9366" s="6">
        <f>A9366+B9366+C9366</f>
        <v>22</v>
      </c>
      <c r="E9366" s="5">
        <f>IF(A9366=0,0,A9366*LABOR_HRS_WK_TOM*SEASON_WEEKS*(1+DIM_PCT_TOM)^A9366)</f>
        <v>4784.8479031488423</v>
      </c>
      <c r="F9366" s="5">
        <f>IF(B9366=0,0,B9366*LABOR_HRS_WK_CAR*SEASON_WEEKS*(1+DIM_PCT_CAR)^B9366)</f>
        <v>292.41669540238013</v>
      </c>
      <c r="G9366" s="5">
        <f>IF(C9366=0,0,C9366*LABOR_HRS_WK_MES*SEASON_WEEKS*(1+DIM_PCT_MES)^C9366)</f>
        <v>0</v>
      </c>
      <c r="H9366" s="5">
        <f>E9366+F9366+G9366</f>
        <v>5077.2645985512227</v>
      </c>
      <c r="I9366" s="5">
        <f>MIN(H9366,FARMER_HRS)</f>
        <v>720</v>
      </c>
      <c r="J9366" s="5">
        <f>MAX(0,H9366-FARMER_HRS)</f>
        <v>4357.2645985512227</v>
      </c>
      <c r="K9366" s="2">
        <f>I9366*FARMER_RATE+J9366*TEMP_WORKER_RATE</f>
        <v>100646.95483595872</v>
      </c>
      <c r="L9366" s="2">
        <f>A9366*PRICE_TOM+B9366*PRICE_CAR+C9366*PRICE_MES</f>
        <v>139952</v>
      </c>
      <c r="M9366" s="2">
        <f>A9366*FERT_BED_TOM+B9366*FERT_BED_CAR+C9366*FERT_BED_MES</f>
        <v>15840</v>
      </c>
      <c r="N9366" s="6">
        <f>IF(AND(D9366&lt;=TOTAL_BEDS,J9366&lt;=TEMP_WORKER_MAX*TEMP_WORKER_HRS),1,0)</f>
        <v>1</v>
      </c>
      <c r="O9366" s="2">
        <f>L9366-M9366-K9366-FIXED_COSTS</f>
        <v>3465.0451640412793</v>
      </c>
      <c r="P9366" s="2">
        <f>IF(N9366=1,O9366,"")</f>
        <v>3465.0451640412793</v>
      </c>
    </row>
    <row r="9367">
      <c r="A9367" s="6">
        <v>14</v>
      </c>
      <c r="B9367" s="6">
        <v>8</v>
      </c>
      <c r="C9367" s="6">
        <v>1</v>
      </c>
      <c r="D9367" s="6">
        <f>A9367+B9367+C9367</f>
        <v>23</v>
      </c>
      <c r="E9367" s="5">
        <f>IF(A9367=0,0,A9367*LABOR_HRS_WK_TOM*SEASON_WEEKS*(1+DIM_PCT_TOM)^A9367)</f>
        <v>4784.8479031488423</v>
      </c>
      <c r="F9367" s="5">
        <f>IF(B9367=0,0,B9367*LABOR_HRS_WK_CAR*SEASON_WEEKS*(1+DIM_PCT_CAR)^B9367)</f>
        <v>292.41669540238013</v>
      </c>
      <c r="G9367" s="5">
        <f>IF(C9367=0,0,C9367*LABOR_HRS_WK_MES*SEASON_WEEKS*(1+DIM_PCT_MES)^C9367)</f>
        <v>45.5625</v>
      </c>
      <c r="H9367" s="5">
        <f>E9367+F9367+G9367</f>
        <v>5122.8270985512227</v>
      </c>
      <c r="I9367" s="5">
        <f>MIN(H9367,FARMER_HRS)</f>
        <v>720</v>
      </c>
      <c r="J9367" s="5">
        <f>MAX(0,H9367-FARMER_HRS)</f>
        <v>4402.8270985512227</v>
      </c>
      <c r="K9367" s="2">
        <f>I9367*FARMER_RATE+J9367*TEMP_WORKER_RATE</f>
        <v>101437.97046095872</v>
      </c>
      <c r="L9367" s="2">
        <f>A9367*PRICE_TOM+B9367*PRICE_CAR+C9367*PRICE_MES</f>
        <v>142652</v>
      </c>
      <c r="M9367" s="2">
        <f>A9367*FERT_BED_TOM+B9367*FERT_BED_CAR+C9367*FERT_BED_MES</f>
        <v>16720</v>
      </c>
      <c r="N9367" s="6">
        <f>IF(AND(D9367&lt;=TOTAL_BEDS,J9367&lt;=TEMP_WORKER_MAX*TEMP_WORKER_HRS),1,0)</f>
        <v>1</v>
      </c>
      <c r="O9367" s="2">
        <f>L9367-M9367-K9367-FIXED_COSTS</f>
        <v>4494.0295390412793</v>
      </c>
      <c r="P9367" s="2">
        <f>IF(N9367=1,O9367,"")</f>
        <v>4494.0295390412793</v>
      </c>
    </row>
    <row r="9368">
      <c r="A9368" s="6">
        <v>14</v>
      </c>
      <c r="B9368" s="6">
        <v>8</v>
      </c>
      <c r="C9368" s="6">
        <v>2</v>
      </c>
      <c r="D9368" s="6">
        <f>A9368+B9368+C9368</f>
        <v>24</v>
      </c>
      <c r="E9368" s="5">
        <f>IF(A9368=0,0,A9368*LABOR_HRS_WK_TOM*SEASON_WEEKS*(1+DIM_PCT_TOM)^A9368)</f>
        <v>4784.8479031488423</v>
      </c>
      <c r="F9368" s="5">
        <f>IF(B9368=0,0,B9368*LABOR_HRS_WK_CAR*SEASON_WEEKS*(1+DIM_PCT_CAR)^B9368)</f>
        <v>292.41669540238013</v>
      </c>
      <c r="G9368" s="5">
        <f>IF(C9368=0,0,C9368*LABOR_HRS_WK_MES*SEASON_WEEKS*(1+DIM_PCT_MES)^C9368)</f>
        <v>92.2640625</v>
      </c>
      <c r="H9368" s="5">
        <f>E9368+F9368+G9368</f>
        <v>5169.528661051223</v>
      </c>
      <c r="I9368" s="5">
        <f>MIN(H9368,FARMER_HRS)</f>
        <v>720</v>
      </c>
      <c r="J9368" s="5">
        <f>MAX(0,H9368-FARMER_HRS)</f>
        <v>4449.528661051223</v>
      </c>
      <c r="K9368" s="2">
        <f>I9368*FARMER_RATE+J9368*TEMP_WORKER_RATE</f>
        <v>102248.76147658374</v>
      </c>
      <c r="L9368" s="2">
        <f>A9368*PRICE_TOM+B9368*PRICE_CAR+C9368*PRICE_MES</f>
        <v>145352</v>
      </c>
      <c r="M9368" s="2">
        <f>A9368*FERT_BED_TOM+B9368*FERT_BED_CAR+C9368*FERT_BED_MES</f>
        <v>17600</v>
      </c>
      <c r="N9368" s="6">
        <f>IF(AND(D9368&lt;=TOTAL_BEDS,J9368&lt;=TEMP_WORKER_MAX*TEMP_WORKER_HRS),1,0)</f>
        <v>1</v>
      </c>
      <c r="O9368" s="2">
        <f>L9368-M9368-K9368-FIXED_COSTS</f>
        <v>5503.2385234162648</v>
      </c>
      <c r="P9368" s="2">
        <f>IF(N9368=1,O9368,"")</f>
        <v>5503.2385234162648</v>
      </c>
    </row>
    <row r="9369">
      <c r="A9369" s="6">
        <v>14</v>
      </c>
      <c r="B9369" s="6">
        <v>8</v>
      </c>
      <c r="C9369" s="6">
        <v>3</v>
      </c>
      <c r="D9369" s="6">
        <f>A9369+B9369+C9369</f>
        <v>25</v>
      </c>
      <c r="E9369" s="5">
        <f>IF(A9369=0,0,A9369*LABOR_HRS_WK_TOM*SEASON_WEEKS*(1+DIM_PCT_TOM)^A9369)</f>
        <v>4784.8479031488423</v>
      </c>
      <c r="F9369" s="5">
        <f>IF(B9369=0,0,B9369*LABOR_HRS_WK_CAR*SEASON_WEEKS*(1+DIM_PCT_CAR)^B9369)</f>
        <v>292.41669540238013</v>
      </c>
      <c r="G9369" s="5">
        <f>IF(C9369=0,0,C9369*LABOR_HRS_WK_MES*SEASON_WEEKS*(1+DIM_PCT_MES)^C9369)</f>
        <v>140.12604492187498</v>
      </c>
      <c r="H9369" s="5">
        <f>E9369+F9369+G9369</f>
        <v>5217.390643473098</v>
      </c>
      <c r="I9369" s="5">
        <f>MIN(H9369,FARMER_HRS)</f>
        <v>720</v>
      </c>
      <c r="J9369" s="5">
        <f>MAX(0,H9369-FARMER_HRS)</f>
        <v>4497.390643473098</v>
      </c>
      <c r="K9369" s="2">
        <f>I9369*FARMER_RATE+J9369*TEMP_WORKER_RATE</f>
        <v>103079.69867140795</v>
      </c>
      <c r="L9369" s="2">
        <f>A9369*PRICE_TOM+B9369*PRICE_CAR+C9369*PRICE_MES</f>
        <v>148052</v>
      </c>
      <c r="M9369" s="2">
        <f>A9369*FERT_BED_TOM+B9369*FERT_BED_CAR+C9369*FERT_BED_MES</f>
        <v>18480</v>
      </c>
      <c r="N9369" s="6">
        <f>IF(AND(D9369&lt;=TOTAL_BEDS,J9369&lt;=TEMP_WORKER_MAX*TEMP_WORKER_HRS),1,0)</f>
        <v>1</v>
      </c>
      <c r="O9369" s="2">
        <f>L9369-M9369-K9369-FIXED_COSTS</f>
        <v>6492.301328592046</v>
      </c>
      <c r="P9369" s="2">
        <f>IF(N9369=1,O9369,"")</f>
        <v>6492.301328592046</v>
      </c>
    </row>
    <row r="9370">
      <c r="A9370" s="6">
        <v>14</v>
      </c>
      <c r="B9370" s="6">
        <v>8</v>
      </c>
      <c r="C9370" s="6">
        <v>4</v>
      </c>
      <c r="D9370" s="6">
        <f>A9370+B9370+C9370</f>
        <v>26</v>
      </c>
      <c r="E9370" s="5">
        <f>IF(A9370=0,0,A9370*LABOR_HRS_WK_TOM*SEASON_WEEKS*(1+DIM_PCT_TOM)^A9370)</f>
        <v>4784.8479031488423</v>
      </c>
      <c r="F9370" s="5">
        <f>IF(B9370=0,0,B9370*LABOR_HRS_WK_CAR*SEASON_WEEKS*(1+DIM_PCT_CAR)^B9370)</f>
        <v>292.41669540238013</v>
      </c>
      <c r="G9370" s="5">
        <f>IF(C9370=0,0,C9370*LABOR_HRS_WK_MES*SEASON_WEEKS*(1+DIM_PCT_MES)^C9370)</f>
        <v>189.17016064453119</v>
      </c>
      <c r="H9370" s="5">
        <f>E9370+F9370+G9370</f>
        <v>5266.4347591957539</v>
      </c>
      <c r="I9370" s="5">
        <f>MIN(H9370,FARMER_HRS)</f>
        <v>720</v>
      </c>
      <c r="J9370" s="5">
        <f>MAX(0,H9370-FARMER_HRS)</f>
        <v>4546.4347591957539</v>
      </c>
      <c r="K9370" s="2">
        <f>I9370*FARMER_RATE+J9370*TEMP_WORKER_RATE</f>
        <v>103931.15901381517</v>
      </c>
      <c r="L9370" s="2">
        <f>A9370*PRICE_TOM+B9370*PRICE_CAR+C9370*PRICE_MES</f>
        <v>150752</v>
      </c>
      <c r="M9370" s="2">
        <f>A9370*FERT_BED_TOM+B9370*FERT_BED_CAR+C9370*FERT_BED_MES</f>
        <v>19360</v>
      </c>
      <c r="N9370" s="6">
        <f>IF(AND(D9370&lt;=TOTAL_BEDS,J9370&lt;=TEMP_WORKER_MAX*TEMP_WORKER_HRS),1,0)</f>
        <v>1</v>
      </c>
      <c r="O9370" s="2">
        <f>L9370-M9370-K9370-FIXED_COSTS</f>
        <v>7460.840986184834</v>
      </c>
      <c r="P9370" s="2">
        <f>IF(N9370=1,O9370,"")</f>
        <v>7460.840986184834</v>
      </c>
    </row>
    <row r="9371">
      <c r="A9371" s="6">
        <v>14</v>
      </c>
      <c r="B9371" s="6">
        <v>8</v>
      </c>
      <c r="C9371" s="6">
        <v>5</v>
      </c>
      <c r="D9371" s="6">
        <f>A9371+B9371+C9371</f>
        <v>27</v>
      </c>
      <c r="E9371" s="5">
        <f>IF(A9371=0,0,A9371*LABOR_HRS_WK_TOM*SEASON_WEEKS*(1+DIM_PCT_TOM)^A9371)</f>
        <v>4784.8479031488423</v>
      </c>
      <c r="F9371" s="5">
        <f>IF(B9371=0,0,B9371*LABOR_HRS_WK_CAR*SEASON_WEEKS*(1+DIM_PCT_CAR)^B9371)</f>
        <v>292.41669540238013</v>
      </c>
      <c r="G9371" s="5">
        <f>IF(C9371=0,0,C9371*LABOR_HRS_WK_MES*SEASON_WEEKS*(1+DIM_PCT_MES)^C9371)</f>
        <v>239.41848456573481</v>
      </c>
      <c r="H9371" s="5">
        <f>E9371+F9371+G9371</f>
        <v>5316.6830831169573</v>
      </c>
      <c r="I9371" s="5">
        <f>MIN(H9371,FARMER_HRS)</f>
        <v>720</v>
      </c>
      <c r="J9371" s="5">
        <f>MAX(0,H9371-FARMER_HRS)</f>
        <v>4596.6830831169573</v>
      </c>
      <c r="K9371" s="2">
        <f>I9371*FARMER_RATE+J9371*TEMP_WORKER_RATE</f>
        <v>104803.52574855828</v>
      </c>
      <c r="L9371" s="2">
        <f>A9371*PRICE_TOM+B9371*PRICE_CAR+C9371*PRICE_MES</f>
        <v>153452</v>
      </c>
      <c r="M9371" s="2">
        <f>A9371*FERT_BED_TOM+B9371*FERT_BED_CAR+C9371*FERT_BED_MES</f>
        <v>20240</v>
      </c>
      <c r="N9371" s="6">
        <f>IF(AND(D9371&lt;=TOTAL_BEDS,J9371&lt;=TEMP_WORKER_MAX*TEMP_WORKER_HRS),1,0)</f>
        <v>1</v>
      </c>
      <c r="O9371" s="2">
        <f>L9371-M9371-K9371-FIXED_COSTS</f>
        <v>8408.4742514417158</v>
      </c>
      <c r="P9371" s="2">
        <f>IF(N9371=1,O9371,"")</f>
        <v>8408.4742514417158</v>
      </c>
    </row>
    <row r="9372">
      <c r="A9372" s="6">
        <v>14</v>
      </c>
      <c r="B9372" s="6">
        <v>8</v>
      </c>
      <c r="C9372" s="6">
        <v>6</v>
      </c>
      <c r="D9372" s="6">
        <f>A9372+B9372+C9372</f>
        <v>28</v>
      </c>
      <c r="E9372" s="5">
        <f>IF(A9372=0,0,A9372*LABOR_HRS_WK_TOM*SEASON_WEEKS*(1+DIM_PCT_TOM)^A9372)</f>
        <v>4784.8479031488423</v>
      </c>
      <c r="F9372" s="5">
        <f>IF(B9372=0,0,B9372*LABOR_HRS_WK_CAR*SEASON_WEEKS*(1+DIM_PCT_CAR)^B9372)</f>
        <v>292.41669540238013</v>
      </c>
      <c r="G9372" s="5">
        <f>IF(C9372=0,0,C9372*LABOR_HRS_WK_MES*SEASON_WEEKS*(1+DIM_PCT_MES)^C9372)</f>
        <v>290.89345874736773</v>
      </c>
      <c r="H9372" s="5">
        <f>E9372+F9372+G9372</f>
        <v>5368.15805729859</v>
      </c>
      <c r="I9372" s="5">
        <f>MIN(H9372,FARMER_HRS)</f>
        <v>720</v>
      </c>
      <c r="J9372" s="5">
        <f>MAX(0,H9372-FARMER_HRS)</f>
        <v>4648.15805729859</v>
      </c>
      <c r="K9372" s="2">
        <f>I9372*FARMER_RATE+J9372*TEMP_WORKER_RATE</f>
        <v>105697.18849476719</v>
      </c>
      <c r="L9372" s="2">
        <f>A9372*PRICE_TOM+B9372*PRICE_CAR+C9372*PRICE_MES</f>
        <v>156152</v>
      </c>
      <c r="M9372" s="2">
        <f>A9372*FERT_BED_TOM+B9372*FERT_BED_CAR+C9372*FERT_BED_MES</f>
        <v>21120</v>
      </c>
      <c r="N9372" s="6">
        <f>IF(AND(D9372&lt;=TOTAL_BEDS,J9372&lt;=TEMP_WORKER_MAX*TEMP_WORKER_HRS),1,0)</f>
        <v>1</v>
      </c>
      <c r="O9372" s="2">
        <f>L9372-M9372-K9372-FIXED_COSTS</f>
        <v>9334.8115052328067</v>
      </c>
      <c r="P9372" s="2">
        <f>IF(N9372=1,O9372,"")</f>
        <v>9334.8115052328067</v>
      </c>
    </row>
    <row r="9373">
      <c r="A9373" s="6">
        <v>14</v>
      </c>
      <c r="B9373" s="6">
        <v>8</v>
      </c>
      <c r="C9373" s="6">
        <v>7</v>
      </c>
      <c r="D9373" s="6">
        <f>A9373+B9373+C9373</f>
        <v>29</v>
      </c>
      <c r="E9373" s="5">
        <f>IF(A9373=0,0,A9373*LABOR_HRS_WK_TOM*SEASON_WEEKS*(1+DIM_PCT_TOM)^A9373)</f>
        <v>4784.8479031488423</v>
      </c>
      <c r="F9373" s="5">
        <f>IF(B9373=0,0,B9373*LABOR_HRS_WK_CAR*SEASON_WEEKS*(1+DIM_PCT_CAR)^B9373)</f>
        <v>292.41669540238013</v>
      </c>
      <c r="G9373" s="5">
        <f>IF(C9373=0,0,C9373*LABOR_HRS_WK_MES*SEASON_WEEKS*(1+DIM_PCT_MES)^C9373)</f>
        <v>343.61789814532818</v>
      </c>
      <c r="H9373" s="5">
        <f>E9373+F9373+G9373</f>
        <v>5420.8824966965512</v>
      </c>
      <c r="I9373" s="5">
        <f>MIN(H9373,FARMER_HRS)</f>
        <v>720</v>
      </c>
      <c r="J9373" s="5">
        <f>MAX(0,H9373-FARMER_HRS)</f>
        <v>4700.8824966965512</v>
      </c>
      <c r="K9373" s="2">
        <f>I9373*FARMER_RATE+J9373*TEMP_WORKER_RATE</f>
        <v>106612.54334542624</v>
      </c>
      <c r="L9373" s="2">
        <f>A9373*PRICE_TOM+B9373*PRICE_CAR+C9373*PRICE_MES</f>
        <v>158852</v>
      </c>
      <c r="M9373" s="2">
        <f>A9373*FERT_BED_TOM+B9373*FERT_BED_CAR+C9373*FERT_BED_MES</f>
        <v>22000</v>
      </c>
      <c r="N9373" s="6">
        <f>IF(AND(D9373&lt;=TOTAL_BEDS,J9373&lt;=TEMP_WORKER_MAX*TEMP_WORKER_HRS),1,0)</f>
        <v>1</v>
      </c>
      <c r="O9373" s="2">
        <f>L9373-M9373-K9373-FIXED_COSTS</f>
        <v>10239.456654573762</v>
      </c>
      <c r="P9373" s="2">
        <f>IF(N9373=1,O9373,"")</f>
        <v>10239.456654573762</v>
      </c>
    </row>
    <row r="9374">
      <c r="A9374" s="6">
        <v>14</v>
      </c>
      <c r="B9374" s="6">
        <v>8</v>
      </c>
      <c r="C9374" s="6">
        <v>8</v>
      </c>
      <c r="D9374" s="6">
        <f>A9374+B9374+C9374</f>
        <v>30</v>
      </c>
      <c r="E9374" s="5">
        <f>IF(A9374=0,0,A9374*LABOR_HRS_WK_TOM*SEASON_WEEKS*(1+DIM_PCT_TOM)^A9374)</f>
        <v>4784.8479031488423</v>
      </c>
      <c r="F9374" s="5">
        <f>IF(B9374=0,0,B9374*LABOR_HRS_WK_CAR*SEASON_WEEKS*(1+DIM_PCT_CAR)^B9374)</f>
        <v>292.41669540238013</v>
      </c>
      <c r="G9374" s="5">
        <f>IF(C9374=0,0,C9374*LABOR_HRS_WK_MES*SEASON_WEEKS*(1+DIM_PCT_MES)^C9374)</f>
        <v>397.61499642530833</v>
      </c>
      <c r="H9374" s="5">
        <f>E9374+F9374+G9374</f>
        <v>5474.8795949765308</v>
      </c>
      <c r="I9374" s="5">
        <f>MIN(H9374,FARMER_HRS)</f>
        <v>720</v>
      </c>
      <c r="J9374" s="5">
        <f>MAX(0,H9374-FARMER_HRS)</f>
        <v>4754.8795949765308</v>
      </c>
      <c r="K9374" s="2">
        <f>I9374*FARMER_RATE+J9374*TEMP_WORKER_RATE</f>
        <v>107549.99296834254</v>
      </c>
      <c r="L9374" s="2">
        <f>A9374*PRICE_TOM+B9374*PRICE_CAR+C9374*PRICE_MES</f>
        <v>161552</v>
      </c>
      <c r="M9374" s="2">
        <f>A9374*FERT_BED_TOM+B9374*FERT_BED_CAR+C9374*FERT_BED_MES</f>
        <v>22880</v>
      </c>
      <c r="N9374" s="6">
        <f>IF(AND(D9374&lt;=TOTAL_BEDS,J9374&lt;=TEMP_WORKER_MAX*TEMP_WORKER_HRS),1,0)</f>
        <v>1</v>
      </c>
      <c r="O9374" s="2">
        <f>L9374-M9374-K9374-FIXED_COSTS</f>
        <v>11122.007031657457</v>
      </c>
      <c r="P9374" s="2">
        <f>IF(N9374=1,O9374,"")</f>
        <v>11122.007031657457</v>
      </c>
    </row>
    <row r="9375">
      <c r="A9375" s="6">
        <v>14</v>
      </c>
      <c r="B9375" s="6">
        <v>8</v>
      </c>
      <c r="C9375" s="6">
        <v>9</v>
      </c>
      <c r="D9375" s="6">
        <f>A9375+B9375+C9375</f>
        <v>31</v>
      </c>
      <c r="E9375" s="5">
        <f>IF(A9375=0,0,A9375*LABOR_HRS_WK_TOM*SEASON_WEEKS*(1+DIM_PCT_TOM)^A9375)</f>
        <v>4784.8479031488423</v>
      </c>
      <c r="F9375" s="5">
        <f>IF(B9375=0,0,B9375*LABOR_HRS_WK_CAR*SEASON_WEEKS*(1+DIM_PCT_CAR)^B9375)</f>
        <v>292.41669540238013</v>
      </c>
      <c r="G9375" s="5">
        <f>IF(C9375=0,0,C9375*LABOR_HRS_WK_MES*SEASON_WEEKS*(1+DIM_PCT_MES)^C9375)</f>
        <v>452.90833186570273</v>
      </c>
      <c r="H9375" s="5">
        <f>E9375+F9375+G9375</f>
        <v>5530.1729304169257</v>
      </c>
      <c r="I9375" s="5">
        <f>MIN(H9375,FARMER_HRS)</f>
        <v>720</v>
      </c>
      <c r="J9375" s="5">
        <f>MAX(0,H9375-FARMER_HRS)</f>
        <v>4810.1729304169257</v>
      </c>
      <c r="K9375" s="2">
        <f>I9375*FARMER_RATE+J9375*TEMP_WORKER_RATE</f>
        <v>108509.94670862718</v>
      </c>
      <c r="L9375" s="2">
        <f>A9375*PRICE_TOM+B9375*PRICE_CAR+C9375*PRICE_MES</f>
        <v>164252</v>
      </c>
      <c r="M9375" s="2">
        <f>A9375*FERT_BED_TOM+B9375*FERT_BED_CAR+C9375*FERT_BED_MES</f>
        <v>23760</v>
      </c>
      <c r="N9375" s="6">
        <f>IF(AND(D9375&lt;=TOTAL_BEDS,J9375&lt;=TEMP_WORKER_MAX*TEMP_WORKER_HRS),1,0)</f>
        <v>1</v>
      </c>
      <c r="O9375" s="2">
        <f>L9375-M9375-K9375-FIXED_COSTS</f>
        <v>11982.053291372824</v>
      </c>
      <c r="P9375" s="2">
        <f>IF(N9375=1,O9375,"")</f>
        <v>11982.053291372824</v>
      </c>
    </row>
    <row r="9376">
      <c r="A9376" s="6">
        <v>14</v>
      </c>
      <c r="B9376" s="6">
        <v>8</v>
      </c>
      <c r="C9376" s="6">
        <v>10</v>
      </c>
      <c r="D9376" s="6">
        <f>A9376+B9376+C9376</f>
        <v>32</v>
      </c>
      <c r="E9376" s="5">
        <f>IF(A9376=0,0,A9376*LABOR_HRS_WK_TOM*SEASON_WEEKS*(1+DIM_PCT_TOM)^A9376)</f>
        <v>4784.8479031488423</v>
      </c>
      <c r="F9376" s="5">
        <f>IF(B9376=0,0,B9376*LABOR_HRS_WK_CAR*SEASON_WEEKS*(1+DIM_PCT_CAR)^B9376)</f>
        <v>292.41669540238013</v>
      </c>
      <c r="G9376" s="5">
        <f>IF(C9376=0,0,C9376*LABOR_HRS_WK_MES*SEASON_WEEKS*(1+DIM_PCT_MES)^C9376)</f>
        <v>509.52187334891551</v>
      </c>
      <c r="H9376" s="5">
        <f>E9376+F9376+G9376</f>
        <v>5586.7864719001382</v>
      </c>
      <c r="I9376" s="5">
        <f>MIN(H9376,FARMER_HRS)</f>
        <v>720</v>
      </c>
      <c r="J9376" s="5">
        <f>MAX(0,H9376-FARMER_HRS)</f>
        <v>4866.7864719001382</v>
      </c>
      <c r="K9376" s="2">
        <f>I9376*FARMER_RATE+J9376*TEMP_WORKER_RATE</f>
        <v>109492.82069271072</v>
      </c>
      <c r="L9376" s="2">
        <f>A9376*PRICE_TOM+B9376*PRICE_CAR+C9376*PRICE_MES</f>
        <v>166952</v>
      </c>
      <c r="M9376" s="2">
        <f>A9376*FERT_BED_TOM+B9376*FERT_BED_CAR+C9376*FERT_BED_MES</f>
        <v>24640</v>
      </c>
      <c r="N9376" s="6">
        <f>IF(AND(D9376&lt;=TOTAL_BEDS,J9376&lt;=TEMP_WORKER_MAX*TEMP_WORKER_HRS),1,0)</f>
        <v>1</v>
      </c>
      <c r="O9376" s="2">
        <f>L9376-M9376-K9376-FIXED_COSTS</f>
        <v>12819.179307289276</v>
      </c>
      <c r="P9376" s="2">
        <f>IF(N9376=1,O9376,"")</f>
        <v>12819.179307289276</v>
      </c>
    </row>
    <row r="9377">
      <c r="A9377" s="6">
        <v>14</v>
      </c>
      <c r="B9377" s="6">
        <v>8</v>
      </c>
      <c r="C9377" s="6">
        <v>11</v>
      </c>
      <c r="D9377" s="6">
        <f>A9377+B9377+C9377</f>
        <v>33</v>
      </c>
      <c r="E9377" s="5">
        <f>IF(A9377=0,0,A9377*LABOR_HRS_WK_TOM*SEASON_WEEKS*(1+DIM_PCT_TOM)^A9377)</f>
        <v>4784.8479031488423</v>
      </c>
      <c r="F9377" s="5">
        <f>IF(B9377=0,0,B9377*LABOR_HRS_WK_CAR*SEASON_WEEKS*(1+DIM_PCT_CAR)^B9377)</f>
        <v>292.41669540238013</v>
      </c>
      <c r="G9377" s="5">
        <f>IF(C9377=0,0,C9377*LABOR_HRS_WK_MES*SEASON_WEEKS*(1+DIM_PCT_MES)^C9377)</f>
        <v>567.47998644235463</v>
      </c>
      <c r="H9377" s="5">
        <f>E9377+F9377+G9377</f>
        <v>5644.7445849935775</v>
      </c>
      <c r="I9377" s="5">
        <f>MIN(H9377,FARMER_HRS)</f>
        <v>720</v>
      </c>
      <c r="J9377" s="5">
        <f>MAX(0,H9377-FARMER_HRS)</f>
        <v>4924.7445849935775</v>
      </c>
      <c r="K9377" s="2">
        <f>I9377*FARMER_RATE+J9377*TEMP_WORKER_RATE</f>
        <v>110499.03793391628</v>
      </c>
      <c r="L9377" s="2">
        <f>A9377*PRICE_TOM+B9377*PRICE_CAR+C9377*PRICE_MES</f>
        <v>169652</v>
      </c>
      <c r="M9377" s="2">
        <f>A9377*FERT_BED_TOM+B9377*FERT_BED_CAR+C9377*FERT_BED_MES</f>
        <v>25520</v>
      </c>
      <c r="N9377" s="6">
        <f>IF(AND(D9377&lt;=TOTAL_BEDS,J9377&lt;=TEMP_WORKER_MAX*TEMP_WORKER_HRS),1,0)</f>
        <v>1</v>
      </c>
      <c r="O9377" s="2">
        <f>L9377-M9377-K9377-FIXED_COSTS</f>
        <v>13632.962066083724</v>
      </c>
      <c r="P9377" s="2">
        <f>IF(N9377=1,O9377,"")</f>
        <v>13632.962066083724</v>
      </c>
    </row>
    <row r="9378">
      <c r="A9378" s="6">
        <v>14</v>
      </c>
      <c r="B9378" s="6">
        <v>8</v>
      </c>
      <c r="C9378" s="6">
        <v>12</v>
      </c>
      <c r="D9378" s="6">
        <f>A9378+B9378+C9378</f>
        <v>34</v>
      </c>
      <c r="E9378" s="5">
        <f>IF(A9378=0,0,A9378*LABOR_HRS_WK_TOM*SEASON_WEEKS*(1+DIM_PCT_TOM)^A9378)</f>
        <v>4784.8479031488423</v>
      </c>
      <c r="F9378" s="5">
        <f>IF(B9378=0,0,B9378*LABOR_HRS_WK_CAR*SEASON_WEEKS*(1+DIM_PCT_CAR)^B9378)</f>
        <v>292.41669540238013</v>
      </c>
      <c r="G9378" s="5">
        <f>IF(C9378=0,0,C9378*LABOR_HRS_WK_MES*SEASON_WEEKS*(1+DIM_PCT_MES)^C9378)</f>
        <v>626.807439570419</v>
      </c>
      <c r="H9378" s="5">
        <f>E9378+F9378+G9378</f>
        <v>5704.0720381216415</v>
      </c>
      <c r="I9378" s="5">
        <f>MIN(H9378,FARMER_HRS)</f>
        <v>720</v>
      </c>
      <c r="J9378" s="5">
        <f>MAX(0,H9378-FARMER_HRS)</f>
        <v>4984.0720381216415</v>
      </c>
      <c r="K9378" s="2">
        <f>I9378*FARMER_RATE+J9378*TEMP_WORKER_RATE</f>
        <v>111529.02843961184</v>
      </c>
      <c r="L9378" s="2">
        <f>A9378*PRICE_TOM+B9378*PRICE_CAR+C9378*PRICE_MES</f>
        <v>172352</v>
      </c>
      <c r="M9378" s="2">
        <f>A9378*FERT_BED_TOM+B9378*FERT_BED_CAR+C9378*FERT_BED_MES</f>
        <v>26400</v>
      </c>
      <c r="N9378" s="6">
        <f>IF(AND(D9378&lt;=TOTAL_BEDS,J9378&lt;=TEMP_WORKER_MAX*TEMP_WORKER_HRS),1,0)</f>
        <v>1</v>
      </c>
      <c r="O9378" s="2">
        <f>L9378-M9378-K9378-FIXED_COSTS</f>
        <v>14422.971560388163</v>
      </c>
      <c r="P9378" s="2">
        <f>IF(N9378=1,O9378,"")</f>
        <v>14422.971560388163</v>
      </c>
    </row>
    <row r="9379">
      <c r="A9379" s="6">
        <v>14</v>
      </c>
      <c r="B9379" s="6">
        <v>8</v>
      </c>
      <c r="C9379" s="6">
        <v>13</v>
      </c>
      <c r="D9379" s="6">
        <f>A9379+B9379+C9379</f>
        <v>35</v>
      </c>
      <c r="E9379" s="5">
        <f>IF(A9379=0,0,A9379*LABOR_HRS_WK_TOM*SEASON_WEEKS*(1+DIM_PCT_TOM)^A9379)</f>
        <v>4784.8479031488423</v>
      </c>
      <c r="F9379" s="5">
        <f>IF(B9379=0,0,B9379*LABOR_HRS_WK_CAR*SEASON_WEEKS*(1+DIM_PCT_CAR)^B9379)</f>
        <v>292.41669540238013</v>
      </c>
      <c r="G9379" s="5">
        <f>IF(C9379=0,0,C9379*LABOR_HRS_WK_MES*SEASON_WEEKS*(1+DIM_PCT_MES)^C9379)</f>
        <v>687.52941027880331</v>
      </c>
      <c r="H9379" s="5">
        <f>E9379+F9379+G9379</f>
        <v>5764.7940088300256</v>
      </c>
      <c r="I9379" s="5">
        <f>MIN(H9379,FARMER_HRS)</f>
        <v>720</v>
      </c>
      <c r="J9379" s="5">
        <f>MAX(0,H9379-FARMER_HRS)</f>
        <v>5044.7940088300256</v>
      </c>
      <c r="K9379" s="2">
        <f>I9379*FARMER_RATE+J9379*TEMP_WORKER_RATE</f>
        <v>112583.22931996571</v>
      </c>
      <c r="L9379" s="2">
        <f>A9379*PRICE_TOM+B9379*PRICE_CAR+C9379*PRICE_MES</f>
        <v>175052</v>
      </c>
      <c r="M9379" s="2">
        <f>A9379*FERT_BED_TOM+B9379*FERT_BED_CAR+C9379*FERT_BED_MES</f>
        <v>27280</v>
      </c>
      <c r="N9379" s="6">
        <f>IF(AND(D9379&lt;=TOTAL_BEDS,J9379&lt;=TEMP_WORKER_MAX*TEMP_WORKER_HRS),1,0)</f>
        <v>1</v>
      </c>
      <c r="O9379" s="2">
        <f>L9379-M9379-K9379-FIXED_COSTS</f>
        <v>15188.770680034286</v>
      </c>
      <c r="P9379" s="2">
        <f>IF(N9379=1,O9379,"")</f>
        <v>15188.770680034286</v>
      </c>
    </row>
    <row r="9380">
      <c r="A9380" s="6">
        <v>14</v>
      </c>
      <c r="B9380" s="6">
        <v>8</v>
      </c>
      <c r="C9380" s="6">
        <v>14</v>
      </c>
      <c r="D9380" s="6">
        <f>A9380+B9380+C9380</f>
        <v>36</v>
      </c>
      <c r="E9380" s="5">
        <f>IF(A9380=0,0,A9380*LABOR_HRS_WK_TOM*SEASON_WEEKS*(1+DIM_PCT_TOM)^A9380)</f>
        <v>4784.8479031488423</v>
      </c>
      <c r="F9380" s="5">
        <f>IF(B9380=0,0,B9380*LABOR_HRS_WK_CAR*SEASON_WEEKS*(1+DIM_PCT_CAR)^B9380)</f>
        <v>292.41669540238013</v>
      </c>
      <c r="G9380" s="5">
        <f>IF(C9380=0,0,C9380*LABOR_HRS_WK_MES*SEASON_WEEKS*(1+DIM_PCT_MES)^C9380)</f>
        <v>749.67149159246435</v>
      </c>
      <c r="H9380" s="5">
        <f>E9380+F9380+G9380</f>
        <v>5826.9360901436867</v>
      </c>
      <c r="I9380" s="5">
        <f>MIN(H9380,FARMER_HRS)</f>
        <v>720</v>
      </c>
      <c r="J9380" s="5">
        <f>MAX(0,H9380-FARMER_HRS)</f>
        <v>5106.9360901436867</v>
      </c>
      <c r="K9380" s="2">
        <f>I9380*FARMER_RATE+J9380*TEMP_WORKER_RATE</f>
        <v>113662.08489832788</v>
      </c>
      <c r="L9380" s="2">
        <f>A9380*PRICE_TOM+B9380*PRICE_CAR+C9380*PRICE_MES</f>
        <v>177752</v>
      </c>
      <c r="M9380" s="2">
        <f>A9380*FERT_BED_TOM+B9380*FERT_BED_CAR+C9380*FERT_BED_MES</f>
        <v>28160</v>
      </c>
      <c r="N9380" s="6">
        <f>IF(AND(D9380&lt;=TOTAL_BEDS,J9380&lt;=TEMP_WORKER_MAX*TEMP_WORKER_HRS),1,0)</f>
        <v>1</v>
      </c>
      <c r="O9380" s="2">
        <f>L9380-M9380-K9380-FIXED_COSTS</f>
        <v>15929.915101672115</v>
      </c>
      <c r="P9380" s="2">
        <f>IF(N9380=1,O9380,"")</f>
        <v>15929.915101672115</v>
      </c>
    </row>
    <row r="9381">
      <c r="A9381" s="6">
        <v>14</v>
      </c>
      <c r="B9381" s="6">
        <v>8</v>
      </c>
      <c r="C9381" s="6">
        <v>15</v>
      </c>
      <c r="D9381" s="6">
        <f>A9381+B9381+C9381</f>
        <v>37</v>
      </c>
      <c r="E9381" s="5">
        <f>IF(A9381=0,0,A9381*LABOR_HRS_WK_TOM*SEASON_WEEKS*(1+DIM_PCT_TOM)^A9381)</f>
        <v>4784.8479031488423</v>
      </c>
      <c r="F9381" s="5">
        <f>IF(B9381=0,0,B9381*LABOR_HRS_WK_CAR*SEASON_WEEKS*(1+DIM_PCT_CAR)^B9381)</f>
        <v>292.41669540238013</v>
      </c>
      <c r="G9381" s="5">
        <f>IF(C9381=0,0,C9381*LABOR_HRS_WK_MES*SEASON_WEEKS*(1+DIM_PCT_MES)^C9381)</f>
        <v>813.25969846861074</v>
      </c>
      <c r="H9381" s="5">
        <f>E9381+F9381+G9381</f>
        <v>5890.5242970198333</v>
      </c>
      <c r="I9381" s="5">
        <f>MIN(H9381,FARMER_HRS)</f>
        <v>720</v>
      </c>
      <c r="J9381" s="5">
        <f>MAX(0,H9381-FARMER_HRS)</f>
        <v>5170.5242970198333</v>
      </c>
      <c r="K9381" s="2">
        <f>I9381*FARMER_RATE+J9381*TEMP_WORKER_RATE</f>
        <v>114766.04682326099</v>
      </c>
      <c r="L9381" s="2">
        <f>A9381*PRICE_TOM+B9381*PRICE_CAR+C9381*PRICE_MES</f>
        <v>180452</v>
      </c>
      <c r="M9381" s="2">
        <f>A9381*FERT_BED_TOM+B9381*FERT_BED_CAR+C9381*FERT_BED_MES</f>
        <v>29040</v>
      </c>
      <c r="N9381" s="6">
        <f>IF(AND(D9381&lt;=TOTAL_BEDS,J9381&lt;=TEMP_WORKER_MAX*TEMP_WORKER_HRS),1,0)</f>
        <v>1</v>
      </c>
      <c r="O9381" s="2">
        <f>L9381-M9381-K9381-FIXED_COSTS</f>
        <v>16645.953176739014</v>
      </c>
      <c r="P9381" s="2">
        <f>IF(N9381=1,O9381,"")</f>
        <v>16645.953176739014</v>
      </c>
    </row>
    <row r="9382">
      <c r="A9382" s="6">
        <v>14</v>
      </c>
      <c r="B9382" s="6">
        <v>8</v>
      </c>
      <c r="C9382" s="6">
        <v>16</v>
      </c>
      <c r="D9382" s="6">
        <f>A9382+B9382+C9382</f>
        <v>38</v>
      </c>
      <c r="E9382" s="5">
        <f>IF(A9382=0,0,A9382*LABOR_HRS_WK_TOM*SEASON_WEEKS*(1+DIM_PCT_TOM)^A9382)</f>
        <v>4784.8479031488423</v>
      </c>
      <c r="F9382" s="5">
        <f>IF(B9382=0,0,B9382*LABOR_HRS_WK_CAR*SEASON_WEEKS*(1+DIM_PCT_CAR)^B9382)</f>
        <v>292.41669540238013</v>
      </c>
      <c r="G9382" s="5">
        <f>IF(C9382=0,0,C9382*LABOR_HRS_WK_MES*SEASON_WEEKS*(1+DIM_PCT_MES)^C9382)</f>
        <v>878.32047434609967</v>
      </c>
      <c r="H9382" s="5">
        <f>E9382+F9382+G9382</f>
        <v>5955.5850728973219</v>
      </c>
      <c r="I9382" s="5">
        <f>MIN(H9382,FARMER_HRS)</f>
        <v>720</v>
      </c>
      <c r="J9382" s="5">
        <f>MAX(0,H9382-FARMER_HRS)</f>
        <v>5235.5850728973219</v>
      </c>
      <c r="K9382" s="2">
        <f>I9382*FARMER_RATE+J9382*TEMP_WORKER_RATE</f>
        <v>115895.57418224517</v>
      </c>
      <c r="L9382" s="2">
        <f>A9382*PRICE_TOM+B9382*PRICE_CAR+C9382*PRICE_MES</f>
        <v>183152</v>
      </c>
      <c r="M9382" s="2">
        <f>A9382*FERT_BED_TOM+B9382*FERT_BED_CAR+C9382*FERT_BED_MES</f>
        <v>29920</v>
      </c>
      <c r="N9382" s="6">
        <f>IF(AND(D9382&lt;=TOTAL_BEDS,J9382&lt;=TEMP_WORKER_MAX*TEMP_WORKER_HRS),1,0)</f>
        <v>1</v>
      </c>
      <c r="O9382" s="2">
        <f>L9382-M9382-K9382-FIXED_COSTS</f>
        <v>17336.425817754833</v>
      </c>
      <c r="P9382" s="2">
        <f>IF(N9382=1,O9382,"")</f>
        <v>17336.425817754833</v>
      </c>
    </row>
    <row r="9383">
      <c r="A9383" s="6">
        <v>14</v>
      </c>
      <c r="B9383" s="6">
        <v>8</v>
      </c>
      <c r="C9383" s="6">
        <v>17</v>
      </c>
      <c r="D9383" s="6">
        <f>A9383+B9383+C9383</f>
        <v>39</v>
      </c>
      <c r="E9383" s="5">
        <f>IF(A9383=0,0,A9383*LABOR_HRS_WK_TOM*SEASON_WEEKS*(1+DIM_PCT_TOM)^A9383)</f>
        <v>4784.8479031488423</v>
      </c>
      <c r="F9383" s="5">
        <f>IF(B9383=0,0,B9383*LABOR_HRS_WK_CAR*SEASON_WEEKS*(1+DIM_PCT_CAR)^B9383)</f>
        <v>292.41669540238013</v>
      </c>
      <c r="G9383" s="5">
        <f>IF(C9383=0,0,C9383*LABOR_HRS_WK_MES*SEASON_WEEKS*(1+DIM_PCT_MES)^C9383)</f>
        <v>944.88069779263992</v>
      </c>
      <c r="H9383" s="5">
        <f>E9383+F9383+G9383</f>
        <v>6022.1452963438624</v>
      </c>
      <c r="I9383" s="5">
        <f>MIN(H9383,FARMER_HRS)</f>
        <v>720</v>
      </c>
      <c r="J9383" s="5">
        <f>MAX(0,H9383-FARMER_HRS)</f>
        <v>5302.1452963438624</v>
      </c>
      <c r="K9383" s="2">
        <f>I9383*FARMER_RATE+J9383*TEMP_WORKER_RATE</f>
        <v>117051.13361708094</v>
      </c>
      <c r="L9383" s="2">
        <f>A9383*PRICE_TOM+B9383*PRICE_CAR+C9383*PRICE_MES</f>
        <v>185852</v>
      </c>
      <c r="M9383" s="2">
        <f>A9383*FERT_BED_TOM+B9383*FERT_BED_CAR+C9383*FERT_BED_MES</f>
        <v>30800</v>
      </c>
      <c r="N9383" s="6">
        <f>IF(AND(D9383&lt;=TOTAL_BEDS,J9383&lt;=TEMP_WORKER_MAX*TEMP_WORKER_HRS),1,0)</f>
        <v>1</v>
      </c>
      <c r="O9383" s="2">
        <f>L9383-M9383-K9383-FIXED_COSTS</f>
        <v>18000.866382919063</v>
      </c>
      <c r="P9383" s="2">
        <f>IF(N9383=1,O9383,"")</f>
        <v>18000.866382919063</v>
      </c>
    </row>
    <row r="9384">
      <c r="A9384" s="6">
        <v>14</v>
      </c>
      <c r="B9384" s="6">
        <v>8</v>
      </c>
      <c r="C9384" s="6">
        <v>18</v>
      </c>
      <c r="D9384" s="6">
        <f>A9384+B9384+C9384</f>
        <v>40</v>
      </c>
      <c r="E9384" s="5">
        <f>IF(A9384=0,0,A9384*LABOR_HRS_WK_TOM*SEASON_WEEKS*(1+DIM_PCT_TOM)^A9384)</f>
        <v>4784.8479031488423</v>
      </c>
      <c r="F9384" s="5">
        <f>IF(B9384=0,0,B9384*LABOR_HRS_WK_CAR*SEASON_WEEKS*(1+DIM_PCT_CAR)^B9384)</f>
        <v>292.41669540238013</v>
      </c>
      <c r="G9384" s="5">
        <f>IF(C9384=0,0,C9384*LABOR_HRS_WK_MES*SEASON_WEEKS*(1+DIM_PCT_MES)^C9384)</f>
        <v>1012.9676892512272</v>
      </c>
      <c r="H9384" s="5">
        <f>E9384+F9384+G9384</f>
        <v>6090.23228780245</v>
      </c>
      <c r="I9384" s="5">
        <f>MIN(H9384,FARMER_HRS)</f>
        <v>720</v>
      </c>
      <c r="J9384" s="5">
        <f>MAX(0,H9384-FARMER_HRS)</f>
        <v>5370.23228780245</v>
      </c>
      <c r="K9384" s="2">
        <f>I9384*FARMER_RATE+J9384*TEMP_WORKER_RATE</f>
        <v>118233.19944101475</v>
      </c>
      <c r="L9384" s="2">
        <f>A9384*PRICE_TOM+B9384*PRICE_CAR+C9384*PRICE_MES</f>
        <v>188552</v>
      </c>
      <c r="M9384" s="2">
        <f>A9384*FERT_BED_TOM+B9384*FERT_BED_CAR+C9384*FERT_BED_MES</f>
        <v>31680</v>
      </c>
      <c r="N9384" s="6">
        <f>IF(AND(D9384&lt;=TOTAL_BEDS,J9384&lt;=TEMP_WORKER_MAX*TEMP_WORKER_HRS),1,0)</f>
        <v>1</v>
      </c>
      <c r="O9384" s="2">
        <f>L9384-M9384-K9384-FIXED_COSTS</f>
        <v>18638.800558985255</v>
      </c>
      <c r="P9384" s="2">
        <f>IF(N9384=1,O9384,"")</f>
        <v>18638.800558985255</v>
      </c>
    </row>
    <row r="9385">
      <c r="A9385" s="6">
        <v>14</v>
      </c>
      <c r="B9385" s="6">
        <v>8</v>
      </c>
      <c r="C9385" s="6">
        <v>19</v>
      </c>
      <c r="D9385" s="6">
        <f>A9385+B9385+C9385</f>
        <v>41</v>
      </c>
      <c r="E9385" s="5">
        <f>IF(A9385=0,0,A9385*LABOR_HRS_WK_TOM*SEASON_WEEKS*(1+DIM_PCT_TOM)^A9385)</f>
        <v>4784.8479031488423</v>
      </c>
      <c r="F9385" s="5">
        <f>IF(B9385=0,0,B9385*LABOR_HRS_WK_CAR*SEASON_WEEKS*(1+DIM_PCT_CAR)^B9385)</f>
        <v>292.41669540238013</v>
      </c>
      <c r="G9385" s="5">
        <f>IF(C9385=0,0,C9385*LABOR_HRS_WK_MES*SEASON_WEEKS*(1+DIM_PCT_MES)^C9385)</f>
        <v>1082.6092178872491</v>
      </c>
      <c r="H9385" s="5">
        <f>E9385+F9385+G9385</f>
        <v>6159.8738164384722</v>
      </c>
      <c r="I9385" s="5">
        <f>MIN(H9385,FARMER_HRS)</f>
        <v>720</v>
      </c>
      <c r="J9385" s="5">
        <f>MAX(0,H9385-FARMER_HRS)</f>
        <v>5439.8738164384722</v>
      </c>
      <c r="K9385" s="2">
        <f>I9385*FARMER_RATE+J9385*TEMP_WORKER_RATE</f>
        <v>119442.25375761236</v>
      </c>
      <c r="L9385" s="2">
        <f>A9385*PRICE_TOM+B9385*PRICE_CAR+C9385*PRICE_MES</f>
        <v>191252</v>
      </c>
      <c r="M9385" s="2">
        <f>A9385*FERT_BED_TOM+B9385*FERT_BED_CAR+C9385*FERT_BED_MES</f>
        <v>32560</v>
      </c>
      <c r="N9385" s="6">
        <f>IF(AND(D9385&lt;=TOTAL_BEDS,J9385&lt;=TEMP_WORKER_MAX*TEMP_WORKER_HRS),1,0)</f>
        <v>1</v>
      </c>
      <c r="O9385" s="2">
        <f>L9385-M9385-K9385-FIXED_COSTS</f>
        <v>19249.746242387642</v>
      </c>
      <c r="P9385" s="2">
        <f>IF(N9385=1,O9385,"")</f>
        <v>19249.746242387642</v>
      </c>
    </row>
    <row r="9386">
      <c r="A9386" s="6">
        <v>14</v>
      </c>
      <c r="B9386" s="6">
        <v>8</v>
      </c>
      <c r="C9386" s="6">
        <v>20</v>
      </c>
      <c r="D9386" s="6">
        <f>A9386+B9386+C9386</f>
        <v>42</v>
      </c>
      <c r="E9386" s="5">
        <f>IF(A9386=0,0,A9386*LABOR_HRS_WK_TOM*SEASON_WEEKS*(1+DIM_PCT_TOM)^A9386)</f>
        <v>4784.8479031488423</v>
      </c>
      <c r="F9386" s="5">
        <f>IF(B9386=0,0,B9386*LABOR_HRS_WK_CAR*SEASON_WEEKS*(1+DIM_PCT_CAR)^B9386)</f>
        <v>292.41669540238013</v>
      </c>
      <c r="G9386" s="5">
        <f>IF(C9386=0,0,C9386*LABOR_HRS_WK_MES*SEASON_WEEKS*(1+DIM_PCT_MES)^C9386)</f>
        <v>1153.8335085377259</v>
      </c>
      <c r="H9386" s="5">
        <f>E9386+F9386+G9386</f>
        <v>6231.0981070889484</v>
      </c>
      <c r="I9386" s="5">
        <f>MIN(H9386,FARMER_HRS)</f>
        <v>720</v>
      </c>
      <c r="J9386" s="5">
        <f>MAX(0,H9386-FARMER_HRS)</f>
        <v>5511.0981070889484</v>
      </c>
      <c r="K9386" s="2">
        <f>I9386*FARMER_RATE+J9386*TEMP_WORKER_RATE</f>
        <v>120678.78658140535</v>
      </c>
      <c r="L9386" s="2">
        <f>A9386*PRICE_TOM+B9386*PRICE_CAR+C9386*PRICE_MES</f>
        <v>193952</v>
      </c>
      <c r="M9386" s="2">
        <f>A9386*FERT_BED_TOM+B9386*FERT_BED_CAR+C9386*FERT_BED_MES</f>
        <v>33440</v>
      </c>
      <c r="N9386" s="6">
        <f>IF(AND(D9386&lt;=TOTAL_BEDS,J9386&lt;=TEMP_WORKER_MAX*TEMP_WORKER_HRS),1,0)</f>
        <v>1</v>
      </c>
      <c r="O9386" s="2">
        <f>L9386-M9386-K9386-FIXED_COSTS</f>
        <v>19833.213418594649</v>
      </c>
      <c r="P9386" s="2">
        <f>IF(N9386=1,O9386,"")</f>
        <v>19833.213418594649</v>
      </c>
    </row>
    <row r="9387">
      <c r="A9387" s="6">
        <v>14</v>
      </c>
      <c r="B9387" s="6">
        <v>8</v>
      </c>
      <c r="C9387" s="6">
        <v>21</v>
      </c>
      <c r="D9387" s="6">
        <f>A9387+B9387+C9387</f>
        <v>43</v>
      </c>
      <c r="E9387" s="5">
        <f>IF(A9387=0,0,A9387*LABOR_HRS_WK_TOM*SEASON_WEEKS*(1+DIM_PCT_TOM)^A9387)</f>
        <v>4784.8479031488423</v>
      </c>
      <c r="F9387" s="5">
        <f>IF(B9387=0,0,B9387*LABOR_HRS_WK_CAR*SEASON_WEEKS*(1+DIM_PCT_CAR)^B9387)</f>
        <v>292.41669540238013</v>
      </c>
      <c r="G9387" s="5">
        <f>IF(C9387=0,0,C9387*LABOR_HRS_WK_MES*SEASON_WEEKS*(1+DIM_PCT_MES)^C9387)</f>
        <v>1226.6692487641699</v>
      </c>
      <c r="H9387" s="5">
        <f>E9387+F9387+G9387</f>
        <v>6303.933847315393</v>
      </c>
      <c r="I9387" s="5">
        <f>MIN(H9387,FARMER_HRS)</f>
        <v>720</v>
      </c>
      <c r="J9387" s="5">
        <f>MAX(0,H9387-FARMER_HRS)</f>
        <v>5583.933847315393</v>
      </c>
      <c r="K9387" s="2">
        <f>I9387*FARMER_RATE+J9387*TEMP_WORKER_RATE</f>
        <v>121943.29596033668</v>
      </c>
      <c r="L9387" s="2">
        <f>A9387*PRICE_TOM+B9387*PRICE_CAR+C9387*PRICE_MES</f>
        <v>196652</v>
      </c>
      <c r="M9387" s="2">
        <f>A9387*FERT_BED_TOM+B9387*FERT_BED_CAR+C9387*FERT_BED_MES</f>
        <v>34320</v>
      </c>
      <c r="N9387" s="6">
        <f>IF(AND(D9387&lt;=TOTAL_BEDS,J9387&lt;=TEMP_WORKER_MAX*TEMP_WORKER_HRS),1,0)</f>
        <v>1</v>
      </c>
      <c r="O9387" s="2">
        <f>L9387-M9387-K9387-FIXED_COSTS</f>
        <v>20388.704039663324</v>
      </c>
      <c r="P9387" s="2">
        <f>IF(N9387=1,O9387,"")</f>
        <v>20388.704039663324</v>
      </c>
    </row>
    <row r="9388">
      <c r="A9388" s="6">
        <v>14</v>
      </c>
      <c r="B9388" s="6">
        <v>8</v>
      </c>
      <c r="C9388" s="6">
        <v>22</v>
      </c>
      <c r="D9388" s="6">
        <f>A9388+B9388+C9388</f>
        <v>44</v>
      </c>
      <c r="E9388" s="5">
        <f>IF(A9388=0,0,A9388*LABOR_HRS_WK_TOM*SEASON_WEEKS*(1+DIM_PCT_TOM)^A9388)</f>
        <v>4784.8479031488423</v>
      </c>
      <c r="F9388" s="5">
        <f>IF(B9388=0,0,B9388*LABOR_HRS_WK_CAR*SEASON_WEEKS*(1+DIM_PCT_CAR)^B9388)</f>
        <v>292.41669540238013</v>
      </c>
      <c r="G9388" s="5">
        <f>IF(C9388=0,0,C9388*LABOR_HRS_WK_MES*SEASON_WEEKS*(1+DIM_PCT_MES)^C9388)</f>
        <v>1301.1455960105659</v>
      </c>
      <c r="H9388" s="5">
        <f>E9388+F9388+G9388</f>
        <v>6378.4101945617886</v>
      </c>
      <c r="I9388" s="5">
        <f>MIN(H9388,FARMER_HRS)</f>
        <v>720</v>
      </c>
      <c r="J9388" s="5">
        <f>MAX(0,H9388-FARMER_HRS)</f>
        <v>5658.4101945617886</v>
      </c>
      <c r="K9388" s="2">
        <f>I9388*FARMER_RATE+J9388*TEMP_WORKER_RATE</f>
        <v>123236.28810003104</v>
      </c>
      <c r="L9388" s="2">
        <f>A9388*PRICE_TOM+B9388*PRICE_CAR+C9388*PRICE_MES</f>
        <v>199352</v>
      </c>
      <c r="M9388" s="2">
        <f>A9388*FERT_BED_TOM+B9388*FERT_BED_CAR+C9388*FERT_BED_MES</f>
        <v>35200</v>
      </c>
      <c r="N9388" s="6">
        <f>IF(AND(D9388&lt;=TOTAL_BEDS,J9388&lt;=TEMP_WORKER_MAX*TEMP_WORKER_HRS),1,0)</f>
        <v>1</v>
      </c>
      <c r="O9388" s="2">
        <f>L9388-M9388-K9388-FIXED_COSTS</f>
        <v>20915.711899968956</v>
      </c>
      <c r="P9388" s="2">
        <f>IF(N9388=1,O9388,"")</f>
        <v>20915.711899968956</v>
      </c>
    </row>
    <row r="9389">
      <c r="A9389" s="6">
        <v>14</v>
      </c>
      <c r="B9389" s="6">
        <v>8</v>
      </c>
      <c r="C9389" s="6">
        <v>23</v>
      </c>
      <c r="D9389" s="6">
        <f>A9389+B9389+C9389</f>
        <v>45</v>
      </c>
      <c r="E9389" s="5">
        <f>IF(A9389=0,0,A9389*LABOR_HRS_WK_TOM*SEASON_WEEKS*(1+DIM_PCT_TOM)^A9389)</f>
        <v>4784.8479031488423</v>
      </c>
      <c r="F9389" s="5">
        <f>IF(B9389=0,0,B9389*LABOR_HRS_WK_CAR*SEASON_WEEKS*(1+DIM_PCT_CAR)^B9389)</f>
        <v>292.41669540238013</v>
      </c>
      <c r="G9389" s="5">
        <f>IF(C9389=0,0,C9389*LABOR_HRS_WK_MES*SEASON_WEEKS*(1+DIM_PCT_MES)^C9389)</f>
        <v>1377.2921848680023</v>
      </c>
      <c r="H9389" s="5">
        <f>E9389+F9389+G9389</f>
        <v>6454.5567834192252</v>
      </c>
      <c r="I9389" s="5">
        <f>MIN(H9389,FARMER_HRS)</f>
        <v>720</v>
      </c>
      <c r="J9389" s="5">
        <f>MAX(0,H9389-FARMER_HRS)</f>
        <v>5734.5567834192252</v>
      </c>
      <c r="K9389" s="2">
        <f>I9389*FARMER_RATE+J9389*TEMP_WORKER_RATE</f>
        <v>124558.27748991711</v>
      </c>
      <c r="L9389" s="2">
        <f>A9389*PRICE_TOM+B9389*PRICE_CAR+C9389*PRICE_MES</f>
        <v>202052</v>
      </c>
      <c r="M9389" s="2">
        <f>A9389*FERT_BED_TOM+B9389*FERT_BED_CAR+C9389*FERT_BED_MES</f>
        <v>36080</v>
      </c>
      <c r="N9389" s="6">
        <f>IF(AND(D9389&lt;=TOTAL_BEDS,J9389&lt;=TEMP_WORKER_MAX*TEMP_WORKER_HRS),1,0)</f>
        <v>1</v>
      </c>
      <c r="O9389" s="2">
        <f>L9389-M9389-K9389-FIXED_COSTS</f>
        <v>21413.722510082895</v>
      </c>
      <c r="P9389" s="2">
        <f>IF(N9389=1,O9389,"")</f>
        <v>21413.722510082895</v>
      </c>
    </row>
    <row r="9390">
      <c r="A9390" s="6">
        <v>14</v>
      </c>
      <c r="B9390" s="6">
        <v>8</v>
      </c>
      <c r="C9390" s="6">
        <v>24</v>
      </c>
      <c r="D9390" s="6">
        <f>A9390+B9390+C9390</f>
        <v>46</v>
      </c>
      <c r="E9390" s="5">
        <f>IF(A9390=0,0,A9390*LABOR_HRS_WK_TOM*SEASON_WEEKS*(1+DIM_PCT_TOM)^A9390)</f>
        <v>4784.8479031488423</v>
      </c>
      <c r="F9390" s="5">
        <f>IF(B9390=0,0,B9390*LABOR_HRS_WK_CAR*SEASON_WEEKS*(1+DIM_PCT_CAR)^B9390)</f>
        <v>292.41669540238013</v>
      </c>
      <c r="G9390" s="5">
        <f>IF(C9390=0,0,C9390*LABOR_HRS_WK_MES*SEASON_WEEKS*(1+DIM_PCT_MES)^C9390)</f>
        <v>1455.139134447498</v>
      </c>
      <c r="H9390" s="5">
        <f>E9390+F9390+G9390</f>
        <v>6532.40373299872</v>
      </c>
      <c r="I9390" s="5">
        <f>MIN(H9390,FARMER_HRS)</f>
        <v>720</v>
      </c>
      <c r="J9390" s="5">
        <f>MAX(0,H9390-FARMER_HRS)</f>
        <v>5812.40373299872</v>
      </c>
      <c r="K9390" s="2">
        <f>I9390*FARMER_RATE+J9390*TEMP_WORKER_RATE</f>
        <v>125909.78703122778</v>
      </c>
      <c r="L9390" s="2">
        <f>A9390*PRICE_TOM+B9390*PRICE_CAR+C9390*PRICE_MES</f>
        <v>204752</v>
      </c>
      <c r="M9390" s="2">
        <f>A9390*FERT_BED_TOM+B9390*FERT_BED_CAR+C9390*FERT_BED_MES</f>
        <v>36960</v>
      </c>
      <c r="N9390" s="6">
        <f>IF(AND(D9390&lt;=TOTAL_BEDS,J9390&lt;=TEMP_WORKER_MAX*TEMP_WORKER_HRS),1,0)</f>
        <v>0</v>
      </c>
      <c r="O9390" s="2">
        <f>L9390-M9390-K9390-FIXED_COSTS</f>
        <v>21882.212968772219</v>
      </c>
      <c r="P9390" s="2">
        <f>IF(N9390=1,O9390,"")</f>
      </c>
    </row>
    <row r="9391">
      <c r="A9391" s="6">
        <v>14</v>
      </c>
      <c r="B9391" s="6">
        <v>8</v>
      </c>
      <c r="C9391" s="6">
        <v>25</v>
      </c>
      <c r="D9391" s="6">
        <f>A9391+B9391+C9391</f>
        <v>47</v>
      </c>
      <c r="E9391" s="5">
        <f>IF(A9391=0,0,A9391*LABOR_HRS_WK_TOM*SEASON_WEEKS*(1+DIM_PCT_TOM)^A9391)</f>
        <v>4784.8479031488423</v>
      </c>
      <c r="F9391" s="5">
        <f>IF(B9391=0,0,B9391*LABOR_HRS_WK_CAR*SEASON_WEEKS*(1+DIM_PCT_CAR)^B9391)</f>
        <v>292.41669540238013</v>
      </c>
      <c r="G9391" s="5">
        <f>IF(C9391=0,0,C9391*LABOR_HRS_WK_MES*SEASON_WEEKS*(1+DIM_PCT_MES)^C9391)</f>
        <v>1534.7170558625955</v>
      </c>
      <c r="H9391" s="5">
        <f>E9391+F9391+G9391</f>
        <v>6611.9816544138184</v>
      </c>
      <c r="I9391" s="5">
        <f>MIN(H9391,FARMER_HRS)</f>
        <v>720</v>
      </c>
      <c r="J9391" s="5">
        <f>MAX(0,H9391-FARMER_HRS)</f>
        <v>5891.9816544138184</v>
      </c>
      <c r="K9391" s="2">
        <f>I9391*FARMER_RATE+J9391*TEMP_WORKER_RATE</f>
        <v>127291.34816690657</v>
      </c>
      <c r="L9391" s="2">
        <f>A9391*PRICE_TOM+B9391*PRICE_CAR+C9391*PRICE_MES</f>
        <v>207452</v>
      </c>
      <c r="M9391" s="2">
        <f>A9391*FERT_BED_TOM+B9391*FERT_BED_CAR+C9391*FERT_BED_MES</f>
        <v>37840</v>
      </c>
      <c r="N9391" s="6">
        <f>IF(AND(D9391&lt;=TOTAL_BEDS,J9391&lt;=TEMP_WORKER_MAX*TEMP_WORKER_HRS),1,0)</f>
        <v>0</v>
      </c>
      <c r="O9391" s="2">
        <f>L9391-M9391-K9391-FIXED_COSTS</f>
        <v>22320.651833093434</v>
      </c>
      <c r="P9391" s="2">
        <f>IF(N9391=1,O9391,"")</f>
      </c>
    </row>
    <row r="9392">
      <c r="A9392" s="6">
        <v>14</v>
      </c>
      <c r="B9392" s="6">
        <v>8</v>
      </c>
      <c r="C9392" s="6">
        <v>26</v>
      </c>
      <c r="D9392" s="6">
        <f>A9392+B9392+C9392</f>
        <v>48</v>
      </c>
      <c r="E9392" s="5">
        <f>IF(A9392=0,0,A9392*LABOR_HRS_WK_TOM*SEASON_WEEKS*(1+DIM_PCT_TOM)^A9392)</f>
        <v>4784.8479031488423</v>
      </c>
      <c r="F9392" s="5">
        <f>IF(B9392=0,0,B9392*LABOR_HRS_WK_CAR*SEASON_WEEKS*(1+DIM_PCT_CAR)^B9392)</f>
        <v>292.41669540238013</v>
      </c>
      <c r="G9392" s="5">
        <f>IF(C9392=0,0,C9392*LABOR_HRS_WK_MES*SEASON_WEEKS*(1+DIM_PCT_MES)^C9392)</f>
        <v>1616.0570598233128</v>
      </c>
      <c r="H9392" s="5">
        <f>E9392+F9392+G9392</f>
        <v>6693.3216583745352</v>
      </c>
      <c r="I9392" s="5">
        <f>MIN(H9392,FARMER_HRS)</f>
        <v>720</v>
      </c>
      <c r="J9392" s="5">
        <f>MAX(0,H9392-FARMER_HRS)</f>
        <v>5973.3216583745352</v>
      </c>
      <c r="K9392" s="2">
        <f>I9392*FARMER_RATE+J9392*TEMP_WORKER_RATE</f>
        <v>128703.50101344679</v>
      </c>
      <c r="L9392" s="2">
        <f>A9392*PRICE_TOM+B9392*PRICE_CAR+C9392*PRICE_MES</f>
        <v>210152</v>
      </c>
      <c r="M9392" s="2">
        <f>A9392*FERT_BED_TOM+B9392*FERT_BED_CAR+C9392*FERT_BED_MES</f>
        <v>38720</v>
      </c>
      <c r="N9392" s="6">
        <f>IF(AND(D9392&lt;=TOTAL_BEDS,J9392&lt;=TEMP_WORKER_MAX*TEMP_WORKER_HRS),1,0)</f>
        <v>0</v>
      </c>
      <c r="O9392" s="2">
        <f>L9392-M9392-K9392-FIXED_COSTS</f>
        <v>22728.498986553212</v>
      </c>
      <c r="P9392" s="2">
        <f>IF(N9392=1,O9392,"")</f>
      </c>
    </row>
    <row r="9393">
      <c r="A9393" s="6">
        <v>14</v>
      </c>
      <c r="B9393" s="6">
        <v>8</v>
      </c>
      <c r="C9393" s="6">
        <v>27</v>
      </c>
      <c r="D9393" s="6">
        <f>A9393+B9393+C9393</f>
        <v>49</v>
      </c>
      <c r="E9393" s="5">
        <f>IF(A9393=0,0,A9393*LABOR_HRS_WK_TOM*SEASON_WEEKS*(1+DIM_PCT_TOM)^A9393)</f>
        <v>4784.8479031488423</v>
      </c>
      <c r="F9393" s="5">
        <f>IF(B9393=0,0,B9393*LABOR_HRS_WK_CAR*SEASON_WEEKS*(1+DIM_PCT_CAR)^B9393)</f>
        <v>292.41669540238013</v>
      </c>
      <c r="G9393" s="5">
        <f>IF(C9393=0,0,C9393*LABOR_HRS_WK_MES*SEASON_WEEKS*(1+DIM_PCT_MES)^C9393)</f>
        <v>1699.19076434307</v>
      </c>
      <c r="H9393" s="5">
        <f>E9393+F9393+G9393</f>
        <v>6776.4553628942922</v>
      </c>
      <c r="I9393" s="5">
        <f>MIN(H9393,FARMER_HRS)</f>
        <v>720</v>
      </c>
      <c r="J9393" s="5">
        <f>MAX(0,H9393-FARMER_HRS)</f>
        <v>6056.4553628942922</v>
      </c>
      <c r="K9393" s="2">
        <f>I9393*FARMER_RATE+J9393*TEMP_WORKER_RATE</f>
        <v>130146.79449469257</v>
      </c>
      <c r="L9393" s="2">
        <f>A9393*PRICE_TOM+B9393*PRICE_CAR+C9393*PRICE_MES</f>
        <v>212852</v>
      </c>
      <c r="M9393" s="2">
        <f>A9393*FERT_BED_TOM+B9393*FERT_BED_CAR+C9393*FERT_BED_MES</f>
        <v>39600</v>
      </c>
      <c r="N9393" s="6">
        <f>IF(AND(D9393&lt;=TOTAL_BEDS,J9393&lt;=TEMP_WORKER_MAX*TEMP_WORKER_HRS),1,0)</f>
        <v>0</v>
      </c>
      <c r="O9393" s="2">
        <f>L9393-M9393-K9393-FIXED_COSTS</f>
        <v>23105.205505307429</v>
      </c>
      <c r="P9393" s="2">
        <f>IF(N9393=1,O9393,"")</f>
      </c>
    </row>
    <row r="9394">
      <c r="A9394" s="6">
        <v>14</v>
      </c>
      <c r="B9394" s="6">
        <v>8</v>
      </c>
      <c r="C9394" s="6">
        <v>28</v>
      </c>
      <c r="D9394" s="6">
        <f>A9394+B9394+C9394</f>
        <v>50</v>
      </c>
      <c r="E9394" s="5">
        <f>IF(A9394=0,0,A9394*LABOR_HRS_WK_TOM*SEASON_WEEKS*(1+DIM_PCT_TOM)^A9394)</f>
        <v>4784.8479031488423</v>
      </c>
      <c r="F9394" s="5">
        <f>IF(B9394=0,0,B9394*LABOR_HRS_WK_CAR*SEASON_WEEKS*(1+DIM_PCT_CAR)^B9394)</f>
        <v>292.41669540238013</v>
      </c>
      <c r="G9394" s="5">
        <f>IF(C9394=0,0,C9394*LABOR_HRS_WK_MES*SEASON_WEEKS*(1+DIM_PCT_MES)^C9394)</f>
        <v>1784.1503025602233</v>
      </c>
      <c r="H9394" s="5">
        <f>E9394+F9394+G9394</f>
        <v>6861.4149011114459</v>
      </c>
      <c r="I9394" s="5">
        <f>MIN(H9394,FARMER_HRS)</f>
        <v>720</v>
      </c>
      <c r="J9394" s="5">
        <f>MAX(0,H9394-FARMER_HRS)</f>
        <v>6141.4149011114459</v>
      </c>
      <c r="K9394" s="2">
        <f>I9394*FARMER_RATE+J9394*TEMP_WORKER_RATE</f>
        <v>131621.78647762927</v>
      </c>
      <c r="L9394" s="2">
        <f>A9394*PRICE_TOM+B9394*PRICE_CAR+C9394*PRICE_MES</f>
        <v>215552</v>
      </c>
      <c r="M9394" s="2">
        <f>A9394*FERT_BED_TOM+B9394*FERT_BED_CAR+C9394*FERT_BED_MES</f>
        <v>40480</v>
      </c>
      <c r="N9394" s="6">
        <f>IF(AND(D9394&lt;=TOTAL_BEDS,J9394&lt;=TEMP_WORKER_MAX*TEMP_WORKER_HRS),1,0)</f>
        <v>0</v>
      </c>
      <c r="O9394" s="2">
        <f>L9394-M9394-K9394-FIXED_COSTS</f>
        <v>23450.21352237073</v>
      </c>
      <c r="P9394" s="2">
        <f>IF(N9394=1,O9394,"")</f>
      </c>
    </row>
    <row r="9395">
      <c r="A9395" s="6">
        <v>14</v>
      </c>
      <c r="B9395" s="6">
        <v>8</v>
      </c>
      <c r="C9395" s="6">
        <v>29</v>
      </c>
      <c r="D9395" s="6">
        <f>A9395+B9395+C9395</f>
        <v>51</v>
      </c>
      <c r="E9395" s="5">
        <f>IF(A9395=0,0,A9395*LABOR_HRS_WK_TOM*SEASON_WEEKS*(1+DIM_PCT_TOM)^A9395)</f>
        <v>4784.8479031488423</v>
      </c>
      <c r="F9395" s="5">
        <f>IF(B9395=0,0,B9395*LABOR_HRS_WK_CAR*SEASON_WEEKS*(1+DIM_PCT_CAR)^B9395)</f>
        <v>292.41669540238013</v>
      </c>
      <c r="G9395" s="5">
        <f>IF(C9395=0,0,C9395*LABOR_HRS_WK_MES*SEASON_WEEKS*(1+DIM_PCT_MES)^C9395)</f>
        <v>1870.9683306758766</v>
      </c>
      <c r="H9395" s="5">
        <f>E9395+F9395+G9395</f>
        <v>6948.2329292270988</v>
      </c>
      <c r="I9395" s="5">
        <f>MIN(H9395,FARMER_HRS)</f>
        <v>720</v>
      </c>
      <c r="J9395" s="5">
        <f>MAX(0,H9395-FARMER_HRS)</f>
        <v>6228.2329292270988</v>
      </c>
      <c r="K9395" s="2">
        <f>I9395*FARMER_RATE+J9395*TEMP_WORKER_RATE</f>
        <v>133129.04391019267</v>
      </c>
      <c r="L9395" s="2">
        <f>A9395*PRICE_TOM+B9395*PRICE_CAR+C9395*PRICE_MES</f>
        <v>218252</v>
      </c>
      <c r="M9395" s="2">
        <f>A9395*FERT_BED_TOM+B9395*FERT_BED_CAR+C9395*FERT_BED_MES</f>
        <v>41360</v>
      </c>
      <c r="N9395" s="6">
        <f>IF(AND(D9395&lt;=TOTAL_BEDS,J9395&lt;=TEMP_WORKER_MAX*TEMP_WORKER_HRS),1,0)</f>
        <v>0</v>
      </c>
      <c r="O9395" s="2">
        <f>L9395-M9395-K9395-FIXED_COSTS</f>
        <v>23762.956089807325</v>
      </c>
      <c r="P9395" s="2">
        <f>IF(N9395=1,O9395,"")</f>
      </c>
    </row>
    <row r="9396">
      <c r="A9396" s="6">
        <v>14</v>
      </c>
      <c r="B9396" s="6">
        <v>8</v>
      </c>
      <c r="C9396" s="6">
        <v>30</v>
      </c>
      <c r="D9396" s="6">
        <f>A9396+B9396+C9396</f>
        <v>52</v>
      </c>
      <c r="E9396" s="5">
        <f>IF(A9396=0,0,A9396*LABOR_HRS_WK_TOM*SEASON_WEEKS*(1+DIM_PCT_TOM)^A9396)</f>
        <v>4784.8479031488423</v>
      </c>
      <c r="F9396" s="5">
        <f>IF(B9396=0,0,B9396*LABOR_HRS_WK_CAR*SEASON_WEEKS*(1+DIM_PCT_CAR)^B9396)</f>
        <v>292.41669540238013</v>
      </c>
      <c r="G9396" s="5">
        <f>IF(C9396=0,0,C9396*LABOR_HRS_WK_MES*SEASON_WEEKS*(1+DIM_PCT_MES)^C9396)</f>
        <v>1959.6780360096466</v>
      </c>
      <c r="H9396" s="5">
        <f>E9396+F9396+G9396</f>
        <v>7036.942634560869</v>
      </c>
      <c r="I9396" s="5">
        <f>MIN(H9396,FARMER_HRS)</f>
        <v>720</v>
      </c>
      <c r="J9396" s="5">
        <f>MAX(0,H9396-FARMER_HRS)</f>
        <v>6316.942634560869</v>
      </c>
      <c r="K9396" s="2">
        <f>I9396*FARMER_RATE+J9396*TEMP_WORKER_RATE</f>
        <v>134669.1429611262</v>
      </c>
      <c r="L9396" s="2">
        <f>A9396*PRICE_TOM+B9396*PRICE_CAR+C9396*PRICE_MES</f>
        <v>220952</v>
      </c>
      <c r="M9396" s="2">
        <f>A9396*FERT_BED_TOM+B9396*FERT_BED_CAR+C9396*FERT_BED_MES</f>
        <v>42240</v>
      </c>
      <c r="N9396" s="6">
        <f>IF(AND(D9396&lt;=TOTAL_BEDS,J9396&lt;=TEMP_WORKER_MAX*TEMP_WORKER_HRS),1,0)</f>
        <v>0</v>
      </c>
      <c r="O9396" s="2">
        <f>L9396-M9396-K9396-FIXED_COSTS</f>
        <v>24042.8570388738</v>
      </c>
      <c r="P9396" s="2">
        <f>IF(N9396=1,O9396,"")</f>
      </c>
    </row>
    <row r="9397">
      <c r="A9397" s="6">
        <v>14</v>
      </c>
      <c r="B9397" s="6">
        <v>9</v>
      </c>
      <c r="C9397" s="6">
        <v>0</v>
      </c>
      <c r="D9397" s="6">
        <f>A9397+B9397+C9397</f>
        <v>23</v>
      </c>
      <c r="E9397" s="5">
        <f>IF(A9397=0,0,A9397*LABOR_HRS_WK_TOM*SEASON_WEEKS*(1+DIM_PCT_TOM)^A9397)</f>
        <v>4784.8479031488423</v>
      </c>
      <c r="F9397" s="5">
        <f>IF(B9397=0,0,B9397*LABOR_HRS_WK_CAR*SEASON_WEEKS*(1+DIM_PCT_CAR)^B9397)</f>
        <v>337.19300188586959</v>
      </c>
      <c r="G9397" s="5">
        <f>IF(C9397=0,0,C9397*LABOR_HRS_WK_MES*SEASON_WEEKS*(1+DIM_PCT_MES)^C9397)</f>
        <v>0</v>
      </c>
      <c r="H9397" s="5">
        <f>E9397+F9397+G9397</f>
        <v>5122.0409050347116</v>
      </c>
      <c r="I9397" s="5">
        <f>MIN(H9397,FARMER_HRS)</f>
        <v>720</v>
      </c>
      <c r="J9397" s="5">
        <f>MAX(0,H9397-FARMER_HRS)</f>
        <v>4402.0409050347116</v>
      </c>
      <c r="K9397" s="2">
        <f>I9397*FARMER_RATE+J9397*TEMP_WORKER_RATE</f>
        <v>101424.32126796374</v>
      </c>
      <c r="L9397" s="2">
        <f>A9397*PRICE_TOM+B9397*PRICE_CAR+C9397*PRICE_MES</f>
        <v>142046</v>
      </c>
      <c r="M9397" s="2">
        <f>A9397*FERT_BED_TOM+B9397*FERT_BED_CAR+C9397*FERT_BED_MES</f>
        <v>16280</v>
      </c>
      <c r="N9397" s="6">
        <f>IF(AND(D9397&lt;=TOTAL_BEDS,J9397&lt;=TEMP_WORKER_MAX*TEMP_WORKER_HRS),1,0)</f>
        <v>1</v>
      </c>
      <c r="O9397" s="2">
        <f>L9397-M9397-K9397-FIXED_COSTS</f>
        <v>4341.6787320362637</v>
      </c>
      <c r="P9397" s="2">
        <f>IF(N9397=1,O9397,"")</f>
        <v>4341.6787320362637</v>
      </c>
    </row>
    <row r="9398">
      <c r="A9398" s="6">
        <v>14</v>
      </c>
      <c r="B9398" s="6">
        <v>9</v>
      </c>
      <c r="C9398" s="6">
        <v>1</v>
      </c>
      <c r="D9398" s="6">
        <f>A9398+B9398+C9398</f>
        <v>24</v>
      </c>
      <c r="E9398" s="5">
        <f>IF(A9398=0,0,A9398*LABOR_HRS_WK_TOM*SEASON_WEEKS*(1+DIM_PCT_TOM)^A9398)</f>
        <v>4784.8479031488423</v>
      </c>
      <c r="F9398" s="5">
        <f>IF(B9398=0,0,B9398*LABOR_HRS_WK_CAR*SEASON_WEEKS*(1+DIM_PCT_CAR)^B9398)</f>
        <v>337.19300188586959</v>
      </c>
      <c r="G9398" s="5">
        <f>IF(C9398=0,0,C9398*LABOR_HRS_WK_MES*SEASON_WEEKS*(1+DIM_PCT_MES)^C9398)</f>
        <v>45.5625</v>
      </c>
      <c r="H9398" s="5">
        <f>E9398+F9398+G9398</f>
        <v>5167.6034050347116</v>
      </c>
      <c r="I9398" s="5">
        <f>MIN(H9398,FARMER_HRS)</f>
        <v>720</v>
      </c>
      <c r="J9398" s="5">
        <f>MAX(0,H9398-FARMER_HRS)</f>
        <v>4447.6034050347116</v>
      </c>
      <c r="K9398" s="2">
        <f>I9398*FARMER_RATE+J9398*TEMP_WORKER_RATE</f>
        <v>102215.33689296374</v>
      </c>
      <c r="L9398" s="2">
        <f>A9398*PRICE_TOM+B9398*PRICE_CAR+C9398*PRICE_MES</f>
        <v>144746</v>
      </c>
      <c r="M9398" s="2">
        <f>A9398*FERT_BED_TOM+B9398*FERT_BED_CAR+C9398*FERT_BED_MES</f>
        <v>17160</v>
      </c>
      <c r="N9398" s="6">
        <f>IF(AND(D9398&lt;=TOTAL_BEDS,J9398&lt;=TEMP_WORKER_MAX*TEMP_WORKER_HRS),1,0)</f>
        <v>1</v>
      </c>
      <c r="O9398" s="2">
        <f>L9398-M9398-K9398-FIXED_COSTS</f>
        <v>5370.6631070362637</v>
      </c>
      <c r="P9398" s="2">
        <f>IF(N9398=1,O9398,"")</f>
        <v>5370.6631070362637</v>
      </c>
    </row>
    <row r="9399">
      <c r="A9399" s="6">
        <v>14</v>
      </c>
      <c r="B9399" s="6">
        <v>9</v>
      </c>
      <c r="C9399" s="6">
        <v>2</v>
      </c>
      <c r="D9399" s="6">
        <f>A9399+B9399+C9399</f>
        <v>25</v>
      </c>
      <c r="E9399" s="5">
        <f>IF(A9399=0,0,A9399*LABOR_HRS_WK_TOM*SEASON_WEEKS*(1+DIM_PCT_TOM)^A9399)</f>
        <v>4784.8479031488423</v>
      </c>
      <c r="F9399" s="5">
        <f>IF(B9399=0,0,B9399*LABOR_HRS_WK_CAR*SEASON_WEEKS*(1+DIM_PCT_CAR)^B9399)</f>
        <v>337.19300188586959</v>
      </c>
      <c r="G9399" s="5">
        <f>IF(C9399=0,0,C9399*LABOR_HRS_WK_MES*SEASON_WEEKS*(1+DIM_PCT_MES)^C9399)</f>
        <v>92.2640625</v>
      </c>
      <c r="H9399" s="5">
        <f>E9399+F9399+G9399</f>
        <v>5214.304967534712</v>
      </c>
      <c r="I9399" s="5">
        <f>MIN(H9399,FARMER_HRS)</f>
        <v>720</v>
      </c>
      <c r="J9399" s="5">
        <f>MAX(0,H9399-FARMER_HRS)</f>
        <v>4494.304967534712</v>
      </c>
      <c r="K9399" s="2">
        <f>I9399*FARMER_RATE+J9399*TEMP_WORKER_RATE</f>
        <v>103026.12790858875</v>
      </c>
      <c r="L9399" s="2">
        <f>A9399*PRICE_TOM+B9399*PRICE_CAR+C9399*PRICE_MES</f>
        <v>147446</v>
      </c>
      <c r="M9399" s="2">
        <f>A9399*FERT_BED_TOM+B9399*FERT_BED_CAR+C9399*FERT_BED_MES</f>
        <v>18040</v>
      </c>
      <c r="N9399" s="6">
        <f>IF(AND(D9399&lt;=TOTAL_BEDS,J9399&lt;=TEMP_WORKER_MAX*TEMP_WORKER_HRS),1,0)</f>
        <v>1</v>
      </c>
      <c r="O9399" s="2">
        <f>L9399-M9399-K9399-FIXED_COSTS</f>
        <v>6379.8720914112491</v>
      </c>
      <c r="P9399" s="2">
        <f>IF(N9399=1,O9399,"")</f>
        <v>6379.8720914112491</v>
      </c>
    </row>
    <row r="9400">
      <c r="A9400" s="6">
        <v>14</v>
      </c>
      <c r="B9400" s="6">
        <v>9</v>
      </c>
      <c r="C9400" s="6">
        <v>3</v>
      </c>
      <c r="D9400" s="6">
        <f>A9400+B9400+C9400</f>
        <v>26</v>
      </c>
      <c r="E9400" s="5">
        <f>IF(A9400=0,0,A9400*LABOR_HRS_WK_TOM*SEASON_WEEKS*(1+DIM_PCT_TOM)^A9400)</f>
        <v>4784.8479031488423</v>
      </c>
      <c r="F9400" s="5">
        <f>IF(B9400=0,0,B9400*LABOR_HRS_WK_CAR*SEASON_WEEKS*(1+DIM_PCT_CAR)^B9400)</f>
        <v>337.19300188586959</v>
      </c>
      <c r="G9400" s="5">
        <f>IF(C9400=0,0,C9400*LABOR_HRS_WK_MES*SEASON_WEEKS*(1+DIM_PCT_MES)^C9400)</f>
        <v>140.12604492187498</v>
      </c>
      <c r="H9400" s="5">
        <f>E9400+F9400+G9400</f>
        <v>5262.1669499565869</v>
      </c>
      <c r="I9400" s="5">
        <f>MIN(H9400,FARMER_HRS)</f>
        <v>720</v>
      </c>
      <c r="J9400" s="5">
        <f>MAX(0,H9400-FARMER_HRS)</f>
        <v>4542.1669499565869</v>
      </c>
      <c r="K9400" s="2">
        <f>I9400*FARMER_RATE+J9400*TEMP_WORKER_RATE</f>
        <v>103857.06510341297</v>
      </c>
      <c r="L9400" s="2">
        <f>A9400*PRICE_TOM+B9400*PRICE_CAR+C9400*PRICE_MES</f>
        <v>150146</v>
      </c>
      <c r="M9400" s="2">
        <f>A9400*FERT_BED_TOM+B9400*FERT_BED_CAR+C9400*FERT_BED_MES</f>
        <v>18920</v>
      </c>
      <c r="N9400" s="6">
        <f>IF(AND(D9400&lt;=TOTAL_BEDS,J9400&lt;=TEMP_WORKER_MAX*TEMP_WORKER_HRS),1,0)</f>
        <v>1</v>
      </c>
      <c r="O9400" s="2">
        <f>L9400-M9400-K9400-FIXED_COSTS</f>
        <v>7368.93489658703</v>
      </c>
      <c r="P9400" s="2">
        <f>IF(N9400=1,O9400,"")</f>
        <v>7368.93489658703</v>
      </c>
    </row>
    <row r="9401">
      <c r="A9401" s="6">
        <v>14</v>
      </c>
      <c r="B9401" s="6">
        <v>9</v>
      </c>
      <c r="C9401" s="6">
        <v>4</v>
      </c>
      <c r="D9401" s="6">
        <f>A9401+B9401+C9401</f>
        <v>27</v>
      </c>
      <c r="E9401" s="5">
        <f>IF(A9401=0,0,A9401*LABOR_HRS_WK_TOM*SEASON_WEEKS*(1+DIM_PCT_TOM)^A9401)</f>
        <v>4784.8479031488423</v>
      </c>
      <c r="F9401" s="5">
        <f>IF(B9401=0,0,B9401*LABOR_HRS_WK_CAR*SEASON_WEEKS*(1+DIM_PCT_CAR)^B9401)</f>
        <v>337.19300188586959</v>
      </c>
      <c r="G9401" s="5">
        <f>IF(C9401=0,0,C9401*LABOR_HRS_WK_MES*SEASON_WEEKS*(1+DIM_PCT_MES)^C9401)</f>
        <v>189.17016064453119</v>
      </c>
      <c r="H9401" s="5">
        <f>E9401+F9401+G9401</f>
        <v>5311.2110656792429</v>
      </c>
      <c r="I9401" s="5">
        <f>MIN(H9401,FARMER_HRS)</f>
        <v>720</v>
      </c>
      <c r="J9401" s="5">
        <f>MAX(0,H9401-FARMER_HRS)</f>
        <v>4591.2110656792429</v>
      </c>
      <c r="K9401" s="2">
        <f>I9401*FARMER_RATE+J9401*TEMP_WORKER_RATE</f>
        <v>104708.52544582018</v>
      </c>
      <c r="L9401" s="2">
        <f>A9401*PRICE_TOM+B9401*PRICE_CAR+C9401*PRICE_MES</f>
        <v>152846</v>
      </c>
      <c r="M9401" s="2">
        <f>A9401*FERT_BED_TOM+B9401*FERT_BED_CAR+C9401*FERT_BED_MES</f>
        <v>19800</v>
      </c>
      <c r="N9401" s="6">
        <f>IF(AND(D9401&lt;=TOTAL_BEDS,J9401&lt;=TEMP_WORKER_MAX*TEMP_WORKER_HRS),1,0)</f>
        <v>1</v>
      </c>
      <c r="O9401" s="2">
        <f>L9401-M9401-K9401-FIXED_COSTS</f>
        <v>8337.4745541798184</v>
      </c>
      <c r="P9401" s="2">
        <f>IF(N9401=1,O9401,"")</f>
        <v>8337.4745541798184</v>
      </c>
    </row>
    <row r="9402">
      <c r="A9402" s="6">
        <v>14</v>
      </c>
      <c r="B9402" s="6">
        <v>9</v>
      </c>
      <c r="C9402" s="6">
        <v>5</v>
      </c>
      <c r="D9402" s="6">
        <f>A9402+B9402+C9402</f>
        <v>28</v>
      </c>
      <c r="E9402" s="5">
        <f>IF(A9402=0,0,A9402*LABOR_HRS_WK_TOM*SEASON_WEEKS*(1+DIM_PCT_TOM)^A9402)</f>
        <v>4784.8479031488423</v>
      </c>
      <c r="F9402" s="5">
        <f>IF(B9402=0,0,B9402*LABOR_HRS_WK_CAR*SEASON_WEEKS*(1+DIM_PCT_CAR)^B9402)</f>
        <v>337.19300188586959</v>
      </c>
      <c r="G9402" s="5">
        <f>IF(C9402=0,0,C9402*LABOR_HRS_WK_MES*SEASON_WEEKS*(1+DIM_PCT_MES)^C9402)</f>
        <v>239.41848456573481</v>
      </c>
      <c r="H9402" s="5">
        <f>E9402+F9402+G9402</f>
        <v>5361.4593896004462</v>
      </c>
      <c r="I9402" s="5">
        <f>MIN(H9402,FARMER_HRS)</f>
        <v>720</v>
      </c>
      <c r="J9402" s="5">
        <f>MAX(0,H9402-FARMER_HRS)</f>
        <v>4641.4593896004462</v>
      </c>
      <c r="K9402" s="2">
        <f>I9402*FARMER_RATE+J9402*TEMP_WORKER_RATE</f>
        <v>105580.8921805633</v>
      </c>
      <c r="L9402" s="2">
        <f>A9402*PRICE_TOM+B9402*PRICE_CAR+C9402*PRICE_MES</f>
        <v>155546</v>
      </c>
      <c r="M9402" s="2">
        <f>A9402*FERT_BED_TOM+B9402*FERT_BED_CAR+C9402*FERT_BED_MES</f>
        <v>20680</v>
      </c>
      <c r="N9402" s="6">
        <f>IF(AND(D9402&lt;=TOTAL_BEDS,J9402&lt;=TEMP_WORKER_MAX*TEMP_WORKER_HRS),1,0)</f>
        <v>1</v>
      </c>
      <c r="O9402" s="2">
        <f>L9402-M9402-K9402-FIXED_COSTS</f>
        <v>9285.1078194367</v>
      </c>
      <c r="P9402" s="2">
        <f>IF(N9402=1,O9402,"")</f>
        <v>9285.1078194367</v>
      </c>
    </row>
    <row r="9403">
      <c r="A9403" s="6">
        <v>14</v>
      </c>
      <c r="B9403" s="6">
        <v>9</v>
      </c>
      <c r="C9403" s="6">
        <v>6</v>
      </c>
      <c r="D9403" s="6">
        <f>A9403+B9403+C9403</f>
        <v>29</v>
      </c>
      <c r="E9403" s="5">
        <f>IF(A9403=0,0,A9403*LABOR_HRS_WK_TOM*SEASON_WEEKS*(1+DIM_PCT_TOM)^A9403)</f>
        <v>4784.8479031488423</v>
      </c>
      <c r="F9403" s="5">
        <f>IF(B9403=0,0,B9403*LABOR_HRS_WK_CAR*SEASON_WEEKS*(1+DIM_PCT_CAR)^B9403)</f>
        <v>337.19300188586959</v>
      </c>
      <c r="G9403" s="5">
        <f>IF(C9403=0,0,C9403*LABOR_HRS_WK_MES*SEASON_WEEKS*(1+DIM_PCT_MES)^C9403)</f>
        <v>290.89345874736773</v>
      </c>
      <c r="H9403" s="5">
        <f>E9403+F9403+G9403</f>
        <v>5412.9343637820793</v>
      </c>
      <c r="I9403" s="5">
        <f>MIN(H9403,FARMER_HRS)</f>
        <v>720</v>
      </c>
      <c r="J9403" s="5">
        <f>MAX(0,H9403-FARMER_HRS)</f>
        <v>4692.9343637820793</v>
      </c>
      <c r="K9403" s="2">
        <f>I9403*FARMER_RATE+J9403*TEMP_WORKER_RATE</f>
        <v>106474.55492677221</v>
      </c>
      <c r="L9403" s="2">
        <f>A9403*PRICE_TOM+B9403*PRICE_CAR+C9403*PRICE_MES</f>
        <v>158246</v>
      </c>
      <c r="M9403" s="2">
        <f>A9403*FERT_BED_TOM+B9403*FERT_BED_CAR+C9403*FERT_BED_MES</f>
        <v>21560</v>
      </c>
      <c r="N9403" s="6">
        <f>IF(AND(D9403&lt;=TOTAL_BEDS,J9403&lt;=TEMP_WORKER_MAX*TEMP_WORKER_HRS),1,0)</f>
        <v>1</v>
      </c>
      <c r="O9403" s="2">
        <f>L9403-M9403-K9403-FIXED_COSTS</f>
        <v>10211.445073227791</v>
      </c>
      <c r="P9403" s="2">
        <f>IF(N9403=1,O9403,"")</f>
        <v>10211.445073227791</v>
      </c>
    </row>
    <row r="9404">
      <c r="A9404" s="6">
        <v>14</v>
      </c>
      <c r="B9404" s="6">
        <v>9</v>
      </c>
      <c r="C9404" s="6">
        <v>7</v>
      </c>
      <c r="D9404" s="6">
        <f>A9404+B9404+C9404</f>
        <v>30</v>
      </c>
      <c r="E9404" s="5">
        <f>IF(A9404=0,0,A9404*LABOR_HRS_WK_TOM*SEASON_WEEKS*(1+DIM_PCT_TOM)^A9404)</f>
        <v>4784.8479031488423</v>
      </c>
      <c r="F9404" s="5">
        <f>IF(B9404=0,0,B9404*LABOR_HRS_WK_CAR*SEASON_WEEKS*(1+DIM_PCT_CAR)^B9404)</f>
        <v>337.19300188586959</v>
      </c>
      <c r="G9404" s="5">
        <f>IF(C9404=0,0,C9404*LABOR_HRS_WK_MES*SEASON_WEEKS*(1+DIM_PCT_MES)^C9404)</f>
        <v>343.61789814532818</v>
      </c>
      <c r="H9404" s="5">
        <f>E9404+F9404+G9404</f>
        <v>5465.65880318004</v>
      </c>
      <c r="I9404" s="5">
        <f>MIN(H9404,FARMER_HRS)</f>
        <v>720</v>
      </c>
      <c r="J9404" s="5">
        <f>MAX(0,H9404-FARMER_HRS)</f>
        <v>4745.65880318004</v>
      </c>
      <c r="K9404" s="2">
        <f>I9404*FARMER_RATE+J9404*TEMP_WORKER_RATE</f>
        <v>107389.90977743125</v>
      </c>
      <c r="L9404" s="2">
        <f>A9404*PRICE_TOM+B9404*PRICE_CAR+C9404*PRICE_MES</f>
        <v>160946</v>
      </c>
      <c r="M9404" s="2">
        <f>A9404*FERT_BED_TOM+B9404*FERT_BED_CAR+C9404*FERT_BED_MES</f>
        <v>22440</v>
      </c>
      <c r="N9404" s="6">
        <f>IF(AND(D9404&lt;=TOTAL_BEDS,J9404&lt;=TEMP_WORKER_MAX*TEMP_WORKER_HRS),1,0)</f>
        <v>1</v>
      </c>
      <c r="O9404" s="2">
        <f>L9404-M9404-K9404-FIXED_COSTS</f>
        <v>11116.090222568746</v>
      </c>
      <c r="P9404" s="2">
        <f>IF(N9404=1,O9404,"")</f>
        <v>11116.090222568746</v>
      </c>
    </row>
    <row r="9405">
      <c r="A9405" s="6">
        <v>14</v>
      </c>
      <c r="B9405" s="6">
        <v>9</v>
      </c>
      <c r="C9405" s="6">
        <v>8</v>
      </c>
      <c r="D9405" s="6">
        <f>A9405+B9405+C9405</f>
        <v>31</v>
      </c>
      <c r="E9405" s="5">
        <f>IF(A9405=0,0,A9405*LABOR_HRS_WK_TOM*SEASON_WEEKS*(1+DIM_PCT_TOM)^A9405)</f>
        <v>4784.8479031488423</v>
      </c>
      <c r="F9405" s="5">
        <f>IF(B9405=0,0,B9405*LABOR_HRS_WK_CAR*SEASON_WEEKS*(1+DIM_PCT_CAR)^B9405)</f>
        <v>337.19300188586959</v>
      </c>
      <c r="G9405" s="5">
        <f>IF(C9405=0,0,C9405*LABOR_HRS_WK_MES*SEASON_WEEKS*(1+DIM_PCT_MES)^C9405)</f>
        <v>397.61499642530833</v>
      </c>
      <c r="H9405" s="5">
        <f>E9405+F9405+G9405</f>
        <v>5519.65590146002</v>
      </c>
      <c r="I9405" s="5">
        <f>MIN(H9405,FARMER_HRS)</f>
        <v>720</v>
      </c>
      <c r="J9405" s="5">
        <f>MAX(0,H9405-FARMER_HRS)</f>
        <v>4799.65590146002</v>
      </c>
      <c r="K9405" s="2">
        <f>I9405*FARMER_RATE+J9405*TEMP_WORKER_RATE</f>
        <v>108327.35940034756</v>
      </c>
      <c r="L9405" s="2">
        <f>A9405*PRICE_TOM+B9405*PRICE_CAR+C9405*PRICE_MES</f>
        <v>163646</v>
      </c>
      <c r="M9405" s="2">
        <f>A9405*FERT_BED_TOM+B9405*FERT_BED_CAR+C9405*FERT_BED_MES</f>
        <v>23320</v>
      </c>
      <c r="N9405" s="6">
        <f>IF(AND(D9405&lt;=TOTAL_BEDS,J9405&lt;=TEMP_WORKER_MAX*TEMP_WORKER_HRS),1,0)</f>
        <v>1</v>
      </c>
      <c r="O9405" s="2">
        <f>L9405-M9405-K9405-FIXED_COSTS</f>
        <v>11998.640599652441</v>
      </c>
      <c r="P9405" s="2">
        <f>IF(N9405=1,O9405,"")</f>
        <v>11998.640599652441</v>
      </c>
    </row>
    <row r="9406">
      <c r="A9406" s="6">
        <v>14</v>
      </c>
      <c r="B9406" s="6">
        <v>9</v>
      </c>
      <c r="C9406" s="6">
        <v>9</v>
      </c>
      <c r="D9406" s="6">
        <f>A9406+B9406+C9406</f>
        <v>32</v>
      </c>
      <c r="E9406" s="5">
        <f>IF(A9406=0,0,A9406*LABOR_HRS_WK_TOM*SEASON_WEEKS*(1+DIM_PCT_TOM)^A9406)</f>
        <v>4784.8479031488423</v>
      </c>
      <c r="F9406" s="5">
        <f>IF(B9406=0,0,B9406*LABOR_HRS_WK_CAR*SEASON_WEEKS*(1+DIM_PCT_CAR)^B9406)</f>
        <v>337.19300188586959</v>
      </c>
      <c r="G9406" s="5">
        <f>IF(C9406=0,0,C9406*LABOR_HRS_WK_MES*SEASON_WEEKS*(1+DIM_PCT_MES)^C9406)</f>
        <v>452.90833186570273</v>
      </c>
      <c r="H9406" s="5">
        <f>E9406+F9406+G9406</f>
        <v>5574.9492369004147</v>
      </c>
      <c r="I9406" s="5">
        <f>MIN(H9406,FARMER_HRS)</f>
        <v>720</v>
      </c>
      <c r="J9406" s="5">
        <f>MAX(0,H9406-FARMER_HRS)</f>
        <v>4854.9492369004147</v>
      </c>
      <c r="K9406" s="2">
        <f>I9406*FARMER_RATE+J9406*TEMP_WORKER_RATE</f>
        <v>109287.31314063219</v>
      </c>
      <c r="L9406" s="2">
        <f>A9406*PRICE_TOM+B9406*PRICE_CAR+C9406*PRICE_MES</f>
        <v>166346</v>
      </c>
      <c r="M9406" s="2">
        <f>A9406*FERT_BED_TOM+B9406*FERT_BED_CAR+C9406*FERT_BED_MES</f>
        <v>24200</v>
      </c>
      <c r="N9406" s="6">
        <f>IF(AND(D9406&lt;=TOTAL_BEDS,J9406&lt;=TEMP_WORKER_MAX*TEMP_WORKER_HRS),1,0)</f>
        <v>1</v>
      </c>
      <c r="O9406" s="2">
        <f>L9406-M9406-K9406-FIXED_COSTS</f>
        <v>12858.686859367808</v>
      </c>
      <c r="P9406" s="2">
        <f>IF(N9406=1,O9406,"")</f>
        <v>12858.686859367808</v>
      </c>
    </row>
    <row r="9407">
      <c r="A9407" s="6">
        <v>14</v>
      </c>
      <c r="B9407" s="6">
        <v>9</v>
      </c>
      <c r="C9407" s="6">
        <v>10</v>
      </c>
      <c r="D9407" s="6">
        <f>A9407+B9407+C9407</f>
        <v>33</v>
      </c>
      <c r="E9407" s="5">
        <f>IF(A9407=0,0,A9407*LABOR_HRS_WK_TOM*SEASON_WEEKS*(1+DIM_PCT_TOM)^A9407)</f>
        <v>4784.8479031488423</v>
      </c>
      <c r="F9407" s="5">
        <f>IF(B9407=0,0,B9407*LABOR_HRS_WK_CAR*SEASON_WEEKS*(1+DIM_PCT_CAR)^B9407)</f>
        <v>337.19300188586959</v>
      </c>
      <c r="G9407" s="5">
        <f>IF(C9407=0,0,C9407*LABOR_HRS_WK_MES*SEASON_WEEKS*(1+DIM_PCT_MES)^C9407)</f>
        <v>509.52187334891551</v>
      </c>
      <c r="H9407" s="5">
        <f>E9407+F9407+G9407</f>
        <v>5631.5627783836271</v>
      </c>
      <c r="I9407" s="5">
        <f>MIN(H9407,FARMER_HRS)</f>
        <v>720</v>
      </c>
      <c r="J9407" s="5">
        <f>MAX(0,H9407-FARMER_HRS)</f>
        <v>4911.5627783836271</v>
      </c>
      <c r="K9407" s="2">
        <f>I9407*FARMER_RATE+J9407*TEMP_WORKER_RATE</f>
        <v>110270.18712471574</v>
      </c>
      <c r="L9407" s="2">
        <f>A9407*PRICE_TOM+B9407*PRICE_CAR+C9407*PRICE_MES</f>
        <v>169046</v>
      </c>
      <c r="M9407" s="2">
        <f>A9407*FERT_BED_TOM+B9407*FERT_BED_CAR+C9407*FERT_BED_MES</f>
        <v>25080</v>
      </c>
      <c r="N9407" s="6">
        <f>IF(AND(D9407&lt;=TOTAL_BEDS,J9407&lt;=TEMP_WORKER_MAX*TEMP_WORKER_HRS),1,0)</f>
        <v>1</v>
      </c>
      <c r="O9407" s="2">
        <f>L9407-M9407-K9407-FIXED_COSTS</f>
        <v>13695.81287528426</v>
      </c>
      <c r="P9407" s="2">
        <f>IF(N9407=1,O9407,"")</f>
        <v>13695.81287528426</v>
      </c>
    </row>
    <row r="9408">
      <c r="A9408" s="6">
        <v>14</v>
      </c>
      <c r="B9408" s="6">
        <v>9</v>
      </c>
      <c r="C9408" s="6">
        <v>11</v>
      </c>
      <c r="D9408" s="6">
        <f>A9408+B9408+C9408</f>
        <v>34</v>
      </c>
      <c r="E9408" s="5">
        <f>IF(A9408=0,0,A9408*LABOR_HRS_WK_TOM*SEASON_WEEKS*(1+DIM_PCT_TOM)^A9408)</f>
        <v>4784.8479031488423</v>
      </c>
      <c r="F9408" s="5">
        <f>IF(B9408=0,0,B9408*LABOR_HRS_WK_CAR*SEASON_WEEKS*(1+DIM_PCT_CAR)^B9408)</f>
        <v>337.19300188586959</v>
      </c>
      <c r="G9408" s="5">
        <f>IF(C9408=0,0,C9408*LABOR_HRS_WK_MES*SEASON_WEEKS*(1+DIM_PCT_MES)^C9408)</f>
        <v>567.47998644235463</v>
      </c>
      <c r="H9408" s="5">
        <f>E9408+F9408+G9408</f>
        <v>5689.5208914770665</v>
      </c>
      <c r="I9408" s="5">
        <f>MIN(H9408,FARMER_HRS)</f>
        <v>720</v>
      </c>
      <c r="J9408" s="5">
        <f>MAX(0,H9408-FARMER_HRS)</f>
        <v>4969.5208914770665</v>
      </c>
      <c r="K9408" s="2">
        <f>I9408*FARMER_RATE+J9408*TEMP_WORKER_RATE</f>
        <v>111276.40436592129</v>
      </c>
      <c r="L9408" s="2">
        <f>A9408*PRICE_TOM+B9408*PRICE_CAR+C9408*PRICE_MES</f>
        <v>171746</v>
      </c>
      <c r="M9408" s="2">
        <f>A9408*FERT_BED_TOM+B9408*FERT_BED_CAR+C9408*FERT_BED_MES</f>
        <v>25960</v>
      </c>
      <c r="N9408" s="6">
        <f>IF(AND(D9408&lt;=TOTAL_BEDS,J9408&lt;=TEMP_WORKER_MAX*TEMP_WORKER_HRS),1,0)</f>
        <v>1</v>
      </c>
      <c r="O9408" s="2">
        <f>L9408-M9408-K9408-FIXED_COSTS</f>
        <v>14509.595634078709</v>
      </c>
      <c r="P9408" s="2">
        <f>IF(N9408=1,O9408,"")</f>
        <v>14509.595634078709</v>
      </c>
    </row>
    <row r="9409">
      <c r="A9409" s="6">
        <v>14</v>
      </c>
      <c r="B9409" s="6">
        <v>9</v>
      </c>
      <c r="C9409" s="6">
        <v>12</v>
      </c>
      <c r="D9409" s="6">
        <f>A9409+B9409+C9409</f>
        <v>35</v>
      </c>
      <c r="E9409" s="5">
        <f>IF(A9409=0,0,A9409*LABOR_HRS_WK_TOM*SEASON_WEEKS*(1+DIM_PCT_TOM)^A9409)</f>
        <v>4784.8479031488423</v>
      </c>
      <c r="F9409" s="5">
        <f>IF(B9409=0,0,B9409*LABOR_HRS_WK_CAR*SEASON_WEEKS*(1+DIM_PCT_CAR)^B9409)</f>
        <v>337.19300188586959</v>
      </c>
      <c r="G9409" s="5">
        <f>IF(C9409=0,0,C9409*LABOR_HRS_WK_MES*SEASON_WEEKS*(1+DIM_PCT_MES)^C9409)</f>
        <v>626.807439570419</v>
      </c>
      <c r="H9409" s="5">
        <f>E9409+F9409+G9409</f>
        <v>5748.8483446051305</v>
      </c>
      <c r="I9409" s="5">
        <f>MIN(H9409,FARMER_HRS)</f>
        <v>720</v>
      </c>
      <c r="J9409" s="5">
        <f>MAX(0,H9409-FARMER_HRS)</f>
        <v>5028.8483446051305</v>
      </c>
      <c r="K9409" s="2">
        <f>I9409*FARMER_RATE+J9409*TEMP_WORKER_RATE</f>
        <v>112306.39487161685</v>
      </c>
      <c r="L9409" s="2">
        <f>A9409*PRICE_TOM+B9409*PRICE_CAR+C9409*PRICE_MES</f>
        <v>174446</v>
      </c>
      <c r="M9409" s="2">
        <f>A9409*FERT_BED_TOM+B9409*FERT_BED_CAR+C9409*FERT_BED_MES</f>
        <v>26840</v>
      </c>
      <c r="N9409" s="6">
        <f>IF(AND(D9409&lt;=TOTAL_BEDS,J9409&lt;=TEMP_WORKER_MAX*TEMP_WORKER_HRS),1,0)</f>
        <v>1</v>
      </c>
      <c r="O9409" s="2">
        <f>L9409-M9409-K9409-FIXED_COSTS</f>
        <v>15299.605128383148</v>
      </c>
      <c r="P9409" s="2">
        <f>IF(N9409=1,O9409,"")</f>
        <v>15299.605128383148</v>
      </c>
    </row>
    <row r="9410">
      <c r="A9410" s="6">
        <v>14</v>
      </c>
      <c r="B9410" s="6">
        <v>9</v>
      </c>
      <c r="C9410" s="6">
        <v>13</v>
      </c>
      <c r="D9410" s="6">
        <f>A9410+B9410+C9410</f>
        <v>36</v>
      </c>
      <c r="E9410" s="5">
        <f>IF(A9410=0,0,A9410*LABOR_HRS_WK_TOM*SEASON_WEEKS*(1+DIM_PCT_TOM)^A9410)</f>
        <v>4784.8479031488423</v>
      </c>
      <c r="F9410" s="5">
        <f>IF(B9410=0,0,B9410*LABOR_HRS_WK_CAR*SEASON_WEEKS*(1+DIM_PCT_CAR)^B9410)</f>
        <v>337.19300188586959</v>
      </c>
      <c r="G9410" s="5">
        <f>IF(C9410=0,0,C9410*LABOR_HRS_WK_MES*SEASON_WEEKS*(1+DIM_PCT_MES)^C9410)</f>
        <v>687.52941027880331</v>
      </c>
      <c r="H9410" s="5">
        <f>E9410+F9410+G9410</f>
        <v>5809.5703153135146</v>
      </c>
      <c r="I9410" s="5">
        <f>MIN(H9410,FARMER_HRS)</f>
        <v>720</v>
      </c>
      <c r="J9410" s="5">
        <f>MAX(0,H9410-FARMER_HRS)</f>
        <v>5089.5703153135146</v>
      </c>
      <c r="K9410" s="2">
        <f>I9410*FARMER_RATE+J9410*TEMP_WORKER_RATE</f>
        <v>113360.59575197074</v>
      </c>
      <c r="L9410" s="2">
        <f>A9410*PRICE_TOM+B9410*PRICE_CAR+C9410*PRICE_MES</f>
        <v>177146</v>
      </c>
      <c r="M9410" s="2">
        <f>A9410*FERT_BED_TOM+B9410*FERT_BED_CAR+C9410*FERT_BED_MES</f>
        <v>27720</v>
      </c>
      <c r="N9410" s="6">
        <f>IF(AND(D9410&lt;=TOTAL_BEDS,J9410&lt;=TEMP_WORKER_MAX*TEMP_WORKER_HRS),1,0)</f>
        <v>1</v>
      </c>
      <c r="O9410" s="2">
        <f>L9410-M9410-K9410-FIXED_COSTS</f>
        <v>16065.404248029256</v>
      </c>
      <c r="P9410" s="2">
        <f>IF(N9410=1,O9410,"")</f>
        <v>16065.404248029256</v>
      </c>
    </row>
    <row r="9411">
      <c r="A9411" s="6">
        <v>14</v>
      </c>
      <c r="B9411" s="6">
        <v>9</v>
      </c>
      <c r="C9411" s="6">
        <v>14</v>
      </c>
      <c r="D9411" s="6">
        <f>A9411+B9411+C9411</f>
        <v>37</v>
      </c>
      <c r="E9411" s="5">
        <f>IF(A9411=0,0,A9411*LABOR_HRS_WK_TOM*SEASON_WEEKS*(1+DIM_PCT_TOM)^A9411)</f>
        <v>4784.8479031488423</v>
      </c>
      <c r="F9411" s="5">
        <f>IF(B9411=0,0,B9411*LABOR_HRS_WK_CAR*SEASON_WEEKS*(1+DIM_PCT_CAR)^B9411)</f>
        <v>337.19300188586959</v>
      </c>
      <c r="G9411" s="5">
        <f>IF(C9411=0,0,C9411*LABOR_HRS_WK_MES*SEASON_WEEKS*(1+DIM_PCT_MES)^C9411)</f>
        <v>749.67149159246435</v>
      </c>
      <c r="H9411" s="5">
        <f>E9411+F9411+G9411</f>
        <v>5871.7123966271756</v>
      </c>
      <c r="I9411" s="5">
        <f>MIN(H9411,FARMER_HRS)</f>
        <v>720</v>
      </c>
      <c r="J9411" s="5">
        <f>MAX(0,H9411-FARMER_HRS)</f>
        <v>5151.7123966271756</v>
      </c>
      <c r="K9411" s="2">
        <f>I9411*FARMER_RATE+J9411*TEMP_WORKER_RATE</f>
        <v>114439.45133033291</v>
      </c>
      <c r="L9411" s="2">
        <f>A9411*PRICE_TOM+B9411*PRICE_CAR+C9411*PRICE_MES</f>
        <v>179846</v>
      </c>
      <c r="M9411" s="2">
        <f>A9411*FERT_BED_TOM+B9411*FERT_BED_CAR+C9411*FERT_BED_MES</f>
        <v>28600</v>
      </c>
      <c r="N9411" s="6">
        <f>IF(AND(D9411&lt;=TOTAL_BEDS,J9411&lt;=TEMP_WORKER_MAX*TEMP_WORKER_HRS),1,0)</f>
        <v>1</v>
      </c>
      <c r="O9411" s="2">
        <f>L9411-M9411-K9411-FIXED_COSTS</f>
        <v>16806.548669667085</v>
      </c>
      <c r="P9411" s="2">
        <f>IF(N9411=1,O9411,"")</f>
        <v>16806.548669667085</v>
      </c>
    </row>
    <row r="9412">
      <c r="A9412" s="6">
        <v>14</v>
      </c>
      <c r="B9412" s="6">
        <v>9</v>
      </c>
      <c r="C9412" s="6">
        <v>15</v>
      </c>
      <c r="D9412" s="6">
        <f>A9412+B9412+C9412</f>
        <v>38</v>
      </c>
      <c r="E9412" s="5">
        <f>IF(A9412=0,0,A9412*LABOR_HRS_WK_TOM*SEASON_WEEKS*(1+DIM_PCT_TOM)^A9412)</f>
        <v>4784.8479031488423</v>
      </c>
      <c r="F9412" s="5">
        <f>IF(B9412=0,0,B9412*LABOR_HRS_WK_CAR*SEASON_WEEKS*(1+DIM_PCT_CAR)^B9412)</f>
        <v>337.19300188586959</v>
      </c>
      <c r="G9412" s="5">
        <f>IF(C9412=0,0,C9412*LABOR_HRS_WK_MES*SEASON_WEEKS*(1+DIM_PCT_MES)^C9412)</f>
        <v>813.25969846861074</v>
      </c>
      <c r="H9412" s="5">
        <f>E9412+F9412+G9412</f>
        <v>5935.3006035033222</v>
      </c>
      <c r="I9412" s="5">
        <f>MIN(H9412,FARMER_HRS)</f>
        <v>720</v>
      </c>
      <c r="J9412" s="5">
        <f>MAX(0,H9412-FARMER_HRS)</f>
        <v>5215.3006035033222</v>
      </c>
      <c r="K9412" s="2">
        <f>I9412*FARMER_RATE+J9412*TEMP_WORKER_RATE</f>
        <v>115543.41325526602</v>
      </c>
      <c r="L9412" s="2">
        <f>A9412*PRICE_TOM+B9412*PRICE_CAR+C9412*PRICE_MES</f>
        <v>182546</v>
      </c>
      <c r="M9412" s="2">
        <f>A9412*FERT_BED_TOM+B9412*FERT_BED_CAR+C9412*FERT_BED_MES</f>
        <v>29480</v>
      </c>
      <c r="N9412" s="6">
        <f>IF(AND(D9412&lt;=TOTAL_BEDS,J9412&lt;=TEMP_WORKER_MAX*TEMP_WORKER_HRS),1,0)</f>
        <v>1</v>
      </c>
      <c r="O9412" s="2">
        <f>L9412-M9412-K9412-FIXED_COSTS</f>
        <v>17522.586744733984</v>
      </c>
      <c r="P9412" s="2">
        <f>IF(N9412=1,O9412,"")</f>
        <v>17522.586744733984</v>
      </c>
    </row>
    <row r="9413">
      <c r="A9413" s="6">
        <v>14</v>
      </c>
      <c r="B9413" s="6">
        <v>9</v>
      </c>
      <c r="C9413" s="6">
        <v>16</v>
      </c>
      <c r="D9413" s="6">
        <f>A9413+B9413+C9413</f>
        <v>39</v>
      </c>
      <c r="E9413" s="5">
        <f>IF(A9413=0,0,A9413*LABOR_HRS_WK_TOM*SEASON_WEEKS*(1+DIM_PCT_TOM)^A9413)</f>
        <v>4784.8479031488423</v>
      </c>
      <c r="F9413" s="5">
        <f>IF(B9413=0,0,B9413*LABOR_HRS_WK_CAR*SEASON_WEEKS*(1+DIM_PCT_CAR)^B9413)</f>
        <v>337.19300188586959</v>
      </c>
      <c r="G9413" s="5">
        <f>IF(C9413=0,0,C9413*LABOR_HRS_WK_MES*SEASON_WEEKS*(1+DIM_PCT_MES)^C9413)</f>
        <v>878.32047434609967</v>
      </c>
      <c r="H9413" s="5">
        <f>E9413+F9413+G9413</f>
        <v>6000.3613793808108</v>
      </c>
      <c r="I9413" s="5">
        <f>MIN(H9413,FARMER_HRS)</f>
        <v>720</v>
      </c>
      <c r="J9413" s="5">
        <f>MAX(0,H9413-FARMER_HRS)</f>
        <v>5280.3613793808108</v>
      </c>
      <c r="K9413" s="2">
        <f>I9413*FARMER_RATE+J9413*TEMP_WORKER_RATE</f>
        <v>116672.94061425018</v>
      </c>
      <c r="L9413" s="2">
        <f>A9413*PRICE_TOM+B9413*PRICE_CAR+C9413*PRICE_MES</f>
        <v>185246</v>
      </c>
      <c r="M9413" s="2">
        <f>A9413*FERT_BED_TOM+B9413*FERT_BED_CAR+C9413*FERT_BED_MES</f>
        <v>30360</v>
      </c>
      <c r="N9413" s="6">
        <f>IF(AND(D9413&lt;=TOTAL_BEDS,J9413&lt;=TEMP_WORKER_MAX*TEMP_WORKER_HRS),1,0)</f>
        <v>1</v>
      </c>
      <c r="O9413" s="2">
        <f>L9413-M9413-K9413-FIXED_COSTS</f>
        <v>18213.059385749817</v>
      </c>
      <c r="P9413" s="2">
        <f>IF(N9413=1,O9413,"")</f>
        <v>18213.059385749817</v>
      </c>
    </row>
    <row r="9414">
      <c r="A9414" s="6">
        <v>14</v>
      </c>
      <c r="B9414" s="6">
        <v>9</v>
      </c>
      <c r="C9414" s="6">
        <v>17</v>
      </c>
      <c r="D9414" s="6">
        <f>A9414+B9414+C9414</f>
        <v>40</v>
      </c>
      <c r="E9414" s="5">
        <f>IF(A9414=0,0,A9414*LABOR_HRS_WK_TOM*SEASON_WEEKS*(1+DIM_PCT_TOM)^A9414)</f>
        <v>4784.8479031488423</v>
      </c>
      <c r="F9414" s="5">
        <f>IF(B9414=0,0,B9414*LABOR_HRS_WK_CAR*SEASON_WEEKS*(1+DIM_PCT_CAR)^B9414)</f>
        <v>337.19300188586959</v>
      </c>
      <c r="G9414" s="5">
        <f>IF(C9414=0,0,C9414*LABOR_HRS_WK_MES*SEASON_WEEKS*(1+DIM_PCT_MES)^C9414)</f>
        <v>944.88069779263992</v>
      </c>
      <c r="H9414" s="5">
        <f>E9414+F9414+G9414</f>
        <v>6066.9216028273513</v>
      </c>
      <c r="I9414" s="5">
        <f>MIN(H9414,FARMER_HRS)</f>
        <v>720</v>
      </c>
      <c r="J9414" s="5">
        <f>MAX(0,H9414-FARMER_HRS)</f>
        <v>5346.9216028273513</v>
      </c>
      <c r="K9414" s="2">
        <f>I9414*FARMER_RATE+J9414*TEMP_WORKER_RATE</f>
        <v>117828.50004908595</v>
      </c>
      <c r="L9414" s="2">
        <f>A9414*PRICE_TOM+B9414*PRICE_CAR+C9414*PRICE_MES</f>
        <v>187946</v>
      </c>
      <c r="M9414" s="2">
        <f>A9414*FERT_BED_TOM+B9414*FERT_BED_CAR+C9414*FERT_BED_MES</f>
        <v>31240</v>
      </c>
      <c r="N9414" s="6">
        <f>IF(AND(D9414&lt;=TOTAL_BEDS,J9414&lt;=TEMP_WORKER_MAX*TEMP_WORKER_HRS),1,0)</f>
        <v>1</v>
      </c>
      <c r="O9414" s="2">
        <f>L9414-M9414-K9414-FIXED_COSTS</f>
        <v>18877.499950914047</v>
      </c>
      <c r="P9414" s="2">
        <f>IF(N9414=1,O9414,"")</f>
        <v>18877.499950914047</v>
      </c>
    </row>
    <row r="9415">
      <c r="A9415" s="6">
        <v>14</v>
      </c>
      <c r="B9415" s="6">
        <v>9</v>
      </c>
      <c r="C9415" s="6">
        <v>18</v>
      </c>
      <c r="D9415" s="6">
        <f>A9415+B9415+C9415</f>
        <v>41</v>
      </c>
      <c r="E9415" s="5">
        <f>IF(A9415=0,0,A9415*LABOR_HRS_WK_TOM*SEASON_WEEKS*(1+DIM_PCT_TOM)^A9415)</f>
        <v>4784.8479031488423</v>
      </c>
      <c r="F9415" s="5">
        <f>IF(B9415=0,0,B9415*LABOR_HRS_WK_CAR*SEASON_WEEKS*(1+DIM_PCT_CAR)^B9415)</f>
        <v>337.19300188586959</v>
      </c>
      <c r="G9415" s="5">
        <f>IF(C9415=0,0,C9415*LABOR_HRS_WK_MES*SEASON_WEEKS*(1+DIM_PCT_MES)^C9415)</f>
        <v>1012.9676892512272</v>
      </c>
      <c r="H9415" s="5">
        <f>E9415+F9415+G9415</f>
        <v>6135.0085942859387</v>
      </c>
      <c r="I9415" s="5">
        <f>MIN(H9415,FARMER_HRS)</f>
        <v>720</v>
      </c>
      <c r="J9415" s="5">
        <f>MAX(0,H9415-FARMER_HRS)</f>
        <v>5415.0085942859387</v>
      </c>
      <c r="K9415" s="2">
        <f>I9415*FARMER_RATE+J9415*TEMP_WORKER_RATE</f>
        <v>119010.56587301976</v>
      </c>
      <c r="L9415" s="2">
        <f>A9415*PRICE_TOM+B9415*PRICE_CAR+C9415*PRICE_MES</f>
        <v>190646</v>
      </c>
      <c r="M9415" s="2">
        <f>A9415*FERT_BED_TOM+B9415*FERT_BED_CAR+C9415*FERT_BED_MES</f>
        <v>32120</v>
      </c>
      <c r="N9415" s="6">
        <f>IF(AND(D9415&lt;=TOTAL_BEDS,J9415&lt;=TEMP_WORKER_MAX*TEMP_WORKER_HRS),1,0)</f>
        <v>1</v>
      </c>
      <c r="O9415" s="2">
        <f>L9415-M9415-K9415-FIXED_COSTS</f>
        <v>19515.434126980239</v>
      </c>
      <c r="P9415" s="2">
        <f>IF(N9415=1,O9415,"")</f>
        <v>19515.434126980239</v>
      </c>
    </row>
    <row r="9416">
      <c r="A9416" s="6">
        <v>14</v>
      </c>
      <c r="B9416" s="6">
        <v>9</v>
      </c>
      <c r="C9416" s="6">
        <v>19</v>
      </c>
      <c r="D9416" s="6">
        <f>A9416+B9416+C9416</f>
        <v>42</v>
      </c>
      <c r="E9416" s="5">
        <f>IF(A9416=0,0,A9416*LABOR_HRS_WK_TOM*SEASON_WEEKS*(1+DIM_PCT_TOM)^A9416)</f>
        <v>4784.8479031488423</v>
      </c>
      <c r="F9416" s="5">
        <f>IF(B9416=0,0,B9416*LABOR_HRS_WK_CAR*SEASON_WEEKS*(1+DIM_PCT_CAR)^B9416)</f>
        <v>337.19300188586959</v>
      </c>
      <c r="G9416" s="5">
        <f>IF(C9416=0,0,C9416*LABOR_HRS_WK_MES*SEASON_WEEKS*(1+DIM_PCT_MES)^C9416)</f>
        <v>1082.6092178872491</v>
      </c>
      <c r="H9416" s="5">
        <f>E9416+F9416+G9416</f>
        <v>6204.6501229219612</v>
      </c>
      <c r="I9416" s="5">
        <f>MIN(H9416,FARMER_HRS)</f>
        <v>720</v>
      </c>
      <c r="J9416" s="5">
        <f>MAX(0,H9416-FARMER_HRS)</f>
        <v>5484.6501229219612</v>
      </c>
      <c r="K9416" s="2">
        <f>I9416*FARMER_RATE+J9416*TEMP_WORKER_RATE</f>
        <v>120219.62018961737</v>
      </c>
      <c r="L9416" s="2">
        <f>A9416*PRICE_TOM+B9416*PRICE_CAR+C9416*PRICE_MES</f>
        <v>193346</v>
      </c>
      <c r="M9416" s="2">
        <f>A9416*FERT_BED_TOM+B9416*FERT_BED_CAR+C9416*FERT_BED_MES</f>
        <v>33000</v>
      </c>
      <c r="N9416" s="6">
        <f>IF(AND(D9416&lt;=TOTAL_BEDS,J9416&lt;=TEMP_WORKER_MAX*TEMP_WORKER_HRS),1,0)</f>
        <v>1</v>
      </c>
      <c r="O9416" s="2">
        <f>L9416-M9416-K9416-FIXED_COSTS</f>
        <v>20126.379810382627</v>
      </c>
      <c r="P9416" s="2">
        <f>IF(N9416=1,O9416,"")</f>
        <v>20126.379810382627</v>
      </c>
    </row>
    <row r="9417">
      <c r="A9417" s="6">
        <v>14</v>
      </c>
      <c r="B9417" s="6">
        <v>9</v>
      </c>
      <c r="C9417" s="6">
        <v>20</v>
      </c>
      <c r="D9417" s="6">
        <f>A9417+B9417+C9417</f>
        <v>43</v>
      </c>
      <c r="E9417" s="5">
        <f>IF(A9417=0,0,A9417*LABOR_HRS_WK_TOM*SEASON_WEEKS*(1+DIM_PCT_TOM)^A9417)</f>
        <v>4784.8479031488423</v>
      </c>
      <c r="F9417" s="5">
        <f>IF(B9417=0,0,B9417*LABOR_HRS_WK_CAR*SEASON_WEEKS*(1+DIM_PCT_CAR)^B9417)</f>
        <v>337.19300188586959</v>
      </c>
      <c r="G9417" s="5">
        <f>IF(C9417=0,0,C9417*LABOR_HRS_WK_MES*SEASON_WEEKS*(1+DIM_PCT_MES)^C9417)</f>
        <v>1153.8335085377259</v>
      </c>
      <c r="H9417" s="5">
        <f>E9417+F9417+G9417</f>
        <v>6275.8744135724373</v>
      </c>
      <c r="I9417" s="5">
        <f>MIN(H9417,FARMER_HRS)</f>
        <v>720</v>
      </c>
      <c r="J9417" s="5">
        <f>MAX(0,H9417-FARMER_HRS)</f>
        <v>5555.8744135724373</v>
      </c>
      <c r="K9417" s="2">
        <f>I9417*FARMER_RATE+J9417*TEMP_WORKER_RATE</f>
        <v>121456.15301341037</v>
      </c>
      <c r="L9417" s="2">
        <f>A9417*PRICE_TOM+B9417*PRICE_CAR+C9417*PRICE_MES</f>
        <v>196046</v>
      </c>
      <c r="M9417" s="2">
        <f>A9417*FERT_BED_TOM+B9417*FERT_BED_CAR+C9417*FERT_BED_MES</f>
        <v>33880</v>
      </c>
      <c r="N9417" s="6">
        <f>IF(AND(D9417&lt;=TOTAL_BEDS,J9417&lt;=TEMP_WORKER_MAX*TEMP_WORKER_HRS),1,0)</f>
        <v>1</v>
      </c>
      <c r="O9417" s="2">
        <f>L9417-M9417-K9417-FIXED_COSTS</f>
        <v>20709.846986589633</v>
      </c>
      <c r="P9417" s="2">
        <f>IF(N9417=1,O9417,"")</f>
        <v>20709.846986589633</v>
      </c>
    </row>
    <row r="9418">
      <c r="A9418" s="6">
        <v>14</v>
      </c>
      <c r="B9418" s="6">
        <v>9</v>
      </c>
      <c r="C9418" s="6">
        <v>21</v>
      </c>
      <c r="D9418" s="6">
        <f>A9418+B9418+C9418</f>
        <v>44</v>
      </c>
      <c r="E9418" s="5">
        <f>IF(A9418=0,0,A9418*LABOR_HRS_WK_TOM*SEASON_WEEKS*(1+DIM_PCT_TOM)^A9418)</f>
        <v>4784.8479031488423</v>
      </c>
      <c r="F9418" s="5">
        <f>IF(B9418=0,0,B9418*LABOR_HRS_WK_CAR*SEASON_WEEKS*(1+DIM_PCT_CAR)^B9418)</f>
        <v>337.19300188586959</v>
      </c>
      <c r="G9418" s="5">
        <f>IF(C9418=0,0,C9418*LABOR_HRS_WK_MES*SEASON_WEEKS*(1+DIM_PCT_MES)^C9418)</f>
        <v>1226.6692487641699</v>
      </c>
      <c r="H9418" s="5">
        <f>E9418+F9418+G9418</f>
        <v>6348.7101537988819</v>
      </c>
      <c r="I9418" s="5">
        <f>MIN(H9418,FARMER_HRS)</f>
        <v>720</v>
      </c>
      <c r="J9418" s="5">
        <f>MAX(0,H9418-FARMER_HRS)</f>
        <v>5628.7101537988819</v>
      </c>
      <c r="K9418" s="2">
        <f>I9418*FARMER_RATE+J9418*TEMP_WORKER_RATE</f>
        <v>122720.66239234169</v>
      </c>
      <c r="L9418" s="2">
        <f>A9418*PRICE_TOM+B9418*PRICE_CAR+C9418*PRICE_MES</f>
        <v>198746</v>
      </c>
      <c r="M9418" s="2">
        <f>A9418*FERT_BED_TOM+B9418*FERT_BED_CAR+C9418*FERT_BED_MES</f>
        <v>34760</v>
      </c>
      <c r="N9418" s="6">
        <f>IF(AND(D9418&lt;=TOTAL_BEDS,J9418&lt;=TEMP_WORKER_MAX*TEMP_WORKER_HRS),1,0)</f>
        <v>1</v>
      </c>
      <c r="O9418" s="2">
        <f>L9418-M9418-K9418-FIXED_COSTS</f>
        <v>21265.337607658308</v>
      </c>
      <c r="P9418" s="2">
        <f>IF(N9418=1,O9418,"")</f>
        <v>21265.337607658308</v>
      </c>
    </row>
    <row r="9419">
      <c r="A9419" s="6">
        <v>14</v>
      </c>
      <c r="B9419" s="6">
        <v>9</v>
      </c>
      <c r="C9419" s="6">
        <v>22</v>
      </c>
      <c r="D9419" s="6">
        <f>A9419+B9419+C9419</f>
        <v>45</v>
      </c>
      <c r="E9419" s="5">
        <f>IF(A9419=0,0,A9419*LABOR_HRS_WK_TOM*SEASON_WEEKS*(1+DIM_PCT_TOM)^A9419)</f>
        <v>4784.8479031488423</v>
      </c>
      <c r="F9419" s="5">
        <f>IF(B9419=0,0,B9419*LABOR_HRS_WK_CAR*SEASON_WEEKS*(1+DIM_PCT_CAR)^B9419)</f>
        <v>337.19300188586959</v>
      </c>
      <c r="G9419" s="5">
        <f>IF(C9419=0,0,C9419*LABOR_HRS_WK_MES*SEASON_WEEKS*(1+DIM_PCT_MES)^C9419)</f>
        <v>1301.1455960105659</v>
      </c>
      <c r="H9419" s="5">
        <f>E9419+F9419+G9419</f>
        <v>6423.1865010452775</v>
      </c>
      <c r="I9419" s="5">
        <f>MIN(H9419,FARMER_HRS)</f>
        <v>720</v>
      </c>
      <c r="J9419" s="5">
        <f>MAX(0,H9419-FARMER_HRS)</f>
        <v>5703.1865010452775</v>
      </c>
      <c r="K9419" s="2">
        <f>I9419*FARMER_RATE+J9419*TEMP_WORKER_RATE</f>
        <v>124013.65453203606</v>
      </c>
      <c r="L9419" s="2">
        <f>A9419*PRICE_TOM+B9419*PRICE_CAR+C9419*PRICE_MES</f>
        <v>201446</v>
      </c>
      <c r="M9419" s="2">
        <f>A9419*FERT_BED_TOM+B9419*FERT_BED_CAR+C9419*FERT_BED_MES</f>
        <v>35640</v>
      </c>
      <c r="N9419" s="6">
        <f>IF(AND(D9419&lt;=TOTAL_BEDS,J9419&lt;=TEMP_WORKER_MAX*TEMP_WORKER_HRS),1,0)</f>
        <v>1</v>
      </c>
      <c r="O9419" s="2">
        <f>L9419-M9419-K9419-FIXED_COSTS</f>
        <v>21792.34546796394</v>
      </c>
      <c r="P9419" s="2">
        <f>IF(N9419=1,O9419,"")</f>
        <v>21792.34546796394</v>
      </c>
    </row>
    <row r="9420">
      <c r="A9420" s="6">
        <v>14</v>
      </c>
      <c r="B9420" s="6">
        <v>9</v>
      </c>
      <c r="C9420" s="6">
        <v>23</v>
      </c>
      <c r="D9420" s="6">
        <f>A9420+B9420+C9420</f>
        <v>46</v>
      </c>
      <c r="E9420" s="5">
        <f>IF(A9420=0,0,A9420*LABOR_HRS_WK_TOM*SEASON_WEEKS*(1+DIM_PCT_TOM)^A9420)</f>
        <v>4784.8479031488423</v>
      </c>
      <c r="F9420" s="5">
        <f>IF(B9420=0,0,B9420*LABOR_HRS_WK_CAR*SEASON_WEEKS*(1+DIM_PCT_CAR)^B9420)</f>
        <v>337.19300188586959</v>
      </c>
      <c r="G9420" s="5">
        <f>IF(C9420=0,0,C9420*LABOR_HRS_WK_MES*SEASON_WEEKS*(1+DIM_PCT_MES)^C9420)</f>
        <v>1377.2921848680023</v>
      </c>
      <c r="H9420" s="5">
        <f>E9420+F9420+G9420</f>
        <v>6499.3330899027142</v>
      </c>
      <c r="I9420" s="5">
        <f>MIN(H9420,FARMER_HRS)</f>
        <v>720</v>
      </c>
      <c r="J9420" s="5">
        <f>MAX(0,H9420-FARMER_HRS)</f>
        <v>5779.3330899027142</v>
      </c>
      <c r="K9420" s="2">
        <f>I9420*FARMER_RATE+J9420*TEMP_WORKER_RATE</f>
        <v>125335.64392192212</v>
      </c>
      <c r="L9420" s="2">
        <f>A9420*PRICE_TOM+B9420*PRICE_CAR+C9420*PRICE_MES</f>
        <v>204146</v>
      </c>
      <c r="M9420" s="2">
        <f>A9420*FERT_BED_TOM+B9420*FERT_BED_CAR+C9420*FERT_BED_MES</f>
        <v>36520</v>
      </c>
      <c r="N9420" s="6">
        <f>IF(AND(D9420&lt;=TOTAL_BEDS,J9420&lt;=TEMP_WORKER_MAX*TEMP_WORKER_HRS),1,0)</f>
        <v>0</v>
      </c>
      <c r="O9420" s="2">
        <f>L9420-M9420-K9420-FIXED_COSTS</f>
        <v>22290.356078077879</v>
      </c>
      <c r="P9420" s="2">
        <f>IF(N9420=1,O9420,"")</f>
      </c>
    </row>
    <row r="9421">
      <c r="A9421" s="6">
        <v>14</v>
      </c>
      <c r="B9421" s="6">
        <v>9</v>
      </c>
      <c r="C9421" s="6">
        <v>24</v>
      </c>
      <c r="D9421" s="6">
        <f>A9421+B9421+C9421</f>
        <v>47</v>
      </c>
      <c r="E9421" s="5">
        <f>IF(A9421=0,0,A9421*LABOR_HRS_WK_TOM*SEASON_WEEKS*(1+DIM_PCT_TOM)^A9421)</f>
        <v>4784.8479031488423</v>
      </c>
      <c r="F9421" s="5">
        <f>IF(B9421=0,0,B9421*LABOR_HRS_WK_CAR*SEASON_WEEKS*(1+DIM_PCT_CAR)^B9421)</f>
        <v>337.19300188586959</v>
      </c>
      <c r="G9421" s="5">
        <f>IF(C9421=0,0,C9421*LABOR_HRS_WK_MES*SEASON_WEEKS*(1+DIM_PCT_MES)^C9421)</f>
        <v>1455.139134447498</v>
      </c>
      <c r="H9421" s="5">
        <f>E9421+F9421+G9421</f>
        <v>6577.1800394822094</v>
      </c>
      <c r="I9421" s="5">
        <f>MIN(H9421,FARMER_HRS)</f>
        <v>720</v>
      </c>
      <c r="J9421" s="5">
        <f>MAX(0,H9421-FARMER_HRS)</f>
        <v>5857.1800394822094</v>
      </c>
      <c r="K9421" s="2">
        <f>I9421*FARMER_RATE+J9421*TEMP_WORKER_RATE</f>
        <v>126687.1534632328</v>
      </c>
      <c r="L9421" s="2">
        <f>A9421*PRICE_TOM+B9421*PRICE_CAR+C9421*PRICE_MES</f>
        <v>206846</v>
      </c>
      <c r="M9421" s="2">
        <f>A9421*FERT_BED_TOM+B9421*FERT_BED_CAR+C9421*FERT_BED_MES</f>
        <v>37400</v>
      </c>
      <c r="N9421" s="6">
        <f>IF(AND(D9421&lt;=TOTAL_BEDS,J9421&lt;=TEMP_WORKER_MAX*TEMP_WORKER_HRS),1,0)</f>
        <v>0</v>
      </c>
      <c r="O9421" s="2">
        <f>L9421-M9421-K9421-FIXED_COSTS</f>
        <v>22758.846536767203</v>
      </c>
      <c r="P9421" s="2">
        <f>IF(N9421=1,O9421,"")</f>
      </c>
    </row>
    <row r="9422">
      <c r="A9422" s="6">
        <v>14</v>
      </c>
      <c r="B9422" s="6">
        <v>9</v>
      </c>
      <c r="C9422" s="6">
        <v>25</v>
      </c>
      <c r="D9422" s="6">
        <f>A9422+B9422+C9422</f>
        <v>48</v>
      </c>
      <c r="E9422" s="5">
        <f>IF(A9422=0,0,A9422*LABOR_HRS_WK_TOM*SEASON_WEEKS*(1+DIM_PCT_TOM)^A9422)</f>
        <v>4784.8479031488423</v>
      </c>
      <c r="F9422" s="5">
        <f>IF(B9422=0,0,B9422*LABOR_HRS_WK_CAR*SEASON_WEEKS*(1+DIM_PCT_CAR)^B9422)</f>
        <v>337.19300188586959</v>
      </c>
      <c r="G9422" s="5">
        <f>IF(C9422=0,0,C9422*LABOR_HRS_WK_MES*SEASON_WEEKS*(1+DIM_PCT_MES)^C9422)</f>
        <v>1534.7170558625955</v>
      </c>
      <c r="H9422" s="5">
        <f>E9422+F9422+G9422</f>
        <v>6656.7579608973074</v>
      </c>
      <c r="I9422" s="5">
        <f>MIN(H9422,FARMER_HRS)</f>
        <v>720</v>
      </c>
      <c r="J9422" s="5">
        <f>MAX(0,H9422-FARMER_HRS)</f>
        <v>5936.7579608973074</v>
      </c>
      <c r="K9422" s="2">
        <f>I9422*FARMER_RATE+J9422*TEMP_WORKER_RATE</f>
        <v>128068.71459891158</v>
      </c>
      <c r="L9422" s="2">
        <f>A9422*PRICE_TOM+B9422*PRICE_CAR+C9422*PRICE_MES</f>
        <v>209546</v>
      </c>
      <c r="M9422" s="2">
        <f>A9422*FERT_BED_TOM+B9422*FERT_BED_CAR+C9422*FERT_BED_MES</f>
        <v>38280</v>
      </c>
      <c r="N9422" s="6">
        <f>IF(AND(D9422&lt;=TOTAL_BEDS,J9422&lt;=TEMP_WORKER_MAX*TEMP_WORKER_HRS),1,0)</f>
        <v>0</v>
      </c>
      <c r="O9422" s="2">
        <f>L9422-M9422-K9422-FIXED_COSTS</f>
        <v>23197.285401088418</v>
      </c>
      <c r="P9422" s="2">
        <f>IF(N9422=1,O9422,"")</f>
      </c>
    </row>
    <row r="9423">
      <c r="A9423" s="6">
        <v>14</v>
      </c>
      <c r="B9423" s="6">
        <v>9</v>
      </c>
      <c r="C9423" s="6">
        <v>26</v>
      </c>
      <c r="D9423" s="6">
        <f>A9423+B9423+C9423</f>
        <v>49</v>
      </c>
      <c r="E9423" s="5">
        <f>IF(A9423=0,0,A9423*LABOR_HRS_WK_TOM*SEASON_WEEKS*(1+DIM_PCT_TOM)^A9423)</f>
        <v>4784.8479031488423</v>
      </c>
      <c r="F9423" s="5">
        <f>IF(B9423=0,0,B9423*LABOR_HRS_WK_CAR*SEASON_WEEKS*(1+DIM_PCT_CAR)^B9423)</f>
        <v>337.19300188586959</v>
      </c>
      <c r="G9423" s="5">
        <f>IF(C9423=0,0,C9423*LABOR_HRS_WK_MES*SEASON_WEEKS*(1+DIM_PCT_MES)^C9423)</f>
        <v>1616.0570598233128</v>
      </c>
      <c r="H9423" s="5">
        <f>E9423+F9423+G9423</f>
        <v>6738.0979648580242</v>
      </c>
      <c r="I9423" s="5">
        <f>MIN(H9423,FARMER_HRS)</f>
        <v>720</v>
      </c>
      <c r="J9423" s="5">
        <f>MAX(0,H9423-FARMER_HRS)</f>
        <v>6018.0979648580242</v>
      </c>
      <c r="K9423" s="2">
        <f>I9423*FARMER_RATE+J9423*TEMP_WORKER_RATE</f>
        <v>129480.8674454518</v>
      </c>
      <c r="L9423" s="2">
        <f>A9423*PRICE_TOM+B9423*PRICE_CAR+C9423*PRICE_MES</f>
        <v>212246</v>
      </c>
      <c r="M9423" s="2">
        <f>A9423*FERT_BED_TOM+B9423*FERT_BED_CAR+C9423*FERT_BED_MES</f>
        <v>39160</v>
      </c>
      <c r="N9423" s="6">
        <f>IF(AND(D9423&lt;=TOTAL_BEDS,J9423&lt;=TEMP_WORKER_MAX*TEMP_WORKER_HRS),1,0)</f>
        <v>0</v>
      </c>
      <c r="O9423" s="2">
        <f>L9423-M9423-K9423-FIXED_COSTS</f>
        <v>23605.132554548196</v>
      </c>
      <c r="P9423" s="2">
        <f>IF(N9423=1,O9423,"")</f>
      </c>
    </row>
    <row r="9424">
      <c r="A9424" s="6">
        <v>14</v>
      </c>
      <c r="B9424" s="6">
        <v>9</v>
      </c>
      <c r="C9424" s="6">
        <v>27</v>
      </c>
      <c r="D9424" s="6">
        <f>A9424+B9424+C9424</f>
        <v>50</v>
      </c>
      <c r="E9424" s="5">
        <f>IF(A9424=0,0,A9424*LABOR_HRS_WK_TOM*SEASON_WEEKS*(1+DIM_PCT_TOM)^A9424)</f>
        <v>4784.8479031488423</v>
      </c>
      <c r="F9424" s="5">
        <f>IF(B9424=0,0,B9424*LABOR_HRS_WK_CAR*SEASON_WEEKS*(1+DIM_PCT_CAR)^B9424)</f>
        <v>337.19300188586959</v>
      </c>
      <c r="G9424" s="5">
        <f>IF(C9424=0,0,C9424*LABOR_HRS_WK_MES*SEASON_WEEKS*(1+DIM_PCT_MES)^C9424)</f>
        <v>1699.19076434307</v>
      </c>
      <c r="H9424" s="5">
        <f>E9424+F9424+G9424</f>
        <v>6821.2316693777811</v>
      </c>
      <c r="I9424" s="5">
        <f>MIN(H9424,FARMER_HRS)</f>
        <v>720</v>
      </c>
      <c r="J9424" s="5">
        <f>MAX(0,H9424-FARMER_HRS)</f>
        <v>6101.2316693777811</v>
      </c>
      <c r="K9424" s="2">
        <f>I9424*FARMER_RATE+J9424*TEMP_WORKER_RATE</f>
        <v>130924.16092669759</v>
      </c>
      <c r="L9424" s="2">
        <f>A9424*PRICE_TOM+B9424*PRICE_CAR+C9424*PRICE_MES</f>
        <v>214946</v>
      </c>
      <c r="M9424" s="2">
        <f>A9424*FERT_BED_TOM+B9424*FERT_BED_CAR+C9424*FERT_BED_MES</f>
        <v>40040</v>
      </c>
      <c r="N9424" s="6">
        <f>IF(AND(D9424&lt;=TOTAL_BEDS,J9424&lt;=TEMP_WORKER_MAX*TEMP_WORKER_HRS),1,0)</f>
        <v>0</v>
      </c>
      <c r="O9424" s="2">
        <f>L9424-M9424-K9424-FIXED_COSTS</f>
        <v>23981.839073302413</v>
      </c>
      <c r="P9424" s="2">
        <f>IF(N9424=1,O9424,"")</f>
      </c>
    </row>
    <row r="9425">
      <c r="A9425" s="6">
        <v>14</v>
      </c>
      <c r="B9425" s="6">
        <v>9</v>
      </c>
      <c r="C9425" s="6">
        <v>28</v>
      </c>
      <c r="D9425" s="6">
        <f>A9425+B9425+C9425</f>
        <v>51</v>
      </c>
      <c r="E9425" s="5">
        <f>IF(A9425=0,0,A9425*LABOR_HRS_WK_TOM*SEASON_WEEKS*(1+DIM_PCT_TOM)^A9425)</f>
        <v>4784.8479031488423</v>
      </c>
      <c r="F9425" s="5">
        <f>IF(B9425=0,0,B9425*LABOR_HRS_WK_CAR*SEASON_WEEKS*(1+DIM_PCT_CAR)^B9425)</f>
        <v>337.19300188586959</v>
      </c>
      <c r="G9425" s="5">
        <f>IF(C9425=0,0,C9425*LABOR_HRS_WK_MES*SEASON_WEEKS*(1+DIM_PCT_MES)^C9425)</f>
        <v>1784.1503025602233</v>
      </c>
      <c r="H9425" s="5">
        <f>E9425+F9425+G9425</f>
        <v>6906.1912075949349</v>
      </c>
      <c r="I9425" s="5">
        <f>MIN(H9425,FARMER_HRS)</f>
        <v>720</v>
      </c>
      <c r="J9425" s="5">
        <f>MAX(0,H9425-FARMER_HRS)</f>
        <v>6186.1912075949349</v>
      </c>
      <c r="K9425" s="2">
        <f>I9425*FARMER_RATE+J9425*TEMP_WORKER_RATE</f>
        <v>132399.15290963429</v>
      </c>
      <c r="L9425" s="2">
        <f>A9425*PRICE_TOM+B9425*PRICE_CAR+C9425*PRICE_MES</f>
        <v>217646</v>
      </c>
      <c r="M9425" s="2">
        <f>A9425*FERT_BED_TOM+B9425*FERT_BED_CAR+C9425*FERT_BED_MES</f>
        <v>40920</v>
      </c>
      <c r="N9425" s="6">
        <f>IF(AND(D9425&lt;=TOTAL_BEDS,J9425&lt;=TEMP_WORKER_MAX*TEMP_WORKER_HRS),1,0)</f>
        <v>0</v>
      </c>
      <c r="O9425" s="2">
        <f>L9425-M9425-K9425-FIXED_COSTS</f>
        <v>24326.847090365714</v>
      </c>
      <c r="P9425" s="2">
        <f>IF(N9425=1,O9425,"")</f>
      </c>
    </row>
    <row r="9426">
      <c r="A9426" s="6">
        <v>14</v>
      </c>
      <c r="B9426" s="6">
        <v>9</v>
      </c>
      <c r="C9426" s="6">
        <v>29</v>
      </c>
      <c r="D9426" s="6">
        <f>A9426+B9426+C9426</f>
        <v>52</v>
      </c>
      <c r="E9426" s="5">
        <f>IF(A9426=0,0,A9426*LABOR_HRS_WK_TOM*SEASON_WEEKS*(1+DIM_PCT_TOM)^A9426)</f>
        <v>4784.8479031488423</v>
      </c>
      <c r="F9426" s="5">
        <f>IF(B9426=0,0,B9426*LABOR_HRS_WK_CAR*SEASON_WEEKS*(1+DIM_PCT_CAR)^B9426)</f>
        <v>337.19300188586959</v>
      </c>
      <c r="G9426" s="5">
        <f>IF(C9426=0,0,C9426*LABOR_HRS_WK_MES*SEASON_WEEKS*(1+DIM_PCT_MES)^C9426)</f>
        <v>1870.9683306758766</v>
      </c>
      <c r="H9426" s="5">
        <f>E9426+F9426+G9426</f>
        <v>6993.0092357105877</v>
      </c>
      <c r="I9426" s="5">
        <f>MIN(H9426,FARMER_HRS)</f>
        <v>720</v>
      </c>
      <c r="J9426" s="5">
        <f>MAX(0,H9426-FARMER_HRS)</f>
        <v>6273.0092357105877</v>
      </c>
      <c r="K9426" s="2">
        <f>I9426*FARMER_RATE+J9426*TEMP_WORKER_RATE</f>
        <v>133906.41034219769</v>
      </c>
      <c r="L9426" s="2">
        <f>A9426*PRICE_TOM+B9426*PRICE_CAR+C9426*PRICE_MES</f>
        <v>220346</v>
      </c>
      <c r="M9426" s="2">
        <f>A9426*FERT_BED_TOM+B9426*FERT_BED_CAR+C9426*FERT_BED_MES</f>
        <v>41800</v>
      </c>
      <c r="N9426" s="6">
        <f>IF(AND(D9426&lt;=TOTAL_BEDS,J9426&lt;=TEMP_WORKER_MAX*TEMP_WORKER_HRS),1,0)</f>
        <v>0</v>
      </c>
      <c r="O9426" s="2">
        <f>L9426-M9426-K9426-FIXED_COSTS</f>
        <v>24639.589657802309</v>
      </c>
      <c r="P9426" s="2">
        <f>IF(N9426=1,O9426,"")</f>
      </c>
    </row>
    <row r="9427">
      <c r="A9427" s="6">
        <v>14</v>
      </c>
      <c r="B9427" s="6">
        <v>9</v>
      </c>
      <c r="C9427" s="6">
        <v>30</v>
      </c>
      <c r="D9427" s="6">
        <f>A9427+B9427+C9427</f>
        <v>53</v>
      </c>
      <c r="E9427" s="5">
        <f>IF(A9427=0,0,A9427*LABOR_HRS_WK_TOM*SEASON_WEEKS*(1+DIM_PCT_TOM)^A9427)</f>
        <v>4784.8479031488423</v>
      </c>
      <c r="F9427" s="5">
        <f>IF(B9427=0,0,B9427*LABOR_HRS_WK_CAR*SEASON_WEEKS*(1+DIM_PCT_CAR)^B9427)</f>
        <v>337.19300188586959</v>
      </c>
      <c r="G9427" s="5">
        <f>IF(C9427=0,0,C9427*LABOR_HRS_WK_MES*SEASON_WEEKS*(1+DIM_PCT_MES)^C9427)</f>
        <v>1959.6780360096466</v>
      </c>
      <c r="H9427" s="5">
        <f>E9427+F9427+G9427</f>
        <v>7081.718941044358</v>
      </c>
      <c r="I9427" s="5">
        <f>MIN(H9427,FARMER_HRS)</f>
        <v>720</v>
      </c>
      <c r="J9427" s="5">
        <f>MAX(0,H9427-FARMER_HRS)</f>
        <v>6361.718941044358</v>
      </c>
      <c r="K9427" s="2">
        <f>I9427*FARMER_RATE+J9427*TEMP_WORKER_RATE</f>
        <v>135446.50939313121</v>
      </c>
      <c r="L9427" s="2">
        <f>A9427*PRICE_TOM+B9427*PRICE_CAR+C9427*PRICE_MES</f>
        <v>223046</v>
      </c>
      <c r="M9427" s="2">
        <f>A9427*FERT_BED_TOM+B9427*FERT_BED_CAR+C9427*FERT_BED_MES</f>
        <v>42680</v>
      </c>
      <c r="N9427" s="6">
        <f>IF(AND(D9427&lt;=TOTAL_BEDS,J9427&lt;=TEMP_WORKER_MAX*TEMP_WORKER_HRS),1,0)</f>
        <v>0</v>
      </c>
      <c r="O9427" s="2">
        <f>L9427-M9427-K9427-FIXED_COSTS</f>
        <v>24919.490606868785</v>
      </c>
      <c r="P9427" s="2">
        <f>IF(N9427=1,O9427,"")</f>
      </c>
    </row>
    <row r="9428">
      <c r="A9428" s="6">
        <v>14</v>
      </c>
      <c r="B9428" s="6">
        <v>10</v>
      </c>
      <c r="C9428" s="6">
        <v>0</v>
      </c>
      <c r="D9428" s="6">
        <f>A9428+B9428+C9428</f>
        <v>24</v>
      </c>
      <c r="E9428" s="5">
        <f>IF(A9428=0,0,A9428*LABOR_HRS_WK_TOM*SEASON_WEEKS*(1+DIM_PCT_TOM)^A9428)</f>
        <v>4784.8479031488423</v>
      </c>
      <c r="F9428" s="5">
        <f>IF(B9428=0,0,B9428*LABOR_HRS_WK_CAR*SEASON_WEEKS*(1+DIM_PCT_CAR)^B9428)</f>
        <v>384.025363258907</v>
      </c>
      <c r="G9428" s="5">
        <f>IF(C9428=0,0,C9428*LABOR_HRS_WK_MES*SEASON_WEEKS*(1+DIM_PCT_MES)^C9428)</f>
        <v>0</v>
      </c>
      <c r="H9428" s="5">
        <f>E9428+F9428+G9428</f>
        <v>5168.87326640775</v>
      </c>
      <c r="I9428" s="5">
        <f>MIN(H9428,FARMER_HRS)</f>
        <v>720</v>
      </c>
      <c r="J9428" s="5">
        <f>MAX(0,H9428-FARMER_HRS)</f>
        <v>4448.87326640775</v>
      </c>
      <c r="K9428" s="2">
        <f>I9428*FARMER_RATE+J9428*TEMP_WORKER_RATE</f>
        <v>102237.38309735677</v>
      </c>
      <c r="L9428" s="2">
        <f>A9428*PRICE_TOM+B9428*PRICE_CAR+C9428*PRICE_MES</f>
        <v>144140</v>
      </c>
      <c r="M9428" s="2">
        <f>A9428*FERT_BED_TOM+B9428*FERT_BED_CAR+C9428*FERT_BED_MES</f>
        <v>16720</v>
      </c>
      <c r="N9428" s="6">
        <f>IF(AND(D9428&lt;=TOTAL_BEDS,J9428&lt;=TEMP_WORKER_MAX*TEMP_WORKER_HRS),1,0)</f>
        <v>1</v>
      </c>
      <c r="O9428" s="2">
        <f>L9428-M9428-K9428-FIXED_COSTS</f>
        <v>5182.6169026432326</v>
      </c>
      <c r="P9428" s="2">
        <f>IF(N9428=1,O9428,"")</f>
        <v>5182.6169026432326</v>
      </c>
    </row>
    <row r="9429">
      <c r="A9429" s="6">
        <v>14</v>
      </c>
      <c r="B9429" s="6">
        <v>10</v>
      </c>
      <c r="C9429" s="6">
        <v>1</v>
      </c>
      <c r="D9429" s="6">
        <f>A9429+B9429+C9429</f>
        <v>25</v>
      </c>
      <c r="E9429" s="5">
        <f>IF(A9429=0,0,A9429*LABOR_HRS_WK_TOM*SEASON_WEEKS*(1+DIM_PCT_TOM)^A9429)</f>
        <v>4784.8479031488423</v>
      </c>
      <c r="F9429" s="5">
        <f>IF(B9429=0,0,B9429*LABOR_HRS_WK_CAR*SEASON_WEEKS*(1+DIM_PCT_CAR)^B9429)</f>
        <v>384.025363258907</v>
      </c>
      <c r="G9429" s="5">
        <f>IF(C9429=0,0,C9429*LABOR_HRS_WK_MES*SEASON_WEEKS*(1+DIM_PCT_MES)^C9429)</f>
        <v>45.5625</v>
      </c>
      <c r="H9429" s="5">
        <f>E9429+F9429+G9429</f>
        <v>5214.43576640775</v>
      </c>
      <c r="I9429" s="5">
        <f>MIN(H9429,FARMER_HRS)</f>
        <v>720</v>
      </c>
      <c r="J9429" s="5">
        <f>MAX(0,H9429-FARMER_HRS)</f>
        <v>4494.43576640775</v>
      </c>
      <c r="K9429" s="2">
        <f>I9429*FARMER_RATE+J9429*TEMP_WORKER_RATE</f>
        <v>103028.39872235677</v>
      </c>
      <c r="L9429" s="2">
        <f>A9429*PRICE_TOM+B9429*PRICE_CAR+C9429*PRICE_MES</f>
        <v>146840</v>
      </c>
      <c r="M9429" s="2">
        <f>A9429*FERT_BED_TOM+B9429*FERT_BED_CAR+C9429*FERT_BED_MES</f>
        <v>17600</v>
      </c>
      <c r="N9429" s="6">
        <f>IF(AND(D9429&lt;=TOTAL_BEDS,J9429&lt;=TEMP_WORKER_MAX*TEMP_WORKER_HRS),1,0)</f>
        <v>1</v>
      </c>
      <c r="O9429" s="2">
        <f>L9429-M9429-K9429-FIXED_COSTS</f>
        <v>6211.6012776432326</v>
      </c>
      <c r="P9429" s="2">
        <f>IF(N9429=1,O9429,"")</f>
        <v>6211.6012776432326</v>
      </c>
    </row>
    <row r="9430">
      <c r="A9430" s="6">
        <v>14</v>
      </c>
      <c r="B9430" s="6">
        <v>10</v>
      </c>
      <c r="C9430" s="6">
        <v>2</v>
      </c>
      <c r="D9430" s="6">
        <f>A9430+B9430+C9430</f>
        <v>26</v>
      </c>
      <c r="E9430" s="5">
        <f>IF(A9430=0,0,A9430*LABOR_HRS_WK_TOM*SEASON_WEEKS*(1+DIM_PCT_TOM)^A9430)</f>
        <v>4784.8479031488423</v>
      </c>
      <c r="F9430" s="5">
        <f>IF(B9430=0,0,B9430*LABOR_HRS_WK_CAR*SEASON_WEEKS*(1+DIM_PCT_CAR)^B9430)</f>
        <v>384.025363258907</v>
      </c>
      <c r="G9430" s="5">
        <f>IF(C9430=0,0,C9430*LABOR_HRS_WK_MES*SEASON_WEEKS*(1+DIM_PCT_MES)^C9430)</f>
        <v>92.2640625</v>
      </c>
      <c r="H9430" s="5">
        <f>E9430+F9430+G9430</f>
        <v>5261.13732890775</v>
      </c>
      <c r="I9430" s="5">
        <f>MIN(H9430,FARMER_HRS)</f>
        <v>720</v>
      </c>
      <c r="J9430" s="5">
        <f>MAX(0,H9430-FARMER_HRS)</f>
        <v>4541.13732890775</v>
      </c>
      <c r="K9430" s="2">
        <f>I9430*FARMER_RATE+J9430*TEMP_WORKER_RATE</f>
        <v>103839.18973798177</v>
      </c>
      <c r="L9430" s="2">
        <f>A9430*PRICE_TOM+B9430*PRICE_CAR+C9430*PRICE_MES</f>
        <v>149540</v>
      </c>
      <c r="M9430" s="2">
        <f>A9430*FERT_BED_TOM+B9430*FERT_BED_CAR+C9430*FERT_BED_MES</f>
        <v>18480</v>
      </c>
      <c r="N9430" s="6">
        <f>IF(AND(D9430&lt;=TOTAL_BEDS,J9430&lt;=TEMP_WORKER_MAX*TEMP_WORKER_HRS),1,0)</f>
        <v>1</v>
      </c>
      <c r="O9430" s="2">
        <f>L9430-M9430-K9430-FIXED_COSTS</f>
        <v>7220.8102620182326</v>
      </c>
      <c r="P9430" s="2">
        <f>IF(N9430=1,O9430,"")</f>
        <v>7220.8102620182326</v>
      </c>
    </row>
    <row r="9431">
      <c r="A9431" s="6">
        <v>14</v>
      </c>
      <c r="B9431" s="6">
        <v>10</v>
      </c>
      <c r="C9431" s="6">
        <v>3</v>
      </c>
      <c r="D9431" s="6">
        <f>A9431+B9431+C9431</f>
        <v>27</v>
      </c>
      <c r="E9431" s="5">
        <f>IF(A9431=0,0,A9431*LABOR_HRS_WK_TOM*SEASON_WEEKS*(1+DIM_PCT_TOM)^A9431)</f>
        <v>4784.8479031488423</v>
      </c>
      <c r="F9431" s="5">
        <f>IF(B9431=0,0,B9431*LABOR_HRS_WK_CAR*SEASON_WEEKS*(1+DIM_PCT_CAR)^B9431)</f>
        <v>384.025363258907</v>
      </c>
      <c r="G9431" s="5">
        <f>IF(C9431=0,0,C9431*LABOR_HRS_WK_MES*SEASON_WEEKS*(1+DIM_PCT_MES)^C9431)</f>
        <v>140.12604492187498</v>
      </c>
      <c r="H9431" s="5">
        <f>E9431+F9431+G9431</f>
        <v>5308.999311329625</v>
      </c>
      <c r="I9431" s="5">
        <f>MIN(H9431,FARMER_HRS)</f>
        <v>720</v>
      </c>
      <c r="J9431" s="5">
        <f>MAX(0,H9431-FARMER_HRS)</f>
        <v>4588.999311329625</v>
      </c>
      <c r="K9431" s="2">
        <f>I9431*FARMER_RATE+J9431*TEMP_WORKER_RATE</f>
        <v>104670.12693280599</v>
      </c>
      <c r="L9431" s="2">
        <f>A9431*PRICE_TOM+B9431*PRICE_CAR+C9431*PRICE_MES</f>
        <v>152240</v>
      </c>
      <c r="M9431" s="2">
        <f>A9431*FERT_BED_TOM+B9431*FERT_BED_CAR+C9431*FERT_BED_MES</f>
        <v>19360</v>
      </c>
      <c r="N9431" s="6">
        <f>IF(AND(D9431&lt;=TOTAL_BEDS,J9431&lt;=TEMP_WORKER_MAX*TEMP_WORKER_HRS),1,0)</f>
        <v>1</v>
      </c>
      <c r="O9431" s="2">
        <f>L9431-M9431-K9431-FIXED_COSTS</f>
        <v>8209.8730671940139</v>
      </c>
      <c r="P9431" s="2">
        <f>IF(N9431=1,O9431,"")</f>
        <v>8209.8730671940139</v>
      </c>
    </row>
    <row r="9432">
      <c r="A9432" s="6">
        <v>14</v>
      </c>
      <c r="B9432" s="6">
        <v>10</v>
      </c>
      <c r="C9432" s="6">
        <v>4</v>
      </c>
      <c r="D9432" s="6">
        <f>A9432+B9432+C9432</f>
        <v>28</v>
      </c>
      <c r="E9432" s="5">
        <f>IF(A9432=0,0,A9432*LABOR_HRS_WK_TOM*SEASON_WEEKS*(1+DIM_PCT_TOM)^A9432)</f>
        <v>4784.8479031488423</v>
      </c>
      <c r="F9432" s="5">
        <f>IF(B9432=0,0,B9432*LABOR_HRS_WK_CAR*SEASON_WEEKS*(1+DIM_PCT_CAR)^B9432)</f>
        <v>384.025363258907</v>
      </c>
      <c r="G9432" s="5">
        <f>IF(C9432=0,0,C9432*LABOR_HRS_WK_MES*SEASON_WEEKS*(1+DIM_PCT_MES)^C9432)</f>
        <v>189.17016064453119</v>
      </c>
      <c r="H9432" s="5">
        <f>E9432+F9432+G9432</f>
        <v>5358.043427052281</v>
      </c>
      <c r="I9432" s="5">
        <f>MIN(H9432,FARMER_HRS)</f>
        <v>720</v>
      </c>
      <c r="J9432" s="5">
        <f>MAX(0,H9432-FARMER_HRS)</f>
        <v>4638.043427052281</v>
      </c>
      <c r="K9432" s="2">
        <f>I9432*FARMER_RATE+J9432*TEMP_WORKER_RATE</f>
        <v>105521.58727521321</v>
      </c>
      <c r="L9432" s="2">
        <f>A9432*PRICE_TOM+B9432*PRICE_CAR+C9432*PRICE_MES</f>
        <v>154940</v>
      </c>
      <c r="M9432" s="2">
        <f>A9432*FERT_BED_TOM+B9432*FERT_BED_CAR+C9432*FERT_BED_MES</f>
        <v>20240</v>
      </c>
      <c r="N9432" s="6">
        <f>IF(AND(D9432&lt;=TOTAL_BEDS,J9432&lt;=TEMP_WORKER_MAX*TEMP_WORKER_HRS),1,0)</f>
        <v>1</v>
      </c>
      <c r="O9432" s="2">
        <f>L9432-M9432-K9432-FIXED_COSTS</f>
        <v>9178.4127247867873</v>
      </c>
      <c r="P9432" s="2">
        <f>IF(N9432=1,O9432,"")</f>
        <v>9178.4127247867873</v>
      </c>
    </row>
    <row r="9433">
      <c r="A9433" s="6">
        <v>14</v>
      </c>
      <c r="B9433" s="6">
        <v>10</v>
      </c>
      <c r="C9433" s="6">
        <v>5</v>
      </c>
      <c r="D9433" s="6">
        <f>A9433+B9433+C9433</f>
        <v>29</v>
      </c>
      <c r="E9433" s="5">
        <f>IF(A9433=0,0,A9433*LABOR_HRS_WK_TOM*SEASON_WEEKS*(1+DIM_PCT_TOM)^A9433)</f>
        <v>4784.8479031488423</v>
      </c>
      <c r="F9433" s="5">
        <f>IF(B9433=0,0,B9433*LABOR_HRS_WK_CAR*SEASON_WEEKS*(1+DIM_PCT_CAR)^B9433)</f>
        <v>384.025363258907</v>
      </c>
      <c r="G9433" s="5">
        <f>IF(C9433=0,0,C9433*LABOR_HRS_WK_MES*SEASON_WEEKS*(1+DIM_PCT_MES)^C9433)</f>
        <v>239.41848456573481</v>
      </c>
      <c r="H9433" s="5">
        <f>E9433+F9433+G9433</f>
        <v>5408.2917509734843</v>
      </c>
      <c r="I9433" s="5">
        <f>MIN(H9433,FARMER_HRS)</f>
        <v>720</v>
      </c>
      <c r="J9433" s="5">
        <f>MAX(0,H9433-FARMER_HRS)</f>
        <v>4688.2917509734843</v>
      </c>
      <c r="K9433" s="2">
        <f>I9433*FARMER_RATE+J9433*TEMP_WORKER_RATE</f>
        <v>106393.95400995632</v>
      </c>
      <c r="L9433" s="2">
        <f>A9433*PRICE_TOM+B9433*PRICE_CAR+C9433*PRICE_MES</f>
        <v>157640</v>
      </c>
      <c r="M9433" s="2">
        <f>A9433*FERT_BED_TOM+B9433*FERT_BED_CAR+C9433*FERT_BED_MES</f>
        <v>21120</v>
      </c>
      <c r="N9433" s="6">
        <f>IF(AND(D9433&lt;=TOTAL_BEDS,J9433&lt;=TEMP_WORKER_MAX*TEMP_WORKER_HRS),1,0)</f>
        <v>1</v>
      </c>
      <c r="O9433" s="2">
        <f>L9433-M9433-K9433-FIXED_COSTS</f>
        <v>10126.045990043684</v>
      </c>
      <c r="P9433" s="2">
        <f>IF(N9433=1,O9433,"")</f>
        <v>10126.045990043684</v>
      </c>
    </row>
    <row r="9434">
      <c r="A9434" s="6">
        <v>14</v>
      </c>
      <c r="B9434" s="6">
        <v>10</v>
      </c>
      <c r="C9434" s="6">
        <v>6</v>
      </c>
      <c r="D9434" s="6">
        <f>A9434+B9434+C9434</f>
        <v>30</v>
      </c>
      <c r="E9434" s="5">
        <f>IF(A9434=0,0,A9434*LABOR_HRS_WK_TOM*SEASON_WEEKS*(1+DIM_PCT_TOM)^A9434)</f>
        <v>4784.8479031488423</v>
      </c>
      <c r="F9434" s="5">
        <f>IF(B9434=0,0,B9434*LABOR_HRS_WK_CAR*SEASON_WEEKS*(1+DIM_PCT_CAR)^B9434)</f>
        <v>384.025363258907</v>
      </c>
      <c r="G9434" s="5">
        <f>IF(C9434=0,0,C9434*LABOR_HRS_WK_MES*SEASON_WEEKS*(1+DIM_PCT_MES)^C9434)</f>
        <v>290.89345874736773</v>
      </c>
      <c r="H9434" s="5">
        <f>E9434+F9434+G9434</f>
        <v>5459.7667251551175</v>
      </c>
      <c r="I9434" s="5">
        <f>MIN(H9434,FARMER_HRS)</f>
        <v>720</v>
      </c>
      <c r="J9434" s="5">
        <f>MAX(0,H9434-FARMER_HRS)</f>
        <v>4739.7667251551175</v>
      </c>
      <c r="K9434" s="2">
        <f>I9434*FARMER_RATE+J9434*TEMP_WORKER_RATE</f>
        <v>107287.61675616523</v>
      </c>
      <c r="L9434" s="2">
        <f>A9434*PRICE_TOM+B9434*PRICE_CAR+C9434*PRICE_MES</f>
        <v>160340</v>
      </c>
      <c r="M9434" s="2">
        <f>A9434*FERT_BED_TOM+B9434*FERT_BED_CAR+C9434*FERT_BED_MES</f>
        <v>22000</v>
      </c>
      <c r="N9434" s="6">
        <f>IF(AND(D9434&lt;=TOTAL_BEDS,J9434&lt;=TEMP_WORKER_MAX*TEMP_WORKER_HRS),1,0)</f>
        <v>1</v>
      </c>
      <c r="O9434" s="2">
        <f>L9434-M9434-K9434-FIXED_COSTS</f>
        <v>11052.383243834774</v>
      </c>
      <c r="P9434" s="2">
        <f>IF(N9434=1,O9434,"")</f>
        <v>11052.383243834774</v>
      </c>
    </row>
    <row r="9435">
      <c r="A9435" s="6">
        <v>14</v>
      </c>
      <c r="B9435" s="6">
        <v>10</v>
      </c>
      <c r="C9435" s="6">
        <v>7</v>
      </c>
      <c r="D9435" s="6">
        <f>A9435+B9435+C9435</f>
        <v>31</v>
      </c>
      <c r="E9435" s="5">
        <f>IF(A9435=0,0,A9435*LABOR_HRS_WK_TOM*SEASON_WEEKS*(1+DIM_PCT_TOM)^A9435)</f>
        <v>4784.8479031488423</v>
      </c>
      <c r="F9435" s="5">
        <f>IF(B9435=0,0,B9435*LABOR_HRS_WK_CAR*SEASON_WEEKS*(1+DIM_PCT_CAR)^B9435)</f>
        <v>384.025363258907</v>
      </c>
      <c r="G9435" s="5">
        <f>IF(C9435=0,0,C9435*LABOR_HRS_WK_MES*SEASON_WEEKS*(1+DIM_PCT_MES)^C9435)</f>
        <v>343.61789814532818</v>
      </c>
      <c r="H9435" s="5">
        <f>E9435+F9435+G9435</f>
        <v>5512.4911645530783</v>
      </c>
      <c r="I9435" s="5">
        <f>MIN(H9435,FARMER_HRS)</f>
        <v>720</v>
      </c>
      <c r="J9435" s="5">
        <f>MAX(0,H9435-FARMER_HRS)</f>
        <v>4792.4911645530783</v>
      </c>
      <c r="K9435" s="2">
        <f>I9435*FARMER_RATE+J9435*TEMP_WORKER_RATE</f>
        <v>108202.97160682427</v>
      </c>
      <c r="L9435" s="2">
        <f>A9435*PRICE_TOM+B9435*PRICE_CAR+C9435*PRICE_MES</f>
        <v>163040</v>
      </c>
      <c r="M9435" s="2">
        <f>A9435*FERT_BED_TOM+B9435*FERT_BED_CAR+C9435*FERT_BED_MES</f>
        <v>22880</v>
      </c>
      <c r="N9435" s="6">
        <f>IF(AND(D9435&lt;=TOTAL_BEDS,J9435&lt;=TEMP_WORKER_MAX*TEMP_WORKER_HRS),1,0)</f>
        <v>1</v>
      </c>
      <c r="O9435" s="2">
        <f>L9435-M9435-K9435-FIXED_COSTS</f>
        <v>11957.028393175729</v>
      </c>
      <c r="P9435" s="2">
        <f>IF(N9435=1,O9435,"")</f>
        <v>11957.028393175729</v>
      </c>
    </row>
    <row r="9436">
      <c r="A9436" s="6">
        <v>14</v>
      </c>
      <c r="B9436" s="6">
        <v>10</v>
      </c>
      <c r="C9436" s="6">
        <v>8</v>
      </c>
      <c r="D9436" s="6">
        <f>A9436+B9436+C9436</f>
        <v>32</v>
      </c>
      <c r="E9436" s="5">
        <f>IF(A9436=0,0,A9436*LABOR_HRS_WK_TOM*SEASON_WEEKS*(1+DIM_PCT_TOM)^A9436)</f>
        <v>4784.8479031488423</v>
      </c>
      <c r="F9436" s="5">
        <f>IF(B9436=0,0,B9436*LABOR_HRS_WK_CAR*SEASON_WEEKS*(1+DIM_PCT_CAR)^B9436)</f>
        <v>384.025363258907</v>
      </c>
      <c r="G9436" s="5">
        <f>IF(C9436=0,0,C9436*LABOR_HRS_WK_MES*SEASON_WEEKS*(1+DIM_PCT_MES)^C9436)</f>
        <v>397.61499642530833</v>
      </c>
      <c r="H9436" s="5">
        <f>E9436+F9436+G9436</f>
        <v>5566.4882628330579</v>
      </c>
      <c r="I9436" s="5">
        <f>MIN(H9436,FARMER_HRS)</f>
        <v>720</v>
      </c>
      <c r="J9436" s="5">
        <f>MAX(0,H9436-FARMER_HRS)</f>
        <v>4846.4882628330579</v>
      </c>
      <c r="K9436" s="2">
        <f>I9436*FARMER_RATE+J9436*TEMP_WORKER_RATE</f>
        <v>109140.42122974059</v>
      </c>
      <c r="L9436" s="2">
        <f>A9436*PRICE_TOM+B9436*PRICE_CAR+C9436*PRICE_MES</f>
        <v>165740</v>
      </c>
      <c r="M9436" s="2">
        <f>A9436*FERT_BED_TOM+B9436*FERT_BED_CAR+C9436*FERT_BED_MES</f>
        <v>23760</v>
      </c>
      <c r="N9436" s="6">
        <f>IF(AND(D9436&lt;=TOTAL_BEDS,J9436&lt;=TEMP_WORKER_MAX*TEMP_WORKER_HRS),1,0)</f>
        <v>1</v>
      </c>
      <c r="O9436" s="2">
        <f>L9436-M9436-K9436-FIXED_COSTS</f>
        <v>12839.57877025941</v>
      </c>
      <c r="P9436" s="2">
        <f>IF(N9436=1,O9436,"")</f>
        <v>12839.57877025941</v>
      </c>
    </row>
    <row r="9437">
      <c r="A9437" s="6">
        <v>14</v>
      </c>
      <c r="B9437" s="6">
        <v>10</v>
      </c>
      <c r="C9437" s="6">
        <v>9</v>
      </c>
      <c r="D9437" s="6">
        <f>A9437+B9437+C9437</f>
        <v>33</v>
      </c>
      <c r="E9437" s="5">
        <f>IF(A9437=0,0,A9437*LABOR_HRS_WK_TOM*SEASON_WEEKS*(1+DIM_PCT_TOM)^A9437)</f>
        <v>4784.8479031488423</v>
      </c>
      <c r="F9437" s="5">
        <f>IF(B9437=0,0,B9437*LABOR_HRS_WK_CAR*SEASON_WEEKS*(1+DIM_PCT_CAR)^B9437)</f>
        <v>384.025363258907</v>
      </c>
      <c r="G9437" s="5">
        <f>IF(C9437=0,0,C9437*LABOR_HRS_WK_MES*SEASON_WEEKS*(1+DIM_PCT_MES)^C9437)</f>
        <v>452.90833186570273</v>
      </c>
      <c r="H9437" s="5">
        <f>E9437+F9437+G9437</f>
        <v>5621.7815982734528</v>
      </c>
      <c r="I9437" s="5">
        <f>MIN(H9437,FARMER_HRS)</f>
        <v>720</v>
      </c>
      <c r="J9437" s="5">
        <f>MAX(0,H9437-FARMER_HRS)</f>
        <v>4901.7815982734528</v>
      </c>
      <c r="K9437" s="2">
        <f>I9437*FARMER_RATE+J9437*TEMP_WORKER_RATE</f>
        <v>110100.37497002522</v>
      </c>
      <c r="L9437" s="2">
        <f>A9437*PRICE_TOM+B9437*PRICE_CAR+C9437*PRICE_MES</f>
        <v>168440</v>
      </c>
      <c r="M9437" s="2">
        <f>A9437*FERT_BED_TOM+B9437*FERT_BED_CAR+C9437*FERT_BED_MES</f>
        <v>24640</v>
      </c>
      <c r="N9437" s="6">
        <f>IF(AND(D9437&lt;=TOTAL_BEDS,J9437&lt;=TEMP_WORKER_MAX*TEMP_WORKER_HRS),1,0)</f>
        <v>1</v>
      </c>
      <c r="O9437" s="2">
        <f>L9437-M9437-K9437-FIXED_COSTS</f>
        <v>13699.625029974777</v>
      </c>
      <c r="P9437" s="2">
        <f>IF(N9437=1,O9437,"")</f>
        <v>13699.625029974777</v>
      </c>
    </row>
    <row r="9438">
      <c r="A9438" s="6">
        <v>14</v>
      </c>
      <c r="B9438" s="6">
        <v>10</v>
      </c>
      <c r="C9438" s="6">
        <v>10</v>
      </c>
      <c r="D9438" s="6">
        <f>A9438+B9438+C9438</f>
        <v>34</v>
      </c>
      <c r="E9438" s="5">
        <f>IF(A9438=0,0,A9438*LABOR_HRS_WK_TOM*SEASON_WEEKS*(1+DIM_PCT_TOM)^A9438)</f>
        <v>4784.8479031488423</v>
      </c>
      <c r="F9438" s="5">
        <f>IF(B9438=0,0,B9438*LABOR_HRS_WK_CAR*SEASON_WEEKS*(1+DIM_PCT_CAR)^B9438)</f>
        <v>384.025363258907</v>
      </c>
      <c r="G9438" s="5">
        <f>IF(C9438=0,0,C9438*LABOR_HRS_WK_MES*SEASON_WEEKS*(1+DIM_PCT_MES)^C9438)</f>
        <v>509.52187334891551</v>
      </c>
      <c r="H9438" s="5">
        <f>E9438+F9438+G9438</f>
        <v>5678.3951397566652</v>
      </c>
      <c r="I9438" s="5">
        <f>MIN(H9438,FARMER_HRS)</f>
        <v>720</v>
      </c>
      <c r="J9438" s="5">
        <f>MAX(0,H9438-FARMER_HRS)</f>
        <v>4958.3951397566652</v>
      </c>
      <c r="K9438" s="2">
        <f>I9438*FARMER_RATE+J9438*TEMP_WORKER_RATE</f>
        <v>111083.24895410877</v>
      </c>
      <c r="L9438" s="2">
        <f>A9438*PRICE_TOM+B9438*PRICE_CAR+C9438*PRICE_MES</f>
        <v>171140</v>
      </c>
      <c r="M9438" s="2">
        <f>A9438*FERT_BED_TOM+B9438*FERT_BED_CAR+C9438*FERT_BED_MES</f>
        <v>25520</v>
      </c>
      <c r="N9438" s="6">
        <f>IF(AND(D9438&lt;=TOTAL_BEDS,J9438&lt;=TEMP_WORKER_MAX*TEMP_WORKER_HRS),1,0)</f>
        <v>1</v>
      </c>
      <c r="O9438" s="2">
        <f>L9438-M9438-K9438-FIXED_COSTS</f>
        <v>14536.751045891229</v>
      </c>
      <c r="P9438" s="2">
        <f>IF(N9438=1,O9438,"")</f>
        <v>14536.751045891229</v>
      </c>
    </row>
    <row r="9439">
      <c r="A9439" s="6">
        <v>14</v>
      </c>
      <c r="B9439" s="6">
        <v>10</v>
      </c>
      <c r="C9439" s="6">
        <v>11</v>
      </c>
      <c r="D9439" s="6">
        <f>A9439+B9439+C9439</f>
        <v>35</v>
      </c>
      <c r="E9439" s="5">
        <f>IF(A9439=0,0,A9439*LABOR_HRS_WK_TOM*SEASON_WEEKS*(1+DIM_PCT_TOM)^A9439)</f>
        <v>4784.8479031488423</v>
      </c>
      <c r="F9439" s="5">
        <f>IF(B9439=0,0,B9439*LABOR_HRS_WK_CAR*SEASON_WEEKS*(1+DIM_PCT_CAR)^B9439)</f>
        <v>384.025363258907</v>
      </c>
      <c r="G9439" s="5">
        <f>IF(C9439=0,0,C9439*LABOR_HRS_WK_MES*SEASON_WEEKS*(1+DIM_PCT_MES)^C9439)</f>
        <v>567.47998644235463</v>
      </c>
      <c r="H9439" s="5">
        <f>E9439+F9439+G9439</f>
        <v>5736.3532528501046</v>
      </c>
      <c r="I9439" s="5">
        <f>MIN(H9439,FARMER_HRS)</f>
        <v>720</v>
      </c>
      <c r="J9439" s="5">
        <f>MAX(0,H9439-FARMER_HRS)</f>
        <v>5016.3532528501046</v>
      </c>
      <c r="K9439" s="2">
        <f>I9439*FARMER_RATE+J9439*TEMP_WORKER_RATE</f>
        <v>112089.46619531431</v>
      </c>
      <c r="L9439" s="2">
        <f>A9439*PRICE_TOM+B9439*PRICE_CAR+C9439*PRICE_MES</f>
        <v>173840</v>
      </c>
      <c r="M9439" s="2">
        <f>A9439*FERT_BED_TOM+B9439*FERT_BED_CAR+C9439*FERT_BED_MES</f>
        <v>26400</v>
      </c>
      <c r="N9439" s="6">
        <f>IF(AND(D9439&lt;=TOTAL_BEDS,J9439&lt;=TEMP_WORKER_MAX*TEMP_WORKER_HRS),1,0)</f>
        <v>1</v>
      </c>
      <c r="O9439" s="2">
        <f>L9439-M9439-K9439-FIXED_COSTS</f>
        <v>15350.533804685692</v>
      </c>
      <c r="P9439" s="2">
        <f>IF(N9439=1,O9439,"")</f>
        <v>15350.533804685692</v>
      </c>
    </row>
    <row r="9440">
      <c r="A9440" s="6">
        <v>14</v>
      </c>
      <c r="B9440" s="6">
        <v>10</v>
      </c>
      <c r="C9440" s="6">
        <v>12</v>
      </c>
      <c r="D9440" s="6">
        <f>A9440+B9440+C9440</f>
        <v>36</v>
      </c>
      <c r="E9440" s="5">
        <f>IF(A9440=0,0,A9440*LABOR_HRS_WK_TOM*SEASON_WEEKS*(1+DIM_PCT_TOM)^A9440)</f>
        <v>4784.8479031488423</v>
      </c>
      <c r="F9440" s="5">
        <f>IF(B9440=0,0,B9440*LABOR_HRS_WK_CAR*SEASON_WEEKS*(1+DIM_PCT_CAR)^B9440)</f>
        <v>384.025363258907</v>
      </c>
      <c r="G9440" s="5">
        <f>IF(C9440=0,0,C9440*LABOR_HRS_WK_MES*SEASON_WEEKS*(1+DIM_PCT_MES)^C9440)</f>
        <v>626.807439570419</v>
      </c>
      <c r="H9440" s="5">
        <f>E9440+F9440+G9440</f>
        <v>5795.6807059781686</v>
      </c>
      <c r="I9440" s="5">
        <f>MIN(H9440,FARMER_HRS)</f>
        <v>720</v>
      </c>
      <c r="J9440" s="5">
        <f>MAX(0,H9440-FARMER_HRS)</f>
        <v>5075.6807059781686</v>
      </c>
      <c r="K9440" s="2">
        <f>I9440*FARMER_RATE+J9440*TEMP_WORKER_RATE</f>
        <v>113119.45670100987</v>
      </c>
      <c r="L9440" s="2">
        <f>A9440*PRICE_TOM+B9440*PRICE_CAR+C9440*PRICE_MES</f>
        <v>176540</v>
      </c>
      <c r="M9440" s="2">
        <f>A9440*FERT_BED_TOM+B9440*FERT_BED_CAR+C9440*FERT_BED_MES</f>
        <v>27280</v>
      </c>
      <c r="N9440" s="6">
        <f>IF(AND(D9440&lt;=TOTAL_BEDS,J9440&lt;=TEMP_WORKER_MAX*TEMP_WORKER_HRS),1,0)</f>
        <v>1</v>
      </c>
      <c r="O9440" s="2">
        <f>L9440-M9440-K9440-FIXED_COSTS</f>
        <v>16140.543298990131</v>
      </c>
      <c r="P9440" s="2">
        <f>IF(N9440=1,O9440,"")</f>
        <v>16140.543298990131</v>
      </c>
    </row>
    <row r="9441">
      <c r="A9441" s="6">
        <v>14</v>
      </c>
      <c r="B9441" s="6">
        <v>10</v>
      </c>
      <c r="C9441" s="6">
        <v>13</v>
      </c>
      <c r="D9441" s="6">
        <f>A9441+B9441+C9441</f>
        <v>37</v>
      </c>
      <c r="E9441" s="5">
        <f>IF(A9441=0,0,A9441*LABOR_HRS_WK_TOM*SEASON_WEEKS*(1+DIM_PCT_TOM)^A9441)</f>
        <v>4784.8479031488423</v>
      </c>
      <c r="F9441" s="5">
        <f>IF(B9441=0,0,B9441*LABOR_HRS_WK_CAR*SEASON_WEEKS*(1+DIM_PCT_CAR)^B9441)</f>
        <v>384.025363258907</v>
      </c>
      <c r="G9441" s="5">
        <f>IF(C9441=0,0,C9441*LABOR_HRS_WK_MES*SEASON_WEEKS*(1+DIM_PCT_MES)^C9441)</f>
        <v>687.52941027880331</v>
      </c>
      <c r="H9441" s="5">
        <f>E9441+F9441+G9441</f>
        <v>5856.4026766865527</v>
      </c>
      <c r="I9441" s="5">
        <f>MIN(H9441,FARMER_HRS)</f>
        <v>720</v>
      </c>
      <c r="J9441" s="5">
        <f>MAX(0,H9441-FARMER_HRS)</f>
        <v>5136.4026766865527</v>
      </c>
      <c r="K9441" s="2">
        <f>I9441*FARMER_RATE+J9441*TEMP_WORKER_RATE</f>
        <v>114173.65758136376</v>
      </c>
      <c r="L9441" s="2">
        <f>A9441*PRICE_TOM+B9441*PRICE_CAR+C9441*PRICE_MES</f>
        <v>179240</v>
      </c>
      <c r="M9441" s="2">
        <f>A9441*FERT_BED_TOM+B9441*FERT_BED_CAR+C9441*FERT_BED_MES</f>
        <v>28160</v>
      </c>
      <c r="N9441" s="6">
        <f>IF(AND(D9441&lt;=TOTAL_BEDS,J9441&lt;=TEMP_WORKER_MAX*TEMP_WORKER_HRS),1,0)</f>
        <v>1</v>
      </c>
      <c r="O9441" s="2">
        <f>L9441-M9441-K9441-FIXED_COSTS</f>
        <v>16906.342418636239</v>
      </c>
      <c r="P9441" s="2">
        <f>IF(N9441=1,O9441,"")</f>
        <v>16906.342418636239</v>
      </c>
    </row>
    <row r="9442">
      <c r="A9442" s="6">
        <v>14</v>
      </c>
      <c r="B9442" s="6">
        <v>10</v>
      </c>
      <c r="C9442" s="6">
        <v>14</v>
      </c>
      <c r="D9442" s="6">
        <f>A9442+B9442+C9442</f>
        <v>38</v>
      </c>
      <c r="E9442" s="5">
        <f>IF(A9442=0,0,A9442*LABOR_HRS_WK_TOM*SEASON_WEEKS*(1+DIM_PCT_TOM)^A9442)</f>
        <v>4784.8479031488423</v>
      </c>
      <c r="F9442" s="5">
        <f>IF(B9442=0,0,B9442*LABOR_HRS_WK_CAR*SEASON_WEEKS*(1+DIM_PCT_CAR)^B9442)</f>
        <v>384.025363258907</v>
      </c>
      <c r="G9442" s="5">
        <f>IF(C9442=0,0,C9442*LABOR_HRS_WK_MES*SEASON_WEEKS*(1+DIM_PCT_MES)^C9442)</f>
        <v>749.67149159246435</v>
      </c>
      <c r="H9442" s="5">
        <f>E9442+F9442+G9442</f>
        <v>5918.5447580002137</v>
      </c>
      <c r="I9442" s="5">
        <f>MIN(H9442,FARMER_HRS)</f>
        <v>720</v>
      </c>
      <c r="J9442" s="5">
        <f>MAX(0,H9442-FARMER_HRS)</f>
        <v>5198.5447580002137</v>
      </c>
      <c r="K9442" s="2">
        <f>I9442*FARMER_RATE+J9442*TEMP_WORKER_RATE</f>
        <v>115252.51315972593</v>
      </c>
      <c r="L9442" s="2">
        <f>A9442*PRICE_TOM+B9442*PRICE_CAR+C9442*PRICE_MES</f>
        <v>181940</v>
      </c>
      <c r="M9442" s="2">
        <f>A9442*FERT_BED_TOM+B9442*FERT_BED_CAR+C9442*FERT_BED_MES</f>
        <v>29040</v>
      </c>
      <c r="N9442" s="6">
        <f>IF(AND(D9442&lt;=TOTAL_BEDS,J9442&lt;=TEMP_WORKER_MAX*TEMP_WORKER_HRS),1,0)</f>
        <v>1</v>
      </c>
      <c r="O9442" s="2">
        <f>L9442-M9442-K9442-FIXED_COSTS</f>
        <v>17647.486840274069</v>
      </c>
      <c r="P9442" s="2">
        <f>IF(N9442=1,O9442,"")</f>
        <v>17647.486840274069</v>
      </c>
    </row>
    <row r="9443">
      <c r="A9443" s="6">
        <v>14</v>
      </c>
      <c r="B9443" s="6">
        <v>10</v>
      </c>
      <c r="C9443" s="6">
        <v>15</v>
      </c>
      <c r="D9443" s="6">
        <f>A9443+B9443+C9443</f>
        <v>39</v>
      </c>
      <c r="E9443" s="5">
        <f>IF(A9443=0,0,A9443*LABOR_HRS_WK_TOM*SEASON_WEEKS*(1+DIM_PCT_TOM)^A9443)</f>
        <v>4784.8479031488423</v>
      </c>
      <c r="F9443" s="5">
        <f>IF(B9443=0,0,B9443*LABOR_HRS_WK_CAR*SEASON_WEEKS*(1+DIM_PCT_CAR)^B9443)</f>
        <v>384.025363258907</v>
      </c>
      <c r="G9443" s="5">
        <f>IF(C9443=0,0,C9443*LABOR_HRS_WK_MES*SEASON_WEEKS*(1+DIM_PCT_MES)^C9443)</f>
        <v>813.25969846861074</v>
      </c>
      <c r="H9443" s="5">
        <f>E9443+F9443+G9443</f>
        <v>5982.13296487636</v>
      </c>
      <c r="I9443" s="5">
        <f>MIN(H9443,FARMER_HRS)</f>
        <v>720</v>
      </c>
      <c r="J9443" s="5">
        <f>MAX(0,H9443-FARMER_HRS)</f>
        <v>5262.13296487636</v>
      </c>
      <c r="K9443" s="2">
        <f>I9443*FARMER_RATE+J9443*TEMP_WORKER_RATE</f>
        <v>116356.47508465903</v>
      </c>
      <c r="L9443" s="2">
        <f>A9443*PRICE_TOM+B9443*PRICE_CAR+C9443*PRICE_MES</f>
        <v>184640</v>
      </c>
      <c r="M9443" s="2">
        <f>A9443*FERT_BED_TOM+B9443*FERT_BED_CAR+C9443*FERT_BED_MES</f>
        <v>29920</v>
      </c>
      <c r="N9443" s="6">
        <f>IF(AND(D9443&lt;=TOTAL_BEDS,J9443&lt;=TEMP_WORKER_MAX*TEMP_WORKER_HRS),1,0)</f>
        <v>1</v>
      </c>
      <c r="O9443" s="2">
        <f>L9443-M9443-K9443-FIXED_COSTS</f>
        <v>18363.524915340968</v>
      </c>
      <c r="P9443" s="2">
        <f>IF(N9443=1,O9443,"")</f>
        <v>18363.524915340968</v>
      </c>
    </row>
    <row r="9444">
      <c r="A9444" s="6">
        <v>14</v>
      </c>
      <c r="B9444" s="6">
        <v>10</v>
      </c>
      <c r="C9444" s="6">
        <v>16</v>
      </c>
      <c r="D9444" s="6">
        <f>A9444+B9444+C9444</f>
        <v>40</v>
      </c>
      <c r="E9444" s="5">
        <f>IF(A9444=0,0,A9444*LABOR_HRS_WK_TOM*SEASON_WEEKS*(1+DIM_PCT_TOM)^A9444)</f>
        <v>4784.8479031488423</v>
      </c>
      <c r="F9444" s="5">
        <f>IF(B9444=0,0,B9444*LABOR_HRS_WK_CAR*SEASON_WEEKS*(1+DIM_PCT_CAR)^B9444)</f>
        <v>384.025363258907</v>
      </c>
      <c r="G9444" s="5">
        <f>IF(C9444=0,0,C9444*LABOR_HRS_WK_MES*SEASON_WEEKS*(1+DIM_PCT_MES)^C9444)</f>
        <v>878.32047434609967</v>
      </c>
      <c r="H9444" s="5">
        <f>E9444+F9444+G9444</f>
        <v>6047.19374075385</v>
      </c>
      <c r="I9444" s="5">
        <f>MIN(H9444,FARMER_HRS)</f>
        <v>720</v>
      </c>
      <c r="J9444" s="5">
        <f>MAX(0,H9444-FARMER_HRS)</f>
        <v>5327.19374075385</v>
      </c>
      <c r="K9444" s="2">
        <f>I9444*FARMER_RATE+J9444*TEMP_WORKER_RATE</f>
        <v>117486.00244364323</v>
      </c>
      <c r="L9444" s="2">
        <f>A9444*PRICE_TOM+B9444*PRICE_CAR+C9444*PRICE_MES</f>
        <v>187340</v>
      </c>
      <c r="M9444" s="2">
        <f>A9444*FERT_BED_TOM+B9444*FERT_BED_CAR+C9444*FERT_BED_MES</f>
        <v>30800</v>
      </c>
      <c r="N9444" s="6">
        <f>IF(AND(D9444&lt;=TOTAL_BEDS,J9444&lt;=TEMP_WORKER_MAX*TEMP_WORKER_HRS),1,0)</f>
        <v>1</v>
      </c>
      <c r="O9444" s="2">
        <f>L9444-M9444-K9444-FIXED_COSTS</f>
        <v>19053.997556356771</v>
      </c>
      <c r="P9444" s="2">
        <f>IF(N9444=1,O9444,"")</f>
        <v>19053.997556356771</v>
      </c>
    </row>
    <row r="9445">
      <c r="A9445" s="6">
        <v>14</v>
      </c>
      <c r="B9445" s="6">
        <v>10</v>
      </c>
      <c r="C9445" s="6">
        <v>17</v>
      </c>
      <c r="D9445" s="6">
        <f>A9445+B9445+C9445</f>
        <v>41</v>
      </c>
      <c r="E9445" s="5">
        <f>IF(A9445=0,0,A9445*LABOR_HRS_WK_TOM*SEASON_WEEKS*(1+DIM_PCT_TOM)^A9445)</f>
        <v>4784.8479031488423</v>
      </c>
      <c r="F9445" s="5">
        <f>IF(B9445=0,0,B9445*LABOR_HRS_WK_CAR*SEASON_WEEKS*(1+DIM_PCT_CAR)^B9445)</f>
        <v>384.025363258907</v>
      </c>
      <c r="G9445" s="5">
        <f>IF(C9445=0,0,C9445*LABOR_HRS_WK_MES*SEASON_WEEKS*(1+DIM_PCT_MES)^C9445)</f>
        <v>944.88069779263992</v>
      </c>
      <c r="H9445" s="5">
        <f>E9445+F9445+G9445</f>
        <v>6113.7539642003894</v>
      </c>
      <c r="I9445" s="5">
        <f>MIN(H9445,FARMER_HRS)</f>
        <v>720</v>
      </c>
      <c r="J9445" s="5">
        <f>MAX(0,H9445-FARMER_HRS)</f>
        <v>5393.7539642003894</v>
      </c>
      <c r="K9445" s="2">
        <f>I9445*FARMER_RATE+J9445*TEMP_WORKER_RATE</f>
        <v>118641.56187847898</v>
      </c>
      <c r="L9445" s="2">
        <f>A9445*PRICE_TOM+B9445*PRICE_CAR+C9445*PRICE_MES</f>
        <v>190040</v>
      </c>
      <c r="M9445" s="2">
        <f>A9445*FERT_BED_TOM+B9445*FERT_BED_CAR+C9445*FERT_BED_MES</f>
        <v>31680</v>
      </c>
      <c r="N9445" s="6">
        <f>IF(AND(D9445&lt;=TOTAL_BEDS,J9445&lt;=TEMP_WORKER_MAX*TEMP_WORKER_HRS),1,0)</f>
        <v>1</v>
      </c>
      <c r="O9445" s="2">
        <f>L9445-M9445-K9445-FIXED_COSTS</f>
        <v>19718.438121521016</v>
      </c>
      <c r="P9445" s="2">
        <f>IF(N9445=1,O9445,"")</f>
        <v>19718.438121521016</v>
      </c>
    </row>
    <row r="9446">
      <c r="A9446" s="6">
        <v>14</v>
      </c>
      <c r="B9446" s="6">
        <v>10</v>
      </c>
      <c r="C9446" s="6">
        <v>18</v>
      </c>
      <c r="D9446" s="6">
        <f>A9446+B9446+C9446</f>
        <v>42</v>
      </c>
      <c r="E9446" s="5">
        <f>IF(A9446=0,0,A9446*LABOR_HRS_WK_TOM*SEASON_WEEKS*(1+DIM_PCT_TOM)^A9446)</f>
        <v>4784.8479031488423</v>
      </c>
      <c r="F9446" s="5">
        <f>IF(B9446=0,0,B9446*LABOR_HRS_WK_CAR*SEASON_WEEKS*(1+DIM_PCT_CAR)^B9446)</f>
        <v>384.025363258907</v>
      </c>
      <c r="G9446" s="5">
        <f>IF(C9446=0,0,C9446*LABOR_HRS_WK_MES*SEASON_WEEKS*(1+DIM_PCT_MES)^C9446)</f>
        <v>1012.9676892512272</v>
      </c>
      <c r="H9446" s="5">
        <f>E9446+F9446+G9446</f>
        <v>6181.8409556589768</v>
      </c>
      <c r="I9446" s="5">
        <f>MIN(H9446,FARMER_HRS)</f>
        <v>720</v>
      </c>
      <c r="J9446" s="5">
        <f>MAX(0,H9446-FARMER_HRS)</f>
        <v>5461.8409556589768</v>
      </c>
      <c r="K9446" s="2">
        <f>I9446*FARMER_RATE+J9446*TEMP_WORKER_RATE</f>
        <v>119823.62770241279</v>
      </c>
      <c r="L9446" s="2">
        <f>A9446*PRICE_TOM+B9446*PRICE_CAR+C9446*PRICE_MES</f>
        <v>192740</v>
      </c>
      <c r="M9446" s="2">
        <f>A9446*FERT_BED_TOM+B9446*FERT_BED_CAR+C9446*FERT_BED_MES</f>
        <v>32560</v>
      </c>
      <c r="N9446" s="6">
        <f>IF(AND(D9446&lt;=TOTAL_BEDS,J9446&lt;=TEMP_WORKER_MAX*TEMP_WORKER_HRS),1,0)</f>
        <v>1</v>
      </c>
      <c r="O9446" s="2">
        <f>L9446-M9446-K9446-FIXED_COSTS</f>
        <v>20356.372297587208</v>
      </c>
      <c r="P9446" s="2">
        <f>IF(N9446=1,O9446,"")</f>
        <v>20356.372297587208</v>
      </c>
    </row>
    <row r="9447">
      <c r="A9447" s="6">
        <v>14</v>
      </c>
      <c r="B9447" s="6">
        <v>10</v>
      </c>
      <c r="C9447" s="6">
        <v>19</v>
      </c>
      <c r="D9447" s="6">
        <f>A9447+B9447+C9447</f>
        <v>43</v>
      </c>
      <c r="E9447" s="5">
        <f>IF(A9447=0,0,A9447*LABOR_HRS_WK_TOM*SEASON_WEEKS*(1+DIM_PCT_TOM)^A9447)</f>
        <v>4784.8479031488423</v>
      </c>
      <c r="F9447" s="5">
        <f>IF(B9447=0,0,B9447*LABOR_HRS_WK_CAR*SEASON_WEEKS*(1+DIM_PCT_CAR)^B9447)</f>
        <v>384.025363258907</v>
      </c>
      <c r="G9447" s="5">
        <f>IF(C9447=0,0,C9447*LABOR_HRS_WK_MES*SEASON_WEEKS*(1+DIM_PCT_MES)^C9447)</f>
        <v>1082.6092178872491</v>
      </c>
      <c r="H9447" s="5">
        <f>E9447+F9447+G9447</f>
        <v>6251.4824842949984</v>
      </c>
      <c r="I9447" s="5">
        <f>MIN(H9447,FARMER_HRS)</f>
        <v>720</v>
      </c>
      <c r="J9447" s="5">
        <f>MAX(0,H9447-FARMER_HRS)</f>
        <v>5531.4824842949984</v>
      </c>
      <c r="K9447" s="2">
        <f>I9447*FARMER_RATE+J9447*TEMP_WORKER_RATE</f>
        <v>121032.68201901039</v>
      </c>
      <c r="L9447" s="2">
        <f>A9447*PRICE_TOM+B9447*PRICE_CAR+C9447*PRICE_MES</f>
        <v>195440</v>
      </c>
      <c r="M9447" s="2">
        <f>A9447*FERT_BED_TOM+B9447*FERT_BED_CAR+C9447*FERT_BED_MES</f>
        <v>33440</v>
      </c>
      <c r="N9447" s="6">
        <f>IF(AND(D9447&lt;=TOTAL_BEDS,J9447&lt;=TEMP_WORKER_MAX*TEMP_WORKER_HRS),1,0)</f>
        <v>1</v>
      </c>
      <c r="O9447" s="2">
        <f>L9447-M9447-K9447-FIXED_COSTS</f>
        <v>20967.31798098961</v>
      </c>
      <c r="P9447" s="2">
        <f>IF(N9447=1,O9447,"")</f>
        <v>20967.31798098961</v>
      </c>
    </row>
    <row r="9448">
      <c r="A9448" s="6">
        <v>14</v>
      </c>
      <c r="B9448" s="6">
        <v>10</v>
      </c>
      <c r="C9448" s="6">
        <v>20</v>
      </c>
      <c r="D9448" s="6">
        <f>A9448+B9448+C9448</f>
        <v>44</v>
      </c>
      <c r="E9448" s="5">
        <f>IF(A9448=0,0,A9448*LABOR_HRS_WK_TOM*SEASON_WEEKS*(1+DIM_PCT_TOM)^A9448)</f>
        <v>4784.8479031488423</v>
      </c>
      <c r="F9448" s="5">
        <f>IF(B9448=0,0,B9448*LABOR_HRS_WK_CAR*SEASON_WEEKS*(1+DIM_PCT_CAR)^B9448)</f>
        <v>384.025363258907</v>
      </c>
      <c r="G9448" s="5">
        <f>IF(C9448=0,0,C9448*LABOR_HRS_WK_MES*SEASON_WEEKS*(1+DIM_PCT_MES)^C9448)</f>
        <v>1153.8335085377259</v>
      </c>
      <c r="H9448" s="5">
        <f>E9448+F9448+G9448</f>
        <v>6322.7067749454754</v>
      </c>
      <c r="I9448" s="5">
        <f>MIN(H9448,FARMER_HRS)</f>
        <v>720</v>
      </c>
      <c r="J9448" s="5">
        <f>MAX(0,H9448-FARMER_HRS)</f>
        <v>5602.7067749454754</v>
      </c>
      <c r="K9448" s="2">
        <f>I9448*FARMER_RATE+J9448*TEMP_WORKER_RATE</f>
        <v>122269.2148428034</v>
      </c>
      <c r="L9448" s="2">
        <f>A9448*PRICE_TOM+B9448*PRICE_CAR+C9448*PRICE_MES</f>
        <v>198140</v>
      </c>
      <c r="M9448" s="2">
        <f>A9448*FERT_BED_TOM+B9448*FERT_BED_CAR+C9448*FERT_BED_MES</f>
        <v>34320</v>
      </c>
      <c r="N9448" s="6">
        <f>IF(AND(D9448&lt;=TOTAL_BEDS,J9448&lt;=TEMP_WORKER_MAX*TEMP_WORKER_HRS),1,0)</f>
        <v>1</v>
      </c>
      <c r="O9448" s="2">
        <f>L9448-M9448-K9448-FIXED_COSTS</f>
        <v>21550.785157196602</v>
      </c>
      <c r="P9448" s="2">
        <f>IF(N9448=1,O9448,"")</f>
        <v>21550.785157196602</v>
      </c>
    </row>
    <row r="9449">
      <c r="A9449" s="6">
        <v>14</v>
      </c>
      <c r="B9449" s="6">
        <v>10</v>
      </c>
      <c r="C9449" s="6">
        <v>21</v>
      </c>
      <c r="D9449" s="6">
        <f>A9449+B9449+C9449</f>
        <v>45</v>
      </c>
      <c r="E9449" s="5">
        <f>IF(A9449=0,0,A9449*LABOR_HRS_WK_TOM*SEASON_WEEKS*(1+DIM_PCT_TOM)^A9449)</f>
        <v>4784.8479031488423</v>
      </c>
      <c r="F9449" s="5">
        <f>IF(B9449=0,0,B9449*LABOR_HRS_WK_CAR*SEASON_WEEKS*(1+DIM_PCT_CAR)^B9449)</f>
        <v>384.025363258907</v>
      </c>
      <c r="G9449" s="5">
        <f>IF(C9449=0,0,C9449*LABOR_HRS_WK_MES*SEASON_WEEKS*(1+DIM_PCT_MES)^C9449)</f>
        <v>1226.6692487641699</v>
      </c>
      <c r="H9449" s="5">
        <f>E9449+F9449+G9449</f>
        <v>6395.5425151719191</v>
      </c>
      <c r="I9449" s="5">
        <f>MIN(H9449,FARMER_HRS)</f>
        <v>720</v>
      </c>
      <c r="J9449" s="5">
        <f>MAX(0,H9449-FARMER_HRS)</f>
        <v>5675.5425151719191</v>
      </c>
      <c r="K9449" s="2">
        <f>I9449*FARMER_RATE+J9449*TEMP_WORKER_RATE</f>
        <v>123533.72422173471</v>
      </c>
      <c r="L9449" s="2">
        <f>A9449*PRICE_TOM+B9449*PRICE_CAR+C9449*PRICE_MES</f>
        <v>200840</v>
      </c>
      <c r="M9449" s="2">
        <f>A9449*FERT_BED_TOM+B9449*FERT_BED_CAR+C9449*FERT_BED_MES</f>
        <v>35200</v>
      </c>
      <c r="N9449" s="6">
        <f>IF(AND(D9449&lt;=TOTAL_BEDS,J9449&lt;=TEMP_WORKER_MAX*TEMP_WORKER_HRS),1,0)</f>
        <v>1</v>
      </c>
      <c r="O9449" s="2">
        <f>L9449-M9449-K9449-FIXED_COSTS</f>
        <v>22106.275778265292</v>
      </c>
      <c r="P9449" s="2">
        <f>IF(N9449=1,O9449,"")</f>
        <v>22106.275778265292</v>
      </c>
    </row>
    <row r="9450">
      <c r="A9450" s="6">
        <v>14</v>
      </c>
      <c r="B9450" s="6">
        <v>10</v>
      </c>
      <c r="C9450" s="6">
        <v>22</v>
      </c>
      <c r="D9450" s="6">
        <f>A9450+B9450+C9450</f>
        <v>46</v>
      </c>
      <c r="E9450" s="5">
        <f>IF(A9450=0,0,A9450*LABOR_HRS_WK_TOM*SEASON_WEEKS*(1+DIM_PCT_TOM)^A9450)</f>
        <v>4784.8479031488423</v>
      </c>
      <c r="F9450" s="5">
        <f>IF(B9450=0,0,B9450*LABOR_HRS_WK_CAR*SEASON_WEEKS*(1+DIM_PCT_CAR)^B9450)</f>
        <v>384.025363258907</v>
      </c>
      <c r="G9450" s="5">
        <f>IF(C9450=0,0,C9450*LABOR_HRS_WK_MES*SEASON_WEEKS*(1+DIM_PCT_MES)^C9450)</f>
        <v>1301.1455960105659</v>
      </c>
      <c r="H9450" s="5">
        <f>E9450+F9450+G9450</f>
        <v>6470.0188624183156</v>
      </c>
      <c r="I9450" s="5">
        <f>MIN(H9450,FARMER_HRS)</f>
        <v>720</v>
      </c>
      <c r="J9450" s="5">
        <f>MAX(0,H9450-FARMER_HRS)</f>
        <v>5750.0188624183156</v>
      </c>
      <c r="K9450" s="2">
        <f>I9450*FARMER_RATE+J9450*TEMP_WORKER_RATE</f>
        <v>124826.71636142909</v>
      </c>
      <c r="L9450" s="2">
        <f>A9450*PRICE_TOM+B9450*PRICE_CAR+C9450*PRICE_MES</f>
        <v>203540</v>
      </c>
      <c r="M9450" s="2">
        <f>A9450*FERT_BED_TOM+B9450*FERT_BED_CAR+C9450*FERT_BED_MES</f>
        <v>36080</v>
      </c>
      <c r="N9450" s="6">
        <f>IF(AND(D9450&lt;=TOTAL_BEDS,J9450&lt;=TEMP_WORKER_MAX*TEMP_WORKER_HRS),1,0)</f>
        <v>1</v>
      </c>
      <c r="O9450" s="2">
        <f>L9450-M9450-K9450-FIXED_COSTS</f>
        <v>22633.283638570909</v>
      </c>
      <c r="P9450" s="2">
        <f>IF(N9450=1,O9450,"")</f>
        <v>22633.283638570909</v>
      </c>
    </row>
    <row r="9451">
      <c r="A9451" s="6">
        <v>14</v>
      </c>
      <c r="B9451" s="6">
        <v>10</v>
      </c>
      <c r="C9451" s="6">
        <v>23</v>
      </c>
      <c r="D9451" s="6">
        <f>A9451+B9451+C9451</f>
        <v>47</v>
      </c>
      <c r="E9451" s="5">
        <f>IF(A9451=0,0,A9451*LABOR_HRS_WK_TOM*SEASON_WEEKS*(1+DIM_PCT_TOM)^A9451)</f>
        <v>4784.8479031488423</v>
      </c>
      <c r="F9451" s="5">
        <f>IF(B9451=0,0,B9451*LABOR_HRS_WK_CAR*SEASON_WEEKS*(1+DIM_PCT_CAR)^B9451)</f>
        <v>384.025363258907</v>
      </c>
      <c r="G9451" s="5">
        <f>IF(C9451=0,0,C9451*LABOR_HRS_WK_MES*SEASON_WEEKS*(1+DIM_PCT_MES)^C9451)</f>
        <v>1377.2921848680023</v>
      </c>
      <c r="H9451" s="5">
        <f>E9451+F9451+G9451</f>
        <v>6546.1654512757523</v>
      </c>
      <c r="I9451" s="5">
        <f>MIN(H9451,FARMER_HRS)</f>
        <v>720</v>
      </c>
      <c r="J9451" s="5">
        <f>MAX(0,H9451-FARMER_HRS)</f>
        <v>5826.1654512757523</v>
      </c>
      <c r="K9451" s="2">
        <f>I9451*FARMER_RATE+J9451*TEMP_WORKER_RATE</f>
        <v>126148.70575131514</v>
      </c>
      <c r="L9451" s="2">
        <f>A9451*PRICE_TOM+B9451*PRICE_CAR+C9451*PRICE_MES</f>
        <v>206240</v>
      </c>
      <c r="M9451" s="2">
        <f>A9451*FERT_BED_TOM+B9451*FERT_BED_CAR+C9451*FERT_BED_MES</f>
        <v>36960</v>
      </c>
      <c r="N9451" s="6">
        <f>IF(AND(D9451&lt;=TOTAL_BEDS,J9451&lt;=TEMP_WORKER_MAX*TEMP_WORKER_HRS),1,0)</f>
        <v>0</v>
      </c>
      <c r="O9451" s="2">
        <f>L9451-M9451-K9451-FIXED_COSTS</f>
        <v>23131.294248684862</v>
      </c>
      <c r="P9451" s="2">
        <f>IF(N9451=1,O9451,"")</f>
      </c>
    </row>
    <row r="9452">
      <c r="A9452" s="6">
        <v>14</v>
      </c>
      <c r="B9452" s="6">
        <v>10</v>
      </c>
      <c r="C9452" s="6">
        <v>24</v>
      </c>
      <c r="D9452" s="6">
        <f>A9452+B9452+C9452</f>
        <v>48</v>
      </c>
      <c r="E9452" s="5">
        <f>IF(A9452=0,0,A9452*LABOR_HRS_WK_TOM*SEASON_WEEKS*(1+DIM_PCT_TOM)^A9452)</f>
        <v>4784.8479031488423</v>
      </c>
      <c r="F9452" s="5">
        <f>IF(B9452=0,0,B9452*LABOR_HRS_WK_CAR*SEASON_WEEKS*(1+DIM_PCT_CAR)^B9452)</f>
        <v>384.025363258907</v>
      </c>
      <c r="G9452" s="5">
        <f>IF(C9452=0,0,C9452*LABOR_HRS_WK_MES*SEASON_WEEKS*(1+DIM_PCT_MES)^C9452)</f>
        <v>1455.139134447498</v>
      </c>
      <c r="H9452" s="5">
        <f>E9452+F9452+G9452</f>
        <v>6624.0124008552475</v>
      </c>
      <c r="I9452" s="5">
        <f>MIN(H9452,FARMER_HRS)</f>
        <v>720</v>
      </c>
      <c r="J9452" s="5">
        <f>MAX(0,H9452-FARMER_HRS)</f>
        <v>5904.0124008552475</v>
      </c>
      <c r="K9452" s="2">
        <f>I9452*FARMER_RATE+J9452*TEMP_WORKER_RATE</f>
        <v>127500.21529262583</v>
      </c>
      <c r="L9452" s="2">
        <f>A9452*PRICE_TOM+B9452*PRICE_CAR+C9452*PRICE_MES</f>
        <v>208940</v>
      </c>
      <c r="M9452" s="2">
        <f>A9452*FERT_BED_TOM+B9452*FERT_BED_CAR+C9452*FERT_BED_MES</f>
        <v>37840</v>
      </c>
      <c r="N9452" s="6">
        <f>IF(AND(D9452&lt;=TOTAL_BEDS,J9452&lt;=TEMP_WORKER_MAX*TEMP_WORKER_HRS),1,0)</f>
        <v>0</v>
      </c>
      <c r="O9452" s="2">
        <f>L9452-M9452-K9452-FIXED_COSTS</f>
        <v>23599.784707374172</v>
      </c>
      <c r="P9452" s="2">
        <f>IF(N9452=1,O9452,"")</f>
      </c>
    </row>
    <row r="9453">
      <c r="A9453" s="6">
        <v>14</v>
      </c>
      <c r="B9453" s="6">
        <v>10</v>
      </c>
      <c r="C9453" s="6">
        <v>25</v>
      </c>
      <c r="D9453" s="6">
        <f>A9453+B9453+C9453</f>
        <v>49</v>
      </c>
      <c r="E9453" s="5">
        <f>IF(A9453=0,0,A9453*LABOR_HRS_WK_TOM*SEASON_WEEKS*(1+DIM_PCT_TOM)^A9453)</f>
        <v>4784.8479031488423</v>
      </c>
      <c r="F9453" s="5">
        <f>IF(B9453=0,0,B9453*LABOR_HRS_WK_CAR*SEASON_WEEKS*(1+DIM_PCT_CAR)^B9453)</f>
        <v>384.025363258907</v>
      </c>
      <c r="G9453" s="5">
        <f>IF(C9453=0,0,C9453*LABOR_HRS_WK_MES*SEASON_WEEKS*(1+DIM_PCT_MES)^C9453)</f>
        <v>1534.7170558625955</v>
      </c>
      <c r="H9453" s="5">
        <f>E9453+F9453+G9453</f>
        <v>6703.5903222703455</v>
      </c>
      <c r="I9453" s="5">
        <f>MIN(H9453,FARMER_HRS)</f>
        <v>720</v>
      </c>
      <c r="J9453" s="5">
        <f>MAX(0,H9453-FARMER_HRS)</f>
        <v>5983.5903222703455</v>
      </c>
      <c r="K9453" s="2">
        <f>I9453*FARMER_RATE+J9453*TEMP_WORKER_RATE</f>
        <v>128881.77642830461</v>
      </c>
      <c r="L9453" s="2">
        <f>A9453*PRICE_TOM+B9453*PRICE_CAR+C9453*PRICE_MES</f>
        <v>211640</v>
      </c>
      <c r="M9453" s="2">
        <f>A9453*FERT_BED_TOM+B9453*FERT_BED_CAR+C9453*FERT_BED_MES</f>
        <v>38720</v>
      </c>
      <c r="N9453" s="6">
        <f>IF(AND(D9453&lt;=TOTAL_BEDS,J9453&lt;=TEMP_WORKER_MAX*TEMP_WORKER_HRS),1,0)</f>
        <v>0</v>
      </c>
      <c r="O9453" s="2">
        <f>L9453-M9453-K9453-FIXED_COSTS</f>
        <v>24038.223571695387</v>
      </c>
      <c r="P9453" s="2">
        <f>IF(N9453=1,O9453,"")</f>
      </c>
    </row>
    <row r="9454">
      <c r="A9454" s="6">
        <v>14</v>
      </c>
      <c r="B9454" s="6">
        <v>10</v>
      </c>
      <c r="C9454" s="6">
        <v>26</v>
      </c>
      <c r="D9454" s="6">
        <f>A9454+B9454+C9454</f>
        <v>50</v>
      </c>
      <c r="E9454" s="5">
        <f>IF(A9454=0,0,A9454*LABOR_HRS_WK_TOM*SEASON_WEEKS*(1+DIM_PCT_TOM)^A9454)</f>
        <v>4784.8479031488423</v>
      </c>
      <c r="F9454" s="5">
        <f>IF(B9454=0,0,B9454*LABOR_HRS_WK_CAR*SEASON_WEEKS*(1+DIM_PCT_CAR)^B9454)</f>
        <v>384.025363258907</v>
      </c>
      <c r="G9454" s="5">
        <f>IF(C9454=0,0,C9454*LABOR_HRS_WK_MES*SEASON_WEEKS*(1+DIM_PCT_MES)^C9454)</f>
        <v>1616.0570598233128</v>
      </c>
      <c r="H9454" s="5">
        <f>E9454+F9454+G9454</f>
        <v>6784.9303262310623</v>
      </c>
      <c r="I9454" s="5">
        <f>MIN(H9454,FARMER_HRS)</f>
        <v>720</v>
      </c>
      <c r="J9454" s="5">
        <f>MAX(0,H9454-FARMER_HRS)</f>
        <v>6064.9303262310623</v>
      </c>
      <c r="K9454" s="2">
        <f>I9454*FARMER_RATE+J9454*TEMP_WORKER_RATE</f>
        <v>130293.92927484484</v>
      </c>
      <c r="L9454" s="2">
        <f>A9454*PRICE_TOM+B9454*PRICE_CAR+C9454*PRICE_MES</f>
        <v>214340</v>
      </c>
      <c r="M9454" s="2">
        <f>A9454*FERT_BED_TOM+B9454*FERT_BED_CAR+C9454*FERT_BED_MES</f>
        <v>39600</v>
      </c>
      <c r="N9454" s="6">
        <f>IF(AND(D9454&lt;=TOTAL_BEDS,J9454&lt;=TEMP_WORKER_MAX*TEMP_WORKER_HRS),1,0)</f>
        <v>0</v>
      </c>
      <c r="O9454" s="2">
        <f>L9454-M9454-K9454-FIXED_COSTS</f>
        <v>24446.070725155165</v>
      </c>
      <c r="P9454" s="2">
        <f>IF(N9454=1,O9454,"")</f>
      </c>
    </row>
    <row r="9455">
      <c r="A9455" s="6">
        <v>14</v>
      </c>
      <c r="B9455" s="6">
        <v>10</v>
      </c>
      <c r="C9455" s="6">
        <v>27</v>
      </c>
      <c r="D9455" s="6">
        <f>A9455+B9455+C9455</f>
        <v>51</v>
      </c>
      <c r="E9455" s="5">
        <f>IF(A9455=0,0,A9455*LABOR_HRS_WK_TOM*SEASON_WEEKS*(1+DIM_PCT_TOM)^A9455)</f>
        <v>4784.8479031488423</v>
      </c>
      <c r="F9455" s="5">
        <f>IF(B9455=0,0,B9455*LABOR_HRS_WK_CAR*SEASON_WEEKS*(1+DIM_PCT_CAR)^B9455)</f>
        <v>384.025363258907</v>
      </c>
      <c r="G9455" s="5">
        <f>IF(C9455=0,0,C9455*LABOR_HRS_WK_MES*SEASON_WEEKS*(1+DIM_PCT_MES)^C9455)</f>
        <v>1699.19076434307</v>
      </c>
      <c r="H9455" s="5">
        <f>E9455+F9455+G9455</f>
        <v>6868.06403075082</v>
      </c>
      <c r="I9455" s="5">
        <f>MIN(H9455,FARMER_HRS)</f>
        <v>720</v>
      </c>
      <c r="J9455" s="5">
        <f>MAX(0,H9455-FARMER_HRS)</f>
        <v>6148.06403075082</v>
      </c>
      <c r="K9455" s="2">
        <f>I9455*FARMER_RATE+J9455*TEMP_WORKER_RATE</f>
        <v>131737.22275609063</v>
      </c>
      <c r="L9455" s="2">
        <f>A9455*PRICE_TOM+B9455*PRICE_CAR+C9455*PRICE_MES</f>
        <v>217040</v>
      </c>
      <c r="M9455" s="2">
        <f>A9455*FERT_BED_TOM+B9455*FERT_BED_CAR+C9455*FERT_BED_MES</f>
        <v>40480</v>
      </c>
      <c r="N9455" s="6">
        <f>IF(AND(D9455&lt;=TOTAL_BEDS,J9455&lt;=TEMP_WORKER_MAX*TEMP_WORKER_HRS),1,0)</f>
        <v>0</v>
      </c>
      <c r="O9455" s="2">
        <f>L9455-M9455-K9455-FIXED_COSTS</f>
        <v>24822.777243909368</v>
      </c>
      <c r="P9455" s="2">
        <f>IF(N9455=1,O9455,"")</f>
      </c>
    </row>
    <row r="9456">
      <c r="A9456" s="6">
        <v>14</v>
      </c>
      <c r="B9456" s="6">
        <v>10</v>
      </c>
      <c r="C9456" s="6">
        <v>28</v>
      </c>
      <c r="D9456" s="6">
        <f>A9456+B9456+C9456</f>
        <v>52</v>
      </c>
      <c r="E9456" s="5">
        <f>IF(A9456=0,0,A9456*LABOR_HRS_WK_TOM*SEASON_WEEKS*(1+DIM_PCT_TOM)^A9456)</f>
        <v>4784.8479031488423</v>
      </c>
      <c r="F9456" s="5">
        <f>IF(B9456=0,0,B9456*LABOR_HRS_WK_CAR*SEASON_WEEKS*(1+DIM_PCT_CAR)^B9456)</f>
        <v>384.025363258907</v>
      </c>
      <c r="G9456" s="5">
        <f>IF(C9456=0,0,C9456*LABOR_HRS_WK_MES*SEASON_WEEKS*(1+DIM_PCT_MES)^C9456)</f>
        <v>1784.1503025602233</v>
      </c>
      <c r="H9456" s="5">
        <f>E9456+F9456+G9456</f>
        <v>6953.023568967973</v>
      </c>
      <c r="I9456" s="5">
        <f>MIN(H9456,FARMER_HRS)</f>
        <v>720</v>
      </c>
      <c r="J9456" s="5">
        <f>MAX(0,H9456-FARMER_HRS)</f>
        <v>6233.023568967973</v>
      </c>
      <c r="K9456" s="2">
        <f>I9456*FARMER_RATE+J9456*TEMP_WORKER_RATE</f>
        <v>133212.21473902732</v>
      </c>
      <c r="L9456" s="2">
        <f>A9456*PRICE_TOM+B9456*PRICE_CAR+C9456*PRICE_MES</f>
        <v>219740</v>
      </c>
      <c r="M9456" s="2">
        <f>A9456*FERT_BED_TOM+B9456*FERT_BED_CAR+C9456*FERT_BED_MES</f>
        <v>41360</v>
      </c>
      <c r="N9456" s="6">
        <f>IF(AND(D9456&lt;=TOTAL_BEDS,J9456&lt;=TEMP_WORKER_MAX*TEMP_WORKER_HRS),1,0)</f>
        <v>0</v>
      </c>
      <c r="O9456" s="2">
        <f>L9456-M9456-K9456-FIXED_COSTS</f>
        <v>25167.785260972683</v>
      </c>
      <c r="P9456" s="2">
        <f>IF(N9456=1,O9456,"")</f>
      </c>
    </row>
    <row r="9457">
      <c r="A9457" s="6">
        <v>14</v>
      </c>
      <c r="B9457" s="6">
        <v>10</v>
      </c>
      <c r="C9457" s="6">
        <v>29</v>
      </c>
      <c r="D9457" s="6">
        <f>A9457+B9457+C9457</f>
        <v>53</v>
      </c>
      <c r="E9457" s="5">
        <f>IF(A9457=0,0,A9457*LABOR_HRS_WK_TOM*SEASON_WEEKS*(1+DIM_PCT_TOM)^A9457)</f>
        <v>4784.8479031488423</v>
      </c>
      <c r="F9457" s="5">
        <f>IF(B9457=0,0,B9457*LABOR_HRS_WK_CAR*SEASON_WEEKS*(1+DIM_PCT_CAR)^B9457)</f>
        <v>384.025363258907</v>
      </c>
      <c r="G9457" s="5">
        <f>IF(C9457=0,0,C9457*LABOR_HRS_WK_MES*SEASON_WEEKS*(1+DIM_PCT_MES)^C9457)</f>
        <v>1870.9683306758766</v>
      </c>
      <c r="H9457" s="5">
        <f>E9457+F9457+G9457</f>
        <v>7039.8415970836268</v>
      </c>
      <c r="I9457" s="5">
        <f>MIN(H9457,FARMER_HRS)</f>
        <v>720</v>
      </c>
      <c r="J9457" s="5">
        <f>MAX(0,H9457-FARMER_HRS)</f>
        <v>6319.8415970836268</v>
      </c>
      <c r="K9457" s="2">
        <f>I9457*FARMER_RATE+J9457*TEMP_WORKER_RATE</f>
        <v>134719.47217159072</v>
      </c>
      <c r="L9457" s="2">
        <f>A9457*PRICE_TOM+B9457*PRICE_CAR+C9457*PRICE_MES</f>
        <v>222440</v>
      </c>
      <c r="M9457" s="2">
        <f>A9457*FERT_BED_TOM+B9457*FERT_BED_CAR+C9457*FERT_BED_MES</f>
        <v>42240</v>
      </c>
      <c r="N9457" s="6">
        <f>IF(AND(D9457&lt;=TOTAL_BEDS,J9457&lt;=TEMP_WORKER_MAX*TEMP_WORKER_HRS),1,0)</f>
        <v>0</v>
      </c>
      <c r="O9457" s="2">
        <f>L9457-M9457-K9457-FIXED_COSTS</f>
        <v>25480.527828409278</v>
      </c>
      <c r="P9457" s="2">
        <f>IF(N9457=1,O9457,"")</f>
      </c>
    </row>
    <row r="9458">
      <c r="A9458" s="6">
        <v>14</v>
      </c>
      <c r="B9458" s="6">
        <v>10</v>
      </c>
      <c r="C9458" s="6">
        <v>30</v>
      </c>
      <c r="D9458" s="6">
        <f>A9458+B9458+C9458</f>
        <v>54</v>
      </c>
      <c r="E9458" s="5">
        <f>IF(A9458=0,0,A9458*LABOR_HRS_WK_TOM*SEASON_WEEKS*(1+DIM_PCT_TOM)^A9458)</f>
        <v>4784.8479031488423</v>
      </c>
      <c r="F9458" s="5">
        <f>IF(B9458=0,0,B9458*LABOR_HRS_WK_CAR*SEASON_WEEKS*(1+DIM_PCT_CAR)^B9458)</f>
        <v>384.025363258907</v>
      </c>
      <c r="G9458" s="5">
        <f>IF(C9458=0,0,C9458*LABOR_HRS_WK_MES*SEASON_WEEKS*(1+DIM_PCT_MES)^C9458)</f>
        <v>1959.6780360096466</v>
      </c>
      <c r="H9458" s="5">
        <f>E9458+F9458+G9458</f>
        <v>7128.5513024173961</v>
      </c>
      <c r="I9458" s="5">
        <f>MIN(H9458,FARMER_HRS)</f>
        <v>720</v>
      </c>
      <c r="J9458" s="5">
        <f>MAX(0,H9458-FARMER_HRS)</f>
        <v>6408.5513024173961</v>
      </c>
      <c r="K9458" s="2">
        <f>I9458*FARMER_RATE+J9458*TEMP_WORKER_RATE</f>
        <v>136259.57122252422</v>
      </c>
      <c r="L9458" s="2">
        <f>A9458*PRICE_TOM+B9458*PRICE_CAR+C9458*PRICE_MES</f>
        <v>225140</v>
      </c>
      <c r="M9458" s="2">
        <f>A9458*FERT_BED_TOM+B9458*FERT_BED_CAR+C9458*FERT_BED_MES</f>
        <v>43120</v>
      </c>
      <c r="N9458" s="6">
        <f>IF(AND(D9458&lt;=TOTAL_BEDS,J9458&lt;=TEMP_WORKER_MAX*TEMP_WORKER_HRS),1,0)</f>
        <v>0</v>
      </c>
      <c r="O9458" s="2">
        <f>L9458-M9458-K9458-FIXED_COSTS</f>
        <v>25760.428777475783</v>
      </c>
      <c r="P9458" s="2">
        <f>IF(N9458=1,O9458,"")</f>
      </c>
    </row>
    <row r="9459">
      <c r="A9459" s="6">
        <v>14</v>
      </c>
      <c r="B9459" s="6">
        <v>11</v>
      </c>
      <c r="C9459" s="6">
        <v>0</v>
      </c>
      <c r="D9459" s="6">
        <f>A9459+B9459+C9459</f>
        <v>25</v>
      </c>
      <c r="E9459" s="5">
        <f>IF(A9459=0,0,A9459*LABOR_HRS_WK_TOM*SEASON_WEEKS*(1+DIM_PCT_TOM)^A9459)</f>
        <v>4784.8479031488423</v>
      </c>
      <c r="F9459" s="5">
        <f>IF(B9459=0,0,B9459*LABOR_HRS_WK_CAR*SEASON_WEEKS*(1+DIM_PCT_CAR)^B9459)</f>
        <v>432.98859707441773</v>
      </c>
      <c r="G9459" s="5">
        <f>IF(C9459=0,0,C9459*LABOR_HRS_WK_MES*SEASON_WEEKS*(1+DIM_PCT_MES)^C9459)</f>
        <v>0</v>
      </c>
      <c r="H9459" s="5">
        <f>E9459+F9459+G9459</f>
        <v>5217.83650022326</v>
      </c>
      <c r="I9459" s="5">
        <f>MIN(H9459,FARMER_HRS)</f>
        <v>720</v>
      </c>
      <c r="J9459" s="5">
        <f>MAX(0,H9459-FARMER_HRS)</f>
        <v>4497.83650022326</v>
      </c>
      <c r="K9459" s="2">
        <f>I9459*FARMER_RATE+J9459*TEMP_WORKER_RATE</f>
        <v>103087.43923998716</v>
      </c>
      <c r="L9459" s="2">
        <f>A9459*PRICE_TOM+B9459*PRICE_CAR+C9459*PRICE_MES</f>
        <v>146234</v>
      </c>
      <c r="M9459" s="2">
        <f>A9459*FERT_BED_TOM+B9459*FERT_BED_CAR+C9459*FERT_BED_MES</f>
        <v>17160</v>
      </c>
      <c r="N9459" s="6">
        <f>IF(AND(D9459&lt;=TOTAL_BEDS,J9459&lt;=TEMP_WORKER_MAX*TEMP_WORKER_HRS),1,0)</f>
        <v>1</v>
      </c>
      <c r="O9459" s="2">
        <f>L9459-M9459-K9459-FIXED_COSTS</f>
        <v>5986.5607600128424</v>
      </c>
      <c r="P9459" s="2">
        <f>IF(N9459=1,O9459,"")</f>
        <v>5986.5607600128424</v>
      </c>
    </row>
    <row r="9460">
      <c r="A9460" s="6">
        <v>14</v>
      </c>
      <c r="B9460" s="6">
        <v>11</v>
      </c>
      <c r="C9460" s="6">
        <v>1</v>
      </c>
      <c r="D9460" s="6">
        <f>A9460+B9460+C9460</f>
        <v>26</v>
      </c>
      <c r="E9460" s="5">
        <f>IF(A9460=0,0,A9460*LABOR_HRS_WK_TOM*SEASON_WEEKS*(1+DIM_PCT_TOM)^A9460)</f>
        <v>4784.8479031488423</v>
      </c>
      <c r="F9460" s="5">
        <f>IF(B9460=0,0,B9460*LABOR_HRS_WK_CAR*SEASON_WEEKS*(1+DIM_PCT_CAR)^B9460)</f>
        <v>432.98859707441773</v>
      </c>
      <c r="G9460" s="5">
        <f>IF(C9460=0,0,C9460*LABOR_HRS_WK_MES*SEASON_WEEKS*(1+DIM_PCT_MES)^C9460)</f>
        <v>45.5625</v>
      </c>
      <c r="H9460" s="5">
        <f>E9460+F9460+G9460</f>
        <v>5263.39900022326</v>
      </c>
      <c r="I9460" s="5">
        <f>MIN(H9460,FARMER_HRS)</f>
        <v>720</v>
      </c>
      <c r="J9460" s="5">
        <f>MAX(0,H9460-FARMER_HRS)</f>
        <v>4543.39900022326</v>
      </c>
      <c r="K9460" s="2">
        <f>I9460*FARMER_RATE+J9460*TEMP_WORKER_RATE</f>
        <v>103878.45486498716</v>
      </c>
      <c r="L9460" s="2">
        <f>A9460*PRICE_TOM+B9460*PRICE_CAR+C9460*PRICE_MES</f>
        <v>148934</v>
      </c>
      <c r="M9460" s="2">
        <f>A9460*FERT_BED_TOM+B9460*FERT_BED_CAR+C9460*FERT_BED_MES</f>
        <v>18040</v>
      </c>
      <c r="N9460" s="6">
        <f>IF(AND(D9460&lt;=TOTAL_BEDS,J9460&lt;=TEMP_WORKER_MAX*TEMP_WORKER_HRS),1,0)</f>
        <v>1</v>
      </c>
      <c r="O9460" s="2">
        <f>L9460-M9460-K9460-FIXED_COSTS</f>
        <v>7015.5451350128424</v>
      </c>
      <c r="P9460" s="2">
        <f>IF(N9460=1,O9460,"")</f>
        <v>7015.5451350128424</v>
      </c>
    </row>
    <row r="9461">
      <c r="A9461" s="6">
        <v>14</v>
      </c>
      <c r="B9461" s="6">
        <v>11</v>
      </c>
      <c r="C9461" s="6">
        <v>2</v>
      </c>
      <c r="D9461" s="6">
        <f>A9461+B9461+C9461</f>
        <v>27</v>
      </c>
      <c r="E9461" s="5">
        <f>IF(A9461=0,0,A9461*LABOR_HRS_WK_TOM*SEASON_WEEKS*(1+DIM_PCT_TOM)^A9461)</f>
        <v>4784.8479031488423</v>
      </c>
      <c r="F9461" s="5">
        <f>IF(B9461=0,0,B9461*LABOR_HRS_WK_CAR*SEASON_WEEKS*(1+DIM_PCT_CAR)^B9461)</f>
        <v>432.98859707441773</v>
      </c>
      <c r="G9461" s="5">
        <f>IF(C9461=0,0,C9461*LABOR_HRS_WK_MES*SEASON_WEEKS*(1+DIM_PCT_MES)^C9461)</f>
        <v>92.2640625</v>
      </c>
      <c r="H9461" s="5">
        <f>E9461+F9461+G9461</f>
        <v>5310.1005627232607</v>
      </c>
      <c r="I9461" s="5">
        <f>MIN(H9461,FARMER_HRS)</f>
        <v>720</v>
      </c>
      <c r="J9461" s="5">
        <f>MAX(0,H9461-FARMER_HRS)</f>
        <v>4590.1005627232607</v>
      </c>
      <c r="K9461" s="2">
        <f>I9461*FARMER_RATE+J9461*TEMP_WORKER_RATE</f>
        <v>104689.24588061216</v>
      </c>
      <c r="L9461" s="2">
        <f>A9461*PRICE_TOM+B9461*PRICE_CAR+C9461*PRICE_MES</f>
        <v>151634</v>
      </c>
      <c r="M9461" s="2">
        <f>A9461*FERT_BED_TOM+B9461*FERT_BED_CAR+C9461*FERT_BED_MES</f>
        <v>18920</v>
      </c>
      <c r="N9461" s="6">
        <f>IF(AND(D9461&lt;=TOTAL_BEDS,J9461&lt;=TEMP_WORKER_MAX*TEMP_WORKER_HRS),1,0)</f>
        <v>1</v>
      </c>
      <c r="O9461" s="2">
        <f>L9461-M9461-K9461-FIXED_COSTS</f>
        <v>8024.7541193878424</v>
      </c>
      <c r="P9461" s="2">
        <f>IF(N9461=1,O9461,"")</f>
        <v>8024.7541193878424</v>
      </c>
    </row>
    <row r="9462">
      <c r="A9462" s="6">
        <v>14</v>
      </c>
      <c r="B9462" s="6">
        <v>11</v>
      </c>
      <c r="C9462" s="6">
        <v>3</v>
      </c>
      <c r="D9462" s="6">
        <f>A9462+B9462+C9462</f>
        <v>28</v>
      </c>
      <c r="E9462" s="5">
        <f>IF(A9462=0,0,A9462*LABOR_HRS_WK_TOM*SEASON_WEEKS*(1+DIM_PCT_TOM)^A9462)</f>
        <v>4784.8479031488423</v>
      </c>
      <c r="F9462" s="5">
        <f>IF(B9462=0,0,B9462*LABOR_HRS_WK_CAR*SEASON_WEEKS*(1+DIM_PCT_CAR)^B9462)</f>
        <v>432.98859707441773</v>
      </c>
      <c r="G9462" s="5">
        <f>IF(C9462=0,0,C9462*LABOR_HRS_WK_MES*SEASON_WEEKS*(1+DIM_PCT_MES)^C9462)</f>
        <v>140.12604492187498</v>
      </c>
      <c r="H9462" s="5">
        <f>E9462+F9462+G9462</f>
        <v>5357.9625451451357</v>
      </c>
      <c r="I9462" s="5">
        <f>MIN(H9462,FARMER_HRS)</f>
        <v>720</v>
      </c>
      <c r="J9462" s="5">
        <f>MAX(0,H9462-FARMER_HRS)</f>
        <v>4637.9625451451357</v>
      </c>
      <c r="K9462" s="2">
        <f>I9462*FARMER_RATE+J9462*TEMP_WORKER_RATE</f>
        <v>105520.18307543638</v>
      </c>
      <c r="L9462" s="2">
        <f>A9462*PRICE_TOM+B9462*PRICE_CAR+C9462*PRICE_MES</f>
        <v>154334</v>
      </c>
      <c r="M9462" s="2">
        <f>A9462*FERT_BED_TOM+B9462*FERT_BED_CAR+C9462*FERT_BED_MES</f>
        <v>19800</v>
      </c>
      <c r="N9462" s="6">
        <f>IF(AND(D9462&lt;=TOTAL_BEDS,J9462&lt;=TEMP_WORKER_MAX*TEMP_WORKER_HRS),1,0)</f>
        <v>1</v>
      </c>
      <c r="O9462" s="2">
        <f>L9462-M9462-K9462-FIXED_COSTS</f>
        <v>9013.8169245636236</v>
      </c>
      <c r="P9462" s="2">
        <f>IF(N9462=1,O9462,"")</f>
        <v>9013.8169245636236</v>
      </c>
    </row>
    <row r="9463">
      <c r="A9463" s="6">
        <v>14</v>
      </c>
      <c r="B9463" s="6">
        <v>11</v>
      </c>
      <c r="C9463" s="6">
        <v>4</v>
      </c>
      <c r="D9463" s="6">
        <f>A9463+B9463+C9463</f>
        <v>29</v>
      </c>
      <c r="E9463" s="5">
        <f>IF(A9463=0,0,A9463*LABOR_HRS_WK_TOM*SEASON_WEEKS*(1+DIM_PCT_TOM)^A9463)</f>
        <v>4784.8479031488423</v>
      </c>
      <c r="F9463" s="5">
        <f>IF(B9463=0,0,B9463*LABOR_HRS_WK_CAR*SEASON_WEEKS*(1+DIM_PCT_CAR)^B9463)</f>
        <v>432.98859707441773</v>
      </c>
      <c r="G9463" s="5">
        <f>IF(C9463=0,0,C9463*LABOR_HRS_WK_MES*SEASON_WEEKS*(1+DIM_PCT_MES)^C9463)</f>
        <v>189.17016064453119</v>
      </c>
      <c r="H9463" s="5">
        <f>E9463+F9463+G9463</f>
        <v>5407.0066608677917</v>
      </c>
      <c r="I9463" s="5">
        <f>MIN(H9463,FARMER_HRS)</f>
        <v>720</v>
      </c>
      <c r="J9463" s="5">
        <f>MAX(0,H9463-FARMER_HRS)</f>
        <v>4687.0066608677917</v>
      </c>
      <c r="K9463" s="2">
        <f>I9463*FARMER_RATE+J9463*TEMP_WORKER_RATE</f>
        <v>106371.6434178436</v>
      </c>
      <c r="L9463" s="2">
        <f>A9463*PRICE_TOM+B9463*PRICE_CAR+C9463*PRICE_MES</f>
        <v>157034</v>
      </c>
      <c r="M9463" s="2">
        <f>A9463*FERT_BED_TOM+B9463*FERT_BED_CAR+C9463*FERT_BED_MES</f>
        <v>20680</v>
      </c>
      <c r="N9463" s="6">
        <f>IF(AND(D9463&lt;=TOTAL_BEDS,J9463&lt;=TEMP_WORKER_MAX*TEMP_WORKER_HRS),1,0)</f>
        <v>1</v>
      </c>
      <c r="O9463" s="2">
        <f>L9463-M9463-K9463-FIXED_COSTS</f>
        <v>9982.3565821563971</v>
      </c>
      <c r="P9463" s="2">
        <f>IF(N9463=1,O9463,"")</f>
        <v>9982.3565821563971</v>
      </c>
    </row>
    <row r="9464">
      <c r="A9464" s="6">
        <v>14</v>
      </c>
      <c r="B9464" s="6">
        <v>11</v>
      </c>
      <c r="C9464" s="6">
        <v>5</v>
      </c>
      <c r="D9464" s="6">
        <f>A9464+B9464+C9464</f>
        <v>30</v>
      </c>
      <c r="E9464" s="5">
        <f>IF(A9464=0,0,A9464*LABOR_HRS_WK_TOM*SEASON_WEEKS*(1+DIM_PCT_TOM)^A9464)</f>
        <v>4784.8479031488423</v>
      </c>
      <c r="F9464" s="5">
        <f>IF(B9464=0,0,B9464*LABOR_HRS_WK_CAR*SEASON_WEEKS*(1+DIM_PCT_CAR)^B9464)</f>
        <v>432.98859707441773</v>
      </c>
      <c r="G9464" s="5">
        <f>IF(C9464=0,0,C9464*LABOR_HRS_WK_MES*SEASON_WEEKS*(1+DIM_PCT_MES)^C9464)</f>
        <v>239.41848456573481</v>
      </c>
      <c r="H9464" s="5">
        <f>E9464+F9464+G9464</f>
        <v>5457.254984788995</v>
      </c>
      <c r="I9464" s="5">
        <f>MIN(H9464,FARMER_HRS)</f>
        <v>720</v>
      </c>
      <c r="J9464" s="5">
        <f>MAX(0,H9464-FARMER_HRS)</f>
        <v>4737.254984788995</v>
      </c>
      <c r="K9464" s="2">
        <f>I9464*FARMER_RATE+J9464*TEMP_WORKER_RATE</f>
        <v>107244.01015258672</v>
      </c>
      <c r="L9464" s="2">
        <f>A9464*PRICE_TOM+B9464*PRICE_CAR+C9464*PRICE_MES</f>
        <v>159734</v>
      </c>
      <c r="M9464" s="2">
        <f>A9464*FERT_BED_TOM+B9464*FERT_BED_CAR+C9464*FERT_BED_MES</f>
        <v>21560</v>
      </c>
      <c r="N9464" s="6">
        <f>IF(AND(D9464&lt;=TOTAL_BEDS,J9464&lt;=TEMP_WORKER_MAX*TEMP_WORKER_HRS),1,0)</f>
        <v>1</v>
      </c>
      <c r="O9464" s="2">
        <f>L9464-M9464-K9464-FIXED_COSTS</f>
        <v>10929.989847413279</v>
      </c>
      <c r="P9464" s="2">
        <f>IF(N9464=1,O9464,"")</f>
        <v>10929.989847413279</v>
      </c>
    </row>
    <row r="9465">
      <c r="A9465" s="6">
        <v>14</v>
      </c>
      <c r="B9465" s="6">
        <v>11</v>
      </c>
      <c r="C9465" s="6">
        <v>6</v>
      </c>
      <c r="D9465" s="6">
        <f>A9465+B9465+C9465</f>
        <v>31</v>
      </c>
      <c r="E9465" s="5">
        <f>IF(A9465=0,0,A9465*LABOR_HRS_WK_TOM*SEASON_WEEKS*(1+DIM_PCT_TOM)^A9465)</f>
        <v>4784.8479031488423</v>
      </c>
      <c r="F9465" s="5">
        <f>IF(B9465=0,0,B9465*LABOR_HRS_WK_CAR*SEASON_WEEKS*(1+DIM_PCT_CAR)^B9465)</f>
        <v>432.98859707441773</v>
      </c>
      <c r="G9465" s="5">
        <f>IF(C9465=0,0,C9465*LABOR_HRS_WK_MES*SEASON_WEEKS*(1+DIM_PCT_MES)^C9465)</f>
        <v>290.89345874736773</v>
      </c>
      <c r="H9465" s="5">
        <f>E9465+F9465+G9465</f>
        <v>5508.7299589706281</v>
      </c>
      <c r="I9465" s="5">
        <f>MIN(H9465,FARMER_HRS)</f>
        <v>720</v>
      </c>
      <c r="J9465" s="5">
        <f>MAX(0,H9465-FARMER_HRS)</f>
        <v>4788.7299589706281</v>
      </c>
      <c r="K9465" s="2">
        <f>I9465*FARMER_RATE+J9465*TEMP_WORKER_RATE</f>
        <v>108137.67289879563</v>
      </c>
      <c r="L9465" s="2">
        <f>A9465*PRICE_TOM+B9465*PRICE_CAR+C9465*PRICE_MES</f>
        <v>162434</v>
      </c>
      <c r="M9465" s="2">
        <f>A9465*FERT_BED_TOM+B9465*FERT_BED_CAR+C9465*FERT_BED_MES</f>
        <v>22440</v>
      </c>
      <c r="N9465" s="6">
        <f>IF(AND(D9465&lt;=TOTAL_BEDS,J9465&lt;=TEMP_WORKER_MAX*TEMP_WORKER_HRS),1,0)</f>
        <v>1</v>
      </c>
      <c r="O9465" s="2">
        <f>L9465-M9465-K9465-FIXED_COSTS</f>
        <v>11856.32710120437</v>
      </c>
      <c r="P9465" s="2">
        <f>IF(N9465=1,O9465,"")</f>
        <v>11856.32710120437</v>
      </c>
    </row>
    <row r="9466">
      <c r="A9466" s="6">
        <v>14</v>
      </c>
      <c r="B9466" s="6">
        <v>11</v>
      </c>
      <c r="C9466" s="6">
        <v>7</v>
      </c>
      <c r="D9466" s="6">
        <f>A9466+B9466+C9466</f>
        <v>32</v>
      </c>
      <c r="E9466" s="5">
        <f>IF(A9466=0,0,A9466*LABOR_HRS_WK_TOM*SEASON_WEEKS*(1+DIM_PCT_TOM)^A9466)</f>
        <v>4784.8479031488423</v>
      </c>
      <c r="F9466" s="5">
        <f>IF(B9466=0,0,B9466*LABOR_HRS_WK_CAR*SEASON_WEEKS*(1+DIM_PCT_CAR)^B9466)</f>
        <v>432.98859707441773</v>
      </c>
      <c r="G9466" s="5">
        <f>IF(C9466=0,0,C9466*LABOR_HRS_WK_MES*SEASON_WEEKS*(1+DIM_PCT_MES)^C9466)</f>
        <v>343.61789814532818</v>
      </c>
      <c r="H9466" s="5">
        <f>E9466+F9466+G9466</f>
        <v>5561.454398368589</v>
      </c>
      <c r="I9466" s="5">
        <f>MIN(H9466,FARMER_HRS)</f>
        <v>720</v>
      </c>
      <c r="J9466" s="5">
        <f>MAX(0,H9466-FARMER_HRS)</f>
        <v>4841.454398368589</v>
      </c>
      <c r="K9466" s="2">
        <f>I9466*FARMER_RATE+J9466*TEMP_WORKER_RATE</f>
        <v>109053.02774945466</v>
      </c>
      <c r="L9466" s="2">
        <f>A9466*PRICE_TOM+B9466*PRICE_CAR+C9466*PRICE_MES</f>
        <v>165134</v>
      </c>
      <c r="M9466" s="2">
        <f>A9466*FERT_BED_TOM+B9466*FERT_BED_CAR+C9466*FERT_BED_MES</f>
        <v>23320</v>
      </c>
      <c r="N9466" s="6">
        <f>IF(AND(D9466&lt;=TOTAL_BEDS,J9466&lt;=TEMP_WORKER_MAX*TEMP_WORKER_HRS),1,0)</f>
        <v>1</v>
      </c>
      <c r="O9466" s="2">
        <f>L9466-M9466-K9466-FIXED_COSTS</f>
        <v>12760.972250545339</v>
      </c>
      <c r="P9466" s="2">
        <f>IF(N9466=1,O9466,"")</f>
        <v>12760.972250545339</v>
      </c>
    </row>
    <row r="9467">
      <c r="A9467" s="6">
        <v>14</v>
      </c>
      <c r="B9467" s="6">
        <v>11</v>
      </c>
      <c r="C9467" s="6">
        <v>8</v>
      </c>
      <c r="D9467" s="6">
        <f>A9467+B9467+C9467</f>
        <v>33</v>
      </c>
      <c r="E9467" s="5">
        <f>IF(A9467=0,0,A9467*LABOR_HRS_WK_TOM*SEASON_WEEKS*(1+DIM_PCT_TOM)^A9467)</f>
        <v>4784.8479031488423</v>
      </c>
      <c r="F9467" s="5">
        <f>IF(B9467=0,0,B9467*LABOR_HRS_WK_CAR*SEASON_WEEKS*(1+DIM_PCT_CAR)^B9467)</f>
        <v>432.98859707441773</v>
      </c>
      <c r="G9467" s="5">
        <f>IF(C9467=0,0,C9467*LABOR_HRS_WK_MES*SEASON_WEEKS*(1+DIM_PCT_MES)^C9467)</f>
        <v>397.61499642530833</v>
      </c>
      <c r="H9467" s="5">
        <f>E9467+F9467+G9467</f>
        <v>5615.4514966485685</v>
      </c>
      <c r="I9467" s="5">
        <f>MIN(H9467,FARMER_HRS)</f>
        <v>720</v>
      </c>
      <c r="J9467" s="5">
        <f>MAX(0,H9467-FARMER_HRS)</f>
        <v>4895.4514966485685</v>
      </c>
      <c r="K9467" s="2">
        <f>I9467*FARMER_RATE+J9467*TEMP_WORKER_RATE</f>
        <v>109990.47737237098</v>
      </c>
      <c r="L9467" s="2">
        <f>A9467*PRICE_TOM+B9467*PRICE_CAR+C9467*PRICE_MES</f>
        <v>167834</v>
      </c>
      <c r="M9467" s="2">
        <f>A9467*FERT_BED_TOM+B9467*FERT_BED_CAR+C9467*FERT_BED_MES</f>
        <v>24200</v>
      </c>
      <c r="N9467" s="6">
        <f>IF(AND(D9467&lt;=TOTAL_BEDS,J9467&lt;=TEMP_WORKER_MAX*TEMP_WORKER_HRS),1,0)</f>
        <v>1</v>
      </c>
      <c r="O9467" s="2">
        <f>L9467-M9467-K9467-FIXED_COSTS</f>
        <v>13643.52262762902</v>
      </c>
      <c r="P9467" s="2">
        <f>IF(N9467=1,O9467,"")</f>
        <v>13643.52262762902</v>
      </c>
    </row>
    <row r="9468">
      <c r="A9468" s="6">
        <v>14</v>
      </c>
      <c r="B9468" s="6">
        <v>11</v>
      </c>
      <c r="C9468" s="6">
        <v>9</v>
      </c>
      <c r="D9468" s="6">
        <f>A9468+B9468+C9468</f>
        <v>34</v>
      </c>
      <c r="E9468" s="5">
        <f>IF(A9468=0,0,A9468*LABOR_HRS_WK_TOM*SEASON_WEEKS*(1+DIM_PCT_TOM)^A9468)</f>
        <v>4784.8479031488423</v>
      </c>
      <c r="F9468" s="5">
        <f>IF(B9468=0,0,B9468*LABOR_HRS_WK_CAR*SEASON_WEEKS*(1+DIM_PCT_CAR)^B9468)</f>
        <v>432.98859707441773</v>
      </c>
      <c r="G9468" s="5">
        <f>IF(C9468=0,0,C9468*LABOR_HRS_WK_MES*SEASON_WEEKS*(1+DIM_PCT_MES)^C9468)</f>
        <v>452.90833186570273</v>
      </c>
      <c r="H9468" s="5">
        <f>E9468+F9468+G9468</f>
        <v>5670.7448320889634</v>
      </c>
      <c r="I9468" s="5">
        <f>MIN(H9468,FARMER_HRS)</f>
        <v>720</v>
      </c>
      <c r="J9468" s="5">
        <f>MAX(0,H9468-FARMER_HRS)</f>
        <v>4950.7448320889634</v>
      </c>
      <c r="K9468" s="2">
        <f>I9468*FARMER_RATE+J9468*TEMP_WORKER_RATE</f>
        <v>110950.43111265561</v>
      </c>
      <c r="L9468" s="2">
        <f>A9468*PRICE_TOM+B9468*PRICE_CAR+C9468*PRICE_MES</f>
        <v>170534</v>
      </c>
      <c r="M9468" s="2">
        <f>A9468*FERT_BED_TOM+B9468*FERT_BED_CAR+C9468*FERT_BED_MES</f>
        <v>25080</v>
      </c>
      <c r="N9468" s="6">
        <f>IF(AND(D9468&lt;=TOTAL_BEDS,J9468&lt;=TEMP_WORKER_MAX*TEMP_WORKER_HRS),1,0)</f>
        <v>1</v>
      </c>
      <c r="O9468" s="2">
        <f>L9468-M9468-K9468-FIXED_COSTS</f>
        <v>14503.568887344387</v>
      </c>
      <c r="P9468" s="2">
        <f>IF(N9468=1,O9468,"")</f>
        <v>14503.568887344387</v>
      </c>
    </row>
    <row r="9469">
      <c r="A9469" s="6">
        <v>14</v>
      </c>
      <c r="B9469" s="6">
        <v>11</v>
      </c>
      <c r="C9469" s="6">
        <v>10</v>
      </c>
      <c r="D9469" s="6">
        <f>A9469+B9469+C9469</f>
        <v>35</v>
      </c>
      <c r="E9469" s="5">
        <f>IF(A9469=0,0,A9469*LABOR_HRS_WK_TOM*SEASON_WEEKS*(1+DIM_PCT_TOM)^A9469)</f>
        <v>4784.8479031488423</v>
      </c>
      <c r="F9469" s="5">
        <f>IF(B9469=0,0,B9469*LABOR_HRS_WK_CAR*SEASON_WEEKS*(1+DIM_PCT_CAR)^B9469)</f>
        <v>432.98859707441773</v>
      </c>
      <c r="G9469" s="5">
        <f>IF(C9469=0,0,C9469*LABOR_HRS_WK_MES*SEASON_WEEKS*(1+DIM_PCT_MES)^C9469)</f>
        <v>509.52187334891551</v>
      </c>
      <c r="H9469" s="5">
        <f>E9469+F9469+G9469</f>
        <v>5727.3583735721759</v>
      </c>
      <c r="I9469" s="5">
        <f>MIN(H9469,FARMER_HRS)</f>
        <v>720</v>
      </c>
      <c r="J9469" s="5">
        <f>MAX(0,H9469-FARMER_HRS)</f>
        <v>5007.3583735721759</v>
      </c>
      <c r="K9469" s="2">
        <f>I9469*FARMER_RATE+J9469*TEMP_WORKER_RATE</f>
        <v>111933.30509673916</v>
      </c>
      <c r="L9469" s="2">
        <f>A9469*PRICE_TOM+B9469*PRICE_CAR+C9469*PRICE_MES</f>
        <v>173234</v>
      </c>
      <c r="M9469" s="2">
        <f>A9469*FERT_BED_TOM+B9469*FERT_BED_CAR+C9469*FERT_BED_MES</f>
        <v>25960</v>
      </c>
      <c r="N9469" s="6">
        <f>IF(AND(D9469&lt;=TOTAL_BEDS,J9469&lt;=TEMP_WORKER_MAX*TEMP_WORKER_HRS),1,0)</f>
        <v>1</v>
      </c>
      <c r="O9469" s="2">
        <f>L9469-M9469-K9469-FIXED_COSTS</f>
        <v>15340.694903260839</v>
      </c>
      <c r="P9469" s="2">
        <f>IF(N9469=1,O9469,"")</f>
        <v>15340.694903260839</v>
      </c>
    </row>
    <row r="9470">
      <c r="A9470" s="6">
        <v>14</v>
      </c>
      <c r="B9470" s="6">
        <v>11</v>
      </c>
      <c r="C9470" s="6">
        <v>11</v>
      </c>
      <c r="D9470" s="6">
        <f>A9470+B9470+C9470</f>
        <v>36</v>
      </c>
      <c r="E9470" s="5">
        <f>IF(A9470=0,0,A9470*LABOR_HRS_WK_TOM*SEASON_WEEKS*(1+DIM_PCT_TOM)^A9470)</f>
        <v>4784.8479031488423</v>
      </c>
      <c r="F9470" s="5">
        <f>IF(B9470=0,0,B9470*LABOR_HRS_WK_CAR*SEASON_WEEKS*(1+DIM_PCT_CAR)^B9470)</f>
        <v>432.98859707441773</v>
      </c>
      <c r="G9470" s="5">
        <f>IF(C9470=0,0,C9470*LABOR_HRS_WK_MES*SEASON_WEEKS*(1+DIM_PCT_MES)^C9470)</f>
        <v>567.47998644235463</v>
      </c>
      <c r="H9470" s="5">
        <f>E9470+F9470+G9470</f>
        <v>5785.3164866656152</v>
      </c>
      <c r="I9470" s="5">
        <f>MIN(H9470,FARMER_HRS)</f>
        <v>720</v>
      </c>
      <c r="J9470" s="5">
        <f>MAX(0,H9470-FARMER_HRS)</f>
        <v>5065.3164866656152</v>
      </c>
      <c r="K9470" s="2">
        <f>I9470*FARMER_RATE+J9470*TEMP_WORKER_RATE</f>
        <v>112939.52233794471</v>
      </c>
      <c r="L9470" s="2">
        <f>A9470*PRICE_TOM+B9470*PRICE_CAR+C9470*PRICE_MES</f>
        <v>175934</v>
      </c>
      <c r="M9470" s="2">
        <f>A9470*FERT_BED_TOM+B9470*FERT_BED_CAR+C9470*FERT_BED_MES</f>
        <v>26840</v>
      </c>
      <c r="N9470" s="6">
        <f>IF(AND(D9470&lt;=TOTAL_BEDS,J9470&lt;=TEMP_WORKER_MAX*TEMP_WORKER_HRS),1,0)</f>
        <v>1</v>
      </c>
      <c r="O9470" s="2">
        <f>L9470-M9470-K9470-FIXED_COSTS</f>
        <v>16154.477662055288</v>
      </c>
      <c r="P9470" s="2">
        <f>IF(N9470=1,O9470,"")</f>
        <v>16154.477662055288</v>
      </c>
    </row>
    <row r="9471">
      <c r="A9471" s="6">
        <v>14</v>
      </c>
      <c r="B9471" s="6">
        <v>11</v>
      </c>
      <c r="C9471" s="6">
        <v>12</v>
      </c>
      <c r="D9471" s="6">
        <f>A9471+B9471+C9471</f>
        <v>37</v>
      </c>
      <c r="E9471" s="5">
        <f>IF(A9471=0,0,A9471*LABOR_HRS_WK_TOM*SEASON_WEEKS*(1+DIM_PCT_TOM)^A9471)</f>
        <v>4784.8479031488423</v>
      </c>
      <c r="F9471" s="5">
        <f>IF(B9471=0,0,B9471*LABOR_HRS_WK_CAR*SEASON_WEEKS*(1+DIM_PCT_CAR)^B9471)</f>
        <v>432.98859707441773</v>
      </c>
      <c r="G9471" s="5">
        <f>IF(C9471=0,0,C9471*LABOR_HRS_WK_MES*SEASON_WEEKS*(1+DIM_PCT_MES)^C9471)</f>
        <v>626.807439570419</v>
      </c>
      <c r="H9471" s="5">
        <f>E9471+F9471+G9471</f>
        <v>5844.6439397936792</v>
      </c>
      <c r="I9471" s="5">
        <f>MIN(H9471,FARMER_HRS)</f>
        <v>720</v>
      </c>
      <c r="J9471" s="5">
        <f>MAX(0,H9471-FARMER_HRS)</f>
        <v>5124.6439397936792</v>
      </c>
      <c r="K9471" s="2">
        <f>I9471*FARMER_RATE+J9471*TEMP_WORKER_RATE</f>
        <v>113969.51284364026</v>
      </c>
      <c r="L9471" s="2">
        <f>A9471*PRICE_TOM+B9471*PRICE_CAR+C9471*PRICE_MES</f>
        <v>178634</v>
      </c>
      <c r="M9471" s="2">
        <f>A9471*FERT_BED_TOM+B9471*FERT_BED_CAR+C9471*FERT_BED_MES</f>
        <v>27720</v>
      </c>
      <c r="N9471" s="6">
        <f>IF(AND(D9471&lt;=TOTAL_BEDS,J9471&lt;=TEMP_WORKER_MAX*TEMP_WORKER_HRS),1,0)</f>
        <v>1</v>
      </c>
      <c r="O9471" s="2">
        <f>L9471-M9471-K9471-FIXED_COSTS</f>
        <v>16944.487156359741</v>
      </c>
      <c r="P9471" s="2">
        <f>IF(N9471=1,O9471,"")</f>
        <v>16944.487156359741</v>
      </c>
    </row>
    <row r="9472">
      <c r="A9472" s="6">
        <v>14</v>
      </c>
      <c r="B9472" s="6">
        <v>11</v>
      </c>
      <c r="C9472" s="6">
        <v>13</v>
      </c>
      <c r="D9472" s="6">
        <f>A9472+B9472+C9472</f>
        <v>38</v>
      </c>
      <c r="E9472" s="5">
        <f>IF(A9472=0,0,A9472*LABOR_HRS_WK_TOM*SEASON_WEEKS*(1+DIM_PCT_TOM)^A9472)</f>
        <v>4784.8479031488423</v>
      </c>
      <c r="F9472" s="5">
        <f>IF(B9472=0,0,B9472*LABOR_HRS_WK_CAR*SEASON_WEEKS*(1+DIM_PCT_CAR)^B9472)</f>
        <v>432.98859707441773</v>
      </c>
      <c r="G9472" s="5">
        <f>IF(C9472=0,0,C9472*LABOR_HRS_WK_MES*SEASON_WEEKS*(1+DIM_PCT_MES)^C9472)</f>
        <v>687.52941027880331</v>
      </c>
      <c r="H9472" s="5">
        <f>E9472+F9472+G9472</f>
        <v>5905.3659105020633</v>
      </c>
      <c r="I9472" s="5">
        <f>MIN(H9472,FARMER_HRS)</f>
        <v>720</v>
      </c>
      <c r="J9472" s="5">
        <f>MAX(0,H9472-FARMER_HRS)</f>
        <v>5185.3659105020633</v>
      </c>
      <c r="K9472" s="2">
        <f>I9472*FARMER_RATE+J9472*TEMP_WORKER_RATE</f>
        <v>115023.71372399415</v>
      </c>
      <c r="L9472" s="2">
        <f>A9472*PRICE_TOM+B9472*PRICE_CAR+C9472*PRICE_MES</f>
        <v>181334</v>
      </c>
      <c r="M9472" s="2">
        <f>A9472*FERT_BED_TOM+B9472*FERT_BED_CAR+C9472*FERT_BED_MES</f>
        <v>28600</v>
      </c>
      <c r="N9472" s="6">
        <f>IF(AND(D9472&lt;=TOTAL_BEDS,J9472&lt;=TEMP_WORKER_MAX*TEMP_WORKER_HRS),1,0)</f>
        <v>1</v>
      </c>
      <c r="O9472" s="2">
        <f>L9472-M9472-K9472-FIXED_COSTS</f>
        <v>17710.286276005849</v>
      </c>
      <c r="P9472" s="2">
        <f>IF(N9472=1,O9472,"")</f>
        <v>17710.286276005849</v>
      </c>
    </row>
    <row r="9473">
      <c r="A9473" s="6">
        <v>14</v>
      </c>
      <c r="B9473" s="6">
        <v>11</v>
      </c>
      <c r="C9473" s="6">
        <v>14</v>
      </c>
      <c r="D9473" s="6">
        <f>A9473+B9473+C9473</f>
        <v>39</v>
      </c>
      <c r="E9473" s="5">
        <f>IF(A9473=0,0,A9473*LABOR_HRS_WK_TOM*SEASON_WEEKS*(1+DIM_PCT_TOM)^A9473)</f>
        <v>4784.8479031488423</v>
      </c>
      <c r="F9473" s="5">
        <f>IF(B9473=0,0,B9473*LABOR_HRS_WK_CAR*SEASON_WEEKS*(1+DIM_PCT_CAR)^B9473)</f>
        <v>432.98859707441773</v>
      </c>
      <c r="G9473" s="5">
        <f>IF(C9473=0,0,C9473*LABOR_HRS_WK_MES*SEASON_WEEKS*(1+DIM_PCT_MES)^C9473)</f>
        <v>749.67149159246435</v>
      </c>
      <c r="H9473" s="5">
        <f>E9473+F9473+G9473</f>
        <v>5967.5079918157244</v>
      </c>
      <c r="I9473" s="5">
        <f>MIN(H9473,FARMER_HRS)</f>
        <v>720</v>
      </c>
      <c r="J9473" s="5">
        <f>MAX(0,H9473-FARMER_HRS)</f>
        <v>5247.5079918157244</v>
      </c>
      <c r="K9473" s="2">
        <f>I9473*FARMER_RATE+J9473*TEMP_WORKER_RATE</f>
        <v>116102.56930235632</v>
      </c>
      <c r="L9473" s="2">
        <f>A9473*PRICE_TOM+B9473*PRICE_CAR+C9473*PRICE_MES</f>
        <v>184034</v>
      </c>
      <c r="M9473" s="2">
        <f>A9473*FERT_BED_TOM+B9473*FERT_BED_CAR+C9473*FERT_BED_MES</f>
        <v>29480</v>
      </c>
      <c r="N9473" s="6">
        <f>IF(AND(D9473&lt;=TOTAL_BEDS,J9473&lt;=TEMP_WORKER_MAX*TEMP_WORKER_HRS),1,0)</f>
        <v>1</v>
      </c>
      <c r="O9473" s="2">
        <f>L9473-M9473-K9473-FIXED_COSTS</f>
        <v>18451.430697643678</v>
      </c>
      <c r="P9473" s="2">
        <f>IF(N9473=1,O9473,"")</f>
        <v>18451.430697643678</v>
      </c>
    </row>
    <row r="9474">
      <c r="A9474" s="6">
        <v>14</v>
      </c>
      <c r="B9474" s="6">
        <v>11</v>
      </c>
      <c r="C9474" s="6">
        <v>15</v>
      </c>
      <c r="D9474" s="6">
        <f>A9474+B9474+C9474</f>
        <v>40</v>
      </c>
      <c r="E9474" s="5">
        <f>IF(A9474=0,0,A9474*LABOR_HRS_WK_TOM*SEASON_WEEKS*(1+DIM_PCT_TOM)^A9474)</f>
        <v>4784.8479031488423</v>
      </c>
      <c r="F9474" s="5">
        <f>IF(B9474=0,0,B9474*LABOR_HRS_WK_CAR*SEASON_WEEKS*(1+DIM_PCT_CAR)^B9474)</f>
        <v>432.98859707441773</v>
      </c>
      <c r="G9474" s="5">
        <f>IF(C9474=0,0,C9474*LABOR_HRS_WK_MES*SEASON_WEEKS*(1+DIM_PCT_MES)^C9474)</f>
        <v>813.25969846861074</v>
      </c>
      <c r="H9474" s="5">
        <f>E9474+F9474+G9474</f>
        <v>6031.096198691871</v>
      </c>
      <c r="I9474" s="5">
        <f>MIN(H9474,FARMER_HRS)</f>
        <v>720</v>
      </c>
      <c r="J9474" s="5">
        <f>MAX(0,H9474-FARMER_HRS)</f>
        <v>5311.096198691871</v>
      </c>
      <c r="K9474" s="2">
        <f>I9474*FARMER_RATE+J9474*TEMP_WORKER_RATE</f>
        <v>117206.53122728942</v>
      </c>
      <c r="L9474" s="2">
        <f>A9474*PRICE_TOM+B9474*PRICE_CAR+C9474*PRICE_MES</f>
        <v>186734</v>
      </c>
      <c r="M9474" s="2">
        <f>A9474*FERT_BED_TOM+B9474*FERT_BED_CAR+C9474*FERT_BED_MES</f>
        <v>30360</v>
      </c>
      <c r="N9474" s="6">
        <f>IF(AND(D9474&lt;=TOTAL_BEDS,J9474&lt;=TEMP_WORKER_MAX*TEMP_WORKER_HRS),1,0)</f>
        <v>1</v>
      </c>
      <c r="O9474" s="2">
        <f>L9474-M9474-K9474-FIXED_COSTS</f>
        <v>19167.468772710577</v>
      </c>
      <c r="P9474" s="2">
        <f>IF(N9474=1,O9474,"")</f>
        <v>19167.468772710577</v>
      </c>
    </row>
    <row r="9475">
      <c r="A9475" s="6">
        <v>14</v>
      </c>
      <c r="B9475" s="6">
        <v>11</v>
      </c>
      <c r="C9475" s="6">
        <v>16</v>
      </c>
      <c r="D9475" s="6">
        <f>A9475+B9475+C9475</f>
        <v>41</v>
      </c>
      <c r="E9475" s="5">
        <f>IF(A9475=0,0,A9475*LABOR_HRS_WK_TOM*SEASON_WEEKS*(1+DIM_PCT_TOM)^A9475)</f>
        <v>4784.8479031488423</v>
      </c>
      <c r="F9475" s="5">
        <f>IF(B9475=0,0,B9475*LABOR_HRS_WK_CAR*SEASON_WEEKS*(1+DIM_PCT_CAR)^B9475)</f>
        <v>432.98859707441773</v>
      </c>
      <c r="G9475" s="5">
        <f>IF(C9475=0,0,C9475*LABOR_HRS_WK_MES*SEASON_WEEKS*(1+DIM_PCT_MES)^C9475)</f>
        <v>878.32047434609967</v>
      </c>
      <c r="H9475" s="5">
        <f>E9475+F9475+G9475</f>
        <v>6096.15697456936</v>
      </c>
      <c r="I9475" s="5">
        <f>MIN(H9475,FARMER_HRS)</f>
        <v>720</v>
      </c>
      <c r="J9475" s="5">
        <f>MAX(0,H9475-FARMER_HRS)</f>
        <v>5376.15697456936</v>
      </c>
      <c r="K9475" s="2">
        <f>I9475*FARMER_RATE+J9475*TEMP_WORKER_RATE</f>
        <v>118336.0585862736</v>
      </c>
      <c r="L9475" s="2">
        <f>A9475*PRICE_TOM+B9475*PRICE_CAR+C9475*PRICE_MES</f>
        <v>189434</v>
      </c>
      <c r="M9475" s="2">
        <f>A9475*FERT_BED_TOM+B9475*FERT_BED_CAR+C9475*FERT_BED_MES</f>
        <v>31240</v>
      </c>
      <c r="N9475" s="6">
        <f>IF(AND(D9475&lt;=TOTAL_BEDS,J9475&lt;=TEMP_WORKER_MAX*TEMP_WORKER_HRS),1,0)</f>
        <v>1</v>
      </c>
      <c r="O9475" s="2">
        <f>L9475-M9475-K9475-FIXED_COSTS</f>
        <v>19857.941413726396</v>
      </c>
      <c r="P9475" s="2">
        <f>IF(N9475=1,O9475,"")</f>
        <v>19857.941413726396</v>
      </c>
    </row>
    <row r="9476">
      <c r="A9476" s="6">
        <v>14</v>
      </c>
      <c r="B9476" s="6">
        <v>11</v>
      </c>
      <c r="C9476" s="6">
        <v>17</v>
      </c>
      <c r="D9476" s="6">
        <f>A9476+B9476+C9476</f>
        <v>42</v>
      </c>
      <c r="E9476" s="5">
        <f>IF(A9476=0,0,A9476*LABOR_HRS_WK_TOM*SEASON_WEEKS*(1+DIM_PCT_TOM)^A9476)</f>
        <v>4784.8479031488423</v>
      </c>
      <c r="F9476" s="5">
        <f>IF(B9476=0,0,B9476*LABOR_HRS_WK_CAR*SEASON_WEEKS*(1+DIM_PCT_CAR)^B9476)</f>
        <v>432.98859707441773</v>
      </c>
      <c r="G9476" s="5">
        <f>IF(C9476=0,0,C9476*LABOR_HRS_WK_MES*SEASON_WEEKS*(1+DIM_PCT_MES)^C9476)</f>
        <v>944.88069779263992</v>
      </c>
      <c r="H9476" s="5">
        <f>E9476+F9476+G9476</f>
        <v>6162.7171980159</v>
      </c>
      <c r="I9476" s="5">
        <f>MIN(H9476,FARMER_HRS)</f>
        <v>720</v>
      </c>
      <c r="J9476" s="5">
        <f>MAX(0,H9476-FARMER_HRS)</f>
        <v>5442.7171980159</v>
      </c>
      <c r="K9476" s="2">
        <f>I9476*FARMER_RATE+J9476*TEMP_WORKER_RATE</f>
        <v>119491.61802110937</v>
      </c>
      <c r="L9476" s="2">
        <f>A9476*PRICE_TOM+B9476*PRICE_CAR+C9476*PRICE_MES</f>
        <v>192134</v>
      </c>
      <c r="M9476" s="2">
        <f>A9476*FERT_BED_TOM+B9476*FERT_BED_CAR+C9476*FERT_BED_MES</f>
        <v>32120</v>
      </c>
      <c r="N9476" s="6">
        <f>IF(AND(D9476&lt;=TOTAL_BEDS,J9476&lt;=TEMP_WORKER_MAX*TEMP_WORKER_HRS),1,0)</f>
        <v>1</v>
      </c>
      <c r="O9476" s="2">
        <f>L9476-M9476-K9476-FIXED_COSTS</f>
        <v>20522.381978890626</v>
      </c>
      <c r="P9476" s="2">
        <f>IF(N9476=1,O9476,"")</f>
        <v>20522.381978890626</v>
      </c>
    </row>
    <row r="9477">
      <c r="A9477" s="6">
        <v>14</v>
      </c>
      <c r="B9477" s="6">
        <v>11</v>
      </c>
      <c r="C9477" s="6">
        <v>18</v>
      </c>
      <c r="D9477" s="6">
        <f>A9477+B9477+C9477</f>
        <v>43</v>
      </c>
      <c r="E9477" s="5">
        <f>IF(A9477=0,0,A9477*LABOR_HRS_WK_TOM*SEASON_WEEKS*(1+DIM_PCT_TOM)^A9477)</f>
        <v>4784.8479031488423</v>
      </c>
      <c r="F9477" s="5">
        <f>IF(B9477=0,0,B9477*LABOR_HRS_WK_CAR*SEASON_WEEKS*(1+DIM_PCT_CAR)^B9477)</f>
        <v>432.98859707441773</v>
      </c>
      <c r="G9477" s="5">
        <f>IF(C9477=0,0,C9477*LABOR_HRS_WK_MES*SEASON_WEEKS*(1+DIM_PCT_MES)^C9477)</f>
        <v>1012.9676892512272</v>
      </c>
      <c r="H9477" s="5">
        <f>E9477+F9477+G9477</f>
        <v>6230.8041894744874</v>
      </c>
      <c r="I9477" s="5">
        <f>MIN(H9477,FARMER_HRS)</f>
        <v>720</v>
      </c>
      <c r="J9477" s="5">
        <f>MAX(0,H9477-FARMER_HRS)</f>
        <v>5510.8041894744874</v>
      </c>
      <c r="K9477" s="2">
        <f>I9477*FARMER_RATE+J9477*TEMP_WORKER_RATE</f>
        <v>120673.68384504318</v>
      </c>
      <c r="L9477" s="2">
        <f>A9477*PRICE_TOM+B9477*PRICE_CAR+C9477*PRICE_MES</f>
        <v>194834</v>
      </c>
      <c r="M9477" s="2">
        <f>A9477*FERT_BED_TOM+B9477*FERT_BED_CAR+C9477*FERT_BED_MES</f>
        <v>33000</v>
      </c>
      <c r="N9477" s="6">
        <f>IF(AND(D9477&lt;=TOTAL_BEDS,J9477&lt;=TEMP_WORKER_MAX*TEMP_WORKER_HRS),1,0)</f>
        <v>1</v>
      </c>
      <c r="O9477" s="2">
        <f>L9477-M9477-K9477-FIXED_COSTS</f>
        <v>21160.316154956818</v>
      </c>
      <c r="P9477" s="2">
        <f>IF(N9477=1,O9477,"")</f>
        <v>21160.316154956818</v>
      </c>
    </row>
    <row r="9478">
      <c r="A9478" s="6">
        <v>14</v>
      </c>
      <c r="B9478" s="6">
        <v>11</v>
      </c>
      <c r="C9478" s="6">
        <v>19</v>
      </c>
      <c r="D9478" s="6">
        <f>A9478+B9478+C9478</f>
        <v>44</v>
      </c>
      <c r="E9478" s="5">
        <f>IF(A9478=0,0,A9478*LABOR_HRS_WK_TOM*SEASON_WEEKS*(1+DIM_PCT_TOM)^A9478)</f>
        <v>4784.8479031488423</v>
      </c>
      <c r="F9478" s="5">
        <f>IF(B9478=0,0,B9478*LABOR_HRS_WK_CAR*SEASON_WEEKS*(1+DIM_PCT_CAR)^B9478)</f>
        <v>432.98859707441773</v>
      </c>
      <c r="G9478" s="5">
        <f>IF(C9478=0,0,C9478*LABOR_HRS_WK_MES*SEASON_WEEKS*(1+DIM_PCT_MES)^C9478)</f>
        <v>1082.6092178872491</v>
      </c>
      <c r="H9478" s="5">
        <f>E9478+F9478+G9478</f>
        <v>6300.44571811051</v>
      </c>
      <c r="I9478" s="5">
        <f>MIN(H9478,FARMER_HRS)</f>
        <v>720</v>
      </c>
      <c r="J9478" s="5">
        <f>MAX(0,H9478-FARMER_HRS)</f>
        <v>5580.44571811051</v>
      </c>
      <c r="K9478" s="2">
        <f>I9478*FARMER_RATE+J9478*TEMP_WORKER_RATE</f>
        <v>121882.73816164079</v>
      </c>
      <c r="L9478" s="2">
        <f>A9478*PRICE_TOM+B9478*PRICE_CAR+C9478*PRICE_MES</f>
        <v>197534</v>
      </c>
      <c r="M9478" s="2">
        <f>A9478*FERT_BED_TOM+B9478*FERT_BED_CAR+C9478*FERT_BED_MES</f>
        <v>33880</v>
      </c>
      <c r="N9478" s="6">
        <f>IF(AND(D9478&lt;=TOTAL_BEDS,J9478&lt;=TEMP_WORKER_MAX*TEMP_WORKER_HRS),1,0)</f>
        <v>1</v>
      </c>
      <c r="O9478" s="2">
        <f>L9478-M9478-K9478-FIXED_COSTS</f>
        <v>21771.261838359205</v>
      </c>
      <c r="P9478" s="2">
        <f>IF(N9478=1,O9478,"")</f>
        <v>21771.261838359205</v>
      </c>
    </row>
    <row r="9479">
      <c r="A9479" s="6">
        <v>14</v>
      </c>
      <c r="B9479" s="6">
        <v>11</v>
      </c>
      <c r="C9479" s="6">
        <v>20</v>
      </c>
      <c r="D9479" s="6">
        <f>A9479+B9479+C9479</f>
        <v>45</v>
      </c>
      <c r="E9479" s="5">
        <f>IF(A9479=0,0,A9479*LABOR_HRS_WK_TOM*SEASON_WEEKS*(1+DIM_PCT_TOM)^A9479)</f>
        <v>4784.8479031488423</v>
      </c>
      <c r="F9479" s="5">
        <f>IF(B9479=0,0,B9479*LABOR_HRS_WK_CAR*SEASON_WEEKS*(1+DIM_PCT_CAR)^B9479)</f>
        <v>432.98859707441773</v>
      </c>
      <c r="G9479" s="5">
        <f>IF(C9479=0,0,C9479*LABOR_HRS_WK_MES*SEASON_WEEKS*(1+DIM_PCT_MES)^C9479)</f>
        <v>1153.8335085377259</v>
      </c>
      <c r="H9479" s="5">
        <f>E9479+F9479+G9479</f>
        <v>6371.6700087609861</v>
      </c>
      <c r="I9479" s="5">
        <f>MIN(H9479,FARMER_HRS)</f>
        <v>720</v>
      </c>
      <c r="J9479" s="5">
        <f>MAX(0,H9479-FARMER_HRS)</f>
        <v>5651.6700087609861</v>
      </c>
      <c r="K9479" s="2">
        <f>I9479*FARMER_RATE+J9479*TEMP_WORKER_RATE</f>
        <v>123119.27098543379</v>
      </c>
      <c r="L9479" s="2">
        <f>A9479*PRICE_TOM+B9479*PRICE_CAR+C9479*PRICE_MES</f>
        <v>200234</v>
      </c>
      <c r="M9479" s="2">
        <f>A9479*FERT_BED_TOM+B9479*FERT_BED_CAR+C9479*FERT_BED_MES</f>
        <v>34760</v>
      </c>
      <c r="N9479" s="6">
        <f>IF(AND(D9479&lt;=TOTAL_BEDS,J9479&lt;=TEMP_WORKER_MAX*TEMP_WORKER_HRS),1,0)</f>
        <v>1</v>
      </c>
      <c r="O9479" s="2">
        <f>L9479-M9479-K9479-FIXED_COSTS</f>
        <v>22354.729014566212</v>
      </c>
      <c r="P9479" s="2">
        <f>IF(N9479=1,O9479,"")</f>
        <v>22354.729014566212</v>
      </c>
    </row>
    <row r="9480">
      <c r="A9480" s="6">
        <v>14</v>
      </c>
      <c r="B9480" s="6">
        <v>11</v>
      </c>
      <c r="C9480" s="6">
        <v>21</v>
      </c>
      <c r="D9480" s="6">
        <f>A9480+B9480+C9480</f>
        <v>46</v>
      </c>
      <c r="E9480" s="5">
        <f>IF(A9480=0,0,A9480*LABOR_HRS_WK_TOM*SEASON_WEEKS*(1+DIM_PCT_TOM)^A9480)</f>
        <v>4784.8479031488423</v>
      </c>
      <c r="F9480" s="5">
        <f>IF(B9480=0,0,B9480*LABOR_HRS_WK_CAR*SEASON_WEEKS*(1+DIM_PCT_CAR)^B9480)</f>
        <v>432.98859707441773</v>
      </c>
      <c r="G9480" s="5">
        <f>IF(C9480=0,0,C9480*LABOR_HRS_WK_MES*SEASON_WEEKS*(1+DIM_PCT_MES)^C9480)</f>
        <v>1226.6692487641699</v>
      </c>
      <c r="H9480" s="5">
        <f>E9480+F9480+G9480</f>
        <v>6444.5057489874307</v>
      </c>
      <c r="I9480" s="5">
        <f>MIN(H9480,FARMER_HRS)</f>
        <v>720</v>
      </c>
      <c r="J9480" s="5">
        <f>MAX(0,H9480-FARMER_HRS)</f>
        <v>5724.5057489874307</v>
      </c>
      <c r="K9480" s="2">
        <f>I9480*FARMER_RATE+J9480*TEMP_WORKER_RATE</f>
        <v>124383.78036436511</v>
      </c>
      <c r="L9480" s="2">
        <f>A9480*PRICE_TOM+B9480*PRICE_CAR+C9480*PRICE_MES</f>
        <v>202934</v>
      </c>
      <c r="M9480" s="2">
        <f>A9480*FERT_BED_TOM+B9480*FERT_BED_CAR+C9480*FERT_BED_MES</f>
        <v>35640</v>
      </c>
      <c r="N9480" s="6">
        <f>IF(AND(D9480&lt;=TOTAL_BEDS,J9480&lt;=TEMP_WORKER_MAX*TEMP_WORKER_HRS),1,0)</f>
        <v>1</v>
      </c>
      <c r="O9480" s="2">
        <f>L9480-M9480-K9480-FIXED_COSTS</f>
        <v>22910.219635634887</v>
      </c>
      <c r="P9480" s="2">
        <f>IF(N9480=1,O9480,"")</f>
        <v>22910.219635634887</v>
      </c>
    </row>
    <row r="9481">
      <c r="A9481" s="6">
        <v>14</v>
      </c>
      <c r="B9481" s="6">
        <v>11</v>
      </c>
      <c r="C9481" s="6">
        <v>22</v>
      </c>
      <c r="D9481" s="6">
        <f>A9481+B9481+C9481</f>
        <v>47</v>
      </c>
      <c r="E9481" s="5">
        <f>IF(A9481=0,0,A9481*LABOR_HRS_WK_TOM*SEASON_WEEKS*(1+DIM_PCT_TOM)^A9481)</f>
        <v>4784.8479031488423</v>
      </c>
      <c r="F9481" s="5">
        <f>IF(B9481=0,0,B9481*LABOR_HRS_WK_CAR*SEASON_WEEKS*(1+DIM_PCT_CAR)^B9481)</f>
        <v>432.98859707441773</v>
      </c>
      <c r="G9481" s="5">
        <f>IF(C9481=0,0,C9481*LABOR_HRS_WK_MES*SEASON_WEEKS*(1+DIM_PCT_MES)^C9481)</f>
        <v>1301.1455960105659</v>
      </c>
      <c r="H9481" s="5">
        <f>E9481+F9481+G9481</f>
        <v>6518.9820962338263</v>
      </c>
      <c r="I9481" s="5">
        <f>MIN(H9481,FARMER_HRS)</f>
        <v>720</v>
      </c>
      <c r="J9481" s="5">
        <f>MAX(0,H9481-FARMER_HRS)</f>
        <v>5798.9820962338263</v>
      </c>
      <c r="K9481" s="2">
        <f>I9481*FARMER_RATE+J9481*TEMP_WORKER_RATE</f>
        <v>125676.77250405948</v>
      </c>
      <c r="L9481" s="2">
        <f>A9481*PRICE_TOM+B9481*PRICE_CAR+C9481*PRICE_MES</f>
        <v>205634</v>
      </c>
      <c r="M9481" s="2">
        <f>A9481*FERT_BED_TOM+B9481*FERT_BED_CAR+C9481*FERT_BED_MES</f>
        <v>36520</v>
      </c>
      <c r="N9481" s="6">
        <f>IF(AND(D9481&lt;=TOTAL_BEDS,J9481&lt;=TEMP_WORKER_MAX*TEMP_WORKER_HRS),1,0)</f>
        <v>0</v>
      </c>
      <c r="O9481" s="2">
        <f>L9481-M9481-K9481-FIXED_COSTS</f>
        <v>23437.227495940519</v>
      </c>
      <c r="P9481" s="2">
        <f>IF(N9481=1,O9481,"")</f>
      </c>
    </row>
    <row r="9482">
      <c r="A9482" s="6">
        <v>14</v>
      </c>
      <c r="B9482" s="6">
        <v>11</v>
      </c>
      <c r="C9482" s="6">
        <v>23</v>
      </c>
      <c r="D9482" s="6">
        <f>A9482+B9482+C9482</f>
        <v>48</v>
      </c>
      <c r="E9482" s="5">
        <f>IF(A9482=0,0,A9482*LABOR_HRS_WK_TOM*SEASON_WEEKS*(1+DIM_PCT_TOM)^A9482)</f>
        <v>4784.8479031488423</v>
      </c>
      <c r="F9482" s="5">
        <f>IF(B9482=0,0,B9482*LABOR_HRS_WK_CAR*SEASON_WEEKS*(1+DIM_PCT_CAR)^B9482)</f>
        <v>432.98859707441773</v>
      </c>
      <c r="G9482" s="5">
        <f>IF(C9482=0,0,C9482*LABOR_HRS_WK_MES*SEASON_WEEKS*(1+DIM_PCT_MES)^C9482)</f>
        <v>1377.2921848680023</v>
      </c>
      <c r="H9482" s="5">
        <f>E9482+F9482+G9482</f>
        <v>6595.1286850912629</v>
      </c>
      <c r="I9482" s="5">
        <f>MIN(H9482,FARMER_HRS)</f>
        <v>720</v>
      </c>
      <c r="J9482" s="5">
        <f>MAX(0,H9482-FARMER_HRS)</f>
        <v>5875.1286850912629</v>
      </c>
      <c r="K9482" s="2">
        <f>I9482*FARMER_RATE+J9482*TEMP_WORKER_RATE</f>
        <v>126998.76189394553</v>
      </c>
      <c r="L9482" s="2">
        <f>A9482*PRICE_TOM+B9482*PRICE_CAR+C9482*PRICE_MES</f>
        <v>208334</v>
      </c>
      <c r="M9482" s="2">
        <f>A9482*FERT_BED_TOM+B9482*FERT_BED_CAR+C9482*FERT_BED_MES</f>
        <v>37400</v>
      </c>
      <c r="N9482" s="6">
        <f>IF(AND(D9482&lt;=TOTAL_BEDS,J9482&lt;=TEMP_WORKER_MAX*TEMP_WORKER_HRS),1,0)</f>
        <v>0</v>
      </c>
      <c r="O9482" s="2">
        <f>L9482-M9482-K9482-FIXED_COSTS</f>
        <v>23935.238106054472</v>
      </c>
      <c r="P9482" s="2">
        <f>IF(N9482=1,O9482,"")</f>
      </c>
    </row>
    <row r="9483">
      <c r="A9483" s="6">
        <v>14</v>
      </c>
      <c r="B9483" s="6">
        <v>11</v>
      </c>
      <c r="C9483" s="6">
        <v>24</v>
      </c>
      <c r="D9483" s="6">
        <f>A9483+B9483+C9483</f>
        <v>49</v>
      </c>
      <c r="E9483" s="5">
        <f>IF(A9483=0,0,A9483*LABOR_HRS_WK_TOM*SEASON_WEEKS*(1+DIM_PCT_TOM)^A9483)</f>
        <v>4784.8479031488423</v>
      </c>
      <c r="F9483" s="5">
        <f>IF(B9483=0,0,B9483*LABOR_HRS_WK_CAR*SEASON_WEEKS*(1+DIM_PCT_CAR)^B9483)</f>
        <v>432.98859707441773</v>
      </c>
      <c r="G9483" s="5">
        <f>IF(C9483=0,0,C9483*LABOR_HRS_WK_MES*SEASON_WEEKS*(1+DIM_PCT_MES)^C9483)</f>
        <v>1455.139134447498</v>
      </c>
      <c r="H9483" s="5">
        <f>E9483+F9483+G9483</f>
        <v>6672.9756346707582</v>
      </c>
      <c r="I9483" s="5">
        <f>MIN(H9483,FARMER_HRS)</f>
        <v>720</v>
      </c>
      <c r="J9483" s="5">
        <f>MAX(0,H9483-FARMER_HRS)</f>
        <v>5952.9756346707582</v>
      </c>
      <c r="K9483" s="2">
        <f>I9483*FARMER_RATE+J9483*TEMP_WORKER_RATE</f>
        <v>128350.27143525622</v>
      </c>
      <c r="L9483" s="2">
        <f>A9483*PRICE_TOM+B9483*PRICE_CAR+C9483*PRICE_MES</f>
        <v>211034</v>
      </c>
      <c r="M9483" s="2">
        <f>A9483*FERT_BED_TOM+B9483*FERT_BED_CAR+C9483*FERT_BED_MES</f>
        <v>38280</v>
      </c>
      <c r="N9483" s="6">
        <f>IF(AND(D9483&lt;=TOTAL_BEDS,J9483&lt;=TEMP_WORKER_MAX*TEMP_WORKER_HRS),1,0)</f>
        <v>0</v>
      </c>
      <c r="O9483" s="2">
        <f>L9483-M9483-K9483-FIXED_COSTS</f>
        <v>24403.728564743782</v>
      </c>
      <c r="P9483" s="2">
        <f>IF(N9483=1,O9483,"")</f>
      </c>
    </row>
    <row r="9484">
      <c r="A9484" s="6">
        <v>14</v>
      </c>
      <c r="B9484" s="6">
        <v>11</v>
      </c>
      <c r="C9484" s="6">
        <v>25</v>
      </c>
      <c r="D9484" s="6">
        <f>A9484+B9484+C9484</f>
        <v>50</v>
      </c>
      <c r="E9484" s="5">
        <f>IF(A9484=0,0,A9484*LABOR_HRS_WK_TOM*SEASON_WEEKS*(1+DIM_PCT_TOM)^A9484)</f>
        <v>4784.8479031488423</v>
      </c>
      <c r="F9484" s="5">
        <f>IF(B9484=0,0,B9484*LABOR_HRS_WK_CAR*SEASON_WEEKS*(1+DIM_PCT_CAR)^B9484)</f>
        <v>432.98859707441773</v>
      </c>
      <c r="G9484" s="5">
        <f>IF(C9484=0,0,C9484*LABOR_HRS_WK_MES*SEASON_WEEKS*(1+DIM_PCT_MES)^C9484)</f>
        <v>1534.7170558625955</v>
      </c>
      <c r="H9484" s="5">
        <f>E9484+F9484+G9484</f>
        <v>6752.5535560858561</v>
      </c>
      <c r="I9484" s="5">
        <f>MIN(H9484,FARMER_HRS)</f>
        <v>720</v>
      </c>
      <c r="J9484" s="5">
        <f>MAX(0,H9484-FARMER_HRS)</f>
        <v>6032.5535560858561</v>
      </c>
      <c r="K9484" s="2">
        <f>I9484*FARMER_RATE+J9484*TEMP_WORKER_RATE</f>
        <v>129731.832570935</v>
      </c>
      <c r="L9484" s="2">
        <f>A9484*PRICE_TOM+B9484*PRICE_CAR+C9484*PRICE_MES</f>
        <v>213734</v>
      </c>
      <c r="M9484" s="2">
        <f>A9484*FERT_BED_TOM+B9484*FERT_BED_CAR+C9484*FERT_BED_MES</f>
        <v>39160</v>
      </c>
      <c r="N9484" s="6">
        <f>IF(AND(D9484&lt;=TOTAL_BEDS,J9484&lt;=TEMP_WORKER_MAX*TEMP_WORKER_HRS),1,0)</f>
        <v>0</v>
      </c>
      <c r="O9484" s="2">
        <f>L9484-M9484-K9484-FIXED_COSTS</f>
        <v>24842.167429064997</v>
      </c>
      <c r="P9484" s="2">
        <f>IF(N9484=1,O9484,"")</f>
      </c>
    </row>
    <row r="9485">
      <c r="A9485" s="6">
        <v>14</v>
      </c>
      <c r="B9485" s="6">
        <v>11</v>
      </c>
      <c r="C9485" s="6">
        <v>26</v>
      </c>
      <c r="D9485" s="6">
        <f>A9485+B9485+C9485</f>
        <v>51</v>
      </c>
      <c r="E9485" s="5">
        <f>IF(A9485=0,0,A9485*LABOR_HRS_WK_TOM*SEASON_WEEKS*(1+DIM_PCT_TOM)^A9485)</f>
        <v>4784.8479031488423</v>
      </c>
      <c r="F9485" s="5">
        <f>IF(B9485=0,0,B9485*LABOR_HRS_WK_CAR*SEASON_WEEKS*(1+DIM_PCT_CAR)^B9485)</f>
        <v>432.98859707441773</v>
      </c>
      <c r="G9485" s="5">
        <f>IF(C9485=0,0,C9485*LABOR_HRS_WK_MES*SEASON_WEEKS*(1+DIM_PCT_MES)^C9485)</f>
        <v>1616.0570598233128</v>
      </c>
      <c r="H9485" s="5">
        <f>E9485+F9485+G9485</f>
        <v>6833.8935600465729</v>
      </c>
      <c r="I9485" s="5">
        <f>MIN(H9485,FARMER_HRS)</f>
        <v>720</v>
      </c>
      <c r="J9485" s="5">
        <f>MAX(0,H9485-FARMER_HRS)</f>
        <v>6113.8935600465729</v>
      </c>
      <c r="K9485" s="2">
        <f>I9485*FARMER_RATE+J9485*TEMP_WORKER_RATE</f>
        <v>131143.98541747523</v>
      </c>
      <c r="L9485" s="2">
        <f>A9485*PRICE_TOM+B9485*PRICE_CAR+C9485*PRICE_MES</f>
        <v>216434</v>
      </c>
      <c r="M9485" s="2">
        <f>A9485*FERT_BED_TOM+B9485*FERT_BED_CAR+C9485*FERT_BED_MES</f>
        <v>40040</v>
      </c>
      <c r="N9485" s="6">
        <f>IF(AND(D9485&lt;=TOTAL_BEDS,J9485&lt;=TEMP_WORKER_MAX*TEMP_WORKER_HRS),1,0)</f>
        <v>0</v>
      </c>
      <c r="O9485" s="2">
        <f>L9485-M9485-K9485-FIXED_COSTS</f>
        <v>25250.014582524775</v>
      </c>
      <c r="P9485" s="2">
        <f>IF(N9485=1,O9485,"")</f>
      </c>
    </row>
    <row r="9486">
      <c r="A9486" s="6">
        <v>14</v>
      </c>
      <c r="B9486" s="6">
        <v>11</v>
      </c>
      <c r="C9486" s="6">
        <v>27</v>
      </c>
      <c r="D9486" s="6">
        <f>A9486+B9486+C9486</f>
        <v>52</v>
      </c>
      <c r="E9486" s="5">
        <f>IF(A9486=0,0,A9486*LABOR_HRS_WK_TOM*SEASON_WEEKS*(1+DIM_PCT_TOM)^A9486)</f>
        <v>4784.8479031488423</v>
      </c>
      <c r="F9486" s="5">
        <f>IF(B9486=0,0,B9486*LABOR_HRS_WK_CAR*SEASON_WEEKS*(1+DIM_PCT_CAR)^B9486)</f>
        <v>432.98859707441773</v>
      </c>
      <c r="G9486" s="5">
        <f>IF(C9486=0,0,C9486*LABOR_HRS_WK_MES*SEASON_WEEKS*(1+DIM_PCT_MES)^C9486)</f>
        <v>1699.19076434307</v>
      </c>
      <c r="H9486" s="5">
        <f>E9486+F9486+G9486</f>
        <v>6917.02726456633</v>
      </c>
      <c r="I9486" s="5">
        <f>MIN(H9486,FARMER_HRS)</f>
        <v>720</v>
      </c>
      <c r="J9486" s="5">
        <f>MAX(0,H9486-FARMER_HRS)</f>
        <v>6197.02726456633</v>
      </c>
      <c r="K9486" s="2">
        <f>I9486*FARMER_RATE+J9486*TEMP_WORKER_RATE</f>
        <v>132587.278898721</v>
      </c>
      <c r="L9486" s="2">
        <f>A9486*PRICE_TOM+B9486*PRICE_CAR+C9486*PRICE_MES</f>
        <v>219134</v>
      </c>
      <c r="M9486" s="2">
        <f>A9486*FERT_BED_TOM+B9486*FERT_BED_CAR+C9486*FERT_BED_MES</f>
        <v>40920</v>
      </c>
      <c r="N9486" s="6">
        <f>IF(AND(D9486&lt;=TOTAL_BEDS,J9486&lt;=TEMP_WORKER_MAX*TEMP_WORKER_HRS),1,0)</f>
        <v>0</v>
      </c>
      <c r="O9486" s="2">
        <f>L9486-M9486-K9486-FIXED_COSTS</f>
        <v>25626.721101278992</v>
      </c>
      <c r="P9486" s="2">
        <f>IF(N9486=1,O9486,"")</f>
      </c>
    </row>
    <row r="9487">
      <c r="A9487" s="6">
        <v>14</v>
      </c>
      <c r="B9487" s="6">
        <v>11</v>
      </c>
      <c r="C9487" s="6">
        <v>28</v>
      </c>
      <c r="D9487" s="6">
        <f>A9487+B9487+C9487</f>
        <v>53</v>
      </c>
      <c r="E9487" s="5">
        <f>IF(A9487=0,0,A9487*LABOR_HRS_WK_TOM*SEASON_WEEKS*(1+DIM_PCT_TOM)^A9487)</f>
        <v>4784.8479031488423</v>
      </c>
      <c r="F9487" s="5">
        <f>IF(B9487=0,0,B9487*LABOR_HRS_WK_CAR*SEASON_WEEKS*(1+DIM_PCT_CAR)^B9487)</f>
        <v>432.98859707441773</v>
      </c>
      <c r="G9487" s="5">
        <f>IF(C9487=0,0,C9487*LABOR_HRS_WK_MES*SEASON_WEEKS*(1+DIM_PCT_MES)^C9487)</f>
        <v>1784.1503025602233</v>
      </c>
      <c r="H9487" s="5">
        <f>E9487+F9487+G9487</f>
        <v>7001.9868027834837</v>
      </c>
      <c r="I9487" s="5">
        <f>MIN(H9487,FARMER_HRS)</f>
        <v>720</v>
      </c>
      <c r="J9487" s="5">
        <f>MAX(0,H9487-FARMER_HRS)</f>
        <v>6281.9868027834837</v>
      </c>
      <c r="K9487" s="2">
        <f>I9487*FARMER_RATE+J9487*TEMP_WORKER_RATE</f>
        <v>134062.27088165772</v>
      </c>
      <c r="L9487" s="2">
        <f>A9487*PRICE_TOM+B9487*PRICE_CAR+C9487*PRICE_MES</f>
        <v>221834</v>
      </c>
      <c r="M9487" s="2">
        <f>A9487*FERT_BED_TOM+B9487*FERT_BED_CAR+C9487*FERT_BED_MES</f>
        <v>41800</v>
      </c>
      <c r="N9487" s="6">
        <f>IF(AND(D9487&lt;=TOTAL_BEDS,J9487&lt;=TEMP_WORKER_MAX*TEMP_WORKER_HRS),1,0)</f>
        <v>0</v>
      </c>
      <c r="O9487" s="2">
        <f>L9487-M9487-K9487-FIXED_COSTS</f>
        <v>25971.729118342279</v>
      </c>
      <c r="P9487" s="2">
        <f>IF(N9487=1,O9487,"")</f>
      </c>
    </row>
    <row r="9488">
      <c r="A9488" s="6">
        <v>14</v>
      </c>
      <c r="B9488" s="6">
        <v>11</v>
      </c>
      <c r="C9488" s="6">
        <v>29</v>
      </c>
      <c r="D9488" s="6">
        <f>A9488+B9488+C9488</f>
        <v>54</v>
      </c>
      <c r="E9488" s="5">
        <f>IF(A9488=0,0,A9488*LABOR_HRS_WK_TOM*SEASON_WEEKS*(1+DIM_PCT_TOM)^A9488)</f>
        <v>4784.8479031488423</v>
      </c>
      <c r="F9488" s="5">
        <f>IF(B9488=0,0,B9488*LABOR_HRS_WK_CAR*SEASON_WEEKS*(1+DIM_PCT_CAR)^B9488)</f>
        <v>432.98859707441773</v>
      </c>
      <c r="G9488" s="5">
        <f>IF(C9488=0,0,C9488*LABOR_HRS_WK_MES*SEASON_WEEKS*(1+DIM_PCT_MES)^C9488)</f>
        <v>1870.9683306758766</v>
      </c>
      <c r="H9488" s="5">
        <f>E9488+F9488+G9488</f>
        <v>7088.8048308991365</v>
      </c>
      <c r="I9488" s="5">
        <f>MIN(H9488,FARMER_HRS)</f>
        <v>720</v>
      </c>
      <c r="J9488" s="5">
        <f>MAX(0,H9488-FARMER_HRS)</f>
        <v>6368.8048308991365</v>
      </c>
      <c r="K9488" s="2">
        <f>I9488*FARMER_RATE+J9488*TEMP_WORKER_RATE</f>
        <v>135569.52831422113</v>
      </c>
      <c r="L9488" s="2">
        <f>A9488*PRICE_TOM+B9488*PRICE_CAR+C9488*PRICE_MES</f>
        <v>224534</v>
      </c>
      <c r="M9488" s="2">
        <f>A9488*FERT_BED_TOM+B9488*FERT_BED_CAR+C9488*FERT_BED_MES</f>
        <v>42680</v>
      </c>
      <c r="N9488" s="6">
        <f>IF(AND(D9488&lt;=TOTAL_BEDS,J9488&lt;=TEMP_WORKER_MAX*TEMP_WORKER_HRS),1,0)</f>
        <v>0</v>
      </c>
      <c r="O9488" s="2">
        <f>L9488-M9488-K9488-FIXED_COSTS</f>
        <v>26284.471685778874</v>
      </c>
      <c r="P9488" s="2">
        <f>IF(N9488=1,O9488,"")</f>
      </c>
    </row>
    <row r="9489">
      <c r="A9489" s="6">
        <v>14</v>
      </c>
      <c r="B9489" s="6">
        <v>11</v>
      </c>
      <c r="C9489" s="6">
        <v>30</v>
      </c>
      <c r="D9489" s="6">
        <f>A9489+B9489+C9489</f>
        <v>55</v>
      </c>
      <c r="E9489" s="5">
        <f>IF(A9489=0,0,A9489*LABOR_HRS_WK_TOM*SEASON_WEEKS*(1+DIM_PCT_TOM)^A9489)</f>
        <v>4784.8479031488423</v>
      </c>
      <c r="F9489" s="5">
        <f>IF(B9489=0,0,B9489*LABOR_HRS_WK_CAR*SEASON_WEEKS*(1+DIM_PCT_CAR)^B9489)</f>
        <v>432.98859707441773</v>
      </c>
      <c r="G9489" s="5">
        <f>IF(C9489=0,0,C9489*LABOR_HRS_WK_MES*SEASON_WEEKS*(1+DIM_PCT_MES)^C9489)</f>
        <v>1959.6780360096466</v>
      </c>
      <c r="H9489" s="5">
        <f>E9489+F9489+G9489</f>
        <v>7177.5145362329067</v>
      </c>
      <c r="I9489" s="5">
        <f>MIN(H9489,FARMER_HRS)</f>
        <v>720</v>
      </c>
      <c r="J9489" s="5">
        <f>MAX(0,H9489-FARMER_HRS)</f>
        <v>6457.5145362329067</v>
      </c>
      <c r="K9489" s="2">
        <f>I9489*FARMER_RATE+J9489*TEMP_WORKER_RATE</f>
        <v>137109.62736515462</v>
      </c>
      <c r="L9489" s="2">
        <f>A9489*PRICE_TOM+B9489*PRICE_CAR+C9489*PRICE_MES</f>
        <v>227234</v>
      </c>
      <c r="M9489" s="2">
        <f>A9489*FERT_BED_TOM+B9489*FERT_BED_CAR+C9489*FERT_BED_MES</f>
        <v>43560</v>
      </c>
      <c r="N9489" s="6">
        <f>IF(AND(D9489&lt;=TOTAL_BEDS,J9489&lt;=TEMP_WORKER_MAX*TEMP_WORKER_HRS),1,0)</f>
        <v>0</v>
      </c>
      <c r="O9489" s="2">
        <f>L9489-M9489-K9489-FIXED_COSTS</f>
        <v>26564.372634845378</v>
      </c>
      <c r="P9489" s="2">
        <f>IF(N9489=1,O9489,"")</f>
      </c>
    </row>
    <row r="9490">
      <c r="A9490" s="6">
        <v>14</v>
      </c>
      <c r="B9490" s="6">
        <v>12</v>
      </c>
      <c r="C9490" s="6">
        <v>0</v>
      </c>
      <c r="D9490" s="6">
        <f>A9490+B9490+C9490</f>
        <v>26</v>
      </c>
      <c r="E9490" s="5">
        <f>IF(A9490=0,0,A9490*LABOR_HRS_WK_TOM*SEASON_WEEKS*(1+DIM_PCT_TOM)^A9490)</f>
        <v>4784.8479031488423</v>
      </c>
      <c r="F9490" s="5">
        <f>IF(B9490=0,0,B9490*LABOR_HRS_WK_CAR*SEASON_WEEKS*(1+DIM_PCT_CAR)^B9490)</f>
        <v>484.15997672866695</v>
      </c>
      <c r="G9490" s="5">
        <f>IF(C9490=0,0,C9490*LABOR_HRS_WK_MES*SEASON_WEEKS*(1+DIM_PCT_MES)^C9490)</f>
        <v>0</v>
      </c>
      <c r="H9490" s="5">
        <f>E9490+F9490+G9490</f>
        <v>5269.0078798775094</v>
      </c>
      <c r="I9490" s="5">
        <f>MIN(H9490,FARMER_HRS)</f>
        <v>720</v>
      </c>
      <c r="J9490" s="5">
        <f>MAX(0,H9490-FARMER_HRS)</f>
        <v>4549.0078798775094</v>
      </c>
      <c r="K9490" s="2">
        <f>I9490*FARMER_RATE+J9490*TEMP_WORKER_RATE</f>
        <v>103975.83124787343</v>
      </c>
      <c r="L9490" s="2">
        <f>A9490*PRICE_TOM+B9490*PRICE_CAR+C9490*PRICE_MES</f>
        <v>148328</v>
      </c>
      <c r="M9490" s="2">
        <f>A9490*FERT_BED_TOM+B9490*FERT_BED_CAR+C9490*FERT_BED_MES</f>
        <v>17600</v>
      </c>
      <c r="N9490" s="6">
        <f>IF(AND(D9490&lt;=TOTAL_BEDS,J9490&lt;=TEMP_WORKER_MAX*TEMP_WORKER_HRS),1,0)</f>
        <v>1</v>
      </c>
      <c r="O9490" s="2">
        <f>L9490-M9490-K9490-FIXED_COSTS</f>
        <v>6752.16875212657</v>
      </c>
      <c r="P9490" s="2">
        <f>IF(N9490=1,O9490,"")</f>
        <v>6752.16875212657</v>
      </c>
    </row>
    <row r="9491">
      <c r="A9491" s="6">
        <v>14</v>
      </c>
      <c r="B9491" s="6">
        <v>12</v>
      </c>
      <c r="C9491" s="6">
        <v>1</v>
      </c>
      <c r="D9491" s="6">
        <f>A9491+B9491+C9491</f>
        <v>27</v>
      </c>
      <c r="E9491" s="5">
        <f>IF(A9491=0,0,A9491*LABOR_HRS_WK_TOM*SEASON_WEEKS*(1+DIM_PCT_TOM)^A9491)</f>
        <v>4784.8479031488423</v>
      </c>
      <c r="F9491" s="5">
        <f>IF(B9491=0,0,B9491*LABOR_HRS_WK_CAR*SEASON_WEEKS*(1+DIM_PCT_CAR)^B9491)</f>
        <v>484.15997672866695</v>
      </c>
      <c r="G9491" s="5">
        <f>IF(C9491=0,0,C9491*LABOR_HRS_WK_MES*SEASON_WEEKS*(1+DIM_PCT_MES)^C9491)</f>
        <v>45.5625</v>
      </c>
      <c r="H9491" s="5">
        <f>E9491+F9491+G9491</f>
        <v>5314.5703798775094</v>
      </c>
      <c r="I9491" s="5">
        <f>MIN(H9491,FARMER_HRS)</f>
        <v>720</v>
      </c>
      <c r="J9491" s="5">
        <f>MAX(0,H9491-FARMER_HRS)</f>
        <v>4594.5703798775094</v>
      </c>
      <c r="K9491" s="2">
        <f>I9491*FARMER_RATE+J9491*TEMP_WORKER_RATE</f>
        <v>104766.84687287343</v>
      </c>
      <c r="L9491" s="2">
        <f>A9491*PRICE_TOM+B9491*PRICE_CAR+C9491*PRICE_MES</f>
        <v>151028</v>
      </c>
      <c r="M9491" s="2">
        <f>A9491*FERT_BED_TOM+B9491*FERT_BED_CAR+C9491*FERT_BED_MES</f>
        <v>18480</v>
      </c>
      <c r="N9491" s="6">
        <f>IF(AND(D9491&lt;=TOTAL_BEDS,J9491&lt;=TEMP_WORKER_MAX*TEMP_WORKER_HRS),1,0)</f>
        <v>1</v>
      </c>
      <c r="O9491" s="2">
        <f>L9491-M9491-K9491-FIXED_COSTS</f>
        <v>7781.15312712657</v>
      </c>
      <c r="P9491" s="2">
        <f>IF(N9491=1,O9491,"")</f>
        <v>7781.15312712657</v>
      </c>
    </row>
    <row r="9492">
      <c r="A9492" s="6">
        <v>14</v>
      </c>
      <c r="B9492" s="6">
        <v>12</v>
      </c>
      <c r="C9492" s="6">
        <v>2</v>
      </c>
      <c r="D9492" s="6">
        <f>A9492+B9492+C9492</f>
        <v>28</v>
      </c>
      <c r="E9492" s="5">
        <f>IF(A9492=0,0,A9492*LABOR_HRS_WK_TOM*SEASON_WEEKS*(1+DIM_PCT_TOM)^A9492)</f>
        <v>4784.8479031488423</v>
      </c>
      <c r="F9492" s="5">
        <f>IF(B9492=0,0,B9492*LABOR_HRS_WK_CAR*SEASON_WEEKS*(1+DIM_PCT_CAR)^B9492)</f>
        <v>484.15997672866695</v>
      </c>
      <c r="G9492" s="5">
        <f>IF(C9492=0,0,C9492*LABOR_HRS_WK_MES*SEASON_WEEKS*(1+DIM_PCT_MES)^C9492)</f>
        <v>92.2640625</v>
      </c>
      <c r="H9492" s="5">
        <f>E9492+F9492+G9492</f>
        <v>5361.27194237751</v>
      </c>
      <c r="I9492" s="5">
        <f>MIN(H9492,FARMER_HRS)</f>
        <v>720</v>
      </c>
      <c r="J9492" s="5">
        <f>MAX(0,H9492-FARMER_HRS)</f>
        <v>4641.27194237751</v>
      </c>
      <c r="K9492" s="2">
        <f>I9492*FARMER_RATE+J9492*TEMP_WORKER_RATE</f>
        <v>105577.63788849843</v>
      </c>
      <c r="L9492" s="2">
        <f>A9492*PRICE_TOM+B9492*PRICE_CAR+C9492*PRICE_MES</f>
        <v>153728</v>
      </c>
      <c r="M9492" s="2">
        <f>A9492*FERT_BED_TOM+B9492*FERT_BED_CAR+C9492*FERT_BED_MES</f>
        <v>19360</v>
      </c>
      <c r="N9492" s="6">
        <f>IF(AND(D9492&lt;=TOTAL_BEDS,J9492&lt;=TEMP_WORKER_MAX*TEMP_WORKER_HRS),1,0)</f>
        <v>1</v>
      </c>
      <c r="O9492" s="2">
        <f>L9492-M9492-K9492-FIXED_COSTS</f>
        <v>8790.36211150157</v>
      </c>
      <c r="P9492" s="2">
        <f>IF(N9492=1,O9492,"")</f>
        <v>8790.36211150157</v>
      </c>
    </row>
    <row r="9493">
      <c r="A9493" s="6">
        <v>14</v>
      </c>
      <c r="B9493" s="6">
        <v>12</v>
      </c>
      <c r="C9493" s="6">
        <v>3</v>
      </c>
      <c r="D9493" s="6">
        <f>A9493+B9493+C9493</f>
        <v>29</v>
      </c>
      <c r="E9493" s="5">
        <f>IF(A9493=0,0,A9493*LABOR_HRS_WK_TOM*SEASON_WEEKS*(1+DIM_PCT_TOM)^A9493)</f>
        <v>4784.8479031488423</v>
      </c>
      <c r="F9493" s="5">
        <f>IF(B9493=0,0,B9493*LABOR_HRS_WK_CAR*SEASON_WEEKS*(1+DIM_PCT_CAR)^B9493)</f>
        <v>484.15997672866695</v>
      </c>
      <c r="G9493" s="5">
        <f>IF(C9493=0,0,C9493*LABOR_HRS_WK_MES*SEASON_WEEKS*(1+DIM_PCT_MES)^C9493)</f>
        <v>140.12604492187498</v>
      </c>
      <c r="H9493" s="5">
        <f>E9493+F9493+G9493</f>
        <v>5409.1339247993847</v>
      </c>
      <c r="I9493" s="5">
        <f>MIN(H9493,FARMER_HRS)</f>
        <v>720</v>
      </c>
      <c r="J9493" s="5">
        <f>MAX(0,H9493-FARMER_HRS)</f>
        <v>4689.1339247993847</v>
      </c>
      <c r="K9493" s="2">
        <f>I9493*FARMER_RATE+J9493*TEMP_WORKER_RATE</f>
        <v>106408.57508332265</v>
      </c>
      <c r="L9493" s="2">
        <f>A9493*PRICE_TOM+B9493*PRICE_CAR+C9493*PRICE_MES</f>
        <v>156428</v>
      </c>
      <c r="M9493" s="2">
        <f>A9493*FERT_BED_TOM+B9493*FERT_BED_CAR+C9493*FERT_BED_MES</f>
        <v>20240</v>
      </c>
      <c r="N9493" s="6">
        <f>IF(AND(D9493&lt;=TOTAL_BEDS,J9493&lt;=TEMP_WORKER_MAX*TEMP_WORKER_HRS),1,0)</f>
        <v>1</v>
      </c>
      <c r="O9493" s="2">
        <f>L9493-M9493-K9493-FIXED_COSTS</f>
        <v>9779.4249166773516</v>
      </c>
      <c r="P9493" s="2">
        <f>IF(N9493=1,O9493,"")</f>
        <v>9779.4249166773516</v>
      </c>
    </row>
    <row r="9494">
      <c r="A9494" s="6">
        <v>14</v>
      </c>
      <c r="B9494" s="6">
        <v>12</v>
      </c>
      <c r="C9494" s="6">
        <v>4</v>
      </c>
      <c r="D9494" s="6">
        <f>A9494+B9494+C9494</f>
        <v>30</v>
      </c>
      <c r="E9494" s="5">
        <f>IF(A9494=0,0,A9494*LABOR_HRS_WK_TOM*SEASON_WEEKS*(1+DIM_PCT_TOM)^A9494)</f>
        <v>4784.8479031488423</v>
      </c>
      <c r="F9494" s="5">
        <f>IF(B9494=0,0,B9494*LABOR_HRS_WK_CAR*SEASON_WEEKS*(1+DIM_PCT_CAR)^B9494)</f>
        <v>484.15997672866695</v>
      </c>
      <c r="G9494" s="5">
        <f>IF(C9494=0,0,C9494*LABOR_HRS_WK_MES*SEASON_WEEKS*(1+DIM_PCT_MES)^C9494)</f>
        <v>189.17016064453119</v>
      </c>
      <c r="H9494" s="5">
        <f>E9494+F9494+G9494</f>
        <v>5458.1780405220406</v>
      </c>
      <c r="I9494" s="5">
        <f>MIN(H9494,FARMER_HRS)</f>
        <v>720</v>
      </c>
      <c r="J9494" s="5">
        <f>MAX(0,H9494-FARMER_HRS)</f>
        <v>4738.1780405220406</v>
      </c>
      <c r="K9494" s="2">
        <f>I9494*FARMER_RATE+J9494*TEMP_WORKER_RATE</f>
        <v>107260.03542572987</v>
      </c>
      <c r="L9494" s="2">
        <f>A9494*PRICE_TOM+B9494*PRICE_CAR+C9494*PRICE_MES</f>
        <v>159128</v>
      </c>
      <c r="M9494" s="2">
        <f>A9494*FERT_BED_TOM+B9494*FERT_BED_CAR+C9494*FERT_BED_MES</f>
        <v>21120</v>
      </c>
      <c r="N9494" s="6">
        <f>IF(AND(D9494&lt;=TOTAL_BEDS,J9494&lt;=TEMP_WORKER_MAX*TEMP_WORKER_HRS),1,0)</f>
        <v>1</v>
      </c>
      <c r="O9494" s="2">
        <f>L9494-M9494-K9494-FIXED_COSTS</f>
        <v>10747.964574270125</v>
      </c>
      <c r="P9494" s="2">
        <f>IF(N9494=1,O9494,"")</f>
        <v>10747.964574270125</v>
      </c>
    </row>
    <row r="9495">
      <c r="A9495" s="6">
        <v>14</v>
      </c>
      <c r="B9495" s="6">
        <v>12</v>
      </c>
      <c r="C9495" s="6">
        <v>5</v>
      </c>
      <c r="D9495" s="6">
        <f>A9495+B9495+C9495</f>
        <v>31</v>
      </c>
      <c r="E9495" s="5">
        <f>IF(A9495=0,0,A9495*LABOR_HRS_WK_TOM*SEASON_WEEKS*(1+DIM_PCT_TOM)^A9495)</f>
        <v>4784.8479031488423</v>
      </c>
      <c r="F9495" s="5">
        <f>IF(B9495=0,0,B9495*LABOR_HRS_WK_CAR*SEASON_WEEKS*(1+DIM_PCT_CAR)^B9495)</f>
        <v>484.15997672866695</v>
      </c>
      <c r="G9495" s="5">
        <f>IF(C9495=0,0,C9495*LABOR_HRS_WK_MES*SEASON_WEEKS*(1+DIM_PCT_MES)^C9495)</f>
        <v>239.41848456573481</v>
      </c>
      <c r="H9495" s="5">
        <f>E9495+F9495+G9495</f>
        <v>5508.426364443244</v>
      </c>
      <c r="I9495" s="5">
        <f>MIN(H9495,FARMER_HRS)</f>
        <v>720</v>
      </c>
      <c r="J9495" s="5">
        <f>MAX(0,H9495-FARMER_HRS)</f>
        <v>4788.426364443244</v>
      </c>
      <c r="K9495" s="2">
        <f>I9495*FARMER_RATE+J9495*TEMP_WORKER_RATE</f>
        <v>108132.40216047298</v>
      </c>
      <c r="L9495" s="2">
        <f>A9495*PRICE_TOM+B9495*PRICE_CAR+C9495*PRICE_MES</f>
        <v>161828</v>
      </c>
      <c r="M9495" s="2">
        <f>A9495*FERT_BED_TOM+B9495*FERT_BED_CAR+C9495*FERT_BED_MES</f>
        <v>22000</v>
      </c>
      <c r="N9495" s="6">
        <f>IF(AND(D9495&lt;=TOTAL_BEDS,J9495&lt;=TEMP_WORKER_MAX*TEMP_WORKER_HRS),1,0)</f>
        <v>1</v>
      </c>
      <c r="O9495" s="2">
        <f>L9495-M9495-K9495-FIXED_COSTS</f>
        <v>11695.597839527021</v>
      </c>
      <c r="P9495" s="2">
        <f>IF(N9495=1,O9495,"")</f>
        <v>11695.597839527021</v>
      </c>
    </row>
    <row r="9496">
      <c r="A9496" s="6">
        <v>14</v>
      </c>
      <c r="B9496" s="6">
        <v>12</v>
      </c>
      <c r="C9496" s="6">
        <v>6</v>
      </c>
      <c r="D9496" s="6">
        <f>A9496+B9496+C9496</f>
        <v>32</v>
      </c>
      <c r="E9496" s="5">
        <f>IF(A9496=0,0,A9496*LABOR_HRS_WK_TOM*SEASON_WEEKS*(1+DIM_PCT_TOM)^A9496)</f>
        <v>4784.8479031488423</v>
      </c>
      <c r="F9496" s="5">
        <f>IF(B9496=0,0,B9496*LABOR_HRS_WK_CAR*SEASON_WEEKS*(1+DIM_PCT_CAR)^B9496)</f>
        <v>484.15997672866695</v>
      </c>
      <c r="G9496" s="5">
        <f>IF(C9496=0,0,C9496*LABOR_HRS_WK_MES*SEASON_WEEKS*(1+DIM_PCT_MES)^C9496)</f>
        <v>290.89345874736773</v>
      </c>
      <c r="H9496" s="5">
        <f>E9496+F9496+G9496</f>
        <v>5559.9013386248771</v>
      </c>
      <c r="I9496" s="5">
        <f>MIN(H9496,FARMER_HRS)</f>
        <v>720</v>
      </c>
      <c r="J9496" s="5">
        <f>MAX(0,H9496-FARMER_HRS)</f>
        <v>4839.9013386248771</v>
      </c>
      <c r="K9496" s="2">
        <f>I9496*FARMER_RATE+J9496*TEMP_WORKER_RATE</f>
        <v>109026.06490668189</v>
      </c>
      <c r="L9496" s="2">
        <f>A9496*PRICE_TOM+B9496*PRICE_CAR+C9496*PRICE_MES</f>
        <v>164528</v>
      </c>
      <c r="M9496" s="2">
        <f>A9496*FERT_BED_TOM+B9496*FERT_BED_CAR+C9496*FERT_BED_MES</f>
        <v>22880</v>
      </c>
      <c r="N9496" s="6">
        <f>IF(AND(D9496&lt;=TOTAL_BEDS,J9496&lt;=TEMP_WORKER_MAX*TEMP_WORKER_HRS),1,0)</f>
        <v>1</v>
      </c>
      <c r="O9496" s="2">
        <f>L9496-M9496-K9496-FIXED_COSTS</f>
        <v>12621.935093318112</v>
      </c>
      <c r="P9496" s="2">
        <f>IF(N9496=1,O9496,"")</f>
        <v>12621.935093318112</v>
      </c>
    </row>
    <row r="9497">
      <c r="A9497" s="6">
        <v>14</v>
      </c>
      <c r="B9497" s="6">
        <v>12</v>
      </c>
      <c r="C9497" s="6">
        <v>7</v>
      </c>
      <c r="D9497" s="6">
        <f>A9497+B9497+C9497</f>
        <v>33</v>
      </c>
      <c r="E9497" s="5">
        <f>IF(A9497=0,0,A9497*LABOR_HRS_WK_TOM*SEASON_WEEKS*(1+DIM_PCT_TOM)^A9497)</f>
        <v>4784.8479031488423</v>
      </c>
      <c r="F9497" s="5">
        <f>IF(B9497=0,0,B9497*LABOR_HRS_WK_CAR*SEASON_WEEKS*(1+DIM_PCT_CAR)^B9497)</f>
        <v>484.15997672866695</v>
      </c>
      <c r="G9497" s="5">
        <f>IF(C9497=0,0,C9497*LABOR_HRS_WK_MES*SEASON_WEEKS*(1+DIM_PCT_MES)^C9497)</f>
        <v>343.61789814532818</v>
      </c>
      <c r="H9497" s="5">
        <f>E9497+F9497+G9497</f>
        <v>5612.6257780228379</v>
      </c>
      <c r="I9497" s="5">
        <f>MIN(H9497,FARMER_HRS)</f>
        <v>720</v>
      </c>
      <c r="J9497" s="5">
        <f>MAX(0,H9497-FARMER_HRS)</f>
        <v>4892.6257780228379</v>
      </c>
      <c r="K9497" s="2">
        <f>I9497*FARMER_RATE+J9497*TEMP_WORKER_RATE</f>
        <v>109941.41975734093</v>
      </c>
      <c r="L9497" s="2">
        <f>A9497*PRICE_TOM+B9497*PRICE_CAR+C9497*PRICE_MES</f>
        <v>167228</v>
      </c>
      <c r="M9497" s="2">
        <f>A9497*FERT_BED_TOM+B9497*FERT_BED_CAR+C9497*FERT_BED_MES</f>
        <v>23760</v>
      </c>
      <c r="N9497" s="6">
        <f>IF(AND(D9497&lt;=TOTAL_BEDS,J9497&lt;=TEMP_WORKER_MAX*TEMP_WORKER_HRS),1,0)</f>
        <v>1</v>
      </c>
      <c r="O9497" s="2">
        <f>L9497-M9497-K9497-FIXED_COSTS</f>
        <v>13526.580242659067</v>
      </c>
      <c r="P9497" s="2">
        <f>IF(N9497=1,O9497,"")</f>
        <v>13526.580242659067</v>
      </c>
    </row>
    <row r="9498">
      <c r="A9498" s="6">
        <v>14</v>
      </c>
      <c r="B9498" s="6">
        <v>12</v>
      </c>
      <c r="C9498" s="6">
        <v>8</v>
      </c>
      <c r="D9498" s="6">
        <f>A9498+B9498+C9498</f>
        <v>34</v>
      </c>
      <c r="E9498" s="5">
        <f>IF(A9498=0,0,A9498*LABOR_HRS_WK_TOM*SEASON_WEEKS*(1+DIM_PCT_TOM)^A9498)</f>
        <v>4784.8479031488423</v>
      </c>
      <c r="F9498" s="5">
        <f>IF(B9498=0,0,B9498*LABOR_HRS_WK_CAR*SEASON_WEEKS*(1+DIM_PCT_CAR)^B9498)</f>
        <v>484.15997672866695</v>
      </c>
      <c r="G9498" s="5">
        <f>IF(C9498=0,0,C9498*LABOR_HRS_WK_MES*SEASON_WEEKS*(1+DIM_PCT_MES)^C9498)</f>
        <v>397.61499642530833</v>
      </c>
      <c r="H9498" s="5">
        <f>E9498+F9498+G9498</f>
        <v>5666.6228763028175</v>
      </c>
      <c r="I9498" s="5">
        <f>MIN(H9498,FARMER_HRS)</f>
        <v>720</v>
      </c>
      <c r="J9498" s="5">
        <f>MAX(0,H9498-FARMER_HRS)</f>
        <v>4946.6228763028175</v>
      </c>
      <c r="K9498" s="2">
        <f>I9498*FARMER_RATE+J9498*TEMP_WORKER_RATE</f>
        <v>110878.86938025725</v>
      </c>
      <c r="L9498" s="2">
        <f>A9498*PRICE_TOM+B9498*PRICE_CAR+C9498*PRICE_MES</f>
        <v>169928</v>
      </c>
      <c r="M9498" s="2">
        <f>A9498*FERT_BED_TOM+B9498*FERT_BED_CAR+C9498*FERT_BED_MES</f>
        <v>24640</v>
      </c>
      <c r="N9498" s="6">
        <f>IF(AND(D9498&lt;=TOTAL_BEDS,J9498&lt;=TEMP_WORKER_MAX*TEMP_WORKER_HRS),1,0)</f>
        <v>1</v>
      </c>
      <c r="O9498" s="2">
        <f>L9498-M9498-K9498-FIXED_COSTS</f>
        <v>14409.130619742748</v>
      </c>
      <c r="P9498" s="2">
        <f>IF(N9498=1,O9498,"")</f>
        <v>14409.130619742748</v>
      </c>
    </row>
    <row r="9499">
      <c r="A9499" s="6">
        <v>14</v>
      </c>
      <c r="B9499" s="6">
        <v>12</v>
      </c>
      <c r="C9499" s="6">
        <v>9</v>
      </c>
      <c r="D9499" s="6">
        <f>A9499+B9499+C9499</f>
        <v>35</v>
      </c>
      <c r="E9499" s="5">
        <f>IF(A9499=0,0,A9499*LABOR_HRS_WK_TOM*SEASON_WEEKS*(1+DIM_PCT_TOM)^A9499)</f>
        <v>4784.8479031488423</v>
      </c>
      <c r="F9499" s="5">
        <f>IF(B9499=0,0,B9499*LABOR_HRS_WK_CAR*SEASON_WEEKS*(1+DIM_PCT_CAR)^B9499)</f>
        <v>484.15997672866695</v>
      </c>
      <c r="G9499" s="5">
        <f>IF(C9499=0,0,C9499*LABOR_HRS_WK_MES*SEASON_WEEKS*(1+DIM_PCT_MES)^C9499)</f>
        <v>452.90833186570273</v>
      </c>
      <c r="H9499" s="5">
        <f>E9499+F9499+G9499</f>
        <v>5721.9162117432124</v>
      </c>
      <c r="I9499" s="5">
        <f>MIN(H9499,FARMER_HRS)</f>
        <v>720</v>
      </c>
      <c r="J9499" s="5">
        <f>MAX(0,H9499-FARMER_HRS)</f>
        <v>5001.9162117432124</v>
      </c>
      <c r="K9499" s="2">
        <f>I9499*FARMER_RATE+J9499*TEMP_WORKER_RATE</f>
        <v>111838.82312054189</v>
      </c>
      <c r="L9499" s="2">
        <f>A9499*PRICE_TOM+B9499*PRICE_CAR+C9499*PRICE_MES</f>
        <v>172628</v>
      </c>
      <c r="M9499" s="2">
        <f>A9499*FERT_BED_TOM+B9499*FERT_BED_CAR+C9499*FERT_BED_MES</f>
        <v>25520</v>
      </c>
      <c r="N9499" s="6">
        <f>IF(AND(D9499&lt;=TOTAL_BEDS,J9499&lt;=TEMP_WORKER_MAX*TEMP_WORKER_HRS),1,0)</f>
        <v>1</v>
      </c>
      <c r="O9499" s="2">
        <f>L9499-M9499-K9499-FIXED_COSTS</f>
        <v>15269.176879458115</v>
      </c>
      <c r="P9499" s="2">
        <f>IF(N9499=1,O9499,"")</f>
        <v>15269.176879458115</v>
      </c>
    </row>
    <row r="9500">
      <c r="A9500" s="6">
        <v>14</v>
      </c>
      <c r="B9500" s="6">
        <v>12</v>
      </c>
      <c r="C9500" s="6">
        <v>10</v>
      </c>
      <c r="D9500" s="6">
        <f>A9500+B9500+C9500</f>
        <v>36</v>
      </c>
      <c r="E9500" s="5">
        <f>IF(A9500=0,0,A9500*LABOR_HRS_WK_TOM*SEASON_WEEKS*(1+DIM_PCT_TOM)^A9500)</f>
        <v>4784.8479031488423</v>
      </c>
      <c r="F9500" s="5">
        <f>IF(B9500=0,0,B9500*LABOR_HRS_WK_CAR*SEASON_WEEKS*(1+DIM_PCT_CAR)^B9500)</f>
        <v>484.15997672866695</v>
      </c>
      <c r="G9500" s="5">
        <f>IF(C9500=0,0,C9500*LABOR_HRS_WK_MES*SEASON_WEEKS*(1+DIM_PCT_MES)^C9500)</f>
        <v>509.52187334891551</v>
      </c>
      <c r="H9500" s="5">
        <f>E9500+F9500+G9500</f>
        <v>5778.5297532264249</v>
      </c>
      <c r="I9500" s="5">
        <f>MIN(H9500,FARMER_HRS)</f>
        <v>720</v>
      </c>
      <c r="J9500" s="5">
        <f>MAX(0,H9500-FARMER_HRS)</f>
        <v>5058.5297532264249</v>
      </c>
      <c r="K9500" s="2">
        <f>I9500*FARMER_RATE+J9500*TEMP_WORKER_RATE</f>
        <v>112821.69710462543</v>
      </c>
      <c r="L9500" s="2">
        <f>A9500*PRICE_TOM+B9500*PRICE_CAR+C9500*PRICE_MES</f>
        <v>175328</v>
      </c>
      <c r="M9500" s="2">
        <f>A9500*FERT_BED_TOM+B9500*FERT_BED_CAR+C9500*FERT_BED_MES</f>
        <v>26400</v>
      </c>
      <c r="N9500" s="6">
        <f>IF(AND(D9500&lt;=TOTAL_BEDS,J9500&lt;=TEMP_WORKER_MAX*TEMP_WORKER_HRS),1,0)</f>
        <v>1</v>
      </c>
      <c r="O9500" s="2">
        <f>L9500-M9500-K9500-FIXED_COSTS</f>
        <v>16106.302895374567</v>
      </c>
      <c r="P9500" s="2">
        <f>IF(N9500=1,O9500,"")</f>
        <v>16106.302895374567</v>
      </c>
    </row>
    <row r="9501">
      <c r="A9501" s="6">
        <v>14</v>
      </c>
      <c r="B9501" s="6">
        <v>12</v>
      </c>
      <c r="C9501" s="6">
        <v>11</v>
      </c>
      <c r="D9501" s="6">
        <f>A9501+B9501+C9501</f>
        <v>37</v>
      </c>
      <c r="E9501" s="5">
        <f>IF(A9501=0,0,A9501*LABOR_HRS_WK_TOM*SEASON_WEEKS*(1+DIM_PCT_TOM)^A9501)</f>
        <v>4784.8479031488423</v>
      </c>
      <c r="F9501" s="5">
        <f>IF(B9501=0,0,B9501*LABOR_HRS_WK_CAR*SEASON_WEEKS*(1+DIM_PCT_CAR)^B9501)</f>
        <v>484.15997672866695</v>
      </c>
      <c r="G9501" s="5">
        <f>IF(C9501=0,0,C9501*LABOR_HRS_WK_MES*SEASON_WEEKS*(1+DIM_PCT_MES)^C9501)</f>
        <v>567.47998644235463</v>
      </c>
      <c r="H9501" s="5">
        <f>E9501+F9501+G9501</f>
        <v>5836.4878663198642</v>
      </c>
      <c r="I9501" s="5">
        <f>MIN(H9501,FARMER_HRS)</f>
        <v>720</v>
      </c>
      <c r="J9501" s="5">
        <f>MAX(0,H9501-FARMER_HRS)</f>
        <v>5116.4878663198642</v>
      </c>
      <c r="K9501" s="2">
        <f>I9501*FARMER_RATE+J9501*TEMP_WORKER_RATE</f>
        <v>113827.91434583097</v>
      </c>
      <c r="L9501" s="2">
        <f>A9501*PRICE_TOM+B9501*PRICE_CAR+C9501*PRICE_MES</f>
        <v>178028</v>
      </c>
      <c r="M9501" s="2">
        <f>A9501*FERT_BED_TOM+B9501*FERT_BED_CAR+C9501*FERT_BED_MES</f>
        <v>27280</v>
      </c>
      <c r="N9501" s="6">
        <f>IF(AND(D9501&lt;=TOTAL_BEDS,J9501&lt;=TEMP_WORKER_MAX*TEMP_WORKER_HRS),1,0)</f>
        <v>1</v>
      </c>
      <c r="O9501" s="2">
        <f>L9501-M9501-K9501-FIXED_COSTS</f>
        <v>16920.08565416903</v>
      </c>
      <c r="P9501" s="2">
        <f>IF(N9501=1,O9501,"")</f>
        <v>16920.08565416903</v>
      </c>
    </row>
    <row r="9502">
      <c r="A9502" s="6">
        <v>14</v>
      </c>
      <c r="B9502" s="6">
        <v>12</v>
      </c>
      <c r="C9502" s="6">
        <v>12</v>
      </c>
      <c r="D9502" s="6">
        <f>A9502+B9502+C9502</f>
        <v>38</v>
      </c>
      <c r="E9502" s="5">
        <f>IF(A9502=0,0,A9502*LABOR_HRS_WK_TOM*SEASON_WEEKS*(1+DIM_PCT_TOM)^A9502)</f>
        <v>4784.8479031488423</v>
      </c>
      <c r="F9502" s="5">
        <f>IF(B9502=0,0,B9502*LABOR_HRS_WK_CAR*SEASON_WEEKS*(1+DIM_PCT_CAR)^B9502)</f>
        <v>484.15997672866695</v>
      </c>
      <c r="G9502" s="5">
        <f>IF(C9502=0,0,C9502*LABOR_HRS_WK_MES*SEASON_WEEKS*(1+DIM_PCT_MES)^C9502)</f>
        <v>626.807439570419</v>
      </c>
      <c r="H9502" s="5">
        <f>E9502+F9502+G9502</f>
        <v>5895.8153194479282</v>
      </c>
      <c r="I9502" s="5">
        <f>MIN(H9502,FARMER_HRS)</f>
        <v>720</v>
      </c>
      <c r="J9502" s="5">
        <f>MAX(0,H9502-FARMER_HRS)</f>
        <v>5175.8153194479282</v>
      </c>
      <c r="K9502" s="2">
        <f>I9502*FARMER_RATE+J9502*TEMP_WORKER_RATE</f>
        <v>114857.90485152653</v>
      </c>
      <c r="L9502" s="2">
        <f>A9502*PRICE_TOM+B9502*PRICE_CAR+C9502*PRICE_MES</f>
        <v>180728</v>
      </c>
      <c r="M9502" s="2">
        <f>A9502*FERT_BED_TOM+B9502*FERT_BED_CAR+C9502*FERT_BED_MES</f>
        <v>28160</v>
      </c>
      <c r="N9502" s="6">
        <f>IF(AND(D9502&lt;=TOTAL_BEDS,J9502&lt;=TEMP_WORKER_MAX*TEMP_WORKER_HRS),1,0)</f>
        <v>1</v>
      </c>
      <c r="O9502" s="2">
        <f>L9502-M9502-K9502-FIXED_COSTS</f>
        <v>17710.095148473469</v>
      </c>
      <c r="P9502" s="2">
        <f>IF(N9502=1,O9502,"")</f>
        <v>17710.095148473469</v>
      </c>
    </row>
    <row r="9503">
      <c r="A9503" s="6">
        <v>14</v>
      </c>
      <c r="B9503" s="6">
        <v>12</v>
      </c>
      <c r="C9503" s="6">
        <v>13</v>
      </c>
      <c r="D9503" s="6">
        <f>A9503+B9503+C9503</f>
        <v>39</v>
      </c>
      <c r="E9503" s="5">
        <f>IF(A9503=0,0,A9503*LABOR_HRS_WK_TOM*SEASON_WEEKS*(1+DIM_PCT_TOM)^A9503)</f>
        <v>4784.8479031488423</v>
      </c>
      <c r="F9503" s="5">
        <f>IF(B9503=0,0,B9503*LABOR_HRS_WK_CAR*SEASON_WEEKS*(1+DIM_PCT_CAR)^B9503)</f>
        <v>484.15997672866695</v>
      </c>
      <c r="G9503" s="5">
        <f>IF(C9503=0,0,C9503*LABOR_HRS_WK_MES*SEASON_WEEKS*(1+DIM_PCT_MES)^C9503)</f>
        <v>687.52941027880331</v>
      </c>
      <c r="H9503" s="5">
        <f>E9503+F9503+G9503</f>
        <v>5956.5372901563123</v>
      </c>
      <c r="I9503" s="5">
        <f>MIN(H9503,FARMER_HRS)</f>
        <v>720</v>
      </c>
      <c r="J9503" s="5">
        <f>MAX(0,H9503-FARMER_HRS)</f>
        <v>5236.5372901563123</v>
      </c>
      <c r="K9503" s="2">
        <f>I9503*FARMER_RATE+J9503*TEMP_WORKER_RATE</f>
        <v>115912.10573188042</v>
      </c>
      <c r="L9503" s="2">
        <f>A9503*PRICE_TOM+B9503*PRICE_CAR+C9503*PRICE_MES</f>
        <v>183428</v>
      </c>
      <c r="M9503" s="2">
        <f>A9503*FERT_BED_TOM+B9503*FERT_BED_CAR+C9503*FERT_BED_MES</f>
        <v>29040</v>
      </c>
      <c r="N9503" s="6">
        <f>IF(AND(D9503&lt;=TOTAL_BEDS,J9503&lt;=TEMP_WORKER_MAX*TEMP_WORKER_HRS),1,0)</f>
        <v>1</v>
      </c>
      <c r="O9503" s="2">
        <f>L9503-M9503-K9503-FIXED_COSTS</f>
        <v>18475.894268119577</v>
      </c>
      <c r="P9503" s="2">
        <f>IF(N9503=1,O9503,"")</f>
        <v>18475.894268119577</v>
      </c>
    </row>
    <row r="9504">
      <c r="A9504" s="6">
        <v>14</v>
      </c>
      <c r="B9504" s="6">
        <v>12</v>
      </c>
      <c r="C9504" s="6">
        <v>14</v>
      </c>
      <c r="D9504" s="6">
        <f>A9504+B9504+C9504</f>
        <v>40</v>
      </c>
      <c r="E9504" s="5">
        <f>IF(A9504=0,0,A9504*LABOR_HRS_WK_TOM*SEASON_WEEKS*(1+DIM_PCT_TOM)^A9504)</f>
        <v>4784.8479031488423</v>
      </c>
      <c r="F9504" s="5">
        <f>IF(B9504=0,0,B9504*LABOR_HRS_WK_CAR*SEASON_WEEKS*(1+DIM_PCT_CAR)^B9504)</f>
        <v>484.15997672866695</v>
      </c>
      <c r="G9504" s="5">
        <f>IF(C9504=0,0,C9504*LABOR_HRS_WK_MES*SEASON_WEEKS*(1+DIM_PCT_MES)^C9504)</f>
        <v>749.67149159246435</v>
      </c>
      <c r="H9504" s="5">
        <f>E9504+F9504+G9504</f>
        <v>6018.6793714699734</v>
      </c>
      <c r="I9504" s="5">
        <f>MIN(H9504,FARMER_HRS)</f>
        <v>720</v>
      </c>
      <c r="J9504" s="5">
        <f>MAX(0,H9504-FARMER_HRS)</f>
        <v>5298.6793714699734</v>
      </c>
      <c r="K9504" s="2">
        <f>I9504*FARMER_RATE+J9504*TEMP_WORKER_RATE</f>
        <v>116990.96131024259</v>
      </c>
      <c r="L9504" s="2">
        <f>A9504*PRICE_TOM+B9504*PRICE_CAR+C9504*PRICE_MES</f>
        <v>186128</v>
      </c>
      <c r="M9504" s="2">
        <f>A9504*FERT_BED_TOM+B9504*FERT_BED_CAR+C9504*FERT_BED_MES</f>
        <v>29920</v>
      </c>
      <c r="N9504" s="6">
        <f>IF(AND(D9504&lt;=TOTAL_BEDS,J9504&lt;=TEMP_WORKER_MAX*TEMP_WORKER_HRS),1,0)</f>
        <v>1</v>
      </c>
      <c r="O9504" s="2">
        <f>L9504-M9504-K9504-FIXED_COSTS</f>
        <v>19217.038689757406</v>
      </c>
      <c r="P9504" s="2">
        <f>IF(N9504=1,O9504,"")</f>
        <v>19217.038689757406</v>
      </c>
    </row>
    <row r="9505">
      <c r="A9505" s="6">
        <v>14</v>
      </c>
      <c r="B9505" s="6">
        <v>12</v>
      </c>
      <c r="C9505" s="6">
        <v>15</v>
      </c>
      <c r="D9505" s="6">
        <f>A9505+B9505+C9505</f>
        <v>41</v>
      </c>
      <c r="E9505" s="5">
        <f>IF(A9505=0,0,A9505*LABOR_HRS_WK_TOM*SEASON_WEEKS*(1+DIM_PCT_TOM)^A9505)</f>
        <v>4784.8479031488423</v>
      </c>
      <c r="F9505" s="5">
        <f>IF(B9505=0,0,B9505*LABOR_HRS_WK_CAR*SEASON_WEEKS*(1+DIM_PCT_CAR)^B9505)</f>
        <v>484.15997672866695</v>
      </c>
      <c r="G9505" s="5">
        <f>IF(C9505=0,0,C9505*LABOR_HRS_WK_MES*SEASON_WEEKS*(1+DIM_PCT_MES)^C9505)</f>
        <v>813.25969846861074</v>
      </c>
      <c r="H9505" s="5">
        <f>E9505+F9505+G9505</f>
        <v>6082.26757834612</v>
      </c>
      <c r="I9505" s="5">
        <f>MIN(H9505,FARMER_HRS)</f>
        <v>720</v>
      </c>
      <c r="J9505" s="5">
        <f>MAX(0,H9505-FARMER_HRS)</f>
        <v>5362.26757834612</v>
      </c>
      <c r="K9505" s="2">
        <f>I9505*FARMER_RATE+J9505*TEMP_WORKER_RATE</f>
        <v>118094.92323517569</v>
      </c>
      <c r="L9505" s="2">
        <f>A9505*PRICE_TOM+B9505*PRICE_CAR+C9505*PRICE_MES</f>
        <v>188828</v>
      </c>
      <c r="M9505" s="2">
        <f>A9505*FERT_BED_TOM+B9505*FERT_BED_CAR+C9505*FERT_BED_MES</f>
        <v>30800</v>
      </c>
      <c r="N9505" s="6">
        <f>IF(AND(D9505&lt;=TOTAL_BEDS,J9505&lt;=TEMP_WORKER_MAX*TEMP_WORKER_HRS),1,0)</f>
        <v>1</v>
      </c>
      <c r="O9505" s="2">
        <f>L9505-M9505-K9505-FIXED_COSTS</f>
        <v>19933.076764824305</v>
      </c>
      <c r="P9505" s="2">
        <f>IF(N9505=1,O9505,"")</f>
        <v>19933.076764824305</v>
      </c>
    </row>
    <row r="9506">
      <c r="A9506" s="6">
        <v>14</v>
      </c>
      <c r="B9506" s="6">
        <v>12</v>
      </c>
      <c r="C9506" s="6">
        <v>16</v>
      </c>
      <c r="D9506" s="6">
        <f>A9506+B9506+C9506</f>
        <v>42</v>
      </c>
      <c r="E9506" s="5">
        <f>IF(A9506=0,0,A9506*LABOR_HRS_WK_TOM*SEASON_WEEKS*(1+DIM_PCT_TOM)^A9506)</f>
        <v>4784.8479031488423</v>
      </c>
      <c r="F9506" s="5">
        <f>IF(B9506=0,0,B9506*LABOR_HRS_WK_CAR*SEASON_WEEKS*(1+DIM_PCT_CAR)^B9506)</f>
        <v>484.15997672866695</v>
      </c>
      <c r="G9506" s="5">
        <f>IF(C9506=0,0,C9506*LABOR_HRS_WK_MES*SEASON_WEEKS*(1+DIM_PCT_MES)^C9506)</f>
        <v>878.32047434609967</v>
      </c>
      <c r="H9506" s="5">
        <f>E9506+F9506+G9506</f>
        <v>6147.3283542236095</v>
      </c>
      <c r="I9506" s="5">
        <f>MIN(H9506,FARMER_HRS)</f>
        <v>720</v>
      </c>
      <c r="J9506" s="5">
        <f>MAX(0,H9506-FARMER_HRS)</f>
        <v>5427.3283542236095</v>
      </c>
      <c r="K9506" s="2">
        <f>I9506*FARMER_RATE+J9506*TEMP_WORKER_RATE</f>
        <v>119224.45059415989</v>
      </c>
      <c r="L9506" s="2">
        <f>A9506*PRICE_TOM+B9506*PRICE_CAR+C9506*PRICE_MES</f>
        <v>191528</v>
      </c>
      <c r="M9506" s="2">
        <f>A9506*FERT_BED_TOM+B9506*FERT_BED_CAR+C9506*FERT_BED_MES</f>
        <v>31680</v>
      </c>
      <c r="N9506" s="6">
        <f>IF(AND(D9506&lt;=TOTAL_BEDS,J9506&lt;=TEMP_WORKER_MAX*TEMP_WORKER_HRS),1,0)</f>
        <v>1</v>
      </c>
      <c r="O9506" s="2">
        <f>L9506-M9506-K9506-FIXED_COSTS</f>
        <v>20623.549405840109</v>
      </c>
      <c r="P9506" s="2">
        <f>IF(N9506=1,O9506,"")</f>
        <v>20623.549405840109</v>
      </c>
    </row>
    <row r="9507">
      <c r="A9507" s="6">
        <v>14</v>
      </c>
      <c r="B9507" s="6">
        <v>12</v>
      </c>
      <c r="C9507" s="6">
        <v>17</v>
      </c>
      <c r="D9507" s="6">
        <f>A9507+B9507+C9507</f>
        <v>43</v>
      </c>
      <c r="E9507" s="5">
        <f>IF(A9507=0,0,A9507*LABOR_HRS_WK_TOM*SEASON_WEEKS*(1+DIM_PCT_TOM)^A9507)</f>
        <v>4784.8479031488423</v>
      </c>
      <c r="F9507" s="5">
        <f>IF(B9507=0,0,B9507*LABOR_HRS_WK_CAR*SEASON_WEEKS*(1+DIM_PCT_CAR)^B9507)</f>
        <v>484.15997672866695</v>
      </c>
      <c r="G9507" s="5">
        <f>IF(C9507=0,0,C9507*LABOR_HRS_WK_MES*SEASON_WEEKS*(1+DIM_PCT_MES)^C9507)</f>
        <v>944.88069779263992</v>
      </c>
      <c r="H9507" s="5">
        <f>E9507+F9507+G9507</f>
        <v>6213.8885776701491</v>
      </c>
      <c r="I9507" s="5">
        <f>MIN(H9507,FARMER_HRS)</f>
        <v>720</v>
      </c>
      <c r="J9507" s="5">
        <f>MAX(0,H9507-FARMER_HRS)</f>
        <v>5493.8885776701491</v>
      </c>
      <c r="K9507" s="2">
        <f>I9507*FARMER_RATE+J9507*TEMP_WORKER_RATE</f>
        <v>120380.01002899565</v>
      </c>
      <c r="L9507" s="2">
        <f>A9507*PRICE_TOM+B9507*PRICE_CAR+C9507*PRICE_MES</f>
        <v>194228</v>
      </c>
      <c r="M9507" s="2">
        <f>A9507*FERT_BED_TOM+B9507*FERT_BED_CAR+C9507*FERT_BED_MES</f>
        <v>32560</v>
      </c>
      <c r="N9507" s="6">
        <f>IF(AND(D9507&lt;=TOTAL_BEDS,J9507&lt;=TEMP_WORKER_MAX*TEMP_WORKER_HRS),1,0)</f>
        <v>1</v>
      </c>
      <c r="O9507" s="2">
        <f>L9507-M9507-K9507-FIXED_COSTS</f>
        <v>21287.989971004354</v>
      </c>
      <c r="P9507" s="2">
        <f>IF(N9507=1,O9507,"")</f>
        <v>21287.989971004354</v>
      </c>
    </row>
    <row r="9508">
      <c r="A9508" s="6">
        <v>14</v>
      </c>
      <c r="B9508" s="6">
        <v>12</v>
      </c>
      <c r="C9508" s="6">
        <v>18</v>
      </c>
      <c r="D9508" s="6">
        <f>A9508+B9508+C9508</f>
        <v>44</v>
      </c>
      <c r="E9508" s="5">
        <f>IF(A9508=0,0,A9508*LABOR_HRS_WK_TOM*SEASON_WEEKS*(1+DIM_PCT_TOM)^A9508)</f>
        <v>4784.8479031488423</v>
      </c>
      <c r="F9508" s="5">
        <f>IF(B9508=0,0,B9508*LABOR_HRS_WK_CAR*SEASON_WEEKS*(1+DIM_PCT_CAR)^B9508)</f>
        <v>484.15997672866695</v>
      </c>
      <c r="G9508" s="5">
        <f>IF(C9508=0,0,C9508*LABOR_HRS_WK_MES*SEASON_WEEKS*(1+DIM_PCT_MES)^C9508)</f>
        <v>1012.9676892512272</v>
      </c>
      <c r="H9508" s="5">
        <f>E9508+F9508+G9508</f>
        <v>6281.9755691287364</v>
      </c>
      <c r="I9508" s="5">
        <f>MIN(H9508,FARMER_HRS)</f>
        <v>720</v>
      </c>
      <c r="J9508" s="5">
        <f>MAX(0,H9508-FARMER_HRS)</f>
        <v>5561.9755691287364</v>
      </c>
      <c r="K9508" s="2">
        <f>I9508*FARMER_RATE+J9508*TEMP_WORKER_RATE</f>
        <v>121562.07585292945</v>
      </c>
      <c r="L9508" s="2">
        <f>A9508*PRICE_TOM+B9508*PRICE_CAR+C9508*PRICE_MES</f>
        <v>196928</v>
      </c>
      <c r="M9508" s="2">
        <f>A9508*FERT_BED_TOM+B9508*FERT_BED_CAR+C9508*FERT_BED_MES</f>
        <v>33440</v>
      </c>
      <c r="N9508" s="6">
        <f>IF(AND(D9508&lt;=TOTAL_BEDS,J9508&lt;=TEMP_WORKER_MAX*TEMP_WORKER_HRS),1,0)</f>
        <v>1</v>
      </c>
      <c r="O9508" s="2">
        <f>L9508-M9508-K9508-FIXED_COSTS</f>
        <v>21925.924147070546</v>
      </c>
      <c r="P9508" s="2">
        <f>IF(N9508=1,O9508,"")</f>
        <v>21925.924147070546</v>
      </c>
    </row>
    <row r="9509">
      <c r="A9509" s="6">
        <v>14</v>
      </c>
      <c r="B9509" s="6">
        <v>12</v>
      </c>
      <c r="C9509" s="6">
        <v>19</v>
      </c>
      <c r="D9509" s="6">
        <f>A9509+B9509+C9509</f>
        <v>45</v>
      </c>
      <c r="E9509" s="5">
        <f>IF(A9509=0,0,A9509*LABOR_HRS_WK_TOM*SEASON_WEEKS*(1+DIM_PCT_TOM)^A9509)</f>
        <v>4784.8479031488423</v>
      </c>
      <c r="F9509" s="5">
        <f>IF(B9509=0,0,B9509*LABOR_HRS_WK_CAR*SEASON_WEEKS*(1+DIM_PCT_CAR)^B9509)</f>
        <v>484.15997672866695</v>
      </c>
      <c r="G9509" s="5">
        <f>IF(C9509=0,0,C9509*LABOR_HRS_WK_MES*SEASON_WEEKS*(1+DIM_PCT_MES)^C9509)</f>
        <v>1082.6092178872491</v>
      </c>
      <c r="H9509" s="5">
        <f>E9509+F9509+G9509</f>
        <v>6351.617097764758</v>
      </c>
      <c r="I9509" s="5">
        <f>MIN(H9509,FARMER_HRS)</f>
        <v>720</v>
      </c>
      <c r="J9509" s="5">
        <f>MAX(0,H9509-FARMER_HRS)</f>
        <v>5631.617097764758</v>
      </c>
      <c r="K9509" s="2">
        <f>I9509*FARMER_RATE+J9509*TEMP_WORKER_RATE</f>
        <v>122771.13016952705</v>
      </c>
      <c r="L9509" s="2">
        <f>A9509*PRICE_TOM+B9509*PRICE_CAR+C9509*PRICE_MES</f>
        <v>199628</v>
      </c>
      <c r="M9509" s="2">
        <f>A9509*FERT_BED_TOM+B9509*FERT_BED_CAR+C9509*FERT_BED_MES</f>
        <v>34320</v>
      </c>
      <c r="N9509" s="6">
        <f>IF(AND(D9509&lt;=TOTAL_BEDS,J9509&lt;=TEMP_WORKER_MAX*TEMP_WORKER_HRS),1,0)</f>
        <v>1</v>
      </c>
      <c r="O9509" s="2">
        <f>L9509-M9509-K9509-FIXED_COSTS</f>
        <v>22536.869830472948</v>
      </c>
      <c r="P9509" s="2">
        <f>IF(N9509=1,O9509,"")</f>
        <v>22536.869830472948</v>
      </c>
    </row>
    <row r="9510">
      <c r="A9510" s="6">
        <v>14</v>
      </c>
      <c r="B9510" s="6">
        <v>12</v>
      </c>
      <c r="C9510" s="6">
        <v>20</v>
      </c>
      <c r="D9510" s="6">
        <f>A9510+B9510+C9510</f>
        <v>46</v>
      </c>
      <c r="E9510" s="5">
        <f>IF(A9510=0,0,A9510*LABOR_HRS_WK_TOM*SEASON_WEEKS*(1+DIM_PCT_TOM)^A9510)</f>
        <v>4784.8479031488423</v>
      </c>
      <c r="F9510" s="5">
        <f>IF(B9510=0,0,B9510*LABOR_HRS_WK_CAR*SEASON_WEEKS*(1+DIM_PCT_CAR)^B9510)</f>
        <v>484.15997672866695</v>
      </c>
      <c r="G9510" s="5">
        <f>IF(C9510=0,0,C9510*LABOR_HRS_WK_MES*SEASON_WEEKS*(1+DIM_PCT_MES)^C9510)</f>
        <v>1153.8335085377259</v>
      </c>
      <c r="H9510" s="5">
        <f>E9510+F9510+G9510</f>
        <v>6422.8413884152351</v>
      </c>
      <c r="I9510" s="5">
        <f>MIN(H9510,FARMER_HRS)</f>
        <v>720</v>
      </c>
      <c r="J9510" s="5">
        <f>MAX(0,H9510-FARMER_HRS)</f>
        <v>5702.8413884152351</v>
      </c>
      <c r="K9510" s="2">
        <f>I9510*FARMER_RATE+J9510*TEMP_WORKER_RATE</f>
        <v>124007.66299332005</v>
      </c>
      <c r="L9510" s="2">
        <f>A9510*PRICE_TOM+B9510*PRICE_CAR+C9510*PRICE_MES</f>
        <v>202328</v>
      </c>
      <c r="M9510" s="2">
        <f>A9510*FERT_BED_TOM+B9510*FERT_BED_CAR+C9510*FERT_BED_MES</f>
        <v>35200</v>
      </c>
      <c r="N9510" s="6">
        <f>IF(AND(D9510&lt;=TOTAL_BEDS,J9510&lt;=TEMP_WORKER_MAX*TEMP_WORKER_HRS),1,0)</f>
        <v>1</v>
      </c>
      <c r="O9510" s="2">
        <f>L9510-M9510-K9510-FIXED_COSTS</f>
        <v>23120.337006679954</v>
      </c>
      <c r="P9510" s="2">
        <f>IF(N9510=1,O9510,"")</f>
        <v>23120.337006679954</v>
      </c>
    </row>
    <row r="9511">
      <c r="A9511" s="6">
        <v>14</v>
      </c>
      <c r="B9511" s="6">
        <v>12</v>
      </c>
      <c r="C9511" s="6">
        <v>21</v>
      </c>
      <c r="D9511" s="6">
        <f>A9511+B9511+C9511</f>
        <v>47</v>
      </c>
      <c r="E9511" s="5">
        <f>IF(A9511=0,0,A9511*LABOR_HRS_WK_TOM*SEASON_WEEKS*(1+DIM_PCT_TOM)^A9511)</f>
        <v>4784.8479031488423</v>
      </c>
      <c r="F9511" s="5">
        <f>IF(B9511=0,0,B9511*LABOR_HRS_WK_CAR*SEASON_WEEKS*(1+DIM_PCT_CAR)^B9511)</f>
        <v>484.15997672866695</v>
      </c>
      <c r="G9511" s="5">
        <f>IF(C9511=0,0,C9511*LABOR_HRS_WK_MES*SEASON_WEEKS*(1+DIM_PCT_MES)^C9511)</f>
        <v>1226.6692487641699</v>
      </c>
      <c r="H9511" s="5">
        <f>E9511+F9511+G9511</f>
        <v>6495.6771286416788</v>
      </c>
      <c r="I9511" s="5">
        <f>MIN(H9511,FARMER_HRS)</f>
        <v>720</v>
      </c>
      <c r="J9511" s="5">
        <f>MAX(0,H9511-FARMER_HRS)</f>
        <v>5775.6771286416788</v>
      </c>
      <c r="K9511" s="2">
        <f>I9511*FARMER_RATE+J9511*TEMP_WORKER_RATE</f>
        <v>125272.17237225137</v>
      </c>
      <c r="L9511" s="2">
        <f>A9511*PRICE_TOM+B9511*PRICE_CAR+C9511*PRICE_MES</f>
        <v>205028</v>
      </c>
      <c r="M9511" s="2">
        <f>A9511*FERT_BED_TOM+B9511*FERT_BED_CAR+C9511*FERT_BED_MES</f>
        <v>36080</v>
      </c>
      <c r="N9511" s="6">
        <f>IF(AND(D9511&lt;=TOTAL_BEDS,J9511&lt;=TEMP_WORKER_MAX*TEMP_WORKER_HRS),1,0)</f>
        <v>0</v>
      </c>
      <c r="O9511" s="2">
        <f>L9511-M9511-K9511-FIXED_COSTS</f>
        <v>23675.827627748629</v>
      </c>
      <c r="P9511" s="2">
        <f>IF(N9511=1,O9511,"")</f>
      </c>
    </row>
    <row r="9512">
      <c r="A9512" s="6">
        <v>14</v>
      </c>
      <c r="B9512" s="6">
        <v>12</v>
      </c>
      <c r="C9512" s="6">
        <v>22</v>
      </c>
      <c r="D9512" s="6">
        <f>A9512+B9512+C9512</f>
        <v>48</v>
      </c>
      <c r="E9512" s="5">
        <f>IF(A9512=0,0,A9512*LABOR_HRS_WK_TOM*SEASON_WEEKS*(1+DIM_PCT_TOM)^A9512)</f>
        <v>4784.8479031488423</v>
      </c>
      <c r="F9512" s="5">
        <f>IF(B9512=0,0,B9512*LABOR_HRS_WK_CAR*SEASON_WEEKS*(1+DIM_PCT_CAR)^B9512)</f>
        <v>484.15997672866695</v>
      </c>
      <c r="G9512" s="5">
        <f>IF(C9512=0,0,C9512*LABOR_HRS_WK_MES*SEASON_WEEKS*(1+DIM_PCT_MES)^C9512)</f>
        <v>1301.1455960105659</v>
      </c>
      <c r="H9512" s="5">
        <f>E9512+F9512+G9512</f>
        <v>6570.1534758880753</v>
      </c>
      <c r="I9512" s="5">
        <f>MIN(H9512,FARMER_HRS)</f>
        <v>720</v>
      </c>
      <c r="J9512" s="5">
        <f>MAX(0,H9512-FARMER_HRS)</f>
        <v>5850.1534758880753</v>
      </c>
      <c r="K9512" s="2">
        <f>I9512*FARMER_RATE+J9512*TEMP_WORKER_RATE</f>
        <v>126565.16451194575</v>
      </c>
      <c r="L9512" s="2">
        <f>A9512*PRICE_TOM+B9512*PRICE_CAR+C9512*PRICE_MES</f>
        <v>207728</v>
      </c>
      <c r="M9512" s="2">
        <f>A9512*FERT_BED_TOM+B9512*FERT_BED_CAR+C9512*FERT_BED_MES</f>
        <v>36960</v>
      </c>
      <c r="N9512" s="6">
        <f>IF(AND(D9512&lt;=TOTAL_BEDS,J9512&lt;=TEMP_WORKER_MAX*TEMP_WORKER_HRS),1,0)</f>
        <v>0</v>
      </c>
      <c r="O9512" s="2">
        <f>L9512-M9512-K9512-FIXED_COSTS</f>
        <v>24202.835488054247</v>
      </c>
      <c r="P9512" s="2">
        <f>IF(N9512=1,O9512,"")</f>
      </c>
    </row>
    <row r="9513">
      <c r="A9513" s="6">
        <v>14</v>
      </c>
      <c r="B9513" s="6">
        <v>12</v>
      </c>
      <c r="C9513" s="6">
        <v>23</v>
      </c>
      <c r="D9513" s="6">
        <f>A9513+B9513+C9513</f>
        <v>49</v>
      </c>
      <c r="E9513" s="5">
        <f>IF(A9513=0,0,A9513*LABOR_HRS_WK_TOM*SEASON_WEEKS*(1+DIM_PCT_TOM)^A9513)</f>
        <v>4784.8479031488423</v>
      </c>
      <c r="F9513" s="5">
        <f>IF(B9513=0,0,B9513*LABOR_HRS_WK_CAR*SEASON_WEEKS*(1+DIM_PCT_CAR)^B9513)</f>
        <v>484.15997672866695</v>
      </c>
      <c r="G9513" s="5">
        <f>IF(C9513=0,0,C9513*LABOR_HRS_WK_MES*SEASON_WEEKS*(1+DIM_PCT_MES)^C9513)</f>
        <v>1377.2921848680023</v>
      </c>
      <c r="H9513" s="5">
        <f>E9513+F9513+G9513</f>
        <v>6646.3000647455119</v>
      </c>
      <c r="I9513" s="5">
        <f>MIN(H9513,FARMER_HRS)</f>
        <v>720</v>
      </c>
      <c r="J9513" s="5">
        <f>MAX(0,H9513-FARMER_HRS)</f>
        <v>5926.3000647455119</v>
      </c>
      <c r="K9513" s="2">
        <f>I9513*FARMER_RATE+J9513*TEMP_WORKER_RATE</f>
        <v>127887.1539018318</v>
      </c>
      <c r="L9513" s="2">
        <f>A9513*PRICE_TOM+B9513*PRICE_CAR+C9513*PRICE_MES</f>
        <v>210428</v>
      </c>
      <c r="M9513" s="2">
        <f>A9513*FERT_BED_TOM+B9513*FERT_BED_CAR+C9513*FERT_BED_MES</f>
        <v>37840</v>
      </c>
      <c r="N9513" s="6">
        <f>IF(AND(D9513&lt;=TOTAL_BEDS,J9513&lt;=TEMP_WORKER_MAX*TEMP_WORKER_HRS),1,0)</f>
        <v>0</v>
      </c>
      <c r="O9513" s="2">
        <f>L9513-M9513-K9513-FIXED_COSTS</f>
        <v>24700.8460981682</v>
      </c>
      <c r="P9513" s="2">
        <f>IF(N9513=1,O9513,"")</f>
      </c>
    </row>
    <row r="9514">
      <c r="A9514" s="6">
        <v>14</v>
      </c>
      <c r="B9514" s="6">
        <v>12</v>
      </c>
      <c r="C9514" s="6">
        <v>24</v>
      </c>
      <c r="D9514" s="6">
        <f>A9514+B9514+C9514</f>
        <v>50</v>
      </c>
      <c r="E9514" s="5">
        <f>IF(A9514=0,0,A9514*LABOR_HRS_WK_TOM*SEASON_WEEKS*(1+DIM_PCT_TOM)^A9514)</f>
        <v>4784.8479031488423</v>
      </c>
      <c r="F9514" s="5">
        <f>IF(B9514=0,0,B9514*LABOR_HRS_WK_CAR*SEASON_WEEKS*(1+DIM_PCT_CAR)^B9514)</f>
        <v>484.15997672866695</v>
      </c>
      <c r="G9514" s="5">
        <f>IF(C9514=0,0,C9514*LABOR_HRS_WK_MES*SEASON_WEEKS*(1+DIM_PCT_MES)^C9514)</f>
        <v>1455.139134447498</v>
      </c>
      <c r="H9514" s="5">
        <f>E9514+F9514+G9514</f>
        <v>6724.1470143250071</v>
      </c>
      <c r="I9514" s="5">
        <f>MIN(H9514,FARMER_HRS)</f>
        <v>720</v>
      </c>
      <c r="J9514" s="5">
        <f>MAX(0,H9514-FARMER_HRS)</f>
        <v>6004.1470143250071</v>
      </c>
      <c r="K9514" s="2">
        <f>I9514*FARMER_RATE+J9514*TEMP_WORKER_RATE</f>
        <v>129238.66344314249</v>
      </c>
      <c r="L9514" s="2">
        <f>A9514*PRICE_TOM+B9514*PRICE_CAR+C9514*PRICE_MES</f>
        <v>213128</v>
      </c>
      <c r="M9514" s="2">
        <f>A9514*FERT_BED_TOM+B9514*FERT_BED_CAR+C9514*FERT_BED_MES</f>
        <v>38720</v>
      </c>
      <c r="N9514" s="6">
        <f>IF(AND(D9514&lt;=TOTAL_BEDS,J9514&lt;=TEMP_WORKER_MAX*TEMP_WORKER_HRS),1,0)</f>
        <v>0</v>
      </c>
      <c r="O9514" s="2">
        <f>L9514-M9514-K9514-FIXED_COSTS</f>
        <v>25169.33655685751</v>
      </c>
      <c r="P9514" s="2">
        <f>IF(N9514=1,O9514,"")</f>
      </c>
    </row>
    <row r="9515">
      <c r="A9515" s="6">
        <v>14</v>
      </c>
      <c r="B9515" s="6">
        <v>12</v>
      </c>
      <c r="C9515" s="6">
        <v>25</v>
      </c>
      <c r="D9515" s="6">
        <f>A9515+B9515+C9515</f>
        <v>51</v>
      </c>
      <c r="E9515" s="5">
        <f>IF(A9515=0,0,A9515*LABOR_HRS_WK_TOM*SEASON_WEEKS*(1+DIM_PCT_TOM)^A9515)</f>
        <v>4784.8479031488423</v>
      </c>
      <c r="F9515" s="5">
        <f>IF(B9515=0,0,B9515*LABOR_HRS_WK_CAR*SEASON_WEEKS*(1+DIM_PCT_CAR)^B9515)</f>
        <v>484.15997672866695</v>
      </c>
      <c r="G9515" s="5">
        <f>IF(C9515=0,0,C9515*LABOR_HRS_WK_MES*SEASON_WEEKS*(1+DIM_PCT_MES)^C9515)</f>
        <v>1534.7170558625955</v>
      </c>
      <c r="H9515" s="5">
        <f>E9515+F9515+G9515</f>
        <v>6803.7249357401051</v>
      </c>
      <c r="I9515" s="5">
        <f>MIN(H9515,FARMER_HRS)</f>
        <v>720</v>
      </c>
      <c r="J9515" s="5">
        <f>MAX(0,H9515-FARMER_HRS)</f>
        <v>6083.7249357401051</v>
      </c>
      <c r="K9515" s="2">
        <f>I9515*FARMER_RATE+J9515*TEMP_WORKER_RATE</f>
        <v>130620.22457882126</v>
      </c>
      <c r="L9515" s="2">
        <f>A9515*PRICE_TOM+B9515*PRICE_CAR+C9515*PRICE_MES</f>
        <v>215828</v>
      </c>
      <c r="M9515" s="2">
        <f>A9515*FERT_BED_TOM+B9515*FERT_BED_CAR+C9515*FERT_BED_MES</f>
        <v>39600</v>
      </c>
      <c r="N9515" s="6">
        <f>IF(AND(D9515&lt;=TOTAL_BEDS,J9515&lt;=TEMP_WORKER_MAX*TEMP_WORKER_HRS),1,0)</f>
        <v>0</v>
      </c>
      <c r="O9515" s="2">
        <f>L9515-M9515-K9515-FIXED_COSTS</f>
        <v>25607.77542117874</v>
      </c>
      <c r="P9515" s="2">
        <f>IF(N9515=1,O9515,"")</f>
      </c>
    </row>
    <row r="9516">
      <c r="A9516" s="6">
        <v>14</v>
      </c>
      <c r="B9516" s="6">
        <v>12</v>
      </c>
      <c r="C9516" s="6">
        <v>26</v>
      </c>
      <c r="D9516" s="6">
        <f>A9516+B9516+C9516</f>
        <v>52</v>
      </c>
      <c r="E9516" s="5">
        <f>IF(A9516=0,0,A9516*LABOR_HRS_WK_TOM*SEASON_WEEKS*(1+DIM_PCT_TOM)^A9516)</f>
        <v>4784.8479031488423</v>
      </c>
      <c r="F9516" s="5">
        <f>IF(B9516=0,0,B9516*LABOR_HRS_WK_CAR*SEASON_WEEKS*(1+DIM_PCT_CAR)^B9516)</f>
        <v>484.15997672866695</v>
      </c>
      <c r="G9516" s="5">
        <f>IF(C9516=0,0,C9516*LABOR_HRS_WK_MES*SEASON_WEEKS*(1+DIM_PCT_MES)^C9516)</f>
        <v>1616.0570598233128</v>
      </c>
      <c r="H9516" s="5">
        <f>E9516+F9516+G9516</f>
        <v>6885.0649397008219</v>
      </c>
      <c r="I9516" s="5">
        <f>MIN(H9516,FARMER_HRS)</f>
        <v>720</v>
      </c>
      <c r="J9516" s="5">
        <f>MAX(0,H9516-FARMER_HRS)</f>
        <v>6165.0649397008219</v>
      </c>
      <c r="K9516" s="2">
        <f>I9516*FARMER_RATE+J9516*TEMP_WORKER_RATE</f>
        <v>132032.37742536148</v>
      </c>
      <c r="L9516" s="2">
        <f>A9516*PRICE_TOM+B9516*PRICE_CAR+C9516*PRICE_MES</f>
        <v>218528</v>
      </c>
      <c r="M9516" s="2">
        <f>A9516*FERT_BED_TOM+B9516*FERT_BED_CAR+C9516*FERT_BED_MES</f>
        <v>40480</v>
      </c>
      <c r="N9516" s="6">
        <f>IF(AND(D9516&lt;=TOTAL_BEDS,J9516&lt;=TEMP_WORKER_MAX*TEMP_WORKER_HRS),1,0)</f>
        <v>0</v>
      </c>
      <c r="O9516" s="2">
        <f>L9516-M9516-K9516-FIXED_COSTS</f>
        <v>26015.622574638517</v>
      </c>
      <c r="P9516" s="2">
        <f>IF(N9516=1,O9516,"")</f>
      </c>
    </row>
    <row r="9517">
      <c r="A9517" s="6">
        <v>14</v>
      </c>
      <c r="B9517" s="6">
        <v>12</v>
      </c>
      <c r="C9517" s="6">
        <v>27</v>
      </c>
      <c r="D9517" s="6">
        <f>A9517+B9517+C9517</f>
        <v>53</v>
      </c>
      <c r="E9517" s="5">
        <f>IF(A9517=0,0,A9517*LABOR_HRS_WK_TOM*SEASON_WEEKS*(1+DIM_PCT_TOM)^A9517)</f>
        <v>4784.8479031488423</v>
      </c>
      <c r="F9517" s="5">
        <f>IF(B9517=0,0,B9517*LABOR_HRS_WK_CAR*SEASON_WEEKS*(1+DIM_PCT_CAR)^B9517)</f>
        <v>484.15997672866695</v>
      </c>
      <c r="G9517" s="5">
        <f>IF(C9517=0,0,C9517*LABOR_HRS_WK_MES*SEASON_WEEKS*(1+DIM_PCT_MES)^C9517)</f>
        <v>1699.19076434307</v>
      </c>
      <c r="H9517" s="5">
        <f>E9517+F9517+G9517</f>
        <v>6968.19864422058</v>
      </c>
      <c r="I9517" s="5">
        <f>MIN(H9517,FARMER_HRS)</f>
        <v>720</v>
      </c>
      <c r="J9517" s="5">
        <f>MAX(0,H9517-FARMER_HRS)</f>
        <v>6248.19864422058</v>
      </c>
      <c r="K9517" s="2">
        <f>I9517*FARMER_RATE+J9517*TEMP_WORKER_RATE</f>
        <v>133475.67090660729</v>
      </c>
      <c r="L9517" s="2">
        <f>A9517*PRICE_TOM+B9517*PRICE_CAR+C9517*PRICE_MES</f>
        <v>221228</v>
      </c>
      <c r="M9517" s="2">
        <f>A9517*FERT_BED_TOM+B9517*FERT_BED_CAR+C9517*FERT_BED_MES</f>
        <v>41360</v>
      </c>
      <c r="N9517" s="6">
        <f>IF(AND(D9517&lt;=TOTAL_BEDS,J9517&lt;=TEMP_WORKER_MAX*TEMP_WORKER_HRS),1,0)</f>
        <v>0</v>
      </c>
      <c r="O9517" s="2">
        <f>L9517-M9517-K9517-FIXED_COSTS</f>
        <v>26392.329093392706</v>
      </c>
      <c r="P9517" s="2">
        <f>IF(N9517=1,O9517,"")</f>
      </c>
    </row>
    <row r="9518">
      <c r="A9518" s="6">
        <v>14</v>
      </c>
      <c r="B9518" s="6">
        <v>12</v>
      </c>
      <c r="C9518" s="6">
        <v>28</v>
      </c>
      <c r="D9518" s="6">
        <f>A9518+B9518+C9518</f>
        <v>54</v>
      </c>
      <c r="E9518" s="5">
        <f>IF(A9518=0,0,A9518*LABOR_HRS_WK_TOM*SEASON_WEEKS*(1+DIM_PCT_TOM)^A9518)</f>
        <v>4784.8479031488423</v>
      </c>
      <c r="F9518" s="5">
        <f>IF(B9518=0,0,B9518*LABOR_HRS_WK_CAR*SEASON_WEEKS*(1+DIM_PCT_CAR)^B9518)</f>
        <v>484.15997672866695</v>
      </c>
      <c r="G9518" s="5">
        <f>IF(C9518=0,0,C9518*LABOR_HRS_WK_MES*SEASON_WEEKS*(1+DIM_PCT_MES)^C9518)</f>
        <v>1784.1503025602233</v>
      </c>
      <c r="H9518" s="5">
        <f>E9518+F9518+G9518</f>
        <v>7053.1581824377326</v>
      </c>
      <c r="I9518" s="5">
        <f>MIN(H9518,FARMER_HRS)</f>
        <v>720</v>
      </c>
      <c r="J9518" s="5">
        <f>MAX(0,H9518-FARMER_HRS)</f>
        <v>6333.1581824377326</v>
      </c>
      <c r="K9518" s="2">
        <f>I9518*FARMER_RATE+J9518*TEMP_WORKER_RATE</f>
        <v>134950.66288954398</v>
      </c>
      <c r="L9518" s="2">
        <f>A9518*PRICE_TOM+B9518*PRICE_CAR+C9518*PRICE_MES</f>
        <v>223928</v>
      </c>
      <c r="M9518" s="2">
        <f>A9518*FERT_BED_TOM+B9518*FERT_BED_CAR+C9518*FERT_BED_MES</f>
        <v>42240</v>
      </c>
      <c r="N9518" s="6">
        <f>IF(AND(D9518&lt;=TOTAL_BEDS,J9518&lt;=TEMP_WORKER_MAX*TEMP_WORKER_HRS),1,0)</f>
        <v>0</v>
      </c>
      <c r="O9518" s="2">
        <f>L9518-M9518-K9518-FIXED_COSTS</f>
        <v>26737.337110456021</v>
      </c>
      <c r="P9518" s="2">
        <f>IF(N9518=1,O9518,"")</f>
      </c>
    </row>
    <row r="9519">
      <c r="A9519" s="6">
        <v>14</v>
      </c>
      <c r="B9519" s="6">
        <v>12</v>
      </c>
      <c r="C9519" s="6">
        <v>29</v>
      </c>
      <c r="D9519" s="6">
        <f>A9519+B9519+C9519</f>
        <v>55</v>
      </c>
      <c r="E9519" s="5">
        <f>IF(A9519=0,0,A9519*LABOR_HRS_WK_TOM*SEASON_WEEKS*(1+DIM_PCT_TOM)^A9519)</f>
        <v>4784.8479031488423</v>
      </c>
      <c r="F9519" s="5">
        <f>IF(B9519=0,0,B9519*LABOR_HRS_WK_CAR*SEASON_WEEKS*(1+DIM_PCT_CAR)^B9519)</f>
        <v>484.15997672866695</v>
      </c>
      <c r="G9519" s="5">
        <f>IF(C9519=0,0,C9519*LABOR_HRS_WK_MES*SEASON_WEEKS*(1+DIM_PCT_MES)^C9519)</f>
        <v>1870.9683306758766</v>
      </c>
      <c r="H9519" s="5">
        <f>E9519+F9519+G9519</f>
        <v>7139.9762105533864</v>
      </c>
      <c r="I9519" s="5">
        <f>MIN(H9519,FARMER_HRS)</f>
        <v>720</v>
      </c>
      <c r="J9519" s="5">
        <f>MAX(0,H9519-FARMER_HRS)</f>
        <v>6419.9762105533864</v>
      </c>
      <c r="K9519" s="2">
        <f>I9519*FARMER_RATE+J9519*TEMP_WORKER_RATE</f>
        <v>136457.92032210738</v>
      </c>
      <c r="L9519" s="2">
        <f>A9519*PRICE_TOM+B9519*PRICE_CAR+C9519*PRICE_MES</f>
        <v>226628</v>
      </c>
      <c r="M9519" s="2">
        <f>A9519*FERT_BED_TOM+B9519*FERT_BED_CAR+C9519*FERT_BED_MES</f>
        <v>43120</v>
      </c>
      <c r="N9519" s="6">
        <f>IF(AND(D9519&lt;=TOTAL_BEDS,J9519&lt;=TEMP_WORKER_MAX*TEMP_WORKER_HRS),1,0)</f>
        <v>0</v>
      </c>
      <c r="O9519" s="2">
        <f>L9519-M9519-K9519-FIXED_COSTS</f>
        <v>27050.079677892616</v>
      </c>
      <c r="P9519" s="2">
        <f>IF(N9519=1,O9519,"")</f>
      </c>
    </row>
    <row r="9520">
      <c r="A9520" s="6">
        <v>14</v>
      </c>
      <c r="B9520" s="6">
        <v>12</v>
      </c>
      <c r="C9520" s="6">
        <v>30</v>
      </c>
      <c r="D9520" s="6">
        <f>A9520+B9520+C9520</f>
        <v>56</v>
      </c>
      <c r="E9520" s="5">
        <f>IF(A9520=0,0,A9520*LABOR_HRS_WK_TOM*SEASON_WEEKS*(1+DIM_PCT_TOM)^A9520)</f>
        <v>4784.8479031488423</v>
      </c>
      <c r="F9520" s="5">
        <f>IF(B9520=0,0,B9520*LABOR_HRS_WK_CAR*SEASON_WEEKS*(1+DIM_PCT_CAR)^B9520)</f>
        <v>484.15997672866695</v>
      </c>
      <c r="G9520" s="5">
        <f>IF(C9520=0,0,C9520*LABOR_HRS_WK_MES*SEASON_WEEKS*(1+DIM_PCT_MES)^C9520)</f>
        <v>1959.6780360096466</v>
      </c>
      <c r="H9520" s="5">
        <f>E9520+F9520+G9520</f>
        <v>7228.6859158871557</v>
      </c>
      <c r="I9520" s="5">
        <f>MIN(H9520,FARMER_HRS)</f>
        <v>720</v>
      </c>
      <c r="J9520" s="5">
        <f>MAX(0,H9520-FARMER_HRS)</f>
        <v>6508.6859158871557</v>
      </c>
      <c r="K9520" s="2">
        <f>I9520*FARMER_RATE+J9520*TEMP_WORKER_RATE</f>
        <v>137998.01937304088</v>
      </c>
      <c r="L9520" s="2">
        <f>A9520*PRICE_TOM+B9520*PRICE_CAR+C9520*PRICE_MES</f>
        <v>229328</v>
      </c>
      <c r="M9520" s="2">
        <f>A9520*FERT_BED_TOM+B9520*FERT_BED_CAR+C9520*FERT_BED_MES</f>
        <v>44000</v>
      </c>
      <c r="N9520" s="6">
        <f>IF(AND(D9520&lt;=TOTAL_BEDS,J9520&lt;=TEMP_WORKER_MAX*TEMP_WORKER_HRS),1,0)</f>
        <v>0</v>
      </c>
      <c r="O9520" s="2">
        <f>L9520-M9520-K9520-FIXED_COSTS</f>
        <v>27329.980626959121</v>
      </c>
      <c r="P9520" s="2">
        <f>IF(N9520=1,O9520,"")</f>
      </c>
    </row>
    <row r="9521">
      <c r="A9521" s="6">
        <v>14</v>
      </c>
      <c r="B9521" s="6">
        <v>13</v>
      </c>
      <c r="C9521" s="6">
        <v>0</v>
      </c>
      <c r="D9521" s="6">
        <f>A9521+B9521+C9521</f>
        <v>27</v>
      </c>
      <c r="E9521" s="5">
        <f>IF(A9521=0,0,A9521*LABOR_HRS_WK_TOM*SEASON_WEEKS*(1+DIM_PCT_TOM)^A9521)</f>
        <v>4784.8479031488423</v>
      </c>
      <c r="F9521" s="5">
        <f>IF(B9521=0,0,B9521*LABOR_HRS_WK_CAR*SEASON_WEEKS*(1+DIM_PCT_CAR)^B9521)</f>
        <v>537.6193074924571</v>
      </c>
      <c r="G9521" s="5">
        <f>IF(C9521=0,0,C9521*LABOR_HRS_WK_MES*SEASON_WEEKS*(1+DIM_PCT_MES)^C9521)</f>
        <v>0</v>
      </c>
      <c r="H9521" s="5">
        <f>E9521+F9521+G9521</f>
        <v>5322.4672106412991</v>
      </c>
      <c r="I9521" s="5">
        <f>MIN(H9521,FARMER_HRS)</f>
        <v>720</v>
      </c>
      <c r="J9521" s="5">
        <f>MAX(0,H9521-FARMER_HRS)</f>
        <v>4602.4672106412991</v>
      </c>
      <c r="K9521" s="2">
        <f>I9521*FARMER_RATE+J9521*TEMP_WORKER_RATE</f>
        <v>104903.94462918922</v>
      </c>
      <c r="L9521" s="2">
        <f>A9521*PRICE_TOM+B9521*PRICE_CAR+C9521*PRICE_MES</f>
        <v>150422</v>
      </c>
      <c r="M9521" s="2">
        <f>A9521*FERT_BED_TOM+B9521*FERT_BED_CAR+C9521*FERT_BED_MES</f>
        <v>18040</v>
      </c>
      <c r="N9521" s="6">
        <f>IF(AND(D9521&lt;=TOTAL_BEDS,J9521&lt;=TEMP_WORKER_MAX*TEMP_WORKER_HRS),1,0)</f>
        <v>1</v>
      </c>
      <c r="O9521" s="2">
        <f>L9521-M9521-K9521-FIXED_COSTS</f>
        <v>7478.0553708107764</v>
      </c>
      <c r="P9521" s="2">
        <f>IF(N9521=1,O9521,"")</f>
        <v>7478.0553708107764</v>
      </c>
    </row>
    <row r="9522">
      <c r="A9522" s="6">
        <v>14</v>
      </c>
      <c r="B9522" s="6">
        <v>13</v>
      </c>
      <c r="C9522" s="6">
        <v>1</v>
      </c>
      <c r="D9522" s="6">
        <f>A9522+B9522+C9522</f>
        <v>28</v>
      </c>
      <c r="E9522" s="5">
        <f>IF(A9522=0,0,A9522*LABOR_HRS_WK_TOM*SEASON_WEEKS*(1+DIM_PCT_TOM)^A9522)</f>
        <v>4784.8479031488423</v>
      </c>
      <c r="F9522" s="5">
        <f>IF(B9522=0,0,B9522*LABOR_HRS_WK_CAR*SEASON_WEEKS*(1+DIM_PCT_CAR)^B9522)</f>
        <v>537.6193074924571</v>
      </c>
      <c r="G9522" s="5">
        <f>IF(C9522=0,0,C9522*LABOR_HRS_WK_MES*SEASON_WEEKS*(1+DIM_PCT_MES)^C9522)</f>
        <v>45.5625</v>
      </c>
      <c r="H9522" s="5">
        <f>E9522+F9522+G9522</f>
        <v>5368.0297106412991</v>
      </c>
      <c r="I9522" s="5">
        <f>MIN(H9522,FARMER_HRS)</f>
        <v>720</v>
      </c>
      <c r="J9522" s="5">
        <f>MAX(0,H9522-FARMER_HRS)</f>
        <v>4648.0297106412991</v>
      </c>
      <c r="K9522" s="2">
        <f>I9522*FARMER_RATE+J9522*TEMP_WORKER_RATE</f>
        <v>105694.96025418922</v>
      </c>
      <c r="L9522" s="2">
        <f>A9522*PRICE_TOM+B9522*PRICE_CAR+C9522*PRICE_MES</f>
        <v>153122</v>
      </c>
      <c r="M9522" s="2">
        <f>A9522*FERT_BED_TOM+B9522*FERT_BED_CAR+C9522*FERT_BED_MES</f>
        <v>18920</v>
      </c>
      <c r="N9522" s="6">
        <f>IF(AND(D9522&lt;=TOTAL_BEDS,J9522&lt;=TEMP_WORKER_MAX*TEMP_WORKER_HRS),1,0)</f>
        <v>1</v>
      </c>
      <c r="O9522" s="2">
        <f>L9522-M9522-K9522-FIXED_COSTS</f>
        <v>8507.0397458107764</v>
      </c>
      <c r="P9522" s="2">
        <f>IF(N9522=1,O9522,"")</f>
        <v>8507.0397458107764</v>
      </c>
    </row>
    <row r="9523">
      <c r="A9523" s="6">
        <v>14</v>
      </c>
      <c r="B9523" s="6">
        <v>13</v>
      </c>
      <c r="C9523" s="6">
        <v>2</v>
      </c>
      <c r="D9523" s="6">
        <f>A9523+B9523+C9523</f>
        <v>29</v>
      </c>
      <c r="E9523" s="5">
        <f>IF(A9523=0,0,A9523*LABOR_HRS_WK_TOM*SEASON_WEEKS*(1+DIM_PCT_TOM)^A9523)</f>
        <v>4784.8479031488423</v>
      </c>
      <c r="F9523" s="5">
        <f>IF(B9523=0,0,B9523*LABOR_HRS_WK_CAR*SEASON_WEEKS*(1+DIM_PCT_CAR)^B9523)</f>
        <v>537.6193074924571</v>
      </c>
      <c r="G9523" s="5">
        <f>IF(C9523=0,0,C9523*LABOR_HRS_WK_MES*SEASON_WEEKS*(1+DIM_PCT_MES)^C9523)</f>
        <v>92.2640625</v>
      </c>
      <c r="H9523" s="5">
        <f>E9523+F9523+G9523</f>
        <v>5414.7312731412994</v>
      </c>
      <c r="I9523" s="5">
        <f>MIN(H9523,FARMER_HRS)</f>
        <v>720</v>
      </c>
      <c r="J9523" s="5">
        <f>MAX(0,H9523-FARMER_HRS)</f>
        <v>4694.7312731412994</v>
      </c>
      <c r="K9523" s="2">
        <f>I9523*FARMER_RATE+J9523*TEMP_WORKER_RATE</f>
        <v>106505.75126981422</v>
      </c>
      <c r="L9523" s="2">
        <f>A9523*PRICE_TOM+B9523*PRICE_CAR+C9523*PRICE_MES</f>
        <v>155822</v>
      </c>
      <c r="M9523" s="2">
        <f>A9523*FERT_BED_TOM+B9523*FERT_BED_CAR+C9523*FERT_BED_MES</f>
        <v>19800</v>
      </c>
      <c r="N9523" s="6">
        <f>IF(AND(D9523&lt;=TOTAL_BEDS,J9523&lt;=TEMP_WORKER_MAX*TEMP_WORKER_HRS),1,0)</f>
        <v>1</v>
      </c>
      <c r="O9523" s="2">
        <f>L9523-M9523-K9523-FIXED_COSTS</f>
        <v>9516.2487301857764</v>
      </c>
      <c r="P9523" s="2">
        <f>IF(N9523=1,O9523,"")</f>
        <v>9516.2487301857764</v>
      </c>
    </row>
    <row r="9524">
      <c r="A9524" s="6">
        <v>14</v>
      </c>
      <c r="B9524" s="6">
        <v>13</v>
      </c>
      <c r="C9524" s="6">
        <v>3</v>
      </c>
      <c r="D9524" s="6">
        <f>A9524+B9524+C9524</f>
        <v>30</v>
      </c>
      <c r="E9524" s="5">
        <f>IF(A9524=0,0,A9524*LABOR_HRS_WK_TOM*SEASON_WEEKS*(1+DIM_PCT_TOM)^A9524)</f>
        <v>4784.8479031488423</v>
      </c>
      <c r="F9524" s="5">
        <f>IF(B9524=0,0,B9524*LABOR_HRS_WK_CAR*SEASON_WEEKS*(1+DIM_PCT_CAR)^B9524)</f>
        <v>537.6193074924571</v>
      </c>
      <c r="G9524" s="5">
        <f>IF(C9524=0,0,C9524*LABOR_HRS_WK_MES*SEASON_WEEKS*(1+DIM_PCT_MES)^C9524)</f>
        <v>140.12604492187498</v>
      </c>
      <c r="H9524" s="5">
        <f>E9524+F9524+G9524</f>
        <v>5462.5932555631744</v>
      </c>
      <c r="I9524" s="5">
        <f>MIN(H9524,FARMER_HRS)</f>
        <v>720</v>
      </c>
      <c r="J9524" s="5">
        <f>MAX(0,H9524-FARMER_HRS)</f>
        <v>4742.5932555631744</v>
      </c>
      <c r="K9524" s="2">
        <f>I9524*FARMER_RATE+J9524*TEMP_WORKER_RATE</f>
        <v>107336.68846463844</v>
      </c>
      <c r="L9524" s="2">
        <f>A9524*PRICE_TOM+B9524*PRICE_CAR+C9524*PRICE_MES</f>
        <v>158522</v>
      </c>
      <c r="M9524" s="2">
        <f>A9524*FERT_BED_TOM+B9524*FERT_BED_CAR+C9524*FERT_BED_MES</f>
        <v>20680</v>
      </c>
      <c r="N9524" s="6">
        <f>IF(AND(D9524&lt;=TOTAL_BEDS,J9524&lt;=TEMP_WORKER_MAX*TEMP_WORKER_HRS),1,0)</f>
        <v>1</v>
      </c>
      <c r="O9524" s="2">
        <f>L9524-M9524-K9524-FIXED_COSTS</f>
        <v>10505.311535361558</v>
      </c>
      <c r="P9524" s="2">
        <f>IF(N9524=1,O9524,"")</f>
        <v>10505.311535361558</v>
      </c>
    </row>
    <row r="9525">
      <c r="A9525" s="6">
        <v>14</v>
      </c>
      <c r="B9525" s="6">
        <v>13</v>
      </c>
      <c r="C9525" s="6">
        <v>4</v>
      </c>
      <c r="D9525" s="6">
        <f>A9525+B9525+C9525</f>
        <v>31</v>
      </c>
      <c r="E9525" s="5">
        <f>IF(A9525=0,0,A9525*LABOR_HRS_WK_TOM*SEASON_WEEKS*(1+DIM_PCT_TOM)^A9525)</f>
        <v>4784.8479031488423</v>
      </c>
      <c r="F9525" s="5">
        <f>IF(B9525=0,0,B9525*LABOR_HRS_WK_CAR*SEASON_WEEKS*(1+DIM_PCT_CAR)^B9525)</f>
        <v>537.6193074924571</v>
      </c>
      <c r="G9525" s="5">
        <f>IF(C9525=0,0,C9525*LABOR_HRS_WK_MES*SEASON_WEEKS*(1+DIM_PCT_MES)^C9525)</f>
        <v>189.17016064453119</v>
      </c>
      <c r="H9525" s="5">
        <f>E9525+F9525+G9525</f>
        <v>5511.63737128583</v>
      </c>
      <c r="I9525" s="5">
        <f>MIN(H9525,FARMER_HRS)</f>
        <v>720</v>
      </c>
      <c r="J9525" s="5">
        <f>MAX(0,H9525-FARMER_HRS)</f>
        <v>4791.63737128583</v>
      </c>
      <c r="K9525" s="2">
        <f>I9525*FARMER_RATE+J9525*TEMP_WORKER_RATE</f>
        <v>108188.14880704567</v>
      </c>
      <c r="L9525" s="2">
        <f>A9525*PRICE_TOM+B9525*PRICE_CAR+C9525*PRICE_MES</f>
        <v>161222</v>
      </c>
      <c r="M9525" s="2">
        <f>A9525*FERT_BED_TOM+B9525*FERT_BED_CAR+C9525*FERT_BED_MES</f>
        <v>21560</v>
      </c>
      <c r="N9525" s="6">
        <f>IF(AND(D9525&lt;=TOTAL_BEDS,J9525&lt;=TEMP_WORKER_MAX*TEMP_WORKER_HRS),1,0)</f>
        <v>1</v>
      </c>
      <c r="O9525" s="2">
        <f>L9525-M9525-K9525-FIXED_COSTS</f>
        <v>11473.851192954331</v>
      </c>
      <c r="P9525" s="2">
        <f>IF(N9525=1,O9525,"")</f>
        <v>11473.851192954331</v>
      </c>
    </row>
    <row r="9526">
      <c r="A9526" s="6">
        <v>14</v>
      </c>
      <c r="B9526" s="6">
        <v>13</v>
      </c>
      <c r="C9526" s="6">
        <v>5</v>
      </c>
      <c r="D9526" s="6">
        <f>A9526+B9526+C9526</f>
        <v>32</v>
      </c>
      <c r="E9526" s="5">
        <f>IF(A9526=0,0,A9526*LABOR_HRS_WK_TOM*SEASON_WEEKS*(1+DIM_PCT_TOM)^A9526)</f>
        <v>4784.8479031488423</v>
      </c>
      <c r="F9526" s="5">
        <f>IF(B9526=0,0,B9526*LABOR_HRS_WK_CAR*SEASON_WEEKS*(1+DIM_PCT_CAR)^B9526)</f>
        <v>537.6193074924571</v>
      </c>
      <c r="G9526" s="5">
        <f>IF(C9526=0,0,C9526*LABOR_HRS_WK_MES*SEASON_WEEKS*(1+DIM_PCT_MES)^C9526)</f>
        <v>239.41848456573481</v>
      </c>
      <c r="H9526" s="5">
        <f>E9526+F9526+G9526</f>
        <v>5561.8856952070337</v>
      </c>
      <c r="I9526" s="5">
        <f>MIN(H9526,FARMER_HRS)</f>
        <v>720</v>
      </c>
      <c r="J9526" s="5">
        <f>MAX(0,H9526-FARMER_HRS)</f>
        <v>4841.8856952070337</v>
      </c>
      <c r="K9526" s="2">
        <f>I9526*FARMER_RATE+J9526*TEMP_WORKER_RATE</f>
        <v>109060.51554178877</v>
      </c>
      <c r="L9526" s="2">
        <f>A9526*PRICE_TOM+B9526*PRICE_CAR+C9526*PRICE_MES</f>
        <v>163922</v>
      </c>
      <c r="M9526" s="2">
        <f>A9526*FERT_BED_TOM+B9526*FERT_BED_CAR+C9526*FERT_BED_MES</f>
        <v>22440</v>
      </c>
      <c r="N9526" s="6">
        <f>IF(AND(D9526&lt;=TOTAL_BEDS,J9526&lt;=TEMP_WORKER_MAX*TEMP_WORKER_HRS),1,0)</f>
        <v>1</v>
      </c>
      <c r="O9526" s="2">
        <f>L9526-M9526-K9526-FIXED_COSTS</f>
        <v>12421.484458211227</v>
      </c>
      <c r="P9526" s="2">
        <f>IF(N9526=1,O9526,"")</f>
        <v>12421.484458211227</v>
      </c>
    </row>
    <row r="9527">
      <c r="A9527" s="6">
        <v>14</v>
      </c>
      <c r="B9527" s="6">
        <v>13</v>
      </c>
      <c r="C9527" s="6">
        <v>6</v>
      </c>
      <c r="D9527" s="6">
        <f>A9527+B9527+C9527</f>
        <v>33</v>
      </c>
      <c r="E9527" s="5">
        <f>IF(A9527=0,0,A9527*LABOR_HRS_WK_TOM*SEASON_WEEKS*(1+DIM_PCT_TOM)^A9527)</f>
        <v>4784.8479031488423</v>
      </c>
      <c r="F9527" s="5">
        <f>IF(B9527=0,0,B9527*LABOR_HRS_WK_CAR*SEASON_WEEKS*(1+DIM_PCT_CAR)^B9527)</f>
        <v>537.6193074924571</v>
      </c>
      <c r="G9527" s="5">
        <f>IF(C9527=0,0,C9527*LABOR_HRS_WK_MES*SEASON_WEEKS*(1+DIM_PCT_MES)^C9527)</f>
        <v>290.89345874736773</v>
      </c>
      <c r="H9527" s="5">
        <f>E9527+F9527+G9527</f>
        <v>5613.3606693886668</v>
      </c>
      <c r="I9527" s="5">
        <f>MIN(H9527,FARMER_HRS)</f>
        <v>720</v>
      </c>
      <c r="J9527" s="5">
        <f>MAX(0,H9527-FARMER_HRS)</f>
        <v>4893.3606693886668</v>
      </c>
      <c r="K9527" s="2">
        <f>I9527*FARMER_RATE+J9527*TEMP_WORKER_RATE</f>
        <v>109954.17828799768</v>
      </c>
      <c r="L9527" s="2">
        <f>A9527*PRICE_TOM+B9527*PRICE_CAR+C9527*PRICE_MES</f>
        <v>166622</v>
      </c>
      <c r="M9527" s="2">
        <f>A9527*FERT_BED_TOM+B9527*FERT_BED_CAR+C9527*FERT_BED_MES</f>
        <v>23320</v>
      </c>
      <c r="N9527" s="6">
        <f>IF(AND(D9527&lt;=TOTAL_BEDS,J9527&lt;=TEMP_WORKER_MAX*TEMP_WORKER_HRS),1,0)</f>
        <v>1</v>
      </c>
      <c r="O9527" s="2">
        <f>L9527-M9527-K9527-FIXED_COSTS</f>
        <v>13347.821712002318</v>
      </c>
      <c r="P9527" s="2">
        <f>IF(N9527=1,O9527,"")</f>
        <v>13347.821712002318</v>
      </c>
    </row>
    <row r="9528">
      <c r="A9528" s="6">
        <v>14</v>
      </c>
      <c r="B9528" s="6">
        <v>13</v>
      </c>
      <c r="C9528" s="6">
        <v>7</v>
      </c>
      <c r="D9528" s="6">
        <f>A9528+B9528+C9528</f>
        <v>34</v>
      </c>
      <c r="E9528" s="5">
        <f>IF(A9528=0,0,A9528*LABOR_HRS_WK_TOM*SEASON_WEEKS*(1+DIM_PCT_TOM)^A9528)</f>
        <v>4784.8479031488423</v>
      </c>
      <c r="F9528" s="5">
        <f>IF(B9528=0,0,B9528*LABOR_HRS_WK_CAR*SEASON_WEEKS*(1+DIM_PCT_CAR)^B9528)</f>
        <v>537.6193074924571</v>
      </c>
      <c r="G9528" s="5">
        <f>IF(C9528=0,0,C9528*LABOR_HRS_WK_MES*SEASON_WEEKS*(1+DIM_PCT_MES)^C9528)</f>
        <v>343.61789814532818</v>
      </c>
      <c r="H9528" s="5">
        <f>E9528+F9528+G9528</f>
        <v>5666.0851087866276</v>
      </c>
      <c r="I9528" s="5">
        <f>MIN(H9528,FARMER_HRS)</f>
        <v>720</v>
      </c>
      <c r="J9528" s="5">
        <f>MAX(0,H9528-FARMER_HRS)</f>
        <v>4946.0851087866276</v>
      </c>
      <c r="K9528" s="2">
        <f>I9528*FARMER_RATE+J9528*TEMP_WORKER_RATE</f>
        <v>110869.53313865673</v>
      </c>
      <c r="L9528" s="2">
        <f>A9528*PRICE_TOM+B9528*PRICE_CAR+C9528*PRICE_MES</f>
        <v>169322</v>
      </c>
      <c r="M9528" s="2">
        <f>A9528*FERT_BED_TOM+B9528*FERT_BED_CAR+C9528*FERT_BED_MES</f>
        <v>24200</v>
      </c>
      <c r="N9528" s="6">
        <f>IF(AND(D9528&lt;=TOTAL_BEDS,J9528&lt;=TEMP_WORKER_MAX*TEMP_WORKER_HRS),1,0)</f>
        <v>1</v>
      </c>
      <c r="O9528" s="2">
        <f>L9528-M9528-K9528-FIXED_COSTS</f>
        <v>14252.466861343273</v>
      </c>
      <c r="P9528" s="2">
        <f>IF(N9528=1,O9528,"")</f>
        <v>14252.466861343273</v>
      </c>
    </row>
    <row r="9529">
      <c r="A9529" s="6">
        <v>14</v>
      </c>
      <c r="B9529" s="6">
        <v>13</v>
      </c>
      <c r="C9529" s="6">
        <v>8</v>
      </c>
      <c r="D9529" s="6">
        <f>A9529+B9529+C9529</f>
        <v>35</v>
      </c>
      <c r="E9529" s="5">
        <f>IF(A9529=0,0,A9529*LABOR_HRS_WK_TOM*SEASON_WEEKS*(1+DIM_PCT_TOM)^A9529)</f>
        <v>4784.8479031488423</v>
      </c>
      <c r="F9529" s="5">
        <f>IF(B9529=0,0,B9529*LABOR_HRS_WK_CAR*SEASON_WEEKS*(1+DIM_PCT_CAR)^B9529)</f>
        <v>537.6193074924571</v>
      </c>
      <c r="G9529" s="5">
        <f>IF(C9529=0,0,C9529*LABOR_HRS_WK_MES*SEASON_WEEKS*(1+DIM_PCT_MES)^C9529)</f>
        <v>397.61499642530833</v>
      </c>
      <c r="H9529" s="5">
        <f>E9529+F9529+G9529</f>
        <v>5720.0822070666072</v>
      </c>
      <c r="I9529" s="5">
        <f>MIN(H9529,FARMER_HRS)</f>
        <v>720</v>
      </c>
      <c r="J9529" s="5">
        <f>MAX(0,H9529-FARMER_HRS)</f>
        <v>5000.0822070666072</v>
      </c>
      <c r="K9529" s="2">
        <f>I9529*FARMER_RATE+J9529*TEMP_WORKER_RATE</f>
        <v>111806.98276157305</v>
      </c>
      <c r="L9529" s="2">
        <f>A9529*PRICE_TOM+B9529*PRICE_CAR+C9529*PRICE_MES</f>
        <v>172022</v>
      </c>
      <c r="M9529" s="2">
        <f>A9529*FERT_BED_TOM+B9529*FERT_BED_CAR+C9529*FERT_BED_MES</f>
        <v>25080</v>
      </c>
      <c r="N9529" s="6">
        <f>IF(AND(D9529&lt;=TOTAL_BEDS,J9529&lt;=TEMP_WORKER_MAX*TEMP_WORKER_HRS),1,0)</f>
        <v>1</v>
      </c>
      <c r="O9529" s="2">
        <f>L9529-M9529-K9529-FIXED_COSTS</f>
        <v>15135.017238426954</v>
      </c>
      <c r="P9529" s="2">
        <f>IF(N9529=1,O9529,"")</f>
        <v>15135.017238426954</v>
      </c>
    </row>
    <row r="9530">
      <c r="A9530" s="6">
        <v>14</v>
      </c>
      <c r="B9530" s="6">
        <v>13</v>
      </c>
      <c r="C9530" s="6">
        <v>9</v>
      </c>
      <c r="D9530" s="6">
        <f>A9530+B9530+C9530</f>
        <v>36</v>
      </c>
      <c r="E9530" s="5">
        <f>IF(A9530=0,0,A9530*LABOR_HRS_WK_TOM*SEASON_WEEKS*(1+DIM_PCT_TOM)^A9530)</f>
        <v>4784.8479031488423</v>
      </c>
      <c r="F9530" s="5">
        <f>IF(B9530=0,0,B9530*LABOR_HRS_WK_CAR*SEASON_WEEKS*(1+DIM_PCT_CAR)^B9530)</f>
        <v>537.6193074924571</v>
      </c>
      <c r="G9530" s="5">
        <f>IF(C9530=0,0,C9530*LABOR_HRS_WK_MES*SEASON_WEEKS*(1+DIM_PCT_MES)^C9530)</f>
        <v>452.90833186570273</v>
      </c>
      <c r="H9530" s="5">
        <f>E9530+F9530+G9530</f>
        <v>5775.3755425070021</v>
      </c>
      <c r="I9530" s="5">
        <f>MIN(H9530,FARMER_HRS)</f>
        <v>720</v>
      </c>
      <c r="J9530" s="5">
        <f>MAX(0,H9530-FARMER_HRS)</f>
        <v>5055.3755425070021</v>
      </c>
      <c r="K9530" s="2">
        <f>I9530*FARMER_RATE+J9530*TEMP_WORKER_RATE</f>
        <v>112766.93650185768</v>
      </c>
      <c r="L9530" s="2">
        <f>A9530*PRICE_TOM+B9530*PRICE_CAR+C9530*PRICE_MES</f>
        <v>174722</v>
      </c>
      <c r="M9530" s="2">
        <f>A9530*FERT_BED_TOM+B9530*FERT_BED_CAR+C9530*FERT_BED_MES</f>
        <v>25960</v>
      </c>
      <c r="N9530" s="6">
        <f>IF(AND(D9530&lt;=TOTAL_BEDS,J9530&lt;=TEMP_WORKER_MAX*TEMP_WORKER_HRS),1,0)</f>
        <v>1</v>
      </c>
      <c r="O9530" s="2">
        <f>L9530-M9530-K9530-FIXED_COSTS</f>
        <v>15995.063498142321</v>
      </c>
      <c r="P9530" s="2">
        <f>IF(N9530=1,O9530,"")</f>
        <v>15995.063498142321</v>
      </c>
    </row>
    <row r="9531">
      <c r="A9531" s="6">
        <v>14</v>
      </c>
      <c r="B9531" s="6">
        <v>13</v>
      </c>
      <c r="C9531" s="6">
        <v>10</v>
      </c>
      <c r="D9531" s="6">
        <f>A9531+B9531+C9531</f>
        <v>37</v>
      </c>
      <c r="E9531" s="5">
        <f>IF(A9531=0,0,A9531*LABOR_HRS_WK_TOM*SEASON_WEEKS*(1+DIM_PCT_TOM)^A9531)</f>
        <v>4784.8479031488423</v>
      </c>
      <c r="F9531" s="5">
        <f>IF(B9531=0,0,B9531*LABOR_HRS_WK_CAR*SEASON_WEEKS*(1+DIM_PCT_CAR)^B9531)</f>
        <v>537.6193074924571</v>
      </c>
      <c r="G9531" s="5">
        <f>IF(C9531=0,0,C9531*LABOR_HRS_WK_MES*SEASON_WEEKS*(1+DIM_PCT_MES)^C9531)</f>
        <v>509.52187334891551</v>
      </c>
      <c r="H9531" s="5">
        <f>E9531+F9531+G9531</f>
        <v>5831.9890839902146</v>
      </c>
      <c r="I9531" s="5">
        <f>MIN(H9531,FARMER_HRS)</f>
        <v>720</v>
      </c>
      <c r="J9531" s="5">
        <f>MAX(0,H9531-FARMER_HRS)</f>
        <v>5111.9890839902146</v>
      </c>
      <c r="K9531" s="2">
        <f>I9531*FARMER_RATE+J9531*TEMP_WORKER_RATE</f>
        <v>113749.81048594123</v>
      </c>
      <c r="L9531" s="2">
        <f>A9531*PRICE_TOM+B9531*PRICE_CAR+C9531*PRICE_MES</f>
        <v>177422</v>
      </c>
      <c r="M9531" s="2">
        <f>A9531*FERT_BED_TOM+B9531*FERT_BED_CAR+C9531*FERT_BED_MES</f>
        <v>26840</v>
      </c>
      <c r="N9531" s="6">
        <f>IF(AND(D9531&lt;=TOTAL_BEDS,J9531&lt;=TEMP_WORKER_MAX*TEMP_WORKER_HRS),1,0)</f>
        <v>1</v>
      </c>
      <c r="O9531" s="2">
        <f>L9531-M9531-K9531-FIXED_COSTS</f>
        <v>16832.189514058773</v>
      </c>
      <c r="P9531" s="2">
        <f>IF(N9531=1,O9531,"")</f>
        <v>16832.189514058773</v>
      </c>
    </row>
    <row r="9532">
      <c r="A9532" s="6">
        <v>14</v>
      </c>
      <c r="B9532" s="6">
        <v>13</v>
      </c>
      <c r="C9532" s="6">
        <v>11</v>
      </c>
      <c r="D9532" s="6">
        <f>A9532+B9532+C9532</f>
        <v>38</v>
      </c>
      <c r="E9532" s="5">
        <f>IF(A9532=0,0,A9532*LABOR_HRS_WK_TOM*SEASON_WEEKS*(1+DIM_PCT_TOM)^A9532)</f>
        <v>4784.8479031488423</v>
      </c>
      <c r="F9532" s="5">
        <f>IF(B9532=0,0,B9532*LABOR_HRS_WK_CAR*SEASON_WEEKS*(1+DIM_PCT_CAR)^B9532)</f>
        <v>537.6193074924571</v>
      </c>
      <c r="G9532" s="5">
        <f>IF(C9532=0,0,C9532*LABOR_HRS_WK_MES*SEASON_WEEKS*(1+DIM_PCT_MES)^C9532)</f>
        <v>567.47998644235463</v>
      </c>
      <c r="H9532" s="5">
        <f>E9532+F9532+G9532</f>
        <v>5889.9471970836539</v>
      </c>
      <c r="I9532" s="5">
        <f>MIN(H9532,FARMER_HRS)</f>
        <v>720</v>
      </c>
      <c r="J9532" s="5">
        <f>MAX(0,H9532-FARMER_HRS)</f>
        <v>5169.9471970836539</v>
      </c>
      <c r="K9532" s="2">
        <f>I9532*FARMER_RATE+J9532*TEMP_WORKER_RATE</f>
        <v>114756.02772714676</v>
      </c>
      <c r="L9532" s="2">
        <f>A9532*PRICE_TOM+B9532*PRICE_CAR+C9532*PRICE_MES</f>
        <v>180122</v>
      </c>
      <c r="M9532" s="2">
        <f>A9532*FERT_BED_TOM+B9532*FERT_BED_CAR+C9532*FERT_BED_MES</f>
        <v>27720</v>
      </c>
      <c r="N9532" s="6">
        <f>IF(AND(D9532&lt;=TOTAL_BEDS,J9532&lt;=TEMP_WORKER_MAX*TEMP_WORKER_HRS),1,0)</f>
        <v>1</v>
      </c>
      <c r="O9532" s="2">
        <f>L9532-M9532-K9532-FIXED_COSTS</f>
        <v>17645.972272853236</v>
      </c>
      <c r="P9532" s="2">
        <f>IF(N9532=1,O9532,"")</f>
        <v>17645.972272853236</v>
      </c>
    </row>
    <row r="9533">
      <c r="A9533" s="6">
        <v>14</v>
      </c>
      <c r="B9533" s="6">
        <v>13</v>
      </c>
      <c r="C9533" s="6">
        <v>12</v>
      </c>
      <c r="D9533" s="6">
        <f>A9533+B9533+C9533</f>
        <v>39</v>
      </c>
      <c r="E9533" s="5">
        <f>IF(A9533=0,0,A9533*LABOR_HRS_WK_TOM*SEASON_WEEKS*(1+DIM_PCT_TOM)^A9533)</f>
        <v>4784.8479031488423</v>
      </c>
      <c r="F9533" s="5">
        <f>IF(B9533=0,0,B9533*LABOR_HRS_WK_CAR*SEASON_WEEKS*(1+DIM_PCT_CAR)^B9533)</f>
        <v>537.6193074924571</v>
      </c>
      <c r="G9533" s="5">
        <f>IF(C9533=0,0,C9533*LABOR_HRS_WK_MES*SEASON_WEEKS*(1+DIM_PCT_MES)^C9533)</f>
        <v>626.807439570419</v>
      </c>
      <c r="H9533" s="5">
        <f>E9533+F9533+G9533</f>
        <v>5949.2746502117179</v>
      </c>
      <c r="I9533" s="5">
        <f>MIN(H9533,FARMER_HRS)</f>
        <v>720</v>
      </c>
      <c r="J9533" s="5">
        <f>MAX(0,H9533-FARMER_HRS)</f>
        <v>5229.2746502117179</v>
      </c>
      <c r="K9533" s="2">
        <f>I9533*FARMER_RATE+J9533*TEMP_WORKER_RATE</f>
        <v>115786.01823284233</v>
      </c>
      <c r="L9533" s="2">
        <f>A9533*PRICE_TOM+B9533*PRICE_CAR+C9533*PRICE_MES</f>
        <v>182822</v>
      </c>
      <c r="M9533" s="2">
        <f>A9533*FERT_BED_TOM+B9533*FERT_BED_CAR+C9533*FERT_BED_MES</f>
        <v>28600</v>
      </c>
      <c r="N9533" s="6">
        <f>IF(AND(D9533&lt;=TOTAL_BEDS,J9533&lt;=TEMP_WORKER_MAX*TEMP_WORKER_HRS),1,0)</f>
        <v>1</v>
      </c>
      <c r="O9533" s="2">
        <f>L9533-M9533-K9533-FIXED_COSTS</f>
        <v>18435.981767157675</v>
      </c>
      <c r="P9533" s="2">
        <f>IF(N9533=1,O9533,"")</f>
        <v>18435.981767157675</v>
      </c>
    </row>
    <row r="9534">
      <c r="A9534" s="6">
        <v>14</v>
      </c>
      <c r="B9534" s="6">
        <v>13</v>
      </c>
      <c r="C9534" s="6">
        <v>13</v>
      </c>
      <c r="D9534" s="6">
        <f>A9534+B9534+C9534</f>
        <v>40</v>
      </c>
      <c r="E9534" s="5">
        <f>IF(A9534=0,0,A9534*LABOR_HRS_WK_TOM*SEASON_WEEKS*(1+DIM_PCT_TOM)^A9534)</f>
        <v>4784.8479031488423</v>
      </c>
      <c r="F9534" s="5">
        <f>IF(B9534=0,0,B9534*LABOR_HRS_WK_CAR*SEASON_WEEKS*(1+DIM_PCT_CAR)^B9534)</f>
        <v>537.6193074924571</v>
      </c>
      <c r="G9534" s="5">
        <f>IF(C9534=0,0,C9534*LABOR_HRS_WK_MES*SEASON_WEEKS*(1+DIM_PCT_MES)^C9534)</f>
        <v>687.52941027880331</v>
      </c>
      <c r="H9534" s="5">
        <f>E9534+F9534+G9534</f>
        <v>6009.996620920102</v>
      </c>
      <c r="I9534" s="5">
        <f>MIN(H9534,FARMER_HRS)</f>
        <v>720</v>
      </c>
      <c r="J9534" s="5">
        <f>MAX(0,H9534-FARMER_HRS)</f>
        <v>5289.996620920102</v>
      </c>
      <c r="K9534" s="2">
        <f>I9534*FARMER_RATE+J9534*TEMP_WORKER_RATE</f>
        <v>116840.21911319622</v>
      </c>
      <c r="L9534" s="2">
        <f>A9534*PRICE_TOM+B9534*PRICE_CAR+C9534*PRICE_MES</f>
        <v>185522</v>
      </c>
      <c r="M9534" s="2">
        <f>A9534*FERT_BED_TOM+B9534*FERT_BED_CAR+C9534*FERT_BED_MES</f>
        <v>29480</v>
      </c>
      <c r="N9534" s="6">
        <f>IF(AND(D9534&lt;=TOTAL_BEDS,J9534&lt;=TEMP_WORKER_MAX*TEMP_WORKER_HRS),1,0)</f>
        <v>1</v>
      </c>
      <c r="O9534" s="2">
        <f>L9534-M9534-K9534-FIXED_COSTS</f>
        <v>19201.780886803783</v>
      </c>
      <c r="P9534" s="2">
        <f>IF(N9534=1,O9534,"")</f>
        <v>19201.780886803783</v>
      </c>
    </row>
    <row r="9535">
      <c r="A9535" s="6">
        <v>14</v>
      </c>
      <c r="B9535" s="6">
        <v>13</v>
      </c>
      <c r="C9535" s="6">
        <v>14</v>
      </c>
      <c r="D9535" s="6">
        <f>A9535+B9535+C9535</f>
        <v>41</v>
      </c>
      <c r="E9535" s="5">
        <f>IF(A9535=0,0,A9535*LABOR_HRS_WK_TOM*SEASON_WEEKS*(1+DIM_PCT_TOM)^A9535)</f>
        <v>4784.8479031488423</v>
      </c>
      <c r="F9535" s="5">
        <f>IF(B9535=0,0,B9535*LABOR_HRS_WK_CAR*SEASON_WEEKS*(1+DIM_PCT_CAR)^B9535)</f>
        <v>537.6193074924571</v>
      </c>
      <c r="G9535" s="5">
        <f>IF(C9535=0,0,C9535*LABOR_HRS_WK_MES*SEASON_WEEKS*(1+DIM_PCT_MES)^C9535)</f>
        <v>749.67149159246435</v>
      </c>
      <c r="H9535" s="5">
        <f>E9535+F9535+G9535</f>
        <v>6072.1387022337631</v>
      </c>
      <c r="I9535" s="5">
        <f>MIN(H9535,FARMER_HRS)</f>
        <v>720</v>
      </c>
      <c r="J9535" s="5">
        <f>MAX(0,H9535-FARMER_HRS)</f>
        <v>5352.1387022337631</v>
      </c>
      <c r="K9535" s="2">
        <f>I9535*FARMER_RATE+J9535*TEMP_WORKER_RATE</f>
        <v>117919.07469155839</v>
      </c>
      <c r="L9535" s="2">
        <f>A9535*PRICE_TOM+B9535*PRICE_CAR+C9535*PRICE_MES</f>
        <v>188222</v>
      </c>
      <c r="M9535" s="2">
        <f>A9535*FERT_BED_TOM+B9535*FERT_BED_CAR+C9535*FERT_BED_MES</f>
        <v>30360</v>
      </c>
      <c r="N9535" s="6">
        <f>IF(AND(D9535&lt;=TOTAL_BEDS,J9535&lt;=TEMP_WORKER_MAX*TEMP_WORKER_HRS),1,0)</f>
        <v>1</v>
      </c>
      <c r="O9535" s="2">
        <f>L9535-M9535-K9535-FIXED_COSTS</f>
        <v>19942.925308441612</v>
      </c>
      <c r="P9535" s="2">
        <f>IF(N9535=1,O9535,"")</f>
        <v>19942.925308441612</v>
      </c>
    </row>
    <row r="9536">
      <c r="A9536" s="6">
        <v>14</v>
      </c>
      <c r="B9536" s="6">
        <v>13</v>
      </c>
      <c r="C9536" s="6">
        <v>15</v>
      </c>
      <c r="D9536" s="6">
        <f>A9536+B9536+C9536</f>
        <v>42</v>
      </c>
      <c r="E9536" s="5">
        <f>IF(A9536=0,0,A9536*LABOR_HRS_WK_TOM*SEASON_WEEKS*(1+DIM_PCT_TOM)^A9536)</f>
        <v>4784.8479031488423</v>
      </c>
      <c r="F9536" s="5">
        <f>IF(B9536=0,0,B9536*LABOR_HRS_WK_CAR*SEASON_WEEKS*(1+DIM_PCT_CAR)^B9536)</f>
        <v>537.6193074924571</v>
      </c>
      <c r="G9536" s="5">
        <f>IF(C9536=0,0,C9536*LABOR_HRS_WK_MES*SEASON_WEEKS*(1+DIM_PCT_MES)^C9536)</f>
        <v>813.25969846861074</v>
      </c>
      <c r="H9536" s="5">
        <f>E9536+F9536+G9536</f>
        <v>6135.72690910991</v>
      </c>
      <c r="I9536" s="5">
        <f>MIN(H9536,FARMER_HRS)</f>
        <v>720</v>
      </c>
      <c r="J9536" s="5">
        <f>MAX(0,H9536-FARMER_HRS)</f>
        <v>5415.72690910991</v>
      </c>
      <c r="K9536" s="2">
        <f>I9536*FARMER_RATE+J9536*TEMP_WORKER_RATE</f>
        <v>119023.03661649149</v>
      </c>
      <c r="L9536" s="2">
        <f>A9536*PRICE_TOM+B9536*PRICE_CAR+C9536*PRICE_MES</f>
        <v>190922</v>
      </c>
      <c r="M9536" s="2">
        <f>A9536*FERT_BED_TOM+B9536*FERT_BED_CAR+C9536*FERT_BED_MES</f>
        <v>31240</v>
      </c>
      <c r="N9536" s="6">
        <f>IF(AND(D9536&lt;=TOTAL_BEDS,J9536&lt;=TEMP_WORKER_MAX*TEMP_WORKER_HRS),1,0)</f>
        <v>1</v>
      </c>
      <c r="O9536" s="2">
        <f>L9536-M9536-K9536-FIXED_COSTS</f>
        <v>20658.963383508511</v>
      </c>
      <c r="P9536" s="2">
        <f>IF(N9536=1,O9536,"")</f>
        <v>20658.963383508511</v>
      </c>
    </row>
    <row r="9537">
      <c r="A9537" s="6">
        <v>14</v>
      </c>
      <c r="B9537" s="6">
        <v>13</v>
      </c>
      <c r="C9537" s="6">
        <v>16</v>
      </c>
      <c r="D9537" s="6">
        <f>A9537+B9537+C9537</f>
        <v>43</v>
      </c>
      <c r="E9537" s="5">
        <f>IF(A9537=0,0,A9537*LABOR_HRS_WK_TOM*SEASON_WEEKS*(1+DIM_PCT_TOM)^A9537)</f>
        <v>4784.8479031488423</v>
      </c>
      <c r="F9537" s="5">
        <f>IF(B9537=0,0,B9537*LABOR_HRS_WK_CAR*SEASON_WEEKS*(1+DIM_PCT_CAR)^B9537)</f>
        <v>537.6193074924571</v>
      </c>
      <c r="G9537" s="5">
        <f>IF(C9537=0,0,C9537*LABOR_HRS_WK_MES*SEASON_WEEKS*(1+DIM_PCT_MES)^C9537)</f>
        <v>878.32047434609967</v>
      </c>
      <c r="H9537" s="5">
        <f>E9537+F9537+G9537</f>
        <v>6200.7876849873992</v>
      </c>
      <c r="I9537" s="5">
        <f>MIN(H9537,FARMER_HRS)</f>
        <v>720</v>
      </c>
      <c r="J9537" s="5">
        <f>MAX(0,H9537-FARMER_HRS)</f>
        <v>5480.7876849873992</v>
      </c>
      <c r="K9537" s="2">
        <f>I9537*FARMER_RATE+J9537*TEMP_WORKER_RATE</f>
        <v>120152.56397547568</v>
      </c>
      <c r="L9537" s="2">
        <f>A9537*PRICE_TOM+B9537*PRICE_CAR+C9537*PRICE_MES</f>
        <v>193622</v>
      </c>
      <c r="M9537" s="2">
        <f>A9537*FERT_BED_TOM+B9537*FERT_BED_CAR+C9537*FERT_BED_MES</f>
        <v>32120</v>
      </c>
      <c r="N9537" s="6">
        <f>IF(AND(D9537&lt;=TOTAL_BEDS,J9537&lt;=TEMP_WORKER_MAX*TEMP_WORKER_HRS),1,0)</f>
        <v>1</v>
      </c>
      <c r="O9537" s="2">
        <f>L9537-M9537-K9537-FIXED_COSTS</f>
        <v>21349.436024524315</v>
      </c>
      <c r="P9537" s="2">
        <f>IF(N9537=1,O9537,"")</f>
        <v>21349.436024524315</v>
      </c>
    </row>
    <row r="9538">
      <c r="A9538" s="6">
        <v>14</v>
      </c>
      <c r="B9538" s="6">
        <v>13</v>
      </c>
      <c r="C9538" s="6">
        <v>17</v>
      </c>
      <c r="D9538" s="6">
        <f>A9538+B9538+C9538</f>
        <v>44</v>
      </c>
      <c r="E9538" s="5">
        <f>IF(A9538=0,0,A9538*LABOR_HRS_WK_TOM*SEASON_WEEKS*(1+DIM_PCT_TOM)^A9538)</f>
        <v>4784.8479031488423</v>
      </c>
      <c r="F9538" s="5">
        <f>IF(B9538=0,0,B9538*LABOR_HRS_WK_CAR*SEASON_WEEKS*(1+DIM_PCT_CAR)^B9538)</f>
        <v>537.6193074924571</v>
      </c>
      <c r="G9538" s="5">
        <f>IF(C9538=0,0,C9538*LABOR_HRS_WK_MES*SEASON_WEEKS*(1+DIM_PCT_MES)^C9538)</f>
        <v>944.88069779263992</v>
      </c>
      <c r="H9538" s="5">
        <f>E9538+F9538+G9538</f>
        <v>6267.3479084339388</v>
      </c>
      <c r="I9538" s="5">
        <f>MIN(H9538,FARMER_HRS)</f>
        <v>720</v>
      </c>
      <c r="J9538" s="5">
        <f>MAX(0,H9538-FARMER_HRS)</f>
        <v>5547.3479084339388</v>
      </c>
      <c r="K9538" s="2">
        <f>I9538*FARMER_RATE+J9538*TEMP_WORKER_RATE</f>
        <v>121308.12341031144</v>
      </c>
      <c r="L9538" s="2">
        <f>A9538*PRICE_TOM+B9538*PRICE_CAR+C9538*PRICE_MES</f>
        <v>196322</v>
      </c>
      <c r="M9538" s="2">
        <f>A9538*FERT_BED_TOM+B9538*FERT_BED_CAR+C9538*FERT_BED_MES</f>
        <v>33000</v>
      </c>
      <c r="N9538" s="6">
        <f>IF(AND(D9538&lt;=TOTAL_BEDS,J9538&lt;=TEMP_WORKER_MAX*TEMP_WORKER_HRS),1,0)</f>
        <v>1</v>
      </c>
      <c r="O9538" s="2">
        <f>L9538-M9538-K9538-FIXED_COSTS</f>
        <v>22013.87658968856</v>
      </c>
      <c r="P9538" s="2">
        <f>IF(N9538=1,O9538,"")</f>
        <v>22013.87658968856</v>
      </c>
    </row>
    <row r="9539">
      <c r="A9539" s="6">
        <v>14</v>
      </c>
      <c r="B9539" s="6">
        <v>13</v>
      </c>
      <c r="C9539" s="6">
        <v>18</v>
      </c>
      <c r="D9539" s="6">
        <f>A9539+B9539+C9539</f>
        <v>45</v>
      </c>
      <c r="E9539" s="5">
        <f>IF(A9539=0,0,A9539*LABOR_HRS_WK_TOM*SEASON_WEEKS*(1+DIM_PCT_TOM)^A9539)</f>
        <v>4784.8479031488423</v>
      </c>
      <c r="F9539" s="5">
        <f>IF(B9539=0,0,B9539*LABOR_HRS_WK_CAR*SEASON_WEEKS*(1+DIM_PCT_CAR)^B9539)</f>
        <v>537.6193074924571</v>
      </c>
      <c r="G9539" s="5">
        <f>IF(C9539=0,0,C9539*LABOR_HRS_WK_MES*SEASON_WEEKS*(1+DIM_PCT_MES)^C9539)</f>
        <v>1012.9676892512272</v>
      </c>
      <c r="H9539" s="5">
        <f>E9539+F9539+G9539</f>
        <v>6335.4348998925261</v>
      </c>
      <c r="I9539" s="5">
        <f>MIN(H9539,FARMER_HRS)</f>
        <v>720</v>
      </c>
      <c r="J9539" s="5">
        <f>MAX(0,H9539-FARMER_HRS)</f>
        <v>5615.4348998925261</v>
      </c>
      <c r="K9539" s="2">
        <f>I9539*FARMER_RATE+J9539*TEMP_WORKER_RATE</f>
        <v>122490.18923424525</v>
      </c>
      <c r="L9539" s="2">
        <f>A9539*PRICE_TOM+B9539*PRICE_CAR+C9539*PRICE_MES</f>
        <v>199022</v>
      </c>
      <c r="M9539" s="2">
        <f>A9539*FERT_BED_TOM+B9539*FERT_BED_CAR+C9539*FERT_BED_MES</f>
        <v>33880</v>
      </c>
      <c r="N9539" s="6">
        <f>IF(AND(D9539&lt;=TOTAL_BEDS,J9539&lt;=TEMP_WORKER_MAX*TEMP_WORKER_HRS),1,0)</f>
        <v>1</v>
      </c>
      <c r="O9539" s="2">
        <f>L9539-M9539-K9539-FIXED_COSTS</f>
        <v>22651.810765754752</v>
      </c>
      <c r="P9539" s="2">
        <f>IF(N9539=1,O9539,"")</f>
        <v>22651.810765754752</v>
      </c>
    </row>
    <row r="9540">
      <c r="A9540" s="6">
        <v>14</v>
      </c>
      <c r="B9540" s="6">
        <v>13</v>
      </c>
      <c r="C9540" s="6">
        <v>19</v>
      </c>
      <c r="D9540" s="6">
        <f>A9540+B9540+C9540</f>
        <v>46</v>
      </c>
      <c r="E9540" s="5">
        <f>IF(A9540=0,0,A9540*LABOR_HRS_WK_TOM*SEASON_WEEKS*(1+DIM_PCT_TOM)^A9540)</f>
        <v>4784.8479031488423</v>
      </c>
      <c r="F9540" s="5">
        <f>IF(B9540=0,0,B9540*LABOR_HRS_WK_CAR*SEASON_WEEKS*(1+DIM_PCT_CAR)^B9540)</f>
        <v>537.6193074924571</v>
      </c>
      <c r="G9540" s="5">
        <f>IF(C9540=0,0,C9540*LABOR_HRS_WK_MES*SEASON_WEEKS*(1+DIM_PCT_MES)^C9540)</f>
        <v>1082.6092178872491</v>
      </c>
      <c r="H9540" s="5">
        <f>E9540+F9540+G9540</f>
        <v>6405.0764285285477</v>
      </c>
      <c r="I9540" s="5">
        <f>MIN(H9540,FARMER_HRS)</f>
        <v>720</v>
      </c>
      <c r="J9540" s="5">
        <f>MAX(0,H9540-FARMER_HRS)</f>
        <v>5685.0764285285477</v>
      </c>
      <c r="K9540" s="2">
        <f>I9540*FARMER_RATE+J9540*TEMP_WORKER_RATE</f>
        <v>123699.24355084285</v>
      </c>
      <c r="L9540" s="2">
        <f>A9540*PRICE_TOM+B9540*PRICE_CAR+C9540*PRICE_MES</f>
        <v>201722</v>
      </c>
      <c r="M9540" s="2">
        <f>A9540*FERT_BED_TOM+B9540*FERT_BED_CAR+C9540*FERT_BED_MES</f>
        <v>34760</v>
      </c>
      <c r="N9540" s="6">
        <f>IF(AND(D9540&lt;=TOTAL_BEDS,J9540&lt;=TEMP_WORKER_MAX*TEMP_WORKER_HRS),1,0)</f>
        <v>1</v>
      </c>
      <c r="O9540" s="2">
        <f>L9540-M9540-K9540-FIXED_COSTS</f>
        <v>23262.756449157154</v>
      </c>
      <c r="P9540" s="2">
        <f>IF(N9540=1,O9540,"")</f>
        <v>23262.756449157154</v>
      </c>
    </row>
    <row r="9541">
      <c r="A9541" s="6">
        <v>14</v>
      </c>
      <c r="B9541" s="6">
        <v>13</v>
      </c>
      <c r="C9541" s="6">
        <v>20</v>
      </c>
      <c r="D9541" s="6">
        <f>A9541+B9541+C9541</f>
        <v>47</v>
      </c>
      <c r="E9541" s="5">
        <f>IF(A9541=0,0,A9541*LABOR_HRS_WK_TOM*SEASON_WEEKS*(1+DIM_PCT_TOM)^A9541)</f>
        <v>4784.8479031488423</v>
      </c>
      <c r="F9541" s="5">
        <f>IF(B9541=0,0,B9541*LABOR_HRS_WK_CAR*SEASON_WEEKS*(1+DIM_PCT_CAR)^B9541)</f>
        <v>537.6193074924571</v>
      </c>
      <c r="G9541" s="5">
        <f>IF(C9541=0,0,C9541*LABOR_HRS_WK_MES*SEASON_WEEKS*(1+DIM_PCT_MES)^C9541)</f>
        <v>1153.8335085377259</v>
      </c>
      <c r="H9541" s="5">
        <f>E9541+F9541+G9541</f>
        <v>6476.3007191790248</v>
      </c>
      <c r="I9541" s="5">
        <f>MIN(H9541,FARMER_HRS)</f>
        <v>720</v>
      </c>
      <c r="J9541" s="5">
        <f>MAX(0,H9541-FARMER_HRS)</f>
        <v>5756.3007191790248</v>
      </c>
      <c r="K9541" s="2">
        <f>I9541*FARMER_RATE+J9541*TEMP_WORKER_RATE</f>
        <v>124935.77637463584</v>
      </c>
      <c r="L9541" s="2">
        <f>A9541*PRICE_TOM+B9541*PRICE_CAR+C9541*PRICE_MES</f>
        <v>204422</v>
      </c>
      <c r="M9541" s="2">
        <f>A9541*FERT_BED_TOM+B9541*FERT_BED_CAR+C9541*FERT_BED_MES</f>
        <v>35640</v>
      </c>
      <c r="N9541" s="6">
        <f>IF(AND(D9541&lt;=TOTAL_BEDS,J9541&lt;=TEMP_WORKER_MAX*TEMP_WORKER_HRS),1,0)</f>
        <v>1</v>
      </c>
      <c r="O9541" s="2">
        <f>L9541-M9541-K9541-FIXED_COSTS</f>
        <v>23846.22362536416</v>
      </c>
      <c r="P9541" s="2">
        <f>IF(N9541=1,O9541,"")</f>
        <v>23846.22362536416</v>
      </c>
    </row>
    <row r="9542">
      <c r="A9542" s="6">
        <v>14</v>
      </c>
      <c r="B9542" s="6">
        <v>13</v>
      </c>
      <c r="C9542" s="6">
        <v>21</v>
      </c>
      <c r="D9542" s="6">
        <f>A9542+B9542+C9542</f>
        <v>48</v>
      </c>
      <c r="E9542" s="5">
        <f>IF(A9542=0,0,A9542*LABOR_HRS_WK_TOM*SEASON_WEEKS*(1+DIM_PCT_TOM)^A9542)</f>
        <v>4784.8479031488423</v>
      </c>
      <c r="F9542" s="5">
        <f>IF(B9542=0,0,B9542*LABOR_HRS_WK_CAR*SEASON_WEEKS*(1+DIM_PCT_CAR)^B9542)</f>
        <v>537.6193074924571</v>
      </c>
      <c r="G9542" s="5">
        <f>IF(C9542=0,0,C9542*LABOR_HRS_WK_MES*SEASON_WEEKS*(1+DIM_PCT_MES)^C9542)</f>
        <v>1226.6692487641699</v>
      </c>
      <c r="H9542" s="5">
        <f>E9542+F9542+G9542</f>
        <v>6549.1364594054685</v>
      </c>
      <c r="I9542" s="5">
        <f>MIN(H9542,FARMER_HRS)</f>
        <v>720</v>
      </c>
      <c r="J9542" s="5">
        <f>MAX(0,H9542-FARMER_HRS)</f>
        <v>5829.1364594054685</v>
      </c>
      <c r="K9542" s="2">
        <f>I9542*FARMER_RATE+J9542*TEMP_WORKER_RATE</f>
        <v>126200.28575356716</v>
      </c>
      <c r="L9542" s="2">
        <f>A9542*PRICE_TOM+B9542*PRICE_CAR+C9542*PRICE_MES</f>
        <v>207122</v>
      </c>
      <c r="M9542" s="2">
        <f>A9542*FERT_BED_TOM+B9542*FERT_BED_CAR+C9542*FERT_BED_MES</f>
        <v>36520</v>
      </c>
      <c r="N9542" s="6">
        <f>IF(AND(D9542&lt;=TOTAL_BEDS,J9542&lt;=TEMP_WORKER_MAX*TEMP_WORKER_HRS),1,0)</f>
        <v>0</v>
      </c>
      <c r="O9542" s="2">
        <f>L9542-M9542-K9542-FIXED_COSTS</f>
        <v>24401.714246432835</v>
      </c>
      <c r="P9542" s="2">
        <f>IF(N9542=1,O9542,"")</f>
      </c>
    </row>
    <row r="9543">
      <c r="A9543" s="6">
        <v>14</v>
      </c>
      <c r="B9543" s="6">
        <v>13</v>
      </c>
      <c r="C9543" s="6">
        <v>22</v>
      </c>
      <c r="D9543" s="6">
        <f>A9543+B9543+C9543</f>
        <v>49</v>
      </c>
      <c r="E9543" s="5">
        <f>IF(A9543=0,0,A9543*LABOR_HRS_WK_TOM*SEASON_WEEKS*(1+DIM_PCT_TOM)^A9543)</f>
        <v>4784.8479031488423</v>
      </c>
      <c r="F9543" s="5">
        <f>IF(B9543=0,0,B9543*LABOR_HRS_WK_CAR*SEASON_WEEKS*(1+DIM_PCT_CAR)^B9543)</f>
        <v>537.6193074924571</v>
      </c>
      <c r="G9543" s="5">
        <f>IF(C9543=0,0,C9543*LABOR_HRS_WK_MES*SEASON_WEEKS*(1+DIM_PCT_MES)^C9543)</f>
        <v>1301.1455960105659</v>
      </c>
      <c r="H9543" s="5">
        <f>E9543+F9543+G9543</f>
        <v>6623.612806651865</v>
      </c>
      <c r="I9543" s="5">
        <f>MIN(H9543,FARMER_HRS)</f>
        <v>720</v>
      </c>
      <c r="J9543" s="5">
        <f>MAX(0,H9543-FARMER_HRS)</f>
        <v>5903.612806651865</v>
      </c>
      <c r="K9543" s="2">
        <f>I9543*FARMER_RATE+J9543*TEMP_WORKER_RATE</f>
        <v>127493.27789326155</v>
      </c>
      <c r="L9543" s="2">
        <f>A9543*PRICE_TOM+B9543*PRICE_CAR+C9543*PRICE_MES</f>
        <v>209822</v>
      </c>
      <c r="M9543" s="2">
        <f>A9543*FERT_BED_TOM+B9543*FERT_BED_CAR+C9543*FERT_BED_MES</f>
        <v>37400</v>
      </c>
      <c r="N9543" s="6">
        <f>IF(AND(D9543&lt;=TOTAL_BEDS,J9543&lt;=TEMP_WORKER_MAX*TEMP_WORKER_HRS),1,0)</f>
        <v>0</v>
      </c>
      <c r="O9543" s="2">
        <f>L9543-M9543-K9543-FIXED_COSTS</f>
        <v>24928.722106738453</v>
      </c>
      <c r="P9543" s="2">
        <f>IF(N9543=1,O9543,"")</f>
      </c>
    </row>
    <row r="9544">
      <c r="A9544" s="6">
        <v>14</v>
      </c>
      <c r="B9544" s="6">
        <v>13</v>
      </c>
      <c r="C9544" s="6">
        <v>23</v>
      </c>
      <c r="D9544" s="6">
        <f>A9544+B9544+C9544</f>
        <v>50</v>
      </c>
      <c r="E9544" s="5">
        <f>IF(A9544=0,0,A9544*LABOR_HRS_WK_TOM*SEASON_WEEKS*(1+DIM_PCT_TOM)^A9544)</f>
        <v>4784.8479031488423</v>
      </c>
      <c r="F9544" s="5">
        <f>IF(B9544=0,0,B9544*LABOR_HRS_WK_CAR*SEASON_WEEKS*(1+DIM_PCT_CAR)^B9544)</f>
        <v>537.6193074924571</v>
      </c>
      <c r="G9544" s="5">
        <f>IF(C9544=0,0,C9544*LABOR_HRS_WK_MES*SEASON_WEEKS*(1+DIM_PCT_MES)^C9544)</f>
        <v>1377.2921848680023</v>
      </c>
      <c r="H9544" s="5">
        <f>E9544+F9544+G9544</f>
        <v>6699.7593955093016</v>
      </c>
      <c r="I9544" s="5">
        <f>MIN(H9544,FARMER_HRS)</f>
        <v>720</v>
      </c>
      <c r="J9544" s="5">
        <f>MAX(0,H9544-FARMER_HRS)</f>
        <v>5979.7593955093016</v>
      </c>
      <c r="K9544" s="2">
        <f>I9544*FARMER_RATE+J9544*TEMP_WORKER_RATE</f>
        <v>128815.26728314759</v>
      </c>
      <c r="L9544" s="2">
        <f>A9544*PRICE_TOM+B9544*PRICE_CAR+C9544*PRICE_MES</f>
        <v>212522</v>
      </c>
      <c r="M9544" s="2">
        <f>A9544*FERT_BED_TOM+B9544*FERT_BED_CAR+C9544*FERT_BED_MES</f>
        <v>38280</v>
      </c>
      <c r="N9544" s="6">
        <f>IF(AND(D9544&lt;=TOTAL_BEDS,J9544&lt;=TEMP_WORKER_MAX*TEMP_WORKER_HRS),1,0)</f>
        <v>0</v>
      </c>
      <c r="O9544" s="2">
        <f>L9544-M9544-K9544-FIXED_COSTS</f>
        <v>25426.732716852406</v>
      </c>
      <c r="P9544" s="2">
        <f>IF(N9544=1,O9544,"")</f>
      </c>
    </row>
    <row r="9545">
      <c r="A9545" s="6">
        <v>14</v>
      </c>
      <c r="B9545" s="6">
        <v>13</v>
      </c>
      <c r="C9545" s="6">
        <v>24</v>
      </c>
      <c r="D9545" s="6">
        <f>A9545+B9545+C9545</f>
        <v>51</v>
      </c>
      <c r="E9545" s="5">
        <f>IF(A9545=0,0,A9545*LABOR_HRS_WK_TOM*SEASON_WEEKS*(1+DIM_PCT_TOM)^A9545)</f>
        <v>4784.8479031488423</v>
      </c>
      <c r="F9545" s="5">
        <f>IF(B9545=0,0,B9545*LABOR_HRS_WK_CAR*SEASON_WEEKS*(1+DIM_PCT_CAR)^B9545)</f>
        <v>537.6193074924571</v>
      </c>
      <c r="G9545" s="5">
        <f>IF(C9545=0,0,C9545*LABOR_HRS_WK_MES*SEASON_WEEKS*(1+DIM_PCT_MES)^C9545)</f>
        <v>1455.139134447498</v>
      </c>
      <c r="H9545" s="5">
        <f>E9545+F9545+G9545</f>
        <v>6777.6063450887968</v>
      </c>
      <c r="I9545" s="5">
        <f>MIN(H9545,FARMER_HRS)</f>
        <v>720</v>
      </c>
      <c r="J9545" s="5">
        <f>MAX(0,H9545-FARMER_HRS)</f>
        <v>6057.6063450887968</v>
      </c>
      <c r="K9545" s="2">
        <f>I9545*FARMER_RATE+J9545*TEMP_WORKER_RATE</f>
        <v>130166.77682445827</v>
      </c>
      <c r="L9545" s="2">
        <f>A9545*PRICE_TOM+B9545*PRICE_CAR+C9545*PRICE_MES</f>
        <v>215222</v>
      </c>
      <c r="M9545" s="2">
        <f>A9545*FERT_BED_TOM+B9545*FERT_BED_CAR+C9545*FERT_BED_MES</f>
        <v>39160</v>
      </c>
      <c r="N9545" s="6">
        <f>IF(AND(D9545&lt;=TOTAL_BEDS,J9545&lt;=TEMP_WORKER_MAX*TEMP_WORKER_HRS),1,0)</f>
        <v>0</v>
      </c>
      <c r="O9545" s="2">
        <f>L9545-M9545-K9545-FIXED_COSTS</f>
        <v>25895.223175541731</v>
      </c>
      <c r="P9545" s="2">
        <f>IF(N9545=1,O9545,"")</f>
      </c>
    </row>
    <row r="9546">
      <c r="A9546" s="6">
        <v>14</v>
      </c>
      <c r="B9546" s="6">
        <v>13</v>
      </c>
      <c r="C9546" s="6">
        <v>25</v>
      </c>
      <c r="D9546" s="6">
        <f>A9546+B9546+C9546</f>
        <v>52</v>
      </c>
      <c r="E9546" s="5">
        <f>IF(A9546=0,0,A9546*LABOR_HRS_WK_TOM*SEASON_WEEKS*(1+DIM_PCT_TOM)^A9546)</f>
        <v>4784.8479031488423</v>
      </c>
      <c r="F9546" s="5">
        <f>IF(B9546=0,0,B9546*LABOR_HRS_WK_CAR*SEASON_WEEKS*(1+DIM_PCT_CAR)^B9546)</f>
        <v>537.6193074924571</v>
      </c>
      <c r="G9546" s="5">
        <f>IF(C9546=0,0,C9546*LABOR_HRS_WK_MES*SEASON_WEEKS*(1+DIM_PCT_MES)^C9546)</f>
        <v>1534.7170558625955</v>
      </c>
      <c r="H9546" s="5">
        <f>E9546+F9546+G9546</f>
        <v>6857.1842665038948</v>
      </c>
      <c r="I9546" s="5">
        <f>MIN(H9546,FARMER_HRS)</f>
        <v>720</v>
      </c>
      <c r="J9546" s="5">
        <f>MAX(0,H9546-FARMER_HRS)</f>
        <v>6137.1842665038948</v>
      </c>
      <c r="K9546" s="2">
        <f>I9546*FARMER_RATE+J9546*TEMP_WORKER_RATE</f>
        <v>131548.33796013705</v>
      </c>
      <c r="L9546" s="2">
        <f>A9546*PRICE_TOM+B9546*PRICE_CAR+C9546*PRICE_MES</f>
        <v>217922</v>
      </c>
      <c r="M9546" s="2">
        <f>A9546*FERT_BED_TOM+B9546*FERT_BED_CAR+C9546*FERT_BED_MES</f>
        <v>40040</v>
      </c>
      <c r="N9546" s="6">
        <f>IF(AND(D9546&lt;=TOTAL_BEDS,J9546&lt;=TEMP_WORKER_MAX*TEMP_WORKER_HRS),1,0)</f>
        <v>0</v>
      </c>
      <c r="O9546" s="2">
        <f>L9546-M9546-K9546-FIXED_COSTS</f>
        <v>26333.662039862946</v>
      </c>
      <c r="P9546" s="2">
        <f>IF(N9546=1,O9546,"")</f>
      </c>
    </row>
    <row r="9547">
      <c r="A9547" s="6">
        <v>14</v>
      </c>
      <c r="B9547" s="6">
        <v>13</v>
      </c>
      <c r="C9547" s="6">
        <v>26</v>
      </c>
      <c r="D9547" s="6">
        <f>A9547+B9547+C9547</f>
        <v>53</v>
      </c>
      <c r="E9547" s="5">
        <f>IF(A9547=0,0,A9547*LABOR_HRS_WK_TOM*SEASON_WEEKS*(1+DIM_PCT_TOM)^A9547)</f>
        <v>4784.8479031488423</v>
      </c>
      <c r="F9547" s="5">
        <f>IF(B9547=0,0,B9547*LABOR_HRS_WK_CAR*SEASON_WEEKS*(1+DIM_PCT_CAR)^B9547)</f>
        <v>537.6193074924571</v>
      </c>
      <c r="G9547" s="5">
        <f>IF(C9547=0,0,C9547*LABOR_HRS_WK_MES*SEASON_WEEKS*(1+DIM_PCT_MES)^C9547)</f>
        <v>1616.0570598233128</v>
      </c>
      <c r="H9547" s="5">
        <f>E9547+F9547+G9547</f>
        <v>6938.5242704646116</v>
      </c>
      <c r="I9547" s="5">
        <f>MIN(H9547,FARMER_HRS)</f>
        <v>720</v>
      </c>
      <c r="J9547" s="5">
        <f>MAX(0,H9547-FARMER_HRS)</f>
        <v>6218.5242704646116</v>
      </c>
      <c r="K9547" s="2">
        <f>I9547*FARMER_RATE+J9547*TEMP_WORKER_RATE</f>
        <v>132960.49080667726</v>
      </c>
      <c r="L9547" s="2">
        <f>A9547*PRICE_TOM+B9547*PRICE_CAR+C9547*PRICE_MES</f>
        <v>220622</v>
      </c>
      <c r="M9547" s="2">
        <f>A9547*FERT_BED_TOM+B9547*FERT_BED_CAR+C9547*FERT_BED_MES</f>
        <v>40920</v>
      </c>
      <c r="N9547" s="6">
        <f>IF(AND(D9547&lt;=TOTAL_BEDS,J9547&lt;=TEMP_WORKER_MAX*TEMP_WORKER_HRS),1,0)</f>
        <v>0</v>
      </c>
      <c r="O9547" s="2">
        <f>L9547-M9547-K9547-FIXED_COSTS</f>
        <v>26741.509193322738</v>
      </c>
      <c r="P9547" s="2">
        <f>IF(N9547=1,O9547,"")</f>
      </c>
    </row>
    <row r="9548">
      <c r="A9548" s="6">
        <v>14</v>
      </c>
      <c r="B9548" s="6">
        <v>13</v>
      </c>
      <c r="C9548" s="6">
        <v>27</v>
      </c>
      <c r="D9548" s="6">
        <f>A9548+B9548+C9548</f>
        <v>54</v>
      </c>
      <c r="E9548" s="5">
        <f>IF(A9548=0,0,A9548*LABOR_HRS_WK_TOM*SEASON_WEEKS*(1+DIM_PCT_TOM)^A9548)</f>
        <v>4784.8479031488423</v>
      </c>
      <c r="F9548" s="5">
        <f>IF(B9548=0,0,B9548*LABOR_HRS_WK_CAR*SEASON_WEEKS*(1+DIM_PCT_CAR)^B9548)</f>
        <v>537.6193074924571</v>
      </c>
      <c r="G9548" s="5">
        <f>IF(C9548=0,0,C9548*LABOR_HRS_WK_MES*SEASON_WEEKS*(1+DIM_PCT_MES)^C9548)</f>
        <v>1699.19076434307</v>
      </c>
      <c r="H9548" s="5">
        <f>E9548+F9548+G9548</f>
        <v>7021.6579749843695</v>
      </c>
      <c r="I9548" s="5">
        <f>MIN(H9548,FARMER_HRS)</f>
        <v>720</v>
      </c>
      <c r="J9548" s="5">
        <f>MAX(0,H9548-FARMER_HRS)</f>
        <v>6301.6579749843695</v>
      </c>
      <c r="K9548" s="2">
        <f>I9548*FARMER_RATE+J9548*TEMP_WORKER_RATE</f>
        <v>134403.78428792307</v>
      </c>
      <c r="L9548" s="2">
        <f>A9548*PRICE_TOM+B9548*PRICE_CAR+C9548*PRICE_MES</f>
        <v>223322</v>
      </c>
      <c r="M9548" s="2">
        <f>A9548*FERT_BED_TOM+B9548*FERT_BED_CAR+C9548*FERT_BED_MES</f>
        <v>41800</v>
      </c>
      <c r="N9548" s="6">
        <f>IF(AND(D9548&lt;=TOTAL_BEDS,J9548&lt;=TEMP_WORKER_MAX*TEMP_WORKER_HRS),1,0)</f>
        <v>0</v>
      </c>
      <c r="O9548" s="2">
        <f>L9548-M9548-K9548-FIXED_COSTS</f>
        <v>27118.215712076926</v>
      </c>
      <c r="P9548" s="2">
        <f>IF(N9548=1,O9548,"")</f>
      </c>
    </row>
    <row r="9549">
      <c r="A9549" s="6">
        <v>14</v>
      </c>
      <c r="B9549" s="6">
        <v>13</v>
      </c>
      <c r="C9549" s="6">
        <v>28</v>
      </c>
      <c r="D9549" s="6">
        <f>A9549+B9549+C9549</f>
        <v>55</v>
      </c>
      <c r="E9549" s="5">
        <f>IF(A9549=0,0,A9549*LABOR_HRS_WK_TOM*SEASON_WEEKS*(1+DIM_PCT_TOM)^A9549)</f>
        <v>4784.8479031488423</v>
      </c>
      <c r="F9549" s="5">
        <f>IF(B9549=0,0,B9549*LABOR_HRS_WK_CAR*SEASON_WEEKS*(1+DIM_PCT_CAR)^B9549)</f>
        <v>537.6193074924571</v>
      </c>
      <c r="G9549" s="5">
        <f>IF(C9549=0,0,C9549*LABOR_HRS_WK_MES*SEASON_WEEKS*(1+DIM_PCT_MES)^C9549)</f>
        <v>1784.1503025602233</v>
      </c>
      <c r="H9549" s="5">
        <f>E9549+F9549+G9549</f>
        <v>7106.6175132015223</v>
      </c>
      <c r="I9549" s="5">
        <f>MIN(H9549,FARMER_HRS)</f>
        <v>720</v>
      </c>
      <c r="J9549" s="5">
        <f>MAX(0,H9549-FARMER_HRS)</f>
        <v>6386.6175132015223</v>
      </c>
      <c r="K9549" s="2">
        <f>I9549*FARMER_RATE+J9549*TEMP_WORKER_RATE</f>
        <v>135878.77627085976</v>
      </c>
      <c r="L9549" s="2">
        <f>A9549*PRICE_TOM+B9549*PRICE_CAR+C9549*PRICE_MES</f>
        <v>226022</v>
      </c>
      <c r="M9549" s="2">
        <f>A9549*FERT_BED_TOM+B9549*FERT_BED_CAR+C9549*FERT_BED_MES</f>
        <v>42680</v>
      </c>
      <c r="N9549" s="6">
        <f>IF(AND(D9549&lt;=TOTAL_BEDS,J9549&lt;=TEMP_WORKER_MAX*TEMP_WORKER_HRS),1,0)</f>
        <v>0</v>
      </c>
      <c r="O9549" s="2">
        <f>L9549-M9549-K9549-FIXED_COSTS</f>
        <v>27463.223729140242</v>
      </c>
      <c r="P9549" s="2">
        <f>IF(N9549=1,O9549,"")</f>
      </c>
    </row>
    <row r="9550">
      <c r="A9550" s="6">
        <v>14</v>
      </c>
      <c r="B9550" s="6">
        <v>13</v>
      </c>
      <c r="C9550" s="6">
        <v>29</v>
      </c>
      <c r="D9550" s="6">
        <f>A9550+B9550+C9550</f>
        <v>56</v>
      </c>
      <c r="E9550" s="5">
        <f>IF(A9550=0,0,A9550*LABOR_HRS_WK_TOM*SEASON_WEEKS*(1+DIM_PCT_TOM)^A9550)</f>
        <v>4784.8479031488423</v>
      </c>
      <c r="F9550" s="5">
        <f>IF(B9550=0,0,B9550*LABOR_HRS_WK_CAR*SEASON_WEEKS*(1+DIM_PCT_CAR)^B9550)</f>
        <v>537.6193074924571</v>
      </c>
      <c r="G9550" s="5">
        <f>IF(C9550=0,0,C9550*LABOR_HRS_WK_MES*SEASON_WEEKS*(1+DIM_PCT_MES)^C9550)</f>
        <v>1870.9683306758766</v>
      </c>
      <c r="H9550" s="5">
        <f>E9550+F9550+G9550</f>
        <v>7193.4355413171761</v>
      </c>
      <c r="I9550" s="5">
        <f>MIN(H9550,FARMER_HRS)</f>
        <v>720</v>
      </c>
      <c r="J9550" s="5">
        <f>MAX(0,H9550-FARMER_HRS)</f>
        <v>6473.4355413171761</v>
      </c>
      <c r="K9550" s="2">
        <f>I9550*FARMER_RATE+J9550*TEMP_WORKER_RATE</f>
        <v>137386.03370342319</v>
      </c>
      <c r="L9550" s="2">
        <f>A9550*PRICE_TOM+B9550*PRICE_CAR+C9550*PRICE_MES</f>
        <v>228722</v>
      </c>
      <c r="M9550" s="2">
        <f>A9550*FERT_BED_TOM+B9550*FERT_BED_CAR+C9550*FERT_BED_MES</f>
        <v>43560</v>
      </c>
      <c r="N9550" s="6">
        <f>IF(AND(D9550&lt;=TOTAL_BEDS,J9550&lt;=TEMP_WORKER_MAX*TEMP_WORKER_HRS),1,0)</f>
        <v>0</v>
      </c>
      <c r="O9550" s="2">
        <f>L9550-M9550-K9550-FIXED_COSTS</f>
        <v>27775.966296576808</v>
      </c>
      <c r="P9550" s="2">
        <f>IF(N9550=1,O9550,"")</f>
      </c>
    </row>
    <row r="9551">
      <c r="A9551" s="6">
        <v>14</v>
      </c>
      <c r="B9551" s="6">
        <v>13</v>
      </c>
      <c r="C9551" s="6">
        <v>30</v>
      </c>
      <c r="D9551" s="6">
        <f>A9551+B9551+C9551</f>
        <v>57</v>
      </c>
      <c r="E9551" s="5">
        <f>IF(A9551=0,0,A9551*LABOR_HRS_WK_TOM*SEASON_WEEKS*(1+DIM_PCT_TOM)^A9551)</f>
        <v>4784.8479031488423</v>
      </c>
      <c r="F9551" s="5">
        <f>IF(B9551=0,0,B9551*LABOR_HRS_WK_CAR*SEASON_WEEKS*(1+DIM_PCT_CAR)^B9551)</f>
        <v>537.6193074924571</v>
      </c>
      <c r="G9551" s="5">
        <f>IF(C9551=0,0,C9551*LABOR_HRS_WK_MES*SEASON_WEEKS*(1+DIM_PCT_MES)^C9551)</f>
        <v>1959.6780360096466</v>
      </c>
      <c r="H9551" s="5">
        <f>E9551+F9551+G9551</f>
        <v>7282.1452466509454</v>
      </c>
      <c r="I9551" s="5">
        <f>MIN(H9551,FARMER_HRS)</f>
        <v>720</v>
      </c>
      <c r="J9551" s="5">
        <f>MAX(0,H9551-FARMER_HRS)</f>
        <v>6562.1452466509454</v>
      </c>
      <c r="K9551" s="2">
        <f>I9551*FARMER_RATE+J9551*TEMP_WORKER_RATE</f>
        <v>138926.13275435669</v>
      </c>
      <c r="L9551" s="2">
        <f>A9551*PRICE_TOM+B9551*PRICE_CAR+C9551*PRICE_MES</f>
        <v>231422</v>
      </c>
      <c r="M9551" s="2">
        <f>A9551*FERT_BED_TOM+B9551*FERT_BED_CAR+C9551*FERT_BED_MES</f>
        <v>44440</v>
      </c>
      <c r="N9551" s="6">
        <f>IF(AND(D9551&lt;=TOTAL_BEDS,J9551&lt;=TEMP_WORKER_MAX*TEMP_WORKER_HRS),1,0)</f>
        <v>0</v>
      </c>
      <c r="O9551" s="2">
        <f>L9551-M9551-K9551-FIXED_COSTS</f>
        <v>28055.867245643312</v>
      </c>
      <c r="P9551" s="2">
        <f>IF(N9551=1,O9551,"")</f>
      </c>
    </row>
    <row r="9552">
      <c r="A9552" s="6">
        <v>14</v>
      </c>
      <c r="B9552" s="6">
        <v>14</v>
      </c>
      <c r="C9552" s="6">
        <v>0</v>
      </c>
      <c r="D9552" s="6">
        <f>A9552+B9552+C9552</f>
        <v>28</v>
      </c>
      <c r="E9552" s="5">
        <f>IF(A9552=0,0,A9552*LABOR_HRS_WK_TOM*SEASON_WEEKS*(1+DIM_PCT_TOM)^A9552)</f>
        <v>4784.8479031488423</v>
      </c>
      <c r="F9552" s="5">
        <f>IF(B9552=0,0,B9552*LABOR_HRS_WK_CAR*SEASON_WEEKS*(1+DIM_PCT_CAR)^B9552)</f>
        <v>593.44900480898161</v>
      </c>
      <c r="G9552" s="5">
        <f>IF(C9552=0,0,C9552*LABOR_HRS_WK_MES*SEASON_WEEKS*(1+DIM_PCT_MES)^C9552)</f>
        <v>0</v>
      </c>
      <c r="H9552" s="5">
        <f>E9552+F9552+G9552</f>
        <v>5378.2969079578243</v>
      </c>
      <c r="I9552" s="5">
        <f>MIN(H9552,FARMER_HRS)</f>
        <v>720</v>
      </c>
      <c r="J9552" s="5">
        <f>MAX(0,H9552-FARMER_HRS)</f>
        <v>4658.2969079578243</v>
      </c>
      <c r="K9552" s="2">
        <f>I9552*FARMER_RATE+J9552*TEMP_WORKER_RATE</f>
        <v>105873.21020760111</v>
      </c>
      <c r="L9552" s="2">
        <f>A9552*PRICE_TOM+B9552*PRICE_CAR+C9552*PRICE_MES</f>
        <v>152516</v>
      </c>
      <c r="M9552" s="2">
        <f>A9552*FERT_BED_TOM+B9552*FERT_BED_CAR+C9552*FERT_BED_MES</f>
        <v>18480</v>
      </c>
      <c r="N9552" s="6">
        <f>IF(AND(D9552&lt;=TOTAL_BEDS,J9552&lt;=TEMP_WORKER_MAX*TEMP_WORKER_HRS),1,0)</f>
        <v>1</v>
      </c>
      <c r="O9552" s="2">
        <f>L9552-M9552-K9552-FIXED_COSTS</f>
        <v>8162.789792398893</v>
      </c>
      <c r="P9552" s="2">
        <f>IF(N9552=1,O9552,"")</f>
        <v>8162.789792398893</v>
      </c>
    </row>
    <row r="9553">
      <c r="A9553" s="6">
        <v>14</v>
      </c>
      <c r="B9553" s="6">
        <v>14</v>
      </c>
      <c r="C9553" s="6">
        <v>1</v>
      </c>
      <c r="D9553" s="6">
        <f>A9553+B9553+C9553</f>
        <v>29</v>
      </c>
      <c r="E9553" s="5">
        <f>IF(A9553=0,0,A9553*LABOR_HRS_WK_TOM*SEASON_WEEKS*(1+DIM_PCT_TOM)^A9553)</f>
        <v>4784.8479031488423</v>
      </c>
      <c r="F9553" s="5">
        <f>IF(B9553=0,0,B9553*LABOR_HRS_WK_CAR*SEASON_WEEKS*(1+DIM_PCT_CAR)^B9553)</f>
        <v>593.44900480898161</v>
      </c>
      <c r="G9553" s="5">
        <f>IF(C9553=0,0,C9553*LABOR_HRS_WK_MES*SEASON_WEEKS*(1+DIM_PCT_MES)^C9553)</f>
        <v>45.5625</v>
      </c>
      <c r="H9553" s="5">
        <f>E9553+F9553+G9553</f>
        <v>5423.8594079578243</v>
      </c>
      <c r="I9553" s="5">
        <f>MIN(H9553,FARMER_HRS)</f>
        <v>720</v>
      </c>
      <c r="J9553" s="5">
        <f>MAX(0,H9553-FARMER_HRS)</f>
        <v>4703.8594079578243</v>
      </c>
      <c r="K9553" s="2">
        <f>I9553*FARMER_RATE+J9553*TEMP_WORKER_RATE</f>
        <v>106664.22583260111</v>
      </c>
      <c r="L9553" s="2">
        <f>A9553*PRICE_TOM+B9553*PRICE_CAR+C9553*PRICE_MES</f>
        <v>155216</v>
      </c>
      <c r="M9553" s="2">
        <f>A9553*FERT_BED_TOM+B9553*FERT_BED_CAR+C9553*FERT_BED_MES</f>
        <v>19360</v>
      </c>
      <c r="N9553" s="6">
        <f>IF(AND(D9553&lt;=TOTAL_BEDS,J9553&lt;=TEMP_WORKER_MAX*TEMP_WORKER_HRS),1,0)</f>
        <v>1</v>
      </c>
      <c r="O9553" s="2">
        <f>L9553-M9553-K9553-FIXED_COSTS</f>
        <v>9191.774167398893</v>
      </c>
      <c r="P9553" s="2">
        <f>IF(N9553=1,O9553,"")</f>
        <v>9191.774167398893</v>
      </c>
    </row>
    <row r="9554">
      <c r="A9554" s="6">
        <v>14</v>
      </c>
      <c r="B9554" s="6">
        <v>14</v>
      </c>
      <c r="C9554" s="6">
        <v>2</v>
      </c>
      <c r="D9554" s="6">
        <f>A9554+B9554+C9554</f>
        <v>30</v>
      </c>
      <c r="E9554" s="5">
        <f>IF(A9554=0,0,A9554*LABOR_HRS_WK_TOM*SEASON_WEEKS*(1+DIM_PCT_TOM)^A9554)</f>
        <v>4784.8479031488423</v>
      </c>
      <c r="F9554" s="5">
        <f>IF(B9554=0,0,B9554*LABOR_HRS_WK_CAR*SEASON_WEEKS*(1+DIM_PCT_CAR)^B9554)</f>
        <v>593.44900480898161</v>
      </c>
      <c r="G9554" s="5">
        <f>IF(C9554=0,0,C9554*LABOR_HRS_WK_MES*SEASON_WEEKS*(1+DIM_PCT_MES)^C9554)</f>
        <v>92.2640625</v>
      </c>
      <c r="H9554" s="5">
        <f>E9554+F9554+G9554</f>
        <v>5470.5609704578246</v>
      </c>
      <c r="I9554" s="5">
        <f>MIN(H9554,FARMER_HRS)</f>
        <v>720</v>
      </c>
      <c r="J9554" s="5">
        <f>MAX(0,H9554-FARMER_HRS)</f>
        <v>4750.5609704578246</v>
      </c>
      <c r="K9554" s="2">
        <f>I9554*FARMER_RATE+J9554*TEMP_WORKER_RATE</f>
        <v>107475.01684822612</v>
      </c>
      <c r="L9554" s="2">
        <f>A9554*PRICE_TOM+B9554*PRICE_CAR+C9554*PRICE_MES</f>
        <v>157916</v>
      </c>
      <c r="M9554" s="2">
        <f>A9554*FERT_BED_TOM+B9554*FERT_BED_CAR+C9554*FERT_BED_MES</f>
        <v>20240</v>
      </c>
      <c r="N9554" s="6">
        <f>IF(AND(D9554&lt;=TOTAL_BEDS,J9554&lt;=TEMP_WORKER_MAX*TEMP_WORKER_HRS),1,0)</f>
        <v>1</v>
      </c>
      <c r="O9554" s="2">
        <f>L9554-M9554-K9554-FIXED_COSTS</f>
        <v>10200.983151773878</v>
      </c>
      <c r="P9554" s="2">
        <f>IF(N9554=1,O9554,"")</f>
        <v>10200.983151773878</v>
      </c>
    </row>
    <row r="9555">
      <c r="A9555" s="6">
        <v>14</v>
      </c>
      <c r="B9555" s="6">
        <v>14</v>
      </c>
      <c r="C9555" s="6">
        <v>3</v>
      </c>
      <c r="D9555" s="6">
        <f>A9555+B9555+C9555</f>
        <v>31</v>
      </c>
      <c r="E9555" s="5">
        <f>IF(A9555=0,0,A9555*LABOR_HRS_WK_TOM*SEASON_WEEKS*(1+DIM_PCT_TOM)^A9555)</f>
        <v>4784.8479031488423</v>
      </c>
      <c r="F9555" s="5">
        <f>IF(B9555=0,0,B9555*LABOR_HRS_WK_CAR*SEASON_WEEKS*(1+DIM_PCT_CAR)^B9555)</f>
        <v>593.44900480898161</v>
      </c>
      <c r="G9555" s="5">
        <f>IF(C9555=0,0,C9555*LABOR_HRS_WK_MES*SEASON_WEEKS*(1+DIM_PCT_MES)^C9555)</f>
        <v>140.12604492187498</v>
      </c>
      <c r="H9555" s="5">
        <f>E9555+F9555+G9555</f>
        <v>5518.4229528797</v>
      </c>
      <c r="I9555" s="5">
        <f>MIN(H9555,FARMER_HRS)</f>
        <v>720</v>
      </c>
      <c r="J9555" s="5">
        <f>MAX(0,H9555-FARMER_HRS)</f>
        <v>4798.4229528797</v>
      </c>
      <c r="K9555" s="2">
        <f>I9555*FARMER_RATE+J9555*TEMP_WORKER_RATE</f>
        <v>108305.95404305034</v>
      </c>
      <c r="L9555" s="2">
        <f>A9555*PRICE_TOM+B9555*PRICE_CAR+C9555*PRICE_MES</f>
        <v>160616</v>
      </c>
      <c r="M9555" s="2">
        <f>A9555*FERT_BED_TOM+B9555*FERT_BED_CAR+C9555*FERT_BED_MES</f>
        <v>21120</v>
      </c>
      <c r="N9555" s="6">
        <f>IF(AND(D9555&lt;=TOTAL_BEDS,J9555&lt;=TEMP_WORKER_MAX*TEMP_WORKER_HRS),1,0)</f>
        <v>1</v>
      </c>
      <c r="O9555" s="2">
        <f>L9555-M9555-K9555-FIXED_COSTS</f>
        <v>11190.04595694966</v>
      </c>
      <c r="P9555" s="2">
        <f>IF(N9555=1,O9555,"")</f>
        <v>11190.04595694966</v>
      </c>
    </row>
    <row r="9556">
      <c r="A9556" s="6">
        <v>14</v>
      </c>
      <c r="B9556" s="6">
        <v>14</v>
      </c>
      <c r="C9556" s="6">
        <v>4</v>
      </c>
      <c r="D9556" s="6">
        <f>A9556+B9556+C9556</f>
        <v>32</v>
      </c>
      <c r="E9556" s="5">
        <f>IF(A9556=0,0,A9556*LABOR_HRS_WK_TOM*SEASON_WEEKS*(1+DIM_PCT_TOM)^A9556)</f>
        <v>4784.8479031488423</v>
      </c>
      <c r="F9556" s="5">
        <f>IF(B9556=0,0,B9556*LABOR_HRS_WK_CAR*SEASON_WEEKS*(1+DIM_PCT_CAR)^B9556)</f>
        <v>593.44900480898161</v>
      </c>
      <c r="G9556" s="5">
        <f>IF(C9556=0,0,C9556*LABOR_HRS_WK_MES*SEASON_WEEKS*(1+DIM_PCT_MES)^C9556)</f>
        <v>189.17016064453119</v>
      </c>
      <c r="H9556" s="5">
        <f>E9556+F9556+G9556</f>
        <v>5567.4670686023555</v>
      </c>
      <c r="I9556" s="5">
        <f>MIN(H9556,FARMER_HRS)</f>
        <v>720</v>
      </c>
      <c r="J9556" s="5">
        <f>MAX(0,H9556-FARMER_HRS)</f>
        <v>4847.4670686023555</v>
      </c>
      <c r="K9556" s="2">
        <f>I9556*FARMER_RATE+J9556*TEMP_WORKER_RATE</f>
        <v>109157.41438545755</v>
      </c>
      <c r="L9556" s="2">
        <f>A9556*PRICE_TOM+B9556*PRICE_CAR+C9556*PRICE_MES</f>
        <v>163316</v>
      </c>
      <c r="M9556" s="2">
        <f>A9556*FERT_BED_TOM+B9556*FERT_BED_CAR+C9556*FERT_BED_MES</f>
        <v>22000</v>
      </c>
      <c r="N9556" s="6">
        <f>IF(AND(D9556&lt;=TOTAL_BEDS,J9556&lt;=TEMP_WORKER_MAX*TEMP_WORKER_HRS),1,0)</f>
        <v>1</v>
      </c>
      <c r="O9556" s="2">
        <f>L9556-M9556-K9556-FIXED_COSTS</f>
        <v>12158.585614542448</v>
      </c>
      <c r="P9556" s="2">
        <f>IF(N9556=1,O9556,"")</f>
        <v>12158.585614542448</v>
      </c>
    </row>
    <row r="9557">
      <c r="A9557" s="6">
        <v>14</v>
      </c>
      <c r="B9557" s="6">
        <v>14</v>
      </c>
      <c r="C9557" s="6">
        <v>5</v>
      </c>
      <c r="D9557" s="6">
        <f>A9557+B9557+C9557</f>
        <v>33</v>
      </c>
      <c r="E9557" s="5">
        <f>IF(A9557=0,0,A9557*LABOR_HRS_WK_TOM*SEASON_WEEKS*(1+DIM_PCT_TOM)^A9557)</f>
        <v>4784.8479031488423</v>
      </c>
      <c r="F9557" s="5">
        <f>IF(B9557=0,0,B9557*LABOR_HRS_WK_CAR*SEASON_WEEKS*(1+DIM_PCT_CAR)^B9557)</f>
        <v>593.44900480898161</v>
      </c>
      <c r="G9557" s="5">
        <f>IF(C9557=0,0,C9557*LABOR_HRS_WK_MES*SEASON_WEEKS*(1+DIM_PCT_MES)^C9557)</f>
        <v>239.41848456573481</v>
      </c>
      <c r="H9557" s="5">
        <f>E9557+F9557+G9557</f>
        <v>5617.7153925235589</v>
      </c>
      <c r="I9557" s="5">
        <f>MIN(H9557,FARMER_HRS)</f>
        <v>720</v>
      </c>
      <c r="J9557" s="5">
        <f>MAX(0,H9557-FARMER_HRS)</f>
        <v>4897.7153925235589</v>
      </c>
      <c r="K9557" s="2">
        <f>I9557*FARMER_RATE+J9557*TEMP_WORKER_RATE</f>
        <v>110029.78112020067</v>
      </c>
      <c r="L9557" s="2">
        <f>A9557*PRICE_TOM+B9557*PRICE_CAR+C9557*PRICE_MES</f>
        <v>166016</v>
      </c>
      <c r="M9557" s="2">
        <f>A9557*FERT_BED_TOM+B9557*FERT_BED_CAR+C9557*FERT_BED_MES</f>
        <v>22880</v>
      </c>
      <c r="N9557" s="6">
        <f>IF(AND(D9557&lt;=TOTAL_BEDS,J9557&lt;=TEMP_WORKER_MAX*TEMP_WORKER_HRS),1,0)</f>
        <v>1</v>
      </c>
      <c r="O9557" s="2">
        <f>L9557-M9557-K9557-FIXED_COSTS</f>
        <v>13106.218879799329</v>
      </c>
      <c r="P9557" s="2">
        <f>IF(N9557=1,O9557,"")</f>
        <v>13106.218879799329</v>
      </c>
    </row>
    <row r="9558">
      <c r="A9558" s="6">
        <v>14</v>
      </c>
      <c r="B9558" s="6">
        <v>14</v>
      </c>
      <c r="C9558" s="6">
        <v>6</v>
      </c>
      <c r="D9558" s="6">
        <f>A9558+B9558+C9558</f>
        <v>34</v>
      </c>
      <c r="E9558" s="5">
        <f>IF(A9558=0,0,A9558*LABOR_HRS_WK_TOM*SEASON_WEEKS*(1+DIM_PCT_TOM)^A9558)</f>
        <v>4784.8479031488423</v>
      </c>
      <c r="F9558" s="5">
        <f>IF(B9558=0,0,B9558*LABOR_HRS_WK_CAR*SEASON_WEEKS*(1+DIM_PCT_CAR)^B9558)</f>
        <v>593.44900480898161</v>
      </c>
      <c r="G9558" s="5">
        <f>IF(C9558=0,0,C9558*LABOR_HRS_WK_MES*SEASON_WEEKS*(1+DIM_PCT_MES)^C9558)</f>
        <v>290.89345874736773</v>
      </c>
      <c r="H9558" s="5">
        <f>E9558+F9558+G9558</f>
        <v>5669.190366705192</v>
      </c>
      <c r="I9558" s="5">
        <f>MIN(H9558,FARMER_HRS)</f>
        <v>720</v>
      </c>
      <c r="J9558" s="5">
        <f>MAX(0,H9558-FARMER_HRS)</f>
        <v>4949.190366705192</v>
      </c>
      <c r="K9558" s="2">
        <f>I9558*FARMER_RATE+J9558*TEMP_WORKER_RATE</f>
        <v>110923.44386640958</v>
      </c>
      <c r="L9558" s="2">
        <f>A9558*PRICE_TOM+B9558*PRICE_CAR+C9558*PRICE_MES</f>
        <v>168716</v>
      </c>
      <c r="M9558" s="2">
        <f>A9558*FERT_BED_TOM+B9558*FERT_BED_CAR+C9558*FERT_BED_MES</f>
        <v>23760</v>
      </c>
      <c r="N9558" s="6">
        <f>IF(AND(D9558&lt;=TOTAL_BEDS,J9558&lt;=TEMP_WORKER_MAX*TEMP_WORKER_HRS),1,0)</f>
        <v>1</v>
      </c>
      <c r="O9558" s="2">
        <f>L9558-M9558-K9558-FIXED_COSTS</f>
        <v>14032.55613359042</v>
      </c>
      <c r="P9558" s="2">
        <f>IF(N9558=1,O9558,"")</f>
        <v>14032.55613359042</v>
      </c>
    </row>
    <row r="9559">
      <c r="A9559" s="6">
        <v>14</v>
      </c>
      <c r="B9559" s="6">
        <v>14</v>
      </c>
      <c r="C9559" s="6">
        <v>7</v>
      </c>
      <c r="D9559" s="6">
        <f>A9559+B9559+C9559</f>
        <v>35</v>
      </c>
      <c r="E9559" s="5">
        <f>IF(A9559=0,0,A9559*LABOR_HRS_WK_TOM*SEASON_WEEKS*(1+DIM_PCT_TOM)^A9559)</f>
        <v>4784.8479031488423</v>
      </c>
      <c r="F9559" s="5">
        <f>IF(B9559=0,0,B9559*LABOR_HRS_WK_CAR*SEASON_WEEKS*(1+DIM_PCT_CAR)^B9559)</f>
        <v>593.44900480898161</v>
      </c>
      <c r="G9559" s="5">
        <f>IF(C9559=0,0,C9559*LABOR_HRS_WK_MES*SEASON_WEEKS*(1+DIM_PCT_MES)^C9559)</f>
        <v>343.61789814532818</v>
      </c>
      <c r="H9559" s="5">
        <f>E9559+F9559+G9559</f>
        <v>5721.9148061031528</v>
      </c>
      <c r="I9559" s="5">
        <f>MIN(H9559,FARMER_HRS)</f>
        <v>720</v>
      </c>
      <c r="J9559" s="5">
        <f>MAX(0,H9559-FARMER_HRS)</f>
        <v>5001.9148061031528</v>
      </c>
      <c r="K9559" s="2">
        <f>I9559*FARMER_RATE+J9559*TEMP_WORKER_RATE</f>
        <v>111838.79871706862</v>
      </c>
      <c r="L9559" s="2">
        <f>A9559*PRICE_TOM+B9559*PRICE_CAR+C9559*PRICE_MES</f>
        <v>171416</v>
      </c>
      <c r="M9559" s="2">
        <f>A9559*FERT_BED_TOM+B9559*FERT_BED_CAR+C9559*FERT_BED_MES</f>
        <v>24640</v>
      </c>
      <c r="N9559" s="6">
        <f>IF(AND(D9559&lt;=TOTAL_BEDS,J9559&lt;=TEMP_WORKER_MAX*TEMP_WORKER_HRS),1,0)</f>
        <v>1</v>
      </c>
      <c r="O9559" s="2">
        <f>L9559-M9559-K9559-FIXED_COSTS</f>
        <v>14937.201282931375</v>
      </c>
      <c r="P9559" s="2">
        <f>IF(N9559=1,O9559,"")</f>
        <v>14937.201282931375</v>
      </c>
    </row>
    <row r="9560">
      <c r="A9560" s="6">
        <v>14</v>
      </c>
      <c r="B9560" s="6">
        <v>14</v>
      </c>
      <c r="C9560" s="6">
        <v>8</v>
      </c>
      <c r="D9560" s="6">
        <f>A9560+B9560+C9560</f>
        <v>36</v>
      </c>
      <c r="E9560" s="5">
        <f>IF(A9560=0,0,A9560*LABOR_HRS_WK_TOM*SEASON_WEEKS*(1+DIM_PCT_TOM)^A9560)</f>
        <v>4784.8479031488423</v>
      </c>
      <c r="F9560" s="5">
        <f>IF(B9560=0,0,B9560*LABOR_HRS_WK_CAR*SEASON_WEEKS*(1+DIM_PCT_CAR)^B9560)</f>
        <v>593.44900480898161</v>
      </c>
      <c r="G9560" s="5">
        <f>IF(C9560=0,0,C9560*LABOR_HRS_WK_MES*SEASON_WEEKS*(1+DIM_PCT_MES)^C9560)</f>
        <v>397.61499642530833</v>
      </c>
      <c r="H9560" s="5">
        <f>E9560+F9560+G9560</f>
        <v>5775.9119043831324</v>
      </c>
      <c r="I9560" s="5">
        <f>MIN(H9560,FARMER_HRS)</f>
        <v>720</v>
      </c>
      <c r="J9560" s="5">
        <f>MAX(0,H9560-FARMER_HRS)</f>
        <v>5055.9119043831324</v>
      </c>
      <c r="K9560" s="2">
        <f>I9560*FARMER_RATE+J9560*TEMP_WORKER_RATE</f>
        <v>112776.24833998493</v>
      </c>
      <c r="L9560" s="2">
        <f>A9560*PRICE_TOM+B9560*PRICE_CAR+C9560*PRICE_MES</f>
        <v>174116</v>
      </c>
      <c r="M9560" s="2">
        <f>A9560*FERT_BED_TOM+B9560*FERT_BED_CAR+C9560*FERT_BED_MES</f>
        <v>25520</v>
      </c>
      <c r="N9560" s="6">
        <f>IF(AND(D9560&lt;=TOTAL_BEDS,J9560&lt;=TEMP_WORKER_MAX*TEMP_WORKER_HRS),1,0)</f>
        <v>1</v>
      </c>
      <c r="O9560" s="2">
        <f>L9560-M9560-K9560-FIXED_COSTS</f>
        <v>15819.75166001507</v>
      </c>
      <c r="P9560" s="2">
        <f>IF(N9560=1,O9560,"")</f>
        <v>15819.75166001507</v>
      </c>
    </row>
    <row r="9561">
      <c r="A9561" s="6">
        <v>14</v>
      </c>
      <c r="B9561" s="6">
        <v>14</v>
      </c>
      <c r="C9561" s="6">
        <v>9</v>
      </c>
      <c r="D9561" s="6">
        <f>A9561+B9561+C9561</f>
        <v>37</v>
      </c>
      <c r="E9561" s="5">
        <f>IF(A9561=0,0,A9561*LABOR_HRS_WK_TOM*SEASON_WEEKS*(1+DIM_PCT_TOM)^A9561)</f>
        <v>4784.8479031488423</v>
      </c>
      <c r="F9561" s="5">
        <f>IF(B9561=0,0,B9561*LABOR_HRS_WK_CAR*SEASON_WEEKS*(1+DIM_PCT_CAR)^B9561)</f>
        <v>593.44900480898161</v>
      </c>
      <c r="G9561" s="5">
        <f>IF(C9561=0,0,C9561*LABOR_HRS_WK_MES*SEASON_WEEKS*(1+DIM_PCT_MES)^C9561)</f>
        <v>452.90833186570273</v>
      </c>
      <c r="H9561" s="5">
        <f>E9561+F9561+G9561</f>
        <v>5831.2052398235273</v>
      </c>
      <c r="I9561" s="5">
        <f>MIN(H9561,FARMER_HRS)</f>
        <v>720</v>
      </c>
      <c r="J9561" s="5">
        <f>MAX(0,H9561-FARMER_HRS)</f>
        <v>5111.2052398235273</v>
      </c>
      <c r="K9561" s="2">
        <f>I9561*FARMER_RATE+J9561*TEMP_WORKER_RATE</f>
        <v>113736.20208026958</v>
      </c>
      <c r="L9561" s="2">
        <f>A9561*PRICE_TOM+B9561*PRICE_CAR+C9561*PRICE_MES</f>
        <v>176816</v>
      </c>
      <c r="M9561" s="2">
        <f>A9561*FERT_BED_TOM+B9561*FERT_BED_CAR+C9561*FERT_BED_MES</f>
        <v>26400</v>
      </c>
      <c r="N9561" s="6">
        <f>IF(AND(D9561&lt;=TOTAL_BEDS,J9561&lt;=TEMP_WORKER_MAX*TEMP_WORKER_HRS),1,0)</f>
        <v>1</v>
      </c>
      <c r="O9561" s="2">
        <f>L9561-M9561-K9561-FIXED_COSTS</f>
        <v>16679.797919730423</v>
      </c>
      <c r="P9561" s="2">
        <f>IF(N9561=1,O9561,"")</f>
        <v>16679.797919730423</v>
      </c>
    </row>
    <row r="9562">
      <c r="A9562" s="6">
        <v>14</v>
      </c>
      <c r="B9562" s="6">
        <v>14</v>
      </c>
      <c r="C9562" s="6">
        <v>10</v>
      </c>
      <c r="D9562" s="6">
        <f>A9562+B9562+C9562</f>
        <v>38</v>
      </c>
      <c r="E9562" s="5">
        <f>IF(A9562=0,0,A9562*LABOR_HRS_WK_TOM*SEASON_WEEKS*(1+DIM_PCT_TOM)^A9562)</f>
        <v>4784.8479031488423</v>
      </c>
      <c r="F9562" s="5">
        <f>IF(B9562=0,0,B9562*LABOR_HRS_WK_CAR*SEASON_WEEKS*(1+DIM_PCT_CAR)^B9562)</f>
        <v>593.44900480898161</v>
      </c>
      <c r="G9562" s="5">
        <f>IF(C9562=0,0,C9562*LABOR_HRS_WK_MES*SEASON_WEEKS*(1+DIM_PCT_MES)^C9562)</f>
        <v>509.52187334891551</v>
      </c>
      <c r="H9562" s="5">
        <f>E9562+F9562+G9562</f>
        <v>5887.81878130674</v>
      </c>
      <c r="I9562" s="5">
        <f>MIN(H9562,FARMER_HRS)</f>
        <v>720</v>
      </c>
      <c r="J9562" s="5">
        <f>MAX(0,H9562-FARMER_HRS)</f>
        <v>5167.81878130674</v>
      </c>
      <c r="K9562" s="2">
        <f>I9562*FARMER_RATE+J9562*TEMP_WORKER_RATE</f>
        <v>114719.07606435312</v>
      </c>
      <c r="L9562" s="2">
        <f>A9562*PRICE_TOM+B9562*PRICE_CAR+C9562*PRICE_MES</f>
        <v>179516</v>
      </c>
      <c r="M9562" s="2">
        <f>A9562*FERT_BED_TOM+B9562*FERT_BED_CAR+C9562*FERT_BED_MES</f>
        <v>27280</v>
      </c>
      <c r="N9562" s="6">
        <f>IF(AND(D9562&lt;=TOTAL_BEDS,J9562&lt;=TEMP_WORKER_MAX*TEMP_WORKER_HRS),1,0)</f>
        <v>1</v>
      </c>
      <c r="O9562" s="2">
        <f>L9562-M9562-K9562-FIXED_COSTS</f>
        <v>17516.923935646875</v>
      </c>
      <c r="P9562" s="2">
        <f>IF(N9562=1,O9562,"")</f>
        <v>17516.923935646875</v>
      </c>
    </row>
    <row r="9563">
      <c r="A9563" s="6">
        <v>14</v>
      </c>
      <c r="B9563" s="6">
        <v>14</v>
      </c>
      <c r="C9563" s="6">
        <v>11</v>
      </c>
      <c r="D9563" s="6">
        <f>A9563+B9563+C9563</f>
        <v>39</v>
      </c>
      <c r="E9563" s="5">
        <f>IF(A9563=0,0,A9563*LABOR_HRS_WK_TOM*SEASON_WEEKS*(1+DIM_PCT_TOM)^A9563)</f>
        <v>4784.8479031488423</v>
      </c>
      <c r="F9563" s="5">
        <f>IF(B9563=0,0,B9563*LABOR_HRS_WK_CAR*SEASON_WEEKS*(1+DIM_PCT_CAR)^B9563)</f>
        <v>593.44900480898161</v>
      </c>
      <c r="G9563" s="5">
        <f>IF(C9563=0,0,C9563*LABOR_HRS_WK_MES*SEASON_WEEKS*(1+DIM_PCT_MES)^C9563)</f>
        <v>567.47998644235463</v>
      </c>
      <c r="H9563" s="5">
        <f>E9563+F9563+G9563</f>
        <v>5945.7768944001791</v>
      </c>
      <c r="I9563" s="5">
        <f>MIN(H9563,FARMER_HRS)</f>
        <v>720</v>
      </c>
      <c r="J9563" s="5">
        <f>MAX(0,H9563-FARMER_HRS)</f>
        <v>5225.7768944001791</v>
      </c>
      <c r="K9563" s="2">
        <f>I9563*FARMER_RATE+J9563*TEMP_WORKER_RATE</f>
        <v>115725.29330555866</v>
      </c>
      <c r="L9563" s="2">
        <f>A9563*PRICE_TOM+B9563*PRICE_CAR+C9563*PRICE_MES</f>
        <v>182216</v>
      </c>
      <c r="M9563" s="2">
        <f>A9563*FERT_BED_TOM+B9563*FERT_BED_CAR+C9563*FERT_BED_MES</f>
        <v>28160</v>
      </c>
      <c r="N9563" s="6">
        <f>IF(AND(D9563&lt;=TOTAL_BEDS,J9563&lt;=TEMP_WORKER_MAX*TEMP_WORKER_HRS),1,0)</f>
        <v>1</v>
      </c>
      <c r="O9563" s="2">
        <f>L9563-M9563-K9563-FIXED_COSTS</f>
        <v>18330.706694441338</v>
      </c>
      <c r="P9563" s="2">
        <f>IF(N9563=1,O9563,"")</f>
        <v>18330.706694441338</v>
      </c>
    </row>
    <row r="9564">
      <c r="A9564" s="6">
        <v>14</v>
      </c>
      <c r="B9564" s="6">
        <v>14</v>
      </c>
      <c r="C9564" s="6">
        <v>12</v>
      </c>
      <c r="D9564" s="6">
        <f>A9564+B9564+C9564</f>
        <v>40</v>
      </c>
      <c r="E9564" s="5">
        <f>IF(A9564=0,0,A9564*LABOR_HRS_WK_TOM*SEASON_WEEKS*(1+DIM_PCT_TOM)^A9564)</f>
        <v>4784.8479031488423</v>
      </c>
      <c r="F9564" s="5">
        <f>IF(B9564=0,0,B9564*LABOR_HRS_WK_CAR*SEASON_WEEKS*(1+DIM_PCT_CAR)^B9564)</f>
        <v>593.44900480898161</v>
      </c>
      <c r="G9564" s="5">
        <f>IF(C9564=0,0,C9564*LABOR_HRS_WK_MES*SEASON_WEEKS*(1+DIM_PCT_MES)^C9564)</f>
        <v>626.807439570419</v>
      </c>
      <c r="H9564" s="5">
        <f>E9564+F9564+G9564</f>
        <v>6005.1043475282431</v>
      </c>
      <c r="I9564" s="5">
        <f>MIN(H9564,FARMER_HRS)</f>
        <v>720</v>
      </c>
      <c r="J9564" s="5">
        <f>MAX(0,H9564-FARMER_HRS)</f>
        <v>5285.1043475282431</v>
      </c>
      <c r="K9564" s="2">
        <f>I9564*FARMER_RATE+J9564*TEMP_WORKER_RATE</f>
        <v>116755.28381125422</v>
      </c>
      <c r="L9564" s="2">
        <f>A9564*PRICE_TOM+B9564*PRICE_CAR+C9564*PRICE_MES</f>
        <v>184916</v>
      </c>
      <c r="M9564" s="2">
        <f>A9564*FERT_BED_TOM+B9564*FERT_BED_CAR+C9564*FERT_BED_MES</f>
        <v>29040</v>
      </c>
      <c r="N9564" s="6">
        <f>IF(AND(D9564&lt;=TOTAL_BEDS,J9564&lt;=TEMP_WORKER_MAX*TEMP_WORKER_HRS),1,0)</f>
        <v>1</v>
      </c>
      <c r="O9564" s="2">
        <f>L9564-M9564-K9564-FIXED_COSTS</f>
        <v>19120.716188745777</v>
      </c>
      <c r="P9564" s="2">
        <f>IF(N9564=1,O9564,"")</f>
        <v>19120.716188745777</v>
      </c>
    </row>
    <row r="9565">
      <c r="A9565" s="6">
        <v>14</v>
      </c>
      <c r="B9565" s="6">
        <v>14</v>
      </c>
      <c r="C9565" s="6">
        <v>13</v>
      </c>
      <c r="D9565" s="6">
        <f>A9565+B9565+C9565</f>
        <v>41</v>
      </c>
      <c r="E9565" s="5">
        <f>IF(A9565=0,0,A9565*LABOR_HRS_WK_TOM*SEASON_WEEKS*(1+DIM_PCT_TOM)^A9565)</f>
        <v>4784.8479031488423</v>
      </c>
      <c r="F9565" s="5">
        <f>IF(B9565=0,0,B9565*LABOR_HRS_WK_CAR*SEASON_WEEKS*(1+DIM_PCT_CAR)^B9565)</f>
        <v>593.44900480898161</v>
      </c>
      <c r="G9565" s="5">
        <f>IF(C9565=0,0,C9565*LABOR_HRS_WK_MES*SEASON_WEEKS*(1+DIM_PCT_MES)^C9565)</f>
        <v>687.52941027880331</v>
      </c>
      <c r="H9565" s="5">
        <f>E9565+F9565+G9565</f>
        <v>6065.8263182366272</v>
      </c>
      <c r="I9565" s="5">
        <f>MIN(H9565,FARMER_HRS)</f>
        <v>720</v>
      </c>
      <c r="J9565" s="5">
        <f>MAX(0,H9565-FARMER_HRS)</f>
        <v>5345.8263182366272</v>
      </c>
      <c r="K9565" s="2">
        <f>I9565*FARMER_RATE+J9565*TEMP_WORKER_RATE</f>
        <v>117809.48469160812</v>
      </c>
      <c r="L9565" s="2">
        <f>A9565*PRICE_TOM+B9565*PRICE_CAR+C9565*PRICE_MES</f>
        <v>187616</v>
      </c>
      <c r="M9565" s="2">
        <f>A9565*FERT_BED_TOM+B9565*FERT_BED_CAR+C9565*FERT_BED_MES</f>
        <v>29920</v>
      </c>
      <c r="N9565" s="6">
        <f>IF(AND(D9565&lt;=TOTAL_BEDS,J9565&lt;=TEMP_WORKER_MAX*TEMP_WORKER_HRS),1,0)</f>
        <v>1</v>
      </c>
      <c r="O9565" s="2">
        <f>L9565-M9565-K9565-FIXED_COSTS</f>
        <v>19886.515308391885</v>
      </c>
      <c r="P9565" s="2">
        <f>IF(N9565=1,O9565,"")</f>
        <v>19886.515308391885</v>
      </c>
    </row>
    <row r="9566">
      <c r="A9566" s="6">
        <v>14</v>
      </c>
      <c r="B9566" s="6">
        <v>14</v>
      </c>
      <c r="C9566" s="6">
        <v>14</v>
      </c>
      <c r="D9566" s="6">
        <f>A9566+B9566+C9566</f>
        <v>42</v>
      </c>
      <c r="E9566" s="5">
        <f>IF(A9566=0,0,A9566*LABOR_HRS_WK_TOM*SEASON_WEEKS*(1+DIM_PCT_TOM)^A9566)</f>
        <v>4784.8479031488423</v>
      </c>
      <c r="F9566" s="5">
        <f>IF(B9566=0,0,B9566*LABOR_HRS_WK_CAR*SEASON_WEEKS*(1+DIM_PCT_CAR)^B9566)</f>
        <v>593.44900480898161</v>
      </c>
      <c r="G9566" s="5">
        <f>IF(C9566=0,0,C9566*LABOR_HRS_WK_MES*SEASON_WEEKS*(1+DIM_PCT_MES)^C9566)</f>
        <v>749.67149159246435</v>
      </c>
      <c r="H9566" s="5">
        <f>E9566+F9566+G9566</f>
        <v>6127.9683995502883</v>
      </c>
      <c r="I9566" s="5">
        <f>MIN(H9566,FARMER_HRS)</f>
        <v>720</v>
      </c>
      <c r="J9566" s="5">
        <f>MAX(0,H9566-FARMER_HRS)</f>
        <v>5407.9683995502883</v>
      </c>
      <c r="K9566" s="2">
        <f>I9566*FARMER_RATE+J9566*TEMP_WORKER_RATE</f>
        <v>118888.34026997029</v>
      </c>
      <c r="L9566" s="2">
        <f>A9566*PRICE_TOM+B9566*PRICE_CAR+C9566*PRICE_MES</f>
        <v>190316</v>
      </c>
      <c r="M9566" s="2">
        <f>A9566*FERT_BED_TOM+B9566*FERT_BED_CAR+C9566*FERT_BED_MES</f>
        <v>30800</v>
      </c>
      <c r="N9566" s="6">
        <f>IF(AND(D9566&lt;=TOTAL_BEDS,J9566&lt;=TEMP_WORKER_MAX*TEMP_WORKER_HRS),1,0)</f>
        <v>1</v>
      </c>
      <c r="O9566" s="2">
        <f>L9566-M9566-K9566-FIXED_COSTS</f>
        <v>20627.659730029714</v>
      </c>
      <c r="P9566" s="2">
        <f>IF(N9566=1,O9566,"")</f>
        <v>20627.659730029714</v>
      </c>
    </row>
    <row r="9567">
      <c r="A9567" s="6">
        <v>14</v>
      </c>
      <c r="B9567" s="6">
        <v>14</v>
      </c>
      <c r="C9567" s="6">
        <v>15</v>
      </c>
      <c r="D9567" s="6">
        <f>A9567+B9567+C9567</f>
        <v>43</v>
      </c>
      <c r="E9567" s="5">
        <f>IF(A9567=0,0,A9567*LABOR_HRS_WK_TOM*SEASON_WEEKS*(1+DIM_PCT_TOM)^A9567)</f>
        <v>4784.8479031488423</v>
      </c>
      <c r="F9567" s="5">
        <f>IF(B9567=0,0,B9567*LABOR_HRS_WK_CAR*SEASON_WEEKS*(1+DIM_PCT_CAR)^B9567)</f>
        <v>593.44900480898161</v>
      </c>
      <c r="G9567" s="5">
        <f>IF(C9567=0,0,C9567*LABOR_HRS_WK_MES*SEASON_WEEKS*(1+DIM_PCT_MES)^C9567)</f>
        <v>813.25969846861074</v>
      </c>
      <c r="H9567" s="5">
        <f>E9567+F9567+G9567</f>
        <v>6191.5566064264349</v>
      </c>
      <c r="I9567" s="5">
        <f>MIN(H9567,FARMER_HRS)</f>
        <v>720</v>
      </c>
      <c r="J9567" s="5">
        <f>MAX(0,H9567-FARMER_HRS)</f>
        <v>5471.5566064264349</v>
      </c>
      <c r="K9567" s="2">
        <f>I9567*FARMER_RATE+J9567*TEMP_WORKER_RATE</f>
        <v>119992.30219490339</v>
      </c>
      <c r="L9567" s="2">
        <f>A9567*PRICE_TOM+B9567*PRICE_CAR+C9567*PRICE_MES</f>
        <v>193016</v>
      </c>
      <c r="M9567" s="2">
        <f>A9567*FERT_BED_TOM+B9567*FERT_BED_CAR+C9567*FERT_BED_MES</f>
        <v>31680</v>
      </c>
      <c r="N9567" s="6">
        <f>IF(AND(D9567&lt;=TOTAL_BEDS,J9567&lt;=TEMP_WORKER_MAX*TEMP_WORKER_HRS),1,0)</f>
        <v>1</v>
      </c>
      <c r="O9567" s="2">
        <f>L9567-M9567-K9567-FIXED_COSTS</f>
        <v>21343.697805096614</v>
      </c>
      <c r="P9567" s="2">
        <f>IF(N9567=1,O9567,"")</f>
        <v>21343.697805096614</v>
      </c>
    </row>
    <row r="9568">
      <c r="A9568" s="6">
        <v>14</v>
      </c>
      <c r="B9568" s="6">
        <v>14</v>
      </c>
      <c r="C9568" s="6">
        <v>16</v>
      </c>
      <c r="D9568" s="6">
        <f>A9568+B9568+C9568</f>
        <v>44</v>
      </c>
      <c r="E9568" s="5">
        <f>IF(A9568=0,0,A9568*LABOR_HRS_WK_TOM*SEASON_WEEKS*(1+DIM_PCT_TOM)^A9568)</f>
        <v>4784.8479031488423</v>
      </c>
      <c r="F9568" s="5">
        <f>IF(B9568=0,0,B9568*LABOR_HRS_WK_CAR*SEASON_WEEKS*(1+DIM_PCT_CAR)^B9568)</f>
        <v>593.44900480898161</v>
      </c>
      <c r="G9568" s="5">
        <f>IF(C9568=0,0,C9568*LABOR_HRS_WK_MES*SEASON_WEEKS*(1+DIM_PCT_MES)^C9568)</f>
        <v>878.32047434609967</v>
      </c>
      <c r="H9568" s="5">
        <f>E9568+F9568+G9568</f>
        <v>6256.6173823039244</v>
      </c>
      <c r="I9568" s="5">
        <f>MIN(H9568,FARMER_HRS)</f>
        <v>720</v>
      </c>
      <c r="J9568" s="5">
        <f>MAX(0,H9568-FARMER_HRS)</f>
        <v>5536.6173823039244</v>
      </c>
      <c r="K9568" s="2">
        <f>I9568*FARMER_RATE+J9568*TEMP_WORKER_RATE</f>
        <v>121121.82955388757</v>
      </c>
      <c r="L9568" s="2">
        <f>A9568*PRICE_TOM+B9568*PRICE_CAR+C9568*PRICE_MES</f>
        <v>195716</v>
      </c>
      <c r="M9568" s="2">
        <f>A9568*FERT_BED_TOM+B9568*FERT_BED_CAR+C9568*FERT_BED_MES</f>
        <v>32560</v>
      </c>
      <c r="N9568" s="6">
        <f>IF(AND(D9568&lt;=TOTAL_BEDS,J9568&lt;=TEMP_WORKER_MAX*TEMP_WORKER_HRS),1,0)</f>
        <v>1</v>
      </c>
      <c r="O9568" s="2">
        <f>L9568-M9568-K9568-FIXED_COSTS</f>
        <v>22034.170446112432</v>
      </c>
      <c r="P9568" s="2">
        <f>IF(N9568=1,O9568,"")</f>
        <v>22034.170446112432</v>
      </c>
    </row>
    <row r="9569">
      <c r="A9569" s="6">
        <v>14</v>
      </c>
      <c r="B9569" s="6">
        <v>14</v>
      </c>
      <c r="C9569" s="6">
        <v>17</v>
      </c>
      <c r="D9569" s="6">
        <f>A9569+B9569+C9569</f>
        <v>45</v>
      </c>
      <c r="E9569" s="5">
        <f>IF(A9569=0,0,A9569*LABOR_HRS_WK_TOM*SEASON_WEEKS*(1+DIM_PCT_TOM)^A9569)</f>
        <v>4784.8479031488423</v>
      </c>
      <c r="F9569" s="5">
        <f>IF(B9569=0,0,B9569*LABOR_HRS_WK_CAR*SEASON_WEEKS*(1+DIM_PCT_CAR)^B9569)</f>
        <v>593.44900480898161</v>
      </c>
      <c r="G9569" s="5">
        <f>IF(C9569=0,0,C9569*LABOR_HRS_WK_MES*SEASON_WEEKS*(1+DIM_PCT_MES)^C9569)</f>
        <v>944.88069779263992</v>
      </c>
      <c r="H9569" s="5">
        <f>E9569+F9569+G9569</f>
        <v>6323.177605750464</v>
      </c>
      <c r="I9569" s="5">
        <f>MIN(H9569,FARMER_HRS)</f>
        <v>720</v>
      </c>
      <c r="J9569" s="5">
        <f>MAX(0,H9569-FARMER_HRS)</f>
        <v>5603.177605750464</v>
      </c>
      <c r="K9569" s="2">
        <f>I9569*FARMER_RATE+J9569*TEMP_WORKER_RATE</f>
        <v>122277.38898872332</v>
      </c>
      <c r="L9569" s="2">
        <f>A9569*PRICE_TOM+B9569*PRICE_CAR+C9569*PRICE_MES</f>
        <v>198416</v>
      </c>
      <c r="M9569" s="2">
        <f>A9569*FERT_BED_TOM+B9569*FERT_BED_CAR+C9569*FERT_BED_MES</f>
        <v>33440</v>
      </c>
      <c r="N9569" s="6">
        <f>IF(AND(D9569&lt;=TOTAL_BEDS,J9569&lt;=TEMP_WORKER_MAX*TEMP_WORKER_HRS),1,0)</f>
        <v>1</v>
      </c>
      <c r="O9569" s="2">
        <f>L9569-M9569-K9569-FIXED_COSTS</f>
        <v>22698.611011276676</v>
      </c>
      <c r="P9569" s="2">
        <f>IF(N9569=1,O9569,"")</f>
        <v>22698.611011276676</v>
      </c>
    </row>
    <row r="9570">
      <c r="A9570" s="6">
        <v>14</v>
      </c>
      <c r="B9570" s="6">
        <v>14</v>
      </c>
      <c r="C9570" s="6">
        <v>18</v>
      </c>
      <c r="D9570" s="6">
        <f>A9570+B9570+C9570</f>
        <v>46</v>
      </c>
      <c r="E9570" s="5">
        <f>IF(A9570=0,0,A9570*LABOR_HRS_WK_TOM*SEASON_WEEKS*(1+DIM_PCT_TOM)^A9570)</f>
        <v>4784.8479031488423</v>
      </c>
      <c r="F9570" s="5">
        <f>IF(B9570=0,0,B9570*LABOR_HRS_WK_CAR*SEASON_WEEKS*(1+DIM_PCT_CAR)^B9570)</f>
        <v>593.44900480898161</v>
      </c>
      <c r="G9570" s="5">
        <f>IF(C9570=0,0,C9570*LABOR_HRS_WK_MES*SEASON_WEEKS*(1+DIM_PCT_MES)^C9570)</f>
        <v>1012.9676892512272</v>
      </c>
      <c r="H9570" s="5">
        <f>E9570+F9570+G9570</f>
        <v>6391.2645972090513</v>
      </c>
      <c r="I9570" s="5">
        <f>MIN(H9570,FARMER_HRS)</f>
        <v>720</v>
      </c>
      <c r="J9570" s="5">
        <f>MAX(0,H9570-FARMER_HRS)</f>
        <v>5671.2645972090513</v>
      </c>
      <c r="K9570" s="2">
        <f>I9570*FARMER_RATE+J9570*TEMP_WORKER_RATE</f>
        <v>123459.45481265713</v>
      </c>
      <c r="L9570" s="2">
        <f>A9570*PRICE_TOM+B9570*PRICE_CAR+C9570*PRICE_MES</f>
        <v>201116</v>
      </c>
      <c r="M9570" s="2">
        <f>A9570*FERT_BED_TOM+B9570*FERT_BED_CAR+C9570*FERT_BED_MES</f>
        <v>34320</v>
      </c>
      <c r="N9570" s="6">
        <f>IF(AND(D9570&lt;=TOTAL_BEDS,J9570&lt;=TEMP_WORKER_MAX*TEMP_WORKER_HRS),1,0)</f>
        <v>1</v>
      </c>
      <c r="O9570" s="2">
        <f>L9570-M9570-K9570-FIXED_COSTS</f>
        <v>23336.545187342868</v>
      </c>
      <c r="P9570" s="2">
        <f>IF(N9570=1,O9570,"")</f>
        <v>23336.545187342868</v>
      </c>
    </row>
    <row r="9571">
      <c r="A9571" s="6">
        <v>14</v>
      </c>
      <c r="B9571" s="6">
        <v>14</v>
      </c>
      <c r="C9571" s="6">
        <v>19</v>
      </c>
      <c r="D9571" s="6">
        <f>A9571+B9571+C9571</f>
        <v>47</v>
      </c>
      <c r="E9571" s="5">
        <f>IF(A9571=0,0,A9571*LABOR_HRS_WK_TOM*SEASON_WEEKS*(1+DIM_PCT_TOM)^A9571)</f>
        <v>4784.8479031488423</v>
      </c>
      <c r="F9571" s="5">
        <f>IF(B9571=0,0,B9571*LABOR_HRS_WK_CAR*SEASON_WEEKS*(1+DIM_PCT_CAR)^B9571)</f>
        <v>593.44900480898161</v>
      </c>
      <c r="G9571" s="5">
        <f>IF(C9571=0,0,C9571*LABOR_HRS_WK_MES*SEASON_WEEKS*(1+DIM_PCT_MES)^C9571)</f>
        <v>1082.6092178872491</v>
      </c>
      <c r="H9571" s="5">
        <f>E9571+F9571+G9571</f>
        <v>6460.9061258450729</v>
      </c>
      <c r="I9571" s="5">
        <f>MIN(H9571,FARMER_HRS)</f>
        <v>720</v>
      </c>
      <c r="J9571" s="5">
        <f>MAX(0,H9571-FARMER_HRS)</f>
        <v>5740.9061258450729</v>
      </c>
      <c r="K9571" s="2">
        <f>I9571*FARMER_RATE+J9571*TEMP_WORKER_RATE</f>
        <v>124668.50912925473</v>
      </c>
      <c r="L9571" s="2">
        <f>A9571*PRICE_TOM+B9571*PRICE_CAR+C9571*PRICE_MES</f>
        <v>203816</v>
      </c>
      <c r="M9571" s="2">
        <f>A9571*FERT_BED_TOM+B9571*FERT_BED_CAR+C9571*FERT_BED_MES</f>
        <v>35200</v>
      </c>
      <c r="N9571" s="6">
        <f>IF(AND(D9571&lt;=TOTAL_BEDS,J9571&lt;=TEMP_WORKER_MAX*TEMP_WORKER_HRS),1,0)</f>
        <v>1</v>
      </c>
      <c r="O9571" s="2">
        <f>L9571-M9571-K9571-FIXED_COSTS</f>
        <v>23947.490870745271</v>
      </c>
      <c r="P9571" s="2">
        <f>IF(N9571=1,O9571,"")</f>
        <v>23947.490870745271</v>
      </c>
    </row>
    <row r="9572">
      <c r="A9572" s="6">
        <v>14</v>
      </c>
      <c r="B9572" s="6">
        <v>14</v>
      </c>
      <c r="C9572" s="6">
        <v>20</v>
      </c>
      <c r="D9572" s="6">
        <f>A9572+B9572+C9572</f>
        <v>48</v>
      </c>
      <c r="E9572" s="5">
        <f>IF(A9572=0,0,A9572*LABOR_HRS_WK_TOM*SEASON_WEEKS*(1+DIM_PCT_TOM)^A9572)</f>
        <v>4784.8479031488423</v>
      </c>
      <c r="F9572" s="5">
        <f>IF(B9572=0,0,B9572*LABOR_HRS_WK_CAR*SEASON_WEEKS*(1+DIM_PCT_CAR)^B9572)</f>
        <v>593.44900480898161</v>
      </c>
      <c r="G9572" s="5">
        <f>IF(C9572=0,0,C9572*LABOR_HRS_WK_MES*SEASON_WEEKS*(1+DIM_PCT_MES)^C9572)</f>
        <v>1153.8335085377259</v>
      </c>
      <c r="H9572" s="5">
        <f>E9572+F9572+G9572</f>
        <v>6532.13041649555</v>
      </c>
      <c r="I9572" s="5">
        <f>MIN(H9572,FARMER_HRS)</f>
        <v>720</v>
      </c>
      <c r="J9572" s="5">
        <f>MAX(0,H9572-FARMER_HRS)</f>
        <v>5812.13041649555</v>
      </c>
      <c r="K9572" s="2">
        <f>I9572*FARMER_RATE+J9572*TEMP_WORKER_RATE</f>
        <v>125905.04195304774</v>
      </c>
      <c r="L9572" s="2">
        <f>A9572*PRICE_TOM+B9572*PRICE_CAR+C9572*PRICE_MES</f>
        <v>206516</v>
      </c>
      <c r="M9572" s="2">
        <f>A9572*FERT_BED_TOM+B9572*FERT_BED_CAR+C9572*FERT_BED_MES</f>
        <v>36080</v>
      </c>
      <c r="N9572" s="6">
        <f>IF(AND(D9572&lt;=TOTAL_BEDS,J9572&lt;=TEMP_WORKER_MAX*TEMP_WORKER_HRS),1,0)</f>
        <v>0</v>
      </c>
      <c r="O9572" s="2">
        <f>L9572-M9572-K9572-FIXED_COSTS</f>
        <v>24530.958046952263</v>
      </c>
      <c r="P9572" s="2">
        <f>IF(N9572=1,O9572,"")</f>
      </c>
    </row>
    <row r="9573">
      <c r="A9573" s="6">
        <v>14</v>
      </c>
      <c r="B9573" s="6">
        <v>14</v>
      </c>
      <c r="C9573" s="6">
        <v>21</v>
      </c>
      <c r="D9573" s="6">
        <f>A9573+B9573+C9573</f>
        <v>49</v>
      </c>
      <c r="E9573" s="5">
        <f>IF(A9573=0,0,A9573*LABOR_HRS_WK_TOM*SEASON_WEEKS*(1+DIM_PCT_TOM)^A9573)</f>
        <v>4784.8479031488423</v>
      </c>
      <c r="F9573" s="5">
        <f>IF(B9573=0,0,B9573*LABOR_HRS_WK_CAR*SEASON_WEEKS*(1+DIM_PCT_CAR)^B9573)</f>
        <v>593.44900480898161</v>
      </c>
      <c r="G9573" s="5">
        <f>IF(C9573=0,0,C9573*LABOR_HRS_WK_MES*SEASON_WEEKS*(1+DIM_PCT_MES)^C9573)</f>
        <v>1226.6692487641699</v>
      </c>
      <c r="H9573" s="5">
        <f>E9573+F9573+G9573</f>
        <v>6604.9661567219937</v>
      </c>
      <c r="I9573" s="5">
        <f>MIN(H9573,FARMER_HRS)</f>
        <v>720</v>
      </c>
      <c r="J9573" s="5">
        <f>MAX(0,H9573-FARMER_HRS)</f>
        <v>5884.9661567219937</v>
      </c>
      <c r="K9573" s="2">
        <f>I9573*FARMER_RATE+J9573*TEMP_WORKER_RATE</f>
        <v>127169.55133197905</v>
      </c>
      <c r="L9573" s="2">
        <f>A9573*PRICE_TOM+B9573*PRICE_CAR+C9573*PRICE_MES</f>
        <v>209216</v>
      </c>
      <c r="M9573" s="2">
        <f>A9573*FERT_BED_TOM+B9573*FERT_BED_CAR+C9573*FERT_BED_MES</f>
        <v>36960</v>
      </c>
      <c r="N9573" s="6">
        <f>IF(AND(D9573&lt;=TOTAL_BEDS,J9573&lt;=TEMP_WORKER_MAX*TEMP_WORKER_HRS),1,0)</f>
        <v>0</v>
      </c>
      <c r="O9573" s="2">
        <f>L9573-M9573-K9573-FIXED_COSTS</f>
        <v>25086.448668020952</v>
      </c>
      <c r="P9573" s="2">
        <f>IF(N9573=1,O9573,"")</f>
      </c>
    </row>
    <row r="9574">
      <c r="A9574" s="6">
        <v>14</v>
      </c>
      <c r="B9574" s="6">
        <v>14</v>
      </c>
      <c r="C9574" s="6">
        <v>22</v>
      </c>
      <c r="D9574" s="6">
        <f>A9574+B9574+C9574</f>
        <v>50</v>
      </c>
      <c r="E9574" s="5">
        <f>IF(A9574=0,0,A9574*LABOR_HRS_WK_TOM*SEASON_WEEKS*(1+DIM_PCT_TOM)^A9574)</f>
        <v>4784.8479031488423</v>
      </c>
      <c r="F9574" s="5">
        <f>IF(B9574=0,0,B9574*LABOR_HRS_WK_CAR*SEASON_WEEKS*(1+DIM_PCT_CAR)^B9574)</f>
        <v>593.44900480898161</v>
      </c>
      <c r="G9574" s="5">
        <f>IF(C9574=0,0,C9574*LABOR_HRS_WK_MES*SEASON_WEEKS*(1+DIM_PCT_MES)^C9574)</f>
        <v>1301.1455960105659</v>
      </c>
      <c r="H9574" s="5">
        <f>E9574+F9574+G9574</f>
        <v>6679.44250396839</v>
      </c>
      <c r="I9574" s="5">
        <f>MIN(H9574,FARMER_HRS)</f>
        <v>720</v>
      </c>
      <c r="J9574" s="5">
        <f>MAX(0,H9574-FARMER_HRS)</f>
        <v>5959.44250396839</v>
      </c>
      <c r="K9574" s="2">
        <f>I9574*FARMER_RATE+J9574*TEMP_WORKER_RATE</f>
        <v>128462.54347167343</v>
      </c>
      <c r="L9574" s="2">
        <f>A9574*PRICE_TOM+B9574*PRICE_CAR+C9574*PRICE_MES</f>
        <v>211916</v>
      </c>
      <c r="M9574" s="2">
        <f>A9574*FERT_BED_TOM+B9574*FERT_BED_CAR+C9574*FERT_BED_MES</f>
        <v>37840</v>
      </c>
      <c r="N9574" s="6">
        <f>IF(AND(D9574&lt;=TOTAL_BEDS,J9574&lt;=TEMP_WORKER_MAX*TEMP_WORKER_HRS),1,0)</f>
        <v>0</v>
      </c>
      <c r="O9574" s="2">
        <f>L9574-M9574-K9574-FIXED_COSTS</f>
        <v>25613.456528326569</v>
      </c>
      <c r="P9574" s="2">
        <f>IF(N9574=1,O9574,"")</f>
      </c>
    </row>
    <row r="9575">
      <c r="A9575" s="6">
        <v>14</v>
      </c>
      <c r="B9575" s="6">
        <v>14</v>
      </c>
      <c r="C9575" s="6">
        <v>23</v>
      </c>
      <c r="D9575" s="6">
        <f>A9575+B9575+C9575</f>
        <v>51</v>
      </c>
      <c r="E9575" s="5">
        <f>IF(A9575=0,0,A9575*LABOR_HRS_WK_TOM*SEASON_WEEKS*(1+DIM_PCT_TOM)^A9575)</f>
        <v>4784.8479031488423</v>
      </c>
      <c r="F9575" s="5">
        <f>IF(B9575=0,0,B9575*LABOR_HRS_WK_CAR*SEASON_WEEKS*(1+DIM_PCT_CAR)^B9575)</f>
        <v>593.44900480898161</v>
      </c>
      <c r="G9575" s="5">
        <f>IF(C9575=0,0,C9575*LABOR_HRS_WK_MES*SEASON_WEEKS*(1+DIM_PCT_MES)^C9575)</f>
        <v>1377.2921848680023</v>
      </c>
      <c r="H9575" s="5">
        <f>E9575+F9575+G9575</f>
        <v>6755.5890928258268</v>
      </c>
      <c r="I9575" s="5">
        <f>MIN(H9575,FARMER_HRS)</f>
        <v>720</v>
      </c>
      <c r="J9575" s="5">
        <f>MAX(0,H9575-FARMER_HRS)</f>
        <v>6035.5890928258268</v>
      </c>
      <c r="K9575" s="2">
        <f>I9575*FARMER_RATE+J9575*TEMP_WORKER_RATE</f>
        <v>129784.53286155949</v>
      </c>
      <c r="L9575" s="2">
        <f>A9575*PRICE_TOM+B9575*PRICE_CAR+C9575*PRICE_MES</f>
        <v>214616</v>
      </c>
      <c r="M9575" s="2">
        <f>A9575*FERT_BED_TOM+B9575*FERT_BED_CAR+C9575*FERT_BED_MES</f>
        <v>38720</v>
      </c>
      <c r="N9575" s="6">
        <f>IF(AND(D9575&lt;=TOTAL_BEDS,J9575&lt;=TEMP_WORKER_MAX*TEMP_WORKER_HRS),1,0)</f>
        <v>0</v>
      </c>
      <c r="O9575" s="2">
        <f>L9575-M9575-K9575-FIXED_COSTS</f>
        <v>26111.467138440508</v>
      </c>
      <c r="P9575" s="2">
        <f>IF(N9575=1,O9575,"")</f>
      </c>
    </row>
    <row r="9576">
      <c r="A9576" s="6">
        <v>14</v>
      </c>
      <c r="B9576" s="6">
        <v>14</v>
      </c>
      <c r="C9576" s="6">
        <v>24</v>
      </c>
      <c r="D9576" s="6">
        <f>A9576+B9576+C9576</f>
        <v>52</v>
      </c>
      <c r="E9576" s="5">
        <f>IF(A9576=0,0,A9576*LABOR_HRS_WK_TOM*SEASON_WEEKS*(1+DIM_PCT_TOM)^A9576)</f>
        <v>4784.8479031488423</v>
      </c>
      <c r="F9576" s="5">
        <f>IF(B9576=0,0,B9576*LABOR_HRS_WK_CAR*SEASON_WEEKS*(1+DIM_PCT_CAR)^B9576)</f>
        <v>593.44900480898161</v>
      </c>
      <c r="G9576" s="5">
        <f>IF(C9576=0,0,C9576*LABOR_HRS_WK_MES*SEASON_WEEKS*(1+DIM_PCT_MES)^C9576)</f>
        <v>1455.139134447498</v>
      </c>
      <c r="H9576" s="5">
        <f>E9576+F9576+G9576</f>
        <v>6833.436042405322</v>
      </c>
      <c r="I9576" s="5">
        <f>MIN(H9576,FARMER_HRS)</f>
        <v>720</v>
      </c>
      <c r="J9576" s="5">
        <f>MAX(0,H9576-FARMER_HRS)</f>
        <v>6113.436042405322</v>
      </c>
      <c r="K9576" s="2">
        <f>I9576*FARMER_RATE+J9576*TEMP_WORKER_RATE</f>
        <v>131136.04240287017</v>
      </c>
      <c r="L9576" s="2">
        <f>A9576*PRICE_TOM+B9576*PRICE_CAR+C9576*PRICE_MES</f>
        <v>217316</v>
      </c>
      <c r="M9576" s="2">
        <f>A9576*FERT_BED_TOM+B9576*FERT_BED_CAR+C9576*FERT_BED_MES</f>
        <v>39600</v>
      </c>
      <c r="N9576" s="6">
        <f>IF(AND(D9576&lt;=TOTAL_BEDS,J9576&lt;=TEMP_WORKER_MAX*TEMP_WORKER_HRS),1,0)</f>
        <v>0</v>
      </c>
      <c r="O9576" s="2">
        <f>L9576-M9576-K9576-FIXED_COSTS</f>
        <v>26579.957597129833</v>
      </c>
      <c r="P9576" s="2">
        <f>IF(N9576=1,O9576,"")</f>
      </c>
    </row>
    <row r="9577">
      <c r="A9577" s="6">
        <v>14</v>
      </c>
      <c r="B9577" s="6">
        <v>14</v>
      </c>
      <c r="C9577" s="6">
        <v>25</v>
      </c>
      <c r="D9577" s="6">
        <f>A9577+B9577+C9577</f>
        <v>53</v>
      </c>
      <c r="E9577" s="5">
        <f>IF(A9577=0,0,A9577*LABOR_HRS_WK_TOM*SEASON_WEEKS*(1+DIM_PCT_TOM)^A9577)</f>
        <v>4784.8479031488423</v>
      </c>
      <c r="F9577" s="5">
        <f>IF(B9577=0,0,B9577*LABOR_HRS_WK_CAR*SEASON_WEEKS*(1+DIM_PCT_CAR)^B9577)</f>
        <v>593.44900480898161</v>
      </c>
      <c r="G9577" s="5">
        <f>IF(C9577=0,0,C9577*LABOR_HRS_WK_MES*SEASON_WEEKS*(1+DIM_PCT_MES)^C9577)</f>
        <v>1534.7170558625955</v>
      </c>
      <c r="H9577" s="5">
        <f>E9577+F9577+G9577</f>
        <v>6913.01396382042</v>
      </c>
      <c r="I9577" s="5">
        <f>MIN(H9577,FARMER_HRS)</f>
        <v>720</v>
      </c>
      <c r="J9577" s="5">
        <f>MAX(0,H9577-FARMER_HRS)</f>
        <v>6193.01396382042</v>
      </c>
      <c r="K9577" s="2">
        <f>I9577*FARMER_RATE+J9577*TEMP_WORKER_RATE</f>
        <v>132517.60353854895</v>
      </c>
      <c r="L9577" s="2">
        <f>A9577*PRICE_TOM+B9577*PRICE_CAR+C9577*PRICE_MES</f>
        <v>220016</v>
      </c>
      <c r="M9577" s="2">
        <f>A9577*FERT_BED_TOM+B9577*FERT_BED_CAR+C9577*FERT_BED_MES</f>
        <v>40480</v>
      </c>
      <c r="N9577" s="6">
        <f>IF(AND(D9577&lt;=TOTAL_BEDS,J9577&lt;=TEMP_WORKER_MAX*TEMP_WORKER_HRS),1,0)</f>
        <v>0</v>
      </c>
      <c r="O9577" s="2">
        <f>L9577-M9577-K9577-FIXED_COSTS</f>
        <v>27018.396461451048</v>
      </c>
      <c r="P9577" s="2">
        <f>IF(N9577=1,O9577,"")</f>
      </c>
    </row>
    <row r="9578">
      <c r="A9578" s="6">
        <v>14</v>
      </c>
      <c r="B9578" s="6">
        <v>14</v>
      </c>
      <c r="C9578" s="6">
        <v>26</v>
      </c>
      <c r="D9578" s="6">
        <f>A9578+B9578+C9578</f>
        <v>54</v>
      </c>
      <c r="E9578" s="5">
        <f>IF(A9578=0,0,A9578*LABOR_HRS_WK_TOM*SEASON_WEEKS*(1+DIM_PCT_TOM)^A9578)</f>
        <v>4784.8479031488423</v>
      </c>
      <c r="F9578" s="5">
        <f>IF(B9578=0,0,B9578*LABOR_HRS_WK_CAR*SEASON_WEEKS*(1+DIM_PCT_CAR)^B9578)</f>
        <v>593.44900480898161</v>
      </c>
      <c r="G9578" s="5">
        <f>IF(C9578=0,0,C9578*LABOR_HRS_WK_MES*SEASON_WEEKS*(1+DIM_PCT_MES)^C9578)</f>
        <v>1616.0570598233128</v>
      </c>
      <c r="H9578" s="5">
        <f>E9578+F9578+G9578</f>
        <v>6994.3539677811368</v>
      </c>
      <c r="I9578" s="5">
        <f>MIN(H9578,FARMER_HRS)</f>
        <v>720</v>
      </c>
      <c r="J9578" s="5">
        <f>MAX(0,H9578-FARMER_HRS)</f>
        <v>6274.3539677811368</v>
      </c>
      <c r="K9578" s="2">
        <f>I9578*FARMER_RATE+J9578*TEMP_WORKER_RATE</f>
        <v>133929.75638508919</v>
      </c>
      <c r="L9578" s="2">
        <f>A9578*PRICE_TOM+B9578*PRICE_CAR+C9578*PRICE_MES</f>
        <v>222716</v>
      </c>
      <c r="M9578" s="2">
        <f>A9578*FERT_BED_TOM+B9578*FERT_BED_CAR+C9578*FERT_BED_MES</f>
        <v>41360</v>
      </c>
      <c r="N9578" s="6">
        <f>IF(AND(D9578&lt;=TOTAL_BEDS,J9578&lt;=TEMP_WORKER_MAX*TEMP_WORKER_HRS),1,0)</f>
        <v>0</v>
      </c>
      <c r="O9578" s="2">
        <f>L9578-M9578-K9578-FIXED_COSTS</f>
        <v>27426.243614910811</v>
      </c>
      <c r="P9578" s="2">
        <f>IF(N9578=1,O9578,"")</f>
      </c>
    </row>
    <row r="9579">
      <c r="A9579" s="6">
        <v>14</v>
      </c>
      <c r="B9579" s="6">
        <v>14</v>
      </c>
      <c r="C9579" s="6">
        <v>27</v>
      </c>
      <c r="D9579" s="6">
        <f>A9579+B9579+C9579</f>
        <v>55</v>
      </c>
      <c r="E9579" s="5">
        <f>IF(A9579=0,0,A9579*LABOR_HRS_WK_TOM*SEASON_WEEKS*(1+DIM_PCT_TOM)^A9579)</f>
        <v>4784.8479031488423</v>
      </c>
      <c r="F9579" s="5">
        <f>IF(B9579=0,0,B9579*LABOR_HRS_WK_CAR*SEASON_WEEKS*(1+DIM_PCT_CAR)^B9579)</f>
        <v>593.44900480898161</v>
      </c>
      <c r="G9579" s="5">
        <f>IF(C9579=0,0,C9579*LABOR_HRS_WK_MES*SEASON_WEEKS*(1+DIM_PCT_MES)^C9579)</f>
        <v>1699.19076434307</v>
      </c>
      <c r="H9579" s="5">
        <f>E9579+F9579+G9579</f>
        <v>7077.4876723008947</v>
      </c>
      <c r="I9579" s="5">
        <f>MIN(H9579,FARMER_HRS)</f>
        <v>720</v>
      </c>
      <c r="J9579" s="5">
        <f>MAX(0,H9579-FARMER_HRS)</f>
        <v>6357.4876723008947</v>
      </c>
      <c r="K9579" s="2">
        <f>I9579*FARMER_RATE+J9579*TEMP_WORKER_RATE</f>
        <v>135373.04986633497</v>
      </c>
      <c r="L9579" s="2">
        <f>A9579*PRICE_TOM+B9579*PRICE_CAR+C9579*PRICE_MES</f>
        <v>225416</v>
      </c>
      <c r="M9579" s="2">
        <f>A9579*FERT_BED_TOM+B9579*FERT_BED_CAR+C9579*FERT_BED_MES</f>
        <v>42240</v>
      </c>
      <c r="N9579" s="6">
        <f>IF(AND(D9579&lt;=TOTAL_BEDS,J9579&lt;=TEMP_WORKER_MAX*TEMP_WORKER_HRS),1,0)</f>
        <v>0</v>
      </c>
      <c r="O9579" s="2">
        <f>L9579-M9579-K9579-FIXED_COSTS</f>
        <v>27802.950133665028</v>
      </c>
      <c r="P9579" s="2">
        <f>IF(N9579=1,O9579,"")</f>
      </c>
    </row>
    <row r="9580">
      <c r="A9580" s="6">
        <v>14</v>
      </c>
      <c r="B9580" s="6">
        <v>14</v>
      </c>
      <c r="C9580" s="6">
        <v>28</v>
      </c>
      <c r="D9580" s="6">
        <f>A9580+B9580+C9580</f>
        <v>56</v>
      </c>
      <c r="E9580" s="5">
        <f>IF(A9580=0,0,A9580*LABOR_HRS_WK_TOM*SEASON_WEEKS*(1+DIM_PCT_TOM)^A9580)</f>
        <v>4784.8479031488423</v>
      </c>
      <c r="F9580" s="5">
        <f>IF(B9580=0,0,B9580*LABOR_HRS_WK_CAR*SEASON_WEEKS*(1+DIM_PCT_CAR)^B9580)</f>
        <v>593.44900480898161</v>
      </c>
      <c r="G9580" s="5">
        <f>IF(C9580=0,0,C9580*LABOR_HRS_WK_MES*SEASON_WEEKS*(1+DIM_PCT_MES)^C9580)</f>
        <v>1784.1503025602233</v>
      </c>
      <c r="H9580" s="5">
        <f>E9580+F9580+G9580</f>
        <v>7162.4472105180475</v>
      </c>
      <c r="I9580" s="5">
        <f>MIN(H9580,FARMER_HRS)</f>
        <v>720</v>
      </c>
      <c r="J9580" s="5">
        <f>MAX(0,H9580-FARMER_HRS)</f>
        <v>6442.4472105180475</v>
      </c>
      <c r="K9580" s="2">
        <f>I9580*FARMER_RATE+J9580*TEMP_WORKER_RATE</f>
        <v>136848.04184927166</v>
      </c>
      <c r="L9580" s="2">
        <f>A9580*PRICE_TOM+B9580*PRICE_CAR+C9580*PRICE_MES</f>
        <v>228116</v>
      </c>
      <c r="M9580" s="2">
        <f>A9580*FERT_BED_TOM+B9580*FERT_BED_CAR+C9580*FERT_BED_MES</f>
        <v>43120</v>
      </c>
      <c r="N9580" s="6">
        <f>IF(AND(D9580&lt;=TOTAL_BEDS,J9580&lt;=TEMP_WORKER_MAX*TEMP_WORKER_HRS),1,0)</f>
        <v>0</v>
      </c>
      <c r="O9580" s="2">
        <f>L9580-M9580-K9580-FIXED_COSTS</f>
        <v>28147.958150728344</v>
      </c>
      <c r="P9580" s="2">
        <f>IF(N9580=1,O9580,"")</f>
      </c>
    </row>
    <row r="9581">
      <c r="A9581" s="6">
        <v>14</v>
      </c>
      <c r="B9581" s="6">
        <v>14</v>
      </c>
      <c r="C9581" s="6">
        <v>29</v>
      </c>
      <c r="D9581" s="6">
        <f>A9581+B9581+C9581</f>
        <v>57</v>
      </c>
      <c r="E9581" s="5">
        <f>IF(A9581=0,0,A9581*LABOR_HRS_WK_TOM*SEASON_WEEKS*(1+DIM_PCT_TOM)^A9581)</f>
        <v>4784.8479031488423</v>
      </c>
      <c r="F9581" s="5">
        <f>IF(B9581=0,0,B9581*LABOR_HRS_WK_CAR*SEASON_WEEKS*(1+DIM_PCT_CAR)^B9581)</f>
        <v>593.44900480898161</v>
      </c>
      <c r="G9581" s="5">
        <f>IF(C9581=0,0,C9581*LABOR_HRS_WK_MES*SEASON_WEEKS*(1+DIM_PCT_MES)^C9581)</f>
        <v>1870.9683306758766</v>
      </c>
      <c r="H9581" s="5">
        <f>E9581+F9581+G9581</f>
        <v>7249.2652386337013</v>
      </c>
      <c r="I9581" s="5">
        <f>MIN(H9581,FARMER_HRS)</f>
        <v>720</v>
      </c>
      <c r="J9581" s="5">
        <f>MAX(0,H9581-FARMER_HRS)</f>
        <v>6529.2652386337013</v>
      </c>
      <c r="K9581" s="2">
        <f>I9581*FARMER_RATE+J9581*TEMP_WORKER_RATE</f>
        <v>138355.29928183509</v>
      </c>
      <c r="L9581" s="2">
        <f>A9581*PRICE_TOM+B9581*PRICE_CAR+C9581*PRICE_MES</f>
        <v>230816</v>
      </c>
      <c r="M9581" s="2">
        <f>A9581*FERT_BED_TOM+B9581*FERT_BED_CAR+C9581*FERT_BED_MES</f>
        <v>44000</v>
      </c>
      <c r="N9581" s="6">
        <f>IF(AND(D9581&lt;=TOTAL_BEDS,J9581&lt;=TEMP_WORKER_MAX*TEMP_WORKER_HRS),1,0)</f>
        <v>0</v>
      </c>
      <c r="O9581" s="2">
        <f>L9581-M9581-K9581-FIXED_COSTS</f>
        <v>28460.70071816491</v>
      </c>
      <c r="P9581" s="2">
        <f>IF(N9581=1,O9581,"")</f>
      </c>
    </row>
    <row r="9582">
      <c r="A9582" s="6">
        <v>14</v>
      </c>
      <c r="B9582" s="6">
        <v>14</v>
      </c>
      <c r="C9582" s="6">
        <v>30</v>
      </c>
      <c r="D9582" s="6">
        <f>A9582+B9582+C9582</f>
        <v>58</v>
      </c>
      <c r="E9582" s="5">
        <f>IF(A9582=0,0,A9582*LABOR_HRS_WK_TOM*SEASON_WEEKS*(1+DIM_PCT_TOM)^A9582)</f>
        <v>4784.8479031488423</v>
      </c>
      <c r="F9582" s="5">
        <f>IF(B9582=0,0,B9582*LABOR_HRS_WK_CAR*SEASON_WEEKS*(1+DIM_PCT_CAR)^B9582)</f>
        <v>593.44900480898161</v>
      </c>
      <c r="G9582" s="5">
        <f>IF(C9582=0,0,C9582*LABOR_HRS_WK_MES*SEASON_WEEKS*(1+DIM_PCT_MES)^C9582)</f>
        <v>1959.6780360096466</v>
      </c>
      <c r="H9582" s="5">
        <f>E9582+F9582+G9582</f>
        <v>7337.9749439674706</v>
      </c>
      <c r="I9582" s="5">
        <f>MIN(H9582,FARMER_HRS)</f>
        <v>720</v>
      </c>
      <c r="J9582" s="5">
        <f>MAX(0,H9582-FARMER_HRS)</f>
        <v>6617.9749439674706</v>
      </c>
      <c r="K9582" s="2">
        <f>I9582*FARMER_RATE+J9582*TEMP_WORKER_RATE</f>
        <v>139895.39833276859</v>
      </c>
      <c r="L9582" s="2">
        <f>A9582*PRICE_TOM+B9582*PRICE_CAR+C9582*PRICE_MES</f>
        <v>233516</v>
      </c>
      <c r="M9582" s="2">
        <f>A9582*FERT_BED_TOM+B9582*FERT_BED_CAR+C9582*FERT_BED_MES</f>
        <v>44880</v>
      </c>
      <c r="N9582" s="6">
        <f>IF(AND(D9582&lt;=TOTAL_BEDS,J9582&lt;=TEMP_WORKER_MAX*TEMP_WORKER_HRS),1,0)</f>
        <v>0</v>
      </c>
      <c r="O9582" s="2">
        <f>L9582-M9582-K9582-FIXED_COSTS</f>
        <v>28740.601667231414</v>
      </c>
      <c r="P9582" s="2">
        <f>IF(N9582=1,O9582,"")</f>
      </c>
    </row>
    <row r="9583">
      <c r="A9583" s="6">
        <v>14</v>
      </c>
      <c r="B9583" s="6">
        <v>15</v>
      </c>
      <c r="C9583" s="6">
        <v>0</v>
      </c>
      <c r="D9583" s="6">
        <f>A9583+B9583+C9583</f>
        <v>29</v>
      </c>
      <c r="E9583" s="5">
        <f>IF(A9583=0,0,A9583*LABOR_HRS_WK_TOM*SEASON_WEEKS*(1+DIM_PCT_TOM)^A9583)</f>
        <v>4784.8479031488423</v>
      </c>
      <c r="F9583" s="5">
        <f>IF(B9583=0,0,B9583*LABOR_HRS_WK_CAR*SEASON_WEEKS*(1+DIM_PCT_CAR)^B9583)</f>
        <v>651.73417492414933</v>
      </c>
      <c r="G9583" s="5">
        <f>IF(C9583=0,0,C9583*LABOR_HRS_WK_MES*SEASON_WEEKS*(1+DIM_PCT_MES)^C9583)</f>
        <v>0</v>
      </c>
      <c r="H9583" s="5">
        <f>E9583+F9583+G9583</f>
        <v>5436.5820780729919</v>
      </c>
      <c r="I9583" s="5">
        <f>MIN(H9583,FARMER_HRS)</f>
        <v>720</v>
      </c>
      <c r="J9583" s="5">
        <f>MAX(0,H9583-FARMER_HRS)</f>
        <v>4716.5820780729919</v>
      </c>
      <c r="K9583" s="2">
        <f>I9583*FARMER_RATE+J9583*TEMP_WORKER_RATE</f>
        <v>106885.10552210055</v>
      </c>
      <c r="L9583" s="2">
        <f>A9583*PRICE_TOM+B9583*PRICE_CAR+C9583*PRICE_MES</f>
        <v>154610</v>
      </c>
      <c r="M9583" s="2">
        <f>A9583*FERT_BED_TOM+B9583*FERT_BED_CAR+C9583*FERT_BED_MES</f>
        <v>18920</v>
      </c>
      <c r="N9583" s="6">
        <f>IF(AND(D9583&lt;=TOTAL_BEDS,J9583&lt;=TEMP_WORKER_MAX*TEMP_WORKER_HRS),1,0)</f>
        <v>1</v>
      </c>
      <c r="O9583" s="2">
        <f>L9583-M9583-K9583-FIXED_COSTS</f>
        <v>8804.8944778994482</v>
      </c>
      <c r="P9583" s="2">
        <f>IF(N9583=1,O9583,"")</f>
        <v>8804.8944778994482</v>
      </c>
    </row>
    <row r="9584">
      <c r="A9584" s="6">
        <v>14</v>
      </c>
      <c r="B9584" s="6">
        <v>15</v>
      </c>
      <c r="C9584" s="6">
        <v>1</v>
      </c>
      <c r="D9584" s="6">
        <f>A9584+B9584+C9584</f>
        <v>30</v>
      </c>
      <c r="E9584" s="5">
        <f>IF(A9584=0,0,A9584*LABOR_HRS_WK_TOM*SEASON_WEEKS*(1+DIM_PCT_TOM)^A9584)</f>
        <v>4784.8479031488423</v>
      </c>
      <c r="F9584" s="5">
        <f>IF(B9584=0,0,B9584*LABOR_HRS_WK_CAR*SEASON_WEEKS*(1+DIM_PCT_CAR)^B9584)</f>
        <v>651.73417492414933</v>
      </c>
      <c r="G9584" s="5">
        <f>IF(C9584=0,0,C9584*LABOR_HRS_WK_MES*SEASON_WEEKS*(1+DIM_PCT_MES)^C9584)</f>
        <v>45.5625</v>
      </c>
      <c r="H9584" s="5">
        <f>E9584+F9584+G9584</f>
        <v>5482.1445780729919</v>
      </c>
      <c r="I9584" s="5">
        <f>MIN(H9584,FARMER_HRS)</f>
        <v>720</v>
      </c>
      <c r="J9584" s="5">
        <f>MAX(0,H9584-FARMER_HRS)</f>
        <v>4762.1445780729919</v>
      </c>
      <c r="K9584" s="2">
        <f>I9584*FARMER_RATE+J9584*TEMP_WORKER_RATE</f>
        <v>107676.12114710055</v>
      </c>
      <c r="L9584" s="2">
        <f>A9584*PRICE_TOM+B9584*PRICE_CAR+C9584*PRICE_MES</f>
        <v>157310</v>
      </c>
      <c r="M9584" s="2">
        <f>A9584*FERT_BED_TOM+B9584*FERT_BED_CAR+C9584*FERT_BED_MES</f>
        <v>19800</v>
      </c>
      <c r="N9584" s="6">
        <f>IF(AND(D9584&lt;=TOTAL_BEDS,J9584&lt;=TEMP_WORKER_MAX*TEMP_WORKER_HRS),1,0)</f>
        <v>1</v>
      </c>
      <c r="O9584" s="2">
        <f>L9584-M9584-K9584-FIXED_COSTS</f>
        <v>9833.8788528994482</v>
      </c>
      <c r="P9584" s="2">
        <f>IF(N9584=1,O9584,"")</f>
        <v>9833.8788528994482</v>
      </c>
    </row>
    <row r="9585">
      <c r="A9585" s="6">
        <v>14</v>
      </c>
      <c r="B9585" s="6">
        <v>15</v>
      </c>
      <c r="C9585" s="6">
        <v>2</v>
      </c>
      <c r="D9585" s="6">
        <f>A9585+B9585+C9585</f>
        <v>31</v>
      </c>
      <c r="E9585" s="5">
        <f>IF(A9585=0,0,A9585*LABOR_HRS_WK_TOM*SEASON_WEEKS*(1+DIM_PCT_TOM)^A9585)</f>
        <v>4784.8479031488423</v>
      </c>
      <c r="F9585" s="5">
        <f>IF(B9585=0,0,B9585*LABOR_HRS_WK_CAR*SEASON_WEEKS*(1+DIM_PCT_CAR)^B9585)</f>
        <v>651.73417492414933</v>
      </c>
      <c r="G9585" s="5">
        <f>IF(C9585=0,0,C9585*LABOR_HRS_WK_MES*SEASON_WEEKS*(1+DIM_PCT_MES)^C9585)</f>
        <v>92.2640625</v>
      </c>
      <c r="H9585" s="5">
        <f>E9585+F9585+G9585</f>
        <v>5528.8461405729922</v>
      </c>
      <c r="I9585" s="5">
        <f>MIN(H9585,FARMER_HRS)</f>
        <v>720</v>
      </c>
      <c r="J9585" s="5">
        <f>MAX(0,H9585-FARMER_HRS)</f>
        <v>4808.8461405729922</v>
      </c>
      <c r="K9585" s="2">
        <f>I9585*FARMER_RATE+J9585*TEMP_WORKER_RATE</f>
        <v>108486.91216272555</v>
      </c>
      <c r="L9585" s="2">
        <f>A9585*PRICE_TOM+B9585*PRICE_CAR+C9585*PRICE_MES</f>
        <v>160010</v>
      </c>
      <c r="M9585" s="2">
        <f>A9585*FERT_BED_TOM+B9585*FERT_BED_CAR+C9585*FERT_BED_MES</f>
        <v>20680</v>
      </c>
      <c r="N9585" s="6">
        <f>IF(AND(D9585&lt;=TOTAL_BEDS,J9585&lt;=TEMP_WORKER_MAX*TEMP_WORKER_HRS),1,0)</f>
        <v>1</v>
      </c>
      <c r="O9585" s="2">
        <f>L9585-M9585-K9585-FIXED_COSTS</f>
        <v>10843.087837274448</v>
      </c>
      <c r="P9585" s="2">
        <f>IF(N9585=1,O9585,"")</f>
        <v>10843.087837274448</v>
      </c>
    </row>
    <row r="9586">
      <c r="A9586" s="6">
        <v>14</v>
      </c>
      <c r="B9586" s="6">
        <v>15</v>
      </c>
      <c r="C9586" s="6">
        <v>3</v>
      </c>
      <c r="D9586" s="6">
        <f>A9586+B9586+C9586</f>
        <v>32</v>
      </c>
      <c r="E9586" s="5">
        <f>IF(A9586=0,0,A9586*LABOR_HRS_WK_TOM*SEASON_WEEKS*(1+DIM_PCT_TOM)^A9586)</f>
        <v>4784.8479031488423</v>
      </c>
      <c r="F9586" s="5">
        <f>IF(B9586=0,0,B9586*LABOR_HRS_WK_CAR*SEASON_WEEKS*(1+DIM_PCT_CAR)^B9586)</f>
        <v>651.73417492414933</v>
      </c>
      <c r="G9586" s="5">
        <f>IF(C9586=0,0,C9586*LABOR_HRS_WK_MES*SEASON_WEEKS*(1+DIM_PCT_MES)^C9586)</f>
        <v>140.12604492187498</v>
      </c>
      <c r="H9586" s="5">
        <f>E9586+F9586+G9586</f>
        <v>5576.7081229948672</v>
      </c>
      <c r="I9586" s="5">
        <f>MIN(H9586,FARMER_HRS)</f>
        <v>720</v>
      </c>
      <c r="J9586" s="5">
        <f>MAX(0,H9586-FARMER_HRS)</f>
        <v>4856.7081229948672</v>
      </c>
      <c r="K9586" s="2">
        <f>I9586*FARMER_RATE+J9586*TEMP_WORKER_RATE</f>
        <v>109317.84935754977</v>
      </c>
      <c r="L9586" s="2">
        <f>A9586*PRICE_TOM+B9586*PRICE_CAR+C9586*PRICE_MES</f>
        <v>162710</v>
      </c>
      <c r="M9586" s="2">
        <f>A9586*FERT_BED_TOM+B9586*FERT_BED_CAR+C9586*FERT_BED_MES</f>
        <v>21560</v>
      </c>
      <c r="N9586" s="6">
        <f>IF(AND(D9586&lt;=TOTAL_BEDS,J9586&lt;=TEMP_WORKER_MAX*TEMP_WORKER_HRS),1,0)</f>
        <v>1</v>
      </c>
      <c r="O9586" s="2">
        <f>L9586-M9586-K9586-FIXED_COSTS</f>
        <v>11832.150642450229</v>
      </c>
      <c r="P9586" s="2">
        <f>IF(N9586=1,O9586,"")</f>
        <v>11832.150642450229</v>
      </c>
    </row>
    <row r="9587">
      <c r="A9587" s="6">
        <v>14</v>
      </c>
      <c r="B9587" s="6">
        <v>15</v>
      </c>
      <c r="C9587" s="6">
        <v>4</v>
      </c>
      <c r="D9587" s="6">
        <f>A9587+B9587+C9587</f>
        <v>33</v>
      </c>
      <c r="E9587" s="5">
        <f>IF(A9587=0,0,A9587*LABOR_HRS_WK_TOM*SEASON_WEEKS*(1+DIM_PCT_TOM)^A9587)</f>
        <v>4784.8479031488423</v>
      </c>
      <c r="F9587" s="5">
        <f>IF(B9587=0,0,B9587*LABOR_HRS_WK_CAR*SEASON_WEEKS*(1+DIM_PCT_CAR)^B9587)</f>
        <v>651.73417492414933</v>
      </c>
      <c r="G9587" s="5">
        <f>IF(C9587=0,0,C9587*LABOR_HRS_WK_MES*SEASON_WEEKS*(1+DIM_PCT_MES)^C9587)</f>
        <v>189.17016064453119</v>
      </c>
      <c r="H9587" s="5">
        <f>E9587+F9587+G9587</f>
        <v>5625.7522387175231</v>
      </c>
      <c r="I9587" s="5">
        <f>MIN(H9587,FARMER_HRS)</f>
        <v>720</v>
      </c>
      <c r="J9587" s="5">
        <f>MAX(0,H9587-FARMER_HRS)</f>
        <v>4905.7522387175231</v>
      </c>
      <c r="K9587" s="2">
        <f>I9587*FARMER_RATE+J9587*TEMP_WORKER_RATE</f>
        <v>110169.309699957</v>
      </c>
      <c r="L9587" s="2">
        <f>A9587*PRICE_TOM+B9587*PRICE_CAR+C9587*PRICE_MES</f>
        <v>165410</v>
      </c>
      <c r="M9587" s="2">
        <f>A9587*FERT_BED_TOM+B9587*FERT_BED_CAR+C9587*FERT_BED_MES</f>
        <v>22440</v>
      </c>
      <c r="N9587" s="6">
        <f>IF(AND(D9587&lt;=TOTAL_BEDS,J9587&lt;=TEMP_WORKER_MAX*TEMP_WORKER_HRS),1,0)</f>
        <v>1</v>
      </c>
      <c r="O9587" s="2">
        <f>L9587-M9587-K9587-FIXED_COSTS</f>
        <v>12800.690300043003</v>
      </c>
      <c r="P9587" s="2">
        <f>IF(N9587=1,O9587,"")</f>
        <v>12800.690300043003</v>
      </c>
    </row>
    <row r="9588">
      <c r="A9588" s="6">
        <v>14</v>
      </c>
      <c r="B9588" s="6">
        <v>15</v>
      </c>
      <c r="C9588" s="6">
        <v>5</v>
      </c>
      <c r="D9588" s="6">
        <f>A9588+B9588+C9588</f>
        <v>34</v>
      </c>
      <c r="E9588" s="5">
        <f>IF(A9588=0,0,A9588*LABOR_HRS_WK_TOM*SEASON_WEEKS*(1+DIM_PCT_TOM)^A9588)</f>
        <v>4784.8479031488423</v>
      </c>
      <c r="F9588" s="5">
        <f>IF(B9588=0,0,B9588*LABOR_HRS_WK_CAR*SEASON_WEEKS*(1+DIM_PCT_CAR)^B9588)</f>
        <v>651.73417492414933</v>
      </c>
      <c r="G9588" s="5">
        <f>IF(C9588=0,0,C9588*LABOR_HRS_WK_MES*SEASON_WEEKS*(1+DIM_PCT_MES)^C9588)</f>
        <v>239.41848456573481</v>
      </c>
      <c r="H9588" s="5">
        <f>E9588+F9588+G9588</f>
        <v>5676.0005626387265</v>
      </c>
      <c r="I9588" s="5">
        <f>MIN(H9588,FARMER_HRS)</f>
        <v>720</v>
      </c>
      <c r="J9588" s="5">
        <f>MAX(0,H9588-FARMER_HRS)</f>
        <v>4956.0005626387265</v>
      </c>
      <c r="K9588" s="2">
        <f>I9588*FARMER_RATE+J9588*TEMP_WORKER_RATE</f>
        <v>111041.67643470012</v>
      </c>
      <c r="L9588" s="2">
        <f>A9588*PRICE_TOM+B9588*PRICE_CAR+C9588*PRICE_MES</f>
        <v>168110</v>
      </c>
      <c r="M9588" s="2">
        <f>A9588*FERT_BED_TOM+B9588*FERT_BED_CAR+C9588*FERT_BED_MES</f>
        <v>23320</v>
      </c>
      <c r="N9588" s="6">
        <f>IF(AND(D9588&lt;=TOTAL_BEDS,J9588&lt;=TEMP_WORKER_MAX*TEMP_WORKER_HRS),1,0)</f>
        <v>1</v>
      </c>
      <c r="O9588" s="2">
        <f>L9588-M9588-K9588-FIXED_COSTS</f>
        <v>13748.323565299885</v>
      </c>
      <c r="P9588" s="2">
        <f>IF(N9588=1,O9588,"")</f>
        <v>13748.323565299885</v>
      </c>
    </row>
    <row r="9589">
      <c r="A9589" s="6">
        <v>14</v>
      </c>
      <c r="B9589" s="6">
        <v>15</v>
      </c>
      <c r="C9589" s="6">
        <v>6</v>
      </c>
      <c r="D9589" s="6">
        <f>A9589+B9589+C9589</f>
        <v>35</v>
      </c>
      <c r="E9589" s="5">
        <f>IF(A9589=0,0,A9589*LABOR_HRS_WK_TOM*SEASON_WEEKS*(1+DIM_PCT_TOM)^A9589)</f>
        <v>4784.8479031488423</v>
      </c>
      <c r="F9589" s="5">
        <f>IF(B9589=0,0,B9589*LABOR_HRS_WK_CAR*SEASON_WEEKS*(1+DIM_PCT_CAR)^B9589)</f>
        <v>651.73417492414933</v>
      </c>
      <c r="G9589" s="5">
        <f>IF(C9589=0,0,C9589*LABOR_HRS_WK_MES*SEASON_WEEKS*(1+DIM_PCT_MES)^C9589)</f>
        <v>290.89345874736773</v>
      </c>
      <c r="H9589" s="5">
        <f>E9589+F9589+G9589</f>
        <v>5727.47553682036</v>
      </c>
      <c r="I9589" s="5">
        <f>MIN(H9589,FARMER_HRS)</f>
        <v>720</v>
      </c>
      <c r="J9589" s="5">
        <f>MAX(0,H9589-FARMER_HRS)</f>
        <v>5007.47553682036</v>
      </c>
      <c r="K9589" s="2">
        <f>I9589*FARMER_RATE+J9589*TEMP_WORKER_RATE</f>
        <v>111935.33918090902</v>
      </c>
      <c r="L9589" s="2">
        <f>A9589*PRICE_TOM+B9589*PRICE_CAR+C9589*PRICE_MES</f>
        <v>170810</v>
      </c>
      <c r="M9589" s="2">
        <f>A9589*FERT_BED_TOM+B9589*FERT_BED_CAR+C9589*FERT_BED_MES</f>
        <v>24200</v>
      </c>
      <c r="N9589" s="6">
        <f>IF(AND(D9589&lt;=TOTAL_BEDS,J9589&lt;=TEMP_WORKER_MAX*TEMP_WORKER_HRS),1,0)</f>
        <v>1</v>
      </c>
      <c r="O9589" s="2">
        <f>L9589-M9589-K9589-FIXED_COSTS</f>
        <v>14674.660819090976</v>
      </c>
      <c r="P9589" s="2">
        <f>IF(N9589=1,O9589,"")</f>
        <v>14674.660819090976</v>
      </c>
    </row>
    <row r="9590">
      <c r="A9590" s="6">
        <v>14</v>
      </c>
      <c r="B9590" s="6">
        <v>15</v>
      </c>
      <c r="C9590" s="6">
        <v>7</v>
      </c>
      <c r="D9590" s="6">
        <f>A9590+B9590+C9590</f>
        <v>36</v>
      </c>
      <c r="E9590" s="5">
        <f>IF(A9590=0,0,A9590*LABOR_HRS_WK_TOM*SEASON_WEEKS*(1+DIM_PCT_TOM)^A9590)</f>
        <v>4784.8479031488423</v>
      </c>
      <c r="F9590" s="5">
        <f>IF(B9590=0,0,B9590*LABOR_HRS_WK_CAR*SEASON_WEEKS*(1+DIM_PCT_CAR)^B9590)</f>
        <v>651.73417492414933</v>
      </c>
      <c r="G9590" s="5">
        <f>IF(C9590=0,0,C9590*LABOR_HRS_WK_MES*SEASON_WEEKS*(1+DIM_PCT_MES)^C9590)</f>
        <v>343.61789814532818</v>
      </c>
      <c r="H9590" s="5">
        <f>E9590+F9590+G9590</f>
        <v>5780.19997621832</v>
      </c>
      <c r="I9590" s="5">
        <f>MIN(H9590,FARMER_HRS)</f>
        <v>720</v>
      </c>
      <c r="J9590" s="5">
        <f>MAX(0,H9590-FARMER_HRS)</f>
        <v>5060.19997621832</v>
      </c>
      <c r="K9590" s="2">
        <f>I9590*FARMER_RATE+J9590*TEMP_WORKER_RATE</f>
        <v>112850.69403156805</v>
      </c>
      <c r="L9590" s="2">
        <f>A9590*PRICE_TOM+B9590*PRICE_CAR+C9590*PRICE_MES</f>
        <v>173510</v>
      </c>
      <c r="M9590" s="2">
        <f>A9590*FERT_BED_TOM+B9590*FERT_BED_CAR+C9590*FERT_BED_MES</f>
        <v>25080</v>
      </c>
      <c r="N9590" s="6">
        <f>IF(AND(D9590&lt;=TOTAL_BEDS,J9590&lt;=TEMP_WORKER_MAX*TEMP_WORKER_HRS),1,0)</f>
        <v>1</v>
      </c>
      <c r="O9590" s="2">
        <f>L9590-M9590-K9590-FIXED_COSTS</f>
        <v>15579.305968431945</v>
      </c>
      <c r="P9590" s="2">
        <f>IF(N9590=1,O9590,"")</f>
        <v>15579.305968431945</v>
      </c>
    </row>
    <row r="9591">
      <c r="A9591" s="6">
        <v>14</v>
      </c>
      <c r="B9591" s="6">
        <v>15</v>
      </c>
      <c r="C9591" s="6">
        <v>8</v>
      </c>
      <c r="D9591" s="6">
        <f>A9591+B9591+C9591</f>
        <v>37</v>
      </c>
      <c r="E9591" s="5">
        <f>IF(A9591=0,0,A9591*LABOR_HRS_WK_TOM*SEASON_WEEKS*(1+DIM_PCT_TOM)^A9591)</f>
        <v>4784.8479031488423</v>
      </c>
      <c r="F9591" s="5">
        <f>IF(B9591=0,0,B9591*LABOR_HRS_WK_CAR*SEASON_WEEKS*(1+DIM_PCT_CAR)^B9591)</f>
        <v>651.73417492414933</v>
      </c>
      <c r="G9591" s="5">
        <f>IF(C9591=0,0,C9591*LABOR_HRS_WK_MES*SEASON_WEEKS*(1+DIM_PCT_MES)^C9591)</f>
        <v>397.61499642530833</v>
      </c>
      <c r="H9591" s="5">
        <f>E9591+F9591+G9591</f>
        <v>5834.1970744983</v>
      </c>
      <c r="I9591" s="5">
        <f>MIN(H9591,FARMER_HRS)</f>
        <v>720</v>
      </c>
      <c r="J9591" s="5">
        <f>MAX(0,H9591-FARMER_HRS)</f>
        <v>5114.1970744983</v>
      </c>
      <c r="K9591" s="2">
        <f>I9591*FARMER_RATE+J9591*TEMP_WORKER_RATE</f>
        <v>113788.14365448437</v>
      </c>
      <c r="L9591" s="2">
        <f>A9591*PRICE_TOM+B9591*PRICE_CAR+C9591*PRICE_MES</f>
        <v>176210</v>
      </c>
      <c r="M9591" s="2">
        <f>A9591*FERT_BED_TOM+B9591*FERT_BED_CAR+C9591*FERT_BED_MES</f>
        <v>25960</v>
      </c>
      <c r="N9591" s="6">
        <f>IF(AND(D9591&lt;=TOTAL_BEDS,J9591&lt;=TEMP_WORKER_MAX*TEMP_WORKER_HRS),1,0)</f>
        <v>1</v>
      </c>
      <c r="O9591" s="2">
        <f>L9591-M9591-K9591-FIXED_COSTS</f>
        <v>16461.856345515625</v>
      </c>
      <c r="P9591" s="2">
        <f>IF(N9591=1,O9591,"")</f>
        <v>16461.856345515625</v>
      </c>
    </row>
    <row r="9592">
      <c r="A9592" s="6">
        <v>14</v>
      </c>
      <c r="B9592" s="6">
        <v>15</v>
      </c>
      <c r="C9592" s="6">
        <v>9</v>
      </c>
      <c r="D9592" s="6">
        <f>A9592+B9592+C9592</f>
        <v>38</v>
      </c>
      <c r="E9592" s="5">
        <f>IF(A9592=0,0,A9592*LABOR_HRS_WK_TOM*SEASON_WEEKS*(1+DIM_PCT_TOM)^A9592)</f>
        <v>4784.8479031488423</v>
      </c>
      <c r="F9592" s="5">
        <f>IF(B9592=0,0,B9592*LABOR_HRS_WK_CAR*SEASON_WEEKS*(1+DIM_PCT_CAR)^B9592)</f>
        <v>651.73417492414933</v>
      </c>
      <c r="G9592" s="5">
        <f>IF(C9592=0,0,C9592*LABOR_HRS_WK_MES*SEASON_WEEKS*(1+DIM_PCT_MES)^C9592)</f>
        <v>452.90833186570273</v>
      </c>
      <c r="H9592" s="5">
        <f>E9592+F9592+G9592</f>
        <v>5889.4904099386949</v>
      </c>
      <c r="I9592" s="5">
        <f>MIN(H9592,FARMER_HRS)</f>
        <v>720</v>
      </c>
      <c r="J9592" s="5">
        <f>MAX(0,H9592-FARMER_HRS)</f>
        <v>5169.4904099386949</v>
      </c>
      <c r="K9592" s="2">
        <f>I9592*FARMER_RATE+J9592*TEMP_WORKER_RATE</f>
        <v>114748.097394769</v>
      </c>
      <c r="L9592" s="2">
        <f>A9592*PRICE_TOM+B9592*PRICE_CAR+C9592*PRICE_MES</f>
        <v>178910</v>
      </c>
      <c r="M9592" s="2">
        <f>A9592*FERT_BED_TOM+B9592*FERT_BED_CAR+C9592*FERT_BED_MES</f>
        <v>26840</v>
      </c>
      <c r="N9592" s="6">
        <f>IF(AND(D9592&lt;=TOTAL_BEDS,J9592&lt;=TEMP_WORKER_MAX*TEMP_WORKER_HRS),1,0)</f>
        <v>1</v>
      </c>
      <c r="O9592" s="2">
        <f>L9592-M9592-K9592-FIXED_COSTS</f>
        <v>17321.902605230993</v>
      </c>
      <c r="P9592" s="2">
        <f>IF(N9592=1,O9592,"")</f>
        <v>17321.902605230993</v>
      </c>
    </row>
    <row r="9593">
      <c r="A9593" s="6">
        <v>14</v>
      </c>
      <c r="B9593" s="6">
        <v>15</v>
      </c>
      <c r="C9593" s="6">
        <v>10</v>
      </c>
      <c r="D9593" s="6">
        <f>A9593+B9593+C9593</f>
        <v>39</v>
      </c>
      <c r="E9593" s="5">
        <f>IF(A9593=0,0,A9593*LABOR_HRS_WK_TOM*SEASON_WEEKS*(1+DIM_PCT_TOM)^A9593)</f>
        <v>4784.8479031488423</v>
      </c>
      <c r="F9593" s="5">
        <f>IF(B9593=0,0,B9593*LABOR_HRS_WK_CAR*SEASON_WEEKS*(1+DIM_PCT_CAR)^B9593)</f>
        <v>651.73417492414933</v>
      </c>
      <c r="G9593" s="5">
        <f>IF(C9593=0,0,C9593*LABOR_HRS_WK_MES*SEASON_WEEKS*(1+DIM_PCT_MES)^C9593)</f>
        <v>509.52187334891551</v>
      </c>
      <c r="H9593" s="5">
        <f>E9593+F9593+G9593</f>
        <v>5946.1039514219074</v>
      </c>
      <c r="I9593" s="5">
        <f>MIN(H9593,FARMER_HRS)</f>
        <v>720</v>
      </c>
      <c r="J9593" s="5">
        <f>MAX(0,H9593-FARMER_HRS)</f>
        <v>5226.1039514219074</v>
      </c>
      <c r="K9593" s="2">
        <f>I9593*FARMER_RATE+J9593*TEMP_WORKER_RATE</f>
        <v>115730.97137885256</v>
      </c>
      <c r="L9593" s="2">
        <f>A9593*PRICE_TOM+B9593*PRICE_CAR+C9593*PRICE_MES</f>
        <v>181610</v>
      </c>
      <c r="M9593" s="2">
        <f>A9593*FERT_BED_TOM+B9593*FERT_BED_CAR+C9593*FERT_BED_MES</f>
        <v>27720</v>
      </c>
      <c r="N9593" s="6">
        <f>IF(AND(D9593&lt;=TOTAL_BEDS,J9593&lt;=TEMP_WORKER_MAX*TEMP_WORKER_HRS),1,0)</f>
        <v>1</v>
      </c>
      <c r="O9593" s="2">
        <f>L9593-M9593-K9593-FIXED_COSTS</f>
        <v>18159.028621147445</v>
      </c>
      <c r="P9593" s="2">
        <f>IF(N9593=1,O9593,"")</f>
        <v>18159.028621147445</v>
      </c>
    </row>
    <row r="9594">
      <c r="A9594" s="6">
        <v>14</v>
      </c>
      <c r="B9594" s="6">
        <v>15</v>
      </c>
      <c r="C9594" s="6">
        <v>11</v>
      </c>
      <c r="D9594" s="6">
        <f>A9594+B9594+C9594</f>
        <v>40</v>
      </c>
      <c r="E9594" s="5">
        <f>IF(A9594=0,0,A9594*LABOR_HRS_WK_TOM*SEASON_WEEKS*(1+DIM_PCT_TOM)^A9594)</f>
        <v>4784.8479031488423</v>
      </c>
      <c r="F9594" s="5">
        <f>IF(B9594=0,0,B9594*LABOR_HRS_WK_CAR*SEASON_WEEKS*(1+DIM_PCT_CAR)^B9594)</f>
        <v>651.73417492414933</v>
      </c>
      <c r="G9594" s="5">
        <f>IF(C9594=0,0,C9594*LABOR_HRS_WK_MES*SEASON_WEEKS*(1+DIM_PCT_MES)^C9594)</f>
        <v>567.47998644235463</v>
      </c>
      <c r="H9594" s="5">
        <f>E9594+F9594+G9594</f>
        <v>6004.0620645153467</v>
      </c>
      <c r="I9594" s="5">
        <f>MIN(H9594,FARMER_HRS)</f>
        <v>720</v>
      </c>
      <c r="J9594" s="5">
        <f>MAX(0,H9594-FARMER_HRS)</f>
        <v>5284.0620645153467</v>
      </c>
      <c r="K9594" s="2">
        <f>I9594*FARMER_RATE+J9594*TEMP_WORKER_RATE</f>
        <v>116737.18862005811</v>
      </c>
      <c r="L9594" s="2">
        <f>A9594*PRICE_TOM+B9594*PRICE_CAR+C9594*PRICE_MES</f>
        <v>184310</v>
      </c>
      <c r="M9594" s="2">
        <f>A9594*FERT_BED_TOM+B9594*FERT_BED_CAR+C9594*FERT_BED_MES</f>
        <v>28600</v>
      </c>
      <c r="N9594" s="6">
        <f>IF(AND(D9594&lt;=TOTAL_BEDS,J9594&lt;=TEMP_WORKER_MAX*TEMP_WORKER_HRS),1,0)</f>
        <v>1</v>
      </c>
      <c r="O9594" s="2">
        <f>L9594-M9594-K9594-FIXED_COSTS</f>
        <v>18972.811379941893</v>
      </c>
      <c r="P9594" s="2">
        <f>IF(N9594=1,O9594,"")</f>
        <v>18972.811379941893</v>
      </c>
    </row>
    <row r="9595">
      <c r="A9595" s="6">
        <v>14</v>
      </c>
      <c r="B9595" s="6">
        <v>15</v>
      </c>
      <c r="C9595" s="6">
        <v>12</v>
      </c>
      <c r="D9595" s="6">
        <f>A9595+B9595+C9595</f>
        <v>41</v>
      </c>
      <c r="E9595" s="5">
        <f>IF(A9595=0,0,A9595*LABOR_HRS_WK_TOM*SEASON_WEEKS*(1+DIM_PCT_TOM)^A9595)</f>
        <v>4784.8479031488423</v>
      </c>
      <c r="F9595" s="5">
        <f>IF(B9595=0,0,B9595*LABOR_HRS_WK_CAR*SEASON_WEEKS*(1+DIM_PCT_CAR)^B9595)</f>
        <v>651.73417492414933</v>
      </c>
      <c r="G9595" s="5">
        <f>IF(C9595=0,0,C9595*LABOR_HRS_WK_MES*SEASON_WEEKS*(1+DIM_PCT_MES)^C9595)</f>
        <v>626.807439570419</v>
      </c>
      <c r="H9595" s="5">
        <f>E9595+F9595+G9595</f>
        <v>6063.3895176434107</v>
      </c>
      <c r="I9595" s="5">
        <f>MIN(H9595,FARMER_HRS)</f>
        <v>720</v>
      </c>
      <c r="J9595" s="5">
        <f>MAX(0,H9595-FARMER_HRS)</f>
        <v>5343.3895176434107</v>
      </c>
      <c r="K9595" s="2">
        <f>I9595*FARMER_RATE+J9595*TEMP_WORKER_RATE</f>
        <v>117767.17912575365</v>
      </c>
      <c r="L9595" s="2">
        <f>A9595*PRICE_TOM+B9595*PRICE_CAR+C9595*PRICE_MES</f>
        <v>187010</v>
      </c>
      <c r="M9595" s="2">
        <f>A9595*FERT_BED_TOM+B9595*FERT_BED_CAR+C9595*FERT_BED_MES</f>
        <v>29480</v>
      </c>
      <c r="N9595" s="6">
        <f>IF(AND(D9595&lt;=TOTAL_BEDS,J9595&lt;=TEMP_WORKER_MAX*TEMP_WORKER_HRS),1,0)</f>
        <v>1</v>
      </c>
      <c r="O9595" s="2">
        <f>L9595-M9595-K9595-FIXED_COSTS</f>
        <v>19762.820874246347</v>
      </c>
      <c r="P9595" s="2">
        <f>IF(N9595=1,O9595,"")</f>
        <v>19762.820874246347</v>
      </c>
    </row>
    <row r="9596">
      <c r="A9596" s="6">
        <v>14</v>
      </c>
      <c r="B9596" s="6">
        <v>15</v>
      </c>
      <c r="C9596" s="6">
        <v>13</v>
      </c>
      <c r="D9596" s="6">
        <f>A9596+B9596+C9596</f>
        <v>42</v>
      </c>
      <c r="E9596" s="5">
        <f>IF(A9596=0,0,A9596*LABOR_HRS_WK_TOM*SEASON_WEEKS*(1+DIM_PCT_TOM)^A9596)</f>
        <v>4784.8479031488423</v>
      </c>
      <c r="F9596" s="5">
        <f>IF(B9596=0,0,B9596*LABOR_HRS_WK_CAR*SEASON_WEEKS*(1+DIM_PCT_CAR)^B9596)</f>
        <v>651.73417492414933</v>
      </c>
      <c r="G9596" s="5">
        <f>IF(C9596=0,0,C9596*LABOR_HRS_WK_MES*SEASON_WEEKS*(1+DIM_PCT_MES)^C9596)</f>
        <v>687.52941027880331</v>
      </c>
      <c r="H9596" s="5">
        <f>E9596+F9596+G9596</f>
        <v>6124.1114883517948</v>
      </c>
      <c r="I9596" s="5">
        <f>MIN(H9596,FARMER_HRS)</f>
        <v>720</v>
      </c>
      <c r="J9596" s="5">
        <f>MAX(0,H9596-FARMER_HRS)</f>
        <v>5404.1114883517948</v>
      </c>
      <c r="K9596" s="2">
        <f>I9596*FARMER_RATE+J9596*TEMP_WORKER_RATE</f>
        <v>118821.38000610755</v>
      </c>
      <c r="L9596" s="2">
        <f>A9596*PRICE_TOM+B9596*PRICE_CAR+C9596*PRICE_MES</f>
        <v>189710</v>
      </c>
      <c r="M9596" s="2">
        <f>A9596*FERT_BED_TOM+B9596*FERT_BED_CAR+C9596*FERT_BED_MES</f>
        <v>30360</v>
      </c>
      <c r="N9596" s="6">
        <f>IF(AND(D9596&lt;=TOTAL_BEDS,J9596&lt;=TEMP_WORKER_MAX*TEMP_WORKER_HRS),1,0)</f>
        <v>1</v>
      </c>
      <c r="O9596" s="2">
        <f>L9596-M9596-K9596-FIXED_COSTS</f>
        <v>20528.619993892455</v>
      </c>
      <c r="P9596" s="2">
        <f>IF(N9596=1,O9596,"")</f>
        <v>20528.619993892455</v>
      </c>
    </row>
    <row r="9597">
      <c r="A9597" s="6">
        <v>14</v>
      </c>
      <c r="B9597" s="6">
        <v>15</v>
      </c>
      <c r="C9597" s="6">
        <v>14</v>
      </c>
      <c r="D9597" s="6">
        <f>A9597+B9597+C9597</f>
        <v>43</v>
      </c>
      <c r="E9597" s="5">
        <f>IF(A9597=0,0,A9597*LABOR_HRS_WK_TOM*SEASON_WEEKS*(1+DIM_PCT_TOM)^A9597)</f>
        <v>4784.8479031488423</v>
      </c>
      <c r="F9597" s="5">
        <f>IF(B9597=0,0,B9597*LABOR_HRS_WK_CAR*SEASON_WEEKS*(1+DIM_PCT_CAR)^B9597)</f>
        <v>651.73417492414933</v>
      </c>
      <c r="G9597" s="5">
        <f>IF(C9597=0,0,C9597*LABOR_HRS_WK_MES*SEASON_WEEKS*(1+DIM_PCT_MES)^C9597)</f>
        <v>749.67149159246435</v>
      </c>
      <c r="H9597" s="5">
        <f>E9597+F9597+G9597</f>
        <v>6186.2535696654559</v>
      </c>
      <c r="I9597" s="5">
        <f>MIN(H9597,FARMER_HRS)</f>
        <v>720</v>
      </c>
      <c r="J9597" s="5">
        <f>MAX(0,H9597-FARMER_HRS)</f>
        <v>5466.2535696654559</v>
      </c>
      <c r="K9597" s="2">
        <f>I9597*FARMER_RATE+J9597*TEMP_WORKER_RATE</f>
        <v>119900.23558446972</v>
      </c>
      <c r="L9597" s="2">
        <f>A9597*PRICE_TOM+B9597*PRICE_CAR+C9597*PRICE_MES</f>
        <v>192410</v>
      </c>
      <c r="M9597" s="2">
        <f>A9597*FERT_BED_TOM+B9597*FERT_BED_CAR+C9597*FERT_BED_MES</f>
        <v>31240</v>
      </c>
      <c r="N9597" s="6">
        <f>IF(AND(D9597&lt;=TOTAL_BEDS,J9597&lt;=TEMP_WORKER_MAX*TEMP_WORKER_HRS),1,0)</f>
        <v>1</v>
      </c>
      <c r="O9597" s="2">
        <f>L9597-M9597-K9597-FIXED_COSTS</f>
        <v>21269.764415530284</v>
      </c>
      <c r="P9597" s="2">
        <f>IF(N9597=1,O9597,"")</f>
        <v>21269.764415530284</v>
      </c>
    </row>
    <row r="9598">
      <c r="A9598" s="6">
        <v>14</v>
      </c>
      <c r="B9598" s="6">
        <v>15</v>
      </c>
      <c r="C9598" s="6">
        <v>15</v>
      </c>
      <c r="D9598" s="6">
        <f>A9598+B9598+C9598</f>
        <v>44</v>
      </c>
      <c r="E9598" s="5">
        <f>IF(A9598=0,0,A9598*LABOR_HRS_WK_TOM*SEASON_WEEKS*(1+DIM_PCT_TOM)^A9598)</f>
        <v>4784.8479031488423</v>
      </c>
      <c r="F9598" s="5">
        <f>IF(B9598=0,0,B9598*LABOR_HRS_WK_CAR*SEASON_WEEKS*(1+DIM_PCT_CAR)^B9598)</f>
        <v>651.73417492414933</v>
      </c>
      <c r="G9598" s="5">
        <f>IF(C9598=0,0,C9598*LABOR_HRS_WK_MES*SEASON_WEEKS*(1+DIM_PCT_MES)^C9598)</f>
        <v>813.25969846861074</v>
      </c>
      <c r="H9598" s="5">
        <f>E9598+F9598+G9598</f>
        <v>6249.8417765416025</v>
      </c>
      <c r="I9598" s="5">
        <f>MIN(H9598,FARMER_HRS)</f>
        <v>720</v>
      </c>
      <c r="J9598" s="5">
        <f>MAX(0,H9598-FARMER_HRS)</f>
        <v>5529.8417765416025</v>
      </c>
      <c r="K9598" s="2">
        <f>I9598*FARMER_RATE+J9598*TEMP_WORKER_RATE</f>
        <v>121004.19750940282</v>
      </c>
      <c r="L9598" s="2">
        <f>A9598*PRICE_TOM+B9598*PRICE_CAR+C9598*PRICE_MES</f>
        <v>195110</v>
      </c>
      <c r="M9598" s="2">
        <f>A9598*FERT_BED_TOM+B9598*FERT_BED_CAR+C9598*FERT_BED_MES</f>
        <v>32120</v>
      </c>
      <c r="N9598" s="6">
        <f>IF(AND(D9598&lt;=TOTAL_BEDS,J9598&lt;=TEMP_WORKER_MAX*TEMP_WORKER_HRS),1,0)</f>
        <v>1</v>
      </c>
      <c r="O9598" s="2">
        <f>L9598-M9598-K9598-FIXED_COSTS</f>
        <v>21985.802490597183</v>
      </c>
      <c r="P9598" s="2">
        <f>IF(N9598=1,O9598,"")</f>
        <v>21985.802490597183</v>
      </c>
    </row>
    <row r="9599">
      <c r="A9599" s="6">
        <v>14</v>
      </c>
      <c r="B9599" s="6">
        <v>15</v>
      </c>
      <c r="C9599" s="6">
        <v>16</v>
      </c>
      <c r="D9599" s="6">
        <f>A9599+B9599+C9599</f>
        <v>45</v>
      </c>
      <c r="E9599" s="5">
        <f>IF(A9599=0,0,A9599*LABOR_HRS_WK_TOM*SEASON_WEEKS*(1+DIM_PCT_TOM)^A9599)</f>
        <v>4784.8479031488423</v>
      </c>
      <c r="F9599" s="5">
        <f>IF(B9599=0,0,B9599*LABOR_HRS_WK_CAR*SEASON_WEEKS*(1+DIM_PCT_CAR)^B9599)</f>
        <v>651.73417492414933</v>
      </c>
      <c r="G9599" s="5">
        <f>IF(C9599=0,0,C9599*LABOR_HRS_WK_MES*SEASON_WEEKS*(1+DIM_PCT_MES)^C9599)</f>
        <v>878.32047434609967</v>
      </c>
      <c r="H9599" s="5">
        <f>E9599+F9599+G9599</f>
        <v>6314.9025524190911</v>
      </c>
      <c r="I9599" s="5">
        <f>MIN(H9599,FARMER_HRS)</f>
        <v>720</v>
      </c>
      <c r="J9599" s="5">
        <f>MAX(0,H9599-FARMER_HRS)</f>
        <v>5594.9025524190911</v>
      </c>
      <c r="K9599" s="2">
        <f>I9599*FARMER_RATE+J9599*TEMP_WORKER_RATE</f>
        <v>122133.724868387</v>
      </c>
      <c r="L9599" s="2">
        <f>A9599*PRICE_TOM+B9599*PRICE_CAR+C9599*PRICE_MES</f>
        <v>197810</v>
      </c>
      <c r="M9599" s="2">
        <f>A9599*FERT_BED_TOM+B9599*FERT_BED_CAR+C9599*FERT_BED_MES</f>
        <v>33000</v>
      </c>
      <c r="N9599" s="6">
        <f>IF(AND(D9599&lt;=TOTAL_BEDS,J9599&lt;=TEMP_WORKER_MAX*TEMP_WORKER_HRS),1,0)</f>
        <v>1</v>
      </c>
      <c r="O9599" s="2">
        <f>L9599-M9599-K9599-FIXED_COSTS</f>
        <v>22676.275131613</v>
      </c>
      <c r="P9599" s="2">
        <f>IF(N9599=1,O9599,"")</f>
        <v>22676.275131613</v>
      </c>
    </row>
    <row r="9600">
      <c r="A9600" s="6">
        <v>14</v>
      </c>
      <c r="B9600" s="6">
        <v>15</v>
      </c>
      <c r="C9600" s="6">
        <v>17</v>
      </c>
      <c r="D9600" s="6">
        <f>A9600+B9600+C9600</f>
        <v>46</v>
      </c>
      <c r="E9600" s="5">
        <f>IF(A9600=0,0,A9600*LABOR_HRS_WK_TOM*SEASON_WEEKS*(1+DIM_PCT_TOM)^A9600)</f>
        <v>4784.8479031488423</v>
      </c>
      <c r="F9600" s="5">
        <f>IF(B9600=0,0,B9600*LABOR_HRS_WK_CAR*SEASON_WEEKS*(1+DIM_PCT_CAR)^B9600)</f>
        <v>651.73417492414933</v>
      </c>
      <c r="G9600" s="5">
        <f>IF(C9600=0,0,C9600*LABOR_HRS_WK_MES*SEASON_WEEKS*(1+DIM_PCT_MES)^C9600)</f>
        <v>944.88069779263992</v>
      </c>
      <c r="H9600" s="5">
        <f>E9600+F9600+G9600</f>
        <v>6381.4627758656316</v>
      </c>
      <c r="I9600" s="5">
        <f>MIN(H9600,FARMER_HRS)</f>
        <v>720</v>
      </c>
      <c r="J9600" s="5">
        <f>MAX(0,H9600-FARMER_HRS)</f>
        <v>5661.4627758656316</v>
      </c>
      <c r="K9600" s="2">
        <f>I9600*FARMER_RATE+J9600*TEMP_WORKER_RATE</f>
        <v>123289.28430322277</v>
      </c>
      <c r="L9600" s="2">
        <f>A9600*PRICE_TOM+B9600*PRICE_CAR+C9600*PRICE_MES</f>
        <v>200510</v>
      </c>
      <c r="M9600" s="2">
        <f>A9600*FERT_BED_TOM+B9600*FERT_BED_CAR+C9600*FERT_BED_MES</f>
        <v>33880</v>
      </c>
      <c r="N9600" s="6">
        <f>IF(AND(D9600&lt;=TOTAL_BEDS,J9600&lt;=TEMP_WORKER_MAX*TEMP_WORKER_HRS),1,0)</f>
        <v>1</v>
      </c>
      <c r="O9600" s="2">
        <f>L9600-M9600-K9600-FIXED_COSTS</f>
        <v>23340.715696777232</v>
      </c>
      <c r="P9600" s="2">
        <f>IF(N9600=1,O9600,"")</f>
        <v>23340.715696777232</v>
      </c>
    </row>
    <row r="9601">
      <c r="A9601" s="6">
        <v>14</v>
      </c>
      <c r="B9601" s="6">
        <v>15</v>
      </c>
      <c r="C9601" s="6">
        <v>18</v>
      </c>
      <c r="D9601" s="6">
        <f>A9601+B9601+C9601</f>
        <v>47</v>
      </c>
      <c r="E9601" s="5">
        <f>IF(A9601=0,0,A9601*LABOR_HRS_WK_TOM*SEASON_WEEKS*(1+DIM_PCT_TOM)^A9601)</f>
        <v>4784.8479031488423</v>
      </c>
      <c r="F9601" s="5">
        <f>IF(B9601=0,0,B9601*LABOR_HRS_WK_CAR*SEASON_WEEKS*(1+DIM_PCT_CAR)^B9601)</f>
        <v>651.73417492414933</v>
      </c>
      <c r="G9601" s="5">
        <f>IF(C9601=0,0,C9601*LABOR_HRS_WK_MES*SEASON_WEEKS*(1+DIM_PCT_MES)^C9601)</f>
        <v>1012.9676892512272</v>
      </c>
      <c r="H9601" s="5">
        <f>E9601+F9601+G9601</f>
        <v>6449.5497673242189</v>
      </c>
      <c r="I9601" s="5">
        <f>MIN(H9601,FARMER_HRS)</f>
        <v>720</v>
      </c>
      <c r="J9601" s="5">
        <f>MAX(0,H9601-FARMER_HRS)</f>
        <v>5729.5497673242189</v>
      </c>
      <c r="K9601" s="2">
        <f>I9601*FARMER_RATE+J9601*TEMP_WORKER_RATE</f>
        <v>124471.35012715658</v>
      </c>
      <c r="L9601" s="2">
        <f>A9601*PRICE_TOM+B9601*PRICE_CAR+C9601*PRICE_MES</f>
        <v>203210</v>
      </c>
      <c r="M9601" s="2">
        <f>A9601*FERT_BED_TOM+B9601*FERT_BED_CAR+C9601*FERT_BED_MES</f>
        <v>34760</v>
      </c>
      <c r="N9601" s="6">
        <f>IF(AND(D9601&lt;=TOTAL_BEDS,J9601&lt;=TEMP_WORKER_MAX*TEMP_WORKER_HRS),1,0)</f>
        <v>1</v>
      </c>
      <c r="O9601" s="2">
        <f>L9601-M9601-K9601-FIXED_COSTS</f>
        <v>23978.649872843424</v>
      </c>
      <c r="P9601" s="2">
        <f>IF(N9601=1,O9601,"")</f>
        <v>23978.649872843424</v>
      </c>
    </row>
    <row r="9602">
      <c r="A9602" s="6">
        <v>14</v>
      </c>
      <c r="B9602" s="6">
        <v>15</v>
      </c>
      <c r="C9602" s="6">
        <v>19</v>
      </c>
      <c r="D9602" s="6">
        <f>A9602+B9602+C9602</f>
        <v>48</v>
      </c>
      <c r="E9602" s="5">
        <f>IF(A9602=0,0,A9602*LABOR_HRS_WK_TOM*SEASON_WEEKS*(1+DIM_PCT_TOM)^A9602)</f>
        <v>4784.8479031488423</v>
      </c>
      <c r="F9602" s="5">
        <f>IF(B9602=0,0,B9602*LABOR_HRS_WK_CAR*SEASON_WEEKS*(1+DIM_PCT_CAR)^B9602)</f>
        <v>651.73417492414933</v>
      </c>
      <c r="G9602" s="5">
        <f>IF(C9602=0,0,C9602*LABOR_HRS_WK_MES*SEASON_WEEKS*(1+DIM_PCT_MES)^C9602)</f>
        <v>1082.6092178872491</v>
      </c>
      <c r="H9602" s="5">
        <f>E9602+F9602+G9602</f>
        <v>6519.1912959602414</v>
      </c>
      <c r="I9602" s="5">
        <f>MIN(H9602,FARMER_HRS)</f>
        <v>720</v>
      </c>
      <c r="J9602" s="5">
        <f>MAX(0,H9602-FARMER_HRS)</f>
        <v>5799.1912959602414</v>
      </c>
      <c r="K9602" s="2">
        <f>I9602*FARMER_RATE+J9602*TEMP_WORKER_RATE</f>
        <v>125680.40444375419</v>
      </c>
      <c r="L9602" s="2">
        <f>A9602*PRICE_TOM+B9602*PRICE_CAR+C9602*PRICE_MES</f>
        <v>205910</v>
      </c>
      <c r="M9602" s="2">
        <f>A9602*FERT_BED_TOM+B9602*FERT_BED_CAR+C9602*FERT_BED_MES</f>
        <v>35640</v>
      </c>
      <c r="N9602" s="6">
        <f>IF(AND(D9602&lt;=TOTAL_BEDS,J9602&lt;=TEMP_WORKER_MAX*TEMP_WORKER_HRS),1,0)</f>
        <v>0</v>
      </c>
      <c r="O9602" s="2">
        <f>L9602-M9602-K9602-FIXED_COSTS</f>
        <v>24589.595556245811</v>
      </c>
      <c r="P9602" s="2">
        <f>IF(N9602=1,O9602,"")</f>
      </c>
    </row>
    <row r="9603">
      <c r="A9603" s="6">
        <v>14</v>
      </c>
      <c r="B9603" s="6">
        <v>15</v>
      </c>
      <c r="C9603" s="6">
        <v>20</v>
      </c>
      <c r="D9603" s="6">
        <f>A9603+B9603+C9603</f>
        <v>49</v>
      </c>
      <c r="E9603" s="5">
        <f>IF(A9603=0,0,A9603*LABOR_HRS_WK_TOM*SEASON_WEEKS*(1+DIM_PCT_TOM)^A9603)</f>
        <v>4784.8479031488423</v>
      </c>
      <c r="F9603" s="5">
        <f>IF(B9603=0,0,B9603*LABOR_HRS_WK_CAR*SEASON_WEEKS*(1+DIM_PCT_CAR)^B9603)</f>
        <v>651.73417492414933</v>
      </c>
      <c r="G9603" s="5">
        <f>IF(C9603=0,0,C9603*LABOR_HRS_WK_MES*SEASON_WEEKS*(1+DIM_PCT_MES)^C9603)</f>
        <v>1153.8335085377259</v>
      </c>
      <c r="H9603" s="5">
        <f>E9603+F9603+G9603</f>
        <v>6590.4155866107176</v>
      </c>
      <c r="I9603" s="5">
        <f>MIN(H9603,FARMER_HRS)</f>
        <v>720</v>
      </c>
      <c r="J9603" s="5">
        <f>MAX(0,H9603-FARMER_HRS)</f>
        <v>5870.4155866107176</v>
      </c>
      <c r="K9603" s="2">
        <f>I9603*FARMER_RATE+J9603*TEMP_WORKER_RATE</f>
        <v>126916.93726754718</v>
      </c>
      <c r="L9603" s="2">
        <f>A9603*PRICE_TOM+B9603*PRICE_CAR+C9603*PRICE_MES</f>
        <v>208610</v>
      </c>
      <c r="M9603" s="2">
        <f>A9603*FERT_BED_TOM+B9603*FERT_BED_CAR+C9603*FERT_BED_MES</f>
        <v>36520</v>
      </c>
      <c r="N9603" s="6">
        <f>IF(AND(D9603&lt;=TOTAL_BEDS,J9603&lt;=TEMP_WORKER_MAX*TEMP_WORKER_HRS),1,0)</f>
        <v>0</v>
      </c>
      <c r="O9603" s="2">
        <f>L9603-M9603-K9603-FIXED_COSTS</f>
        <v>25173.062732452818</v>
      </c>
      <c r="P9603" s="2">
        <f>IF(N9603=1,O9603,"")</f>
      </c>
    </row>
    <row r="9604">
      <c r="A9604" s="6">
        <v>14</v>
      </c>
      <c r="B9604" s="6">
        <v>15</v>
      </c>
      <c r="C9604" s="6">
        <v>21</v>
      </c>
      <c r="D9604" s="6">
        <f>A9604+B9604+C9604</f>
        <v>50</v>
      </c>
      <c r="E9604" s="5">
        <f>IF(A9604=0,0,A9604*LABOR_HRS_WK_TOM*SEASON_WEEKS*(1+DIM_PCT_TOM)^A9604)</f>
        <v>4784.8479031488423</v>
      </c>
      <c r="F9604" s="5">
        <f>IF(B9604=0,0,B9604*LABOR_HRS_WK_CAR*SEASON_WEEKS*(1+DIM_PCT_CAR)^B9604)</f>
        <v>651.73417492414933</v>
      </c>
      <c r="G9604" s="5">
        <f>IF(C9604=0,0,C9604*LABOR_HRS_WK_MES*SEASON_WEEKS*(1+DIM_PCT_MES)^C9604)</f>
        <v>1226.6692487641699</v>
      </c>
      <c r="H9604" s="5">
        <f>E9604+F9604+G9604</f>
        <v>6663.2513268371622</v>
      </c>
      <c r="I9604" s="5">
        <f>MIN(H9604,FARMER_HRS)</f>
        <v>720</v>
      </c>
      <c r="J9604" s="5">
        <f>MAX(0,H9604-FARMER_HRS)</f>
        <v>5943.2513268371622</v>
      </c>
      <c r="K9604" s="2">
        <f>I9604*FARMER_RATE+J9604*TEMP_WORKER_RATE</f>
        <v>128181.44664647851</v>
      </c>
      <c r="L9604" s="2">
        <f>A9604*PRICE_TOM+B9604*PRICE_CAR+C9604*PRICE_MES</f>
        <v>211310</v>
      </c>
      <c r="M9604" s="2">
        <f>A9604*FERT_BED_TOM+B9604*FERT_BED_CAR+C9604*FERT_BED_MES</f>
        <v>37400</v>
      </c>
      <c r="N9604" s="6">
        <f>IF(AND(D9604&lt;=TOTAL_BEDS,J9604&lt;=TEMP_WORKER_MAX*TEMP_WORKER_HRS),1,0)</f>
        <v>0</v>
      </c>
      <c r="O9604" s="2">
        <f>L9604-M9604-K9604-FIXED_COSTS</f>
        <v>25728.553353521493</v>
      </c>
      <c r="P9604" s="2">
        <f>IF(N9604=1,O9604,"")</f>
      </c>
    </row>
    <row r="9605">
      <c r="A9605" s="6">
        <v>14</v>
      </c>
      <c r="B9605" s="6">
        <v>15</v>
      </c>
      <c r="C9605" s="6">
        <v>22</v>
      </c>
      <c r="D9605" s="6">
        <f>A9605+B9605+C9605</f>
        <v>51</v>
      </c>
      <c r="E9605" s="5">
        <f>IF(A9605=0,0,A9605*LABOR_HRS_WK_TOM*SEASON_WEEKS*(1+DIM_PCT_TOM)^A9605)</f>
        <v>4784.8479031488423</v>
      </c>
      <c r="F9605" s="5">
        <f>IF(B9605=0,0,B9605*LABOR_HRS_WK_CAR*SEASON_WEEKS*(1+DIM_PCT_CAR)^B9605)</f>
        <v>651.73417492414933</v>
      </c>
      <c r="G9605" s="5">
        <f>IF(C9605=0,0,C9605*LABOR_HRS_WK_MES*SEASON_WEEKS*(1+DIM_PCT_MES)^C9605)</f>
        <v>1301.1455960105659</v>
      </c>
      <c r="H9605" s="5">
        <f>E9605+F9605+G9605</f>
        <v>6737.7276740835578</v>
      </c>
      <c r="I9605" s="5">
        <f>MIN(H9605,FARMER_HRS)</f>
        <v>720</v>
      </c>
      <c r="J9605" s="5">
        <f>MAX(0,H9605-FARMER_HRS)</f>
        <v>6017.7276740835578</v>
      </c>
      <c r="K9605" s="2">
        <f>I9605*FARMER_RATE+J9605*TEMP_WORKER_RATE</f>
        <v>129474.43878617288</v>
      </c>
      <c r="L9605" s="2">
        <f>A9605*PRICE_TOM+B9605*PRICE_CAR+C9605*PRICE_MES</f>
        <v>214010</v>
      </c>
      <c r="M9605" s="2">
        <f>A9605*FERT_BED_TOM+B9605*FERT_BED_CAR+C9605*FERT_BED_MES</f>
        <v>38280</v>
      </c>
      <c r="N9605" s="6">
        <f>IF(AND(D9605&lt;=TOTAL_BEDS,J9605&lt;=TEMP_WORKER_MAX*TEMP_WORKER_HRS),1,0)</f>
        <v>0</v>
      </c>
      <c r="O9605" s="2">
        <f>L9605-M9605-K9605-FIXED_COSTS</f>
        <v>26255.561213827124</v>
      </c>
      <c r="P9605" s="2">
        <f>IF(N9605=1,O9605,"")</f>
      </c>
    </row>
    <row r="9606">
      <c r="A9606" s="6">
        <v>14</v>
      </c>
      <c r="B9606" s="6">
        <v>15</v>
      </c>
      <c r="C9606" s="6">
        <v>23</v>
      </c>
      <c r="D9606" s="6">
        <f>A9606+B9606+C9606</f>
        <v>52</v>
      </c>
      <c r="E9606" s="5">
        <f>IF(A9606=0,0,A9606*LABOR_HRS_WK_TOM*SEASON_WEEKS*(1+DIM_PCT_TOM)^A9606)</f>
        <v>4784.8479031488423</v>
      </c>
      <c r="F9606" s="5">
        <f>IF(B9606=0,0,B9606*LABOR_HRS_WK_CAR*SEASON_WEEKS*(1+DIM_PCT_CAR)^B9606)</f>
        <v>651.73417492414933</v>
      </c>
      <c r="G9606" s="5">
        <f>IF(C9606=0,0,C9606*LABOR_HRS_WK_MES*SEASON_WEEKS*(1+DIM_PCT_MES)^C9606)</f>
        <v>1377.2921848680023</v>
      </c>
      <c r="H9606" s="5">
        <f>E9606+F9606+G9606</f>
        <v>6813.8742629409944</v>
      </c>
      <c r="I9606" s="5">
        <f>MIN(H9606,FARMER_HRS)</f>
        <v>720</v>
      </c>
      <c r="J9606" s="5">
        <f>MAX(0,H9606-FARMER_HRS)</f>
        <v>6093.8742629409944</v>
      </c>
      <c r="K9606" s="2">
        <f>I9606*FARMER_RATE+J9606*TEMP_WORKER_RATE</f>
        <v>130796.42817605892</v>
      </c>
      <c r="L9606" s="2">
        <f>A9606*PRICE_TOM+B9606*PRICE_CAR+C9606*PRICE_MES</f>
        <v>216710</v>
      </c>
      <c r="M9606" s="2">
        <f>A9606*FERT_BED_TOM+B9606*FERT_BED_CAR+C9606*FERT_BED_MES</f>
        <v>39160</v>
      </c>
      <c r="N9606" s="6">
        <f>IF(AND(D9606&lt;=TOTAL_BEDS,J9606&lt;=TEMP_WORKER_MAX*TEMP_WORKER_HRS),1,0)</f>
        <v>0</v>
      </c>
      <c r="O9606" s="2">
        <f>L9606-M9606-K9606-FIXED_COSTS</f>
        <v>26753.571823941078</v>
      </c>
      <c r="P9606" s="2">
        <f>IF(N9606=1,O9606,"")</f>
      </c>
    </row>
    <row r="9607">
      <c r="A9607" s="6">
        <v>14</v>
      </c>
      <c r="B9607" s="6">
        <v>15</v>
      </c>
      <c r="C9607" s="6">
        <v>24</v>
      </c>
      <c r="D9607" s="6">
        <f>A9607+B9607+C9607</f>
        <v>53</v>
      </c>
      <c r="E9607" s="5">
        <f>IF(A9607=0,0,A9607*LABOR_HRS_WK_TOM*SEASON_WEEKS*(1+DIM_PCT_TOM)^A9607)</f>
        <v>4784.8479031488423</v>
      </c>
      <c r="F9607" s="5">
        <f>IF(B9607=0,0,B9607*LABOR_HRS_WK_CAR*SEASON_WEEKS*(1+DIM_PCT_CAR)^B9607)</f>
        <v>651.73417492414933</v>
      </c>
      <c r="G9607" s="5">
        <f>IF(C9607=0,0,C9607*LABOR_HRS_WK_MES*SEASON_WEEKS*(1+DIM_PCT_MES)^C9607)</f>
        <v>1455.139134447498</v>
      </c>
      <c r="H9607" s="5">
        <f>E9607+F9607+G9607</f>
        <v>6891.72121252049</v>
      </c>
      <c r="I9607" s="5">
        <f>MIN(H9607,FARMER_HRS)</f>
        <v>720</v>
      </c>
      <c r="J9607" s="5">
        <f>MAX(0,H9607-FARMER_HRS)</f>
        <v>6171.72121252049</v>
      </c>
      <c r="K9607" s="2">
        <f>I9607*FARMER_RATE+J9607*TEMP_WORKER_RATE</f>
        <v>132147.93771736961</v>
      </c>
      <c r="L9607" s="2">
        <f>A9607*PRICE_TOM+B9607*PRICE_CAR+C9607*PRICE_MES</f>
        <v>219410</v>
      </c>
      <c r="M9607" s="2">
        <f>A9607*FERT_BED_TOM+B9607*FERT_BED_CAR+C9607*FERT_BED_MES</f>
        <v>40040</v>
      </c>
      <c r="N9607" s="6">
        <f>IF(AND(D9607&lt;=TOTAL_BEDS,J9607&lt;=TEMP_WORKER_MAX*TEMP_WORKER_HRS),1,0)</f>
        <v>0</v>
      </c>
      <c r="O9607" s="2">
        <f>L9607-M9607-K9607-FIXED_COSTS</f>
        <v>27222.062282630388</v>
      </c>
      <c r="P9607" s="2">
        <f>IF(N9607=1,O9607,"")</f>
      </c>
    </row>
    <row r="9608">
      <c r="A9608" s="6">
        <v>14</v>
      </c>
      <c r="B9608" s="6">
        <v>15</v>
      </c>
      <c r="C9608" s="6">
        <v>25</v>
      </c>
      <c r="D9608" s="6">
        <f>A9608+B9608+C9608</f>
        <v>54</v>
      </c>
      <c r="E9608" s="5">
        <f>IF(A9608=0,0,A9608*LABOR_HRS_WK_TOM*SEASON_WEEKS*(1+DIM_PCT_TOM)^A9608)</f>
        <v>4784.8479031488423</v>
      </c>
      <c r="F9608" s="5">
        <f>IF(B9608=0,0,B9608*LABOR_HRS_WK_CAR*SEASON_WEEKS*(1+DIM_PCT_CAR)^B9608)</f>
        <v>651.73417492414933</v>
      </c>
      <c r="G9608" s="5">
        <f>IF(C9608=0,0,C9608*LABOR_HRS_WK_MES*SEASON_WEEKS*(1+DIM_PCT_MES)^C9608)</f>
        <v>1534.7170558625955</v>
      </c>
      <c r="H9608" s="5">
        <f>E9608+F9608+G9608</f>
        <v>6971.2991339355876</v>
      </c>
      <c r="I9608" s="5">
        <f>MIN(H9608,FARMER_HRS)</f>
        <v>720</v>
      </c>
      <c r="J9608" s="5">
        <f>MAX(0,H9608-FARMER_HRS)</f>
        <v>6251.2991339355876</v>
      </c>
      <c r="K9608" s="2">
        <f>I9608*FARMER_RATE+J9608*TEMP_WORKER_RATE</f>
        <v>133529.4988530484</v>
      </c>
      <c r="L9608" s="2">
        <f>A9608*PRICE_TOM+B9608*PRICE_CAR+C9608*PRICE_MES</f>
        <v>222110</v>
      </c>
      <c r="M9608" s="2">
        <f>A9608*FERT_BED_TOM+B9608*FERT_BED_CAR+C9608*FERT_BED_MES</f>
        <v>40920</v>
      </c>
      <c r="N9608" s="6">
        <f>IF(AND(D9608&lt;=TOTAL_BEDS,J9608&lt;=TEMP_WORKER_MAX*TEMP_WORKER_HRS),1,0)</f>
        <v>0</v>
      </c>
      <c r="O9608" s="2">
        <f>L9608-M9608-K9608-FIXED_COSTS</f>
        <v>27660.501146951603</v>
      </c>
      <c r="P9608" s="2">
        <f>IF(N9608=1,O9608,"")</f>
      </c>
    </row>
    <row r="9609">
      <c r="A9609" s="6">
        <v>14</v>
      </c>
      <c r="B9609" s="6">
        <v>15</v>
      </c>
      <c r="C9609" s="6">
        <v>26</v>
      </c>
      <c r="D9609" s="6">
        <f>A9609+B9609+C9609</f>
        <v>55</v>
      </c>
      <c r="E9609" s="5">
        <f>IF(A9609=0,0,A9609*LABOR_HRS_WK_TOM*SEASON_WEEKS*(1+DIM_PCT_TOM)^A9609)</f>
        <v>4784.8479031488423</v>
      </c>
      <c r="F9609" s="5">
        <f>IF(B9609=0,0,B9609*LABOR_HRS_WK_CAR*SEASON_WEEKS*(1+DIM_PCT_CAR)^B9609)</f>
        <v>651.73417492414933</v>
      </c>
      <c r="G9609" s="5">
        <f>IF(C9609=0,0,C9609*LABOR_HRS_WK_MES*SEASON_WEEKS*(1+DIM_PCT_MES)^C9609)</f>
        <v>1616.0570598233128</v>
      </c>
      <c r="H9609" s="5">
        <f>E9609+F9609+G9609</f>
        <v>7052.6391378963044</v>
      </c>
      <c r="I9609" s="5">
        <f>MIN(H9609,FARMER_HRS)</f>
        <v>720</v>
      </c>
      <c r="J9609" s="5">
        <f>MAX(0,H9609-FARMER_HRS)</f>
        <v>6332.6391378963044</v>
      </c>
      <c r="K9609" s="2">
        <f>I9609*FARMER_RATE+J9609*TEMP_WORKER_RATE</f>
        <v>134941.65169958863</v>
      </c>
      <c r="L9609" s="2">
        <f>A9609*PRICE_TOM+B9609*PRICE_CAR+C9609*PRICE_MES</f>
        <v>224810</v>
      </c>
      <c r="M9609" s="2">
        <f>A9609*FERT_BED_TOM+B9609*FERT_BED_CAR+C9609*FERT_BED_MES</f>
        <v>41800</v>
      </c>
      <c r="N9609" s="6">
        <f>IF(AND(D9609&lt;=TOTAL_BEDS,J9609&lt;=TEMP_WORKER_MAX*TEMP_WORKER_HRS),1,0)</f>
        <v>0</v>
      </c>
      <c r="O9609" s="2">
        <f>L9609-M9609-K9609-FIXED_COSTS</f>
        <v>28068.348300411366</v>
      </c>
      <c r="P9609" s="2">
        <f>IF(N9609=1,O9609,"")</f>
      </c>
    </row>
    <row r="9610">
      <c r="A9610" s="6">
        <v>14</v>
      </c>
      <c r="B9610" s="6">
        <v>15</v>
      </c>
      <c r="C9610" s="6">
        <v>27</v>
      </c>
      <c r="D9610" s="6">
        <f>A9610+B9610+C9610</f>
        <v>56</v>
      </c>
      <c r="E9610" s="5">
        <f>IF(A9610=0,0,A9610*LABOR_HRS_WK_TOM*SEASON_WEEKS*(1+DIM_PCT_TOM)^A9610)</f>
        <v>4784.8479031488423</v>
      </c>
      <c r="F9610" s="5">
        <f>IF(B9610=0,0,B9610*LABOR_HRS_WK_CAR*SEASON_WEEKS*(1+DIM_PCT_CAR)^B9610)</f>
        <v>651.73417492414933</v>
      </c>
      <c r="G9610" s="5">
        <f>IF(C9610=0,0,C9610*LABOR_HRS_WK_MES*SEASON_WEEKS*(1+DIM_PCT_MES)^C9610)</f>
        <v>1699.19076434307</v>
      </c>
      <c r="H9610" s="5">
        <f>E9610+F9610+G9610</f>
        <v>7135.7728424160614</v>
      </c>
      <c r="I9610" s="5">
        <f>MIN(H9610,FARMER_HRS)</f>
        <v>720</v>
      </c>
      <c r="J9610" s="5">
        <f>MAX(0,H9610-FARMER_HRS)</f>
        <v>6415.7728424160614</v>
      </c>
      <c r="K9610" s="2">
        <f>I9610*FARMER_RATE+J9610*TEMP_WORKER_RATE</f>
        <v>136384.94518083439</v>
      </c>
      <c r="L9610" s="2">
        <f>A9610*PRICE_TOM+B9610*PRICE_CAR+C9610*PRICE_MES</f>
        <v>227510</v>
      </c>
      <c r="M9610" s="2">
        <f>A9610*FERT_BED_TOM+B9610*FERT_BED_CAR+C9610*FERT_BED_MES</f>
        <v>42680</v>
      </c>
      <c r="N9610" s="6">
        <f>IF(AND(D9610&lt;=TOTAL_BEDS,J9610&lt;=TEMP_WORKER_MAX*TEMP_WORKER_HRS),1,0)</f>
        <v>0</v>
      </c>
      <c r="O9610" s="2">
        <f>L9610-M9610-K9610-FIXED_COSTS</f>
        <v>28445.054819165613</v>
      </c>
      <c r="P9610" s="2">
        <f>IF(N9610=1,O9610,"")</f>
      </c>
    </row>
    <row r="9611">
      <c r="A9611" s="6">
        <v>14</v>
      </c>
      <c r="B9611" s="6">
        <v>15</v>
      </c>
      <c r="C9611" s="6">
        <v>28</v>
      </c>
      <c r="D9611" s="6">
        <f>A9611+B9611+C9611</f>
        <v>57</v>
      </c>
      <c r="E9611" s="5">
        <f>IF(A9611=0,0,A9611*LABOR_HRS_WK_TOM*SEASON_WEEKS*(1+DIM_PCT_TOM)^A9611)</f>
        <v>4784.8479031488423</v>
      </c>
      <c r="F9611" s="5">
        <f>IF(B9611=0,0,B9611*LABOR_HRS_WK_CAR*SEASON_WEEKS*(1+DIM_PCT_CAR)^B9611)</f>
        <v>651.73417492414933</v>
      </c>
      <c r="G9611" s="5">
        <f>IF(C9611=0,0,C9611*LABOR_HRS_WK_MES*SEASON_WEEKS*(1+DIM_PCT_MES)^C9611)</f>
        <v>1784.1503025602233</v>
      </c>
      <c r="H9611" s="5">
        <f>E9611+F9611+G9611</f>
        <v>7220.7323806332151</v>
      </c>
      <c r="I9611" s="5">
        <f>MIN(H9611,FARMER_HRS)</f>
        <v>720</v>
      </c>
      <c r="J9611" s="5">
        <f>MAX(0,H9611-FARMER_HRS)</f>
        <v>6500.7323806332151</v>
      </c>
      <c r="K9611" s="2">
        <f>I9611*FARMER_RATE+J9611*TEMP_WORKER_RATE</f>
        <v>137859.93716377107</v>
      </c>
      <c r="L9611" s="2">
        <f>A9611*PRICE_TOM+B9611*PRICE_CAR+C9611*PRICE_MES</f>
        <v>230210</v>
      </c>
      <c r="M9611" s="2">
        <f>A9611*FERT_BED_TOM+B9611*FERT_BED_CAR+C9611*FERT_BED_MES</f>
        <v>43560</v>
      </c>
      <c r="N9611" s="6">
        <f>IF(AND(D9611&lt;=TOTAL_BEDS,J9611&lt;=TEMP_WORKER_MAX*TEMP_WORKER_HRS),1,0)</f>
        <v>0</v>
      </c>
      <c r="O9611" s="2">
        <f>L9611-M9611-K9611-FIXED_COSTS</f>
        <v>28790.062836228928</v>
      </c>
      <c r="P9611" s="2">
        <f>IF(N9611=1,O9611,"")</f>
      </c>
    </row>
    <row r="9612">
      <c r="A9612" s="6">
        <v>14</v>
      </c>
      <c r="B9612" s="6">
        <v>15</v>
      </c>
      <c r="C9612" s="6">
        <v>29</v>
      </c>
      <c r="D9612" s="6">
        <f>A9612+B9612+C9612</f>
        <v>58</v>
      </c>
      <c r="E9612" s="5">
        <f>IF(A9612=0,0,A9612*LABOR_HRS_WK_TOM*SEASON_WEEKS*(1+DIM_PCT_TOM)^A9612)</f>
        <v>4784.8479031488423</v>
      </c>
      <c r="F9612" s="5">
        <f>IF(B9612=0,0,B9612*LABOR_HRS_WK_CAR*SEASON_WEEKS*(1+DIM_PCT_CAR)^B9612)</f>
        <v>651.73417492414933</v>
      </c>
      <c r="G9612" s="5">
        <f>IF(C9612=0,0,C9612*LABOR_HRS_WK_MES*SEASON_WEEKS*(1+DIM_PCT_MES)^C9612)</f>
        <v>1870.9683306758766</v>
      </c>
      <c r="H9612" s="5">
        <f>E9612+F9612+G9612</f>
        <v>7307.550408748868</v>
      </c>
      <c r="I9612" s="5">
        <f>MIN(H9612,FARMER_HRS)</f>
        <v>720</v>
      </c>
      <c r="J9612" s="5">
        <f>MAX(0,H9612-FARMER_HRS)</f>
        <v>6587.550408748868</v>
      </c>
      <c r="K9612" s="2">
        <f>I9612*FARMER_RATE+J9612*TEMP_WORKER_RATE</f>
        <v>139367.19459633451</v>
      </c>
      <c r="L9612" s="2">
        <f>A9612*PRICE_TOM+B9612*PRICE_CAR+C9612*PRICE_MES</f>
        <v>232910</v>
      </c>
      <c r="M9612" s="2">
        <f>A9612*FERT_BED_TOM+B9612*FERT_BED_CAR+C9612*FERT_BED_MES</f>
        <v>44440</v>
      </c>
      <c r="N9612" s="6">
        <f>IF(AND(D9612&lt;=TOTAL_BEDS,J9612&lt;=TEMP_WORKER_MAX*TEMP_WORKER_HRS),1,0)</f>
        <v>0</v>
      </c>
      <c r="O9612" s="2">
        <f>L9612-M9612-K9612-FIXED_COSTS</f>
        <v>29102.805403665494</v>
      </c>
      <c r="P9612" s="2">
        <f>IF(N9612=1,O9612,"")</f>
      </c>
    </row>
    <row r="9613">
      <c r="A9613" s="6">
        <v>14</v>
      </c>
      <c r="B9613" s="6">
        <v>15</v>
      </c>
      <c r="C9613" s="6">
        <v>30</v>
      </c>
      <c r="D9613" s="6">
        <f>A9613+B9613+C9613</f>
        <v>59</v>
      </c>
      <c r="E9613" s="5">
        <f>IF(A9613=0,0,A9613*LABOR_HRS_WK_TOM*SEASON_WEEKS*(1+DIM_PCT_TOM)^A9613)</f>
        <v>4784.8479031488423</v>
      </c>
      <c r="F9613" s="5">
        <f>IF(B9613=0,0,B9613*LABOR_HRS_WK_CAR*SEASON_WEEKS*(1+DIM_PCT_CAR)^B9613)</f>
        <v>651.73417492414933</v>
      </c>
      <c r="G9613" s="5">
        <f>IF(C9613=0,0,C9613*LABOR_HRS_WK_MES*SEASON_WEEKS*(1+DIM_PCT_MES)^C9613)</f>
        <v>1959.6780360096466</v>
      </c>
      <c r="H9613" s="5">
        <f>E9613+F9613+G9613</f>
        <v>7396.2601140826382</v>
      </c>
      <c r="I9613" s="5">
        <f>MIN(H9613,FARMER_HRS)</f>
        <v>720</v>
      </c>
      <c r="J9613" s="5">
        <f>MAX(0,H9613-FARMER_HRS)</f>
        <v>6676.2601140826382</v>
      </c>
      <c r="K9613" s="2">
        <f>I9613*FARMER_RATE+J9613*TEMP_WORKER_RATE</f>
        <v>140907.29364726803</v>
      </c>
      <c r="L9613" s="2">
        <f>A9613*PRICE_TOM+B9613*PRICE_CAR+C9613*PRICE_MES</f>
        <v>235610</v>
      </c>
      <c r="M9613" s="2">
        <f>A9613*FERT_BED_TOM+B9613*FERT_BED_CAR+C9613*FERT_BED_MES</f>
        <v>45320</v>
      </c>
      <c r="N9613" s="6">
        <f>IF(AND(D9613&lt;=TOTAL_BEDS,J9613&lt;=TEMP_WORKER_MAX*TEMP_WORKER_HRS),1,0)</f>
        <v>0</v>
      </c>
      <c r="O9613" s="2">
        <f>L9613-M9613-K9613-FIXED_COSTS</f>
        <v>29382.70635273197</v>
      </c>
      <c r="P9613" s="2">
        <f>IF(N9613=1,O9613,"")</f>
      </c>
    </row>
    <row r="9614">
      <c r="A9614" s="6">
        <v>14</v>
      </c>
      <c r="B9614" s="6">
        <v>16</v>
      </c>
      <c r="C9614" s="6">
        <v>0</v>
      </c>
      <c r="D9614" s="6">
        <f>A9614+B9614+C9614</f>
        <v>30</v>
      </c>
      <c r="E9614" s="5">
        <f>IF(A9614=0,0,A9614*LABOR_HRS_WK_TOM*SEASON_WEEKS*(1+DIM_PCT_TOM)^A9614)</f>
        <v>4784.8479031488423</v>
      </c>
      <c r="F9614" s="5">
        <f>IF(B9614=0,0,B9614*LABOR_HRS_WK_CAR*SEASON_WEEKS*(1+DIM_PCT_CAR)^B9614)</f>
        <v>712.56269791706984</v>
      </c>
      <c r="G9614" s="5">
        <f>IF(C9614=0,0,C9614*LABOR_HRS_WK_MES*SEASON_WEEKS*(1+DIM_PCT_MES)^C9614)</f>
        <v>0</v>
      </c>
      <c r="H9614" s="5">
        <f>E9614+F9614+G9614</f>
        <v>5497.4106010659125</v>
      </c>
      <c r="I9614" s="5">
        <f>MIN(H9614,FARMER_HRS)</f>
        <v>720</v>
      </c>
      <c r="J9614" s="5">
        <f>MAX(0,H9614-FARMER_HRS)</f>
        <v>4777.4106010659125</v>
      </c>
      <c r="K9614" s="2">
        <f>I9614*FARMER_RATE+J9614*TEMP_WORKER_RATE</f>
        <v>107941.15626850542</v>
      </c>
      <c r="L9614" s="2">
        <f>A9614*PRICE_TOM+B9614*PRICE_CAR+C9614*PRICE_MES</f>
        <v>156704</v>
      </c>
      <c r="M9614" s="2">
        <f>A9614*FERT_BED_TOM+B9614*FERT_BED_CAR+C9614*FERT_BED_MES</f>
        <v>19360</v>
      </c>
      <c r="N9614" s="6">
        <f>IF(AND(D9614&lt;=TOTAL_BEDS,J9614&lt;=TEMP_WORKER_MAX*TEMP_WORKER_HRS),1,0)</f>
        <v>1</v>
      </c>
      <c r="O9614" s="2">
        <f>L9614-M9614-K9614-FIXED_COSTS</f>
        <v>9402.8437314945768</v>
      </c>
      <c r="P9614" s="2">
        <f>IF(N9614=1,O9614,"")</f>
        <v>9402.8437314945768</v>
      </c>
    </row>
    <row r="9615">
      <c r="A9615" s="6">
        <v>14</v>
      </c>
      <c r="B9615" s="6">
        <v>16</v>
      </c>
      <c r="C9615" s="6">
        <v>1</v>
      </c>
      <c r="D9615" s="6">
        <f>A9615+B9615+C9615</f>
        <v>31</v>
      </c>
      <c r="E9615" s="5">
        <f>IF(A9615=0,0,A9615*LABOR_HRS_WK_TOM*SEASON_WEEKS*(1+DIM_PCT_TOM)^A9615)</f>
        <v>4784.8479031488423</v>
      </c>
      <c r="F9615" s="5">
        <f>IF(B9615=0,0,B9615*LABOR_HRS_WK_CAR*SEASON_WEEKS*(1+DIM_PCT_CAR)^B9615)</f>
        <v>712.56269791706984</v>
      </c>
      <c r="G9615" s="5">
        <f>IF(C9615=0,0,C9615*LABOR_HRS_WK_MES*SEASON_WEEKS*(1+DIM_PCT_MES)^C9615)</f>
        <v>45.5625</v>
      </c>
      <c r="H9615" s="5">
        <f>E9615+F9615+G9615</f>
        <v>5542.9731010659125</v>
      </c>
      <c r="I9615" s="5">
        <f>MIN(H9615,FARMER_HRS)</f>
        <v>720</v>
      </c>
      <c r="J9615" s="5">
        <f>MAX(0,H9615-FARMER_HRS)</f>
        <v>4822.9731010659125</v>
      </c>
      <c r="K9615" s="2">
        <f>I9615*FARMER_RATE+J9615*TEMP_WORKER_RATE</f>
        <v>108732.17189350542</v>
      </c>
      <c r="L9615" s="2">
        <f>A9615*PRICE_TOM+B9615*PRICE_CAR+C9615*PRICE_MES</f>
        <v>159404</v>
      </c>
      <c r="M9615" s="2">
        <f>A9615*FERT_BED_TOM+B9615*FERT_BED_CAR+C9615*FERT_BED_MES</f>
        <v>20240</v>
      </c>
      <c r="N9615" s="6">
        <f>IF(AND(D9615&lt;=TOTAL_BEDS,J9615&lt;=TEMP_WORKER_MAX*TEMP_WORKER_HRS),1,0)</f>
        <v>1</v>
      </c>
      <c r="O9615" s="2">
        <f>L9615-M9615-K9615-FIXED_COSTS</f>
        <v>10431.828106494577</v>
      </c>
      <c r="P9615" s="2">
        <f>IF(N9615=1,O9615,"")</f>
        <v>10431.828106494577</v>
      </c>
    </row>
    <row r="9616">
      <c r="A9616" s="6">
        <v>14</v>
      </c>
      <c r="B9616" s="6">
        <v>16</v>
      </c>
      <c r="C9616" s="6">
        <v>2</v>
      </c>
      <c r="D9616" s="6">
        <f>A9616+B9616+C9616</f>
        <v>32</v>
      </c>
      <c r="E9616" s="5">
        <f>IF(A9616=0,0,A9616*LABOR_HRS_WK_TOM*SEASON_WEEKS*(1+DIM_PCT_TOM)^A9616)</f>
        <v>4784.8479031488423</v>
      </c>
      <c r="F9616" s="5">
        <f>IF(B9616=0,0,B9616*LABOR_HRS_WK_CAR*SEASON_WEEKS*(1+DIM_PCT_CAR)^B9616)</f>
        <v>712.56269791706984</v>
      </c>
      <c r="G9616" s="5">
        <f>IF(C9616=0,0,C9616*LABOR_HRS_WK_MES*SEASON_WEEKS*(1+DIM_PCT_MES)^C9616)</f>
        <v>92.2640625</v>
      </c>
      <c r="H9616" s="5">
        <f>E9616+F9616+G9616</f>
        <v>5589.6746635659129</v>
      </c>
      <c r="I9616" s="5">
        <f>MIN(H9616,FARMER_HRS)</f>
        <v>720</v>
      </c>
      <c r="J9616" s="5">
        <f>MAX(0,H9616-FARMER_HRS)</f>
        <v>4869.6746635659129</v>
      </c>
      <c r="K9616" s="2">
        <f>I9616*FARMER_RATE+J9616*TEMP_WORKER_RATE</f>
        <v>109542.96290913042</v>
      </c>
      <c r="L9616" s="2">
        <f>A9616*PRICE_TOM+B9616*PRICE_CAR+C9616*PRICE_MES</f>
        <v>162104</v>
      </c>
      <c r="M9616" s="2">
        <f>A9616*FERT_BED_TOM+B9616*FERT_BED_CAR+C9616*FERT_BED_MES</f>
        <v>21120</v>
      </c>
      <c r="N9616" s="6">
        <f>IF(AND(D9616&lt;=TOTAL_BEDS,J9616&lt;=TEMP_WORKER_MAX*TEMP_WORKER_HRS),1,0)</f>
        <v>1</v>
      </c>
      <c r="O9616" s="2">
        <f>L9616-M9616-K9616-FIXED_COSTS</f>
        <v>11441.037090869577</v>
      </c>
      <c r="P9616" s="2">
        <f>IF(N9616=1,O9616,"")</f>
        <v>11441.037090869577</v>
      </c>
    </row>
    <row r="9617">
      <c r="A9617" s="6">
        <v>14</v>
      </c>
      <c r="B9617" s="6">
        <v>16</v>
      </c>
      <c r="C9617" s="6">
        <v>3</v>
      </c>
      <c r="D9617" s="6">
        <f>A9617+B9617+C9617</f>
        <v>33</v>
      </c>
      <c r="E9617" s="5">
        <f>IF(A9617=0,0,A9617*LABOR_HRS_WK_TOM*SEASON_WEEKS*(1+DIM_PCT_TOM)^A9617)</f>
        <v>4784.8479031488423</v>
      </c>
      <c r="F9617" s="5">
        <f>IF(B9617=0,0,B9617*LABOR_HRS_WK_CAR*SEASON_WEEKS*(1+DIM_PCT_CAR)^B9617)</f>
        <v>712.56269791706984</v>
      </c>
      <c r="G9617" s="5">
        <f>IF(C9617=0,0,C9617*LABOR_HRS_WK_MES*SEASON_WEEKS*(1+DIM_PCT_MES)^C9617)</f>
        <v>140.12604492187498</v>
      </c>
      <c r="H9617" s="5">
        <f>E9617+F9617+G9617</f>
        <v>5637.5366459877878</v>
      </c>
      <c r="I9617" s="5">
        <f>MIN(H9617,FARMER_HRS)</f>
        <v>720</v>
      </c>
      <c r="J9617" s="5">
        <f>MAX(0,H9617-FARMER_HRS)</f>
        <v>4917.5366459877878</v>
      </c>
      <c r="K9617" s="2">
        <f>I9617*FARMER_RATE+J9617*TEMP_WORKER_RATE</f>
        <v>110373.90010395464</v>
      </c>
      <c r="L9617" s="2">
        <f>A9617*PRICE_TOM+B9617*PRICE_CAR+C9617*PRICE_MES</f>
        <v>164804</v>
      </c>
      <c r="M9617" s="2">
        <f>A9617*FERT_BED_TOM+B9617*FERT_BED_CAR+C9617*FERT_BED_MES</f>
        <v>22000</v>
      </c>
      <c r="N9617" s="6">
        <f>IF(AND(D9617&lt;=TOTAL_BEDS,J9617&lt;=TEMP_WORKER_MAX*TEMP_WORKER_HRS),1,0)</f>
        <v>1</v>
      </c>
      <c r="O9617" s="2">
        <f>L9617-M9617-K9617-FIXED_COSTS</f>
        <v>12430.099896045358</v>
      </c>
      <c r="P9617" s="2">
        <f>IF(N9617=1,O9617,"")</f>
        <v>12430.099896045358</v>
      </c>
    </row>
    <row r="9618">
      <c r="A9618" s="6">
        <v>14</v>
      </c>
      <c r="B9618" s="6">
        <v>16</v>
      </c>
      <c r="C9618" s="6">
        <v>4</v>
      </c>
      <c r="D9618" s="6">
        <f>A9618+B9618+C9618</f>
        <v>34</v>
      </c>
      <c r="E9618" s="5">
        <f>IF(A9618=0,0,A9618*LABOR_HRS_WK_TOM*SEASON_WEEKS*(1+DIM_PCT_TOM)^A9618)</f>
        <v>4784.8479031488423</v>
      </c>
      <c r="F9618" s="5">
        <f>IF(B9618=0,0,B9618*LABOR_HRS_WK_CAR*SEASON_WEEKS*(1+DIM_PCT_CAR)^B9618)</f>
        <v>712.56269791706984</v>
      </c>
      <c r="G9618" s="5">
        <f>IF(C9618=0,0,C9618*LABOR_HRS_WK_MES*SEASON_WEEKS*(1+DIM_PCT_MES)^C9618)</f>
        <v>189.17016064453119</v>
      </c>
      <c r="H9618" s="5">
        <f>E9618+F9618+G9618</f>
        <v>5686.5807617104438</v>
      </c>
      <c r="I9618" s="5">
        <f>MIN(H9618,FARMER_HRS)</f>
        <v>720</v>
      </c>
      <c r="J9618" s="5">
        <f>MAX(0,H9618-FARMER_HRS)</f>
        <v>4966.5807617104438</v>
      </c>
      <c r="K9618" s="2">
        <f>I9618*FARMER_RATE+J9618*TEMP_WORKER_RATE</f>
        <v>111225.36044636187</v>
      </c>
      <c r="L9618" s="2">
        <f>A9618*PRICE_TOM+B9618*PRICE_CAR+C9618*PRICE_MES</f>
        <v>167504</v>
      </c>
      <c r="M9618" s="2">
        <f>A9618*FERT_BED_TOM+B9618*FERT_BED_CAR+C9618*FERT_BED_MES</f>
        <v>22880</v>
      </c>
      <c r="N9618" s="6">
        <f>IF(AND(D9618&lt;=TOTAL_BEDS,J9618&lt;=TEMP_WORKER_MAX*TEMP_WORKER_HRS),1,0)</f>
        <v>1</v>
      </c>
      <c r="O9618" s="2">
        <f>L9618-M9618-K9618-FIXED_COSTS</f>
        <v>13398.639553638131</v>
      </c>
      <c r="P9618" s="2">
        <f>IF(N9618=1,O9618,"")</f>
        <v>13398.639553638131</v>
      </c>
    </row>
    <row r="9619">
      <c r="A9619" s="6">
        <v>14</v>
      </c>
      <c r="B9619" s="6">
        <v>16</v>
      </c>
      <c r="C9619" s="6">
        <v>5</v>
      </c>
      <c r="D9619" s="6">
        <f>A9619+B9619+C9619</f>
        <v>35</v>
      </c>
      <c r="E9619" s="5">
        <f>IF(A9619=0,0,A9619*LABOR_HRS_WK_TOM*SEASON_WEEKS*(1+DIM_PCT_TOM)^A9619)</f>
        <v>4784.8479031488423</v>
      </c>
      <c r="F9619" s="5">
        <f>IF(B9619=0,0,B9619*LABOR_HRS_WK_CAR*SEASON_WEEKS*(1+DIM_PCT_CAR)^B9619)</f>
        <v>712.56269791706984</v>
      </c>
      <c r="G9619" s="5">
        <f>IF(C9619=0,0,C9619*LABOR_HRS_WK_MES*SEASON_WEEKS*(1+DIM_PCT_MES)^C9619)</f>
        <v>239.41848456573481</v>
      </c>
      <c r="H9619" s="5">
        <f>E9619+F9619+G9619</f>
        <v>5736.8290856316471</v>
      </c>
      <c r="I9619" s="5">
        <f>MIN(H9619,FARMER_HRS)</f>
        <v>720</v>
      </c>
      <c r="J9619" s="5">
        <f>MAX(0,H9619-FARMER_HRS)</f>
        <v>5016.8290856316471</v>
      </c>
      <c r="K9619" s="2">
        <f>I9619*FARMER_RATE+J9619*TEMP_WORKER_RATE</f>
        <v>112097.72718110499</v>
      </c>
      <c r="L9619" s="2">
        <f>A9619*PRICE_TOM+B9619*PRICE_CAR+C9619*PRICE_MES</f>
        <v>170204</v>
      </c>
      <c r="M9619" s="2">
        <f>A9619*FERT_BED_TOM+B9619*FERT_BED_CAR+C9619*FERT_BED_MES</f>
        <v>23760</v>
      </c>
      <c r="N9619" s="6">
        <f>IF(AND(D9619&lt;=TOTAL_BEDS,J9619&lt;=TEMP_WORKER_MAX*TEMP_WORKER_HRS),1,0)</f>
        <v>1</v>
      </c>
      <c r="O9619" s="2">
        <f>L9619-M9619-K9619-FIXED_COSTS</f>
        <v>14346.272818895013</v>
      </c>
      <c r="P9619" s="2">
        <f>IF(N9619=1,O9619,"")</f>
        <v>14346.272818895013</v>
      </c>
    </row>
    <row r="9620">
      <c r="A9620" s="6">
        <v>14</v>
      </c>
      <c r="B9620" s="6">
        <v>16</v>
      </c>
      <c r="C9620" s="6">
        <v>6</v>
      </c>
      <c r="D9620" s="6">
        <f>A9620+B9620+C9620</f>
        <v>36</v>
      </c>
      <c r="E9620" s="5">
        <f>IF(A9620=0,0,A9620*LABOR_HRS_WK_TOM*SEASON_WEEKS*(1+DIM_PCT_TOM)^A9620)</f>
        <v>4784.8479031488423</v>
      </c>
      <c r="F9620" s="5">
        <f>IF(B9620=0,0,B9620*LABOR_HRS_WK_CAR*SEASON_WEEKS*(1+DIM_PCT_CAR)^B9620)</f>
        <v>712.56269791706984</v>
      </c>
      <c r="G9620" s="5">
        <f>IF(C9620=0,0,C9620*LABOR_HRS_WK_MES*SEASON_WEEKS*(1+DIM_PCT_MES)^C9620)</f>
        <v>290.89345874736773</v>
      </c>
      <c r="H9620" s="5">
        <f>E9620+F9620+G9620</f>
        <v>5788.30405981328</v>
      </c>
      <c r="I9620" s="5">
        <f>MIN(H9620,FARMER_HRS)</f>
        <v>720</v>
      </c>
      <c r="J9620" s="5">
        <f>MAX(0,H9620-FARMER_HRS)</f>
        <v>5068.30405981328</v>
      </c>
      <c r="K9620" s="2">
        <f>I9620*FARMER_RATE+J9620*TEMP_WORKER_RATE</f>
        <v>112991.3899273139</v>
      </c>
      <c r="L9620" s="2">
        <f>A9620*PRICE_TOM+B9620*PRICE_CAR+C9620*PRICE_MES</f>
        <v>172904</v>
      </c>
      <c r="M9620" s="2">
        <f>A9620*FERT_BED_TOM+B9620*FERT_BED_CAR+C9620*FERT_BED_MES</f>
        <v>24640</v>
      </c>
      <c r="N9620" s="6">
        <f>IF(AND(D9620&lt;=TOTAL_BEDS,J9620&lt;=TEMP_WORKER_MAX*TEMP_WORKER_HRS),1,0)</f>
        <v>1</v>
      </c>
      <c r="O9620" s="2">
        <f>L9620-M9620-K9620-FIXED_COSTS</f>
        <v>15272.610072686104</v>
      </c>
      <c r="P9620" s="2">
        <f>IF(N9620=1,O9620,"")</f>
        <v>15272.610072686104</v>
      </c>
    </row>
    <row r="9621">
      <c r="A9621" s="6">
        <v>14</v>
      </c>
      <c r="B9621" s="6">
        <v>16</v>
      </c>
      <c r="C9621" s="6">
        <v>7</v>
      </c>
      <c r="D9621" s="6">
        <f>A9621+B9621+C9621</f>
        <v>37</v>
      </c>
      <c r="E9621" s="5">
        <f>IF(A9621=0,0,A9621*LABOR_HRS_WK_TOM*SEASON_WEEKS*(1+DIM_PCT_TOM)^A9621)</f>
        <v>4784.8479031488423</v>
      </c>
      <c r="F9621" s="5">
        <f>IF(B9621=0,0,B9621*LABOR_HRS_WK_CAR*SEASON_WEEKS*(1+DIM_PCT_CAR)^B9621)</f>
        <v>712.56269791706984</v>
      </c>
      <c r="G9621" s="5">
        <f>IF(C9621=0,0,C9621*LABOR_HRS_WK_MES*SEASON_WEEKS*(1+DIM_PCT_MES)^C9621)</f>
        <v>343.61789814532818</v>
      </c>
      <c r="H9621" s="5">
        <f>E9621+F9621+G9621</f>
        <v>5841.0284992112411</v>
      </c>
      <c r="I9621" s="5">
        <f>MIN(H9621,FARMER_HRS)</f>
        <v>720</v>
      </c>
      <c r="J9621" s="5">
        <f>MAX(0,H9621-FARMER_HRS)</f>
        <v>5121.0284992112411</v>
      </c>
      <c r="K9621" s="2">
        <f>I9621*FARMER_RATE+J9621*TEMP_WORKER_RATE</f>
        <v>113906.74477797293</v>
      </c>
      <c r="L9621" s="2">
        <f>A9621*PRICE_TOM+B9621*PRICE_CAR+C9621*PRICE_MES</f>
        <v>175604</v>
      </c>
      <c r="M9621" s="2">
        <f>A9621*FERT_BED_TOM+B9621*FERT_BED_CAR+C9621*FERT_BED_MES</f>
        <v>25520</v>
      </c>
      <c r="N9621" s="6">
        <f>IF(AND(D9621&lt;=TOTAL_BEDS,J9621&lt;=TEMP_WORKER_MAX*TEMP_WORKER_HRS),1,0)</f>
        <v>1</v>
      </c>
      <c r="O9621" s="2">
        <f>L9621-M9621-K9621-FIXED_COSTS</f>
        <v>16177.255222027074</v>
      </c>
      <c r="P9621" s="2">
        <f>IF(N9621=1,O9621,"")</f>
        <v>16177.255222027074</v>
      </c>
    </row>
    <row r="9622">
      <c r="A9622" s="6">
        <v>14</v>
      </c>
      <c r="B9622" s="6">
        <v>16</v>
      </c>
      <c r="C9622" s="6">
        <v>8</v>
      </c>
      <c r="D9622" s="6">
        <f>A9622+B9622+C9622</f>
        <v>38</v>
      </c>
      <c r="E9622" s="5">
        <f>IF(A9622=0,0,A9622*LABOR_HRS_WK_TOM*SEASON_WEEKS*(1+DIM_PCT_TOM)^A9622)</f>
        <v>4784.8479031488423</v>
      </c>
      <c r="F9622" s="5">
        <f>IF(B9622=0,0,B9622*LABOR_HRS_WK_CAR*SEASON_WEEKS*(1+DIM_PCT_CAR)^B9622)</f>
        <v>712.56269791706984</v>
      </c>
      <c r="G9622" s="5">
        <f>IF(C9622=0,0,C9622*LABOR_HRS_WK_MES*SEASON_WEEKS*(1+DIM_PCT_MES)^C9622)</f>
        <v>397.61499642530833</v>
      </c>
      <c r="H9622" s="5">
        <f>E9622+F9622+G9622</f>
        <v>5895.0255974912207</v>
      </c>
      <c r="I9622" s="5">
        <f>MIN(H9622,FARMER_HRS)</f>
        <v>720</v>
      </c>
      <c r="J9622" s="5">
        <f>MAX(0,H9622-FARMER_HRS)</f>
        <v>5175.0255974912207</v>
      </c>
      <c r="K9622" s="2">
        <f>I9622*FARMER_RATE+J9622*TEMP_WORKER_RATE</f>
        <v>114844.19440088925</v>
      </c>
      <c r="L9622" s="2">
        <f>A9622*PRICE_TOM+B9622*PRICE_CAR+C9622*PRICE_MES</f>
        <v>178304</v>
      </c>
      <c r="M9622" s="2">
        <f>A9622*FERT_BED_TOM+B9622*FERT_BED_CAR+C9622*FERT_BED_MES</f>
        <v>26400</v>
      </c>
      <c r="N9622" s="6">
        <f>IF(AND(D9622&lt;=TOTAL_BEDS,J9622&lt;=TEMP_WORKER_MAX*TEMP_WORKER_HRS),1,0)</f>
        <v>1</v>
      </c>
      <c r="O9622" s="2">
        <f>L9622-M9622-K9622-FIXED_COSTS</f>
        <v>17059.805599110754</v>
      </c>
      <c r="P9622" s="2">
        <f>IF(N9622=1,O9622,"")</f>
        <v>17059.805599110754</v>
      </c>
    </row>
    <row r="9623">
      <c r="A9623" s="6">
        <v>14</v>
      </c>
      <c r="B9623" s="6">
        <v>16</v>
      </c>
      <c r="C9623" s="6">
        <v>9</v>
      </c>
      <c r="D9623" s="6">
        <f>A9623+B9623+C9623</f>
        <v>39</v>
      </c>
      <c r="E9623" s="5">
        <f>IF(A9623=0,0,A9623*LABOR_HRS_WK_TOM*SEASON_WEEKS*(1+DIM_PCT_TOM)^A9623)</f>
        <v>4784.8479031488423</v>
      </c>
      <c r="F9623" s="5">
        <f>IF(B9623=0,0,B9623*LABOR_HRS_WK_CAR*SEASON_WEEKS*(1+DIM_PCT_CAR)^B9623)</f>
        <v>712.56269791706984</v>
      </c>
      <c r="G9623" s="5">
        <f>IF(C9623=0,0,C9623*LABOR_HRS_WK_MES*SEASON_WEEKS*(1+DIM_PCT_MES)^C9623)</f>
        <v>452.90833186570273</v>
      </c>
      <c r="H9623" s="5">
        <f>E9623+F9623+G9623</f>
        <v>5950.3189329316156</v>
      </c>
      <c r="I9623" s="5">
        <f>MIN(H9623,FARMER_HRS)</f>
        <v>720</v>
      </c>
      <c r="J9623" s="5">
        <f>MAX(0,H9623-FARMER_HRS)</f>
        <v>5230.3189329316156</v>
      </c>
      <c r="K9623" s="2">
        <f>I9623*FARMER_RATE+J9623*TEMP_WORKER_RATE</f>
        <v>115804.14814117388</v>
      </c>
      <c r="L9623" s="2">
        <f>A9623*PRICE_TOM+B9623*PRICE_CAR+C9623*PRICE_MES</f>
        <v>181004</v>
      </c>
      <c r="M9623" s="2">
        <f>A9623*FERT_BED_TOM+B9623*FERT_BED_CAR+C9623*FERT_BED_MES</f>
        <v>27280</v>
      </c>
      <c r="N9623" s="6">
        <f>IF(AND(D9623&lt;=TOTAL_BEDS,J9623&lt;=TEMP_WORKER_MAX*TEMP_WORKER_HRS),1,0)</f>
        <v>1</v>
      </c>
      <c r="O9623" s="2">
        <f>L9623-M9623-K9623-FIXED_COSTS</f>
        <v>17919.851858826121</v>
      </c>
      <c r="P9623" s="2">
        <f>IF(N9623=1,O9623,"")</f>
        <v>17919.851858826121</v>
      </c>
    </row>
    <row r="9624">
      <c r="A9624" s="6">
        <v>14</v>
      </c>
      <c r="B9624" s="6">
        <v>16</v>
      </c>
      <c r="C9624" s="6">
        <v>10</v>
      </c>
      <c r="D9624" s="6">
        <f>A9624+B9624+C9624</f>
        <v>40</v>
      </c>
      <c r="E9624" s="5">
        <f>IF(A9624=0,0,A9624*LABOR_HRS_WK_TOM*SEASON_WEEKS*(1+DIM_PCT_TOM)^A9624)</f>
        <v>4784.8479031488423</v>
      </c>
      <c r="F9624" s="5">
        <f>IF(B9624=0,0,B9624*LABOR_HRS_WK_CAR*SEASON_WEEKS*(1+DIM_PCT_CAR)^B9624)</f>
        <v>712.56269791706984</v>
      </c>
      <c r="G9624" s="5">
        <f>IF(C9624=0,0,C9624*LABOR_HRS_WK_MES*SEASON_WEEKS*(1+DIM_PCT_MES)^C9624)</f>
        <v>509.52187334891551</v>
      </c>
      <c r="H9624" s="5">
        <f>E9624+F9624+G9624</f>
        <v>6006.932474414828</v>
      </c>
      <c r="I9624" s="5">
        <f>MIN(H9624,FARMER_HRS)</f>
        <v>720</v>
      </c>
      <c r="J9624" s="5">
        <f>MAX(0,H9624-FARMER_HRS)</f>
        <v>5286.932474414828</v>
      </c>
      <c r="K9624" s="2">
        <f>I9624*FARMER_RATE+J9624*TEMP_WORKER_RATE</f>
        <v>116787.02212525743</v>
      </c>
      <c r="L9624" s="2">
        <f>A9624*PRICE_TOM+B9624*PRICE_CAR+C9624*PRICE_MES</f>
        <v>183704</v>
      </c>
      <c r="M9624" s="2">
        <f>A9624*FERT_BED_TOM+B9624*FERT_BED_CAR+C9624*FERT_BED_MES</f>
        <v>28160</v>
      </c>
      <c r="N9624" s="6">
        <f>IF(AND(D9624&lt;=TOTAL_BEDS,J9624&lt;=TEMP_WORKER_MAX*TEMP_WORKER_HRS),1,0)</f>
        <v>1</v>
      </c>
      <c r="O9624" s="2">
        <f>L9624-M9624-K9624-FIXED_COSTS</f>
        <v>18756.977874742573</v>
      </c>
      <c r="P9624" s="2">
        <f>IF(N9624=1,O9624,"")</f>
        <v>18756.977874742573</v>
      </c>
    </row>
    <row r="9625">
      <c r="A9625" s="6">
        <v>14</v>
      </c>
      <c r="B9625" s="6">
        <v>16</v>
      </c>
      <c r="C9625" s="6">
        <v>11</v>
      </c>
      <c r="D9625" s="6">
        <f>A9625+B9625+C9625</f>
        <v>41</v>
      </c>
      <c r="E9625" s="5">
        <f>IF(A9625=0,0,A9625*LABOR_HRS_WK_TOM*SEASON_WEEKS*(1+DIM_PCT_TOM)^A9625)</f>
        <v>4784.8479031488423</v>
      </c>
      <c r="F9625" s="5">
        <f>IF(B9625=0,0,B9625*LABOR_HRS_WK_CAR*SEASON_WEEKS*(1+DIM_PCT_CAR)^B9625)</f>
        <v>712.56269791706984</v>
      </c>
      <c r="G9625" s="5">
        <f>IF(C9625=0,0,C9625*LABOR_HRS_WK_MES*SEASON_WEEKS*(1+DIM_PCT_MES)^C9625)</f>
        <v>567.47998644235463</v>
      </c>
      <c r="H9625" s="5">
        <f>E9625+F9625+G9625</f>
        <v>6064.8905875082673</v>
      </c>
      <c r="I9625" s="5">
        <f>MIN(H9625,FARMER_HRS)</f>
        <v>720</v>
      </c>
      <c r="J9625" s="5">
        <f>MAX(0,H9625-FARMER_HRS)</f>
        <v>5344.8905875082673</v>
      </c>
      <c r="K9625" s="2">
        <f>I9625*FARMER_RATE+J9625*TEMP_WORKER_RATE</f>
        <v>117793.23936646298</v>
      </c>
      <c r="L9625" s="2">
        <f>A9625*PRICE_TOM+B9625*PRICE_CAR+C9625*PRICE_MES</f>
        <v>186404</v>
      </c>
      <c r="M9625" s="2">
        <f>A9625*FERT_BED_TOM+B9625*FERT_BED_CAR+C9625*FERT_BED_MES</f>
        <v>29040</v>
      </c>
      <c r="N9625" s="6">
        <f>IF(AND(D9625&lt;=TOTAL_BEDS,J9625&lt;=TEMP_WORKER_MAX*TEMP_WORKER_HRS),1,0)</f>
        <v>1</v>
      </c>
      <c r="O9625" s="2">
        <f>L9625-M9625-K9625-FIXED_COSTS</f>
        <v>19570.760633537022</v>
      </c>
      <c r="P9625" s="2">
        <f>IF(N9625=1,O9625,"")</f>
        <v>19570.760633537022</v>
      </c>
    </row>
    <row r="9626">
      <c r="A9626" s="6">
        <v>14</v>
      </c>
      <c r="B9626" s="6">
        <v>16</v>
      </c>
      <c r="C9626" s="6">
        <v>12</v>
      </c>
      <c r="D9626" s="6">
        <f>A9626+B9626+C9626</f>
        <v>42</v>
      </c>
      <c r="E9626" s="5">
        <f>IF(A9626=0,0,A9626*LABOR_HRS_WK_TOM*SEASON_WEEKS*(1+DIM_PCT_TOM)^A9626)</f>
        <v>4784.8479031488423</v>
      </c>
      <c r="F9626" s="5">
        <f>IF(B9626=0,0,B9626*LABOR_HRS_WK_CAR*SEASON_WEEKS*(1+DIM_PCT_CAR)^B9626)</f>
        <v>712.56269791706984</v>
      </c>
      <c r="G9626" s="5">
        <f>IF(C9626=0,0,C9626*LABOR_HRS_WK_MES*SEASON_WEEKS*(1+DIM_PCT_MES)^C9626)</f>
        <v>626.807439570419</v>
      </c>
      <c r="H9626" s="5">
        <f>E9626+F9626+G9626</f>
        <v>6124.2180406363314</v>
      </c>
      <c r="I9626" s="5">
        <f>MIN(H9626,FARMER_HRS)</f>
        <v>720</v>
      </c>
      <c r="J9626" s="5">
        <f>MAX(0,H9626-FARMER_HRS)</f>
        <v>5404.2180406363314</v>
      </c>
      <c r="K9626" s="2">
        <f>I9626*FARMER_RATE+J9626*TEMP_WORKER_RATE</f>
        <v>118823.22987215852</v>
      </c>
      <c r="L9626" s="2">
        <f>A9626*PRICE_TOM+B9626*PRICE_CAR+C9626*PRICE_MES</f>
        <v>189104</v>
      </c>
      <c r="M9626" s="2">
        <f>A9626*FERT_BED_TOM+B9626*FERT_BED_CAR+C9626*FERT_BED_MES</f>
        <v>29920</v>
      </c>
      <c r="N9626" s="6">
        <f>IF(AND(D9626&lt;=TOTAL_BEDS,J9626&lt;=TEMP_WORKER_MAX*TEMP_WORKER_HRS),1,0)</f>
        <v>1</v>
      </c>
      <c r="O9626" s="2">
        <f>L9626-M9626-K9626-FIXED_COSTS</f>
        <v>20360.770127841475</v>
      </c>
      <c r="P9626" s="2">
        <f>IF(N9626=1,O9626,"")</f>
        <v>20360.770127841475</v>
      </c>
    </row>
    <row r="9627">
      <c r="A9627" s="6">
        <v>14</v>
      </c>
      <c r="B9627" s="6">
        <v>16</v>
      </c>
      <c r="C9627" s="6">
        <v>13</v>
      </c>
      <c r="D9627" s="6">
        <f>A9627+B9627+C9627</f>
        <v>43</v>
      </c>
      <c r="E9627" s="5">
        <f>IF(A9627=0,0,A9627*LABOR_HRS_WK_TOM*SEASON_WEEKS*(1+DIM_PCT_TOM)^A9627)</f>
        <v>4784.8479031488423</v>
      </c>
      <c r="F9627" s="5">
        <f>IF(B9627=0,0,B9627*LABOR_HRS_WK_CAR*SEASON_WEEKS*(1+DIM_PCT_CAR)^B9627)</f>
        <v>712.56269791706984</v>
      </c>
      <c r="G9627" s="5">
        <f>IF(C9627=0,0,C9627*LABOR_HRS_WK_MES*SEASON_WEEKS*(1+DIM_PCT_MES)^C9627)</f>
        <v>687.52941027880331</v>
      </c>
      <c r="H9627" s="5">
        <f>E9627+F9627+G9627</f>
        <v>6184.9400113447155</v>
      </c>
      <c r="I9627" s="5">
        <f>MIN(H9627,FARMER_HRS)</f>
        <v>720</v>
      </c>
      <c r="J9627" s="5">
        <f>MAX(0,H9627-FARMER_HRS)</f>
        <v>5464.9400113447155</v>
      </c>
      <c r="K9627" s="2">
        <f>I9627*FARMER_RATE+J9627*TEMP_WORKER_RATE</f>
        <v>119877.43075251242</v>
      </c>
      <c r="L9627" s="2">
        <f>A9627*PRICE_TOM+B9627*PRICE_CAR+C9627*PRICE_MES</f>
        <v>191804</v>
      </c>
      <c r="M9627" s="2">
        <f>A9627*FERT_BED_TOM+B9627*FERT_BED_CAR+C9627*FERT_BED_MES</f>
        <v>30800</v>
      </c>
      <c r="N9627" s="6">
        <f>IF(AND(D9627&lt;=TOTAL_BEDS,J9627&lt;=TEMP_WORKER_MAX*TEMP_WORKER_HRS),1,0)</f>
        <v>1</v>
      </c>
      <c r="O9627" s="2">
        <f>L9627-M9627-K9627-FIXED_COSTS</f>
        <v>21126.569247487583</v>
      </c>
      <c r="P9627" s="2">
        <f>IF(N9627=1,O9627,"")</f>
        <v>21126.569247487583</v>
      </c>
    </row>
    <row r="9628">
      <c r="A9628" s="6">
        <v>14</v>
      </c>
      <c r="B9628" s="6">
        <v>16</v>
      </c>
      <c r="C9628" s="6">
        <v>14</v>
      </c>
      <c r="D9628" s="6">
        <f>A9628+B9628+C9628</f>
        <v>44</v>
      </c>
      <c r="E9628" s="5">
        <f>IF(A9628=0,0,A9628*LABOR_HRS_WK_TOM*SEASON_WEEKS*(1+DIM_PCT_TOM)^A9628)</f>
        <v>4784.8479031488423</v>
      </c>
      <c r="F9628" s="5">
        <f>IF(B9628=0,0,B9628*LABOR_HRS_WK_CAR*SEASON_WEEKS*(1+DIM_PCT_CAR)^B9628)</f>
        <v>712.56269791706984</v>
      </c>
      <c r="G9628" s="5">
        <f>IF(C9628=0,0,C9628*LABOR_HRS_WK_MES*SEASON_WEEKS*(1+DIM_PCT_MES)^C9628)</f>
        <v>749.67149159246435</v>
      </c>
      <c r="H9628" s="5">
        <f>E9628+F9628+G9628</f>
        <v>6247.0820926583765</v>
      </c>
      <c r="I9628" s="5">
        <f>MIN(H9628,FARMER_HRS)</f>
        <v>720</v>
      </c>
      <c r="J9628" s="5">
        <f>MAX(0,H9628-FARMER_HRS)</f>
        <v>5527.0820926583765</v>
      </c>
      <c r="K9628" s="2">
        <f>I9628*FARMER_RATE+J9628*TEMP_WORKER_RATE</f>
        <v>120956.28633087459</v>
      </c>
      <c r="L9628" s="2">
        <f>A9628*PRICE_TOM+B9628*PRICE_CAR+C9628*PRICE_MES</f>
        <v>194504</v>
      </c>
      <c r="M9628" s="2">
        <f>A9628*FERT_BED_TOM+B9628*FERT_BED_CAR+C9628*FERT_BED_MES</f>
        <v>31680</v>
      </c>
      <c r="N9628" s="6">
        <f>IF(AND(D9628&lt;=TOTAL_BEDS,J9628&lt;=TEMP_WORKER_MAX*TEMP_WORKER_HRS),1,0)</f>
        <v>1</v>
      </c>
      <c r="O9628" s="2">
        <f>L9628-M9628-K9628-FIXED_COSTS</f>
        <v>21867.713669125413</v>
      </c>
      <c r="P9628" s="2">
        <f>IF(N9628=1,O9628,"")</f>
        <v>21867.713669125413</v>
      </c>
    </row>
    <row r="9629">
      <c r="A9629" s="6">
        <v>14</v>
      </c>
      <c r="B9629" s="6">
        <v>16</v>
      </c>
      <c r="C9629" s="6">
        <v>15</v>
      </c>
      <c r="D9629" s="6">
        <f>A9629+B9629+C9629</f>
        <v>45</v>
      </c>
      <c r="E9629" s="5">
        <f>IF(A9629=0,0,A9629*LABOR_HRS_WK_TOM*SEASON_WEEKS*(1+DIM_PCT_TOM)^A9629)</f>
        <v>4784.8479031488423</v>
      </c>
      <c r="F9629" s="5">
        <f>IF(B9629=0,0,B9629*LABOR_HRS_WK_CAR*SEASON_WEEKS*(1+DIM_PCT_CAR)^B9629)</f>
        <v>712.56269791706984</v>
      </c>
      <c r="G9629" s="5">
        <f>IF(C9629=0,0,C9629*LABOR_HRS_WK_MES*SEASON_WEEKS*(1+DIM_PCT_MES)^C9629)</f>
        <v>813.25969846861074</v>
      </c>
      <c r="H9629" s="5">
        <f>E9629+F9629+G9629</f>
        <v>6310.6702995345231</v>
      </c>
      <c r="I9629" s="5">
        <f>MIN(H9629,FARMER_HRS)</f>
        <v>720</v>
      </c>
      <c r="J9629" s="5">
        <f>MAX(0,H9629-FARMER_HRS)</f>
        <v>5590.6702995345231</v>
      </c>
      <c r="K9629" s="2">
        <f>I9629*FARMER_RATE+J9629*TEMP_WORKER_RATE</f>
        <v>122060.24825580769</v>
      </c>
      <c r="L9629" s="2">
        <f>A9629*PRICE_TOM+B9629*PRICE_CAR+C9629*PRICE_MES</f>
        <v>197204</v>
      </c>
      <c r="M9629" s="2">
        <f>A9629*FERT_BED_TOM+B9629*FERT_BED_CAR+C9629*FERT_BED_MES</f>
        <v>32560</v>
      </c>
      <c r="N9629" s="6">
        <f>IF(AND(D9629&lt;=TOTAL_BEDS,J9629&lt;=TEMP_WORKER_MAX*TEMP_WORKER_HRS),1,0)</f>
        <v>1</v>
      </c>
      <c r="O9629" s="2">
        <f>L9629-M9629-K9629-FIXED_COSTS</f>
        <v>22583.751744192312</v>
      </c>
      <c r="P9629" s="2">
        <f>IF(N9629=1,O9629,"")</f>
        <v>22583.751744192312</v>
      </c>
    </row>
    <row r="9630">
      <c r="A9630" s="6">
        <v>14</v>
      </c>
      <c r="B9630" s="6">
        <v>16</v>
      </c>
      <c r="C9630" s="6">
        <v>16</v>
      </c>
      <c r="D9630" s="6">
        <f>A9630+B9630+C9630</f>
        <v>46</v>
      </c>
      <c r="E9630" s="5">
        <f>IF(A9630=0,0,A9630*LABOR_HRS_WK_TOM*SEASON_WEEKS*(1+DIM_PCT_TOM)^A9630)</f>
        <v>4784.8479031488423</v>
      </c>
      <c r="F9630" s="5">
        <f>IF(B9630=0,0,B9630*LABOR_HRS_WK_CAR*SEASON_WEEKS*(1+DIM_PCT_CAR)^B9630)</f>
        <v>712.56269791706984</v>
      </c>
      <c r="G9630" s="5">
        <f>IF(C9630=0,0,C9630*LABOR_HRS_WK_MES*SEASON_WEEKS*(1+DIM_PCT_MES)^C9630)</f>
        <v>878.32047434609967</v>
      </c>
      <c r="H9630" s="5">
        <f>E9630+F9630+G9630</f>
        <v>6375.7310754120117</v>
      </c>
      <c r="I9630" s="5">
        <f>MIN(H9630,FARMER_HRS)</f>
        <v>720</v>
      </c>
      <c r="J9630" s="5">
        <f>MAX(0,H9630-FARMER_HRS)</f>
        <v>5655.7310754120117</v>
      </c>
      <c r="K9630" s="2">
        <f>I9630*FARMER_RATE+J9630*TEMP_WORKER_RATE</f>
        <v>123189.77561479187</v>
      </c>
      <c r="L9630" s="2">
        <f>A9630*PRICE_TOM+B9630*PRICE_CAR+C9630*PRICE_MES</f>
        <v>199904</v>
      </c>
      <c r="M9630" s="2">
        <f>A9630*FERT_BED_TOM+B9630*FERT_BED_CAR+C9630*FERT_BED_MES</f>
        <v>33440</v>
      </c>
      <c r="N9630" s="6">
        <f>IF(AND(D9630&lt;=TOTAL_BEDS,J9630&lt;=TEMP_WORKER_MAX*TEMP_WORKER_HRS),1,0)</f>
        <v>1</v>
      </c>
      <c r="O9630" s="2">
        <f>L9630-M9630-K9630-FIXED_COSTS</f>
        <v>23274.22438520813</v>
      </c>
      <c r="P9630" s="2">
        <f>IF(N9630=1,O9630,"")</f>
        <v>23274.22438520813</v>
      </c>
    </row>
    <row r="9631">
      <c r="A9631" s="6">
        <v>14</v>
      </c>
      <c r="B9631" s="6">
        <v>16</v>
      </c>
      <c r="C9631" s="6">
        <v>17</v>
      </c>
      <c r="D9631" s="6">
        <f>A9631+B9631+C9631</f>
        <v>47</v>
      </c>
      <c r="E9631" s="5">
        <f>IF(A9631=0,0,A9631*LABOR_HRS_WK_TOM*SEASON_WEEKS*(1+DIM_PCT_TOM)^A9631)</f>
        <v>4784.8479031488423</v>
      </c>
      <c r="F9631" s="5">
        <f>IF(B9631=0,0,B9631*LABOR_HRS_WK_CAR*SEASON_WEEKS*(1+DIM_PCT_CAR)^B9631)</f>
        <v>712.56269791706984</v>
      </c>
      <c r="G9631" s="5">
        <f>IF(C9631=0,0,C9631*LABOR_HRS_WK_MES*SEASON_WEEKS*(1+DIM_PCT_MES)^C9631)</f>
        <v>944.88069779263992</v>
      </c>
      <c r="H9631" s="5">
        <f>E9631+F9631+G9631</f>
        <v>6442.2912988585522</v>
      </c>
      <c r="I9631" s="5">
        <f>MIN(H9631,FARMER_HRS)</f>
        <v>720</v>
      </c>
      <c r="J9631" s="5">
        <f>MAX(0,H9631-FARMER_HRS)</f>
        <v>5722.2912988585522</v>
      </c>
      <c r="K9631" s="2">
        <f>I9631*FARMER_RATE+J9631*TEMP_WORKER_RATE</f>
        <v>124345.33504962764</v>
      </c>
      <c r="L9631" s="2">
        <f>A9631*PRICE_TOM+B9631*PRICE_CAR+C9631*PRICE_MES</f>
        <v>202604</v>
      </c>
      <c r="M9631" s="2">
        <f>A9631*FERT_BED_TOM+B9631*FERT_BED_CAR+C9631*FERT_BED_MES</f>
        <v>34320</v>
      </c>
      <c r="N9631" s="6">
        <f>IF(AND(D9631&lt;=TOTAL_BEDS,J9631&lt;=TEMP_WORKER_MAX*TEMP_WORKER_HRS),1,0)</f>
        <v>1</v>
      </c>
      <c r="O9631" s="2">
        <f>L9631-M9631-K9631-FIXED_COSTS</f>
        <v>23938.66495037236</v>
      </c>
      <c r="P9631" s="2">
        <f>IF(N9631=1,O9631,"")</f>
        <v>23938.66495037236</v>
      </c>
    </row>
    <row r="9632">
      <c r="A9632" s="6">
        <v>14</v>
      </c>
      <c r="B9632" s="6">
        <v>16</v>
      </c>
      <c r="C9632" s="6">
        <v>18</v>
      </c>
      <c r="D9632" s="6">
        <f>A9632+B9632+C9632</f>
        <v>48</v>
      </c>
      <c r="E9632" s="5">
        <f>IF(A9632=0,0,A9632*LABOR_HRS_WK_TOM*SEASON_WEEKS*(1+DIM_PCT_TOM)^A9632)</f>
        <v>4784.8479031488423</v>
      </c>
      <c r="F9632" s="5">
        <f>IF(B9632=0,0,B9632*LABOR_HRS_WK_CAR*SEASON_WEEKS*(1+DIM_PCT_CAR)^B9632)</f>
        <v>712.56269791706984</v>
      </c>
      <c r="G9632" s="5">
        <f>IF(C9632=0,0,C9632*LABOR_HRS_WK_MES*SEASON_WEEKS*(1+DIM_PCT_MES)^C9632)</f>
        <v>1012.9676892512272</v>
      </c>
      <c r="H9632" s="5">
        <f>E9632+F9632+G9632</f>
        <v>6510.3782903171395</v>
      </c>
      <c r="I9632" s="5">
        <f>MIN(H9632,FARMER_HRS)</f>
        <v>720</v>
      </c>
      <c r="J9632" s="5">
        <f>MAX(0,H9632-FARMER_HRS)</f>
        <v>5790.3782903171395</v>
      </c>
      <c r="K9632" s="2">
        <f>I9632*FARMER_RATE+J9632*TEMP_WORKER_RATE</f>
        <v>125527.40087356145</v>
      </c>
      <c r="L9632" s="2">
        <f>A9632*PRICE_TOM+B9632*PRICE_CAR+C9632*PRICE_MES</f>
        <v>205304</v>
      </c>
      <c r="M9632" s="2">
        <f>A9632*FERT_BED_TOM+B9632*FERT_BED_CAR+C9632*FERT_BED_MES</f>
        <v>35200</v>
      </c>
      <c r="N9632" s="6">
        <f>IF(AND(D9632&lt;=TOTAL_BEDS,J9632&lt;=TEMP_WORKER_MAX*TEMP_WORKER_HRS),1,0)</f>
        <v>0</v>
      </c>
      <c r="O9632" s="2">
        <f>L9632-M9632-K9632-FIXED_COSTS</f>
        <v>24576.599126438552</v>
      </c>
      <c r="P9632" s="2">
        <f>IF(N9632=1,O9632,"")</f>
      </c>
    </row>
    <row r="9633">
      <c r="A9633" s="6">
        <v>14</v>
      </c>
      <c r="B9633" s="6">
        <v>16</v>
      </c>
      <c r="C9633" s="6">
        <v>19</v>
      </c>
      <c r="D9633" s="6">
        <f>A9633+B9633+C9633</f>
        <v>49</v>
      </c>
      <c r="E9633" s="5">
        <f>IF(A9633=0,0,A9633*LABOR_HRS_WK_TOM*SEASON_WEEKS*(1+DIM_PCT_TOM)^A9633)</f>
        <v>4784.8479031488423</v>
      </c>
      <c r="F9633" s="5">
        <f>IF(B9633=0,0,B9633*LABOR_HRS_WK_CAR*SEASON_WEEKS*(1+DIM_PCT_CAR)^B9633)</f>
        <v>712.56269791706984</v>
      </c>
      <c r="G9633" s="5">
        <f>IF(C9633=0,0,C9633*LABOR_HRS_WK_MES*SEASON_WEEKS*(1+DIM_PCT_MES)^C9633)</f>
        <v>1082.6092178872491</v>
      </c>
      <c r="H9633" s="5">
        <f>E9633+F9633+G9633</f>
        <v>6580.019818953162</v>
      </c>
      <c r="I9633" s="5">
        <f>MIN(H9633,FARMER_HRS)</f>
        <v>720</v>
      </c>
      <c r="J9633" s="5">
        <f>MAX(0,H9633-FARMER_HRS)</f>
        <v>5860.019818953162</v>
      </c>
      <c r="K9633" s="2">
        <f>I9633*FARMER_RATE+J9633*TEMP_WORKER_RATE</f>
        <v>126736.45519015906</v>
      </c>
      <c r="L9633" s="2">
        <f>A9633*PRICE_TOM+B9633*PRICE_CAR+C9633*PRICE_MES</f>
        <v>208004</v>
      </c>
      <c r="M9633" s="2">
        <f>A9633*FERT_BED_TOM+B9633*FERT_BED_CAR+C9633*FERT_BED_MES</f>
        <v>36080</v>
      </c>
      <c r="N9633" s="6">
        <f>IF(AND(D9633&lt;=TOTAL_BEDS,J9633&lt;=TEMP_WORKER_MAX*TEMP_WORKER_HRS),1,0)</f>
        <v>0</v>
      </c>
      <c r="O9633" s="2">
        <f>L9633-M9633-K9633-FIXED_COSTS</f>
        <v>25187.54480984094</v>
      </c>
      <c r="P9633" s="2">
        <f>IF(N9633=1,O9633,"")</f>
      </c>
    </row>
    <row r="9634">
      <c r="A9634" s="6">
        <v>14</v>
      </c>
      <c r="B9634" s="6">
        <v>16</v>
      </c>
      <c r="C9634" s="6">
        <v>20</v>
      </c>
      <c r="D9634" s="6">
        <f>A9634+B9634+C9634</f>
        <v>50</v>
      </c>
      <c r="E9634" s="5">
        <f>IF(A9634=0,0,A9634*LABOR_HRS_WK_TOM*SEASON_WEEKS*(1+DIM_PCT_TOM)^A9634)</f>
        <v>4784.8479031488423</v>
      </c>
      <c r="F9634" s="5">
        <f>IF(B9634=0,0,B9634*LABOR_HRS_WK_CAR*SEASON_WEEKS*(1+DIM_PCT_CAR)^B9634)</f>
        <v>712.56269791706984</v>
      </c>
      <c r="G9634" s="5">
        <f>IF(C9634=0,0,C9634*LABOR_HRS_WK_MES*SEASON_WEEKS*(1+DIM_PCT_MES)^C9634)</f>
        <v>1153.8335085377259</v>
      </c>
      <c r="H9634" s="5">
        <f>E9634+F9634+G9634</f>
        <v>6651.2441096036382</v>
      </c>
      <c r="I9634" s="5">
        <f>MIN(H9634,FARMER_HRS)</f>
        <v>720</v>
      </c>
      <c r="J9634" s="5">
        <f>MAX(0,H9634-FARMER_HRS)</f>
        <v>5931.2441096036382</v>
      </c>
      <c r="K9634" s="2">
        <f>I9634*FARMER_RATE+J9634*TEMP_WORKER_RATE</f>
        <v>127972.98801395205</v>
      </c>
      <c r="L9634" s="2">
        <f>A9634*PRICE_TOM+B9634*PRICE_CAR+C9634*PRICE_MES</f>
        <v>210704</v>
      </c>
      <c r="M9634" s="2">
        <f>A9634*FERT_BED_TOM+B9634*FERT_BED_CAR+C9634*FERT_BED_MES</f>
        <v>36960</v>
      </c>
      <c r="N9634" s="6">
        <f>IF(AND(D9634&lt;=TOTAL_BEDS,J9634&lt;=TEMP_WORKER_MAX*TEMP_WORKER_HRS),1,0)</f>
        <v>0</v>
      </c>
      <c r="O9634" s="2">
        <f>L9634-M9634-K9634-FIXED_COSTS</f>
        <v>25771.011986047946</v>
      </c>
      <c r="P9634" s="2">
        <f>IF(N9634=1,O9634,"")</f>
      </c>
    </row>
    <row r="9635">
      <c r="A9635" s="6">
        <v>14</v>
      </c>
      <c r="B9635" s="6">
        <v>16</v>
      </c>
      <c r="C9635" s="6">
        <v>21</v>
      </c>
      <c r="D9635" s="6">
        <f>A9635+B9635+C9635</f>
        <v>51</v>
      </c>
      <c r="E9635" s="5">
        <f>IF(A9635=0,0,A9635*LABOR_HRS_WK_TOM*SEASON_WEEKS*(1+DIM_PCT_TOM)^A9635)</f>
        <v>4784.8479031488423</v>
      </c>
      <c r="F9635" s="5">
        <f>IF(B9635=0,0,B9635*LABOR_HRS_WK_CAR*SEASON_WEEKS*(1+DIM_PCT_CAR)^B9635)</f>
        <v>712.56269791706984</v>
      </c>
      <c r="G9635" s="5">
        <f>IF(C9635=0,0,C9635*LABOR_HRS_WK_MES*SEASON_WEEKS*(1+DIM_PCT_MES)^C9635)</f>
        <v>1226.6692487641699</v>
      </c>
      <c r="H9635" s="5">
        <f>E9635+F9635+G9635</f>
        <v>6724.0798498300828</v>
      </c>
      <c r="I9635" s="5">
        <f>MIN(H9635,FARMER_HRS)</f>
        <v>720</v>
      </c>
      <c r="J9635" s="5">
        <f>MAX(0,H9635-FARMER_HRS)</f>
        <v>6004.0798498300828</v>
      </c>
      <c r="K9635" s="2">
        <f>I9635*FARMER_RATE+J9635*TEMP_WORKER_RATE</f>
        <v>129237.49739288338</v>
      </c>
      <c r="L9635" s="2">
        <f>A9635*PRICE_TOM+B9635*PRICE_CAR+C9635*PRICE_MES</f>
        <v>213404</v>
      </c>
      <c r="M9635" s="2">
        <f>A9635*FERT_BED_TOM+B9635*FERT_BED_CAR+C9635*FERT_BED_MES</f>
        <v>37840</v>
      </c>
      <c r="N9635" s="6">
        <f>IF(AND(D9635&lt;=TOTAL_BEDS,J9635&lt;=TEMP_WORKER_MAX*TEMP_WORKER_HRS),1,0)</f>
        <v>0</v>
      </c>
      <c r="O9635" s="2">
        <f>L9635-M9635-K9635-FIXED_COSTS</f>
        <v>26326.502607116621</v>
      </c>
      <c r="P9635" s="2">
        <f>IF(N9635=1,O9635,"")</f>
      </c>
    </row>
    <row r="9636">
      <c r="A9636" s="6">
        <v>14</v>
      </c>
      <c r="B9636" s="6">
        <v>16</v>
      </c>
      <c r="C9636" s="6">
        <v>22</v>
      </c>
      <c r="D9636" s="6">
        <f>A9636+B9636+C9636</f>
        <v>52</v>
      </c>
      <c r="E9636" s="5">
        <f>IF(A9636=0,0,A9636*LABOR_HRS_WK_TOM*SEASON_WEEKS*(1+DIM_PCT_TOM)^A9636)</f>
        <v>4784.8479031488423</v>
      </c>
      <c r="F9636" s="5">
        <f>IF(B9636=0,0,B9636*LABOR_HRS_WK_CAR*SEASON_WEEKS*(1+DIM_PCT_CAR)^B9636)</f>
        <v>712.56269791706984</v>
      </c>
      <c r="G9636" s="5">
        <f>IF(C9636=0,0,C9636*LABOR_HRS_WK_MES*SEASON_WEEKS*(1+DIM_PCT_MES)^C9636)</f>
        <v>1301.1455960105659</v>
      </c>
      <c r="H9636" s="5">
        <f>E9636+F9636+G9636</f>
        <v>6798.5561970764784</v>
      </c>
      <c r="I9636" s="5">
        <f>MIN(H9636,FARMER_HRS)</f>
        <v>720</v>
      </c>
      <c r="J9636" s="5">
        <f>MAX(0,H9636-FARMER_HRS)</f>
        <v>6078.5561970764784</v>
      </c>
      <c r="K9636" s="2">
        <f>I9636*FARMER_RATE+J9636*TEMP_WORKER_RATE</f>
        <v>130530.48953257775</v>
      </c>
      <c r="L9636" s="2">
        <f>A9636*PRICE_TOM+B9636*PRICE_CAR+C9636*PRICE_MES</f>
        <v>216104</v>
      </c>
      <c r="M9636" s="2">
        <f>A9636*FERT_BED_TOM+B9636*FERT_BED_CAR+C9636*FERT_BED_MES</f>
        <v>38720</v>
      </c>
      <c r="N9636" s="6">
        <f>IF(AND(D9636&lt;=TOTAL_BEDS,J9636&lt;=TEMP_WORKER_MAX*TEMP_WORKER_HRS),1,0)</f>
        <v>0</v>
      </c>
      <c r="O9636" s="2">
        <f>L9636-M9636-K9636-FIXED_COSTS</f>
        <v>26853.510467422253</v>
      </c>
      <c r="P9636" s="2">
        <f>IF(N9636=1,O9636,"")</f>
      </c>
    </row>
    <row r="9637">
      <c r="A9637" s="6">
        <v>14</v>
      </c>
      <c r="B9637" s="6">
        <v>16</v>
      </c>
      <c r="C9637" s="6">
        <v>23</v>
      </c>
      <c r="D9637" s="6">
        <f>A9637+B9637+C9637</f>
        <v>53</v>
      </c>
      <c r="E9637" s="5">
        <f>IF(A9637=0,0,A9637*LABOR_HRS_WK_TOM*SEASON_WEEKS*(1+DIM_PCT_TOM)^A9637)</f>
        <v>4784.8479031488423</v>
      </c>
      <c r="F9637" s="5">
        <f>IF(B9637=0,0,B9637*LABOR_HRS_WK_CAR*SEASON_WEEKS*(1+DIM_PCT_CAR)^B9637)</f>
        <v>712.56269791706984</v>
      </c>
      <c r="G9637" s="5">
        <f>IF(C9637=0,0,C9637*LABOR_HRS_WK_MES*SEASON_WEEKS*(1+DIM_PCT_MES)^C9637)</f>
        <v>1377.2921848680023</v>
      </c>
      <c r="H9637" s="5">
        <f>E9637+F9637+G9637</f>
        <v>6874.702785933915</v>
      </c>
      <c r="I9637" s="5">
        <f>MIN(H9637,FARMER_HRS)</f>
        <v>720</v>
      </c>
      <c r="J9637" s="5">
        <f>MAX(0,H9637-FARMER_HRS)</f>
        <v>6154.702785933915</v>
      </c>
      <c r="K9637" s="2">
        <f>I9637*FARMER_RATE+J9637*TEMP_WORKER_RATE</f>
        <v>131852.47892246378</v>
      </c>
      <c r="L9637" s="2">
        <f>A9637*PRICE_TOM+B9637*PRICE_CAR+C9637*PRICE_MES</f>
        <v>218804</v>
      </c>
      <c r="M9637" s="2">
        <f>A9637*FERT_BED_TOM+B9637*FERT_BED_CAR+C9637*FERT_BED_MES</f>
        <v>39600</v>
      </c>
      <c r="N9637" s="6">
        <f>IF(AND(D9637&lt;=TOTAL_BEDS,J9637&lt;=TEMP_WORKER_MAX*TEMP_WORKER_HRS),1,0)</f>
        <v>0</v>
      </c>
      <c r="O9637" s="2">
        <f>L9637-M9637-K9637-FIXED_COSTS</f>
        <v>27351.521077536221</v>
      </c>
      <c r="P9637" s="2">
        <f>IF(N9637=1,O9637,"")</f>
      </c>
    </row>
    <row r="9638">
      <c r="A9638" s="6">
        <v>14</v>
      </c>
      <c r="B9638" s="6">
        <v>16</v>
      </c>
      <c r="C9638" s="6">
        <v>24</v>
      </c>
      <c r="D9638" s="6">
        <f>A9638+B9638+C9638</f>
        <v>54</v>
      </c>
      <c r="E9638" s="5">
        <f>IF(A9638=0,0,A9638*LABOR_HRS_WK_TOM*SEASON_WEEKS*(1+DIM_PCT_TOM)^A9638)</f>
        <v>4784.8479031488423</v>
      </c>
      <c r="F9638" s="5">
        <f>IF(B9638=0,0,B9638*LABOR_HRS_WK_CAR*SEASON_WEEKS*(1+DIM_PCT_CAR)^B9638)</f>
        <v>712.56269791706984</v>
      </c>
      <c r="G9638" s="5">
        <f>IF(C9638=0,0,C9638*LABOR_HRS_WK_MES*SEASON_WEEKS*(1+DIM_PCT_MES)^C9638)</f>
        <v>1455.139134447498</v>
      </c>
      <c r="H9638" s="5">
        <f>E9638+F9638+G9638</f>
        <v>6952.54973551341</v>
      </c>
      <c r="I9638" s="5">
        <f>MIN(H9638,FARMER_HRS)</f>
        <v>720</v>
      </c>
      <c r="J9638" s="5">
        <f>MAX(0,H9638-FARMER_HRS)</f>
        <v>6232.54973551341</v>
      </c>
      <c r="K9638" s="2">
        <f>I9638*FARMER_RATE+J9638*TEMP_WORKER_RATE</f>
        <v>133203.9884637745</v>
      </c>
      <c r="L9638" s="2">
        <f>A9638*PRICE_TOM+B9638*PRICE_CAR+C9638*PRICE_MES</f>
        <v>221504</v>
      </c>
      <c r="M9638" s="2">
        <f>A9638*FERT_BED_TOM+B9638*FERT_BED_CAR+C9638*FERT_BED_MES</f>
        <v>40480</v>
      </c>
      <c r="N9638" s="6">
        <f>IF(AND(D9638&lt;=TOTAL_BEDS,J9638&lt;=TEMP_WORKER_MAX*TEMP_WORKER_HRS),1,0)</f>
        <v>0</v>
      </c>
      <c r="O9638" s="2">
        <f>L9638-M9638-K9638-FIXED_COSTS</f>
        <v>27820.011536225502</v>
      </c>
      <c r="P9638" s="2">
        <f>IF(N9638=1,O9638,"")</f>
      </c>
    </row>
    <row r="9639">
      <c r="A9639" s="6">
        <v>14</v>
      </c>
      <c r="B9639" s="6">
        <v>16</v>
      </c>
      <c r="C9639" s="6">
        <v>25</v>
      </c>
      <c r="D9639" s="6">
        <f>A9639+B9639+C9639</f>
        <v>55</v>
      </c>
      <c r="E9639" s="5">
        <f>IF(A9639=0,0,A9639*LABOR_HRS_WK_TOM*SEASON_WEEKS*(1+DIM_PCT_TOM)^A9639)</f>
        <v>4784.8479031488423</v>
      </c>
      <c r="F9639" s="5">
        <f>IF(B9639=0,0,B9639*LABOR_HRS_WK_CAR*SEASON_WEEKS*(1+DIM_PCT_CAR)^B9639)</f>
        <v>712.56269791706984</v>
      </c>
      <c r="G9639" s="5">
        <f>IF(C9639=0,0,C9639*LABOR_HRS_WK_MES*SEASON_WEEKS*(1+DIM_PCT_MES)^C9639)</f>
        <v>1534.7170558625955</v>
      </c>
      <c r="H9639" s="5">
        <f>E9639+F9639+G9639</f>
        <v>7032.1276569285083</v>
      </c>
      <c r="I9639" s="5">
        <f>MIN(H9639,FARMER_HRS)</f>
        <v>720</v>
      </c>
      <c r="J9639" s="5">
        <f>MAX(0,H9639-FARMER_HRS)</f>
        <v>6312.1276569285083</v>
      </c>
      <c r="K9639" s="2">
        <f>I9639*FARMER_RATE+J9639*TEMP_WORKER_RATE</f>
        <v>134585.54959945328</v>
      </c>
      <c r="L9639" s="2">
        <f>A9639*PRICE_TOM+B9639*PRICE_CAR+C9639*PRICE_MES</f>
        <v>224204</v>
      </c>
      <c r="M9639" s="2">
        <f>A9639*FERT_BED_TOM+B9639*FERT_BED_CAR+C9639*FERT_BED_MES</f>
        <v>41360</v>
      </c>
      <c r="N9639" s="6">
        <f>IF(AND(D9639&lt;=TOTAL_BEDS,J9639&lt;=TEMP_WORKER_MAX*TEMP_WORKER_HRS),1,0)</f>
        <v>0</v>
      </c>
      <c r="O9639" s="2">
        <f>L9639-M9639-K9639-FIXED_COSTS</f>
        <v>28258.450400546717</v>
      </c>
      <c r="P9639" s="2">
        <f>IF(N9639=1,O9639,"")</f>
      </c>
    </row>
    <row r="9640">
      <c r="A9640" s="6">
        <v>14</v>
      </c>
      <c r="B9640" s="6">
        <v>16</v>
      </c>
      <c r="C9640" s="6">
        <v>26</v>
      </c>
      <c r="D9640" s="6">
        <f>A9640+B9640+C9640</f>
        <v>56</v>
      </c>
      <c r="E9640" s="5">
        <f>IF(A9640=0,0,A9640*LABOR_HRS_WK_TOM*SEASON_WEEKS*(1+DIM_PCT_TOM)^A9640)</f>
        <v>4784.8479031488423</v>
      </c>
      <c r="F9640" s="5">
        <f>IF(B9640=0,0,B9640*LABOR_HRS_WK_CAR*SEASON_WEEKS*(1+DIM_PCT_CAR)^B9640)</f>
        <v>712.56269791706984</v>
      </c>
      <c r="G9640" s="5">
        <f>IF(C9640=0,0,C9640*LABOR_HRS_WK_MES*SEASON_WEEKS*(1+DIM_PCT_MES)^C9640)</f>
        <v>1616.0570598233128</v>
      </c>
      <c r="H9640" s="5">
        <f>E9640+F9640+G9640</f>
        <v>7113.467660889225</v>
      </c>
      <c r="I9640" s="5">
        <f>MIN(H9640,FARMER_HRS)</f>
        <v>720</v>
      </c>
      <c r="J9640" s="5">
        <f>MAX(0,H9640-FARMER_HRS)</f>
        <v>6393.467660889225</v>
      </c>
      <c r="K9640" s="2">
        <f>I9640*FARMER_RATE+J9640*TEMP_WORKER_RATE</f>
        <v>135997.70244599349</v>
      </c>
      <c r="L9640" s="2">
        <f>A9640*PRICE_TOM+B9640*PRICE_CAR+C9640*PRICE_MES</f>
        <v>226904</v>
      </c>
      <c r="M9640" s="2">
        <f>A9640*FERT_BED_TOM+B9640*FERT_BED_CAR+C9640*FERT_BED_MES</f>
        <v>42240</v>
      </c>
      <c r="N9640" s="6">
        <f>IF(AND(D9640&lt;=TOTAL_BEDS,J9640&lt;=TEMP_WORKER_MAX*TEMP_WORKER_HRS),1,0)</f>
        <v>0</v>
      </c>
      <c r="O9640" s="2">
        <f>L9640-M9640-K9640-FIXED_COSTS</f>
        <v>28666.297554006509</v>
      </c>
      <c r="P9640" s="2">
        <f>IF(N9640=1,O9640,"")</f>
      </c>
    </row>
    <row r="9641">
      <c r="A9641" s="6">
        <v>14</v>
      </c>
      <c r="B9641" s="6">
        <v>16</v>
      </c>
      <c r="C9641" s="6">
        <v>27</v>
      </c>
      <c r="D9641" s="6">
        <f>A9641+B9641+C9641</f>
        <v>57</v>
      </c>
      <c r="E9641" s="5">
        <f>IF(A9641=0,0,A9641*LABOR_HRS_WK_TOM*SEASON_WEEKS*(1+DIM_PCT_TOM)^A9641)</f>
        <v>4784.8479031488423</v>
      </c>
      <c r="F9641" s="5">
        <f>IF(B9641=0,0,B9641*LABOR_HRS_WK_CAR*SEASON_WEEKS*(1+DIM_PCT_CAR)^B9641)</f>
        <v>712.56269791706984</v>
      </c>
      <c r="G9641" s="5">
        <f>IF(C9641=0,0,C9641*LABOR_HRS_WK_MES*SEASON_WEEKS*(1+DIM_PCT_MES)^C9641)</f>
        <v>1699.19076434307</v>
      </c>
      <c r="H9641" s="5">
        <f>E9641+F9641+G9641</f>
        <v>7196.601365408982</v>
      </c>
      <c r="I9641" s="5">
        <f>MIN(H9641,FARMER_HRS)</f>
        <v>720</v>
      </c>
      <c r="J9641" s="5">
        <f>MAX(0,H9641-FARMER_HRS)</f>
        <v>6476.601365408982</v>
      </c>
      <c r="K9641" s="2">
        <f>I9641*FARMER_RATE+J9641*TEMP_WORKER_RATE</f>
        <v>137440.99592723927</v>
      </c>
      <c r="L9641" s="2">
        <f>A9641*PRICE_TOM+B9641*PRICE_CAR+C9641*PRICE_MES</f>
        <v>229604</v>
      </c>
      <c r="M9641" s="2">
        <f>A9641*FERT_BED_TOM+B9641*FERT_BED_CAR+C9641*FERT_BED_MES</f>
        <v>43120</v>
      </c>
      <c r="N9641" s="6">
        <f>IF(AND(D9641&lt;=TOTAL_BEDS,J9641&lt;=TEMP_WORKER_MAX*TEMP_WORKER_HRS),1,0)</f>
        <v>0</v>
      </c>
      <c r="O9641" s="2">
        <f>L9641-M9641-K9641-FIXED_COSTS</f>
        <v>29043.004072760727</v>
      </c>
      <c r="P9641" s="2">
        <f>IF(N9641=1,O9641,"")</f>
      </c>
    </row>
    <row r="9642">
      <c r="A9642" s="6">
        <v>14</v>
      </c>
      <c r="B9642" s="6">
        <v>16</v>
      </c>
      <c r="C9642" s="6">
        <v>28</v>
      </c>
      <c r="D9642" s="6">
        <f>A9642+B9642+C9642</f>
        <v>58</v>
      </c>
      <c r="E9642" s="5">
        <f>IF(A9642=0,0,A9642*LABOR_HRS_WK_TOM*SEASON_WEEKS*(1+DIM_PCT_TOM)^A9642)</f>
        <v>4784.8479031488423</v>
      </c>
      <c r="F9642" s="5">
        <f>IF(B9642=0,0,B9642*LABOR_HRS_WK_CAR*SEASON_WEEKS*(1+DIM_PCT_CAR)^B9642)</f>
        <v>712.56269791706984</v>
      </c>
      <c r="G9642" s="5">
        <f>IF(C9642=0,0,C9642*LABOR_HRS_WK_MES*SEASON_WEEKS*(1+DIM_PCT_MES)^C9642)</f>
        <v>1784.1503025602233</v>
      </c>
      <c r="H9642" s="5">
        <f>E9642+F9642+G9642</f>
        <v>7281.5609036261358</v>
      </c>
      <c r="I9642" s="5">
        <f>MIN(H9642,FARMER_HRS)</f>
        <v>720</v>
      </c>
      <c r="J9642" s="5">
        <f>MAX(0,H9642-FARMER_HRS)</f>
        <v>6561.5609036261358</v>
      </c>
      <c r="K9642" s="2">
        <f>I9642*FARMER_RATE+J9642*TEMP_WORKER_RATE</f>
        <v>138915.987910176</v>
      </c>
      <c r="L9642" s="2">
        <f>A9642*PRICE_TOM+B9642*PRICE_CAR+C9642*PRICE_MES</f>
        <v>232304</v>
      </c>
      <c r="M9642" s="2">
        <f>A9642*FERT_BED_TOM+B9642*FERT_BED_CAR+C9642*FERT_BED_MES</f>
        <v>44000</v>
      </c>
      <c r="N9642" s="6">
        <f>IF(AND(D9642&lt;=TOTAL_BEDS,J9642&lt;=TEMP_WORKER_MAX*TEMP_WORKER_HRS),1,0)</f>
        <v>0</v>
      </c>
      <c r="O9642" s="2">
        <f>L9642-M9642-K9642-FIXED_COSTS</f>
        <v>29388.012089824013</v>
      </c>
      <c r="P9642" s="2">
        <f>IF(N9642=1,O9642,"")</f>
      </c>
    </row>
    <row r="9643">
      <c r="A9643" s="6">
        <v>14</v>
      </c>
      <c r="B9643" s="6">
        <v>16</v>
      </c>
      <c r="C9643" s="6">
        <v>29</v>
      </c>
      <c r="D9643" s="6">
        <f>A9643+B9643+C9643</f>
        <v>59</v>
      </c>
      <c r="E9643" s="5">
        <f>IF(A9643=0,0,A9643*LABOR_HRS_WK_TOM*SEASON_WEEKS*(1+DIM_PCT_TOM)^A9643)</f>
        <v>4784.8479031488423</v>
      </c>
      <c r="F9643" s="5">
        <f>IF(B9643=0,0,B9643*LABOR_HRS_WK_CAR*SEASON_WEEKS*(1+DIM_PCT_CAR)^B9643)</f>
        <v>712.56269791706984</v>
      </c>
      <c r="G9643" s="5">
        <f>IF(C9643=0,0,C9643*LABOR_HRS_WK_MES*SEASON_WEEKS*(1+DIM_PCT_MES)^C9643)</f>
        <v>1870.9683306758766</v>
      </c>
      <c r="H9643" s="5">
        <f>E9643+F9643+G9643</f>
        <v>7368.3789317417886</v>
      </c>
      <c r="I9643" s="5">
        <f>MIN(H9643,FARMER_HRS)</f>
        <v>720</v>
      </c>
      <c r="J9643" s="5">
        <f>MAX(0,H9643-FARMER_HRS)</f>
        <v>6648.3789317417886</v>
      </c>
      <c r="K9643" s="2">
        <f>I9643*FARMER_RATE+J9643*TEMP_WORKER_RATE</f>
        <v>140423.24534273939</v>
      </c>
      <c r="L9643" s="2">
        <f>A9643*PRICE_TOM+B9643*PRICE_CAR+C9643*PRICE_MES</f>
        <v>235004</v>
      </c>
      <c r="M9643" s="2">
        <f>A9643*FERT_BED_TOM+B9643*FERT_BED_CAR+C9643*FERT_BED_MES</f>
        <v>44880</v>
      </c>
      <c r="N9643" s="6">
        <f>IF(AND(D9643&lt;=TOTAL_BEDS,J9643&lt;=TEMP_WORKER_MAX*TEMP_WORKER_HRS),1,0)</f>
        <v>0</v>
      </c>
      <c r="O9643" s="2">
        <f>L9643-M9643-K9643-FIXED_COSTS</f>
        <v>29700.754657260608</v>
      </c>
      <c r="P9643" s="2">
        <f>IF(N9643=1,O9643,"")</f>
      </c>
    </row>
    <row r="9644">
      <c r="A9644" s="6">
        <v>14</v>
      </c>
      <c r="B9644" s="6">
        <v>16</v>
      </c>
      <c r="C9644" s="6">
        <v>30</v>
      </c>
      <c r="D9644" s="6">
        <f>A9644+B9644+C9644</f>
        <v>60</v>
      </c>
      <c r="E9644" s="5">
        <f>IF(A9644=0,0,A9644*LABOR_HRS_WK_TOM*SEASON_WEEKS*(1+DIM_PCT_TOM)^A9644)</f>
        <v>4784.8479031488423</v>
      </c>
      <c r="F9644" s="5">
        <f>IF(B9644=0,0,B9644*LABOR_HRS_WK_CAR*SEASON_WEEKS*(1+DIM_PCT_CAR)^B9644)</f>
        <v>712.56269791706984</v>
      </c>
      <c r="G9644" s="5">
        <f>IF(C9644=0,0,C9644*LABOR_HRS_WK_MES*SEASON_WEEKS*(1+DIM_PCT_MES)^C9644)</f>
        <v>1959.6780360096466</v>
      </c>
      <c r="H9644" s="5">
        <f>E9644+F9644+G9644</f>
        <v>7457.0886370755588</v>
      </c>
      <c r="I9644" s="5">
        <f>MIN(H9644,FARMER_HRS)</f>
        <v>720</v>
      </c>
      <c r="J9644" s="5">
        <f>MAX(0,H9644-FARMER_HRS)</f>
        <v>6737.0886370755588</v>
      </c>
      <c r="K9644" s="2">
        <f>I9644*FARMER_RATE+J9644*TEMP_WORKER_RATE</f>
        <v>141963.34439367289</v>
      </c>
      <c r="L9644" s="2">
        <f>A9644*PRICE_TOM+B9644*PRICE_CAR+C9644*PRICE_MES</f>
        <v>237704</v>
      </c>
      <c r="M9644" s="2">
        <f>A9644*FERT_BED_TOM+B9644*FERT_BED_CAR+C9644*FERT_BED_MES</f>
        <v>45760</v>
      </c>
      <c r="N9644" s="6">
        <f>IF(AND(D9644&lt;=TOTAL_BEDS,J9644&lt;=TEMP_WORKER_MAX*TEMP_WORKER_HRS),1,0)</f>
        <v>0</v>
      </c>
      <c r="O9644" s="2">
        <f>L9644-M9644-K9644-FIXED_COSTS</f>
        <v>29980.655606327113</v>
      </c>
      <c r="P9644" s="2">
        <f>IF(N9644=1,O9644,"")</f>
      </c>
    </row>
    <row r="9645">
      <c r="A9645" s="6">
        <v>14</v>
      </c>
      <c r="B9645" s="6">
        <v>17</v>
      </c>
      <c r="C9645" s="6">
        <v>0</v>
      </c>
      <c r="D9645" s="6">
        <f>A9645+B9645+C9645</f>
        <v>31</v>
      </c>
      <c r="E9645" s="5">
        <f>IF(A9645=0,0,A9645*LABOR_HRS_WK_TOM*SEASON_WEEKS*(1+DIM_PCT_TOM)^A9645)</f>
        <v>4784.8479031488423</v>
      </c>
      <c r="F9645" s="5">
        <f>IF(B9645=0,0,B9645*LABOR_HRS_WK_CAR*SEASON_WEEKS*(1+DIM_PCT_CAR)^B9645)</f>
        <v>776.02531320030891</v>
      </c>
      <c r="G9645" s="5">
        <f>IF(C9645=0,0,C9645*LABOR_HRS_WK_MES*SEASON_WEEKS*(1+DIM_PCT_MES)^C9645)</f>
        <v>0</v>
      </c>
      <c r="H9645" s="5">
        <f>E9645+F9645+G9645</f>
        <v>5560.8732163491513</v>
      </c>
      <c r="I9645" s="5">
        <f>MIN(H9645,FARMER_HRS)</f>
        <v>720</v>
      </c>
      <c r="J9645" s="5">
        <f>MAX(0,H9645-FARMER_HRS)</f>
        <v>4840.8732163491513</v>
      </c>
      <c r="K9645" s="2">
        <f>I9645*FARMER_RATE+J9645*TEMP_WORKER_RATE</f>
        <v>109042.93778383943</v>
      </c>
      <c r="L9645" s="2">
        <f>A9645*PRICE_TOM+B9645*PRICE_CAR+C9645*PRICE_MES</f>
        <v>158798</v>
      </c>
      <c r="M9645" s="2">
        <f>A9645*FERT_BED_TOM+B9645*FERT_BED_CAR+C9645*FERT_BED_MES</f>
        <v>19800</v>
      </c>
      <c r="N9645" s="6">
        <f>IF(AND(D9645&lt;=TOTAL_BEDS,J9645&lt;=TEMP_WORKER_MAX*TEMP_WORKER_HRS),1,0)</f>
        <v>1</v>
      </c>
      <c r="O9645" s="2">
        <f>L9645-M9645-K9645-FIXED_COSTS</f>
        <v>9955.0622161605716</v>
      </c>
      <c r="P9645" s="2">
        <f>IF(N9645=1,O9645,"")</f>
        <v>9955.0622161605716</v>
      </c>
    </row>
    <row r="9646">
      <c r="A9646" s="6">
        <v>14</v>
      </c>
      <c r="B9646" s="6">
        <v>17</v>
      </c>
      <c r="C9646" s="6">
        <v>1</v>
      </c>
      <c r="D9646" s="6">
        <f>A9646+B9646+C9646</f>
        <v>32</v>
      </c>
      <c r="E9646" s="5">
        <f>IF(A9646=0,0,A9646*LABOR_HRS_WK_TOM*SEASON_WEEKS*(1+DIM_PCT_TOM)^A9646)</f>
        <v>4784.8479031488423</v>
      </c>
      <c r="F9646" s="5">
        <f>IF(B9646=0,0,B9646*LABOR_HRS_WK_CAR*SEASON_WEEKS*(1+DIM_PCT_CAR)^B9646)</f>
        <v>776.02531320030891</v>
      </c>
      <c r="G9646" s="5">
        <f>IF(C9646=0,0,C9646*LABOR_HRS_WK_MES*SEASON_WEEKS*(1+DIM_PCT_MES)^C9646)</f>
        <v>45.5625</v>
      </c>
      <c r="H9646" s="5">
        <f>E9646+F9646+G9646</f>
        <v>5606.4357163491513</v>
      </c>
      <c r="I9646" s="5">
        <f>MIN(H9646,FARMER_HRS)</f>
        <v>720</v>
      </c>
      <c r="J9646" s="5">
        <f>MAX(0,H9646-FARMER_HRS)</f>
        <v>4886.4357163491513</v>
      </c>
      <c r="K9646" s="2">
        <f>I9646*FARMER_RATE+J9646*TEMP_WORKER_RATE</f>
        <v>109833.95340883943</v>
      </c>
      <c r="L9646" s="2">
        <f>A9646*PRICE_TOM+B9646*PRICE_CAR+C9646*PRICE_MES</f>
        <v>161498</v>
      </c>
      <c r="M9646" s="2">
        <f>A9646*FERT_BED_TOM+B9646*FERT_BED_CAR+C9646*FERT_BED_MES</f>
        <v>20680</v>
      </c>
      <c r="N9646" s="6">
        <f>IF(AND(D9646&lt;=TOTAL_BEDS,J9646&lt;=TEMP_WORKER_MAX*TEMP_WORKER_HRS),1,0)</f>
        <v>1</v>
      </c>
      <c r="O9646" s="2">
        <f>L9646-M9646-K9646-FIXED_COSTS</f>
        <v>10984.046591160572</v>
      </c>
      <c r="P9646" s="2">
        <f>IF(N9646=1,O9646,"")</f>
        <v>10984.046591160572</v>
      </c>
    </row>
    <row r="9647">
      <c r="A9647" s="6">
        <v>14</v>
      </c>
      <c r="B9647" s="6">
        <v>17</v>
      </c>
      <c r="C9647" s="6">
        <v>2</v>
      </c>
      <c r="D9647" s="6">
        <f>A9647+B9647+C9647</f>
        <v>33</v>
      </c>
      <c r="E9647" s="5">
        <f>IF(A9647=0,0,A9647*LABOR_HRS_WK_TOM*SEASON_WEEKS*(1+DIM_PCT_TOM)^A9647)</f>
        <v>4784.8479031488423</v>
      </c>
      <c r="F9647" s="5">
        <f>IF(B9647=0,0,B9647*LABOR_HRS_WK_CAR*SEASON_WEEKS*(1+DIM_PCT_CAR)^B9647)</f>
        <v>776.02531320030891</v>
      </c>
      <c r="G9647" s="5">
        <f>IF(C9647=0,0,C9647*LABOR_HRS_WK_MES*SEASON_WEEKS*(1+DIM_PCT_MES)^C9647)</f>
        <v>92.2640625</v>
      </c>
      <c r="H9647" s="5">
        <f>E9647+F9647+G9647</f>
        <v>5653.1372788491517</v>
      </c>
      <c r="I9647" s="5">
        <f>MIN(H9647,FARMER_HRS)</f>
        <v>720</v>
      </c>
      <c r="J9647" s="5">
        <f>MAX(0,H9647-FARMER_HRS)</f>
        <v>4933.1372788491517</v>
      </c>
      <c r="K9647" s="2">
        <f>I9647*FARMER_RATE+J9647*TEMP_WORKER_RATE</f>
        <v>110644.74442446444</v>
      </c>
      <c r="L9647" s="2">
        <f>A9647*PRICE_TOM+B9647*PRICE_CAR+C9647*PRICE_MES</f>
        <v>164198</v>
      </c>
      <c r="M9647" s="2">
        <f>A9647*FERT_BED_TOM+B9647*FERT_BED_CAR+C9647*FERT_BED_MES</f>
        <v>21560</v>
      </c>
      <c r="N9647" s="6">
        <f>IF(AND(D9647&lt;=TOTAL_BEDS,J9647&lt;=TEMP_WORKER_MAX*TEMP_WORKER_HRS),1,0)</f>
        <v>1</v>
      </c>
      <c r="O9647" s="2">
        <f>L9647-M9647-K9647-FIXED_COSTS</f>
        <v>11993.255575535557</v>
      </c>
      <c r="P9647" s="2">
        <f>IF(N9647=1,O9647,"")</f>
        <v>11993.255575535557</v>
      </c>
    </row>
    <row r="9648">
      <c r="A9648" s="6">
        <v>14</v>
      </c>
      <c r="B9648" s="6">
        <v>17</v>
      </c>
      <c r="C9648" s="6">
        <v>3</v>
      </c>
      <c r="D9648" s="6">
        <f>A9648+B9648+C9648</f>
        <v>34</v>
      </c>
      <c r="E9648" s="5">
        <f>IF(A9648=0,0,A9648*LABOR_HRS_WK_TOM*SEASON_WEEKS*(1+DIM_PCT_TOM)^A9648)</f>
        <v>4784.8479031488423</v>
      </c>
      <c r="F9648" s="5">
        <f>IF(B9648=0,0,B9648*LABOR_HRS_WK_CAR*SEASON_WEEKS*(1+DIM_PCT_CAR)^B9648)</f>
        <v>776.02531320030891</v>
      </c>
      <c r="G9648" s="5">
        <f>IF(C9648=0,0,C9648*LABOR_HRS_WK_MES*SEASON_WEEKS*(1+DIM_PCT_MES)^C9648)</f>
        <v>140.12604492187498</v>
      </c>
      <c r="H9648" s="5">
        <f>E9648+F9648+G9648</f>
        <v>5700.9992612710266</v>
      </c>
      <c r="I9648" s="5">
        <f>MIN(H9648,FARMER_HRS)</f>
        <v>720</v>
      </c>
      <c r="J9648" s="5">
        <f>MAX(0,H9648-FARMER_HRS)</f>
        <v>4980.9992612710266</v>
      </c>
      <c r="K9648" s="2">
        <f>I9648*FARMER_RATE+J9648*TEMP_WORKER_RATE</f>
        <v>111475.68161928866</v>
      </c>
      <c r="L9648" s="2">
        <f>A9648*PRICE_TOM+B9648*PRICE_CAR+C9648*PRICE_MES</f>
        <v>166898</v>
      </c>
      <c r="M9648" s="2">
        <f>A9648*FERT_BED_TOM+B9648*FERT_BED_CAR+C9648*FERT_BED_MES</f>
        <v>22440</v>
      </c>
      <c r="N9648" s="6">
        <f>IF(AND(D9648&lt;=TOTAL_BEDS,J9648&lt;=TEMP_WORKER_MAX*TEMP_WORKER_HRS),1,0)</f>
        <v>1</v>
      </c>
      <c r="O9648" s="2">
        <f>L9648-M9648-K9648-FIXED_COSTS</f>
        <v>12982.318380711338</v>
      </c>
      <c r="P9648" s="2">
        <f>IF(N9648=1,O9648,"")</f>
        <v>12982.318380711338</v>
      </c>
    </row>
    <row r="9649">
      <c r="A9649" s="6">
        <v>14</v>
      </c>
      <c r="B9649" s="6">
        <v>17</v>
      </c>
      <c r="C9649" s="6">
        <v>4</v>
      </c>
      <c r="D9649" s="6">
        <f>A9649+B9649+C9649</f>
        <v>35</v>
      </c>
      <c r="E9649" s="5">
        <f>IF(A9649=0,0,A9649*LABOR_HRS_WK_TOM*SEASON_WEEKS*(1+DIM_PCT_TOM)^A9649)</f>
        <v>4784.8479031488423</v>
      </c>
      <c r="F9649" s="5">
        <f>IF(B9649=0,0,B9649*LABOR_HRS_WK_CAR*SEASON_WEEKS*(1+DIM_PCT_CAR)^B9649)</f>
        <v>776.02531320030891</v>
      </c>
      <c r="G9649" s="5">
        <f>IF(C9649=0,0,C9649*LABOR_HRS_WK_MES*SEASON_WEEKS*(1+DIM_PCT_MES)^C9649)</f>
        <v>189.17016064453119</v>
      </c>
      <c r="H9649" s="5">
        <f>E9649+F9649+G9649</f>
        <v>5750.0433769936826</v>
      </c>
      <c r="I9649" s="5">
        <f>MIN(H9649,FARMER_HRS)</f>
        <v>720</v>
      </c>
      <c r="J9649" s="5">
        <f>MAX(0,H9649-FARMER_HRS)</f>
        <v>5030.0433769936826</v>
      </c>
      <c r="K9649" s="2">
        <f>I9649*FARMER_RATE+J9649*TEMP_WORKER_RATE</f>
        <v>112327.14196169587</v>
      </c>
      <c r="L9649" s="2">
        <f>A9649*PRICE_TOM+B9649*PRICE_CAR+C9649*PRICE_MES</f>
        <v>169598</v>
      </c>
      <c r="M9649" s="2">
        <f>A9649*FERT_BED_TOM+B9649*FERT_BED_CAR+C9649*FERT_BED_MES</f>
        <v>23320</v>
      </c>
      <c r="N9649" s="6">
        <f>IF(AND(D9649&lt;=TOTAL_BEDS,J9649&lt;=TEMP_WORKER_MAX*TEMP_WORKER_HRS),1,0)</f>
        <v>1</v>
      </c>
      <c r="O9649" s="2">
        <f>L9649-M9649-K9649-FIXED_COSTS</f>
        <v>13950.858038304126</v>
      </c>
      <c r="P9649" s="2">
        <f>IF(N9649=1,O9649,"")</f>
        <v>13950.858038304126</v>
      </c>
    </row>
    <row r="9650">
      <c r="A9650" s="6">
        <v>14</v>
      </c>
      <c r="B9650" s="6">
        <v>17</v>
      </c>
      <c r="C9650" s="6">
        <v>5</v>
      </c>
      <c r="D9650" s="6">
        <f>A9650+B9650+C9650</f>
        <v>36</v>
      </c>
      <c r="E9650" s="5">
        <f>IF(A9650=0,0,A9650*LABOR_HRS_WK_TOM*SEASON_WEEKS*(1+DIM_PCT_TOM)^A9650)</f>
        <v>4784.8479031488423</v>
      </c>
      <c r="F9650" s="5">
        <f>IF(B9650=0,0,B9650*LABOR_HRS_WK_CAR*SEASON_WEEKS*(1+DIM_PCT_CAR)^B9650)</f>
        <v>776.02531320030891</v>
      </c>
      <c r="G9650" s="5">
        <f>IF(C9650=0,0,C9650*LABOR_HRS_WK_MES*SEASON_WEEKS*(1+DIM_PCT_MES)^C9650)</f>
        <v>239.41848456573481</v>
      </c>
      <c r="H9650" s="5">
        <f>E9650+F9650+G9650</f>
        <v>5800.291700914886</v>
      </c>
      <c r="I9650" s="5">
        <f>MIN(H9650,FARMER_HRS)</f>
        <v>720</v>
      </c>
      <c r="J9650" s="5">
        <f>MAX(0,H9650-FARMER_HRS)</f>
        <v>5080.291700914886</v>
      </c>
      <c r="K9650" s="2">
        <f>I9650*FARMER_RATE+J9650*TEMP_WORKER_RATE</f>
        <v>113199.50869643899</v>
      </c>
      <c r="L9650" s="2">
        <f>A9650*PRICE_TOM+B9650*PRICE_CAR+C9650*PRICE_MES</f>
        <v>172298</v>
      </c>
      <c r="M9650" s="2">
        <f>A9650*FERT_BED_TOM+B9650*FERT_BED_CAR+C9650*FERT_BED_MES</f>
        <v>24200</v>
      </c>
      <c r="N9650" s="6">
        <f>IF(AND(D9650&lt;=TOTAL_BEDS,J9650&lt;=TEMP_WORKER_MAX*TEMP_WORKER_HRS),1,0)</f>
        <v>1</v>
      </c>
      <c r="O9650" s="2">
        <f>L9650-M9650-K9650-FIXED_COSTS</f>
        <v>14898.491303561008</v>
      </c>
      <c r="P9650" s="2">
        <f>IF(N9650=1,O9650,"")</f>
        <v>14898.491303561008</v>
      </c>
    </row>
    <row r="9651">
      <c r="A9651" s="6">
        <v>14</v>
      </c>
      <c r="B9651" s="6">
        <v>17</v>
      </c>
      <c r="C9651" s="6">
        <v>6</v>
      </c>
      <c r="D9651" s="6">
        <f>A9651+B9651+C9651</f>
        <v>37</v>
      </c>
      <c r="E9651" s="5">
        <f>IF(A9651=0,0,A9651*LABOR_HRS_WK_TOM*SEASON_WEEKS*(1+DIM_PCT_TOM)^A9651)</f>
        <v>4784.8479031488423</v>
      </c>
      <c r="F9651" s="5">
        <f>IF(B9651=0,0,B9651*LABOR_HRS_WK_CAR*SEASON_WEEKS*(1+DIM_PCT_CAR)^B9651)</f>
        <v>776.02531320030891</v>
      </c>
      <c r="G9651" s="5">
        <f>IF(C9651=0,0,C9651*LABOR_HRS_WK_MES*SEASON_WEEKS*(1+DIM_PCT_MES)^C9651)</f>
        <v>290.89345874736773</v>
      </c>
      <c r="H9651" s="5">
        <f>E9651+F9651+G9651</f>
        <v>5851.7666750965191</v>
      </c>
      <c r="I9651" s="5">
        <f>MIN(H9651,FARMER_HRS)</f>
        <v>720</v>
      </c>
      <c r="J9651" s="5">
        <f>MAX(0,H9651-FARMER_HRS)</f>
        <v>5131.7666750965191</v>
      </c>
      <c r="K9651" s="2">
        <f>I9651*FARMER_RATE+J9651*TEMP_WORKER_RATE</f>
        <v>114093.1714426479</v>
      </c>
      <c r="L9651" s="2">
        <f>A9651*PRICE_TOM+B9651*PRICE_CAR+C9651*PRICE_MES</f>
        <v>174998</v>
      </c>
      <c r="M9651" s="2">
        <f>A9651*FERT_BED_TOM+B9651*FERT_BED_CAR+C9651*FERT_BED_MES</f>
        <v>25080</v>
      </c>
      <c r="N9651" s="6">
        <f>IF(AND(D9651&lt;=TOTAL_BEDS,J9651&lt;=TEMP_WORKER_MAX*TEMP_WORKER_HRS),1,0)</f>
        <v>1</v>
      </c>
      <c r="O9651" s="2">
        <f>L9651-M9651-K9651-FIXED_COSTS</f>
        <v>15824.828557352099</v>
      </c>
      <c r="P9651" s="2">
        <f>IF(N9651=1,O9651,"")</f>
        <v>15824.828557352099</v>
      </c>
    </row>
    <row r="9652">
      <c r="A9652" s="6">
        <v>14</v>
      </c>
      <c r="B9652" s="6">
        <v>17</v>
      </c>
      <c r="C9652" s="6">
        <v>7</v>
      </c>
      <c r="D9652" s="6">
        <f>A9652+B9652+C9652</f>
        <v>38</v>
      </c>
      <c r="E9652" s="5">
        <f>IF(A9652=0,0,A9652*LABOR_HRS_WK_TOM*SEASON_WEEKS*(1+DIM_PCT_TOM)^A9652)</f>
        <v>4784.8479031488423</v>
      </c>
      <c r="F9652" s="5">
        <f>IF(B9652=0,0,B9652*LABOR_HRS_WK_CAR*SEASON_WEEKS*(1+DIM_PCT_CAR)^B9652)</f>
        <v>776.02531320030891</v>
      </c>
      <c r="G9652" s="5">
        <f>IF(C9652=0,0,C9652*LABOR_HRS_WK_MES*SEASON_WEEKS*(1+DIM_PCT_MES)^C9652)</f>
        <v>343.61789814532818</v>
      </c>
      <c r="H9652" s="5">
        <f>E9652+F9652+G9652</f>
        <v>5904.49111449448</v>
      </c>
      <c r="I9652" s="5">
        <f>MIN(H9652,FARMER_HRS)</f>
        <v>720</v>
      </c>
      <c r="J9652" s="5">
        <f>MAX(0,H9652-FARMER_HRS)</f>
        <v>5184.49111449448</v>
      </c>
      <c r="K9652" s="2">
        <f>I9652*FARMER_RATE+J9652*TEMP_WORKER_RATE</f>
        <v>115008.52629330695</v>
      </c>
      <c r="L9652" s="2">
        <f>A9652*PRICE_TOM+B9652*PRICE_CAR+C9652*PRICE_MES</f>
        <v>177698</v>
      </c>
      <c r="M9652" s="2">
        <f>A9652*FERT_BED_TOM+B9652*FERT_BED_CAR+C9652*FERT_BED_MES</f>
        <v>25960</v>
      </c>
      <c r="N9652" s="6">
        <f>IF(AND(D9652&lt;=TOTAL_BEDS,J9652&lt;=TEMP_WORKER_MAX*TEMP_WORKER_HRS),1,0)</f>
        <v>1</v>
      </c>
      <c r="O9652" s="2">
        <f>L9652-M9652-K9652-FIXED_COSTS</f>
        <v>16729.473706693054</v>
      </c>
      <c r="P9652" s="2">
        <f>IF(N9652=1,O9652,"")</f>
        <v>16729.473706693054</v>
      </c>
    </row>
    <row r="9653">
      <c r="A9653" s="6">
        <v>14</v>
      </c>
      <c r="B9653" s="6">
        <v>17</v>
      </c>
      <c r="C9653" s="6">
        <v>8</v>
      </c>
      <c r="D9653" s="6">
        <f>A9653+B9653+C9653</f>
        <v>39</v>
      </c>
      <c r="E9653" s="5">
        <f>IF(A9653=0,0,A9653*LABOR_HRS_WK_TOM*SEASON_WEEKS*(1+DIM_PCT_TOM)^A9653)</f>
        <v>4784.8479031488423</v>
      </c>
      <c r="F9653" s="5">
        <f>IF(B9653=0,0,B9653*LABOR_HRS_WK_CAR*SEASON_WEEKS*(1+DIM_PCT_CAR)^B9653)</f>
        <v>776.02531320030891</v>
      </c>
      <c r="G9653" s="5">
        <f>IF(C9653=0,0,C9653*LABOR_HRS_WK_MES*SEASON_WEEKS*(1+DIM_PCT_MES)^C9653)</f>
        <v>397.61499642530833</v>
      </c>
      <c r="H9653" s="5">
        <f>E9653+F9653+G9653</f>
        <v>5958.4882127744595</v>
      </c>
      <c r="I9653" s="5">
        <f>MIN(H9653,FARMER_HRS)</f>
        <v>720</v>
      </c>
      <c r="J9653" s="5">
        <f>MAX(0,H9653-FARMER_HRS)</f>
        <v>5238.4882127744595</v>
      </c>
      <c r="K9653" s="2">
        <f>I9653*FARMER_RATE+J9653*TEMP_WORKER_RATE</f>
        <v>115945.97591622325</v>
      </c>
      <c r="L9653" s="2">
        <f>A9653*PRICE_TOM+B9653*PRICE_CAR+C9653*PRICE_MES</f>
        <v>180398</v>
      </c>
      <c r="M9653" s="2">
        <f>A9653*FERT_BED_TOM+B9653*FERT_BED_CAR+C9653*FERT_BED_MES</f>
        <v>26840</v>
      </c>
      <c r="N9653" s="6">
        <f>IF(AND(D9653&lt;=TOTAL_BEDS,J9653&lt;=TEMP_WORKER_MAX*TEMP_WORKER_HRS),1,0)</f>
        <v>1</v>
      </c>
      <c r="O9653" s="2">
        <f>L9653-M9653-K9653-FIXED_COSTS</f>
        <v>17612.024083776749</v>
      </c>
      <c r="P9653" s="2">
        <f>IF(N9653=1,O9653,"")</f>
        <v>17612.024083776749</v>
      </c>
    </row>
    <row r="9654">
      <c r="A9654" s="6">
        <v>14</v>
      </c>
      <c r="B9654" s="6">
        <v>17</v>
      </c>
      <c r="C9654" s="6">
        <v>9</v>
      </c>
      <c r="D9654" s="6">
        <f>A9654+B9654+C9654</f>
        <v>40</v>
      </c>
      <c r="E9654" s="5">
        <f>IF(A9654=0,0,A9654*LABOR_HRS_WK_TOM*SEASON_WEEKS*(1+DIM_PCT_TOM)^A9654)</f>
        <v>4784.8479031488423</v>
      </c>
      <c r="F9654" s="5">
        <f>IF(B9654=0,0,B9654*LABOR_HRS_WK_CAR*SEASON_WEEKS*(1+DIM_PCT_CAR)^B9654)</f>
        <v>776.02531320030891</v>
      </c>
      <c r="G9654" s="5">
        <f>IF(C9654=0,0,C9654*LABOR_HRS_WK_MES*SEASON_WEEKS*(1+DIM_PCT_MES)^C9654)</f>
        <v>452.90833186570273</v>
      </c>
      <c r="H9654" s="5">
        <f>E9654+F9654+G9654</f>
        <v>6013.7815482148544</v>
      </c>
      <c r="I9654" s="5">
        <f>MIN(H9654,FARMER_HRS)</f>
        <v>720</v>
      </c>
      <c r="J9654" s="5">
        <f>MAX(0,H9654-FARMER_HRS)</f>
        <v>5293.7815482148544</v>
      </c>
      <c r="K9654" s="2">
        <f>I9654*FARMER_RATE+J9654*TEMP_WORKER_RATE</f>
        <v>116905.92965650788</v>
      </c>
      <c r="L9654" s="2">
        <f>A9654*PRICE_TOM+B9654*PRICE_CAR+C9654*PRICE_MES</f>
        <v>183098</v>
      </c>
      <c r="M9654" s="2">
        <f>A9654*FERT_BED_TOM+B9654*FERT_BED_CAR+C9654*FERT_BED_MES</f>
        <v>27720</v>
      </c>
      <c r="N9654" s="6">
        <f>IF(AND(D9654&lt;=TOTAL_BEDS,J9654&lt;=TEMP_WORKER_MAX*TEMP_WORKER_HRS),1,0)</f>
        <v>1</v>
      </c>
      <c r="O9654" s="2">
        <f>L9654-M9654-K9654-FIXED_COSTS</f>
        <v>18472.070343492116</v>
      </c>
      <c r="P9654" s="2">
        <f>IF(N9654=1,O9654,"")</f>
        <v>18472.070343492116</v>
      </c>
    </row>
    <row r="9655">
      <c r="A9655" s="6">
        <v>14</v>
      </c>
      <c r="B9655" s="6">
        <v>17</v>
      </c>
      <c r="C9655" s="6">
        <v>10</v>
      </c>
      <c r="D9655" s="6">
        <f>A9655+B9655+C9655</f>
        <v>41</v>
      </c>
      <c r="E9655" s="5">
        <f>IF(A9655=0,0,A9655*LABOR_HRS_WK_TOM*SEASON_WEEKS*(1+DIM_PCT_TOM)^A9655)</f>
        <v>4784.8479031488423</v>
      </c>
      <c r="F9655" s="5">
        <f>IF(B9655=0,0,B9655*LABOR_HRS_WK_CAR*SEASON_WEEKS*(1+DIM_PCT_CAR)^B9655)</f>
        <v>776.02531320030891</v>
      </c>
      <c r="G9655" s="5">
        <f>IF(C9655=0,0,C9655*LABOR_HRS_WK_MES*SEASON_WEEKS*(1+DIM_PCT_MES)^C9655)</f>
        <v>509.52187334891551</v>
      </c>
      <c r="H9655" s="5">
        <f>E9655+F9655+G9655</f>
        <v>6070.3950896980668</v>
      </c>
      <c r="I9655" s="5">
        <f>MIN(H9655,FARMER_HRS)</f>
        <v>720</v>
      </c>
      <c r="J9655" s="5">
        <f>MAX(0,H9655-FARMER_HRS)</f>
        <v>5350.3950896980668</v>
      </c>
      <c r="K9655" s="2">
        <f>I9655*FARMER_RATE+J9655*TEMP_WORKER_RATE</f>
        <v>117888.80364059143</v>
      </c>
      <c r="L9655" s="2">
        <f>A9655*PRICE_TOM+B9655*PRICE_CAR+C9655*PRICE_MES</f>
        <v>185798</v>
      </c>
      <c r="M9655" s="2">
        <f>A9655*FERT_BED_TOM+B9655*FERT_BED_CAR+C9655*FERT_BED_MES</f>
        <v>28600</v>
      </c>
      <c r="N9655" s="6">
        <f>IF(AND(D9655&lt;=TOTAL_BEDS,J9655&lt;=TEMP_WORKER_MAX*TEMP_WORKER_HRS),1,0)</f>
        <v>1</v>
      </c>
      <c r="O9655" s="2">
        <f>L9655-M9655-K9655-FIXED_COSTS</f>
        <v>19309.196359408568</v>
      </c>
      <c r="P9655" s="2">
        <f>IF(N9655=1,O9655,"")</f>
        <v>19309.196359408568</v>
      </c>
    </row>
    <row r="9656">
      <c r="A9656" s="6">
        <v>14</v>
      </c>
      <c r="B9656" s="6">
        <v>17</v>
      </c>
      <c r="C9656" s="6">
        <v>11</v>
      </c>
      <c r="D9656" s="6">
        <f>A9656+B9656+C9656</f>
        <v>42</v>
      </c>
      <c r="E9656" s="5">
        <f>IF(A9656=0,0,A9656*LABOR_HRS_WK_TOM*SEASON_WEEKS*(1+DIM_PCT_TOM)^A9656)</f>
        <v>4784.8479031488423</v>
      </c>
      <c r="F9656" s="5">
        <f>IF(B9656=0,0,B9656*LABOR_HRS_WK_CAR*SEASON_WEEKS*(1+DIM_PCT_CAR)^B9656)</f>
        <v>776.02531320030891</v>
      </c>
      <c r="G9656" s="5">
        <f>IF(C9656=0,0,C9656*LABOR_HRS_WK_MES*SEASON_WEEKS*(1+DIM_PCT_MES)^C9656)</f>
        <v>567.47998644235463</v>
      </c>
      <c r="H9656" s="5">
        <f>E9656+F9656+G9656</f>
        <v>6128.3532027915062</v>
      </c>
      <c r="I9656" s="5">
        <f>MIN(H9656,FARMER_HRS)</f>
        <v>720</v>
      </c>
      <c r="J9656" s="5">
        <f>MAX(0,H9656-FARMER_HRS)</f>
        <v>5408.3532027915062</v>
      </c>
      <c r="K9656" s="2">
        <f>I9656*FARMER_RATE+J9656*TEMP_WORKER_RATE</f>
        <v>118895.02088179698</v>
      </c>
      <c r="L9656" s="2">
        <f>A9656*PRICE_TOM+B9656*PRICE_CAR+C9656*PRICE_MES</f>
        <v>188498</v>
      </c>
      <c r="M9656" s="2">
        <f>A9656*FERT_BED_TOM+B9656*FERT_BED_CAR+C9656*FERT_BED_MES</f>
        <v>29480</v>
      </c>
      <c r="N9656" s="6">
        <f>IF(AND(D9656&lt;=TOTAL_BEDS,J9656&lt;=TEMP_WORKER_MAX*TEMP_WORKER_HRS),1,0)</f>
        <v>1</v>
      </c>
      <c r="O9656" s="2">
        <f>L9656-M9656-K9656-FIXED_COSTS</f>
        <v>20122.979118203017</v>
      </c>
      <c r="P9656" s="2">
        <f>IF(N9656=1,O9656,"")</f>
        <v>20122.979118203017</v>
      </c>
    </row>
    <row r="9657">
      <c r="A9657" s="6">
        <v>14</v>
      </c>
      <c r="B9657" s="6">
        <v>17</v>
      </c>
      <c r="C9657" s="6">
        <v>12</v>
      </c>
      <c r="D9657" s="6">
        <f>A9657+B9657+C9657</f>
        <v>43</v>
      </c>
      <c r="E9657" s="5">
        <f>IF(A9657=0,0,A9657*LABOR_HRS_WK_TOM*SEASON_WEEKS*(1+DIM_PCT_TOM)^A9657)</f>
        <v>4784.8479031488423</v>
      </c>
      <c r="F9657" s="5">
        <f>IF(B9657=0,0,B9657*LABOR_HRS_WK_CAR*SEASON_WEEKS*(1+DIM_PCT_CAR)^B9657)</f>
        <v>776.02531320030891</v>
      </c>
      <c r="G9657" s="5">
        <f>IF(C9657=0,0,C9657*LABOR_HRS_WK_MES*SEASON_WEEKS*(1+DIM_PCT_MES)^C9657)</f>
        <v>626.807439570419</v>
      </c>
      <c r="H9657" s="5">
        <f>E9657+F9657+G9657</f>
        <v>6187.68065591957</v>
      </c>
      <c r="I9657" s="5">
        <f>MIN(H9657,FARMER_HRS)</f>
        <v>720</v>
      </c>
      <c r="J9657" s="5">
        <f>MAX(0,H9657-FARMER_HRS)</f>
        <v>5467.68065591957</v>
      </c>
      <c r="K9657" s="2">
        <f>I9657*FARMER_RATE+J9657*TEMP_WORKER_RATE</f>
        <v>119925.01138749253</v>
      </c>
      <c r="L9657" s="2">
        <f>A9657*PRICE_TOM+B9657*PRICE_CAR+C9657*PRICE_MES</f>
        <v>191198</v>
      </c>
      <c r="M9657" s="2">
        <f>A9657*FERT_BED_TOM+B9657*FERT_BED_CAR+C9657*FERT_BED_MES</f>
        <v>30360</v>
      </c>
      <c r="N9657" s="6">
        <f>IF(AND(D9657&lt;=TOTAL_BEDS,J9657&lt;=TEMP_WORKER_MAX*TEMP_WORKER_HRS),1,0)</f>
        <v>1</v>
      </c>
      <c r="O9657" s="2">
        <f>L9657-M9657-K9657-FIXED_COSTS</f>
        <v>20912.98861250747</v>
      </c>
      <c r="P9657" s="2">
        <f>IF(N9657=1,O9657,"")</f>
        <v>20912.98861250747</v>
      </c>
    </row>
    <row r="9658">
      <c r="A9658" s="6">
        <v>14</v>
      </c>
      <c r="B9658" s="6">
        <v>17</v>
      </c>
      <c r="C9658" s="6">
        <v>13</v>
      </c>
      <c r="D9658" s="6">
        <f>A9658+B9658+C9658</f>
        <v>44</v>
      </c>
      <c r="E9658" s="5">
        <f>IF(A9658=0,0,A9658*LABOR_HRS_WK_TOM*SEASON_WEEKS*(1+DIM_PCT_TOM)^A9658)</f>
        <v>4784.8479031488423</v>
      </c>
      <c r="F9658" s="5">
        <f>IF(B9658=0,0,B9658*LABOR_HRS_WK_CAR*SEASON_WEEKS*(1+DIM_PCT_CAR)^B9658)</f>
        <v>776.02531320030891</v>
      </c>
      <c r="G9658" s="5">
        <f>IF(C9658=0,0,C9658*LABOR_HRS_WK_MES*SEASON_WEEKS*(1+DIM_PCT_MES)^C9658)</f>
        <v>687.52941027880331</v>
      </c>
      <c r="H9658" s="5">
        <f>E9658+F9658+G9658</f>
        <v>6248.4026266279543</v>
      </c>
      <c r="I9658" s="5">
        <f>MIN(H9658,FARMER_HRS)</f>
        <v>720</v>
      </c>
      <c r="J9658" s="5">
        <f>MAX(0,H9658-FARMER_HRS)</f>
        <v>5528.4026266279543</v>
      </c>
      <c r="K9658" s="2">
        <f>I9658*FARMER_RATE+J9658*TEMP_WORKER_RATE</f>
        <v>120979.21226784642</v>
      </c>
      <c r="L9658" s="2">
        <f>A9658*PRICE_TOM+B9658*PRICE_CAR+C9658*PRICE_MES</f>
        <v>193898</v>
      </c>
      <c r="M9658" s="2">
        <f>A9658*FERT_BED_TOM+B9658*FERT_BED_CAR+C9658*FERT_BED_MES</f>
        <v>31240</v>
      </c>
      <c r="N9658" s="6">
        <f>IF(AND(D9658&lt;=TOTAL_BEDS,J9658&lt;=TEMP_WORKER_MAX*TEMP_WORKER_HRS),1,0)</f>
        <v>1</v>
      </c>
      <c r="O9658" s="2">
        <f>L9658-M9658-K9658-FIXED_COSTS</f>
        <v>21678.787732153578</v>
      </c>
      <c r="P9658" s="2">
        <f>IF(N9658=1,O9658,"")</f>
        <v>21678.787732153578</v>
      </c>
    </row>
    <row r="9659">
      <c r="A9659" s="6">
        <v>14</v>
      </c>
      <c r="B9659" s="6">
        <v>17</v>
      </c>
      <c r="C9659" s="6">
        <v>14</v>
      </c>
      <c r="D9659" s="6">
        <f>A9659+B9659+C9659</f>
        <v>45</v>
      </c>
      <c r="E9659" s="5">
        <f>IF(A9659=0,0,A9659*LABOR_HRS_WK_TOM*SEASON_WEEKS*(1+DIM_PCT_TOM)^A9659)</f>
        <v>4784.8479031488423</v>
      </c>
      <c r="F9659" s="5">
        <f>IF(B9659=0,0,B9659*LABOR_HRS_WK_CAR*SEASON_WEEKS*(1+DIM_PCT_CAR)^B9659)</f>
        <v>776.02531320030891</v>
      </c>
      <c r="G9659" s="5">
        <f>IF(C9659=0,0,C9659*LABOR_HRS_WK_MES*SEASON_WEEKS*(1+DIM_PCT_MES)^C9659)</f>
        <v>749.67149159246435</v>
      </c>
      <c r="H9659" s="5">
        <f>E9659+F9659+G9659</f>
        <v>6310.5447079416153</v>
      </c>
      <c r="I9659" s="5">
        <f>MIN(H9659,FARMER_HRS)</f>
        <v>720</v>
      </c>
      <c r="J9659" s="5">
        <f>MAX(0,H9659-FARMER_HRS)</f>
        <v>5590.5447079416153</v>
      </c>
      <c r="K9659" s="2">
        <f>I9659*FARMER_RATE+J9659*TEMP_WORKER_RATE</f>
        <v>122058.06784620859</v>
      </c>
      <c r="L9659" s="2">
        <f>A9659*PRICE_TOM+B9659*PRICE_CAR+C9659*PRICE_MES</f>
        <v>196598</v>
      </c>
      <c r="M9659" s="2">
        <f>A9659*FERT_BED_TOM+B9659*FERT_BED_CAR+C9659*FERT_BED_MES</f>
        <v>32120</v>
      </c>
      <c r="N9659" s="6">
        <f>IF(AND(D9659&lt;=TOTAL_BEDS,J9659&lt;=TEMP_WORKER_MAX*TEMP_WORKER_HRS),1,0)</f>
        <v>1</v>
      </c>
      <c r="O9659" s="2">
        <f>L9659-M9659-K9659-FIXED_COSTS</f>
        <v>22419.932153791407</v>
      </c>
      <c r="P9659" s="2">
        <f>IF(N9659=1,O9659,"")</f>
        <v>22419.932153791407</v>
      </c>
    </row>
    <row r="9660">
      <c r="A9660" s="6">
        <v>14</v>
      </c>
      <c r="B9660" s="6">
        <v>17</v>
      </c>
      <c r="C9660" s="6">
        <v>15</v>
      </c>
      <c r="D9660" s="6">
        <f>A9660+B9660+C9660</f>
        <v>46</v>
      </c>
      <c r="E9660" s="5">
        <f>IF(A9660=0,0,A9660*LABOR_HRS_WK_TOM*SEASON_WEEKS*(1+DIM_PCT_TOM)^A9660)</f>
        <v>4784.8479031488423</v>
      </c>
      <c r="F9660" s="5">
        <f>IF(B9660=0,0,B9660*LABOR_HRS_WK_CAR*SEASON_WEEKS*(1+DIM_PCT_CAR)^B9660)</f>
        <v>776.02531320030891</v>
      </c>
      <c r="G9660" s="5">
        <f>IF(C9660=0,0,C9660*LABOR_HRS_WK_MES*SEASON_WEEKS*(1+DIM_PCT_MES)^C9660)</f>
        <v>813.25969846861074</v>
      </c>
      <c r="H9660" s="5">
        <f>E9660+F9660+G9660</f>
        <v>6374.132914817762</v>
      </c>
      <c r="I9660" s="5">
        <f>MIN(H9660,FARMER_HRS)</f>
        <v>720</v>
      </c>
      <c r="J9660" s="5">
        <f>MAX(0,H9660-FARMER_HRS)</f>
        <v>5654.132914817762</v>
      </c>
      <c r="K9660" s="2">
        <f>I9660*FARMER_RATE+J9660*TEMP_WORKER_RATE</f>
        <v>123162.02977114169</v>
      </c>
      <c r="L9660" s="2">
        <f>A9660*PRICE_TOM+B9660*PRICE_CAR+C9660*PRICE_MES</f>
        <v>199298</v>
      </c>
      <c r="M9660" s="2">
        <f>A9660*FERT_BED_TOM+B9660*FERT_BED_CAR+C9660*FERT_BED_MES</f>
        <v>33000</v>
      </c>
      <c r="N9660" s="6">
        <f>IF(AND(D9660&lt;=TOTAL_BEDS,J9660&lt;=TEMP_WORKER_MAX*TEMP_WORKER_HRS),1,0)</f>
        <v>1</v>
      </c>
      <c r="O9660" s="2">
        <f>L9660-M9660-K9660-FIXED_COSTS</f>
        <v>23135.970228858307</v>
      </c>
      <c r="P9660" s="2">
        <f>IF(N9660=1,O9660,"")</f>
        <v>23135.970228858307</v>
      </c>
    </row>
    <row r="9661">
      <c r="A9661" s="6">
        <v>14</v>
      </c>
      <c r="B9661" s="6">
        <v>17</v>
      </c>
      <c r="C9661" s="6">
        <v>16</v>
      </c>
      <c r="D9661" s="6">
        <f>A9661+B9661+C9661</f>
        <v>47</v>
      </c>
      <c r="E9661" s="5">
        <f>IF(A9661=0,0,A9661*LABOR_HRS_WK_TOM*SEASON_WEEKS*(1+DIM_PCT_TOM)^A9661)</f>
        <v>4784.8479031488423</v>
      </c>
      <c r="F9661" s="5">
        <f>IF(B9661=0,0,B9661*LABOR_HRS_WK_CAR*SEASON_WEEKS*(1+DIM_PCT_CAR)^B9661)</f>
        <v>776.02531320030891</v>
      </c>
      <c r="G9661" s="5">
        <f>IF(C9661=0,0,C9661*LABOR_HRS_WK_MES*SEASON_WEEKS*(1+DIM_PCT_MES)^C9661)</f>
        <v>878.32047434609967</v>
      </c>
      <c r="H9661" s="5">
        <f>E9661+F9661+G9661</f>
        <v>6439.1936906952506</v>
      </c>
      <c r="I9661" s="5">
        <f>MIN(H9661,FARMER_HRS)</f>
        <v>720</v>
      </c>
      <c r="J9661" s="5">
        <f>MAX(0,H9661-FARMER_HRS)</f>
        <v>5719.1936906952506</v>
      </c>
      <c r="K9661" s="2">
        <f>I9661*FARMER_RATE+J9661*TEMP_WORKER_RATE</f>
        <v>124291.55713012588</v>
      </c>
      <c r="L9661" s="2">
        <f>A9661*PRICE_TOM+B9661*PRICE_CAR+C9661*PRICE_MES</f>
        <v>201998</v>
      </c>
      <c r="M9661" s="2">
        <f>A9661*FERT_BED_TOM+B9661*FERT_BED_CAR+C9661*FERT_BED_MES</f>
        <v>33880</v>
      </c>
      <c r="N9661" s="6">
        <f>IF(AND(D9661&lt;=TOTAL_BEDS,J9661&lt;=TEMP_WORKER_MAX*TEMP_WORKER_HRS),1,0)</f>
        <v>1</v>
      </c>
      <c r="O9661" s="2">
        <f>L9661-M9661-K9661-FIXED_COSTS</f>
        <v>23826.442869874125</v>
      </c>
      <c r="P9661" s="2">
        <f>IF(N9661=1,O9661,"")</f>
        <v>23826.442869874125</v>
      </c>
    </row>
    <row r="9662">
      <c r="A9662" s="6">
        <v>14</v>
      </c>
      <c r="B9662" s="6">
        <v>17</v>
      </c>
      <c r="C9662" s="6">
        <v>17</v>
      </c>
      <c r="D9662" s="6">
        <f>A9662+B9662+C9662</f>
        <v>48</v>
      </c>
      <c r="E9662" s="5">
        <f>IF(A9662=0,0,A9662*LABOR_HRS_WK_TOM*SEASON_WEEKS*(1+DIM_PCT_TOM)^A9662)</f>
        <v>4784.8479031488423</v>
      </c>
      <c r="F9662" s="5">
        <f>IF(B9662=0,0,B9662*LABOR_HRS_WK_CAR*SEASON_WEEKS*(1+DIM_PCT_CAR)^B9662)</f>
        <v>776.02531320030891</v>
      </c>
      <c r="G9662" s="5">
        <f>IF(C9662=0,0,C9662*LABOR_HRS_WK_MES*SEASON_WEEKS*(1+DIM_PCT_MES)^C9662)</f>
        <v>944.88069779263992</v>
      </c>
      <c r="H9662" s="5">
        <f>E9662+F9662+G9662</f>
        <v>6505.753914141791</v>
      </c>
      <c r="I9662" s="5">
        <f>MIN(H9662,FARMER_HRS)</f>
        <v>720</v>
      </c>
      <c r="J9662" s="5">
        <f>MAX(0,H9662-FARMER_HRS)</f>
        <v>5785.753914141791</v>
      </c>
      <c r="K9662" s="2">
        <f>I9662*FARMER_RATE+J9662*TEMP_WORKER_RATE</f>
        <v>125447.11656496165</v>
      </c>
      <c r="L9662" s="2">
        <f>A9662*PRICE_TOM+B9662*PRICE_CAR+C9662*PRICE_MES</f>
        <v>204698</v>
      </c>
      <c r="M9662" s="2">
        <f>A9662*FERT_BED_TOM+B9662*FERT_BED_CAR+C9662*FERT_BED_MES</f>
        <v>34760</v>
      </c>
      <c r="N9662" s="6">
        <f>IF(AND(D9662&lt;=TOTAL_BEDS,J9662&lt;=TEMP_WORKER_MAX*TEMP_WORKER_HRS),1,0)</f>
        <v>0</v>
      </c>
      <c r="O9662" s="2">
        <f>L9662-M9662-K9662-FIXED_COSTS</f>
        <v>24490.883435038355</v>
      </c>
      <c r="P9662" s="2">
        <f>IF(N9662=1,O9662,"")</f>
      </c>
    </row>
    <row r="9663">
      <c r="A9663" s="6">
        <v>14</v>
      </c>
      <c r="B9663" s="6">
        <v>17</v>
      </c>
      <c r="C9663" s="6">
        <v>18</v>
      </c>
      <c r="D9663" s="6">
        <f>A9663+B9663+C9663</f>
        <v>49</v>
      </c>
      <c r="E9663" s="5">
        <f>IF(A9663=0,0,A9663*LABOR_HRS_WK_TOM*SEASON_WEEKS*(1+DIM_PCT_TOM)^A9663)</f>
        <v>4784.8479031488423</v>
      </c>
      <c r="F9663" s="5">
        <f>IF(B9663=0,0,B9663*LABOR_HRS_WK_CAR*SEASON_WEEKS*(1+DIM_PCT_CAR)^B9663)</f>
        <v>776.02531320030891</v>
      </c>
      <c r="G9663" s="5">
        <f>IF(C9663=0,0,C9663*LABOR_HRS_WK_MES*SEASON_WEEKS*(1+DIM_PCT_MES)^C9663)</f>
        <v>1012.9676892512272</v>
      </c>
      <c r="H9663" s="5">
        <f>E9663+F9663+G9663</f>
        <v>6573.8409056003784</v>
      </c>
      <c r="I9663" s="5">
        <f>MIN(H9663,FARMER_HRS)</f>
        <v>720</v>
      </c>
      <c r="J9663" s="5">
        <f>MAX(0,H9663-FARMER_HRS)</f>
        <v>5853.8409056003784</v>
      </c>
      <c r="K9663" s="2">
        <f>I9663*FARMER_RATE+J9663*TEMP_WORKER_RATE</f>
        <v>126629.18238889545</v>
      </c>
      <c r="L9663" s="2">
        <f>A9663*PRICE_TOM+B9663*PRICE_CAR+C9663*PRICE_MES</f>
        <v>207398</v>
      </c>
      <c r="M9663" s="2">
        <f>A9663*FERT_BED_TOM+B9663*FERT_BED_CAR+C9663*FERT_BED_MES</f>
        <v>35640</v>
      </c>
      <c r="N9663" s="6">
        <f>IF(AND(D9663&lt;=TOTAL_BEDS,J9663&lt;=TEMP_WORKER_MAX*TEMP_WORKER_HRS),1,0)</f>
        <v>0</v>
      </c>
      <c r="O9663" s="2">
        <f>L9663-M9663-K9663-FIXED_COSTS</f>
        <v>25128.817611104547</v>
      </c>
      <c r="P9663" s="2">
        <f>IF(N9663=1,O9663,"")</f>
      </c>
    </row>
    <row r="9664">
      <c r="A9664" s="6">
        <v>14</v>
      </c>
      <c r="B9664" s="6">
        <v>17</v>
      </c>
      <c r="C9664" s="6">
        <v>19</v>
      </c>
      <c r="D9664" s="6">
        <f>A9664+B9664+C9664</f>
        <v>50</v>
      </c>
      <c r="E9664" s="5">
        <f>IF(A9664=0,0,A9664*LABOR_HRS_WK_TOM*SEASON_WEEKS*(1+DIM_PCT_TOM)^A9664)</f>
        <v>4784.8479031488423</v>
      </c>
      <c r="F9664" s="5">
        <f>IF(B9664=0,0,B9664*LABOR_HRS_WK_CAR*SEASON_WEEKS*(1+DIM_PCT_CAR)^B9664)</f>
        <v>776.02531320030891</v>
      </c>
      <c r="G9664" s="5">
        <f>IF(C9664=0,0,C9664*LABOR_HRS_WK_MES*SEASON_WEEKS*(1+DIM_PCT_MES)^C9664)</f>
        <v>1082.6092178872491</v>
      </c>
      <c r="H9664" s="5">
        <f>E9664+F9664+G9664</f>
        <v>6643.4824342364009</v>
      </c>
      <c r="I9664" s="5">
        <f>MIN(H9664,FARMER_HRS)</f>
        <v>720</v>
      </c>
      <c r="J9664" s="5">
        <f>MAX(0,H9664-FARMER_HRS)</f>
        <v>5923.4824342364009</v>
      </c>
      <c r="K9664" s="2">
        <f>I9664*FARMER_RATE+J9664*TEMP_WORKER_RATE</f>
        <v>127838.23670549307</v>
      </c>
      <c r="L9664" s="2">
        <f>A9664*PRICE_TOM+B9664*PRICE_CAR+C9664*PRICE_MES</f>
        <v>210098</v>
      </c>
      <c r="M9664" s="2">
        <f>A9664*FERT_BED_TOM+B9664*FERT_BED_CAR+C9664*FERT_BED_MES</f>
        <v>36520</v>
      </c>
      <c r="N9664" s="6">
        <f>IF(AND(D9664&lt;=TOTAL_BEDS,J9664&lt;=TEMP_WORKER_MAX*TEMP_WORKER_HRS),1,0)</f>
        <v>0</v>
      </c>
      <c r="O9664" s="2">
        <f>L9664-M9664-K9664-FIXED_COSTS</f>
        <v>25739.763294506934</v>
      </c>
      <c r="P9664" s="2">
        <f>IF(N9664=1,O9664,"")</f>
      </c>
    </row>
    <row r="9665">
      <c r="A9665" s="6">
        <v>14</v>
      </c>
      <c r="B9665" s="6">
        <v>17</v>
      </c>
      <c r="C9665" s="6">
        <v>20</v>
      </c>
      <c r="D9665" s="6">
        <f>A9665+B9665+C9665</f>
        <v>51</v>
      </c>
      <c r="E9665" s="5">
        <f>IF(A9665=0,0,A9665*LABOR_HRS_WK_TOM*SEASON_WEEKS*(1+DIM_PCT_TOM)^A9665)</f>
        <v>4784.8479031488423</v>
      </c>
      <c r="F9665" s="5">
        <f>IF(B9665=0,0,B9665*LABOR_HRS_WK_CAR*SEASON_WEEKS*(1+DIM_PCT_CAR)^B9665)</f>
        <v>776.02531320030891</v>
      </c>
      <c r="G9665" s="5">
        <f>IF(C9665=0,0,C9665*LABOR_HRS_WK_MES*SEASON_WEEKS*(1+DIM_PCT_MES)^C9665)</f>
        <v>1153.8335085377259</v>
      </c>
      <c r="H9665" s="5">
        <f>E9665+F9665+G9665</f>
        <v>6714.7067248868771</v>
      </c>
      <c r="I9665" s="5">
        <f>MIN(H9665,FARMER_HRS)</f>
        <v>720</v>
      </c>
      <c r="J9665" s="5">
        <f>MAX(0,H9665-FARMER_HRS)</f>
        <v>5994.7067248868771</v>
      </c>
      <c r="K9665" s="2">
        <f>I9665*FARMER_RATE+J9665*TEMP_WORKER_RATE</f>
        <v>129074.76952928606</v>
      </c>
      <c r="L9665" s="2">
        <f>A9665*PRICE_TOM+B9665*PRICE_CAR+C9665*PRICE_MES</f>
        <v>212798</v>
      </c>
      <c r="M9665" s="2">
        <f>A9665*FERT_BED_TOM+B9665*FERT_BED_CAR+C9665*FERT_BED_MES</f>
        <v>37400</v>
      </c>
      <c r="N9665" s="6">
        <f>IF(AND(D9665&lt;=TOTAL_BEDS,J9665&lt;=TEMP_WORKER_MAX*TEMP_WORKER_HRS),1,0)</f>
        <v>0</v>
      </c>
      <c r="O9665" s="2">
        <f>L9665-M9665-K9665-FIXED_COSTS</f>
        <v>26323.230470713941</v>
      </c>
      <c r="P9665" s="2">
        <f>IF(N9665=1,O9665,"")</f>
      </c>
    </row>
    <row r="9666">
      <c r="A9666" s="6">
        <v>14</v>
      </c>
      <c r="B9666" s="6">
        <v>17</v>
      </c>
      <c r="C9666" s="6">
        <v>21</v>
      </c>
      <c r="D9666" s="6">
        <f>A9666+B9666+C9666</f>
        <v>52</v>
      </c>
      <c r="E9666" s="5">
        <f>IF(A9666=0,0,A9666*LABOR_HRS_WK_TOM*SEASON_WEEKS*(1+DIM_PCT_TOM)^A9666)</f>
        <v>4784.8479031488423</v>
      </c>
      <c r="F9666" s="5">
        <f>IF(B9666=0,0,B9666*LABOR_HRS_WK_CAR*SEASON_WEEKS*(1+DIM_PCT_CAR)^B9666)</f>
        <v>776.02531320030891</v>
      </c>
      <c r="G9666" s="5">
        <f>IF(C9666=0,0,C9666*LABOR_HRS_WK_MES*SEASON_WEEKS*(1+DIM_PCT_MES)^C9666)</f>
        <v>1226.6692487641699</v>
      </c>
      <c r="H9666" s="5">
        <f>E9666+F9666+G9666</f>
        <v>6787.5424651133217</v>
      </c>
      <c r="I9666" s="5">
        <f>MIN(H9666,FARMER_HRS)</f>
        <v>720</v>
      </c>
      <c r="J9666" s="5">
        <f>MAX(0,H9666-FARMER_HRS)</f>
        <v>6067.5424651133217</v>
      </c>
      <c r="K9666" s="2">
        <f>I9666*FARMER_RATE+J9666*TEMP_WORKER_RATE</f>
        <v>130339.27890821738</v>
      </c>
      <c r="L9666" s="2">
        <f>A9666*PRICE_TOM+B9666*PRICE_CAR+C9666*PRICE_MES</f>
        <v>215498</v>
      </c>
      <c r="M9666" s="2">
        <f>A9666*FERT_BED_TOM+B9666*FERT_BED_CAR+C9666*FERT_BED_MES</f>
        <v>38280</v>
      </c>
      <c r="N9666" s="6">
        <f>IF(AND(D9666&lt;=TOTAL_BEDS,J9666&lt;=TEMP_WORKER_MAX*TEMP_WORKER_HRS),1,0)</f>
        <v>0</v>
      </c>
      <c r="O9666" s="2">
        <f>L9666-M9666-K9666-FIXED_COSTS</f>
        <v>26878.721091782616</v>
      </c>
      <c r="P9666" s="2">
        <f>IF(N9666=1,O9666,"")</f>
      </c>
    </row>
    <row r="9667">
      <c r="A9667" s="6">
        <v>14</v>
      </c>
      <c r="B9667" s="6">
        <v>17</v>
      </c>
      <c r="C9667" s="6">
        <v>22</v>
      </c>
      <c r="D9667" s="6">
        <f>A9667+B9667+C9667</f>
        <v>53</v>
      </c>
      <c r="E9667" s="5">
        <f>IF(A9667=0,0,A9667*LABOR_HRS_WK_TOM*SEASON_WEEKS*(1+DIM_PCT_TOM)^A9667)</f>
        <v>4784.8479031488423</v>
      </c>
      <c r="F9667" s="5">
        <f>IF(B9667=0,0,B9667*LABOR_HRS_WK_CAR*SEASON_WEEKS*(1+DIM_PCT_CAR)^B9667)</f>
        <v>776.02531320030891</v>
      </c>
      <c r="G9667" s="5">
        <f>IF(C9667=0,0,C9667*LABOR_HRS_WK_MES*SEASON_WEEKS*(1+DIM_PCT_MES)^C9667)</f>
        <v>1301.1455960105659</v>
      </c>
      <c r="H9667" s="5">
        <f>E9667+F9667+G9667</f>
        <v>6862.0188123597172</v>
      </c>
      <c r="I9667" s="5">
        <f>MIN(H9667,FARMER_HRS)</f>
        <v>720</v>
      </c>
      <c r="J9667" s="5">
        <f>MAX(0,H9667-FARMER_HRS)</f>
        <v>6142.0188123597172</v>
      </c>
      <c r="K9667" s="2">
        <f>I9667*FARMER_RATE+J9667*TEMP_WORKER_RATE</f>
        <v>131632.27104791175</v>
      </c>
      <c r="L9667" s="2">
        <f>A9667*PRICE_TOM+B9667*PRICE_CAR+C9667*PRICE_MES</f>
        <v>218198</v>
      </c>
      <c r="M9667" s="2">
        <f>A9667*FERT_BED_TOM+B9667*FERT_BED_CAR+C9667*FERT_BED_MES</f>
        <v>39160</v>
      </c>
      <c r="N9667" s="6">
        <f>IF(AND(D9667&lt;=TOTAL_BEDS,J9667&lt;=TEMP_WORKER_MAX*TEMP_WORKER_HRS),1,0)</f>
        <v>0</v>
      </c>
      <c r="O9667" s="2">
        <f>L9667-M9667-K9667-FIXED_COSTS</f>
        <v>27405.728952088248</v>
      </c>
      <c r="P9667" s="2">
        <f>IF(N9667=1,O9667,"")</f>
      </c>
    </row>
    <row r="9668">
      <c r="A9668" s="6">
        <v>14</v>
      </c>
      <c r="B9668" s="6">
        <v>17</v>
      </c>
      <c r="C9668" s="6">
        <v>23</v>
      </c>
      <c r="D9668" s="6">
        <f>A9668+B9668+C9668</f>
        <v>54</v>
      </c>
      <c r="E9668" s="5">
        <f>IF(A9668=0,0,A9668*LABOR_HRS_WK_TOM*SEASON_WEEKS*(1+DIM_PCT_TOM)^A9668)</f>
        <v>4784.8479031488423</v>
      </c>
      <c r="F9668" s="5">
        <f>IF(B9668=0,0,B9668*LABOR_HRS_WK_CAR*SEASON_WEEKS*(1+DIM_PCT_CAR)^B9668)</f>
        <v>776.02531320030891</v>
      </c>
      <c r="G9668" s="5">
        <f>IF(C9668=0,0,C9668*LABOR_HRS_WK_MES*SEASON_WEEKS*(1+DIM_PCT_MES)^C9668)</f>
        <v>1377.2921848680023</v>
      </c>
      <c r="H9668" s="5">
        <f>E9668+F9668+G9668</f>
        <v>6938.1654012171539</v>
      </c>
      <c r="I9668" s="5">
        <f>MIN(H9668,FARMER_HRS)</f>
        <v>720</v>
      </c>
      <c r="J9668" s="5">
        <f>MAX(0,H9668-FARMER_HRS)</f>
        <v>6218.1654012171539</v>
      </c>
      <c r="K9668" s="2">
        <f>I9668*FARMER_RATE+J9668*TEMP_WORKER_RATE</f>
        <v>132954.26043779781</v>
      </c>
      <c r="L9668" s="2">
        <f>A9668*PRICE_TOM+B9668*PRICE_CAR+C9668*PRICE_MES</f>
        <v>220898</v>
      </c>
      <c r="M9668" s="2">
        <f>A9668*FERT_BED_TOM+B9668*FERT_BED_CAR+C9668*FERT_BED_MES</f>
        <v>40040</v>
      </c>
      <c r="N9668" s="6">
        <f>IF(AND(D9668&lt;=TOTAL_BEDS,J9668&lt;=TEMP_WORKER_MAX*TEMP_WORKER_HRS),1,0)</f>
        <v>0</v>
      </c>
      <c r="O9668" s="2">
        <f>L9668-M9668-K9668-FIXED_COSTS</f>
        <v>27903.739562202187</v>
      </c>
      <c r="P9668" s="2">
        <f>IF(N9668=1,O9668,"")</f>
      </c>
    </row>
    <row r="9669">
      <c r="A9669" s="6">
        <v>14</v>
      </c>
      <c r="B9669" s="6">
        <v>17</v>
      </c>
      <c r="C9669" s="6">
        <v>24</v>
      </c>
      <c r="D9669" s="6">
        <f>A9669+B9669+C9669</f>
        <v>55</v>
      </c>
      <c r="E9669" s="5">
        <f>IF(A9669=0,0,A9669*LABOR_HRS_WK_TOM*SEASON_WEEKS*(1+DIM_PCT_TOM)^A9669)</f>
        <v>4784.8479031488423</v>
      </c>
      <c r="F9669" s="5">
        <f>IF(B9669=0,0,B9669*LABOR_HRS_WK_CAR*SEASON_WEEKS*(1+DIM_PCT_CAR)^B9669)</f>
        <v>776.02531320030891</v>
      </c>
      <c r="G9669" s="5">
        <f>IF(C9669=0,0,C9669*LABOR_HRS_WK_MES*SEASON_WEEKS*(1+DIM_PCT_MES)^C9669)</f>
        <v>1455.139134447498</v>
      </c>
      <c r="H9669" s="5">
        <f>E9669+F9669+G9669</f>
        <v>7016.0123507966491</v>
      </c>
      <c r="I9669" s="5">
        <f>MIN(H9669,FARMER_HRS)</f>
        <v>720</v>
      </c>
      <c r="J9669" s="5">
        <f>MAX(0,H9669-FARMER_HRS)</f>
        <v>6296.0123507966491</v>
      </c>
      <c r="K9669" s="2">
        <f>I9669*FARMER_RATE+J9669*TEMP_WORKER_RATE</f>
        <v>134305.76997910847</v>
      </c>
      <c r="L9669" s="2">
        <f>A9669*PRICE_TOM+B9669*PRICE_CAR+C9669*PRICE_MES</f>
        <v>223598</v>
      </c>
      <c r="M9669" s="2">
        <f>A9669*FERT_BED_TOM+B9669*FERT_BED_CAR+C9669*FERT_BED_MES</f>
        <v>40920</v>
      </c>
      <c r="N9669" s="6">
        <f>IF(AND(D9669&lt;=TOTAL_BEDS,J9669&lt;=TEMP_WORKER_MAX*TEMP_WORKER_HRS),1,0)</f>
        <v>0</v>
      </c>
      <c r="O9669" s="2">
        <f>L9669-M9669-K9669-FIXED_COSTS</f>
        <v>28372.230020891526</v>
      </c>
      <c r="P9669" s="2">
        <f>IF(N9669=1,O9669,"")</f>
      </c>
    </row>
    <row r="9670">
      <c r="A9670" s="6">
        <v>14</v>
      </c>
      <c r="B9670" s="6">
        <v>17</v>
      </c>
      <c r="C9670" s="6">
        <v>25</v>
      </c>
      <c r="D9670" s="6">
        <f>A9670+B9670+C9670</f>
        <v>56</v>
      </c>
      <c r="E9670" s="5">
        <f>IF(A9670=0,0,A9670*LABOR_HRS_WK_TOM*SEASON_WEEKS*(1+DIM_PCT_TOM)^A9670)</f>
        <v>4784.8479031488423</v>
      </c>
      <c r="F9670" s="5">
        <f>IF(B9670=0,0,B9670*LABOR_HRS_WK_CAR*SEASON_WEEKS*(1+DIM_PCT_CAR)^B9670)</f>
        <v>776.02531320030891</v>
      </c>
      <c r="G9670" s="5">
        <f>IF(C9670=0,0,C9670*LABOR_HRS_WK_MES*SEASON_WEEKS*(1+DIM_PCT_MES)^C9670)</f>
        <v>1534.7170558625955</v>
      </c>
      <c r="H9670" s="5">
        <f>E9670+F9670+G9670</f>
        <v>7095.5902722117471</v>
      </c>
      <c r="I9670" s="5">
        <f>MIN(H9670,FARMER_HRS)</f>
        <v>720</v>
      </c>
      <c r="J9670" s="5">
        <f>MAX(0,H9670-FARMER_HRS)</f>
        <v>6375.5902722117471</v>
      </c>
      <c r="K9670" s="2">
        <f>I9670*FARMER_RATE+J9670*TEMP_WORKER_RATE</f>
        <v>135687.33111478726</v>
      </c>
      <c r="L9670" s="2">
        <f>A9670*PRICE_TOM+B9670*PRICE_CAR+C9670*PRICE_MES</f>
        <v>226298</v>
      </c>
      <c r="M9670" s="2">
        <f>A9670*FERT_BED_TOM+B9670*FERT_BED_CAR+C9670*FERT_BED_MES</f>
        <v>41800</v>
      </c>
      <c r="N9670" s="6">
        <f>IF(AND(D9670&lt;=TOTAL_BEDS,J9670&lt;=TEMP_WORKER_MAX*TEMP_WORKER_HRS),1,0)</f>
        <v>0</v>
      </c>
      <c r="O9670" s="2">
        <f>L9670-M9670-K9670-FIXED_COSTS</f>
        <v>28810.668885212741</v>
      </c>
      <c r="P9670" s="2">
        <f>IF(N9670=1,O9670,"")</f>
      </c>
    </row>
    <row r="9671">
      <c r="A9671" s="6">
        <v>14</v>
      </c>
      <c r="B9671" s="6">
        <v>17</v>
      </c>
      <c r="C9671" s="6">
        <v>26</v>
      </c>
      <c r="D9671" s="6">
        <f>A9671+B9671+C9671</f>
        <v>57</v>
      </c>
      <c r="E9671" s="5">
        <f>IF(A9671=0,0,A9671*LABOR_HRS_WK_TOM*SEASON_WEEKS*(1+DIM_PCT_TOM)^A9671)</f>
        <v>4784.8479031488423</v>
      </c>
      <c r="F9671" s="5">
        <f>IF(B9671=0,0,B9671*LABOR_HRS_WK_CAR*SEASON_WEEKS*(1+DIM_PCT_CAR)^B9671)</f>
        <v>776.02531320030891</v>
      </c>
      <c r="G9671" s="5">
        <f>IF(C9671=0,0,C9671*LABOR_HRS_WK_MES*SEASON_WEEKS*(1+DIM_PCT_MES)^C9671)</f>
        <v>1616.0570598233128</v>
      </c>
      <c r="H9671" s="5">
        <f>E9671+F9671+G9671</f>
        <v>7176.9302761724639</v>
      </c>
      <c r="I9671" s="5">
        <f>MIN(H9671,FARMER_HRS)</f>
        <v>720</v>
      </c>
      <c r="J9671" s="5">
        <f>MAX(0,H9671-FARMER_HRS)</f>
        <v>6456.9302761724639</v>
      </c>
      <c r="K9671" s="2">
        <f>I9671*FARMER_RATE+J9671*TEMP_WORKER_RATE</f>
        <v>137099.4839613275</v>
      </c>
      <c r="L9671" s="2">
        <f>A9671*PRICE_TOM+B9671*PRICE_CAR+C9671*PRICE_MES</f>
        <v>228998</v>
      </c>
      <c r="M9671" s="2">
        <f>A9671*FERT_BED_TOM+B9671*FERT_BED_CAR+C9671*FERT_BED_MES</f>
        <v>42680</v>
      </c>
      <c r="N9671" s="6">
        <f>IF(AND(D9671&lt;=TOTAL_BEDS,J9671&lt;=TEMP_WORKER_MAX*TEMP_WORKER_HRS),1,0)</f>
        <v>0</v>
      </c>
      <c r="O9671" s="2">
        <f>L9671-M9671-K9671-FIXED_COSTS</f>
        <v>29218.516038672504</v>
      </c>
      <c r="P9671" s="2">
        <f>IF(N9671=1,O9671,"")</f>
      </c>
    </row>
    <row r="9672">
      <c r="A9672" s="6">
        <v>14</v>
      </c>
      <c r="B9672" s="6">
        <v>17</v>
      </c>
      <c r="C9672" s="6">
        <v>27</v>
      </c>
      <c r="D9672" s="6">
        <f>A9672+B9672+C9672</f>
        <v>58</v>
      </c>
      <c r="E9672" s="5">
        <f>IF(A9672=0,0,A9672*LABOR_HRS_WK_TOM*SEASON_WEEKS*(1+DIM_PCT_TOM)^A9672)</f>
        <v>4784.8479031488423</v>
      </c>
      <c r="F9672" s="5">
        <f>IF(B9672=0,0,B9672*LABOR_HRS_WK_CAR*SEASON_WEEKS*(1+DIM_PCT_CAR)^B9672)</f>
        <v>776.02531320030891</v>
      </c>
      <c r="G9672" s="5">
        <f>IF(C9672=0,0,C9672*LABOR_HRS_WK_MES*SEASON_WEEKS*(1+DIM_PCT_MES)^C9672)</f>
        <v>1699.19076434307</v>
      </c>
      <c r="H9672" s="5">
        <f>E9672+F9672+G9672</f>
        <v>7260.0639806922209</v>
      </c>
      <c r="I9672" s="5">
        <f>MIN(H9672,FARMER_HRS)</f>
        <v>720</v>
      </c>
      <c r="J9672" s="5">
        <f>MAX(0,H9672-FARMER_HRS)</f>
        <v>6540.0639806922209</v>
      </c>
      <c r="K9672" s="2">
        <f>I9672*FARMER_RATE+J9672*TEMP_WORKER_RATE</f>
        <v>138542.77744257328</v>
      </c>
      <c r="L9672" s="2">
        <f>A9672*PRICE_TOM+B9672*PRICE_CAR+C9672*PRICE_MES</f>
        <v>231698</v>
      </c>
      <c r="M9672" s="2">
        <f>A9672*FERT_BED_TOM+B9672*FERT_BED_CAR+C9672*FERT_BED_MES</f>
        <v>43560</v>
      </c>
      <c r="N9672" s="6">
        <f>IF(AND(D9672&lt;=TOTAL_BEDS,J9672&lt;=TEMP_WORKER_MAX*TEMP_WORKER_HRS),1,0)</f>
        <v>0</v>
      </c>
      <c r="O9672" s="2">
        <f>L9672-M9672-K9672-FIXED_COSTS</f>
        <v>29595.222557426721</v>
      </c>
      <c r="P9672" s="2">
        <f>IF(N9672=1,O9672,"")</f>
      </c>
    </row>
    <row r="9673">
      <c r="A9673" s="6">
        <v>14</v>
      </c>
      <c r="B9673" s="6">
        <v>17</v>
      </c>
      <c r="C9673" s="6">
        <v>28</v>
      </c>
      <c r="D9673" s="6">
        <f>A9673+B9673+C9673</f>
        <v>59</v>
      </c>
      <c r="E9673" s="5">
        <f>IF(A9673=0,0,A9673*LABOR_HRS_WK_TOM*SEASON_WEEKS*(1+DIM_PCT_TOM)^A9673)</f>
        <v>4784.8479031488423</v>
      </c>
      <c r="F9673" s="5">
        <f>IF(B9673=0,0,B9673*LABOR_HRS_WK_CAR*SEASON_WEEKS*(1+DIM_PCT_CAR)^B9673)</f>
        <v>776.02531320030891</v>
      </c>
      <c r="G9673" s="5">
        <f>IF(C9673=0,0,C9673*LABOR_HRS_WK_MES*SEASON_WEEKS*(1+DIM_PCT_MES)^C9673)</f>
        <v>1784.1503025602233</v>
      </c>
      <c r="H9673" s="5">
        <f>E9673+F9673+G9673</f>
        <v>7345.0235189093746</v>
      </c>
      <c r="I9673" s="5">
        <f>MIN(H9673,FARMER_HRS)</f>
        <v>720</v>
      </c>
      <c r="J9673" s="5">
        <f>MAX(0,H9673-FARMER_HRS)</f>
        <v>6625.0235189093746</v>
      </c>
      <c r="K9673" s="2">
        <f>I9673*FARMER_RATE+J9673*TEMP_WORKER_RATE</f>
        <v>140017.76942550996</v>
      </c>
      <c r="L9673" s="2">
        <f>A9673*PRICE_TOM+B9673*PRICE_CAR+C9673*PRICE_MES</f>
        <v>234398</v>
      </c>
      <c r="M9673" s="2">
        <f>A9673*FERT_BED_TOM+B9673*FERT_BED_CAR+C9673*FERT_BED_MES</f>
        <v>44440</v>
      </c>
      <c r="N9673" s="6">
        <f>IF(AND(D9673&lt;=TOTAL_BEDS,J9673&lt;=TEMP_WORKER_MAX*TEMP_WORKER_HRS),1,0)</f>
        <v>0</v>
      </c>
      <c r="O9673" s="2">
        <f>L9673-M9673-K9673-FIXED_COSTS</f>
        <v>29940.230574490037</v>
      </c>
      <c r="P9673" s="2">
        <f>IF(N9673=1,O9673,"")</f>
      </c>
    </row>
    <row r="9674">
      <c r="A9674" s="6">
        <v>14</v>
      </c>
      <c r="B9674" s="6">
        <v>17</v>
      </c>
      <c r="C9674" s="6">
        <v>29</v>
      </c>
      <c r="D9674" s="6">
        <f>A9674+B9674+C9674</f>
        <v>60</v>
      </c>
      <c r="E9674" s="5">
        <f>IF(A9674=0,0,A9674*LABOR_HRS_WK_TOM*SEASON_WEEKS*(1+DIM_PCT_TOM)^A9674)</f>
        <v>4784.8479031488423</v>
      </c>
      <c r="F9674" s="5">
        <f>IF(B9674=0,0,B9674*LABOR_HRS_WK_CAR*SEASON_WEEKS*(1+DIM_PCT_CAR)^B9674)</f>
        <v>776.02531320030891</v>
      </c>
      <c r="G9674" s="5">
        <f>IF(C9674=0,0,C9674*LABOR_HRS_WK_MES*SEASON_WEEKS*(1+DIM_PCT_MES)^C9674)</f>
        <v>1870.9683306758766</v>
      </c>
      <c r="H9674" s="5">
        <f>E9674+F9674+G9674</f>
        <v>7431.8415470250275</v>
      </c>
      <c r="I9674" s="5">
        <f>MIN(H9674,FARMER_HRS)</f>
        <v>720</v>
      </c>
      <c r="J9674" s="5">
        <f>MAX(0,H9674-FARMER_HRS)</f>
        <v>6711.8415470250275</v>
      </c>
      <c r="K9674" s="2">
        <f>I9674*FARMER_RATE+J9674*TEMP_WORKER_RATE</f>
        <v>141525.0268580734</v>
      </c>
      <c r="L9674" s="2">
        <f>A9674*PRICE_TOM+B9674*PRICE_CAR+C9674*PRICE_MES</f>
        <v>237098</v>
      </c>
      <c r="M9674" s="2">
        <f>A9674*FERT_BED_TOM+B9674*FERT_BED_CAR+C9674*FERT_BED_MES</f>
        <v>45320</v>
      </c>
      <c r="N9674" s="6">
        <f>IF(AND(D9674&lt;=TOTAL_BEDS,J9674&lt;=TEMP_WORKER_MAX*TEMP_WORKER_HRS),1,0)</f>
        <v>0</v>
      </c>
      <c r="O9674" s="2">
        <f>L9674-M9674-K9674-FIXED_COSTS</f>
        <v>30252.973141926603</v>
      </c>
      <c r="P9674" s="2">
        <f>IF(N9674=1,O9674,"")</f>
      </c>
    </row>
    <row r="9675">
      <c r="A9675" s="6">
        <v>14</v>
      </c>
      <c r="B9675" s="6">
        <v>17</v>
      </c>
      <c r="C9675" s="6">
        <v>30</v>
      </c>
      <c r="D9675" s="6">
        <f>A9675+B9675+C9675</f>
        <v>61</v>
      </c>
      <c r="E9675" s="5">
        <f>IF(A9675=0,0,A9675*LABOR_HRS_WK_TOM*SEASON_WEEKS*(1+DIM_PCT_TOM)^A9675)</f>
        <v>4784.8479031488423</v>
      </c>
      <c r="F9675" s="5">
        <f>IF(B9675=0,0,B9675*LABOR_HRS_WK_CAR*SEASON_WEEKS*(1+DIM_PCT_CAR)^B9675)</f>
        <v>776.02531320030891</v>
      </c>
      <c r="G9675" s="5">
        <f>IF(C9675=0,0,C9675*LABOR_HRS_WK_MES*SEASON_WEEKS*(1+DIM_PCT_MES)^C9675)</f>
        <v>1959.6780360096466</v>
      </c>
      <c r="H9675" s="5">
        <f>E9675+F9675+G9675</f>
        <v>7520.5512523587977</v>
      </c>
      <c r="I9675" s="5">
        <f>MIN(H9675,FARMER_HRS)</f>
        <v>720</v>
      </c>
      <c r="J9675" s="5">
        <f>MAX(0,H9675-FARMER_HRS)</f>
        <v>6800.5512523587977</v>
      </c>
      <c r="K9675" s="2">
        <f>I9675*FARMER_RATE+J9675*TEMP_WORKER_RATE</f>
        <v>143065.12590900692</v>
      </c>
      <c r="L9675" s="2">
        <f>A9675*PRICE_TOM+B9675*PRICE_CAR+C9675*PRICE_MES</f>
        <v>239798</v>
      </c>
      <c r="M9675" s="2">
        <f>A9675*FERT_BED_TOM+B9675*FERT_BED_CAR+C9675*FERT_BED_MES</f>
        <v>46200</v>
      </c>
      <c r="N9675" s="6">
        <f>IF(AND(D9675&lt;=TOTAL_BEDS,J9675&lt;=TEMP_WORKER_MAX*TEMP_WORKER_HRS),1,0)</f>
        <v>0</v>
      </c>
      <c r="O9675" s="2">
        <f>L9675-M9675-K9675-FIXED_COSTS</f>
        <v>30532.874090993078</v>
      </c>
      <c r="P9675" s="2">
        <f>IF(N9675=1,O9675,"")</f>
      </c>
    </row>
    <row r="9676">
      <c r="A9676" s="6">
        <v>14</v>
      </c>
      <c r="B9676" s="6">
        <v>18</v>
      </c>
      <c r="C9676" s="6">
        <v>0</v>
      </c>
      <c r="D9676" s="6">
        <f>A9676+B9676+C9676</f>
        <v>32</v>
      </c>
      <c r="E9676" s="5">
        <f>IF(A9676=0,0,A9676*LABOR_HRS_WK_TOM*SEASON_WEEKS*(1+DIM_PCT_TOM)^A9676)</f>
        <v>4784.8479031488423</v>
      </c>
      <c r="F9676" s="5">
        <f>IF(B9676=0,0,B9676*LABOR_HRS_WK_CAR*SEASON_WEEKS*(1+DIM_PCT_CAR)^B9676)</f>
        <v>842.21570756151152</v>
      </c>
      <c r="G9676" s="5">
        <f>IF(C9676=0,0,C9676*LABOR_HRS_WK_MES*SEASON_WEEKS*(1+DIM_PCT_MES)^C9676)</f>
        <v>0</v>
      </c>
      <c r="H9676" s="5">
        <f>E9676+F9676+G9676</f>
        <v>5627.0636107103537</v>
      </c>
      <c r="I9676" s="5">
        <f>MIN(H9676,FARMER_HRS)</f>
        <v>720</v>
      </c>
      <c r="J9676" s="5">
        <f>MAX(0,H9676-FARMER_HRS)</f>
        <v>4907.0636107103537</v>
      </c>
      <c r="K9676" s="2">
        <f>I9676*FARMER_RATE+J9676*TEMP_WORKER_RATE</f>
        <v>110192.07657483252</v>
      </c>
      <c r="L9676" s="2">
        <f>A9676*PRICE_TOM+B9676*PRICE_CAR+C9676*PRICE_MES</f>
        <v>160892</v>
      </c>
      <c r="M9676" s="2">
        <f>A9676*FERT_BED_TOM+B9676*FERT_BED_CAR+C9676*FERT_BED_MES</f>
        <v>20240</v>
      </c>
      <c r="N9676" s="6">
        <f>IF(AND(D9676&lt;=TOTAL_BEDS,J9676&lt;=TEMP_WORKER_MAX*TEMP_WORKER_HRS),1,0)</f>
        <v>1</v>
      </c>
      <c r="O9676" s="2">
        <f>L9676-M9676-K9676-FIXED_COSTS</f>
        <v>10459.923425167479</v>
      </c>
      <c r="P9676" s="2">
        <f>IF(N9676=1,O9676,"")</f>
        <v>10459.923425167479</v>
      </c>
    </row>
    <row r="9677">
      <c r="A9677" s="6">
        <v>14</v>
      </c>
      <c r="B9677" s="6">
        <v>18</v>
      </c>
      <c r="C9677" s="6">
        <v>1</v>
      </c>
      <c r="D9677" s="6">
        <f>A9677+B9677+C9677</f>
        <v>33</v>
      </c>
      <c r="E9677" s="5">
        <f>IF(A9677=0,0,A9677*LABOR_HRS_WK_TOM*SEASON_WEEKS*(1+DIM_PCT_TOM)^A9677)</f>
        <v>4784.8479031488423</v>
      </c>
      <c r="F9677" s="5">
        <f>IF(B9677=0,0,B9677*LABOR_HRS_WK_CAR*SEASON_WEEKS*(1+DIM_PCT_CAR)^B9677)</f>
        <v>842.21570756151152</v>
      </c>
      <c r="G9677" s="5">
        <f>IF(C9677=0,0,C9677*LABOR_HRS_WK_MES*SEASON_WEEKS*(1+DIM_PCT_MES)^C9677)</f>
        <v>45.5625</v>
      </c>
      <c r="H9677" s="5">
        <f>E9677+F9677+G9677</f>
        <v>5672.6261107103537</v>
      </c>
      <c r="I9677" s="5">
        <f>MIN(H9677,FARMER_HRS)</f>
        <v>720</v>
      </c>
      <c r="J9677" s="5">
        <f>MAX(0,H9677-FARMER_HRS)</f>
        <v>4952.6261107103537</v>
      </c>
      <c r="K9677" s="2">
        <f>I9677*FARMER_RATE+J9677*TEMP_WORKER_RATE</f>
        <v>110983.09219983252</v>
      </c>
      <c r="L9677" s="2">
        <f>A9677*PRICE_TOM+B9677*PRICE_CAR+C9677*PRICE_MES</f>
        <v>163592</v>
      </c>
      <c r="M9677" s="2">
        <f>A9677*FERT_BED_TOM+B9677*FERT_BED_CAR+C9677*FERT_BED_MES</f>
        <v>21120</v>
      </c>
      <c r="N9677" s="6">
        <f>IF(AND(D9677&lt;=TOTAL_BEDS,J9677&lt;=TEMP_WORKER_MAX*TEMP_WORKER_HRS),1,0)</f>
        <v>1</v>
      </c>
      <c r="O9677" s="2">
        <f>L9677-M9677-K9677-FIXED_COSTS</f>
        <v>11488.907800167479</v>
      </c>
      <c r="P9677" s="2">
        <f>IF(N9677=1,O9677,"")</f>
        <v>11488.907800167479</v>
      </c>
    </row>
    <row r="9678">
      <c r="A9678" s="6">
        <v>14</v>
      </c>
      <c r="B9678" s="6">
        <v>18</v>
      </c>
      <c r="C9678" s="6">
        <v>2</v>
      </c>
      <c r="D9678" s="6">
        <f>A9678+B9678+C9678</f>
        <v>34</v>
      </c>
      <c r="E9678" s="5">
        <f>IF(A9678=0,0,A9678*LABOR_HRS_WK_TOM*SEASON_WEEKS*(1+DIM_PCT_TOM)^A9678)</f>
        <v>4784.8479031488423</v>
      </c>
      <c r="F9678" s="5">
        <f>IF(B9678=0,0,B9678*LABOR_HRS_WK_CAR*SEASON_WEEKS*(1+DIM_PCT_CAR)^B9678)</f>
        <v>842.21570756151152</v>
      </c>
      <c r="G9678" s="5">
        <f>IF(C9678=0,0,C9678*LABOR_HRS_WK_MES*SEASON_WEEKS*(1+DIM_PCT_MES)^C9678)</f>
        <v>92.2640625</v>
      </c>
      <c r="H9678" s="5">
        <f>E9678+F9678+G9678</f>
        <v>5719.3276732103541</v>
      </c>
      <c r="I9678" s="5">
        <f>MIN(H9678,FARMER_HRS)</f>
        <v>720</v>
      </c>
      <c r="J9678" s="5">
        <f>MAX(0,H9678-FARMER_HRS)</f>
        <v>4999.3276732103541</v>
      </c>
      <c r="K9678" s="2">
        <f>I9678*FARMER_RATE+J9678*TEMP_WORKER_RATE</f>
        <v>111793.88321545754</v>
      </c>
      <c r="L9678" s="2">
        <f>A9678*PRICE_TOM+B9678*PRICE_CAR+C9678*PRICE_MES</f>
        <v>166292</v>
      </c>
      <c r="M9678" s="2">
        <f>A9678*FERT_BED_TOM+B9678*FERT_BED_CAR+C9678*FERT_BED_MES</f>
        <v>22000</v>
      </c>
      <c r="N9678" s="6">
        <f>IF(AND(D9678&lt;=TOTAL_BEDS,J9678&lt;=TEMP_WORKER_MAX*TEMP_WORKER_HRS),1,0)</f>
        <v>1</v>
      </c>
      <c r="O9678" s="2">
        <f>L9678-M9678-K9678-FIXED_COSTS</f>
        <v>12498.116784542464</v>
      </c>
      <c r="P9678" s="2">
        <f>IF(N9678=1,O9678,"")</f>
        <v>12498.116784542464</v>
      </c>
    </row>
    <row r="9679">
      <c r="A9679" s="6">
        <v>14</v>
      </c>
      <c r="B9679" s="6">
        <v>18</v>
      </c>
      <c r="C9679" s="6">
        <v>3</v>
      </c>
      <c r="D9679" s="6">
        <f>A9679+B9679+C9679</f>
        <v>35</v>
      </c>
      <c r="E9679" s="5">
        <f>IF(A9679=0,0,A9679*LABOR_HRS_WK_TOM*SEASON_WEEKS*(1+DIM_PCT_TOM)^A9679)</f>
        <v>4784.8479031488423</v>
      </c>
      <c r="F9679" s="5">
        <f>IF(B9679=0,0,B9679*LABOR_HRS_WK_CAR*SEASON_WEEKS*(1+DIM_PCT_CAR)^B9679)</f>
        <v>842.21570756151152</v>
      </c>
      <c r="G9679" s="5">
        <f>IF(C9679=0,0,C9679*LABOR_HRS_WK_MES*SEASON_WEEKS*(1+DIM_PCT_MES)^C9679)</f>
        <v>140.12604492187498</v>
      </c>
      <c r="H9679" s="5">
        <f>E9679+F9679+G9679</f>
        <v>5767.189655632229</v>
      </c>
      <c r="I9679" s="5">
        <f>MIN(H9679,FARMER_HRS)</f>
        <v>720</v>
      </c>
      <c r="J9679" s="5">
        <f>MAX(0,H9679-FARMER_HRS)</f>
        <v>5047.189655632229</v>
      </c>
      <c r="K9679" s="2">
        <f>I9679*FARMER_RATE+J9679*TEMP_WORKER_RATE</f>
        <v>112624.82041028175</v>
      </c>
      <c r="L9679" s="2">
        <f>A9679*PRICE_TOM+B9679*PRICE_CAR+C9679*PRICE_MES</f>
        <v>168992</v>
      </c>
      <c r="M9679" s="2">
        <f>A9679*FERT_BED_TOM+B9679*FERT_BED_CAR+C9679*FERT_BED_MES</f>
        <v>22880</v>
      </c>
      <c r="N9679" s="6">
        <f>IF(AND(D9679&lt;=TOTAL_BEDS,J9679&lt;=TEMP_WORKER_MAX*TEMP_WORKER_HRS),1,0)</f>
        <v>1</v>
      </c>
      <c r="O9679" s="2">
        <f>L9679-M9679-K9679-FIXED_COSTS</f>
        <v>13487.179589718246</v>
      </c>
      <c r="P9679" s="2">
        <f>IF(N9679=1,O9679,"")</f>
        <v>13487.179589718246</v>
      </c>
    </row>
    <row r="9680">
      <c r="A9680" s="6">
        <v>14</v>
      </c>
      <c r="B9680" s="6">
        <v>18</v>
      </c>
      <c r="C9680" s="6">
        <v>4</v>
      </c>
      <c r="D9680" s="6">
        <f>A9680+B9680+C9680</f>
        <v>36</v>
      </c>
      <c r="E9680" s="5">
        <f>IF(A9680=0,0,A9680*LABOR_HRS_WK_TOM*SEASON_WEEKS*(1+DIM_PCT_TOM)^A9680)</f>
        <v>4784.8479031488423</v>
      </c>
      <c r="F9680" s="5">
        <f>IF(B9680=0,0,B9680*LABOR_HRS_WK_CAR*SEASON_WEEKS*(1+DIM_PCT_CAR)^B9680)</f>
        <v>842.21570756151152</v>
      </c>
      <c r="G9680" s="5">
        <f>IF(C9680=0,0,C9680*LABOR_HRS_WK_MES*SEASON_WEEKS*(1+DIM_PCT_MES)^C9680)</f>
        <v>189.17016064453119</v>
      </c>
      <c r="H9680" s="5">
        <f>E9680+F9680+G9680</f>
        <v>5816.233771354885</v>
      </c>
      <c r="I9680" s="5">
        <f>MIN(H9680,FARMER_HRS)</f>
        <v>720</v>
      </c>
      <c r="J9680" s="5">
        <f>MAX(0,H9680-FARMER_HRS)</f>
        <v>5096.233771354885</v>
      </c>
      <c r="K9680" s="2">
        <f>I9680*FARMER_RATE+J9680*TEMP_WORKER_RATE</f>
        <v>113476.28075268897</v>
      </c>
      <c r="L9680" s="2">
        <f>A9680*PRICE_TOM+B9680*PRICE_CAR+C9680*PRICE_MES</f>
        <v>171692</v>
      </c>
      <c r="M9680" s="2">
        <f>A9680*FERT_BED_TOM+B9680*FERT_BED_CAR+C9680*FERT_BED_MES</f>
        <v>23760</v>
      </c>
      <c r="N9680" s="6">
        <f>IF(AND(D9680&lt;=TOTAL_BEDS,J9680&lt;=TEMP_WORKER_MAX*TEMP_WORKER_HRS),1,0)</f>
        <v>1</v>
      </c>
      <c r="O9680" s="2">
        <f>L9680-M9680-K9680-FIXED_COSTS</f>
        <v>14455.719247311034</v>
      </c>
      <c r="P9680" s="2">
        <f>IF(N9680=1,O9680,"")</f>
        <v>14455.719247311034</v>
      </c>
    </row>
    <row r="9681">
      <c r="A9681" s="6">
        <v>14</v>
      </c>
      <c r="B9681" s="6">
        <v>18</v>
      </c>
      <c r="C9681" s="6">
        <v>5</v>
      </c>
      <c r="D9681" s="6">
        <f>A9681+B9681+C9681</f>
        <v>37</v>
      </c>
      <c r="E9681" s="5">
        <f>IF(A9681=0,0,A9681*LABOR_HRS_WK_TOM*SEASON_WEEKS*(1+DIM_PCT_TOM)^A9681)</f>
        <v>4784.8479031488423</v>
      </c>
      <c r="F9681" s="5">
        <f>IF(B9681=0,0,B9681*LABOR_HRS_WK_CAR*SEASON_WEEKS*(1+DIM_PCT_CAR)^B9681)</f>
        <v>842.21570756151152</v>
      </c>
      <c r="G9681" s="5">
        <f>IF(C9681=0,0,C9681*LABOR_HRS_WK_MES*SEASON_WEEKS*(1+DIM_PCT_MES)^C9681)</f>
        <v>239.41848456573481</v>
      </c>
      <c r="H9681" s="5">
        <f>E9681+F9681+G9681</f>
        <v>5866.4820952760883</v>
      </c>
      <c r="I9681" s="5">
        <f>MIN(H9681,FARMER_HRS)</f>
        <v>720</v>
      </c>
      <c r="J9681" s="5">
        <f>MAX(0,H9681-FARMER_HRS)</f>
        <v>5146.4820952760883</v>
      </c>
      <c r="K9681" s="2">
        <f>I9681*FARMER_RATE+J9681*TEMP_WORKER_RATE</f>
        <v>114348.64748743208</v>
      </c>
      <c r="L9681" s="2">
        <f>A9681*PRICE_TOM+B9681*PRICE_CAR+C9681*PRICE_MES</f>
        <v>174392</v>
      </c>
      <c r="M9681" s="2">
        <f>A9681*FERT_BED_TOM+B9681*FERT_BED_CAR+C9681*FERT_BED_MES</f>
        <v>24640</v>
      </c>
      <c r="N9681" s="6">
        <f>IF(AND(D9681&lt;=TOTAL_BEDS,J9681&lt;=TEMP_WORKER_MAX*TEMP_WORKER_HRS),1,0)</f>
        <v>1</v>
      </c>
      <c r="O9681" s="2">
        <f>L9681-M9681-K9681-FIXED_COSTS</f>
        <v>15403.352512567915</v>
      </c>
      <c r="P9681" s="2">
        <f>IF(N9681=1,O9681,"")</f>
        <v>15403.352512567915</v>
      </c>
    </row>
    <row r="9682">
      <c r="A9682" s="6">
        <v>14</v>
      </c>
      <c r="B9682" s="6">
        <v>18</v>
      </c>
      <c r="C9682" s="6">
        <v>6</v>
      </c>
      <c r="D9682" s="6">
        <f>A9682+B9682+C9682</f>
        <v>38</v>
      </c>
      <c r="E9682" s="5">
        <f>IF(A9682=0,0,A9682*LABOR_HRS_WK_TOM*SEASON_WEEKS*(1+DIM_PCT_TOM)^A9682)</f>
        <v>4784.8479031488423</v>
      </c>
      <c r="F9682" s="5">
        <f>IF(B9682=0,0,B9682*LABOR_HRS_WK_CAR*SEASON_WEEKS*(1+DIM_PCT_CAR)^B9682)</f>
        <v>842.21570756151152</v>
      </c>
      <c r="G9682" s="5">
        <f>IF(C9682=0,0,C9682*LABOR_HRS_WK_MES*SEASON_WEEKS*(1+DIM_PCT_MES)^C9682)</f>
        <v>290.89345874736773</v>
      </c>
      <c r="H9682" s="5">
        <f>E9682+F9682+G9682</f>
        <v>5917.9570694577214</v>
      </c>
      <c r="I9682" s="5">
        <f>MIN(H9682,FARMER_HRS)</f>
        <v>720</v>
      </c>
      <c r="J9682" s="5">
        <f>MAX(0,H9682-FARMER_HRS)</f>
        <v>5197.9570694577214</v>
      </c>
      <c r="K9682" s="2">
        <f>I9682*FARMER_RATE+J9682*TEMP_WORKER_RATE</f>
        <v>115242.310233641</v>
      </c>
      <c r="L9682" s="2">
        <f>A9682*PRICE_TOM+B9682*PRICE_CAR+C9682*PRICE_MES</f>
        <v>177092</v>
      </c>
      <c r="M9682" s="2">
        <f>A9682*FERT_BED_TOM+B9682*FERT_BED_CAR+C9682*FERT_BED_MES</f>
        <v>25520</v>
      </c>
      <c r="N9682" s="6">
        <f>IF(AND(D9682&lt;=TOTAL_BEDS,J9682&lt;=TEMP_WORKER_MAX*TEMP_WORKER_HRS),1,0)</f>
        <v>1</v>
      </c>
      <c r="O9682" s="2">
        <f>L9682-M9682-K9682-FIXED_COSTS</f>
        <v>16329.689766359006</v>
      </c>
      <c r="P9682" s="2">
        <f>IF(N9682=1,O9682,"")</f>
        <v>16329.689766359006</v>
      </c>
    </row>
    <row r="9683">
      <c r="A9683" s="6">
        <v>14</v>
      </c>
      <c r="B9683" s="6">
        <v>18</v>
      </c>
      <c r="C9683" s="6">
        <v>7</v>
      </c>
      <c r="D9683" s="6">
        <f>A9683+B9683+C9683</f>
        <v>39</v>
      </c>
      <c r="E9683" s="5">
        <f>IF(A9683=0,0,A9683*LABOR_HRS_WK_TOM*SEASON_WEEKS*(1+DIM_PCT_TOM)^A9683)</f>
        <v>4784.8479031488423</v>
      </c>
      <c r="F9683" s="5">
        <f>IF(B9683=0,0,B9683*LABOR_HRS_WK_CAR*SEASON_WEEKS*(1+DIM_PCT_CAR)^B9683)</f>
        <v>842.21570756151152</v>
      </c>
      <c r="G9683" s="5">
        <f>IF(C9683=0,0,C9683*LABOR_HRS_WK_MES*SEASON_WEEKS*(1+DIM_PCT_MES)^C9683)</f>
        <v>343.61789814532818</v>
      </c>
      <c r="H9683" s="5">
        <f>E9683+F9683+G9683</f>
        <v>5970.6815088556823</v>
      </c>
      <c r="I9683" s="5">
        <f>MIN(H9683,FARMER_HRS)</f>
        <v>720</v>
      </c>
      <c r="J9683" s="5">
        <f>MAX(0,H9683-FARMER_HRS)</f>
        <v>5250.6815088556823</v>
      </c>
      <c r="K9683" s="2">
        <f>I9683*FARMER_RATE+J9683*TEMP_WORKER_RATE</f>
        <v>116157.66508430004</v>
      </c>
      <c r="L9683" s="2">
        <f>A9683*PRICE_TOM+B9683*PRICE_CAR+C9683*PRICE_MES</f>
        <v>179792</v>
      </c>
      <c r="M9683" s="2">
        <f>A9683*FERT_BED_TOM+B9683*FERT_BED_CAR+C9683*FERT_BED_MES</f>
        <v>26400</v>
      </c>
      <c r="N9683" s="6">
        <f>IF(AND(D9683&lt;=TOTAL_BEDS,J9683&lt;=TEMP_WORKER_MAX*TEMP_WORKER_HRS),1,0)</f>
        <v>1</v>
      </c>
      <c r="O9683" s="2">
        <f>L9683-M9683-K9683-FIXED_COSTS</f>
        <v>17234.334915699961</v>
      </c>
      <c r="P9683" s="2">
        <f>IF(N9683=1,O9683,"")</f>
        <v>17234.334915699961</v>
      </c>
    </row>
    <row r="9684">
      <c r="A9684" s="6">
        <v>14</v>
      </c>
      <c r="B9684" s="6">
        <v>18</v>
      </c>
      <c r="C9684" s="6">
        <v>8</v>
      </c>
      <c r="D9684" s="6">
        <f>A9684+B9684+C9684</f>
        <v>40</v>
      </c>
      <c r="E9684" s="5">
        <f>IF(A9684=0,0,A9684*LABOR_HRS_WK_TOM*SEASON_WEEKS*(1+DIM_PCT_TOM)^A9684)</f>
        <v>4784.8479031488423</v>
      </c>
      <c r="F9684" s="5">
        <f>IF(B9684=0,0,B9684*LABOR_HRS_WK_CAR*SEASON_WEEKS*(1+DIM_PCT_CAR)^B9684)</f>
        <v>842.21570756151152</v>
      </c>
      <c r="G9684" s="5">
        <f>IF(C9684=0,0,C9684*LABOR_HRS_WK_MES*SEASON_WEEKS*(1+DIM_PCT_MES)^C9684)</f>
        <v>397.61499642530833</v>
      </c>
      <c r="H9684" s="5">
        <f>E9684+F9684+G9684</f>
        <v>6024.6786071356619</v>
      </c>
      <c r="I9684" s="5">
        <f>MIN(H9684,FARMER_HRS)</f>
        <v>720</v>
      </c>
      <c r="J9684" s="5">
        <f>MAX(0,H9684-FARMER_HRS)</f>
        <v>5304.6786071356619</v>
      </c>
      <c r="K9684" s="2">
        <f>I9684*FARMER_RATE+J9684*TEMP_WORKER_RATE</f>
        <v>117095.11470721634</v>
      </c>
      <c r="L9684" s="2">
        <f>A9684*PRICE_TOM+B9684*PRICE_CAR+C9684*PRICE_MES</f>
        <v>182492</v>
      </c>
      <c r="M9684" s="2">
        <f>A9684*FERT_BED_TOM+B9684*FERT_BED_CAR+C9684*FERT_BED_MES</f>
        <v>27280</v>
      </c>
      <c r="N9684" s="6">
        <f>IF(AND(D9684&lt;=TOTAL_BEDS,J9684&lt;=TEMP_WORKER_MAX*TEMP_WORKER_HRS),1,0)</f>
        <v>1</v>
      </c>
      <c r="O9684" s="2">
        <f>L9684-M9684-K9684-FIXED_COSTS</f>
        <v>18116.885292783656</v>
      </c>
      <c r="P9684" s="2">
        <f>IF(N9684=1,O9684,"")</f>
        <v>18116.885292783656</v>
      </c>
    </row>
    <row r="9685">
      <c r="A9685" s="6">
        <v>14</v>
      </c>
      <c r="B9685" s="6">
        <v>18</v>
      </c>
      <c r="C9685" s="6">
        <v>9</v>
      </c>
      <c r="D9685" s="6">
        <f>A9685+B9685+C9685</f>
        <v>41</v>
      </c>
      <c r="E9685" s="5">
        <f>IF(A9685=0,0,A9685*LABOR_HRS_WK_TOM*SEASON_WEEKS*(1+DIM_PCT_TOM)^A9685)</f>
        <v>4784.8479031488423</v>
      </c>
      <c r="F9685" s="5">
        <f>IF(B9685=0,0,B9685*LABOR_HRS_WK_CAR*SEASON_WEEKS*(1+DIM_PCT_CAR)^B9685)</f>
        <v>842.21570756151152</v>
      </c>
      <c r="G9685" s="5">
        <f>IF(C9685=0,0,C9685*LABOR_HRS_WK_MES*SEASON_WEEKS*(1+DIM_PCT_MES)^C9685)</f>
        <v>452.90833186570273</v>
      </c>
      <c r="H9685" s="5">
        <f>E9685+F9685+G9685</f>
        <v>6079.9719425760568</v>
      </c>
      <c r="I9685" s="5">
        <f>MIN(H9685,FARMER_HRS)</f>
        <v>720</v>
      </c>
      <c r="J9685" s="5">
        <f>MAX(0,H9685-FARMER_HRS)</f>
        <v>5359.9719425760568</v>
      </c>
      <c r="K9685" s="2">
        <f>I9685*FARMER_RATE+J9685*TEMP_WORKER_RATE</f>
        <v>118055.06844750098</v>
      </c>
      <c r="L9685" s="2">
        <f>A9685*PRICE_TOM+B9685*PRICE_CAR+C9685*PRICE_MES</f>
        <v>185192</v>
      </c>
      <c r="M9685" s="2">
        <f>A9685*FERT_BED_TOM+B9685*FERT_BED_CAR+C9685*FERT_BED_MES</f>
        <v>28160</v>
      </c>
      <c r="N9685" s="6">
        <f>IF(AND(D9685&lt;=TOTAL_BEDS,J9685&lt;=TEMP_WORKER_MAX*TEMP_WORKER_HRS),1,0)</f>
        <v>1</v>
      </c>
      <c r="O9685" s="2">
        <f>L9685-M9685-K9685-FIXED_COSTS</f>
        <v>18976.931552499023</v>
      </c>
      <c r="P9685" s="2">
        <f>IF(N9685=1,O9685,"")</f>
        <v>18976.931552499023</v>
      </c>
    </row>
    <row r="9686">
      <c r="A9686" s="6">
        <v>14</v>
      </c>
      <c r="B9686" s="6">
        <v>18</v>
      </c>
      <c r="C9686" s="6">
        <v>10</v>
      </c>
      <c r="D9686" s="6">
        <f>A9686+B9686+C9686</f>
        <v>42</v>
      </c>
      <c r="E9686" s="5">
        <f>IF(A9686=0,0,A9686*LABOR_HRS_WK_TOM*SEASON_WEEKS*(1+DIM_PCT_TOM)^A9686)</f>
        <v>4784.8479031488423</v>
      </c>
      <c r="F9686" s="5">
        <f>IF(B9686=0,0,B9686*LABOR_HRS_WK_CAR*SEASON_WEEKS*(1+DIM_PCT_CAR)^B9686)</f>
        <v>842.21570756151152</v>
      </c>
      <c r="G9686" s="5">
        <f>IF(C9686=0,0,C9686*LABOR_HRS_WK_MES*SEASON_WEEKS*(1+DIM_PCT_MES)^C9686)</f>
        <v>509.52187334891551</v>
      </c>
      <c r="H9686" s="5">
        <f>E9686+F9686+G9686</f>
        <v>6136.5854840592692</v>
      </c>
      <c r="I9686" s="5">
        <f>MIN(H9686,FARMER_HRS)</f>
        <v>720</v>
      </c>
      <c r="J9686" s="5">
        <f>MAX(0,H9686-FARMER_HRS)</f>
        <v>5416.5854840592692</v>
      </c>
      <c r="K9686" s="2">
        <f>I9686*FARMER_RATE+J9686*TEMP_WORKER_RATE</f>
        <v>119037.94243158454</v>
      </c>
      <c r="L9686" s="2">
        <f>A9686*PRICE_TOM+B9686*PRICE_CAR+C9686*PRICE_MES</f>
        <v>187892</v>
      </c>
      <c r="M9686" s="2">
        <f>A9686*FERT_BED_TOM+B9686*FERT_BED_CAR+C9686*FERT_BED_MES</f>
        <v>29040</v>
      </c>
      <c r="N9686" s="6">
        <f>IF(AND(D9686&lt;=TOTAL_BEDS,J9686&lt;=TEMP_WORKER_MAX*TEMP_WORKER_HRS),1,0)</f>
        <v>1</v>
      </c>
      <c r="O9686" s="2">
        <f>L9686-M9686-K9686-FIXED_COSTS</f>
        <v>19814.057568415461</v>
      </c>
      <c r="P9686" s="2">
        <f>IF(N9686=1,O9686,"")</f>
        <v>19814.057568415461</v>
      </c>
    </row>
    <row r="9687">
      <c r="A9687" s="6">
        <v>14</v>
      </c>
      <c r="B9687" s="6">
        <v>18</v>
      </c>
      <c r="C9687" s="6">
        <v>11</v>
      </c>
      <c r="D9687" s="6">
        <f>A9687+B9687+C9687</f>
        <v>43</v>
      </c>
      <c r="E9687" s="5">
        <f>IF(A9687=0,0,A9687*LABOR_HRS_WK_TOM*SEASON_WEEKS*(1+DIM_PCT_TOM)^A9687)</f>
        <v>4784.8479031488423</v>
      </c>
      <c r="F9687" s="5">
        <f>IF(B9687=0,0,B9687*LABOR_HRS_WK_CAR*SEASON_WEEKS*(1+DIM_PCT_CAR)^B9687)</f>
        <v>842.21570756151152</v>
      </c>
      <c r="G9687" s="5">
        <f>IF(C9687=0,0,C9687*LABOR_HRS_WK_MES*SEASON_WEEKS*(1+DIM_PCT_MES)^C9687)</f>
        <v>567.47998644235463</v>
      </c>
      <c r="H9687" s="5">
        <f>E9687+F9687+G9687</f>
        <v>6194.5435971527086</v>
      </c>
      <c r="I9687" s="5">
        <f>MIN(H9687,FARMER_HRS)</f>
        <v>720</v>
      </c>
      <c r="J9687" s="5">
        <f>MAX(0,H9687-FARMER_HRS)</f>
        <v>5474.5435971527086</v>
      </c>
      <c r="K9687" s="2">
        <f>I9687*FARMER_RATE+J9687*TEMP_WORKER_RATE</f>
        <v>120044.15967279008</v>
      </c>
      <c r="L9687" s="2">
        <f>A9687*PRICE_TOM+B9687*PRICE_CAR+C9687*PRICE_MES</f>
        <v>190592</v>
      </c>
      <c r="M9687" s="2">
        <f>A9687*FERT_BED_TOM+B9687*FERT_BED_CAR+C9687*FERT_BED_MES</f>
        <v>29920</v>
      </c>
      <c r="N9687" s="6">
        <f>IF(AND(D9687&lt;=TOTAL_BEDS,J9687&lt;=TEMP_WORKER_MAX*TEMP_WORKER_HRS),1,0)</f>
        <v>1</v>
      </c>
      <c r="O9687" s="2">
        <f>L9687-M9687-K9687-FIXED_COSTS</f>
        <v>20627.840327209924</v>
      </c>
      <c r="P9687" s="2">
        <f>IF(N9687=1,O9687,"")</f>
        <v>20627.840327209924</v>
      </c>
    </row>
    <row r="9688">
      <c r="A9688" s="6">
        <v>14</v>
      </c>
      <c r="B9688" s="6">
        <v>18</v>
      </c>
      <c r="C9688" s="6">
        <v>12</v>
      </c>
      <c r="D9688" s="6">
        <f>A9688+B9688+C9688</f>
        <v>44</v>
      </c>
      <c r="E9688" s="5">
        <f>IF(A9688=0,0,A9688*LABOR_HRS_WK_TOM*SEASON_WEEKS*(1+DIM_PCT_TOM)^A9688)</f>
        <v>4784.8479031488423</v>
      </c>
      <c r="F9688" s="5">
        <f>IF(B9688=0,0,B9688*LABOR_HRS_WK_CAR*SEASON_WEEKS*(1+DIM_PCT_CAR)^B9688)</f>
        <v>842.21570756151152</v>
      </c>
      <c r="G9688" s="5">
        <f>IF(C9688=0,0,C9688*LABOR_HRS_WK_MES*SEASON_WEEKS*(1+DIM_PCT_MES)^C9688)</f>
        <v>626.807439570419</v>
      </c>
      <c r="H9688" s="5">
        <f>E9688+F9688+G9688</f>
        <v>6253.8710502807726</v>
      </c>
      <c r="I9688" s="5">
        <f>MIN(H9688,FARMER_HRS)</f>
        <v>720</v>
      </c>
      <c r="J9688" s="5">
        <f>MAX(0,H9688-FARMER_HRS)</f>
        <v>5533.8710502807726</v>
      </c>
      <c r="K9688" s="2">
        <f>I9688*FARMER_RATE+J9688*TEMP_WORKER_RATE</f>
        <v>121074.15017848564</v>
      </c>
      <c r="L9688" s="2">
        <f>A9688*PRICE_TOM+B9688*PRICE_CAR+C9688*PRICE_MES</f>
        <v>193292</v>
      </c>
      <c r="M9688" s="2">
        <f>A9688*FERT_BED_TOM+B9688*FERT_BED_CAR+C9688*FERT_BED_MES</f>
        <v>30800</v>
      </c>
      <c r="N9688" s="6">
        <f>IF(AND(D9688&lt;=TOTAL_BEDS,J9688&lt;=TEMP_WORKER_MAX*TEMP_WORKER_HRS),1,0)</f>
        <v>1</v>
      </c>
      <c r="O9688" s="2">
        <f>L9688-M9688-K9688-FIXED_COSTS</f>
        <v>21417.849821514363</v>
      </c>
      <c r="P9688" s="2">
        <f>IF(N9688=1,O9688,"")</f>
        <v>21417.849821514363</v>
      </c>
    </row>
    <row r="9689">
      <c r="A9689" s="6">
        <v>14</v>
      </c>
      <c r="B9689" s="6">
        <v>18</v>
      </c>
      <c r="C9689" s="6">
        <v>13</v>
      </c>
      <c r="D9689" s="6">
        <f>A9689+B9689+C9689</f>
        <v>45</v>
      </c>
      <c r="E9689" s="5">
        <f>IF(A9689=0,0,A9689*LABOR_HRS_WK_TOM*SEASON_WEEKS*(1+DIM_PCT_TOM)^A9689)</f>
        <v>4784.8479031488423</v>
      </c>
      <c r="F9689" s="5">
        <f>IF(B9689=0,0,B9689*LABOR_HRS_WK_CAR*SEASON_WEEKS*(1+DIM_PCT_CAR)^B9689)</f>
        <v>842.21570756151152</v>
      </c>
      <c r="G9689" s="5">
        <f>IF(C9689=0,0,C9689*LABOR_HRS_WK_MES*SEASON_WEEKS*(1+DIM_PCT_MES)^C9689)</f>
        <v>687.52941027880331</v>
      </c>
      <c r="H9689" s="5">
        <f>E9689+F9689+G9689</f>
        <v>6314.5930209891567</v>
      </c>
      <c r="I9689" s="5">
        <f>MIN(H9689,FARMER_HRS)</f>
        <v>720</v>
      </c>
      <c r="J9689" s="5">
        <f>MAX(0,H9689-FARMER_HRS)</f>
        <v>5594.5930209891567</v>
      </c>
      <c r="K9689" s="2">
        <f>I9689*FARMER_RATE+J9689*TEMP_WORKER_RATE</f>
        <v>122128.35105883953</v>
      </c>
      <c r="L9689" s="2">
        <f>A9689*PRICE_TOM+B9689*PRICE_CAR+C9689*PRICE_MES</f>
        <v>195992</v>
      </c>
      <c r="M9689" s="2">
        <f>A9689*FERT_BED_TOM+B9689*FERT_BED_CAR+C9689*FERT_BED_MES</f>
        <v>31680</v>
      </c>
      <c r="N9689" s="6">
        <f>IF(AND(D9689&lt;=TOTAL_BEDS,J9689&lt;=TEMP_WORKER_MAX*TEMP_WORKER_HRS),1,0)</f>
        <v>1</v>
      </c>
      <c r="O9689" s="2">
        <f>L9689-M9689-K9689-FIXED_COSTS</f>
        <v>22183.648941160471</v>
      </c>
      <c r="P9689" s="2">
        <f>IF(N9689=1,O9689,"")</f>
        <v>22183.648941160471</v>
      </c>
    </row>
    <row r="9690">
      <c r="A9690" s="6">
        <v>14</v>
      </c>
      <c r="B9690" s="6">
        <v>18</v>
      </c>
      <c r="C9690" s="6">
        <v>14</v>
      </c>
      <c r="D9690" s="6">
        <f>A9690+B9690+C9690</f>
        <v>46</v>
      </c>
      <c r="E9690" s="5">
        <f>IF(A9690=0,0,A9690*LABOR_HRS_WK_TOM*SEASON_WEEKS*(1+DIM_PCT_TOM)^A9690)</f>
        <v>4784.8479031488423</v>
      </c>
      <c r="F9690" s="5">
        <f>IF(B9690=0,0,B9690*LABOR_HRS_WK_CAR*SEASON_WEEKS*(1+DIM_PCT_CAR)^B9690)</f>
        <v>842.21570756151152</v>
      </c>
      <c r="G9690" s="5">
        <f>IF(C9690=0,0,C9690*LABOR_HRS_WK_MES*SEASON_WEEKS*(1+DIM_PCT_MES)^C9690)</f>
        <v>749.67149159246435</v>
      </c>
      <c r="H9690" s="5">
        <f>E9690+F9690+G9690</f>
        <v>6376.7351023028177</v>
      </c>
      <c r="I9690" s="5">
        <f>MIN(H9690,FARMER_HRS)</f>
        <v>720</v>
      </c>
      <c r="J9690" s="5">
        <f>MAX(0,H9690-FARMER_HRS)</f>
        <v>5656.7351023028177</v>
      </c>
      <c r="K9690" s="2">
        <f>I9690*FARMER_RATE+J9690*TEMP_WORKER_RATE</f>
        <v>123207.2066372017</v>
      </c>
      <c r="L9690" s="2">
        <f>A9690*PRICE_TOM+B9690*PRICE_CAR+C9690*PRICE_MES</f>
        <v>198692</v>
      </c>
      <c r="M9690" s="2">
        <f>A9690*FERT_BED_TOM+B9690*FERT_BED_CAR+C9690*FERT_BED_MES</f>
        <v>32560</v>
      </c>
      <c r="N9690" s="6">
        <f>IF(AND(D9690&lt;=TOTAL_BEDS,J9690&lt;=TEMP_WORKER_MAX*TEMP_WORKER_HRS),1,0)</f>
        <v>1</v>
      </c>
      <c r="O9690" s="2">
        <f>L9690-M9690-K9690-FIXED_COSTS</f>
        <v>22924.7933627983</v>
      </c>
      <c r="P9690" s="2">
        <f>IF(N9690=1,O9690,"")</f>
        <v>22924.7933627983</v>
      </c>
    </row>
    <row r="9691">
      <c r="A9691" s="6">
        <v>14</v>
      </c>
      <c r="B9691" s="6">
        <v>18</v>
      </c>
      <c r="C9691" s="6">
        <v>15</v>
      </c>
      <c r="D9691" s="6">
        <f>A9691+B9691+C9691</f>
        <v>47</v>
      </c>
      <c r="E9691" s="5">
        <f>IF(A9691=0,0,A9691*LABOR_HRS_WK_TOM*SEASON_WEEKS*(1+DIM_PCT_TOM)^A9691)</f>
        <v>4784.8479031488423</v>
      </c>
      <c r="F9691" s="5">
        <f>IF(B9691=0,0,B9691*LABOR_HRS_WK_CAR*SEASON_WEEKS*(1+DIM_PCT_CAR)^B9691)</f>
        <v>842.21570756151152</v>
      </c>
      <c r="G9691" s="5">
        <f>IF(C9691=0,0,C9691*LABOR_HRS_WK_MES*SEASON_WEEKS*(1+DIM_PCT_MES)^C9691)</f>
        <v>813.25969846861074</v>
      </c>
      <c r="H9691" s="5">
        <f>E9691+F9691+G9691</f>
        <v>6440.3233091789643</v>
      </c>
      <c r="I9691" s="5">
        <f>MIN(H9691,FARMER_HRS)</f>
        <v>720</v>
      </c>
      <c r="J9691" s="5">
        <f>MAX(0,H9691-FARMER_HRS)</f>
        <v>5720.3233091789643</v>
      </c>
      <c r="K9691" s="2">
        <f>I9691*FARMER_RATE+J9691*TEMP_WORKER_RATE</f>
        <v>124311.1685621348</v>
      </c>
      <c r="L9691" s="2">
        <f>A9691*PRICE_TOM+B9691*PRICE_CAR+C9691*PRICE_MES</f>
        <v>201392</v>
      </c>
      <c r="M9691" s="2">
        <f>A9691*FERT_BED_TOM+B9691*FERT_BED_CAR+C9691*FERT_BED_MES</f>
        <v>33440</v>
      </c>
      <c r="N9691" s="6">
        <f>IF(AND(D9691&lt;=TOTAL_BEDS,J9691&lt;=TEMP_WORKER_MAX*TEMP_WORKER_HRS),1,0)</f>
        <v>1</v>
      </c>
      <c r="O9691" s="2">
        <f>L9691-M9691-K9691-FIXED_COSTS</f>
        <v>23640.8314378652</v>
      </c>
      <c r="P9691" s="2">
        <f>IF(N9691=1,O9691,"")</f>
        <v>23640.8314378652</v>
      </c>
    </row>
    <row r="9692">
      <c r="A9692" s="6">
        <v>14</v>
      </c>
      <c r="B9692" s="6">
        <v>18</v>
      </c>
      <c r="C9692" s="6">
        <v>16</v>
      </c>
      <c r="D9692" s="6">
        <f>A9692+B9692+C9692</f>
        <v>48</v>
      </c>
      <c r="E9692" s="5">
        <f>IF(A9692=0,0,A9692*LABOR_HRS_WK_TOM*SEASON_WEEKS*(1+DIM_PCT_TOM)^A9692)</f>
        <v>4784.8479031488423</v>
      </c>
      <c r="F9692" s="5">
        <f>IF(B9692=0,0,B9692*LABOR_HRS_WK_CAR*SEASON_WEEKS*(1+DIM_PCT_CAR)^B9692)</f>
        <v>842.21570756151152</v>
      </c>
      <c r="G9692" s="5">
        <f>IF(C9692=0,0,C9692*LABOR_HRS_WK_MES*SEASON_WEEKS*(1+DIM_PCT_MES)^C9692)</f>
        <v>878.32047434609967</v>
      </c>
      <c r="H9692" s="5">
        <f>E9692+F9692+G9692</f>
        <v>6505.3840850564538</v>
      </c>
      <c r="I9692" s="5">
        <f>MIN(H9692,FARMER_HRS)</f>
        <v>720</v>
      </c>
      <c r="J9692" s="5">
        <f>MAX(0,H9692-FARMER_HRS)</f>
        <v>5785.3840850564538</v>
      </c>
      <c r="K9692" s="2">
        <f>I9692*FARMER_RATE+J9692*TEMP_WORKER_RATE</f>
        <v>125440.69592111898</v>
      </c>
      <c r="L9692" s="2">
        <f>A9692*PRICE_TOM+B9692*PRICE_CAR+C9692*PRICE_MES</f>
        <v>204092</v>
      </c>
      <c r="M9692" s="2">
        <f>A9692*FERT_BED_TOM+B9692*FERT_BED_CAR+C9692*FERT_BED_MES</f>
        <v>34320</v>
      </c>
      <c r="N9692" s="6">
        <f>IF(AND(D9692&lt;=TOTAL_BEDS,J9692&lt;=TEMP_WORKER_MAX*TEMP_WORKER_HRS),1,0)</f>
        <v>0</v>
      </c>
      <c r="O9692" s="2">
        <f>L9692-M9692-K9692-FIXED_COSTS</f>
        <v>24331.304078881018</v>
      </c>
      <c r="P9692" s="2">
        <f>IF(N9692=1,O9692,"")</f>
      </c>
    </row>
    <row r="9693">
      <c r="A9693" s="6">
        <v>14</v>
      </c>
      <c r="B9693" s="6">
        <v>18</v>
      </c>
      <c r="C9693" s="6">
        <v>17</v>
      </c>
      <c r="D9693" s="6">
        <f>A9693+B9693+C9693</f>
        <v>49</v>
      </c>
      <c r="E9693" s="5">
        <f>IF(A9693=0,0,A9693*LABOR_HRS_WK_TOM*SEASON_WEEKS*(1+DIM_PCT_TOM)^A9693)</f>
        <v>4784.8479031488423</v>
      </c>
      <c r="F9693" s="5">
        <f>IF(B9693=0,0,B9693*LABOR_HRS_WK_CAR*SEASON_WEEKS*(1+DIM_PCT_CAR)^B9693)</f>
        <v>842.21570756151152</v>
      </c>
      <c r="G9693" s="5">
        <f>IF(C9693=0,0,C9693*LABOR_HRS_WK_MES*SEASON_WEEKS*(1+DIM_PCT_MES)^C9693)</f>
        <v>944.88069779263992</v>
      </c>
      <c r="H9693" s="5">
        <f>E9693+F9693+G9693</f>
        <v>6571.9443085029934</v>
      </c>
      <c r="I9693" s="5">
        <f>MIN(H9693,FARMER_HRS)</f>
        <v>720</v>
      </c>
      <c r="J9693" s="5">
        <f>MAX(0,H9693-FARMER_HRS)</f>
        <v>5851.9443085029934</v>
      </c>
      <c r="K9693" s="2">
        <f>I9693*FARMER_RATE+J9693*TEMP_WORKER_RATE</f>
        <v>126596.25535595474</v>
      </c>
      <c r="L9693" s="2">
        <f>A9693*PRICE_TOM+B9693*PRICE_CAR+C9693*PRICE_MES</f>
        <v>206792</v>
      </c>
      <c r="M9693" s="2">
        <f>A9693*FERT_BED_TOM+B9693*FERT_BED_CAR+C9693*FERT_BED_MES</f>
        <v>35200</v>
      </c>
      <c r="N9693" s="6">
        <f>IF(AND(D9693&lt;=TOTAL_BEDS,J9693&lt;=TEMP_WORKER_MAX*TEMP_WORKER_HRS),1,0)</f>
        <v>0</v>
      </c>
      <c r="O9693" s="2">
        <f>L9693-M9693-K9693-FIXED_COSTS</f>
        <v>24995.744644045262</v>
      </c>
      <c r="P9693" s="2">
        <f>IF(N9693=1,O9693,"")</f>
      </c>
    </row>
    <row r="9694">
      <c r="A9694" s="6">
        <v>14</v>
      </c>
      <c r="B9694" s="6">
        <v>18</v>
      </c>
      <c r="C9694" s="6">
        <v>18</v>
      </c>
      <c r="D9694" s="6">
        <f>A9694+B9694+C9694</f>
        <v>50</v>
      </c>
      <c r="E9694" s="5">
        <f>IF(A9694=0,0,A9694*LABOR_HRS_WK_TOM*SEASON_WEEKS*(1+DIM_PCT_TOM)^A9694)</f>
        <v>4784.8479031488423</v>
      </c>
      <c r="F9694" s="5">
        <f>IF(B9694=0,0,B9694*LABOR_HRS_WK_CAR*SEASON_WEEKS*(1+DIM_PCT_CAR)^B9694)</f>
        <v>842.21570756151152</v>
      </c>
      <c r="G9694" s="5">
        <f>IF(C9694=0,0,C9694*LABOR_HRS_WK_MES*SEASON_WEEKS*(1+DIM_PCT_MES)^C9694)</f>
        <v>1012.9676892512272</v>
      </c>
      <c r="H9694" s="5">
        <f>E9694+F9694+G9694</f>
        <v>6640.0312999615808</v>
      </c>
      <c r="I9694" s="5">
        <f>MIN(H9694,FARMER_HRS)</f>
        <v>720</v>
      </c>
      <c r="J9694" s="5">
        <f>MAX(0,H9694-FARMER_HRS)</f>
        <v>5920.0312999615808</v>
      </c>
      <c r="K9694" s="2">
        <f>I9694*FARMER_RATE+J9694*TEMP_WORKER_RATE</f>
        <v>127778.32117988855</v>
      </c>
      <c r="L9694" s="2">
        <f>A9694*PRICE_TOM+B9694*PRICE_CAR+C9694*PRICE_MES</f>
        <v>209492</v>
      </c>
      <c r="M9694" s="2">
        <f>A9694*FERT_BED_TOM+B9694*FERT_BED_CAR+C9694*FERT_BED_MES</f>
        <v>36080</v>
      </c>
      <c r="N9694" s="6">
        <f>IF(AND(D9694&lt;=TOTAL_BEDS,J9694&lt;=TEMP_WORKER_MAX*TEMP_WORKER_HRS),1,0)</f>
        <v>0</v>
      </c>
      <c r="O9694" s="2">
        <f>L9694-M9694-K9694-FIXED_COSTS</f>
        <v>25633.678820111454</v>
      </c>
      <c r="P9694" s="2">
        <f>IF(N9694=1,O9694,"")</f>
      </c>
    </row>
    <row r="9695">
      <c r="A9695" s="6">
        <v>14</v>
      </c>
      <c r="B9695" s="6">
        <v>18</v>
      </c>
      <c r="C9695" s="6">
        <v>19</v>
      </c>
      <c r="D9695" s="6">
        <f>A9695+B9695+C9695</f>
        <v>51</v>
      </c>
      <c r="E9695" s="5">
        <f>IF(A9695=0,0,A9695*LABOR_HRS_WK_TOM*SEASON_WEEKS*(1+DIM_PCT_TOM)^A9695)</f>
        <v>4784.8479031488423</v>
      </c>
      <c r="F9695" s="5">
        <f>IF(B9695=0,0,B9695*LABOR_HRS_WK_CAR*SEASON_WEEKS*(1+DIM_PCT_CAR)^B9695)</f>
        <v>842.21570756151152</v>
      </c>
      <c r="G9695" s="5">
        <f>IF(C9695=0,0,C9695*LABOR_HRS_WK_MES*SEASON_WEEKS*(1+DIM_PCT_MES)^C9695)</f>
        <v>1082.6092178872491</v>
      </c>
      <c r="H9695" s="5">
        <f>E9695+F9695+G9695</f>
        <v>6709.6728285976023</v>
      </c>
      <c r="I9695" s="5">
        <f>MIN(H9695,FARMER_HRS)</f>
        <v>720</v>
      </c>
      <c r="J9695" s="5">
        <f>MAX(0,H9695-FARMER_HRS)</f>
        <v>5989.6728285976023</v>
      </c>
      <c r="K9695" s="2">
        <f>I9695*FARMER_RATE+J9695*TEMP_WORKER_RATE</f>
        <v>128987.37549648614</v>
      </c>
      <c r="L9695" s="2">
        <f>A9695*PRICE_TOM+B9695*PRICE_CAR+C9695*PRICE_MES</f>
        <v>212192</v>
      </c>
      <c r="M9695" s="2">
        <f>A9695*FERT_BED_TOM+B9695*FERT_BED_CAR+C9695*FERT_BED_MES</f>
        <v>36960</v>
      </c>
      <c r="N9695" s="6">
        <f>IF(AND(D9695&lt;=TOTAL_BEDS,J9695&lt;=TEMP_WORKER_MAX*TEMP_WORKER_HRS),1,0)</f>
        <v>0</v>
      </c>
      <c r="O9695" s="2">
        <f>L9695-M9695-K9695-FIXED_COSTS</f>
        <v>26244.624503513856</v>
      </c>
      <c r="P9695" s="2">
        <f>IF(N9695=1,O9695,"")</f>
      </c>
    </row>
    <row r="9696">
      <c r="A9696" s="6">
        <v>14</v>
      </c>
      <c r="B9696" s="6">
        <v>18</v>
      </c>
      <c r="C9696" s="6">
        <v>20</v>
      </c>
      <c r="D9696" s="6">
        <f>A9696+B9696+C9696</f>
        <v>52</v>
      </c>
      <c r="E9696" s="5">
        <f>IF(A9696=0,0,A9696*LABOR_HRS_WK_TOM*SEASON_WEEKS*(1+DIM_PCT_TOM)^A9696)</f>
        <v>4784.8479031488423</v>
      </c>
      <c r="F9696" s="5">
        <f>IF(B9696=0,0,B9696*LABOR_HRS_WK_CAR*SEASON_WEEKS*(1+DIM_PCT_CAR)^B9696)</f>
        <v>842.21570756151152</v>
      </c>
      <c r="G9696" s="5">
        <f>IF(C9696=0,0,C9696*LABOR_HRS_WK_MES*SEASON_WEEKS*(1+DIM_PCT_MES)^C9696)</f>
        <v>1153.8335085377259</v>
      </c>
      <c r="H9696" s="5">
        <f>E9696+F9696+G9696</f>
        <v>6780.8971192480794</v>
      </c>
      <c r="I9696" s="5">
        <f>MIN(H9696,FARMER_HRS)</f>
        <v>720</v>
      </c>
      <c r="J9696" s="5">
        <f>MAX(0,H9696-FARMER_HRS)</f>
        <v>6060.8971192480794</v>
      </c>
      <c r="K9696" s="2">
        <f>I9696*FARMER_RATE+J9696*TEMP_WORKER_RATE</f>
        <v>130223.90832027915</v>
      </c>
      <c r="L9696" s="2">
        <f>A9696*PRICE_TOM+B9696*PRICE_CAR+C9696*PRICE_MES</f>
        <v>214892</v>
      </c>
      <c r="M9696" s="2">
        <f>A9696*FERT_BED_TOM+B9696*FERT_BED_CAR+C9696*FERT_BED_MES</f>
        <v>37840</v>
      </c>
      <c r="N9696" s="6">
        <f>IF(AND(D9696&lt;=TOTAL_BEDS,J9696&lt;=TEMP_WORKER_MAX*TEMP_WORKER_HRS),1,0)</f>
        <v>0</v>
      </c>
      <c r="O9696" s="2">
        <f>L9696-M9696-K9696-FIXED_COSTS</f>
        <v>26828.091679720848</v>
      </c>
      <c r="P9696" s="2">
        <f>IF(N9696=1,O9696,"")</f>
      </c>
    </row>
    <row r="9697">
      <c r="A9697" s="6">
        <v>14</v>
      </c>
      <c r="B9697" s="6">
        <v>18</v>
      </c>
      <c r="C9697" s="6">
        <v>21</v>
      </c>
      <c r="D9697" s="6">
        <f>A9697+B9697+C9697</f>
        <v>53</v>
      </c>
      <c r="E9697" s="5">
        <f>IF(A9697=0,0,A9697*LABOR_HRS_WK_TOM*SEASON_WEEKS*(1+DIM_PCT_TOM)^A9697)</f>
        <v>4784.8479031488423</v>
      </c>
      <c r="F9697" s="5">
        <f>IF(B9697=0,0,B9697*LABOR_HRS_WK_CAR*SEASON_WEEKS*(1+DIM_PCT_CAR)^B9697)</f>
        <v>842.21570756151152</v>
      </c>
      <c r="G9697" s="5">
        <f>IF(C9697=0,0,C9697*LABOR_HRS_WK_MES*SEASON_WEEKS*(1+DIM_PCT_MES)^C9697)</f>
        <v>1226.6692487641699</v>
      </c>
      <c r="H9697" s="5">
        <f>E9697+F9697+G9697</f>
        <v>6853.7328594745231</v>
      </c>
      <c r="I9697" s="5">
        <f>MIN(H9697,FARMER_HRS)</f>
        <v>720</v>
      </c>
      <c r="J9697" s="5">
        <f>MAX(0,H9697-FARMER_HRS)</f>
        <v>6133.7328594745231</v>
      </c>
      <c r="K9697" s="2">
        <f>I9697*FARMER_RATE+J9697*TEMP_WORKER_RATE</f>
        <v>131488.41769921046</v>
      </c>
      <c r="L9697" s="2">
        <f>A9697*PRICE_TOM+B9697*PRICE_CAR+C9697*PRICE_MES</f>
        <v>217592</v>
      </c>
      <c r="M9697" s="2">
        <f>A9697*FERT_BED_TOM+B9697*FERT_BED_CAR+C9697*FERT_BED_MES</f>
        <v>38720</v>
      </c>
      <c r="N9697" s="6">
        <f>IF(AND(D9697&lt;=TOTAL_BEDS,J9697&lt;=TEMP_WORKER_MAX*TEMP_WORKER_HRS),1,0)</f>
        <v>0</v>
      </c>
      <c r="O9697" s="2">
        <f>L9697-M9697-K9697-FIXED_COSTS</f>
        <v>27383.582300789538</v>
      </c>
      <c r="P9697" s="2">
        <f>IF(N9697=1,O9697,"")</f>
      </c>
    </row>
    <row r="9698">
      <c r="A9698" s="6">
        <v>14</v>
      </c>
      <c r="B9698" s="6">
        <v>18</v>
      </c>
      <c r="C9698" s="6">
        <v>22</v>
      </c>
      <c r="D9698" s="6">
        <f>A9698+B9698+C9698</f>
        <v>54</v>
      </c>
      <c r="E9698" s="5">
        <f>IF(A9698=0,0,A9698*LABOR_HRS_WK_TOM*SEASON_WEEKS*(1+DIM_PCT_TOM)^A9698)</f>
        <v>4784.8479031488423</v>
      </c>
      <c r="F9698" s="5">
        <f>IF(B9698=0,0,B9698*LABOR_HRS_WK_CAR*SEASON_WEEKS*(1+DIM_PCT_CAR)^B9698)</f>
        <v>842.21570756151152</v>
      </c>
      <c r="G9698" s="5">
        <f>IF(C9698=0,0,C9698*LABOR_HRS_WK_MES*SEASON_WEEKS*(1+DIM_PCT_MES)^C9698)</f>
        <v>1301.1455960105659</v>
      </c>
      <c r="H9698" s="5">
        <f>E9698+F9698+G9698</f>
        <v>6928.20920672092</v>
      </c>
      <c r="I9698" s="5">
        <f>MIN(H9698,FARMER_HRS)</f>
        <v>720</v>
      </c>
      <c r="J9698" s="5">
        <f>MAX(0,H9698-FARMER_HRS)</f>
        <v>6208.20920672092</v>
      </c>
      <c r="K9698" s="2">
        <f>I9698*FARMER_RATE+J9698*TEMP_WORKER_RATE</f>
        <v>132781.40983890486</v>
      </c>
      <c r="L9698" s="2">
        <f>A9698*PRICE_TOM+B9698*PRICE_CAR+C9698*PRICE_MES</f>
        <v>220292</v>
      </c>
      <c r="M9698" s="2">
        <f>A9698*FERT_BED_TOM+B9698*FERT_BED_CAR+C9698*FERT_BED_MES</f>
        <v>39600</v>
      </c>
      <c r="N9698" s="6">
        <f>IF(AND(D9698&lt;=TOTAL_BEDS,J9698&lt;=TEMP_WORKER_MAX*TEMP_WORKER_HRS),1,0)</f>
        <v>0</v>
      </c>
      <c r="O9698" s="2">
        <f>L9698-M9698-K9698-FIXED_COSTS</f>
        <v>27910.590161095141</v>
      </c>
      <c r="P9698" s="2">
        <f>IF(N9698=1,O9698,"")</f>
      </c>
    </row>
    <row r="9699">
      <c r="A9699" s="6">
        <v>14</v>
      </c>
      <c r="B9699" s="6">
        <v>18</v>
      </c>
      <c r="C9699" s="6">
        <v>23</v>
      </c>
      <c r="D9699" s="6">
        <f>A9699+B9699+C9699</f>
        <v>55</v>
      </c>
      <c r="E9699" s="5">
        <f>IF(A9699=0,0,A9699*LABOR_HRS_WK_TOM*SEASON_WEEKS*(1+DIM_PCT_TOM)^A9699)</f>
        <v>4784.8479031488423</v>
      </c>
      <c r="F9699" s="5">
        <f>IF(B9699=0,0,B9699*LABOR_HRS_WK_CAR*SEASON_WEEKS*(1+DIM_PCT_CAR)^B9699)</f>
        <v>842.21570756151152</v>
      </c>
      <c r="G9699" s="5">
        <f>IF(C9699=0,0,C9699*LABOR_HRS_WK_MES*SEASON_WEEKS*(1+DIM_PCT_MES)^C9699)</f>
        <v>1377.2921848680023</v>
      </c>
      <c r="H9699" s="5">
        <f>E9699+F9699+G9699</f>
        <v>7004.3557955783563</v>
      </c>
      <c r="I9699" s="5">
        <f>MIN(H9699,FARMER_HRS)</f>
        <v>720</v>
      </c>
      <c r="J9699" s="5">
        <f>MAX(0,H9699-FARMER_HRS)</f>
        <v>6284.3557955783563</v>
      </c>
      <c r="K9699" s="2">
        <f>I9699*FARMER_RATE+J9699*TEMP_WORKER_RATE</f>
        <v>134103.39922879089</v>
      </c>
      <c r="L9699" s="2">
        <f>A9699*PRICE_TOM+B9699*PRICE_CAR+C9699*PRICE_MES</f>
        <v>222992</v>
      </c>
      <c r="M9699" s="2">
        <f>A9699*FERT_BED_TOM+B9699*FERT_BED_CAR+C9699*FERT_BED_MES</f>
        <v>40480</v>
      </c>
      <c r="N9699" s="6">
        <f>IF(AND(D9699&lt;=TOTAL_BEDS,J9699&lt;=TEMP_WORKER_MAX*TEMP_WORKER_HRS),1,0)</f>
        <v>0</v>
      </c>
      <c r="O9699" s="2">
        <f>L9699-M9699-K9699-FIXED_COSTS</f>
        <v>28408.600771209109</v>
      </c>
      <c r="P9699" s="2">
        <f>IF(N9699=1,O9699,"")</f>
      </c>
    </row>
    <row r="9700">
      <c r="A9700" s="6">
        <v>14</v>
      </c>
      <c r="B9700" s="6">
        <v>18</v>
      </c>
      <c r="C9700" s="6">
        <v>24</v>
      </c>
      <c r="D9700" s="6">
        <f>A9700+B9700+C9700</f>
        <v>56</v>
      </c>
      <c r="E9700" s="5">
        <f>IF(A9700=0,0,A9700*LABOR_HRS_WK_TOM*SEASON_WEEKS*(1+DIM_PCT_TOM)^A9700)</f>
        <v>4784.8479031488423</v>
      </c>
      <c r="F9700" s="5">
        <f>IF(B9700=0,0,B9700*LABOR_HRS_WK_CAR*SEASON_WEEKS*(1+DIM_PCT_CAR)^B9700)</f>
        <v>842.21570756151152</v>
      </c>
      <c r="G9700" s="5">
        <f>IF(C9700=0,0,C9700*LABOR_HRS_WK_MES*SEASON_WEEKS*(1+DIM_PCT_MES)^C9700)</f>
        <v>1455.139134447498</v>
      </c>
      <c r="H9700" s="5">
        <f>E9700+F9700+G9700</f>
        <v>7082.2027451578515</v>
      </c>
      <c r="I9700" s="5">
        <f>MIN(H9700,FARMER_HRS)</f>
        <v>720</v>
      </c>
      <c r="J9700" s="5">
        <f>MAX(0,H9700-FARMER_HRS)</f>
        <v>6362.2027451578515</v>
      </c>
      <c r="K9700" s="2">
        <f>I9700*FARMER_RATE+J9700*TEMP_WORKER_RATE</f>
        <v>135454.90877010158</v>
      </c>
      <c r="L9700" s="2">
        <f>A9700*PRICE_TOM+B9700*PRICE_CAR+C9700*PRICE_MES</f>
        <v>225692</v>
      </c>
      <c r="M9700" s="2">
        <f>A9700*FERT_BED_TOM+B9700*FERT_BED_CAR+C9700*FERT_BED_MES</f>
        <v>41360</v>
      </c>
      <c r="N9700" s="6">
        <f>IF(AND(D9700&lt;=TOTAL_BEDS,J9700&lt;=TEMP_WORKER_MAX*TEMP_WORKER_HRS),1,0)</f>
        <v>0</v>
      </c>
      <c r="O9700" s="2">
        <f>L9700-M9700-K9700-FIXED_COSTS</f>
        <v>28877.091229898419</v>
      </c>
      <c r="P9700" s="2">
        <f>IF(N9700=1,O9700,"")</f>
      </c>
    </row>
    <row r="9701">
      <c r="A9701" s="6">
        <v>14</v>
      </c>
      <c r="B9701" s="6">
        <v>18</v>
      </c>
      <c r="C9701" s="6">
        <v>25</v>
      </c>
      <c r="D9701" s="6">
        <f>A9701+B9701+C9701</f>
        <v>57</v>
      </c>
      <c r="E9701" s="5">
        <f>IF(A9701=0,0,A9701*LABOR_HRS_WK_TOM*SEASON_WEEKS*(1+DIM_PCT_TOM)^A9701)</f>
        <v>4784.8479031488423</v>
      </c>
      <c r="F9701" s="5">
        <f>IF(B9701=0,0,B9701*LABOR_HRS_WK_CAR*SEASON_WEEKS*(1+DIM_PCT_CAR)^B9701)</f>
        <v>842.21570756151152</v>
      </c>
      <c r="G9701" s="5">
        <f>IF(C9701=0,0,C9701*LABOR_HRS_WK_MES*SEASON_WEEKS*(1+DIM_PCT_MES)^C9701)</f>
        <v>1534.7170558625955</v>
      </c>
      <c r="H9701" s="5">
        <f>E9701+F9701+G9701</f>
        <v>7161.7806665729495</v>
      </c>
      <c r="I9701" s="5">
        <f>MIN(H9701,FARMER_HRS)</f>
        <v>720</v>
      </c>
      <c r="J9701" s="5">
        <f>MAX(0,H9701-FARMER_HRS)</f>
        <v>6441.7806665729495</v>
      </c>
      <c r="K9701" s="2">
        <f>I9701*FARMER_RATE+J9701*TEMP_WORKER_RATE</f>
        <v>136836.46990578037</v>
      </c>
      <c r="L9701" s="2">
        <f>A9701*PRICE_TOM+B9701*PRICE_CAR+C9701*PRICE_MES</f>
        <v>228392</v>
      </c>
      <c r="M9701" s="2">
        <f>A9701*FERT_BED_TOM+B9701*FERT_BED_CAR+C9701*FERT_BED_MES</f>
        <v>42240</v>
      </c>
      <c r="N9701" s="6">
        <f>IF(AND(D9701&lt;=TOTAL_BEDS,J9701&lt;=TEMP_WORKER_MAX*TEMP_WORKER_HRS),1,0)</f>
        <v>0</v>
      </c>
      <c r="O9701" s="2">
        <f>L9701-M9701-K9701-FIXED_COSTS</f>
        <v>29315.530094219634</v>
      </c>
      <c r="P9701" s="2">
        <f>IF(N9701=1,O9701,"")</f>
      </c>
    </row>
    <row r="9702">
      <c r="A9702" s="6">
        <v>14</v>
      </c>
      <c r="B9702" s="6">
        <v>18</v>
      </c>
      <c r="C9702" s="6">
        <v>26</v>
      </c>
      <c r="D9702" s="6">
        <f>A9702+B9702+C9702</f>
        <v>58</v>
      </c>
      <c r="E9702" s="5">
        <f>IF(A9702=0,0,A9702*LABOR_HRS_WK_TOM*SEASON_WEEKS*(1+DIM_PCT_TOM)^A9702)</f>
        <v>4784.8479031488423</v>
      </c>
      <c r="F9702" s="5">
        <f>IF(B9702=0,0,B9702*LABOR_HRS_WK_CAR*SEASON_WEEKS*(1+DIM_PCT_CAR)^B9702)</f>
        <v>842.21570756151152</v>
      </c>
      <c r="G9702" s="5">
        <f>IF(C9702=0,0,C9702*LABOR_HRS_WK_MES*SEASON_WEEKS*(1+DIM_PCT_MES)^C9702)</f>
        <v>1616.0570598233128</v>
      </c>
      <c r="H9702" s="5">
        <f>E9702+F9702+G9702</f>
        <v>7243.1206705336663</v>
      </c>
      <c r="I9702" s="5">
        <f>MIN(H9702,FARMER_HRS)</f>
        <v>720</v>
      </c>
      <c r="J9702" s="5">
        <f>MAX(0,H9702-FARMER_HRS)</f>
        <v>6523.1206705336663</v>
      </c>
      <c r="K9702" s="2">
        <f>I9702*FARMER_RATE+J9702*TEMP_WORKER_RATE</f>
        <v>138248.6227523206</v>
      </c>
      <c r="L9702" s="2">
        <f>A9702*PRICE_TOM+B9702*PRICE_CAR+C9702*PRICE_MES</f>
        <v>231092</v>
      </c>
      <c r="M9702" s="2">
        <f>A9702*FERT_BED_TOM+B9702*FERT_BED_CAR+C9702*FERT_BED_MES</f>
        <v>43120</v>
      </c>
      <c r="N9702" s="6">
        <f>IF(AND(D9702&lt;=TOTAL_BEDS,J9702&lt;=TEMP_WORKER_MAX*TEMP_WORKER_HRS),1,0)</f>
        <v>0</v>
      </c>
      <c r="O9702" s="2">
        <f>L9702-M9702-K9702-FIXED_COSTS</f>
        <v>29723.377247679397</v>
      </c>
      <c r="P9702" s="2">
        <f>IF(N9702=1,O9702,"")</f>
      </c>
    </row>
    <row r="9703">
      <c r="A9703" s="6">
        <v>14</v>
      </c>
      <c r="B9703" s="6">
        <v>18</v>
      </c>
      <c r="C9703" s="6">
        <v>27</v>
      </c>
      <c r="D9703" s="6">
        <f>A9703+B9703+C9703</f>
        <v>59</v>
      </c>
      <c r="E9703" s="5">
        <f>IF(A9703=0,0,A9703*LABOR_HRS_WK_TOM*SEASON_WEEKS*(1+DIM_PCT_TOM)^A9703)</f>
        <v>4784.8479031488423</v>
      </c>
      <c r="F9703" s="5">
        <f>IF(B9703=0,0,B9703*LABOR_HRS_WK_CAR*SEASON_WEEKS*(1+DIM_PCT_CAR)^B9703)</f>
        <v>842.21570756151152</v>
      </c>
      <c r="G9703" s="5">
        <f>IF(C9703=0,0,C9703*LABOR_HRS_WK_MES*SEASON_WEEKS*(1+DIM_PCT_MES)^C9703)</f>
        <v>1699.19076434307</v>
      </c>
      <c r="H9703" s="5">
        <f>E9703+F9703+G9703</f>
        <v>7326.2543750534242</v>
      </c>
      <c r="I9703" s="5">
        <f>MIN(H9703,FARMER_HRS)</f>
        <v>720</v>
      </c>
      <c r="J9703" s="5">
        <f>MAX(0,H9703-FARMER_HRS)</f>
        <v>6606.2543750534242</v>
      </c>
      <c r="K9703" s="2">
        <f>I9703*FARMER_RATE+J9703*TEMP_WORKER_RATE</f>
        <v>139691.91623356639</v>
      </c>
      <c r="L9703" s="2">
        <f>A9703*PRICE_TOM+B9703*PRICE_CAR+C9703*PRICE_MES</f>
        <v>233792</v>
      </c>
      <c r="M9703" s="2">
        <f>A9703*FERT_BED_TOM+B9703*FERT_BED_CAR+C9703*FERT_BED_MES</f>
        <v>44000</v>
      </c>
      <c r="N9703" s="6">
        <f>IF(AND(D9703&lt;=TOTAL_BEDS,J9703&lt;=TEMP_WORKER_MAX*TEMP_WORKER_HRS),1,0)</f>
        <v>0</v>
      </c>
      <c r="O9703" s="2">
        <f>L9703-M9703-K9703-FIXED_COSTS</f>
        <v>30100.083766433614</v>
      </c>
      <c r="P9703" s="2">
        <f>IF(N9703=1,O9703,"")</f>
      </c>
    </row>
    <row r="9704">
      <c r="A9704" s="6">
        <v>14</v>
      </c>
      <c r="B9704" s="6">
        <v>18</v>
      </c>
      <c r="C9704" s="6">
        <v>28</v>
      </c>
      <c r="D9704" s="6">
        <f>A9704+B9704+C9704</f>
        <v>60</v>
      </c>
      <c r="E9704" s="5">
        <f>IF(A9704=0,0,A9704*LABOR_HRS_WK_TOM*SEASON_WEEKS*(1+DIM_PCT_TOM)^A9704)</f>
        <v>4784.8479031488423</v>
      </c>
      <c r="F9704" s="5">
        <f>IF(B9704=0,0,B9704*LABOR_HRS_WK_CAR*SEASON_WEEKS*(1+DIM_PCT_CAR)^B9704)</f>
        <v>842.21570756151152</v>
      </c>
      <c r="G9704" s="5">
        <f>IF(C9704=0,0,C9704*LABOR_HRS_WK_MES*SEASON_WEEKS*(1+DIM_PCT_MES)^C9704)</f>
        <v>1784.1503025602233</v>
      </c>
      <c r="H9704" s="5">
        <f>E9704+F9704+G9704</f>
        <v>7411.213913270577</v>
      </c>
      <c r="I9704" s="5">
        <f>MIN(H9704,FARMER_HRS)</f>
        <v>720</v>
      </c>
      <c r="J9704" s="5">
        <f>MAX(0,H9704-FARMER_HRS)</f>
        <v>6691.213913270577</v>
      </c>
      <c r="K9704" s="2">
        <f>I9704*FARMER_RATE+J9704*TEMP_WORKER_RATE</f>
        <v>141166.90821650307</v>
      </c>
      <c r="L9704" s="2">
        <f>A9704*PRICE_TOM+B9704*PRICE_CAR+C9704*PRICE_MES</f>
        <v>236492</v>
      </c>
      <c r="M9704" s="2">
        <f>A9704*FERT_BED_TOM+B9704*FERT_BED_CAR+C9704*FERT_BED_MES</f>
        <v>44880</v>
      </c>
      <c r="N9704" s="6">
        <f>IF(AND(D9704&lt;=TOTAL_BEDS,J9704&lt;=TEMP_WORKER_MAX*TEMP_WORKER_HRS),1,0)</f>
        <v>0</v>
      </c>
      <c r="O9704" s="2">
        <f>L9704-M9704-K9704-FIXED_COSTS</f>
        <v>30445.09178349693</v>
      </c>
      <c r="P9704" s="2">
        <f>IF(N9704=1,O9704,"")</f>
      </c>
    </row>
    <row r="9705">
      <c r="A9705" s="6">
        <v>14</v>
      </c>
      <c r="B9705" s="6">
        <v>18</v>
      </c>
      <c r="C9705" s="6">
        <v>29</v>
      </c>
      <c r="D9705" s="6">
        <f>A9705+B9705+C9705</f>
        <v>61</v>
      </c>
      <c r="E9705" s="5">
        <f>IF(A9705=0,0,A9705*LABOR_HRS_WK_TOM*SEASON_WEEKS*(1+DIM_PCT_TOM)^A9705)</f>
        <v>4784.8479031488423</v>
      </c>
      <c r="F9705" s="5">
        <f>IF(B9705=0,0,B9705*LABOR_HRS_WK_CAR*SEASON_WEEKS*(1+DIM_PCT_CAR)^B9705)</f>
        <v>842.21570756151152</v>
      </c>
      <c r="G9705" s="5">
        <f>IF(C9705=0,0,C9705*LABOR_HRS_WK_MES*SEASON_WEEKS*(1+DIM_PCT_MES)^C9705)</f>
        <v>1870.9683306758766</v>
      </c>
      <c r="H9705" s="5">
        <f>E9705+F9705+G9705</f>
        <v>7498.0319413862308</v>
      </c>
      <c r="I9705" s="5">
        <f>MIN(H9705,FARMER_HRS)</f>
        <v>720</v>
      </c>
      <c r="J9705" s="5">
        <f>MAX(0,H9705-FARMER_HRS)</f>
        <v>6778.0319413862308</v>
      </c>
      <c r="K9705" s="2">
        <f>I9705*FARMER_RATE+J9705*TEMP_WORKER_RATE</f>
        <v>142674.1656490665</v>
      </c>
      <c r="L9705" s="2">
        <f>A9705*PRICE_TOM+B9705*PRICE_CAR+C9705*PRICE_MES</f>
        <v>239192</v>
      </c>
      <c r="M9705" s="2">
        <f>A9705*FERT_BED_TOM+B9705*FERT_BED_CAR+C9705*FERT_BED_MES</f>
        <v>45760</v>
      </c>
      <c r="N9705" s="6">
        <f>IF(AND(D9705&lt;=TOTAL_BEDS,J9705&lt;=TEMP_WORKER_MAX*TEMP_WORKER_HRS),1,0)</f>
        <v>0</v>
      </c>
      <c r="O9705" s="2">
        <f>L9705-M9705-K9705-FIXED_COSTS</f>
        <v>30757.834350933495</v>
      </c>
      <c r="P9705" s="2">
        <f>IF(N9705=1,O9705,"")</f>
      </c>
    </row>
    <row r="9706">
      <c r="A9706" s="6">
        <v>14</v>
      </c>
      <c r="B9706" s="6">
        <v>18</v>
      </c>
      <c r="C9706" s="6">
        <v>30</v>
      </c>
      <c r="D9706" s="6">
        <f>A9706+B9706+C9706</f>
        <v>62</v>
      </c>
      <c r="E9706" s="5">
        <f>IF(A9706=0,0,A9706*LABOR_HRS_WK_TOM*SEASON_WEEKS*(1+DIM_PCT_TOM)^A9706)</f>
        <v>4784.8479031488423</v>
      </c>
      <c r="F9706" s="5">
        <f>IF(B9706=0,0,B9706*LABOR_HRS_WK_CAR*SEASON_WEEKS*(1+DIM_PCT_CAR)^B9706)</f>
        <v>842.21570756151152</v>
      </c>
      <c r="G9706" s="5">
        <f>IF(C9706=0,0,C9706*LABOR_HRS_WK_MES*SEASON_WEEKS*(1+DIM_PCT_MES)^C9706)</f>
        <v>1959.6780360096466</v>
      </c>
      <c r="H9706" s="5">
        <f>E9706+F9706+G9706</f>
        <v>7586.74164672</v>
      </c>
      <c r="I9706" s="5">
        <f>MIN(H9706,FARMER_HRS)</f>
        <v>720</v>
      </c>
      <c r="J9706" s="5">
        <f>MAX(0,H9706-FARMER_HRS)</f>
        <v>6866.74164672</v>
      </c>
      <c r="K9706" s="2">
        <f>I9706*FARMER_RATE+J9706*TEMP_WORKER_RATE</f>
        <v>144214.2647</v>
      </c>
      <c r="L9706" s="2">
        <f>A9706*PRICE_TOM+B9706*PRICE_CAR+C9706*PRICE_MES</f>
        <v>241892</v>
      </c>
      <c r="M9706" s="2">
        <f>A9706*FERT_BED_TOM+B9706*FERT_BED_CAR+C9706*FERT_BED_MES</f>
        <v>46640</v>
      </c>
      <c r="N9706" s="6">
        <f>IF(AND(D9706&lt;=TOTAL_BEDS,J9706&lt;=TEMP_WORKER_MAX*TEMP_WORKER_HRS),1,0)</f>
        <v>0</v>
      </c>
      <c r="O9706" s="2">
        <f>L9706-M9706-K9706-FIXED_COSTS</f>
        <v>31037.7353</v>
      </c>
      <c r="P9706" s="2">
        <f>IF(N9706=1,O9706,"")</f>
      </c>
    </row>
    <row r="9707">
      <c r="A9707" s="6">
        <v>14</v>
      </c>
      <c r="B9707" s="6">
        <v>19</v>
      </c>
      <c r="C9707" s="6">
        <v>0</v>
      </c>
      <c r="D9707" s="6">
        <f>A9707+B9707+C9707</f>
        <v>33</v>
      </c>
      <c r="E9707" s="5">
        <f>IF(A9707=0,0,A9707*LABOR_HRS_WK_TOM*SEASON_WEEKS*(1+DIM_PCT_TOM)^A9707)</f>
        <v>4784.8479031488423</v>
      </c>
      <c r="F9707" s="5">
        <f>IF(B9707=0,0,B9707*LABOR_HRS_WK_CAR*SEASON_WEEKS*(1+DIM_PCT_CAR)^B9707)</f>
        <v>911.23060582002415</v>
      </c>
      <c r="G9707" s="5">
        <f>IF(C9707=0,0,C9707*LABOR_HRS_WK_MES*SEASON_WEEKS*(1+DIM_PCT_MES)^C9707)</f>
        <v>0</v>
      </c>
      <c r="H9707" s="5">
        <f>E9707+F9707+G9707</f>
        <v>5696.0785089688661</v>
      </c>
      <c r="I9707" s="5">
        <f>MIN(H9707,FARMER_HRS)</f>
        <v>720</v>
      </c>
      <c r="J9707" s="5">
        <f>MAX(0,H9707-FARMER_HRS)</f>
        <v>4976.0785089688661</v>
      </c>
      <c r="K9707" s="2">
        <f>I9707*FARMER_RATE+J9707*TEMP_WORKER_RATE</f>
        <v>111390.25189182059</v>
      </c>
      <c r="L9707" s="2">
        <f>A9707*PRICE_TOM+B9707*PRICE_CAR+C9707*PRICE_MES</f>
        <v>162986</v>
      </c>
      <c r="M9707" s="2">
        <f>A9707*FERT_BED_TOM+B9707*FERT_BED_CAR+C9707*FERT_BED_MES</f>
        <v>20680</v>
      </c>
      <c r="N9707" s="6">
        <f>IF(AND(D9707&lt;=TOTAL_BEDS,J9707&lt;=TEMP_WORKER_MAX*TEMP_WORKER_HRS),1,0)</f>
        <v>1</v>
      </c>
      <c r="O9707" s="2">
        <f>L9707-M9707-K9707-FIXED_COSTS</f>
        <v>10915.74810817941</v>
      </c>
      <c r="P9707" s="2">
        <f>IF(N9707=1,O9707,"")</f>
        <v>10915.74810817941</v>
      </c>
    </row>
    <row r="9708">
      <c r="A9708" s="6">
        <v>14</v>
      </c>
      <c r="B9708" s="6">
        <v>19</v>
      </c>
      <c r="C9708" s="6">
        <v>1</v>
      </c>
      <c r="D9708" s="6">
        <f>A9708+B9708+C9708</f>
        <v>34</v>
      </c>
      <c r="E9708" s="5">
        <f>IF(A9708=0,0,A9708*LABOR_HRS_WK_TOM*SEASON_WEEKS*(1+DIM_PCT_TOM)^A9708)</f>
        <v>4784.8479031488423</v>
      </c>
      <c r="F9708" s="5">
        <f>IF(B9708=0,0,B9708*LABOR_HRS_WK_CAR*SEASON_WEEKS*(1+DIM_PCT_CAR)^B9708)</f>
        <v>911.23060582002415</v>
      </c>
      <c r="G9708" s="5">
        <f>IF(C9708=0,0,C9708*LABOR_HRS_WK_MES*SEASON_WEEKS*(1+DIM_PCT_MES)^C9708)</f>
        <v>45.5625</v>
      </c>
      <c r="H9708" s="5">
        <f>E9708+F9708+G9708</f>
        <v>5741.6410089688661</v>
      </c>
      <c r="I9708" s="5">
        <f>MIN(H9708,FARMER_HRS)</f>
        <v>720</v>
      </c>
      <c r="J9708" s="5">
        <f>MAX(0,H9708-FARMER_HRS)</f>
        <v>5021.6410089688661</v>
      </c>
      <c r="K9708" s="2">
        <f>I9708*FARMER_RATE+J9708*TEMP_WORKER_RATE</f>
        <v>112181.26751682059</v>
      </c>
      <c r="L9708" s="2">
        <f>A9708*PRICE_TOM+B9708*PRICE_CAR+C9708*PRICE_MES</f>
        <v>165686</v>
      </c>
      <c r="M9708" s="2">
        <f>A9708*FERT_BED_TOM+B9708*FERT_BED_CAR+C9708*FERT_BED_MES</f>
        <v>21560</v>
      </c>
      <c r="N9708" s="6">
        <f>IF(AND(D9708&lt;=TOTAL_BEDS,J9708&lt;=TEMP_WORKER_MAX*TEMP_WORKER_HRS),1,0)</f>
        <v>1</v>
      </c>
      <c r="O9708" s="2">
        <f>L9708-M9708-K9708-FIXED_COSTS</f>
        <v>11944.73248317941</v>
      </c>
      <c r="P9708" s="2">
        <f>IF(N9708=1,O9708,"")</f>
        <v>11944.73248317941</v>
      </c>
    </row>
    <row r="9709">
      <c r="A9709" s="6">
        <v>14</v>
      </c>
      <c r="B9709" s="6">
        <v>19</v>
      </c>
      <c r="C9709" s="6">
        <v>2</v>
      </c>
      <c r="D9709" s="6">
        <f>A9709+B9709+C9709</f>
        <v>35</v>
      </c>
      <c r="E9709" s="5">
        <f>IF(A9709=0,0,A9709*LABOR_HRS_WK_TOM*SEASON_WEEKS*(1+DIM_PCT_TOM)^A9709)</f>
        <v>4784.8479031488423</v>
      </c>
      <c r="F9709" s="5">
        <f>IF(B9709=0,0,B9709*LABOR_HRS_WK_CAR*SEASON_WEEKS*(1+DIM_PCT_CAR)^B9709)</f>
        <v>911.23060582002415</v>
      </c>
      <c r="G9709" s="5">
        <f>IF(C9709=0,0,C9709*LABOR_HRS_WK_MES*SEASON_WEEKS*(1+DIM_PCT_MES)^C9709)</f>
        <v>92.2640625</v>
      </c>
      <c r="H9709" s="5">
        <f>E9709+F9709+G9709</f>
        <v>5788.3425714688665</v>
      </c>
      <c r="I9709" s="5">
        <f>MIN(H9709,FARMER_HRS)</f>
        <v>720</v>
      </c>
      <c r="J9709" s="5">
        <f>MAX(0,H9709-FARMER_HRS)</f>
        <v>5068.3425714688665</v>
      </c>
      <c r="K9709" s="2">
        <f>I9709*FARMER_RATE+J9709*TEMP_WORKER_RATE</f>
        <v>112992.05853244559</v>
      </c>
      <c r="L9709" s="2">
        <f>A9709*PRICE_TOM+B9709*PRICE_CAR+C9709*PRICE_MES</f>
        <v>168386</v>
      </c>
      <c r="M9709" s="2">
        <f>A9709*FERT_BED_TOM+B9709*FERT_BED_CAR+C9709*FERT_BED_MES</f>
        <v>22440</v>
      </c>
      <c r="N9709" s="6">
        <f>IF(AND(D9709&lt;=TOTAL_BEDS,J9709&lt;=TEMP_WORKER_MAX*TEMP_WORKER_HRS),1,0)</f>
        <v>1</v>
      </c>
      <c r="O9709" s="2">
        <f>L9709-M9709-K9709-FIXED_COSTS</f>
        <v>12953.94146755441</v>
      </c>
      <c r="P9709" s="2">
        <f>IF(N9709=1,O9709,"")</f>
        <v>12953.94146755441</v>
      </c>
    </row>
    <row r="9710">
      <c r="A9710" s="6">
        <v>14</v>
      </c>
      <c r="B9710" s="6">
        <v>19</v>
      </c>
      <c r="C9710" s="6">
        <v>3</v>
      </c>
      <c r="D9710" s="6">
        <f>A9710+B9710+C9710</f>
        <v>36</v>
      </c>
      <c r="E9710" s="5">
        <f>IF(A9710=0,0,A9710*LABOR_HRS_WK_TOM*SEASON_WEEKS*(1+DIM_PCT_TOM)^A9710)</f>
        <v>4784.8479031488423</v>
      </c>
      <c r="F9710" s="5">
        <f>IF(B9710=0,0,B9710*LABOR_HRS_WK_CAR*SEASON_WEEKS*(1+DIM_PCT_CAR)^B9710)</f>
        <v>911.23060582002415</v>
      </c>
      <c r="G9710" s="5">
        <f>IF(C9710=0,0,C9710*LABOR_HRS_WK_MES*SEASON_WEEKS*(1+DIM_PCT_MES)^C9710)</f>
        <v>140.12604492187498</v>
      </c>
      <c r="H9710" s="5">
        <f>E9710+F9710+G9710</f>
        <v>5836.2045538907414</v>
      </c>
      <c r="I9710" s="5">
        <f>MIN(H9710,FARMER_HRS)</f>
        <v>720</v>
      </c>
      <c r="J9710" s="5">
        <f>MAX(0,H9710-FARMER_HRS)</f>
        <v>5116.2045538907414</v>
      </c>
      <c r="K9710" s="2">
        <f>I9710*FARMER_RATE+J9710*TEMP_WORKER_RATE</f>
        <v>113822.99572726981</v>
      </c>
      <c r="L9710" s="2">
        <f>A9710*PRICE_TOM+B9710*PRICE_CAR+C9710*PRICE_MES</f>
        <v>171086</v>
      </c>
      <c r="M9710" s="2">
        <f>A9710*FERT_BED_TOM+B9710*FERT_BED_CAR+C9710*FERT_BED_MES</f>
        <v>23320</v>
      </c>
      <c r="N9710" s="6">
        <f>IF(AND(D9710&lt;=TOTAL_BEDS,J9710&lt;=TEMP_WORKER_MAX*TEMP_WORKER_HRS),1,0)</f>
        <v>1</v>
      </c>
      <c r="O9710" s="2">
        <f>L9710-M9710-K9710-FIXED_COSTS</f>
        <v>13943.004272730192</v>
      </c>
      <c r="P9710" s="2">
        <f>IF(N9710=1,O9710,"")</f>
        <v>13943.004272730192</v>
      </c>
    </row>
    <row r="9711">
      <c r="A9711" s="6">
        <v>14</v>
      </c>
      <c r="B9711" s="6">
        <v>19</v>
      </c>
      <c r="C9711" s="6">
        <v>4</v>
      </c>
      <c r="D9711" s="6">
        <f>A9711+B9711+C9711</f>
        <v>37</v>
      </c>
      <c r="E9711" s="5">
        <f>IF(A9711=0,0,A9711*LABOR_HRS_WK_TOM*SEASON_WEEKS*(1+DIM_PCT_TOM)^A9711)</f>
        <v>4784.8479031488423</v>
      </c>
      <c r="F9711" s="5">
        <f>IF(B9711=0,0,B9711*LABOR_HRS_WK_CAR*SEASON_WEEKS*(1+DIM_PCT_CAR)^B9711)</f>
        <v>911.23060582002415</v>
      </c>
      <c r="G9711" s="5">
        <f>IF(C9711=0,0,C9711*LABOR_HRS_WK_MES*SEASON_WEEKS*(1+DIM_PCT_MES)^C9711)</f>
        <v>189.17016064453119</v>
      </c>
      <c r="H9711" s="5">
        <f>E9711+F9711+G9711</f>
        <v>5885.2486696133974</v>
      </c>
      <c r="I9711" s="5">
        <f>MIN(H9711,FARMER_HRS)</f>
        <v>720</v>
      </c>
      <c r="J9711" s="5">
        <f>MAX(0,H9711-FARMER_HRS)</f>
        <v>5165.2486696133974</v>
      </c>
      <c r="K9711" s="2">
        <f>I9711*FARMER_RATE+J9711*TEMP_WORKER_RATE</f>
        <v>114674.45606967703</v>
      </c>
      <c r="L9711" s="2">
        <f>A9711*PRICE_TOM+B9711*PRICE_CAR+C9711*PRICE_MES</f>
        <v>173786</v>
      </c>
      <c r="M9711" s="2">
        <f>A9711*FERT_BED_TOM+B9711*FERT_BED_CAR+C9711*FERT_BED_MES</f>
        <v>24200</v>
      </c>
      <c r="N9711" s="6">
        <f>IF(AND(D9711&lt;=TOTAL_BEDS,J9711&lt;=TEMP_WORKER_MAX*TEMP_WORKER_HRS),1,0)</f>
        <v>1</v>
      </c>
      <c r="O9711" s="2">
        <f>L9711-M9711-K9711-FIXED_COSTS</f>
        <v>14911.543930322965</v>
      </c>
      <c r="P9711" s="2">
        <f>IF(N9711=1,O9711,"")</f>
        <v>14911.543930322965</v>
      </c>
    </row>
    <row r="9712">
      <c r="A9712" s="6">
        <v>14</v>
      </c>
      <c r="B9712" s="6">
        <v>19</v>
      </c>
      <c r="C9712" s="6">
        <v>5</v>
      </c>
      <c r="D9712" s="6">
        <f>A9712+B9712+C9712</f>
        <v>38</v>
      </c>
      <c r="E9712" s="5">
        <f>IF(A9712=0,0,A9712*LABOR_HRS_WK_TOM*SEASON_WEEKS*(1+DIM_PCT_TOM)^A9712)</f>
        <v>4784.8479031488423</v>
      </c>
      <c r="F9712" s="5">
        <f>IF(B9712=0,0,B9712*LABOR_HRS_WK_CAR*SEASON_WEEKS*(1+DIM_PCT_CAR)^B9712)</f>
        <v>911.23060582002415</v>
      </c>
      <c r="G9712" s="5">
        <f>IF(C9712=0,0,C9712*LABOR_HRS_WK_MES*SEASON_WEEKS*(1+DIM_PCT_MES)^C9712)</f>
        <v>239.41848456573481</v>
      </c>
      <c r="H9712" s="5">
        <f>E9712+F9712+G9712</f>
        <v>5935.4969935346007</v>
      </c>
      <c r="I9712" s="5">
        <f>MIN(H9712,FARMER_HRS)</f>
        <v>720</v>
      </c>
      <c r="J9712" s="5">
        <f>MAX(0,H9712-FARMER_HRS)</f>
        <v>5215.4969935346007</v>
      </c>
      <c r="K9712" s="2">
        <f>I9712*FARMER_RATE+J9712*TEMP_WORKER_RATE</f>
        <v>115546.82280442015</v>
      </c>
      <c r="L9712" s="2">
        <f>A9712*PRICE_TOM+B9712*PRICE_CAR+C9712*PRICE_MES</f>
        <v>176486</v>
      </c>
      <c r="M9712" s="2">
        <f>A9712*FERT_BED_TOM+B9712*FERT_BED_CAR+C9712*FERT_BED_MES</f>
        <v>25080</v>
      </c>
      <c r="N9712" s="6">
        <f>IF(AND(D9712&lt;=TOTAL_BEDS,J9712&lt;=TEMP_WORKER_MAX*TEMP_WORKER_HRS),1,0)</f>
        <v>1</v>
      </c>
      <c r="O9712" s="2">
        <f>L9712-M9712-K9712-FIXED_COSTS</f>
        <v>15859.177195579847</v>
      </c>
      <c r="P9712" s="2">
        <f>IF(N9712=1,O9712,"")</f>
        <v>15859.177195579847</v>
      </c>
    </row>
    <row r="9713">
      <c r="A9713" s="6">
        <v>14</v>
      </c>
      <c r="B9713" s="6">
        <v>19</v>
      </c>
      <c r="C9713" s="6">
        <v>6</v>
      </c>
      <c r="D9713" s="6">
        <f>A9713+B9713+C9713</f>
        <v>39</v>
      </c>
      <c r="E9713" s="5">
        <f>IF(A9713=0,0,A9713*LABOR_HRS_WK_TOM*SEASON_WEEKS*(1+DIM_PCT_TOM)^A9713)</f>
        <v>4784.8479031488423</v>
      </c>
      <c r="F9713" s="5">
        <f>IF(B9713=0,0,B9713*LABOR_HRS_WK_CAR*SEASON_WEEKS*(1+DIM_PCT_CAR)^B9713)</f>
        <v>911.23060582002415</v>
      </c>
      <c r="G9713" s="5">
        <f>IF(C9713=0,0,C9713*LABOR_HRS_WK_MES*SEASON_WEEKS*(1+DIM_PCT_MES)^C9713)</f>
        <v>290.89345874736773</v>
      </c>
      <c r="H9713" s="5">
        <f>E9713+F9713+G9713</f>
        <v>5986.9719677162338</v>
      </c>
      <c r="I9713" s="5">
        <f>MIN(H9713,FARMER_HRS)</f>
        <v>720</v>
      </c>
      <c r="J9713" s="5">
        <f>MAX(0,H9713-FARMER_HRS)</f>
        <v>5266.9719677162338</v>
      </c>
      <c r="K9713" s="2">
        <f>I9713*FARMER_RATE+J9713*TEMP_WORKER_RATE</f>
        <v>116440.48555062906</v>
      </c>
      <c r="L9713" s="2">
        <f>A9713*PRICE_TOM+B9713*PRICE_CAR+C9713*PRICE_MES</f>
        <v>179186</v>
      </c>
      <c r="M9713" s="2">
        <f>A9713*FERT_BED_TOM+B9713*FERT_BED_CAR+C9713*FERT_BED_MES</f>
        <v>25960</v>
      </c>
      <c r="N9713" s="6">
        <f>IF(AND(D9713&lt;=TOTAL_BEDS,J9713&lt;=TEMP_WORKER_MAX*TEMP_WORKER_HRS),1,0)</f>
        <v>1</v>
      </c>
      <c r="O9713" s="2">
        <f>L9713-M9713-K9713-FIXED_COSTS</f>
        <v>16785.514449370938</v>
      </c>
      <c r="P9713" s="2">
        <f>IF(N9713=1,O9713,"")</f>
        <v>16785.514449370938</v>
      </c>
    </row>
    <row r="9714">
      <c r="A9714" s="6">
        <v>14</v>
      </c>
      <c r="B9714" s="6">
        <v>19</v>
      </c>
      <c r="C9714" s="6">
        <v>7</v>
      </c>
      <c r="D9714" s="6">
        <f>A9714+B9714+C9714</f>
        <v>40</v>
      </c>
      <c r="E9714" s="5">
        <f>IF(A9714=0,0,A9714*LABOR_HRS_WK_TOM*SEASON_WEEKS*(1+DIM_PCT_TOM)^A9714)</f>
        <v>4784.8479031488423</v>
      </c>
      <c r="F9714" s="5">
        <f>IF(B9714=0,0,B9714*LABOR_HRS_WK_CAR*SEASON_WEEKS*(1+DIM_PCT_CAR)^B9714)</f>
        <v>911.23060582002415</v>
      </c>
      <c r="G9714" s="5">
        <f>IF(C9714=0,0,C9714*LABOR_HRS_WK_MES*SEASON_WEEKS*(1+DIM_PCT_MES)^C9714)</f>
        <v>343.61789814532818</v>
      </c>
      <c r="H9714" s="5">
        <f>E9714+F9714+G9714</f>
        <v>6039.6964071141947</v>
      </c>
      <c r="I9714" s="5">
        <f>MIN(H9714,FARMER_HRS)</f>
        <v>720</v>
      </c>
      <c r="J9714" s="5">
        <f>MAX(0,H9714-FARMER_HRS)</f>
        <v>5319.6964071141947</v>
      </c>
      <c r="K9714" s="2">
        <f>I9714*FARMER_RATE+J9714*TEMP_WORKER_RATE</f>
        <v>117355.84040128811</v>
      </c>
      <c r="L9714" s="2">
        <f>A9714*PRICE_TOM+B9714*PRICE_CAR+C9714*PRICE_MES</f>
        <v>181886</v>
      </c>
      <c r="M9714" s="2">
        <f>A9714*FERT_BED_TOM+B9714*FERT_BED_CAR+C9714*FERT_BED_MES</f>
        <v>26840</v>
      </c>
      <c r="N9714" s="6">
        <f>IF(AND(D9714&lt;=TOTAL_BEDS,J9714&lt;=TEMP_WORKER_MAX*TEMP_WORKER_HRS),1,0)</f>
        <v>1</v>
      </c>
      <c r="O9714" s="2">
        <f>L9714-M9714-K9714-FIXED_COSTS</f>
        <v>17690.159598711893</v>
      </c>
      <c r="P9714" s="2">
        <f>IF(N9714=1,O9714,"")</f>
        <v>17690.159598711893</v>
      </c>
    </row>
    <row r="9715">
      <c r="A9715" s="6">
        <v>14</v>
      </c>
      <c r="B9715" s="6">
        <v>19</v>
      </c>
      <c r="C9715" s="6">
        <v>8</v>
      </c>
      <c r="D9715" s="6">
        <f>A9715+B9715+C9715</f>
        <v>41</v>
      </c>
      <c r="E9715" s="5">
        <f>IF(A9715=0,0,A9715*LABOR_HRS_WK_TOM*SEASON_WEEKS*(1+DIM_PCT_TOM)^A9715)</f>
        <v>4784.8479031488423</v>
      </c>
      <c r="F9715" s="5">
        <f>IF(B9715=0,0,B9715*LABOR_HRS_WK_CAR*SEASON_WEEKS*(1+DIM_PCT_CAR)^B9715)</f>
        <v>911.23060582002415</v>
      </c>
      <c r="G9715" s="5">
        <f>IF(C9715=0,0,C9715*LABOR_HRS_WK_MES*SEASON_WEEKS*(1+DIM_PCT_MES)^C9715)</f>
        <v>397.61499642530833</v>
      </c>
      <c r="H9715" s="5">
        <f>E9715+F9715+G9715</f>
        <v>6093.6935053941743</v>
      </c>
      <c r="I9715" s="5">
        <f>MIN(H9715,FARMER_HRS)</f>
        <v>720</v>
      </c>
      <c r="J9715" s="5">
        <f>MAX(0,H9715-FARMER_HRS)</f>
        <v>5373.6935053941743</v>
      </c>
      <c r="K9715" s="2">
        <f>I9715*FARMER_RATE+J9715*TEMP_WORKER_RATE</f>
        <v>118293.29002420441</v>
      </c>
      <c r="L9715" s="2">
        <f>A9715*PRICE_TOM+B9715*PRICE_CAR+C9715*PRICE_MES</f>
        <v>184586</v>
      </c>
      <c r="M9715" s="2">
        <f>A9715*FERT_BED_TOM+B9715*FERT_BED_CAR+C9715*FERT_BED_MES</f>
        <v>27720</v>
      </c>
      <c r="N9715" s="6">
        <f>IF(AND(D9715&lt;=TOTAL_BEDS,J9715&lt;=TEMP_WORKER_MAX*TEMP_WORKER_HRS),1,0)</f>
        <v>1</v>
      </c>
      <c r="O9715" s="2">
        <f>L9715-M9715-K9715-FIXED_COSTS</f>
        <v>18572.709975795588</v>
      </c>
      <c r="P9715" s="2">
        <f>IF(N9715=1,O9715,"")</f>
        <v>18572.709975795588</v>
      </c>
    </row>
    <row r="9716">
      <c r="A9716" s="6">
        <v>14</v>
      </c>
      <c r="B9716" s="6">
        <v>19</v>
      </c>
      <c r="C9716" s="6">
        <v>9</v>
      </c>
      <c r="D9716" s="6">
        <f>A9716+B9716+C9716</f>
        <v>42</v>
      </c>
      <c r="E9716" s="5">
        <f>IF(A9716=0,0,A9716*LABOR_HRS_WK_TOM*SEASON_WEEKS*(1+DIM_PCT_TOM)^A9716)</f>
        <v>4784.8479031488423</v>
      </c>
      <c r="F9716" s="5">
        <f>IF(B9716=0,0,B9716*LABOR_HRS_WK_CAR*SEASON_WEEKS*(1+DIM_PCT_CAR)^B9716)</f>
        <v>911.23060582002415</v>
      </c>
      <c r="G9716" s="5">
        <f>IF(C9716=0,0,C9716*LABOR_HRS_WK_MES*SEASON_WEEKS*(1+DIM_PCT_MES)^C9716)</f>
        <v>452.90833186570273</v>
      </c>
      <c r="H9716" s="5">
        <f>E9716+F9716+G9716</f>
        <v>6148.9868408345692</v>
      </c>
      <c r="I9716" s="5">
        <f>MIN(H9716,FARMER_HRS)</f>
        <v>720</v>
      </c>
      <c r="J9716" s="5">
        <f>MAX(0,H9716-FARMER_HRS)</f>
        <v>5428.9868408345692</v>
      </c>
      <c r="K9716" s="2">
        <f>I9716*FARMER_RATE+J9716*TEMP_WORKER_RATE</f>
        <v>119253.24376448905</v>
      </c>
      <c r="L9716" s="2">
        <f>A9716*PRICE_TOM+B9716*PRICE_CAR+C9716*PRICE_MES</f>
        <v>187286</v>
      </c>
      <c r="M9716" s="2">
        <f>A9716*FERT_BED_TOM+B9716*FERT_BED_CAR+C9716*FERT_BED_MES</f>
        <v>28600</v>
      </c>
      <c r="N9716" s="6">
        <f>IF(AND(D9716&lt;=TOTAL_BEDS,J9716&lt;=TEMP_WORKER_MAX*TEMP_WORKER_HRS),1,0)</f>
        <v>1</v>
      </c>
      <c r="O9716" s="2">
        <f>L9716-M9716-K9716-FIXED_COSTS</f>
        <v>19432.756235510955</v>
      </c>
      <c r="P9716" s="2">
        <f>IF(N9716=1,O9716,"")</f>
        <v>19432.756235510955</v>
      </c>
    </row>
    <row r="9717">
      <c r="A9717" s="6">
        <v>14</v>
      </c>
      <c r="B9717" s="6">
        <v>19</v>
      </c>
      <c r="C9717" s="6">
        <v>10</v>
      </c>
      <c r="D9717" s="6">
        <f>A9717+B9717+C9717</f>
        <v>43</v>
      </c>
      <c r="E9717" s="5">
        <f>IF(A9717=0,0,A9717*LABOR_HRS_WK_TOM*SEASON_WEEKS*(1+DIM_PCT_TOM)^A9717)</f>
        <v>4784.8479031488423</v>
      </c>
      <c r="F9717" s="5">
        <f>IF(B9717=0,0,B9717*LABOR_HRS_WK_CAR*SEASON_WEEKS*(1+DIM_PCT_CAR)^B9717)</f>
        <v>911.23060582002415</v>
      </c>
      <c r="G9717" s="5">
        <f>IF(C9717=0,0,C9717*LABOR_HRS_WK_MES*SEASON_WEEKS*(1+DIM_PCT_MES)^C9717)</f>
        <v>509.52187334891551</v>
      </c>
      <c r="H9717" s="5">
        <f>E9717+F9717+G9717</f>
        <v>6205.6003823177816</v>
      </c>
      <c r="I9717" s="5">
        <f>MIN(H9717,FARMER_HRS)</f>
        <v>720</v>
      </c>
      <c r="J9717" s="5">
        <f>MAX(0,H9717-FARMER_HRS)</f>
        <v>5485.6003823177816</v>
      </c>
      <c r="K9717" s="2">
        <f>I9717*FARMER_RATE+J9717*TEMP_WORKER_RATE</f>
        <v>120236.11774857259</v>
      </c>
      <c r="L9717" s="2">
        <f>A9717*PRICE_TOM+B9717*PRICE_CAR+C9717*PRICE_MES</f>
        <v>189986</v>
      </c>
      <c r="M9717" s="2">
        <f>A9717*FERT_BED_TOM+B9717*FERT_BED_CAR+C9717*FERT_BED_MES</f>
        <v>29480</v>
      </c>
      <c r="N9717" s="6">
        <f>IF(AND(D9717&lt;=TOTAL_BEDS,J9717&lt;=TEMP_WORKER_MAX*TEMP_WORKER_HRS),1,0)</f>
        <v>1</v>
      </c>
      <c r="O9717" s="2">
        <f>L9717-M9717-K9717-FIXED_COSTS</f>
        <v>20269.882251427407</v>
      </c>
      <c r="P9717" s="2">
        <f>IF(N9717=1,O9717,"")</f>
        <v>20269.882251427407</v>
      </c>
    </row>
    <row r="9718">
      <c r="A9718" s="6">
        <v>14</v>
      </c>
      <c r="B9718" s="6">
        <v>19</v>
      </c>
      <c r="C9718" s="6">
        <v>11</v>
      </c>
      <c r="D9718" s="6">
        <f>A9718+B9718+C9718</f>
        <v>44</v>
      </c>
      <c r="E9718" s="5">
        <f>IF(A9718=0,0,A9718*LABOR_HRS_WK_TOM*SEASON_WEEKS*(1+DIM_PCT_TOM)^A9718)</f>
        <v>4784.8479031488423</v>
      </c>
      <c r="F9718" s="5">
        <f>IF(B9718=0,0,B9718*LABOR_HRS_WK_CAR*SEASON_WEEKS*(1+DIM_PCT_CAR)^B9718)</f>
        <v>911.23060582002415</v>
      </c>
      <c r="G9718" s="5">
        <f>IF(C9718=0,0,C9718*LABOR_HRS_WK_MES*SEASON_WEEKS*(1+DIM_PCT_MES)^C9718)</f>
        <v>567.47998644235463</v>
      </c>
      <c r="H9718" s="5">
        <f>E9718+F9718+G9718</f>
        <v>6263.558495411221</v>
      </c>
      <c r="I9718" s="5">
        <f>MIN(H9718,FARMER_HRS)</f>
        <v>720</v>
      </c>
      <c r="J9718" s="5">
        <f>MAX(0,H9718-FARMER_HRS)</f>
        <v>5543.558495411221</v>
      </c>
      <c r="K9718" s="2">
        <f>I9718*FARMER_RATE+J9718*TEMP_WORKER_RATE</f>
        <v>121242.33498977814</v>
      </c>
      <c r="L9718" s="2">
        <f>A9718*PRICE_TOM+B9718*PRICE_CAR+C9718*PRICE_MES</f>
        <v>192686</v>
      </c>
      <c r="M9718" s="2">
        <f>A9718*FERT_BED_TOM+B9718*FERT_BED_CAR+C9718*FERT_BED_MES</f>
        <v>30360</v>
      </c>
      <c r="N9718" s="6">
        <f>IF(AND(D9718&lt;=TOTAL_BEDS,J9718&lt;=TEMP_WORKER_MAX*TEMP_WORKER_HRS),1,0)</f>
        <v>1</v>
      </c>
      <c r="O9718" s="2">
        <f>L9718-M9718-K9718-FIXED_COSTS</f>
        <v>21083.665010221855</v>
      </c>
      <c r="P9718" s="2">
        <f>IF(N9718=1,O9718,"")</f>
        <v>21083.665010221855</v>
      </c>
    </row>
    <row r="9719">
      <c r="A9719" s="6">
        <v>14</v>
      </c>
      <c r="B9719" s="6">
        <v>19</v>
      </c>
      <c r="C9719" s="6">
        <v>12</v>
      </c>
      <c r="D9719" s="6">
        <f>A9719+B9719+C9719</f>
        <v>45</v>
      </c>
      <c r="E9719" s="5">
        <f>IF(A9719=0,0,A9719*LABOR_HRS_WK_TOM*SEASON_WEEKS*(1+DIM_PCT_TOM)^A9719)</f>
        <v>4784.8479031488423</v>
      </c>
      <c r="F9719" s="5">
        <f>IF(B9719=0,0,B9719*LABOR_HRS_WK_CAR*SEASON_WEEKS*(1+DIM_PCT_CAR)^B9719)</f>
        <v>911.23060582002415</v>
      </c>
      <c r="G9719" s="5">
        <f>IF(C9719=0,0,C9719*LABOR_HRS_WK_MES*SEASON_WEEKS*(1+DIM_PCT_MES)^C9719)</f>
        <v>626.807439570419</v>
      </c>
      <c r="H9719" s="5">
        <f>E9719+F9719+G9719</f>
        <v>6322.885948539285</v>
      </c>
      <c r="I9719" s="5">
        <f>MIN(H9719,FARMER_HRS)</f>
        <v>720</v>
      </c>
      <c r="J9719" s="5">
        <f>MAX(0,H9719-FARMER_HRS)</f>
        <v>5602.885948539285</v>
      </c>
      <c r="K9719" s="2">
        <f>I9719*FARMER_RATE+J9719*TEMP_WORKER_RATE</f>
        <v>122272.32549547369</v>
      </c>
      <c r="L9719" s="2">
        <f>A9719*PRICE_TOM+B9719*PRICE_CAR+C9719*PRICE_MES</f>
        <v>195386</v>
      </c>
      <c r="M9719" s="2">
        <f>A9719*FERT_BED_TOM+B9719*FERT_BED_CAR+C9719*FERT_BED_MES</f>
        <v>31240</v>
      </c>
      <c r="N9719" s="6">
        <f>IF(AND(D9719&lt;=TOTAL_BEDS,J9719&lt;=TEMP_WORKER_MAX*TEMP_WORKER_HRS),1,0)</f>
        <v>1</v>
      </c>
      <c r="O9719" s="2">
        <f>L9719-M9719-K9719-FIXED_COSTS</f>
        <v>21873.674504526309</v>
      </c>
      <c r="P9719" s="2">
        <f>IF(N9719=1,O9719,"")</f>
        <v>21873.674504526309</v>
      </c>
    </row>
    <row r="9720">
      <c r="A9720" s="6">
        <v>14</v>
      </c>
      <c r="B9720" s="6">
        <v>19</v>
      </c>
      <c r="C9720" s="6">
        <v>13</v>
      </c>
      <c r="D9720" s="6">
        <f>A9720+B9720+C9720</f>
        <v>46</v>
      </c>
      <c r="E9720" s="5">
        <f>IF(A9720=0,0,A9720*LABOR_HRS_WK_TOM*SEASON_WEEKS*(1+DIM_PCT_TOM)^A9720)</f>
        <v>4784.8479031488423</v>
      </c>
      <c r="F9720" s="5">
        <f>IF(B9720=0,0,B9720*LABOR_HRS_WK_CAR*SEASON_WEEKS*(1+DIM_PCT_CAR)^B9720)</f>
        <v>911.23060582002415</v>
      </c>
      <c r="G9720" s="5">
        <f>IF(C9720=0,0,C9720*LABOR_HRS_WK_MES*SEASON_WEEKS*(1+DIM_PCT_MES)^C9720)</f>
        <v>687.52941027880331</v>
      </c>
      <c r="H9720" s="5">
        <f>E9720+F9720+G9720</f>
        <v>6383.6079192476691</v>
      </c>
      <c r="I9720" s="5">
        <f>MIN(H9720,FARMER_HRS)</f>
        <v>720</v>
      </c>
      <c r="J9720" s="5">
        <f>MAX(0,H9720-FARMER_HRS)</f>
        <v>5663.6079192476691</v>
      </c>
      <c r="K9720" s="2">
        <f>I9720*FARMER_RATE+J9720*TEMP_WORKER_RATE</f>
        <v>123326.52637582758</v>
      </c>
      <c r="L9720" s="2">
        <f>A9720*PRICE_TOM+B9720*PRICE_CAR+C9720*PRICE_MES</f>
        <v>198086</v>
      </c>
      <c r="M9720" s="2">
        <f>A9720*FERT_BED_TOM+B9720*FERT_BED_CAR+C9720*FERT_BED_MES</f>
        <v>32120</v>
      </c>
      <c r="N9720" s="6">
        <f>IF(AND(D9720&lt;=TOTAL_BEDS,J9720&lt;=TEMP_WORKER_MAX*TEMP_WORKER_HRS),1,0)</f>
        <v>1</v>
      </c>
      <c r="O9720" s="2">
        <f>L9720-M9720-K9720-FIXED_COSTS</f>
        <v>22639.473624172417</v>
      </c>
      <c r="P9720" s="2">
        <f>IF(N9720=1,O9720,"")</f>
        <v>22639.473624172417</v>
      </c>
    </row>
    <row r="9721">
      <c r="A9721" s="6">
        <v>14</v>
      </c>
      <c r="B9721" s="6">
        <v>19</v>
      </c>
      <c r="C9721" s="6">
        <v>14</v>
      </c>
      <c r="D9721" s="6">
        <f>A9721+B9721+C9721</f>
        <v>47</v>
      </c>
      <c r="E9721" s="5">
        <f>IF(A9721=0,0,A9721*LABOR_HRS_WK_TOM*SEASON_WEEKS*(1+DIM_PCT_TOM)^A9721)</f>
        <v>4784.8479031488423</v>
      </c>
      <c r="F9721" s="5">
        <f>IF(B9721=0,0,B9721*LABOR_HRS_WK_CAR*SEASON_WEEKS*(1+DIM_PCT_CAR)^B9721)</f>
        <v>911.23060582002415</v>
      </c>
      <c r="G9721" s="5">
        <f>IF(C9721=0,0,C9721*LABOR_HRS_WK_MES*SEASON_WEEKS*(1+DIM_PCT_MES)^C9721)</f>
        <v>749.67149159246435</v>
      </c>
      <c r="H9721" s="5">
        <f>E9721+F9721+G9721</f>
        <v>6445.75000056133</v>
      </c>
      <c r="I9721" s="5">
        <f>MIN(H9721,FARMER_HRS)</f>
        <v>720</v>
      </c>
      <c r="J9721" s="5">
        <f>MAX(0,H9721-FARMER_HRS)</f>
        <v>5725.75000056133</v>
      </c>
      <c r="K9721" s="2">
        <f>I9721*FARMER_RATE+J9721*TEMP_WORKER_RATE</f>
        <v>124405.38195418975</v>
      </c>
      <c r="L9721" s="2">
        <f>A9721*PRICE_TOM+B9721*PRICE_CAR+C9721*PRICE_MES</f>
        <v>200786</v>
      </c>
      <c r="M9721" s="2">
        <f>A9721*FERT_BED_TOM+B9721*FERT_BED_CAR+C9721*FERT_BED_MES</f>
        <v>33000</v>
      </c>
      <c r="N9721" s="6">
        <f>IF(AND(D9721&lt;=TOTAL_BEDS,J9721&lt;=TEMP_WORKER_MAX*TEMP_WORKER_HRS),1,0)</f>
        <v>1</v>
      </c>
      <c r="O9721" s="2">
        <f>L9721-M9721-K9721-FIXED_COSTS</f>
        <v>23380.618045810246</v>
      </c>
      <c r="P9721" s="2">
        <f>IF(N9721=1,O9721,"")</f>
        <v>23380.618045810246</v>
      </c>
    </row>
    <row r="9722">
      <c r="A9722" s="6">
        <v>14</v>
      </c>
      <c r="B9722" s="6">
        <v>19</v>
      </c>
      <c r="C9722" s="6">
        <v>15</v>
      </c>
      <c r="D9722" s="6">
        <f>A9722+B9722+C9722</f>
        <v>48</v>
      </c>
      <c r="E9722" s="5">
        <f>IF(A9722=0,0,A9722*LABOR_HRS_WK_TOM*SEASON_WEEKS*(1+DIM_PCT_TOM)^A9722)</f>
        <v>4784.8479031488423</v>
      </c>
      <c r="F9722" s="5">
        <f>IF(B9722=0,0,B9722*LABOR_HRS_WK_CAR*SEASON_WEEKS*(1+DIM_PCT_CAR)^B9722)</f>
        <v>911.23060582002415</v>
      </c>
      <c r="G9722" s="5">
        <f>IF(C9722=0,0,C9722*LABOR_HRS_WK_MES*SEASON_WEEKS*(1+DIM_PCT_MES)^C9722)</f>
        <v>813.25969846861074</v>
      </c>
      <c r="H9722" s="5">
        <f>E9722+F9722+G9722</f>
        <v>6509.3382074374767</v>
      </c>
      <c r="I9722" s="5">
        <f>MIN(H9722,FARMER_HRS)</f>
        <v>720</v>
      </c>
      <c r="J9722" s="5">
        <f>MAX(0,H9722-FARMER_HRS)</f>
        <v>5789.3382074374767</v>
      </c>
      <c r="K9722" s="2">
        <f>I9722*FARMER_RATE+J9722*TEMP_WORKER_RATE</f>
        <v>125509.34387912285</v>
      </c>
      <c r="L9722" s="2">
        <f>A9722*PRICE_TOM+B9722*PRICE_CAR+C9722*PRICE_MES</f>
        <v>203486</v>
      </c>
      <c r="M9722" s="2">
        <f>A9722*FERT_BED_TOM+B9722*FERT_BED_CAR+C9722*FERT_BED_MES</f>
        <v>33880</v>
      </c>
      <c r="N9722" s="6">
        <f>IF(AND(D9722&lt;=TOTAL_BEDS,J9722&lt;=TEMP_WORKER_MAX*TEMP_WORKER_HRS),1,0)</f>
        <v>0</v>
      </c>
      <c r="O9722" s="2">
        <f>L9722-M9722-K9722-FIXED_COSTS</f>
        <v>24096.656120877145</v>
      </c>
      <c r="P9722" s="2">
        <f>IF(N9722=1,O9722,"")</f>
      </c>
    </row>
    <row r="9723">
      <c r="A9723" s="6">
        <v>14</v>
      </c>
      <c r="B9723" s="6">
        <v>19</v>
      </c>
      <c r="C9723" s="6">
        <v>16</v>
      </c>
      <c r="D9723" s="6">
        <f>A9723+B9723+C9723</f>
        <v>49</v>
      </c>
      <c r="E9723" s="5">
        <f>IF(A9723=0,0,A9723*LABOR_HRS_WK_TOM*SEASON_WEEKS*(1+DIM_PCT_TOM)^A9723)</f>
        <v>4784.8479031488423</v>
      </c>
      <c r="F9723" s="5">
        <f>IF(B9723=0,0,B9723*LABOR_HRS_WK_CAR*SEASON_WEEKS*(1+DIM_PCT_CAR)^B9723)</f>
        <v>911.23060582002415</v>
      </c>
      <c r="G9723" s="5">
        <f>IF(C9723=0,0,C9723*LABOR_HRS_WK_MES*SEASON_WEEKS*(1+DIM_PCT_MES)^C9723)</f>
        <v>878.32047434609967</v>
      </c>
      <c r="H9723" s="5">
        <f>E9723+F9723+G9723</f>
        <v>6574.3989833149662</v>
      </c>
      <c r="I9723" s="5">
        <f>MIN(H9723,FARMER_HRS)</f>
        <v>720</v>
      </c>
      <c r="J9723" s="5">
        <f>MAX(0,H9723-FARMER_HRS)</f>
        <v>5854.3989833149662</v>
      </c>
      <c r="K9723" s="2">
        <f>I9723*FARMER_RATE+J9723*TEMP_WORKER_RATE</f>
        <v>126638.87123810705</v>
      </c>
      <c r="L9723" s="2">
        <f>A9723*PRICE_TOM+B9723*PRICE_CAR+C9723*PRICE_MES</f>
        <v>206186</v>
      </c>
      <c r="M9723" s="2">
        <f>A9723*FERT_BED_TOM+B9723*FERT_BED_CAR+C9723*FERT_BED_MES</f>
        <v>34760</v>
      </c>
      <c r="N9723" s="6">
        <f>IF(AND(D9723&lt;=TOTAL_BEDS,J9723&lt;=TEMP_WORKER_MAX*TEMP_WORKER_HRS),1,0)</f>
        <v>0</v>
      </c>
      <c r="O9723" s="2">
        <f>L9723-M9723-K9723-FIXED_COSTS</f>
        <v>24787.128761892949</v>
      </c>
      <c r="P9723" s="2">
        <f>IF(N9723=1,O9723,"")</f>
      </c>
    </row>
    <row r="9724">
      <c r="A9724" s="6">
        <v>14</v>
      </c>
      <c r="B9724" s="6">
        <v>19</v>
      </c>
      <c r="C9724" s="6">
        <v>17</v>
      </c>
      <c r="D9724" s="6">
        <f>A9724+B9724+C9724</f>
        <v>50</v>
      </c>
      <c r="E9724" s="5">
        <f>IF(A9724=0,0,A9724*LABOR_HRS_WK_TOM*SEASON_WEEKS*(1+DIM_PCT_TOM)^A9724)</f>
        <v>4784.8479031488423</v>
      </c>
      <c r="F9724" s="5">
        <f>IF(B9724=0,0,B9724*LABOR_HRS_WK_CAR*SEASON_WEEKS*(1+DIM_PCT_CAR)^B9724)</f>
        <v>911.23060582002415</v>
      </c>
      <c r="G9724" s="5">
        <f>IF(C9724=0,0,C9724*LABOR_HRS_WK_MES*SEASON_WEEKS*(1+DIM_PCT_MES)^C9724)</f>
        <v>944.88069779263992</v>
      </c>
      <c r="H9724" s="5">
        <f>E9724+F9724+G9724</f>
        <v>6640.9592067615058</v>
      </c>
      <c r="I9724" s="5">
        <f>MIN(H9724,FARMER_HRS)</f>
        <v>720</v>
      </c>
      <c r="J9724" s="5">
        <f>MAX(0,H9724-FARMER_HRS)</f>
        <v>5920.9592067615058</v>
      </c>
      <c r="K9724" s="2">
        <f>I9724*FARMER_RATE+J9724*TEMP_WORKER_RATE</f>
        <v>127794.43067294281</v>
      </c>
      <c r="L9724" s="2">
        <f>A9724*PRICE_TOM+B9724*PRICE_CAR+C9724*PRICE_MES</f>
        <v>208886</v>
      </c>
      <c r="M9724" s="2">
        <f>A9724*FERT_BED_TOM+B9724*FERT_BED_CAR+C9724*FERT_BED_MES</f>
        <v>35640</v>
      </c>
      <c r="N9724" s="6">
        <f>IF(AND(D9724&lt;=TOTAL_BEDS,J9724&lt;=TEMP_WORKER_MAX*TEMP_WORKER_HRS),1,0)</f>
        <v>0</v>
      </c>
      <c r="O9724" s="2">
        <f>L9724-M9724-K9724-FIXED_COSTS</f>
        <v>25451.569327057194</v>
      </c>
      <c r="P9724" s="2">
        <f>IF(N9724=1,O9724,"")</f>
      </c>
    </row>
    <row r="9725">
      <c r="A9725" s="6">
        <v>14</v>
      </c>
      <c r="B9725" s="6">
        <v>19</v>
      </c>
      <c r="C9725" s="6">
        <v>18</v>
      </c>
      <c r="D9725" s="6">
        <f>A9725+B9725+C9725</f>
        <v>51</v>
      </c>
      <c r="E9725" s="5">
        <f>IF(A9725=0,0,A9725*LABOR_HRS_WK_TOM*SEASON_WEEKS*(1+DIM_PCT_TOM)^A9725)</f>
        <v>4784.8479031488423</v>
      </c>
      <c r="F9725" s="5">
        <f>IF(B9725=0,0,B9725*LABOR_HRS_WK_CAR*SEASON_WEEKS*(1+DIM_PCT_CAR)^B9725)</f>
        <v>911.23060582002415</v>
      </c>
      <c r="G9725" s="5">
        <f>IF(C9725=0,0,C9725*LABOR_HRS_WK_MES*SEASON_WEEKS*(1+DIM_PCT_MES)^C9725)</f>
        <v>1012.9676892512272</v>
      </c>
      <c r="H9725" s="5">
        <f>E9725+F9725+G9725</f>
        <v>6709.0461982200932</v>
      </c>
      <c r="I9725" s="5">
        <f>MIN(H9725,FARMER_HRS)</f>
        <v>720</v>
      </c>
      <c r="J9725" s="5">
        <f>MAX(0,H9725-FARMER_HRS)</f>
        <v>5989.0461982200932</v>
      </c>
      <c r="K9725" s="2">
        <f>I9725*FARMER_RATE+J9725*TEMP_WORKER_RATE</f>
        <v>128976.49649687661</v>
      </c>
      <c r="L9725" s="2">
        <f>A9725*PRICE_TOM+B9725*PRICE_CAR+C9725*PRICE_MES</f>
        <v>211586</v>
      </c>
      <c r="M9725" s="2">
        <f>A9725*FERT_BED_TOM+B9725*FERT_BED_CAR+C9725*FERT_BED_MES</f>
        <v>36520</v>
      </c>
      <c r="N9725" s="6">
        <f>IF(AND(D9725&lt;=TOTAL_BEDS,J9725&lt;=TEMP_WORKER_MAX*TEMP_WORKER_HRS),1,0)</f>
        <v>0</v>
      </c>
      <c r="O9725" s="2">
        <f>L9725-M9725-K9725-FIXED_COSTS</f>
        <v>26089.503503123386</v>
      </c>
      <c r="P9725" s="2">
        <f>IF(N9725=1,O9725,"")</f>
      </c>
    </row>
    <row r="9726">
      <c r="A9726" s="6">
        <v>14</v>
      </c>
      <c r="B9726" s="6">
        <v>19</v>
      </c>
      <c r="C9726" s="6">
        <v>19</v>
      </c>
      <c r="D9726" s="6">
        <f>A9726+B9726+C9726</f>
        <v>52</v>
      </c>
      <c r="E9726" s="5">
        <f>IF(A9726=0,0,A9726*LABOR_HRS_WK_TOM*SEASON_WEEKS*(1+DIM_PCT_TOM)^A9726)</f>
        <v>4784.8479031488423</v>
      </c>
      <c r="F9726" s="5">
        <f>IF(B9726=0,0,B9726*LABOR_HRS_WK_CAR*SEASON_WEEKS*(1+DIM_PCT_CAR)^B9726)</f>
        <v>911.23060582002415</v>
      </c>
      <c r="G9726" s="5">
        <f>IF(C9726=0,0,C9726*LABOR_HRS_WK_MES*SEASON_WEEKS*(1+DIM_PCT_MES)^C9726)</f>
        <v>1082.6092178872491</v>
      </c>
      <c r="H9726" s="5">
        <f>E9726+F9726+G9726</f>
        <v>6778.6877268561148</v>
      </c>
      <c r="I9726" s="5">
        <f>MIN(H9726,FARMER_HRS)</f>
        <v>720</v>
      </c>
      <c r="J9726" s="5">
        <f>MAX(0,H9726-FARMER_HRS)</f>
        <v>6058.6877268561148</v>
      </c>
      <c r="K9726" s="2">
        <f>I9726*FARMER_RATE+J9726*TEMP_WORKER_RATE</f>
        <v>130185.55081347421</v>
      </c>
      <c r="L9726" s="2">
        <f>A9726*PRICE_TOM+B9726*PRICE_CAR+C9726*PRICE_MES</f>
        <v>214286</v>
      </c>
      <c r="M9726" s="2">
        <f>A9726*FERT_BED_TOM+B9726*FERT_BED_CAR+C9726*FERT_BED_MES</f>
        <v>37400</v>
      </c>
      <c r="N9726" s="6">
        <f>IF(AND(D9726&lt;=TOTAL_BEDS,J9726&lt;=TEMP_WORKER_MAX*TEMP_WORKER_HRS),1,0)</f>
        <v>0</v>
      </c>
      <c r="O9726" s="2">
        <f>L9726-M9726-K9726-FIXED_COSTS</f>
        <v>26700.449186525788</v>
      </c>
      <c r="P9726" s="2">
        <f>IF(N9726=1,O9726,"")</f>
      </c>
    </row>
    <row r="9727">
      <c r="A9727" s="6">
        <v>14</v>
      </c>
      <c r="B9727" s="6">
        <v>19</v>
      </c>
      <c r="C9727" s="6">
        <v>20</v>
      </c>
      <c r="D9727" s="6">
        <f>A9727+B9727+C9727</f>
        <v>53</v>
      </c>
      <c r="E9727" s="5">
        <f>IF(A9727=0,0,A9727*LABOR_HRS_WK_TOM*SEASON_WEEKS*(1+DIM_PCT_TOM)^A9727)</f>
        <v>4784.8479031488423</v>
      </c>
      <c r="F9727" s="5">
        <f>IF(B9727=0,0,B9727*LABOR_HRS_WK_CAR*SEASON_WEEKS*(1+DIM_PCT_CAR)^B9727)</f>
        <v>911.23060582002415</v>
      </c>
      <c r="G9727" s="5">
        <f>IF(C9727=0,0,C9727*LABOR_HRS_WK_MES*SEASON_WEEKS*(1+DIM_PCT_MES)^C9727)</f>
        <v>1153.8335085377259</v>
      </c>
      <c r="H9727" s="5">
        <f>E9727+F9727+G9727</f>
        <v>6849.9120175065918</v>
      </c>
      <c r="I9727" s="5">
        <f>MIN(H9727,FARMER_HRS)</f>
        <v>720</v>
      </c>
      <c r="J9727" s="5">
        <f>MAX(0,H9727-FARMER_HRS)</f>
        <v>6129.9120175065918</v>
      </c>
      <c r="K9727" s="2">
        <f>I9727*FARMER_RATE+J9727*TEMP_WORKER_RATE</f>
        <v>131422.08363726723</v>
      </c>
      <c r="L9727" s="2">
        <f>A9727*PRICE_TOM+B9727*PRICE_CAR+C9727*PRICE_MES</f>
        <v>216986</v>
      </c>
      <c r="M9727" s="2">
        <f>A9727*FERT_BED_TOM+B9727*FERT_BED_CAR+C9727*FERT_BED_MES</f>
        <v>38280</v>
      </c>
      <c r="N9727" s="6">
        <f>IF(AND(D9727&lt;=TOTAL_BEDS,J9727&lt;=TEMP_WORKER_MAX*TEMP_WORKER_HRS),1,0)</f>
        <v>0</v>
      </c>
      <c r="O9727" s="2">
        <f>L9727-M9727-K9727-FIXED_COSTS</f>
        <v>27283.916362732765</v>
      </c>
      <c r="P9727" s="2">
        <f>IF(N9727=1,O9727,"")</f>
      </c>
    </row>
    <row r="9728">
      <c r="A9728" s="6">
        <v>14</v>
      </c>
      <c r="B9728" s="6">
        <v>19</v>
      </c>
      <c r="C9728" s="6">
        <v>21</v>
      </c>
      <c r="D9728" s="6">
        <f>A9728+B9728+C9728</f>
        <v>54</v>
      </c>
      <c r="E9728" s="5">
        <f>IF(A9728=0,0,A9728*LABOR_HRS_WK_TOM*SEASON_WEEKS*(1+DIM_PCT_TOM)^A9728)</f>
        <v>4784.8479031488423</v>
      </c>
      <c r="F9728" s="5">
        <f>IF(B9728=0,0,B9728*LABOR_HRS_WK_CAR*SEASON_WEEKS*(1+DIM_PCT_CAR)^B9728)</f>
        <v>911.23060582002415</v>
      </c>
      <c r="G9728" s="5">
        <f>IF(C9728=0,0,C9728*LABOR_HRS_WK_MES*SEASON_WEEKS*(1+DIM_PCT_MES)^C9728)</f>
        <v>1226.6692487641699</v>
      </c>
      <c r="H9728" s="5">
        <f>E9728+F9728+G9728</f>
        <v>6922.7477577330355</v>
      </c>
      <c r="I9728" s="5">
        <f>MIN(H9728,FARMER_HRS)</f>
        <v>720</v>
      </c>
      <c r="J9728" s="5">
        <f>MAX(0,H9728-FARMER_HRS)</f>
        <v>6202.7477577330355</v>
      </c>
      <c r="K9728" s="2">
        <f>I9728*FARMER_RATE+J9728*TEMP_WORKER_RATE</f>
        <v>132686.59301619855</v>
      </c>
      <c r="L9728" s="2">
        <f>A9728*PRICE_TOM+B9728*PRICE_CAR+C9728*PRICE_MES</f>
        <v>219686</v>
      </c>
      <c r="M9728" s="2">
        <f>A9728*FERT_BED_TOM+B9728*FERT_BED_CAR+C9728*FERT_BED_MES</f>
        <v>39160</v>
      </c>
      <c r="N9728" s="6">
        <f>IF(AND(D9728&lt;=TOTAL_BEDS,J9728&lt;=TEMP_WORKER_MAX*TEMP_WORKER_HRS),1,0)</f>
        <v>0</v>
      </c>
      <c r="O9728" s="2">
        <f>L9728-M9728-K9728-FIXED_COSTS</f>
        <v>27839.406983801455</v>
      </c>
      <c r="P9728" s="2">
        <f>IF(N9728=1,O9728,"")</f>
      </c>
    </row>
    <row r="9729">
      <c r="A9729" s="6">
        <v>14</v>
      </c>
      <c r="B9729" s="6">
        <v>19</v>
      </c>
      <c r="C9729" s="6">
        <v>22</v>
      </c>
      <c r="D9729" s="6">
        <f>A9729+B9729+C9729</f>
        <v>55</v>
      </c>
      <c r="E9729" s="5">
        <f>IF(A9729=0,0,A9729*LABOR_HRS_WK_TOM*SEASON_WEEKS*(1+DIM_PCT_TOM)^A9729)</f>
        <v>4784.8479031488423</v>
      </c>
      <c r="F9729" s="5">
        <f>IF(B9729=0,0,B9729*LABOR_HRS_WK_CAR*SEASON_WEEKS*(1+DIM_PCT_CAR)^B9729)</f>
        <v>911.23060582002415</v>
      </c>
      <c r="G9729" s="5">
        <f>IF(C9729=0,0,C9729*LABOR_HRS_WK_MES*SEASON_WEEKS*(1+DIM_PCT_MES)^C9729)</f>
        <v>1301.1455960105659</v>
      </c>
      <c r="H9729" s="5">
        <f>E9729+F9729+G9729</f>
        <v>6997.224104979432</v>
      </c>
      <c r="I9729" s="5">
        <f>MIN(H9729,FARMER_HRS)</f>
        <v>720</v>
      </c>
      <c r="J9729" s="5">
        <f>MAX(0,H9729-FARMER_HRS)</f>
        <v>6277.224104979432</v>
      </c>
      <c r="K9729" s="2">
        <f>I9729*FARMER_RATE+J9729*TEMP_WORKER_RATE</f>
        <v>133979.58515589291</v>
      </c>
      <c r="L9729" s="2">
        <f>A9729*PRICE_TOM+B9729*PRICE_CAR+C9729*PRICE_MES</f>
        <v>222386</v>
      </c>
      <c r="M9729" s="2">
        <f>A9729*FERT_BED_TOM+B9729*FERT_BED_CAR+C9729*FERT_BED_MES</f>
        <v>40040</v>
      </c>
      <c r="N9729" s="6">
        <f>IF(AND(D9729&lt;=TOTAL_BEDS,J9729&lt;=TEMP_WORKER_MAX*TEMP_WORKER_HRS),1,0)</f>
        <v>0</v>
      </c>
      <c r="O9729" s="2">
        <f>L9729-M9729-K9729-FIXED_COSTS</f>
        <v>28366.414844107087</v>
      </c>
      <c r="P9729" s="2">
        <f>IF(N9729=1,O9729,"")</f>
      </c>
    </row>
    <row r="9730">
      <c r="A9730" s="6">
        <v>14</v>
      </c>
      <c r="B9730" s="6">
        <v>19</v>
      </c>
      <c r="C9730" s="6">
        <v>23</v>
      </c>
      <c r="D9730" s="6">
        <f>A9730+B9730+C9730</f>
        <v>56</v>
      </c>
      <c r="E9730" s="5">
        <f>IF(A9730=0,0,A9730*LABOR_HRS_WK_TOM*SEASON_WEEKS*(1+DIM_PCT_TOM)^A9730)</f>
        <v>4784.8479031488423</v>
      </c>
      <c r="F9730" s="5">
        <f>IF(B9730=0,0,B9730*LABOR_HRS_WK_CAR*SEASON_WEEKS*(1+DIM_PCT_CAR)^B9730)</f>
        <v>911.23060582002415</v>
      </c>
      <c r="G9730" s="5">
        <f>IF(C9730=0,0,C9730*LABOR_HRS_WK_MES*SEASON_WEEKS*(1+DIM_PCT_MES)^C9730)</f>
        <v>1377.2921848680023</v>
      </c>
      <c r="H9730" s="5">
        <f>E9730+F9730+G9730</f>
        <v>7073.3706938368687</v>
      </c>
      <c r="I9730" s="5">
        <f>MIN(H9730,FARMER_HRS)</f>
        <v>720</v>
      </c>
      <c r="J9730" s="5">
        <f>MAX(0,H9730-FARMER_HRS)</f>
        <v>6353.3706938368687</v>
      </c>
      <c r="K9730" s="2">
        <f>I9730*FARMER_RATE+J9730*TEMP_WORKER_RATE</f>
        <v>135301.57454577897</v>
      </c>
      <c r="L9730" s="2">
        <f>A9730*PRICE_TOM+B9730*PRICE_CAR+C9730*PRICE_MES</f>
        <v>225086</v>
      </c>
      <c r="M9730" s="2">
        <f>A9730*FERT_BED_TOM+B9730*FERT_BED_CAR+C9730*FERT_BED_MES</f>
        <v>40920</v>
      </c>
      <c r="N9730" s="6">
        <f>IF(AND(D9730&lt;=TOTAL_BEDS,J9730&lt;=TEMP_WORKER_MAX*TEMP_WORKER_HRS),1,0)</f>
        <v>0</v>
      </c>
      <c r="O9730" s="2">
        <f>L9730-M9730-K9730-FIXED_COSTS</f>
        <v>28864.425454221026</v>
      </c>
      <c r="P9730" s="2">
        <f>IF(N9730=1,O9730,"")</f>
      </c>
    </row>
    <row r="9731">
      <c r="A9731" s="6">
        <v>14</v>
      </c>
      <c r="B9731" s="6">
        <v>19</v>
      </c>
      <c r="C9731" s="6">
        <v>24</v>
      </c>
      <c r="D9731" s="6">
        <f>A9731+B9731+C9731</f>
        <v>57</v>
      </c>
      <c r="E9731" s="5">
        <f>IF(A9731=0,0,A9731*LABOR_HRS_WK_TOM*SEASON_WEEKS*(1+DIM_PCT_TOM)^A9731)</f>
        <v>4784.8479031488423</v>
      </c>
      <c r="F9731" s="5">
        <f>IF(B9731=0,0,B9731*LABOR_HRS_WK_CAR*SEASON_WEEKS*(1+DIM_PCT_CAR)^B9731)</f>
        <v>911.23060582002415</v>
      </c>
      <c r="G9731" s="5">
        <f>IF(C9731=0,0,C9731*LABOR_HRS_WK_MES*SEASON_WEEKS*(1+DIM_PCT_MES)^C9731)</f>
        <v>1455.139134447498</v>
      </c>
      <c r="H9731" s="5">
        <f>E9731+F9731+G9731</f>
        <v>7151.2176434163639</v>
      </c>
      <c r="I9731" s="5">
        <f>MIN(H9731,FARMER_HRS)</f>
        <v>720</v>
      </c>
      <c r="J9731" s="5">
        <f>MAX(0,H9731-FARMER_HRS)</f>
        <v>6431.2176434163639</v>
      </c>
      <c r="K9731" s="2">
        <f>I9731*FARMER_RATE+J9731*TEMP_WORKER_RATE</f>
        <v>136653.08408708964</v>
      </c>
      <c r="L9731" s="2">
        <f>A9731*PRICE_TOM+B9731*PRICE_CAR+C9731*PRICE_MES</f>
        <v>227786</v>
      </c>
      <c r="M9731" s="2">
        <f>A9731*FERT_BED_TOM+B9731*FERT_BED_CAR+C9731*FERT_BED_MES</f>
        <v>41800</v>
      </c>
      <c r="N9731" s="6">
        <f>IF(AND(D9731&lt;=TOTAL_BEDS,J9731&lt;=TEMP_WORKER_MAX*TEMP_WORKER_HRS),1,0)</f>
        <v>0</v>
      </c>
      <c r="O9731" s="2">
        <f>L9731-M9731-K9731-FIXED_COSTS</f>
        <v>29332.915912910365</v>
      </c>
      <c r="P9731" s="2">
        <f>IF(N9731=1,O9731,"")</f>
      </c>
    </row>
    <row r="9732">
      <c r="A9732" s="6">
        <v>14</v>
      </c>
      <c r="B9732" s="6">
        <v>19</v>
      </c>
      <c r="C9732" s="6">
        <v>25</v>
      </c>
      <c r="D9732" s="6">
        <f>A9732+B9732+C9732</f>
        <v>58</v>
      </c>
      <c r="E9732" s="5">
        <f>IF(A9732=0,0,A9732*LABOR_HRS_WK_TOM*SEASON_WEEKS*(1+DIM_PCT_TOM)^A9732)</f>
        <v>4784.8479031488423</v>
      </c>
      <c r="F9732" s="5">
        <f>IF(B9732=0,0,B9732*LABOR_HRS_WK_CAR*SEASON_WEEKS*(1+DIM_PCT_CAR)^B9732)</f>
        <v>911.23060582002415</v>
      </c>
      <c r="G9732" s="5">
        <f>IF(C9732=0,0,C9732*LABOR_HRS_WK_MES*SEASON_WEEKS*(1+DIM_PCT_MES)^C9732)</f>
        <v>1534.7170558625955</v>
      </c>
      <c r="H9732" s="5">
        <f>E9732+F9732+G9732</f>
        <v>7230.7955648314619</v>
      </c>
      <c r="I9732" s="5">
        <f>MIN(H9732,FARMER_HRS)</f>
        <v>720</v>
      </c>
      <c r="J9732" s="5">
        <f>MAX(0,H9732-FARMER_HRS)</f>
        <v>6510.7955648314619</v>
      </c>
      <c r="K9732" s="2">
        <f>I9732*FARMER_RATE+J9732*TEMP_WORKER_RATE</f>
        <v>138034.64522276842</v>
      </c>
      <c r="L9732" s="2">
        <f>A9732*PRICE_TOM+B9732*PRICE_CAR+C9732*PRICE_MES</f>
        <v>230486</v>
      </c>
      <c r="M9732" s="2">
        <f>A9732*FERT_BED_TOM+B9732*FERT_BED_CAR+C9732*FERT_BED_MES</f>
        <v>42680</v>
      </c>
      <c r="N9732" s="6">
        <f>IF(AND(D9732&lt;=TOTAL_BEDS,J9732&lt;=TEMP_WORKER_MAX*TEMP_WORKER_HRS),1,0)</f>
        <v>0</v>
      </c>
      <c r="O9732" s="2">
        <f>L9732-M9732-K9732-FIXED_COSTS</f>
        <v>29771.35477723158</v>
      </c>
      <c r="P9732" s="2">
        <f>IF(N9732=1,O9732,"")</f>
      </c>
    </row>
    <row r="9733">
      <c r="A9733" s="6">
        <v>14</v>
      </c>
      <c r="B9733" s="6">
        <v>19</v>
      </c>
      <c r="C9733" s="6">
        <v>26</v>
      </c>
      <c r="D9733" s="6">
        <f>A9733+B9733+C9733</f>
        <v>59</v>
      </c>
      <c r="E9733" s="5">
        <f>IF(A9733=0,0,A9733*LABOR_HRS_WK_TOM*SEASON_WEEKS*(1+DIM_PCT_TOM)^A9733)</f>
        <v>4784.8479031488423</v>
      </c>
      <c r="F9733" s="5">
        <f>IF(B9733=0,0,B9733*LABOR_HRS_WK_CAR*SEASON_WEEKS*(1+DIM_PCT_CAR)^B9733)</f>
        <v>911.23060582002415</v>
      </c>
      <c r="G9733" s="5">
        <f>IF(C9733=0,0,C9733*LABOR_HRS_WK_MES*SEASON_WEEKS*(1+DIM_PCT_MES)^C9733)</f>
        <v>1616.0570598233128</v>
      </c>
      <c r="H9733" s="5">
        <f>E9733+F9733+G9733</f>
        <v>7312.1355687921787</v>
      </c>
      <c r="I9733" s="5">
        <f>MIN(H9733,FARMER_HRS)</f>
        <v>720</v>
      </c>
      <c r="J9733" s="5">
        <f>MAX(0,H9733-FARMER_HRS)</f>
        <v>6592.1355687921787</v>
      </c>
      <c r="K9733" s="2">
        <f>I9733*FARMER_RATE+J9733*TEMP_WORKER_RATE</f>
        <v>139446.79806930866</v>
      </c>
      <c r="L9733" s="2">
        <f>A9733*PRICE_TOM+B9733*PRICE_CAR+C9733*PRICE_MES</f>
        <v>233186</v>
      </c>
      <c r="M9733" s="2">
        <f>A9733*FERT_BED_TOM+B9733*FERT_BED_CAR+C9733*FERT_BED_MES</f>
        <v>43560</v>
      </c>
      <c r="N9733" s="6">
        <f>IF(AND(D9733&lt;=TOTAL_BEDS,J9733&lt;=TEMP_WORKER_MAX*TEMP_WORKER_HRS),1,0)</f>
        <v>0</v>
      </c>
      <c r="O9733" s="2">
        <f>L9733-M9733-K9733-FIXED_COSTS</f>
        <v>30179.201930691343</v>
      </c>
      <c r="P9733" s="2">
        <f>IF(N9733=1,O9733,"")</f>
      </c>
    </row>
    <row r="9734">
      <c r="A9734" s="6">
        <v>14</v>
      </c>
      <c r="B9734" s="6">
        <v>19</v>
      </c>
      <c r="C9734" s="6">
        <v>27</v>
      </c>
      <c r="D9734" s="6">
        <f>A9734+B9734+C9734</f>
        <v>60</v>
      </c>
      <c r="E9734" s="5">
        <f>IF(A9734=0,0,A9734*LABOR_HRS_WK_TOM*SEASON_WEEKS*(1+DIM_PCT_TOM)^A9734)</f>
        <v>4784.8479031488423</v>
      </c>
      <c r="F9734" s="5">
        <f>IF(B9734=0,0,B9734*LABOR_HRS_WK_CAR*SEASON_WEEKS*(1+DIM_PCT_CAR)^B9734)</f>
        <v>911.23060582002415</v>
      </c>
      <c r="G9734" s="5">
        <f>IF(C9734=0,0,C9734*LABOR_HRS_WK_MES*SEASON_WEEKS*(1+DIM_PCT_MES)^C9734)</f>
        <v>1699.19076434307</v>
      </c>
      <c r="H9734" s="5">
        <f>E9734+F9734+G9734</f>
        <v>7395.2692733119366</v>
      </c>
      <c r="I9734" s="5">
        <f>MIN(H9734,FARMER_HRS)</f>
        <v>720</v>
      </c>
      <c r="J9734" s="5">
        <f>MAX(0,H9734-FARMER_HRS)</f>
        <v>6675.2692733119366</v>
      </c>
      <c r="K9734" s="2">
        <f>I9734*FARMER_RATE+J9734*TEMP_WORKER_RATE</f>
        <v>140890.09155055444</v>
      </c>
      <c r="L9734" s="2">
        <f>A9734*PRICE_TOM+B9734*PRICE_CAR+C9734*PRICE_MES</f>
        <v>235886</v>
      </c>
      <c r="M9734" s="2">
        <f>A9734*FERT_BED_TOM+B9734*FERT_BED_CAR+C9734*FERT_BED_MES</f>
        <v>44440</v>
      </c>
      <c r="N9734" s="6">
        <f>IF(AND(D9734&lt;=TOTAL_BEDS,J9734&lt;=TEMP_WORKER_MAX*TEMP_WORKER_HRS),1,0)</f>
        <v>0</v>
      </c>
      <c r="O9734" s="2">
        <f>L9734-M9734-K9734-FIXED_COSTS</f>
        <v>30555.90844944556</v>
      </c>
      <c r="P9734" s="2">
        <f>IF(N9734=1,O9734,"")</f>
      </c>
    </row>
    <row r="9735">
      <c r="A9735" s="6">
        <v>14</v>
      </c>
      <c r="B9735" s="6">
        <v>19</v>
      </c>
      <c r="C9735" s="6">
        <v>28</v>
      </c>
      <c r="D9735" s="6">
        <f>A9735+B9735+C9735</f>
        <v>61</v>
      </c>
      <c r="E9735" s="5">
        <f>IF(A9735=0,0,A9735*LABOR_HRS_WK_TOM*SEASON_WEEKS*(1+DIM_PCT_TOM)^A9735)</f>
        <v>4784.8479031488423</v>
      </c>
      <c r="F9735" s="5">
        <f>IF(B9735=0,0,B9735*LABOR_HRS_WK_CAR*SEASON_WEEKS*(1+DIM_PCT_CAR)^B9735)</f>
        <v>911.23060582002415</v>
      </c>
      <c r="G9735" s="5">
        <f>IF(C9735=0,0,C9735*LABOR_HRS_WK_MES*SEASON_WEEKS*(1+DIM_PCT_MES)^C9735)</f>
        <v>1784.1503025602233</v>
      </c>
      <c r="H9735" s="5">
        <f>E9735+F9735+G9735</f>
        <v>7480.2288115290894</v>
      </c>
      <c r="I9735" s="5">
        <f>MIN(H9735,FARMER_HRS)</f>
        <v>720</v>
      </c>
      <c r="J9735" s="5">
        <f>MAX(0,H9735-FARMER_HRS)</f>
        <v>6760.2288115290894</v>
      </c>
      <c r="K9735" s="2">
        <f>I9735*FARMER_RATE+J9735*TEMP_WORKER_RATE</f>
        <v>142365.08353349112</v>
      </c>
      <c r="L9735" s="2">
        <f>A9735*PRICE_TOM+B9735*PRICE_CAR+C9735*PRICE_MES</f>
        <v>238586</v>
      </c>
      <c r="M9735" s="2">
        <f>A9735*FERT_BED_TOM+B9735*FERT_BED_CAR+C9735*FERT_BED_MES</f>
        <v>45320</v>
      </c>
      <c r="N9735" s="6">
        <f>IF(AND(D9735&lt;=TOTAL_BEDS,J9735&lt;=TEMP_WORKER_MAX*TEMP_WORKER_HRS),1,0)</f>
        <v>0</v>
      </c>
      <c r="O9735" s="2">
        <f>L9735-M9735-K9735-FIXED_COSTS</f>
        <v>30900.916466508876</v>
      </c>
      <c r="P9735" s="2">
        <f>IF(N9735=1,O9735,"")</f>
      </c>
    </row>
    <row r="9736">
      <c r="A9736" s="6">
        <v>14</v>
      </c>
      <c r="B9736" s="6">
        <v>19</v>
      </c>
      <c r="C9736" s="6">
        <v>29</v>
      </c>
      <c r="D9736" s="6">
        <f>A9736+B9736+C9736</f>
        <v>62</v>
      </c>
      <c r="E9736" s="5">
        <f>IF(A9736=0,0,A9736*LABOR_HRS_WK_TOM*SEASON_WEEKS*(1+DIM_PCT_TOM)^A9736)</f>
        <v>4784.8479031488423</v>
      </c>
      <c r="F9736" s="5">
        <f>IF(B9736=0,0,B9736*LABOR_HRS_WK_CAR*SEASON_WEEKS*(1+DIM_PCT_CAR)^B9736)</f>
        <v>911.23060582002415</v>
      </c>
      <c r="G9736" s="5">
        <f>IF(C9736=0,0,C9736*LABOR_HRS_WK_MES*SEASON_WEEKS*(1+DIM_PCT_MES)^C9736)</f>
        <v>1870.9683306758766</v>
      </c>
      <c r="H9736" s="5">
        <f>E9736+F9736+G9736</f>
        <v>7567.0468396447432</v>
      </c>
      <c r="I9736" s="5">
        <f>MIN(H9736,FARMER_HRS)</f>
        <v>720</v>
      </c>
      <c r="J9736" s="5">
        <f>MAX(0,H9736-FARMER_HRS)</f>
        <v>6847.0468396447432</v>
      </c>
      <c r="K9736" s="2">
        <f>I9736*FARMER_RATE+J9736*TEMP_WORKER_RATE</f>
        <v>143872.34096605459</v>
      </c>
      <c r="L9736" s="2">
        <f>A9736*PRICE_TOM+B9736*PRICE_CAR+C9736*PRICE_MES</f>
        <v>241286</v>
      </c>
      <c r="M9736" s="2">
        <f>A9736*FERT_BED_TOM+B9736*FERT_BED_CAR+C9736*FERT_BED_MES</f>
        <v>46200</v>
      </c>
      <c r="N9736" s="6">
        <f>IF(AND(D9736&lt;=TOTAL_BEDS,J9736&lt;=TEMP_WORKER_MAX*TEMP_WORKER_HRS),1,0)</f>
        <v>0</v>
      </c>
      <c r="O9736" s="2">
        <f>L9736-M9736-K9736-FIXED_COSTS</f>
        <v>31213.659033945412</v>
      </c>
      <c r="P9736" s="2">
        <f>IF(N9736=1,O9736,"")</f>
      </c>
    </row>
    <row r="9737">
      <c r="A9737" s="6">
        <v>14</v>
      </c>
      <c r="B9737" s="6">
        <v>19</v>
      </c>
      <c r="C9737" s="6">
        <v>30</v>
      </c>
      <c r="D9737" s="6">
        <f>A9737+B9737+C9737</f>
        <v>63</v>
      </c>
      <c r="E9737" s="5">
        <f>IF(A9737=0,0,A9737*LABOR_HRS_WK_TOM*SEASON_WEEKS*(1+DIM_PCT_TOM)^A9737)</f>
        <v>4784.8479031488423</v>
      </c>
      <c r="F9737" s="5">
        <f>IF(B9737=0,0,B9737*LABOR_HRS_WK_CAR*SEASON_WEEKS*(1+DIM_PCT_CAR)^B9737)</f>
        <v>911.23060582002415</v>
      </c>
      <c r="G9737" s="5">
        <f>IF(C9737=0,0,C9737*LABOR_HRS_WK_MES*SEASON_WEEKS*(1+DIM_PCT_MES)^C9737)</f>
        <v>1959.6780360096466</v>
      </c>
      <c r="H9737" s="5">
        <f>E9737+F9737+G9737</f>
        <v>7655.7565449785125</v>
      </c>
      <c r="I9737" s="5">
        <f>MIN(H9737,FARMER_HRS)</f>
        <v>720</v>
      </c>
      <c r="J9737" s="5">
        <f>MAX(0,H9737-FARMER_HRS)</f>
        <v>6935.7565449785125</v>
      </c>
      <c r="K9737" s="2">
        <f>I9737*FARMER_RATE+J9737*TEMP_WORKER_RATE</f>
        <v>145412.44001698805</v>
      </c>
      <c r="L9737" s="2">
        <f>A9737*PRICE_TOM+B9737*PRICE_CAR+C9737*PRICE_MES</f>
        <v>243986</v>
      </c>
      <c r="M9737" s="2">
        <f>A9737*FERT_BED_TOM+B9737*FERT_BED_CAR+C9737*FERT_BED_MES</f>
        <v>47080</v>
      </c>
      <c r="N9737" s="6">
        <f>IF(AND(D9737&lt;=TOTAL_BEDS,J9737&lt;=TEMP_WORKER_MAX*TEMP_WORKER_HRS),1,0)</f>
        <v>0</v>
      </c>
      <c r="O9737" s="2">
        <f>L9737-M9737-K9737-FIXED_COSTS</f>
        <v>31493.559983011946</v>
      </c>
      <c r="P9737" s="2">
        <f>IF(N9737=1,O9737,"")</f>
      </c>
    </row>
    <row r="9738">
      <c r="A9738" s="6">
        <v>14</v>
      </c>
      <c r="B9738" s="6">
        <v>20</v>
      </c>
      <c r="C9738" s="6">
        <v>0</v>
      </c>
      <c r="D9738" s="6">
        <f>A9738+B9738+C9738</f>
        <v>34</v>
      </c>
      <c r="E9738" s="5">
        <f>IF(A9738=0,0,A9738*LABOR_HRS_WK_TOM*SEASON_WEEKS*(1+DIM_PCT_TOM)^A9738)</f>
        <v>4784.8479031488423</v>
      </c>
      <c r="F9738" s="5">
        <f>IF(B9738=0,0,B9738*LABOR_HRS_WK_CAR*SEASON_WEEKS*(1+DIM_PCT_CAR)^B9738)</f>
        <v>983.16986417423652</v>
      </c>
      <c r="G9738" s="5">
        <f>IF(C9738=0,0,C9738*LABOR_HRS_WK_MES*SEASON_WEEKS*(1+DIM_PCT_MES)^C9738)</f>
        <v>0</v>
      </c>
      <c r="H9738" s="5">
        <f>E9738+F9738+G9738</f>
        <v>5768.0177673230792</v>
      </c>
      <c r="I9738" s="5">
        <f>MIN(H9738,FARMER_HRS)</f>
        <v>720</v>
      </c>
      <c r="J9738" s="5">
        <f>MAX(0,H9738-FARMER_HRS)</f>
        <v>5048.0177673230792</v>
      </c>
      <c r="K9738" s="2">
        <f>I9738*FARMER_RATE+J9738*TEMP_WORKER_RATE</f>
        <v>112639.197349359</v>
      </c>
      <c r="L9738" s="2">
        <f>A9738*PRICE_TOM+B9738*PRICE_CAR+C9738*PRICE_MES</f>
        <v>165080</v>
      </c>
      <c r="M9738" s="2">
        <f>A9738*FERT_BED_TOM+B9738*FERT_BED_CAR+C9738*FERT_BED_MES</f>
        <v>21120</v>
      </c>
      <c r="N9738" s="6">
        <f>IF(AND(D9738&lt;=TOTAL_BEDS,J9738&lt;=TEMP_WORKER_MAX*TEMP_WORKER_HRS),1,0)</f>
        <v>1</v>
      </c>
      <c r="O9738" s="2">
        <f>L9738-M9738-K9738-FIXED_COSTS</f>
        <v>11320.802650640995</v>
      </c>
      <c r="P9738" s="2">
        <f>IF(N9738=1,O9738,"")</f>
        <v>11320.802650640995</v>
      </c>
    </row>
    <row r="9739">
      <c r="A9739" s="6">
        <v>14</v>
      </c>
      <c r="B9739" s="6">
        <v>20</v>
      </c>
      <c r="C9739" s="6">
        <v>1</v>
      </c>
      <c r="D9739" s="6">
        <f>A9739+B9739+C9739</f>
        <v>35</v>
      </c>
      <c r="E9739" s="5">
        <f>IF(A9739=0,0,A9739*LABOR_HRS_WK_TOM*SEASON_WEEKS*(1+DIM_PCT_TOM)^A9739)</f>
        <v>4784.8479031488423</v>
      </c>
      <c r="F9739" s="5">
        <f>IF(B9739=0,0,B9739*LABOR_HRS_WK_CAR*SEASON_WEEKS*(1+DIM_PCT_CAR)^B9739)</f>
        <v>983.16986417423652</v>
      </c>
      <c r="G9739" s="5">
        <f>IF(C9739=0,0,C9739*LABOR_HRS_WK_MES*SEASON_WEEKS*(1+DIM_PCT_MES)^C9739)</f>
        <v>45.5625</v>
      </c>
      <c r="H9739" s="5">
        <f>E9739+F9739+G9739</f>
        <v>5813.5802673230792</v>
      </c>
      <c r="I9739" s="5">
        <f>MIN(H9739,FARMER_HRS)</f>
        <v>720</v>
      </c>
      <c r="J9739" s="5">
        <f>MAX(0,H9739-FARMER_HRS)</f>
        <v>5093.5802673230792</v>
      </c>
      <c r="K9739" s="2">
        <f>I9739*FARMER_RATE+J9739*TEMP_WORKER_RATE</f>
        <v>113430.212974359</v>
      </c>
      <c r="L9739" s="2">
        <f>A9739*PRICE_TOM+B9739*PRICE_CAR+C9739*PRICE_MES</f>
        <v>167780</v>
      </c>
      <c r="M9739" s="2">
        <f>A9739*FERT_BED_TOM+B9739*FERT_BED_CAR+C9739*FERT_BED_MES</f>
        <v>22000</v>
      </c>
      <c r="N9739" s="6">
        <f>IF(AND(D9739&lt;=TOTAL_BEDS,J9739&lt;=TEMP_WORKER_MAX*TEMP_WORKER_HRS),1,0)</f>
        <v>1</v>
      </c>
      <c r="O9739" s="2">
        <f>L9739-M9739-K9739-FIXED_COSTS</f>
        <v>12349.787025640995</v>
      </c>
      <c r="P9739" s="2">
        <f>IF(N9739=1,O9739,"")</f>
        <v>12349.787025640995</v>
      </c>
    </row>
    <row r="9740">
      <c r="A9740" s="6">
        <v>14</v>
      </c>
      <c r="B9740" s="6">
        <v>20</v>
      </c>
      <c r="C9740" s="6">
        <v>2</v>
      </c>
      <c r="D9740" s="6">
        <f>A9740+B9740+C9740</f>
        <v>36</v>
      </c>
      <c r="E9740" s="5">
        <f>IF(A9740=0,0,A9740*LABOR_HRS_WK_TOM*SEASON_WEEKS*(1+DIM_PCT_TOM)^A9740)</f>
        <v>4784.8479031488423</v>
      </c>
      <c r="F9740" s="5">
        <f>IF(B9740=0,0,B9740*LABOR_HRS_WK_CAR*SEASON_WEEKS*(1+DIM_PCT_CAR)^B9740)</f>
        <v>983.16986417423652</v>
      </c>
      <c r="G9740" s="5">
        <f>IF(C9740=0,0,C9740*LABOR_HRS_WK_MES*SEASON_WEEKS*(1+DIM_PCT_MES)^C9740)</f>
        <v>92.2640625</v>
      </c>
      <c r="H9740" s="5">
        <f>E9740+F9740+G9740</f>
        <v>5860.2818298230795</v>
      </c>
      <c r="I9740" s="5">
        <f>MIN(H9740,FARMER_HRS)</f>
        <v>720</v>
      </c>
      <c r="J9740" s="5">
        <f>MAX(0,H9740-FARMER_HRS)</f>
        <v>5140.2818298230795</v>
      </c>
      <c r="K9740" s="2">
        <f>I9740*FARMER_RATE+J9740*TEMP_WORKER_RATE</f>
        <v>114241.00398998402</v>
      </c>
      <c r="L9740" s="2">
        <f>A9740*PRICE_TOM+B9740*PRICE_CAR+C9740*PRICE_MES</f>
        <v>170480</v>
      </c>
      <c r="M9740" s="2">
        <f>A9740*FERT_BED_TOM+B9740*FERT_BED_CAR+C9740*FERT_BED_MES</f>
        <v>22880</v>
      </c>
      <c r="N9740" s="6">
        <f>IF(AND(D9740&lt;=TOTAL_BEDS,J9740&lt;=TEMP_WORKER_MAX*TEMP_WORKER_HRS),1,0)</f>
        <v>1</v>
      </c>
      <c r="O9740" s="2">
        <f>L9740-M9740-K9740-FIXED_COSTS</f>
        <v>13358.996010015981</v>
      </c>
      <c r="P9740" s="2">
        <f>IF(N9740=1,O9740,"")</f>
        <v>13358.996010015981</v>
      </c>
    </row>
    <row r="9741">
      <c r="A9741" s="6">
        <v>14</v>
      </c>
      <c r="B9741" s="6">
        <v>20</v>
      </c>
      <c r="C9741" s="6">
        <v>3</v>
      </c>
      <c r="D9741" s="6">
        <f>A9741+B9741+C9741</f>
        <v>37</v>
      </c>
      <c r="E9741" s="5">
        <f>IF(A9741=0,0,A9741*LABOR_HRS_WK_TOM*SEASON_WEEKS*(1+DIM_PCT_TOM)^A9741)</f>
        <v>4784.8479031488423</v>
      </c>
      <c r="F9741" s="5">
        <f>IF(B9741=0,0,B9741*LABOR_HRS_WK_CAR*SEASON_WEEKS*(1+DIM_PCT_CAR)^B9741)</f>
        <v>983.16986417423652</v>
      </c>
      <c r="G9741" s="5">
        <f>IF(C9741=0,0,C9741*LABOR_HRS_WK_MES*SEASON_WEEKS*(1+DIM_PCT_MES)^C9741)</f>
        <v>140.12604492187498</v>
      </c>
      <c r="H9741" s="5">
        <f>E9741+F9741+G9741</f>
        <v>5908.1438122449545</v>
      </c>
      <c r="I9741" s="5">
        <f>MIN(H9741,FARMER_HRS)</f>
        <v>720</v>
      </c>
      <c r="J9741" s="5">
        <f>MAX(0,H9741-FARMER_HRS)</f>
        <v>5188.1438122449545</v>
      </c>
      <c r="K9741" s="2">
        <f>I9741*FARMER_RATE+J9741*TEMP_WORKER_RATE</f>
        <v>115071.94118480824</v>
      </c>
      <c r="L9741" s="2">
        <f>A9741*PRICE_TOM+B9741*PRICE_CAR+C9741*PRICE_MES</f>
        <v>173180</v>
      </c>
      <c r="M9741" s="2">
        <f>A9741*FERT_BED_TOM+B9741*FERT_BED_CAR+C9741*FERT_BED_MES</f>
        <v>23760</v>
      </c>
      <c r="N9741" s="6">
        <f>IF(AND(D9741&lt;=TOTAL_BEDS,J9741&lt;=TEMP_WORKER_MAX*TEMP_WORKER_HRS),1,0)</f>
        <v>1</v>
      </c>
      <c r="O9741" s="2">
        <f>L9741-M9741-K9741-FIXED_COSTS</f>
        <v>14348.058815191762</v>
      </c>
      <c r="P9741" s="2">
        <f>IF(N9741=1,O9741,"")</f>
        <v>14348.058815191762</v>
      </c>
    </row>
    <row r="9742">
      <c r="A9742" s="6">
        <v>14</v>
      </c>
      <c r="B9742" s="6">
        <v>20</v>
      </c>
      <c r="C9742" s="6">
        <v>4</v>
      </c>
      <c r="D9742" s="6">
        <f>A9742+B9742+C9742</f>
        <v>38</v>
      </c>
      <c r="E9742" s="5">
        <f>IF(A9742=0,0,A9742*LABOR_HRS_WK_TOM*SEASON_WEEKS*(1+DIM_PCT_TOM)^A9742)</f>
        <v>4784.8479031488423</v>
      </c>
      <c r="F9742" s="5">
        <f>IF(B9742=0,0,B9742*LABOR_HRS_WK_CAR*SEASON_WEEKS*(1+DIM_PCT_CAR)^B9742)</f>
        <v>983.16986417423652</v>
      </c>
      <c r="G9742" s="5">
        <f>IF(C9742=0,0,C9742*LABOR_HRS_WK_MES*SEASON_WEEKS*(1+DIM_PCT_MES)^C9742)</f>
        <v>189.17016064453119</v>
      </c>
      <c r="H9742" s="5">
        <f>E9742+F9742+G9742</f>
        <v>5957.18792796761</v>
      </c>
      <c r="I9742" s="5">
        <f>MIN(H9742,FARMER_HRS)</f>
        <v>720</v>
      </c>
      <c r="J9742" s="5">
        <f>MAX(0,H9742-FARMER_HRS)</f>
        <v>5237.18792796761</v>
      </c>
      <c r="K9742" s="2">
        <f>I9742*FARMER_RATE+J9742*TEMP_WORKER_RATE</f>
        <v>115923.40152721545</v>
      </c>
      <c r="L9742" s="2">
        <f>A9742*PRICE_TOM+B9742*PRICE_CAR+C9742*PRICE_MES</f>
        <v>175880</v>
      </c>
      <c r="M9742" s="2">
        <f>A9742*FERT_BED_TOM+B9742*FERT_BED_CAR+C9742*FERT_BED_MES</f>
        <v>24640</v>
      </c>
      <c r="N9742" s="6">
        <f>IF(AND(D9742&lt;=TOTAL_BEDS,J9742&lt;=TEMP_WORKER_MAX*TEMP_WORKER_HRS),1,0)</f>
        <v>1</v>
      </c>
      <c r="O9742" s="2">
        <f>L9742-M9742-K9742-FIXED_COSTS</f>
        <v>15316.59847278455</v>
      </c>
      <c r="P9742" s="2">
        <f>IF(N9742=1,O9742,"")</f>
        <v>15316.59847278455</v>
      </c>
    </row>
    <row r="9743">
      <c r="A9743" s="6">
        <v>14</v>
      </c>
      <c r="B9743" s="6">
        <v>20</v>
      </c>
      <c r="C9743" s="6">
        <v>5</v>
      </c>
      <c r="D9743" s="6">
        <f>A9743+B9743+C9743</f>
        <v>39</v>
      </c>
      <c r="E9743" s="5">
        <f>IF(A9743=0,0,A9743*LABOR_HRS_WK_TOM*SEASON_WEEKS*(1+DIM_PCT_TOM)^A9743)</f>
        <v>4784.8479031488423</v>
      </c>
      <c r="F9743" s="5">
        <f>IF(B9743=0,0,B9743*LABOR_HRS_WK_CAR*SEASON_WEEKS*(1+DIM_PCT_CAR)^B9743)</f>
        <v>983.16986417423652</v>
      </c>
      <c r="G9743" s="5">
        <f>IF(C9743=0,0,C9743*LABOR_HRS_WK_MES*SEASON_WEEKS*(1+DIM_PCT_MES)^C9743)</f>
        <v>239.41848456573481</v>
      </c>
      <c r="H9743" s="5">
        <f>E9743+F9743+G9743</f>
        <v>6007.4362518888138</v>
      </c>
      <c r="I9743" s="5">
        <f>MIN(H9743,FARMER_HRS)</f>
        <v>720</v>
      </c>
      <c r="J9743" s="5">
        <f>MAX(0,H9743-FARMER_HRS)</f>
        <v>5287.4362518888138</v>
      </c>
      <c r="K9743" s="2">
        <f>I9743*FARMER_RATE+J9743*TEMP_WORKER_RATE</f>
        <v>116795.76826195857</v>
      </c>
      <c r="L9743" s="2">
        <f>A9743*PRICE_TOM+B9743*PRICE_CAR+C9743*PRICE_MES</f>
        <v>178580</v>
      </c>
      <c r="M9743" s="2">
        <f>A9743*FERT_BED_TOM+B9743*FERT_BED_CAR+C9743*FERT_BED_MES</f>
        <v>25520</v>
      </c>
      <c r="N9743" s="6">
        <f>IF(AND(D9743&lt;=TOTAL_BEDS,J9743&lt;=TEMP_WORKER_MAX*TEMP_WORKER_HRS),1,0)</f>
        <v>1</v>
      </c>
      <c r="O9743" s="2">
        <f>L9743-M9743-K9743-FIXED_COSTS</f>
        <v>16264.231738041432</v>
      </c>
      <c r="P9743" s="2">
        <f>IF(N9743=1,O9743,"")</f>
        <v>16264.231738041432</v>
      </c>
    </row>
    <row r="9744">
      <c r="A9744" s="6">
        <v>14</v>
      </c>
      <c r="B9744" s="6">
        <v>20</v>
      </c>
      <c r="C9744" s="6">
        <v>6</v>
      </c>
      <c r="D9744" s="6">
        <f>A9744+B9744+C9744</f>
        <v>40</v>
      </c>
      <c r="E9744" s="5">
        <f>IF(A9744=0,0,A9744*LABOR_HRS_WK_TOM*SEASON_WEEKS*(1+DIM_PCT_TOM)^A9744)</f>
        <v>4784.8479031488423</v>
      </c>
      <c r="F9744" s="5">
        <f>IF(B9744=0,0,B9744*LABOR_HRS_WK_CAR*SEASON_WEEKS*(1+DIM_PCT_CAR)^B9744)</f>
        <v>983.16986417423652</v>
      </c>
      <c r="G9744" s="5">
        <f>IF(C9744=0,0,C9744*LABOR_HRS_WK_MES*SEASON_WEEKS*(1+DIM_PCT_MES)^C9744)</f>
        <v>290.89345874736773</v>
      </c>
      <c r="H9744" s="5">
        <f>E9744+F9744+G9744</f>
        <v>6058.9112260704469</v>
      </c>
      <c r="I9744" s="5">
        <f>MIN(H9744,FARMER_HRS)</f>
        <v>720</v>
      </c>
      <c r="J9744" s="5">
        <f>MAX(0,H9744-FARMER_HRS)</f>
        <v>5338.9112260704469</v>
      </c>
      <c r="K9744" s="2">
        <f>I9744*FARMER_RATE+J9744*TEMP_WORKER_RATE</f>
        <v>117689.43100816748</v>
      </c>
      <c r="L9744" s="2">
        <f>A9744*PRICE_TOM+B9744*PRICE_CAR+C9744*PRICE_MES</f>
        <v>181280</v>
      </c>
      <c r="M9744" s="2">
        <f>A9744*FERT_BED_TOM+B9744*FERT_BED_CAR+C9744*FERT_BED_MES</f>
        <v>26400</v>
      </c>
      <c r="N9744" s="6">
        <f>IF(AND(D9744&lt;=TOTAL_BEDS,J9744&lt;=TEMP_WORKER_MAX*TEMP_WORKER_HRS),1,0)</f>
        <v>1</v>
      </c>
      <c r="O9744" s="2">
        <f>L9744-M9744-K9744-FIXED_COSTS</f>
        <v>17190.568991832522</v>
      </c>
      <c r="P9744" s="2">
        <f>IF(N9744=1,O9744,"")</f>
        <v>17190.568991832522</v>
      </c>
    </row>
    <row r="9745">
      <c r="A9745" s="6">
        <v>14</v>
      </c>
      <c r="B9745" s="6">
        <v>20</v>
      </c>
      <c r="C9745" s="6">
        <v>7</v>
      </c>
      <c r="D9745" s="6">
        <f>A9745+B9745+C9745</f>
        <v>41</v>
      </c>
      <c r="E9745" s="5">
        <f>IF(A9745=0,0,A9745*LABOR_HRS_WK_TOM*SEASON_WEEKS*(1+DIM_PCT_TOM)^A9745)</f>
        <v>4784.8479031488423</v>
      </c>
      <c r="F9745" s="5">
        <f>IF(B9745=0,0,B9745*LABOR_HRS_WK_CAR*SEASON_WEEKS*(1+DIM_PCT_CAR)^B9745)</f>
        <v>983.16986417423652</v>
      </c>
      <c r="G9745" s="5">
        <f>IF(C9745=0,0,C9745*LABOR_HRS_WK_MES*SEASON_WEEKS*(1+DIM_PCT_MES)^C9745)</f>
        <v>343.61789814532818</v>
      </c>
      <c r="H9745" s="5">
        <f>E9745+F9745+G9745</f>
        <v>6111.6356654684078</v>
      </c>
      <c r="I9745" s="5">
        <f>MIN(H9745,FARMER_HRS)</f>
        <v>720</v>
      </c>
      <c r="J9745" s="5">
        <f>MAX(0,H9745-FARMER_HRS)</f>
        <v>5391.6356654684078</v>
      </c>
      <c r="K9745" s="2">
        <f>I9745*FARMER_RATE+J9745*TEMP_WORKER_RATE</f>
        <v>118604.78585882652</v>
      </c>
      <c r="L9745" s="2">
        <f>A9745*PRICE_TOM+B9745*PRICE_CAR+C9745*PRICE_MES</f>
        <v>183980</v>
      </c>
      <c r="M9745" s="2">
        <f>A9745*FERT_BED_TOM+B9745*FERT_BED_CAR+C9745*FERT_BED_MES</f>
        <v>27280</v>
      </c>
      <c r="N9745" s="6">
        <f>IF(AND(D9745&lt;=TOTAL_BEDS,J9745&lt;=TEMP_WORKER_MAX*TEMP_WORKER_HRS),1,0)</f>
        <v>1</v>
      </c>
      <c r="O9745" s="2">
        <f>L9745-M9745-K9745-FIXED_COSTS</f>
        <v>18095.214141173477</v>
      </c>
      <c r="P9745" s="2">
        <f>IF(N9745=1,O9745,"")</f>
        <v>18095.214141173477</v>
      </c>
    </row>
    <row r="9746">
      <c r="A9746" s="6">
        <v>14</v>
      </c>
      <c r="B9746" s="6">
        <v>20</v>
      </c>
      <c r="C9746" s="6">
        <v>8</v>
      </c>
      <c r="D9746" s="6">
        <f>A9746+B9746+C9746</f>
        <v>42</v>
      </c>
      <c r="E9746" s="5">
        <f>IF(A9746=0,0,A9746*LABOR_HRS_WK_TOM*SEASON_WEEKS*(1+DIM_PCT_TOM)^A9746)</f>
        <v>4784.8479031488423</v>
      </c>
      <c r="F9746" s="5">
        <f>IF(B9746=0,0,B9746*LABOR_HRS_WK_CAR*SEASON_WEEKS*(1+DIM_PCT_CAR)^B9746)</f>
        <v>983.16986417423652</v>
      </c>
      <c r="G9746" s="5">
        <f>IF(C9746=0,0,C9746*LABOR_HRS_WK_MES*SEASON_WEEKS*(1+DIM_PCT_MES)^C9746)</f>
        <v>397.61499642530833</v>
      </c>
      <c r="H9746" s="5">
        <f>E9746+F9746+G9746</f>
        <v>6165.6327637483873</v>
      </c>
      <c r="I9746" s="5">
        <f>MIN(H9746,FARMER_HRS)</f>
        <v>720</v>
      </c>
      <c r="J9746" s="5">
        <f>MAX(0,H9746-FARMER_HRS)</f>
        <v>5445.6327637483873</v>
      </c>
      <c r="K9746" s="2">
        <f>I9746*FARMER_RATE+J9746*TEMP_WORKER_RATE</f>
        <v>119542.23548174283</v>
      </c>
      <c r="L9746" s="2">
        <f>A9746*PRICE_TOM+B9746*PRICE_CAR+C9746*PRICE_MES</f>
        <v>186680</v>
      </c>
      <c r="M9746" s="2">
        <f>A9746*FERT_BED_TOM+B9746*FERT_BED_CAR+C9746*FERT_BED_MES</f>
        <v>28160</v>
      </c>
      <c r="N9746" s="6">
        <f>IF(AND(D9746&lt;=TOTAL_BEDS,J9746&lt;=TEMP_WORKER_MAX*TEMP_WORKER_HRS),1,0)</f>
        <v>1</v>
      </c>
      <c r="O9746" s="2">
        <f>L9746-M9746-K9746-FIXED_COSTS</f>
        <v>18977.764518257172</v>
      </c>
      <c r="P9746" s="2">
        <f>IF(N9746=1,O9746,"")</f>
        <v>18977.764518257172</v>
      </c>
    </row>
    <row r="9747">
      <c r="A9747" s="6">
        <v>14</v>
      </c>
      <c r="B9747" s="6">
        <v>20</v>
      </c>
      <c r="C9747" s="6">
        <v>9</v>
      </c>
      <c r="D9747" s="6">
        <f>A9747+B9747+C9747</f>
        <v>43</v>
      </c>
      <c r="E9747" s="5">
        <f>IF(A9747=0,0,A9747*LABOR_HRS_WK_TOM*SEASON_WEEKS*(1+DIM_PCT_TOM)^A9747)</f>
        <v>4784.8479031488423</v>
      </c>
      <c r="F9747" s="5">
        <f>IF(B9747=0,0,B9747*LABOR_HRS_WK_CAR*SEASON_WEEKS*(1+DIM_PCT_CAR)^B9747)</f>
        <v>983.16986417423652</v>
      </c>
      <c r="G9747" s="5">
        <f>IF(C9747=0,0,C9747*LABOR_HRS_WK_MES*SEASON_WEEKS*(1+DIM_PCT_MES)^C9747)</f>
        <v>452.90833186570273</v>
      </c>
      <c r="H9747" s="5">
        <f>E9747+F9747+G9747</f>
        <v>6220.9260991887822</v>
      </c>
      <c r="I9747" s="5">
        <f>MIN(H9747,FARMER_HRS)</f>
        <v>720</v>
      </c>
      <c r="J9747" s="5">
        <f>MAX(0,H9747-FARMER_HRS)</f>
        <v>5500.9260991887822</v>
      </c>
      <c r="K9747" s="2">
        <f>I9747*FARMER_RATE+J9747*TEMP_WORKER_RATE</f>
        <v>120502.18922202746</v>
      </c>
      <c r="L9747" s="2">
        <f>A9747*PRICE_TOM+B9747*PRICE_CAR+C9747*PRICE_MES</f>
        <v>189380</v>
      </c>
      <c r="M9747" s="2">
        <f>A9747*FERT_BED_TOM+B9747*FERT_BED_CAR+C9747*FERT_BED_MES</f>
        <v>29040</v>
      </c>
      <c r="N9747" s="6">
        <f>IF(AND(D9747&lt;=TOTAL_BEDS,J9747&lt;=TEMP_WORKER_MAX*TEMP_WORKER_HRS),1,0)</f>
        <v>1</v>
      </c>
      <c r="O9747" s="2">
        <f>L9747-M9747-K9747-FIXED_COSTS</f>
        <v>19837.81077797254</v>
      </c>
      <c r="P9747" s="2">
        <f>IF(N9747=1,O9747,"")</f>
        <v>19837.81077797254</v>
      </c>
    </row>
    <row r="9748">
      <c r="A9748" s="6">
        <v>14</v>
      </c>
      <c r="B9748" s="6">
        <v>20</v>
      </c>
      <c r="C9748" s="6">
        <v>10</v>
      </c>
      <c r="D9748" s="6">
        <f>A9748+B9748+C9748</f>
        <v>44</v>
      </c>
      <c r="E9748" s="5">
        <f>IF(A9748=0,0,A9748*LABOR_HRS_WK_TOM*SEASON_WEEKS*(1+DIM_PCT_TOM)^A9748)</f>
        <v>4784.8479031488423</v>
      </c>
      <c r="F9748" s="5">
        <f>IF(B9748=0,0,B9748*LABOR_HRS_WK_CAR*SEASON_WEEKS*(1+DIM_PCT_CAR)^B9748)</f>
        <v>983.16986417423652</v>
      </c>
      <c r="G9748" s="5">
        <f>IF(C9748=0,0,C9748*LABOR_HRS_WK_MES*SEASON_WEEKS*(1+DIM_PCT_MES)^C9748)</f>
        <v>509.52187334891551</v>
      </c>
      <c r="H9748" s="5">
        <f>E9748+F9748+G9748</f>
        <v>6277.5396406719947</v>
      </c>
      <c r="I9748" s="5">
        <f>MIN(H9748,FARMER_HRS)</f>
        <v>720</v>
      </c>
      <c r="J9748" s="5">
        <f>MAX(0,H9748-FARMER_HRS)</f>
        <v>5557.5396406719947</v>
      </c>
      <c r="K9748" s="2">
        <f>I9748*FARMER_RATE+J9748*TEMP_WORKER_RATE</f>
        <v>121485.06320611102</v>
      </c>
      <c r="L9748" s="2">
        <f>A9748*PRICE_TOM+B9748*PRICE_CAR+C9748*PRICE_MES</f>
        <v>192080</v>
      </c>
      <c r="M9748" s="2">
        <f>A9748*FERT_BED_TOM+B9748*FERT_BED_CAR+C9748*FERT_BED_MES</f>
        <v>29920</v>
      </c>
      <c r="N9748" s="6">
        <f>IF(AND(D9748&lt;=TOTAL_BEDS,J9748&lt;=TEMP_WORKER_MAX*TEMP_WORKER_HRS),1,0)</f>
        <v>1</v>
      </c>
      <c r="O9748" s="2">
        <f>L9748-M9748-K9748-FIXED_COSTS</f>
        <v>20674.936793888977</v>
      </c>
      <c r="P9748" s="2">
        <f>IF(N9748=1,O9748,"")</f>
        <v>20674.936793888977</v>
      </c>
    </row>
    <row r="9749">
      <c r="A9749" s="6">
        <v>14</v>
      </c>
      <c r="B9749" s="6">
        <v>20</v>
      </c>
      <c r="C9749" s="6">
        <v>11</v>
      </c>
      <c r="D9749" s="6">
        <f>A9749+B9749+C9749</f>
        <v>45</v>
      </c>
      <c r="E9749" s="5">
        <f>IF(A9749=0,0,A9749*LABOR_HRS_WK_TOM*SEASON_WEEKS*(1+DIM_PCT_TOM)^A9749)</f>
        <v>4784.8479031488423</v>
      </c>
      <c r="F9749" s="5">
        <f>IF(B9749=0,0,B9749*LABOR_HRS_WK_CAR*SEASON_WEEKS*(1+DIM_PCT_CAR)^B9749)</f>
        <v>983.16986417423652</v>
      </c>
      <c r="G9749" s="5">
        <f>IF(C9749=0,0,C9749*LABOR_HRS_WK_MES*SEASON_WEEKS*(1+DIM_PCT_MES)^C9749)</f>
        <v>567.47998644235463</v>
      </c>
      <c r="H9749" s="5">
        <f>E9749+F9749+G9749</f>
        <v>6335.497753765434</v>
      </c>
      <c r="I9749" s="5">
        <f>MIN(H9749,FARMER_HRS)</f>
        <v>720</v>
      </c>
      <c r="J9749" s="5">
        <f>MAX(0,H9749-FARMER_HRS)</f>
        <v>5615.497753765434</v>
      </c>
      <c r="K9749" s="2">
        <f>I9749*FARMER_RATE+J9749*TEMP_WORKER_RATE</f>
        <v>122491.28044731656</v>
      </c>
      <c r="L9749" s="2">
        <f>A9749*PRICE_TOM+B9749*PRICE_CAR+C9749*PRICE_MES</f>
        <v>194780</v>
      </c>
      <c r="M9749" s="2">
        <f>A9749*FERT_BED_TOM+B9749*FERT_BED_CAR+C9749*FERT_BED_MES</f>
        <v>30800</v>
      </c>
      <c r="N9749" s="6">
        <f>IF(AND(D9749&lt;=TOTAL_BEDS,J9749&lt;=TEMP_WORKER_MAX*TEMP_WORKER_HRS),1,0)</f>
        <v>1</v>
      </c>
      <c r="O9749" s="2">
        <f>L9749-M9749-K9749-FIXED_COSTS</f>
        <v>21488.71955268344</v>
      </c>
      <c r="P9749" s="2">
        <f>IF(N9749=1,O9749,"")</f>
        <v>21488.71955268344</v>
      </c>
    </row>
    <row r="9750">
      <c r="A9750" s="6">
        <v>14</v>
      </c>
      <c r="B9750" s="6">
        <v>20</v>
      </c>
      <c r="C9750" s="6">
        <v>12</v>
      </c>
      <c r="D9750" s="6">
        <f>A9750+B9750+C9750</f>
        <v>46</v>
      </c>
      <c r="E9750" s="5">
        <f>IF(A9750=0,0,A9750*LABOR_HRS_WK_TOM*SEASON_WEEKS*(1+DIM_PCT_TOM)^A9750)</f>
        <v>4784.8479031488423</v>
      </c>
      <c r="F9750" s="5">
        <f>IF(B9750=0,0,B9750*LABOR_HRS_WK_CAR*SEASON_WEEKS*(1+DIM_PCT_CAR)^B9750)</f>
        <v>983.16986417423652</v>
      </c>
      <c r="G9750" s="5">
        <f>IF(C9750=0,0,C9750*LABOR_HRS_WK_MES*SEASON_WEEKS*(1+DIM_PCT_MES)^C9750)</f>
        <v>626.807439570419</v>
      </c>
      <c r="H9750" s="5">
        <f>E9750+F9750+G9750</f>
        <v>6394.825206893498</v>
      </c>
      <c r="I9750" s="5">
        <f>MIN(H9750,FARMER_HRS)</f>
        <v>720</v>
      </c>
      <c r="J9750" s="5">
        <f>MAX(0,H9750-FARMER_HRS)</f>
        <v>5674.825206893498</v>
      </c>
      <c r="K9750" s="2">
        <f>I9750*FARMER_RATE+J9750*TEMP_WORKER_RATE</f>
        <v>123521.27095301212</v>
      </c>
      <c r="L9750" s="2">
        <f>A9750*PRICE_TOM+B9750*PRICE_CAR+C9750*PRICE_MES</f>
        <v>197480</v>
      </c>
      <c r="M9750" s="2">
        <f>A9750*FERT_BED_TOM+B9750*FERT_BED_CAR+C9750*FERT_BED_MES</f>
        <v>31680</v>
      </c>
      <c r="N9750" s="6">
        <f>IF(AND(D9750&lt;=TOTAL_BEDS,J9750&lt;=TEMP_WORKER_MAX*TEMP_WORKER_HRS),1,0)</f>
        <v>1</v>
      </c>
      <c r="O9750" s="2">
        <f>L9750-M9750-K9750-FIXED_COSTS</f>
        <v>22278.729046987879</v>
      </c>
      <c r="P9750" s="2">
        <f>IF(N9750=1,O9750,"")</f>
        <v>22278.729046987879</v>
      </c>
    </row>
    <row r="9751">
      <c r="A9751" s="6">
        <v>14</v>
      </c>
      <c r="B9751" s="6">
        <v>20</v>
      </c>
      <c r="C9751" s="6">
        <v>13</v>
      </c>
      <c r="D9751" s="6">
        <f>A9751+B9751+C9751</f>
        <v>47</v>
      </c>
      <c r="E9751" s="5">
        <f>IF(A9751=0,0,A9751*LABOR_HRS_WK_TOM*SEASON_WEEKS*(1+DIM_PCT_TOM)^A9751)</f>
        <v>4784.8479031488423</v>
      </c>
      <c r="F9751" s="5">
        <f>IF(B9751=0,0,B9751*LABOR_HRS_WK_CAR*SEASON_WEEKS*(1+DIM_PCT_CAR)^B9751)</f>
        <v>983.16986417423652</v>
      </c>
      <c r="G9751" s="5">
        <f>IF(C9751=0,0,C9751*LABOR_HRS_WK_MES*SEASON_WEEKS*(1+DIM_PCT_MES)^C9751)</f>
        <v>687.52941027880331</v>
      </c>
      <c r="H9751" s="5">
        <f>E9751+F9751+G9751</f>
        <v>6455.5471776018821</v>
      </c>
      <c r="I9751" s="5">
        <f>MIN(H9751,FARMER_HRS)</f>
        <v>720</v>
      </c>
      <c r="J9751" s="5">
        <f>MAX(0,H9751-FARMER_HRS)</f>
        <v>5735.5471776018821</v>
      </c>
      <c r="K9751" s="2">
        <f>I9751*FARMER_RATE+J9751*TEMP_WORKER_RATE</f>
        <v>124575.47183336601</v>
      </c>
      <c r="L9751" s="2">
        <f>A9751*PRICE_TOM+B9751*PRICE_CAR+C9751*PRICE_MES</f>
        <v>200180</v>
      </c>
      <c r="M9751" s="2">
        <f>A9751*FERT_BED_TOM+B9751*FERT_BED_CAR+C9751*FERT_BED_MES</f>
        <v>32560</v>
      </c>
      <c r="N9751" s="6">
        <f>IF(AND(D9751&lt;=TOTAL_BEDS,J9751&lt;=TEMP_WORKER_MAX*TEMP_WORKER_HRS),1,0)</f>
        <v>1</v>
      </c>
      <c r="O9751" s="2">
        <f>L9751-M9751-K9751-FIXED_COSTS</f>
        <v>23044.528166633987</v>
      </c>
      <c r="P9751" s="2">
        <f>IF(N9751=1,O9751,"")</f>
        <v>23044.528166633987</v>
      </c>
    </row>
    <row r="9752">
      <c r="A9752" s="6">
        <v>14</v>
      </c>
      <c r="B9752" s="6">
        <v>20</v>
      </c>
      <c r="C9752" s="6">
        <v>14</v>
      </c>
      <c r="D9752" s="6">
        <f>A9752+B9752+C9752</f>
        <v>48</v>
      </c>
      <c r="E9752" s="5">
        <f>IF(A9752=0,0,A9752*LABOR_HRS_WK_TOM*SEASON_WEEKS*(1+DIM_PCT_TOM)^A9752)</f>
        <v>4784.8479031488423</v>
      </c>
      <c r="F9752" s="5">
        <f>IF(B9752=0,0,B9752*LABOR_HRS_WK_CAR*SEASON_WEEKS*(1+DIM_PCT_CAR)^B9752)</f>
        <v>983.16986417423652</v>
      </c>
      <c r="G9752" s="5">
        <f>IF(C9752=0,0,C9752*LABOR_HRS_WK_MES*SEASON_WEEKS*(1+DIM_PCT_MES)^C9752)</f>
        <v>749.67149159246435</v>
      </c>
      <c r="H9752" s="5">
        <f>E9752+F9752+G9752</f>
        <v>6517.6892589155432</v>
      </c>
      <c r="I9752" s="5">
        <f>MIN(H9752,FARMER_HRS)</f>
        <v>720</v>
      </c>
      <c r="J9752" s="5">
        <f>MAX(0,H9752-FARMER_HRS)</f>
        <v>5797.6892589155432</v>
      </c>
      <c r="K9752" s="2">
        <f>I9752*FARMER_RATE+J9752*TEMP_WORKER_RATE</f>
        <v>125654.32741172818</v>
      </c>
      <c r="L9752" s="2">
        <f>A9752*PRICE_TOM+B9752*PRICE_CAR+C9752*PRICE_MES</f>
        <v>202880</v>
      </c>
      <c r="M9752" s="2">
        <f>A9752*FERT_BED_TOM+B9752*FERT_BED_CAR+C9752*FERT_BED_MES</f>
        <v>33440</v>
      </c>
      <c r="N9752" s="6">
        <f>IF(AND(D9752&lt;=TOTAL_BEDS,J9752&lt;=TEMP_WORKER_MAX*TEMP_WORKER_HRS),1,0)</f>
        <v>0</v>
      </c>
      <c r="O9752" s="2">
        <f>L9752-M9752-K9752-FIXED_COSTS</f>
        <v>23785.672588271816</v>
      </c>
      <c r="P9752" s="2">
        <f>IF(N9752=1,O9752,"")</f>
      </c>
    </row>
    <row r="9753">
      <c r="A9753" s="6">
        <v>14</v>
      </c>
      <c r="B9753" s="6">
        <v>20</v>
      </c>
      <c r="C9753" s="6">
        <v>15</v>
      </c>
      <c r="D9753" s="6">
        <f>A9753+B9753+C9753</f>
        <v>49</v>
      </c>
      <c r="E9753" s="5">
        <f>IF(A9753=0,0,A9753*LABOR_HRS_WK_TOM*SEASON_WEEKS*(1+DIM_PCT_TOM)^A9753)</f>
        <v>4784.8479031488423</v>
      </c>
      <c r="F9753" s="5">
        <f>IF(B9753=0,0,B9753*LABOR_HRS_WK_CAR*SEASON_WEEKS*(1+DIM_PCT_CAR)^B9753)</f>
        <v>983.16986417423652</v>
      </c>
      <c r="G9753" s="5">
        <f>IF(C9753=0,0,C9753*LABOR_HRS_WK_MES*SEASON_WEEKS*(1+DIM_PCT_MES)^C9753)</f>
        <v>813.25969846861074</v>
      </c>
      <c r="H9753" s="5">
        <f>E9753+F9753+G9753</f>
        <v>6581.27746579169</v>
      </c>
      <c r="I9753" s="5">
        <f>MIN(H9753,FARMER_HRS)</f>
        <v>720</v>
      </c>
      <c r="J9753" s="5">
        <f>MAX(0,H9753-FARMER_HRS)</f>
        <v>5861.27746579169</v>
      </c>
      <c r="K9753" s="2">
        <f>I9753*FARMER_RATE+J9753*TEMP_WORKER_RATE</f>
        <v>126758.28933666128</v>
      </c>
      <c r="L9753" s="2">
        <f>A9753*PRICE_TOM+B9753*PRICE_CAR+C9753*PRICE_MES</f>
        <v>205580</v>
      </c>
      <c r="M9753" s="2">
        <f>A9753*FERT_BED_TOM+B9753*FERT_BED_CAR+C9753*FERT_BED_MES</f>
        <v>34320</v>
      </c>
      <c r="N9753" s="6">
        <f>IF(AND(D9753&lt;=TOTAL_BEDS,J9753&lt;=TEMP_WORKER_MAX*TEMP_WORKER_HRS),1,0)</f>
        <v>0</v>
      </c>
      <c r="O9753" s="2">
        <f>L9753-M9753-K9753-FIXED_COSTS</f>
        <v>24501.710663338716</v>
      </c>
      <c r="P9753" s="2">
        <f>IF(N9753=1,O9753,"")</f>
      </c>
    </row>
    <row r="9754">
      <c r="A9754" s="6">
        <v>14</v>
      </c>
      <c r="B9754" s="6">
        <v>20</v>
      </c>
      <c r="C9754" s="6">
        <v>16</v>
      </c>
      <c r="D9754" s="6">
        <f>A9754+B9754+C9754</f>
        <v>50</v>
      </c>
      <c r="E9754" s="5">
        <f>IF(A9754=0,0,A9754*LABOR_HRS_WK_TOM*SEASON_WEEKS*(1+DIM_PCT_TOM)^A9754)</f>
        <v>4784.8479031488423</v>
      </c>
      <c r="F9754" s="5">
        <f>IF(B9754=0,0,B9754*LABOR_HRS_WK_CAR*SEASON_WEEKS*(1+DIM_PCT_CAR)^B9754)</f>
        <v>983.16986417423652</v>
      </c>
      <c r="G9754" s="5">
        <f>IF(C9754=0,0,C9754*LABOR_HRS_WK_MES*SEASON_WEEKS*(1+DIM_PCT_MES)^C9754)</f>
        <v>878.32047434609967</v>
      </c>
      <c r="H9754" s="5">
        <f>E9754+F9754+G9754</f>
        <v>6646.3382416691784</v>
      </c>
      <c r="I9754" s="5">
        <f>MIN(H9754,FARMER_HRS)</f>
        <v>720</v>
      </c>
      <c r="J9754" s="5">
        <f>MAX(0,H9754-FARMER_HRS)</f>
        <v>5926.3382416691784</v>
      </c>
      <c r="K9754" s="2">
        <f>I9754*FARMER_RATE+J9754*TEMP_WORKER_RATE</f>
        <v>127887.81669564545</v>
      </c>
      <c r="L9754" s="2">
        <f>A9754*PRICE_TOM+B9754*PRICE_CAR+C9754*PRICE_MES</f>
        <v>208280</v>
      </c>
      <c r="M9754" s="2">
        <f>A9754*FERT_BED_TOM+B9754*FERT_BED_CAR+C9754*FERT_BED_MES</f>
        <v>35200</v>
      </c>
      <c r="N9754" s="6">
        <f>IF(AND(D9754&lt;=TOTAL_BEDS,J9754&lt;=TEMP_WORKER_MAX*TEMP_WORKER_HRS),1,0)</f>
        <v>0</v>
      </c>
      <c r="O9754" s="2">
        <f>L9754-M9754-K9754-FIXED_COSTS</f>
        <v>25192.183304354548</v>
      </c>
      <c r="P9754" s="2">
        <f>IF(N9754=1,O9754,"")</f>
      </c>
    </row>
    <row r="9755">
      <c r="A9755" s="6">
        <v>14</v>
      </c>
      <c r="B9755" s="6">
        <v>20</v>
      </c>
      <c r="C9755" s="6">
        <v>17</v>
      </c>
      <c r="D9755" s="6">
        <f>A9755+B9755+C9755</f>
        <v>51</v>
      </c>
      <c r="E9755" s="5">
        <f>IF(A9755=0,0,A9755*LABOR_HRS_WK_TOM*SEASON_WEEKS*(1+DIM_PCT_TOM)^A9755)</f>
        <v>4784.8479031488423</v>
      </c>
      <c r="F9755" s="5">
        <f>IF(B9755=0,0,B9755*LABOR_HRS_WK_CAR*SEASON_WEEKS*(1+DIM_PCT_CAR)^B9755)</f>
        <v>983.16986417423652</v>
      </c>
      <c r="G9755" s="5">
        <f>IF(C9755=0,0,C9755*LABOR_HRS_WK_MES*SEASON_WEEKS*(1+DIM_PCT_MES)^C9755)</f>
        <v>944.88069779263992</v>
      </c>
      <c r="H9755" s="5">
        <f>E9755+F9755+G9755</f>
        <v>6712.8984651157189</v>
      </c>
      <c r="I9755" s="5">
        <f>MIN(H9755,FARMER_HRS)</f>
        <v>720</v>
      </c>
      <c r="J9755" s="5">
        <f>MAX(0,H9755-FARMER_HRS)</f>
        <v>5992.8984651157189</v>
      </c>
      <c r="K9755" s="2">
        <f>I9755*FARMER_RATE+J9755*TEMP_WORKER_RATE</f>
        <v>129043.37613048122</v>
      </c>
      <c r="L9755" s="2">
        <f>A9755*PRICE_TOM+B9755*PRICE_CAR+C9755*PRICE_MES</f>
        <v>210980</v>
      </c>
      <c r="M9755" s="2">
        <f>A9755*FERT_BED_TOM+B9755*FERT_BED_CAR+C9755*FERT_BED_MES</f>
        <v>36080</v>
      </c>
      <c r="N9755" s="6">
        <f>IF(AND(D9755&lt;=TOTAL_BEDS,J9755&lt;=TEMP_WORKER_MAX*TEMP_WORKER_HRS),1,0)</f>
        <v>0</v>
      </c>
      <c r="O9755" s="2">
        <f>L9755-M9755-K9755-FIXED_COSTS</f>
        <v>25856.623869518779</v>
      </c>
      <c r="P9755" s="2">
        <f>IF(N9755=1,O9755,"")</f>
      </c>
    </row>
    <row r="9756">
      <c r="A9756" s="6">
        <v>14</v>
      </c>
      <c r="B9756" s="6">
        <v>20</v>
      </c>
      <c r="C9756" s="6">
        <v>18</v>
      </c>
      <c r="D9756" s="6">
        <f>A9756+B9756+C9756</f>
        <v>52</v>
      </c>
      <c r="E9756" s="5">
        <f>IF(A9756=0,0,A9756*LABOR_HRS_WK_TOM*SEASON_WEEKS*(1+DIM_PCT_TOM)^A9756)</f>
        <v>4784.8479031488423</v>
      </c>
      <c r="F9756" s="5">
        <f>IF(B9756=0,0,B9756*LABOR_HRS_WK_CAR*SEASON_WEEKS*(1+DIM_PCT_CAR)^B9756)</f>
        <v>983.16986417423652</v>
      </c>
      <c r="G9756" s="5">
        <f>IF(C9756=0,0,C9756*LABOR_HRS_WK_MES*SEASON_WEEKS*(1+DIM_PCT_MES)^C9756)</f>
        <v>1012.9676892512272</v>
      </c>
      <c r="H9756" s="5">
        <f>E9756+F9756+G9756</f>
        <v>6780.9854565743062</v>
      </c>
      <c r="I9756" s="5">
        <f>MIN(H9756,FARMER_HRS)</f>
        <v>720</v>
      </c>
      <c r="J9756" s="5">
        <f>MAX(0,H9756-FARMER_HRS)</f>
        <v>6060.9854565743062</v>
      </c>
      <c r="K9756" s="2">
        <f>I9756*FARMER_RATE+J9756*TEMP_WORKER_RATE</f>
        <v>130225.44195441503</v>
      </c>
      <c r="L9756" s="2">
        <f>A9756*PRICE_TOM+B9756*PRICE_CAR+C9756*PRICE_MES</f>
        <v>213680</v>
      </c>
      <c r="M9756" s="2">
        <f>A9756*FERT_BED_TOM+B9756*FERT_BED_CAR+C9756*FERT_BED_MES</f>
        <v>36960</v>
      </c>
      <c r="N9756" s="6">
        <f>IF(AND(D9756&lt;=TOTAL_BEDS,J9756&lt;=TEMP_WORKER_MAX*TEMP_WORKER_HRS),1,0)</f>
        <v>0</v>
      </c>
      <c r="O9756" s="2">
        <f>L9756-M9756-K9756-FIXED_COSTS</f>
        <v>26494.55804558497</v>
      </c>
      <c r="P9756" s="2">
        <f>IF(N9756=1,O9756,"")</f>
      </c>
    </row>
    <row r="9757">
      <c r="A9757" s="6">
        <v>14</v>
      </c>
      <c r="B9757" s="6">
        <v>20</v>
      </c>
      <c r="C9757" s="6">
        <v>19</v>
      </c>
      <c r="D9757" s="6">
        <f>A9757+B9757+C9757</f>
        <v>53</v>
      </c>
      <c r="E9757" s="5">
        <f>IF(A9757=0,0,A9757*LABOR_HRS_WK_TOM*SEASON_WEEKS*(1+DIM_PCT_TOM)^A9757)</f>
        <v>4784.8479031488423</v>
      </c>
      <c r="F9757" s="5">
        <f>IF(B9757=0,0,B9757*LABOR_HRS_WK_CAR*SEASON_WEEKS*(1+DIM_PCT_CAR)^B9757)</f>
        <v>983.16986417423652</v>
      </c>
      <c r="G9757" s="5">
        <f>IF(C9757=0,0,C9757*LABOR_HRS_WK_MES*SEASON_WEEKS*(1+DIM_PCT_MES)^C9757)</f>
        <v>1082.6092178872491</v>
      </c>
      <c r="H9757" s="5">
        <f>E9757+F9757+G9757</f>
        <v>6850.6269852103287</v>
      </c>
      <c r="I9757" s="5">
        <f>MIN(H9757,FARMER_HRS)</f>
        <v>720</v>
      </c>
      <c r="J9757" s="5">
        <f>MAX(0,H9757-FARMER_HRS)</f>
        <v>6130.6269852103287</v>
      </c>
      <c r="K9757" s="2">
        <f>I9757*FARMER_RATE+J9757*TEMP_WORKER_RATE</f>
        <v>131434.49627101264</v>
      </c>
      <c r="L9757" s="2">
        <f>A9757*PRICE_TOM+B9757*PRICE_CAR+C9757*PRICE_MES</f>
        <v>216380</v>
      </c>
      <c r="M9757" s="2">
        <f>A9757*FERT_BED_TOM+B9757*FERT_BED_CAR+C9757*FERT_BED_MES</f>
        <v>37840</v>
      </c>
      <c r="N9757" s="6">
        <f>IF(AND(D9757&lt;=TOTAL_BEDS,J9757&lt;=TEMP_WORKER_MAX*TEMP_WORKER_HRS),1,0)</f>
        <v>0</v>
      </c>
      <c r="O9757" s="2">
        <f>L9757-M9757-K9757-FIXED_COSTS</f>
        <v>27105.503728987358</v>
      </c>
      <c r="P9757" s="2">
        <f>IF(N9757=1,O9757,"")</f>
      </c>
    </row>
    <row r="9758">
      <c r="A9758" s="6">
        <v>14</v>
      </c>
      <c r="B9758" s="6">
        <v>20</v>
      </c>
      <c r="C9758" s="6">
        <v>20</v>
      </c>
      <c r="D9758" s="6">
        <f>A9758+B9758+C9758</f>
        <v>54</v>
      </c>
      <c r="E9758" s="5">
        <f>IF(A9758=0,0,A9758*LABOR_HRS_WK_TOM*SEASON_WEEKS*(1+DIM_PCT_TOM)^A9758)</f>
        <v>4784.8479031488423</v>
      </c>
      <c r="F9758" s="5">
        <f>IF(B9758=0,0,B9758*LABOR_HRS_WK_CAR*SEASON_WEEKS*(1+DIM_PCT_CAR)^B9758)</f>
        <v>983.16986417423652</v>
      </c>
      <c r="G9758" s="5">
        <f>IF(C9758=0,0,C9758*LABOR_HRS_WK_MES*SEASON_WEEKS*(1+DIM_PCT_MES)^C9758)</f>
        <v>1153.8335085377259</v>
      </c>
      <c r="H9758" s="5">
        <f>E9758+F9758+G9758</f>
        <v>6921.8512758608049</v>
      </c>
      <c r="I9758" s="5">
        <f>MIN(H9758,FARMER_HRS)</f>
        <v>720</v>
      </c>
      <c r="J9758" s="5">
        <f>MAX(0,H9758-FARMER_HRS)</f>
        <v>6201.8512758608049</v>
      </c>
      <c r="K9758" s="2">
        <f>I9758*FARMER_RATE+J9758*TEMP_WORKER_RATE</f>
        <v>132671.02909480565</v>
      </c>
      <c r="L9758" s="2">
        <f>A9758*PRICE_TOM+B9758*PRICE_CAR+C9758*PRICE_MES</f>
        <v>219080</v>
      </c>
      <c r="M9758" s="2">
        <f>A9758*FERT_BED_TOM+B9758*FERT_BED_CAR+C9758*FERT_BED_MES</f>
        <v>38720</v>
      </c>
      <c r="N9758" s="6">
        <f>IF(AND(D9758&lt;=TOTAL_BEDS,J9758&lt;=TEMP_WORKER_MAX*TEMP_WORKER_HRS),1,0)</f>
        <v>0</v>
      </c>
      <c r="O9758" s="2">
        <f>L9758-M9758-K9758-FIXED_COSTS</f>
        <v>27688.97090519435</v>
      </c>
      <c r="P9758" s="2">
        <f>IF(N9758=1,O9758,"")</f>
      </c>
    </row>
    <row r="9759">
      <c r="A9759" s="6">
        <v>14</v>
      </c>
      <c r="B9759" s="6">
        <v>20</v>
      </c>
      <c r="C9759" s="6">
        <v>21</v>
      </c>
      <c r="D9759" s="6">
        <f>A9759+B9759+C9759</f>
        <v>55</v>
      </c>
      <c r="E9759" s="5">
        <f>IF(A9759=0,0,A9759*LABOR_HRS_WK_TOM*SEASON_WEEKS*(1+DIM_PCT_TOM)^A9759)</f>
        <v>4784.8479031488423</v>
      </c>
      <c r="F9759" s="5">
        <f>IF(B9759=0,0,B9759*LABOR_HRS_WK_CAR*SEASON_WEEKS*(1+DIM_PCT_CAR)^B9759)</f>
        <v>983.16986417423652</v>
      </c>
      <c r="G9759" s="5">
        <f>IF(C9759=0,0,C9759*LABOR_HRS_WK_MES*SEASON_WEEKS*(1+DIM_PCT_MES)^C9759)</f>
        <v>1226.6692487641699</v>
      </c>
      <c r="H9759" s="5">
        <f>E9759+F9759+G9759</f>
        <v>6994.6870160872495</v>
      </c>
      <c r="I9759" s="5">
        <f>MIN(H9759,FARMER_HRS)</f>
        <v>720</v>
      </c>
      <c r="J9759" s="5">
        <f>MAX(0,H9759-FARMER_HRS)</f>
        <v>6274.6870160872495</v>
      </c>
      <c r="K9759" s="2">
        <f>I9759*FARMER_RATE+J9759*TEMP_WORKER_RATE</f>
        <v>133935.53847373696</v>
      </c>
      <c r="L9759" s="2">
        <f>A9759*PRICE_TOM+B9759*PRICE_CAR+C9759*PRICE_MES</f>
        <v>221780</v>
      </c>
      <c r="M9759" s="2">
        <f>A9759*FERT_BED_TOM+B9759*FERT_BED_CAR+C9759*FERT_BED_MES</f>
        <v>39600</v>
      </c>
      <c r="N9759" s="6">
        <f>IF(AND(D9759&lt;=TOTAL_BEDS,J9759&lt;=TEMP_WORKER_MAX*TEMP_WORKER_HRS),1,0)</f>
        <v>0</v>
      </c>
      <c r="O9759" s="2">
        <f>L9759-M9759-K9759-FIXED_COSTS</f>
        <v>28244.46152626304</v>
      </c>
      <c r="P9759" s="2">
        <f>IF(N9759=1,O9759,"")</f>
      </c>
    </row>
    <row r="9760">
      <c r="A9760" s="6">
        <v>14</v>
      </c>
      <c r="B9760" s="6">
        <v>20</v>
      </c>
      <c r="C9760" s="6">
        <v>22</v>
      </c>
      <c r="D9760" s="6">
        <f>A9760+B9760+C9760</f>
        <v>56</v>
      </c>
      <c r="E9760" s="5">
        <f>IF(A9760=0,0,A9760*LABOR_HRS_WK_TOM*SEASON_WEEKS*(1+DIM_PCT_TOM)^A9760)</f>
        <v>4784.8479031488423</v>
      </c>
      <c r="F9760" s="5">
        <f>IF(B9760=0,0,B9760*LABOR_HRS_WK_CAR*SEASON_WEEKS*(1+DIM_PCT_CAR)^B9760)</f>
        <v>983.16986417423652</v>
      </c>
      <c r="G9760" s="5">
        <f>IF(C9760=0,0,C9760*LABOR_HRS_WK_MES*SEASON_WEEKS*(1+DIM_PCT_MES)^C9760)</f>
        <v>1301.1455960105659</v>
      </c>
      <c r="H9760" s="5">
        <f>E9760+F9760+G9760</f>
        <v>7069.1633633336451</v>
      </c>
      <c r="I9760" s="5">
        <f>MIN(H9760,FARMER_HRS)</f>
        <v>720</v>
      </c>
      <c r="J9760" s="5">
        <f>MAX(0,H9760-FARMER_HRS)</f>
        <v>6349.1633633336451</v>
      </c>
      <c r="K9760" s="2">
        <f>I9760*FARMER_RATE+J9760*TEMP_WORKER_RATE</f>
        <v>135228.53061343133</v>
      </c>
      <c r="L9760" s="2">
        <f>A9760*PRICE_TOM+B9760*PRICE_CAR+C9760*PRICE_MES</f>
        <v>224480</v>
      </c>
      <c r="M9760" s="2">
        <f>A9760*FERT_BED_TOM+B9760*FERT_BED_CAR+C9760*FERT_BED_MES</f>
        <v>40480</v>
      </c>
      <c r="N9760" s="6">
        <f>IF(AND(D9760&lt;=TOTAL_BEDS,J9760&lt;=TEMP_WORKER_MAX*TEMP_WORKER_HRS),1,0)</f>
        <v>0</v>
      </c>
      <c r="O9760" s="2">
        <f>L9760-M9760-K9760-FIXED_COSTS</f>
        <v>28771.469386568671</v>
      </c>
      <c r="P9760" s="2">
        <f>IF(N9760=1,O9760,"")</f>
      </c>
    </row>
    <row r="9761">
      <c r="A9761" s="6">
        <v>14</v>
      </c>
      <c r="B9761" s="6">
        <v>20</v>
      </c>
      <c r="C9761" s="6">
        <v>23</v>
      </c>
      <c r="D9761" s="6">
        <f>A9761+B9761+C9761</f>
        <v>57</v>
      </c>
      <c r="E9761" s="5">
        <f>IF(A9761=0,0,A9761*LABOR_HRS_WK_TOM*SEASON_WEEKS*(1+DIM_PCT_TOM)^A9761)</f>
        <v>4784.8479031488423</v>
      </c>
      <c r="F9761" s="5">
        <f>IF(B9761=0,0,B9761*LABOR_HRS_WK_CAR*SEASON_WEEKS*(1+DIM_PCT_CAR)^B9761)</f>
        <v>983.16986417423652</v>
      </c>
      <c r="G9761" s="5">
        <f>IF(C9761=0,0,C9761*LABOR_HRS_WK_MES*SEASON_WEEKS*(1+DIM_PCT_MES)^C9761)</f>
        <v>1377.2921848680023</v>
      </c>
      <c r="H9761" s="5">
        <f>E9761+F9761+G9761</f>
        <v>7145.3099521910817</v>
      </c>
      <c r="I9761" s="5">
        <f>MIN(H9761,FARMER_HRS)</f>
        <v>720</v>
      </c>
      <c r="J9761" s="5">
        <f>MAX(0,H9761-FARMER_HRS)</f>
        <v>6425.3099521910817</v>
      </c>
      <c r="K9761" s="2">
        <f>I9761*FARMER_RATE+J9761*TEMP_WORKER_RATE</f>
        <v>136550.52000331739</v>
      </c>
      <c r="L9761" s="2">
        <f>A9761*PRICE_TOM+B9761*PRICE_CAR+C9761*PRICE_MES</f>
        <v>227180</v>
      </c>
      <c r="M9761" s="2">
        <f>A9761*FERT_BED_TOM+B9761*FERT_BED_CAR+C9761*FERT_BED_MES</f>
        <v>41360</v>
      </c>
      <c r="N9761" s="6">
        <f>IF(AND(D9761&lt;=TOTAL_BEDS,J9761&lt;=TEMP_WORKER_MAX*TEMP_WORKER_HRS),1,0)</f>
        <v>0</v>
      </c>
      <c r="O9761" s="2">
        <f>L9761-M9761-K9761-FIXED_COSTS</f>
        <v>29269.47999668261</v>
      </c>
      <c r="P9761" s="2">
        <f>IF(N9761=1,O9761,"")</f>
      </c>
    </row>
    <row r="9762">
      <c r="A9762" s="6">
        <v>14</v>
      </c>
      <c r="B9762" s="6">
        <v>20</v>
      </c>
      <c r="C9762" s="6">
        <v>24</v>
      </c>
      <c r="D9762" s="6">
        <f>A9762+B9762+C9762</f>
        <v>58</v>
      </c>
      <c r="E9762" s="5">
        <f>IF(A9762=0,0,A9762*LABOR_HRS_WK_TOM*SEASON_WEEKS*(1+DIM_PCT_TOM)^A9762)</f>
        <v>4784.8479031488423</v>
      </c>
      <c r="F9762" s="5">
        <f>IF(B9762=0,0,B9762*LABOR_HRS_WK_CAR*SEASON_WEEKS*(1+DIM_PCT_CAR)^B9762)</f>
        <v>983.16986417423652</v>
      </c>
      <c r="G9762" s="5">
        <f>IF(C9762=0,0,C9762*LABOR_HRS_WK_MES*SEASON_WEEKS*(1+DIM_PCT_MES)^C9762)</f>
        <v>1455.139134447498</v>
      </c>
      <c r="H9762" s="5">
        <f>E9762+F9762+G9762</f>
        <v>7223.156901770577</v>
      </c>
      <c r="I9762" s="5">
        <f>MIN(H9762,FARMER_HRS)</f>
        <v>720</v>
      </c>
      <c r="J9762" s="5">
        <f>MAX(0,H9762-FARMER_HRS)</f>
        <v>6503.156901770577</v>
      </c>
      <c r="K9762" s="2">
        <f>I9762*FARMER_RATE+J9762*TEMP_WORKER_RATE</f>
        <v>137902.02954462805</v>
      </c>
      <c r="L9762" s="2">
        <f>A9762*PRICE_TOM+B9762*PRICE_CAR+C9762*PRICE_MES</f>
        <v>229880</v>
      </c>
      <c r="M9762" s="2">
        <f>A9762*FERT_BED_TOM+B9762*FERT_BED_CAR+C9762*FERT_BED_MES</f>
        <v>42240</v>
      </c>
      <c r="N9762" s="6">
        <f>IF(AND(D9762&lt;=TOTAL_BEDS,J9762&lt;=TEMP_WORKER_MAX*TEMP_WORKER_HRS),1,0)</f>
        <v>0</v>
      </c>
      <c r="O9762" s="2">
        <f>L9762-M9762-K9762-FIXED_COSTS</f>
        <v>29737.970455371949</v>
      </c>
      <c r="P9762" s="2">
        <f>IF(N9762=1,O9762,"")</f>
      </c>
    </row>
    <row r="9763">
      <c r="A9763" s="6">
        <v>14</v>
      </c>
      <c r="B9763" s="6">
        <v>20</v>
      </c>
      <c r="C9763" s="6">
        <v>25</v>
      </c>
      <c r="D9763" s="6">
        <f>A9763+B9763+C9763</f>
        <v>59</v>
      </c>
      <c r="E9763" s="5">
        <f>IF(A9763=0,0,A9763*LABOR_HRS_WK_TOM*SEASON_WEEKS*(1+DIM_PCT_TOM)^A9763)</f>
        <v>4784.8479031488423</v>
      </c>
      <c r="F9763" s="5">
        <f>IF(B9763=0,0,B9763*LABOR_HRS_WK_CAR*SEASON_WEEKS*(1+DIM_PCT_CAR)^B9763)</f>
        <v>983.16986417423652</v>
      </c>
      <c r="G9763" s="5">
        <f>IF(C9763=0,0,C9763*LABOR_HRS_WK_MES*SEASON_WEEKS*(1+DIM_PCT_MES)^C9763)</f>
        <v>1534.7170558625955</v>
      </c>
      <c r="H9763" s="5">
        <f>E9763+F9763+G9763</f>
        <v>7302.7348231856749</v>
      </c>
      <c r="I9763" s="5">
        <f>MIN(H9763,FARMER_HRS)</f>
        <v>720</v>
      </c>
      <c r="J9763" s="5">
        <f>MAX(0,H9763-FARMER_HRS)</f>
        <v>6582.7348231856749</v>
      </c>
      <c r="K9763" s="2">
        <f>I9763*FARMER_RATE+J9763*TEMP_WORKER_RATE</f>
        <v>139283.59068030684</v>
      </c>
      <c r="L9763" s="2">
        <f>A9763*PRICE_TOM+B9763*PRICE_CAR+C9763*PRICE_MES</f>
        <v>232580</v>
      </c>
      <c r="M9763" s="2">
        <f>A9763*FERT_BED_TOM+B9763*FERT_BED_CAR+C9763*FERT_BED_MES</f>
        <v>43120</v>
      </c>
      <c r="N9763" s="6">
        <f>IF(AND(D9763&lt;=TOTAL_BEDS,J9763&lt;=TEMP_WORKER_MAX*TEMP_WORKER_HRS),1,0)</f>
        <v>0</v>
      </c>
      <c r="O9763" s="2">
        <f>L9763-M9763-K9763-FIXED_COSTS</f>
        <v>30176.409319693164</v>
      </c>
      <c r="P9763" s="2">
        <f>IF(N9763=1,O9763,"")</f>
      </c>
    </row>
    <row r="9764">
      <c r="A9764" s="6">
        <v>14</v>
      </c>
      <c r="B9764" s="6">
        <v>20</v>
      </c>
      <c r="C9764" s="6">
        <v>26</v>
      </c>
      <c r="D9764" s="6">
        <f>A9764+B9764+C9764</f>
        <v>60</v>
      </c>
      <c r="E9764" s="5">
        <f>IF(A9764=0,0,A9764*LABOR_HRS_WK_TOM*SEASON_WEEKS*(1+DIM_PCT_TOM)^A9764)</f>
        <v>4784.8479031488423</v>
      </c>
      <c r="F9764" s="5">
        <f>IF(B9764=0,0,B9764*LABOR_HRS_WK_CAR*SEASON_WEEKS*(1+DIM_PCT_CAR)^B9764)</f>
        <v>983.16986417423652</v>
      </c>
      <c r="G9764" s="5">
        <f>IF(C9764=0,0,C9764*LABOR_HRS_WK_MES*SEASON_WEEKS*(1+DIM_PCT_MES)^C9764)</f>
        <v>1616.0570598233128</v>
      </c>
      <c r="H9764" s="5">
        <f>E9764+F9764+G9764</f>
        <v>7384.0748271463917</v>
      </c>
      <c r="I9764" s="5">
        <f>MIN(H9764,FARMER_HRS)</f>
        <v>720</v>
      </c>
      <c r="J9764" s="5">
        <f>MAX(0,H9764-FARMER_HRS)</f>
        <v>6664.0748271463917</v>
      </c>
      <c r="K9764" s="2">
        <f>I9764*FARMER_RATE+J9764*TEMP_WORKER_RATE</f>
        <v>140695.74352684707</v>
      </c>
      <c r="L9764" s="2">
        <f>A9764*PRICE_TOM+B9764*PRICE_CAR+C9764*PRICE_MES</f>
        <v>235280</v>
      </c>
      <c r="M9764" s="2">
        <f>A9764*FERT_BED_TOM+B9764*FERT_BED_CAR+C9764*FERT_BED_MES</f>
        <v>44000</v>
      </c>
      <c r="N9764" s="6">
        <f>IF(AND(D9764&lt;=TOTAL_BEDS,J9764&lt;=TEMP_WORKER_MAX*TEMP_WORKER_HRS),1,0)</f>
        <v>0</v>
      </c>
      <c r="O9764" s="2">
        <f>L9764-M9764-K9764-FIXED_COSTS</f>
        <v>30584.256473152927</v>
      </c>
      <c r="P9764" s="2">
        <f>IF(N9764=1,O9764,"")</f>
      </c>
    </row>
    <row r="9765">
      <c r="A9765" s="6">
        <v>14</v>
      </c>
      <c r="B9765" s="6">
        <v>20</v>
      </c>
      <c r="C9765" s="6">
        <v>27</v>
      </c>
      <c r="D9765" s="6">
        <f>A9765+B9765+C9765</f>
        <v>61</v>
      </c>
      <c r="E9765" s="5">
        <f>IF(A9765=0,0,A9765*LABOR_HRS_WK_TOM*SEASON_WEEKS*(1+DIM_PCT_TOM)^A9765)</f>
        <v>4784.8479031488423</v>
      </c>
      <c r="F9765" s="5">
        <f>IF(B9765=0,0,B9765*LABOR_HRS_WK_CAR*SEASON_WEEKS*(1+DIM_PCT_CAR)^B9765)</f>
        <v>983.16986417423652</v>
      </c>
      <c r="G9765" s="5">
        <f>IF(C9765=0,0,C9765*LABOR_HRS_WK_MES*SEASON_WEEKS*(1+DIM_PCT_MES)^C9765)</f>
        <v>1699.19076434307</v>
      </c>
      <c r="H9765" s="5">
        <f>E9765+F9765+G9765</f>
        <v>7467.2085316661487</v>
      </c>
      <c r="I9765" s="5">
        <f>MIN(H9765,FARMER_HRS)</f>
        <v>720</v>
      </c>
      <c r="J9765" s="5">
        <f>MAX(0,H9765-FARMER_HRS)</f>
        <v>6747.2085316661487</v>
      </c>
      <c r="K9765" s="2">
        <f>I9765*FARMER_RATE+J9765*TEMP_WORKER_RATE</f>
        <v>142139.03700809286</v>
      </c>
      <c r="L9765" s="2">
        <f>A9765*PRICE_TOM+B9765*PRICE_CAR+C9765*PRICE_MES</f>
        <v>237980</v>
      </c>
      <c r="M9765" s="2">
        <f>A9765*FERT_BED_TOM+B9765*FERT_BED_CAR+C9765*FERT_BED_MES</f>
        <v>44880</v>
      </c>
      <c r="N9765" s="6">
        <f>IF(AND(D9765&lt;=TOTAL_BEDS,J9765&lt;=TEMP_WORKER_MAX*TEMP_WORKER_HRS),1,0)</f>
        <v>0</v>
      </c>
      <c r="O9765" s="2">
        <f>L9765-M9765-K9765-FIXED_COSTS</f>
        <v>30960.962991907145</v>
      </c>
      <c r="P9765" s="2">
        <f>IF(N9765=1,O9765,"")</f>
      </c>
    </row>
    <row r="9766">
      <c r="A9766" s="6">
        <v>14</v>
      </c>
      <c r="B9766" s="6">
        <v>20</v>
      </c>
      <c r="C9766" s="6">
        <v>28</v>
      </c>
      <c r="D9766" s="6">
        <f>A9766+B9766+C9766</f>
        <v>62</v>
      </c>
      <c r="E9766" s="5">
        <f>IF(A9766=0,0,A9766*LABOR_HRS_WK_TOM*SEASON_WEEKS*(1+DIM_PCT_TOM)^A9766)</f>
        <v>4784.8479031488423</v>
      </c>
      <c r="F9766" s="5">
        <f>IF(B9766=0,0,B9766*LABOR_HRS_WK_CAR*SEASON_WEEKS*(1+DIM_PCT_CAR)^B9766)</f>
        <v>983.16986417423652</v>
      </c>
      <c r="G9766" s="5">
        <f>IF(C9766=0,0,C9766*LABOR_HRS_WK_MES*SEASON_WEEKS*(1+DIM_PCT_MES)^C9766)</f>
        <v>1784.1503025602233</v>
      </c>
      <c r="H9766" s="5">
        <f>E9766+F9766+G9766</f>
        <v>7552.1680698833025</v>
      </c>
      <c r="I9766" s="5">
        <f>MIN(H9766,FARMER_HRS)</f>
        <v>720</v>
      </c>
      <c r="J9766" s="5">
        <f>MAX(0,H9766-FARMER_HRS)</f>
        <v>6832.1680698833025</v>
      </c>
      <c r="K9766" s="2">
        <f>I9766*FARMER_RATE+J9766*TEMP_WORKER_RATE</f>
        <v>143614.02899102954</v>
      </c>
      <c r="L9766" s="2">
        <f>A9766*PRICE_TOM+B9766*PRICE_CAR+C9766*PRICE_MES</f>
        <v>240680</v>
      </c>
      <c r="M9766" s="2">
        <f>A9766*FERT_BED_TOM+B9766*FERT_BED_CAR+C9766*FERT_BED_MES</f>
        <v>45760</v>
      </c>
      <c r="N9766" s="6">
        <f>IF(AND(D9766&lt;=TOTAL_BEDS,J9766&lt;=TEMP_WORKER_MAX*TEMP_WORKER_HRS),1,0)</f>
        <v>0</v>
      </c>
      <c r="O9766" s="2">
        <f>L9766-M9766-K9766-FIXED_COSTS</f>
        <v>31305.97100897046</v>
      </c>
      <c r="P9766" s="2">
        <f>IF(N9766=1,O9766,"")</f>
      </c>
    </row>
    <row r="9767">
      <c r="A9767" s="6">
        <v>14</v>
      </c>
      <c r="B9767" s="6">
        <v>20</v>
      </c>
      <c r="C9767" s="6">
        <v>29</v>
      </c>
      <c r="D9767" s="6">
        <f>A9767+B9767+C9767</f>
        <v>63</v>
      </c>
      <c r="E9767" s="5">
        <f>IF(A9767=0,0,A9767*LABOR_HRS_WK_TOM*SEASON_WEEKS*(1+DIM_PCT_TOM)^A9767)</f>
        <v>4784.8479031488423</v>
      </c>
      <c r="F9767" s="5">
        <f>IF(B9767=0,0,B9767*LABOR_HRS_WK_CAR*SEASON_WEEKS*(1+DIM_PCT_CAR)^B9767)</f>
        <v>983.16986417423652</v>
      </c>
      <c r="G9767" s="5">
        <f>IF(C9767=0,0,C9767*LABOR_HRS_WK_MES*SEASON_WEEKS*(1+DIM_PCT_MES)^C9767)</f>
        <v>1870.9683306758766</v>
      </c>
      <c r="H9767" s="5">
        <f>E9767+F9767+G9767</f>
        <v>7638.9860979989553</v>
      </c>
      <c r="I9767" s="5">
        <f>MIN(H9767,FARMER_HRS)</f>
        <v>720</v>
      </c>
      <c r="J9767" s="5">
        <f>MAX(0,H9767-FARMER_HRS)</f>
        <v>6918.9860979989553</v>
      </c>
      <c r="K9767" s="2">
        <f>I9767*FARMER_RATE+J9767*TEMP_WORKER_RATE</f>
        <v>145121.28642359297</v>
      </c>
      <c r="L9767" s="2">
        <f>A9767*PRICE_TOM+B9767*PRICE_CAR+C9767*PRICE_MES</f>
        <v>243380</v>
      </c>
      <c r="M9767" s="2">
        <f>A9767*FERT_BED_TOM+B9767*FERT_BED_CAR+C9767*FERT_BED_MES</f>
        <v>46640</v>
      </c>
      <c r="N9767" s="6">
        <f>IF(AND(D9767&lt;=TOTAL_BEDS,J9767&lt;=TEMP_WORKER_MAX*TEMP_WORKER_HRS),1,0)</f>
        <v>0</v>
      </c>
      <c r="O9767" s="2">
        <f>L9767-M9767-K9767-FIXED_COSTS</f>
        <v>31618.713576407026</v>
      </c>
      <c r="P9767" s="2">
        <f>IF(N9767=1,O9767,"")</f>
      </c>
    </row>
    <row r="9768">
      <c r="A9768" s="6">
        <v>14</v>
      </c>
      <c r="B9768" s="6">
        <v>20</v>
      </c>
      <c r="C9768" s="6">
        <v>30</v>
      </c>
      <c r="D9768" s="6">
        <f>A9768+B9768+C9768</f>
        <v>64</v>
      </c>
      <c r="E9768" s="5">
        <f>IF(A9768=0,0,A9768*LABOR_HRS_WK_TOM*SEASON_WEEKS*(1+DIM_PCT_TOM)^A9768)</f>
        <v>4784.8479031488423</v>
      </c>
      <c r="F9768" s="5">
        <f>IF(B9768=0,0,B9768*LABOR_HRS_WK_CAR*SEASON_WEEKS*(1+DIM_PCT_CAR)^B9768)</f>
        <v>983.16986417423652</v>
      </c>
      <c r="G9768" s="5">
        <f>IF(C9768=0,0,C9768*LABOR_HRS_WK_MES*SEASON_WEEKS*(1+DIM_PCT_MES)^C9768)</f>
        <v>1959.6780360096466</v>
      </c>
      <c r="H9768" s="5">
        <f>E9768+F9768+G9768</f>
        <v>7727.6958033327255</v>
      </c>
      <c r="I9768" s="5">
        <f>MIN(H9768,FARMER_HRS)</f>
        <v>720</v>
      </c>
      <c r="J9768" s="5">
        <f>MAX(0,H9768-FARMER_HRS)</f>
        <v>7007.6958033327255</v>
      </c>
      <c r="K9768" s="2">
        <f>I9768*FARMER_RATE+J9768*TEMP_WORKER_RATE</f>
        <v>146661.3854745265</v>
      </c>
      <c r="L9768" s="2">
        <f>A9768*PRICE_TOM+B9768*PRICE_CAR+C9768*PRICE_MES</f>
        <v>246080</v>
      </c>
      <c r="M9768" s="2">
        <f>A9768*FERT_BED_TOM+B9768*FERT_BED_CAR+C9768*FERT_BED_MES</f>
        <v>47520</v>
      </c>
      <c r="N9768" s="6">
        <f>IF(AND(D9768&lt;=TOTAL_BEDS,J9768&lt;=TEMP_WORKER_MAX*TEMP_WORKER_HRS),1,0)</f>
        <v>0</v>
      </c>
      <c r="O9768" s="2">
        <f>L9768-M9768-K9768-FIXED_COSTS</f>
        <v>31898.614525473502</v>
      </c>
      <c r="P9768" s="2">
        <f>IF(N9768=1,O9768,"")</f>
      </c>
    </row>
    <row r="9769">
      <c r="A9769" s="6">
        <v>15</v>
      </c>
      <c r="B9769" s="6">
        <v>0</v>
      </c>
      <c r="C9769" s="6">
        <v>0</v>
      </c>
      <c r="D9769" s="6">
        <f>A9769+B9769+C9769</f>
        <v>15</v>
      </c>
      <c r="E9769" s="5">
        <f>IF(A9769=0,0,A9769*LABOR_HRS_WK_TOM*SEASON_WEEKS*(1+DIM_PCT_TOM)^A9769)</f>
        <v>5639.285028711136</v>
      </c>
      <c r="F9769" s="5">
        <f>IF(B9769=0,0,B9769*LABOR_HRS_WK_CAR*SEASON_WEEKS*(1+DIM_PCT_CAR)^B9769)</f>
        <v>0</v>
      </c>
      <c r="G9769" s="5">
        <f>IF(C9769=0,0,C9769*LABOR_HRS_WK_MES*SEASON_WEEKS*(1+DIM_PCT_MES)^C9769)</f>
        <v>0</v>
      </c>
      <c r="H9769" s="5">
        <f>E9769+F9769+G9769</f>
        <v>5639.285028711136</v>
      </c>
      <c r="I9769" s="5">
        <f>MIN(H9769,FARMER_HRS)</f>
        <v>720</v>
      </c>
      <c r="J9769" s="5">
        <f>MAX(0,H9769-FARMER_HRS)</f>
        <v>4919.285028711136</v>
      </c>
      <c r="K9769" s="2">
        <f>I9769*FARMER_RATE+J9769*TEMP_WORKER_RATE</f>
        <v>110404.25397067945</v>
      </c>
      <c r="L9769" s="2">
        <f>A9769*PRICE_TOM+B9769*PRICE_CAR+C9769*PRICE_MES</f>
        <v>132000</v>
      </c>
      <c r="M9769" s="2">
        <f>A9769*FERT_BED_TOM+B9769*FERT_BED_CAR+C9769*FERT_BED_MES</f>
        <v>13200</v>
      </c>
      <c r="N9769" s="6">
        <f>IF(AND(D9769&lt;=TOTAL_BEDS,J9769&lt;=TEMP_WORKER_MAX*TEMP_WORKER_HRS),1,0)</f>
        <v>1</v>
      </c>
      <c r="O9769" s="2">
        <f>L9769-M9769-K9769-FIXED_COSTS</f>
        <v>-11604.253970679449</v>
      </c>
      <c r="P9769" s="2">
        <f>IF(N9769=1,O9769,"")</f>
        <v>-11604.253970679449</v>
      </c>
    </row>
    <row r="9770">
      <c r="A9770" s="6">
        <v>15</v>
      </c>
      <c r="B9770" s="6">
        <v>0</v>
      </c>
      <c r="C9770" s="6">
        <v>1</v>
      </c>
      <c r="D9770" s="6">
        <f>A9770+B9770+C9770</f>
        <v>16</v>
      </c>
      <c r="E9770" s="5">
        <f>IF(A9770=0,0,A9770*LABOR_HRS_WK_TOM*SEASON_WEEKS*(1+DIM_PCT_TOM)^A9770)</f>
        <v>5639.285028711136</v>
      </c>
      <c r="F9770" s="5">
        <f>IF(B9770=0,0,B9770*LABOR_HRS_WK_CAR*SEASON_WEEKS*(1+DIM_PCT_CAR)^B9770)</f>
        <v>0</v>
      </c>
      <c r="G9770" s="5">
        <f>IF(C9770=0,0,C9770*LABOR_HRS_WK_MES*SEASON_WEEKS*(1+DIM_PCT_MES)^C9770)</f>
        <v>45.5625</v>
      </c>
      <c r="H9770" s="5">
        <f>E9770+F9770+G9770</f>
        <v>5684.847528711136</v>
      </c>
      <c r="I9770" s="5">
        <f>MIN(H9770,FARMER_HRS)</f>
        <v>720</v>
      </c>
      <c r="J9770" s="5">
        <f>MAX(0,H9770-FARMER_HRS)</f>
        <v>4964.847528711136</v>
      </c>
      <c r="K9770" s="2">
        <f>I9770*FARMER_RATE+J9770*TEMP_WORKER_RATE</f>
        <v>111195.26959567945</v>
      </c>
      <c r="L9770" s="2">
        <f>A9770*PRICE_TOM+B9770*PRICE_CAR+C9770*PRICE_MES</f>
        <v>134700</v>
      </c>
      <c r="M9770" s="2">
        <f>A9770*FERT_BED_TOM+B9770*FERT_BED_CAR+C9770*FERT_BED_MES</f>
        <v>14080</v>
      </c>
      <c r="N9770" s="6">
        <f>IF(AND(D9770&lt;=TOTAL_BEDS,J9770&lt;=TEMP_WORKER_MAX*TEMP_WORKER_HRS),1,0)</f>
        <v>1</v>
      </c>
      <c r="O9770" s="2">
        <f>L9770-M9770-K9770-FIXED_COSTS</f>
        <v>-10575.269595679449</v>
      </c>
      <c r="P9770" s="2">
        <f>IF(N9770=1,O9770,"")</f>
        <v>-10575.269595679449</v>
      </c>
    </row>
    <row r="9771">
      <c r="A9771" s="6">
        <v>15</v>
      </c>
      <c r="B9771" s="6">
        <v>0</v>
      </c>
      <c r="C9771" s="6">
        <v>2</v>
      </c>
      <c r="D9771" s="6">
        <f>A9771+B9771+C9771</f>
        <v>17</v>
      </c>
      <c r="E9771" s="5">
        <f>IF(A9771=0,0,A9771*LABOR_HRS_WK_TOM*SEASON_WEEKS*(1+DIM_PCT_TOM)^A9771)</f>
        <v>5639.285028711136</v>
      </c>
      <c r="F9771" s="5">
        <f>IF(B9771=0,0,B9771*LABOR_HRS_WK_CAR*SEASON_WEEKS*(1+DIM_PCT_CAR)^B9771)</f>
        <v>0</v>
      </c>
      <c r="G9771" s="5">
        <f>IF(C9771=0,0,C9771*LABOR_HRS_WK_MES*SEASON_WEEKS*(1+DIM_PCT_MES)^C9771)</f>
        <v>92.2640625</v>
      </c>
      <c r="H9771" s="5">
        <f>E9771+F9771+G9771</f>
        <v>5731.5490912111363</v>
      </c>
      <c r="I9771" s="5">
        <f>MIN(H9771,FARMER_HRS)</f>
        <v>720</v>
      </c>
      <c r="J9771" s="5">
        <f>MAX(0,H9771-FARMER_HRS)</f>
        <v>5011.5490912111363</v>
      </c>
      <c r="K9771" s="2">
        <f>I9771*FARMER_RATE+J9771*TEMP_WORKER_RATE</f>
        <v>112006.06061130445</v>
      </c>
      <c r="L9771" s="2">
        <f>A9771*PRICE_TOM+B9771*PRICE_CAR+C9771*PRICE_MES</f>
        <v>137400</v>
      </c>
      <c r="M9771" s="2">
        <f>A9771*FERT_BED_TOM+B9771*FERT_BED_CAR+C9771*FERT_BED_MES</f>
        <v>14960</v>
      </c>
      <c r="N9771" s="6">
        <f>IF(AND(D9771&lt;=TOTAL_BEDS,J9771&lt;=TEMP_WORKER_MAX*TEMP_WORKER_HRS),1,0)</f>
        <v>1</v>
      </c>
      <c r="O9771" s="2">
        <f>L9771-M9771-K9771-FIXED_COSTS</f>
        <v>-9566.0606113044487</v>
      </c>
      <c r="P9771" s="2">
        <f>IF(N9771=1,O9771,"")</f>
        <v>-9566.0606113044487</v>
      </c>
    </row>
    <row r="9772">
      <c r="A9772" s="6">
        <v>15</v>
      </c>
      <c r="B9772" s="6">
        <v>0</v>
      </c>
      <c r="C9772" s="6">
        <v>3</v>
      </c>
      <c r="D9772" s="6">
        <f>A9772+B9772+C9772</f>
        <v>18</v>
      </c>
      <c r="E9772" s="5">
        <f>IF(A9772=0,0,A9772*LABOR_HRS_WK_TOM*SEASON_WEEKS*(1+DIM_PCT_TOM)^A9772)</f>
        <v>5639.285028711136</v>
      </c>
      <c r="F9772" s="5">
        <f>IF(B9772=0,0,B9772*LABOR_HRS_WK_CAR*SEASON_WEEKS*(1+DIM_PCT_CAR)^B9772)</f>
        <v>0</v>
      </c>
      <c r="G9772" s="5">
        <f>IF(C9772=0,0,C9772*LABOR_HRS_WK_MES*SEASON_WEEKS*(1+DIM_PCT_MES)^C9772)</f>
        <v>140.12604492187498</v>
      </c>
      <c r="H9772" s="5">
        <f>E9772+F9772+G9772</f>
        <v>5779.4110736330113</v>
      </c>
      <c r="I9772" s="5">
        <f>MIN(H9772,FARMER_HRS)</f>
        <v>720</v>
      </c>
      <c r="J9772" s="5">
        <f>MAX(0,H9772-FARMER_HRS)</f>
        <v>5059.4110736330113</v>
      </c>
      <c r="K9772" s="2">
        <f>I9772*FARMER_RATE+J9772*TEMP_WORKER_RATE</f>
        <v>112836.99780612867</v>
      </c>
      <c r="L9772" s="2">
        <f>A9772*PRICE_TOM+B9772*PRICE_CAR+C9772*PRICE_MES</f>
        <v>140100</v>
      </c>
      <c r="M9772" s="2">
        <f>A9772*FERT_BED_TOM+B9772*FERT_BED_CAR+C9772*FERT_BED_MES</f>
        <v>15840</v>
      </c>
      <c r="N9772" s="6">
        <f>IF(AND(D9772&lt;=TOTAL_BEDS,J9772&lt;=TEMP_WORKER_MAX*TEMP_WORKER_HRS),1,0)</f>
        <v>1</v>
      </c>
      <c r="O9772" s="2">
        <f>L9772-M9772-K9772-FIXED_COSTS</f>
        <v>-8576.9978061286674</v>
      </c>
      <c r="P9772" s="2">
        <f>IF(N9772=1,O9772,"")</f>
        <v>-8576.9978061286674</v>
      </c>
    </row>
    <row r="9773">
      <c r="A9773" s="6">
        <v>15</v>
      </c>
      <c r="B9773" s="6">
        <v>0</v>
      </c>
      <c r="C9773" s="6">
        <v>4</v>
      </c>
      <c r="D9773" s="6">
        <f>A9773+B9773+C9773</f>
        <v>19</v>
      </c>
      <c r="E9773" s="5">
        <f>IF(A9773=0,0,A9773*LABOR_HRS_WK_TOM*SEASON_WEEKS*(1+DIM_PCT_TOM)^A9773)</f>
        <v>5639.285028711136</v>
      </c>
      <c r="F9773" s="5">
        <f>IF(B9773=0,0,B9773*LABOR_HRS_WK_CAR*SEASON_WEEKS*(1+DIM_PCT_CAR)^B9773)</f>
        <v>0</v>
      </c>
      <c r="G9773" s="5">
        <f>IF(C9773=0,0,C9773*LABOR_HRS_WK_MES*SEASON_WEEKS*(1+DIM_PCT_MES)^C9773)</f>
        <v>189.17016064453119</v>
      </c>
      <c r="H9773" s="5">
        <f>E9773+F9773+G9773</f>
        <v>5828.4551893556672</v>
      </c>
      <c r="I9773" s="5">
        <f>MIN(H9773,FARMER_HRS)</f>
        <v>720</v>
      </c>
      <c r="J9773" s="5">
        <f>MAX(0,H9773-FARMER_HRS)</f>
        <v>5108.4551893556672</v>
      </c>
      <c r="K9773" s="2">
        <f>I9773*FARMER_RATE+J9773*TEMP_WORKER_RATE</f>
        <v>113688.45814853589</v>
      </c>
      <c r="L9773" s="2">
        <f>A9773*PRICE_TOM+B9773*PRICE_CAR+C9773*PRICE_MES</f>
        <v>142800</v>
      </c>
      <c r="M9773" s="2">
        <f>A9773*FERT_BED_TOM+B9773*FERT_BED_CAR+C9773*FERT_BED_MES</f>
        <v>16720</v>
      </c>
      <c r="N9773" s="6">
        <f>IF(AND(D9773&lt;=TOTAL_BEDS,J9773&lt;=TEMP_WORKER_MAX*TEMP_WORKER_HRS),1,0)</f>
        <v>1</v>
      </c>
      <c r="O9773" s="2">
        <f>L9773-M9773-K9773-FIXED_COSTS</f>
        <v>-7608.458148535894</v>
      </c>
      <c r="P9773" s="2">
        <f>IF(N9773=1,O9773,"")</f>
        <v>-7608.458148535894</v>
      </c>
    </row>
    <row r="9774">
      <c r="A9774" s="6">
        <v>15</v>
      </c>
      <c r="B9774" s="6">
        <v>0</v>
      </c>
      <c r="C9774" s="6">
        <v>5</v>
      </c>
      <c r="D9774" s="6">
        <f>A9774+B9774+C9774</f>
        <v>20</v>
      </c>
      <c r="E9774" s="5">
        <f>IF(A9774=0,0,A9774*LABOR_HRS_WK_TOM*SEASON_WEEKS*(1+DIM_PCT_TOM)^A9774)</f>
        <v>5639.285028711136</v>
      </c>
      <c r="F9774" s="5">
        <f>IF(B9774=0,0,B9774*LABOR_HRS_WK_CAR*SEASON_WEEKS*(1+DIM_PCT_CAR)^B9774)</f>
        <v>0</v>
      </c>
      <c r="G9774" s="5">
        <f>IF(C9774=0,0,C9774*LABOR_HRS_WK_MES*SEASON_WEEKS*(1+DIM_PCT_MES)^C9774)</f>
        <v>239.41848456573481</v>
      </c>
      <c r="H9774" s="5">
        <f>E9774+F9774+G9774</f>
        <v>5878.7035132768706</v>
      </c>
      <c r="I9774" s="5">
        <f>MIN(H9774,FARMER_HRS)</f>
        <v>720</v>
      </c>
      <c r="J9774" s="5">
        <f>MAX(0,H9774-FARMER_HRS)</f>
        <v>5158.7035132768706</v>
      </c>
      <c r="K9774" s="2">
        <f>I9774*FARMER_RATE+J9774*TEMP_WORKER_RATE</f>
        <v>114560.824883279</v>
      </c>
      <c r="L9774" s="2">
        <f>A9774*PRICE_TOM+B9774*PRICE_CAR+C9774*PRICE_MES</f>
        <v>145500</v>
      </c>
      <c r="M9774" s="2">
        <f>A9774*FERT_BED_TOM+B9774*FERT_BED_CAR+C9774*FERT_BED_MES</f>
        <v>17600</v>
      </c>
      <c r="N9774" s="6">
        <f>IF(AND(D9774&lt;=TOTAL_BEDS,J9774&lt;=TEMP_WORKER_MAX*TEMP_WORKER_HRS),1,0)</f>
        <v>1</v>
      </c>
      <c r="O9774" s="2">
        <f>L9774-M9774-K9774-FIXED_COSTS</f>
        <v>-6660.8248832789977</v>
      </c>
      <c r="P9774" s="2">
        <f>IF(N9774=1,O9774,"")</f>
        <v>-6660.8248832789977</v>
      </c>
    </row>
    <row r="9775">
      <c r="A9775" s="6">
        <v>15</v>
      </c>
      <c r="B9775" s="6">
        <v>0</v>
      </c>
      <c r="C9775" s="6">
        <v>6</v>
      </c>
      <c r="D9775" s="6">
        <f>A9775+B9775+C9775</f>
        <v>21</v>
      </c>
      <c r="E9775" s="5">
        <f>IF(A9775=0,0,A9775*LABOR_HRS_WK_TOM*SEASON_WEEKS*(1+DIM_PCT_TOM)^A9775)</f>
        <v>5639.285028711136</v>
      </c>
      <c r="F9775" s="5">
        <f>IF(B9775=0,0,B9775*LABOR_HRS_WK_CAR*SEASON_WEEKS*(1+DIM_PCT_CAR)^B9775)</f>
        <v>0</v>
      </c>
      <c r="G9775" s="5">
        <f>IF(C9775=0,0,C9775*LABOR_HRS_WK_MES*SEASON_WEEKS*(1+DIM_PCT_MES)^C9775)</f>
        <v>290.89345874736773</v>
      </c>
      <c r="H9775" s="5">
        <f>E9775+F9775+G9775</f>
        <v>5930.1784874585037</v>
      </c>
      <c r="I9775" s="5">
        <f>MIN(H9775,FARMER_HRS)</f>
        <v>720</v>
      </c>
      <c r="J9775" s="5">
        <f>MAX(0,H9775-FARMER_HRS)</f>
        <v>5210.1784874585037</v>
      </c>
      <c r="K9775" s="2">
        <f>I9775*FARMER_RATE+J9775*TEMP_WORKER_RATE</f>
        <v>115454.48762948791</v>
      </c>
      <c r="L9775" s="2">
        <f>A9775*PRICE_TOM+B9775*PRICE_CAR+C9775*PRICE_MES</f>
        <v>148200</v>
      </c>
      <c r="M9775" s="2">
        <f>A9775*FERT_BED_TOM+B9775*FERT_BED_CAR+C9775*FERT_BED_MES</f>
        <v>18480</v>
      </c>
      <c r="N9775" s="6">
        <f>IF(AND(D9775&lt;=TOTAL_BEDS,J9775&lt;=TEMP_WORKER_MAX*TEMP_WORKER_HRS),1,0)</f>
        <v>1</v>
      </c>
      <c r="O9775" s="2">
        <f>L9775-M9775-K9775-FIXED_COSTS</f>
        <v>-5734.4876294879068</v>
      </c>
      <c r="P9775" s="2">
        <f>IF(N9775=1,O9775,"")</f>
        <v>-5734.4876294879068</v>
      </c>
    </row>
    <row r="9776">
      <c r="A9776" s="6">
        <v>15</v>
      </c>
      <c r="B9776" s="6">
        <v>0</v>
      </c>
      <c r="C9776" s="6">
        <v>7</v>
      </c>
      <c r="D9776" s="6">
        <f>A9776+B9776+C9776</f>
        <v>22</v>
      </c>
      <c r="E9776" s="5">
        <f>IF(A9776=0,0,A9776*LABOR_HRS_WK_TOM*SEASON_WEEKS*(1+DIM_PCT_TOM)^A9776)</f>
        <v>5639.285028711136</v>
      </c>
      <c r="F9776" s="5">
        <f>IF(B9776=0,0,B9776*LABOR_HRS_WK_CAR*SEASON_WEEKS*(1+DIM_PCT_CAR)^B9776)</f>
        <v>0</v>
      </c>
      <c r="G9776" s="5">
        <f>IF(C9776=0,0,C9776*LABOR_HRS_WK_MES*SEASON_WEEKS*(1+DIM_PCT_MES)^C9776)</f>
        <v>343.61789814532818</v>
      </c>
      <c r="H9776" s="5">
        <f>E9776+F9776+G9776</f>
        <v>5982.9029268564645</v>
      </c>
      <c r="I9776" s="5">
        <f>MIN(H9776,FARMER_HRS)</f>
        <v>720</v>
      </c>
      <c r="J9776" s="5">
        <f>MAX(0,H9776-FARMER_HRS)</f>
        <v>5262.9029268564645</v>
      </c>
      <c r="K9776" s="2">
        <f>I9776*FARMER_RATE+J9776*TEMP_WORKER_RATE</f>
        <v>116369.84248014695</v>
      </c>
      <c r="L9776" s="2">
        <f>A9776*PRICE_TOM+B9776*PRICE_CAR+C9776*PRICE_MES</f>
        <v>150900</v>
      </c>
      <c r="M9776" s="2">
        <f>A9776*FERT_BED_TOM+B9776*FERT_BED_CAR+C9776*FERT_BED_MES</f>
        <v>19360</v>
      </c>
      <c r="N9776" s="6">
        <f>IF(AND(D9776&lt;=TOTAL_BEDS,J9776&lt;=TEMP_WORKER_MAX*TEMP_WORKER_HRS),1,0)</f>
        <v>1</v>
      </c>
      <c r="O9776" s="2">
        <f>L9776-M9776-K9776-FIXED_COSTS</f>
        <v>-4829.8424801469519</v>
      </c>
      <c r="P9776" s="2">
        <f>IF(N9776=1,O9776,"")</f>
        <v>-4829.8424801469519</v>
      </c>
    </row>
    <row r="9777">
      <c r="A9777" s="6">
        <v>15</v>
      </c>
      <c r="B9777" s="6">
        <v>0</v>
      </c>
      <c r="C9777" s="6">
        <v>8</v>
      </c>
      <c r="D9777" s="6">
        <f>A9777+B9777+C9777</f>
        <v>23</v>
      </c>
      <c r="E9777" s="5">
        <f>IF(A9777=0,0,A9777*LABOR_HRS_WK_TOM*SEASON_WEEKS*(1+DIM_PCT_TOM)^A9777)</f>
        <v>5639.285028711136</v>
      </c>
      <c r="F9777" s="5">
        <f>IF(B9777=0,0,B9777*LABOR_HRS_WK_CAR*SEASON_WEEKS*(1+DIM_PCT_CAR)^B9777)</f>
        <v>0</v>
      </c>
      <c r="G9777" s="5">
        <f>IF(C9777=0,0,C9777*LABOR_HRS_WK_MES*SEASON_WEEKS*(1+DIM_PCT_MES)^C9777)</f>
        <v>397.61499642530833</v>
      </c>
      <c r="H9777" s="5">
        <f>E9777+F9777+G9777</f>
        <v>6036.9000251364441</v>
      </c>
      <c r="I9777" s="5">
        <f>MIN(H9777,FARMER_HRS)</f>
        <v>720</v>
      </c>
      <c r="J9777" s="5">
        <f>MAX(0,H9777-FARMER_HRS)</f>
        <v>5316.9000251364441</v>
      </c>
      <c r="K9777" s="2">
        <f>I9777*FARMER_RATE+J9777*TEMP_WORKER_RATE</f>
        <v>117307.29210306326</v>
      </c>
      <c r="L9777" s="2">
        <f>A9777*PRICE_TOM+B9777*PRICE_CAR+C9777*PRICE_MES</f>
        <v>153600</v>
      </c>
      <c r="M9777" s="2">
        <f>A9777*FERT_BED_TOM+B9777*FERT_BED_CAR+C9777*FERT_BED_MES</f>
        <v>20240</v>
      </c>
      <c r="N9777" s="6">
        <f>IF(AND(D9777&lt;=TOTAL_BEDS,J9777&lt;=TEMP_WORKER_MAX*TEMP_WORKER_HRS),1,0)</f>
        <v>1</v>
      </c>
      <c r="O9777" s="2">
        <f>L9777-M9777-K9777-FIXED_COSTS</f>
        <v>-3947.2921030632569</v>
      </c>
      <c r="P9777" s="2">
        <f>IF(N9777=1,O9777,"")</f>
        <v>-3947.2921030632569</v>
      </c>
    </row>
    <row r="9778">
      <c r="A9778" s="6">
        <v>15</v>
      </c>
      <c r="B9778" s="6">
        <v>0</v>
      </c>
      <c r="C9778" s="6">
        <v>9</v>
      </c>
      <c r="D9778" s="6">
        <f>A9778+B9778+C9778</f>
        <v>24</v>
      </c>
      <c r="E9778" s="5">
        <f>IF(A9778=0,0,A9778*LABOR_HRS_WK_TOM*SEASON_WEEKS*(1+DIM_PCT_TOM)^A9778)</f>
        <v>5639.285028711136</v>
      </c>
      <c r="F9778" s="5">
        <f>IF(B9778=0,0,B9778*LABOR_HRS_WK_CAR*SEASON_WEEKS*(1+DIM_PCT_CAR)^B9778)</f>
        <v>0</v>
      </c>
      <c r="G9778" s="5">
        <f>IF(C9778=0,0,C9778*LABOR_HRS_WK_MES*SEASON_WEEKS*(1+DIM_PCT_MES)^C9778)</f>
        <v>452.90833186570273</v>
      </c>
      <c r="H9778" s="5">
        <f>E9778+F9778+G9778</f>
        <v>6092.193360576839</v>
      </c>
      <c r="I9778" s="5">
        <f>MIN(H9778,FARMER_HRS)</f>
        <v>720</v>
      </c>
      <c r="J9778" s="5">
        <f>MAX(0,H9778-FARMER_HRS)</f>
        <v>5372.193360576839</v>
      </c>
      <c r="K9778" s="2">
        <f>I9778*FARMER_RATE+J9778*TEMP_WORKER_RATE</f>
        <v>118267.2458433479</v>
      </c>
      <c r="L9778" s="2">
        <f>A9778*PRICE_TOM+B9778*PRICE_CAR+C9778*PRICE_MES</f>
        <v>156300</v>
      </c>
      <c r="M9778" s="2">
        <f>A9778*FERT_BED_TOM+B9778*FERT_BED_CAR+C9778*FERT_BED_MES</f>
        <v>21120</v>
      </c>
      <c r="N9778" s="6">
        <f>IF(AND(D9778&lt;=TOTAL_BEDS,J9778&lt;=TEMP_WORKER_MAX*TEMP_WORKER_HRS),1,0)</f>
        <v>1</v>
      </c>
      <c r="O9778" s="2">
        <f>L9778-M9778-K9778-FIXED_COSTS</f>
        <v>-3087.2458433479042</v>
      </c>
      <c r="P9778" s="2">
        <f>IF(N9778=1,O9778,"")</f>
        <v>-3087.2458433479042</v>
      </c>
    </row>
    <row r="9779">
      <c r="A9779" s="6">
        <v>15</v>
      </c>
      <c r="B9779" s="6">
        <v>0</v>
      </c>
      <c r="C9779" s="6">
        <v>10</v>
      </c>
      <c r="D9779" s="6">
        <f>A9779+B9779+C9779</f>
        <v>25</v>
      </c>
      <c r="E9779" s="5">
        <f>IF(A9779=0,0,A9779*LABOR_HRS_WK_TOM*SEASON_WEEKS*(1+DIM_PCT_TOM)^A9779)</f>
        <v>5639.285028711136</v>
      </c>
      <c r="F9779" s="5">
        <f>IF(B9779=0,0,B9779*LABOR_HRS_WK_CAR*SEASON_WEEKS*(1+DIM_PCT_CAR)^B9779)</f>
        <v>0</v>
      </c>
      <c r="G9779" s="5">
        <f>IF(C9779=0,0,C9779*LABOR_HRS_WK_MES*SEASON_WEEKS*(1+DIM_PCT_MES)^C9779)</f>
        <v>509.52187334891551</v>
      </c>
      <c r="H9779" s="5">
        <f>E9779+F9779+G9779</f>
        <v>6148.8069020600515</v>
      </c>
      <c r="I9779" s="5">
        <f>MIN(H9779,FARMER_HRS)</f>
        <v>720</v>
      </c>
      <c r="J9779" s="5">
        <f>MAX(0,H9779-FARMER_HRS)</f>
        <v>5428.8069020600515</v>
      </c>
      <c r="K9779" s="2">
        <f>I9779*FARMER_RATE+J9779*TEMP_WORKER_RATE</f>
        <v>119250.11982743145</v>
      </c>
      <c r="L9779" s="2">
        <f>A9779*PRICE_TOM+B9779*PRICE_CAR+C9779*PRICE_MES</f>
        <v>159000</v>
      </c>
      <c r="M9779" s="2">
        <f>A9779*FERT_BED_TOM+B9779*FERT_BED_CAR+C9779*FERT_BED_MES</f>
        <v>22000</v>
      </c>
      <c r="N9779" s="6">
        <f>IF(AND(D9779&lt;=TOTAL_BEDS,J9779&lt;=TEMP_WORKER_MAX*TEMP_WORKER_HRS),1,0)</f>
        <v>1</v>
      </c>
      <c r="O9779" s="2">
        <f>L9779-M9779-K9779-FIXED_COSTS</f>
        <v>-2250.119827431452</v>
      </c>
      <c r="P9779" s="2">
        <f>IF(N9779=1,O9779,"")</f>
        <v>-2250.119827431452</v>
      </c>
    </row>
    <row r="9780">
      <c r="A9780" s="6">
        <v>15</v>
      </c>
      <c r="B9780" s="6">
        <v>0</v>
      </c>
      <c r="C9780" s="6">
        <v>11</v>
      </c>
      <c r="D9780" s="6">
        <f>A9780+B9780+C9780</f>
        <v>26</v>
      </c>
      <c r="E9780" s="5">
        <f>IF(A9780=0,0,A9780*LABOR_HRS_WK_TOM*SEASON_WEEKS*(1+DIM_PCT_TOM)^A9780)</f>
        <v>5639.285028711136</v>
      </c>
      <c r="F9780" s="5">
        <f>IF(B9780=0,0,B9780*LABOR_HRS_WK_CAR*SEASON_WEEKS*(1+DIM_PCT_CAR)^B9780)</f>
        <v>0</v>
      </c>
      <c r="G9780" s="5">
        <f>IF(C9780=0,0,C9780*LABOR_HRS_WK_MES*SEASON_WEEKS*(1+DIM_PCT_MES)^C9780)</f>
        <v>567.47998644235463</v>
      </c>
      <c r="H9780" s="5">
        <f>E9780+F9780+G9780</f>
        <v>6206.7650151534908</v>
      </c>
      <c r="I9780" s="5">
        <f>MIN(H9780,FARMER_HRS)</f>
        <v>720</v>
      </c>
      <c r="J9780" s="5">
        <f>MAX(0,H9780-FARMER_HRS)</f>
        <v>5486.7650151534908</v>
      </c>
      <c r="K9780" s="2">
        <f>I9780*FARMER_RATE+J9780*TEMP_WORKER_RATE</f>
        <v>120256.33706863699</v>
      </c>
      <c r="L9780" s="2">
        <f>A9780*PRICE_TOM+B9780*PRICE_CAR+C9780*PRICE_MES</f>
        <v>161700</v>
      </c>
      <c r="M9780" s="2">
        <f>A9780*FERT_BED_TOM+B9780*FERT_BED_CAR+C9780*FERT_BED_MES</f>
        <v>22880</v>
      </c>
      <c r="N9780" s="6">
        <f>IF(AND(D9780&lt;=TOTAL_BEDS,J9780&lt;=TEMP_WORKER_MAX*TEMP_WORKER_HRS),1,0)</f>
        <v>1</v>
      </c>
      <c r="O9780" s="2">
        <f>L9780-M9780-K9780-FIXED_COSTS</f>
        <v>-1436.337068636989</v>
      </c>
      <c r="P9780" s="2">
        <f>IF(N9780=1,O9780,"")</f>
        <v>-1436.337068636989</v>
      </c>
    </row>
    <row r="9781">
      <c r="A9781" s="6">
        <v>15</v>
      </c>
      <c r="B9781" s="6">
        <v>0</v>
      </c>
      <c r="C9781" s="6">
        <v>12</v>
      </c>
      <c r="D9781" s="6">
        <f>A9781+B9781+C9781</f>
        <v>27</v>
      </c>
      <c r="E9781" s="5">
        <f>IF(A9781=0,0,A9781*LABOR_HRS_WK_TOM*SEASON_WEEKS*(1+DIM_PCT_TOM)^A9781)</f>
        <v>5639.285028711136</v>
      </c>
      <c r="F9781" s="5">
        <f>IF(B9781=0,0,B9781*LABOR_HRS_WK_CAR*SEASON_WEEKS*(1+DIM_PCT_CAR)^B9781)</f>
        <v>0</v>
      </c>
      <c r="G9781" s="5">
        <f>IF(C9781=0,0,C9781*LABOR_HRS_WK_MES*SEASON_WEEKS*(1+DIM_PCT_MES)^C9781)</f>
        <v>626.807439570419</v>
      </c>
      <c r="H9781" s="5">
        <f>E9781+F9781+G9781</f>
        <v>6266.0924682815548</v>
      </c>
      <c r="I9781" s="5">
        <f>MIN(H9781,FARMER_HRS)</f>
        <v>720</v>
      </c>
      <c r="J9781" s="5">
        <f>MAX(0,H9781-FARMER_HRS)</f>
        <v>5546.0924682815548</v>
      </c>
      <c r="K9781" s="2">
        <f>I9781*FARMER_RATE+J9781*TEMP_WORKER_RATE</f>
        <v>121286.32757433255</v>
      </c>
      <c r="L9781" s="2">
        <f>A9781*PRICE_TOM+B9781*PRICE_CAR+C9781*PRICE_MES</f>
        <v>164400</v>
      </c>
      <c r="M9781" s="2">
        <f>A9781*FERT_BED_TOM+B9781*FERT_BED_CAR+C9781*FERT_BED_MES</f>
        <v>23760</v>
      </c>
      <c r="N9781" s="6">
        <f>IF(AND(D9781&lt;=TOTAL_BEDS,J9781&lt;=TEMP_WORKER_MAX*TEMP_WORKER_HRS),1,0)</f>
        <v>1</v>
      </c>
      <c r="O9781" s="2">
        <f>L9781-M9781-K9781-FIXED_COSTS</f>
        <v>-646.32757433255028</v>
      </c>
      <c r="P9781" s="2">
        <f>IF(N9781=1,O9781,"")</f>
        <v>-646.32757433255028</v>
      </c>
    </row>
    <row r="9782">
      <c r="A9782" s="6">
        <v>15</v>
      </c>
      <c r="B9782" s="6">
        <v>0</v>
      </c>
      <c r="C9782" s="6">
        <v>13</v>
      </c>
      <c r="D9782" s="6">
        <f>A9782+B9782+C9782</f>
        <v>28</v>
      </c>
      <c r="E9782" s="5">
        <f>IF(A9782=0,0,A9782*LABOR_HRS_WK_TOM*SEASON_WEEKS*(1+DIM_PCT_TOM)^A9782)</f>
        <v>5639.285028711136</v>
      </c>
      <c r="F9782" s="5">
        <f>IF(B9782=0,0,B9782*LABOR_HRS_WK_CAR*SEASON_WEEKS*(1+DIM_PCT_CAR)^B9782)</f>
        <v>0</v>
      </c>
      <c r="G9782" s="5">
        <f>IF(C9782=0,0,C9782*LABOR_HRS_WK_MES*SEASON_WEEKS*(1+DIM_PCT_MES)^C9782)</f>
        <v>687.52941027880331</v>
      </c>
      <c r="H9782" s="5">
        <f>E9782+F9782+G9782</f>
        <v>6326.8144389899389</v>
      </c>
      <c r="I9782" s="5">
        <f>MIN(H9782,FARMER_HRS)</f>
        <v>720</v>
      </c>
      <c r="J9782" s="5">
        <f>MAX(0,H9782-FARMER_HRS)</f>
        <v>5606.8144389899389</v>
      </c>
      <c r="K9782" s="2">
        <f>I9782*FARMER_RATE+J9782*TEMP_WORKER_RATE</f>
        <v>122340.52845468644</v>
      </c>
      <c r="L9782" s="2">
        <f>A9782*PRICE_TOM+B9782*PRICE_CAR+C9782*PRICE_MES</f>
        <v>167100</v>
      </c>
      <c r="M9782" s="2">
        <f>A9782*FERT_BED_TOM+B9782*FERT_BED_CAR+C9782*FERT_BED_MES</f>
        <v>24640</v>
      </c>
      <c r="N9782" s="6">
        <f>IF(AND(D9782&lt;=TOTAL_BEDS,J9782&lt;=TEMP_WORKER_MAX*TEMP_WORKER_HRS),1,0)</f>
        <v>1</v>
      </c>
      <c r="O9782" s="2">
        <f>L9782-M9782-K9782-FIXED_COSTS</f>
        <v>119.47154531355773</v>
      </c>
      <c r="P9782" s="2">
        <f>IF(N9782=1,O9782,"")</f>
        <v>119.47154531355773</v>
      </c>
    </row>
    <row r="9783">
      <c r="A9783" s="6">
        <v>15</v>
      </c>
      <c r="B9783" s="6">
        <v>0</v>
      </c>
      <c r="C9783" s="6">
        <v>14</v>
      </c>
      <c r="D9783" s="6">
        <f>A9783+B9783+C9783</f>
        <v>29</v>
      </c>
      <c r="E9783" s="5">
        <f>IF(A9783=0,0,A9783*LABOR_HRS_WK_TOM*SEASON_WEEKS*(1+DIM_PCT_TOM)^A9783)</f>
        <v>5639.285028711136</v>
      </c>
      <c r="F9783" s="5">
        <f>IF(B9783=0,0,B9783*LABOR_HRS_WK_CAR*SEASON_WEEKS*(1+DIM_PCT_CAR)^B9783)</f>
        <v>0</v>
      </c>
      <c r="G9783" s="5">
        <f>IF(C9783=0,0,C9783*LABOR_HRS_WK_MES*SEASON_WEEKS*(1+DIM_PCT_MES)^C9783)</f>
        <v>749.67149159246435</v>
      </c>
      <c r="H9783" s="5">
        <f>E9783+F9783+G9783</f>
        <v>6388.9565203036</v>
      </c>
      <c r="I9783" s="5">
        <f>MIN(H9783,FARMER_HRS)</f>
        <v>720</v>
      </c>
      <c r="J9783" s="5">
        <f>MAX(0,H9783-FARMER_HRS)</f>
        <v>5668.9565203036</v>
      </c>
      <c r="K9783" s="2">
        <f>I9783*FARMER_RATE+J9783*TEMP_WORKER_RATE</f>
        <v>123419.38403304861</v>
      </c>
      <c r="L9783" s="2">
        <f>A9783*PRICE_TOM+B9783*PRICE_CAR+C9783*PRICE_MES</f>
        <v>169800</v>
      </c>
      <c r="M9783" s="2">
        <f>A9783*FERT_BED_TOM+B9783*FERT_BED_CAR+C9783*FERT_BED_MES</f>
        <v>25520</v>
      </c>
      <c r="N9783" s="6">
        <f>IF(AND(D9783&lt;=TOTAL_BEDS,J9783&lt;=TEMP_WORKER_MAX*TEMP_WORKER_HRS),1,0)</f>
        <v>1</v>
      </c>
      <c r="O9783" s="2">
        <f>L9783-M9783-K9783-FIXED_COSTS</f>
        <v>860.61596695138724</v>
      </c>
      <c r="P9783" s="2">
        <f>IF(N9783=1,O9783,"")</f>
        <v>860.61596695138724</v>
      </c>
    </row>
    <row r="9784">
      <c r="A9784" s="6">
        <v>15</v>
      </c>
      <c r="B9784" s="6">
        <v>0</v>
      </c>
      <c r="C9784" s="6">
        <v>15</v>
      </c>
      <c r="D9784" s="6">
        <f>A9784+B9784+C9784</f>
        <v>30</v>
      </c>
      <c r="E9784" s="5">
        <f>IF(A9784=0,0,A9784*LABOR_HRS_WK_TOM*SEASON_WEEKS*(1+DIM_PCT_TOM)^A9784)</f>
        <v>5639.285028711136</v>
      </c>
      <c r="F9784" s="5">
        <f>IF(B9784=0,0,B9784*LABOR_HRS_WK_CAR*SEASON_WEEKS*(1+DIM_PCT_CAR)^B9784)</f>
        <v>0</v>
      </c>
      <c r="G9784" s="5">
        <f>IF(C9784=0,0,C9784*LABOR_HRS_WK_MES*SEASON_WEEKS*(1+DIM_PCT_MES)^C9784)</f>
        <v>813.25969846861074</v>
      </c>
      <c r="H9784" s="5">
        <f>E9784+F9784+G9784</f>
        <v>6452.5447271797466</v>
      </c>
      <c r="I9784" s="5">
        <f>MIN(H9784,FARMER_HRS)</f>
        <v>720</v>
      </c>
      <c r="J9784" s="5">
        <f>MAX(0,H9784-FARMER_HRS)</f>
        <v>5732.5447271797466</v>
      </c>
      <c r="K9784" s="2">
        <f>I9784*FARMER_RATE+J9784*TEMP_WORKER_RATE</f>
        <v>124523.34595798171</v>
      </c>
      <c r="L9784" s="2">
        <f>A9784*PRICE_TOM+B9784*PRICE_CAR+C9784*PRICE_MES</f>
        <v>172500</v>
      </c>
      <c r="M9784" s="2">
        <f>A9784*FERT_BED_TOM+B9784*FERT_BED_CAR+C9784*FERT_BED_MES</f>
        <v>26400</v>
      </c>
      <c r="N9784" s="6">
        <f>IF(AND(D9784&lt;=TOTAL_BEDS,J9784&lt;=TEMP_WORKER_MAX*TEMP_WORKER_HRS),1,0)</f>
        <v>1</v>
      </c>
      <c r="O9784" s="2">
        <f>L9784-M9784-K9784-FIXED_COSTS</f>
        <v>1576.6540420182864</v>
      </c>
      <c r="P9784" s="2">
        <f>IF(N9784=1,O9784,"")</f>
        <v>1576.6540420182864</v>
      </c>
    </row>
    <row r="9785">
      <c r="A9785" s="6">
        <v>15</v>
      </c>
      <c r="B9785" s="6">
        <v>0</v>
      </c>
      <c r="C9785" s="6">
        <v>16</v>
      </c>
      <c r="D9785" s="6">
        <f>A9785+B9785+C9785</f>
        <v>31</v>
      </c>
      <c r="E9785" s="5">
        <f>IF(A9785=0,0,A9785*LABOR_HRS_WK_TOM*SEASON_WEEKS*(1+DIM_PCT_TOM)^A9785)</f>
        <v>5639.285028711136</v>
      </c>
      <c r="F9785" s="5">
        <f>IF(B9785=0,0,B9785*LABOR_HRS_WK_CAR*SEASON_WEEKS*(1+DIM_PCT_CAR)^B9785)</f>
        <v>0</v>
      </c>
      <c r="G9785" s="5">
        <f>IF(C9785=0,0,C9785*LABOR_HRS_WK_MES*SEASON_WEEKS*(1+DIM_PCT_MES)^C9785)</f>
        <v>878.32047434609967</v>
      </c>
      <c r="H9785" s="5">
        <f>E9785+F9785+G9785</f>
        <v>6517.6055030572352</v>
      </c>
      <c r="I9785" s="5">
        <f>MIN(H9785,FARMER_HRS)</f>
        <v>720</v>
      </c>
      <c r="J9785" s="5">
        <f>MAX(0,H9785-FARMER_HRS)</f>
        <v>5797.6055030572352</v>
      </c>
      <c r="K9785" s="2">
        <f>I9785*FARMER_RATE+J9785*TEMP_WORKER_RATE</f>
        <v>125652.87331696588</v>
      </c>
      <c r="L9785" s="2">
        <f>A9785*PRICE_TOM+B9785*PRICE_CAR+C9785*PRICE_MES</f>
        <v>175200</v>
      </c>
      <c r="M9785" s="2">
        <f>A9785*FERT_BED_TOM+B9785*FERT_BED_CAR+C9785*FERT_BED_MES</f>
        <v>27280</v>
      </c>
      <c r="N9785" s="6">
        <f>IF(AND(D9785&lt;=TOTAL_BEDS,J9785&lt;=TEMP_WORKER_MAX*TEMP_WORKER_HRS),1,0)</f>
        <v>0</v>
      </c>
      <c r="O9785" s="2">
        <f>L9785-M9785-K9785-FIXED_COSTS</f>
        <v>2267.1266830341192</v>
      </c>
      <c r="P9785" s="2">
        <f>IF(N9785=1,O9785,"")</f>
      </c>
    </row>
    <row r="9786">
      <c r="A9786" s="6">
        <v>15</v>
      </c>
      <c r="B9786" s="6">
        <v>0</v>
      </c>
      <c r="C9786" s="6">
        <v>17</v>
      </c>
      <c r="D9786" s="6">
        <f>A9786+B9786+C9786</f>
        <v>32</v>
      </c>
      <c r="E9786" s="5">
        <f>IF(A9786=0,0,A9786*LABOR_HRS_WK_TOM*SEASON_WEEKS*(1+DIM_PCT_TOM)^A9786)</f>
        <v>5639.285028711136</v>
      </c>
      <c r="F9786" s="5">
        <f>IF(B9786=0,0,B9786*LABOR_HRS_WK_CAR*SEASON_WEEKS*(1+DIM_PCT_CAR)^B9786)</f>
        <v>0</v>
      </c>
      <c r="G9786" s="5">
        <f>IF(C9786=0,0,C9786*LABOR_HRS_WK_MES*SEASON_WEEKS*(1+DIM_PCT_MES)^C9786)</f>
        <v>944.88069779263992</v>
      </c>
      <c r="H9786" s="5">
        <f>E9786+F9786+G9786</f>
        <v>6584.1657265037757</v>
      </c>
      <c r="I9786" s="5">
        <f>MIN(H9786,FARMER_HRS)</f>
        <v>720</v>
      </c>
      <c r="J9786" s="5">
        <f>MAX(0,H9786-FARMER_HRS)</f>
        <v>5864.1657265037757</v>
      </c>
      <c r="K9786" s="2">
        <f>I9786*FARMER_RATE+J9786*TEMP_WORKER_RATE</f>
        <v>126808.43275180167</v>
      </c>
      <c r="L9786" s="2">
        <f>A9786*PRICE_TOM+B9786*PRICE_CAR+C9786*PRICE_MES</f>
        <v>177900</v>
      </c>
      <c r="M9786" s="2">
        <f>A9786*FERT_BED_TOM+B9786*FERT_BED_CAR+C9786*FERT_BED_MES</f>
        <v>28160</v>
      </c>
      <c r="N9786" s="6">
        <f>IF(AND(D9786&lt;=TOTAL_BEDS,J9786&lt;=TEMP_WORKER_MAX*TEMP_WORKER_HRS),1,0)</f>
        <v>0</v>
      </c>
      <c r="O9786" s="2">
        <f>L9786-M9786-K9786-FIXED_COSTS</f>
        <v>2931.5672481983347</v>
      </c>
      <c r="P9786" s="2">
        <f>IF(N9786=1,O9786,"")</f>
      </c>
    </row>
    <row r="9787">
      <c r="A9787" s="6">
        <v>15</v>
      </c>
      <c r="B9787" s="6">
        <v>0</v>
      </c>
      <c r="C9787" s="6">
        <v>18</v>
      </c>
      <c r="D9787" s="6">
        <f>A9787+B9787+C9787</f>
        <v>33</v>
      </c>
      <c r="E9787" s="5">
        <f>IF(A9787=0,0,A9787*LABOR_HRS_WK_TOM*SEASON_WEEKS*(1+DIM_PCT_TOM)^A9787)</f>
        <v>5639.285028711136</v>
      </c>
      <c r="F9787" s="5">
        <f>IF(B9787=0,0,B9787*LABOR_HRS_WK_CAR*SEASON_WEEKS*(1+DIM_PCT_CAR)^B9787)</f>
        <v>0</v>
      </c>
      <c r="G9787" s="5">
        <f>IF(C9787=0,0,C9787*LABOR_HRS_WK_MES*SEASON_WEEKS*(1+DIM_PCT_MES)^C9787)</f>
        <v>1012.9676892512272</v>
      </c>
      <c r="H9787" s="5">
        <f>E9787+F9787+G9787</f>
        <v>6652.252717962363</v>
      </c>
      <c r="I9787" s="5">
        <f>MIN(H9787,FARMER_HRS)</f>
        <v>720</v>
      </c>
      <c r="J9787" s="5">
        <f>MAX(0,H9787-FARMER_HRS)</f>
        <v>5932.252717962363</v>
      </c>
      <c r="K9787" s="2">
        <f>I9787*FARMER_RATE+J9787*TEMP_WORKER_RATE</f>
        <v>127990.49857573547</v>
      </c>
      <c r="L9787" s="2">
        <f>A9787*PRICE_TOM+B9787*PRICE_CAR+C9787*PRICE_MES</f>
        <v>180600</v>
      </c>
      <c r="M9787" s="2">
        <f>A9787*FERT_BED_TOM+B9787*FERT_BED_CAR+C9787*FERT_BED_MES</f>
        <v>29040</v>
      </c>
      <c r="N9787" s="6">
        <f>IF(AND(D9787&lt;=TOTAL_BEDS,J9787&lt;=TEMP_WORKER_MAX*TEMP_WORKER_HRS),1,0)</f>
        <v>0</v>
      </c>
      <c r="O9787" s="2">
        <f>L9787-M9787-K9787-FIXED_COSTS</f>
        <v>3569.5014242645266</v>
      </c>
      <c r="P9787" s="2">
        <f>IF(N9787=1,O9787,"")</f>
      </c>
    </row>
    <row r="9788">
      <c r="A9788" s="6">
        <v>15</v>
      </c>
      <c r="B9788" s="6">
        <v>0</v>
      </c>
      <c r="C9788" s="6">
        <v>19</v>
      </c>
      <c r="D9788" s="6">
        <f>A9788+B9788+C9788</f>
        <v>34</v>
      </c>
      <c r="E9788" s="5">
        <f>IF(A9788=0,0,A9788*LABOR_HRS_WK_TOM*SEASON_WEEKS*(1+DIM_PCT_TOM)^A9788)</f>
        <v>5639.285028711136</v>
      </c>
      <c r="F9788" s="5">
        <f>IF(B9788=0,0,B9788*LABOR_HRS_WK_CAR*SEASON_WEEKS*(1+DIM_PCT_CAR)^B9788)</f>
        <v>0</v>
      </c>
      <c r="G9788" s="5">
        <f>IF(C9788=0,0,C9788*LABOR_HRS_WK_MES*SEASON_WEEKS*(1+DIM_PCT_MES)^C9788)</f>
        <v>1082.6092178872491</v>
      </c>
      <c r="H9788" s="5">
        <f>E9788+F9788+G9788</f>
        <v>6721.8942465983855</v>
      </c>
      <c r="I9788" s="5">
        <f>MIN(H9788,FARMER_HRS)</f>
        <v>720</v>
      </c>
      <c r="J9788" s="5">
        <f>MAX(0,H9788-FARMER_HRS)</f>
        <v>6001.8942465983855</v>
      </c>
      <c r="K9788" s="2">
        <f>I9788*FARMER_RATE+J9788*TEMP_WORKER_RATE</f>
        <v>129199.55289233309</v>
      </c>
      <c r="L9788" s="2">
        <f>A9788*PRICE_TOM+B9788*PRICE_CAR+C9788*PRICE_MES</f>
        <v>183300</v>
      </c>
      <c r="M9788" s="2">
        <f>A9788*FERT_BED_TOM+B9788*FERT_BED_CAR+C9788*FERT_BED_MES</f>
        <v>29920</v>
      </c>
      <c r="N9788" s="6">
        <f>IF(AND(D9788&lt;=TOTAL_BEDS,J9788&lt;=TEMP_WORKER_MAX*TEMP_WORKER_HRS),1,0)</f>
        <v>0</v>
      </c>
      <c r="O9788" s="2">
        <f>L9788-M9788-K9788-FIXED_COSTS</f>
        <v>4180.4471076669142</v>
      </c>
      <c r="P9788" s="2">
        <f>IF(N9788=1,O9788,"")</f>
      </c>
    </row>
    <row r="9789">
      <c r="A9789" s="6">
        <v>15</v>
      </c>
      <c r="B9789" s="6">
        <v>0</v>
      </c>
      <c r="C9789" s="6">
        <v>20</v>
      </c>
      <c r="D9789" s="6">
        <f>A9789+B9789+C9789</f>
        <v>35</v>
      </c>
      <c r="E9789" s="5">
        <f>IF(A9789=0,0,A9789*LABOR_HRS_WK_TOM*SEASON_WEEKS*(1+DIM_PCT_TOM)^A9789)</f>
        <v>5639.285028711136</v>
      </c>
      <c r="F9789" s="5">
        <f>IF(B9789=0,0,B9789*LABOR_HRS_WK_CAR*SEASON_WEEKS*(1+DIM_PCT_CAR)^B9789)</f>
        <v>0</v>
      </c>
      <c r="G9789" s="5">
        <f>IF(C9789=0,0,C9789*LABOR_HRS_WK_MES*SEASON_WEEKS*(1+DIM_PCT_MES)^C9789)</f>
        <v>1153.8335085377259</v>
      </c>
      <c r="H9789" s="5">
        <f>E9789+F9789+G9789</f>
        <v>6793.1185372488617</v>
      </c>
      <c r="I9789" s="5">
        <f>MIN(H9789,FARMER_HRS)</f>
        <v>720</v>
      </c>
      <c r="J9789" s="5">
        <f>MAX(0,H9789-FARMER_HRS)</f>
        <v>6073.1185372488617</v>
      </c>
      <c r="K9789" s="2">
        <f>I9789*FARMER_RATE+J9789*TEMP_WORKER_RATE</f>
        <v>130436.08571612606</v>
      </c>
      <c r="L9789" s="2">
        <f>A9789*PRICE_TOM+B9789*PRICE_CAR+C9789*PRICE_MES</f>
        <v>186000</v>
      </c>
      <c r="M9789" s="2">
        <f>A9789*FERT_BED_TOM+B9789*FERT_BED_CAR+C9789*FERT_BED_MES</f>
        <v>30800</v>
      </c>
      <c r="N9789" s="6">
        <f>IF(AND(D9789&lt;=TOTAL_BEDS,J9789&lt;=TEMP_WORKER_MAX*TEMP_WORKER_HRS),1,0)</f>
        <v>0</v>
      </c>
      <c r="O9789" s="2">
        <f>L9789-M9789-K9789-FIXED_COSTS</f>
        <v>4763.9142838739353</v>
      </c>
      <c r="P9789" s="2">
        <f>IF(N9789=1,O9789,"")</f>
      </c>
    </row>
    <row r="9790">
      <c r="A9790" s="6">
        <v>15</v>
      </c>
      <c r="B9790" s="6">
        <v>0</v>
      </c>
      <c r="C9790" s="6">
        <v>21</v>
      </c>
      <c r="D9790" s="6">
        <f>A9790+B9790+C9790</f>
        <v>36</v>
      </c>
      <c r="E9790" s="5">
        <f>IF(A9790=0,0,A9790*LABOR_HRS_WK_TOM*SEASON_WEEKS*(1+DIM_PCT_TOM)^A9790)</f>
        <v>5639.285028711136</v>
      </c>
      <c r="F9790" s="5">
        <f>IF(B9790=0,0,B9790*LABOR_HRS_WK_CAR*SEASON_WEEKS*(1+DIM_PCT_CAR)^B9790)</f>
        <v>0</v>
      </c>
      <c r="G9790" s="5">
        <f>IF(C9790=0,0,C9790*LABOR_HRS_WK_MES*SEASON_WEEKS*(1+DIM_PCT_MES)^C9790)</f>
        <v>1226.6692487641699</v>
      </c>
      <c r="H9790" s="5">
        <f>E9790+F9790+G9790</f>
        <v>6865.9542774753063</v>
      </c>
      <c r="I9790" s="5">
        <f>MIN(H9790,FARMER_HRS)</f>
        <v>720</v>
      </c>
      <c r="J9790" s="5">
        <f>MAX(0,H9790-FARMER_HRS)</f>
        <v>6145.9542774753063</v>
      </c>
      <c r="K9790" s="2">
        <f>I9790*FARMER_RATE+J9790*TEMP_WORKER_RATE</f>
        <v>131700.59509505739</v>
      </c>
      <c r="L9790" s="2">
        <f>A9790*PRICE_TOM+B9790*PRICE_CAR+C9790*PRICE_MES</f>
        <v>188700</v>
      </c>
      <c r="M9790" s="2">
        <f>A9790*FERT_BED_TOM+B9790*FERT_BED_CAR+C9790*FERT_BED_MES</f>
        <v>31680</v>
      </c>
      <c r="N9790" s="6">
        <f>IF(AND(D9790&lt;=TOTAL_BEDS,J9790&lt;=TEMP_WORKER_MAX*TEMP_WORKER_HRS),1,0)</f>
        <v>0</v>
      </c>
      <c r="O9790" s="2">
        <f>L9790-M9790-K9790-FIXED_COSTS</f>
        <v>5319.40490494261</v>
      </c>
      <c r="P9790" s="2">
        <f>IF(N9790=1,O9790,"")</f>
      </c>
    </row>
    <row r="9791">
      <c r="A9791" s="6">
        <v>15</v>
      </c>
      <c r="B9791" s="6">
        <v>0</v>
      </c>
      <c r="C9791" s="6">
        <v>22</v>
      </c>
      <c r="D9791" s="6">
        <f>A9791+B9791+C9791</f>
        <v>37</v>
      </c>
      <c r="E9791" s="5">
        <f>IF(A9791=0,0,A9791*LABOR_HRS_WK_TOM*SEASON_WEEKS*(1+DIM_PCT_TOM)^A9791)</f>
        <v>5639.285028711136</v>
      </c>
      <c r="F9791" s="5">
        <f>IF(B9791=0,0,B9791*LABOR_HRS_WK_CAR*SEASON_WEEKS*(1+DIM_PCT_CAR)^B9791)</f>
        <v>0</v>
      </c>
      <c r="G9791" s="5">
        <f>IF(C9791=0,0,C9791*LABOR_HRS_WK_MES*SEASON_WEEKS*(1+DIM_PCT_MES)^C9791)</f>
        <v>1301.1455960105659</v>
      </c>
      <c r="H9791" s="5">
        <f>E9791+F9791+G9791</f>
        <v>6940.4306247217019</v>
      </c>
      <c r="I9791" s="5">
        <f>MIN(H9791,FARMER_HRS)</f>
        <v>720</v>
      </c>
      <c r="J9791" s="5">
        <f>MAX(0,H9791-FARMER_HRS)</f>
        <v>6220.4306247217019</v>
      </c>
      <c r="K9791" s="2">
        <f>I9791*FARMER_RATE+J9791*TEMP_WORKER_RATE</f>
        <v>132993.58723475179</v>
      </c>
      <c r="L9791" s="2">
        <f>A9791*PRICE_TOM+B9791*PRICE_CAR+C9791*PRICE_MES</f>
        <v>191400</v>
      </c>
      <c r="M9791" s="2">
        <f>A9791*FERT_BED_TOM+B9791*FERT_BED_CAR+C9791*FERT_BED_MES</f>
        <v>32560</v>
      </c>
      <c r="N9791" s="6">
        <f>IF(AND(D9791&lt;=TOTAL_BEDS,J9791&lt;=TEMP_WORKER_MAX*TEMP_WORKER_HRS),1,0)</f>
        <v>0</v>
      </c>
      <c r="O9791" s="2">
        <f>L9791-M9791-K9791-FIXED_COSTS</f>
        <v>5846.412765248213</v>
      </c>
      <c r="P9791" s="2">
        <f>IF(N9791=1,O9791,"")</f>
      </c>
    </row>
    <row r="9792">
      <c r="A9792" s="6">
        <v>15</v>
      </c>
      <c r="B9792" s="6">
        <v>0</v>
      </c>
      <c r="C9792" s="6">
        <v>23</v>
      </c>
      <c r="D9792" s="6">
        <f>A9792+B9792+C9792</f>
        <v>38</v>
      </c>
      <c r="E9792" s="5">
        <f>IF(A9792=0,0,A9792*LABOR_HRS_WK_TOM*SEASON_WEEKS*(1+DIM_PCT_TOM)^A9792)</f>
        <v>5639.285028711136</v>
      </c>
      <c r="F9792" s="5">
        <f>IF(B9792=0,0,B9792*LABOR_HRS_WK_CAR*SEASON_WEEKS*(1+DIM_PCT_CAR)^B9792)</f>
        <v>0</v>
      </c>
      <c r="G9792" s="5">
        <f>IF(C9792=0,0,C9792*LABOR_HRS_WK_MES*SEASON_WEEKS*(1+DIM_PCT_MES)^C9792)</f>
        <v>1377.2921848680023</v>
      </c>
      <c r="H9792" s="5">
        <f>E9792+F9792+G9792</f>
        <v>7016.5772135791385</v>
      </c>
      <c r="I9792" s="5">
        <f>MIN(H9792,FARMER_HRS)</f>
        <v>720</v>
      </c>
      <c r="J9792" s="5">
        <f>MAX(0,H9792-FARMER_HRS)</f>
        <v>6296.5772135791385</v>
      </c>
      <c r="K9792" s="2">
        <f>I9792*FARMER_RATE+J9792*TEMP_WORKER_RATE</f>
        <v>134315.57662463782</v>
      </c>
      <c r="L9792" s="2">
        <f>A9792*PRICE_TOM+B9792*PRICE_CAR+C9792*PRICE_MES</f>
        <v>194100</v>
      </c>
      <c r="M9792" s="2">
        <f>A9792*FERT_BED_TOM+B9792*FERT_BED_CAR+C9792*FERT_BED_MES</f>
        <v>33440</v>
      </c>
      <c r="N9792" s="6">
        <f>IF(AND(D9792&lt;=TOTAL_BEDS,J9792&lt;=TEMP_WORKER_MAX*TEMP_WORKER_HRS),1,0)</f>
        <v>0</v>
      </c>
      <c r="O9792" s="2">
        <f>L9792-M9792-K9792-FIXED_COSTS</f>
        <v>6344.4233753621811</v>
      </c>
      <c r="P9792" s="2">
        <f>IF(N9792=1,O9792,"")</f>
      </c>
    </row>
    <row r="9793">
      <c r="A9793" s="6">
        <v>15</v>
      </c>
      <c r="B9793" s="6">
        <v>0</v>
      </c>
      <c r="C9793" s="6">
        <v>24</v>
      </c>
      <c r="D9793" s="6">
        <f>A9793+B9793+C9793</f>
        <v>39</v>
      </c>
      <c r="E9793" s="5">
        <f>IF(A9793=0,0,A9793*LABOR_HRS_WK_TOM*SEASON_WEEKS*(1+DIM_PCT_TOM)^A9793)</f>
        <v>5639.285028711136</v>
      </c>
      <c r="F9793" s="5">
        <f>IF(B9793=0,0,B9793*LABOR_HRS_WK_CAR*SEASON_WEEKS*(1+DIM_PCT_CAR)^B9793)</f>
        <v>0</v>
      </c>
      <c r="G9793" s="5">
        <f>IF(C9793=0,0,C9793*LABOR_HRS_WK_MES*SEASON_WEEKS*(1+DIM_PCT_MES)^C9793)</f>
        <v>1455.139134447498</v>
      </c>
      <c r="H9793" s="5">
        <f>E9793+F9793+G9793</f>
        <v>7094.4241631586337</v>
      </c>
      <c r="I9793" s="5">
        <f>MIN(H9793,FARMER_HRS)</f>
        <v>720</v>
      </c>
      <c r="J9793" s="5">
        <f>MAX(0,H9793-FARMER_HRS)</f>
        <v>6374.4241631586337</v>
      </c>
      <c r="K9793" s="2">
        <f>I9793*FARMER_RATE+J9793*TEMP_WORKER_RATE</f>
        <v>135667.08616594848</v>
      </c>
      <c r="L9793" s="2">
        <f>A9793*PRICE_TOM+B9793*PRICE_CAR+C9793*PRICE_MES</f>
        <v>196800</v>
      </c>
      <c r="M9793" s="2">
        <f>A9793*FERT_BED_TOM+B9793*FERT_BED_CAR+C9793*FERT_BED_MES</f>
        <v>34320</v>
      </c>
      <c r="N9793" s="6">
        <f>IF(AND(D9793&lt;=TOTAL_BEDS,J9793&lt;=TEMP_WORKER_MAX*TEMP_WORKER_HRS),1,0)</f>
        <v>0</v>
      </c>
      <c r="O9793" s="2">
        <f>L9793-M9793-K9793-FIXED_COSTS</f>
        <v>6812.91383405152</v>
      </c>
      <c r="P9793" s="2">
        <f>IF(N9793=1,O9793,"")</f>
      </c>
    </row>
    <row r="9794">
      <c r="A9794" s="6">
        <v>15</v>
      </c>
      <c r="B9794" s="6">
        <v>0</v>
      </c>
      <c r="C9794" s="6">
        <v>25</v>
      </c>
      <c r="D9794" s="6">
        <f>A9794+B9794+C9794</f>
        <v>40</v>
      </c>
      <c r="E9794" s="5">
        <f>IF(A9794=0,0,A9794*LABOR_HRS_WK_TOM*SEASON_WEEKS*(1+DIM_PCT_TOM)^A9794)</f>
        <v>5639.285028711136</v>
      </c>
      <c r="F9794" s="5">
        <f>IF(B9794=0,0,B9794*LABOR_HRS_WK_CAR*SEASON_WEEKS*(1+DIM_PCT_CAR)^B9794)</f>
        <v>0</v>
      </c>
      <c r="G9794" s="5">
        <f>IF(C9794=0,0,C9794*LABOR_HRS_WK_MES*SEASON_WEEKS*(1+DIM_PCT_MES)^C9794)</f>
        <v>1534.7170558625955</v>
      </c>
      <c r="H9794" s="5">
        <f>E9794+F9794+G9794</f>
        <v>7174.0020845737317</v>
      </c>
      <c r="I9794" s="5">
        <f>MIN(H9794,FARMER_HRS)</f>
        <v>720</v>
      </c>
      <c r="J9794" s="5">
        <f>MAX(0,H9794-FARMER_HRS)</f>
        <v>6454.0020845737317</v>
      </c>
      <c r="K9794" s="2">
        <f>I9794*FARMER_RATE+J9794*TEMP_WORKER_RATE</f>
        <v>137048.64730162726</v>
      </c>
      <c r="L9794" s="2">
        <f>A9794*PRICE_TOM+B9794*PRICE_CAR+C9794*PRICE_MES</f>
        <v>199500</v>
      </c>
      <c r="M9794" s="2">
        <f>A9794*FERT_BED_TOM+B9794*FERT_BED_CAR+C9794*FERT_BED_MES</f>
        <v>35200</v>
      </c>
      <c r="N9794" s="6">
        <f>IF(AND(D9794&lt;=TOTAL_BEDS,J9794&lt;=TEMP_WORKER_MAX*TEMP_WORKER_HRS),1,0)</f>
        <v>0</v>
      </c>
      <c r="O9794" s="2">
        <f>L9794-M9794-K9794-FIXED_COSTS</f>
        <v>7251.3526983727352</v>
      </c>
      <c r="P9794" s="2">
        <f>IF(N9794=1,O9794,"")</f>
      </c>
    </row>
    <row r="9795">
      <c r="A9795" s="6">
        <v>15</v>
      </c>
      <c r="B9795" s="6">
        <v>0</v>
      </c>
      <c r="C9795" s="6">
        <v>26</v>
      </c>
      <c r="D9795" s="6">
        <f>A9795+B9795+C9795</f>
        <v>41</v>
      </c>
      <c r="E9795" s="5">
        <f>IF(A9795=0,0,A9795*LABOR_HRS_WK_TOM*SEASON_WEEKS*(1+DIM_PCT_TOM)^A9795)</f>
        <v>5639.285028711136</v>
      </c>
      <c r="F9795" s="5">
        <f>IF(B9795=0,0,B9795*LABOR_HRS_WK_CAR*SEASON_WEEKS*(1+DIM_PCT_CAR)^B9795)</f>
        <v>0</v>
      </c>
      <c r="G9795" s="5">
        <f>IF(C9795=0,0,C9795*LABOR_HRS_WK_MES*SEASON_WEEKS*(1+DIM_PCT_MES)^C9795)</f>
        <v>1616.0570598233128</v>
      </c>
      <c r="H9795" s="5">
        <f>E9795+F9795+G9795</f>
        <v>7255.3420885344485</v>
      </c>
      <c r="I9795" s="5">
        <f>MIN(H9795,FARMER_HRS)</f>
        <v>720</v>
      </c>
      <c r="J9795" s="5">
        <f>MAX(0,H9795-FARMER_HRS)</f>
        <v>6535.3420885344485</v>
      </c>
      <c r="K9795" s="2">
        <f>I9795*FARMER_RATE+J9795*TEMP_WORKER_RATE</f>
        <v>138460.8001481675</v>
      </c>
      <c r="L9795" s="2">
        <f>A9795*PRICE_TOM+B9795*PRICE_CAR+C9795*PRICE_MES</f>
        <v>202200</v>
      </c>
      <c r="M9795" s="2">
        <f>A9795*FERT_BED_TOM+B9795*FERT_BED_CAR+C9795*FERT_BED_MES</f>
        <v>36080</v>
      </c>
      <c r="N9795" s="6">
        <f>IF(AND(D9795&lt;=TOTAL_BEDS,J9795&lt;=TEMP_WORKER_MAX*TEMP_WORKER_HRS),1,0)</f>
        <v>0</v>
      </c>
      <c r="O9795" s="2">
        <f>L9795-M9795-K9795-FIXED_COSTS</f>
        <v>7659.1998518324981</v>
      </c>
      <c r="P9795" s="2">
        <f>IF(N9795=1,O9795,"")</f>
      </c>
    </row>
    <row r="9796">
      <c r="A9796" s="6">
        <v>15</v>
      </c>
      <c r="B9796" s="6">
        <v>0</v>
      </c>
      <c r="C9796" s="6">
        <v>27</v>
      </c>
      <c r="D9796" s="6">
        <f>A9796+B9796+C9796</f>
        <v>42</v>
      </c>
      <c r="E9796" s="5">
        <f>IF(A9796=0,0,A9796*LABOR_HRS_WK_TOM*SEASON_WEEKS*(1+DIM_PCT_TOM)^A9796)</f>
        <v>5639.285028711136</v>
      </c>
      <c r="F9796" s="5">
        <f>IF(B9796=0,0,B9796*LABOR_HRS_WK_CAR*SEASON_WEEKS*(1+DIM_PCT_CAR)^B9796)</f>
        <v>0</v>
      </c>
      <c r="G9796" s="5">
        <f>IF(C9796=0,0,C9796*LABOR_HRS_WK_MES*SEASON_WEEKS*(1+DIM_PCT_MES)^C9796)</f>
        <v>1699.19076434307</v>
      </c>
      <c r="H9796" s="5">
        <f>E9796+F9796+G9796</f>
        <v>7338.4757930542055</v>
      </c>
      <c r="I9796" s="5">
        <f>MIN(H9796,FARMER_HRS)</f>
        <v>720</v>
      </c>
      <c r="J9796" s="5">
        <f>MAX(0,H9796-FARMER_HRS)</f>
        <v>6618.4757930542055</v>
      </c>
      <c r="K9796" s="2">
        <f>I9796*FARMER_RATE+J9796*TEMP_WORKER_RATE</f>
        <v>139904.09362941328</v>
      </c>
      <c r="L9796" s="2">
        <f>A9796*PRICE_TOM+B9796*PRICE_CAR+C9796*PRICE_MES</f>
        <v>204900</v>
      </c>
      <c r="M9796" s="2">
        <f>A9796*FERT_BED_TOM+B9796*FERT_BED_CAR+C9796*FERT_BED_MES</f>
        <v>36960</v>
      </c>
      <c r="N9796" s="6">
        <f>IF(AND(D9796&lt;=TOTAL_BEDS,J9796&lt;=TEMP_WORKER_MAX*TEMP_WORKER_HRS),1,0)</f>
        <v>0</v>
      </c>
      <c r="O9796" s="2">
        <f>L9796-M9796-K9796-FIXED_COSTS</f>
        <v>8035.9063705867156</v>
      </c>
      <c r="P9796" s="2">
        <f>IF(N9796=1,O9796,"")</f>
      </c>
    </row>
    <row r="9797">
      <c r="A9797" s="6">
        <v>15</v>
      </c>
      <c r="B9797" s="6">
        <v>0</v>
      </c>
      <c r="C9797" s="6">
        <v>28</v>
      </c>
      <c r="D9797" s="6">
        <f>A9797+B9797+C9797</f>
        <v>43</v>
      </c>
      <c r="E9797" s="5">
        <f>IF(A9797=0,0,A9797*LABOR_HRS_WK_TOM*SEASON_WEEKS*(1+DIM_PCT_TOM)^A9797)</f>
        <v>5639.285028711136</v>
      </c>
      <c r="F9797" s="5">
        <f>IF(B9797=0,0,B9797*LABOR_HRS_WK_CAR*SEASON_WEEKS*(1+DIM_PCT_CAR)^B9797)</f>
        <v>0</v>
      </c>
      <c r="G9797" s="5">
        <f>IF(C9797=0,0,C9797*LABOR_HRS_WK_MES*SEASON_WEEKS*(1+DIM_PCT_MES)^C9797)</f>
        <v>1784.1503025602233</v>
      </c>
      <c r="H9797" s="5">
        <f>E9797+F9797+G9797</f>
        <v>7423.4353312713592</v>
      </c>
      <c r="I9797" s="5">
        <f>MIN(H9797,FARMER_HRS)</f>
        <v>720</v>
      </c>
      <c r="J9797" s="5">
        <f>MAX(0,H9797-FARMER_HRS)</f>
        <v>6703.4353312713592</v>
      </c>
      <c r="K9797" s="2">
        <f>I9797*FARMER_RATE+J9797*TEMP_WORKER_RATE</f>
        <v>141379.08561234997</v>
      </c>
      <c r="L9797" s="2">
        <f>A9797*PRICE_TOM+B9797*PRICE_CAR+C9797*PRICE_MES</f>
        <v>207600</v>
      </c>
      <c r="M9797" s="2">
        <f>A9797*FERT_BED_TOM+B9797*FERT_BED_CAR+C9797*FERT_BED_MES</f>
        <v>37840</v>
      </c>
      <c r="N9797" s="6">
        <f>IF(AND(D9797&lt;=TOTAL_BEDS,J9797&lt;=TEMP_WORKER_MAX*TEMP_WORKER_HRS),1,0)</f>
        <v>0</v>
      </c>
      <c r="O9797" s="2">
        <f>L9797-M9797-K9797-FIXED_COSTS</f>
        <v>8380.9143876500311</v>
      </c>
      <c r="P9797" s="2">
        <f>IF(N9797=1,O9797,"")</f>
      </c>
    </row>
    <row r="9798">
      <c r="A9798" s="6">
        <v>15</v>
      </c>
      <c r="B9798" s="6">
        <v>0</v>
      </c>
      <c r="C9798" s="6">
        <v>29</v>
      </c>
      <c r="D9798" s="6">
        <f>A9798+B9798+C9798</f>
        <v>44</v>
      </c>
      <c r="E9798" s="5">
        <f>IF(A9798=0,0,A9798*LABOR_HRS_WK_TOM*SEASON_WEEKS*(1+DIM_PCT_TOM)^A9798)</f>
        <v>5639.285028711136</v>
      </c>
      <c r="F9798" s="5">
        <f>IF(B9798=0,0,B9798*LABOR_HRS_WK_CAR*SEASON_WEEKS*(1+DIM_PCT_CAR)^B9798)</f>
        <v>0</v>
      </c>
      <c r="G9798" s="5">
        <f>IF(C9798=0,0,C9798*LABOR_HRS_WK_MES*SEASON_WEEKS*(1+DIM_PCT_MES)^C9798)</f>
        <v>1870.9683306758766</v>
      </c>
      <c r="H9798" s="5">
        <f>E9798+F9798+G9798</f>
        <v>7510.2533593870121</v>
      </c>
      <c r="I9798" s="5">
        <f>MIN(H9798,FARMER_HRS)</f>
        <v>720</v>
      </c>
      <c r="J9798" s="5">
        <f>MAX(0,H9798-FARMER_HRS)</f>
        <v>6790.2533593870121</v>
      </c>
      <c r="K9798" s="2">
        <f>I9798*FARMER_RATE+J9798*TEMP_WORKER_RATE</f>
        <v>142886.3430449134</v>
      </c>
      <c r="L9798" s="2">
        <f>A9798*PRICE_TOM+B9798*PRICE_CAR+C9798*PRICE_MES</f>
        <v>210300</v>
      </c>
      <c r="M9798" s="2">
        <f>A9798*FERT_BED_TOM+B9798*FERT_BED_CAR+C9798*FERT_BED_MES</f>
        <v>38720</v>
      </c>
      <c r="N9798" s="6">
        <f>IF(AND(D9798&lt;=TOTAL_BEDS,J9798&lt;=TEMP_WORKER_MAX*TEMP_WORKER_HRS),1,0)</f>
        <v>0</v>
      </c>
      <c r="O9798" s="2">
        <f>L9798-M9798-K9798-FIXED_COSTS</f>
        <v>8693.656955086597</v>
      </c>
      <c r="P9798" s="2">
        <f>IF(N9798=1,O9798,"")</f>
      </c>
    </row>
    <row r="9799">
      <c r="A9799" s="6">
        <v>15</v>
      </c>
      <c r="B9799" s="6">
        <v>0</v>
      </c>
      <c r="C9799" s="6">
        <v>30</v>
      </c>
      <c r="D9799" s="6">
        <f>A9799+B9799+C9799</f>
        <v>45</v>
      </c>
      <c r="E9799" s="5">
        <f>IF(A9799=0,0,A9799*LABOR_HRS_WK_TOM*SEASON_WEEKS*(1+DIM_PCT_TOM)^A9799)</f>
        <v>5639.285028711136</v>
      </c>
      <c r="F9799" s="5">
        <f>IF(B9799=0,0,B9799*LABOR_HRS_WK_CAR*SEASON_WEEKS*(1+DIM_PCT_CAR)^B9799)</f>
        <v>0</v>
      </c>
      <c r="G9799" s="5">
        <f>IF(C9799=0,0,C9799*LABOR_HRS_WK_MES*SEASON_WEEKS*(1+DIM_PCT_MES)^C9799)</f>
        <v>1959.6780360096466</v>
      </c>
      <c r="H9799" s="5">
        <f>E9799+F9799+G9799</f>
        <v>7598.9630647207823</v>
      </c>
      <c r="I9799" s="5">
        <f>MIN(H9799,FARMER_HRS)</f>
        <v>720</v>
      </c>
      <c r="J9799" s="5">
        <f>MAX(0,H9799-FARMER_HRS)</f>
        <v>6878.9630647207823</v>
      </c>
      <c r="K9799" s="2">
        <f>I9799*FARMER_RATE+J9799*TEMP_WORKER_RATE</f>
        <v>144426.44209584693</v>
      </c>
      <c r="L9799" s="2">
        <f>A9799*PRICE_TOM+B9799*PRICE_CAR+C9799*PRICE_MES</f>
        <v>213000</v>
      </c>
      <c r="M9799" s="2">
        <f>A9799*FERT_BED_TOM+B9799*FERT_BED_CAR+C9799*FERT_BED_MES</f>
        <v>39600</v>
      </c>
      <c r="N9799" s="6">
        <f>IF(AND(D9799&lt;=TOTAL_BEDS,J9799&lt;=TEMP_WORKER_MAX*TEMP_WORKER_HRS),1,0)</f>
        <v>0</v>
      </c>
      <c r="O9799" s="2">
        <f>L9799-M9799-K9799-FIXED_COSTS</f>
        <v>8973.5579041530727</v>
      </c>
      <c r="P9799" s="2">
        <f>IF(N9799=1,O9799,"")</f>
      </c>
    </row>
    <row r="9800">
      <c r="A9800" s="6">
        <v>15</v>
      </c>
      <c r="B9800" s="6">
        <v>1</v>
      </c>
      <c r="C9800" s="6">
        <v>0</v>
      </c>
      <c r="D9800" s="6">
        <f>A9800+B9800+C9800</f>
        <v>16</v>
      </c>
      <c r="E9800" s="5">
        <f>IF(A9800=0,0,A9800*LABOR_HRS_WK_TOM*SEASON_WEEKS*(1+DIM_PCT_TOM)^A9800)</f>
        <v>5639.285028711136</v>
      </c>
      <c r="F9800" s="5">
        <f>IF(B9800=0,0,B9800*LABOR_HRS_WK_CAR*SEASON_WEEKS*(1+DIM_PCT_CAR)^B9800)</f>
        <v>30.749999999999996</v>
      </c>
      <c r="G9800" s="5">
        <f>IF(C9800=0,0,C9800*LABOR_HRS_WK_MES*SEASON_WEEKS*(1+DIM_PCT_MES)^C9800)</f>
        <v>0</v>
      </c>
      <c r="H9800" s="5">
        <f>E9800+F9800+G9800</f>
        <v>5670.035028711136</v>
      </c>
      <c r="I9800" s="5">
        <f>MIN(H9800,FARMER_HRS)</f>
        <v>720</v>
      </c>
      <c r="J9800" s="5">
        <f>MAX(0,H9800-FARMER_HRS)</f>
        <v>4950.035028711136</v>
      </c>
      <c r="K9800" s="2">
        <f>I9800*FARMER_RATE+J9800*TEMP_WORKER_RATE</f>
        <v>110938.10813734611</v>
      </c>
      <c r="L9800" s="2">
        <f>A9800*PRICE_TOM+B9800*PRICE_CAR+C9800*PRICE_MES</f>
        <v>134094</v>
      </c>
      <c r="M9800" s="2">
        <f>A9800*FERT_BED_TOM+B9800*FERT_BED_CAR+C9800*FERT_BED_MES</f>
        <v>13640</v>
      </c>
      <c r="N9800" s="6">
        <f>IF(AND(D9800&lt;=TOTAL_BEDS,J9800&lt;=TEMP_WORKER_MAX*TEMP_WORKER_HRS),1,0)</f>
        <v>1</v>
      </c>
      <c r="O9800" s="2">
        <f>L9800-M9800-K9800-FIXED_COSTS</f>
        <v>-10484.108137346106</v>
      </c>
      <c r="P9800" s="2">
        <f>IF(N9800=1,O9800,"")</f>
        <v>-10484.108137346106</v>
      </c>
    </row>
    <row r="9801">
      <c r="A9801" s="6">
        <v>15</v>
      </c>
      <c r="B9801" s="6">
        <v>1</v>
      </c>
      <c r="C9801" s="6">
        <v>1</v>
      </c>
      <c r="D9801" s="6">
        <f>A9801+B9801+C9801</f>
        <v>17</v>
      </c>
      <c r="E9801" s="5">
        <f>IF(A9801=0,0,A9801*LABOR_HRS_WK_TOM*SEASON_WEEKS*(1+DIM_PCT_TOM)^A9801)</f>
        <v>5639.285028711136</v>
      </c>
      <c r="F9801" s="5">
        <f>IF(B9801=0,0,B9801*LABOR_HRS_WK_CAR*SEASON_WEEKS*(1+DIM_PCT_CAR)^B9801)</f>
        <v>30.749999999999996</v>
      </c>
      <c r="G9801" s="5">
        <f>IF(C9801=0,0,C9801*LABOR_HRS_WK_MES*SEASON_WEEKS*(1+DIM_PCT_MES)^C9801)</f>
        <v>45.5625</v>
      </c>
      <c r="H9801" s="5">
        <f>E9801+F9801+G9801</f>
        <v>5715.597528711136</v>
      </c>
      <c r="I9801" s="5">
        <f>MIN(H9801,FARMER_HRS)</f>
        <v>720</v>
      </c>
      <c r="J9801" s="5">
        <f>MAX(0,H9801-FARMER_HRS)</f>
        <v>4995.597528711136</v>
      </c>
      <c r="K9801" s="2">
        <f>I9801*FARMER_RATE+J9801*TEMP_WORKER_RATE</f>
        <v>111729.12376234611</v>
      </c>
      <c r="L9801" s="2">
        <f>A9801*PRICE_TOM+B9801*PRICE_CAR+C9801*PRICE_MES</f>
        <v>136794</v>
      </c>
      <c r="M9801" s="2">
        <f>A9801*FERT_BED_TOM+B9801*FERT_BED_CAR+C9801*FERT_BED_MES</f>
        <v>14520</v>
      </c>
      <c r="N9801" s="6">
        <f>IF(AND(D9801&lt;=TOTAL_BEDS,J9801&lt;=TEMP_WORKER_MAX*TEMP_WORKER_HRS),1,0)</f>
        <v>1</v>
      </c>
      <c r="O9801" s="2">
        <f>L9801-M9801-K9801-FIXED_COSTS</f>
        <v>-9455.1237623461057</v>
      </c>
      <c r="P9801" s="2">
        <f>IF(N9801=1,O9801,"")</f>
        <v>-9455.1237623461057</v>
      </c>
    </row>
    <row r="9802">
      <c r="A9802" s="6">
        <v>15</v>
      </c>
      <c r="B9802" s="6">
        <v>1</v>
      </c>
      <c r="C9802" s="6">
        <v>2</v>
      </c>
      <c r="D9802" s="6">
        <f>A9802+B9802+C9802</f>
        <v>18</v>
      </c>
      <c r="E9802" s="5">
        <f>IF(A9802=0,0,A9802*LABOR_HRS_WK_TOM*SEASON_WEEKS*(1+DIM_PCT_TOM)^A9802)</f>
        <v>5639.285028711136</v>
      </c>
      <c r="F9802" s="5">
        <f>IF(B9802=0,0,B9802*LABOR_HRS_WK_CAR*SEASON_WEEKS*(1+DIM_PCT_CAR)^B9802)</f>
        <v>30.749999999999996</v>
      </c>
      <c r="G9802" s="5">
        <f>IF(C9802=0,0,C9802*LABOR_HRS_WK_MES*SEASON_WEEKS*(1+DIM_PCT_MES)^C9802)</f>
        <v>92.2640625</v>
      </c>
      <c r="H9802" s="5">
        <f>E9802+F9802+G9802</f>
        <v>5762.2990912111363</v>
      </c>
      <c r="I9802" s="5">
        <f>MIN(H9802,FARMER_HRS)</f>
        <v>720</v>
      </c>
      <c r="J9802" s="5">
        <f>MAX(0,H9802-FARMER_HRS)</f>
        <v>5042.2990912111363</v>
      </c>
      <c r="K9802" s="2">
        <f>I9802*FARMER_RATE+J9802*TEMP_WORKER_RATE</f>
        <v>112539.91477797112</v>
      </c>
      <c r="L9802" s="2">
        <f>A9802*PRICE_TOM+B9802*PRICE_CAR+C9802*PRICE_MES</f>
        <v>139494</v>
      </c>
      <c r="M9802" s="2">
        <f>A9802*FERT_BED_TOM+B9802*FERT_BED_CAR+C9802*FERT_BED_MES</f>
        <v>15400</v>
      </c>
      <c r="N9802" s="6">
        <f>IF(AND(D9802&lt;=TOTAL_BEDS,J9802&lt;=TEMP_WORKER_MAX*TEMP_WORKER_HRS),1,0)</f>
        <v>1</v>
      </c>
      <c r="O9802" s="2">
        <f>L9802-M9802-K9802-FIXED_COSTS</f>
        <v>-8445.91477797112</v>
      </c>
      <c r="P9802" s="2">
        <f>IF(N9802=1,O9802,"")</f>
        <v>-8445.91477797112</v>
      </c>
    </row>
    <row r="9803">
      <c r="A9803" s="6">
        <v>15</v>
      </c>
      <c r="B9803" s="6">
        <v>1</v>
      </c>
      <c r="C9803" s="6">
        <v>3</v>
      </c>
      <c r="D9803" s="6">
        <f>A9803+B9803+C9803</f>
        <v>19</v>
      </c>
      <c r="E9803" s="5">
        <f>IF(A9803=0,0,A9803*LABOR_HRS_WK_TOM*SEASON_WEEKS*(1+DIM_PCT_TOM)^A9803)</f>
        <v>5639.285028711136</v>
      </c>
      <c r="F9803" s="5">
        <f>IF(B9803=0,0,B9803*LABOR_HRS_WK_CAR*SEASON_WEEKS*(1+DIM_PCT_CAR)^B9803)</f>
        <v>30.749999999999996</v>
      </c>
      <c r="G9803" s="5">
        <f>IF(C9803=0,0,C9803*LABOR_HRS_WK_MES*SEASON_WEEKS*(1+DIM_PCT_MES)^C9803)</f>
        <v>140.12604492187498</v>
      </c>
      <c r="H9803" s="5">
        <f>E9803+F9803+G9803</f>
        <v>5810.1610736330113</v>
      </c>
      <c r="I9803" s="5">
        <f>MIN(H9803,FARMER_HRS)</f>
        <v>720</v>
      </c>
      <c r="J9803" s="5">
        <f>MAX(0,H9803-FARMER_HRS)</f>
        <v>5090.1610736330113</v>
      </c>
      <c r="K9803" s="2">
        <f>I9803*FARMER_RATE+J9803*TEMP_WORKER_RATE</f>
        <v>113370.85197279534</v>
      </c>
      <c r="L9803" s="2">
        <f>A9803*PRICE_TOM+B9803*PRICE_CAR+C9803*PRICE_MES</f>
        <v>142194</v>
      </c>
      <c r="M9803" s="2">
        <f>A9803*FERT_BED_TOM+B9803*FERT_BED_CAR+C9803*FERT_BED_MES</f>
        <v>16280</v>
      </c>
      <c r="N9803" s="6">
        <f>IF(AND(D9803&lt;=TOTAL_BEDS,J9803&lt;=TEMP_WORKER_MAX*TEMP_WORKER_HRS),1,0)</f>
        <v>1</v>
      </c>
      <c r="O9803" s="2">
        <f>L9803-M9803-K9803-FIXED_COSTS</f>
        <v>-7456.851972795339</v>
      </c>
      <c r="P9803" s="2">
        <f>IF(N9803=1,O9803,"")</f>
        <v>-7456.851972795339</v>
      </c>
    </row>
    <row r="9804">
      <c r="A9804" s="6">
        <v>15</v>
      </c>
      <c r="B9804" s="6">
        <v>1</v>
      </c>
      <c r="C9804" s="6">
        <v>4</v>
      </c>
      <c r="D9804" s="6">
        <f>A9804+B9804+C9804</f>
        <v>20</v>
      </c>
      <c r="E9804" s="5">
        <f>IF(A9804=0,0,A9804*LABOR_HRS_WK_TOM*SEASON_WEEKS*(1+DIM_PCT_TOM)^A9804)</f>
        <v>5639.285028711136</v>
      </c>
      <c r="F9804" s="5">
        <f>IF(B9804=0,0,B9804*LABOR_HRS_WK_CAR*SEASON_WEEKS*(1+DIM_PCT_CAR)^B9804)</f>
        <v>30.749999999999996</v>
      </c>
      <c r="G9804" s="5">
        <f>IF(C9804=0,0,C9804*LABOR_HRS_WK_MES*SEASON_WEEKS*(1+DIM_PCT_MES)^C9804)</f>
        <v>189.17016064453119</v>
      </c>
      <c r="H9804" s="5">
        <f>E9804+F9804+G9804</f>
        <v>5859.2051893556672</v>
      </c>
      <c r="I9804" s="5">
        <f>MIN(H9804,FARMER_HRS)</f>
        <v>720</v>
      </c>
      <c r="J9804" s="5">
        <f>MAX(0,H9804-FARMER_HRS)</f>
        <v>5139.2051893556672</v>
      </c>
      <c r="K9804" s="2">
        <f>I9804*FARMER_RATE+J9804*TEMP_WORKER_RATE</f>
        <v>114222.31231520255</v>
      </c>
      <c r="L9804" s="2">
        <f>A9804*PRICE_TOM+B9804*PRICE_CAR+C9804*PRICE_MES</f>
        <v>144894</v>
      </c>
      <c r="M9804" s="2">
        <f>A9804*FERT_BED_TOM+B9804*FERT_BED_CAR+C9804*FERT_BED_MES</f>
        <v>17160</v>
      </c>
      <c r="N9804" s="6">
        <f>IF(AND(D9804&lt;=TOTAL_BEDS,J9804&lt;=TEMP_WORKER_MAX*TEMP_WORKER_HRS),1,0)</f>
        <v>1</v>
      </c>
      <c r="O9804" s="2">
        <f>L9804-M9804-K9804-FIXED_COSTS</f>
        <v>-6488.312315202551</v>
      </c>
      <c r="P9804" s="2">
        <f>IF(N9804=1,O9804,"")</f>
        <v>-6488.312315202551</v>
      </c>
    </row>
    <row r="9805">
      <c r="A9805" s="6">
        <v>15</v>
      </c>
      <c r="B9805" s="6">
        <v>1</v>
      </c>
      <c r="C9805" s="6">
        <v>5</v>
      </c>
      <c r="D9805" s="6">
        <f>A9805+B9805+C9805</f>
        <v>21</v>
      </c>
      <c r="E9805" s="5">
        <f>IF(A9805=0,0,A9805*LABOR_HRS_WK_TOM*SEASON_WEEKS*(1+DIM_PCT_TOM)^A9805)</f>
        <v>5639.285028711136</v>
      </c>
      <c r="F9805" s="5">
        <f>IF(B9805=0,0,B9805*LABOR_HRS_WK_CAR*SEASON_WEEKS*(1+DIM_PCT_CAR)^B9805)</f>
        <v>30.749999999999996</v>
      </c>
      <c r="G9805" s="5">
        <f>IF(C9805=0,0,C9805*LABOR_HRS_WK_MES*SEASON_WEEKS*(1+DIM_PCT_MES)^C9805)</f>
        <v>239.41848456573481</v>
      </c>
      <c r="H9805" s="5">
        <f>E9805+F9805+G9805</f>
        <v>5909.4535132768706</v>
      </c>
      <c r="I9805" s="5">
        <f>MIN(H9805,FARMER_HRS)</f>
        <v>720</v>
      </c>
      <c r="J9805" s="5">
        <f>MAX(0,H9805-FARMER_HRS)</f>
        <v>5189.4535132768706</v>
      </c>
      <c r="K9805" s="2">
        <f>I9805*FARMER_RATE+J9805*TEMP_WORKER_RATE</f>
        <v>115094.67904994567</v>
      </c>
      <c r="L9805" s="2">
        <f>A9805*PRICE_TOM+B9805*PRICE_CAR+C9805*PRICE_MES</f>
        <v>147594</v>
      </c>
      <c r="M9805" s="2">
        <f>A9805*FERT_BED_TOM+B9805*FERT_BED_CAR+C9805*FERT_BED_MES</f>
        <v>18040</v>
      </c>
      <c r="N9805" s="6">
        <f>IF(AND(D9805&lt;=TOTAL_BEDS,J9805&lt;=TEMP_WORKER_MAX*TEMP_WORKER_HRS),1,0)</f>
        <v>1</v>
      </c>
      <c r="O9805" s="2">
        <f>L9805-M9805-K9805-FIXED_COSTS</f>
        <v>-5540.6790499456692</v>
      </c>
      <c r="P9805" s="2">
        <f>IF(N9805=1,O9805,"")</f>
        <v>-5540.6790499456692</v>
      </c>
    </row>
    <row r="9806">
      <c r="A9806" s="6">
        <v>15</v>
      </c>
      <c r="B9806" s="6">
        <v>1</v>
      </c>
      <c r="C9806" s="6">
        <v>6</v>
      </c>
      <c r="D9806" s="6">
        <f>A9806+B9806+C9806</f>
        <v>22</v>
      </c>
      <c r="E9806" s="5">
        <f>IF(A9806=0,0,A9806*LABOR_HRS_WK_TOM*SEASON_WEEKS*(1+DIM_PCT_TOM)^A9806)</f>
        <v>5639.285028711136</v>
      </c>
      <c r="F9806" s="5">
        <f>IF(B9806=0,0,B9806*LABOR_HRS_WK_CAR*SEASON_WEEKS*(1+DIM_PCT_CAR)^B9806)</f>
        <v>30.749999999999996</v>
      </c>
      <c r="G9806" s="5">
        <f>IF(C9806=0,0,C9806*LABOR_HRS_WK_MES*SEASON_WEEKS*(1+DIM_PCT_MES)^C9806)</f>
        <v>290.89345874736773</v>
      </c>
      <c r="H9806" s="5">
        <f>E9806+F9806+G9806</f>
        <v>5960.9284874585037</v>
      </c>
      <c r="I9806" s="5">
        <f>MIN(H9806,FARMER_HRS)</f>
        <v>720</v>
      </c>
      <c r="J9806" s="5">
        <f>MAX(0,H9806-FARMER_HRS)</f>
        <v>5240.9284874585037</v>
      </c>
      <c r="K9806" s="2">
        <f>I9806*FARMER_RATE+J9806*TEMP_WORKER_RATE</f>
        <v>115988.34179615458</v>
      </c>
      <c r="L9806" s="2">
        <f>A9806*PRICE_TOM+B9806*PRICE_CAR+C9806*PRICE_MES</f>
        <v>150294</v>
      </c>
      <c r="M9806" s="2">
        <f>A9806*FERT_BED_TOM+B9806*FERT_BED_CAR+C9806*FERT_BED_MES</f>
        <v>18920</v>
      </c>
      <c r="N9806" s="6">
        <f>IF(AND(D9806&lt;=TOTAL_BEDS,J9806&lt;=TEMP_WORKER_MAX*TEMP_WORKER_HRS),1,0)</f>
        <v>1</v>
      </c>
      <c r="O9806" s="2">
        <f>L9806-M9806-K9806-FIXED_COSTS</f>
        <v>-4614.3417961545783</v>
      </c>
      <c r="P9806" s="2">
        <f>IF(N9806=1,O9806,"")</f>
        <v>-4614.3417961545783</v>
      </c>
    </row>
    <row r="9807">
      <c r="A9807" s="6">
        <v>15</v>
      </c>
      <c r="B9807" s="6">
        <v>1</v>
      </c>
      <c r="C9807" s="6">
        <v>7</v>
      </c>
      <c r="D9807" s="6">
        <f>A9807+B9807+C9807</f>
        <v>23</v>
      </c>
      <c r="E9807" s="5">
        <f>IF(A9807=0,0,A9807*LABOR_HRS_WK_TOM*SEASON_WEEKS*(1+DIM_PCT_TOM)^A9807)</f>
        <v>5639.285028711136</v>
      </c>
      <c r="F9807" s="5">
        <f>IF(B9807=0,0,B9807*LABOR_HRS_WK_CAR*SEASON_WEEKS*(1+DIM_PCT_CAR)^B9807)</f>
        <v>30.749999999999996</v>
      </c>
      <c r="G9807" s="5">
        <f>IF(C9807=0,0,C9807*LABOR_HRS_WK_MES*SEASON_WEEKS*(1+DIM_PCT_MES)^C9807)</f>
        <v>343.61789814532818</v>
      </c>
      <c r="H9807" s="5">
        <f>E9807+F9807+G9807</f>
        <v>6013.6529268564645</v>
      </c>
      <c r="I9807" s="5">
        <f>MIN(H9807,FARMER_HRS)</f>
        <v>720</v>
      </c>
      <c r="J9807" s="5">
        <f>MAX(0,H9807-FARMER_HRS)</f>
        <v>5293.6529268564645</v>
      </c>
      <c r="K9807" s="2">
        <f>I9807*FARMER_RATE+J9807*TEMP_WORKER_RATE</f>
        <v>116903.69664681362</v>
      </c>
      <c r="L9807" s="2">
        <f>A9807*PRICE_TOM+B9807*PRICE_CAR+C9807*PRICE_MES</f>
        <v>152994</v>
      </c>
      <c r="M9807" s="2">
        <f>A9807*FERT_BED_TOM+B9807*FERT_BED_CAR+C9807*FERT_BED_MES</f>
        <v>19800</v>
      </c>
      <c r="N9807" s="6">
        <f>IF(AND(D9807&lt;=TOTAL_BEDS,J9807&lt;=TEMP_WORKER_MAX*TEMP_WORKER_HRS),1,0)</f>
        <v>1</v>
      </c>
      <c r="O9807" s="2">
        <f>L9807-M9807-K9807-FIXED_COSTS</f>
        <v>-3709.6966468136234</v>
      </c>
      <c r="P9807" s="2">
        <f>IF(N9807=1,O9807,"")</f>
        <v>-3709.6966468136234</v>
      </c>
    </row>
    <row r="9808">
      <c r="A9808" s="6">
        <v>15</v>
      </c>
      <c r="B9808" s="6">
        <v>1</v>
      </c>
      <c r="C9808" s="6">
        <v>8</v>
      </c>
      <c r="D9808" s="6">
        <f>A9808+B9808+C9808</f>
        <v>24</v>
      </c>
      <c r="E9808" s="5">
        <f>IF(A9808=0,0,A9808*LABOR_HRS_WK_TOM*SEASON_WEEKS*(1+DIM_PCT_TOM)^A9808)</f>
        <v>5639.285028711136</v>
      </c>
      <c r="F9808" s="5">
        <f>IF(B9808=0,0,B9808*LABOR_HRS_WK_CAR*SEASON_WEEKS*(1+DIM_PCT_CAR)^B9808)</f>
        <v>30.749999999999996</v>
      </c>
      <c r="G9808" s="5">
        <f>IF(C9808=0,0,C9808*LABOR_HRS_WK_MES*SEASON_WEEKS*(1+DIM_PCT_MES)^C9808)</f>
        <v>397.61499642530833</v>
      </c>
      <c r="H9808" s="5">
        <f>E9808+F9808+G9808</f>
        <v>6067.6500251364441</v>
      </c>
      <c r="I9808" s="5">
        <f>MIN(H9808,FARMER_HRS)</f>
        <v>720</v>
      </c>
      <c r="J9808" s="5">
        <f>MAX(0,H9808-FARMER_HRS)</f>
        <v>5347.6500251364441</v>
      </c>
      <c r="K9808" s="2">
        <f>I9808*FARMER_RATE+J9808*TEMP_WORKER_RATE</f>
        <v>117841.14626972993</v>
      </c>
      <c r="L9808" s="2">
        <f>A9808*PRICE_TOM+B9808*PRICE_CAR+C9808*PRICE_MES</f>
        <v>155694</v>
      </c>
      <c r="M9808" s="2">
        <f>A9808*FERT_BED_TOM+B9808*FERT_BED_CAR+C9808*FERT_BED_MES</f>
        <v>20680</v>
      </c>
      <c r="N9808" s="6">
        <f>IF(AND(D9808&lt;=TOTAL_BEDS,J9808&lt;=TEMP_WORKER_MAX*TEMP_WORKER_HRS),1,0)</f>
        <v>1</v>
      </c>
      <c r="O9808" s="2">
        <f>L9808-M9808-K9808-FIXED_COSTS</f>
        <v>-2827.1462697299285</v>
      </c>
      <c r="P9808" s="2">
        <f>IF(N9808=1,O9808,"")</f>
        <v>-2827.1462697299285</v>
      </c>
    </row>
    <row r="9809">
      <c r="A9809" s="6">
        <v>15</v>
      </c>
      <c r="B9809" s="6">
        <v>1</v>
      </c>
      <c r="C9809" s="6">
        <v>9</v>
      </c>
      <c r="D9809" s="6">
        <f>A9809+B9809+C9809</f>
        <v>25</v>
      </c>
      <c r="E9809" s="5">
        <f>IF(A9809=0,0,A9809*LABOR_HRS_WK_TOM*SEASON_WEEKS*(1+DIM_PCT_TOM)^A9809)</f>
        <v>5639.285028711136</v>
      </c>
      <c r="F9809" s="5">
        <f>IF(B9809=0,0,B9809*LABOR_HRS_WK_CAR*SEASON_WEEKS*(1+DIM_PCT_CAR)^B9809)</f>
        <v>30.749999999999996</v>
      </c>
      <c r="G9809" s="5">
        <f>IF(C9809=0,0,C9809*LABOR_HRS_WK_MES*SEASON_WEEKS*(1+DIM_PCT_MES)^C9809)</f>
        <v>452.90833186570273</v>
      </c>
      <c r="H9809" s="5">
        <f>E9809+F9809+G9809</f>
        <v>6122.943360576839</v>
      </c>
      <c r="I9809" s="5">
        <f>MIN(H9809,FARMER_HRS)</f>
        <v>720</v>
      </c>
      <c r="J9809" s="5">
        <f>MAX(0,H9809-FARMER_HRS)</f>
        <v>5402.943360576839</v>
      </c>
      <c r="K9809" s="2">
        <f>I9809*FARMER_RATE+J9809*TEMP_WORKER_RATE</f>
        <v>118801.10001001456</v>
      </c>
      <c r="L9809" s="2">
        <f>A9809*PRICE_TOM+B9809*PRICE_CAR+C9809*PRICE_MES</f>
        <v>158394</v>
      </c>
      <c r="M9809" s="2">
        <f>A9809*FERT_BED_TOM+B9809*FERT_BED_CAR+C9809*FERT_BED_MES</f>
        <v>21560</v>
      </c>
      <c r="N9809" s="6">
        <f>IF(AND(D9809&lt;=TOTAL_BEDS,J9809&lt;=TEMP_WORKER_MAX*TEMP_WORKER_HRS),1,0)</f>
        <v>1</v>
      </c>
      <c r="O9809" s="2">
        <f>L9809-M9809-K9809-FIXED_COSTS</f>
        <v>-1967.1000100145611</v>
      </c>
      <c r="P9809" s="2">
        <f>IF(N9809=1,O9809,"")</f>
        <v>-1967.1000100145611</v>
      </c>
    </row>
    <row r="9810">
      <c r="A9810" s="6">
        <v>15</v>
      </c>
      <c r="B9810" s="6">
        <v>1</v>
      </c>
      <c r="C9810" s="6">
        <v>10</v>
      </c>
      <c r="D9810" s="6">
        <f>A9810+B9810+C9810</f>
        <v>26</v>
      </c>
      <c r="E9810" s="5">
        <f>IF(A9810=0,0,A9810*LABOR_HRS_WK_TOM*SEASON_WEEKS*(1+DIM_PCT_TOM)^A9810)</f>
        <v>5639.285028711136</v>
      </c>
      <c r="F9810" s="5">
        <f>IF(B9810=0,0,B9810*LABOR_HRS_WK_CAR*SEASON_WEEKS*(1+DIM_PCT_CAR)^B9810)</f>
        <v>30.749999999999996</v>
      </c>
      <c r="G9810" s="5">
        <f>IF(C9810=0,0,C9810*LABOR_HRS_WK_MES*SEASON_WEEKS*(1+DIM_PCT_MES)^C9810)</f>
        <v>509.52187334891551</v>
      </c>
      <c r="H9810" s="5">
        <f>E9810+F9810+G9810</f>
        <v>6179.5569020600515</v>
      </c>
      <c r="I9810" s="5">
        <f>MIN(H9810,FARMER_HRS)</f>
        <v>720</v>
      </c>
      <c r="J9810" s="5">
        <f>MAX(0,H9810-FARMER_HRS)</f>
        <v>5459.5569020600515</v>
      </c>
      <c r="K9810" s="2">
        <f>I9810*FARMER_RATE+J9810*TEMP_WORKER_RATE</f>
        <v>119783.97399409811</v>
      </c>
      <c r="L9810" s="2">
        <f>A9810*PRICE_TOM+B9810*PRICE_CAR+C9810*PRICE_MES</f>
        <v>161094</v>
      </c>
      <c r="M9810" s="2">
        <f>A9810*FERT_BED_TOM+B9810*FERT_BED_CAR+C9810*FERT_BED_MES</f>
        <v>22440</v>
      </c>
      <c r="N9810" s="6">
        <f>IF(AND(D9810&lt;=TOTAL_BEDS,J9810&lt;=TEMP_WORKER_MAX*TEMP_WORKER_HRS),1,0)</f>
        <v>1</v>
      </c>
      <c r="O9810" s="2">
        <f>L9810-M9810-K9810-FIXED_COSTS</f>
        <v>-1129.973994098109</v>
      </c>
      <c r="P9810" s="2">
        <f>IF(N9810=1,O9810,"")</f>
        <v>-1129.973994098109</v>
      </c>
    </row>
    <row r="9811">
      <c r="A9811" s="6">
        <v>15</v>
      </c>
      <c r="B9811" s="6">
        <v>1</v>
      </c>
      <c r="C9811" s="6">
        <v>11</v>
      </c>
      <c r="D9811" s="6">
        <f>A9811+B9811+C9811</f>
        <v>27</v>
      </c>
      <c r="E9811" s="5">
        <f>IF(A9811=0,0,A9811*LABOR_HRS_WK_TOM*SEASON_WEEKS*(1+DIM_PCT_TOM)^A9811)</f>
        <v>5639.285028711136</v>
      </c>
      <c r="F9811" s="5">
        <f>IF(B9811=0,0,B9811*LABOR_HRS_WK_CAR*SEASON_WEEKS*(1+DIM_PCT_CAR)^B9811)</f>
        <v>30.749999999999996</v>
      </c>
      <c r="G9811" s="5">
        <f>IF(C9811=0,0,C9811*LABOR_HRS_WK_MES*SEASON_WEEKS*(1+DIM_PCT_MES)^C9811)</f>
        <v>567.47998644235463</v>
      </c>
      <c r="H9811" s="5">
        <f>E9811+F9811+G9811</f>
        <v>6237.5150151534908</v>
      </c>
      <c r="I9811" s="5">
        <f>MIN(H9811,FARMER_HRS)</f>
        <v>720</v>
      </c>
      <c r="J9811" s="5">
        <f>MAX(0,H9811-FARMER_HRS)</f>
        <v>5517.5150151534908</v>
      </c>
      <c r="K9811" s="2">
        <f>I9811*FARMER_RATE+J9811*TEMP_WORKER_RATE</f>
        <v>120790.19123530366</v>
      </c>
      <c r="L9811" s="2">
        <f>A9811*PRICE_TOM+B9811*PRICE_CAR+C9811*PRICE_MES</f>
        <v>163794</v>
      </c>
      <c r="M9811" s="2">
        <f>A9811*FERT_BED_TOM+B9811*FERT_BED_CAR+C9811*FERT_BED_MES</f>
        <v>23320</v>
      </c>
      <c r="N9811" s="6">
        <f>IF(AND(D9811&lt;=TOTAL_BEDS,J9811&lt;=TEMP_WORKER_MAX*TEMP_WORKER_HRS),1,0)</f>
        <v>1</v>
      </c>
      <c r="O9811" s="2">
        <f>L9811-M9811-K9811-FIXED_COSTS</f>
        <v>-316.19123530366051</v>
      </c>
      <c r="P9811" s="2">
        <f>IF(N9811=1,O9811,"")</f>
        <v>-316.19123530366051</v>
      </c>
    </row>
    <row r="9812">
      <c r="A9812" s="6">
        <v>15</v>
      </c>
      <c r="B9812" s="6">
        <v>1</v>
      </c>
      <c r="C9812" s="6">
        <v>12</v>
      </c>
      <c r="D9812" s="6">
        <f>A9812+B9812+C9812</f>
        <v>28</v>
      </c>
      <c r="E9812" s="5">
        <f>IF(A9812=0,0,A9812*LABOR_HRS_WK_TOM*SEASON_WEEKS*(1+DIM_PCT_TOM)^A9812)</f>
        <v>5639.285028711136</v>
      </c>
      <c r="F9812" s="5">
        <f>IF(B9812=0,0,B9812*LABOR_HRS_WK_CAR*SEASON_WEEKS*(1+DIM_PCT_CAR)^B9812)</f>
        <v>30.749999999999996</v>
      </c>
      <c r="G9812" s="5">
        <f>IF(C9812=0,0,C9812*LABOR_HRS_WK_MES*SEASON_WEEKS*(1+DIM_PCT_MES)^C9812)</f>
        <v>626.807439570419</v>
      </c>
      <c r="H9812" s="5">
        <f>E9812+F9812+G9812</f>
        <v>6296.8424682815548</v>
      </c>
      <c r="I9812" s="5">
        <f>MIN(H9812,FARMER_HRS)</f>
        <v>720</v>
      </c>
      <c r="J9812" s="5">
        <f>MAX(0,H9812-FARMER_HRS)</f>
        <v>5576.8424682815548</v>
      </c>
      <c r="K9812" s="2">
        <f>I9812*FARMER_RATE+J9812*TEMP_WORKER_RATE</f>
        <v>121820.18174099921</v>
      </c>
      <c r="L9812" s="2">
        <f>A9812*PRICE_TOM+B9812*PRICE_CAR+C9812*PRICE_MES</f>
        <v>166494</v>
      </c>
      <c r="M9812" s="2">
        <f>A9812*FERT_BED_TOM+B9812*FERT_BED_CAR+C9812*FERT_BED_MES</f>
        <v>24200</v>
      </c>
      <c r="N9812" s="6">
        <f>IF(AND(D9812&lt;=TOTAL_BEDS,J9812&lt;=TEMP_WORKER_MAX*TEMP_WORKER_HRS),1,0)</f>
        <v>1</v>
      </c>
      <c r="O9812" s="2">
        <f>L9812-M9812-K9812-FIXED_COSTS</f>
        <v>473.81825900079275</v>
      </c>
      <c r="P9812" s="2">
        <f>IF(N9812=1,O9812,"")</f>
        <v>473.81825900079275</v>
      </c>
    </row>
    <row r="9813">
      <c r="A9813" s="6">
        <v>15</v>
      </c>
      <c r="B9813" s="6">
        <v>1</v>
      </c>
      <c r="C9813" s="6">
        <v>13</v>
      </c>
      <c r="D9813" s="6">
        <f>A9813+B9813+C9813</f>
        <v>29</v>
      </c>
      <c r="E9813" s="5">
        <f>IF(A9813=0,0,A9813*LABOR_HRS_WK_TOM*SEASON_WEEKS*(1+DIM_PCT_TOM)^A9813)</f>
        <v>5639.285028711136</v>
      </c>
      <c r="F9813" s="5">
        <f>IF(B9813=0,0,B9813*LABOR_HRS_WK_CAR*SEASON_WEEKS*(1+DIM_PCT_CAR)^B9813)</f>
        <v>30.749999999999996</v>
      </c>
      <c r="G9813" s="5">
        <f>IF(C9813=0,0,C9813*LABOR_HRS_WK_MES*SEASON_WEEKS*(1+DIM_PCT_MES)^C9813)</f>
        <v>687.52941027880331</v>
      </c>
      <c r="H9813" s="5">
        <f>E9813+F9813+G9813</f>
        <v>6357.5644389899389</v>
      </c>
      <c r="I9813" s="5">
        <f>MIN(H9813,FARMER_HRS)</f>
        <v>720</v>
      </c>
      <c r="J9813" s="5">
        <f>MAX(0,H9813-FARMER_HRS)</f>
        <v>5637.5644389899389</v>
      </c>
      <c r="K9813" s="2">
        <f>I9813*FARMER_RATE+J9813*TEMP_WORKER_RATE</f>
        <v>122874.3826213531</v>
      </c>
      <c r="L9813" s="2">
        <f>A9813*PRICE_TOM+B9813*PRICE_CAR+C9813*PRICE_MES</f>
        <v>169194</v>
      </c>
      <c r="M9813" s="2">
        <f>A9813*FERT_BED_TOM+B9813*FERT_BED_CAR+C9813*FERT_BED_MES</f>
        <v>25080</v>
      </c>
      <c r="N9813" s="6">
        <f>IF(AND(D9813&lt;=TOTAL_BEDS,J9813&lt;=TEMP_WORKER_MAX*TEMP_WORKER_HRS),1,0)</f>
        <v>1</v>
      </c>
      <c r="O9813" s="2">
        <f>L9813-M9813-K9813-FIXED_COSTS</f>
        <v>1239.6173786469008</v>
      </c>
      <c r="P9813" s="2">
        <f>IF(N9813=1,O9813,"")</f>
        <v>1239.6173786469008</v>
      </c>
    </row>
    <row r="9814">
      <c r="A9814" s="6">
        <v>15</v>
      </c>
      <c r="B9814" s="6">
        <v>1</v>
      </c>
      <c r="C9814" s="6">
        <v>14</v>
      </c>
      <c r="D9814" s="6">
        <f>A9814+B9814+C9814</f>
        <v>30</v>
      </c>
      <c r="E9814" s="5">
        <f>IF(A9814=0,0,A9814*LABOR_HRS_WK_TOM*SEASON_WEEKS*(1+DIM_PCT_TOM)^A9814)</f>
        <v>5639.285028711136</v>
      </c>
      <c r="F9814" s="5">
        <f>IF(B9814=0,0,B9814*LABOR_HRS_WK_CAR*SEASON_WEEKS*(1+DIM_PCT_CAR)^B9814)</f>
        <v>30.749999999999996</v>
      </c>
      <c r="G9814" s="5">
        <f>IF(C9814=0,0,C9814*LABOR_HRS_WK_MES*SEASON_WEEKS*(1+DIM_PCT_MES)^C9814)</f>
        <v>749.67149159246435</v>
      </c>
      <c r="H9814" s="5">
        <f>E9814+F9814+G9814</f>
        <v>6419.7065203036</v>
      </c>
      <c r="I9814" s="5">
        <f>MIN(H9814,FARMER_HRS)</f>
        <v>720</v>
      </c>
      <c r="J9814" s="5">
        <f>MAX(0,H9814-FARMER_HRS)</f>
        <v>5699.7065203036</v>
      </c>
      <c r="K9814" s="2">
        <f>I9814*FARMER_RATE+J9814*TEMP_WORKER_RATE</f>
        <v>123953.23819971527</v>
      </c>
      <c r="L9814" s="2">
        <f>A9814*PRICE_TOM+B9814*PRICE_CAR+C9814*PRICE_MES</f>
        <v>171894</v>
      </c>
      <c r="M9814" s="2">
        <f>A9814*FERT_BED_TOM+B9814*FERT_BED_CAR+C9814*FERT_BED_MES</f>
        <v>25960</v>
      </c>
      <c r="N9814" s="6">
        <f>IF(AND(D9814&lt;=TOTAL_BEDS,J9814&lt;=TEMP_WORKER_MAX*TEMP_WORKER_HRS),1,0)</f>
        <v>1</v>
      </c>
      <c r="O9814" s="2">
        <f>L9814-M9814-K9814-FIXED_COSTS</f>
        <v>1980.7618002847303</v>
      </c>
      <c r="P9814" s="2">
        <f>IF(N9814=1,O9814,"")</f>
        <v>1980.7618002847303</v>
      </c>
    </row>
    <row r="9815">
      <c r="A9815" s="6">
        <v>15</v>
      </c>
      <c r="B9815" s="6">
        <v>1</v>
      </c>
      <c r="C9815" s="6">
        <v>15</v>
      </c>
      <c r="D9815" s="6">
        <f>A9815+B9815+C9815</f>
        <v>31</v>
      </c>
      <c r="E9815" s="5">
        <f>IF(A9815=0,0,A9815*LABOR_HRS_WK_TOM*SEASON_WEEKS*(1+DIM_PCT_TOM)^A9815)</f>
        <v>5639.285028711136</v>
      </c>
      <c r="F9815" s="5">
        <f>IF(B9815=0,0,B9815*LABOR_HRS_WK_CAR*SEASON_WEEKS*(1+DIM_PCT_CAR)^B9815)</f>
        <v>30.749999999999996</v>
      </c>
      <c r="G9815" s="5">
        <f>IF(C9815=0,0,C9815*LABOR_HRS_WK_MES*SEASON_WEEKS*(1+DIM_PCT_MES)^C9815)</f>
        <v>813.25969846861074</v>
      </c>
      <c r="H9815" s="5">
        <f>E9815+F9815+G9815</f>
        <v>6483.2947271797466</v>
      </c>
      <c r="I9815" s="5">
        <f>MIN(H9815,FARMER_HRS)</f>
        <v>720</v>
      </c>
      <c r="J9815" s="5">
        <f>MAX(0,H9815-FARMER_HRS)</f>
        <v>5763.2947271797466</v>
      </c>
      <c r="K9815" s="2">
        <f>I9815*FARMER_RATE+J9815*TEMP_WORKER_RATE</f>
        <v>125057.20012464837</v>
      </c>
      <c r="L9815" s="2">
        <f>A9815*PRICE_TOM+B9815*PRICE_CAR+C9815*PRICE_MES</f>
        <v>174594</v>
      </c>
      <c r="M9815" s="2">
        <f>A9815*FERT_BED_TOM+B9815*FERT_BED_CAR+C9815*FERT_BED_MES</f>
        <v>26840</v>
      </c>
      <c r="N9815" s="6">
        <f>IF(AND(D9815&lt;=TOTAL_BEDS,J9815&lt;=TEMP_WORKER_MAX*TEMP_WORKER_HRS),1,0)</f>
        <v>0</v>
      </c>
      <c r="O9815" s="2">
        <f>L9815-M9815-K9815-FIXED_COSTS</f>
        <v>2696.7998753516295</v>
      </c>
      <c r="P9815" s="2">
        <f>IF(N9815=1,O9815,"")</f>
      </c>
    </row>
    <row r="9816">
      <c r="A9816" s="6">
        <v>15</v>
      </c>
      <c r="B9816" s="6">
        <v>1</v>
      </c>
      <c r="C9816" s="6">
        <v>16</v>
      </c>
      <c r="D9816" s="6">
        <f>A9816+B9816+C9816</f>
        <v>32</v>
      </c>
      <c r="E9816" s="5">
        <f>IF(A9816=0,0,A9816*LABOR_HRS_WK_TOM*SEASON_WEEKS*(1+DIM_PCT_TOM)^A9816)</f>
        <v>5639.285028711136</v>
      </c>
      <c r="F9816" s="5">
        <f>IF(B9816=0,0,B9816*LABOR_HRS_WK_CAR*SEASON_WEEKS*(1+DIM_PCT_CAR)^B9816)</f>
        <v>30.749999999999996</v>
      </c>
      <c r="G9816" s="5">
        <f>IF(C9816=0,0,C9816*LABOR_HRS_WK_MES*SEASON_WEEKS*(1+DIM_PCT_MES)^C9816)</f>
        <v>878.32047434609967</v>
      </c>
      <c r="H9816" s="5">
        <f>E9816+F9816+G9816</f>
        <v>6548.3555030572352</v>
      </c>
      <c r="I9816" s="5">
        <f>MIN(H9816,FARMER_HRS)</f>
        <v>720</v>
      </c>
      <c r="J9816" s="5">
        <f>MAX(0,H9816-FARMER_HRS)</f>
        <v>5828.3555030572352</v>
      </c>
      <c r="K9816" s="2">
        <f>I9816*FARMER_RATE+J9816*TEMP_WORKER_RATE</f>
        <v>126186.72748363255</v>
      </c>
      <c r="L9816" s="2">
        <f>A9816*PRICE_TOM+B9816*PRICE_CAR+C9816*PRICE_MES</f>
        <v>177294</v>
      </c>
      <c r="M9816" s="2">
        <f>A9816*FERT_BED_TOM+B9816*FERT_BED_CAR+C9816*FERT_BED_MES</f>
        <v>27720</v>
      </c>
      <c r="N9816" s="6">
        <f>IF(AND(D9816&lt;=TOTAL_BEDS,J9816&lt;=TEMP_WORKER_MAX*TEMP_WORKER_HRS),1,0)</f>
        <v>0</v>
      </c>
      <c r="O9816" s="2">
        <f>L9816-M9816-K9816-FIXED_COSTS</f>
        <v>3387.2725163674477</v>
      </c>
      <c r="P9816" s="2">
        <f>IF(N9816=1,O9816,"")</f>
      </c>
    </row>
    <row r="9817">
      <c r="A9817" s="6">
        <v>15</v>
      </c>
      <c r="B9817" s="6">
        <v>1</v>
      </c>
      <c r="C9817" s="6">
        <v>17</v>
      </c>
      <c r="D9817" s="6">
        <f>A9817+B9817+C9817</f>
        <v>33</v>
      </c>
      <c r="E9817" s="5">
        <f>IF(A9817=0,0,A9817*LABOR_HRS_WK_TOM*SEASON_WEEKS*(1+DIM_PCT_TOM)^A9817)</f>
        <v>5639.285028711136</v>
      </c>
      <c r="F9817" s="5">
        <f>IF(B9817=0,0,B9817*LABOR_HRS_WK_CAR*SEASON_WEEKS*(1+DIM_PCT_CAR)^B9817)</f>
        <v>30.749999999999996</v>
      </c>
      <c r="G9817" s="5">
        <f>IF(C9817=0,0,C9817*LABOR_HRS_WK_MES*SEASON_WEEKS*(1+DIM_PCT_MES)^C9817)</f>
        <v>944.88069779263992</v>
      </c>
      <c r="H9817" s="5">
        <f>E9817+F9817+G9817</f>
        <v>6614.9157265037757</v>
      </c>
      <c r="I9817" s="5">
        <f>MIN(H9817,FARMER_HRS)</f>
        <v>720</v>
      </c>
      <c r="J9817" s="5">
        <f>MAX(0,H9817-FARMER_HRS)</f>
        <v>5894.9157265037757</v>
      </c>
      <c r="K9817" s="2">
        <f>I9817*FARMER_RATE+J9817*TEMP_WORKER_RATE</f>
        <v>127342.28691846832</v>
      </c>
      <c r="L9817" s="2">
        <f>A9817*PRICE_TOM+B9817*PRICE_CAR+C9817*PRICE_MES</f>
        <v>179994</v>
      </c>
      <c r="M9817" s="2">
        <f>A9817*FERT_BED_TOM+B9817*FERT_BED_CAR+C9817*FERT_BED_MES</f>
        <v>28600</v>
      </c>
      <c r="N9817" s="6">
        <f>IF(AND(D9817&lt;=TOTAL_BEDS,J9817&lt;=TEMP_WORKER_MAX*TEMP_WORKER_HRS),1,0)</f>
        <v>0</v>
      </c>
      <c r="O9817" s="2">
        <f>L9817-M9817-K9817-FIXED_COSTS</f>
        <v>4051.7130815316777</v>
      </c>
      <c r="P9817" s="2">
        <f>IF(N9817=1,O9817,"")</f>
      </c>
    </row>
    <row r="9818">
      <c r="A9818" s="6">
        <v>15</v>
      </c>
      <c r="B9818" s="6">
        <v>1</v>
      </c>
      <c r="C9818" s="6">
        <v>18</v>
      </c>
      <c r="D9818" s="6">
        <f>A9818+B9818+C9818</f>
        <v>34</v>
      </c>
      <c r="E9818" s="5">
        <f>IF(A9818=0,0,A9818*LABOR_HRS_WK_TOM*SEASON_WEEKS*(1+DIM_PCT_TOM)^A9818)</f>
        <v>5639.285028711136</v>
      </c>
      <c r="F9818" s="5">
        <f>IF(B9818=0,0,B9818*LABOR_HRS_WK_CAR*SEASON_WEEKS*(1+DIM_PCT_CAR)^B9818)</f>
        <v>30.749999999999996</v>
      </c>
      <c r="G9818" s="5">
        <f>IF(C9818=0,0,C9818*LABOR_HRS_WK_MES*SEASON_WEEKS*(1+DIM_PCT_MES)^C9818)</f>
        <v>1012.9676892512272</v>
      </c>
      <c r="H9818" s="5">
        <f>E9818+F9818+G9818</f>
        <v>6683.002717962363</v>
      </c>
      <c r="I9818" s="5">
        <f>MIN(H9818,FARMER_HRS)</f>
        <v>720</v>
      </c>
      <c r="J9818" s="5">
        <f>MAX(0,H9818-FARMER_HRS)</f>
        <v>5963.002717962363</v>
      </c>
      <c r="K9818" s="2">
        <f>I9818*FARMER_RATE+J9818*TEMP_WORKER_RATE</f>
        <v>128524.35274240213</v>
      </c>
      <c r="L9818" s="2">
        <f>A9818*PRICE_TOM+B9818*PRICE_CAR+C9818*PRICE_MES</f>
        <v>182694</v>
      </c>
      <c r="M9818" s="2">
        <f>A9818*FERT_BED_TOM+B9818*FERT_BED_CAR+C9818*FERT_BED_MES</f>
        <v>29480</v>
      </c>
      <c r="N9818" s="6">
        <f>IF(AND(D9818&lt;=TOTAL_BEDS,J9818&lt;=TEMP_WORKER_MAX*TEMP_WORKER_HRS),1,0)</f>
        <v>0</v>
      </c>
      <c r="O9818" s="2">
        <f>L9818-M9818-K9818-FIXED_COSTS</f>
        <v>4689.64725759787</v>
      </c>
      <c r="P9818" s="2">
        <f>IF(N9818=1,O9818,"")</f>
      </c>
    </row>
    <row r="9819">
      <c r="A9819" s="6">
        <v>15</v>
      </c>
      <c r="B9819" s="6">
        <v>1</v>
      </c>
      <c r="C9819" s="6">
        <v>19</v>
      </c>
      <c r="D9819" s="6">
        <f>A9819+B9819+C9819</f>
        <v>35</v>
      </c>
      <c r="E9819" s="5">
        <f>IF(A9819=0,0,A9819*LABOR_HRS_WK_TOM*SEASON_WEEKS*(1+DIM_PCT_TOM)^A9819)</f>
        <v>5639.285028711136</v>
      </c>
      <c r="F9819" s="5">
        <f>IF(B9819=0,0,B9819*LABOR_HRS_WK_CAR*SEASON_WEEKS*(1+DIM_PCT_CAR)^B9819)</f>
        <v>30.749999999999996</v>
      </c>
      <c r="G9819" s="5">
        <f>IF(C9819=0,0,C9819*LABOR_HRS_WK_MES*SEASON_WEEKS*(1+DIM_PCT_MES)^C9819)</f>
        <v>1082.6092178872491</v>
      </c>
      <c r="H9819" s="5">
        <f>E9819+F9819+G9819</f>
        <v>6752.6442465983855</v>
      </c>
      <c r="I9819" s="5">
        <f>MIN(H9819,FARMER_HRS)</f>
        <v>720</v>
      </c>
      <c r="J9819" s="5">
        <f>MAX(0,H9819-FARMER_HRS)</f>
        <v>6032.6442465983855</v>
      </c>
      <c r="K9819" s="2">
        <f>I9819*FARMER_RATE+J9819*TEMP_WORKER_RATE</f>
        <v>129733.40705899974</v>
      </c>
      <c r="L9819" s="2">
        <f>A9819*PRICE_TOM+B9819*PRICE_CAR+C9819*PRICE_MES</f>
        <v>185394</v>
      </c>
      <c r="M9819" s="2">
        <f>A9819*FERT_BED_TOM+B9819*FERT_BED_CAR+C9819*FERT_BED_MES</f>
        <v>30360</v>
      </c>
      <c r="N9819" s="6">
        <f>IF(AND(D9819&lt;=TOTAL_BEDS,J9819&lt;=TEMP_WORKER_MAX*TEMP_WORKER_HRS),1,0)</f>
        <v>0</v>
      </c>
      <c r="O9819" s="2">
        <f>L9819-M9819-K9819-FIXED_COSTS</f>
        <v>5300.5929410002573</v>
      </c>
      <c r="P9819" s="2">
        <f>IF(N9819=1,O9819,"")</f>
      </c>
    </row>
    <row r="9820">
      <c r="A9820" s="6">
        <v>15</v>
      </c>
      <c r="B9820" s="6">
        <v>1</v>
      </c>
      <c r="C9820" s="6">
        <v>20</v>
      </c>
      <c r="D9820" s="6">
        <f>A9820+B9820+C9820</f>
        <v>36</v>
      </c>
      <c r="E9820" s="5">
        <f>IF(A9820=0,0,A9820*LABOR_HRS_WK_TOM*SEASON_WEEKS*(1+DIM_PCT_TOM)^A9820)</f>
        <v>5639.285028711136</v>
      </c>
      <c r="F9820" s="5">
        <f>IF(B9820=0,0,B9820*LABOR_HRS_WK_CAR*SEASON_WEEKS*(1+DIM_PCT_CAR)^B9820)</f>
        <v>30.749999999999996</v>
      </c>
      <c r="G9820" s="5">
        <f>IF(C9820=0,0,C9820*LABOR_HRS_WK_MES*SEASON_WEEKS*(1+DIM_PCT_MES)^C9820)</f>
        <v>1153.8335085377259</v>
      </c>
      <c r="H9820" s="5">
        <f>E9820+F9820+G9820</f>
        <v>6823.8685372488617</v>
      </c>
      <c r="I9820" s="5">
        <f>MIN(H9820,FARMER_HRS)</f>
        <v>720</v>
      </c>
      <c r="J9820" s="5">
        <f>MAX(0,H9820-FARMER_HRS)</f>
        <v>6103.8685372488617</v>
      </c>
      <c r="K9820" s="2">
        <f>I9820*FARMER_RATE+J9820*TEMP_WORKER_RATE</f>
        <v>130969.93988279274</v>
      </c>
      <c r="L9820" s="2">
        <f>A9820*PRICE_TOM+B9820*PRICE_CAR+C9820*PRICE_MES</f>
        <v>188094</v>
      </c>
      <c r="M9820" s="2">
        <f>A9820*FERT_BED_TOM+B9820*FERT_BED_CAR+C9820*FERT_BED_MES</f>
        <v>31240</v>
      </c>
      <c r="N9820" s="6">
        <f>IF(AND(D9820&lt;=TOTAL_BEDS,J9820&lt;=TEMP_WORKER_MAX*TEMP_WORKER_HRS),1,0)</f>
        <v>0</v>
      </c>
      <c r="O9820" s="2">
        <f>L9820-M9820-K9820-FIXED_COSTS</f>
        <v>5884.0601172072638</v>
      </c>
      <c r="P9820" s="2">
        <f>IF(N9820=1,O9820,"")</f>
      </c>
    </row>
    <row r="9821">
      <c r="A9821" s="6">
        <v>15</v>
      </c>
      <c r="B9821" s="6">
        <v>1</v>
      </c>
      <c r="C9821" s="6">
        <v>21</v>
      </c>
      <c r="D9821" s="6">
        <f>A9821+B9821+C9821</f>
        <v>37</v>
      </c>
      <c r="E9821" s="5">
        <f>IF(A9821=0,0,A9821*LABOR_HRS_WK_TOM*SEASON_WEEKS*(1+DIM_PCT_TOM)^A9821)</f>
        <v>5639.285028711136</v>
      </c>
      <c r="F9821" s="5">
        <f>IF(B9821=0,0,B9821*LABOR_HRS_WK_CAR*SEASON_WEEKS*(1+DIM_PCT_CAR)^B9821)</f>
        <v>30.749999999999996</v>
      </c>
      <c r="G9821" s="5">
        <f>IF(C9821=0,0,C9821*LABOR_HRS_WK_MES*SEASON_WEEKS*(1+DIM_PCT_MES)^C9821)</f>
        <v>1226.6692487641699</v>
      </c>
      <c r="H9821" s="5">
        <f>E9821+F9821+G9821</f>
        <v>6896.7042774753063</v>
      </c>
      <c r="I9821" s="5">
        <f>MIN(H9821,FARMER_HRS)</f>
        <v>720</v>
      </c>
      <c r="J9821" s="5">
        <f>MAX(0,H9821-FARMER_HRS)</f>
        <v>6176.7042774753063</v>
      </c>
      <c r="K9821" s="2">
        <f>I9821*FARMER_RATE+J9821*TEMP_WORKER_RATE</f>
        <v>132234.44926172408</v>
      </c>
      <c r="L9821" s="2">
        <f>A9821*PRICE_TOM+B9821*PRICE_CAR+C9821*PRICE_MES</f>
        <v>190794</v>
      </c>
      <c r="M9821" s="2">
        <f>A9821*FERT_BED_TOM+B9821*FERT_BED_CAR+C9821*FERT_BED_MES</f>
        <v>32120</v>
      </c>
      <c r="N9821" s="6">
        <f>IF(AND(D9821&lt;=TOTAL_BEDS,J9821&lt;=TEMP_WORKER_MAX*TEMP_WORKER_HRS),1,0)</f>
        <v>0</v>
      </c>
      <c r="O9821" s="2">
        <f>L9821-M9821-K9821-FIXED_COSTS</f>
        <v>6439.5507382759242</v>
      </c>
      <c r="P9821" s="2">
        <f>IF(N9821=1,O9821,"")</f>
      </c>
    </row>
    <row r="9822">
      <c r="A9822" s="6">
        <v>15</v>
      </c>
      <c r="B9822" s="6">
        <v>1</v>
      </c>
      <c r="C9822" s="6">
        <v>22</v>
      </c>
      <c r="D9822" s="6">
        <f>A9822+B9822+C9822</f>
        <v>38</v>
      </c>
      <c r="E9822" s="5">
        <f>IF(A9822=0,0,A9822*LABOR_HRS_WK_TOM*SEASON_WEEKS*(1+DIM_PCT_TOM)^A9822)</f>
        <v>5639.285028711136</v>
      </c>
      <c r="F9822" s="5">
        <f>IF(B9822=0,0,B9822*LABOR_HRS_WK_CAR*SEASON_WEEKS*(1+DIM_PCT_CAR)^B9822)</f>
        <v>30.749999999999996</v>
      </c>
      <c r="G9822" s="5">
        <f>IF(C9822=0,0,C9822*LABOR_HRS_WK_MES*SEASON_WEEKS*(1+DIM_PCT_MES)^C9822)</f>
        <v>1301.1455960105659</v>
      </c>
      <c r="H9822" s="5">
        <f>E9822+F9822+G9822</f>
        <v>6971.1806247217019</v>
      </c>
      <c r="I9822" s="5">
        <f>MIN(H9822,FARMER_HRS)</f>
        <v>720</v>
      </c>
      <c r="J9822" s="5">
        <f>MAX(0,H9822-FARMER_HRS)</f>
        <v>6251.1806247217019</v>
      </c>
      <c r="K9822" s="2">
        <f>I9822*FARMER_RATE+J9822*TEMP_WORKER_RATE</f>
        <v>133527.44140141841</v>
      </c>
      <c r="L9822" s="2">
        <f>A9822*PRICE_TOM+B9822*PRICE_CAR+C9822*PRICE_MES</f>
        <v>193494</v>
      </c>
      <c r="M9822" s="2">
        <f>A9822*FERT_BED_TOM+B9822*FERT_BED_CAR+C9822*FERT_BED_MES</f>
        <v>33000</v>
      </c>
      <c r="N9822" s="6">
        <f>IF(AND(D9822&lt;=TOTAL_BEDS,J9822&lt;=TEMP_WORKER_MAX*TEMP_WORKER_HRS),1,0)</f>
        <v>0</v>
      </c>
      <c r="O9822" s="2">
        <f>L9822-M9822-K9822-FIXED_COSTS</f>
        <v>6966.5585985815851</v>
      </c>
      <c r="P9822" s="2">
        <f>IF(N9822=1,O9822,"")</f>
      </c>
    </row>
    <row r="9823">
      <c r="A9823" s="6">
        <v>15</v>
      </c>
      <c r="B9823" s="6">
        <v>1</v>
      </c>
      <c r="C9823" s="6">
        <v>23</v>
      </c>
      <c r="D9823" s="6">
        <f>A9823+B9823+C9823</f>
        <v>39</v>
      </c>
      <c r="E9823" s="5">
        <f>IF(A9823=0,0,A9823*LABOR_HRS_WK_TOM*SEASON_WEEKS*(1+DIM_PCT_TOM)^A9823)</f>
        <v>5639.285028711136</v>
      </c>
      <c r="F9823" s="5">
        <f>IF(B9823=0,0,B9823*LABOR_HRS_WK_CAR*SEASON_WEEKS*(1+DIM_PCT_CAR)^B9823)</f>
        <v>30.749999999999996</v>
      </c>
      <c r="G9823" s="5">
        <f>IF(C9823=0,0,C9823*LABOR_HRS_WK_MES*SEASON_WEEKS*(1+DIM_PCT_MES)^C9823)</f>
        <v>1377.2921848680023</v>
      </c>
      <c r="H9823" s="5">
        <f>E9823+F9823+G9823</f>
        <v>7047.3272135791385</v>
      </c>
      <c r="I9823" s="5">
        <f>MIN(H9823,FARMER_HRS)</f>
        <v>720</v>
      </c>
      <c r="J9823" s="5">
        <f>MAX(0,H9823-FARMER_HRS)</f>
        <v>6327.3272135791385</v>
      </c>
      <c r="K9823" s="2">
        <f>I9823*FARMER_RATE+J9823*TEMP_WORKER_RATE</f>
        <v>134849.4307913045</v>
      </c>
      <c r="L9823" s="2">
        <f>A9823*PRICE_TOM+B9823*PRICE_CAR+C9823*PRICE_MES</f>
        <v>196194</v>
      </c>
      <c r="M9823" s="2">
        <f>A9823*FERT_BED_TOM+B9823*FERT_BED_CAR+C9823*FERT_BED_MES</f>
        <v>33880</v>
      </c>
      <c r="N9823" s="6">
        <f>IF(AND(D9823&lt;=TOTAL_BEDS,J9823&lt;=TEMP_WORKER_MAX*TEMP_WORKER_HRS),1,0)</f>
        <v>0</v>
      </c>
      <c r="O9823" s="2">
        <f>L9823-M9823-K9823-FIXED_COSTS</f>
        <v>7464.569208695495</v>
      </c>
      <c r="P9823" s="2">
        <f>IF(N9823=1,O9823,"")</f>
      </c>
    </row>
    <row r="9824">
      <c r="A9824" s="6">
        <v>15</v>
      </c>
      <c r="B9824" s="6">
        <v>1</v>
      </c>
      <c r="C9824" s="6">
        <v>24</v>
      </c>
      <c r="D9824" s="6">
        <f>A9824+B9824+C9824</f>
        <v>40</v>
      </c>
      <c r="E9824" s="5">
        <f>IF(A9824=0,0,A9824*LABOR_HRS_WK_TOM*SEASON_WEEKS*(1+DIM_PCT_TOM)^A9824)</f>
        <v>5639.285028711136</v>
      </c>
      <c r="F9824" s="5">
        <f>IF(B9824=0,0,B9824*LABOR_HRS_WK_CAR*SEASON_WEEKS*(1+DIM_PCT_CAR)^B9824)</f>
        <v>30.749999999999996</v>
      </c>
      <c r="G9824" s="5">
        <f>IF(C9824=0,0,C9824*LABOR_HRS_WK_MES*SEASON_WEEKS*(1+DIM_PCT_MES)^C9824)</f>
        <v>1455.139134447498</v>
      </c>
      <c r="H9824" s="5">
        <f>E9824+F9824+G9824</f>
        <v>7125.1741631586337</v>
      </c>
      <c r="I9824" s="5">
        <f>MIN(H9824,FARMER_HRS)</f>
        <v>720</v>
      </c>
      <c r="J9824" s="5">
        <f>MAX(0,H9824-FARMER_HRS)</f>
        <v>6405.1741631586337</v>
      </c>
      <c r="K9824" s="2">
        <f>I9824*FARMER_RATE+J9824*TEMP_WORKER_RATE</f>
        <v>136200.94033261517</v>
      </c>
      <c r="L9824" s="2">
        <f>A9824*PRICE_TOM+B9824*PRICE_CAR+C9824*PRICE_MES</f>
        <v>198894</v>
      </c>
      <c r="M9824" s="2">
        <f>A9824*FERT_BED_TOM+B9824*FERT_BED_CAR+C9824*FERT_BED_MES</f>
        <v>34760</v>
      </c>
      <c r="N9824" s="6">
        <f>IF(AND(D9824&lt;=TOTAL_BEDS,J9824&lt;=TEMP_WORKER_MAX*TEMP_WORKER_HRS),1,0)</f>
        <v>0</v>
      </c>
      <c r="O9824" s="2">
        <f>L9824-M9824-K9824-FIXED_COSTS</f>
        <v>7933.059667384834</v>
      </c>
      <c r="P9824" s="2">
        <f>IF(N9824=1,O9824,"")</f>
      </c>
    </row>
    <row r="9825">
      <c r="A9825" s="6">
        <v>15</v>
      </c>
      <c r="B9825" s="6">
        <v>1</v>
      </c>
      <c r="C9825" s="6">
        <v>25</v>
      </c>
      <c r="D9825" s="6">
        <f>A9825+B9825+C9825</f>
        <v>41</v>
      </c>
      <c r="E9825" s="5">
        <f>IF(A9825=0,0,A9825*LABOR_HRS_WK_TOM*SEASON_WEEKS*(1+DIM_PCT_TOM)^A9825)</f>
        <v>5639.285028711136</v>
      </c>
      <c r="F9825" s="5">
        <f>IF(B9825=0,0,B9825*LABOR_HRS_WK_CAR*SEASON_WEEKS*(1+DIM_PCT_CAR)^B9825)</f>
        <v>30.749999999999996</v>
      </c>
      <c r="G9825" s="5">
        <f>IF(C9825=0,0,C9825*LABOR_HRS_WK_MES*SEASON_WEEKS*(1+DIM_PCT_MES)^C9825)</f>
        <v>1534.7170558625955</v>
      </c>
      <c r="H9825" s="5">
        <f>E9825+F9825+G9825</f>
        <v>7204.7520845737317</v>
      </c>
      <c r="I9825" s="5">
        <f>MIN(H9825,FARMER_HRS)</f>
        <v>720</v>
      </c>
      <c r="J9825" s="5">
        <f>MAX(0,H9825-FARMER_HRS)</f>
        <v>6484.7520845737317</v>
      </c>
      <c r="K9825" s="2">
        <f>I9825*FARMER_RATE+J9825*TEMP_WORKER_RATE</f>
        <v>137582.50146829395</v>
      </c>
      <c r="L9825" s="2">
        <f>A9825*PRICE_TOM+B9825*PRICE_CAR+C9825*PRICE_MES</f>
        <v>201594</v>
      </c>
      <c r="M9825" s="2">
        <f>A9825*FERT_BED_TOM+B9825*FERT_BED_CAR+C9825*FERT_BED_MES</f>
        <v>35640</v>
      </c>
      <c r="N9825" s="6">
        <f>IF(AND(D9825&lt;=TOTAL_BEDS,J9825&lt;=TEMP_WORKER_MAX*TEMP_WORKER_HRS),1,0)</f>
        <v>0</v>
      </c>
      <c r="O9825" s="2">
        <f>L9825-M9825-K9825-FIXED_COSTS</f>
        <v>8371.49853170605</v>
      </c>
      <c r="P9825" s="2">
        <f>IF(N9825=1,O9825,"")</f>
      </c>
    </row>
    <row r="9826">
      <c r="A9826" s="6">
        <v>15</v>
      </c>
      <c r="B9826" s="6">
        <v>1</v>
      </c>
      <c r="C9826" s="6">
        <v>26</v>
      </c>
      <c r="D9826" s="6">
        <f>A9826+B9826+C9826</f>
        <v>42</v>
      </c>
      <c r="E9826" s="5">
        <f>IF(A9826=0,0,A9826*LABOR_HRS_WK_TOM*SEASON_WEEKS*(1+DIM_PCT_TOM)^A9826)</f>
        <v>5639.285028711136</v>
      </c>
      <c r="F9826" s="5">
        <f>IF(B9826=0,0,B9826*LABOR_HRS_WK_CAR*SEASON_WEEKS*(1+DIM_PCT_CAR)^B9826)</f>
        <v>30.749999999999996</v>
      </c>
      <c r="G9826" s="5">
        <f>IF(C9826=0,0,C9826*LABOR_HRS_WK_MES*SEASON_WEEKS*(1+DIM_PCT_MES)^C9826)</f>
        <v>1616.0570598233128</v>
      </c>
      <c r="H9826" s="5">
        <f>E9826+F9826+G9826</f>
        <v>7286.0920885344485</v>
      </c>
      <c r="I9826" s="5">
        <f>MIN(H9826,FARMER_HRS)</f>
        <v>720</v>
      </c>
      <c r="J9826" s="5">
        <f>MAX(0,H9826-FARMER_HRS)</f>
        <v>6566.0920885344485</v>
      </c>
      <c r="K9826" s="2">
        <f>I9826*FARMER_RATE+J9826*TEMP_WORKER_RATE</f>
        <v>138994.65431483416</v>
      </c>
      <c r="L9826" s="2">
        <f>A9826*PRICE_TOM+B9826*PRICE_CAR+C9826*PRICE_MES</f>
        <v>204294</v>
      </c>
      <c r="M9826" s="2">
        <f>A9826*FERT_BED_TOM+B9826*FERT_BED_CAR+C9826*FERT_BED_MES</f>
        <v>36520</v>
      </c>
      <c r="N9826" s="6">
        <f>IF(AND(D9826&lt;=TOTAL_BEDS,J9826&lt;=TEMP_WORKER_MAX*TEMP_WORKER_HRS),1,0)</f>
        <v>0</v>
      </c>
      <c r="O9826" s="2">
        <f>L9826-M9826-K9826-FIXED_COSTS</f>
        <v>8779.3456851658411</v>
      </c>
      <c r="P9826" s="2">
        <f>IF(N9826=1,O9826,"")</f>
      </c>
    </row>
    <row r="9827">
      <c r="A9827" s="6">
        <v>15</v>
      </c>
      <c r="B9827" s="6">
        <v>1</v>
      </c>
      <c r="C9827" s="6">
        <v>27</v>
      </c>
      <c r="D9827" s="6">
        <f>A9827+B9827+C9827</f>
        <v>43</v>
      </c>
      <c r="E9827" s="5">
        <f>IF(A9827=0,0,A9827*LABOR_HRS_WK_TOM*SEASON_WEEKS*(1+DIM_PCT_TOM)^A9827)</f>
        <v>5639.285028711136</v>
      </c>
      <c r="F9827" s="5">
        <f>IF(B9827=0,0,B9827*LABOR_HRS_WK_CAR*SEASON_WEEKS*(1+DIM_PCT_CAR)^B9827)</f>
        <v>30.749999999999996</v>
      </c>
      <c r="G9827" s="5">
        <f>IF(C9827=0,0,C9827*LABOR_HRS_WK_MES*SEASON_WEEKS*(1+DIM_PCT_MES)^C9827)</f>
        <v>1699.19076434307</v>
      </c>
      <c r="H9827" s="5">
        <f>E9827+F9827+G9827</f>
        <v>7369.2257930542055</v>
      </c>
      <c r="I9827" s="5">
        <f>MIN(H9827,FARMER_HRS)</f>
        <v>720</v>
      </c>
      <c r="J9827" s="5">
        <f>MAX(0,H9827-FARMER_HRS)</f>
        <v>6649.2257930542055</v>
      </c>
      <c r="K9827" s="2">
        <f>I9827*FARMER_RATE+J9827*TEMP_WORKER_RATE</f>
        <v>140437.94779607997</v>
      </c>
      <c r="L9827" s="2">
        <f>A9827*PRICE_TOM+B9827*PRICE_CAR+C9827*PRICE_MES</f>
        <v>206994</v>
      </c>
      <c r="M9827" s="2">
        <f>A9827*FERT_BED_TOM+B9827*FERT_BED_CAR+C9827*FERT_BED_MES</f>
        <v>37400</v>
      </c>
      <c r="N9827" s="6">
        <f>IF(AND(D9827&lt;=TOTAL_BEDS,J9827&lt;=TEMP_WORKER_MAX*TEMP_WORKER_HRS),1,0)</f>
        <v>0</v>
      </c>
      <c r="O9827" s="2">
        <f>L9827-M9827-K9827-FIXED_COSTS</f>
        <v>9156.05220392003</v>
      </c>
      <c r="P9827" s="2">
        <f>IF(N9827=1,O9827,"")</f>
      </c>
    </row>
    <row r="9828">
      <c r="A9828" s="6">
        <v>15</v>
      </c>
      <c r="B9828" s="6">
        <v>1</v>
      </c>
      <c r="C9828" s="6">
        <v>28</v>
      </c>
      <c r="D9828" s="6">
        <f>A9828+B9828+C9828</f>
        <v>44</v>
      </c>
      <c r="E9828" s="5">
        <f>IF(A9828=0,0,A9828*LABOR_HRS_WK_TOM*SEASON_WEEKS*(1+DIM_PCT_TOM)^A9828)</f>
        <v>5639.285028711136</v>
      </c>
      <c r="F9828" s="5">
        <f>IF(B9828=0,0,B9828*LABOR_HRS_WK_CAR*SEASON_WEEKS*(1+DIM_PCT_CAR)^B9828)</f>
        <v>30.749999999999996</v>
      </c>
      <c r="G9828" s="5">
        <f>IF(C9828=0,0,C9828*LABOR_HRS_WK_MES*SEASON_WEEKS*(1+DIM_PCT_MES)^C9828)</f>
        <v>1784.1503025602233</v>
      </c>
      <c r="H9828" s="5">
        <f>E9828+F9828+G9828</f>
        <v>7454.1853312713592</v>
      </c>
      <c r="I9828" s="5">
        <f>MIN(H9828,FARMER_HRS)</f>
        <v>720</v>
      </c>
      <c r="J9828" s="5">
        <f>MAX(0,H9828-FARMER_HRS)</f>
        <v>6734.1853312713592</v>
      </c>
      <c r="K9828" s="2">
        <f>I9828*FARMER_RATE+J9828*TEMP_WORKER_RATE</f>
        <v>141912.93977901665</v>
      </c>
      <c r="L9828" s="2">
        <f>A9828*PRICE_TOM+B9828*PRICE_CAR+C9828*PRICE_MES</f>
        <v>209694</v>
      </c>
      <c r="M9828" s="2">
        <f>A9828*FERT_BED_TOM+B9828*FERT_BED_CAR+C9828*FERT_BED_MES</f>
        <v>38280</v>
      </c>
      <c r="N9828" s="6">
        <f>IF(AND(D9828&lt;=TOTAL_BEDS,J9828&lt;=TEMP_WORKER_MAX*TEMP_WORKER_HRS),1,0)</f>
        <v>0</v>
      </c>
      <c r="O9828" s="2">
        <f>L9828-M9828-K9828-FIXED_COSTS</f>
        <v>9501.0602209833451</v>
      </c>
      <c r="P9828" s="2">
        <f>IF(N9828=1,O9828,"")</f>
      </c>
    </row>
    <row r="9829">
      <c r="A9829" s="6">
        <v>15</v>
      </c>
      <c r="B9829" s="6">
        <v>1</v>
      </c>
      <c r="C9829" s="6">
        <v>29</v>
      </c>
      <c r="D9829" s="6">
        <f>A9829+B9829+C9829</f>
        <v>45</v>
      </c>
      <c r="E9829" s="5">
        <f>IF(A9829=0,0,A9829*LABOR_HRS_WK_TOM*SEASON_WEEKS*(1+DIM_PCT_TOM)^A9829)</f>
        <v>5639.285028711136</v>
      </c>
      <c r="F9829" s="5">
        <f>IF(B9829=0,0,B9829*LABOR_HRS_WK_CAR*SEASON_WEEKS*(1+DIM_PCT_CAR)^B9829)</f>
        <v>30.749999999999996</v>
      </c>
      <c r="G9829" s="5">
        <f>IF(C9829=0,0,C9829*LABOR_HRS_WK_MES*SEASON_WEEKS*(1+DIM_PCT_MES)^C9829)</f>
        <v>1870.9683306758766</v>
      </c>
      <c r="H9829" s="5">
        <f>E9829+F9829+G9829</f>
        <v>7541.0033593870121</v>
      </c>
      <c r="I9829" s="5">
        <f>MIN(H9829,FARMER_HRS)</f>
        <v>720</v>
      </c>
      <c r="J9829" s="5">
        <f>MAX(0,H9829-FARMER_HRS)</f>
        <v>6821.0033593870121</v>
      </c>
      <c r="K9829" s="2">
        <f>I9829*FARMER_RATE+J9829*TEMP_WORKER_RATE</f>
        <v>143420.19721158006</v>
      </c>
      <c r="L9829" s="2">
        <f>A9829*PRICE_TOM+B9829*PRICE_CAR+C9829*PRICE_MES</f>
        <v>212394</v>
      </c>
      <c r="M9829" s="2">
        <f>A9829*FERT_BED_TOM+B9829*FERT_BED_CAR+C9829*FERT_BED_MES</f>
        <v>39160</v>
      </c>
      <c r="N9829" s="6">
        <f>IF(AND(D9829&lt;=TOTAL_BEDS,J9829&lt;=TEMP_WORKER_MAX*TEMP_WORKER_HRS),1,0)</f>
        <v>0</v>
      </c>
      <c r="O9829" s="2">
        <f>L9829-M9829-K9829-FIXED_COSTS</f>
        <v>9813.80278841994</v>
      </c>
      <c r="P9829" s="2">
        <f>IF(N9829=1,O9829,"")</f>
      </c>
    </row>
    <row r="9830">
      <c r="A9830" s="6">
        <v>15</v>
      </c>
      <c r="B9830" s="6">
        <v>1</v>
      </c>
      <c r="C9830" s="6">
        <v>30</v>
      </c>
      <c r="D9830" s="6">
        <f>A9830+B9830+C9830</f>
        <v>46</v>
      </c>
      <c r="E9830" s="5">
        <f>IF(A9830=0,0,A9830*LABOR_HRS_WK_TOM*SEASON_WEEKS*(1+DIM_PCT_TOM)^A9830)</f>
        <v>5639.285028711136</v>
      </c>
      <c r="F9830" s="5">
        <f>IF(B9830=0,0,B9830*LABOR_HRS_WK_CAR*SEASON_WEEKS*(1+DIM_PCT_CAR)^B9830)</f>
        <v>30.749999999999996</v>
      </c>
      <c r="G9830" s="5">
        <f>IF(C9830=0,0,C9830*LABOR_HRS_WK_MES*SEASON_WEEKS*(1+DIM_PCT_MES)^C9830)</f>
        <v>1959.6780360096466</v>
      </c>
      <c r="H9830" s="5">
        <f>E9830+F9830+G9830</f>
        <v>7629.7130647207823</v>
      </c>
      <c r="I9830" s="5">
        <f>MIN(H9830,FARMER_HRS)</f>
        <v>720</v>
      </c>
      <c r="J9830" s="5">
        <f>MAX(0,H9830-FARMER_HRS)</f>
        <v>6909.7130647207823</v>
      </c>
      <c r="K9830" s="2">
        <f>I9830*FARMER_RATE+J9830*TEMP_WORKER_RATE</f>
        <v>144960.29626251358</v>
      </c>
      <c r="L9830" s="2">
        <f>A9830*PRICE_TOM+B9830*PRICE_CAR+C9830*PRICE_MES</f>
        <v>215094</v>
      </c>
      <c r="M9830" s="2">
        <f>A9830*FERT_BED_TOM+B9830*FERT_BED_CAR+C9830*FERT_BED_MES</f>
        <v>40040</v>
      </c>
      <c r="N9830" s="6">
        <f>IF(AND(D9830&lt;=TOTAL_BEDS,J9830&lt;=TEMP_WORKER_MAX*TEMP_WORKER_HRS),1,0)</f>
        <v>0</v>
      </c>
      <c r="O9830" s="2">
        <f>L9830-M9830-K9830-FIXED_COSTS</f>
        <v>10093.703737486416</v>
      </c>
      <c r="P9830" s="2">
        <f>IF(N9830=1,O9830,"")</f>
      </c>
    </row>
    <row r="9831">
      <c r="A9831" s="6">
        <v>15</v>
      </c>
      <c r="B9831" s="6">
        <v>2</v>
      </c>
      <c r="C9831" s="6">
        <v>0</v>
      </c>
      <c r="D9831" s="6">
        <f>A9831+B9831+C9831</f>
        <v>17</v>
      </c>
      <c r="E9831" s="5">
        <f>IF(A9831=0,0,A9831*LABOR_HRS_WK_TOM*SEASON_WEEKS*(1+DIM_PCT_TOM)^A9831)</f>
        <v>5639.285028711136</v>
      </c>
      <c r="F9831" s="5">
        <f>IF(B9831=0,0,B9831*LABOR_HRS_WK_CAR*SEASON_WEEKS*(1+DIM_PCT_CAR)^B9831)</f>
        <v>63.037499999999994</v>
      </c>
      <c r="G9831" s="5">
        <f>IF(C9831=0,0,C9831*LABOR_HRS_WK_MES*SEASON_WEEKS*(1+DIM_PCT_MES)^C9831)</f>
        <v>0</v>
      </c>
      <c r="H9831" s="5">
        <f>E9831+F9831+G9831</f>
        <v>5702.3225287111363</v>
      </c>
      <c r="I9831" s="5">
        <f>MIN(H9831,FARMER_HRS)</f>
        <v>720</v>
      </c>
      <c r="J9831" s="5">
        <f>MAX(0,H9831-FARMER_HRS)</f>
        <v>4982.3225287111363</v>
      </c>
      <c r="K9831" s="2">
        <f>I9831*FARMER_RATE+J9831*TEMP_WORKER_RATE</f>
        <v>111498.65501234612</v>
      </c>
      <c r="L9831" s="2">
        <f>A9831*PRICE_TOM+B9831*PRICE_CAR+C9831*PRICE_MES</f>
        <v>136188</v>
      </c>
      <c r="M9831" s="2">
        <f>A9831*FERT_BED_TOM+B9831*FERT_BED_CAR+C9831*FERT_BED_MES</f>
        <v>14080</v>
      </c>
      <c r="N9831" s="6">
        <f>IF(AND(D9831&lt;=TOTAL_BEDS,J9831&lt;=TEMP_WORKER_MAX*TEMP_WORKER_HRS),1,0)</f>
        <v>1</v>
      </c>
      <c r="O9831" s="2">
        <f>L9831-M9831-K9831-FIXED_COSTS</f>
        <v>-9390.65501234612</v>
      </c>
      <c r="P9831" s="2">
        <f>IF(N9831=1,O9831,"")</f>
        <v>-9390.65501234612</v>
      </c>
    </row>
    <row r="9832">
      <c r="A9832" s="6">
        <v>15</v>
      </c>
      <c r="B9832" s="6">
        <v>2</v>
      </c>
      <c r="C9832" s="6">
        <v>1</v>
      </c>
      <c r="D9832" s="6">
        <f>A9832+B9832+C9832</f>
        <v>18</v>
      </c>
      <c r="E9832" s="5">
        <f>IF(A9832=0,0,A9832*LABOR_HRS_WK_TOM*SEASON_WEEKS*(1+DIM_PCT_TOM)^A9832)</f>
        <v>5639.285028711136</v>
      </c>
      <c r="F9832" s="5">
        <f>IF(B9832=0,0,B9832*LABOR_HRS_WK_CAR*SEASON_WEEKS*(1+DIM_PCT_CAR)^B9832)</f>
        <v>63.037499999999994</v>
      </c>
      <c r="G9832" s="5">
        <f>IF(C9832=0,0,C9832*LABOR_HRS_WK_MES*SEASON_WEEKS*(1+DIM_PCT_MES)^C9832)</f>
        <v>45.5625</v>
      </c>
      <c r="H9832" s="5">
        <f>E9832+F9832+G9832</f>
        <v>5747.8850287111363</v>
      </c>
      <c r="I9832" s="5">
        <f>MIN(H9832,FARMER_HRS)</f>
        <v>720</v>
      </c>
      <c r="J9832" s="5">
        <f>MAX(0,H9832-FARMER_HRS)</f>
        <v>5027.8850287111363</v>
      </c>
      <c r="K9832" s="2">
        <f>I9832*FARMER_RATE+J9832*TEMP_WORKER_RATE</f>
        <v>112289.67063734612</v>
      </c>
      <c r="L9832" s="2">
        <f>A9832*PRICE_TOM+B9832*PRICE_CAR+C9832*PRICE_MES</f>
        <v>138888</v>
      </c>
      <c r="M9832" s="2">
        <f>A9832*FERT_BED_TOM+B9832*FERT_BED_CAR+C9832*FERT_BED_MES</f>
        <v>14960</v>
      </c>
      <c r="N9832" s="6">
        <f>IF(AND(D9832&lt;=TOTAL_BEDS,J9832&lt;=TEMP_WORKER_MAX*TEMP_WORKER_HRS),1,0)</f>
        <v>1</v>
      </c>
      <c r="O9832" s="2">
        <f>L9832-M9832-K9832-FIXED_COSTS</f>
        <v>-8361.67063734612</v>
      </c>
      <c r="P9832" s="2">
        <f>IF(N9832=1,O9832,"")</f>
        <v>-8361.67063734612</v>
      </c>
    </row>
    <row r="9833">
      <c r="A9833" s="6">
        <v>15</v>
      </c>
      <c r="B9833" s="6">
        <v>2</v>
      </c>
      <c r="C9833" s="6">
        <v>2</v>
      </c>
      <c r="D9833" s="6">
        <f>A9833+B9833+C9833</f>
        <v>19</v>
      </c>
      <c r="E9833" s="5">
        <f>IF(A9833=0,0,A9833*LABOR_HRS_WK_TOM*SEASON_WEEKS*(1+DIM_PCT_TOM)^A9833)</f>
        <v>5639.285028711136</v>
      </c>
      <c r="F9833" s="5">
        <f>IF(B9833=0,0,B9833*LABOR_HRS_WK_CAR*SEASON_WEEKS*(1+DIM_PCT_CAR)^B9833)</f>
        <v>63.037499999999994</v>
      </c>
      <c r="G9833" s="5">
        <f>IF(C9833=0,0,C9833*LABOR_HRS_WK_MES*SEASON_WEEKS*(1+DIM_PCT_MES)^C9833)</f>
        <v>92.2640625</v>
      </c>
      <c r="H9833" s="5">
        <f>E9833+F9833+G9833</f>
        <v>5794.5865912111367</v>
      </c>
      <c r="I9833" s="5">
        <f>MIN(H9833,FARMER_HRS)</f>
        <v>720</v>
      </c>
      <c r="J9833" s="5">
        <f>MAX(0,H9833-FARMER_HRS)</f>
        <v>5074.5865912111367</v>
      </c>
      <c r="K9833" s="2">
        <f>I9833*FARMER_RATE+J9833*TEMP_WORKER_RATE</f>
        <v>113100.46165297112</v>
      </c>
      <c r="L9833" s="2">
        <f>A9833*PRICE_TOM+B9833*PRICE_CAR+C9833*PRICE_MES</f>
        <v>141588</v>
      </c>
      <c r="M9833" s="2">
        <f>A9833*FERT_BED_TOM+B9833*FERT_BED_CAR+C9833*FERT_BED_MES</f>
        <v>15840</v>
      </c>
      <c r="N9833" s="6">
        <f>IF(AND(D9833&lt;=TOTAL_BEDS,J9833&lt;=TEMP_WORKER_MAX*TEMP_WORKER_HRS),1,0)</f>
        <v>1</v>
      </c>
      <c r="O9833" s="2">
        <f>L9833-M9833-K9833-FIXED_COSTS</f>
        <v>-7352.46165297112</v>
      </c>
      <c r="P9833" s="2">
        <f>IF(N9833=1,O9833,"")</f>
        <v>-7352.46165297112</v>
      </c>
    </row>
    <row r="9834">
      <c r="A9834" s="6">
        <v>15</v>
      </c>
      <c r="B9834" s="6">
        <v>2</v>
      </c>
      <c r="C9834" s="6">
        <v>3</v>
      </c>
      <c r="D9834" s="6">
        <f>A9834+B9834+C9834</f>
        <v>20</v>
      </c>
      <c r="E9834" s="5">
        <f>IF(A9834=0,0,A9834*LABOR_HRS_WK_TOM*SEASON_WEEKS*(1+DIM_PCT_TOM)^A9834)</f>
        <v>5639.285028711136</v>
      </c>
      <c r="F9834" s="5">
        <f>IF(B9834=0,0,B9834*LABOR_HRS_WK_CAR*SEASON_WEEKS*(1+DIM_PCT_CAR)^B9834)</f>
        <v>63.037499999999994</v>
      </c>
      <c r="G9834" s="5">
        <f>IF(C9834=0,0,C9834*LABOR_HRS_WK_MES*SEASON_WEEKS*(1+DIM_PCT_MES)^C9834)</f>
        <v>140.12604492187498</v>
      </c>
      <c r="H9834" s="5">
        <f>E9834+F9834+G9834</f>
        <v>5842.4485736330116</v>
      </c>
      <c r="I9834" s="5">
        <f>MIN(H9834,FARMER_HRS)</f>
        <v>720</v>
      </c>
      <c r="J9834" s="5">
        <f>MAX(0,H9834-FARMER_HRS)</f>
        <v>5122.4485736330116</v>
      </c>
      <c r="K9834" s="2">
        <f>I9834*FARMER_RATE+J9834*TEMP_WORKER_RATE</f>
        <v>113931.39884779534</v>
      </c>
      <c r="L9834" s="2">
        <f>A9834*PRICE_TOM+B9834*PRICE_CAR+C9834*PRICE_MES</f>
        <v>144288</v>
      </c>
      <c r="M9834" s="2">
        <f>A9834*FERT_BED_TOM+B9834*FERT_BED_CAR+C9834*FERT_BED_MES</f>
        <v>16720</v>
      </c>
      <c r="N9834" s="6">
        <f>IF(AND(D9834&lt;=TOTAL_BEDS,J9834&lt;=TEMP_WORKER_MAX*TEMP_WORKER_HRS),1,0)</f>
        <v>1</v>
      </c>
      <c r="O9834" s="2">
        <f>L9834-M9834-K9834-FIXED_COSTS</f>
        <v>-6363.398847795339</v>
      </c>
      <c r="P9834" s="2">
        <f>IF(N9834=1,O9834,"")</f>
        <v>-6363.398847795339</v>
      </c>
    </row>
    <row r="9835">
      <c r="A9835" s="6">
        <v>15</v>
      </c>
      <c r="B9835" s="6">
        <v>2</v>
      </c>
      <c r="C9835" s="6">
        <v>4</v>
      </c>
      <c r="D9835" s="6">
        <f>A9835+B9835+C9835</f>
        <v>21</v>
      </c>
      <c r="E9835" s="5">
        <f>IF(A9835=0,0,A9835*LABOR_HRS_WK_TOM*SEASON_WEEKS*(1+DIM_PCT_TOM)^A9835)</f>
        <v>5639.285028711136</v>
      </c>
      <c r="F9835" s="5">
        <f>IF(B9835=0,0,B9835*LABOR_HRS_WK_CAR*SEASON_WEEKS*(1+DIM_PCT_CAR)^B9835)</f>
        <v>63.037499999999994</v>
      </c>
      <c r="G9835" s="5">
        <f>IF(C9835=0,0,C9835*LABOR_HRS_WK_MES*SEASON_WEEKS*(1+DIM_PCT_MES)^C9835)</f>
        <v>189.17016064453119</v>
      </c>
      <c r="H9835" s="5">
        <f>E9835+F9835+G9835</f>
        <v>5891.4926893556676</v>
      </c>
      <c r="I9835" s="5">
        <f>MIN(H9835,FARMER_HRS)</f>
        <v>720</v>
      </c>
      <c r="J9835" s="5">
        <f>MAX(0,H9835-FARMER_HRS)</f>
        <v>5171.4926893556676</v>
      </c>
      <c r="K9835" s="2">
        <f>I9835*FARMER_RATE+J9835*TEMP_WORKER_RATE</f>
        <v>114782.85919020257</v>
      </c>
      <c r="L9835" s="2">
        <f>A9835*PRICE_TOM+B9835*PRICE_CAR+C9835*PRICE_MES</f>
        <v>146988</v>
      </c>
      <c r="M9835" s="2">
        <f>A9835*FERT_BED_TOM+B9835*FERT_BED_CAR+C9835*FERT_BED_MES</f>
        <v>17600</v>
      </c>
      <c r="N9835" s="6">
        <f>IF(AND(D9835&lt;=TOTAL_BEDS,J9835&lt;=TEMP_WORKER_MAX*TEMP_WORKER_HRS),1,0)</f>
        <v>1</v>
      </c>
      <c r="O9835" s="2">
        <f>L9835-M9835-K9835-FIXED_COSTS</f>
        <v>-5394.8591902025655</v>
      </c>
      <c r="P9835" s="2">
        <f>IF(N9835=1,O9835,"")</f>
        <v>-5394.8591902025655</v>
      </c>
    </row>
    <row r="9836">
      <c r="A9836" s="6">
        <v>15</v>
      </c>
      <c r="B9836" s="6">
        <v>2</v>
      </c>
      <c r="C9836" s="6">
        <v>5</v>
      </c>
      <c r="D9836" s="6">
        <f>A9836+B9836+C9836</f>
        <v>22</v>
      </c>
      <c r="E9836" s="5">
        <f>IF(A9836=0,0,A9836*LABOR_HRS_WK_TOM*SEASON_WEEKS*(1+DIM_PCT_TOM)^A9836)</f>
        <v>5639.285028711136</v>
      </c>
      <c r="F9836" s="5">
        <f>IF(B9836=0,0,B9836*LABOR_HRS_WK_CAR*SEASON_WEEKS*(1+DIM_PCT_CAR)^B9836)</f>
        <v>63.037499999999994</v>
      </c>
      <c r="G9836" s="5">
        <f>IF(C9836=0,0,C9836*LABOR_HRS_WK_MES*SEASON_WEEKS*(1+DIM_PCT_MES)^C9836)</f>
        <v>239.41848456573481</v>
      </c>
      <c r="H9836" s="5">
        <f>E9836+F9836+G9836</f>
        <v>5941.7410132768709</v>
      </c>
      <c r="I9836" s="5">
        <f>MIN(H9836,FARMER_HRS)</f>
        <v>720</v>
      </c>
      <c r="J9836" s="5">
        <f>MAX(0,H9836-FARMER_HRS)</f>
        <v>5221.7410132768709</v>
      </c>
      <c r="K9836" s="2">
        <f>I9836*FARMER_RATE+J9836*TEMP_WORKER_RATE</f>
        <v>115655.22592494567</v>
      </c>
      <c r="L9836" s="2">
        <f>A9836*PRICE_TOM+B9836*PRICE_CAR+C9836*PRICE_MES</f>
        <v>149688</v>
      </c>
      <c r="M9836" s="2">
        <f>A9836*FERT_BED_TOM+B9836*FERT_BED_CAR+C9836*FERT_BED_MES</f>
        <v>18480</v>
      </c>
      <c r="N9836" s="6">
        <f>IF(AND(D9836&lt;=TOTAL_BEDS,J9836&lt;=TEMP_WORKER_MAX*TEMP_WORKER_HRS),1,0)</f>
        <v>1</v>
      </c>
      <c r="O9836" s="2">
        <f>L9836-M9836-K9836-FIXED_COSTS</f>
        <v>-4447.2259249456692</v>
      </c>
      <c r="P9836" s="2">
        <f>IF(N9836=1,O9836,"")</f>
        <v>-4447.2259249456692</v>
      </c>
    </row>
    <row r="9837">
      <c r="A9837" s="6">
        <v>15</v>
      </c>
      <c r="B9837" s="6">
        <v>2</v>
      </c>
      <c r="C9837" s="6">
        <v>6</v>
      </c>
      <c r="D9837" s="6">
        <f>A9837+B9837+C9837</f>
        <v>23</v>
      </c>
      <c r="E9837" s="5">
        <f>IF(A9837=0,0,A9837*LABOR_HRS_WK_TOM*SEASON_WEEKS*(1+DIM_PCT_TOM)^A9837)</f>
        <v>5639.285028711136</v>
      </c>
      <c r="F9837" s="5">
        <f>IF(B9837=0,0,B9837*LABOR_HRS_WK_CAR*SEASON_WEEKS*(1+DIM_PCT_CAR)^B9837)</f>
        <v>63.037499999999994</v>
      </c>
      <c r="G9837" s="5">
        <f>IF(C9837=0,0,C9837*LABOR_HRS_WK_MES*SEASON_WEEKS*(1+DIM_PCT_MES)^C9837)</f>
        <v>290.89345874736773</v>
      </c>
      <c r="H9837" s="5">
        <f>E9837+F9837+G9837</f>
        <v>5993.2159874585041</v>
      </c>
      <c r="I9837" s="5">
        <f>MIN(H9837,FARMER_HRS)</f>
        <v>720</v>
      </c>
      <c r="J9837" s="5">
        <f>MAX(0,H9837-FARMER_HRS)</f>
        <v>5273.2159874585041</v>
      </c>
      <c r="K9837" s="2">
        <f>I9837*FARMER_RATE+J9837*TEMP_WORKER_RATE</f>
        <v>116548.88867115458</v>
      </c>
      <c r="L9837" s="2">
        <f>A9837*PRICE_TOM+B9837*PRICE_CAR+C9837*PRICE_MES</f>
        <v>152388</v>
      </c>
      <c r="M9837" s="2">
        <f>A9837*FERT_BED_TOM+B9837*FERT_BED_CAR+C9837*FERT_BED_MES</f>
        <v>19360</v>
      </c>
      <c r="N9837" s="6">
        <f>IF(AND(D9837&lt;=TOTAL_BEDS,J9837&lt;=TEMP_WORKER_MAX*TEMP_WORKER_HRS),1,0)</f>
        <v>1</v>
      </c>
      <c r="O9837" s="2">
        <f>L9837-M9837-K9837-FIXED_COSTS</f>
        <v>-3520.8886711545783</v>
      </c>
      <c r="P9837" s="2">
        <f>IF(N9837=1,O9837,"")</f>
        <v>-3520.8886711545783</v>
      </c>
    </row>
    <row r="9838">
      <c r="A9838" s="6">
        <v>15</v>
      </c>
      <c r="B9838" s="6">
        <v>2</v>
      </c>
      <c r="C9838" s="6">
        <v>7</v>
      </c>
      <c r="D9838" s="6">
        <f>A9838+B9838+C9838</f>
        <v>24</v>
      </c>
      <c r="E9838" s="5">
        <f>IF(A9838=0,0,A9838*LABOR_HRS_WK_TOM*SEASON_WEEKS*(1+DIM_PCT_TOM)^A9838)</f>
        <v>5639.285028711136</v>
      </c>
      <c r="F9838" s="5">
        <f>IF(B9838=0,0,B9838*LABOR_HRS_WK_CAR*SEASON_WEEKS*(1+DIM_PCT_CAR)^B9838)</f>
        <v>63.037499999999994</v>
      </c>
      <c r="G9838" s="5">
        <f>IF(C9838=0,0,C9838*LABOR_HRS_WK_MES*SEASON_WEEKS*(1+DIM_PCT_MES)^C9838)</f>
        <v>343.61789814532818</v>
      </c>
      <c r="H9838" s="5">
        <f>E9838+F9838+G9838</f>
        <v>6045.9404268564649</v>
      </c>
      <c r="I9838" s="5">
        <f>MIN(H9838,FARMER_HRS)</f>
        <v>720</v>
      </c>
      <c r="J9838" s="5">
        <f>MAX(0,H9838-FARMER_HRS)</f>
        <v>5325.9404268564649</v>
      </c>
      <c r="K9838" s="2">
        <f>I9838*FARMER_RATE+J9838*TEMP_WORKER_RATE</f>
        <v>117464.24352181362</v>
      </c>
      <c r="L9838" s="2">
        <f>A9838*PRICE_TOM+B9838*PRICE_CAR+C9838*PRICE_MES</f>
        <v>155088</v>
      </c>
      <c r="M9838" s="2">
        <f>A9838*FERT_BED_TOM+B9838*FERT_BED_CAR+C9838*FERT_BED_MES</f>
        <v>20240</v>
      </c>
      <c r="N9838" s="6">
        <f>IF(AND(D9838&lt;=TOTAL_BEDS,J9838&lt;=TEMP_WORKER_MAX*TEMP_WORKER_HRS),1,0)</f>
        <v>1</v>
      </c>
      <c r="O9838" s="2">
        <f>L9838-M9838-K9838-FIXED_COSTS</f>
        <v>-2616.2435218136234</v>
      </c>
      <c r="P9838" s="2">
        <f>IF(N9838=1,O9838,"")</f>
        <v>-2616.2435218136234</v>
      </c>
    </row>
    <row r="9839">
      <c r="A9839" s="6">
        <v>15</v>
      </c>
      <c r="B9839" s="6">
        <v>2</v>
      </c>
      <c r="C9839" s="6">
        <v>8</v>
      </c>
      <c r="D9839" s="6">
        <f>A9839+B9839+C9839</f>
        <v>25</v>
      </c>
      <c r="E9839" s="5">
        <f>IF(A9839=0,0,A9839*LABOR_HRS_WK_TOM*SEASON_WEEKS*(1+DIM_PCT_TOM)^A9839)</f>
        <v>5639.285028711136</v>
      </c>
      <c r="F9839" s="5">
        <f>IF(B9839=0,0,B9839*LABOR_HRS_WK_CAR*SEASON_WEEKS*(1+DIM_PCT_CAR)^B9839)</f>
        <v>63.037499999999994</v>
      </c>
      <c r="G9839" s="5">
        <f>IF(C9839=0,0,C9839*LABOR_HRS_WK_MES*SEASON_WEEKS*(1+DIM_PCT_MES)^C9839)</f>
        <v>397.61499642530833</v>
      </c>
      <c r="H9839" s="5">
        <f>E9839+F9839+G9839</f>
        <v>6099.9375251364445</v>
      </c>
      <c r="I9839" s="5">
        <f>MIN(H9839,FARMER_HRS)</f>
        <v>720</v>
      </c>
      <c r="J9839" s="5">
        <f>MAX(0,H9839-FARMER_HRS)</f>
        <v>5379.9375251364445</v>
      </c>
      <c r="K9839" s="2">
        <f>I9839*FARMER_RATE+J9839*TEMP_WORKER_RATE</f>
        <v>118401.69314472994</v>
      </c>
      <c r="L9839" s="2">
        <f>A9839*PRICE_TOM+B9839*PRICE_CAR+C9839*PRICE_MES</f>
        <v>157788</v>
      </c>
      <c r="M9839" s="2">
        <f>A9839*FERT_BED_TOM+B9839*FERT_BED_CAR+C9839*FERT_BED_MES</f>
        <v>21120</v>
      </c>
      <c r="N9839" s="6">
        <f>IF(AND(D9839&lt;=TOTAL_BEDS,J9839&lt;=TEMP_WORKER_MAX*TEMP_WORKER_HRS),1,0)</f>
        <v>1</v>
      </c>
      <c r="O9839" s="2">
        <f>L9839-M9839-K9839-FIXED_COSTS</f>
        <v>-1733.693144729943</v>
      </c>
      <c r="P9839" s="2">
        <f>IF(N9839=1,O9839,"")</f>
        <v>-1733.693144729943</v>
      </c>
    </row>
    <row r="9840">
      <c r="A9840" s="6">
        <v>15</v>
      </c>
      <c r="B9840" s="6">
        <v>2</v>
      </c>
      <c r="C9840" s="6">
        <v>9</v>
      </c>
      <c r="D9840" s="6">
        <f>A9840+B9840+C9840</f>
        <v>26</v>
      </c>
      <c r="E9840" s="5">
        <f>IF(A9840=0,0,A9840*LABOR_HRS_WK_TOM*SEASON_WEEKS*(1+DIM_PCT_TOM)^A9840)</f>
        <v>5639.285028711136</v>
      </c>
      <c r="F9840" s="5">
        <f>IF(B9840=0,0,B9840*LABOR_HRS_WK_CAR*SEASON_WEEKS*(1+DIM_PCT_CAR)^B9840)</f>
        <v>63.037499999999994</v>
      </c>
      <c r="G9840" s="5">
        <f>IF(C9840=0,0,C9840*LABOR_HRS_WK_MES*SEASON_WEEKS*(1+DIM_PCT_MES)^C9840)</f>
        <v>452.90833186570273</v>
      </c>
      <c r="H9840" s="5">
        <f>E9840+F9840+G9840</f>
        <v>6155.2308605768394</v>
      </c>
      <c r="I9840" s="5">
        <f>MIN(H9840,FARMER_HRS)</f>
        <v>720</v>
      </c>
      <c r="J9840" s="5">
        <f>MAX(0,H9840-FARMER_HRS)</f>
        <v>5435.2308605768394</v>
      </c>
      <c r="K9840" s="2">
        <f>I9840*FARMER_RATE+J9840*TEMP_WORKER_RATE</f>
        <v>119361.64688501458</v>
      </c>
      <c r="L9840" s="2">
        <f>A9840*PRICE_TOM+B9840*PRICE_CAR+C9840*PRICE_MES</f>
        <v>160488</v>
      </c>
      <c r="M9840" s="2">
        <f>A9840*FERT_BED_TOM+B9840*FERT_BED_CAR+C9840*FERT_BED_MES</f>
        <v>22000</v>
      </c>
      <c r="N9840" s="6">
        <f>IF(AND(D9840&lt;=TOTAL_BEDS,J9840&lt;=TEMP_WORKER_MAX*TEMP_WORKER_HRS),1,0)</f>
        <v>1</v>
      </c>
      <c r="O9840" s="2">
        <f>L9840-M9840-K9840-FIXED_COSTS</f>
        <v>-873.64688501457567</v>
      </c>
      <c r="P9840" s="2">
        <f>IF(N9840=1,O9840,"")</f>
        <v>-873.64688501457567</v>
      </c>
    </row>
    <row r="9841">
      <c r="A9841" s="6">
        <v>15</v>
      </c>
      <c r="B9841" s="6">
        <v>2</v>
      </c>
      <c r="C9841" s="6">
        <v>10</v>
      </c>
      <c r="D9841" s="6">
        <f>A9841+B9841+C9841</f>
        <v>27</v>
      </c>
      <c r="E9841" s="5">
        <f>IF(A9841=0,0,A9841*LABOR_HRS_WK_TOM*SEASON_WEEKS*(1+DIM_PCT_TOM)^A9841)</f>
        <v>5639.285028711136</v>
      </c>
      <c r="F9841" s="5">
        <f>IF(B9841=0,0,B9841*LABOR_HRS_WK_CAR*SEASON_WEEKS*(1+DIM_PCT_CAR)^B9841)</f>
        <v>63.037499999999994</v>
      </c>
      <c r="G9841" s="5">
        <f>IF(C9841=0,0,C9841*LABOR_HRS_WK_MES*SEASON_WEEKS*(1+DIM_PCT_MES)^C9841)</f>
        <v>509.52187334891551</v>
      </c>
      <c r="H9841" s="5">
        <f>E9841+F9841+G9841</f>
        <v>6211.8444020600518</v>
      </c>
      <c r="I9841" s="5">
        <f>MIN(H9841,FARMER_HRS)</f>
        <v>720</v>
      </c>
      <c r="J9841" s="5">
        <f>MAX(0,H9841-FARMER_HRS)</f>
        <v>5491.8444020600518</v>
      </c>
      <c r="K9841" s="2">
        <f>I9841*FARMER_RATE+J9841*TEMP_WORKER_RATE</f>
        <v>120344.52086909812</v>
      </c>
      <c r="L9841" s="2">
        <f>A9841*PRICE_TOM+B9841*PRICE_CAR+C9841*PRICE_MES</f>
        <v>163188</v>
      </c>
      <c r="M9841" s="2">
        <f>A9841*FERT_BED_TOM+B9841*FERT_BED_CAR+C9841*FERT_BED_MES</f>
        <v>22880</v>
      </c>
      <c r="N9841" s="6">
        <f>IF(AND(D9841&lt;=TOTAL_BEDS,J9841&lt;=TEMP_WORKER_MAX*TEMP_WORKER_HRS),1,0)</f>
        <v>1</v>
      </c>
      <c r="O9841" s="2">
        <f>L9841-M9841-K9841-FIXED_COSTS</f>
        <v>-36.520869098123512</v>
      </c>
      <c r="P9841" s="2">
        <f>IF(N9841=1,O9841,"")</f>
        <v>-36.520869098123512</v>
      </c>
    </row>
    <row r="9842">
      <c r="A9842" s="6">
        <v>15</v>
      </c>
      <c r="B9842" s="6">
        <v>2</v>
      </c>
      <c r="C9842" s="6">
        <v>11</v>
      </c>
      <c r="D9842" s="6">
        <f>A9842+B9842+C9842</f>
        <v>28</v>
      </c>
      <c r="E9842" s="5">
        <f>IF(A9842=0,0,A9842*LABOR_HRS_WK_TOM*SEASON_WEEKS*(1+DIM_PCT_TOM)^A9842)</f>
        <v>5639.285028711136</v>
      </c>
      <c r="F9842" s="5">
        <f>IF(B9842=0,0,B9842*LABOR_HRS_WK_CAR*SEASON_WEEKS*(1+DIM_PCT_CAR)^B9842)</f>
        <v>63.037499999999994</v>
      </c>
      <c r="G9842" s="5">
        <f>IF(C9842=0,0,C9842*LABOR_HRS_WK_MES*SEASON_WEEKS*(1+DIM_PCT_MES)^C9842)</f>
        <v>567.47998644235463</v>
      </c>
      <c r="H9842" s="5">
        <f>E9842+F9842+G9842</f>
        <v>6269.8025151534912</v>
      </c>
      <c r="I9842" s="5">
        <f>MIN(H9842,FARMER_HRS)</f>
        <v>720</v>
      </c>
      <c r="J9842" s="5">
        <f>MAX(0,H9842-FARMER_HRS)</f>
        <v>5549.8025151534912</v>
      </c>
      <c r="K9842" s="2">
        <f>I9842*FARMER_RATE+J9842*TEMP_WORKER_RATE</f>
        <v>121350.73811030366</v>
      </c>
      <c r="L9842" s="2">
        <f>A9842*PRICE_TOM+B9842*PRICE_CAR+C9842*PRICE_MES</f>
        <v>165888</v>
      </c>
      <c r="M9842" s="2">
        <f>A9842*FERT_BED_TOM+B9842*FERT_BED_CAR+C9842*FERT_BED_MES</f>
        <v>23760</v>
      </c>
      <c r="N9842" s="6">
        <f>IF(AND(D9842&lt;=TOTAL_BEDS,J9842&lt;=TEMP_WORKER_MAX*TEMP_WORKER_HRS),1,0)</f>
        <v>1</v>
      </c>
      <c r="O9842" s="2">
        <f>L9842-M9842-K9842-FIXED_COSTS</f>
        <v>777.26188969633949</v>
      </c>
      <c r="P9842" s="2">
        <f>IF(N9842=1,O9842,"")</f>
        <v>777.26188969633949</v>
      </c>
    </row>
    <row r="9843">
      <c r="A9843" s="6">
        <v>15</v>
      </c>
      <c r="B9843" s="6">
        <v>2</v>
      </c>
      <c r="C9843" s="6">
        <v>12</v>
      </c>
      <c r="D9843" s="6">
        <f>A9843+B9843+C9843</f>
        <v>29</v>
      </c>
      <c r="E9843" s="5">
        <f>IF(A9843=0,0,A9843*LABOR_HRS_WK_TOM*SEASON_WEEKS*(1+DIM_PCT_TOM)^A9843)</f>
        <v>5639.285028711136</v>
      </c>
      <c r="F9843" s="5">
        <f>IF(B9843=0,0,B9843*LABOR_HRS_WK_CAR*SEASON_WEEKS*(1+DIM_PCT_CAR)^B9843)</f>
        <v>63.037499999999994</v>
      </c>
      <c r="G9843" s="5">
        <f>IF(C9843=0,0,C9843*LABOR_HRS_WK_MES*SEASON_WEEKS*(1+DIM_PCT_MES)^C9843)</f>
        <v>626.807439570419</v>
      </c>
      <c r="H9843" s="5">
        <f>E9843+F9843+G9843</f>
        <v>6329.1299682815552</v>
      </c>
      <c r="I9843" s="5">
        <f>MIN(H9843,FARMER_HRS)</f>
        <v>720</v>
      </c>
      <c r="J9843" s="5">
        <f>MAX(0,H9843-FARMER_HRS)</f>
        <v>5609.1299682815552</v>
      </c>
      <c r="K9843" s="2">
        <f>I9843*FARMER_RATE+J9843*TEMP_WORKER_RATE</f>
        <v>122380.72861599922</v>
      </c>
      <c r="L9843" s="2">
        <f>A9843*PRICE_TOM+B9843*PRICE_CAR+C9843*PRICE_MES</f>
        <v>168588</v>
      </c>
      <c r="M9843" s="2">
        <f>A9843*FERT_BED_TOM+B9843*FERT_BED_CAR+C9843*FERT_BED_MES</f>
        <v>24640</v>
      </c>
      <c r="N9843" s="6">
        <f>IF(AND(D9843&lt;=TOTAL_BEDS,J9843&lt;=TEMP_WORKER_MAX*TEMP_WORKER_HRS),1,0)</f>
        <v>1</v>
      </c>
      <c r="O9843" s="2">
        <f>L9843-M9843-K9843-FIXED_COSTS</f>
        <v>1567.2713840007782</v>
      </c>
      <c r="P9843" s="2">
        <f>IF(N9843=1,O9843,"")</f>
        <v>1567.2713840007782</v>
      </c>
    </row>
    <row r="9844">
      <c r="A9844" s="6">
        <v>15</v>
      </c>
      <c r="B9844" s="6">
        <v>2</v>
      </c>
      <c r="C9844" s="6">
        <v>13</v>
      </c>
      <c r="D9844" s="6">
        <f>A9844+B9844+C9844</f>
        <v>30</v>
      </c>
      <c r="E9844" s="5">
        <f>IF(A9844=0,0,A9844*LABOR_HRS_WK_TOM*SEASON_WEEKS*(1+DIM_PCT_TOM)^A9844)</f>
        <v>5639.285028711136</v>
      </c>
      <c r="F9844" s="5">
        <f>IF(B9844=0,0,B9844*LABOR_HRS_WK_CAR*SEASON_WEEKS*(1+DIM_PCT_CAR)^B9844)</f>
        <v>63.037499999999994</v>
      </c>
      <c r="G9844" s="5">
        <f>IF(C9844=0,0,C9844*LABOR_HRS_WK_MES*SEASON_WEEKS*(1+DIM_PCT_MES)^C9844)</f>
        <v>687.52941027880331</v>
      </c>
      <c r="H9844" s="5">
        <f>E9844+F9844+G9844</f>
        <v>6389.8519389899393</v>
      </c>
      <c r="I9844" s="5">
        <f>MIN(H9844,FARMER_HRS)</f>
        <v>720</v>
      </c>
      <c r="J9844" s="5">
        <f>MAX(0,H9844-FARMER_HRS)</f>
        <v>5669.8519389899393</v>
      </c>
      <c r="K9844" s="2">
        <f>I9844*FARMER_RATE+J9844*TEMP_WORKER_RATE</f>
        <v>123434.92949635311</v>
      </c>
      <c r="L9844" s="2">
        <f>A9844*PRICE_TOM+B9844*PRICE_CAR+C9844*PRICE_MES</f>
        <v>171288</v>
      </c>
      <c r="M9844" s="2">
        <f>A9844*FERT_BED_TOM+B9844*FERT_BED_CAR+C9844*FERT_BED_MES</f>
        <v>25520</v>
      </c>
      <c r="N9844" s="6">
        <f>IF(AND(D9844&lt;=TOTAL_BEDS,J9844&lt;=TEMP_WORKER_MAX*TEMP_WORKER_HRS),1,0)</f>
        <v>1</v>
      </c>
      <c r="O9844" s="2">
        <f>L9844-M9844-K9844-FIXED_COSTS</f>
        <v>2333.0705036468862</v>
      </c>
      <c r="P9844" s="2">
        <f>IF(N9844=1,O9844,"")</f>
        <v>2333.0705036468862</v>
      </c>
    </row>
    <row r="9845">
      <c r="A9845" s="6">
        <v>15</v>
      </c>
      <c r="B9845" s="6">
        <v>2</v>
      </c>
      <c r="C9845" s="6">
        <v>14</v>
      </c>
      <c r="D9845" s="6">
        <f>A9845+B9845+C9845</f>
        <v>31</v>
      </c>
      <c r="E9845" s="5">
        <f>IF(A9845=0,0,A9845*LABOR_HRS_WK_TOM*SEASON_WEEKS*(1+DIM_PCT_TOM)^A9845)</f>
        <v>5639.285028711136</v>
      </c>
      <c r="F9845" s="5">
        <f>IF(B9845=0,0,B9845*LABOR_HRS_WK_CAR*SEASON_WEEKS*(1+DIM_PCT_CAR)^B9845)</f>
        <v>63.037499999999994</v>
      </c>
      <c r="G9845" s="5">
        <f>IF(C9845=0,0,C9845*LABOR_HRS_WK_MES*SEASON_WEEKS*(1+DIM_PCT_MES)^C9845)</f>
        <v>749.67149159246435</v>
      </c>
      <c r="H9845" s="5">
        <f>E9845+F9845+G9845</f>
        <v>6451.9940203036</v>
      </c>
      <c r="I9845" s="5">
        <f>MIN(H9845,FARMER_HRS)</f>
        <v>720</v>
      </c>
      <c r="J9845" s="5">
        <f>MAX(0,H9845-FARMER_HRS)</f>
        <v>5731.9940203036</v>
      </c>
      <c r="K9845" s="2">
        <f>I9845*FARMER_RATE+J9845*TEMP_WORKER_RATE</f>
        <v>124513.78507471528</v>
      </c>
      <c r="L9845" s="2">
        <f>A9845*PRICE_TOM+B9845*PRICE_CAR+C9845*PRICE_MES</f>
        <v>173988</v>
      </c>
      <c r="M9845" s="2">
        <f>A9845*FERT_BED_TOM+B9845*FERT_BED_CAR+C9845*FERT_BED_MES</f>
        <v>26400</v>
      </c>
      <c r="N9845" s="6">
        <f>IF(AND(D9845&lt;=TOTAL_BEDS,J9845&lt;=TEMP_WORKER_MAX*TEMP_WORKER_HRS),1,0)</f>
        <v>1</v>
      </c>
      <c r="O9845" s="2">
        <f>L9845-M9845-K9845-FIXED_COSTS</f>
        <v>3074.2149252847157</v>
      </c>
      <c r="P9845" s="2">
        <f>IF(N9845=1,O9845,"")</f>
        <v>3074.2149252847157</v>
      </c>
    </row>
    <row r="9846">
      <c r="A9846" s="6">
        <v>15</v>
      </c>
      <c r="B9846" s="6">
        <v>2</v>
      </c>
      <c r="C9846" s="6">
        <v>15</v>
      </c>
      <c r="D9846" s="6">
        <f>A9846+B9846+C9846</f>
        <v>32</v>
      </c>
      <c r="E9846" s="5">
        <f>IF(A9846=0,0,A9846*LABOR_HRS_WK_TOM*SEASON_WEEKS*(1+DIM_PCT_TOM)^A9846)</f>
        <v>5639.285028711136</v>
      </c>
      <c r="F9846" s="5">
        <f>IF(B9846=0,0,B9846*LABOR_HRS_WK_CAR*SEASON_WEEKS*(1+DIM_PCT_CAR)^B9846)</f>
        <v>63.037499999999994</v>
      </c>
      <c r="G9846" s="5">
        <f>IF(C9846=0,0,C9846*LABOR_HRS_WK_MES*SEASON_WEEKS*(1+DIM_PCT_MES)^C9846)</f>
        <v>813.25969846861074</v>
      </c>
      <c r="H9846" s="5">
        <f>E9846+F9846+G9846</f>
        <v>6515.582227179747</v>
      </c>
      <c r="I9846" s="5">
        <f>MIN(H9846,FARMER_HRS)</f>
        <v>720</v>
      </c>
      <c r="J9846" s="5">
        <f>MAX(0,H9846-FARMER_HRS)</f>
        <v>5795.582227179747</v>
      </c>
      <c r="K9846" s="2">
        <f>I9846*FARMER_RATE+J9846*TEMP_WORKER_RATE</f>
        <v>125617.74699964839</v>
      </c>
      <c r="L9846" s="2">
        <f>A9846*PRICE_TOM+B9846*PRICE_CAR+C9846*PRICE_MES</f>
        <v>176688</v>
      </c>
      <c r="M9846" s="2">
        <f>A9846*FERT_BED_TOM+B9846*FERT_BED_CAR+C9846*FERT_BED_MES</f>
        <v>27280</v>
      </c>
      <c r="N9846" s="6">
        <f>IF(AND(D9846&lt;=TOTAL_BEDS,J9846&lt;=TEMP_WORKER_MAX*TEMP_WORKER_HRS),1,0)</f>
        <v>0</v>
      </c>
      <c r="O9846" s="2">
        <f>L9846-M9846-K9846-FIXED_COSTS</f>
        <v>3790.2530003516149</v>
      </c>
      <c r="P9846" s="2">
        <f>IF(N9846=1,O9846,"")</f>
      </c>
    </row>
    <row r="9847">
      <c r="A9847" s="6">
        <v>15</v>
      </c>
      <c r="B9847" s="6">
        <v>2</v>
      </c>
      <c r="C9847" s="6">
        <v>16</v>
      </c>
      <c r="D9847" s="6">
        <f>A9847+B9847+C9847</f>
        <v>33</v>
      </c>
      <c r="E9847" s="5">
        <f>IF(A9847=0,0,A9847*LABOR_HRS_WK_TOM*SEASON_WEEKS*(1+DIM_PCT_TOM)^A9847)</f>
        <v>5639.285028711136</v>
      </c>
      <c r="F9847" s="5">
        <f>IF(B9847=0,0,B9847*LABOR_HRS_WK_CAR*SEASON_WEEKS*(1+DIM_PCT_CAR)^B9847)</f>
        <v>63.037499999999994</v>
      </c>
      <c r="G9847" s="5">
        <f>IF(C9847=0,0,C9847*LABOR_HRS_WK_MES*SEASON_WEEKS*(1+DIM_PCT_MES)^C9847)</f>
        <v>878.32047434609967</v>
      </c>
      <c r="H9847" s="5">
        <f>E9847+F9847+G9847</f>
        <v>6580.6430030572355</v>
      </c>
      <c r="I9847" s="5">
        <f>MIN(H9847,FARMER_HRS)</f>
        <v>720</v>
      </c>
      <c r="J9847" s="5">
        <f>MAX(0,H9847-FARMER_HRS)</f>
        <v>5860.6430030572355</v>
      </c>
      <c r="K9847" s="2">
        <f>I9847*FARMER_RATE+J9847*TEMP_WORKER_RATE</f>
        <v>126747.27435863255</v>
      </c>
      <c r="L9847" s="2">
        <f>A9847*PRICE_TOM+B9847*PRICE_CAR+C9847*PRICE_MES</f>
        <v>179388</v>
      </c>
      <c r="M9847" s="2">
        <f>A9847*FERT_BED_TOM+B9847*FERT_BED_CAR+C9847*FERT_BED_MES</f>
        <v>28160</v>
      </c>
      <c r="N9847" s="6">
        <f>IF(AND(D9847&lt;=TOTAL_BEDS,J9847&lt;=TEMP_WORKER_MAX*TEMP_WORKER_HRS),1,0)</f>
        <v>0</v>
      </c>
      <c r="O9847" s="2">
        <f>L9847-M9847-K9847-FIXED_COSTS</f>
        <v>4480.7256413674477</v>
      </c>
      <c r="P9847" s="2">
        <f>IF(N9847=1,O9847,"")</f>
      </c>
    </row>
    <row r="9848">
      <c r="A9848" s="6">
        <v>15</v>
      </c>
      <c r="B9848" s="6">
        <v>2</v>
      </c>
      <c r="C9848" s="6">
        <v>17</v>
      </c>
      <c r="D9848" s="6">
        <f>A9848+B9848+C9848</f>
        <v>34</v>
      </c>
      <c r="E9848" s="5">
        <f>IF(A9848=0,0,A9848*LABOR_HRS_WK_TOM*SEASON_WEEKS*(1+DIM_PCT_TOM)^A9848)</f>
        <v>5639.285028711136</v>
      </c>
      <c r="F9848" s="5">
        <f>IF(B9848=0,0,B9848*LABOR_HRS_WK_CAR*SEASON_WEEKS*(1+DIM_PCT_CAR)^B9848)</f>
        <v>63.037499999999994</v>
      </c>
      <c r="G9848" s="5">
        <f>IF(C9848=0,0,C9848*LABOR_HRS_WK_MES*SEASON_WEEKS*(1+DIM_PCT_MES)^C9848)</f>
        <v>944.88069779263992</v>
      </c>
      <c r="H9848" s="5">
        <f>E9848+F9848+G9848</f>
        <v>6647.203226503776</v>
      </c>
      <c r="I9848" s="5">
        <f>MIN(H9848,FARMER_HRS)</f>
        <v>720</v>
      </c>
      <c r="J9848" s="5">
        <f>MAX(0,H9848-FARMER_HRS)</f>
        <v>5927.203226503776</v>
      </c>
      <c r="K9848" s="2">
        <f>I9848*FARMER_RATE+J9848*TEMP_WORKER_RATE</f>
        <v>127902.83379346834</v>
      </c>
      <c r="L9848" s="2">
        <f>A9848*PRICE_TOM+B9848*PRICE_CAR+C9848*PRICE_MES</f>
        <v>182088</v>
      </c>
      <c r="M9848" s="2">
        <f>A9848*FERT_BED_TOM+B9848*FERT_BED_CAR+C9848*FERT_BED_MES</f>
        <v>29040</v>
      </c>
      <c r="N9848" s="6">
        <f>IF(AND(D9848&lt;=TOTAL_BEDS,J9848&lt;=TEMP_WORKER_MAX*TEMP_WORKER_HRS),1,0)</f>
        <v>0</v>
      </c>
      <c r="O9848" s="2">
        <f>L9848-M9848-K9848-FIXED_COSTS</f>
        <v>5145.1662065316632</v>
      </c>
      <c r="P9848" s="2">
        <f>IF(N9848=1,O9848,"")</f>
      </c>
    </row>
    <row r="9849">
      <c r="A9849" s="6">
        <v>15</v>
      </c>
      <c r="B9849" s="6">
        <v>2</v>
      </c>
      <c r="C9849" s="6">
        <v>18</v>
      </c>
      <c r="D9849" s="6">
        <f>A9849+B9849+C9849</f>
        <v>35</v>
      </c>
      <c r="E9849" s="5">
        <f>IF(A9849=0,0,A9849*LABOR_HRS_WK_TOM*SEASON_WEEKS*(1+DIM_PCT_TOM)^A9849)</f>
        <v>5639.285028711136</v>
      </c>
      <c r="F9849" s="5">
        <f>IF(B9849=0,0,B9849*LABOR_HRS_WK_CAR*SEASON_WEEKS*(1+DIM_PCT_CAR)^B9849)</f>
        <v>63.037499999999994</v>
      </c>
      <c r="G9849" s="5">
        <f>IF(C9849=0,0,C9849*LABOR_HRS_WK_MES*SEASON_WEEKS*(1+DIM_PCT_MES)^C9849)</f>
        <v>1012.9676892512272</v>
      </c>
      <c r="H9849" s="5">
        <f>E9849+F9849+G9849</f>
        <v>6715.2902179623634</v>
      </c>
      <c r="I9849" s="5">
        <f>MIN(H9849,FARMER_HRS)</f>
        <v>720</v>
      </c>
      <c r="J9849" s="5">
        <f>MAX(0,H9849-FARMER_HRS)</f>
        <v>5995.2902179623634</v>
      </c>
      <c r="K9849" s="2">
        <f>I9849*FARMER_RATE+J9849*TEMP_WORKER_RATE</f>
        <v>129084.89961740214</v>
      </c>
      <c r="L9849" s="2">
        <f>A9849*PRICE_TOM+B9849*PRICE_CAR+C9849*PRICE_MES</f>
        <v>184788</v>
      </c>
      <c r="M9849" s="2">
        <f>A9849*FERT_BED_TOM+B9849*FERT_BED_CAR+C9849*FERT_BED_MES</f>
        <v>29920</v>
      </c>
      <c r="N9849" s="6">
        <f>IF(AND(D9849&lt;=TOTAL_BEDS,J9849&lt;=TEMP_WORKER_MAX*TEMP_WORKER_HRS),1,0)</f>
        <v>0</v>
      </c>
      <c r="O9849" s="2">
        <f>L9849-M9849-K9849-FIXED_COSTS</f>
        <v>5783.1003825978551</v>
      </c>
      <c r="P9849" s="2">
        <f>IF(N9849=1,O9849,"")</f>
      </c>
    </row>
    <row r="9850">
      <c r="A9850" s="6">
        <v>15</v>
      </c>
      <c r="B9850" s="6">
        <v>2</v>
      </c>
      <c r="C9850" s="6">
        <v>19</v>
      </c>
      <c r="D9850" s="6">
        <f>A9850+B9850+C9850</f>
        <v>36</v>
      </c>
      <c r="E9850" s="5">
        <f>IF(A9850=0,0,A9850*LABOR_HRS_WK_TOM*SEASON_WEEKS*(1+DIM_PCT_TOM)^A9850)</f>
        <v>5639.285028711136</v>
      </c>
      <c r="F9850" s="5">
        <f>IF(B9850=0,0,B9850*LABOR_HRS_WK_CAR*SEASON_WEEKS*(1+DIM_PCT_CAR)^B9850)</f>
        <v>63.037499999999994</v>
      </c>
      <c r="G9850" s="5">
        <f>IF(C9850=0,0,C9850*LABOR_HRS_WK_MES*SEASON_WEEKS*(1+DIM_PCT_MES)^C9850)</f>
        <v>1082.6092178872491</v>
      </c>
      <c r="H9850" s="5">
        <f>E9850+F9850+G9850</f>
        <v>6784.9317465983859</v>
      </c>
      <c r="I9850" s="5">
        <f>MIN(H9850,FARMER_HRS)</f>
        <v>720</v>
      </c>
      <c r="J9850" s="5">
        <f>MAX(0,H9850-FARMER_HRS)</f>
        <v>6064.9317465983859</v>
      </c>
      <c r="K9850" s="2">
        <f>I9850*FARMER_RATE+J9850*TEMP_WORKER_RATE</f>
        <v>130293.95393399976</v>
      </c>
      <c r="L9850" s="2">
        <f>A9850*PRICE_TOM+B9850*PRICE_CAR+C9850*PRICE_MES</f>
        <v>187488</v>
      </c>
      <c r="M9850" s="2">
        <f>A9850*FERT_BED_TOM+B9850*FERT_BED_CAR+C9850*FERT_BED_MES</f>
        <v>30800</v>
      </c>
      <c r="N9850" s="6">
        <f>IF(AND(D9850&lt;=TOTAL_BEDS,J9850&lt;=TEMP_WORKER_MAX*TEMP_WORKER_HRS),1,0)</f>
        <v>0</v>
      </c>
      <c r="O9850" s="2">
        <f>L9850-M9850-K9850-FIXED_COSTS</f>
        <v>6394.0460660002427</v>
      </c>
      <c r="P9850" s="2">
        <f>IF(N9850=1,O9850,"")</f>
      </c>
    </row>
    <row r="9851">
      <c r="A9851" s="6">
        <v>15</v>
      </c>
      <c r="B9851" s="6">
        <v>2</v>
      </c>
      <c r="C9851" s="6">
        <v>20</v>
      </c>
      <c r="D9851" s="6">
        <f>A9851+B9851+C9851</f>
        <v>37</v>
      </c>
      <c r="E9851" s="5">
        <f>IF(A9851=0,0,A9851*LABOR_HRS_WK_TOM*SEASON_WEEKS*(1+DIM_PCT_TOM)^A9851)</f>
        <v>5639.285028711136</v>
      </c>
      <c r="F9851" s="5">
        <f>IF(B9851=0,0,B9851*LABOR_HRS_WK_CAR*SEASON_WEEKS*(1+DIM_PCT_CAR)^B9851)</f>
        <v>63.037499999999994</v>
      </c>
      <c r="G9851" s="5">
        <f>IF(C9851=0,0,C9851*LABOR_HRS_WK_MES*SEASON_WEEKS*(1+DIM_PCT_MES)^C9851)</f>
        <v>1153.8335085377259</v>
      </c>
      <c r="H9851" s="5">
        <f>E9851+F9851+G9851</f>
        <v>6856.156037248862</v>
      </c>
      <c r="I9851" s="5">
        <f>MIN(H9851,FARMER_HRS)</f>
        <v>720</v>
      </c>
      <c r="J9851" s="5">
        <f>MAX(0,H9851-FARMER_HRS)</f>
        <v>6136.156037248862</v>
      </c>
      <c r="K9851" s="2">
        <f>I9851*FARMER_RATE+J9851*TEMP_WORKER_RATE</f>
        <v>131530.48675779274</v>
      </c>
      <c r="L9851" s="2">
        <f>A9851*PRICE_TOM+B9851*PRICE_CAR+C9851*PRICE_MES</f>
        <v>190188</v>
      </c>
      <c r="M9851" s="2">
        <f>A9851*FERT_BED_TOM+B9851*FERT_BED_CAR+C9851*FERT_BED_MES</f>
        <v>31680</v>
      </c>
      <c r="N9851" s="6">
        <f>IF(AND(D9851&lt;=TOTAL_BEDS,J9851&lt;=TEMP_WORKER_MAX*TEMP_WORKER_HRS),1,0)</f>
        <v>0</v>
      </c>
      <c r="O9851" s="2">
        <f>L9851-M9851-K9851-FIXED_COSTS</f>
        <v>6977.5132422072638</v>
      </c>
      <c r="P9851" s="2">
        <f>IF(N9851=1,O9851,"")</f>
      </c>
    </row>
    <row r="9852">
      <c r="A9852" s="6">
        <v>15</v>
      </c>
      <c r="B9852" s="6">
        <v>2</v>
      </c>
      <c r="C9852" s="6">
        <v>21</v>
      </c>
      <c r="D9852" s="6">
        <f>A9852+B9852+C9852</f>
        <v>38</v>
      </c>
      <c r="E9852" s="5">
        <f>IF(A9852=0,0,A9852*LABOR_HRS_WK_TOM*SEASON_WEEKS*(1+DIM_PCT_TOM)^A9852)</f>
        <v>5639.285028711136</v>
      </c>
      <c r="F9852" s="5">
        <f>IF(B9852=0,0,B9852*LABOR_HRS_WK_CAR*SEASON_WEEKS*(1+DIM_PCT_CAR)^B9852)</f>
        <v>63.037499999999994</v>
      </c>
      <c r="G9852" s="5">
        <f>IF(C9852=0,0,C9852*LABOR_HRS_WK_MES*SEASON_WEEKS*(1+DIM_PCT_MES)^C9852)</f>
        <v>1226.6692487641699</v>
      </c>
      <c r="H9852" s="5">
        <f>E9852+F9852+G9852</f>
        <v>6928.9917774753067</v>
      </c>
      <c r="I9852" s="5">
        <f>MIN(H9852,FARMER_HRS)</f>
        <v>720</v>
      </c>
      <c r="J9852" s="5">
        <f>MAX(0,H9852-FARMER_HRS)</f>
        <v>6208.9917774753067</v>
      </c>
      <c r="K9852" s="2">
        <f>I9852*FARMER_RATE+J9852*TEMP_WORKER_RATE</f>
        <v>132794.99613672408</v>
      </c>
      <c r="L9852" s="2">
        <f>A9852*PRICE_TOM+B9852*PRICE_CAR+C9852*PRICE_MES</f>
        <v>192888</v>
      </c>
      <c r="M9852" s="2">
        <f>A9852*FERT_BED_TOM+B9852*FERT_BED_CAR+C9852*FERT_BED_MES</f>
        <v>32560</v>
      </c>
      <c r="N9852" s="6">
        <f>IF(AND(D9852&lt;=TOTAL_BEDS,J9852&lt;=TEMP_WORKER_MAX*TEMP_WORKER_HRS),1,0)</f>
        <v>0</v>
      </c>
      <c r="O9852" s="2">
        <f>L9852-M9852-K9852-FIXED_COSTS</f>
        <v>7533.0038632759242</v>
      </c>
      <c r="P9852" s="2">
        <f>IF(N9852=1,O9852,"")</f>
      </c>
    </row>
    <row r="9853">
      <c r="A9853" s="6">
        <v>15</v>
      </c>
      <c r="B9853" s="6">
        <v>2</v>
      </c>
      <c r="C9853" s="6">
        <v>22</v>
      </c>
      <c r="D9853" s="6">
        <f>A9853+B9853+C9853</f>
        <v>39</v>
      </c>
      <c r="E9853" s="5">
        <f>IF(A9853=0,0,A9853*LABOR_HRS_WK_TOM*SEASON_WEEKS*(1+DIM_PCT_TOM)^A9853)</f>
        <v>5639.285028711136</v>
      </c>
      <c r="F9853" s="5">
        <f>IF(B9853=0,0,B9853*LABOR_HRS_WK_CAR*SEASON_WEEKS*(1+DIM_PCT_CAR)^B9853)</f>
        <v>63.037499999999994</v>
      </c>
      <c r="G9853" s="5">
        <f>IF(C9853=0,0,C9853*LABOR_HRS_WK_MES*SEASON_WEEKS*(1+DIM_PCT_MES)^C9853)</f>
        <v>1301.1455960105659</v>
      </c>
      <c r="H9853" s="5">
        <f>E9853+F9853+G9853</f>
        <v>7003.4681247217022</v>
      </c>
      <c r="I9853" s="5">
        <f>MIN(H9853,FARMER_HRS)</f>
        <v>720</v>
      </c>
      <c r="J9853" s="5">
        <f>MAX(0,H9853-FARMER_HRS)</f>
        <v>6283.4681247217022</v>
      </c>
      <c r="K9853" s="2">
        <f>I9853*FARMER_RATE+J9853*TEMP_WORKER_RATE</f>
        <v>134087.98827641844</v>
      </c>
      <c r="L9853" s="2">
        <f>A9853*PRICE_TOM+B9853*PRICE_CAR+C9853*PRICE_MES</f>
        <v>195588</v>
      </c>
      <c r="M9853" s="2">
        <f>A9853*FERT_BED_TOM+B9853*FERT_BED_CAR+C9853*FERT_BED_MES</f>
        <v>33440</v>
      </c>
      <c r="N9853" s="6">
        <f>IF(AND(D9853&lt;=TOTAL_BEDS,J9853&lt;=TEMP_WORKER_MAX*TEMP_WORKER_HRS),1,0)</f>
        <v>0</v>
      </c>
      <c r="O9853" s="2">
        <f>L9853-M9853-K9853-FIXED_COSTS</f>
        <v>8060.011723581556</v>
      </c>
      <c r="P9853" s="2">
        <f>IF(N9853=1,O9853,"")</f>
      </c>
    </row>
    <row r="9854">
      <c r="A9854" s="6">
        <v>15</v>
      </c>
      <c r="B9854" s="6">
        <v>2</v>
      </c>
      <c r="C9854" s="6">
        <v>23</v>
      </c>
      <c r="D9854" s="6">
        <f>A9854+B9854+C9854</f>
        <v>40</v>
      </c>
      <c r="E9854" s="5">
        <f>IF(A9854=0,0,A9854*LABOR_HRS_WK_TOM*SEASON_WEEKS*(1+DIM_PCT_TOM)^A9854)</f>
        <v>5639.285028711136</v>
      </c>
      <c r="F9854" s="5">
        <f>IF(B9854=0,0,B9854*LABOR_HRS_WK_CAR*SEASON_WEEKS*(1+DIM_PCT_CAR)^B9854)</f>
        <v>63.037499999999994</v>
      </c>
      <c r="G9854" s="5">
        <f>IF(C9854=0,0,C9854*LABOR_HRS_WK_MES*SEASON_WEEKS*(1+DIM_PCT_MES)^C9854)</f>
        <v>1377.2921848680023</v>
      </c>
      <c r="H9854" s="5">
        <f>E9854+F9854+G9854</f>
        <v>7079.6147135791389</v>
      </c>
      <c r="I9854" s="5">
        <f>MIN(H9854,FARMER_HRS)</f>
        <v>720</v>
      </c>
      <c r="J9854" s="5">
        <f>MAX(0,H9854-FARMER_HRS)</f>
        <v>6359.6147135791389</v>
      </c>
      <c r="K9854" s="2">
        <f>I9854*FARMER_RATE+J9854*TEMP_WORKER_RATE</f>
        <v>135409.9776663045</v>
      </c>
      <c r="L9854" s="2">
        <f>A9854*PRICE_TOM+B9854*PRICE_CAR+C9854*PRICE_MES</f>
        <v>198288</v>
      </c>
      <c r="M9854" s="2">
        <f>A9854*FERT_BED_TOM+B9854*FERT_BED_CAR+C9854*FERT_BED_MES</f>
        <v>34320</v>
      </c>
      <c r="N9854" s="6">
        <f>IF(AND(D9854&lt;=TOTAL_BEDS,J9854&lt;=TEMP_WORKER_MAX*TEMP_WORKER_HRS),1,0)</f>
        <v>0</v>
      </c>
      <c r="O9854" s="2">
        <f>L9854-M9854-K9854-FIXED_COSTS</f>
        <v>8558.022333695495</v>
      </c>
      <c r="P9854" s="2">
        <f>IF(N9854=1,O9854,"")</f>
      </c>
    </row>
    <row r="9855">
      <c r="A9855" s="6">
        <v>15</v>
      </c>
      <c r="B9855" s="6">
        <v>2</v>
      </c>
      <c r="C9855" s="6">
        <v>24</v>
      </c>
      <c r="D9855" s="6">
        <f>A9855+B9855+C9855</f>
        <v>41</v>
      </c>
      <c r="E9855" s="5">
        <f>IF(A9855=0,0,A9855*LABOR_HRS_WK_TOM*SEASON_WEEKS*(1+DIM_PCT_TOM)^A9855)</f>
        <v>5639.285028711136</v>
      </c>
      <c r="F9855" s="5">
        <f>IF(B9855=0,0,B9855*LABOR_HRS_WK_CAR*SEASON_WEEKS*(1+DIM_PCT_CAR)^B9855)</f>
        <v>63.037499999999994</v>
      </c>
      <c r="G9855" s="5">
        <f>IF(C9855=0,0,C9855*LABOR_HRS_WK_MES*SEASON_WEEKS*(1+DIM_PCT_MES)^C9855)</f>
        <v>1455.139134447498</v>
      </c>
      <c r="H9855" s="5">
        <f>E9855+F9855+G9855</f>
        <v>7157.4616631586341</v>
      </c>
      <c r="I9855" s="5">
        <f>MIN(H9855,FARMER_HRS)</f>
        <v>720</v>
      </c>
      <c r="J9855" s="5">
        <f>MAX(0,H9855-FARMER_HRS)</f>
        <v>6437.4616631586341</v>
      </c>
      <c r="K9855" s="2">
        <f>I9855*FARMER_RATE+J9855*TEMP_WORKER_RATE</f>
        <v>136761.48720761517</v>
      </c>
      <c r="L9855" s="2">
        <f>A9855*PRICE_TOM+B9855*PRICE_CAR+C9855*PRICE_MES</f>
        <v>200988</v>
      </c>
      <c r="M9855" s="2">
        <f>A9855*FERT_BED_TOM+B9855*FERT_BED_CAR+C9855*FERT_BED_MES</f>
        <v>35200</v>
      </c>
      <c r="N9855" s="6">
        <f>IF(AND(D9855&lt;=TOTAL_BEDS,J9855&lt;=TEMP_WORKER_MAX*TEMP_WORKER_HRS),1,0)</f>
        <v>0</v>
      </c>
      <c r="O9855" s="2">
        <f>L9855-M9855-K9855-FIXED_COSTS</f>
        <v>9026.512792384834</v>
      </c>
      <c r="P9855" s="2">
        <f>IF(N9855=1,O9855,"")</f>
      </c>
    </row>
    <row r="9856">
      <c r="A9856" s="6">
        <v>15</v>
      </c>
      <c r="B9856" s="6">
        <v>2</v>
      </c>
      <c r="C9856" s="6">
        <v>25</v>
      </c>
      <c r="D9856" s="6">
        <f>A9856+B9856+C9856</f>
        <v>42</v>
      </c>
      <c r="E9856" s="5">
        <f>IF(A9856=0,0,A9856*LABOR_HRS_WK_TOM*SEASON_WEEKS*(1+DIM_PCT_TOM)^A9856)</f>
        <v>5639.285028711136</v>
      </c>
      <c r="F9856" s="5">
        <f>IF(B9856=0,0,B9856*LABOR_HRS_WK_CAR*SEASON_WEEKS*(1+DIM_PCT_CAR)^B9856)</f>
        <v>63.037499999999994</v>
      </c>
      <c r="G9856" s="5">
        <f>IF(C9856=0,0,C9856*LABOR_HRS_WK_MES*SEASON_WEEKS*(1+DIM_PCT_MES)^C9856)</f>
        <v>1534.7170558625955</v>
      </c>
      <c r="H9856" s="5">
        <f>E9856+F9856+G9856</f>
        <v>7237.0395845737321</v>
      </c>
      <c r="I9856" s="5">
        <f>MIN(H9856,FARMER_HRS)</f>
        <v>720</v>
      </c>
      <c r="J9856" s="5">
        <f>MAX(0,H9856-FARMER_HRS)</f>
        <v>6517.0395845737321</v>
      </c>
      <c r="K9856" s="2">
        <f>I9856*FARMER_RATE+J9856*TEMP_WORKER_RATE</f>
        <v>138143.04834329395</v>
      </c>
      <c r="L9856" s="2">
        <f>A9856*PRICE_TOM+B9856*PRICE_CAR+C9856*PRICE_MES</f>
        <v>203688</v>
      </c>
      <c r="M9856" s="2">
        <f>A9856*FERT_BED_TOM+B9856*FERT_BED_CAR+C9856*FERT_BED_MES</f>
        <v>36080</v>
      </c>
      <c r="N9856" s="6">
        <f>IF(AND(D9856&lt;=TOTAL_BEDS,J9856&lt;=TEMP_WORKER_MAX*TEMP_WORKER_HRS),1,0)</f>
        <v>0</v>
      </c>
      <c r="O9856" s="2">
        <f>L9856-M9856-K9856-FIXED_COSTS</f>
        <v>9464.95165670605</v>
      </c>
      <c r="P9856" s="2">
        <f>IF(N9856=1,O9856,"")</f>
      </c>
    </row>
    <row r="9857">
      <c r="A9857" s="6">
        <v>15</v>
      </c>
      <c r="B9857" s="6">
        <v>2</v>
      </c>
      <c r="C9857" s="6">
        <v>26</v>
      </c>
      <c r="D9857" s="6">
        <f>A9857+B9857+C9857</f>
        <v>43</v>
      </c>
      <c r="E9857" s="5">
        <f>IF(A9857=0,0,A9857*LABOR_HRS_WK_TOM*SEASON_WEEKS*(1+DIM_PCT_TOM)^A9857)</f>
        <v>5639.285028711136</v>
      </c>
      <c r="F9857" s="5">
        <f>IF(B9857=0,0,B9857*LABOR_HRS_WK_CAR*SEASON_WEEKS*(1+DIM_PCT_CAR)^B9857)</f>
        <v>63.037499999999994</v>
      </c>
      <c r="G9857" s="5">
        <f>IF(C9857=0,0,C9857*LABOR_HRS_WK_MES*SEASON_WEEKS*(1+DIM_PCT_MES)^C9857)</f>
        <v>1616.0570598233128</v>
      </c>
      <c r="H9857" s="5">
        <f>E9857+F9857+G9857</f>
        <v>7318.3795885344489</v>
      </c>
      <c r="I9857" s="5">
        <f>MIN(H9857,FARMER_HRS)</f>
        <v>720</v>
      </c>
      <c r="J9857" s="5">
        <f>MAX(0,H9857-FARMER_HRS)</f>
        <v>6598.3795885344489</v>
      </c>
      <c r="K9857" s="2">
        <f>I9857*FARMER_RATE+J9857*TEMP_WORKER_RATE</f>
        <v>139555.20118983416</v>
      </c>
      <c r="L9857" s="2">
        <f>A9857*PRICE_TOM+B9857*PRICE_CAR+C9857*PRICE_MES</f>
        <v>206388</v>
      </c>
      <c r="M9857" s="2">
        <f>A9857*FERT_BED_TOM+B9857*FERT_BED_CAR+C9857*FERT_BED_MES</f>
        <v>36960</v>
      </c>
      <c r="N9857" s="6">
        <f>IF(AND(D9857&lt;=TOTAL_BEDS,J9857&lt;=TEMP_WORKER_MAX*TEMP_WORKER_HRS),1,0)</f>
        <v>0</v>
      </c>
      <c r="O9857" s="2">
        <f>L9857-M9857-K9857-FIXED_COSTS</f>
        <v>9872.7988101658411</v>
      </c>
      <c r="P9857" s="2">
        <f>IF(N9857=1,O9857,"")</f>
      </c>
    </row>
    <row r="9858">
      <c r="A9858" s="6">
        <v>15</v>
      </c>
      <c r="B9858" s="6">
        <v>2</v>
      </c>
      <c r="C9858" s="6">
        <v>27</v>
      </c>
      <c r="D9858" s="6">
        <f>A9858+B9858+C9858</f>
        <v>44</v>
      </c>
      <c r="E9858" s="5">
        <f>IF(A9858=0,0,A9858*LABOR_HRS_WK_TOM*SEASON_WEEKS*(1+DIM_PCT_TOM)^A9858)</f>
        <v>5639.285028711136</v>
      </c>
      <c r="F9858" s="5">
        <f>IF(B9858=0,0,B9858*LABOR_HRS_WK_CAR*SEASON_WEEKS*(1+DIM_PCT_CAR)^B9858)</f>
        <v>63.037499999999994</v>
      </c>
      <c r="G9858" s="5">
        <f>IF(C9858=0,0,C9858*LABOR_HRS_WK_MES*SEASON_WEEKS*(1+DIM_PCT_MES)^C9858)</f>
        <v>1699.19076434307</v>
      </c>
      <c r="H9858" s="5">
        <f>E9858+F9858+G9858</f>
        <v>7401.5132930542059</v>
      </c>
      <c r="I9858" s="5">
        <f>MIN(H9858,FARMER_HRS)</f>
        <v>720</v>
      </c>
      <c r="J9858" s="5">
        <f>MAX(0,H9858-FARMER_HRS)</f>
        <v>6681.5132930542059</v>
      </c>
      <c r="K9858" s="2">
        <f>I9858*FARMER_RATE+J9858*TEMP_WORKER_RATE</f>
        <v>140998.49467107997</v>
      </c>
      <c r="L9858" s="2">
        <f>A9858*PRICE_TOM+B9858*PRICE_CAR+C9858*PRICE_MES</f>
        <v>209088</v>
      </c>
      <c r="M9858" s="2">
        <f>A9858*FERT_BED_TOM+B9858*FERT_BED_CAR+C9858*FERT_BED_MES</f>
        <v>37840</v>
      </c>
      <c r="N9858" s="6">
        <f>IF(AND(D9858&lt;=TOTAL_BEDS,J9858&lt;=TEMP_WORKER_MAX*TEMP_WORKER_HRS),1,0)</f>
        <v>0</v>
      </c>
      <c r="O9858" s="2">
        <f>L9858-M9858-K9858-FIXED_COSTS</f>
        <v>10249.50532892003</v>
      </c>
      <c r="P9858" s="2">
        <f>IF(N9858=1,O9858,"")</f>
      </c>
    </row>
    <row r="9859">
      <c r="A9859" s="6">
        <v>15</v>
      </c>
      <c r="B9859" s="6">
        <v>2</v>
      </c>
      <c r="C9859" s="6">
        <v>28</v>
      </c>
      <c r="D9859" s="6">
        <f>A9859+B9859+C9859</f>
        <v>45</v>
      </c>
      <c r="E9859" s="5">
        <f>IF(A9859=0,0,A9859*LABOR_HRS_WK_TOM*SEASON_WEEKS*(1+DIM_PCT_TOM)^A9859)</f>
        <v>5639.285028711136</v>
      </c>
      <c r="F9859" s="5">
        <f>IF(B9859=0,0,B9859*LABOR_HRS_WK_CAR*SEASON_WEEKS*(1+DIM_PCT_CAR)^B9859)</f>
        <v>63.037499999999994</v>
      </c>
      <c r="G9859" s="5">
        <f>IF(C9859=0,0,C9859*LABOR_HRS_WK_MES*SEASON_WEEKS*(1+DIM_PCT_MES)^C9859)</f>
        <v>1784.1503025602233</v>
      </c>
      <c r="H9859" s="5">
        <f>E9859+F9859+G9859</f>
        <v>7486.47283127136</v>
      </c>
      <c r="I9859" s="5">
        <f>MIN(H9859,FARMER_HRS)</f>
        <v>720</v>
      </c>
      <c r="J9859" s="5">
        <f>MAX(0,H9859-FARMER_HRS)</f>
        <v>6766.47283127136</v>
      </c>
      <c r="K9859" s="2">
        <f>I9859*FARMER_RATE+J9859*TEMP_WORKER_RATE</f>
        <v>142473.48665401665</v>
      </c>
      <c r="L9859" s="2">
        <f>A9859*PRICE_TOM+B9859*PRICE_CAR+C9859*PRICE_MES</f>
        <v>211788</v>
      </c>
      <c r="M9859" s="2">
        <f>A9859*FERT_BED_TOM+B9859*FERT_BED_CAR+C9859*FERT_BED_MES</f>
        <v>38720</v>
      </c>
      <c r="N9859" s="6">
        <f>IF(AND(D9859&lt;=TOTAL_BEDS,J9859&lt;=TEMP_WORKER_MAX*TEMP_WORKER_HRS),1,0)</f>
        <v>0</v>
      </c>
      <c r="O9859" s="2">
        <f>L9859-M9859-K9859-FIXED_COSTS</f>
        <v>10594.513345983345</v>
      </c>
      <c r="P9859" s="2">
        <f>IF(N9859=1,O9859,"")</f>
      </c>
    </row>
    <row r="9860">
      <c r="A9860" s="6">
        <v>15</v>
      </c>
      <c r="B9860" s="6">
        <v>2</v>
      </c>
      <c r="C9860" s="6">
        <v>29</v>
      </c>
      <c r="D9860" s="6">
        <f>A9860+B9860+C9860</f>
        <v>46</v>
      </c>
      <c r="E9860" s="5">
        <f>IF(A9860=0,0,A9860*LABOR_HRS_WK_TOM*SEASON_WEEKS*(1+DIM_PCT_TOM)^A9860)</f>
        <v>5639.285028711136</v>
      </c>
      <c r="F9860" s="5">
        <f>IF(B9860=0,0,B9860*LABOR_HRS_WK_CAR*SEASON_WEEKS*(1+DIM_PCT_CAR)^B9860)</f>
        <v>63.037499999999994</v>
      </c>
      <c r="G9860" s="5">
        <f>IF(C9860=0,0,C9860*LABOR_HRS_WK_MES*SEASON_WEEKS*(1+DIM_PCT_MES)^C9860)</f>
        <v>1870.9683306758766</v>
      </c>
      <c r="H9860" s="5">
        <f>E9860+F9860+G9860</f>
        <v>7573.2908593870125</v>
      </c>
      <c r="I9860" s="5">
        <f>MIN(H9860,FARMER_HRS)</f>
        <v>720</v>
      </c>
      <c r="J9860" s="5">
        <f>MAX(0,H9860-FARMER_HRS)</f>
        <v>6853.2908593870125</v>
      </c>
      <c r="K9860" s="2">
        <f>I9860*FARMER_RATE+J9860*TEMP_WORKER_RATE</f>
        <v>143980.74408658006</v>
      </c>
      <c r="L9860" s="2">
        <f>A9860*PRICE_TOM+B9860*PRICE_CAR+C9860*PRICE_MES</f>
        <v>214488</v>
      </c>
      <c r="M9860" s="2">
        <f>A9860*FERT_BED_TOM+B9860*FERT_BED_CAR+C9860*FERT_BED_MES</f>
        <v>39600</v>
      </c>
      <c r="N9860" s="6">
        <f>IF(AND(D9860&lt;=TOTAL_BEDS,J9860&lt;=TEMP_WORKER_MAX*TEMP_WORKER_HRS),1,0)</f>
        <v>0</v>
      </c>
      <c r="O9860" s="2">
        <f>L9860-M9860-K9860-FIXED_COSTS</f>
        <v>10907.25591341994</v>
      </c>
      <c r="P9860" s="2">
        <f>IF(N9860=1,O9860,"")</f>
      </c>
    </row>
    <row r="9861">
      <c r="A9861" s="6">
        <v>15</v>
      </c>
      <c r="B9861" s="6">
        <v>2</v>
      </c>
      <c r="C9861" s="6">
        <v>30</v>
      </c>
      <c r="D9861" s="6">
        <f>A9861+B9861+C9861</f>
        <v>47</v>
      </c>
      <c r="E9861" s="5">
        <f>IF(A9861=0,0,A9861*LABOR_HRS_WK_TOM*SEASON_WEEKS*(1+DIM_PCT_TOM)^A9861)</f>
        <v>5639.285028711136</v>
      </c>
      <c r="F9861" s="5">
        <f>IF(B9861=0,0,B9861*LABOR_HRS_WK_CAR*SEASON_WEEKS*(1+DIM_PCT_CAR)^B9861)</f>
        <v>63.037499999999994</v>
      </c>
      <c r="G9861" s="5">
        <f>IF(C9861=0,0,C9861*LABOR_HRS_WK_MES*SEASON_WEEKS*(1+DIM_PCT_MES)^C9861)</f>
        <v>1959.6780360096466</v>
      </c>
      <c r="H9861" s="5">
        <f>E9861+F9861+G9861</f>
        <v>7662.0005647207827</v>
      </c>
      <c r="I9861" s="5">
        <f>MIN(H9861,FARMER_HRS)</f>
        <v>720</v>
      </c>
      <c r="J9861" s="5">
        <f>MAX(0,H9861-FARMER_HRS)</f>
        <v>6942.0005647207827</v>
      </c>
      <c r="K9861" s="2">
        <f>I9861*FARMER_RATE+J9861*TEMP_WORKER_RATE</f>
        <v>145520.84313751358</v>
      </c>
      <c r="L9861" s="2">
        <f>A9861*PRICE_TOM+B9861*PRICE_CAR+C9861*PRICE_MES</f>
        <v>217188</v>
      </c>
      <c r="M9861" s="2">
        <f>A9861*FERT_BED_TOM+B9861*FERT_BED_CAR+C9861*FERT_BED_MES</f>
        <v>40480</v>
      </c>
      <c r="N9861" s="6">
        <f>IF(AND(D9861&lt;=TOTAL_BEDS,J9861&lt;=TEMP_WORKER_MAX*TEMP_WORKER_HRS),1,0)</f>
        <v>0</v>
      </c>
      <c r="O9861" s="2">
        <f>L9861-M9861-K9861-FIXED_COSTS</f>
        <v>11187.156862486416</v>
      </c>
      <c r="P9861" s="2">
        <f>IF(N9861=1,O9861,"")</f>
      </c>
    </row>
    <row r="9862">
      <c r="A9862" s="6">
        <v>15</v>
      </c>
      <c r="B9862" s="6">
        <v>3</v>
      </c>
      <c r="C9862" s="6">
        <v>0</v>
      </c>
      <c r="D9862" s="6">
        <f>A9862+B9862+C9862</f>
        <v>18</v>
      </c>
      <c r="E9862" s="5">
        <f>IF(A9862=0,0,A9862*LABOR_HRS_WK_TOM*SEASON_WEEKS*(1+DIM_PCT_TOM)^A9862)</f>
        <v>5639.285028711136</v>
      </c>
      <c r="F9862" s="5">
        <f>IF(B9862=0,0,B9862*LABOR_HRS_WK_CAR*SEASON_WEEKS*(1+DIM_PCT_CAR)^B9862)</f>
        <v>96.920156249999962</v>
      </c>
      <c r="G9862" s="5">
        <f>IF(C9862=0,0,C9862*LABOR_HRS_WK_MES*SEASON_WEEKS*(1+DIM_PCT_MES)^C9862)</f>
        <v>0</v>
      </c>
      <c r="H9862" s="5">
        <f>E9862+F9862+G9862</f>
        <v>5736.2051849611362</v>
      </c>
      <c r="I9862" s="5">
        <f>MIN(H9862,FARMER_HRS)</f>
        <v>720</v>
      </c>
      <c r="J9862" s="5">
        <f>MAX(0,H9862-FARMER_HRS)</f>
        <v>5016.2051849611362</v>
      </c>
      <c r="K9862" s="2">
        <f>I9862*FARMER_RATE+J9862*TEMP_WORKER_RATE</f>
        <v>112086.89557224195</v>
      </c>
      <c r="L9862" s="2">
        <f>A9862*PRICE_TOM+B9862*PRICE_CAR+C9862*PRICE_MES</f>
        <v>138282</v>
      </c>
      <c r="M9862" s="2">
        <f>A9862*FERT_BED_TOM+B9862*FERT_BED_CAR+C9862*FERT_BED_MES</f>
        <v>14520</v>
      </c>
      <c r="N9862" s="6">
        <f>IF(AND(D9862&lt;=TOTAL_BEDS,J9862&lt;=TEMP_WORKER_MAX*TEMP_WORKER_HRS),1,0)</f>
        <v>1</v>
      </c>
      <c r="O9862" s="2">
        <f>L9862-M9862-K9862-FIXED_COSTS</f>
        <v>-8324.8955722419487</v>
      </c>
      <c r="P9862" s="2">
        <f>IF(N9862=1,O9862,"")</f>
        <v>-8324.8955722419487</v>
      </c>
    </row>
    <row r="9863">
      <c r="A9863" s="6">
        <v>15</v>
      </c>
      <c r="B9863" s="6">
        <v>3</v>
      </c>
      <c r="C9863" s="6">
        <v>1</v>
      </c>
      <c r="D9863" s="6">
        <f>A9863+B9863+C9863</f>
        <v>19</v>
      </c>
      <c r="E9863" s="5">
        <f>IF(A9863=0,0,A9863*LABOR_HRS_WK_TOM*SEASON_WEEKS*(1+DIM_PCT_TOM)^A9863)</f>
        <v>5639.285028711136</v>
      </c>
      <c r="F9863" s="5">
        <f>IF(B9863=0,0,B9863*LABOR_HRS_WK_CAR*SEASON_WEEKS*(1+DIM_PCT_CAR)^B9863)</f>
        <v>96.920156249999962</v>
      </c>
      <c r="G9863" s="5">
        <f>IF(C9863=0,0,C9863*LABOR_HRS_WK_MES*SEASON_WEEKS*(1+DIM_PCT_MES)^C9863)</f>
        <v>45.5625</v>
      </c>
      <c r="H9863" s="5">
        <f>E9863+F9863+G9863</f>
        <v>5781.7676849611362</v>
      </c>
      <c r="I9863" s="5">
        <f>MIN(H9863,FARMER_HRS)</f>
        <v>720</v>
      </c>
      <c r="J9863" s="5">
        <f>MAX(0,H9863-FARMER_HRS)</f>
        <v>5061.7676849611362</v>
      </c>
      <c r="K9863" s="2">
        <f>I9863*FARMER_RATE+J9863*TEMP_WORKER_RATE</f>
        <v>112877.91119724195</v>
      </c>
      <c r="L9863" s="2">
        <f>A9863*PRICE_TOM+B9863*PRICE_CAR+C9863*PRICE_MES</f>
        <v>140982</v>
      </c>
      <c r="M9863" s="2">
        <f>A9863*FERT_BED_TOM+B9863*FERT_BED_CAR+C9863*FERT_BED_MES</f>
        <v>15400</v>
      </c>
      <c r="N9863" s="6">
        <f>IF(AND(D9863&lt;=TOTAL_BEDS,J9863&lt;=TEMP_WORKER_MAX*TEMP_WORKER_HRS),1,0)</f>
        <v>1</v>
      </c>
      <c r="O9863" s="2">
        <f>L9863-M9863-K9863-FIXED_COSTS</f>
        <v>-7295.9111972419487</v>
      </c>
      <c r="P9863" s="2">
        <f>IF(N9863=1,O9863,"")</f>
        <v>-7295.9111972419487</v>
      </c>
    </row>
    <row r="9864">
      <c r="A9864" s="6">
        <v>15</v>
      </c>
      <c r="B9864" s="6">
        <v>3</v>
      </c>
      <c r="C9864" s="6">
        <v>2</v>
      </c>
      <c r="D9864" s="6">
        <f>A9864+B9864+C9864</f>
        <v>20</v>
      </c>
      <c r="E9864" s="5">
        <f>IF(A9864=0,0,A9864*LABOR_HRS_WK_TOM*SEASON_WEEKS*(1+DIM_PCT_TOM)^A9864)</f>
        <v>5639.285028711136</v>
      </c>
      <c r="F9864" s="5">
        <f>IF(B9864=0,0,B9864*LABOR_HRS_WK_CAR*SEASON_WEEKS*(1+DIM_PCT_CAR)^B9864)</f>
        <v>96.920156249999962</v>
      </c>
      <c r="G9864" s="5">
        <f>IF(C9864=0,0,C9864*LABOR_HRS_WK_MES*SEASON_WEEKS*(1+DIM_PCT_MES)^C9864)</f>
        <v>92.2640625</v>
      </c>
      <c r="H9864" s="5">
        <f>E9864+F9864+G9864</f>
        <v>5828.4692474611365</v>
      </c>
      <c r="I9864" s="5">
        <f>MIN(H9864,FARMER_HRS)</f>
        <v>720</v>
      </c>
      <c r="J9864" s="5">
        <f>MAX(0,H9864-FARMER_HRS)</f>
        <v>5108.4692474611365</v>
      </c>
      <c r="K9864" s="2">
        <f>I9864*FARMER_RATE+J9864*TEMP_WORKER_RATE</f>
        <v>113688.70221286695</v>
      </c>
      <c r="L9864" s="2">
        <f>A9864*PRICE_TOM+B9864*PRICE_CAR+C9864*PRICE_MES</f>
        <v>143682</v>
      </c>
      <c r="M9864" s="2">
        <f>A9864*FERT_BED_TOM+B9864*FERT_BED_CAR+C9864*FERT_BED_MES</f>
        <v>16280</v>
      </c>
      <c r="N9864" s="6">
        <f>IF(AND(D9864&lt;=TOTAL_BEDS,J9864&lt;=TEMP_WORKER_MAX*TEMP_WORKER_HRS),1,0)</f>
        <v>1</v>
      </c>
      <c r="O9864" s="2">
        <f>L9864-M9864-K9864-FIXED_COSTS</f>
        <v>-6286.7022128669487</v>
      </c>
      <c r="P9864" s="2">
        <f>IF(N9864=1,O9864,"")</f>
        <v>-6286.7022128669487</v>
      </c>
    </row>
    <row r="9865">
      <c r="A9865" s="6">
        <v>15</v>
      </c>
      <c r="B9865" s="6">
        <v>3</v>
      </c>
      <c r="C9865" s="6">
        <v>3</v>
      </c>
      <c r="D9865" s="6">
        <f>A9865+B9865+C9865</f>
        <v>21</v>
      </c>
      <c r="E9865" s="5">
        <f>IF(A9865=0,0,A9865*LABOR_HRS_WK_TOM*SEASON_WEEKS*(1+DIM_PCT_TOM)^A9865)</f>
        <v>5639.285028711136</v>
      </c>
      <c r="F9865" s="5">
        <f>IF(B9865=0,0,B9865*LABOR_HRS_WK_CAR*SEASON_WEEKS*(1+DIM_PCT_CAR)^B9865)</f>
        <v>96.920156249999962</v>
      </c>
      <c r="G9865" s="5">
        <f>IF(C9865=0,0,C9865*LABOR_HRS_WK_MES*SEASON_WEEKS*(1+DIM_PCT_MES)^C9865)</f>
        <v>140.12604492187498</v>
      </c>
      <c r="H9865" s="5">
        <f>E9865+F9865+G9865</f>
        <v>5876.3312298830115</v>
      </c>
      <c r="I9865" s="5">
        <f>MIN(H9865,FARMER_HRS)</f>
        <v>720</v>
      </c>
      <c r="J9865" s="5">
        <f>MAX(0,H9865-FARMER_HRS)</f>
        <v>5156.3312298830115</v>
      </c>
      <c r="K9865" s="2">
        <f>I9865*FARMER_RATE+J9865*TEMP_WORKER_RATE</f>
        <v>114519.63940769117</v>
      </c>
      <c r="L9865" s="2">
        <f>A9865*PRICE_TOM+B9865*PRICE_CAR+C9865*PRICE_MES</f>
        <v>146382</v>
      </c>
      <c r="M9865" s="2">
        <f>A9865*FERT_BED_TOM+B9865*FERT_BED_CAR+C9865*FERT_BED_MES</f>
        <v>17160</v>
      </c>
      <c r="N9865" s="6">
        <f>IF(AND(D9865&lt;=TOTAL_BEDS,J9865&lt;=TEMP_WORKER_MAX*TEMP_WORKER_HRS),1,0)</f>
        <v>1</v>
      </c>
      <c r="O9865" s="2">
        <f>L9865-M9865-K9865-FIXED_COSTS</f>
        <v>-5297.6394076911674</v>
      </c>
      <c r="P9865" s="2">
        <f>IF(N9865=1,O9865,"")</f>
        <v>-5297.6394076911674</v>
      </c>
    </row>
    <row r="9866">
      <c r="A9866" s="6">
        <v>15</v>
      </c>
      <c r="B9866" s="6">
        <v>3</v>
      </c>
      <c r="C9866" s="6">
        <v>4</v>
      </c>
      <c r="D9866" s="6">
        <f>A9866+B9866+C9866</f>
        <v>22</v>
      </c>
      <c r="E9866" s="5">
        <f>IF(A9866=0,0,A9866*LABOR_HRS_WK_TOM*SEASON_WEEKS*(1+DIM_PCT_TOM)^A9866)</f>
        <v>5639.285028711136</v>
      </c>
      <c r="F9866" s="5">
        <f>IF(B9866=0,0,B9866*LABOR_HRS_WK_CAR*SEASON_WEEKS*(1+DIM_PCT_CAR)^B9866)</f>
        <v>96.920156249999962</v>
      </c>
      <c r="G9866" s="5">
        <f>IF(C9866=0,0,C9866*LABOR_HRS_WK_MES*SEASON_WEEKS*(1+DIM_PCT_MES)^C9866)</f>
        <v>189.17016064453119</v>
      </c>
      <c r="H9866" s="5">
        <f>E9866+F9866+G9866</f>
        <v>5925.3753456056675</v>
      </c>
      <c r="I9866" s="5">
        <f>MIN(H9866,FARMER_HRS)</f>
        <v>720</v>
      </c>
      <c r="J9866" s="5">
        <f>MAX(0,H9866-FARMER_HRS)</f>
        <v>5205.3753456056675</v>
      </c>
      <c r="K9866" s="2">
        <f>I9866*FARMER_RATE+J9866*TEMP_WORKER_RATE</f>
        <v>115371.09975009839</v>
      </c>
      <c r="L9866" s="2">
        <f>A9866*PRICE_TOM+B9866*PRICE_CAR+C9866*PRICE_MES</f>
        <v>149082</v>
      </c>
      <c r="M9866" s="2">
        <f>A9866*FERT_BED_TOM+B9866*FERT_BED_CAR+C9866*FERT_BED_MES</f>
        <v>18040</v>
      </c>
      <c r="N9866" s="6">
        <f>IF(AND(D9866&lt;=TOTAL_BEDS,J9866&lt;=TEMP_WORKER_MAX*TEMP_WORKER_HRS),1,0)</f>
        <v>1</v>
      </c>
      <c r="O9866" s="2">
        <f>L9866-M9866-K9866-FIXED_COSTS</f>
        <v>-4329.099750098394</v>
      </c>
      <c r="P9866" s="2">
        <f>IF(N9866=1,O9866,"")</f>
        <v>-4329.099750098394</v>
      </c>
    </row>
    <row r="9867">
      <c r="A9867" s="6">
        <v>15</v>
      </c>
      <c r="B9867" s="6">
        <v>3</v>
      </c>
      <c r="C9867" s="6">
        <v>5</v>
      </c>
      <c r="D9867" s="6">
        <f>A9867+B9867+C9867</f>
        <v>23</v>
      </c>
      <c r="E9867" s="5">
        <f>IF(A9867=0,0,A9867*LABOR_HRS_WK_TOM*SEASON_WEEKS*(1+DIM_PCT_TOM)^A9867)</f>
        <v>5639.285028711136</v>
      </c>
      <c r="F9867" s="5">
        <f>IF(B9867=0,0,B9867*LABOR_HRS_WK_CAR*SEASON_WEEKS*(1+DIM_PCT_CAR)^B9867)</f>
        <v>96.920156249999962</v>
      </c>
      <c r="G9867" s="5">
        <f>IF(C9867=0,0,C9867*LABOR_HRS_WK_MES*SEASON_WEEKS*(1+DIM_PCT_MES)^C9867)</f>
        <v>239.41848456573481</v>
      </c>
      <c r="H9867" s="5">
        <f>E9867+F9867+G9867</f>
        <v>5975.6236695268708</v>
      </c>
      <c r="I9867" s="5">
        <f>MIN(H9867,FARMER_HRS)</f>
        <v>720</v>
      </c>
      <c r="J9867" s="5">
        <f>MAX(0,H9867-FARMER_HRS)</f>
        <v>5255.6236695268708</v>
      </c>
      <c r="K9867" s="2">
        <f>I9867*FARMER_RATE+J9867*TEMP_WORKER_RATE</f>
        <v>116243.4664848415</v>
      </c>
      <c r="L9867" s="2">
        <f>A9867*PRICE_TOM+B9867*PRICE_CAR+C9867*PRICE_MES</f>
        <v>151782</v>
      </c>
      <c r="M9867" s="2">
        <f>A9867*FERT_BED_TOM+B9867*FERT_BED_CAR+C9867*FERT_BED_MES</f>
        <v>18920</v>
      </c>
      <c r="N9867" s="6">
        <f>IF(AND(D9867&lt;=TOTAL_BEDS,J9867&lt;=TEMP_WORKER_MAX*TEMP_WORKER_HRS),1,0)</f>
        <v>1</v>
      </c>
      <c r="O9867" s="2">
        <f>L9867-M9867-K9867-FIXED_COSTS</f>
        <v>-3381.4664848414977</v>
      </c>
      <c r="P9867" s="2">
        <f>IF(N9867=1,O9867,"")</f>
        <v>-3381.4664848414977</v>
      </c>
    </row>
    <row r="9868">
      <c r="A9868" s="6">
        <v>15</v>
      </c>
      <c r="B9868" s="6">
        <v>3</v>
      </c>
      <c r="C9868" s="6">
        <v>6</v>
      </c>
      <c r="D9868" s="6">
        <f>A9868+B9868+C9868</f>
        <v>24</v>
      </c>
      <c r="E9868" s="5">
        <f>IF(A9868=0,0,A9868*LABOR_HRS_WK_TOM*SEASON_WEEKS*(1+DIM_PCT_TOM)^A9868)</f>
        <v>5639.285028711136</v>
      </c>
      <c r="F9868" s="5">
        <f>IF(B9868=0,0,B9868*LABOR_HRS_WK_CAR*SEASON_WEEKS*(1+DIM_PCT_CAR)^B9868)</f>
        <v>96.920156249999962</v>
      </c>
      <c r="G9868" s="5">
        <f>IF(C9868=0,0,C9868*LABOR_HRS_WK_MES*SEASON_WEEKS*(1+DIM_PCT_MES)^C9868)</f>
        <v>290.89345874736773</v>
      </c>
      <c r="H9868" s="5">
        <f>E9868+F9868+G9868</f>
        <v>6027.0986437085039</v>
      </c>
      <c r="I9868" s="5">
        <f>MIN(H9868,FARMER_HRS)</f>
        <v>720</v>
      </c>
      <c r="J9868" s="5">
        <f>MAX(0,H9868-FARMER_HRS)</f>
        <v>5307.0986437085039</v>
      </c>
      <c r="K9868" s="2">
        <f>I9868*FARMER_RATE+J9868*TEMP_WORKER_RATE</f>
        <v>117137.12923105041</v>
      </c>
      <c r="L9868" s="2">
        <f>A9868*PRICE_TOM+B9868*PRICE_CAR+C9868*PRICE_MES</f>
        <v>154482</v>
      </c>
      <c r="M9868" s="2">
        <f>A9868*FERT_BED_TOM+B9868*FERT_BED_CAR+C9868*FERT_BED_MES</f>
        <v>19800</v>
      </c>
      <c r="N9868" s="6">
        <f>IF(AND(D9868&lt;=TOTAL_BEDS,J9868&lt;=TEMP_WORKER_MAX*TEMP_WORKER_HRS),1,0)</f>
        <v>1</v>
      </c>
      <c r="O9868" s="2">
        <f>L9868-M9868-K9868-FIXED_COSTS</f>
        <v>-2455.1292310504068</v>
      </c>
      <c r="P9868" s="2">
        <f>IF(N9868=1,O9868,"")</f>
        <v>-2455.1292310504068</v>
      </c>
    </row>
    <row r="9869">
      <c r="A9869" s="6">
        <v>15</v>
      </c>
      <c r="B9869" s="6">
        <v>3</v>
      </c>
      <c r="C9869" s="6">
        <v>7</v>
      </c>
      <c r="D9869" s="6">
        <f>A9869+B9869+C9869</f>
        <v>25</v>
      </c>
      <c r="E9869" s="5">
        <f>IF(A9869=0,0,A9869*LABOR_HRS_WK_TOM*SEASON_WEEKS*(1+DIM_PCT_TOM)^A9869)</f>
        <v>5639.285028711136</v>
      </c>
      <c r="F9869" s="5">
        <f>IF(B9869=0,0,B9869*LABOR_HRS_WK_CAR*SEASON_WEEKS*(1+DIM_PCT_CAR)^B9869)</f>
        <v>96.920156249999962</v>
      </c>
      <c r="G9869" s="5">
        <f>IF(C9869=0,0,C9869*LABOR_HRS_WK_MES*SEASON_WEEKS*(1+DIM_PCT_MES)^C9869)</f>
        <v>343.61789814532818</v>
      </c>
      <c r="H9869" s="5">
        <f>E9869+F9869+G9869</f>
        <v>6079.8230831064648</v>
      </c>
      <c r="I9869" s="5">
        <f>MIN(H9869,FARMER_HRS)</f>
        <v>720</v>
      </c>
      <c r="J9869" s="5">
        <f>MAX(0,H9869-FARMER_HRS)</f>
        <v>5359.8230831064648</v>
      </c>
      <c r="K9869" s="2">
        <f>I9869*FARMER_RATE+J9869*TEMP_WORKER_RATE</f>
        <v>118052.48408170945</v>
      </c>
      <c r="L9869" s="2">
        <f>A9869*PRICE_TOM+B9869*PRICE_CAR+C9869*PRICE_MES</f>
        <v>157182</v>
      </c>
      <c r="M9869" s="2">
        <f>A9869*FERT_BED_TOM+B9869*FERT_BED_CAR+C9869*FERT_BED_MES</f>
        <v>20680</v>
      </c>
      <c r="N9869" s="6">
        <f>IF(AND(D9869&lt;=TOTAL_BEDS,J9869&lt;=TEMP_WORKER_MAX*TEMP_WORKER_HRS),1,0)</f>
        <v>1</v>
      </c>
      <c r="O9869" s="2">
        <f>L9869-M9869-K9869-FIXED_COSTS</f>
        <v>-1550.4840817094519</v>
      </c>
      <c r="P9869" s="2">
        <f>IF(N9869=1,O9869,"")</f>
        <v>-1550.4840817094519</v>
      </c>
    </row>
    <row r="9870">
      <c r="A9870" s="6">
        <v>15</v>
      </c>
      <c r="B9870" s="6">
        <v>3</v>
      </c>
      <c r="C9870" s="6">
        <v>8</v>
      </c>
      <c r="D9870" s="6">
        <f>A9870+B9870+C9870</f>
        <v>26</v>
      </c>
      <c r="E9870" s="5">
        <f>IF(A9870=0,0,A9870*LABOR_HRS_WK_TOM*SEASON_WEEKS*(1+DIM_PCT_TOM)^A9870)</f>
        <v>5639.285028711136</v>
      </c>
      <c r="F9870" s="5">
        <f>IF(B9870=0,0,B9870*LABOR_HRS_WK_CAR*SEASON_WEEKS*(1+DIM_PCT_CAR)^B9870)</f>
        <v>96.920156249999962</v>
      </c>
      <c r="G9870" s="5">
        <f>IF(C9870=0,0,C9870*LABOR_HRS_WK_MES*SEASON_WEEKS*(1+DIM_PCT_MES)^C9870)</f>
        <v>397.61499642530833</v>
      </c>
      <c r="H9870" s="5">
        <f>E9870+F9870+G9870</f>
        <v>6133.8201813864443</v>
      </c>
      <c r="I9870" s="5">
        <f>MIN(H9870,FARMER_HRS)</f>
        <v>720</v>
      </c>
      <c r="J9870" s="5">
        <f>MAX(0,H9870-FARMER_HRS)</f>
        <v>5413.8201813864443</v>
      </c>
      <c r="K9870" s="2">
        <f>I9870*FARMER_RATE+J9870*TEMP_WORKER_RATE</f>
        <v>118989.93370462577</v>
      </c>
      <c r="L9870" s="2">
        <f>A9870*PRICE_TOM+B9870*PRICE_CAR+C9870*PRICE_MES</f>
        <v>159882</v>
      </c>
      <c r="M9870" s="2">
        <f>A9870*FERT_BED_TOM+B9870*FERT_BED_CAR+C9870*FERT_BED_MES</f>
        <v>21560</v>
      </c>
      <c r="N9870" s="6">
        <f>IF(AND(D9870&lt;=TOTAL_BEDS,J9870&lt;=TEMP_WORKER_MAX*TEMP_WORKER_HRS),1,0)</f>
        <v>1</v>
      </c>
      <c r="O9870" s="2">
        <f>L9870-M9870-K9870-FIXED_COSTS</f>
        <v>-667.9337046257715</v>
      </c>
      <c r="P9870" s="2">
        <f>IF(N9870=1,O9870,"")</f>
        <v>-667.9337046257715</v>
      </c>
    </row>
    <row r="9871">
      <c r="A9871" s="6">
        <v>15</v>
      </c>
      <c r="B9871" s="6">
        <v>3</v>
      </c>
      <c r="C9871" s="6">
        <v>9</v>
      </c>
      <c r="D9871" s="6">
        <f>A9871+B9871+C9871</f>
        <v>27</v>
      </c>
      <c r="E9871" s="5">
        <f>IF(A9871=0,0,A9871*LABOR_HRS_WK_TOM*SEASON_WEEKS*(1+DIM_PCT_TOM)^A9871)</f>
        <v>5639.285028711136</v>
      </c>
      <c r="F9871" s="5">
        <f>IF(B9871=0,0,B9871*LABOR_HRS_WK_CAR*SEASON_WEEKS*(1+DIM_PCT_CAR)^B9871)</f>
        <v>96.920156249999962</v>
      </c>
      <c r="G9871" s="5">
        <f>IF(C9871=0,0,C9871*LABOR_HRS_WK_MES*SEASON_WEEKS*(1+DIM_PCT_MES)^C9871)</f>
        <v>452.90833186570273</v>
      </c>
      <c r="H9871" s="5">
        <f>E9871+F9871+G9871</f>
        <v>6189.1135168268393</v>
      </c>
      <c r="I9871" s="5">
        <f>MIN(H9871,FARMER_HRS)</f>
        <v>720</v>
      </c>
      <c r="J9871" s="5">
        <f>MAX(0,H9871-FARMER_HRS)</f>
        <v>5469.1135168268393</v>
      </c>
      <c r="K9871" s="2">
        <f>I9871*FARMER_RATE+J9871*TEMP_WORKER_RATE</f>
        <v>119949.8874449104</v>
      </c>
      <c r="L9871" s="2">
        <f>A9871*PRICE_TOM+B9871*PRICE_CAR+C9871*PRICE_MES</f>
        <v>162582</v>
      </c>
      <c r="M9871" s="2">
        <f>A9871*FERT_BED_TOM+B9871*FERT_BED_CAR+C9871*FERT_BED_MES</f>
        <v>22440</v>
      </c>
      <c r="N9871" s="6">
        <f>IF(AND(D9871&lt;=TOTAL_BEDS,J9871&lt;=TEMP_WORKER_MAX*TEMP_WORKER_HRS),1,0)</f>
        <v>1</v>
      </c>
      <c r="O9871" s="2">
        <f>L9871-M9871-K9871-FIXED_COSTS</f>
        <v>192.11255508959584</v>
      </c>
      <c r="P9871" s="2">
        <f>IF(N9871=1,O9871,"")</f>
        <v>192.11255508959584</v>
      </c>
    </row>
    <row r="9872">
      <c r="A9872" s="6">
        <v>15</v>
      </c>
      <c r="B9872" s="6">
        <v>3</v>
      </c>
      <c r="C9872" s="6">
        <v>10</v>
      </c>
      <c r="D9872" s="6">
        <f>A9872+B9872+C9872</f>
        <v>28</v>
      </c>
      <c r="E9872" s="5">
        <f>IF(A9872=0,0,A9872*LABOR_HRS_WK_TOM*SEASON_WEEKS*(1+DIM_PCT_TOM)^A9872)</f>
        <v>5639.285028711136</v>
      </c>
      <c r="F9872" s="5">
        <f>IF(B9872=0,0,B9872*LABOR_HRS_WK_CAR*SEASON_WEEKS*(1+DIM_PCT_CAR)^B9872)</f>
        <v>96.920156249999962</v>
      </c>
      <c r="G9872" s="5">
        <f>IF(C9872=0,0,C9872*LABOR_HRS_WK_MES*SEASON_WEEKS*(1+DIM_PCT_MES)^C9872)</f>
        <v>509.52187334891551</v>
      </c>
      <c r="H9872" s="5">
        <f>E9872+F9872+G9872</f>
        <v>6245.7270583100517</v>
      </c>
      <c r="I9872" s="5">
        <f>MIN(H9872,FARMER_HRS)</f>
        <v>720</v>
      </c>
      <c r="J9872" s="5">
        <f>MAX(0,H9872-FARMER_HRS)</f>
        <v>5525.7270583100517</v>
      </c>
      <c r="K9872" s="2">
        <f>I9872*FARMER_RATE+J9872*TEMP_WORKER_RATE</f>
        <v>120932.76142899395</v>
      </c>
      <c r="L9872" s="2">
        <f>A9872*PRICE_TOM+B9872*PRICE_CAR+C9872*PRICE_MES</f>
        <v>165282</v>
      </c>
      <c r="M9872" s="2">
        <f>A9872*FERT_BED_TOM+B9872*FERT_BED_CAR+C9872*FERT_BED_MES</f>
        <v>23320</v>
      </c>
      <c r="N9872" s="6">
        <f>IF(AND(D9872&lt;=TOTAL_BEDS,J9872&lt;=TEMP_WORKER_MAX*TEMP_WORKER_HRS),1,0)</f>
        <v>1</v>
      </c>
      <c r="O9872" s="2">
        <f>L9872-M9872-K9872-FIXED_COSTS</f>
        <v>1029.238571006048</v>
      </c>
      <c r="P9872" s="2">
        <f>IF(N9872=1,O9872,"")</f>
        <v>1029.238571006048</v>
      </c>
    </row>
    <row r="9873">
      <c r="A9873" s="6">
        <v>15</v>
      </c>
      <c r="B9873" s="6">
        <v>3</v>
      </c>
      <c r="C9873" s="6">
        <v>11</v>
      </c>
      <c r="D9873" s="6">
        <f>A9873+B9873+C9873</f>
        <v>29</v>
      </c>
      <c r="E9873" s="5">
        <f>IF(A9873=0,0,A9873*LABOR_HRS_WK_TOM*SEASON_WEEKS*(1+DIM_PCT_TOM)^A9873)</f>
        <v>5639.285028711136</v>
      </c>
      <c r="F9873" s="5">
        <f>IF(B9873=0,0,B9873*LABOR_HRS_WK_CAR*SEASON_WEEKS*(1+DIM_PCT_CAR)^B9873)</f>
        <v>96.920156249999962</v>
      </c>
      <c r="G9873" s="5">
        <f>IF(C9873=0,0,C9873*LABOR_HRS_WK_MES*SEASON_WEEKS*(1+DIM_PCT_MES)^C9873)</f>
        <v>567.47998644235463</v>
      </c>
      <c r="H9873" s="5">
        <f>E9873+F9873+G9873</f>
        <v>6303.685171403491</v>
      </c>
      <c r="I9873" s="5">
        <f>MIN(H9873,FARMER_HRS)</f>
        <v>720</v>
      </c>
      <c r="J9873" s="5">
        <f>MAX(0,H9873-FARMER_HRS)</f>
        <v>5583.685171403491</v>
      </c>
      <c r="K9873" s="2">
        <f>I9873*FARMER_RATE+J9873*TEMP_WORKER_RATE</f>
        <v>121938.97867019949</v>
      </c>
      <c r="L9873" s="2">
        <f>A9873*PRICE_TOM+B9873*PRICE_CAR+C9873*PRICE_MES</f>
        <v>167982</v>
      </c>
      <c r="M9873" s="2">
        <f>A9873*FERT_BED_TOM+B9873*FERT_BED_CAR+C9873*FERT_BED_MES</f>
        <v>24200</v>
      </c>
      <c r="N9873" s="6">
        <f>IF(AND(D9873&lt;=TOTAL_BEDS,J9873&lt;=TEMP_WORKER_MAX*TEMP_WORKER_HRS),1,0)</f>
        <v>1</v>
      </c>
      <c r="O9873" s="2">
        <f>L9873-M9873-K9873-FIXED_COSTS</f>
        <v>1843.021329800511</v>
      </c>
      <c r="P9873" s="2">
        <f>IF(N9873=1,O9873,"")</f>
        <v>1843.021329800511</v>
      </c>
    </row>
    <row r="9874">
      <c r="A9874" s="6">
        <v>15</v>
      </c>
      <c r="B9874" s="6">
        <v>3</v>
      </c>
      <c r="C9874" s="6">
        <v>12</v>
      </c>
      <c r="D9874" s="6">
        <f>A9874+B9874+C9874</f>
        <v>30</v>
      </c>
      <c r="E9874" s="5">
        <f>IF(A9874=0,0,A9874*LABOR_HRS_WK_TOM*SEASON_WEEKS*(1+DIM_PCT_TOM)^A9874)</f>
        <v>5639.285028711136</v>
      </c>
      <c r="F9874" s="5">
        <f>IF(B9874=0,0,B9874*LABOR_HRS_WK_CAR*SEASON_WEEKS*(1+DIM_PCT_CAR)^B9874)</f>
        <v>96.920156249999962</v>
      </c>
      <c r="G9874" s="5">
        <f>IF(C9874=0,0,C9874*LABOR_HRS_WK_MES*SEASON_WEEKS*(1+DIM_PCT_MES)^C9874)</f>
        <v>626.807439570419</v>
      </c>
      <c r="H9874" s="5">
        <f>E9874+F9874+G9874</f>
        <v>6363.012624531555</v>
      </c>
      <c r="I9874" s="5">
        <f>MIN(H9874,FARMER_HRS)</f>
        <v>720</v>
      </c>
      <c r="J9874" s="5">
        <f>MAX(0,H9874-FARMER_HRS)</f>
        <v>5643.012624531555</v>
      </c>
      <c r="K9874" s="2">
        <f>I9874*FARMER_RATE+J9874*TEMP_WORKER_RATE</f>
        <v>122968.96917589505</v>
      </c>
      <c r="L9874" s="2">
        <f>A9874*PRICE_TOM+B9874*PRICE_CAR+C9874*PRICE_MES</f>
        <v>170682</v>
      </c>
      <c r="M9874" s="2">
        <f>A9874*FERT_BED_TOM+B9874*FERT_BED_CAR+C9874*FERT_BED_MES</f>
        <v>25080</v>
      </c>
      <c r="N9874" s="6">
        <f>IF(AND(D9874&lt;=TOTAL_BEDS,J9874&lt;=TEMP_WORKER_MAX*TEMP_WORKER_HRS),1,0)</f>
        <v>1</v>
      </c>
      <c r="O9874" s="2">
        <f>L9874-M9874-K9874-FIXED_COSTS</f>
        <v>2633.0308241049497</v>
      </c>
      <c r="P9874" s="2">
        <f>IF(N9874=1,O9874,"")</f>
        <v>2633.0308241049497</v>
      </c>
    </row>
    <row r="9875">
      <c r="A9875" s="6">
        <v>15</v>
      </c>
      <c r="B9875" s="6">
        <v>3</v>
      </c>
      <c r="C9875" s="6">
        <v>13</v>
      </c>
      <c r="D9875" s="6">
        <f>A9875+B9875+C9875</f>
        <v>31</v>
      </c>
      <c r="E9875" s="5">
        <f>IF(A9875=0,0,A9875*LABOR_HRS_WK_TOM*SEASON_WEEKS*(1+DIM_PCT_TOM)^A9875)</f>
        <v>5639.285028711136</v>
      </c>
      <c r="F9875" s="5">
        <f>IF(B9875=0,0,B9875*LABOR_HRS_WK_CAR*SEASON_WEEKS*(1+DIM_PCT_CAR)^B9875)</f>
        <v>96.920156249999962</v>
      </c>
      <c r="G9875" s="5">
        <f>IF(C9875=0,0,C9875*LABOR_HRS_WK_MES*SEASON_WEEKS*(1+DIM_PCT_MES)^C9875)</f>
        <v>687.52941027880331</v>
      </c>
      <c r="H9875" s="5">
        <f>E9875+F9875+G9875</f>
        <v>6423.7345952399392</v>
      </c>
      <c r="I9875" s="5">
        <f>MIN(H9875,FARMER_HRS)</f>
        <v>720</v>
      </c>
      <c r="J9875" s="5">
        <f>MAX(0,H9875-FARMER_HRS)</f>
        <v>5703.7345952399392</v>
      </c>
      <c r="K9875" s="2">
        <f>I9875*FARMER_RATE+J9875*TEMP_WORKER_RATE</f>
        <v>124023.17005624894</v>
      </c>
      <c r="L9875" s="2">
        <f>A9875*PRICE_TOM+B9875*PRICE_CAR+C9875*PRICE_MES</f>
        <v>173382</v>
      </c>
      <c r="M9875" s="2">
        <f>A9875*FERT_BED_TOM+B9875*FERT_BED_CAR+C9875*FERT_BED_MES</f>
        <v>25960</v>
      </c>
      <c r="N9875" s="6">
        <f>IF(AND(D9875&lt;=TOTAL_BEDS,J9875&lt;=TEMP_WORKER_MAX*TEMP_WORKER_HRS),1,0)</f>
        <v>1</v>
      </c>
      <c r="O9875" s="2">
        <f>L9875-M9875-K9875-FIXED_COSTS</f>
        <v>3398.8299437510577</v>
      </c>
      <c r="P9875" s="2">
        <f>IF(N9875=1,O9875,"")</f>
        <v>3398.8299437510577</v>
      </c>
    </row>
    <row r="9876">
      <c r="A9876" s="6">
        <v>15</v>
      </c>
      <c r="B9876" s="6">
        <v>3</v>
      </c>
      <c r="C9876" s="6">
        <v>14</v>
      </c>
      <c r="D9876" s="6">
        <f>A9876+B9876+C9876</f>
        <v>32</v>
      </c>
      <c r="E9876" s="5">
        <f>IF(A9876=0,0,A9876*LABOR_HRS_WK_TOM*SEASON_WEEKS*(1+DIM_PCT_TOM)^A9876)</f>
        <v>5639.285028711136</v>
      </c>
      <c r="F9876" s="5">
        <f>IF(B9876=0,0,B9876*LABOR_HRS_WK_CAR*SEASON_WEEKS*(1+DIM_PCT_CAR)^B9876)</f>
        <v>96.920156249999962</v>
      </c>
      <c r="G9876" s="5">
        <f>IF(C9876=0,0,C9876*LABOR_HRS_WK_MES*SEASON_WEEKS*(1+DIM_PCT_MES)^C9876)</f>
        <v>749.67149159246435</v>
      </c>
      <c r="H9876" s="5">
        <f>E9876+F9876+G9876</f>
        <v>6485.8766765536</v>
      </c>
      <c r="I9876" s="5">
        <f>MIN(H9876,FARMER_HRS)</f>
        <v>720</v>
      </c>
      <c r="J9876" s="5">
        <f>MAX(0,H9876-FARMER_HRS)</f>
        <v>5765.8766765536</v>
      </c>
      <c r="K9876" s="2">
        <f>I9876*FARMER_RATE+J9876*TEMP_WORKER_RATE</f>
        <v>125102.02563461111</v>
      </c>
      <c r="L9876" s="2">
        <f>A9876*PRICE_TOM+B9876*PRICE_CAR+C9876*PRICE_MES</f>
        <v>176082</v>
      </c>
      <c r="M9876" s="2">
        <f>A9876*FERT_BED_TOM+B9876*FERT_BED_CAR+C9876*FERT_BED_MES</f>
        <v>26840</v>
      </c>
      <c r="N9876" s="6">
        <f>IF(AND(D9876&lt;=TOTAL_BEDS,J9876&lt;=TEMP_WORKER_MAX*TEMP_WORKER_HRS),1,0)</f>
        <v>0</v>
      </c>
      <c r="O9876" s="2">
        <f>L9876-M9876-K9876-FIXED_COSTS</f>
        <v>4139.9743653888872</v>
      </c>
      <c r="P9876" s="2">
        <f>IF(N9876=1,O9876,"")</f>
      </c>
    </row>
    <row r="9877">
      <c r="A9877" s="6">
        <v>15</v>
      </c>
      <c r="B9877" s="6">
        <v>3</v>
      </c>
      <c r="C9877" s="6">
        <v>15</v>
      </c>
      <c r="D9877" s="6">
        <f>A9877+B9877+C9877</f>
        <v>33</v>
      </c>
      <c r="E9877" s="5">
        <f>IF(A9877=0,0,A9877*LABOR_HRS_WK_TOM*SEASON_WEEKS*(1+DIM_PCT_TOM)^A9877)</f>
        <v>5639.285028711136</v>
      </c>
      <c r="F9877" s="5">
        <f>IF(B9877=0,0,B9877*LABOR_HRS_WK_CAR*SEASON_WEEKS*(1+DIM_PCT_CAR)^B9877)</f>
        <v>96.920156249999962</v>
      </c>
      <c r="G9877" s="5">
        <f>IF(C9877=0,0,C9877*LABOR_HRS_WK_MES*SEASON_WEEKS*(1+DIM_PCT_MES)^C9877)</f>
        <v>813.25969846861074</v>
      </c>
      <c r="H9877" s="5">
        <f>E9877+F9877+G9877</f>
        <v>6549.4648834297468</v>
      </c>
      <c r="I9877" s="5">
        <f>MIN(H9877,FARMER_HRS)</f>
        <v>720</v>
      </c>
      <c r="J9877" s="5">
        <f>MAX(0,H9877-FARMER_HRS)</f>
        <v>5829.4648834297468</v>
      </c>
      <c r="K9877" s="2">
        <f>I9877*FARMER_RATE+J9877*TEMP_WORKER_RATE</f>
        <v>126205.98755954421</v>
      </c>
      <c r="L9877" s="2">
        <f>A9877*PRICE_TOM+B9877*PRICE_CAR+C9877*PRICE_MES</f>
        <v>178782</v>
      </c>
      <c r="M9877" s="2">
        <f>A9877*FERT_BED_TOM+B9877*FERT_BED_CAR+C9877*FERT_BED_MES</f>
        <v>27720</v>
      </c>
      <c r="N9877" s="6">
        <f>IF(AND(D9877&lt;=TOTAL_BEDS,J9877&lt;=TEMP_WORKER_MAX*TEMP_WORKER_HRS),1,0)</f>
        <v>0</v>
      </c>
      <c r="O9877" s="2">
        <f>L9877-M9877-K9877-FIXED_COSTS</f>
        <v>4856.0124404557864</v>
      </c>
      <c r="P9877" s="2">
        <f>IF(N9877=1,O9877,"")</f>
      </c>
    </row>
    <row r="9878">
      <c r="A9878" s="6">
        <v>15</v>
      </c>
      <c r="B9878" s="6">
        <v>3</v>
      </c>
      <c r="C9878" s="6">
        <v>16</v>
      </c>
      <c r="D9878" s="6">
        <f>A9878+B9878+C9878</f>
        <v>34</v>
      </c>
      <c r="E9878" s="5">
        <f>IF(A9878=0,0,A9878*LABOR_HRS_WK_TOM*SEASON_WEEKS*(1+DIM_PCT_TOM)^A9878)</f>
        <v>5639.285028711136</v>
      </c>
      <c r="F9878" s="5">
        <f>IF(B9878=0,0,B9878*LABOR_HRS_WK_CAR*SEASON_WEEKS*(1+DIM_PCT_CAR)^B9878)</f>
        <v>96.920156249999962</v>
      </c>
      <c r="G9878" s="5">
        <f>IF(C9878=0,0,C9878*LABOR_HRS_WK_MES*SEASON_WEEKS*(1+DIM_PCT_MES)^C9878)</f>
        <v>878.32047434609967</v>
      </c>
      <c r="H9878" s="5">
        <f>E9878+F9878+G9878</f>
        <v>6614.5256593072354</v>
      </c>
      <c r="I9878" s="5">
        <f>MIN(H9878,FARMER_HRS)</f>
        <v>720</v>
      </c>
      <c r="J9878" s="5">
        <f>MAX(0,H9878-FARMER_HRS)</f>
        <v>5894.5256593072354</v>
      </c>
      <c r="K9878" s="2">
        <f>I9878*FARMER_RATE+J9878*TEMP_WORKER_RATE</f>
        <v>127335.5149185284</v>
      </c>
      <c r="L9878" s="2">
        <f>A9878*PRICE_TOM+B9878*PRICE_CAR+C9878*PRICE_MES</f>
        <v>181482</v>
      </c>
      <c r="M9878" s="2">
        <f>A9878*FERT_BED_TOM+B9878*FERT_BED_CAR+C9878*FERT_BED_MES</f>
        <v>28600</v>
      </c>
      <c r="N9878" s="6">
        <f>IF(AND(D9878&lt;=TOTAL_BEDS,J9878&lt;=TEMP_WORKER_MAX*TEMP_WORKER_HRS),1,0)</f>
        <v>0</v>
      </c>
      <c r="O9878" s="2">
        <f>L9878-M9878-K9878-FIXED_COSTS</f>
        <v>5546.4850814716046</v>
      </c>
      <c r="P9878" s="2">
        <f>IF(N9878=1,O9878,"")</f>
      </c>
    </row>
    <row r="9879">
      <c r="A9879" s="6">
        <v>15</v>
      </c>
      <c r="B9879" s="6">
        <v>3</v>
      </c>
      <c r="C9879" s="6">
        <v>17</v>
      </c>
      <c r="D9879" s="6">
        <f>A9879+B9879+C9879</f>
        <v>35</v>
      </c>
      <c r="E9879" s="5">
        <f>IF(A9879=0,0,A9879*LABOR_HRS_WK_TOM*SEASON_WEEKS*(1+DIM_PCT_TOM)^A9879)</f>
        <v>5639.285028711136</v>
      </c>
      <c r="F9879" s="5">
        <f>IF(B9879=0,0,B9879*LABOR_HRS_WK_CAR*SEASON_WEEKS*(1+DIM_PCT_CAR)^B9879)</f>
        <v>96.920156249999962</v>
      </c>
      <c r="G9879" s="5">
        <f>IF(C9879=0,0,C9879*LABOR_HRS_WK_MES*SEASON_WEEKS*(1+DIM_PCT_MES)^C9879)</f>
        <v>944.88069779263992</v>
      </c>
      <c r="H9879" s="5">
        <f>E9879+F9879+G9879</f>
        <v>6681.0858827537759</v>
      </c>
      <c r="I9879" s="5">
        <f>MIN(H9879,FARMER_HRS)</f>
        <v>720</v>
      </c>
      <c r="J9879" s="5">
        <f>MAX(0,H9879-FARMER_HRS)</f>
        <v>5961.0858827537759</v>
      </c>
      <c r="K9879" s="2">
        <f>I9879*FARMER_RATE+J9879*TEMP_WORKER_RATE</f>
        <v>128491.07435336417</v>
      </c>
      <c r="L9879" s="2">
        <f>A9879*PRICE_TOM+B9879*PRICE_CAR+C9879*PRICE_MES</f>
        <v>184182</v>
      </c>
      <c r="M9879" s="2">
        <f>A9879*FERT_BED_TOM+B9879*FERT_BED_CAR+C9879*FERT_BED_MES</f>
        <v>29480</v>
      </c>
      <c r="N9879" s="6">
        <f>IF(AND(D9879&lt;=TOTAL_BEDS,J9879&lt;=TEMP_WORKER_MAX*TEMP_WORKER_HRS),1,0)</f>
        <v>0</v>
      </c>
      <c r="O9879" s="2">
        <f>L9879-M9879-K9879-FIXED_COSTS</f>
        <v>6210.9256466358347</v>
      </c>
      <c r="P9879" s="2">
        <f>IF(N9879=1,O9879,"")</f>
      </c>
    </row>
    <row r="9880">
      <c r="A9880" s="6">
        <v>15</v>
      </c>
      <c r="B9880" s="6">
        <v>3</v>
      </c>
      <c r="C9880" s="6">
        <v>18</v>
      </c>
      <c r="D9880" s="6">
        <f>A9880+B9880+C9880</f>
        <v>36</v>
      </c>
      <c r="E9880" s="5">
        <f>IF(A9880=0,0,A9880*LABOR_HRS_WK_TOM*SEASON_WEEKS*(1+DIM_PCT_TOM)^A9880)</f>
        <v>5639.285028711136</v>
      </c>
      <c r="F9880" s="5">
        <f>IF(B9880=0,0,B9880*LABOR_HRS_WK_CAR*SEASON_WEEKS*(1+DIM_PCT_CAR)^B9880)</f>
        <v>96.920156249999962</v>
      </c>
      <c r="G9880" s="5">
        <f>IF(C9880=0,0,C9880*LABOR_HRS_WK_MES*SEASON_WEEKS*(1+DIM_PCT_MES)^C9880)</f>
        <v>1012.9676892512272</v>
      </c>
      <c r="H9880" s="5">
        <f>E9880+F9880+G9880</f>
        <v>6749.1728742123632</v>
      </c>
      <c r="I9880" s="5">
        <f>MIN(H9880,FARMER_HRS)</f>
        <v>720</v>
      </c>
      <c r="J9880" s="5">
        <f>MAX(0,H9880-FARMER_HRS)</f>
        <v>6029.1728742123632</v>
      </c>
      <c r="K9880" s="2">
        <f>I9880*FARMER_RATE+J9880*TEMP_WORKER_RATE</f>
        <v>129673.14017729797</v>
      </c>
      <c r="L9880" s="2">
        <f>A9880*PRICE_TOM+B9880*PRICE_CAR+C9880*PRICE_MES</f>
        <v>186882</v>
      </c>
      <c r="M9880" s="2">
        <f>A9880*FERT_BED_TOM+B9880*FERT_BED_CAR+C9880*FERT_BED_MES</f>
        <v>30360</v>
      </c>
      <c r="N9880" s="6">
        <f>IF(AND(D9880&lt;=TOTAL_BEDS,J9880&lt;=TEMP_WORKER_MAX*TEMP_WORKER_HRS),1,0)</f>
        <v>0</v>
      </c>
      <c r="O9880" s="2">
        <f>L9880-M9880-K9880-FIXED_COSTS</f>
        <v>6848.8598227020266</v>
      </c>
      <c r="P9880" s="2">
        <f>IF(N9880=1,O9880,"")</f>
      </c>
    </row>
    <row r="9881">
      <c r="A9881" s="6">
        <v>15</v>
      </c>
      <c r="B9881" s="6">
        <v>3</v>
      </c>
      <c r="C9881" s="6">
        <v>19</v>
      </c>
      <c r="D9881" s="6">
        <f>A9881+B9881+C9881</f>
        <v>37</v>
      </c>
      <c r="E9881" s="5">
        <f>IF(A9881=0,0,A9881*LABOR_HRS_WK_TOM*SEASON_WEEKS*(1+DIM_PCT_TOM)^A9881)</f>
        <v>5639.285028711136</v>
      </c>
      <c r="F9881" s="5">
        <f>IF(B9881=0,0,B9881*LABOR_HRS_WK_CAR*SEASON_WEEKS*(1+DIM_PCT_CAR)^B9881)</f>
        <v>96.920156249999962</v>
      </c>
      <c r="G9881" s="5">
        <f>IF(C9881=0,0,C9881*LABOR_HRS_WK_MES*SEASON_WEEKS*(1+DIM_PCT_MES)^C9881)</f>
        <v>1082.6092178872491</v>
      </c>
      <c r="H9881" s="5">
        <f>E9881+F9881+G9881</f>
        <v>6818.8144028483857</v>
      </c>
      <c r="I9881" s="5">
        <f>MIN(H9881,FARMER_HRS)</f>
        <v>720</v>
      </c>
      <c r="J9881" s="5">
        <f>MAX(0,H9881-FARMER_HRS)</f>
        <v>6098.8144028483857</v>
      </c>
      <c r="K9881" s="2">
        <f>I9881*FARMER_RATE+J9881*TEMP_WORKER_RATE</f>
        <v>130882.19449389559</v>
      </c>
      <c r="L9881" s="2">
        <f>A9881*PRICE_TOM+B9881*PRICE_CAR+C9881*PRICE_MES</f>
        <v>189582</v>
      </c>
      <c r="M9881" s="2">
        <f>A9881*FERT_BED_TOM+B9881*FERT_BED_CAR+C9881*FERT_BED_MES</f>
        <v>31240</v>
      </c>
      <c r="N9881" s="6">
        <f>IF(AND(D9881&lt;=TOTAL_BEDS,J9881&lt;=TEMP_WORKER_MAX*TEMP_WORKER_HRS),1,0)</f>
        <v>0</v>
      </c>
      <c r="O9881" s="2">
        <f>L9881-M9881-K9881-FIXED_COSTS</f>
        <v>7459.8055061044142</v>
      </c>
      <c r="P9881" s="2">
        <f>IF(N9881=1,O9881,"")</f>
      </c>
    </row>
    <row r="9882">
      <c r="A9882" s="6">
        <v>15</v>
      </c>
      <c r="B9882" s="6">
        <v>3</v>
      </c>
      <c r="C9882" s="6">
        <v>20</v>
      </c>
      <c r="D9882" s="6">
        <f>A9882+B9882+C9882</f>
        <v>38</v>
      </c>
      <c r="E9882" s="5">
        <f>IF(A9882=0,0,A9882*LABOR_HRS_WK_TOM*SEASON_WEEKS*(1+DIM_PCT_TOM)^A9882)</f>
        <v>5639.285028711136</v>
      </c>
      <c r="F9882" s="5">
        <f>IF(B9882=0,0,B9882*LABOR_HRS_WK_CAR*SEASON_WEEKS*(1+DIM_PCT_CAR)^B9882)</f>
        <v>96.920156249999962</v>
      </c>
      <c r="G9882" s="5">
        <f>IF(C9882=0,0,C9882*LABOR_HRS_WK_MES*SEASON_WEEKS*(1+DIM_PCT_MES)^C9882)</f>
        <v>1153.8335085377259</v>
      </c>
      <c r="H9882" s="5">
        <f>E9882+F9882+G9882</f>
        <v>6890.0386934988619</v>
      </c>
      <c r="I9882" s="5">
        <f>MIN(H9882,FARMER_HRS)</f>
        <v>720</v>
      </c>
      <c r="J9882" s="5">
        <f>MAX(0,H9882-FARMER_HRS)</f>
        <v>6170.0386934988619</v>
      </c>
      <c r="K9882" s="2">
        <f>I9882*FARMER_RATE+J9882*TEMP_WORKER_RATE</f>
        <v>132118.72731768858</v>
      </c>
      <c r="L9882" s="2">
        <f>A9882*PRICE_TOM+B9882*PRICE_CAR+C9882*PRICE_MES</f>
        <v>192282</v>
      </c>
      <c r="M9882" s="2">
        <f>A9882*FERT_BED_TOM+B9882*FERT_BED_CAR+C9882*FERT_BED_MES</f>
        <v>32120</v>
      </c>
      <c r="N9882" s="6">
        <f>IF(AND(D9882&lt;=TOTAL_BEDS,J9882&lt;=TEMP_WORKER_MAX*TEMP_WORKER_HRS),1,0)</f>
        <v>0</v>
      </c>
      <c r="O9882" s="2">
        <f>L9882-M9882-K9882-FIXED_COSTS</f>
        <v>8043.2726823114208</v>
      </c>
      <c r="P9882" s="2">
        <f>IF(N9882=1,O9882,"")</f>
      </c>
    </row>
    <row r="9883">
      <c r="A9883" s="6">
        <v>15</v>
      </c>
      <c r="B9883" s="6">
        <v>3</v>
      </c>
      <c r="C9883" s="6">
        <v>21</v>
      </c>
      <c r="D9883" s="6">
        <f>A9883+B9883+C9883</f>
        <v>39</v>
      </c>
      <c r="E9883" s="5">
        <f>IF(A9883=0,0,A9883*LABOR_HRS_WK_TOM*SEASON_WEEKS*(1+DIM_PCT_TOM)^A9883)</f>
        <v>5639.285028711136</v>
      </c>
      <c r="F9883" s="5">
        <f>IF(B9883=0,0,B9883*LABOR_HRS_WK_CAR*SEASON_WEEKS*(1+DIM_PCT_CAR)^B9883)</f>
        <v>96.920156249999962</v>
      </c>
      <c r="G9883" s="5">
        <f>IF(C9883=0,0,C9883*LABOR_HRS_WK_MES*SEASON_WEEKS*(1+DIM_PCT_MES)^C9883)</f>
        <v>1226.6692487641699</v>
      </c>
      <c r="H9883" s="5">
        <f>E9883+F9883+G9883</f>
        <v>6962.8744337253065</v>
      </c>
      <c r="I9883" s="5">
        <f>MIN(H9883,FARMER_HRS)</f>
        <v>720</v>
      </c>
      <c r="J9883" s="5">
        <f>MAX(0,H9883-FARMER_HRS)</f>
        <v>6242.8744337253065</v>
      </c>
      <c r="K9883" s="2">
        <f>I9883*FARMER_RATE+J9883*TEMP_WORKER_RATE</f>
        <v>133383.23669661989</v>
      </c>
      <c r="L9883" s="2">
        <f>A9883*PRICE_TOM+B9883*PRICE_CAR+C9883*PRICE_MES</f>
        <v>194982</v>
      </c>
      <c r="M9883" s="2">
        <f>A9883*FERT_BED_TOM+B9883*FERT_BED_CAR+C9883*FERT_BED_MES</f>
        <v>33000</v>
      </c>
      <c r="N9883" s="6">
        <f>IF(AND(D9883&lt;=TOTAL_BEDS,J9883&lt;=TEMP_WORKER_MAX*TEMP_WORKER_HRS),1,0)</f>
        <v>0</v>
      </c>
      <c r="O9883" s="2">
        <f>L9883-M9883-K9883-FIXED_COSTS</f>
        <v>8598.76330338011</v>
      </c>
      <c r="P9883" s="2">
        <f>IF(N9883=1,O9883,"")</f>
      </c>
    </row>
    <row r="9884">
      <c r="A9884" s="6">
        <v>15</v>
      </c>
      <c r="B9884" s="6">
        <v>3</v>
      </c>
      <c r="C9884" s="6">
        <v>22</v>
      </c>
      <c r="D9884" s="6">
        <f>A9884+B9884+C9884</f>
        <v>40</v>
      </c>
      <c r="E9884" s="5">
        <f>IF(A9884=0,0,A9884*LABOR_HRS_WK_TOM*SEASON_WEEKS*(1+DIM_PCT_TOM)^A9884)</f>
        <v>5639.285028711136</v>
      </c>
      <c r="F9884" s="5">
        <f>IF(B9884=0,0,B9884*LABOR_HRS_WK_CAR*SEASON_WEEKS*(1+DIM_PCT_CAR)^B9884)</f>
        <v>96.920156249999962</v>
      </c>
      <c r="G9884" s="5">
        <f>IF(C9884=0,0,C9884*LABOR_HRS_WK_MES*SEASON_WEEKS*(1+DIM_PCT_MES)^C9884)</f>
        <v>1301.1455960105659</v>
      </c>
      <c r="H9884" s="5">
        <f>E9884+F9884+G9884</f>
        <v>7037.3507809717021</v>
      </c>
      <c r="I9884" s="5">
        <f>MIN(H9884,FARMER_HRS)</f>
        <v>720</v>
      </c>
      <c r="J9884" s="5">
        <f>MAX(0,H9884-FARMER_HRS)</f>
        <v>6317.3507809717021</v>
      </c>
      <c r="K9884" s="2">
        <f>I9884*FARMER_RATE+J9884*TEMP_WORKER_RATE</f>
        <v>134676.22883631429</v>
      </c>
      <c r="L9884" s="2">
        <f>A9884*PRICE_TOM+B9884*PRICE_CAR+C9884*PRICE_MES</f>
        <v>197682</v>
      </c>
      <c r="M9884" s="2">
        <f>A9884*FERT_BED_TOM+B9884*FERT_BED_CAR+C9884*FERT_BED_MES</f>
        <v>33880</v>
      </c>
      <c r="N9884" s="6">
        <f>IF(AND(D9884&lt;=TOTAL_BEDS,J9884&lt;=TEMP_WORKER_MAX*TEMP_WORKER_HRS),1,0)</f>
        <v>0</v>
      </c>
      <c r="O9884" s="2">
        <f>L9884-M9884-K9884-FIXED_COSTS</f>
        <v>9125.771163685713</v>
      </c>
      <c r="P9884" s="2">
        <f>IF(N9884=1,O9884,"")</f>
      </c>
    </row>
    <row r="9885">
      <c r="A9885" s="6">
        <v>15</v>
      </c>
      <c r="B9885" s="6">
        <v>3</v>
      </c>
      <c r="C9885" s="6">
        <v>23</v>
      </c>
      <c r="D9885" s="6">
        <f>A9885+B9885+C9885</f>
        <v>41</v>
      </c>
      <c r="E9885" s="5">
        <f>IF(A9885=0,0,A9885*LABOR_HRS_WK_TOM*SEASON_WEEKS*(1+DIM_PCT_TOM)^A9885)</f>
        <v>5639.285028711136</v>
      </c>
      <c r="F9885" s="5">
        <f>IF(B9885=0,0,B9885*LABOR_HRS_WK_CAR*SEASON_WEEKS*(1+DIM_PCT_CAR)^B9885)</f>
        <v>96.920156249999962</v>
      </c>
      <c r="G9885" s="5">
        <f>IF(C9885=0,0,C9885*LABOR_HRS_WK_MES*SEASON_WEEKS*(1+DIM_PCT_MES)^C9885)</f>
        <v>1377.2921848680023</v>
      </c>
      <c r="H9885" s="5">
        <f>E9885+F9885+G9885</f>
        <v>7113.4973698291387</v>
      </c>
      <c r="I9885" s="5">
        <f>MIN(H9885,FARMER_HRS)</f>
        <v>720</v>
      </c>
      <c r="J9885" s="5">
        <f>MAX(0,H9885-FARMER_HRS)</f>
        <v>6393.4973698291387</v>
      </c>
      <c r="K9885" s="2">
        <f>I9885*FARMER_RATE+J9885*TEMP_WORKER_RATE</f>
        <v>135998.21822620032</v>
      </c>
      <c r="L9885" s="2">
        <f>A9885*PRICE_TOM+B9885*PRICE_CAR+C9885*PRICE_MES</f>
        <v>200382</v>
      </c>
      <c r="M9885" s="2">
        <f>A9885*FERT_BED_TOM+B9885*FERT_BED_CAR+C9885*FERT_BED_MES</f>
        <v>34760</v>
      </c>
      <c r="N9885" s="6">
        <f>IF(AND(D9885&lt;=TOTAL_BEDS,J9885&lt;=TEMP_WORKER_MAX*TEMP_WORKER_HRS),1,0)</f>
        <v>0</v>
      </c>
      <c r="O9885" s="2">
        <f>L9885-M9885-K9885-FIXED_COSTS</f>
        <v>9623.7817737996811</v>
      </c>
      <c r="P9885" s="2">
        <f>IF(N9885=1,O9885,"")</f>
      </c>
    </row>
    <row r="9886">
      <c r="A9886" s="6">
        <v>15</v>
      </c>
      <c r="B9886" s="6">
        <v>3</v>
      </c>
      <c r="C9886" s="6">
        <v>24</v>
      </c>
      <c r="D9886" s="6">
        <f>A9886+B9886+C9886</f>
        <v>42</v>
      </c>
      <c r="E9886" s="5">
        <f>IF(A9886=0,0,A9886*LABOR_HRS_WK_TOM*SEASON_WEEKS*(1+DIM_PCT_TOM)^A9886)</f>
        <v>5639.285028711136</v>
      </c>
      <c r="F9886" s="5">
        <f>IF(B9886=0,0,B9886*LABOR_HRS_WK_CAR*SEASON_WEEKS*(1+DIM_PCT_CAR)^B9886)</f>
        <v>96.920156249999962</v>
      </c>
      <c r="G9886" s="5">
        <f>IF(C9886=0,0,C9886*LABOR_HRS_WK_MES*SEASON_WEEKS*(1+DIM_PCT_MES)^C9886)</f>
        <v>1455.139134447498</v>
      </c>
      <c r="H9886" s="5">
        <f>E9886+F9886+G9886</f>
        <v>7191.344319408634</v>
      </c>
      <c r="I9886" s="5">
        <f>MIN(H9886,FARMER_HRS)</f>
        <v>720</v>
      </c>
      <c r="J9886" s="5">
        <f>MAX(0,H9886-FARMER_HRS)</f>
        <v>6471.344319408634</v>
      </c>
      <c r="K9886" s="2">
        <f>I9886*FARMER_RATE+J9886*TEMP_WORKER_RATE</f>
        <v>137349.727767511</v>
      </c>
      <c r="L9886" s="2">
        <f>A9886*PRICE_TOM+B9886*PRICE_CAR+C9886*PRICE_MES</f>
        <v>203082</v>
      </c>
      <c r="M9886" s="2">
        <f>A9886*FERT_BED_TOM+B9886*FERT_BED_CAR+C9886*FERT_BED_MES</f>
        <v>35640</v>
      </c>
      <c r="N9886" s="6">
        <f>IF(AND(D9886&lt;=TOTAL_BEDS,J9886&lt;=TEMP_WORKER_MAX*TEMP_WORKER_HRS),1,0)</f>
        <v>0</v>
      </c>
      <c r="O9886" s="2">
        <f>L9886-M9886-K9886-FIXED_COSTS</f>
        <v>10092.272232488991</v>
      </c>
      <c r="P9886" s="2">
        <f>IF(N9886=1,O9886,"")</f>
      </c>
    </row>
    <row r="9887">
      <c r="A9887" s="6">
        <v>15</v>
      </c>
      <c r="B9887" s="6">
        <v>3</v>
      </c>
      <c r="C9887" s="6">
        <v>25</v>
      </c>
      <c r="D9887" s="6">
        <f>A9887+B9887+C9887</f>
        <v>43</v>
      </c>
      <c r="E9887" s="5">
        <f>IF(A9887=0,0,A9887*LABOR_HRS_WK_TOM*SEASON_WEEKS*(1+DIM_PCT_TOM)^A9887)</f>
        <v>5639.285028711136</v>
      </c>
      <c r="F9887" s="5">
        <f>IF(B9887=0,0,B9887*LABOR_HRS_WK_CAR*SEASON_WEEKS*(1+DIM_PCT_CAR)^B9887)</f>
        <v>96.920156249999962</v>
      </c>
      <c r="G9887" s="5">
        <f>IF(C9887=0,0,C9887*LABOR_HRS_WK_MES*SEASON_WEEKS*(1+DIM_PCT_MES)^C9887)</f>
        <v>1534.7170558625955</v>
      </c>
      <c r="H9887" s="5">
        <f>E9887+F9887+G9887</f>
        <v>7270.922240823732</v>
      </c>
      <c r="I9887" s="5">
        <f>MIN(H9887,FARMER_HRS)</f>
        <v>720</v>
      </c>
      <c r="J9887" s="5">
        <f>MAX(0,H9887-FARMER_HRS)</f>
        <v>6550.922240823732</v>
      </c>
      <c r="K9887" s="2">
        <f>I9887*FARMER_RATE+J9887*TEMP_WORKER_RATE</f>
        <v>138731.28890318979</v>
      </c>
      <c r="L9887" s="2">
        <f>A9887*PRICE_TOM+B9887*PRICE_CAR+C9887*PRICE_MES</f>
        <v>205782</v>
      </c>
      <c r="M9887" s="2">
        <f>A9887*FERT_BED_TOM+B9887*FERT_BED_CAR+C9887*FERT_BED_MES</f>
        <v>36520</v>
      </c>
      <c r="N9887" s="6">
        <f>IF(AND(D9887&lt;=TOTAL_BEDS,J9887&lt;=TEMP_WORKER_MAX*TEMP_WORKER_HRS),1,0)</f>
        <v>0</v>
      </c>
      <c r="O9887" s="2">
        <f>L9887-M9887-K9887-FIXED_COSTS</f>
        <v>10530.711096810206</v>
      </c>
      <c r="P9887" s="2">
        <f>IF(N9887=1,O9887,"")</f>
      </c>
    </row>
    <row r="9888">
      <c r="A9888" s="6">
        <v>15</v>
      </c>
      <c r="B9888" s="6">
        <v>3</v>
      </c>
      <c r="C9888" s="6">
        <v>26</v>
      </c>
      <c r="D9888" s="6">
        <f>A9888+B9888+C9888</f>
        <v>44</v>
      </c>
      <c r="E9888" s="5">
        <f>IF(A9888=0,0,A9888*LABOR_HRS_WK_TOM*SEASON_WEEKS*(1+DIM_PCT_TOM)^A9888)</f>
        <v>5639.285028711136</v>
      </c>
      <c r="F9888" s="5">
        <f>IF(B9888=0,0,B9888*LABOR_HRS_WK_CAR*SEASON_WEEKS*(1+DIM_PCT_CAR)^B9888)</f>
        <v>96.920156249999962</v>
      </c>
      <c r="G9888" s="5">
        <f>IF(C9888=0,0,C9888*LABOR_HRS_WK_MES*SEASON_WEEKS*(1+DIM_PCT_MES)^C9888)</f>
        <v>1616.0570598233128</v>
      </c>
      <c r="H9888" s="5">
        <f>E9888+F9888+G9888</f>
        <v>7352.2622447844487</v>
      </c>
      <c r="I9888" s="5">
        <f>MIN(H9888,FARMER_HRS)</f>
        <v>720</v>
      </c>
      <c r="J9888" s="5">
        <f>MAX(0,H9888-FARMER_HRS)</f>
        <v>6632.2622447844487</v>
      </c>
      <c r="K9888" s="2">
        <f>I9888*FARMER_RATE+J9888*TEMP_WORKER_RATE</f>
        <v>140143.44174973003</v>
      </c>
      <c r="L9888" s="2">
        <f>A9888*PRICE_TOM+B9888*PRICE_CAR+C9888*PRICE_MES</f>
        <v>208482</v>
      </c>
      <c r="M9888" s="2">
        <f>A9888*FERT_BED_TOM+B9888*FERT_BED_CAR+C9888*FERT_BED_MES</f>
        <v>37400</v>
      </c>
      <c r="N9888" s="6">
        <f>IF(AND(D9888&lt;=TOTAL_BEDS,J9888&lt;=TEMP_WORKER_MAX*TEMP_WORKER_HRS),1,0)</f>
        <v>0</v>
      </c>
      <c r="O9888" s="2">
        <f>L9888-M9888-K9888-FIXED_COSTS</f>
        <v>10938.558250269969</v>
      </c>
      <c r="P9888" s="2">
        <f>IF(N9888=1,O9888,"")</f>
      </c>
    </row>
    <row r="9889">
      <c r="A9889" s="6">
        <v>15</v>
      </c>
      <c r="B9889" s="6">
        <v>3</v>
      </c>
      <c r="C9889" s="6">
        <v>27</v>
      </c>
      <c r="D9889" s="6">
        <f>A9889+B9889+C9889</f>
        <v>45</v>
      </c>
      <c r="E9889" s="5">
        <f>IF(A9889=0,0,A9889*LABOR_HRS_WK_TOM*SEASON_WEEKS*(1+DIM_PCT_TOM)^A9889)</f>
        <v>5639.285028711136</v>
      </c>
      <c r="F9889" s="5">
        <f>IF(B9889=0,0,B9889*LABOR_HRS_WK_CAR*SEASON_WEEKS*(1+DIM_PCT_CAR)^B9889)</f>
        <v>96.920156249999962</v>
      </c>
      <c r="G9889" s="5">
        <f>IF(C9889=0,0,C9889*LABOR_HRS_WK_MES*SEASON_WEEKS*(1+DIM_PCT_MES)^C9889)</f>
        <v>1699.19076434307</v>
      </c>
      <c r="H9889" s="5">
        <f>E9889+F9889+G9889</f>
        <v>7435.3959493042057</v>
      </c>
      <c r="I9889" s="5">
        <f>MIN(H9889,FARMER_HRS)</f>
        <v>720</v>
      </c>
      <c r="J9889" s="5">
        <f>MAX(0,H9889-FARMER_HRS)</f>
        <v>6715.3959493042057</v>
      </c>
      <c r="K9889" s="2">
        <f>I9889*FARMER_RATE+J9889*TEMP_WORKER_RATE</f>
        <v>141586.73523097578</v>
      </c>
      <c r="L9889" s="2">
        <f>A9889*PRICE_TOM+B9889*PRICE_CAR+C9889*PRICE_MES</f>
        <v>211182</v>
      </c>
      <c r="M9889" s="2">
        <f>A9889*FERT_BED_TOM+B9889*FERT_BED_CAR+C9889*FERT_BED_MES</f>
        <v>38280</v>
      </c>
      <c r="N9889" s="6">
        <f>IF(AND(D9889&lt;=TOTAL_BEDS,J9889&lt;=TEMP_WORKER_MAX*TEMP_WORKER_HRS),1,0)</f>
        <v>0</v>
      </c>
      <c r="O9889" s="2">
        <f>L9889-M9889-K9889-FIXED_COSTS</f>
        <v>11315.264769024216</v>
      </c>
      <c r="P9889" s="2">
        <f>IF(N9889=1,O9889,"")</f>
      </c>
    </row>
    <row r="9890">
      <c r="A9890" s="6">
        <v>15</v>
      </c>
      <c r="B9890" s="6">
        <v>3</v>
      </c>
      <c r="C9890" s="6">
        <v>28</v>
      </c>
      <c r="D9890" s="6">
        <f>A9890+B9890+C9890</f>
        <v>46</v>
      </c>
      <c r="E9890" s="5">
        <f>IF(A9890=0,0,A9890*LABOR_HRS_WK_TOM*SEASON_WEEKS*(1+DIM_PCT_TOM)^A9890)</f>
        <v>5639.285028711136</v>
      </c>
      <c r="F9890" s="5">
        <f>IF(B9890=0,0,B9890*LABOR_HRS_WK_CAR*SEASON_WEEKS*(1+DIM_PCT_CAR)^B9890)</f>
        <v>96.920156249999962</v>
      </c>
      <c r="G9890" s="5">
        <f>IF(C9890=0,0,C9890*LABOR_HRS_WK_MES*SEASON_WEEKS*(1+DIM_PCT_MES)^C9890)</f>
        <v>1784.1503025602233</v>
      </c>
      <c r="H9890" s="5">
        <f>E9890+F9890+G9890</f>
        <v>7520.3554875213595</v>
      </c>
      <c r="I9890" s="5">
        <f>MIN(H9890,FARMER_HRS)</f>
        <v>720</v>
      </c>
      <c r="J9890" s="5">
        <f>MAX(0,H9890-FARMER_HRS)</f>
        <v>6800.3554875213595</v>
      </c>
      <c r="K9890" s="2">
        <f>I9890*FARMER_RATE+J9890*TEMP_WORKER_RATE</f>
        <v>143061.72721391247</v>
      </c>
      <c r="L9890" s="2">
        <f>A9890*PRICE_TOM+B9890*PRICE_CAR+C9890*PRICE_MES</f>
        <v>213882</v>
      </c>
      <c r="M9890" s="2">
        <f>A9890*FERT_BED_TOM+B9890*FERT_BED_CAR+C9890*FERT_BED_MES</f>
        <v>39160</v>
      </c>
      <c r="N9890" s="6">
        <f>IF(AND(D9890&lt;=TOTAL_BEDS,J9890&lt;=TEMP_WORKER_MAX*TEMP_WORKER_HRS),1,0)</f>
        <v>0</v>
      </c>
      <c r="O9890" s="2">
        <f>L9890-M9890-K9890-FIXED_COSTS</f>
        <v>11660.272786087531</v>
      </c>
      <c r="P9890" s="2">
        <f>IF(N9890=1,O9890,"")</f>
      </c>
    </row>
    <row r="9891">
      <c r="A9891" s="6">
        <v>15</v>
      </c>
      <c r="B9891" s="6">
        <v>3</v>
      </c>
      <c r="C9891" s="6">
        <v>29</v>
      </c>
      <c r="D9891" s="6">
        <f>A9891+B9891+C9891</f>
        <v>47</v>
      </c>
      <c r="E9891" s="5">
        <f>IF(A9891=0,0,A9891*LABOR_HRS_WK_TOM*SEASON_WEEKS*(1+DIM_PCT_TOM)^A9891)</f>
        <v>5639.285028711136</v>
      </c>
      <c r="F9891" s="5">
        <f>IF(B9891=0,0,B9891*LABOR_HRS_WK_CAR*SEASON_WEEKS*(1+DIM_PCT_CAR)^B9891)</f>
        <v>96.920156249999962</v>
      </c>
      <c r="G9891" s="5">
        <f>IF(C9891=0,0,C9891*LABOR_HRS_WK_MES*SEASON_WEEKS*(1+DIM_PCT_MES)^C9891)</f>
        <v>1870.9683306758766</v>
      </c>
      <c r="H9891" s="5">
        <f>E9891+F9891+G9891</f>
        <v>7607.1735156370123</v>
      </c>
      <c r="I9891" s="5">
        <f>MIN(H9891,FARMER_HRS)</f>
        <v>720</v>
      </c>
      <c r="J9891" s="5">
        <f>MAX(0,H9891-FARMER_HRS)</f>
        <v>6887.1735156370123</v>
      </c>
      <c r="K9891" s="2">
        <f>I9891*FARMER_RATE+J9891*TEMP_WORKER_RATE</f>
        <v>144568.9846464759</v>
      </c>
      <c r="L9891" s="2">
        <f>A9891*PRICE_TOM+B9891*PRICE_CAR+C9891*PRICE_MES</f>
        <v>216582</v>
      </c>
      <c r="M9891" s="2">
        <f>A9891*FERT_BED_TOM+B9891*FERT_BED_CAR+C9891*FERT_BED_MES</f>
        <v>40040</v>
      </c>
      <c r="N9891" s="6">
        <f>IF(AND(D9891&lt;=TOTAL_BEDS,J9891&lt;=TEMP_WORKER_MAX*TEMP_WORKER_HRS),1,0)</f>
        <v>0</v>
      </c>
      <c r="O9891" s="2">
        <f>L9891-M9891-K9891-FIXED_COSTS</f>
        <v>11973.015353524097</v>
      </c>
      <c r="P9891" s="2">
        <f>IF(N9891=1,O9891,"")</f>
      </c>
    </row>
    <row r="9892">
      <c r="A9892" s="6">
        <v>15</v>
      </c>
      <c r="B9892" s="6">
        <v>3</v>
      </c>
      <c r="C9892" s="6">
        <v>30</v>
      </c>
      <c r="D9892" s="6">
        <f>A9892+B9892+C9892</f>
        <v>48</v>
      </c>
      <c r="E9892" s="5">
        <f>IF(A9892=0,0,A9892*LABOR_HRS_WK_TOM*SEASON_WEEKS*(1+DIM_PCT_TOM)^A9892)</f>
        <v>5639.285028711136</v>
      </c>
      <c r="F9892" s="5">
        <f>IF(B9892=0,0,B9892*LABOR_HRS_WK_CAR*SEASON_WEEKS*(1+DIM_PCT_CAR)^B9892)</f>
        <v>96.920156249999962</v>
      </c>
      <c r="G9892" s="5">
        <f>IF(C9892=0,0,C9892*LABOR_HRS_WK_MES*SEASON_WEEKS*(1+DIM_PCT_MES)^C9892)</f>
        <v>1959.6780360096466</v>
      </c>
      <c r="H9892" s="5">
        <f>E9892+F9892+G9892</f>
        <v>7695.8832209707825</v>
      </c>
      <c r="I9892" s="5">
        <f>MIN(H9892,FARMER_HRS)</f>
        <v>720</v>
      </c>
      <c r="J9892" s="5">
        <f>MAX(0,H9892-FARMER_HRS)</f>
        <v>6975.8832209707825</v>
      </c>
      <c r="K9892" s="2">
        <f>I9892*FARMER_RATE+J9892*TEMP_WORKER_RATE</f>
        <v>146109.08369740943</v>
      </c>
      <c r="L9892" s="2">
        <f>A9892*PRICE_TOM+B9892*PRICE_CAR+C9892*PRICE_MES</f>
        <v>219282</v>
      </c>
      <c r="M9892" s="2">
        <f>A9892*FERT_BED_TOM+B9892*FERT_BED_CAR+C9892*FERT_BED_MES</f>
        <v>40920</v>
      </c>
      <c r="N9892" s="6">
        <f>IF(AND(D9892&lt;=TOTAL_BEDS,J9892&lt;=TEMP_WORKER_MAX*TEMP_WORKER_HRS),1,0)</f>
        <v>0</v>
      </c>
      <c r="O9892" s="2">
        <f>L9892-M9892-K9892-FIXED_COSTS</f>
        <v>12252.916302590573</v>
      </c>
      <c r="P9892" s="2">
        <f>IF(N9892=1,O9892,"")</f>
      </c>
    </row>
    <row r="9893">
      <c r="A9893" s="6">
        <v>15</v>
      </c>
      <c r="B9893" s="6">
        <v>4</v>
      </c>
      <c r="C9893" s="6">
        <v>0</v>
      </c>
      <c r="D9893" s="6">
        <f>A9893+B9893+C9893</f>
        <v>19</v>
      </c>
      <c r="E9893" s="5">
        <f>IF(A9893=0,0,A9893*LABOR_HRS_WK_TOM*SEASON_WEEKS*(1+DIM_PCT_TOM)^A9893)</f>
        <v>5639.285028711136</v>
      </c>
      <c r="F9893" s="5">
        <f>IF(B9893=0,0,B9893*LABOR_HRS_WK_CAR*SEASON_WEEKS*(1+DIM_PCT_CAR)^B9893)</f>
        <v>132.45754687499993</v>
      </c>
      <c r="G9893" s="5">
        <f>IF(C9893=0,0,C9893*LABOR_HRS_WK_MES*SEASON_WEEKS*(1+DIM_PCT_MES)^C9893)</f>
        <v>0</v>
      </c>
      <c r="H9893" s="5">
        <f>E9893+F9893+G9893</f>
        <v>5771.7425755861359</v>
      </c>
      <c r="I9893" s="5">
        <f>MIN(H9893,FARMER_HRS)</f>
        <v>720</v>
      </c>
      <c r="J9893" s="5">
        <f>MAX(0,H9893-FARMER_HRS)</f>
        <v>5051.7425755861359</v>
      </c>
      <c r="K9893" s="2">
        <f>I9893*FARMER_RATE+J9893*TEMP_WORKER_RATE</f>
        <v>112703.86415948153</v>
      </c>
      <c r="L9893" s="2">
        <f>A9893*PRICE_TOM+B9893*PRICE_CAR+C9893*PRICE_MES</f>
        <v>140376</v>
      </c>
      <c r="M9893" s="2">
        <f>A9893*FERT_BED_TOM+B9893*FERT_BED_CAR+C9893*FERT_BED_MES</f>
        <v>14960</v>
      </c>
      <c r="N9893" s="6">
        <f>IF(AND(D9893&lt;=TOTAL_BEDS,J9893&lt;=TEMP_WORKER_MAX*TEMP_WORKER_HRS),1,0)</f>
        <v>1</v>
      </c>
      <c r="O9893" s="2">
        <f>L9893-M9893-K9893-FIXED_COSTS</f>
        <v>-7287.8641594815272</v>
      </c>
      <c r="P9893" s="2">
        <f>IF(N9893=1,O9893,"")</f>
        <v>-7287.8641594815272</v>
      </c>
    </row>
    <row r="9894">
      <c r="A9894" s="6">
        <v>15</v>
      </c>
      <c r="B9894" s="6">
        <v>4</v>
      </c>
      <c r="C9894" s="6">
        <v>1</v>
      </c>
      <c r="D9894" s="6">
        <f>A9894+B9894+C9894</f>
        <v>20</v>
      </c>
      <c r="E9894" s="5">
        <f>IF(A9894=0,0,A9894*LABOR_HRS_WK_TOM*SEASON_WEEKS*(1+DIM_PCT_TOM)^A9894)</f>
        <v>5639.285028711136</v>
      </c>
      <c r="F9894" s="5">
        <f>IF(B9894=0,0,B9894*LABOR_HRS_WK_CAR*SEASON_WEEKS*(1+DIM_PCT_CAR)^B9894)</f>
        <v>132.45754687499993</v>
      </c>
      <c r="G9894" s="5">
        <f>IF(C9894=0,0,C9894*LABOR_HRS_WK_MES*SEASON_WEEKS*(1+DIM_PCT_MES)^C9894)</f>
        <v>45.5625</v>
      </c>
      <c r="H9894" s="5">
        <f>E9894+F9894+G9894</f>
        <v>5817.3050755861359</v>
      </c>
      <c r="I9894" s="5">
        <f>MIN(H9894,FARMER_HRS)</f>
        <v>720</v>
      </c>
      <c r="J9894" s="5">
        <f>MAX(0,H9894-FARMER_HRS)</f>
        <v>5097.3050755861359</v>
      </c>
      <c r="K9894" s="2">
        <f>I9894*FARMER_RATE+J9894*TEMP_WORKER_RATE</f>
        <v>113494.87978448153</v>
      </c>
      <c r="L9894" s="2">
        <f>A9894*PRICE_TOM+B9894*PRICE_CAR+C9894*PRICE_MES</f>
        <v>143076</v>
      </c>
      <c r="M9894" s="2">
        <f>A9894*FERT_BED_TOM+B9894*FERT_BED_CAR+C9894*FERT_BED_MES</f>
        <v>15840</v>
      </c>
      <c r="N9894" s="6">
        <f>IF(AND(D9894&lt;=TOTAL_BEDS,J9894&lt;=TEMP_WORKER_MAX*TEMP_WORKER_HRS),1,0)</f>
        <v>1</v>
      </c>
      <c r="O9894" s="2">
        <f>L9894-M9894-K9894-FIXED_COSTS</f>
        <v>-6258.8797844815272</v>
      </c>
      <c r="P9894" s="2">
        <f>IF(N9894=1,O9894,"")</f>
        <v>-6258.8797844815272</v>
      </c>
    </row>
    <row r="9895">
      <c r="A9895" s="6">
        <v>15</v>
      </c>
      <c r="B9895" s="6">
        <v>4</v>
      </c>
      <c r="C9895" s="6">
        <v>2</v>
      </c>
      <c r="D9895" s="6">
        <f>A9895+B9895+C9895</f>
        <v>21</v>
      </c>
      <c r="E9895" s="5">
        <f>IF(A9895=0,0,A9895*LABOR_HRS_WK_TOM*SEASON_WEEKS*(1+DIM_PCT_TOM)^A9895)</f>
        <v>5639.285028711136</v>
      </c>
      <c r="F9895" s="5">
        <f>IF(B9895=0,0,B9895*LABOR_HRS_WK_CAR*SEASON_WEEKS*(1+DIM_PCT_CAR)^B9895)</f>
        <v>132.45754687499993</v>
      </c>
      <c r="G9895" s="5">
        <f>IF(C9895=0,0,C9895*LABOR_HRS_WK_MES*SEASON_WEEKS*(1+DIM_PCT_MES)^C9895)</f>
        <v>92.2640625</v>
      </c>
      <c r="H9895" s="5">
        <f>E9895+F9895+G9895</f>
        <v>5864.0066380861363</v>
      </c>
      <c r="I9895" s="5">
        <f>MIN(H9895,FARMER_HRS)</f>
        <v>720</v>
      </c>
      <c r="J9895" s="5">
        <f>MAX(0,H9895-FARMER_HRS)</f>
        <v>5144.0066380861363</v>
      </c>
      <c r="K9895" s="2">
        <f>I9895*FARMER_RATE+J9895*TEMP_WORKER_RATE</f>
        <v>114305.67080010653</v>
      </c>
      <c r="L9895" s="2">
        <f>A9895*PRICE_TOM+B9895*PRICE_CAR+C9895*PRICE_MES</f>
        <v>145776</v>
      </c>
      <c r="M9895" s="2">
        <f>A9895*FERT_BED_TOM+B9895*FERT_BED_CAR+C9895*FERT_BED_MES</f>
        <v>16720</v>
      </c>
      <c r="N9895" s="6">
        <f>IF(AND(D9895&lt;=TOTAL_BEDS,J9895&lt;=TEMP_WORKER_MAX*TEMP_WORKER_HRS),1,0)</f>
        <v>1</v>
      </c>
      <c r="O9895" s="2">
        <f>L9895-M9895-K9895-FIXED_COSTS</f>
        <v>-5249.6708001065272</v>
      </c>
      <c r="P9895" s="2">
        <f>IF(N9895=1,O9895,"")</f>
        <v>-5249.6708001065272</v>
      </c>
    </row>
    <row r="9896">
      <c r="A9896" s="6">
        <v>15</v>
      </c>
      <c r="B9896" s="6">
        <v>4</v>
      </c>
      <c r="C9896" s="6">
        <v>3</v>
      </c>
      <c r="D9896" s="6">
        <f>A9896+B9896+C9896</f>
        <v>22</v>
      </c>
      <c r="E9896" s="5">
        <f>IF(A9896=0,0,A9896*LABOR_HRS_WK_TOM*SEASON_WEEKS*(1+DIM_PCT_TOM)^A9896)</f>
        <v>5639.285028711136</v>
      </c>
      <c r="F9896" s="5">
        <f>IF(B9896=0,0,B9896*LABOR_HRS_WK_CAR*SEASON_WEEKS*(1+DIM_PCT_CAR)^B9896)</f>
        <v>132.45754687499993</v>
      </c>
      <c r="G9896" s="5">
        <f>IF(C9896=0,0,C9896*LABOR_HRS_WK_MES*SEASON_WEEKS*(1+DIM_PCT_MES)^C9896)</f>
        <v>140.12604492187498</v>
      </c>
      <c r="H9896" s="5">
        <f>E9896+F9896+G9896</f>
        <v>5911.8686205080112</v>
      </c>
      <c r="I9896" s="5">
        <f>MIN(H9896,FARMER_HRS)</f>
        <v>720</v>
      </c>
      <c r="J9896" s="5">
        <f>MAX(0,H9896-FARMER_HRS)</f>
        <v>5191.8686205080112</v>
      </c>
      <c r="K9896" s="2">
        <f>I9896*FARMER_RATE+J9896*TEMP_WORKER_RATE</f>
        <v>115136.60799493075</v>
      </c>
      <c r="L9896" s="2">
        <f>A9896*PRICE_TOM+B9896*PRICE_CAR+C9896*PRICE_MES</f>
        <v>148476</v>
      </c>
      <c r="M9896" s="2">
        <f>A9896*FERT_BED_TOM+B9896*FERT_BED_CAR+C9896*FERT_BED_MES</f>
        <v>17600</v>
      </c>
      <c r="N9896" s="6">
        <f>IF(AND(D9896&lt;=TOTAL_BEDS,J9896&lt;=TEMP_WORKER_MAX*TEMP_WORKER_HRS),1,0)</f>
        <v>1</v>
      </c>
      <c r="O9896" s="2">
        <f>L9896-M9896-K9896-FIXED_COSTS</f>
        <v>-4260.6079949307459</v>
      </c>
      <c r="P9896" s="2">
        <f>IF(N9896=1,O9896,"")</f>
        <v>-4260.6079949307459</v>
      </c>
    </row>
    <row r="9897">
      <c r="A9897" s="6">
        <v>15</v>
      </c>
      <c r="B9897" s="6">
        <v>4</v>
      </c>
      <c r="C9897" s="6">
        <v>4</v>
      </c>
      <c r="D9897" s="6">
        <f>A9897+B9897+C9897</f>
        <v>23</v>
      </c>
      <c r="E9897" s="5">
        <f>IF(A9897=0,0,A9897*LABOR_HRS_WK_TOM*SEASON_WEEKS*(1+DIM_PCT_TOM)^A9897)</f>
        <v>5639.285028711136</v>
      </c>
      <c r="F9897" s="5">
        <f>IF(B9897=0,0,B9897*LABOR_HRS_WK_CAR*SEASON_WEEKS*(1+DIM_PCT_CAR)^B9897)</f>
        <v>132.45754687499993</v>
      </c>
      <c r="G9897" s="5">
        <f>IF(C9897=0,0,C9897*LABOR_HRS_WK_MES*SEASON_WEEKS*(1+DIM_PCT_MES)^C9897)</f>
        <v>189.17016064453119</v>
      </c>
      <c r="H9897" s="5">
        <f>E9897+F9897+G9897</f>
        <v>5960.9127362306672</v>
      </c>
      <c r="I9897" s="5">
        <f>MIN(H9897,FARMER_HRS)</f>
        <v>720</v>
      </c>
      <c r="J9897" s="5">
        <f>MAX(0,H9897-FARMER_HRS)</f>
        <v>5240.9127362306672</v>
      </c>
      <c r="K9897" s="2">
        <f>I9897*FARMER_RATE+J9897*TEMP_WORKER_RATE</f>
        <v>115988.06833733797</v>
      </c>
      <c r="L9897" s="2">
        <f>A9897*PRICE_TOM+B9897*PRICE_CAR+C9897*PRICE_MES</f>
        <v>151176</v>
      </c>
      <c r="M9897" s="2">
        <f>A9897*FERT_BED_TOM+B9897*FERT_BED_CAR+C9897*FERT_BED_MES</f>
        <v>18480</v>
      </c>
      <c r="N9897" s="6">
        <f>IF(AND(D9897&lt;=TOTAL_BEDS,J9897&lt;=TEMP_WORKER_MAX*TEMP_WORKER_HRS),1,0)</f>
        <v>1</v>
      </c>
      <c r="O9897" s="2">
        <f>L9897-M9897-K9897-FIXED_COSTS</f>
        <v>-3292.0683373379725</v>
      </c>
      <c r="P9897" s="2">
        <f>IF(N9897=1,O9897,"")</f>
        <v>-3292.0683373379725</v>
      </c>
    </row>
    <row r="9898">
      <c r="A9898" s="6">
        <v>15</v>
      </c>
      <c r="B9898" s="6">
        <v>4</v>
      </c>
      <c r="C9898" s="6">
        <v>5</v>
      </c>
      <c r="D9898" s="6">
        <f>A9898+B9898+C9898</f>
        <v>24</v>
      </c>
      <c r="E9898" s="5">
        <f>IF(A9898=0,0,A9898*LABOR_HRS_WK_TOM*SEASON_WEEKS*(1+DIM_PCT_TOM)^A9898)</f>
        <v>5639.285028711136</v>
      </c>
      <c r="F9898" s="5">
        <f>IF(B9898=0,0,B9898*LABOR_HRS_WK_CAR*SEASON_WEEKS*(1+DIM_PCT_CAR)^B9898)</f>
        <v>132.45754687499993</v>
      </c>
      <c r="G9898" s="5">
        <f>IF(C9898=0,0,C9898*LABOR_HRS_WK_MES*SEASON_WEEKS*(1+DIM_PCT_MES)^C9898)</f>
        <v>239.41848456573481</v>
      </c>
      <c r="H9898" s="5">
        <f>E9898+F9898+G9898</f>
        <v>6011.1610601518705</v>
      </c>
      <c r="I9898" s="5">
        <f>MIN(H9898,FARMER_HRS)</f>
        <v>720</v>
      </c>
      <c r="J9898" s="5">
        <f>MAX(0,H9898-FARMER_HRS)</f>
        <v>5291.1610601518705</v>
      </c>
      <c r="K9898" s="2">
        <f>I9898*FARMER_RATE+J9898*TEMP_WORKER_RATE</f>
        <v>116860.43507208108</v>
      </c>
      <c r="L9898" s="2">
        <f>A9898*PRICE_TOM+B9898*PRICE_CAR+C9898*PRICE_MES</f>
        <v>153876</v>
      </c>
      <c r="M9898" s="2">
        <f>A9898*FERT_BED_TOM+B9898*FERT_BED_CAR+C9898*FERT_BED_MES</f>
        <v>19360</v>
      </c>
      <c r="N9898" s="6">
        <f>IF(AND(D9898&lt;=TOTAL_BEDS,J9898&lt;=TEMP_WORKER_MAX*TEMP_WORKER_HRS),1,0)</f>
        <v>1</v>
      </c>
      <c r="O9898" s="2">
        <f>L9898-M9898-K9898-FIXED_COSTS</f>
        <v>-2344.4350720810762</v>
      </c>
      <c r="P9898" s="2">
        <f>IF(N9898=1,O9898,"")</f>
        <v>-2344.4350720810762</v>
      </c>
    </row>
    <row r="9899">
      <c r="A9899" s="6">
        <v>15</v>
      </c>
      <c r="B9899" s="6">
        <v>4</v>
      </c>
      <c r="C9899" s="6">
        <v>6</v>
      </c>
      <c r="D9899" s="6">
        <f>A9899+B9899+C9899</f>
        <v>25</v>
      </c>
      <c r="E9899" s="5">
        <f>IF(A9899=0,0,A9899*LABOR_HRS_WK_TOM*SEASON_WEEKS*(1+DIM_PCT_TOM)^A9899)</f>
        <v>5639.285028711136</v>
      </c>
      <c r="F9899" s="5">
        <f>IF(B9899=0,0,B9899*LABOR_HRS_WK_CAR*SEASON_WEEKS*(1+DIM_PCT_CAR)^B9899)</f>
        <v>132.45754687499993</v>
      </c>
      <c r="G9899" s="5">
        <f>IF(C9899=0,0,C9899*LABOR_HRS_WK_MES*SEASON_WEEKS*(1+DIM_PCT_MES)^C9899)</f>
        <v>290.89345874736773</v>
      </c>
      <c r="H9899" s="5">
        <f>E9899+F9899+G9899</f>
        <v>6062.6360343335036</v>
      </c>
      <c r="I9899" s="5">
        <f>MIN(H9899,FARMER_HRS)</f>
        <v>720</v>
      </c>
      <c r="J9899" s="5">
        <f>MAX(0,H9899-FARMER_HRS)</f>
        <v>5342.6360343335036</v>
      </c>
      <c r="K9899" s="2">
        <f>I9899*FARMER_RATE+J9899*TEMP_WORKER_RATE</f>
        <v>117754.09781828999</v>
      </c>
      <c r="L9899" s="2">
        <f>A9899*PRICE_TOM+B9899*PRICE_CAR+C9899*PRICE_MES</f>
        <v>156576</v>
      </c>
      <c r="M9899" s="2">
        <f>A9899*FERT_BED_TOM+B9899*FERT_BED_CAR+C9899*FERT_BED_MES</f>
        <v>20240</v>
      </c>
      <c r="N9899" s="6">
        <f>IF(AND(D9899&lt;=TOTAL_BEDS,J9899&lt;=TEMP_WORKER_MAX*TEMP_WORKER_HRS),1,0)</f>
        <v>1</v>
      </c>
      <c r="O9899" s="2">
        <f>L9899-M9899-K9899-FIXED_COSTS</f>
        <v>-1418.0978182899853</v>
      </c>
      <c r="P9899" s="2">
        <f>IF(N9899=1,O9899,"")</f>
        <v>-1418.0978182899853</v>
      </c>
    </row>
    <row r="9900">
      <c r="A9900" s="6">
        <v>15</v>
      </c>
      <c r="B9900" s="6">
        <v>4</v>
      </c>
      <c r="C9900" s="6">
        <v>7</v>
      </c>
      <c r="D9900" s="6">
        <f>A9900+B9900+C9900</f>
        <v>26</v>
      </c>
      <c r="E9900" s="5">
        <f>IF(A9900=0,0,A9900*LABOR_HRS_WK_TOM*SEASON_WEEKS*(1+DIM_PCT_TOM)^A9900)</f>
        <v>5639.285028711136</v>
      </c>
      <c r="F9900" s="5">
        <f>IF(B9900=0,0,B9900*LABOR_HRS_WK_CAR*SEASON_WEEKS*(1+DIM_PCT_CAR)^B9900)</f>
        <v>132.45754687499993</v>
      </c>
      <c r="G9900" s="5">
        <f>IF(C9900=0,0,C9900*LABOR_HRS_WK_MES*SEASON_WEEKS*(1+DIM_PCT_MES)^C9900)</f>
        <v>343.61789814532818</v>
      </c>
      <c r="H9900" s="5">
        <f>E9900+F9900+G9900</f>
        <v>6115.3604737314645</v>
      </c>
      <c r="I9900" s="5">
        <f>MIN(H9900,FARMER_HRS)</f>
        <v>720</v>
      </c>
      <c r="J9900" s="5">
        <f>MAX(0,H9900-FARMER_HRS)</f>
        <v>5395.3604737314645</v>
      </c>
      <c r="K9900" s="2">
        <f>I9900*FARMER_RATE+J9900*TEMP_WORKER_RATE</f>
        <v>118669.45266894903</v>
      </c>
      <c r="L9900" s="2">
        <f>A9900*PRICE_TOM+B9900*PRICE_CAR+C9900*PRICE_MES</f>
        <v>159276</v>
      </c>
      <c r="M9900" s="2">
        <f>A9900*FERT_BED_TOM+B9900*FERT_BED_CAR+C9900*FERT_BED_MES</f>
        <v>21120</v>
      </c>
      <c r="N9900" s="6">
        <f>IF(AND(D9900&lt;=TOTAL_BEDS,J9900&lt;=TEMP_WORKER_MAX*TEMP_WORKER_HRS),1,0)</f>
        <v>1</v>
      </c>
      <c r="O9900" s="2">
        <f>L9900-M9900-K9900-FIXED_COSTS</f>
        <v>-513.45266894903034</v>
      </c>
      <c r="P9900" s="2">
        <f>IF(N9900=1,O9900,"")</f>
        <v>-513.45266894903034</v>
      </c>
    </row>
    <row r="9901">
      <c r="A9901" s="6">
        <v>15</v>
      </c>
      <c r="B9901" s="6">
        <v>4</v>
      </c>
      <c r="C9901" s="6">
        <v>8</v>
      </c>
      <c r="D9901" s="6">
        <f>A9901+B9901+C9901</f>
        <v>27</v>
      </c>
      <c r="E9901" s="5">
        <f>IF(A9901=0,0,A9901*LABOR_HRS_WK_TOM*SEASON_WEEKS*(1+DIM_PCT_TOM)^A9901)</f>
        <v>5639.285028711136</v>
      </c>
      <c r="F9901" s="5">
        <f>IF(B9901=0,0,B9901*LABOR_HRS_WK_CAR*SEASON_WEEKS*(1+DIM_PCT_CAR)^B9901)</f>
        <v>132.45754687499993</v>
      </c>
      <c r="G9901" s="5">
        <f>IF(C9901=0,0,C9901*LABOR_HRS_WK_MES*SEASON_WEEKS*(1+DIM_PCT_MES)^C9901)</f>
        <v>397.61499642530833</v>
      </c>
      <c r="H9901" s="5">
        <f>E9901+F9901+G9901</f>
        <v>6169.3575720114441</v>
      </c>
      <c r="I9901" s="5">
        <f>MIN(H9901,FARMER_HRS)</f>
        <v>720</v>
      </c>
      <c r="J9901" s="5">
        <f>MAX(0,H9901-FARMER_HRS)</f>
        <v>5449.3575720114441</v>
      </c>
      <c r="K9901" s="2">
        <f>I9901*FARMER_RATE+J9901*TEMP_WORKER_RATE</f>
        <v>119606.90229186535</v>
      </c>
      <c r="L9901" s="2">
        <f>A9901*PRICE_TOM+B9901*PRICE_CAR+C9901*PRICE_MES</f>
        <v>161976</v>
      </c>
      <c r="M9901" s="2">
        <f>A9901*FERT_BED_TOM+B9901*FERT_BED_CAR+C9901*FERT_BED_MES</f>
        <v>22000</v>
      </c>
      <c r="N9901" s="6">
        <f>IF(AND(D9901&lt;=TOTAL_BEDS,J9901&lt;=TEMP_WORKER_MAX*TEMP_WORKER_HRS),1,0)</f>
        <v>1</v>
      </c>
      <c r="O9901" s="2">
        <f>L9901-M9901-K9901-FIXED_COSTS</f>
        <v>369.09770813465</v>
      </c>
      <c r="P9901" s="2">
        <f>IF(N9901=1,O9901,"")</f>
        <v>369.09770813465</v>
      </c>
    </row>
    <row r="9902">
      <c r="A9902" s="6">
        <v>15</v>
      </c>
      <c r="B9902" s="6">
        <v>4</v>
      </c>
      <c r="C9902" s="6">
        <v>9</v>
      </c>
      <c r="D9902" s="6">
        <f>A9902+B9902+C9902</f>
        <v>28</v>
      </c>
      <c r="E9902" s="5">
        <f>IF(A9902=0,0,A9902*LABOR_HRS_WK_TOM*SEASON_WEEKS*(1+DIM_PCT_TOM)^A9902)</f>
        <v>5639.285028711136</v>
      </c>
      <c r="F9902" s="5">
        <f>IF(B9902=0,0,B9902*LABOR_HRS_WK_CAR*SEASON_WEEKS*(1+DIM_PCT_CAR)^B9902)</f>
        <v>132.45754687499993</v>
      </c>
      <c r="G9902" s="5">
        <f>IF(C9902=0,0,C9902*LABOR_HRS_WK_MES*SEASON_WEEKS*(1+DIM_PCT_MES)^C9902)</f>
        <v>452.90833186570273</v>
      </c>
      <c r="H9902" s="5">
        <f>E9902+F9902+G9902</f>
        <v>6224.650907451839</v>
      </c>
      <c r="I9902" s="5">
        <f>MIN(H9902,FARMER_HRS)</f>
        <v>720</v>
      </c>
      <c r="J9902" s="5">
        <f>MAX(0,H9902-FARMER_HRS)</f>
        <v>5504.650907451839</v>
      </c>
      <c r="K9902" s="2">
        <f>I9902*FARMER_RATE+J9902*TEMP_WORKER_RATE</f>
        <v>120566.85603214998</v>
      </c>
      <c r="L9902" s="2">
        <f>A9902*PRICE_TOM+B9902*PRICE_CAR+C9902*PRICE_MES</f>
        <v>164676</v>
      </c>
      <c r="M9902" s="2">
        <f>A9902*FERT_BED_TOM+B9902*FERT_BED_CAR+C9902*FERT_BED_MES</f>
        <v>22880</v>
      </c>
      <c r="N9902" s="6">
        <f>IF(AND(D9902&lt;=TOTAL_BEDS,J9902&lt;=TEMP_WORKER_MAX*TEMP_WORKER_HRS),1,0)</f>
        <v>1</v>
      </c>
      <c r="O9902" s="2">
        <f>L9902-M9902-K9902-FIXED_COSTS</f>
        <v>1229.1439678500174</v>
      </c>
      <c r="P9902" s="2">
        <f>IF(N9902=1,O9902,"")</f>
        <v>1229.1439678500174</v>
      </c>
    </row>
    <row r="9903">
      <c r="A9903" s="6">
        <v>15</v>
      </c>
      <c r="B9903" s="6">
        <v>4</v>
      </c>
      <c r="C9903" s="6">
        <v>10</v>
      </c>
      <c r="D9903" s="6">
        <f>A9903+B9903+C9903</f>
        <v>29</v>
      </c>
      <c r="E9903" s="5">
        <f>IF(A9903=0,0,A9903*LABOR_HRS_WK_TOM*SEASON_WEEKS*(1+DIM_PCT_TOM)^A9903)</f>
        <v>5639.285028711136</v>
      </c>
      <c r="F9903" s="5">
        <f>IF(B9903=0,0,B9903*LABOR_HRS_WK_CAR*SEASON_WEEKS*(1+DIM_PCT_CAR)^B9903)</f>
        <v>132.45754687499993</v>
      </c>
      <c r="G9903" s="5">
        <f>IF(C9903=0,0,C9903*LABOR_HRS_WK_MES*SEASON_WEEKS*(1+DIM_PCT_MES)^C9903)</f>
        <v>509.52187334891551</v>
      </c>
      <c r="H9903" s="5">
        <f>E9903+F9903+G9903</f>
        <v>6281.2644489350514</v>
      </c>
      <c r="I9903" s="5">
        <f>MIN(H9903,FARMER_HRS)</f>
        <v>720</v>
      </c>
      <c r="J9903" s="5">
        <f>MAX(0,H9903-FARMER_HRS)</f>
        <v>5561.2644489350514</v>
      </c>
      <c r="K9903" s="2">
        <f>I9903*FARMER_RATE+J9903*TEMP_WORKER_RATE</f>
        <v>121549.73001623353</v>
      </c>
      <c r="L9903" s="2">
        <f>A9903*PRICE_TOM+B9903*PRICE_CAR+C9903*PRICE_MES</f>
        <v>167376</v>
      </c>
      <c r="M9903" s="2">
        <f>A9903*FERT_BED_TOM+B9903*FERT_BED_CAR+C9903*FERT_BED_MES</f>
        <v>23760</v>
      </c>
      <c r="N9903" s="6">
        <f>IF(AND(D9903&lt;=TOTAL_BEDS,J9903&lt;=TEMP_WORKER_MAX*TEMP_WORKER_HRS),1,0)</f>
        <v>1</v>
      </c>
      <c r="O9903" s="2">
        <f>L9903-M9903-K9903-FIXED_COSTS</f>
        <v>2066.2699837664695</v>
      </c>
      <c r="P9903" s="2">
        <f>IF(N9903=1,O9903,"")</f>
        <v>2066.2699837664695</v>
      </c>
    </row>
    <row r="9904">
      <c r="A9904" s="6">
        <v>15</v>
      </c>
      <c r="B9904" s="6">
        <v>4</v>
      </c>
      <c r="C9904" s="6">
        <v>11</v>
      </c>
      <c r="D9904" s="6">
        <f>A9904+B9904+C9904</f>
        <v>30</v>
      </c>
      <c r="E9904" s="5">
        <f>IF(A9904=0,0,A9904*LABOR_HRS_WK_TOM*SEASON_WEEKS*(1+DIM_PCT_TOM)^A9904)</f>
        <v>5639.285028711136</v>
      </c>
      <c r="F9904" s="5">
        <f>IF(B9904=0,0,B9904*LABOR_HRS_WK_CAR*SEASON_WEEKS*(1+DIM_PCT_CAR)^B9904)</f>
        <v>132.45754687499993</v>
      </c>
      <c r="G9904" s="5">
        <f>IF(C9904=0,0,C9904*LABOR_HRS_WK_MES*SEASON_WEEKS*(1+DIM_PCT_MES)^C9904)</f>
        <v>567.47998644235463</v>
      </c>
      <c r="H9904" s="5">
        <f>E9904+F9904+G9904</f>
        <v>6339.2225620284908</v>
      </c>
      <c r="I9904" s="5">
        <f>MIN(H9904,FARMER_HRS)</f>
        <v>720</v>
      </c>
      <c r="J9904" s="5">
        <f>MAX(0,H9904-FARMER_HRS)</f>
        <v>5619.2225620284908</v>
      </c>
      <c r="K9904" s="2">
        <f>I9904*FARMER_RATE+J9904*TEMP_WORKER_RATE</f>
        <v>122555.94725743907</v>
      </c>
      <c r="L9904" s="2">
        <f>A9904*PRICE_TOM+B9904*PRICE_CAR+C9904*PRICE_MES</f>
        <v>170076</v>
      </c>
      <c r="M9904" s="2">
        <f>A9904*FERT_BED_TOM+B9904*FERT_BED_CAR+C9904*FERT_BED_MES</f>
        <v>24640</v>
      </c>
      <c r="N9904" s="6">
        <f>IF(AND(D9904&lt;=TOTAL_BEDS,J9904&lt;=TEMP_WORKER_MAX*TEMP_WORKER_HRS),1,0)</f>
        <v>1</v>
      </c>
      <c r="O9904" s="2">
        <f>L9904-M9904-K9904-FIXED_COSTS</f>
        <v>2880.0527425609325</v>
      </c>
      <c r="P9904" s="2">
        <f>IF(N9904=1,O9904,"")</f>
        <v>2880.0527425609325</v>
      </c>
    </row>
    <row r="9905">
      <c r="A9905" s="6">
        <v>15</v>
      </c>
      <c r="B9905" s="6">
        <v>4</v>
      </c>
      <c r="C9905" s="6">
        <v>12</v>
      </c>
      <c r="D9905" s="6">
        <f>A9905+B9905+C9905</f>
        <v>31</v>
      </c>
      <c r="E9905" s="5">
        <f>IF(A9905=0,0,A9905*LABOR_HRS_WK_TOM*SEASON_WEEKS*(1+DIM_PCT_TOM)^A9905)</f>
        <v>5639.285028711136</v>
      </c>
      <c r="F9905" s="5">
        <f>IF(B9905=0,0,B9905*LABOR_HRS_WK_CAR*SEASON_WEEKS*(1+DIM_PCT_CAR)^B9905)</f>
        <v>132.45754687499993</v>
      </c>
      <c r="G9905" s="5">
        <f>IF(C9905=0,0,C9905*LABOR_HRS_WK_MES*SEASON_WEEKS*(1+DIM_PCT_MES)^C9905)</f>
        <v>626.807439570419</v>
      </c>
      <c r="H9905" s="5">
        <f>E9905+F9905+G9905</f>
        <v>6398.5500151565548</v>
      </c>
      <c r="I9905" s="5">
        <f>MIN(H9905,FARMER_HRS)</f>
        <v>720</v>
      </c>
      <c r="J9905" s="5">
        <f>MAX(0,H9905-FARMER_HRS)</f>
        <v>5678.5500151565548</v>
      </c>
      <c r="K9905" s="2">
        <f>I9905*FARMER_RATE+J9905*TEMP_WORKER_RATE</f>
        <v>123585.93776313463</v>
      </c>
      <c r="L9905" s="2">
        <f>A9905*PRICE_TOM+B9905*PRICE_CAR+C9905*PRICE_MES</f>
        <v>172776</v>
      </c>
      <c r="M9905" s="2">
        <f>A9905*FERT_BED_TOM+B9905*FERT_BED_CAR+C9905*FERT_BED_MES</f>
        <v>25520</v>
      </c>
      <c r="N9905" s="6">
        <f>IF(AND(D9905&lt;=TOTAL_BEDS,J9905&lt;=TEMP_WORKER_MAX*TEMP_WORKER_HRS),1,0)</f>
        <v>1</v>
      </c>
      <c r="O9905" s="2">
        <f>L9905-M9905-K9905-FIXED_COSTS</f>
        <v>3670.0622368653712</v>
      </c>
      <c r="P9905" s="2">
        <f>IF(N9905=1,O9905,"")</f>
        <v>3670.0622368653712</v>
      </c>
    </row>
    <row r="9906">
      <c r="A9906" s="6">
        <v>15</v>
      </c>
      <c r="B9906" s="6">
        <v>4</v>
      </c>
      <c r="C9906" s="6">
        <v>13</v>
      </c>
      <c r="D9906" s="6">
        <f>A9906+B9906+C9906</f>
        <v>32</v>
      </c>
      <c r="E9906" s="5">
        <f>IF(A9906=0,0,A9906*LABOR_HRS_WK_TOM*SEASON_WEEKS*(1+DIM_PCT_TOM)^A9906)</f>
        <v>5639.285028711136</v>
      </c>
      <c r="F9906" s="5">
        <f>IF(B9906=0,0,B9906*LABOR_HRS_WK_CAR*SEASON_WEEKS*(1+DIM_PCT_CAR)^B9906)</f>
        <v>132.45754687499993</v>
      </c>
      <c r="G9906" s="5">
        <f>IF(C9906=0,0,C9906*LABOR_HRS_WK_MES*SEASON_WEEKS*(1+DIM_PCT_MES)^C9906)</f>
        <v>687.52941027880331</v>
      </c>
      <c r="H9906" s="5">
        <f>E9906+F9906+G9906</f>
        <v>6459.2719858649389</v>
      </c>
      <c r="I9906" s="5">
        <f>MIN(H9906,FARMER_HRS)</f>
        <v>720</v>
      </c>
      <c r="J9906" s="5">
        <f>MAX(0,H9906-FARMER_HRS)</f>
        <v>5739.2719858649389</v>
      </c>
      <c r="K9906" s="2">
        <f>I9906*FARMER_RATE+J9906*TEMP_WORKER_RATE</f>
        <v>124640.13864348852</v>
      </c>
      <c r="L9906" s="2">
        <f>A9906*PRICE_TOM+B9906*PRICE_CAR+C9906*PRICE_MES</f>
        <v>175476</v>
      </c>
      <c r="M9906" s="2">
        <f>A9906*FERT_BED_TOM+B9906*FERT_BED_CAR+C9906*FERT_BED_MES</f>
        <v>26400</v>
      </c>
      <c r="N9906" s="6">
        <f>IF(AND(D9906&lt;=TOTAL_BEDS,J9906&lt;=TEMP_WORKER_MAX*TEMP_WORKER_HRS),1,0)</f>
        <v>1</v>
      </c>
      <c r="O9906" s="2">
        <f>L9906-M9906-K9906-FIXED_COSTS</f>
        <v>4435.8613565114792</v>
      </c>
      <c r="P9906" s="2">
        <f>IF(N9906=1,O9906,"")</f>
        <v>4435.8613565114792</v>
      </c>
    </row>
    <row r="9907">
      <c r="A9907" s="6">
        <v>15</v>
      </c>
      <c r="B9907" s="6">
        <v>4</v>
      </c>
      <c r="C9907" s="6">
        <v>14</v>
      </c>
      <c r="D9907" s="6">
        <f>A9907+B9907+C9907</f>
        <v>33</v>
      </c>
      <c r="E9907" s="5">
        <f>IF(A9907=0,0,A9907*LABOR_HRS_WK_TOM*SEASON_WEEKS*(1+DIM_PCT_TOM)^A9907)</f>
        <v>5639.285028711136</v>
      </c>
      <c r="F9907" s="5">
        <f>IF(B9907=0,0,B9907*LABOR_HRS_WK_CAR*SEASON_WEEKS*(1+DIM_PCT_CAR)^B9907)</f>
        <v>132.45754687499993</v>
      </c>
      <c r="G9907" s="5">
        <f>IF(C9907=0,0,C9907*LABOR_HRS_WK_MES*SEASON_WEEKS*(1+DIM_PCT_MES)^C9907)</f>
        <v>749.67149159246435</v>
      </c>
      <c r="H9907" s="5">
        <f>E9907+F9907+G9907</f>
        <v>6521.4140671786</v>
      </c>
      <c r="I9907" s="5">
        <f>MIN(H9907,FARMER_HRS)</f>
        <v>720</v>
      </c>
      <c r="J9907" s="5">
        <f>MAX(0,H9907-FARMER_HRS)</f>
        <v>5801.4140671786</v>
      </c>
      <c r="K9907" s="2">
        <f>I9907*FARMER_RATE+J9907*TEMP_WORKER_RATE</f>
        <v>125718.99422185069</v>
      </c>
      <c r="L9907" s="2">
        <f>A9907*PRICE_TOM+B9907*PRICE_CAR+C9907*PRICE_MES</f>
        <v>178176</v>
      </c>
      <c r="M9907" s="2">
        <f>A9907*FERT_BED_TOM+B9907*FERT_BED_CAR+C9907*FERT_BED_MES</f>
        <v>27280</v>
      </c>
      <c r="N9907" s="6">
        <f>IF(AND(D9907&lt;=TOTAL_BEDS,J9907&lt;=TEMP_WORKER_MAX*TEMP_WORKER_HRS),1,0)</f>
        <v>0</v>
      </c>
      <c r="O9907" s="2">
        <f>L9907-M9907-K9907-FIXED_COSTS</f>
        <v>5177.0057781493088</v>
      </c>
      <c r="P9907" s="2">
        <f>IF(N9907=1,O9907,"")</f>
      </c>
    </row>
    <row r="9908">
      <c r="A9908" s="6">
        <v>15</v>
      </c>
      <c r="B9908" s="6">
        <v>4</v>
      </c>
      <c r="C9908" s="6">
        <v>15</v>
      </c>
      <c r="D9908" s="6">
        <f>A9908+B9908+C9908</f>
        <v>34</v>
      </c>
      <c r="E9908" s="5">
        <f>IF(A9908=0,0,A9908*LABOR_HRS_WK_TOM*SEASON_WEEKS*(1+DIM_PCT_TOM)^A9908)</f>
        <v>5639.285028711136</v>
      </c>
      <c r="F9908" s="5">
        <f>IF(B9908=0,0,B9908*LABOR_HRS_WK_CAR*SEASON_WEEKS*(1+DIM_PCT_CAR)^B9908)</f>
        <v>132.45754687499993</v>
      </c>
      <c r="G9908" s="5">
        <f>IF(C9908=0,0,C9908*LABOR_HRS_WK_MES*SEASON_WEEKS*(1+DIM_PCT_MES)^C9908)</f>
        <v>813.25969846861074</v>
      </c>
      <c r="H9908" s="5">
        <f>E9908+F9908+G9908</f>
        <v>6585.0022740547465</v>
      </c>
      <c r="I9908" s="5">
        <f>MIN(H9908,FARMER_HRS)</f>
        <v>720</v>
      </c>
      <c r="J9908" s="5">
        <f>MAX(0,H9908-FARMER_HRS)</f>
        <v>5865.0022740547465</v>
      </c>
      <c r="K9908" s="2">
        <f>I9908*FARMER_RATE+J9908*TEMP_WORKER_RATE</f>
        <v>126822.95614678379</v>
      </c>
      <c r="L9908" s="2">
        <f>A9908*PRICE_TOM+B9908*PRICE_CAR+C9908*PRICE_MES</f>
        <v>180876</v>
      </c>
      <c r="M9908" s="2">
        <f>A9908*FERT_BED_TOM+B9908*FERT_BED_CAR+C9908*FERT_BED_MES</f>
        <v>28160</v>
      </c>
      <c r="N9908" s="6">
        <f>IF(AND(D9908&lt;=TOTAL_BEDS,J9908&lt;=TEMP_WORKER_MAX*TEMP_WORKER_HRS),1,0)</f>
        <v>0</v>
      </c>
      <c r="O9908" s="2">
        <f>L9908-M9908-K9908-FIXED_COSTS</f>
        <v>5893.0438532162079</v>
      </c>
      <c r="P9908" s="2">
        <f>IF(N9908=1,O9908,"")</f>
      </c>
    </row>
    <row r="9909">
      <c r="A9909" s="6">
        <v>15</v>
      </c>
      <c r="B9909" s="6">
        <v>4</v>
      </c>
      <c r="C9909" s="6">
        <v>16</v>
      </c>
      <c r="D9909" s="6">
        <f>A9909+B9909+C9909</f>
        <v>35</v>
      </c>
      <c r="E9909" s="5">
        <f>IF(A9909=0,0,A9909*LABOR_HRS_WK_TOM*SEASON_WEEKS*(1+DIM_PCT_TOM)^A9909)</f>
        <v>5639.285028711136</v>
      </c>
      <c r="F9909" s="5">
        <f>IF(B9909=0,0,B9909*LABOR_HRS_WK_CAR*SEASON_WEEKS*(1+DIM_PCT_CAR)^B9909)</f>
        <v>132.45754687499993</v>
      </c>
      <c r="G9909" s="5">
        <f>IF(C9909=0,0,C9909*LABOR_HRS_WK_MES*SEASON_WEEKS*(1+DIM_PCT_MES)^C9909)</f>
        <v>878.32047434609967</v>
      </c>
      <c r="H9909" s="5">
        <f>E9909+F9909+G9909</f>
        <v>6650.063049932236</v>
      </c>
      <c r="I9909" s="5">
        <f>MIN(H9909,FARMER_HRS)</f>
        <v>720</v>
      </c>
      <c r="J9909" s="5">
        <f>MAX(0,H9909-FARMER_HRS)</f>
        <v>5930.063049932236</v>
      </c>
      <c r="K9909" s="2">
        <f>I9909*FARMER_RATE+J9909*TEMP_WORKER_RATE</f>
        <v>127952.48350576799</v>
      </c>
      <c r="L9909" s="2">
        <f>A9909*PRICE_TOM+B9909*PRICE_CAR+C9909*PRICE_MES</f>
        <v>183576</v>
      </c>
      <c r="M9909" s="2">
        <f>A9909*FERT_BED_TOM+B9909*FERT_BED_CAR+C9909*FERT_BED_MES</f>
        <v>29040</v>
      </c>
      <c r="N9909" s="6">
        <f>IF(AND(D9909&lt;=TOTAL_BEDS,J9909&lt;=TEMP_WORKER_MAX*TEMP_WORKER_HRS),1,0)</f>
        <v>0</v>
      </c>
      <c r="O9909" s="2">
        <f>L9909-M9909-K9909-FIXED_COSTS</f>
        <v>6583.5164942320116</v>
      </c>
      <c r="P9909" s="2">
        <f>IF(N9909=1,O9909,"")</f>
      </c>
    </row>
    <row r="9910">
      <c r="A9910" s="6">
        <v>15</v>
      </c>
      <c r="B9910" s="6">
        <v>4</v>
      </c>
      <c r="C9910" s="6">
        <v>17</v>
      </c>
      <c r="D9910" s="6">
        <f>A9910+B9910+C9910</f>
        <v>36</v>
      </c>
      <c r="E9910" s="5">
        <f>IF(A9910=0,0,A9910*LABOR_HRS_WK_TOM*SEASON_WEEKS*(1+DIM_PCT_TOM)^A9910)</f>
        <v>5639.285028711136</v>
      </c>
      <c r="F9910" s="5">
        <f>IF(B9910=0,0,B9910*LABOR_HRS_WK_CAR*SEASON_WEEKS*(1+DIM_PCT_CAR)^B9910)</f>
        <v>132.45754687499993</v>
      </c>
      <c r="G9910" s="5">
        <f>IF(C9910=0,0,C9910*LABOR_HRS_WK_MES*SEASON_WEEKS*(1+DIM_PCT_MES)^C9910)</f>
        <v>944.88069779263992</v>
      </c>
      <c r="H9910" s="5">
        <f>E9910+F9910+G9910</f>
        <v>6716.6232733787756</v>
      </c>
      <c r="I9910" s="5">
        <f>MIN(H9910,FARMER_HRS)</f>
        <v>720</v>
      </c>
      <c r="J9910" s="5">
        <f>MAX(0,H9910-FARMER_HRS)</f>
        <v>5996.6232733787756</v>
      </c>
      <c r="K9910" s="2">
        <f>I9910*FARMER_RATE+J9910*TEMP_WORKER_RATE</f>
        <v>129108.04294060374</v>
      </c>
      <c r="L9910" s="2">
        <f>A9910*PRICE_TOM+B9910*PRICE_CAR+C9910*PRICE_MES</f>
        <v>186276</v>
      </c>
      <c r="M9910" s="2">
        <f>A9910*FERT_BED_TOM+B9910*FERT_BED_CAR+C9910*FERT_BED_MES</f>
        <v>29920</v>
      </c>
      <c r="N9910" s="6">
        <f>IF(AND(D9910&lt;=TOTAL_BEDS,J9910&lt;=TEMP_WORKER_MAX*TEMP_WORKER_HRS),1,0)</f>
        <v>0</v>
      </c>
      <c r="O9910" s="2">
        <f>L9910-M9910-K9910-FIXED_COSTS</f>
        <v>7247.9570593962562</v>
      </c>
      <c r="P9910" s="2">
        <f>IF(N9910=1,O9910,"")</f>
      </c>
    </row>
    <row r="9911">
      <c r="A9911" s="6">
        <v>15</v>
      </c>
      <c r="B9911" s="6">
        <v>4</v>
      </c>
      <c r="C9911" s="6">
        <v>18</v>
      </c>
      <c r="D9911" s="6">
        <f>A9911+B9911+C9911</f>
        <v>37</v>
      </c>
      <c r="E9911" s="5">
        <f>IF(A9911=0,0,A9911*LABOR_HRS_WK_TOM*SEASON_WEEKS*(1+DIM_PCT_TOM)^A9911)</f>
        <v>5639.285028711136</v>
      </c>
      <c r="F9911" s="5">
        <f>IF(B9911=0,0,B9911*LABOR_HRS_WK_CAR*SEASON_WEEKS*(1+DIM_PCT_CAR)^B9911)</f>
        <v>132.45754687499993</v>
      </c>
      <c r="G9911" s="5">
        <f>IF(C9911=0,0,C9911*LABOR_HRS_WK_MES*SEASON_WEEKS*(1+DIM_PCT_MES)^C9911)</f>
        <v>1012.9676892512272</v>
      </c>
      <c r="H9911" s="5">
        <f>E9911+F9911+G9911</f>
        <v>6784.710264837363</v>
      </c>
      <c r="I9911" s="5">
        <f>MIN(H9911,FARMER_HRS)</f>
        <v>720</v>
      </c>
      <c r="J9911" s="5">
        <f>MAX(0,H9911-FARMER_HRS)</f>
        <v>6064.710264837363</v>
      </c>
      <c r="K9911" s="2">
        <f>I9911*FARMER_RATE+J9911*TEMP_WORKER_RATE</f>
        <v>130290.10876453755</v>
      </c>
      <c r="L9911" s="2">
        <f>A9911*PRICE_TOM+B9911*PRICE_CAR+C9911*PRICE_MES</f>
        <v>188976</v>
      </c>
      <c r="M9911" s="2">
        <f>A9911*FERT_BED_TOM+B9911*FERT_BED_CAR+C9911*FERT_BED_MES</f>
        <v>30800</v>
      </c>
      <c r="N9911" s="6">
        <f>IF(AND(D9911&lt;=TOTAL_BEDS,J9911&lt;=TEMP_WORKER_MAX*TEMP_WORKER_HRS),1,0)</f>
        <v>0</v>
      </c>
      <c r="O9911" s="2">
        <f>L9911-M9911-K9911-FIXED_COSTS</f>
        <v>7885.8912354624481</v>
      </c>
      <c r="P9911" s="2">
        <f>IF(N9911=1,O9911,"")</f>
      </c>
    </row>
    <row r="9912">
      <c r="A9912" s="6">
        <v>15</v>
      </c>
      <c r="B9912" s="6">
        <v>4</v>
      </c>
      <c r="C9912" s="6">
        <v>19</v>
      </c>
      <c r="D9912" s="6">
        <f>A9912+B9912+C9912</f>
        <v>38</v>
      </c>
      <c r="E9912" s="5">
        <f>IF(A9912=0,0,A9912*LABOR_HRS_WK_TOM*SEASON_WEEKS*(1+DIM_PCT_TOM)^A9912)</f>
        <v>5639.285028711136</v>
      </c>
      <c r="F9912" s="5">
        <f>IF(B9912=0,0,B9912*LABOR_HRS_WK_CAR*SEASON_WEEKS*(1+DIM_PCT_CAR)^B9912)</f>
        <v>132.45754687499993</v>
      </c>
      <c r="G9912" s="5">
        <f>IF(C9912=0,0,C9912*LABOR_HRS_WK_MES*SEASON_WEEKS*(1+DIM_PCT_MES)^C9912)</f>
        <v>1082.6092178872491</v>
      </c>
      <c r="H9912" s="5">
        <f>E9912+F9912+G9912</f>
        <v>6854.3517934733845</v>
      </c>
      <c r="I9912" s="5">
        <f>MIN(H9912,FARMER_HRS)</f>
        <v>720</v>
      </c>
      <c r="J9912" s="5">
        <f>MAX(0,H9912-FARMER_HRS)</f>
        <v>6134.3517934733845</v>
      </c>
      <c r="K9912" s="2">
        <f>I9912*FARMER_RATE+J9912*TEMP_WORKER_RATE</f>
        <v>131499.16308113514</v>
      </c>
      <c r="L9912" s="2">
        <f>A9912*PRICE_TOM+B9912*PRICE_CAR+C9912*PRICE_MES</f>
        <v>191676</v>
      </c>
      <c r="M9912" s="2">
        <f>A9912*FERT_BED_TOM+B9912*FERT_BED_CAR+C9912*FERT_BED_MES</f>
        <v>31680</v>
      </c>
      <c r="N9912" s="6">
        <f>IF(AND(D9912&lt;=TOTAL_BEDS,J9912&lt;=TEMP_WORKER_MAX*TEMP_WORKER_HRS),1,0)</f>
        <v>0</v>
      </c>
      <c r="O9912" s="2">
        <f>L9912-M9912-K9912-FIXED_COSTS</f>
        <v>8496.8369188648649</v>
      </c>
      <c r="P9912" s="2">
        <f>IF(N9912=1,O9912,"")</f>
      </c>
    </row>
    <row r="9913">
      <c r="A9913" s="6">
        <v>15</v>
      </c>
      <c r="B9913" s="6">
        <v>4</v>
      </c>
      <c r="C9913" s="6">
        <v>20</v>
      </c>
      <c r="D9913" s="6">
        <f>A9913+B9913+C9913</f>
        <v>39</v>
      </c>
      <c r="E9913" s="5">
        <f>IF(A9913=0,0,A9913*LABOR_HRS_WK_TOM*SEASON_WEEKS*(1+DIM_PCT_TOM)^A9913)</f>
        <v>5639.285028711136</v>
      </c>
      <c r="F9913" s="5">
        <f>IF(B9913=0,0,B9913*LABOR_HRS_WK_CAR*SEASON_WEEKS*(1+DIM_PCT_CAR)^B9913)</f>
        <v>132.45754687499993</v>
      </c>
      <c r="G9913" s="5">
        <f>IF(C9913=0,0,C9913*LABOR_HRS_WK_MES*SEASON_WEEKS*(1+DIM_PCT_MES)^C9913)</f>
        <v>1153.8335085377259</v>
      </c>
      <c r="H9913" s="5">
        <f>E9913+F9913+G9913</f>
        <v>6925.5760841238616</v>
      </c>
      <c r="I9913" s="5">
        <f>MIN(H9913,FARMER_HRS)</f>
        <v>720</v>
      </c>
      <c r="J9913" s="5">
        <f>MAX(0,H9913-FARMER_HRS)</f>
        <v>6205.5760841238616</v>
      </c>
      <c r="K9913" s="2">
        <f>I9913*FARMER_RATE+J9913*TEMP_WORKER_RATE</f>
        <v>132735.69590492814</v>
      </c>
      <c r="L9913" s="2">
        <f>A9913*PRICE_TOM+B9913*PRICE_CAR+C9913*PRICE_MES</f>
        <v>194376</v>
      </c>
      <c r="M9913" s="2">
        <f>A9913*FERT_BED_TOM+B9913*FERT_BED_CAR+C9913*FERT_BED_MES</f>
        <v>32560</v>
      </c>
      <c r="N9913" s="6">
        <f>IF(AND(D9913&lt;=TOTAL_BEDS,J9913&lt;=TEMP_WORKER_MAX*TEMP_WORKER_HRS),1,0)</f>
        <v>0</v>
      </c>
      <c r="O9913" s="2">
        <f>L9913-M9913-K9913-FIXED_COSTS</f>
        <v>9080.3040950718569</v>
      </c>
      <c r="P9913" s="2">
        <f>IF(N9913=1,O9913,"")</f>
      </c>
    </row>
    <row r="9914">
      <c r="A9914" s="6">
        <v>15</v>
      </c>
      <c r="B9914" s="6">
        <v>4</v>
      </c>
      <c r="C9914" s="6">
        <v>21</v>
      </c>
      <c r="D9914" s="6">
        <f>A9914+B9914+C9914</f>
        <v>40</v>
      </c>
      <c r="E9914" s="5">
        <f>IF(A9914=0,0,A9914*LABOR_HRS_WK_TOM*SEASON_WEEKS*(1+DIM_PCT_TOM)^A9914)</f>
        <v>5639.285028711136</v>
      </c>
      <c r="F9914" s="5">
        <f>IF(B9914=0,0,B9914*LABOR_HRS_WK_CAR*SEASON_WEEKS*(1+DIM_PCT_CAR)^B9914)</f>
        <v>132.45754687499993</v>
      </c>
      <c r="G9914" s="5">
        <f>IF(C9914=0,0,C9914*LABOR_HRS_WK_MES*SEASON_WEEKS*(1+DIM_PCT_MES)^C9914)</f>
        <v>1226.6692487641699</v>
      </c>
      <c r="H9914" s="5">
        <f>E9914+F9914+G9914</f>
        <v>6998.4118243503053</v>
      </c>
      <c r="I9914" s="5">
        <f>MIN(H9914,FARMER_HRS)</f>
        <v>720</v>
      </c>
      <c r="J9914" s="5">
        <f>MAX(0,H9914-FARMER_HRS)</f>
        <v>6278.4118243503053</v>
      </c>
      <c r="K9914" s="2">
        <f>I9914*FARMER_RATE+J9914*TEMP_WORKER_RATE</f>
        <v>134000.20528385945</v>
      </c>
      <c r="L9914" s="2">
        <f>A9914*PRICE_TOM+B9914*PRICE_CAR+C9914*PRICE_MES</f>
        <v>197076</v>
      </c>
      <c r="M9914" s="2">
        <f>A9914*FERT_BED_TOM+B9914*FERT_BED_CAR+C9914*FERT_BED_MES</f>
        <v>33440</v>
      </c>
      <c r="N9914" s="6">
        <f>IF(AND(D9914&lt;=TOTAL_BEDS,J9914&lt;=TEMP_WORKER_MAX*TEMP_WORKER_HRS),1,0)</f>
        <v>0</v>
      </c>
      <c r="O9914" s="2">
        <f>L9914-M9914-K9914-FIXED_COSTS</f>
        <v>9635.7947161405464</v>
      </c>
      <c r="P9914" s="2">
        <f>IF(N9914=1,O9914,"")</f>
      </c>
    </row>
    <row r="9915">
      <c r="A9915" s="6">
        <v>15</v>
      </c>
      <c r="B9915" s="6">
        <v>4</v>
      </c>
      <c r="C9915" s="6">
        <v>22</v>
      </c>
      <c r="D9915" s="6">
        <f>A9915+B9915+C9915</f>
        <v>41</v>
      </c>
      <c r="E9915" s="5">
        <f>IF(A9915=0,0,A9915*LABOR_HRS_WK_TOM*SEASON_WEEKS*(1+DIM_PCT_TOM)^A9915)</f>
        <v>5639.285028711136</v>
      </c>
      <c r="F9915" s="5">
        <f>IF(B9915=0,0,B9915*LABOR_HRS_WK_CAR*SEASON_WEEKS*(1+DIM_PCT_CAR)^B9915)</f>
        <v>132.45754687499993</v>
      </c>
      <c r="G9915" s="5">
        <f>IF(C9915=0,0,C9915*LABOR_HRS_WK_MES*SEASON_WEEKS*(1+DIM_PCT_MES)^C9915)</f>
        <v>1301.1455960105659</v>
      </c>
      <c r="H9915" s="5">
        <f>E9915+F9915+G9915</f>
        <v>7072.8881715967018</v>
      </c>
      <c r="I9915" s="5">
        <f>MIN(H9915,FARMER_HRS)</f>
        <v>720</v>
      </c>
      <c r="J9915" s="5">
        <f>MAX(0,H9915-FARMER_HRS)</f>
        <v>6352.8881715967018</v>
      </c>
      <c r="K9915" s="2">
        <f>I9915*FARMER_RATE+J9915*TEMP_WORKER_RATE</f>
        <v>135293.19742355385</v>
      </c>
      <c r="L9915" s="2">
        <f>A9915*PRICE_TOM+B9915*PRICE_CAR+C9915*PRICE_MES</f>
        <v>199776</v>
      </c>
      <c r="M9915" s="2">
        <f>A9915*FERT_BED_TOM+B9915*FERT_BED_CAR+C9915*FERT_BED_MES</f>
        <v>34320</v>
      </c>
      <c r="N9915" s="6">
        <f>IF(AND(D9915&lt;=TOTAL_BEDS,J9915&lt;=TEMP_WORKER_MAX*TEMP_WORKER_HRS),1,0)</f>
        <v>0</v>
      </c>
      <c r="O9915" s="2">
        <f>L9915-M9915-K9915-FIXED_COSTS</f>
        <v>10162.802576446149</v>
      </c>
      <c r="P9915" s="2">
        <f>IF(N9915=1,O9915,"")</f>
      </c>
    </row>
    <row r="9916">
      <c r="A9916" s="6">
        <v>15</v>
      </c>
      <c r="B9916" s="6">
        <v>4</v>
      </c>
      <c r="C9916" s="6">
        <v>23</v>
      </c>
      <c r="D9916" s="6">
        <f>A9916+B9916+C9916</f>
        <v>42</v>
      </c>
      <c r="E9916" s="5">
        <f>IF(A9916=0,0,A9916*LABOR_HRS_WK_TOM*SEASON_WEEKS*(1+DIM_PCT_TOM)^A9916)</f>
        <v>5639.285028711136</v>
      </c>
      <c r="F9916" s="5">
        <f>IF(B9916=0,0,B9916*LABOR_HRS_WK_CAR*SEASON_WEEKS*(1+DIM_PCT_CAR)^B9916)</f>
        <v>132.45754687499993</v>
      </c>
      <c r="G9916" s="5">
        <f>IF(C9916=0,0,C9916*LABOR_HRS_WK_MES*SEASON_WEEKS*(1+DIM_PCT_MES)^C9916)</f>
        <v>1377.2921848680023</v>
      </c>
      <c r="H9916" s="5">
        <f>E9916+F9916+G9916</f>
        <v>7149.0347604541384</v>
      </c>
      <c r="I9916" s="5">
        <f>MIN(H9916,FARMER_HRS)</f>
        <v>720</v>
      </c>
      <c r="J9916" s="5">
        <f>MAX(0,H9916-FARMER_HRS)</f>
        <v>6429.0347604541384</v>
      </c>
      <c r="K9916" s="2">
        <f>I9916*FARMER_RATE+J9916*TEMP_WORKER_RATE</f>
        <v>136615.18681343988</v>
      </c>
      <c r="L9916" s="2">
        <f>A9916*PRICE_TOM+B9916*PRICE_CAR+C9916*PRICE_MES</f>
        <v>202476</v>
      </c>
      <c r="M9916" s="2">
        <f>A9916*FERT_BED_TOM+B9916*FERT_BED_CAR+C9916*FERT_BED_MES</f>
        <v>35200</v>
      </c>
      <c r="N9916" s="6">
        <f>IF(AND(D9916&lt;=TOTAL_BEDS,J9916&lt;=TEMP_WORKER_MAX*TEMP_WORKER_HRS),1,0)</f>
        <v>0</v>
      </c>
      <c r="O9916" s="2">
        <f>L9916-M9916-K9916-FIXED_COSTS</f>
        <v>10660.813186560117</v>
      </c>
      <c r="P9916" s="2">
        <f>IF(N9916=1,O9916,"")</f>
      </c>
    </row>
    <row r="9917">
      <c r="A9917" s="6">
        <v>15</v>
      </c>
      <c r="B9917" s="6">
        <v>4</v>
      </c>
      <c r="C9917" s="6">
        <v>24</v>
      </c>
      <c r="D9917" s="6">
        <f>A9917+B9917+C9917</f>
        <v>43</v>
      </c>
      <c r="E9917" s="5">
        <f>IF(A9917=0,0,A9917*LABOR_HRS_WK_TOM*SEASON_WEEKS*(1+DIM_PCT_TOM)^A9917)</f>
        <v>5639.285028711136</v>
      </c>
      <c r="F9917" s="5">
        <f>IF(B9917=0,0,B9917*LABOR_HRS_WK_CAR*SEASON_WEEKS*(1+DIM_PCT_CAR)^B9917)</f>
        <v>132.45754687499993</v>
      </c>
      <c r="G9917" s="5">
        <f>IF(C9917=0,0,C9917*LABOR_HRS_WK_MES*SEASON_WEEKS*(1+DIM_PCT_MES)^C9917)</f>
        <v>1455.139134447498</v>
      </c>
      <c r="H9917" s="5">
        <f>E9917+F9917+G9917</f>
        <v>7226.8817100336337</v>
      </c>
      <c r="I9917" s="5">
        <f>MIN(H9917,FARMER_HRS)</f>
        <v>720</v>
      </c>
      <c r="J9917" s="5">
        <f>MAX(0,H9917-FARMER_HRS)</f>
        <v>6506.8817100336337</v>
      </c>
      <c r="K9917" s="2">
        <f>I9917*FARMER_RATE+J9917*TEMP_WORKER_RATE</f>
        <v>137966.6963547506</v>
      </c>
      <c r="L9917" s="2">
        <f>A9917*PRICE_TOM+B9917*PRICE_CAR+C9917*PRICE_MES</f>
        <v>205176</v>
      </c>
      <c r="M9917" s="2">
        <f>A9917*FERT_BED_TOM+B9917*FERT_BED_CAR+C9917*FERT_BED_MES</f>
        <v>36080</v>
      </c>
      <c r="N9917" s="6">
        <f>IF(AND(D9917&lt;=TOTAL_BEDS,J9917&lt;=TEMP_WORKER_MAX*TEMP_WORKER_HRS),1,0)</f>
        <v>0</v>
      </c>
      <c r="O9917" s="2">
        <f>L9917-M9917-K9917-FIXED_COSTS</f>
        <v>11129.303645249398</v>
      </c>
      <c r="P9917" s="2">
        <f>IF(N9917=1,O9917,"")</f>
      </c>
    </row>
    <row r="9918">
      <c r="A9918" s="6">
        <v>15</v>
      </c>
      <c r="B9918" s="6">
        <v>4</v>
      </c>
      <c r="C9918" s="6">
        <v>25</v>
      </c>
      <c r="D9918" s="6">
        <f>A9918+B9918+C9918</f>
        <v>44</v>
      </c>
      <c r="E9918" s="5">
        <f>IF(A9918=0,0,A9918*LABOR_HRS_WK_TOM*SEASON_WEEKS*(1+DIM_PCT_TOM)^A9918)</f>
        <v>5639.285028711136</v>
      </c>
      <c r="F9918" s="5">
        <f>IF(B9918=0,0,B9918*LABOR_HRS_WK_CAR*SEASON_WEEKS*(1+DIM_PCT_CAR)^B9918)</f>
        <v>132.45754687499993</v>
      </c>
      <c r="G9918" s="5">
        <f>IF(C9918=0,0,C9918*LABOR_HRS_WK_MES*SEASON_WEEKS*(1+DIM_PCT_MES)^C9918)</f>
        <v>1534.7170558625955</v>
      </c>
      <c r="H9918" s="5">
        <f>E9918+F9918+G9918</f>
        <v>7306.4596314487317</v>
      </c>
      <c r="I9918" s="5">
        <f>MIN(H9918,FARMER_HRS)</f>
        <v>720</v>
      </c>
      <c r="J9918" s="5">
        <f>MAX(0,H9918-FARMER_HRS)</f>
        <v>6586.4596314487317</v>
      </c>
      <c r="K9918" s="2">
        <f>I9918*FARMER_RATE+J9918*TEMP_WORKER_RATE</f>
        <v>139348.25749042939</v>
      </c>
      <c r="L9918" s="2">
        <f>A9918*PRICE_TOM+B9918*PRICE_CAR+C9918*PRICE_MES</f>
        <v>207876</v>
      </c>
      <c r="M9918" s="2">
        <f>A9918*FERT_BED_TOM+B9918*FERT_BED_CAR+C9918*FERT_BED_MES</f>
        <v>36960</v>
      </c>
      <c r="N9918" s="6">
        <f>IF(AND(D9918&lt;=TOTAL_BEDS,J9918&lt;=TEMP_WORKER_MAX*TEMP_WORKER_HRS),1,0)</f>
        <v>0</v>
      </c>
      <c r="O9918" s="2">
        <f>L9918-M9918-K9918-FIXED_COSTS</f>
        <v>11567.742509570613</v>
      </c>
      <c r="P9918" s="2">
        <f>IF(N9918=1,O9918,"")</f>
      </c>
    </row>
    <row r="9919">
      <c r="A9919" s="6">
        <v>15</v>
      </c>
      <c r="B9919" s="6">
        <v>4</v>
      </c>
      <c r="C9919" s="6">
        <v>26</v>
      </c>
      <c r="D9919" s="6">
        <f>A9919+B9919+C9919</f>
        <v>45</v>
      </c>
      <c r="E9919" s="5">
        <f>IF(A9919=0,0,A9919*LABOR_HRS_WK_TOM*SEASON_WEEKS*(1+DIM_PCT_TOM)^A9919)</f>
        <v>5639.285028711136</v>
      </c>
      <c r="F9919" s="5">
        <f>IF(B9919=0,0,B9919*LABOR_HRS_WK_CAR*SEASON_WEEKS*(1+DIM_PCT_CAR)^B9919)</f>
        <v>132.45754687499993</v>
      </c>
      <c r="G9919" s="5">
        <f>IF(C9919=0,0,C9919*LABOR_HRS_WK_MES*SEASON_WEEKS*(1+DIM_PCT_MES)^C9919)</f>
        <v>1616.0570598233128</v>
      </c>
      <c r="H9919" s="5">
        <f>E9919+F9919+G9919</f>
        <v>7387.7996354094485</v>
      </c>
      <c r="I9919" s="5">
        <f>MIN(H9919,FARMER_HRS)</f>
        <v>720</v>
      </c>
      <c r="J9919" s="5">
        <f>MAX(0,H9919-FARMER_HRS)</f>
        <v>6667.7996354094485</v>
      </c>
      <c r="K9919" s="2">
        <f>I9919*FARMER_RATE+J9919*TEMP_WORKER_RATE</f>
        <v>140760.41033696959</v>
      </c>
      <c r="L9919" s="2">
        <f>A9919*PRICE_TOM+B9919*PRICE_CAR+C9919*PRICE_MES</f>
        <v>210576</v>
      </c>
      <c r="M9919" s="2">
        <f>A9919*FERT_BED_TOM+B9919*FERT_BED_CAR+C9919*FERT_BED_MES</f>
        <v>37840</v>
      </c>
      <c r="N9919" s="6">
        <f>IF(AND(D9919&lt;=TOTAL_BEDS,J9919&lt;=TEMP_WORKER_MAX*TEMP_WORKER_HRS),1,0)</f>
        <v>0</v>
      </c>
      <c r="O9919" s="2">
        <f>L9919-M9919-K9919-FIXED_COSTS</f>
        <v>11975.589663030405</v>
      </c>
      <c r="P9919" s="2">
        <f>IF(N9919=1,O9919,"")</f>
      </c>
    </row>
    <row r="9920">
      <c r="A9920" s="6">
        <v>15</v>
      </c>
      <c r="B9920" s="6">
        <v>4</v>
      </c>
      <c r="C9920" s="6">
        <v>27</v>
      </c>
      <c r="D9920" s="6">
        <f>A9920+B9920+C9920</f>
        <v>46</v>
      </c>
      <c r="E9920" s="5">
        <f>IF(A9920=0,0,A9920*LABOR_HRS_WK_TOM*SEASON_WEEKS*(1+DIM_PCT_TOM)^A9920)</f>
        <v>5639.285028711136</v>
      </c>
      <c r="F9920" s="5">
        <f>IF(B9920=0,0,B9920*LABOR_HRS_WK_CAR*SEASON_WEEKS*(1+DIM_PCT_CAR)^B9920)</f>
        <v>132.45754687499993</v>
      </c>
      <c r="G9920" s="5">
        <f>IF(C9920=0,0,C9920*LABOR_HRS_WK_MES*SEASON_WEEKS*(1+DIM_PCT_MES)^C9920)</f>
        <v>1699.19076434307</v>
      </c>
      <c r="H9920" s="5">
        <f>E9920+F9920+G9920</f>
        <v>7470.9333399292063</v>
      </c>
      <c r="I9920" s="5">
        <f>MIN(H9920,FARMER_HRS)</f>
        <v>720</v>
      </c>
      <c r="J9920" s="5">
        <f>MAX(0,H9920-FARMER_HRS)</f>
        <v>6750.9333399292063</v>
      </c>
      <c r="K9920" s="2">
        <f>I9920*FARMER_RATE+J9920*TEMP_WORKER_RATE</f>
        <v>142203.70381821541</v>
      </c>
      <c r="L9920" s="2">
        <f>A9920*PRICE_TOM+B9920*PRICE_CAR+C9920*PRICE_MES</f>
        <v>213276</v>
      </c>
      <c r="M9920" s="2">
        <f>A9920*FERT_BED_TOM+B9920*FERT_BED_CAR+C9920*FERT_BED_MES</f>
        <v>38720</v>
      </c>
      <c r="N9920" s="6">
        <f>IF(AND(D9920&lt;=TOTAL_BEDS,J9920&lt;=TEMP_WORKER_MAX*TEMP_WORKER_HRS),1,0)</f>
        <v>0</v>
      </c>
      <c r="O9920" s="2">
        <f>L9920-M9920-K9920-FIXED_COSTS</f>
        <v>12352.296181784594</v>
      </c>
      <c r="P9920" s="2">
        <f>IF(N9920=1,O9920,"")</f>
      </c>
    </row>
    <row r="9921">
      <c r="A9921" s="6">
        <v>15</v>
      </c>
      <c r="B9921" s="6">
        <v>4</v>
      </c>
      <c r="C9921" s="6">
        <v>28</v>
      </c>
      <c r="D9921" s="6">
        <f>A9921+B9921+C9921</f>
        <v>47</v>
      </c>
      <c r="E9921" s="5">
        <f>IF(A9921=0,0,A9921*LABOR_HRS_WK_TOM*SEASON_WEEKS*(1+DIM_PCT_TOM)^A9921)</f>
        <v>5639.285028711136</v>
      </c>
      <c r="F9921" s="5">
        <f>IF(B9921=0,0,B9921*LABOR_HRS_WK_CAR*SEASON_WEEKS*(1+DIM_PCT_CAR)^B9921)</f>
        <v>132.45754687499993</v>
      </c>
      <c r="G9921" s="5">
        <f>IF(C9921=0,0,C9921*LABOR_HRS_WK_MES*SEASON_WEEKS*(1+DIM_PCT_MES)^C9921)</f>
        <v>1784.1503025602233</v>
      </c>
      <c r="H9921" s="5">
        <f>E9921+F9921+G9921</f>
        <v>7555.8928781463592</v>
      </c>
      <c r="I9921" s="5">
        <f>MIN(H9921,FARMER_HRS)</f>
        <v>720</v>
      </c>
      <c r="J9921" s="5">
        <f>MAX(0,H9921-FARMER_HRS)</f>
        <v>6835.8928781463592</v>
      </c>
      <c r="K9921" s="2">
        <f>I9921*FARMER_RATE+J9921*TEMP_WORKER_RATE</f>
        <v>143678.69580115206</v>
      </c>
      <c r="L9921" s="2">
        <f>A9921*PRICE_TOM+B9921*PRICE_CAR+C9921*PRICE_MES</f>
        <v>215976</v>
      </c>
      <c r="M9921" s="2">
        <f>A9921*FERT_BED_TOM+B9921*FERT_BED_CAR+C9921*FERT_BED_MES</f>
        <v>39600</v>
      </c>
      <c r="N9921" s="6">
        <f>IF(AND(D9921&lt;=TOTAL_BEDS,J9921&lt;=TEMP_WORKER_MAX*TEMP_WORKER_HRS),1,0)</f>
        <v>0</v>
      </c>
      <c r="O9921" s="2">
        <f>L9921-M9921-K9921-FIXED_COSTS</f>
        <v>12697.304198847938</v>
      </c>
      <c r="P9921" s="2">
        <f>IF(N9921=1,O9921,"")</f>
      </c>
    </row>
    <row r="9922">
      <c r="A9922" s="6">
        <v>15</v>
      </c>
      <c r="B9922" s="6">
        <v>4</v>
      </c>
      <c r="C9922" s="6">
        <v>29</v>
      </c>
      <c r="D9922" s="6">
        <f>A9922+B9922+C9922</f>
        <v>48</v>
      </c>
      <c r="E9922" s="5">
        <f>IF(A9922=0,0,A9922*LABOR_HRS_WK_TOM*SEASON_WEEKS*(1+DIM_PCT_TOM)^A9922)</f>
        <v>5639.285028711136</v>
      </c>
      <c r="F9922" s="5">
        <f>IF(B9922=0,0,B9922*LABOR_HRS_WK_CAR*SEASON_WEEKS*(1+DIM_PCT_CAR)^B9922)</f>
        <v>132.45754687499993</v>
      </c>
      <c r="G9922" s="5">
        <f>IF(C9922=0,0,C9922*LABOR_HRS_WK_MES*SEASON_WEEKS*(1+DIM_PCT_MES)^C9922)</f>
        <v>1870.9683306758766</v>
      </c>
      <c r="H9922" s="5">
        <f>E9922+F9922+G9922</f>
        <v>7642.7109062620129</v>
      </c>
      <c r="I9922" s="5">
        <f>MIN(H9922,FARMER_HRS)</f>
        <v>720</v>
      </c>
      <c r="J9922" s="5">
        <f>MAX(0,H9922-FARMER_HRS)</f>
        <v>6922.7109062620129</v>
      </c>
      <c r="K9922" s="2">
        <f>I9922*FARMER_RATE+J9922*TEMP_WORKER_RATE</f>
        <v>145185.9532337155</v>
      </c>
      <c r="L9922" s="2">
        <f>A9922*PRICE_TOM+B9922*PRICE_CAR+C9922*PRICE_MES</f>
        <v>218676</v>
      </c>
      <c r="M9922" s="2">
        <f>A9922*FERT_BED_TOM+B9922*FERT_BED_CAR+C9922*FERT_BED_MES</f>
        <v>40480</v>
      </c>
      <c r="N9922" s="6">
        <f>IF(AND(D9922&lt;=TOTAL_BEDS,J9922&lt;=TEMP_WORKER_MAX*TEMP_WORKER_HRS),1,0)</f>
        <v>0</v>
      </c>
      <c r="O9922" s="2">
        <f>L9922-M9922-K9922-FIXED_COSTS</f>
        <v>13010.046766284504</v>
      </c>
      <c r="P9922" s="2">
        <f>IF(N9922=1,O9922,"")</f>
      </c>
    </row>
    <row r="9923">
      <c r="A9923" s="6">
        <v>15</v>
      </c>
      <c r="B9923" s="6">
        <v>4</v>
      </c>
      <c r="C9923" s="6">
        <v>30</v>
      </c>
      <c r="D9923" s="6">
        <f>A9923+B9923+C9923</f>
        <v>49</v>
      </c>
      <c r="E9923" s="5">
        <f>IF(A9923=0,0,A9923*LABOR_HRS_WK_TOM*SEASON_WEEKS*(1+DIM_PCT_TOM)^A9923)</f>
        <v>5639.285028711136</v>
      </c>
      <c r="F9923" s="5">
        <f>IF(B9923=0,0,B9923*LABOR_HRS_WK_CAR*SEASON_WEEKS*(1+DIM_PCT_CAR)^B9923)</f>
        <v>132.45754687499993</v>
      </c>
      <c r="G9923" s="5">
        <f>IF(C9923=0,0,C9923*LABOR_HRS_WK_MES*SEASON_WEEKS*(1+DIM_PCT_MES)^C9923)</f>
        <v>1959.6780360096466</v>
      </c>
      <c r="H9923" s="5">
        <f>E9923+F9923+G9923</f>
        <v>7731.4206115957822</v>
      </c>
      <c r="I9923" s="5">
        <f>MIN(H9923,FARMER_HRS)</f>
        <v>720</v>
      </c>
      <c r="J9923" s="5">
        <f>MAX(0,H9923-FARMER_HRS)</f>
        <v>7011.4206115957822</v>
      </c>
      <c r="K9923" s="2">
        <f>I9923*FARMER_RATE+J9923*TEMP_WORKER_RATE</f>
        <v>146726.052284649</v>
      </c>
      <c r="L9923" s="2">
        <f>A9923*PRICE_TOM+B9923*PRICE_CAR+C9923*PRICE_MES</f>
        <v>221376</v>
      </c>
      <c r="M9923" s="2">
        <f>A9923*FERT_BED_TOM+B9923*FERT_BED_CAR+C9923*FERT_BED_MES</f>
        <v>41360</v>
      </c>
      <c r="N9923" s="6">
        <f>IF(AND(D9923&lt;=TOTAL_BEDS,J9923&lt;=TEMP_WORKER_MAX*TEMP_WORKER_HRS),1,0)</f>
        <v>0</v>
      </c>
      <c r="O9923" s="2">
        <f>L9923-M9923-K9923-FIXED_COSTS</f>
        <v>13289.947715351009</v>
      </c>
      <c r="P9923" s="2">
        <f>IF(N9923=1,O9923,"")</f>
      </c>
    </row>
    <row r="9924">
      <c r="A9924" s="6">
        <v>15</v>
      </c>
      <c r="B9924" s="6">
        <v>5</v>
      </c>
      <c r="C9924" s="6">
        <v>0</v>
      </c>
      <c r="D9924" s="6">
        <f>A9924+B9924+C9924</f>
        <v>20</v>
      </c>
      <c r="E9924" s="5">
        <f>IF(A9924=0,0,A9924*LABOR_HRS_WK_TOM*SEASON_WEEKS*(1+DIM_PCT_TOM)^A9924)</f>
        <v>5639.285028711136</v>
      </c>
      <c r="F9924" s="5">
        <f>IF(B9924=0,0,B9924*LABOR_HRS_WK_CAR*SEASON_WEEKS*(1+DIM_PCT_CAR)^B9924)</f>
        <v>169.71123193359367</v>
      </c>
      <c r="G9924" s="5">
        <f>IF(C9924=0,0,C9924*LABOR_HRS_WK_MES*SEASON_WEEKS*(1+DIM_PCT_MES)^C9924)</f>
        <v>0</v>
      </c>
      <c r="H9924" s="5">
        <f>E9924+F9924+G9924</f>
        <v>5808.99626064473</v>
      </c>
      <c r="I9924" s="5">
        <f>MIN(H9924,FARMER_HRS)</f>
        <v>720</v>
      </c>
      <c r="J9924" s="5">
        <f>MAX(0,H9924-FARMER_HRS)</f>
        <v>5088.99626064473</v>
      </c>
      <c r="K9924" s="2">
        <f>I9924*FARMER_RATE+J9924*TEMP_WORKER_RATE</f>
        <v>113350.62952508211</v>
      </c>
      <c r="L9924" s="2">
        <f>A9924*PRICE_TOM+B9924*PRICE_CAR+C9924*PRICE_MES</f>
        <v>142470</v>
      </c>
      <c r="M9924" s="2">
        <f>A9924*FERT_BED_TOM+B9924*FERT_BED_CAR+C9924*FERT_BED_MES</f>
        <v>15400</v>
      </c>
      <c r="N9924" s="6">
        <f>IF(AND(D9924&lt;=TOTAL_BEDS,J9924&lt;=TEMP_WORKER_MAX*TEMP_WORKER_HRS),1,0)</f>
        <v>1</v>
      </c>
      <c r="O9924" s="2">
        <f>L9924-M9924-K9924-FIXED_COSTS</f>
        <v>-6280.6295250821131</v>
      </c>
      <c r="P9924" s="2">
        <f>IF(N9924=1,O9924,"")</f>
        <v>-6280.6295250821131</v>
      </c>
    </row>
    <row r="9925">
      <c r="A9925" s="6">
        <v>15</v>
      </c>
      <c r="B9925" s="6">
        <v>5</v>
      </c>
      <c r="C9925" s="6">
        <v>1</v>
      </c>
      <c r="D9925" s="6">
        <f>A9925+B9925+C9925</f>
        <v>21</v>
      </c>
      <c r="E9925" s="5">
        <f>IF(A9925=0,0,A9925*LABOR_HRS_WK_TOM*SEASON_WEEKS*(1+DIM_PCT_TOM)^A9925)</f>
        <v>5639.285028711136</v>
      </c>
      <c r="F9925" s="5">
        <f>IF(B9925=0,0,B9925*LABOR_HRS_WK_CAR*SEASON_WEEKS*(1+DIM_PCT_CAR)^B9925)</f>
        <v>169.71123193359367</v>
      </c>
      <c r="G9925" s="5">
        <f>IF(C9925=0,0,C9925*LABOR_HRS_WK_MES*SEASON_WEEKS*(1+DIM_PCT_MES)^C9925)</f>
        <v>45.5625</v>
      </c>
      <c r="H9925" s="5">
        <f>E9925+F9925+G9925</f>
        <v>5854.55876064473</v>
      </c>
      <c r="I9925" s="5">
        <f>MIN(H9925,FARMER_HRS)</f>
        <v>720</v>
      </c>
      <c r="J9925" s="5">
        <f>MAX(0,H9925-FARMER_HRS)</f>
        <v>5134.55876064473</v>
      </c>
      <c r="K9925" s="2">
        <f>I9925*FARMER_RATE+J9925*TEMP_WORKER_RATE</f>
        <v>114141.64515008211</v>
      </c>
      <c r="L9925" s="2">
        <f>A9925*PRICE_TOM+B9925*PRICE_CAR+C9925*PRICE_MES</f>
        <v>145170</v>
      </c>
      <c r="M9925" s="2">
        <f>A9925*FERT_BED_TOM+B9925*FERT_BED_CAR+C9925*FERT_BED_MES</f>
        <v>16280</v>
      </c>
      <c r="N9925" s="6">
        <f>IF(AND(D9925&lt;=TOTAL_BEDS,J9925&lt;=TEMP_WORKER_MAX*TEMP_WORKER_HRS),1,0)</f>
        <v>1</v>
      </c>
      <c r="O9925" s="2">
        <f>L9925-M9925-K9925-FIXED_COSTS</f>
        <v>-5251.6451500821131</v>
      </c>
      <c r="P9925" s="2">
        <f>IF(N9925=1,O9925,"")</f>
        <v>-5251.6451500821131</v>
      </c>
    </row>
    <row r="9926">
      <c r="A9926" s="6">
        <v>15</v>
      </c>
      <c r="B9926" s="6">
        <v>5</v>
      </c>
      <c r="C9926" s="6">
        <v>2</v>
      </c>
      <c r="D9926" s="6">
        <f>A9926+B9926+C9926</f>
        <v>22</v>
      </c>
      <c r="E9926" s="5">
        <f>IF(A9926=0,0,A9926*LABOR_HRS_WK_TOM*SEASON_WEEKS*(1+DIM_PCT_TOM)^A9926)</f>
        <v>5639.285028711136</v>
      </c>
      <c r="F9926" s="5">
        <f>IF(B9926=0,0,B9926*LABOR_HRS_WK_CAR*SEASON_WEEKS*(1+DIM_PCT_CAR)^B9926)</f>
        <v>169.71123193359367</v>
      </c>
      <c r="G9926" s="5">
        <f>IF(C9926=0,0,C9926*LABOR_HRS_WK_MES*SEASON_WEEKS*(1+DIM_PCT_MES)^C9926)</f>
        <v>92.2640625</v>
      </c>
      <c r="H9926" s="5">
        <f>E9926+F9926+G9926</f>
        <v>5901.26032314473</v>
      </c>
      <c r="I9926" s="5">
        <f>MIN(H9926,FARMER_HRS)</f>
        <v>720</v>
      </c>
      <c r="J9926" s="5">
        <f>MAX(0,H9926-FARMER_HRS)</f>
        <v>5181.26032314473</v>
      </c>
      <c r="K9926" s="2">
        <f>I9926*FARMER_RATE+J9926*TEMP_WORKER_RATE</f>
        <v>114952.43616570711</v>
      </c>
      <c r="L9926" s="2">
        <f>A9926*PRICE_TOM+B9926*PRICE_CAR+C9926*PRICE_MES</f>
        <v>147870</v>
      </c>
      <c r="M9926" s="2">
        <f>A9926*FERT_BED_TOM+B9926*FERT_BED_CAR+C9926*FERT_BED_MES</f>
        <v>17160</v>
      </c>
      <c r="N9926" s="6">
        <f>IF(AND(D9926&lt;=TOTAL_BEDS,J9926&lt;=TEMP_WORKER_MAX*TEMP_WORKER_HRS),1,0)</f>
        <v>1</v>
      </c>
      <c r="O9926" s="2">
        <f>L9926-M9926-K9926-FIXED_COSTS</f>
        <v>-4242.4361657071131</v>
      </c>
      <c r="P9926" s="2">
        <f>IF(N9926=1,O9926,"")</f>
        <v>-4242.4361657071131</v>
      </c>
    </row>
    <row r="9927">
      <c r="A9927" s="6">
        <v>15</v>
      </c>
      <c r="B9927" s="6">
        <v>5</v>
      </c>
      <c r="C9927" s="6">
        <v>3</v>
      </c>
      <c r="D9927" s="6">
        <f>A9927+B9927+C9927</f>
        <v>23</v>
      </c>
      <c r="E9927" s="5">
        <f>IF(A9927=0,0,A9927*LABOR_HRS_WK_TOM*SEASON_WEEKS*(1+DIM_PCT_TOM)^A9927)</f>
        <v>5639.285028711136</v>
      </c>
      <c r="F9927" s="5">
        <f>IF(B9927=0,0,B9927*LABOR_HRS_WK_CAR*SEASON_WEEKS*(1+DIM_PCT_CAR)^B9927)</f>
        <v>169.71123193359367</v>
      </c>
      <c r="G9927" s="5">
        <f>IF(C9927=0,0,C9927*LABOR_HRS_WK_MES*SEASON_WEEKS*(1+DIM_PCT_MES)^C9927)</f>
        <v>140.12604492187498</v>
      </c>
      <c r="H9927" s="5">
        <f>E9927+F9927+G9927</f>
        <v>5949.1223055666051</v>
      </c>
      <c r="I9927" s="5">
        <f>MIN(H9927,FARMER_HRS)</f>
        <v>720</v>
      </c>
      <c r="J9927" s="5">
        <f>MAX(0,H9927-FARMER_HRS)</f>
        <v>5229.1223055666051</v>
      </c>
      <c r="K9927" s="2">
        <f>I9927*FARMER_RATE+J9927*TEMP_WORKER_RATE</f>
        <v>115783.37336053133</v>
      </c>
      <c r="L9927" s="2">
        <f>A9927*PRICE_TOM+B9927*PRICE_CAR+C9927*PRICE_MES</f>
        <v>150570</v>
      </c>
      <c r="M9927" s="2">
        <f>A9927*FERT_BED_TOM+B9927*FERT_BED_CAR+C9927*FERT_BED_MES</f>
        <v>18040</v>
      </c>
      <c r="N9927" s="6">
        <f>IF(AND(D9927&lt;=TOTAL_BEDS,J9927&lt;=TEMP_WORKER_MAX*TEMP_WORKER_HRS),1,0)</f>
        <v>1</v>
      </c>
      <c r="O9927" s="2">
        <f>L9927-M9927-K9927-FIXED_COSTS</f>
        <v>-3253.3733605313319</v>
      </c>
      <c r="P9927" s="2">
        <f>IF(N9927=1,O9927,"")</f>
        <v>-3253.3733605313319</v>
      </c>
    </row>
    <row r="9928">
      <c r="A9928" s="6">
        <v>15</v>
      </c>
      <c r="B9928" s="6">
        <v>5</v>
      </c>
      <c r="C9928" s="6">
        <v>4</v>
      </c>
      <c r="D9928" s="6">
        <f>A9928+B9928+C9928</f>
        <v>24</v>
      </c>
      <c r="E9928" s="5">
        <f>IF(A9928=0,0,A9928*LABOR_HRS_WK_TOM*SEASON_WEEKS*(1+DIM_PCT_TOM)^A9928)</f>
        <v>5639.285028711136</v>
      </c>
      <c r="F9928" s="5">
        <f>IF(B9928=0,0,B9928*LABOR_HRS_WK_CAR*SEASON_WEEKS*(1+DIM_PCT_CAR)^B9928)</f>
        <v>169.71123193359367</v>
      </c>
      <c r="G9928" s="5">
        <f>IF(C9928=0,0,C9928*LABOR_HRS_WK_MES*SEASON_WEEKS*(1+DIM_PCT_MES)^C9928)</f>
        <v>189.17016064453119</v>
      </c>
      <c r="H9928" s="5">
        <f>E9928+F9928+G9928</f>
        <v>5998.1664212892611</v>
      </c>
      <c r="I9928" s="5">
        <f>MIN(H9928,FARMER_HRS)</f>
        <v>720</v>
      </c>
      <c r="J9928" s="5">
        <f>MAX(0,H9928-FARMER_HRS)</f>
        <v>5278.1664212892611</v>
      </c>
      <c r="K9928" s="2">
        <f>I9928*FARMER_RATE+J9928*TEMP_WORKER_RATE</f>
        <v>116634.83370293856</v>
      </c>
      <c r="L9928" s="2">
        <f>A9928*PRICE_TOM+B9928*PRICE_CAR+C9928*PRICE_MES</f>
        <v>153270</v>
      </c>
      <c r="M9928" s="2">
        <f>A9928*FERT_BED_TOM+B9928*FERT_BED_CAR+C9928*FERT_BED_MES</f>
        <v>18920</v>
      </c>
      <c r="N9928" s="6">
        <f>IF(AND(D9928&lt;=TOTAL_BEDS,J9928&lt;=TEMP_WORKER_MAX*TEMP_WORKER_HRS),1,0)</f>
        <v>1</v>
      </c>
      <c r="O9928" s="2">
        <f>L9928-M9928-K9928-FIXED_COSTS</f>
        <v>-2284.8337029385584</v>
      </c>
      <c r="P9928" s="2">
        <f>IF(N9928=1,O9928,"")</f>
        <v>-2284.8337029385584</v>
      </c>
    </row>
    <row r="9929">
      <c r="A9929" s="6">
        <v>15</v>
      </c>
      <c r="B9929" s="6">
        <v>5</v>
      </c>
      <c r="C9929" s="6">
        <v>5</v>
      </c>
      <c r="D9929" s="6">
        <f>A9929+B9929+C9929</f>
        <v>25</v>
      </c>
      <c r="E9929" s="5">
        <f>IF(A9929=0,0,A9929*LABOR_HRS_WK_TOM*SEASON_WEEKS*(1+DIM_PCT_TOM)^A9929)</f>
        <v>5639.285028711136</v>
      </c>
      <c r="F9929" s="5">
        <f>IF(B9929=0,0,B9929*LABOR_HRS_WK_CAR*SEASON_WEEKS*(1+DIM_PCT_CAR)^B9929)</f>
        <v>169.71123193359367</v>
      </c>
      <c r="G9929" s="5">
        <f>IF(C9929=0,0,C9929*LABOR_HRS_WK_MES*SEASON_WEEKS*(1+DIM_PCT_MES)^C9929)</f>
        <v>239.41848456573481</v>
      </c>
      <c r="H9929" s="5">
        <f>E9929+F9929+G9929</f>
        <v>6048.4147452104644</v>
      </c>
      <c r="I9929" s="5">
        <f>MIN(H9929,FARMER_HRS)</f>
        <v>720</v>
      </c>
      <c r="J9929" s="5">
        <f>MAX(0,H9929-FARMER_HRS)</f>
        <v>5328.4147452104644</v>
      </c>
      <c r="K9929" s="2">
        <f>I9929*FARMER_RATE+J9929*TEMP_WORKER_RATE</f>
        <v>117507.20043768168</v>
      </c>
      <c r="L9929" s="2">
        <f>A9929*PRICE_TOM+B9929*PRICE_CAR+C9929*PRICE_MES</f>
        <v>155970</v>
      </c>
      <c r="M9929" s="2">
        <f>A9929*FERT_BED_TOM+B9929*FERT_BED_CAR+C9929*FERT_BED_MES</f>
        <v>19800</v>
      </c>
      <c r="N9929" s="6">
        <f>IF(AND(D9929&lt;=TOTAL_BEDS,J9929&lt;=TEMP_WORKER_MAX*TEMP_WORKER_HRS),1,0)</f>
        <v>1</v>
      </c>
      <c r="O9929" s="2">
        <f>L9929-M9929-K9929-FIXED_COSTS</f>
        <v>-1337.2004376816767</v>
      </c>
      <c r="P9929" s="2">
        <f>IF(N9929=1,O9929,"")</f>
        <v>-1337.2004376816767</v>
      </c>
    </row>
    <row r="9930">
      <c r="A9930" s="6">
        <v>15</v>
      </c>
      <c r="B9930" s="6">
        <v>5</v>
      </c>
      <c r="C9930" s="6">
        <v>6</v>
      </c>
      <c r="D9930" s="6">
        <f>A9930+B9930+C9930</f>
        <v>26</v>
      </c>
      <c r="E9930" s="5">
        <f>IF(A9930=0,0,A9930*LABOR_HRS_WK_TOM*SEASON_WEEKS*(1+DIM_PCT_TOM)^A9930)</f>
        <v>5639.285028711136</v>
      </c>
      <c r="F9930" s="5">
        <f>IF(B9930=0,0,B9930*LABOR_HRS_WK_CAR*SEASON_WEEKS*(1+DIM_PCT_CAR)^B9930)</f>
        <v>169.71123193359367</v>
      </c>
      <c r="G9930" s="5">
        <f>IF(C9930=0,0,C9930*LABOR_HRS_WK_MES*SEASON_WEEKS*(1+DIM_PCT_MES)^C9930)</f>
        <v>290.89345874736773</v>
      </c>
      <c r="H9930" s="5">
        <f>E9930+F9930+G9930</f>
        <v>6099.8897193920975</v>
      </c>
      <c r="I9930" s="5">
        <f>MIN(H9930,FARMER_HRS)</f>
        <v>720</v>
      </c>
      <c r="J9930" s="5">
        <f>MAX(0,H9930-FARMER_HRS)</f>
        <v>5379.8897193920975</v>
      </c>
      <c r="K9930" s="2">
        <f>I9930*FARMER_RATE+J9930*TEMP_WORKER_RATE</f>
        <v>118400.86318389059</v>
      </c>
      <c r="L9930" s="2">
        <f>A9930*PRICE_TOM+B9930*PRICE_CAR+C9930*PRICE_MES</f>
        <v>158670</v>
      </c>
      <c r="M9930" s="2">
        <f>A9930*FERT_BED_TOM+B9930*FERT_BED_CAR+C9930*FERT_BED_MES</f>
        <v>20680</v>
      </c>
      <c r="N9930" s="6">
        <f>IF(AND(D9930&lt;=TOTAL_BEDS,J9930&lt;=TEMP_WORKER_MAX*TEMP_WORKER_HRS),1,0)</f>
        <v>1</v>
      </c>
      <c r="O9930" s="2">
        <f>L9930-M9930-K9930-FIXED_COSTS</f>
        <v>-410.86318389058579</v>
      </c>
      <c r="P9930" s="2">
        <f>IF(N9930=1,O9930,"")</f>
        <v>-410.86318389058579</v>
      </c>
    </row>
    <row r="9931">
      <c r="A9931" s="6">
        <v>15</v>
      </c>
      <c r="B9931" s="6">
        <v>5</v>
      </c>
      <c r="C9931" s="6">
        <v>7</v>
      </c>
      <c r="D9931" s="6">
        <f>A9931+B9931+C9931</f>
        <v>27</v>
      </c>
      <c r="E9931" s="5">
        <f>IF(A9931=0,0,A9931*LABOR_HRS_WK_TOM*SEASON_WEEKS*(1+DIM_PCT_TOM)^A9931)</f>
        <v>5639.285028711136</v>
      </c>
      <c r="F9931" s="5">
        <f>IF(B9931=0,0,B9931*LABOR_HRS_WK_CAR*SEASON_WEEKS*(1+DIM_PCT_CAR)^B9931)</f>
        <v>169.71123193359367</v>
      </c>
      <c r="G9931" s="5">
        <f>IF(C9931=0,0,C9931*LABOR_HRS_WK_MES*SEASON_WEEKS*(1+DIM_PCT_MES)^C9931)</f>
        <v>343.61789814532818</v>
      </c>
      <c r="H9931" s="5">
        <f>E9931+F9931+G9931</f>
        <v>6152.6141587900584</v>
      </c>
      <c r="I9931" s="5">
        <f>MIN(H9931,FARMER_HRS)</f>
        <v>720</v>
      </c>
      <c r="J9931" s="5">
        <f>MAX(0,H9931-FARMER_HRS)</f>
        <v>5432.6141587900584</v>
      </c>
      <c r="K9931" s="2">
        <f>I9931*FARMER_RATE+J9931*TEMP_WORKER_RATE</f>
        <v>119316.21803454962</v>
      </c>
      <c r="L9931" s="2">
        <f>A9931*PRICE_TOM+B9931*PRICE_CAR+C9931*PRICE_MES</f>
        <v>161370</v>
      </c>
      <c r="M9931" s="2">
        <f>A9931*FERT_BED_TOM+B9931*FERT_BED_CAR+C9931*FERT_BED_MES</f>
        <v>21560</v>
      </c>
      <c r="N9931" s="6">
        <f>IF(AND(D9931&lt;=TOTAL_BEDS,J9931&lt;=TEMP_WORKER_MAX*TEMP_WORKER_HRS),1,0)</f>
        <v>1</v>
      </c>
      <c r="O9931" s="2">
        <f>L9931-M9931-K9931-FIXED_COSTS</f>
        <v>493.78196545038372</v>
      </c>
      <c r="P9931" s="2">
        <f>IF(N9931=1,O9931,"")</f>
        <v>493.78196545038372</v>
      </c>
    </row>
    <row r="9932">
      <c r="A9932" s="6">
        <v>15</v>
      </c>
      <c r="B9932" s="6">
        <v>5</v>
      </c>
      <c r="C9932" s="6">
        <v>8</v>
      </c>
      <c r="D9932" s="6">
        <f>A9932+B9932+C9932</f>
        <v>28</v>
      </c>
      <c r="E9932" s="5">
        <f>IF(A9932=0,0,A9932*LABOR_HRS_WK_TOM*SEASON_WEEKS*(1+DIM_PCT_TOM)^A9932)</f>
        <v>5639.285028711136</v>
      </c>
      <c r="F9932" s="5">
        <f>IF(B9932=0,0,B9932*LABOR_HRS_WK_CAR*SEASON_WEEKS*(1+DIM_PCT_CAR)^B9932)</f>
        <v>169.71123193359367</v>
      </c>
      <c r="G9932" s="5">
        <f>IF(C9932=0,0,C9932*LABOR_HRS_WK_MES*SEASON_WEEKS*(1+DIM_PCT_MES)^C9932)</f>
        <v>397.61499642530833</v>
      </c>
      <c r="H9932" s="5">
        <f>E9932+F9932+G9932</f>
        <v>6206.6112570700379</v>
      </c>
      <c r="I9932" s="5">
        <f>MIN(H9932,FARMER_HRS)</f>
        <v>720</v>
      </c>
      <c r="J9932" s="5">
        <f>MAX(0,H9932-FARMER_HRS)</f>
        <v>5486.6112570700379</v>
      </c>
      <c r="K9932" s="2">
        <f>I9932*FARMER_RATE+J9932*TEMP_WORKER_RATE</f>
        <v>120253.66765746594</v>
      </c>
      <c r="L9932" s="2">
        <f>A9932*PRICE_TOM+B9932*PRICE_CAR+C9932*PRICE_MES</f>
        <v>164070</v>
      </c>
      <c r="M9932" s="2">
        <f>A9932*FERT_BED_TOM+B9932*FERT_BED_CAR+C9932*FERT_BED_MES</f>
        <v>22440</v>
      </c>
      <c r="N9932" s="6">
        <f>IF(AND(D9932&lt;=TOTAL_BEDS,J9932&lt;=TEMP_WORKER_MAX*TEMP_WORKER_HRS),1,0)</f>
        <v>1</v>
      </c>
      <c r="O9932" s="2">
        <f>L9932-M9932-K9932-FIXED_COSTS</f>
        <v>1376.3323425340641</v>
      </c>
      <c r="P9932" s="2">
        <f>IF(N9932=1,O9932,"")</f>
        <v>1376.3323425340641</v>
      </c>
    </row>
    <row r="9933">
      <c r="A9933" s="6">
        <v>15</v>
      </c>
      <c r="B9933" s="6">
        <v>5</v>
      </c>
      <c r="C9933" s="6">
        <v>9</v>
      </c>
      <c r="D9933" s="6">
        <f>A9933+B9933+C9933</f>
        <v>29</v>
      </c>
      <c r="E9933" s="5">
        <f>IF(A9933=0,0,A9933*LABOR_HRS_WK_TOM*SEASON_WEEKS*(1+DIM_PCT_TOM)^A9933)</f>
        <v>5639.285028711136</v>
      </c>
      <c r="F9933" s="5">
        <f>IF(B9933=0,0,B9933*LABOR_HRS_WK_CAR*SEASON_WEEKS*(1+DIM_PCT_CAR)^B9933)</f>
        <v>169.71123193359367</v>
      </c>
      <c r="G9933" s="5">
        <f>IF(C9933=0,0,C9933*LABOR_HRS_WK_MES*SEASON_WEEKS*(1+DIM_PCT_MES)^C9933)</f>
        <v>452.90833186570273</v>
      </c>
      <c r="H9933" s="5">
        <f>E9933+F9933+G9933</f>
        <v>6261.9045925104328</v>
      </c>
      <c r="I9933" s="5">
        <f>MIN(H9933,FARMER_HRS)</f>
        <v>720</v>
      </c>
      <c r="J9933" s="5">
        <f>MAX(0,H9933-FARMER_HRS)</f>
        <v>5541.9045925104328</v>
      </c>
      <c r="K9933" s="2">
        <f>I9933*FARMER_RATE+J9933*TEMP_WORKER_RATE</f>
        <v>121213.62139775057</v>
      </c>
      <c r="L9933" s="2">
        <f>A9933*PRICE_TOM+B9933*PRICE_CAR+C9933*PRICE_MES</f>
        <v>166770</v>
      </c>
      <c r="M9933" s="2">
        <f>A9933*FERT_BED_TOM+B9933*FERT_BED_CAR+C9933*FERT_BED_MES</f>
        <v>23320</v>
      </c>
      <c r="N9933" s="6">
        <f>IF(AND(D9933&lt;=TOTAL_BEDS,J9933&lt;=TEMP_WORKER_MAX*TEMP_WORKER_HRS),1,0)</f>
        <v>1</v>
      </c>
      <c r="O9933" s="2">
        <f>L9933-M9933-K9933-FIXED_COSTS</f>
        <v>2236.3786022494314</v>
      </c>
      <c r="P9933" s="2">
        <f>IF(N9933=1,O9933,"")</f>
        <v>2236.3786022494314</v>
      </c>
    </row>
    <row r="9934">
      <c r="A9934" s="6">
        <v>15</v>
      </c>
      <c r="B9934" s="6">
        <v>5</v>
      </c>
      <c r="C9934" s="6">
        <v>10</v>
      </c>
      <c r="D9934" s="6">
        <f>A9934+B9934+C9934</f>
        <v>30</v>
      </c>
      <c r="E9934" s="5">
        <f>IF(A9934=0,0,A9934*LABOR_HRS_WK_TOM*SEASON_WEEKS*(1+DIM_PCT_TOM)^A9934)</f>
        <v>5639.285028711136</v>
      </c>
      <c r="F9934" s="5">
        <f>IF(B9934=0,0,B9934*LABOR_HRS_WK_CAR*SEASON_WEEKS*(1+DIM_PCT_CAR)^B9934)</f>
        <v>169.71123193359367</v>
      </c>
      <c r="G9934" s="5">
        <f>IF(C9934=0,0,C9934*LABOR_HRS_WK_MES*SEASON_WEEKS*(1+DIM_PCT_MES)^C9934)</f>
        <v>509.52187334891551</v>
      </c>
      <c r="H9934" s="5">
        <f>E9934+F9934+G9934</f>
        <v>6318.5181339936453</v>
      </c>
      <c r="I9934" s="5">
        <f>MIN(H9934,FARMER_HRS)</f>
        <v>720</v>
      </c>
      <c r="J9934" s="5">
        <f>MAX(0,H9934-FARMER_HRS)</f>
        <v>5598.5181339936453</v>
      </c>
      <c r="K9934" s="2">
        <f>I9934*FARMER_RATE+J9934*TEMP_WORKER_RATE</f>
        <v>122196.49538183412</v>
      </c>
      <c r="L9934" s="2">
        <f>A9934*PRICE_TOM+B9934*PRICE_CAR+C9934*PRICE_MES</f>
        <v>169470</v>
      </c>
      <c r="M9934" s="2">
        <f>A9934*FERT_BED_TOM+B9934*FERT_BED_CAR+C9934*FERT_BED_MES</f>
        <v>24200</v>
      </c>
      <c r="N9934" s="6">
        <f>IF(AND(D9934&lt;=TOTAL_BEDS,J9934&lt;=TEMP_WORKER_MAX*TEMP_WORKER_HRS),1,0)</f>
        <v>1</v>
      </c>
      <c r="O9934" s="2">
        <f>L9934-M9934-K9934-FIXED_COSTS</f>
        <v>3073.5046181658836</v>
      </c>
      <c r="P9934" s="2">
        <f>IF(N9934=1,O9934,"")</f>
        <v>3073.5046181658836</v>
      </c>
    </row>
    <row r="9935">
      <c r="A9935" s="6">
        <v>15</v>
      </c>
      <c r="B9935" s="6">
        <v>5</v>
      </c>
      <c r="C9935" s="6">
        <v>11</v>
      </c>
      <c r="D9935" s="6">
        <f>A9935+B9935+C9935</f>
        <v>31</v>
      </c>
      <c r="E9935" s="5">
        <f>IF(A9935=0,0,A9935*LABOR_HRS_WK_TOM*SEASON_WEEKS*(1+DIM_PCT_TOM)^A9935)</f>
        <v>5639.285028711136</v>
      </c>
      <c r="F9935" s="5">
        <f>IF(B9935=0,0,B9935*LABOR_HRS_WK_CAR*SEASON_WEEKS*(1+DIM_PCT_CAR)^B9935)</f>
        <v>169.71123193359367</v>
      </c>
      <c r="G9935" s="5">
        <f>IF(C9935=0,0,C9935*LABOR_HRS_WK_MES*SEASON_WEEKS*(1+DIM_PCT_MES)^C9935)</f>
        <v>567.47998644235463</v>
      </c>
      <c r="H9935" s="5">
        <f>E9935+F9935+G9935</f>
        <v>6376.4762470870846</v>
      </c>
      <c r="I9935" s="5">
        <f>MIN(H9935,FARMER_HRS)</f>
        <v>720</v>
      </c>
      <c r="J9935" s="5">
        <f>MAX(0,H9935-FARMER_HRS)</f>
        <v>5656.4762470870846</v>
      </c>
      <c r="K9935" s="2">
        <f>I9935*FARMER_RATE+J9935*TEMP_WORKER_RATE</f>
        <v>123202.71262303967</v>
      </c>
      <c r="L9935" s="2">
        <f>A9935*PRICE_TOM+B9935*PRICE_CAR+C9935*PRICE_MES</f>
        <v>172170</v>
      </c>
      <c r="M9935" s="2">
        <f>A9935*FERT_BED_TOM+B9935*FERT_BED_CAR+C9935*FERT_BED_MES</f>
        <v>25080</v>
      </c>
      <c r="N9935" s="6">
        <f>IF(AND(D9935&lt;=TOTAL_BEDS,J9935&lt;=TEMP_WORKER_MAX*TEMP_WORKER_HRS),1,0)</f>
        <v>1</v>
      </c>
      <c r="O9935" s="2">
        <f>L9935-M9935-K9935-FIXED_COSTS</f>
        <v>3887.287376960332</v>
      </c>
      <c r="P9935" s="2">
        <f>IF(N9935=1,O9935,"")</f>
        <v>3887.287376960332</v>
      </c>
    </row>
    <row r="9936">
      <c r="A9936" s="6">
        <v>15</v>
      </c>
      <c r="B9936" s="6">
        <v>5</v>
      </c>
      <c r="C9936" s="6">
        <v>12</v>
      </c>
      <c r="D9936" s="6">
        <f>A9936+B9936+C9936</f>
        <v>32</v>
      </c>
      <c r="E9936" s="5">
        <f>IF(A9936=0,0,A9936*LABOR_HRS_WK_TOM*SEASON_WEEKS*(1+DIM_PCT_TOM)^A9936)</f>
        <v>5639.285028711136</v>
      </c>
      <c r="F9936" s="5">
        <f>IF(B9936=0,0,B9936*LABOR_HRS_WK_CAR*SEASON_WEEKS*(1+DIM_PCT_CAR)^B9936)</f>
        <v>169.71123193359367</v>
      </c>
      <c r="G9936" s="5">
        <f>IF(C9936=0,0,C9936*LABOR_HRS_WK_MES*SEASON_WEEKS*(1+DIM_PCT_MES)^C9936)</f>
        <v>626.807439570419</v>
      </c>
      <c r="H9936" s="5">
        <f>E9936+F9936+G9936</f>
        <v>6435.8037002151486</v>
      </c>
      <c r="I9936" s="5">
        <f>MIN(H9936,FARMER_HRS)</f>
        <v>720</v>
      </c>
      <c r="J9936" s="5">
        <f>MAX(0,H9936-FARMER_HRS)</f>
        <v>5715.8037002151486</v>
      </c>
      <c r="K9936" s="2">
        <f>I9936*FARMER_RATE+J9936*TEMP_WORKER_RATE</f>
        <v>124232.70312873521</v>
      </c>
      <c r="L9936" s="2">
        <f>A9936*PRICE_TOM+B9936*PRICE_CAR+C9936*PRICE_MES</f>
        <v>174870</v>
      </c>
      <c r="M9936" s="2">
        <f>A9936*FERT_BED_TOM+B9936*FERT_BED_CAR+C9936*FERT_BED_MES</f>
        <v>25960</v>
      </c>
      <c r="N9936" s="6">
        <f>IF(AND(D9936&lt;=TOTAL_BEDS,J9936&lt;=TEMP_WORKER_MAX*TEMP_WORKER_HRS),1,0)</f>
        <v>1</v>
      </c>
      <c r="O9936" s="2">
        <f>L9936-M9936-K9936-FIXED_COSTS</f>
        <v>4677.2968712647853</v>
      </c>
      <c r="P9936" s="2">
        <f>IF(N9936=1,O9936,"")</f>
        <v>4677.2968712647853</v>
      </c>
    </row>
    <row r="9937">
      <c r="A9937" s="6">
        <v>15</v>
      </c>
      <c r="B9937" s="6">
        <v>5</v>
      </c>
      <c r="C9937" s="6">
        <v>13</v>
      </c>
      <c r="D9937" s="6">
        <f>A9937+B9937+C9937</f>
        <v>33</v>
      </c>
      <c r="E9937" s="5">
        <f>IF(A9937=0,0,A9937*LABOR_HRS_WK_TOM*SEASON_WEEKS*(1+DIM_PCT_TOM)^A9937)</f>
        <v>5639.285028711136</v>
      </c>
      <c r="F9937" s="5">
        <f>IF(B9937=0,0,B9937*LABOR_HRS_WK_CAR*SEASON_WEEKS*(1+DIM_PCT_CAR)^B9937)</f>
        <v>169.71123193359367</v>
      </c>
      <c r="G9937" s="5">
        <f>IF(C9937=0,0,C9937*LABOR_HRS_WK_MES*SEASON_WEEKS*(1+DIM_PCT_MES)^C9937)</f>
        <v>687.52941027880331</v>
      </c>
      <c r="H9937" s="5">
        <f>E9937+F9937+G9937</f>
        <v>6496.5256709235327</v>
      </c>
      <c r="I9937" s="5">
        <f>MIN(H9937,FARMER_HRS)</f>
        <v>720</v>
      </c>
      <c r="J9937" s="5">
        <f>MAX(0,H9937-FARMER_HRS)</f>
        <v>5776.5256709235327</v>
      </c>
      <c r="K9937" s="2">
        <f>I9937*FARMER_RATE+J9937*TEMP_WORKER_RATE</f>
        <v>125286.90400908911</v>
      </c>
      <c r="L9937" s="2">
        <f>A9937*PRICE_TOM+B9937*PRICE_CAR+C9937*PRICE_MES</f>
        <v>177570</v>
      </c>
      <c r="M9937" s="2">
        <f>A9937*FERT_BED_TOM+B9937*FERT_BED_CAR+C9937*FERT_BED_MES</f>
        <v>26840</v>
      </c>
      <c r="N9937" s="6">
        <f>IF(AND(D9937&lt;=TOTAL_BEDS,J9937&lt;=TEMP_WORKER_MAX*TEMP_WORKER_HRS),1,0)</f>
        <v>0</v>
      </c>
      <c r="O9937" s="2">
        <f>L9937-M9937-K9937-FIXED_COSTS</f>
        <v>5443.0959909108933</v>
      </c>
      <c r="P9937" s="2">
        <f>IF(N9937=1,O9937,"")</f>
      </c>
    </row>
    <row r="9938">
      <c r="A9938" s="6">
        <v>15</v>
      </c>
      <c r="B9938" s="6">
        <v>5</v>
      </c>
      <c r="C9938" s="6">
        <v>14</v>
      </c>
      <c r="D9938" s="6">
        <f>A9938+B9938+C9938</f>
        <v>34</v>
      </c>
      <c r="E9938" s="5">
        <f>IF(A9938=0,0,A9938*LABOR_HRS_WK_TOM*SEASON_WEEKS*(1+DIM_PCT_TOM)^A9938)</f>
        <v>5639.285028711136</v>
      </c>
      <c r="F9938" s="5">
        <f>IF(B9938=0,0,B9938*LABOR_HRS_WK_CAR*SEASON_WEEKS*(1+DIM_PCT_CAR)^B9938)</f>
        <v>169.71123193359367</v>
      </c>
      <c r="G9938" s="5">
        <f>IF(C9938=0,0,C9938*LABOR_HRS_WK_MES*SEASON_WEEKS*(1+DIM_PCT_MES)^C9938)</f>
        <v>749.67149159246435</v>
      </c>
      <c r="H9938" s="5">
        <f>E9938+F9938+G9938</f>
        <v>6558.6677522371938</v>
      </c>
      <c r="I9938" s="5">
        <f>MIN(H9938,FARMER_HRS)</f>
        <v>720</v>
      </c>
      <c r="J9938" s="5">
        <f>MAX(0,H9938-FARMER_HRS)</f>
        <v>5838.6677522371938</v>
      </c>
      <c r="K9938" s="2">
        <f>I9938*FARMER_RATE+J9938*TEMP_WORKER_RATE</f>
        <v>126365.75958745128</v>
      </c>
      <c r="L9938" s="2">
        <f>A9938*PRICE_TOM+B9938*PRICE_CAR+C9938*PRICE_MES</f>
        <v>180270</v>
      </c>
      <c r="M9938" s="2">
        <f>A9938*FERT_BED_TOM+B9938*FERT_BED_CAR+C9938*FERT_BED_MES</f>
        <v>27720</v>
      </c>
      <c r="N9938" s="6">
        <f>IF(AND(D9938&lt;=TOTAL_BEDS,J9938&lt;=TEMP_WORKER_MAX*TEMP_WORKER_HRS),1,0)</f>
        <v>0</v>
      </c>
      <c r="O9938" s="2">
        <f>L9938-M9938-K9938-FIXED_COSTS</f>
        <v>6184.2404125487228</v>
      </c>
      <c r="P9938" s="2">
        <f>IF(N9938=1,O9938,"")</f>
      </c>
    </row>
    <row r="9939">
      <c r="A9939" s="6">
        <v>15</v>
      </c>
      <c r="B9939" s="6">
        <v>5</v>
      </c>
      <c r="C9939" s="6">
        <v>15</v>
      </c>
      <c r="D9939" s="6">
        <f>A9939+B9939+C9939</f>
        <v>35</v>
      </c>
      <c r="E9939" s="5">
        <f>IF(A9939=0,0,A9939*LABOR_HRS_WK_TOM*SEASON_WEEKS*(1+DIM_PCT_TOM)^A9939)</f>
        <v>5639.285028711136</v>
      </c>
      <c r="F9939" s="5">
        <f>IF(B9939=0,0,B9939*LABOR_HRS_WK_CAR*SEASON_WEEKS*(1+DIM_PCT_CAR)^B9939)</f>
        <v>169.71123193359367</v>
      </c>
      <c r="G9939" s="5">
        <f>IF(C9939=0,0,C9939*LABOR_HRS_WK_MES*SEASON_WEEKS*(1+DIM_PCT_MES)^C9939)</f>
        <v>813.25969846861074</v>
      </c>
      <c r="H9939" s="5">
        <f>E9939+F9939+G9939</f>
        <v>6622.25595911334</v>
      </c>
      <c r="I9939" s="5">
        <f>MIN(H9939,FARMER_HRS)</f>
        <v>720</v>
      </c>
      <c r="J9939" s="5">
        <f>MAX(0,H9939-FARMER_HRS)</f>
        <v>5902.25595911334</v>
      </c>
      <c r="K9939" s="2">
        <f>I9939*FARMER_RATE+J9939*TEMP_WORKER_RATE</f>
        <v>127469.72151238438</v>
      </c>
      <c r="L9939" s="2">
        <f>A9939*PRICE_TOM+B9939*PRICE_CAR+C9939*PRICE_MES</f>
        <v>182970</v>
      </c>
      <c r="M9939" s="2">
        <f>A9939*FERT_BED_TOM+B9939*FERT_BED_CAR+C9939*FERT_BED_MES</f>
        <v>28600</v>
      </c>
      <c r="N9939" s="6">
        <f>IF(AND(D9939&lt;=TOTAL_BEDS,J9939&lt;=TEMP_WORKER_MAX*TEMP_WORKER_HRS),1,0)</f>
        <v>0</v>
      </c>
      <c r="O9939" s="2">
        <f>L9939-M9939-K9939-FIXED_COSTS</f>
        <v>6900.278487615622</v>
      </c>
      <c r="P9939" s="2">
        <f>IF(N9939=1,O9939,"")</f>
      </c>
    </row>
    <row r="9940">
      <c r="A9940" s="6">
        <v>15</v>
      </c>
      <c r="B9940" s="6">
        <v>5</v>
      </c>
      <c r="C9940" s="6">
        <v>16</v>
      </c>
      <c r="D9940" s="6">
        <f>A9940+B9940+C9940</f>
        <v>36</v>
      </c>
      <c r="E9940" s="5">
        <f>IF(A9940=0,0,A9940*LABOR_HRS_WK_TOM*SEASON_WEEKS*(1+DIM_PCT_TOM)^A9940)</f>
        <v>5639.285028711136</v>
      </c>
      <c r="F9940" s="5">
        <f>IF(B9940=0,0,B9940*LABOR_HRS_WK_CAR*SEASON_WEEKS*(1+DIM_PCT_CAR)^B9940)</f>
        <v>169.71123193359367</v>
      </c>
      <c r="G9940" s="5">
        <f>IF(C9940=0,0,C9940*LABOR_HRS_WK_MES*SEASON_WEEKS*(1+DIM_PCT_MES)^C9940)</f>
        <v>878.32047434609967</v>
      </c>
      <c r="H9940" s="5">
        <f>E9940+F9940+G9940</f>
        <v>6687.316734990829</v>
      </c>
      <c r="I9940" s="5">
        <f>MIN(H9940,FARMER_HRS)</f>
        <v>720</v>
      </c>
      <c r="J9940" s="5">
        <f>MAX(0,H9940-FARMER_HRS)</f>
        <v>5967.316734990829</v>
      </c>
      <c r="K9940" s="2">
        <f>I9940*FARMER_RATE+J9940*TEMP_WORKER_RATE</f>
        <v>128599.24887136856</v>
      </c>
      <c r="L9940" s="2">
        <f>A9940*PRICE_TOM+B9940*PRICE_CAR+C9940*PRICE_MES</f>
        <v>185670</v>
      </c>
      <c r="M9940" s="2">
        <f>A9940*FERT_BED_TOM+B9940*FERT_BED_CAR+C9940*FERT_BED_MES</f>
        <v>29480</v>
      </c>
      <c r="N9940" s="6">
        <f>IF(AND(D9940&lt;=TOTAL_BEDS,J9940&lt;=TEMP_WORKER_MAX*TEMP_WORKER_HRS),1,0)</f>
        <v>0</v>
      </c>
      <c r="O9940" s="2">
        <f>L9940-M9940-K9940-FIXED_COSTS</f>
        <v>7590.75112863144</v>
      </c>
      <c r="P9940" s="2">
        <f>IF(N9940=1,O9940,"")</f>
      </c>
    </row>
    <row r="9941">
      <c r="A9941" s="6">
        <v>15</v>
      </c>
      <c r="B9941" s="6">
        <v>5</v>
      </c>
      <c r="C9941" s="6">
        <v>17</v>
      </c>
      <c r="D9941" s="6">
        <f>A9941+B9941+C9941</f>
        <v>37</v>
      </c>
      <c r="E9941" s="5">
        <f>IF(A9941=0,0,A9941*LABOR_HRS_WK_TOM*SEASON_WEEKS*(1+DIM_PCT_TOM)^A9941)</f>
        <v>5639.285028711136</v>
      </c>
      <c r="F9941" s="5">
        <f>IF(B9941=0,0,B9941*LABOR_HRS_WK_CAR*SEASON_WEEKS*(1+DIM_PCT_CAR)^B9941)</f>
        <v>169.71123193359367</v>
      </c>
      <c r="G9941" s="5">
        <f>IF(C9941=0,0,C9941*LABOR_HRS_WK_MES*SEASON_WEEKS*(1+DIM_PCT_MES)^C9941)</f>
        <v>944.88069779263992</v>
      </c>
      <c r="H9941" s="5">
        <f>E9941+F9941+G9941</f>
        <v>6753.8769584373695</v>
      </c>
      <c r="I9941" s="5">
        <f>MIN(H9941,FARMER_HRS)</f>
        <v>720</v>
      </c>
      <c r="J9941" s="5">
        <f>MAX(0,H9941-FARMER_HRS)</f>
        <v>6033.8769584373695</v>
      </c>
      <c r="K9941" s="2">
        <f>I9941*FARMER_RATE+J9941*TEMP_WORKER_RATE</f>
        <v>129754.80830620433</v>
      </c>
      <c r="L9941" s="2">
        <f>A9941*PRICE_TOM+B9941*PRICE_CAR+C9941*PRICE_MES</f>
        <v>188370</v>
      </c>
      <c r="M9941" s="2">
        <f>A9941*FERT_BED_TOM+B9941*FERT_BED_CAR+C9941*FERT_BED_MES</f>
        <v>30360</v>
      </c>
      <c r="N9941" s="6">
        <f>IF(AND(D9941&lt;=TOTAL_BEDS,J9941&lt;=TEMP_WORKER_MAX*TEMP_WORKER_HRS),1,0)</f>
        <v>0</v>
      </c>
      <c r="O9941" s="2">
        <f>L9941-M9941-K9941-FIXED_COSTS</f>
        <v>8255.19169379567</v>
      </c>
      <c r="P9941" s="2">
        <f>IF(N9941=1,O9941,"")</f>
      </c>
    </row>
    <row r="9942">
      <c r="A9942" s="6">
        <v>15</v>
      </c>
      <c r="B9942" s="6">
        <v>5</v>
      </c>
      <c r="C9942" s="6">
        <v>18</v>
      </c>
      <c r="D9942" s="6">
        <f>A9942+B9942+C9942</f>
        <v>38</v>
      </c>
      <c r="E9942" s="5">
        <f>IF(A9942=0,0,A9942*LABOR_HRS_WK_TOM*SEASON_WEEKS*(1+DIM_PCT_TOM)^A9942)</f>
        <v>5639.285028711136</v>
      </c>
      <c r="F9942" s="5">
        <f>IF(B9942=0,0,B9942*LABOR_HRS_WK_CAR*SEASON_WEEKS*(1+DIM_PCT_CAR)^B9942)</f>
        <v>169.71123193359367</v>
      </c>
      <c r="G9942" s="5">
        <f>IF(C9942=0,0,C9942*LABOR_HRS_WK_MES*SEASON_WEEKS*(1+DIM_PCT_MES)^C9942)</f>
        <v>1012.9676892512272</v>
      </c>
      <c r="H9942" s="5">
        <f>E9942+F9942+G9942</f>
        <v>6821.9639498959568</v>
      </c>
      <c r="I9942" s="5">
        <f>MIN(H9942,FARMER_HRS)</f>
        <v>720</v>
      </c>
      <c r="J9942" s="5">
        <f>MAX(0,H9942-FARMER_HRS)</f>
        <v>6101.9639498959568</v>
      </c>
      <c r="K9942" s="2">
        <f>I9942*FARMER_RATE+J9942*TEMP_WORKER_RATE</f>
        <v>130936.87413013814</v>
      </c>
      <c r="L9942" s="2">
        <f>A9942*PRICE_TOM+B9942*PRICE_CAR+C9942*PRICE_MES</f>
        <v>191070</v>
      </c>
      <c r="M9942" s="2">
        <f>A9942*FERT_BED_TOM+B9942*FERT_BED_CAR+C9942*FERT_BED_MES</f>
        <v>31240</v>
      </c>
      <c r="N9942" s="6">
        <f>IF(AND(D9942&lt;=TOTAL_BEDS,J9942&lt;=TEMP_WORKER_MAX*TEMP_WORKER_HRS),1,0)</f>
        <v>0</v>
      </c>
      <c r="O9942" s="2">
        <f>L9942-M9942-K9942-FIXED_COSTS</f>
        <v>8893.1258698618622</v>
      </c>
      <c r="P9942" s="2">
        <f>IF(N9942=1,O9942,"")</f>
      </c>
    </row>
    <row r="9943">
      <c r="A9943" s="6">
        <v>15</v>
      </c>
      <c r="B9943" s="6">
        <v>5</v>
      </c>
      <c r="C9943" s="6">
        <v>19</v>
      </c>
      <c r="D9943" s="6">
        <f>A9943+B9943+C9943</f>
        <v>39</v>
      </c>
      <c r="E9943" s="5">
        <f>IF(A9943=0,0,A9943*LABOR_HRS_WK_TOM*SEASON_WEEKS*(1+DIM_PCT_TOM)^A9943)</f>
        <v>5639.285028711136</v>
      </c>
      <c r="F9943" s="5">
        <f>IF(B9943=0,0,B9943*LABOR_HRS_WK_CAR*SEASON_WEEKS*(1+DIM_PCT_CAR)^B9943)</f>
        <v>169.71123193359367</v>
      </c>
      <c r="G9943" s="5">
        <f>IF(C9943=0,0,C9943*LABOR_HRS_WK_MES*SEASON_WEEKS*(1+DIM_PCT_MES)^C9943)</f>
        <v>1082.6092178872491</v>
      </c>
      <c r="H9943" s="5">
        <f>E9943+F9943+G9943</f>
        <v>6891.6054785319793</v>
      </c>
      <c r="I9943" s="5">
        <f>MIN(H9943,FARMER_HRS)</f>
        <v>720</v>
      </c>
      <c r="J9943" s="5">
        <f>MAX(0,H9943-FARMER_HRS)</f>
        <v>6171.6054785319793</v>
      </c>
      <c r="K9943" s="2">
        <f>I9943*FARMER_RATE+J9943*TEMP_WORKER_RATE</f>
        <v>132145.92844673575</v>
      </c>
      <c r="L9943" s="2">
        <f>A9943*PRICE_TOM+B9943*PRICE_CAR+C9943*PRICE_MES</f>
        <v>193770</v>
      </c>
      <c r="M9943" s="2">
        <f>A9943*FERT_BED_TOM+B9943*FERT_BED_CAR+C9943*FERT_BED_MES</f>
        <v>32120</v>
      </c>
      <c r="N9943" s="6">
        <f>IF(AND(D9943&lt;=TOTAL_BEDS,J9943&lt;=TEMP_WORKER_MAX*TEMP_WORKER_HRS),1,0)</f>
        <v>0</v>
      </c>
      <c r="O9943" s="2">
        <f>L9943-M9943-K9943-FIXED_COSTS</f>
        <v>9504.07155326425</v>
      </c>
      <c r="P9943" s="2">
        <f>IF(N9943=1,O9943,"")</f>
      </c>
    </row>
    <row r="9944">
      <c r="A9944" s="6">
        <v>15</v>
      </c>
      <c r="B9944" s="6">
        <v>5</v>
      </c>
      <c r="C9944" s="6">
        <v>20</v>
      </c>
      <c r="D9944" s="6">
        <f>A9944+B9944+C9944</f>
        <v>40</v>
      </c>
      <c r="E9944" s="5">
        <f>IF(A9944=0,0,A9944*LABOR_HRS_WK_TOM*SEASON_WEEKS*(1+DIM_PCT_TOM)^A9944)</f>
        <v>5639.285028711136</v>
      </c>
      <c r="F9944" s="5">
        <f>IF(B9944=0,0,B9944*LABOR_HRS_WK_CAR*SEASON_WEEKS*(1+DIM_PCT_CAR)^B9944)</f>
        <v>169.71123193359367</v>
      </c>
      <c r="G9944" s="5">
        <f>IF(C9944=0,0,C9944*LABOR_HRS_WK_MES*SEASON_WEEKS*(1+DIM_PCT_MES)^C9944)</f>
        <v>1153.8335085377259</v>
      </c>
      <c r="H9944" s="5">
        <f>E9944+F9944+G9944</f>
        <v>6962.8297691824555</v>
      </c>
      <c r="I9944" s="5">
        <f>MIN(H9944,FARMER_HRS)</f>
        <v>720</v>
      </c>
      <c r="J9944" s="5">
        <f>MAX(0,H9944-FARMER_HRS)</f>
        <v>6242.8297691824555</v>
      </c>
      <c r="K9944" s="2">
        <f>I9944*FARMER_RATE+J9944*TEMP_WORKER_RATE</f>
        <v>133382.46127052873</v>
      </c>
      <c r="L9944" s="2">
        <f>A9944*PRICE_TOM+B9944*PRICE_CAR+C9944*PRICE_MES</f>
        <v>196470</v>
      </c>
      <c r="M9944" s="2">
        <f>A9944*FERT_BED_TOM+B9944*FERT_BED_CAR+C9944*FERT_BED_MES</f>
        <v>33000</v>
      </c>
      <c r="N9944" s="6">
        <f>IF(AND(D9944&lt;=TOTAL_BEDS,J9944&lt;=TEMP_WORKER_MAX*TEMP_WORKER_HRS),1,0)</f>
        <v>0</v>
      </c>
      <c r="O9944" s="2">
        <f>L9944-M9944-K9944-FIXED_COSTS</f>
        <v>10087.538729471271</v>
      </c>
      <c r="P9944" s="2">
        <f>IF(N9944=1,O9944,"")</f>
      </c>
    </row>
    <row r="9945">
      <c r="A9945" s="6">
        <v>15</v>
      </c>
      <c r="B9945" s="6">
        <v>5</v>
      </c>
      <c r="C9945" s="6">
        <v>21</v>
      </c>
      <c r="D9945" s="6">
        <f>A9945+B9945+C9945</f>
        <v>41</v>
      </c>
      <c r="E9945" s="5">
        <f>IF(A9945=0,0,A9945*LABOR_HRS_WK_TOM*SEASON_WEEKS*(1+DIM_PCT_TOM)^A9945)</f>
        <v>5639.285028711136</v>
      </c>
      <c r="F9945" s="5">
        <f>IF(B9945=0,0,B9945*LABOR_HRS_WK_CAR*SEASON_WEEKS*(1+DIM_PCT_CAR)^B9945)</f>
        <v>169.71123193359367</v>
      </c>
      <c r="G9945" s="5">
        <f>IF(C9945=0,0,C9945*LABOR_HRS_WK_MES*SEASON_WEEKS*(1+DIM_PCT_MES)^C9945)</f>
        <v>1226.6692487641699</v>
      </c>
      <c r="H9945" s="5">
        <f>E9945+F9945+G9945</f>
        <v>7035.6655094089</v>
      </c>
      <c r="I9945" s="5">
        <f>MIN(H9945,FARMER_HRS)</f>
        <v>720</v>
      </c>
      <c r="J9945" s="5">
        <f>MAX(0,H9945-FARMER_HRS)</f>
        <v>6315.6655094089</v>
      </c>
      <c r="K9945" s="2">
        <f>I9945*FARMER_RATE+J9945*TEMP_WORKER_RATE</f>
        <v>134646.97064946007</v>
      </c>
      <c r="L9945" s="2">
        <f>A9945*PRICE_TOM+B9945*PRICE_CAR+C9945*PRICE_MES</f>
        <v>199170</v>
      </c>
      <c r="M9945" s="2">
        <f>A9945*FERT_BED_TOM+B9945*FERT_BED_CAR+C9945*FERT_BED_MES</f>
        <v>33880</v>
      </c>
      <c r="N9945" s="6">
        <f>IF(AND(D9945&lt;=TOTAL_BEDS,J9945&lt;=TEMP_WORKER_MAX*TEMP_WORKER_HRS),1,0)</f>
        <v>0</v>
      </c>
      <c r="O9945" s="2">
        <f>L9945-M9945-K9945-FIXED_COSTS</f>
        <v>10643.029350539931</v>
      </c>
      <c r="P9945" s="2">
        <f>IF(N9945=1,O9945,"")</f>
      </c>
    </row>
    <row r="9946">
      <c r="A9946" s="6">
        <v>15</v>
      </c>
      <c r="B9946" s="6">
        <v>5</v>
      </c>
      <c r="C9946" s="6">
        <v>22</v>
      </c>
      <c r="D9946" s="6">
        <f>A9946+B9946+C9946</f>
        <v>42</v>
      </c>
      <c r="E9946" s="5">
        <f>IF(A9946=0,0,A9946*LABOR_HRS_WK_TOM*SEASON_WEEKS*(1+DIM_PCT_TOM)^A9946)</f>
        <v>5639.285028711136</v>
      </c>
      <c r="F9946" s="5">
        <f>IF(B9946=0,0,B9946*LABOR_HRS_WK_CAR*SEASON_WEEKS*(1+DIM_PCT_CAR)^B9946)</f>
        <v>169.71123193359367</v>
      </c>
      <c r="G9946" s="5">
        <f>IF(C9946=0,0,C9946*LABOR_HRS_WK_MES*SEASON_WEEKS*(1+DIM_PCT_MES)^C9946)</f>
        <v>1301.1455960105659</v>
      </c>
      <c r="H9946" s="5">
        <f>E9946+F9946+G9946</f>
        <v>7110.1418566552957</v>
      </c>
      <c r="I9946" s="5">
        <f>MIN(H9946,FARMER_HRS)</f>
        <v>720</v>
      </c>
      <c r="J9946" s="5">
        <f>MAX(0,H9946-FARMER_HRS)</f>
        <v>6390.1418566552957</v>
      </c>
      <c r="K9946" s="2">
        <f>I9946*FARMER_RATE+J9946*TEMP_WORKER_RATE</f>
        <v>135939.96278915444</v>
      </c>
      <c r="L9946" s="2">
        <f>A9946*PRICE_TOM+B9946*PRICE_CAR+C9946*PRICE_MES</f>
        <v>201870</v>
      </c>
      <c r="M9946" s="2">
        <f>A9946*FERT_BED_TOM+B9946*FERT_BED_CAR+C9946*FERT_BED_MES</f>
        <v>34760</v>
      </c>
      <c r="N9946" s="6">
        <f>IF(AND(D9946&lt;=TOTAL_BEDS,J9946&lt;=TEMP_WORKER_MAX*TEMP_WORKER_HRS),1,0)</f>
        <v>0</v>
      </c>
      <c r="O9946" s="2">
        <f>L9946-M9946-K9946-FIXED_COSTS</f>
        <v>11170.037210845563</v>
      </c>
      <c r="P9946" s="2">
        <f>IF(N9946=1,O9946,"")</f>
      </c>
    </row>
    <row r="9947">
      <c r="A9947" s="6">
        <v>15</v>
      </c>
      <c r="B9947" s="6">
        <v>5</v>
      </c>
      <c r="C9947" s="6">
        <v>23</v>
      </c>
      <c r="D9947" s="6">
        <f>A9947+B9947+C9947</f>
        <v>43</v>
      </c>
      <c r="E9947" s="5">
        <f>IF(A9947=0,0,A9947*LABOR_HRS_WK_TOM*SEASON_WEEKS*(1+DIM_PCT_TOM)^A9947)</f>
        <v>5639.285028711136</v>
      </c>
      <c r="F9947" s="5">
        <f>IF(B9947=0,0,B9947*LABOR_HRS_WK_CAR*SEASON_WEEKS*(1+DIM_PCT_CAR)^B9947)</f>
        <v>169.71123193359367</v>
      </c>
      <c r="G9947" s="5">
        <f>IF(C9947=0,0,C9947*LABOR_HRS_WK_MES*SEASON_WEEKS*(1+DIM_PCT_MES)^C9947)</f>
        <v>1377.2921848680023</v>
      </c>
      <c r="H9947" s="5">
        <f>E9947+F9947+G9947</f>
        <v>7186.2884455127323</v>
      </c>
      <c r="I9947" s="5">
        <f>MIN(H9947,FARMER_HRS)</f>
        <v>720</v>
      </c>
      <c r="J9947" s="5">
        <f>MAX(0,H9947-FARMER_HRS)</f>
        <v>6466.2884455127323</v>
      </c>
      <c r="K9947" s="2">
        <f>I9947*FARMER_RATE+J9947*TEMP_WORKER_RATE</f>
        <v>137261.95217904047</v>
      </c>
      <c r="L9947" s="2">
        <f>A9947*PRICE_TOM+B9947*PRICE_CAR+C9947*PRICE_MES</f>
        <v>204570</v>
      </c>
      <c r="M9947" s="2">
        <f>A9947*FERT_BED_TOM+B9947*FERT_BED_CAR+C9947*FERT_BED_MES</f>
        <v>35640</v>
      </c>
      <c r="N9947" s="6">
        <f>IF(AND(D9947&lt;=TOTAL_BEDS,J9947&lt;=TEMP_WORKER_MAX*TEMP_WORKER_HRS),1,0)</f>
        <v>0</v>
      </c>
      <c r="O9947" s="2">
        <f>L9947-M9947-K9947-FIXED_COSTS</f>
        <v>11668.047820959531</v>
      </c>
      <c r="P9947" s="2">
        <f>IF(N9947=1,O9947,"")</f>
      </c>
    </row>
    <row r="9948">
      <c r="A9948" s="6">
        <v>15</v>
      </c>
      <c r="B9948" s="6">
        <v>5</v>
      </c>
      <c r="C9948" s="6">
        <v>24</v>
      </c>
      <c r="D9948" s="6">
        <f>A9948+B9948+C9948</f>
        <v>44</v>
      </c>
      <c r="E9948" s="5">
        <f>IF(A9948=0,0,A9948*LABOR_HRS_WK_TOM*SEASON_WEEKS*(1+DIM_PCT_TOM)^A9948)</f>
        <v>5639.285028711136</v>
      </c>
      <c r="F9948" s="5">
        <f>IF(B9948=0,0,B9948*LABOR_HRS_WK_CAR*SEASON_WEEKS*(1+DIM_PCT_CAR)^B9948)</f>
        <v>169.71123193359367</v>
      </c>
      <c r="G9948" s="5">
        <f>IF(C9948=0,0,C9948*LABOR_HRS_WK_MES*SEASON_WEEKS*(1+DIM_PCT_MES)^C9948)</f>
        <v>1455.139134447498</v>
      </c>
      <c r="H9948" s="5">
        <f>E9948+F9948+G9948</f>
        <v>7264.1353950922276</v>
      </c>
      <c r="I9948" s="5">
        <f>MIN(H9948,FARMER_HRS)</f>
        <v>720</v>
      </c>
      <c r="J9948" s="5">
        <f>MAX(0,H9948-FARMER_HRS)</f>
        <v>6544.1353950922276</v>
      </c>
      <c r="K9948" s="2">
        <f>I9948*FARMER_RATE+J9948*TEMP_WORKER_RATE</f>
        <v>138613.46172035119</v>
      </c>
      <c r="L9948" s="2">
        <f>A9948*PRICE_TOM+B9948*PRICE_CAR+C9948*PRICE_MES</f>
        <v>207270</v>
      </c>
      <c r="M9948" s="2">
        <f>A9948*FERT_BED_TOM+B9948*FERT_BED_CAR+C9948*FERT_BED_MES</f>
        <v>36520</v>
      </c>
      <c r="N9948" s="6">
        <f>IF(AND(D9948&lt;=TOTAL_BEDS,J9948&lt;=TEMP_WORKER_MAX*TEMP_WORKER_HRS),1,0)</f>
        <v>0</v>
      </c>
      <c r="O9948" s="2">
        <f>L9948-M9948-K9948-FIXED_COSTS</f>
        <v>12136.538279648812</v>
      </c>
      <c r="P9948" s="2">
        <f>IF(N9948=1,O9948,"")</f>
      </c>
    </row>
    <row r="9949">
      <c r="A9949" s="6">
        <v>15</v>
      </c>
      <c r="B9949" s="6">
        <v>5</v>
      </c>
      <c r="C9949" s="6">
        <v>25</v>
      </c>
      <c r="D9949" s="6">
        <f>A9949+B9949+C9949</f>
        <v>45</v>
      </c>
      <c r="E9949" s="5">
        <f>IF(A9949=0,0,A9949*LABOR_HRS_WK_TOM*SEASON_WEEKS*(1+DIM_PCT_TOM)^A9949)</f>
        <v>5639.285028711136</v>
      </c>
      <c r="F9949" s="5">
        <f>IF(B9949=0,0,B9949*LABOR_HRS_WK_CAR*SEASON_WEEKS*(1+DIM_PCT_CAR)^B9949)</f>
        <v>169.71123193359367</v>
      </c>
      <c r="G9949" s="5">
        <f>IF(C9949=0,0,C9949*LABOR_HRS_WK_MES*SEASON_WEEKS*(1+DIM_PCT_MES)^C9949)</f>
        <v>1534.7170558625955</v>
      </c>
      <c r="H9949" s="5">
        <f>E9949+F9949+G9949</f>
        <v>7343.7133165073255</v>
      </c>
      <c r="I9949" s="5">
        <f>MIN(H9949,FARMER_HRS)</f>
        <v>720</v>
      </c>
      <c r="J9949" s="5">
        <f>MAX(0,H9949-FARMER_HRS)</f>
        <v>6623.7133165073255</v>
      </c>
      <c r="K9949" s="2">
        <f>I9949*FARMER_RATE+J9949*TEMP_WORKER_RATE</f>
        <v>139995.02285602997</v>
      </c>
      <c r="L9949" s="2">
        <f>A9949*PRICE_TOM+B9949*PRICE_CAR+C9949*PRICE_MES</f>
        <v>209970</v>
      </c>
      <c r="M9949" s="2">
        <f>A9949*FERT_BED_TOM+B9949*FERT_BED_CAR+C9949*FERT_BED_MES</f>
        <v>37400</v>
      </c>
      <c r="N9949" s="6">
        <f>IF(AND(D9949&lt;=TOTAL_BEDS,J9949&lt;=TEMP_WORKER_MAX*TEMP_WORKER_HRS),1,0)</f>
        <v>0</v>
      </c>
      <c r="O9949" s="2">
        <f>L9949-M9949-K9949-FIXED_COSTS</f>
        <v>12574.977143970027</v>
      </c>
      <c r="P9949" s="2">
        <f>IF(N9949=1,O9949,"")</f>
      </c>
    </row>
    <row r="9950">
      <c r="A9950" s="6">
        <v>15</v>
      </c>
      <c r="B9950" s="6">
        <v>5</v>
      </c>
      <c r="C9950" s="6">
        <v>26</v>
      </c>
      <c r="D9950" s="6">
        <f>A9950+B9950+C9950</f>
        <v>46</v>
      </c>
      <c r="E9950" s="5">
        <f>IF(A9950=0,0,A9950*LABOR_HRS_WK_TOM*SEASON_WEEKS*(1+DIM_PCT_TOM)^A9950)</f>
        <v>5639.285028711136</v>
      </c>
      <c r="F9950" s="5">
        <f>IF(B9950=0,0,B9950*LABOR_HRS_WK_CAR*SEASON_WEEKS*(1+DIM_PCT_CAR)^B9950)</f>
        <v>169.71123193359367</v>
      </c>
      <c r="G9950" s="5">
        <f>IF(C9950=0,0,C9950*LABOR_HRS_WK_MES*SEASON_WEEKS*(1+DIM_PCT_MES)^C9950)</f>
        <v>1616.0570598233128</v>
      </c>
      <c r="H9950" s="5">
        <f>E9950+F9950+G9950</f>
        <v>7425.0533204680423</v>
      </c>
      <c r="I9950" s="5">
        <f>MIN(H9950,FARMER_HRS)</f>
        <v>720</v>
      </c>
      <c r="J9950" s="5">
        <f>MAX(0,H9950-FARMER_HRS)</f>
        <v>6705.0533204680423</v>
      </c>
      <c r="K9950" s="2">
        <f>I9950*FARMER_RATE+J9950*TEMP_WORKER_RATE</f>
        <v>141407.17570257018</v>
      </c>
      <c r="L9950" s="2">
        <f>A9950*PRICE_TOM+B9950*PRICE_CAR+C9950*PRICE_MES</f>
        <v>212670</v>
      </c>
      <c r="M9950" s="2">
        <f>A9950*FERT_BED_TOM+B9950*FERT_BED_CAR+C9950*FERT_BED_MES</f>
        <v>38280</v>
      </c>
      <c r="N9950" s="6">
        <f>IF(AND(D9950&lt;=TOTAL_BEDS,J9950&lt;=TEMP_WORKER_MAX*TEMP_WORKER_HRS),1,0)</f>
        <v>0</v>
      </c>
      <c r="O9950" s="2">
        <f>L9950-M9950-K9950-FIXED_COSTS</f>
        <v>12982.824297429819</v>
      </c>
      <c r="P9950" s="2">
        <f>IF(N9950=1,O9950,"")</f>
      </c>
    </row>
    <row r="9951">
      <c r="A9951" s="6">
        <v>15</v>
      </c>
      <c r="B9951" s="6">
        <v>5</v>
      </c>
      <c r="C9951" s="6">
        <v>27</v>
      </c>
      <c r="D9951" s="6">
        <f>A9951+B9951+C9951</f>
        <v>47</v>
      </c>
      <c r="E9951" s="5">
        <f>IF(A9951=0,0,A9951*LABOR_HRS_WK_TOM*SEASON_WEEKS*(1+DIM_PCT_TOM)^A9951)</f>
        <v>5639.285028711136</v>
      </c>
      <c r="F9951" s="5">
        <f>IF(B9951=0,0,B9951*LABOR_HRS_WK_CAR*SEASON_WEEKS*(1+DIM_PCT_CAR)^B9951)</f>
        <v>169.71123193359367</v>
      </c>
      <c r="G9951" s="5">
        <f>IF(C9951=0,0,C9951*LABOR_HRS_WK_MES*SEASON_WEEKS*(1+DIM_PCT_MES)^C9951)</f>
        <v>1699.19076434307</v>
      </c>
      <c r="H9951" s="5">
        <f>E9951+F9951+G9951</f>
        <v>7508.1870249877993</v>
      </c>
      <c r="I9951" s="5">
        <f>MIN(H9951,FARMER_HRS)</f>
        <v>720</v>
      </c>
      <c r="J9951" s="5">
        <f>MAX(0,H9951-FARMER_HRS)</f>
        <v>6788.1870249877993</v>
      </c>
      <c r="K9951" s="2">
        <f>I9951*FARMER_RATE+J9951*TEMP_WORKER_RATE</f>
        <v>142850.46918381596</v>
      </c>
      <c r="L9951" s="2">
        <f>A9951*PRICE_TOM+B9951*PRICE_CAR+C9951*PRICE_MES</f>
        <v>215370</v>
      </c>
      <c r="M9951" s="2">
        <f>A9951*FERT_BED_TOM+B9951*FERT_BED_CAR+C9951*FERT_BED_MES</f>
        <v>39160</v>
      </c>
      <c r="N9951" s="6">
        <f>IF(AND(D9951&lt;=TOTAL_BEDS,J9951&lt;=TEMP_WORKER_MAX*TEMP_WORKER_HRS),1,0)</f>
        <v>0</v>
      </c>
      <c r="O9951" s="2">
        <f>L9951-M9951-K9951-FIXED_COSTS</f>
        <v>13359.530816184037</v>
      </c>
      <c r="P9951" s="2">
        <f>IF(N9951=1,O9951,"")</f>
      </c>
    </row>
    <row r="9952">
      <c r="A9952" s="6">
        <v>15</v>
      </c>
      <c r="B9952" s="6">
        <v>5</v>
      </c>
      <c r="C9952" s="6">
        <v>28</v>
      </c>
      <c r="D9952" s="6">
        <f>A9952+B9952+C9952</f>
        <v>48</v>
      </c>
      <c r="E9952" s="5">
        <f>IF(A9952=0,0,A9952*LABOR_HRS_WK_TOM*SEASON_WEEKS*(1+DIM_PCT_TOM)^A9952)</f>
        <v>5639.285028711136</v>
      </c>
      <c r="F9952" s="5">
        <f>IF(B9952=0,0,B9952*LABOR_HRS_WK_CAR*SEASON_WEEKS*(1+DIM_PCT_CAR)^B9952)</f>
        <v>169.71123193359367</v>
      </c>
      <c r="G9952" s="5">
        <f>IF(C9952=0,0,C9952*LABOR_HRS_WK_MES*SEASON_WEEKS*(1+DIM_PCT_MES)^C9952)</f>
        <v>1784.1503025602233</v>
      </c>
      <c r="H9952" s="5">
        <f>E9952+F9952+G9952</f>
        <v>7593.1465632049531</v>
      </c>
      <c r="I9952" s="5">
        <f>MIN(H9952,FARMER_HRS)</f>
        <v>720</v>
      </c>
      <c r="J9952" s="5">
        <f>MAX(0,H9952-FARMER_HRS)</f>
        <v>6873.1465632049531</v>
      </c>
      <c r="K9952" s="2">
        <f>I9952*FARMER_RATE+J9952*TEMP_WORKER_RATE</f>
        <v>144325.46116675265</v>
      </c>
      <c r="L9952" s="2">
        <f>A9952*PRICE_TOM+B9952*PRICE_CAR+C9952*PRICE_MES</f>
        <v>218070</v>
      </c>
      <c r="M9952" s="2">
        <f>A9952*FERT_BED_TOM+B9952*FERT_BED_CAR+C9952*FERT_BED_MES</f>
        <v>40040</v>
      </c>
      <c r="N9952" s="6">
        <f>IF(AND(D9952&lt;=TOTAL_BEDS,J9952&lt;=TEMP_WORKER_MAX*TEMP_WORKER_HRS),1,0)</f>
        <v>0</v>
      </c>
      <c r="O9952" s="2">
        <f>L9952-M9952-K9952-FIXED_COSTS</f>
        <v>13704.538833247352</v>
      </c>
      <c r="P9952" s="2">
        <f>IF(N9952=1,O9952,"")</f>
      </c>
    </row>
    <row r="9953">
      <c r="A9953" s="6">
        <v>15</v>
      </c>
      <c r="B9953" s="6">
        <v>5</v>
      </c>
      <c r="C9953" s="6">
        <v>29</v>
      </c>
      <c r="D9953" s="6">
        <f>A9953+B9953+C9953</f>
        <v>49</v>
      </c>
      <c r="E9953" s="5">
        <f>IF(A9953=0,0,A9953*LABOR_HRS_WK_TOM*SEASON_WEEKS*(1+DIM_PCT_TOM)^A9953)</f>
        <v>5639.285028711136</v>
      </c>
      <c r="F9953" s="5">
        <f>IF(B9953=0,0,B9953*LABOR_HRS_WK_CAR*SEASON_WEEKS*(1+DIM_PCT_CAR)^B9953)</f>
        <v>169.71123193359367</v>
      </c>
      <c r="G9953" s="5">
        <f>IF(C9953=0,0,C9953*LABOR_HRS_WK_MES*SEASON_WEEKS*(1+DIM_PCT_MES)^C9953)</f>
        <v>1870.9683306758766</v>
      </c>
      <c r="H9953" s="5">
        <f>E9953+F9953+G9953</f>
        <v>7679.9645913206059</v>
      </c>
      <c r="I9953" s="5">
        <f>MIN(H9953,FARMER_HRS)</f>
        <v>720</v>
      </c>
      <c r="J9953" s="5">
        <f>MAX(0,H9953-FARMER_HRS)</f>
        <v>6959.9645913206059</v>
      </c>
      <c r="K9953" s="2">
        <f>I9953*FARMER_RATE+J9953*TEMP_WORKER_RATE</f>
        <v>145832.71859931608</v>
      </c>
      <c r="L9953" s="2">
        <f>A9953*PRICE_TOM+B9953*PRICE_CAR+C9953*PRICE_MES</f>
        <v>220770</v>
      </c>
      <c r="M9953" s="2">
        <f>A9953*FERT_BED_TOM+B9953*FERT_BED_CAR+C9953*FERT_BED_MES</f>
        <v>40920</v>
      </c>
      <c r="N9953" s="6">
        <f>IF(AND(D9953&lt;=TOTAL_BEDS,J9953&lt;=TEMP_WORKER_MAX*TEMP_WORKER_HRS),1,0)</f>
        <v>0</v>
      </c>
      <c r="O9953" s="2">
        <f>L9953-M9953-K9953-FIXED_COSTS</f>
        <v>14017.281400683918</v>
      </c>
      <c r="P9953" s="2">
        <f>IF(N9953=1,O9953,"")</f>
      </c>
    </row>
    <row r="9954">
      <c r="A9954" s="6">
        <v>15</v>
      </c>
      <c r="B9954" s="6">
        <v>5</v>
      </c>
      <c r="C9954" s="6">
        <v>30</v>
      </c>
      <c r="D9954" s="6">
        <f>A9954+B9954+C9954</f>
        <v>50</v>
      </c>
      <c r="E9954" s="5">
        <f>IF(A9954=0,0,A9954*LABOR_HRS_WK_TOM*SEASON_WEEKS*(1+DIM_PCT_TOM)^A9954)</f>
        <v>5639.285028711136</v>
      </c>
      <c r="F9954" s="5">
        <f>IF(B9954=0,0,B9954*LABOR_HRS_WK_CAR*SEASON_WEEKS*(1+DIM_PCT_CAR)^B9954)</f>
        <v>169.71123193359367</v>
      </c>
      <c r="G9954" s="5">
        <f>IF(C9954=0,0,C9954*LABOR_HRS_WK_MES*SEASON_WEEKS*(1+DIM_PCT_MES)^C9954)</f>
        <v>1959.6780360096466</v>
      </c>
      <c r="H9954" s="5">
        <f>E9954+F9954+G9954</f>
        <v>7768.6742966543761</v>
      </c>
      <c r="I9954" s="5">
        <f>MIN(H9954,FARMER_HRS)</f>
        <v>720</v>
      </c>
      <c r="J9954" s="5">
        <f>MAX(0,H9954-FARMER_HRS)</f>
        <v>7048.6742966543761</v>
      </c>
      <c r="K9954" s="2">
        <f>I9954*FARMER_RATE+J9954*TEMP_WORKER_RATE</f>
        <v>147372.81765024958</v>
      </c>
      <c r="L9954" s="2">
        <f>A9954*PRICE_TOM+B9954*PRICE_CAR+C9954*PRICE_MES</f>
        <v>223470</v>
      </c>
      <c r="M9954" s="2">
        <f>A9954*FERT_BED_TOM+B9954*FERT_BED_CAR+C9954*FERT_BED_MES</f>
        <v>41800</v>
      </c>
      <c r="N9954" s="6">
        <f>IF(AND(D9954&lt;=TOTAL_BEDS,J9954&lt;=TEMP_WORKER_MAX*TEMP_WORKER_HRS),1,0)</f>
        <v>0</v>
      </c>
      <c r="O9954" s="2">
        <f>L9954-M9954-K9954-FIXED_COSTS</f>
        <v>14297.182349750423</v>
      </c>
      <c r="P9954" s="2">
        <f>IF(N9954=1,O9954,"")</f>
      </c>
    </row>
    <row r="9955">
      <c r="A9955" s="6">
        <v>15</v>
      </c>
      <c r="B9955" s="6">
        <v>6</v>
      </c>
      <c r="C9955" s="6">
        <v>0</v>
      </c>
      <c r="D9955" s="6">
        <f>A9955+B9955+C9955</f>
        <v>21</v>
      </c>
      <c r="E9955" s="5">
        <f>IF(A9955=0,0,A9955*LABOR_HRS_WK_TOM*SEASON_WEEKS*(1+DIM_PCT_TOM)^A9955)</f>
        <v>5639.285028711136</v>
      </c>
      <c r="F9955" s="5">
        <f>IF(B9955=0,0,B9955*LABOR_HRS_WK_CAR*SEASON_WEEKS*(1+DIM_PCT_CAR)^B9955)</f>
        <v>208.7448152783202</v>
      </c>
      <c r="G9955" s="5">
        <f>IF(C9955=0,0,C9955*LABOR_HRS_WK_MES*SEASON_WEEKS*(1+DIM_PCT_MES)^C9955)</f>
        <v>0</v>
      </c>
      <c r="H9955" s="5">
        <f>E9955+F9955+G9955</f>
        <v>5848.0298439894559</v>
      </c>
      <c r="I9955" s="5">
        <f>MIN(H9955,FARMER_HRS)</f>
        <v>720</v>
      </c>
      <c r="J9955" s="5">
        <f>MAX(0,H9955-FARMER_HRS)</f>
        <v>5128.0298439894559</v>
      </c>
      <c r="K9955" s="2">
        <f>I9955*FARMER_RATE+J9955*TEMP_WORKER_RATE</f>
        <v>114028.29590259472</v>
      </c>
      <c r="L9955" s="2">
        <f>A9955*PRICE_TOM+B9955*PRICE_CAR+C9955*PRICE_MES</f>
        <v>144564</v>
      </c>
      <c r="M9955" s="2">
        <f>A9955*FERT_BED_TOM+B9955*FERT_BED_CAR+C9955*FERT_BED_MES</f>
        <v>15840</v>
      </c>
      <c r="N9955" s="6">
        <f>IF(AND(D9955&lt;=TOTAL_BEDS,J9955&lt;=TEMP_WORKER_MAX*TEMP_WORKER_HRS),1,0)</f>
        <v>1</v>
      </c>
      <c r="O9955" s="2">
        <f>L9955-M9955-K9955-FIXED_COSTS</f>
        <v>-5304.29590259472</v>
      </c>
      <c r="P9955" s="2">
        <f>IF(N9955=1,O9955,"")</f>
        <v>-5304.29590259472</v>
      </c>
    </row>
    <row r="9956">
      <c r="A9956" s="6">
        <v>15</v>
      </c>
      <c r="B9956" s="6">
        <v>6</v>
      </c>
      <c r="C9956" s="6">
        <v>1</v>
      </c>
      <c r="D9956" s="6">
        <f>A9956+B9956+C9956</f>
        <v>22</v>
      </c>
      <c r="E9956" s="5">
        <f>IF(A9956=0,0,A9956*LABOR_HRS_WK_TOM*SEASON_WEEKS*(1+DIM_PCT_TOM)^A9956)</f>
        <v>5639.285028711136</v>
      </c>
      <c r="F9956" s="5">
        <f>IF(B9956=0,0,B9956*LABOR_HRS_WK_CAR*SEASON_WEEKS*(1+DIM_PCT_CAR)^B9956)</f>
        <v>208.7448152783202</v>
      </c>
      <c r="G9956" s="5">
        <f>IF(C9956=0,0,C9956*LABOR_HRS_WK_MES*SEASON_WEEKS*(1+DIM_PCT_MES)^C9956)</f>
        <v>45.5625</v>
      </c>
      <c r="H9956" s="5">
        <f>E9956+F9956+G9956</f>
        <v>5893.5923439894559</v>
      </c>
      <c r="I9956" s="5">
        <f>MIN(H9956,FARMER_HRS)</f>
        <v>720</v>
      </c>
      <c r="J9956" s="5">
        <f>MAX(0,H9956-FARMER_HRS)</f>
        <v>5173.5923439894559</v>
      </c>
      <c r="K9956" s="2">
        <f>I9956*FARMER_RATE+J9956*TEMP_WORKER_RATE</f>
        <v>114819.31152759472</v>
      </c>
      <c r="L9956" s="2">
        <f>A9956*PRICE_TOM+B9956*PRICE_CAR+C9956*PRICE_MES</f>
        <v>147264</v>
      </c>
      <c r="M9956" s="2">
        <f>A9956*FERT_BED_TOM+B9956*FERT_BED_CAR+C9956*FERT_BED_MES</f>
        <v>16720</v>
      </c>
      <c r="N9956" s="6">
        <f>IF(AND(D9956&lt;=TOTAL_BEDS,J9956&lt;=TEMP_WORKER_MAX*TEMP_WORKER_HRS),1,0)</f>
        <v>1</v>
      </c>
      <c r="O9956" s="2">
        <f>L9956-M9956-K9956-FIXED_COSTS</f>
        <v>-4275.31152759472</v>
      </c>
      <c r="P9956" s="2">
        <f>IF(N9956=1,O9956,"")</f>
        <v>-4275.31152759472</v>
      </c>
    </row>
    <row r="9957">
      <c r="A9957" s="6">
        <v>15</v>
      </c>
      <c r="B9957" s="6">
        <v>6</v>
      </c>
      <c r="C9957" s="6">
        <v>2</v>
      </c>
      <c r="D9957" s="6">
        <f>A9957+B9957+C9957</f>
        <v>23</v>
      </c>
      <c r="E9957" s="5">
        <f>IF(A9957=0,0,A9957*LABOR_HRS_WK_TOM*SEASON_WEEKS*(1+DIM_PCT_TOM)^A9957)</f>
        <v>5639.285028711136</v>
      </c>
      <c r="F9957" s="5">
        <f>IF(B9957=0,0,B9957*LABOR_HRS_WK_CAR*SEASON_WEEKS*(1+DIM_PCT_CAR)^B9957)</f>
        <v>208.7448152783202</v>
      </c>
      <c r="G9957" s="5">
        <f>IF(C9957=0,0,C9957*LABOR_HRS_WK_MES*SEASON_WEEKS*(1+DIM_PCT_MES)^C9957)</f>
        <v>92.2640625</v>
      </c>
      <c r="H9957" s="5">
        <f>E9957+F9957+G9957</f>
        <v>5940.2939064894563</v>
      </c>
      <c r="I9957" s="5">
        <f>MIN(H9957,FARMER_HRS)</f>
        <v>720</v>
      </c>
      <c r="J9957" s="5">
        <f>MAX(0,H9957-FARMER_HRS)</f>
        <v>5220.2939064894563</v>
      </c>
      <c r="K9957" s="2">
        <f>I9957*FARMER_RATE+J9957*TEMP_WORKER_RATE</f>
        <v>115630.10254321972</v>
      </c>
      <c r="L9957" s="2">
        <f>A9957*PRICE_TOM+B9957*PRICE_CAR+C9957*PRICE_MES</f>
        <v>149964</v>
      </c>
      <c r="M9957" s="2">
        <f>A9957*FERT_BED_TOM+B9957*FERT_BED_CAR+C9957*FERT_BED_MES</f>
        <v>17600</v>
      </c>
      <c r="N9957" s="6">
        <f>IF(AND(D9957&lt;=TOTAL_BEDS,J9957&lt;=TEMP_WORKER_MAX*TEMP_WORKER_HRS),1,0)</f>
        <v>1</v>
      </c>
      <c r="O9957" s="2">
        <f>L9957-M9957-K9957-FIXED_COSTS</f>
        <v>-3266.1025432197202</v>
      </c>
      <c r="P9957" s="2">
        <f>IF(N9957=1,O9957,"")</f>
        <v>-3266.1025432197202</v>
      </c>
    </row>
    <row r="9958">
      <c r="A9958" s="6">
        <v>15</v>
      </c>
      <c r="B9958" s="6">
        <v>6</v>
      </c>
      <c r="C9958" s="6">
        <v>3</v>
      </c>
      <c r="D9958" s="6">
        <f>A9958+B9958+C9958</f>
        <v>24</v>
      </c>
      <c r="E9958" s="5">
        <f>IF(A9958=0,0,A9958*LABOR_HRS_WK_TOM*SEASON_WEEKS*(1+DIM_PCT_TOM)^A9958)</f>
        <v>5639.285028711136</v>
      </c>
      <c r="F9958" s="5">
        <f>IF(B9958=0,0,B9958*LABOR_HRS_WK_CAR*SEASON_WEEKS*(1+DIM_PCT_CAR)^B9958)</f>
        <v>208.7448152783202</v>
      </c>
      <c r="G9958" s="5">
        <f>IF(C9958=0,0,C9958*LABOR_HRS_WK_MES*SEASON_WEEKS*(1+DIM_PCT_MES)^C9958)</f>
        <v>140.12604492187498</v>
      </c>
      <c r="H9958" s="5">
        <f>E9958+F9958+G9958</f>
        <v>5988.1558889113312</v>
      </c>
      <c r="I9958" s="5">
        <f>MIN(H9958,FARMER_HRS)</f>
        <v>720</v>
      </c>
      <c r="J9958" s="5">
        <f>MAX(0,H9958-FARMER_HRS)</f>
        <v>5268.1558889113312</v>
      </c>
      <c r="K9958" s="2">
        <f>I9958*FARMER_RATE+J9958*TEMP_WORKER_RATE</f>
        <v>116461.03973804394</v>
      </c>
      <c r="L9958" s="2">
        <f>A9958*PRICE_TOM+B9958*PRICE_CAR+C9958*PRICE_MES</f>
        <v>152664</v>
      </c>
      <c r="M9958" s="2">
        <f>A9958*FERT_BED_TOM+B9958*FERT_BED_CAR+C9958*FERT_BED_MES</f>
        <v>18480</v>
      </c>
      <c r="N9958" s="6">
        <f>IF(AND(D9958&lt;=TOTAL_BEDS,J9958&lt;=TEMP_WORKER_MAX*TEMP_WORKER_HRS),1,0)</f>
        <v>1</v>
      </c>
      <c r="O9958" s="2">
        <f>L9958-M9958-K9958-FIXED_COSTS</f>
        <v>-2277.039738043939</v>
      </c>
      <c r="P9958" s="2">
        <f>IF(N9958=1,O9958,"")</f>
        <v>-2277.039738043939</v>
      </c>
    </row>
    <row r="9959">
      <c r="A9959" s="6">
        <v>15</v>
      </c>
      <c r="B9959" s="6">
        <v>6</v>
      </c>
      <c r="C9959" s="6">
        <v>4</v>
      </c>
      <c r="D9959" s="6">
        <f>A9959+B9959+C9959</f>
        <v>25</v>
      </c>
      <c r="E9959" s="5">
        <f>IF(A9959=0,0,A9959*LABOR_HRS_WK_TOM*SEASON_WEEKS*(1+DIM_PCT_TOM)^A9959)</f>
        <v>5639.285028711136</v>
      </c>
      <c r="F9959" s="5">
        <f>IF(B9959=0,0,B9959*LABOR_HRS_WK_CAR*SEASON_WEEKS*(1+DIM_PCT_CAR)^B9959)</f>
        <v>208.7448152783202</v>
      </c>
      <c r="G9959" s="5">
        <f>IF(C9959=0,0,C9959*LABOR_HRS_WK_MES*SEASON_WEEKS*(1+DIM_PCT_MES)^C9959)</f>
        <v>189.17016064453119</v>
      </c>
      <c r="H9959" s="5">
        <f>E9959+F9959+G9959</f>
        <v>6037.2000046339872</v>
      </c>
      <c r="I9959" s="5">
        <f>MIN(H9959,FARMER_HRS)</f>
        <v>720</v>
      </c>
      <c r="J9959" s="5">
        <f>MAX(0,H9959-FARMER_HRS)</f>
        <v>5317.2000046339872</v>
      </c>
      <c r="K9959" s="2">
        <f>I9959*FARMER_RATE+J9959*TEMP_WORKER_RATE</f>
        <v>117312.50008045117</v>
      </c>
      <c r="L9959" s="2">
        <f>A9959*PRICE_TOM+B9959*PRICE_CAR+C9959*PRICE_MES</f>
        <v>155364</v>
      </c>
      <c r="M9959" s="2">
        <f>A9959*FERT_BED_TOM+B9959*FERT_BED_CAR+C9959*FERT_BED_MES</f>
        <v>19360</v>
      </c>
      <c r="N9959" s="6">
        <f>IF(AND(D9959&lt;=TOTAL_BEDS,J9959&lt;=TEMP_WORKER_MAX*TEMP_WORKER_HRS),1,0)</f>
        <v>1</v>
      </c>
      <c r="O9959" s="2">
        <f>L9959-M9959-K9959-FIXED_COSTS</f>
        <v>-1308.5000804511656</v>
      </c>
      <c r="P9959" s="2">
        <f>IF(N9959=1,O9959,"")</f>
        <v>-1308.5000804511656</v>
      </c>
    </row>
    <row r="9960">
      <c r="A9960" s="6">
        <v>15</v>
      </c>
      <c r="B9960" s="6">
        <v>6</v>
      </c>
      <c r="C9960" s="6">
        <v>5</v>
      </c>
      <c r="D9960" s="6">
        <f>A9960+B9960+C9960</f>
        <v>26</v>
      </c>
      <c r="E9960" s="5">
        <f>IF(A9960=0,0,A9960*LABOR_HRS_WK_TOM*SEASON_WEEKS*(1+DIM_PCT_TOM)^A9960)</f>
        <v>5639.285028711136</v>
      </c>
      <c r="F9960" s="5">
        <f>IF(B9960=0,0,B9960*LABOR_HRS_WK_CAR*SEASON_WEEKS*(1+DIM_PCT_CAR)^B9960)</f>
        <v>208.7448152783202</v>
      </c>
      <c r="G9960" s="5">
        <f>IF(C9960=0,0,C9960*LABOR_HRS_WK_MES*SEASON_WEEKS*(1+DIM_PCT_MES)^C9960)</f>
        <v>239.41848456573481</v>
      </c>
      <c r="H9960" s="5">
        <f>E9960+F9960+G9960</f>
        <v>6087.4483285551905</v>
      </c>
      <c r="I9960" s="5">
        <f>MIN(H9960,FARMER_HRS)</f>
        <v>720</v>
      </c>
      <c r="J9960" s="5">
        <f>MAX(0,H9960-FARMER_HRS)</f>
        <v>5367.4483285551905</v>
      </c>
      <c r="K9960" s="2">
        <f>I9960*FARMER_RATE+J9960*TEMP_WORKER_RATE</f>
        <v>118184.86681519428</v>
      </c>
      <c r="L9960" s="2">
        <f>A9960*PRICE_TOM+B9960*PRICE_CAR+C9960*PRICE_MES</f>
        <v>158064</v>
      </c>
      <c r="M9960" s="2">
        <f>A9960*FERT_BED_TOM+B9960*FERT_BED_CAR+C9960*FERT_BED_MES</f>
        <v>20240</v>
      </c>
      <c r="N9960" s="6">
        <f>IF(AND(D9960&lt;=TOTAL_BEDS,J9960&lt;=TEMP_WORKER_MAX*TEMP_WORKER_HRS),1,0)</f>
        <v>1</v>
      </c>
      <c r="O9960" s="2">
        <f>L9960-M9960-K9960-FIXED_COSTS</f>
        <v>-360.86681519428384</v>
      </c>
      <c r="P9960" s="2">
        <f>IF(N9960=1,O9960,"")</f>
        <v>-360.86681519428384</v>
      </c>
    </row>
    <row r="9961">
      <c r="A9961" s="6">
        <v>15</v>
      </c>
      <c r="B9961" s="6">
        <v>6</v>
      </c>
      <c r="C9961" s="6">
        <v>6</v>
      </c>
      <c r="D9961" s="6">
        <f>A9961+B9961+C9961</f>
        <v>27</v>
      </c>
      <c r="E9961" s="5">
        <f>IF(A9961=0,0,A9961*LABOR_HRS_WK_TOM*SEASON_WEEKS*(1+DIM_PCT_TOM)^A9961)</f>
        <v>5639.285028711136</v>
      </c>
      <c r="F9961" s="5">
        <f>IF(B9961=0,0,B9961*LABOR_HRS_WK_CAR*SEASON_WEEKS*(1+DIM_PCT_CAR)^B9961)</f>
        <v>208.7448152783202</v>
      </c>
      <c r="G9961" s="5">
        <f>IF(C9961=0,0,C9961*LABOR_HRS_WK_MES*SEASON_WEEKS*(1+DIM_PCT_MES)^C9961)</f>
        <v>290.89345874736773</v>
      </c>
      <c r="H9961" s="5">
        <f>E9961+F9961+G9961</f>
        <v>6138.9233027368236</v>
      </c>
      <c r="I9961" s="5">
        <f>MIN(H9961,FARMER_HRS)</f>
        <v>720</v>
      </c>
      <c r="J9961" s="5">
        <f>MAX(0,H9961-FARMER_HRS)</f>
        <v>5418.9233027368236</v>
      </c>
      <c r="K9961" s="2">
        <f>I9961*FARMER_RATE+J9961*TEMP_WORKER_RATE</f>
        <v>119078.52956140319</v>
      </c>
      <c r="L9961" s="2">
        <f>A9961*PRICE_TOM+B9961*PRICE_CAR+C9961*PRICE_MES</f>
        <v>160764</v>
      </c>
      <c r="M9961" s="2">
        <f>A9961*FERT_BED_TOM+B9961*FERT_BED_CAR+C9961*FERT_BED_MES</f>
        <v>21120</v>
      </c>
      <c r="N9961" s="6">
        <f>IF(AND(D9961&lt;=TOTAL_BEDS,J9961&lt;=TEMP_WORKER_MAX*TEMP_WORKER_HRS),1,0)</f>
        <v>1</v>
      </c>
      <c r="O9961" s="2">
        <f>L9961-M9961-K9961-FIXED_COSTS</f>
        <v>565.47043859680707</v>
      </c>
      <c r="P9961" s="2">
        <f>IF(N9961=1,O9961,"")</f>
        <v>565.47043859680707</v>
      </c>
    </row>
    <row r="9962">
      <c r="A9962" s="6">
        <v>15</v>
      </c>
      <c r="B9962" s="6">
        <v>6</v>
      </c>
      <c r="C9962" s="6">
        <v>7</v>
      </c>
      <c r="D9962" s="6">
        <f>A9962+B9962+C9962</f>
        <v>28</v>
      </c>
      <c r="E9962" s="5">
        <f>IF(A9962=0,0,A9962*LABOR_HRS_WK_TOM*SEASON_WEEKS*(1+DIM_PCT_TOM)^A9962)</f>
        <v>5639.285028711136</v>
      </c>
      <c r="F9962" s="5">
        <f>IF(B9962=0,0,B9962*LABOR_HRS_WK_CAR*SEASON_WEEKS*(1+DIM_PCT_CAR)^B9962)</f>
        <v>208.7448152783202</v>
      </c>
      <c r="G9962" s="5">
        <f>IF(C9962=0,0,C9962*LABOR_HRS_WK_MES*SEASON_WEEKS*(1+DIM_PCT_MES)^C9962)</f>
        <v>343.61789814532818</v>
      </c>
      <c r="H9962" s="5">
        <f>E9962+F9962+G9962</f>
        <v>6191.6477421347845</v>
      </c>
      <c r="I9962" s="5">
        <f>MIN(H9962,FARMER_HRS)</f>
        <v>720</v>
      </c>
      <c r="J9962" s="5">
        <f>MAX(0,H9962-FARMER_HRS)</f>
        <v>5471.6477421347845</v>
      </c>
      <c r="K9962" s="2">
        <f>I9962*FARMER_RATE+J9962*TEMP_WORKER_RATE</f>
        <v>119993.88441206222</v>
      </c>
      <c r="L9962" s="2">
        <f>A9962*PRICE_TOM+B9962*PRICE_CAR+C9962*PRICE_MES</f>
        <v>163464</v>
      </c>
      <c r="M9962" s="2">
        <f>A9962*FERT_BED_TOM+B9962*FERT_BED_CAR+C9962*FERT_BED_MES</f>
        <v>22000</v>
      </c>
      <c r="N9962" s="6">
        <f>IF(AND(D9962&lt;=TOTAL_BEDS,J9962&lt;=TEMP_WORKER_MAX*TEMP_WORKER_HRS),1,0)</f>
        <v>1</v>
      </c>
      <c r="O9962" s="2">
        <f>L9962-M9962-K9962-FIXED_COSTS</f>
        <v>1470.1155879377766</v>
      </c>
      <c r="P9962" s="2">
        <f>IF(N9962=1,O9962,"")</f>
        <v>1470.1155879377766</v>
      </c>
    </row>
    <row r="9963">
      <c r="A9963" s="6">
        <v>15</v>
      </c>
      <c r="B9963" s="6">
        <v>6</v>
      </c>
      <c r="C9963" s="6">
        <v>8</v>
      </c>
      <c r="D9963" s="6">
        <f>A9963+B9963+C9963</f>
        <v>29</v>
      </c>
      <c r="E9963" s="5">
        <f>IF(A9963=0,0,A9963*LABOR_HRS_WK_TOM*SEASON_WEEKS*(1+DIM_PCT_TOM)^A9963)</f>
        <v>5639.285028711136</v>
      </c>
      <c r="F9963" s="5">
        <f>IF(B9963=0,0,B9963*LABOR_HRS_WK_CAR*SEASON_WEEKS*(1+DIM_PCT_CAR)^B9963)</f>
        <v>208.7448152783202</v>
      </c>
      <c r="G9963" s="5">
        <f>IF(C9963=0,0,C9963*LABOR_HRS_WK_MES*SEASON_WEEKS*(1+DIM_PCT_MES)^C9963)</f>
        <v>397.61499642530833</v>
      </c>
      <c r="H9963" s="5">
        <f>E9963+F9963+G9963</f>
        <v>6245.6448404147641</v>
      </c>
      <c r="I9963" s="5">
        <f>MIN(H9963,FARMER_HRS)</f>
        <v>720</v>
      </c>
      <c r="J9963" s="5">
        <f>MAX(0,H9963-FARMER_HRS)</f>
        <v>5525.6448404147641</v>
      </c>
      <c r="K9963" s="2">
        <f>I9963*FARMER_RATE+J9963*TEMP_WORKER_RATE</f>
        <v>120931.33403497854</v>
      </c>
      <c r="L9963" s="2">
        <f>A9963*PRICE_TOM+B9963*PRICE_CAR+C9963*PRICE_MES</f>
        <v>166164</v>
      </c>
      <c r="M9963" s="2">
        <f>A9963*FERT_BED_TOM+B9963*FERT_BED_CAR+C9963*FERT_BED_MES</f>
        <v>22880</v>
      </c>
      <c r="N9963" s="6">
        <f>IF(AND(D9963&lt;=TOTAL_BEDS,J9963&lt;=TEMP_WORKER_MAX*TEMP_WORKER_HRS),1,0)</f>
        <v>1</v>
      </c>
      <c r="O9963" s="2">
        <f>L9963-M9963-K9963-FIXED_COSTS</f>
        <v>2352.6659650214569</v>
      </c>
      <c r="P9963" s="2">
        <f>IF(N9963=1,O9963,"")</f>
        <v>2352.6659650214569</v>
      </c>
    </row>
    <row r="9964">
      <c r="A9964" s="6">
        <v>15</v>
      </c>
      <c r="B9964" s="6">
        <v>6</v>
      </c>
      <c r="C9964" s="6">
        <v>9</v>
      </c>
      <c r="D9964" s="6">
        <f>A9964+B9964+C9964</f>
        <v>30</v>
      </c>
      <c r="E9964" s="5">
        <f>IF(A9964=0,0,A9964*LABOR_HRS_WK_TOM*SEASON_WEEKS*(1+DIM_PCT_TOM)^A9964)</f>
        <v>5639.285028711136</v>
      </c>
      <c r="F9964" s="5">
        <f>IF(B9964=0,0,B9964*LABOR_HRS_WK_CAR*SEASON_WEEKS*(1+DIM_PCT_CAR)^B9964)</f>
        <v>208.7448152783202</v>
      </c>
      <c r="G9964" s="5">
        <f>IF(C9964=0,0,C9964*LABOR_HRS_WK_MES*SEASON_WEEKS*(1+DIM_PCT_MES)^C9964)</f>
        <v>452.90833186570273</v>
      </c>
      <c r="H9964" s="5">
        <f>E9964+F9964+G9964</f>
        <v>6300.938175855159</v>
      </c>
      <c r="I9964" s="5">
        <f>MIN(H9964,FARMER_HRS)</f>
        <v>720</v>
      </c>
      <c r="J9964" s="5">
        <f>MAX(0,H9964-FARMER_HRS)</f>
        <v>5580.938175855159</v>
      </c>
      <c r="K9964" s="2">
        <f>I9964*FARMER_RATE+J9964*TEMP_WORKER_RATE</f>
        <v>121891.28777526318</v>
      </c>
      <c r="L9964" s="2">
        <f>A9964*PRICE_TOM+B9964*PRICE_CAR+C9964*PRICE_MES</f>
        <v>168864</v>
      </c>
      <c r="M9964" s="2">
        <f>A9964*FERT_BED_TOM+B9964*FERT_BED_CAR+C9964*FERT_BED_MES</f>
        <v>23760</v>
      </c>
      <c r="N9964" s="6">
        <f>IF(AND(D9964&lt;=TOTAL_BEDS,J9964&lt;=TEMP_WORKER_MAX*TEMP_WORKER_HRS),1,0)</f>
        <v>1</v>
      </c>
      <c r="O9964" s="2">
        <f>L9964-M9964-K9964-FIXED_COSTS</f>
        <v>3212.7122247368243</v>
      </c>
      <c r="P9964" s="2">
        <f>IF(N9964=1,O9964,"")</f>
        <v>3212.7122247368243</v>
      </c>
    </row>
    <row r="9965">
      <c r="A9965" s="6">
        <v>15</v>
      </c>
      <c r="B9965" s="6">
        <v>6</v>
      </c>
      <c r="C9965" s="6">
        <v>10</v>
      </c>
      <c r="D9965" s="6">
        <f>A9965+B9965+C9965</f>
        <v>31</v>
      </c>
      <c r="E9965" s="5">
        <f>IF(A9965=0,0,A9965*LABOR_HRS_WK_TOM*SEASON_WEEKS*(1+DIM_PCT_TOM)^A9965)</f>
        <v>5639.285028711136</v>
      </c>
      <c r="F9965" s="5">
        <f>IF(B9965=0,0,B9965*LABOR_HRS_WK_CAR*SEASON_WEEKS*(1+DIM_PCT_CAR)^B9965)</f>
        <v>208.7448152783202</v>
      </c>
      <c r="G9965" s="5">
        <f>IF(C9965=0,0,C9965*LABOR_HRS_WK_MES*SEASON_WEEKS*(1+DIM_PCT_MES)^C9965)</f>
        <v>509.52187334891551</v>
      </c>
      <c r="H9965" s="5">
        <f>E9965+F9965+G9965</f>
        <v>6357.5517173383714</v>
      </c>
      <c r="I9965" s="5">
        <f>MIN(H9965,FARMER_HRS)</f>
        <v>720</v>
      </c>
      <c r="J9965" s="5">
        <f>MAX(0,H9965-FARMER_HRS)</f>
        <v>5637.5517173383714</v>
      </c>
      <c r="K9965" s="2">
        <f>I9965*FARMER_RATE+J9965*TEMP_WORKER_RATE</f>
        <v>122874.16175934672</v>
      </c>
      <c r="L9965" s="2">
        <f>A9965*PRICE_TOM+B9965*PRICE_CAR+C9965*PRICE_MES</f>
        <v>171564</v>
      </c>
      <c r="M9965" s="2">
        <f>A9965*FERT_BED_TOM+B9965*FERT_BED_CAR+C9965*FERT_BED_MES</f>
        <v>24640</v>
      </c>
      <c r="N9965" s="6">
        <f>IF(AND(D9965&lt;=TOTAL_BEDS,J9965&lt;=TEMP_WORKER_MAX*TEMP_WORKER_HRS),1,0)</f>
        <v>1</v>
      </c>
      <c r="O9965" s="2">
        <f>L9965-M9965-K9965-FIXED_COSTS</f>
        <v>4049.8382406532764</v>
      </c>
      <c r="P9965" s="2">
        <f>IF(N9965=1,O9965,"")</f>
        <v>4049.8382406532764</v>
      </c>
    </row>
    <row r="9966">
      <c r="A9966" s="6">
        <v>15</v>
      </c>
      <c r="B9966" s="6">
        <v>6</v>
      </c>
      <c r="C9966" s="6">
        <v>11</v>
      </c>
      <c r="D9966" s="6">
        <f>A9966+B9966+C9966</f>
        <v>32</v>
      </c>
      <c r="E9966" s="5">
        <f>IF(A9966=0,0,A9966*LABOR_HRS_WK_TOM*SEASON_WEEKS*(1+DIM_PCT_TOM)^A9966)</f>
        <v>5639.285028711136</v>
      </c>
      <c r="F9966" s="5">
        <f>IF(B9966=0,0,B9966*LABOR_HRS_WK_CAR*SEASON_WEEKS*(1+DIM_PCT_CAR)^B9966)</f>
        <v>208.7448152783202</v>
      </c>
      <c r="G9966" s="5">
        <f>IF(C9966=0,0,C9966*LABOR_HRS_WK_MES*SEASON_WEEKS*(1+DIM_PCT_MES)^C9966)</f>
        <v>567.47998644235463</v>
      </c>
      <c r="H9966" s="5">
        <f>E9966+F9966+G9966</f>
        <v>6415.5098304318108</v>
      </c>
      <c r="I9966" s="5">
        <f>MIN(H9966,FARMER_HRS)</f>
        <v>720</v>
      </c>
      <c r="J9966" s="5">
        <f>MAX(0,H9966-FARMER_HRS)</f>
        <v>5695.5098304318108</v>
      </c>
      <c r="K9966" s="2">
        <f>I9966*FARMER_RATE+J9966*TEMP_WORKER_RATE</f>
        <v>123880.37900055228</v>
      </c>
      <c r="L9966" s="2">
        <f>A9966*PRICE_TOM+B9966*PRICE_CAR+C9966*PRICE_MES</f>
        <v>174264</v>
      </c>
      <c r="M9966" s="2">
        <f>A9966*FERT_BED_TOM+B9966*FERT_BED_CAR+C9966*FERT_BED_MES</f>
        <v>25520</v>
      </c>
      <c r="N9966" s="6">
        <f>IF(AND(D9966&lt;=TOTAL_BEDS,J9966&lt;=TEMP_WORKER_MAX*TEMP_WORKER_HRS),1,0)</f>
        <v>1</v>
      </c>
      <c r="O9966" s="2">
        <f>L9966-M9966-K9966-FIXED_COSTS</f>
        <v>4863.6209994477249</v>
      </c>
      <c r="P9966" s="2">
        <f>IF(N9966=1,O9966,"")</f>
        <v>4863.6209994477249</v>
      </c>
    </row>
    <row r="9967">
      <c r="A9967" s="6">
        <v>15</v>
      </c>
      <c r="B9967" s="6">
        <v>6</v>
      </c>
      <c r="C9967" s="6">
        <v>12</v>
      </c>
      <c r="D9967" s="6">
        <f>A9967+B9967+C9967</f>
        <v>33</v>
      </c>
      <c r="E9967" s="5">
        <f>IF(A9967=0,0,A9967*LABOR_HRS_WK_TOM*SEASON_WEEKS*(1+DIM_PCT_TOM)^A9967)</f>
        <v>5639.285028711136</v>
      </c>
      <c r="F9967" s="5">
        <f>IF(B9967=0,0,B9967*LABOR_HRS_WK_CAR*SEASON_WEEKS*(1+DIM_PCT_CAR)^B9967)</f>
        <v>208.7448152783202</v>
      </c>
      <c r="G9967" s="5">
        <f>IF(C9967=0,0,C9967*LABOR_HRS_WK_MES*SEASON_WEEKS*(1+DIM_PCT_MES)^C9967)</f>
        <v>626.807439570419</v>
      </c>
      <c r="H9967" s="5">
        <f>E9967+F9967+G9967</f>
        <v>6474.8372835598748</v>
      </c>
      <c r="I9967" s="5">
        <f>MIN(H9967,FARMER_HRS)</f>
        <v>720</v>
      </c>
      <c r="J9967" s="5">
        <f>MAX(0,H9967-FARMER_HRS)</f>
        <v>5754.8372835598748</v>
      </c>
      <c r="K9967" s="2">
        <f>I9967*FARMER_RATE+J9967*TEMP_WORKER_RATE</f>
        <v>124910.36950624782</v>
      </c>
      <c r="L9967" s="2">
        <f>A9967*PRICE_TOM+B9967*PRICE_CAR+C9967*PRICE_MES</f>
        <v>176964</v>
      </c>
      <c r="M9967" s="2">
        <f>A9967*FERT_BED_TOM+B9967*FERT_BED_CAR+C9967*FERT_BED_MES</f>
        <v>26400</v>
      </c>
      <c r="N9967" s="6">
        <f>IF(AND(D9967&lt;=TOTAL_BEDS,J9967&lt;=TEMP_WORKER_MAX*TEMP_WORKER_HRS),1,0)</f>
        <v>1</v>
      </c>
      <c r="O9967" s="2">
        <f>L9967-M9967-K9967-FIXED_COSTS</f>
        <v>5653.6304937521782</v>
      </c>
      <c r="P9967" s="2">
        <f>IF(N9967=1,O9967,"")</f>
        <v>5653.6304937521782</v>
      </c>
    </row>
    <row r="9968">
      <c r="A9968" s="6">
        <v>15</v>
      </c>
      <c r="B9968" s="6">
        <v>6</v>
      </c>
      <c r="C9968" s="6">
        <v>13</v>
      </c>
      <c r="D9968" s="6">
        <f>A9968+B9968+C9968</f>
        <v>34</v>
      </c>
      <c r="E9968" s="5">
        <f>IF(A9968=0,0,A9968*LABOR_HRS_WK_TOM*SEASON_WEEKS*(1+DIM_PCT_TOM)^A9968)</f>
        <v>5639.285028711136</v>
      </c>
      <c r="F9968" s="5">
        <f>IF(B9968=0,0,B9968*LABOR_HRS_WK_CAR*SEASON_WEEKS*(1+DIM_PCT_CAR)^B9968)</f>
        <v>208.7448152783202</v>
      </c>
      <c r="G9968" s="5">
        <f>IF(C9968=0,0,C9968*LABOR_HRS_WK_MES*SEASON_WEEKS*(1+DIM_PCT_MES)^C9968)</f>
        <v>687.52941027880331</v>
      </c>
      <c r="H9968" s="5">
        <f>E9968+F9968+G9968</f>
        <v>6535.5592542682589</v>
      </c>
      <c r="I9968" s="5">
        <f>MIN(H9968,FARMER_HRS)</f>
        <v>720</v>
      </c>
      <c r="J9968" s="5">
        <f>MAX(0,H9968-FARMER_HRS)</f>
        <v>5815.5592542682589</v>
      </c>
      <c r="K9968" s="2">
        <f>I9968*FARMER_RATE+J9968*TEMP_WORKER_RATE</f>
        <v>125964.57038660171</v>
      </c>
      <c r="L9968" s="2">
        <f>A9968*PRICE_TOM+B9968*PRICE_CAR+C9968*PRICE_MES</f>
        <v>179664</v>
      </c>
      <c r="M9968" s="2">
        <f>A9968*FERT_BED_TOM+B9968*FERT_BED_CAR+C9968*FERT_BED_MES</f>
        <v>27280</v>
      </c>
      <c r="N9968" s="6">
        <f>IF(AND(D9968&lt;=TOTAL_BEDS,J9968&lt;=TEMP_WORKER_MAX*TEMP_WORKER_HRS),1,0)</f>
        <v>0</v>
      </c>
      <c r="O9968" s="2">
        <f>L9968-M9968-K9968-FIXED_COSTS</f>
        <v>6419.4296133982862</v>
      </c>
      <c r="P9968" s="2">
        <f>IF(N9968=1,O9968,"")</f>
      </c>
    </row>
    <row r="9969">
      <c r="A9969" s="6">
        <v>15</v>
      </c>
      <c r="B9969" s="6">
        <v>6</v>
      </c>
      <c r="C9969" s="6">
        <v>14</v>
      </c>
      <c r="D9969" s="6">
        <f>A9969+B9969+C9969</f>
        <v>35</v>
      </c>
      <c r="E9969" s="5">
        <f>IF(A9969=0,0,A9969*LABOR_HRS_WK_TOM*SEASON_WEEKS*(1+DIM_PCT_TOM)^A9969)</f>
        <v>5639.285028711136</v>
      </c>
      <c r="F9969" s="5">
        <f>IF(B9969=0,0,B9969*LABOR_HRS_WK_CAR*SEASON_WEEKS*(1+DIM_PCT_CAR)^B9969)</f>
        <v>208.7448152783202</v>
      </c>
      <c r="G9969" s="5">
        <f>IF(C9969=0,0,C9969*LABOR_HRS_WK_MES*SEASON_WEEKS*(1+DIM_PCT_MES)^C9969)</f>
        <v>749.67149159246435</v>
      </c>
      <c r="H9969" s="5">
        <f>E9969+F9969+G9969</f>
        <v>6597.70133558192</v>
      </c>
      <c r="I9969" s="5">
        <f>MIN(H9969,FARMER_HRS)</f>
        <v>720</v>
      </c>
      <c r="J9969" s="5">
        <f>MAX(0,H9969-FARMER_HRS)</f>
        <v>5877.70133558192</v>
      </c>
      <c r="K9969" s="2">
        <f>I9969*FARMER_RATE+J9969*TEMP_WORKER_RATE</f>
        <v>127043.42596496388</v>
      </c>
      <c r="L9969" s="2">
        <f>A9969*PRICE_TOM+B9969*PRICE_CAR+C9969*PRICE_MES</f>
        <v>182364</v>
      </c>
      <c r="M9969" s="2">
        <f>A9969*FERT_BED_TOM+B9969*FERT_BED_CAR+C9969*FERT_BED_MES</f>
        <v>28160</v>
      </c>
      <c r="N9969" s="6">
        <f>IF(AND(D9969&lt;=TOTAL_BEDS,J9969&lt;=TEMP_WORKER_MAX*TEMP_WORKER_HRS),1,0)</f>
        <v>0</v>
      </c>
      <c r="O9969" s="2">
        <f>L9969-M9969-K9969-FIXED_COSTS</f>
        <v>7160.5740350361157</v>
      </c>
      <c r="P9969" s="2">
        <f>IF(N9969=1,O9969,"")</f>
      </c>
    </row>
    <row r="9970">
      <c r="A9970" s="6">
        <v>15</v>
      </c>
      <c r="B9970" s="6">
        <v>6</v>
      </c>
      <c r="C9970" s="6">
        <v>15</v>
      </c>
      <c r="D9970" s="6">
        <f>A9970+B9970+C9970</f>
        <v>36</v>
      </c>
      <c r="E9970" s="5">
        <f>IF(A9970=0,0,A9970*LABOR_HRS_WK_TOM*SEASON_WEEKS*(1+DIM_PCT_TOM)^A9970)</f>
        <v>5639.285028711136</v>
      </c>
      <c r="F9970" s="5">
        <f>IF(B9970=0,0,B9970*LABOR_HRS_WK_CAR*SEASON_WEEKS*(1+DIM_PCT_CAR)^B9970)</f>
        <v>208.7448152783202</v>
      </c>
      <c r="G9970" s="5">
        <f>IF(C9970=0,0,C9970*LABOR_HRS_WK_MES*SEASON_WEEKS*(1+DIM_PCT_MES)^C9970)</f>
        <v>813.25969846861074</v>
      </c>
      <c r="H9970" s="5">
        <f>E9970+F9970+G9970</f>
        <v>6661.2895424580665</v>
      </c>
      <c r="I9970" s="5">
        <f>MIN(H9970,FARMER_HRS)</f>
        <v>720</v>
      </c>
      <c r="J9970" s="5">
        <f>MAX(0,H9970-FARMER_HRS)</f>
        <v>5941.2895424580665</v>
      </c>
      <c r="K9970" s="2">
        <f>I9970*FARMER_RATE+J9970*TEMP_WORKER_RATE</f>
        <v>128147.38788989699</v>
      </c>
      <c r="L9970" s="2">
        <f>A9970*PRICE_TOM+B9970*PRICE_CAR+C9970*PRICE_MES</f>
        <v>185064</v>
      </c>
      <c r="M9970" s="2">
        <f>A9970*FERT_BED_TOM+B9970*FERT_BED_CAR+C9970*FERT_BED_MES</f>
        <v>29040</v>
      </c>
      <c r="N9970" s="6">
        <f>IF(AND(D9970&lt;=TOTAL_BEDS,J9970&lt;=TEMP_WORKER_MAX*TEMP_WORKER_HRS),1,0)</f>
        <v>0</v>
      </c>
      <c r="O9970" s="2">
        <f>L9970-M9970-K9970-FIXED_COSTS</f>
        <v>7876.6121101030149</v>
      </c>
      <c r="P9970" s="2">
        <f>IF(N9970=1,O9970,"")</f>
      </c>
    </row>
    <row r="9971">
      <c r="A9971" s="6">
        <v>15</v>
      </c>
      <c r="B9971" s="6">
        <v>6</v>
      </c>
      <c r="C9971" s="6">
        <v>16</v>
      </c>
      <c r="D9971" s="6">
        <f>A9971+B9971+C9971</f>
        <v>37</v>
      </c>
      <c r="E9971" s="5">
        <f>IF(A9971=0,0,A9971*LABOR_HRS_WK_TOM*SEASON_WEEKS*(1+DIM_PCT_TOM)^A9971)</f>
        <v>5639.285028711136</v>
      </c>
      <c r="F9971" s="5">
        <f>IF(B9971=0,0,B9971*LABOR_HRS_WK_CAR*SEASON_WEEKS*(1+DIM_PCT_CAR)^B9971)</f>
        <v>208.7448152783202</v>
      </c>
      <c r="G9971" s="5">
        <f>IF(C9971=0,0,C9971*LABOR_HRS_WK_MES*SEASON_WEEKS*(1+DIM_PCT_MES)^C9971)</f>
        <v>878.32047434609967</v>
      </c>
      <c r="H9971" s="5">
        <f>E9971+F9971+G9971</f>
        <v>6726.3503183355551</v>
      </c>
      <c r="I9971" s="5">
        <f>MIN(H9971,FARMER_HRS)</f>
        <v>720</v>
      </c>
      <c r="J9971" s="5">
        <f>MAX(0,H9971-FARMER_HRS)</f>
        <v>6006.3503183355551</v>
      </c>
      <c r="K9971" s="2">
        <f>I9971*FARMER_RATE+J9971*TEMP_WORKER_RATE</f>
        <v>129276.91524888117</v>
      </c>
      <c r="L9971" s="2">
        <f>A9971*PRICE_TOM+B9971*PRICE_CAR+C9971*PRICE_MES</f>
        <v>187764</v>
      </c>
      <c r="M9971" s="2">
        <f>A9971*FERT_BED_TOM+B9971*FERT_BED_CAR+C9971*FERT_BED_MES</f>
        <v>29920</v>
      </c>
      <c r="N9971" s="6">
        <f>IF(AND(D9971&lt;=TOTAL_BEDS,J9971&lt;=TEMP_WORKER_MAX*TEMP_WORKER_HRS),1,0)</f>
        <v>0</v>
      </c>
      <c r="O9971" s="2">
        <f>L9971-M9971-K9971-FIXED_COSTS</f>
        <v>8567.0847511188331</v>
      </c>
      <c r="P9971" s="2">
        <f>IF(N9971=1,O9971,"")</f>
      </c>
    </row>
    <row r="9972">
      <c r="A9972" s="6">
        <v>15</v>
      </c>
      <c r="B9972" s="6">
        <v>6</v>
      </c>
      <c r="C9972" s="6">
        <v>17</v>
      </c>
      <c r="D9972" s="6">
        <f>A9972+B9972+C9972</f>
        <v>38</v>
      </c>
      <c r="E9972" s="5">
        <f>IF(A9972=0,0,A9972*LABOR_HRS_WK_TOM*SEASON_WEEKS*(1+DIM_PCT_TOM)^A9972)</f>
        <v>5639.285028711136</v>
      </c>
      <c r="F9972" s="5">
        <f>IF(B9972=0,0,B9972*LABOR_HRS_WK_CAR*SEASON_WEEKS*(1+DIM_PCT_CAR)^B9972)</f>
        <v>208.7448152783202</v>
      </c>
      <c r="G9972" s="5">
        <f>IF(C9972=0,0,C9972*LABOR_HRS_WK_MES*SEASON_WEEKS*(1+DIM_PCT_MES)^C9972)</f>
        <v>944.88069779263992</v>
      </c>
      <c r="H9972" s="5">
        <f>E9972+F9972+G9972</f>
        <v>6792.9105417820956</v>
      </c>
      <c r="I9972" s="5">
        <f>MIN(H9972,FARMER_HRS)</f>
        <v>720</v>
      </c>
      <c r="J9972" s="5">
        <f>MAX(0,H9972-FARMER_HRS)</f>
        <v>6072.9105417820956</v>
      </c>
      <c r="K9972" s="2">
        <f>I9972*FARMER_RATE+J9972*TEMP_WORKER_RATE</f>
        <v>130432.47468371694</v>
      </c>
      <c r="L9972" s="2">
        <f>A9972*PRICE_TOM+B9972*PRICE_CAR+C9972*PRICE_MES</f>
        <v>190464</v>
      </c>
      <c r="M9972" s="2">
        <f>A9972*FERT_BED_TOM+B9972*FERT_BED_CAR+C9972*FERT_BED_MES</f>
        <v>30800</v>
      </c>
      <c r="N9972" s="6">
        <f>IF(AND(D9972&lt;=TOTAL_BEDS,J9972&lt;=TEMP_WORKER_MAX*TEMP_WORKER_HRS),1,0)</f>
        <v>0</v>
      </c>
      <c r="O9972" s="2">
        <f>L9972-M9972-K9972-FIXED_COSTS</f>
        <v>9231.5253162830631</v>
      </c>
      <c r="P9972" s="2">
        <f>IF(N9972=1,O9972,"")</f>
      </c>
    </row>
    <row r="9973">
      <c r="A9973" s="6">
        <v>15</v>
      </c>
      <c r="B9973" s="6">
        <v>6</v>
      </c>
      <c r="C9973" s="6">
        <v>18</v>
      </c>
      <c r="D9973" s="6">
        <f>A9973+B9973+C9973</f>
        <v>39</v>
      </c>
      <c r="E9973" s="5">
        <f>IF(A9973=0,0,A9973*LABOR_HRS_WK_TOM*SEASON_WEEKS*(1+DIM_PCT_TOM)^A9973)</f>
        <v>5639.285028711136</v>
      </c>
      <c r="F9973" s="5">
        <f>IF(B9973=0,0,B9973*LABOR_HRS_WK_CAR*SEASON_WEEKS*(1+DIM_PCT_CAR)^B9973)</f>
        <v>208.7448152783202</v>
      </c>
      <c r="G9973" s="5">
        <f>IF(C9973=0,0,C9973*LABOR_HRS_WK_MES*SEASON_WEEKS*(1+DIM_PCT_MES)^C9973)</f>
        <v>1012.9676892512272</v>
      </c>
      <c r="H9973" s="5">
        <f>E9973+F9973+G9973</f>
        <v>6860.997533240683</v>
      </c>
      <c r="I9973" s="5">
        <f>MIN(H9973,FARMER_HRS)</f>
        <v>720</v>
      </c>
      <c r="J9973" s="5">
        <f>MAX(0,H9973-FARMER_HRS)</f>
        <v>6140.997533240683</v>
      </c>
      <c r="K9973" s="2">
        <f>I9973*FARMER_RATE+J9973*TEMP_WORKER_RATE</f>
        <v>131614.54050765076</v>
      </c>
      <c r="L9973" s="2">
        <f>A9973*PRICE_TOM+B9973*PRICE_CAR+C9973*PRICE_MES</f>
        <v>193164</v>
      </c>
      <c r="M9973" s="2">
        <f>A9973*FERT_BED_TOM+B9973*FERT_BED_CAR+C9973*FERT_BED_MES</f>
        <v>31680</v>
      </c>
      <c r="N9973" s="6">
        <f>IF(AND(D9973&lt;=TOTAL_BEDS,J9973&lt;=TEMP_WORKER_MAX*TEMP_WORKER_HRS),1,0)</f>
        <v>0</v>
      </c>
      <c r="O9973" s="2">
        <f>L9973-M9973-K9973-FIXED_COSTS</f>
        <v>9869.45949234924</v>
      </c>
      <c r="P9973" s="2">
        <f>IF(N9973=1,O9973,"")</f>
      </c>
    </row>
    <row r="9974">
      <c r="A9974" s="6">
        <v>15</v>
      </c>
      <c r="B9974" s="6">
        <v>6</v>
      </c>
      <c r="C9974" s="6">
        <v>19</v>
      </c>
      <c r="D9974" s="6">
        <f>A9974+B9974+C9974</f>
        <v>40</v>
      </c>
      <c r="E9974" s="5">
        <f>IF(A9974=0,0,A9974*LABOR_HRS_WK_TOM*SEASON_WEEKS*(1+DIM_PCT_TOM)^A9974)</f>
        <v>5639.285028711136</v>
      </c>
      <c r="F9974" s="5">
        <f>IF(B9974=0,0,B9974*LABOR_HRS_WK_CAR*SEASON_WEEKS*(1+DIM_PCT_CAR)^B9974)</f>
        <v>208.7448152783202</v>
      </c>
      <c r="G9974" s="5">
        <f>IF(C9974=0,0,C9974*LABOR_HRS_WK_MES*SEASON_WEEKS*(1+DIM_PCT_MES)^C9974)</f>
        <v>1082.6092178872491</v>
      </c>
      <c r="H9974" s="5">
        <f>E9974+F9974+G9974</f>
        <v>6930.6390618767055</v>
      </c>
      <c r="I9974" s="5">
        <f>MIN(H9974,FARMER_HRS)</f>
        <v>720</v>
      </c>
      <c r="J9974" s="5">
        <f>MAX(0,H9974-FARMER_HRS)</f>
        <v>6210.6390618767055</v>
      </c>
      <c r="K9974" s="2">
        <f>I9974*FARMER_RATE+J9974*TEMP_WORKER_RATE</f>
        <v>132823.59482424834</v>
      </c>
      <c r="L9974" s="2">
        <f>A9974*PRICE_TOM+B9974*PRICE_CAR+C9974*PRICE_MES</f>
        <v>195864</v>
      </c>
      <c r="M9974" s="2">
        <f>A9974*FERT_BED_TOM+B9974*FERT_BED_CAR+C9974*FERT_BED_MES</f>
        <v>32560</v>
      </c>
      <c r="N9974" s="6">
        <f>IF(AND(D9974&lt;=TOTAL_BEDS,J9974&lt;=TEMP_WORKER_MAX*TEMP_WORKER_HRS),1,0)</f>
        <v>0</v>
      </c>
      <c r="O9974" s="2">
        <f>L9974-M9974-K9974-FIXED_COSTS</f>
        <v>10480.405175751657</v>
      </c>
      <c r="P9974" s="2">
        <f>IF(N9974=1,O9974,"")</f>
      </c>
    </row>
    <row r="9975">
      <c r="A9975" s="6">
        <v>15</v>
      </c>
      <c r="B9975" s="6">
        <v>6</v>
      </c>
      <c r="C9975" s="6">
        <v>20</v>
      </c>
      <c r="D9975" s="6">
        <f>A9975+B9975+C9975</f>
        <v>41</v>
      </c>
      <c r="E9975" s="5">
        <f>IF(A9975=0,0,A9975*LABOR_HRS_WK_TOM*SEASON_WEEKS*(1+DIM_PCT_TOM)^A9975)</f>
        <v>5639.285028711136</v>
      </c>
      <c r="F9975" s="5">
        <f>IF(B9975=0,0,B9975*LABOR_HRS_WK_CAR*SEASON_WEEKS*(1+DIM_PCT_CAR)^B9975)</f>
        <v>208.7448152783202</v>
      </c>
      <c r="G9975" s="5">
        <f>IF(C9975=0,0,C9975*LABOR_HRS_WK_MES*SEASON_WEEKS*(1+DIM_PCT_MES)^C9975)</f>
        <v>1153.8335085377259</v>
      </c>
      <c r="H9975" s="5">
        <f>E9975+F9975+G9975</f>
        <v>7001.8633525271816</v>
      </c>
      <c r="I9975" s="5">
        <f>MIN(H9975,FARMER_HRS)</f>
        <v>720</v>
      </c>
      <c r="J9975" s="5">
        <f>MAX(0,H9975-FARMER_HRS)</f>
        <v>6281.8633525271816</v>
      </c>
      <c r="K9975" s="2">
        <f>I9975*FARMER_RATE+J9975*TEMP_WORKER_RATE</f>
        <v>134060.12764804135</v>
      </c>
      <c r="L9975" s="2">
        <f>A9975*PRICE_TOM+B9975*PRICE_CAR+C9975*PRICE_MES</f>
        <v>198564</v>
      </c>
      <c r="M9975" s="2">
        <f>A9975*FERT_BED_TOM+B9975*FERT_BED_CAR+C9975*FERT_BED_MES</f>
        <v>33440</v>
      </c>
      <c r="N9975" s="6">
        <f>IF(AND(D9975&lt;=TOTAL_BEDS,J9975&lt;=TEMP_WORKER_MAX*TEMP_WORKER_HRS),1,0)</f>
        <v>0</v>
      </c>
      <c r="O9975" s="2">
        <f>L9975-M9975-K9975-FIXED_COSTS</f>
        <v>11063.872351958649</v>
      </c>
      <c r="P9975" s="2">
        <f>IF(N9975=1,O9975,"")</f>
      </c>
    </row>
    <row r="9976">
      <c r="A9976" s="6">
        <v>15</v>
      </c>
      <c r="B9976" s="6">
        <v>6</v>
      </c>
      <c r="C9976" s="6">
        <v>21</v>
      </c>
      <c r="D9976" s="6">
        <f>A9976+B9976+C9976</f>
        <v>42</v>
      </c>
      <c r="E9976" s="5">
        <f>IF(A9976=0,0,A9976*LABOR_HRS_WK_TOM*SEASON_WEEKS*(1+DIM_PCT_TOM)^A9976)</f>
        <v>5639.285028711136</v>
      </c>
      <c r="F9976" s="5">
        <f>IF(B9976=0,0,B9976*LABOR_HRS_WK_CAR*SEASON_WEEKS*(1+DIM_PCT_CAR)^B9976)</f>
        <v>208.7448152783202</v>
      </c>
      <c r="G9976" s="5">
        <f>IF(C9976=0,0,C9976*LABOR_HRS_WK_MES*SEASON_WEEKS*(1+DIM_PCT_MES)^C9976)</f>
        <v>1226.6692487641699</v>
      </c>
      <c r="H9976" s="5">
        <f>E9976+F9976+G9976</f>
        <v>7074.6990927536262</v>
      </c>
      <c r="I9976" s="5">
        <f>MIN(H9976,FARMER_HRS)</f>
        <v>720</v>
      </c>
      <c r="J9976" s="5">
        <f>MAX(0,H9976-FARMER_HRS)</f>
        <v>6354.6990927536262</v>
      </c>
      <c r="K9976" s="2">
        <f>I9976*FARMER_RATE+J9976*TEMP_WORKER_RATE</f>
        <v>135324.63702697266</v>
      </c>
      <c r="L9976" s="2">
        <f>A9976*PRICE_TOM+B9976*PRICE_CAR+C9976*PRICE_MES</f>
        <v>201264</v>
      </c>
      <c r="M9976" s="2">
        <f>A9976*FERT_BED_TOM+B9976*FERT_BED_CAR+C9976*FERT_BED_MES</f>
        <v>34320</v>
      </c>
      <c r="N9976" s="6">
        <f>IF(AND(D9976&lt;=TOTAL_BEDS,J9976&lt;=TEMP_WORKER_MAX*TEMP_WORKER_HRS),1,0)</f>
        <v>0</v>
      </c>
      <c r="O9976" s="2">
        <f>L9976-M9976-K9976-FIXED_COSTS</f>
        <v>11619.362973027339</v>
      </c>
      <c r="P9976" s="2">
        <f>IF(N9976=1,O9976,"")</f>
      </c>
    </row>
    <row r="9977">
      <c r="A9977" s="6">
        <v>15</v>
      </c>
      <c r="B9977" s="6">
        <v>6</v>
      </c>
      <c r="C9977" s="6">
        <v>22</v>
      </c>
      <c r="D9977" s="6">
        <f>A9977+B9977+C9977</f>
        <v>43</v>
      </c>
      <c r="E9977" s="5">
        <f>IF(A9977=0,0,A9977*LABOR_HRS_WK_TOM*SEASON_WEEKS*(1+DIM_PCT_TOM)^A9977)</f>
        <v>5639.285028711136</v>
      </c>
      <c r="F9977" s="5">
        <f>IF(B9977=0,0,B9977*LABOR_HRS_WK_CAR*SEASON_WEEKS*(1+DIM_PCT_CAR)^B9977)</f>
        <v>208.7448152783202</v>
      </c>
      <c r="G9977" s="5">
        <f>IF(C9977=0,0,C9977*LABOR_HRS_WK_MES*SEASON_WEEKS*(1+DIM_PCT_MES)^C9977)</f>
        <v>1301.1455960105659</v>
      </c>
      <c r="H9977" s="5">
        <f>E9977+F9977+G9977</f>
        <v>7149.1754400000218</v>
      </c>
      <c r="I9977" s="5">
        <f>MIN(H9977,FARMER_HRS)</f>
        <v>720</v>
      </c>
      <c r="J9977" s="5">
        <f>MAX(0,H9977-FARMER_HRS)</f>
        <v>6429.1754400000218</v>
      </c>
      <c r="K9977" s="2">
        <f>I9977*FARMER_RATE+J9977*TEMP_WORKER_RATE</f>
        <v>136617.62916666706</v>
      </c>
      <c r="L9977" s="2">
        <f>A9977*PRICE_TOM+B9977*PRICE_CAR+C9977*PRICE_MES</f>
        <v>203964</v>
      </c>
      <c r="M9977" s="2">
        <f>A9977*FERT_BED_TOM+B9977*FERT_BED_CAR+C9977*FERT_BED_MES</f>
        <v>35200</v>
      </c>
      <c r="N9977" s="6">
        <f>IF(AND(D9977&lt;=TOTAL_BEDS,J9977&lt;=TEMP_WORKER_MAX*TEMP_WORKER_HRS),1,0)</f>
        <v>0</v>
      </c>
      <c r="O9977" s="2">
        <f>L9977-M9977-K9977-FIXED_COSTS</f>
        <v>12146.370833332941</v>
      </c>
      <c r="P9977" s="2">
        <f>IF(N9977=1,O9977,"")</f>
      </c>
    </row>
    <row r="9978">
      <c r="A9978" s="6">
        <v>15</v>
      </c>
      <c r="B9978" s="6">
        <v>6</v>
      </c>
      <c r="C9978" s="6">
        <v>23</v>
      </c>
      <c r="D9978" s="6">
        <f>A9978+B9978+C9978</f>
        <v>44</v>
      </c>
      <c r="E9978" s="5">
        <f>IF(A9978=0,0,A9978*LABOR_HRS_WK_TOM*SEASON_WEEKS*(1+DIM_PCT_TOM)^A9978)</f>
        <v>5639.285028711136</v>
      </c>
      <c r="F9978" s="5">
        <f>IF(B9978=0,0,B9978*LABOR_HRS_WK_CAR*SEASON_WEEKS*(1+DIM_PCT_CAR)^B9978)</f>
        <v>208.7448152783202</v>
      </c>
      <c r="G9978" s="5">
        <f>IF(C9978=0,0,C9978*LABOR_HRS_WK_MES*SEASON_WEEKS*(1+DIM_PCT_MES)^C9978)</f>
        <v>1377.2921848680023</v>
      </c>
      <c r="H9978" s="5">
        <f>E9978+F9978+G9978</f>
        <v>7225.3220288574585</v>
      </c>
      <c r="I9978" s="5">
        <f>MIN(H9978,FARMER_HRS)</f>
        <v>720</v>
      </c>
      <c r="J9978" s="5">
        <f>MAX(0,H9978-FARMER_HRS)</f>
        <v>6505.3220288574585</v>
      </c>
      <c r="K9978" s="2">
        <f>I9978*FARMER_RATE+J9978*TEMP_WORKER_RATE</f>
        <v>137939.61855655309</v>
      </c>
      <c r="L9978" s="2">
        <f>A9978*PRICE_TOM+B9978*PRICE_CAR+C9978*PRICE_MES</f>
        <v>206664</v>
      </c>
      <c r="M9978" s="2">
        <f>A9978*FERT_BED_TOM+B9978*FERT_BED_CAR+C9978*FERT_BED_MES</f>
        <v>36080</v>
      </c>
      <c r="N9978" s="6">
        <f>IF(AND(D9978&lt;=TOTAL_BEDS,J9978&lt;=TEMP_WORKER_MAX*TEMP_WORKER_HRS),1,0)</f>
        <v>0</v>
      </c>
      <c r="O9978" s="2">
        <f>L9978-M9978-K9978-FIXED_COSTS</f>
        <v>12644.38144344691</v>
      </c>
      <c r="P9978" s="2">
        <f>IF(N9978=1,O9978,"")</f>
      </c>
    </row>
    <row r="9979">
      <c r="A9979" s="6">
        <v>15</v>
      </c>
      <c r="B9979" s="6">
        <v>6</v>
      </c>
      <c r="C9979" s="6">
        <v>24</v>
      </c>
      <c r="D9979" s="6">
        <f>A9979+B9979+C9979</f>
        <v>45</v>
      </c>
      <c r="E9979" s="5">
        <f>IF(A9979=0,0,A9979*LABOR_HRS_WK_TOM*SEASON_WEEKS*(1+DIM_PCT_TOM)^A9979)</f>
        <v>5639.285028711136</v>
      </c>
      <c r="F9979" s="5">
        <f>IF(B9979=0,0,B9979*LABOR_HRS_WK_CAR*SEASON_WEEKS*(1+DIM_PCT_CAR)^B9979)</f>
        <v>208.7448152783202</v>
      </c>
      <c r="G9979" s="5">
        <f>IF(C9979=0,0,C9979*LABOR_HRS_WK_MES*SEASON_WEEKS*(1+DIM_PCT_MES)^C9979)</f>
        <v>1455.139134447498</v>
      </c>
      <c r="H9979" s="5">
        <f>E9979+F9979+G9979</f>
        <v>7303.1689784369537</v>
      </c>
      <c r="I9979" s="5">
        <f>MIN(H9979,FARMER_HRS)</f>
        <v>720</v>
      </c>
      <c r="J9979" s="5">
        <f>MAX(0,H9979-FARMER_HRS)</f>
        <v>6583.1689784369537</v>
      </c>
      <c r="K9979" s="2">
        <f>I9979*FARMER_RATE+J9979*TEMP_WORKER_RATE</f>
        <v>139291.12809786378</v>
      </c>
      <c r="L9979" s="2">
        <f>A9979*PRICE_TOM+B9979*PRICE_CAR+C9979*PRICE_MES</f>
        <v>209364</v>
      </c>
      <c r="M9979" s="2">
        <f>A9979*FERT_BED_TOM+B9979*FERT_BED_CAR+C9979*FERT_BED_MES</f>
        <v>36960</v>
      </c>
      <c r="N9979" s="6">
        <f>IF(AND(D9979&lt;=TOTAL_BEDS,J9979&lt;=TEMP_WORKER_MAX*TEMP_WORKER_HRS),1,0)</f>
        <v>0</v>
      </c>
      <c r="O9979" s="2">
        <f>L9979-M9979-K9979-FIXED_COSTS</f>
        <v>13112.871902136219</v>
      </c>
      <c r="P9979" s="2">
        <f>IF(N9979=1,O9979,"")</f>
      </c>
    </row>
    <row r="9980">
      <c r="A9980" s="6">
        <v>15</v>
      </c>
      <c r="B9980" s="6">
        <v>6</v>
      </c>
      <c r="C9980" s="6">
        <v>25</v>
      </c>
      <c r="D9980" s="6">
        <f>A9980+B9980+C9980</f>
        <v>46</v>
      </c>
      <c r="E9980" s="5">
        <f>IF(A9980=0,0,A9980*LABOR_HRS_WK_TOM*SEASON_WEEKS*(1+DIM_PCT_TOM)^A9980)</f>
        <v>5639.285028711136</v>
      </c>
      <c r="F9980" s="5">
        <f>IF(B9980=0,0,B9980*LABOR_HRS_WK_CAR*SEASON_WEEKS*(1+DIM_PCT_CAR)^B9980)</f>
        <v>208.7448152783202</v>
      </c>
      <c r="G9980" s="5">
        <f>IF(C9980=0,0,C9980*LABOR_HRS_WK_MES*SEASON_WEEKS*(1+DIM_PCT_MES)^C9980)</f>
        <v>1534.7170558625955</v>
      </c>
      <c r="H9980" s="5">
        <f>E9980+F9980+G9980</f>
        <v>7382.7468998520517</v>
      </c>
      <c r="I9980" s="5">
        <f>MIN(H9980,FARMER_HRS)</f>
        <v>720</v>
      </c>
      <c r="J9980" s="5">
        <f>MAX(0,H9980-FARMER_HRS)</f>
        <v>6662.7468998520517</v>
      </c>
      <c r="K9980" s="2">
        <f>I9980*FARMER_RATE+J9980*TEMP_WORKER_RATE</f>
        <v>140672.68923354257</v>
      </c>
      <c r="L9980" s="2">
        <f>A9980*PRICE_TOM+B9980*PRICE_CAR+C9980*PRICE_MES</f>
        <v>212064</v>
      </c>
      <c r="M9980" s="2">
        <f>A9980*FERT_BED_TOM+B9980*FERT_BED_CAR+C9980*FERT_BED_MES</f>
        <v>37840</v>
      </c>
      <c r="N9980" s="6">
        <f>IF(AND(D9980&lt;=TOTAL_BEDS,J9980&lt;=TEMP_WORKER_MAX*TEMP_WORKER_HRS),1,0)</f>
        <v>0</v>
      </c>
      <c r="O9980" s="2">
        <f>L9980-M9980-K9980-FIXED_COSTS</f>
        <v>13551.310766457435</v>
      </c>
      <c r="P9980" s="2">
        <f>IF(N9980=1,O9980,"")</f>
      </c>
    </row>
    <row r="9981">
      <c r="A9981" s="6">
        <v>15</v>
      </c>
      <c r="B9981" s="6">
        <v>6</v>
      </c>
      <c r="C9981" s="6">
        <v>26</v>
      </c>
      <c r="D9981" s="6">
        <f>A9981+B9981+C9981</f>
        <v>47</v>
      </c>
      <c r="E9981" s="5">
        <f>IF(A9981=0,0,A9981*LABOR_HRS_WK_TOM*SEASON_WEEKS*(1+DIM_PCT_TOM)^A9981)</f>
        <v>5639.285028711136</v>
      </c>
      <c r="F9981" s="5">
        <f>IF(B9981=0,0,B9981*LABOR_HRS_WK_CAR*SEASON_WEEKS*(1+DIM_PCT_CAR)^B9981)</f>
        <v>208.7448152783202</v>
      </c>
      <c r="G9981" s="5">
        <f>IF(C9981=0,0,C9981*LABOR_HRS_WK_MES*SEASON_WEEKS*(1+DIM_PCT_MES)^C9981)</f>
        <v>1616.0570598233128</v>
      </c>
      <c r="H9981" s="5">
        <f>E9981+F9981+G9981</f>
        <v>7464.0869038127685</v>
      </c>
      <c r="I9981" s="5">
        <f>MIN(H9981,FARMER_HRS)</f>
        <v>720</v>
      </c>
      <c r="J9981" s="5">
        <f>MAX(0,H9981-FARMER_HRS)</f>
        <v>6744.0869038127685</v>
      </c>
      <c r="K9981" s="2">
        <f>I9981*FARMER_RATE+J9981*TEMP_WORKER_RATE</f>
        <v>142084.8420800828</v>
      </c>
      <c r="L9981" s="2">
        <f>A9981*PRICE_TOM+B9981*PRICE_CAR+C9981*PRICE_MES</f>
        <v>214764</v>
      </c>
      <c r="M9981" s="2">
        <f>A9981*FERT_BED_TOM+B9981*FERT_BED_CAR+C9981*FERT_BED_MES</f>
        <v>38720</v>
      </c>
      <c r="N9981" s="6">
        <f>IF(AND(D9981&lt;=TOTAL_BEDS,J9981&lt;=TEMP_WORKER_MAX*TEMP_WORKER_HRS),1,0)</f>
        <v>0</v>
      </c>
      <c r="O9981" s="2">
        <f>L9981-M9981-K9981-FIXED_COSTS</f>
        <v>13959.157919917197</v>
      </c>
      <c r="P9981" s="2">
        <f>IF(N9981=1,O9981,"")</f>
      </c>
    </row>
    <row r="9982">
      <c r="A9982" s="6">
        <v>15</v>
      </c>
      <c r="B9982" s="6">
        <v>6</v>
      </c>
      <c r="C9982" s="6">
        <v>27</v>
      </c>
      <c r="D9982" s="6">
        <f>A9982+B9982+C9982</f>
        <v>48</v>
      </c>
      <c r="E9982" s="5">
        <f>IF(A9982=0,0,A9982*LABOR_HRS_WK_TOM*SEASON_WEEKS*(1+DIM_PCT_TOM)^A9982)</f>
        <v>5639.285028711136</v>
      </c>
      <c r="F9982" s="5">
        <f>IF(B9982=0,0,B9982*LABOR_HRS_WK_CAR*SEASON_WEEKS*(1+DIM_PCT_CAR)^B9982)</f>
        <v>208.7448152783202</v>
      </c>
      <c r="G9982" s="5">
        <f>IF(C9982=0,0,C9982*LABOR_HRS_WK_MES*SEASON_WEEKS*(1+DIM_PCT_MES)^C9982)</f>
        <v>1699.19076434307</v>
      </c>
      <c r="H9982" s="5">
        <f>E9982+F9982+G9982</f>
        <v>7547.2206083325254</v>
      </c>
      <c r="I9982" s="5">
        <f>MIN(H9982,FARMER_HRS)</f>
        <v>720</v>
      </c>
      <c r="J9982" s="5">
        <f>MAX(0,H9982-FARMER_HRS)</f>
        <v>6827.2206083325254</v>
      </c>
      <c r="K9982" s="2">
        <f>I9982*FARMER_RATE+J9982*TEMP_WORKER_RATE</f>
        <v>143528.13556132856</v>
      </c>
      <c r="L9982" s="2">
        <f>A9982*PRICE_TOM+B9982*PRICE_CAR+C9982*PRICE_MES</f>
        <v>217464</v>
      </c>
      <c r="M9982" s="2">
        <f>A9982*FERT_BED_TOM+B9982*FERT_BED_CAR+C9982*FERT_BED_MES</f>
        <v>39600</v>
      </c>
      <c r="N9982" s="6">
        <f>IF(AND(D9982&lt;=TOTAL_BEDS,J9982&lt;=TEMP_WORKER_MAX*TEMP_WORKER_HRS),1,0)</f>
        <v>0</v>
      </c>
      <c r="O9982" s="2">
        <f>L9982-M9982-K9982-FIXED_COSTS</f>
        <v>14335.864438671444</v>
      </c>
      <c r="P9982" s="2">
        <f>IF(N9982=1,O9982,"")</f>
      </c>
    </row>
    <row r="9983">
      <c r="A9983" s="6">
        <v>15</v>
      </c>
      <c r="B9983" s="6">
        <v>6</v>
      </c>
      <c r="C9983" s="6">
        <v>28</v>
      </c>
      <c r="D9983" s="6">
        <f>A9983+B9983+C9983</f>
        <v>49</v>
      </c>
      <c r="E9983" s="5">
        <f>IF(A9983=0,0,A9983*LABOR_HRS_WK_TOM*SEASON_WEEKS*(1+DIM_PCT_TOM)^A9983)</f>
        <v>5639.285028711136</v>
      </c>
      <c r="F9983" s="5">
        <f>IF(B9983=0,0,B9983*LABOR_HRS_WK_CAR*SEASON_WEEKS*(1+DIM_PCT_CAR)^B9983)</f>
        <v>208.7448152783202</v>
      </c>
      <c r="G9983" s="5">
        <f>IF(C9983=0,0,C9983*LABOR_HRS_WK_MES*SEASON_WEEKS*(1+DIM_PCT_MES)^C9983)</f>
        <v>1784.1503025602233</v>
      </c>
      <c r="H9983" s="5">
        <f>E9983+F9983+G9983</f>
        <v>7632.1801465496792</v>
      </c>
      <c r="I9983" s="5">
        <f>MIN(H9983,FARMER_HRS)</f>
        <v>720</v>
      </c>
      <c r="J9983" s="5">
        <f>MAX(0,H9983-FARMER_HRS)</f>
        <v>6912.1801465496792</v>
      </c>
      <c r="K9983" s="2">
        <f>I9983*FARMER_RATE+J9983*TEMP_WORKER_RATE</f>
        <v>145003.12754426524</v>
      </c>
      <c r="L9983" s="2">
        <f>A9983*PRICE_TOM+B9983*PRICE_CAR+C9983*PRICE_MES</f>
        <v>220164</v>
      </c>
      <c r="M9983" s="2">
        <f>A9983*FERT_BED_TOM+B9983*FERT_BED_CAR+C9983*FERT_BED_MES</f>
        <v>40480</v>
      </c>
      <c r="N9983" s="6">
        <f>IF(AND(D9983&lt;=TOTAL_BEDS,J9983&lt;=TEMP_WORKER_MAX*TEMP_WORKER_HRS),1,0)</f>
        <v>0</v>
      </c>
      <c r="O9983" s="2">
        <f>L9983-M9983-K9983-FIXED_COSTS</f>
        <v>14680.87245573476</v>
      </c>
      <c r="P9983" s="2">
        <f>IF(N9983=1,O9983,"")</f>
      </c>
    </row>
    <row r="9984">
      <c r="A9984" s="6">
        <v>15</v>
      </c>
      <c r="B9984" s="6">
        <v>6</v>
      </c>
      <c r="C9984" s="6">
        <v>29</v>
      </c>
      <c r="D9984" s="6">
        <f>A9984+B9984+C9984</f>
        <v>50</v>
      </c>
      <c r="E9984" s="5">
        <f>IF(A9984=0,0,A9984*LABOR_HRS_WK_TOM*SEASON_WEEKS*(1+DIM_PCT_TOM)^A9984)</f>
        <v>5639.285028711136</v>
      </c>
      <c r="F9984" s="5">
        <f>IF(B9984=0,0,B9984*LABOR_HRS_WK_CAR*SEASON_WEEKS*(1+DIM_PCT_CAR)^B9984)</f>
        <v>208.7448152783202</v>
      </c>
      <c r="G9984" s="5">
        <f>IF(C9984=0,0,C9984*LABOR_HRS_WK_MES*SEASON_WEEKS*(1+DIM_PCT_MES)^C9984)</f>
        <v>1870.9683306758766</v>
      </c>
      <c r="H9984" s="5">
        <f>E9984+F9984+G9984</f>
        <v>7718.998174665332</v>
      </c>
      <c r="I9984" s="5">
        <f>MIN(H9984,FARMER_HRS)</f>
        <v>720</v>
      </c>
      <c r="J9984" s="5">
        <f>MAX(0,H9984-FARMER_HRS)</f>
        <v>6998.998174665332</v>
      </c>
      <c r="K9984" s="2">
        <f>I9984*FARMER_RATE+J9984*TEMP_WORKER_RATE</f>
        <v>146510.38497682867</v>
      </c>
      <c r="L9984" s="2">
        <f>A9984*PRICE_TOM+B9984*PRICE_CAR+C9984*PRICE_MES</f>
        <v>222864</v>
      </c>
      <c r="M9984" s="2">
        <f>A9984*FERT_BED_TOM+B9984*FERT_BED_CAR+C9984*FERT_BED_MES</f>
        <v>41360</v>
      </c>
      <c r="N9984" s="6">
        <f>IF(AND(D9984&lt;=TOTAL_BEDS,J9984&lt;=TEMP_WORKER_MAX*TEMP_WORKER_HRS),1,0)</f>
        <v>0</v>
      </c>
      <c r="O9984" s="2">
        <f>L9984-M9984-K9984-FIXED_COSTS</f>
        <v>14993.615023171325</v>
      </c>
      <c r="P9984" s="2">
        <f>IF(N9984=1,O9984,"")</f>
      </c>
    </row>
    <row r="9985">
      <c r="A9985" s="6">
        <v>15</v>
      </c>
      <c r="B9985" s="6">
        <v>6</v>
      </c>
      <c r="C9985" s="6">
        <v>30</v>
      </c>
      <c r="D9985" s="6">
        <f>A9985+B9985+C9985</f>
        <v>51</v>
      </c>
      <c r="E9985" s="5">
        <f>IF(A9985=0,0,A9985*LABOR_HRS_WK_TOM*SEASON_WEEKS*(1+DIM_PCT_TOM)^A9985)</f>
        <v>5639.285028711136</v>
      </c>
      <c r="F9985" s="5">
        <f>IF(B9985=0,0,B9985*LABOR_HRS_WK_CAR*SEASON_WEEKS*(1+DIM_PCT_CAR)^B9985)</f>
        <v>208.7448152783202</v>
      </c>
      <c r="G9985" s="5">
        <f>IF(C9985=0,0,C9985*LABOR_HRS_WK_MES*SEASON_WEEKS*(1+DIM_PCT_MES)^C9985)</f>
        <v>1959.6780360096466</v>
      </c>
      <c r="H9985" s="5">
        <f>E9985+F9985+G9985</f>
        <v>7807.7078799991023</v>
      </c>
      <c r="I9985" s="5">
        <f>MIN(H9985,FARMER_HRS)</f>
        <v>720</v>
      </c>
      <c r="J9985" s="5">
        <f>MAX(0,H9985-FARMER_HRS)</f>
        <v>7087.7078799991023</v>
      </c>
      <c r="K9985" s="2">
        <f>I9985*FARMER_RATE+J9985*TEMP_WORKER_RATE</f>
        <v>148050.4840277622</v>
      </c>
      <c r="L9985" s="2">
        <f>A9985*PRICE_TOM+B9985*PRICE_CAR+C9985*PRICE_MES</f>
        <v>225564</v>
      </c>
      <c r="M9985" s="2">
        <f>A9985*FERT_BED_TOM+B9985*FERT_BED_CAR+C9985*FERT_BED_MES</f>
        <v>42240</v>
      </c>
      <c r="N9985" s="6">
        <f>IF(AND(D9985&lt;=TOTAL_BEDS,J9985&lt;=TEMP_WORKER_MAX*TEMP_WORKER_HRS),1,0)</f>
        <v>0</v>
      </c>
      <c r="O9985" s="2">
        <f>L9985-M9985-K9985-FIXED_COSTS</f>
        <v>15273.515972237801</v>
      </c>
      <c r="P9985" s="2">
        <f>IF(N9985=1,O9985,"")</f>
      </c>
    </row>
    <row r="9986">
      <c r="A9986" s="6">
        <v>15</v>
      </c>
      <c r="B9986" s="6">
        <v>7</v>
      </c>
      <c r="C9986" s="6">
        <v>0</v>
      </c>
      <c r="D9986" s="6">
        <f>A9986+B9986+C9986</f>
        <v>22</v>
      </c>
      <c r="E9986" s="5">
        <f>IF(A9986=0,0,A9986*LABOR_HRS_WK_TOM*SEASON_WEEKS*(1+DIM_PCT_TOM)^A9986)</f>
        <v>5639.285028711136</v>
      </c>
      <c r="F9986" s="5">
        <f>IF(B9986=0,0,B9986*LABOR_HRS_WK_CAR*SEASON_WEEKS*(1+DIM_PCT_CAR)^B9986)</f>
        <v>249.62400827032462</v>
      </c>
      <c r="G9986" s="5">
        <f>IF(C9986=0,0,C9986*LABOR_HRS_WK_MES*SEASON_WEEKS*(1+DIM_PCT_MES)^C9986)</f>
        <v>0</v>
      </c>
      <c r="H9986" s="5">
        <f>E9986+F9986+G9986</f>
        <v>5888.90903698146</v>
      </c>
      <c r="I9986" s="5">
        <f>MIN(H9986,FARMER_HRS)</f>
        <v>720</v>
      </c>
      <c r="J9986" s="5">
        <f>MAX(0,H9986-FARMER_HRS)</f>
        <v>5168.90903698146</v>
      </c>
      <c r="K9986" s="2">
        <f>I9986*FARMER_RATE+J9986*TEMP_WORKER_RATE</f>
        <v>114738.00411426146</v>
      </c>
      <c r="L9986" s="2">
        <f>A9986*PRICE_TOM+B9986*PRICE_CAR+C9986*PRICE_MES</f>
        <v>146658</v>
      </c>
      <c r="M9986" s="2">
        <f>A9986*FERT_BED_TOM+B9986*FERT_BED_CAR+C9986*FERT_BED_MES</f>
        <v>16280</v>
      </c>
      <c r="N9986" s="6">
        <f>IF(AND(D9986&lt;=TOTAL_BEDS,J9986&lt;=TEMP_WORKER_MAX*TEMP_WORKER_HRS),1,0)</f>
        <v>1</v>
      </c>
      <c r="O9986" s="2">
        <f>L9986-M9986-K9986-FIXED_COSTS</f>
        <v>-4360.0041142614646</v>
      </c>
      <c r="P9986" s="2">
        <f>IF(N9986=1,O9986,"")</f>
        <v>-4360.0041142614646</v>
      </c>
    </row>
    <row r="9987">
      <c r="A9987" s="6">
        <v>15</v>
      </c>
      <c r="B9987" s="6">
        <v>7</v>
      </c>
      <c r="C9987" s="6">
        <v>1</v>
      </c>
      <c r="D9987" s="6">
        <f>A9987+B9987+C9987</f>
        <v>23</v>
      </c>
      <c r="E9987" s="5">
        <f>IF(A9987=0,0,A9987*LABOR_HRS_WK_TOM*SEASON_WEEKS*(1+DIM_PCT_TOM)^A9987)</f>
        <v>5639.285028711136</v>
      </c>
      <c r="F9987" s="5">
        <f>IF(B9987=0,0,B9987*LABOR_HRS_WK_CAR*SEASON_WEEKS*(1+DIM_PCT_CAR)^B9987)</f>
        <v>249.62400827032462</v>
      </c>
      <c r="G9987" s="5">
        <f>IF(C9987=0,0,C9987*LABOR_HRS_WK_MES*SEASON_WEEKS*(1+DIM_PCT_MES)^C9987)</f>
        <v>45.5625</v>
      </c>
      <c r="H9987" s="5">
        <f>E9987+F9987+G9987</f>
        <v>5934.47153698146</v>
      </c>
      <c r="I9987" s="5">
        <f>MIN(H9987,FARMER_HRS)</f>
        <v>720</v>
      </c>
      <c r="J9987" s="5">
        <f>MAX(0,H9987-FARMER_HRS)</f>
        <v>5214.47153698146</v>
      </c>
      <c r="K9987" s="2">
        <f>I9987*FARMER_RATE+J9987*TEMP_WORKER_RATE</f>
        <v>115529.01973926146</v>
      </c>
      <c r="L9987" s="2">
        <f>A9987*PRICE_TOM+B9987*PRICE_CAR+C9987*PRICE_MES</f>
        <v>149358</v>
      </c>
      <c r="M9987" s="2">
        <f>A9987*FERT_BED_TOM+B9987*FERT_BED_CAR+C9987*FERT_BED_MES</f>
        <v>17160</v>
      </c>
      <c r="N9987" s="6">
        <f>IF(AND(D9987&lt;=TOTAL_BEDS,J9987&lt;=TEMP_WORKER_MAX*TEMP_WORKER_HRS),1,0)</f>
        <v>1</v>
      </c>
      <c r="O9987" s="2">
        <f>L9987-M9987-K9987-FIXED_COSTS</f>
        <v>-3331.0197392614646</v>
      </c>
      <c r="P9987" s="2">
        <f>IF(N9987=1,O9987,"")</f>
        <v>-3331.0197392614646</v>
      </c>
    </row>
    <row r="9988">
      <c r="A9988" s="6">
        <v>15</v>
      </c>
      <c r="B9988" s="6">
        <v>7</v>
      </c>
      <c r="C9988" s="6">
        <v>2</v>
      </c>
      <c r="D9988" s="6">
        <f>A9988+B9988+C9988</f>
        <v>24</v>
      </c>
      <c r="E9988" s="5">
        <f>IF(A9988=0,0,A9988*LABOR_HRS_WK_TOM*SEASON_WEEKS*(1+DIM_PCT_TOM)^A9988)</f>
        <v>5639.285028711136</v>
      </c>
      <c r="F9988" s="5">
        <f>IF(B9988=0,0,B9988*LABOR_HRS_WK_CAR*SEASON_WEEKS*(1+DIM_PCT_CAR)^B9988)</f>
        <v>249.62400827032462</v>
      </c>
      <c r="G9988" s="5">
        <f>IF(C9988=0,0,C9988*LABOR_HRS_WK_MES*SEASON_WEEKS*(1+DIM_PCT_MES)^C9988)</f>
        <v>92.2640625</v>
      </c>
      <c r="H9988" s="5">
        <f>E9988+F9988+G9988</f>
        <v>5981.1730994814607</v>
      </c>
      <c r="I9988" s="5">
        <f>MIN(H9988,FARMER_HRS)</f>
        <v>720</v>
      </c>
      <c r="J9988" s="5">
        <f>MAX(0,H9988-FARMER_HRS)</f>
        <v>5261.1730994814607</v>
      </c>
      <c r="K9988" s="2">
        <f>I9988*FARMER_RATE+J9988*TEMP_WORKER_RATE</f>
        <v>116339.81075488646</v>
      </c>
      <c r="L9988" s="2">
        <f>A9988*PRICE_TOM+B9988*PRICE_CAR+C9988*PRICE_MES</f>
        <v>152058</v>
      </c>
      <c r="M9988" s="2">
        <f>A9988*FERT_BED_TOM+B9988*FERT_BED_CAR+C9988*FERT_BED_MES</f>
        <v>18040</v>
      </c>
      <c r="N9988" s="6">
        <f>IF(AND(D9988&lt;=TOTAL_BEDS,J9988&lt;=TEMP_WORKER_MAX*TEMP_WORKER_HRS),1,0)</f>
        <v>1</v>
      </c>
      <c r="O9988" s="2">
        <f>L9988-M9988-K9988-FIXED_COSTS</f>
        <v>-2321.8107548864646</v>
      </c>
      <c r="P9988" s="2">
        <f>IF(N9988=1,O9988,"")</f>
        <v>-2321.8107548864646</v>
      </c>
    </row>
    <row r="9989">
      <c r="A9989" s="6">
        <v>15</v>
      </c>
      <c r="B9989" s="6">
        <v>7</v>
      </c>
      <c r="C9989" s="6">
        <v>3</v>
      </c>
      <c r="D9989" s="6">
        <f>A9989+B9989+C9989</f>
        <v>25</v>
      </c>
      <c r="E9989" s="5">
        <f>IF(A9989=0,0,A9989*LABOR_HRS_WK_TOM*SEASON_WEEKS*(1+DIM_PCT_TOM)^A9989)</f>
        <v>5639.285028711136</v>
      </c>
      <c r="F9989" s="5">
        <f>IF(B9989=0,0,B9989*LABOR_HRS_WK_CAR*SEASON_WEEKS*(1+DIM_PCT_CAR)^B9989)</f>
        <v>249.62400827032462</v>
      </c>
      <c r="G9989" s="5">
        <f>IF(C9989=0,0,C9989*LABOR_HRS_WK_MES*SEASON_WEEKS*(1+DIM_PCT_MES)^C9989)</f>
        <v>140.12604492187498</v>
      </c>
      <c r="H9989" s="5">
        <f>E9989+F9989+G9989</f>
        <v>6029.0350819033356</v>
      </c>
      <c r="I9989" s="5">
        <f>MIN(H9989,FARMER_HRS)</f>
        <v>720</v>
      </c>
      <c r="J9989" s="5">
        <f>MAX(0,H9989-FARMER_HRS)</f>
        <v>5309.0350819033356</v>
      </c>
      <c r="K9989" s="2">
        <f>I9989*FARMER_RATE+J9989*TEMP_WORKER_RATE</f>
        <v>117170.74794971068</v>
      </c>
      <c r="L9989" s="2">
        <f>A9989*PRICE_TOM+B9989*PRICE_CAR+C9989*PRICE_MES</f>
        <v>154758</v>
      </c>
      <c r="M9989" s="2">
        <f>A9989*FERT_BED_TOM+B9989*FERT_BED_CAR+C9989*FERT_BED_MES</f>
        <v>18920</v>
      </c>
      <c r="N9989" s="6">
        <f>IF(AND(D9989&lt;=TOTAL_BEDS,J9989&lt;=TEMP_WORKER_MAX*TEMP_WORKER_HRS),1,0)</f>
        <v>1</v>
      </c>
      <c r="O9989" s="2">
        <f>L9989-M9989-K9989-FIXED_COSTS</f>
        <v>-1332.7479497106833</v>
      </c>
      <c r="P9989" s="2">
        <f>IF(N9989=1,O9989,"")</f>
        <v>-1332.7479497106833</v>
      </c>
    </row>
    <row r="9990">
      <c r="A9990" s="6">
        <v>15</v>
      </c>
      <c r="B9990" s="6">
        <v>7</v>
      </c>
      <c r="C9990" s="6">
        <v>4</v>
      </c>
      <c r="D9990" s="6">
        <f>A9990+B9990+C9990</f>
        <v>26</v>
      </c>
      <c r="E9990" s="5">
        <f>IF(A9990=0,0,A9990*LABOR_HRS_WK_TOM*SEASON_WEEKS*(1+DIM_PCT_TOM)^A9990)</f>
        <v>5639.285028711136</v>
      </c>
      <c r="F9990" s="5">
        <f>IF(B9990=0,0,B9990*LABOR_HRS_WK_CAR*SEASON_WEEKS*(1+DIM_PCT_CAR)^B9990)</f>
        <v>249.62400827032462</v>
      </c>
      <c r="G9990" s="5">
        <f>IF(C9990=0,0,C9990*LABOR_HRS_WK_MES*SEASON_WEEKS*(1+DIM_PCT_MES)^C9990)</f>
        <v>189.17016064453119</v>
      </c>
      <c r="H9990" s="5">
        <f>E9990+F9990+G9990</f>
        <v>6078.0791976259916</v>
      </c>
      <c r="I9990" s="5">
        <f>MIN(H9990,FARMER_HRS)</f>
        <v>720</v>
      </c>
      <c r="J9990" s="5">
        <f>MAX(0,H9990-FARMER_HRS)</f>
        <v>5358.0791976259916</v>
      </c>
      <c r="K9990" s="2">
        <f>I9990*FARMER_RATE+J9990*TEMP_WORKER_RATE</f>
        <v>118022.20829211791</v>
      </c>
      <c r="L9990" s="2">
        <f>A9990*PRICE_TOM+B9990*PRICE_CAR+C9990*PRICE_MES</f>
        <v>157458</v>
      </c>
      <c r="M9990" s="2">
        <f>A9990*FERT_BED_TOM+B9990*FERT_BED_CAR+C9990*FERT_BED_MES</f>
        <v>19800</v>
      </c>
      <c r="N9990" s="6">
        <f>IF(AND(D9990&lt;=TOTAL_BEDS,J9990&lt;=TEMP_WORKER_MAX*TEMP_WORKER_HRS),1,0)</f>
        <v>1</v>
      </c>
      <c r="O9990" s="2">
        <f>L9990-M9990-K9990-FIXED_COSTS</f>
        <v>-364.20829211790988</v>
      </c>
      <c r="P9990" s="2">
        <f>IF(N9990=1,O9990,"")</f>
        <v>-364.20829211790988</v>
      </c>
    </row>
    <row r="9991">
      <c r="A9991" s="6">
        <v>15</v>
      </c>
      <c r="B9991" s="6">
        <v>7</v>
      </c>
      <c r="C9991" s="6">
        <v>5</v>
      </c>
      <c r="D9991" s="6">
        <f>A9991+B9991+C9991</f>
        <v>27</v>
      </c>
      <c r="E9991" s="5">
        <f>IF(A9991=0,0,A9991*LABOR_HRS_WK_TOM*SEASON_WEEKS*(1+DIM_PCT_TOM)^A9991)</f>
        <v>5639.285028711136</v>
      </c>
      <c r="F9991" s="5">
        <f>IF(B9991=0,0,B9991*LABOR_HRS_WK_CAR*SEASON_WEEKS*(1+DIM_PCT_CAR)^B9991)</f>
        <v>249.62400827032462</v>
      </c>
      <c r="G9991" s="5">
        <f>IF(C9991=0,0,C9991*LABOR_HRS_WK_MES*SEASON_WEEKS*(1+DIM_PCT_MES)^C9991)</f>
        <v>239.41848456573481</v>
      </c>
      <c r="H9991" s="5">
        <f>E9991+F9991+G9991</f>
        <v>6128.3275215471949</v>
      </c>
      <c r="I9991" s="5">
        <f>MIN(H9991,FARMER_HRS)</f>
        <v>720</v>
      </c>
      <c r="J9991" s="5">
        <f>MAX(0,H9991-FARMER_HRS)</f>
        <v>5408.3275215471949</v>
      </c>
      <c r="K9991" s="2">
        <f>I9991*FARMER_RATE+J9991*TEMP_WORKER_RATE</f>
        <v>118894.57502686101</v>
      </c>
      <c r="L9991" s="2">
        <f>A9991*PRICE_TOM+B9991*PRICE_CAR+C9991*PRICE_MES</f>
        <v>160158</v>
      </c>
      <c r="M9991" s="2">
        <f>A9991*FERT_BED_TOM+B9991*FERT_BED_CAR+C9991*FERT_BED_MES</f>
        <v>20680</v>
      </c>
      <c r="N9991" s="6">
        <f>IF(AND(D9991&lt;=TOTAL_BEDS,J9991&lt;=TEMP_WORKER_MAX*TEMP_WORKER_HRS),1,0)</f>
        <v>1</v>
      </c>
      <c r="O9991" s="2">
        <f>L9991-M9991-K9991-FIXED_COSTS</f>
        <v>583.42497313898639</v>
      </c>
      <c r="P9991" s="2">
        <f>IF(N9991=1,O9991,"")</f>
        <v>583.42497313898639</v>
      </c>
    </row>
    <row r="9992">
      <c r="A9992" s="6">
        <v>15</v>
      </c>
      <c r="B9992" s="6">
        <v>7</v>
      </c>
      <c r="C9992" s="6">
        <v>6</v>
      </c>
      <c r="D9992" s="6">
        <f>A9992+B9992+C9992</f>
        <v>28</v>
      </c>
      <c r="E9992" s="5">
        <f>IF(A9992=0,0,A9992*LABOR_HRS_WK_TOM*SEASON_WEEKS*(1+DIM_PCT_TOM)^A9992)</f>
        <v>5639.285028711136</v>
      </c>
      <c r="F9992" s="5">
        <f>IF(B9992=0,0,B9992*LABOR_HRS_WK_CAR*SEASON_WEEKS*(1+DIM_PCT_CAR)^B9992)</f>
        <v>249.62400827032462</v>
      </c>
      <c r="G9992" s="5">
        <f>IF(C9992=0,0,C9992*LABOR_HRS_WK_MES*SEASON_WEEKS*(1+DIM_PCT_MES)^C9992)</f>
        <v>290.89345874736773</v>
      </c>
      <c r="H9992" s="5">
        <f>E9992+F9992+G9992</f>
        <v>6179.802495728828</v>
      </c>
      <c r="I9992" s="5">
        <f>MIN(H9992,FARMER_HRS)</f>
        <v>720</v>
      </c>
      <c r="J9992" s="5">
        <f>MAX(0,H9992-FARMER_HRS)</f>
        <v>5459.802495728828</v>
      </c>
      <c r="K9992" s="2">
        <f>I9992*FARMER_RATE+J9992*TEMP_WORKER_RATE</f>
        <v>119788.23777306992</v>
      </c>
      <c r="L9992" s="2">
        <f>A9992*PRICE_TOM+B9992*PRICE_CAR+C9992*PRICE_MES</f>
        <v>162858</v>
      </c>
      <c r="M9992" s="2">
        <f>A9992*FERT_BED_TOM+B9992*FERT_BED_CAR+C9992*FERT_BED_MES</f>
        <v>21560</v>
      </c>
      <c r="N9992" s="6">
        <f>IF(AND(D9992&lt;=TOTAL_BEDS,J9992&lt;=TEMP_WORKER_MAX*TEMP_WORKER_HRS),1,0)</f>
        <v>1</v>
      </c>
      <c r="O9992" s="2">
        <f>L9992-M9992-K9992-FIXED_COSTS</f>
        <v>1509.7622269300773</v>
      </c>
      <c r="P9992" s="2">
        <f>IF(N9992=1,O9992,"")</f>
        <v>1509.7622269300773</v>
      </c>
    </row>
    <row r="9993">
      <c r="A9993" s="6">
        <v>15</v>
      </c>
      <c r="B9993" s="6">
        <v>7</v>
      </c>
      <c r="C9993" s="6">
        <v>7</v>
      </c>
      <c r="D9993" s="6">
        <f>A9993+B9993+C9993</f>
        <v>29</v>
      </c>
      <c r="E9993" s="5">
        <f>IF(A9993=0,0,A9993*LABOR_HRS_WK_TOM*SEASON_WEEKS*(1+DIM_PCT_TOM)^A9993)</f>
        <v>5639.285028711136</v>
      </c>
      <c r="F9993" s="5">
        <f>IF(B9993=0,0,B9993*LABOR_HRS_WK_CAR*SEASON_WEEKS*(1+DIM_PCT_CAR)^B9993)</f>
        <v>249.62400827032462</v>
      </c>
      <c r="G9993" s="5">
        <f>IF(C9993=0,0,C9993*LABOR_HRS_WK_MES*SEASON_WEEKS*(1+DIM_PCT_MES)^C9993)</f>
        <v>343.61789814532818</v>
      </c>
      <c r="H9993" s="5">
        <f>E9993+F9993+G9993</f>
        <v>6232.5269351267889</v>
      </c>
      <c r="I9993" s="5">
        <f>MIN(H9993,FARMER_HRS)</f>
        <v>720</v>
      </c>
      <c r="J9993" s="5">
        <f>MAX(0,H9993-FARMER_HRS)</f>
        <v>5512.5269351267889</v>
      </c>
      <c r="K9993" s="2">
        <f>I9993*FARMER_RATE+J9993*TEMP_WORKER_RATE</f>
        <v>120703.59262372897</v>
      </c>
      <c r="L9993" s="2">
        <f>A9993*PRICE_TOM+B9993*PRICE_CAR+C9993*PRICE_MES</f>
        <v>165558</v>
      </c>
      <c r="M9993" s="2">
        <f>A9993*FERT_BED_TOM+B9993*FERT_BED_CAR+C9993*FERT_BED_MES</f>
        <v>22440</v>
      </c>
      <c r="N9993" s="6">
        <f>IF(AND(D9993&lt;=TOTAL_BEDS,J9993&lt;=TEMP_WORKER_MAX*TEMP_WORKER_HRS),1,0)</f>
        <v>1</v>
      </c>
      <c r="O9993" s="2">
        <f>L9993-M9993-K9993-FIXED_COSTS</f>
        <v>2414.4073762710323</v>
      </c>
      <c r="P9993" s="2">
        <f>IF(N9993=1,O9993,"")</f>
        <v>2414.4073762710323</v>
      </c>
    </row>
    <row r="9994">
      <c r="A9994" s="6">
        <v>15</v>
      </c>
      <c r="B9994" s="6">
        <v>7</v>
      </c>
      <c r="C9994" s="6">
        <v>8</v>
      </c>
      <c r="D9994" s="6">
        <f>A9994+B9994+C9994</f>
        <v>30</v>
      </c>
      <c r="E9994" s="5">
        <f>IF(A9994=0,0,A9994*LABOR_HRS_WK_TOM*SEASON_WEEKS*(1+DIM_PCT_TOM)^A9994)</f>
        <v>5639.285028711136</v>
      </c>
      <c r="F9994" s="5">
        <f>IF(B9994=0,0,B9994*LABOR_HRS_WK_CAR*SEASON_WEEKS*(1+DIM_PCT_CAR)^B9994)</f>
        <v>249.62400827032462</v>
      </c>
      <c r="G9994" s="5">
        <f>IF(C9994=0,0,C9994*LABOR_HRS_WK_MES*SEASON_WEEKS*(1+DIM_PCT_MES)^C9994)</f>
        <v>397.61499642530833</v>
      </c>
      <c r="H9994" s="5">
        <f>E9994+F9994+G9994</f>
        <v>6286.5240334067685</v>
      </c>
      <c r="I9994" s="5">
        <f>MIN(H9994,FARMER_HRS)</f>
        <v>720</v>
      </c>
      <c r="J9994" s="5">
        <f>MAX(0,H9994-FARMER_HRS)</f>
        <v>5566.5240334067685</v>
      </c>
      <c r="K9994" s="2">
        <f>I9994*FARMER_RATE+J9994*TEMP_WORKER_RATE</f>
        <v>121641.04224664529</v>
      </c>
      <c r="L9994" s="2">
        <f>A9994*PRICE_TOM+B9994*PRICE_CAR+C9994*PRICE_MES</f>
        <v>168258</v>
      </c>
      <c r="M9994" s="2">
        <f>A9994*FERT_BED_TOM+B9994*FERT_BED_CAR+C9994*FERT_BED_MES</f>
        <v>23320</v>
      </c>
      <c r="N9994" s="6">
        <f>IF(AND(D9994&lt;=TOTAL_BEDS,J9994&lt;=TEMP_WORKER_MAX*TEMP_WORKER_HRS),1,0)</f>
        <v>1</v>
      </c>
      <c r="O9994" s="2">
        <f>L9994-M9994-K9994-FIXED_COSTS</f>
        <v>3296.9577533547126</v>
      </c>
      <c r="P9994" s="2">
        <f>IF(N9994=1,O9994,"")</f>
        <v>3296.9577533547126</v>
      </c>
    </row>
    <row r="9995">
      <c r="A9995" s="6">
        <v>15</v>
      </c>
      <c r="B9995" s="6">
        <v>7</v>
      </c>
      <c r="C9995" s="6">
        <v>9</v>
      </c>
      <c r="D9995" s="6">
        <f>A9995+B9995+C9995</f>
        <v>31</v>
      </c>
      <c r="E9995" s="5">
        <f>IF(A9995=0,0,A9995*LABOR_HRS_WK_TOM*SEASON_WEEKS*(1+DIM_PCT_TOM)^A9995)</f>
        <v>5639.285028711136</v>
      </c>
      <c r="F9995" s="5">
        <f>IF(B9995=0,0,B9995*LABOR_HRS_WK_CAR*SEASON_WEEKS*(1+DIM_PCT_CAR)^B9995)</f>
        <v>249.62400827032462</v>
      </c>
      <c r="G9995" s="5">
        <f>IF(C9995=0,0,C9995*LABOR_HRS_WK_MES*SEASON_WEEKS*(1+DIM_PCT_MES)^C9995)</f>
        <v>452.90833186570273</v>
      </c>
      <c r="H9995" s="5">
        <f>E9995+F9995+G9995</f>
        <v>6341.8173688471634</v>
      </c>
      <c r="I9995" s="5">
        <f>MIN(H9995,FARMER_HRS)</f>
        <v>720</v>
      </c>
      <c r="J9995" s="5">
        <f>MAX(0,H9995-FARMER_HRS)</f>
        <v>5621.8173688471634</v>
      </c>
      <c r="K9995" s="2">
        <f>I9995*FARMER_RATE+J9995*TEMP_WORKER_RATE</f>
        <v>122600.99598692992</v>
      </c>
      <c r="L9995" s="2">
        <f>A9995*PRICE_TOM+B9995*PRICE_CAR+C9995*PRICE_MES</f>
        <v>170958</v>
      </c>
      <c r="M9995" s="2">
        <f>A9995*FERT_BED_TOM+B9995*FERT_BED_CAR+C9995*FERT_BED_MES</f>
        <v>24200</v>
      </c>
      <c r="N9995" s="6">
        <f>IF(AND(D9995&lt;=TOTAL_BEDS,J9995&lt;=TEMP_WORKER_MAX*TEMP_WORKER_HRS),1,0)</f>
        <v>1</v>
      </c>
      <c r="O9995" s="2">
        <f>L9995-M9995-K9995-FIXED_COSTS</f>
        <v>4157.00401307008</v>
      </c>
      <c r="P9995" s="2">
        <f>IF(N9995=1,O9995,"")</f>
        <v>4157.00401307008</v>
      </c>
    </row>
    <row r="9996">
      <c r="A9996" s="6">
        <v>15</v>
      </c>
      <c r="B9996" s="6">
        <v>7</v>
      </c>
      <c r="C9996" s="6">
        <v>10</v>
      </c>
      <c r="D9996" s="6">
        <f>A9996+B9996+C9996</f>
        <v>32</v>
      </c>
      <c r="E9996" s="5">
        <f>IF(A9996=0,0,A9996*LABOR_HRS_WK_TOM*SEASON_WEEKS*(1+DIM_PCT_TOM)^A9996)</f>
        <v>5639.285028711136</v>
      </c>
      <c r="F9996" s="5">
        <f>IF(B9996=0,0,B9996*LABOR_HRS_WK_CAR*SEASON_WEEKS*(1+DIM_PCT_CAR)^B9996)</f>
        <v>249.62400827032462</v>
      </c>
      <c r="G9996" s="5">
        <f>IF(C9996=0,0,C9996*LABOR_HRS_WK_MES*SEASON_WEEKS*(1+DIM_PCT_MES)^C9996)</f>
        <v>509.52187334891551</v>
      </c>
      <c r="H9996" s="5">
        <f>E9996+F9996+G9996</f>
        <v>6398.4309103303758</v>
      </c>
      <c r="I9996" s="5">
        <f>MIN(H9996,FARMER_HRS)</f>
        <v>720</v>
      </c>
      <c r="J9996" s="5">
        <f>MAX(0,H9996-FARMER_HRS)</f>
        <v>5678.4309103303758</v>
      </c>
      <c r="K9996" s="2">
        <f>I9996*FARMER_RATE+J9996*TEMP_WORKER_RATE</f>
        <v>123583.86997101347</v>
      </c>
      <c r="L9996" s="2">
        <f>A9996*PRICE_TOM+B9996*PRICE_CAR+C9996*PRICE_MES</f>
        <v>173658</v>
      </c>
      <c r="M9996" s="2">
        <f>A9996*FERT_BED_TOM+B9996*FERT_BED_CAR+C9996*FERT_BED_MES</f>
        <v>25080</v>
      </c>
      <c r="N9996" s="6">
        <f>IF(AND(D9996&lt;=TOTAL_BEDS,J9996&lt;=TEMP_WORKER_MAX*TEMP_WORKER_HRS),1,0)</f>
        <v>1</v>
      </c>
      <c r="O9996" s="2">
        <f>L9996-M9996-K9996-FIXED_COSTS</f>
        <v>4994.1300289865321</v>
      </c>
      <c r="P9996" s="2">
        <f>IF(N9996=1,O9996,"")</f>
        <v>4994.1300289865321</v>
      </c>
    </row>
    <row r="9997">
      <c r="A9997" s="6">
        <v>15</v>
      </c>
      <c r="B9997" s="6">
        <v>7</v>
      </c>
      <c r="C9997" s="6">
        <v>11</v>
      </c>
      <c r="D9997" s="6">
        <f>A9997+B9997+C9997</f>
        <v>33</v>
      </c>
      <c r="E9997" s="5">
        <f>IF(A9997=0,0,A9997*LABOR_HRS_WK_TOM*SEASON_WEEKS*(1+DIM_PCT_TOM)^A9997)</f>
        <v>5639.285028711136</v>
      </c>
      <c r="F9997" s="5">
        <f>IF(B9997=0,0,B9997*LABOR_HRS_WK_CAR*SEASON_WEEKS*(1+DIM_PCT_CAR)^B9997)</f>
        <v>249.62400827032462</v>
      </c>
      <c r="G9997" s="5">
        <f>IF(C9997=0,0,C9997*LABOR_HRS_WK_MES*SEASON_WEEKS*(1+DIM_PCT_MES)^C9997)</f>
        <v>567.47998644235463</v>
      </c>
      <c r="H9997" s="5">
        <f>E9997+F9997+G9997</f>
        <v>6456.3890234238152</v>
      </c>
      <c r="I9997" s="5">
        <f>MIN(H9997,FARMER_HRS)</f>
        <v>720</v>
      </c>
      <c r="J9997" s="5">
        <f>MAX(0,H9997-FARMER_HRS)</f>
        <v>5736.3890234238152</v>
      </c>
      <c r="K9997" s="2">
        <f>I9997*FARMER_RATE+J9997*TEMP_WORKER_RATE</f>
        <v>124590.087212219</v>
      </c>
      <c r="L9997" s="2">
        <f>A9997*PRICE_TOM+B9997*PRICE_CAR+C9997*PRICE_MES</f>
        <v>176358</v>
      </c>
      <c r="M9997" s="2">
        <f>A9997*FERT_BED_TOM+B9997*FERT_BED_CAR+C9997*FERT_BED_MES</f>
        <v>25960</v>
      </c>
      <c r="N9997" s="6">
        <f>IF(AND(D9997&lt;=TOTAL_BEDS,J9997&lt;=TEMP_WORKER_MAX*TEMP_WORKER_HRS),1,0)</f>
        <v>1</v>
      </c>
      <c r="O9997" s="2">
        <f>L9997-M9997-K9997-FIXED_COSTS</f>
        <v>5807.9127877809951</v>
      </c>
      <c r="P9997" s="2">
        <f>IF(N9997=1,O9997,"")</f>
        <v>5807.9127877809951</v>
      </c>
    </row>
    <row r="9998">
      <c r="A9998" s="6">
        <v>15</v>
      </c>
      <c r="B9998" s="6">
        <v>7</v>
      </c>
      <c r="C9998" s="6">
        <v>12</v>
      </c>
      <c r="D9998" s="6">
        <f>A9998+B9998+C9998</f>
        <v>34</v>
      </c>
      <c r="E9998" s="5">
        <f>IF(A9998=0,0,A9998*LABOR_HRS_WK_TOM*SEASON_WEEKS*(1+DIM_PCT_TOM)^A9998)</f>
        <v>5639.285028711136</v>
      </c>
      <c r="F9998" s="5">
        <f>IF(B9998=0,0,B9998*LABOR_HRS_WK_CAR*SEASON_WEEKS*(1+DIM_PCT_CAR)^B9998)</f>
        <v>249.62400827032462</v>
      </c>
      <c r="G9998" s="5">
        <f>IF(C9998=0,0,C9998*LABOR_HRS_WK_MES*SEASON_WEEKS*(1+DIM_PCT_MES)^C9998)</f>
        <v>626.807439570419</v>
      </c>
      <c r="H9998" s="5">
        <f>E9998+F9998+G9998</f>
        <v>6515.7164765518792</v>
      </c>
      <c r="I9998" s="5">
        <f>MIN(H9998,FARMER_HRS)</f>
        <v>720</v>
      </c>
      <c r="J9998" s="5">
        <f>MAX(0,H9998-FARMER_HRS)</f>
        <v>5795.7164765518792</v>
      </c>
      <c r="K9998" s="2">
        <f>I9998*FARMER_RATE+J9998*TEMP_WORKER_RATE</f>
        <v>125620.07771791457</v>
      </c>
      <c r="L9998" s="2">
        <f>A9998*PRICE_TOM+B9998*PRICE_CAR+C9998*PRICE_MES</f>
        <v>179058</v>
      </c>
      <c r="M9998" s="2">
        <f>A9998*FERT_BED_TOM+B9998*FERT_BED_CAR+C9998*FERT_BED_MES</f>
        <v>26840</v>
      </c>
      <c r="N9998" s="6">
        <f>IF(AND(D9998&lt;=TOTAL_BEDS,J9998&lt;=TEMP_WORKER_MAX*TEMP_WORKER_HRS),1,0)</f>
        <v>0</v>
      </c>
      <c r="O9998" s="2">
        <f>L9998-M9998-K9998-FIXED_COSTS</f>
        <v>6597.9222820854338</v>
      </c>
      <c r="P9998" s="2">
        <f>IF(N9998=1,O9998,"")</f>
      </c>
    </row>
    <row r="9999">
      <c r="A9999" s="6">
        <v>15</v>
      </c>
      <c r="B9999" s="6">
        <v>7</v>
      </c>
      <c r="C9999" s="6">
        <v>13</v>
      </c>
      <c r="D9999" s="6">
        <f>A9999+B9999+C9999</f>
        <v>35</v>
      </c>
      <c r="E9999" s="5">
        <f>IF(A9999=0,0,A9999*LABOR_HRS_WK_TOM*SEASON_WEEKS*(1+DIM_PCT_TOM)^A9999)</f>
        <v>5639.285028711136</v>
      </c>
      <c r="F9999" s="5">
        <f>IF(B9999=0,0,B9999*LABOR_HRS_WK_CAR*SEASON_WEEKS*(1+DIM_PCT_CAR)^B9999)</f>
        <v>249.62400827032462</v>
      </c>
      <c r="G9999" s="5">
        <f>IF(C9999=0,0,C9999*LABOR_HRS_WK_MES*SEASON_WEEKS*(1+DIM_PCT_MES)^C9999)</f>
        <v>687.52941027880331</v>
      </c>
      <c r="H9999" s="5">
        <f>E9999+F9999+G9999</f>
        <v>6576.4384472602633</v>
      </c>
      <c r="I9999" s="5">
        <f>MIN(H9999,FARMER_HRS)</f>
        <v>720</v>
      </c>
      <c r="J9999" s="5">
        <f>MAX(0,H9999-FARMER_HRS)</f>
        <v>5856.4384472602633</v>
      </c>
      <c r="K9999" s="2">
        <f>I9999*FARMER_RATE+J9999*TEMP_WORKER_RATE</f>
        <v>126674.27859826846</v>
      </c>
      <c r="L9999" s="2">
        <f>A9999*PRICE_TOM+B9999*PRICE_CAR+C9999*PRICE_MES</f>
        <v>181758</v>
      </c>
      <c r="M9999" s="2">
        <f>A9999*FERT_BED_TOM+B9999*FERT_BED_CAR+C9999*FERT_BED_MES</f>
        <v>27720</v>
      </c>
      <c r="N9999" s="6">
        <f>IF(AND(D9999&lt;=TOTAL_BEDS,J9999&lt;=TEMP_WORKER_MAX*TEMP_WORKER_HRS),1,0)</f>
        <v>0</v>
      </c>
      <c r="O9999" s="2">
        <f>L9999-M9999-K9999-FIXED_COSTS</f>
        <v>7363.7214017315418</v>
      </c>
      <c r="P9999" s="2">
        <f>IF(N9999=1,O9999,"")</f>
      </c>
    </row>
    <row r="10000">
      <c r="A10000" s="6">
        <v>15</v>
      </c>
      <c r="B10000" s="6">
        <v>7</v>
      </c>
      <c r="C10000" s="6">
        <v>14</v>
      </c>
      <c r="D10000" s="6">
        <f>A10000+B10000+C10000</f>
        <v>36</v>
      </c>
      <c r="E10000" s="5">
        <f>IF(A10000=0,0,A10000*LABOR_HRS_WK_TOM*SEASON_WEEKS*(1+DIM_PCT_TOM)^A10000)</f>
        <v>5639.285028711136</v>
      </c>
      <c r="F10000" s="5">
        <f>IF(B10000=0,0,B10000*LABOR_HRS_WK_CAR*SEASON_WEEKS*(1+DIM_PCT_CAR)^B10000)</f>
        <v>249.62400827032462</v>
      </c>
      <c r="G10000" s="5">
        <f>IF(C10000=0,0,C10000*LABOR_HRS_WK_MES*SEASON_WEEKS*(1+DIM_PCT_MES)^C10000)</f>
        <v>749.67149159246435</v>
      </c>
      <c r="H10000" s="5">
        <f>E10000+F10000+G10000</f>
        <v>6638.5805285739243</v>
      </c>
      <c r="I10000" s="5">
        <f>MIN(H10000,FARMER_HRS)</f>
        <v>720</v>
      </c>
      <c r="J10000" s="5">
        <f>MAX(0,H10000-FARMER_HRS)</f>
        <v>5918.5805285739243</v>
      </c>
      <c r="K10000" s="2">
        <f>I10000*FARMER_RATE+J10000*TEMP_WORKER_RATE</f>
        <v>127753.13417663063</v>
      </c>
      <c r="L10000" s="2">
        <f>A10000*PRICE_TOM+B10000*PRICE_CAR+C10000*PRICE_MES</f>
        <v>184458</v>
      </c>
      <c r="M10000" s="2">
        <f>A10000*FERT_BED_TOM+B10000*FERT_BED_CAR+C10000*FERT_BED_MES</f>
        <v>28600</v>
      </c>
      <c r="N10000" s="6">
        <f>IF(AND(D10000&lt;=TOTAL_BEDS,J10000&lt;=TEMP_WORKER_MAX*TEMP_WORKER_HRS),1,0)</f>
        <v>0</v>
      </c>
      <c r="O10000" s="2">
        <f>L10000-M10000-K10000-FIXED_COSTS</f>
        <v>8104.8658233693714</v>
      </c>
      <c r="P10000" s="2">
        <f>IF(N10000=1,O10000,"")</f>
      </c>
    </row>
    <row r="10001">
      <c r="A10001" s="6">
        <v>15</v>
      </c>
      <c r="B10001" s="6">
        <v>7</v>
      </c>
      <c r="C10001" s="6">
        <v>15</v>
      </c>
      <c r="D10001" s="6">
        <f>A10001+B10001+C10001</f>
        <v>37</v>
      </c>
      <c r="E10001" s="5">
        <f>IF(A10001=0,0,A10001*LABOR_HRS_WK_TOM*SEASON_WEEKS*(1+DIM_PCT_TOM)^A10001)</f>
        <v>5639.285028711136</v>
      </c>
      <c r="F10001" s="5">
        <f>IF(B10001=0,0,B10001*LABOR_HRS_WK_CAR*SEASON_WEEKS*(1+DIM_PCT_CAR)^B10001)</f>
        <v>249.62400827032462</v>
      </c>
      <c r="G10001" s="5">
        <f>IF(C10001=0,0,C10001*LABOR_HRS_WK_MES*SEASON_WEEKS*(1+DIM_PCT_MES)^C10001)</f>
        <v>813.25969846861074</v>
      </c>
      <c r="H10001" s="5">
        <f>E10001+F10001+G10001</f>
        <v>6702.1687354500709</v>
      </c>
      <c r="I10001" s="5">
        <f>MIN(H10001,FARMER_HRS)</f>
        <v>720</v>
      </c>
      <c r="J10001" s="5">
        <f>MAX(0,H10001-FARMER_HRS)</f>
        <v>5982.1687354500709</v>
      </c>
      <c r="K10001" s="2">
        <f>I10001*FARMER_RATE+J10001*TEMP_WORKER_RATE</f>
        <v>128857.09610156373</v>
      </c>
      <c r="L10001" s="2">
        <f>A10001*PRICE_TOM+B10001*PRICE_CAR+C10001*PRICE_MES</f>
        <v>187158</v>
      </c>
      <c r="M10001" s="2">
        <f>A10001*FERT_BED_TOM+B10001*FERT_BED_CAR+C10001*FERT_BED_MES</f>
        <v>29480</v>
      </c>
      <c r="N10001" s="6">
        <f>IF(AND(D10001&lt;=TOTAL_BEDS,J10001&lt;=TEMP_WORKER_MAX*TEMP_WORKER_HRS),1,0)</f>
        <v>0</v>
      </c>
      <c r="O10001" s="2">
        <f>L10001-M10001-K10001-FIXED_COSTS</f>
        <v>8820.90389843627</v>
      </c>
      <c r="P10001" s="2">
        <f>IF(N10001=1,O10001,"")</f>
      </c>
    </row>
    <row r="10002">
      <c r="A10002" s="6">
        <v>15</v>
      </c>
      <c r="B10002" s="6">
        <v>7</v>
      </c>
      <c r="C10002" s="6">
        <v>16</v>
      </c>
      <c r="D10002" s="6">
        <f>A10002+B10002+C10002</f>
        <v>38</v>
      </c>
      <c r="E10002" s="5">
        <f>IF(A10002=0,0,A10002*LABOR_HRS_WK_TOM*SEASON_WEEKS*(1+DIM_PCT_TOM)^A10002)</f>
        <v>5639.285028711136</v>
      </c>
      <c r="F10002" s="5">
        <f>IF(B10002=0,0,B10002*LABOR_HRS_WK_CAR*SEASON_WEEKS*(1+DIM_PCT_CAR)^B10002)</f>
        <v>249.62400827032462</v>
      </c>
      <c r="G10002" s="5">
        <f>IF(C10002=0,0,C10002*LABOR_HRS_WK_MES*SEASON_WEEKS*(1+DIM_PCT_MES)^C10002)</f>
        <v>878.32047434609967</v>
      </c>
      <c r="H10002" s="5">
        <f>E10002+F10002+G10002</f>
        <v>6767.2295113275595</v>
      </c>
      <c r="I10002" s="5">
        <f>MIN(H10002,FARMER_HRS)</f>
        <v>720</v>
      </c>
      <c r="J10002" s="5">
        <f>MAX(0,H10002-FARMER_HRS)</f>
        <v>6047.2295113275595</v>
      </c>
      <c r="K10002" s="2">
        <f>I10002*FARMER_RATE+J10002*TEMP_WORKER_RATE</f>
        <v>129986.62346054791</v>
      </c>
      <c r="L10002" s="2">
        <f>A10002*PRICE_TOM+B10002*PRICE_CAR+C10002*PRICE_MES</f>
        <v>189858</v>
      </c>
      <c r="M10002" s="2">
        <f>A10002*FERT_BED_TOM+B10002*FERT_BED_CAR+C10002*FERT_BED_MES</f>
        <v>30360</v>
      </c>
      <c r="N10002" s="6">
        <f>IF(AND(D10002&lt;=TOTAL_BEDS,J10002&lt;=TEMP_WORKER_MAX*TEMP_WORKER_HRS),1,0)</f>
        <v>0</v>
      </c>
      <c r="O10002" s="2">
        <f>L10002-M10002-K10002-FIXED_COSTS</f>
        <v>9511.3765394520888</v>
      </c>
      <c r="P10002" s="2">
        <f>IF(N10002=1,O10002,"")</f>
      </c>
    </row>
    <row r="10003">
      <c r="A10003" s="6">
        <v>15</v>
      </c>
      <c r="B10003" s="6">
        <v>7</v>
      </c>
      <c r="C10003" s="6">
        <v>17</v>
      </c>
      <c r="D10003" s="6">
        <f>A10003+B10003+C10003</f>
        <v>39</v>
      </c>
      <c r="E10003" s="5">
        <f>IF(A10003=0,0,A10003*LABOR_HRS_WK_TOM*SEASON_WEEKS*(1+DIM_PCT_TOM)^A10003)</f>
        <v>5639.285028711136</v>
      </c>
      <c r="F10003" s="5">
        <f>IF(B10003=0,0,B10003*LABOR_HRS_WK_CAR*SEASON_WEEKS*(1+DIM_PCT_CAR)^B10003)</f>
        <v>249.62400827032462</v>
      </c>
      <c r="G10003" s="5">
        <f>IF(C10003=0,0,C10003*LABOR_HRS_WK_MES*SEASON_WEEKS*(1+DIM_PCT_MES)^C10003)</f>
        <v>944.88069779263992</v>
      </c>
      <c r="H10003" s="5">
        <f>E10003+F10003+G10003</f>
        <v>6833.7897347741</v>
      </c>
      <c r="I10003" s="5">
        <f>MIN(H10003,FARMER_HRS)</f>
        <v>720</v>
      </c>
      <c r="J10003" s="5">
        <f>MAX(0,H10003-FARMER_HRS)</f>
        <v>6113.7897347741</v>
      </c>
      <c r="K10003" s="2">
        <f>I10003*FARMER_RATE+J10003*TEMP_WORKER_RATE</f>
        <v>131142.18289538368</v>
      </c>
      <c r="L10003" s="2">
        <f>A10003*PRICE_TOM+B10003*PRICE_CAR+C10003*PRICE_MES</f>
        <v>192558</v>
      </c>
      <c r="M10003" s="2">
        <f>A10003*FERT_BED_TOM+B10003*FERT_BED_CAR+C10003*FERT_BED_MES</f>
        <v>31240</v>
      </c>
      <c r="N10003" s="6">
        <f>IF(AND(D10003&lt;=TOTAL_BEDS,J10003&lt;=TEMP_WORKER_MAX*TEMP_WORKER_HRS),1,0)</f>
        <v>0</v>
      </c>
      <c r="O10003" s="2">
        <f>L10003-M10003-K10003-FIXED_COSTS</f>
        <v>10175.817104616319</v>
      </c>
      <c r="P10003" s="2">
        <f>IF(N10003=1,O10003,"")</f>
      </c>
    </row>
    <row r="10004">
      <c r="A10004" s="6">
        <v>15</v>
      </c>
      <c r="B10004" s="6">
        <v>7</v>
      </c>
      <c r="C10004" s="6">
        <v>18</v>
      </c>
      <c r="D10004" s="6">
        <f>A10004+B10004+C10004</f>
        <v>40</v>
      </c>
      <c r="E10004" s="5">
        <f>IF(A10004=0,0,A10004*LABOR_HRS_WK_TOM*SEASON_WEEKS*(1+DIM_PCT_TOM)^A10004)</f>
        <v>5639.285028711136</v>
      </c>
      <c r="F10004" s="5">
        <f>IF(B10004=0,0,B10004*LABOR_HRS_WK_CAR*SEASON_WEEKS*(1+DIM_PCT_CAR)^B10004)</f>
        <v>249.62400827032462</v>
      </c>
      <c r="G10004" s="5">
        <f>IF(C10004=0,0,C10004*LABOR_HRS_WK_MES*SEASON_WEEKS*(1+DIM_PCT_MES)^C10004)</f>
        <v>1012.9676892512272</v>
      </c>
      <c r="H10004" s="5">
        <f>E10004+F10004+G10004</f>
        <v>6901.8767262326874</v>
      </c>
      <c r="I10004" s="5">
        <f>MIN(H10004,FARMER_HRS)</f>
        <v>720</v>
      </c>
      <c r="J10004" s="5">
        <f>MAX(0,H10004-FARMER_HRS)</f>
        <v>6181.8767262326874</v>
      </c>
      <c r="K10004" s="2">
        <f>I10004*FARMER_RATE+J10004*TEMP_WORKER_RATE</f>
        <v>132324.24871931749</v>
      </c>
      <c r="L10004" s="2">
        <f>A10004*PRICE_TOM+B10004*PRICE_CAR+C10004*PRICE_MES</f>
        <v>195258</v>
      </c>
      <c r="M10004" s="2">
        <f>A10004*FERT_BED_TOM+B10004*FERT_BED_CAR+C10004*FERT_BED_MES</f>
        <v>32120</v>
      </c>
      <c r="N10004" s="6">
        <f>IF(AND(D10004&lt;=TOTAL_BEDS,J10004&lt;=TEMP_WORKER_MAX*TEMP_WORKER_HRS),1,0)</f>
        <v>0</v>
      </c>
      <c r="O10004" s="2">
        <f>L10004-M10004-K10004-FIXED_COSTS</f>
        <v>10813.751280682511</v>
      </c>
      <c r="P10004" s="2">
        <f>IF(N10004=1,O10004,"")</f>
      </c>
    </row>
    <row r="10005">
      <c r="A10005" s="6">
        <v>15</v>
      </c>
      <c r="B10005" s="6">
        <v>7</v>
      </c>
      <c r="C10005" s="6">
        <v>19</v>
      </c>
      <c r="D10005" s="6">
        <f>A10005+B10005+C10005</f>
        <v>41</v>
      </c>
      <c r="E10005" s="5">
        <f>IF(A10005=0,0,A10005*LABOR_HRS_WK_TOM*SEASON_WEEKS*(1+DIM_PCT_TOM)^A10005)</f>
        <v>5639.285028711136</v>
      </c>
      <c r="F10005" s="5">
        <f>IF(B10005=0,0,B10005*LABOR_HRS_WK_CAR*SEASON_WEEKS*(1+DIM_PCT_CAR)^B10005)</f>
        <v>249.62400827032462</v>
      </c>
      <c r="G10005" s="5">
        <f>IF(C10005=0,0,C10005*LABOR_HRS_WK_MES*SEASON_WEEKS*(1+DIM_PCT_MES)^C10005)</f>
        <v>1082.6092178872491</v>
      </c>
      <c r="H10005" s="5">
        <f>E10005+F10005+G10005</f>
        <v>6971.51825486871</v>
      </c>
      <c r="I10005" s="5">
        <f>MIN(H10005,FARMER_HRS)</f>
        <v>720</v>
      </c>
      <c r="J10005" s="5">
        <f>MAX(0,H10005-FARMER_HRS)</f>
        <v>6251.51825486871</v>
      </c>
      <c r="K10005" s="2">
        <f>I10005*FARMER_RATE+J10005*TEMP_WORKER_RATE</f>
        <v>133533.3030359151</v>
      </c>
      <c r="L10005" s="2">
        <f>A10005*PRICE_TOM+B10005*PRICE_CAR+C10005*PRICE_MES</f>
        <v>197958</v>
      </c>
      <c r="M10005" s="2">
        <f>A10005*FERT_BED_TOM+B10005*FERT_BED_CAR+C10005*FERT_BED_MES</f>
        <v>33000</v>
      </c>
      <c r="N10005" s="6">
        <f>IF(AND(D10005&lt;=TOTAL_BEDS,J10005&lt;=TEMP_WORKER_MAX*TEMP_WORKER_HRS),1,0)</f>
        <v>0</v>
      </c>
      <c r="O10005" s="2">
        <f>L10005-M10005-K10005-FIXED_COSTS</f>
        <v>11424.696964084898</v>
      </c>
      <c r="P10005" s="2">
        <f>IF(N10005=1,O10005,"")</f>
      </c>
    </row>
    <row r="10006">
      <c r="A10006" s="6">
        <v>15</v>
      </c>
      <c r="B10006" s="6">
        <v>7</v>
      </c>
      <c r="C10006" s="6">
        <v>20</v>
      </c>
      <c r="D10006" s="6">
        <f>A10006+B10006+C10006</f>
        <v>42</v>
      </c>
      <c r="E10006" s="5">
        <f>IF(A10006=0,0,A10006*LABOR_HRS_WK_TOM*SEASON_WEEKS*(1+DIM_PCT_TOM)^A10006)</f>
        <v>5639.285028711136</v>
      </c>
      <c r="F10006" s="5">
        <f>IF(B10006=0,0,B10006*LABOR_HRS_WK_CAR*SEASON_WEEKS*(1+DIM_PCT_CAR)^B10006)</f>
        <v>249.62400827032462</v>
      </c>
      <c r="G10006" s="5">
        <f>IF(C10006=0,0,C10006*LABOR_HRS_WK_MES*SEASON_WEEKS*(1+DIM_PCT_MES)^C10006)</f>
        <v>1153.8335085377259</v>
      </c>
      <c r="H10006" s="5">
        <f>E10006+F10006+G10006</f>
        <v>7042.742545519186</v>
      </c>
      <c r="I10006" s="5">
        <f>MIN(H10006,FARMER_HRS)</f>
        <v>720</v>
      </c>
      <c r="J10006" s="5">
        <f>MAX(0,H10006-FARMER_HRS)</f>
        <v>6322.742545519186</v>
      </c>
      <c r="K10006" s="2">
        <f>I10006*FARMER_RATE+J10006*TEMP_WORKER_RATE</f>
        <v>134769.83585970808</v>
      </c>
      <c r="L10006" s="2">
        <f>A10006*PRICE_TOM+B10006*PRICE_CAR+C10006*PRICE_MES</f>
        <v>200658</v>
      </c>
      <c r="M10006" s="2">
        <f>A10006*FERT_BED_TOM+B10006*FERT_BED_CAR+C10006*FERT_BED_MES</f>
        <v>33880</v>
      </c>
      <c r="N10006" s="6">
        <f>IF(AND(D10006&lt;=TOTAL_BEDS,J10006&lt;=TEMP_WORKER_MAX*TEMP_WORKER_HRS),1,0)</f>
        <v>0</v>
      </c>
      <c r="O10006" s="2">
        <f>L10006-M10006-K10006-FIXED_COSTS</f>
        <v>12008.164140291919</v>
      </c>
      <c r="P10006" s="2">
        <f>IF(N10006=1,O10006,"")</f>
      </c>
    </row>
    <row r="10007">
      <c r="A10007" s="6">
        <v>15</v>
      </c>
      <c r="B10007" s="6">
        <v>7</v>
      </c>
      <c r="C10007" s="6">
        <v>21</v>
      </c>
      <c r="D10007" s="6">
        <f>A10007+B10007+C10007</f>
        <v>43</v>
      </c>
      <c r="E10007" s="5">
        <f>IF(A10007=0,0,A10007*LABOR_HRS_WK_TOM*SEASON_WEEKS*(1+DIM_PCT_TOM)^A10007)</f>
        <v>5639.285028711136</v>
      </c>
      <c r="F10007" s="5">
        <f>IF(B10007=0,0,B10007*LABOR_HRS_WK_CAR*SEASON_WEEKS*(1+DIM_PCT_CAR)^B10007)</f>
        <v>249.62400827032462</v>
      </c>
      <c r="G10007" s="5">
        <f>IF(C10007=0,0,C10007*LABOR_HRS_WK_MES*SEASON_WEEKS*(1+DIM_PCT_MES)^C10007)</f>
        <v>1226.6692487641699</v>
      </c>
      <c r="H10007" s="5">
        <f>E10007+F10007+G10007</f>
        <v>7115.5782857456306</v>
      </c>
      <c r="I10007" s="5">
        <f>MIN(H10007,FARMER_HRS)</f>
        <v>720</v>
      </c>
      <c r="J10007" s="5">
        <f>MAX(0,H10007-FARMER_HRS)</f>
        <v>6395.5782857456306</v>
      </c>
      <c r="K10007" s="2">
        <f>I10007*FARMER_RATE+J10007*TEMP_WORKER_RATE</f>
        <v>136034.34523863942</v>
      </c>
      <c r="L10007" s="2">
        <f>A10007*PRICE_TOM+B10007*PRICE_CAR+C10007*PRICE_MES</f>
        <v>203358</v>
      </c>
      <c r="M10007" s="2">
        <f>A10007*FERT_BED_TOM+B10007*FERT_BED_CAR+C10007*FERT_BED_MES</f>
        <v>34760</v>
      </c>
      <c r="N10007" s="6">
        <f>IF(AND(D10007&lt;=TOTAL_BEDS,J10007&lt;=TEMP_WORKER_MAX*TEMP_WORKER_HRS),1,0)</f>
        <v>0</v>
      </c>
      <c r="O10007" s="2">
        <f>L10007-M10007-K10007-FIXED_COSTS</f>
        <v>12563.65476136058</v>
      </c>
      <c r="P10007" s="2">
        <f>IF(N10007=1,O10007,"")</f>
      </c>
    </row>
    <row r="10008">
      <c r="A10008" s="6">
        <v>15</v>
      </c>
      <c r="B10008" s="6">
        <v>7</v>
      </c>
      <c r="C10008" s="6">
        <v>22</v>
      </c>
      <c r="D10008" s="6">
        <f>A10008+B10008+C10008</f>
        <v>44</v>
      </c>
      <c r="E10008" s="5">
        <f>IF(A10008=0,0,A10008*LABOR_HRS_WK_TOM*SEASON_WEEKS*(1+DIM_PCT_TOM)^A10008)</f>
        <v>5639.285028711136</v>
      </c>
      <c r="F10008" s="5">
        <f>IF(B10008=0,0,B10008*LABOR_HRS_WK_CAR*SEASON_WEEKS*(1+DIM_PCT_CAR)^B10008)</f>
        <v>249.62400827032462</v>
      </c>
      <c r="G10008" s="5">
        <f>IF(C10008=0,0,C10008*LABOR_HRS_WK_MES*SEASON_WEEKS*(1+DIM_PCT_MES)^C10008)</f>
        <v>1301.1455960105659</v>
      </c>
      <c r="H10008" s="5">
        <f>E10008+F10008+G10008</f>
        <v>7190.0546329920262</v>
      </c>
      <c r="I10008" s="5">
        <f>MIN(H10008,FARMER_HRS)</f>
        <v>720</v>
      </c>
      <c r="J10008" s="5">
        <f>MAX(0,H10008-FARMER_HRS)</f>
        <v>6470.0546329920262</v>
      </c>
      <c r="K10008" s="2">
        <f>I10008*FARMER_RATE+J10008*TEMP_WORKER_RATE</f>
        <v>137327.33737833379</v>
      </c>
      <c r="L10008" s="2">
        <f>A10008*PRICE_TOM+B10008*PRICE_CAR+C10008*PRICE_MES</f>
        <v>206058</v>
      </c>
      <c r="M10008" s="2">
        <f>A10008*FERT_BED_TOM+B10008*FERT_BED_CAR+C10008*FERT_BED_MES</f>
        <v>35640</v>
      </c>
      <c r="N10008" s="6">
        <f>IF(AND(D10008&lt;=TOTAL_BEDS,J10008&lt;=TEMP_WORKER_MAX*TEMP_WORKER_HRS),1,0)</f>
        <v>0</v>
      </c>
      <c r="O10008" s="2">
        <f>L10008-M10008-K10008-FIXED_COSTS</f>
        <v>13090.662621666212</v>
      </c>
      <c r="P10008" s="2">
        <f>IF(N10008=1,O10008,"")</f>
      </c>
    </row>
    <row r="10009">
      <c r="A10009" s="6">
        <v>15</v>
      </c>
      <c r="B10009" s="6">
        <v>7</v>
      </c>
      <c r="C10009" s="6">
        <v>23</v>
      </c>
      <c r="D10009" s="6">
        <f>A10009+B10009+C10009</f>
        <v>45</v>
      </c>
      <c r="E10009" s="5">
        <f>IF(A10009=0,0,A10009*LABOR_HRS_WK_TOM*SEASON_WEEKS*(1+DIM_PCT_TOM)^A10009)</f>
        <v>5639.285028711136</v>
      </c>
      <c r="F10009" s="5">
        <f>IF(B10009=0,0,B10009*LABOR_HRS_WK_CAR*SEASON_WEEKS*(1+DIM_PCT_CAR)^B10009)</f>
        <v>249.62400827032462</v>
      </c>
      <c r="G10009" s="5">
        <f>IF(C10009=0,0,C10009*LABOR_HRS_WK_MES*SEASON_WEEKS*(1+DIM_PCT_MES)^C10009)</f>
        <v>1377.2921848680023</v>
      </c>
      <c r="H10009" s="5">
        <f>E10009+F10009+G10009</f>
        <v>7266.2012218494629</v>
      </c>
      <c r="I10009" s="5">
        <f>MIN(H10009,FARMER_HRS)</f>
        <v>720</v>
      </c>
      <c r="J10009" s="5">
        <f>MAX(0,H10009-FARMER_HRS)</f>
        <v>6546.2012218494629</v>
      </c>
      <c r="K10009" s="2">
        <f>I10009*FARMER_RATE+J10009*TEMP_WORKER_RATE</f>
        <v>138649.32676821982</v>
      </c>
      <c r="L10009" s="2">
        <f>A10009*PRICE_TOM+B10009*PRICE_CAR+C10009*PRICE_MES</f>
        <v>208758</v>
      </c>
      <c r="M10009" s="2">
        <f>A10009*FERT_BED_TOM+B10009*FERT_BED_CAR+C10009*FERT_BED_MES</f>
        <v>36520</v>
      </c>
      <c r="N10009" s="6">
        <f>IF(AND(D10009&lt;=TOTAL_BEDS,J10009&lt;=TEMP_WORKER_MAX*TEMP_WORKER_HRS),1,0)</f>
        <v>0</v>
      </c>
      <c r="O10009" s="2">
        <f>L10009-M10009-K10009-FIXED_COSTS</f>
        <v>13588.67323178018</v>
      </c>
      <c r="P10009" s="2">
        <f>IF(N10009=1,O10009,"")</f>
      </c>
    </row>
    <row r="10010">
      <c r="A10010" s="6">
        <v>15</v>
      </c>
      <c r="B10010" s="6">
        <v>7</v>
      </c>
      <c r="C10010" s="6">
        <v>24</v>
      </c>
      <c r="D10010" s="6">
        <f>A10010+B10010+C10010</f>
        <v>46</v>
      </c>
      <c r="E10010" s="5">
        <f>IF(A10010=0,0,A10010*LABOR_HRS_WK_TOM*SEASON_WEEKS*(1+DIM_PCT_TOM)^A10010)</f>
        <v>5639.285028711136</v>
      </c>
      <c r="F10010" s="5">
        <f>IF(B10010=0,0,B10010*LABOR_HRS_WK_CAR*SEASON_WEEKS*(1+DIM_PCT_CAR)^B10010)</f>
        <v>249.62400827032462</v>
      </c>
      <c r="G10010" s="5">
        <f>IF(C10010=0,0,C10010*LABOR_HRS_WK_MES*SEASON_WEEKS*(1+DIM_PCT_MES)^C10010)</f>
        <v>1455.139134447498</v>
      </c>
      <c r="H10010" s="5">
        <f>E10010+F10010+G10010</f>
        <v>7344.0481714289581</v>
      </c>
      <c r="I10010" s="5">
        <f>MIN(H10010,FARMER_HRS)</f>
        <v>720</v>
      </c>
      <c r="J10010" s="5">
        <f>MAX(0,H10010-FARMER_HRS)</f>
        <v>6624.0481714289581</v>
      </c>
      <c r="K10010" s="2">
        <f>I10010*FARMER_RATE+J10010*TEMP_WORKER_RATE</f>
        <v>140000.83630953054</v>
      </c>
      <c r="L10010" s="2">
        <f>A10010*PRICE_TOM+B10010*PRICE_CAR+C10010*PRICE_MES</f>
        <v>211458</v>
      </c>
      <c r="M10010" s="2">
        <f>A10010*FERT_BED_TOM+B10010*FERT_BED_CAR+C10010*FERT_BED_MES</f>
        <v>37400</v>
      </c>
      <c r="N10010" s="6">
        <f>IF(AND(D10010&lt;=TOTAL_BEDS,J10010&lt;=TEMP_WORKER_MAX*TEMP_WORKER_HRS),1,0)</f>
        <v>0</v>
      </c>
      <c r="O10010" s="2">
        <f>L10010-M10010-K10010-FIXED_COSTS</f>
        <v>14057.163690469461</v>
      </c>
      <c r="P10010" s="2">
        <f>IF(N10010=1,O10010,"")</f>
      </c>
    </row>
    <row r="10011">
      <c r="A10011" s="6">
        <v>15</v>
      </c>
      <c r="B10011" s="6">
        <v>7</v>
      </c>
      <c r="C10011" s="6">
        <v>25</v>
      </c>
      <c r="D10011" s="6">
        <f>A10011+B10011+C10011</f>
        <v>47</v>
      </c>
      <c r="E10011" s="5">
        <f>IF(A10011=0,0,A10011*LABOR_HRS_WK_TOM*SEASON_WEEKS*(1+DIM_PCT_TOM)^A10011)</f>
        <v>5639.285028711136</v>
      </c>
      <c r="F10011" s="5">
        <f>IF(B10011=0,0,B10011*LABOR_HRS_WK_CAR*SEASON_WEEKS*(1+DIM_PCT_CAR)^B10011)</f>
        <v>249.62400827032462</v>
      </c>
      <c r="G10011" s="5">
        <f>IF(C10011=0,0,C10011*LABOR_HRS_WK_MES*SEASON_WEEKS*(1+DIM_PCT_MES)^C10011)</f>
        <v>1534.7170558625955</v>
      </c>
      <c r="H10011" s="5">
        <f>E10011+F10011+G10011</f>
        <v>7423.6260928440561</v>
      </c>
      <c r="I10011" s="5">
        <f>MIN(H10011,FARMER_HRS)</f>
        <v>720</v>
      </c>
      <c r="J10011" s="5">
        <f>MAX(0,H10011-FARMER_HRS)</f>
        <v>6703.6260928440561</v>
      </c>
      <c r="K10011" s="2">
        <f>I10011*FARMER_RATE+J10011*TEMP_WORKER_RATE</f>
        <v>141382.39744520932</v>
      </c>
      <c r="L10011" s="2">
        <f>A10011*PRICE_TOM+B10011*PRICE_CAR+C10011*PRICE_MES</f>
        <v>214158</v>
      </c>
      <c r="M10011" s="2">
        <f>A10011*FERT_BED_TOM+B10011*FERT_BED_CAR+C10011*FERT_BED_MES</f>
        <v>38280</v>
      </c>
      <c r="N10011" s="6">
        <f>IF(AND(D10011&lt;=TOTAL_BEDS,J10011&lt;=TEMP_WORKER_MAX*TEMP_WORKER_HRS),1,0)</f>
        <v>0</v>
      </c>
      <c r="O10011" s="2">
        <f>L10011-M10011-K10011-FIXED_COSTS</f>
        <v>14495.602554790676</v>
      </c>
      <c r="P10011" s="2">
        <f>IF(N10011=1,O10011,"")</f>
      </c>
    </row>
    <row r="10012">
      <c r="A10012" s="6">
        <v>15</v>
      </c>
      <c r="B10012" s="6">
        <v>7</v>
      </c>
      <c r="C10012" s="6">
        <v>26</v>
      </c>
      <c r="D10012" s="6">
        <f>A10012+B10012+C10012</f>
        <v>48</v>
      </c>
      <c r="E10012" s="5">
        <f>IF(A10012=0,0,A10012*LABOR_HRS_WK_TOM*SEASON_WEEKS*(1+DIM_PCT_TOM)^A10012)</f>
        <v>5639.285028711136</v>
      </c>
      <c r="F10012" s="5">
        <f>IF(B10012=0,0,B10012*LABOR_HRS_WK_CAR*SEASON_WEEKS*(1+DIM_PCT_CAR)^B10012)</f>
        <v>249.62400827032462</v>
      </c>
      <c r="G10012" s="5">
        <f>IF(C10012=0,0,C10012*LABOR_HRS_WK_MES*SEASON_WEEKS*(1+DIM_PCT_MES)^C10012)</f>
        <v>1616.0570598233128</v>
      </c>
      <c r="H10012" s="5">
        <f>E10012+F10012+G10012</f>
        <v>7504.9660968047729</v>
      </c>
      <c r="I10012" s="5">
        <f>MIN(H10012,FARMER_HRS)</f>
        <v>720</v>
      </c>
      <c r="J10012" s="5">
        <f>MAX(0,H10012-FARMER_HRS)</f>
        <v>6784.9660968047729</v>
      </c>
      <c r="K10012" s="2">
        <f>I10012*FARMER_RATE+J10012*TEMP_WORKER_RATE</f>
        <v>142794.55029174953</v>
      </c>
      <c r="L10012" s="2">
        <f>A10012*PRICE_TOM+B10012*PRICE_CAR+C10012*PRICE_MES</f>
        <v>216858</v>
      </c>
      <c r="M10012" s="2">
        <f>A10012*FERT_BED_TOM+B10012*FERT_BED_CAR+C10012*FERT_BED_MES</f>
        <v>39160</v>
      </c>
      <c r="N10012" s="6">
        <f>IF(AND(D10012&lt;=TOTAL_BEDS,J10012&lt;=TEMP_WORKER_MAX*TEMP_WORKER_HRS),1,0)</f>
        <v>0</v>
      </c>
      <c r="O10012" s="2">
        <f>L10012-M10012-K10012-FIXED_COSTS</f>
        <v>14903.449708250468</v>
      </c>
      <c r="P10012" s="2">
        <f>IF(N10012=1,O10012,"")</f>
      </c>
    </row>
    <row r="10013">
      <c r="A10013" s="6">
        <v>15</v>
      </c>
      <c r="B10013" s="6">
        <v>7</v>
      </c>
      <c r="C10013" s="6">
        <v>27</v>
      </c>
      <c r="D10013" s="6">
        <f>A10013+B10013+C10013</f>
        <v>49</v>
      </c>
      <c r="E10013" s="5">
        <f>IF(A10013=0,0,A10013*LABOR_HRS_WK_TOM*SEASON_WEEKS*(1+DIM_PCT_TOM)^A10013)</f>
        <v>5639.285028711136</v>
      </c>
      <c r="F10013" s="5">
        <f>IF(B10013=0,0,B10013*LABOR_HRS_WK_CAR*SEASON_WEEKS*(1+DIM_PCT_CAR)^B10013)</f>
        <v>249.62400827032462</v>
      </c>
      <c r="G10013" s="5">
        <f>IF(C10013=0,0,C10013*LABOR_HRS_WK_MES*SEASON_WEEKS*(1+DIM_PCT_MES)^C10013)</f>
        <v>1699.19076434307</v>
      </c>
      <c r="H10013" s="5">
        <f>E10013+F10013+G10013</f>
        <v>7588.09980132453</v>
      </c>
      <c r="I10013" s="5">
        <f>MIN(H10013,FARMER_HRS)</f>
        <v>720</v>
      </c>
      <c r="J10013" s="5">
        <f>MAX(0,H10013-FARMER_HRS)</f>
        <v>6868.09980132453</v>
      </c>
      <c r="K10013" s="2">
        <f>I10013*FARMER_RATE+J10013*TEMP_WORKER_RATE</f>
        <v>144237.84377299529</v>
      </c>
      <c r="L10013" s="2">
        <f>A10013*PRICE_TOM+B10013*PRICE_CAR+C10013*PRICE_MES</f>
        <v>219558</v>
      </c>
      <c r="M10013" s="2">
        <f>A10013*FERT_BED_TOM+B10013*FERT_BED_CAR+C10013*FERT_BED_MES</f>
        <v>40040</v>
      </c>
      <c r="N10013" s="6">
        <f>IF(AND(D10013&lt;=TOTAL_BEDS,J10013&lt;=TEMP_WORKER_MAX*TEMP_WORKER_HRS),1,0)</f>
        <v>0</v>
      </c>
      <c r="O10013" s="2">
        <f>L10013-M10013-K10013-FIXED_COSTS</f>
        <v>15280.156227004714</v>
      </c>
      <c r="P10013" s="2">
        <f>IF(N10013=1,O10013,"")</f>
      </c>
    </row>
    <row r="10014">
      <c r="A10014" s="6">
        <v>15</v>
      </c>
      <c r="B10014" s="6">
        <v>7</v>
      </c>
      <c r="C10014" s="6">
        <v>28</v>
      </c>
      <c r="D10014" s="6">
        <f>A10014+B10014+C10014</f>
        <v>50</v>
      </c>
      <c r="E10014" s="5">
        <f>IF(A10014=0,0,A10014*LABOR_HRS_WK_TOM*SEASON_WEEKS*(1+DIM_PCT_TOM)^A10014)</f>
        <v>5639.285028711136</v>
      </c>
      <c r="F10014" s="5">
        <f>IF(B10014=0,0,B10014*LABOR_HRS_WK_CAR*SEASON_WEEKS*(1+DIM_PCT_CAR)^B10014)</f>
        <v>249.62400827032462</v>
      </c>
      <c r="G10014" s="5">
        <f>IF(C10014=0,0,C10014*LABOR_HRS_WK_MES*SEASON_WEEKS*(1+DIM_PCT_MES)^C10014)</f>
        <v>1784.1503025602233</v>
      </c>
      <c r="H10014" s="5">
        <f>E10014+F10014+G10014</f>
        <v>7673.0593395416836</v>
      </c>
      <c r="I10014" s="5">
        <f>MIN(H10014,FARMER_HRS)</f>
        <v>720</v>
      </c>
      <c r="J10014" s="5">
        <f>MAX(0,H10014-FARMER_HRS)</f>
        <v>6953.0593395416836</v>
      </c>
      <c r="K10014" s="2">
        <f>I10014*FARMER_RATE+J10014*TEMP_WORKER_RATE</f>
        <v>145712.835755932</v>
      </c>
      <c r="L10014" s="2">
        <f>A10014*PRICE_TOM+B10014*PRICE_CAR+C10014*PRICE_MES</f>
        <v>222258</v>
      </c>
      <c r="M10014" s="2">
        <f>A10014*FERT_BED_TOM+B10014*FERT_BED_CAR+C10014*FERT_BED_MES</f>
        <v>40920</v>
      </c>
      <c r="N10014" s="6">
        <f>IF(AND(D10014&lt;=TOTAL_BEDS,J10014&lt;=TEMP_WORKER_MAX*TEMP_WORKER_HRS),1,0)</f>
        <v>0</v>
      </c>
      <c r="O10014" s="2">
        <f>L10014-M10014-K10014-FIXED_COSTS</f>
        <v>15625.164244068</v>
      </c>
      <c r="P10014" s="2">
        <f>IF(N10014=1,O10014,"")</f>
      </c>
    </row>
    <row r="10015">
      <c r="A10015" s="6">
        <v>15</v>
      </c>
      <c r="B10015" s="6">
        <v>7</v>
      </c>
      <c r="C10015" s="6">
        <v>29</v>
      </c>
      <c r="D10015" s="6">
        <f>A10015+B10015+C10015</f>
        <v>51</v>
      </c>
      <c r="E10015" s="5">
        <f>IF(A10015=0,0,A10015*LABOR_HRS_WK_TOM*SEASON_WEEKS*(1+DIM_PCT_TOM)^A10015)</f>
        <v>5639.285028711136</v>
      </c>
      <c r="F10015" s="5">
        <f>IF(B10015=0,0,B10015*LABOR_HRS_WK_CAR*SEASON_WEEKS*(1+DIM_PCT_CAR)^B10015)</f>
        <v>249.62400827032462</v>
      </c>
      <c r="G10015" s="5">
        <f>IF(C10015=0,0,C10015*LABOR_HRS_WK_MES*SEASON_WEEKS*(1+DIM_PCT_MES)^C10015)</f>
        <v>1870.9683306758766</v>
      </c>
      <c r="H10015" s="5">
        <f>E10015+F10015+G10015</f>
        <v>7759.8773676573364</v>
      </c>
      <c r="I10015" s="5">
        <f>MIN(H10015,FARMER_HRS)</f>
        <v>720</v>
      </c>
      <c r="J10015" s="5">
        <f>MAX(0,H10015-FARMER_HRS)</f>
        <v>7039.8773676573364</v>
      </c>
      <c r="K10015" s="2">
        <f>I10015*FARMER_RATE+J10015*TEMP_WORKER_RATE</f>
        <v>147220.09318849543</v>
      </c>
      <c r="L10015" s="2">
        <f>A10015*PRICE_TOM+B10015*PRICE_CAR+C10015*PRICE_MES</f>
        <v>224958</v>
      </c>
      <c r="M10015" s="2">
        <f>A10015*FERT_BED_TOM+B10015*FERT_BED_CAR+C10015*FERT_BED_MES</f>
        <v>41800</v>
      </c>
      <c r="N10015" s="6">
        <f>IF(AND(D10015&lt;=TOTAL_BEDS,J10015&lt;=TEMP_WORKER_MAX*TEMP_WORKER_HRS),1,0)</f>
        <v>0</v>
      </c>
      <c r="O10015" s="2">
        <f>L10015-M10015-K10015-FIXED_COSTS</f>
        <v>15937.906811504567</v>
      </c>
      <c r="P10015" s="2">
        <f>IF(N10015=1,O10015,"")</f>
      </c>
    </row>
    <row r="10016">
      <c r="A10016" s="6">
        <v>15</v>
      </c>
      <c r="B10016" s="6">
        <v>7</v>
      </c>
      <c r="C10016" s="6">
        <v>30</v>
      </c>
      <c r="D10016" s="6">
        <f>A10016+B10016+C10016</f>
        <v>52</v>
      </c>
      <c r="E10016" s="5">
        <f>IF(A10016=0,0,A10016*LABOR_HRS_WK_TOM*SEASON_WEEKS*(1+DIM_PCT_TOM)^A10016)</f>
        <v>5639.285028711136</v>
      </c>
      <c r="F10016" s="5">
        <f>IF(B10016=0,0,B10016*LABOR_HRS_WK_CAR*SEASON_WEEKS*(1+DIM_PCT_CAR)^B10016)</f>
        <v>249.62400827032462</v>
      </c>
      <c r="G10016" s="5">
        <f>IF(C10016=0,0,C10016*LABOR_HRS_WK_MES*SEASON_WEEKS*(1+DIM_PCT_MES)^C10016)</f>
        <v>1959.6780360096466</v>
      </c>
      <c r="H10016" s="5">
        <f>E10016+F10016+G10016</f>
        <v>7848.5870729911067</v>
      </c>
      <c r="I10016" s="5">
        <f>MIN(H10016,FARMER_HRS)</f>
        <v>720</v>
      </c>
      <c r="J10016" s="5">
        <f>MAX(0,H10016-FARMER_HRS)</f>
        <v>7128.5870729911067</v>
      </c>
      <c r="K10016" s="2">
        <f>I10016*FARMER_RATE+J10016*TEMP_WORKER_RATE</f>
        <v>148760.19223942893</v>
      </c>
      <c r="L10016" s="2">
        <f>A10016*PRICE_TOM+B10016*PRICE_CAR+C10016*PRICE_MES</f>
        <v>227658</v>
      </c>
      <c r="M10016" s="2">
        <f>A10016*FERT_BED_TOM+B10016*FERT_BED_CAR+C10016*FERT_BED_MES</f>
        <v>42680</v>
      </c>
      <c r="N10016" s="6">
        <f>IF(AND(D10016&lt;=TOTAL_BEDS,J10016&lt;=TEMP_WORKER_MAX*TEMP_WORKER_HRS),1,0)</f>
        <v>0</v>
      </c>
      <c r="O10016" s="2">
        <f>L10016-M10016-K10016-FIXED_COSTS</f>
        <v>16217.807760571071</v>
      </c>
      <c r="P10016" s="2">
        <f>IF(N10016=1,O10016,"")</f>
      </c>
    </row>
    <row r="10017">
      <c r="A10017" s="6">
        <v>15</v>
      </c>
      <c r="B10017" s="6">
        <v>8</v>
      </c>
      <c r="C10017" s="6">
        <v>0</v>
      </c>
      <c r="D10017" s="6">
        <f>A10017+B10017+C10017</f>
        <v>23</v>
      </c>
      <c r="E10017" s="5">
        <f>IF(A10017=0,0,A10017*LABOR_HRS_WK_TOM*SEASON_WEEKS*(1+DIM_PCT_TOM)^A10017)</f>
        <v>5639.285028711136</v>
      </c>
      <c r="F10017" s="5">
        <f>IF(B10017=0,0,B10017*LABOR_HRS_WK_CAR*SEASON_WEEKS*(1+DIM_PCT_CAR)^B10017)</f>
        <v>292.41669540238013</v>
      </c>
      <c r="G10017" s="5">
        <f>IF(C10017=0,0,C10017*LABOR_HRS_WK_MES*SEASON_WEEKS*(1+DIM_PCT_MES)^C10017)</f>
        <v>0</v>
      </c>
      <c r="H10017" s="5">
        <f>E10017+F10017+G10017</f>
        <v>5931.7017241135163</v>
      </c>
      <c r="I10017" s="5">
        <f>MIN(H10017,FARMER_HRS)</f>
        <v>720</v>
      </c>
      <c r="J10017" s="5">
        <f>MAX(0,H10017-FARMER_HRS)</f>
        <v>5211.7017241135163</v>
      </c>
      <c r="K10017" s="2">
        <f>I10017*FARMER_RATE+J10017*TEMP_WORKER_RATE</f>
        <v>115480.9327103041</v>
      </c>
      <c r="L10017" s="2">
        <f>A10017*PRICE_TOM+B10017*PRICE_CAR+C10017*PRICE_MES</f>
        <v>148752</v>
      </c>
      <c r="M10017" s="2">
        <f>A10017*FERT_BED_TOM+B10017*FERT_BED_CAR+C10017*FERT_BED_MES</f>
        <v>16720</v>
      </c>
      <c r="N10017" s="6">
        <f>IF(AND(D10017&lt;=TOTAL_BEDS,J10017&lt;=TEMP_WORKER_MAX*TEMP_WORKER_HRS),1,0)</f>
        <v>1</v>
      </c>
      <c r="O10017" s="2">
        <f>L10017-M10017-K10017-FIXED_COSTS</f>
        <v>-3448.9327103040996</v>
      </c>
      <c r="P10017" s="2">
        <f>IF(N10017=1,O10017,"")</f>
        <v>-3448.9327103040996</v>
      </c>
    </row>
    <row r="10018">
      <c r="A10018" s="6">
        <v>15</v>
      </c>
      <c r="B10018" s="6">
        <v>8</v>
      </c>
      <c r="C10018" s="6">
        <v>1</v>
      </c>
      <c r="D10018" s="6">
        <f>A10018+B10018+C10018</f>
        <v>24</v>
      </c>
      <c r="E10018" s="5">
        <f>IF(A10018=0,0,A10018*LABOR_HRS_WK_TOM*SEASON_WEEKS*(1+DIM_PCT_TOM)^A10018)</f>
        <v>5639.285028711136</v>
      </c>
      <c r="F10018" s="5">
        <f>IF(B10018=0,0,B10018*LABOR_HRS_WK_CAR*SEASON_WEEKS*(1+DIM_PCT_CAR)^B10018)</f>
        <v>292.41669540238013</v>
      </c>
      <c r="G10018" s="5">
        <f>IF(C10018=0,0,C10018*LABOR_HRS_WK_MES*SEASON_WEEKS*(1+DIM_PCT_MES)^C10018)</f>
        <v>45.5625</v>
      </c>
      <c r="H10018" s="5">
        <f>E10018+F10018+G10018</f>
        <v>5977.2642241135163</v>
      </c>
      <c r="I10018" s="5">
        <f>MIN(H10018,FARMER_HRS)</f>
        <v>720</v>
      </c>
      <c r="J10018" s="5">
        <f>MAX(0,H10018-FARMER_HRS)</f>
        <v>5257.2642241135163</v>
      </c>
      <c r="K10018" s="2">
        <f>I10018*FARMER_RATE+J10018*TEMP_WORKER_RATE</f>
        <v>116271.9483353041</v>
      </c>
      <c r="L10018" s="2">
        <f>A10018*PRICE_TOM+B10018*PRICE_CAR+C10018*PRICE_MES</f>
        <v>151452</v>
      </c>
      <c r="M10018" s="2">
        <f>A10018*FERT_BED_TOM+B10018*FERT_BED_CAR+C10018*FERT_BED_MES</f>
        <v>17600</v>
      </c>
      <c r="N10018" s="6">
        <f>IF(AND(D10018&lt;=TOTAL_BEDS,J10018&lt;=TEMP_WORKER_MAX*TEMP_WORKER_HRS),1,0)</f>
        <v>1</v>
      </c>
      <c r="O10018" s="2">
        <f>L10018-M10018-K10018-FIXED_COSTS</f>
        <v>-2419.9483353040996</v>
      </c>
      <c r="P10018" s="2">
        <f>IF(N10018=1,O10018,"")</f>
        <v>-2419.9483353040996</v>
      </c>
    </row>
    <row r="10019">
      <c r="A10019" s="6">
        <v>15</v>
      </c>
      <c r="B10019" s="6">
        <v>8</v>
      </c>
      <c r="C10019" s="6">
        <v>2</v>
      </c>
      <c r="D10019" s="6">
        <f>A10019+B10019+C10019</f>
        <v>25</v>
      </c>
      <c r="E10019" s="5">
        <f>IF(A10019=0,0,A10019*LABOR_HRS_WK_TOM*SEASON_WEEKS*(1+DIM_PCT_TOM)^A10019)</f>
        <v>5639.285028711136</v>
      </c>
      <c r="F10019" s="5">
        <f>IF(B10019=0,0,B10019*LABOR_HRS_WK_CAR*SEASON_WEEKS*(1+DIM_PCT_CAR)^B10019)</f>
        <v>292.41669540238013</v>
      </c>
      <c r="G10019" s="5">
        <f>IF(C10019=0,0,C10019*LABOR_HRS_WK_MES*SEASON_WEEKS*(1+DIM_PCT_MES)^C10019)</f>
        <v>92.2640625</v>
      </c>
      <c r="H10019" s="5">
        <f>E10019+F10019+G10019</f>
        <v>6023.9657866135167</v>
      </c>
      <c r="I10019" s="5">
        <f>MIN(H10019,FARMER_HRS)</f>
        <v>720</v>
      </c>
      <c r="J10019" s="5">
        <f>MAX(0,H10019-FARMER_HRS)</f>
        <v>5303.9657866135167</v>
      </c>
      <c r="K10019" s="2">
        <f>I10019*FARMER_RATE+J10019*TEMP_WORKER_RATE</f>
        <v>117082.73935092911</v>
      </c>
      <c r="L10019" s="2">
        <f>A10019*PRICE_TOM+B10019*PRICE_CAR+C10019*PRICE_MES</f>
        <v>154152</v>
      </c>
      <c r="M10019" s="2">
        <f>A10019*FERT_BED_TOM+B10019*FERT_BED_CAR+C10019*FERT_BED_MES</f>
        <v>18480</v>
      </c>
      <c r="N10019" s="6">
        <f>IF(AND(D10019&lt;=TOTAL_BEDS,J10019&lt;=TEMP_WORKER_MAX*TEMP_WORKER_HRS),1,0)</f>
        <v>1</v>
      </c>
      <c r="O10019" s="2">
        <f>L10019-M10019-K10019-FIXED_COSTS</f>
        <v>-1410.7393509291142</v>
      </c>
      <c r="P10019" s="2">
        <f>IF(N10019=1,O10019,"")</f>
        <v>-1410.7393509291142</v>
      </c>
    </row>
    <row r="10020">
      <c r="A10020" s="6">
        <v>15</v>
      </c>
      <c r="B10020" s="6">
        <v>8</v>
      </c>
      <c r="C10020" s="6">
        <v>3</v>
      </c>
      <c r="D10020" s="6">
        <f>A10020+B10020+C10020</f>
        <v>26</v>
      </c>
      <c r="E10020" s="5">
        <f>IF(A10020=0,0,A10020*LABOR_HRS_WK_TOM*SEASON_WEEKS*(1+DIM_PCT_TOM)^A10020)</f>
        <v>5639.285028711136</v>
      </c>
      <c r="F10020" s="5">
        <f>IF(B10020=0,0,B10020*LABOR_HRS_WK_CAR*SEASON_WEEKS*(1+DIM_PCT_CAR)^B10020)</f>
        <v>292.41669540238013</v>
      </c>
      <c r="G10020" s="5">
        <f>IF(C10020=0,0,C10020*LABOR_HRS_WK_MES*SEASON_WEEKS*(1+DIM_PCT_MES)^C10020)</f>
        <v>140.12604492187498</v>
      </c>
      <c r="H10020" s="5">
        <f>E10020+F10020+G10020</f>
        <v>6071.8277690353916</v>
      </c>
      <c r="I10020" s="5">
        <f>MIN(H10020,FARMER_HRS)</f>
        <v>720</v>
      </c>
      <c r="J10020" s="5">
        <f>MAX(0,H10020-FARMER_HRS)</f>
        <v>5351.8277690353916</v>
      </c>
      <c r="K10020" s="2">
        <f>I10020*FARMER_RATE+J10020*TEMP_WORKER_RATE</f>
        <v>117913.67654575332</v>
      </c>
      <c r="L10020" s="2">
        <f>A10020*PRICE_TOM+B10020*PRICE_CAR+C10020*PRICE_MES</f>
        <v>156852</v>
      </c>
      <c r="M10020" s="2">
        <f>A10020*FERT_BED_TOM+B10020*FERT_BED_CAR+C10020*FERT_BED_MES</f>
        <v>19360</v>
      </c>
      <c r="N10020" s="6">
        <f>IF(AND(D10020&lt;=TOTAL_BEDS,J10020&lt;=TEMP_WORKER_MAX*TEMP_WORKER_HRS),1,0)</f>
        <v>1</v>
      </c>
      <c r="O10020" s="2">
        <f>L10020-M10020-K10020-FIXED_COSTS</f>
        <v>-421.67654575331835</v>
      </c>
      <c r="P10020" s="2">
        <f>IF(N10020=1,O10020,"")</f>
        <v>-421.67654575331835</v>
      </c>
    </row>
    <row r="10021">
      <c r="A10021" s="6">
        <v>15</v>
      </c>
      <c r="B10021" s="6">
        <v>8</v>
      </c>
      <c r="C10021" s="6">
        <v>4</v>
      </c>
      <c r="D10021" s="6">
        <f>A10021+B10021+C10021</f>
        <v>27</v>
      </c>
      <c r="E10021" s="5">
        <f>IF(A10021=0,0,A10021*LABOR_HRS_WK_TOM*SEASON_WEEKS*(1+DIM_PCT_TOM)^A10021)</f>
        <v>5639.285028711136</v>
      </c>
      <c r="F10021" s="5">
        <f>IF(B10021=0,0,B10021*LABOR_HRS_WK_CAR*SEASON_WEEKS*(1+DIM_PCT_CAR)^B10021)</f>
        <v>292.41669540238013</v>
      </c>
      <c r="G10021" s="5">
        <f>IF(C10021=0,0,C10021*LABOR_HRS_WK_MES*SEASON_WEEKS*(1+DIM_PCT_MES)^C10021)</f>
        <v>189.17016064453119</v>
      </c>
      <c r="H10021" s="5">
        <f>E10021+F10021+G10021</f>
        <v>6120.8718847580476</v>
      </c>
      <c r="I10021" s="5">
        <f>MIN(H10021,FARMER_HRS)</f>
        <v>720</v>
      </c>
      <c r="J10021" s="5">
        <f>MAX(0,H10021-FARMER_HRS)</f>
        <v>5400.8718847580476</v>
      </c>
      <c r="K10021" s="2">
        <f>I10021*FARMER_RATE+J10021*TEMP_WORKER_RATE</f>
        <v>118765.13688816054</v>
      </c>
      <c r="L10021" s="2">
        <f>A10021*PRICE_TOM+B10021*PRICE_CAR+C10021*PRICE_MES</f>
        <v>159552</v>
      </c>
      <c r="M10021" s="2">
        <f>A10021*FERT_BED_TOM+B10021*FERT_BED_CAR+C10021*FERT_BED_MES</f>
        <v>20240</v>
      </c>
      <c r="N10021" s="6">
        <f>IF(AND(D10021&lt;=TOTAL_BEDS,J10021&lt;=TEMP_WORKER_MAX*TEMP_WORKER_HRS),1,0)</f>
        <v>1</v>
      </c>
      <c r="O10021" s="2">
        <f>L10021-M10021-K10021-FIXED_COSTS</f>
        <v>546.86311183945509</v>
      </c>
      <c r="P10021" s="2">
        <f>IF(N10021=1,O10021,"")</f>
        <v>546.86311183945509</v>
      </c>
    </row>
    <row r="10022">
      <c r="A10022" s="6">
        <v>15</v>
      </c>
      <c r="B10022" s="6">
        <v>8</v>
      </c>
      <c r="C10022" s="6">
        <v>5</v>
      </c>
      <c r="D10022" s="6">
        <f>A10022+B10022+C10022</f>
        <v>28</v>
      </c>
      <c r="E10022" s="5">
        <f>IF(A10022=0,0,A10022*LABOR_HRS_WK_TOM*SEASON_WEEKS*(1+DIM_PCT_TOM)^A10022)</f>
        <v>5639.285028711136</v>
      </c>
      <c r="F10022" s="5">
        <f>IF(B10022=0,0,B10022*LABOR_HRS_WK_CAR*SEASON_WEEKS*(1+DIM_PCT_CAR)^B10022)</f>
        <v>292.41669540238013</v>
      </c>
      <c r="G10022" s="5">
        <f>IF(C10022=0,0,C10022*LABOR_HRS_WK_MES*SEASON_WEEKS*(1+DIM_PCT_MES)^C10022)</f>
        <v>239.41848456573481</v>
      </c>
      <c r="H10022" s="5">
        <f>E10022+F10022+G10022</f>
        <v>6171.1202086792509</v>
      </c>
      <c r="I10022" s="5">
        <f>MIN(H10022,FARMER_HRS)</f>
        <v>720</v>
      </c>
      <c r="J10022" s="5">
        <f>MAX(0,H10022-FARMER_HRS)</f>
        <v>5451.1202086792509</v>
      </c>
      <c r="K10022" s="2">
        <f>I10022*FARMER_RATE+J10022*TEMP_WORKER_RATE</f>
        <v>119637.50362290366</v>
      </c>
      <c r="L10022" s="2">
        <f>A10022*PRICE_TOM+B10022*PRICE_CAR+C10022*PRICE_MES</f>
        <v>162252</v>
      </c>
      <c r="M10022" s="2">
        <f>A10022*FERT_BED_TOM+B10022*FERT_BED_CAR+C10022*FERT_BED_MES</f>
        <v>21120</v>
      </c>
      <c r="N10022" s="6">
        <f>IF(AND(D10022&lt;=TOTAL_BEDS,J10022&lt;=TEMP_WORKER_MAX*TEMP_WORKER_HRS),1,0)</f>
        <v>1</v>
      </c>
      <c r="O10022" s="2">
        <f>L10022-M10022-K10022-FIXED_COSTS</f>
        <v>1494.4963770963368</v>
      </c>
      <c r="P10022" s="2">
        <f>IF(N10022=1,O10022,"")</f>
        <v>1494.4963770963368</v>
      </c>
    </row>
    <row r="10023">
      <c r="A10023" s="6">
        <v>15</v>
      </c>
      <c r="B10023" s="6">
        <v>8</v>
      </c>
      <c r="C10023" s="6">
        <v>6</v>
      </c>
      <c r="D10023" s="6">
        <f>A10023+B10023+C10023</f>
        <v>29</v>
      </c>
      <c r="E10023" s="5">
        <f>IF(A10023=0,0,A10023*LABOR_HRS_WK_TOM*SEASON_WEEKS*(1+DIM_PCT_TOM)^A10023)</f>
        <v>5639.285028711136</v>
      </c>
      <c r="F10023" s="5">
        <f>IF(B10023=0,0,B10023*LABOR_HRS_WK_CAR*SEASON_WEEKS*(1+DIM_PCT_CAR)^B10023)</f>
        <v>292.41669540238013</v>
      </c>
      <c r="G10023" s="5">
        <f>IF(C10023=0,0,C10023*LABOR_HRS_WK_MES*SEASON_WEEKS*(1+DIM_PCT_MES)^C10023)</f>
        <v>290.89345874736773</v>
      </c>
      <c r="H10023" s="5">
        <f>E10023+F10023+G10023</f>
        <v>6222.5951828608841</v>
      </c>
      <c r="I10023" s="5">
        <f>MIN(H10023,FARMER_HRS)</f>
        <v>720</v>
      </c>
      <c r="J10023" s="5">
        <f>MAX(0,H10023-FARMER_HRS)</f>
        <v>5502.5951828608841</v>
      </c>
      <c r="K10023" s="2">
        <f>I10023*FARMER_RATE+J10023*TEMP_WORKER_RATE</f>
        <v>120531.16636911257</v>
      </c>
      <c r="L10023" s="2">
        <f>A10023*PRICE_TOM+B10023*PRICE_CAR+C10023*PRICE_MES</f>
        <v>164952</v>
      </c>
      <c r="M10023" s="2">
        <f>A10023*FERT_BED_TOM+B10023*FERT_BED_CAR+C10023*FERT_BED_MES</f>
        <v>22000</v>
      </c>
      <c r="N10023" s="6">
        <f>IF(AND(D10023&lt;=TOTAL_BEDS,J10023&lt;=TEMP_WORKER_MAX*TEMP_WORKER_HRS),1,0)</f>
        <v>1</v>
      </c>
      <c r="O10023" s="2">
        <f>L10023-M10023-K10023-FIXED_COSTS</f>
        <v>2420.8336308874277</v>
      </c>
      <c r="P10023" s="2">
        <f>IF(N10023=1,O10023,"")</f>
        <v>2420.8336308874277</v>
      </c>
    </row>
    <row r="10024">
      <c r="A10024" s="6">
        <v>15</v>
      </c>
      <c r="B10024" s="6">
        <v>8</v>
      </c>
      <c r="C10024" s="6">
        <v>7</v>
      </c>
      <c r="D10024" s="6">
        <f>A10024+B10024+C10024</f>
        <v>30</v>
      </c>
      <c r="E10024" s="5">
        <f>IF(A10024=0,0,A10024*LABOR_HRS_WK_TOM*SEASON_WEEKS*(1+DIM_PCT_TOM)^A10024)</f>
        <v>5639.285028711136</v>
      </c>
      <c r="F10024" s="5">
        <f>IF(B10024=0,0,B10024*LABOR_HRS_WK_CAR*SEASON_WEEKS*(1+DIM_PCT_CAR)^B10024)</f>
        <v>292.41669540238013</v>
      </c>
      <c r="G10024" s="5">
        <f>IF(C10024=0,0,C10024*LABOR_HRS_WK_MES*SEASON_WEEKS*(1+DIM_PCT_MES)^C10024)</f>
        <v>343.61789814532818</v>
      </c>
      <c r="H10024" s="5">
        <f>E10024+F10024+G10024</f>
        <v>6275.3196222588449</v>
      </c>
      <c r="I10024" s="5">
        <f>MIN(H10024,FARMER_HRS)</f>
        <v>720</v>
      </c>
      <c r="J10024" s="5">
        <f>MAX(0,H10024-FARMER_HRS)</f>
        <v>5555.3196222588449</v>
      </c>
      <c r="K10024" s="2">
        <f>I10024*FARMER_RATE+J10024*TEMP_WORKER_RATE</f>
        <v>121446.52121977162</v>
      </c>
      <c r="L10024" s="2">
        <f>A10024*PRICE_TOM+B10024*PRICE_CAR+C10024*PRICE_MES</f>
        <v>167652</v>
      </c>
      <c r="M10024" s="2">
        <f>A10024*FERT_BED_TOM+B10024*FERT_BED_CAR+C10024*FERT_BED_MES</f>
        <v>22880</v>
      </c>
      <c r="N10024" s="6">
        <f>IF(AND(D10024&lt;=TOTAL_BEDS,J10024&lt;=TEMP_WORKER_MAX*TEMP_WORKER_HRS),1,0)</f>
        <v>1</v>
      </c>
      <c r="O10024" s="2">
        <f>L10024-M10024-K10024-FIXED_COSTS</f>
        <v>3325.4787802283827</v>
      </c>
      <c r="P10024" s="2">
        <f>IF(N10024=1,O10024,"")</f>
        <v>3325.4787802283827</v>
      </c>
    </row>
    <row r="10025">
      <c r="A10025" s="6">
        <v>15</v>
      </c>
      <c r="B10025" s="6">
        <v>8</v>
      </c>
      <c r="C10025" s="6">
        <v>8</v>
      </c>
      <c r="D10025" s="6">
        <f>A10025+B10025+C10025</f>
        <v>31</v>
      </c>
      <c r="E10025" s="5">
        <f>IF(A10025=0,0,A10025*LABOR_HRS_WK_TOM*SEASON_WEEKS*(1+DIM_PCT_TOM)^A10025)</f>
        <v>5639.285028711136</v>
      </c>
      <c r="F10025" s="5">
        <f>IF(B10025=0,0,B10025*LABOR_HRS_WK_CAR*SEASON_WEEKS*(1+DIM_PCT_CAR)^B10025)</f>
        <v>292.41669540238013</v>
      </c>
      <c r="G10025" s="5">
        <f>IF(C10025=0,0,C10025*LABOR_HRS_WK_MES*SEASON_WEEKS*(1+DIM_PCT_MES)^C10025)</f>
        <v>397.61499642530833</v>
      </c>
      <c r="H10025" s="5">
        <f>E10025+F10025+G10025</f>
        <v>6329.3167205388245</v>
      </c>
      <c r="I10025" s="5">
        <f>MIN(H10025,FARMER_HRS)</f>
        <v>720</v>
      </c>
      <c r="J10025" s="5">
        <f>MAX(0,H10025-FARMER_HRS)</f>
        <v>5609.3167205388245</v>
      </c>
      <c r="K10025" s="2">
        <f>I10025*FARMER_RATE+J10025*TEMP_WORKER_RATE</f>
        <v>122383.97084268792</v>
      </c>
      <c r="L10025" s="2">
        <f>A10025*PRICE_TOM+B10025*PRICE_CAR+C10025*PRICE_MES</f>
        <v>170352</v>
      </c>
      <c r="M10025" s="2">
        <f>A10025*FERT_BED_TOM+B10025*FERT_BED_CAR+C10025*FERT_BED_MES</f>
        <v>23760</v>
      </c>
      <c r="N10025" s="6">
        <f>IF(AND(D10025&lt;=TOTAL_BEDS,J10025&lt;=TEMP_WORKER_MAX*TEMP_WORKER_HRS),1,0)</f>
        <v>1</v>
      </c>
      <c r="O10025" s="2">
        <f>L10025-M10025-K10025-FIXED_COSTS</f>
        <v>4208.0291573120776</v>
      </c>
      <c r="P10025" s="2">
        <f>IF(N10025=1,O10025,"")</f>
        <v>4208.0291573120776</v>
      </c>
    </row>
    <row r="10026">
      <c r="A10026" s="6">
        <v>15</v>
      </c>
      <c r="B10026" s="6">
        <v>8</v>
      </c>
      <c r="C10026" s="6">
        <v>9</v>
      </c>
      <c r="D10026" s="6">
        <f>A10026+B10026+C10026</f>
        <v>32</v>
      </c>
      <c r="E10026" s="5">
        <f>IF(A10026=0,0,A10026*LABOR_HRS_WK_TOM*SEASON_WEEKS*(1+DIM_PCT_TOM)^A10026)</f>
        <v>5639.285028711136</v>
      </c>
      <c r="F10026" s="5">
        <f>IF(B10026=0,0,B10026*LABOR_HRS_WK_CAR*SEASON_WEEKS*(1+DIM_PCT_CAR)^B10026)</f>
        <v>292.41669540238013</v>
      </c>
      <c r="G10026" s="5">
        <f>IF(C10026=0,0,C10026*LABOR_HRS_WK_MES*SEASON_WEEKS*(1+DIM_PCT_MES)^C10026)</f>
        <v>452.90833186570273</v>
      </c>
      <c r="H10026" s="5">
        <f>E10026+F10026+G10026</f>
        <v>6384.6100559792194</v>
      </c>
      <c r="I10026" s="5">
        <f>MIN(H10026,FARMER_HRS)</f>
        <v>720</v>
      </c>
      <c r="J10026" s="5">
        <f>MAX(0,H10026-FARMER_HRS)</f>
        <v>5664.6100559792194</v>
      </c>
      <c r="K10026" s="2">
        <f>I10026*FARMER_RATE+J10026*TEMP_WORKER_RATE</f>
        <v>123343.92458297256</v>
      </c>
      <c r="L10026" s="2">
        <f>A10026*PRICE_TOM+B10026*PRICE_CAR+C10026*PRICE_MES</f>
        <v>173052</v>
      </c>
      <c r="M10026" s="2">
        <f>A10026*FERT_BED_TOM+B10026*FERT_BED_CAR+C10026*FERT_BED_MES</f>
        <v>24640</v>
      </c>
      <c r="N10026" s="6">
        <f>IF(AND(D10026&lt;=TOTAL_BEDS,J10026&lt;=TEMP_WORKER_MAX*TEMP_WORKER_HRS),1,0)</f>
        <v>1</v>
      </c>
      <c r="O10026" s="2">
        <f>L10026-M10026-K10026-FIXED_COSTS</f>
        <v>5068.0754170274449</v>
      </c>
      <c r="P10026" s="2">
        <f>IF(N10026=1,O10026,"")</f>
        <v>5068.0754170274449</v>
      </c>
    </row>
    <row r="10027">
      <c r="A10027" s="6">
        <v>15</v>
      </c>
      <c r="B10027" s="6">
        <v>8</v>
      </c>
      <c r="C10027" s="6">
        <v>10</v>
      </c>
      <c r="D10027" s="6">
        <f>A10027+B10027+C10027</f>
        <v>33</v>
      </c>
      <c r="E10027" s="5">
        <f>IF(A10027=0,0,A10027*LABOR_HRS_WK_TOM*SEASON_WEEKS*(1+DIM_PCT_TOM)^A10027)</f>
        <v>5639.285028711136</v>
      </c>
      <c r="F10027" s="5">
        <f>IF(B10027=0,0,B10027*LABOR_HRS_WK_CAR*SEASON_WEEKS*(1+DIM_PCT_CAR)^B10027)</f>
        <v>292.41669540238013</v>
      </c>
      <c r="G10027" s="5">
        <f>IF(C10027=0,0,C10027*LABOR_HRS_WK_MES*SEASON_WEEKS*(1+DIM_PCT_MES)^C10027)</f>
        <v>509.52187334891551</v>
      </c>
      <c r="H10027" s="5">
        <f>E10027+F10027+G10027</f>
        <v>6441.2235974624318</v>
      </c>
      <c r="I10027" s="5">
        <f>MIN(H10027,FARMER_HRS)</f>
        <v>720</v>
      </c>
      <c r="J10027" s="5">
        <f>MAX(0,H10027-FARMER_HRS)</f>
        <v>5721.2235974624318</v>
      </c>
      <c r="K10027" s="2">
        <f>I10027*FARMER_RATE+J10027*TEMP_WORKER_RATE</f>
        <v>124326.7985670561</v>
      </c>
      <c r="L10027" s="2">
        <f>A10027*PRICE_TOM+B10027*PRICE_CAR+C10027*PRICE_MES</f>
        <v>175752</v>
      </c>
      <c r="M10027" s="2">
        <f>A10027*FERT_BED_TOM+B10027*FERT_BED_CAR+C10027*FERT_BED_MES</f>
        <v>25520</v>
      </c>
      <c r="N10027" s="6">
        <f>IF(AND(D10027&lt;=TOTAL_BEDS,J10027&lt;=TEMP_WORKER_MAX*TEMP_WORKER_HRS),1,0)</f>
        <v>1</v>
      </c>
      <c r="O10027" s="2">
        <f>L10027-M10027-K10027-FIXED_COSTS</f>
        <v>5905.2014329438971</v>
      </c>
      <c r="P10027" s="2">
        <f>IF(N10027=1,O10027,"")</f>
        <v>5905.2014329438971</v>
      </c>
    </row>
    <row r="10028">
      <c r="A10028" s="6">
        <v>15</v>
      </c>
      <c r="B10028" s="6">
        <v>8</v>
      </c>
      <c r="C10028" s="6">
        <v>11</v>
      </c>
      <c r="D10028" s="6">
        <f>A10028+B10028+C10028</f>
        <v>34</v>
      </c>
      <c r="E10028" s="5">
        <f>IF(A10028=0,0,A10028*LABOR_HRS_WK_TOM*SEASON_WEEKS*(1+DIM_PCT_TOM)^A10028)</f>
        <v>5639.285028711136</v>
      </c>
      <c r="F10028" s="5">
        <f>IF(B10028=0,0,B10028*LABOR_HRS_WK_CAR*SEASON_WEEKS*(1+DIM_PCT_CAR)^B10028)</f>
        <v>292.41669540238013</v>
      </c>
      <c r="G10028" s="5">
        <f>IF(C10028=0,0,C10028*LABOR_HRS_WK_MES*SEASON_WEEKS*(1+DIM_PCT_MES)^C10028)</f>
        <v>567.47998644235463</v>
      </c>
      <c r="H10028" s="5">
        <f>E10028+F10028+G10028</f>
        <v>6499.1817105558712</v>
      </c>
      <c r="I10028" s="5">
        <f>MIN(H10028,FARMER_HRS)</f>
        <v>720</v>
      </c>
      <c r="J10028" s="5">
        <f>MAX(0,H10028-FARMER_HRS)</f>
        <v>5779.1817105558712</v>
      </c>
      <c r="K10028" s="2">
        <f>I10028*FARMER_RATE+J10028*TEMP_WORKER_RATE</f>
        <v>125333.01580826165</v>
      </c>
      <c r="L10028" s="2">
        <f>A10028*PRICE_TOM+B10028*PRICE_CAR+C10028*PRICE_MES</f>
        <v>178452</v>
      </c>
      <c r="M10028" s="2">
        <f>A10028*FERT_BED_TOM+B10028*FERT_BED_CAR+C10028*FERT_BED_MES</f>
        <v>26400</v>
      </c>
      <c r="N10028" s="6">
        <f>IF(AND(D10028&lt;=TOTAL_BEDS,J10028&lt;=TEMP_WORKER_MAX*TEMP_WORKER_HRS),1,0)</f>
        <v>0</v>
      </c>
      <c r="O10028" s="2">
        <f>L10028-M10028-K10028-FIXED_COSTS</f>
        <v>6718.9841917383455</v>
      </c>
      <c r="P10028" s="2">
        <f>IF(N10028=1,O10028,"")</f>
      </c>
    </row>
    <row r="10029">
      <c r="A10029" s="6">
        <v>15</v>
      </c>
      <c r="B10029" s="6">
        <v>8</v>
      </c>
      <c r="C10029" s="6">
        <v>12</v>
      </c>
      <c r="D10029" s="6">
        <f>A10029+B10029+C10029</f>
        <v>35</v>
      </c>
      <c r="E10029" s="5">
        <f>IF(A10029=0,0,A10029*LABOR_HRS_WK_TOM*SEASON_WEEKS*(1+DIM_PCT_TOM)^A10029)</f>
        <v>5639.285028711136</v>
      </c>
      <c r="F10029" s="5">
        <f>IF(B10029=0,0,B10029*LABOR_HRS_WK_CAR*SEASON_WEEKS*(1+DIM_PCT_CAR)^B10029)</f>
        <v>292.41669540238013</v>
      </c>
      <c r="G10029" s="5">
        <f>IF(C10029=0,0,C10029*LABOR_HRS_WK_MES*SEASON_WEEKS*(1+DIM_PCT_MES)^C10029)</f>
        <v>626.807439570419</v>
      </c>
      <c r="H10029" s="5">
        <f>E10029+F10029+G10029</f>
        <v>6558.5091636839352</v>
      </c>
      <c r="I10029" s="5">
        <f>MIN(H10029,FARMER_HRS)</f>
        <v>720</v>
      </c>
      <c r="J10029" s="5">
        <f>MAX(0,H10029-FARMER_HRS)</f>
        <v>5838.5091636839352</v>
      </c>
      <c r="K10029" s="2">
        <f>I10029*FARMER_RATE+J10029*TEMP_WORKER_RATE</f>
        <v>126363.0063139572</v>
      </c>
      <c r="L10029" s="2">
        <f>A10029*PRICE_TOM+B10029*PRICE_CAR+C10029*PRICE_MES</f>
        <v>181152</v>
      </c>
      <c r="M10029" s="2">
        <f>A10029*FERT_BED_TOM+B10029*FERT_BED_CAR+C10029*FERT_BED_MES</f>
        <v>27280</v>
      </c>
      <c r="N10029" s="6">
        <f>IF(AND(D10029&lt;=TOTAL_BEDS,J10029&lt;=TEMP_WORKER_MAX*TEMP_WORKER_HRS),1,0)</f>
        <v>0</v>
      </c>
      <c r="O10029" s="2">
        <f>L10029-M10029-K10029-FIXED_COSTS</f>
        <v>7508.9936860427988</v>
      </c>
      <c r="P10029" s="2">
        <f>IF(N10029=1,O10029,"")</f>
      </c>
    </row>
    <row r="10030">
      <c r="A10030" s="6">
        <v>15</v>
      </c>
      <c r="B10030" s="6">
        <v>8</v>
      </c>
      <c r="C10030" s="6">
        <v>13</v>
      </c>
      <c r="D10030" s="6">
        <f>A10030+B10030+C10030</f>
        <v>36</v>
      </c>
      <c r="E10030" s="5">
        <f>IF(A10030=0,0,A10030*LABOR_HRS_WK_TOM*SEASON_WEEKS*(1+DIM_PCT_TOM)^A10030)</f>
        <v>5639.285028711136</v>
      </c>
      <c r="F10030" s="5">
        <f>IF(B10030=0,0,B10030*LABOR_HRS_WK_CAR*SEASON_WEEKS*(1+DIM_PCT_CAR)^B10030)</f>
        <v>292.41669540238013</v>
      </c>
      <c r="G10030" s="5">
        <f>IF(C10030=0,0,C10030*LABOR_HRS_WK_MES*SEASON_WEEKS*(1+DIM_PCT_MES)^C10030)</f>
        <v>687.52941027880331</v>
      </c>
      <c r="H10030" s="5">
        <f>E10030+F10030+G10030</f>
        <v>6619.2311343923193</v>
      </c>
      <c r="I10030" s="5">
        <f>MIN(H10030,FARMER_HRS)</f>
        <v>720</v>
      </c>
      <c r="J10030" s="5">
        <f>MAX(0,H10030-FARMER_HRS)</f>
        <v>5899.2311343923193</v>
      </c>
      <c r="K10030" s="2">
        <f>I10030*FARMER_RATE+J10030*TEMP_WORKER_RATE</f>
        <v>127417.20719431109</v>
      </c>
      <c r="L10030" s="2">
        <f>A10030*PRICE_TOM+B10030*PRICE_CAR+C10030*PRICE_MES</f>
        <v>183852</v>
      </c>
      <c r="M10030" s="2">
        <f>A10030*FERT_BED_TOM+B10030*FERT_BED_CAR+C10030*FERT_BED_MES</f>
        <v>28160</v>
      </c>
      <c r="N10030" s="6">
        <f>IF(AND(D10030&lt;=TOTAL_BEDS,J10030&lt;=TEMP_WORKER_MAX*TEMP_WORKER_HRS),1,0)</f>
        <v>0</v>
      </c>
      <c r="O10030" s="2">
        <f>L10030-M10030-K10030-FIXED_COSTS</f>
        <v>8274.7928056889068</v>
      </c>
      <c r="P10030" s="2">
        <f>IF(N10030=1,O10030,"")</f>
      </c>
    </row>
    <row r="10031">
      <c r="A10031" s="6">
        <v>15</v>
      </c>
      <c r="B10031" s="6">
        <v>8</v>
      </c>
      <c r="C10031" s="6">
        <v>14</v>
      </c>
      <c r="D10031" s="6">
        <f>A10031+B10031+C10031</f>
        <v>37</v>
      </c>
      <c r="E10031" s="5">
        <f>IF(A10031=0,0,A10031*LABOR_HRS_WK_TOM*SEASON_WEEKS*(1+DIM_PCT_TOM)^A10031)</f>
        <v>5639.285028711136</v>
      </c>
      <c r="F10031" s="5">
        <f>IF(B10031=0,0,B10031*LABOR_HRS_WK_CAR*SEASON_WEEKS*(1+DIM_PCT_CAR)^B10031)</f>
        <v>292.41669540238013</v>
      </c>
      <c r="G10031" s="5">
        <f>IF(C10031=0,0,C10031*LABOR_HRS_WK_MES*SEASON_WEEKS*(1+DIM_PCT_MES)^C10031)</f>
        <v>749.67149159246435</v>
      </c>
      <c r="H10031" s="5">
        <f>E10031+F10031+G10031</f>
        <v>6681.37321570598</v>
      </c>
      <c r="I10031" s="5">
        <f>MIN(H10031,FARMER_HRS)</f>
        <v>720</v>
      </c>
      <c r="J10031" s="5">
        <f>MAX(0,H10031-FARMER_HRS)</f>
        <v>5961.37321570598</v>
      </c>
      <c r="K10031" s="2">
        <f>I10031*FARMER_RATE+J10031*TEMP_WORKER_RATE</f>
        <v>128496.06277267326</v>
      </c>
      <c r="L10031" s="2">
        <f>A10031*PRICE_TOM+B10031*PRICE_CAR+C10031*PRICE_MES</f>
        <v>186552</v>
      </c>
      <c r="M10031" s="2">
        <f>A10031*FERT_BED_TOM+B10031*FERT_BED_CAR+C10031*FERT_BED_MES</f>
        <v>29040</v>
      </c>
      <c r="N10031" s="6">
        <f>IF(AND(D10031&lt;=TOTAL_BEDS,J10031&lt;=TEMP_WORKER_MAX*TEMP_WORKER_HRS),1,0)</f>
        <v>0</v>
      </c>
      <c r="O10031" s="2">
        <f>L10031-M10031-K10031-FIXED_COSTS</f>
        <v>9015.9372273267363</v>
      </c>
      <c r="P10031" s="2">
        <f>IF(N10031=1,O10031,"")</f>
      </c>
    </row>
    <row r="10032">
      <c r="A10032" s="6">
        <v>15</v>
      </c>
      <c r="B10032" s="6">
        <v>8</v>
      </c>
      <c r="C10032" s="6">
        <v>15</v>
      </c>
      <c r="D10032" s="6">
        <f>A10032+B10032+C10032</f>
        <v>38</v>
      </c>
      <c r="E10032" s="5">
        <f>IF(A10032=0,0,A10032*LABOR_HRS_WK_TOM*SEASON_WEEKS*(1+DIM_PCT_TOM)^A10032)</f>
        <v>5639.285028711136</v>
      </c>
      <c r="F10032" s="5">
        <f>IF(B10032=0,0,B10032*LABOR_HRS_WK_CAR*SEASON_WEEKS*(1+DIM_PCT_CAR)^B10032)</f>
        <v>292.41669540238013</v>
      </c>
      <c r="G10032" s="5">
        <f>IF(C10032=0,0,C10032*LABOR_HRS_WK_MES*SEASON_WEEKS*(1+DIM_PCT_MES)^C10032)</f>
        <v>813.25969846861074</v>
      </c>
      <c r="H10032" s="5">
        <f>E10032+F10032+G10032</f>
        <v>6744.9614225821269</v>
      </c>
      <c r="I10032" s="5">
        <f>MIN(H10032,FARMER_HRS)</f>
        <v>720</v>
      </c>
      <c r="J10032" s="5">
        <f>MAX(0,H10032-FARMER_HRS)</f>
        <v>6024.9614225821269</v>
      </c>
      <c r="K10032" s="2">
        <f>I10032*FARMER_RATE+J10032*TEMP_WORKER_RATE</f>
        <v>129600.02469760636</v>
      </c>
      <c r="L10032" s="2">
        <f>A10032*PRICE_TOM+B10032*PRICE_CAR+C10032*PRICE_MES</f>
        <v>189252</v>
      </c>
      <c r="M10032" s="2">
        <f>A10032*FERT_BED_TOM+B10032*FERT_BED_CAR+C10032*FERT_BED_MES</f>
        <v>29920</v>
      </c>
      <c r="N10032" s="6">
        <f>IF(AND(D10032&lt;=TOTAL_BEDS,J10032&lt;=TEMP_WORKER_MAX*TEMP_WORKER_HRS),1,0)</f>
        <v>0</v>
      </c>
      <c r="O10032" s="2">
        <f>L10032-M10032-K10032-FIXED_COSTS</f>
        <v>9731.9753023936355</v>
      </c>
      <c r="P10032" s="2">
        <f>IF(N10032=1,O10032,"")</f>
      </c>
    </row>
    <row r="10033">
      <c r="A10033" s="6">
        <v>15</v>
      </c>
      <c r="B10033" s="6">
        <v>8</v>
      </c>
      <c r="C10033" s="6">
        <v>16</v>
      </c>
      <c r="D10033" s="6">
        <f>A10033+B10033+C10033</f>
        <v>39</v>
      </c>
      <c r="E10033" s="5">
        <f>IF(A10033=0,0,A10033*LABOR_HRS_WK_TOM*SEASON_WEEKS*(1+DIM_PCT_TOM)^A10033)</f>
        <v>5639.285028711136</v>
      </c>
      <c r="F10033" s="5">
        <f>IF(B10033=0,0,B10033*LABOR_HRS_WK_CAR*SEASON_WEEKS*(1+DIM_PCT_CAR)^B10033)</f>
        <v>292.41669540238013</v>
      </c>
      <c r="G10033" s="5">
        <f>IF(C10033=0,0,C10033*LABOR_HRS_WK_MES*SEASON_WEEKS*(1+DIM_PCT_MES)^C10033)</f>
        <v>878.32047434609967</v>
      </c>
      <c r="H10033" s="5">
        <f>E10033+F10033+G10033</f>
        <v>6810.0221984596155</v>
      </c>
      <c r="I10033" s="5">
        <f>MIN(H10033,FARMER_HRS)</f>
        <v>720</v>
      </c>
      <c r="J10033" s="5">
        <f>MAX(0,H10033-FARMER_HRS)</f>
        <v>6090.0221984596155</v>
      </c>
      <c r="K10033" s="2">
        <f>I10033*FARMER_RATE+J10033*TEMP_WORKER_RATE</f>
        <v>130729.55205659055</v>
      </c>
      <c r="L10033" s="2">
        <f>A10033*PRICE_TOM+B10033*PRICE_CAR+C10033*PRICE_MES</f>
        <v>191952</v>
      </c>
      <c r="M10033" s="2">
        <f>A10033*FERT_BED_TOM+B10033*FERT_BED_CAR+C10033*FERT_BED_MES</f>
        <v>30800</v>
      </c>
      <c r="N10033" s="6">
        <f>IF(AND(D10033&lt;=TOTAL_BEDS,J10033&lt;=TEMP_WORKER_MAX*TEMP_WORKER_HRS),1,0)</f>
        <v>0</v>
      </c>
      <c r="O10033" s="2">
        <f>L10033-M10033-K10033-FIXED_COSTS</f>
        <v>10422.447943409454</v>
      </c>
      <c r="P10033" s="2">
        <f>IF(N10033=1,O10033,"")</f>
      </c>
    </row>
    <row r="10034">
      <c r="A10034" s="6">
        <v>15</v>
      </c>
      <c r="B10034" s="6">
        <v>8</v>
      </c>
      <c r="C10034" s="6">
        <v>17</v>
      </c>
      <c r="D10034" s="6">
        <f>A10034+B10034+C10034</f>
        <v>40</v>
      </c>
      <c r="E10034" s="5">
        <f>IF(A10034=0,0,A10034*LABOR_HRS_WK_TOM*SEASON_WEEKS*(1+DIM_PCT_TOM)^A10034)</f>
        <v>5639.285028711136</v>
      </c>
      <c r="F10034" s="5">
        <f>IF(B10034=0,0,B10034*LABOR_HRS_WK_CAR*SEASON_WEEKS*(1+DIM_PCT_CAR)^B10034)</f>
        <v>292.41669540238013</v>
      </c>
      <c r="G10034" s="5">
        <f>IF(C10034=0,0,C10034*LABOR_HRS_WK_MES*SEASON_WEEKS*(1+DIM_PCT_MES)^C10034)</f>
        <v>944.88069779263992</v>
      </c>
      <c r="H10034" s="5">
        <f>E10034+F10034+G10034</f>
        <v>6876.582421906156</v>
      </c>
      <c r="I10034" s="5">
        <f>MIN(H10034,FARMER_HRS)</f>
        <v>720</v>
      </c>
      <c r="J10034" s="5">
        <f>MAX(0,H10034-FARMER_HRS)</f>
        <v>6156.582421906156</v>
      </c>
      <c r="K10034" s="2">
        <f>I10034*FARMER_RATE+J10034*TEMP_WORKER_RATE</f>
        <v>131885.1114914263</v>
      </c>
      <c r="L10034" s="2">
        <f>A10034*PRICE_TOM+B10034*PRICE_CAR+C10034*PRICE_MES</f>
        <v>194652</v>
      </c>
      <c r="M10034" s="2">
        <f>A10034*FERT_BED_TOM+B10034*FERT_BED_CAR+C10034*FERT_BED_MES</f>
        <v>31680</v>
      </c>
      <c r="N10034" s="6">
        <f>IF(AND(D10034&lt;=TOTAL_BEDS,J10034&lt;=TEMP_WORKER_MAX*TEMP_WORKER_HRS),1,0)</f>
        <v>0</v>
      </c>
      <c r="O10034" s="2">
        <f>L10034-M10034-K10034-FIXED_COSTS</f>
        <v>11086.888508573698</v>
      </c>
      <c r="P10034" s="2">
        <f>IF(N10034=1,O10034,"")</f>
      </c>
    </row>
    <row r="10035">
      <c r="A10035" s="6">
        <v>15</v>
      </c>
      <c r="B10035" s="6">
        <v>8</v>
      </c>
      <c r="C10035" s="6">
        <v>18</v>
      </c>
      <c r="D10035" s="6">
        <f>A10035+B10035+C10035</f>
        <v>41</v>
      </c>
      <c r="E10035" s="5">
        <f>IF(A10035=0,0,A10035*LABOR_HRS_WK_TOM*SEASON_WEEKS*(1+DIM_PCT_TOM)^A10035)</f>
        <v>5639.285028711136</v>
      </c>
      <c r="F10035" s="5">
        <f>IF(B10035=0,0,B10035*LABOR_HRS_WK_CAR*SEASON_WEEKS*(1+DIM_PCT_CAR)^B10035)</f>
        <v>292.41669540238013</v>
      </c>
      <c r="G10035" s="5">
        <f>IF(C10035=0,0,C10035*LABOR_HRS_WK_MES*SEASON_WEEKS*(1+DIM_PCT_MES)^C10035)</f>
        <v>1012.9676892512272</v>
      </c>
      <c r="H10035" s="5">
        <f>E10035+F10035+G10035</f>
        <v>6944.6694133647434</v>
      </c>
      <c r="I10035" s="5">
        <f>MIN(H10035,FARMER_HRS)</f>
        <v>720</v>
      </c>
      <c r="J10035" s="5">
        <f>MAX(0,H10035-FARMER_HRS)</f>
        <v>6224.6694133647434</v>
      </c>
      <c r="K10035" s="2">
        <f>I10035*FARMER_RATE+J10035*TEMP_WORKER_RATE</f>
        <v>133067.17731536011</v>
      </c>
      <c r="L10035" s="2">
        <f>A10035*PRICE_TOM+B10035*PRICE_CAR+C10035*PRICE_MES</f>
        <v>197352</v>
      </c>
      <c r="M10035" s="2">
        <f>A10035*FERT_BED_TOM+B10035*FERT_BED_CAR+C10035*FERT_BED_MES</f>
        <v>32560</v>
      </c>
      <c r="N10035" s="6">
        <f>IF(AND(D10035&lt;=TOTAL_BEDS,J10035&lt;=TEMP_WORKER_MAX*TEMP_WORKER_HRS),1,0)</f>
        <v>0</v>
      </c>
      <c r="O10035" s="2">
        <f>L10035-M10035-K10035-FIXED_COSTS</f>
        <v>11724.82268463989</v>
      </c>
      <c r="P10035" s="2">
        <f>IF(N10035=1,O10035,"")</f>
      </c>
    </row>
    <row r="10036">
      <c r="A10036" s="6">
        <v>15</v>
      </c>
      <c r="B10036" s="6">
        <v>8</v>
      </c>
      <c r="C10036" s="6">
        <v>19</v>
      </c>
      <c r="D10036" s="6">
        <f>A10036+B10036+C10036</f>
        <v>42</v>
      </c>
      <c r="E10036" s="5">
        <f>IF(A10036=0,0,A10036*LABOR_HRS_WK_TOM*SEASON_WEEKS*(1+DIM_PCT_TOM)^A10036)</f>
        <v>5639.285028711136</v>
      </c>
      <c r="F10036" s="5">
        <f>IF(B10036=0,0,B10036*LABOR_HRS_WK_CAR*SEASON_WEEKS*(1+DIM_PCT_CAR)^B10036)</f>
        <v>292.41669540238013</v>
      </c>
      <c r="G10036" s="5">
        <f>IF(C10036=0,0,C10036*LABOR_HRS_WK_MES*SEASON_WEEKS*(1+DIM_PCT_MES)^C10036)</f>
        <v>1082.6092178872491</v>
      </c>
      <c r="H10036" s="5">
        <f>E10036+F10036+G10036</f>
        <v>7014.3109420007659</v>
      </c>
      <c r="I10036" s="5">
        <f>MIN(H10036,FARMER_HRS)</f>
        <v>720</v>
      </c>
      <c r="J10036" s="5">
        <f>MAX(0,H10036-FARMER_HRS)</f>
        <v>6294.3109420007659</v>
      </c>
      <c r="K10036" s="2">
        <f>I10036*FARMER_RATE+J10036*TEMP_WORKER_RATE</f>
        <v>134276.23163195775</v>
      </c>
      <c r="L10036" s="2">
        <f>A10036*PRICE_TOM+B10036*PRICE_CAR+C10036*PRICE_MES</f>
        <v>200052</v>
      </c>
      <c r="M10036" s="2">
        <f>A10036*FERT_BED_TOM+B10036*FERT_BED_CAR+C10036*FERT_BED_MES</f>
        <v>33440</v>
      </c>
      <c r="N10036" s="6">
        <f>IF(AND(D10036&lt;=TOTAL_BEDS,J10036&lt;=TEMP_WORKER_MAX*TEMP_WORKER_HRS),1,0)</f>
        <v>0</v>
      </c>
      <c r="O10036" s="2">
        <f>L10036-M10036-K10036-FIXED_COSTS</f>
        <v>12335.768368042249</v>
      </c>
      <c r="P10036" s="2">
        <f>IF(N10036=1,O10036,"")</f>
      </c>
    </row>
    <row r="10037">
      <c r="A10037" s="6">
        <v>15</v>
      </c>
      <c r="B10037" s="6">
        <v>8</v>
      </c>
      <c r="C10037" s="6">
        <v>20</v>
      </c>
      <c r="D10037" s="6">
        <f>A10037+B10037+C10037</f>
        <v>43</v>
      </c>
      <c r="E10037" s="5">
        <f>IF(A10037=0,0,A10037*LABOR_HRS_WK_TOM*SEASON_WEEKS*(1+DIM_PCT_TOM)^A10037)</f>
        <v>5639.285028711136</v>
      </c>
      <c r="F10037" s="5">
        <f>IF(B10037=0,0,B10037*LABOR_HRS_WK_CAR*SEASON_WEEKS*(1+DIM_PCT_CAR)^B10037)</f>
        <v>292.41669540238013</v>
      </c>
      <c r="G10037" s="5">
        <f>IF(C10037=0,0,C10037*LABOR_HRS_WK_MES*SEASON_WEEKS*(1+DIM_PCT_MES)^C10037)</f>
        <v>1153.8335085377259</v>
      </c>
      <c r="H10037" s="5">
        <f>E10037+F10037+G10037</f>
        <v>7085.535232651242</v>
      </c>
      <c r="I10037" s="5">
        <f>MIN(H10037,FARMER_HRS)</f>
        <v>720</v>
      </c>
      <c r="J10037" s="5">
        <f>MAX(0,H10037-FARMER_HRS)</f>
        <v>6365.535232651242</v>
      </c>
      <c r="K10037" s="2">
        <f>I10037*FARMER_RATE+J10037*TEMP_WORKER_RATE</f>
        <v>135512.76445575073</v>
      </c>
      <c r="L10037" s="2">
        <f>A10037*PRICE_TOM+B10037*PRICE_CAR+C10037*PRICE_MES</f>
        <v>202752</v>
      </c>
      <c r="M10037" s="2">
        <f>A10037*FERT_BED_TOM+B10037*FERT_BED_CAR+C10037*FERT_BED_MES</f>
        <v>34320</v>
      </c>
      <c r="N10037" s="6">
        <f>IF(AND(D10037&lt;=TOTAL_BEDS,J10037&lt;=TEMP_WORKER_MAX*TEMP_WORKER_HRS),1,0)</f>
        <v>0</v>
      </c>
      <c r="O10037" s="2">
        <f>L10037-M10037-K10037-FIXED_COSTS</f>
        <v>12919.23554424927</v>
      </c>
      <c r="P10037" s="2">
        <f>IF(N10037=1,O10037,"")</f>
      </c>
    </row>
    <row r="10038">
      <c r="A10038" s="6">
        <v>15</v>
      </c>
      <c r="B10038" s="6">
        <v>8</v>
      </c>
      <c r="C10038" s="6">
        <v>21</v>
      </c>
      <c r="D10038" s="6">
        <f>A10038+B10038+C10038</f>
        <v>44</v>
      </c>
      <c r="E10038" s="5">
        <f>IF(A10038=0,0,A10038*LABOR_HRS_WK_TOM*SEASON_WEEKS*(1+DIM_PCT_TOM)^A10038)</f>
        <v>5639.285028711136</v>
      </c>
      <c r="F10038" s="5">
        <f>IF(B10038=0,0,B10038*LABOR_HRS_WK_CAR*SEASON_WEEKS*(1+DIM_PCT_CAR)^B10038)</f>
        <v>292.41669540238013</v>
      </c>
      <c r="G10038" s="5">
        <f>IF(C10038=0,0,C10038*LABOR_HRS_WK_MES*SEASON_WEEKS*(1+DIM_PCT_MES)^C10038)</f>
        <v>1226.6692487641699</v>
      </c>
      <c r="H10038" s="5">
        <f>E10038+F10038+G10038</f>
        <v>7158.3709728776867</v>
      </c>
      <c r="I10038" s="5">
        <f>MIN(H10038,FARMER_HRS)</f>
        <v>720</v>
      </c>
      <c r="J10038" s="5">
        <f>MAX(0,H10038-FARMER_HRS)</f>
        <v>6438.3709728776867</v>
      </c>
      <c r="K10038" s="2">
        <f>I10038*FARMER_RATE+J10038*TEMP_WORKER_RATE</f>
        <v>136777.27383468207</v>
      </c>
      <c r="L10038" s="2">
        <f>A10038*PRICE_TOM+B10038*PRICE_CAR+C10038*PRICE_MES</f>
        <v>205452</v>
      </c>
      <c r="M10038" s="2">
        <f>A10038*FERT_BED_TOM+B10038*FERT_BED_CAR+C10038*FERT_BED_MES</f>
        <v>35200</v>
      </c>
      <c r="N10038" s="6">
        <f>IF(AND(D10038&lt;=TOTAL_BEDS,J10038&lt;=TEMP_WORKER_MAX*TEMP_WORKER_HRS),1,0)</f>
        <v>0</v>
      </c>
      <c r="O10038" s="2">
        <f>L10038-M10038-K10038-FIXED_COSTS</f>
        <v>13474.72616531793</v>
      </c>
      <c r="P10038" s="2">
        <f>IF(N10038=1,O10038,"")</f>
      </c>
    </row>
    <row r="10039">
      <c r="A10039" s="6">
        <v>15</v>
      </c>
      <c r="B10039" s="6">
        <v>8</v>
      </c>
      <c r="C10039" s="6">
        <v>22</v>
      </c>
      <c r="D10039" s="6">
        <f>A10039+B10039+C10039</f>
        <v>45</v>
      </c>
      <c r="E10039" s="5">
        <f>IF(A10039=0,0,A10039*LABOR_HRS_WK_TOM*SEASON_WEEKS*(1+DIM_PCT_TOM)^A10039)</f>
        <v>5639.285028711136</v>
      </c>
      <c r="F10039" s="5">
        <f>IF(B10039=0,0,B10039*LABOR_HRS_WK_CAR*SEASON_WEEKS*(1+DIM_PCT_CAR)^B10039)</f>
        <v>292.41669540238013</v>
      </c>
      <c r="G10039" s="5">
        <f>IF(C10039=0,0,C10039*LABOR_HRS_WK_MES*SEASON_WEEKS*(1+DIM_PCT_MES)^C10039)</f>
        <v>1301.1455960105659</v>
      </c>
      <c r="H10039" s="5">
        <f>E10039+F10039+G10039</f>
        <v>7232.8473201240822</v>
      </c>
      <c r="I10039" s="5">
        <f>MIN(H10039,FARMER_HRS)</f>
        <v>720</v>
      </c>
      <c r="J10039" s="5">
        <f>MAX(0,H10039-FARMER_HRS)</f>
        <v>6512.8473201240822</v>
      </c>
      <c r="K10039" s="2">
        <f>I10039*FARMER_RATE+J10039*TEMP_WORKER_RATE</f>
        <v>138070.26597437641</v>
      </c>
      <c r="L10039" s="2">
        <f>A10039*PRICE_TOM+B10039*PRICE_CAR+C10039*PRICE_MES</f>
        <v>208152</v>
      </c>
      <c r="M10039" s="2">
        <f>A10039*FERT_BED_TOM+B10039*FERT_BED_CAR+C10039*FERT_BED_MES</f>
        <v>36080</v>
      </c>
      <c r="N10039" s="6">
        <f>IF(AND(D10039&lt;=TOTAL_BEDS,J10039&lt;=TEMP_WORKER_MAX*TEMP_WORKER_HRS),1,0)</f>
        <v>0</v>
      </c>
      <c r="O10039" s="2">
        <f>L10039-M10039-K10039-FIXED_COSTS</f>
        <v>14001.734025623591</v>
      </c>
      <c r="P10039" s="2">
        <f>IF(N10039=1,O10039,"")</f>
      </c>
    </row>
    <row r="10040">
      <c r="A10040" s="6">
        <v>15</v>
      </c>
      <c r="B10040" s="6">
        <v>8</v>
      </c>
      <c r="C10040" s="6">
        <v>23</v>
      </c>
      <c r="D10040" s="6">
        <f>A10040+B10040+C10040</f>
        <v>46</v>
      </c>
      <c r="E10040" s="5">
        <f>IF(A10040=0,0,A10040*LABOR_HRS_WK_TOM*SEASON_WEEKS*(1+DIM_PCT_TOM)^A10040)</f>
        <v>5639.285028711136</v>
      </c>
      <c r="F10040" s="5">
        <f>IF(B10040=0,0,B10040*LABOR_HRS_WK_CAR*SEASON_WEEKS*(1+DIM_PCT_CAR)^B10040)</f>
        <v>292.41669540238013</v>
      </c>
      <c r="G10040" s="5">
        <f>IF(C10040=0,0,C10040*LABOR_HRS_WK_MES*SEASON_WEEKS*(1+DIM_PCT_MES)^C10040)</f>
        <v>1377.2921848680023</v>
      </c>
      <c r="H10040" s="5">
        <f>E10040+F10040+G10040</f>
        <v>7308.9939089815189</v>
      </c>
      <c r="I10040" s="5">
        <f>MIN(H10040,FARMER_HRS)</f>
        <v>720</v>
      </c>
      <c r="J10040" s="5">
        <f>MAX(0,H10040-FARMER_HRS)</f>
        <v>6588.9939089815189</v>
      </c>
      <c r="K10040" s="2">
        <f>I10040*FARMER_RATE+J10040*TEMP_WORKER_RATE</f>
        <v>139392.2553642625</v>
      </c>
      <c r="L10040" s="2">
        <f>A10040*PRICE_TOM+B10040*PRICE_CAR+C10040*PRICE_MES</f>
        <v>210852</v>
      </c>
      <c r="M10040" s="2">
        <f>A10040*FERT_BED_TOM+B10040*FERT_BED_CAR+C10040*FERT_BED_MES</f>
        <v>36960</v>
      </c>
      <c r="N10040" s="6">
        <f>IF(AND(D10040&lt;=TOTAL_BEDS,J10040&lt;=TEMP_WORKER_MAX*TEMP_WORKER_HRS),1,0)</f>
        <v>0</v>
      </c>
      <c r="O10040" s="2">
        <f>L10040-M10040-K10040-FIXED_COSTS</f>
        <v>14499.744635737501</v>
      </c>
      <c r="P10040" s="2">
        <f>IF(N10040=1,O10040,"")</f>
      </c>
    </row>
    <row r="10041">
      <c r="A10041" s="6">
        <v>15</v>
      </c>
      <c r="B10041" s="6">
        <v>8</v>
      </c>
      <c r="C10041" s="6">
        <v>24</v>
      </c>
      <c r="D10041" s="6">
        <f>A10041+B10041+C10041</f>
        <v>47</v>
      </c>
      <c r="E10041" s="5">
        <f>IF(A10041=0,0,A10041*LABOR_HRS_WK_TOM*SEASON_WEEKS*(1+DIM_PCT_TOM)^A10041)</f>
        <v>5639.285028711136</v>
      </c>
      <c r="F10041" s="5">
        <f>IF(B10041=0,0,B10041*LABOR_HRS_WK_CAR*SEASON_WEEKS*(1+DIM_PCT_CAR)^B10041)</f>
        <v>292.41669540238013</v>
      </c>
      <c r="G10041" s="5">
        <f>IF(C10041=0,0,C10041*LABOR_HRS_WK_MES*SEASON_WEEKS*(1+DIM_PCT_MES)^C10041)</f>
        <v>1455.139134447498</v>
      </c>
      <c r="H10041" s="5">
        <f>E10041+F10041+G10041</f>
        <v>7386.8408585610141</v>
      </c>
      <c r="I10041" s="5">
        <f>MIN(H10041,FARMER_HRS)</f>
        <v>720</v>
      </c>
      <c r="J10041" s="5">
        <f>MAX(0,H10041-FARMER_HRS)</f>
        <v>6666.8408585610141</v>
      </c>
      <c r="K10041" s="2">
        <f>I10041*FARMER_RATE+J10041*TEMP_WORKER_RATE</f>
        <v>140743.76490557316</v>
      </c>
      <c r="L10041" s="2">
        <f>A10041*PRICE_TOM+B10041*PRICE_CAR+C10041*PRICE_MES</f>
        <v>213552</v>
      </c>
      <c r="M10041" s="2">
        <f>A10041*FERT_BED_TOM+B10041*FERT_BED_CAR+C10041*FERT_BED_MES</f>
        <v>37840</v>
      </c>
      <c r="N10041" s="6">
        <f>IF(AND(D10041&lt;=TOTAL_BEDS,J10041&lt;=TEMP_WORKER_MAX*TEMP_WORKER_HRS),1,0)</f>
        <v>0</v>
      </c>
      <c r="O10041" s="2">
        <f>L10041-M10041-K10041-FIXED_COSTS</f>
        <v>14968.23509442684</v>
      </c>
      <c r="P10041" s="2">
        <f>IF(N10041=1,O10041,"")</f>
      </c>
    </row>
    <row r="10042">
      <c r="A10042" s="6">
        <v>15</v>
      </c>
      <c r="B10042" s="6">
        <v>8</v>
      </c>
      <c r="C10042" s="6">
        <v>25</v>
      </c>
      <c r="D10042" s="6">
        <f>A10042+B10042+C10042</f>
        <v>48</v>
      </c>
      <c r="E10042" s="5">
        <f>IF(A10042=0,0,A10042*LABOR_HRS_WK_TOM*SEASON_WEEKS*(1+DIM_PCT_TOM)^A10042)</f>
        <v>5639.285028711136</v>
      </c>
      <c r="F10042" s="5">
        <f>IF(B10042=0,0,B10042*LABOR_HRS_WK_CAR*SEASON_WEEKS*(1+DIM_PCT_CAR)^B10042)</f>
        <v>292.41669540238013</v>
      </c>
      <c r="G10042" s="5">
        <f>IF(C10042=0,0,C10042*LABOR_HRS_WK_MES*SEASON_WEEKS*(1+DIM_PCT_MES)^C10042)</f>
        <v>1534.7170558625955</v>
      </c>
      <c r="H10042" s="5">
        <f>E10042+F10042+G10042</f>
        <v>7466.4187799761121</v>
      </c>
      <c r="I10042" s="5">
        <f>MIN(H10042,FARMER_HRS)</f>
        <v>720</v>
      </c>
      <c r="J10042" s="5">
        <f>MAX(0,H10042-FARMER_HRS)</f>
        <v>6746.4187799761121</v>
      </c>
      <c r="K10042" s="2">
        <f>I10042*FARMER_RATE+J10042*TEMP_WORKER_RATE</f>
        <v>142125.32604125194</v>
      </c>
      <c r="L10042" s="2">
        <f>A10042*PRICE_TOM+B10042*PRICE_CAR+C10042*PRICE_MES</f>
        <v>216252</v>
      </c>
      <c r="M10042" s="2">
        <f>A10042*FERT_BED_TOM+B10042*FERT_BED_CAR+C10042*FERT_BED_MES</f>
        <v>38720</v>
      </c>
      <c r="N10042" s="6">
        <f>IF(AND(D10042&lt;=TOTAL_BEDS,J10042&lt;=TEMP_WORKER_MAX*TEMP_WORKER_HRS),1,0)</f>
        <v>0</v>
      </c>
      <c r="O10042" s="2">
        <f>L10042-M10042-K10042-FIXED_COSTS</f>
        <v>15406.673958748055</v>
      </c>
      <c r="P10042" s="2">
        <f>IF(N10042=1,O10042,"")</f>
      </c>
    </row>
    <row r="10043">
      <c r="A10043" s="6">
        <v>15</v>
      </c>
      <c r="B10043" s="6">
        <v>8</v>
      </c>
      <c r="C10043" s="6">
        <v>26</v>
      </c>
      <c r="D10043" s="6">
        <f>A10043+B10043+C10043</f>
        <v>49</v>
      </c>
      <c r="E10043" s="5">
        <f>IF(A10043=0,0,A10043*LABOR_HRS_WK_TOM*SEASON_WEEKS*(1+DIM_PCT_TOM)^A10043)</f>
        <v>5639.285028711136</v>
      </c>
      <c r="F10043" s="5">
        <f>IF(B10043=0,0,B10043*LABOR_HRS_WK_CAR*SEASON_WEEKS*(1+DIM_PCT_CAR)^B10043)</f>
        <v>292.41669540238013</v>
      </c>
      <c r="G10043" s="5">
        <f>IF(C10043=0,0,C10043*LABOR_HRS_WK_MES*SEASON_WEEKS*(1+DIM_PCT_MES)^C10043)</f>
        <v>1616.0570598233128</v>
      </c>
      <c r="H10043" s="5">
        <f>E10043+F10043+G10043</f>
        <v>7547.7587839368289</v>
      </c>
      <c r="I10043" s="5">
        <f>MIN(H10043,FARMER_HRS)</f>
        <v>720</v>
      </c>
      <c r="J10043" s="5">
        <f>MAX(0,H10043-FARMER_HRS)</f>
        <v>6827.7587839368289</v>
      </c>
      <c r="K10043" s="2">
        <f>I10043*FARMER_RATE+J10043*TEMP_WORKER_RATE</f>
        <v>143537.47888779215</v>
      </c>
      <c r="L10043" s="2">
        <f>A10043*PRICE_TOM+B10043*PRICE_CAR+C10043*PRICE_MES</f>
        <v>218952</v>
      </c>
      <c r="M10043" s="2">
        <f>A10043*FERT_BED_TOM+B10043*FERT_BED_CAR+C10043*FERT_BED_MES</f>
        <v>39600</v>
      </c>
      <c r="N10043" s="6">
        <f>IF(AND(D10043&lt;=TOTAL_BEDS,J10043&lt;=TEMP_WORKER_MAX*TEMP_WORKER_HRS),1,0)</f>
        <v>0</v>
      </c>
      <c r="O10043" s="2">
        <f>L10043-M10043-K10043-FIXED_COSTS</f>
        <v>15814.521112207847</v>
      </c>
      <c r="P10043" s="2">
        <f>IF(N10043=1,O10043,"")</f>
      </c>
    </row>
    <row r="10044">
      <c r="A10044" s="6">
        <v>15</v>
      </c>
      <c r="B10044" s="6">
        <v>8</v>
      </c>
      <c r="C10044" s="6">
        <v>27</v>
      </c>
      <c r="D10044" s="6">
        <f>A10044+B10044+C10044</f>
        <v>50</v>
      </c>
      <c r="E10044" s="5">
        <f>IF(A10044=0,0,A10044*LABOR_HRS_WK_TOM*SEASON_WEEKS*(1+DIM_PCT_TOM)^A10044)</f>
        <v>5639.285028711136</v>
      </c>
      <c r="F10044" s="5">
        <f>IF(B10044=0,0,B10044*LABOR_HRS_WK_CAR*SEASON_WEEKS*(1+DIM_PCT_CAR)^B10044)</f>
        <v>292.41669540238013</v>
      </c>
      <c r="G10044" s="5">
        <f>IF(C10044=0,0,C10044*LABOR_HRS_WK_MES*SEASON_WEEKS*(1+DIM_PCT_MES)^C10044)</f>
        <v>1699.19076434307</v>
      </c>
      <c r="H10044" s="5">
        <f>E10044+F10044+G10044</f>
        <v>7630.8924884565859</v>
      </c>
      <c r="I10044" s="5">
        <f>MIN(H10044,FARMER_HRS)</f>
        <v>720</v>
      </c>
      <c r="J10044" s="5">
        <f>MAX(0,H10044-FARMER_HRS)</f>
        <v>6910.8924884565859</v>
      </c>
      <c r="K10044" s="2">
        <f>I10044*FARMER_RATE+J10044*TEMP_WORKER_RATE</f>
        <v>144980.77236903796</v>
      </c>
      <c r="L10044" s="2">
        <f>A10044*PRICE_TOM+B10044*PRICE_CAR+C10044*PRICE_MES</f>
        <v>221652</v>
      </c>
      <c r="M10044" s="2">
        <f>A10044*FERT_BED_TOM+B10044*FERT_BED_CAR+C10044*FERT_BED_MES</f>
        <v>40480</v>
      </c>
      <c r="N10044" s="6">
        <f>IF(AND(D10044&lt;=TOTAL_BEDS,J10044&lt;=TEMP_WORKER_MAX*TEMP_WORKER_HRS),1,0)</f>
        <v>0</v>
      </c>
      <c r="O10044" s="2">
        <f>L10044-M10044-K10044-FIXED_COSTS</f>
        <v>16191.227630962036</v>
      </c>
      <c r="P10044" s="2">
        <f>IF(N10044=1,O10044,"")</f>
      </c>
    </row>
    <row r="10045">
      <c r="A10045" s="6">
        <v>15</v>
      </c>
      <c r="B10045" s="6">
        <v>8</v>
      </c>
      <c r="C10045" s="6">
        <v>28</v>
      </c>
      <c r="D10045" s="6">
        <f>A10045+B10045+C10045</f>
        <v>51</v>
      </c>
      <c r="E10045" s="5">
        <f>IF(A10045=0,0,A10045*LABOR_HRS_WK_TOM*SEASON_WEEKS*(1+DIM_PCT_TOM)^A10045)</f>
        <v>5639.285028711136</v>
      </c>
      <c r="F10045" s="5">
        <f>IF(B10045=0,0,B10045*LABOR_HRS_WK_CAR*SEASON_WEEKS*(1+DIM_PCT_CAR)^B10045)</f>
        <v>292.41669540238013</v>
      </c>
      <c r="G10045" s="5">
        <f>IF(C10045=0,0,C10045*LABOR_HRS_WK_MES*SEASON_WEEKS*(1+DIM_PCT_MES)^C10045)</f>
        <v>1784.1503025602233</v>
      </c>
      <c r="H10045" s="5">
        <f>E10045+F10045+G10045</f>
        <v>7715.85202667374</v>
      </c>
      <c r="I10045" s="5">
        <f>MIN(H10045,FARMER_HRS)</f>
        <v>720</v>
      </c>
      <c r="J10045" s="5">
        <f>MAX(0,H10045-FARMER_HRS)</f>
        <v>6995.85202667374</v>
      </c>
      <c r="K10045" s="2">
        <f>I10045*FARMER_RATE+J10045*TEMP_WORKER_RATE</f>
        <v>146455.76435197465</v>
      </c>
      <c r="L10045" s="2">
        <f>A10045*PRICE_TOM+B10045*PRICE_CAR+C10045*PRICE_MES</f>
        <v>224352</v>
      </c>
      <c r="M10045" s="2">
        <f>A10045*FERT_BED_TOM+B10045*FERT_BED_CAR+C10045*FERT_BED_MES</f>
        <v>41360</v>
      </c>
      <c r="N10045" s="6">
        <f>IF(AND(D10045&lt;=TOTAL_BEDS,J10045&lt;=TEMP_WORKER_MAX*TEMP_WORKER_HRS),1,0)</f>
        <v>0</v>
      </c>
      <c r="O10045" s="2">
        <f>L10045-M10045-K10045-FIXED_COSTS</f>
        <v>16536.235648025351</v>
      </c>
      <c r="P10045" s="2">
        <f>IF(N10045=1,O10045,"")</f>
      </c>
    </row>
    <row r="10046">
      <c r="A10046" s="6">
        <v>15</v>
      </c>
      <c r="B10046" s="6">
        <v>8</v>
      </c>
      <c r="C10046" s="6">
        <v>29</v>
      </c>
      <c r="D10046" s="6">
        <f>A10046+B10046+C10046</f>
        <v>52</v>
      </c>
      <c r="E10046" s="5">
        <f>IF(A10046=0,0,A10046*LABOR_HRS_WK_TOM*SEASON_WEEKS*(1+DIM_PCT_TOM)^A10046)</f>
        <v>5639.285028711136</v>
      </c>
      <c r="F10046" s="5">
        <f>IF(B10046=0,0,B10046*LABOR_HRS_WK_CAR*SEASON_WEEKS*(1+DIM_PCT_CAR)^B10046)</f>
        <v>292.41669540238013</v>
      </c>
      <c r="G10046" s="5">
        <f>IF(C10046=0,0,C10046*LABOR_HRS_WK_MES*SEASON_WEEKS*(1+DIM_PCT_MES)^C10046)</f>
        <v>1870.9683306758766</v>
      </c>
      <c r="H10046" s="5">
        <f>E10046+F10046+G10046</f>
        <v>7802.6700547893925</v>
      </c>
      <c r="I10046" s="5">
        <f>MIN(H10046,FARMER_HRS)</f>
        <v>720</v>
      </c>
      <c r="J10046" s="5">
        <f>MAX(0,H10046-FARMER_HRS)</f>
        <v>7082.6700547893925</v>
      </c>
      <c r="K10046" s="2">
        <f>I10046*FARMER_RATE+J10046*TEMP_WORKER_RATE</f>
        <v>147963.02178453805</v>
      </c>
      <c r="L10046" s="2">
        <f>A10046*PRICE_TOM+B10046*PRICE_CAR+C10046*PRICE_MES</f>
        <v>227052</v>
      </c>
      <c r="M10046" s="2">
        <f>A10046*FERT_BED_TOM+B10046*FERT_BED_CAR+C10046*FERT_BED_MES</f>
        <v>42240</v>
      </c>
      <c r="N10046" s="6">
        <f>IF(AND(D10046&lt;=TOTAL_BEDS,J10046&lt;=TEMP_WORKER_MAX*TEMP_WORKER_HRS),1,0)</f>
        <v>0</v>
      </c>
      <c r="O10046" s="2">
        <f>L10046-M10046-K10046-FIXED_COSTS</f>
        <v>16848.978215461946</v>
      </c>
      <c r="P10046" s="2">
        <f>IF(N10046=1,O10046,"")</f>
      </c>
    </row>
    <row r="10047">
      <c r="A10047" s="6">
        <v>15</v>
      </c>
      <c r="B10047" s="6">
        <v>8</v>
      </c>
      <c r="C10047" s="6">
        <v>30</v>
      </c>
      <c r="D10047" s="6">
        <f>A10047+B10047+C10047</f>
        <v>53</v>
      </c>
      <c r="E10047" s="5">
        <f>IF(A10047=0,0,A10047*LABOR_HRS_WK_TOM*SEASON_WEEKS*(1+DIM_PCT_TOM)^A10047)</f>
        <v>5639.285028711136</v>
      </c>
      <c r="F10047" s="5">
        <f>IF(B10047=0,0,B10047*LABOR_HRS_WK_CAR*SEASON_WEEKS*(1+DIM_PCT_CAR)^B10047)</f>
        <v>292.41669540238013</v>
      </c>
      <c r="G10047" s="5">
        <f>IF(C10047=0,0,C10047*LABOR_HRS_WK_MES*SEASON_WEEKS*(1+DIM_PCT_MES)^C10047)</f>
        <v>1959.6780360096466</v>
      </c>
      <c r="H10047" s="5">
        <f>E10047+F10047+G10047</f>
        <v>7891.3797601231627</v>
      </c>
      <c r="I10047" s="5">
        <f>MIN(H10047,FARMER_HRS)</f>
        <v>720</v>
      </c>
      <c r="J10047" s="5">
        <f>MAX(0,H10047-FARMER_HRS)</f>
        <v>7171.3797601231627</v>
      </c>
      <c r="K10047" s="2">
        <f>I10047*FARMER_RATE+J10047*TEMP_WORKER_RATE</f>
        <v>149503.12083547158</v>
      </c>
      <c r="L10047" s="2">
        <f>A10047*PRICE_TOM+B10047*PRICE_CAR+C10047*PRICE_MES</f>
        <v>229752</v>
      </c>
      <c r="M10047" s="2">
        <f>A10047*FERT_BED_TOM+B10047*FERT_BED_CAR+C10047*FERT_BED_MES</f>
        <v>43120</v>
      </c>
      <c r="N10047" s="6">
        <f>IF(AND(D10047&lt;=TOTAL_BEDS,J10047&lt;=TEMP_WORKER_MAX*TEMP_WORKER_HRS),1,0)</f>
        <v>0</v>
      </c>
      <c r="O10047" s="2">
        <f>L10047-M10047-K10047-FIXED_COSTS</f>
        <v>17128.879164528422</v>
      </c>
      <c r="P10047" s="2">
        <f>IF(N10047=1,O10047,"")</f>
      </c>
    </row>
    <row r="10048">
      <c r="A10048" s="6">
        <v>15</v>
      </c>
      <c r="B10048" s="6">
        <v>9</v>
      </c>
      <c r="C10048" s="6">
        <v>0</v>
      </c>
      <c r="D10048" s="6">
        <f>A10048+B10048+C10048</f>
        <v>24</v>
      </c>
      <c r="E10048" s="5">
        <f>IF(A10048=0,0,A10048*LABOR_HRS_WK_TOM*SEASON_WEEKS*(1+DIM_PCT_TOM)^A10048)</f>
        <v>5639.285028711136</v>
      </c>
      <c r="F10048" s="5">
        <f>IF(B10048=0,0,B10048*LABOR_HRS_WK_CAR*SEASON_WEEKS*(1+DIM_PCT_CAR)^B10048)</f>
        <v>337.19300188586959</v>
      </c>
      <c r="G10048" s="5">
        <f>IF(C10048=0,0,C10048*LABOR_HRS_WK_MES*SEASON_WEEKS*(1+DIM_PCT_MES)^C10048)</f>
        <v>0</v>
      </c>
      <c r="H10048" s="5">
        <f>E10048+F10048+G10048</f>
        <v>5976.4780305970053</v>
      </c>
      <c r="I10048" s="5">
        <f>MIN(H10048,FARMER_HRS)</f>
        <v>720</v>
      </c>
      <c r="J10048" s="5">
        <f>MAX(0,H10048-FARMER_HRS)</f>
        <v>5256.4780305970053</v>
      </c>
      <c r="K10048" s="2">
        <f>I10048*FARMER_RATE+J10048*TEMP_WORKER_RATE</f>
        <v>116258.29914230912</v>
      </c>
      <c r="L10048" s="2">
        <f>A10048*PRICE_TOM+B10048*PRICE_CAR+C10048*PRICE_MES</f>
        <v>150846</v>
      </c>
      <c r="M10048" s="2">
        <f>A10048*FERT_BED_TOM+B10048*FERT_BED_CAR+C10048*FERT_BED_MES</f>
        <v>17160</v>
      </c>
      <c r="N10048" s="6">
        <f>IF(AND(D10048&lt;=TOTAL_BEDS,J10048&lt;=TEMP_WORKER_MAX*TEMP_WORKER_HRS),1,0)</f>
        <v>1</v>
      </c>
      <c r="O10048" s="2">
        <f>L10048-M10048-K10048-FIXED_COSTS</f>
        <v>-2572.2991423091153</v>
      </c>
      <c r="P10048" s="2">
        <f>IF(N10048=1,O10048,"")</f>
        <v>-2572.2991423091153</v>
      </c>
    </row>
    <row r="10049">
      <c r="A10049" s="6">
        <v>15</v>
      </c>
      <c r="B10049" s="6">
        <v>9</v>
      </c>
      <c r="C10049" s="6">
        <v>1</v>
      </c>
      <c r="D10049" s="6">
        <f>A10049+B10049+C10049</f>
        <v>25</v>
      </c>
      <c r="E10049" s="5">
        <f>IF(A10049=0,0,A10049*LABOR_HRS_WK_TOM*SEASON_WEEKS*(1+DIM_PCT_TOM)^A10049)</f>
        <v>5639.285028711136</v>
      </c>
      <c r="F10049" s="5">
        <f>IF(B10049=0,0,B10049*LABOR_HRS_WK_CAR*SEASON_WEEKS*(1+DIM_PCT_CAR)^B10049)</f>
        <v>337.19300188586959</v>
      </c>
      <c r="G10049" s="5">
        <f>IF(C10049=0,0,C10049*LABOR_HRS_WK_MES*SEASON_WEEKS*(1+DIM_PCT_MES)^C10049)</f>
        <v>45.5625</v>
      </c>
      <c r="H10049" s="5">
        <f>E10049+F10049+G10049</f>
        <v>6022.0405305970053</v>
      </c>
      <c r="I10049" s="5">
        <f>MIN(H10049,FARMER_HRS)</f>
        <v>720</v>
      </c>
      <c r="J10049" s="5">
        <f>MAX(0,H10049-FARMER_HRS)</f>
        <v>5302.0405305970053</v>
      </c>
      <c r="K10049" s="2">
        <f>I10049*FARMER_RATE+J10049*TEMP_WORKER_RATE</f>
        <v>117049.31476730912</v>
      </c>
      <c r="L10049" s="2">
        <f>A10049*PRICE_TOM+B10049*PRICE_CAR+C10049*PRICE_MES</f>
        <v>153546</v>
      </c>
      <c r="M10049" s="2">
        <f>A10049*FERT_BED_TOM+B10049*FERT_BED_CAR+C10049*FERT_BED_MES</f>
        <v>18040</v>
      </c>
      <c r="N10049" s="6">
        <f>IF(AND(D10049&lt;=TOTAL_BEDS,J10049&lt;=TEMP_WORKER_MAX*TEMP_WORKER_HRS),1,0)</f>
        <v>1</v>
      </c>
      <c r="O10049" s="2">
        <f>L10049-M10049-K10049-FIXED_COSTS</f>
        <v>-1543.3147673091153</v>
      </c>
      <c r="P10049" s="2">
        <f>IF(N10049=1,O10049,"")</f>
        <v>-1543.3147673091153</v>
      </c>
    </row>
    <row r="10050">
      <c r="A10050" s="6">
        <v>15</v>
      </c>
      <c r="B10050" s="6">
        <v>9</v>
      </c>
      <c r="C10050" s="6">
        <v>2</v>
      </c>
      <c r="D10050" s="6">
        <f>A10050+B10050+C10050</f>
        <v>26</v>
      </c>
      <c r="E10050" s="5">
        <f>IF(A10050=0,0,A10050*LABOR_HRS_WK_TOM*SEASON_WEEKS*(1+DIM_PCT_TOM)^A10050)</f>
        <v>5639.285028711136</v>
      </c>
      <c r="F10050" s="5">
        <f>IF(B10050=0,0,B10050*LABOR_HRS_WK_CAR*SEASON_WEEKS*(1+DIM_PCT_CAR)^B10050)</f>
        <v>337.19300188586959</v>
      </c>
      <c r="G10050" s="5">
        <f>IF(C10050=0,0,C10050*LABOR_HRS_WK_MES*SEASON_WEEKS*(1+DIM_PCT_MES)^C10050)</f>
        <v>92.2640625</v>
      </c>
      <c r="H10050" s="5">
        <f>E10050+F10050+G10050</f>
        <v>6068.7420930970056</v>
      </c>
      <c r="I10050" s="5">
        <f>MIN(H10050,FARMER_HRS)</f>
        <v>720</v>
      </c>
      <c r="J10050" s="5">
        <f>MAX(0,H10050-FARMER_HRS)</f>
        <v>5348.7420930970056</v>
      </c>
      <c r="K10050" s="2">
        <f>I10050*FARMER_RATE+J10050*TEMP_WORKER_RATE</f>
        <v>117860.10578293413</v>
      </c>
      <c r="L10050" s="2">
        <f>A10050*PRICE_TOM+B10050*PRICE_CAR+C10050*PRICE_MES</f>
        <v>156246</v>
      </c>
      <c r="M10050" s="2">
        <f>A10050*FERT_BED_TOM+B10050*FERT_BED_CAR+C10050*FERT_BED_MES</f>
        <v>18920</v>
      </c>
      <c r="N10050" s="6">
        <f>IF(AND(D10050&lt;=TOTAL_BEDS,J10050&lt;=TEMP_WORKER_MAX*TEMP_WORKER_HRS),1,0)</f>
        <v>1</v>
      </c>
      <c r="O10050" s="2">
        <f>L10050-M10050-K10050-FIXED_COSTS</f>
        <v>-534.10578293412982</v>
      </c>
      <c r="P10050" s="2">
        <f>IF(N10050=1,O10050,"")</f>
        <v>-534.10578293412982</v>
      </c>
    </row>
    <row r="10051">
      <c r="A10051" s="6">
        <v>15</v>
      </c>
      <c r="B10051" s="6">
        <v>9</v>
      </c>
      <c r="C10051" s="6">
        <v>3</v>
      </c>
      <c r="D10051" s="6">
        <f>A10051+B10051+C10051</f>
        <v>27</v>
      </c>
      <c r="E10051" s="5">
        <f>IF(A10051=0,0,A10051*LABOR_HRS_WK_TOM*SEASON_WEEKS*(1+DIM_PCT_TOM)^A10051)</f>
        <v>5639.285028711136</v>
      </c>
      <c r="F10051" s="5">
        <f>IF(B10051=0,0,B10051*LABOR_HRS_WK_CAR*SEASON_WEEKS*(1+DIM_PCT_CAR)^B10051)</f>
        <v>337.19300188586959</v>
      </c>
      <c r="G10051" s="5">
        <f>IF(C10051=0,0,C10051*LABOR_HRS_WK_MES*SEASON_WEEKS*(1+DIM_PCT_MES)^C10051)</f>
        <v>140.12604492187498</v>
      </c>
      <c r="H10051" s="5">
        <f>E10051+F10051+G10051</f>
        <v>6116.6040755188806</v>
      </c>
      <c r="I10051" s="5">
        <f>MIN(H10051,FARMER_HRS)</f>
        <v>720</v>
      </c>
      <c r="J10051" s="5">
        <f>MAX(0,H10051-FARMER_HRS)</f>
        <v>5396.6040755188806</v>
      </c>
      <c r="K10051" s="2">
        <f>I10051*FARMER_RATE+J10051*TEMP_WORKER_RATE</f>
        <v>118691.04297775833</v>
      </c>
      <c r="L10051" s="2">
        <f>A10051*PRICE_TOM+B10051*PRICE_CAR+C10051*PRICE_MES</f>
        <v>158946</v>
      </c>
      <c r="M10051" s="2">
        <f>A10051*FERT_BED_TOM+B10051*FERT_BED_CAR+C10051*FERT_BED_MES</f>
        <v>19800</v>
      </c>
      <c r="N10051" s="6">
        <f>IF(AND(D10051&lt;=TOTAL_BEDS,J10051&lt;=TEMP_WORKER_MAX*TEMP_WORKER_HRS),1,0)</f>
        <v>1</v>
      </c>
      <c r="O10051" s="2">
        <f>L10051-M10051-K10051-FIXED_COSTS</f>
        <v>454.957022241666</v>
      </c>
      <c r="P10051" s="2">
        <f>IF(N10051=1,O10051,"")</f>
        <v>454.957022241666</v>
      </c>
    </row>
    <row r="10052">
      <c r="A10052" s="6">
        <v>15</v>
      </c>
      <c r="B10052" s="6">
        <v>9</v>
      </c>
      <c r="C10052" s="6">
        <v>4</v>
      </c>
      <c r="D10052" s="6">
        <f>A10052+B10052+C10052</f>
        <v>28</v>
      </c>
      <c r="E10052" s="5">
        <f>IF(A10052=0,0,A10052*LABOR_HRS_WK_TOM*SEASON_WEEKS*(1+DIM_PCT_TOM)^A10052)</f>
        <v>5639.285028711136</v>
      </c>
      <c r="F10052" s="5">
        <f>IF(B10052=0,0,B10052*LABOR_HRS_WK_CAR*SEASON_WEEKS*(1+DIM_PCT_CAR)^B10052)</f>
        <v>337.19300188586959</v>
      </c>
      <c r="G10052" s="5">
        <f>IF(C10052=0,0,C10052*LABOR_HRS_WK_MES*SEASON_WEEKS*(1+DIM_PCT_MES)^C10052)</f>
        <v>189.17016064453119</v>
      </c>
      <c r="H10052" s="5">
        <f>E10052+F10052+G10052</f>
        <v>6165.6481912415366</v>
      </c>
      <c r="I10052" s="5">
        <f>MIN(H10052,FARMER_HRS)</f>
        <v>720</v>
      </c>
      <c r="J10052" s="5">
        <f>MAX(0,H10052-FARMER_HRS)</f>
        <v>5445.6481912415366</v>
      </c>
      <c r="K10052" s="2">
        <f>I10052*FARMER_RATE+J10052*TEMP_WORKER_RATE</f>
        <v>119542.50332016556</v>
      </c>
      <c r="L10052" s="2">
        <f>A10052*PRICE_TOM+B10052*PRICE_CAR+C10052*PRICE_MES</f>
        <v>161646</v>
      </c>
      <c r="M10052" s="2">
        <f>A10052*FERT_BED_TOM+B10052*FERT_BED_CAR+C10052*FERT_BED_MES</f>
        <v>20680</v>
      </c>
      <c r="N10052" s="6">
        <f>IF(AND(D10052&lt;=TOTAL_BEDS,J10052&lt;=TEMP_WORKER_MAX*TEMP_WORKER_HRS),1,0)</f>
        <v>1</v>
      </c>
      <c r="O10052" s="2">
        <f>L10052-M10052-K10052-FIXED_COSTS</f>
        <v>1423.4966798344394</v>
      </c>
      <c r="P10052" s="2">
        <f>IF(N10052=1,O10052,"")</f>
        <v>1423.4966798344394</v>
      </c>
    </row>
    <row r="10053">
      <c r="A10053" s="6">
        <v>15</v>
      </c>
      <c r="B10053" s="6">
        <v>9</v>
      </c>
      <c r="C10053" s="6">
        <v>5</v>
      </c>
      <c r="D10053" s="6">
        <f>A10053+B10053+C10053</f>
        <v>29</v>
      </c>
      <c r="E10053" s="5">
        <f>IF(A10053=0,0,A10053*LABOR_HRS_WK_TOM*SEASON_WEEKS*(1+DIM_PCT_TOM)^A10053)</f>
        <v>5639.285028711136</v>
      </c>
      <c r="F10053" s="5">
        <f>IF(B10053=0,0,B10053*LABOR_HRS_WK_CAR*SEASON_WEEKS*(1+DIM_PCT_CAR)^B10053)</f>
        <v>337.19300188586959</v>
      </c>
      <c r="G10053" s="5">
        <f>IF(C10053=0,0,C10053*LABOR_HRS_WK_MES*SEASON_WEEKS*(1+DIM_PCT_MES)^C10053)</f>
        <v>239.41848456573481</v>
      </c>
      <c r="H10053" s="5">
        <f>E10053+F10053+G10053</f>
        <v>6215.89651516274</v>
      </c>
      <c r="I10053" s="5">
        <f>MIN(H10053,FARMER_HRS)</f>
        <v>720</v>
      </c>
      <c r="J10053" s="5">
        <f>MAX(0,H10053-FARMER_HRS)</f>
        <v>5495.89651516274</v>
      </c>
      <c r="K10053" s="2">
        <f>I10053*FARMER_RATE+J10053*TEMP_WORKER_RATE</f>
        <v>120414.87005490868</v>
      </c>
      <c r="L10053" s="2">
        <f>A10053*PRICE_TOM+B10053*PRICE_CAR+C10053*PRICE_MES</f>
        <v>164346</v>
      </c>
      <c r="M10053" s="2">
        <f>A10053*FERT_BED_TOM+B10053*FERT_BED_CAR+C10053*FERT_BED_MES</f>
        <v>21560</v>
      </c>
      <c r="N10053" s="6">
        <f>IF(AND(D10053&lt;=TOTAL_BEDS,J10053&lt;=TEMP_WORKER_MAX*TEMP_WORKER_HRS),1,0)</f>
        <v>1</v>
      </c>
      <c r="O10053" s="2">
        <f>L10053-M10053-K10053-FIXED_COSTS</f>
        <v>2371.1299450913211</v>
      </c>
      <c r="P10053" s="2">
        <f>IF(N10053=1,O10053,"")</f>
        <v>2371.1299450913211</v>
      </c>
    </row>
    <row r="10054">
      <c r="A10054" s="6">
        <v>15</v>
      </c>
      <c r="B10054" s="6">
        <v>9</v>
      </c>
      <c r="C10054" s="6">
        <v>6</v>
      </c>
      <c r="D10054" s="6">
        <f>A10054+B10054+C10054</f>
        <v>30</v>
      </c>
      <c r="E10054" s="5">
        <f>IF(A10054=0,0,A10054*LABOR_HRS_WK_TOM*SEASON_WEEKS*(1+DIM_PCT_TOM)^A10054)</f>
        <v>5639.285028711136</v>
      </c>
      <c r="F10054" s="5">
        <f>IF(B10054=0,0,B10054*LABOR_HRS_WK_CAR*SEASON_WEEKS*(1+DIM_PCT_CAR)^B10054)</f>
        <v>337.19300188586959</v>
      </c>
      <c r="G10054" s="5">
        <f>IF(C10054=0,0,C10054*LABOR_HRS_WK_MES*SEASON_WEEKS*(1+DIM_PCT_MES)^C10054)</f>
        <v>290.89345874736773</v>
      </c>
      <c r="H10054" s="5">
        <f>E10054+F10054+G10054</f>
        <v>6267.371489344373</v>
      </c>
      <c r="I10054" s="5">
        <f>MIN(H10054,FARMER_HRS)</f>
        <v>720</v>
      </c>
      <c r="J10054" s="5">
        <f>MAX(0,H10054-FARMER_HRS)</f>
        <v>5547.371489344373</v>
      </c>
      <c r="K10054" s="2">
        <f>I10054*FARMER_RATE+J10054*TEMP_WORKER_RATE</f>
        <v>121308.53280111759</v>
      </c>
      <c r="L10054" s="2">
        <f>A10054*PRICE_TOM+B10054*PRICE_CAR+C10054*PRICE_MES</f>
        <v>167046</v>
      </c>
      <c r="M10054" s="2">
        <f>A10054*FERT_BED_TOM+B10054*FERT_BED_CAR+C10054*FERT_BED_MES</f>
        <v>22440</v>
      </c>
      <c r="N10054" s="6">
        <f>IF(AND(D10054&lt;=TOTAL_BEDS,J10054&lt;=TEMP_WORKER_MAX*TEMP_WORKER_HRS),1,0)</f>
        <v>1</v>
      </c>
      <c r="O10054" s="2">
        <f>L10054-M10054-K10054-FIXED_COSTS</f>
        <v>3297.467198882412</v>
      </c>
      <c r="P10054" s="2">
        <f>IF(N10054=1,O10054,"")</f>
        <v>3297.467198882412</v>
      </c>
    </row>
    <row r="10055">
      <c r="A10055" s="6">
        <v>15</v>
      </c>
      <c r="B10055" s="6">
        <v>9</v>
      </c>
      <c r="C10055" s="6">
        <v>7</v>
      </c>
      <c r="D10055" s="6">
        <f>A10055+B10055+C10055</f>
        <v>31</v>
      </c>
      <c r="E10055" s="5">
        <f>IF(A10055=0,0,A10055*LABOR_HRS_WK_TOM*SEASON_WEEKS*(1+DIM_PCT_TOM)^A10055)</f>
        <v>5639.285028711136</v>
      </c>
      <c r="F10055" s="5">
        <f>IF(B10055=0,0,B10055*LABOR_HRS_WK_CAR*SEASON_WEEKS*(1+DIM_PCT_CAR)^B10055)</f>
        <v>337.19300188586959</v>
      </c>
      <c r="G10055" s="5">
        <f>IF(C10055=0,0,C10055*LABOR_HRS_WK_MES*SEASON_WEEKS*(1+DIM_PCT_MES)^C10055)</f>
        <v>343.61789814532818</v>
      </c>
      <c r="H10055" s="5">
        <f>E10055+F10055+G10055</f>
        <v>6320.0959287423339</v>
      </c>
      <c r="I10055" s="5">
        <f>MIN(H10055,FARMER_HRS)</f>
        <v>720</v>
      </c>
      <c r="J10055" s="5">
        <f>MAX(0,H10055-FARMER_HRS)</f>
        <v>5600.0959287423339</v>
      </c>
      <c r="K10055" s="2">
        <f>I10055*FARMER_RATE+J10055*TEMP_WORKER_RATE</f>
        <v>122223.88765177663</v>
      </c>
      <c r="L10055" s="2">
        <f>A10055*PRICE_TOM+B10055*PRICE_CAR+C10055*PRICE_MES</f>
        <v>169746</v>
      </c>
      <c r="M10055" s="2">
        <f>A10055*FERT_BED_TOM+B10055*FERT_BED_CAR+C10055*FERT_BED_MES</f>
        <v>23320</v>
      </c>
      <c r="N10055" s="6">
        <f>IF(AND(D10055&lt;=TOTAL_BEDS,J10055&lt;=TEMP_WORKER_MAX*TEMP_WORKER_HRS),1,0)</f>
        <v>1</v>
      </c>
      <c r="O10055" s="2">
        <f>L10055-M10055-K10055-FIXED_COSTS</f>
        <v>4202.112348223367</v>
      </c>
      <c r="P10055" s="2">
        <f>IF(N10055=1,O10055,"")</f>
        <v>4202.112348223367</v>
      </c>
    </row>
    <row r="10056">
      <c r="A10056" s="6">
        <v>15</v>
      </c>
      <c r="B10056" s="6">
        <v>9</v>
      </c>
      <c r="C10056" s="6">
        <v>8</v>
      </c>
      <c r="D10056" s="6">
        <f>A10056+B10056+C10056</f>
        <v>32</v>
      </c>
      <c r="E10056" s="5">
        <f>IF(A10056=0,0,A10056*LABOR_HRS_WK_TOM*SEASON_WEEKS*(1+DIM_PCT_TOM)^A10056)</f>
        <v>5639.285028711136</v>
      </c>
      <c r="F10056" s="5">
        <f>IF(B10056=0,0,B10056*LABOR_HRS_WK_CAR*SEASON_WEEKS*(1+DIM_PCT_CAR)^B10056)</f>
        <v>337.19300188586959</v>
      </c>
      <c r="G10056" s="5">
        <f>IF(C10056=0,0,C10056*LABOR_HRS_WK_MES*SEASON_WEEKS*(1+DIM_PCT_MES)^C10056)</f>
        <v>397.61499642530833</v>
      </c>
      <c r="H10056" s="5">
        <f>E10056+F10056+G10056</f>
        <v>6374.0930270223134</v>
      </c>
      <c r="I10056" s="5">
        <f>MIN(H10056,FARMER_HRS)</f>
        <v>720</v>
      </c>
      <c r="J10056" s="5">
        <f>MAX(0,H10056-FARMER_HRS)</f>
        <v>5654.0930270223134</v>
      </c>
      <c r="K10056" s="2">
        <f>I10056*FARMER_RATE+J10056*TEMP_WORKER_RATE</f>
        <v>123161.33727469294</v>
      </c>
      <c r="L10056" s="2">
        <f>A10056*PRICE_TOM+B10056*PRICE_CAR+C10056*PRICE_MES</f>
        <v>172446</v>
      </c>
      <c r="M10056" s="2">
        <f>A10056*FERT_BED_TOM+B10056*FERT_BED_CAR+C10056*FERT_BED_MES</f>
        <v>24200</v>
      </c>
      <c r="N10056" s="6">
        <f>IF(AND(D10056&lt;=TOTAL_BEDS,J10056&lt;=TEMP_WORKER_MAX*TEMP_WORKER_HRS),1,0)</f>
        <v>1</v>
      </c>
      <c r="O10056" s="2">
        <f>L10056-M10056-K10056-FIXED_COSTS</f>
        <v>5084.6627253070619</v>
      </c>
      <c r="P10056" s="2">
        <f>IF(N10056=1,O10056,"")</f>
        <v>5084.6627253070619</v>
      </c>
    </row>
    <row r="10057">
      <c r="A10057" s="6">
        <v>15</v>
      </c>
      <c r="B10057" s="6">
        <v>9</v>
      </c>
      <c r="C10057" s="6">
        <v>9</v>
      </c>
      <c r="D10057" s="6">
        <f>A10057+B10057+C10057</f>
        <v>33</v>
      </c>
      <c r="E10057" s="5">
        <f>IF(A10057=0,0,A10057*LABOR_HRS_WK_TOM*SEASON_WEEKS*(1+DIM_PCT_TOM)^A10057)</f>
        <v>5639.285028711136</v>
      </c>
      <c r="F10057" s="5">
        <f>IF(B10057=0,0,B10057*LABOR_HRS_WK_CAR*SEASON_WEEKS*(1+DIM_PCT_CAR)^B10057)</f>
        <v>337.19300188586959</v>
      </c>
      <c r="G10057" s="5">
        <f>IF(C10057=0,0,C10057*LABOR_HRS_WK_MES*SEASON_WEEKS*(1+DIM_PCT_MES)^C10057)</f>
        <v>452.90833186570273</v>
      </c>
      <c r="H10057" s="5">
        <f>E10057+F10057+G10057</f>
        <v>6429.3863624627083</v>
      </c>
      <c r="I10057" s="5">
        <f>MIN(H10057,FARMER_HRS)</f>
        <v>720</v>
      </c>
      <c r="J10057" s="5">
        <f>MAX(0,H10057-FARMER_HRS)</f>
        <v>5709.3863624627083</v>
      </c>
      <c r="K10057" s="2">
        <f>I10057*FARMER_RATE+J10057*TEMP_WORKER_RATE</f>
        <v>124121.29101497757</v>
      </c>
      <c r="L10057" s="2">
        <f>A10057*PRICE_TOM+B10057*PRICE_CAR+C10057*PRICE_MES</f>
        <v>175146</v>
      </c>
      <c r="M10057" s="2">
        <f>A10057*FERT_BED_TOM+B10057*FERT_BED_CAR+C10057*FERT_BED_MES</f>
        <v>25080</v>
      </c>
      <c r="N10057" s="6">
        <f>IF(AND(D10057&lt;=TOTAL_BEDS,J10057&lt;=TEMP_WORKER_MAX*TEMP_WORKER_HRS),1,0)</f>
        <v>1</v>
      </c>
      <c r="O10057" s="2">
        <f>L10057-M10057-K10057-FIXED_COSTS</f>
        <v>5944.7089850224293</v>
      </c>
      <c r="P10057" s="2">
        <f>IF(N10057=1,O10057,"")</f>
        <v>5944.7089850224293</v>
      </c>
    </row>
    <row r="10058">
      <c r="A10058" s="6">
        <v>15</v>
      </c>
      <c r="B10058" s="6">
        <v>9</v>
      </c>
      <c r="C10058" s="6">
        <v>10</v>
      </c>
      <c r="D10058" s="6">
        <f>A10058+B10058+C10058</f>
        <v>34</v>
      </c>
      <c r="E10058" s="5">
        <f>IF(A10058=0,0,A10058*LABOR_HRS_WK_TOM*SEASON_WEEKS*(1+DIM_PCT_TOM)^A10058)</f>
        <v>5639.285028711136</v>
      </c>
      <c r="F10058" s="5">
        <f>IF(B10058=0,0,B10058*LABOR_HRS_WK_CAR*SEASON_WEEKS*(1+DIM_PCT_CAR)^B10058)</f>
        <v>337.19300188586959</v>
      </c>
      <c r="G10058" s="5">
        <f>IF(C10058=0,0,C10058*LABOR_HRS_WK_MES*SEASON_WEEKS*(1+DIM_PCT_MES)^C10058)</f>
        <v>509.52187334891551</v>
      </c>
      <c r="H10058" s="5">
        <f>E10058+F10058+G10058</f>
        <v>6485.9999039459208</v>
      </c>
      <c r="I10058" s="5">
        <f>MIN(H10058,FARMER_HRS)</f>
        <v>720</v>
      </c>
      <c r="J10058" s="5">
        <f>MAX(0,H10058-FARMER_HRS)</f>
        <v>5765.9999039459208</v>
      </c>
      <c r="K10058" s="2">
        <f>I10058*FARMER_RATE+J10058*TEMP_WORKER_RATE</f>
        <v>125104.16499906112</v>
      </c>
      <c r="L10058" s="2">
        <f>A10058*PRICE_TOM+B10058*PRICE_CAR+C10058*PRICE_MES</f>
        <v>177846</v>
      </c>
      <c r="M10058" s="2">
        <f>A10058*FERT_BED_TOM+B10058*FERT_BED_CAR+C10058*FERT_BED_MES</f>
        <v>25960</v>
      </c>
      <c r="N10058" s="6">
        <f>IF(AND(D10058&lt;=TOTAL_BEDS,J10058&lt;=TEMP_WORKER_MAX*TEMP_WORKER_HRS),1,0)</f>
        <v>0</v>
      </c>
      <c r="O10058" s="2">
        <f>L10058-M10058-K10058-FIXED_COSTS</f>
        <v>6781.8350009388814</v>
      </c>
      <c r="P10058" s="2">
        <f>IF(N10058=1,O10058,"")</f>
      </c>
    </row>
    <row r="10059">
      <c r="A10059" s="6">
        <v>15</v>
      </c>
      <c r="B10059" s="6">
        <v>9</v>
      </c>
      <c r="C10059" s="6">
        <v>11</v>
      </c>
      <c r="D10059" s="6">
        <f>A10059+B10059+C10059</f>
        <v>35</v>
      </c>
      <c r="E10059" s="5">
        <f>IF(A10059=0,0,A10059*LABOR_HRS_WK_TOM*SEASON_WEEKS*(1+DIM_PCT_TOM)^A10059)</f>
        <v>5639.285028711136</v>
      </c>
      <c r="F10059" s="5">
        <f>IF(B10059=0,0,B10059*LABOR_HRS_WK_CAR*SEASON_WEEKS*(1+DIM_PCT_CAR)^B10059)</f>
        <v>337.19300188586959</v>
      </c>
      <c r="G10059" s="5">
        <f>IF(C10059=0,0,C10059*LABOR_HRS_WK_MES*SEASON_WEEKS*(1+DIM_PCT_MES)^C10059)</f>
        <v>567.47998644235463</v>
      </c>
      <c r="H10059" s="5">
        <f>E10059+F10059+G10059</f>
        <v>6543.95801703936</v>
      </c>
      <c r="I10059" s="5">
        <f>MIN(H10059,FARMER_HRS)</f>
        <v>720</v>
      </c>
      <c r="J10059" s="5">
        <f>MAX(0,H10059-FARMER_HRS)</f>
        <v>5823.95801703936</v>
      </c>
      <c r="K10059" s="2">
        <f>I10059*FARMER_RATE+J10059*TEMP_WORKER_RATE</f>
        <v>126110.38224026667</v>
      </c>
      <c r="L10059" s="2">
        <f>A10059*PRICE_TOM+B10059*PRICE_CAR+C10059*PRICE_MES</f>
        <v>180546</v>
      </c>
      <c r="M10059" s="2">
        <f>A10059*FERT_BED_TOM+B10059*FERT_BED_CAR+C10059*FERT_BED_MES</f>
        <v>26840</v>
      </c>
      <c r="N10059" s="6">
        <f>IF(AND(D10059&lt;=TOTAL_BEDS,J10059&lt;=TEMP_WORKER_MAX*TEMP_WORKER_HRS),1,0)</f>
        <v>0</v>
      </c>
      <c r="O10059" s="2">
        <f>L10059-M10059-K10059-FIXED_COSTS</f>
        <v>7595.61775973333</v>
      </c>
      <c r="P10059" s="2">
        <f>IF(N10059=1,O10059,"")</f>
      </c>
    </row>
    <row r="10060">
      <c r="A10060" s="6">
        <v>15</v>
      </c>
      <c r="B10060" s="6">
        <v>9</v>
      </c>
      <c r="C10060" s="6">
        <v>12</v>
      </c>
      <c r="D10060" s="6">
        <f>A10060+B10060+C10060</f>
        <v>36</v>
      </c>
      <c r="E10060" s="5">
        <f>IF(A10060=0,0,A10060*LABOR_HRS_WK_TOM*SEASON_WEEKS*(1+DIM_PCT_TOM)^A10060)</f>
        <v>5639.285028711136</v>
      </c>
      <c r="F10060" s="5">
        <f>IF(B10060=0,0,B10060*LABOR_HRS_WK_CAR*SEASON_WEEKS*(1+DIM_PCT_CAR)^B10060)</f>
        <v>337.19300188586959</v>
      </c>
      <c r="G10060" s="5">
        <f>IF(C10060=0,0,C10060*LABOR_HRS_WK_MES*SEASON_WEEKS*(1+DIM_PCT_MES)^C10060)</f>
        <v>626.807439570419</v>
      </c>
      <c r="H10060" s="5">
        <f>E10060+F10060+G10060</f>
        <v>6603.2854701674241</v>
      </c>
      <c r="I10060" s="5">
        <f>MIN(H10060,FARMER_HRS)</f>
        <v>720</v>
      </c>
      <c r="J10060" s="5">
        <f>MAX(0,H10060-FARMER_HRS)</f>
        <v>5883.2854701674241</v>
      </c>
      <c r="K10060" s="2">
        <f>I10060*FARMER_RATE+J10060*TEMP_WORKER_RATE</f>
        <v>127140.37274596222</v>
      </c>
      <c r="L10060" s="2">
        <f>A10060*PRICE_TOM+B10060*PRICE_CAR+C10060*PRICE_MES</f>
        <v>183246</v>
      </c>
      <c r="M10060" s="2">
        <f>A10060*FERT_BED_TOM+B10060*FERT_BED_CAR+C10060*FERT_BED_MES</f>
        <v>27720</v>
      </c>
      <c r="N10060" s="6">
        <f>IF(AND(D10060&lt;=TOTAL_BEDS,J10060&lt;=TEMP_WORKER_MAX*TEMP_WORKER_HRS),1,0)</f>
        <v>0</v>
      </c>
      <c r="O10060" s="2">
        <f>L10060-M10060-K10060-FIXED_COSTS</f>
        <v>8385.6272540377831</v>
      </c>
      <c r="P10060" s="2">
        <f>IF(N10060=1,O10060,"")</f>
      </c>
    </row>
    <row r="10061">
      <c r="A10061" s="6">
        <v>15</v>
      </c>
      <c r="B10061" s="6">
        <v>9</v>
      </c>
      <c r="C10061" s="6">
        <v>13</v>
      </c>
      <c r="D10061" s="6">
        <f>A10061+B10061+C10061</f>
        <v>37</v>
      </c>
      <c r="E10061" s="5">
        <f>IF(A10061=0,0,A10061*LABOR_HRS_WK_TOM*SEASON_WEEKS*(1+DIM_PCT_TOM)^A10061)</f>
        <v>5639.285028711136</v>
      </c>
      <c r="F10061" s="5">
        <f>IF(B10061=0,0,B10061*LABOR_HRS_WK_CAR*SEASON_WEEKS*(1+DIM_PCT_CAR)^B10061)</f>
        <v>337.19300188586959</v>
      </c>
      <c r="G10061" s="5">
        <f>IF(C10061=0,0,C10061*LABOR_HRS_WK_MES*SEASON_WEEKS*(1+DIM_PCT_MES)^C10061)</f>
        <v>687.52941027880331</v>
      </c>
      <c r="H10061" s="5">
        <f>E10061+F10061+G10061</f>
        <v>6664.0074408758082</v>
      </c>
      <c r="I10061" s="5">
        <f>MIN(H10061,FARMER_HRS)</f>
        <v>720</v>
      </c>
      <c r="J10061" s="5">
        <f>MAX(0,H10061-FARMER_HRS)</f>
        <v>5944.0074408758082</v>
      </c>
      <c r="K10061" s="2">
        <f>I10061*FARMER_RATE+J10061*TEMP_WORKER_RATE</f>
        <v>128194.57362631611</v>
      </c>
      <c r="L10061" s="2">
        <f>A10061*PRICE_TOM+B10061*PRICE_CAR+C10061*PRICE_MES</f>
        <v>185946</v>
      </c>
      <c r="M10061" s="2">
        <f>A10061*FERT_BED_TOM+B10061*FERT_BED_CAR+C10061*FERT_BED_MES</f>
        <v>28600</v>
      </c>
      <c r="N10061" s="6">
        <f>IF(AND(D10061&lt;=TOTAL_BEDS,J10061&lt;=TEMP_WORKER_MAX*TEMP_WORKER_HRS),1,0)</f>
        <v>0</v>
      </c>
      <c r="O10061" s="2">
        <f>L10061-M10061-K10061-FIXED_COSTS</f>
        <v>9151.4263736838911</v>
      </c>
      <c r="P10061" s="2">
        <f>IF(N10061=1,O10061,"")</f>
      </c>
    </row>
    <row r="10062">
      <c r="A10062" s="6">
        <v>15</v>
      </c>
      <c r="B10062" s="6">
        <v>9</v>
      </c>
      <c r="C10062" s="6">
        <v>14</v>
      </c>
      <c r="D10062" s="6">
        <f>A10062+B10062+C10062</f>
        <v>38</v>
      </c>
      <c r="E10062" s="5">
        <f>IF(A10062=0,0,A10062*LABOR_HRS_WK_TOM*SEASON_WEEKS*(1+DIM_PCT_TOM)^A10062)</f>
        <v>5639.285028711136</v>
      </c>
      <c r="F10062" s="5">
        <f>IF(B10062=0,0,B10062*LABOR_HRS_WK_CAR*SEASON_WEEKS*(1+DIM_PCT_CAR)^B10062)</f>
        <v>337.19300188586959</v>
      </c>
      <c r="G10062" s="5">
        <f>IF(C10062=0,0,C10062*LABOR_HRS_WK_MES*SEASON_WEEKS*(1+DIM_PCT_MES)^C10062)</f>
        <v>749.67149159246435</v>
      </c>
      <c r="H10062" s="5">
        <f>E10062+F10062+G10062</f>
        <v>6726.1495221894693</v>
      </c>
      <c r="I10062" s="5">
        <f>MIN(H10062,FARMER_HRS)</f>
        <v>720</v>
      </c>
      <c r="J10062" s="5">
        <f>MAX(0,H10062-FARMER_HRS)</f>
        <v>6006.1495221894693</v>
      </c>
      <c r="K10062" s="2">
        <f>I10062*FARMER_RATE+J10062*TEMP_WORKER_RATE</f>
        <v>129273.42920467828</v>
      </c>
      <c r="L10062" s="2">
        <f>A10062*PRICE_TOM+B10062*PRICE_CAR+C10062*PRICE_MES</f>
        <v>188646</v>
      </c>
      <c r="M10062" s="2">
        <f>A10062*FERT_BED_TOM+B10062*FERT_BED_CAR+C10062*FERT_BED_MES</f>
        <v>29480</v>
      </c>
      <c r="N10062" s="6">
        <f>IF(AND(D10062&lt;=TOTAL_BEDS,J10062&lt;=TEMP_WORKER_MAX*TEMP_WORKER_HRS),1,0)</f>
        <v>0</v>
      </c>
      <c r="O10062" s="2">
        <f>L10062-M10062-K10062-FIXED_COSTS</f>
        <v>9892.57079532172</v>
      </c>
      <c r="P10062" s="2">
        <f>IF(N10062=1,O10062,"")</f>
      </c>
    </row>
    <row r="10063">
      <c r="A10063" s="6">
        <v>15</v>
      </c>
      <c r="B10063" s="6">
        <v>9</v>
      </c>
      <c r="C10063" s="6">
        <v>15</v>
      </c>
      <c r="D10063" s="6">
        <f>A10063+B10063+C10063</f>
        <v>39</v>
      </c>
      <c r="E10063" s="5">
        <f>IF(A10063=0,0,A10063*LABOR_HRS_WK_TOM*SEASON_WEEKS*(1+DIM_PCT_TOM)^A10063)</f>
        <v>5639.285028711136</v>
      </c>
      <c r="F10063" s="5">
        <f>IF(B10063=0,0,B10063*LABOR_HRS_WK_CAR*SEASON_WEEKS*(1+DIM_PCT_CAR)^B10063)</f>
        <v>337.19300188586959</v>
      </c>
      <c r="G10063" s="5">
        <f>IF(C10063=0,0,C10063*LABOR_HRS_WK_MES*SEASON_WEEKS*(1+DIM_PCT_MES)^C10063)</f>
        <v>813.25969846861074</v>
      </c>
      <c r="H10063" s="5">
        <f>E10063+F10063+G10063</f>
        <v>6789.7377290656159</v>
      </c>
      <c r="I10063" s="5">
        <f>MIN(H10063,FARMER_HRS)</f>
        <v>720</v>
      </c>
      <c r="J10063" s="5">
        <f>MAX(0,H10063-FARMER_HRS)</f>
        <v>6069.7377290656159</v>
      </c>
      <c r="K10063" s="2">
        <f>I10063*FARMER_RATE+J10063*TEMP_WORKER_RATE</f>
        <v>130377.39112961138</v>
      </c>
      <c r="L10063" s="2">
        <f>A10063*PRICE_TOM+B10063*PRICE_CAR+C10063*PRICE_MES</f>
        <v>191346</v>
      </c>
      <c r="M10063" s="2">
        <f>A10063*FERT_BED_TOM+B10063*FERT_BED_CAR+C10063*FERT_BED_MES</f>
        <v>30360</v>
      </c>
      <c r="N10063" s="6">
        <f>IF(AND(D10063&lt;=TOTAL_BEDS,J10063&lt;=TEMP_WORKER_MAX*TEMP_WORKER_HRS),1,0)</f>
        <v>0</v>
      </c>
      <c r="O10063" s="2">
        <f>L10063-M10063-K10063-FIXED_COSTS</f>
        <v>10608.60887038862</v>
      </c>
      <c r="P10063" s="2">
        <f>IF(N10063=1,O10063,"")</f>
      </c>
    </row>
    <row r="10064">
      <c r="A10064" s="6">
        <v>15</v>
      </c>
      <c r="B10064" s="6">
        <v>9</v>
      </c>
      <c r="C10064" s="6">
        <v>16</v>
      </c>
      <c r="D10064" s="6">
        <f>A10064+B10064+C10064</f>
        <v>40</v>
      </c>
      <c r="E10064" s="5">
        <f>IF(A10064=0,0,A10064*LABOR_HRS_WK_TOM*SEASON_WEEKS*(1+DIM_PCT_TOM)^A10064)</f>
        <v>5639.285028711136</v>
      </c>
      <c r="F10064" s="5">
        <f>IF(B10064=0,0,B10064*LABOR_HRS_WK_CAR*SEASON_WEEKS*(1+DIM_PCT_CAR)^B10064)</f>
        <v>337.19300188586959</v>
      </c>
      <c r="G10064" s="5">
        <f>IF(C10064=0,0,C10064*LABOR_HRS_WK_MES*SEASON_WEEKS*(1+DIM_PCT_MES)^C10064)</f>
        <v>878.32047434609967</v>
      </c>
      <c r="H10064" s="5">
        <f>E10064+F10064+G10064</f>
        <v>6854.7985049431045</v>
      </c>
      <c r="I10064" s="5">
        <f>MIN(H10064,FARMER_HRS)</f>
        <v>720</v>
      </c>
      <c r="J10064" s="5">
        <f>MAX(0,H10064-FARMER_HRS)</f>
        <v>6134.7985049431045</v>
      </c>
      <c r="K10064" s="2">
        <f>I10064*FARMER_RATE+J10064*TEMP_WORKER_RATE</f>
        <v>131506.91848859558</v>
      </c>
      <c r="L10064" s="2">
        <f>A10064*PRICE_TOM+B10064*PRICE_CAR+C10064*PRICE_MES</f>
        <v>194046</v>
      </c>
      <c r="M10064" s="2">
        <f>A10064*FERT_BED_TOM+B10064*FERT_BED_CAR+C10064*FERT_BED_MES</f>
        <v>31240</v>
      </c>
      <c r="N10064" s="6">
        <f>IF(AND(D10064&lt;=TOTAL_BEDS,J10064&lt;=TEMP_WORKER_MAX*TEMP_WORKER_HRS),1,0)</f>
        <v>0</v>
      </c>
      <c r="O10064" s="2">
        <f>L10064-M10064-K10064-FIXED_COSTS</f>
        <v>11299.081511404424</v>
      </c>
      <c r="P10064" s="2">
        <f>IF(N10064=1,O10064,"")</f>
      </c>
    </row>
    <row r="10065">
      <c r="A10065" s="6">
        <v>15</v>
      </c>
      <c r="B10065" s="6">
        <v>9</v>
      </c>
      <c r="C10065" s="6">
        <v>17</v>
      </c>
      <c r="D10065" s="6">
        <f>A10065+B10065+C10065</f>
        <v>41</v>
      </c>
      <c r="E10065" s="5">
        <f>IF(A10065=0,0,A10065*LABOR_HRS_WK_TOM*SEASON_WEEKS*(1+DIM_PCT_TOM)^A10065)</f>
        <v>5639.285028711136</v>
      </c>
      <c r="F10065" s="5">
        <f>IF(B10065=0,0,B10065*LABOR_HRS_WK_CAR*SEASON_WEEKS*(1+DIM_PCT_CAR)^B10065)</f>
        <v>337.19300188586959</v>
      </c>
      <c r="G10065" s="5">
        <f>IF(C10065=0,0,C10065*LABOR_HRS_WK_MES*SEASON_WEEKS*(1+DIM_PCT_MES)^C10065)</f>
        <v>944.88069779263992</v>
      </c>
      <c r="H10065" s="5">
        <f>E10065+F10065+G10065</f>
        <v>6921.358728389645</v>
      </c>
      <c r="I10065" s="5">
        <f>MIN(H10065,FARMER_HRS)</f>
        <v>720</v>
      </c>
      <c r="J10065" s="5">
        <f>MAX(0,H10065-FARMER_HRS)</f>
        <v>6201.358728389645</v>
      </c>
      <c r="K10065" s="2">
        <f>I10065*FARMER_RATE+J10065*TEMP_WORKER_RATE</f>
        <v>132662.47792343132</v>
      </c>
      <c r="L10065" s="2">
        <f>A10065*PRICE_TOM+B10065*PRICE_CAR+C10065*PRICE_MES</f>
        <v>196746</v>
      </c>
      <c r="M10065" s="2">
        <f>A10065*FERT_BED_TOM+B10065*FERT_BED_CAR+C10065*FERT_BED_MES</f>
        <v>32120</v>
      </c>
      <c r="N10065" s="6">
        <f>IF(AND(D10065&lt;=TOTAL_BEDS,J10065&lt;=TEMP_WORKER_MAX*TEMP_WORKER_HRS),1,0)</f>
        <v>0</v>
      </c>
      <c r="O10065" s="2">
        <f>L10065-M10065-K10065-FIXED_COSTS</f>
        <v>11963.522076568683</v>
      </c>
      <c r="P10065" s="2">
        <f>IF(N10065=1,O10065,"")</f>
      </c>
    </row>
    <row r="10066">
      <c r="A10066" s="6">
        <v>15</v>
      </c>
      <c r="B10066" s="6">
        <v>9</v>
      </c>
      <c r="C10066" s="6">
        <v>18</v>
      </c>
      <c r="D10066" s="6">
        <f>A10066+B10066+C10066</f>
        <v>42</v>
      </c>
      <c r="E10066" s="5">
        <f>IF(A10066=0,0,A10066*LABOR_HRS_WK_TOM*SEASON_WEEKS*(1+DIM_PCT_TOM)^A10066)</f>
        <v>5639.285028711136</v>
      </c>
      <c r="F10066" s="5">
        <f>IF(B10066=0,0,B10066*LABOR_HRS_WK_CAR*SEASON_WEEKS*(1+DIM_PCT_CAR)^B10066)</f>
        <v>337.19300188586959</v>
      </c>
      <c r="G10066" s="5">
        <f>IF(C10066=0,0,C10066*LABOR_HRS_WK_MES*SEASON_WEEKS*(1+DIM_PCT_MES)^C10066)</f>
        <v>1012.9676892512272</v>
      </c>
      <c r="H10066" s="5">
        <f>E10066+F10066+G10066</f>
        <v>6989.4457198482323</v>
      </c>
      <c r="I10066" s="5">
        <f>MIN(H10066,FARMER_HRS)</f>
        <v>720</v>
      </c>
      <c r="J10066" s="5">
        <f>MAX(0,H10066-FARMER_HRS)</f>
        <v>6269.4457198482323</v>
      </c>
      <c r="K10066" s="2">
        <f>I10066*FARMER_RATE+J10066*TEMP_WORKER_RATE</f>
        <v>133844.54374736513</v>
      </c>
      <c r="L10066" s="2">
        <f>A10066*PRICE_TOM+B10066*PRICE_CAR+C10066*PRICE_MES</f>
        <v>199446</v>
      </c>
      <c r="M10066" s="2">
        <f>A10066*FERT_BED_TOM+B10066*FERT_BED_CAR+C10066*FERT_BED_MES</f>
        <v>33000</v>
      </c>
      <c r="N10066" s="6">
        <f>IF(AND(D10066&lt;=TOTAL_BEDS,J10066&lt;=TEMP_WORKER_MAX*TEMP_WORKER_HRS),1,0)</f>
        <v>0</v>
      </c>
      <c r="O10066" s="2">
        <f>L10066-M10066-K10066-FIXED_COSTS</f>
        <v>12601.456252634875</v>
      </c>
      <c r="P10066" s="2">
        <f>IF(N10066=1,O10066,"")</f>
      </c>
    </row>
    <row r="10067">
      <c r="A10067" s="6">
        <v>15</v>
      </c>
      <c r="B10067" s="6">
        <v>9</v>
      </c>
      <c r="C10067" s="6">
        <v>19</v>
      </c>
      <c r="D10067" s="6">
        <f>A10067+B10067+C10067</f>
        <v>43</v>
      </c>
      <c r="E10067" s="5">
        <f>IF(A10067=0,0,A10067*LABOR_HRS_WK_TOM*SEASON_WEEKS*(1+DIM_PCT_TOM)^A10067)</f>
        <v>5639.285028711136</v>
      </c>
      <c r="F10067" s="5">
        <f>IF(B10067=0,0,B10067*LABOR_HRS_WK_CAR*SEASON_WEEKS*(1+DIM_PCT_CAR)^B10067)</f>
        <v>337.19300188586959</v>
      </c>
      <c r="G10067" s="5">
        <f>IF(C10067=0,0,C10067*LABOR_HRS_WK_MES*SEASON_WEEKS*(1+DIM_PCT_MES)^C10067)</f>
        <v>1082.6092178872491</v>
      </c>
      <c r="H10067" s="5">
        <f>E10067+F10067+G10067</f>
        <v>7059.0872484842548</v>
      </c>
      <c r="I10067" s="5">
        <f>MIN(H10067,FARMER_HRS)</f>
        <v>720</v>
      </c>
      <c r="J10067" s="5">
        <f>MAX(0,H10067-FARMER_HRS)</f>
        <v>6339.0872484842548</v>
      </c>
      <c r="K10067" s="2">
        <f>I10067*FARMER_RATE+J10067*TEMP_WORKER_RATE</f>
        <v>135053.59806396277</v>
      </c>
      <c r="L10067" s="2">
        <f>A10067*PRICE_TOM+B10067*PRICE_CAR+C10067*PRICE_MES</f>
        <v>202146</v>
      </c>
      <c r="M10067" s="2">
        <f>A10067*FERT_BED_TOM+B10067*FERT_BED_CAR+C10067*FERT_BED_MES</f>
        <v>33880</v>
      </c>
      <c r="N10067" s="6">
        <f>IF(AND(D10067&lt;=TOTAL_BEDS,J10067&lt;=TEMP_WORKER_MAX*TEMP_WORKER_HRS),1,0)</f>
        <v>0</v>
      </c>
      <c r="O10067" s="2">
        <f>L10067-M10067-K10067-FIXED_COSTS</f>
        <v>13212.401936037233</v>
      </c>
      <c r="P10067" s="2">
        <f>IF(N10067=1,O10067,"")</f>
      </c>
    </row>
    <row r="10068">
      <c r="A10068" s="6">
        <v>15</v>
      </c>
      <c r="B10068" s="6">
        <v>9</v>
      </c>
      <c r="C10068" s="6">
        <v>20</v>
      </c>
      <c r="D10068" s="6">
        <f>A10068+B10068+C10068</f>
        <v>44</v>
      </c>
      <c r="E10068" s="5">
        <f>IF(A10068=0,0,A10068*LABOR_HRS_WK_TOM*SEASON_WEEKS*(1+DIM_PCT_TOM)^A10068)</f>
        <v>5639.285028711136</v>
      </c>
      <c r="F10068" s="5">
        <f>IF(B10068=0,0,B10068*LABOR_HRS_WK_CAR*SEASON_WEEKS*(1+DIM_PCT_CAR)^B10068)</f>
        <v>337.19300188586959</v>
      </c>
      <c r="G10068" s="5">
        <f>IF(C10068=0,0,C10068*LABOR_HRS_WK_MES*SEASON_WEEKS*(1+DIM_PCT_MES)^C10068)</f>
        <v>1153.8335085377259</v>
      </c>
      <c r="H10068" s="5">
        <f>E10068+F10068+G10068</f>
        <v>7130.311539134731</v>
      </c>
      <c r="I10068" s="5">
        <f>MIN(H10068,FARMER_HRS)</f>
        <v>720</v>
      </c>
      <c r="J10068" s="5">
        <f>MAX(0,H10068-FARMER_HRS)</f>
        <v>6410.311539134731</v>
      </c>
      <c r="K10068" s="2">
        <f>I10068*FARMER_RATE+J10068*TEMP_WORKER_RATE</f>
        <v>136290.13088775575</v>
      </c>
      <c r="L10068" s="2">
        <f>A10068*PRICE_TOM+B10068*PRICE_CAR+C10068*PRICE_MES</f>
        <v>204846</v>
      </c>
      <c r="M10068" s="2">
        <f>A10068*FERT_BED_TOM+B10068*FERT_BED_CAR+C10068*FERT_BED_MES</f>
        <v>34760</v>
      </c>
      <c r="N10068" s="6">
        <f>IF(AND(D10068&lt;=TOTAL_BEDS,J10068&lt;=TEMP_WORKER_MAX*TEMP_WORKER_HRS),1,0)</f>
        <v>0</v>
      </c>
      <c r="O10068" s="2">
        <f>L10068-M10068-K10068-FIXED_COSTS</f>
        <v>13795.869112244254</v>
      </c>
      <c r="P10068" s="2">
        <f>IF(N10068=1,O10068,"")</f>
      </c>
    </row>
    <row r="10069">
      <c r="A10069" s="6">
        <v>15</v>
      </c>
      <c r="B10069" s="6">
        <v>9</v>
      </c>
      <c r="C10069" s="6">
        <v>21</v>
      </c>
      <c r="D10069" s="6">
        <f>A10069+B10069+C10069</f>
        <v>45</v>
      </c>
      <c r="E10069" s="5">
        <f>IF(A10069=0,0,A10069*LABOR_HRS_WK_TOM*SEASON_WEEKS*(1+DIM_PCT_TOM)^A10069)</f>
        <v>5639.285028711136</v>
      </c>
      <c r="F10069" s="5">
        <f>IF(B10069=0,0,B10069*LABOR_HRS_WK_CAR*SEASON_WEEKS*(1+DIM_PCT_CAR)^B10069)</f>
        <v>337.19300188586959</v>
      </c>
      <c r="G10069" s="5">
        <f>IF(C10069=0,0,C10069*LABOR_HRS_WK_MES*SEASON_WEEKS*(1+DIM_PCT_MES)^C10069)</f>
        <v>1226.6692487641699</v>
      </c>
      <c r="H10069" s="5">
        <f>E10069+F10069+G10069</f>
        <v>7203.1472793611756</v>
      </c>
      <c r="I10069" s="5">
        <f>MIN(H10069,FARMER_HRS)</f>
        <v>720</v>
      </c>
      <c r="J10069" s="5">
        <f>MAX(0,H10069-FARMER_HRS)</f>
        <v>6483.1472793611756</v>
      </c>
      <c r="K10069" s="2">
        <f>I10069*FARMER_RATE+J10069*TEMP_WORKER_RATE</f>
        <v>137554.64026668709</v>
      </c>
      <c r="L10069" s="2">
        <f>A10069*PRICE_TOM+B10069*PRICE_CAR+C10069*PRICE_MES</f>
        <v>207546</v>
      </c>
      <c r="M10069" s="2">
        <f>A10069*FERT_BED_TOM+B10069*FERT_BED_CAR+C10069*FERT_BED_MES</f>
        <v>35640</v>
      </c>
      <c r="N10069" s="6">
        <f>IF(AND(D10069&lt;=TOTAL_BEDS,J10069&lt;=TEMP_WORKER_MAX*TEMP_WORKER_HRS),1,0)</f>
        <v>0</v>
      </c>
      <c r="O10069" s="2">
        <f>L10069-M10069-K10069-FIXED_COSTS</f>
        <v>14351.359733312915</v>
      </c>
      <c r="P10069" s="2">
        <f>IF(N10069=1,O10069,"")</f>
      </c>
    </row>
    <row r="10070">
      <c r="A10070" s="6">
        <v>15</v>
      </c>
      <c r="B10070" s="6">
        <v>9</v>
      </c>
      <c r="C10070" s="6">
        <v>22</v>
      </c>
      <c r="D10070" s="6">
        <f>A10070+B10070+C10070</f>
        <v>46</v>
      </c>
      <c r="E10070" s="5">
        <f>IF(A10070=0,0,A10070*LABOR_HRS_WK_TOM*SEASON_WEEKS*(1+DIM_PCT_TOM)^A10070)</f>
        <v>5639.285028711136</v>
      </c>
      <c r="F10070" s="5">
        <f>IF(B10070=0,0,B10070*LABOR_HRS_WK_CAR*SEASON_WEEKS*(1+DIM_PCT_CAR)^B10070)</f>
        <v>337.19300188586959</v>
      </c>
      <c r="G10070" s="5">
        <f>IF(C10070=0,0,C10070*LABOR_HRS_WK_MES*SEASON_WEEKS*(1+DIM_PCT_MES)^C10070)</f>
        <v>1301.1455960105659</v>
      </c>
      <c r="H10070" s="5">
        <f>E10070+F10070+G10070</f>
        <v>7277.6236266075712</v>
      </c>
      <c r="I10070" s="5">
        <f>MIN(H10070,FARMER_HRS)</f>
        <v>720</v>
      </c>
      <c r="J10070" s="5">
        <f>MAX(0,H10070-FARMER_HRS)</f>
        <v>6557.6236266075712</v>
      </c>
      <c r="K10070" s="2">
        <f>I10070*FARMER_RATE+J10070*TEMP_WORKER_RATE</f>
        <v>138847.63240638142</v>
      </c>
      <c r="L10070" s="2">
        <f>A10070*PRICE_TOM+B10070*PRICE_CAR+C10070*PRICE_MES</f>
        <v>210246</v>
      </c>
      <c r="M10070" s="2">
        <f>A10070*FERT_BED_TOM+B10070*FERT_BED_CAR+C10070*FERT_BED_MES</f>
        <v>36520</v>
      </c>
      <c r="N10070" s="6">
        <f>IF(AND(D10070&lt;=TOTAL_BEDS,J10070&lt;=TEMP_WORKER_MAX*TEMP_WORKER_HRS),1,0)</f>
        <v>0</v>
      </c>
      <c r="O10070" s="2">
        <f>L10070-M10070-K10070-FIXED_COSTS</f>
        <v>14878.367593618575</v>
      </c>
      <c r="P10070" s="2">
        <f>IF(N10070=1,O10070,"")</f>
      </c>
    </row>
    <row r="10071">
      <c r="A10071" s="6">
        <v>15</v>
      </c>
      <c r="B10071" s="6">
        <v>9</v>
      </c>
      <c r="C10071" s="6">
        <v>23</v>
      </c>
      <c r="D10071" s="6">
        <f>A10071+B10071+C10071</f>
        <v>47</v>
      </c>
      <c r="E10071" s="5">
        <f>IF(A10071=0,0,A10071*LABOR_HRS_WK_TOM*SEASON_WEEKS*(1+DIM_PCT_TOM)^A10071)</f>
        <v>5639.285028711136</v>
      </c>
      <c r="F10071" s="5">
        <f>IF(B10071=0,0,B10071*LABOR_HRS_WK_CAR*SEASON_WEEKS*(1+DIM_PCT_CAR)^B10071)</f>
        <v>337.19300188586959</v>
      </c>
      <c r="G10071" s="5">
        <f>IF(C10071=0,0,C10071*LABOR_HRS_WK_MES*SEASON_WEEKS*(1+DIM_PCT_MES)^C10071)</f>
        <v>1377.2921848680023</v>
      </c>
      <c r="H10071" s="5">
        <f>E10071+F10071+G10071</f>
        <v>7353.7702154650078</v>
      </c>
      <c r="I10071" s="5">
        <f>MIN(H10071,FARMER_HRS)</f>
        <v>720</v>
      </c>
      <c r="J10071" s="5">
        <f>MAX(0,H10071-FARMER_HRS)</f>
        <v>6633.7702154650078</v>
      </c>
      <c r="K10071" s="2">
        <f>I10071*FARMER_RATE+J10071*TEMP_WORKER_RATE</f>
        <v>140169.62179626751</v>
      </c>
      <c r="L10071" s="2">
        <f>A10071*PRICE_TOM+B10071*PRICE_CAR+C10071*PRICE_MES</f>
        <v>212946</v>
      </c>
      <c r="M10071" s="2">
        <f>A10071*FERT_BED_TOM+B10071*FERT_BED_CAR+C10071*FERT_BED_MES</f>
        <v>37400</v>
      </c>
      <c r="N10071" s="6">
        <f>IF(AND(D10071&lt;=TOTAL_BEDS,J10071&lt;=TEMP_WORKER_MAX*TEMP_WORKER_HRS),1,0)</f>
        <v>0</v>
      </c>
      <c r="O10071" s="2">
        <f>L10071-M10071-K10071-FIXED_COSTS</f>
        <v>15376.378203732485</v>
      </c>
      <c r="P10071" s="2">
        <f>IF(N10071=1,O10071,"")</f>
      </c>
    </row>
    <row r="10072">
      <c r="A10072" s="6">
        <v>15</v>
      </c>
      <c r="B10072" s="6">
        <v>9</v>
      </c>
      <c r="C10072" s="6">
        <v>24</v>
      </c>
      <c r="D10072" s="6">
        <f>A10072+B10072+C10072</f>
        <v>48</v>
      </c>
      <c r="E10072" s="5">
        <f>IF(A10072=0,0,A10072*LABOR_HRS_WK_TOM*SEASON_WEEKS*(1+DIM_PCT_TOM)^A10072)</f>
        <v>5639.285028711136</v>
      </c>
      <c r="F10072" s="5">
        <f>IF(B10072=0,0,B10072*LABOR_HRS_WK_CAR*SEASON_WEEKS*(1+DIM_PCT_CAR)^B10072)</f>
        <v>337.19300188586959</v>
      </c>
      <c r="G10072" s="5">
        <f>IF(C10072=0,0,C10072*LABOR_HRS_WK_MES*SEASON_WEEKS*(1+DIM_PCT_MES)^C10072)</f>
        <v>1455.139134447498</v>
      </c>
      <c r="H10072" s="5">
        <f>E10072+F10072+G10072</f>
        <v>7431.6171650445031</v>
      </c>
      <c r="I10072" s="5">
        <f>MIN(H10072,FARMER_HRS)</f>
        <v>720</v>
      </c>
      <c r="J10072" s="5">
        <f>MAX(0,H10072-FARMER_HRS)</f>
        <v>6711.6171650445031</v>
      </c>
      <c r="K10072" s="2">
        <f>I10072*FARMER_RATE+J10072*TEMP_WORKER_RATE</f>
        <v>141521.13133757818</v>
      </c>
      <c r="L10072" s="2">
        <f>A10072*PRICE_TOM+B10072*PRICE_CAR+C10072*PRICE_MES</f>
        <v>215646</v>
      </c>
      <c r="M10072" s="2">
        <f>A10072*FERT_BED_TOM+B10072*FERT_BED_CAR+C10072*FERT_BED_MES</f>
        <v>38280</v>
      </c>
      <c r="N10072" s="6">
        <f>IF(AND(D10072&lt;=TOTAL_BEDS,J10072&lt;=TEMP_WORKER_MAX*TEMP_WORKER_HRS),1,0)</f>
        <v>0</v>
      </c>
      <c r="O10072" s="2">
        <f>L10072-M10072-K10072-FIXED_COSTS</f>
        <v>15844.868662421824</v>
      </c>
      <c r="P10072" s="2">
        <f>IF(N10072=1,O10072,"")</f>
      </c>
    </row>
    <row r="10073">
      <c r="A10073" s="6">
        <v>15</v>
      </c>
      <c r="B10073" s="6">
        <v>9</v>
      </c>
      <c r="C10073" s="6">
        <v>25</v>
      </c>
      <c r="D10073" s="6">
        <f>A10073+B10073+C10073</f>
        <v>49</v>
      </c>
      <c r="E10073" s="5">
        <f>IF(A10073=0,0,A10073*LABOR_HRS_WK_TOM*SEASON_WEEKS*(1+DIM_PCT_TOM)^A10073)</f>
        <v>5639.285028711136</v>
      </c>
      <c r="F10073" s="5">
        <f>IF(B10073=0,0,B10073*LABOR_HRS_WK_CAR*SEASON_WEEKS*(1+DIM_PCT_CAR)^B10073)</f>
        <v>337.19300188586959</v>
      </c>
      <c r="G10073" s="5">
        <f>IF(C10073=0,0,C10073*LABOR_HRS_WK_MES*SEASON_WEEKS*(1+DIM_PCT_MES)^C10073)</f>
        <v>1534.7170558625955</v>
      </c>
      <c r="H10073" s="5">
        <f>E10073+F10073+G10073</f>
        <v>7511.195086459601</v>
      </c>
      <c r="I10073" s="5">
        <f>MIN(H10073,FARMER_HRS)</f>
        <v>720</v>
      </c>
      <c r="J10073" s="5">
        <f>MAX(0,H10073-FARMER_HRS)</f>
        <v>6791.195086459601</v>
      </c>
      <c r="K10073" s="2">
        <f>I10073*FARMER_RATE+J10073*TEMP_WORKER_RATE</f>
        <v>142902.69247325696</v>
      </c>
      <c r="L10073" s="2">
        <f>A10073*PRICE_TOM+B10073*PRICE_CAR+C10073*PRICE_MES</f>
        <v>218346</v>
      </c>
      <c r="M10073" s="2">
        <f>A10073*FERT_BED_TOM+B10073*FERT_BED_CAR+C10073*FERT_BED_MES</f>
        <v>39160</v>
      </c>
      <c r="N10073" s="6">
        <f>IF(AND(D10073&lt;=TOTAL_BEDS,J10073&lt;=TEMP_WORKER_MAX*TEMP_WORKER_HRS),1,0)</f>
        <v>0</v>
      </c>
      <c r="O10073" s="2">
        <f>L10073-M10073-K10073-FIXED_COSTS</f>
        <v>16283.307526743039</v>
      </c>
      <c r="P10073" s="2">
        <f>IF(N10073=1,O10073,"")</f>
      </c>
    </row>
    <row r="10074">
      <c r="A10074" s="6">
        <v>15</v>
      </c>
      <c r="B10074" s="6">
        <v>9</v>
      </c>
      <c r="C10074" s="6">
        <v>26</v>
      </c>
      <c r="D10074" s="6">
        <f>A10074+B10074+C10074</f>
        <v>50</v>
      </c>
      <c r="E10074" s="5">
        <f>IF(A10074=0,0,A10074*LABOR_HRS_WK_TOM*SEASON_WEEKS*(1+DIM_PCT_TOM)^A10074)</f>
        <v>5639.285028711136</v>
      </c>
      <c r="F10074" s="5">
        <f>IF(B10074=0,0,B10074*LABOR_HRS_WK_CAR*SEASON_WEEKS*(1+DIM_PCT_CAR)^B10074)</f>
        <v>337.19300188586959</v>
      </c>
      <c r="G10074" s="5">
        <f>IF(C10074=0,0,C10074*LABOR_HRS_WK_MES*SEASON_WEEKS*(1+DIM_PCT_MES)^C10074)</f>
        <v>1616.0570598233128</v>
      </c>
      <c r="H10074" s="5">
        <f>E10074+F10074+G10074</f>
        <v>7592.5350904203178</v>
      </c>
      <c r="I10074" s="5">
        <f>MIN(H10074,FARMER_HRS)</f>
        <v>720</v>
      </c>
      <c r="J10074" s="5">
        <f>MAX(0,H10074-FARMER_HRS)</f>
        <v>6872.5350904203178</v>
      </c>
      <c r="K10074" s="2">
        <f>I10074*FARMER_RATE+J10074*TEMP_WORKER_RATE</f>
        <v>144314.84531979717</v>
      </c>
      <c r="L10074" s="2">
        <f>A10074*PRICE_TOM+B10074*PRICE_CAR+C10074*PRICE_MES</f>
        <v>221046</v>
      </c>
      <c r="M10074" s="2">
        <f>A10074*FERT_BED_TOM+B10074*FERT_BED_CAR+C10074*FERT_BED_MES</f>
        <v>40040</v>
      </c>
      <c r="N10074" s="6">
        <f>IF(AND(D10074&lt;=TOTAL_BEDS,J10074&lt;=TEMP_WORKER_MAX*TEMP_WORKER_HRS),1,0)</f>
        <v>0</v>
      </c>
      <c r="O10074" s="2">
        <f>L10074-M10074-K10074-FIXED_COSTS</f>
        <v>16691.154680202832</v>
      </c>
      <c r="P10074" s="2">
        <f>IF(N10074=1,O10074,"")</f>
      </c>
    </row>
    <row r="10075">
      <c r="A10075" s="6">
        <v>15</v>
      </c>
      <c r="B10075" s="6">
        <v>9</v>
      </c>
      <c r="C10075" s="6">
        <v>27</v>
      </c>
      <c r="D10075" s="6">
        <f>A10075+B10075+C10075</f>
        <v>51</v>
      </c>
      <c r="E10075" s="5">
        <f>IF(A10075=0,0,A10075*LABOR_HRS_WK_TOM*SEASON_WEEKS*(1+DIM_PCT_TOM)^A10075)</f>
        <v>5639.285028711136</v>
      </c>
      <c r="F10075" s="5">
        <f>IF(B10075=0,0,B10075*LABOR_HRS_WK_CAR*SEASON_WEEKS*(1+DIM_PCT_CAR)^B10075)</f>
        <v>337.19300188586959</v>
      </c>
      <c r="G10075" s="5">
        <f>IF(C10075=0,0,C10075*LABOR_HRS_WK_MES*SEASON_WEEKS*(1+DIM_PCT_MES)^C10075)</f>
        <v>1699.19076434307</v>
      </c>
      <c r="H10075" s="5">
        <f>E10075+F10075+G10075</f>
        <v>7675.6687949400748</v>
      </c>
      <c r="I10075" s="5">
        <f>MIN(H10075,FARMER_HRS)</f>
        <v>720</v>
      </c>
      <c r="J10075" s="5">
        <f>MAX(0,H10075-FARMER_HRS)</f>
        <v>6955.6687949400748</v>
      </c>
      <c r="K10075" s="2">
        <f>I10075*FARMER_RATE+J10075*TEMP_WORKER_RATE</f>
        <v>145758.13880104298</v>
      </c>
      <c r="L10075" s="2">
        <f>A10075*PRICE_TOM+B10075*PRICE_CAR+C10075*PRICE_MES</f>
        <v>223746</v>
      </c>
      <c r="M10075" s="2">
        <f>A10075*FERT_BED_TOM+B10075*FERT_BED_CAR+C10075*FERT_BED_MES</f>
        <v>40920</v>
      </c>
      <c r="N10075" s="6">
        <f>IF(AND(D10075&lt;=TOTAL_BEDS,J10075&lt;=TEMP_WORKER_MAX*TEMP_WORKER_HRS),1,0)</f>
        <v>0</v>
      </c>
      <c r="O10075" s="2">
        <f>L10075-M10075-K10075-FIXED_COSTS</f>
        <v>17067.86119895702</v>
      </c>
      <c r="P10075" s="2">
        <f>IF(N10075=1,O10075,"")</f>
      </c>
    </row>
    <row r="10076">
      <c r="A10076" s="6">
        <v>15</v>
      </c>
      <c r="B10076" s="6">
        <v>9</v>
      </c>
      <c r="C10076" s="6">
        <v>28</v>
      </c>
      <c r="D10076" s="6">
        <f>A10076+B10076+C10076</f>
        <v>52</v>
      </c>
      <c r="E10076" s="5">
        <f>IF(A10076=0,0,A10076*LABOR_HRS_WK_TOM*SEASON_WEEKS*(1+DIM_PCT_TOM)^A10076)</f>
        <v>5639.285028711136</v>
      </c>
      <c r="F10076" s="5">
        <f>IF(B10076=0,0,B10076*LABOR_HRS_WK_CAR*SEASON_WEEKS*(1+DIM_PCT_CAR)^B10076)</f>
        <v>337.19300188586959</v>
      </c>
      <c r="G10076" s="5">
        <f>IF(C10076=0,0,C10076*LABOR_HRS_WK_MES*SEASON_WEEKS*(1+DIM_PCT_MES)^C10076)</f>
        <v>1784.1503025602233</v>
      </c>
      <c r="H10076" s="5">
        <f>E10076+F10076+G10076</f>
        <v>7760.6283331572286</v>
      </c>
      <c r="I10076" s="5">
        <f>MIN(H10076,FARMER_HRS)</f>
        <v>720</v>
      </c>
      <c r="J10076" s="5">
        <f>MAX(0,H10076-FARMER_HRS)</f>
        <v>7040.6283331572286</v>
      </c>
      <c r="K10076" s="2">
        <f>I10076*FARMER_RATE+J10076*TEMP_WORKER_RATE</f>
        <v>147233.13078397966</v>
      </c>
      <c r="L10076" s="2">
        <f>A10076*PRICE_TOM+B10076*PRICE_CAR+C10076*PRICE_MES</f>
        <v>226446</v>
      </c>
      <c r="M10076" s="2">
        <f>A10076*FERT_BED_TOM+B10076*FERT_BED_CAR+C10076*FERT_BED_MES</f>
        <v>41800</v>
      </c>
      <c r="N10076" s="6">
        <f>IF(AND(D10076&lt;=TOTAL_BEDS,J10076&lt;=TEMP_WORKER_MAX*TEMP_WORKER_HRS),1,0)</f>
        <v>0</v>
      </c>
      <c r="O10076" s="2">
        <f>L10076-M10076-K10076-FIXED_COSTS</f>
        <v>17412.869216020335</v>
      </c>
      <c r="P10076" s="2">
        <f>IF(N10076=1,O10076,"")</f>
      </c>
    </row>
    <row r="10077">
      <c r="A10077" s="6">
        <v>15</v>
      </c>
      <c r="B10077" s="6">
        <v>9</v>
      </c>
      <c r="C10077" s="6">
        <v>29</v>
      </c>
      <c r="D10077" s="6">
        <f>A10077+B10077+C10077</f>
        <v>53</v>
      </c>
      <c r="E10077" s="5">
        <f>IF(A10077=0,0,A10077*LABOR_HRS_WK_TOM*SEASON_WEEKS*(1+DIM_PCT_TOM)^A10077)</f>
        <v>5639.285028711136</v>
      </c>
      <c r="F10077" s="5">
        <f>IF(B10077=0,0,B10077*LABOR_HRS_WK_CAR*SEASON_WEEKS*(1+DIM_PCT_CAR)^B10077)</f>
        <v>337.19300188586959</v>
      </c>
      <c r="G10077" s="5">
        <f>IF(C10077=0,0,C10077*LABOR_HRS_WK_MES*SEASON_WEEKS*(1+DIM_PCT_MES)^C10077)</f>
        <v>1870.9683306758766</v>
      </c>
      <c r="H10077" s="5">
        <f>E10077+F10077+G10077</f>
        <v>7847.4463612728814</v>
      </c>
      <c r="I10077" s="5">
        <f>MIN(H10077,FARMER_HRS)</f>
        <v>720</v>
      </c>
      <c r="J10077" s="5">
        <f>MAX(0,H10077-FARMER_HRS)</f>
        <v>7127.4463612728814</v>
      </c>
      <c r="K10077" s="2">
        <f>I10077*FARMER_RATE+J10077*TEMP_WORKER_RATE</f>
        <v>148740.38821654307</v>
      </c>
      <c r="L10077" s="2">
        <f>A10077*PRICE_TOM+B10077*PRICE_CAR+C10077*PRICE_MES</f>
        <v>229146</v>
      </c>
      <c r="M10077" s="2">
        <f>A10077*FERT_BED_TOM+B10077*FERT_BED_CAR+C10077*FERT_BED_MES</f>
        <v>42680</v>
      </c>
      <c r="N10077" s="6">
        <f>IF(AND(D10077&lt;=TOTAL_BEDS,J10077&lt;=TEMP_WORKER_MAX*TEMP_WORKER_HRS),1,0)</f>
        <v>0</v>
      </c>
      <c r="O10077" s="2">
        <f>L10077-M10077-K10077-FIXED_COSTS</f>
        <v>17725.61178345693</v>
      </c>
      <c r="P10077" s="2">
        <f>IF(N10077=1,O10077,"")</f>
      </c>
    </row>
    <row r="10078">
      <c r="A10078" s="6">
        <v>15</v>
      </c>
      <c r="B10078" s="6">
        <v>9</v>
      </c>
      <c r="C10078" s="6">
        <v>30</v>
      </c>
      <c r="D10078" s="6">
        <f>A10078+B10078+C10078</f>
        <v>54</v>
      </c>
      <c r="E10078" s="5">
        <f>IF(A10078=0,0,A10078*LABOR_HRS_WK_TOM*SEASON_WEEKS*(1+DIM_PCT_TOM)^A10078)</f>
        <v>5639.285028711136</v>
      </c>
      <c r="F10078" s="5">
        <f>IF(B10078=0,0,B10078*LABOR_HRS_WK_CAR*SEASON_WEEKS*(1+DIM_PCT_CAR)^B10078)</f>
        <v>337.19300188586959</v>
      </c>
      <c r="G10078" s="5">
        <f>IF(C10078=0,0,C10078*LABOR_HRS_WK_MES*SEASON_WEEKS*(1+DIM_PCT_MES)^C10078)</f>
        <v>1959.6780360096466</v>
      </c>
      <c r="H10078" s="5">
        <f>E10078+F10078+G10078</f>
        <v>7936.1560666066516</v>
      </c>
      <c r="I10078" s="5">
        <f>MIN(H10078,FARMER_HRS)</f>
        <v>720</v>
      </c>
      <c r="J10078" s="5">
        <f>MAX(0,H10078-FARMER_HRS)</f>
        <v>7216.1560666066516</v>
      </c>
      <c r="K10078" s="2">
        <f>I10078*FARMER_RATE+J10078*TEMP_WORKER_RATE</f>
        <v>150280.48726747659</v>
      </c>
      <c r="L10078" s="2">
        <f>A10078*PRICE_TOM+B10078*PRICE_CAR+C10078*PRICE_MES</f>
        <v>231846</v>
      </c>
      <c r="M10078" s="2">
        <f>A10078*FERT_BED_TOM+B10078*FERT_BED_CAR+C10078*FERT_BED_MES</f>
        <v>43560</v>
      </c>
      <c r="N10078" s="6">
        <f>IF(AND(D10078&lt;=TOTAL_BEDS,J10078&lt;=TEMP_WORKER_MAX*TEMP_WORKER_HRS),1,0)</f>
        <v>0</v>
      </c>
      <c r="O10078" s="2">
        <f>L10078-M10078-K10078-FIXED_COSTS</f>
        <v>18005.512732523406</v>
      </c>
      <c r="P10078" s="2">
        <f>IF(N10078=1,O10078,"")</f>
      </c>
    </row>
    <row r="10079">
      <c r="A10079" s="6">
        <v>15</v>
      </c>
      <c r="B10079" s="6">
        <v>10</v>
      </c>
      <c r="C10079" s="6">
        <v>0</v>
      </c>
      <c r="D10079" s="6">
        <f>A10079+B10079+C10079</f>
        <v>25</v>
      </c>
      <c r="E10079" s="5">
        <f>IF(A10079=0,0,A10079*LABOR_HRS_WK_TOM*SEASON_WEEKS*(1+DIM_PCT_TOM)^A10079)</f>
        <v>5639.285028711136</v>
      </c>
      <c r="F10079" s="5">
        <f>IF(B10079=0,0,B10079*LABOR_HRS_WK_CAR*SEASON_WEEKS*(1+DIM_PCT_CAR)^B10079)</f>
        <v>384.025363258907</v>
      </c>
      <c r="G10079" s="5">
        <f>IF(C10079=0,0,C10079*LABOR_HRS_WK_MES*SEASON_WEEKS*(1+DIM_PCT_MES)^C10079)</f>
        <v>0</v>
      </c>
      <c r="H10079" s="5">
        <f>E10079+F10079+G10079</f>
        <v>6023.3103919700434</v>
      </c>
      <c r="I10079" s="5">
        <f>MIN(H10079,FARMER_HRS)</f>
        <v>720</v>
      </c>
      <c r="J10079" s="5">
        <f>MAX(0,H10079-FARMER_HRS)</f>
        <v>5303.3103919700434</v>
      </c>
      <c r="K10079" s="2">
        <f>I10079*FARMER_RATE+J10079*TEMP_WORKER_RATE</f>
        <v>117071.36097170215</v>
      </c>
      <c r="L10079" s="2">
        <f>A10079*PRICE_TOM+B10079*PRICE_CAR+C10079*PRICE_MES</f>
        <v>152940</v>
      </c>
      <c r="M10079" s="2">
        <f>A10079*FERT_BED_TOM+B10079*FERT_BED_CAR+C10079*FERT_BED_MES</f>
        <v>17600</v>
      </c>
      <c r="N10079" s="6">
        <f>IF(AND(D10079&lt;=TOTAL_BEDS,J10079&lt;=TEMP_WORKER_MAX*TEMP_WORKER_HRS),1,0)</f>
        <v>1</v>
      </c>
      <c r="O10079" s="2">
        <f>L10079-M10079-K10079-FIXED_COSTS</f>
        <v>-1731.3609717021463</v>
      </c>
      <c r="P10079" s="2">
        <f>IF(N10079=1,O10079,"")</f>
        <v>-1731.3609717021463</v>
      </c>
    </row>
    <row r="10080">
      <c r="A10080" s="6">
        <v>15</v>
      </c>
      <c r="B10080" s="6">
        <v>10</v>
      </c>
      <c r="C10080" s="6">
        <v>1</v>
      </c>
      <c r="D10080" s="6">
        <f>A10080+B10080+C10080</f>
        <v>26</v>
      </c>
      <c r="E10080" s="5">
        <f>IF(A10080=0,0,A10080*LABOR_HRS_WK_TOM*SEASON_WEEKS*(1+DIM_PCT_TOM)^A10080)</f>
        <v>5639.285028711136</v>
      </c>
      <c r="F10080" s="5">
        <f>IF(B10080=0,0,B10080*LABOR_HRS_WK_CAR*SEASON_WEEKS*(1+DIM_PCT_CAR)^B10080)</f>
        <v>384.025363258907</v>
      </c>
      <c r="G10080" s="5">
        <f>IF(C10080=0,0,C10080*LABOR_HRS_WK_MES*SEASON_WEEKS*(1+DIM_PCT_MES)^C10080)</f>
        <v>45.5625</v>
      </c>
      <c r="H10080" s="5">
        <f>E10080+F10080+G10080</f>
        <v>6068.8728919700434</v>
      </c>
      <c r="I10080" s="5">
        <f>MIN(H10080,FARMER_HRS)</f>
        <v>720</v>
      </c>
      <c r="J10080" s="5">
        <f>MAX(0,H10080-FARMER_HRS)</f>
        <v>5348.8728919700434</v>
      </c>
      <c r="K10080" s="2">
        <f>I10080*FARMER_RATE+J10080*TEMP_WORKER_RATE</f>
        <v>117862.37659670215</v>
      </c>
      <c r="L10080" s="2">
        <f>A10080*PRICE_TOM+B10080*PRICE_CAR+C10080*PRICE_MES</f>
        <v>155640</v>
      </c>
      <c r="M10080" s="2">
        <f>A10080*FERT_BED_TOM+B10080*FERT_BED_CAR+C10080*FERT_BED_MES</f>
        <v>18480</v>
      </c>
      <c r="N10080" s="6">
        <f>IF(AND(D10080&lt;=TOTAL_BEDS,J10080&lt;=TEMP_WORKER_MAX*TEMP_WORKER_HRS),1,0)</f>
        <v>1</v>
      </c>
      <c r="O10080" s="2">
        <f>L10080-M10080-K10080-FIXED_COSTS</f>
        <v>-702.37659670214634</v>
      </c>
      <c r="P10080" s="2">
        <f>IF(N10080=1,O10080,"")</f>
        <v>-702.37659670214634</v>
      </c>
    </row>
    <row r="10081">
      <c r="A10081" s="6">
        <v>15</v>
      </c>
      <c r="B10081" s="6">
        <v>10</v>
      </c>
      <c r="C10081" s="6">
        <v>2</v>
      </c>
      <c r="D10081" s="6">
        <f>A10081+B10081+C10081</f>
        <v>27</v>
      </c>
      <c r="E10081" s="5">
        <f>IF(A10081=0,0,A10081*LABOR_HRS_WK_TOM*SEASON_WEEKS*(1+DIM_PCT_TOM)^A10081)</f>
        <v>5639.285028711136</v>
      </c>
      <c r="F10081" s="5">
        <f>IF(B10081=0,0,B10081*LABOR_HRS_WK_CAR*SEASON_WEEKS*(1+DIM_PCT_CAR)^B10081)</f>
        <v>384.025363258907</v>
      </c>
      <c r="G10081" s="5">
        <f>IF(C10081=0,0,C10081*LABOR_HRS_WK_MES*SEASON_WEEKS*(1+DIM_PCT_MES)^C10081)</f>
        <v>92.2640625</v>
      </c>
      <c r="H10081" s="5">
        <f>E10081+F10081+G10081</f>
        <v>6115.5744544700437</v>
      </c>
      <c r="I10081" s="5">
        <f>MIN(H10081,FARMER_HRS)</f>
        <v>720</v>
      </c>
      <c r="J10081" s="5">
        <f>MAX(0,H10081-FARMER_HRS)</f>
        <v>5395.5744544700437</v>
      </c>
      <c r="K10081" s="2">
        <f>I10081*FARMER_RATE+J10081*TEMP_WORKER_RATE</f>
        <v>118673.16761232715</v>
      </c>
      <c r="L10081" s="2">
        <f>A10081*PRICE_TOM+B10081*PRICE_CAR+C10081*PRICE_MES</f>
        <v>158340</v>
      </c>
      <c r="M10081" s="2">
        <f>A10081*FERT_BED_TOM+B10081*FERT_BED_CAR+C10081*FERT_BED_MES</f>
        <v>19360</v>
      </c>
      <c r="N10081" s="6">
        <f>IF(AND(D10081&lt;=TOTAL_BEDS,J10081&lt;=TEMP_WORKER_MAX*TEMP_WORKER_HRS),1,0)</f>
        <v>1</v>
      </c>
      <c r="O10081" s="2">
        <f>L10081-M10081-K10081-FIXED_COSTS</f>
        <v>306.83238767285366</v>
      </c>
      <c r="P10081" s="2">
        <f>IF(N10081=1,O10081,"")</f>
        <v>306.83238767285366</v>
      </c>
    </row>
    <row r="10082">
      <c r="A10082" s="6">
        <v>15</v>
      </c>
      <c r="B10082" s="6">
        <v>10</v>
      </c>
      <c r="C10082" s="6">
        <v>3</v>
      </c>
      <c r="D10082" s="6">
        <f>A10082+B10082+C10082</f>
        <v>28</v>
      </c>
      <c r="E10082" s="5">
        <f>IF(A10082=0,0,A10082*LABOR_HRS_WK_TOM*SEASON_WEEKS*(1+DIM_PCT_TOM)^A10082)</f>
        <v>5639.285028711136</v>
      </c>
      <c r="F10082" s="5">
        <f>IF(B10082=0,0,B10082*LABOR_HRS_WK_CAR*SEASON_WEEKS*(1+DIM_PCT_CAR)^B10082)</f>
        <v>384.025363258907</v>
      </c>
      <c r="G10082" s="5">
        <f>IF(C10082=0,0,C10082*LABOR_HRS_WK_MES*SEASON_WEEKS*(1+DIM_PCT_MES)^C10082)</f>
        <v>140.12604492187498</v>
      </c>
      <c r="H10082" s="5">
        <f>E10082+F10082+G10082</f>
        <v>6163.4364368919187</v>
      </c>
      <c r="I10082" s="5">
        <f>MIN(H10082,FARMER_HRS)</f>
        <v>720</v>
      </c>
      <c r="J10082" s="5">
        <f>MAX(0,H10082-FARMER_HRS)</f>
        <v>5443.4364368919187</v>
      </c>
      <c r="K10082" s="2">
        <f>I10082*FARMER_RATE+J10082*TEMP_WORKER_RATE</f>
        <v>119504.10480715137</v>
      </c>
      <c r="L10082" s="2">
        <f>A10082*PRICE_TOM+B10082*PRICE_CAR+C10082*PRICE_MES</f>
        <v>161040</v>
      </c>
      <c r="M10082" s="2">
        <f>A10082*FERT_BED_TOM+B10082*FERT_BED_CAR+C10082*FERT_BED_MES</f>
        <v>20240</v>
      </c>
      <c r="N10082" s="6">
        <f>IF(AND(D10082&lt;=TOTAL_BEDS,J10082&lt;=TEMP_WORKER_MAX*TEMP_WORKER_HRS),1,0)</f>
        <v>1</v>
      </c>
      <c r="O10082" s="2">
        <f>L10082-M10082-K10082-FIXED_COSTS</f>
        <v>1295.8951928486349</v>
      </c>
      <c r="P10082" s="2">
        <f>IF(N10082=1,O10082,"")</f>
        <v>1295.8951928486349</v>
      </c>
    </row>
    <row r="10083">
      <c r="A10083" s="6">
        <v>15</v>
      </c>
      <c r="B10083" s="6">
        <v>10</v>
      </c>
      <c r="C10083" s="6">
        <v>4</v>
      </c>
      <c r="D10083" s="6">
        <f>A10083+B10083+C10083</f>
        <v>29</v>
      </c>
      <c r="E10083" s="5">
        <f>IF(A10083=0,0,A10083*LABOR_HRS_WK_TOM*SEASON_WEEKS*(1+DIM_PCT_TOM)^A10083)</f>
        <v>5639.285028711136</v>
      </c>
      <c r="F10083" s="5">
        <f>IF(B10083=0,0,B10083*LABOR_HRS_WK_CAR*SEASON_WEEKS*(1+DIM_PCT_CAR)^B10083)</f>
        <v>384.025363258907</v>
      </c>
      <c r="G10083" s="5">
        <f>IF(C10083=0,0,C10083*LABOR_HRS_WK_MES*SEASON_WEEKS*(1+DIM_PCT_MES)^C10083)</f>
        <v>189.17016064453119</v>
      </c>
      <c r="H10083" s="5">
        <f>E10083+F10083+G10083</f>
        <v>6212.4805526145747</v>
      </c>
      <c r="I10083" s="5">
        <f>MIN(H10083,FARMER_HRS)</f>
        <v>720</v>
      </c>
      <c r="J10083" s="5">
        <f>MAX(0,H10083-FARMER_HRS)</f>
        <v>5492.4805526145747</v>
      </c>
      <c r="K10083" s="2">
        <f>I10083*FARMER_RATE+J10083*TEMP_WORKER_RATE</f>
        <v>120355.56514955859</v>
      </c>
      <c r="L10083" s="2">
        <f>A10083*PRICE_TOM+B10083*PRICE_CAR+C10083*PRICE_MES</f>
        <v>163740</v>
      </c>
      <c r="M10083" s="2">
        <f>A10083*FERT_BED_TOM+B10083*FERT_BED_CAR+C10083*FERT_BED_MES</f>
        <v>21120</v>
      </c>
      <c r="N10083" s="6">
        <f>IF(AND(D10083&lt;=TOTAL_BEDS,J10083&lt;=TEMP_WORKER_MAX*TEMP_WORKER_HRS),1,0)</f>
        <v>1</v>
      </c>
      <c r="O10083" s="2">
        <f>L10083-M10083-K10083-FIXED_COSTS</f>
        <v>2264.4348504414083</v>
      </c>
      <c r="P10083" s="2">
        <f>IF(N10083=1,O10083,"")</f>
        <v>2264.4348504414083</v>
      </c>
    </row>
    <row r="10084">
      <c r="A10084" s="6">
        <v>15</v>
      </c>
      <c r="B10084" s="6">
        <v>10</v>
      </c>
      <c r="C10084" s="6">
        <v>5</v>
      </c>
      <c r="D10084" s="6">
        <f>A10084+B10084+C10084</f>
        <v>30</v>
      </c>
      <c r="E10084" s="5">
        <f>IF(A10084=0,0,A10084*LABOR_HRS_WK_TOM*SEASON_WEEKS*(1+DIM_PCT_TOM)^A10084)</f>
        <v>5639.285028711136</v>
      </c>
      <c r="F10084" s="5">
        <f>IF(B10084=0,0,B10084*LABOR_HRS_WK_CAR*SEASON_WEEKS*(1+DIM_PCT_CAR)^B10084)</f>
        <v>384.025363258907</v>
      </c>
      <c r="G10084" s="5">
        <f>IF(C10084=0,0,C10084*LABOR_HRS_WK_MES*SEASON_WEEKS*(1+DIM_PCT_MES)^C10084)</f>
        <v>239.41848456573481</v>
      </c>
      <c r="H10084" s="5">
        <f>E10084+F10084+G10084</f>
        <v>6262.728876535778</v>
      </c>
      <c r="I10084" s="5">
        <f>MIN(H10084,FARMER_HRS)</f>
        <v>720</v>
      </c>
      <c r="J10084" s="5">
        <f>MAX(0,H10084-FARMER_HRS)</f>
        <v>5542.728876535778</v>
      </c>
      <c r="K10084" s="2">
        <f>I10084*FARMER_RATE+J10084*TEMP_WORKER_RATE</f>
        <v>121227.9318843017</v>
      </c>
      <c r="L10084" s="2">
        <f>A10084*PRICE_TOM+B10084*PRICE_CAR+C10084*PRICE_MES</f>
        <v>166440</v>
      </c>
      <c r="M10084" s="2">
        <f>A10084*FERT_BED_TOM+B10084*FERT_BED_CAR+C10084*FERT_BED_MES</f>
        <v>22000</v>
      </c>
      <c r="N10084" s="6">
        <f>IF(AND(D10084&lt;=TOTAL_BEDS,J10084&lt;=TEMP_WORKER_MAX*TEMP_WORKER_HRS),1,0)</f>
        <v>1</v>
      </c>
      <c r="O10084" s="2">
        <f>L10084-M10084-K10084-FIXED_COSTS</f>
        <v>3212.0681156983046</v>
      </c>
      <c r="P10084" s="2">
        <f>IF(N10084=1,O10084,"")</f>
        <v>3212.0681156983046</v>
      </c>
    </row>
    <row r="10085">
      <c r="A10085" s="6">
        <v>15</v>
      </c>
      <c r="B10085" s="6">
        <v>10</v>
      </c>
      <c r="C10085" s="6">
        <v>6</v>
      </c>
      <c r="D10085" s="6">
        <f>A10085+B10085+C10085</f>
        <v>31</v>
      </c>
      <c r="E10085" s="5">
        <f>IF(A10085=0,0,A10085*LABOR_HRS_WK_TOM*SEASON_WEEKS*(1+DIM_PCT_TOM)^A10085)</f>
        <v>5639.285028711136</v>
      </c>
      <c r="F10085" s="5">
        <f>IF(B10085=0,0,B10085*LABOR_HRS_WK_CAR*SEASON_WEEKS*(1+DIM_PCT_CAR)^B10085)</f>
        <v>384.025363258907</v>
      </c>
      <c r="G10085" s="5">
        <f>IF(C10085=0,0,C10085*LABOR_HRS_WK_MES*SEASON_WEEKS*(1+DIM_PCT_MES)^C10085)</f>
        <v>290.89345874736773</v>
      </c>
      <c r="H10085" s="5">
        <f>E10085+F10085+G10085</f>
        <v>6314.2038507174111</v>
      </c>
      <c r="I10085" s="5">
        <f>MIN(H10085,FARMER_HRS)</f>
        <v>720</v>
      </c>
      <c r="J10085" s="5">
        <f>MAX(0,H10085-FARMER_HRS)</f>
        <v>5594.2038507174111</v>
      </c>
      <c r="K10085" s="2">
        <f>I10085*FARMER_RATE+J10085*TEMP_WORKER_RATE</f>
        <v>122121.5946305106</v>
      </c>
      <c r="L10085" s="2">
        <f>A10085*PRICE_TOM+B10085*PRICE_CAR+C10085*PRICE_MES</f>
        <v>169140</v>
      </c>
      <c r="M10085" s="2">
        <f>A10085*FERT_BED_TOM+B10085*FERT_BED_CAR+C10085*FERT_BED_MES</f>
        <v>22880</v>
      </c>
      <c r="N10085" s="6">
        <f>IF(AND(D10085&lt;=TOTAL_BEDS,J10085&lt;=TEMP_WORKER_MAX*TEMP_WORKER_HRS),1,0)</f>
        <v>1</v>
      </c>
      <c r="O10085" s="2">
        <f>L10085-M10085-K10085-FIXED_COSTS</f>
        <v>4138.4053694893955</v>
      </c>
      <c r="P10085" s="2">
        <f>IF(N10085=1,O10085,"")</f>
        <v>4138.4053694893955</v>
      </c>
    </row>
    <row r="10086">
      <c r="A10086" s="6">
        <v>15</v>
      </c>
      <c r="B10086" s="6">
        <v>10</v>
      </c>
      <c r="C10086" s="6">
        <v>7</v>
      </c>
      <c r="D10086" s="6">
        <f>A10086+B10086+C10086</f>
        <v>32</v>
      </c>
      <c r="E10086" s="5">
        <f>IF(A10086=0,0,A10086*LABOR_HRS_WK_TOM*SEASON_WEEKS*(1+DIM_PCT_TOM)^A10086)</f>
        <v>5639.285028711136</v>
      </c>
      <c r="F10086" s="5">
        <f>IF(B10086=0,0,B10086*LABOR_HRS_WK_CAR*SEASON_WEEKS*(1+DIM_PCT_CAR)^B10086)</f>
        <v>384.025363258907</v>
      </c>
      <c r="G10086" s="5">
        <f>IF(C10086=0,0,C10086*LABOR_HRS_WK_MES*SEASON_WEEKS*(1+DIM_PCT_MES)^C10086)</f>
        <v>343.61789814532818</v>
      </c>
      <c r="H10086" s="5">
        <f>E10086+F10086+G10086</f>
        <v>6366.928290115372</v>
      </c>
      <c r="I10086" s="5">
        <f>MIN(H10086,FARMER_HRS)</f>
        <v>720</v>
      </c>
      <c r="J10086" s="5">
        <f>MAX(0,H10086-FARMER_HRS)</f>
        <v>5646.928290115372</v>
      </c>
      <c r="K10086" s="2">
        <f>I10086*FARMER_RATE+J10086*TEMP_WORKER_RATE</f>
        <v>123036.94948116965</v>
      </c>
      <c r="L10086" s="2">
        <f>A10086*PRICE_TOM+B10086*PRICE_CAR+C10086*PRICE_MES</f>
        <v>171840</v>
      </c>
      <c r="M10086" s="2">
        <f>A10086*FERT_BED_TOM+B10086*FERT_BED_CAR+C10086*FERT_BED_MES</f>
        <v>23760</v>
      </c>
      <c r="N10086" s="6">
        <f>IF(AND(D10086&lt;=TOTAL_BEDS,J10086&lt;=TEMP_WORKER_MAX*TEMP_WORKER_HRS),1,0)</f>
        <v>1</v>
      </c>
      <c r="O10086" s="2">
        <f>L10086-M10086-K10086-FIXED_COSTS</f>
        <v>5043.0505188303505</v>
      </c>
      <c r="P10086" s="2">
        <f>IF(N10086=1,O10086,"")</f>
        <v>5043.0505188303505</v>
      </c>
    </row>
    <row r="10087">
      <c r="A10087" s="6">
        <v>15</v>
      </c>
      <c r="B10087" s="6">
        <v>10</v>
      </c>
      <c r="C10087" s="6">
        <v>8</v>
      </c>
      <c r="D10087" s="6">
        <f>A10087+B10087+C10087</f>
        <v>33</v>
      </c>
      <c r="E10087" s="5">
        <f>IF(A10087=0,0,A10087*LABOR_HRS_WK_TOM*SEASON_WEEKS*(1+DIM_PCT_TOM)^A10087)</f>
        <v>5639.285028711136</v>
      </c>
      <c r="F10087" s="5">
        <f>IF(B10087=0,0,B10087*LABOR_HRS_WK_CAR*SEASON_WEEKS*(1+DIM_PCT_CAR)^B10087)</f>
        <v>384.025363258907</v>
      </c>
      <c r="G10087" s="5">
        <f>IF(C10087=0,0,C10087*LABOR_HRS_WK_MES*SEASON_WEEKS*(1+DIM_PCT_MES)^C10087)</f>
        <v>397.61499642530833</v>
      </c>
      <c r="H10087" s="5">
        <f>E10087+F10087+G10087</f>
        <v>6420.9253883953515</v>
      </c>
      <c r="I10087" s="5">
        <f>MIN(H10087,FARMER_HRS)</f>
        <v>720</v>
      </c>
      <c r="J10087" s="5">
        <f>MAX(0,H10087-FARMER_HRS)</f>
        <v>5700.9253883953515</v>
      </c>
      <c r="K10087" s="2">
        <f>I10087*FARMER_RATE+J10087*TEMP_WORKER_RATE</f>
        <v>123974.39910408597</v>
      </c>
      <c r="L10087" s="2">
        <f>A10087*PRICE_TOM+B10087*PRICE_CAR+C10087*PRICE_MES</f>
        <v>174540</v>
      </c>
      <c r="M10087" s="2">
        <f>A10087*FERT_BED_TOM+B10087*FERT_BED_CAR+C10087*FERT_BED_MES</f>
        <v>24640</v>
      </c>
      <c r="N10087" s="6">
        <f>IF(AND(D10087&lt;=TOTAL_BEDS,J10087&lt;=TEMP_WORKER_MAX*TEMP_WORKER_HRS),1,0)</f>
        <v>1</v>
      </c>
      <c r="O10087" s="2">
        <f>L10087-M10087-K10087-FIXED_COSTS</f>
        <v>5925.6008959140308</v>
      </c>
      <c r="P10087" s="2">
        <f>IF(N10087=1,O10087,"")</f>
        <v>5925.6008959140308</v>
      </c>
    </row>
    <row r="10088">
      <c r="A10088" s="6">
        <v>15</v>
      </c>
      <c r="B10088" s="6">
        <v>10</v>
      </c>
      <c r="C10088" s="6">
        <v>9</v>
      </c>
      <c r="D10088" s="6">
        <f>A10088+B10088+C10088</f>
        <v>34</v>
      </c>
      <c r="E10088" s="5">
        <f>IF(A10088=0,0,A10088*LABOR_HRS_WK_TOM*SEASON_WEEKS*(1+DIM_PCT_TOM)^A10088)</f>
        <v>5639.285028711136</v>
      </c>
      <c r="F10088" s="5">
        <f>IF(B10088=0,0,B10088*LABOR_HRS_WK_CAR*SEASON_WEEKS*(1+DIM_PCT_CAR)^B10088)</f>
        <v>384.025363258907</v>
      </c>
      <c r="G10088" s="5">
        <f>IF(C10088=0,0,C10088*LABOR_HRS_WK_MES*SEASON_WEEKS*(1+DIM_PCT_MES)^C10088)</f>
        <v>452.90833186570273</v>
      </c>
      <c r="H10088" s="5">
        <f>E10088+F10088+G10088</f>
        <v>6476.2187238357465</v>
      </c>
      <c r="I10088" s="5">
        <f>MIN(H10088,FARMER_HRS)</f>
        <v>720</v>
      </c>
      <c r="J10088" s="5">
        <f>MAX(0,H10088-FARMER_HRS)</f>
        <v>5756.2187238357465</v>
      </c>
      <c r="K10088" s="2">
        <f>I10088*FARMER_RATE+J10088*TEMP_WORKER_RATE</f>
        <v>124934.3528443706</v>
      </c>
      <c r="L10088" s="2">
        <f>A10088*PRICE_TOM+B10088*PRICE_CAR+C10088*PRICE_MES</f>
        <v>177240</v>
      </c>
      <c r="M10088" s="2">
        <f>A10088*FERT_BED_TOM+B10088*FERT_BED_CAR+C10088*FERT_BED_MES</f>
        <v>25520</v>
      </c>
      <c r="N10088" s="6">
        <f>IF(AND(D10088&lt;=TOTAL_BEDS,J10088&lt;=TEMP_WORKER_MAX*TEMP_WORKER_HRS),1,0)</f>
        <v>1</v>
      </c>
      <c r="O10088" s="2">
        <f>L10088-M10088-K10088-FIXED_COSTS</f>
        <v>6785.6471556293982</v>
      </c>
      <c r="P10088" s="2">
        <f>IF(N10088=1,O10088,"")</f>
        <v>6785.6471556293982</v>
      </c>
    </row>
    <row r="10089">
      <c r="A10089" s="6">
        <v>15</v>
      </c>
      <c r="B10089" s="6">
        <v>10</v>
      </c>
      <c r="C10089" s="6">
        <v>10</v>
      </c>
      <c r="D10089" s="6">
        <f>A10089+B10089+C10089</f>
        <v>35</v>
      </c>
      <c r="E10089" s="5">
        <f>IF(A10089=0,0,A10089*LABOR_HRS_WK_TOM*SEASON_WEEKS*(1+DIM_PCT_TOM)^A10089)</f>
        <v>5639.285028711136</v>
      </c>
      <c r="F10089" s="5">
        <f>IF(B10089=0,0,B10089*LABOR_HRS_WK_CAR*SEASON_WEEKS*(1+DIM_PCT_CAR)^B10089)</f>
        <v>384.025363258907</v>
      </c>
      <c r="G10089" s="5">
        <f>IF(C10089=0,0,C10089*LABOR_HRS_WK_MES*SEASON_WEEKS*(1+DIM_PCT_MES)^C10089)</f>
        <v>509.52187334891551</v>
      </c>
      <c r="H10089" s="5">
        <f>E10089+F10089+G10089</f>
        <v>6532.8322653189589</v>
      </c>
      <c r="I10089" s="5">
        <f>MIN(H10089,FARMER_HRS)</f>
        <v>720</v>
      </c>
      <c r="J10089" s="5">
        <f>MAX(0,H10089-FARMER_HRS)</f>
        <v>5812.8322653189589</v>
      </c>
      <c r="K10089" s="2">
        <f>I10089*FARMER_RATE+J10089*TEMP_WORKER_RATE</f>
        <v>125917.22682845415</v>
      </c>
      <c r="L10089" s="2">
        <f>A10089*PRICE_TOM+B10089*PRICE_CAR+C10089*PRICE_MES</f>
        <v>179940</v>
      </c>
      <c r="M10089" s="2">
        <f>A10089*FERT_BED_TOM+B10089*FERT_BED_CAR+C10089*FERT_BED_MES</f>
        <v>26400</v>
      </c>
      <c r="N10089" s="6">
        <f>IF(AND(D10089&lt;=TOTAL_BEDS,J10089&lt;=TEMP_WORKER_MAX*TEMP_WORKER_HRS),1,0)</f>
        <v>0</v>
      </c>
      <c r="O10089" s="2">
        <f>L10089-M10089-K10089-FIXED_COSTS</f>
        <v>7622.77317154585</v>
      </c>
      <c r="P10089" s="2">
        <f>IF(N10089=1,O10089,"")</f>
      </c>
    </row>
    <row r="10090">
      <c r="A10090" s="6">
        <v>15</v>
      </c>
      <c r="B10090" s="6">
        <v>10</v>
      </c>
      <c r="C10090" s="6">
        <v>11</v>
      </c>
      <c r="D10090" s="6">
        <f>A10090+B10090+C10090</f>
        <v>36</v>
      </c>
      <c r="E10090" s="5">
        <f>IF(A10090=0,0,A10090*LABOR_HRS_WK_TOM*SEASON_WEEKS*(1+DIM_PCT_TOM)^A10090)</f>
        <v>5639.285028711136</v>
      </c>
      <c r="F10090" s="5">
        <f>IF(B10090=0,0,B10090*LABOR_HRS_WK_CAR*SEASON_WEEKS*(1+DIM_PCT_CAR)^B10090)</f>
        <v>384.025363258907</v>
      </c>
      <c r="G10090" s="5">
        <f>IF(C10090=0,0,C10090*LABOR_HRS_WK_MES*SEASON_WEEKS*(1+DIM_PCT_MES)^C10090)</f>
        <v>567.47998644235463</v>
      </c>
      <c r="H10090" s="5">
        <f>E10090+F10090+G10090</f>
        <v>6590.7903784123982</v>
      </c>
      <c r="I10090" s="5">
        <f>MIN(H10090,FARMER_HRS)</f>
        <v>720</v>
      </c>
      <c r="J10090" s="5">
        <f>MAX(0,H10090-FARMER_HRS)</f>
        <v>5870.7903784123982</v>
      </c>
      <c r="K10090" s="2">
        <f>I10090*FARMER_RATE+J10090*TEMP_WORKER_RATE</f>
        <v>126923.44406965969</v>
      </c>
      <c r="L10090" s="2">
        <f>A10090*PRICE_TOM+B10090*PRICE_CAR+C10090*PRICE_MES</f>
        <v>182640</v>
      </c>
      <c r="M10090" s="2">
        <f>A10090*FERT_BED_TOM+B10090*FERT_BED_CAR+C10090*FERT_BED_MES</f>
        <v>27280</v>
      </c>
      <c r="N10090" s="6">
        <f>IF(AND(D10090&lt;=TOTAL_BEDS,J10090&lt;=TEMP_WORKER_MAX*TEMP_WORKER_HRS),1,0)</f>
        <v>0</v>
      </c>
      <c r="O10090" s="2">
        <f>L10090-M10090-K10090-FIXED_COSTS</f>
        <v>8436.5559303403134</v>
      </c>
      <c r="P10090" s="2">
        <f>IF(N10090=1,O10090,"")</f>
      </c>
    </row>
    <row r="10091">
      <c r="A10091" s="6">
        <v>15</v>
      </c>
      <c r="B10091" s="6">
        <v>10</v>
      </c>
      <c r="C10091" s="6">
        <v>12</v>
      </c>
      <c r="D10091" s="6">
        <f>A10091+B10091+C10091</f>
        <v>37</v>
      </c>
      <c r="E10091" s="5">
        <f>IF(A10091=0,0,A10091*LABOR_HRS_WK_TOM*SEASON_WEEKS*(1+DIM_PCT_TOM)^A10091)</f>
        <v>5639.285028711136</v>
      </c>
      <c r="F10091" s="5">
        <f>IF(B10091=0,0,B10091*LABOR_HRS_WK_CAR*SEASON_WEEKS*(1+DIM_PCT_CAR)^B10091)</f>
        <v>384.025363258907</v>
      </c>
      <c r="G10091" s="5">
        <f>IF(C10091=0,0,C10091*LABOR_HRS_WK_MES*SEASON_WEEKS*(1+DIM_PCT_MES)^C10091)</f>
        <v>626.807439570419</v>
      </c>
      <c r="H10091" s="5">
        <f>E10091+F10091+G10091</f>
        <v>6650.1178315404622</v>
      </c>
      <c r="I10091" s="5">
        <f>MIN(H10091,FARMER_HRS)</f>
        <v>720</v>
      </c>
      <c r="J10091" s="5">
        <f>MAX(0,H10091-FARMER_HRS)</f>
        <v>5930.1178315404622</v>
      </c>
      <c r="K10091" s="2">
        <f>I10091*FARMER_RATE+J10091*TEMP_WORKER_RATE</f>
        <v>127953.43457535525</v>
      </c>
      <c r="L10091" s="2">
        <f>A10091*PRICE_TOM+B10091*PRICE_CAR+C10091*PRICE_MES</f>
        <v>185340</v>
      </c>
      <c r="M10091" s="2">
        <f>A10091*FERT_BED_TOM+B10091*FERT_BED_CAR+C10091*FERT_BED_MES</f>
        <v>28160</v>
      </c>
      <c r="N10091" s="6">
        <f>IF(AND(D10091&lt;=TOTAL_BEDS,J10091&lt;=TEMP_WORKER_MAX*TEMP_WORKER_HRS),1,0)</f>
        <v>0</v>
      </c>
      <c r="O10091" s="2">
        <f>L10091-M10091-K10091-FIXED_COSTS</f>
        <v>9226.5654246447521</v>
      </c>
      <c r="P10091" s="2">
        <f>IF(N10091=1,O10091,"")</f>
      </c>
    </row>
    <row r="10092">
      <c r="A10092" s="6">
        <v>15</v>
      </c>
      <c r="B10092" s="6">
        <v>10</v>
      </c>
      <c r="C10092" s="6">
        <v>13</v>
      </c>
      <c r="D10092" s="6">
        <f>A10092+B10092+C10092</f>
        <v>38</v>
      </c>
      <c r="E10092" s="5">
        <f>IF(A10092=0,0,A10092*LABOR_HRS_WK_TOM*SEASON_WEEKS*(1+DIM_PCT_TOM)^A10092)</f>
        <v>5639.285028711136</v>
      </c>
      <c r="F10092" s="5">
        <f>IF(B10092=0,0,B10092*LABOR_HRS_WK_CAR*SEASON_WEEKS*(1+DIM_PCT_CAR)^B10092)</f>
        <v>384.025363258907</v>
      </c>
      <c r="G10092" s="5">
        <f>IF(C10092=0,0,C10092*LABOR_HRS_WK_MES*SEASON_WEEKS*(1+DIM_PCT_MES)^C10092)</f>
        <v>687.52941027880331</v>
      </c>
      <c r="H10092" s="5">
        <f>E10092+F10092+G10092</f>
        <v>6710.8398022488464</v>
      </c>
      <c r="I10092" s="5">
        <f>MIN(H10092,FARMER_HRS)</f>
        <v>720</v>
      </c>
      <c r="J10092" s="5">
        <f>MAX(0,H10092-FARMER_HRS)</f>
        <v>5990.8398022488464</v>
      </c>
      <c r="K10092" s="2">
        <f>I10092*FARMER_RATE+J10092*TEMP_WORKER_RATE</f>
        <v>129007.63545570914</v>
      </c>
      <c r="L10092" s="2">
        <f>A10092*PRICE_TOM+B10092*PRICE_CAR+C10092*PRICE_MES</f>
        <v>188040</v>
      </c>
      <c r="M10092" s="2">
        <f>A10092*FERT_BED_TOM+B10092*FERT_BED_CAR+C10092*FERT_BED_MES</f>
        <v>29040</v>
      </c>
      <c r="N10092" s="6">
        <f>IF(AND(D10092&lt;=TOTAL_BEDS,J10092&lt;=TEMP_WORKER_MAX*TEMP_WORKER_HRS),1,0)</f>
        <v>0</v>
      </c>
      <c r="O10092" s="2">
        <f>L10092-M10092-K10092-FIXED_COSTS</f>
        <v>9992.36454429086</v>
      </c>
      <c r="P10092" s="2">
        <f>IF(N10092=1,O10092,"")</f>
      </c>
    </row>
    <row r="10093">
      <c r="A10093" s="6">
        <v>15</v>
      </c>
      <c r="B10093" s="6">
        <v>10</v>
      </c>
      <c r="C10093" s="6">
        <v>14</v>
      </c>
      <c r="D10093" s="6">
        <f>A10093+B10093+C10093</f>
        <v>39</v>
      </c>
      <c r="E10093" s="5">
        <f>IF(A10093=0,0,A10093*LABOR_HRS_WK_TOM*SEASON_WEEKS*(1+DIM_PCT_TOM)^A10093)</f>
        <v>5639.285028711136</v>
      </c>
      <c r="F10093" s="5">
        <f>IF(B10093=0,0,B10093*LABOR_HRS_WK_CAR*SEASON_WEEKS*(1+DIM_PCT_CAR)^B10093)</f>
        <v>384.025363258907</v>
      </c>
      <c r="G10093" s="5">
        <f>IF(C10093=0,0,C10093*LABOR_HRS_WK_MES*SEASON_WEEKS*(1+DIM_PCT_MES)^C10093)</f>
        <v>749.67149159246435</v>
      </c>
      <c r="H10093" s="5">
        <f>E10093+F10093+G10093</f>
        <v>6772.9818835625074</v>
      </c>
      <c r="I10093" s="5">
        <f>MIN(H10093,FARMER_HRS)</f>
        <v>720</v>
      </c>
      <c r="J10093" s="5">
        <f>MAX(0,H10093-FARMER_HRS)</f>
        <v>6052.9818835625074</v>
      </c>
      <c r="K10093" s="2">
        <f>I10093*FARMER_RATE+J10093*TEMP_WORKER_RATE</f>
        <v>130086.49103407131</v>
      </c>
      <c r="L10093" s="2">
        <f>A10093*PRICE_TOM+B10093*PRICE_CAR+C10093*PRICE_MES</f>
        <v>190740</v>
      </c>
      <c r="M10093" s="2">
        <f>A10093*FERT_BED_TOM+B10093*FERT_BED_CAR+C10093*FERT_BED_MES</f>
        <v>29920</v>
      </c>
      <c r="N10093" s="6">
        <f>IF(AND(D10093&lt;=TOTAL_BEDS,J10093&lt;=TEMP_WORKER_MAX*TEMP_WORKER_HRS),1,0)</f>
        <v>0</v>
      </c>
      <c r="O10093" s="2">
        <f>L10093-M10093-K10093-FIXED_COSTS</f>
        <v>10733.50896592869</v>
      </c>
      <c r="P10093" s="2">
        <f>IF(N10093=1,O10093,"")</f>
      </c>
    </row>
    <row r="10094">
      <c r="A10094" s="6">
        <v>15</v>
      </c>
      <c r="B10094" s="6">
        <v>10</v>
      </c>
      <c r="C10094" s="6">
        <v>15</v>
      </c>
      <c r="D10094" s="6">
        <f>A10094+B10094+C10094</f>
        <v>40</v>
      </c>
      <c r="E10094" s="5">
        <f>IF(A10094=0,0,A10094*LABOR_HRS_WK_TOM*SEASON_WEEKS*(1+DIM_PCT_TOM)^A10094)</f>
        <v>5639.285028711136</v>
      </c>
      <c r="F10094" s="5">
        <f>IF(B10094=0,0,B10094*LABOR_HRS_WK_CAR*SEASON_WEEKS*(1+DIM_PCT_CAR)^B10094)</f>
        <v>384.025363258907</v>
      </c>
      <c r="G10094" s="5">
        <f>IF(C10094=0,0,C10094*LABOR_HRS_WK_MES*SEASON_WEEKS*(1+DIM_PCT_MES)^C10094)</f>
        <v>813.25969846861074</v>
      </c>
      <c r="H10094" s="5">
        <f>E10094+F10094+G10094</f>
        <v>6836.570090438654</v>
      </c>
      <c r="I10094" s="5">
        <f>MIN(H10094,FARMER_HRS)</f>
        <v>720</v>
      </c>
      <c r="J10094" s="5">
        <f>MAX(0,H10094-FARMER_HRS)</f>
        <v>6116.570090438654</v>
      </c>
      <c r="K10094" s="2">
        <f>I10094*FARMER_RATE+J10094*TEMP_WORKER_RATE</f>
        <v>131190.45295900441</v>
      </c>
      <c r="L10094" s="2">
        <f>A10094*PRICE_TOM+B10094*PRICE_CAR+C10094*PRICE_MES</f>
        <v>193440</v>
      </c>
      <c r="M10094" s="2">
        <f>A10094*FERT_BED_TOM+B10094*FERT_BED_CAR+C10094*FERT_BED_MES</f>
        <v>30800</v>
      </c>
      <c r="N10094" s="6">
        <f>IF(AND(D10094&lt;=TOTAL_BEDS,J10094&lt;=TEMP_WORKER_MAX*TEMP_WORKER_HRS),1,0)</f>
        <v>0</v>
      </c>
      <c r="O10094" s="2">
        <f>L10094-M10094-K10094-FIXED_COSTS</f>
        <v>11449.547040995589</v>
      </c>
      <c r="P10094" s="2">
        <f>IF(N10094=1,O10094,"")</f>
      </c>
    </row>
    <row r="10095">
      <c r="A10095" s="6">
        <v>15</v>
      </c>
      <c r="B10095" s="6">
        <v>10</v>
      </c>
      <c r="C10095" s="6">
        <v>16</v>
      </c>
      <c r="D10095" s="6">
        <f>A10095+B10095+C10095</f>
        <v>41</v>
      </c>
      <c r="E10095" s="5">
        <f>IF(A10095=0,0,A10095*LABOR_HRS_WK_TOM*SEASON_WEEKS*(1+DIM_PCT_TOM)^A10095)</f>
        <v>5639.285028711136</v>
      </c>
      <c r="F10095" s="5">
        <f>IF(B10095=0,0,B10095*LABOR_HRS_WK_CAR*SEASON_WEEKS*(1+DIM_PCT_CAR)^B10095)</f>
        <v>384.025363258907</v>
      </c>
      <c r="G10095" s="5">
        <f>IF(C10095=0,0,C10095*LABOR_HRS_WK_MES*SEASON_WEEKS*(1+DIM_PCT_MES)^C10095)</f>
        <v>878.32047434609967</v>
      </c>
      <c r="H10095" s="5">
        <f>E10095+F10095+G10095</f>
        <v>6901.6308663161435</v>
      </c>
      <c r="I10095" s="5">
        <f>MIN(H10095,FARMER_HRS)</f>
        <v>720</v>
      </c>
      <c r="J10095" s="5">
        <f>MAX(0,H10095-FARMER_HRS)</f>
        <v>6181.6308663161435</v>
      </c>
      <c r="K10095" s="2">
        <f>I10095*FARMER_RATE+J10095*TEMP_WORKER_RATE</f>
        <v>132319.98031798861</v>
      </c>
      <c r="L10095" s="2">
        <f>A10095*PRICE_TOM+B10095*PRICE_CAR+C10095*PRICE_MES</f>
        <v>196140</v>
      </c>
      <c r="M10095" s="2">
        <f>A10095*FERT_BED_TOM+B10095*FERT_BED_CAR+C10095*FERT_BED_MES</f>
        <v>31680</v>
      </c>
      <c r="N10095" s="6">
        <f>IF(AND(D10095&lt;=TOTAL_BEDS,J10095&lt;=TEMP_WORKER_MAX*TEMP_WORKER_HRS),1,0)</f>
        <v>0</v>
      </c>
      <c r="O10095" s="2">
        <f>L10095-M10095-K10095-FIXED_COSTS</f>
        <v>12140.019682011392</v>
      </c>
      <c r="P10095" s="2">
        <f>IF(N10095=1,O10095,"")</f>
      </c>
    </row>
    <row r="10096">
      <c r="A10096" s="6">
        <v>15</v>
      </c>
      <c r="B10096" s="6">
        <v>10</v>
      </c>
      <c r="C10096" s="6">
        <v>17</v>
      </c>
      <c r="D10096" s="6">
        <f>A10096+B10096+C10096</f>
        <v>42</v>
      </c>
      <c r="E10096" s="5">
        <f>IF(A10096=0,0,A10096*LABOR_HRS_WK_TOM*SEASON_WEEKS*(1+DIM_PCT_TOM)^A10096)</f>
        <v>5639.285028711136</v>
      </c>
      <c r="F10096" s="5">
        <f>IF(B10096=0,0,B10096*LABOR_HRS_WK_CAR*SEASON_WEEKS*(1+DIM_PCT_CAR)^B10096)</f>
        <v>384.025363258907</v>
      </c>
      <c r="G10096" s="5">
        <f>IF(C10096=0,0,C10096*LABOR_HRS_WK_MES*SEASON_WEEKS*(1+DIM_PCT_MES)^C10096)</f>
        <v>944.88069779263992</v>
      </c>
      <c r="H10096" s="5">
        <f>E10096+F10096+G10096</f>
        <v>6968.1910897626831</v>
      </c>
      <c r="I10096" s="5">
        <f>MIN(H10096,FARMER_HRS)</f>
        <v>720</v>
      </c>
      <c r="J10096" s="5">
        <f>MAX(0,H10096-FARMER_HRS)</f>
        <v>6248.1910897626831</v>
      </c>
      <c r="K10096" s="2">
        <f>I10096*FARMER_RATE+J10096*TEMP_WORKER_RATE</f>
        <v>133475.53975282435</v>
      </c>
      <c r="L10096" s="2">
        <f>A10096*PRICE_TOM+B10096*PRICE_CAR+C10096*PRICE_MES</f>
        <v>198840</v>
      </c>
      <c r="M10096" s="2">
        <f>A10096*FERT_BED_TOM+B10096*FERT_BED_CAR+C10096*FERT_BED_MES</f>
        <v>32560</v>
      </c>
      <c r="N10096" s="6">
        <f>IF(AND(D10096&lt;=TOTAL_BEDS,J10096&lt;=TEMP_WORKER_MAX*TEMP_WORKER_HRS),1,0)</f>
        <v>0</v>
      </c>
      <c r="O10096" s="2">
        <f>L10096-M10096-K10096-FIXED_COSTS</f>
        <v>12804.460247175652</v>
      </c>
      <c r="P10096" s="2">
        <f>IF(N10096=1,O10096,"")</f>
      </c>
    </row>
    <row r="10097">
      <c r="A10097" s="6">
        <v>15</v>
      </c>
      <c r="B10097" s="6">
        <v>10</v>
      </c>
      <c r="C10097" s="6">
        <v>18</v>
      </c>
      <c r="D10097" s="6">
        <f>A10097+B10097+C10097</f>
        <v>43</v>
      </c>
      <c r="E10097" s="5">
        <f>IF(A10097=0,0,A10097*LABOR_HRS_WK_TOM*SEASON_WEEKS*(1+DIM_PCT_TOM)^A10097)</f>
        <v>5639.285028711136</v>
      </c>
      <c r="F10097" s="5">
        <f>IF(B10097=0,0,B10097*LABOR_HRS_WK_CAR*SEASON_WEEKS*(1+DIM_PCT_CAR)^B10097)</f>
        <v>384.025363258907</v>
      </c>
      <c r="G10097" s="5">
        <f>IF(C10097=0,0,C10097*LABOR_HRS_WK_MES*SEASON_WEEKS*(1+DIM_PCT_MES)^C10097)</f>
        <v>1012.9676892512272</v>
      </c>
      <c r="H10097" s="5">
        <f>E10097+F10097+G10097</f>
        <v>7036.27808122127</v>
      </c>
      <c r="I10097" s="5">
        <f>MIN(H10097,FARMER_HRS)</f>
        <v>720</v>
      </c>
      <c r="J10097" s="5">
        <f>MAX(0,H10097-FARMER_HRS)</f>
        <v>6316.27808122127</v>
      </c>
      <c r="K10097" s="2">
        <f>I10097*FARMER_RATE+J10097*TEMP_WORKER_RATE</f>
        <v>134657.60557675816</v>
      </c>
      <c r="L10097" s="2">
        <f>A10097*PRICE_TOM+B10097*PRICE_CAR+C10097*PRICE_MES</f>
        <v>201540</v>
      </c>
      <c r="M10097" s="2">
        <f>A10097*FERT_BED_TOM+B10097*FERT_BED_CAR+C10097*FERT_BED_MES</f>
        <v>33440</v>
      </c>
      <c r="N10097" s="6">
        <f>IF(AND(D10097&lt;=TOTAL_BEDS,J10097&lt;=TEMP_WORKER_MAX*TEMP_WORKER_HRS),1,0)</f>
        <v>0</v>
      </c>
      <c r="O10097" s="2">
        <f>L10097-M10097-K10097-FIXED_COSTS</f>
        <v>13442.394423241843</v>
      </c>
      <c r="P10097" s="2">
        <f>IF(N10097=1,O10097,"")</f>
      </c>
    </row>
    <row r="10098">
      <c r="A10098" s="6">
        <v>15</v>
      </c>
      <c r="B10098" s="6">
        <v>10</v>
      </c>
      <c r="C10098" s="6">
        <v>19</v>
      </c>
      <c r="D10098" s="6">
        <f>A10098+B10098+C10098</f>
        <v>44</v>
      </c>
      <c r="E10098" s="5">
        <f>IF(A10098=0,0,A10098*LABOR_HRS_WK_TOM*SEASON_WEEKS*(1+DIM_PCT_TOM)^A10098)</f>
        <v>5639.285028711136</v>
      </c>
      <c r="F10098" s="5">
        <f>IF(B10098=0,0,B10098*LABOR_HRS_WK_CAR*SEASON_WEEKS*(1+DIM_PCT_CAR)^B10098)</f>
        <v>384.025363258907</v>
      </c>
      <c r="G10098" s="5">
        <f>IF(C10098=0,0,C10098*LABOR_HRS_WK_MES*SEASON_WEEKS*(1+DIM_PCT_MES)^C10098)</f>
        <v>1082.6092178872491</v>
      </c>
      <c r="H10098" s="5">
        <f>E10098+F10098+G10098</f>
        <v>7105.919609857292</v>
      </c>
      <c r="I10098" s="5">
        <f>MIN(H10098,FARMER_HRS)</f>
        <v>720</v>
      </c>
      <c r="J10098" s="5">
        <f>MAX(0,H10098-FARMER_HRS)</f>
        <v>6385.919609857292</v>
      </c>
      <c r="K10098" s="2">
        <f>I10098*FARMER_RATE+J10098*TEMP_WORKER_RATE</f>
        <v>135866.65989335577</v>
      </c>
      <c r="L10098" s="2">
        <f>A10098*PRICE_TOM+B10098*PRICE_CAR+C10098*PRICE_MES</f>
        <v>204240</v>
      </c>
      <c r="M10098" s="2">
        <f>A10098*FERT_BED_TOM+B10098*FERT_BED_CAR+C10098*FERT_BED_MES</f>
        <v>34320</v>
      </c>
      <c r="N10098" s="6">
        <f>IF(AND(D10098&lt;=TOTAL_BEDS,J10098&lt;=TEMP_WORKER_MAX*TEMP_WORKER_HRS),1,0)</f>
        <v>0</v>
      </c>
      <c r="O10098" s="2">
        <f>L10098-M10098-K10098-FIXED_COSTS</f>
        <v>14053.340106644231</v>
      </c>
      <c r="P10098" s="2">
        <f>IF(N10098=1,O10098,"")</f>
      </c>
    </row>
    <row r="10099">
      <c r="A10099" s="6">
        <v>15</v>
      </c>
      <c r="B10099" s="6">
        <v>10</v>
      </c>
      <c r="C10099" s="6">
        <v>20</v>
      </c>
      <c r="D10099" s="6">
        <f>A10099+B10099+C10099</f>
        <v>45</v>
      </c>
      <c r="E10099" s="5">
        <f>IF(A10099=0,0,A10099*LABOR_HRS_WK_TOM*SEASON_WEEKS*(1+DIM_PCT_TOM)^A10099)</f>
        <v>5639.285028711136</v>
      </c>
      <c r="F10099" s="5">
        <f>IF(B10099=0,0,B10099*LABOR_HRS_WK_CAR*SEASON_WEEKS*(1+DIM_PCT_CAR)^B10099)</f>
        <v>384.025363258907</v>
      </c>
      <c r="G10099" s="5">
        <f>IF(C10099=0,0,C10099*LABOR_HRS_WK_MES*SEASON_WEEKS*(1+DIM_PCT_MES)^C10099)</f>
        <v>1153.8335085377259</v>
      </c>
      <c r="H10099" s="5">
        <f>E10099+F10099+G10099</f>
        <v>7177.1439005077691</v>
      </c>
      <c r="I10099" s="5">
        <f>MIN(H10099,FARMER_HRS)</f>
        <v>720</v>
      </c>
      <c r="J10099" s="5">
        <f>MAX(0,H10099-FARMER_HRS)</f>
        <v>6457.1439005077691</v>
      </c>
      <c r="K10099" s="2">
        <f>I10099*FARMER_RATE+J10099*TEMP_WORKER_RATE</f>
        <v>137103.19271714875</v>
      </c>
      <c r="L10099" s="2">
        <f>A10099*PRICE_TOM+B10099*PRICE_CAR+C10099*PRICE_MES</f>
        <v>206940</v>
      </c>
      <c r="M10099" s="2">
        <f>A10099*FERT_BED_TOM+B10099*FERT_BED_CAR+C10099*FERT_BED_MES</f>
        <v>35200</v>
      </c>
      <c r="N10099" s="6">
        <f>IF(AND(D10099&lt;=TOTAL_BEDS,J10099&lt;=TEMP_WORKER_MAX*TEMP_WORKER_HRS),1,0)</f>
        <v>0</v>
      </c>
      <c r="O10099" s="2">
        <f>L10099-M10099-K10099-FIXED_COSTS</f>
        <v>14636.807282851252</v>
      </c>
      <c r="P10099" s="2">
        <f>IF(N10099=1,O10099,"")</f>
      </c>
    </row>
    <row r="10100">
      <c r="A10100" s="6">
        <v>15</v>
      </c>
      <c r="B10100" s="6">
        <v>10</v>
      </c>
      <c r="C10100" s="6">
        <v>21</v>
      </c>
      <c r="D10100" s="6">
        <f>A10100+B10100+C10100</f>
        <v>46</v>
      </c>
      <c r="E10100" s="5">
        <f>IF(A10100=0,0,A10100*LABOR_HRS_WK_TOM*SEASON_WEEKS*(1+DIM_PCT_TOM)^A10100)</f>
        <v>5639.285028711136</v>
      </c>
      <c r="F10100" s="5">
        <f>IF(B10100=0,0,B10100*LABOR_HRS_WK_CAR*SEASON_WEEKS*(1+DIM_PCT_CAR)^B10100)</f>
        <v>384.025363258907</v>
      </c>
      <c r="G10100" s="5">
        <f>IF(C10100=0,0,C10100*LABOR_HRS_WK_MES*SEASON_WEEKS*(1+DIM_PCT_MES)^C10100)</f>
        <v>1226.6692487641699</v>
      </c>
      <c r="H10100" s="5">
        <f>E10100+F10100+G10100</f>
        <v>7249.9796407342128</v>
      </c>
      <c r="I10100" s="5">
        <f>MIN(H10100,FARMER_HRS)</f>
        <v>720</v>
      </c>
      <c r="J10100" s="5">
        <f>MAX(0,H10100-FARMER_HRS)</f>
        <v>6529.9796407342128</v>
      </c>
      <c r="K10100" s="2">
        <f>I10100*FARMER_RATE+J10100*TEMP_WORKER_RATE</f>
        <v>138367.70209608009</v>
      </c>
      <c r="L10100" s="2">
        <f>A10100*PRICE_TOM+B10100*PRICE_CAR+C10100*PRICE_MES</f>
        <v>209640</v>
      </c>
      <c r="M10100" s="2">
        <f>A10100*FERT_BED_TOM+B10100*FERT_BED_CAR+C10100*FERT_BED_MES</f>
        <v>36080</v>
      </c>
      <c r="N10100" s="6">
        <f>IF(AND(D10100&lt;=TOTAL_BEDS,J10100&lt;=TEMP_WORKER_MAX*TEMP_WORKER_HRS),1,0)</f>
        <v>0</v>
      </c>
      <c r="O10100" s="2">
        <f>L10100-M10100-K10100-FIXED_COSTS</f>
        <v>15192.297903919913</v>
      </c>
      <c r="P10100" s="2">
        <f>IF(N10100=1,O10100,"")</f>
      </c>
    </row>
    <row r="10101">
      <c r="A10101" s="6">
        <v>15</v>
      </c>
      <c r="B10101" s="6">
        <v>10</v>
      </c>
      <c r="C10101" s="6">
        <v>22</v>
      </c>
      <c r="D10101" s="6">
        <f>A10101+B10101+C10101</f>
        <v>47</v>
      </c>
      <c r="E10101" s="5">
        <f>IF(A10101=0,0,A10101*LABOR_HRS_WK_TOM*SEASON_WEEKS*(1+DIM_PCT_TOM)^A10101)</f>
        <v>5639.285028711136</v>
      </c>
      <c r="F10101" s="5">
        <f>IF(B10101=0,0,B10101*LABOR_HRS_WK_CAR*SEASON_WEEKS*(1+DIM_PCT_CAR)^B10101)</f>
        <v>384.025363258907</v>
      </c>
      <c r="G10101" s="5">
        <f>IF(C10101=0,0,C10101*LABOR_HRS_WK_MES*SEASON_WEEKS*(1+DIM_PCT_MES)^C10101)</f>
        <v>1301.1455960105659</v>
      </c>
      <c r="H10101" s="5">
        <f>E10101+F10101+G10101</f>
        <v>7324.4559879806093</v>
      </c>
      <c r="I10101" s="5">
        <f>MIN(H10101,FARMER_HRS)</f>
        <v>720</v>
      </c>
      <c r="J10101" s="5">
        <f>MAX(0,H10101-FARMER_HRS)</f>
        <v>6604.4559879806093</v>
      </c>
      <c r="K10101" s="2">
        <f>I10101*FARMER_RATE+J10101*TEMP_WORKER_RATE</f>
        <v>139660.69423577446</v>
      </c>
      <c r="L10101" s="2">
        <f>A10101*PRICE_TOM+B10101*PRICE_CAR+C10101*PRICE_MES</f>
        <v>212340</v>
      </c>
      <c r="M10101" s="2">
        <f>A10101*FERT_BED_TOM+B10101*FERT_BED_CAR+C10101*FERT_BED_MES</f>
        <v>36960</v>
      </c>
      <c r="N10101" s="6">
        <f>IF(AND(D10101&lt;=TOTAL_BEDS,J10101&lt;=TEMP_WORKER_MAX*TEMP_WORKER_HRS),1,0)</f>
        <v>0</v>
      </c>
      <c r="O10101" s="2">
        <f>L10101-M10101-K10101-FIXED_COSTS</f>
        <v>15719.305764225544</v>
      </c>
      <c r="P10101" s="2">
        <f>IF(N10101=1,O10101,"")</f>
      </c>
    </row>
    <row r="10102">
      <c r="A10102" s="6">
        <v>15</v>
      </c>
      <c r="B10102" s="6">
        <v>10</v>
      </c>
      <c r="C10102" s="6">
        <v>23</v>
      </c>
      <c r="D10102" s="6">
        <f>A10102+B10102+C10102</f>
        <v>48</v>
      </c>
      <c r="E10102" s="5">
        <f>IF(A10102=0,0,A10102*LABOR_HRS_WK_TOM*SEASON_WEEKS*(1+DIM_PCT_TOM)^A10102)</f>
        <v>5639.285028711136</v>
      </c>
      <c r="F10102" s="5">
        <f>IF(B10102=0,0,B10102*LABOR_HRS_WK_CAR*SEASON_WEEKS*(1+DIM_PCT_CAR)^B10102)</f>
        <v>384.025363258907</v>
      </c>
      <c r="G10102" s="5">
        <f>IF(C10102=0,0,C10102*LABOR_HRS_WK_MES*SEASON_WEEKS*(1+DIM_PCT_MES)^C10102)</f>
        <v>1377.2921848680023</v>
      </c>
      <c r="H10102" s="5">
        <f>E10102+F10102+G10102</f>
        <v>7400.6025768380459</v>
      </c>
      <c r="I10102" s="5">
        <f>MIN(H10102,FARMER_HRS)</f>
        <v>720</v>
      </c>
      <c r="J10102" s="5">
        <f>MAX(0,H10102-FARMER_HRS)</f>
        <v>6680.6025768380459</v>
      </c>
      <c r="K10102" s="2">
        <f>I10102*FARMER_RATE+J10102*TEMP_WORKER_RATE</f>
        <v>140982.68362566052</v>
      </c>
      <c r="L10102" s="2">
        <f>A10102*PRICE_TOM+B10102*PRICE_CAR+C10102*PRICE_MES</f>
        <v>215040</v>
      </c>
      <c r="M10102" s="2">
        <f>A10102*FERT_BED_TOM+B10102*FERT_BED_CAR+C10102*FERT_BED_MES</f>
        <v>37840</v>
      </c>
      <c r="N10102" s="6">
        <f>IF(AND(D10102&lt;=TOTAL_BEDS,J10102&lt;=TEMP_WORKER_MAX*TEMP_WORKER_HRS),1,0)</f>
        <v>0</v>
      </c>
      <c r="O10102" s="2">
        <f>L10102-M10102-K10102-FIXED_COSTS</f>
        <v>16217.316374339483</v>
      </c>
      <c r="P10102" s="2">
        <f>IF(N10102=1,O10102,"")</f>
      </c>
    </row>
    <row r="10103">
      <c r="A10103" s="6">
        <v>15</v>
      </c>
      <c r="B10103" s="6">
        <v>10</v>
      </c>
      <c r="C10103" s="6">
        <v>24</v>
      </c>
      <c r="D10103" s="6">
        <f>A10103+B10103+C10103</f>
        <v>49</v>
      </c>
      <c r="E10103" s="5">
        <f>IF(A10103=0,0,A10103*LABOR_HRS_WK_TOM*SEASON_WEEKS*(1+DIM_PCT_TOM)^A10103)</f>
        <v>5639.285028711136</v>
      </c>
      <c r="F10103" s="5">
        <f>IF(B10103=0,0,B10103*LABOR_HRS_WK_CAR*SEASON_WEEKS*(1+DIM_PCT_CAR)^B10103)</f>
        <v>384.025363258907</v>
      </c>
      <c r="G10103" s="5">
        <f>IF(C10103=0,0,C10103*LABOR_HRS_WK_MES*SEASON_WEEKS*(1+DIM_PCT_MES)^C10103)</f>
        <v>1455.139134447498</v>
      </c>
      <c r="H10103" s="5">
        <f>E10103+F10103+G10103</f>
        <v>7478.4495264175412</v>
      </c>
      <c r="I10103" s="5">
        <f>MIN(H10103,FARMER_HRS)</f>
        <v>720</v>
      </c>
      <c r="J10103" s="5">
        <f>MAX(0,H10103-FARMER_HRS)</f>
        <v>6758.4495264175412</v>
      </c>
      <c r="K10103" s="2">
        <f>I10103*FARMER_RATE+J10103*TEMP_WORKER_RATE</f>
        <v>142334.19316697121</v>
      </c>
      <c r="L10103" s="2">
        <f>A10103*PRICE_TOM+B10103*PRICE_CAR+C10103*PRICE_MES</f>
        <v>217740</v>
      </c>
      <c r="M10103" s="2">
        <f>A10103*FERT_BED_TOM+B10103*FERT_BED_CAR+C10103*FERT_BED_MES</f>
        <v>38720</v>
      </c>
      <c r="N10103" s="6">
        <f>IF(AND(D10103&lt;=TOTAL_BEDS,J10103&lt;=TEMP_WORKER_MAX*TEMP_WORKER_HRS),1,0)</f>
        <v>0</v>
      </c>
      <c r="O10103" s="2">
        <f>L10103-M10103-K10103-FIXED_COSTS</f>
        <v>16685.806833028793</v>
      </c>
      <c r="P10103" s="2">
        <f>IF(N10103=1,O10103,"")</f>
      </c>
    </row>
    <row r="10104">
      <c r="A10104" s="6">
        <v>15</v>
      </c>
      <c r="B10104" s="6">
        <v>10</v>
      </c>
      <c r="C10104" s="6">
        <v>25</v>
      </c>
      <c r="D10104" s="6">
        <f>A10104+B10104+C10104</f>
        <v>50</v>
      </c>
      <c r="E10104" s="5">
        <f>IF(A10104=0,0,A10104*LABOR_HRS_WK_TOM*SEASON_WEEKS*(1+DIM_PCT_TOM)^A10104)</f>
        <v>5639.285028711136</v>
      </c>
      <c r="F10104" s="5">
        <f>IF(B10104=0,0,B10104*LABOR_HRS_WK_CAR*SEASON_WEEKS*(1+DIM_PCT_CAR)^B10104)</f>
        <v>384.025363258907</v>
      </c>
      <c r="G10104" s="5">
        <f>IF(C10104=0,0,C10104*LABOR_HRS_WK_MES*SEASON_WEEKS*(1+DIM_PCT_MES)^C10104)</f>
        <v>1534.7170558625955</v>
      </c>
      <c r="H10104" s="5">
        <f>E10104+F10104+G10104</f>
        <v>7558.0274478326392</v>
      </c>
      <c r="I10104" s="5">
        <f>MIN(H10104,FARMER_HRS)</f>
        <v>720</v>
      </c>
      <c r="J10104" s="5">
        <f>MAX(0,H10104-FARMER_HRS)</f>
        <v>6838.0274478326392</v>
      </c>
      <c r="K10104" s="2">
        <f>I10104*FARMER_RATE+J10104*TEMP_WORKER_RATE</f>
        <v>143715.75430265</v>
      </c>
      <c r="L10104" s="2">
        <f>A10104*PRICE_TOM+B10104*PRICE_CAR+C10104*PRICE_MES</f>
        <v>220440</v>
      </c>
      <c r="M10104" s="2">
        <f>A10104*FERT_BED_TOM+B10104*FERT_BED_CAR+C10104*FERT_BED_MES</f>
        <v>39600</v>
      </c>
      <c r="N10104" s="6">
        <f>IF(AND(D10104&lt;=TOTAL_BEDS,J10104&lt;=TEMP_WORKER_MAX*TEMP_WORKER_HRS),1,0)</f>
        <v>0</v>
      </c>
      <c r="O10104" s="2">
        <f>L10104-M10104-K10104-FIXED_COSTS</f>
        <v>17124.245697350008</v>
      </c>
      <c r="P10104" s="2">
        <f>IF(N10104=1,O10104,"")</f>
      </c>
    </row>
    <row r="10105">
      <c r="A10105" s="6">
        <v>15</v>
      </c>
      <c r="B10105" s="6">
        <v>10</v>
      </c>
      <c r="C10105" s="6">
        <v>26</v>
      </c>
      <c r="D10105" s="6">
        <f>A10105+B10105+C10105</f>
        <v>51</v>
      </c>
      <c r="E10105" s="5">
        <f>IF(A10105=0,0,A10105*LABOR_HRS_WK_TOM*SEASON_WEEKS*(1+DIM_PCT_TOM)^A10105)</f>
        <v>5639.285028711136</v>
      </c>
      <c r="F10105" s="5">
        <f>IF(B10105=0,0,B10105*LABOR_HRS_WK_CAR*SEASON_WEEKS*(1+DIM_PCT_CAR)^B10105)</f>
        <v>384.025363258907</v>
      </c>
      <c r="G10105" s="5">
        <f>IF(C10105=0,0,C10105*LABOR_HRS_WK_MES*SEASON_WEEKS*(1+DIM_PCT_MES)^C10105)</f>
        <v>1616.0570598233128</v>
      </c>
      <c r="H10105" s="5">
        <f>E10105+F10105+G10105</f>
        <v>7639.3674517933559</v>
      </c>
      <c r="I10105" s="5">
        <f>MIN(H10105,FARMER_HRS)</f>
        <v>720</v>
      </c>
      <c r="J10105" s="5">
        <f>MAX(0,H10105-FARMER_HRS)</f>
        <v>6919.3674517933559</v>
      </c>
      <c r="K10105" s="2">
        <f>I10105*FARMER_RATE+J10105*TEMP_WORKER_RATE</f>
        <v>145127.9071491902</v>
      </c>
      <c r="L10105" s="2">
        <f>A10105*PRICE_TOM+B10105*PRICE_CAR+C10105*PRICE_MES</f>
        <v>223140</v>
      </c>
      <c r="M10105" s="2">
        <f>A10105*FERT_BED_TOM+B10105*FERT_BED_CAR+C10105*FERT_BED_MES</f>
        <v>40480</v>
      </c>
      <c r="N10105" s="6">
        <f>IF(AND(D10105&lt;=TOTAL_BEDS,J10105&lt;=TEMP_WORKER_MAX*TEMP_WORKER_HRS),1,0)</f>
        <v>0</v>
      </c>
      <c r="O10105" s="2">
        <f>L10105-M10105-K10105-FIXED_COSTS</f>
        <v>17532.0928508098</v>
      </c>
      <c r="P10105" s="2">
        <f>IF(N10105=1,O10105,"")</f>
      </c>
    </row>
    <row r="10106">
      <c r="A10106" s="6">
        <v>15</v>
      </c>
      <c r="B10106" s="6">
        <v>10</v>
      </c>
      <c r="C10106" s="6">
        <v>27</v>
      </c>
      <c r="D10106" s="6">
        <f>A10106+B10106+C10106</f>
        <v>52</v>
      </c>
      <c r="E10106" s="5">
        <f>IF(A10106=0,0,A10106*LABOR_HRS_WK_TOM*SEASON_WEEKS*(1+DIM_PCT_TOM)^A10106)</f>
        <v>5639.285028711136</v>
      </c>
      <c r="F10106" s="5">
        <f>IF(B10106=0,0,B10106*LABOR_HRS_WK_CAR*SEASON_WEEKS*(1+DIM_PCT_CAR)^B10106)</f>
        <v>384.025363258907</v>
      </c>
      <c r="G10106" s="5">
        <f>IF(C10106=0,0,C10106*LABOR_HRS_WK_MES*SEASON_WEEKS*(1+DIM_PCT_MES)^C10106)</f>
        <v>1699.19076434307</v>
      </c>
      <c r="H10106" s="5">
        <f>E10106+F10106+G10106</f>
        <v>7722.5011563131138</v>
      </c>
      <c r="I10106" s="5">
        <f>MIN(H10106,FARMER_HRS)</f>
        <v>720</v>
      </c>
      <c r="J10106" s="5">
        <f>MAX(0,H10106-FARMER_HRS)</f>
        <v>7002.5011563131138</v>
      </c>
      <c r="K10106" s="2">
        <f>I10106*FARMER_RATE+J10106*TEMP_WORKER_RATE</f>
        <v>146571.200630436</v>
      </c>
      <c r="L10106" s="2">
        <f>A10106*PRICE_TOM+B10106*PRICE_CAR+C10106*PRICE_MES</f>
        <v>225840</v>
      </c>
      <c r="M10106" s="2">
        <f>A10106*FERT_BED_TOM+B10106*FERT_BED_CAR+C10106*FERT_BED_MES</f>
        <v>41360</v>
      </c>
      <c r="N10106" s="6">
        <f>IF(AND(D10106&lt;=TOTAL_BEDS,J10106&lt;=TEMP_WORKER_MAX*TEMP_WORKER_HRS),1,0)</f>
        <v>0</v>
      </c>
      <c r="O10106" s="2">
        <f>L10106-M10106-K10106-FIXED_COSTS</f>
        <v>17908.799369563989</v>
      </c>
      <c r="P10106" s="2">
        <f>IF(N10106=1,O10106,"")</f>
      </c>
    </row>
    <row r="10107">
      <c r="A10107" s="6">
        <v>15</v>
      </c>
      <c r="B10107" s="6">
        <v>10</v>
      </c>
      <c r="C10107" s="6">
        <v>28</v>
      </c>
      <c r="D10107" s="6">
        <f>A10107+B10107+C10107</f>
        <v>53</v>
      </c>
      <c r="E10107" s="5">
        <f>IF(A10107=0,0,A10107*LABOR_HRS_WK_TOM*SEASON_WEEKS*(1+DIM_PCT_TOM)^A10107)</f>
        <v>5639.285028711136</v>
      </c>
      <c r="F10107" s="5">
        <f>IF(B10107=0,0,B10107*LABOR_HRS_WK_CAR*SEASON_WEEKS*(1+DIM_PCT_CAR)^B10107)</f>
        <v>384.025363258907</v>
      </c>
      <c r="G10107" s="5">
        <f>IF(C10107=0,0,C10107*LABOR_HRS_WK_MES*SEASON_WEEKS*(1+DIM_PCT_MES)^C10107)</f>
        <v>1784.1503025602233</v>
      </c>
      <c r="H10107" s="5">
        <f>E10107+F10107+G10107</f>
        <v>7807.4606945302667</v>
      </c>
      <c r="I10107" s="5">
        <f>MIN(H10107,FARMER_HRS)</f>
        <v>720</v>
      </c>
      <c r="J10107" s="5">
        <f>MAX(0,H10107-FARMER_HRS)</f>
        <v>7087.4606945302667</v>
      </c>
      <c r="K10107" s="2">
        <f>I10107*FARMER_RATE+J10107*TEMP_WORKER_RATE</f>
        <v>148046.1926133727</v>
      </c>
      <c r="L10107" s="2">
        <f>A10107*PRICE_TOM+B10107*PRICE_CAR+C10107*PRICE_MES</f>
        <v>228540</v>
      </c>
      <c r="M10107" s="2">
        <f>A10107*FERT_BED_TOM+B10107*FERT_BED_CAR+C10107*FERT_BED_MES</f>
        <v>42240</v>
      </c>
      <c r="N10107" s="6">
        <f>IF(AND(D10107&lt;=TOTAL_BEDS,J10107&lt;=TEMP_WORKER_MAX*TEMP_WORKER_HRS),1,0)</f>
        <v>0</v>
      </c>
      <c r="O10107" s="2">
        <f>L10107-M10107-K10107-FIXED_COSTS</f>
        <v>18253.807386627304</v>
      </c>
      <c r="P10107" s="2">
        <f>IF(N10107=1,O10107,"")</f>
      </c>
    </row>
    <row r="10108">
      <c r="A10108" s="6">
        <v>15</v>
      </c>
      <c r="B10108" s="6">
        <v>10</v>
      </c>
      <c r="C10108" s="6">
        <v>29</v>
      </c>
      <c r="D10108" s="6">
        <f>A10108+B10108+C10108</f>
        <v>54</v>
      </c>
      <c r="E10108" s="5">
        <f>IF(A10108=0,0,A10108*LABOR_HRS_WK_TOM*SEASON_WEEKS*(1+DIM_PCT_TOM)^A10108)</f>
        <v>5639.285028711136</v>
      </c>
      <c r="F10108" s="5">
        <f>IF(B10108=0,0,B10108*LABOR_HRS_WK_CAR*SEASON_WEEKS*(1+DIM_PCT_CAR)^B10108)</f>
        <v>384.025363258907</v>
      </c>
      <c r="G10108" s="5">
        <f>IF(C10108=0,0,C10108*LABOR_HRS_WK_MES*SEASON_WEEKS*(1+DIM_PCT_MES)^C10108)</f>
        <v>1870.9683306758766</v>
      </c>
      <c r="H10108" s="5">
        <f>E10108+F10108+G10108</f>
        <v>7894.27872264592</v>
      </c>
      <c r="I10108" s="5">
        <f>MIN(H10108,FARMER_HRS)</f>
        <v>720</v>
      </c>
      <c r="J10108" s="5">
        <f>MAX(0,H10108-FARMER_HRS)</f>
        <v>7174.27872264592</v>
      </c>
      <c r="K10108" s="2">
        <f>I10108*FARMER_RATE+J10108*TEMP_WORKER_RATE</f>
        <v>149553.4500459361</v>
      </c>
      <c r="L10108" s="2">
        <f>A10108*PRICE_TOM+B10108*PRICE_CAR+C10108*PRICE_MES</f>
        <v>231240</v>
      </c>
      <c r="M10108" s="2">
        <f>A10108*FERT_BED_TOM+B10108*FERT_BED_CAR+C10108*FERT_BED_MES</f>
        <v>43120</v>
      </c>
      <c r="N10108" s="6">
        <f>IF(AND(D10108&lt;=TOTAL_BEDS,J10108&lt;=TEMP_WORKER_MAX*TEMP_WORKER_HRS),1,0)</f>
        <v>0</v>
      </c>
      <c r="O10108" s="2">
        <f>L10108-M10108-K10108-FIXED_COSTS</f>
        <v>18566.5499540639</v>
      </c>
      <c r="P10108" s="2">
        <f>IF(N10108=1,O10108,"")</f>
      </c>
    </row>
    <row r="10109">
      <c r="A10109" s="6">
        <v>15</v>
      </c>
      <c r="B10109" s="6">
        <v>10</v>
      </c>
      <c r="C10109" s="6">
        <v>30</v>
      </c>
      <c r="D10109" s="6">
        <f>A10109+B10109+C10109</f>
        <v>55</v>
      </c>
      <c r="E10109" s="5">
        <f>IF(A10109=0,0,A10109*LABOR_HRS_WK_TOM*SEASON_WEEKS*(1+DIM_PCT_TOM)^A10109)</f>
        <v>5639.285028711136</v>
      </c>
      <c r="F10109" s="5">
        <f>IF(B10109=0,0,B10109*LABOR_HRS_WK_CAR*SEASON_WEEKS*(1+DIM_PCT_CAR)^B10109)</f>
        <v>384.025363258907</v>
      </c>
      <c r="G10109" s="5">
        <f>IF(C10109=0,0,C10109*LABOR_HRS_WK_MES*SEASON_WEEKS*(1+DIM_PCT_MES)^C10109)</f>
        <v>1959.6780360096466</v>
      </c>
      <c r="H10109" s="5">
        <f>E10109+F10109+G10109</f>
        <v>7982.98842797969</v>
      </c>
      <c r="I10109" s="5">
        <f>MIN(H10109,FARMER_HRS)</f>
        <v>720</v>
      </c>
      <c r="J10109" s="5">
        <f>MAX(0,H10109-FARMER_HRS)</f>
        <v>7262.98842797969</v>
      </c>
      <c r="K10109" s="2">
        <f>I10109*FARMER_RATE+J10109*TEMP_WORKER_RATE</f>
        <v>151093.5490968696</v>
      </c>
      <c r="L10109" s="2">
        <f>A10109*PRICE_TOM+B10109*PRICE_CAR+C10109*PRICE_MES</f>
        <v>233940</v>
      </c>
      <c r="M10109" s="2">
        <f>A10109*FERT_BED_TOM+B10109*FERT_BED_CAR+C10109*FERT_BED_MES</f>
        <v>44000</v>
      </c>
      <c r="N10109" s="6">
        <f>IF(AND(D10109&lt;=TOTAL_BEDS,J10109&lt;=TEMP_WORKER_MAX*TEMP_WORKER_HRS),1,0)</f>
        <v>0</v>
      </c>
      <c r="O10109" s="2">
        <f>L10109-M10109-K10109-FIXED_COSTS</f>
        <v>18846.450903130404</v>
      </c>
      <c r="P10109" s="2">
        <f>IF(N10109=1,O10109,"")</f>
      </c>
    </row>
    <row r="10110">
      <c r="A10110" s="6">
        <v>15</v>
      </c>
      <c r="B10110" s="6">
        <v>11</v>
      </c>
      <c r="C10110" s="6">
        <v>0</v>
      </c>
      <c r="D10110" s="6">
        <f>A10110+B10110+C10110</f>
        <v>26</v>
      </c>
      <c r="E10110" s="5">
        <f>IF(A10110=0,0,A10110*LABOR_HRS_WK_TOM*SEASON_WEEKS*(1+DIM_PCT_TOM)^A10110)</f>
        <v>5639.285028711136</v>
      </c>
      <c r="F10110" s="5">
        <f>IF(B10110=0,0,B10110*LABOR_HRS_WK_CAR*SEASON_WEEKS*(1+DIM_PCT_CAR)^B10110)</f>
        <v>432.98859707441773</v>
      </c>
      <c r="G10110" s="5">
        <f>IF(C10110=0,0,C10110*LABOR_HRS_WK_MES*SEASON_WEEKS*(1+DIM_PCT_MES)^C10110)</f>
        <v>0</v>
      </c>
      <c r="H10110" s="5">
        <f>E10110+F10110+G10110</f>
        <v>6072.273625785554</v>
      </c>
      <c r="I10110" s="5">
        <f>MIN(H10110,FARMER_HRS)</f>
        <v>720</v>
      </c>
      <c r="J10110" s="5">
        <f>MAX(0,H10110-FARMER_HRS)</f>
        <v>5352.273625785554</v>
      </c>
      <c r="K10110" s="2">
        <f>I10110*FARMER_RATE+J10110*TEMP_WORKER_RATE</f>
        <v>117921.41711433254</v>
      </c>
      <c r="L10110" s="2">
        <f>A10110*PRICE_TOM+B10110*PRICE_CAR+C10110*PRICE_MES</f>
        <v>155034</v>
      </c>
      <c r="M10110" s="2">
        <f>A10110*FERT_BED_TOM+B10110*FERT_BED_CAR+C10110*FERT_BED_MES</f>
        <v>18040</v>
      </c>
      <c r="N10110" s="6">
        <f>IF(AND(D10110&lt;=TOTAL_BEDS,J10110&lt;=TEMP_WORKER_MAX*TEMP_WORKER_HRS),1,0)</f>
        <v>1</v>
      </c>
      <c r="O10110" s="2">
        <f>L10110-M10110-K10110-FIXED_COSTS</f>
        <v>-927.41711433253658</v>
      </c>
      <c r="P10110" s="2">
        <f>IF(N10110=1,O10110,"")</f>
        <v>-927.41711433253658</v>
      </c>
    </row>
    <row r="10111">
      <c r="A10111" s="6">
        <v>15</v>
      </c>
      <c r="B10111" s="6">
        <v>11</v>
      </c>
      <c r="C10111" s="6">
        <v>1</v>
      </c>
      <c r="D10111" s="6">
        <f>A10111+B10111+C10111</f>
        <v>27</v>
      </c>
      <c r="E10111" s="5">
        <f>IF(A10111=0,0,A10111*LABOR_HRS_WK_TOM*SEASON_WEEKS*(1+DIM_PCT_TOM)^A10111)</f>
        <v>5639.285028711136</v>
      </c>
      <c r="F10111" s="5">
        <f>IF(B10111=0,0,B10111*LABOR_HRS_WK_CAR*SEASON_WEEKS*(1+DIM_PCT_CAR)^B10111)</f>
        <v>432.98859707441773</v>
      </c>
      <c r="G10111" s="5">
        <f>IF(C10111=0,0,C10111*LABOR_HRS_WK_MES*SEASON_WEEKS*(1+DIM_PCT_MES)^C10111)</f>
        <v>45.5625</v>
      </c>
      <c r="H10111" s="5">
        <f>E10111+F10111+G10111</f>
        <v>6117.836125785554</v>
      </c>
      <c r="I10111" s="5">
        <f>MIN(H10111,FARMER_HRS)</f>
        <v>720</v>
      </c>
      <c r="J10111" s="5">
        <f>MAX(0,H10111-FARMER_HRS)</f>
        <v>5397.836125785554</v>
      </c>
      <c r="K10111" s="2">
        <f>I10111*FARMER_RATE+J10111*TEMP_WORKER_RATE</f>
        <v>118712.43273933254</v>
      </c>
      <c r="L10111" s="2">
        <f>A10111*PRICE_TOM+B10111*PRICE_CAR+C10111*PRICE_MES</f>
        <v>157734</v>
      </c>
      <c r="M10111" s="2">
        <f>A10111*FERT_BED_TOM+B10111*FERT_BED_CAR+C10111*FERT_BED_MES</f>
        <v>18920</v>
      </c>
      <c r="N10111" s="6">
        <f>IF(AND(D10111&lt;=TOTAL_BEDS,J10111&lt;=TEMP_WORKER_MAX*TEMP_WORKER_HRS),1,0)</f>
        <v>1</v>
      </c>
      <c r="O10111" s="2">
        <f>L10111-M10111-K10111-FIXED_COSTS</f>
        <v>101.56726066746342</v>
      </c>
      <c r="P10111" s="2">
        <f>IF(N10111=1,O10111,"")</f>
        <v>101.56726066746342</v>
      </c>
    </row>
    <row r="10112">
      <c r="A10112" s="6">
        <v>15</v>
      </c>
      <c r="B10112" s="6">
        <v>11</v>
      </c>
      <c r="C10112" s="6">
        <v>2</v>
      </c>
      <c r="D10112" s="6">
        <f>A10112+B10112+C10112</f>
        <v>28</v>
      </c>
      <c r="E10112" s="5">
        <f>IF(A10112=0,0,A10112*LABOR_HRS_WK_TOM*SEASON_WEEKS*(1+DIM_PCT_TOM)^A10112)</f>
        <v>5639.285028711136</v>
      </c>
      <c r="F10112" s="5">
        <f>IF(B10112=0,0,B10112*LABOR_HRS_WK_CAR*SEASON_WEEKS*(1+DIM_PCT_CAR)^B10112)</f>
        <v>432.98859707441773</v>
      </c>
      <c r="G10112" s="5">
        <f>IF(C10112=0,0,C10112*LABOR_HRS_WK_MES*SEASON_WEEKS*(1+DIM_PCT_MES)^C10112)</f>
        <v>92.2640625</v>
      </c>
      <c r="H10112" s="5">
        <f>E10112+F10112+G10112</f>
        <v>6164.5376882855544</v>
      </c>
      <c r="I10112" s="5">
        <f>MIN(H10112,FARMER_HRS)</f>
        <v>720</v>
      </c>
      <c r="J10112" s="5">
        <f>MAX(0,H10112-FARMER_HRS)</f>
        <v>5444.5376882855544</v>
      </c>
      <c r="K10112" s="2">
        <f>I10112*FARMER_RATE+J10112*TEMP_WORKER_RATE</f>
        <v>119523.22375495754</v>
      </c>
      <c r="L10112" s="2">
        <f>A10112*PRICE_TOM+B10112*PRICE_CAR+C10112*PRICE_MES</f>
        <v>160434</v>
      </c>
      <c r="M10112" s="2">
        <f>A10112*FERT_BED_TOM+B10112*FERT_BED_CAR+C10112*FERT_BED_MES</f>
        <v>19800</v>
      </c>
      <c r="N10112" s="6">
        <f>IF(AND(D10112&lt;=TOTAL_BEDS,J10112&lt;=TEMP_WORKER_MAX*TEMP_WORKER_HRS),1,0)</f>
        <v>1</v>
      </c>
      <c r="O10112" s="2">
        <f>L10112-M10112-K10112-FIXED_COSTS</f>
        <v>1110.7762450424634</v>
      </c>
      <c r="P10112" s="2">
        <f>IF(N10112=1,O10112,"")</f>
        <v>1110.7762450424634</v>
      </c>
    </row>
    <row r="10113">
      <c r="A10113" s="6">
        <v>15</v>
      </c>
      <c r="B10113" s="6">
        <v>11</v>
      </c>
      <c r="C10113" s="6">
        <v>3</v>
      </c>
      <c r="D10113" s="6">
        <f>A10113+B10113+C10113</f>
        <v>29</v>
      </c>
      <c r="E10113" s="5">
        <f>IF(A10113=0,0,A10113*LABOR_HRS_WK_TOM*SEASON_WEEKS*(1+DIM_PCT_TOM)^A10113)</f>
        <v>5639.285028711136</v>
      </c>
      <c r="F10113" s="5">
        <f>IF(B10113=0,0,B10113*LABOR_HRS_WK_CAR*SEASON_WEEKS*(1+DIM_PCT_CAR)^B10113)</f>
        <v>432.98859707441773</v>
      </c>
      <c r="G10113" s="5">
        <f>IF(C10113=0,0,C10113*LABOR_HRS_WK_MES*SEASON_WEEKS*(1+DIM_PCT_MES)^C10113)</f>
        <v>140.12604492187498</v>
      </c>
      <c r="H10113" s="5">
        <f>E10113+F10113+G10113</f>
        <v>6212.3996707074293</v>
      </c>
      <c r="I10113" s="5">
        <f>MIN(H10113,FARMER_HRS)</f>
        <v>720</v>
      </c>
      <c r="J10113" s="5">
        <f>MAX(0,H10113-FARMER_HRS)</f>
        <v>5492.3996707074293</v>
      </c>
      <c r="K10113" s="2">
        <f>I10113*FARMER_RATE+J10113*TEMP_WORKER_RATE</f>
        <v>120354.16094978176</v>
      </c>
      <c r="L10113" s="2">
        <f>A10113*PRICE_TOM+B10113*PRICE_CAR+C10113*PRICE_MES</f>
        <v>163134</v>
      </c>
      <c r="M10113" s="2">
        <f>A10113*FERT_BED_TOM+B10113*FERT_BED_CAR+C10113*FERT_BED_MES</f>
        <v>20680</v>
      </c>
      <c r="N10113" s="6">
        <f>IF(AND(D10113&lt;=TOTAL_BEDS,J10113&lt;=TEMP_WORKER_MAX*TEMP_WORKER_HRS),1,0)</f>
        <v>1</v>
      </c>
      <c r="O10113" s="2">
        <f>L10113-M10113-K10113-FIXED_COSTS</f>
        <v>2099.8390502182447</v>
      </c>
      <c r="P10113" s="2">
        <f>IF(N10113=1,O10113,"")</f>
        <v>2099.8390502182447</v>
      </c>
    </row>
    <row r="10114">
      <c r="A10114" s="6">
        <v>15</v>
      </c>
      <c r="B10114" s="6">
        <v>11</v>
      </c>
      <c r="C10114" s="6">
        <v>4</v>
      </c>
      <c r="D10114" s="6">
        <f>A10114+B10114+C10114</f>
        <v>30</v>
      </c>
      <c r="E10114" s="5">
        <f>IF(A10114=0,0,A10114*LABOR_HRS_WK_TOM*SEASON_WEEKS*(1+DIM_PCT_TOM)^A10114)</f>
        <v>5639.285028711136</v>
      </c>
      <c r="F10114" s="5">
        <f>IF(B10114=0,0,B10114*LABOR_HRS_WK_CAR*SEASON_WEEKS*(1+DIM_PCT_CAR)^B10114)</f>
        <v>432.98859707441773</v>
      </c>
      <c r="G10114" s="5">
        <f>IF(C10114=0,0,C10114*LABOR_HRS_WK_MES*SEASON_WEEKS*(1+DIM_PCT_MES)^C10114)</f>
        <v>189.17016064453119</v>
      </c>
      <c r="H10114" s="5">
        <f>E10114+F10114+G10114</f>
        <v>6261.4437864300853</v>
      </c>
      <c r="I10114" s="5">
        <f>MIN(H10114,FARMER_HRS)</f>
        <v>720</v>
      </c>
      <c r="J10114" s="5">
        <f>MAX(0,H10114-FARMER_HRS)</f>
        <v>5541.4437864300853</v>
      </c>
      <c r="K10114" s="2">
        <f>I10114*FARMER_RATE+J10114*TEMP_WORKER_RATE</f>
        <v>121205.62129218898</v>
      </c>
      <c r="L10114" s="2">
        <f>A10114*PRICE_TOM+B10114*PRICE_CAR+C10114*PRICE_MES</f>
        <v>165834</v>
      </c>
      <c r="M10114" s="2">
        <f>A10114*FERT_BED_TOM+B10114*FERT_BED_CAR+C10114*FERT_BED_MES</f>
        <v>21560</v>
      </c>
      <c r="N10114" s="6">
        <f>IF(AND(D10114&lt;=TOTAL_BEDS,J10114&lt;=TEMP_WORKER_MAX*TEMP_WORKER_HRS),1,0)</f>
        <v>1</v>
      </c>
      <c r="O10114" s="2">
        <f>L10114-M10114-K10114-FIXED_COSTS</f>
        <v>3068.3787078110181</v>
      </c>
      <c r="P10114" s="2">
        <f>IF(N10114=1,O10114,"")</f>
        <v>3068.3787078110181</v>
      </c>
    </row>
    <row r="10115">
      <c r="A10115" s="6">
        <v>15</v>
      </c>
      <c r="B10115" s="6">
        <v>11</v>
      </c>
      <c r="C10115" s="6">
        <v>5</v>
      </c>
      <c r="D10115" s="6">
        <f>A10115+B10115+C10115</f>
        <v>31</v>
      </c>
      <c r="E10115" s="5">
        <f>IF(A10115=0,0,A10115*LABOR_HRS_WK_TOM*SEASON_WEEKS*(1+DIM_PCT_TOM)^A10115)</f>
        <v>5639.285028711136</v>
      </c>
      <c r="F10115" s="5">
        <f>IF(B10115=0,0,B10115*LABOR_HRS_WK_CAR*SEASON_WEEKS*(1+DIM_PCT_CAR)^B10115)</f>
        <v>432.98859707441773</v>
      </c>
      <c r="G10115" s="5">
        <f>IF(C10115=0,0,C10115*LABOR_HRS_WK_MES*SEASON_WEEKS*(1+DIM_PCT_MES)^C10115)</f>
        <v>239.41848456573481</v>
      </c>
      <c r="H10115" s="5">
        <f>E10115+F10115+G10115</f>
        <v>6311.6921103512886</v>
      </c>
      <c r="I10115" s="5">
        <f>MIN(H10115,FARMER_HRS)</f>
        <v>720</v>
      </c>
      <c r="J10115" s="5">
        <f>MAX(0,H10115-FARMER_HRS)</f>
        <v>5591.6921103512886</v>
      </c>
      <c r="K10115" s="2">
        <f>I10115*FARMER_RATE+J10115*TEMP_WORKER_RATE</f>
        <v>122077.98802693209</v>
      </c>
      <c r="L10115" s="2">
        <f>A10115*PRICE_TOM+B10115*PRICE_CAR+C10115*PRICE_MES</f>
        <v>168534</v>
      </c>
      <c r="M10115" s="2">
        <f>A10115*FERT_BED_TOM+B10115*FERT_BED_CAR+C10115*FERT_BED_MES</f>
        <v>22440</v>
      </c>
      <c r="N10115" s="6">
        <f>IF(AND(D10115&lt;=TOTAL_BEDS,J10115&lt;=TEMP_WORKER_MAX*TEMP_WORKER_HRS),1,0)</f>
        <v>1</v>
      </c>
      <c r="O10115" s="2">
        <f>L10115-M10115-K10115-FIXED_COSTS</f>
        <v>4016.0119730679144</v>
      </c>
      <c r="P10115" s="2">
        <f>IF(N10115=1,O10115,"")</f>
        <v>4016.0119730679144</v>
      </c>
    </row>
    <row r="10116">
      <c r="A10116" s="6">
        <v>15</v>
      </c>
      <c r="B10116" s="6">
        <v>11</v>
      </c>
      <c r="C10116" s="6">
        <v>6</v>
      </c>
      <c r="D10116" s="6">
        <f>A10116+B10116+C10116</f>
        <v>32</v>
      </c>
      <c r="E10116" s="5">
        <f>IF(A10116=0,0,A10116*LABOR_HRS_WK_TOM*SEASON_WEEKS*(1+DIM_PCT_TOM)^A10116)</f>
        <v>5639.285028711136</v>
      </c>
      <c r="F10116" s="5">
        <f>IF(B10116=0,0,B10116*LABOR_HRS_WK_CAR*SEASON_WEEKS*(1+DIM_PCT_CAR)^B10116)</f>
        <v>432.98859707441773</v>
      </c>
      <c r="G10116" s="5">
        <f>IF(C10116=0,0,C10116*LABOR_HRS_WK_MES*SEASON_WEEKS*(1+DIM_PCT_MES)^C10116)</f>
        <v>290.89345874736773</v>
      </c>
      <c r="H10116" s="5">
        <f>E10116+F10116+G10116</f>
        <v>6363.1670845329218</v>
      </c>
      <c r="I10116" s="5">
        <f>MIN(H10116,FARMER_HRS)</f>
        <v>720</v>
      </c>
      <c r="J10116" s="5">
        <f>MAX(0,H10116-FARMER_HRS)</f>
        <v>5643.1670845329218</v>
      </c>
      <c r="K10116" s="2">
        <f>I10116*FARMER_RATE+J10116*TEMP_WORKER_RATE</f>
        <v>122971.650773141</v>
      </c>
      <c r="L10116" s="2">
        <f>A10116*PRICE_TOM+B10116*PRICE_CAR+C10116*PRICE_MES</f>
        <v>171234</v>
      </c>
      <c r="M10116" s="2">
        <f>A10116*FERT_BED_TOM+B10116*FERT_BED_CAR+C10116*FERT_BED_MES</f>
        <v>23320</v>
      </c>
      <c r="N10116" s="6">
        <f>IF(AND(D10116&lt;=TOTAL_BEDS,J10116&lt;=TEMP_WORKER_MAX*TEMP_WORKER_HRS),1,0)</f>
        <v>1</v>
      </c>
      <c r="O10116" s="2">
        <f>L10116-M10116-K10116-FIXED_COSTS</f>
        <v>4942.3492268590053</v>
      </c>
      <c r="P10116" s="2">
        <f>IF(N10116=1,O10116,"")</f>
        <v>4942.3492268590053</v>
      </c>
    </row>
    <row r="10117">
      <c r="A10117" s="6">
        <v>15</v>
      </c>
      <c r="B10117" s="6">
        <v>11</v>
      </c>
      <c r="C10117" s="6">
        <v>7</v>
      </c>
      <c r="D10117" s="6">
        <f>A10117+B10117+C10117</f>
        <v>33</v>
      </c>
      <c r="E10117" s="5">
        <f>IF(A10117=0,0,A10117*LABOR_HRS_WK_TOM*SEASON_WEEKS*(1+DIM_PCT_TOM)^A10117)</f>
        <v>5639.285028711136</v>
      </c>
      <c r="F10117" s="5">
        <f>IF(B10117=0,0,B10117*LABOR_HRS_WK_CAR*SEASON_WEEKS*(1+DIM_PCT_CAR)^B10117)</f>
        <v>432.98859707441773</v>
      </c>
      <c r="G10117" s="5">
        <f>IF(C10117=0,0,C10117*LABOR_HRS_WK_MES*SEASON_WEEKS*(1+DIM_PCT_MES)^C10117)</f>
        <v>343.61789814532818</v>
      </c>
      <c r="H10117" s="5">
        <f>E10117+F10117+G10117</f>
        <v>6415.8915239308826</v>
      </c>
      <c r="I10117" s="5">
        <f>MIN(H10117,FARMER_HRS)</f>
        <v>720</v>
      </c>
      <c r="J10117" s="5">
        <f>MAX(0,H10117-FARMER_HRS)</f>
        <v>5695.8915239308826</v>
      </c>
      <c r="K10117" s="2">
        <f>I10117*FARMER_RATE+J10117*TEMP_WORKER_RATE</f>
        <v>123887.00562380004</v>
      </c>
      <c r="L10117" s="2">
        <f>A10117*PRICE_TOM+B10117*PRICE_CAR+C10117*PRICE_MES</f>
        <v>173934</v>
      </c>
      <c r="M10117" s="2">
        <f>A10117*FERT_BED_TOM+B10117*FERT_BED_CAR+C10117*FERT_BED_MES</f>
        <v>24200</v>
      </c>
      <c r="N10117" s="6">
        <f>IF(AND(D10117&lt;=TOTAL_BEDS,J10117&lt;=TEMP_WORKER_MAX*TEMP_WORKER_HRS),1,0)</f>
        <v>1</v>
      </c>
      <c r="O10117" s="2">
        <f>L10117-M10117-K10117-FIXED_COSTS</f>
        <v>5846.99437619996</v>
      </c>
      <c r="P10117" s="2">
        <f>IF(N10117=1,O10117,"")</f>
        <v>5846.99437619996</v>
      </c>
    </row>
    <row r="10118">
      <c r="A10118" s="6">
        <v>15</v>
      </c>
      <c r="B10118" s="6">
        <v>11</v>
      </c>
      <c r="C10118" s="6">
        <v>8</v>
      </c>
      <c r="D10118" s="6">
        <f>A10118+B10118+C10118</f>
        <v>34</v>
      </c>
      <c r="E10118" s="5">
        <f>IF(A10118=0,0,A10118*LABOR_HRS_WK_TOM*SEASON_WEEKS*(1+DIM_PCT_TOM)^A10118)</f>
        <v>5639.285028711136</v>
      </c>
      <c r="F10118" s="5">
        <f>IF(B10118=0,0,B10118*LABOR_HRS_WK_CAR*SEASON_WEEKS*(1+DIM_PCT_CAR)^B10118)</f>
        <v>432.98859707441773</v>
      </c>
      <c r="G10118" s="5">
        <f>IF(C10118=0,0,C10118*LABOR_HRS_WK_MES*SEASON_WEEKS*(1+DIM_PCT_MES)^C10118)</f>
        <v>397.61499642530833</v>
      </c>
      <c r="H10118" s="5">
        <f>E10118+F10118+G10118</f>
        <v>6469.8886222108622</v>
      </c>
      <c r="I10118" s="5">
        <f>MIN(H10118,FARMER_HRS)</f>
        <v>720</v>
      </c>
      <c r="J10118" s="5">
        <f>MAX(0,H10118-FARMER_HRS)</f>
        <v>5749.8886222108622</v>
      </c>
      <c r="K10118" s="2">
        <f>I10118*FARMER_RATE+J10118*TEMP_WORKER_RATE</f>
        <v>124824.45524671636</v>
      </c>
      <c r="L10118" s="2">
        <f>A10118*PRICE_TOM+B10118*PRICE_CAR+C10118*PRICE_MES</f>
        <v>176634</v>
      </c>
      <c r="M10118" s="2">
        <f>A10118*FERT_BED_TOM+B10118*FERT_BED_CAR+C10118*FERT_BED_MES</f>
        <v>25080</v>
      </c>
      <c r="N10118" s="6">
        <f>IF(AND(D10118&lt;=TOTAL_BEDS,J10118&lt;=TEMP_WORKER_MAX*TEMP_WORKER_HRS),1,0)</f>
        <v>1</v>
      </c>
      <c r="O10118" s="2">
        <f>L10118-M10118-K10118-FIXED_COSTS</f>
        <v>6729.5447532836406</v>
      </c>
      <c r="P10118" s="2">
        <f>IF(N10118=1,O10118,"")</f>
        <v>6729.5447532836406</v>
      </c>
    </row>
    <row r="10119">
      <c r="A10119" s="6">
        <v>15</v>
      </c>
      <c r="B10119" s="6">
        <v>11</v>
      </c>
      <c r="C10119" s="6">
        <v>9</v>
      </c>
      <c r="D10119" s="6">
        <f>A10119+B10119+C10119</f>
        <v>35</v>
      </c>
      <c r="E10119" s="5">
        <f>IF(A10119=0,0,A10119*LABOR_HRS_WK_TOM*SEASON_WEEKS*(1+DIM_PCT_TOM)^A10119)</f>
        <v>5639.285028711136</v>
      </c>
      <c r="F10119" s="5">
        <f>IF(B10119=0,0,B10119*LABOR_HRS_WK_CAR*SEASON_WEEKS*(1+DIM_PCT_CAR)^B10119)</f>
        <v>432.98859707441773</v>
      </c>
      <c r="G10119" s="5">
        <f>IF(C10119=0,0,C10119*LABOR_HRS_WK_MES*SEASON_WEEKS*(1+DIM_PCT_MES)^C10119)</f>
        <v>452.90833186570273</v>
      </c>
      <c r="H10119" s="5">
        <f>E10119+F10119+G10119</f>
        <v>6525.1819576512571</v>
      </c>
      <c r="I10119" s="5">
        <f>MIN(H10119,FARMER_HRS)</f>
        <v>720</v>
      </c>
      <c r="J10119" s="5">
        <f>MAX(0,H10119-FARMER_HRS)</f>
        <v>5805.1819576512571</v>
      </c>
      <c r="K10119" s="2">
        <f>I10119*FARMER_RATE+J10119*TEMP_WORKER_RATE</f>
        <v>125784.40898700099</v>
      </c>
      <c r="L10119" s="2">
        <f>A10119*PRICE_TOM+B10119*PRICE_CAR+C10119*PRICE_MES</f>
        <v>179334</v>
      </c>
      <c r="M10119" s="2">
        <f>A10119*FERT_BED_TOM+B10119*FERT_BED_CAR+C10119*FERT_BED_MES</f>
        <v>25960</v>
      </c>
      <c r="N10119" s="6">
        <f>IF(AND(D10119&lt;=TOTAL_BEDS,J10119&lt;=TEMP_WORKER_MAX*TEMP_WORKER_HRS),1,0)</f>
        <v>0</v>
      </c>
      <c r="O10119" s="2">
        <f>L10119-M10119-K10119-FIXED_COSTS</f>
        <v>7589.5910129990079</v>
      </c>
      <c r="P10119" s="2">
        <f>IF(N10119=1,O10119,"")</f>
      </c>
    </row>
    <row r="10120">
      <c r="A10120" s="6">
        <v>15</v>
      </c>
      <c r="B10120" s="6">
        <v>11</v>
      </c>
      <c r="C10120" s="6">
        <v>10</v>
      </c>
      <c r="D10120" s="6">
        <f>A10120+B10120+C10120</f>
        <v>36</v>
      </c>
      <c r="E10120" s="5">
        <f>IF(A10120=0,0,A10120*LABOR_HRS_WK_TOM*SEASON_WEEKS*(1+DIM_PCT_TOM)^A10120)</f>
        <v>5639.285028711136</v>
      </c>
      <c r="F10120" s="5">
        <f>IF(B10120=0,0,B10120*LABOR_HRS_WK_CAR*SEASON_WEEKS*(1+DIM_PCT_CAR)^B10120)</f>
        <v>432.98859707441773</v>
      </c>
      <c r="G10120" s="5">
        <f>IF(C10120=0,0,C10120*LABOR_HRS_WK_MES*SEASON_WEEKS*(1+DIM_PCT_MES)^C10120)</f>
        <v>509.52187334891551</v>
      </c>
      <c r="H10120" s="5">
        <f>E10120+F10120+G10120</f>
        <v>6581.7954991344695</v>
      </c>
      <c r="I10120" s="5">
        <f>MIN(H10120,FARMER_HRS)</f>
        <v>720</v>
      </c>
      <c r="J10120" s="5">
        <f>MAX(0,H10120-FARMER_HRS)</f>
        <v>5861.7954991344695</v>
      </c>
      <c r="K10120" s="2">
        <f>I10120*FARMER_RATE+J10120*TEMP_WORKER_RATE</f>
        <v>126767.28297108454</v>
      </c>
      <c r="L10120" s="2">
        <f>A10120*PRICE_TOM+B10120*PRICE_CAR+C10120*PRICE_MES</f>
        <v>182034</v>
      </c>
      <c r="M10120" s="2">
        <f>A10120*FERT_BED_TOM+B10120*FERT_BED_CAR+C10120*FERT_BED_MES</f>
        <v>26840</v>
      </c>
      <c r="N10120" s="6">
        <f>IF(AND(D10120&lt;=TOTAL_BEDS,J10120&lt;=TEMP_WORKER_MAX*TEMP_WORKER_HRS),1,0)</f>
        <v>0</v>
      </c>
      <c r="O10120" s="2">
        <f>L10120-M10120-K10120-FIXED_COSTS</f>
        <v>8426.71702891546</v>
      </c>
      <c r="P10120" s="2">
        <f>IF(N10120=1,O10120,"")</f>
      </c>
    </row>
    <row r="10121">
      <c r="A10121" s="6">
        <v>15</v>
      </c>
      <c r="B10121" s="6">
        <v>11</v>
      </c>
      <c r="C10121" s="6">
        <v>11</v>
      </c>
      <c r="D10121" s="6">
        <f>A10121+B10121+C10121</f>
        <v>37</v>
      </c>
      <c r="E10121" s="5">
        <f>IF(A10121=0,0,A10121*LABOR_HRS_WK_TOM*SEASON_WEEKS*(1+DIM_PCT_TOM)^A10121)</f>
        <v>5639.285028711136</v>
      </c>
      <c r="F10121" s="5">
        <f>IF(B10121=0,0,B10121*LABOR_HRS_WK_CAR*SEASON_WEEKS*(1+DIM_PCT_CAR)^B10121)</f>
        <v>432.98859707441773</v>
      </c>
      <c r="G10121" s="5">
        <f>IF(C10121=0,0,C10121*LABOR_HRS_WK_MES*SEASON_WEEKS*(1+DIM_PCT_MES)^C10121)</f>
        <v>567.47998644235463</v>
      </c>
      <c r="H10121" s="5">
        <f>E10121+F10121+G10121</f>
        <v>6639.7536122279089</v>
      </c>
      <c r="I10121" s="5">
        <f>MIN(H10121,FARMER_HRS)</f>
        <v>720</v>
      </c>
      <c r="J10121" s="5">
        <f>MAX(0,H10121-FARMER_HRS)</f>
        <v>5919.7536122279089</v>
      </c>
      <c r="K10121" s="2">
        <f>I10121*FARMER_RATE+J10121*TEMP_WORKER_RATE</f>
        <v>127773.50021229008</v>
      </c>
      <c r="L10121" s="2">
        <f>A10121*PRICE_TOM+B10121*PRICE_CAR+C10121*PRICE_MES</f>
        <v>184734</v>
      </c>
      <c r="M10121" s="2">
        <f>A10121*FERT_BED_TOM+B10121*FERT_BED_CAR+C10121*FERT_BED_MES</f>
        <v>27720</v>
      </c>
      <c r="N10121" s="6">
        <f>IF(AND(D10121&lt;=TOTAL_BEDS,J10121&lt;=TEMP_WORKER_MAX*TEMP_WORKER_HRS),1,0)</f>
        <v>0</v>
      </c>
      <c r="O10121" s="2">
        <f>L10121-M10121-K10121-FIXED_COSTS</f>
        <v>9240.4997877099231</v>
      </c>
      <c r="P10121" s="2">
        <f>IF(N10121=1,O10121,"")</f>
      </c>
    </row>
    <row r="10122">
      <c r="A10122" s="6">
        <v>15</v>
      </c>
      <c r="B10122" s="6">
        <v>11</v>
      </c>
      <c r="C10122" s="6">
        <v>12</v>
      </c>
      <c r="D10122" s="6">
        <f>A10122+B10122+C10122</f>
        <v>38</v>
      </c>
      <c r="E10122" s="5">
        <f>IF(A10122=0,0,A10122*LABOR_HRS_WK_TOM*SEASON_WEEKS*(1+DIM_PCT_TOM)^A10122)</f>
        <v>5639.285028711136</v>
      </c>
      <c r="F10122" s="5">
        <f>IF(B10122=0,0,B10122*LABOR_HRS_WK_CAR*SEASON_WEEKS*(1+DIM_PCT_CAR)^B10122)</f>
        <v>432.98859707441773</v>
      </c>
      <c r="G10122" s="5">
        <f>IF(C10122=0,0,C10122*LABOR_HRS_WK_MES*SEASON_WEEKS*(1+DIM_PCT_MES)^C10122)</f>
        <v>626.807439570419</v>
      </c>
      <c r="H10122" s="5">
        <f>E10122+F10122+G10122</f>
        <v>6699.0810653559729</v>
      </c>
      <c r="I10122" s="5">
        <f>MIN(H10122,FARMER_HRS)</f>
        <v>720</v>
      </c>
      <c r="J10122" s="5">
        <f>MAX(0,H10122-FARMER_HRS)</f>
        <v>5979.0810653559729</v>
      </c>
      <c r="K10122" s="2">
        <f>I10122*FARMER_RATE+J10122*TEMP_WORKER_RATE</f>
        <v>128803.49071798564</v>
      </c>
      <c r="L10122" s="2">
        <f>A10122*PRICE_TOM+B10122*PRICE_CAR+C10122*PRICE_MES</f>
        <v>187434</v>
      </c>
      <c r="M10122" s="2">
        <f>A10122*FERT_BED_TOM+B10122*FERT_BED_CAR+C10122*FERT_BED_MES</f>
        <v>28600</v>
      </c>
      <c r="N10122" s="6">
        <f>IF(AND(D10122&lt;=TOTAL_BEDS,J10122&lt;=TEMP_WORKER_MAX*TEMP_WORKER_HRS),1,0)</f>
        <v>0</v>
      </c>
      <c r="O10122" s="2">
        <f>L10122-M10122-K10122-FIXED_COSTS</f>
        <v>10030.509282014362</v>
      </c>
      <c r="P10122" s="2">
        <f>IF(N10122=1,O10122,"")</f>
      </c>
    </row>
    <row r="10123">
      <c r="A10123" s="6">
        <v>15</v>
      </c>
      <c r="B10123" s="6">
        <v>11</v>
      </c>
      <c r="C10123" s="6">
        <v>13</v>
      </c>
      <c r="D10123" s="6">
        <f>A10123+B10123+C10123</f>
        <v>39</v>
      </c>
      <c r="E10123" s="5">
        <f>IF(A10123=0,0,A10123*LABOR_HRS_WK_TOM*SEASON_WEEKS*(1+DIM_PCT_TOM)^A10123)</f>
        <v>5639.285028711136</v>
      </c>
      <c r="F10123" s="5">
        <f>IF(B10123=0,0,B10123*LABOR_HRS_WK_CAR*SEASON_WEEKS*(1+DIM_PCT_CAR)^B10123)</f>
        <v>432.98859707441773</v>
      </c>
      <c r="G10123" s="5">
        <f>IF(C10123=0,0,C10123*LABOR_HRS_WK_MES*SEASON_WEEKS*(1+DIM_PCT_MES)^C10123)</f>
        <v>687.52941027880331</v>
      </c>
      <c r="H10123" s="5">
        <f>E10123+F10123+G10123</f>
        <v>6759.803036064357</v>
      </c>
      <c r="I10123" s="5">
        <f>MIN(H10123,FARMER_HRS)</f>
        <v>720</v>
      </c>
      <c r="J10123" s="5">
        <f>MAX(0,H10123-FARMER_HRS)</f>
        <v>6039.803036064357</v>
      </c>
      <c r="K10123" s="2">
        <f>I10123*FARMER_RATE+J10123*TEMP_WORKER_RATE</f>
        <v>129857.69159833953</v>
      </c>
      <c r="L10123" s="2">
        <f>A10123*PRICE_TOM+B10123*PRICE_CAR+C10123*PRICE_MES</f>
        <v>190134</v>
      </c>
      <c r="M10123" s="2">
        <f>A10123*FERT_BED_TOM+B10123*FERT_BED_CAR+C10123*FERT_BED_MES</f>
        <v>29480</v>
      </c>
      <c r="N10123" s="6">
        <f>IF(AND(D10123&lt;=TOTAL_BEDS,J10123&lt;=TEMP_WORKER_MAX*TEMP_WORKER_HRS),1,0)</f>
        <v>0</v>
      </c>
      <c r="O10123" s="2">
        <f>L10123-M10123-K10123-FIXED_COSTS</f>
        <v>10796.30840166047</v>
      </c>
      <c r="P10123" s="2">
        <f>IF(N10123=1,O10123,"")</f>
      </c>
    </row>
    <row r="10124">
      <c r="A10124" s="6">
        <v>15</v>
      </c>
      <c r="B10124" s="6">
        <v>11</v>
      </c>
      <c r="C10124" s="6">
        <v>14</v>
      </c>
      <c r="D10124" s="6">
        <f>A10124+B10124+C10124</f>
        <v>40</v>
      </c>
      <c r="E10124" s="5">
        <f>IF(A10124=0,0,A10124*LABOR_HRS_WK_TOM*SEASON_WEEKS*(1+DIM_PCT_TOM)^A10124)</f>
        <v>5639.285028711136</v>
      </c>
      <c r="F10124" s="5">
        <f>IF(B10124=0,0,B10124*LABOR_HRS_WK_CAR*SEASON_WEEKS*(1+DIM_PCT_CAR)^B10124)</f>
        <v>432.98859707441773</v>
      </c>
      <c r="G10124" s="5">
        <f>IF(C10124=0,0,C10124*LABOR_HRS_WK_MES*SEASON_WEEKS*(1+DIM_PCT_MES)^C10124)</f>
        <v>749.67149159246435</v>
      </c>
      <c r="H10124" s="5">
        <f>E10124+F10124+G10124</f>
        <v>6821.945117378018</v>
      </c>
      <c r="I10124" s="5">
        <f>MIN(H10124,FARMER_HRS)</f>
        <v>720</v>
      </c>
      <c r="J10124" s="5">
        <f>MAX(0,H10124-FARMER_HRS)</f>
        <v>6101.945117378018</v>
      </c>
      <c r="K10124" s="2">
        <f>I10124*FARMER_RATE+J10124*TEMP_WORKER_RATE</f>
        <v>130936.5471767017</v>
      </c>
      <c r="L10124" s="2">
        <f>A10124*PRICE_TOM+B10124*PRICE_CAR+C10124*PRICE_MES</f>
        <v>192834</v>
      </c>
      <c r="M10124" s="2">
        <f>A10124*FERT_BED_TOM+B10124*FERT_BED_CAR+C10124*FERT_BED_MES</f>
        <v>30360</v>
      </c>
      <c r="N10124" s="6">
        <f>IF(AND(D10124&lt;=TOTAL_BEDS,J10124&lt;=TEMP_WORKER_MAX*TEMP_WORKER_HRS),1,0)</f>
        <v>0</v>
      </c>
      <c r="O10124" s="2">
        <f>L10124-M10124-K10124-FIXED_COSTS</f>
        <v>11537.4528232983</v>
      </c>
      <c r="P10124" s="2">
        <f>IF(N10124=1,O10124,"")</f>
      </c>
    </row>
    <row r="10125">
      <c r="A10125" s="6">
        <v>15</v>
      </c>
      <c r="B10125" s="6">
        <v>11</v>
      </c>
      <c r="C10125" s="6">
        <v>15</v>
      </c>
      <c r="D10125" s="6">
        <f>A10125+B10125+C10125</f>
        <v>41</v>
      </c>
      <c r="E10125" s="5">
        <f>IF(A10125=0,0,A10125*LABOR_HRS_WK_TOM*SEASON_WEEKS*(1+DIM_PCT_TOM)^A10125)</f>
        <v>5639.285028711136</v>
      </c>
      <c r="F10125" s="5">
        <f>IF(B10125=0,0,B10125*LABOR_HRS_WK_CAR*SEASON_WEEKS*(1+DIM_PCT_CAR)^B10125)</f>
        <v>432.98859707441773</v>
      </c>
      <c r="G10125" s="5">
        <f>IF(C10125=0,0,C10125*LABOR_HRS_WK_MES*SEASON_WEEKS*(1+DIM_PCT_MES)^C10125)</f>
        <v>813.25969846861074</v>
      </c>
      <c r="H10125" s="5">
        <f>E10125+F10125+G10125</f>
        <v>6885.5333242541647</v>
      </c>
      <c r="I10125" s="5">
        <f>MIN(H10125,FARMER_HRS)</f>
        <v>720</v>
      </c>
      <c r="J10125" s="5">
        <f>MAX(0,H10125-FARMER_HRS)</f>
        <v>6165.5333242541647</v>
      </c>
      <c r="K10125" s="2">
        <f>I10125*FARMER_RATE+J10125*TEMP_WORKER_RATE</f>
        <v>132040.50910163479</v>
      </c>
      <c r="L10125" s="2">
        <f>A10125*PRICE_TOM+B10125*PRICE_CAR+C10125*PRICE_MES</f>
        <v>195534</v>
      </c>
      <c r="M10125" s="2">
        <f>A10125*FERT_BED_TOM+B10125*FERT_BED_CAR+C10125*FERT_BED_MES</f>
        <v>31240</v>
      </c>
      <c r="N10125" s="6">
        <f>IF(AND(D10125&lt;=TOTAL_BEDS,J10125&lt;=TEMP_WORKER_MAX*TEMP_WORKER_HRS),1,0)</f>
        <v>0</v>
      </c>
      <c r="O10125" s="2">
        <f>L10125-M10125-K10125-FIXED_COSTS</f>
        <v>12253.490898365213</v>
      </c>
      <c r="P10125" s="2">
        <f>IF(N10125=1,O10125,"")</f>
      </c>
    </row>
    <row r="10126">
      <c r="A10126" s="6">
        <v>15</v>
      </c>
      <c r="B10126" s="6">
        <v>11</v>
      </c>
      <c r="C10126" s="6">
        <v>16</v>
      </c>
      <c r="D10126" s="6">
        <f>A10126+B10126+C10126</f>
        <v>42</v>
      </c>
      <c r="E10126" s="5">
        <f>IF(A10126=0,0,A10126*LABOR_HRS_WK_TOM*SEASON_WEEKS*(1+DIM_PCT_TOM)^A10126)</f>
        <v>5639.285028711136</v>
      </c>
      <c r="F10126" s="5">
        <f>IF(B10126=0,0,B10126*LABOR_HRS_WK_CAR*SEASON_WEEKS*(1+DIM_PCT_CAR)^B10126)</f>
        <v>432.98859707441773</v>
      </c>
      <c r="G10126" s="5">
        <f>IF(C10126=0,0,C10126*LABOR_HRS_WK_MES*SEASON_WEEKS*(1+DIM_PCT_MES)^C10126)</f>
        <v>878.32047434609967</v>
      </c>
      <c r="H10126" s="5">
        <f>E10126+F10126+G10126</f>
        <v>6950.5941001316532</v>
      </c>
      <c r="I10126" s="5">
        <f>MIN(H10126,FARMER_HRS)</f>
        <v>720</v>
      </c>
      <c r="J10126" s="5">
        <f>MAX(0,H10126-FARMER_HRS)</f>
        <v>6230.5941001316532</v>
      </c>
      <c r="K10126" s="2">
        <f>I10126*FARMER_RATE+J10126*TEMP_WORKER_RATE</f>
        <v>133170.03646061898</v>
      </c>
      <c r="L10126" s="2">
        <f>A10126*PRICE_TOM+B10126*PRICE_CAR+C10126*PRICE_MES</f>
        <v>198234</v>
      </c>
      <c r="M10126" s="2">
        <f>A10126*FERT_BED_TOM+B10126*FERT_BED_CAR+C10126*FERT_BED_MES</f>
        <v>32120</v>
      </c>
      <c r="N10126" s="6">
        <f>IF(AND(D10126&lt;=TOTAL_BEDS,J10126&lt;=TEMP_WORKER_MAX*TEMP_WORKER_HRS),1,0)</f>
        <v>0</v>
      </c>
      <c r="O10126" s="2">
        <f>L10126-M10126-K10126-FIXED_COSTS</f>
        <v>12943.963539381017</v>
      </c>
      <c r="P10126" s="2">
        <f>IF(N10126=1,O10126,"")</f>
      </c>
    </row>
    <row r="10127">
      <c r="A10127" s="6">
        <v>15</v>
      </c>
      <c r="B10127" s="6">
        <v>11</v>
      </c>
      <c r="C10127" s="6">
        <v>17</v>
      </c>
      <c r="D10127" s="6">
        <f>A10127+B10127+C10127</f>
        <v>43</v>
      </c>
      <c r="E10127" s="5">
        <f>IF(A10127=0,0,A10127*LABOR_HRS_WK_TOM*SEASON_WEEKS*(1+DIM_PCT_TOM)^A10127)</f>
        <v>5639.285028711136</v>
      </c>
      <c r="F10127" s="5">
        <f>IF(B10127=0,0,B10127*LABOR_HRS_WK_CAR*SEASON_WEEKS*(1+DIM_PCT_CAR)^B10127)</f>
        <v>432.98859707441773</v>
      </c>
      <c r="G10127" s="5">
        <f>IF(C10127=0,0,C10127*LABOR_HRS_WK_MES*SEASON_WEEKS*(1+DIM_PCT_MES)^C10127)</f>
        <v>944.88069779263992</v>
      </c>
      <c r="H10127" s="5">
        <f>E10127+F10127+G10127</f>
        <v>7017.1543235781937</v>
      </c>
      <c r="I10127" s="5">
        <f>MIN(H10127,FARMER_HRS)</f>
        <v>720</v>
      </c>
      <c r="J10127" s="5">
        <f>MAX(0,H10127-FARMER_HRS)</f>
        <v>6297.1543235781937</v>
      </c>
      <c r="K10127" s="2">
        <f>I10127*FARMER_RATE+J10127*TEMP_WORKER_RATE</f>
        <v>134325.59589545475</v>
      </c>
      <c r="L10127" s="2">
        <f>A10127*PRICE_TOM+B10127*PRICE_CAR+C10127*PRICE_MES</f>
        <v>200934</v>
      </c>
      <c r="M10127" s="2">
        <f>A10127*FERT_BED_TOM+B10127*FERT_BED_CAR+C10127*FERT_BED_MES</f>
        <v>33000</v>
      </c>
      <c r="N10127" s="6">
        <f>IF(AND(D10127&lt;=TOTAL_BEDS,J10127&lt;=TEMP_WORKER_MAX*TEMP_WORKER_HRS),1,0)</f>
        <v>0</v>
      </c>
      <c r="O10127" s="2">
        <f>L10127-M10127-K10127-FIXED_COSTS</f>
        <v>13608.404104545247</v>
      </c>
      <c r="P10127" s="2">
        <f>IF(N10127=1,O10127,"")</f>
      </c>
    </row>
    <row r="10128">
      <c r="A10128" s="6">
        <v>15</v>
      </c>
      <c r="B10128" s="6">
        <v>11</v>
      </c>
      <c r="C10128" s="6">
        <v>18</v>
      </c>
      <c r="D10128" s="6">
        <f>A10128+B10128+C10128</f>
        <v>44</v>
      </c>
      <c r="E10128" s="5">
        <f>IF(A10128=0,0,A10128*LABOR_HRS_WK_TOM*SEASON_WEEKS*(1+DIM_PCT_TOM)^A10128)</f>
        <v>5639.285028711136</v>
      </c>
      <c r="F10128" s="5">
        <f>IF(B10128=0,0,B10128*LABOR_HRS_WK_CAR*SEASON_WEEKS*(1+DIM_PCT_CAR)^B10128)</f>
        <v>432.98859707441773</v>
      </c>
      <c r="G10128" s="5">
        <f>IF(C10128=0,0,C10128*LABOR_HRS_WK_MES*SEASON_WEEKS*(1+DIM_PCT_MES)^C10128)</f>
        <v>1012.9676892512272</v>
      </c>
      <c r="H10128" s="5">
        <f>E10128+F10128+G10128</f>
        <v>7085.2413150367811</v>
      </c>
      <c r="I10128" s="5">
        <f>MIN(H10128,FARMER_HRS)</f>
        <v>720</v>
      </c>
      <c r="J10128" s="5">
        <f>MAX(0,H10128-FARMER_HRS)</f>
        <v>6365.2413150367811</v>
      </c>
      <c r="K10128" s="2">
        <f>I10128*FARMER_RATE+J10128*TEMP_WORKER_RATE</f>
        <v>135507.66171938856</v>
      </c>
      <c r="L10128" s="2">
        <f>A10128*PRICE_TOM+B10128*PRICE_CAR+C10128*PRICE_MES</f>
        <v>203634</v>
      </c>
      <c r="M10128" s="2">
        <f>A10128*FERT_BED_TOM+B10128*FERT_BED_CAR+C10128*FERT_BED_MES</f>
        <v>33880</v>
      </c>
      <c r="N10128" s="6">
        <f>IF(AND(D10128&lt;=TOTAL_BEDS,J10128&lt;=TEMP_WORKER_MAX*TEMP_WORKER_HRS),1,0)</f>
        <v>0</v>
      </c>
      <c r="O10128" s="2">
        <f>L10128-M10128-K10128-FIXED_COSTS</f>
        <v>14246.338280611439</v>
      </c>
      <c r="P10128" s="2">
        <f>IF(N10128=1,O10128,"")</f>
      </c>
    </row>
    <row r="10129">
      <c r="A10129" s="6">
        <v>15</v>
      </c>
      <c r="B10129" s="6">
        <v>11</v>
      </c>
      <c r="C10129" s="6">
        <v>19</v>
      </c>
      <c r="D10129" s="6">
        <f>A10129+B10129+C10129</f>
        <v>45</v>
      </c>
      <c r="E10129" s="5">
        <f>IF(A10129=0,0,A10129*LABOR_HRS_WK_TOM*SEASON_WEEKS*(1+DIM_PCT_TOM)^A10129)</f>
        <v>5639.285028711136</v>
      </c>
      <c r="F10129" s="5">
        <f>IF(B10129=0,0,B10129*LABOR_HRS_WK_CAR*SEASON_WEEKS*(1+DIM_PCT_CAR)^B10129)</f>
        <v>432.98859707441773</v>
      </c>
      <c r="G10129" s="5">
        <f>IF(C10129=0,0,C10129*LABOR_HRS_WK_MES*SEASON_WEEKS*(1+DIM_PCT_MES)^C10129)</f>
        <v>1082.6092178872491</v>
      </c>
      <c r="H10129" s="5">
        <f>E10129+F10129+G10129</f>
        <v>7154.8828436728036</v>
      </c>
      <c r="I10129" s="5">
        <f>MIN(H10129,FARMER_HRS)</f>
        <v>720</v>
      </c>
      <c r="J10129" s="5">
        <f>MAX(0,H10129-FARMER_HRS)</f>
        <v>6434.8828436728036</v>
      </c>
      <c r="K10129" s="2">
        <f>I10129*FARMER_RATE+J10129*TEMP_WORKER_RATE</f>
        <v>136716.71603598617</v>
      </c>
      <c r="L10129" s="2">
        <f>A10129*PRICE_TOM+B10129*PRICE_CAR+C10129*PRICE_MES</f>
        <v>206334</v>
      </c>
      <c r="M10129" s="2">
        <f>A10129*FERT_BED_TOM+B10129*FERT_BED_CAR+C10129*FERT_BED_MES</f>
        <v>34760</v>
      </c>
      <c r="N10129" s="6">
        <f>IF(AND(D10129&lt;=TOTAL_BEDS,J10129&lt;=TEMP_WORKER_MAX*TEMP_WORKER_HRS),1,0)</f>
        <v>0</v>
      </c>
      <c r="O10129" s="2">
        <f>L10129-M10129-K10129-FIXED_COSTS</f>
        <v>14857.283964013826</v>
      </c>
      <c r="P10129" s="2">
        <f>IF(N10129=1,O10129,"")</f>
      </c>
    </row>
    <row r="10130">
      <c r="A10130" s="6">
        <v>15</v>
      </c>
      <c r="B10130" s="6">
        <v>11</v>
      </c>
      <c r="C10130" s="6">
        <v>20</v>
      </c>
      <c r="D10130" s="6">
        <f>A10130+B10130+C10130</f>
        <v>46</v>
      </c>
      <c r="E10130" s="5">
        <f>IF(A10130=0,0,A10130*LABOR_HRS_WK_TOM*SEASON_WEEKS*(1+DIM_PCT_TOM)^A10130)</f>
        <v>5639.285028711136</v>
      </c>
      <c r="F10130" s="5">
        <f>IF(B10130=0,0,B10130*LABOR_HRS_WK_CAR*SEASON_WEEKS*(1+DIM_PCT_CAR)^B10130)</f>
        <v>432.98859707441773</v>
      </c>
      <c r="G10130" s="5">
        <f>IF(C10130=0,0,C10130*LABOR_HRS_WK_MES*SEASON_WEEKS*(1+DIM_PCT_MES)^C10130)</f>
        <v>1153.8335085377259</v>
      </c>
      <c r="H10130" s="5">
        <f>E10130+F10130+G10130</f>
        <v>7226.10713432328</v>
      </c>
      <c r="I10130" s="5">
        <f>MIN(H10130,FARMER_HRS)</f>
        <v>720</v>
      </c>
      <c r="J10130" s="5">
        <f>MAX(0,H10130-FARMER_HRS)</f>
        <v>6506.10713432328</v>
      </c>
      <c r="K10130" s="2">
        <f>I10130*FARMER_RATE+J10130*TEMP_WORKER_RATE</f>
        <v>137953.24885977915</v>
      </c>
      <c r="L10130" s="2">
        <f>A10130*PRICE_TOM+B10130*PRICE_CAR+C10130*PRICE_MES</f>
        <v>209034</v>
      </c>
      <c r="M10130" s="2">
        <f>A10130*FERT_BED_TOM+B10130*FERT_BED_CAR+C10130*FERT_BED_MES</f>
        <v>35640</v>
      </c>
      <c r="N10130" s="6">
        <f>IF(AND(D10130&lt;=TOTAL_BEDS,J10130&lt;=TEMP_WORKER_MAX*TEMP_WORKER_HRS),1,0)</f>
        <v>0</v>
      </c>
      <c r="O10130" s="2">
        <f>L10130-M10130-K10130-FIXED_COSTS</f>
        <v>15440.751140220847</v>
      </c>
      <c r="P10130" s="2">
        <f>IF(N10130=1,O10130,"")</f>
      </c>
    </row>
    <row r="10131">
      <c r="A10131" s="6">
        <v>15</v>
      </c>
      <c r="B10131" s="6">
        <v>11</v>
      </c>
      <c r="C10131" s="6">
        <v>21</v>
      </c>
      <c r="D10131" s="6">
        <f>A10131+B10131+C10131</f>
        <v>47</v>
      </c>
      <c r="E10131" s="5">
        <f>IF(A10131=0,0,A10131*LABOR_HRS_WK_TOM*SEASON_WEEKS*(1+DIM_PCT_TOM)^A10131)</f>
        <v>5639.285028711136</v>
      </c>
      <c r="F10131" s="5">
        <f>IF(B10131=0,0,B10131*LABOR_HRS_WK_CAR*SEASON_WEEKS*(1+DIM_PCT_CAR)^B10131)</f>
        <v>432.98859707441773</v>
      </c>
      <c r="G10131" s="5">
        <f>IF(C10131=0,0,C10131*LABOR_HRS_WK_MES*SEASON_WEEKS*(1+DIM_PCT_MES)^C10131)</f>
        <v>1226.6692487641699</v>
      </c>
      <c r="H10131" s="5">
        <f>E10131+F10131+G10131</f>
        <v>7298.9428745497244</v>
      </c>
      <c r="I10131" s="5">
        <f>MIN(H10131,FARMER_HRS)</f>
        <v>720</v>
      </c>
      <c r="J10131" s="5">
        <f>MAX(0,H10131-FARMER_HRS)</f>
        <v>6578.9428745497244</v>
      </c>
      <c r="K10131" s="2">
        <f>I10131*FARMER_RATE+J10131*TEMP_WORKER_RATE</f>
        <v>139217.75823871049</v>
      </c>
      <c r="L10131" s="2">
        <f>A10131*PRICE_TOM+B10131*PRICE_CAR+C10131*PRICE_MES</f>
        <v>211734</v>
      </c>
      <c r="M10131" s="2">
        <f>A10131*FERT_BED_TOM+B10131*FERT_BED_CAR+C10131*FERT_BED_MES</f>
        <v>36520</v>
      </c>
      <c r="N10131" s="6">
        <f>IF(AND(D10131&lt;=TOTAL_BEDS,J10131&lt;=TEMP_WORKER_MAX*TEMP_WORKER_HRS),1,0)</f>
        <v>0</v>
      </c>
      <c r="O10131" s="2">
        <f>L10131-M10131-K10131-FIXED_COSTS</f>
        <v>15996.241761289508</v>
      </c>
      <c r="P10131" s="2">
        <f>IF(N10131=1,O10131,"")</f>
      </c>
    </row>
    <row r="10132">
      <c r="A10132" s="6">
        <v>15</v>
      </c>
      <c r="B10132" s="6">
        <v>11</v>
      </c>
      <c r="C10132" s="6">
        <v>22</v>
      </c>
      <c r="D10132" s="6">
        <f>A10132+B10132+C10132</f>
        <v>48</v>
      </c>
      <c r="E10132" s="5">
        <f>IF(A10132=0,0,A10132*LABOR_HRS_WK_TOM*SEASON_WEEKS*(1+DIM_PCT_TOM)^A10132)</f>
        <v>5639.285028711136</v>
      </c>
      <c r="F10132" s="5">
        <f>IF(B10132=0,0,B10132*LABOR_HRS_WK_CAR*SEASON_WEEKS*(1+DIM_PCT_CAR)^B10132)</f>
        <v>432.98859707441773</v>
      </c>
      <c r="G10132" s="5">
        <f>IF(C10132=0,0,C10132*LABOR_HRS_WK_MES*SEASON_WEEKS*(1+DIM_PCT_MES)^C10132)</f>
        <v>1301.1455960105659</v>
      </c>
      <c r="H10132" s="5">
        <f>E10132+F10132+G10132</f>
        <v>7373.41922179612</v>
      </c>
      <c r="I10132" s="5">
        <f>MIN(H10132,FARMER_HRS)</f>
        <v>720</v>
      </c>
      <c r="J10132" s="5">
        <f>MAX(0,H10132-FARMER_HRS)</f>
        <v>6653.41922179612</v>
      </c>
      <c r="K10132" s="2">
        <f>I10132*FARMER_RATE+J10132*TEMP_WORKER_RATE</f>
        <v>140510.75037840486</v>
      </c>
      <c r="L10132" s="2">
        <f>A10132*PRICE_TOM+B10132*PRICE_CAR+C10132*PRICE_MES</f>
        <v>214434</v>
      </c>
      <c r="M10132" s="2">
        <f>A10132*FERT_BED_TOM+B10132*FERT_BED_CAR+C10132*FERT_BED_MES</f>
        <v>37400</v>
      </c>
      <c r="N10132" s="6">
        <f>IF(AND(D10132&lt;=TOTAL_BEDS,J10132&lt;=TEMP_WORKER_MAX*TEMP_WORKER_HRS),1,0)</f>
        <v>0</v>
      </c>
      <c r="O10132" s="2">
        <f>L10132-M10132-K10132-FIXED_COSTS</f>
        <v>16523.24962159514</v>
      </c>
      <c r="P10132" s="2">
        <f>IF(N10132=1,O10132,"")</f>
      </c>
    </row>
    <row r="10133">
      <c r="A10133" s="6">
        <v>15</v>
      </c>
      <c r="B10133" s="6">
        <v>11</v>
      </c>
      <c r="C10133" s="6">
        <v>23</v>
      </c>
      <c r="D10133" s="6">
        <f>A10133+B10133+C10133</f>
        <v>49</v>
      </c>
      <c r="E10133" s="5">
        <f>IF(A10133=0,0,A10133*LABOR_HRS_WK_TOM*SEASON_WEEKS*(1+DIM_PCT_TOM)^A10133)</f>
        <v>5639.285028711136</v>
      </c>
      <c r="F10133" s="5">
        <f>IF(B10133=0,0,B10133*LABOR_HRS_WK_CAR*SEASON_WEEKS*(1+DIM_PCT_CAR)^B10133)</f>
        <v>432.98859707441773</v>
      </c>
      <c r="G10133" s="5">
        <f>IF(C10133=0,0,C10133*LABOR_HRS_WK_MES*SEASON_WEEKS*(1+DIM_PCT_MES)^C10133)</f>
        <v>1377.2921848680023</v>
      </c>
      <c r="H10133" s="5">
        <f>E10133+F10133+G10133</f>
        <v>7449.5658106535566</v>
      </c>
      <c r="I10133" s="5">
        <f>MIN(H10133,FARMER_HRS)</f>
        <v>720</v>
      </c>
      <c r="J10133" s="5">
        <f>MAX(0,H10133-FARMER_HRS)</f>
        <v>6729.5658106535566</v>
      </c>
      <c r="K10133" s="2">
        <f>I10133*FARMER_RATE+J10133*TEMP_WORKER_RATE</f>
        <v>141832.73976829089</v>
      </c>
      <c r="L10133" s="2">
        <f>A10133*PRICE_TOM+B10133*PRICE_CAR+C10133*PRICE_MES</f>
        <v>217134</v>
      </c>
      <c r="M10133" s="2">
        <f>A10133*FERT_BED_TOM+B10133*FERT_BED_CAR+C10133*FERT_BED_MES</f>
        <v>38280</v>
      </c>
      <c r="N10133" s="6">
        <f>IF(AND(D10133&lt;=TOTAL_BEDS,J10133&lt;=TEMP_WORKER_MAX*TEMP_WORKER_HRS),1,0)</f>
        <v>0</v>
      </c>
      <c r="O10133" s="2">
        <f>L10133-M10133-K10133-FIXED_COSTS</f>
        <v>17021.260231709108</v>
      </c>
      <c r="P10133" s="2">
        <f>IF(N10133=1,O10133,"")</f>
      </c>
    </row>
    <row r="10134">
      <c r="A10134" s="6">
        <v>15</v>
      </c>
      <c r="B10134" s="6">
        <v>11</v>
      </c>
      <c r="C10134" s="6">
        <v>24</v>
      </c>
      <c r="D10134" s="6">
        <f>A10134+B10134+C10134</f>
        <v>50</v>
      </c>
      <c r="E10134" s="5">
        <f>IF(A10134=0,0,A10134*LABOR_HRS_WK_TOM*SEASON_WEEKS*(1+DIM_PCT_TOM)^A10134)</f>
        <v>5639.285028711136</v>
      </c>
      <c r="F10134" s="5">
        <f>IF(B10134=0,0,B10134*LABOR_HRS_WK_CAR*SEASON_WEEKS*(1+DIM_PCT_CAR)^B10134)</f>
        <v>432.98859707441773</v>
      </c>
      <c r="G10134" s="5">
        <f>IF(C10134=0,0,C10134*LABOR_HRS_WK_MES*SEASON_WEEKS*(1+DIM_PCT_MES)^C10134)</f>
        <v>1455.139134447498</v>
      </c>
      <c r="H10134" s="5">
        <f>E10134+F10134+G10134</f>
        <v>7527.4127602330518</v>
      </c>
      <c r="I10134" s="5">
        <f>MIN(H10134,FARMER_HRS)</f>
        <v>720</v>
      </c>
      <c r="J10134" s="5">
        <f>MAX(0,H10134-FARMER_HRS)</f>
        <v>6807.4127602330518</v>
      </c>
      <c r="K10134" s="2">
        <f>I10134*FARMER_RATE+J10134*TEMP_WORKER_RATE</f>
        <v>143184.24930960161</v>
      </c>
      <c r="L10134" s="2">
        <f>A10134*PRICE_TOM+B10134*PRICE_CAR+C10134*PRICE_MES</f>
        <v>219834</v>
      </c>
      <c r="M10134" s="2">
        <f>A10134*FERT_BED_TOM+B10134*FERT_BED_CAR+C10134*FERT_BED_MES</f>
        <v>39160</v>
      </c>
      <c r="N10134" s="6">
        <f>IF(AND(D10134&lt;=TOTAL_BEDS,J10134&lt;=TEMP_WORKER_MAX*TEMP_WORKER_HRS),1,0)</f>
        <v>0</v>
      </c>
      <c r="O10134" s="2">
        <f>L10134-M10134-K10134-FIXED_COSTS</f>
        <v>17489.750690398389</v>
      </c>
      <c r="P10134" s="2">
        <f>IF(N10134=1,O10134,"")</f>
      </c>
    </row>
    <row r="10135">
      <c r="A10135" s="6">
        <v>15</v>
      </c>
      <c r="B10135" s="6">
        <v>11</v>
      </c>
      <c r="C10135" s="6">
        <v>25</v>
      </c>
      <c r="D10135" s="6">
        <f>A10135+B10135+C10135</f>
        <v>51</v>
      </c>
      <c r="E10135" s="5">
        <f>IF(A10135=0,0,A10135*LABOR_HRS_WK_TOM*SEASON_WEEKS*(1+DIM_PCT_TOM)^A10135)</f>
        <v>5639.285028711136</v>
      </c>
      <c r="F10135" s="5">
        <f>IF(B10135=0,0,B10135*LABOR_HRS_WK_CAR*SEASON_WEEKS*(1+DIM_PCT_CAR)^B10135)</f>
        <v>432.98859707441773</v>
      </c>
      <c r="G10135" s="5">
        <f>IF(C10135=0,0,C10135*LABOR_HRS_WK_MES*SEASON_WEEKS*(1+DIM_PCT_MES)^C10135)</f>
        <v>1534.7170558625955</v>
      </c>
      <c r="H10135" s="5">
        <f>E10135+F10135+G10135</f>
        <v>7606.99068164815</v>
      </c>
      <c r="I10135" s="5">
        <f>MIN(H10135,FARMER_HRS)</f>
        <v>720</v>
      </c>
      <c r="J10135" s="5">
        <f>MAX(0,H10135-FARMER_HRS)</f>
        <v>6886.99068164815</v>
      </c>
      <c r="K10135" s="2">
        <f>I10135*FARMER_RATE+J10135*TEMP_WORKER_RATE</f>
        <v>144565.8104452804</v>
      </c>
      <c r="L10135" s="2">
        <f>A10135*PRICE_TOM+B10135*PRICE_CAR+C10135*PRICE_MES</f>
        <v>222534</v>
      </c>
      <c r="M10135" s="2">
        <f>A10135*FERT_BED_TOM+B10135*FERT_BED_CAR+C10135*FERT_BED_MES</f>
        <v>40040</v>
      </c>
      <c r="N10135" s="6">
        <f>IF(AND(D10135&lt;=TOTAL_BEDS,J10135&lt;=TEMP_WORKER_MAX*TEMP_WORKER_HRS),1,0)</f>
        <v>0</v>
      </c>
      <c r="O10135" s="2">
        <f>L10135-M10135-K10135-FIXED_COSTS</f>
        <v>17928.189554719604</v>
      </c>
      <c r="P10135" s="2">
        <f>IF(N10135=1,O10135,"")</f>
      </c>
    </row>
    <row r="10136">
      <c r="A10136" s="6">
        <v>15</v>
      </c>
      <c r="B10136" s="6">
        <v>11</v>
      </c>
      <c r="C10136" s="6">
        <v>26</v>
      </c>
      <c r="D10136" s="6">
        <f>A10136+B10136+C10136</f>
        <v>52</v>
      </c>
      <c r="E10136" s="5">
        <f>IF(A10136=0,0,A10136*LABOR_HRS_WK_TOM*SEASON_WEEKS*(1+DIM_PCT_TOM)^A10136)</f>
        <v>5639.285028711136</v>
      </c>
      <c r="F10136" s="5">
        <f>IF(B10136=0,0,B10136*LABOR_HRS_WK_CAR*SEASON_WEEKS*(1+DIM_PCT_CAR)^B10136)</f>
        <v>432.98859707441773</v>
      </c>
      <c r="G10136" s="5">
        <f>IF(C10136=0,0,C10136*LABOR_HRS_WK_MES*SEASON_WEEKS*(1+DIM_PCT_MES)^C10136)</f>
        <v>1616.0570598233128</v>
      </c>
      <c r="H10136" s="5">
        <f>E10136+F10136+G10136</f>
        <v>7688.3306856088666</v>
      </c>
      <c r="I10136" s="5">
        <f>MIN(H10136,FARMER_HRS)</f>
        <v>720</v>
      </c>
      <c r="J10136" s="5">
        <f>MAX(0,H10136-FARMER_HRS)</f>
        <v>6968.3306856088666</v>
      </c>
      <c r="K10136" s="2">
        <f>I10136*FARMER_RATE+J10136*TEMP_WORKER_RATE</f>
        <v>145977.9632918206</v>
      </c>
      <c r="L10136" s="2">
        <f>A10136*PRICE_TOM+B10136*PRICE_CAR+C10136*PRICE_MES</f>
        <v>225234</v>
      </c>
      <c r="M10136" s="2">
        <f>A10136*FERT_BED_TOM+B10136*FERT_BED_CAR+C10136*FERT_BED_MES</f>
        <v>40920</v>
      </c>
      <c r="N10136" s="6">
        <f>IF(AND(D10136&lt;=TOTAL_BEDS,J10136&lt;=TEMP_WORKER_MAX*TEMP_WORKER_HRS),1,0)</f>
        <v>0</v>
      </c>
      <c r="O10136" s="2">
        <f>L10136-M10136-K10136-FIXED_COSTS</f>
        <v>18336.036708179396</v>
      </c>
      <c r="P10136" s="2">
        <f>IF(N10136=1,O10136,"")</f>
      </c>
    </row>
    <row r="10137">
      <c r="A10137" s="6">
        <v>15</v>
      </c>
      <c r="B10137" s="6">
        <v>11</v>
      </c>
      <c r="C10137" s="6">
        <v>27</v>
      </c>
      <c r="D10137" s="6">
        <f>A10137+B10137+C10137</f>
        <v>53</v>
      </c>
      <c r="E10137" s="5">
        <f>IF(A10137=0,0,A10137*LABOR_HRS_WK_TOM*SEASON_WEEKS*(1+DIM_PCT_TOM)^A10137)</f>
        <v>5639.285028711136</v>
      </c>
      <c r="F10137" s="5">
        <f>IF(B10137=0,0,B10137*LABOR_HRS_WK_CAR*SEASON_WEEKS*(1+DIM_PCT_CAR)^B10137)</f>
        <v>432.98859707441773</v>
      </c>
      <c r="G10137" s="5">
        <f>IF(C10137=0,0,C10137*LABOR_HRS_WK_MES*SEASON_WEEKS*(1+DIM_PCT_MES)^C10137)</f>
        <v>1699.19076434307</v>
      </c>
      <c r="H10137" s="5">
        <f>E10137+F10137+G10137</f>
        <v>7771.4643901286236</v>
      </c>
      <c r="I10137" s="5">
        <f>MIN(H10137,FARMER_HRS)</f>
        <v>720</v>
      </c>
      <c r="J10137" s="5">
        <f>MAX(0,H10137-FARMER_HRS)</f>
        <v>7051.4643901286236</v>
      </c>
      <c r="K10137" s="2">
        <f>I10137*FARMER_RATE+J10137*TEMP_WORKER_RATE</f>
        <v>147421.25677306636</v>
      </c>
      <c r="L10137" s="2">
        <f>A10137*PRICE_TOM+B10137*PRICE_CAR+C10137*PRICE_MES</f>
        <v>227934</v>
      </c>
      <c r="M10137" s="2">
        <f>A10137*FERT_BED_TOM+B10137*FERT_BED_CAR+C10137*FERT_BED_MES</f>
        <v>41800</v>
      </c>
      <c r="N10137" s="6">
        <f>IF(AND(D10137&lt;=TOTAL_BEDS,J10137&lt;=TEMP_WORKER_MAX*TEMP_WORKER_HRS),1,0)</f>
        <v>0</v>
      </c>
      <c r="O10137" s="2">
        <f>L10137-M10137-K10137-FIXED_COSTS</f>
        <v>18712.743226933642</v>
      </c>
      <c r="P10137" s="2">
        <f>IF(N10137=1,O10137,"")</f>
      </c>
    </row>
    <row r="10138">
      <c r="A10138" s="6">
        <v>15</v>
      </c>
      <c r="B10138" s="6">
        <v>11</v>
      </c>
      <c r="C10138" s="6">
        <v>28</v>
      </c>
      <c r="D10138" s="6">
        <f>A10138+B10138+C10138</f>
        <v>54</v>
      </c>
      <c r="E10138" s="5">
        <f>IF(A10138=0,0,A10138*LABOR_HRS_WK_TOM*SEASON_WEEKS*(1+DIM_PCT_TOM)^A10138)</f>
        <v>5639.285028711136</v>
      </c>
      <c r="F10138" s="5">
        <f>IF(B10138=0,0,B10138*LABOR_HRS_WK_CAR*SEASON_WEEKS*(1+DIM_PCT_CAR)^B10138)</f>
        <v>432.98859707441773</v>
      </c>
      <c r="G10138" s="5">
        <f>IF(C10138=0,0,C10138*LABOR_HRS_WK_MES*SEASON_WEEKS*(1+DIM_PCT_MES)^C10138)</f>
        <v>1784.1503025602233</v>
      </c>
      <c r="H10138" s="5">
        <f>E10138+F10138+G10138</f>
        <v>7856.4239283457773</v>
      </c>
      <c r="I10138" s="5">
        <f>MIN(H10138,FARMER_HRS)</f>
        <v>720</v>
      </c>
      <c r="J10138" s="5">
        <f>MAX(0,H10138-FARMER_HRS)</f>
        <v>7136.4239283457773</v>
      </c>
      <c r="K10138" s="2">
        <f>I10138*FARMER_RATE+J10138*TEMP_WORKER_RATE</f>
        <v>148896.24875600307</v>
      </c>
      <c r="L10138" s="2">
        <f>A10138*PRICE_TOM+B10138*PRICE_CAR+C10138*PRICE_MES</f>
        <v>230634</v>
      </c>
      <c r="M10138" s="2">
        <f>A10138*FERT_BED_TOM+B10138*FERT_BED_CAR+C10138*FERT_BED_MES</f>
        <v>42680</v>
      </c>
      <c r="N10138" s="6">
        <f>IF(AND(D10138&lt;=TOTAL_BEDS,J10138&lt;=TEMP_WORKER_MAX*TEMP_WORKER_HRS),1,0)</f>
        <v>0</v>
      </c>
      <c r="O10138" s="2">
        <f>L10138-M10138-K10138-FIXED_COSTS</f>
        <v>19057.751243996929</v>
      </c>
      <c r="P10138" s="2">
        <f>IF(N10138=1,O10138,"")</f>
      </c>
    </row>
    <row r="10139">
      <c r="A10139" s="6">
        <v>15</v>
      </c>
      <c r="B10139" s="6">
        <v>11</v>
      </c>
      <c r="C10139" s="6">
        <v>29</v>
      </c>
      <c r="D10139" s="6">
        <f>A10139+B10139+C10139</f>
        <v>55</v>
      </c>
      <c r="E10139" s="5">
        <f>IF(A10139=0,0,A10139*LABOR_HRS_WK_TOM*SEASON_WEEKS*(1+DIM_PCT_TOM)^A10139)</f>
        <v>5639.285028711136</v>
      </c>
      <c r="F10139" s="5">
        <f>IF(B10139=0,0,B10139*LABOR_HRS_WK_CAR*SEASON_WEEKS*(1+DIM_PCT_CAR)^B10139)</f>
        <v>432.98859707441773</v>
      </c>
      <c r="G10139" s="5">
        <f>IF(C10139=0,0,C10139*LABOR_HRS_WK_MES*SEASON_WEEKS*(1+DIM_PCT_MES)^C10139)</f>
        <v>1870.9683306758766</v>
      </c>
      <c r="H10139" s="5">
        <f>E10139+F10139+G10139</f>
        <v>7943.24195646143</v>
      </c>
      <c r="I10139" s="5">
        <f>MIN(H10139,FARMER_HRS)</f>
        <v>720</v>
      </c>
      <c r="J10139" s="5">
        <f>MAX(0,H10139-FARMER_HRS)</f>
        <v>7223.24195646143</v>
      </c>
      <c r="K10139" s="2">
        <f>I10139*FARMER_RATE+J10139*TEMP_WORKER_RATE</f>
        <v>150403.50618856651</v>
      </c>
      <c r="L10139" s="2">
        <f>A10139*PRICE_TOM+B10139*PRICE_CAR+C10139*PRICE_MES</f>
        <v>233334</v>
      </c>
      <c r="M10139" s="2">
        <f>A10139*FERT_BED_TOM+B10139*FERT_BED_CAR+C10139*FERT_BED_MES</f>
        <v>43560</v>
      </c>
      <c r="N10139" s="6">
        <f>IF(AND(D10139&lt;=TOTAL_BEDS,J10139&lt;=TEMP_WORKER_MAX*TEMP_WORKER_HRS),1,0)</f>
        <v>0</v>
      </c>
      <c r="O10139" s="2">
        <f>L10139-M10139-K10139-FIXED_COSTS</f>
        <v>19370.493811433495</v>
      </c>
      <c r="P10139" s="2">
        <f>IF(N10139=1,O10139,"")</f>
      </c>
    </row>
    <row r="10140">
      <c r="A10140" s="6">
        <v>15</v>
      </c>
      <c r="B10140" s="6">
        <v>11</v>
      </c>
      <c r="C10140" s="6">
        <v>30</v>
      </c>
      <c r="D10140" s="6">
        <f>A10140+B10140+C10140</f>
        <v>56</v>
      </c>
      <c r="E10140" s="5">
        <f>IF(A10140=0,0,A10140*LABOR_HRS_WK_TOM*SEASON_WEEKS*(1+DIM_PCT_TOM)^A10140)</f>
        <v>5639.285028711136</v>
      </c>
      <c r="F10140" s="5">
        <f>IF(B10140=0,0,B10140*LABOR_HRS_WK_CAR*SEASON_WEEKS*(1+DIM_PCT_CAR)^B10140)</f>
        <v>432.98859707441773</v>
      </c>
      <c r="G10140" s="5">
        <f>IF(C10140=0,0,C10140*LABOR_HRS_WK_MES*SEASON_WEEKS*(1+DIM_PCT_MES)^C10140)</f>
        <v>1959.6780360096466</v>
      </c>
      <c r="H10140" s="5">
        <f>E10140+F10140+G10140</f>
        <v>8031.9516617952</v>
      </c>
      <c r="I10140" s="5">
        <f>MIN(H10140,FARMER_HRS)</f>
        <v>720</v>
      </c>
      <c r="J10140" s="5">
        <f>MAX(0,H10140-FARMER_HRS)</f>
        <v>7311.9516617952</v>
      </c>
      <c r="K10140" s="2">
        <f>I10140*FARMER_RATE+J10140*TEMP_WORKER_RATE</f>
        <v>151943.6052395</v>
      </c>
      <c r="L10140" s="2">
        <f>A10140*PRICE_TOM+B10140*PRICE_CAR+C10140*PRICE_MES</f>
        <v>236034</v>
      </c>
      <c r="M10140" s="2">
        <f>A10140*FERT_BED_TOM+B10140*FERT_BED_CAR+C10140*FERT_BED_MES</f>
        <v>44440</v>
      </c>
      <c r="N10140" s="6">
        <f>IF(AND(D10140&lt;=TOTAL_BEDS,J10140&lt;=TEMP_WORKER_MAX*TEMP_WORKER_HRS),1,0)</f>
        <v>0</v>
      </c>
      <c r="O10140" s="2">
        <f>L10140-M10140-K10140-FIXED_COSTS</f>
        <v>19650.3947605</v>
      </c>
      <c r="P10140" s="2">
        <f>IF(N10140=1,O10140,"")</f>
      </c>
    </row>
    <row r="10141">
      <c r="A10141" s="6">
        <v>15</v>
      </c>
      <c r="B10141" s="6">
        <v>12</v>
      </c>
      <c r="C10141" s="6">
        <v>0</v>
      </c>
      <c r="D10141" s="6">
        <f>A10141+B10141+C10141</f>
        <v>27</v>
      </c>
      <c r="E10141" s="5">
        <f>IF(A10141=0,0,A10141*LABOR_HRS_WK_TOM*SEASON_WEEKS*(1+DIM_PCT_TOM)^A10141)</f>
        <v>5639.285028711136</v>
      </c>
      <c r="F10141" s="5">
        <f>IF(B10141=0,0,B10141*LABOR_HRS_WK_CAR*SEASON_WEEKS*(1+DIM_PCT_CAR)^B10141)</f>
        <v>484.15997672866695</v>
      </c>
      <c r="G10141" s="5">
        <f>IF(C10141=0,0,C10141*LABOR_HRS_WK_MES*SEASON_WEEKS*(1+DIM_PCT_MES)^C10141)</f>
        <v>0</v>
      </c>
      <c r="H10141" s="5">
        <f>E10141+F10141+G10141</f>
        <v>6123.445005439803</v>
      </c>
      <c r="I10141" s="5">
        <f>MIN(H10141,FARMER_HRS)</f>
        <v>720</v>
      </c>
      <c r="J10141" s="5">
        <f>MAX(0,H10141-FARMER_HRS)</f>
        <v>5403.445005439803</v>
      </c>
      <c r="K10141" s="2">
        <f>I10141*FARMER_RATE+J10141*TEMP_WORKER_RATE</f>
        <v>118809.80912221879</v>
      </c>
      <c r="L10141" s="2">
        <f>A10141*PRICE_TOM+B10141*PRICE_CAR+C10141*PRICE_MES</f>
        <v>157128</v>
      </c>
      <c r="M10141" s="2">
        <f>A10141*FERT_BED_TOM+B10141*FERT_BED_CAR+C10141*FERT_BED_MES</f>
        <v>18480</v>
      </c>
      <c r="N10141" s="6">
        <f>IF(AND(D10141&lt;=TOTAL_BEDS,J10141&lt;=TEMP_WORKER_MAX*TEMP_WORKER_HRS),1,0)</f>
        <v>1</v>
      </c>
      <c r="O10141" s="2">
        <f>L10141-M10141-K10141-FIXED_COSTS</f>
        <v>-161.80912221879407</v>
      </c>
      <c r="P10141" s="2">
        <f>IF(N10141=1,O10141,"")</f>
        <v>-161.80912221879407</v>
      </c>
    </row>
    <row r="10142">
      <c r="A10142" s="6">
        <v>15</v>
      </c>
      <c r="B10142" s="6">
        <v>12</v>
      </c>
      <c r="C10142" s="6">
        <v>1</v>
      </c>
      <c r="D10142" s="6">
        <f>A10142+B10142+C10142</f>
        <v>28</v>
      </c>
      <c r="E10142" s="5">
        <f>IF(A10142=0,0,A10142*LABOR_HRS_WK_TOM*SEASON_WEEKS*(1+DIM_PCT_TOM)^A10142)</f>
        <v>5639.285028711136</v>
      </c>
      <c r="F10142" s="5">
        <f>IF(B10142=0,0,B10142*LABOR_HRS_WK_CAR*SEASON_WEEKS*(1+DIM_PCT_CAR)^B10142)</f>
        <v>484.15997672866695</v>
      </c>
      <c r="G10142" s="5">
        <f>IF(C10142=0,0,C10142*LABOR_HRS_WK_MES*SEASON_WEEKS*(1+DIM_PCT_MES)^C10142)</f>
        <v>45.5625</v>
      </c>
      <c r="H10142" s="5">
        <f>E10142+F10142+G10142</f>
        <v>6169.007505439803</v>
      </c>
      <c r="I10142" s="5">
        <f>MIN(H10142,FARMER_HRS)</f>
        <v>720</v>
      </c>
      <c r="J10142" s="5">
        <f>MAX(0,H10142-FARMER_HRS)</f>
        <v>5449.007505439803</v>
      </c>
      <c r="K10142" s="2">
        <f>I10142*FARMER_RATE+J10142*TEMP_WORKER_RATE</f>
        <v>119600.82474721879</v>
      </c>
      <c r="L10142" s="2">
        <f>A10142*PRICE_TOM+B10142*PRICE_CAR+C10142*PRICE_MES</f>
        <v>159828</v>
      </c>
      <c r="M10142" s="2">
        <f>A10142*FERT_BED_TOM+B10142*FERT_BED_CAR+C10142*FERT_BED_MES</f>
        <v>19360</v>
      </c>
      <c r="N10142" s="6">
        <f>IF(AND(D10142&lt;=TOTAL_BEDS,J10142&lt;=TEMP_WORKER_MAX*TEMP_WORKER_HRS),1,0)</f>
        <v>1</v>
      </c>
      <c r="O10142" s="2">
        <f>L10142-M10142-K10142-FIXED_COSTS</f>
        <v>867.17525278120593</v>
      </c>
      <c r="P10142" s="2">
        <f>IF(N10142=1,O10142,"")</f>
        <v>867.17525278120593</v>
      </c>
    </row>
    <row r="10143">
      <c r="A10143" s="6">
        <v>15</v>
      </c>
      <c r="B10143" s="6">
        <v>12</v>
      </c>
      <c r="C10143" s="6">
        <v>2</v>
      </c>
      <c r="D10143" s="6">
        <f>A10143+B10143+C10143</f>
        <v>29</v>
      </c>
      <c r="E10143" s="5">
        <f>IF(A10143=0,0,A10143*LABOR_HRS_WK_TOM*SEASON_WEEKS*(1+DIM_PCT_TOM)^A10143)</f>
        <v>5639.285028711136</v>
      </c>
      <c r="F10143" s="5">
        <f>IF(B10143=0,0,B10143*LABOR_HRS_WK_CAR*SEASON_WEEKS*(1+DIM_PCT_CAR)^B10143)</f>
        <v>484.15997672866695</v>
      </c>
      <c r="G10143" s="5">
        <f>IF(C10143=0,0,C10143*LABOR_HRS_WK_MES*SEASON_WEEKS*(1+DIM_PCT_MES)^C10143)</f>
        <v>92.2640625</v>
      </c>
      <c r="H10143" s="5">
        <f>E10143+F10143+G10143</f>
        <v>6215.7090679398034</v>
      </c>
      <c r="I10143" s="5">
        <f>MIN(H10143,FARMER_HRS)</f>
        <v>720</v>
      </c>
      <c r="J10143" s="5">
        <f>MAX(0,H10143-FARMER_HRS)</f>
        <v>5495.7090679398034</v>
      </c>
      <c r="K10143" s="2">
        <f>I10143*FARMER_RATE+J10143*TEMP_WORKER_RATE</f>
        <v>120411.61576284381</v>
      </c>
      <c r="L10143" s="2">
        <f>A10143*PRICE_TOM+B10143*PRICE_CAR+C10143*PRICE_MES</f>
        <v>162528</v>
      </c>
      <c r="M10143" s="2">
        <f>A10143*FERT_BED_TOM+B10143*FERT_BED_CAR+C10143*FERT_BED_MES</f>
        <v>20240</v>
      </c>
      <c r="N10143" s="6">
        <f>IF(AND(D10143&lt;=TOTAL_BEDS,J10143&lt;=TEMP_WORKER_MAX*TEMP_WORKER_HRS),1,0)</f>
        <v>1</v>
      </c>
      <c r="O10143" s="2">
        <f>L10143-M10143-K10143-FIXED_COSTS</f>
        <v>1876.3842371561914</v>
      </c>
      <c r="P10143" s="2">
        <f>IF(N10143=1,O10143,"")</f>
        <v>1876.3842371561914</v>
      </c>
    </row>
    <row r="10144">
      <c r="A10144" s="6">
        <v>15</v>
      </c>
      <c r="B10144" s="6">
        <v>12</v>
      </c>
      <c r="C10144" s="6">
        <v>3</v>
      </c>
      <c r="D10144" s="6">
        <f>A10144+B10144+C10144</f>
        <v>30</v>
      </c>
      <c r="E10144" s="5">
        <f>IF(A10144=0,0,A10144*LABOR_HRS_WK_TOM*SEASON_WEEKS*(1+DIM_PCT_TOM)^A10144)</f>
        <v>5639.285028711136</v>
      </c>
      <c r="F10144" s="5">
        <f>IF(B10144=0,0,B10144*LABOR_HRS_WK_CAR*SEASON_WEEKS*(1+DIM_PCT_CAR)^B10144)</f>
        <v>484.15997672866695</v>
      </c>
      <c r="G10144" s="5">
        <f>IF(C10144=0,0,C10144*LABOR_HRS_WK_MES*SEASON_WEEKS*(1+DIM_PCT_MES)^C10144)</f>
        <v>140.12604492187498</v>
      </c>
      <c r="H10144" s="5">
        <f>E10144+F10144+G10144</f>
        <v>6263.5710503616783</v>
      </c>
      <c r="I10144" s="5">
        <f>MIN(H10144,FARMER_HRS)</f>
        <v>720</v>
      </c>
      <c r="J10144" s="5">
        <f>MAX(0,H10144-FARMER_HRS)</f>
        <v>5543.5710503616783</v>
      </c>
      <c r="K10144" s="2">
        <f>I10144*FARMER_RATE+J10144*TEMP_WORKER_RATE</f>
        <v>121242.55295766803</v>
      </c>
      <c r="L10144" s="2">
        <f>A10144*PRICE_TOM+B10144*PRICE_CAR+C10144*PRICE_MES</f>
        <v>165228</v>
      </c>
      <c r="M10144" s="2">
        <f>A10144*FERT_BED_TOM+B10144*FERT_BED_CAR+C10144*FERT_BED_MES</f>
        <v>21120</v>
      </c>
      <c r="N10144" s="6">
        <f>IF(AND(D10144&lt;=TOTAL_BEDS,J10144&lt;=TEMP_WORKER_MAX*TEMP_WORKER_HRS),1,0)</f>
        <v>1</v>
      </c>
      <c r="O10144" s="2">
        <f>L10144-M10144-K10144-FIXED_COSTS</f>
        <v>2865.4470423319726</v>
      </c>
      <c r="P10144" s="2">
        <f>IF(N10144=1,O10144,"")</f>
        <v>2865.4470423319726</v>
      </c>
    </row>
    <row r="10145">
      <c r="A10145" s="6">
        <v>15</v>
      </c>
      <c r="B10145" s="6">
        <v>12</v>
      </c>
      <c r="C10145" s="6">
        <v>4</v>
      </c>
      <c r="D10145" s="6">
        <f>A10145+B10145+C10145</f>
        <v>31</v>
      </c>
      <c r="E10145" s="5">
        <f>IF(A10145=0,0,A10145*LABOR_HRS_WK_TOM*SEASON_WEEKS*(1+DIM_PCT_TOM)^A10145)</f>
        <v>5639.285028711136</v>
      </c>
      <c r="F10145" s="5">
        <f>IF(B10145=0,0,B10145*LABOR_HRS_WK_CAR*SEASON_WEEKS*(1+DIM_PCT_CAR)^B10145)</f>
        <v>484.15997672866695</v>
      </c>
      <c r="G10145" s="5">
        <f>IF(C10145=0,0,C10145*LABOR_HRS_WK_MES*SEASON_WEEKS*(1+DIM_PCT_MES)^C10145)</f>
        <v>189.17016064453119</v>
      </c>
      <c r="H10145" s="5">
        <f>E10145+F10145+G10145</f>
        <v>6312.6151660843343</v>
      </c>
      <c r="I10145" s="5">
        <f>MIN(H10145,FARMER_HRS)</f>
        <v>720</v>
      </c>
      <c r="J10145" s="5">
        <f>MAX(0,H10145-FARMER_HRS)</f>
        <v>5592.6151660843343</v>
      </c>
      <c r="K10145" s="2">
        <f>I10145*FARMER_RATE+J10145*TEMP_WORKER_RATE</f>
        <v>122094.01330007524</v>
      </c>
      <c r="L10145" s="2">
        <f>A10145*PRICE_TOM+B10145*PRICE_CAR+C10145*PRICE_MES</f>
        <v>167928</v>
      </c>
      <c r="M10145" s="2">
        <f>A10145*FERT_BED_TOM+B10145*FERT_BED_CAR+C10145*FERT_BED_MES</f>
        <v>22000</v>
      </c>
      <c r="N10145" s="6">
        <f>IF(AND(D10145&lt;=TOTAL_BEDS,J10145&lt;=TEMP_WORKER_MAX*TEMP_WORKER_HRS),1,0)</f>
        <v>1</v>
      </c>
      <c r="O10145" s="2">
        <f>L10145-M10145-K10145-FIXED_COSTS</f>
        <v>3833.9866999247606</v>
      </c>
      <c r="P10145" s="2">
        <f>IF(N10145=1,O10145,"")</f>
        <v>3833.9866999247606</v>
      </c>
    </row>
    <row r="10146">
      <c r="A10146" s="6">
        <v>15</v>
      </c>
      <c r="B10146" s="6">
        <v>12</v>
      </c>
      <c r="C10146" s="6">
        <v>5</v>
      </c>
      <c r="D10146" s="6">
        <f>A10146+B10146+C10146</f>
        <v>32</v>
      </c>
      <c r="E10146" s="5">
        <f>IF(A10146=0,0,A10146*LABOR_HRS_WK_TOM*SEASON_WEEKS*(1+DIM_PCT_TOM)^A10146)</f>
        <v>5639.285028711136</v>
      </c>
      <c r="F10146" s="5">
        <f>IF(B10146=0,0,B10146*LABOR_HRS_WK_CAR*SEASON_WEEKS*(1+DIM_PCT_CAR)^B10146)</f>
        <v>484.15997672866695</v>
      </c>
      <c r="G10146" s="5">
        <f>IF(C10146=0,0,C10146*LABOR_HRS_WK_MES*SEASON_WEEKS*(1+DIM_PCT_MES)^C10146)</f>
        <v>239.41848456573481</v>
      </c>
      <c r="H10146" s="5">
        <f>E10146+F10146+G10146</f>
        <v>6362.8634900055376</v>
      </c>
      <c r="I10146" s="5">
        <f>MIN(H10146,FARMER_HRS)</f>
        <v>720</v>
      </c>
      <c r="J10146" s="5">
        <f>MAX(0,H10146-FARMER_HRS)</f>
        <v>5642.8634900055376</v>
      </c>
      <c r="K10146" s="2">
        <f>I10146*FARMER_RATE+J10146*TEMP_WORKER_RATE</f>
        <v>122966.38003481836</v>
      </c>
      <c r="L10146" s="2">
        <f>A10146*PRICE_TOM+B10146*PRICE_CAR+C10146*PRICE_MES</f>
        <v>170628</v>
      </c>
      <c r="M10146" s="2">
        <f>A10146*FERT_BED_TOM+B10146*FERT_BED_CAR+C10146*FERT_BED_MES</f>
        <v>22880</v>
      </c>
      <c r="N10146" s="6">
        <f>IF(AND(D10146&lt;=TOTAL_BEDS,J10146&lt;=TEMP_WORKER_MAX*TEMP_WORKER_HRS),1,0)</f>
        <v>1</v>
      </c>
      <c r="O10146" s="2">
        <f>L10146-M10146-K10146-FIXED_COSTS</f>
        <v>4781.6199651816423</v>
      </c>
      <c r="P10146" s="2">
        <f>IF(N10146=1,O10146,"")</f>
        <v>4781.6199651816423</v>
      </c>
    </row>
    <row r="10147">
      <c r="A10147" s="6">
        <v>15</v>
      </c>
      <c r="B10147" s="6">
        <v>12</v>
      </c>
      <c r="C10147" s="6">
        <v>6</v>
      </c>
      <c r="D10147" s="6">
        <f>A10147+B10147+C10147</f>
        <v>33</v>
      </c>
      <c r="E10147" s="5">
        <f>IF(A10147=0,0,A10147*LABOR_HRS_WK_TOM*SEASON_WEEKS*(1+DIM_PCT_TOM)^A10147)</f>
        <v>5639.285028711136</v>
      </c>
      <c r="F10147" s="5">
        <f>IF(B10147=0,0,B10147*LABOR_HRS_WK_CAR*SEASON_WEEKS*(1+DIM_PCT_CAR)^B10147)</f>
        <v>484.15997672866695</v>
      </c>
      <c r="G10147" s="5">
        <f>IF(C10147=0,0,C10147*LABOR_HRS_WK_MES*SEASON_WEEKS*(1+DIM_PCT_MES)^C10147)</f>
        <v>290.89345874736773</v>
      </c>
      <c r="H10147" s="5">
        <f>E10147+F10147+G10147</f>
        <v>6414.3384641871708</v>
      </c>
      <c r="I10147" s="5">
        <f>MIN(H10147,FARMER_HRS)</f>
        <v>720</v>
      </c>
      <c r="J10147" s="5">
        <f>MAX(0,H10147-FARMER_HRS)</f>
        <v>5694.3384641871708</v>
      </c>
      <c r="K10147" s="2">
        <f>I10147*FARMER_RATE+J10147*TEMP_WORKER_RATE</f>
        <v>123860.04278102727</v>
      </c>
      <c r="L10147" s="2">
        <f>A10147*PRICE_TOM+B10147*PRICE_CAR+C10147*PRICE_MES</f>
        <v>173328</v>
      </c>
      <c r="M10147" s="2">
        <f>A10147*FERT_BED_TOM+B10147*FERT_BED_CAR+C10147*FERT_BED_MES</f>
        <v>23760</v>
      </c>
      <c r="N10147" s="6">
        <f>IF(AND(D10147&lt;=TOTAL_BEDS,J10147&lt;=TEMP_WORKER_MAX*TEMP_WORKER_HRS),1,0)</f>
        <v>1</v>
      </c>
      <c r="O10147" s="2">
        <f>L10147-M10147-K10147-FIXED_COSTS</f>
        <v>5707.9572189727332</v>
      </c>
      <c r="P10147" s="2">
        <f>IF(N10147=1,O10147,"")</f>
        <v>5707.9572189727332</v>
      </c>
    </row>
    <row r="10148">
      <c r="A10148" s="6">
        <v>15</v>
      </c>
      <c r="B10148" s="6">
        <v>12</v>
      </c>
      <c r="C10148" s="6">
        <v>7</v>
      </c>
      <c r="D10148" s="6">
        <f>A10148+B10148+C10148</f>
        <v>34</v>
      </c>
      <c r="E10148" s="5">
        <f>IF(A10148=0,0,A10148*LABOR_HRS_WK_TOM*SEASON_WEEKS*(1+DIM_PCT_TOM)^A10148)</f>
        <v>5639.285028711136</v>
      </c>
      <c r="F10148" s="5">
        <f>IF(B10148=0,0,B10148*LABOR_HRS_WK_CAR*SEASON_WEEKS*(1+DIM_PCT_CAR)^B10148)</f>
        <v>484.15997672866695</v>
      </c>
      <c r="G10148" s="5">
        <f>IF(C10148=0,0,C10148*LABOR_HRS_WK_MES*SEASON_WEEKS*(1+DIM_PCT_MES)^C10148)</f>
        <v>343.61789814532818</v>
      </c>
      <c r="H10148" s="5">
        <f>E10148+F10148+G10148</f>
        <v>6467.0629035851316</v>
      </c>
      <c r="I10148" s="5">
        <f>MIN(H10148,FARMER_HRS)</f>
        <v>720</v>
      </c>
      <c r="J10148" s="5">
        <f>MAX(0,H10148-FARMER_HRS)</f>
        <v>5747.0629035851316</v>
      </c>
      <c r="K10148" s="2">
        <f>I10148*FARMER_RATE+J10148*TEMP_WORKER_RATE</f>
        <v>124775.39763168631</v>
      </c>
      <c r="L10148" s="2">
        <f>A10148*PRICE_TOM+B10148*PRICE_CAR+C10148*PRICE_MES</f>
        <v>176028</v>
      </c>
      <c r="M10148" s="2">
        <f>A10148*FERT_BED_TOM+B10148*FERT_BED_CAR+C10148*FERT_BED_MES</f>
        <v>24640</v>
      </c>
      <c r="N10148" s="6">
        <f>IF(AND(D10148&lt;=TOTAL_BEDS,J10148&lt;=TEMP_WORKER_MAX*TEMP_WORKER_HRS),1,0)</f>
        <v>1</v>
      </c>
      <c r="O10148" s="2">
        <f>L10148-M10148-K10148-FIXED_COSTS</f>
        <v>6612.6023683136882</v>
      </c>
      <c r="P10148" s="2">
        <f>IF(N10148=1,O10148,"")</f>
        <v>6612.6023683136882</v>
      </c>
    </row>
    <row r="10149">
      <c r="A10149" s="6">
        <v>15</v>
      </c>
      <c r="B10149" s="6">
        <v>12</v>
      </c>
      <c r="C10149" s="6">
        <v>8</v>
      </c>
      <c r="D10149" s="6">
        <f>A10149+B10149+C10149</f>
        <v>35</v>
      </c>
      <c r="E10149" s="5">
        <f>IF(A10149=0,0,A10149*LABOR_HRS_WK_TOM*SEASON_WEEKS*(1+DIM_PCT_TOM)^A10149)</f>
        <v>5639.285028711136</v>
      </c>
      <c r="F10149" s="5">
        <f>IF(B10149=0,0,B10149*LABOR_HRS_WK_CAR*SEASON_WEEKS*(1+DIM_PCT_CAR)^B10149)</f>
        <v>484.15997672866695</v>
      </c>
      <c r="G10149" s="5">
        <f>IF(C10149=0,0,C10149*LABOR_HRS_WK_MES*SEASON_WEEKS*(1+DIM_PCT_MES)^C10149)</f>
        <v>397.61499642530833</v>
      </c>
      <c r="H10149" s="5">
        <f>E10149+F10149+G10149</f>
        <v>6521.0600018651112</v>
      </c>
      <c r="I10149" s="5">
        <f>MIN(H10149,FARMER_HRS)</f>
        <v>720</v>
      </c>
      <c r="J10149" s="5">
        <f>MAX(0,H10149-FARMER_HRS)</f>
        <v>5801.0600018651112</v>
      </c>
      <c r="K10149" s="2">
        <f>I10149*FARMER_RATE+J10149*TEMP_WORKER_RATE</f>
        <v>125712.84725460262</v>
      </c>
      <c r="L10149" s="2">
        <f>A10149*PRICE_TOM+B10149*PRICE_CAR+C10149*PRICE_MES</f>
        <v>178728</v>
      </c>
      <c r="M10149" s="2">
        <f>A10149*FERT_BED_TOM+B10149*FERT_BED_CAR+C10149*FERT_BED_MES</f>
        <v>25520</v>
      </c>
      <c r="N10149" s="6">
        <f>IF(AND(D10149&lt;=TOTAL_BEDS,J10149&lt;=TEMP_WORKER_MAX*TEMP_WORKER_HRS),1,0)</f>
        <v>0</v>
      </c>
      <c r="O10149" s="2">
        <f>L10149-M10149-K10149-FIXED_COSTS</f>
        <v>7495.1527453973831</v>
      </c>
      <c r="P10149" s="2">
        <f>IF(N10149=1,O10149,"")</f>
      </c>
    </row>
    <row r="10150">
      <c r="A10150" s="6">
        <v>15</v>
      </c>
      <c r="B10150" s="6">
        <v>12</v>
      </c>
      <c r="C10150" s="6">
        <v>9</v>
      </c>
      <c r="D10150" s="6">
        <f>A10150+B10150+C10150</f>
        <v>36</v>
      </c>
      <c r="E10150" s="5">
        <f>IF(A10150=0,0,A10150*LABOR_HRS_WK_TOM*SEASON_WEEKS*(1+DIM_PCT_TOM)^A10150)</f>
        <v>5639.285028711136</v>
      </c>
      <c r="F10150" s="5">
        <f>IF(B10150=0,0,B10150*LABOR_HRS_WK_CAR*SEASON_WEEKS*(1+DIM_PCT_CAR)^B10150)</f>
        <v>484.15997672866695</v>
      </c>
      <c r="G10150" s="5">
        <f>IF(C10150=0,0,C10150*LABOR_HRS_WK_MES*SEASON_WEEKS*(1+DIM_PCT_MES)^C10150)</f>
        <v>452.90833186570273</v>
      </c>
      <c r="H10150" s="5">
        <f>E10150+F10150+G10150</f>
        <v>6576.3533373055061</v>
      </c>
      <c r="I10150" s="5">
        <f>MIN(H10150,FARMER_HRS)</f>
        <v>720</v>
      </c>
      <c r="J10150" s="5">
        <f>MAX(0,H10150-FARMER_HRS)</f>
        <v>5856.3533373055061</v>
      </c>
      <c r="K10150" s="2">
        <f>I10150*FARMER_RATE+J10150*TEMP_WORKER_RATE</f>
        <v>126672.80099488725</v>
      </c>
      <c r="L10150" s="2">
        <f>A10150*PRICE_TOM+B10150*PRICE_CAR+C10150*PRICE_MES</f>
        <v>181428</v>
      </c>
      <c r="M10150" s="2">
        <f>A10150*FERT_BED_TOM+B10150*FERT_BED_CAR+C10150*FERT_BED_MES</f>
        <v>26400</v>
      </c>
      <c r="N10150" s="6">
        <f>IF(AND(D10150&lt;=TOTAL_BEDS,J10150&lt;=TEMP_WORKER_MAX*TEMP_WORKER_HRS),1,0)</f>
        <v>0</v>
      </c>
      <c r="O10150" s="2">
        <f>L10150-M10150-K10150-FIXED_COSTS</f>
        <v>8355.19900511275</v>
      </c>
      <c r="P10150" s="2">
        <f>IF(N10150=1,O10150,"")</f>
      </c>
    </row>
    <row r="10151">
      <c r="A10151" s="6">
        <v>15</v>
      </c>
      <c r="B10151" s="6">
        <v>12</v>
      </c>
      <c r="C10151" s="6">
        <v>10</v>
      </c>
      <c r="D10151" s="6">
        <f>A10151+B10151+C10151</f>
        <v>37</v>
      </c>
      <c r="E10151" s="5">
        <f>IF(A10151=0,0,A10151*LABOR_HRS_WK_TOM*SEASON_WEEKS*(1+DIM_PCT_TOM)^A10151)</f>
        <v>5639.285028711136</v>
      </c>
      <c r="F10151" s="5">
        <f>IF(B10151=0,0,B10151*LABOR_HRS_WK_CAR*SEASON_WEEKS*(1+DIM_PCT_CAR)^B10151)</f>
        <v>484.15997672866695</v>
      </c>
      <c r="G10151" s="5">
        <f>IF(C10151=0,0,C10151*LABOR_HRS_WK_MES*SEASON_WEEKS*(1+DIM_PCT_MES)^C10151)</f>
        <v>509.52187334891551</v>
      </c>
      <c r="H10151" s="5">
        <f>E10151+F10151+G10151</f>
        <v>6632.9668787887185</v>
      </c>
      <c r="I10151" s="5">
        <f>MIN(H10151,FARMER_HRS)</f>
        <v>720</v>
      </c>
      <c r="J10151" s="5">
        <f>MAX(0,H10151-FARMER_HRS)</f>
        <v>5912.9668787887185</v>
      </c>
      <c r="K10151" s="2">
        <f>I10151*FARMER_RATE+J10151*TEMP_WORKER_RATE</f>
        <v>127655.67497897081</v>
      </c>
      <c r="L10151" s="2">
        <f>A10151*PRICE_TOM+B10151*PRICE_CAR+C10151*PRICE_MES</f>
        <v>184128</v>
      </c>
      <c r="M10151" s="2">
        <f>A10151*FERT_BED_TOM+B10151*FERT_BED_CAR+C10151*FERT_BED_MES</f>
        <v>27280</v>
      </c>
      <c r="N10151" s="6">
        <f>IF(AND(D10151&lt;=TOTAL_BEDS,J10151&lt;=TEMP_WORKER_MAX*TEMP_WORKER_HRS),1,0)</f>
        <v>0</v>
      </c>
      <c r="O10151" s="2">
        <f>L10151-M10151-K10151-FIXED_COSTS</f>
        <v>9192.3250210291881</v>
      </c>
      <c r="P10151" s="2">
        <f>IF(N10151=1,O10151,"")</f>
      </c>
    </row>
    <row r="10152">
      <c r="A10152" s="6">
        <v>15</v>
      </c>
      <c r="B10152" s="6">
        <v>12</v>
      </c>
      <c r="C10152" s="6">
        <v>11</v>
      </c>
      <c r="D10152" s="6">
        <f>A10152+B10152+C10152</f>
        <v>38</v>
      </c>
      <c r="E10152" s="5">
        <f>IF(A10152=0,0,A10152*LABOR_HRS_WK_TOM*SEASON_WEEKS*(1+DIM_PCT_TOM)^A10152)</f>
        <v>5639.285028711136</v>
      </c>
      <c r="F10152" s="5">
        <f>IF(B10152=0,0,B10152*LABOR_HRS_WK_CAR*SEASON_WEEKS*(1+DIM_PCT_CAR)^B10152)</f>
        <v>484.15997672866695</v>
      </c>
      <c r="G10152" s="5">
        <f>IF(C10152=0,0,C10152*LABOR_HRS_WK_MES*SEASON_WEEKS*(1+DIM_PCT_MES)^C10152)</f>
        <v>567.47998644235463</v>
      </c>
      <c r="H10152" s="5">
        <f>E10152+F10152+G10152</f>
        <v>6690.9249918821579</v>
      </c>
      <c r="I10152" s="5">
        <f>MIN(H10152,FARMER_HRS)</f>
        <v>720</v>
      </c>
      <c r="J10152" s="5">
        <f>MAX(0,H10152-FARMER_HRS)</f>
        <v>5970.9249918821579</v>
      </c>
      <c r="K10152" s="2">
        <f>I10152*FARMER_RATE+J10152*TEMP_WORKER_RATE</f>
        <v>128661.89222017635</v>
      </c>
      <c r="L10152" s="2">
        <f>A10152*PRICE_TOM+B10152*PRICE_CAR+C10152*PRICE_MES</f>
        <v>186828</v>
      </c>
      <c r="M10152" s="2">
        <f>A10152*FERT_BED_TOM+B10152*FERT_BED_CAR+C10152*FERT_BED_MES</f>
        <v>28160</v>
      </c>
      <c r="N10152" s="6">
        <f>IF(AND(D10152&lt;=TOTAL_BEDS,J10152&lt;=TEMP_WORKER_MAX*TEMP_WORKER_HRS),1,0)</f>
        <v>0</v>
      </c>
      <c r="O10152" s="2">
        <f>L10152-M10152-K10152-FIXED_COSTS</f>
        <v>10006.107779823651</v>
      </c>
      <c r="P10152" s="2">
        <f>IF(N10152=1,O10152,"")</f>
      </c>
    </row>
    <row r="10153">
      <c r="A10153" s="6">
        <v>15</v>
      </c>
      <c r="B10153" s="6">
        <v>12</v>
      </c>
      <c r="C10153" s="6">
        <v>12</v>
      </c>
      <c r="D10153" s="6">
        <f>A10153+B10153+C10153</f>
        <v>39</v>
      </c>
      <c r="E10153" s="5">
        <f>IF(A10153=0,0,A10153*LABOR_HRS_WK_TOM*SEASON_WEEKS*(1+DIM_PCT_TOM)^A10153)</f>
        <v>5639.285028711136</v>
      </c>
      <c r="F10153" s="5">
        <f>IF(B10153=0,0,B10153*LABOR_HRS_WK_CAR*SEASON_WEEKS*(1+DIM_PCT_CAR)^B10153)</f>
        <v>484.15997672866695</v>
      </c>
      <c r="G10153" s="5">
        <f>IF(C10153=0,0,C10153*LABOR_HRS_WK_MES*SEASON_WEEKS*(1+DIM_PCT_MES)^C10153)</f>
        <v>626.807439570419</v>
      </c>
      <c r="H10153" s="5">
        <f>E10153+F10153+G10153</f>
        <v>6750.2524450102219</v>
      </c>
      <c r="I10153" s="5">
        <f>MIN(H10153,FARMER_HRS)</f>
        <v>720</v>
      </c>
      <c r="J10153" s="5">
        <f>MAX(0,H10153-FARMER_HRS)</f>
        <v>6030.2524450102219</v>
      </c>
      <c r="K10153" s="2">
        <f>I10153*FARMER_RATE+J10153*TEMP_WORKER_RATE</f>
        <v>129691.88272587191</v>
      </c>
      <c r="L10153" s="2">
        <f>A10153*PRICE_TOM+B10153*PRICE_CAR+C10153*PRICE_MES</f>
        <v>189528</v>
      </c>
      <c r="M10153" s="2">
        <f>A10153*FERT_BED_TOM+B10153*FERT_BED_CAR+C10153*FERT_BED_MES</f>
        <v>29040</v>
      </c>
      <c r="N10153" s="6">
        <f>IF(AND(D10153&lt;=TOTAL_BEDS,J10153&lt;=TEMP_WORKER_MAX*TEMP_WORKER_HRS),1,0)</f>
        <v>0</v>
      </c>
      <c r="O10153" s="2">
        <f>L10153-M10153-K10153-FIXED_COSTS</f>
        <v>10796.11727412809</v>
      </c>
      <c r="P10153" s="2">
        <f>IF(N10153=1,O10153,"")</f>
      </c>
    </row>
    <row r="10154">
      <c r="A10154" s="6">
        <v>15</v>
      </c>
      <c r="B10154" s="6">
        <v>12</v>
      </c>
      <c r="C10154" s="6">
        <v>13</v>
      </c>
      <c r="D10154" s="6">
        <f>A10154+B10154+C10154</f>
        <v>40</v>
      </c>
      <c r="E10154" s="5">
        <f>IF(A10154=0,0,A10154*LABOR_HRS_WK_TOM*SEASON_WEEKS*(1+DIM_PCT_TOM)^A10154)</f>
        <v>5639.285028711136</v>
      </c>
      <c r="F10154" s="5">
        <f>IF(B10154=0,0,B10154*LABOR_HRS_WK_CAR*SEASON_WEEKS*(1+DIM_PCT_CAR)^B10154)</f>
        <v>484.15997672866695</v>
      </c>
      <c r="G10154" s="5">
        <f>IF(C10154=0,0,C10154*LABOR_HRS_WK_MES*SEASON_WEEKS*(1+DIM_PCT_MES)^C10154)</f>
        <v>687.52941027880331</v>
      </c>
      <c r="H10154" s="5">
        <f>E10154+F10154+G10154</f>
        <v>6810.974415718606</v>
      </c>
      <c r="I10154" s="5">
        <f>MIN(H10154,FARMER_HRS)</f>
        <v>720</v>
      </c>
      <c r="J10154" s="5">
        <f>MAX(0,H10154-FARMER_HRS)</f>
        <v>6090.974415718606</v>
      </c>
      <c r="K10154" s="2">
        <f>I10154*FARMER_RATE+J10154*TEMP_WORKER_RATE</f>
        <v>130746.0836062258</v>
      </c>
      <c r="L10154" s="2">
        <f>A10154*PRICE_TOM+B10154*PRICE_CAR+C10154*PRICE_MES</f>
        <v>192228</v>
      </c>
      <c r="M10154" s="2">
        <f>A10154*FERT_BED_TOM+B10154*FERT_BED_CAR+C10154*FERT_BED_MES</f>
        <v>29920</v>
      </c>
      <c r="N10154" s="6">
        <f>IF(AND(D10154&lt;=TOTAL_BEDS,J10154&lt;=TEMP_WORKER_MAX*TEMP_WORKER_HRS),1,0)</f>
        <v>0</v>
      </c>
      <c r="O10154" s="2">
        <f>L10154-M10154-K10154-FIXED_COSTS</f>
        <v>11561.916393774198</v>
      </c>
      <c r="P10154" s="2">
        <f>IF(N10154=1,O10154,"")</f>
      </c>
    </row>
    <row r="10155">
      <c r="A10155" s="6">
        <v>15</v>
      </c>
      <c r="B10155" s="6">
        <v>12</v>
      </c>
      <c r="C10155" s="6">
        <v>14</v>
      </c>
      <c r="D10155" s="6">
        <f>A10155+B10155+C10155</f>
        <v>41</v>
      </c>
      <c r="E10155" s="5">
        <f>IF(A10155=0,0,A10155*LABOR_HRS_WK_TOM*SEASON_WEEKS*(1+DIM_PCT_TOM)^A10155)</f>
        <v>5639.285028711136</v>
      </c>
      <c r="F10155" s="5">
        <f>IF(B10155=0,0,B10155*LABOR_HRS_WK_CAR*SEASON_WEEKS*(1+DIM_PCT_CAR)^B10155)</f>
        <v>484.15997672866695</v>
      </c>
      <c r="G10155" s="5">
        <f>IF(C10155=0,0,C10155*LABOR_HRS_WK_MES*SEASON_WEEKS*(1+DIM_PCT_MES)^C10155)</f>
        <v>749.67149159246435</v>
      </c>
      <c r="H10155" s="5">
        <f>E10155+F10155+G10155</f>
        <v>6873.116497032267</v>
      </c>
      <c r="I10155" s="5">
        <f>MIN(H10155,FARMER_HRS)</f>
        <v>720</v>
      </c>
      <c r="J10155" s="5">
        <f>MAX(0,H10155-FARMER_HRS)</f>
        <v>6153.116497032267</v>
      </c>
      <c r="K10155" s="2">
        <f>I10155*FARMER_RATE+J10155*TEMP_WORKER_RATE</f>
        <v>131824.93918458797</v>
      </c>
      <c r="L10155" s="2">
        <f>A10155*PRICE_TOM+B10155*PRICE_CAR+C10155*PRICE_MES</f>
        <v>194928</v>
      </c>
      <c r="M10155" s="2">
        <f>A10155*FERT_BED_TOM+B10155*FERT_BED_CAR+C10155*FERT_BED_MES</f>
        <v>30800</v>
      </c>
      <c r="N10155" s="6">
        <f>IF(AND(D10155&lt;=TOTAL_BEDS,J10155&lt;=TEMP_WORKER_MAX*TEMP_WORKER_HRS),1,0)</f>
        <v>0</v>
      </c>
      <c r="O10155" s="2">
        <f>L10155-M10155-K10155-FIXED_COSTS</f>
        <v>12303.060815412027</v>
      </c>
      <c r="P10155" s="2">
        <f>IF(N10155=1,O10155,"")</f>
      </c>
    </row>
    <row r="10156">
      <c r="A10156" s="6">
        <v>15</v>
      </c>
      <c r="B10156" s="6">
        <v>12</v>
      </c>
      <c r="C10156" s="6">
        <v>15</v>
      </c>
      <c r="D10156" s="6">
        <f>A10156+B10156+C10156</f>
        <v>42</v>
      </c>
      <c r="E10156" s="5">
        <f>IF(A10156=0,0,A10156*LABOR_HRS_WK_TOM*SEASON_WEEKS*(1+DIM_PCT_TOM)^A10156)</f>
        <v>5639.285028711136</v>
      </c>
      <c r="F10156" s="5">
        <f>IF(B10156=0,0,B10156*LABOR_HRS_WK_CAR*SEASON_WEEKS*(1+DIM_PCT_CAR)^B10156)</f>
        <v>484.15997672866695</v>
      </c>
      <c r="G10156" s="5">
        <f>IF(C10156=0,0,C10156*LABOR_HRS_WK_MES*SEASON_WEEKS*(1+DIM_PCT_MES)^C10156)</f>
        <v>813.25969846861074</v>
      </c>
      <c r="H10156" s="5">
        <f>E10156+F10156+G10156</f>
        <v>6936.7047039084136</v>
      </c>
      <c r="I10156" s="5">
        <f>MIN(H10156,FARMER_HRS)</f>
        <v>720</v>
      </c>
      <c r="J10156" s="5">
        <f>MAX(0,H10156-FARMER_HRS)</f>
        <v>6216.7047039084136</v>
      </c>
      <c r="K10156" s="2">
        <f>I10156*FARMER_RATE+J10156*TEMP_WORKER_RATE</f>
        <v>132928.90110952107</v>
      </c>
      <c r="L10156" s="2">
        <f>A10156*PRICE_TOM+B10156*PRICE_CAR+C10156*PRICE_MES</f>
        <v>197628</v>
      </c>
      <c r="M10156" s="2">
        <f>A10156*FERT_BED_TOM+B10156*FERT_BED_CAR+C10156*FERT_BED_MES</f>
        <v>31680</v>
      </c>
      <c r="N10156" s="6">
        <f>IF(AND(D10156&lt;=TOTAL_BEDS,J10156&lt;=TEMP_WORKER_MAX*TEMP_WORKER_HRS),1,0)</f>
        <v>0</v>
      </c>
      <c r="O10156" s="2">
        <f>L10156-M10156-K10156-FIXED_COSTS</f>
        <v>13019.098890478926</v>
      </c>
      <c r="P10156" s="2">
        <f>IF(N10156=1,O10156,"")</f>
      </c>
    </row>
    <row r="10157">
      <c r="A10157" s="6">
        <v>15</v>
      </c>
      <c r="B10157" s="6">
        <v>12</v>
      </c>
      <c r="C10157" s="6">
        <v>16</v>
      </c>
      <c r="D10157" s="6">
        <f>A10157+B10157+C10157</f>
        <v>43</v>
      </c>
      <c r="E10157" s="5">
        <f>IF(A10157=0,0,A10157*LABOR_HRS_WK_TOM*SEASON_WEEKS*(1+DIM_PCT_TOM)^A10157)</f>
        <v>5639.285028711136</v>
      </c>
      <c r="F10157" s="5">
        <f>IF(B10157=0,0,B10157*LABOR_HRS_WK_CAR*SEASON_WEEKS*(1+DIM_PCT_CAR)^B10157)</f>
        <v>484.15997672866695</v>
      </c>
      <c r="G10157" s="5">
        <f>IF(C10157=0,0,C10157*LABOR_HRS_WK_MES*SEASON_WEEKS*(1+DIM_PCT_MES)^C10157)</f>
        <v>878.32047434609967</v>
      </c>
      <c r="H10157" s="5">
        <f>E10157+F10157+G10157</f>
        <v>7001.7654797859032</v>
      </c>
      <c r="I10157" s="5">
        <f>MIN(H10157,FARMER_HRS)</f>
        <v>720</v>
      </c>
      <c r="J10157" s="5">
        <f>MAX(0,H10157-FARMER_HRS)</f>
        <v>6281.7654797859032</v>
      </c>
      <c r="K10157" s="2">
        <f>I10157*FARMER_RATE+J10157*TEMP_WORKER_RATE</f>
        <v>134058.42846850527</v>
      </c>
      <c r="L10157" s="2">
        <f>A10157*PRICE_TOM+B10157*PRICE_CAR+C10157*PRICE_MES</f>
        <v>200328</v>
      </c>
      <c r="M10157" s="2">
        <f>A10157*FERT_BED_TOM+B10157*FERT_BED_CAR+C10157*FERT_BED_MES</f>
        <v>32560</v>
      </c>
      <c r="N10157" s="6">
        <f>IF(AND(D10157&lt;=TOTAL_BEDS,J10157&lt;=TEMP_WORKER_MAX*TEMP_WORKER_HRS),1,0)</f>
        <v>0</v>
      </c>
      <c r="O10157" s="2">
        <f>L10157-M10157-K10157-FIXED_COSTS</f>
        <v>13709.57153149473</v>
      </c>
      <c r="P10157" s="2">
        <f>IF(N10157=1,O10157,"")</f>
      </c>
    </row>
    <row r="10158">
      <c r="A10158" s="6">
        <v>15</v>
      </c>
      <c r="B10158" s="6">
        <v>12</v>
      </c>
      <c r="C10158" s="6">
        <v>17</v>
      </c>
      <c r="D10158" s="6">
        <f>A10158+B10158+C10158</f>
        <v>44</v>
      </c>
      <c r="E10158" s="5">
        <f>IF(A10158=0,0,A10158*LABOR_HRS_WK_TOM*SEASON_WEEKS*(1+DIM_PCT_TOM)^A10158)</f>
        <v>5639.285028711136</v>
      </c>
      <c r="F10158" s="5">
        <f>IF(B10158=0,0,B10158*LABOR_HRS_WK_CAR*SEASON_WEEKS*(1+DIM_PCT_CAR)^B10158)</f>
        <v>484.15997672866695</v>
      </c>
      <c r="G10158" s="5">
        <f>IF(C10158=0,0,C10158*LABOR_HRS_WK_MES*SEASON_WEEKS*(1+DIM_PCT_MES)^C10158)</f>
        <v>944.88069779263992</v>
      </c>
      <c r="H10158" s="5">
        <f>E10158+F10158+G10158</f>
        <v>7068.3257032324427</v>
      </c>
      <c r="I10158" s="5">
        <f>MIN(H10158,FARMER_HRS)</f>
        <v>720</v>
      </c>
      <c r="J10158" s="5">
        <f>MAX(0,H10158-FARMER_HRS)</f>
        <v>6348.3257032324427</v>
      </c>
      <c r="K10158" s="2">
        <f>I10158*FARMER_RATE+J10158*TEMP_WORKER_RATE</f>
        <v>135213.987903341</v>
      </c>
      <c r="L10158" s="2">
        <f>A10158*PRICE_TOM+B10158*PRICE_CAR+C10158*PRICE_MES</f>
        <v>203028</v>
      </c>
      <c r="M10158" s="2">
        <f>A10158*FERT_BED_TOM+B10158*FERT_BED_CAR+C10158*FERT_BED_MES</f>
        <v>33440</v>
      </c>
      <c r="N10158" s="6">
        <f>IF(AND(D10158&lt;=TOTAL_BEDS,J10158&lt;=TEMP_WORKER_MAX*TEMP_WORKER_HRS),1,0)</f>
        <v>0</v>
      </c>
      <c r="O10158" s="2">
        <f>L10158-M10158-K10158-FIXED_COSTS</f>
        <v>14374.012096658989</v>
      </c>
      <c r="P10158" s="2">
        <f>IF(N10158=1,O10158,"")</f>
      </c>
    </row>
    <row r="10159">
      <c r="A10159" s="6">
        <v>15</v>
      </c>
      <c r="B10159" s="6">
        <v>12</v>
      </c>
      <c r="C10159" s="6">
        <v>18</v>
      </c>
      <c r="D10159" s="6">
        <f>A10159+B10159+C10159</f>
        <v>45</v>
      </c>
      <c r="E10159" s="5">
        <f>IF(A10159=0,0,A10159*LABOR_HRS_WK_TOM*SEASON_WEEKS*(1+DIM_PCT_TOM)^A10159)</f>
        <v>5639.285028711136</v>
      </c>
      <c r="F10159" s="5">
        <f>IF(B10159=0,0,B10159*LABOR_HRS_WK_CAR*SEASON_WEEKS*(1+DIM_PCT_CAR)^B10159)</f>
        <v>484.15997672866695</v>
      </c>
      <c r="G10159" s="5">
        <f>IF(C10159=0,0,C10159*LABOR_HRS_WK_MES*SEASON_WEEKS*(1+DIM_PCT_MES)^C10159)</f>
        <v>1012.9676892512272</v>
      </c>
      <c r="H10159" s="5">
        <f>E10159+F10159+G10159</f>
        <v>7136.41269469103</v>
      </c>
      <c r="I10159" s="5">
        <f>MIN(H10159,FARMER_HRS)</f>
        <v>720</v>
      </c>
      <c r="J10159" s="5">
        <f>MAX(0,H10159-FARMER_HRS)</f>
        <v>6416.41269469103</v>
      </c>
      <c r="K10159" s="2">
        <f>I10159*FARMER_RATE+J10159*TEMP_WORKER_RATE</f>
        <v>136396.05372727482</v>
      </c>
      <c r="L10159" s="2">
        <f>A10159*PRICE_TOM+B10159*PRICE_CAR+C10159*PRICE_MES</f>
        <v>205728</v>
      </c>
      <c r="M10159" s="2">
        <f>A10159*FERT_BED_TOM+B10159*FERT_BED_CAR+C10159*FERT_BED_MES</f>
        <v>34320</v>
      </c>
      <c r="N10159" s="6">
        <f>IF(AND(D10159&lt;=TOTAL_BEDS,J10159&lt;=TEMP_WORKER_MAX*TEMP_WORKER_HRS),1,0)</f>
        <v>0</v>
      </c>
      <c r="O10159" s="2">
        <f>L10159-M10159-K10159-FIXED_COSTS</f>
        <v>15011.946272725181</v>
      </c>
      <c r="P10159" s="2">
        <f>IF(N10159=1,O10159,"")</f>
      </c>
    </row>
    <row r="10160">
      <c r="A10160" s="6">
        <v>15</v>
      </c>
      <c r="B10160" s="6">
        <v>12</v>
      </c>
      <c r="C10160" s="6">
        <v>19</v>
      </c>
      <c r="D10160" s="6">
        <f>A10160+B10160+C10160</f>
        <v>46</v>
      </c>
      <c r="E10160" s="5">
        <f>IF(A10160=0,0,A10160*LABOR_HRS_WK_TOM*SEASON_WEEKS*(1+DIM_PCT_TOM)^A10160)</f>
        <v>5639.285028711136</v>
      </c>
      <c r="F10160" s="5">
        <f>IF(B10160=0,0,B10160*LABOR_HRS_WK_CAR*SEASON_WEEKS*(1+DIM_PCT_CAR)^B10160)</f>
        <v>484.15997672866695</v>
      </c>
      <c r="G10160" s="5">
        <f>IF(C10160=0,0,C10160*LABOR_HRS_WK_MES*SEASON_WEEKS*(1+DIM_PCT_MES)^C10160)</f>
        <v>1082.6092178872491</v>
      </c>
      <c r="H10160" s="5">
        <f>E10160+F10160+G10160</f>
        <v>7206.0542233270517</v>
      </c>
      <c r="I10160" s="5">
        <f>MIN(H10160,FARMER_HRS)</f>
        <v>720</v>
      </c>
      <c r="J10160" s="5">
        <f>MAX(0,H10160-FARMER_HRS)</f>
        <v>6486.0542233270517</v>
      </c>
      <c r="K10160" s="2">
        <f>I10160*FARMER_RATE+J10160*TEMP_WORKER_RATE</f>
        <v>137605.1080438724</v>
      </c>
      <c r="L10160" s="2">
        <f>A10160*PRICE_TOM+B10160*PRICE_CAR+C10160*PRICE_MES</f>
        <v>208428</v>
      </c>
      <c r="M10160" s="2">
        <f>A10160*FERT_BED_TOM+B10160*FERT_BED_CAR+C10160*FERT_BED_MES</f>
        <v>35200</v>
      </c>
      <c r="N10160" s="6">
        <f>IF(AND(D10160&lt;=TOTAL_BEDS,J10160&lt;=TEMP_WORKER_MAX*TEMP_WORKER_HRS),1,0)</f>
        <v>0</v>
      </c>
      <c r="O10160" s="2">
        <f>L10160-M10160-K10160-FIXED_COSTS</f>
        <v>15622.891956127598</v>
      </c>
      <c r="P10160" s="2">
        <f>IF(N10160=1,O10160,"")</f>
      </c>
    </row>
    <row r="10161">
      <c r="A10161" s="6">
        <v>15</v>
      </c>
      <c r="B10161" s="6">
        <v>12</v>
      </c>
      <c r="C10161" s="6">
        <v>20</v>
      </c>
      <c r="D10161" s="6">
        <f>A10161+B10161+C10161</f>
        <v>47</v>
      </c>
      <c r="E10161" s="5">
        <f>IF(A10161=0,0,A10161*LABOR_HRS_WK_TOM*SEASON_WEEKS*(1+DIM_PCT_TOM)^A10161)</f>
        <v>5639.285028711136</v>
      </c>
      <c r="F10161" s="5">
        <f>IF(B10161=0,0,B10161*LABOR_HRS_WK_CAR*SEASON_WEEKS*(1+DIM_PCT_CAR)^B10161)</f>
        <v>484.15997672866695</v>
      </c>
      <c r="G10161" s="5">
        <f>IF(C10161=0,0,C10161*LABOR_HRS_WK_MES*SEASON_WEEKS*(1+DIM_PCT_MES)^C10161)</f>
        <v>1153.8335085377259</v>
      </c>
      <c r="H10161" s="5">
        <f>E10161+F10161+G10161</f>
        <v>7277.2785139775287</v>
      </c>
      <c r="I10161" s="5">
        <f>MIN(H10161,FARMER_HRS)</f>
        <v>720</v>
      </c>
      <c r="J10161" s="5">
        <f>MAX(0,H10161-FARMER_HRS)</f>
        <v>6557.2785139775287</v>
      </c>
      <c r="K10161" s="2">
        <f>I10161*FARMER_RATE+J10161*TEMP_WORKER_RATE</f>
        <v>138841.64086766541</v>
      </c>
      <c r="L10161" s="2">
        <f>A10161*PRICE_TOM+B10161*PRICE_CAR+C10161*PRICE_MES</f>
        <v>211128</v>
      </c>
      <c r="M10161" s="2">
        <f>A10161*FERT_BED_TOM+B10161*FERT_BED_CAR+C10161*FERT_BED_MES</f>
        <v>36080</v>
      </c>
      <c r="N10161" s="6">
        <f>IF(AND(D10161&lt;=TOTAL_BEDS,J10161&lt;=TEMP_WORKER_MAX*TEMP_WORKER_HRS),1,0)</f>
        <v>0</v>
      </c>
      <c r="O10161" s="2">
        <f>L10161-M10161-K10161-FIXED_COSTS</f>
        <v>16206.35913233459</v>
      </c>
      <c r="P10161" s="2">
        <f>IF(N10161=1,O10161,"")</f>
      </c>
    </row>
    <row r="10162">
      <c r="A10162" s="6">
        <v>15</v>
      </c>
      <c r="B10162" s="6">
        <v>12</v>
      </c>
      <c r="C10162" s="6">
        <v>21</v>
      </c>
      <c r="D10162" s="6">
        <f>A10162+B10162+C10162</f>
        <v>48</v>
      </c>
      <c r="E10162" s="5">
        <f>IF(A10162=0,0,A10162*LABOR_HRS_WK_TOM*SEASON_WEEKS*(1+DIM_PCT_TOM)^A10162)</f>
        <v>5639.285028711136</v>
      </c>
      <c r="F10162" s="5">
        <f>IF(B10162=0,0,B10162*LABOR_HRS_WK_CAR*SEASON_WEEKS*(1+DIM_PCT_CAR)^B10162)</f>
        <v>484.15997672866695</v>
      </c>
      <c r="G10162" s="5">
        <f>IF(C10162=0,0,C10162*LABOR_HRS_WK_MES*SEASON_WEEKS*(1+DIM_PCT_MES)^C10162)</f>
        <v>1226.6692487641699</v>
      </c>
      <c r="H10162" s="5">
        <f>E10162+F10162+G10162</f>
        <v>7350.1142542039725</v>
      </c>
      <c r="I10162" s="5">
        <f>MIN(H10162,FARMER_HRS)</f>
        <v>720</v>
      </c>
      <c r="J10162" s="5">
        <f>MAX(0,H10162-FARMER_HRS)</f>
        <v>6630.1142542039725</v>
      </c>
      <c r="K10162" s="2">
        <f>I10162*FARMER_RATE+J10162*TEMP_WORKER_RATE</f>
        <v>140106.15024659672</v>
      </c>
      <c r="L10162" s="2">
        <f>A10162*PRICE_TOM+B10162*PRICE_CAR+C10162*PRICE_MES</f>
        <v>213828</v>
      </c>
      <c r="M10162" s="2">
        <f>A10162*FERT_BED_TOM+B10162*FERT_BED_CAR+C10162*FERT_BED_MES</f>
        <v>36960</v>
      </c>
      <c r="N10162" s="6">
        <f>IF(AND(D10162&lt;=TOTAL_BEDS,J10162&lt;=TEMP_WORKER_MAX*TEMP_WORKER_HRS),1,0)</f>
        <v>0</v>
      </c>
      <c r="O10162" s="2">
        <f>L10162-M10162-K10162-FIXED_COSTS</f>
        <v>16761.849753403279</v>
      </c>
      <c r="P10162" s="2">
        <f>IF(N10162=1,O10162,"")</f>
      </c>
    </row>
    <row r="10163">
      <c r="A10163" s="6">
        <v>15</v>
      </c>
      <c r="B10163" s="6">
        <v>12</v>
      </c>
      <c r="C10163" s="6">
        <v>22</v>
      </c>
      <c r="D10163" s="6">
        <f>A10163+B10163+C10163</f>
        <v>49</v>
      </c>
      <c r="E10163" s="5">
        <f>IF(A10163=0,0,A10163*LABOR_HRS_WK_TOM*SEASON_WEEKS*(1+DIM_PCT_TOM)^A10163)</f>
        <v>5639.285028711136</v>
      </c>
      <c r="F10163" s="5">
        <f>IF(B10163=0,0,B10163*LABOR_HRS_WK_CAR*SEASON_WEEKS*(1+DIM_PCT_CAR)^B10163)</f>
        <v>484.15997672866695</v>
      </c>
      <c r="G10163" s="5">
        <f>IF(C10163=0,0,C10163*LABOR_HRS_WK_MES*SEASON_WEEKS*(1+DIM_PCT_MES)^C10163)</f>
        <v>1301.1455960105659</v>
      </c>
      <c r="H10163" s="5">
        <f>E10163+F10163+G10163</f>
        <v>7424.5906014503689</v>
      </c>
      <c r="I10163" s="5">
        <f>MIN(H10163,FARMER_HRS)</f>
        <v>720</v>
      </c>
      <c r="J10163" s="5">
        <f>MAX(0,H10163-FARMER_HRS)</f>
        <v>6704.5906014503689</v>
      </c>
      <c r="K10163" s="2">
        <f>I10163*FARMER_RATE+J10163*TEMP_WORKER_RATE</f>
        <v>141399.14238629112</v>
      </c>
      <c r="L10163" s="2">
        <f>A10163*PRICE_TOM+B10163*PRICE_CAR+C10163*PRICE_MES</f>
        <v>216528</v>
      </c>
      <c r="M10163" s="2">
        <f>A10163*FERT_BED_TOM+B10163*FERT_BED_CAR+C10163*FERT_BED_MES</f>
        <v>37840</v>
      </c>
      <c r="N10163" s="6">
        <f>IF(AND(D10163&lt;=TOTAL_BEDS,J10163&lt;=TEMP_WORKER_MAX*TEMP_WORKER_HRS),1,0)</f>
        <v>0</v>
      </c>
      <c r="O10163" s="2">
        <f>L10163-M10163-K10163-FIXED_COSTS</f>
        <v>17288.857613708882</v>
      </c>
      <c r="P10163" s="2">
        <f>IF(N10163=1,O10163,"")</f>
      </c>
    </row>
    <row r="10164">
      <c r="A10164" s="6">
        <v>15</v>
      </c>
      <c r="B10164" s="6">
        <v>12</v>
      </c>
      <c r="C10164" s="6">
        <v>23</v>
      </c>
      <c r="D10164" s="6">
        <f>A10164+B10164+C10164</f>
        <v>50</v>
      </c>
      <c r="E10164" s="5">
        <f>IF(A10164=0,0,A10164*LABOR_HRS_WK_TOM*SEASON_WEEKS*(1+DIM_PCT_TOM)^A10164)</f>
        <v>5639.285028711136</v>
      </c>
      <c r="F10164" s="5">
        <f>IF(B10164=0,0,B10164*LABOR_HRS_WK_CAR*SEASON_WEEKS*(1+DIM_PCT_CAR)^B10164)</f>
        <v>484.15997672866695</v>
      </c>
      <c r="G10164" s="5">
        <f>IF(C10164=0,0,C10164*LABOR_HRS_WK_MES*SEASON_WEEKS*(1+DIM_PCT_MES)^C10164)</f>
        <v>1377.2921848680023</v>
      </c>
      <c r="H10164" s="5">
        <f>E10164+F10164+G10164</f>
        <v>7500.7371903078056</v>
      </c>
      <c r="I10164" s="5">
        <f>MIN(H10164,FARMER_HRS)</f>
        <v>720</v>
      </c>
      <c r="J10164" s="5">
        <f>MAX(0,H10164-FARMER_HRS)</f>
        <v>6780.7371903078056</v>
      </c>
      <c r="K10164" s="2">
        <f>I10164*FARMER_RATE+J10164*TEMP_WORKER_RATE</f>
        <v>142721.13177617718</v>
      </c>
      <c r="L10164" s="2">
        <f>A10164*PRICE_TOM+B10164*PRICE_CAR+C10164*PRICE_MES</f>
        <v>219228</v>
      </c>
      <c r="M10164" s="2">
        <f>A10164*FERT_BED_TOM+B10164*FERT_BED_CAR+C10164*FERT_BED_MES</f>
        <v>38720</v>
      </c>
      <c r="N10164" s="6">
        <f>IF(AND(D10164&lt;=TOTAL_BEDS,J10164&lt;=TEMP_WORKER_MAX*TEMP_WORKER_HRS),1,0)</f>
        <v>0</v>
      </c>
      <c r="O10164" s="2">
        <f>L10164-M10164-K10164-FIXED_COSTS</f>
        <v>17786.868223822821</v>
      </c>
      <c r="P10164" s="2">
        <f>IF(N10164=1,O10164,"")</f>
      </c>
    </row>
    <row r="10165">
      <c r="A10165" s="6">
        <v>15</v>
      </c>
      <c r="B10165" s="6">
        <v>12</v>
      </c>
      <c r="C10165" s="6">
        <v>24</v>
      </c>
      <c r="D10165" s="6">
        <f>A10165+B10165+C10165</f>
        <v>51</v>
      </c>
      <c r="E10165" s="5">
        <f>IF(A10165=0,0,A10165*LABOR_HRS_WK_TOM*SEASON_WEEKS*(1+DIM_PCT_TOM)^A10165)</f>
        <v>5639.285028711136</v>
      </c>
      <c r="F10165" s="5">
        <f>IF(B10165=0,0,B10165*LABOR_HRS_WK_CAR*SEASON_WEEKS*(1+DIM_PCT_CAR)^B10165)</f>
        <v>484.15997672866695</v>
      </c>
      <c r="G10165" s="5">
        <f>IF(C10165=0,0,C10165*LABOR_HRS_WK_MES*SEASON_WEEKS*(1+DIM_PCT_MES)^C10165)</f>
        <v>1455.139134447498</v>
      </c>
      <c r="H10165" s="5">
        <f>E10165+F10165+G10165</f>
        <v>7578.5841398873008</v>
      </c>
      <c r="I10165" s="5">
        <f>MIN(H10165,FARMER_HRS)</f>
        <v>720</v>
      </c>
      <c r="J10165" s="5">
        <f>MAX(0,H10165-FARMER_HRS)</f>
        <v>6858.5841398873008</v>
      </c>
      <c r="K10165" s="2">
        <f>I10165*FARMER_RATE+J10165*TEMP_WORKER_RATE</f>
        <v>144072.64131748787</v>
      </c>
      <c r="L10165" s="2">
        <f>A10165*PRICE_TOM+B10165*PRICE_CAR+C10165*PRICE_MES</f>
        <v>221928</v>
      </c>
      <c r="M10165" s="2">
        <f>A10165*FERT_BED_TOM+B10165*FERT_BED_CAR+C10165*FERT_BED_MES</f>
        <v>39600</v>
      </c>
      <c r="N10165" s="6">
        <f>IF(AND(D10165&lt;=TOTAL_BEDS,J10165&lt;=TEMP_WORKER_MAX*TEMP_WORKER_HRS),1,0)</f>
        <v>0</v>
      </c>
      <c r="O10165" s="2">
        <f>L10165-M10165-K10165-FIXED_COSTS</f>
        <v>18255.358682512131</v>
      </c>
      <c r="P10165" s="2">
        <f>IF(N10165=1,O10165,"")</f>
      </c>
    </row>
    <row r="10166">
      <c r="A10166" s="6">
        <v>15</v>
      </c>
      <c r="B10166" s="6">
        <v>12</v>
      </c>
      <c r="C10166" s="6">
        <v>25</v>
      </c>
      <c r="D10166" s="6">
        <f>A10166+B10166+C10166</f>
        <v>52</v>
      </c>
      <c r="E10166" s="5">
        <f>IF(A10166=0,0,A10166*LABOR_HRS_WK_TOM*SEASON_WEEKS*(1+DIM_PCT_TOM)^A10166)</f>
        <v>5639.285028711136</v>
      </c>
      <c r="F10166" s="5">
        <f>IF(B10166=0,0,B10166*LABOR_HRS_WK_CAR*SEASON_WEEKS*(1+DIM_PCT_CAR)^B10166)</f>
        <v>484.15997672866695</v>
      </c>
      <c r="G10166" s="5">
        <f>IF(C10166=0,0,C10166*LABOR_HRS_WK_MES*SEASON_WEEKS*(1+DIM_PCT_MES)^C10166)</f>
        <v>1534.7170558625955</v>
      </c>
      <c r="H10166" s="5">
        <f>E10166+F10166+G10166</f>
        <v>7658.1620613023988</v>
      </c>
      <c r="I10166" s="5">
        <f>MIN(H10166,FARMER_HRS)</f>
        <v>720</v>
      </c>
      <c r="J10166" s="5">
        <f>MAX(0,H10166-FARMER_HRS)</f>
        <v>6938.1620613023988</v>
      </c>
      <c r="K10166" s="2">
        <f>I10166*FARMER_RATE+J10166*TEMP_WORKER_RATE</f>
        <v>145454.20245316665</v>
      </c>
      <c r="L10166" s="2">
        <f>A10166*PRICE_TOM+B10166*PRICE_CAR+C10166*PRICE_MES</f>
        <v>224628</v>
      </c>
      <c r="M10166" s="2">
        <f>A10166*FERT_BED_TOM+B10166*FERT_BED_CAR+C10166*FERT_BED_MES</f>
        <v>40480</v>
      </c>
      <c r="N10166" s="6">
        <f>IF(AND(D10166&lt;=TOTAL_BEDS,J10166&lt;=TEMP_WORKER_MAX*TEMP_WORKER_HRS),1,0)</f>
        <v>0</v>
      </c>
      <c r="O10166" s="2">
        <f>L10166-M10166-K10166-FIXED_COSTS</f>
        <v>18693.797546833346</v>
      </c>
      <c r="P10166" s="2">
        <f>IF(N10166=1,O10166,"")</f>
      </c>
    </row>
    <row r="10167">
      <c r="A10167" s="6">
        <v>15</v>
      </c>
      <c r="B10167" s="6">
        <v>12</v>
      </c>
      <c r="C10167" s="6">
        <v>26</v>
      </c>
      <c r="D10167" s="6">
        <f>A10167+B10167+C10167</f>
        <v>53</v>
      </c>
      <c r="E10167" s="5">
        <f>IF(A10167=0,0,A10167*LABOR_HRS_WK_TOM*SEASON_WEEKS*(1+DIM_PCT_TOM)^A10167)</f>
        <v>5639.285028711136</v>
      </c>
      <c r="F10167" s="5">
        <f>IF(B10167=0,0,B10167*LABOR_HRS_WK_CAR*SEASON_WEEKS*(1+DIM_PCT_CAR)^B10167)</f>
        <v>484.15997672866695</v>
      </c>
      <c r="G10167" s="5">
        <f>IF(C10167=0,0,C10167*LABOR_HRS_WK_MES*SEASON_WEEKS*(1+DIM_PCT_MES)^C10167)</f>
        <v>1616.0570598233128</v>
      </c>
      <c r="H10167" s="5">
        <f>E10167+F10167+G10167</f>
        <v>7739.5020652631156</v>
      </c>
      <c r="I10167" s="5">
        <f>MIN(H10167,FARMER_HRS)</f>
        <v>720</v>
      </c>
      <c r="J10167" s="5">
        <f>MAX(0,H10167-FARMER_HRS)</f>
        <v>7019.5020652631156</v>
      </c>
      <c r="K10167" s="2">
        <f>I10167*FARMER_RATE+J10167*TEMP_WORKER_RATE</f>
        <v>146866.35529970686</v>
      </c>
      <c r="L10167" s="2">
        <f>A10167*PRICE_TOM+B10167*PRICE_CAR+C10167*PRICE_MES</f>
        <v>227328</v>
      </c>
      <c r="M10167" s="2">
        <f>A10167*FERT_BED_TOM+B10167*FERT_BED_CAR+C10167*FERT_BED_MES</f>
        <v>41360</v>
      </c>
      <c r="N10167" s="6">
        <f>IF(AND(D10167&lt;=TOTAL_BEDS,J10167&lt;=TEMP_WORKER_MAX*TEMP_WORKER_HRS),1,0)</f>
        <v>0</v>
      </c>
      <c r="O10167" s="2">
        <f>L10167-M10167-K10167-FIXED_COSTS</f>
        <v>19101.644700293138</v>
      </c>
      <c r="P10167" s="2">
        <f>IF(N10167=1,O10167,"")</f>
      </c>
    </row>
    <row r="10168">
      <c r="A10168" s="6">
        <v>15</v>
      </c>
      <c r="B10168" s="6">
        <v>12</v>
      </c>
      <c r="C10168" s="6">
        <v>27</v>
      </c>
      <c r="D10168" s="6">
        <f>A10168+B10168+C10168</f>
        <v>54</v>
      </c>
      <c r="E10168" s="5">
        <f>IF(A10168=0,0,A10168*LABOR_HRS_WK_TOM*SEASON_WEEKS*(1+DIM_PCT_TOM)^A10168)</f>
        <v>5639.285028711136</v>
      </c>
      <c r="F10168" s="5">
        <f>IF(B10168=0,0,B10168*LABOR_HRS_WK_CAR*SEASON_WEEKS*(1+DIM_PCT_CAR)^B10168)</f>
        <v>484.15997672866695</v>
      </c>
      <c r="G10168" s="5">
        <f>IF(C10168=0,0,C10168*LABOR_HRS_WK_MES*SEASON_WEEKS*(1+DIM_PCT_MES)^C10168)</f>
        <v>1699.19076434307</v>
      </c>
      <c r="H10168" s="5">
        <f>E10168+F10168+G10168</f>
        <v>7822.6357697828735</v>
      </c>
      <c r="I10168" s="5">
        <f>MIN(H10168,FARMER_HRS)</f>
        <v>720</v>
      </c>
      <c r="J10168" s="5">
        <f>MAX(0,H10168-FARMER_HRS)</f>
        <v>7102.6357697828735</v>
      </c>
      <c r="K10168" s="2">
        <f>I10168*FARMER_RATE+J10168*TEMP_WORKER_RATE</f>
        <v>148309.64878095267</v>
      </c>
      <c r="L10168" s="2">
        <f>A10168*PRICE_TOM+B10168*PRICE_CAR+C10168*PRICE_MES</f>
        <v>230028</v>
      </c>
      <c r="M10168" s="2">
        <f>A10168*FERT_BED_TOM+B10168*FERT_BED_CAR+C10168*FERT_BED_MES</f>
        <v>42240</v>
      </c>
      <c r="N10168" s="6">
        <f>IF(AND(D10168&lt;=TOTAL_BEDS,J10168&lt;=TEMP_WORKER_MAX*TEMP_WORKER_HRS),1,0)</f>
        <v>0</v>
      </c>
      <c r="O10168" s="2">
        <f>L10168-M10168-K10168-FIXED_COSTS</f>
        <v>19478.351219047327</v>
      </c>
      <c r="P10168" s="2">
        <f>IF(N10168=1,O10168,"")</f>
      </c>
    </row>
    <row r="10169">
      <c r="A10169" s="6">
        <v>15</v>
      </c>
      <c r="B10169" s="6">
        <v>12</v>
      </c>
      <c r="C10169" s="6">
        <v>28</v>
      </c>
      <c r="D10169" s="6">
        <f>A10169+B10169+C10169</f>
        <v>55</v>
      </c>
      <c r="E10169" s="5">
        <f>IF(A10169=0,0,A10169*LABOR_HRS_WK_TOM*SEASON_WEEKS*(1+DIM_PCT_TOM)^A10169)</f>
        <v>5639.285028711136</v>
      </c>
      <c r="F10169" s="5">
        <f>IF(B10169=0,0,B10169*LABOR_HRS_WK_CAR*SEASON_WEEKS*(1+DIM_PCT_CAR)^B10169)</f>
        <v>484.15997672866695</v>
      </c>
      <c r="G10169" s="5">
        <f>IF(C10169=0,0,C10169*LABOR_HRS_WK_MES*SEASON_WEEKS*(1+DIM_PCT_MES)^C10169)</f>
        <v>1784.1503025602233</v>
      </c>
      <c r="H10169" s="5">
        <f>E10169+F10169+G10169</f>
        <v>7907.5953080000263</v>
      </c>
      <c r="I10169" s="5">
        <f>MIN(H10169,FARMER_HRS)</f>
        <v>720</v>
      </c>
      <c r="J10169" s="5">
        <f>MAX(0,H10169-FARMER_HRS)</f>
        <v>7187.5953080000263</v>
      </c>
      <c r="K10169" s="2">
        <f>I10169*FARMER_RATE+J10169*TEMP_WORKER_RATE</f>
        <v>149784.64076388936</v>
      </c>
      <c r="L10169" s="2">
        <f>A10169*PRICE_TOM+B10169*PRICE_CAR+C10169*PRICE_MES</f>
        <v>232728</v>
      </c>
      <c r="M10169" s="2">
        <f>A10169*FERT_BED_TOM+B10169*FERT_BED_CAR+C10169*FERT_BED_MES</f>
        <v>43120</v>
      </c>
      <c r="N10169" s="6">
        <f>IF(AND(D10169&lt;=TOTAL_BEDS,J10169&lt;=TEMP_WORKER_MAX*TEMP_WORKER_HRS),1,0)</f>
        <v>0</v>
      </c>
      <c r="O10169" s="2">
        <f>L10169-M10169-K10169-FIXED_COSTS</f>
        <v>19823.359236110642</v>
      </c>
      <c r="P10169" s="2">
        <f>IF(N10169=1,O10169,"")</f>
      </c>
    </row>
    <row r="10170">
      <c r="A10170" s="6">
        <v>15</v>
      </c>
      <c r="B10170" s="6">
        <v>12</v>
      </c>
      <c r="C10170" s="6">
        <v>29</v>
      </c>
      <c r="D10170" s="6">
        <f>A10170+B10170+C10170</f>
        <v>56</v>
      </c>
      <c r="E10170" s="5">
        <f>IF(A10170=0,0,A10170*LABOR_HRS_WK_TOM*SEASON_WEEKS*(1+DIM_PCT_TOM)^A10170)</f>
        <v>5639.285028711136</v>
      </c>
      <c r="F10170" s="5">
        <f>IF(B10170=0,0,B10170*LABOR_HRS_WK_CAR*SEASON_WEEKS*(1+DIM_PCT_CAR)^B10170)</f>
        <v>484.15997672866695</v>
      </c>
      <c r="G10170" s="5">
        <f>IF(C10170=0,0,C10170*LABOR_HRS_WK_MES*SEASON_WEEKS*(1+DIM_PCT_MES)^C10170)</f>
        <v>1870.9683306758766</v>
      </c>
      <c r="H10170" s="5">
        <f>E10170+F10170+G10170</f>
        <v>7994.41333611568</v>
      </c>
      <c r="I10170" s="5">
        <f>MIN(H10170,FARMER_HRS)</f>
        <v>720</v>
      </c>
      <c r="J10170" s="5">
        <f>MAX(0,H10170-FARMER_HRS)</f>
        <v>7274.41333611568</v>
      </c>
      <c r="K10170" s="2">
        <f>I10170*FARMER_RATE+J10170*TEMP_WORKER_RATE</f>
        <v>151291.89819645276</v>
      </c>
      <c r="L10170" s="2">
        <f>A10170*PRICE_TOM+B10170*PRICE_CAR+C10170*PRICE_MES</f>
        <v>235428</v>
      </c>
      <c r="M10170" s="2">
        <f>A10170*FERT_BED_TOM+B10170*FERT_BED_CAR+C10170*FERT_BED_MES</f>
        <v>44000</v>
      </c>
      <c r="N10170" s="6">
        <f>IF(AND(D10170&lt;=TOTAL_BEDS,J10170&lt;=TEMP_WORKER_MAX*TEMP_WORKER_HRS),1,0)</f>
        <v>0</v>
      </c>
      <c r="O10170" s="2">
        <f>L10170-M10170-K10170-FIXED_COSTS</f>
        <v>20136.101803547237</v>
      </c>
      <c r="P10170" s="2">
        <f>IF(N10170=1,O10170,"")</f>
      </c>
    </row>
    <row r="10171">
      <c r="A10171" s="6">
        <v>15</v>
      </c>
      <c r="B10171" s="6">
        <v>12</v>
      </c>
      <c r="C10171" s="6">
        <v>30</v>
      </c>
      <c r="D10171" s="6">
        <f>A10171+B10171+C10171</f>
        <v>57</v>
      </c>
      <c r="E10171" s="5">
        <f>IF(A10171=0,0,A10171*LABOR_HRS_WK_TOM*SEASON_WEEKS*(1+DIM_PCT_TOM)^A10171)</f>
        <v>5639.285028711136</v>
      </c>
      <c r="F10171" s="5">
        <f>IF(B10171=0,0,B10171*LABOR_HRS_WK_CAR*SEASON_WEEKS*(1+DIM_PCT_CAR)^B10171)</f>
        <v>484.15997672866695</v>
      </c>
      <c r="G10171" s="5">
        <f>IF(C10171=0,0,C10171*LABOR_HRS_WK_MES*SEASON_WEEKS*(1+DIM_PCT_MES)^C10171)</f>
        <v>1959.6780360096466</v>
      </c>
      <c r="H10171" s="5">
        <f>E10171+F10171+G10171</f>
        <v>8083.1230414494494</v>
      </c>
      <c r="I10171" s="5">
        <f>MIN(H10171,FARMER_HRS)</f>
        <v>720</v>
      </c>
      <c r="J10171" s="5">
        <f>MAX(0,H10171-FARMER_HRS)</f>
        <v>7363.1230414494494</v>
      </c>
      <c r="K10171" s="2">
        <f>I10171*FARMER_RATE+J10171*TEMP_WORKER_RATE</f>
        <v>152831.99724738626</v>
      </c>
      <c r="L10171" s="2">
        <f>A10171*PRICE_TOM+B10171*PRICE_CAR+C10171*PRICE_MES</f>
        <v>238128</v>
      </c>
      <c r="M10171" s="2">
        <f>A10171*FERT_BED_TOM+B10171*FERT_BED_CAR+C10171*FERT_BED_MES</f>
        <v>44880</v>
      </c>
      <c r="N10171" s="6">
        <f>IF(AND(D10171&lt;=TOTAL_BEDS,J10171&lt;=TEMP_WORKER_MAX*TEMP_WORKER_HRS),1,0)</f>
        <v>0</v>
      </c>
      <c r="O10171" s="2">
        <f>L10171-M10171-K10171-FIXED_COSTS</f>
        <v>20416.002752613742</v>
      </c>
      <c r="P10171" s="2">
        <f>IF(N10171=1,O10171,"")</f>
      </c>
    </row>
    <row r="10172">
      <c r="A10172" s="6">
        <v>15</v>
      </c>
      <c r="B10172" s="6">
        <v>13</v>
      </c>
      <c r="C10172" s="6">
        <v>0</v>
      </c>
      <c r="D10172" s="6">
        <f>A10172+B10172+C10172</f>
        <v>28</v>
      </c>
      <c r="E10172" s="5">
        <f>IF(A10172=0,0,A10172*LABOR_HRS_WK_TOM*SEASON_WEEKS*(1+DIM_PCT_TOM)^A10172)</f>
        <v>5639.285028711136</v>
      </c>
      <c r="F10172" s="5">
        <f>IF(B10172=0,0,B10172*LABOR_HRS_WK_CAR*SEASON_WEEKS*(1+DIM_PCT_CAR)^B10172)</f>
        <v>537.6193074924571</v>
      </c>
      <c r="G10172" s="5">
        <f>IF(C10172=0,0,C10172*LABOR_HRS_WK_MES*SEASON_WEEKS*(1+DIM_PCT_MES)^C10172)</f>
        <v>0</v>
      </c>
      <c r="H10172" s="5">
        <f>E10172+F10172+G10172</f>
        <v>6176.9043362035927</v>
      </c>
      <c r="I10172" s="5">
        <f>MIN(H10172,FARMER_HRS)</f>
        <v>720</v>
      </c>
      <c r="J10172" s="5">
        <f>MAX(0,H10172-FARMER_HRS)</f>
        <v>5456.9043362035927</v>
      </c>
      <c r="K10172" s="2">
        <f>I10172*FARMER_RATE+J10172*TEMP_WORKER_RATE</f>
        <v>119737.92250353459</v>
      </c>
      <c r="L10172" s="2">
        <f>A10172*PRICE_TOM+B10172*PRICE_CAR+C10172*PRICE_MES</f>
        <v>159222</v>
      </c>
      <c r="M10172" s="2">
        <f>A10172*FERT_BED_TOM+B10172*FERT_BED_CAR+C10172*FERT_BED_MES</f>
        <v>18920</v>
      </c>
      <c r="N10172" s="6">
        <f>IF(AND(D10172&lt;=TOTAL_BEDS,J10172&lt;=TEMP_WORKER_MAX*TEMP_WORKER_HRS),1,0)</f>
        <v>1</v>
      </c>
      <c r="O10172" s="2">
        <f>L10172-M10172-K10172-FIXED_COSTS</f>
        <v>564.077496465412</v>
      </c>
      <c r="P10172" s="2">
        <f>IF(N10172=1,O10172,"")</f>
        <v>564.077496465412</v>
      </c>
    </row>
    <row r="10173">
      <c r="A10173" s="6">
        <v>15</v>
      </c>
      <c r="B10173" s="6">
        <v>13</v>
      </c>
      <c r="C10173" s="6">
        <v>1</v>
      </c>
      <c r="D10173" s="6">
        <f>A10173+B10173+C10173</f>
        <v>29</v>
      </c>
      <c r="E10173" s="5">
        <f>IF(A10173=0,0,A10173*LABOR_HRS_WK_TOM*SEASON_WEEKS*(1+DIM_PCT_TOM)^A10173)</f>
        <v>5639.285028711136</v>
      </c>
      <c r="F10173" s="5">
        <f>IF(B10173=0,0,B10173*LABOR_HRS_WK_CAR*SEASON_WEEKS*(1+DIM_PCT_CAR)^B10173)</f>
        <v>537.6193074924571</v>
      </c>
      <c r="G10173" s="5">
        <f>IF(C10173=0,0,C10173*LABOR_HRS_WK_MES*SEASON_WEEKS*(1+DIM_PCT_MES)^C10173)</f>
        <v>45.5625</v>
      </c>
      <c r="H10173" s="5">
        <f>E10173+F10173+G10173</f>
        <v>6222.4668362035927</v>
      </c>
      <c r="I10173" s="5">
        <f>MIN(H10173,FARMER_HRS)</f>
        <v>720</v>
      </c>
      <c r="J10173" s="5">
        <f>MAX(0,H10173-FARMER_HRS)</f>
        <v>5502.4668362035927</v>
      </c>
      <c r="K10173" s="2">
        <f>I10173*FARMER_RATE+J10173*TEMP_WORKER_RATE</f>
        <v>120528.93812853459</v>
      </c>
      <c r="L10173" s="2">
        <f>A10173*PRICE_TOM+B10173*PRICE_CAR+C10173*PRICE_MES</f>
        <v>161922</v>
      </c>
      <c r="M10173" s="2">
        <f>A10173*FERT_BED_TOM+B10173*FERT_BED_CAR+C10173*FERT_BED_MES</f>
        <v>19800</v>
      </c>
      <c r="N10173" s="6">
        <f>IF(AND(D10173&lt;=TOTAL_BEDS,J10173&lt;=TEMP_WORKER_MAX*TEMP_WORKER_HRS),1,0)</f>
        <v>1</v>
      </c>
      <c r="O10173" s="2">
        <f>L10173-M10173-K10173-FIXED_COSTS</f>
        <v>1593.061871465412</v>
      </c>
      <c r="P10173" s="2">
        <f>IF(N10173=1,O10173,"")</f>
        <v>1593.061871465412</v>
      </c>
    </row>
    <row r="10174">
      <c r="A10174" s="6">
        <v>15</v>
      </c>
      <c r="B10174" s="6">
        <v>13</v>
      </c>
      <c r="C10174" s="6">
        <v>2</v>
      </c>
      <c r="D10174" s="6">
        <f>A10174+B10174+C10174</f>
        <v>30</v>
      </c>
      <c r="E10174" s="5">
        <f>IF(A10174=0,0,A10174*LABOR_HRS_WK_TOM*SEASON_WEEKS*(1+DIM_PCT_TOM)^A10174)</f>
        <v>5639.285028711136</v>
      </c>
      <c r="F10174" s="5">
        <f>IF(B10174=0,0,B10174*LABOR_HRS_WK_CAR*SEASON_WEEKS*(1+DIM_PCT_CAR)^B10174)</f>
        <v>537.6193074924571</v>
      </c>
      <c r="G10174" s="5">
        <f>IF(C10174=0,0,C10174*LABOR_HRS_WK_MES*SEASON_WEEKS*(1+DIM_PCT_MES)^C10174)</f>
        <v>92.2640625</v>
      </c>
      <c r="H10174" s="5">
        <f>E10174+F10174+G10174</f>
        <v>6269.1683987035931</v>
      </c>
      <c r="I10174" s="5">
        <f>MIN(H10174,FARMER_HRS)</f>
        <v>720</v>
      </c>
      <c r="J10174" s="5">
        <f>MAX(0,H10174-FARMER_HRS)</f>
        <v>5549.1683987035931</v>
      </c>
      <c r="K10174" s="2">
        <f>I10174*FARMER_RATE+J10174*TEMP_WORKER_RATE</f>
        <v>121339.7291441596</v>
      </c>
      <c r="L10174" s="2">
        <f>A10174*PRICE_TOM+B10174*PRICE_CAR+C10174*PRICE_MES</f>
        <v>164622</v>
      </c>
      <c r="M10174" s="2">
        <f>A10174*FERT_BED_TOM+B10174*FERT_BED_CAR+C10174*FERT_BED_MES</f>
        <v>20680</v>
      </c>
      <c r="N10174" s="6">
        <f>IF(AND(D10174&lt;=TOTAL_BEDS,J10174&lt;=TEMP_WORKER_MAX*TEMP_WORKER_HRS),1,0)</f>
        <v>1</v>
      </c>
      <c r="O10174" s="2">
        <f>L10174-M10174-K10174-FIXED_COSTS</f>
        <v>2602.2708558403974</v>
      </c>
      <c r="P10174" s="2">
        <f>IF(N10174=1,O10174,"")</f>
        <v>2602.2708558403974</v>
      </c>
    </row>
    <row r="10175">
      <c r="A10175" s="6">
        <v>15</v>
      </c>
      <c r="B10175" s="6">
        <v>13</v>
      </c>
      <c r="C10175" s="6">
        <v>3</v>
      </c>
      <c r="D10175" s="6">
        <f>A10175+B10175+C10175</f>
        <v>31</v>
      </c>
      <c r="E10175" s="5">
        <f>IF(A10175=0,0,A10175*LABOR_HRS_WK_TOM*SEASON_WEEKS*(1+DIM_PCT_TOM)^A10175)</f>
        <v>5639.285028711136</v>
      </c>
      <c r="F10175" s="5">
        <f>IF(B10175=0,0,B10175*LABOR_HRS_WK_CAR*SEASON_WEEKS*(1+DIM_PCT_CAR)^B10175)</f>
        <v>537.6193074924571</v>
      </c>
      <c r="G10175" s="5">
        <f>IF(C10175=0,0,C10175*LABOR_HRS_WK_MES*SEASON_WEEKS*(1+DIM_PCT_MES)^C10175)</f>
        <v>140.12604492187498</v>
      </c>
      <c r="H10175" s="5">
        <f>E10175+F10175+G10175</f>
        <v>6317.030381125468</v>
      </c>
      <c r="I10175" s="5">
        <f>MIN(H10175,FARMER_HRS)</f>
        <v>720</v>
      </c>
      <c r="J10175" s="5">
        <f>MAX(0,H10175-FARMER_HRS)</f>
        <v>5597.030381125468</v>
      </c>
      <c r="K10175" s="2">
        <f>I10175*FARMER_RATE+J10175*TEMP_WORKER_RATE</f>
        <v>122170.66633898382</v>
      </c>
      <c r="L10175" s="2">
        <f>A10175*PRICE_TOM+B10175*PRICE_CAR+C10175*PRICE_MES</f>
        <v>167322</v>
      </c>
      <c r="M10175" s="2">
        <f>A10175*FERT_BED_TOM+B10175*FERT_BED_CAR+C10175*FERT_BED_MES</f>
        <v>21560</v>
      </c>
      <c r="N10175" s="6">
        <f>IF(AND(D10175&lt;=TOTAL_BEDS,J10175&lt;=TEMP_WORKER_MAX*TEMP_WORKER_HRS),1,0)</f>
        <v>1</v>
      </c>
      <c r="O10175" s="2">
        <f>L10175-M10175-K10175-FIXED_COSTS</f>
        <v>3591.3336610161787</v>
      </c>
      <c r="P10175" s="2">
        <f>IF(N10175=1,O10175,"")</f>
        <v>3591.3336610161787</v>
      </c>
    </row>
    <row r="10176">
      <c r="A10176" s="6">
        <v>15</v>
      </c>
      <c r="B10176" s="6">
        <v>13</v>
      </c>
      <c r="C10176" s="6">
        <v>4</v>
      </c>
      <c r="D10176" s="6">
        <f>A10176+B10176+C10176</f>
        <v>32</v>
      </c>
      <c r="E10176" s="5">
        <f>IF(A10176=0,0,A10176*LABOR_HRS_WK_TOM*SEASON_WEEKS*(1+DIM_PCT_TOM)^A10176)</f>
        <v>5639.285028711136</v>
      </c>
      <c r="F10176" s="5">
        <f>IF(B10176=0,0,B10176*LABOR_HRS_WK_CAR*SEASON_WEEKS*(1+DIM_PCT_CAR)^B10176)</f>
        <v>537.6193074924571</v>
      </c>
      <c r="G10176" s="5">
        <f>IF(C10176=0,0,C10176*LABOR_HRS_WK_MES*SEASON_WEEKS*(1+DIM_PCT_MES)^C10176)</f>
        <v>189.17016064453119</v>
      </c>
      <c r="H10176" s="5">
        <f>E10176+F10176+G10176</f>
        <v>6366.074496848124</v>
      </c>
      <c r="I10176" s="5">
        <f>MIN(H10176,FARMER_HRS)</f>
        <v>720</v>
      </c>
      <c r="J10176" s="5">
        <f>MAX(0,H10176-FARMER_HRS)</f>
        <v>5646.074496848124</v>
      </c>
      <c r="K10176" s="2">
        <f>I10176*FARMER_RATE+J10176*TEMP_WORKER_RATE</f>
        <v>123022.12668139103</v>
      </c>
      <c r="L10176" s="2">
        <f>A10176*PRICE_TOM+B10176*PRICE_CAR+C10176*PRICE_MES</f>
        <v>170022</v>
      </c>
      <c r="M10176" s="2">
        <f>A10176*FERT_BED_TOM+B10176*FERT_BED_CAR+C10176*FERT_BED_MES</f>
        <v>22440</v>
      </c>
      <c r="N10176" s="6">
        <f>IF(AND(D10176&lt;=TOTAL_BEDS,J10176&lt;=TEMP_WORKER_MAX*TEMP_WORKER_HRS),1,0)</f>
        <v>1</v>
      </c>
      <c r="O10176" s="2">
        <f>L10176-M10176-K10176-FIXED_COSTS</f>
        <v>4559.8733186089667</v>
      </c>
      <c r="P10176" s="2">
        <f>IF(N10176=1,O10176,"")</f>
        <v>4559.8733186089667</v>
      </c>
    </row>
    <row r="10177">
      <c r="A10177" s="6">
        <v>15</v>
      </c>
      <c r="B10177" s="6">
        <v>13</v>
      </c>
      <c r="C10177" s="6">
        <v>5</v>
      </c>
      <c r="D10177" s="6">
        <f>A10177+B10177+C10177</f>
        <v>33</v>
      </c>
      <c r="E10177" s="5">
        <f>IF(A10177=0,0,A10177*LABOR_HRS_WK_TOM*SEASON_WEEKS*(1+DIM_PCT_TOM)^A10177)</f>
        <v>5639.285028711136</v>
      </c>
      <c r="F10177" s="5">
        <f>IF(B10177=0,0,B10177*LABOR_HRS_WK_CAR*SEASON_WEEKS*(1+DIM_PCT_CAR)^B10177)</f>
        <v>537.6193074924571</v>
      </c>
      <c r="G10177" s="5">
        <f>IF(C10177=0,0,C10177*LABOR_HRS_WK_MES*SEASON_WEEKS*(1+DIM_PCT_MES)^C10177)</f>
        <v>239.41848456573481</v>
      </c>
      <c r="H10177" s="5">
        <f>E10177+F10177+G10177</f>
        <v>6416.3228207693273</v>
      </c>
      <c r="I10177" s="5">
        <f>MIN(H10177,FARMER_HRS)</f>
        <v>720</v>
      </c>
      <c r="J10177" s="5">
        <f>MAX(0,H10177-FARMER_HRS)</f>
        <v>5696.3228207693273</v>
      </c>
      <c r="K10177" s="2">
        <f>I10177*FARMER_RATE+J10177*TEMP_WORKER_RATE</f>
        <v>123894.49341613415</v>
      </c>
      <c r="L10177" s="2">
        <f>A10177*PRICE_TOM+B10177*PRICE_CAR+C10177*PRICE_MES</f>
        <v>172722</v>
      </c>
      <c r="M10177" s="2">
        <f>A10177*FERT_BED_TOM+B10177*FERT_BED_CAR+C10177*FERT_BED_MES</f>
        <v>23320</v>
      </c>
      <c r="N10177" s="6">
        <f>IF(AND(D10177&lt;=TOTAL_BEDS,J10177&lt;=TEMP_WORKER_MAX*TEMP_WORKER_HRS),1,0)</f>
        <v>1</v>
      </c>
      <c r="O10177" s="2">
        <f>L10177-M10177-K10177-FIXED_COSTS</f>
        <v>5507.5065838658484</v>
      </c>
      <c r="P10177" s="2">
        <f>IF(N10177=1,O10177,"")</f>
        <v>5507.5065838658484</v>
      </c>
    </row>
    <row r="10178">
      <c r="A10178" s="6">
        <v>15</v>
      </c>
      <c r="B10178" s="6">
        <v>13</v>
      </c>
      <c r="C10178" s="6">
        <v>6</v>
      </c>
      <c r="D10178" s="6">
        <f>A10178+B10178+C10178</f>
        <v>34</v>
      </c>
      <c r="E10178" s="5">
        <f>IF(A10178=0,0,A10178*LABOR_HRS_WK_TOM*SEASON_WEEKS*(1+DIM_PCT_TOM)^A10178)</f>
        <v>5639.285028711136</v>
      </c>
      <c r="F10178" s="5">
        <f>IF(B10178=0,0,B10178*LABOR_HRS_WK_CAR*SEASON_WEEKS*(1+DIM_PCT_CAR)^B10178)</f>
        <v>537.6193074924571</v>
      </c>
      <c r="G10178" s="5">
        <f>IF(C10178=0,0,C10178*LABOR_HRS_WK_MES*SEASON_WEEKS*(1+DIM_PCT_MES)^C10178)</f>
        <v>290.89345874736773</v>
      </c>
      <c r="H10178" s="5">
        <f>E10178+F10178+G10178</f>
        <v>6467.79779495096</v>
      </c>
      <c r="I10178" s="5">
        <f>MIN(H10178,FARMER_HRS)</f>
        <v>720</v>
      </c>
      <c r="J10178" s="5">
        <f>MAX(0,H10178-FARMER_HRS)</f>
        <v>5747.79779495096</v>
      </c>
      <c r="K10178" s="2">
        <f>I10178*FARMER_RATE+J10178*TEMP_WORKER_RATE</f>
        <v>124788.15616234306</v>
      </c>
      <c r="L10178" s="2">
        <f>A10178*PRICE_TOM+B10178*PRICE_CAR+C10178*PRICE_MES</f>
        <v>175422</v>
      </c>
      <c r="M10178" s="2">
        <f>A10178*FERT_BED_TOM+B10178*FERT_BED_CAR+C10178*FERT_BED_MES</f>
        <v>24200</v>
      </c>
      <c r="N10178" s="6">
        <f>IF(AND(D10178&lt;=TOTAL_BEDS,J10178&lt;=TEMP_WORKER_MAX*TEMP_WORKER_HRS),1,0)</f>
        <v>1</v>
      </c>
      <c r="O10178" s="2">
        <f>L10178-M10178-K10178-FIXED_COSTS</f>
        <v>6433.8438376569393</v>
      </c>
      <c r="P10178" s="2">
        <f>IF(N10178=1,O10178,"")</f>
        <v>6433.8438376569393</v>
      </c>
    </row>
    <row r="10179">
      <c r="A10179" s="6">
        <v>15</v>
      </c>
      <c r="B10179" s="6">
        <v>13</v>
      </c>
      <c r="C10179" s="6">
        <v>7</v>
      </c>
      <c r="D10179" s="6">
        <f>A10179+B10179+C10179</f>
        <v>35</v>
      </c>
      <c r="E10179" s="5">
        <f>IF(A10179=0,0,A10179*LABOR_HRS_WK_TOM*SEASON_WEEKS*(1+DIM_PCT_TOM)^A10179)</f>
        <v>5639.285028711136</v>
      </c>
      <c r="F10179" s="5">
        <f>IF(B10179=0,0,B10179*LABOR_HRS_WK_CAR*SEASON_WEEKS*(1+DIM_PCT_CAR)^B10179)</f>
        <v>537.6193074924571</v>
      </c>
      <c r="G10179" s="5">
        <f>IF(C10179=0,0,C10179*LABOR_HRS_WK_MES*SEASON_WEEKS*(1+DIM_PCT_MES)^C10179)</f>
        <v>343.61789814532818</v>
      </c>
      <c r="H10179" s="5">
        <f>E10179+F10179+G10179</f>
        <v>6520.5222343489213</v>
      </c>
      <c r="I10179" s="5">
        <f>MIN(H10179,FARMER_HRS)</f>
        <v>720</v>
      </c>
      <c r="J10179" s="5">
        <f>MAX(0,H10179-FARMER_HRS)</f>
        <v>5800.5222343489213</v>
      </c>
      <c r="K10179" s="2">
        <f>I10179*FARMER_RATE+J10179*TEMP_WORKER_RATE</f>
        <v>125703.51101300211</v>
      </c>
      <c r="L10179" s="2">
        <f>A10179*PRICE_TOM+B10179*PRICE_CAR+C10179*PRICE_MES</f>
        <v>178122</v>
      </c>
      <c r="M10179" s="2">
        <f>A10179*FERT_BED_TOM+B10179*FERT_BED_CAR+C10179*FERT_BED_MES</f>
        <v>25080</v>
      </c>
      <c r="N10179" s="6">
        <f>IF(AND(D10179&lt;=TOTAL_BEDS,J10179&lt;=TEMP_WORKER_MAX*TEMP_WORKER_HRS),1,0)</f>
        <v>0</v>
      </c>
      <c r="O10179" s="2">
        <f>L10179-M10179-K10179-FIXED_COSTS</f>
        <v>7338.4889869978942</v>
      </c>
      <c r="P10179" s="2">
        <f>IF(N10179=1,O10179,"")</f>
      </c>
    </row>
    <row r="10180">
      <c r="A10180" s="6">
        <v>15</v>
      </c>
      <c r="B10180" s="6">
        <v>13</v>
      </c>
      <c r="C10180" s="6">
        <v>8</v>
      </c>
      <c r="D10180" s="6">
        <f>A10180+B10180+C10180</f>
        <v>36</v>
      </c>
      <c r="E10180" s="5">
        <f>IF(A10180=0,0,A10180*LABOR_HRS_WK_TOM*SEASON_WEEKS*(1+DIM_PCT_TOM)^A10180)</f>
        <v>5639.285028711136</v>
      </c>
      <c r="F10180" s="5">
        <f>IF(B10180=0,0,B10180*LABOR_HRS_WK_CAR*SEASON_WEEKS*(1+DIM_PCT_CAR)^B10180)</f>
        <v>537.6193074924571</v>
      </c>
      <c r="G10180" s="5">
        <f>IF(C10180=0,0,C10180*LABOR_HRS_WK_MES*SEASON_WEEKS*(1+DIM_PCT_MES)^C10180)</f>
        <v>397.61499642530833</v>
      </c>
      <c r="H10180" s="5">
        <f>E10180+F10180+G10180</f>
        <v>6574.5193326289009</v>
      </c>
      <c r="I10180" s="5">
        <f>MIN(H10180,FARMER_HRS)</f>
        <v>720</v>
      </c>
      <c r="J10180" s="5">
        <f>MAX(0,H10180-FARMER_HRS)</f>
        <v>5854.5193326289009</v>
      </c>
      <c r="K10180" s="2">
        <f>I10180*FARMER_RATE+J10180*TEMP_WORKER_RATE</f>
        <v>126640.96063591841</v>
      </c>
      <c r="L10180" s="2">
        <f>A10180*PRICE_TOM+B10180*PRICE_CAR+C10180*PRICE_MES</f>
        <v>180822</v>
      </c>
      <c r="M10180" s="2">
        <f>A10180*FERT_BED_TOM+B10180*FERT_BED_CAR+C10180*FERT_BED_MES</f>
        <v>25960</v>
      </c>
      <c r="N10180" s="6">
        <f>IF(AND(D10180&lt;=TOTAL_BEDS,J10180&lt;=TEMP_WORKER_MAX*TEMP_WORKER_HRS),1,0)</f>
        <v>0</v>
      </c>
      <c r="O10180" s="2">
        <f>L10180-M10180-K10180-FIXED_COSTS</f>
        <v>8221.03936408159</v>
      </c>
      <c r="P10180" s="2">
        <f>IF(N10180=1,O10180,"")</f>
      </c>
    </row>
    <row r="10181">
      <c r="A10181" s="6">
        <v>15</v>
      </c>
      <c r="B10181" s="6">
        <v>13</v>
      </c>
      <c r="C10181" s="6">
        <v>9</v>
      </c>
      <c r="D10181" s="6">
        <f>A10181+B10181+C10181</f>
        <v>37</v>
      </c>
      <c r="E10181" s="5">
        <f>IF(A10181=0,0,A10181*LABOR_HRS_WK_TOM*SEASON_WEEKS*(1+DIM_PCT_TOM)^A10181)</f>
        <v>5639.285028711136</v>
      </c>
      <c r="F10181" s="5">
        <f>IF(B10181=0,0,B10181*LABOR_HRS_WK_CAR*SEASON_WEEKS*(1+DIM_PCT_CAR)^B10181)</f>
        <v>537.6193074924571</v>
      </c>
      <c r="G10181" s="5">
        <f>IF(C10181=0,0,C10181*LABOR_HRS_WK_MES*SEASON_WEEKS*(1+DIM_PCT_MES)^C10181)</f>
        <v>452.90833186570273</v>
      </c>
      <c r="H10181" s="5">
        <f>E10181+F10181+G10181</f>
        <v>6629.8126680692958</v>
      </c>
      <c r="I10181" s="5">
        <f>MIN(H10181,FARMER_HRS)</f>
        <v>720</v>
      </c>
      <c r="J10181" s="5">
        <f>MAX(0,H10181-FARMER_HRS)</f>
        <v>5909.8126680692958</v>
      </c>
      <c r="K10181" s="2">
        <f>I10181*FARMER_RATE+J10181*TEMP_WORKER_RATE</f>
        <v>127600.91437620304</v>
      </c>
      <c r="L10181" s="2">
        <f>A10181*PRICE_TOM+B10181*PRICE_CAR+C10181*PRICE_MES</f>
        <v>183522</v>
      </c>
      <c r="M10181" s="2">
        <f>A10181*FERT_BED_TOM+B10181*FERT_BED_CAR+C10181*FERT_BED_MES</f>
        <v>26840</v>
      </c>
      <c r="N10181" s="6">
        <f>IF(AND(D10181&lt;=TOTAL_BEDS,J10181&lt;=TEMP_WORKER_MAX*TEMP_WORKER_HRS),1,0)</f>
        <v>0</v>
      </c>
      <c r="O10181" s="2">
        <f>L10181-M10181-K10181-FIXED_COSTS</f>
        <v>9081.0856237969565</v>
      </c>
      <c r="P10181" s="2">
        <f>IF(N10181=1,O10181,"")</f>
      </c>
    </row>
    <row r="10182">
      <c r="A10182" s="6">
        <v>15</v>
      </c>
      <c r="B10182" s="6">
        <v>13</v>
      </c>
      <c r="C10182" s="6">
        <v>10</v>
      </c>
      <c r="D10182" s="6">
        <f>A10182+B10182+C10182</f>
        <v>38</v>
      </c>
      <c r="E10182" s="5">
        <f>IF(A10182=0,0,A10182*LABOR_HRS_WK_TOM*SEASON_WEEKS*(1+DIM_PCT_TOM)^A10182)</f>
        <v>5639.285028711136</v>
      </c>
      <c r="F10182" s="5">
        <f>IF(B10182=0,0,B10182*LABOR_HRS_WK_CAR*SEASON_WEEKS*(1+DIM_PCT_CAR)^B10182)</f>
        <v>537.6193074924571</v>
      </c>
      <c r="G10182" s="5">
        <f>IF(C10182=0,0,C10182*LABOR_HRS_WK_MES*SEASON_WEEKS*(1+DIM_PCT_MES)^C10182)</f>
        <v>509.52187334891551</v>
      </c>
      <c r="H10182" s="5">
        <f>E10182+F10182+G10182</f>
        <v>6686.4262095525082</v>
      </c>
      <c r="I10182" s="5">
        <f>MIN(H10182,FARMER_HRS)</f>
        <v>720</v>
      </c>
      <c r="J10182" s="5">
        <f>MAX(0,H10182-FARMER_HRS)</f>
        <v>5966.4262095525082</v>
      </c>
      <c r="K10182" s="2">
        <f>I10182*FARMER_RATE+J10182*TEMP_WORKER_RATE</f>
        <v>128583.78836028661</v>
      </c>
      <c r="L10182" s="2">
        <f>A10182*PRICE_TOM+B10182*PRICE_CAR+C10182*PRICE_MES</f>
        <v>186222</v>
      </c>
      <c r="M10182" s="2">
        <f>A10182*FERT_BED_TOM+B10182*FERT_BED_CAR+C10182*FERT_BED_MES</f>
        <v>27720</v>
      </c>
      <c r="N10182" s="6">
        <f>IF(AND(D10182&lt;=TOTAL_BEDS,J10182&lt;=TEMP_WORKER_MAX*TEMP_WORKER_HRS),1,0)</f>
        <v>0</v>
      </c>
      <c r="O10182" s="2">
        <f>L10182-M10182-K10182-FIXED_COSTS</f>
        <v>9918.2116397133941</v>
      </c>
      <c r="P10182" s="2">
        <f>IF(N10182=1,O10182,"")</f>
      </c>
    </row>
    <row r="10183">
      <c r="A10183" s="6">
        <v>15</v>
      </c>
      <c r="B10183" s="6">
        <v>13</v>
      </c>
      <c r="C10183" s="6">
        <v>11</v>
      </c>
      <c r="D10183" s="6">
        <f>A10183+B10183+C10183</f>
        <v>39</v>
      </c>
      <c r="E10183" s="5">
        <f>IF(A10183=0,0,A10183*LABOR_HRS_WK_TOM*SEASON_WEEKS*(1+DIM_PCT_TOM)^A10183)</f>
        <v>5639.285028711136</v>
      </c>
      <c r="F10183" s="5">
        <f>IF(B10183=0,0,B10183*LABOR_HRS_WK_CAR*SEASON_WEEKS*(1+DIM_PCT_CAR)^B10183)</f>
        <v>537.6193074924571</v>
      </c>
      <c r="G10183" s="5">
        <f>IF(C10183=0,0,C10183*LABOR_HRS_WK_MES*SEASON_WEEKS*(1+DIM_PCT_MES)^C10183)</f>
        <v>567.47998644235463</v>
      </c>
      <c r="H10183" s="5">
        <f>E10183+F10183+G10183</f>
        <v>6744.3843226459476</v>
      </c>
      <c r="I10183" s="5">
        <f>MIN(H10183,FARMER_HRS)</f>
        <v>720</v>
      </c>
      <c r="J10183" s="5">
        <f>MAX(0,H10183-FARMER_HRS)</f>
        <v>6024.3843226459476</v>
      </c>
      <c r="K10183" s="2">
        <f>I10183*FARMER_RATE+J10183*TEMP_WORKER_RATE</f>
        <v>129590.00560149214</v>
      </c>
      <c r="L10183" s="2">
        <f>A10183*PRICE_TOM+B10183*PRICE_CAR+C10183*PRICE_MES</f>
        <v>188922</v>
      </c>
      <c r="M10183" s="2">
        <f>A10183*FERT_BED_TOM+B10183*FERT_BED_CAR+C10183*FERT_BED_MES</f>
        <v>28600</v>
      </c>
      <c r="N10183" s="6">
        <f>IF(AND(D10183&lt;=TOTAL_BEDS,J10183&lt;=TEMP_WORKER_MAX*TEMP_WORKER_HRS),1,0)</f>
        <v>0</v>
      </c>
      <c r="O10183" s="2">
        <f>L10183-M10183-K10183-FIXED_COSTS</f>
        <v>10731.994398507857</v>
      </c>
      <c r="P10183" s="2">
        <f>IF(N10183=1,O10183,"")</f>
      </c>
    </row>
    <row r="10184">
      <c r="A10184" s="6">
        <v>15</v>
      </c>
      <c r="B10184" s="6">
        <v>13</v>
      </c>
      <c r="C10184" s="6">
        <v>12</v>
      </c>
      <c r="D10184" s="6">
        <f>A10184+B10184+C10184</f>
        <v>40</v>
      </c>
      <c r="E10184" s="5">
        <f>IF(A10184=0,0,A10184*LABOR_HRS_WK_TOM*SEASON_WEEKS*(1+DIM_PCT_TOM)^A10184)</f>
        <v>5639.285028711136</v>
      </c>
      <c r="F10184" s="5">
        <f>IF(B10184=0,0,B10184*LABOR_HRS_WK_CAR*SEASON_WEEKS*(1+DIM_PCT_CAR)^B10184)</f>
        <v>537.6193074924571</v>
      </c>
      <c r="G10184" s="5">
        <f>IF(C10184=0,0,C10184*LABOR_HRS_WK_MES*SEASON_WEEKS*(1+DIM_PCT_MES)^C10184)</f>
        <v>626.807439570419</v>
      </c>
      <c r="H10184" s="5">
        <f>E10184+F10184+G10184</f>
        <v>6803.7117757740116</v>
      </c>
      <c r="I10184" s="5">
        <f>MIN(H10184,FARMER_HRS)</f>
        <v>720</v>
      </c>
      <c r="J10184" s="5">
        <f>MAX(0,H10184-FARMER_HRS)</f>
        <v>6083.7117757740116</v>
      </c>
      <c r="K10184" s="2">
        <f>I10184*FARMER_RATE+J10184*TEMP_WORKER_RATE</f>
        <v>130619.9961071877</v>
      </c>
      <c r="L10184" s="2">
        <f>A10184*PRICE_TOM+B10184*PRICE_CAR+C10184*PRICE_MES</f>
        <v>191622</v>
      </c>
      <c r="M10184" s="2">
        <f>A10184*FERT_BED_TOM+B10184*FERT_BED_CAR+C10184*FERT_BED_MES</f>
        <v>29480</v>
      </c>
      <c r="N10184" s="6">
        <f>IF(AND(D10184&lt;=TOTAL_BEDS,J10184&lt;=TEMP_WORKER_MAX*TEMP_WORKER_HRS),1,0)</f>
        <v>0</v>
      </c>
      <c r="O10184" s="2">
        <f>L10184-M10184-K10184-FIXED_COSTS</f>
        <v>11522.003892812296</v>
      </c>
      <c r="P10184" s="2">
        <f>IF(N10184=1,O10184,"")</f>
      </c>
    </row>
    <row r="10185">
      <c r="A10185" s="6">
        <v>15</v>
      </c>
      <c r="B10185" s="6">
        <v>13</v>
      </c>
      <c r="C10185" s="6">
        <v>13</v>
      </c>
      <c r="D10185" s="6">
        <f>A10185+B10185+C10185</f>
        <v>41</v>
      </c>
      <c r="E10185" s="5">
        <f>IF(A10185=0,0,A10185*LABOR_HRS_WK_TOM*SEASON_WEEKS*(1+DIM_PCT_TOM)^A10185)</f>
        <v>5639.285028711136</v>
      </c>
      <c r="F10185" s="5">
        <f>IF(B10185=0,0,B10185*LABOR_HRS_WK_CAR*SEASON_WEEKS*(1+DIM_PCT_CAR)^B10185)</f>
        <v>537.6193074924571</v>
      </c>
      <c r="G10185" s="5">
        <f>IF(C10185=0,0,C10185*LABOR_HRS_WK_MES*SEASON_WEEKS*(1+DIM_PCT_MES)^C10185)</f>
        <v>687.52941027880331</v>
      </c>
      <c r="H10185" s="5">
        <f>E10185+F10185+G10185</f>
        <v>6864.4337464823957</v>
      </c>
      <c r="I10185" s="5">
        <f>MIN(H10185,FARMER_HRS)</f>
        <v>720</v>
      </c>
      <c r="J10185" s="5">
        <f>MAX(0,H10185-FARMER_HRS)</f>
        <v>6144.4337464823957</v>
      </c>
      <c r="K10185" s="2">
        <f>I10185*FARMER_RATE+J10185*TEMP_WORKER_RATE</f>
        <v>131674.1969875416</v>
      </c>
      <c r="L10185" s="2">
        <f>A10185*PRICE_TOM+B10185*PRICE_CAR+C10185*PRICE_MES</f>
        <v>194322</v>
      </c>
      <c r="M10185" s="2">
        <f>A10185*FERT_BED_TOM+B10185*FERT_BED_CAR+C10185*FERT_BED_MES</f>
        <v>30360</v>
      </c>
      <c r="N10185" s="6">
        <f>IF(AND(D10185&lt;=TOTAL_BEDS,J10185&lt;=TEMP_WORKER_MAX*TEMP_WORKER_HRS),1,0)</f>
        <v>0</v>
      </c>
      <c r="O10185" s="2">
        <f>L10185-M10185-K10185-FIXED_COSTS</f>
        <v>12287.803012458404</v>
      </c>
      <c r="P10185" s="2">
        <f>IF(N10185=1,O10185,"")</f>
      </c>
    </row>
    <row r="10186">
      <c r="A10186" s="6">
        <v>15</v>
      </c>
      <c r="B10186" s="6">
        <v>13</v>
      </c>
      <c r="C10186" s="6">
        <v>14</v>
      </c>
      <c r="D10186" s="6">
        <f>A10186+B10186+C10186</f>
        <v>42</v>
      </c>
      <c r="E10186" s="5">
        <f>IF(A10186=0,0,A10186*LABOR_HRS_WK_TOM*SEASON_WEEKS*(1+DIM_PCT_TOM)^A10186)</f>
        <v>5639.285028711136</v>
      </c>
      <c r="F10186" s="5">
        <f>IF(B10186=0,0,B10186*LABOR_HRS_WK_CAR*SEASON_WEEKS*(1+DIM_PCT_CAR)^B10186)</f>
        <v>537.6193074924571</v>
      </c>
      <c r="G10186" s="5">
        <f>IF(C10186=0,0,C10186*LABOR_HRS_WK_MES*SEASON_WEEKS*(1+DIM_PCT_MES)^C10186)</f>
        <v>749.67149159246435</v>
      </c>
      <c r="H10186" s="5">
        <f>E10186+F10186+G10186</f>
        <v>6926.5758277960567</v>
      </c>
      <c r="I10186" s="5">
        <f>MIN(H10186,FARMER_HRS)</f>
        <v>720</v>
      </c>
      <c r="J10186" s="5">
        <f>MAX(0,H10186-FARMER_HRS)</f>
        <v>6206.5758277960567</v>
      </c>
      <c r="K10186" s="2">
        <f>I10186*FARMER_RATE+J10186*TEMP_WORKER_RATE</f>
        <v>132753.05256590375</v>
      </c>
      <c r="L10186" s="2">
        <f>A10186*PRICE_TOM+B10186*PRICE_CAR+C10186*PRICE_MES</f>
        <v>197022</v>
      </c>
      <c r="M10186" s="2">
        <f>A10186*FERT_BED_TOM+B10186*FERT_BED_CAR+C10186*FERT_BED_MES</f>
        <v>31240</v>
      </c>
      <c r="N10186" s="6">
        <f>IF(AND(D10186&lt;=TOTAL_BEDS,J10186&lt;=TEMP_WORKER_MAX*TEMP_WORKER_HRS),1,0)</f>
        <v>0</v>
      </c>
      <c r="O10186" s="2">
        <f>L10186-M10186-K10186-FIXED_COSTS</f>
        <v>13028.947434096248</v>
      </c>
      <c r="P10186" s="2">
        <f>IF(N10186=1,O10186,"")</f>
      </c>
    </row>
    <row r="10187">
      <c r="A10187" s="6">
        <v>15</v>
      </c>
      <c r="B10187" s="6">
        <v>13</v>
      </c>
      <c r="C10187" s="6">
        <v>15</v>
      </c>
      <c r="D10187" s="6">
        <f>A10187+B10187+C10187</f>
        <v>43</v>
      </c>
      <c r="E10187" s="5">
        <f>IF(A10187=0,0,A10187*LABOR_HRS_WK_TOM*SEASON_WEEKS*(1+DIM_PCT_TOM)^A10187)</f>
        <v>5639.285028711136</v>
      </c>
      <c r="F10187" s="5">
        <f>IF(B10187=0,0,B10187*LABOR_HRS_WK_CAR*SEASON_WEEKS*(1+DIM_PCT_CAR)^B10187)</f>
        <v>537.6193074924571</v>
      </c>
      <c r="G10187" s="5">
        <f>IF(C10187=0,0,C10187*LABOR_HRS_WK_MES*SEASON_WEEKS*(1+DIM_PCT_MES)^C10187)</f>
        <v>813.25969846861074</v>
      </c>
      <c r="H10187" s="5">
        <f>E10187+F10187+G10187</f>
        <v>6990.1640346722033</v>
      </c>
      <c r="I10187" s="5">
        <f>MIN(H10187,FARMER_HRS)</f>
        <v>720</v>
      </c>
      <c r="J10187" s="5">
        <f>MAX(0,H10187-FARMER_HRS)</f>
        <v>6270.1640346722033</v>
      </c>
      <c r="K10187" s="2">
        <f>I10187*FARMER_RATE+J10187*TEMP_WORKER_RATE</f>
        <v>133857.01449083688</v>
      </c>
      <c r="L10187" s="2">
        <f>A10187*PRICE_TOM+B10187*PRICE_CAR+C10187*PRICE_MES</f>
        <v>199722</v>
      </c>
      <c r="M10187" s="2">
        <f>A10187*FERT_BED_TOM+B10187*FERT_BED_CAR+C10187*FERT_BED_MES</f>
        <v>32120</v>
      </c>
      <c r="N10187" s="6">
        <f>IF(AND(D10187&lt;=TOTAL_BEDS,J10187&lt;=TEMP_WORKER_MAX*TEMP_WORKER_HRS),1,0)</f>
        <v>0</v>
      </c>
      <c r="O10187" s="2">
        <f>L10187-M10187-K10187-FIXED_COSTS</f>
        <v>13744.985509163118</v>
      </c>
      <c r="P10187" s="2">
        <f>IF(N10187=1,O10187,"")</f>
      </c>
    </row>
    <row r="10188">
      <c r="A10188" s="6">
        <v>15</v>
      </c>
      <c r="B10188" s="6">
        <v>13</v>
      </c>
      <c r="C10188" s="6">
        <v>16</v>
      </c>
      <c r="D10188" s="6">
        <f>A10188+B10188+C10188</f>
        <v>44</v>
      </c>
      <c r="E10188" s="5">
        <f>IF(A10188=0,0,A10188*LABOR_HRS_WK_TOM*SEASON_WEEKS*(1+DIM_PCT_TOM)^A10188)</f>
        <v>5639.285028711136</v>
      </c>
      <c r="F10188" s="5">
        <f>IF(B10188=0,0,B10188*LABOR_HRS_WK_CAR*SEASON_WEEKS*(1+DIM_PCT_CAR)^B10188)</f>
        <v>537.6193074924571</v>
      </c>
      <c r="G10188" s="5">
        <f>IF(C10188=0,0,C10188*LABOR_HRS_WK_MES*SEASON_WEEKS*(1+DIM_PCT_MES)^C10188)</f>
        <v>878.32047434609967</v>
      </c>
      <c r="H10188" s="5">
        <f>E10188+F10188+G10188</f>
        <v>7055.2248105496928</v>
      </c>
      <c r="I10188" s="5">
        <f>MIN(H10188,FARMER_HRS)</f>
        <v>720</v>
      </c>
      <c r="J10188" s="5">
        <f>MAX(0,H10188-FARMER_HRS)</f>
        <v>6335.2248105496928</v>
      </c>
      <c r="K10188" s="2">
        <f>I10188*FARMER_RATE+J10188*TEMP_WORKER_RATE</f>
        <v>134986.54184982105</v>
      </c>
      <c r="L10188" s="2">
        <f>A10188*PRICE_TOM+B10188*PRICE_CAR+C10188*PRICE_MES</f>
        <v>202422</v>
      </c>
      <c r="M10188" s="2">
        <f>A10188*FERT_BED_TOM+B10188*FERT_BED_CAR+C10188*FERT_BED_MES</f>
        <v>33000</v>
      </c>
      <c r="N10188" s="6">
        <f>IF(AND(D10188&lt;=TOTAL_BEDS,J10188&lt;=TEMP_WORKER_MAX*TEMP_WORKER_HRS),1,0)</f>
        <v>0</v>
      </c>
      <c r="O10188" s="2">
        <f>L10188-M10188-K10188-FIXED_COSTS</f>
        <v>14435.458150178951</v>
      </c>
      <c r="P10188" s="2">
        <f>IF(N10188=1,O10188,"")</f>
      </c>
    </row>
    <row r="10189">
      <c r="A10189" s="6">
        <v>15</v>
      </c>
      <c r="B10189" s="6">
        <v>13</v>
      </c>
      <c r="C10189" s="6">
        <v>17</v>
      </c>
      <c r="D10189" s="6">
        <f>A10189+B10189+C10189</f>
        <v>45</v>
      </c>
      <c r="E10189" s="5">
        <f>IF(A10189=0,0,A10189*LABOR_HRS_WK_TOM*SEASON_WEEKS*(1+DIM_PCT_TOM)^A10189)</f>
        <v>5639.285028711136</v>
      </c>
      <c r="F10189" s="5">
        <f>IF(B10189=0,0,B10189*LABOR_HRS_WK_CAR*SEASON_WEEKS*(1+DIM_PCT_CAR)^B10189)</f>
        <v>537.6193074924571</v>
      </c>
      <c r="G10189" s="5">
        <f>IF(C10189=0,0,C10189*LABOR_HRS_WK_MES*SEASON_WEEKS*(1+DIM_PCT_MES)^C10189)</f>
        <v>944.88069779263992</v>
      </c>
      <c r="H10189" s="5">
        <f>E10189+F10189+G10189</f>
        <v>7121.7850339962324</v>
      </c>
      <c r="I10189" s="5">
        <f>MIN(H10189,FARMER_HRS)</f>
        <v>720</v>
      </c>
      <c r="J10189" s="5">
        <f>MAX(0,H10189-FARMER_HRS)</f>
        <v>6401.7850339962324</v>
      </c>
      <c r="K10189" s="2">
        <f>I10189*FARMER_RATE+J10189*TEMP_WORKER_RATE</f>
        <v>136142.10128465679</v>
      </c>
      <c r="L10189" s="2">
        <f>A10189*PRICE_TOM+B10189*PRICE_CAR+C10189*PRICE_MES</f>
        <v>205122</v>
      </c>
      <c r="M10189" s="2">
        <f>A10189*FERT_BED_TOM+B10189*FERT_BED_CAR+C10189*FERT_BED_MES</f>
        <v>33880</v>
      </c>
      <c r="N10189" s="6">
        <f>IF(AND(D10189&lt;=TOTAL_BEDS,J10189&lt;=TEMP_WORKER_MAX*TEMP_WORKER_HRS),1,0)</f>
        <v>0</v>
      </c>
      <c r="O10189" s="2">
        <f>L10189-M10189-K10189-FIXED_COSTS</f>
        <v>15099.89871534321</v>
      </c>
      <c r="P10189" s="2">
        <f>IF(N10189=1,O10189,"")</f>
      </c>
    </row>
    <row r="10190">
      <c r="A10190" s="6">
        <v>15</v>
      </c>
      <c r="B10190" s="6">
        <v>13</v>
      </c>
      <c r="C10190" s="6">
        <v>18</v>
      </c>
      <c r="D10190" s="6">
        <f>A10190+B10190+C10190</f>
        <v>46</v>
      </c>
      <c r="E10190" s="5">
        <f>IF(A10190=0,0,A10190*LABOR_HRS_WK_TOM*SEASON_WEEKS*(1+DIM_PCT_TOM)^A10190)</f>
        <v>5639.285028711136</v>
      </c>
      <c r="F10190" s="5">
        <f>IF(B10190=0,0,B10190*LABOR_HRS_WK_CAR*SEASON_WEEKS*(1+DIM_PCT_CAR)^B10190)</f>
        <v>537.6193074924571</v>
      </c>
      <c r="G10190" s="5">
        <f>IF(C10190=0,0,C10190*LABOR_HRS_WK_MES*SEASON_WEEKS*(1+DIM_PCT_MES)^C10190)</f>
        <v>1012.9676892512272</v>
      </c>
      <c r="H10190" s="5">
        <f>E10190+F10190+G10190</f>
        <v>7189.87202545482</v>
      </c>
      <c r="I10190" s="5">
        <f>MIN(H10190,FARMER_HRS)</f>
        <v>720</v>
      </c>
      <c r="J10190" s="5">
        <f>MAX(0,H10190-FARMER_HRS)</f>
        <v>6469.87202545482</v>
      </c>
      <c r="K10190" s="2">
        <f>I10190*FARMER_RATE+J10190*TEMP_WORKER_RATE</f>
        <v>137324.1671085906</v>
      </c>
      <c r="L10190" s="2">
        <f>A10190*PRICE_TOM+B10190*PRICE_CAR+C10190*PRICE_MES</f>
        <v>207822</v>
      </c>
      <c r="M10190" s="2">
        <f>A10190*FERT_BED_TOM+B10190*FERT_BED_CAR+C10190*FERT_BED_MES</f>
        <v>34760</v>
      </c>
      <c r="N10190" s="6">
        <f>IF(AND(D10190&lt;=TOTAL_BEDS,J10190&lt;=TEMP_WORKER_MAX*TEMP_WORKER_HRS),1,0)</f>
        <v>0</v>
      </c>
      <c r="O10190" s="2">
        <f>L10190-M10190-K10190-FIXED_COSTS</f>
        <v>15737.832891409402</v>
      </c>
      <c r="P10190" s="2">
        <f>IF(N10190=1,O10190,"")</f>
      </c>
    </row>
    <row r="10191">
      <c r="A10191" s="6">
        <v>15</v>
      </c>
      <c r="B10191" s="6">
        <v>13</v>
      </c>
      <c r="C10191" s="6">
        <v>19</v>
      </c>
      <c r="D10191" s="6">
        <f>A10191+B10191+C10191</f>
        <v>47</v>
      </c>
      <c r="E10191" s="5">
        <f>IF(A10191=0,0,A10191*LABOR_HRS_WK_TOM*SEASON_WEEKS*(1+DIM_PCT_TOM)^A10191)</f>
        <v>5639.285028711136</v>
      </c>
      <c r="F10191" s="5">
        <f>IF(B10191=0,0,B10191*LABOR_HRS_WK_CAR*SEASON_WEEKS*(1+DIM_PCT_CAR)^B10191)</f>
        <v>537.6193074924571</v>
      </c>
      <c r="G10191" s="5">
        <f>IF(C10191=0,0,C10191*LABOR_HRS_WK_MES*SEASON_WEEKS*(1+DIM_PCT_MES)^C10191)</f>
        <v>1082.6092178872491</v>
      </c>
      <c r="H10191" s="5">
        <f>E10191+F10191+G10191</f>
        <v>7259.5135540908414</v>
      </c>
      <c r="I10191" s="5">
        <f>MIN(H10191,FARMER_HRS)</f>
        <v>720</v>
      </c>
      <c r="J10191" s="5">
        <f>MAX(0,H10191-FARMER_HRS)</f>
        <v>6539.5135540908414</v>
      </c>
      <c r="K10191" s="2">
        <f>I10191*FARMER_RATE+J10191*TEMP_WORKER_RATE</f>
        <v>138533.22142518821</v>
      </c>
      <c r="L10191" s="2">
        <f>A10191*PRICE_TOM+B10191*PRICE_CAR+C10191*PRICE_MES</f>
        <v>210522</v>
      </c>
      <c r="M10191" s="2">
        <f>A10191*FERT_BED_TOM+B10191*FERT_BED_CAR+C10191*FERT_BED_MES</f>
        <v>35640</v>
      </c>
      <c r="N10191" s="6">
        <f>IF(AND(D10191&lt;=TOTAL_BEDS,J10191&lt;=TEMP_WORKER_MAX*TEMP_WORKER_HRS),1,0)</f>
        <v>0</v>
      </c>
      <c r="O10191" s="2">
        <f>L10191-M10191-K10191-FIXED_COSTS</f>
        <v>16348.778574811789</v>
      </c>
      <c r="P10191" s="2">
        <f>IF(N10191=1,O10191,"")</f>
      </c>
    </row>
    <row r="10192">
      <c r="A10192" s="6">
        <v>15</v>
      </c>
      <c r="B10192" s="6">
        <v>13</v>
      </c>
      <c r="C10192" s="6">
        <v>20</v>
      </c>
      <c r="D10192" s="6">
        <f>A10192+B10192+C10192</f>
        <v>48</v>
      </c>
      <c r="E10192" s="5">
        <f>IF(A10192=0,0,A10192*LABOR_HRS_WK_TOM*SEASON_WEEKS*(1+DIM_PCT_TOM)^A10192)</f>
        <v>5639.285028711136</v>
      </c>
      <c r="F10192" s="5">
        <f>IF(B10192=0,0,B10192*LABOR_HRS_WK_CAR*SEASON_WEEKS*(1+DIM_PCT_CAR)^B10192)</f>
        <v>537.6193074924571</v>
      </c>
      <c r="G10192" s="5">
        <f>IF(C10192=0,0,C10192*LABOR_HRS_WK_MES*SEASON_WEEKS*(1+DIM_PCT_MES)^C10192)</f>
        <v>1153.8335085377259</v>
      </c>
      <c r="H10192" s="5">
        <f>E10192+F10192+G10192</f>
        <v>7330.7378447413184</v>
      </c>
      <c r="I10192" s="5">
        <f>MIN(H10192,FARMER_HRS)</f>
        <v>720</v>
      </c>
      <c r="J10192" s="5">
        <f>MAX(0,H10192-FARMER_HRS)</f>
        <v>6610.7378447413184</v>
      </c>
      <c r="K10192" s="2">
        <f>I10192*FARMER_RATE+J10192*TEMP_WORKER_RATE</f>
        <v>139769.75424898122</v>
      </c>
      <c r="L10192" s="2">
        <f>A10192*PRICE_TOM+B10192*PRICE_CAR+C10192*PRICE_MES</f>
        <v>213222</v>
      </c>
      <c r="M10192" s="2">
        <f>A10192*FERT_BED_TOM+B10192*FERT_BED_CAR+C10192*FERT_BED_MES</f>
        <v>36520</v>
      </c>
      <c r="N10192" s="6">
        <f>IF(AND(D10192&lt;=TOTAL_BEDS,J10192&lt;=TEMP_WORKER_MAX*TEMP_WORKER_HRS),1,0)</f>
        <v>0</v>
      </c>
      <c r="O10192" s="2">
        <f>L10192-M10192-K10192-FIXED_COSTS</f>
        <v>16932.245751018781</v>
      </c>
      <c r="P10192" s="2">
        <f>IF(N10192=1,O10192,"")</f>
      </c>
    </row>
    <row r="10193">
      <c r="A10193" s="6">
        <v>15</v>
      </c>
      <c r="B10193" s="6">
        <v>13</v>
      </c>
      <c r="C10193" s="6">
        <v>21</v>
      </c>
      <c r="D10193" s="6">
        <f>A10193+B10193+C10193</f>
        <v>49</v>
      </c>
      <c r="E10193" s="5">
        <f>IF(A10193=0,0,A10193*LABOR_HRS_WK_TOM*SEASON_WEEKS*(1+DIM_PCT_TOM)^A10193)</f>
        <v>5639.285028711136</v>
      </c>
      <c r="F10193" s="5">
        <f>IF(B10193=0,0,B10193*LABOR_HRS_WK_CAR*SEASON_WEEKS*(1+DIM_PCT_CAR)^B10193)</f>
        <v>537.6193074924571</v>
      </c>
      <c r="G10193" s="5">
        <f>IF(C10193=0,0,C10193*LABOR_HRS_WK_MES*SEASON_WEEKS*(1+DIM_PCT_MES)^C10193)</f>
        <v>1226.6692487641699</v>
      </c>
      <c r="H10193" s="5">
        <f>E10193+F10193+G10193</f>
        <v>7403.5735849677621</v>
      </c>
      <c r="I10193" s="5">
        <f>MIN(H10193,FARMER_HRS)</f>
        <v>720</v>
      </c>
      <c r="J10193" s="5">
        <f>MAX(0,H10193-FARMER_HRS)</f>
        <v>6683.5735849677621</v>
      </c>
      <c r="K10193" s="2">
        <f>I10193*FARMER_RATE+J10193*TEMP_WORKER_RATE</f>
        <v>141034.26362791253</v>
      </c>
      <c r="L10193" s="2">
        <f>A10193*PRICE_TOM+B10193*PRICE_CAR+C10193*PRICE_MES</f>
        <v>215922</v>
      </c>
      <c r="M10193" s="2">
        <f>A10193*FERT_BED_TOM+B10193*FERT_BED_CAR+C10193*FERT_BED_MES</f>
        <v>37400</v>
      </c>
      <c r="N10193" s="6">
        <f>IF(AND(D10193&lt;=TOTAL_BEDS,J10193&lt;=TEMP_WORKER_MAX*TEMP_WORKER_HRS),1,0)</f>
        <v>0</v>
      </c>
      <c r="O10193" s="2">
        <f>L10193-M10193-K10193-FIXED_COSTS</f>
        <v>17487.736372087471</v>
      </c>
      <c r="P10193" s="2">
        <f>IF(N10193=1,O10193,"")</f>
      </c>
    </row>
    <row r="10194">
      <c r="A10194" s="6">
        <v>15</v>
      </c>
      <c r="B10194" s="6">
        <v>13</v>
      </c>
      <c r="C10194" s="6">
        <v>22</v>
      </c>
      <c r="D10194" s="6">
        <f>A10194+B10194+C10194</f>
        <v>50</v>
      </c>
      <c r="E10194" s="5">
        <f>IF(A10194=0,0,A10194*LABOR_HRS_WK_TOM*SEASON_WEEKS*(1+DIM_PCT_TOM)^A10194)</f>
        <v>5639.285028711136</v>
      </c>
      <c r="F10194" s="5">
        <f>IF(B10194=0,0,B10194*LABOR_HRS_WK_CAR*SEASON_WEEKS*(1+DIM_PCT_CAR)^B10194)</f>
        <v>537.6193074924571</v>
      </c>
      <c r="G10194" s="5">
        <f>IF(C10194=0,0,C10194*LABOR_HRS_WK_MES*SEASON_WEEKS*(1+DIM_PCT_MES)^C10194)</f>
        <v>1301.1455960105659</v>
      </c>
      <c r="H10194" s="5">
        <f>E10194+F10194+G10194</f>
        <v>7478.0499322141586</v>
      </c>
      <c r="I10194" s="5">
        <f>MIN(H10194,FARMER_HRS)</f>
        <v>720</v>
      </c>
      <c r="J10194" s="5">
        <f>MAX(0,H10194-FARMER_HRS)</f>
        <v>6758.0499322141586</v>
      </c>
      <c r="K10194" s="2">
        <f>I10194*FARMER_RATE+J10194*TEMP_WORKER_RATE</f>
        <v>142327.2557676069</v>
      </c>
      <c r="L10194" s="2">
        <f>A10194*PRICE_TOM+B10194*PRICE_CAR+C10194*PRICE_MES</f>
        <v>218622</v>
      </c>
      <c r="M10194" s="2">
        <f>A10194*FERT_BED_TOM+B10194*FERT_BED_CAR+C10194*FERT_BED_MES</f>
        <v>38280</v>
      </c>
      <c r="N10194" s="6">
        <f>IF(AND(D10194&lt;=TOTAL_BEDS,J10194&lt;=TEMP_WORKER_MAX*TEMP_WORKER_HRS),1,0)</f>
        <v>0</v>
      </c>
      <c r="O10194" s="2">
        <f>L10194-M10194-K10194-FIXED_COSTS</f>
        <v>18014.744232393103</v>
      </c>
      <c r="P10194" s="2">
        <f>IF(N10194=1,O10194,"")</f>
      </c>
    </row>
    <row r="10195">
      <c r="A10195" s="6">
        <v>15</v>
      </c>
      <c r="B10195" s="6">
        <v>13</v>
      </c>
      <c r="C10195" s="6">
        <v>23</v>
      </c>
      <c r="D10195" s="6">
        <f>A10195+B10195+C10195</f>
        <v>51</v>
      </c>
      <c r="E10195" s="5">
        <f>IF(A10195=0,0,A10195*LABOR_HRS_WK_TOM*SEASON_WEEKS*(1+DIM_PCT_TOM)^A10195)</f>
        <v>5639.285028711136</v>
      </c>
      <c r="F10195" s="5">
        <f>IF(B10195=0,0,B10195*LABOR_HRS_WK_CAR*SEASON_WEEKS*(1+DIM_PCT_CAR)^B10195)</f>
        <v>537.6193074924571</v>
      </c>
      <c r="G10195" s="5">
        <f>IF(C10195=0,0,C10195*LABOR_HRS_WK_MES*SEASON_WEEKS*(1+DIM_PCT_MES)^C10195)</f>
        <v>1377.2921848680023</v>
      </c>
      <c r="H10195" s="5">
        <f>E10195+F10195+G10195</f>
        <v>7554.1965210715953</v>
      </c>
      <c r="I10195" s="5">
        <f>MIN(H10195,FARMER_HRS)</f>
        <v>720</v>
      </c>
      <c r="J10195" s="5">
        <f>MAX(0,H10195-FARMER_HRS)</f>
        <v>6834.1965210715953</v>
      </c>
      <c r="K10195" s="2">
        <f>I10195*FARMER_RATE+J10195*TEMP_WORKER_RATE</f>
        <v>143649.245157493</v>
      </c>
      <c r="L10195" s="2">
        <f>A10195*PRICE_TOM+B10195*PRICE_CAR+C10195*PRICE_MES</f>
        <v>221322</v>
      </c>
      <c r="M10195" s="2">
        <f>A10195*FERT_BED_TOM+B10195*FERT_BED_CAR+C10195*FERT_BED_MES</f>
        <v>39160</v>
      </c>
      <c r="N10195" s="6">
        <f>IF(AND(D10195&lt;=TOTAL_BEDS,J10195&lt;=TEMP_WORKER_MAX*TEMP_WORKER_HRS),1,0)</f>
        <v>0</v>
      </c>
      <c r="O10195" s="2">
        <f>L10195-M10195-K10195-FIXED_COSTS</f>
        <v>18512.754842507013</v>
      </c>
      <c r="P10195" s="2">
        <f>IF(N10195=1,O10195,"")</f>
      </c>
    </row>
    <row r="10196">
      <c r="A10196" s="6">
        <v>15</v>
      </c>
      <c r="B10196" s="6">
        <v>13</v>
      </c>
      <c r="C10196" s="6">
        <v>24</v>
      </c>
      <c r="D10196" s="6">
        <f>A10196+B10196+C10196</f>
        <v>52</v>
      </c>
      <c r="E10196" s="5">
        <f>IF(A10196=0,0,A10196*LABOR_HRS_WK_TOM*SEASON_WEEKS*(1+DIM_PCT_TOM)^A10196)</f>
        <v>5639.285028711136</v>
      </c>
      <c r="F10196" s="5">
        <f>IF(B10196=0,0,B10196*LABOR_HRS_WK_CAR*SEASON_WEEKS*(1+DIM_PCT_CAR)^B10196)</f>
        <v>537.6193074924571</v>
      </c>
      <c r="G10196" s="5">
        <f>IF(C10196=0,0,C10196*LABOR_HRS_WK_MES*SEASON_WEEKS*(1+DIM_PCT_MES)^C10196)</f>
        <v>1455.139134447498</v>
      </c>
      <c r="H10196" s="5">
        <f>E10196+F10196+G10196</f>
        <v>7632.0434706510905</v>
      </c>
      <c r="I10196" s="5">
        <f>MIN(H10196,FARMER_HRS)</f>
        <v>720</v>
      </c>
      <c r="J10196" s="5">
        <f>MAX(0,H10196-FARMER_HRS)</f>
        <v>6912.0434706510905</v>
      </c>
      <c r="K10196" s="2">
        <f>I10196*FARMER_RATE+J10196*TEMP_WORKER_RATE</f>
        <v>145000.75469880365</v>
      </c>
      <c r="L10196" s="2">
        <f>A10196*PRICE_TOM+B10196*PRICE_CAR+C10196*PRICE_MES</f>
        <v>224022</v>
      </c>
      <c r="M10196" s="2">
        <f>A10196*FERT_BED_TOM+B10196*FERT_BED_CAR+C10196*FERT_BED_MES</f>
        <v>40040</v>
      </c>
      <c r="N10196" s="6">
        <f>IF(AND(D10196&lt;=TOTAL_BEDS,J10196&lt;=TEMP_WORKER_MAX*TEMP_WORKER_HRS),1,0)</f>
        <v>0</v>
      </c>
      <c r="O10196" s="2">
        <f>L10196-M10196-K10196-FIXED_COSTS</f>
        <v>18981.245301196352</v>
      </c>
      <c r="P10196" s="2">
        <f>IF(N10196=1,O10196,"")</f>
      </c>
    </row>
    <row r="10197">
      <c r="A10197" s="6">
        <v>15</v>
      </c>
      <c r="B10197" s="6">
        <v>13</v>
      </c>
      <c r="C10197" s="6">
        <v>25</v>
      </c>
      <c r="D10197" s="6">
        <f>A10197+B10197+C10197</f>
        <v>53</v>
      </c>
      <c r="E10197" s="5">
        <f>IF(A10197=0,0,A10197*LABOR_HRS_WK_TOM*SEASON_WEEKS*(1+DIM_PCT_TOM)^A10197)</f>
        <v>5639.285028711136</v>
      </c>
      <c r="F10197" s="5">
        <f>IF(B10197=0,0,B10197*LABOR_HRS_WK_CAR*SEASON_WEEKS*(1+DIM_PCT_CAR)^B10197)</f>
        <v>537.6193074924571</v>
      </c>
      <c r="G10197" s="5">
        <f>IF(C10197=0,0,C10197*LABOR_HRS_WK_MES*SEASON_WEEKS*(1+DIM_PCT_MES)^C10197)</f>
        <v>1534.7170558625955</v>
      </c>
      <c r="H10197" s="5">
        <f>E10197+F10197+G10197</f>
        <v>7711.6213920661885</v>
      </c>
      <c r="I10197" s="5">
        <f>MIN(H10197,FARMER_HRS)</f>
        <v>720</v>
      </c>
      <c r="J10197" s="5">
        <f>MAX(0,H10197-FARMER_HRS)</f>
        <v>6991.6213920661885</v>
      </c>
      <c r="K10197" s="2">
        <f>I10197*FARMER_RATE+J10197*TEMP_WORKER_RATE</f>
        <v>146382.31583448243</v>
      </c>
      <c r="L10197" s="2">
        <f>A10197*PRICE_TOM+B10197*PRICE_CAR+C10197*PRICE_MES</f>
        <v>226722</v>
      </c>
      <c r="M10197" s="2">
        <f>A10197*FERT_BED_TOM+B10197*FERT_BED_CAR+C10197*FERT_BED_MES</f>
        <v>40920</v>
      </c>
      <c r="N10197" s="6">
        <f>IF(AND(D10197&lt;=TOTAL_BEDS,J10197&lt;=TEMP_WORKER_MAX*TEMP_WORKER_HRS),1,0)</f>
        <v>0</v>
      </c>
      <c r="O10197" s="2">
        <f>L10197-M10197-K10197-FIXED_COSTS</f>
        <v>19419.684165517567</v>
      </c>
      <c r="P10197" s="2">
        <f>IF(N10197=1,O10197,"")</f>
      </c>
    </row>
    <row r="10198">
      <c r="A10198" s="6">
        <v>15</v>
      </c>
      <c r="B10198" s="6">
        <v>13</v>
      </c>
      <c r="C10198" s="6">
        <v>26</v>
      </c>
      <c r="D10198" s="6">
        <f>A10198+B10198+C10198</f>
        <v>54</v>
      </c>
      <c r="E10198" s="5">
        <f>IF(A10198=0,0,A10198*LABOR_HRS_WK_TOM*SEASON_WEEKS*(1+DIM_PCT_TOM)^A10198)</f>
        <v>5639.285028711136</v>
      </c>
      <c r="F10198" s="5">
        <f>IF(B10198=0,0,B10198*LABOR_HRS_WK_CAR*SEASON_WEEKS*(1+DIM_PCT_CAR)^B10198)</f>
        <v>537.6193074924571</v>
      </c>
      <c r="G10198" s="5">
        <f>IF(C10198=0,0,C10198*LABOR_HRS_WK_MES*SEASON_WEEKS*(1+DIM_PCT_MES)^C10198)</f>
        <v>1616.0570598233128</v>
      </c>
      <c r="H10198" s="5">
        <f>E10198+F10198+G10198</f>
        <v>7792.9613960269053</v>
      </c>
      <c r="I10198" s="5">
        <f>MIN(H10198,FARMER_HRS)</f>
        <v>720</v>
      </c>
      <c r="J10198" s="5">
        <f>MAX(0,H10198-FARMER_HRS)</f>
        <v>7072.9613960269053</v>
      </c>
      <c r="K10198" s="2">
        <f>I10198*FARMER_RATE+J10198*TEMP_WORKER_RATE</f>
        <v>147794.46868102264</v>
      </c>
      <c r="L10198" s="2">
        <f>A10198*PRICE_TOM+B10198*PRICE_CAR+C10198*PRICE_MES</f>
        <v>229422</v>
      </c>
      <c r="M10198" s="2">
        <f>A10198*FERT_BED_TOM+B10198*FERT_BED_CAR+C10198*FERT_BED_MES</f>
        <v>41800</v>
      </c>
      <c r="N10198" s="6">
        <f>IF(AND(D10198&lt;=TOTAL_BEDS,J10198&lt;=TEMP_WORKER_MAX*TEMP_WORKER_HRS),1,0)</f>
        <v>0</v>
      </c>
      <c r="O10198" s="2">
        <f>L10198-M10198-K10198-FIXED_COSTS</f>
        <v>19827.531318977359</v>
      </c>
      <c r="P10198" s="2">
        <f>IF(N10198=1,O10198,"")</f>
      </c>
    </row>
    <row r="10199">
      <c r="A10199" s="6">
        <v>15</v>
      </c>
      <c r="B10199" s="6">
        <v>13</v>
      </c>
      <c r="C10199" s="6">
        <v>27</v>
      </c>
      <c r="D10199" s="6">
        <f>A10199+B10199+C10199</f>
        <v>55</v>
      </c>
      <c r="E10199" s="5">
        <f>IF(A10199=0,0,A10199*LABOR_HRS_WK_TOM*SEASON_WEEKS*(1+DIM_PCT_TOM)^A10199)</f>
        <v>5639.285028711136</v>
      </c>
      <c r="F10199" s="5">
        <f>IF(B10199=0,0,B10199*LABOR_HRS_WK_CAR*SEASON_WEEKS*(1+DIM_PCT_CAR)^B10199)</f>
        <v>537.6193074924571</v>
      </c>
      <c r="G10199" s="5">
        <f>IF(C10199=0,0,C10199*LABOR_HRS_WK_MES*SEASON_WEEKS*(1+DIM_PCT_MES)^C10199)</f>
        <v>1699.19076434307</v>
      </c>
      <c r="H10199" s="5">
        <f>E10199+F10199+G10199</f>
        <v>7876.0951005466632</v>
      </c>
      <c r="I10199" s="5">
        <f>MIN(H10199,FARMER_HRS)</f>
        <v>720</v>
      </c>
      <c r="J10199" s="5">
        <f>MAX(0,H10199-FARMER_HRS)</f>
        <v>7156.0951005466632</v>
      </c>
      <c r="K10199" s="2">
        <f>I10199*FARMER_RATE+J10199*TEMP_WORKER_RATE</f>
        <v>149237.76216226845</v>
      </c>
      <c r="L10199" s="2">
        <f>A10199*PRICE_TOM+B10199*PRICE_CAR+C10199*PRICE_MES</f>
        <v>232122</v>
      </c>
      <c r="M10199" s="2">
        <f>A10199*FERT_BED_TOM+B10199*FERT_BED_CAR+C10199*FERT_BED_MES</f>
        <v>42680</v>
      </c>
      <c r="N10199" s="6">
        <f>IF(AND(D10199&lt;=TOTAL_BEDS,J10199&lt;=TEMP_WORKER_MAX*TEMP_WORKER_HRS),1,0)</f>
        <v>0</v>
      </c>
      <c r="O10199" s="2">
        <f>L10199-M10199-K10199-FIXED_COSTS</f>
        <v>20204.237837731547</v>
      </c>
      <c r="P10199" s="2">
        <f>IF(N10199=1,O10199,"")</f>
      </c>
    </row>
    <row r="10200">
      <c r="A10200" s="6">
        <v>15</v>
      </c>
      <c r="B10200" s="6">
        <v>13</v>
      </c>
      <c r="C10200" s="6">
        <v>28</v>
      </c>
      <c r="D10200" s="6">
        <f>A10200+B10200+C10200</f>
        <v>56</v>
      </c>
      <c r="E10200" s="5">
        <f>IF(A10200=0,0,A10200*LABOR_HRS_WK_TOM*SEASON_WEEKS*(1+DIM_PCT_TOM)^A10200)</f>
        <v>5639.285028711136</v>
      </c>
      <c r="F10200" s="5">
        <f>IF(B10200=0,0,B10200*LABOR_HRS_WK_CAR*SEASON_WEEKS*(1+DIM_PCT_CAR)^B10200)</f>
        <v>537.6193074924571</v>
      </c>
      <c r="G10200" s="5">
        <f>IF(C10200=0,0,C10200*LABOR_HRS_WK_MES*SEASON_WEEKS*(1+DIM_PCT_MES)^C10200)</f>
        <v>1784.1503025602233</v>
      </c>
      <c r="H10200" s="5">
        <f>E10200+F10200+G10200</f>
        <v>7961.054638763816</v>
      </c>
      <c r="I10200" s="5">
        <f>MIN(H10200,FARMER_HRS)</f>
        <v>720</v>
      </c>
      <c r="J10200" s="5">
        <f>MAX(0,H10200-FARMER_HRS)</f>
        <v>7241.054638763816</v>
      </c>
      <c r="K10200" s="2">
        <f>I10200*FARMER_RATE+J10200*TEMP_WORKER_RATE</f>
        <v>150712.75414520514</v>
      </c>
      <c r="L10200" s="2">
        <f>A10200*PRICE_TOM+B10200*PRICE_CAR+C10200*PRICE_MES</f>
        <v>234822</v>
      </c>
      <c r="M10200" s="2">
        <f>A10200*FERT_BED_TOM+B10200*FERT_BED_CAR+C10200*FERT_BED_MES</f>
        <v>43560</v>
      </c>
      <c r="N10200" s="6">
        <f>IF(AND(D10200&lt;=TOTAL_BEDS,J10200&lt;=TEMP_WORKER_MAX*TEMP_WORKER_HRS),1,0)</f>
        <v>0</v>
      </c>
      <c r="O10200" s="2">
        <f>L10200-M10200-K10200-FIXED_COSTS</f>
        <v>20549.245854794863</v>
      </c>
      <c r="P10200" s="2">
        <f>IF(N10200=1,O10200,"")</f>
      </c>
    </row>
    <row r="10201">
      <c r="A10201" s="6">
        <v>15</v>
      </c>
      <c r="B10201" s="6">
        <v>13</v>
      </c>
      <c r="C10201" s="6">
        <v>29</v>
      </c>
      <c r="D10201" s="6">
        <f>A10201+B10201+C10201</f>
        <v>57</v>
      </c>
      <c r="E10201" s="5">
        <f>IF(A10201=0,0,A10201*LABOR_HRS_WK_TOM*SEASON_WEEKS*(1+DIM_PCT_TOM)^A10201)</f>
        <v>5639.285028711136</v>
      </c>
      <c r="F10201" s="5">
        <f>IF(B10201=0,0,B10201*LABOR_HRS_WK_CAR*SEASON_WEEKS*(1+DIM_PCT_CAR)^B10201)</f>
        <v>537.6193074924571</v>
      </c>
      <c r="G10201" s="5">
        <f>IF(C10201=0,0,C10201*LABOR_HRS_WK_MES*SEASON_WEEKS*(1+DIM_PCT_MES)^C10201)</f>
        <v>1870.9683306758766</v>
      </c>
      <c r="H10201" s="5">
        <f>E10201+F10201+G10201</f>
        <v>8047.87266687947</v>
      </c>
      <c r="I10201" s="5">
        <f>MIN(H10201,FARMER_HRS)</f>
        <v>720</v>
      </c>
      <c r="J10201" s="5">
        <f>MAX(0,H10201-FARMER_HRS)</f>
        <v>7327.87266687947</v>
      </c>
      <c r="K10201" s="2">
        <f>I10201*FARMER_RATE+J10201*TEMP_WORKER_RATE</f>
        <v>152220.01157776857</v>
      </c>
      <c r="L10201" s="2">
        <f>A10201*PRICE_TOM+B10201*PRICE_CAR+C10201*PRICE_MES</f>
        <v>237522</v>
      </c>
      <c r="M10201" s="2">
        <f>A10201*FERT_BED_TOM+B10201*FERT_BED_CAR+C10201*FERT_BED_MES</f>
        <v>44440</v>
      </c>
      <c r="N10201" s="6">
        <f>IF(AND(D10201&lt;=TOTAL_BEDS,J10201&lt;=TEMP_WORKER_MAX*TEMP_WORKER_HRS),1,0)</f>
        <v>0</v>
      </c>
      <c r="O10201" s="2">
        <f>L10201-M10201-K10201-FIXED_COSTS</f>
        <v>20861.988422231429</v>
      </c>
      <c r="P10201" s="2">
        <f>IF(N10201=1,O10201,"")</f>
      </c>
    </row>
    <row r="10202">
      <c r="A10202" s="6">
        <v>15</v>
      </c>
      <c r="B10202" s="6">
        <v>13</v>
      </c>
      <c r="C10202" s="6">
        <v>30</v>
      </c>
      <c r="D10202" s="6">
        <f>A10202+B10202+C10202</f>
        <v>58</v>
      </c>
      <c r="E10202" s="5">
        <f>IF(A10202=0,0,A10202*LABOR_HRS_WK_TOM*SEASON_WEEKS*(1+DIM_PCT_TOM)^A10202)</f>
        <v>5639.285028711136</v>
      </c>
      <c r="F10202" s="5">
        <f>IF(B10202=0,0,B10202*LABOR_HRS_WK_CAR*SEASON_WEEKS*(1+DIM_PCT_CAR)^B10202)</f>
        <v>537.6193074924571</v>
      </c>
      <c r="G10202" s="5">
        <f>IF(C10202=0,0,C10202*LABOR_HRS_WK_MES*SEASON_WEEKS*(1+DIM_PCT_MES)^C10202)</f>
        <v>1959.6780360096466</v>
      </c>
      <c r="H10202" s="5">
        <f>E10202+F10202+G10202</f>
        <v>8136.5823722132391</v>
      </c>
      <c r="I10202" s="5">
        <f>MIN(H10202,FARMER_HRS)</f>
        <v>720</v>
      </c>
      <c r="J10202" s="5">
        <f>MAX(0,H10202-FARMER_HRS)</f>
        <v>7416.5823722132391</v>
      </c>
      <c r="K10202" s="2">
        <f>I10202*FARMER_RATE+J10202*TEMP_WORKER_RATE</f>
        <v>153760.11062870207</v>
      </c>
      <c r="L10202" s="2">
        <f>A10202*PRICE_TOM+B10202*PRICE_CAR+C10202*PRICE_MES</f>
        <v>240222</v>
      </c>
      <c r="M10202" s="2">
        <f>A10202*FERT_BED_TOM+B10202*FERT_BED_CAR+C10202*FERT_BED_MES</f>
        <v>45320</v>
      </c>
      <c r="N10202" s="6">
        <f>IF(AND(D10202&lt;=TOTAL_BEDS,J10202&lt;=TEMP_WORKER_MAX*TEMP_WORKER_HRS),1,0)</f>
        <v>0</v>
      </c>
      <c r="O10202" s="2">
        <f>L10202-M10202-K10202-FIXED_COSTS</f>
        <v>21141.889371297933</v>
      </c>
      <c r="P10202" s="2">
        <f>IF(N10202=1,O10202,"")</f>
      </c>
    </row>
    <row r="10203">
      <c r="A10203" s="6">
        <v>15</v>
      </c>
      <c r="B10203" s="6">
        <v>14</v>
      </c>
      <c r="C10203" s="6">
        <v>0</v>
      </c>
      <c r="D10203" s="6">
        <f>A10203+B10203+C10203</f>
        <v>29</v>
      </c>
      <c r="E10203" s="5">
        <f>IF(A10203=0,0,A10203*LABOR_HRS_WK_TOM*SEASON_WEEKS*(1+DIM_PCT_TOM)^A10203)</f>
        <v>5639.285028711136</v>
      </c>
      <c r="F10203" s="5">
        <f>IF(B10203=0,0,B10203*LABOR_HRS_WK_CAR*SEASON_WEEKS*(1+DIM_PCT_CAR)^B10203)</f>
        <v>593.44900480898161</v>
      </c>
      <c r="G10203" s="5">
        <f>IF(C10203=0,0,C10203*LABOR_HRS_WK_MES*SEASON_WEEKS*(1+DIM_PCT_MES)^C10203)</f>
        <v>0</v>
      </c>
      <c r="H10203" s="5">
        <f>E10203+F10203+G10203</f>
        <v>6232.7340335201179</v>
      </c>
      <c r="I10203" s="5">
        <f>MIN(H10203,FARMER_HRS)</f>
        <v>720</v>
      </c>
      <c r="J10203" s="5">
        <f>MAX(0,H10203-FARMER_HRS)</f>
        <v>5512.7340335201179</v>
      </c>
      <c r="K10203" s="2">
        <f>I10203*FARMER_RATE+J10203*TEMP_WORKER_RATE</f>
        <v>120707.18808194649</v>
      </c>
      <c r="L10203" s="2">
        <f>A10203*PRICE_TOM+B10203*PRICE_CAR+C10203*PRICE_MES</f>
        <v>161316</v>
      </c>
      <c r="M10203" s="2">
        <f>A10203*FERT_BED_TOM+B10203*FERT_BED_CAR+C10203*FERT_BED_MES</f>
        <v>19360</v>
      </c>
      <c r="N10203" s="6">
        <f>IF(AND(D10203&lt;=TOTAL_BEDS,J10203&lt;=TEMP_WORKER_MAX*TEMP_WORKER_HRS),1,0)</f>
        <v>1</v>
      </c>
      <c r="O10203" s="2">
        <f>L10203-M10203-K10203-FIXED_COSTS</f>
        <v>1248.8119180535141</v>
      </c>
      <c r="P10203" s="2">
        <f>IF(N10203=1,O10203,"")</f>
        <v>1248.8119180535141</v>
      </c>
    </row>
    <row r="10204">
      <c r="A10204" s="6">
        <v>15</v>
      </c>
      <c r="B10204" s="6">
        <v>14</v>
      </c>
      <c r="C10204" s="6">
        <v>1</v>
      </c>
      <c r="D10204" s="6">
        <f>A10204+B10204+C10204</f>
        <v>30</v>
      </c>
      <c r="E10204" s="5">
        <f>IF(A10204=0,0,A10204*LABOR_HRS_WK_TOM*SEASON_WEEKS*(1+DIM_PCT_TOM)^A10204)</f>
        <v>5639.285028711136</v>
      </c>
      <c r="F10204" s="5">
        <f>IF(B10204=0,0,B10204*LABOR_HRS_WK_CAR*SEASON_WEEKS*(1+DIM_PCT_CAR)^B10204)</f>
        <v>593.44900480898161</v>
      </c>
      <c r="G10204" s="5">
        <f>IF(C10204=0,0,C10204*LABOR_HRS_WK_MES*SEASON_WEEKS*(1+DIM_PCT_MES)^C10204)</f>
        <v>45.5625</v>
      </c>
      <c r="H10204" s="5">
        <f>E10204+F10204+G10204</f>
        <v>6278.2965335201179</v>
      </c>
      <c r="I10204" s="5">
        <f>MIN(H10204,FARMER_HRS)</f>
        <v>720</v>
      </c>
      <c r="J10204" s="5">
        <f>MAX(0,H10204-FARMER_HRS)</f>
        <v>5558.2965335201179</v>
      </c>
      <c r="K10204" s="2">
        <f>I10204*FARMER_RATE+J10204*TEMP_WORKER_RATE</f>
        <v>121498.20370694649</v>
      </c>
      <c r="L10204" s="2">
        <f>A10204*PRICE_TOM+B10204*PRICE_CAR+C10204*PRICE_MES</f>
        <v>164016</v>
      </c>
      <c r="M10204" s="2">
        <f>A10204*FERT_BED_TOM+B10204*FERT_BED_CAR+C10204*FERT_BED_MES</f>
        <v>20240</v>
      </c>
      <c r="N10204" s="6">
        <f>IF(AND(D10204&lt;=TOTAL_BEDS,J10204&lt;=TEMP_WORKER_MAX*TEMP_WORKER_HRS),1,0)</f>
        <v>1</v>
      </c>
      <c r="O10204" s="2">
        <f>L10204-M10204-K10204-FIXED_COSTS</f>
        <v>2277.7962930535141</v>
      </c>
      <c r="P10204" s="2">
        <f>IF(N10204=1,O10204,"")</f>
        <v>2277.7962930535141</v>
      </c>
    </row>
    <row r="10205">
      <c r="A10205" s="6">
        <v>15</v>
      </c>
      <c r="B10205" s="6">
        <v>14</v>
      </c>
      <c r="C10205" s="6">
        <v>2</v>
      </c>
      <c r="D10205" s="6">
        <f>A10205+B10205+C10205</f>
        <v>31</v>
      </c>
      <c r="E10205" s="5">
        <f>IF(A10205=0,0,A10205*LABOR_HRS_WK_TOM*SEASON_WEEKS*(1+DIM_PCT_TOM)^A10205)</f>
        <v>5639.285028711136</v>
      </c>
      <c r="F10205" s="5">
        <f>IF(B10205=0,0,B10205*LABOR_HRS_WK_CAR*SEASON_WEEKS*(1+DIM_PCT_CAR)^B10205)</f>
        <v>593.44900480898161</v>
      </c>
      <c r="G10205" s="5">
        <f>IF(C10205=0,0,C10205*LABOR_HRS_WK_MES*SEASON_WEEKS*(1+DIM_PCT_MES)^C10205)</f>
        <v>92.2640625</v>
      </c>
      <c r="H10205" s="5">
        <f>E10205+F10205+G10205</f>
        <v>6324.9980960201183</v>
      </c>
      <c r="I10205" s="5">
        <f>MIN(H10205,FARMER_HRS)</f>
        <v>720</v>
      </c>
      <c r="J10205" s="5">
        <f>MAX(0,H10205-FARMER_HRS)</f>
        <v>5604.9980960201183</v>
      </c>
      <c r="K10205" s="2">
        <f>I10205*FARMER_RATE+J10205*TEMP_WORKER_RATE</f>
        <v>122308.9947225715</v>
      </c>
      <c r="L10205" s="2">
        <f>A10205*PRICE_TOM+B10205*PRICE_CAR+C10205*PRICE_MES</f>
        <v>166716</v>
      </c>
      <c r="M10205" s="2">
        <f>A10205*FERT_BED_TOM+B10205*FERT_BED_CAR+C10205*FERT_BED_MES</f>
        <v>21120</v>
      </c>
      <c r="N10205" s="6">
        <f>IF(AND(D10205&lt;=TOTAL_BEDS,J10205&lt;=TEMP_WORKER_MAX*TEMP_WORKER_HRS),1,0)</f>
        <v>1</v>
      </c>
      <c r="O10205" s="2">
        <f>L10205-M10205-K10205-FIXED_COSTS</f>
        <v>3287.0052774284995</v>
      </c>
      <c r="P10205" s="2">
        <f>IF(N10205=1,O10205,"")</f>
        <v>3287.0052774284995</v>
      </c>
    </row>
    <row r="10206">
      <c r="A10206" s="6">
        <v>15</v>
      </c>
      <c r="B10206" s="6">
        <v>14</v>
      </c>
      <c r="C10206" s="6">
        <v>3</v>
      </c>
      <c r="D10206" s="6">
        <f>A10206+B10206+C10206</f>
        <v>32</v>
      </c>
      <c r="E10206" s="5">
        <f>IF(A10206=0,0,A10206*LABOR_HRS_WK_TOM*SEASON_WEEKS*(1+DIM_PCT_TOM)^A10206)</f>
        <v>5639.285028711136</v>
      </c>
      <c r="F10206" s="5">
        <f>IF(B10206=0,0,B10206*LABOR_HRS_WK_CAR*SEASON_WEEKS*(1+DIM_PCT_CAR)^B10206)</f>
        <v>593.44900480898161</v>
      </c>
      <c r="G10206" s="5">
        <f>IF(C10206=0,0,C10206*LABOR_HRS_WK_MES*SEASON_WEEKS*(1+DIM_PCT_MES)^C10206)</f>
        <v>140.12604492187498</v>
      </c>
      <c r="H10206" s="5">
        <f>E10206+F10206+G10206</f>
        <v>6372.8600784419932</v>
      </c>
      <c r="I10206" s="5">
        <f>MIN(H10206,FARMER_HRS)</f>
        <v>720</v>
      </c>
      <c r="J10206" s="5">
        <f>MAX(0,H10206-FARMER_HRS)</f>
        <v>5652.8600784419932</v>
      </c>
      <c r="K10206" s="2">
        <f>I10206*FARMER_RATE+J10206*TEMP_WORKER_RATE</f>
        <v>123139.93191739572</v>
      </c>
      <c r="L10206" s="2">
        <f>A10206*PRICE_TOM+B10206*PRICE_CAR+C10206*PRICE_MES</f>
        <v>169416</v>
      </c>
      <c r="M10206" s="2">
        <f>A10206*FERT_BED_TOM+B10206*FERT_BED_CAR+C10206*FERT_BED_MES</f>
        <v>22000</v>
      </c>
      <c r="N10206" s="6">
        <f>IF(AND(D10206&lt;=TOTAL_BEDS,J10206&lt;=TEMP_WORKER_MAX*TEMP_WORKER_HRS),1,0)</f>
        <v>1</v>
      </c>
      <c r="O10206" s="2">
        <f>L10206-M10206-K10206-FIXED_COSTS</f>
        <v>4276.0680826042808</v>
      </c>
      <c r="P10206" s="2">
        <f>IF(N10206=1,O10206,"")</f>
        <v>4276.0680826042808</v>
      </c>
    </row>
    <row r="10207">
      <c r="A10207" s="6">
        <v>15</v>
      </c>
      <c r="B10207" s="6">
        <v>14</v>
      </c>
      <c r="C10207" s="6">
        <v>4</v>
      </c>
      <c r="D10207" s="6">
        <f>A10207+B10207+C10207</f>
        <v>33</v>
      </c>
      <c r="E10207" s="5">
        <f>IF(A10207=0,0,A10207*LABOR_HRS_WK_TOM*SEASON_WEEKS*(1+DIM_PCT_TOM)^A10207)</f>
        <v>5639.285028711136</v>
      </c>
      <c r="F10207" s="5">
        <f>IF(B10207=0,0,B10207*LABOR_HRS_WK_CAR*SEASON_WEEKS*(1+DIM_PCT_CAR)^B10207)</f>
        <v>593.44900480898161</v>
      </c>
      <c r="G10207" s="5">
        <f>IF(C10207=0,0,C10207*LABOR_HRS_WK_MES*SEASON_WEEKS*(1+DIM_PCT_MES)^C10207)</f>
        <v>189.17016064453119</v>
      </c>
      <c r="H10207" s="5">
        <f>E10207+F10207+G10207</f>
        <v>6421.9041941646492</v>
      </c>
      <c r="I10207" s="5">
        <f>MIN(H10207,FARMER_HRS)</f>
        <v>720</v>
      </c>
      <c r="J10207" s="5">
        <f>MAX(0,H10207-FARMER_HRS)</f>
        <v>5701.9041941646492</v>
      </c>
      <c r="K10207" s="2">
        <f>I10207*FARMER_RATE+J10207*TEMP_WORKER_RATE</f>
        <v>123991.39225980293</v>
      </c>
      <c r="L10207" s="2">
        <f>A10207*PRICE_TOM+B10207*PRICE_CAR+C10207*PRICE_MES</f>
        <v>172116</v>
      </c>
      <c r="M10207" s="2">
        <f>A10207*FERT_BED_TOM+B10207*FERT_BED_CAR+C10207*FERT_BED_MES</f>
        <v>22880</v>
      </c>
      <c r="N10207" s="6">
        <f>IF(AND(D10207&lt;=TOTAL_BEDS,J10207&lt;=TEMP_WORKER_MAX*TEMP_WORKER_HRS),1,0)</f>
        <v>1</v>
      </c>
      <c r="O10207" s="2">
        <f>L10207-M10207-K10207-FIXED_COSTS</f>
        <v>5244.6077401970688</v>
      </c>
      <c r="P10207" s="2">
        <f>IF(N10207=1,O10207,"")</f>
        <v>5244.6077401970688</v>
      </c>
    </row>
    <row r="10208">
      <c r="A10208" s="6">
        <v>15</v>
      </c>
      <c r="B10208" s="6">
        <v>14</v>
      </c>
      <c r="C10208" s="6">
        <v>5</v>
      </c>
      <c r="D10208" s="6">
        <f>A10208+B10208+C10208</f>
        <v>34</v>
      </c>
      <c r="E10208" s="5">
        <f>IF(A10208=0,0,A10208*LABOR_HRS_WK_TOM*SEASON_WEEKS*(1+DIM_PCT_TOM)^A10208)</f>
        <v>5639.285028711136</v>
      </c>
      <c r="F10208" s="5">
        <f>IF(B10208=0,0,B10208*LABOR_HRS_WK_CAR*SEASON_WEEKS*(1+DIM_PCT_CAR)^B10208)</f>
        <v>593.44900480898161</v>
      </c>
      <c r="G10208" s="5">
        <f>IF(C10208=0,0,C10208*LABOR_HRS_WK_MES*SEASON_WEEKS*(1+DIM_PCT_MES)^C10208)</f>
        <v>239.41848456573481</v>
      </c>
      <c r="H10208" s="5">
        <f>E10208+F10208+G10208</f>
        <v>6472.1525180858525</v>
      </c>
      <c r="I10208" s="5">
        <f>MIN(H10208,FARMER_HRS)</f>
        <v>720</v>
      </c>
      <c r="J10208" s="5">
        <f>MAX(0,H10208-FARMER_HRS)</f>
        <v>5752.1525180858525</v>
      </c>
      <c r="K10208" s="2">
        <f>I10208*FARMER_RATE+J10208*TEMP_WORKER_RATE</f>
        <v>124863.75899454605</v>
      </c>
      <c r="L10208" s="2">
        <f>A10208*PRICE_TOM+B10208*PRICE_CAR+C10208*PRICE_MES</f>
        <v>174816</v>
      </c>
      <c r="M10208" s="2">
        <f>A10208*FERT_BED_TOM+B10208*FERT_BED_CAR+C10208*FERT_BED_MES</f>
        <v>23760</v>
      </c>
      <c r="N10208" s="6">
        <f>IF(AND(D10208&lt;=TOTAL_BEDS,J10208&lt;=TEMP_WORKER_MAX*TEMP_WORKER_HRS),1,0)</f>
        <v>1</v>
      </c>
      <c r="O10208" s="2">
        <f>L10208-M10208-K10208-FIXED_COSTS</f>
        <v>6192.2410054539505</v>
      </c>
      <c r="P10208" s="2">
        <f>IF(N10208=1,O10208,"")</f>
        <v>6192.2410054539505</v>
      </c>
    </row>
    <row r="10209">
      <c r="A10209" s="6">
        <v>15</v>
      </c>
      <c r="B10209" s="6">
        <v>14</v>
      </c>
      <c r="C10209" s="6">
        <v>6</v>
      </c>
      <c r="D10209" s="6">
        <f>A10209+B10209+C10209</f>
        <v>35</v>
      </c>
      <c r="E10209" s="5">
        <f>IF(A10209=0,0,A10209*LABOR_HRS_WK_TOM*SEASON_WEEKS*(1+DIM_PCT_TOM)^A10209)</f>
        <v>5639.285028711136</v>
      </c>
      <c r="F10209" s="5">
        <f>IF(B10209=0,0,B10209*LABOR_HRS_WK_CAR*SEASON_WEEKS*(1+DIM_PCT_CAR)^B10209)</f>
        <v>593.44900480898161</v>
      </c>
      <c r="G10209" s="5">
        <f>IF(C10209=0,0,C10209*LABOR_HRS_WK_MES*SEASON_WEEKS*(1+DIM_PCT_MES)^C10209)</f>
        <v>290.89345874736773</v>
      </c>
      <c r="H10209" s="5">
        <f>E10209+F10209+G10209</f>
        <v>6523.6274922674856</v>
      </c>
      <c r="I10209" s="5">
        <f>MIN(H10209,FARMER_HRS)</f>
        <v>720</v>
      </c>
      <c r="J10209" s="5">
        <f>MAX(0,H10209-FARMER_HRS)</f>
        <v>5803.6274922674856</v>
      </c>
      <c r="K10209" s="2">
        <f>I10209*FARMER_RATE+J10209*TEMP_WORKER_RATE</f>
        <v>125757.42174075496</v>
      </c>
      <c r="L10209" s="2">
        <f>A10209*PRICE_TOM+B10209*PRICE_CAR+C10209*PRICE_MES</f>
        <v>177516</v>
      </c>
      <c r="M10209" s="2">
        <f>A10209*FERT_BED_TOM+B10209*FERT_BED_CAR+C10209*FERT_BED_MES</f>
        <v>24640</v>
      </c>
      <c r="N10209" s="6">
        <f>IF(AND(D10209&lt;=TOTAL_BEDS,J10209&lt;=TEMP_WORKER_MAX*TEMP_WORKER_HRS),1,0)</f>
        <v>0</v>
      </c>
      <c r="O10209" s="2">
        <f>L10209-M10209-K10209-FIXED_COSTS</f>
        <v>7118.5782592450414</v>
      </c>
      <c r="P10209" s="2">
        <f>IF(N10209=1,O10209,"")</f>
      </c>
    </row>
    <row r="10210">
      <c r="A10210" s="6">
        <v>15</v>
      </c>
      <c r="B10210" s="6">
        <v>14</v>
      </c>
      <c r="C10210" s="6">
        <v>7</v>
      </c>
      <c r="D10210" s="6">
        <f>A10210+B10210+C10210</f>
        <v>36</v>
      </c>
      <c r="E10210" s="5">
        <f>IF(A10210=0,0,A10210*LABOR_HRS_WK_TOM*SEASON_WEEKS*(1+DIM_PCT_TOM)^A10210)</f>
        <v>5639.285028711136</v>
      </c>
      <c r="F10210" s="5">
        <f>IF(B10210=0,0,B10210*LABOR_HRS_WK_CAR*SEASON_WEEKS*(1+DIM_PCT_CAR)^B10210)</f>
        <v>593.44900480898161</v>
      </c>
      <c r="G10210" s="5">
        <f>IF(C10210=0,0,C10210*LABOR_HRS_WK_MES*SEASON_WEEKS*(1+DIM_PCT_MES)^C10210)</f>
        <v>343.61789814532818</v>
      </c>
      <c r="H10210" s="5">
        <f>E10210+F10210+G10210</f>
        <v>6576.3519316654465</v>
      </c>
      <c r="I10210" s="5">
        <f>MIN(H10210,FARMER_HRS)</f>
        <v>720</v>
      </c>
      <c r="J10210" s="5">
        <f>MAX(0,H10210-FARMER_HRS)</f>
        <v>5856.3519316654465</v>
      </c>
      <c r="K10210" s="2">
        <f>I10210*FARMER_RATE+J10210*TEMP_WORKER_RATE</f>
        <v>126672.776591414</v>
      </c>
      <c r="L10210" s="2">
        <f>A10210*PRICE_TOM+B10210*PRICE_CAR+C10210*PRICE_MES</f>
        <v>180216</v>
      </c>
      <c r="M10210" s="2">
        <f>A10210*FERT_BED_TOM+B10210*FERT_BED_CAR+C10210*FERT_BED_MES</f>
        <v>25520</v>
      </c>
      <c r="N10210" s="6">
        <f>IF(AND(D10210&lt;=TOTAL_BEDS,J10210&lt;=TEMP_WORKER_MAX*TEMP_WORKER_HRS),1,0)</f>
        <v>0</v>
      </c>
      <c r="O10210" s="2">
        <f>L10210-M10210-K10210-FIXED_COSTS</f>
        <v>8023.2234085859964</v>
      </c>
      <c r="P10210" s="2">
        <f>IF(N10210=1,O10210,"")</f>
      </c>
    </row>
    <row r="10211">
      <c r="A10211" s="6">
        <v>15</v>
      </c>
      <c r="B10211" s="6">
        <v>14</v>
      </c>
      <c r="C10211" s="6">
        <v>8</v>
      </c>
      <c r="D10211" s="6">
        <f>A10211+B10211+C10211</f>
        <v>37</v>
      </c>
      <c r="E10211" s="5">
        <f>IF(A10211=0,0,A10211*LABOR_HRS_WK_TOM*SEASON_WEEKS*(1+DIM_PCT_TOM)^A10211)</f>
        <v>5639.285028711136</v>
      </c>
      <c r="F10211" s="5">
        <f>IF(B10211=0,0,B10211*LABOR_HRS_WK_CAR*SEASON_WEEKS*(1+DIM_PCT_CAR)^B10211)</f>
        <v>593.44900480898161</v>
      </c>
      <c r="G10211" s="5">
        <f>IF(C10211=0,0,C10211*LABOR_HRS_WK_MES*SEASON_WEEKS*(1+DIM_PCT_MES)^C10211)</f>
        <v>397.61499642530833</v>
      </c>
      <c r="H10211" s="5">
        <f>E10211+F10211+G10211</f>
        <v>6630.3490299454261</v>
      </c>
      <c r="I10211" s="5">
        <f>MIN(H10211,FARMER_HRS)</f>
        <v>720</v>
      </c>
      <c r="J10211" s="5">
        <f>MAX(0,H10211-FARMER_HRS)</f>
        <v>5910.3490299454261</v>
      </c>
      <c r="K10211" s="2">
        <f>I10211*FARMER_RATE+J10211*TEMP_WORKER_RATE</f>
        <v>127610.22621433031</v>
      </c>
      <c r="L10211" s="2">
        <f>A10211*PRICE_TOM+B10211*PRICE_CAR+C10211*PRICE_MES</f>
        <v>182916</v>
      </c>
      <c r="M10211" s="2">
        <f>A10211*FERT_BED_TOM+B10211*FERT_BED_CAR+C10211*FERT_BED_MES</f>
        <v>26400</v>
      </c>
      <c r="N10211" s="6">
        <f>IF(AND(D10211&lt;=TOTAL_BEDS,J10211&lt;=TEMP_WORKER_MAX*TEMP_WORKER_HRS),1,0)</f>
        <v>0</v>
      </c>
      <c r="O10211" s="2">
        <f>L10211-M10211-K10211-FIXED_COSTS</f>
        <v>8905.7737856696913</v>
      </c>
      <c r="P10211" s="2">
        <f>IF(N10211=1,O10211,"")</f>
      </c>
    </row>
    <row r="10212">
      <c r="A10212" s="6">
        <v>15</v>
      </c>
      <c r="B10212" s="6">
        <v>14</v>
      </c>
      <c r="C10212" s="6">
        <v>9</v>
      </c>
      <c r="D10212" s="6">
        <f>A10212+B10212+C10212</f>
        <v>38</v>
      </c>
      <c r="E10212" s="5">
        <f>IF(A10212=0,0,A10212*LABOR_HRS_WK_TOM*SEASON_WEEKS*(1+DIM_PCT_TOM)^A10212)</f>
        <v>5639.285028711136</v>
      </c>
      <c r="F10212" s="5">
        <f>IF(B10212=0,0,B10212*LABOR_HRS_WK_CAR*SEASON_WEEKS*(1+DIM_PCT_CAR)^B10212)</f>
        <v>593.44900480898161</v>
      </c>
      <c r="G10212" s="5">
        <f>IF(C10212=0,0,C10212*LABOR_HRS_WK_MES*SEASON_WEEKS*(1+DIM_PCT_MES)^C10212)</f>
        <v>452.90833186570273</v>
      </c>
      <c r="H10212" s="5">
        <f>E10212+F10212+G10212</f>
        <v>6685.642365385821</v>
      </c>
      <c r="I10212" s="5">
        <f>MIN(H10212,FARMER_HRS)</f>
        <v>720</v>
      </c>
      <c r="J10212" s="5">
        <f>MAX(0,H10212-FARMER_HRS)</f>
        <v>5965.642365385821</v>
      </c>
      <c r="K10212" s="2">
        <f>I10212*FARMER_RATE+J10212*TEMP_WORKER_RATE</f>
        <v>128570.17995461494</v>
      </c>
      <c r="L10212" s="2">
        <f>A10212*PRICE_TOM+B10212*PRICE_CAR+C10212*PRICE_MES</f>
        <v>185616</v>
      </c>
      <c r="M10212" s="2">
        <f>A10212*FERT_BED_TOM+B10212*FERT_BED_CAR+C10212*FERT_BED_MES</f>
        <v>27280</v>
      </c>
      <c r="N10212" s="6">
        <f>IF(AND(D10212&lt;=TOTAL_BEDS,J10212&lt;=TEMP_WORKER_MAX*TEMP_WORKER_HRS),1,0)</f>
        <v>0</v>
      </c>
      <c r="O10212" s="2">
        <f>L10212-M10212-K10212-FIXED_COSTS</f>
        <v>9765.8200453850586</v>
      </c>
      <c r="P10212" s="2">
        <f>IF(N10212=1,O10212,"")</f>
      </c>
    </row>
    <row r="10213">
      <c r="A10213" s="6">
        <v>15</v>
      </c>
      <c r="B10213" s="6">
        <v>14</v>
      </c>
      <c r="C10213" s="6">
        <v>10</v>
      </c>
      <c r="D10213" s="6">
        <f>A10213+B10213+C10213</f>
        <v>39</v>
      </c>
      <c r="E10213" s="5">
        <f>IF(A10213=0,0,A10213*LABOR_HRS_WK_TOM*SEASON_WEEKS*(1+DIM_PCT_TOM)^A10213)</f>
        <v>5639.285028711136</v>
      </c>
      <c r="F10213" s="5">
        <f>IF(B10213=0,0,B10213*LABOR_HRS_WK_CAR*SEASON_WEEKS*(1+DIM_PCT_CAR)^B10213)</f>
        <v>593.44900480898161</v>
      </c>
      <c r="G10213" s="5">
        <f>IF(C10213=0,0,C10213*LABOR_HRS_WK_MES*SEASON_WEEKS*(1+DIM_PCT_MES)^C10213)</f>
        <v>509.52187334891551</v>
      </c>
      <c r="H10213" s="5">
        <f>E10213+F10213+G10213</f>
        <v>6742.2559068690334</v>
      </c>
      <c r="I10213" s="5">
        <f>MIN(H10213,FARMER_HRS)</f>
        <v>720</v>
      </c>
      <c r="J10213" s="5">
        <f>MAX(0,H10213-FARMER_HRS)</f>
        <v>6022.2559068690334</v>
      </c>
      <c r="K10213" s="2">
        <f>I10213*FARMER_RATE+J10213*TEMP_WORKER_RATE</f>
        <v>129553.05393869849</v>
      </c>
      <c r="L10213" s="2">
        <f>A10213*PRICE_TOM+B10213*PRICE_CAR+C10213*PRICE_MES</f>
        <v>188316</v>
      </c>
      <c r="M10213" s="2">
        <f>A10213*FERT_BED_TOM+B10213*FERT_BED_CAR+C10213*FERT_BED_MES</f>
        <v>28160</v>
      </c>
      <c r="N10213" s="6">
        <f>IF(AND(D10213&lt;=TOTAL_BEDS,J10213&lt;=TEMP_WORKER_MAX*TEMP_WORKER_HRS),1,0)</f>
        <v>0</v>
      </c>
      <c r="O10213" s="2">
        <f>L10213-M10213-K10213-FIXED_COSTS</f>
        <v>10602.946061301511</v>
      </c>
      <c r="P10213" s="2">
        <f>IF(N10213=1,O10213,"")</f>
      </c>
    </row>
    <row r="10214">
      <c r="A10214" s="6">
        <v>15</v>
      </c>
      <c r="B10214" s="6">
        <v>14</v>
      </c>
      <c r="C10214" s="6">
        <v>11</v>
      </c>
      <c r="D10214" s="6">
        <f>A10214+B10214+C10214</f>
        <v>40</v>
      </c>
      <c r="E10214" s="5">
        <f>IF(A10214=0,0,A10214*LABOR_HRS_WK_TOM*SEASON_WEEKS*(1+DIM_PCT_TOM)^A10214)</f>
        <v>5639.285028711136</v>
      </c>
      <c r="F10214" s="5">
        <f>IF(B10214=0,0,B10214*LABOR_HRS_WK_CAR*SEASON_WEEKS*(1+DIM_PCT_CAR)^B10214)</f>
        <v>593.44900480898161</v>
      </c>
      <c r="G10214" s="5">
        <f>IF(C10214=0,0,C10214*LABOR_HRS_WK_MES*SEASON_WEEKS*(1+DIM_PCT_MES)^C10214)</f>
        <v>567.47998644235463</v>
      </c>
      <c r="H10214" s="5">
        <f>E10214+F10214+G10214</f>
        <v>6800.2140199624728</v>
      </c>
      <c r="I10214" s="5">
        <f>MIN(H10214,FARMER_HRS)</f>
        <v>720</v>
      </c>
      <c r="J10214" s="5">
        <f>MAX(0,H10214-FARMER_HRS)</f>
        <v>6080.2140199624728</v>
      </c>
      <c r="K10214" s="2">
        <f>I10214*FARMER_RATE+J10214*TEMP_WORKER_RATE</f>
        <v>130559.27117990404</v>
      </c>
      <c r="L10214" s="2">
        <f>A10214*PRICE_TOM+B10214*PRICE_CAR+C10214*PRICE_MES</f>
        <v>191016</v>
      </c>
      <c r="M10214" s="2">
        <f>A10214*FERT_BED_TOM+B10214*FERT_BED_CAR+C10214*FERT_BED_MES</f>
        <v>29040</v>
      </c>
      <c r="N10214" s="6">
        <f>IF(AND(D10214&lt;=TOTAL_BEDS,J10214&lt;=TEMP_WORKER_MAX*TEMP_WORKER_HRS),1,0)</f>
        <v>0</v>
      </c>
      <c r="O10214" s="2">
        <f>L10214-M10214-K10214-FIXED_COSTS</f>
        <v>11416.728820095959</v>
      </c>
      <c r="P10214" s="2">
        <f>IF(N10214=1,O10214,"")</f>
      </c>
    </row>
    <row r="10215">
      <c r="A10215" s="6">
        <v>15</v>
      </c>
      <c r="B10215" s="6">
        <v>14</v>
      </c>
      <c r="C10215" s="6">
        <v>12</v>
      </c>
      <c r="D10215" s="6">
        <f>A10215+B10215+C10215</f>
        <v>41</v>
      </c>
      <c r="E10215" s="5">
        <f>IF(A10215=0,0,A10215*LABOR_HRS_WK_TOM*SEASON_WEEKS*(1+DIM_PCT_TOM)^A10215)</f>
        <v>5639.285028711136</v>
      </c>
      <c r="F10215" s="5">
        <f>IF(B10215=0,0,B10215*LABOR_HRS_WK_CAR*SEASON_WEEKS*(1+DIM_PCT_CAR)^B10215)</f>
        <v>593.44900480898161</v>
      </c>
      <c r="G10215" s="5">
        <f>IF(C10215=0,0,C10215*LABOR_HRS_WK_MES*SEASON_WEEKS*(1+DIM_PCT_MES)^C10215)</f>
        <v>626.807439570419</v>
      </c>
      <c r="H10215" s="5">
        <f>E10215+F10215+G10215</f>
        <v>6859.5414730905368</v>
      </c>
      <c r="I10215" s="5">
        <f>MIN(H10215,FARMER_HRS)</f>
        <v>720</v>
      </c>
      <c r="J10215" s="5">
        <f>MAX(0,H10215-FARMER_HRS)</f>
        <v>6139.5414730905368</v>
      </c>
      <c r="K10215" s="2">
        <f>I10215*FARMER_RATE+J10215*TEMP_WORKER_RATE</f>
        <v>131589.26168559957</v>
      </c>
      <c r="L10215" s="2">
        <f>A10215*PRICE_TOM+B10215*PRICE_CAR+C10215*PRICE_MES</f>
        <v>193716</v>
      </c>
      <c r="M10215" s="2">
        <f>A10215*FERT_BED_TOM+B10215*FERT_BED_CAR+C10215*FERT_BED_MES</f>
        <v>29920</v>
      </c>
      <c r="N10215" s="6">
        <f>IF(AND(D10215&lt;=TOTAL_BEDS,J10215&lt;=TEMP_WORKER_MAX*TEMP_WORKER_HRS),1,0)</f>
        <v>0</v>
      </c>
      <c r="O10215" s="2">
        <f>L10215-M10215-K10215-FIXED_COSTS</f>
        <v>12206.738314400427</v>
      </c>
      <c r="P10215" s="2">
        <f>IF(N10215=1,O10215,"")</f>
      </c>
    </row>
    <row r="10216">
      <c r="A10216" s="6">
        <v>15</v>
      </c>
      <c r="B10216" s="6">
        <v>14</v>
      </c>
      <c r="C10216" s="6">
        <v>13</v>
      </c>
      <c r="D10216" s="6">
        <f>A10216+B10216+C10216</f>
        <v>42</v>
      </c>
      <c r="E10216" s="5">
        <f>IF(A10216=0,0,A10216*LABOR_HRS_WK_TOM*SEASON_WEEKS*(1+DIM_PCT_TOM)^A10216)</f>
        <v>5639.285028711136</v>
      </c>
      <c r="F10216" s="5">
        <f>IF(B10216=0,0,B10216*LABOR_HRS_WK_CAR*SEASON_WEEKS*(1+DIM_PCT_CAR)^B10216)</f>
        <v>593.44900480898161</v>
      </c>
      <c r="G10216" s="5">
        <f>IF(C10216=0,0,C10216*LABOR_HRS_WK_MES*SEASON_WEEKS*(1+DIM_PCT_MES)^C10216)</f>
        <v>687.52941027880331</v>
      </c>
      <c r="H10216" s="5">
        <f>E10216+F10216+G10216</f>
        <v>6920.2634437989209</v>
      </c>
      <c r="I10216" s="5">
        <f>MIN(H10216,FARMER_HRS)</f>
        <v>720</v>
      </c>
      <c r="J10216" s="5">
        <f>MAX(0,H10216-FARMER_HRS)</f>
        <v>6200.2634437989209</v>
      </c>
      <c r="K10216" s="2">
        <f>I10216*FARMER_RATE+J10216*TEMP_WORKER_RATE</f>
        <v>132643.46256595349</v>
      </c>
      <c r="L10216" s="2">
        <f>A10216*PRICE_TOM+B10216*PRICE_CAR+C10216*PRICE_MES</f>
        <v>196416</v>
      </c>
      <c r="M10216" s="2">
        <f>A10216*FERT_BED_TOM+B10216*FERT_BED_CAR+C10216*FERT_BED_MES</f>
        <v>30800</v>
      </c>
      <c r="N10216" s="6">
        <f>IF(AND(D10216&lt;=TOTAL_BEDS,J10216&lt;=TEMP_WORKER_MAX*TEMP_WORKER_HRS),1,0)</f>
        <v>0</v>
      </c>
      <c r="O10216" s="2">
        <f>L10216-M10216-K10216-FIXED_COSTS</f>
        <v>12972.537434046506</v>
      </c>
      <c r="P10216" s="2">
        <f>IF(N10216=1,O10216,"")</f>
      </c>
    </row>
    <row r="10217">
      <c r="A10217" s="6">
        <v>15</v>
      </c>
      <c r="B10217" s="6">
        <v>14</v>
      </c>
      <c r="C10217" s="6">
        <v>14</v>
      </c>
      <c r="D10217" s="6">
        <f>A10217+B10217+C10217</f>
        <v>43</v>
      </c>
      <c r="E10217" s="5">
        <f>IF(A10217=0,0,A10217*LABOR_HRS_WK_TOM*SEASON_WEEKS*(1+DIM_PCT_TOM)^A10217)</f>
        <v>5639.285028711136</v>
      </c>
      <c r="F10217" s="5">
        <f>IF(B10217=0,0,B10217*LABOR_HRS_WK_CAR*SEASON_WEEKS*(1+DIM_PCT_CAR)^B10217)</f>
        <v>593.44900480898161</v>
      </c>
      <c r="G10217" s="5">
        <f>IF(C10217=0,0,C10217*LABOR_HRS_WK_MES*SEASON_WEEKS*(1+DIM_PCT_MES)^C10217)</f>
        <v>749.67149159246435</v>
      </c>
      <c r="H10217" s="5">
        <f>E10217+F10217+G10217</f>
        <v>6982.4055251125819</v>
      </c>
      <c r="I10217" s="5">
        <f>MIN(H10217,FARMER_HRS)</f>
        <v>720</v>
      </c>
      <c r="J10217" s="5">
        <f>MAX(0,H10217-FARMER_HRS)</f>
        <v>6262.4055251125819</v>
      </c>
      <c r="K10217" s="2">
        <f>I10217*FARMER_RATE+J10217*TEMP_WORKER_RATE</f>
        <v>133722.31814431565</v>
      </c>
      <c r="L10217" s="2">
        <f>A10217*PRICE_TOM+B10217*PRICE_CAR+C10217*PRICE_MES</f>
        <v>199116</v>
      </c>
      <c r="M10217" s="2">
        <f>A10217*FERT_BED_TOM+B10217*FERT_BED_CAR+C10217*FERT_BED_MES</f>
        <v>31680</v>
      </c>
      <c r="N10217" s="6">
        <f>IF(AND(D10217&lt;=TOTAL_BEDS,J10217&lt;=TEMP_WORKER_MAX*TEMP_WORKER_HRS),1,0)</f>
        <v>0</v>
      </c>
      <c r="O10217" s="2">
        <f>L10217-M10217-K10217-FIXED_COSTS</f>
        <v>13713.68185568435</v>
      </c>
      <c r="P10217" s="2">
        <f>IF(N10217=1,O10217,"")</f>
      </c>
    </row>
    <row r="10218">
      <c r="A10218" s="6">
        <v>15</v>
      </c>
      <c r="B10218" s="6">
        <v>14</v>
      </c>
      <c r="C10218" s="6">
        <v>15</v>
      </c>
      <c r="D10218" s="6">
        <f>A10218+B10218+C10218</f>
        <v>44</v>
      </c>
      <c r="E10218" s="5">
        <f>IF(A10218=0,0,A10218*LABOR_HRS_WK_TOM*SEASON_WEEKS*(1+DIM_PCT_TOM)^A10218)</f>
        <v>5639.285028711136</v>
      </c>
      <c r="F10218" s="5">
        <f>IF(B10218=0,0,B10218*LABOR_HRS_WK_CAR*SEASON_WEEKS*(1+DIM_PCT_CAR)^B10218)</f>
        <v>593.44900480898161</v>
      </c>
      <c r="G10218" s="5">
        <f>IF(C10218=0,0,C10218*LABOR_HRS_WK_MES*SEASON_WEEKS*(1+DIM_PCT_MES)^C10218)</f>
        <v>813.25969846861074</v>
      </c>
      <c r="H10218" s="5">
        <f>E10218+F10218+G10218</f>
        <v>7045.9937319887285</v>
      </c>
      <c r="I10218" s="5">
        <f>MIN(H10218,FARMER_HRS)</f>
        <v>720</v>
      </c>
      <c r="J10218" s="5">
        <f>MAX(0,H10218-FARMER_HRS)</f>
        <v>6325.9937319887285</v>
      </c>
      <c r="K10218" s="2">
        <f>I10218*FARMER_RATE+J10218*TEMP_WORKER_RATE</f>
        <v>134826.28006924875</v>
      </c>
      <c r="L10218" s="2">
        <f>A10218*PRICE_TOM+B10218*PRICE_CAR+C10218*PRICE_MES</f>
        <v>201816</v>
      </c>
      <c r="M10218" s="2">
        <f>A10218*FERT_BED_TOM+B10218*FERT_BED_CAR+C10218*FERT_BED_MES</f>
        <v>32560</v>
      </c>
      <c r="N10218" s="6">
        <f>IF(AND(D10218&lt;=TOTAL_BEDS,J10218&lt;=TEMP_WORKER_MAX*TEMP_WORKER_HRS),1,0)</f>
        <v>0</v>
      </c>
      <c r="O10218" s="2">
        <f>L10218-M10218-K10218-FIXED_COSTS</f>
        <v>14429.719930751249</v>
      </c>
      <c r="P10218" s="2">
        <f>IF(N10218=1,O10218,"")</f>
      </c>
    </row>
    <row r="10219">
      <c r="A10219" s="6">
        <v>15</v>
      </c>
      <c r="B10219" s="6">
        <v>14</v>
      </c>
      <c r="C10219" s="6">
        <v>16</v>
      </c>
      <c r="D10219" s="6">
        <f>A10219+B10219+C10219</f>
        <v>45</v>
      </c>
      <c r="E10219" s="5">
        <f>IF(A10219=0,0,A10219*LABOR_HRS_WK_TOM*SEASON_WEEKS*(1+DIM_PCT_TOM)^A10219)</f>
        <v>5639.285028711136</v>
      </c>
      <c r="F10219" s="5">
        <f>IF(B10219=0,0,B10219*LABOR_HRS_WK_CAR*SEASON_WEEKS*(1+DIM_PCT_CAR)^B10219)</f>
        <v>593.44900480898161</v>
      </c>
      <c r="G10219" s="5">
        <f>IF(C10219=0,0,C10219*LABOR_HRS_WK_MES*SEASON_WEEKS*(1+DIM_PCT_MES)^C10219)</f>
        <v>878.32047434609967</v>
      </c>
      <c r="H10219" s="5">
        <f>E10219+F10219+G10219</f>
        <v>7111.054507866218</v>
      </c>
      <c r="I10219" s="5">
        <f>MIN(H10219,FARMER_HRS)</f>
        <v>720</v>
      </c>
      <c r="J10219" s="5">
        <f>MAX(0,H10219-FARMER_HRS)</f>
        <v>6391.054507866218</v>
      </c>
      <c r="K10219" s="2">
        <f>I10219*FARMER_RATE+J10219*TEMP_WORKER_RATE</f>
        <v>135955.80742823295</v>
      </c>
      <c r="L10219" s="2">
        <f>A10219*PRICE_TOM+B10219*PRICE_CAR+C10219*PRICE_MES</f>
        <v>204516</v>
      </c>
      <c r="M10219" s="2">
        <f>A10219*FERT_BED_TOM+B10219*FERT_BED_CAR+C10219*FERT_BED_MES</f>
        <v>33440</v>
      </c>
      <c r="N10219" s="6">
        <f>IF(AND(D10219&lt;=TOTAL_BEDS,J10219&lt;=TEMP_WORKER_MAX*TEMP_WORKER_HRS),1,0)</f>
        <v>0</v>
      </c>
      <c r="O10219" s="2">
        <f>L10219-M10219-K10219-FIXED_COSTS</f>
        <v>15120.192571767053</v>
      </c>
      <c r="P10219" s="2">
        <f>IF(N10219=1,O10219,"")</f>
      </c>
    </row>
    <row r="10220">
      <c r="A10220" s="6">
        <v>15</v>
      </c>
      <c r="B10220" s="6">
        <v>14</v>
      </c>
      <c r="C10220" s="6">
        <v>17</v>
      </c>
      <c r="D10220" s="6">
        <f>A10220+B10220+C10220</f>
        <v>46</v>
      </c>
      <c r="E10220" s="5">
        <f>IF(A10220=0,0,A10220*LABOR_HRS_WK_TOM*SEASON_WEEKS*(1+DIM_PCT_TOM)^A10220)</f>
        <v>5639.285028711136</v>
      </c>
      <c r="F10220" s="5">
        <f>IF(B10220=0,0,B10220*LABOR_HRS_WK_CAR*SEASON_WEEKS*(1+DIM_PCT_CAR)^B10220)</f>
        <v>593.44900480898161</v>
      </c>
      <c r="G10220" s="5">
        <f>IF(C10220=0,0,C10220*LABOR_HRS_WK_MES*SEASON_WEEKS*(1+DIM_PCT_MES)^C10220)</f>
        <v>944.88069779263992</v>
      </c>
      <c r="H10220" s="5">
        <f>E10220+F10220+G10220</f>
        <v>7177.6147313127576</v>
      </c>
      <c r="I10220" s="5">
        <f>MIN(H10220,FARMER_HRS)</f>
        <v>720</v>
      </c>
      <c r="J10220" s="5">
        <f>MAX(0,H10220-FARMER_HRS)</f>
        <v>6457.6147313127576</v>
      </c>
      <c r="K10220" s="2">
        <f>I10220*FARMER_RATE+J10220*TEMP_WORKER_RATE</f>
        <v>137111.36686306872</v>
      </c>
      <c r="L10220" s="2">
        <f>A10220*PRICE_TOM+B10220*PRICE_CAR+C10220*PRICE_MES</f>
        <v>207216</v>
      </c>
      <c r="M10220" s="2">
        <f>A10220*FERT_BED_TOM+B10220*FERT_BED_CAR+C10220*FERT_BED_MES</f>
        <v>34320</v>
      </c>
      <c r="N10220" s="6">
        <f>IF(AND(D10220&lt;=TOTAL_BEDS,J10220&lt;=TEMP_WORKER_MAX*TEMP_WORKER_HRS),1,0)</f>
        <v>0</v>
      </c>
      <c r="O10220" s="2">
        <f>L10220-M10220-K10220-FIXED_COSTS</f>
        <v>15784.633136931283</v>
      </c>
      <c r="P10220" s="2">
        <f>IF(N10220=1,O10220,"")</f>
      </c>
    </row>
    <row r="10221">
      <c r="A10221" s="6">
        <v>15</v>
      </c>
      <c r="B10221" s="6">
        <v>14</v>
      </c>
      <c r="C10221" s="6">
        <v>18</v>
      </c>
      <c r="D10221" s="6">
        <f>A10221+B10221+C10221</f>
        <v>47</v>
      </c>
      <c r="E10221" s="5">
        <f>IF(A10221=0,0,A10221*LABOR_HRS_WK_TOM*SEASON_WEEKS*(1+DIM_PCT_TOM)^A10221)</f>
        <v>5639.285028711136</v>
      </c>
      <c r="F10221" s="5">
        <f>IF(B10221=0,0,B10221*LABOR_HRS_WK_CAR*SEASON_WEEKS*(1+DIM_PCT_CAR)^B10221)</f>
        <v>593.44900480898161</v>
      </c>
      <c r="G10221" s="5">
        <f>IF(C10221=0,0,C10221*LABOR_HRS_WK_MES*SEASON_WEEKS*(1+DIM_PCT_MES)^C10221)</f>
        <v>1012.9676892512272</v>
      </c>
      <c r="H10221" s="5">
        <f>E10221+F10221+G10221</f>
        <v>7245.701722771345</v>
      </c>
      <c r="I10221" s="5">
        <f>MIN(H10221,FARMER_HRS)</f>
        <v>720</v>
      </c>
      <c r="J10221" s="5">
        <f>MAX(0,H10221-FARMER_HRS)</f>
        <v>6525.701722771345</v>
      </c>
      <c r="K10221" s="2">
        <f>I10221*FARMER_RATE+J10221*TEMP_WORKER_RATE</f>
        <v>138293.43268700253</v>
      </c>
      <c r="L10221" s="2">
        <f>A10221*PRICE_TOM+B10221*PRICE_CAR+C10221*PRICE_MES</f>
        <v>209916</v>
      </c>
      <c r="M10221" s="2">
        <f>A10221*FERT_BED_TOM+B10221*FERT_BED_CAR+C10221*FERT_BED_MES</f>
        <v>35200</v>
      </c>
      <c r="N10221" s="6">
        <f>IF(AND(D10221&lt;=TOTAL_BEDS,J10221&lt;=TEMP_WORKER_MAX*TEMP_WORKER_HRS),1,0)</f>
        <v>0</v>
      </c>
      <c r="O10221" s="2">
        <f>L10221-M10221-K10221-FIXED_COSTS</f>
        <v>16422.567312997475</v>
      </c>
      <c r="P10221" s="2">
        <f>IF(N10221=1,O10221,"")</f>
      </c>
    </row>
    <row r="10222">
      <c r="A10222" s="6">
        <v>15</v>
      </c>
      <c r="B10222" s="6">
        <v>14</v>
      </c>
      <c r="C10222" s="6">
        <v>19</v>
      </c>
      <c r="D10222" s="6">
        <f>A10222+B10222+C10222</f>
        <v>48</v>
      </c>
      <c r="E10222" s="5">
        <f>IF(A10222=0,0,A10222*LABOR_HRS_WK_TOM*SEASON_WEEKS*(1+DIM_PCT_TOM)^A10222)</f>
        <v>5639.285028711136</v>
      </c>
      <c r="F10222" s="5">
        <f>IF(B10222=0,0,B10222*LABOR_HRS_WK_CAR*SEASON_WEEKS*(1+DIM_PCT_CAR)^B10222)</f>
        <v>593.44900480898161</v>
      </c>
      <c r="G10222" s="5">
        <f>IF(C10222=0,0,C10222*LABOR_HRS_WK_MES*SEASON_WEEKS*(1+DIM_PCT_MES)^C10222)</f>
        <v>1082.6092178872491</v>
      </c>
      <c r="H10222" s="5">
        <f>E10222+F10222+G10222</f>
        <v>7315.3432514073666</v>
      </c>
      <c r="I10222" s="5">
        <f>MIN(H10222,FARMER_HRS)</f>
        <v>720</v>
      </c>
      <c r="J10222" s="5">
        <f>MAX(0,H10222-FARMER_HRS)</f>
        <v>6595.3432514073666</v>
      </c>
      <c r="K10222" s="2">
        <f>I10222*FARMER_RATE+J10222*TEMP_WORKER_RATE</f>
        <v>139502.48700360011</v>
      </c>
      <c r="L10222" s="2">
        <f>A10222*PRICE_TOM+B10222*PRICE_CAR+C10222*PRICE_MES</f>
        <v>212616</v>
      </c>
      <c r="M10222" s="2">
        <f>A10222*FERT_BED_TOM+B10222*FERT_BED_CAR+C10222*FERT_BED_MES</f>
        <v>36080</v>
      </c>
      <c r="N10222" s="6">
        <f>IF(AND(D10222&lt;=TOTAL_BEDS,J10222&lt;=TEMP_WORKER_MAX*TEMP_WORKER_HRS),1,0)</f>
        <v>0</v>
      </c>
      <c r="O10222" s="2">
        <f>L10222-M10222-K10222-FIXED_COSTS</f>
        <v>17033.512996399892</v>
      </c>
      <c r="P10222" s="2">
        <f>IF(N10222=1,O10222,"")</f>
      </c>
    </row>
    <row r="10223">
      <c r="A10223" s="6">
        <v>15</v>
      </c>
      <c r="B10223" s="6">
        <v>14</v>
      </c>
      <c r="C10223" s="6">
        <v>20</v>
      </c>
      <c r="D10223" s="6">
        <f>A10223+B10223+C10223</f>
        <v>49</v>
      </c>
      <c r="E10223" s="5">
        <f>IF(A10223=0,0,A10223*LABOR_HRS_WK_TOM*SEASON_WEEKS*(1+DIM_PCT_TOM)^A10223)</f>
        <v>5639.285028711136</v>
      </c>
      <c r="F10223" s="5">
        <f>IF(B10223=0,0,B10223*LABOR_HRS_WK_CAR*SEASON_WEEKS*(1+DIM_PCT_CAR)^B10223)</f>
        <v>593.44900480898161</v>
      </c>
      <c r="G10223" s="5">
        <f>IF(C10223=0,0,C10223*LABOR_HRS_WK_MES*SEASON_WEEKS*(1+DIM_PCT_MES)^C10223)</f>
        <v>1153.8335085377259</v>
      </c>
      <c r="H10223" s="5">
        <f>E10223+F10223+G10223</f>
        <v>7386.5675420578436</v>
      </c>
      <c r="I10223" s="5">
        <f>MIN(H10223,FARMER_HRS)</f>
        <v>720</v>
      </c>
      <c r="J10223" s="5">
        <f>MAX(0,H10223-FARMER_HRS)</f>
        <v>6666.5675420578436</v>
      </c>
      <c r="K10223" s="2">
        <f>I10223*FARMER_RATE+J10223*TEMP_WORKER_RATE</f>
        <v>140739.01982739312</v>
      </c>
      <c r="L10223" s="2">
        <f>A10223*PRICE_TOM+B10223*PRICE_CAR+C10223*PRICE_MES</f>
        <v>215316</v>
      </c>
      <c r="M10223" s="2">
        <f>A10223*FERT_BED_TOM+B10223*FERT_BED_CAR+C10223*FERT_BED_MES</f>
        <v>36960</v>
      </c>
      <c r="N10223" s="6">
        <f>IF(AND(D10223&lt;=TOTAL_BEDS,J10223&lt;=TEMP_WORKER_MAX*TEMP_WORKER_HRS),1,0)</f>
        <v>0</v>
      </c>
      <c r="O10223" s="2">
        <f>L10223-M10223-K10223-FIXED_COSTS</f>
        <v>17616.980172606884</v>
      </c>
      <c r="P10223" s="2">
        <f>IF(N10223=1,O10223,"")</f>
      </c>
    </row>
    <row r="10224">
      <c r="A10224" s="6">
        <v>15</v>
      </c>
      <c r="B10224" s="6">
        <v>14</v>
      </c>
      <c r="C10224" s="6">
        <v>21</v>
      </c>
      <c r="D10224" s="6">
        <f>A10224+B10224+C10224</f>
        <v>50</v>
      </c>
      <c r="E10224" s="5">
        <f>IF(A10224=0,0,A10224*LABOR_HRS_WK_TOM*SEASON_WEEKS*(1+DIM_PCT_TOM)^A10224)</f>
        <v>5639.285028711136</v>
      </c>
      <c r="F10224" s="5">
        <f>IF(B10224=0,0,B10224*LABOR_HRS_WK_CAR*SEASON_WEEKS*(1+DIM_PCT_CAR)^B10224)</f>
        <v>593.44900480898161</v>
      </c>
      <c r="G10224" s="5">
        <f>IF(C10224=0,0,C10224*LABOR_HRS_WK_MES*SEASON_WEEKS*(1+DIM_PCT_MES)^C10224)</f>
        <v>1226.6692487641699</v>
      </c>
      <c r="H10224" s="5">
        <f>E10224+F10224+G10224</f>
        <v>7459.4032822842873</v>
      </c>
      <c r="I10224" s="5">
        <f>MIN(H10224,FARMER_HRS)</f>
        <v>720</v>
      </c>
      <c r="J10224" s="5">
        <f>MAX(0,H10224-FARMER_HRS)</f>
        <v>6739.4032822842873</v>
      </c>
      <c r="K10224" s="2">
        <f>I10224*FARMER_RATE+J10224*TEMP_WORKER_RATE</f>
        <v>142003.52920632443</v>
      </c>
      <c r="L10224" s="2">
        <f>A10224*PRICE_TOM+B10224*PRICE_CAR+C10224*PRICE_MES</f>
        <v>218016</v>
      </c>
      <c r="M10224" s="2">
        <f>A10224*FERT_BED_TOM+B10224*FERT_BED_CAR+C10224*FERT_BED_MES</f>
        <v>37840</v>
      </c>
      <c r="N10224" s="6">
        <f>IF(AND(D10224&lt;=TOTAL_BEDS,J10224&lt;=TEMP_WORKER_MAX*TEMP_WORKER_HRS),1,0)</f>
        <v>0</v>
      </c>
      <c r="O10224" s="2">
        <f>L10224-M10224-K10224-FIXED_COSTS</f>
        <v>18172.470793675573</v>
      </c>
      <c r="P10224" s="2">
        <f>IF(N10224=1,O10224,"")</f>
      </c>
    </row>
    <row r="10225">
      <c r="A10225" s="6">
        <v>15</v>
      </c>
      <c r="B10225" s="6">
        <v>14</v>
      </c>
      <c r="C10225" s="6">
        <v>22</v>
      </c>
      <c r="D10225" s="6">
        <f>A10225+B10225+C10225</f>
        <v>51</v>
      </c>
      <c r="E10225" s="5">
        <f>IF(A10225=0,0,A10225*LABOR_HRS_WK_TOM*SEASON_WEEKS*(1+DIM_PCT_TOM)^A10225)</f>
        <v>5639.285028711136</v>
      </c>
      <c r="F10225" s="5">
        <f>IF(B10225=0,0,B10225*LABOR_HRS_WK_CAR*SEASON_WEEKS*(1+DIM_PCT_CAR)^B10225)</f>
        <v>593.44900480898161</v>
      </c>
      <c r="G10225" s="5">
        <f>IF(C10225=0,0,C10225*LABOR_HRS_WK_MES*SEASON_WEEKS*(1+DIM_PCT_MES)^C10225)</f>
        <v>1301.1455960105659</v>
      </c>
      <c r="H10225" s="5">
        <f>E10225+F10225+G10225</f>
        <v>7533.8796295306838</v>
      </c>
      <c r="I10225" s="5">
        <f>MIN(H10225,FARMER_HRS)</f>
        <v>720</v>
      </c>
      <c r="J10225" s="5">
        <f>MAX(0,H10225-FARMER_HRS)</f>
        <v>6813.8796295306838</v>
      </c>
      <c r="K10225" s="2">
        <f>I10225*FARMER_RATE+J10225*TEMP_WORKER_RATE</f>
        <v>143296.52134601882</v>
      </c>
      <c r="L10225" s="2">
        <f>A10225*PRICE_TOM+B10225*PRICE_CAR+C10225*PRICE_MES</f>
        <v>220716</v>
      </c>
      <c r="M10225" s="2">
        <f>A10225*FERT_BED_TOM+B10225*FERT_BED_CAR+C10225*FERT_BED_MES</f>
        <v>38720</v>
      </c>
      <c r="N10225" s="6">
        <f>IF(AND(D10225&lt;=TOTAL_BEDS,J10225&lt;=TEMP_WORKER_MAX*TEMP_WORKER_HRS),1,0)</f>
        <v>0</v>
      </c>
      <c r="O10225" s="2">
        <f>L10225-M10225-K10225-FIXED_COSTS</f>
        <v>18699.478653981176</v>
      </c>
      <c r="P10225" s="2">
        <f>IF(N10225=1,O10225,"")</f>
      </c>
    </row>
    <row r="10226">
      <c r="A10226" s="6">
        <v>15</v>
      </c>
      <c r="B10226" s="6">
        <v>14</v>
      </c>
      <c r="C10226" s="6">
        <v>23</v>
      </c>
      <c r="D10226" s="6">
        <f>A10226+B10226+C10226</f>
        <v>52</v>
      </c>
      <c r="E10226" s="5">
        <f>IF(A10226=0,0,A10226*LABOR_HRS_WK_TOM*SEASON_WEEKS*(1+DIM_PCT_TOM)^A10226)</f>
        <v>5639.285028711136</v>
      </c>
      <c r="F10226" s="5">
        <f>IF(B10226=0,0,B10226*LABOR_HRS_WK_CAR*SEASON_WEEKS*(1+DIM_PCT_CAR)^B10226)</f>
        <v>593.44900480898161</v>
      </c>
      <c r="G10226" s="5">
        <f>IF(C10226=0,0,C10226*LABOR_HRS_WK_MES*SEASON_WEEKS*(1+DIM_PCT_MES)^C10226)</f>
        <v>1377.2921848680023</v>
      </c>
      <c r="H10226" s="5">
        <f>E10226+F10226+G10226</f>
        <v>7610.0262183881205</v>
      </c>
      <c r="I10226" s="5">
        <f>MIN(H10226,FARMER_HRS)</f>
        <v>720</v>
      </c>
      <c r="J10226" s="5">
        <f>MAX(0,H10226-FARMER_HRS)</f>
        <v>6890.0262183881205</v>
      </c>
      <c r="K10226" s="2">
        <f>I10226*FARMER_RATE+J10226*TEMP_WORKER_RATE</f>
        <v>144618.51073590486</v>
      </c>
      <c r="L10226" s="2">
        <f>A10226*PRICE_TOM+B10226*PRICE_CAR+C10226*PRICE_MES</f>
        <v>223416</v>
      </c>
      <c r="M10226" s="2">
        <f>A10226*FERT_BED_TOM+B10226*FERT_BED_CAR+C10226*FERT_BED_MES</f>
        <v>39600</v>
      </c>
      <c r="N10226" s="6">
        <f>IF(AND(D10226&lt;=TOTAL_BEDS,J10226&lt;=TEMP_WORKER_MAX*TEMP_WORKER_HRS),1,0)</f>
        <v>0</v>
      </c>
      <c r="O10226" s="2">
        <f>L10226-M10226-K10226-FIXED_COSTS</f>
        <v>19197.489264095144</v>
      </c>
      <c r="P10226" s="2">
        <f>IF(N10226=1,O10226,"")</f>
      </c>
    </row>
    <row r="10227">
      <c r="A10227" s="6">
        <v>15</v>
      </c>
      <c r="B10227" s="6">
        <v>14</v>
      </c>
      <c r="C10227" s="6">
        <v>24</v>
      </c>
      <c r="D10227" s="6">
        <f>A10227+B10227+C10227</f>
        <v>53</v>
      </c>
      <c r="E10227" s="5">
        <f>IF(A10227=0,0,A10227*LABOR_HRS_WK_TOM*SEASON_WEEKS*(1+DIM_PCT_TOM)^A10227)</f>
        <v>5639.285028711136</v>
      </c>
      <c r="F10227" s="5">
        <f>IF(B10227=0,0,B10227*LABOR_HRS_WK_CAR*SEASON_WEEKS*(1+DIM_PCT_CAR)^B10227)</f>
        <v>593.44900480898161</v>
      </c>
      <c r="G10227" s="5">
        <f>IF(C10227=0,0,C10227*LABOR_HRS_WK_MES*SEASON_WEEKS*(1+DIM_PCT_MES)^C10227)</f>
        <v>1455.139134447498</v>
      </c>
      <c r="H10227" s="5">
        <f>E10227+F10227+G10227</f>
        <v>7687.8731679676157</v>
      </c>
      <c r="I10227" s="5">
        <f>MIN(H10227,FARMER_HRS)</f>
        <v>720</v>
      </c>
      <c r="J10227" s="5">
        <f>MAX(0,H10227-FARMER_HRS)</f>
        <v>6967.8731679676157</v>
      </c>
      <c r="K10227" s="2">
        <f>I10227*FARMER_RATE+J10227*TEMP_WORKER_RATE</f>
        <v>145970.02027721555</v>
      </c>
      <c r="L10227" s="2">
        <f>A10227*PRICE_TOM+B10227*PRICE_CAR+C10227*PRICE_MES</f>
        <v>226116</v>
      </c>
      <c r="M10227" s="2">
        <f>A10227*FERT_BED_TOM+B10227*FERT_BED_CAR+C10227*FERT_BED_MES</f>
        <v>40480</v>
      </c>
      <c r="N10227" s="6">
        <f>IF(AND(D10227&lt;=TOTAL_BEDS,J10227&lt;=TEMP_WORKER_MAX*TEMP_WORKER_HRS),1,0)</f>
        <v>0</v>
      </c>
      <c r="O10227" s="2">
        <f>L10227-M10227-K10227-FIXED_COSTS</f>
        <v>19665.979722784454</v>
      </c>
      <c r="P10227" s="2">
        <f>IF(N10227=1,O10227,"")</f>
      </c>
    </row>
    <row r="10228">
      <c r="A10228" s="6">
        <v>15</v>
      </c>
      <c r="B10228" s="6">
        <v>14</v>
      </c>
      <c r="C10228" s="6">
        <v>25</v>
      </c>
      <c r="D10228" s="6">
        <f>A10228+B10228+C10228</f>
        <v>54</v>
      </c>
      <c r="E10228" s="5">
        <f>IF(A10228=0,0,A10228*LABOR_HRS_WK_TOM*SEASON_WEEKS*(1+DIM_PCT_TOM)^A10228)</f>
        <v>5639.285028711136</v>
      </c>
      <c r="F10228" s="5">
        <f>IF(B10228=0,0,B10228*LABOR_HRS_WK_CAR*SEASON_WEEKS*(1+DIM_PCT_CAR)^B10228)</f>
        <v>593.44900480898161</v>
      </c>
      <c r="G10228" s="5">
        <f>IF(C10228=0,0,C10228*LABOR_HRS_WK_MES*SEASON_WEEKS*(1+DIM_PCT_MES)^C10228)</f>
        <v>1534.7170558625955</v>
      </c>
      <c r="H10228" s="5">
        <f>E10228+F10228+G10228</f>
        <v>7767.4510893827137</v>
      </c>
      <c r="I10228" s="5">
        <f>MIN(H10228,FARMER_HRS)</f>
        <v>720</v>
      </c>
      <c r="J10228" s="5">
        <f>MAX(0,H10228-FARMER_HRS)</f>
        <v>7047.4510893827137</v>
      </c>
      <c r="K10228" s="2">
        <f>I10228*FARMER_RATE+J10228*TEMP_WORKER_RATE</f>
        <v>147351.58141289433</v>
      </c>
      <c r="L10228" s="2">
        <f>A10228*PRICE_TOM+B10228*PRICE_CAR+C10228*PRICE_MES</f>
        <v>228816</v>
      </c>
      <c r="M10228" s="2">
        <f>A10228*FERT_BED_TOM+B10228*FERT_BED_CAR+C10228*FERT_BED_MES</f>
        <v>41360</v>
      </c>
      <c r="N10228" s="6">
        <f>IF(AND(D10228&lt;=TOTAL_BEDS,J10228&lt;=TEMP_WORKER_MAX*TEMP_WORKER_HRS),1,0)</f>
        <v>0</v>
      </c>
      <c r="O10228" s="2">
        <f>L10228-M10228-K10228-FIXED_COSTS</f>
        <v>20104.418587105669</v>
      </c>
      <c r="P10228" s="2">
        <f>IF(N10228=1,O10228,"")</f>
      </c>
    </row>
    <row r="10229">
      <c r="A10229" s="6">
        <v>15</v>
      </c>
      <c r="B10229" s="6">
        <v>14</v>
      </c>
      <c r="C10229" s="6">
        <v>26</v>
      </c>
      <c r="D10229" s="6">
        <f>A10229+B10229+C10229</f>
        <v>55</v>
      </c>
      <c r="E10229" s="5">
        <f>IF(A10229=0,0,A10229*LABOR_HRS_WK_TOM*SEASON_WEEKS*(1+DIM_PCT_TOM)^A10229)</f>
        <v>5639.285028711136</v>
      </c>
      <c r="F10229" s="5">
        <f>IF(B10229=0,0,B10229*LABOR_HRS_WK_CAR*SEASON_WEEKS*(1+DIM_PCT_CAR)^B10229)</f>
        <v>593.44900480898161</v>
      </c>
      <c r="G10229" s="5">
        <f>IF(C10229=0,0,C10229*LABOR_HRS_WK_MES*SEASON_WEEKS*(1+DIM_PCT_MES)^C10229)</f>
        <v>1616.0570598233128</v>
      </c>
      <c r="H10229" s="5">
        <f>E10229+F10229+G10229</f>
        <v>7848.7910933434305</v>
      </c>
      <c r="I10229" s="5">
        <f>MIN(H10229,FARMER_HRS)</f>
        <v>720</v>
      </c>
      <c r="J10229" s="5">
        <f>MAX(0,H10229-FARMER_HRS)</f>
        <v>7128.7910933434305</v>
      </c>
      <c r="K10229" s="2">
        <f>I10229*FARMER_RATE+J10229*TEMP_WORKER_RATE</f>
        <v>148763.73425943457</v>
      </c>
      <c r="L10229" s="2">
        <f>A10229*PRICE_TOM+B10229*PRICE_CAR+C10229*PRICE_MES</f>
        <v>231516</v>
      </c>
      <c r="M10229" s="2">
        <f>A10229*FERT_BED_TOM+B10229*FERT_BED_CAR+C10229*FERT_BED_MES</f>
        <v>42240</v>
      </c>
      <c r="N10229" s="6">
        <f>IF(AND(D10229&lt;=TOTAL_BEDS,J10229&lt;=TEMP_WORKER_MAX*TEMP_WORKER_HRS),1,0)</f>
        <v>0</v>
      </c>
      <c r="O10229" s="2">
        <f>L10229-M10229-K10229-FIXED_COSTS</f>
        <v>20512.265740565432</v>
      </c>
      <c r="P10229" s="2">
        <f>IF(N10229=1,O10229,"")</f>
      </c>
    </row>
    <row r="10230">
      <c r="A10230" s="6">
        <v>15</v>
      </c>
      <c r="B10230" s="6">
        <v>14</v>
      </c>
      <c r="C10230" s="6">
        <v>27</v>
      </c>
      <c r="D10230" s="6">
        <f>A10230+B10230+C10230</f>
        <v>56</v>
      </c>
      <c r="E10230" s="5">
        <f>IF(A10230=0,0,A10230*LABOR_HRS_WK_TOM*SEASON_WEEKS*(1+DIM_PCT_TOM)^A10230)</f>
        <v>5639.285028711136</v>
      </c>
      <c r="F10230" s="5">
        <f>IF(B10230=0,0,B10230*LABOR_HRS_WK_CAR*SEASON_WEEKS*(1+DIM_PCT_CAR)^B10230)</f>
        <v>593.44900480898161</v>
      </c>
      <c r="G10230" s="5">
        <f>IF(C10230=0,0,C10230*LABOR_HRS_WK_MES*SEASON_WEEKS*(1+DIM_PCT_MES)^C10230)</f>
        <v>1699.19076434307</v>
      </c>
      <c r="H10230" s="5">
        <f>E10230+F10230+G10230</f>
        <v>7931.9247978631884</v>
      </c>
      <c r="I10230" s="5">
        <f>MIN(H10230,FARMER_HRS)</f>
        <v>720</v>
      </c>
      <c r="J10230" s="5">
        <f>MAX(0,H10230-FARMER_HRS)</f>
        <v>7211.9247978631884</v>
      </c>
      <c r="K10230" s="2">
        <f>I10230*FARMER_RATE+J10230*TEMP_WORKER_RATE</f>
        <v>150207.02774068035</v>
      </c>
      <c r="L10230" s="2">
        <f>A10230*PRICE_TOM+B10230*PRICE_CAR+C10230*PRICE_MES</f>
        <v>234216</v>
      </c>
      <c r="M10230" s="2">
        <f>A10230*FERT_BED_TOM+B10230*FERT_BED_CAR+C10230*FERT_BED_MES</f>
        <v>43120</v>
      </c>
      <c r="N10230" s="6">
        <f>IF(AND(D10230&lt;=TOTAL_BEDS,J10230&lt;=TEMP_WORKER_MAX*TEMP_WORKER_HRS),1,0)</f>
        <v>0</v>
      </c>
      <c r="O10230" s="2">
        <f>L10230-M10230-K10230-FIXED_COSTS</f>
        <v>20888.972259319649</v>
      </c>
      <c r="P10230" s="2">
        <f>IF(N10230=1,O10230,"")</f>
      </c>
    </row>
    <row r="10231">
      <c r="A10231" s="6">
        <v>15</v>
      </c>
      <c r="B10231" s="6">
        <v>14</v>
      </c>
      <c r="C10231" s="6">
        <v>28</v>
      </c>
      <c r="D10231" s="6">
        <f>A10231+B10231+C10231</f>
        <v>57</v>
      </c>
      <c r="E10231" s="5">
        <f>IF(A10231=0,0,A10231*LABOR_HRS_WK_TOM*SEASON_WEEKS*(1+DIM_PCT_TOM)^A10231)</f>
        <v>5639.285028711136</v>
      </c>
      <c r="F10231" s="5">
        <f>IF(B10231=0,0,B10231*LABOR_HRS_WK_CAR*SEASON_WEEKS*(1+DIM_PCT_CAR)^B10231)</f>
        <v>593.44900480898161</v>
      </c>
      <c r="G10231" s="5">
        <f>IF(C10231=0,0,C10231*LABOR_HRS_WK_MES*SEASON_WEEKS*(1+DIM_PCT_MES)^C10231)</f>
        <v>1784.1503025602233</v>
      </c>
      <c r="H10231" s="5">
        <f>E10231+F10231+G10231</f>
        <v>8016.8843360803412</v>
      </c>
      <c r="I10231" s="5">
        <f>MIN(H10231,FARMER_HRS)</f>
        <v>720</v>
      </c>
      <c r="J10231" s="5">
        <f>MAX(0,H10231-FARMER_HRS)</f>
        <v>7296.8843360803412</v>
      </c>
      <c r="K10231" s="2">
        <f>I10231*FARMER_RATE+J10231*TEMP_WORKER_RATE</f>
        <v>151682.01972361704</v>
      </c>
      <c r="L10231" s="2">
        <f>A10231*PRICE_TOM+B10231*PRICE_CAR+C10231*PRICE_MES</f>
        <v>236916</v>
      </c>
      <c r="M10231" s="2">
        <f>A10231*FERT_BED_TOM+B10231*FERT_BED_CAR+C10231*FERT_BED_MES</f>
        <v>44000</v>
      </c>
      <c r="N10231" s="6">
        <f>IF(AND(D10231&lt;=TOTAL_BEDS,J10231&lt;=TEMP_WORKER_MAX*TEMP_WORKER_HRS),1,0)</f>
        <v>0</v>
      </c>
      <c r="O10231" s="2">
        <f>L10231-M10231-K10231-FIXED_COSTS</f>
        <v>21233.980276382965</v>
      </c>
      <c r="P10231" s="2">
        <f>IF(N10231=1,O10231,"")</f>
      </c>
    </row>
    <row r="10232">
      <c r="A10232" s="6">
        <v>15</v>
      </c>
      <c r="B10232" s="6">
        <v>14</v>
      </c>
      <c r="C10232" s="6">
        <v>29</v>
      </c>
      <c r="D10232" s="6">
        <f>A10232+B10232+C10232</f>
        <v>58</v>
      </c>
      <c r="E10232" s="5">
        <f>IF(A10232=0,0,A10232*LABOR_HRS_WK_TOM*SEASON_WEEKS*(1+DIM_PCT_TOM)^A10232)</f>
        <v>5639.285028711136</v>
      </c>
      <c r="F10232" s="5">
        <f>IF(B10232=0,0,B10232*LABOR_HRS_WK_CAR*SEASON_WEEKS*(1+DIM_PCT_CAR)^B10232)</f>
        <v>593.44900480898161</v>
      </c>
      <c r="G10232" s="5">
        <f>IF(C10232=0,0,C10232*LABOR_HRS_WK_MES*SEASON_WEEKS*(1+DIM_PCT_MES)^C10232)</f>
        <v>1870.9683306758766</v>
      </c>
      <c r="H10232" s="5">
        <f>E10232+F10232+G10232</f>
        <v>8103.702364195995</v>
      </c>
      <c r="I10232" s="5">
        <f>MIN(H10232,FARMER_HRS)</f>
        <v>720</v>
      </c>
      <c r="J10232" s="5">
        <f>MAX(0,H10232-FARMER_HRS)</f>
        <v>7383.702364195995</v>
      </c>
      <c r="K10232" s="2">
        <f>I10232*FARMER_RATE+J10232*TEMP_WORKER_RATE</f>
        <v>153189.27715618047</v>
      </c>
      <c r="L10232" s="2">
        <f>A10232*PRICE_TOM+B10232*PRICE_CAR+C10232*PRICE_MES</f>
        <v>239616</v>
      </c>
      <c r="M10232" s="2">
        <f>A10232*FERT_BED_TOM+B10232*FERT_BED_CAR+C10232*FERT_BED_MES</f>
        <v>44880</v>
      </c>
      <c r="N10232" s="6">
        <f>IF(AND(D10232&lt;=TOTAL_BEDS,J10232&lt;=TEMP_WORKER_MAX*TEMP_WORKER_HRS),1,0)</f>
        <v>0</v>
      </c>
      <c r="O10232" s="2">
        <f>L10232-M10232-K10232-FIXED_COSTS</f>
        <v>21546.722843819531</v>
      </c>
      <c r="P10232" s="2">
        <f>IF(N10232=1,O10232,"")</f>
      </c>
    </row>
    <row r="10233">
      <c r="A10233" s="6">
        <v>15</v>
      </c>
      <c r="B10233" s="6">
        <v>14</v>
      </c>
      <c r="C10233" s="6">
        <v>30</v>
      </c>
      <c r="D10233" s="6">
        <f>A10233+B10233+C10233</f>
        <v>59</v>
      </c>
      <c r="E10233" s="5">
        <f>IF(A10233=0,0,A10233*LABOR_HRS_WK_TOM*SEASON_WEEKS*(1+DIM_PCT_TOM)^A10233)</f>
        <v>5639.285028711136</v>
      </c>
      <c r="F10233" s="5">
        <f>IF(B10233=0,0,B10233*LABOR_HRS_WK_CAR*SEASON_WEEKS*(1+DIM_PCT_CAR)^B10233)</f>
        <v>593.44900480898161</v>
      </c>
      <c r="G10233" s="5">
        <f>IF(C10233=0,0,C10233*LABOR_HRS_WK_MES*SEASON_WEEKS*(1+DIM_PCT_MES)^C10233)</f>
        <v>1959.6780360096466</v>
      </c>
      <c r="H10233" s="5">
        <f>E10233+F10233+G10233</f>
        <v>8192.4120695297643</v>
      </c>
      <c r="I10233" s="5">
        <f>MIN(H10233,FARMER_HRS)</f>
        <v>720</v>
      </c>
      <c r="J10233" s="5">
        <f>MAX(0,H10233-FARMER_HRS)</f>
        <v>7472.4120695297643</v>
      </c>
      <c r="K10233" s="2">
        <f>I10233*FARMER_RATE+J10233*TEMP_WORKER_RATE</f>
        <v>154729.37620711396</v>
      </c>
      <c r="L10233" s="2">
        <f>A10233*PRICE_TOM+B10233*PRICE_CAR+C10233*PRICE_MES</f>
        <v>242316</v>
      </c>
      <c r="M10233" s="2">
        <f>A10233*FERT_BED_TOM+B10233*FERT_BED_CAR+C10233*FERT_BED_MES</f>
        <v>45760</v>
      </c>
      <c r="N10233" s="6">
        <f>IF(AND(D10233&lt;=TOTAL_BEDS,J10233&lt;=TEMP_WORKER_MAX*TEMP_WORKER_HRS),1,0)</f>
        <v>0</v>
      </c>
      <c r="O10233" s="2">
        <f>L10233-M10233-K10233-FIXED_COSTS</f>
        <v>21826.623792886036</v>
      </c>
      <c r="P10233" s="2">
        <f>IF(N10233=1,O10233,"")</f>
      </c>
    </row>
    <row r="10234">
      <c r="A10234" s="6">
        <v>15</v>
      </c>
      <c r="B10234" s="6">
        <v>15</v>
      </c>
      <c r="C10234" s="6">
        <v>0</v>
      </c>
      <c r="D10234" s="6">
        <f>A10234+B10234+C10234</f>
        <v>30</v>
      </c>
      <c r="E10234" s="5">
        <f>IF(A10234=0,0,A10234*LABOR_HRS_WK_TOM*SEASON_WEEKS*(1+DIM_PCT_TOM)^A10234)</f>
        <v>5639.285028711136</v>
      </c>
      <c r="F10234" s="5">
        <f>IF(B10234=0,0,B10234*LABOR_HRS_WK_CAR*SEASON_WEEKS*(1+DIM_PCT_CAR)^B10234)</f>
        <v>651.73417492414933</v>
      </c>
      <c r="G10234" s="5">
        <f>IF(C10234=0,0,C10234*LABOR_HRS_WK_MES*SEASON_WEEKS*(1+DIM_PCT_MES)^C10234)</f>
        <v>0</v>
      </c>
      <c r="H10234" s="5">
        <f>E10234+F10234+G10234</f>
        <v>6291.0192036352855</v>
      </c>
      <c r="I10234" s="5">
        <f>MIN(H10234,FARMER_HRS)</f>
        <v>720</v>
      </c>
      <c r="J10234" s="5">
        <f>MAX(0,H10234-FARMER_HRS)</f>
        <v>5571.0192036352855</v>
      </c>
      <c r="K10234" s="2">
        <f>I10234*FARMER_RATE+J10234*TEMP_WORKER_RATE</f>
        <v>121719.08339644593</v>
      </c>
      <c r="L10234" s="2">
        <f>A10234*PRICE_TOM+B10234*PRICE_CAR+C10234*PRICE_MES</f>
        <v>163410</v>
      </c>
      <c r="M10234" s="2">
        <f>A10234*FERT_BED_TOM+B10234*FERT_BED_CAR+C10234*FERT_BED_MES</f>
        <v>19800</v>
      </c>
      <c r="N10234" s="6">
        <f>IF(AND(D10234&lt;=TOTAL_BEDS,J10234&lt;=TEMP_WORKER_MAX*TEMP_WORKER_HRS),1,0)</f>
        <v>1</v>
      </c>
      <c r="O10234" s="2">
        <f>L10234-M10234-K10234-FIXED_COSTS</f>
        <v>1890.9166035540693</v>
      </c>
      <c r="P10234" s="2">
        <f>IF(N10234=1,O10234,"")</f>
        <v>1890.9166035540693</v>
      </c>
    </row>
    <row r="10235">
      <c r="A10235" s="6">
        <v>15</v>
      </c>
      <c r="B10235" s="6">
        <v>15</v>
      </c>
      <c r="C10235" s="6">
        <v>1</v>
      </c>
      <c r="D10235" s="6">
        <f>A10235+B10235+C10235</f>
        <v>31</v>
      </c>
      <c r="E10235" s="5">
        <f>IF(A10235=0,0,A10235*LABOR_HRS_WK_TOM*SEASON_WEEKS*(1+DIM_PCT_TOM)^A10235)</f>
        <v>5639.285028711136</v>
      </c>
      <c r="F10235" s="5">
        <f>IF(B10235=0,0,B10235*LABOR_HRS_WK_CAR*SEASON_WEEKS*(1+DIM_PCT_CAR)^B10235)</f>
        <v>651.73417492414933</v>
      </c>
      <c r="G10235" s="5">
        <f>IF(C10235=0,0,C10235*LABOR_HRS_WK_MES*SEASON_WEEKS*(1+DIM_PCT_MES)^C10235)</f>
        <v>45.5625</v>
      </c>
      <c r="H10235" s="5">
        <f>E10235+F10235+G10235</f>
        <v>6336.5817036352855</v>
      </c>
      <c r="I10235" s="5">
        <f>MIN(H10235,FARMER_HRS)</f>
        <v>720</v>
      </c>
      <c r="J10235" s="5">
        <f>MAX(0,H10235-FARMER_HRS)</f>
        <v>5616.5817036352855</v>
      </c>
      <c r="K10235" s="2">
        <f>I10235*FARMER_RATE+J10235*TEMP_WORKER_RATE</f>
        <v>122510.09902144593</v>
      </c>
      <c r="L10235" s="2">
        <f>A10235*PRICE_TOM+B10235*PRICE_CAR+C10235*PRICE_MES</f>
        <v>166110</v>
      </c>
      <c r="M10235" s="2">
        <f>A10235*FERT_BED_TOM+B10235*FERT_BED_CAR+C10235*FERT_BED_MES</f>
        <v>20680</v>
      </c>
      <c r="N10235" s="6">
        <f>IF(AND(D10235&lt;=TOTAL_BEDS,J10235&lt;=TEMP_WORKER_MAX*TEMP_WORKER_HRS),1,0)</f>
        <v>1</v>
      </c>
      <c r="O10235" s="2">
        <f>L10235-M10235-K10235-FIXED_COSTS</f>
        <v>2919.9009785540693</v>
      </c>
      <c r="P10235" s="2">
        <f>IF(N10235=1,O10235,"")</f>
        <v>2919.9009785540693</v>
      </c>
    </row>
    <row r="10236">
      <c r="A10236" s="6">
        <v>15</v>
      </c>
      <c r="B10236" s="6">
        <v>15</v>
      </c>
      <c r="C10236" s="6">
        <v>2</v>
      </c>
      <c r="D10236" s="6">
        <f>A10236+B10236+C10236</f>
        <v>32</v>
      </c>
      <c r="E10236" s="5">
        <f>IF(A10236=0,0,A10236*LABOR_HRS_WK_TOM*SEASON_WEEKS*(1+DIM_PCT_TOM)^A10236)</f>
        <v>5639.285028711136</v>
      </c>
      <c r="F10236" s="5">
        <f>IF(B10236=0,0,B10236*LABOR_HRS_WK_CAR*SEASON_WEEKS*(1+DIM_PCT_CAR)^B10236)</f>
        <v>651.73417492414933</v>
      </c>
      <c r="G10236" s="5">
        <f>IF(C10236=0,0,C10236*LABOR_HRS_WK_MES*SEASON_WEEKS*(1+DIM_PCT_MES)^C10236)</f>
        <v>92.2640625</v>
      </c>
      <c r="H10236" s="5">
        <f>E10236+F10236+G10236</f>
        <v>6383.2832661352859</v>
      </c>
      <c r="I10236" s="5">
        <f>MIN(H10236,FARMER_HRS)</f>
        <v>720</v>
      </c>
      <c r="J10236" s="5">
        <f>MAX(0,H10236-FARMER_HRS)</f>
        <v>5663.2832661352859</v>
      </c>
      <c r="K10236" s="2">
        <f>I10236*FARMER_RATE+J10236*TEMP_WORKER_RATE</f>
        <v>123320.89003707093</v>
      </c>
      <c r="L10236" s="2">
        <f>A10236*PRICE_TOM+B10236*PRICE_CAR+C10236*PRICE_MES</f>
        <v>168810</v>
      </c>
      <c r="M10236" s="2">
        <f>A10236*FERT_BED_TOM+B10236*FERT_BED_CAR+C10236*FERT_BED_MES</f>
        <v>21560</v>
      </c>
      <c r="N10236" s="6">
        <f>IF(AND(D10236&lt;=TOTAL_BEDS,J10236&lt;=TEMP_WORKER_MAX*TEMP_WORKER_HRS),1,0)</f>
        <v>1</v>
      </c>
      <c r="O10236" s="2">
        <f>L10236-M10236-K10236-FIXED_COSTS</f>
        <v>3929.1099629290693</v>
      </c>
      <c r="P10236" s="2">
        <f>IF(N10236=1,O10236,"")</f>
        <v>3929.1099629290693</v>
      </c>
    </row>
    <row r="10237">
      <c r="A10237" s="6">
        <v>15</v>
      </c>
      <c r="B10237" s="6">
        <v>15</v>
      </c>
      <c r="C10237" s="6">
        <v>3</v>
      </c>
      <c r="D10237" s="6">
        <f>A10237+B10237+C10237</f>
        <v>33</v>
      </c>
      <c r="E10237" s="5">
        <f>IF(A10237=0,0,A10237*LABOR_HRS_WK_TOM*SEASON_WEEKS*(1+DIM_PCT_TOM)^A10237)</f>
        <v>5639.285028711136</v>
      </c>
      <c r="F10237" s="5">
        <f>IF(B10237=0,0,B10237*LABOR_HRS_WK_CAR*SEASON_WEEKS*(1+DIM_PCT_CAR)^B10237)</f>
        <v>651.73417492414933</v>
      </c>
      <c r="G10237" s="5">
        <f>IF(C10237=0,0,C10237*LABOR_HRS_WK_MES*SEASON_WEEKS*(1+DIM_PCT_MES)^C10237)</f>
        <v>140.12604492187498</v>
      </c>
      <c r="H10237" s="5">
        <f>E10237+F10237+G10237</f>
        <v>6431.1452485571608</v>
      </c>
      <c r="I10237" s="5">
        <f>MIN(H10237,FARMER_HRS)</f>
        <v>720</v>
      </c>
      <c r="J10237" s="5">
        <f>MAX(0,H10237-FARMER_HRS)</f>
        <v>5711.1452485571608</v>
      </c>
      <c r="K10237" s="2">
        <f>I10237*FARMER_RATE+J10237*TEMP_WORKER_RATE</f>
        <v>124151.82723189515</v>
      </c>
      <c r="L10237" s="2">
        <f>A10237*PRICE_TOM+B10237*PRICE_CAR+C10237*PRICE_MES</f>
        <v>171510</v>
      </c>
      <c r="M10237" s="2">
        <f>A10237*FERT_BED_TOM+B10237*FERT_BED_CAR+C10237*FERT_BED_MES</f>
        <v>22440</v>
      </c>
      <c r="N10237" s="6">
        <f>IF(AND(D10237&lt;=TOTAL_BEDS,J10237&lt;=TEMP_WORKER_MAX*TEMP_WORKER_HRS),1,0)</f>
        <v>1</v>
      </c>
      <c r="O10237" s="2">
        <f>L10237-M10237-K10237-FIXED_COSTS</f>
        <v>4918.1727681048505</v>
      </c>
      <c r="P10237" s="2">
        <f>IF(N10237=1,O10237,"")</f>
        <v>4918.1727681048505</v>
      </c>
    </row>
    <row r="10238">
      <c r="A10238" s="6">
        <v>15</v>
      </c>
      <c r="B10238" s="6">
        <v>15</v>
      </c>
      <c r="C10238" s="6">
        <v>4</v>
      </c>
      <c r="D10238" s="6">
        <f>A10238+B10238+C10238</f>
        <v>34</v>
      </c>
      <c r="E10238" s="5">
        <f>IF(A10238=0,0,A10238*LABOR_HRS_WK_TOM*SEASON_WEEKS*(1+DIM_PCT_TOM)^A10238)</f>
        <v>5639.285028711136</v>
      </c>
      <c r="F10238" s="5">
        <f>IF(B10238=0,0,B10238*LABOR_HRS_WK_CAR*SEASON_WEEKS*(1+DIM_PCT_CAR)^B10238)</f>
        <v>651.73417492414933</v>
      </c>
      <c r="G10238" s="5">
        <f>IF(C10238=0,0,C10238*LABOR_HRS_WK_MES*SEASON_WEEKS*(1+DIM_PCT_MES)^C10238)</f>
        <v>189.17016064453119</v>
      </c>
      <c r="H10238" s="5">
        <f>E10238+F10238+G10238</f>
        <v>6480.1893642798168</v>
      </c>
      <c r="I10238" s="5">
        <f>MIN(H10238,FARMER_HRS)</f>
        <v>720</v>
      </c>
      <c r="J10238" s="5">
        <f>MAX(0,H10238-FARMER_HRS)</f>
        <v>5760.1893642798168</v>
      </c>
      <c r="K10238" s="2">
        <f>I10238*FARMER_RATE+J10238*TEMP_WORKER_RATE</f>
        <v>125003.28757430238</v>
      </c>
      <c r="L10238" s="2">
        <f>A10238*PRICE_TOM+B10238*PRICE_CAR+C10238*PRICE_MES</f>
        <v>174210</v>
      </c>
      <c r="M10238" s="2">
        <f>A10238*FERT_BED_TOM+B10238*FERT_BED_CAR+C10238*FERT_BED_MES</f>
        <v>23320</v>
      </c>
      <c r="N10238" s="6">
        <f>IF(AND(D10238&lt;=TOTAL_BEDS,J10238&lt;=TEMP_WORKER_MAX*TEMP_WORKER_HRS),1,0)</f>
        <v>0</v>
      </c>
      <c r="O10238" s="2">
        <f>L10238-M10238-K10238-FIXED_COSTS</f>
        <v>5886.712425697624</v>
      </c>
      <c r="P10238" s="2">
        <f>IF(N10238=1,O10238,"")</f>
      </c>
    </row>
    <row r="10239">
      <c r="A10239" s="6">
        <v>15</v>
      </c>
      <c r="B10239" s="6">
        <v>15</v>
      </c>
      <c r="C10239" s="6">
        <v>5</v>
      </c>
      <c r="D10239" s="6">
        <f>A10239+B10239+C10239</f>
        <v>35</v>
      </c>
      <c r="E10239" s="5">
        <f>IF(A10239=0,0,A10239*LABOR_HRS_WK_TOM*SEASON_WEEKS*(1+DIM_PCT_TOM)^A10239)</f>
        <v>5639.285028711136</v>
      </c>
      <c r="F10239" s="5">
        <f>IF(B10239=0,0,B10239*LABOR_HRS_WK_CAR*SEASON_WEEKS*(1+DIM_PCT_CAR)^B10239)</f>
        <v>651.73417492414933</v>
      </c>
      <c r="G10239" s="5">
        <f>IF(C10239=0,0,C10239*LABOR_HRS_WK_MES*SEASON_WEEKS*(1+DIM_PCT_MES)^C10239)</f>
        <v>239.41848456573481</v>
      </c>
      <c r="H10239" s="5">
        <f>E10239+F10239+G10239</f>
        <v>6530.43768820102</v>
      </c>
      <c r="I10239" s="5">
        <f>MIN(H10239,FARMER_HRS)</f>
        <v>720</v>
      </c>
      <c r="J10239" s="5">
        <f>MAX(0,H10239-FARMER_HRS)</f>
        <v>5810.43768820102</v>
      </c>
      <c r="K10239" s="2">
        <f>I10239*FARMER_RATE+J10239*TEMP_WORKER_RATE</f>
        <v>125875.65430904548</v>
      </c>
      <c r="L10239" s="2">
        <f>A10239*PRICE_TOM+B10239*PRICE_CAR+C10239*PRICE_MES</f>
        <v>176910</v>
      </c>
      <c r="M10239" s="2">
        <f>A10239*FERT_BED_TOM+B10239*FERT_BED_CAR+C10239*FERT_BED_MES</f>
        <v>24200</v>
      </c>
      <c r="N10239" s="6">
        <f>IF(AND(D10239&lt;=TOTAL_BEDS,J10239&lt;=TEMP_WORKER_MAX*TEMP_WORKER_HRS),1,0)</f>
        <v>0</v>
      </c>
      <c r="O10239" s="2">
        <f>L10239-M10239-K10239-FIXED_COSTS</f>
        <v>6834.34569095452</v>
      </c>
      <c r="P10239" s="2">
        <f>IF(N10239=1,O10239,"")</f>
      </c>
    </row>
    <row r="10240">
      <c r="A10240" s="6">
        <v>15</v>
      </c>
      <c r="B10240" s="6">
        <v>15</v>
      </c>
      <c r="C10240" s="6">
        <v>6</v>
      </c>
      <c r="D10240" s="6">
        <f>A10240+B10240+C10240</f>
        <v>36</v>
      </c>
      <c r="E10240" s="5">
        <f>IF(A10240=0,0,A10240*LABOR_HRS_WK_TOM*SEASON_WEEKS*(1+DIM_PCT_TOM)^A10240)</f>
        <v>5639.285028711136</v>
      </c>
      <c r="F10240" s="5">
        <f>IF(B10240=0,0,B10240*LABOR_HRS_WK_CAR*SEASON_WEEKS*(1+DIM_PCT_CAR)^B10240)</f>
        <v>651.73417492414933</v>
      </c>
      <c r="G10240" s="5">
        <f>IF(C10240=0,0,C10240*LABOR_HRS_WK_MES*SEASON_WEEKS*(1+DIM_PCT_MES)^C10240)</f>
        <v>290.89345874736773</v>
      </c>
      <c r="H10240" s="5">
        <f>E10240+F10240+G10240</f>
        <v>6581.9126623826533</v>
      </c>
      <c r="I10240" s="5">
        <f>MIN(H10240,FARMER_HRS)</f>
        <v>720</v>
      </c>
      <c r="J10240" s="5">
        <f>MAX(0,H10240-FARMER_HRS)</f>
        <v>5861.9126623826533</v>
      </c>
      <c r="K10240" s="2">
        <f>I10240*FARMER_RATE+J10240*TEMP_WORKER_RATE</f>
        <v>126769.31705525439</v>
      </c>
      <c r="L10240" s="2">
        <f>A10240*PRICE_TOM+B10240*PRICE_CAR+C10240*PRICE_MES</f>
        <v>179610</v>
      </c>
      <c r="M10240" s="2">
        <f>A10240*FERT_BED_TOM+B10240*FERT_BED_CAR+C10240*FERT_BED_MES</f>
        <v>25080</v>
      </c>
      <c r="N10240" s="6">
        <f>IF(AND(D10240&lt;=TOTAL_BEDS,J10240&lt;=TEMP_WORKER_MAX*TEMP_WORKER_HRS),1,0)</f>
        <v>0</v>
      </c>
      <c r="O10240" s="2">
        <f>L10240-M10240-K10240-FIXED_COSTS</f>
        <v>7760.6829447456112</v>
      </c>
      <c r="P10240" s="2">
        <f>IF(N10240=1,O10240,"")</f>
      </c>
    </row>
    <row r="10241">
      <c r="A10241" s="6">
        <v>15</v>
      </c>
      <c r="B10241" s="6">
        <v>15</v>
      </c>
      <c r="C10241" s="6">
        <v>7</v>
      </c>
      <c r="D10241" s="6">
        <f>A10241+B10241+C10241</f>
        <v>37</v>
      </c>
      <c r="E10241" s="5">
        <f>IF(A10241=0,0,A10241*LABOR_HRS_WK_TOM*SEASON_WEEKS*(1+DIM_PCT_TOM)^A10241)</f>
        <v>5639.285028711136</v>
      </c>
      <c r="F10241" s="5">
        <f>IF(B10241=0,0,B10241*LABOR_HRS_WK_CAR*SEASON_WEEKS*(1+DIM_PCT_CAR)^B10241)</f>
        <v>651.73417492414933</v>
      </c>
      <c r="G10241" s="5">
        <f>IF(C10241=0,0,C10241*LABOR_HRS_WK_MES*SEASON_WEEKS*(1+DIM_PCT_MES)^C10241)</f>
        <v>343.61789814532818</v>
      </c>
      <c r="H10241" s="5">
        <f>E10241+F10241+G10241</f>
        <v>6634.6371017806141</v>
      </c>
      <c r="I10241" s="5">
        <f>MIN(H10241,FARMER_HRS)</f>
        <v>720</v>
      </c>
      <c r="J10241" s="5">
        <f>MAX(0,H10241-FARMER_HRS)</f>
        <v>5914.6371017806141</v>
      </c>
      <c r="K10241" s="2">
        <f>I10241*FARMER_RATE+J10241*TEMP_WORKER_RATE</f>
        <v>127684.67190591343</v>
      </c>
      <c r="L10241" s="2">
        <f>A10241*PRICE_TOM+B10241*PRICE_CAR+C10241*PRICE_MES</f>
        <v>182310</v>
      </c>
      <c r="M10241" s="2">
        <f>A10241*FERT_BED_TOM+B10241*FERT_BED_CAR+C10241*FERT_BED_MES</f>
        <v>25960</v>
      </c>
      <c r="N10241" s="6">
        <f>IF(AND(D10241&lt;=TOTAL_BEDS,J10241&lt;=TEMP_WORKER_MAX*TEMP_WORKER_HRS),1,0)</f>
        <v>0</v>
      </c>
      <c r="O10241" s="2">
        <f>L10241-M10241-K10241-FIXED_COSTS</f>
        <v>8665.3280940865661</v>
      </c>
      <c r="P10241" s="2">
        <f>IF(N10241=1,O10241,"")</f>
      </c>
    </row>
    <row r="10242">
      <c r="A10242" s="6">
        <v>15</v>
      </c>
      <c r="B10242" s="6">
        <v>15</v>
      </c>
      <c r="C10242" s="6">
        <v>8</v>
      </c>
      <c r="D10242" s="6">
        <f>A10242+B10242+C10242</f>
        <v>38</v>
      </c>
      <c r="E10242" s="5">
        <f>IF(A10242=0,0,A10242*LABOR_HRS_WK_TOM*SEASON_WEEKS*(1+DIM_PCT_TOM)^A10242)</f>
        <v>5639.285028711136</v>
      </c>
      <c r="F10242" s="5">
        <f>IF(B10242=0,0,B10242*LABOR_HRS_WK_CAR*SEASON_WEEKS*(1+DIM_PCT_CAR)^B10242)</f>
        <v>651.73417492414933</v>
      </c>
      <c r="G10242" s="5">
        <f>IF(C10242=0,0,C10242*LABOR_HRS_WK_MES*SEASON_WEEKS*(1+DIM_PCT_MES)^C10242)</f>
        <v>397.61499642530833</v>
      </c>
      <c r="H10242" s="5">
        <f>E10242+F10242+G10242</f>
        <v>6688.6342000605937</v>
      </c>
      <c r="I10242" s="5">
        <f>MIN(H10242,FARMER_HRS)</f>
        <v>720</v>
      </c>
      <c r="J10242" s="5">
        <f>MAX(0,H10242-FARMER_HRS)</f>
        <v>5968.6342000605937</v>
      </c>
      <c r="K10242" s="2">
        <f>I10242*FARMER_RATE+J10242*TEMP_WORKER_RATE</f>
        <v>128622.12152882975</v>
      </c>
      <c r="L10242" s="2">
        <f>A10242*PRICE_TOM+B10242*PRICE_CAR+C10242*PRICE_MES</f>
        <v>185010</v>
      </c>
      <c r="M10242" s="2">
        <f>A10242*FERT_BED_TOM+B10242*FERT_BED_CAR+C10242*FERT_BED_MES</f>
        <v>26840</v>
      </c>
      <c r="N10242" s="6">
        <f>IF(AND(D10242&lt;=TOTAL_BEDS,J10242&lt;=TEMP_WORKER_MAX*TEMP_WORKER_HRS),1,0)</f>
        <v>0</v>
      </c>
      <c r="O10242" s="2">
        <f>L10242-M10242-K10242-FIXED_COSTS</f>
        <v>9547.8784711702465</v>
      </c>
      <c r="P10242" s="2">
        <f>IF(N10242=1,O10242,"")</f>
      </c>
    </row>
    <row r="10243">
      <c r="A10243" s="6">
        <v>15</v>
      </c>
      <c r="B10243" s="6">
        <v>15</v>
      </c>
      <c r="C10243" s="6">
        <v>9</v>
      </c>
      <c r="D10243" s="6">
        <f>A10243+B10243+C10243</f>
        <v>39</v>
      </c>
      <c r="E10243" s="5">
        <f>IF(A10243=0,0,A10243*LABOR_HRS_WK_TOM*SEASON_WEEKS*(1+DIM_PCT_TOM)^A10243)</f>
        <v>5639.285028711136</v>
      </c>
      <c r="F10243" s="5">
        <f>IF(B10243=0,0,B10243*LABOR_HRS_WK_CAR*SEASON_WEEKS*(1+DIM_PCT_CAR)^B10243)</f>
        <v>651.73417492414933</v>
      </c>
      <c r="G10243" s="5">
        <f>IF(C10243=0,0,C10243*LABOR_HRS_WK_MES*SEASON_WEEKS*(1+DIM_PCT_MES)^C10243)</f>
        <v>452.90833186570273</v>
      </c>
      <c r="H10243" s="5">
        <f>E10243+F10243+G10243</f>
        <v>6743.9275355009886</v>
      </c>
      <c r="I10243" s="5">
        <f>MIN(H10243,FARMER_HRS)</f>
        <v>720</v>
      </c>
      <c r="J10243" s="5">
        <f>MAX(0,H10243-FARMER_HRS)</f>
        <v>6023.9275355009886</v>
      </c>
      <c r="K10243" s="2">
        <f>I10243*FARMER_RATE+J10243*TEMP_WORKER_RATE</f>
        <v>129582.07526911439</v>
      </c>
      <c r="L10243" s="2">
        <f>A10243*PRICE_TOM+B10243*PRICE_CAR+C10243*PRICE_MES</f>
        <v>187710</v>
      </c>
      <c r="M10243" s="2">
        <f>A10243*FERT_BED_TOM+B10243*FERT_BED_CAR+C10243*FERT_BED_MES</f>
        <v>27720</v>
      </c>
      <c r="N10243" s="6">
        <f>IF(AND(D10243&lt;=TOTAL_BEDS,J10243&lt;=TEMP_WORKER_MAX*TEMP_WORKER_HRS),1,0)</f>
        <v>0</v>
      </c>
      <c r="O10243" s="2">
        <f>L10243-M10243-K10243-FIXED_COSTS</f>
        <v>10407.924730885614</v>
      </c>
      <c r="P10243" s="2">
        <f>IF(N10243=1,O10243,"")</f>
      </c>
    </row>
    <row r="10244">
      <c r="A10244" s="6">
        <v>15</v>
      </c>
      <c r="B10244" s="6">
        <v>15</v>
      </c>
      <c r="C10244" s="6">
        <v>10</v>
      </c>
      <c r="D10244" s="6">
        <f>A10244+B10244+C10244</f>
        <v>40</v>
      </c>
      <c r="E10244" s="5">
        <f>IF(A10244=0,0,A10244*LABOR_HRS_WK_TOM*SEASON_WEEKS*(1+DIM_PCT_TOM)^A10244)</f>
        <v>5639.285028711136</v>
      </c>
      <c r="F10244" s="5">
        <f>IF(B10244=0,0,B10244*LABOR_HRS_WK_CAR*SEASON_WEEKS*(1+DIM_PCT_CAR)^B10244)</f>
        <v>651.73417492414933</v>
      </c>
      <c r="G10244" s="5">
        <f>IF(C10244=0,0,C10244*LABOR_HRS_WK_MES*SEASON_WEEKS*(1+DIM_PCT_MES)^C10244)</f>
        <v>509.52187334891551</v>
      </c>
      <c r="H10244" s="5">
        <f>E10244+F10244+G10244</f>
        <v>6800.541076984201</v>
      </c>
      <c r="I10244" s="5">
        <f>MIN(H10244,FARMER_HRS)</f>
        <v>720</v>
      </c>
      <c r="J10244" s="5">
        <f>MAX(0,H10244-FARMER_HRS)</f>
        <v>6080.541076984201</v>
      </c>
      <c r="K10244" s="2">
        <f>I10244*FARMER_RATE+J10244*TEMP_WORKER_RATE</f>
        <v>130564.94925319793</v>
      </c>
      <c r="L10244" s="2">
        <f>A10244*PRICE_TOM+B10244*PRICE_CAR+C10244*PRICE_MES</f>
        <v>190410</v>
      </c>
      <c r="M10244" s="2">
        <f>A10244*FERT_BED_TOM+B10244*FERT_BED_CAR+C10244*FERT_BED_MES</f>
        <v>28600</v>
      </c>
      <c r="N10244" s="6">
        <f>IF(AND(D10244&lt;=TOTAL_BEDS,J10244&lt;=TEMP_WORKER_MAX*TEMP_WORKER_HRS),1,0)</f>
        <v>0</v>
      </c>
      <c r="O10244" s="2">
        <f>L10244-M10244-K10244-FIXED_COSTS</f>
        <v>11245.050746802066</v>
      </c>
      <c r="P10244" s="2">
        <f>IF(N10244=1,O10244,"")</f>
      </c>
    </row>
    <row r="10245">
      <c r="A10245" s="6">
        <v>15</v>
      </c>
      <c r="B10245" s="6">
        <v>15</v>
      </c>
      <c r="C10245" s="6">
        <v>11</v>
      </c>
      <c r="D10245" s="6">
        <f>A10245+B10245+C10245</f>
        <v>41</v>
      </c>
      <c r="E10245" s="5">
        <f>IF(A10245=0,0,A10245*LABOR_HRS_WK_TOM*SEASON_WEEKS*(1+DIM_PCT_TOM)^A10245)</f>
        <v>5639.285028711136</v>
      </c>
      <c r="F10245" s="5">
        <f>IF(B10245=0,0,B10245*LABOR_HRS_WK_CAR*SEASON_WEEKS*(1+DIM_PCT_CAR)^B10245)</f>
        <v>651.73417492414933</v>
      </c>
      <c r="G10245" s="5">
        <f>IF(C10245=0,0,C10245*LABOR_HRS_WK_MES*SEASON_WEEKS*(1+DIM_PCT_MES)^C10245)</f>
        <v>567.47998644235463</v>
      </c>
      <c r="H10245" s="5">
        <f>E10245+F10245+G10245</f>
        <v>6858.49919007764</v>
      </c>
      <c r="I10245" s="5">
        <f>MIN(H10245,FARMER_HRS)</f>
        <v>720</v>
      </c>
      <c r="J10245" s="5">
        <f>MAX(0,H10245-FARMER_HRS)</f>
        <v>6138.49919007764</v>
      </c>
      <c r="K10245" s="2">
        <f>I10245*FARMER_RATE+J10245*TEMP_WORKER_RATE</f>
        <v>131571.16649440347</v>
      </c>
      <c r="L10245" s="2">
        <f>A10245*PRICE_TOM+B10245*PRICE_CAR+C10245*PRICE_MES</f>
        <v>193110</v>
      </c>
      <c r="M10245" s="2">
        <f>A10245*FERT_BED_TOM+B10245*FERT_BED_CAR+C10245*FERT_BED_MES</f>
        <v>29480</v>
      </c>
      <c r="N10245" s="6">
        <f>IF(AND(D10245&lt;=TOTAL_BEDS,J10245&lt;=TEMP_WORKER_MAX*TEMP_WORKER_HRS),1,0)</f>
        <v>0</v>
      </c>
      <c r="O10245" s="2">
        <f>L10245-M10245-K10245-FIXED_COSTS</f>
        <v>12058.833505596529</v>
      </c>
      <c r="P10245" s="2">
        <f>IF(N10245=1,O10245,"")</f>
      </c>
    </row>
    <row r="10246">
      <c r="A10246" s="6">
        <v>15</v>
      </c>
      <c r="B10246" s="6">
        <v>15</v>
      </c>
      <c r="C10246" s="6">
        <v>12</v>
      </c>
      <c r="D10246" s="6">
        <f>A10246+B10246+C10246</f>
        <v>42</v>
      </c>
      <c r="E10246" s="5">
        <f>IF(A10246=0,0,A10246*LABOR_HRS_WK_TOM*SEASON_WEEKS*(1+DIM_PCT_TOM)^A10246)</f>
        <v>5639.285028711136</v>
      </c>
      <c r="F10246" s="5">
        <f>IF(B10246=0,0,B10246*LABOR_HRS_WK_CAR*SEASON_WEEKS*(1+DIM_PCT_CAR)^B10246)</f>
        <v>651.73417492414933</v>
      </c>
      <c r="G10246" s="5">
        <f>IF(C10246=0,0,C10246*LABOR_HRS_WK_MES*SEASON_WEEKS*(1+DIM_PCT_MES)^C10246)</f>
        <v>626.807439570419</v>
      </c>
      <c r="H10246" s="5">
        <f>E10246+F10246+G10246</f>
        <v>6917.8266432057044</v>
      </c>
      <c r="I10246" s="5">
        <f>MIN(H10246,FARMER_HRS)</f>
        <v>720</v>
      </c>
      <c r="J10246" s="5">
        <f>MAX(0,H10246-FARMER_HRS)</f>
        <v>6197.8266432057044</v>
      </c>
      <c r="K10246" s="2">
        <f>I10246*FARMER_RATE+J10246*TEMP_WORKER_RATE</f>
        <v>132601.15700009902</v>
      </c>
      <c r="L10246" s="2">
        <f>A10246*PRICE_TOM+B10246*PRICE_CAR+C10246*PRICE_MES</f>
        <v>195810</v>
      </c>
      <c r="M10246" s="2">
        <f>A10246*FERT_BED_TOM+B10246*FERT_BED_CAR+C10246*FERT_BED_MES</f>
        <v>30360</v>
      </c>
      <c r="N10246" s="6">
        <f>IF(AND(D10246&lt;=TOTAL_BEDS,J10246&lt;=TEMP_WORKER_MAX*TEMP_WORKER_HRS),1,0)</f>
        <v>0</v>
      </c>
      <c r="O10246" s="2">
        <f>L10246-M10246-K10246-FIXED_COSTS</f>
        <v>12848.842999900982</v>
      </c>
      <c r="P10246" s="2">
        <f>IF(N10246=1,O10246,"")</f>
      </c>
    </row>
    <row r="10247">
      <c r="A10247" s="6">
        <v>15</v>
      </c>
      <c r="B10247" s="6">
        <v>15</v>
      </c>
      <c r="C10247" s="6">
        <v>13</v>
      </c>
      <c r="D10247" s="6">
        <f>A10247+B10247+C10247</f>
        <v>43</v>
      </c>
      <c r="E10247" s="5">
        <f>IF(A10247=0,0,A10247*LABOR_HRS_WK_TOM*SEASON_WEEKS*(1+DIM_PCT_TOM)^A10247)</f>
        <v>5639.285028711136</v>
      </c>
      <c r="F10247" s="5">
        <f>IF(B10247=0,0,B10247*LABOR_HRS_WK_CAR*SEASON_WEEKS*(1+DIM_PCT_CAR)^B10247)</f>
        <v>651.73417492414933</v>
      </c>
      <c r="G10247" s="5">
        <f>IF(C10247=0,0,C10247*LABOR_HRS_WK_MES*SEASON_WEEKS*(1+DIM_PCT_MES)^C10247)</f>
        <v>687.52941027880331</v>
      </c>
      <c r="H10247" s="5">
        <f>E10247+F10247+G10247</f>
        <v>6978.5486139140885</v>
      </c>
      <c r="I10247" s="5">
        <f>MIN(H10247,FARMER_HRS)</f>
        <v>720</v>
      </c>
      <c r="J10247" s="5">
        <f>MAX(0,H10247-FARMER_HRS)</f>
        <v>6258.5486139140885</v>
      </c>
      <c r="K10247" s="2">
        <f>I10247*FARMER_RATE+J10247*TEMP_WORKER_RATE</f>
        <v>133655.35788045294</v>
      </c>
      <c r="L10247" s="2">
        <f>A10247*PRICE_TOM+B10247*PRICE_CAR+C10247*PRICE_MES</f>
        <v>198510</v>
      </c>
      <c r="M10247" s="2">
        <f>A10247*FERT_BED_TOM+B10247*FERT_BED_CAR+C10247*FERT_BED_MES</f>
        <v>31240</v>
      </c>
      <c r="N10247" s="6">
        <f>IF(AND(D10247&lt;=TOTAL_BEDS,J10247&lt;=TEMP_WORKER_MAX*TEMP_WORKER_HRS),1,0)</f>
        <v>0</v>
      </c>
      <c r="O10247" s="2">
        <f>L10247-M10247-K10247-FIXED_COSTS</f>
        <v>13614.642119547061</v>
      </c>
      <c r="P10247" s="2">
        <f>IF(N10247=1,O10247,"")</f>
      </c>
    </row>
    <row r="10248">
      <c r="A10248" s="6">
        <v>15</v>
      </c>
      <c r="B10248" s="6">
        <v>15</v>
      </c>
      <c r="C10248" s="6">
        <v>14</v>
      </c>
      <c r="D10248" s="6">
        <f>A10248+B10248+C10248</f>
        <v>44</v>
      </c>
      <c r="E10248" s="5">
        <f>IF(A10248=0,0,A10248*LABOR_HRS_WK_TOM*SEASON_WEEKS*(1+DIM_PCT_TOM)^A10248)</f>
        <v>5639.285028711136</v>
      </c>
      <c r="F10248" s="5">
        <f>IF(B10248=0,0,B10248*LABOR_HRS_WK_CAR*SEASON_WEEKS*(1+DIM_PCT_CAR)^B10248)</f>
        <v>651.73417492414933</v>
      </c>
      <c r="G10248" s="5">
        <f>IF(C10248=0,0,C10248*LABOR_HRS_WK_MES*SEASON_WEEKS*(1+DIM_PCT_MES)^C10248)</f>
        <v>749.67149159246435</v>
      </c>
      <c r="H10248" s="5">
        <f>E10248+F10248+G10248</f>
        <v>7040.6906952277495</v>
      </c>
      <c r="I10248" s="5">
        <f>MIN(H10248,FARMER_HRS)</f>
        <v>720</v>
      </c>
      <c r="J10248" s="5">
        <f>MAX(0,H10248-FARMER_HRS)</f>
        <v>6320.6906952277495</v>
      </c>
      <c r="K10248" s="2">
        <f>I10248*FARMER_RATE+J10248*TEMP_WORKER_RATE</f>
        <v>134734.21345881509</v>
      </c>
      <c r="L10248" s="2">
        <f>A10248*PRICE_TOM+B10248*PRICE_CAR+C10248*PRICE_MES</f>
        <v>201210</v>
      </c>
      <c r="M10248" s="2">
        <f>A10248*FERT_BED_TOM+B10248*FERT_BED_CAR+C10248*FERT_BED_MES</f>
        <v>32120</v>
      </c>
      <c r="N10248" s="6">
        <f>IF(AND(D10248&lt;=TOTAL_BEDS,J10248&lt;=TEMP_WORKER_MAX*TEMP_WORKER_HRS),1,0)</f>
        <v>0</v>
      </c>
      <c r="O10248" s="2">
        <f>L10248-M10248-K10248-FIXED_COSTS</f>
        <v>14355.786541184905</v>
      </c>
      <c r="P10248" s="2">
        <f>IF(N10248=1,O10248,"")</f>
      </c>
    </row>
    <row r="10249">
      <c r="A10249" s="6">
        <v>15</v>
      </c>
      <c r="B10249" s="6">
        <v>15</v>
      </c>
      <c r="C10249" s="6">
        <v>15</v>
      </c>
      <c r="D10249" s="6">
        <f>A10249+B10249+C10249</f>
        <v>45</v>
      </c>
      <c r="E10249" s="5">
        <f>IF(A10249=0,0,A10249*LABOR_HRS_WK_TOM*SEASON_WEEKS*(1+DIM_PCT_TOM)^A10249)</f>
        <v>5639.285028711136</v>
      </c>
      <c r="F10249" s="5">
        <f>IF(B10249=0,0,B10249*LABOR_HRS_WK_CAR*SEASON_WEEKS*(1+DIM_PCT_CAR)^B10249)</f>
        <v>651.73417492414933</v>
      </c>
      <c r="G10249" s="5">
        <f>IF(C10249=0,0,C10249*LABOR_HRS_WK_MES*SEASON_WEEKS*(1+DIM_PCT_MES)^C10249)</f>
        <v>813.25969846861074</v>
      </c>
      <c r="H10249" s="5">
        <f>E10249+F10249+G10249</f>
        <v>7104.2789021038961</v>
      </c>
      <c r="I10249" s="5">
        <f>MIN(H10249,FARMER_HRS)</f>
        <v>720</v>
      </c>
      <c r="J10249" s="5">
        <f>MAX(0,H10249-FARMER_HRS)</f>
        <v>6384.2789021038961</v>
      </c>
      <c r="K10249" s="2">
        <f>I10249*FARMER_RATE+J10249*TEMP_WORKER_RATE</f>
        <v>135838.1753837482</v>
      </c>
      <c r="L10249" s="2">
        <f>A10249*PRICE_TOM+B10249*PRICE_CAR+C10249*PRICE_MES</f>
        <v>203910</v>
      </c>
      <c r="M10249" s="2">
        <f>A10249*FERT_BED_TOM+B10249*FERT_BED_CAR+C10249*FERT_BED_MES</f>
        <v>33000</v>
      </c>
      <c r="N10249" s="6">
        <f>IF(AND(D10249&lt;=TOTAL_BEDS,J10249&lt;=TEMP_WORKER_MAX*TEMP_WORKER_HRS),1,0)</f>
        <v>0</v>
      </c>
      <c r="O10249" s="2">
        <f>L10249-M10249-K10249-FIXED_COSTS</f>
        <v>15071.824616251804</v>
      </c>
      <c r="P10249" s="2">
        <f>IF(N10249=1,O10249,"")</f>
      </c>
    </row>
    <row r="10250">
      <c r="A10250" s="6">
        <v>15</v>
      </c>
      <c r="B10250" s="6">
        <v>15</v>
      </c>
      <c r="C10250" s="6">
        <v>16</v>
      </c>
      <c r="D10250" s="6">
        <f>A10250+B10250+C10250</f>
        <v>46</v>
      </c>
      <c r="E10250" s="5">
        <f>IF(A10250=0,0,A10250*LABOR_HRS_WK_TOM*SEASON_WEEKS*(1+DIM_PCT_TOM)^A10250)</f>
        <v>5639.285028711136</v>
      </c>
      <c r="F10250" s="5">
        <f>IF(B10250=0,0,B10250*LABOR_HRS_WK_CAR*SEASON_WEEKS*(1+DIM_PCT_CAR)^B10250)</f>
        <v>651.73417492414933</v>
      </c>
      <c r="G10250" s="5">
        <f>IF(C10250=0,0,C10250*LABOR_HRS_WK_MES*SEASON_WEEKS*(1+DIM_PCT_MES)^C10250)</f>
        <v>878.32047434609967</v>
      </c>
      <c r="H10250" s="5">
        <f>E10250+F10250+G10250</f>
        <v>7169.3396779813847</v>
      </c>
      <c r="I10250" s="5">
        <f>MIN(H10250,FARMER_HRS)</f>
        <v>720</v>
      </c>
      <c r="J10250" s="5">
        <f>MAX(0,H10250-FARMER_HRS)</f>
        <v>6449.3396779813847</v>
      </c>
      <c r="K10250" s="2">
        <f>I10250*FARMER_RATE+J10250*TEMP_WORKER_RATE</f>
        <v>136967.70274273236</v>
      </c>
      <c r="L10250" s="2">
        <f>A10250*PRICE_TOM+B10250*PRICE_CAR+C10250*PRICE_MES</f>
        <v>206610</v>
      </c>
      <c r="M10250" s="2">
        <f>A10250*FERT_BED_TOM+B10250*FERT_BED_CAR+C10250*FERT_BED_MES</f>
        <v>33880</v>
      </c>
      <c r="N10250" s="6">
        <f>IF(AND(D10250&lt;=TOTAL_BEDS,J10250&lt;=TEMP_WORKER_MAX*TEMP_WORKER_HRS),1,0)</f>
        <v>0</v>
      </c>
      <c r="O10250" s="2">
        <f>L10250-M10250-K10250-FIXED_COSTS</f>
        <v>15762.297257267637</v>
      </c>
      <c r="P10250" s="2">
        <f>IF(N10250=1,O10250,"")</f>
      </c>
    </row>
    <row r="10251">
      <c r="A10251" s="6">
        <v>15</v>
      </c>
      <c r="B10251" s="6">
        <v>15</v>
      </c>
      <c r="C10251" s="6">
        <v>17</v>
      </c>
      <c r="D10251" s="6">
        <f>A10251+B10251+C10251</f>
        <v>47</v>
      </c>
      <c r="E10251" s="5">
        <f>IF(A10251=0,0,A10251*LABOR_HRS_WK_TOM*SEASON_WEEKS*(1+DIM_PCT_TOM)^A10251)</f>
        <v>5639.285028711136</v>
      </c>
      <c r="F10251" s="5">
        <f>IF(B10251=0,0,B10251*LABOR_HRS_WK_CAR*SEASON_WEEKS*(1+DIM_PCT_CAR)^B10251)</f>
        <v>651.73417492414933</v>
      </c>
      <c r="G10251" s="5">
        <f>IF(C10251=0,0,C10251*LABOR_HRS_WK_MES*SEASON_WEEKS*(1+DIM_PCT_MES)^C10251)</f>
        <v>944.88069779263992</v>
      </c>
      <c r="H10251" s="5">
        <f>E10251+F10251+G10251</f>
        <v>7235.8999014279252</v>
      </c>
      <c r="I10251" s="5">
        <f>MIN(H10251,FARMER_HRS)</f>
        <v>720</v>
      </c>
      <c r="J10251" s="5">
        <f>MAX(0,H10251-FARMER_HRS)</f>
        <v>6515.8999014279252</v>
      </c>
      <c r="K10251" s="2">
        <f>I10251*FARMER_RATE+J10251*TEMP_WORKER_RATE</f>
        <v>138123.26217756816</v>
      </c>
      <c r="L10251" s="2">
        <f>A10251*PRICE_TOM+B10251*PRICE_CAR+C10251*PRICE_MES</f>
        <v>209310</v>
      </c>
      <c r="M10251" s="2">
        <f>A10251*FERT_BED_TOM+B10251*FERT_BED_CAR+C10251*FERT_BED_MES</f>
        <v>34760</v>
      </c>
      <c r="N10251" s="6">
        <f>IF(AND(D10251&lt;=TOTAL_BEDS,J10251&lt;=TEMP_WORKER_MAX*TEMP_WORKER_HRS),1,0)</f>
        <v>0</v>
      </c>
      <c r="O10251" s="2">
        <f>L10251-M10251-K10251-FIXED_COSTS</f>
        <v>16426.737822431838</v>
      </c>
      <c r="P10251" s="2">
        <f>IF(N10251=1,O10251,"")</f>
      </c>
    </row>
    <row r="10252">
      <c r="A10252" s="6">
        <v>15</v>
      </c>
      <c r="B10252" s="6">
        <v>15</v>
      </c>
      <c r="C10252" s="6">
        <v>18</v>
      </c>
      <c r="D10252" s="6">
        <f>A10252+B10252+C10252</f>
        <v>48</v>
      </c>
      <c r="E10252" s="5">
        <f>IF(A10252=0,0,A10252*LABOR_HRS_WK_TOM*SEASON_WEEKS*(1+DIM_PCT_TOM)^A10252)</f>
        <v>5639.285028711136</v>
      </c>
      <c r="F10252" s="5">
        <f>IF(B10252=0,0,B10252*LABOR_HRS_WK_CAR*SEASON_WEEKS*(1+DIM_PCT_CAR)^B10252)</f>
        <v>651.73417492414933</v>
      </c>
      <c r="G10252" s="5">
        <f>IF(C10252=0,0,C10252*LABOR_HRS_WK_MES*SEASON_WEEKS*(1+DIM_PCT_MES)^C10252)</f>
        <v>1012.9676892512272</v>
      </c>
      <c r="H10252" s="5">
        <f>E10252+F10252+G10252</f>
        <v>7303.9868928865126</v>
      </c>
      <c r="I10252" s="5">
        <f>MIN(H10252,FARMER_HRS)</f>
        <v>720</v>
      </c>
      <c r="J10252" s="5">
        <f>MAX(0,H10252-FARMER_HRS)</f>
        <v>6583.9868928865126</v>
      </c>
      <c r="K10252" s="2">
        <f>I10252*FARMER_RATE+J10252*TEMP_WORKER_RATE</f>
        <v>139305.32800150197</v>
      </c>
      <c r="L10252" s="2">
        <f>A10252*PRICE_TOM+B10252*PRICE_CAR+C10252*PRICE_MES</f>
        <v>212010</v>
      </c>
      <c r="M10252" s="2">
        <f>A10252*FERT_BED_TOM+B10252*FERT_BED_CAR+C10252*FERT_BED_MES</f>
        <v>35640</v>
      </c>
      <c r="N10252" s="6">
        <f>IF(AND(D10252&lt;=TOTAL_BEDS,J10252&lt;=TEMP_WORKER_MAX*TEMP_WORKER_HRS),1,0)</f>
        <v>0</v>
      </c>
      <c r="O10252" s="2">
        <f>L10252-M10252-K10252-FIXED_COSTS</f>
        <v>17064.67199849803</v>
      </c>
      <c r="P10252" s="2">
        <f>IF(N10252=1,O10252,"")</f>
      </c>
    </row>
    <row r="10253">
      <c r="A10253" s="6">
        <v>15</v>
      </c>
      <c r="B10253" s="6">
        <v>15</v>
      </c>
      <c r="C10253" s="6">
        <v>19</v>
      </c>
      <c r="D10253" s="6">
        <f>A10253+B10253+C10253</f>
        <v>49</v>
      </c>
      <c r="E10253" s="5">
        <f>IF(A10253=0,0,A10253*LABOR_HRS_WK_TOM*SEASON_WEEKS*(1+DIM_PCT_TOM)^A10253)</f>
        <v>5639.285028711136</v>
      </c>
      <c r="F10253" s="5">
        <f>IF(B10253=0,0,B10253*LABOR_HRS_WK_CAR*SEASON_WEEKS*(1+DIM_PCT_CAR)^B10253)</f>
        <v>651.73417492414933</v>
      </c>
      <c r="G10253" s="5">
        <f>IF(C10253=0,0,C10253*LABOR_HRS_WK_MES*SEASON_WEEKS*(1+DIM_PCT_MES)^C10253)</f>
        <v>1082.6092178872491</v>
      </c>
      <c r="H10253" s="5">
        <f>E10253+F10253+G10253</f>
        <v>7373.6284215225351</v>
      </c>
      <c r="I10253" s="5">
        <f>MIN(H10253,FARMER_HRS)</f>
        <v>720</v>
      </c>
      <c r="J10253" s="5">
        <f>MAX(0,H10253-FARMER_HRS)</f>
        <v>6653.6284215225351</v>
      </c>
      <c r="K10253" s="2">
        <f>I10253*FARMER_RATE+J10253*TEMP_WORKER_RATE</f>
        <v>140514.38231809955</v>
      </c>
      <c r="L10253" s="2">
        <f>A10253*PRICE_TOM+B10253*PRICE_CAR+C10253*PRICE_MES</f>
        <v>214710</v>
      </c>
      <c r="M10253" s="2">
        <f>A10253*FERT_BED_TOM+B10253*FERT_BED_CAR+C10253*FERT_BED_MES</f>
        <v>36520</v>
      </c>
      <c r="N10253" s="6">
        <f>IF(AND(D10253&lt;=TOTAL_BEDS,J10253&lt;=TEMP_WORKER_MAX*TEMP_WORKER_HRS),1,0)</f>
        <v>0</v>
      </c>
      <c r="O10253" s="2">
        <f>L10253-M10253-K10253-FIXED_COSTS</f>
        <v>17675.617681900447</v>
      </c>
      <c r="P10253" s="2">
        <f>IF(N10253=1,O10253,"")</f>
      </c>
    </row>
    <row r="10254">
      <c r="A10254" s="6">
        <v>15</v>
      </c>
      <c r="B10254" s="6">
        <v>15</v>
      </c>
      <c r="C10254" s="6">
        <v>20</v>
      </c>
      <c r="D10254" s="6">
        <f>A10254+B10254+C10254</f>
        <v>50</v>
      </c>
      <c r="E10254" s="5">
        <f>IF(A10254=0,0,A10254*LABOR_HRS_WK_TOM*SEASON_WEEKS*(1+DIM_PCT_TOM)^A10254)</f>
        <v>5639.285028711136</v>
      </c>
      <c r="F10254" s="5">
        <f>IF(B10254=0,0,B10254*LABOR_HRS_WK_CAR*SEASON_WEEKS*(1+DIM_PCT_CAR)^B10254)</f>
        <v>651.73417492414933</v>
      </c>
      <c r="G10254" s="5">
        <f>IF(C10254=0,0,C10254*LABOR_HRS_WK_MES*SEASON_WEEKS*(1+DIM_PCT_MES)^C10254)</f>
        <v>1153.8335085377259</v>
      </c>
      <c r="H10254" s="5">
        <f>E10254+F10254+G10254</f>
        <v>7444.8527121730112</v>
      </c>
      <c r="I10254" s="5">
        <f>MIN(H10254,FARMER_HRS)</f>
        <v>720</v>
      </c>
      <c r="J10254" s="5">
        <f>MAX(0,H10254-FARMER_HRS)</f>
        <v>6724.8527121730112</v>
      </c>
      <c r="K10254" s="2">
        <f>I10254*FARMER_RATE+J10254*TEMP_WORKER_RATE</f>
        <v>141750.91514189256</v>
      </c>
      <c r="L10254" s="2">
        <f>A10254*PRICE_TOM+B10254*PRICE_CAR+C10254*PRICE_MES</f>
        <v>217410</v>
      </c>
      <c r="M10254" s="2">
        <f>A10254*FERT_BED_TOM+B10254*FERT_BED_CAR+C10254*FERT_BED_MES</f>
        <v>37400</v>
      </c>
      <c r="N10254" s="6">
        <f>IF(AND(D10254&lt;=TOTAL_BEDS,J10254&lt;=TEMP_WORKER_MAX*TEMP_WORKER_HRS),1,0)</f>
        <v>0</v>
      </c>
      <c r="O10254" s="2">
        <f>L10254-M10254-K10254-FIXED_COSTS</f>
        <v>18259.084858107439</v>
      </c>
      <c r="P10254" s="2">
        <f>IF(N10254=1,O10254,"")</f>
      </c>
    </row>
    <row r="10255">
      <c r="A10255" s="6">
        <v>15</v>
      </c>
      <c r="B10255" s="6">
        <v>15</v>
      </c>
      <c r="C10255" s="6">
        <v>21</v>
      </c>
      <c r="D10255" s="6">
        <f>A10255+B10255+C10255</f>
        <v>51</v>
      </c>
      <c r="E10255" s="5">
        <f>IF(A10255=0,0,A10255*LABOR_HRS_WK_TOM*SEASON_WEEKS*(1+DIM_PCT_TOM)^A10255)</f>
        <v>5639.285028711136</v>
      </c>
      <c r="F10255" s="5">
        <f>IF(B10255=0,0,B10255*LABOR_HRS_WK_CAR*SEASON_WEEKS*(1+DIM_PCT_CAR)^B10255)</f>
        <v>651.73417492414933</v>
      </c>
      <c r="G10255" s="5">
        <f>IF(C10255=0,0,C10255*LABOR_HRS_WK_MES*SEASON_WEEKS*(1+DIM_PCT_MES)^C10255)</f>
        <v>1226.6692487641699</v>
      </c>
      <c r="H10255" s="5">
        <f>E10255+F10255+G10255</f>
        <v>7517.6884523994559</v>
      </c>
      <c r="I10255" s="5">
        <f>MIN(H10255,FARMER_HRS)</f>
        <v>720</v>
      </c>
      <c r="J10255" s="5">
        <f>MAX(0,H10255-FARMER_HRS)</f>
        <v>6797.6884523994559</v>
      </c>
      <c r="K10255" s="2">
        <f>I10255*FARMER_RATE+J10255*TEMP_WORKER_RATE</f>
        <v>143015.42452082387</v>
      </c>
      <c r="L10255" s="2">
        <f>A10255*PRICE_TOM+B10255*PRICE_CAR+C10255*PRICE_MES</f>
        <v>220110</v>
      </c>
      <c r="M10255" s="2">
        <f>A10255*FERT_BED_TOM+B10255*FERT_BED_CAR+C10255*FERT_BED_MES</f>
        <v>38280</v>
      </c>
      <c r="N10255" s="6">
        <f>IF(AND(D10255&lt;=TOTAL_BEDS,J10255&lt;=TEMP_WORKER_MAX*TEMP_WORKER_HRS),1,0)</f>
        <v>0</v>
      </c>
      <c r="O10255" s="2">
        <f>L10255-M10255-K10255-FIXED_COSTS</f>
        <v>18814.575479176128</v>
      </c>
      <c r="P10255" s="2">
        <f>IF(N10255=1,O10255,"")</f>
      </c>
    </row>
    <row r="10256">
      <c r="A10256" s="6">
        <v>15</v>
      </c>
      <c r="B10256" s="6">
        <v>15</v>
      </c>
      <c r="C10256" s="6">
        <v>22</v>
      </c>
      <c r="D10256" s="6">
        <f>A10256+B10256+C10256</f>
        <v>52</v>
      </c>
      <c r="E10256" s="5">
        <f>IF(A10256=0,0,A10256*LABOR_HRS_WK_TOM*SEASON_WEEKS*(1+DIM_PCT_TOM)^A10256)</f>
        <v>5639.285028711136</v>
      </c>
      <c r="F10256" s="5">
        <f>IF(B10256=0,0,B10256*LABOR_HRS_WK_CAR*SEASON_WEEKS*(1+DIM_PCT_CAR)^B10256)</f>
        <v>651.73417492414933</v>
      </c>
      <c r="G10256" s="5">
        <f>IF(C10256=0,0,C10256*LABOR_HRS_WK_MES*SEASON_WEEKS*(1+DIM_PCT_MES)^C10256)</f>
        <v>1301.1455960105659</v>
      </c>
      <c r="H10256" s="5">
        <f>E10256+F10256+G10256</f>
        <v>7592.1647996458514</v>
      </c>
      <c r="I10256" s="5">
        <f>MIN(H10256,FARMER_HRS)</f>
        <v>720</v>
      </c>
      <c r="J10256" s="5">
        <f>MAX(0,H10256-FARMER_HRS)</f>
        <v>6872.1647996458514</v>
      </c>
      <c r="K10256" s="2">
        <f>I10256*FARMER_RATE+J10256*TEMP_WORKER_RATE</f>
        <v>144308.41666051827</v>
      </c>
      <c r="L10256" s="2">
        <f>A10256*PRICE_TOM+B10256*PRICE_CAR+C10256*PRICE_MES</f>
        <v>222810</v>
      </c>
      <c r="M10256" s="2">
        <f>A10256*FERT_BED_TOM+B10256*FERT_BED_CAR+C10256*FERT_BED_MES</f>
        <v>39160</v>
      </c>
      <c r="N10256" s="6">
        <f>IF(AND(D10256&lt;=TOTAL_BEDS,J10256&lt;=TEMP_WORKER_MAX*TEMP_WORKER_HRS),1,0)</f>
        <v>0</v>
      </c>
      <c r="O10256" s="2">
        <f>L10256-M10256-K10256-FIXED_COSTS</f>
        <v>19341.583339481731</v>
      </c>
      <c r="P10256" s="2">
        <f>IF(N10256=1,O10256,"")</f>
      </c>
    </row>
    <row r="10257">
      <c r="A10257" s="6">
        <v>15</v>
      </c>
      <c r="B10257" s="6">
        <v>15</v>
      </c>
      <c r="C10257" s="6">
        <v>23</v>
      </c>
      <c r="D10257" s="6">
        <f>A10257+B10257+C10257</f>
        <v>53</v>
      </c>
      <c r="E10257" s="5">
        <f>IF(A10257=0,0,A10257*LABOR_HRS_WK_TOM*SEASON_WEEKS*(1+DIM_PCT_TOM)^A10257)</f>
        <v>5639.285028711136</v>
      </c>
      <c r="F10257" s="5">
        <f>IF(B10257=0,0,B10257*LABOR_HRS_WK_CAR*SEASON_WEEKS*(1+DIM_PCT_CAR)^B10257)</f>
        <v>651.73417492414933</v>
      </c>
      <c r="G10257" s="5">
        <f>IF(C10257=0,0,C10257*LABOR_HRS_WK_MES*SEASON_WEEKS*(1+DIM_PCT_MES)^C10257)</f>
        <v>1377.2921848680023</v>
      </c>
      <c r="H10257" s="5">
        <f>E10257+F10257+G10257</f>
        <v>7668.3113885032881</v>
      </c>
      <c r="I10257" s="5">
        <f>MIN(H10257,FARMER_HRS)</f>
        <v>720</v>
      </c>
      <c r="J10257" s="5">
        <f>MAX(0,H10257-FARMER_HRS)</f>
        <v>6948.3113885032881</v>
      </c>
      <c r="K10257" s="2">
        <f>I10257*FARMER_RATE+J10257*TEMP_WORKER_RATE</f>
        <v>145630.4060504043</v>
      </c>
      <c r="L10257" s="2">
        <f>A10257*PRICE_TOM+B10257*PRICE_CAR+C10257*PRICE_MES</f>
        <v>225510</v>
      </c>
      <c r="M10257" s="2">
        <f>A10257*FERT_BED_TOM+B10257*FERT_BED_CAR+C10257*FERT_BED_MES</f>
        <v>40040</v>
      </c>
      <c r="N10257" s="6">
        <f>IF(AND(D10257&lt;=TOTAL_BEDS,J10257&lt;=TEMP_WORKER_MAX*TEMP_WORKER_HRS),1,0)</f>
        <v>0</v>
      </c>
      <c r="O10257" s="2">
        <f>L10257-M10257-K10257-FIXED_COSTS</f>
        <v>19839.5939495957</v>
      </c>
      <c r="P10257" s="2">
        <f>IF(N10257=1,O10257,"")</f>
      </c>
    </row>
    <row r="10258">
      <c r="A10258" s="6">
        <v>15</v>
      </c>
      <c r="B10258" s="6">
        <v>15</v>
      </c>
      <c r="C10258" s="6">
        <v>24</v>
      </c>
      <c r="D10258" s="6">
        <f>A10258+B10258+C10258</f>
        <v>54</v>
      </c>
      <c r="E10258" s="5">
        <f>IF(A10258=0,0,A10258*LABOR_HRS_WK_TOM*SEASON_WEEKS*(1+DIM_PCT_TOM)^A10258)</f>
        <v>5639.285028711136</v>
      </c>
      <c r="F10258" s="5">
        <f>IF(B10258=0,0,B10258*LABOR_HRS_WK_CAR*SEASON_WEEKS*(1+DIM_PCT_CAR)^B10258)</f>
        <v>651.73417492414933</v>
      </c>
      <c r="G10258" s="5">
        <f>IF(C10258=0,0,C10258*LABOR_HRS_WK_MES*SEASON_WEEKS*(1+DIM_PCT_MES)^C10258)</f>
        <v>1455.139134447498</v>
      </c>
      <c r="H10258" s="5">
        <f>E10258+F10258+G10258</f>
        <v>7746.1583380827833</v>
      </c>
      <c r="I10258" s="5">
        <f>MIN(H10258,FARMER_HRS)</f>
        <v>720</v>
      </c>
      <c r="J10258" s="5">
        <f>MAX(0,H10258-FARMER_HRS)</f>
        <v>7026.1583380827833</v>
      </c>
      <c r="K10258" s="2">
        <f>I10258*FARMER_RATE+J10258*TEMP_WORKER_RATE</f>
        <v>146981.915591715</v>
      </c>
      <c r="L10258" s="2">
        <f>A10258*PRICE_TOM+B10258*PRICE_CAR+C10258*PRICE_MES</f>
        <v>228210</v>
      </c>
      <c r="M10258" s="2">
        <f>A10258*FERT_BED_TOM+B10258*FERT_BED_CAR+C10258*FERT_BED_MES</f>
        <v>40920</v>
      </c>
      <c r="N10258" s="6">
        <f>IF(AND(D10258&lt;=TOTAL_BEDS,J10258&lt;=TEMP_WORKER_MAX*TEMP_WORKER_HRS),1,0)</f>
        <v>0</v>
      </c>
      <c r="O10258" s="2">
        <f>L10258-M10258-K10258-FIXED_COSTS</f>
        <v>20308.084408285009</v>
      </c>
      <c r="P10258" s="2">
        <f>IF(N10258=1,O10258,"")</f>
      </c>
    </row>
    <row r="10259">
      <c r="A10259" s="6">
        <v>15</v>
      </c>
      <c r="B10259" s="6">
        <v>15</v>
      </c>
      <c r="C10259" s="6">
        <v>25</v>
      </c>
      <c r="D10259" s="6">
        <f>A10259+B10259+C10259</f>
        <v>55</v>
      </c>
      <c r="E10259" s="5">
        <f>IF(A10259=0,0,A10259*LABOR_HRS_WK_TOM*SEASON_WEEKS*(1+DIM_PCT_TOM)^A10259)</f>
        <v>5639.285028711136</v>
      </c>
      <c r="F10259" s="5">
        <f>IF(B10259=0,0,B10259*LABOR_HRS_WK_CAR*SEASON_WEEKS*(1+DIM_PCT_CAR)^B10259)</f>
        <v>651.73417492414933</v>
      </c>
      <c r="G10259" s="5">
        <f>IF(C10259=0,0,C10259*LABOR_HRS_WK_MES*SEASON_WEEKS*(1+DIM_PCT_MES)^C10259)</f>
        <v>1534.7170558625955</v>
      </c>
      <c r="H10259" s="5">
        <f>E10259+F10259+G10259</f>
        <v>7825.7362594978813</v>
      </c>
      <c r="I10259" s="5">
        <f>MIN(H10259,FARMER_HRS)</f>
        <v>720</v>
      </c>
      <c r="J10259" s="5">
        <f>MAX(0,H10259-FARMER_HRS)</f>
        <v>7105.7362594978813</v>
      </c>
      <c r="K10259" s="2">
        <f>I10259*FARMER_RATE+J10259*TEMP_WORKER_RATE</f>
        <v>148363.47672739378</v>
      </c>
      <c r="L10259" s="2">
        <f>A10259*PRICE_TOM+B10259*PRICE_CAR+C10259*PRICE_MES</f>
        <v>230910</v>
      </c>
      <c r="M10259" s="2">
        <f>A10259*FERT_BED_TOM+B10259*FERT_BED_CAR+C10259*FERT_BED_MES</f>
        <v>41800</v>
      </c>
      <c r="N10259" s="6">
        <f>IF(AND(D10259&lt;=TOTAL_BEDS,J10259&lt;=TEMP_WORKER_MAX*TEMP_WORKER_HRS),1,0)</f>
        <v>0</v>
      </c>
      <c r="O10259" s="2">
        <f>L10259-M10259-K10259-FIXED_COSTS</f>
        <v>20746.523272606224</v>
      </c>
      <c r="P10259" s="2">
        <f>IF(N10259=1,O10259,"")</f>
      </c>
    </row>
    <row r="10260">
      <c r="A10260" s="6">
        <v>15</v>
      </c>
      <c r="B10260" s="6">
        <v>15</v>
      </c>
      <c r="C10260" s="6">
        <v>26</v>
      </c>
      <c r="D10260" s="6">
        <f>A10260+B10260+C10260</f>
        <v>56</v>
      </c>
      <c r="E10260" s="5">
        <f>IF(A10260=0,0,A10260*LABOR_HRS_WK_TOM*SEASON_WEEKS*(1+DIM_PCT_TOM)^A10260)</f>
        <v>5639.285028711136</v>
      </c>
      <c r="F10260" s="5">
        <f>IF(B10260=0,0,B10260*LABOR_HRS_WK_CAR*SEASON_WEEKS*(1+DIM_PCT_CAR)^B10260)</f>
        <v>651.73417492414933</v>
      </c>
      <c r="G10260" s="5">
        <f>IF(C10260=0,0,C10260*LABOR_HRS_WK_MES*SEASON_WEEKS*(1+DIM_PCT_MES)^C10260)</f>
        <v>1616.0570598233128</v>
      </c>
      <c r="H10260" s="5">
        <f>E10260+F10260+G10260</f>
        <v>7907.0762634585981</v>
      </c>
      <c r="I10260" s="5">
        <f>MIN(H10260,FARMER_HRS)</f>
        <v>720</v>
      </c>
      <c r="J10260" s="5">
        <f>MAX(0,H10260-FARMER_HRS)</f>
        <v>7187.0762634585981</v>
      </c>
      <c r="K10260" s="2">
        <f>I10260*FARMER_RATE+J10260*TEMP_WORKER_RATE</f>
        <v>149775.629573934</v>
      </c>
      <c r="L10260" s="2">
        <f>A10260*PRICE_TOM+B10260*PRICE_CAR+C10260*PRICE_MES</f>
        <v>233610</v>
      </c>
      <c r="M10260" s="2">
        <f>A10260*FERT_BED_TOM+B10260*FERT_BED_CAR+C10260*FERT_BED_MES</f>
        <v>42680</v>
      </c>
      <c r="N10260" s="6">
        <f>IF(AND(D10260&lt;=TOTAL_BEDS,J10260&lt;=TEMP_WORKER_MAX*TEMP_WORKER_HRS),1,0)</f>
        <v>0</v>
      </c>
      <c r="O10260" s="2">
        <f>L10260-M10260-K10260-FIXED_COSTS</f>
        <v>21154.370426065987</v>
      </c>
      <c r="P10260" s="2">
        <f>IF(N10260=1,O10260,"")</f>
      </c>
    </row>
    <row r="10261">
      <c r="A10261" s="6">
        <v>15</v>
      </c>
      <c r="B10261" s="6">
        <v>15</v>
      </c>
      <c r="C10261" s="6">
        <v>27</v>
      </c>
      <c r="D10261" s="6">
        <f>A10261+B10261+C10261</f>
        <v>57</v>
      </c>
      <c r="E10261" s="5">
        <f>IF(A10261=0,0,A10261*LABOR_HRS_WK_TOM*SEASON_WEEKS*(1+DIM_PCT_TOM)^A10261)</f>
        <v>5639.285028711136</v>
      </c>
      <c r="F10261" s="5">
        <f>IF(B10261=0,0,B10261*LABOR_HRS_WK_CAR*SEASON_WEEKS*(1+DIM_PCT_CAR)^B10261)</f>
        <v>651.73417492414933</v>
      </c>
      <c r="G10261" s="5">
        <f>IF(C10261=0,0,C10261*LABOR_HRS_WK_MES*SEASON_WEEKS*(1+DIM_PCT_MES)^C10261)</f>
        <v>1699.19076434307</v>
      </c>
      <c r="H10261" s="5">
        <f>E10261+F10261+G10261</f>
        <v>7990.2099679783551</v>
      </c>
      <c r="I10261" s="5">
        <f>MIN(H10261,FARMER_HRS)</f>
        <v>720</v>
      </c>
      <c r="J10261" s="5">
        <f>MAX(0,H10261-FARMER_HRS)</f>
        <v>7270.2099679783551</v>
      </c>
      <c r="K10261" s="2">
        <f>I10261*FARMER_RATE+J10261*TEMP_WORKER_RATE</f>
        <v>151218.92305517977</v>
      </c>
      <c r="L10261" s="2">
        <f>A10261*PRICE_TOM+B10261*PRICE_CAR+C10261*PRICE_MES</f>
        <v>236310</v>
      </c>
      <c r="M10261" s="2">
        <f>A10261*FERT_BED_TOM+B10261*FERT_BED_CAR+C10261*FERT_BED_MES</f>
        <v>43560</v>
      </c>
      <c r="N10261" s="6">
        <f>IF(AND(D10261&lt;=TOTAL_BEDS,J10261&lt;=TEMP_WORKER_MAX*TEMP_WORKER_HRS),1,0)</f>
        <v>0</v>
      </c>
      <c r="O10261" s="2">
        <f>L10261-M10261-K10261-FIXED_COSTS</f>
        <v>21531.076944820234</v>
      </c>
      <c r="P10261" s="2">
        <f>IF(N10261=1,O10261,"")</f>
      </c>
    </row>
    <row r="10262">
      <c r="A10262" s="6">
        <v>15</v>
      </c>
      <c r="B10262" s="6">
        <v>15</v>
      </c>
      <c r="C10262" s="6">
        <v>28</v>
      </c>
      <c r="D10262" s="6">
        <f>A10262+B10262+C10262</f>
        <v>58</v>
      </c>
      <c r="E10262" s="5">
        <f>IF(A10262=0,0,A10262*LABOR_HRS_WK_TOM*SEASON_WEEKS*(1+DIM_PCT_TOM)^A10262)</f>
        <v>5639.285028711136</v>
      </c>
      <c r="F10262" s="5">
        <f>IF(B10262=0,0,B10262*LABOR_HRS_WK_CAR*SEASON_WEEKS*(1+DIM_PCT_CAR)^B10262)</f>
        <v>651.73417492414933</v>
      </c>
      <c r="G10262" s="5">
        <f>IF(C10262=0,0,C10262*LABOR_HRS_WK_MES*SEASON_WEEKS*(1+DIM_PCT_MES)^C10262)</f>
        <v>1784.1503025602233</v>
      </c>
      <c r="H10262" s="5">
        <f>E10262+F10262+G10262</f>
        <v>8075.1695061955088</v>
      </c>
      <c r="I10262" s="5">
        <f>MIN(H10262,FARMER_HRS)</f>
        <v>720</v>
      </c>
      <c r="J10262" s="5">
        <f>MAX(0,H10262-FARMER_HRS)</f>
        <v>7355.1695061955088</v>
      </c>
      <c r="K10262" s="2">
        <f>I10262*FARMER_RATE+J10262*TEMP_WORKER_RATE</f>
        <v>152693.91503811645</v>
      </c>
      <c r="L10262" s="2">
        <f>A10262*PRICE_TOM+B10262*PRICE_CAR+C10262*PRICE_MES</f>
        <v>239010</v>
      </c>
      <c r="M10262" s="2">
        <f>A10262*FERT_BED_TOM+B10262*FERT_BED_CAR+C10262*FERT_BED_MES</f>
        <v>44440</v>
      </c>
      <c r="N10262" s="6">
        <f>IF(AND(D10262&lt;=TOTAL_BEDS,J10262&lt;=TEMP_WORKER_MAX*TEMP_WORKER_HRS),1,0)</f>
        <v>0</v>
      </c>
      <c r="O10262" s="2">
        <f>L10262-M10262-K10262-FIXED_COSTS</f>
        <v>21876.084961883549</v>
      </c>
      <c r="P10262" s="2">
        <f>IF(N10262=1,O10262,"")</f>
      </c>
    </row>
    <row r="10263">
      <c r="A10263" s="6">
        <v>15</v>
      </c>
      <c r="B10263" s="6">
        <v>15</v>
      </c>
      <c r="C10263" s="6">
        <v>29</v>
      </c>
      <c r="D10263" s="6">
        <f>A10263+B10263+C10263</f>
        <v>59</v>
      </c>
      <c r="E10263" s="5">
        <f>IF(A10263=0,0,A10263*LABOR_HRS_WK_TOM*SEASON_WEEKS*(1+DIM_PCT_TOM)^A10263)</f>
        <v>5639.285028711136</v>
      </c>
      <c r="F10263" s="5">
        <f>IF(B10263=0,0,B10263*LABOR_HRS_WK_CAR*SEASON_WEEKS*(1+DIM_PCT_CAR)^B10263)</f>
        <v>651.73417492414933</v>
      </c>
      <c r="G10263" s="5">
        <f>IF(C10263=0,0,C10263*LABOR_HRS_WK_MES*SEASON_WEEKS*(1+DIM_PCT_MES)^C10263)</f>
        <v>1870.9683306758766</v>
      </c>
      <c r="H10263" s="5">
        <f>E10263+F10263+G10263</f>
        <v>8161.9875343111617</v>
      </c>
      <c r="I10263" s="5">
        <f>MIN(H10263,FARMER_HRS)</f>
        <v>720</v>
      </c>
      <c r="J10263" s="5">
        <f>MAX(0,H10263-FARMER_HRS)</f>
        <v>7441.9875343111617</v>
      </c>
      <c r="K10263" s="2">
        <f>I10263*FARMER_RATE+J10263*TEMP_WORKER_RATE</f>
        <v>154201.17247067989</v>
      </c>
      <c r="L10263" s="2">
        <f>A10263*PRICE_TOM+B10263*PRICE_CAR+C10263*PRICE_MES</f>
        <v>241710</v>
      </c>
      <c r="M10263" s="2">
        <f>A10263*FERT_BED_TOM+B10263*FERT_BED_CAR+C10263*FERT_BED_MES</f>
        <v>45320</v>
      </c>
      <c r="N10263" s="6">
        <f>IF(AND(D10263&lt;=TOTAL_BEDS,J10263&lt;=TEMP_WORKER_MAX*TEMP_WORKER_HRS),1,0)</f>
        <v>0</v>
      </c>
      <c r="O10263" s="2">
        <f>L10263-M10263-K10263-FIXED_COSTS</f>
        <v>22188.827529320115</v>
      </c>
      <c r="P10263" s="2">
        <f>IF(N10263=1,O10263,"")</f>
      </c>
    </row>
    <row r="10264">
      <c r="A10264" s="6">
        <v>15</v>
      </c>
      <c r="B10264" s="6">
        <v>15</v>
      </c>
      <c r="C10264" s="6">
        <v>30</v>
      </c>
      <c r="D10264" s="6">
        <f>A10264+B10264+C10264</f>
        <v>60</v>
      </c>
      <c r="E10264" s="5">
        <f>IF(A10264=0,0,A10264*LABOR_HRS_WK_TOM*SEASON_WEEKS*(1+DIM_PCT_TOM)^A10264)</f>
        <v>5639.285028711136</v>
      </c>
      <c r="F10264" s="5">
        <f>IF(B10264=0,0,B10264*LABOR_HRS_WK_CAR*SEASON_WEEKS*(1+DIM_PCT_CAR)^B10264)</f>
        <v>651.73417492414933</v>
      </c>
      <c r="G10264" s="5">
        <f>IF(C10264=0,0,C10264*LABOR_HRS_WK_MES*SEASON_WEEKS*(1+DIM_PCT_MES)^C10264)</f>
        <v>1959.6780360096466</v>
      </c>
      <c r="H10264" s="5">
        <f>E10264+F10264+G10264</f>
        <v>8250.6972396449328</v>
      </c>
      <c r="I10264" s="5">
        <f>MIN(H10264,FARMER_HRS)</f>
        <v>720</v>
      </c>
      <c r="J10264" s="5">
        <f>MAX(0,H10264-FARMER_HRS)</f>
        <v>7530.6972396449328</v>
      </c>
      <c r="K10264" s="2">
        <f>I10264*FARMER_RATE+J10264*TEMP_WORKER_RATE</f>
        <v>155741.27152161341</v>
      </c>
      <c r="L10264" s="2">
        <f>A10264*PRICE_TOM+B10264*PRICE_CAR+C10264*PRICE_MES</f>
        <v>244410</v>
      </c>
      <c r="M10264" s="2">
        <f>A10264*FERT_BED_TOM+B10264*FERT_BED_CAR+C10264*FERT_BED_MES</f>
        <v>46200</v>
      </c>
      <c r="N10264" s="6">
        <f>IF(AND(D10264&lt;=TOTAL_BEDS,J10264&lt;=TEMP_WORKER_MAX*TEMP_WORKER_HRS),1,0)</f>
        <v>0</v>
      </c>
      <c r="O10264" s="2">
        <f>L10264-M10264-K10264-FIXED_COSTS</f>
        <v>22468.728478386591</v>
      </c>
      <c r="P10264" s="2">
        <f>IF(N10264=1,O10264,"")</f>
      </c>
    </row>
    <row r="10265">
      <c r="A10265" s="6">
        <v>15</v>
      </c>
      <c r="B10265" s="6">
        <v>16</v>
      </c>
      <c r="C10265" s="6">
        <v>0</v>
      </c>
      <c r="D10265" s="6">
        <f>A10265+B10265+C10265</f>
        <v>31</v>
      </c>
      <c r="E10265" s="5">
        <f>IF(A10265=0,0,A10265*LABOR_HRS_WK_TOM*SEASON_WEEKS*(1+DIM_PCT_TOM)^A10265)</f>
        <v>5639.285028711136</v>
      </c>
      <c r="F10265" s="5">
        <f>IF(B10265=0,0,B10265*LABOR_HRS_WK_CAR*SEASON_WEEKS*(1+DIM_PCT_CAR)^B10265)</f>
        <v>712.56269791706984</v>
      </c>
      <c r="G10265" s="5">
        <f>IF(C10265=0,0,C10265*LABOR_HRS_WK_MES*SEASON_WEEKS*(1+DIM_PCT_MES)^C10265)</f>
        <v>0</v>
      </c>
      <c r="H10265" s="5">
        <f>E10265+F10265+G10265</f>
        <v>6351.8477266282061</v>
      </c>
      <c r="I10265" s="5">
        <f>MIN(H10265,FARMER_HRS)</f>
        <v>720</v>
      </c>
      <c r="J10265" s="5">
        <f>MAX(0,H10265-FARMER_HRS)</f>
        <v>5631.8477266282061</v>
      </c>
      <c r="K10265" s="2">
        <f>I10265*FARMER_RATE+J10265*TEMP_WORKER_RATE</f>
        <v>122775.1341428508</v>
      </c>
      <c r="L10265" s="2">
        <f>A10265*PRICE_TOM+B10265*PRICE_CAR+C10265*PRICE_MES</f>
        <v>165504</v>
      </c>
      <c r="M10265" s="2">
        <f>A10265*FERT_BED_TOM+B10265*FERT_BED_CAR+C10265*FERT_BED_MES</f>
        <v>20240</v>
      </c>
      <c r="N10265" s="6">
        <f>IF(AND(D10265&lt;=TOTAL_BEDS,J10265&lt;=TEMP_WORKER_MAX*TEMP_WORKER_HRS),1,0)</f>
        <v>1</v>
      </c>
      <c r="O10265" s="2">
        <f>L10265-M10265-K10265-FIXED_COSTS</f>
        <v>2488.8658571491978</v>
      </c>
      <c r="P10265" s="2">
        <f>IF(N10265=1,O10265,"")</f>
        <v>2488.8658571491978</v>
      </c>
    </row>
    <row r="10266">
      <c r="A10266" s="6">
        <v>15</v>
      </c>
      <c r="B10266" s="6">
        <v>16</v>
      </c>
      <c r="C10266" s="6">
        <v>1</v>
      </c>
      <c r="D10266" s="6">
        <f>A10266+B10266+C10266</f>
        <v>32</v>
      </c>
      <c r="E10266" s="5">
        <f>IF(A10266=0,0,A10266*LABOR_HRS_WK_TOM*SEASON_WEEKS*(1+DIM_PCT_TOM)^A10266)</f>
        <v>5639.285028711136</v>
      </c>
      <c r="F10266" s="5">
        <f>IF(B10266=0,0,B10266*LABOR_HRS_WK_CAR*SEASON_WEEKS*(1+DIM_PCT_CAR)^B10266)</f>
        <v>712.56269791706984</v>
      </c>
      <c r="G10266" s="5">
        <f>IF(C10266=0,0,C10266*LABOR_HRS_WK_MES*SEASON_WEEKS*(1+DIM_PCT_MES)^C10266)</f>
        <v>45.5625</v>
      </c>
      <c r="H10266" s="5">
        <f>E10266+F10266+G10266</f>
        <v>6397.4102266282061</v>
      </c>
      <c r="I10266" s="5">
        <f>MIN(H10266,FARMER_HRS)</f>
        <v>720</v>
      </c>
      <c r="J10266" s="5">
        <f>MAX(0,H10266-FARMER_HRS)</f>
        <v>5677.4102266282061</v>
      </c>
      <c r="K10266" s="2">
        <f>I10266*FARMER_RATE+J10266*TEMP_WORKER_RATE</f>
        <v>123566.1497678508</v>
      </c>
      <c r="L10266" s="2">
        <f>A10266*PRICE_TOM+B10266*PRICE_CAR+C10266*PRICE_MES</f>
        <v>168204</v>
      </c>
      <c r="M10266" s="2">
        <f>A10266*FERT_BED_TOM+B10266*FERT_BED_CAR+C10266*FERT_BED_MES</f>
        <v>21120</v>
      </c>
      <c r="N10266" s="6">
        <f>IF(AND(D10266&lt;=TOTAL_BEDS,J10266&lt;=TEMP_WORKER_MAX*TEMP_WORKER_HRS),1,0)</f>
        <v>1</v>
      </c>
      <c r="O10266" s="2">
        <f>L10266-M10266-K10266-FIXED_COSTS</f>
        <v>3517.8502321491978</v>
      </c>
      <c r="P10266" s="2">
        <f>IF(N10266=1,O10266,"")</f>
        <v>3517.8502321491978</v>
      </c>
    </row>
    <row r="10267">
      <c r="A10267" s="6">
        <v>15</v>
      </c>
      <c r="B10267" s="6">
        <v>16</v>
      </c>
      <c r="C10267" s="6">
        <v>2</v>
      </c>
      <c r="D10267" s="6">
        <f>A10267+B10267+C10267</f>
        <v>33</v>
      </c>
      <c r="E10267" s="5">
        <f>IF(A10267=0,0,A10267*LABOR_HRS_WK_TOM*SEASON_WEEKS*(1+DIM_PCT_TOM)^A10267)</f>
        <v>5639.285028711136</v>
      </c>
      <c r="F10267" s="5">
        <f>IF(B10267=0,0,B10267*LABOR_HRS_WK_CAR*SEASON_WEEKS*(1+DIM_PCT_CAR)^B10267)</f>
        <v>712.56269791706984</v>
      </c>
      <c r="G10267" s="5">
        <f>IF(C10267=0,0,C10267*LABOR_HRS_WK_MES*SEASON_WEEKS*(1+DIM_PCT_MES)^C10267)</f>
        <v>92.2640625</v>
      </c>
      <c r="H10267" s="5">
        <f>E10267+F10267+G10267</f>
        <v>6444.1117891282065</v>
      </c>
      <c r="I10267" s="5">
        <f>MIN(H10267,FARMER_HRS)</f>
        <v>720</v>
      </c>
      <c r="J10267" s="5">
        <f>MAX(0,H10267-FARMER_HRS)</f>
        <v>5724.1117891282065</v>
      </c>
      <c r="K10267" s="2">
        <f>I10267*FARMER_RATE+J10267*TEMP_WORKER_RATE</f>
        <v>124376.9407834758</v>
      </c>
      <c r="L10267" s="2">
        <f>A10267*PRICE_TOM+B10267*PRICE_CAR+C10267*PRICE_MES</f>
        <v>170904</v>
      </c>
      <c r="M10267" s="2">
        <f>A10267*FERT_BED_TOM+B10267*FERT_BED_CAR+C10267*FERT_BED_MES</f>
        <v>22000</v>
      </c>
      <c r="N10267" s="6">
        <f>IF(AND(D10267&lt;=TOTAL_BEDS,J10267&lt;=TEMP_WORKER_MAX*TEMP_WORKER_HRS),1,0)</f>
        <v>1</v>
      </c>
      <c r="O10267" s="2">
        <f>L10267-M10267-K10267-FIXED_COSTS</f>
        <v>4527.0592165241978</v>
      </c>
      <c r="P10267" s="2">
        <f>IF(N10267=1,O10267,"")</f>
        <v>4527.0592165241978</v>
      </c>
    </row>
    <row r="10268">
      <c r="A10268" s="6">
        <v>15</v>
      </c>
      <c r="B10268" s="6">
        <v>16</v>
      </c>
      <c r="C10268" s="6">
        <v>3</v>
      </c>
      <c r="D10268" s="6">
        <f>A10268+B10268+C10268</f>
        <v>34</v>
      </c>
      <c r="E10268" s="5">
        <f>IF(A10268=0,0,A10268*LABOR_HRS_WK_TOM*SEASON_WEEKS*(1+DIM_PCT_TOM)^A10268)</f>
        <v>5639.285028711136</v>
      </c>
      <c r="F10268" s="5">
        <f>IF(B10268=0,0,B10268*LABOR_HRS_WK_CAR*SEASON_WEEKS*(1+DIM_PCT_CAR)^B10268)</f>
        <v>712.56269791706984</v>
      </c>
      <c r="G10268" s="5">
        <f>IF(C10268=0,0,C10268*LABOR_HRS_WK_MES*SEASON_WEEKS*(1+DIM_PCT_MES)^C10268)</f>
        <v>140.12604492187498</v>
      </c>
      <c r="H10268" s="5">
        <f>E10268+F10268+G10268</f>
        <v>6491.9737715500814</v>
      </c>
      <c r="I10268" s="5">
        <f>MIN(H10268,FARMER_HRS)</f>
        <v>720</v>
      </c>
      <c r="J10268" s="5">
        <f>MAX(0,H10268-FARMER_HRS)</f>
        <v>5771.9737715500814</v>
      </c>
      <c r="K10268" s="2">
        <f>I10268*FARMER_RATE+J10268*TEMP_WORKER_RATE</f>
        <v>125207.87797830002</v>
      </c>
      <c r="L10268" s="2">
        <f>A10268*PRICE_TOM+B10268*PRICE_CAR+C10268*PRICE_MES</f>
        <v>173604</v>
      </c>
      <c r="M10268" s="2">
        <f>A10268*FERT_BED_TOM+B10268*FERT_BED_CAR+C10268*FERT_BED_MES</f>
        <v>22880</v>
      </c>
      <c r="N10268" s="6">
        <f>IF(AND(D10268&lt;=TOTAL_BEDS,J10268&lt;=TEMP_WORKER_MAX*TEMP_WORKER_HRS),1,0)</f>
        <v>0</v>
      </c>
      <c r="O10268" s="2">
        <f>L10268-M10268-K10268-FIXED_COSTS</f>
        <v>5516.1220216999791</v>
      </c>
      <c r="P10268" s="2">
        <f>IF(N10268=1,O10268,"")</f>
      </c>
    </row>
    <row r="10269">
      <c r="A10269" s="6">
        <v>15</v>
      </c>
      <c r="B10269" s="6">
        <v>16</v>
      </c>
      <c r="C10269" s="6">
        <v>4</v>
      </c>
      <c r="D10269" s="6">
        <f>A10269+B10269+C10269</f>
        <v>35</v>
      </c>
      <c r="E10269" s="5">
        <f>IF(A10269=0,0,A10269*LABOR_HRS_WK_TOM*SEASON_WEEKS*(1+DIM_PCT_TOM)^A10269)</f>
        <v>5639.285028711136</v>
      </c>
      <c r="F10269" s="5">
        <f>IF(B10269=0,0,B10269*LABOR_HRS_WK_CAR*SEASON_WEEKS*(1+DIM_PCT_CAR)^B10269)</f>
        <v>712.56269791706984</v>
      </c>
      <c r="G10269" s="5">
        <f>IF(C10269=0,0,C10269*LABOR_HRS_WK_MES*SEASON_WEEKS*(1+DIM_PCT_MES)^C10269)</f>
        <v>189.17016064453119</v>
      </c>
      <c r="H10269" s="5">
        <f>E10269+F10269+G10269</f>
        <v>6541.0178872727374</v>
      </c>
      <c r="I10269" s="5">
        <f>MIN(H10269,FARMER_HRS)</f>
        <v>720</v>
      </c>
      <c r="J10269" s="5">
        <f>MAX(0,H10269-FARMER_HRS)</f>
        <v>5821.0178872727374</v>
      </c>
      <c r="K10269" s="2">
        <f>I10269*FARMER_RATE+J10269*TEMP_WORKER_RATE</f>
        <v>126059.33832070725</v>
      </c>
      <c r="L10269" s="2">
        <f>A10269*PRICE_TOM+B10269*PRICE_CAR+C10269*PRICE_MES</f>
        <v>176304</v>
      </c>
      <c r="M10269" s="2">
        <f>A10269*FERT_BED_TOM+B10269*FERT_BED_CAR+C10269*FERT_BED_MES</f>
        <v>23760</v>
      </c>
      <c r="N10269" s="6">
        <f>IF(AND(D10269&lt;=TOTAL_BEDS,J10269&lt;=TEMP_WORKER_MAX*TEMP_WORKER_HRS),1,0)</f>
        <v>0</v>
      </c>
      <c r="O10269" s="2">
        <f>L10269-M10269-K10269-FIXED_COSTS</f>
        <v>6484.6616792927525</v>
      </c>
      <c r="P10269" s="2">
        <f>IF(N10269=1,O10269,"")</f>
      </c>
    </row>
    <row r="10270">
      <c r="A10270" s="6">
        <v>15</v>
      </c>
      <c r="B10270" s="6">
        <v>16</v>
      </c>
      <c r="C10270" s="6">
        <v>5</v>
      </c>
      <c r="D10270" s="6">
        <f>A10270+B10270+C10270</f>
        <v>36</v>
      </c>
      <c r="E10270" s="5">
        <f>IF(A10270=0,0,A10270*LABOR_HRS_WK_TOM*SEASON_WEEKS*(1+DIM_PCT_TOM)^A10270)</f>
        <v>5639.285028711136</v>
      </c>
      <c r="F10270" s="5">
        <f>IF(B10270=0,0,B10270*LABOR_HRS_WK_CAR*SEASON_WEEKS*(1+DIM_PCT_CAR)^B10270)</f>
        <v>712.56269791706984</v>
      </c>
      <c r="G10270" s="5">
        <f>IF(C10270=0,0,C10270*LABOR_HRS_WK_MES*SEASON_WEEKS*(1+DIM_PCT_MES)^C10270)</f>
        <v>239.41848456573481</v>
      </c>
      <c r="H10270" s="5">
        <f>E10270+F10270+G10270</f>
        <v>6591.2662111939408</v>
      </c>
      <c r="I10270" s="5">
        <f>MIN(H10270,FARMER_HRS)</f>
        <v>720</v>
      </c>
      <c r="J10270" s="5">
        <f>MAX(0,H10270-FARMER_HRS)</f>
        <v>5871.2662111939408</v>
      </c>
      <c r="K10270" s="2">
        <f>I10270*FARMER_RATE+J10270*TEMP_WORKER_RATE</f>
        <v>126931.70505545035</v>
      </c>
      <c r="L10270" s="2">
        <f>A10270*PRICE_TOM+B10270*PRICE_CAR+C10270*PRICE_MES</f>
        <v>179004</v>
      </c>
      <c r="M10270" s="2">
        <f>A10270*FERT_BED_TOM+B10270*FERT_BED_CAR+C10270*FERT_BED_MES</f>
        <v>24640</v>
      </c>
      <c r="N10270" s="6">
        <f>IF(AND(D10270&lt;=TOTAL_BEDS,J10270&lt;=TEMP_WORKER_MAX*TEMP_WORKER_HRS),1,0)</f>
        <v>0</v>
      </c>
      <c r="O10270" s="2">
        <f>L10270-M10270-K10270-FIXED_COSTS</f>
        <v>7432.2949445496488</v>
      </c>
      <c r="P10270" s="2">
        <f>IF(N10270=1,O10270,"")</f>
      </c>
    </row>
    <row r="10271">
      <c r="A10271" s="6">
        <v>15</v>
      </c>
      <c r="B10271" s="6">
        <v>16</v>
      </c>
      <c r="C10271" s="6">
        <v>6</v>
      </c>
      <c r="D10271" s="6">
        <f>A10271+B10271+C10271</f>
        <v>37</v>
      </c>
      <c r="E10271" s="5">
        <f>IF(A10271=0,0,A10271*LABOR_HRS_WK_TOM*SEASON_WEEKS*(1+DIM_PCT_TOM)^A10271)</f>
        <v>5639.285028711136</v>
      </c>
      <c r="F10271" s="5">
        <f>IF(B10271=0,0,B10271*LABOR_HRS_WK_CAR*SEASON_WEEKS*(1+DIM_PCT_CAR)^B10271)</f>
        <v>712.56269791706984</v>
      </c>
      <c r="G10271" s="5">
        <f>IF(C10271=0,0,C10271*LABOR_HRS_WK_MES*SEASON_WEEKS*(1+DIM_PCT_MES)^C10271)</f>
        <v>290.89345874736773</v>
      </c>
      <c r="H10271" s="5">
        <f>E10271+F10271+G10271</f>
        <v>6642.7411853755739</v>
      </c>
      <c r="I10271" s="5">
        <f>MIN(H10271,FARMER_HRS)</f>
        <v>720</v>
      </c>
      <c r="J10271" s="5">
        <f>MAX(0,H10271-FARMER_HRS)</f>
        <v>5922.7411853755739</v>
      </c>
      <c r="K10271" s="2">
        <f>I10271*FARMER_RATE+J10271*TEMP_WORKER_RATE</f>
        <v>127825.36780165926</v>
      </c>
      <c r="L10271" s="2">
        <f>A10271*PRICE_TOM+B10271*PRICE_CAR+C10271*PRICE_MES</f>
        <v>181704</v>
      </c>
      <c r="M10271" s="2">
        <f>A10271*FERT_BED_TOM+B10271*FERT_BED_CAR+C10271*FERT_BED_MES</f>
        <v>25520</v>
      </c>
      <c r="N10271" s="6">
        <f>IF(AND(D10271&lt;=TOTAL_BEDS,J10271&lt;=TEMP_WORKER_MAX*TEMP_WORKER_HRS),1,0)</f>
        <v>0</v>
      </c>
      <c r="O10271" s="2">
        <f>L10271-M10271-K10271-FIXED_COSTS</f>
        <v>8358.63219834074</v>
      </c>
      <c r="P10271" s="2">
        <f>IF(N10271=1,O10271,"")</f>
      </c>
    </row>
    <row r="10272">
      <c r="A10272" s="6">
        <v>15</v>
      </c>
      <c r="B10272" s="6">
        <v>16</v>
      </c>
      <c r="C10272" s="6">
        <v>7</v>
      </c>
      <c r="D10272" s="6">
        <f>A10272+B10272+C10272</f>
        <v>38</v>
      </c>
      <c r="E10272" s="5">
        <f>IF(A10272=0,0,A10272*LABOR_HRS_WK_TOM*SEASON_WEEKS*(1+DIM_PCT_TOM)^A10272)</f>
        <v>5639.285028711136</v>
      </c>
      <c r="F10272" s="5">
        <f>IF(B10272=0,0,B10272*LABOR_HRS_WK_CAR*SEASON_WEEKS*(1+DIM_PCT_CAR)^B10272)</f>
        <v>712.56269791706984</v>
      </c>
      <c r="G10272" s="5">
        <f>IF(C10272=0,0,C10272*LABOR_HRS_WK_MES*SEASON_WEEKS*(1+DIM_PCT_MES)^C10272)</f>
        <v>343.61789814532818</v>
      </c>
      <c r="H10272" s="5">
        <f>E10272+F10272+G10272</f>
        <v>6695.4656247735347</v>
      </c>
      <c r="I10272" s="5">
        <f>MIN(H10272,FARMER_HRS)</f>
        <v>720</v>
      </c>
      <c r="J10272" s="5">
        <f>MAX(0,H10272-FARMER_HRS)</f>
        <v>5975.4656247735347</v>
      </c>
      <c r="K10272" s="2">
        <f>I10272*FARMER_RATE+J10272*TEMP_WORKER_RATE</f>
        <v>128740.72265231831</v>
      </c>
      <c r="L10272" s="2">
        <f>A10272*PRICE_TOM+B10272*PRICE_CAR+C10272*PRICE_MES</f>
        <v>184404</v>
      </c>
      <c r="M10272" s="2">
        <f>A10272*FERT_BED_TOM+B10272*FERT_BED_CAR+C10272*FERT_BED_MES</f>
        <v>26400</v>
      </c>
      <c r="N10272" s="6">
        <f>IF(AND(D10272&lt;=TOTAL_BEDS,J10272&lt;=TEMP_WORKER_MAX*TEMP_WORKER_HRS),1,0)</f>
        <v>0</v>
      </c>
      <c r="O10272" s="2">
        <f>L10272-M10272-K10272-FIXED_COSTS</f>
        <v>9263.2773476816947</v>
      </c>
      <c r="P10272" s="2">
        <f>IF(N10272=1,O10272,"")</f>
      </c>
    </row>
    <row r="10273">
      <c r="A10273" s="6">
        <v>15</v>
      </c>
      <c r="B10273" s="6">
        <v>16</v>
      </c>
      <c r="C10273" s="6">
        <v>8</v>
      </c>
      <c r="D10273" s="6">
        <f>A10273+B10273+C10273</f>
        <v>39</v>
      </c>
      <c r="E10273" s="5">
        <f>IF(A10273=0,0,A10273*LABOR_HRS_WK_TOM*SEASON_WEEKS*(1+DIM_PCT_TOM)^A10273)</f>
        <v>5639.285028711136</v>
      </c>
      <c r="F10273" s="5">
        <f>IF(B10273=0,0,B10273*LABOR_HRS_WK_CAR*SEASON_WEEKS*(1+DIM_PCT_CAR)^B10273)</f>
        <v>712.56269791706984</v>
      </c>
      <c r="G10273" s="5">
        <f>IF(C10273=0,0,C10273*LABOR_HRS_WK_MES*SEASON_WEEKS*(1+DIM_PCT_MES)^C10273)</f>
        <v>397.61499642530833</v>
      </c>
      <c r="H10273" s="5">
        <f>E10273+F10273+G10273</f>
        <v>6749.4627230535143</v>
      </c>
      <c r="I10273" s="5">
        <f>MIN(H10273,FARMER_HRS)</f>
        <v>720</v>
      </c>
      <c r="J10273" s="5">
        <f>MAX(0,H10273-FARMER_HRS)</f>
        <v>6029.4627230535143</v>
      </c>
      <c r="K10273" s="2">
        <f>I10273*FARMER_RATE+J10273*TEMP_WORKER_RATE</f>
        <v>129678.17227523462</v>
      </c>
      <c r="L10273" s="2">
        <f>A10273*PRICE_TOM+B10273*PRICE_CAR+C10273*PRICE_MES</f>
        <v>187104</v>
      </c>
      <c r="M10273" s="2">
        <f>A10273*FERT_BED_TOM+B10273*FERT_BED_CAR+C10273*FERT_BED_MES</f>
        <v>27280</v>
      </c>
      <c r="N10273" s="6">
        <f>IF(AND(D10273&lt;=TOTAL_BEDS,J10273&lt;=TEMP_WORKER_MAX*TEMP_WORKER_HRS),1,0)</f>
        <v>0</v>
      </c>
      <c r="O10273" s="2">
        <f>L10273-M10273-K10273-FIXED_COSTS</f>
        <v>10145.827724765375</v>
      </c>
      <c r="P10273" s="2">
        <f>IF(N10273=1,O10273,"")</f>
      </c>
    </row>
    <row r="10274">
      <c r="A10274" s="6">
        <v>15</v>
      </c>
      <c r="B10274" s="6">
        <v>16</v>
      </c>
      <c r="C10274" s="6">
        <v>9</v>
      </c>
      <c r="D10274" s="6">
        <f>A10274+B10274+C10274</f>
        <v>40</v>
      </c>
      <c r="E10274" s="5">
        <f>IF(A10274=0,0,A10274*LABOR_HRS_WK_TOM*SEASON_WEEKS*(1+DIM_PCT_TOM)^A10274)</f>
        <v>5639.285028711136</v>
      </c>
      <c r="F10274" s="5">
        <f>IF(B10274=0,0,B10274*LABOR_HRS_WK_CAR*SEASON_WEEKS*(1+DIM_PCT_CAR)^B10274)</f>
        <v>712.56269791706984</v>
      </c>
      <c r="G10274" s="5">
        <f>IF(C10274=0,0,C10274*LABOR_HRS_WK_MES*SEASON_WEEKS*(1+DIM_PCT_MES)^C10274)</f>
        <v>452.90833186570273</v>
      </c>
      <c r="H10274" s="5">
        <f>E10274+F10274+G10274</f>
        <v>6804.7560584939092</v>
      </c>
      <c r="I10274" s="5">
        <f>MIN(H10274,FARMER_HRS)</f>
        <v>720</v>
      </c>
      <c r="J10274" s="5">
        <f>MAX(0,H10274-FARMER_HRS)</f>
        <v>6084.7560584939092</v>
      </c>
      <c r="K10274" s="2">
        <f>I10274*FARMER_RATE+J10274*TEMP_WORKER_RATE</f>
        <v>130638.12601551926</v>
      </c>
      <c r="L10274" s="2">
        <f>A10274*PRICE_TOM+B10274*PRICE_CAR+C10274*PRICE_MES</f>
        <v>189804</v>
      </c>
      <c r="M10274" s="2">
        <f>A10274*FERT_BED_TOM+B10274*FERT_BED_CAR+C10274*FERT_BED_MES</f>
        <v>28160</v>
      </c>
      <c r="N10274" s="6">
        <f>IF(AND(D10274&lt;=TOTAL_BEDS,J10274&lt;=TEMP_WORKER_MAX*TEMP_WORKER_HRS),1,0)</f>
        <v>0</v>
      </c>
      <c r="O10274" s="2">
        <f>L10274-M10274-K10274-FIXED_COSTS</f>
        <v>11005.873984480742</v>
      </c>
      <c r="P10274" s="2">
        <f>IF(N10274=1,O10274,"")</f>
      </c>
    </row>
    <row r="10275">
      <c r="A10275" s="6">
        <v>15</v>
      </c>
      <c r="B10275" s="6">
        <v>16</v>
      </c>
      <c r="C10275" s="6">
        <v>10</v>
      </c>
      <c r="D10275" s="6">
        <f>A10275+B10275+C10275</f>
        <v>41</v>
      </c>
      <c r="E10275" s="5">
        <f>IF(A10275=0,0,A10275*LABOR_HRS_WK_TOM*SEASON_WEEKS*(1+DIM_PCT_TOM)^A10275)</f>
        <v>5639.285028711136</v>
      </c>
      <c r="F10275" s="5">
        <f>IF(B10275=0,0,B10275*LABOR_HRS_WK_CAR*SEASON_WEEKS*(1+DIM_PCT_CAR)^B10275)</f>
        <v>712.56269791706984</v>
      </c>
      <c r="G10275" s="5">
        <f>IF(C10275=0,0,C10275*LABOR_HRS_WK_MES*SEASON_WEEKS*(1+DIM_PCT_MES)^C10275)</f>
        <v>509.52187334891551</v>
      </c>
      <c r="H10275" s="5">
        <f>E10275+F10275+G10275</f>
        <v>6861.3695999771217</v>
      </c>
      <c r="I10275" s="5">
        <f>MIN(H10275,FARMER_HRS)</f>
        <v>720</v>
      </c>
      <c r="J10275" s="5">
        <f>MAX(0,H10275-FARMER_HRS)</f>
        <v>6141.3695999771217</v>
      </c>
      <c r="K10275" s="2">
        <f>I10275*FARMER_RATE+J10275*TEMP_WORKER_RATE</f>
        <v>131620.99999960279</v>
      </c>
      <c r="L10275" s="2">
        <f>A10275*PRICE_TOM+B10275*PRICE_CAR+C10275*PRICE_MES</f>
        <v>192504</v>
      </c>
      <c r="M10275" s="2">
        <f>A10275*FERT_BED_TOM+B10275*FERT_BED_CAR+C10275*FERT_BED_MES</f>
        <v>29040</v>
      </c>
      <c r="N10275" s="6">
        <f>IF(AND(D10275&lt;=TOTAL_BEDS,J10275&lt;=TEMP_WORKER_MAX*TEMP_WORKER_HRS),1,0)</f>
        <v>0</v>
      </c>
      <c r="O10275" s="2">
        <f>L10275-M10275-K10275-FIXED_COSTS</f>
        <v>11843.000000397209</v>
      </c>
      <c r="P10275" s="2">
        <f>IF(N10275=1,O10275,"")</f>
      </c>
    </row>
    <row r="10276">
      <c r="A10276" s="6">
        <v>15</v>
      </c>
      <c r="B10276" s="6">
        <v>16</v>
      </c>
      <c r="C10276" s="6">
        <v>11</v>
      </c>
      <c r="D10276" s="6">
        <f>A10276+B10276+C10276</f>
        <v>42</v>
      </c>
      <c r="E10276" s="5">
        <f>IF(A10276=0,0,A10276*LABOR_HRS_WK_TOM*SEASON_WEEKS*(1+DIM_PCT_TOM)^A10276)</f>
        <v>5639.285028711136</v>
      </c>
      <c r="F10276" s="5">
        <f>IF(B10276=0,0,B10276*LABOR_HRS_WK_CAR*SEASON_WEEKS*(1+DIM_PCT_CAR)^B10276)</f>
        <v>712.56269791706984</v>
      </c>
      <c r="G10276" s="5">
        <f>IF(C10276=0,0,C10276*LABOR_HRS_WK_MES*SEASON_WEEKS*(1+DIM_PCT_MES)^C10276)</f>
        <v>567.47998644235463</v>
      </c>
      <c r="H10276" s="5">
        <f>E10276+F10276+G10276</f>
        <v>6919.327713070561</v>
      </c>
      <c r="I10276" s="5">
        <f>MIN(H10276,FARMER_HRS)</f>
        <v>720</v>
      </c>
      <c r="J10276" s="5">
        <f>MAX(0,H10276-FARMER_HRS)</f>
        <v>6199.327713070561</v>
      </c>
      <c r="K10276" s="2">
        <f>I10276*FARMER_RATE+J10276*TEMP_WORKER_RATE</f>
        <v>132627.21724080836</v>
      </c>
      <c r="L10276" s="2">
        <f>A10276*PRICE_TOM+B10276*PRICE_CAR+C10276*PRICE_MES</f>
        <v>195204</v>
      </c>
      <c r="M10276" s="2">
        <f>A10276*FERT_BED_TOM+B10276*FERT_BED_CAR+C10276*FERT_BED_MES</f>
        <v>29920</v>
      </c>
      <c r="N10276" s="6">
        <f>IF(AND(D10276&lt;=TOTAL_BEDS,J10276&lt;=TEMP_WORKER_MAX*TEMP_WORKER_HRS),1,0)</f>
        <v>0</v>
      </c>
      <c r="O10276" s="2">
        <f>L10276-M10276-K10276-FIXED_COSTS</f>
        <v>12656.782759191643</v>
      </c>
      <c r="P10276" s="2">
        <f>IF(N10276=1,O10276,"")</f>
      </c>
    </row>
    <row r="10277">
      <c r="A10277" s="6">
        <v>15</v>
      </c>
      <c r="B10277" s="6">
        <v>16</v>
      </c>
      <c r="C10277" s="6">
        <v>12</v>
      </c>
      <c r="D10277" s="6">
        <f>A10277+B10277+C10277</f>
        <v>43</v>
      </c>
      <c r="E10277" s="5">
        <f>IF(A10277=0,0,A10277*LABOR_HRS_WK_TOM*SEASON_WEEKS*(1+DIM_PCT_TOM)^A10277)</f>
        <v>5639.285028711136</v>
      </c>
      <c r="F10277" s="5">
        <f>IF(B10277=0,0,B10277*LABOR_HRS_WK_CAR*SEASON_WEEKS*(1+DIM_PCT_CAR)^B10277)</f>
        <v>712.56269791706984</v>
      </c>
      <c r="G10277" s="5">
        <f>IF(C10277=0,0,C10277*LABOR_HRS_WK_MES*SEASON_WEEKS*(1+DIM_PCT_MES)^C10277)</f>
        <v>626.807439570419</v>
      </c>
      <c r="H10277" s="5">
        <f>E10277+F10277+G10277</f>
        <v>6978.655166198625</v>
      </c>
      <c r="I10277" s="5">
        <f>MIN(H10277,FARMER_HRS)</f>
        <v>720</v>
      </c>
      <c r="J10277" s="5">
        <f>MAX(0,H10277-FARMER_HRS)</f>
        <v>6258.655166198625</v>
      </c>
      <c r="K10277" s="2">
        <f>I10277*FARMER_RATE+J10277*TEMP_WORKER_RATE</f>
        <v>133657.2077465039</v>
      </c>
      <c r="L10277" s="2">
        <f>A10277*PRICE_TOM+B10277*PRICE_CAR+C10277*PRICE_MES</f>
        <v>197904</v>
      </c>
      <c r="M10277" s="2">
        <f>A10277*FERT_BED_TOM+B10277*FERT_BED_CAR+C10277*FERT_BED_MES</f>
        <v>30800</v>
      </c>
      <c r="N10277" s="6">
        <f>IF(AND(D10277&lt;=TOTAL_BEDS,J10277&lt;=TEMP_WORKER_MAX*TEMP_WORKER_HRS),1,0)</f>
        <v>0</v>
      </c>
      <c r="O10277" s="2">
        <f>L10277-M10277-K10277-FIXED_COSTS</f>
        <v>13446.792253496096</v>
      </c>
      <c r="P10277" s="2">
        <f>IF(N10277=1,O10277,"")</f>
      </c>
    </row>
    <row r="10278">
      <c r="A10278" s="6">
        <v>15</v>
      </c>
      <c r="B10278" s="6">
        <v>16</v>
      </c>
      <c r="C10278" s="6">
        <v>13</v>
      </c>
      <c r="D10278" s="6">
        <f>A10278+B10278+C10278</f>
        <v>44</v>
      </c>
      <c r="E10278" s="5">
        <f>IF(A10278=0,0,A10278*LABOR_HRS_WK_TOM*SEASON_WEEKS*(1+DIM_PCT_TOM)^A10278)</f>
        <v>5639.285028711136</v>
      </c>
      <c r="F10278" s="5">
        <f>IF(B10278=0,0,B10278*LABOR_HRS_WK_CAR*SEASON_WEEKS*(1+DIM_PCT_CAR)^B10278)</f>
        <v>712.56269791706984</v>
      </c>
      <c r="G10278" s="5">
        <f>IF(C10278=0,0,C10278*LABOR_HRS_WK_MES*SEASON_WEEKS*(1+DIM_PCT_MES)^C10278)</f>
        <v>687.52941027880331</v>
      </c>
      <c r="H10278" s="5">
        <f>E10278+F10278+G10278</f>
        <v>7039.3771369070091</v>
      </c>
      <c r="I10278" s="5">
        <f>MIN(H10278,FARMER_HRS)</f>
        <v>720</v>
      </c>
      <c r="J10278" s="5">
        <f>MAX(0,H10278-FARMER_HRS)</f>
        <v>6319.3771369070091</v>
      </c>
      <c r="K10278" s="2">
        <f>I10278*FARMER_RATE+J10278*TEMP_WORKER_RATE</f>
        <v>134711.4086268578</v>
      </c>
      <c r="L10278" s="2">
        <f>A10278*PRICE_TOM+B10278*PRICE_CAR+C10278*PRICE_MES</f>
        <v>200604</v>
      </c>
      <c r="M10278" s="2">
        <f>A10278*FERT_BED_TOM+B10278*FERT_BED_CAR+C10278*FERT_BED_MES</f>
        <v>31680</v>
      </c>
      <c r="N10278" s="6">
        <f>IF(AND(D10278&lt;=TOTAL_BEDS,J10278&lt;=TEMP_WORKER_MAX*TEMP_WORKER_HRS),1,0)</f>
        <v>0</v>
      </c>
      <c r="O10278" s="2">
        <f>L10278-M10278-K10278-FIXED_COSTS</f>
        <v>14212.591373142204</v>
      </c>
      <c r="P10278" s="2">
        <f>IF(N10278=1,O10278,"")</f>
      </c>
    </row>
    <row r="10279">
      <c r="A10279" s="6">
        <v>15</v>
      </c>
      <c r="B10279" s="6">
        <v>16</v>
      </c>
      <c r="C10279" s="6">
        <v>14</v>
      </c>
      <c r="D10279" s="6">
        <f>A10279+B10279+C10279</f>
        <v>45</v>
      </c>
      <c r="E10279" s="5">
        <f>IF(A10279=0,0,A10279*LABOR_HRS_WK_TOM*SEASON_WEEKS*(1+DIM_PCT_TOM)^A10279)</f>
        <v>5639.285028711136</v>
      </c>
      <c r="F10279" s="5">
        <f>IF(B10279=0,0,B10279*LABOR_HRS_WK_CAR*SEASON_WEEKS*(1+DIM_PCT_CAR)^B10279)</f>
        <v>712.56269791706984</v>
      </c>
      <c r="G10279" s="5">
        <f>IF(C10279=0,0,C10279*LABOR_HRS_WK_MES*SEASON_WEEKS*(1+DIM_PCT_MES)^C10279)</f>
        <v>749.67149159246435</v>
      </c>
      <c r="H10279" s="5">
        <f>E10279+F10279+G10279</f>
        <v>7101.51921822067</v>
      </c>
      <c r="I10279" s="5">
        <f>MIN(H10279,FARMER_HRS)</f>
        <v>720</v>
      </c>
      <c r="J10279" s="5">
        <f>MAX(0,H10279-FARMER_HRS)</f>
        <v>6381.51921822067</v>
      </c>
      <c r="K10279" s="2">
        <f>I10279*FARMER_RATE+J10279*TEMP_WORKER_RATE</f>
        <v>135790.26420521998</v>
      </c>
      <c r="L10279" s="2">
        <f>A10279*PRICE_TOM+B10279*PRICE_CAR+C10279*PRICE_MES</f>
        <v>203304</v>
      </c>
      <c r="M10279" s="2">
        <f>A10279*FERT_BED_TOM+B10279*FERT_BED_CAR+C10279*FERT_BED_MES</f>
        <v>32560</v>
      </c>
      <c r="N10279" s="6">
        <f>IF(AND(D10279&lt;=TOTAL_BEDS,J10279&lt;=TEMP_WORKER_MAX*TEMP_WORKER_HRS),1,0)</f>
        <v>0</v>
      </c>
      <c r="O10279" s="2">
        <f>L10279-M10279-K10279-FIXED_COSTS</f>
        <v>14953.735794780019</v>
      </c>
      <c r="P10279" s="2">
        <f>IF(N10279=1,O10279,"")</f>
      </c>
    </row>
    <row r="10280">
      <c r="A10280" s="6">
        <v>15</v>
      </c>
      <c r="B10280" s="6">
        <v>16</v>
      </c>
      <c r="C10280" s="6">
        <v>15</v>
      </c>
      <c r="D10280" s="6">
        <f>A10280+B10280+C10280</f>
        <v>46</v>
      </c>
      <c r="E10280" s="5">
        <f>IF(A10280=0,0,A10280*LABOR_HRS_WK_TOM*SEASON_WEEKS*(1+DIM_PCT_TOM)^A10280)</f>
        <v>5639.285028711136</v>
      </c>
      <c r="F10280" s="5">
        <f>IF(B10280=0,0,B10280*LABOR_HRS_WK_CAR*SEASON_WEEKS*(1+DIM_PCT_CAR)^B10280)</f>
        <v>712.56269791706984</v>
      </c>
      <c r="G10280" s="5">
        <f>IF(C10280=0,0,C10280*LABOR_HRS_WK_MES*SEASON_WEEKS*(1+DIM_PCT_MES)^C10280)</f>
        <v>813.25969846861074</v>
      </c>
      <c r="H10280" s="5">
        <f>E10280+F10280+G10280</f>
        <v>7165.1074250968168</v>
      </c>
      <c r="I10280" s="5">
        <f>MIN(H10280,FARMER_HRS)</f>
        <v>720</v>
      </c>
      <c r="J10280" s="5">
        <f>MAX(0,H10280-FARMER_HRS)</f>
        <v>6445.1074250968168</v>
      </c>
      <c r="K10280" s="2">
        <f>I10280*FARMER_RATE+J10280*TEMP_WORKER_RATE</f>
        <v>136894.22613015305</v>
      </c>
      <c r="L10280" s="2">
        <f>A10280*PRICE_TOM+B10280*PRICE_CAR+C10280*PRICE_MES</f>
        <v>206004</v>
      </c>
      <c r="M10280" s="2">
        <f>A10280*FERT_BED_TOM+B10280*FERT_BED_CAR+C10280*FERT_BED_MES</f>
        <v>33440</v>
      </c>
      <c r="N10280" s="6">
        <f>IF(AND(D10280&lt;=TOTAL_BEDS,J10280&lt;=TEMP_WORKER_MAX*TEMP_WORKER_HRS),1,0)</f>
        <v>0</v>
      </c>
      <c r="O10280" s="2">
        <f>L10280-M10280-K10280-FIXED_COSTS</f>
        <v>15669.773869846947</v>
      </c>
      <c r="P10280" s="2">
        <f>IF(N10280=1,O10280,"")</f>
      </c>
    </row>
    <row r="10281">
      <c r="A10281" s="6">
        <v>15</v>
      </c>
      <c r="B10281" s="6">
        <v>16</v>
      </c>
      <c r="C10281" s="6">
        <v>16</v>
      </c>
      <c r="D10281" s="6">
        <f>A10281+B10281+C10281</f>
        <v>47</v>
      </c>
      <c r="E10281" s="5">
        <f>IF(A10281=0,0,A10281*LABOR_HRS_WK_TOM*SEASON_WEEKS*(1+DIM_PCT_TOM)^A10281)</f>
        <v>5639.285028711136</v>
      </c>
      <c r="F10281" s="5">
        <f>IF(B10281=0,0,B10281*LABOR_HRS_WK_CAR*SEASON_WEEKS*(1+DIM_PCT_CAR)^B10281)</f>
        <v>712.56269791706984</v>
      </c>
      <c r="G10281" s="5">
        <f>IF(C10281=0,0,C10281*LABOR_HRS_WK_MES*SEASON_WEEKS*(1+DIM_PCT_MES)^C10281)</f>
        <v>878.32047434609967</v>
      </c>
      <c r="H10281" s="5">
        <f>E10281+F10281+G10281</f>
        <v>7230.1682009743054</v>
      </c>
      <c r="I10281" s="5">
        <f>MIN(H10281,FARMER_HRS)</f>
        <v>720</v>
      </c>
      <c r="J10281" s="5">
        <f>MAX(0,H10281-FARMER_HRS)</f>
        <v>6510.1682009743054</v>
      </c>
      <c r="K10281" s="2">
        <f>I10281*FARMER_RATE+J10281*TEMP_WORKER_RATE</f>
        <v>138023.75348913725</v>
      </c>
      <c r="L10281" s="2">
        <f>A10281*PRICE_TOM+B10281*PRICE_CAR+C10281*PRICE_MES</f>
        <v>208704</v>
      </c>
      <c r="M10281" s="2">
        <f>A10281*FERT_BED_TOM+B10281*FERT_BED_CAR+C10281*FERT_BED_MES</f>
        <v>34320</v>
      </c>
      <c r="N10281" s="6">
        <f>IF(AND(D10281&lt;=TOTAL_BEDS,J10281&lt;=TEMP_WORKER_MAX*TEMP_WORKER_HRS),1,0)</f>
        <v>0</v>
      </c>
      <c r="O10281" s="2">
        <f>L10281-M10281-K10281-FIXED_COSTS</f>
        <v>16360.246510862751</v>
      </c>
      <c r="P10281" s="2">
        <f>IF(N10281=1,O10281,"")</f>
      </c>
    </row>
    <row r="10282">
      <c r="A10282" s="6">
        <v>15</v>
      </c>
      <c r="B10282" s="6">
        <v>16</v>
      </c>
      <c r="C10282" s="6">
        <v>17</v>
      </c>
      <c r="D10282" s="6">
        <f>A10282+B10282+C10282</f>
        <v>48</v>
      </c>
      <c r="E10282" s="5">
        <f>IF(A10282=0,0,A10282*LABOR_HRS_WK_TOM*SEASON_WEEKS*(1+DIM_PCT_TOM)^A10282)</f>
        <v>5639.285028711136</v>
      </c>
      <c r="F10282" s="5">
        <f>IF(B10282=0,0,B10282*LABOR_HRS_WK_CAR*SEASON_WEEKS*(1+DIM_PCT_CAR)^B10282)</f>
        <v>712.56269791706984</v>
      </c>
      <c r="G10282" s="5">
        <f>IF(C10282=0,0,C10282*LABOR_HRS_WK_MES*SEASON_WEEKS*(1+DIM_PCT_MES)^C10282)</f>
        <v>944.88069779263992</v>
      </c>
      <c r="H10282" s="5">
        <f>E10282+F10282+G10282</f>
        <v>7296.7284244208458</v>
      </c>
      <c r="I10282" s="5">
        <f>MIN(H10282,FARMER_HRS)</f>
        <v>720</v>
      </c>
      <c r="J10282" s="5">
        <f>MAX(0,H10282-FARMER_HRS)</f>
        <v>6576.7284244208458</v>
      </c>
      <c r="K10282" s="2">
        <f>I10282*FARMER_RATE+J10282*TEMP_WORKER_RATE</f>
        <v>139179.31292397302</v>
      </c>
      <c r="L10282" s="2">
        <f>A10282*PRICE_TOM+B10282*PRICE_CAR+C10282*PRICE_MES</f>
        <v>211404</v>
      </c>
      <c r="M10282" s="2">
        <f>A10282*FERT_BED_TOM+B10282*FERT_BED_CAR+C10282*FERT_BED_MES</f>
        <v>35200</v>
      </c>
      <c r="N10282" s="6">
        <f>IF(AND(D10282&lt;=TOTAL_BEDS,J10282&lt;=TEMP_WORKER_MAX*TEMP_WORKER_HRS),1,0)</f>
        <v>0</v>
      </c>
      <c r="O10282" s="2">
        <f>L10282-M10282-K10282-FIXED_COSTS</f>
        <v>17024.687076026981</v>
      </c>
      <c r="P10282" s="2">
        <f>IF(N10282=1,O10282,"")</f>
      </c>
    </row>
    <row r="10283">
      <c r="A10283" s="6">
        <v>15</v>
      </c>
      <c r="B10283" s="6">
        <v>16</v>
      </c>
      <c r="C10283" s="6">
        <v>18</v>
      </c>
      <c r="D10283" s="6">
        <f>A10283+B10283+C10283</f>
        <v>49</v>
      </c>
      <c r="E10283" s="5">
        <f>IF(A10283=0,0,A10283*LABOR_HRS_WK_TOM*SEASON_WEEKS*(1+DIM_PCT_TOM)^A10283)</f>
        <v>5639.285028711136</v>
      </c>
      <c r="F10283" s="5">
        <f>IF(B10283=0,0,B10283*LABOR_HRS_WK_CAR*SEASON_WEEKS*(1+DIM_PCT_CAR)^B10283)</f>
        <v>712.56269791706984</v>
      </c>
      <c r="G10283" s="5">
        <f>IF(C10283=0,0,C10283*LABOR_HRS_WK_MES*SEASON_WEEKS*(1+DIM_PCT_MES)^C10283)</f>
        <v>1012.9676892512272</v>
      </c>
      <c r="H10283" s="5">
        <f>E10283+F10283+G10283</f>
        <v>7364.8154158794332</v>
      </c>
      <c r="I10283" s="5">
        <f>MIN(H10283,FARMER_HRS)</f>
        <v>720</v>
      </c>
      <c r="J10283" s="5">
        <f>MAX(0,H10283-FARMER_HRS)</f>
        <v>6644.8154158794332</v>
      </c>
      <c r="K10283" s="2">
        <f>I10283*FARMER_RATE+J10283*TEMP_WORKER_RATE</f>
        <v>140361.37874790683</v>
      </c>
      <c r="L10283" s="2">
        <f>A10283*PRICE_TOM+B10283*PRICE_CAR+C10283*PRICE_MES</f>
        <v>214104</v>
      </c>
      <c r="M10283" s="2">
        <f>A10283*FERT_BED_TOM+B10283*FERT_BED_CAR+C10283*FERT_BED_MES</f>
        <v>36080</v>
      </c>
      <c r="N10283" s="6">
        <f>IF(AND(D10283&lt;=TOTAL_BEDS,J10283&lt;=TEMP_WORKER_MAX*TEMP_WORKER_HRS),1,0)</f>
        <v>0</v>
      </c>
      <c r="O10283" s="2">
        <f>L10283-M10283-K10283-FIXED_COSTS</f>
        <v>17662.621252093173</v>
      </c>
      <c r="P10283" s="2">
        <f>IF(N10283=1,O10283,"")</f>
      </c>
    </row>
    <row r="10284">
      <c r="A10284" s="6">
        <v>15</v>
      </c>
      <c r="B10284" s="6">
        <v>16</v>
      </c>
      <c r="C10284" s="6">
        <v>19</v>
      </c>
      <c r="D10284" s="6">
        <f>A10284+B10284+C10284</f>
        <v>50</v>
      </c>
      <c r="E10284" s="5">
        <f>IF(A10284=0,0,A10284*LABOR_HRS_WK_TOM*SEASON_WEEKS*(1+DIM_PCT_TOM)^A10284)</f>
        <v>5639.285028711136</v>
      </c>
      <c r="F10284" s="5">
        <f>IF(B10284=0,0,B10284*LABOR_HRS_WK_CAR*SEASON_WEEKS*(1+DIM_PCT_CAR)^B10284)</f>
        <v>712.56269791706984</v>
      </c>
      <c r="G10284" s="5">
        <f>IF(C10284=0,0,C10284*LABOR_HRS_WK_MES*SEASON_WEEKS*(1+DIM_PCT_MES)^C10284)</f>
        <v>1082.6092178872491</v>
      </c>
      <c r="H10284" s="5">
        <f>E10284+F10284+G10284</f>
        <v>7434.4569445154557</v>
      </c>
      <c r="I10284" s="5">
        <f>MIN(H10284,FARMER_HRS)</f>
        <v>720</v>
      </c>
      <c r="J10284" s="5">
        <f>MAX(0,H10284-FARMER_HRS)</f>
        <v>6714.4569445154557</v>
      </c>
      <c r="K10284" s="2">
        <f>I10284*FARMER_RATE+J10284*TEMP_WORKER_RATE</f>
        <v>141570.43306450444</v>
      </c>
      <c r="L10284" s="2">
        <f>A10284*PRICE_TOM+B10284*PRICE_CAR+C10284*PRICE_MES</f>
        <v>216804</v>
      </c>
      <c r="M10284" s="2">
        <f>A10284*FERT_BED_TOM+B10284*FERT_BED_CAR+C10284*FERT_BED_MES</f>
        <v>36960</v>
      </c>
      <c r="N10284" s="6">
        <f>IF(AND(D10284&lt;=TOTAL_BEDS,J10284&lt;=TEMP_WORKER_MAX*TEMP_WORKER_HRS),1,0)</f>
        <v>0</v>
      </c>
      <c r="O10284" s="2">
        <f>L10284-M10284-K10284-FIXED_COSTS</f>
        <v>18273.566935495561</v>
      </c>
      <c r="P10284" s="2">
        <f>IF(N10284=1,O10284,"")</f>
      </c>
    </row>
    <row r="10285">
      <c r="A10285" s="6">
        <v>15</v>
      </c>
      <c r="B10285" s="6">
        <v>16</v>
      </c>
      <c r="C10285" s="6">
        <v>20</v>
      </c>
      <c r="D10285" s="6">
        <f>A10285+B10285+C10285</f>
        <v>51</v>
      </c>
      <c r="E10285" s="5">
        <f>IF(A10285=0,0,A10285*LABOR_HRS_WK_TOM*SEASON_WEEKS*(1+DIM_PCT_TOM)^A10285)</f>
        <v>5639.285028711136</v>
      </c>
      <c r="F10285" s="5">
        <f>IF(B10285=0,0,B10285*LABOR_HRS_WK_CAR*SEASON_WEEKS*(1+DIM_PCT_CAR)^B10285)</f>
        <v>712.56269791706984</v>
      </c>
      <c r="G10285" s="5">
        <f>IF(C10285=0,0,C10285*LABOR_HRS_WK_MES*SEASON_WEEKS*(1+DIM_PCT_MES)^C10285)</f>
        <v>1153.8335085377259</v>
      </c>
      <c r="H10285" s="5">
        <f>E10285+F10285+G10285</f>
        <v>7505.6812351659319</v>
      </c>
      <c r="I10285" s="5">
        <f>MIN(H10285,FARMER_HRS)</f>
        <v>720</v>
      </c>
      <c r="J10285" s="5">
        <f>MAX(0,H10285-FARMER_HRS)</f>
        <v>6785.6812351659319</v>
      </c>
      <c r="K10285" s="2">
        <f>I10285*FARMER_RATE+J10285*TEMP_WORKER_RATE</f>
        <v>142806.96588829742</v>
      </c>
      <c r="L10285" s="2">
        <f>A10285*PRICE_TOM+B10285*PRICE_CAR+C10285*PRICE_MES</f>
        <v>219504</v>
      </c>
      <c r="M10285" s="2">
        <f>A10285*FERT_BED_TOM+B10285*FERT_BED_CAR+C10285*FERT_BED_MES</f>
        <v>37840</v>
      </c>
      <c r="N10285" s="6">
        <f>IF(AND(D10285&lt;=TOTAL_BEDS,J10285&lt;=TEMP_WORKER_MAX*TEMP_WORKER_HRS),1,0)</f>
        <v>0</v>
      </c>
      <c r="O10285" s="2">
        <f>L10285-M10285-K10285-FIXED_COSTS</f>
        <v>18857.034111702582</v>
      </c>
      <c r="P10285" s="2">
        <f>IF(N10285=1,O10285,"")</f>
      </c>
    </row>
    <row r="10286">
      <c r="A10286" s="6">
        <v>15</v>
      </c>
      <c r="B10286" s="6">
        <v>16</v>
      </c>
      <c r="C10286" s="6">
        <v>21</v>
      </c>
      <c r="D10286" s="6">
        <f>A10286+B10286+C10286</f>
        <v>52</v>
      </c>
      <c r="E10286" s="5">
        <f>IF(A10286=0,0,A10286*LABOR_HRS_WK_TOM*SEASON_WEEKS*(1+DIM_PCT_TOM)^A10286)</f>
        <v>5639.285028711136</v>
      </c>
      <c r="F10286" s="5">
        <f>IF(B10286=0,0,B10286*LABOR_HRS_WK_CAR*SEASON_WEEKS*(1+DIM_PCT_CAR)^B10286)</f>
        <v>712.56269791706984</v>
      </c>
      <c r="G10286" s="5">
        <f>IF(C10286=0,0,C10286*LABOR_HRS_WK_MES*SEASON_WEEKS*(1+DIM_PCT_MES)^C10286)</f>
        <v>1226.6692487641699</v>
      </c>
      <c r="H10286" s="5">
        <f>E10286+F10286+G10286</f>
        <v>7578.5169753923765</v>
      </c>
      <c r="I10286" s="5">
        <f>MIN(H10286,FARMER_HRS)</f>
        <v>720</v>
      </c>
      <c r="J10286" s="5">
        <f>MAX(0,H10286-FARMER_HRS)</f>
        <v>6858.5169753923765</v>
      </c>
      <c r="K10286" s="2">
        <f>I10286*FARMER_RATE+J10286*TEMP_WORKER_RATE</f>
        <v>144071.47526722876</v>
      </c>
      <c r="L10286" s="2">
        <f>A10286*PRICE_TOM+B10286*PRICE_CAR+C10286*PRICE_MES</f>
        <v>222204</v>
      </c>
      <c r="M10286" s="2">
        <f>A10286*FERT_BED_TOM+B10286*FERT_BED_CAR+C10286*FERT_BED_MES</f>
        <v>38720</v>
      </c>
      <c r="N10286" s="6">
        <f>IF(AND(D10286&lt;=TOTAL_BEDS,J10286&lt;=TEMP_WORKER_MAX*TEMP_WORKER_HRS),1,0)</f>
        <v>0</v>
      </c>
      <c r="O10286" s="2">
        <f>L10286-M10286-K10286-FIXED_COSTS</f>
        <v>19412.524732771242</v>
      </c>
      <c r="P10286" s="2">
        <f>IF(N10286=1,O10286,"")</f>
      </c>
    </row>
    <row r="10287">
      <c r="A10287" s="6">
        <v>15</v>
      </c>
      <c r="B10287" s="6">
        <v>16</v>
      </c>
      <c r="C10287" s="6">
        <v>22</v>
      </c>
      <c r="D10287" s="6">
        <f>A10287+B10287+C10287</f>
        <v>53</v>
      </c>
      <c r="E10287" s="5">
        <f>IF(A10287=0,0,A10287*LABOR_HRS_WK_TOM*SEASON_WEEKS*(1+DIM_PCT_TOM)^A10287)</f>
        <v>5639.285028711136</v>
      </c>
      <c r="F10287" s="5">
        <f>IF(B10287=0,0,B10287*LABOR_HRS_WK_CAR*SEASON_WEEKS*(1+DIM_PCT_CAR)^B10287)</f>
        <v>712.56269791706984</v>
      </c>
      <c r="G10287" s="5">
        <f>IF(C10287=0,0,C10287*LABOR_HRS_WK_MES*SEASON_WEEKS*(1+DIM_PCT_MES)^C10287)</f>
        <v>1301.1455960105659</v>
      </c>
      <c r="H10287" s="5">
        <f>E10287+F10287+G10287</f>
        <v>7652.993322638772</v>
      </c>
      <c r="I10287" s="5">
        <f>MIN(H10287,FARMER_HRS)</f>
        <v>720</v>
      </c>
      <c r="J10287" s="5">
        <f>MAX(0,H10287-FARMER_HRS)</f>
        <v>6932.993322638772</v>
      </c>
      <c r="K10287" s="2">
        <f>I10287*FARMER_RATE+J10287*TEMP_WORKER_RATE</f>
        <v>145364.46740692313</v>
      </c>
      <c r="L10287" s="2">
        <f>A10287*PRICE_TOM+B10287*PRICE_CAR+C10287*PRICE_MES</f>
        <v>224904</v>
      </c>
      <c r="M10287" s="2">
        <f>A10287*FERT_BED_TOM+B10287*FERT_BED_CAR+C10287*FERT_BED_MES</f>
        <v>39600</v>
      </c>
      <c r="N10287" s="6">
        <f>IF(AND(D10287&lt;=TOTAL_BEDS,J10287&lt;=TEMP_WORKER_MAX*TEMP_WORKER_HRS),1,0)</f>
        <v>0</v>
      </c>
      <c r="O10287" s="2">
        <f>L10287-M10287-K10287-FIXED_COSTS</f>
        <v>19939.532593076874</v>
      </c>
      <c r="P10287" s="2">
        <f>IF(N10287=1,O10287,"")</f>
      </c>
    </row>
    <row r="10288">
      <c r="A10288" s="6">
        <v>15</v>
      </c>
      <c r="B10288" s="6">
        <v>16</v>
      </c>
      <c r="C10288" s="6">
        <v>23</v>
      </c>
      <c r="D10288" s="6">
        <f>A10288+B10288+C10288</f>
        <v>54</v>
      </c>
      <c r="E10288" s="5">
        <f>IF(A10288=0,0,A10288*LABOR_HRS_WK_TOM*SEASON_WEEKS*(1+DIM_PCT_TOM)^A10288)</f>
        <v>5639.285028711136</v>
      </c>
      <c r="F10288" s="5">
        <f>IF(B10288=0,0,B10288*LABOR_HRS_WK_CAR*SEASON_WEEKS*(1+DIM_PCT_CAR)^B10288)</f>
        <v>712.56269791706984</v>
      </c>
      <c r="G10288" s="5">
        <f>IF(C10288=0,0,C10288*LABOR_HRS_WK_MES*SEASON_WEEKS*(1+DIM_PCT_MES)^C10288)</f>
        <v>1377.2921848680023</v>
      </c>
      <c r="H10288" s="5">
        <f>E10288+F10288+G10288</f>
        <v>7729.1399114962087</v>
      </c>
      <c r="I10288" s="5">
        <f>MIN(H10288,FARMER_HRS)</f>
        <v>720</v>
      </c>
      <c r="J10288" s="5">
        <f>MAX(0,H10288-FARMER_HRS)</f>
        <v>7009.1399114962087</v>
      </c>
      <c r="K10288" s="2">
        <f>I10288*FARMER_RATE+J10288*TEMP_WORKER_RATE</f>
        <v>146686.45679680916</v>
      </c>
      <c r="L10288" s="2">
        <f>A10288*PRICE_TOM+B10288*PRICE_CAR+C10288*PRICE_MES</f>
        <v>227604</v>
      </c>
      <c r="M10288" s="2">
        <f>A10288*FERT_BED_TOM+B10288*FERT_BED_CAR+C10288*FERT_BED_MES</f>
        <v>40480</v>
      </c>
      <c r="N10288" s="6">
        <f>IF(AND(D10288&lt;=TOTAL_BEDS,J10288&lt;=TEMP_WORKER_MAX*TEMP_WORKER_HRS),1,0)</f>
        <v>0</v>
      </c>
      <c r="O10288" s="2">
        <f>L10288-M10288-K10288-FIXED_COSTS</f>
        <v>20437.543203190842</v>
      </c>
      <c r="P10288" s="2">
        <f>IF(N10288=1,O10288,"")</f>
      </c>
    </row>
    <row r="10289">
      <c r="A10289" s="6">
        <v>15</v>
      </c>
      <c r="B10289" s="6">
        <v>16</v>
      </c>
      <c r="C10289" s="6">
        <v>24</v>
      </c>
      <c r="D10289" s="6">
        <f>A10289+B10289+C10289</f>
        <v>55</v>
      </c>
      <c r="E10289" s="5">
        <f>IF(A10289=0,0,A10289*LABOR_HRS_WK_TOM*SEASON_WEEKS*(1+DIM_PCT_TOM)^A10289)</f>
        <v>5639.285028711136</v>
      </c>
      <c r="F10289" s="5">
        <f>IF(B10289=0,0,B10289*LABOR_HRS_WK_CAR*SEASON_WEEKS*(1+DIM_PCT_CAR)^B10289)</f>
        <v>712.56269791706984</v>
      </c>
      <c r="G10289" s="5">
        <f>IF(C10289=0,0,C10289*LABOR_HRS_WK_MES*SEASON_WEEKS*(1+DIM_PCT_MES)^C10289)</f>
        <v>1455.139134447498</v>
      </c>
      <c r="H10289" s="5">
        <f>E10289+F10289+G10289</f>
        <v>7806.9868610757039</v>
      </c>
      <c r="I10289" s="5">
        <f>MIN(H10289,FARMER_HRS)</f>
        <v>720</v>
      </c>
      <c r="J10289" s="5">
        <f>MAX(0,H10289-FARMER_HRS)</f>
        <v>7086.9868610757039</v>
      </c>
      <c r="K10289" s="2">
        <f>I10289*FARMER_RATE+J10289*TEMP_WORKER_RATE</f>
        <v>148037.96633811988</v>
      </c>
      <c r="L10289" s="2">
        <f>A10289*PRICE_TOM+B10289*PRICE_CAR+C10289*PRICE_MES</f>
        <v>230304</v>
      </c>
      <c r="M10289" s="2">
        <f>A10289*FERT_BED_TOM+B10289*FERT_BED_CAR+C10289*FERT_BED_MES</f>
        <v>41360</v>
      </c>
      <c r="N10289" s="6">
        <f>IF(AND(D10289&lt;=TOTAL_BEDS,J10289&lt;=TEMP_WORKER_MAX*TEMP_WORKER_HRS),1,0)</f>
        <v>0</v>
      </c>
      <c r="O10289" s="2">
        <f>L10289-M10289-K10289-FIXED_COSTS</f>
        <v>20906.033661880123</v>
      </c>
      <c r="P10289" s="2">
        <f>IF(N10289=1,O10289,"")</f>
      </c>
    </row>
    <row r="10290">
      <c r="A10290" s="6">
        <v>15</v>
      </c>
      <c r="B10290" s="6">
        <v>16</v>
      </c>
      <c r="C10290" s="6">
        <v>25</v>
      </c>
      <c r="D10290" s="6">
        <f>A10290+B10290+C10290</f>
        <v>56</v>
      </c>
      <c r="E10290" s="5">
        <f>IF(A10290=0,0,A10290*LABOR_HRS_WK_TOM*SEASON_WEEKS*(1+DIM_PCT_TOM)^A10290)</f>
        <v>5639.285028711136</v>
      </c>
      <c r="F10290" s="5">
        <f>IF(B10290=0,0,B10290*LABOR_HRS_WK_CAR*SEASON_WEEKS*(1+DIM_PCT_CAR)^B10290)</f>
        <v>712.56269791706984</v>
      </c>
      <c r="G10290" s="5">
        <f>IF(C10290=0,0,C10290*LABOR_HRS_WK_MES*SEASON_WEEKS*(1+DIM_PCT_MES)^C10290)</f>
        <v>1534.7170558625955</v>
      </c>
      <c r="H10290" s="5">
        <f>E10290+F10290+G10290</f>
        <v>7886.5647824908019</v>
      </c>
      <c r="I10290" s="5">
        <f>MIN(H10290,FARMER_HRS)</f>
        <v>720</v>
      </c>
      <c r="J10290" s="5">
        <f>MAX(0,H10290-FARMER_HRS)</f>
        <v>7166.5647824908019</v>
      </c>
      <c r="K10290" s="2">
        <f>I10290*FARMER_RATE+J10290*TEMP_WORKER_RATE</f>
        <v>149419.52747379866</v>
      </c>
      <c r="L10290" s="2">
        <f>A10290*PRICE_TOM+B10290*PRICE_CAR+C10290*PRICE_MES</f>
        <v>233004</v>
      </c>
      <c r="M10290" s="2">
        <f>A10290*FERT_BED_TOM+B10290*FERT_BED_CAR+C10290*FERT_BED_MES</f>
        <v>42240</v>
      </c>
      <c r="N10290" s="6">
        <f>IF(AND(D10290&lt;=TOTAL_BEDS,J10290&lt;=TEMP_WORKER_MAX*TEMP_WORKER_HRS),1,0)</f>
        <v>0</v>
      </c>
      <c r="O10290" s="2">
        <f>L10290-M10290-K10290-FIXED_COSTS</f>
        <v>21344.472526201338</v>
      </c>
      <c r="P10290" s="2">
        <f>IF(N10290=1,O10290,"")</f>
      </c>
    </row>
    <row r="10291">
      <c r="A10291" s="6">
        <v>15</v>
      </c>
      <c r="B10291" s="6">
        <v>16</v>
      </c>
      <c r="C10291" s="6">
        <v>26</v>
      </c>
      <c r="D10291" s="6">
        <f>A10291+B10291+C10291</f>
        <v>57</v>
      </c>
      <c r="E10291" s="5">
        <f>IF(A10291=0,0,A10291*LABOR_HRS_WK_TOM*SEASON_WEEKS*(1+DIM_PCT_TOM)^A10291)</f>
        <v>5639.285028711136</v>
      </c>
      <c r="F10291" s="5">
        <f>IF(B10291=0,0,B10291*LABOR_HRS_WK_CAR*SEASON_WEEKS*(1+DIM_PCT_CAR)^B10291)</f>
        <v>712.56269791706984</v>
      </c>
      <c r="G10291" s="5">
        <f>IF(C10291=0,0,C10291*LABOR_HRS_WK_MES*SEASON_WEEKS*(1+DIM_PCT_MES)^C10291)</f>
        <v>1616.0570598233128</v>
      </c>
      <c r="H10291" s="5">
        <f>E10291+F10291+G10291</f>
        <v>7967.9047864515187</v>
      </c>
      <c r="I10291" s="5">
        <f>MIN(H10291,FARMER_HRS)</f>
        <v>720</v>
      </c>
      <c r="J10291" s="5">
        <f>MAX(0,H10291-FARMER_HRS)</f>
        <v>7247.9047864515187</v>
      </c>
      <c r="K10291" s="2">
        <f>I10291*FARMER_RATE+J10291*TEMP_WORKER_RATE</f>
        <v>150831.68032033887</v>
      </c>
      <c r="L10291" s="2">
        <f>A10291*PRICE_TOM+B10291*PRICE_CAR+C10291*PRICE_MES</f>
        <v>235704</v>
      </c>
      <c r="M10291" s="2">
        <f>A10291*FERT_BED_TOM+B10291*FERT_BED_CAR+C10291*FERT_BED_MES</f>
        <v>43120</v>
      </c>
      <c r="N10291" s="6">
        <f>IF(AND(D10291&lt;=TOTAL_BEDS,J10291&lt;=TEMP_WORKER_MAX*TEMP_WORKER_HRS),1,0)</f>
        <v>0</v>
      </c>
      <c r="O10291" s="2">
        <f>L10291-M10291-K10291-FIXED_COSTS</f>
        <v>21752.31967966113</v>
      </c>
      <c r="P10291" s="2">
        <f>IF(N10291=1,O10291,"")</f>
      </c>
    </row>
    <row r="10292">
      <c r="A10292" s="6">
        <v>15</v>
      </c>
      <c r="B10292" s="6">
        <v>16</v>
      </c>
      <c r="C10292" s="6">
        <v>27</v>
      </c>
      <c r="D10292" s="6">
        <f>A10292+B10292+C10292</f>
        <v>58</v>
      </c>
      <c r="E10292" s="5">
        <f>IF(A10292=0,0,A10292*LABOR_HRS_WK_TOM*SEASON_WEEKS*(1+DIM_PCT_TOM)^A10292)</f>
        <v>5639.285028711136</v>
      </c>
      <c r="F10292" s="5">
        <f>IF(B10292=0,0,B10292*LABOR_HRS_WK_CAR*SEASON_WEEKS*(1+DIM_PCT_CAR)^B10292)</f>
        <v>712.56269791706984</v>
      </c>
      <c r="G10292" s="5">
        <f>IF(C10292=0,0,C10292*LABOR_HRS_WK_MES*SEASON_WEEKS*(1+DIM_PCT_MES)^C10292)</f>
        <v>1699.19076434307</v>
      </c>
      <c r="H10292" s="5">
        <f>E10292+F10292+G10292</f>
        <v>8051.0384909712757</v>
      </c>
      <c r="I10292" s="5">
        <f>MIN(H10292,FARMER_HRS)</f>
        <v>720</v>
      </c>
      <c r="J10292" s="5">
        <f>MAX(0,H10292-FARMER_HRS)</f>
        <v>7331.0384909712757</v>
      </c>
      <c r="K10292" s="2">
        <f>I10292*FARMER_RATE+J10292*TEMP_WORKER_RATE</f>
        <v>152274.97380158462</v>
      </c>
      <c r="L10292" s="2">
        <f>A10292*PRICE_TOM+B10292*PRICE_CAR+C10292*PRICE_MES</f>
        <v>238404</v>
      </c>
      <c r="M10292" s="2">
        <f>A10292*FERT_BED_TOM+B10292*FERT_BED_CAR+C10292*FERT_BED_MES</f>
        <v>44000</v>
      </c>
      <c r="N10292" s="6">
        <f>IF(AND(D10292&lt;=TOTAL_BEDS,J10292&lt;=TEMP_WORKER_MAX*TEMP_WORKER_HRS),1,0)</f>
        <v>0</v>
      </c>
      <c r="O10292" s="2">
        <f>L10292-M10292-K10292-FIXED_COSTS</f>
        <v>22129.026198415377</v>
      </c>
      <c r="P10292" s="2">
        <f>IF(N10292=1,O10292,"")</f>
      </c>
    </row>
    <row r="10293">
      <c r="A10293" s="6">
        <v>15</v>
      </c>
      <c r="B10293" s="6">
        <v>16</v>
      </c>
      <c r="C10293" s="6">
        <v>28</v>
      </c>
      <c r="D10293" s="6">
        <f>A10293+B10293+C10293</f>
        <v>59</v>
      </c>
      <c r="E10293" s="5">
        <f>IF(A10293=0,0,A10293*LABOR_HRS_WK_TOM*SEASON_WEEKS*(1+DIM_PCT_TOM)^A10293)</f>
        <v>5639.285028711136</v>
      </c>
      <c r="F10293" s="5">
        <f>IF(B10293=0,0,B10293*LABOR_HRS_WK_CAR*SEASON_WEEKS*(1+DIM_PCT_CAR)^B10293)</f>
        <v>712.56269791706984</v>
      </c>
      <c r="G10293" s="5">
        <f>IF(C10293=0,0,C10293*LABOR_HRS_WK_MES*SEASON_WEEKS*(1+DIM_PCT_MES)^C10293)</f>
        <v>1784.1503025602233</v>
      </c>
      <c r="H10293" s="5">
        <f>E10293+F10293+G10293</f>
        <v>8135.9980291884294</v>
      </c>
      <c r="I10293" s="5">
        <f>MIN(H10293,FARMER_HRS)</f>
        <v>720</v>
      </c>
      <c r="J10293" s="5">
        <f>MAX(0,H10293-FARMER_HRS)</f>
        <v>7415.9980291884294</v>
      </c>
      <c r="K10293" s="2">
        <f>I10293*FARMER_RATE+J10293*TEMP_WORKER_RATE</f>
        <v>153749.96578452134</v>
      </c>
      <c r="L10293" s="2">
        <f>A10293*PRICE_TOM+B10293*PRICE_CAR+C10293*PRICE_MES</f>
        <v>241104</v>
      </c>
      <c r="M10293" s="2">
        <f>A10293*FERT_BED_TOM+B10293*FERT_BED_CAR+C10293*FERT_BED_MES</f>
        <v>44880</v>
      </c>
      <c r="N10293" s="6">
        <f>IF(AND(D10293&lt;=TOTAL_BEDS,J10293&lt;=TEMP_WORKER_MAX*TEMP_WORKER_HRS),1,0)</f>
        <v>0</v>
      </c>
      <c r="O10293" s="2">
        <f>L10293-M10293-K10293-FIXED_COSTS</f>
        <v>22474.034215478663</v>
      </c>
      <c r="P10293" s="2">
        <f>IF(N10293=1,O10293,"")</f>
      </c>
    </row>
    <row r="10294">
      <c r="A10294" s="6">
        <v>15</v>
      </c>
      <c r="B10294" s="6">
        <v>16</v>
      </c>
      <c r="C10294" s="6">
        <v>29</v>
      </c>
      <c r="D10294" s="6">
        <f>A10294+B10294+C10294</f>
        <v>60</v>
      </c>
      <c r="E10294" s="5">
        <f>IF(A10294=0,0,A10294*LABOR_HRS_WK_TOM*SEASON_WEEKS*(1+DIM_PCT_TOM)^A10294)</f>
        <v>5639.285028711136</v>
      </c>
      <c r="F10294" s="5">
        <f>IF(B10294=0,0,B10294*LABOR_HRS_WK_CAR*SEASON_WEEKS*(1+DIM_PCT_CAR)^B10294)</f>
        <v>712.56269791706984</v>
      </c>
      <c r="G10294" s="5">
        <f>IF(C10294=0,0,C10294*LABOR_HRS_WK_MES*SEASON_WEEKS*(1+DIM_PCT_MES)^C10294)</f>
        <v>1870.9683306758766</v>
      </c>
      <c r="H10294" s="5">
        <f>E10294+F10294+G10294</f>
        <v>8222.8160573040823</v>
      </c>
      <c r="I10294" s="5">
        <f>MIN(H10294,FARMER_HRS)</f>
        <v>720</v>
      </c>
      <c r="J10294" s="5">
        <f>MAX(0,H10294-FARMER_HRS)</f>
        <v>7502.8160573040823</v>
      </c>
      <c r="K10294" s="2">
        <f>I10294*FARMER_RATE+J10294*TEMP_WORKER_RATE</f>
        <v>155257.22321708477</v>
      </c>
      <c r="L10294" s="2">
        <f>A10294*PRICE_TOM+B10294*PRICE_CAR+C10294*PRICE_MES</f>
        <v>243804</v>
      </c>
      <c r="M10294" s="2">
        <f>A10294*FERT_BED_TOM+B10294*FERT_BED_CAR+C10294*FERT_BED_MES</f>
        <v>45760</v>
      </c>
      <c r="N10294" s="6">
        <f>IF(AND(D10294&lt;=TOTAL_BEDS,J10294&lt;=TEMP_WORKER_MAX*TEMP_WORKER_HRS),1,0)</f>
        <v>0</v>
      </c>
      <c r="O10294" s="2">
        <f>L10294-M10294-K10294-FIXED_COSTS</f>
        <v>22786.776782915229</v>
      </c>
      <c r="P10294" s="2">
        <f>IF(N10294=1,O10294,"")</f>
      </c>
    </row>
    <row r="10295">
      <c r="A10295" s="6">
        <v>15</v>
      </c>
      <c r="B10295" s="6">
        <v>16</v>
      </c>
      <c r="C10295" s="6">
        <v>30</v>
      </c>
      <c r="D10295" s="6">
        <f>A10295+B10295+C10295</f>
        <v>61</v>
      </c>
      <c r="E10295" s="5">
        <f>IF(A10295=0,0,A10295*LABOR_HRS_WK_TOM*SEASON_WEEKS*(1+DIM_PCT_TOM)^A10295)</f>
        <v>5639.285028711136</v>
      </c>
      <c r="F10295" s="5">
        <f>IF(B10295=0,0,B10295*LABOR_HRS_WK_CAR*SEASON_WEEKS*(1+DIM_PCT_CAR)^B10295)</f>
        <v>712.56269791706984</v>
      </c>
      <c r="G10295" s="5">
        <f>IF(C10295=0,0,C10295*LABOR_HRS_WK_MES*SEASON_WEEKS*(1+DIM_PCT_MES)^C10295)</f>
        <v>1959.6780360096466</v>
      </c>
      <c r="H10295" s="5">
        <f>E10295+F10295+G10295</f>
        <v>8311.5257626378534</v>
      </c>
      <c r="I10295" s="5">
        <f>MIN(H10295,FARMER_HRS)</f>
        <v>720</v>
      </c>
      <c r="J10295" s="5">
        <f>MAX(0,H10295-FARMER_HRS)</f>
        <v>7591.5257626378534</v>
      </c>
      <c r="K10295" s="2">
        <f>I10295*FARMER_RATE+J10295*TEMP_WORKER_RATE</f>
        <v>156797.3222680183</v>
      </c>
      <c r="L10295" s="2">
        <f>A10295*PRICE_TOM+B10295*PRICE_CAR+C10295*PRICE_MES</f>
        <v>246504</v>
      </c>
      <c r="M10295" s="2">
        <f>A10295*FERT_BED_TOM+B10295*FERT_BED_CAR+C10295*FERT_BED_MES</f>
        <v>46640</v>
      </c>
      <c r="N10295" s="6">
        <f>IF(AND(D10295&lt;=TOTAL_BEDS,J10295&lt;=TEMP_WORKER_MAX*TEMP_WORKER_HRS),1,0)</f>
        <v>0</v>
      </c>
      <c r="O10295" s="2">
        <f>L10295-M10295-K10295-FIXED_COSTS</f>
        <v>23066.677731981705</v>
      </c>
      <c r="P10295" s="2">
        <f>IF(N10295=1,O10295,"")</f>
      </c>
    </row>
    <row r="10296">
      <c r="A10296" s="6">
        <v>15</v>
      </c>
      <c r="B10296" s="6">
        <v>17</v>
      </c>
      <c r="C10296" s="6">
        <v>0</v>
      </c>
      <c r="D10296" s="6">
        <f>A10296+B10296+C10296</f>
        <v>32</v>
      </c>
      <c r="E10296" s="5">
        <f>IF(A10296=0,0,A10296*LABOR_HRS_WK_TOM*SEASON_WEEKS*(1+DIM_PCT_TOM)^A10296)</f>
        <v>5639.285028711136</v>
      </c>
      <c r="F10296" s="5">
        <f>IF(B10296=0,0,B10296*LABOR_HRS_WK_CAR*SEASON_WEEKS*(1+DIM_PCT_CAR)^B10296)</f>
        <v>776.02531320030891</v>
      </c>
      <c r="G10296" s="5">
        <f>IF(C10296=0,0,C10296*LABOR_HRS_WK_MES*SEASON_WEEKS*(1+DIM_PCT_MES)^C10296)</f>
        <v>0</v>
      </c>
      <c r="H10296" s="5">
        <f>E10296+F10296+G10296</f>
        <v>6415.310341911445</v>
      </c>
      <c r="I10296" s="5">
        <f>MIN(H10296,FARMER_HRS)</f>
        <v>720</v>
      </c>
      <c r="J10296" s="5">
        <f>MAX(0,H10296-FARMER_HRS)</f>
        <v>5695.310341911445</v>
      </c>
      <c r="K10296" s="2">
        <f>I10296*FARMER_RATE+J10296*TEMP_WORKER_RATE</f>
        <v>123876.91565818481</v>
      </c>
      <c r="L10296" s="2">
        <f>A10296*PRICE_TOM+B10296*PRICE_CAR+C10296*PRICE_MES</f>
        <v>167598</v>
      </c>
      <c r="M10296" s="2">
        <f>A10296*FERT_BED_TOM+B10296*FERT_BED_CAR+C10296*FERT_BED_MES</f>
        <v>20680</v>
      </c>
      <c r="N10296" s="6">
        <f>IF(AND(D10296&lt;=TOTAL_BEDS,J10296&lt;=TEMP_WORKER_MAX*TEMP_WORKER_HRS),1,0)</f>
        <v>1</v>
      </c>
      <c r="O10296" s="2">
        <f>L10296-M10296-K10296-FIXED_COSTS</f>
        <v>3041.0843418151926</v>
      </c>
      <c r="P10296" s="2">
        <f>IF(N10296=1,O10296,"")</f>
        <v>3041.0843418151926</v>
      </c>
    </row>
    <row r="10297">
      <c r="A10297" s="6">
        <v>15</v>
      </c>
      <c r="B10297" s="6">
        <v>17</v>
      </c>
      <c r="C10297" s="6">
        <v>1</v>
      </c>
      <c r="D10297" s="6">
        <f>A10297+B10297+C10297</f>
        <v>33</v>
      </c>
      <c r="E10297" s="5">
        <f>IF(A10297=0,0,A10297*LABOR_HRS_WK_TOM*SEASON_WEEKS*(1+DIM_PCT_TOM)^A10297)</f>
        <v>5639.285028711136</v>
      </c>
      <c r="F10297" s="5">
        <f>IF(B10297=0,0,B10297*LABOR_HRS_WK_CAR*SEASON_WEEKS*(1+DIM_PCT_CAR)^B10297)</f>
        <v>776.02531320030891</v>
      </c>
      <c r="G10297" s="5">
        <f>IF(C10297=0,0,C10297*LABOR_HRS_WK_MES*SEASON_WEEKS*(1+DIM_PCT_MES)^C10297)</f>
        <v>45.5625</v>
      </c>
      <c r="H10297" s="5">
        <f>E10297+F10297+G10297</f>
        <v>6460.872841911445</v>
      </c>
      <c r="I10297" s="5">
        <f>MIN(H10297,FARMER_HRS)</f>
        <v>720</v>
      </c>
      <c r="J10297" s="5">
        <f>MAX(0,H10297-FARMER_HRS)</f>
        <v>5740.872841911445</v>
      </c>
      <c r="K10297" s="2">
        <f>I10297*FARMER_RATE+J10297*TEMP_WORKER_RATE</f>
        <v>124667.93128318481</v>
      </c>
      <c r="L10297" s="2">
        <f>A10297*PRICE_TOM+B10297*PRICE_CAR+C10297*PRICE_MES</f>
        <v>170298</v>
      </c>
      <c r="M10297" s="2">
        <f>A10297*FERT_BED_TOM+B10297*FERT_BED_CAR+C10297*FERT_BED_MES</f>
        <v>21560</v>
      </c>
      <c r="N10297" s="6">
        <f>IF(AND(D10297&lt;=TOTAL_BEDS,J10297&lt;=TEMP_WORKER_MAX*TEMP_WORKER_HRS),1,0)</f>
        <v>1</v>
      </c>
      <c r="O10297" s="2">
        <f>L10297-M10297-K10297-FIXED_COSTS</f>
        <v>4070.0687168151926</v>
      </c>
      <c r="P10297" s="2">
        <f>IF(N10297=1,O10297,"")</f>
        <v>4070.0687168151926</v>
      </c>
    </row>
    <row r="10298">
      <c r="A10298" s="6">
        <v>15</v>
      </c>
      <c r="B10298" s="6">
        <v>17</v>
      </c>
      <c r="C10298" s="6">
        <v>2</v>
      </c>
      <c r="D10298" s="6">
        <f>A10298+B10298+C10298</f>
        <v>34</v>
      </c>
      <c r="E10298" s="5">
        <f>IF(A10298=0,0,A10298*LABOR_HRS_WK_TOM*SEASON_WEEKS*(1+DIM_PCT_TOM)^A10298)</f>
        <v>5639.285028711136</v>
      </c>
      <c r="F10298" s="5">
        <f>IF(B10298=0,0,B10298*LABOR_HRS_WK_CAR*SEASON_WEEKS*(1+DIM_PCT_CAR)^B10298)</f>
        <v>776.02531320030891</v>
      </c>
      <c r="G10298" s="5">
        <f>IF(C10298=0,0,C10298*LABOR_HRS_WK_MES*SEASON_WEEKS*(1+DIM_PCT_MES)^C10298)</f>
        <v>92.2640625</v>
      </c>
      <c r="H10298" s="5">
        <f>E10298+F10298+G10298</f>
        <v>6507.5744044114454</v>
      </c>
      <c r="I10298" s="5">
        <f>MIN(H10298,FARMER_HRS)</f>
        <v>720</v>
      </c>
      <c r="J10298" s="5">
        <f>MAX(0,H10298-FARMER_HRS)</f>
        <v>5787.5744044114454</v>
      </c>
      <c r="K10298" s="2">
        <f>I10298*FARMER_RATE+J10298*TEMP_WORKER_RATE</f>
        <v>125478.72229880981</v>
      </c>
      <c r="L10298" s="2">
        <f>A10298*PRICE_TOM+B10298*PRICE_CAR+C10298*PRICE_MES</f>
        <v>172998</v>
      </c>
      <c r="M10298" s="2">
        <f>A10298*FERT_BED_TOM+B10298*FERT_BED_CAR+C10298*FERT_BED_MES</f>
        <v>22440</v>
      </c>
      <c r="N10298" s="6">
        <f>IF(AND(D10298&lt;=TOTAL_BEDS,J10298&lt;=TEMP_WORKER_MAX*TEMP_WORKER_HRS),1,0)</f>
        <v>0</v>
      </c>
      <c r="O10298" s="2">
        <f>L10298-M10298-K10298-FIXED_COSTS</f>
        <v>5079.2777011901926</v>
      </c>
      <c r="P10298" s="2">
        <f>IF(N10298=1,O10298,"")</f>
      </c>
    </row>
    <row r="10299">
      <c r="A10299" s="6">
        <v>15</v>
      </c>
      <c r="B10299" s="6">
        <v>17</v>
      </c>
      <c r="C10299" s="6">
        <v>3</v>
      </c>
      <c r="D10299" s="6">
        <f>A10299+B10299+C10299</f>
        <v>35</v>
      </c>
      <c r="E10299" s="5">
        <f>IF(A10299=0,0,A10299*LABOR_HRS_WK_TOM*SEASON_WEEKS*(1+DIM_PCT_TOM)^A10299)</f>
        <v>5639.285028711136</v>
      </c>
      <c r="F10299" s="5">
        <f>IF(B10299=0,0,B10299*LABOR_HRS_WK_CAR*SEASON_WEEKS*(1+DIM_PCT_CAR)^B10299)</f>
        <v>776.02531320030891</v>
      </c>
      <c r="G10299" s="5">
        <f>IF(C10299=0,0,C10299*LABOR_HRS_WK_MES*SEASON_WEEKS*(1+DIM_PCT_MES)^C10299)</f>
        <v>140.12604492187498</v>
      </c>
      <c r="H10299" s="5">
        <f>E10299+F10299+G10299</f>
        <v>6555.43638683332</v>
      </c>
      <c r="I10299" s="5">
        <f>MIN(H10299,FARMER_HRS)</f>
        <v>720</v>
      </c>
      <c r="J10299" s="5">
        <f>MAX(0,H10299-FARMER_HRS)</f>
        <v>5835.43638683332</v>
      </c>
      <c r="K10299" s="2">
        <f>I10299*FARMER_RATE+J10299*TEMP_WORKER_RATE</f>
        <v>126309.65949363403</v>
      </c>
      <c r="L10299" s="2">
        <f>A10299*PRICE_TOM+B10299*PRICE_CAR+C10299*PRICE_MES</f>
        <v>175698</v>
      </c>
      <c r="M10299" s="2">
        <f>A10299*FERT_BED_TOM+B10299*FERT_BED_CAR+C10299*FERT_BED_MES</f>
        <v>23320</v>
      </c>
      <c r="N10299" s="6">
        <f>IF(AND(D10299&lt;=TOTAL_BEDS,J10299&lt;=TEMP_WORKER_MAX*TEMP_WORKER_HRS),1,0)</f>
        <v>0</v>
      </c>
      <c r="O10299" s="2">
        <f>L10299-M10299-K10299-FIXED_COSTS</f>
        <v>6068.3405063659739</v>
      </c>
      <c r="P10299" s="2">
        <f>IF(N10299=1,O10299,"")</f>
      </c>
    </row>
    <row r="10300">
      <c r="A10300" s="6">
        <v>15</v>
      </c>
      <c r="B10300" s="6">
        <v>17</v>
      </c>
      <c r="C10300" s="6">
        <v>4</v>
      </c>
      <c r="D10300" s="6">
        <f>A10300+B10300+C10300</f>
        <v>36</v>
      </c>
      <c r="E10300" s="5">
        <f>IF(A10300=0,0,A10300*LABOR_HRS_WK_TOM*SEASON_WEEKS*(1+DIM_PCT_TOM)^A10300)</f>
        <v>5639.285028711136</v>
      </c>
      <c r="F10300" s="5">
        <f>IF(B10300=0,0,B10300*LABOR_HRS_WK_CAR*SEASON_WEEKS*(1+DIM_PCT_CAR)^B10300)</f>
        <v>776.02531320030891</v>
      </c>
      <c r="G10300" s="5">
        <f>IF(C10300=0,0,C10300*LABOR_HRS_WK_MES*SEASON_WEEKS*(1+DIM_PCT_MES)^C10300)</f>
        <v>189.17016064453119</v>
      </c>
      <c r="H10300" s="5">
        <f>E10300+F10300+G10300</f>
        <v>6604.4805025559763</v>
      </c>
      <c r="I10300" s="5">
        <f>MIN(H10300,FARMER_HRS)</f>
        <v>720</v>
      </c>
      <c r="J10300" s="5">
        <f>MAX(0,H10300-FARMER_HRS)</f>
        <v>5884.4805025559763</v>
      </c>
      <c r="K10300" s="2">
        <f>I10300*FARMER_RATE+J10300*TEMP_WORKER_RATE</f>
        <v>127161.11983604125</v>
      </c>
      <c r="L10300" s="2">
        <f>A10300*PRICE_TOM+B10300*PRICE_CAR+C10300*PRICE_MES</f>
        <v>178398</v>
      </c>
      <c r="M10300" s="2">
        <f>A10300*FERT_BED_TOM+B10300*FERT_BED_CAR+C10300*FERT_BED_MES</f>
        <v>24200</v>
      </c>
      <c r="N10300" s="6">
        <f>IF(AND(D10300&lt;=TOTAL_BEDS,J10300&lt;=TEMP_WORKER_MAX*TEMP_WORKER_HRS),1,0)</f>
        <v>0</v>
      </c>
      <c r="O10300" s="2">
        <f>L10300-M10300-K10300-FIXED_COSTS</f>
        <v>7036.8801639587473</v>
      </c>
      <c r="P10300" s="2">
        <f>IF(N10300=1,O10300,"")</f>
      </c>
    </row>
    <row r="10301">
      <c r="A10301" s="6">
        <v>15</v>
      </c>
      <c r="B10301" s="6">
        <v>17</v>
      </c>
      <c r="C10301" s="6">
        <v>5</v>
      </c>
      <c r="D10301" s="6">
        <f>A10301+B10301+C10301</f>
        <v>37</v>
      </c>
      <c r="E10301" s="5">
        <f>IF(A10301=0,0,A10301*LABOR_HRS_WK_TOM*SEASON_WEEKS*(1+DIM_PCT_TOM)^A10301)</f>
        <v>5639.285028711136</v>
      </c>
      <c r="F10301" s="5">
        <f>IF(B10301=0,0,B10301*LABOR_HRS_WK_CAR*SEASON_WEEKS*(1+DIM_PCT_CAR)^B10301)</f>
        <v>776.02531320030891</v>
      </c>
      <c r="G10301" s="5">
        <f>IF(C10301=0,0,C10301*LABOR_HRS_WK_MES*SEASON_WEEKS*(1+DIM_PCT_MES)^C10301)</f>
        <v>239.41848456573481</v>
      </c>
      <c r="H10301" s="5">
        <f>E10301+F10301+G10301</f>
        <v>6654.72882647718</v>
      </c>
      <c r="I10301" s="5">
        <f>MIN(H10301,FARMER_HRS)</f>
        <v>720</v>
      </c>
      <c r="J10301" s="5">
        <f>MAX(0,H10301-FARMER_HRS)</f>
        <v>5934.72882647718</v>
      </c>
      <c r="K10301" s="2">
        <f>I10301*FARMER_RATE+J10301*TEMP_WORKER_RATE</f>
        <v>128033.48657078437</v>
      </c>
      <c r="L10301" s="2">
        <f>A10301*PRICE_TOM+B10301*PRICE_CAR+C10301*PRICE_MES</f>
        <v>181098</v>
      </c>
      <c r="M10301" s="2">
        <f>A10301*FERT_BED_TOM+B10301*FERT_BED_CAR+C10301*FERT_BED_MES</f>
        <v>25080</v>
      </c>
      <c r="N10301" s="6">
        <f>IF(AND(D10301&lt;=TOTAL_BEDS,J10301&lt;=TEMP_WORKER_MAX*TEMP_WORKER_HRS),1,0)</f>
        <v>0</v>
      </c>
      <c r="O10301" s="2">
        <f>L10301-M10301-K10301-FIXED_COSTS</f>
        <v>7984.513429215629</v>
      </c>
      <c r="P10301" s="2">
        <f>IF(N10301=1,O10301,"")</f>
      </c>
    </row>
    <row r="10302">
      <c r="A10302" s="6">
        <v>15</v>
      </c>
      <c r="B10302" s="6">
        <v>17</v>
      </c>
      <c r="C10302" s="6">
        <v>6</v>
      </c>
      <c r="D10302" s="6">
        <f>A10302+B10302+C10302</f>
        <v>38</v>
      </c>
      <c r="E10302" s="5">
        <f>IF(A10302=0,0,A10302*LABOR_HRS_WK_TOM*SEASON_WEEKS*(1+DIM_PCT_TOM)^A10302)</f>
        <v>5639.285028711136</v>
      </c>
      <c r="F10302" s="5">
        <f>IF(B10302=0,0,B10302*LABOR_HRS_WK_CAR*SEASON_WEEKS*(1+DIM_PCT_CAR)^B10302)</f>
        <v>776.02531320030891</v>
      </c>
      <c r="G10302" s="5">
        <f>IF(C10302=0,0,C10302*LABOR_HRS_WK_MES*SEASON_WEEKS*(1+DIM_PCT_MES)^C10302)</f>
        <v>290.89345874736773</v>
      </c>
      <c r="H10302" s="5">
        <f>E10302+F10302+G10302</f>
        <v>6706.2038006588127</v>
      </c>
      <c r="I10302" s="5">
        <f>MIN(H10302,FARMER_HRS)</f>
        <v>720</v>
      </c>
      <c r="J10302" s="5">
        <f>MAX(0,H10302-FARMER_HRS)</f>
        <v>5986.2038006588127</v>
      </c>
      <c r="K10302" s="2">
        <f>I10302*FARMER_RATE+J10302*TEMP_WORKER_RATE</f>
        <v>128927.14931699328</v>
      </c>
      <c r="L10302" s="2">
        <f>A10302*PRICE_TOM+B10302*PRICE_CAR+C10302*PRICE_MES</f>
        <v>183798</v>
      </c>
      <c r="M10302" s="2">
        <f>A10302*FERT_BED_TOM+B10302*FERT_BED_CAR+C10302*FERT_BED_MES</f>
        <v>25960</v>
      </c>
      <c r="N10302" s="6">
        <f>IF(AND(D10302&lt;=TOTAL_BEDS,J10302&lt;=TEMP_WORKER_MAX*TEMP_WORKER_HRS),1,0)</f>
        <v>0</v>
      </c>
      <c r="O10302" s="2">
        <f>L10302-M10302-K10302-FIXED_COSTS</f>
        <v>8910.85068300672</v>
      </c>
      <c r="P10302" s="2">
        <f>IF(N10302=1,O10302,"")</f>
      </c>
    </row>
    <row r="10303">
      <c r="A10303" s="6">
        <v>15</v>
      </c>
      <c r="B10303" s="6">
        <v>17</v>
      </c>
      <c r="C10303" s="6">
        <v>7</v>
      </c>
      <c r="D10303" s="6">
        <f>A10303+B10303+C10303</f>
        <v>39</v>
      </c>
      <c r="E10303" s="5">
        <f>IF(A10303=0,0,A10303*LABOR_HRS_WK_TOM*SEASON_WEEKS*(1+DIM_PCT_TOM)^A10303)</f>
        <v>5639.285028711136</v>
      </c>
      <c r="F10303" s="5">
        <f>IF(B10303=0,0,B10303*LABOR_HRS_WK_CAR*SEASON_WEEKS*(1+DIM_PCT_CAR)^B10303)</f>
        <v>776.02531320030891</v>
      </c>
      <c r="G10303" s="5">
        <f>IF(C10303=0,0,C10303*LABOR_HRS_WK_MES*SEASON_WEEKS*(1+DIM_PCT_MES)^C10303)</f>
        <v>343.61789814532818</v>
      </c>
      <c r="H10303" s="5">
        <f>E10303+F10303+G10303</f>
        <v>6758.9282400567736</v>
      </c>
      <c r="I10303" s="5">
        <f>MIN(H10303,FARMER_HRS)</f>
        <v>720</v>
      </c>
      <c r="J10303" s="5">
        <f>MAX(0,H10303-FARMER_HRS)</f>
        <v>6038.9282400567736</v>
      </c>
      <c r="K10303" s="2">
        <f>I10303*FARMER_RATE+J10303*TEMP_WORKER_RATE</f>
        <v>129842.50416765231</v>
      </c>
      <c r="L10303" s="2">
        <f>A10303*PRICE_TOM+B10303*PRICE_CAR+C10303*PRICE_MES</f>
        <v>186498</v>
      </c>
      <c r="M10303" s="2">
        <f>A10303*FERT_BED_TOM+B10303*FERT_BED_CAR+C10303*FERT_BED_MES</f>
        <v>26840</v>
      </c>
      <c r="N10303" s="6">
        <f>IF(AND(D10303&lt;=TOTAL_BEDS,J10303&lt;=TEMP_WORKER_MAX*TEMP_WORKER_HRS),1,0)</f>
        <v>0</v>
      </c>
      <c r="O10303" s="2">
        <f>L10303-M10303-K10303-FIXED_COSTS</f>
        <v>9815.49583234769</v>
      </c>
      <c r="P10303" s="2">
        <f>IF(N10303=1,O10303,"")</f>
      </c>
    </row>
    <row r="10304">
      <c r="A10304" s="6">
        <v>15</v>
      </c>
      <c r="B10304" s="6">
        <v>17</v>
      </c>
      <c r="C10304" s="6">
        <v>8</v>
      </c>
      <c r="D10304" s="6">
        <f>A10304+B10304+C10304</f>
        <v>40</v>
      </c>
      <c r="E10304" s="5">
        <f>IF(A10304=0,0,A10304*LABOR_HRS_WK_TOM*SEASON_WEEKS*(1+DIM_PCT_TOM)^A10304)</f>
        <v>5639.285028711136</v>
      </c>
      <c r="F10304" s="5">
        <f>IF(B10304=0,0,B10304*LABOR_HRS_WK_CAR*SEASON_WEEKS*(1+DIM_PCT_CAR)^B10304)</f>
        <v>776.02531320030891</v>
      </c>
      <c r="G10304" s="5">
        <f>IF(C10304=0,0,C10304*LABOR_HRS_WK_MES*SEASON_WEEKS*(1+DIM_PCT_MES)^C10304)</f>
        <v>397.61499642530833</v>
      </c>
      <c r="H10304" s="5">
        <f>E10304+F10304+G10304</f>
        <v>6812.9253383367532</v>
      </c>
      <c r="I10304" s="5">
        <f>MIN(H10304,FARMER_HRS)</f>
        <v>720</v>
      </c>
      <c r="J10304" s="5">
        <f>MAX(0,H10304-FARMER_HRS)</f>
        <v>6092.9253383367532</v>
      </c>
      <c r="K10304" s="2">
        <f>I10304*FARMER_RATE+J10304*TEMP_WORKER_RATE</f>
        <v>130779.95379056863</v>
      </c>
      <c r="L10304" s="2">
        <f>A10304*PRICE_TOM+B10304*PRICE_CAR+C10304*PRICE_MES</f>
        <v>189198</v>
      </c>
      <c r="M10304" s="2">
        <f>A10304*FERT_BED_TOM+B10304*FERT_BED_CAR+C10304*FERT_BED_MES</f>
        <v>27720</v>
      </c>
      <c r="N10304" s="6">
        <f>IF(AND(D10304&lt;=TOTAL_BEDS,J10304&lt;=TEMP_WORKER_MAX*TEMP_WORKER_HRS),1,0)</f>
        <v>0</v>
      </c>
      <c r="O10304" s="2">
        <f>L10304-M10304-K10304-FIXED_COSTS</f>
        <v>10698.04620943137</v>
      </c>
      <c r="P10304" s="2">
        <f>IF(N10304=1,O10304,"")</f>
      </c>
    </row>
    <row r="10305">
      <c r="A10305" s="6">
        <v>15</v>
      </c>
      <c r="B10305" s="6">
        <v>17</v>
      </c>
      <c r="C10305" s="6">
        <v>9</v>
      </c>
      <c r="D10305" s="6">
        <f>A10305+B10305+C10305</f>
        <v>41</v>
      </c>
      <c r="E10305" s="5">
        <f>IF(A10305=0,0,A10305*LABOR_HRS_WK_TOM*SEASON_WEEKS*(1+DIM_PCT_TOM)^A10305)</f>
        <v>5639.285028711136</v>
      </c>
      <c r="F10305" s="5">
        <f>IF(B10305=0,0,B10305*LABOR_HRS_WK_CAR*SEASON_WEEKS*(1+DIM_PCT_CAR)^B10305)</f>
        <v>776.02531320030891</v>
      </c>
      <c r="G10305" s="5">
        <f>IF(C10305=0,0,C10305*LABOR_HRS_WK_MES*SEASON_WEEKS*(1+DIM_PCT_MES)^C10305)</f>
        <v>452.90833186570273</v>
      </c>
      <c r="H10305" s="5">
        <f>E10305+F10305+G10305</f>
        <v>6868.2186737771481</v>
      </c>
      <c r="I10305" s="5">
        <f>MIN(H10305,FARMER_HRS)</f>
        <v>720</v>
      </c>
      <c r="J10305" s="5">
        <f>MAX(0,H10305-FARMER_HRS)</f>
        <v>6148.2186737771481</v>
      </c>
      <c r="K10305" s="2">
        <f>I10305*FARMER_RATE+J10305*TEMP_WORKER_RATE</f>
        <v>131739.90753085326</v>
      </c>
      <c r="L10305" s="2">
        <f>A10305*PRICE_TOM+B10305*PRICE_CAR+C10305*PRICE_MES</f>
        <v>191898</v>
      </c>
      <c r="M10305" s="2">
        <f>A10305*FERT_BED_TOM+B10305*FERT_BED_CAR+C10305*FERT_BED_MES</f>
        <v>28600</v>
      </c>
      <c r="N10305" s="6">
        <f>IF(AND(D10305&lt;=TOTAL_BEDS,J10305&lt;=TEMP_WORKER_MAX*TEMP_WORKER_HRS),1,0)</f>
        <v>0</v>
      </c>
      <c r="O10305" s="2">
        <f>L10305-M10305-K10305-FIXED_COSTS</f>
        <v>11558.092469146737</v>
      </c>
      <c r="P10305" s="2">
        <f>IF(N10305=1,O10305,"")</f>
      </c>
    </row>
    <row r="10306">
      <c r="A10306" s="6">
        <v>15</v>
      </c>
      <c r="B10306" s="6">
        <v>17</v>
      </c>
      <c r="C10306" s="6">
        <v>10</v>
      </c>
      <c r="D10306" s="6">
        <f>A10306+B10306+C10306</f>
        <v>42</v>
      </c>
      <c r="E10306" s="5">
        <f>IF(A10306=0,0,A10306*LABOR_HRS_WK_TOM*SEASON_WEEKS*(1+DIM_PCT_TOM)^A10306)</f>
        <v>5639.285028711136</v>
      </c>
      <c r="F10306" s="5">
        <f>IF(B10306=0,0,B10306*LABOR_HRS_WK_CAR*SEASON_WEEKS*(1+DIM_PCT_CAR)^B10306)</f>
        <v>776.02531320030891</v>
      </c>
      <c r="G10306" s="5">
        <f>IF(C10306=0,0,C10306*LABOR_HRS_WK_MES*SEASON_WEEKS*(1+DIM_PCT_MES)^C10306)</f>
        <v>509.52187334891551</v>
      </c>
      <c r="H10306" s="5">
        <f>E10306+F10306+G10306</f>
        <v>6924.8322152603605</v>
      </c>
      <c r="I10306" s="5">
        <f>MIN(H10306,FARMER_HRS)</f>
        <v>720</v>
      </c>
      <c r="J10306" s="5">
        <f>MAX(0,H10306-FARMER_HRS)</f>
        <v>6204.8322152603605</v>
      </c>
      <c r="K10306" s="2">
        <f>I10306*FARMER_RATE+J10306*TEMP_WORKER_RATE</f>
        <v>132722.78151493683</v>
      </c>
      <c r="L10306" s="2">
        <f>A10306*PRICE_TOM+B10306*PRICE_CAR+C10306*PRICE_MES</f>
        <v>194598</v>
      </c>
      <c r="M10306" s="2">
        <f>A10306*FERT_BED_TOM+B10306*FERT_BED_CAR+C10306*FERT_BED_MES</f>
        <v>29480</v>
      </c>
      <c r="N10306" s="6">
        <f>IF(AND(D10306&lt;=TOTAL_BEDS,J10306&lt;=TEMP_WORKER_MAX*TEMP_WORKER_HRS),1,0)</f>
        <v>0</v>
      </c>
      <c r="O10306" s="2">
        <f>L10306-M10306-K10306-FIXED_COSTS</f>
        <v>12395.218485063175</v>
      </c>
      <c r="P10306" s="2">
        <f>IF(N10306=1,O10306,"")</f>
      </c>
    </row>
    <row r="10307">
      <c r="A10307" s="6">
        <v>15</v>
      </c>
      <c r="B10307" s="6">
        <v>17</v>
      </c>
      <c r="C10307" s="6">
        <v>11</v>
      </c>
      <c r="D10307" s="6">
        <f>A10307+B10307+C10307</f>
        <v>43</v>
      </c>
      <c r="E10307" s="5">
        <f>IF(A10307=0,0,A10307*LABOR_HRS_WK_TOM*SEASON_WEEKS*(1+DIM_PCT_TOM)^A10307)</f>
        <v>5639.285028711136</v>
      </c>
      <c r="F10307" s="5">
        <f>IF(B10307=0,0,B10307*LABOR_HRS_WK_CAR*SEASON_WEEKS*(1+DIM_PCT_CAR)^B10307)</f>
        <v>776.02531320030891</v>
      </c>
      <c r="G10307" s="5">
        <f>IF(C10307=0,0,C10307*LABOR_HRS_WK_MES*SEASON_WEEKS*(1+DIM_PCT_MES)^C10307)</f>
        <v>567.47998644235463</v>
      </c>
      <c r="H10307" s="5">
        <f>E10307+F10307+G10307</f>
        <v>6982.7903283538</v>
      </c>
      <c r="I10307" s="5">
        <f>MIN(H10307,FARMER_HRS)</f>
        <v>720</v>
      </c>
      <c r="J10307" s="5">
        <f>MAX(0,H10307-FARMER_HRS)</f>
        <v>6262.7903283538</v>
      </c>
      <c r="K10307" s="2">
        <f>I10307*FARMER_RATE+J10307*TEMP_WORKER_RATE</f>
        <v>133728.99875614236</v>
      </c>
      <c r="L10307" s="2">
        <f>A10307*PRICE_TOM+B10307*PRICE_CAR+C10307*PRICE_MES</f>
        <v>197298</v>
      </c>
      <c r="M10307" s="2">
        <f>A10307*FERT_BED_TOM+B10307*FERT_BED_CAR+C10307*FERT_BED_MES</f>
        <v>30360</v>
      </c>
      <c r="N10307" s="6">
        <f>IF(AND(D10307&lt;=TOTAL_BEDS,J10307&lt;=TEMP_WORKER_MAX*TEMP_WORKER_HRS),1,0)</f>
        <v>0</v>
      </c>
      <c r="O10307" s="2">
        <f>L10307-M10307-K10307-FIXED_COSTS</f>
        <v>13209.001243857638</v>
      </c>
      <c r="P10307" s="2">
        <f>IF(N10307=1,O10307,"")</f>
      </c>
    </row>
    <row r="10308">
      <c r="A10308" s="6">
        <v>15</v>
      </c>
      <c r="B10308" s="6">
        <v>17</v>
      </c>
      <c r="C10308" s="6">
        <v>12</v>
      </c>
      <c r="D10308" s="6">
        <f>A10308+B10308+C10308</f>
        <v>44</v>
      </c>
      <c r="E10308" s="5">
        <f>IF(A10308=0,0,A10308*LABOR_HRS_WK_TOM*SEASON_WEEKS*(1+DIM_PCT_TOM)^A10308)</f>
        <v>5639.285028711136</v>
      </c>
      <c r="F10308" s="5">
        <f>IF(B10308=0,0,B10308*LABOR_HRS_WK_CAR*SEASON_WEEKS*(1+DIM_PCT_CAR)^B10308)</f>
        <v>776.02531320030891</v>
      </c>
      <c r="G10308" s="5">
        <f>IF(C10308=0,0,C10308*LABOR_HRS_WK_MES*SEASON_WEEKS*(1+DIM_PCT_MES)^C10308)</f>
        <v>626.807439570419</v>
      </c>
      <c r="H10308" s="5">
        <f>E10308+F10308+G10308</f>
        <v>7042.1177814818639</v>
      </c>
      <c r="I10308" s="5">
        <f>MIN(H10308,FARMER_HRS)</f>
        <v>720</v>
      </c>
      <c r="J10308" s="5">
        <f>MAX(0,H10308-FARMER_HRS)</f>
        <v>6322.1177814818639</v>
      </c>
      <c r="K10308" s="2">
        <f>I10308*FARMER_RATE+J10308*TEMP_WORKER_RATE</f>
        <v>134758.98926183791</v>
      </c>
      <c r="L10308" s="2">
        <f>A10308*PRICE_TOM+B10308*PRICE_CAR+C10308*PRICE_MES</f>
        <v>199998</v>
      </c>
      <c r="M10308" s="2">
        <f>A10308*FERT_BED_TOM+B10308*FERT_BED_CAR+C10308*FERT_BED_MES</f>
        <v>31240</v>
      </c>
      <c r="N10308" s="6">
        <f>IF(AND(D10308&lt;=TOTAL_BEDS,J10308&lt;=TEMP_WORKER_MAX*TEMP_WORKER_HRS),1,0)</f>
        <v>0</v>
      </c>
      <c r="O10308" s="2">
        <f>L10308-M10308-K10308-FIXED_COSTS</f>
        <v>13999.010738162091</v>
      </c>
      <c r="P10308" s="2">
        <f>IF(N10308=1,O10308,"")</f>
      </c>
    </row>
    <row r="10309">
      <c r="A10309" s="6">
        <v>15</v>
      </c>
      <c r="B10309" s="6">
        <v>17</v>
      </c>
      <c r="C10309" s="6">
        <v>13</v>
      </c>
      <c r="D10309" s="6">
        <f>A10309+B10309+C10309</f>
        <v>45</v>
      </c>
      <c r="E10309" s="5">
        <f>IF(A10309=0,0,A10309*LABOR_HRS_WK_TOM*SEASON_WEEKS*(1+DIM_PCT_TOM)^A10309)</f>
        <v>5639.285028711136</v>
      </c>
      <c r="F10309" s="5">
        <f>IF(B10309=0,0,B10309*LABOR_HRS_WK_CAR*SEASON_WEEKS*(1+DIM_PCT_CAR)^B10309)</f>
        <v>776.02531320030891</v>
      </c>
      <c r="G10309" s="5">
        <f>IF(C10309=0,0,C10309*LABOR_HRS_WK_MES*SEASON_WEEKS*(1+DIM_PCT_MES)^C10309)</f>
        <v>687.52941027880331</v>
      </c>
      <c r="H10309" s="5">
        <f>E10309+F10309+G10309</f>
        <v>7102.839752190248</v>
      </c>
      <c r="I10309" s="5">
        <f>MIN(H10309,FARMER_HRS)</f>
        <v>720</v>
      </c>
      <c r="J10309" s="5">
        <f>MAX(0,H10309-FARMER_HRS)</f>
        <v>6382.839752190248</v>
      </c>
      <c r="K10309" s="2">
        <f>I10309*FARMER_RATE+J10309*TEMP_WORKER_RATE</f>
        <v>135813.1901421918</v>
      </c>
      <c r="L10309" s="2">
        <f>A10309*PRICE_TOM+B10309*PRICE_CAR+C10309*PRICE_MES</f>
        <v>202698</v>
      </c>
      <c r="M10309" s="2">
        <f>A10309*FERT_BED_TOM+B10309*FERT_BED_CAR+C10309*FERT_BED_MES</f>
        <v>32120</v>
      </c>
      <c r="N10309" s="6">
        <f>IF(AND(D10309&lt;=TOTAL_BEDS,J10309&lt;=TEMP_WORKER_MAX*TEMP_WORKER_HRS),1,0)</f>
        <v>0</v>
      </c>
      <c r="O10309" s="2">
        <f>L10309-M10309-K10309-FIXED_COSTS</f>
        <v>14764.809857808199</v>
      </c>
      <c r="P10309" s="2">
        <f>IF(N10309=1,O10309,"")</f>
      </c>
    </row>
    <row r="10310">
      <c r="A10310" s="6">
        <v>15</v>
      </c>
      <c r="B10310" s="6">
        <v>17</v>
      </c>
      <c r="C10310" s="6">
        <v>14</v>
      </c>
      <c r="D10310" s="6">
        <f>A10310+B10310+C10310</f>
        <v>46</v>
      </c>
      <c r="E10310" s="5">
        <f>IF(A10310=0,0,A10310*LABOR_HRS_WK_TOM*SEASON_WEEKS*(1+DIM_PCT_TOM)^A10310)</f>
        <v>5639.285028711136</v>
      </c>
      <c r="F10310" s="5">
        <f>IF(B10310=0,0,B10310*LABOR_HRS_WK_CAR*SEASON_WEEKS*(1+DIM_PCT_CAR)^B10310)</f>
        <v>776.02531320030891</v>
      </c>
      <c r="G10310" s="5">
        <f>IF(C10310=0,0,C10310*LABOR_HRS_WK_MES*SEASON_WEEKS*(1+DIM_PCT_MES)^C10310)</f>
        <v>749.67149159246435</v>
      </c>
      <c r="H10310" s="5">
        <f>E10310+F10310+G10310</f>
        <v>7164.981833503909</v>
      </c>
      <c r="I10310" s="5">
        <f>MIN(H10310,FARMER_HRS)</f>
        <v>720</v>
      </c>
      <c r="J10310" s="5">
        <f>MAX(0,H10310-FARMER_HRS)</f>
        <v>6444.981833503909</v>
      </c>
      <c r="K10310" s="2">
        <f>I10310*FARMER_RATE+J10310*TEMP_WORKER_RATE</f>
        <v>136892.04572055396</v>
      </c>
      <c r="L10310" s="2">
        <f>A10310*PRICE_TOM+B10310*PRICE_CAR+C10310*PRICE_MES</f>
        <v>205398</v>
      </c>
      <c r="M10310" s="2">
        <f>A10310*FERT_BED_TOM+B10310*FERT_BED_CAR+C10310*FERT_BED_MES</f>
        <v>33000</v>
      </c>
      <c r="N10310" s="6">
        <f>IF(AND(D10310&lt;=TOTAL_BEDS,J10310&lt;=TEMP_WORKER_MAX*TEMP_WORKER_HRS),1,0)</f>
        <v>0</v>
      </c>
      <c r="O10310" s="2">
        <f>L10310-M10310-K10310-FIXED_COSTS</f>
        <v>15505.954279446043</v>
      </c>
      <c r="P10310" s="2">
        <f>IF(N10310=1,O10310,"")</f>
      </c>
    </row>
    <row r="10311">
      <c r="A10311" s="6">
        <v>15</v>
      </c>
      <c r="B10311" s="6">
        <v>17</v>
      </c>
      <c r="C10311" s="6">
        <v>15</v>
      </c>
      <c r="D10311" s="6">
        <f>A10311+B10311+C10311</f>
        <v>47</v>
      </c>
      <c r="E10311" s="5">
        <f>IF(A10311=0,0,A10311*LABOR_HRS_WK_TOM*SEASON_WEEKS*(1+DIM_PCT_TOM)^A10311)</f>
        <v>5639.285028711136</v>
      </c>
      <c r="F10311" s="5">
        <f>IF(B10311=0,0,B10311*LABOR_HRS_WK_CAR*SEASON_WEEKS*(1+DIM_PCT_CAR)^B10311)</f>
        <v>776.02531320030891</v>
      </c>
      <c r="G10311" s="5">
        <f>IF(C10311=0,0,C10311*LABOR_HRS_WK_MES*SEASON_WEEKS*(1+DIM_PCT_MES)^C10311)</f>
        <v>813.25969846861074</v>
      </c>
      <c r="H10311" s="5">
        <f>E10311+F10311+G10311</f>
        <v>7228.5700403800556</v>
      </c>
      <c r="I10311" s="5">
        <f>MIN(H10311,FARMER_HRS)</f>
        <v>720</v>
      </c>
      <c r="J10311" s="5">
        <f>MAX(0,H10311-FARMER_HRS)</f>
        <v>6508.5700403800556</v>
      </c>
      <c r="K10311" s="2">
        <f>I10311*FARMER_RATE+J10311*TEMP_WORKER_RATE</f>
        <v>137996.00764548709</v>
      </c>
      <c r="L10311" s="2">
        <f>A10311*PRICE_TOM+B10311*PRICE_CAR+C10311*PRICE_MES</f>
        <v>208098</v>
      </c>
      <c r="M10311" s="2">
        <f>A10311*FERT_BED_TOM+B10311*FERT_BED_CAR+C10311*FERT_BED_MES</f>
        <v>33880</v>
      </c>
      <c r="N10311" s="6">
        <f>IF(AND(D10311&lt;=TOTAL_BEDS,J10311&lt;=TEMP_WORKER_MAX*TEMP_WORKER_HRS),1,0)</f>
        <v>0</v>
      </c>
      <c r="O10311" s="2">
        <f>L10311-M10311-K10311-FIXED_COSTS</f>
        <v>16221.992354512913</v>
      </c>
      <c r="P10311" s="2">
        <f>IF(N10311=1,O10311,"")</f>
      </c>
    </row>
    <row r="10312">
      <c r="A10312" s="6">
        <v>15</v>
      </c>
      <c r="B10312" s="6">
        <v>17</v>
      </c>
      <c r="C10312" s="6">
        <v>16</v>
      </c>
      <c r="D10312" s="6">
        <f>A10312+B10312+C10312</f>
        <v>48</v>
      </c>
      <c r="E10312" s="5">
        <f>IF(A10312=0,0,A10312*LABOR_HRS_WK_TOM*SEASON_WEEKS*(1+DIM_PCT_TOM)^A10312)</f>
        <v>5639.285028711136</v>
      </c>
      <c r="F10312" s="5">
        <f>IF(B10312=0,0,B10312*LABOR_HRS_WK_CAR*SEASON_WEEKS*(1+DIM_PCT_CAR)^B10312)</f>
        <v>776.02531320030891</v>
      </c>
      <c r="G10312" s="5">
        <f>IF(C10312=0,0,C10312*LABOR_HRS_WK_MES*SEASON_WEEKS*(1+DIM_PCT_MES)^C10312)</f>
        <v>878.32047434609967</v>
      </c>
      <c r="H10312" s="5">
        <f>E10312+F10312+G10312</f>
        <v>7293.6308162575442</v>
      </c>
      <c r="I10312" s="5">
        <f>MIN(H10312,FARMER_HRS)</f>
        <v>720</v>
      </c>
      <c r="J10312" s="5">
        <f>MAX(0,H10312-FARMER_HRS)</f>
        <v>6573.6308162575442</v>
      </c>
      <c r="K10312" s="2">
        <f>I10312*FARMER_RATE+J10312*TEMP_WORKER_RATE</f>
        <v>139125.53500447125</v>
      </c>
      <c r="L10312" s="2">
        <f>A10312*PRICE_TOM+B10312*PRICE_CAR+C10312*PRICE_MES</f>
        <v>210798</v>
      </c>
      <c r="M10312" s="2">
        <f>A10312*FERT_BED_TOM+B10312*FERT_BED_CAR+C10312*FERT_BED_MES</f>
        <v>34760</v>
      </c>
      <c r="N10312" s="6">
        <f>IF(AND(D10312&lt;=TOTAL_BEDS,J10312&lt;=TEMP_WORKER_MAX*TEMP_WORKER_HRS),1,0)</f>
        <v>0</v>
      </c>
      <c r="O10312" s="2">
        <f>L10312-M10312-K10312-FIXED_COSTS</f>
        <v>16912.464995528746</v>
      </c>
      <c r="P10312" s="2">
        <f>IF(N10312=1,O10312,"")</f>
      </c>
    </row>
    <row r="10313">
      <c r="A10313" s="6">
        <v>15</v>
      </c>
      <c r="B10313" s="6">
        <v>17</v>
      </c>
      <c r="C10313" s="6">
        <v>17</v>
      </c>
      <c r="D10313" s="6">
        <f>A10313+B10313+C10313</f>
        <v>49</v>
      </c>
      <c r="E10313" s="5">
        <f>IF(A10313=0,0,A10313*LABOR_HRS_WK_TOM*SEASON_WEEKS*(1+DIM_PCT_TOM)^A10313)</f>
        <v>5639.285028711136</v>
      </c>
      <c r="F10313" s="5">
        <f>IF(B10313=0,0,B10313*LABOR_HRS_WK_CAR*SEASON_WEEKS*(1+DIM_PCT_CAR)^B10313)</f>
        <v>776.02531320030891</v>
      </c>
      <c r="G10313" s="5">
        <f>IF(C10313=0,0,C10313*LABOR_HRS_WK_MES*SEASON_WEEKS*(1+DIM_PCT_MES)^C10313)</f>
        <v>944.88069779263992</v>
      </c>
      <c r="H10313" s="5">
        <f>E10313+F10313+G10313</f>
        <v>7360.1910397040847</v>
      </c>
      <c r="I10313" s="5">
        <f>MIN(H10313,FARMER_HRS)</f>
        <v>720</v>
      </c>
      <c r="J10313" s="5">
        <f>MAX(0,H10313-FARMER_HRS)</f>
        <v>6640.1910397040847</v>
      </c>
      <c r="K10313" s="2">
        <f>I10313*FARMER_RATE+J10313*TEMP_WORKER_RATE</f>
        <v>140281.09443930702</v>
      </c>
      <c r="L10313" s="2">
        <f>A10313*PRICE_TOM+B10313*PRICE_CAR+C10313*PRICE_MES</f>
        <v>213498</v>
      </c>
      <c r="M10313" s="2">
        <f>A10313*FERT_BED_TOM+B10313*FERT_BED_CAR+C10313*FERT_BED_MES</f>
        <v>35640</v>
      </c>
      <c r="N10313" s="6">
        <f>IF(AND(D10313&lt;=TOTAL_BEDS,J10313&lt;=TEMP_WORKER_MAX*TEMP_WORKER_HRS),1,0)</f>
        <v>0</v>
      </c>
      <c r="O10313" s="2">
        <f>L10313-M10313-K10313-FIXED_COSTS</f>
        <v>17576.905560692976</v>
      </c>
      <c r="P10313" s="2">
        <f>IF(N10313=1,O10313,"")</f>
      </c>
    </row>
    <row r="10314">
      <c r="A10314" s="6">
        <v>15</v>
      </c>
      <c r="B10314" s="6">
        <v>17</v>
      </c>
      <c r="C10314" s="6">
        <v>18</v>
      </c>
      <c r="D10314" s="6">
        <f>A10314+B10314+C10314</f>
        <v>50</v>
      </c>
      <c r="E10314" s="5">
        <f>IF(A10314=0,0,A10314*LABOR_HRS_WK_TOM*SEASON_WEEKS*(1+DIM_PCT_TOM)^A10314)</f>
        <v>5639.285028711136</v>
      </c>
      <c r="F10314" s="5">
        <f>IF(B10314=0,0,B10314*LABOR_HRS_WK_CAR*SEASON_WEEKS*(1+DIM_PCT_CAR)^B10314)</f>
        <v>776.02531320030891</v>
      </c>
      <c r="G10314" s="5">
        <f>IF(C10314=0,0,C10314*LABOR_HRS_WK_MES*SEASON_WEEKS*(1+DIM_PCT_MES)^C10314)</f>
        <v>1012.9676892512272</v>
      </c>
      <c r="H10314" s="5">
        <f>E10314+F10314+G10314</f>
        <v>7428.2780311626721</v>
      </c>
      <c r="I10314" s="5">
        <f>MIN(H10314,FARMER_HRS)</f>
        <v>720</v>
      </c>
      <c r="J10314" s="5">
        <f>MAX(0,H10314-FARMER_HRS)</f>
        <v>6708.2780311626721</v>
      </c>
      <c r="K10314" s="2">
        <f>I10314*FARMER_RATE+J10314*TEMP_WORKER_RATE</f>
        <v>141463.16026324083</v>
      </c>
      <c r="L10314" s="2">
        <f>A10314*PRICE_TOM+B10314*PRICE_CAR+C10314*PRICE_MES</f>
        <v>216198</v>
      </c>
      <c r="M10314" s="2">
        <f>A10314*FERT_BED_TOM+B10314*FERT_BED_CAR+C10314*FERT_BED_MES</f>
        <v>36520</v>
      </c>
      <c r="N10314" s="6">
        <f>IF(AND(D10314&lt;=TOTAL_BEDS,J10314&lt;=TEMP_WORKER_MAX*TEMP_WORKER_HRS),1,0)</f>
        <v>0</v>
      </c>
      <c r="O10314" s="2">
        <f>L10314-M10314-K10314-FIXED_COSTS</f>
        <v>18214.839736759168</v>
      </c>
      <c r="P10314" s="2">
        <f>IF(N10314=1,O10314,"")</f>
      </c>
    </row>
    <row r="10315">
      <c r="A10315" s="6">
        <v>15</v>
      </c>
      <c r="B10315" s="6">
        <v>17</v>
      </c>
      <c r="C10315" s="6">
        <v>19</v>
      </c>
      <c r="D10315" s="6">
        <f>A10315+B10315+C10315</f>
        <v>51</v>
      </c>
      <c r="E10315" s="5">
        <f>IF(A10315=0,0,A10315*LABOR_HRS_WK_TOM*SEASON_WEEKS*(1+DIM_PCT_TOM)^A10315)</f>
        <v>5639.285028711136</v>
      </c>
      <c r="F10315" s="5">
        <f>IF(B10315=0,0,B10315*LABOR_HRS_WK_CAR*SEASON_WEEKS*(1+DIM_PCT_CAR)^B10315)</f>
        <v>776.02531320030891</v>
      </c>
      <c r="G10315" s="5">
        <f>IF(C10315=0,0,C10315*LABOR_HRS_WK_MES*SEASON_WEEKS*(1+DIM_PCT_MES)^C10315)</f>
        <v>1082.6092178872491</v>
      </c>
      <c r="H10315" s="5">
        <f>E10315+F10315+G10315</f>
        <v>7497.9195597986945</v>
      </c>
      <c r="I10315" s="5">
        <f>MIN(H10315,FARMER_HRS)</f>
        <v>720</v>
      </c>
      <c r="J10315" s="5">
        <f>MAX(0,H10315-FARMER_HRS)</f>
        <v>6777.9195597986945</v>
      </c>
      <c r="K10315" s="2">
        <f>I10315*FARMER_RATE+J10315*TEMP_WORKER_RATE</f>
        <v>142672.21457983844</v>
      </c>
      <c r="L10315" s="2">
        <f>A10315*PRICE_TOM+B10315*PRICE_CAR+C10315*PRICE_MES</f>
        <v>218898</v>
      </c>
      <c r="M10315" s="2">
        <f>A10315*FERT_BED_TOM+B10315*FERT_BED_CAR+C10315*FERT_BED_MES</f>
        <v>37400</v>
      </c>
      <c r="N10315" s="6">
        <f>IF(AND(D10315&lt;=TOTAL_BEDS,J10315&lt;=TEMP_WORKER_MAX*TEMP_WORKER_HRS),1,0)</f>
        <v>0</v>
      </c>
      <c r="O10315" s="2">
        <f>L10315-M10315-K10315-FIXED_COSTS</f>
        <v>18825.785420161556</v>
      </c>
      <c r="P10315" s="2">
        <f>IF(N10315=1,O10315,"")</f>
      </c>
    </row>
    <row r="10316">
      <c r="A10316" s="6">
        <v>15</v>
      </c>
      <c r="B10316" s="6">
        <v>17</v>
      </c>
      <c r="C10316" s="6">
        <v>20</v>
      </c>
      <c r="D10316" s="6">
        <f>A10316+B10316+C10316</f>
        <v>52</v>
      </c>
      <c r="E10316" s="5">
        <f>IF(A10316=0,0,A10316*LABOR_HRS_WK_TOM*SEASON_WEEKS*(1+DIM_PCT_TOM)^A10316)</f>
        <v>5639.285028711136</v>
      </c>
      <c r="F10316" s="5">
        <f>IF(B10316=0,0,B10316*LABOR_HRS_WK_CAR*SEASON_WEEKS*(1+DIM_PCT_CAR)^B10316)</f>
        <v>776.02531320030891</v>
      </c>
      <c r="G10316" s="5">
        <f>IF(C10316=0,0,C10316*LABOR_HRS_WK_MES*SEASON_WEEKS*(1+DIM_PCT_MES)^C10316)</f>
        <v>1153.8335085377259</v>
      </c>
      <c r="H10316" s="5">
        <f>E10316+F10316+G10316</f>
        <v>7569.1438504491707</v>
      </c>
      <c r="I10316" s="5">
        <f>MIN(H10316,FARMER_HRS)</f>
        <v>720</v>
      </c>
      <c r="J10316" s="5">
        <f>MAX(0,H10316-FARMER_HRS)</f>
        <v>6849.1438504491707</v>
      </c>
      <c r="K10316" s="2">
        <f>I10316*FARMER_RATE+J10316*TEMP_WORKER_RATE</f>
        <v>143908.74740363145</v>
      </c>
      <c r="L10316" s="2">
        <f>A10316*PRICE_TOM+B10316*PRICE_CAR+C10316*PRICE_MES</f>
        <v>221598</v>
      </c>
      <c r="M10316" s="2">
        <f>A10316*FERT_BED_TOM+B10316*FERT_BED_CAR+C10316*FERT_BED_MES</f>
        <v>38280</v>
      </c>
      <c r="N10316" s="6">
        <f>IF(AND(D10316&lt;=TOTAL_BEDS,J10316&lt;=TEMP_WORKER_MAX*TEMP_WORKER_HRS),1,0)</f>
        <v>0</v>
      </c>
      <c r="O10316" s="2">
        <f>L10316-M10316-K10316-FIXED_COSTS</f>
        <v>19409.252596368548</v>
      </c>
      <c r="P10316" s="2">
        <f>IF(N10316=1,O10316,"")</f>
      </c>
    </row>
    <row r="10317">
      <c r="A10317" s="6">
        <v>15</v>
      </c>
      <c r="B10317" s="6">
        <v>17</v>
      </c>
      <c r="C10317" s="6">
        <v>21</v>
      </c>
      <c r="D10317" s="6">
        <f>A10317+B10317+C10317</f>
        <v>53</v>
      </c>
      <c r="E10317" s="5">
        <f>IF(A10317=0,0,A10317*LABOR_HRS_WK_TOM*SEASON_WEEKS*(1+DIM_PCT_TOM)^A10317)</f>
        <v>5639.285028711136</v>
      </c>
      <c r="F10317" s="5">
        <f>IF(B10317=0,0,B10317*LABOR_HRS_WK_CAR*SEASON_WEEKS*(1+DIM_PCT_CAR)^B10317)</f>
        <v>776.02531320030891</v>
      </c>
      <c r="G10317" s="5">
        <f>IF(C10317=0,0,C10317*LABOR_HRS_WK_MES*SEASON_WEEKS*(1+DIM_PCT_MES)^C10317)</f>
        <v>1226.6692487641699</v>
      </c>
      <c r="H10317" s="5">
        <f>E10317+F10317+G10317</f>
        <v>7641.9795906756153</v>
      </c>
      <c r="I10317" s="5">
        <f>MIN(H10317,FARMER_HRS)</f>
        <v>720</v>
      </c>
      <c r="J10317" s="5">
        <f>MAX(0,H10317-FARMER_HRS)</f>
        <v>6921.9795906756153</v>
      </c>
      <c r="K10317" s="2">
        <f>I10317*FARMER_RATE+J10317*TEMP_WORKER_RATE</f>
        <v>145173.25678256276</v>
      </c>
      <c r="L10317" s="2">
        <f>A10317*PRICE_TOM+B10317*PRICE_CAR+C10317*PRICE_MES</f>
        <v>224298</v>
      </c>
      <c r="M10317" s="2">
        <f>A10317*FERT_BED_TOM+B10317*FERT_BED_CAR+C10317*FERT_BED_MES</f>
        <v>39160</v>
      </c>
      <c r="N10317" s="6">
        <f>IF(AND(D10317&lt;=TOTAL_BEDS,J10317&lt;=TEMP_WORKER_MAX*TEMP_WORKER_HRS),1,0)</f>
        <v>0</v>
      </c>
      <c r="O10317" s="2">
        <f>L10317-M10317-K10317-FIXED_COSTS</f>
        <v>19964.743217437237</v>
      </c>
      <c r="P10317" s="2">
        <f>IF(N10317=1,O10317,"")</f>
      </c>
    </row>
    <row r="10318">
      <c r="A10318" s="6">
        <v>15</v>
      </c>
      <c r="B10318" s="6">
        <v>17</v>
      </c>
      <c r="C10318" s="6">
        <v>22</v>
      </c>
      <c r="D10318" s="6">
        <f>A10318+B10318+C10318</f>
        <v>54</v>
      </c>
      <c r="E10318" s="5">
        <f>IF(A10318=0,0,A10318*LABOR_HRS_WK_TOM*SEASON_WEEKS*(1+DIM_PCT_TOM)^A10318)</f>
        <v>5639.285028711136</v>
      </c>
      <c r="F10318" s="5">
        <f>IF(B10318=0,0,B10318*LABOR_HRS_WK_CAR*SEASON_WEEKS*(1+DIM_PCT_CAR)^B10318)</f>
        <v>776.02531320030891</v>
      </c>
      <c r="G10318" s="5">
        <f>IF(C10318=0,0,C10318*LABOR_HRS_WK_MES*SEASON_WEEKS*(1+DIM_PCT_MES)^C10318)</f>
        <v>1301.1455960105659</v>
      </c>
      <c r="H10318" s="5">
        <f>E10318+F10318+G10318</f>
        <v>7716.4559379220109</v>
      </c>
      <c r="I10318" s="5">
        <f>MIN(H10318,FARMER_HRS)</f>
        <v>720</v>
      </c>
      <c r="J10318" s="5">
        <f>MAX(0,H10318-FARMER_HRS)</f>
        <v>6996.4559379220109</v>
      </c>
      <c r="K10318" s="2">
        <f>I10318*FARMER_RATE+J10318*TEMP_WORKER_RATE</f>
        <v>146466.24892225713</v>
      </c>
      <c r="L10318" s="2">
        <f>A10318*PRICE_TOM+B10318*PRICE_CAR+C10318*PRICE_MES</f>
        <v>226998</v>
      </c>
      <c r="M10318" s="2">
        <f>A10318*FERT_BED_TOM+B10318*FERT_BED_CAR+C10318*FERT_BED_MES</f>
        <v>40040</v>
      </c>
      <c r="N10318" s="6">
        <f>IF(AND(D10318&lt;=TOTAL_BEDS,J10318&lt;=TEMP_WORKER_MAX*TEMP_WORKER_HRS),1,0)</f>
        <v>0</v>
      </c>
      <c r="O10318" s="2">
        <f>L10318-M10318-K10318-FIXED_COSTS</f>
        <v>20491.751077742869</v>
      </c>
      <c r="P10318" s="2">
        <f>IF(N10318=1,O10318,"")</f>
      </c>
    </row>
    <row r="10319">
      <c r="A10319" s="6">
        <v>15</v>
      </c>
      <c r="B10319" s="6">
        <v>17</v>
      </c>
      <c r="C10319" s="6">
        <v>23</v>
      </c>
      <c r="D10319" s="6">
        <f>A10319+B10319+C10319</f>
        <v>55</v>
      </c>
      <c r="E10319" s="5">
        <f>IF(A10319=0,0,A10319*LABOR_HRS_WK_TOM*SEASON_WEEKS*(1+DIM_PCT_TOM)^A10319)</f>
        <v>5639.285028711136</v>
      </c>
      <c r="F10319" s="5">
        <f>IF(B10319=0,0,B10319*LABOR_HRS_WK_CAR*SEASON_WEEKS*(1+DIM_PCT_CAR)^B10319)</f>
        <v>776.02531320030891</v>
      </c>
      <c r="G10319" s="5">
        <f>IF(C10319=0,0,C10319*LABOR_HRS_WK_MES*SEASON_WEEKS*(1+DIM_PCT_MES)^C10319)</f>
        <v>1377.2921848680023</v>
      </c>
      <c r="H10319" s="5">
        <f>E10319+F10319+G10319</f>
        <v>7792.6025267794475</v>
      </c>
      <c r="I10319" s="5">
        <f>MIN(H10319,FARMER_HRS)</f>
        <v>720</v>
      </c>
      <c r="J10319" s="5">
        <f>MAX(0,H10319-FARMER_HRS)</f>
        <v>7072.6025267794475</v>
      </c>
      <c r="K10319" s="2">
        <f>I10319*FARMER_RATE+J10319*TEMP_WORKER_RATE</f>
        <v>147788.23831214319</v>
      </c>
      <c r="L10319" s="2">
        <f>A10319*PRICE_TOM+B10319*PRICE_CAR+C10319*PRICE_MES</f>
        <v>229698</v>
      </c>
      <c r="M10319" s="2">
        <f>A10319*FERT_BED_TOM+B10319*FERT_BED_CAR+C10319*FERT_BED_MES</f>
        <v>40920</v>
      </c>
      <c r="N10319" s="6">
        <f>IF(AND(D10319&lt;=TOTAL_BEDS,J10319&lt;=TEMP_WORKER_MAX*TEMP_WORKER_HRS),1,0)</f>
        <v>0</v>
      </c>
      <c r="O10319" s="2">
        <f>L10319-M10319-K10319-FIXED_COSTS</f>
        <v>20989.761687856808</v>
      </c>
      <c r="P10319" s="2">
        <f>IF(N10319=1,O10319,"")</f>
      </c>
    </row>
    <row r="10320">
      <c r="A10320" s="6">
        <v>15</v>
      </c>
      <c r="B10320" s="6">
        <v>17</v>
      </c>
      <c r="C10320" s="6">
        <v>24</v>
      </c>
      <c r="D10320" s="6">
        <f>A10320+B10320+C10320</f>
        <v>56</v>
      </c>
      <c r="E10320" s="5">
        <f>IF(A10320=0,0,A10320*LABOR_HRS_WK_TOM*SEASON_WEEKS*(1+DIM_PCT_TOM)^A10320)</f>
        <v>5639.285028711136</v>
      </c>
      <c r="F10320" s="5">
        <f>IF(B10320=0,0,B10320*LABOR_HRS_WK_CAR*SEASON_WEEKS*(1+DIM_PCT_CAR)^B10320)</f>
        <v>776.02531320030891</v>
      </c>
      <c r="G10320" s="5">
        <f>IF(C10320=0,0,C10320*LABOR_HRS_WK_MES*SEASON_WEEKS*(1+DIM_PCT_MES)^C10320)</f>
        <v>1455.139134447498</v>
      </c>
      <c r="H10320" s="5">
        <f>E10320+F10320+G10320</f>
        <v>7870.4494763589428</v>
      </c>
      <c r="I10320" s="5">
        <f>MIN(H10320,FARMER_HRS)</f>
        <v>720</v>
      </c>
      <c r="J10320" s="5">
        <f>MAX(0,H10320-FARMER_HRS)</f>
        <v>7150.4494763589428</v>
      </c>
      <c r="K10320" s="2">
        <f>I10320*FARMER_RATE+J10320*TEMP_WORKER_RATE</f>
        <v>149139.74785345385</v>
      </c>
      <c r="L10320" s="2">
        <f>A10320*PRICE_TOM+B10320*PRICE_CAR+C10320*PRICE_MES</f>
        <v>232398</v>
      </c>
      <c r="M10320" s="2">
        <f>A10320*FERT_BED_TOM+B10320*FERT_BED_CAR+C10320*FERT_BED_MES</f>
        <v>41800</v>
      </c>
      <c r="N10320" s="6">
        <f>IF(AND(D10320&lt;=TOTAL_BEDS,J10320&lt;=TEMP_WORKER_MAX*TEMP_WORKER_HRS),1,0)</f>
        <v>0</v>
      </c>
      <c r="O10320" s="2">
        <f>L10320-M10320-K10320-FIXED_COSTS</f>
        <v>21458.252146546147</v>
      </c>
      <c r="P10320" s="2">
        <f>IF(N10320=1,O10320,"")</f>
      </c>
    </row>
    <row r="10321">
      <c r="A10321" s="6">
        <v>15</v>
      </c>
      <c r="B10321" s="6">
        <v>17</v>
      </c>
      <c r="C10321" s="6">
        <v>25</v>
      </c>
      <c r="D10321" s="6">
        <f>A10321+B10321+C10321</f>
        <v>57</v>
      </c>
      <c r="E10321" s="5">
        <f>IF(A10321=0,0,A10321*LABOR_HRS_WK_TOM*SEASON_WEEKS*(1+DIM_PCT_TOM)^A10321)</f>
        <v>5639.285028711136</v>
      </c>
      <c r="F10321" s="5">
        <f>IF(B10321=0,0,B10321*LABOR_HRS_WK_CAR*SEASON_WEEKS*(1+DIM_PCT_CAR)^B10321)</f>
        <v>776.02531320030891</v>
      </c>
      <c r="G10321" s="5">
        <f>IF(C10321=0,0,C10321*LABOR_HRS_WK_MES*SEASON_WEEKS*(1+DIM_PCT_MES)^C10321)</f>
        <v>1534.7170558625955</v>
      </c>
      <c r="H10321" s="5">
        <f>E10321+F10321+G10321</f>
        <v>7950.0273977740408</v>
      </c>
      <c r="I10321" s="5">
        <f>MIN(H10321,FARMER_HRS)</f>
        <v>720</v>
      </c>
      <c r="J10321" s="5">
        <f>MAX(0,H10321-FARMER_HRS)</f>
        <v>7230.0273977740408</v>
      </c>
      <c r="K10321" s="2">
        <f>I10321*FARMER_RATE+J10321*TEMP_WORKER_RATE</f>
        <v>150521.30898913264</v>
      </c>
      <c r="L10321" s="2">
        <f>A10321*PRICE_TOM+B10321*PRICE_CAR+C10321*PRICE_MES</f>
        <v>235098</v>
      </c>
      <c r="M10321" s="2">
        <f>A10321*FERT_BED_TOM+B10321*FERT_BED_CAR+C10321*FERT_BED_MES</f>
        <v>42680</v>
      </c>
      <c r="N10321" s="6">
        <f>IF(AND(D10321&lt;=TOTAL_BEDS,J10321&lt;=TEMP_WORKER_MAX*TEMP_WORKER_HRS),1,0)</f>
        <v>0</v>
      </c>
      <c r="O10321" s="2">
        <f>L10321-M10321-K10321-FIXED_COSTS</f>
        <v>21896.691010867362</v>
      </c>
      <c r="P10321" s="2">
        <f>IF(N10321=1,O10321,"")</f>
      </c>
    </row>
    <row r="10322">
      <c r="A10322" s="6">
        <v>15</v>
      </c>
      <c r="B10322" s="6">
        <v>17</v>
      </c>
      <c r="C10322" s="6">
        <v>26</v>
      </c>
      <c r="D10322" s="6">
        <f>A10322+B10322+C10322</f>
        <v>58</v>
      </c>
      <c r="E10322" s="5">
        <f>IF(A10322=0,0,A10322*LABOR_HRS_WK_TOM*SEASON_WEEKS*(1+DIM_PCT_TOM)^A10322)</f>
        <v>5639.285028711136</v>
      </c>
      <c r="F10322" s="5">
        <f>IF(B10322=0,0,B10322*LABOR_HRS_WK_CAR*SEASON_WEEKS*(1+DIM_PCT_CAR)^B10322)</f>
        <v>776.02531320030891</v>
      </c>
      <c r="G10322" s="5">
        <f>IF(C10322=0,0,C10322*LABOR_HRS_WK_MES*SEASON_WEEKS*(1+DIM_PCT_MES)^C10322)</f>
        <v>1616.0570598233128</v>
      </c>
      <c r="H10322" s="5">
        <f>E10322+F10322+G10322</f>
        <v>8031.3674017347576</v>
      </c>
      <c r="I10322" s="5">
        <f>MIN(H10322,FARMER_HRS)</f>
        <v>720</v>
      </c>
      <c r="J10322" s="5">
        <f>MAX(0,H10322-FARMER_HRS)</f>
        <v>7311.3674017347576</v>
      </c>
      <c r="K10322" s="2">
        <f>I10322*FARMER_RATE+J10322*TEMP_WORKER_RATE</f>
        <v>151933.46183567288</v>
      </c>
      <c r="L10322" s="2">
        <f>A10322*PRICE_TOM+B10322*PRICE_CAR+C10322*PRICE_MES</f>
        <v>237798</v>
      </c>
      <c r="M10322" s="2">
        <f>A10322*FERT_BED_TOM+B10322*FERT_BED_CAR+C10322*FERT_BED_MES</f>
        <v>43560</v>
      </c>
      <c r="N10322" s="6">
        <f>IF(AND(D10322&lt;=TOTAL_BEDS,J10322&lt;=TEMP_WORKER_MAX*TEMP_WORKER_HRS),1,0)</f>
        <v>0</v>
      </c>
      <c r="O10322" s="2">
        <f>L10322-M10322-K10322-FIXED_COSTS</f>
        <v>22304.538164327125</v>
      </c>
      <c r="P10322" s="2">
        <f>IF(N10322=1,O10322,"")</f>
      </c>
    </row>
    <row r="10323">
      <c r="A10323" s="6">
        <v>15</v>
      </c>
      <c r="B10323" s="6">
        <v>17</v>
      </c>
      <c r="C10323" s="6">
        <v>27</v>
      </c>
      <c r="D10323" s="6">
        <f>A10323+B10323+C10323</f>
        <v>59</v>
      </c>
      <c r="E10323" s="5">
        <f>IF(A10323=0,0,A10323*LABOR_HRS_WK_TOM*SEASON_WEEKS*(1+DIM_PCT_TOM)^A10323)</f>
        <v>5639.285028711136</v>
      </c>
      <c r="F10323" s="5">
        <f>IF(B10323=0,0,B10323*LABOR_HRS_WK_CAR*SEASON_WEEKS*(1+DIM_PCT_CAR)^B10323)</f>
        <v>776.02531320030891</v>
      </c>
      <c r="G10323" s="5">
        <f>IF(C10323=0,0,C10323*LABOR_HRS_WK_MES*SEASON_WEEKS*(1+DIM_PCT_MES)^C10323)</f>
        <v>1699.19076434307</v>
      </c>
      <c r="H10323" s="5">
        <f>E10323+F10323+G10323</f>
        <v>8114.5011062545145</v>
      </c>
      <c r="I10323" s="5">
        <f>MIN(H10323,FARMER_HRS)</f>
        <v>720</v>
      </c>
      <c r="J10323" s="5">
        <f>MAX(0,H10323-FARMER_HRS)</f>
        <v>7394.5011062545145</v>
      </c>
      <c r="K10323" s="2">
        <f>I10323*FARMER_RATE+J10323*TEMP_WORKER_RATE</f>
        <v>153376.75531691866</v>
      </c>
      <c r="L10323" s="2">
        <f>A10323*PRICE_TOM+B10323*PRICE_CAR+C10323*PRICE_MES</f>
        <v>240498</v>
      </c>
      <c r="M10323" s="2">
        <f>A10323*FERT_BED_TOM+B10323*FERT_BED_CAR+C10323*FERT_BED_MES</f>
        <v>44440</v>
      </c>
      <c r="N10323" s="6">
        <f>IF(AND(D10323&lt;=TOTAL_BEDS,J10323&lt;=TEMP_WORKER_MAX*TEMP_WORKER_HRS),1,0)</f>
        <v>0</v>
      </c>
      <c r="O10323" s="2">
        <f>L10323-M10323-K10323-FIXED_COSTS</f>
        <v>22681.244683081342</v>
      </c>
      <c r="P10323" s="2">
        <f>IF(N10323=1,O10323,"")</f>
      </c>
    </row>
    <row r="10324">
      <c r="A10324" s="6">
        <v>15</v>
      </c>
      <c r="B10324" s="6">
        <v>17</v>
      </c>
      <c r="C10324" s="6">
        <v>28</v>
      </c>
      <c r="D10324" s="6">
        <f>A10324+B10324+C10324</f>
        <v>60</v>
      </c>
      <c r="E10324" s="5">
        <f>IF(A10324=0,0,A10324*LABOR_HRS_WK_TOM*SEASON_WEEKS*(1+DIM_PCT_TOM)^A10324)</f>
        <v>5639.285028711136</v>
      </c>
      <c r="F10324" s="5">
        <f>IF(B10324=0,0,B10324*LABOR_HRS_WK_CAR*SEASON_WEEKS*(1+DIM_PCT_CAR)^B10324)</f>
        <v>776.02531320030891</v>
      </c>
      <c r="G10324" s="5">
        <f>IF(C10324=0,0,C10324*LABOR_HRS_WK_MES*SEASON_WEEKS*(1+DIM_PCT_MES)^C10324)</f>
        <v>1784.1503025602233</v>
      </c>
      <c r="H10324" s="5">
        <f>E10324+F10324+G10324</f>
        <v>8199.4606444716683</v>
      </c>
      <c r="I10324" s="5">
        <f>MIN(H10324,FARMER_HRS)</f>
        <v>720</v>
      </c>
      <c r="J10324" s="5">
        <f>MAX(0,H10324-FARMER_HRS)</f>
        <v>7479.4606444716683</v>
      </c>
      <c r="K10324" s="2">
        <f>I10324*FARMER_RATE+J10324*TEMP_WORKER_RATE</f>
        <v>154851.74729985534</v>
      </c>
      <c r="L10324" s="2">
        <f>A10324*PRICE_TOM+B10324*PRICE_CAR+C10324*PRICE_MES</f>
        <v>243198</v>
      </c>
      <c r="M10324" s="2">
        <f>A10324*FERT_BED_TOM+B10324*FERT_BED_CAR+C10324*FERT_BED_MES</f>
        <v>45320</v>
      </c>
      <c r="N10324" s="6">
        <f>IF(AND(D10324&lt;=TOTAL_BEDS,J10324&lt;=TEMP_WORKER_MAX*TEMP_WORKER_HRS),1,0)</f>
        <v>0</v>
      </c>
      <c r="O10324" s="2">
        <f>L10324-M10324-K10324-FIXED_COSTS</f>
        <v>23026.252700144658</v>
      </c>
      <c r="P10324" s="2">
        <f>IF(N10324=1,O10324,"")</f>
      </c>
    </row>
    <row r="10325">
      <c r="A10325" s="6">
        <v>15</v>
      </c>
      <c r="B10325" s="6">
        <v>17</v>
      </c>
      <c r="C10325" s="6">
        <v>29</v>
      </c>
      <c r="D10325" s="6">
        <f>A10325+B10325+C10325</f>
        <v>61</v>
      </c>
      <c r="E10325" s="5">
        <f>IF(A10325=0,0,A10325*LABOR_HRS_WK_TOM*SEASON_WEEKS*(1+DIM_PCT_TOM)^A10325)</f>
        <v>5639.285028711136</v>
      </c>
      <c r="F10325" s="5">
        <f>IF(B10325=0,0,B10325*LABOR_HRS_WK_CAR*SEASON_WEEKS*(1+DIM_PCT_CAR)^B10325)</f>
        <v>776.02531320030891</v>
      </c>
      <c r="G10325" s="5">
        <f>IF(C10325=0,0,C10325*LABOR_HRS_WK_MES*SEASON_WEEKS*(1+DIM_PCT_MES)^C10325)</f>
        <v>1870.9683306758766</v>
      </c>
      <c r="H10325" s="5">
        <f>E10325+F10325+G10325</f>
        <v>8286.2786725873211</v>
      </c>
      <c r="I10325" s="5">
        <f>MIN(H10325,FARMER_HRS)</f>
        <v>720</v>
      </c>
      <c r="J10325" s="5">
        <f>MAX(0,H10325-FARMER_HRS)</f>
        <v>7566.2786725873211</v>
      </c>
      <c r="K10325" s="2">
        <f>I10325*FARMER_RATE+J10325*TEMP_WORKER_RATE</f>
        <v>156359.00473241878</v>
      </c>
      <c r="L10325" s="2">
        <f>A10325*PRICE_TOM+B10325*PRICE_CAR+C10325*PRICE_MES</f>
        <v>245898</v>
      </c>
      <c r="M10325" s="2">
        <f>A10325*FERT_BED_TOM+B10325*FERT_BED_CAR+C10325*FERT_BED_MES</f>
        <v>46200</v>
      </c>
      <c r="N10325" s="6">
        <f>IF(AND(D10325&lt;=TOTAL_BEDS,J10325&lt;=TEMP_WORKER_MAX*TEMP_WORKER_HRS),1,0)</f>
        <v>0</v>
      </c>
      <c r="O10325" s="2">
        <f>L10325-M10325-K10325-FIXED_COSTS</f>
        <v>23338.995267581224</v>
      </c>
      <c r="P10325" s="2">
        <f>IF(N10325=1,O10325,"")</f>
      </c>
    </row>
    <row r="10326">
      <c r="A10326" s="6">
        <v>15</v>
      </c>
      <c r="B10326" s="6">
        <v>17</v>
      </c>
      <c r="C10326" s="6">
        <v>30</v>
      </c>
      <c r="D10326" s="6">
        <f>A10326+B10326+C10326</f>
        <v>62</v>
      </c>
      <c r="E10326" s="5">
        <f>IF(A10326=0,0,A10326*LABOR_HRS_WK_TOM*SEASON_WEEKS*(1+DIM_PCT_TOM)^A10326)</f>
        <v>5639.285028711136</v>
      </c>
      <c r="F10326" s="5">
        <f>IF(B10326=0,0,B10326*LABOR_HRS_WK_CAR*SEASON_WEEKS*(1+DIM_PCT_CAR)^B10326)</f>
        <v>776.02531320030891</v>
      </c>
      <c r="G10326" s="5">
        <f>IF(C10326=0,0,C10326*LABOR_HRS_WK_MES*SEASON_WEEKS*(1+DIM_PCT_MES)^C10326)</f>
        <v>1959.6780360096466</v>
      </c>
      <c r="H10326" s="5">
        <f>E10326+F10326+G10326</f>
        <v>8374.9883779210923</v>
      </c>
      <c r="I10326" s="5">
        <f>MIN(H10326,FARMER_HRS)</f>
        <v>720</v>
      </c>
      <c r="J10326" s="5">
        <f>MAX(0,H10326-FARMER_HRS)</f>
        <v>7654.9883779210923</v>
      </c>
      <c r="K10326" s="2">
        <f>I10326*FARMER_RATE+J10326*TEMP_WORKER_RATE</f>
        <v>157899.1037833523</v>
      </c>
      <c r="L10326" s="2">
        <f>A10326*PRICE_TOM+B10326*PRICE_CAR+C10326*PRICE_MES</f>
        <v>248598</v>
      </c>
      <c r="M10326" s="2">
        <f>A10326*FERT_BED_TOM+B10326*FERT_BED_CAR+C10326*FERT_BED_MES</f>
        <v>47080</v>
      </c>
      <c r="N10326" s="6">
        <f>IF(AND(D10326&lt;=TOTAL_BEDS,J10326&lt;=TEMP_WORKER_MAX*TEMP_WORKER_HRS),1,0)</f>
        <v>0</v>
      </c>
      <c r="O10326" s="2">
        <f>L10326-M10326-K10326-FIXED_COSTS</f>
        <v>23618.8962166477</v>
      </c>
      <c r="P10326" s="2">
        <f>IF(N10326=1,O10326,"")</f>
      </c>
    </row>
    <row r="10327">
      <c r="A10327" s="6">
        <v>15</v>
      </c>
      <c r="B10327" s="6">
        <v>18</v>
      </c>
      <c r="C10327" s="6">
        <v>0</v>
      </c>
      <c r="D10327" s="6">
        <f>A10327+B10327+C10327</f>
        <v>33</v>
      </c>
      <c r="E10327" s="5">
        <f>IF(A10327=0,0,A10327*LABOR_HRS_WK_TOM*SEASON_WEEKS*(1+DIM_PCT_TOM)^A10327)</f>
        <v>5639.285028711136</v>
      </c>
      <c r="F10327" s="5">
        <f>IF(B10327=0,0,B10327*LABOR_HRS_WK_CAR*SEASON_WEEKS*(1+DIM_PCT_CAR)^B10327)</f>
        <v>842.21570756151152</v>
      </c>
      <c r="G10327" s="5">
        <f>IF(C10327=0,0,C10327*LABOR_HRS_WK_MES*SEASON_WEEKS*(1+DIM_PCT_MES)^C10327)</f>
        <v>0</v>
      </c>
      <c r="H10327" s="5">
        <f>E10327+F10327+G10327</f>
        <v>6481.5007362726474</v>
      </c>
      <c r="I10327" s="5">
        <f>MIN(H10327,FARMER_HRS)</f>
        <v>720</v>
      </c>
      <c r="J10327" s="5">
        <f>MAX(0,H10327-FARMER_HRS)</f>
        <v>5761.5007362726474</v>
      </c>
      <c r="K10327" s="2">
        <f>I10327*FARMER_RATE+J10327*TEMP_WORKER_RATE</f>
        <v>125026.0544491779</v>
      </c>
      <c r="L10327" s="2">
        <f>A10327*PRICE_TOM+B10327*PRICE_CAR+C10327*PRICE_MES</f>
        <v>169692</v>
      </c>
      <c r="M10327" s="2">
        <f>A10327*FERT_BED_TOM+B10327*FERT_BED_CAR+C10327*FERT_BED_MES</f>
        <v>21120</v>
      </c>
      <c r="N10327" s="6">
        <f>IF(AND(D10327&lt;=TOTAL_BEDS,J10327&lt;=TEMP_WORKER_MAX*TEMP_WORKER_HRS),1,0)</f>
        <v>0</v>
      </c>
      <c r="O10327" s="2">
        <f>L10327-M10327-K10327-FIXED_COSTS</f>
        <v>3545.9455508221</v>
      </c>
      <c r="P10327" s="2">
        <f>IF(N10327=1,O10327,"")</f>
      </c>
    </row>
    <row r="10328">
      <c r="A10328" s="6">
        <v>15</v>
      </c>
      <c r="B10328" s="6">
        <v>18</v>
      </c>
      <c r="C10328" s="6">
        <v>1</v>
      </c>
      <c r="D10328" s="6">
        <f>A10328+B10328+C10328</f>
        <v>34</v>
      </c>
      <c r="E10328" s="5">
        <f>IF(A10328=0,0,A10328*LABOR_HRS_WK_TOM*SEASON_WEEKS*(1+DIM_PCT_TOM)^A10328)</f>
        <v>5639.285028711136</v>
      </c>
      <c r="F10328" s="5">
        <f>IF(B10328=0,0,B10328*LABOR_HRS_WK_CAR*SEASON_WEEKS*(1+DIM_PCT_CAR)^B10328)</f>
        <v>842.21570756151152</v>
      </c>
      <c r="G10328" s="5">
        <f>IF(C10328=0,0,C10328*LABOR_HRS_WK_MES*SEASON_WEEKS*(1+DIM_PCT_MES)^C10328)</f>
        <v>45.5625</v>
      </c>
      <c r="H10328" s="5">
        <f>E10328+F10328+G10328</f>
        <v>6527.0632362726474</v>
      </c>
      <c r="I10328" s="5">
        <f>MIN(H10328,FARMER_HRS)</f>
        <v>720</v>
      </c>
      <c r="J10328" s="5">
        <f>MAX(0,H10328-FARMER_HRS)</f>
        <v>5807.0632362726474</v>
      </c>
      <c r="K10328" s="2">
        <f>I10328*FARMER_RATE+J10328*TEMP_WORKER_RATE</f>
        <v>125817.0700741779</v>
      </c>
      <c r="L10328" s="2">
        <f>A10328*PRICE_TOM+B10328*PRICE_CAR+C10328*PRICE_MES</f>
        <v>172392</v>
      </c>
      <c r="M10328" s="2">
        <f>A10328*FERT_BED_TOM+B10328*FERT_BED_CAR+C10328*FERT_BED_MES</f>
        <v>22000</v>
      </c>
      <c r="N10328" s="6">
        <f>IF(AND(D10328&lt;=TOTAL_BEDS,J10328&lt;=TEMP_WORKER_MAX*TEMP_WORKER_HRS),1,0)</f>
        <v>0</v>
      </c>
      <c r="O10328" s="2">
        <f>L10328-M10328-K10328-FIXED_COSTS</f>
        <v>4574.9299258221</v>
      </c>
      <c r="P10328" s="2">
        <f>IF(N10328=1,O10328,"")</f>
      </c>
    </row>
    <row r="10329">
      <c r="A10329" s="6">
        <v>15</v>
      </c>
      <c r="B10329" s="6">
        <v>18</v>
      </c>
      <c r="C10329" s="6">
        <v>2</v>
      </c>
      <c r="D10329" s="6">
        <f>A10329+B10329+C10329</f>
        <v>35</v>
      </c>
      <c r="E10329" s="5">
        <f>IF(A10329=0,0,A10329*LABOR_HRS_WK_TOM*SEASON_WEEKS*(1+DIM_PCT_TOM)^A10329)</f>
        <v>5639.285028711136</v>
      </c>
      <c r="F10329" s="5">
        <f>IF(B10329=0,0,B10329*LABOR_HRS_WK_CAR*SEASON_WEEKS*(1+DIM_PCT_CAR)^B10329)</f>
        <v>842.21570756151152</v>
      </c>
      <c r="G10329" s="5">
        <f>IF(C10329=0,0,C10329*LABOR_HRS_WK_MES*SEASON_WEEKS*(1+DIM_PCT_MES)^C10329)</f>
        <v>92.2640625</v>
      </c>
      <c r="H10329" s="5">
        <f>E10329+F10329+G10329</f>
        <v>6573.7647987726477</v>
      </c>
      <c r="I10329" s="5">
        <f>MIN(H10329,FARMER_HRS)</f>
        <v>720</v>
      </c>
      <c r="J10329" s="5">
        <f>MAX(0,H10329-FARMER_HRS)</f>
        <v>5853.7647987726477</v>
      </c>
      <c r="K10329" s="2">
        <f>I10329*FARMER_RATE+J10329*TEMP_WORKER_RATE</f>
        <v>126627.86108980291</v>
      </c>
      <c r="L10329" s="2">
        <f>A10329*PRICE_TOM+B10329*PRICE_CAR+C10329*PRICE_MES</f>
        <v>175092</v>
      </c>
      <c r="M10329" s="2">
        <f>A10329*FERT_BED_TOM+B10329*FERT_BED_CAR+C10329*FERT_BED_MES</f>
        <v>22880</v>
      </c>
      <c r="N10329" s="6">
        <f>IF(AND(D10329&lt;=TOTAL_BEDS,J10329&lt;=TEMP_WORKER_MAX*TEMP_WORKER_HRS),1,0)</f>
        <v>0</v>
      </c>
      <c r="O10329" s="2">
        <f>L10329-M10329-K10329-FIXED_COSTS</f>
        <v>5584.1389101970854</v>
      </c>
      <c r="P10329" s="2">
        <f>IF(N10329=1,O10329,"")</f>
      </c>
    </row>
    <row r="10330">
      <c r="A10330" s="6">
        <v>15</v>
      </c>
      <c r="B10330" s="6">
        <v>18</v>
      </c>
      <c r="C10330" s="6">
        <v>3</v>
      </c>
      <c r="D10330" s="6">
        <f>A10330+B10330+C10330</f>
        <v>36</v>
      </c>
      <c r="E10330" s="5">
        <f>IF(A10330=0,0,A10330*LABOR_HRS_WK_TOM*SEASON_WEEKS*(1+DIM_PCT_TOM)^A10330)</f>
        <v>5639.285028711136</v>
      </c>
      <c r="F10330" s="5">
        <f>IF(B10330=0,0,B10330*LABOR_HRS_WK_CAR*SEASON_WEEKS*(1+DIM_PCT_CAR)^B10330)</f>
        <v>842.21570756151152</v>
      </c>
      <c r="G10330" s="5">
        <f>IF(C10330=0,0,C10330*LABOR_HRS_WK_MES*SEASON_WEEKS*(1+DIM_PCT_MES)^C10330)</f>
        <v>140.12604492187498</v>
      </c>
      <c r="H10330" s="5">
        <f>E10330+F10330+G10330</f>
        <v>6621.6267811945227</v>
      </c>
      <c r="I10330" s="5">
        <f>MIN(H10330,FARMER_HRS)</f>
        <v>720</v>
      </c>
      <c r="J10330" s="5">
        <f>MAX(0,H10330-FARMER_HRS)</f>
        <v>5901.6267811945227</v>
      </c>
      <c r="K10330" s="2">
        <f>I10330*FARMER_RATE+J10330*TEMP_WORKER_RATE</f>
        <v>127458.79828462713</v>
      </c>
      <c r="L10330" s="2">
        <f>A10330*PRICE_TOM+B10330*PRICE_CAR+C10330*PRICE_MES</f>
        <v>177792</v>
      </c>
      <c r="M10330" s="2">
        <f>A10330*FERT_BED_TOM+B10330*FERT_BED_CAR+C10330*FERT_BED_MES</f>
        <v>23760</v>
      </c>
      <c r="N10330" s="6">
        <f>IF(AND(D10330&lt;=TOTAL_BEDS,J10330&lt;=TEMP_WORKER_MAX*TEMP_WORKER_HRS),1,0)</f>
        <v>0</v>
      </c>
      <c r="O10330" s="2">
        <f>L10330-M10330-K10330-FIXED_COSTS</f>
        <v>6573.2017153728666</v>
      </c>
      <c r="P10330" s="2">
        <f>IF(N10330=1,O10330,"")</f>
      </c>
    </row>
    <row r="10331">
      <c r="A10331" s="6">
        <v>15</v>
      </c>
      <c r="B10331" s="6">
        <v>18</v>
      </c>
      <c r="C10331" s="6">
        <v>4</v>
      </c>
      <c r="D10331" s="6">
        <f>A10331+B10331+C10331</f>
        <v>37</v>
      </c>
      <c r="E10331" s="5">
        <f>IF(A10331=0,0,A10331*LABOR_HRS_WK_TOM*SEASON_WEEKS*(1+DIM_PCT_TOM)^A10331)</f>
        <v>5639.285028711136</v>
      </c>
      <c r="F10331" s="5">
        <f>IF(B10331=0,0,B10331*LABOR_HRS_WK_CAR*SEASON_WEEKS*(1+DIM_PCT_CAR)^B10331)</f>
        <v>842.21570756151152</v>
      </c>
      <c r="G10331" s="5">
        <f>IF(C10331=0,0,C10331*LABOR_HRS_WK_MES*SEASON_WEEKS*(1+DIM_PCT_MES)^C10331)</f>
        <v>189.17016064453119</v>
      </c>
      <c r="H10331" s="5">
        <f>E10331+F10331+G10331</f>
        <v>6670.6708969171787</v>
      </c>
      <c r="I10331" s="5">
        <f>MIN(H10331,FARMER_HRS)</f>
        <v>720</v>
      </c>
      <c r="J10331" s="5">
        <f>MAX(0,H10331-FARMER_HRS)</f>
        <v>5950.6708969171787</v>
      </c>
      <c r="K10331" s="2">
        <f>I10331*FARMER_RATE+J10331*TEMP_WORKER_RATE</f>
        <v>128310.25862703435</v>
      </c>
      <c r="L10331" s="2">
        <f>A10331*PRICE_TOM+B10331*PRICE_CAR+C10331*PRICE_MES</f>
        <v>180492</v>
      </c>
      <c r="M10331" s="2">
        <f>A10331*FERT_BED_TOM+B10331*FERT_BED_CAR+C10331*FERT_BED_MES</f>
        <v>24640</v>
      </c>
      <c r="N10331" s="6">
        <f>IF(AND(D10331&lt;=TOTAL_BEDS,J10331&lt;=TEMP_WORKER_MAX*TEMP_WORKER_HRS),1,0)</f>
        <v>0</v>
      </c>
      <c r="O10331" s="2">
        <f>L10331-M10331-K10331-FIXED_COSTS</f>
        <v>7541.7413729656546</v>
      </c>
      <c r="P10331" s="2">
        <f>IF(N10331=1,O10331,"")</f>
      </c>
    </row>
    <row r="10332">
      <c r="A10332" s="6">
        <v>15</v>
      </c>
      <c r="B10332" s="6">
        <v>18</v>
      </c>
      <c r="C10332" s="6">
        <v>5</v>
      </c>
      <c r="D10332" s="6">
        <f>A10332+B10332+C10332</f>
        <v>38</v>
      </c>
      <c r="E10332" s="5">
        <f>IF(A10332=0,0,A10332*LABOR_HRS_WK_TOM*SEASON_WEEKS*(1+DIM_PCT_TOM)^A10332)</f>
        <v>5639.285028711136</v>
      </c>
      <c r="F10332" s="5">
        <f>IF(B10332=0,0,B10332*LABOR_HRS_WK_CAR*SEASON_WEEKS*(1+DIM_PCT_CAR)^B10332)</f>
        <v>842.21570756151152</v>
      </c>
      <c r="G10332" s="5">
        <f>IF(C10332=0,0,C10332*LABOR_HRS_WK_MES*SEASON_WEEKS*(1+DIM_PCT_MES)^C10332)</f>
        <v>239.41848456573481</v>
      </c>
      <c r="H10332" s="5">
        <f>E10332+F10332+G10332</f>
        <v>6720.919220838382</v>
      </c>
      <c r="I10332" s="5">
        <f>MIN(H10332,FARMER_HRS)</f>
        <v>720</v>
      </c>
      <c r="J10332" s="5">
        <f>MAX(0,H10332-FARMER_HRS)</f>
        <v>6000.919220838382</v>
      </c>
      <c r="K10332" s="2">
        <f>I10332*FARMER_RATE+J10332*TEMP_WORKER_RATE</f>
        <v>129182.62536177746</v>
      </c>
      <c r="L10332" s="2">
        <f>A10332*PRICE_TOM+B10332*PRICE_CAR+C10332*PRICE_MES</f>
        <v>183192</v>
      </c>
      <c r="M10332" s="2">
        <f>A10332*FERT_BED_TOM+B10332*FERT_BED_CAR+C10332*FERT_BED_MES</f>
        <v>25520</v>
      </c>
      <c r="N10332" s="6">
        <f>IF(AND(D10332&lt;=TOTAL_BEDS,J10332&lt;=TEMP_WORKER_MAX*TEMP_WORKER_HRS),1,0)</f>
        <v>0</v>
      </c>
      <c r="O10332" s="2">
        <f>L10332-M10332-K10332-FIXED_COSTS</f>
        <v>8489.3746382225363</v>
      </c>
      <c r="P10332" s="2">
        <f>IF(N10332=1,O10332,"")</f>
      </c>
    </row>
    <row r="10333">
      <c r="A10333" s="6">
        <v>15</v>
      </c>
      <c r="B10333" s="6">
        <v>18</v>
      </c>
      <c r="C10333" s="6">
        <v>6</v>
      </c>
      <c r="D10333" s="6">
        <f>A10333+B10333+C10333</f>
        <v>39</v>
      </c>
      <c r="E10333" s="5">
        <f>IF(A10333=0,0,A10333*LABOR_HRS_WK_TOM*SEASON_WEEKS*(1+DIM_PCT_TOM)^A10333)</f>
        <v>5639.285028711136</v>
      </c>
      <c r="F10333" s="5">
        <f>IF(B10333=0,0,B10333*LABOR_HRS_WK_CAR*SEASON_WEEKS*(1+DIM_PCT_CAR)^B10333)</f>
        <v>842.21570756151152</v>
      </c>
      <c r="G10333" s="5">
        <f>IF(C10333=0,0,C10333*LABOR_HRS_WK_MES*SEASON_WEEKS*(1+DIM_PCT_MES)^C10333)</f>
        <v>290.89345874736773</v>
      </c>
      <c r="H10333" s="5">
        <f>E10333+F10333+G10333</f>
        <v>6772.3941950200151</v>
      </c>
      <c r="I10333" s="5">
        <f>MIN(H10333,FARMER_HRS)</f>
        <v>720</v>
      </c>
      <c r="J10333" s="5">
        <f>MAX(0,H10333-FARMER_HRS)</f>
        <v>6052.3941950200151</v>
      </c>
      <c r="K10333" s="2">
        <f>I10333*FARMER_RATE+J10333*TEMP_WORKER_RATE</f>
        <v>130076.28810798637</v>
      </c>
      <c r="L10333" s="2">
        <f>A10333*PRICE_TOM+B10333*PRICE_CAR+C10333*PRICE_MES</f>
        <v>185892</v>
      </c>
      <c r="M10333" s="2">
        <f>A10333*FERT_BED_TOM+B10333*FERT_BED_CAR+C10333*FERT_BED_MES</f>
        <v>26400</v>
      </c>
      <c r="N10333" s="6">
        <f>IF(AND(D10333&lt;=TOTAL_BEDS,J10333&lt;=TEMP_WORKER_MAX*TEMP_WORKER_HRS),1,0)</f>
        <v>0</v>
      </c>
      <c r="O10333" s="2">
        <f>L10333-M10333-K10333-FIXED_COSTS</f>
        <v>9415.7118920136272</v>
      </c>
      <c r="P10333" s="2">
        <f>IF(N10333=1,O10333,"")</f>
      </c>
    </row>
    <row r="10334">
      <c r="A10334" s="6">
        <v>15</v>
      </c>
      <c r="B10334" s="6">
        <v>18</v>
      </c>
      <c r="C10334" s="6">
        <v>7</v>
      </c>
      <c r="D10334" s="6">
        <f>A10334+B10334+C10334</f>
        <v>40</v>
      </c>
      <c r="E10334" s="5">
        <f>IF(A10334=0,0,A10334*LABOR_HRS_WK_TOM*SEASON_WEEKS*(1+DIM_PCT_TOM)^A10334)</f>
        <v>5639.285028711136</v>
      </c>
      <c r="F10334" s="5">
        <f>IF(B10334=0,0,B10334*LABOR_HRS_WK_CAR*SEASON_WEEKS*(1+DIM_PCT_CAR)^B10334)</f>
        <v>842.21570756151152</v>
      </c>
      <c r="G10334" s="5">
        <f>IF(C10334=0,0,C10334*LABOR_HRS_WK_MES*SEASON_WEEKS*(1+DIM_PCT_MES)^C10334)</f>
        <v>343.61789814532818</v>
      </c>
      <c r="H10334" s="5">
        <f>E10334+F10334+G10334</f>
        <v>6825.118634417976</v>
      </c>
      <c r="I10334" s="5">
        <f>MIN(H10334,FARMER_HRS)</f>
        <v>720</v>
      </c>
      <c r="J10334" s="5">
        <f>MAX(0,H10334-FARMER_HRS)</f>
        <v>6105.118634417976</v>
      </c>
      <c r="K10334" s="2">
        <f>I10334*FARMER_RATE+J10334*TEMP_WORKER_RATE</f>
        <v>130991.64295864542</v>
      </c>
      <c r="L10334" s="2">
        <f>A10334*PRICE_TOM+B10334*PRICE_CAR+C10334*PRICE_MES</f>
        <v>188592</v>
      </c>
      <c r="M10334" s="2">
        <f>A10334*FERT_BED_TOM+B10334*FERT_BED_CAR+C10334*FERT_BED_MES</f>
        <v>27280</v>
      </c>
      <c r="N10334" s="6">
        <f>IF(AND(D10334&lt;=TOTAL_BEDS,J10334&lt;=TEMP_WORKER_MAX*TEMP_WORKER_HRS),1,0)</f>
        <v>0</v>
      </c>
      <c r="O10334" s="2">
        <f>L10334-M10334-K10334-FIXED_COSTS</f>
        <v>10320.357041354582</v>
      </c>
      <c r="P10334" s="2">
        <f>IF(N10334=1,O10334,"")</f>
      </c>
    </row>
    <row r="10335">
      <c r="A10335" s="6">
        <v>15</v>
      </c>
      <c r="B10335" s="6">
        <v>18</v>
      </c>
      <c r="C10335" s="6">
        <v>8</v>
      </c>
      <c r="D10335" s="6">
        <f>A10335+B10335+C10335</f>
        <v>41</v>
      </c>
      <c r="E10335" s="5">
        <f>IF(A10335=0,0,A10335*LABOR_HRS_WK_TOM*SEASON_WEEKS*(1+DIM_PCT_TOM)^A10335)</f>
        <v>5639.285028711136</v>
      </c>
      <c r="F10335" s="5">
        <f>IF(B10335=0,0,B10335*LABOR_HRS_WK_CAR*SEASON_WEEKS*(1+DIM_PCT_CAR)^B10335)</f>
        <v>842.21570756151152</v>
      </c>
      <c r="G10335" s="5">
        <f>IF(C10335=0,0,C10335*LABOR_HRS_WK_MES*SEASON_WEEKS*(1+DIM_PCT_MES)^C10335)</f>
        <v>397.61499642530833</v>
      </c>
      <c r="H10335" s="5">
        <f>E10335+F10335+G10335</f>
        <v>6879.1157326979555</v>
      </c>
      <c r="I10335" s="5">
        <f>MIN(H10335,FARMER_HRS)</f>
        <v>720</v>
      </c>
      <c r="J10335" s="5">
        <f>MAX(0,H10335-FARMER_HRS)</f>
        <v>6159.1157326979555</v>
      </c>
      <c r="K10335" s="2">
        <f>I10335*FARMER_RATE+J10335*TEMP_WORKER_RATE</f>
        <v>131929.09258156171</v>
      </c>
      <c r="L10335" s="2">
        <f>A10335*PRICE_TOM+B10335*PRICE_CAR+C10335*PRICE_MES</f>
        <v>191292</v>
      </c>
      <c r="M10335" s="2">
        <f>A10335*FERT_BED_TOM+B10335*FERT_BED_CAR+C10335*FERT_BED_MES</f>
        <v>28160</v>
      </c>
      <c r="N10335" s="6">
        <f>IF(AND(D10335&lt;=TOTAL_BEDS,J10335&lt;=TEMP_WORKER_MAX*TEMP_WORKER_HRS),1,0)</f>
        <v>0</v>
      </c>
      <c r="O10335" s="2">
        <f>L10335-M10335-K10335-FIXED_COSTS</f>
        <v>11202.907418438292</v>
      </c>
      <c r="P10335" s="2">
        <f>IF(N10335=1,O10335,"")</f>
      </c>
    </row>
    <row r="10336">
      <c r="A10336" s="6">
        <v>15</v>
      </c>
      <c r="B10336" s="6">
        <v>18</v>
      </c>
      <c r="C10336" s="6">
        <v>9</v>
      </c>
      <c r="D10336" s="6">
        <f>A10336+B10336+C10336</f>
        <v>42</v>
      </c>
      <c r="E10336" s="5">
        <f>IF(A10336=0,0,A10336*LABOR_HRS_WK_TOM*SEASON_WEEKS*(1+DIM_PCT_TOM)^A10336)</f>
        <v>5639.285028711136</v>
      </c>
      <c r="F10336" s="5">
        <f>IF(B10336=0,0,B10336*LABOR_HRS_WK_CAR*SEASON_WEEKS*(1+DIM_PCT_CAR)^B10336)</f>
        <v>842.21570756151152</v>
      </c>
      <c r="G10336" s="5">
        <f>IF(C10336=0,0,C10336*LABOR_HRS_WK_MES*SEASON_WEEKS*(1+DIM_PCT_MES)^C10336)</f>
        <v>452.90833186570273</v>
      </c>
      <c r="H10336" s="5">
        <f>E10336+F10336+G10336</f>
        <v>6934.40906813835</v>
      </c>
      <c r="I10336" s="5">
        <f>MIN(H10336,FARMER_HRS)</f>
        <v>720</v>
      </c>
      <c r="J10336" s="5">
        <f>MAX(0,H10336-FARMER_HRS)</f>
        <v>6214.40906813835</v>
      </c>
      <c r="K10336" s="2">
        <f>I10336*FARMER_RATE+J10336*TEMP_WORKER_RATE</f>
        <v>132889.04632184637</v>
      </c>
      <c r="L10336" s="2">
        <f>A10336*PRICE_TOM+B10336*PRICE_CAR+C10336*PRICE_MES</f>
        <v>193992</v>
      </c>
      <c r="M10336" s="2">
        <f>A10336*FERT_BED_TOM+B10336*FERT_BED_CAR+C10336*FERT_BED_MES</f>
        <v>29040</v>
      </c>
      <c r="N10336" s="6">
        <f>IF(AND(D10336&lt;=TOTAL_BEDS,J10336&lt;=TEMP_WORKER_MAX*TEMP_WORKER_HRS),1,0)</f>
        <v>0</v>
      </c>
      <c r="O10336" s="2">
        <f>L10336-M10336-K10336-FIXED_COSTS</f>
        <v>12062.95367815363</v>
      </c>
      <c r="P10336" s="2">
        <f>IF(N10336=1,O10336,"")</f>
      </c>
    </row>
    <row r="10337">
      <c r="A10337" s="6">
        <v>15</v>
      </c>
      <c r="B10337" s="6">
        <v>18</v>
      </c>
      <c r="C10337" s="6">
        <v>10</v>
      </c>
      <c r="D10337" s="6">
        <f>A10337+B10337+C10337</f>
        <v>43</v>
      </c>
      <c r="E10337" s="5">
        <f>IF(A10337=0,0,A10337*LABOR_HRS_WK_TOM*SEASON_WEEKS*(1+DIM_PCT_TOM)^A10337)</f>
        <v>5639.285028711136</v>
      </c>
      <c r="F10337" s="5">
        <f>IF(B10337=0,0,B10337*LABOR_HRS_WK_CAR*SEASON_WEEKS*(1+DIM_PCT_CAR)^B10337)</f>
        <v>842.21570756151152</v>
      </c>
      <c r="G10337" s="5">
        <f>IF(C10337=0,0,C10337*LABOR_HRS_WK_MES*SEASON_WEEKS*(1+DIM_PCT_MES)^C10337)</f>
        <v>509.52187334891551</v>
      </c>
      <c r="H10337" s="5">
        <f>E10337+F10337+G10337</f>
        <v>6991.0226096215629</v>
      </c>
      <c r="I10337" s="5">
        <f>MIN(H10337,FARMER_HRS)</f>
        <v>720</v>
      </c>
      <c r="J10337" s="5">
        <f>MAX(0,H10337-FARMER_HRS)</f>
        <v>6271.0226096215629</v>
      </c>
      <c r="K10337" s="2">
        <f>I10337*FARMER_RATE+J10337*TEMP_WORKER_RATE</f>
        <v>133871.9203059299</v>
      </c>
      <c r="L10337" s="2">
        <f>A10337*PRICE_TOM+B10337*PRICE_CAR+C10337*PRICE_MES</f>
        <v>196692</v>
      </c>
      <c r="M10337" s="2">
        <f>A10337*FERT_BED_TOM+B10337*FERT_BED_CAR+C10337*FERT_BED_MES</f>
        <v>29920</v>
      </c>
      <c r="N10337" s="6">
        <f>IF(AND(D10337&lt;=TOTAL_BEDS,J10337&lt;=TEMP_WORKER_MAX*TEMP_WORKER_HRS),1,0)</f>
        <v>0</v>
      </c>
      <c r="O10337" s="2">
        <f>L10337-M10337-K10337-FIXED_COSTS</f>
        <v>12900.079694070097</v>
      </c>
      <c r="P10337" s="2">
        <f>IF(N10337=1,O10337,"")</f>
      </c>
    </row>
    <row r="10338">
      <c r="A10338" s="6">
        <v>15</v>
      </c>
      <c r="B10338" s="6">
        <v>18</v>
      </c>
      <c r="C10338" s="6">
        <v>11</v>
      </c>
      <c r="D10338" s="6">
        <f>A10338+B10338+C10338</f>
        <v>44</v>
      </c>
      <c r="E10338" s="5">
        <f>IF(A10338=0,0,A10338*LABOR_HRS_WK_TOM*SEASON_WEEKS*(1+DIM_PCT_TOM)^A10338)</f>
        <v>5639.285028711136</v>
      </c>
      <c r="F10338" s="5">
        <f>IF(B10338=0,0,B10338*LABOR_HRS_WK_CAR*SEASON_WEEKS*(1+DIM_PCT_CAR)^B10338)</f>
        <v>842.21570756151152</v>
      </c>
      <c r="G10338" s="5">
        <f>IF(C10338=0,0,C10338*LABOR_HRS_WK_MES*SEASON_WEEKS*(1+DIM_PCT_MES)^C10338)</f>
        <v>567.47998644235463</v>
      </c>
      <c r="H10338" s="5">
        <f>E10338+F10338+G10338</f>
        <v>7048.9807227150022</v>
      </c>
      <c r="I10338" s="5">
        <f>MIN(H10338,FARMER_HRS)</f>
        <v>720</v>
      </c>
      <c r="J10338" s="5">
        <f>MAX(0,H10338-FARMER_HRS)</f>
        <v>6328.9807227150022</v>
      </c>
      <c r="K10338" s="2">
        <f>I10338*FARMER_RATE+J10338*TEMP_WORKER_RATE</f>
        <v>134878.13754713547</v>
      </c>
      <c r="L10338" s="2">
        <f>A10338*PRICE_TOM+B10338*PRICE_CAR+C10338*PRICE_MES</f>
        <v>199392</v>
      </c>
      <c r="M10338" s="2">
        <f>A10338*FERT_BED_TOM+B10338*FERT_BED_CAR+C10338*FERT_BED_MES</f>
        <v>30800</v>
      </c>
      <c r="N10338" s="6">
        <f>IF(AND(D10338&lt;=TOTAL_BEDS,J10338&lt;=TEMP_WORKER_MAX*TEMP_WORKER_HRS),1,0)</f>
        <v>0</v>
      </c>
      <c r="O10338" s="2">
        <f>L10338-M10338-K10338-FIXED_COSTS</f>
        <v>13713.86245286453</v>
      </c>
      <c r="P10338" s="2">
        <f>IF(N10338=1,O10338,"")</f>
      </c>
    </row>
    <row r="10339">
      <c r="A10339" s="6">
        <v>15</v>
      </c>
      <c r="B10339" s="6">
        <v>18</v>
      </c>
      <c r="C10339" s="6">
        <v>12</v>
      </c>
      <c r="D10339" s="6">
        <f>A10339+B10339+C10339</f>
        <v>45</v>
      </c>
      <c r="E10339" s="5">
        <f>IF(A10339=0,0,A10339*LABOR_HRS_WK_TOM*SEASON_WEEKS*(1+DIM_PCT_TOM)^A10339)</f>
        <v>5639.285028711136</v>
      </c>
      <c r="F10339" s="5">
        <f>IF(B10339=0,0,B10339*LABOR_HRS_WK_CAR*SEASON_WEEKS*(1+DIM_PCT_CAR)^B10339)</f>
        <v>842.21570756151152</v>
      </c>
      <c r="G10339" s="5">
        <f>IF(C10339=0,0,C10339*LABOR_HRS_WK_MES*SEASON_WEEKS*(1+DIM_PCT_MES)^C10339)</f>
        <v>626.807439570419</v>
      </c>
      <c r="H10339" s="5">
        <f>E10339+F10339+G10339</f>
        <v>7108.3081758430662</v>
      </c>
      <c r="I10339" s="5">
        <f>MIN(H10339,FARMER_HRS)</f>
        <v>720</v>
      </c>
      <c r="J10339" s="5">
        <f>MAX(0,H10339-FARMER_HRS)</f>
        <v>6388.3081758430662</v>
      </c>
      <c r="K10339" s="2">
        <f>I10339*FARMER_RATE+J10339*TEMP_WORKER_RATE</f>
        <v>135908.128052831</v>
      </c>
      <c r="L10339" s="2">
        <f>A10339*PRICE_TOM+B10339*PRICE_CAR+C10339*PRICE_MES</f>
        <v>202092</v>
      </c>
      <c r="M10339" s="2">
        <f>A10339*FERT_BED_TOM+B10339*FERT_BED_CAR+C10339*FERT_BED_MES</f>
        <v>31680</v>
      </c>
      <c r="N10339" s="6">
        <f>IF(AND(D10339&lt;=TOTAL_BEDS,J10339&lt;=TEMP_WORKER_MAX*TEMP_WORKER_HRS),1,0)</f>
        <v>0</v>
      </c>
      <c r="O10339" s="2">
        <f>L10339-M10339-K10339-FIXED_COSTS</f>
        <v>14503.871947169013</v>
      </c>
      <c r="P10339" s="2">
        <f>IF(N10339=1,O10339,"")</f>
      </c>
    </row>
    <row r="10340">
      <c r="A10340" s="6">
        <v>15</v>
      </c>
      <c r="B10340" s="6">
        <v>18</v>
      </c>
      <c r="C10340" s="6">
        <v>13</v>
      </c>
      <c r="D10340" s="6">
        <f>A10340+B10340+C10340</f>
        <v>46</v>
      </c>
      <c r="E10340" s="5">
        <f>IF(A10340=0,0,A10340*LABOR_HRS_WK_TOM*SEASON_WEEKS*(1+DIM_PCT_TOM)^A10340)</f>
        <v>5639.285028711136</v>
      </c>
      <c r="F10340" s="5">
        <f>IF(B10340=0,0,B10340*LABOR_HRS_WK_CAR*SEASON_WEEKS*(1+DIM_PCT_CAR)^B10340)</f>
        <v>842.21570756151152</v>
      </c>
      <c r="G10340" s="5">
        <f>IF(C10340=0,0,C10340*LABOR_HRS_WK_MES*SEASON_WEEKS*(1+DIM_PCT_MES)^C10340)</f>
        <v>687.52941027880331</v>
      </c>
      <c r="H10340" s="5">
        <f>E10340+F10340+G10340</f>
        <v>7169.03014655145</v>
      </c>
      <c r="I10340" s="5">
        <f>MIN(H10340,FARMER_HRS)</f>
        <v>720</v>
      </c>
      <c r="J10340" s="5">
        <f>MAX(0,H10340-FARMER_HRS)</f>
        <v>6449.03014655145</v>
      </c>
      <c r="K10340" s="2">
        <f>I10340*FARMER_RATE+J10340*TEMP_WORKER_RATE</f>
        <v>136962.32893318491</v>
      </c>
      <c r="L10340" s="2">
        <f>A10340*PRICE_TOM+B10340*PRICE_CAR+C10340*PRICE_MES</f>
        <v>204792</v>
      </c>
      <c r="M10340" s="2">
        <f>A10340*FERT_BED_TOM+B10340*FERT_BED_CAR+C10340*FERT_BED_MES</f>
        <v>32560</v>
      </c>
      <c r="N10340" s="6">
        <f>IF(AND(D10340&lt;=TOTAL_BEDS,J10340&lt;=TEMP_WORKER_MAX*TEMP_WORKER_HRS),1,0)</f>
        <v>0</v>
      </c>
      <c r="O10340" s="2">
        <f>L10340-M10340-K10340-FIXED_COSTS</f>
        <v>15269.671066815092</v>
      </c>
      <c r="P10340" s="2">
        <f>IF(N10340=1,O10340,"")</f>
      </c>
    </row>
    <row r="10341">
      <c r="A10341" s="6">
        <v>15</v>
      </c>
      <c r="B10341" s="6">
        <v>18</v>
      </c>
      <c r="C10341" s="6">
        <v>14</v>
      </c>
      <c r="D10341" s="6">
        <f>A10341+B10341+C10341</f>
        <v>47</v>
      </c>
      <c r="E10341" s="5">
        <f>IF(A10341=0,0,A10341*LABOR_HRS_WK_TOM*SEASON_WEEKS*(1+DIM_PCT_TOM)^A10341)</f>
        <v>5639.285028711136</v>
      </c>
      <c r="F10341" s="5">
        <f>IF(B10341=0,0,B10341*LABOR_HRS_WK_CAR*SEASON_WEEKS*(1+DIM_PCT_CAR)^B10341)</f>
        <v>842.21570756151152</v>
      </c>
      <c r="G10341" s="5">
        <f>IF(C10341=0,0,C10341*LABOR_HRS_WK_MES*SEASON_WEEKS*(1+DIM_PCT_MES)^C10341)</f>
        <v>749.67149159246435</v>
      </c>
      <c r="H10341" s="5">
        <f>E10341+F10341+G10341</f>
        <v>7231.1722278651114</v>
      </c>
      <c r="I10341" s="5">
        <f>MIN(H10341,FARMER_HRS)</f>
        <v>720</v>
      </c>
      <c r="J10341" s="5">
        <f>MAX(0,H10341-FARMER_HRS)</f>
        <v>6511.1722278651114</v>
      </c>
      <c r="K10341" s="2">
        <f>I10341*FARMER_RATE+J10341*TEMP_WORKER_RATE</f>
        <v>138041.18451154706</v>
      </c>
      <c r="L10341" s="2">
        <f>A10341*PRICE_TOM+B10341*PRICE_CAR+C10341*PRICE_MES</f>
        <v>207492</v>
      </c>
      <c r="M10341" s="2">
        <f>A10341*FERT_BED_TOM+B10341*FERT_BED_CAR+C10341*FERT_BED_MES</f>
        <v>33440</v>
      </c>
      <c r="N10341" s="6">
        <f>IF(AND(D10341&lt;=TOTAL_BEDS,J10341&lt;=TEMP_WORKER_MAX*TEMP_WORKER_HRS),1,0)</f>
        <v>0</v>
      </c>
      <c r="O10341" s="2">
        <f>L10341-M10341-K10341-FIXED_COSTS</f>
        <v>16010.815488452936</v>
      </c>
      <c r="P10341" s="2">
        <f>IF(N10341=1,O10341,"")</f>
      </c>
    </row>
    <row r="10342">
      <c r="A10342" s="6">
        <v>15</v>
      </c>
      <c r="B10342" s="6">
        <v>18</v>
      </c>
      <c r="C10342" s="6">
        <v>15</v>
      </c>
      <c r="D10342" s="6">
        <f>A10342+B10342+C10342</f>
        <v>48</v>
      </c>
      <c r="E10342" s="5">
        <f>IF(A10342=0,0,A10342*LABOR_HRS_WK_TOM*SEASON_WEEKS*(1+DIM_PCT_TOM)^A10342)</f>
        <v>5639.285028711136</v>
      </c>
      <c r="F10342" s="5">
        <f>IF(B10342=0,0,B10342*LABOR_HRS_WK_CAR*SEASON_WEEKS*(1+DIM_PCT_CAR)^B10342)</f>
        <v>842.21570756151152</v>
      </c>
      <c r="G10342" s="5">
        <f>IF(C10342=0,0,C10342*LABOR_HRS_WK_MES*SEASON_WEEKS*(1+DIM_PCT_MES)^C10342)</f>
        <v>813.25969846861074</v>
      </c>
      <c r="H10342" s="5">
        <f>E10342+F10342+G10342</f>
        <v>7294.760434741258</v>
      </c>
      <c r="I10342" s="5">
        <f>MIN(H10342,FARMER_HRS)</f>
        <v>720</v>
      </c>
      <c r="J10342" s="5">
        <f>MAX(0,H10342-FARMER_HRS)</f>
        <v>6574.760434741258</v>
      </c>
      <c r="K10342" s="2">
        <f>I10342*FARMER_RATE+J10342*TEMP_WORKER_RATE</f>
        <v>139145.14643648016</v>
      </c>
      <c r="L10342" s="2">
        <f>A10342*PRICE_TOM+B10342*PRICE_CAR+C10342*PRICE_MES</f>
        <v>210192</v>
      </c>
      <c r="M10342" s="2">
        <f>A10342*FERT_BED_TOM+B10342*FERT_BED_CAR+C10342*FERT_BED_MES</f>
        <v>34320</v>
      </c>
      <c r="N10342" s="6">
        <f>IF(AND(D10342&lt;=TOTAL_BEDS,J10342&lt;=TEMP_WORKER_MAX*TEMP_WORKER_HRS),1,0)</f>
        <v>0</v>
      </c>
      <c r="O10342" s="2">
        <f>L10342-M10342-K10342-FIXED_COSTS</f>
        <v>16726.853563519835</v>
      </c>
      <c r="P10342" s="2">
        <f>IF(N10342=1,O10342,"")</f>
      </c>
    </row>
    <row r="10343">
      <c r="A10343" s="6">
        <v>15</v>
      </c>
      <c r="B10343" s="6">
        <v>18</v>
      </c>
      <c r="C10343" s="6">
        <v>16</v>
      </c>
      <c r="D10343" s="6">
        <f>A10343+B10343+C10343</f>
        <v>49</v>
      </c>
      <c r="E10343" s="5">
        <f>IF(A10343=0,0,A10343*LABOR_HRS_WK_TOM*SEASON_WEEKS*(1+DIM_PCT_TOM)^A10343)</f>
        <v>5639.285028711136</v>
      </c>
      <c r="F10343" s="5">
        <f>IF(B10343=0,0,B10343*LABOR_HRS_WK_CAR*SEASON_WEEKS*(1+DIM_PCT_CAR)^B10343)</f>
        <v>842.21570756151152</v>
      </c>
      <c r="G10343" s="5">
        <f>IF(C10343=0,0,C10343*LABOR_HRS_WK_MES*SEASON_WEEKS*(1+DIM_PCT_MES)^C10343)</f>
        <v>878.32047434609967</v>
      </c>
      <c r="H10343" s="5">
        <f>E10343+F10343+G10343</f>
        <v>7359.8212106187475</v>
      </c>
      <c r="I10343" s="5">
        <f>MIN(H10343,FARMER_HRS)</f>
        <v>720</v>
      </c>
      <c r="J10343" s="5">
        <f>MAX(0,H10343-FARMER_HRS)</f>
        <v>6639.8212106187475</v>
      </c>
      <c r="K10343" s="2">
        <f>I10343*FARMER_RATE+J10343*TEMP_WORKER_RATE</f>
        <v>140274.67379546436</v>
      </c>
      <c r="L10343" s="2">
        <f>A10343*PRICE_TOM+B10343*PRICE_CAR+C10343*PRICE_MES</f>
        <v>212892</v>
      </c>
      <c r="M10343" s="2">
        <f>A10343*FERT_BED_TOM+B10343*FERT_BED_CAR+C10343*FERT_BED_MES</f>
        <v>35200</v>
      </c>
      <c r="N10343" s="6">
        <f>IF(AND(D10343&lt;=TOTAL_BEDS,J10343&lt;=TEMP_WORKER_MAX*TEMP_WORKER_HRS),1,0)</f>
        <v>0</v>
      </c>
      <c r="O10343" s="2">
        <f>L10343-M10343-K10343-FIXED_COSTS</f>
        <v>17417.326204535639</v>
      </c>
      <c r="P10343" s="2">
        <f>IF(N10343=1,O10343,"")</f>
      </c>
    </row>
    <row r="10344">
      <c r="A10344" s="6">
        <v>15</v>
      </c>
      <c r="B10344" s="6">
        <v>18</v>
      </c>
      <c r="C10344" s="6">
        <v>17</v>
      </c>
      <c r="D10344" s="6">
        <f>A10344+B10344+C10344</f>
        <v>50</v>
      </c>
      <c r="E10344" s="5">
        <f>IF(A10344=0,0,A10344*LABOR_HRS_WK_TOM*SEASON_WEEKS*(1+DIM_PCT_TOM)^A10344)</f>
        <v>5639.285028711136</v>
      </c>
      <c r="F10344" s="5">
        <f>IF(B10344=0,0,B10344*LABOR_HRS_WK_CAR*SEASON_WEEKS*(1+DIM_PCT_CAR)^B10344)</f>
        <v>842.21570756151152</v>
      </c>
      <c r="G10344" s="5">
        <f>IF(C10344=0,0,C10344*LABOR_HRS_WK_MES*SEASON_WEEKS*(1+DIM_PCT_MES)^C10344)</f>
        <v>944.88069779263992</v>
      </c>
      <c r="H10344" s="5">
        <f>E10344+F10344+G10344</f>
        <v>7426.3814340652871</v>
      </c>
      <c r="I10344" s="5">
        <f>MIN(H10344,FARMER_HRS)</f>
        <v>720</v>
      </c>
      <c r="J10344" s="5">
        <f>MAX(0,H10344-FARMER_HRS)</f>
        <v>6706.3814340652871</v>
      </c>
      <c r="K10344" s="2">
        <f>I10344*FARMER_RATE+J10344*TEMP_WORKER_RATE</f>
        <v>141430.23323030013</v>
      </c>
      <c r="L10344" s="2">
        <f>A10344*PRICE_TOM+B10344*PRICE_CAR+C10344*PRICE_MES</f>
        <v>215592</v>
      </c>
      <c r="M10344" s="2">
        <f>A10344*FERT_BED_TOM+B10344*FERT_BED_CAR+C10344*FERT_BED_MES</f>
        <v>36080</v>
      </c>
      <c r="N10344" s="6">
        <f>IF(AND(D10344&lt;=TOTAL_BEDS,J10344&lt;=TEMP_WORKER_MAX*TEMP_WORKER_HRS),1,0)</f>
        <v>0</v>
      </c>
      <c r="O10344" s="2">
        <f>L10344-M10344-K10344-FIXED_COSTS</f>
        <v>18081.766769699869</v>
      </c>
      <c r="P10344" s="2">
        <f>IF(N10344=1,O10344,"")</f>
      </c>
    </row>
    <row r="10345">
      <c r="A10345" s="6">
        <v>15</v>
      </c>
      <c r="B10345" s="6">
        <v>18</v>
      </c>
      <c r="C10345" s="6">
        <v>18</v>
      </c>
      <c r="D10345" s="6">
        <f>A10345+B10345+C10345</f>
        <v>51</v>
      </c>
      <c r="E10345" s="5">
        <f>IF(A10345=0,0,A10345*LABOR_HRS_WK_TOM*SEASON_WEEKS*(1+DIM_PCT_TOM)^A10345)</f>
        <v>5639.285028711136</v>
      </c>
      <c r="F10345" s="5">
        <f>IF(B10345=0,0,B10345*LABOR_HRS_WK_CAR*SEASON_WEEKS*(1+DIM_PCT_CAR)^B10345)</f>
        <v>842.21570756151152</v>
      </c>
      <c r="G10345" s="5">
        <f>IF(C10345=0,0,C10345*LABOR_HRS_WK_MES*SEASON_WEEKS*(1+DIM_PCT_MES)^C10345)</f>
        <v>1012.9676892512272</v>
      </c>
      <c r="H10345" s="5">
        <f>E10345+F10345+G10345</f>
        <v>7494.4684255238744</v>
      </c>
      <c r="I10345" s="5">
        <f>MIN(H10345,FARMER_HRS)</f>
        <v>720</v>
      </c>
      <c r="J10345" s="5">
        <f>MAX(0,H10345-FARMER_HRS)</f>
        <v>6774.4684255238744</v>
      </c>
      <c r="K10345" s="2">
        <f>I10345*FARMER_RATE+J10345*TEMP_WORKER_RATE</f>
        <v>142612.29905423394</v>
      </c>
      <c r="L10345" s="2">
        <f>A10345*PRICE_TOM+B10345*PRICE_CAR+C10345*PRICE_MES</f>
        <v>218292</v>
      </c>
      <c r="M10345" s="2">
        <f>A10345*FERT_BED_TOM+B10345*FERT_BED_CAR+C10345*FERT_BED_MES</f>
        <v>36960</v>
      </c>
      <c r="N10345" s="6">
        <f>IF(AND(D10345&lt;=TOTAL_BEDS,J10345&lt;=TEMP_WORKER_MAX*TEMP_WORKER_HRS),1,0)</f>
        <v>0</v>
      </c>
      <c r="O10345" s="2">
        <f>L10345-M10345-K10345-FIXED_COSTS</f>
        <v>18719.700945766061</v>
      </c>
      <c r="P10345" s="2">
        <f>IF(N10345=1,O10345,"")</f>
      </c>
    </row>
    <row r="10346">
      <c r="A10346" s="6">
        <v>15</v>
      </c>
      <c r="B10346" s="6">
        <v>18</v>
      </c>
      <c r="C10346" s="6">
        <v>19</v>
      </c>
      <c r="D10346" s="6">
        <f>A10346+B10346+C10346</f>
        <v>52</v>
      </c>
      <c r="E10346" s="5">
        <f>IF(A10346=0,0,A10346*LABOR_HRS_WK_TOM*SEASON_WEEKS*(1+DIM_PCT_TOM)^A10346)</f>
        <v>5639.285028711136</v>
      </c>
      <c r="F10346" s="5">
        <f>IF(B10346=0,0,B10346*LABOR_HRS_WK_CAR*SEASON_WEEKS*(1+DIM_PCT_CAR)^B10346)</f>
        <v>842.21570756151152</v>
      </c>
      <c r="G10346" s="5">
        <f>IF(C10346=0,0,C10346*LABOR_HRS_WK_MES*SEASON_WEEKS*(1+DIM_PCT_MES)^C10346)</f>
        <v>1082.6092178872491</v>
      </c>
      <c r="H10346" s="5">
        <f>E10346+F10346+G10346</f>
        <v>7564.109954159896</v>
      </c>
      <c r="I10346" s="5">
        <f>MIN(H10346,FARMER_HRS)</f>
        <v>720</v>
      </c>
      <c r="J10346" s="5">
        <f>MAX(0,H10346-FARMER_HRS)</f>
        <v>6844.109954159896</v>
      </c>
      <c r="K10346" s="2">
        <f>I10346*FARMER_RATE+J10346*TEMP_WORKER_RATE</f>
        <v>143821.35337083152</v>
      </c>
      <c r="L10346" s="2">
        <f>A10346*PRICE_TOM+B10346*PRICE_CAR+C10346*PRICE_MES</f>
        <v>220992</v>
      </c>
      <c r="M10346" s="2">
        <f>A10346*FERT_BED_TOM+B10346*FERT_BED_CAR+C10346*FERT_BED_MES</f>
        <v>37840</v>
      </c>
      <c r="N10346" s="6">
        <f>IF(AND(D10346&lt;=TOTAL_BEDS,J10346&lt;=TEMP_WORKER_MAX*TEMP_WORKER_HRS),1,0)</f>
        <v>0</v>
      </c>
      <c r="O10346" s="2">
        <f>L10346-M10346-K10346-FIXED_COSTS</f>
        <v>19330.646629168477</v>
      </c>
      <c r="P10346" s="2">
        <f>IF(N10346=1,O10346,"")</f>
      </c>
    </row>
    <row r="10347">
      <c r="A10347" s="6">
        <v>15</v>
      </c>
      <c r="B10347" s="6">
        <v>18</v>
      </c>
      <c r="C10347" s="6">
        <v>20</v>
      </c>
      <c r="D10347" s="6">
        <f>A10347+B10347+C10347</f>
        <v>53</v>
      </c>
      <c r="E10347" s="5">
        <f>IF(A10347=0,0,A10347*LABOR_HRS_WK_TOM*SEASON_WEEKS*(1+DIM_PCT_TOM)^A10347)</f>
        <v>5639.285028711136</v>
      </c>
      <c r="F10347" s="5">
        <f>IF(B10347=0,0,B10347*LABOR_HRS_WK_CAR*SEASON_WEEKS*(1+DIM_PCT_CAR)^B10347)</f>
        <v>842.21570756151152</v>
      </c>
      <c r="G10347" s="5">
        <f>IF(C10347=0,0,C10347*LABOR_HRS_WK_MES*SEASON_WEEKS*(1+DIM_PCT_MES)^C10347)</f>
        <v>1153.8335085377259</v>
      </c>
      <c r="H10347" s="5">
        <f>E10347+F10347+G10347</f>
        <v>7635.3342448103731</v>
      </c>
      <c r="I10347" s="5">
        <f>MIN(H10347,FARMER_HRS)</f>
        <v>720</v>
      </c>
      <c r="J10347" s="5">
        <f>MAX(0,H10347-FARMER_HRS)</f>
        <v>6915.3342448103731</v>
      </c>
      <c r="K10347" s="2">
        <f>I10347*FARMER_RATE+J10347*TEMP_WORKER_RATE</f>
        <v>145057.88619462453</v>
      </c>
      <c r="L10347" s="2">
        <f>A10347*PRICE_TOM+B10347*PRICE_CAR+C10347*PRICE_MES</f>
        <v>223692</v>
      </c>
      <c r="M10347" s="2">
        <f>A10347*FERT_BED_TOM+B10347*FERT_BED_CAR+C10347*FERT_BED_MES</f>
        <v>38720</v>
      </c>
      <c r="N10347" s="6">
        <f>IF(AND(D10347&lt;=TOTAL_BEDS,J10347&lt;=TEMP_WORKER_MAX*TEMP_WORKER_HRS),1,0)</f>
        <v>0</v>
      </c>
      <c r="O10347" s="2">
        <f>L10347-M10347-K10347-FIXED_COSTS</f>
        <v>19914.113805375469</v>
      </c>
      <c r="P10347" s="2">
        <f>IF(N10347=1,O10347,"")</f>
      </c>
    </row>
    <row r="10348">
      <c r="A10348" s="6">
        <v>15</v>
      </c>
      <c r="B10348" s="6">
        <v>18</v>
      </c>
      <c r="C10348" s="6">
        <v>21</v>
      </c>
      <c r="D10348" s="6">
        <f>A10348+B10348+C10348</f>
        <v>54</v>
      </c>
      <c r="E10348" s="5">
        <f>IF(A10348=0,0,A10348*LABOR_HRS_WK_TOM*SEASON_WEEKS*(1+DIM_PCT_TOM)^A10348)</f>
        <v>5639.285028711136</v>
      </c>
      <c r="F10348" s="5">
        <f>IF(B10348=0,0,B10348*LABOR_HRS_WK_CAR*SEASON_WEEKS*(1+DIM_PCT_CAR)^B10348)</f>
        <v>842.21570756151152</v>
      </c>
      <c r="G10348" s="5">
        <f>IF(C10348=0,0,C10348*LABOR_HRS_WK_MES*SEASON_WEEKS*(1+DIM_PCT_MES)^C10348)</f>
        <v>1226.6692487641699</v>
      </c>
      <c r="H10348" s="5">
        <f>E10348+F10348+G10348</f>
        <v>7708.1699850368168</v>
      </c>
      <c r="I10348" s="5">
        <f>MIN(H10348,FARMER_HRS)</f>
        <v>720</v>
      </c>
      <c r="J10348" s="5">
        <f>MAX(0,H10348-FARMER_HRS)</f>
        <v>6988.1699850368168</v>
      </c>
      <c r="K10348" s="2">
        <f>I10348*FARMER_RATE+J10348*TEMP_WORKER_RATE</f>
        <v>146322.39557355584</v>
      </c>
      <c r="L10348" s="2">
        <f>A10348*PRICE_TOM+B10348*PRICE_CAR+C10348*PRICE_MES</f>
        <v>226392</v>
      </c>
      <c r="M10348" s="2">
        <f>A10348*FERT_BED_TOM+B10348*FERT_BED_CAR+C10348*FERT_BED_MES</f>
        <v>39600</v>
      </c>
      <c r="N10348" s="6">
        <f>IF(AND(D10348&lt;=TOTAL_BEDS,J10348&lt;=TEMP_WORKER_MAX*TEMP_WORKER_HRS),1,0)</f>
        <v>0</v>
      </c>
      <c r="O10348" s="2">
        <f>L10348-M10348-K10348-FIXED_COSTS</f>
        <v>20469.604426444159</v>
      </c>
      <c r="P10348" s="2">
        <f>IF(N10348=1,O10348,"")</f>
      </c>
    </row>
    <row r="10349">
      <c r="A10349" s="6">
        <v>15</v>
      </c>
      <c r="B10349" s="6">
        <v>18</v>
      </c>
      <c r="C10349" s="6">
        <v>22</v>
      </c>
      <c r="D10349" s="6">
        <f>A10349+B10349+C10349</f>
        <v>55</v>
      </c>
      <c r="E10349" s="5">
        <f>IF(A10349=0,0,A10349*LABOR_HRS_WK_TOM*SEASON_WEEKS*(1+DIM_PCT_TOM)^A10349)</f>
        <v>5639.285028711136</v>
      </c>
      <c r="F10349" s="5">
        <f>IF(B10349=0,0,B10349*LABOR_HRS_WK_CAR*SEASON_WEEKS*(1+DIM_PCT_CAR)^B10349)</f>
        <v>842.21570756151152</v>
      </c>
      <c r="G10349" s="5">
        <f>IF(C10349=0,0,C10349*LABOR_HRS_WK_MES*SEASON_WEEKS*(1+DIM_PCT_MES)^C10349)</f>
        <v>1301.1455960105659</v>
      </c>
      <c r="H10349" s="5">
        <f>E10349+F10349+G10349</f>
        <v>7782.6463322832133</v>
      </c>
      <c r="I10349" s="5">
        <f>MIN(H10349,FARMER_HRS)</f>
        <v>720</v>
      </c>
      <c r="J10349" s="5">
        <f>MAX(0,H10349-FARMER_HRS)</f>
        <v>7062.6463322832133</v>
      </c>
      <c r="K10349" s="2">
        <f>I10349*FARMER_RATE+J10349*TEMP_WORKER_RATE</f>
        <v>147615.38771325024</v>
      </c>
      <c r="L10349" s="2">
        <f>A10349*PRICE_TOM+B10349*PRICE_CAR+C10349*PRICE_MES</f>
        <v>229092</v>
      </c>
      <c r="M10349" s="2">
        <f>A10349*FERT_BED_TOM+B10349*FERT_BED_CAR+C10349*FERT_BED_MES</f>
        <v>40480</v>
      </c>
      <c r="N10349" s="6">
        <f>IF(AND(D10349&lt;=TOTAL_BEDS,J10349&lt;=TEMP_WORKER_MAX*TEMP_WORKER_HRS),1,0)</f>
        <v>0</v>
      </c>
      <c r="O10349" s="2">
        <f>L10349-M10349-K10349-FIXED_COSTS</f>
        <v>20996.612286749762</v>
      </c>
      <c r="P10349" s="2">
        <f>IF(N10349=1,O10349,"")</f>
      </c>
    </row>
    <row r="10350">
      <c r="A10350" s="6">
        <v>15</v>
      </c>
      <c r="B10350" s="6">
        <v>18</v>
      </c>
      <c r="C10350" s="6">
        <v>23</v>
      </c>
      <c r="D10350" s="6">
        <f>A10350+B10350+C10350</f>
        <v>56</v>
      </c>
      <c r="E10350" s="5">
        <f>IF(A10350=0,0,A10350*LABOR_HRS_WK_TOM*SEASON_WEEKS*(1+DIM_PCT_TOM)^A10350)</f>
        <v>5639.285028711136</v>
      </c>
      <c r="F10350" s="5">
        <f>IF(B10350=0,0,B10350*LABOR_HRS_WK_CAR*SEASON_WEEKS*(1+DIM_PCT_CAR)^B10350)</f>
        <v>842.21570756151152</v>
      </c>
      <c r="G10350" s="5">
        <f>IF(C10350=0,0,C10350*LABOR_HRS_WK_MES*SEASON_WEEKS*(1+DIM_PCT_MES)^C10350)</f>
        <v>1377.2921848680023</v>
      </c>
      <c r="H10350" s="5">
        <f>E10350+F10350+G10350</f>
        <v>7858.79292114065</v>
      </c>
      <c r="I10350" s="5">
        <f>MIN(H10350,FARMER_HRS)</f>
        <v>720</v>
      </c>
      <c r="J10350" s="5">
        <f>MAX(0,H10350-FARMER_HRS)</f>
        <v>7138.79292114065</v>
      </c>
      <c r="K10350" s="2">
        <f>I10350*FARMER_RATE+J10350*TEMP_WORKER_RATE</f>
        <v>148937.37710313627</v>
      </c>
      <c r="L10350" s="2">
        <f>A10350*PRICE_TOM+B10350*PRICE_CAR+C10350*PRICE_MES</f>
        <v>231792</v>
      </c>
      <c r="M10350" s="2">
        <f>A10350*FERT_BED_TOM+B10350*FERT_BED_CAR+C10350*FERT_BED_MES</f>
        <v>41360</v>
      </c>
      <c r="N10350" s="6">
        <f>IF(AND(D10350&lt;=TOTAL_BEDS,J10350&lt;=TEMP_WORKER_MAX*TEMP_WORKER_HRS),1,0)</f>
        <v>0</v>
      </c>
      <c r="O10350" s="2">
        <f>L10350-M10350-K10350-FIXED_COSTS</f>
        <v>21494.62289686373</v>
      </c>
      <c r="P10350" s="2">
        <f>IF(N10350=1,O10350,"")</f>
      </c>
    </row>
    <row r="10351">
      <c r="A10351" s="6">
        <v>15</v>
      </c>
      <c r="B10351" s="6">
        <v>18</v>
      </c>
      <c r="C10351" s="6">
        <v>24</v>
      </c>
      <c r="D10351" s="6">
        <f>A10351+B10351+C10351</f>
        <v>57</v>
      </c>
      <c r="E10351" s="5">
        <f>IF(A10351=0,0,A10351*LABOR_HRS_WK_TOM*SEASON_WEEKS*(1+DIM_PCT_TOM)^A10351)</f>
        <v>5639.285028711136</v>
      </c>
      <c r="F10351" s="5">
        <f>IF(B10351=0,0,B10351*LABOR_HRS_WK_CAR*SEASON_WEEKS*(1+DIM_PCT_CAR)^B10351)</f>
        <v>842.21570756151152</v>
      </c>
      <c r="G10351" s="5">
        <f>IF(C10351=0,0,C10351*LABOR_HRS_WK_MES*SEASON_WEEKS*(1+DIM_PCT_MES)^C10351)</f>
        <v>1455.139134447498</v>
      </c>
      <c r="H10351" s="5">
        <f>E10351+F10351+G10351</f>
        <v>7936.6398707201452</v>
      </c>
      <c r="I10351" s="5">
        <f>MIN(H10351,FARMER_HRS)</f>
        <v>720</v>
      </c>
      <c r="J10351" s="5">
        <f>MAX(0,H10351-FARMER_HRS)</f>
        <v>7216.6398707201452</v>
      </c>
      <c r="K10351" s="2">
        <f>I10351*FARMER_RATE+J10351*TEMP_WORKER_RATE</f>
        <v>150288.88664444696</v>
      </c>
      <c r="L10351" s="2">
        <f>A10351*PRICE_TOM+B10351*PRICE_CAR+C10351*PRICE_MES</f>
        <v>234492</v>
      </c>
      <c r="M10351" s="2">
        <f>A10351*FERT_BED_TOM+B10351*FERT_BED_CAR+C10351*FERT_BED_MES</f>
        <v>42240</v>
      </c>
      <c r="N10351" s="6">
        <f>IF(AND(D10351&lt;=TOTAL_BEDS,J10351&lt;=TEMP_WORKER_MAX*TEMP_WORKER_HRS),1,0)</f>
        <v>0</v>
      </c>
      <c r="O10351" s="2">
        <f>L10351-M10351-K10351-FIXED_COSTS</f>
        <v>21963.11335555304</v>
      </c>
      <c r="P10351" s="2">
        <f>IF(N10351=1,O10351,"")</f>
      </c>
    </row>
    <row r="10352">
      <c r="A10352" s="6">
        <v>15</v>
      </c>
      <c r="B10352" s="6">
        <v>18</v>
      </c>
      <c r="C10352" s="6">
        <v>25</v>
      </c>
      <c r="D10352" s="6">
        <f>A10352+B10352+C10352</f>
        <v>58</v>
      </c>
      <c r="E10352" s="5">
        <f>IF(A10352=0,0,A10352*LABOR_HRS_WK_TOM*SEASON_WEEKS*(1+DIM_PCT_TOM)^A10352)</f>
        <v>5639.285028711136</v>
      </c>
      <c r="F10352" s="5">
        <f>IF(B10352=0,0,B10352*LABOR_HRS_WK_CAR*SEASON_WEEKS*(1+DIM_PCT_CAR)^B10352)</f>
        <v>842.21570756151152</v>
      </c>
      <c r="G10352" s="5">
        <f>IF(C10352=0,0,C10352*LABOR_HRS_WK_MES*SEASON_WEEKS*(1+DIM_PCT_MES)^C10352)</f>
        <v>1534.7170558625955</v>
      </c>
      <c r="H10352" s="5">
        <f>E10352+F10352+G10352</f>
        <v>8016.2177921352431</v>
      </c>
      <c r="I10352" s="5">
        <f>MIN(H10352,FARMER_HRS)</f>
        <v>720</v>
      </c>
      <c r="J10352" s="5">
        <f>MAX(0,H10352-FARMER_HRS)</f>
        <v>7296.2177921352431</v>
      </c>
      <c r="K10352" s="2">
        <f>I10352*FARMER_RATE+J10352*TEMP_WORKER_RATE</f>
        <v>151670.44778012575</v>
      </c>
      <c r="L10352" s="2">
        <f>A10352*PRICE_TOM+B10352*PRICE_CAR+C10352*PRICE_MES</f>
        <v>237192</v>
      </c>
      <c r="M10352" s="2">
        <f>A10352*FERT_BED_TOM+B10352*FERT_BED_CAR+C10352*FERT_BED_MES</f>
        <v>43120</v>
      </c>
      <c r="N10352" s="6">
        <f>IF(AND(D10352&lt;=TOTAL_BEDS,J10352&lt;=TEMP_WORKER_MAX*TEMP_WORKER_HRS),1,0)</f>
        <v>0</v>
      </c>
      <c r="O10352" s="2">
        <f>L10352-M10352-K10352-FIXED_COSTS</f>
        <v>22401.552219874255</v>
      </c>
      <c r="P10352" s="2">
        <f>IF(N10352=1,O10352,"")</f>
      </c>
    </row>
    <row r="10353">
      <c r="A10353" s="6">
        <v>15</v>
      </c>
      <c r="B10353" s="6">
        <v>18</v>
      </c>
      <c r="C10353" s="6">
        <v>26</v>
      </c>
      <c r="D10353" s="6">
        <f>A10353+B10353+C10353</f>
        <v>59</v>
      </c>
      <c r="E10353" s="5">
        <f>IF(A10353=0,0,A10353*LABOR_HRS_WK_TOM*SEASON_WEEKS*(1+DIM_PCT_TOM)^A10353)</f>
        <v>5639.285028711136</v>
      </c>
      <c r="F10353" s="5">
        <f>IF(B10353=0,0,B10353*LABOR_HRS_WK_CAR*SEASON_WEEKS*(1+DIM_PCT_CAR)^B10353)</f>
        <v>842.21570756151152</v>
      </c>
      <c r="G10353" s="5">
        <f>IF(C10353=0,0,C10353*LABOR_HRS_WK_MES*SEASON_WEEKS*(1+DIM_PCT_MES)^C10353)</f>
        <v>1616.0570598233128</v>
      </c>
      <c r="H10353" s="5">
        <f>E10353+F10353+G10353</f>
        <v>8097.55779609596</v>
      </c>
      <c r="I10353" s="5">
        <f>MIN(H10353,FARMER_HRS)</f>
        <v>720</v>
      </c>
      <c r="J10353" s="5">
        <f>MAX(0,H10353-FARMER_HRS)</f>
        <v>7377.55779609596</v>
      </c>
      <c r="K10353" s="2">
        <f>I10353*FARMER_RATE+J10353*TEMP_WORKER_RATE</f>
        <v>153082.60062666598</v>
      </c>
      <c r="L10353" s="2">
        <f>A10353*PRICE_TOM+B10353*PRICE_CAR+C10353*PRICE_MES</f>
        <v>239892</v>
      </c>
      <c r="M10353" s="2">
        <f>A10353*FERT_BED_TOM+B10353*FERT_BED_CAR+C10353*FERT_BED_MES</f>
        <v>44000</v>
      </c>
      <c r="N10353" s="6">
        <f>IF(AND(D10353&lt;=TOTAL_BEDS,J10353&lt;=TEMP_WORKER_MAX*TEMP_WORKER_HRS),1,0)</f>
        <v>0</v>
      </c>
      <c r="O10353" s="2">
        <f>L10353-M10353-K10353-FIXED_COSTS</f>
        <v>22809.399373334018</v>
      </c>
      <c r="P10353" s="2">
        <f>IF(N10353=1,O10353,"")</f>
      </c>
    </row>
    <row r="10354">
      <c r="A10354" s="6">
        <v>15</v>
      </c>
      <c r="B10354" s="6">
        <v>18</v>
      </c>
      <c r="C10354" s="6">
        <v>27</v>
      </c>
      <c r="D10354" s="6">
        <f>A10354+B10354+C10354</f>
        <v>60</v>
      </c>
      <c r="E10354" s="5">
        <f>IF(A10354=0,0,A10354*LABOR_HRS_WK_TOM*SEASON_WEEKS*(1+DIM_PCT_TOM)^A10354)</f>
        <v>5639.285028711136</v>
      </c>
      <c r="F10354" s="5">
        <f>IF(B10354=0,0,B10354*LABOR_HRS_WK_CAR*SEASON_WEEKS*(1+DIM_PCT_CAR)^B10354)</f>
        <v>842.21570756151152</v>
      </c>
      <c r="G10354" s="5">
        <f>IF(C10354=0,0,C10354*LABOR_HRS_WK_MES*SEASON_WEEKS*(1+DIM_PCT_MES)^C10354)</f>
        <v>1699.19076434307</v>
      </c>
      <c r="H10354" s="5">
        <f>E10354+F10354+G10354</f>
        <v>8180.6915006157178</v>
      </c>
      <c r="I10354" s="5">
        <f>MIN(H10354,FARMER_HRS)</f>
        <v>720</v>
      </c>
      <c r="J10354" s="5">
        <f>MAX(0,H10354-FARMER_HRS)</f>
        <v>7460.6915006157178</v>
      </c>
      <c r="K10354" s="2">
        <f>I10354*FARMER_RATE+J10354*TEMP_WORKER_RATE</f>
        <v>154525.89410791176</v>
      </c>
      <c r="L10354" s="2">
        <f>A10354*PRICE_TOM+B10354*PRICE_CAR+C10354*PRICE_MES</f>
        <v>242592</v>
      </c>
      <c r="M10354" s="2">
        <f>A10354*FERT_BED_TOM+B10354*FERT_BED_CAR+C10354*FERT_BED_MES</f>
        <v>44880</v>
      </c>
      <c r="N10354" s="6">
        <f>IF(AND(D10354&lt;=TOTAL_BEDS,J10354&lt;=TEMP_WORKER_MAX*TEMP_WORKER_HRS),1,0)</f>
        <v>0</v>
      </c>
      <c r="O10354" s="2">
        <f>L10354-M10354-K10354-FIXED_COSTS</f>
        <v>23186.105892088235</v>
      </c>
      <c r="P10354" s="2">
        <f>IF(N10354=1,O10354,"")</f>
      </c>
    </row>
    <row r="10355">
      <c r="A10355" s="6">
        <v>15</v>
      </c>
      <c r="B10355" s="6">
        <v>18</v>
      </c>
      <c r="C10355" s="6">
        <v>28</v>
      </c>
      <c r="D10355" s="6">
        <f>A10355+B10355+C10355</f>
        <v>61</v>
      </c>
      <c r="E10355" s="5">
        <f>IF(A10355=0,0,A10355*LABOR_HRS_WK_TOM*SEASON_WEEKS*(1+DIM_PCT_TOM)^A10355)</f>
        <v>5639.285028711136</v>
      </c>
      <c r="F10355" s="5">
        <f>IF(B10355=0,0,B10355*LABOR_HRS_WK_CAR*SEASON_WEEKS*(1+DIM_PCT_CAR)^B10355)</f>
        <v>842.21570756151152</v>
      </c>
      <c r="G10355" s="5">
        <f>IF(C10355=0,0,C10355*LABOR_HRS_WK_MES*SEASON_WEEKS*(1+DIM_PCT_MES)^C10355)</f>
        <v>1784.1503025602233</v>
      </c>
      <c r="H10355" s="5">
        <f>E10355+F10355+G10355</f>
        <v>8265.6510388328716</v>
      </c>
      <c r="I10355" s="5">
        <f>MIN(H10355,FARMER_HRS)</f>
        <v>720</v>
      </c>
      <c r="J10355" s="5">
        <f>MAX(0,H10355-FARMER_HRS)</f>
        <v>7545.6510388328716</v>
      </c>
      <c r="K10355" s="2">
        <f>I10355*FARMER_RATE+J10355*TEMP_WORKER_RATE</f>
        <v>156000.88609084848</v>
      </c>
      <c r="L10355" s="2">
        <f>A10355*PRICE_TOM+B10355*PRICE_CAR+C10355*PRICE_MES</f>
        <v>245292</v>
      </c>
      <c r="M10355" s="2">
        <f>A10355*FERT_BED_TOM+B10355*FERT_BED_CAR+C10355*FERT_BED_MES</f>
        <v>45760</v>
      </c>
      <c r="N10355" s="6">
        <f>IF(AND(D10355&lt;=TOTAL_BEDS,J10355&lt;=TEMP_WORKER_MAX*TEMP_WORKER_HRS),1,0)</f>
        <v>0</v>
      </c>
      <c r="O10355" s="2">
        <f>L10355-M10355-K10355-FIXED_COSTS</f>
        <v>23531.113909151522</v>
      </c>
      <c r="P10355" s="2">
        <f>IF(N10355=1,O10355,"")</f>
      </c>
    </row>
    <row r="10356">
      <c r="A10356" s="6">
        <v>15</v>
      </c>
      <c r="B10356" s="6">
        <v>18</v>
      </c>
      <c r="C10356" s="6">
        <v>29</v>
      </c>
      <c r="D10356" s="6">
        <f>A10356+B10356+C10356</f>
        <v>62</v>
      </c>
      <c r="E10356" s="5">
        <f>IF(A10356=0,0,A10356*LABOR_HRS_WK_TOM*SEASON_WEEKS*(1+DIM_PCT_TOM)^A10356)</f>
        <v>5639.285028711136</v>
      </c>
      <c r="F10356" s="5">
        <f>IF(B10356=0,0,B10356*LABOR_HRS_WK_CAR*SEASON_WEEKS*(1+DIM_PCT_CAR)^B10356)</f>
        <v>842.21570756151152</v>
      </c>
      <c r="G10356" s="5">
        <f>IF(C10356=0,0,C10356*LABOR_HRS_WK_MES*SEASON_WEEKS*(1+DIM_PCT_MES)^C10356)</f>
        <v>1870.9683306758766</v>
      </c>
      <c r="H10356" s="5">
        <f>E10356+F10356+G10356</f>
        <v>8352.4690669485244</v>
      </c>
      <c r="I10356" s="5">
        <f>MIN(H10356,FARMER_HRS)</f>
        <v>720</v>
      </c>
      <c r="J10356" s="5">
        <f>MAX(0,H10356-FARMER_HRS)</f>
        <v>7632.4690669485244</v>
      </c>
      <c r="K10356" s="2">
        <f>I10356*FARMER_RATE+J10356*TEMP_WORKER_RATE</f>
        <v>157508.14352341188</v>
      </c>
      <c r="L10356" s="2">
        <f>A10356*PRICE_TOM+B10356*PRICE_CAR+C10356*PRICE_MES</f>
        <v>247992</v>
      </c>
      <c r="M10356" s="2">
        <f>A10356*FERT_BED_TOM+B10356*FERT_BED_CAR+C10356*FERT_BED_MES</f>
        <v>46640</v>
      </c>
      <c r="N10356" s="6">
        <f>IF(AND(D10356&lt;=TOTAL_BEDS,J10356&lt;=TEMP_WORKER_MAX*TEMP_WORKER_HRS),1,0)</f>
        <v>0</v>
      </c>
      <c r="O10356" s="2">
        <f>L10356-M10356-K10356-FIXED_COSTS</f>
        <v>23843.856476588116</v>
      </c>
      <c r="P10356" s="2">
        <f>IF(N10356=1,O10356,"")</f>
      </c>
    </row>
    <row r="10357">
      <c r="A10357" s="6">
        <v>15</v>
      </c>
      <c r="B10357" s="6">
        <v>18</v>
      </c>
      <c r="C10357" s="6">
        <v>30</v>
      </c>
      <c r="D10357" s="6">
        <f>A10357+B10357+C10357</f>
        <v>63</v>
      </c>
      <c r="E10357" s="5">
        <f>IF(A10357=0,0,A10357*LABOR_HRS_WK_TOM*SEASON_WEEKS*(1+DIM_PCT_TOM)^A10357)</f>
        <v>5639.285028711136</v>
      </c>
      <c r="F10357" s="5">
        <f>IF(B10357=0,0,B10357*LABOR_HRS_WK_CAR*SEASON_WEEKS*(1+DIM_PCT_CAR)^B10357)</f>
        <v>842.21570756151152</v>
      </c>
      <c r="G10357" s="5">
        <f>IF(C10357=0,0,C10357*LABOR_HRS_WK_MES*SEASON_WEEKS*(1+DIM_PCT_MES)^C10357)</f>
        <v>1959.6780360096466</v>
      </c>
      <c r="H10357" s="5">
        <f>E10357+F10357+G10357</f>
        <v>8441.1787722822937</v>
      </c>
      <c r="I10357" s="5">
        <f>MIN(H10357,FARMER_HRS)</f>
        <v>720</v>
      </c>
      <c r="J10357" s="5">
        <f>MAX(0,H10357-FARMER_HRS)</f>
        <v>7721.1787722822937</v>
      </c>
      <c r="K10357" s="2">
        <f>I10357*FARMER_RATE+J10357*TEMP_WORKER_RATE</f>
        <v>159048.24257434538</v>
      </c>
      <c r="L10357" s="2">
        <f>A10357*PRICE_TOM+B10357*PRICE_CAR+C10357*PRICE_MES</f>
        <v>250692</v>
      </c>
      <c r="M10357" s="2">
        <f>A10357*FERT_BED_TOM+B10357*FERT_BED_CAR+C10357*FERT_BED_MES</f>
        <v>47520</v>
      </c>
      <c r="N10357" s="6">
        <f>IF(AND(D10357&lt;=TOTAL_BEDS,J10357&lt;=TEMP_WORKER_MAX*TEMP_WORKER_HRS),1,0)</f>
        <v>0</v>
      </c>
      <c r="O10357" s="2">
        <f>L10357-M10357-K10357-FIXED_COSTS</f>
        <v>24123.757425654621</v>
      </c>
      <c r="P10357" s="2">
        <f>IF(N10357=1,O10357,"")</f>
      </c>
    </row>
    <row r="10358">
      <c r="A10358" s="6">
        <v>15</v>
      </c>
      <c r="B10358" s="6">
        <v>19</v>
      </c>
      <c r="C10358" s="6">
        <v>0</v>
      </c>
      <c r="D10358" s="6">
        <f>A10358+B10358+C10358</f>
        <v>34</v>
      </c>
      <c r="E10358" s="5">
        <f>IF(A10358=0,0,A10358*LABOR_HRS_WK_TOM*SEASON_WEEKS*(1+DIM_PCT_TOM)^A10358)</f>
        <v>5639.285028711136</v>
      </c>
      <c r="F10358" s="5">
        <f>IF(B10358=0,0,B10358*LABOR_HRS_WK_CAR*SEASON_WEEKS*(1+DIM_PCT_CAR)^B10358)</f>
        <v>911.23060582002415</v>
      </c>
      <c r="G10358" s="5">
        <f>IF(C10358=0,0,C10358*LABOR_HRS_WK_MES*SEASON_WEEKS*(1+DIM_PCT_MES)^C10358)</f>
        <v>0</v>
      </c>
      <c r="H10358" s="5">
        <f>E10358+F10358+G10358</f>
        <v>6550.51563453116</v>
      </c>
      <c r="I10358" s="5">
        <f>MIN(H10358,FARMER_HRS)</f>
        <v>720</v>
      </c>
      <c r="J10358" s="5">
        <f>MAX(0,H10358-FARMER_HRS)</f>
        <v>5830.51563453116</v>
      </c>
      <c r="K10358" s="2">
        <f>I10358*FARMER_RATE+J10358*TEMP_WORKER_RATE</f>
        <v>126224.22976616597</v>
      </c>
      <c r="L10358" s="2">
        <f>A10358*PRICE_TOM+B10358*PRICE_CAR+C10358*PRICE_MES</f>
        <v>171786</v>
      </c>
      <c r="M10358" s="2">
        <f>A10358*FERT_BED_TOM+B10358*FERT_BED_CAR+C10358*FERT_BED_MES</f>
        <v>21560</v>
      </c>
      <c r="N10358" s="6">
        <f>IF(AND(D10358&lt;=TOTAL_BEDS,J10358&lt;=TEMP_WORKER_MAX*TEMP_WORKER_HRS),1,0)</f>
        <v>0</v>
      </c>
      <c r="O10358" s="2">
        <f>L10358-M10358-K10358-FIXED_COSTS</f>
        <v>4001.7702338340314</v>
      </c>
      <c r="P10358" s="2">
        <f>IF(N10358=1,O10358,"")</f>
      </c>
    </row>
    <row r="10359">
      <c r="A10359" s="6">
        <v>15</v>
      </c>
      <c r="B10359" s="6">
        <v>19</v>
      </c>
      <c r="C10359" s="6">
        <v>1</v>
      </c>
      <c r="D10359" s="6">
        <f>A10359+B10359+C10359</f>
        <v>35</v>
      </c>
      <c r="E10359" s="5">
        <f>IF(A10359=0,0,A10359*LABOR_HRS_WK_TOM*SEASON_WEEKS*(1+DIM_PCT_TOM)^A10359)</f>
        <v>5639.285028711136</v>
      </c>
      <c r="F10359" s="5">
        <f>IF(B10359=0,0,B10359*LABOR_HRS_WK_CAR*SEASON_WEEKS*(1+DIM_PCT_CAR)^B10359)</f>
        <v>911.23060582002415</v>
      </c>
      <c r="G10359" s="5">
        <f>IF(C10359=0,0,C10359*LABOR_HRS_WK_MES*SEASON_WEEKS*(1+DIM_PCT_MES)^C10359)</f>
        <v>45.5625</v>
      </c>
      <c r="H10359" s="5">
        <f>E10359+F10359+G10359</f>
        <v>6596.07813453116</v>
      </c>
      <c r="I10359" s="5">
        <f>MIN(H10359,FARMER_HRS)</f>
        <v>720</v>
      </c>
      <c r="J10359" s="5">
        <f>MAX(0,H10359-FARMER_HRS)</f>
        <v>5876.07813453116</v>
      </c>
      <c r="K10359" s="2">
        <f>I10359*FARMER_RATE+J10359*TEMP_WORKER_RATE</f>
        <v>127015.24539116597</v>
      </c>
      <c r="L10359" s="2">
        <f>A10359*PRICE_TOM+B10359*PRICE_CAR+C10359*PRICE_MES</f>
        <v>174486</v>
      </c>
      <c r="M10359" s="2">
        <f>A10359*FERT_BED_TOM+B10359*FERT_BED_CAR+C10359*FERT_BED_MES</f>
        <v>22440</v>
      </c>
      <c r="N10359" s="6">
        <f>IF(AND(D10359&lt;=TOTAL_BEDS,J10359&lt;=TEMP_WORKER_MAX*TEMP_WORKER_HRS),1,0)</f>
        <v>0</v>
      </c>
      <c r="O10359" s="2">
        <f>L10359-M10359-K10359-FIXED_COSTS</f>
        <v>5030.7546088340314</v>
      </c>
      <c r="P10359" s="2">
        <f>IF(N10359=1,O10359,"")</f>
      </c>
    </row>
    <row r="10360">
      <c r="A10360" s="6">
        <v>15</v>
      </c>
      <c r="B10360" s="6">
        <v>19</v>
      </c>
      <c r="C10360" s="6">
        <v>2</v>
      </c>
      <c r="D10360" s="6">
        <f>A10360+B10360+C10360</f>
        <v>36</v>
      </c>
      <c r="E10360" s="5">
        <f>IF(A10360=0,0,A10360*LABOR_HRS_WK_TOM*SEASON_WEEKS*(1+DIM_PCT_TOM)^A10360)</f>
        <v>5639.285028711136</v>
      </c>
      <c r="F10360" s="5">
        <f>IF(B10360=0,0,B10360*LABOR_HRS_WK_CAR*SEASON_WEEKS*(1+DIM_PCT_CAR)^B10360)</f>
        <v>911.23060582002415</v>
      </c>
      <c r="G10360" s="5">
        <f>IF(C10360=0,0,C10360*LABOR_HRS_WK_MES*SEASON_WEEKS*(1+DIM_PCT_MES)^C10360)</f>
        <v>92.2640625</v>
      </c>
      <c r="H10360" s="5">
        <f>E10360+F10360+G10360</f>
        <v>6642.77969703116</v>
      </c>
      <c r="I10360" s="5">
        <f>MIN(H10360,FARMER_HRS)</f>
        <v>720</v>
      </c>
      <c r="J10360" s="5">
        <f>MAX(0,H10360-FARMER_HRS)</f>
        <v>5922.77969703116</v>
      </c>
      <c r="K10360" s="2">
        <f>I10360*FARMER_RATE+J10360*TEMP_WORKER_RATE</f>
        <v>127826.03640679097</v>
      </c>
      <c r="L10360" s="2">
        <f>A10360*PRICE_TOM+B10360*PRICE_CAR+C10360*PRICE_MES</f>
        <v>177186</v>
      </c>
      <c r="M10360" s="2">
        <f>A10360*FERT_BED_TOM+B10360*FERT_BED_CAR+C10360*FERT_BED_MES</f>
        <v>23320</v>
      </c>
      <c r="N10360" s="6">
        <f>IF(AND(D10360&lt;=TOTAL_BEDS,J10360&lt;=TEMP_WORKER_MAX*TEMP_WORKER_HRS),1,0)</f>
        <v>0</v>
      </c>
      <c r="O10360" s="2">
        <f>L10360-M10360-K10360-FIXED_COSTS</f>
        <v>6039.9635932090314</v>
      </c>
      <c r="P10360" s="2">
        <f>IF(N10360=1,O10360,"")</f>
      </c>
    </row>
    <row r="10361">
      <c r="A10361" s="6">
        <v>15</v>
      </c>
      <c r="B10361" s="6">
        <v>19</v>
      </c>
      <c r="C10361" s="6">
        <v>3</v>
      </c>
      <c r="D10361" s="6">
        <f>A10361+B10361+C10361</f>
        <v>37</v>
      </c>
      <c r="E10361" s="5">
        <f>IF(A10361=0,0,A10361*LABOR_HRS_WK_TOM*SEASON_WEEKS*(1+DIM_PCT_TOM)^A10361)</f>
        <v>5639.285028711136</v>
      </c>
      <c r="F10361" s="5">
        <f>IF(B10361=0,0,B10361*LABOR_HRS_WK_CAR*SEASON_WEEKS*(1+DIM_PCT_CAR)^B10361)</f>
        <v>911.23060582002415</v>
      </c>
      <c r="G10361" s="5">
        <f>IF(C10361=0,0,C10361*LABOR_HRS_WK_MES*SEASON_WEEKS*(1+DIM_PCT_MES)^C10361)</f>
        <v>140.12604492187498</v>
      </c>
      <c r="H10361" s="5">
        <f>E10361+F10361+G10361</f>
        <v>6690.6416794530351</v>
      </c>
      <c r="I10361" s="5">
        <f>MIN(H10361,FARMER_HRS)</f>
        <v>720</v>
      </c>
      <c r="J10361" s="5">
        <f>MAX(0,H10361-FARMER_HRS)</f>
        <v>5970.6416794530351</v>
      </c>
      <c r="K10361" s="2">
        <f>I10361*FARMER_RATE+J10361*TEMP_WORKER_RATE</f>
        <v>128656.97360161519</v>
      </c>
      <c r="L10361" s="2">
        <f>A10361*PRICE_TOM+B10361*PRICE_CAR+C10361*PRICE_MES</f>
        <v>179886</v>
      </c>
      <c r="M10361" s="2">
        <f>A10361*FERT_BED_TOM+B10361*FERT_BED_CAR+C10361*FERT_BED_MES</f>
        <v>24200</v>
      </c>
      <c r="N10361" s="6">
        <f>IF(AND(D10361&lt;=TOTAL_BEDS,J10361&lt;=TEMP_WORKER_MAX*TEMP_WORKER_HRS),1,0)</f>
        <v>0</v>
      </c>
      <c r="O10361" s="2">
        <f>L10361-M10361-K10361-FIXED_COSTS</f>
        <v>7029.0263983848126</v>
      </c>
      <c r="P10361" s="2">
        <f>IF(N10361=1,O10361,"")</f>
      </c>
    </row>
    <row r="10362">
      <c r="A10362" s="6">
        <v>15</v>
      </c>
      <c r="B10362" s="6">
        <v>19</v>
      </c>
      <c r="C10362" s="6">
        <v>4</v>
      </c>
      <c r="D10362" s="6">
        <f>A10362+B10362+C10362</f>
        <v>38</v>
      </c>
      <c r="E10362" s="5">
        <f>IF(A10362=0,0,A10362*LABOR_HRS_WK_TOM*SEASON_WEEKS*(1+DIM_PCT_TOM)^A10362)</f>
        <v>5639.285028711136</v>
      </c>
      <c r="F10362" s="5">
        <f>IF(B10362=0,0,B10362*LABOR_HRS_WK_CAR*SEASON_WEEKS*(1+DIM_PCT_CAR)^B10362)</f>
        <v>911.23060582002415</v>
      </c>
      <c r="G10362" s="5">
        <f>IF(C10362=0,0,C10362*LABOR_HRS_WK_MES*SEASON_WEEKS*(1+DIM_PCT_MES)^C10362)</f>
        <v>189.17016064453119</v>
      </c>
      <c r="H10362" s="5">
        <f>E10362+F10362+G10362</f>
        <v>6739.6857951756911</v>
      </c>
      <c r="I10362" s="5">
        <f>MIN(H10362,FARMER_HRS)</f>
        <v>720</v>
      </c>
      <c r="J10362" s="5">
        <f>MAX(0,H10362-FARMER_HRS)</f>
        <v>6019.6857951756911</v>
      </c>
      <c r="K10362" s="2">
        <f>I10362*FARMER_RATE+J10362*TEMP_WORKER_RATE</f>
        <v>129508.43394402241</v>
      </c>
      <c r="L10362" s="2">
        <f>A10362*PRICE_TOM+B10362*PRICE_CAR+C10362*PRICE_MES</f>
        <v>182586</v>
      </c>
      <c r="M10362" s="2">
        <f>A10362*FERT_BED_TOM+B10362*FERT_BED_CAR+C10362*FERT_BED_MES</f>
        <v>25080</v>
      </c>
      <c r="N10362" s="6">
        <f>IF(AND(D10362&lt;=TOTAL_BEDS,J10362&lt;=TEMP_WORKER_MAX*TEMP_WORKER_HRS),1,0)</f>
        <v>0</v>
      </c>
      <c r="O10362" s="2">
        <f>L10362-M10362-K10362-FIXED_COSTS</f>
        <v>7997.5660559775861</v>
      </c>
      <c r="P10362" s="2">
        <f>IF(N10362=1,O10362,"")</f>
      </c>
    </row>
    <row r="10363">
      <c r="A10363" s="6">
        <v>15</v>
      </c>
      <c r="B10363" s="6">
        <v>19</v>
      </c>
      <c r="C10363" s="6">
        <v>5</v>
      </c>
      <c r="D10363" s="6">
        <f>A10363+B10363+C10363</f>
        <v>39</v>
      </c>
      <c r="E10363" s="5">
        <f>IF(A10363=0,0,A10363*LABOR_HRS_WK_TOM*SEASON_WEEKS*(1+DIM_PCT_TOM)^A10363)</f>
        <v>5639.285028711136</v>
      </c>
      <c r="F10363" s="5">
        <f>IF(B10363=0,0,B10363*LABOR_HRS_WK_CAR*SEASON_WEEKS*(1+DIM_PCT_CAR)^B10363)</f>
        <v>911.23060582002415</v>
      </c>
      <c r="G10363" s="5">
        <f>IF(C10363=0,0,C10363*LABOR_HRS_WK_MES*SEASON_WEEKS*(1+DIM_PCT_MES)^C10363)</f>
        <v>239.41848456573481</v>
      </c>
      <c r="H10363" s="5">
        <f>E10363+F10363+G10363</f>
        <v>6789.9341190968944</v>
      </c>
      <c r="I10363" s="5">
        <f>MIN(H10363,FARMER_HRS)</f>
        <v>720</v>
      </c>
      <c r="J10363" s="5">
        <f>MAX(0,H10363-FARMER_HRS)</f>
        <v>6069.9341190968944</v>
      </c>
      <c r="K10363" s="2">
        <f>I10363*FARMER_RATE+J10363*TEMP_WORKER_RATE</f>
        <v>130380.80067876553</v>
      </c>
      <c r="L10363" s="2">
        <f>A10363*PRICE_TOM+B10363*PRICE_CAR+C10363*PRICE_MES</f>
        <v>185286</v>
      </c>
      <c r="M10363" s="2">
        <f>A10363*FERT_BED_TOM+B10363*FERT_BED_CAR+C10363*FERT_BED_MES</f>
        <v>25960</v>
      </c>
      <c r="N10363" s="6">
        <f>IF(AND(D10363&lt;=TOTAL_BEDS,J10363&lt;=TEMP_WORKER_MAX*TEMP_WORKER_HRS),1,0)</f>
        <v>0</v>
      </c>
      <c r="O10363" s="2">
        <f>L10363-M10363-K10363-FIXED_COSTS</f>
        <v>8945.1993212344678</v>
      </c>
      <c r="P10363" s="2">
        <f>IF(N10363=1,O10363,"")</f>
      </c>
    </row>
    <row r="10364">
      <c r="A10364" s="6">
        <v>15</v>
      </c>
      <c r="B10364" s="6">
        <v>19</v>
      </c>
      <c r="C10364" s="6">
        <v>6</v>
      </c>
      <c r="D10364" s="6">
        <f>A10364+B10364+C10364</f>
        <v>40</v>
      </c>
      <c r="E10364" s="5">
        <f>IF(A10364=0,0,A10364*LABOR_HRS_WK_TOM*SEASON_WEEKS*(1+DIM_PCT_TOM)^A10364)</f>
        <v>5639.285028711136</v>
      </c>
      <c r="F10364" s="5">
        <f>IF(B10364=0,0,B10364*LABOR_HRS_WK_CAR*SEASON_WEEKS*(1+DIM_PCT_CAR)^B10364)</f>
        <v>911.23060582002415</v>
      </c>
      <c r="G10364" s="5">
        <f>IF(C10364=0,0,C10364*LABOR_HRS_WK_MES*SEASON_WEEKS*(1+DIM_PCT_MES)^C10364)</f>
        <v>290.89345874736773</v>
      </c>
      <c r="H10364" s="5">
        <f>E10364+F10364+G10364</f>
        <v>6841.4090932785275</v>
      </c>
      <c r="I10364" s="5">
        <f>MIN(H10364,FARMER_HRS)</f>
        <v>720</v>
      </c>
      <c r="J10364" s="5">
        <f>MAX(0,H10364-FARMER_HRS)</f>
        <v>6121.4090932785275</v>
      </c>
      <c r="K10364" s="2">
        <f>I10364*FARMER_RATE+J10364*TEMP_WORKER_RATE</f>
        <v>131274.46342497441</v>
      </c>
      <c r="L10364" s="2">
        <f>A10364*PRICE_TOM+B10364*PRICE_CAR+C10364*PRICE_MES</f>
        <v>187986</v>
      </c>
      <c r="M10364" s="2">
        <f>A10364*FERT_BED_TOM+B10364*FERT_BED_CAR+C10364*FERT_BED_MES</f>
        <v>26840</v>
      </c>
      <c r="N10364" s="6">
        <f>IF(AND(D10364&lt;=TOTAL_BEDS,J10364&lt;=TEMP_WORKER_MAX*TEMP_WORKER_HRS),1,0)</f>
        <v>0</v>
      </c>
      <c r="O10364" s="2">
        <f>L10364-M10364-K10364-FIXED_COSTS</f>
        <v>9871.5365750255878</v>
      </c>
      <c r="P10364" s="2">
        <f>IF(N10364=1,O10364,"")</f>
      </c>
    </row>
    <row r="10365">
      <c r="A10365" s="6">
        <v>15</v>
      </c>
      <c r="B10365" s="6">
        <v>19</v>
      </c>
      <c r="C10365" s="6">
        <v>7</v>
      </c>
      <c r="D10365" s="6">
        <f>A10365+B10365+C10365</f>
        <v>41</v>
      </c>
      <c r="E10365" s="5">
        <f>IF(A10365=0,0,A10365*LABOR_HRS_WK_TOM*SEASON_WEEKS*(1+DIM_PCT_TOM)^A10365)</f>
        <v>5639.285028711136</v>
      </c>
      <c r="F10365" s="5">
        <f>IF(B10365=0,0,B10365*LABOR_HRS_WK_CAR*SEASON_WEEKS*(1+DIM_PCT_CAR)^B10365)</f>
        <v>911.23060582002415</v>
      </c>
      <c r="G10365" s="5">
        <f>IF(C10365=0,0,C10365*LABOR_HRS_WK_MES*SEASON_WEEKS*(1+DIM_PCT_MES)^C10365)</f>
        <v>343.61789814532818</v>
      </c>
      <c r="H10365" s="5">
        <f>E10365+F10365+G10365</f>
        <v>6894.1335326764884</v>
      </c>
      <c r="I10365" s="5">
        <f>MIN(H10365,FARMER_HRS)</f>
        <v>720</v>
      </c>
      <c r="J10365" s="5">
        <f>MAX(0,H10365-FARMER_HRS)</f>
        <v>6174.1335326764884</v>
      </c>
      <c r="K10365" s="2">
        <f>I10365*FARMER_RATE+J10365*TEMP_WORKER_RATE</f>
        <v>132189.81827563347</v>
      </c>
      <c r="L10365" s="2">
        <f>A10365*PRICE_TOM+B10365*PRICE_CAR+C10365*PRICE_MES</f>
        <v>190686</v>
      </c>
      <c r="M10365" s="2">
        <f>A10365*FERT_BED_TOM+B10365*FERT_BED_CAR+C10365*FERT_BED_MES</f>
        <v>27720</v>
      </c>
      <c r="N10365" s="6">
        <f>IF(AND(D10365&lt;=TOTAL_BEDS,J10365&lt;=TEMP_WORKER_MAX*TEMP_WORKER_HRS),1,0)</f>
        <v>0</v>
      </c>
      <c r="O10365" s="2">
        <f>L10365-M10365-K10365-FIXED_COSTS</f>
        <v>10776.181724366528</v>
      </c>
      <c r="P10365" s="2">
        <f>IF(N10365=1,O10365,"")</f>
      </c>
    </row>
    <row r="10366">
      <c r="A10366" s="6">
        <v>15</v>
      </c>
      <c r="B10366" s="6">
        <v>19</v>
      </c>
      <c r="C10366" s="6">
        <v>8</v>
      </c>
      <c r="D10366" s="6">
        <f>A10366+B10366+C10366</f>
        <v>42</v>
      </c>
      <c r="E10366" s="5">
        <f>IF(A10366=0,0,A10366*LABOR_HRS_WK_TOM*SEASON_WEEKS*(1+DIM_PCT_TOM)^A10366)</f>
        <v>5639.285028711136</v>
      </c>
      <c r="F10366" s="5">
        <f>IF(B10366=0,0,B10366*LABOR_HRS_WK_CAR*SEASON_WEEKS*(1+DIM_PCT_CAR)^B10366)</f>
        <v>911.23060582002415</v>
      </c>
      <c r="G10366" s="5">
        <f>IF(C10366=0,0,C10366*LABOR_HRS_WK_MES*SEASON_WEEKS*(1+DIM_PCT_MES)^C10366)</f>
        <v>397.61499642530833</v>
      </c>
      <c r="H10366" s="5">
        <f>E10366+F10366+G10366</f>
        <v>6948.1306309564679</v>
      </c>
      <c r="I10366" s="5">
        <f>MIN(H10366,FARMER_HRS)</f>
        <v>720</v>
      </c>
      <c r="J10366" s="5">
        <f>MAX(0,H10366-FARMER_HRS)</f>
        <v>6228.1306309564679</v>
      </c>
      <c r="K10366" s="2">
        <f>I10366*FARMER_RATE+J10366*TEMP_WORKER_RATE</f>
        <v>133127.26789854979</v>
      </c>
      <c r="L10366" s="2">
        <f>A10366*PRICE_TOM+B10366*PRICE_CAR+C10366*PRICE_MES</f>
        <v>193386</v>
      </c>
      <c r="M10366" s="2">
        <f>A10366*FERT_BED_TOM+B10366*FERT_BED_CAR+C10366*FERT_BED_MES</f>
        <v>28600</v>
      </c>
      <c r="N10366" s="6">
        <f>IF(AND(D10366&lt;=TOTAL_BEDS,J10366&lt;=TEMP_WORKER_MAX*TEMP_WORKER_HRS),1,0)</f>
        <v>0</v>
      </c>
      <c r="O10366" s="2">
        <f>L10366-M10366-K10366-FIXED_COSTS</f>
        <v>11658.732101450209</v>
      </c>
      <c r="P10366" s="2">
        <f>IF(N10366=1,O10366,"")</f>
      </c>
    </row>
    <row r="10367">
      <c r="A10367" s="6">
        <v>15</v>
      </c>
      <c r="B10367" s="6">
        <v>19</v>
      </c>
      <c r="C10367" s="6">
        <v>9</v>
      </c>
      <c r="D10367" s="6">
        <f>A10367+B10367+C10367</f>
        <v>43</v>
      </c>
      <c r="E10367" s="5">
        <f>IF(A10367=0,0,A10367*LABOR_HRS_WK_TOM*SEASON_WEEKS*(1+DIM_PCT_TOM)^A10367)</f>
        <v>5639.285028711136</v>
      </c>
      <c r="F10367" s="5">
        <f>IF(B10367=0,0,B10367*LABOR_HRS_WK_CAR*SEASON_WEEKS*(1+DIM_PCT_CAR)^B10367)</f>
        <v>911.23060582002415</v>
      </c>
      <c r="G10367" s="5">
        <f>IF(C10367=0,0,C10367*LABOR_HRS_WK_MES*SEASON_WEEKS*(1+DIM_PCT_MES)^C10367)</f>
        <v>452.90833186570273</v>
      </c>
      <c r="H10367" s="5">
        <f>E10367+F10367+G10367</f>
        <v>7003.4239663968629</v>
      </c>
      <c r="I10367" s="5">
        <f>MIN(H10367,FARMER_HRS)</f>
        <v>720</v>
      </c>
      <c r="J10367" s="5">
        <f>MAX(0,H10367-FARMER_HRS)</f>
        <v>6283.4239663968629</v>
      </c>
      <c r="K10367" s="2">
        <f>I10367*FARMER_RATE+J10367*TEMP_WORKER_RATE</f>
        <v>134087.22163883442</v>
      </c>
      <c r="L10367" s="2">
        <f>A10367*PRICE_TOM+B10367*PRICE_CAR+C10367*PRICE_MES</f>
        <v>196086</v>
      </c>
      <c r="M10367" s="2">
        <f>A10367*FERT_BED_TOM+B10367*FERT_BED_CAR+C10367*FERT_BED_MES</f>
        <v>29480</v>
      </c>
      <c r="N10367" s="6">
        <f>IF(AND(D10367&lt;=TOTAL_BEDS,J10367&lt;=TEMP_WORKER_MAX*TEMP_WORKER_HRS),1,0)</f>
        <v>0</v>
      </c>
      <c r="O10367" s="2">
        <f>L10367-M10367-K10367-FIXED_COSTS</f>
        <v>12518.778361165576</v>
      </c>
      <c r="P10367" s="2">
        <f>IF(N10367=1,O10367,"")</f>
      </c>
    </row>
    <row r="10368">
      <c r="A10368" s="6">
        <v>15</v>
      </c>
      <c r="B10368" s="6">
        <v>19</v>
      </c>
      <c r="C10368" s="6">
        <v>10</v>
      </c>
      <c r="D10368" s="6">
        <f>A10368+B10368+C10368</f>
        <v>44</v>
      </c>
      <c r="E10368" s="5">
        <f>IF(A10368=0,0,A10368*LABOR_HRS_WK_TOM*SEASON_WEEKS*(1+DIM_PCT_TOM)^A10368)</f>
        <v>5639.285028711136</v>
      </c>
      <c r="F10368" s="5">
        <f>IF(B10368=0,0,B10368*LABOR_HRS_WK_CAR*SEASON_WEEKS*(1+DIM_PCT_CAR)^B10368)</f>
        <v>911.23060582002415</v>
      </c>
      <c r="G10368" s="5">
        <f>IF(C10368=0,0,C10368*LABOR_HRS_WK_MES*SEASON_WEEKS*(1+DIM_PCT_MES)^C10368)</f>
        <v>509.52187334891551</v>
      </c>
      <c r="H10368" s="5">
        <f>E10368+F10368+G10368</f>
        <v>7060.0375078800753</v>
      </c>
      <c r="I10368" s="5">
        <f>MIN(H10368,FARMER_HRS)</f>
        <v>720</v>
      </c>
      <c r="J10368" s="5">
        <f>MAX(0,H10368-FARMER_HRS)</f>
        <v>6340.0375078800753</v>
      </c>
      <c r="K10368" s="2">
        <f>I10368*FARMER_RATE+J10368*TEMP_WORKER_RATE</f>
        <v>135070.095622918</v>
      </c>
      <c r="L10368" s="2">
        <f>A10368*PRICE_TOM+B10368*PRICE_CAR+C10368*PRICE_MES</f>
        <v>198786</v>
      </c>
      <c r="M10368" s="2">
        <f>A10368*FERT_BED_TOM+B10368*FERT_BED_CAR+C10368*FERT_BED_MES</f>
        <v>30360</v>
      </c>
      <c r="N10368" s="6">
        <f>IF(AND(D10368&lt;=TOTAL_BEDS,J10368&lt;=TEMP_WORKER_MAX*TEMP_WORKER_HRS),1,0)</f>
        <v>0</v>
      </c>
      <c r="O10368" s="2">
        <f>L10368-M10368-K10368-FIXED_COSTS</f>
        <v>13355.904377082014</v>
      </c>
      <c r="P10368" s="2">
        <f>IF(N10368=1,O10368,"")</f>
      </c>
    </row>
    <row r="10369">
      <c r="A10369" s="6">
        <v>15</v>
      </c>
      <c r="B10369" s="6">
        <v>19</v>
      </c>
      <c r="C10369" s="6">
        <v>11</v>
      </c>
      <c r="D10369" s="6">
        <f>A10369+B10369+C10369</f>
        <v>45</v>
      </c>
      <c r="E10369" s="5">
        <f>IF(A10369=0,0,A10369*LABOR_HRS_WK_TOM*SEASON_WEEKS*(1+DIM_PCT_TOM)^A10369)</f>
        <v>5639.285028711136</v>
      </c>
      <c r="F10369" s="5">
        <f>IF(B10369=0,0,B10369*LABOR_HRS_WK_CAR*SEASON_WEEKS*(1+DIM_PCT_CAR)^B10369)</f>
        <v>911.23060582002415</v>
      </c>
      <c r="G10369" s="5">
        <f>IF(C10369=0,0,C10369*LABOR_HRS_WK_MES*SEASON_WEEKS*(1+DIM_PCT_MES)^C10369)</f>
        <v>567.47998644235463</v>
      </c>
      <c r="H10369" s="5">
        <f>E10369+F10369+G10369</f>
        <v>7117.9956209735146</v>
      </c>
      <c r="I10369" s="5">
        <f>MIN(H10369,FARMER_HRS)</f>
        <v>720</v>
      </c>
      <c r="J10369" s="5">
        <f>MAX(0,H10369-FARMER_HRS)</f>
        <v>6397.9956209735146</v>
      </c>
      <c r="K10369" s="2">
        <f>I10369*FARMER_RATE+J10369*TEMP_WORKER_RATE</f>
        <v>136076.31286412349</v>
      </c>
      <c r="L10369" s="2">
        <f>A10369*PRICE_TOM+B10369*PRICE_CAR+C10369*PRICE_MES</f>
        <v>201486</v>
      </c>
      <c r="M10369" s="2">
        <f>A10369*FERT_BED_TOM+B10369*FERT_BED_CAR+C10369*FERT_BED_MES</f>
        <v>31240</v>
      </c>
      <c r="N10369" s="6">
        <f>IF(AND(D10369&lt;=TOTAL_BEDS,J10369&lt;=TEMP_WORKER_MAX*TEMP_WORKER_HRS),1,0)</f>
        <v>0</v>
      </c>
      <c r="O10369" s="2">
        <f>L10369-M10369-K10369-FIXED_COSTS</f>
        <v>14169.687135876506</v>
      </c>
      <c r="P10369" s="2">
        <f>IF(N10369=1,O10369,"")</f>
      </c>
    </row>
    <row r="10370">
      <c r="A10370" s="6">
        <v>15</v>
      </c>
      <c r="B10370" s="6">
        <v>19</v>
      </c>
      <c r="C10370" s="6">
        <v>12</v>
      </c>
      <c r="D10370" s="6">
        <f>A10370+B10370+C10370</f>
        <v>46</v>
      </c>
      <c r="E10370" s="5">
        <f>IF(A10370=0,0,A10370*LABOR_HRS_WK_TOM*SEASON_WEEKS*(1+DIM_PCT_TOM)^A10370)</f>
        <v>5639.285028711136</v>
      </c>
      <c r="F10370" s="5">
        <f>IF(B10370=0,0,B10370*LABOR_HRS_WK_CAR*SEASON_WEEKS*(1+DIM_PCT_CAR)^B10370)</f>
        <v>911.23060582002415</v>
      </c>
      <c r="G10370" s="5">
        <f>IF(C10370=0,0,C10370*LABOR_HRS_WK_MES*SEASON_WEEKS*(1+DIM_PCT_MES)^C10370)</f>
        <v>626.807439570419</v>
      </c>
      <c r="H10370" s="5">
        <f>E10370+F10370+G10370</f>
        <v>7177.3230741015786</v>
      </c>
      <c r="I10370" s="5">
        <f>MIN(H10370,FARMER_HRS)</f>
        <v>720</v>
      </c>
      <c r="J10370" s="5">
        <f>MAX(0,H10370-FARMER_HRS)</f>
        <v>6457.3230741015786</v>
      </c>
      <c r="K10370" s="2">
        <f>I10370*FARMER_RATE+J10370*TEMP_WORKER_RATE</f>
        <v>137106.30336981907</v>
      </c>
      <c r="L10370" s="2">
        <f>A10370*PRICE_TOM+B10370*PRICE_CAR+C10370*PRICE_MES</f>
        <v>204186</v>
      </c>
      <c r="M10370" s="2">
        <f>A10370*FERT_BED_TOM+B10370*FERT_BED_CAR+C10370*FERT_BED_MES</f>
        <v>32120</v>
      </c>
      <c r="N10370" s="6">
        <f>IF(AND(D10370&lt;=TOTAL_BEDS,J10370&lt;=TEMP_WORKER_MAX*TEMP_WORKER_HRS),1,0)</f>
        <v>0</v>
      </c>
      <c r="O10370" s="2">
        <f>L10370-M10370-K10370-FIXED_COSTS</f>
        <v>14959.69663018093</v>
      </c>
      <c r="P10370" s="2">
        <f>IF(N10370=1,O10370,"")</f>
      </c>
    </row>
    <row r="10371">
      <c r="A10371" s="6">
        <v>15</v>
      </c>
      <c r="B10371" s="6">
        <v>19</v>
      </c>
      <c r="C10371" s="6">
        <v>13</v>
      </c>
      <c r="D10371" s="6">
        <f>A10371+B10371+C10371</f>
        <v>47</v>
      </c>
      <c r="E10371" s="5">
        <f>IF(A10371=0,0,A10371*LABOR_HRS_WK_TOM*SEASON_WEEKS*(1+DIM_PCT_TOM)^A10371)</f>
        <v>5639.285028711136</v>
      </c>
      <c r="F10371" s="5">
        <f>IF(B10371=0,0,B10371*LABOR_HRS_WK_CAR*SEASON_WEEKS*(1+DIM_PCT_CAR)^B10371)</f>
        <v>911.23060582002415</v>
      </c>
      <c r="G10371" s="5">
        <f>IF(C10371=0,0,C10371*LABOR_HRS_WK_MES*SEASON_WEEKS*(1+DIM_PCT_MES)^C10371)</f>
        <v>687.52941027880331</v>
      </c>
      <c r="H10371" s="5">
        <f>E10371+F10371+G10371</f>
        <v>7238.0450448099627</v>
      </c>
      <c r="I10371" s="5">
        <f>MIN(H10371,FARMER_HRS)</f>
        <v>720</v>
      </c>
      <c r="J10371" s="5">
        <f>MAX(0,H10371-FARMER_HRS)</f>
        <v>6518.0450448099627</v>
      </c>
      <c r="K10371" s="2">
        <f>I10371*FARMER_RATE+J10371*TEMP_WORKER_RATE</f>
        <v>138160.50425017296</v>
      </c>
      <c r="L10371" s="2">
        <f>A10371*PRICE_TOM+B10371*PRICE_CAR+C10371*PRICE_MES</f>
        <v>206886</v>
      </c>
      <c r="M10371" s="2">
        <f>A10371*FERT_BED_TOM+B10371*FERT_BED_CAR+C10371*FERT_BED_MES</f>
        <v>33000</v>
      </c>
      <c r="N10371" s="6">
        <f>IF(AND(D10371&lt;=TOTAL_BEDS,J10371&lt;=TEMP_WORKER_MAX*TEMP_WORKER_HRS),1,0)</f>
        <v>0</v>
      </c>
      <c r="O10371" s="2">
        <f>L10371-M10371-K10371-FIXED_COSTS</f>
        <v>15725.495749827038</v>
      </c>
      <c r="P10371" s="2">
        <f>IF(N10371=1,O10371,"")</f>
      </c>
    </row>
    <row r="10372">
      <c r="A10372" s="6">
        <v>15</v>
      </c>
      <c r="B10372" s="6">
        <v>19</v>
      </c>
      <c r="C10372" s="6">
        <v>14</v>
      </c>
      <c r="D10372" s="6">
        <f>A10372+B10372+C10372</f>
        <v>48</v>
      </c>
      <c r="E10372" s="5">
        <f>IF(A10372=0,0,A10372*LABOR_HRS_WK_TOM*SEASON_WEEKS*(1+DIM_PCT_TOM)^A10372)</f>
        <v>5639.285028711136</v>
      </c>
      <c r="F10372" s="5">
        <f>IF(B10372=0,0,B10372*LABOR_HRS_WK_CAR*SEASON_WEEKS*(1+DIM_PCT_CAR)^B10372)</f>
        <v>911.23060582002415</v>
      </c>
      <c r="G10372" s="5">
        <f>IF(C10372=0,0,C10372*LABOR_HRS_WK_MES*SEASON_WEEKS*(1+DIM_PCT_MES)^C10372)</f>
        <v>749.67149159246435</v>
      </c>
      <c r="H10372" s="5">
        <f>E10372+F10372+G10372</f>
        <v>7300.1871261236238</v>
      </c>
      <c r="I10372" s="5">
        <f>MIN(H10372,FARMER_HRS)</f>
        <v>720</v>
      </c>
      <c r="J10372" s="5">
        <f>MAX(0,H10372-FARMER_HRS)</f>
        <v>6580.1871261236238</v>
      </c>
      <c r="K10372" s="2">
        <f>I10372*FARMER_RATE+J10372*TEMP_WORKER_RATE</f>
        <v>139239.35982853512</v>
      </c>
      <c r="L10372" s="2">
        <f>A10372*PRICE_TOM+B10372*PRICE_CAR+C10372*PRICE_MES</f>
        <v>209586</v>
      </c>
      <c r="M10372" s="2">
        <f>A10372*FERT_BED_TOM+B10372*FERT_BED_CAR+C10372*FERT_BED_MES</f>
        <v>33880</v>
      </c>
      <c r="N10372" s="6">
        <f>IF(AND(D10372&lt;=TOTAL_BEDS,J10372&lt;=TEMP_WORKER_MAX*TEMP_WORKER_HRS),1,0)</f>
        <v>0</v>
      </c>
      <c r="O10372" s="2">
        <f>L10372-M10372-K10372-FIXED_COSTS</f>
        <v>16466.640171464882</v>
      </c>
      <c r="P10372" s="2">
        <f>IF(N10372=1,O10372,"")</f>
      </c>
    </row>
    <row r="10373">
      <c r="A10373" s="6">
        <v>15</v>
      </c>
      <c r="B10373" s="6">
        <v>19</v>
      </c>
      <c r="C10373" s="6">
        <v>15</v>
      </c>
      <c r="D10373" s="6">
        <f>A10373+B10373+C10373</f>
        <v>49</v>
      </c>
      <c r="E10373" s="5">
        <f>IF(A10373=0,0,A10373*LABOR_HRS_WK_TOM*SEASON_WEEKS*(1+DIM_PCT_TOM)^A10373)</f>
        <v>5639.285028711136</v>
      </c>
      <c r="F10373" s="5">
        <f>IF(B10373=0,0,B10373*LABOR_HRS_WK_CAR*SEASON_WEEKS*(1+DIM_PCT_CAR)^B10373)</f>
        <v>911.23060582002415</v>
      </c>
      <c r="G10373" s="5">
        <f>IF(C10373=0,0,C10373*LABOR_HRS_WK_MES*SEASON_WEEKS*(1+DIM_PCT_MES)^C10373)</f>
        <v>813.25969846861074</v>
      </c>
      <c r="H10373" s="5">
        <f>E10373+F10373+G10373</f>
        <v>7363.77533299977</v>
      </c>
      <c r="I10373" s="5">
        <f>MIN(H10373,FARMER_HRS)</f>
        <v>720</v>
      </c>
      <c r="J10373" s="5">
        <f>MAX(0,H10373-FARMER_HRS)</f>
        <v>6643.77533299977</v>
      </c>
      <c r="K10373" s="2">
        <f>I10373*FARMER_RATE+J10373*TEMP_WORKER_RATE</f>
        <v>140343.32175346825</v>
      </c>
      <c r="L10373" s="2">
        <f>A10373*PRICE_TOM+B10373*PRICE_CAR+C10373*PRICE_MES</f>
        <v>212286</v>
      </c>
      <c r="M10373" s="2">
        <f>A10373*FERT_BED_TOM+B10373*FERT_BED_CAR+C10373*FERT_BED_MES</f>
        <v>34760</v>
      </c>
      <c r="N10373" s="6">
        <f>IF(AND(D10373&lt;=TOTAL_BEDS,J10373&lt;=TEMP_WORKER_MAX*TEMP_WORKER_HRS),1,0)</f>
        <v>0</v>
      </c>
      <c r="O10373" s="2">
        <f>L10373-M10373-K10373-FIXED_COSTS</f>
        <v>17182.678246531752</v>
      </c>
      <c r="P10373" s="2">
        <f>IF(N10373=1,O10373,"")</f>
      </c>
    </row>
    <row r="10374">
      <c r="A10374" s="6">
        <v>15</v>
      </c>
      <c r="B10374" s="6">
        <v>19</v>
      </c>
      <c r="C10374" s="6">
        <v>16</v>
      </c>
      <c r="D10374" s="6">
        <f>A10374+B10374+C10374</f>
        <v>50</v>
      </c>
      <c r="E10374" s="5">
        <f>IF(A10374=0,0,A10374*LABOR_HRS_WK_TOM*SEASON_WEEKS*(1+DIM_PCT_TOM)^A10374)</f>
        <v>5639.285028711136</v>
      </c>
      <c r="F10374" s="5">
        <f>IF(B10374=0,0,B10374*LABOR_HRS_WK_CAR*SEASON_WEEKS*(1+DIM_PCT_CAR)^B10374)</f>
        <v>911.23060582002415</v>
      </c>
      <c r="G10374" s="5">
        <f>IF(C10374=0,0,C10374*LABOR_HRS_WK_MES*SEASON_WEEKS*(1+DIM_PCT_MES)^C10374)</f>
        <v>878.32047434609967</v>
      </c>
      <c r="H10374" s="5">
        <f>E10374+F10374+G10374</f>
        <v>7428.83610887726</v>
      </c>
      <c r="I10374" s="5">
        <f>MIN(H10374,FARMER_HRS)</f>
        <v>720</v>
      </c>
      <c r="J10374" s="5">
        <f>MAX(0,H10374-FARMER_HRS)</f>
        <v>6708.83610887726</v>
      </c>
      <c r="K10374" s="2">
        <f>I10374*FARMER_RATE+J10374*TEMP_WORKER_RATE</f>
        <v>141472.84911245242</v>
      </c>
      <c r="L10374" s="2">
        <f>A10374*PRICE_TOM+B10374*PRICE_CAR+C10374*PRICE_MES</f>
        <v>214986</v>
      </c>
      <c r="M10374" s="2">
        <f>A10374*FERT_BED_TOM+B10374*FERT_BED_CAR+C10374*FERT_BED_MES</f>
        <v>35640</v>
      </c>
      <c r="N10374" s="6">
        <f>IF(AND(D10374&lt;=TOTAL_BEDS,J10374&lt;=TEMP_WORKER_MAX*TEMP_WORKER_HRS),1,0)</f>
        <v>0</v>
      </c>
      <c r="O10374" s="2">
        <f>L10374-M10374-K10374-FIXED_COSTS</f>
        <v>17873.150887547585</v>
      </c>
      <c r="P10374" s="2">
        <f>IF(N10374=1,O10374,"")</f>
      </c>
    </row>
    <row r="10375">
      <c r="A10375" s="6">
        <v>15</v>
      </c>
      <c r="B10375" s="6">
        <v>19</v>
      </c>
      <c r="C10375" s="6">
        <v>17</v>
      </c>
      <c r="D10375" s="6">
        <f>A10375+B10375+C10375</f>
        <v>51</v>
      </c>
      <c r="E10375" s="5">
        <f>IF(A10375=0,0,A10375*LABOR_HRS_WK_TOM*SEASON_WEEKS*(1+DIM_PCT_TOM)^A10375)</f>
        <v>5639.285028711136</v>
      </c>
      <c r="F10375" s="5">
        <f>IF(B10375=0,0,B10375*LABOR_HRS_WK_CAR*SEASON_WEEKS*(1+DIM_PCT_CAR)^B10375)</f>
        <v>911.23060582002415</v>
      </c>
      <c r="G10375" s="5">
        <f>IF(C10375=0,0,C10375*LABOR_HRS_WK_MES*SEASON_WEEKS*(1+DIM_PCT_MES)^C10375)</f>
        <v>944.88069779263992</v>
      </c>
      <c r="H10375" s="5">
        <f>E10375+F10375+G10375</f>
        <v>7495.3963323237995</v>
      </c>
      <c r="I10375" s="5">
        <f>MIN(H10375,FARMER_HRS)</f>
        <v>720</v>
      </c>
      <c r="J10375" s="5">
        <f>MAX(0,H10375-FARMER_HRS)</f>
        <v>6775.3963323237995</v>
      </c>
      <c r="K10375" s="2">
        <f>I10375*FARMER_RATE+J10375*TEMP_WORKER_RATE</f>
        <v>142628.40854728819</v>
      </c>
      <c r="L10375" s="2">
        <f>A10375*PRICE_TOM+B10375*PRICE_CAR+C10375*PRICE_MES</f>
        <v>217686</v>
      </c>
      <c r="M10375" s="2">
        <f>A10375*FERT_BED_TOM+B10375*FERT_BED_CAR+C10375*FERT_BED_MES</f>
        <v>36520</v>
      </c>
      <c r="N10375" s="6">
        <f>IF(AND(D10375&lt;=TOTAL_BEDS,J10375&lt;=TEMP_WORKER_MAX*TEMP_WORKER_HRS),1,0)</f>
        <v>0</v>
      </c>
      <c r="O10375" s="2">
        <f>L10375-M10375-K10375-FIXED_COSTS</f>
        <v>18537.591452711815</v>
      </c>
      <c r="P10375" s="2">
        <f>IF(N10375=1,O10375,"")</f>
      </c>
    </row>
    <row r="10376">
      <c r="A10376" s="6">
        <v>15</v>
      </c>
      <c r="B10376" s="6">
        <v>19</v>
      </c>
      <c r="C10376" s="6">
        <v>18</v>
      </c>
      <c r="D10376" s="6">
        <f>A10376+B10376+C10376</f>
        <v>52</v>
      </c>
      <c r="E10376" s="5">
        <f>IF(A10376=0,0,A10376*LABOR_HRS_WK_TOM*SEASON_WEEKS*(1+DIM_PCT_TOM)^A10376)</f>
        <v>5639.285028711136</v>
      </c>
      <c r="F10376" s="5">
        <f>IF(B10376=0,0,B10376*LABOR_HRS_WK_CAR*SEASON_WEEKS*(1+DIM_PCT_CAR)^B10376)</f>
        <v>911.23060582002415</v>
      </c>
      <c r="G10376" s="5">
        <f>IF(C10376=0,0,C10376*LABOR_HRS_WK_MES*SEASON_WEEKS*(1+DIM_PCT_MES)^C10376)</f>
        <v>1012.9676892512272</v>
      </c>
      <c r="H10376" s="5">
        <f>E10376+F10376+G10376</f>
        <v>7563.4833237823868</v>
      </c>
      <c r="I10376" s="5">
        <f>MIN(H10376,FARMER_HRS)</f>
        <v>720</v>
      </c>
      <c r="J10376" s="5">
        <f>MAX(0,H10376-FARMER_HRS)</f>
        <v>6843.4833237823868</v>
      </c>
      <c r="K10376" s="2">
        <f>I10376*FARMER_RATE+J10376*TEMP_WORKER_RATE</f>
        <v>143810.474371222</v>
      </c>
      <c r="L10376" s="2">
        <f>A10376*PRICE_TOM+B10376*PRICE_CAR+C10376*PRICE_MES</f>
        <v>220386</v>
      </c>
      <c r="M10376" s="2">
        <f>A10376*FERT_BED_TOM+B10376*FERT_BED_CAR+C10376*FERT_BED_MES</f>
        <v>37400</v>
      </c>
      <c r="N10376" s="6">
        <f>IF(AND(D10376&lt;=TOTAL_BEDS,J10376&lt;=TEMP_WORKER_MAX*TEMP_WORKER_HRS),1,0)</f>
        <v>0</v>
      </c>
      <c r="O10376" s="2">
        <f>L10376-M10376-K10376-FIXED_COSTS</f>
        <v>19175.525628778007</v>
      </c>
      <c r="P10376" s="2">
        <f>IF(N10376=1,O10376,"")</f>
      </c>
    </row>
    <row r="10377">
      <c r="A10377" s="6">
        <v>15</v>
      </c>
      <c r="B10377" s="6">
        <v>19</v>
      </c>
      <c r="C10377" s="6">
        <v>19</v>
      </c>
      <c r="D10377" s="6">
        <f>A10377+B10377+C10377</f>
        <v>53</v>
      </c>
      <c r="E10377" s="5">
        <f>IF(A10377=0,0,A10377*LABOR_HRS_WK_TOM*SEASON_WEEKS*(1+DIM_PCT_TOM)^A10377)</f>
        <v>5639.285028711136</v>
      </c>
      <c r="F10377" s="5">
        <f>IF(B10377=0,0,B10377*LABOR_HRS_WK_CAR*SEASON_WEEKS*(1+DIM_PCT_CAR)^B10377)</f>
        <v>911.23060582002415</v>
      </c>
      <c r="G10377" s="5">
        <f>IF(C10377=0,0,C10377*LABOR_HRS_WK_MES*SEASON_WEEKS*(1+DIM_PCT_MES)^C10377)</f>
        <v>1082.6092178872491</v>
      </c>
      <c r="H10377" s="5">
        <f>E10377+F10377+G10377</f>
        <v>7633.1248524184084</v>
      </c>
      <c r="I10377" s="5">
        <f>MIN(H10377,FARMER_HRS)</f>
        <v>720</v>
      </c>
      <c r="J10377" s="5">
        <f>MAX(0,H10377-FARMER_HRS)</f>
        <v>6913.1248524184084</v>
      </c>
      <c r="K10377" s="2">
        <f>I10377*FARMER_RATE+J10377*TEMP_WORKER_RATE</f>
        <v>145019.52868781961</v>
      </c>
      <c r="L10377" s="2">
        <f>A10377*PRICE_TOM+B10377*PRICE_CAR+C10377*PRICE_MES</f>
        <v>223086</v>
      </c>
      <c r="M10377" s="2">
        <f>A10377*FERT_BED_TOM+B10377*FERT_BED_CAR+C10377*FERT_BED_MES</f>
        <v>38280</v>
      </c>
      <c r="N10377" s="6">
        <f>IF(AND(D10377&lt;=TOTAL_BEDS,J10377&lt;=TEMP_WORKER_MAX*TEMP_WORKER_HRS),1,0)</f>
        <v>0</v>
      </c>
      <c r="O10377" s="2">
        <f>L10377-M10377-K10377-FIXED_COSTS</f>
        <v>19786.471312180394</v>
      </c>
      <c r="P10377" s="2">
        <f>IF(N10377=1,O10377,"")</f>
      </c>
    </row>
    <row r="10378">
      <c r="A10378" s="6">
        <v>15</v>
      </c>
      <c r="B10378" s="6">
        <v>19</v>
      </c>
      <c r="C10378" s="6">
        <v>20</v>
      </c>
      <c r="D10378" s="6">
        <f>A10378+B10378+C10378</f>
        <v>54</v>
      </c>
      <c r="E10378" s="5">
        <f>IF(A10378=0,0,A10378*LABOR_HRS_WK_TOM*SEASON_WEEKS*(1+DIM_PCT_TOM)^A10378)</f>
        <v>5639.285028711136</v>
      </c>
      <c r="F10378" s="5">
        <f>IF(B10378=0,0,B10378*LABOR_HRS_WK_CAR*SEASON_WEEKS*(1+DIM_PCT_CAR)^B10378)</f>
        <v>911.23060582002415</v>
      </c>
      <c r="G10378" s="5">
        <f>IF(C10378=0,0,C10378*LABOR_HRS_WK_MES*SEASON_WEEKS*(1+DIM_PCT_MES)^C10378)</f>
        <v>1153.8335085377259</v>
      </c>
      <c r="H10378" s="5">
        <f>E10378+F10378+G10378</f>
        <v>7704.3491430688855</v>
      </c>
      <c r="I10378" s="5">
        <f>MIN(H10378,FARMER_HRS)</f>
        <v>720</v>
      </c>
      <c r="J10378" s="5">
        <f>MAX(0,H10378-FARMER_HRS)</f>
        <v>6984.3491430688855</v>
      </c>
      <c r="K10378" s="2">
        <f>I10378*FARMER_RATE+J10378*TEMP_WORKER_RATE</f>
        <v>146256.06151161261</v>
      </c>
      <c r="L10378" s="2">
        <f>A10378*PRICE_TOM+B10378*PRICE_CAR+C10378*PRICE_MES</f>
        <v>225786</v>
      </c>
      <c r="M10378" s="2">
        <f>A10378*FERT_BED_TOM+B10378*FERT_BED_CAR+C10378*FERT_BED_MES</f>
        <v>39160</v>
      </c>
      <c r="N10378" s="6">
        <f>IF(AND(D10378&lt;=TOTAL_BEDS,J10378&lt;=TEMP_WORKER_MAX*TEMP_WORKER_HRS),1,0)</f>
        <v>0</v>
      </c>
      <c r="O10378" s="2">
        <f>L10378-M10378-K10378-FIXED_COSTS</f>
        <v>20369.938488387386</v>
      </c>
      <c r="P10378" s="2">
        <f>IF(N10378=1,O10378,"")</f>
      </c>
    </row>
    <row r="10379">
      <c r="A10379" s="6">
        <v>15</v>
      </c>
      <c r="B10379" s="6">
        <v>19</v>
      </c>
      <c r="C10379" s="6">
        <v>21</v>
      </c>
      <c r="D10379" s="6">
        <f>A10379+B10379+C10379</f>
        <v>55</v>
      </c>
      <c r="E10379" s="5">
        <f>IF(A10379=0,0,A10379*LABOR_HRS_WK_TOM*SEASON_WEEKS*(1+DIM_PCT_TOM)^A10379)</f>
        <v>5639.285028711136</v>
      </c>
      <c r="F10379" s="5">
        <f>IF(B10379=0,0,B10379*LABOR_HRS_WK_CAR*SEASON_WEEKS*(1+DIM_PCT_CAR)^B10379)</f>
        <v>911.23060582002415</v>
      </c>
      <c r="G10379" s="5">
        <f>IF(C10379=0,0,C10379*LABOR_HRS_WK_MES*SEASON_WEEKS*(1+DIM_PCT_MES)^C10379)</f>
        <v>1226.6692487641699</v>
      </c>
      <c r="H10379" s="5">
        <f>E10379+F10379+G10379</f>
        <v>7777.1848832953292</v>
      </c>
      <c r="I10379" s="5">
        <f>MIN(H10379,FARMER_HRS)</f>
        <v>720</v>
      </c>
      <c r="J10379" s="5">
        <f>MAX(0,H10379-FARMER_HRS)</f>
        <v>7057.1848832953292</v>
      </c>
      <c r="K10379" s="2">
        <f>I10379*FARMER_RATE+J10379*TEMP_WORKER_RATE</f>
        <v>147520.57089054392</v>
      </c>
      <c r="L10379" s="2">
        <f>A10379*PRICE_TOM+B10379*PRICE_CAR+C10379*PRICE_MES</f>
        <v>228486</v>
      </c>
      <c r="M10379" s="2">
        <f>A10379*FERT_BED_TOM+B10379*FERT_BED_CAR+C10379*FERT_BED_MES</f>
        <v>40040</v>
      </c>
      <c r="N10379" s="6">
        <f>IF(AND(D10379&lt;=TOTAL_BEDS,J10379&lt;=TEMP_WORKER_MAX*TEMP_WORKER_HRS),1,0)</f>
        <v>0</v>
      </c>
      <c r="O10379" s="2">
        <f>L10379-M10379-K10379-FIXED_COSTS</f>
        <v>20925.429109456076</v>
      </c>
      <c r="P10379" s="2">
        <f>IF(N10379=1,O10379,"")</f>
      </c>
    </row>
    <row r="10380">
      <c r="A10380" s="6">
        <v>15</v>
      </c>
      <c r="B10380" s="6">
        <v>19</v>
      </c>
      <c r="C10380" s="6">
        <v>22</v>
      </c>
      <c r="D10380" s="6">
        <f>A10380+B10380+C10380</f>
        <v>56</v>
      </c>
      <c r="E10380" s="5">
        <f>IF(A10380=0,0,A10380*LABOR_HRS_WK_TOM*SEASON_WEEKS*(1+DIM_PCT_TOM)^A10380)</f>
        <v>5639.285028711136</v>
      </c>
      <c r="F10380" s="5">
        <f>IF(B10380=0,0,B10380*LABOR_HRS_WK_CAR*SEASON_WEEKS*(1+DIM_PCT_CAR)^B10380)</f>
        <v>911.23060582002415</v>
      </c>
      <c r="G10380" s="5">
        <f>IF(C10380=0,0,C10380*LABOR_HRS_WK_MES*SEASON_WEEKS*(1+DIM_PCT_MES)^C10380)</f>
        <v>1301.1455960105659</v>
      </c>
      <c r="H10380" s="5">
        <f>E10380+F10380+G10380</f>
        <v>7851.6612305417257</v>
      </c>
      <c r="I10380" s="5">
        <f>MIN(H10380,FARMER_HRS)</f>
        <v>720</v>
      </c>
      <c r="J10380" s="5">
        <f>MAX(0,H10380-FARMER_HRS)</f>
        <v>7131.6612305417257</v>
      </c>
      <c r="K10380" s="2">
        <f>I10380*FARMER_RATE+J10380*TEMP_WORKER_RATE</f>
        <v>148813.56303023829</v>
      </c>
      <c r="L10380" s="2">
        <f>A10380*PRICE_TOM+B10380*PRICE_CAR+C10380*PRICE_MES</f>
        <v>231186</v>
      </c>
      <c r="M10380" s="2">
        <f>A10380*FERT_BED_TOM+B10380*FERT_BED_CAR+C10380*FERT_BED_MES</f>
        <v>40920</v>
      </c>
      <c r="N10380" s="6">
        <f>IF(AND(D10380&lt;=TOTAL_BEDS,J10380&lt;=TEMP_WORKER_MAX*TEMP_WORKER_HRS),1,0)</f>
        <v>0</v>
      </c>
      <c r="O10380" s="2">
        <f>L10380-M10380-K10380-FIXED_COSTS</f>
        <v>21452.436969761708</v>
      </c>
      <c r="P10380" s="2">
        <f>IF(N10380=1,O10380,"")</f>
      </c>
    </row>
    <row r="10381">
      <c r="A10381" s="6">
        <v>15</v>
      </c>
      <c r="B10381" s="6">
        <v>19</v>
      </c>
      <c r="C10381" s="6">
        <v>23</v>
      </c>
      <c r="D10381" s="6">
        <f>A10381+B10381+C10381</f>
        <v>57</v>
      </c>
      <c r="E10381" s="5">
        <f>IF(A10381=0,0,A10381*LABOR_HRS_WK_TOM*SEASON_WEEKS*(1+DIM_PCT_TOM)^A10381)</f>
        <v>5639.285028711136</v>
      </c>
      <c r="F10381" s="5">
        <f>IF(B10381=0,0,B10381*LABOR_HRS_WK_CAR*SEASON_WEEKS*(1+DIM_PCT_CAR)^B10381)</f>
        <v>911.23060582002415</v>
      </c>
      <c r="G10381" s="5">
        <f>IF(C10381=0,0,C10381*LABOR_HRS_WK_MES*SEASON_WEEKS*(1+DIM_PCT_MES)^C10381)</f>
        <v>1377.2921848680023</v>
      </c>
      <c r="H10381" s="5">
        <f>E10381+F10381+G10381</f>
        <v>7927.8078193991623</v>
      </c>
      <c r="I10381" s="5">
        <f>MIN(H10381,FARMER_HRS)</f>
        <v>720</v>
      </c>
      <c r="J10381" s="5">
        <f>MAX(0,H10381-FARMER_HRS)</f>
        <v>7207.8078193991623</v>
      </c>
      <c r="K10381" s="2">
        <f>I10381*FARMER_RATE+J10381*TEMP_WORKER_RATE</f>
        <v>150135.55242012435</v>
      </c>
      <c r="L10381" s="2">
        <f>A10381*PRICE_TOM+B10381*PRICE_CAR+C10381*PRICE_MES</f>
        <v>233886</v>
      </c>
      <c r="M10381" s="2">
        <f>A10381*FERT_BED_TOM+B10381*FERT_BED_CAR+C10381*FERT_BED_MES</f>
        <v>41800</v>
      </c>
      <c r="N10381" s="6">
        <f>IF(AND(D10381&lt;=TOTAL_BEDS,J10381&lt;=TEMP_WORKER_MAX*TEMP_WORKER_HRS),1,0)</f>
        <v>0</v>
      </c>
      <c r="O10381" s="2">
        <f>L10381-M10381-K10381-FIXED_COSTS</f>
        <v>21950.447579875647</v>
      </c>
      <c r="P10381" s="2">
        <f>IF(N10381=1,O10381,"")</f>
      </c>
    </row>
    <row r="10382">
      <c r="A10382" s="6">
        <v>15</v>
      </c>
      <c r="B10382" s="6">
        <v>19</v>
      </c>
      <c r="C10382" s="6">
        <v>24</v>
      </c>
      <c r="D10382" s="6">
        <f>A10382+B10382+C10382</f>
        <v>58</v>
      </c>
      <c r="E10382" s="5">
        <f>IF(A10382=0,0,A10382*LABOR_HRS_WK_TOM*SEASON_WEEKS*(1+DIM_PCT_TOM)^A10382)</f>
        <v>5639.285028711136</v>
      </c>
      <c r="F10382" s="5">
        <f>IF(B10382=0,0,B10382*LABOR_HRS_WK_CAR*SEASON_WEEKS*(1+DIM_PCT_CAR)^B10382)</f>
        <v>911.23060582002415</v>
      </c>
      <c r="G10382" s="5">
        <f>IF(C10382=0,0,C10382*LABOR_HRS_WK_MES*SEASON_WEEKS*(1+DIM_PCT_MES)^C10382)</f>
        <v>1455.139134447498</v>
      </c>
      <c r="H10382" s="5">
        <f>E10382+F10382+G10382</f>
        <v>8005.6547689786576</v>
      </c>
      <c r="I10382" s="5">
        <f>MIN(H10382,FARMER_HRS)</f>
        <v>720</v>
      </c>
      <c r="J10382" s="5">
        <f>MAX(0,H10382-FARMER_HRS)</f>
        <v>7285.6547689786576</v>
      </c>
      <c r="K10382" s="2">
        <f>I10382*FARMER_RATE+J10382*TEMP_WORKER_RATE</f>
        <v>151487.061961435</v>
      </c>
      <c r="L10382" s="2">
        <f>A10382*PRICE_TOM+B10382*PRICE_CAR+C10382*PRICE_MES</f>
        <v>236586</v>
      </c>
      <c r="M10382" s="2">
        <f>A10382*FERT_BED_TOM+B10382*FERT_BED_CAR+C10382*FERT_BED_MES</f>
        <v>42680</v>
      </c>
      <c r="N10382" s="6">
        <f>IF(AND(D10382&lt;=TOTAL_BEDS,J10382&lt;=TEMP_WORKER_MAX*TEMP_WORKER_HRS),1,0)</f>
        <v>0</v>
      </c>
      <c r="O10382" s="2">
        <f>L10382-M10382-K10382-FIXED_COSTS</f>
        <v>22418.938038564986</v>
      </c>
      <c r="P10382" s="2">
        <f>IF(N10382=1,O10382,"")</f>
      </c>
    </row>
    <row r="10383">
      <c r="A10383" s="6">
        <v>15</v>
      </c>
      <c r="B10383" s="6">
        <v>19</v>
      </c>
      <c r="C10383" s="6">
        <v>25</v>
      </c>
      <c r="D10383" s="6">
        <f>A10383+B10383+C10383</f>
        <v>59</v>
      </c>
      <c r="E10383" s="5">
        <f>IF(A10383=0,0,A10383*LABOR_HRS_WK_TOM*SEASON_WEEKS*(1+DIM_PCT_TOM)^A10383)</f>
        <v>5639.285028711136</v>
      </c>
      <c r="F10383" s="5">
        <f>IF(B10383=0,0,B10383*LABOR_HRS_WK_CAR*SEASON_WEEKS*(1+DIM_PCT_CAR)^B10383)</f>
        <v>911.23060582002415</v>
      </c>
      <c r="G10383" s="5">
        <f>IF(C10383=0,0,C10383*LABOR_HRS_WK_MES*SEASON_WEEKS*(1+DIM_PCT_MES)^C10383)</f>
        <v>1534.7170558625955</v>
      </c>
      <c r="H10383" s="5">
        <f>E10383+F10383+G10383</f>
        <v>8085.2326903937555</v>
      </c>
      <c r="I10383" s="5">
        <f>MIN(H10383,FARMER_HRS)</f>
        <v>720</v>
      </c>
      <c r="J10383" s="5">
        <f>MAX(0,H10383-FARMER_HRS)</f>
        <v>7365.2326903937555</v>
      </c>
      <c r="K10383" s="2">
        <f>I10383*FARMER_RATE+J10383*TEMP_WORKER_RATE</f>
        <v>152868.6230971138</v>
      </c>
      <c r="L10383" s="2">
        <f>A10383*PRICE_TOM+B10383*PRICE_CAR+C10383*PRICE_MES</f>
        <v>239286</v>
      </c>
      <c r="M10383" s="2">
        <f>A10383*FERT_BED_TOM+B10383*FERT_BED_CAR+C10383*FERT_BED_MES</f>
        <v>43560</v>
      </c>
      <c r="N10383" s="6">
        <f>IF(AND(D10383&lt;=TOTAL_BEDS,J10383&lt;=TEMP_WORKER_MAX*TEMP_WORKER_HRS),1,0)</f>
        <v>0</v>
      </c>
      <c r="O10383" s="2">
        <f>L10383-M10383-K10383-FIXED_COSTS</f>
        <v>22857.3769028862</v>
      </c>
      <c r="P10383" s="2">
        <f>IF(N10383=1,O10383,"")</f>
      </c>
    </row>
    <row r="10384">
      <c r="A10384" s="6">
        <v>15</v>
      </c>
      <c r="B10384" s="6">
        <v>19</v>
      </c>
      <c r="C10384" s="6">
        <v>26</v>
      </c>
      <c r="D10384" s="6">
        <f>A10384+B10384+C10384</f>
        <v>60</v>
      </c>
      <c r="E10384" s="5">
        <f>IF(A10384=0,0,A10384*LABOR_HRS_WK_TOM*SEASON_WEEKS*(1+DIM_PCT_TOM)^A10384)</f>
        <v>5639.285028711136</v>
      </c>
      <c r="F10384" s="5">
        <f>IF(B10384=0,0,B10384*LABOR_HRS_WK_CAR*SEASON_WEEKS*(1+DIM_PCT_CAR)^B10384)</f>
        <v>911.23060582002415</v>
      </c>
      <c r="G10384" s="5">
        <f>IF(C10384=0,0,C10384*LABOR_HRS_WK_MES*SEASON_WEEKS*(1+DIM_PCT_MES)^C10384)</f>
        <v>1616.0570598233128</v>
      </c>
      <c r="H10384" s="5">
        <f>E10384+F10384+G10384</f>
        <v>8166.5726943544723</v>
      </c>
      <c r="I10384" s="5">
        <f>MIN(H10384,FARMER_HRS)</f>
        <v>720</v>
      </c>
      <c r="J10384" s="5">
        <f>MAX(0,H10384-FARMER_HRS)</f>
        <v>7446.5726943544723</v>
      </c>
      <c r="K10384" s="2">
        <f>I10384*FARMER_RATE+J10384*TEMP_WORKER_RATE</f>
        <v>154280.77594365404</v>
      </c>
      <c r="L10384" s="2">
        <f>A10384*PRICE_TOM+B10384*PRICE_CAR+C10384*PRICE_MES</f>
        <v>241986</v>
      </c>
      <c r="M10384" s="2">
        <f>A10384*FERT_BED_TOM+B10384*FERT_BED_CAR+C10384*FERT_BED_MES</f>
        <v>44440</v>
      </c>
      <c r="N10384" s="6">
        <f>IF(AND(D10384&lt;=TOTAL_BEDS,J10384&lt;=TEMP_WORKER_MAX*TEMP_WORKER_HRS),1,0)</f>
        <v>0</v>
      </c>
      <c r="O10384" s="2">
        <f>L10384-M10384-K10384-FIXED_COSTS</f>
        <v>23265.224056345964</v>
      </c>
      <c r="P10384" s="2">
        <f>IF(N10384=1,O10384,"")</f>
      </c>
    </row>
    <row r="10385">
      <c r="A10385" s="6">
        <v>15</v>
      </c>
      <c r="B10385" s="6">
        <v>19</v>
      </c>
      <c r="C10385" s="6">
        <v>27</v>
      </c>
      <c r="D10385" s="6">
        <f>A10385+B10385+C10385</f>
        <v>61</v>
      </c>
      <c r="E10385" s="5">
        <f>IF(A10385=0,0,A10385*LABOR_HRS_WK_TOM*SEASON_WEEKS*(1+DIM_PCT_TOM)^A10385)</f>
        <v>5639.285028711136</v>
      </c>
      <c r="F10385" s="5">
        <f>IF(B10385=0,0,B10385*LABOR_HRS_WK_CAR*SEASON_WEEKS*(1+DIM_PCT_CAR)^B10385)</f>
        <v>911.23060582002415</v>
      </c>
      <c r="G10385" s="5">
        <f>IF(C10385=0,0,C10385*LABOR_HRS_WK_MES*SEASON_WEEKS*(1+DIM_PCT_MES)^C10385)</f>
        <v>1699.19076434307</v>
      </c>
      <c r="H10385" s="5">
        <f>E10385+F10385+G10385</f>
        <v>8249.70639887423</v>
      </c>
      <c r="I10385" s="5">
        <f>MIN(H10385,FARMER_HRS)</f>
        <v>720</v>
      </c>
      <c r="J10385" s="5">
        <f>MAX(0,H10385-FARMER_HRS)</f>
        <v>7529.70639887423</v>
      </c>
      <c r="K10385" s="2">
        <f>I10385*FARMER_RATE+J10385*TEMP_WORKER_RATE</f>
        <v>155724.06942489982</v>
      </c>
      <c r="L10385" s="2">
        <f>A10385*PRICE_TOM+B10385*PRICE_CAR+C10385*PRICE_MES</f>
        <v>244686</v>
      </c>
      <c r="M10385" s="2">
        <f>A10385*FERT_BED_TOM+B10385*FERT_BED_CAR+C10385*FERT_BED_MES</f>
        <v>45320</v>
      </c>
      <c r="N10385" s="6">
        <f>IF(AND(D10385&lt;=TOTAL_BEDS,J10385&lt;=TEMP_WORKER_MAX*TEMP_WORKER_HRS),1,0)</f>
        <v>0</v>
      </c>
      <c r="O10385" s="2">
        <f>L10385-M10385-K10385-FIXED_COSTS</f>
        <v>23641.930575100181</v>
      </c>
      <c r="P10385" s="2">
        <f>IF(N10385=1,O10385,"")</f>
      </c>
    </row>
    <row r="10386">
      <c r="A10386" s="6">
        <v>15</v>
      </c>
      <c r="B10386" s="6">
        <v>19</v>
      </c>
      <c r="C10386" s="6">
        <v>28</v>
      </c>
      <c r="D10386" s="6">
        <f>A10386+B10386+C10386</f>
        <v>62</v>
      </c>
      <c r="E10386" s="5">
        <f>IF(A10386=0,0,A10386*LABOR_HRS_WK_TOM*SEASON_WEEKS*(1+DIM_PCT_TOM)^A10386)</f>
        <v>5639.285028711136</v>
      </c>
      <c r="F10386" s="5">
        <f>IF(B10386=0,0,B10386*LABOR_HRS_WK_CAR*SEASON_WEEKS*(1+DIM_PCT_CAR)^B10386)</f>
        <v>911.23060582002415</v>
      </c>
      <c r="G10386" s="5">
        <f>IF(C10386=0,0,C10386*LABOR_HRS_WK_MES*SEASON_WEEKS*(1+DIM_PCT_MES)^C10386)</f>
        <v>1784.1503025602233</v>
      </c>
      <c r="H10386" s="5">
        <f>E10386+F10386+G10386</f>
        <v>8334.665937091384</v>
      </c>
      <c r="I10386" s="5">
        <f>MIN(H10386,FARMER_HRS)</f>
        <v>720</v>
      </c>
      <c r="J10386" s="5">
        <f>MAX(0,H10386-FARMER_HRS)</f>
        <v>7614.665937091384</v>
      </c>
      <c r="K10386" s="2">
        <f>I10386*FARMER_RATE+J10386*TEMP_WORKER_RATE</f>
        <v>157199.06140783653</v>
      </c>
      <c r="L10386" s="2">
        <f>A10386*PRICE_TOM+B10386*PRICE_CAR+C10386*PRICE_MES</f>
        <v>247386</v>
      </c>
      <c r="M10386" s="2">
        <f>A10386*FERT_BED_TOM+B10386*FERT_BED_CAR+C10386*FERT_BED_MES</f>
        <v>46200</v>
      </c>
      <c r="N10386" s="6">
        <f>IF(AND(D10386&lt;=TOTAL_BEDS,J10386&lt;=TEMP_WORKER_MAX*TEMP_WORKER_HRS),1,0)</f>
        <v>0</v>
      </c>
      <c r="O10386" s="2">
        <f>L10386-M10386-K10386-FIXED_COSTS</f>
        <v>23986.938592163468</v>
      </c>
      <c r="P10386" s="2">
        <f>IF(N10386=1,O10386,"")</f>
      </c>
    </row>
    <row r="10387">
      <c r="A10387" s="6">
        <v>15</v>
      </c>
      <c r="B10387" s="6">
        <v>19</v>
      </c>
      <c r="C10387" s="6">
        <v>29</v>
      </c>
      <c r="D10387" s="6">
        <f>A10387+B10387+C10387</f>
        <v>63</v>
      </c>
      <c r="E10387" s="5">
        <f>IF(A10387=0,0,A10387*LABOR_HRS_WK_TOM*SEASON_WEEKS*(1+DIM_PCT_TOM)^A10387)</f>
        <v>5639.285028711136</v>
      </c>
      <c r="F10387" s="5">
        <f>IF(B10387=0,0,B10387*LABOR_HRS_WK_CAR*SEASON_WEEKS*(1+DIM_PCT_CAR)^B10387)</f>
        <v>911.23060582002415</v>
      </c>
      <c r="G10387" s="5">
        <f>IF(C10387=0,0,C10387*LABOR_HRS_WK_MES*SEASON_WEEKS*(1+DIM_PCT_MES)^C10387)</f>
        <v>1870.9683306758766</v>
      </c>
      <c r="H10387" s="5">
        <f>E10387+F10387+G10387</f>
        <v>8421.4839652070368</v>
      </c>
      <c r="I10387" s="5">
        <f>MIN(H10387,FARMER_HRS)</f>
        <v>720</v>
      </c>
      <c r="J10387" s="5">
        <f>MAX(0,H10387-FARMER_HRS)</f>
        <v>7701.4839652070368</v>
      </c>
      <c r="K10387" s="2">
        <f>I10387*FARMER_RATE+J10387*TEMP_WORKER_RATE</f>
        <v>158706.31884039994</v>
      </c>
      <c r="L10387" s="2">
        <f>A10387*PRICE_TOM+B10387*PRICE_CAR+C10387*PRICE_MES</f>
        <v>250086</v>
      </c>
      <c r="M10387" s="2">
        <f>A10387*FERT_BED_TOM+B10387*FERT_BED_CAR+C10387*FERT_BED_MES</f>
        <v>47080</v>
      </c>
      <c r="N10387" s="6">
        <f>IF(AND(D10387&lt;=TOTAL_BEDS,J10387&lt;=TEMP_WORKER_MAX*TEMP_WORKER_HRS),1,0)</f>
        <v>0</v>
      </c>
      <c r="O10387" s="2">
        <f>L10387-M10387-K10387-FIXED_COSTS</f>
        <v>24299.681159600063</v>
      </c>
      <c r="P10387" s="2">
        <f>IF(N10387=1,O10387,"")</f>
      </c>
    </row>
    <row r="10388">
      <c r="A10388" s="6">
        <v>15</v>
      </c>
      <c r="B10388" s="6">
        <v>19</v>
      </c>
      <c r="C10388" s="6">
        <v>30</v>
      </c>
      <c r="D10388" s="6">
        <f>A10388+B10388+C10388</f>
        <v>64</v>
      </c>
      <c r="E10388" s="5">
        <f>IF(A10388=0,0,A10388*LABOR_HRS_WK_TOM*SEASON_WEEKS*(1+DIM_PCT_TOM)^A10388)</f>
        <v>5639.285028711136</v>
      </c>
      <c r="F10388" s="5">
        <f>IF(B10388=0,0,B10388*LABOR_HRS_WK_CAR*SEASON_WEEKS*(1+DIM_PCT_CAR)^B10388)</f>
        <v>911.23060582002415</v>
      </c>
      <c r="G10388" s="5">
        <f>IF(C10388=0,0,C10388*LABOR_HRS_WK_MES*SEASON_WEEKS*(1+DIM_PCT_MES)^C10388)</f>
        <v>1959.6780360096466</v>
      </c>
      <c r="H10388" s="5">
        <f>E10388+F10388+G10388</f>
        <v>8510.1936705408061</v>
      </c>
      <c r="I10388" s="5">
        <f>MIN(H10388,FARMER_HRS)</f>
        <v>720</v>
      </c>
      <c r="J10388" s="5">
        <f>MAX(0,H10388-FARMER_HRS)</f>
        <v>7790.1936705408061</v>
      </c>
      <c r="K10388" s="2">
        <f>I10388*FARMER_RATE+J10388*TEMP_WORKER_RATE</f>
        <v>160246.41789133343</v>
      </c>
      <c r="L10388" s="2">
        <f>A10388*PRICE_TOM+B10388*PRICE_CAR+C10388*PRICE_MES</f>
        <v>252786</v>
      </c>
      <c r="M10388" s="2">
        <f>A10388*FERT_BED_TOM+B10388*FERT_BED_CAR+C10388*FERT_BED_MES</f>
        <v>47960</v>
      </c>
      <c r="N10388" s="6">
        <f>IF(AND(D10388&lt;=TOTAL_BEDS,J10388&lt;=TEMP_WORKER_MAX*TEMP_WORKER_HRS),1,0)</f>
        <v>0</v>
      </c>
      <c r="O10388" s="2">
        <f>L10388-M10388-K10388-FIXED_COSTS</f>
        <v>24579.582108666567</v>
      </c>
      <c r="P10388" s="2">
        <f>IF(N10388=1,O10388,"")</f>
      </c>
    </row>
    <row r="10389">
      <c r="A10389" s="6">
        <v>15</v>
      </c>
      <c r="B10389" s="6">
        <v>20</v>
      </c>
      <c r="C10389" s="6">
        <v>0</v>
      </c>
      <c r="D10389" s="6">
        <f>A10389+B10389+C10389</f>
        <v>35</v>
      </c>
      <c r="E10389" s="5">
        <f>IF(A10389=0,0,A10389*LABOR_HRS_WK_TOM*SEASON_WEEKS*(1+DIM_PCT_TOM)^A10389)</f>
        <v>5639.285028711136</v>
      </c>
      <c r="F10389" s="5">
        <f>IF(B10389=0,0,B10389*LABOR_HRS_WK_CAR*SEASON_WEEKS*(1+DIM_PCT_CAR)^B10389)</f>
        <v>983.16986417423652</v>
      </c>
      <c r="G10389" s="5">
        <f>IF(C10389=0,0,C10389*LABOR_HRS_WK_MES*SEASON_WEEKS*(1+DIM_PCT_MES)^C10389)</f>
        <v>0</v>
      </c>
      <c r="H10389" s="5">
        <f>E10389+F10389+G10389</f>
        <v>6622.4548928853728</v>
      </c>
      <c r="I10389" s="5">
        <f>MIN(H10389,FARMER_HRS)</f>
        <v>720</v>
      </c>
      <c r="J10389" s="5">
        <f>MAX(0,H10389-FARMER_HRS)</f>
        <v>5902.4548928853728</v>
      </c>
      <c r="K10389" s="2">
        <f>I10389*FARMER_RATE+J10389*TEMP_WORKER_RATE</f>
        <v>127473.17522370438</v>
      </c>
      <c r="L10389" s="2">
        <f>A10389*PRICE_TOM+B10389*PRICE_CAR+C10389*PRICE_MES</f>
        <v>173880</v>
      </c>
      <c r="M10389" s="2">
        <f>A10389*FERT_BED_TOM+B10389*FERT_BED_CAR+C10389*FERT_BED_MES</f>
        <v>22000</v>
      </c>
      <c r="N10389" s="6">
        <f>IF(AND(D10389&lt;=TOTAL_BEDS,J10389&lt;=TEMP_WORKER_MAX*TEMP_WORKER_HRS),1,0)</f>
        <v>0</v>
      </c>
      <c r="O10389" s="2">
        <f>L10389-M10389-K10389-FIXED_COSTS</f>
        <v>4406.8247762956162</v>
      </c>
      <c r="P10389" s="2">
        <f>IF(N10389=1,O10389,"")</f>
      </c>
    </row>
    <row r="10390">
      <c r="A10390" s="6">
        <v>15</v>
      </c>
      <c r="B10390" s="6">
        <v>20</v>
      </c>
      <c r="C10390" s="6">
        <v>1</v>
      </c>
      <c r="D10390" s="6">
        <f>A10390+B10390+C10390</f>
        <v>36</v>
      </c>
      <c r="E10390" s="5">
        <f>IF(A10390=0,0,A10390*LABOR_HRS_WK_TOM*SEASON_WEEKS*(1+DIM_PCT_TOM)^A10390)</f>
        <v>5639.285028711136</v>
      </c>
      <c r="F10390" s="5">
        <f>IF(B10390=0,0,B10390*LABOR_HRS_WK_CAR*SEASON_WEEKS*(1+DIM_PCT_CAR)^B10390)</f>
        <v>983.16986417423652</v>
      </c>
      <c r="G10390" s="5">
        <f>IF(C10390=0,0,C10390*LABOR_HRS_WK_MES*SEASON_WEEKS*(1+DIM_PCT_MES)^C10390)</f>
        <v>45.5625</v>
      </c>
      <c r="H10390" s="5">
        <f>E10390+F10390+G10390</f>
        <v>6668.0173928853728</v>
      </c>
      <c r="I10390" s="5">
        <f>MIN(H10390,FARMER_HRS)</f>
        <v>720</v>
      </c>
      <c r="J10390" s="5">
        <f>MAX(0,H10390-FARMER_HRS)</f>
        <v>5948.0173928853728</v>
      </c>
      <c r="K10390" s="2">
        <f>I10390*FARMER_RATE+J10390*TEMP_WORKER_RATE</f>
        <v>128264.19084870438</v>
      </c>
      <c r="L10390" s="2">
        <f>A10390*PRICE_TOM+B10390*PRICE_CAR+C10390*PRICE_MES</f>
        <v>176580</v>
      </c>
      <c r="M10390" s="2">
        <f>A10390*FERT_BED_TOM+B10390*FERT_BED_CAR+C10390*FERT_BED_MES</f>
        <v>22880</v>
      </c>
      <c r="N10390" s="6">
        <f>IF(AND(D10390&lt;=TOTAL_BEDS,J10390&lt;=TEMP_WORKER_MAX*TEMP_WORKER_HRS),1,0)</f>
        <v>0</v>
      </c>
      <c r="O10390" s="2">
        <f>L10390-M10390-K10390-FIXED_COSTS</f>
        <v>5435.8091512956162</v>
      </c>
      <c r="P10390" s="2">
        <f>IF(N10390=1,O10390,"")</f>
      </c>
    </row>
    <row r="10391">
      <c r="A10391" s="6">
        <v>15</v>
      </c>
      <c r="B10391" s="6">
        <v>20</v>
      </c>
      <c r="C10391" s="6">
        <v>2</v>
      </c>
      <c r="D10391" s="6">
        <f>A10391+B10391+C10391</f>
        <v>37</v>
      </c>
      <c r="E10391" s="5">
        <f>IF(A10391=0,0,A10391*LABOR_HRS_WK_TOM*SEASON_WEEKS*(1+DIM_PCT_TOM)^A10391)</f>
        <v>5639.285028711136</v>
      </c>
      <c r="F10391" s="5">
        <f>IF(B10391=0,0,B10391*LABOR_HRS_WK_CAR*SEASON_WEEKS*(1+DIM_PCT_CAR)^B10391)</f>
        <v>983.16986417423652</v>
      </c>
      <c r="G10391" s="5">
        <f>IF(C10391=0,0,C10391*LABOR_HRS_WK_MES*SEASON_WEEKS*(1+DIM_PCT_MES)^C10391)</f>
        <v>92.2640625</v>
      </c>
      <c r="H10391" s="5">
        <f>E10391+F10391+G10391</f>
        <v>6714.7189553853732</v>
      </c>
      <c r="I10391" s="5">
        <f>MIN(H10391,FARMER_HRS)</f>
        <v>720</v>
      </c>
      <c r="J10391" s="5">
        <f>MAX(0,H10391-FARMER_HRS)</f>
        <v>5994.7189553853732</v>
      </c>
      <c r="K10391" s="2">
        <f>I10391*FARMER_RATE+J10391*TEMP_WORKER_RATE</f>
        <v>129074.9818643294</v>
      </c>
      <c r="L10391" s="2">
        <f>A10391*PRICE_TOM+B10391*PRICE_CAR+C10391*PRICE_MES</f>
        <v>179280</v>
      </c>
      <c r="M10391" s="2">
        <f>A10391*FERT_BED_TOM+B10391*FERT_BED_CAR+C10391*FERT_BED_MES</f>
        <v>23760</v>
      </c>
      <c r="N10391" s="6">
        <f>IF(AND(D10391&lt;=TOTAL_BEDS,J10391&lt;=TEMP_WORKER_MAX*TEMP_WORKER_HRS),1,0)</f>
        <v>0</v>
      </c>
      <c r="O10391" s="2">
        <f>L10391-M10391-K10391-FIXED_COSTS</f>
        <v>6445.0181356706016</v>
      </c>
      <c r="P10391" s="2">
        <f>IF(N10391=1,O10391,"")</f>
      </c>
    </row>
    <row r="10392">
      <c r="A10392" s="6">
        <v>15</v>
      </c>
      <c r="B10392" s="6">
        <v>20</v>
      </c>
      <c r="C10392" s="6">
        <v>3</v>
      </c>
      <c r="D10392" s="6">
        <f>A10392+B10392+C10392</f>
        <v>38</v>
      </c>
      <c r="E10392" s="5">
        <f>IF(A10392=0,0,A10392*LABOR_HRS_WK_TOM*SEASON_WEEKS*(1+DIM_PCT_TOM)^A10392)</f>
        <v>5639.285028711136</v>
      </c>
      <c r="F10392" s="5">
        <f>IF(B10392=0,0,B10392*LABOR_HRS_WK_CAR*SEASON_WEEKS*(1+DIM_PCT_CAR)^B10392)</f>
        <v>983.16986417423652</v>
      </c>
      <c r="G10392" s="5">
        <f>IF(C10392=0,0,C10392*LABOR_HRS_WK_MES*SEASON_WEEKS*(1+DIM_PCT_MES)^C10392)</f>
        <v>140.12604492187498</v>
      </c>
      <c r="H10392" s="5">
        <f>E10392+F10392+G10392</f>
        <v>6762.5809378072481</v>
      </c>
      <c r="I10392" s="5">
        <f>MIN(H10392,FARMER_HRS)</f>
        <v>720</v>
      </c>
      <c r="J10392" s="5">
        <f>MAX(0,H10392-FARMER_HRS)</f>
        <v>6042.5809378072481</v>
      </c>
      <c r="K10392" s="2">
        <f>I10392*FARMER_RATE+J10392*TEMP_WORKER_RATE</f>
        <v>129905.91905915362</v>
      </c>
      <c r="L10392" s="2">
        <f>A10392*PRICE_TOM+B10392*PRICE_CAR+C10392*PRICE_MES</f>
        <v>181980</v>
      </c>
      <c r="M10392" s="2">
        <f>A10392*FERT_BED_TOM+B10392*FERT_BED_CAR+C10392*FERT_BED_MES</f>
        <v>24640</v>
      </c>
      <c r="N10392" s="6">
        <f>IF(AND(D10392&lt;=TOTAL_BEDS,J10392&lt;=TEMP_WORKER_MAX*TEMP_WORKER_HRS),1,0)</f>
        <v>0</v>
      </c>
      <c r="O10392" s="2">
        <f>L10392-M10392-K10392-FIXED_COSTS</f>
        <v>7434.0809408463829</v>
      </c>
      <c r="P10392" s="2">
        <f>IF(N10392=1,O10392,"")</f>
      </c>
    </row>
    <row r="10393">
      <c r="A10393" s="6">
        <v>15</v>
      </c>
      <c r="B10393" s="6">
        <v>20</v>
      </c>
      <c r="C10393" s="6">
        <v>4</v>
      </c>
      <c r="D10393" s="6">
        <f>A10393+B10393+C10393</f>
        <v>39</v>
      </c>
      <c r="E10393" s="5">
        <f>IF(A10393=0,0,A10393*LABOR_HRS_WK_TOM*SEASON_WEEKS*(1+DIM_PCT_TOM)^A10393)</f>
        <v>5639.285028711136</v>
      </c>
      <c r="F10393" s="5">
        <f>IF(B10393=0,0,B10393*LABOR_HRS_WK_CAR*SEASON_WEEKS*(1+DIM_PCT_CAR)^B10393)</f>
        <v>983.16986417423652</v>
      </c>
      <c r="G10393" s="5">
        <f>IF(C10393=0,0,C10393*LABOR_HRS_WK_MES*SEASON_WEEKS*(1+DIM_PCT_MES)^C10393)</f>
        <v>189.17016064453119</v>
      </c>
      <c r="H10393" s="5">
        <f>E10393+F10393+G10393</f>
        <v>6811.6250535299041</v>
      </c>
      <c r="I10393" s="5">
        <f>MIN(H10393,FARMER_HRS)</f>
        <v>720</v>
      </c>
      <c r="J10393" s="5">
        <f>MAX(0,H10393-FARMER_HRS)</f>
        <v>6091.6250535299041</v>
      </c>
      <c r="K10393" s="2">
        <f>I10393*FARMER_RATE+J10393*TEMP_WORKER_RATE</f>
        <v>130757.37940156083</v>
      </c>
      <c r="L10393" s="2">
        <f>A10393*PRICE_TOM+B10393*PRICE_CAR+C10393*PRICE_MES</f>
        <v>184680</v>
      </c>
      <c r="M10393" s="2">
        <f>A10393*FERT_BED_TOM+B10393*FERT_BED_CAR+C10393*FERT_BED_MES</f>
        <v>25520</v>
      </c>
      <c r="N10393" s="6">
        <f>IF(AND(D10393&lt;=TOTAL_BEDS,J10393&lt;=TEMP_WORKER_MAX*TEMP_WORKER_HRS),1,0)</f>
        <v>0</v>
      </c>
      <c r="O10393" s="2">
        <f>L10393-M10393-K10393-FIXED_COSTS</f>
        <v>8402.62059843917</v>
      </c>
      <c r="P10393" s="2">
        <f>IF(N10393=1,O10393,"")</f>
      </c>
    </row>
    <row r="10394">
      <c r="A10394" s="6">
        <v>15</v>
      </c>
      <c r="B10394" s="6">
        <v>20</v>
      </c>
      <c r="C10394" s="6">
        <v>5</v>
      </c>
      <c r="D10394" s="6">
        <f>A10394+B10394+C10394</f>
        <v>40</v>
      </c>
      <c r="E10394" s="5">
        <f>IF(A10394=0,0,A10394*LABOR_HRS_WK_TOM*SEASON_WEEKS*(1+DIM_PCT_TOM)^A10394)</f>
        <v>5639.285028711136</v>
      </c>
      <c r="F10394" s="5">
        <f>IF(B10394=0,0,B10394*LABOR_HRS_WK_CAR*SEASON_WEEKS*(1+DIM_PCT_CAR)^B10394)</f>
        <v>983.16986417423652</v>
      </c>
      <c r="G10394" s="5">
        <f>IF(C10394=0,0,C10394*LABOR_HRS_WK_MES*SEASON_WEEKS*(1+DIM_PCT_MES)^C10394)</f>
        <v>239.41848456573481</v>
      </c>
      <c r="H10394" s="5">
        <f>E10394+F10394+G10394</f>
        <v>6861.8733774511074</v>
      </c>
      <c r="I10394" s="5">
        <f>MIN(H10394,FARMER_HRS)</f>
        <v>720</v>
      </c>
      <c r="J10394" s="5">
        <f>MAX(0,H10394-FARMER_HRS)</f>
        <v>6141.8733774511074</v>
      </c>
      <c r="K10394" s="2">
        <f>I10394*FARMER_RATE+J10394*TEMP_WORKER_RATE</f>
        <v>131629.74613630393</v>
      </c>
      <c r="L10394" s="2">
        <f>A10394*PRICE_TOM+B10394*PRICE_CAR+C10394*PRICE_MES</f>
        <v>187380</v>
      </c>
      <c r="M10394" s="2">
        <f>A10394*FERT_BED_TOM+B10394*FERT_BED_CAR+C10394*FERT_BED_MES</f>
        <v>26400</v>
      </c>
      <c r="N10394" s="6">
        <f>IF(AND(D10394&lt;=TOTAL_BEDS,J10394&lt;=TEMP_WORKER_MAX*TEMP_WORKER_HRS),1,0)</f>
        <v>0</v>
      </c>
      <c r="O10394" s="2">
        <f>L10394-M10394-K10394-FIXED_COSTS</f>
        <v>9350.2538636960671</v>
      </c>
      <c r="P10394" s="2">
        <f>IF(N10394=1,O10394,"")</f>
      </c>
    </row>
    <row r="10395">
      <c r="A10395" s="6">
        <v>15</v>
      </c>
      <c r="B10395" s="6">
        <v>20</v>
      </c>
      <c r="C10395" s="6">
        <v>6</v>
      </c>
      <c r="D10395" s="6">
        <f>A10395+B10395+C10395</f>
        <v>41</v>
      </c>
      <c r="E10395" s="5">
        <f>IF(A10395=0,0,A10395*LABOR_HRS_WK_TOM*SEASON_WEEKS*(1+DIM_PCT_TOM)^A10395)</f>
        <v>5639.285028711136</v>
      </c>
      <c r="F10395" s="5">
        <f>IF(B10395=0,0,B10395*LABOR_HRS_WK_CAR*SEASON_WEEKS*(1+DIM_PCT_CAR)^B10395)</f>
        <v>983.16986417423652</v>
      </c>
      <c r="G10395" s="5">
        <f>IF(C10395=0,0,C10395*LABOR_HRS_WK_MES*SEASON_WEEKS*(1+DIM_PCT_MES)^C10395)</f>
        <v>290.89345874736773</v>
      </c>
      <c r="H10395" s="5">
        <f>E10395+F10395+G10395</f>
        <v>6913.3483516327406</v>
      </c>
      <c r="I10395" s="5">
        <f>MIN(H10395,FARMER_HRS)</f>
        <v>720</v>
      </c>
      <c r="J10395" s="5">
        <f>MAX(0,H10395-FARMER_HRS)</f>
        <v>6193.3483516327406</v>
      </c>
      <c r="K10395" s="2">
        <f>I10395*FARMER_RATE+J10395*TEMP_WORKER_RATE</f>
        <v>132523.40888251286</v>
      </c>
      <c r="L10395" s="2">
        <f>A10395*PRICE_TOM+B10395*PRICE_CAR+C10395*PRICE_MES</f>
        <v>190080</v>
      </c>
      <c r="M10395" s="2">
        <f>A10395*FERT_BED_TOM+B10395*FERT_BED_CAR+C10395*FERT_BED_MES</f>
        <v>27280</v>
      </c>
      <c r="N10395" s="6">
        <f>IF(AND(D10395&lt;=TOTAL_BEDS,J10395&lt;=TEMP_WORKER_MAX*TEMP_WORKER_HRS),1,0)</f>
        <v>0</v>
      </c>
      <c r="O10395" s="2">
        <f>L10395-M10395-K10395-FIXED_COSTS</f>
        <v>10276.591117487143</v>
      </c>
      <c r="P10395" s="2">
        <f>IF(N10395=1,O10395,"")</f>
      </c>
    </row>
    <row r="10396">
      <c r="A10396" s="6">
        <v>15</v>
      </c>
      <c r="B10396" s="6">
        <v>20</v>
      </c>
      <c r="C10396" s="6">
        <v>7</v>
      </c>
      <c r="D10396" s="6">
        <f>A10396+B10396+C10396</f>
        <v>42</v>
      </c>
      <c r="E10396" s="5">
        <f>IF(A10396=0,0,A10396*LABOR_HRS_WK_TOM*SEASON_WEEKS*(1+DIM_PCT_TOM)^A10396)</f>
        <v>5639.285028711136</v>
      </c>
      <c r="F10396" s="5">
        <f>IF(B10396=0,0,B10396*LABOR_HRS_WK_CAR*SEASON_WEEKS*(1+DIM_PCT_CAR)^B10396)</f>
        <v>983.16986417423652</v>
      </c>
      <c r="G10396" s="5">
        <f>IF(C10396=0,0,C10396*LABOR_HRS_WK_MES*SEASON_WEEKS*(1+DIM_PCT_MES)^C10396)</f>
        <v>343.61789814532818</v>
      </c>
      <c r="H10396" s="5">
        <f>E10396+F10396+G10396</f>
        <v>6966.0727910307014</v>
      </c>
      <c r="I10396" s="5">
        <f>MIN(H10396,FARMER_HRS)</f>
        <v>720</v>
      </c>
      <c r="J10396" s="5">
        <f>MAX(0,H10396-FARMER_HRS)</f>
        <v>6246.0727910307014</v>
      </c>
      <c r="K10396" s="2">
        <f>I10396*FARMER_RATE+J10396*TEMP_WORKER_RATE</f>
        <v>133438.76373317192</v>
      </c>
      <c r="L10396" s="2">
        <f>A10396*PRICE_TOM+B10396*PRICE_CAR+C10396*PRICE_MES</f>
        <v>192780</v>
      </c>
      <c r="M10396" s="2">
        <f>A10396*FERT_BED_TOM+B10396*FERT_BED_CAR+C10396*FERT_BED_MES</f>
        <v>28160</v>
      </c>
      <c r="N10396" s="6">
        <f>IF(AND(D10396&lt;=TOTAL_BEDS,J10396&lt;=TEMP_WORKER_MAX*TEMP_WORKER_HRS),1,0)</f>
        <v>0</v>
      </c>
      <c r="O10396" s="2">
        <f>L10396-M10396-K10396-FIXED_COSTS</f>
        <v>11181.236266828084</v>
      </c>
      <c r="P10396" s="2">
        <f>IF(N10396=1,O10396,"")</f>
      </c>
    </row>
    <row r="10397">
      <c r="A10397" s="6">
        <v>15</v>
      </c>
      <c r="B10397" s="6">
        <v>20</v>
      </c>
      <c r="C10397" s="6">
        <v>8</v>
      </c>
      <c r="D10397" s="6">
        <f>A10397+B10397+C10397</f>
        <v>43</v>
      </c>
      <c r="E10397" s="5">
        <f>IF(A10397=0,0,A10397*LABOR_HRS_WK_TOM*SEASON_WEEKS*(1+DIM_PCT_TOM)^A10397)</f>
        <v>5639.285028711136</v>
      </c>
      <c r="F10397" s="5">
        <f>IF(B10397=0,0,B10397*LABOR_HRS_WK_CAR*SEASON_WEEKS*(1+DIM_PCT_CAR)^B10397)</f>
        <v>983.16986417423652</v>
      </c>
      <c r="G10397" s="5">
        <f>IF(C10397=0,0,C10397*LABOR_HRS_WK_MES*SEASON_WEEKS*(1+DIM_PCT_MES)^C10397)</f>
        <v>397.61499642530833</v>
      </c>
      <c r="H10397" s="5">
        <f>E10397+F10397+G10397</f>
        <v>7020.069889310681</v>
      </c>
      <c r="I10397" s="5">
        <f>MIN(H10397,FARMER_HRS)</f>
        <v>720</v>
      </c>
      <c r="J10397" s="5">
        <f>MAX(0,H10397-FARMER_HRS)</f>
        <v>6300.069889310681</v>
      </c>
      <c r="K10397" s="2">
        <f>I10397*FARMER_RATE+J10397*TEMP_WORKER_RATE</f>
        <v>134376.21335608821</v>
      </c>
      <c r="L10397" s="2">
        <f>A10397*PRICE_TOM+B10397*PRICE_CAR+C10397*PRICE_MES</f>
        <v>195480</v>
      </c>
      <c r="M10397" s="2">
        <f>A10397*FERT_BED_TOM+B10397*FERT_BED_CAR+C10397*FERT_BED_MES</f>
        <v>29040</v>
      </c>
      <c r="N10397" s="6">
        <f>IF(AND(D10397&lt;=TOTAL_BEDS,J10397&lt;=TEMP_WORKER_MAX*TEMP_WORKER_HRS),1,0)</f>
        <v>0</v>
      </c>
      <c r="O10397" s="2">
        <f>L10397-M10397-K10397-FIXED_COSTS</f>
        <v>12063.786643911793</v>
      </c>
      <c r="P10397" s="2">
        <f>IF(N10397=1,O10397,"")</f>
      </c>
    </row>
    <row r="10398">
      <c r="A10398" s="6">
        <v>15</v>
      </c>
      <c r="B10398" s="6">
        <v>20</v>
      </c>
      <c r="C10398" s="6">
        <v>9</v>
      </c>
      <c r="D10398" s="6">
        <f>A10398+B10398+C10398</f>
        <v>44</v>
      </c>
      <c r="E10398" s="5">
        <f>IF(A10398=0,0,A10398*LABOR_HRS_WK_TOM*SEASON_WEEKS*(1+DIM_PCT_TOM)^A10398)</f>
        <v>5639.285028711136</v>
      </c>
      <c r="F10398" s="5">
        <f>IF(B10398=0,0,B10398*LABOR_HRS_WK_CAR*SEASON_WEEKS*(1+DIM_PCT_CAR)^B10398)</f>
        <v>983.16986417423652</v>
      </c>
      <c r="G10398" s="5">
        <f>IF(C10398=0,0,C10398*LABOR_HRS_WK_MES*SEASON_WEEKS*(1+DIM_PCT_MES)^C10398)</f>
        <v>452.90833186570273</v>
      </c>
      <c r="H10398" s="5">
        <f>E10398+F10398+G10398</f>
        <v>7075.3632247510759</v>
      </c>
      <c r="I10398" s="5">
        <f>MIN(H10398,FARMER_HRS)</f>
        <v>720</v>
      </c>
      <c r="J10398" s="5">
        <f>MAX(0,H10398-FARMER_HRS)</f>
        <v>6355.3632247510759</v>
      </c>
      <c r="K10398" s="2">
        <f>I10398*FARMER_RATE+J10398*TEMP_WORKER_RATE</f>
        <v>135336.16709637284</v>
      </c>
      <c r="L10398" s="2">
        <f>A10398*PRICE_TOM+B10398*PRICE_CAR+C10398*PRICE_MES</f>
        <v>198180</v>
      </c>
      <c r="M10398" s="2">
        <f>A10398*FERT_BED_TOM+B10398*FERT_BED_CAR+C10398*FERT_BED_MES</f>
        <v>29920</v>
      </c>
      <c r="N10398" s="6">
        <f>IF(AND(D10398&lt;=TOTAL_BEDS,J10398&lt;=TEMP_WORKER_MAX*TEMP_WORKER_HRS),1,0)</f>
        <v>0</v>
      </c>
      <c r="O10398" s="2">
        <f>L10398-M10398-K10398-FIXED_COSTS</f>
        <v>12923.832903627161</v>
      </c>
      <c r="P10398" s="2">
        <f>IF(N10398=1,O10398,"")</f>
      </c>
    </row>
    <row r="10399">
      <c r="A10399" s="6">
        <v>15</v>
      </c>
      <c r="B10399" s="6">
        <v>20</v>
      </c>
      <c r="C10399" s="6">
        <v>10</v>
      </c>
      <c r="D10399" s="6">
        <f>A10399+B10399+C10399</f>
        <v>45</v>
      </c>
      <c r="E10399" s="5">
        <f>IF(A10399=0,0,A10399*LABOR_HRS_WK_TOM*SEASON_WEEKS*(1+DIM_PCT_TOM)^A10399)</f>
        <v>5639.285028711136</v>
      </c>
      <c r="F10399" s="5">
        <f>IF(B10399=0,0,B10399*LABOR_HRS_WK_CAR*SEASON_WEEKS*(1+DIM_PCT_CAR)^B10399)</f>
        <v>983.16986417423652</v>
      </c>
      <c r="G10399" s="5">
        <f>IF(C10399=0,0,C10399*LABOR_HRS_WK_MES*SEASON_WEEKS*(1+DIM_PCT_MES)^C10399)</f>
        <v>509.52187334891551</v>
      </c>
      <c r="H10399" s="5">
        <f>E10399+F10399+G10399</f>
        <v>7131.9767662342883</v>
      </c>
      <c r="I10399" s="5">
        <f>MIN(H10399,FARMER_HRS)</f>
        <v>720</v>
      </c>
      <c r="J10399" s="5">
        <f>MAX(0,H10399-FARMER_HRS)</f>
        <v>6411.9767662342883</v>
      </c>
      <c r="K10399" s="2">
        <f>I10399*FARMER_RATE+J10399*TEMP_WORKER_RATE</f>
        <v>136319.0410804564</v>
      </c>
      <c r="L10399" s="2">
        <f>A10399*PRICE_TOM+B10399*PRICE_CAR+C10399*PRICE_MES</f>
        <v>200880</v>
      </c>
      <c r="M10399" s="2">
        <f>A10399*FERT_BED_TOM+B10399*FERT_BED_CAR+C10399*FERT_BED_MES</f>
        <v>30800</v>
      </c>
      <c r="N10399" s="6">
        <f>IF(AND(D10399&lt;=TOTAL_BEDS,J10399&lt;=TEMP_WORKER_MAX*TEMP_WORKER_HRS),1,0)</f>
        <v>0</v>
      </c>
      <c r="O10399" s="2">
        <f>L10399-M10399-K10399-FIXED_COSTS</f>
        <v>13760.958919543598</v>
      </c>
      <c r="P10399" s="2">
        <f>IF(N10399=1,O10399,"")</f>
      </c>
    </row>
    <row r="10400">
      <c r="A10400" s="6">
        <v>15</v>
      </c>
      <c r="B10400" s="6">
        <v>20</v>
      </c>
      <c r="C10400" s="6">
        <v>11</v>
      </c>
      <c r="D10400" s="6">
        <f>A10400+B10400+C10400</f>
        <v>46</v>
      </c>
      <c r="E10400" s="5">
        <f>IF(A10400=0,0,A10400*LABOR_HRS_WK_TOM*SEASON_WEEKS*(1+DIM_PCT_TOM)^A10400)</f>
        <v>5639.285028711136</v>
      </c>
      <c r="F10400" s="5">
        <f>IF(B10400=0,0,B10400*LABOR_HRS_WK_CAR*SEASON_WEEKS*(1+DIM_PCT_CAR)^B10400)</f>
        <v>983.16986417423652</v>
      </c>
      <c r="G10400" s="5">
        <f>IF(C10400=0,0,C10400*LABOR_HRS_WK_MES*SEASON_WEEKS*(1+DIM_PCT_MES)^C10400)</f>
        <v>567.47998644235463</v>
      </c>
      <c r="H10400" s="5">
        <f>E10400+F10400+G10400</f>
        <v>7189.9348793277277</v>
      </c>
      <c r="I10400" s="5">
        <f>MIN(H10400,FARMER_HRS)</f>
        <v>720</v>
      </c>
      <c r="J10400" s="5">
        <f>MAX(0,H10400-FARMER_HRS)</f>
        <v>6469.9348793277277</v>
      </c>
      <c r="K10400" s="2">
        <f>I10400*FARMER_RATE+J10400*TEMP_WORKER_RATE</f>
        <v>137325.25832166194</v>
      </c>
      <c r="L10400" s="2">
        <f>A10400*PRICE_TOM+B10400*PRICE_CAR+C10400*PRICE_MES</f>
        <v>203580</v>
      </c>
      <c r="M10400" s="2">
        <f>A10400*FERT_BED_TOM+B10400*FERT_BED_CAR+C10400*FERT_BED_MES</f>
        <v>31680</v>
      </c>
      <c r="N10400" s="6">
        <f>IF(AND(D10400&lt;=TOTAL_BEDS,J10400&lt;=TEMP_WORKER_MAX*TEMP_WORKER_HRS),1,0)</f>
        <v>0</v>
      </c>
      <c r="O10400" s="2">
        <f>L10400-M10400-K10400-FIXED_COSTS</f>
        <v>14574.741678338061</v>
      </c>
      <c r="P10400" s="2">
        <f>IF(N10400=1,O10400,"")</f>
      </c>
    </row>
    <row r="10401">
      <c r="A10401" s="6">
        <v>15</v>
      </c>
      <c r="B10401" s="6">
        <v>20</v>
      </c>
      <c r="C10401" s="6">
        <v>12</v>
      </c>
      <c r="D10401" s="6">
        <f>A10401+B10401+C10401</f>
        <v>47</v>
      </c>
      <c r="E10401" s="5">
        <f>IF(A10401=0,0,A10401*LABOR_HRS_WK_TOM*SEASON_WEEKS*(1+DIM_PCT_TOM)^A10401)</f>
        <v>5639.285028711136</v>
      </c>
      <c r="F10401" s="5">
        <f>IF(B10401=0,0,B10401*LABOR_HRS_WK_CAR*SEASON_WEEKS*(1+DIM_PCT_CAR)^B10401)</f>
        <v>983.16986417423652</v>
      </c>
      <c r="G10401" s="5">
        <f>IF(C10401=0,0,C10401*LABOR_HRS_WK_MES*SEASON_WEEKS*(1+DIM_PCT_MES)^C10401)</f>
        <v>626.807439570419</v>
      </c>
      <c r="H10401" s="5">
        <f>E10401+F10401+G10401</f>
        <v>7249.2623324557917</v>
      </c>
      <c r="I10401" s="5">
        <f>MIN(H10401,FARMER_HRS)</f>
        <v>720</v>
      </c>
      <c r="J10401" s="5">
        <f>MAX(0,H10401-FARMER_HRS)</f>
        <v>6529.2623324557917</v>
      </c>
      <c r="K10401" s="2">
        <f>I10401*FARMER_RATE+J10401*TEMP_WORKER_RATE</f>
        <v>138355.24882735749</v>
      </c>
      <c r="L10401" s="2">
        <f>A10401*PRICE_TOM+B10401*PRICE_CAR+C10401*PRICE_MES</f>
        <v>206280</v>
      </c>
      <c r="M10401" s="2">
        <f>A10401*FERT_BED_TOM+B10401*FERT_BED_CAR+C10401*FERT_BED_MES</f>
        <v>32560</v>
      </c>
      <c r="N10401" s="6">
        <f>IF(AND(D10401&lt;=TOTAL_BEDS,J10401&lt;=TEMP_WORKER_MAX*TEMP_WORKER_HRS),1,0)</f>
        <v>0</v>
      </c>
      <c r="O10401" s="2">
        <f>L10401-M10401-K10401-FIXED_COSTS</f>
        <v>15364.751172642515</v>
      </c>
      <c r="P10401" s="2">
        <f>IF(N10401=1,O10401,"")</f>
      </c>
    </row>
    <row r="10402">
      <c r="A10402" s="6">
        <v>15</v>
      </c>
      <c r="B10402" s="6">
        <v>20</v>
      </c>
      <c r="C10402" s="6">
        <v>13</v>
      </c>
      <c r="D10402" s="6">
        <f>A10402+B10402+C10402</f>
        <v>48</v>
      </c>
      <c r="E10402" s="5">
        <f>IF(A10402=0,0,A10402*LABOR_HRS_WK_TOM*SEASON_WEEKS*(1+DIM_PCT_TOM)^A10402)</f>
        <v>5639.285028711136</v>
      </c>
      <c r="F10402" s="5">
        <f>IF(B10402=0,0,B10402*LABOR_HRS_WK_CAR*SEASON_WEEKS*(1+DIM_PCT_CAR)^B10402)</f>
        <v>983.16986417423652</v>
      </c>
      <c r="G10402" s="5">
        <f>IF(C10402=0,0,C10402*LABOR_HRS_WK_MES*SEASON_WEEKS*(1+DIM_PCT_MES)^C10402)</f>
        <v>687.52941027880331</v>
      </c>
      <c r="H10402" s="5">
        <f>E10402+F10402+G10402</f>
        <v>7309.9843031641758</v>
      </c>
      <c r="I10402" s="5">
        <f>MIN(H10402,FARMER_HRS)</f>
        <v>720</v>
      </c>
      <c r="J10402" s="5">
        <f>MAX(0,H10402-FARMER_HRS)</f>
        <v>6589.9843031641758</v>
      </c>
      <c r="K10402" s="2">
        <f>I10402*FARMER_RATE+J10402*TEMP_WORKER_RATE</f>
        <v>139409.44970771138</v>
      </c>
      <c r="L10402" s="2">
        <f>A10402*PRICE_TOM+B10402*PRICE_CAR+C10402*PRICE_MES</f>
        <v>208980</v>
      </c>
      <c r="M10402" s="2">
        <f>A10402*FERT_BED_TOM+B10402*FERT_BED_CAR+C10402*FERT_BED_MES</f>
        <v>33440</v>
      </c>
      <c r="N10402" s="6">
        <f>IF(AND(D10402&lt;=TOTAL_BEDS,J10402&lt;=TEMP_WORKER_MAX*TEMP_WORKER_HRS),1,0)</f>
        <v>0</v>
      </c>
      <c r="O10402" s="2">
        <f>L10402-M10402-K10402-FIXED_COSTS</f>
        <v>16130.550292288623</v>
      </c>
      <c r="P10402" s="2">
        <f>IF(N10402=1,O10402,"")</f>
      </c>
    </row>
    <row r="10403">
      <c r="A10403" s="6">
        <v>15</v>
      </c>
      <c r="B10403" s="6">
        <v>20</v>
      </c>
      <c r="C10403" s="6">
        <v>14</v>
      </c>
      <c r="D10403" s="6">
        <f>A10403+B10403+C10403</f>
        <v>49</v>
      </c>
      <c r="E10403" s="5">
        <f>IF(A10403=0,0,A10403*LABOR_HRS_WK_TOM*SEASON_WEEKS*(1+DIM_PCT_TOM)^A10403)</f>
        <v>5639.285028711136</v>
      </c>
      <c r="F10403" s="5">
        <f>IF(B10403=0,0,B10403*LABOR_HRS_WK_CAR*SEASON_WEEKS*(1+DIM_PCT_CAR)^B10403)</f>
        <v>983.16986417423652</v>
      </c>
      <c r="G10403" s="5">
        <f>IF(C10403=0,0,C10403*LABOR_HRS_WK_MES*SEASON_WEEKS*(1+DIM_PCT_MES)^C10403)</f>
        <v>749.67149159246435</v>
      </c>
      <c r="H10403" s="5">
        <f>E10403+F10403+G10403</f>
        <v>7372.1263844778368</v>
      </c>
      <c r="I10403" s="5">
        <f>MIN(H10403,FARMER_HRS)</f>
        <v>720</v>
      </c>
      <c r="J10403" s="5">
        <f>MAX(0,H10403-FARMER_HRS)</f>
        <v>6652.1263844778368</v>
      </c>
      <c r="K10403" s="2">
        <f>I10403*FARMER_RATE+J10403*TEMP_WORKER_RATE</f>
        <v>140488.30528607353</v>
      </c>
      <c r="L10403" s="2">
        <f>A10403*PRICE_TOM+B10403*PRICE_CAR+C10403*PRICE_MES</f>
        <v>211680</v>
      </c>
      <c r="M10403" s="2">
        <f>A10403*FERT_BED_TOM+B10403*FERT_BED_CAR+C10403*FERT_BED_MES</f>
        <v>34320</v>
      </c>
      <c r="N10403" s="6">
        <f>IF(AND(D10403&lt;=TOTAL_BEDS,J10403&lt;=TEMP_WORKER_MAX*TEMP_WORKER_HRS),1,0)</f>
        <v>0</v>
      </c>
      <c r="O10403" s="2">
        <f>L10403-M10403-K10403-FIXED_COSTS</f>
        <v>16871.694713926467</v>
      </c>
      <c r="P10403" s="2">
        <f>IF(N10403=1,O10403,"")</f>
      </c>
    </row>
    <row r="10404">
      <c r="A10404" s="6">
        <v>15</v>
      </c>
      <c r="B10404" s="6">
        <v>20</v>
      </c>
      <c r="C10404" s="6">
        <v>15</v>
      </c>
      <c r="D10404" s="6">
        <f>A10404+B10404+C10404</f>
        <v>50</v>
      </c>
      <c r="E10404" s="5">
        <f>IF(A10404=0,0,A10404*LABOR_HRS_WK_TOM*SEASON_WEEKS*(1+DIM_PCT_TOM)^A10404)</f>
        <v>5639.285028711136</v>
      </c>
      <c r="F10404" s="5">
        <f>IF(B10404=0,0,B10404*LABOR_HRS_WK_CAR*SEASON_WEEKS*(1+DIM_PCT_CAR)^B10404)</f>
        <v>983.16986417423652</v>
      </c>
      <c r="G10404" s="5">
        <f>IF(C10404=0,0,C10404*LABOR_HRS_WK_MES*SEASON_WEEKS*(1+DIM_PCT_MES)^C10404)</f>
        <v>813.25969846861074</v>
      </c>
      <c r="H10404" s="5">
        <f>E10404+F10404+G10404</f>
        <v>7435.7145913539835</v>
      </c>
      <c r="I10404" s="5">
        <f>MIN(H10404,FARMER_HRS)</f>
        <v>720</v>
      </c>
      <c r="J10404" s="5">
        <f>MAX(0,H10404-FARMER_HRS)</f>
        <v>6715.7145913539835</v>
      </c>
      <c r="K10404" s="2">
        <f>I10404*FARMER_RATE+J10404*TEMP_WORKER_RATE</f>
        <v>141592.26721100666</v>
      </c>
      <c r="L10404" s="2">
        <f>A10404*PRICE_TOM+B10404*PRICE_CAR+C10404*PRICE_MES</f>
        <v>214380</v>
      </c>
      <c r="M10404" s="2">
        <f>A10404*FERT_BED_TOM+B10404*FERT_BED_CAR+C10404*FERT_BED_MES</f>
        <v>35200</v>
      </c>
      <c r="N10404" s="6">
        <f>IF(AND(D10404&lt;=TOTAL_BEDS,J10404&lt;=TEMP_WORKER_MAX*TEMP_WORKER_HRS),1,0)</f>
        <v>0</v>
      </c>
      <c r="O10404" s="2">
        <f>L10404-M10404-K10404-FIXED_COSTS</f>
        <v>17587.732788993337</v>
      </c>
      <c r="P10404" s="2">
        <f>IF(N10404=1,O10404,"")</f>
      </c>
    </row>
    <row r="10405">
      <c r="A10405" s="6">
        <v>15</v>
      </c>
      <c r="B10405" s="6">
        <v>20</v>
      </c>
      <c r="C10405" s="6">
        <v>16</v>
      </c>
      <c r="D10405" s="6">
        <f>A10405+B10405+C10405</f>
        <v>51</v>
      </c>
      <c r="E10405" s="5">
        <f>IF(A10405=0,0,A10405*LABOR_HRS_WK_TOM*SEASON_WEEKS*(1+DIM_PCT_TOM)^A10405)</f>
        <v>5639.285028711136</v>
      </c>
      <c r="F10405" s="5">
        <f>IF(B10405=0,0,B10405*LABOR_HRS_WK_CAR*SEASON_WEEKS*(1+DIM_PCT_CAR)^B10405)</f>
        <v>983.16986417423652</v>
      </c>
      <c r="G10405" s="5">
        <f>IF(C10405=0,0,C10405*LABOR_HRS_WK_MES*SEASON_WEEKS*(1+DIM_PCT_MES)^C10405)</f>
        <v>878.32047434609967</v>
      </c>
      <c r="H10405" s="5">
        <f>E10405+F10405+G10405</f>
        <v>7500.775367231472</v>
      </c>
      <c r="I10405" s="5">
        <f>MIN(H10405,FARMER_HRS)</f>
        <v>720</v>
      </c>
      <c r="J10405" s="5">
        <f>MAX(0,H10405-FARMER_HRS)</f>
        <v>6780.775367231472</v>
      </c>
      <c r="K10405" s="2">
        <f>I10405*FARMER_RATE+J10405*TEMP_WORKER_RATE</f>
        <v>142721.79456999083</v>
      </c>
      <c r="L10405" s="2">
        <f>A10405*PRICE_TOM+B10405*PRICE_CAR+C10405*PRICE_MES</f>
        <v>217080</v>
      </c>
      <c r="M10405" s="2">
        <f>A10405*FERT_BED_TOM+B10405*FERT_BED_CAR+C10405*FERT_BED_MES</f>
        <v>36080</v>
      </c>
      <c r="N10405" s="6">
        <f>IF(AND(D10405&lt;=TOTAL_BEDS,J10405&lt;=TEMP_WORKER_MAX*TEMP_WORKER_HRS),1,0)</f>
        <v>0</v>
      </c>
      <c r="O10405" s="2">
        <f>L10405-M10405-K10405-FIXED_COSTS</f>
        <v>18278.20543000917</v>
      </c>
      <c r="P10405" s="2">
        <f>IF(N10405=1,O10405,"")</f>
      </c>
    </row>
    <row r="10406">
      <c r="A10406" s="6">
        <v>15</v>
      </c>
      <c r="B10406" s="6">
        <v>20</v>
      </c>
      <c r="C10406" s="6">
        <v>17</v>
      </c>
      <c r="D10406" s="6">
        <f>A10406+B10406+C10406</f>
        <v>52</v>
      </c>
      <c r="E10406" s="5">
        <f>IF(A10406=0,0,A10406*LABOR_HRS_WK_TOM*SEASON_WEEKS*(1+DIM_PCT_TOM)^A10406)</f>
        <v>5639.285028711136</v>
      </c>
      <c r="F10406" s="5">
        <f>IF(B10406=0,0,B10406*LABOR_HRS_WK_CAR*SEASON_WEEKS*(1+DIM_PCT_CAR)^B10406)</f>
        <v>983.16986417423652</v>
      </c>
      <c r="G10406" s="5">
        <f>IF(C10406=0,0,C10406*LABOR_HRS_WK_MES*SEASON_WEEKS*(1+DIM_PCT_MES)^C10406)</f>
        <v>944.88069779263992</v>
      </c>
      <c r="H10406" s="5">
        <f>E10406+F10406+G10406</f>
        <v>7567.3355906780125</v>
      </c>
      <c r="I10406" s="5">
        <f>MIN(H10406,FARMER_HRS)</f>
        <v>720</v>
      </c>
      <c r="J10406" s="5">
        <f>MAX(0,H10406-FARMER_HRS)</f>
        <v>6847.3355906780125</v>
      </c>
      <c r="K10406" s="2">
        <f>I10406*FARMER_RATE+J10406*TEMP_WORKER_RATE</f>
        <v>143877.3540048266</v>
      </c>
      <c r="L10406" s="2">
        <f>A10406*PRICE_TOM+B10406*PRICE_CAR+C10406*PRICE_MES</f>
        <v>219780</v>
      </c>
      <c r="M10406" s="2">
        <f>A10406*FERT_BED_TOM+B10406*FERT_BED_CAR+C10406*FERT_BED_MES</f>
        <v>36960</v>
      </c>
      <c r="N10406" s="6">
        <f>IF(AND(D10406&lt;=TOTAL_BEDS,J10406&lt;=TEMP_WORKER_MAX*TEMP_WORKER_HRS),1,0)</f>
        <v>0</v>
      </c>
      <c r="O10406" s="2">
        <f>L10406-M10406-K10406-FIXED_COSTS</f>
        <v>18942.6459951734</v>
      </c>
      <c r="P10406" s="2">
        <f>IF(N10406=1,O10406,"")</f>
      </c>
    </row>
    <row r="10407">
      <c r="A10407" s="6">
        <v>15</v>
      </c>
      <c r="B10407" s="6">
        <v>20</v>
      </c>
      <c r="C10407" s="6">
        <v>18</v>
      </c>
      <c r="D10407" s="6">
        <f>A10407+B10407+C10407</f>
        <v>53</v>
      </c>
      <c r="E10407" s="5">
        <f>IF(A10407=0,0,A10407*LABOR_HRS_WK_TOM*SEASON_WEEKS*(1+DIM_PCT_TOM)^A10407)</f>
        <v>5639.285028711136</v>
      </c>
      <c r="F10407" s="5">
        <f>IF(B10407=0,0,B10407*LABOR_HRS_WK_CAR*SEASON_WEEKS*(1+DIM_PCT_CAR)^B10407)</f>
        <v>983.16986417423652</v>
      </c>
      <c r="G10407" s="5">
        <f>IF(C10407=0,0,C10407*LABOR_HRS_WK_MES*SEASON_WEEKS*(1+DIM_PCT_MES)^C10407)</f>
        <v>1012.9676892512272</v>
      </c>
      <c r="H10407" s="5">
        <f>E10407+F10407+G10407</f>
        <v>7635.4225821366</v>
      </c>
      <c r="I10407" s="5">
        <f>MIN(H10407,FARMER_HRS)</f>
        <v>720</v>
      </c>
      <c r="J10407" s="5">
        <f>MAX(0,H10407-FARMER_HRS)</f>
        <v>6915.4225821366</v>
      </c>
      <c r="K10407" s="2">
        <f>I10407*FARMER_RATE+J10407*TEMP_WORKER_RATE</f>
        <v>145059.41982876041</v>
      </c>
      <c r="L10407" s="2">
        <f>A10407*PRICE_TOM+B10407*PRICE_CAR+C10407*PRICE_MES</f>
        <v>222480</v>
      </c>
      <c r="M10407" s="2">
        <f>A10407*FERT_BED_TOM+B10407*FERT_BED_CAR+C10407*FERT_BED_MES</f>
        <v>37840</v>
      </c>
      <c r="N10407" s="6">
        <f>IF(AND(D10407&lt;=TOTAL_BEDS,J10407&lt;=TEMP_WORKER_MAX*TEMP_WORKER_HRS),1,0)</f>
        <v>0</v>
      </c>
      <c r="O10407" s="2">
        <f>L10407-M10407-K10407-FIXED_COSTS</f>
        <v>19580.580171239591</v>
      </c>
      <c r="P10407" s="2">
        <f>IF(N10407=1,O10407,"")</f>
      </c>
    </row>
    <row r="10408">
      <c r="A10408" s="6">
        <v>15</v>
      </c>
      <c r="B10408" s="6">
        <v>20</v>
      </c>
      <c r="C10408" s="6">
        <v>19</v>
      </c>
      <c r="D10408" s="6">
        <f>A10408+B10408+C10408</f>
        <v>54</v>
      </c>
      <c r="E10408" s="5">
        <f>IF(A10408=0,0,A10408*LABOR_HRS_WK_TOM*SEASON_WEEKS*(1+DIM_PCT_TOM)^A10408)</f>
        <v>5639.285028711136</v>
      </c>
      <c r="F10408" s="5">
        <f>IF(B10408=0,0,B10408*LABOR_HRS_WK_CAR*SEASON_WEEKS*(1+DIM_PCT_CAR)^B10408)</f>
        <v>983.16986417423652</v>
      </c>
      <c r="G10408" s="5">
        <f>IF(C10408=0,0,C10408*LABOR_HRS_WK_MES*SEASON_WEEKS*(1+DIM_PCT_MES)^C10408)</f>
        <v>1082.6092178872491</v>
      </c>
      <c r="H10408" s="5">
        <f>E10408+F10408+G10408</f>
        <v>7705.0641107726224</v>
      </c>
      <c r="I10408" s="5">
        <f>MIN(H10408,FARMER_HRS)</f>
        <v>720</v>
      </c>
      <c r="J10408" s="5">
        <f>MAX(0,H10408-FARMER_HRS)</f>
        <v>6985.0641107726224</v>
      </c>
      <c r="K10408" s="2">
        <f>I10408*FARMER_RATE+J10408*TEMP_WORKER_RATE</f>
        <v>146268.47414535802</v>
      </c>
      <c r="L10408" s="2">
        <f>A10408*PRICE_TOM+B10408*PRICE_CAR+C10408*PRICE_MES</f>
        <v>225180</v>
      </c>
      <c r="M10408" s="2">
        <f>A10408*FERT_BED_TOM+B10408*FERT_BED_CAR+C10408*FERT_BED_MES</f>
        <v>38720</v>
      </c>
      <c r="N10408" s="6">
        <f>IF(AND(D10408&lt;=TOTAL_BEDS,J10408&lt;=TEMP_WORKER_MAX*TEMP_WORKER_HRS),1,0)</f>
        <v>0</v>
      </c>
      <c r="O10408" s="2">
        <f>L10408-M10408-K10408-FIXED_COSTS</f>
        <v>20191.525854641979</v>
      </c>
      <c r="P10408" s="2">
        <f>IF(N10408=1,O10408,"")</f>
      </c>
    </row>
    <row r="10409">
      <c r="A10409" s="6">
        <v>15</v>
      </c>
      <c r="B10409" s="6">
        <v>20</v>
      </c>
      <c r="C10409" s="6">
        <v>20</v>
      </c>
      <c r="D10409" s="6">
        <f>A10409+B10409+C10409</f>
        <v>55</v>
      </c>
      <c r="E10409" s="5">
        <f>IF(A10409=0,0,A10409*LABOR_HRS_WK_TOM*SEASON_WEEKS*(1+DIM_PCT_TOM)^A10409)</f>
        <v>5639.285028711136</v>
      </c>
      <c r="F10409" s="5">
        <f>IF(B10409=0,0,B10409*LABOR_HRS_WK_CAR*SEASON_WEEKS*(1+DIM_PCT_CAR)^B10409)</f>
        <v>983.16986417423652</v>
      </c>
      <c r="G10409" s="5">
        <f>IF(C10409=0,0,C10409*LABOR_HRS_WK_MES*SEASON_WEEKS*(1+DIM_PCT_MES)^C10409)</f>
        <v>1153.8335085377259</v>
      </c>
      <c r="H10409" s="5">
        <f>E10409+F10409+G10409</f>
        <v>7776.2884014230985</v>
      </c>
      <c r="I10409" s="5">
        <f>MIN(H10409,FARMER_HRS)</f>
        <v>720</v>
      </c>
      <c r="J10409" s="5">
        <f>MAX(0,H10409-FARMER_HRS)</f>
        <v>7056.2884014230985</v>
      </c>
      <c r="K10409" s="2">
        <f>I10409*FARMER_RATE+J10409*TEMP_WORKER_RATE</f>
        <v>147505.00696915103</v>
      </c>
      <c r="L10409" s="2">
        <f>A10409*PRICE_TOM+B10409*PRICE_CAR+C10409*PRICE_MES</f>
        <v>227880</v>
      </c>
      <c r="M10409" s="2">
        <f>A10409*FERT_BED_TOM+B10409*FERT_BED_CAR+C10409*FERT_BED_MES</f>
        <v>39600</v>
      </c>
      <c r="N10409" s="6">
        <f>IF(AND(D10409&lt;=TOTAL_BEDS,J10409&lt;=TEMP_WORKER_MAX*TEMP_WORKER_HRS),1,0)</f>
        <v>0</v>
      </c>
      <c r="O10409" s="2">
        <f>L10409-M10409-K10409-FIXED_COSTS</f>
        <v>20774.993030848971</v>
      </c>
      <c r="P10409" s="2">
        <f>IF(N10409=1,O10409,"")</f>
      </c>
    </row>
    <row r="10410">
      <c r="A10410" s="6">
        <v>15</v>
      </c>
      <c r="B10410" s="6">
        <v>20</v>
      </c>
      <c r="C10410" s="6">
        <v>21</v>
      </c>
      <c r="D10410" s="6">
        <f>A10410+B10410+C10410</f>
        <v>56</v>
      </c>
      <c r="E10410" s="5">
        <f>IF(A10410=0,0,A10410*LABOR_HRS_WK_TOM*SEASON_WEEKS*(1+DIM_PCT_TOM)^A10410)</f>
        <v>5639.285028711136</v>
      </c>
      <c r="F10410" s="5">
        <f>IF(B10410=0,0,B10410*LABOR_HRS_WK_CAR*SEASON_WEEKS*(1+DIM_PCT_CAR)^B10410)</f>
        <v>983.16986417423652</v>
      </c>
      <c r="G10410" s="5">
        <f>IF(C10410=0,0,C10410*LABOR_HRS_WK_MES*SEASON_WEEKS*(1+DIM_PCT_MES)^C10410)</f>
        <v>1226.6692487641699</v>
      </c>
      <c r="H10410" s="5">
        <f>E10410+F10410+G10410</f>
        <v>7849.1241416495432</v>
      </c>
      <c r="I10410" s="5">
        <f>MIN(H10410,FARMER_HRS)</f>
        <v>720</v>
      </c>
      <c r="J10410" s="5">
        <f>MAX(0,H10410-FARMER_HRS)</f>
        <v>7129.1241416495432</v>
      </c>
      <c r="K10410" s="2">
        <f>I10410*FARMER_RATE+J10410*TEMP_WORKER_RATE</f>
        <v>148769.51634808234</v>
      </c>
      <c r="L10410" s="2">
        <f>A10410*PRICE_TOM+B10410*PRICE_CAR+C10410*PRICE_MES</f>
        <v>230580</v>
      </c>
      <c r="M10410" s="2">
        <f>A10410*FERT_BED_TOM+B10410*FERT_BED_CAR+C10410*FERT_BED_MES</f>
        <v>40480</v>
      </c>
      <c r="N10410" s="6">
        <f>IF(AND(D10410&lt;=TOTAL_BEDS,J10410&lt;=TEMP_WORKER_MAX*TEMP_WORKER_HRS),1,0)</f>
        <v>0</v>
      </c>
      <c r="O10410" s="2">
        <f>L10410-M10410-K10410-FIXED_COSTS</f>
        <v>21330.483651917661</v>
      </c>
      <c r="P10410" s="2">
        <f>IF(N10410=1,O10410,"")</f>
      </c>
    </row>
    <row r="10411">
      <c r="A10411" s="6">
        <v>15</v>
      </c>
      <c r="B10411" s="6">
        <v>20</v>
      </c>
      <c r="C10411" s="6">
        <v>22</v>
      </c>
      <c r="D10411" s="6">
        <f>A10411+B10411+C10411</f>
        <v>57</v>
      </c>
      <c r="E10411" s="5">
        <f>IF(A10411=0,0,A10411*LABOR_HRS_WK_TOM*SEASON_WEEKS*(1+DIM_PCT_TOM)^A10411)</f>
        <v>5639.285028711136</v>
      </c>
      <c r="F10411" s="5">
        <f>IF(B10411=0,0,B10411*LABOR_HRS_WK_CAR*SEASON_WEEKS*(1+DIM_PCT_CAR)^B10411)</f>
        <v>983.16986417423652</v>
      </c>
      <c r="G10411" s="5">
        <f>IF(C10411=0,0,C10411*LABOR_HRS_WK_MES*SEASON_WEEKS*(1+DIM_PCT_MES)^C10411)</f>
        <v>1301.1455960105659</v>
      </c>
      <c r="H10411" s="5">
        <f>E10411+F10411+G10411</f>
        <v>7923.6004888959387</v>
      </c>
      <c r="I10411" s="5">
        <f>MIN(H10411,FARMER_HRS)</f>
        <v>720</v>
      </c>
      <c r="J10411" s="5">
        <f>MAX(0,H10411-FARMER_HRS)</f>
        <v>7203.6004888959387</v>
      </c>
      <c r="K10411" s="2">
        <f>I10411*FARMER_RATE+J10411*TEMP_WORKER_RATE</f>
        <v>150062.50848777671</v>
      </c>
      <c r="L10411" s="2">
        <f>A10411*PRICE_TOM+B10411*PRICE_CAR+C10411*PRICE_MES</f>
        <v>233280</v>
      </c>
      <c r="M10411" s="2">
        <f>A10411*FERT_BED_TOM+B10411*FERT_BED_CAR+C10411*FERT_BED_MES</f>
        <v>41360</v>
      </c>
      <c r="N10411" s="6">
        <f>IF(AND(D10411&lt;=TOTAL_BEDS,J10411&lt;=TEMP_WORKER_MAX*TEMP_WORKER_HRS),1,0)</f>
        <v>0</v>
      </c>
      <c r="O10411" s="2">
        <f>L10411-M10411-K10411-FIXED_COSTS</f>
        <v>21857.491512223292</v>
      </c>
      <c r="P10411" s="2">
        <f>IF(N10411=1,O10411,"")</f>
      </c>
    </row>
    <row r="10412">
      <c r="A10412" s="6">
        <v>15</v>
      </c>
      <c r="B10412" s="6">
        <v>20</v>
      </c>
      <c r="C10412" s="6">
        <v>23</v>
      </c>
      <c r="D10412" s="6">
        <f>A10412+B10412+C10412</f>
        <v>58</v>
      </c>
      <c r="E10412" s="5">
        <f>IF(A10412=0,0,A10412*LABOR_HRS_WK_TOM*SEASON_WEEKS*(1+DIM_PCT_TOM)^A10412)</f>
        <v>5639.285028711136</v>
      </c>
      <c r="F10412" s="5">
        <f>IF(B10412=0,0,B10412*LABOR_HRS_WK_CAR*SEASON_WEEKS*(1+DIM_PCT_CAR)^B10412)</f>
        <v>983.16986417423652</v>
      </c>
      <c r="G10412" s="5">
        <f>IF(C10412=0,0,C10412*LABOR_HRS_WK_MES*SEASON_WEEKS*(1+DIM_PCT_MES)^C10412)</f>
        <v>1377.2921848680023</v>
      </c>
      <c r="H10412" s="5">
        <f>E10412+F10412+G10412</f>
        <v>7999.7470777533754</v>
      </c>
      <c r="I10412" s="5">
        <f>MIN(H10412,FARMER_HRS)</f>
        <v>720</v>
      </c>
      <c r="J10412" s="5">
        <f>MAX(0,H10412-FARMER_HRS)</f>
        <v>7279.7470777533754</v>
      </c>
      <c r="K10412" s="2">
        <f>I10412*FARMER_RATE+J10412*TEMP_WORKER_RATE</f>
        <v>151384.49787766277</v>
      </c>
      <c r="L10412" s="2">
        <f>A10412*PRICE_TOM+B10412*PRICE_CAR+C10412*PRICE_MES</f>
        <v>235980</v>
      </c>
      <c r="M10412" s="2">
        <f>A10412*FERT_BED_TOM+B10412*FERT_BED_CAR+C10412*FERT_BED_MES</f>
        <v>42240</v>
      </c>
      <c r="N10412" s="6">
        <f>IF(AND(D10412&lt;=TOTAL_BEDS,J10412&lt;=TEMP_WORKER_MAX*TEMP_WORKER_HRS),1,0)</f>
        <v>0</v>
      </c>
      <c r="O10412" s="2">
        <f>L10412-M10412-K10412-FIXED_COSTS</f>
        <v>22355.502122337231</v>
      </c>
      <c r="P10412" s="2">
        <f>IF(N10412=1,O10412,"")</f>
      </c>
    </row>
    <row r="10413">
      <c r="A10413" s="6">
        <v>15</v>
      </c>
      <c r="B10413" s="6">
        <v>20</v>
      </c>
      <c r="C10413" s="6">
        <v>24</v>
      </c>
      <c r="D10413" s="6">
        <f>A10413+B10413+C10413</f>
        <v>59</v>
      </c>
      <c r="E10413" s="5">
        <f>IF(A10413=0,0,A10413*LABOR_HRS_WK_TOM*SEASON_WEEKS*(1+DIM_PCT_TOM)^A10413)</f>
        <v>5639.285028711136</v>
      </c>
      <c r="F10413" s="5">
        <f>IF(B10413=0,0,B10413*LABOR_HRS_WK_CAR*SEASON_WEEKS*(1+DIM_PCT_CAR)^B10413)</f>
        <v>983.16986417423652</v>
      </c>
      <c r="G10413" s="5">
        <f>IF(C10413=0,0,C10413*LABOR_HRS_WK_MES*SEASON_WEEKS*(1+DIM_PCT_MES)^C10413)</f>
        <v>1455.139134447498</v>
      </c>
      <c r="H10413" s="5">
        <f>E10413+F10413+G10413</f>
        <v>8077.5940273328706</v>
      </c>
      <c r="I10413" s="5">
        <f>MIN(H10413,FARMER_HRS)</f>
        <v>720</v>
      </c>
      <c r="J10413" s="5">
        <f>MAX(0,H10413-FARMER_HRS)</f>
        <v>7357.5940273328706</v>
      </c>
      <c r="K10413" s="2">
        <f>I10413*FARMER_RATE+J10413*TEMP_WORKER_RATE</f>
        <v>152736.00741897343</v>
      </c>
      <c r="L10413" s="2">
        <f>A10413*PRICE_TOM+B10413*PRICE_CAR+C10413*PRICE_MES</f>
        <v>238680</v>
      </c>
      <c r="M10413" s="2">
        <f>A10413*FERT_BED_TOM+B10413*FERT_BED_CAR+C10413*FERT_BED_MES</f>
        <v>43120</v>
      </c>
      <c r="N10413" s="6">
        <f>IF(AND(D10413&lt;=TOTAL_BEDS,J10413&lt;=TEMP_WORKER_MAX*TEMP_WORKER_HRS),1,0)</f>
        <v>0</v>
      </c>
      <c r="O10413" s="2">
        <f>L10413-M10413-K10413-FIXED_COSTS</f>
        <v>22823.99258102657</v>
      </c>
      <c r="P10413" s="2">
        <f>IF(N10413=1,O10413,"")</f>
      </c>
    </row>
    <row r="10414">
      <c r="A10414" s="6">
        <v>15</v>
      </c>
      <c r="B10414" s="6">
        <v>20</v>
      </c>
      <c r="C10414" s="6">
        <v>25</v>
      </c>
      <c r="D10414" s="6">
        <f>A10414+B10414+C10414</f>
        <v>60</v>
      </c>
      <c r="E10414" s="5">
        <f>IF(A10414=0,0,A10414*LABOR_HRS_WK_TOM*SEASON_WEEKS*(1+DIM_PCT_TOM)^A10414)</f>
        <v>5639.285028711136</v>
      </c>
      <c r="F10414" s="5">
        <f>IF(B10414=0,0,B10414*LABOR_HRS_WK_CAR*SEASON_WEEKS*(1+DIM_PCT_CAR)^B10414)</f>
        <v>983.16986417423652</v>
      </c>
      <c r="G10414" s="5">
        <f>IF(C10414=0,0,C10414*LABOR_HRS_WK_MES*SEASON_WEEKS*(1+DIM_PCT_MES)^C10414)</f>
        <v>1534.7170558625955</v>
      </c>
      <c r="H10414" s="5">
        <f>E10414+F10414+G10414</f>
        <v>8157.1719487479686</v>
      </c>
      <c r="I10414" s="5">
        <f>MIN(H10414,FARMER_HRS)</f>
        <v>720</v>
      </c>
      <c r="J10414" s="5">
        <f>MAX(0,H10414-FARMER_HRS)</f>
        <v>7437.1719487479686</v>
      </c>
      <c r="K10414" s="2">
        <f>I10414*FARMER_RATE+J10414*TEMP_WORKER_RATE</f>
        <v>154117.56855465221</v>
      </c>
      <c r="L10414" s="2">
        <f>A10414*PRICE_TOM+B10414*PRICE_CAR+C10414*PRICE_MES</f>
        <v>241380</v>
      </c>
      <c r="M10414" s="2">
        <f>A10414*FERT_BED_TOM+B10414*FERT_BED_CAR+C10414*FERT_BED_MES</f>
        <v>44000</v>
      </c>
      <c r="N10414" s="6">
        <f>IF(AND(D10414&lt;=TOTAL_BEDS,J10414&lt;=TEMP_WORKER_MAX*TEMP_WORKER_HRS),1,0)</f>
        <v>0</v>
      </c>
      <c r="O10414" s="2">
        <f>L10414-M10414-K10414-FIXED_COSTS</f>
        <v>23262.431445347785</v>
      </c>
      <c r="P10414" s="2">
        <f>IF(N10414=1,O10414,"")</f>
      </c>
    </row>
    <row r="10415">
      <c r="A10415" s="6">
        <v>15</v>
      </c>
      <c r="B10415" s="6">
        <v>20</v>
      </c>
      <c r="C10415" s="6">
        <v>26</v>
      </c>
      <c r="D10415" s="6">
        <f>A10415+B10415+C10415</f>
        <v>61</v>
      </c>
      <c r="E10415" s="5">
        <f>IF(A10415=0,0,A10415*LABOR_HRS_WK_TOM*SEASON_WEEKS*(1+DIM_PCT_TOM)^A10415)</f>
        <v>5639.285028711136</v>
      </c>
      <c r="F10415" s="5">
        <f>IF(B10415=0,0,B10415*LABOR_HRS_WK_CAR*SEASON_WEEKS*(1+DIM_PCT_CAR)^B10415)</f>
        <v>983.16986417423652</v>
      </c>
      <c r="G10415" s="5">
        <f>IF(C10415=0,0,C10415*LABOR_HRS_WK_MES*SEASON_WEEKS*(1+DIM_PCT_MES)^C10415)</f>
        <v>1616.0570598233128</v>
      </c>
      <c r="H10415" s="5">
        <f>E10415+F10415+G10415</f>
        <v>8238.5119527086863</v>
      </c>
      <c r="I10415" s="5">
        <f>MIN(H10415,FARMER_HRS)</f>
        <v>720</v>
      </c>
      <c r="J10415" s="5">
        <f>MAX(0,H10415-FARMER_HRS)</f>
        <v>7518.5119527086863</v>
      </c>
      <c r="K10415" s="2">
        <f>I10415*FARMER_RATE+J10415*TEMP_WORKER_RATE</f>
        <v>155529.72140119248</v>
      </c>
      <c r="L10415" s="2">
        <f>A10415*PRICE_TOM+B10415*PRICE_CAR+C10415*PRICE_MES</f>
        <v>244080</v>
      </c>
      <c r="M10415" s="2">
        <f>A10415*FERT_BED_TOM+B10415*FERT_BED_CAR+C10415*FERT_BED_MES</f>
        <v>44880</v>
      </c>
      <c r="N10415" s="6">
        <f>IF(AND(D10415&lt;=TOTAL_BEDS,J10415&lt;=TEMP_WORKER_MAX*TEMP_WORKER_HRS),1,0)</f>
        <v>0</v>
      </c>
      <c r="O10415" s="2">
        <f>L10415-M10415-K10415-FIXED_COSTS</f>
        <v>23670.278598807519</v>
      </c>
      <c r="P10415" s="2">
        <f>IF(N10415=1,O10415,"")</f>
      </c>
    </row>
    <row r="10416">
      <c r="A10416" s="6">
        <v>15</v>
      </c>
      <c r="B10416" s="6">
        <v>20</v>
      </c>
      <c r="C10416" s="6">
        <v>27</v>
      </c>
      <c r="D10416" s="6">
        <f>A10416+B10416+C10416</f>
        <v>62</v>
      </c>
      <c r="E10416" s="5">
        <f>IF(A10416=0,0,A10416*LABOR_HRS_WK_TOM*SEASON_WEEKS*(1+DIM_PCT_TOM)^A10416)</f>
        <v>5639.285028711136</v>
      </c>
      <c r="F10416" s="5">
        <f>IF(B10416=0,0,B10416*LABOR_HRS_WK_CAR*SEASON_WEEKS*(1+DIM_PCT_CAR)^B10416)</f>
        <v>983.16986417423652</v>
      </c>
      <c r="G10416" s="5">
        <f>IF(C10416=0,0,C10416*LABOR_HRS_WK_MES*SEASON_WEEKS*(1+DIM_PCT_MES)^C10416)</f>
        <v>1699.19076434307</v>
      </c>
      <c r="H10416" s="5">
        <f>E10416+F10416+G10416</f>
        <v>8321.6456572284424</v>
      </c>
      <c r="I10416" s="5">
        <f>MIN(H10416,FARMER_HRS)</f>
        <v>720</v>
      </c>
      <c r="J10416" s="5">
        <f>MAX(0,H10416-FARMER_HRS)</f>
        <v>7601.6456572284424</v>
      </c>
      <c r="K10416" s="2">
        <f>I10416*FARMER_RATE+J10416*TEMP_WORKER_RATE</f>
        <v>156973.01488243823</v>
      </c>
      <c r="L10416" s="2">
        <f>A10416*PRICE_TOM+B10416*PRICE_CAR+C10416*PRICE_MES</f>
        <v>246780</v>
      </c>
      <c r="M10416" s="2">
        <f>A10416*FERT_BED_TOM+B10416*FERT_BED_CAR+C10416*FERT_BED_MES</f>
        <v>45760</v>
      </c>
      <c r="N10416" s="6">
        <f>IF(AND(D10416&lt;=TOTAL_BEDS,J10416&lt;=TEMP_WORKER_MAX*TEMP_WORKER_HRS),1,0)</f>
        <v>0</v>
      </c>
      <c r="O10416" s="2">
        <f>L10416-M10416-K10416-FIXED_COSTS</f>
        <v>24046.985117561766</v>
      </c>
      <c r="P10416" s="2">
        <f>IF(N10416=1,O10416,"")</f>
      </c>
    </row>
    <row r="10417">
      <c r="A10417" s="6">
        <v>15</v>
      </c>
      <c r="B10417" s="6">
        <v>20</v>
      </c>
      <c r="C10417" s="6">
        <v>28</v>
      </c>
      <c r="D10417" s="6">
        <f>A10417+B10417+C10417</f>
        <v>63</v>
      </c>
      <c r="E10417" s="5">
        <f>IF(A10417=0,0,A10417*LABOR_HRS_WK_TOM*SEASON_WEEKS*(1+DIM_PCT_TOM)^A10417)</f>
        <v>5639.285028711136</v>
      </c>
      <c r="F10417" s="5">
        <f>IF(B10417=0,0,B10417*LABOR_HRS_WK_CAR*SEASON_WEEKS*(1+DIM_PCT_CAR)^B10417)</f>
        <v>983.16986417423652</v>
      </c>
      <c r="G10417" s="5">
        <f>IF(C10417=0,0,C10417*LABOR_HRS_WK_MES*SEASON_WEEKS*(1+DIM_PCT_MES)^C10417)</f>
        <v>1784.1503025602233</v>
      </c>
      <c r="H10417" s="5">
        <f>E10417+F10417+G10417</f>
        <v>8406.6051954455961</v>
      </c>
      <c r="I10417" s="5">
        <f>MIN(H10417,FARMER_HRS)</f>
        <v>720</v>
      </c>
      <c r="J10417" s="5">
        <f>MAX(0,H10417-FARMER_HRS)</f>
        <v>7686.6051954455961</v>
      </c>
      <c r="K10417" s="2">
        <f>I10417*FARMER_RATE+J10417*TEMP_WORKER_RATE</f>
        <v>158448.00686537492</v>
      </c>
      <c r="L10417" s="2">
        <f>A10417*PRICE_TOM+B10417*PRICE_CAR+C10417*PRICE_MES</f>
        <v>249480</v>
      </c>
      <c r="M10417" s="2">
        <f>A10417*FERT_BED_TOM+B10417*FERT_BED_CAR+C10417*FERT_BED_MES</f>
        <v>46640</v>
      </c>
      <c r="N10417" s="6">
        <f>IF(AND(D10417&lt;=TOTAL_BEDS,J10417&lt;=TEMP_WORKER_MAX*TEMP_WORKER_HRS),1,0)</f>
        <v>0</v>
      </c>
      <c r="O10417" s="2">
        <f>L10417-M10417-K10417-FIXED_COSTS</f>
        <v>24391.993134625081</v>
      </c>
      <c r="P10417" s="2">
        <f>IF(N10417=1,O10417,"")</f>
      </c>
    </row>
    <row r="10418">
      <c r="A10418" s="6">
        <v>15</v>
      </c>
      <c r="B10418" s="6">
        <v>20</v>
      </c>
      <c r="C10418" s="6">
        <v>29</v>
      </c>
      <c r="D10418" s="6">
        <f>A10418+B10418+C10418</f>
        <v>64</v>
      </c>
      <c r="E10418" s="5">
        <f>IF(A10418=0,0,A10418*LABOR_HRS_WK_TOM*SEASON_WEEKS*(1+DIM_PCT_TOM)^A10418)</f>
        <v>5639.285028711136</v>
      </c>
      <c r="F10418" s="5">
        <f>IF(B10418=0,0,B10418*LABOR_HRS_WK_CAR*SEASON_WEEKS*(1+DIM_PCT_CAR)^B10418)</f>
        <v>983.16986417423652</v>
      </c>
      <c r="G10418" s="5">
        <f>IF(C10418=0,0,C10418*LABOR_HRS_WK_MES*SEASON_WEEKS*(1+DIM_PCT_MES)^C10418)</f>
        <v>1870.9683306758766</v>
      </c>
      <c r="H10418" s="5">
        <f>E10418+F10418+G10418</f>
        <v>8493.423223561249</v>
      </c>
      <c r="I10418" s="5">
        <f>MIN(H10418,FARMER_HRS)</f>
        <v>720</v>
      </c>
      <c r="J10418" s="5">
        <f>MAX(0,H10418-FARMER_HRS)</f>
        <v>7773.423223561249</v>
      </c>
      <c r="K10418" s="2">
        <f>I10418*FARMER_RATE+J10418*TEMP_WORKER_RATE</f>
        <v>159955.26429793835</v>
      </c>
      <c r="L10418" s="2">
        <f>A10418*PRICE_TOM+B10418*PRICE_CAR+C10418*PRICE_MES</f>
        <v>252180</v>
      </c>
      <c r="M10418" s="2">
        <f>A10418*FERT_BED_TOM+B10418*FERT_BED_CAR+C10418*FERT_BED_MES</f>
        <v>47520</v>
      </c>
      <c r="N10418" s="6">
        <f>IF(AND(D10418&lt;=TOTAL_BEDS,J10418&lt;=TEMP_WORKER_MAX*TEMP_WORKER_HRS),1,0)</f>
        <v>0</v>
      </c>
      <c r="O10418" s="2">
        <f>L10418-M10418-K10418-FIXED_COSTS</f>
        <v>24704.735702061647</v>
      </c>
      <c r="P10418" s="2">
        <f>IF(N10418=1,O10418,"")</f>
      </c>
    </row>
    <row r="10419">
      <c r="A10419" s="6">
        <v>15</v>
      </c>
      <c r="B10419" s="6">
        <v>20</v>
      </c>
      <c r="C10419" s="6">
        <v>30</v>
      </c>
      <c r="D10419" s="6">
        <f>A10419+B10419+C10419</f>
        <v>65</v>
      </c>
      <c r="E10419" s="5">
        <f>IF(A10419=0,0,A10419*LABOR_HRS_WK_TOM*SEASON_WEEKS*(1+DIM_PCT_TOM)^A10419)</f>
        <v>5639.285028711136</v>
      </c>
      <c r="F10419" s="5">
        <f>IF(B10419=0,0,B10419*LABOR_HRS_WK_CAR*SEASON_WEEKS*(1+DIM_PCT_CAR)^B10419)</f>
        <v>983.16986417423652</v>
      </c>
      <c r="G10419" s="5">
        <f>IF(C10419=0,0,C10419*LABOR_HRS_WK_MES*SEASON_WEEKS*(1+DIM_PCT_MES)^C10419)</f>
        <v>1959.6780360096466</v>
      </c>
      <c r="H10419" s="5">
        <f>E10419+F10419+G10419</f>
        <v>8582.13292889502</v>
      </c>
      <c r="I10419" s="5">
        <f>MIN(H10419,FARMER_HRS)</f>
        <v>720</v>
      </c>
      <c r="J10419" s="5">
        <f>MAX(0,H10419-FARMER_HRS)</f>
        <v>7862.13292889502</v>
      </c>
      <c r="K10419" s="2">
        <f>I10419*FARMER_RATE+J10419*TEMP_WORKER_RATE</f>
        <v>161495.36334887188</v>
      </c>
      <c r="L10419" s="2">
        <f>A10419*PRICE_TOM+B10419*PRICE_CAR+C10419*PRICE_MES</f>
        <v>254880</v>
      </c>
      <c r="M10419" s="2">
        <f>A10419*FERT_BED_TOM+B10419*FERT_BED_CAR+C10419*FERT_BED_MES</f>
        <v>48400</v>
      </c>
      <c r="N10419" s="6">
        <f>IF(AND(D10419&lt;=TOTAL_BEDS,J10419&lt;=TEMP_WORKER_MAX*TEMP_WORKER_HRS),1,0)</f>
        <v>0</v>
      </c>
      <c r="O10419" s="2">
        <f>L10419-M10419-K10419-FIXED_COSTS</f>
        <v>24984.636651128123</v>
      </c>
      <c r="P10419" s="2">
        <f>IF(N10419=1,O10419,"")</f>
      </c>
    </row>
    <row r="10420">
      <c r="A10420" s="6">
        <v>16</v>
      </c>
      <c r="B10420" s="6">
        <v>0</v>
      </c>
      <c r="C10420" s="6">
        <v>0</v>
      </c>
      <c r="D10420" s="6">
        <f>A10420+B10420+C10420</f>
        <v>16</v>
      </c>
      <c r="E10420" s="5">
        <f>IF(A10420=0,0,A10420*LABOR_HRS_WK_TOM*SEASON_WEEKS*(1+DIM_PCT_TOM)^A10420)</f>
        <v>6616.7611003544</v>
      </c>
      <c r="F10420" s="5">
        <f>IF(B10420=0,0,B10420*LABOR_HRS_WK_CAR*SEASON_WEEKS*(1+DIM_PCT_CAR)^B10420)</f>
        <v>0</v>
      </c>
      <c r="G10420" s="5">
        <f>IF(C10420=0,0,C10420*LABOR_HRS_WK_MES*SEASON_WEEKS*(1+DIM_PCT_MES)^C10420)</f>
        <v>0</v>
      </c>
      <c r="H10420" s="5">
        <f>E10420+F10420+G10420</f>
        <v>6616.7611003544</v>
      </c>
      <c r="I10420" s="5">
        <f>MIN(H10420,FARMER_HRS)</f>
        <v>720</v>
      </c>
      <c r="J10420" s="5">
        <f>MAX(0,H10420-FARMER_HRS)</f>
        <v>5896.7611003544</v>
      </c>
      <c r="K10420" s="2">
        <f>I10420*FARMER_RATE+J10420*TEMP_WORKER_RATE</f>
        <v>127374.32465893055</v>
      </c>
      <c r="L10420" s="2">
        <f>A10420*PRICE_TOM+B10420*PRICE_CAR+C10420*PRICE_MES</f>
        <v>140800</v>
      </c>
      <c r="M10420" s="2">
        <f>A10420*FERT_BED_TOM+B10420*FERT_BED_CAR+C10420*FERT_BED_MES</f>
        <v>14080</v>
      </c>
      <c r="N10420" s="6">
        <f>IF(AND(D10420&lt;=TOTAL_BEDS,J10420&lt;=TEMP_WORKER_MAX*TEMP_WORKER_HRS),1,0)</f>
        <v>0</v>
      </c>
      <c r="O10420" s="2">
        <f>L10420-M10420-K10420-FIXED_COSTS</f>
        <v>-20654.324658930549</v>
      </c>
      <c r="P10420" s="2">
        <f>IF(N10420=1,O10420,"")</f>
      </c>
    </row>
    <row r="10421">
      <c r="A10421" s="6">
        <v>16</v>
      </c>
      <c r="B10421" s="6">
        <v>0</v>
      </c>
      <c r="C10421" s="6">
        <v>1</v>
      </c>
      <c r="D10421" s="6">
        <f>A10421+B10421+C10421</f>
        <v>17</v>
      </c>
      <c r="E10421" s="5">
        <f>IF(A10421=0,0,A10421*LABOR_HRS_WK_TOM*SEASON_WEEKS*(1+DIM_PCT_TOM)^A10421)</f>
        <v>6616.7611003544</v>
      </c>
      <c r="F10421" s="5">
        <f>IF(B10421=0,0,B10421*LABOR_HRS_WK_CAR*SEASON_WEEKS*(1+DIM_PCT_CAR)^B10421)</f>
        <v>0</v>
      </c>
      <c r="G10421" s="5">
        <f>IF(C10421=0,0,C10421*LABOR_HRS_WK_MES*SEASON_WEEKS*(1+DIM_PCT_MES)^C10421)</f>
        <v>45.5625</v>
      </c>
      <c r="H10421" s="5">
        <f>E10421+F10421+G10421</f>
        <v>6662.3236003544</v>
      </c>
      <c r="I10421" s="5">
        <f>MIN(H10421,FARMER_HRS)</f>
        <v>720</v>
      </c>
      <c r="J10421" s="5">
        <f>MAX(0,H10421-FARMER_HRS)</f>
        <v>5942.3236003544</v>
      </c>
      <c r="K10421" s="2">
        <f>I10421*FARMER_RATE+J10421*TEMP_WORKER_RATE</f>
        <v>128165.34028393055</v>
      </c>
      <c r="L10421" s="2">
        <f>A10421*PRICE_TOM+B10421*PRICE_CAR+C10421*PRICE_MES</f>
        <v>143500</v>
      </c>
      <c r="M10421" s="2">
        <f>A10421*FERT_BED_TOM+B10421*FERT_BED_CAR+C10421*FERT_BED_MES</f>
        <v>14960</v>
      </c>
      <c r="N10421" s="6">
        <f>IF(AND(D10421&lt;=TOTAL_BEDS,J10421&lt;=TEMP_WORKER_MAX*TEMP_WORKER_HRS),1,0)</f>
        <v>0</v>
      </c>
      <c r="O10421" s="2">
        <f>L10421-M10421-K10421-FIXED_COSTS</f>
        <v>-19625.340283930549</v>
      </c>
      <c r="P10421" s="2">
        <f>IF(N10421=1,O10421,"")</f>
      </c>
    </row>
    <row r="10422">
      <c r="A10422" s="6">
        <v>16</v>
      </c>
      <c r="B10422" s="6">
        <v>0</v>
      </c>
      <c r="C10422" s="6">
        <v>2</v>
      </c>
      <c r="D10422" s="6">
        <f>A10422+B10422+C10422</f>
        <v>18</v>
      </c>
      <c r="E10422" s="5">
        <f>IF(A10422=0,0,A10422*LABOR_HRS_WK_TOM*SEASON_WEEKS*(1+DIM_PCT_TOM)^A10422)</f>
        <v>6616.7611003544</v>
      </c>
      <c r="F10422" s="5">
        <f>IF(B10422=0,0,B10422*LABOR_HRS_WK_CAR*SEASON_WEEKS*(1+DIM_PCT_CAR)^B10422)</f>
        <v>0</v>
      </c>
      <c r="G10422" s="5">
        <f>IF(C10422=0,0,C10422*LABOR_HRS_WK_MES*SEASON_WEEKS*(1+DIM_PCT_MES)^C10422)</f>
        <v>92.2640625</v>
      </c>
      <c r="H10422" s="5">
        <f>E10422+F10422+G10422</f>
        <v>6709.0251628544</v>
      </c>
      <c r="I10422" s="5">
        <f>MIN(H10422,FARMER_HRS)</f>
        <v>720</v>
      </c>
      <c r="J10422" s="5">
        <f>MAX(0,H10422-FARMER_HRS)</f>
        <v>5989.0251628544</v>
      </c>
      <c r="K10422" s="2">
        <f>I10422*FARMER_RATE+J10422*TEMP_WORKER_RATE</f>
        <v>128976.13129955555</v>
      </c>
      <c r="L10422" s="2">
        <f>A10422*PRICE_TOM+B10422*PRICE_CAR+C10422*PRICE_MES</f>
        <v>146200</v>
      </c>
      <c r="M10422" s="2">
        <f>A10422*FERT_BED_TOM+B10422*FERT_BED_CAR+C10422*FERT_BED_MES</f>
        <v>15840</v>
      </c>
      <c r="N10422" s="6">
        <f>IF(AND(D10422&lt;=TOTAL_BEDS,J10422&lt;=TEMP_WORKER_MAX*TEMP_WORKER_HRS),1,0)</f>
        <v>0</v>
      </c>
      <c r="O10422" s="2">
        <f>L10422-M10422-K10422-FIXED_COSTS</f>
        <v>-18616.131299555549</v>
      </c>
      <c r="P10422" s="2">
        <f>IF(N10422=1,O10422,"")</f>
      </c>
    </row>
    <row r="10423">
      <c r="A10423" s="6">
        <v>16</v>
      </c>
      <c r="B10423" s="6">
        <v>0</v>
      </c>
      <c r="C10423" s="6">
        <v>3</v>
      </c>
      <c r="D10423" s="6">
        <f>A10423+B10423+C10423</f>
        <v>19</v>
      </c>
      <c r="E10423" s="5">
        <f>IF(A10423=0,0,A10423*LABOR_HRS_WK_TOM*SEASON_WEEKS*(1+DIM_PCT_TOM)^A10423)</f>
        <v>6616.7611003544</v>
      </c>
      <c r="F10423" s="5">
        <f>IF(B10423=0,0,B10423*LABOR_HRS_WK_CAR*SEASON_WEEKS*(1+DIM_PCT_CAR)^B10423)</f>
        <v>0</v>
      </c>
      <c r="G10423" s="5">
        <f>IF(C10423=0,0,C10423*LABOR_HRS_WK_MES*SEASON_WEEKS*(1+DIM_PCT_MES)^C10423)</f>
        <v>140.12604492187498</v>
      </c>
      <c r="H10423" s="5">
        <f>E10423+F10423+G10423</f>
        <v>6756.8871452762751</v>
      </c>
      <c r="I10423" s="5">
        <f>MIN(H10423,FARMER_HRS)</f>
        <v>720</v>
      </c>
      <c r="J10423" s="5">
        <f>MAX(0,H10423-FARMER_HRS)</f>
        <v>6036.8871452762751</v>
      </c>
      <c r="K10423" s="2">
        <f>I10423*FARMER_RATE+J10423*TEMP_WORKER_RATE</f>
        <v>129807.06849437977</v>
      </c>
      <c r="L10423" s="2">
        <f>A10423*PRICE_TOM+B10423*PRICE_CAR+C10423*PRICE_MES</f>
        <v>148900</v>
      </c>
      <c r="M10423" s="2">
        <f>A10423*FERT_BED_TOM+B10423*FERT_BED_CAR+C10423*FERT_BED_MES</f>
        <v>16720</v>
      </c>
      <c r="N10423" s="6">
        <f>IF(AND(D10423&lt;=TOTAL_BEDS,J10423&lt;=TEMP_WORKER_MAX*TEMP_WORKER_HRS),1,0)</f>
        <v>0</v>
      </c>
      <c r="O10423" s="2">
        <f>L10423-M10423-K10423-FIXED_COSTS</f>
        <v>-17627.068494379768</v>
      </c>
      <c r="P10423" s="2">
        <f>IF(N10423=1,O10423,"")</f>
      </c>
    </row>
    <row r="10424">
      <c r="A10424" s="6">
        <v>16</v>
      </c>
      <c r="B10424" s="6">
        <v>0</v>
      </c>
      <c r="C10424" s="6">
        <v>4</v>
      </c>
      <c r="D10424" s="6">
        <f>A10424+B10424+C10424</f>
        <v>20</v>
      </c>
      <c r="E10424" s="5">
        <f>IF(A10424=0,0,A10424*LABOR_HRS_WK_TOM*SEASON_WEEKS*(1+DIM_PCT_TOM)^A10424)</f>
        <v>6616.7611003544</v>
      </c>
      <c r="F10424" s="5">
        <f>IF(B10424=0,0,B10424*LABOR_HRS_WK_CAR*SEASON_WEEKS*(1+DIM_PCT_CAR)^B10424)</f>
        <v>0</v>
      </c>
      <c r="G10424" s="5">
        <f>IF(C10424=0,0,C10424*LABOR_HRS_WK_MES*SEASON_WEEKS*(1+DIM_PCT_MES)^C10424)</f>
        <v>189.17016064453119</v>
      </c>
      <c r="H10424" s="5">
        <f>E10424+F10424+G10424</f>
        <v>6805.9312609989311</v>
      </c>
      <c r="I10424" s="5">
        <f>MIN(H10424,FARMER_HRS)</f>
        <v>720</v>
      </c>
      <c r="J10424" s="5">
        <f>MAX(0,H10424-FARMER_HRS)</f>
        <v>6085.9312609989311</v>
      </c>
      <c r="K10424" s="2">
        <f>I10424*FARMER_RATE+J10424*TEMP_WORKER_RATE</f>
        <v>130658.528836787</v>
      </c>
      <c r="L10424" s="2">
        <f>A10424*PRICE_TOM+B10424*PRICE_CAR+C10424*PRICE_MES</f>
        <v>151600</v>
      </c>
      <c r="M10424" s="2">
        <f>A10424*FERT_BED_TOM+B10424*FERT_BED_CAR+C10424*FERT_BED_MES</f>
        <v>17600</v>
      </c>
      <c r="N10424" s="6">
        <f>IF(AND(D10424&lt;=TOTAL_BEDS,J10424&lt;=TEMP_WORKER_MAX*TEMP_WORKER_HRS),1,0)</f>
        <v>0</v>
      </c>
      <c r="O10424" s="2">
        <f>L10424-M10424-K10424-FIXED_COSTS</f>
        <v>-16658.528836786994</v>
      </c>
      <c r="P10424" s="2">
        <f>IF(N10424=1,O10424,"")</f>
      </c>
    </row>
    <row r="10425">
      <c r="A10425" s="6">
        <v>16</v>
      </c>
      <c r="B10425" s="6">
        <v>0</v>
      </c>
      <c r="C10425" s="6">
        <v>5</v>
      </c>
      <c r="D10425" s="6">
        <f>A10425+B10425+C10425</f>
        <v>21</v>
      </c>
      <c r="E10425" s="5">
        <f>IF(A10425=0,0,A10425*LABOR_HRS_WK_TOM*SEASON_WEEKS*(1+DIM_PCT_TOM)^A10425)</f>
        <v>6616.7611003544</v>
      </c>
      <c r="F10425" s="5">
        <f>IF(B10425=0,0,B10425*LABOR_HRS_WK_CAR*SEASON_WEEKS*(1+DIM_PCT_CAR)^B10425)</f>
        <v>0</v>
      </c>
      <c r="G10425" s="5">
        <f>IF(C10425=0,0,C10425*LABOR_HRS_WK_MES*SEASON_WEEKS*(1+DIM_PCT_MES)^C10425)</f>
        <v>239.41848456573481</v>
      </c>
      <c r="H10425" s="5">
        <f>E10425+F10425+G10425</f>
        <v>6856.1795849201344</v>
      </c>
      <c r="I10425" s="5">
        <f>MIN(H10425,FARMER_HRS)</f>
        <v>720</v>
      </c>
      <c r="J10425" s="5">
        <f>MAX(0,H10425-FARMER_HRS)</f>
        <v>6136.1795849201344</v>
      </c>
      <c r="K10425" s="2">
        <f>I10425*FARMER_RATE+J10425*TEMP_WORKER_RATE</f>
        <v>131530.8955715301</v>
      </c>
      <c r="L10425" s="2">
        <f>A10425*PRICE_TOM+B10425*PRICE_CAR+C10425*PRICE_MES</f>
        <v>154300</v>
      </c>
      <c r="M10425" s="2">
        <f>A10425*FERT_BED_TOM+B10425*FERT_BED_CAR+C10425*FERT_BED_MES</f>
        <v>18480</v>
      </c>
      <c r="N10425" s="6">
        <f>IF(AND(D10425&lt;=TOTAL_BEDS,J10425&lt;=TEMP_WORKER_MAX*TEMP_WORKER_HRS),1,0)</f>
        <v>0</v>
      </c>
      <c r="O10425" s="2">
        <f>L10425-M10425-K10425-FIXED_COSTS</f>
        <v>-15710.895571530098</v>
      </c>
      <c r="P10425" s="2">
        <f>IF(N10425=1,O10425,"")</f>
      </c>
    </row>
    <row r="10426">
      <c r="A10426" s="6">
        <v>16</v>
      </c>
      <c r="B10426" s="6">
        <v>0</v>
      </c>
      <c r="C10426" s="6">
        <v>6</v>
      </c>
      <c r="D10426" s="6">
        <f>A10426+B10426+C10426</f>
        <v>22</v>
      </c>
      <c r="E10426" s="5">
        <f>IF(A10426=0,0,A10426*LABOR_HRS_WK_TOM*SEASON_WEEKS*(1+DIM_PCT_TOM)^A10426)</f>
        <v>6616.7611003544</v>
      </c>
      <c r="F10426" s="5">
        <f>IF(B10426=0,0,B10426*LABOR_HRS_WK_CAR*SEASON_WEEKS*(1+DIM_PCT_CAR)^B10426)</f>
        <v>0</v>
      </c>
      <c r="G10426" s="5">
        <f>IF(C10426=0,0,C10426*LABOR_HRS_WK_MES*SEASON_WEEKS*(1+DIM_PCT_MES)^C10426)</f>
        <v>290.89345874736773</v>
      </c>
      <c r="H10426" s="5">
        <f>E10426+F10426+G10426</f>
        <v>6907.6545591017675</v>
      </c>
      <c r="I10426" s="5">
        <f>MIN(H10426,FARMER_HRS)</f>
        <v>720</v>
      </c>
      <c r="J10426" s="5">
        <f>MAX(0,H10426-FARMER_HRS)</f>
        <v>6187.6545591017675</v>
      </c>
      <c r="K10426" s="2">
        <f>I10426*FARMER_RATE+J10426*TEMP_WORKER_RATE</f>
        <v>132424.55831773902</v>
      </c>
      <c r="L10426" s="2">
        <f>A10426*PRICE_TOM+B10426*PRICE_CAR+C10426*PRICE_MES</f>
        <v>157000</v>
      </c>
      <c r="M10426" s="2">
        <f>A10426*FERT_BED_TOM+B10426*FERT_BED_CAR+C10426*FERT_BED_MES</f>
        <v>19360</v>
      </c>
      <c r="N10426" s="6">
        <f>IF(AND(D10426&lt;=TOTAL_BEDS,J10426&lt;=TEMP_WORKER_MAX*TEMP_WORKER_HRS),1,0)</f>
        <v>0</v>
      </c>
      <c r="O10426" s="2">
        <f>L10426-M10426-K10426-FIXED_COSTS</f>
        <v>-14784.558317739022</v>
      </c>
      <c r="P10426" s="2">
        <f>IF(N10426=1,O10426,"")</f>
      </c>
    </row>
    <row r="10427">
      <c r="A10427" s="6">
        <v>16</v>
      </c>
      <c r="B10427" s="6">
        <v>0</v>
      </c>
      <c r="C10427" s="6">
        <v>7</v>
      </c>
      <c r="D10427" s="6">
        <f>A10427+B10427+C10427</f>
        <v>23</v>
      </c>
      <c r="E10427" s="5">
        <f>IF(A10427=0,0,A10427*LABOR_HRS_WK_TOM*SEASON_WEEKS*(1+DIM_PCT_TOM)^A10427)</f>
        <v>6616.7611003544</v>
      </c>
      <c r="F10427" s="5">
        <f>IF(B10427=0,0,B10427*LABOR_HRS_WK_CAR*SEASON_WEEKS*(1+DIM_PCT_CAR)^B10427)</f>
        <v>0</v>
      </c>
      <c r="G10427" s="5">
        <f>IF(C10427=0,0,C10427*LABOR_HRS_WK_MES*SEASON_WEEKS*(1+DIM_PCT_MES)^C10427)</f>
        <v>343.61789814532818</v>
      </c>
      <c r="H10427" s="5">
        <f>E10427+F10427+G10427</f>
        <v>6960.3789984997284</v>
      </c>
      <c r="I10427" s="5">
        <f>MIN(H10427,FARMER_HRS)</f>
        <v>720</v>
      </c>
      <c r="J10427" s="5">
        <f>MAX(0,H10427-FARMER_HRS)</f>
        <v>6240.3789984997284</v>
      </c>
      <c r="K10427" s="2">
        <f>I10427*FARMER_RATE+J10427*TEMP_WORKER_RATE</f>
        <v>133339.91316839805</v>
      </c>
      <c r="L10427" s="2">
        <f>A10427*PRICE_TOM+B10427*PRICE_CAR+C10427*PRICE_MES</f>
        <v>159700</v>
      </c>
      <c r="M10427" s="2">
        <f>A10427*FERT_BED_TOM+B10427*FERT_BED_CAR+C10427*FERT_BED_MES</f>
        <v>20240</v>
      </c>
      <c r="N10427" s="6">
        <f>IF(AND(D10427&lt;=TOTAL_BEDS,J10427&lt;=TEMP_WORKER_MAX*TEMP_WORKER_HRS),1,0)</f>
        <v>0</v>
      </c>
      <c r="O10427" s="2">
        <f>L10427-M10427-K10427-FIXED_COSTS</f>
        <v>-13879.913168398052</v>
      </c>
      <c r="P10427" s="2">
        <f>IF(N10427=1,O10427,"")</f>
      </c>
    </row>
    <row r="10428">
      <c r="A10428" s="6">
        <v>16</v>
      </c>
      <c r="B10428" s="6">
        <v>0</v>
      </c>
      <c r="C10428" s="6">
        <v>8</v>
      </c>
      <c r="D10428" s="6">
        <f>A10428+B10428+C10428</f>
        <v>24</v>
      </c>
      <c r="E10428" s="5">
        <f>IF(A10428=0,0,A10428*LABOR_HRS_WK_TOM*SEASON_WEEKS*(1+DIM_PCT_TOM)^A10428)</f>
        <v>6616.7611003544</v>
      </c>
      <c r="F10428" s="5">
        <f>IF(B10428=0,0,B10428*LABOR_HRS_WK_CAR*SEASON_WEEKS*(1+DIM_PCT_CAR)^B10428)</f>
        <v>0</v>
      </c>
      <c r="G10428" s="5">
        <f>IF(C10428=0,0,C10428*LABOR_HRS_WK_MES*SEASON_WEEKS*(1+DIM_PCT_MES)^C10428)</f>
        <v>397.61499642530833</v>
      </c>
      <c r="H10428" s="5">
        <f>E10428+F10428+G10428</f>
        <v>7014.376096779708</v>
      </c>
      <c r="I10428" s="5">
        <f>MIN(H10428,FARMER_HRS)</f>
        <v>720</v>
      </c>
      <c r="J10428" s="5">
        <f>MAX(0,H10428-FARMER_HRS)</f>
        <v>6294.376096779708</v>
      </c>
      <c r="K10428" s="2">
        <f>I10428*FARMER_RATE+J10428*TEMP_WORKER_RATE</f>
        <v>134277.36279131437</v>
      </c>
      <c r="L10428" s="2">
        <f>A10428*PRICE_TOM+B10428*PRICE_CAR+C10428*PRICE_MES</f>
        <v>162400</v>
      </c>
      <c r="M10428" s="2">
        <f>A10428*FERT_BED_TOM+B10428*FERT_BED_CAR+C10428*FERT_BED_MES</f>
        <v>21120</v>
      </c>
      <c r="N10428" s="6">
        <f>IF(AND(D10428&lt;=TOTAL_BEDS,J10428&lt;=TEMP_WORKER_MAX*TEMP_WORKER_HRS),1,0)</f>
        <v>0</v>
      </c>
      <c r="O10428" s="2">
        <f>L10428-M10428-K10428-FIXED_COSTS</f>
        <v>-12997.362791314372</v>
      </c>
      <c r="P10428" s="2">
        <f>IF(N10428=1,O10428,"")</f>
      </c>
    </row>
    <row r="10429">
      <c r="A10429" s="6">
        <v>16</v>
      </c>
      <c r="B10429" s="6">
        <v>0</v>
      </c>
      <c r="C10429" s="6">
        <v>9</v>
      </c>
      <c r="D10429" s="6">
        <f>A10429+B10429+C10429</f>
        <v>25</v>
      </c>
      <c r="E10429" s="5">
        <f>IF(A10429=0,0,A10429*LABOR_HRS_WK_TOM*SEASON_WEEKS*(1+DIM_PCT_TOM)^A10429)</f>
        <v>6616.7611003544</v>
      </c>
      <c r="F10429" s="5">
        <f>IF(B10429=0,0,B10429*LABOR_HRS_WK_CAR*SEASON_WEEKS*(1+DIM_PCT_CAR)^B10429)</f>
        <v>0</v>
      </c>
      <c r="G10429" s="5">
        <f>IF(C10429=0,0,C10429*LABOR_HRS_WK_MES*SEASON_WEEKS*(1+DIM_PCT_MES)^C10429)</f>
        <v>452.90833186570273</v>
      </c>
      <c r="H10429" s="5">
        <f>E10429+F10429+G10429</f>
        <v>7069.6694322201029</v>
      </c>
      <c r="I10429" s="5">
        <f>MIN(H10429,FARMER_HRS)</f>
        <v>720</v>
      </c>
      <c r="J10429" s="5">
        <f>MAX(0,H10429-FARMER_HRS)</f>
        <v>6349.6694322201029</v>
      </c>
      <c r="K10429" s="2">
        <f>I10429*FARMER_RATE+J10429*TEMP_WORKER_RATE</f>
        <v>135237.316531599</v>
      </c>
      <c r="L10429" s="2">
        <f>A10429*PRICE_TOM+B10429*PRICE_CAR+C10429*PRICE_MES</f>
        <v>165100</v>
      </c>
      <c r="M10429" s="2">
        <f>A10429*FERT_BED_TOM+B10429*FERT_BED_CAR+C10429*FERT_BED_MES</f>
        <v>22000</v>
      </c>
      <c r="N10429" s="6">
        <f>IF(AND(D10429&lt;=TOTAL_BEDS,J10429&lt;=TEMP_WORKER_MAX*TEMP_WORKER_HRS),1,0)</f>
        <v>0</v>
      </c>
      <c r="O10429" s="2">
        <f>L10429-M10429-K10429-FIXED_COSTS</f>
        <v>-12137.316531599005</v>
      </c>
      <c r="P10429" s="2">
        <f>IF(N10429=1,O10429,"")</f>
      </c>
    </row>
    <row r="10430">
      <c r="A10430" s="6">
        <v>16</v>
      </c>
      <c r="B10430" s="6">
        <v>0</v>
      </c>
      <c r="C10430" s="6">
        <v>10</v>
      </c>
      <c r="D10430" s="6">
        <f>A10430+B10430+C10430</f>
        <v>26</v>
      </c>
      <c r="E10430" s="5">
        <f>IF(A10430=0,0,A10430*LABOR_HRS_WK_TOM*SEASON_WEEKS*(1+DIM_PCT_TOM)^A10430)</f>
        <v>6616.7611003544</v>
      </c>
      <c r="F10430" s="5">
        <f>IF(B10430=0,0,B10430*LABOR_HRS_WK_CAR*SEASON_WEEKS*(1+DIM_PCT_CAR)^B10430)</f>
        <v>0</v>
      </c>
      <c r="G10430" s="5">
        <f>IF(C10430=0,0,C10430*LABOR_HRS_WK_MES*SEASON_WEEKS*(1+DIM_PCT_MES)^C10430)</f>
        <v>509.52187334891551</v>
      </c>
      <c r="H10430" s="5">
        <f>E10430+F10430+G10430</f>
        <v>7126.2829737033153</v>
      </c>
      <c r="I10430" s="5">
        <f>MIN(H10430,FARMER_HRS)</f>
        <v>720</v>
      </c>
      <c r="J10430" s="5">
        <f>MAX(0,H10430-FARMER_HRS)</f>
        <v>6406.2829737033153</v>
      </c>
      <c r="K10430" s="2">
        <f>I10430*FARMER_RATE+J10430*TEMP_WORKER_RATE</f>
        <v>136220.19051568257</v>
      </c>
      <c r="L10430" s="2">
        <f>A10430*PRICE_TOM+B10430*PRICE_CAR+C10430*PRICE_MES</f>
        <v>167800</v>
      </c>
      <c r="M10430" s="2">
        <f>A10430*FERT_BED_TOM+B10430*FERT_BED_CAR+C10430*FERT_BED_MES</f>
        <v>22880</v>
      </c>
      <c r="N10430" s="6">
        <f>IF(AND(D10430&lt;=TOTAL_BEDS,J10430&lt;=TEMP_WORKER_MAX*TEMP_WORKER_HRS),1,0)</f>
        <v>0</v>
      </c>
      <c r="O10430" s="2">
        <f>L10430-M10430-K10430-FIXED_COSTS</f>
        <v>-11300.190515682567</v>
      </c>
      <c r="P10430" s="2">
        <f>IF(N10430=1,O10430,"")</f>
      </c>
    </row>
    <row r="10431">
      <c r="A10431" s="6">
        <v>16</v>
      </c>
      <c r="B10431" s="6">
        <v>0</v>
      </c>
      <c r="C10431" s="6">
        <v>11</v>
      </c>
      <c r="D10431" s="6">
        <f>A10431+B10431+C10431</f>
        <v>27</v>
      </c>
      <c r="E10431" s="5">
        <f>IF(A10431=0,0,A10431*LABOR_HRS_WK_TOM*SEASON_WEEKS*(1+DIM_PCT_TOM)^A10431)</f>
        <v>6616.7611003544</v>
      </c>
      <c r="F10431" s="5">
        <f>IF(B10431=0,0,B10431*LABOR_HRS_WK_CAR*SEASON_WEEKS*(1+DIM_PCT_CAR)^B10431)</f>
        <v>0</v>
      </c>
      <c r="G10431" s="5">
        <f>IF(C10431=0,0,C10431*LABOR_HRS_WK_MES*SEASON_WEEKS*(1+DIM_PCT_MES)^C10431)</f>
        <v>567.47998644235463</v>
      </c>
      <c r="H10431" s="5">
        <f>E10431+F10431+G10431</f>
        <v>7184.2410867967546</v>
      </c>
      <c r="I10431" s="5">
        <f>MIN(H10431,FARMER_HRS)</f>
        <v>720</v>
      </c>
      <c r="J10431" s="5">
        <f>MAX(0,H10431-FARMER_HRS)</f>
        <v>6464.2410867967546</v>
      </c>
      <c r="K10431" s="2">
        <f>I10431*FARMER_RATE+J10431*TEMP_WORKER_RATE</f>
        <v>137226.4077568881</v>
      </c>
      <c r="L10431" s="2">
        <f>A10431*PRICE_TOM+B10431*PRICE_CAR+C10431*PRICE_MES</f>
        <v>170500</v>
      </c>
      <c r="M10431" s="2">
        <f>A10431*FERT_BED_TOM+B10431*FERT_BED_CAR+C10431*FERT_BED_MES</f>
        <v>23760</v>
      </c>
      <c r="N10431" s="6">
        <f>IF(AND(D10431&lt;=TOTAL_BEDS,J10431&lt;=TEMP_WORKER_MAX*TEMP_WORKER_HRS),1,0)</f>
        <v>0</v>
      </c>
      <c r="O10431" s="2">
        <f>L10431-M10431-K10431-FIXED_COSTS</f>
        <v>-10486.407756888104</v>
      </c>
      <c r="P10431" s="2">
        <f>IF(N10431=1,O10431,"")</f>
      </c>
    </row>
    <row r="10432">
      <c r="A10432" s="6">
        <v>16</v>
      </c>
      <c r="B10432" s="6">
        <v>0</v>
      </c>
      <c r="C10432" s="6">
        <v>12</v>
      </c>
      <c r="D10432" s="6">
        <f>A10432+B10432+C10432</f>
        <v>28</v>
      </c>
      <c r="E10432" s="5">
        <f>IF(A10432=0,0,A10432*LABOR_HRS_WK_TOM*SEASON_WEEKS*(1+DIM_PCT_TOM)^A10432)</f>
        <v>6616.7611003544</v>
      </c>
      <c r="F10432" s="5">
        <f>IF(B10432=0,0,B10432*LABOR_HRS_WK_CAR*SEASON_WEEKS*(1+DIM_PCT_CAR)^B10432)</f>
        <v>0</v>
      </c>
      <c r="G10432" s="5">
        <f>IF(C10432=0,0,C10432*LABOR_HRS_WK_MES*SEASON_WEEKS*(1+DIM_PCT_MES)^C10432)</f>
        <v>626.807439570419</v>
      </c>
      <c r="H10432" s="5">
        <f>E10432+F10432+G10432</f>
        <v>7243.5685399248187</v>
      </c>
      <c r="I10432" s="5">
        <f>MIN(H10432,FARMER_HRS)</f>
        <v>720</v>
      </c>
      <c r="J10432" s="5">
        <f>MAX(0,H10432-FARMER_HRS)</f>
        <v>6523.5685399248187</v>
      </c>
      <c r="K10432" s="2">
        <f>I10432*FARMER_RATE+J10432*TEMP_WORKER_RATE</f>
        <v>138256.39826258365</v>
      </c>
      <c r="L10432" s="2">
        <f>A10432*PRICE_TOM+B10432*PRICE_CAR+C10432*PRICE_MES</f>
        <v>173200</v>
      </c>
      <c r="M10432" s="2">
        <f>A10432*FERT_BED_TOM+B10432*FERT_BED_CAR+C10432*FERT_BED_MES</f>
        <v>24640</v>
      </c>
      <c r="N10432" s="6">
        <f>IF(AND(D10432&lt;=TOTAL_BEDS,J10432&lt;=TEMP_WORKER_MAX*TEMP_WORKER_HRS),1,0)</f>
        <v>0</v>
      </c>
      <c r="O10432" s="2">
        <f>L10432-M10432-K10432-FIXED_COSTS</f>
        <v>-9696.39826258365</v>
      </c>
      <c r="P10432" s="2">
        <f>IF(N10432=1,O10432,"")</f>
      </c>
    </row>
    <row r="10433">
      <c r="A10433" s="6">
        <v>16</v>
      </c>
      <c r="B10433" s="6">
        <v>0</v>
      </c>
      <c r="C10433" s="6">
        <v>13</v>
      </c>
      <c r="D10433" s="6">
        <f>A10433+B10433+C10433</f>
        <v>29</v>
      </c>
      <c r="E10433" s="5">
        <f>IF(A10433=0,0,A10433*LABOR_HRS_WK_TOM*SEASON_WEEKS*(1+DIM_PCT_TOM)^A10433)</f>
        <v>6616.7611003544</v>
      </c>
      <c r="F10433" s="5">
        <f>IF(B10433=0,0,B10433*LABOR_HRS_WK_CAR*SEASON_WEEKS*(1+DIM_PCT_CAR)^B10433)</f>
        <v>0</v>
      </c>
      <c r="G10433" s="5">
        <f>IF(C10433=0,0,C10433*LABOR_HRS_WK_MES*SEASON_WEEKS*(1+DIM_PCT_MES)^C10433)</f>
        <v>687.52941027880331</v>
      </c>
      <c r="H10433" s="5">
        <f>E10433+F10433+G10433</f>
        <v>7304.2905106332028</v>
      </c>
      <c r="I10433" s="5">
        <f>MIN(H10433,FARMER_HRS)</f>
        <v>720</v>
      </c>
      <c r="J10433" s="5">
        <f>MAX(0,H10433-FARMER_HRS)</f>
        <v>6584.2905106332028</v>
      </c>
      <c r="K10433" s="2">
        <f>I10433*FARMER_RATE+J10433*TEMP_WORKER_RATE</f>
        <v>139310.59914293754</v>
      </c>
      <c r="L10433" s="2">
        <f>A10433*PRICE_TOM+B10433*PRICE_CAR+C10433*PRICE_MES</f>
        <v>175900</v>
      </c>
      <c r="M10433" s="2">
        <f>A10433*FERT_BED_TOM+B10433*FERT_BED_CAR+C10433*FERT_BED_MES</f>
        <v>25520</v>
      </c>
      <c r="N10433" s="6">
        <f>IF(AND(D10433&lt;=TOTAL_BEDS,J10433&lt;=TEMP_WORKER_MAX*TEMP_WORKER_HRS),1,0)</f>
        <v>0</v>
      </c>
      <c r="O10433" s="2">
        <f>L10433-M10433-K10433-FIXED_COSTS</f>
        <v>-8930.5991429375426</v>
      </c>
      <c r="P10433" s="2">
        <f>IF(N10433=1,O10433,"")</f>
      </c>
    </row>
    <row r="10434">
      <c r="A10434" s="6">
        <v>16</v>
      </c>
      <c r="B10434" s="6">
        <v>0</v>
      </c>
      <c r="C10434" s="6">
        <v>14</v>
      </c>
      <c r="D10434" s="6">
        <f>A10434+B10434+C10434</f>
        <v>30</v>
      </c>
      <c r="E10434" s="5">
        <f>IF(A10434=0,0,A10434*LABOR_HRS_WK_TOM*SEASON_WEEKS*(1+DIM_PCT_TOM)^A10434)</f>
        <v>6616.7611003544</v>
      </c>
      <c r="F10434" s="5">
        <f>IF(B10434=0,0,B10434*LABOR_HRS_WK_CAR*SEASON_WEEKS*(1+DIM_PCT_CAR)^B10434)</f>
        <v>0</v>
      </c>
      <c r="G10434" s="5">
        <f>IF(C10434=0,0,C10434*LABOR_HRS_WK_MES*SEASON_WEEKS*(1+DIM_PCT_MES)^C10434)</f>
        <v>749.67149159246435</v>
      </c>
      <c r="H10434" s="5">
        <f>E10434+F10434+G10434</f>
        <v>7366.4325919468638</v>
      </c>
      <c r="I10434" s="5">
        <f>MIN(H10434,FARMER_HRS)</f>
        <v>720</v>
      </c>
      <c r="J10434" s="5">
        <f>MAX(0,H10434-FARMER_HRS)</f>
        <v>6646.4325919468638</v>
      </c>
      <c r="K10434" s="2">
        <f>I10434*FARMER_RATE+J10434*TEMP_WORKER_RATE</f>
        <v>140389.4547212997</v>
      </c>
      <c r="L10434" s="2">
        <f>A10434*PRICE_TOM+B10434*PRICE_CAR+C10434*PRICE_MES</f>
        <v>178600</v>
      </c>
      <c r="M10434" s="2">
        <f>A10434*FERT_BED_TOM+B10434*FERT_BED_CAR+C10434*FERT_BED_MES</f>
        <v>26400</v>
      </c>
      <c r="N10434" s="6">
        <f>IF(AND(D10434&lt;=TOTAL_BEDS,J10434&lt;=TEMP_WORKER_MAX*TEMP_WORKER_HRS),1,0)</f>
        <v>0</v>
      </c>
      <c r="O10434" s="2">
        <f>L10434-M10434-K10434-FIXED_COSTS</f>
        <v>-8189.4547212996986</v>
      </c>
      <c r="P10434" s="2">
        <f>IF(N10434=1,O10434,"")</f>
      </c>
    </row>
    <row r="10435">
      <c r="A10435" s="6">
        <v>16</v>
      </c>
      <c r="B10435" s="6">
        <v>0</v>
      </c>
      <c r="C10435" s="6">
        <v>15</v>
      </c>
      <c r="D10435" s="6">
        <f>A10435+B10435+C10435</f>
        <v>31</v>
      </c>
      <c r="E10435" s="5">
        <f>IF(A10435=0,0,A10435*LABOR_HRS_WK_TOM*SEASON_WEEKS*(1+DIM_PCT_TOM)^A10435)</f>
        <v>6616.7611003544</v>
      </c>
      <c r="F10435" s="5">
        <f>IF(B10435=0,0,B10435*LABOR_HRS_WK_CAR*SEASON_WEEKS*(1+DIM_PCT_CAR)^B10435)</f>
        <v>0</v>
      </c>
      <c r="G10435" s="5">
        <f>IF(C10435=0,0,C10435*LABOR_HRS_WK_MES*SEASON_WEEKS*(1+DIM_PCT_MES)^C10435)</f>
        <v>813.25969846861074</v>
      </c>
      <c r="H10435" s="5">
        <f>E10435+F10435+G10435</f>
        <v>7430.02079882301</v>
      </c>
      <c r="I10435" s="5">
        <f>MIN(H10435,FARMER_HRS)</f>
        <v>720</v>
      </c>
      <c r="J10435" s="5">
        <f>MAX(0,H10435-FARMER_HRS)</f>
        <v>6710.02079882301</v>
      </c>
      <c r="K10435" s="2">
        <f>I10435*FARMER_RATE+J10435*TEMP_WORKER_RATE</f>
        <v>141493.41664623283</v>
      </c>
      <c r="L10435" s="2">
        <f>A10435*PRICE_TOM+B10435*PRICE_CAR+C10435*PRICE_MES</f>
        <v>181300</v>
      </c>
      <c r="M10435" s="2">
        <f>A10435*FERT_BED_TOM+B10435*FERT_BED_CAR+C10435*FERT_BED_MES</f>
        <v>27280</v>
      </c>
      <c r="N10435" s="6">
        <f>IF(AND(D10435&lt;=TOTAL_BEDS,J10435&lt;=TEMP_WORKER_MAX*TEMP_WORKER_HRS),1,0)</f>
        <v>0</v>
      </c>
      <c r="O10435" s="2">
        <f>L10435-M10435-K10435-FIXED_COSTS</f>
        <v>-7473.4166462328285</v>
      </c>
      <c r="P10435" s="2">
        <f>IF(N10435=1,O10435,"")</f>
      </c>
    </row>
    <row r="10436">
      <c r="A10436" s="6">
        <v>16</v>
      </c>
      <c r="B10436" s="6">
        <v>0</v>
      </c>
      <c r="C10436" s="6">
        <v>16</v>
      </c>
      <c r="D10436" s="6">
        <f>A10436+B10436+C10436</f>
        <v>32</v>
      </c>
      <c r="E10436" s="5">
        <f>IF(A10436=0,0,A10436*LABOR_HRS_WK_TOM*SEASON_WEEKS*(1+DIM_PCT_TOM)^A10436)</f>
        <v>6616.7611003544</v>
      </c>
      <c r="F10436" s="5">
        <f>IF(B10436=0,0,B10436*LABOR_HRS_WK_CAR*SEASON_WEEKS*(1+DIM_PCT_CAR)^B10436)</f>
        <v>0</v>
      </c>
      <c r="G10436" s="5">
        <f>IF(C10436=0,0,C10436*LABOR_HRS_WK_MES*SEASON_WEEKS*(1+DIM_PCT_MES)^C10436)</f>
        <v>878.32047434609967</v>
      </c>
      <c r="H10436" s="5">
        <f>E10436+F10436+G10436</f>
        <v>7495.0815747005</v>
      </c>
      <c r="I10436" s="5">
        <f>MIN(H10436,FARMER_HRS)</f>
        <v>720</v>
      </c>
      <c r="J10436" s="5">
        <f>MAX(0,H10436-FARMER_HRS)</f>
        <v>6775.0815747005</v>
      </c>
      <c r="K10436" s="2">
        <f>I10436*FARMER_RATE+J10436*TEMP_WORKER_RATE</f>
        <v>142622.944005217</v>
      </c>
      <c r="L10436" s="2">
        <f>A10436*PRICE_TOM+B10436*PRICE_CAR+C10436*PRICE_MES</f>
        <v>184000</v>
      </c>
      <c r="M10436" s="2">
        <f>A10436*FERT_BED_TOM+B10436*FERT_BED_CAR+C10436*FERT_BED_MES</f>
        <v>28160</v>
      </c>
      <c r="N10436" s="6">
        <f>IF(AND(D10436&lt;=TOTAL_BEDS,J10436&lt;=TEMP_WORKER_MAX*TEMP_WORKER_HRS),1,0)</f>
        <v>0</v>
      </c>
      <c r="O10436" s="2">
        <f>L10436-M10436-K10436-FIXED_COSTS</f>
        <v>-6782.9440052169957</v>
      </c>
      <c r="P10436" s="2">
        <f>IF(N10436=1,O10436,"")</f>
      </c>
    </row>
    <row r="10437">
      <c r="A10437" s="6">
        <v>16</v>
      </c>
      <c r="B10437" s="6">
        <v>0</v>
      </c>
      <c r="C10437" s="6">
        <v>17</v>
      </c>
      <c r="D10437" s="6">
        <f>A10437+B10437+C10437</f>
        <v>33</v>
      </c>
      <c r="E10437" s="5">
        <f>IF(A10437=0,0,A10437*LABOR_HRS_WK_TOM*SEASON_WEEKS*(1+DIM_PCT_TOM)^A10437)</f>
        <v>6616.7611003544</v>
      </c>
      <c r="F10437" s="5">
        <f>IF(B10437=0,0,B10437*LABOR_HRS_WK_CAR*SEASON_WEEKS*(1+DIM_PCT_CAR)^B10437)</f>
        <v>0</v>
      </c>
      <c r="G10437" s="5">
        <f>IF(C10437=0,0,C10437*LABOR_HRS_WK_MES*SEASON_WEEKS*(1+DIM_PCT_MES)^C10437)</f>
        <v>944.88069779263992</v>
      </c>
      <c r="H10437" s="5">
        <f>E10437+F10437+G10437</f>
        <v>7561.6417981470395</v>
      </c>
      <c r="I10437" s="5">
        <f>MIN(H10437,FARMER_HRS)</f>
        <v>720</v>
      </c>
      <c r="J10437" s="5">
        <f>MAX(0,H10437-FARMER_HRS)</f>
        <v>6841.6417981470395</v>
      </c>
      <c r="K10437" s="2">
        <f>I10437*FARMER_RATE+J10437*TEMP_WORKER_RATE</f>
        <v>143778.50344005277</v>
      </c>
      <c r="L10437" s="2">
        <f>A10437*PRICE_TOM+B10437*PRICE_CAR+C10437*PRICE_MES</f>
        <v>186700</v>
      </c>
      <c r="M10437" s="2">
        <f>A10437*FERT_BED_TOM+B10437*FERT_BED_CAR+C10437*FERT_BED_MES</f>
        <v>29040</v>
      </c>
      <c r="N10437" s="6">
        <f>IF(AND(D10437&lt;=TOTAL_BEDS,J10437&lt;=TEMP_WORKER_MAX*TEMP_WORKER_HRS),1,0)</f>
        <v>0</v>
      </c>
      <c r="O10437" s="2">
        <f>L10437-M10437-K10437-FIXED_COSTS</f>
        <v>-6118.5034400527657</v>
      </c>
      <c r="P10437" s="2">
        <f>IF(N10437=1,O10437,"")</f>
      </c>
    </row>
    <row r="10438">
      <c r="A10438" s="6">
        <v>16</v>
      </c>
      <c r="B10438" s="6">
        <v>0</v>
      </c>
      <c r="C10438" s="6">
        <v>18</v>
      </c>
      <c r="D10438" s="6">
        <f>A10438+B10438+C10438</f>
        <v>34</v>
      </c>
      <c r="E10438" s="5">
        <f>IF(A10438=0,0,A10438*LABOR_HRS_WK_TOM*SEASON_WEEKS*(1+DIM_PCT_TOM)^A10438)</f>
        <v>6616.7611003544</v>
      </c>
      <c r="F10438" s="5">
        <f>IF(B10438=0,0,B10438*LABOR_HRS_WK_CAR*SEASON_WEEKS*(1+DIM_PCT_CAR)^B10438)</f>
        <v>0</v>
      </c>
      <c r="G10438" s="5">
        <f>IF(C10438=0,0,C10438*LABOR_HRS_WK_MES*SEASON_WEEKS*(1+DIM_PCT_MES)^C10438)</f>
        <v>1012.9676892512272</v>
      </c>
      <c r="H10438" s="5">
        <f>E10438+F10438+G10438</f>
        <v>7629.7287896056268</v>
      </c>
      <c r="I10438" s="5">
        <f>MIN(H10438,FARMER_HRS)</f>
        <v>720</v>
      </c>
      <c r="J10438" s="5">
        <f>MAX(0,H10438-FARMER_HRS)</f>
        <v>6909.7287896056268</v>
      </c>
      <c r="K10438" s="2">
        <f>I10438*FARMER_RATE+J10438*TEMP_WORKER_RATE</f>
        <v>144960.56926398657</v>
      </c>
      <c r="L10438" s="2">
        <f>A10438*PRICE_TOM+B10438*PRICE_CAR+C10438*PRICE_MES</f>
        <v>189400</v>
      </c>
      <c r="M10438" s="2">
        <f>A10438*FERT_BED_TOM+B10438*FERT_BED_CAR+C10438*FERT_BED_MES</f>
        <v>29920</v>
      </c>
      <c r="N10438" s="6">
        <f>IF(AND(D10438&lt;=TOTAL_BEDS,J10438&lt;=TEMP_WORKER_MAX*TEMP_WORKER_HRS),1,0)</f>
        <v>0</v>
      </c>
      <c r="O10438" s="2">
        <f>L10438-M10438-K10438-FIXED_COSTS</f>
        <v>-5480.5692639865738</v>
      </c>
      <c r="P10438" s="2">
        <f>IF(N10438=1,O10438,"")</f>
      </c>
    </row>
    <row r="10439">
      <c r="A10439" s="6">
        <v>16</v>
      </c>
      <c r="B10439" s="6">
        <v>0</v>
      </c>
      <c r="C10439" s="6">
        <v>19</v>
      </c>
      <c r="D10439" s="6">
        <f>A10439+B10439+C10439</f>
        <v>35</v>
      </c>
      <c r="E10439" s="5">
        <f>IF(A10439=0,0,A10439*LABOR_HRS_WK_TOM*SEASON_WEEKS*(1+DIM_PCT_TOM)^A10439)</f>
        <v>6616.7611003544</v>
      </c>
      <c r="F10439" s="5">
        <f>IF(B10439=0,0,B10439*LABOR_HRS_WK_CAR*SEASON_WEEKS*(1+DIM_PCT_CAR)^B10439)</f>
        <v>0</v>
      </c>
      <c r="G10439" s="5">
        <f>IF(C10439=0,0,C10439*LABOR_HRS_WK_MES*SEASON_WEEKS*(1+DIM_PCT_MES)^C10439)</f>
        <v>1082.6092178872491</v>
      </c>
      <c r="H10439" s="5">
        <f>E10439+F10439+G10439</f>
        <v>7699.3703182416484</v>
      </c>
      <c r="I10439" s="5">
        <f>MIN(H10439,FARMER_HRS)</f>
        <v>720</v>
      </c>
      <c r="J10439" s="5">
        <f>MAX(0,H10439-FARMER_HRS)</f>
        <v>6979.3703182416484</v>
      </c>
      <c r="K10439" s="2">
        <f>I10439*FARMER_RATE+J10439*TEMP_WORKER_RATE</f>
        <v>146169.62358058419</v>
      </c>
      <c r="L10439" s="2">
        <f>A10439*PRICE_TOM+B10439*PRICE_CAR+C10439*PRICE_MES</f>
        <v>192100</v>
      </c>
      <c r="M10439" s="2">
        <f>A10439*FERT_BED_TOM+B10439*FERT_BED_CAR+C10439*FERT_BED_MES</f>
        <v>30800</v>
      </c>
      <c r="N10439" s="6">
        <f>IF(AND(D10439&lt;=TOTAL_BEDS,J10439&lt;=TEMP_WORKER_MAX*TEMP_WORKER_HRS),1,0)</f>
        <v>0</v>
      </c>
      <c r="O10439" s="2">
        <f>L10439-M10439-K10439-FIXED_COSTS</f>
        <v>-4869.6235805841861</v>
      </c>
      <c r="P10439" s="2">
        <f>IF(N10439=1,O10439,"")</f>
      </c>
    </row>
    <row r="10440">
      <c r="A10440" s="6">
        <v>16</v>
      </c>
      <c r="B10440" s="6">
        <v>0</v>
      </c>
      <c r="C10440" s="6">
        <v>20</v>
      </c>
      <c r="D10440" s="6">
        <f>A10440+B10440+C10440</f>
        <v>36</v>
      </c>
      <c r="E10440" s="5">
        <f>IF(A10440=0,0,A10440*LABOR_HRS_WK_TOM*SEASON_WEEKS*(1+DIM_PCT_TOM)^A10440)</f>
        <v>6616.7611003544</v>
      </c>
      <c r="F10440" s="5">
        <f>IF(B10440=0,0,B10440*LABOR_HRS_WK_CAR*SEASON_WEEKS*(1+DIM_PCT_CAR)^B10440)</f>
        <v>0</v>
      </c>
      <c r="G10440" s="5">
        <f>IF(C10440=0,0,C10440*LABOR_HRS_WK_MES*SEASON_WEEKS*(1+DIM_PCT_MES)^C10440)</f>
        <v>1153.8335085377259</v>
      </c>
      <c r="H10440" s="5">
        <f>E10440+F10440+G10440</f>
        <v>7770.5946088921255</v>
      </c>
      <c r="I10440" s="5">
        <f>MIN(H10440,FARMER_HRS)</f>
        <v>720</v>
      </c>
      <c r="J10440" s="5">
        <f>MAX(0,H10440-FARMER_HRS)</f>
        <v>7050.5946088921255</v>
      </c>
      <c r="K10440" s="2">
        <f>I10440*FARMER_RATE+J10440*TEMP_WORKER_RATE</f>
        <v>147406.15640437719</v>
      </c>
      <c r="L10440" s="2">
        <f>A10440*PRICE_TOM+B10440*PRICE_CAR+C10440*PRICE_MES</f>
        <v>194800</v>
      </c>
      <c r="M10440" s="2">
        <f>A10440*FERT_BED_TOM+B10440*FERT_BED_CAR+C10440*FERT_BED_MES</f>
        <v>31680</v>
      </c>
      <c r="N10440" s="6">
        <f>IF(AND(D10440&lt;=TOTAL_BEDS,J10440&lt;=TEMP_WORKER_MAX*TEMP_WORKER_HRS),1,0)</f>
        <v>0</v>
      </c>
      <c r="O10440" s="2">
        <f>L10440-M10440-K10440-FIXED_COSTS</f>
        <v>-4286.1564043771941</v>
      </c>
      <c r="P10440" s="2">
        <f>IF(N10440=1,O10440,"")</f>
      </c>
    </row>
    <row r="10441">
      <c r="A10441" s="6">
        <v>16</v>
      </c>
      <c r="B10441" s="6">
        <v>0</v>
      </c>
      <c r="C10441" s="6">
        <v>21</v>
      </c>
      <c r="D10441" s="6">
        <f>A10441+B10441+C10441</f>
        <v>37</v>
      </c>
      <c r="E10441" s="5">
        <f>IF(A10441=0,0,A10441*LABOR_HRS_WK_TOM*SEASON_WEEKS*(1+DIM_PCT_TOM)^A10441)</f>
        <v>6616.7611003544</v>
      </c>
      <c r="F10441" s="5">
        <f>IF(B10441=0,0,B10441*LABOR_HRS_WK_CAR*SEASON_WEEKS*(1+DIM_PCT_CAR)^B10441)</f>
        <v>0</v>
      </c>
      <c r="G10441" s="5">
        <f>IF(C10441=0,0,C10441*LABOR_HRS_WK_MES*SEASON_WEEKS*(1+DIM_PCT_MES)^C10441)</f>
        <v>1226.6692487641699</v>
      </c>
      <c r="H10441" s="5">
        <f>E10441+F10441+G10441</f>
        <v>7843.4303491185692</v>
      </c>
      <c r="I10441" s="5">
        <f>MIN(H10441,FARMER_HRS)</f>
        <v>720</v>
      </c>
      <c r="J10441" s="5">
        <f>MAX(0,H10441-FARMER_HRS)</f>
        <v>7123.4303491185692</v>
      </c>
      <c r="K10441" s="2">
        <f>I10441*FARMER_RATE+J10441*TEMP_WORKER_RATE</f>
        <v>148670.6657833085</v>
      </c>
      <c r="L10441" s="2">
        <f>A10441*PRICE_TOM+B10441*PRICE_CAR+C10441*PRICE_MES</f>
        <v>197500</v>
      </c>
      <c r="M10441" s="2">
        <f>A10441*FERT_BED_TOM+B10441*FERT_BED_CAR+C10441*FERT_BED_MES</f>
        <v>32560</v>
      </c>
      <c r="N10441" s="6">
        <f>IF(AND(D10441&lt;=TOTAL_BEDS,J10441&lt;=TEMP_WORKER_MAX*TEMP_WORKER_HRS),1,0)</f>
        <v>0</v>
      </c>
      <c r="O10441" s="2">
        <f>L10441-M10441-K10441-FIXED_COSTS</f>
        <v>-3730.6657833085046</v>
      </c>
      <c r="P10441" s="2">
        <f>IF(N10441=1,O10441,"")</f>
      </c>
    </row>
    <row r="10442">
      <c r="A10442" s="6">
        <v>16</v>
      </c>
      <c r="B10442" s="6">
        <v>0</v>
      </c>
      <c r="C10442" s="6">
        <v>22</v>
      </c>
      <c r="D10442" s="6">
        <f>A10442+B10442+C10442</f>
        <v>38</v>
      </c>
      <c r="E10442" s="5">
        <f>IF(A10442=0,0,A10442*LABOR_HRS_WK_TOM*SEASON_WEEKS*(1+DIM_PCT_TOM)^A10442)</f>
        <v>6616.7611003544</v>
      </c>
      <c r="F10442" s="5">
        <f>IF(B10442=0,0,B10442*LABOR_HRS_WK_CAR*SEASON_WEEKS*(1+DIM_PCT_CAR)^B10442)</f>
        <v>0</v>
      </c>
      <c r="G10442" s="5">
        <f>IF(C10442=0,0,C10442*LABOR_HRS_WK_MES*SEASON_WEEKS*(1+DIM_PCT_MES)^C10442)</f>
        <v>1301.1455960105659</v>
      </c>
      <c r="H10442" s="5">
        <f>E10442+F10442+G10442</f>
        <v>7917.9066963649657</v>
      </c>
      <c r="I10442" s="5">
        <f>MIN(H10442,FARMER_HRS)</f>
        <v>720</v>
      </c>
      <c r="J10442" s="5">
        <f>MAX(0,H10442-FARMER_HRS)</f>
        <v>7197.9066963649657</v>
      </c>
      <c r="K10442" s="2">
        <f>I10442*FARMER_RATE+J10442*TEMP_WORKER_RATE</f>
        <v>149963.65792300287</v>
      </c>
      <c r="L10442" s="2">
        <f>A10442*PRICE_TOM+B10442*PRICE_CAR+C10442*PRICE_MES</f>
        <v>200200</v>
      </c>
      <c r="M10442" s="2">
        <f>A10442*FERT_BED_TOM+B10442*FERT_BED_CAR+C10442*FERT_BED_MES</f>
        <v>33440</v>
      </c>
      <c r="N10442" s="6">
        <f>IF(AND(D10442&lt;=TOTAL_BEDS,J10442&lt;=TEMP_WORKER_MAX*TEMP_WORKER_HRS),1,0)</f>
        <v>0</v>
      </c>
      <c r="O10442" s="2">
        <f>L10442-M10442-K10442-FIXED_COSTS</f>
        <v>-3203.6579230028728</v>
      </c>
      <c r="P10442" s="2">
        <f>IF(N10442=1,O10442,"")</f>
      </c>
    </row>
    <row r="10443">
      <c r="A10443" s="6">
        <v>16</v>
      </c>
      <c r="B10443" s="6">
        <v>0</v>
      </c>
      <c r="C10443" s="6">
        <v>23</v>
      </c>
      <c r="D10443" s="6">
        <f>A10443+B10443+C10443</f>
        <v>39</v>
      </c>
      <c r="E10443" s="5">
        <f>IF(A10443=0,0,A10443*LABOR_HRS_WK_TOM*SEASON_WEEKS*(1+DIM_PCT_TOM)^A10443)</f>
        <v>6616.7611003544</v>
      </c>
      <c r="F10443" s="5">
        <f>IF(B10443=0,0,B10443*LABOR_HRS_WK_CAR*SEASON_WEEKS*(1+DIM_PCT_CAR)^B10443)</f>
        <v>0</v>
      </c>
      <c r="G10443" s="5">
        <f>IF(C10443=0,0,C10443*LABOR_HRS_WK_MES*SEASON_WEEKS*(1+DIM_PCT_MES)^C10443)</f>
        <v>1377.2921848680023</v>
      </c>
      <c r="H10443" s="5">
        <f>E10443+F10443+G10443</f>
        <v>7994.0532852224023</v>
      </c>
      <c r="I10443" s="5">
        <f>MIN(H10443,FARMER_HRS)</f>
        <v>720</v>
      </c>
      <c r="J10443" s="5">
        <f>MAX(0,H10443-FARMER_HRS)</f>
        <v>7274.0532852224023</v>
      </c>
      <c r="K10443" s="2">
        <f>I10443*FARMER_RATE+J10443*TEMP_WORKER_RATE</f>
        <v>151285.64731288893</v>
      </c>
      <c r="L10443" s="2">
        <f>A10443*PRICE_TOM+B10443*PRICE_CAR+C10443*PRICE_MES</f>
        <v>202900</v>
      </c>
      <c r="M10443" s="2">
        <f>A10443*FERT_BED_TOM+B10443*FERT_BED_CAR+C10443*FERT_BED_MES</f>
        <v>34320</v>
      </c>
      <c r="N10443" s="6">
        <f>IF(AND(D10443&lt;=TOTAL_BEDS,J10443&lt;=TEMP_WORKER_MAX*TEMP_WORKER_HRS),1,0)</f>
        <v>0</v>
      </c>
      <c r="O10443" s="2">
        <f>L10443-M10443-K10443-FIXED_COSTS</f>
        <v>-2705.6473128889338</v>
      </c>
      <c r="P10443" s="2">
        <f>IF(N10443=1,O10443,"")</f>
      </c>
    </row>
    <row r="10444">
      <c r="A10444" s="6">
        <v>16</v>
      </c>
      <c r="B10444" s="6">
        <v>0</v>
      </c>
      <c r="C10444" s="6">
        <v>24</v>
      </c>
      <c r="D10444" s="6">
        <f>A10444+B10444+C10444</f>
        <v>40</v>
      </c>
      <c r="E10444" s="5">
        <f>IF(A10444=0,0,A10444*LABOR_HRS_WK_TOM*SEASON_WEEKS*(1+DIM_PCT_TOM)^A10444)</f>
        <v>6616.7611003544</v>
      </c>
      <c r="F10444" s="5">
        <f>IF(B10444=0,0,B10444*LABOR_HRS_WK_CAR*SEASON_WEEKS*(1+DIM_PCT_CAR)^B10444)</f>
        <v>0</v>
      </c>
      <c r="G10444" s="5">
        <f>IF(C10444=0,0,C10444*LABOR_HRS_WK_MES*SEASON_WEEKS*(1+DIM_PCT_MES)^C10444)</f>
        <v>1455.139134447498</v>
      </c>
      <c r="H10444" s="5">
        <f>E10444+F10444+G10444</f>
        <v>8071.9002348018976</v>
      </c>
      <c r="I10444" s="5">
        <f>MIN(H10444,FARMER_HRS)</f>
        <v>720</v>
      </c>
      <c r="J10444" s="5">
        <f>MAX(0,H10444-FARMER_HRS)</f>
        <v>7351.9002348018976</v>
      </c>
      <c r="K10444" s="2">
        <f>I10444*FARMER_RATE+J10444*TEMP_WORKER_RATE</f>
        <v>152637.15685419959</v>
      </c>
      <c r="L10444" s="2">
        <f>A10444*PRICE_TOM+B10444*PRICE_CAR+C10444*PRICE_MES</f>
        <v>205600</v>
      </c>
      <c r="M10444" s="2">
        <f>A10444*FERT_BED_TOM+B10444*FERT_BED_CAR+C10444*FERT_BED_MES</f>
        <v>35200</v>
      </c>
      <c r="N10444" s="6">
        <f>IF(AND(D10444&lt;=TOTAL_BEDS,J10444&lt;=TEMP_WORKER_MAX*TEMP_WORKER_HRS),1,0)</f>
        <v>0</v>
      </c>
      <c r="O10444" s="2">
        <f>L10444-M10444-K10444-FIXED_COSTS</f>
        <v>-2237.1568541995948</v>
      </c>
      <c r="P10444" s="2">
        <f>IF(N10444=1,O10444,"")</f>
      </c>
    </row>
    <row r="10445">
      <c r="A10445" s="6">
        <v>16</v>
      </c>
      <c r="B10445" s="6">
        <v>0</v>
      </c>
      <c r="C10445" s="6">
        <v>25</v>
      </c>
      <c r="D10445" s="6">
        <f>A10445+B10445+C10445</f>
        <v>41</v>
      </c>
      <c r="E10445" s="5">
        <f>IF(A10445=0,0,A10445*LABOR_HRS_WK_TOM*SEASON_WEEKS*(1+DIM_PCT_TOM)^A10445)</f>
        <v>6616.7611003544</v>
      </c>
      <c r="F10445" s="5">
        <f>IF(B10445=0,0,B10445*LABOR_HRS_WK_CAR*SEASON_WEEKS*(1+DIM_PCT_CAR)^B10445)</f>
        <v>0</v>
      </c>
      <c r="G10445" s="5">
        <f>IF(C10445=0,0,C10445*LABOR_HRS_WK_MES*SEASON_WEEKS*(1+DIM_PCT_MES)^C10445)</f>
        <v>1534.7170558625955</v>
      </c>
      <c r="H10445" s="5">
        <f>E10445+F10445+G10445</f>
        <v>8151.4781562169956</v>
      </c>
      <c r="I10445" s="5">
        <f>MIN(H10445,FARMER_HRS)</f>
        <v>720</v>
      </c>
      <c r="J10445" s="5">
        <f>MAX(0,H10445-FARMER_HRS)</f>
        <v>7431.4781562169956</v>
      </c>
      <c r="K10445" s="2">
        <f>I10445*FARMER_RATE+J10445*TEMP_WORKER_RATE</f>
        <v>154018.71798987838</v>
      </c>
      <c r="L10445" s="2">
        <f>A10445*PRICE_TOM+B10445*PRICE_CAR+C10445*PRICE_MES</f>
        <v>208300</v>
      </c>
      <c r="M10445" s="2">
        <f>A10445*FERT_BED_TOM+B10445*FERT_BED_CAR+C10445*FERT_BED_MES</f>
        <v>36080</v>
      </c>
      <c r="N10445" s="6">
        <f>IF(AND(D10445&lt;=TOTAL_BEDS,J10445&lt;=TEMP_WORKER_MAX*TEMP_WORKER_HRS),1,0)</f>
        <v>0</v>
      </c>
      <c r="O10445" s="2">
        <f>L10445-M10445-K10445-FIXED_COSTS</f>
        <v>-1798.7179898783797</v>
      </c>
      <c r="P10445" s="2">
        <f>IF(N10445=1,O10445,"")</f>
      </c>
    </row>
    <row r="10446">
      <c r="A10446" s="6">
        <v>16</v>
      </c>
      <c r="B10446" s="6">
        <v>0</v>
      </c>
      <c r="C10446" s="6">
        <v>26</v>
      </c>
      <c r="D10446" s="6">
        <f>A10446+B10446+C10446</f>
        <v>42</v>
      </c>
      <c r="E10446" s="5">
        <f>IF(A10446=0,0,A10446*LABOR_HRS_WK_TOM*SEASON_WEEKS*(1+DIM_PCT_TOM)^A10446)</f>
        <v>6616.7611003544</v>
      </c>
      <c r="F10446" s="5">
        <f>IF(B10446=0,0,B10446*LABOR_HRS_WK_CAR*SEASON_WEEKS*(1+DIM_PCT_CAR)^B10446)</f>
        <v>0</v>
      </c>
      <c r="G10446" s="5">
        <f>IF(C10446=0,0,C10446*LABOR_HRS_WK_MES*SEASON_WEEKS*(1+DIM_PCT_MES)^C10446)</f>
        <v>1616.0570598233128</v>
      </c>
      <c r="H10446" s="5">
        <f>E10446+F10446+G10446</f>
        <v>8232.8181601777123</v>
      </c>
      <c r="I10446" s="5">
        <f>MIN(H10446,FARMER_HRS)</f>
        <v>720</v>
      </c>
      <c r="J10446" s="5">
        <f>MAX(0,H10446-FARMER_HRS)</f>
        <v>7512.8181601777123</v>
      </c>
      <c r="K10446" s="2">
        <f>I10446*FARMER_RATE+J10446*TEMP_WORKER_RATE</f>
        <v>155430.87083641862</v>
      </c>
      <c r="L10446" s="2">
        <f>A10446*PRICE_TOM+B10446*PRICE_CAR+C10446*PRICE_MES</f>
        <v>211000</v>
      </c>
      <c r="M10446" s="2">
        <f>A10446*FERT_BED_TOM+B10446*FERT_BED_CAR+C10446*FERT_BED_MES</f>
        <v>36960</v>
      </c>
      <c r="N10446" s="6">
        <f>IF(AND(D10446&lt;=TOTAL_BEDS,J10446&lt;=TEMP_WORKER_MAX*TEMP_WORKER_HRS),1,0)</f>
        <v>0</v>
      </c>
      <c r="O10446" s="2">
        <f>L10446-M10446-K10446-FIXED_COSTS</f>
        <v>-1390.8708364186168</v>
      </c>
      <c r="P10446" s="2">
        <f>IF(N10446=1,O10446,"")</f>
      </c>
    </row>
    <row r="10447">
      <c r="A10447" s="6">
        <v>16</v>
      </c>
      <c r="B10447" s="6">
        <v>0</v>
      </c>
      <c r="C10447" s="6">
        <v>27</v>
      </c>
      <c r="D10447" s="6">
        <f>A10447+B10447+C10447</f>
        <v>43</v>
      </c>
      <c r="E10447" s="5">
        <f>IF(A10447=0,0,A10447*LABOR_HRS_WK_TOM*SEASON_WEEKS*(1+DIM_PCT_TOM)^A10447)</f>
        <v>6616.7611003544</v>
      </c>
      <c r="F10447" s="5">
        <f>IF(B10447=0,0,B10447*LABOR_HRS_WK_CAR*SEASON_WEEKS*(1+DIM_PCT_CAR)^B10447)</f>
        <v>0</v>
      </c>
      <c r="G10447" s="5">
        <f>IF(C10447=0,0,C10447*LABOR_HRS_WK_MES*SEASON_WEEKS*(1+DIM_PCT_MES)^C10447)</f>
        <v>1699.19076434307</v>
      </c>
      <c r="H10447" s="5">
        <f>E10447+F10447+G10447</f>
        <v>8315.95186469747</v>
      </c>
      <c r="I10447" s="5">
        <f>MIN(H10447,FARMER_HRS)</f>
        <v>720</v>
      </c>
      <c r="J10447" s="5">
        <f>MAX(0,H10447-FARMER_HRS)</f>
        <v>7595.95186469747</v>
      </c>
      <c r="K10447" s="2">
        <f>I10447*FARMER_RATE+J10447*TEMP_WORKER_RATE</f>
        <v>156874.1643176644</v>
      </c>
      <c r="L10447" s="2">
        <f>A10447*PRICE_TOM+B10447*PRICE_CAR+C10447*PRICE_MES</f>
        <v>213700</v>
      </c>
      <c r="M10447" s="2">
        <f>A10447*FERT_BED_TOM+B10447*FERT_BED_CAR+C10447*FERT_BED_MES</f>
        <v>37840</v>
      </c>
      <c r="N10447" s="6">
        <f>IF(AND(D10447&lt;=TOTAL_BEDS,J10447&lt;=TEMP_WORKER_MAX*TEMP_WORKER_HRS),1,0)</f>
        <v>0</v>
      </c>
      <c r="O10447" s="2">
        <f>L10447-M10447-K10447-FIXED_COSTS</f>
        <v>-1014.1643176643993</v>
      </c>
      <c r="P10447" s="2">
        <f>IF(N10447=1,O10447,"")</f>
      </c>
    </row>
    <row r="10448">
      <c r="A10448" s="6">
        <v>16</v>
      </c>
      <c r="B10448" s="6">
        <v>0</v>
      </c>
      <c r="C10448" s="6">
        <v>28</v>
      </c>
      <c r="D10448" s="6">
        <f>A10448+B10448+C10448</f>
        <v>44</v>
      </c>
      <c r="E10448" s="5">
        <f>IF(A10448=0,0,A10448*LABOR_HRS_WK_TOM*SEASON_WEEKS*(1+DIM_PCT_TOM)^A10448)</f>
        <v>6616.7611003544</v>
      </c>
      <c r="F10448" s="5">
        <f>IF(B10448=0,0,B10448*LABOR_HRS_WK_CAR*SEASON_WEEKS*(1+DIM_PCT_CAR)^B10448)</f>
        <v>0</v>
      </c>
      <c r="G10448" s="5">
        <f>IF(C10448=0,0,C10448*LABOR_HRS_WK_MES*SEASON_WEEKS*(1+DIM_PCT_MES)^C10448)</f>
        <v>1784.1503025602233</v>
      </c>
      <c r="H10448" s="5">
        <f>E10448+F10448+G10448</f>
        <v>8400.9114029146222</v>
      </c>
      <c r="I10448" s="5">
        <f>MIN(H10448,FARMER_HRS)</f>
        <v>720</v>
      </c>
      <c r="J10448" s="5">
        <f>MAX(0,H10448-FARMER_HRS)</f>
        <v>7680.9114029146222</v>
      </c>
      <c r="K10448" s="2">
        <f>I10448*FARMER_RATE+J10448*TEMP_WORKER_RATE</f>
        <v>158349.15630060108</v>
      </c>
      <c r="L10448" s="2">
        <f>A10448*PRICE_TOM+B10448*PRICE_CAR+C10448*PRICE_MES</f>
        <v>216400</v>
      </c>
      <c r="M10448" s="2">
        <f>A10448*FERT_BED_TOM+B10448*FERT_BED_CAR+C10448*FERT_BED_MES</f>
        <v>38720</v>
      </c>
      <c r="N10448" s="6">
        <f>IF(AND(D10448&lt;=TOTAL_BEDS,J10448&lt;=TEMP_WORKER_MAX*TEMP_WORKER_HRS),1,0)</f>
        <v>0</v>
      </c>
      <c r="O10448" s="2">
        <f>L10448-M10448-K10448-FIXED_COSTS</f>
        <v>-669.15630060108379</v>
      </c>
      <c r="P10448" s="2">
        <f>IF(N10448=1,O10448,"")</f>
      </c>
    </row>
    <row r="10449">
      <c r="A10449" s="6">
        <v>16</v>
      </c>
      <c r="B10449" s="6">
        <v>0</v>
      </c>
      <c r="C10449" s="6">
        <v>29</v>
      </c>
      <c r="D10449" s="6">
        <f>A10449+B10449+C10449</f>
        <v>45</v>
      </c>
      <c r="E10449" s="5">
        <f>IF(A10449=0,0,A10449*LABOR_HRS_WK_TOM*SEASON_WEEKS*(1+DIM_PCT_TOM)^A10449)</f>
        <v>6616.7611003544</v>
      </c>
      <c r="F10449" s="5">
        <f>IF(B10449=0,0,B10449*LABOR_HRS_WK_CAR*SEASON_WEEKS*(1+DIM_PCT_CAR)^B10449)</f>
        <v>0</v>
      </c>
      <c r="G10449" s="5">
        <f>IF(C10449=0,0,C10449*LABOR_HRS_WK_MES*SEASON_WEEKS*(1+DIM_PCT_MES)^C10449)</f>
        <v>1870.9683306758766</v>
      </c>
      <c r="H10449" s="5">
        <f>E10449+F10449+G10449</f>
        <v>8487.7294310302768</v>
      </c>
      <c r="I10449" s="5">
        <f>MIN(H10449,FARMER_HRS)</f>
        <v>720</v>
      </c>
      <c r="J10449" s="5">
        <f>MAX(0,H10449-FARMER_HRS)</f>
        <v>7767.7294310302768</v>
      </c>
      <c r="K10449" s="2">
        <f>I10449*FARMER_RATE+J10449*TEMP_WORKER_RATE</f>
        <v>159856.41373316452</v>
      </c>
      <c r="L10449" s="2">
        <f>A10449*PRICE_TOM+B10449*PRICE_CAR+C10449*PRICE_MES</f>
        <v>219100</v>
      </c>
      <c r="M10449" s="2">
        <f>A10449*FERT_BED_TOM+B10449*FERT_BED_CAR+C10449*FERT_BED_MES</f>
        <v>39600</v>
      </c>
      <c r="N10449" s="6">
        <f>IF(AND(D10449&lt;=TOTAL_BEDS,J10449&lt;=TEMP_WORKER_MAX*TEMP_WORKER_HRS),1,0)</f>
        <v>0</v>
      </c>
      <c r="O10449" s="2">
        <f>L10449-M10449-K10449-FIXED_COSTS</f>
        <v>-356.41373316451791</v>
      </c>
      <c r="P10449" s="2">
        <f>IF(N10449=1,O10449,"")</f>
      </c>
    </row>
    <row r="10450">
      <c r="A10450" s="6">
        <v>16</v>
      </c>
      <c r="B10450" s="6">
        <v>0</v>
      </c>
      <c r="C10450" s="6">
        <v>30</v>
      </c>
      <c r="D10450" s="6">
        <f>A10450+B10450+C10450</f>
        <v>46</v>
      </c>
      <c r="E10450" s="5">
        <f>IF(A10450=0,0,A10450*LABOR_HRS_WK_TOM*SEASON_WEEKS*(1+DIM_PCT_TOM)^A10450)</f>
        <v>6616.7611003544</v>
      </c>
      <c r="F10450" s="5">
        <f>IF(B10450=0,0,B10450*LABOR_HRS_WK_CAR*SEASON_WEEKS*(1+DIM_PCT_CAR)^B10450)</f>
        <v>0</v>
      </c>
      <c r="G10450" s="5">
        <f>IF(C10450=0,0,C10450*LABOR_HRS_WK_MES*SEASON_WEEKS*(1+DIM_PCT_MES)^C10450)</f>
        <v>1959.6780360096466</v>
      </c>
      <c r="H10450" s="5">
        <f>E10450+F10450+G10450</f>
        <v>8576.4391363640461</v>
      </c>
      <c r="I10450" s="5">
        <f>MIN(H10450,FARMER_HRS)</f>
        <v>720</v>
      </c>
      <c r="J10450" s="5">
        <f>MAX(0,H10450-FARMER_HRS)</f>
        <v>7856.4391363640461</v>
      </c>
      <c r="K10450" s="2">
        <f>I10450*FARMER_RATE+J10450*TEMP_WORKER_RATE</f>
        <v>161396.512784098</v>
      </c>
      <c r="L10450" s="2">
        <f>A10450*PRICE_TOM+B10450*PRICE_CAR+C10450*PRICE_MES</f>
        <v>221800</v>
      </c>
      <c r="M10450" s="2">
        <f>A10450*FERT_BED_TOM+B10450*FERT_BED_CAR+C10450*FERT_BED_MES</f>
        <v>40480</v>
      </c>
      <c r="N10450" s="6">
        <f>IF(AND(D10450&lt;=TOTAL_BEDS,J10450&lt;=TEMP_WORKER_MAX*TEMP_WORKER_HRS),1,0)</f>
        <v>0</v>
      </c>
      <c r="O10450" s="2">
        <f>L10450-M10450-K10450-FIXED_COSTS</f>
        <v>-76.512784098013071</v>
      </c>
      <c r="P10450" s="2">
        <f>IF(N10450=1,O10450,"")</f>
      </c>
    </row>
    <row r="10451">
      <c r="A10451" s="6">
        <v>16</v>
      </c>
      <c r="B10451" s="6">
        <v>1</v>
      </c>
      <c r="C10451" s="6">
        <v>0</v>
      </c>
      <c r="D10451" s="6">
        <f>A10451+B10451+C10451</f>
        <v>17</v>
      </c>
      <c r="E10451" s="5">
        <f>IF(A10451=0,0,A10451*LABOR_HRS_WK_TOM*SEASON_WEEKS*(1+DIM_PCT_TOM)^A10451)</f>
        <v>6616.7611003544</v>
      </c>
      <c r="F10451" s="5">
        <f>IF(B10451=0,0,B10451*LABOR_HRS_WK_CAR*SEASON_WEEKS*(1+DIM_PCT_CAR)^B10451)</f>
        <v>30.749999999999996</v>
      </c>
      <c r="G10451" s="5">
        <f>IF(C10451=0,0,C10451*LABOR_HRS_WK_MES*SEASON_WEEKS*(1+DIM_PCT_MES)^C10451)</f>
        <v>0</v>
      </c>
      <c r="H10451" s="5">
        <f>E10451+F10451+G10451</f>
        <v>6647.5111003544</v>
      </c>
      <c r="I10451" s="5">
        <f>MIN(H10451,FARMER_HRS)</f>
        <v>720</v>
      </c>
      <c r="J10451" s="5">
        <f>MAX(0,H10451-FARMER_HRS)</f>
        <v>5927.5111003544</v>
      </c>
      <c r="K10451" s="2">
        <f>I10451*FARMER_RATE+J10451*TEMP_WORKER_RATE</f>
        <v>127908.17882559722</v>
      </c>
      <c r="L10451" s="2">
        <f>A10451*PRICE_TOM+B10451*PRICE_CAR+C10451*PRICE_MES</f>
        <v>142894</v>
      </c>
      <c r="M10451" s="2">
        <f>A10451*FERT_BED_TOM+B10451*FERT_BED_CAR+C10451*FERT_BED_MES</f>
        <v>14520</v>
      </c>
      <c r="N10451" s="6">
        <f>IF(AND(D10451&lt;=TOTAL_BEDS,J10451&lt;=TEMP_WORKER_MAX*TEMP_WORKER_HRS),1,0)</f>
        <v>0</v>
      </c>
      <c r="O10451" s="2">
        <f>L10451-M10451-K10451-FIXED_COSTS</f>
        <v>-19534.178825597221</v>
      </c>
      <c r="P10451" s="2">
        <f>IF(N10451=1,O10451,"")</f>
      </c>
    </row>
    <row r="10452">
      <c r="A10452" s="6">
        <v>16</v>
      </c>
      <c r="B10452" s="6">
        <v>1</v>
      </c>
      <c r="C10452" s="6">
        <v>1</v>
      </c>
      <c r="D10452" s="6">
        <f>A10452+B10452+C10452</f>
        <v>18</v>
      </c>
      <c r="E10452" s="5">
        <f>IF(A10452=0,0,A10452*LABOR_HRS_WK_TOM*SEASON_WEEKS*(1+DIM_PCT_TOM)^A10452)</f>
        <v>6616.7611003544</v>
      </c>
      <c r="F10452" s="5">
        <f>IF(B10452=0,0,B10452*LABOR_HRS_WK_CAR*SEASON_WEEKS*(1+DIM_PCT_CAR)^B10452)</f>
        <v>30.749999999999996</v>
      </c>
      <c r="G10452" s="5">
        <f>IF(C10452=0,0,C10452*LABOR_HRS_WK_MES*SEASON_WEEKS*(1+DIM_PCT_MES)^C10452)</f>
        <v>45.5625</v>
      </c>
      <c r="H10452" s="5">
        <f>E10452+F10452+G10452</f>
        <v>6693.0736003544</v>
      </c>
      <c r="I10452" s="5">
        <f>MIN(H10452,FARMER_HRS)</f>
        <v>720</v>
      </c>
      <c r="J10452" s="5">
        <f>MAX(0,H10452-FARMER_HRS)</f>
        <v>5973.0736003544</v>
      </c>
      <c r="K10452" s="2">
        <f>I10452*FARMER_RATE+J10452*TEMP_WORKER_RATE</f>
        <v>128699.19445059722</v>
      </c>
      <c r="L10452" s="2">
        <f>A10452*PRICE_TOM+B10452*PRICE_CAR+C10452*PRICE_MES</f>
        <v>145594</v>
      </c>
      <c r="M10452" s="2">
        <f>A10452*FERT_BED_TOM+B10452*FERT_BED_CAR+C10452*FERT_BED_MES</f>
        <v>15400</v>
      </c>
      <c r="N10452" s="6">
        <f>IF(AND(D10452&lt;=TOTAL_BEDS,J10452&lt;=TEMP_WORKER_MAX*TEMP_WORKER_HRS),1,0)</f>
        <v>0</v>
      </c>
      <c r="O10452" s="2">
        <f>L10452-M10452-K10452-FIXED_COSTS</f>
        <v>-18505.194450597221</v>
      </c>
      <c r="P10452" s="2">
        <f>IF(N10452=1,O10452,"")</f>
      </c>
    </row>
    <row r="10453">
      <c r="A10453" s="6">
        <v>16</v>
      </c>
      <c r="B10453" s="6">
        <v>1</v>
      </c>
      <c r="C10453" s="6">
        <v>2</v>
      </c>
      <c r="D10453" s="6">
        <f>A10453+B10453+C10453</f>
        <v>19</v>
      </c>
      <c r="E10453" s="5">
        <f>IF(A10453=0,0,A10453*LABOR_HRS_WK_TOM*SEASON_WEEKS*(1+DIM_PCT_TOM)^A10453)</f>
        <v>6616.7611003544</v>
      </c>
      <c r="F10453" s="5">
        <f>IF(B10453=0,0,B10453*LABOR_HRS_WK_CAR*SEASON_WEEKS*(1+DIM_PCT_CAR)^B10453)</f>
        <v>30.749999999999996</v>
      </c>
      <c r="G10453" s="5">
        <f>IF(C10453=0,0,C10453*LABOR_HRS_WK_MES*SEASON_WEEKS*(1+DIM_PCT_MES)^C10453)</f>
        <v>92.2640625</v>
      </c>
      <c r="H10453" s="5">
        <f>E10453+F10453+G10453</f>
        <v>6739.7751628544</v>
      </c>
      <c r="I10453" s="5">
        <f>MIN(H10453,FARMER_HRS)</f>
        <v>720</v>
      </c>
      <c r="J10453" s="5">
        <f>MAX(0,H10453-FARMER_HRS)</f>
        <v>6019.7751628544</v>
      </c>
      <c r="K10453" s="2">
        <f>I10453*FARMER_RATE+J10453*TEMP_WORKER_RATE</f>
        <v>129509.98546622222</v>
      </c>
      <c r="L10453" s="2">
        <f>A10453*PRICE_TOM+B10453*PRICE_CAR+C10453*PRICE_MES</f>
        <v>148294</v>
      </c>
      <c r="M10453" s="2">
        <f>A10453*FERT_BED_TOM+B10453*FERT_BED_CAR+C10453*FERT_BED_MES</f>
        <v>16280</v>
      </c>
      <c r="N10453" s="6">
        <f>IF(AND(D10453&lt;=TOTAL_BEDS,J10453&lt;=TEMP_WORKER_MAX*TEMP_WORKER_HRS),1,0)</f>
        <v>0</v>
      </c>
      <c r="O10453" s="2">
        <f>L10453-M10453-K10453-FIXED_COSTS</f>
        <v>-17495.985466222221</v>
      </c>
      <c r="P10453" s="2">
        <f>IF(N10453=1,O10453,"")</f>
      </c>
    </row>
    <row r="10454">
      <c r="A10454" s="6">
        <v>16</v>
      </c>
      <c r="B10454" s="6">
        <v>1</v>
      </c>
      <c r="C10454" s="6">
        <v>3</v>
      </c>
      <c r="D10454" s="6">
        <f>A10454+B10454+C10454</f>
        <v>20</v>
      </c>
      <c r="E10454" s="5">
        <f>IF(A10454=0,0,A10454*LABOR_HRS_WK_TOM*SEASON_WEEKS*(1+DIM_PCT_TOM)^A10454)</f>
        <v>6616.7611003544</v>
      </c>
      <c r="F10454" s="5">
        <f>IF(B10454=0,0,B10454*LABOR_HRS_WK_CAR*SEASON_WEEKS*(1+DIM_PCT_CAR)^B10454)</f>
        <v>30.749999999999996</v>
      </c>
      <c r="G10454" s="5">
        <f>IF(C10454=0,0,C10454*LABOR_HRS_WK_MES*SEASON_WEEKS*(1+DIM_PCT_MES)^C10454)</f>
        <v>140.12604492187498</v>
      </c>
      <c r="H10454" s="5">
        <f>E10454+F10454+G10454</f>
        <v>6787.6371452762751</v>
      </c>
      <c r="I10454" s="5">
        <f>MIN(H10454,FARMER_HRS)</f>
        <v>720</v>
      </c>
      <c r="J10454" s="5">
        <f>MAX(0,H10454-FARMER_HRS)</f>
        <v>6067.6371452762751</v>
      </c>
      <c r="K10454" s="2">
        <f>I10454*FARMER_RATE+J10454*TEMP_WORKER_RATE</f>
        <v>130340.92266104644</v>
      </c>
      <c r="L10454" s="2">
        <f>A10454*PRICE_TOM+B10454*PRICE_CAR+C10454*PRICE_MES</f>
        <v>150994</v>
      </c>
      <c r="M10454" s="2">
        <f>A10454*FERT_BED_TOM+B10454*FERT_BED_CAR+C10454*FERT_BED_MES</f>
        <v>17160</v>
      </c>
      <c r="N10454" s="6">
        <f>IF(AND(D10454&lt;=TOTAL_BEDS,J10454&lt;=TEMP_WORKER_MAX*TEMP_WORKER_HRS),1,0)</f>
        <v>0</v>
      </c>
      <c r="O10454" s="2">
        <f>L10454-M10454-K10454-FIXED_COSTS</f>
        <v>-16506.922661046439</v>
      </c>
      <c r="P10454" s="2">
        <f>IF(N10454=1,O10454,"")</f>
      </c>
    </row>
    <row r="10455">
      <c r="A10455" s="6">
        <v>16</v>
      </c>
      <c r="B10455" s="6">
        <v>1</v>
      </c>
      <c r="C10455" s="6">
        <v>4</v>
      </c>
      <c r="D10455" s="6">
        <f>A10455+B10455+C10455</f>
        <v>21</v>
      </c>
      <c r="E10455" s="5">
        <f>IF(A10455=0,0,A10455*LABOR_HRS_WK_TOM*SEASON_WEEKS*(1+DIM_PCT_TOM)^A10455)</f>
        <v>6616.7611003544</v>
      </c>
      <c r="F10455" s="5">
        <f>IF(B10455=0,0,B10455*LABOR_HRS_WK_CAR*SEASON_WEEKS*(1+DIM_PCT_CAR)^B10455)</f>
        <v>30.749999999999996</v>
      </c>
      <c r="G10455" s="5">
        <f>IF(C10455=0,0,C10455*LABOR_HRS_WK_MES*SEASON_WEEKS*(1+DIM_PCT_MES)^C10455)</f>
        <v>189.17016064453119</v>
      </c>
      <c r="H10455" s="5">
        <f>E10455+F10455+G10455</f>
        <v>6836.6812609989311</v>
      </c>
      <c r="I10455" s="5">
        <f>MIN(H10455,FARMER_HRS)</f>
        <v>720</v>
      </c>
      <c r="J10455" s="5">
        <f>MAX(0,H10455-FARMER_HRS)</f>
        <v>6116.6812609989311</v>
      </c>
      <c r="K10455" s="2">
        <f>I10455*FARMER_RATE+J10455*TEMP_WORKER_RATE</f>
        <v>131192.38300345367</v>
      </c>
      <c r="L10455" s="2">
        <f>A10455*PRICE_TOM+B10455*PRICE_CAR+C10455*PRICE_MES</f>
        <v>153694</v>
      </c>
      <c r="M10455" s="2">
        <f>A10455*FERT_BED_TOM+B10455*FERT_BED_CAR+C10455*FERT_BED_MES</f>
        <v>18040</v>
      </c>
      <c r="N10455" s="6">
        <f>IF(AND(D10455&lt;=TOTAL_BEDS,J10455&lt;=TEMP_WORKER_MAX*TEMP_WORKER_HRS),1,0)</f>
        <v>0</v>
      </c>
      <c r="O10455" s="2">
        <f>L10455-M10455-K10455-FIXED_COSTS</f>
        <v>-15538.383003453666</v>
      </c>
      <c r="P10455" s="2">
        <f>IF(N10455=1,O10455,"")</f>
      </c>
    </row>
    <row r="10456">
      <c r="A10456" s="6">
        <v>16</v>
      </c>
      <c r="B10456" s="6">
        <v>1</v>
      </c>
      <c r="C10456" s="6">
        <v>5</v>
      </c>
      <c r="D10456" s="6">
        <f>A10456+B10456+C10456</f>
        <v>22</v>
      </c>
      <c r="E10456" s="5">
        <f>IF(A10456=0,0,A10456*LABOR_HRS_WK_TOM*SEASON_WEEKS*(1+DIM_PCT_TOM)^A10456)</f>
        <v>6616.7611003544</v>
      </c>
      <c r="F10456" s="5">
        <f>IF(B10456=0,0,B10456*LABOR_HRS_WK_CAR*SEASON_WEEKS*(1+DIM_PCT_CAR)^B10456)</f>
        <v>30.749999999999996</v>
      </c>
      <c r="G10456" s="5">
        <f>IF(C10456=0,0,C10456*LABOR_HRS_WK_MES*SEASON_WEEKS*(1+DIM_PCT_MES)^C10456)</f>
        <v>239.41848456573481</v>
      </c>
      <c r="H10456" s="5">
        <f>E10456+F10456+G10456</f>
        <v>6886.9295849201344</v>
      </c>
      <c r="I10456" s="5">
        <f>MIN(H10456,FARMER_HRS)</f>
        <v>720</v>
      </c>
      <c r="J10456" s="5">
        <f>MAX(0,H10456-FARMER_HRS)</f>
        <v>6166.9295849201344</v>
      </c>
      <c r="K10456" s="2">
        <f>I10456*FARMER_RATE+J10456*TEMP_WORKER_RATE</f>
        <v>132064.74973819678</v>
      </c>
      <c r="L10456" s="2">
        <f>A10456*PRICE_TOM+B10456*PRICE_CAR+C10456*PRICE_MES</f>
        <v>156394</v>
      </c>
      <c r="M10456" s="2">
        <f>A10456*FERT_BED_TOM+B10456*FERT_BED_CAR+C10456*FERT_BED_MES</f>
        <v>18920</v>
      </c>
      <c r="N10456" s="6">
        <f>IF(AND(D10456&lt;=TOTAL_BEDS,J10456&lt;=TEMP_WORKER_MAX*TEMP_WORKER_HRS),1,0)</f>
        <v>0</v>
      </c>
      <c r="O10456" s="2">
        <f>L10456-M10456-K10456-FIXED_COSTS</f>
        <v>-14590.749738196784</v>
      </c>
      <c r="P10456" s="2">
        <f>IF(N10456=1,O10456,"")</f>
      </c>
    </row>
    <row r="10457">
      <c r="A10457" s="6">
        <v>16</v>
      </c>
      <c r="B10457" s="6">
        <v>1</v>
      </c>
      <c r="C10457" s="6">
        <v>6</v>
      </c>
      <c r="D10457" s="6">
        <f>A10457+B10457+C10457</f>
        <v>23</v>
      </c>
      <c r="E10457" s="5">
        <f>IF(A10457=0,0,A10457*LABOR_HRS_WK_TOM*SEASON_WEEKS*(1+DIM_PCT_TOM)^A10457)</f>
        <v>6616.7611003544</v>
      </c>
      <c r="F10457" s="5">
        <f>IF(B10457=0,0,B10457*LABOR_HRS_WK_CAR*SEASON_WEEKS*(1+DIM_PCT_CAR)^B10457)</f>
        <v>30.749999999999996</v>
      </c>
      <c r="G10457" s="5">
        <f>IF(C10457=0,0,C10457*LABOR_HRS_WK_MES*SEASON_WEEKS*(1+DIM_PCT_MES)^C10457)</f>
        <v>290.89345874736773</v>
      </c>
      <c r="H10457" s="5">
        <f>E10457+F10457+G10457</f>
        <v>6938.4045591017675</v>
      </c>
      <c r="I10457" s="5">
        <f>MIN(H10457,FARMER_HRS)</f>
        <v>720</v>
      </c>
      <c r="J10457" s="5">
        <f>MAX(0,H10457-FARMER_HRS)</f>
        <v>6218.4045591017675</v>
      </c>
      <c r="K10457" s="2">
        <f>I10457*FARMER_RATE+J10457*TEMP_WORKER_RATE</f>
        <v>132958.41248440568</v>
      </c>
      <c r="L10457" s="2">
        <f>A10457*PRICE_TOM+B10457*PRICE_CAR+C10457*PRICE_MES</f>
        <v>159094</v>
      </c>
      <c r="M10457" s="2">
        <f>A10457*FERT_BED_TOM+B10457*FERT_BED_CAR+C10457*FERT_BED_MES</f>
        <v>19800</v>
      </c>
      <c r="N10457" s="6">
        <f>IF(AND(D10457&lt;=TOTAL_BEDS,J10457&lt;=TEMP_WORKER_MAX*TEMP_WORKER_HRS),1,0)</f>
        <v>0</v>
      </c>
      <c r="O10457" s="2">
        <f>L10457-M10457-K10457-FIXED_COSTS</f>
        <v>-13664.412484405679</v>
      </c>
      <c r="P10457" s="2">
        <f>IF(N10457=1,O10457,"")</f>
      </c>
    </row>
    <row r="10458">
      <c r="A10458" s="6">
        <v>16</v>
      </c>
      <c r="B10458" s="6">
        <v>1</v>
      </c>
      <c r="C10458" s="6">
        <v>7</v>
      </c>
      <c r="D10458" s="6">
        <f>A10458+B10458+C10458</f>
        <v>24</v>
      </c>
      <c r="E10458" s="5">
        <f>IF(A10458=0,0,A10458*LABOR_HRS_WK_TOM*SEASON_WEEKS*(1+DIM_PCT_TOM)^A10458)</f>
        <v>6616.7611003544</v>
      </c>
      <c r="F10458" s="5">
        <f>IF(B10458=0,0,B10458*LABOR_HRS_WK_CAR*SEASON_WEEKS*(1+DIM_PCT_CAR)^B10458)</f>
        <v>30.749999999999996</v>
      </c>
      <c r="G10458" s="5">
        <f>IF(C10458=0,0,C10458*LABOR_HRS_WK_MES*SEASON_WEEKS*(1+DIM_PCT_MES)^C10458)</f>
        <v>343.61789814532818</v>
      </c>
      <c r="H10458" s="5">
        <f>E10458+F10458+G10458</f>
        <v>6991.1289984997284</v>
      </c>
      <c r="I10458" s="5">
        <f>MIN(H10458,FARMER_HRS)</f>
        <v>720</v>
      </c>
      <c r="J10458" s="5">
        <f>MAX(0,H10458-FARMER_HRS)</f>
        <v>6271.1289984997284</v>
      </c>
      <c r="K10458" s="2">
        <f>I10458*FARMER_RATE+J10458*TEMP_WORKER_RATE</f>
        <v>133873.76733506471</v>
      </c>
      <c r="L10458" s="2">
        <f>A10458*PRICE_TOM+B10458*PRICE_CAR+C10458*PRICE_MES</f>
        <v>161794</v>
      </c>
      <c r="M10458" s="2">
        <f>A10458*FERT_BED_TOM+B10458*FERT_BED_CAR+C10458*FERT_BED_MES</f>
        <v>20680</v>
      </c>
      <c r="N10458" s="6">
        <f>IF(AND(D10458&lt;=TOTAL_BEDS,J10458&lt;=TEMP_WORKER_MAX*TEMP_WORKER_HRS),1,0)</f>
        <v>0</v>
      </c>
      <c r="O10458" s="2">
        <f>L10458-M10458-K10458-FIXED_COSTS</f>
        <v>-12759.767335064709</v>
      </c>
      <c r="P10458" s="2">
        <f>IF(N10458=1,O10458,"")</f>
      </c>
    </row>
    <row r="10459">
      <c r="A10459" s="6">
        <v>16</v>
      </c>
      <c r="B10459" s="6">
        <v>1</v>
      </c>
      <c r="C10459" s="6">
        <v>8</v>
      </c>
      <c r="D10459" s="6">
        <f>A10459+B10459+C10459</f>
        <v>25</v>
      </c>
      <c r="E10459" s="5">
        <f>IF(A10459=0,0,A10459*LABOR_HRS_WK_TOM*SEASON_WEEKS*(1+DIM_PCT_TOM)^A10459)</f>
        <v>6616.7611003544</v>
      </c>
      <c r="F10459" s="5">
        <f>IF(B10459=0,0,B10459*LABOR_HRS_WK_CAR*SEASON_WEEKS*(1+DIM_PCT_CAR)^B10459)</f>
        <v>30.749999999999996</v>
      </c>
      <c r="G10459" s="5">
        <f>IF(C10459=0,0,C10459*LABOR_HRS_WK_MES*SEASON_WEEKS*(1+DIM_PCT_MES)^C10459)</f>
        <v>397.61499642530833</v>
      </c>
      <c r="H10459" s="5">
        <f>E10459+F10459+G10459</f>
        <v>7045.126096779708</v>
      </c>
      <c r="I10459" s="5">
        <f>MIN(H10459,FARMER_HRS)</f>
        <v>720</v>
      </c>
      <c r="J10459" s="5">
        <f>MAX(0,H10459-FARMER_HRS)</f>
        <v>6325.126096779708</v>
      </c>
      <c r="K10459" s="2">
        <f>I10459*FARMER_RATE+J10459*TEMP_WORKER_RATE</f>
        <v>134811.21695798106</v>
      </c>
      <c r="L10459" s="2">
        <f>A10459*PRICE_TOM+B10459*PRICE_CAR+C10459*PRICE_MES</f>
        <v>164494</v>
      </c>
      <c r="M10459" s="2">
        <f>A10459*FERT_BED_TOM+B10459*FERT_BED_CAR+C10459*FERT_BED_MES</f>
        <v>21560</v>
      </c>
      <c r="N10459" s="6">
        <f>IF(AND(D10459&lt;=TOTAL_BEDS,J10459&lt;=TEMP_WORKER_MAX*TEMP_WORKER_HRS),1,0)</f>
        <v>0</v>
      </c>
      <c r="O10459" s="2">
        <f>L10459-M10459-K10459-FIXED_COSTS</f>
        <v>-11877.216957981058</v>
      </c>
      <c r="P10459" s="2">
        <f>IF(N10459=1,O10459,"")</f>
      </c>
    </row>
    <row r="10460">
      <c r="A10460" s="6">
        <v>16</v>
      </c>
      <c r="B10460" s="6">
        <v>1</v>
      </c>
      <c r="C10460" s="6">
        <v>9</v>
      </c>
      <c r="D10460" s="6">
        <f>A10460+B10460+C10460</f>
        <v>26</v>
      </c>
      <c r="E10460" s="5">
        <f>IF(A10460=0,0,A10460*LABOR_HRS_WK_TOM*SEASON_WEEKS*(1+DIM_PCT_TOM)^A10460)</f>
        <v>6616.7611003544</v>
      </c>
      <c r="F10460" s="5">
        <f>IF(B10460=0,0,B10460*LABOR_HRS_WK_CAR*SEASON_WEEKS*(1+DIM_PCT_CAR)^B10460)</f>
        <v>30.749999999999996</v>
      </c>
      <c r="G10460" s="5">
        <f>IF(C10460=0,0,C10460*LABOR_HRS_WK_MES*SEASON_WEEKS*(1+DIM_PCT_MES)^C10460)</f>
        <v>452.90833186570273</v>
      </c>
      <c r="H10460" s="5">
        <f>E10460+F10460+G10460</f>
        <v>7100.4194322201029</v>
      </c>
      <c r="I10460" s="5">
        <f>MIN(H10460,FARMER_HRS)</f>
        <v>720</v>
      </c>
      <c r="J10460" s="5">
        <f>MAX(0,H10460-FARMER_HRS)</f>
        <v>6380.4194322201029</v>
      </c>
      <c r="K10460" s="2">
        <f>I10460*FARMER_RATE+J10460*TEMP_WORKER_RATE</f>
        <v>135771.17069826566</v>
      </c>
      <c r="L10460" s="2">
        <f>A10460*PRICE_TOM+B10460*PRICE_CAR+C10460*PRICE_MES</f>
        <v>167194</v>
      </c>
      <c r="M10460" s="2">
        <f>A10460*FERT_BED_TOM+B10460*FERT_BED_CAR+C10460*FERT_BED_MES</f>
        <v>22440</v>
      </c>
      <c r="N10460" s="6">
        <f>IF(AND(D10460&lt;=TOTAL_BEDS,J10460&lt;=TEMP_WORKER_MAX*TEMP_WORKER_HRS),1,0)</f>
        <v>0</v>
      </c>
      <c r="O10460" s="2">
        <f>L10460-M10460-K10460-FIXED_COSTS</f>
        <v>-11017.170698265661</v>
      </c>
      <c r="P10460" s="2">
        <f>IF(N10460=1,O10460,"")</f>
      </c>
    </row>
    <row r="10461">
      <c r="A10461" s="6">
        <v>16</v>
      </c>
      <c r="B10461" s="6">
        <v>1</v>
      </c>
      <c r="C10461" s="6">
        <v>10</v>
      </c>
      <c r="D10461" s="6">
        <f>A10461+B10461+C10461</f>
        <v>27</v>
      </c>
      <c r="E10461" s="5">
        <f>IF(A10461=0,0,A10461*LABOR_HRS_WK_TOM*SEASON_WEEKS*(1+DIM_PCT_TOM)^A10461)</f>
        <v>6616.7611003544</v>
      </c>
      <c r="F10461" s="5">
        <f>IF(B10461=0,0,B10461*LABOR_HRS_WK_CAR*SEASON_WEEKS*(1+DIM_PCT_CAR)^B10461)</f>
        <v>30.749999999999996</v>
      </c>
      <c r="G10461" s="5">
        <f>IF(C10461=0,0,C10461*LABOR_HRS_WK_MES*SEASON_WEEKS*(1+DIM_PCT_MES)^C10461)</f>
        <v>509.52187334891551</v>
      </c>
      <c r="H10461" s="5">
        <f>E10461+F10461+G10461</f>
        <v>7157.0329737033153</v>
      </c>
      <c r="I10461" s="5">
        <f>MIN(H10461,FARMER_HRS)</f>
        <v>720</v>
      </c>
      <c r="J10461" s="5">
        <f>MAX(0,H10461-FARMER_HRS)</f>
        <v>6437.0329737033153</v>
      </c>
      <c r="K10461" s="2">
        <f>I10461*FARMER_RATE+J10461*TEMP_WORKER_RATE</f>
        <v>136754.04468234922</v>
      </c>
      <c r="L10461" s="2">
        <f>A10461*PRICE_TOM+B10461*PRICE_CAR+C10461*PRICE_MES</f>
        <v>169894</v>
      </c>
      <c r="M10461" s="2">
        <f>A10461*FERT_BED_TOM+B10461*FERT_BED_CAR+C10461*FERT_BED_MES</f>
        <v>23320</v>
      </c>
      <c r="N10461" s="6">
        <f>IF(AND(D10461&lt;=TOTAL_BEDS,J10461&lt;=TEMP_WORKER_MAX*TEMP_WORKER_HRS),1,0)</f>
        <v>0</v>
      </c>
      <c r="O10461" s="2">
        <f>L10461-M10461-K10461-FIXED_COSTS</f>
        <v>-10180.044682349224</v>
      </c>
      <c r="P10461" s="2">
        <f>IF(N10461=1,O10461,"")</f>
      </c>
    </row>
    <row r="10462">
      <c r="A10462" s="6">
        <v>16</v>
      </c>
      <c r="B10462" s="6">
        <v>1</v>
      </c>
      <c r="C10462" s="6">
        <v>11</v>
      </c>
      <c r="D10462" s="6">
        <f>A10462+B10462+C10462</f>
        <v>28</v>
      </c>
      <c r="E10462" s="5">
        <f>IF(A10462=0,0,A10462*LABOR_HRS_WK_TOM*SEASON_WEEKS*(1+DIM_PCT_TOM)^A10462)</f>
        <v>6616.7611003544</v>
      </c>
      <c r="F10462" s="5">
        <f>IF(B10462=0,0,B10462*LABOR_HRS_WK_CAR*SEASON_WEEKS*(1+DIM_PCT_CAR)^B10462)</f>
        <v>30.749999999999996</v>
      </c>
      <c r="G10462" s="5">
        <f>IF(C10462=0,0,C10462*LABOR_HRS_WK_MES*SEASON_WEEKS*(1+DIM_PCT_MES)^C10462)</f>
        <v>567.47998644235463</v>
      </c>
      <c r="H10462" s="5">
        <f>E10462+F10462+G10462</f>
        <v>7214.9910867967546</v>
      </c>
      <c r="I10462" s="5">
        <f>MIN(H10462,FARMER_HRS)</f>
        <v>720</v>
      </c>
      <c r="J10462" s="5">
        <f>MAX(0,H10462-FARMER_HRS)</f>
        <v>6494.9910867967546</v>
      </c>
      <c r="K10462" s="2">
        <f>I10462*FARMER_RATE+J10462*TEMP_WORKER_RATE</f>
        <v>137760.26192355476</v>
      </c>
      <c r="L10462" s="2">
        <f>A10462*PRICE_TOM+B10462*PRICE_CAR+C10462*PRICE_MES</f>
        <v>172594</v>
      </c>
      <c r="M10462" s="2">
        <f>A10462*FERT_BED_TOM+B10462*FERT_BED_CAR+C10462*FERT_BED_MES</f>
        <v>24200</v>
      </c>
      <c r="N10462" s="6">
        <f>IF(AND(D10462&lt;=TOTAL_BEDS,J10462&lt;=TEMP_WORKER_MAX*TEMP_WORKER_HRS),1,0)</f>
        <v>0</v>
      </c>
      <c r="O10462" s="2">
        <f>L10462-M10462-K10462-FIXED_COSTS</f>
        <v>-9366.26192355476</v>
      </c>
      <c r="P10462" s="2">
        <f>IF(N10462=1,O10462,"")</f>
      </c>
    </row>
    <row r="10463">
      <c r="A10463" s="6">
        <v>16</v>
      </c>
      <c r="B10463" s="6">
        <v>1</v>
      </c>
      <c r="C10463" s="6">
        <v>12</v>
      </c>
      <c r="D10463" s="6">
        <f>A10463+B10463+C10463</f>
        <v>29</v>
      </c>
      <c r="E10463" s="5">
        <f>IF(A10463=0,0,A10463*LABOR_HRS_WK_TOM*SEASON_WEEKS*(1+DIM_PCT_TOM)^A10463)</f>
        <v>6616.7611003544</v>
      </c>
      <c r="F10463" s="5">
        <f>IF(B10463=0,0,B10463*LABOR_HRS_WK_CAR*SEASON_WEEKS*(1+DIM_PCT_CAR)^B10463)</f>
        <v>30.749999999999996</v>
      </c>
      <c r="G10463" s="5">
        <f>IF(C10463=0,0,C10463*LABOR_HRS_WK_MES*SEASON_WEEKS*(1+DIM_PCT_MES)^C10463)</f>
        <v>626.807439570419</v>
      </c>
      <c r="H10463" s="5">
        <f>E10463+F10463+G10463</f>
        <v>7274.3185399248187</v>
      </c>
      <c r="I10463" s="5">
        <f>MIN(H10463,FARMER_HRS)</f>
        <v>720</v>
      </c>
      <c r="J10463" s="5">
        <f>MAX(0,H10463-FARMER_HRS)</f>
        <v>6554.3185399248187</v>
      </c>
      <c r="K10463" s="2">
        <f>I10463*FARMER_RATE+J10463*TEMP_WORKER_RATE</f>
        <v>138790.25242925034</v>
      </c>
      <c r="L10463" s="2">
        <f>A10463*PRICE_TOM+B10463*PRICE_CAR+C10463*PRICE_MES</f>
        <v>175294</v>
      </c>
      <c r="M10463" s="2">
        <f>A10463*FERT_BED_TOM+B10463*FERT_BED_CAR+C10463*FERT_BED_MES</f>
        <v>25080</v>
      </c>
      <c r="N10463" s="6">
        <f>IF(AND(D10463&lt;=TOTAL_BEDS,J10463&lt;=TEMP_WORKER_MAX*TEMP_WORKER_HRS),1,0)</f>
        <v>0</v>
      </c>
      <c r="O10463" s="2">
        <f>L10463-M10463-K10463-FIXED_COSTS</f>
        <v>-8576.2524292503367</v>
      </c>
      <c r="P10463" s="2">
        <f>IF(N10463=1,O10463,"")</f>
      </c>
    </row>
    <row r="10464">
      <c r="A10464" s="6">
        <v>16</v>
      </c>
      <c r="B10464" s="6">
        <v>1</v>
      </c>
      <c r="C10464" s="6">
        <v>13</v>
      </c>
      <c r="D10464" s="6">
        <f>A10464+B10464+C10464</f>
        <v>30</v>
      </c>
      <c r="E10464" s="5">
        <f>IF(A10464=0,0,A10464*LABOR_HRS_WK_TOM*SEASON_WEEKS*(1+DIM_PCT_TOM)^A10464)</f>
        <v>6616.7611003544</v>
      </c>
      <c r="F10464" s="5">
        <f>IF(B10464=0,0,B10464*LABOR_HRS_WK_CAR*SEASON_WEEKS*(1+DIM_PCT_CAR)^B10464)</f>
        <v>30.749999999999996</v>
      </c>
      <c r="G10464" s="5">
        <f>IF(C10464=0,0,C10464*LABOR_HRS_WK_MES*SEASON_WEEKS*(1+DIM_PCT_MES)^C10464)</f>
        <v>687.52941027880331</v>
      </c>
      <c r="H10464" s="5">
        <f>E10464+F10464+G10464</f>
        <v>7335.0405106332028</v>
      </c>
      <c r="I10464" s="5">
        <f>MIN(H10464,FARMER_HRS)</f>
        <v>720</v>
      </c>
      <c r="J10464" s="5">
        <f>MAX(0,H10464-FARMER_HRS)</f>
        <v>6615.0405106332028</v>
      </c>
      <c r="K10464" s="2">
        <f>I10464*FARMER_RATE+J10464*TEMP_WORKER_RATE</f>
        <v>139844.4533096042</v>
      </c>
      <c r="L10464" s="2">
        <f>A10464*PRICE_TOM+B10464*PRICE_CAR+C10464*PRICE_MES</f>
        <v>177994</v>
      </c>
      <c r="M10464" s="2">
        <f>A10464*FERT_BED_TOM+B10464*FERT_BED_CAR+C10464*FERT_BED_MES</f>
        <v>25960</v>
      </c>
      <c r="N10464" s="6">
        <f>IF(AND(D10464&lt;=TOTAL_BEDS,J10464&lt;=TEMP_WORKER_MAX*TEMP_WORKER_HRS),1,0)</f>
        <v>0</v>
      </c>
      <c r="O10464" s="2">
        <f>L10464-M10464-K10464-FIXED_COSTS</f>
        <v>-7810.4533096042</v>
      </c>
      <c r="P10464" s="2">
        <f>IF(N10464=1,O10464,"")</f>
      </c>
    </row>
    <row r="10465">
      <c r="A10465" s="6">
        <v>16</v>
      </c>
      <c r="B10465" s="6">
        <v>1</v>
      </c>
      <c r="C10465" s="6">
        <v>14</v>
      </c>
      <c r="D10465" s="6">
        <f>A10465+B10465+C10465</f>
        <v>31</v>
      </c>
      <c r="E10465" s="5">
        <f>IF(A10465=0,0,A10465*LABOR_HRS_WK_TOM*SEASON_WEEKS*(1+DIM_PCT_TOM)^A10465)</f>
        <v>6616.7611003544</v>
      </c>
      <c r="F10465" s="5">
        <f>IF(B10465=0,0,B10465*LABOR_HRS_WK_CAR*SEASON_WEEKS*(1+DIM_PCT_CAR)^B10465)</f>
        <v>30.749999999999996</v>
      </c>
      <c r="G10465" s="5">
        <f>IF(C10465=0,0,C10465*LABOR_HRS_WK_MES*SEASON_WEEKS*(1+DIM_PCT_MES)^C10465)</f>
        <v>749.67149159246435</v>
      </c>
      <c r="H10465" s="5">
        <f>E10465+F10465+G10465</f>
        <v>7397.1825919468638</v>
      </c>
      <c r="I10465" s="5">
        <f>MIN(H10465,FARMER_HRS)</f>
        <v>720</v>
      </c>
      <c r="J10465" s="5">
        <f>MAX(0,H10465-FARMER_HRS)</f>
        <v>6677.1825919468638</v>
      </c>
      <c r="K10465" s="2">
        <f>I10465*FARMER_RATE+J10465*TEMP_WORKER_RATE</f>
        <v>140923.30888796638</v>
      </c>
      <c r="L10465" s="2">
        <f>A10465*PRICE_TOM+B10465*PRICE_CAR+C10465*PRICE_MES</f>
        <v>180694</v>
      </c>
      <c r="M10465" s="2">
        <f>A10465*FERT_BED_TOM+B10465*FERT_BED_CAR+C10465*FERT_BED_MES</f>
        <v>26840</v>
      </c>
      <c r="N10465" s="6">
        <f>IF(AND(D10465&lt;=TOTAL_BEDS,J10465&lt;=TEMP_WORKER_MAX*TEMP_WORKER_HRS),1,0)</f>
        <v>0</v>
      </c>
      <c r="O10465" s="2">
        <f>L10465-M10465-K10465-FIXED_COSTS</f>
        <v>-7069.3088879663846</v>
      </c>
      <c r="P10465" s="2">
        <f>IF(N10465=1,O10465,"")</f>
      </c>
    </row>
    <row r="10466">
      <c r="A10466" s="6">
        <v>16</v>
      </c>
      <c r="B10466" s="6">
        <v>1</v>
      </c>
      <c r="C10466" s="6">
        <v>15</v>
      </c>
      <c r="D10466" s="6">
        <f>A10466+B10466+C10466</f>
        <v>32</v>
      </c>
      <c r="E10466" s="5">
        <f>IF(A10466=0,0,A10466*LABOR_HRS_WK_TOM*SEASON_WEEKS*(1+DIM_PCT_TOM)^A10466)</f>
        <v>6616.7611003544</v>
      </c>
      <c r="F10466" s="5">
        <f>IF(B10466=0,0,B10466*LABOR_HRS_WK_CAR*SEASON_WEEKS*(1+DIM_PCT_CAR)^B10466)</f>
        <v>30.749999999999996</v>
      </c>
      <c r="G10466" s="5">
        <f>IF(C10466=0,0,C10466*LABOR_HRS_WK_MES*SEASON_WEEKS*(1+DIM_PCT_MES)^C10466)</f>
        <v>813.25969846861074</v>
      </c>
      <c r="H10466" s="5">
        <f>E10466+F10466+G10466</f>
        <v>7460.77079882301</v>
      </c>
      <c r="I10466" s="5">
        <f>MIN(H10466,FARMER_HRS)</f>
        <v>720</v>
      </c>
      <c r="J10466" s="5">
        <f>MAX(0,H10466-FARMER_HRS)</f>
        <v>6740.77079882301</v>
      </c>
      <c r="K10466" s="2">
        <f>I10466*FARMER_RATE+J10466*TEMP_WORKER_RATE</f>
        <v>142027.27081289949</v>
      </c>
      <c r="L10466" s="2">
        <f>A10466*PRICE_TOM+B10466*PRICE_CAR+C10466*PRICE_MES</f>
        <v>183394</v>
      </c>
      <c r="M10466" s="2">
        <f>A10466*FERT_BED_TOM+B10466*FERT_BED_CAR+C10466*FERT_BED_MES</f>
        <v>27720</v>
      </c>
      <c r="N10466" s="6">
        <f>IF(AND(D10466&lt;=TOTAL_BEDS,J10466&lt;=TEMP_WORKER_MAX*TEMP_WORKER_HRS),1,0)</f>
        <v>0</v>
      </c>
      <c r="O10466" s="2">
        <f>L10466-M10466-K10466-FIXED_COSTS</f>
        <v>-6353.2708128994855</v>
      </c>
      <c r="P10466" s="2">
        <f>IF(N10466=1,O10466,"")</f>
      </c>
    </row>
    <row r="10467">
      <c r="A10467" s="6">
        <v>16</v>
      </c>
      <c r="B10467" s="6">
        <v>1</v>
      </c>
      <c r="C10467" s="6">
        <v>16</v>
      </c>
      <c r="D10467" s="6">
        <f>A10467+B10467+C10467</f>
        <v>33</v>
      </c>
      <c r="E10467" s="5">
        <f>IF(A10467=0,0,A10467*LABOR_HRS_WK_TOM*SEASON_WEEKS*(1+DIM_PCT_TOM)^A10467)</f>
        <v>6616.7611003544</v>
      </c>
      <c r="F10467" s="5">
        <f>IF(B10467=0,0,B10467*LABOR_HRS_WK_CAR*SEASON_WEEKS*(1+DIM_PCT_CAR)^B10467)</f>
        <v>30.749999999999996</v>
      </c>
      <c r="G10467" s="5">
        <f>IF(C10467=0,0,C10467*LABOR_HRS_WK_MES*SEASON_WEEKS*(1+DIM_PCT_MES)^C10467)</f>
        <v>878.32047434609967</v>
      </c>
      <c r="H10467" s="5">
        <f>E10467+F10467+G10467</f>
        <v>7525.8315747005</v>
      </c>
      <c r="I10467" s="5">
        <f>MIN(H10467,FARMER_HRS)</f>
        <v>720</v>
      </c>
      <c r="J10467" s="5">
        <f>MAX(0,H10467-FARMER_HRS)</f>
        <v>6805.8315747005</v>
      </c>
      <c r="K10467" s="2">
        <f>I10467*FARMER_RATE+J10467*TEMP_WORKER_RATE</f>
        <v>143156.79817188368</v>
      </c>
      <c r="L10467" s="2">
        <f>A10467*PRICE_TOM+B10467*PRICE_CAR+C10467*PRICE_MES</f>
        <v>186094</v>
      </c>
      <c r="M10467" s="2">
        <f>A10467*FERT_BED_TOM+B10467*FERT_BED_CAR+C10467*FERT_BED_MES</f>
        <v>28600</v>
      </c>
      <c r="N10467" s="6">
        <f>IF(AND(D10467&lt;=TOTAL_BEDS,J10467&lt;=TEMP_WORKER_MAX*TEMP_WORKER_HRS),1,0)</f>
        <v>0</v>
      </c>
      <c r="O10467" s="2">
        <f>L10467-M10467-K10467-FIXED_COSTS</f>
        <v>-5662.7981718836818</v>
      </c>
      <c r="P10467" s="2">
        <f>IF(N10467=1,O10467,"")</f>
      </c>
    </row>
    <row r="10468">
      <c r="A10468" s="6">
        <v>16</v>
      </c>
      <c r="B10468" s="6">
        <v>1</v>
      </c>
      <c r="C10468" s="6">
        <v>17</v>
      </c>
      <c r="D10468" s="6">
        <f>A10468+B10468+C10468</f>
        <v>34</v>
      </c>
      <c r="E10468" s="5">
        <f>IF(A10468=0,0,A10468*LABOR_HRS_WK_TOM*SEASON_WEEKS*(1+DIM_PCT_TOM)^A10468)</f>
        <v>6616.7611003544</v>
      </c>
      <c r="F10468" s="5">
        <f>IF(B10468=0,0,B10468*LABOR_HRS_WK_CAR*SEASON_WEEKS*(1+DIM_PCT_CAR)^B10468)</f>
        <v>30.749999999999996</v>
      </c>
      <c r="G10468" s="5">
        <f>IF(C10468=0,0,C10468*LABOR_HRS_WK_MES*SEASON_WEEKS*(1+DIM_PCT_MES)^C10468)</f>
        <v>944.88069779263992</v>
      </c>
      <c r="H10468" s="5">
        <f>E10468+F10468+G10468</f>
        <v>7592.3917981470395</v>
      </c>
      <c r="I10468" s="5">
        <f>MIN(H10468,FARMER_HRS)</f>
        <v>720</v>
      </c>
      <c r="J10468" s="5">
        <f>MAX(0,H10468-FARMER_HRS)</f>
        <v>6872.3917981470395</v>
      </c>
      <c r="K10468" s="2">
        <f>I10468*FARMER_RATE+J10468*TEMP_WORKER_RATE</f>
        <v>144312.35760671942</v>
      </c>
      <c r="L10468" s="2">
        <f>A10468*PRICE_TOM+B10468*PRICE_CAR+C10468*PRICE_MES</f>
        <v>188794</v>
      </c>
      <c r="M10468" s="2">
        <f>A10468*FERT_BED_TOM+B10468*FERT_BED_CAR+C10468*FERT_BED_MES</f>
        <v>29480</v>
      </c>
      <c r="N10468" s="6">
        <f>IF(AND(D10468&lt;=TOTAL_BEDS,J10468&lt;=TEMP_WORKER_MAX*TEMP_WORKER_HRS),1,0)</f>
        <v>0</v>
      </c>
      <c r="O10468" s="2">
        <f>L10468-M10468-K10468-FIXED_COSTS</f>
        <v>-4998.3576067194226</v>
      </c>
      <c r="P10468" s="2">
        <f>IF(N10468=1,O10468,"")</f>
      </c>
    </row>
    <row r="10469">
      <c r="A10469" s="6">
        <v>16</v>
      </c>
      <c r="B10469" s="6">
        <v>1</v>
      </c>
      <c r="C10469" s="6">
        <v>18</v>
      </c>
      <c r="D10469" s="6">
        <f>A10469+B10469+C10469</f>
        <v>35</v>
      </c>
      <c r="E10469" s="5">
        <f>IF(A10469=0,0,A10469*LABOR_HRS_WK_TOM*SEASON_WEEKS*(1+DIM_PCT_TOM)^A10469)</f>
        <v>6616.7611003544</v>
      </c>
      <c r="F10469" s="5">
        <f>IF(B10469=0,0,B10469*LABOR_HRS_WK_CAR*SEASON_WEEKS*(1+DIM_PCT_CAR)^B10469)</f>
        <v>30.749999999999996</v>
      </c>
      <c r="G10469" s="5">
        <f>IF(C10469=0,0,C10469*LABOR_HRS_WK_MES*SEASON_WEEKS*(1+DIM_PCT_MES)^C10469)</f>
        <v>1012.9676892512272</v>
      </c>
      <c r="H10469" s="5">
        <f>E10469+F10469+G10469</f>
        <v>7660.4787896056268</v>
      </c>
      <c r="I10469" s="5">
        <f>MIN(H10469,FARMER_HRS)</f>
        <v>720</v>
      </c>
      <c r="J10469" s="5">
        <f>MAX(0,H10469-FARMER_HRS)</f>
        <v>6940.4787896056268</v>
      </c>
      <c r="K10469" s="2">
        <f>I10469*FARMER_RATE+J10469*TEMP_WORKER_RATE</f>
        <v>145494.42343065323</v>
      </c>
      <c r="L10469" s="2">
        <f>A10469*PRICE_TOM+B10469*PRICE_CAR+C10469*PRICE_MES</f>
        <v>191494</v>
      </c>
      <c r="M10469" s="2">
        <f>A10469*FERT_BED_TOM+B10469*FERT_BED_CAR+C10469*FERT_BED_MES</f>
        <v>30360</v>
      </c>
      <c r="N10469" s="6">
        <f>IF(AND(D10469&lt;=TOTAL_BEDS,J10469&lt;=TEMP_WORKER_MAX*TEMP_WORKER_HRS),1,0)</f>
        <v>0</v>
      </c>
      <c r="O10469" s="2">
        <f>L10469-M10469-K10469-FIXED_COSTS</f>
        <v>-4360.4234306532308</v>
      </c>
      <c r="P10469" s="2">
        <f>IF(N10469=1,O10469,"")</f>
      </c>
    </row>
    <row r="10470">
      <c r="A10470" s="6">
        <v>16</v>
      </c>
      <c r="B10470" s="6">
        <v>1</v>
      </c>
      <c r="C10470" s="6">
        <v>19</v>
      </c>
      <c r="D10470" s="6">
        <f>A10470+B10470+C10470</f>
        <v>36</v>
      </c>
      <c r="E10470" s="5">
        <f>IF(A10470=0,0,A10470*LABOR_HRS_WK_TOM*SEASON_WEEKS*(1+DIM_PCT_TOM)^A10470)</f>
        <v>6616.7611003544</v>
      </c>
      <c r="F10470" s="5">
        <f>IF(B10470=0,0,B10470*LABOR_HRS_WK_CAR*SEASON_WEEKS*(1+DIM_PCT_CAR)^B10470)</f>
        <v>30.749999999999996</v>
      </c>
      <c r="G10470" s="5">
        <f>IF(C10470=0,0,C10470*LABOR_HRS_WK_MES*SEASON_WEEKS*(1+DIM_PCT_MES)^C10470)</f>
        <v>1082.6092178872491</v>
      </c>
      <c r="H10470" s="5">
        <f>E10470+F10470+G10470</f>
        <v>7730.1203182416484</v>
      </c>
      <c r="I10470" s="5">
        <f>MIN(H10470,FARMER_HRS)</f>
        <v>720</v>
      </c>
      <c r="J10470" s="5">
        <f>MAX(0,H10470-FARMER_HRS)</f>
        <v>7010.1203182416484</v>
      </c>
      <c r="K10470" s="2">
        <f>I10470*FARMER_RATE+J10470*TEMP_WORKER_RATE</f>
        <v>146703.47774725084</v>
      </c>
      <c r="L10470" s="2">
        <f>A10470*PRICE_TOM+B10470*PRICE_CAR+C10470*PRICE_MES</f>
        <v>194194</v>
      </c>
      <c r="M10470" s="2">
        <f>A10470*FERT_BED_TOM+B10470*FERT_BED_CAR+C10470*FERT_BED_MES</f>
        <v>31240</v>
      </c>
      <c r="N10470" s="6">
        <f>IF(AND(D10470&lt;=TOTAL_BEDS,J10470&lt;=TEMP_WORKER_MAX*TEMP_WORKER_HRS),1,0)</f>
        <v>0</v>
      </c>
      <c r="O10470" s="2">
        <f>L10470-M10470-K10470-FIXED_COSTS</f>
        <v>-3749.4777472508431</v>
      </c>
      <c r="P10470" s="2">
        <f>IF(N10470=1,O10470,"")</f>
      </c>
    </row>
    <row r="10471">
      <c r="A10471" s="6">
        <v>16</v>
      </c>
      <c r="B10471" s="6">
        <v>1</v>
      </c>
      <c r="C10471" s="6">
        <v>20</v>
      </c>
      <c r="D10471" s="6">
        <f>A10471+B10471+C10471</f>
        <v>37</v>
      </c>
      <c r="E10471" s="5">
        <f>IF(A10471=0,0,A10471*LABOR_HRS_WK_TOM*SEASON_WEEKS*(1+DIM_PCT_TOM)^A10471)</f>
        <v>6616.7611003544</v>
      </c>
      <c r="F10471" s="5">
        <f>IF(B10471=0,0,B10471*LABOR_HRS_WK_CAR*SEASON_WEEKS*(1+DIM_PCT_CAR)^B10471)</f>
        <v>30.749999999999996</v>
      </c>
      <c r="G10471" s="5">
        <f>IF(C10471=0,0,C10471*LABOR_HRS_WK_MES*SEASON_WEEKS*(1+DIM_PCT_MES)^C10471)</f>
        <v>1153.8335085377259</v>
      </c>
      <c r="H10471" s="5">
        <f>E10471+F10471+G10471</f>
        <v>7801.3446088921255</v>
      </c>
      <c r="I10471" s="5">
        <f>MIN(H10471,FARMER_HRS)</f>
        <v>720</v>
      </c>
      <c r="J10471" s="5">
        <f>MAX(0,H10471-FARMER_HRS)</f>
        <v>7081.3446088921255</v>
      </c>
      <c r="K10471" s="2">
        <f>I10471*FARMER_RATE+J10471*TEMP_WORKER_RATE</f>
        <v>147940.01057104382</v>
      </c>
      <c r="L10471" s="2">
        <f>A10471*PRICE_TOM+B10471*PRICE_CAR+C10471*PRICE_MES</f>
        <v>196894</v>
      </c>
      <c r="M10471" s="2">
        <f>A10471*FERT_BED_TOM+B10471*FERT_BED_CAR+C10471*FERT_BED_MES</f>
        <v>32120</v>
      </c>
      <c r="N10471" s="6">
        <f>IF(AND(D10471&lt;=TOTAL_BEDS,J10471&lt;=TEMP_WORKER_MAX*TEMP_WORKER_HRS),1,0)</f>
        <v>0</v>
      </c>
      <c r="O10471" s="2">
        <f>L10471-M10471-K10471-FIXED_COSTS</f>
        <v>-3166.010571043822</v>
      </c>
      <c r="P10471" s="2">
        <f>IF(N10471=1,O10471,"")</f>
      </c>
    </row>
    <row r="10472">
      <c r="A10472" s="6">
        <v>16</v>
      </c>
      <c r="B10472" s="6">
        <v>1</v>
      </c>
      <c r="C10472" s="6">
        <v>21</v>
      </c>
      <c r="D10472" s="6">
        <f>A10472+B10472+C10472</f>
        <v>38</v>
      </c>
      <c r="E10472" s="5">
        <f>IF(A10472=0,0,A10472*LABOR_HRS_WK_TOM*SEASON_WEEKS*(1+DIM_PCT_TOM)^A10472)</f>
        <v>6616.7611003544</v>
      </c>
      <c r="F10472" s="5">
        <f>IF(B10472=0,0,B10472*LABOR_HRS_WK_CAR*SEASON_WEEKS*(1+DIM_PCT_CAR)^B10472)</f>
        <v>30.749999999999996</v>
      </c>
      <c r="G10472" s="5">
        <f>IF(C10472=0,0,C10472*LABOR_HRS_WK_MES*SEASON_WEEKS*(1+DIM_PCT_MES)^C10472)</f>
        <v>1226.6692487641699</v>
      </c>
      <c r="H10472" s="5">
        <f>E10472+F10472+G10472</f>
        <v>7874.1803491185692</v>
      </c>
      <c r="I10472" s="5">
        <f>MIN(H10472,FARMER_HRS)</f>
        <v>720</v>
      </c>
      <c r="J10472" s="5">
        <f>MAX(0,H10472-FARMER_HRS)</f>
        <v>7154.1803491185692</v>
      </c>
      <c r="K10472" s="2">
        <f>I10472*FARMER_RATE+J10472*TEMP_WORKER_RATE</f>
        <v>149204.51994997516</v>
      </c>
      <c r="L10472" s="2">
        <f>A10472*PRICE_TOM+B10472*PRICE_CAR+C10472*PRICE_MES</f>
        <v>199594</v>
      </c>
      <c r="M10472" s="2">
        <f>A10472*FERT_BED_TOM+B10472*FERT_BED_CAR+C10472*FERT_BED_MES</f>
        <v>33000</v>
      </c>
      <c r="N10472" s="6">
        <f>IF(AND(D10472&lt;=TOTAL_BEDS,J10472&lt;=TEMP_WORKER_MAX*TEMP_WORKER_HRS),1,0)</f>
        <v>0</v>
      </c>
      <c r="O10472" s="2">
        <f>L10472-M10472-K10472-FIXED_COSTS</f>
        <v>-2610.5199499751616</v>
      </c>
      <c r="P10472" s="2">
        <f>IF(N10472=1,O10472,"")</f>
      </c>
    </row>
    <row r="10473">
      <c r="A10473" s="6">
        <v>16</v>
      </c>
      <c r="B10473" s="6">
        <v>1</v>
      </c>
      <c r="C10473" s="6">
        <v>22</v>
      </c>
      <c r="D10473" s="6">
        <f>A10473+B10473+C10473</f>
        <v>39</v>
      </c>
      <c r="E10473" s="5">
        <f>IF(A10473=0,0,A10473*LABOR_HRS_WK_TOM*SEASON_WEEKS*(1+DIM_PCT_TOM)^A10473)</f>
        <v>6616.7611003544</v>
      </c>
      <c r="F10473" s="5">
        <f>IF(B10473=0,0,B10473*LABOR_HRS_WK_CAR*SEASON_WEEKS*(1+DIM_PCT_CAR)^B10473)</f>
        <v>30.749999999999996</v>
      </c>
      <c r="G10473" s="5">
        <f>IF(C10473=0,0,C10473*LABOR_HRS_WK_MES*SEASON_WEEKS*(1+DIM_PCT_MES)^C10473)</f>
        <v>1301.1455960105659</v>
      </c>
      <c r="H10473" s="5">
        <f>E10473+F10473+G10473</f>
        <v>7948.6566963649657</v>
      </c>
      <c r="I10473" s="5">
        <f>MIN(H10473,FARMER_HRS)</f>
        <v>720</v>
      </c>
      <c r="J10473" s="5">
        <f>MAX(0,H10473-FARMER_HRS)</f>
        <v>7228.6566963649657</v>
      </c>
      <c r="K10473" s="2">
        <f>I10473*FARMER_RATE+J10473*TEMP_WORKER_RATE</f>
        <v>150497.51208966953</v>
      </c>
      <c r="L10473" s="2">
        <f>A10473*PRICE_TOM+B10473*PRICE_CAR+C10473*PRICE_MES</f>
        <v>202294</v>
      </c>
      <c r="M10473" s="2">
        <f>A10473*FERT_BED_TOM+B10473*FERT_BED_CAR+C10473*FERT_BED_MES</f>
        <v>33880</v>
      </c>
      <c r="N10473" s="6">
        <f>IF(AND(D10473&lt;=TOTAL_BEDS,J10473&lt;=TEMP_WORKER_MAX*TEMP_WORKER_HRS),1,0)</f>
        <v>0</v>
      </c>
      <c r="O10473" s="2">
        <f>L10473-M10473-K10473-FIXED_COSTS</f>
        <v>-2083.51208966953</v>
      </c>
      <c r="P10473" s="2">
        <f>IF(N10473=1,O10473,"")</f>
      </c>
    </row>
    <row r="10474">
      <c r="A10474" s="6">
        <v>16</v>
      </c>
      <c r="B10474" s="6">
        <v>1</v>
      </c>
      <c r="C10474" s="6">
        <v>23</v>
      </c>
      <c r="D10474" s="6">
        <f>A10474+B10474+C10474</f>
        <v>40</v>
      </c>
      <c r="E10474" s="5">
        <f>IF(A10474=0,0,A10474*LABOR_HRS_WK_TOM*SEASON_WEEKS*(1+DIM_PCT_TOM)^A10474)</f>
        <v>6616.7611003544</v>
      </c>
      <c r="F10474" s="5">
        <f>IF(B10474=0,0,B10474*LABOR_HRS_WK_CAR*SEASON_WEEKS*(1+DIM_PCT_CAR)^B10474)</f>
        <v>30.749999999999996</v>
      </c>
      <c r="G10474" s="5">
        <f>IF(C10474=0,0,C10474*LABOR_HRS_WK_MES*SEASON_WEEKS*(1+DIM_PCT_MES)^C10474)</f>
        <v>1377.2921848680023</v>
      </c>
      <c r="H10474" s="5">
        <f>E10474+F10474+G10474</f>
        <v>8024.8032852224023</v>
      </c>
      <c r="I10474" s="5">
        <f>MIN(H10474,FARMER_HRS)</f>
        <v>720</v>
      </c>
      <c r="J10474" s="5">
        <f>MAX(0,H10474-FARMER_HRS)</f>
        <v>7304.8032852224023</v>
      </c>
      <c r="K10474" s="2">
        <f>I10474*FARMER_RATE+J10474*TEMP_WORKER_RATE</f>
        <v>151819.50147955559</v>
      </c>
      <c r="L10474" s="2">
        <f>A10474*PRICE_TOM+B10474*PRICE_CAR+C10474*PRICE_MES</f>
        <v>204994</v>
      </c>
      <c r="M10474" s="2">
        <f>A10474*FERT_BED_TOM+B10474*FERT_BED_CAR+C10474*FERT_BED_MES</f>
        <v>34760</v>
      </c>
      <c r="N10474" s="6">
        <f>IF(AND(D10474&lt;=TOTAL_BEDS,J10474&lt;=TEMP_WORKER_MAX*TEMP_WORKER_HRS),1,0)</f>
        <v>0</v>
      </c>
      <c r="O10474" s="2">
        <f>L10474-M10474-K10474-FIXED_COSTS</f>
        <v>-1585.5014795555908</v>
      </c>
      <c r="P10474" s="2">
        <f>IF(N10474=1,O10474,"")</f>
      </c>
    </row>
    <row r="10475">
      <c r="A10475" s="6">
        <v>16</v>
      </c>
      <c r="B10475" s="6">
        <v>1</v>
      </c>
      <c r="C10475" s="6">
        <v>24</v>
      </c>
      <c r="D10475" s="6">
        <f>A10475+B10475+C10475</f>
        <v>41</v>
      </c>
      <c r="E10475" s="5">
        <f>IF(A10475=0,0,A10475*LABOR_HRS_WK_TOM*SEASON_WEEKS*(1+DIM_PCT_TOM)^A10475)</f>
        <v>6616.7611003544</v>
      </c>
      <c r="F10475" s="5">
        <f>IF(B10475=0,0,B10475*LABOR_HRS_WK_CAR*SEASON_WEEKS*(1+DIM_PCT_CAR)^B10475)</f>
        <v>30.749999999999996</v>
      </c>
      <c r="G10475" s="5">
        <f>IF(C10475=0,0,C10475*LABOR_HRS_WK_MES*SEASON_WEEKS*(1+DIM_PCT_MES)^C10475)</f>
        <v>1455.139134447498</v>
      </c>
      <c r="H10475" s="5">
        <f>E10475+F10475+G10475</f>
        <v>8102.6502348018976</v>
      </c>
      <c r="I10475" s="5">
        <f>MIN(H10475,FARMER_HRS)</f>
        <v>720</v>
      </c>
      <c r="J10475" s="5">
        <f>MAX(0,H10475-FARMER_HRS)</f>
        <v>7382.6502348018976</v>
      </c>
      <c r="K10475" s="2">
        <f>I10475*FARMER_RATE+J10475*TEMP_WORKER_RATE</f>
        <v>153171.01102086628</v>
      </c>
      <c r="L10475" s="2">
        <f>A10475*PRICE_TOM+B10475*PRICE_CAR+C10475*PRICE_MES</f>
        <v>207694</v>
      </c>
      <c r="M10475" s="2">
        <f>A10475*FERT_BED_TOM+B10475*FERT_BED_CAR+C10475*FERT_BED_MES</f>
        <v>35640</v>
      </c>
      <c r="N10475" s="6">
        <f>IF(AND(D10475&lt;=TOTAL_BEDS,J10475&lt;=TEMP_WORKER_MAX*TEMP_WORKER_HRS),1,0)</f>
        <v>0</v>
      </c>
      <c r="O10475" s="2">
        <f>L10475-M10475-K10475-FIXED_COSTS</f>
        <v>-1117.0110208662809</v>
      </c>
      <c r="P10475" s="2">
        <f>IF(N10475=1,O10475,"")</f>
      </c>
    </row>
    <row r="10476">
      <c r="A10476" s="6">
        <v>16</v>
      </c>
      <c r="B10476" s="6">
        <v>1</v>
      </c>
      <c r="C10476" s="6">
        <v>25</v>
      </c>
      <c r="D10476" s="6">
        <f>A10476+B10476+C10476</f>
        <v>42</v>
      </c>
      <c r="E10476" s="5">
        <f>IF(A10476=0,0,A10476*LABOR_HRS_WK_TOM*SEASON_WEEKS*(1+DIM_PCT_TOM)^A10476)</f>
        <v>6616.7611003544</v>
      </c>
      <c r="F10476" s="5">
        <f>IF(B10476=0,0,B10476*LABOR_HRS_WK_CAR*SEASON_WEEKS*(1+DIM_PCT_CAR)^B10476)</f>
        <v>30.749999999999996</v>
      </c>
      <c r="G10476" s="5">
        <f>IF(C10476=0,0,C10476*LABOR_HRS_WK_MES*SEASON_WEEKS*(1+DIM_PCT_MES)^C10476)</f>
        <v>1534.7170558625955</v>
      </c>
      <c r="H10476" s="5">
        <f>E10476+F10476+G10476</f>
        <v>8182.2281562169956</v>
      </c>
      <c r="I10476" s="5">
        <f>MIN(H10476,FARMER_HRS)</f>
        <v>720</v>
      </c>
      <c r="J10476" s="5">
        <f>MAX(0,H10476-FARMER_HRS)</f>
        <v>7462.2281562169956</v>
      </c>
      <c r="K10476" s="2">
        <f>I10476*FARMER_RATE+J10476*TEMP_WORKER_RATE</f>
        <v>154552.57215654507</v>
      </c>
      <c r="L10476" s="2">
        <f>A10476*PRICE_TOM+B10476*PRICE_CAR+C10476*PRICE_MES</f>
        <v>210394</v>
      </c>
      <c r="M10476" s="2">
        <f>A10476*FERT_BED_TOM+B10476*FERT_BED_CAR+C10476*FERT_BED_MES</f>
        <v>36520</v>
      </c>
      <c r="N10476" s="6">
        <f>IF(AND(D10476&lt;=TOTAL_BEDS,J10476&lt;=TEMP_WORKER_MAX*TEMP_WORKER_HRS),1,0)</f>
        <v>0</v>
      </c>
      <c r="O10476" s="2">
        <f>L10476-M10476-K10476-FIXED_COSTS</f>
        <v>-678.57215654506581</v>
      </c>
      <c r="P10476" s="2">
        <f>IF(N10476=1,O10476,"")</f>
      </c>
    </row>
    <row r="10477">
      <c r="A10477" s="6">
        <v>16</v>
      </c>
      <c r="B10477" s="6">
        <v>1</v>
      </c>
      <c r="C10477" s="6">
        <v>26</v>
      </c>
      <c r="D10477" s="6">
        <f>A10477+B10477+C10477</f>
        <v>43</v>
      </c>
      <c r="E10477" s="5">
        <f>IF(A10477=0,0,A10477*LABOR_HRS_WK_TOM*SEASON_WEEKS*(1+DIM_PCT_TOM)^A10477)</f>
        <v>6616.7611003544</v>
      </c>
      <c r="F10477" s="5">
        <f>IF(B10477=0,0,B10477*LABOR_HRS_WK_CAR*SEASON_WEEKS*(1+DIM_PCT_CAR)^B10477)</f>
        <v>30.749999999999996</v>
      </c>
      <c r="G10477" s="5">
        <f>IF(C10477=0,0,C10477*LABOR_HRS_WK_MES*SEASON_WEEKS*(1+DIM_PCT_MES)^C10477)</f>
        <v>1616.0570598233128</v>
      </c>
      <c r="H10477" s="5">
        <f>E10477+F10477+G10477</f>
        <v>8263.5681601777123</v>
      </c>
      <c r="I10477" s="5">
        <f>MIN(H10477,FARMER_HRS)</f>
        <v>720</v>
      </c>
      <c r="J10477" s="5">
        <f>MAX(0,H10477-FARMER_HRS)</f>
        <v>7543.5681601777123</v>
      </c>
      <c r="K10477" s="2">
        <f>I10477*FARMER_RATE+J10477*TEMP_WORKER_RATE</f>
        <v>155964.72500308527</v>
      </c>
      <c r="L10477" s="2">
        <f>A10477*PRICE_TOM+B10477*PRICE_CAR+C10477*PRICE_MES</f>
        <v>213094</v>
      </c>
      <c r="M10477" s="2">
        <f>A10477*FERT_BED_TOM+B10477*FERT_BED_CAR+C10477*FERT_BED_MES</f>
        <v>37400</v>
      </c>
      <c r="N10477" s="6">
        <f>IF(AND(D10477&lt;=TOTAL_BEDS,J10477&lt;=TEMP_WORKER_MAX*TEMP_WORKER_HRS),1,0)</f>
        <v>0</v>
      </c>
      <c r="O10477" s="2">
        <f>L10477-M10477-K10477-FIXED_COSTS</f>
        <v>-270.72500308527378</v>
      </c>
      <c r="P10477" s="2">
        <f>IF(N10477=1,O10477,"")</f>
      </c>
    </row>
    <row r="10478">
      <c r="A10478" s="6">
        <v>16</v>
      </c>
      <c r="B10478" s="6">
        <v>1</v>
      </c>
      <c r="C10478" s="6">
        <v>27</v>
      </c>
      <c r="D10478" s="6">
        <f>A10478+B10478+C10478</f>
        <v>44</v>
      </c>
      <c r="E10478" s="5">
        <f>IF(A10478=0,0,A10478*LABOR_HRS_WK_TOM*SEASON_WEEKS*(1+DIM_PCT_TOM)^A10478)</f>
        <v>6616.7611003544</v>
      </c>
      <c r="F10478" s="5">
        <f>IF(B10478=0,0,B10478*LABOR_HRS_WK_CAR*SEASON_WEEKS*(1+DIM_PCT_CAR)^B10478)</f>
        <v>30.749999999999996</v>
      </c>
      <c r="G10478" s="5">
        <f>IF(C10478=0,0,C10478*LABOR_HRS_WK_MES*SEASON_WEEKS*(1+DIM_PCT_MES)^C10478)</f>
        <v>1699.19076434307</v>
      </c>
      <c r="H10478" s="5">
        <f>E10478+F10478+G10478</f>
        <v>8346.70186469747</v>
      </c>
      <c r="I10478" s="5">
        <f>MIN(H10478,FARMER_HRS)</f>
        <v>720</v>
      </c>
      <c r="J10478" s="5">
        <f>MAX(0,H10478-FARMER_HRS)</f>
        <v>7626.70186469747</v>
      </c>
      <c r="K10478" s="2">
        <f>I10478*FARMER_RATE+J10478*TEMP_WORKER_RATE</f>
        <v>157408.01848433109</v>
      </c>
      <c r="L10478" s="2">
        <f>A10478*PRICE_TOM+B10478*PRICE_CAR+C10478*PRICE_MES</f>
        <v>215794</v>
      </c>
      <c r="M10478" s="2">
        <f>A10478*FERT_BED_TOM+B10478*FERT_BED_CAR+C10478*FERT_BED_MES</f>
        <v>38280</v>
      </c>
      <c r="N10478" s="6">
        <f>IF(AND(D10478&lt;=TOTAL_BEDS,J10478&lt;=TEMP_WORKER_MAX*TEMP_WORKER_HRS),1,0)</f>
        <v>0</v>
      </c>
      <c r="O10478" s="2">
        <f>L10478-M10478-K10478-FIXED_COSTS</f>
        <v>105.98151566891465</v>
      </c>
      <c r="P10478" s="2">
        <f>IF(N10478=1,O10478,"")</f>
      </c>
    </row>
    <row r="10479">
      <c r="A10479" s="6">
        <v>16</v>
      </c>
      <c r="B10479" s="6">
        <v>1</v>
      </c>
      <c r="C10479" s="6">
        <v>28</v>
      </c>
      <c r="D10479" s="6">
        <f>A10479+B10479+C10479</f>
        <v>45</v>
      </c>
      <c r="E10479" s="5">
        <f>IF(A10479=0,0,A10479*LABOR_HRS_WK_TOM*SEASON_WEEKS*(1+DIM_PCT_TOM)^A10479)</f>
        <v>6616.7611003544</v>
      </c>
      <c r="F10479" s="5">
        <f>IF(B10479=0,0,B10479*LABOR_HRS_WK_CAR*SEASON_WEEKS*(1+DIM_PCT_CAR)^B10479)</f>
        <v>30.749999999999996</v>
      </c>
      <c r="G10479" s="5">
        <f>IF(C10479=0,0,C10479*LABOR_HRS_WK_MES*SEASON_WEEKS*(1+DIM_PCT_MES)^C10479)</f>
        <v>1784.1503025602233</v>
      </c>
      <c r="H10479" s="5">
        <f>E10479+F10479+G10479</f>
        <v>8431.6614029146222</v>
      </c>
      <c r="I10479" s="5">
        <f>MIN(H10479,FARMER_HRS)</f>
        <v>720</v>
      </c>
      <c r="J10479" s="5">
        <f>MAX(0,H10479-FARMER_HRS)</f>
        <v>7711.6614029146222</v>
      </c>
      <c r="K10479" s="2">
        <f>I10479*FARMER_RATE+J10479*TEMP_WORKER_RATE</f>
        <v>158883.01046726774</v>
      </c>
      <c r="L10479" s="2">
        <f>A10479*PRICE_TOM+B10479*PRICE_CAR+C10479*PRICE_MES</f>
        <v>218494</v>
      </c>
      <c r="M10479" s="2">
        <f>A10479*FERT_BED_TOM+B10479*FERT_BED_CAR+C10479*FERT_BED_MES</f>
        <v>39160</v>
      </c>
      <c r="N10479" s="6">
        <f>IF(AND(D10479&lt;=TOTAL_BEDS,J10479&lt;=TEMP_WORKER_MAX*TEMP_WORKER_HRS),1,0)</f>
        <v>0</v>
      </c>
      <c r="O10479" s="2">
        <f>L10479-M10479-K10479-FIXED_COSTS</f>
        <v>450.98953273225925</v>
      </c>
      <c r="P10479" s="2">
        <f>IF(N10479=1,O10479,"")</f>
      </c>
    </row>
    <row r="10480">
      <c r="A10480" s="6">
        <v>16</v>
      </c>
      <c r="B10480" s="6">
        <v>1</v>
      </c>
      <c r="C10480" s="6">
        <v>29</v>
      </c>
      <c r="D10480" s="6">
        <f>A10480+B10480+C10480</f>
        <v>46</v>
      </c>
      <c r="E10480" s="5">
        <f>IF(A10480=0,0,A10480*LABOR_HRS_WK_TOM*SEASON_WEEKS*(1+DIM_PCT_TOM)^A10480)</f>
        <v>6616.7611003544</v>
      </c>
      <c r="F10480" s="5">
        <f>IF(B10480=0,0,B10480*LABOR_HRS_WK_CAR*SEASON_WEEKS*(1+DIM_PCT_CAR)^B10480)</f>
        <v>30.749999999999996</v>
      </c>
      <c r="G10480" s="5">
        <f>IF(C10480=0,0,C10480*LABOR_HRS_WK_MES*SEASON_WEEKS*(1+DIM_PCT_MES)^C10480)</f>
        <v>1870.9683306758766</v>
      </c>
      <c r="H10480" s="5">
        <f>E10480+F10480+G10480</f>
        <v>8518.4794310302768</v>
      </c>
      <c r="I10480" s="5">
        <f>MIN(H10480,FARMER_HRS)</f>
        <v>720</v>
      </c>
      <c r="J10480" s="5">
        <f>MAX(0,H10480-FARMER_HRS)</f>
        <v>7798.4794310302768</v>
      </c>
      <c r="K10480" s="2">
        <f>I10480*FARMER_RATE+J10480*TEMP_WORKER_RATE</f>
        <v>160390.2678998312</v>
      </c>
      <c r="L10480" s="2">
        <f>A10480*PRICE_TOM+B10480*PRICE_CAR+C10480*PRICE_MES</f>
        <v>221194</v>
      </c>
      <c r="M10480" s="2">
        <f>A10480*FERT_BED_TOM+B10480*FERT_BED_CAR+C10480*FERT_BED_MES</f>
        <v>40040</v>
      </c>
      <c r="N10480" s="6">
        <f>IF(AND(D10480&lt;=TOTAL_BEDS,J10480&lt;=TEMP_WORKER_MAX*TEMP_WORKER_HRS),1,0)</f>
        <v>0</v>
      </c>
      <c r="O10480" s="2">
        <f>L10480-M10480-K10480-FIXED_COSTS</f>
        <v>763.732100168796</v>
      </c>
      <c r="P10480" s="2">
        <f>IF(N10480=1,O10480,"")</f>
      </c>
    </row>
    <row r="10481">
      <c r="A10481" s="6">
        <v>16</v>
      </c>
      <c r="B10481" s="6">
        <v>1</v>
      </c>
      <c r="C10481" s="6">
        <v>30</v>
      </c>
      <c r="D10481" s="6">
        <f>A10481+B10481+C10481</f>
        <v>47</v>
      </c>
      <c r="E10481" s="5">
        <f>IF(A10481=0,0,A10481*LABOR_HRS_WK_TOM*SEASON_WEEKS*(1+DIM_PCT_TOM)^A10481)</f>
        <v>6616.7611003544</v>
      </c>
      <c r="F10481" s="5">
        <f>IF(B10481=0,0,B10481*LABOR_HRS_WK_CAR*SEASON_WEEKS*(1+DIM_PCT_CAR)^B10481)</f>
        <v>30.749999999999996</v>
      </c>
      <c r="G10481" s="5">
        <f>IF(C10481=0,0,C10481*LABOR_HRS_WK_MES*SEASON_WEEKS*(1+DIM_PCT_MES)^C10481)</f>
        <v>1959.6780360096466</v>
      </c>
      <c r="H10481" s="5">
        <f>E10481+F10481+G10481</f>
        <v>8607.1891363640461</v>
      </c>
      <c r="I10481" s="5">
        <f>MIN(H10481,FARMER_HRS)</f>
        <v>720</v>
      </c>
      <c r="J10481" s="5">
        <f>MAX(0,H10481-FARMER_HRS)</f>
        <v>7887.1891363640461</v>
      </c>
      <c r="K10481" s="2">
        <f>I10481*FARMER_RATE+J10481*TEMP_WORKER_RATE</f>
        <v>161930.3669507647</v>
      </c>
      <c r="L10481" s="2">
        <f>A10481*PRICE_TOM+B10481*PRICE_CAR+C10481*PRICE_MES</f>
        <v>223894</v>
      </c>
      <c r="M10481" s="2">
        <f>A10481*FERT_BED_TOM+B10481*FERT_BED_CAR+C10481*FERT_BED_MES</f>
        <v>40920</v>
      </c>
      <c r="N10481" s="6">
        <f>IF(AND(D10481&lt;=TOTAL_BEDS,J10481&lt;=TEMP_WORKER_MAX*TEMP_WORKER_HRS),1,0)</f>
        <v>0</v>
      </c>
      <c r="O10481" s="2">
        <f>L10481-M10481-K10481-FIXED_COSTS</f>
        <v>1043.6330492353009</v>
      </c>
      <c r="P10481" s="2">
        <f>IF(N10481=1,O10481,"")</f>
      </c>
    </row>
    <row r="10482">
      <c r="A10482" s="6">
        <v>16</v>
      </c>
      <c r="B10482" s="6">
        <v>2</v>
      </c>
      <c r="C10482" s="6">
        <v>0</v>
      </c>
      <c r="D10482" s="6">
        <f>A10482+B10482+C10482</f>
        <v>18</v>
      </c>
      <c r="E10482" s="5">
        <f>IF(A10482=0,0,A10482*LABOR_HRS_WK_TOM*SEASON_WEEKS*(1+DIM_PCT_TOM)^A10482)</f>
        <v>6616.7611003544</v>
      </c>
      <c r="F10482" s="5">
        <f>IF(B10482=0,0,B10482*LABOR_HRS_WK_CAR*SEASON_WEEKS*(1+DIM_PCT_CAR)^B10482)</f>
        <v>63.037499999999994</v>
      </c>
      <c r="G10482" s="5">
        <f>IF(C10482=0,0,C10482*LABOR_HRS_WK_MES*SEASON_WEEKS*(1+DIM_PCT_MES)^C10482)</f>
        <v>0</v>
      </c>
      <c r="H10482" s="5">
        <f>E10482+F10482+G10482</f>
        <v>6679.7986003544</v>
      </c>
      <c r="I10482" s="5">
        <f>MIN(H10482,FARMER_HRS)</f>
        <v>720</v>
      </c>
      <c r="J10482" s="5">
        <f>MAX(0,H10482-FARMER_HRS)</f>
        <v>5959.7986003544</v>
      </c>
      <c r="K10482" s="2">
        <f>I10482*FARMER_RATE+J10482*TEMP_WORKER_RATE</f>
        <v>128468.72570059722</v>
      </c>
      <c r="L10482" s="2">
        <f>A10482*PRICE_TOM+B10482*PRICE_CAR+C10482*PRICE_MES</f>
        <v>144988</v>
      </c>
      <c r="M10482" s="2">
        <f>A10482*FERT_BED_TOM+B10482*FERT_BED_CAR+C10482*FERT_BED_MES</f>
        <v>14960</v>
      </c>
      <c r="N10482" s="6">
        <f>IF(AND(D10482&lt;=TOTAL_BEDS,J10482&lt;=TEMP_WORKER_MAX*TEMP_WORKER_HRS),1,0)</f>
        <v>0</v>
      </c>
      <c r="O10482" s="2">
        <f>L10482-M10482-K10482-FIXED_COSTS</f>
        <v>-18440.725700597221</v>
      </c>
      <c r="P10482" s="2">
        <f>IF(N10482=1,O10482,"")</f>
      </c>
    </row>
    <row r="10483">
      <c r="A10483" s="6">
        <v>16</v>
      </c>
      <c r="B10483" s="6">
        <v>2</v>
      </c>
      <c r="C10483" s="6">
        <v>1</v>
      </c>
      <c r="D10483" s="6">
        <f>A10483+B10483+C10483</f>
        <v>19</v>
      </c>
      <c r="E10483" s="5">
        <f>IF(A10483=0,0,A10483*LABOR_HRS_WK_TOM*SEASON_WEEKS*(1+DIM_PCT_TOM)^A10483)</f>
        <v>6616.7611003544</v>
      </c>
      <c r="F10483" s="5">
        <f>IF(B10483=0,0,B10483*LABOR_HRS_WK_CAR*SEASON_WEEKS*(1+DIM_PCT_CAR)^B10483)</f>
        <v>63.037499999999994</v>
      </c>
      <c r="G10483" s="5">
        <f>IF(C10483=0,0,C10483*LABOR_HRS_WK_MES*SEASON_WEEKS*(1+DIM_PCT_MES)^C10483)</f>
        <v>45.5625</v>
      </c>
      <c r="H10483" s="5">
        <f>E10483+F10483+G10483</f>
        <v>6725.3611003544</v>
      </c>
      <c r="I10483" s="5">
        <f>MIN(H10483,FARMER_HRS)</f>
        <v>720</v>
      </c>
      <c r="J10483" s="5">
        <f>MAX(0,H10483-FARMER_HRS)</f>
        <v>6005.3611003544</v>
      </c>
      <c r="K10483" s="2">
        <f>I10483*FARMER_RATE+J10483*TEMP_WORKER_RATE</f>
        <v>129259.74132559722</v>
      </c>
      <c r="L10483" s="2">
        <f>A10483*PRICE_TOM+B10483*PRICE_CAR+C10483*PRICE_MES</f>
        <v>147688</v>
      </c>
      <c r="M10483" s="2">
        <f>A10483*FERT_BED_TOM+B10483*FERT_BED_CAR+C10483*FERT_BED_MES</f>
        <v>15840</v>
      </c>
      <c r="N10483" s="6">
        <f>IF(AND(D10483&lt;=TOTAL_BEDS,J10483&lt;=TEMP_WORKER_MAX*TEMP_WORKER_HRS),1,0)</f>
        <v>0</v>
      </c>
      <c r="O10483" s="2">
        <f>L10483-M10483-K10483-FIXED_COSTS</f>
        <v>-17411.741325597221</v>
      </c>
      <c r="P10483" s="2">
        <f>IF(N10483=1,O10483,"")</f>
      </c>
    </row>
    <row r="10484">
      <c r="A10484" s="6">
        <v>16</v>
      </c>
      <c r="B10484" s="6">
        <v>2</v>
      </c>
      <c r="C10484" s="6">
        <v>2</v>
      </c>
      <c r="D10484" s="6">
        <f>A10484+B10484+C10484</f>
        <v>20</v>
      </c>
      <c r="E10484" s="5">
        <f>IF(A10484=0,0,A10484*LABOR_HRS_WK_TOM*SEASON_WEEKS*(1+DIM_PCT_TOM)^A10484)</f>
        <v>6616.7611003544</v>
      </c>
      <c r="F10484" s="5">
        <f>IF(B10484=0,0,B10484*LABOR_HRS_WK_CAR*SEASON_WEEKS*(1+DIM_PCT_CAR)^B10484)</f>
        <v>63.037499999999994</v>
      </c>
      <c r="G10484" s="5">
        <f>IF(C10484=0,0,C10484*LABOR_HRS_WK_MES*SEASON_WEEKS*(1+DIM_PCT_MES)^C10484)</f>
        <v>92.2640625</v>
      </c>
      <c r="H10484" s="5">
        <f>E10484+F10484+G10484</f>
        <v>6772.0626628544005</v>
      </c>
      <c r="I10484" s="5">
        <f>MIN(H10484,FARMER_HRS)</f>
        <v>720</v>
      </c>
      <c r="J10484" s="5">
        <f>MAX(0,H10484-FARMER_HRS)</f>
        <v>6052.0626628544005</v>
      </c>
      <c r="K10484" s="2">
        <f>I10484*FARMER_RATE+J10484*TEMP_WORKER_RATE</f>
        <v>130070.53234122224</v>
      </c>
      <c r="L10484" s="2">
        <f>A10484*PRICE_TOM+B10484*PRICE_CAR+C10484*PRICE_MES</f>
        <v>150388</v>
      </c>
      <c r="M10484" s="2">
        <f>A10484*FERT_BED_TOM+B10484*FERT_BED_CAR+C10484*FERT_BED_MES</f>
        <v>16720</v>
      </c>
      <c r="N10484" s="6">
        <f>IF(AND(D10484&lt;=TOTAL_BEDS,J10484&lt;=TEMP_WORKER_MAX*TEMP_WORKER_HRS),1,0)</f>
        <v>0</v>
      </c>
      <c r="O10484" s="2">
        <f>L10484-M10484-K10484-FIXED_COSTS</f>
        <v>-16402.532341222235</v>
      </c>
      <c r="P10484" s="2">
        <f>IF(N10484=1,O10484,"")</f>
      </c>
    </row>
    <row r="10485">
      <c r="A10485" s="6">
        <v>16</v>
      </c>
      <c r="B10485" s="6">
        <v>2</v>
      </c>
      <c r="C10485" s="6">
        <v>3</v>
      </c>
      <c r="D10485" s="6">
        <f>A10485+B10485+C10485</f>
        <v>21</v>
      </c>
      <c r="E10485" s="5">
        <f>IF(A10485=0,0,A10485*LABOR_HRS_WK_TOM*SEASON_WEEKS*(1+DIM_PCT_TOM)^A10485)</f>
        <v>6616.7611003544</v>
      </c>
      <c r="F10485" s="5">
        <f>IF(B10485=0,0,B10485*LABOR_HRS_WK_CAR*SEASON_WEEKS*(1+DIM_PCT_CAR)^B10485)</f>
        <v>63.037499999999994</v>
      </c>
      <c r="G10485" s="5">
        <f>IF(C10485=0,0,C10485*LABOR_HRS_WK_MES*SEASON_WEEKS*(1+DIM_PCT_MES)^C10485)</f>
        <v>140.12604492187498</v>
      </c>
      <c r="H10485" s="5">
        <f>E10485+F10485+G10485</f>
        <v>6819.9246452762754</v>
      </c>
      <c r="I10485" s="5">
        <f>MIN(H10485,FARMER_HRS)</f>
        <v>720</v>
      </c>
      <c r="J10485" s="5">
        <f>MAX(0,H10485-FARMER_HRS)</f>
        <v>6099.9246452762754</v>
      </c>
      <c r="K10485" s="2">
        <f>I10485*FARMER_RATE+J10485*TEMP_WORKER_RATE</f>
        <v>130901.46953604644</v>
      </c>
      <c r="L10485" s="2">
        <f>A10485*PRICE_TOM+B10485*PRICE_CAR+C10485*PRICE_MES</f>
        <v>153088</v>
      </c>
      <c r="M10485" s="2">
        <f>A10485*FERT_BED_TOM+B10485*FERT_BED_CAR+C10485*FERT_BED_MES</f>
        <v>17600</v>
      </c>
      <c r="N10485" s="6">
        <f>IF(AND(D10485&lt;=TOTAL_BEDS,J10485&lt;=TEMP_WORKER_MAX*TEMP_WORKER_HRS),1,0)</f>
        <v>0</v>
      </c>
      <c r="O10485" s="2">
        <f>L10485-M10485-K10485-FIXED_COSTS</f>
        <v>-15413.469536046439</v>
      </c>
      <c r="P10485" s="2">
        <f>IF(N10485=1,O10485,"")</f>
      </c>
    </row>
    <row r="10486">
      <c r="A10486" s="6">
        <v>16</v>
      </c>
      <c r="B10486" s="6">
        <v>2</v>
      </c>
      <c r="C10486" s="6">
        <v>4</v>
      </c>
      <c r="D10486" s="6">
        <f>A10486+B10486+C10486</f>
        <v>22</v>
      </c>
      <c r="E10486" s="5">
        <f>IF(A10486=0,0,A10486*LABOR_HRS_WK_TOM*SEASON_WEEKS*(1+DIM_PCT_TOM)^A10486)</f>
        <v>6616.7611003544</v>
      </c>
      <c r="F10486" s="5">
        <f>IF(B10486=0,0,B10486*LABOR_HRS_WK_CAR*SEASON_WEEKS*(1+DIM_PCT_CAR)^B10486)</f>
        <v>63.037499999999994</v>
      </c>
      <c r="G10486" s="5">
        <f>IF(C10486=0,0,C10486*LABOR_HRS_WK_MES*SEASON_WEEKS*(1+DIM_PCT_MES)^C10486)</f>
        <v>189.17016064453119</v>
      </c>
      <c r="H10486" s="5">
        <f>E10486+F10486+G10486</f>
        <v>6868.9687609989314</v>
      </c>
      <c r="I10486" s="5">
        <f>MIN(H10486,FARMER_HRS)</f>
        <v>720</v>
      </c>
      <c r="J10486" s="5">
        <f>MAX(0,H10486-FARMER_HRS)</f>
        <v>6148.9687609989314</v>
      </c>
      <c r="K10486" s="2">
        <f>I10486*FARMER_RATE+J10486*TEMP_WORKER_RATE</f>
        <v>131752.92987845367</v>
      </c>
      <c r="L10486" s="2">
        <f>A10486*PRICE_TOM+B10486*PRICE_CAR+C10486*PRICE_MES</f>
        <v>155788</v>
      </c>
      <c r="M10486" s="2">
        <f>A10486*FERT_BED_TOM+B10486*FERT_BED_CAR+C10486*FERT_BED_MES</f>
        <v>18480</v>
      </c>
      <c r="N10486" s="6">
        <f>IF(AND(D10486&lt;=TOTAL_BEDS,J10486&lt;=TEMP_WORKER_MAX*TEMP_WORKER_HRS),1,0)</f>
        <v>0</v>
      </c>
      <c r="O10486" s="2">
        <f>L10486-M10486-K10486-FIXED_COSTS</f>
        <v>-14444.929878453666</v>
      </c>
      <c r="P10486" s="2">
        <f>IF(N10486=1,O10486,"")</f>
      </c>
    </row>
    <row r="10487">
      <c r="A10487" s="6">
        <v>16</v>
      </c>
      <c r="B10487" s="6">
        <v>2</v>
      </c>
      <c r="C10487" s="6">
        <v>5</v>
      </c>
      <c r="D10487" s="6">
        <f>A10487+B10487+C10487</f>
        <v>23</v>
      </c>
      <c r="E10487" s="5">
        <f>IF(A10487=0,0,A10487*LABOR_HRS_WK_TOM*SEASON_WEEKS*(1+DIM_PCT_TOM)^A10487)</f>
        <v>6616.7611003544</v>
      </c>
      <c r="F10487" s="5">
        <f>IF(B10487=0,0,B10487*LABOR_HRS_WK_CAR*SEASON_WEEKS*(1+DIM_PCT_CAR)^B10487)</f>
        <v>63.037499999999994</v>
      </c>
      <c r="G10487" s="5">
        <f>IF(C10487=0,0,C10487*LABOR_HRS_WK_MES*SEASON_WEEKS*(1+DIM_PCT_MES)^C10487)</f>
        <v>239.41848456573481</v>
      </c>
      <c r="H10487" s="5">
        <f>E10487+F10487+G10487</f>
        <v>6919.2170849201348</v>
      </c>
      <c r="I10487" s="5">
        <f>MIN(H10487,FARMER_HRS)</f>
        <v>720</v>
      </c>
      <c r="J10487" s="5">
        <f>MAX(0,H10487-FARMER_HRS)</f>
        <v>6199.2170849201348</v>
      </c>
      <c r="K10487" s="2">
        <f>I10487*FARMER_RATE+J10487*TEMP_WORKER_RATE</f>
        <v>132625.29661319678</v>
      </c>
      <c r="L10487" s="2">
        <f>A10487*PRICE_TOM+B10487*PRICE_CAR+C10487*PRICE_MES</f>
        <v>158488</v>
      </c>
      <c r="M10487" s="2">
        <f>A10487*FERT_BED_TOM+B10487*FERT_BED_CAR+C10487*FERT_BED_MES</f>
        <v>19360</v>
      </c>
      <c r="N10487" s="6">
        <f>IF(AND(D10487&lt;=TOTAL_BEDS,J10487&lt;=TEMP_WORKER_MAX*TEMP_WORKER_HRS),1,0)</f>
        <v>0</v>
      </c>
      <c r="O10487" s="2">
        <f>L10487-M10487-K10487-FIXED_COSTS</f>
        <v>-13497.296613196784</v>
      </c>
      <c r="P10487" s="2">
        <f>IF(N10487=1,O10487,"")</f>
      </c>
    </row>
    <row r="10488">
      <c r="A10488" s="6">
        <v>16</v>
      </c>
      <c r="B10488" s="6">
        <v>2</v>
      </c>
      <c r="C10488" s="6">
        <v>6</v>
      </c>
      <c r="D10488" s="6">
        <f>A10488+B10488+C10488</f>
        <v>24</v>
      </c>
      <c r="E10488" s="5">
        <f>IF(A10488=0,0,A10488*LABOR_HRS_WK_TOM*SEASON_WEEKS*(1+DIM_PCT_TOM)^A10488)</f>
        <v>6616.7611003544</v>
      </c>
      <c r="F10488" s="5">
        <f>IF(B10488=0,0,B10488*LABOR_HRS_WK_CAR*SEASON_WEEKS*(1+DIM_PCT_CAR)^B10488)</f>
        <v>63.037499999999994</v>
      </c>
      <c r="G10488" s="5">
        <f>IF(C10488=0,0,C10488*LABOR_HRS_WK_MES*SEASON_WEEKS*(1+DIM_PCT_MES)^C10488)</f>
        <v>290.89345874736773</v>
      </c>
      <c r="H10488" s="5">
        <f>E10488+F10488+G10488</f>
        <v>6970.6920591017679</v>
      </c>
      <c r="I10488" s="5">
        <f>MIN(H10488,FARMER_HRS)</f>
        <v>720</v>
      </c>
      <c r="J10488" s="5">
        <f>MAX(0,H10488-FARMER_HRS)</f>
        <v>6250.6920591017679</v>
      </c>
      <c r="K10488" s="2">
        <f>I10488*FARMER_RATE+J10488*TEMP_WORKER_RATE</f>
        <v>133518.95935940568</v>
      </c>
      <c r="L10488" s="2">
        <f>A10488*PRICE_TOM+B10488*PRICE_CAR+C10488*PRICE_MES</f>
        <v>161188</v>
      </c>
      <c r="M10488" s="2">
        <f>A10488*FERT_BED_TOM+B10488*FERT_BED_CAR+C10488*FERT_BED_MES</f>
        <v>20240</v>
      </c>
      <c r="N10488" s="6">
        <f>IF(AND(D10488&lt;=TOTAL_BEDS,J10488&lt;=TEMP_WORKER_MAX*TEMP_WORKER_HRS),1,0)</f>
        <v>0</v>
      </c>
      <c r="O10488" s="2">
        <f>L10488-M10488-K10488-FIXED_COSTS</f>
        <v>-12570.959359405679</v>
      </c>
      <c r="P10488" s="2">
        <f>IF(N10488=1,O10488,"")</f>
      </c>
    </row>
    <row r="10489">
      <c r="A10489" s="6">
        <v>16</v>
      </c>
      <c r="B10489" s="6">
        <v>2</v>
      </c>
      <c r="C10489" s="6">
        <v>7</v>
      </c>
      <c r="D10489" s="6">
        <f>A10489+B10489+C10489</f>
        <v>25</v>
      </c>
      <c r="E10489" s="5">
        <f>IF(A10489=0,0,A10489*LABOR_HRS_WK_TOM*SEASON_WEEKS*(1+DIM_PCT_TOM)^A10489)</f>
        <v>6616.7611003544</v>
      </c>
      <c r="F10489" s="5">
        <f>IF(B10489=0,0,B10489*LABOR_HRS_WK_CAR*SEASON_WEEKS*(1+DIM_PCT_CAR)^B10489)</f>
        <v>63.037499999999994</v>
      </c>
      <c r="G10489" s="5">
        <f>IF(C10489=0,0,C10489*LABOR_HRS_WK_MES*SEASON_WEEKS*(1+DIM_PCT_MES)^C10489)</f>
        <v>343.61789814532818</v>
      </c>
      <c r="H10489" s="5">
        <f>E10489+F10489+G10489</f>
        <v>7023.4164984997287</v>
      </c>
      <c r="I10489" s="5">
        <f>MIN(H10489,FARMER_HRS)</f>
        <v>720</v>
      </c>
      <c r="J10489" s="5">
        <f>MAX(0,H10489-FARMER_HRS)</f>
        <v>6303.4164984997287</v>
      </c>
      <c r="K10489" s="2">
        <f>I10489*FARMER_RATE+J10489*TEMP_WORKER_RATE</f>
        <v>134434.31421006474</v>
      </c>
      <c r="L10489" s="2">
        <f>A10489*PRICE_TOM+B10489*PRICE_CAR+C10489*PRICE_MES</f>
        <v>163888</v>
      </c>
      <c r="M10489" s="2">
        <f>A10489*FERT_BED_TOM+B10489*FERT_BED_CAR+C10489*FERT_BED_MES</f>
        <v>21120</v>
      </c>
      <c r="N10489" s="6">
        <f>IF(AND(D10489&lt;=TOTAL_BEDS,J10489&lt;=TEMP_WORKER_MAX*TEMP_WORKER_HRS),1,0)</f>
        <v>0</v>
      </c>
      <c r="O10489" s="2">
        <f>L10489-M10489-K10489-FIXED_COSTS</f>
        <v>-11666.314210064738</v>
      </c>
      <c r="P10489" s="2">
        <f>IF(N10489=1,O10489,"")</f>
      </c>
    </row>
    <row r="10490">
      <c r="A10490" s="6">
        <v>16</v>
      </c>
      <c r="B10490" s="6">
        <v>2</v>
      </c>
      <c r="C10490" s="6">
        <v>8</v>
      </c>
      <c r="D10490" s="6">
        <f>A10490+B10490+C10490</f>
        <v>26</v>
      </c>
      <c r="E10490" s="5">
        <f>IF(A10490=0,0,A10490*LABOR_HRS_WK_TOM*SEASON_WEEKS*(1+DIM_PCT_TOM)^A10490)</f>
        <v>6616.7611003544</v>
      </c>
      <c r="F10490" s="5">
        <f>IF(B10490=0,0,B10490*LABOR_HRS_WK_CAR*SEASON_WEEKS*(1+DIM_PCT_CAR)^B10490)</f>
        <v>63.037499999999994</v>
      </c>
      <c r="G10490" s="5">
        <f>IF(C10490=0,0,C10490*LABOR_HRS_WK_MES*SEASON_WEEKS*(1+DIM_PCT_MES)^C10490)</f>
        <v>397.61499642530833</v>
      </c>
      <c r="H10490" s="5">
        <f>E10490+F10490+G10490</f>
        <v>7077.4135967797083</v>
      </c>
      <c r="I10490" s="5">
        <f>MIN(H10490,FARMER_HRS)</f>
        <v>720</v>
      </c>
      <c r="J10490" s="5">
        <f>MAX(0,H10490-FARMER_HRS)</f>
        <v>6357.4135967797083</v>
      </c>
      <c r="K10490" s="2">
        <f>I10490*FARMER_RATE+J10490*TEMP_WORKER_RATE</f>
        <v>135371.76383298106</v>
      </c>
      <c r="L10490" s="2">
        <f>A10490*PRICE_TOM+B10490*PRICE_CAR+C10490*PRICE_MES</f>
        <v>166588</v>
      </c>
      <c r="M10490" s="2">
        <f>A10490*FERT_BED_TOM+B10490*FERT_BED_CAR+C10490*FERT_BED_MES</f>
        <v>22000</v>
      </c>
      <c r="N10490" s="6">
        <f>IF(AND(D10490&lt;=TOTAL_BEDS,J10490&lt;=TEMP_WORKER_MAX*TEMP_WORKER_HRS),1,0)</f>
        <v>0</v>
      </c>
      <c r="O10490" s="2">
        <f>L10490-M10490-K10490-FIXED_COSTS</f>
        <v>-10783.763832981058</v>
      </c>
      <c r="P10490" s="2">
        <f>IF(N10490=1,O10490,"")</f>
      </c>
    </row>
    <row r="10491">
      <c r="A10491" s="6">
        <v>16</v>
      </c>
      <c r="B10491" s="6">
        <v>2</v>
      </c>
      <c r="C10491" s="6">
        <v>9</v>
      </c>
      <c r="D10491" s="6">
        <f>A10491+B10491+C10491</f>
        <v>27</v>
      </c>
      <c r="E10491" s="5">
        <f>IF(A10491=0,0,A10491*LABOR_HRS_WK_TOM*SEASON_WEEKS*(1+DIM_PCT_TOM)^A10491)</f>
        <v>6616.7611003544</v>
      </c>
      <c r="F10491" s="5">
        <f>IF(B10491=0,0,B10491*LABOR_HRS_WK_CAR*SEASON_WEEKS*(1+DIM_PCT_CAR)^B10491)</f>
        <v>63.037499999999994</v>
      </c>
      <c r="G10491" s="5">
        <f>IF(C10491=0,0,C10491*LABOR_HRS_WK_MES*SEASON_WEEKS*(1+DIM_PCT_MES)^C10491)</f>
        <v>452.90833186570273</v>
      </c>
      <c r="H10491" s="5">
        <f>E10491+F10491+G10491</f>
        <v>7132.7069322201032</v>
      </c>
      <c r="I10491" s="5">
        <f>MIN(H10491,FARMER_HRS)</f>
        <v>720</v>
      </c>
      <c r="J10491" s="5">
        <f>MAX(0,H10491-FARMER_HRS)</f>
        <v>6412.7069322201032</v>
      </c>
      <c r="K10491" s="2">
        <f>I10491*FARMER_RATE+J10491*TEMP_WORKER_RATE</f>
        <v>136331.71757326566</v>
      </c>
      <c r="L10491" s="2">
        <f>A10491*PRICE_TOM+B10491*PRICE_CAR+C10491*PRICE_MES</f>
        <v>169288</v>
      </c>
      <c r="M10491" s="2">
        <f>A10491*FERT_BED_TOM+B10491*FERT_BED_CAR+C10491*FERT_BED_MES</f>
        <v>22880</v>
      </c>
      <c r="N10491" s="6">
        <f>IF(AND(D10491&lt;=TOTAL_BEDS,J10491&lt;=TEMP_WORKER_MAX*TEMP_WORKER_HRS),1,0)</f>
        <v>0</v>
      </c>
      <c r="O10491" s="2">
        <f>L10491-M10491-K10491-FIXED_COSTS</f>
        <v>-9923.7175732656615</v>
      </c>
      <c r="P10491" s="2">
        <f>IF(N10491=1,O10491,"")</f>
      </c>
    </row>
    <row r="10492">
      <c r="A10492" s="6">
        <v>16</v>
      </c>
      <c r="B10492" s="6">
        <v>2</v>
      </c>
      <c r="C10492" s="6">
        <v>10</v>
      </c>
      <c r="D10492" s="6">
        <f>A10492+B10492+C10492</f>
        <v>28</v>
      </c>
      <c r="E10492" s="5">
        <f>IF(A10492=0,0,A10492*LABOR_HRS_WK_TOM*SEASON_WEEKS*(1+DIM_PCT_TOM)^A10492)</f>
        <v>6616.7611003544</v>
      </c>
      <c r="F10492" s="5">
        <f>IF(B10492=0,0,B10492*LABOR_HRS_WK_CAR*SEASON_WEEKS*(1+DIM_PCT_CAR)^B10492)</f>
        <v>63.037499999999994</v>
      </c>
      <c r="G10492" s="5">
        <f>IF(C10492=0,0,C10492*LABOR_HRS_WK_MES*SEASON_WEEKS*(1+DIM_PCT_MES)^C10492)</f>
        <v>509.52187334891551</v>
      </c>
      <c r="H10492" s="5">
        <f>E10492+F10492+G10492</f>
        <v>7189.3204737033157</v>
      </c>
      <c r="I10492" s="5">
        <f>MIN(H10492,FARMER_HRS)</f>
        <v>720</v>
      </c>
      <c r="J10492" s="5">
        <f>MAX(0,H10492-FARMER_HRS)</f>
        <v>6469.3204737033157</v>
      </c>
      <c r="K10492" s="2">
        <f>I10492*FARMER_RATE+J10492*TEMP_WORKER_RATE</f>
        <v>137314.59155734922</v>
      </c>
      <c r="L10492" s="2">
        <f>A10492*PRICE_TOM+B10492*PRICE_CAR+C10492*PRICE_MES</f>
        <v>171988</v>
      </c>
      <c r="M10492" s="2">
        <f>A10492*FERT_BED_TOM+B10492*FERT_BED_CAR+C10492*FERT_BED_MES</f>
        <v>23760</v>
      </c>
      <c r="N10492" s="6">
        <f>IF(AND(D10492&lt;=TOTAL_BEDS,J10492&lt;=TEMP_WORKER_MAX*TEMP_WORKER_HRS),1,0)</f>
        <v>0</v>
      </c>
      <c r="O10492" s="2">
        <f>L10492-M10492-K10492-FIXED_COSTS</f>
        <v>-9086.5915573492239</v>
      </c>
      <c r="P10492" s="2">
        <f>IF(N10492=1,O10492,"")</f>
      </c>
    </row>
    <row r="10493">
      <c r="A10493" s="6">
        <v>16</v>
      </c>
      <c r="B10493" s="6">
        <v>2</v>
      </c>
      <c r="C10493" s="6">
        <v>11</v>
      </c>
      <c r="D10493" s="6">
        <f>A10493+B10493+C10493</f>
        <v>29</v>
      </c>
      <c r="E10493" s="5">
        <f>IF(A10493=0,0,A10493*LABOR_HRS_WK_TOM*SEASON_WEEKS*(1+DIM_PCT_TOM)^A10493)</f>
        <v>6616.7611003544</v>
      </c>
      <c r="F10493" s="5">
        <f>IF(B10493=0,0,B10493*LABOR_HRS_WK_CAR*SEASON_WEEKS*(1+DIM_PCT_CAR)^B10493)</f>
        <v>63.037499999999994</v>
      </c>
      <c r="G10493" s="5">
        <f>IF(C10493=0,0,C10493*LABOR_HRS_WK_MES*SEASON_WEEKS*(1+DIM_PCT_MES)^C10493)</f>
        <v>567.47998644235463</v>
      </c>
      <c r="H10493" s="5">
        <f>E10493+F10493+G10493</f>
        <v>7247.278586796755</v>
      </c>
      <c r="I10493" s="5">
        <f>MIN(H10493,FARMER_HRS)</f>
        <v>720</v>
      </c>
      <c r="J10493" s="5">
        <f>MAX(0,H10493-FARMER_HRS)</f>
        <v>6527.278586796755</v>
      </c>
      <c r="K10493" s="2">
        <f>I10493*FARMER_RATE+J10493*TEMP_WORKER_RATE</f>
        <v>138320.80879855476</v>
      </c>
      <c r="L10493" s="2">
        <f>A10493*PRICE_TOM+B10493*PRICE_CAR+C10493*PRICE_MES</f>
        <v>174688</v>
      </c>
      <c r="M10493" s="2">
        <f>A10493*FERT_BED_TOM+B10493*FERT_BED_CAR+C10493*FERT_BED_MES</f>
        <v>24640</v>
      </c>
      <c r="N10493" s="6">
        <f>IF(AND(D10493&lt;=TOTAL_BEDS,J10493&lt;=TEMP_WORKER_MAX*TEMP_WORKER_HRS),1,0)</f>
        <v>0</v>
      </c>
      <c r="O10493" s="2">
        <f>L10493-M10493-K10493-FIXED_COSTS</f>
        <v>-8272.80879855476</v>
      </c>
      <c r="P10493" s="2">
        <f>IF(N10493=1,O10493,"")</f>
      </c>
    </row>
    <row r="10494">
      <c r="A10494" s="6">
        <v>16</v>
      </c>
      <c r="B10494" s="6">
        <v>2</v>
      </c>
      <c r="C10494" s="6">
        <v>12</v>
      </c>
      <c r="D10494" s="6">
        <f>A10494+B10494+C10494</f>
        <v>30</v>
      </c>
      <c r="E10494" s="5">
        <f>IF(A10494=0,0,A10494*LABOR_HRS_WK_TOM*SEASON_WEEKS*(1+DIM_PCT_TOM)^A10494)</f>
        <v>6616.7611003544</v>
      </c>
      <c r="F10494" s="5">
        <f>IF(B10494=0,0,B10494*LABOR_HRS_WK_CAR*SEASON_WEEKS*(1+DIM_PCT_CAR)^B10494)</f>
        <v>63.037499999999994</v>
      </c>
      <c r="G10494" s="5">
        <f>IF(C10494=0,0,C10494*LABOR_HRS_WK_MES*SEASON_WEEKS*(1+DIM_PCT_MES)^C10494)</f>
        <v>626.807439570419</v>
      </c>
      <c r="H10494" s="5">
        <f>E10494+F10494+G10494</f>
        <v>7306.606039924819</v>
      </c>
      <c r="I10494" s="5">
        <f>MIN(H10494,FARMER_HRS)</f>
        <v>720</v>
      </c>
      <c r="J10494" s="5">
        <f>MAX(0,H10494-FARMER_HRS)</f>
        <v>6586.606039924819</v>
      </c>
      <c r="K10494" s="2">
        <f>I10494*FARMER_RATE+J10494*TEMP_WORKER_RATE</f>
        <v>139350.79930425034</v>
      </c>
      <c r="L10494" s="2">
        <f>A10494*PRICE_TOM+B10494*PRICE_CAR+C10494*PRICE_MES</f>
        <v>177388</v>
      </c>
      <c r="M10494" s="2">
        <f>A10494*FERT_BED_TOM+B10494*FERT_BED_CAR+C10494*FERT_BED_MES</f>
        <v>25520</v>
      </c>
      <c r="N10494" s="6">
        <f>IF(AND(D10494&lt;=TOTAL_BEDS,J10494&lt;=TEMP_WORKER_MAX*TEMP_WORKER_HRS),1,0)</f>
        <v>0</v>
      </c>
      <c r="O10494" s="2">
        <f>L10494-M10494-K10494-FIXED_COSTS</f>
        <v>-7482.7993042503367</v>
      </c>
      <c r="P10494" s="2">
        <f>IF(N10494=1,O10494,"")</f>
      </c>
    </row>
    <row r="10495">
      <c r="A10495" s="6">
        <v>16</v>
      </c>
      <c r="B10495" s="6">
        <v>2</v>
      </c>
      <c r="C10495" s="6">
        <v>13</v>
      </c>
      <c r="D10495" s="6">
        <f>A10495+B10495+C10495</f>
        <v>31</v>
      </c>
      <c r="E10495" s="5">
        <f>IF(A10495=0,0,A10495*LABOR_HRS_WK_TOM*SEASON_WEEKS*(1+DIM_PCT_TOM)^A10495)</f>
        <v>6616.7611003544</v>
      </c>
      <c r="F10495" s="5">
        <f>IF(B10495=0,0,B10495*LABOR_HRS_WK_CAR*SEASON_WEEKS*(1+DIM_PCT_CAR)^B10495)</f>
        <v>63.037499999999994</v>
      </c>
      <c r="G10495" s="5">
        <f>IF(C10495=0,0,C10495*LABOR_HRS_WK_MES*SEASON_WEEKS*(1+DIM_PCT_MES)^C10495)</f>
        <v>687.52941027880331</v>
      </c>
      <c r="H10495" s="5">
        <f>E10495+F10495+G10495</f>
        <v>7367.3280106332031</v>
      </c>
      <c r="I10495" s="5">
        <f>MIN(H10495,FARMER_HRS)</f>
        <v>720</v>
      </c>
      <c r="J10495" s="5">
        <f>MAX(0,H10495-FARMER_HRS)</f>
        <v>6647.3280106332031</v>
      </c>
      <c r="K10495" s="2">
        <f>I10495*FARMER_RATE+J10495*TEMP_WORKER_RATE</f>
        <v>140405.0001846042</v>
      </c>
      <c r="L10495" s="2">
        <f>A10495*PRICE_TOM+B10495*PRICE_CAR+C10495*PRICE_MES</f>
        <v>180088</v>
      </c>
      <c r="M10495" s="2">
        <f>A10495*FERT_BED_TOM+B10495*FERT_BED_CAR+C10495*FERT_BED_MES</f>
        <v>26400</v>
      </c>
      <c r="N10495" s="6">
        <f>IF(AND(D10495&lt;=TOTAL_BEDS,J10495&lt;=TEMP_WORKER_MAX*TEMP_WORKER_HRS),1,0)</f>
        <v>0</v>
      </c>
      <c r="O10495" s="2">
        <f>L10495-M10495-K10495-FIXED_COSTS</f>
        <v>-6717.0001846042</v>
      </c>
      <c r="P10495" s="2">
        <f>IF(N10495=1,O10495,"")</f>
      </c>
    </row>
    <row r="10496">
      <c r="A10496" s="6">
        <v>16</v>
      </c>
      <c r="B10496" s="6">
        <v>2</v>
      </c>
      <c r="C10496" s="6">
        <v>14</v>
      </c>
      <c r="D10496" s="6">
        <f>A10496+B10496+C10496</f>
        <v>32</v>
      </c>
      <c r="E10496" s="5">
        <f>IF(A10496=0,0,A10496*LABOR_HRS_WK_TOM*SEASON_WEEKS*(1+DIM_PCT_TOM)^A10496)</f>
        <v>6616.7611003544</v>
      </c>
      <c r="F10496" s="5">
        <f>IF(B10496=0,0,B10496*LABOR_HRS_WK_CAR*SEASON_WEEKS*(1+DIM_PCT_CAR)^B10496)</f>
        <v>63.037499999999994</v>
      </c>
      <c r="G10496" s="5">
        <f>IF(C10496=0,0,C10496*LABOR_HRS_WK_MES*SEASON_WEEKS*(1+DIM_PCT_MES)^C10496)</f>
        <v>749.67149159246435</v>
      </c>
      <c r="H10496" s="5">
        <f>E10496+F10496+G10496</f>
        <v>7429.4700919468642</v>
      </c>
      <c r="I10496" s="5">
        <f>MIN(H10496,FARMER_HRS)</f>
        <v>720</v>
      </c>
      <c r="J10496" s="5">
        <f>MAX(0,H10496-FARMER_HRS)</f>
        <v>6709.4700919468642</v>
      </c>
      <c r="K10496" s="2">
        <f>I10496*FARMER_RATE+J10496*TEMP_WORKER_RATE</f>
        <v>141483.85576296638</v>
      </c>
      <c r="L10496" s="2">
        <f>A10496*PRICE_TOM+B10496*PRICE_CAR+C10496*PRICE_MES</f>
        <v>182788</v>
      </c>
      <c r="M10496" s="2">
        <f>A10496*FERT_BED_TOM+B10496*FERT_BED_CAR+C10496*FERT_BED_MES</f>
        <v>27280</v>
      </c>
      <c r="N10496" s="6">
        <f>IF(AND(D10496&lt;=TOTAL_BEDS,J10496&lt;=TEMP_WORKER_MAX*TEMP_WORKER_HRS),1,0)</f>
        <v>0</v>
      </c>
      <c r="O10496" s="2">
        <f>L10496-M10496-K10496-FIXED_COSTS</f>
        <v>-5975.8557629663846</v>
      </c>
      <c r="P10496" s="2">
        <f>IF(N10496=1,O10496,"")</f>
      </c>
    </row>
    <row r="10497">
      <c r="A10497" s="6">
        <v>16</v>
      </c>
      <c r="B10497" s="6">
        <v>2</v>
      </c>
      <c r="C10497" s="6">
        <v>15</v>
      </c>
      <c r="D10497" s="6">
        <f>A10497+B10497+C10497</f>
        <v>33</v>
      </c>
      <c r="E10497" s="5">
        <f>IF(A10497=0,0,A10497*LABOR_HRS_WK_TOM*SEASON_WEEKS*(1+DIM_PCT_TOM)^A10497)</f>
        <v>6616.7611003544</v>
      </c>
      <c r="F10497" s="5">
        <f>IF(B10497=0,0,B10497*LABOR_HRS_WK_CAR*SEASON_WEEKS*(1+DIM_PCT_CAR)^B10497)</f>
        <v>63.037499999999994</v>
      </c>
      <c r="G10497" s="5">
        <f>IF(C10497=0,0,C10497*LABOR_HRS_WK_MES*SEASON_WEEKS*(1+DIM_PCT_MES)^C10497)</f>
        <v>813.25969846861074</v>
      </c>
      <c r="H10497" s="5">
        <f>E10497+F10497+G10497</f>
        <v>7493.0582988230108</v>
      </c>
      <c r="I10497" s="5">
        <f>MIN(H10497,FARMER_HRS)</f>
        <v>720</v>
      </c>
      <c r="J10497" s="5">
        <f>MAX(0,H10497-FARMER_HRS)</f>
        <v>6773.0582988230108</v>
      </c>
      <c r="K10497" s="2">
        <f>I10497*FARMER_RATE+J10497*TEMP_WORKER_RATE</f>
        <v>142587.81768789949</v>
      </c>
      <c r="L10497" s="2">
        <f>A10497*PRICE_TOM+B10497*PRICE_CAR+C10497*PRICE_MES</f>
        <v>185488</v>
      </c>
      <c r="M10497" s="2">
        <f>A10497*FERT_BED_TOM+B10497*FERT_BED_CAR+C10497*FERT_BED_MES</f>
        <v>28160</v>
      </c>
      <c r="N10497" s="6">
        <f>IF(AND(D10497&lt;=TOTAL_BEDS,J10497&lt;=TEMP_WORKER_MAX*TEMP_WORKER_HRS),1,0)</f>
        <v>0</v>
      </c>
      <c r="O10497" s="2">
        <f>L10497-M10497-K10497-FIXED_COSTS</f>
        <v>-5259.8176878994855</v>
      </c>
      <c r="P10497" s="2">
        <f>IF(N10497=1,O10497,"")</f>
      </c>
    </row>
    <row r="10498">
      <c r="A10498" s="6">
        <v>16</v>
      </c>
      <c r="B10498" s="6">
        <v>2</v>
      </c>
      <c r="C10498" s="6">
        <v>16</v>
      </c>
      <c r="D10498" s="6">
        <f>A10498+B10498+C10498</f>
        <v>34</v>
      </c>
      <c r="E10498" s="5">
        <f>IF(A10498=0,0,A10498*LABOR_HRS_WK_TOM*SEASON_WEEKS*(1+DIM_PCT_TOM)^A10498)</f>
        <v>6616.7611003544</v>
      </c>
      <c r="F10498" s="5">
        <f>IF(B10498=0,0,B10498*LABOR_HRS_WK_CAR*SEASON_WEEKS*(1+DIM_PCT_CAR)^B10498)</f>
        <v>63.037499999999994</v>
      </c>
      <c r="G10498" s="5">
        <f>IF(C10498=0,0,C10498*LABOR_HRS_WK_MES*SEASON_WEEKS*(1+DIM_PCT_MES)^C10498)</f>
        <v>878.32047434609967</v>
      </c>
      <c r="H10498" s="5">
        <f>E10498+F10498+G10498</f>
        <v>7558.1190747005</v>
      </c>
      <c r="I10498" s="5">
        <f>MIN(H10498,FARMER_HRS)</f>
        <v>720</v>
      </c>
      <c r="J10498" s="5">
        <f>MAX(0,H10498-FARMER_HRS)</f>
        <v>6838.1190747005</v>
      </c>
      <c r="K10498" s="2">
        <f>I10498*FARMER_RATE+J10498*TEMP_WORKER_RATE</f>
        <v>143717.34504688368</v>
      </c>
      <c r="L10498" s="2">
        <f>A10498*PRICE_TOM+B10498*PRICE_CAR+C10498*PRICE_MES</f>
        <v>188188</v>
      </c>
      <c r="M10498" s="2">
        <f>A10498*FERT_BED_TOM+B10498*FERT_BED_CAR+C10498*FERT_BED_MES</f>
        <v>29040</v>
      </c>
      <c r="N10498" s="6">
        <f>IF(AND(D10498&lt;=TOTAL_BEDS,J10498&lt;=TEMP_WORKER_MAX*TEMP_WORKER_HRS),1,0)</f>
        <v>0</v>
      </c>
      <c r="O10498" s="2">
        <f>L10498-M10498-K10498-FIXED_COSTS</f>
        <v>-4569.3450468836818</v>
      </c>
      <c r="P10498" s="2">
        <f>IF(N10498=1,O10498,"")</f>
      </c>
    </row>
    <row r="10499">
      <c r="A10499" s="6">
        <v>16</v>
      </c>
      <c r="B10499" s="6">
        <v>2</v>
      </c>
      <c r="C10499" s="6">
        <v>17</v>
      </c>
      <c r="D10499" s="6">
        <f>A10499+B10499+C10499</f>
        <v>35</v>
      </c>
      <c r="E10499" s="5">
        <f>IF(A10499=0,0,A10499*LABOR_HRS_WK_TOM*SEASON_WEEKS*(1+DIM_PCT_TOM)^A10499)</f>
        <v>6616.7611003544</v>
      </c>
      <c r="F10499" s="5">
        <f>IF(B10499=0,0,B10499*LABOR_HRS_WK_CAR*SEASON_WEEKS*(1+DIM_PCT_CAR)^B10499)</f>
        <v>63.037499999999994</v>
      </c>
      <c r="G10499" s="5">
        <f>IF(C10499=0,0,C10499*LABOR_HRS_WK_MES*SEASON_WEEKS*(1+DIM_PCT_MES)^C10499)</f>
        <v>944.88069779263992</v>
      </c>
      <c r="H10499" s="5">
        <f>E10499+F10499+G10499</f>
        <v>7624.67929814704</v>
      </c>
      <c r="I10499" s="5">
        <f>MIN(H10499,FARMER_HRS)</f>
        <v>720</v>
      </c>
      <c r="J10499" s="5">
        <f>MAX(0,H10499-FARMER_HRS)</f>
        <v>6904.67929814704</v>
      </c>
      <c r="K10499" s="2">
        <f>I10499*FARMER_RATE+J10499*TEMP_WORKER_RATE</f>
        <v>144872.90448171942</v>
      </c>
      <c r="L10499" s="2">
        <f>A10499*PRICE_TOM+B10499*PRICE_CAR+C10499*PRICE_MES</f>
        <v>190888</v>
      </c>
      <c r="M10499" s="2">
        <f>A10499*FERT_BED_TOM+B10499*FERT_BED_CAR+C10499*FERT_BED_MES</f>
        <v>29920</v>
      </c>
      <c r="N10499" s="6">
        <f>IF(AND(D10499&lt;=TOTAL_BEDS,J10499&lt;=TEMP_WORKER_MAX*TEMP_WORKER_HRS),1,0)</f>
        <v>0</v>
      </c>
      <c r="O10499" s="2">
        <f>L10499-M10499-K10499-FIXED_COSTS</f>
        <v>-3904.9044817194226</v>
      </c>
      <c r="P10499" s="2">
        <f>IF(N10499=1,O10499,"")</f>
      </c>
    </row>
    <row r="10500">
      <c r="A10500" s="6">
        <v>16</v>
      </c>
      <c r="B10500" s="6">
        <v>2</v>
      </c>
      <c r="C10500" s="6">
        <v>18</v>
      </c>
      <c r="D10500" s="6">
        <f>A10500+B10500+C10500</f>
        <v>36</v>
      </c>
      <c r="E10500" s="5">
        <f>IF(A10500=0,0,A10500*LABOR_HRS_WK_TOM*SEASON_WEEKS*(1+DIM_PCT_TOM)^A10500)</f>
        <v>6616.7611003544</v>
      </c>
      <c r="F10500" s="5">
        <f>IF(B10500=0,0,B10500*LABOR_HRS_WK_CAR*SEASON_WEEKS*(1+DIM_PCT_CAR)^B10500)</f>
        <v>63.037499999999994</v>
      </c>
      <c r="G10500" s="5">
        <f>IF(C10500=0,0,C10500*LABOR_HRS_WK_MES*SEASON_WEEKS*(1+DIM_PCT_MES)^C10500)</f>
        <v>1012.9676892512272</v>
      </c>
      <c r="H10500" s="5">
        <f>E10500+F10500+G10500</f>
        <v>7692.7662896056272</v>
      </c>
      <c r="I10500" s="5">
        <f>MIN(H10500,FARMER_HRS)</f>
        <v>720</v>
      </c>
      <c r="J10500" s="5">
        <f>MAX(0,H10500-FARMER_HRS)</f>
        <v>6972.7662896056272</v>
      </c>
      <c r="K10500" s="2">
        <f>I10500*FARMER_RATE+J10500*TEMP_WORKER_RATE</f>
        <v>146054.97030565323</v>
      </c>
      <c r="L10500" s="2">
        <f>A10500*PRICE_TOM+B10500*PRICE_CAR+C10500*PRICE_MES</f>
        <v>193588</v>
      </c>
      <c r="M10500" s="2">
        <f>A10500*FERT_BED_TOM+B10500*FERT_BED_CAR+C10500*FERT_BED_MES</f>
        <v>30800</v>
      </c>
      <c r="N10500" s="6">
        <f>IF(AND(D10500&lt;=TOTAL_BEDS,J10500&lt;=TEMP_WORKER_MAX*TEMP_WORKER_HRS),1,0)</f>
        <v>0</v>
      </c>
      <c r="O10500" s="2">
        <f>L10500-M10500-K10500-FIXED_COSTS</f>
        <v>-3266.9703056532308</v>
      </c>
      <c r="P10500" s="2">
        <f>IF(N10500=1,O10500,"")</f>
      </c>
    </row>
    <row r="10501">
      <c r="A10501" s="6">
        <v>16</v>
      </c>
      <c r="B10501" s="6">
        <v>2</v>
      </c>
      <c r="C10501" s="6">
        <v>19</v>
      </c>
      <c r="D10501" s="6">
        <f>A10501+B10501+C10501</f>
        <v>37</v>
      </c>
      <c r="E10501" s="5">
        <f>IF(A10501=0,0,A10501*LABOR_HRS_WK_TOM*SEASON_WEEKS*(1+DIM_PCT_TOM)^A10501)</f>
        <v>6616.7611003544</v>
      </c>
      <c r="F10501" s="5">
        <f>IF(B10501=0,0,B10501*LABOR_HRS_WK_CAR*SEASON_WEEKS*(1+DIM_PCT_CAR)^B10501)</f>
        <v>63.037499999999994</v>
      </c>
      <c r="G10501" s="5">
        <f>IF(C10501=0,0,C10501*LABOR_HRS_WK_MES*SEASON_WEEKS*(1+DIM_PCT_MES)^C10501)</f>
        <v>1082.6092178872491</v>
      </c>
      <c r="H10501" s="5">
        <f>E10501+F10501+G10501</f>
        <v>7762.4078182416488</v>
      </c>
      <c r="I10501" s="5">
        <f>MIN(H10501,FARMER_HRS)</f>
        <v>720</v>
      </c>
      <c r="J10501" s="5">
        <f>MAX(0,H10501-FARMER_HRS)</f>
        <v>7042.4078182416488</v>
      </c>
      <c r="K10501" s="2">
        <f>I10501*FARMER_RATE+J10501*TEMP_WORKER_RATE</f>
        <v>147264.02462225084</v>
      </c>
      <c r="L10501" s="2">
        <f>A10501*PRICE_TOM+B10501*PRICE_CAR+C10501*PRICE_MES</f>
        <v>196288</v>
      </c>
      <c r="M10501" s="2">
        <f>A10501*FERT_BED_TOM+B10501*FERT_BED_CAR+C10501*FERT_BED_MES</f>
        <v>31680</v>
      </c>
      <c r="N10501" s="6">
        <f>IF(AND(D10501&lt;=TOTAL_BEDS,J10501&lt;=TEMP_WORKER_MAX*TEMP_WORKER_HRS),1,0)</f>
        <v>0</v>
      </c>
      <c r="O10501" s="2">
        <f>L10501-M10501-K10501-FIXED_COSTS</f>
        <v>-2656.0246222508431</v>
      </c>
      <c r="P10501" s="2">
        <f>IF(N10501=1,O10501,"")</f>
      </c>
    </row>
    <row r="10502">
      <c r="A10502" s="6">
        <v>16</v>
      </c>
      <c r="B10502" s="6">
        <v>2</v>
      </c>
      <c r="C10502" s="6">
        <v>20</v>
      </c>
      <c r="D10502" s="6">
        <f>A10502+B10502+C10502</f>
        <v>38</v>
      </c>
      <c r="E10502" s="5">
        <f>IF(A10502=0,0,A10502*LABOR_HRS_WK_TOM*SEASON_WEEKS*(1+DIM_PCT_TOM)^A10502)</f>
        <v>6616.7611003544</v>
      </c>
      <c r="F10502" s="5">
        <f>IF(B10502=0,0,B10502*LABOR_HRS_WK_CAR*SEASON_WEEKS*(1+DIM_PCT_CAR)^B10502)</f>
        <v>63.037499999999994</v>
      </c>
      <c r="G10502" s="5">
        <f>IF(C10502=0,0,C10502*LABOR_HRS_WK_MES*SEASON_WEEKS*(1+DIM_PCT_MES)^C10502)</f>
        <v>1153.8335085377259</v>
      </c>
      <c r="H10502" s="5">
        <f>E10502+F10502+G10502</f>
        <v>7833.6321088921259</v>
      </c>
      <c r="I10502" s="5">
        <f>MIN(H10502,FARMER_HRS)</f>
        <v>720</v>
      </c>
      <c r="J10502" s="5">
        <f>MAX(0,H10502-FARMER_HRS)</f>
        <v>7113.6321088921259</v>
      </c>
      <c r="K10502" s="2">
        <f>I10502*FARMER_RATE+J10502*TEMP_WORKER_RATE</f>
        <v>148500.55744604385</v>
      </c>
      <c r="L10502" s="2">
        <f>A10502*PRICE_TOM+B10502*PRICE_CAR+C10502*PRICE_MES</f>
        <v>198988</v>
      </c>
      <c r="M10502" s="2">
        <f>A10502*FERT_BED_TOM+B10502*FERT_BED_CAR+C10502*FERT_BED_MES</f>
        <v>32560</v>
      </c>
      <c r="N10502" s="6">
        <f>IF(AND(D10502&lt;=TOTAL_BEDS,J10502&lt;=TEMP_WORKER_MAX*TEMP_WORKER_HRS),1,0)</f>
        <v>0</v>
      </c>
      <c r="O10502" s="2">
        <f>L10502-M10502-K10502-FIXED_COSTS</f>
        <v>-2072.5574460438511</v>
      </c>
      <c r="P10502" s="2">
        <f>IF(N10502=1,O10502,"")</f>
      </c>
    </row>
    <row r="10503">
      <c r="A10503" s="6">
        <v>16</v>
      </c>
      <c r="B10503" s="6">
        <v>2</v>
      </c>
      <c r="C10503" s="6">
        <v>21</v>
      </c>
      <c r="D10503" s="6">
        <f>A10503+B10503+C10503</f>
        <v>39</v>
      </c>
      <c r="E10503" s="5">
        <f>IF(A10503=0,0,A10503*LABOR_HRS_WK_TOM*SEASON_WEEKS*(1+DIM_PCT_TOM)^A10503)</f>
        <v>6616.7611003544</v>
      </c>
      <c r="F10503" s="5">
        <f>IF(B10503=0,0,B10503*LABOR_HRS_WK_CAR*SEASON_WEEKS*(1+DIM_PCT_CAR)^B10503)</f>
        <v>63.037499999999994</v>
      </c>
      <c r="G10503" s="5">
        <f>IF(C10503=0,0,C10503*LABOR_HRS_WK_MES*SEASON_WEEKS*(1+DIM_PCT_MES)^C10503)</f>
        <v>1226.6692487641699</v>
      </c>
      <c r="H10503" s="5">
        <f>E10503+F10503+G10503</f>
        <v>7906.46784911857</v>
      </c>
      <c r="I10503" s="5">
        <f>MIN(H10503,FARMER_HRS)</f>
        <v>720</v>
      </c>
      <c r="J10503" s="5">
        <f>MAX(0,H10503-FARMER_HRS)</f>
        <v>7186.46784911857</v>
      </c>
      <c r="K10503" s="2">
        <f>I10503*FARMER_RATE+J10503*TEMP_WORKER_RATE</f>
        <v>149765.06682497516</v>
      </c>
      <c r="L10503" s="2">
        <f>A10503*PRICE_TOM+B10503*PRICE_CAR+C10503*PRICE_MES</f>
        <v>201688</v>
      </c>
      <c r="M10503" s="2">
        <f>A10503*FERT_BED_TOM+B10503*FERT_BED_CAR+C10503*FERT_BED_MES</f>
        <v>33440</v>
      </c>
      <c r="N10503" s="6">
        <f>IF(AND(D10503&lt;=TOTAL_BEDS,J10503&lt;=TEMP_WORKER_MAX*TEMP_WORKER_HRS),1,0)</f>
        <v>0</v>
      </c>
      <c r="O10503" s="2">
        <f>L10503-M10503-K10503-FIXED_COSTS</f>
        <v>-1517.0668249751616</v>
      </c>
      <c r="P10503" s="2">
        <f>IF(N10503=1,O10503,"")</f>
      </c>
    </row>
    <row r="10504">
      <c r="A10504" s="6">
        <v>16</v>
      </c>
      <c r="B10504" s="6">
        <v>2</v>
      </c>
      <c r="C10504" s="6">
        <v>22</v>
      </c>
      <c r="D10504" s="6">
        <f>A10504+B10504+C10504</f>
        <v>40</v>
      </c>
      <c r="E10504" s="5">
        <f>IF(A10504=0,0,A10504*LABOR_HRS_WK_TOM*SEASON_WEEKS*(1+DIM_PCT_TOM)^A10504)</f>
        <v>6616.7611003544</v>
      </c>
      <c r="F10504" s="5">
        <f>IF(B10504=0,0,B10504*LABOR_HRS_WK_CAR*SEASON_WEEKS*(1+DIM_PCT_CAR)^B10504)</f>
        <v>63.037499999999994</v>
      </c>
      <c r="G10504" s="5">
        <f>IF(C10504=0,0,C10504*LABOR_HRS_WK_MES*SEASON_WEEKS*(1+DIM_PCT_MES)^C10504)</f>
        <v>1301.1455960105659</v>
      </c>
      <c r="H10504" s="5">
        <f>E10504+F10504+G10504</f>
        <v>7980.944196364966</v>
      </c>
      <c r="I10504" s="5">
        <f>MIN(H10504,FARMER_HRS)</f>
        <v>720</v>
      </c>
      <c r="J10504" s="5">
        <f>MAX(0,H10504-FARMER_HRS)</f>
        <v>7260.944196364966</v>
      </c>
      <c r="K10504" s="2">
        <f>I10504*FARMER_RATE+J10504*TEMP_WORKER_RATE</f>
        <v>151058.05896466953</v>
      </c>
      <c r="L10504" s="2">
        <f>A10504*PRICE_TOM+B10504*PRICE_CAR+C10504*PRICE_MES</f>
        <v>204388</v>
      </c>
      <c r="M10504" s="2">
        <f>A10504*FERT_BED_TOM+B10504*FERT_BED_CAR+C10504*FERT_BED_MES</f>
        <v>34320</v>
      </c>
      <c r="N10504" s="6">
        <f>IF(AND(D10504&lt;=TOTAL_BEDS,J10504&lt;=TEMP_WORKER_MAX*TEMP_WORKER_HRS),1,0)</f>
        <v>0</v>
      </c>
      <c r="O10504" s="2">
        <f>L10504-M10504-K10504-FIXED_COSTS</f>
        <v>-990.05896466952981</v>
      </c>
      <c r="P10504" s="2">
        <f>IF(N10504=1,O10504,"")</f>
      </c>
    </row>
    <row r="10505">
      <c r="A10505" s="6">
        <v>16</v>
      </c>
      <c r="B10505" s="6">
        <v>2</v>
      </c>
      <c r="C10505" s="6">
        <v>23</v>
      </c>
      <c r="D10505" s="6">
        <f>A10505+B10505+C10505</f>
        <v>41</v>
      </c>
      <c r="E10505" s="5">
        <f>IF(A10505=0,0,A10505*LABOR_HRS_WK_TOM*SEASON_WEEKS*(1+DIM_PCT_TOM)^A10505)</f>
        <v>6616.7611003544</v>
      </c>
      <c r="F10505" s="5">
        <f>IF(B10505=0,0,B10505*LABOR_HRS_WK_CAR*SEASON_WEEKS*(1+DIM_PCT_CAR)^B10505)</f>
        <v>63.037499999999994</v>
      </c>
      <c r="G10505" s="5">
        <f>IF(C10505=0,0,C10505*LABOR_HRS_WK_MES*SEASON_WEEKS*(1+DIM_PCT_MES)^C10505)</f>
        <v>1377.2921848680023</v>
      </c>
      <c r="H10505" s="5">
        <f>E10505+F10505+G10505</f>
        <v>8057.0907852224027</v>
      </c>
      <c r="I10505" s="5">
        <f>MIN(H10505,FARMER_HRS)</f>
        <v>720</v>
      </c>
      <c r="J10505" s="5">
        <f>MAX(0,H10505-FARMER_HRS)</f>
        <v>7337.0907852224027</v>
      </c>
      <c r="K10505" s="2">
        <f>I10505*FARMER_RATE+J10505*TEMP_WORKER_RATE</f>
        <v>152380.04835455562</v>
      </c>
      <c r="L10505" s="2">
        <f>A10505*PRICE_TOM+B10505*PRICE_CAR+C10505*PRICE_MES</f>
        <v>207088</v>
      </c>
      <c r="M10505" s="2">
        <f>A10505*FERT_BED_TOM+B10505*FERT_BED_CAR+C10505*FERT_BED_MES</f>
        <v>35200</v>
      </c>
      <c r="N10505" s="6">
        <f>IF(AND(D10505&lt;=TOTAL_BEDS,J10505&lt;=TEMP_WORKER_MAX*TEMP_WORKER_HRS),1,0)</f>
        <v>0</v>
      </c>
      <c r="O10505" s="2">
        <f>L10505-M10505-K10505-FIXED_COSTS</f>
        <v>-492.04835455561988</v>
      </c>
      <c r="P10505" s="2">
        <f>IF(N10505=1,O10505,"")</f>
      </c>
    </row>
    <row r="10506">
      <c r="A10506" s="6">
        <v>16</v>
      </c>
      <c r="B10506" s="6">
        <v>2</v>
      </c>
      <c r="C10506" s="6">
        <v>24</v>
      </c>
      <c r="D10506" s="6">
        <f>A10506+B10506+C10506</f>
        <v>42</v>
      </c>
      <c r="E10506" s="5">
        <f>IF(A10506=0,0,A10506*LABOR_HRS_WK_TOM*SEASON_WEEKS*(1+DIM_PCT_TOM)^A10506)</f>
        <v>6616.7611003544</v>
      </c>
      <c r="F10506" s="5">
        <f>IF(B10506=0,0,B10506*LABOR_HRS_WK_CAR*SEASON_WEEKS*(1+DIM_PCT_CAR)^B10506)</f>
        <v>63.037499999999994</v>
      </c>
      <c r="G10506" s="5">
        <f>IF(C10506=0,0,C10506*LABOR_HRS_WK_MES*SEASON_WEEKS*(1+DIM_PCT_MES)^C10506)</f>
        <v>1455.139134447498</v>
      </c>
      <c r="H10506" s="5">
        <f>E10506+F10506+G10506</f>
        <v>8134.9377348018979</v>
      </c>
      <c r="I10506" s="5">
        <f>MIN(H10506,FARMER_HRS)</f>
        <v>720</v>
      </c>
      <c r="J10506" s="5">
        <f>MAX(0,H10506-FARMER_HRS)</f>
        <v>7414.9377348018979</v>
      </c>
      <c r="K10506" s="2">
        <f>I10506*FARMER_RATE+J10506*TEMP_WORKER_RATE</f>
        <v>153731.55789586628</v>
      </c>
      <c r="L10506" s="2">
        <f>A10506*PRICE_TOM+B10506*PRICE_CAR+C10506*PRICE_MES</f>
        <v>209788</v>
      </c>
      <c r="M10506" s="2">
        <f>A10506*FERT_BED_TOM+B10506*FERT_BED_CAR+C10506*FERT_BED_MES</f>
        <v>36080</v>
      </c>
      <c r="N10506" s="6">
        <f>IF(AND(D10506&lt;=TOTAL_BEDS,J10506&lt;=TEMP_WORKER_MAX*TEMP_WORKER_HRS),1,0)</f>
        <v>0</v>
      </c>
      <c r="O10506" s="2">
        <f>L10506-M10506-K10506-FIXED_COSTS</f>
        <v>-23.557895866280887</v>
      </c>
      <c r="P10506" s="2">
        <f>IF(N10506=1,O10506,"")</f>
      </c>
    </row>
    <row r="10507">
      <c r="A10507" s="6">
        <v>16</v>
      </c>
      <c r="B10507" s="6">
        <v>2</v>
      </c>
      <c r="C10507" s="6">
        <v>25</v>
      </c>
      <c r="D10507" s="6">
        <f>A10507+B10507+C10507</f>
        <v>43</v>
      </c>
      <c r="E10507" s="5">
        <f>IF(A10507=0,0,A10507*LABOR_HRS_WK_TOM*SEASON_WEEKS*(1+DIM_PCT_TOM)^A10507)</f>
        <v>6616.7611003544</v>
      </c>
      <c r="F10507" s="5">
        <f>IF(B10507=0,0,B10507*LABOR_HRS_WK_CAR*SEASON_WEEKS*(1+DIM_PCT_CAR)^B10507)</f>
        <v>63.037499999999994</v>
      </c>
      <c r="G10507" s="5">
        <f>IF(C10507=0,0,C10507*LABOR_HRS_WK_MES*SEASON_WEEKS*(1+DIM_PCT_MES)^C10507)</f>
        <v>1534.7170558625955</v>
      </c>
      <c r="H10507" s="5">
        <f>E10507+F10507+G10507</f>
        <v>8214.5156562169959</v>
      </c>
      <c r="I10507" s="5">
        <f>MIN(H10507,FARMER_HRS)</f>
        <v>720</v>
      </c>
      <c r="J10507" s="5">
        <f>MAX(0,H10507-FARMER_HRS)</f>
        <v>7494.5156562169959</v>
      </c>
      <c r="K10507" s="2">
        <f>I10507*FARMER_RATE+J10507*TEMP_WORKER_RATE</f>
        <v>155113.11903154507</v>
      </c>
      <c r="L10507" s="2">
        <f>A10507*PRICE_TOM+B10507*PRICE_CAR+C10507*PRICE_MES</f>
        <v>212488</v>
      </c>
      <c r="M10507" s="2">
        <f>A10507*FERT_BED_TOM+B10507*FERT_BED_CAR+C10507*FERT_BED_MES</f>
        <v>36960</v>
      </c>
      <c r="N10507" s="6">
        <f>IF(AND(D10507&lt;=TOTAL_BEDS,J10507&lt;=TEMP_WORKER_MAX*TEMP_WORKER_HRS),1,0)</f>
        <v>0</v>
      </c>
      <c r="O10507" s="2">
        <f>L10507-M10507-K10507-FIXED_COSTS</f>
        <v>414.88096845493419</v>
      </c>
      <c r="P10507" s="2">
        <f>IF(N10507=1,O10507,"")</f>
      </c>
    </row>
    <row r="10508">
      <c r="A10508" s="6">
        <v>16</v>
      </c>
      <c r="B10508" s="6">
        <v>2</v>
      </c>
      <c r="C10508" s="6">
        <v>26</v>
      </c>
      <c r="D10508" s="6">
        <f>A10508+B10508+C10508</f>
        <v>44</v>
      </c>
      <c r="E10508" s="5">
        <f>IF(A10508=0,0,A10508*LABOR_HRS_WK_TOM*SEASON_WEEKS*(1+DIM_PCT_TOM)^A10508)</f>
        <v>6616.7611003544</v>
      </c>
      <c r="F10508" s="5">
        <f>IF(B10508=0,0,B10508*LABOR_HRS_WK_CAR*SEASON_WEEKS*(1+DIM_PCT_CAR)^B10508)</f>
        <v>63.037499999999994</v>
      </c>
      <c r="G10508" s="5">
        <f>IF(C10508=0,0,C10508*LABOR_HRS_WK_MES*SEASON_WEEKS*(1+DIM_PCT_MES)^C10508)</f>
        <v>1616.0570598233128</v>
      </c>
      <c r="H10508" s="5">
        <f>E10508+F10508+G10508</f>
        <v>8295.8556601777127</v>
      </c>
      <c r="I10508" s="5">
        <f>MIN(H10508,FARMER_HRS)</f>
        <v>720</v>
      </c>
      <c r="J10508" s="5">
        <f>MAX(0,H10508-FARMER_HRS)</f>
        <v>7575.8556601777127</v>
      </c>
      <c r="K10508" s="2">
        <f>I10508*FARMER_RATE+J10508*TEMP_WORKER_RATE</f>
        <v>156525.27187808527</v>
      </c>
      <c r="L10508" s="2">
        <f>A10508*PRICE_TOM+B10508*PRICE_CAR+C10508*PRICE_MES</f>
        <v>215188</v>
      </c>
      <c r="M10508" s="2">
        <f>A10508*FERT_BED_TOM+B10508*FERT_BED_CAR+C10508*FERT_BED_MES</f>
        <v>37840</v>
      </c>
      <c r="N10508" s="6">
        <f>IF(AND(D10508&lt;=TOTAL_BEDS,J10508&lt;=TEMP_WORKER_MAX*TEMP_WORKER_HRS),1,0)</f>
        <v>0</v>
      </c>
      <c r="O10508" s="2">
        <f>L10508-M10508-K10508-FIXED_COSTS</f>
        <v>822.72812191472622</v>
      </c>
      <c r="P10508" s="2">
        <f>IF(N10508=1,O10508,"")</f>
      </c>
    </row>
    <row r="10509">
      <c r="A10509" s="6">
        <v>16</v>
      </c>
      <c r="B10509" s="6">
        <v>2</v>
      </c>
      <c r="C10509" s="6">
        <v>27</v>
      </c>
      <c r="D10509" s="6">
        <f>A10509+B10509+C10509</f>
        <v>45</v>
      </c>
      <c r="E10509" s="5">
        <f>IF(A10509=0,0,A10509*LABOR_HRS_WK_TOM*SEASON_WEEKS*(1+DIM_PCT_TOM)^A10509)</f>
        <v>6616.7611003544</v>
      </c>
      <c r="F10509" s="5">
        <f>IF(B10509=0,0,B10509*LABOR_HRS_WK_CAR*SEASON_WEEKS*(1+DIM_PCT_CAR)^B10509)</f>
        <v>63.037499999999994</v>
      </c>
      <c r="G10509" s="5">
        <f>IF(C10509=0,0,C10509*LABOR_HRS_WK_MES*SEASON_WEEKS*(1+DIM_PCT_MES)^C10509)</f>
        <v>1699.19076434307</v>
      </c>
      <c r="H10509" s="5">
        <f>E10509+F10509+G10509</f>
        <v>8378.98936469747</v>
      </c>
      <c r="I10509" s="5">
        <f>MIN(H10509,FARMER_HRS)</f>
        <v>720</v>
      </c>
      <c r="J10509" s="5">
        <f>MAX(0,H10509-FARMER_HRS)</f>
        <v>7658.9893646974706</v>
      </c>
      <c r="K10509" s="2">
        <f>I10509*FARMER_RATE+J10509*TEMP_WORKER_RATE</f>
        <v>157968.56535933109</v>
      </c>
      <c r="L10509" s="2">
        <f>A10509*PRICE_TOM+B10509*PRICE_CAR+C10509*PRICE_MES</f>
        <v>217888</v>
      </c>
      <c r="M10509" s="2">
        <f>A10509*FERT_BED_TOM+B10509*FERT_BED_CAR+C10509*FERT_BED_MES</f>
        <v>38720</v>
      </c>
      <c r="N10509" s="6">
        <f>IF(AND(D10509&lt;=TOTAL_BEDS,J10509&lt;=TEMP_WORKER_MAX*TEMP_WORKER_HRS),1,0)</f>
        <v>0</v>
      </c>
      <c r="O10509" s="2">
        <f>L10509-M10509-K10509-FIXED_COSTS</f>
        <v>1199.4346406689147</v>
      </c>
      <c r="P10509" s="2">
        <f>IF(N10509=1,O10509,"")</f>
      </c>
    </row>
    <row r="10510">
      <c r="A10510" s="6">
        <v>16</v>
      </c>
      <c r="B10510" s="6">
        <v>2</v>
      </c>
      <c r="C10510" s="6">
        <v>28</v>
      </c>
      <c r="D10510" s="6">
        <f>A10510+B10510+C10510</f>
        <v>46</v>
      </c>
      <c r="E10510" s="5">
        <f>IF(A10510=0,0,A10510*LABOR_HRS_WK_TOM*SEASON_WEEKS*(1+DIM_PCT_TOM)^A10510)</f>
        <v>6616.7611003544</v>
      </c>
      <c r="F10510" s="5">
        <f>IF(B10510=0,0,B10510*LABOR_HRS_WK_CAR*SEASON_WEEKS*(1+DIM_PCT_CAR)^B10510)</f>
        <v>63.037499999999994</v>
      </c>
      <c r="G10510" s="5">
        <f>IF(C10510=0,0,C10510*LABOR_HRS_WK_MES*SEASON_WEEKS*(1+DIM_PCT_MES)^C10510)</f>
        <v>1784.1503025602233</v>
      </c>
      <c r="H10510" s="5">
        <f>E10510+F10510+G10510</f>
        <v>8463.9489029146243</v>
      </c>
      <c r="I10510" s="5">
        <f>MIN(H10510,FARMER_HRS)</f>
        <v>720</v>
      </c>
      <c r="J10510" s="5">
        <f>MAX(0,H10510-FARMER_HRS)</f>
        <v>7743.9489029146243</v>
      </c>
      <c r="K10510" s="2">
        <f>I10510*FARMER_RATE+J10510*TEMP_WORKER_RATE</f>
        <v>159443.55734226777</v>
      </c>
      <c r="L10510" s="2">
        <f>A10510*PRICE_TOM+B10510*PRICE_CAR+C10510*PRICE_MES</f>
        <v>220588</v>
      </c>
      <c r="M10510" s="2">
        <f>A10510*FERT_BED_TOM+B10510*FERT_BED_CAR+C10510*FERT_BED_MES</f>
        <v>39600</v>
      </c>
      <c r="N10510" s="6">
        <f>IF(AND(D10510&lt;=TOTAL_BEDS,J10510&lt;=TEMP_WORKER_MAX*TEMP_WORKER_HRS),1,0)</f>
        <v>0</v>
      </c>
      <c r="O10510" s="2">
        <f>L10510-M10510-K10510-FIXED_COSTS</f>
        <v>1544.4426577322301</v>
      </c>
      <c r="P10510" s="2">
        <f>IF(N10510=1,O10510,"")</f>
      </c>
    </row>
    <row r="10511">
      <c r="A10511" s="6">
        <v>16</v>
      </c>
      <c r="B10511" s="6">
        <v>2</v>
      </c>
      <c r="C10511" s="6">
        <v>29</v>
      </c>
      <c r="D10511" s="6">
        <f>A10511+B10511+C10511</f>
        <v>47</v>
      </c>
      <c r="E10511" s="5">
        <f>IF(A10511=0,0,A10511*LABOR_HRS_WK_TOM*SEASON_WEEKS*(1+DIM_PCT_TOM)^A10511)</f>
        <v>6616.7611003544</v>
      </c>
      <c r="F10511" s="5">
        <f>IF(B10511=0,0,B10511*LABOR_HRS_WK_CAR*SEASON_WEEKS*(1+DIM_PCT_CAR)^B10511)</f>
        <v>63.037499999999994</v>
      </c>
      <c r="G10511" s="5">
        <f>IF(C10511=0,0,C10511*LABOR_HRS_WK_MES*SEASON_WEEKS*(1+DIM_PCT_MES)^C10511)</f>
        <v>1870.9683306758766</v>
      </c>
      <c r="H10511" s="5">
        <f>E10511+F10511+G10511</f>
        <v>8550.7669310302772</v>
      </c>
      <c r="I10511" s="5">
        <f>MIN(H10511,FARMER_HRS)</f>
        <v>720</v>
      </c>
      <c r="J10511" s="5">
        <f>MAX(0,H10511-FARMER_HRS)</f>
        <v>7830.7669310302772</v>
      </c>
      <c r="K10511" s="2">
        <f>I10511*FARMER_RATE+J10511*TEMP_WORKER_RATE</f>
        <v>160950.8147748312</v>
      </c>
      <c r="L10511" s="2">
        <f>A10511*PRICE_TOM+B10511*PRICE_CAR+C10511*PRICE_MES</f>
        <v>223288</v>
      </c>
      <c r="M10511" s="2">
        <f>A10511*FERT_BED_TOM+B10511*FERT_BED_CAR+C10511*FERT_BED_MES</f>
        <v>40480</v>
      </c>
      <c r="N10511" s="6">
        <f>IF(AND(D10511&lt;=TOTAL_BEDS,J10511&lt;=TEMP_WORKER_MAX*TEMP_WORKER_HRS),1,0)</f>
        <v>0</v>
      </c>
      <c r="O10511" s="2">
        <f>L10511-M10511-K10511-FIXED_COSTS</f>
        <v>1857.185225168796</v>
      </c>
      <c r="P10511" s="2">
        <f>IF(N10511=1,O10511,"")</f>
      </c>
    </row>
    <row r="10512">
      <c r="A10512" s="6">
        <v>16</v>
      </c>
      <c r="B10512" s="6">
        <v>2</v>
      </c>
      <c r="C10512" s="6">
        <v>30</v>
      </c>
      <c r="D10512" s="6">
        <f>A10512+B10512+C10512</f>
        <v>48</v>
      </c>
      <c r="E10512" s="5">
        <f>IF(A10512=0,0,A10512*LABOR_HRS_WK_TOM*SEASON_WEEKS*(1+DIM_PCT_TOM)^A10512)</f>
        <v>6616.7611003544</v>
      </c>
      <c r="F10512" s="5">
        <f>IF(B10512=0,0,B10512*LABOR_HRS_WK_CAR*SEASON_WEEKS*(1+DIM_PCT_CAR)^B10512)</f>
        <v>63.037499999999994</v>
      </c>
      <c r="G10512" s="5">
        <f>IF(C10512=0,0,C10512*LABOR_HRS_WK_MES*SEASON_WEEKS*(1+DIM_PCT_MES)^C10512)</f>
        <v>1959.6780360096466</v>
      </c>
      <c r="H10512" s="5">
        <f>E10512+F10512+G10512</f>
        <v>8639.4766363640465</v>
      </c>
      <c r="I10512" s="5">
        <f>MIN(H10512,FARMER_HRS)</f>
        <v>720</v>
      </c>
      <c r="J10512" s="5">
        <f>MAX(0,H10512-FARMER_HRS)</f>
        <v>7919.4766363640465</v>
      </c>
      <c r="K10512" s="2">
        <f>I10512*FARMER_RATE+J10512*TEMP_WORKER_RATE</f>
        <v>162490.9138257647</v>
      </c>
      <c r="L10512" s="2">
        <f>A10512*PRICE_TOM+B10512*PRICE_CAR+C10512*PRICE_MES</f>
        <v>225988</v>
      </c>
      <c r="M10512" s="2">
        <f>A10512*FERT_BED_TOM+B10512*FERT_BED_CAR+C10512*FERT_BED_MES</f>
        <v>41360</v>
      </c>
      <c r="N10512" s="6">
        <f>IF(AND(D10512&lt;=TOTAL_BEDS,J10512&lt;=TEMP_WORKER_MAX*TEMP_WORKER_HRS),1,0)</f>
        <v>0</v>
      </c>
      <c r="O10512" s="2">
        <f>L10512-M10512-K10512-FIXED_COSTS</f>
        <v>2137.0861742353009</v>
      </c>
      <c r="P10512" s="2">
        <f>IF(N10512=1,O10512,"")</f>
      </c>
    </row>
    <row r="10513">
      <c r="A10513" s="6">
        <v>16</v>
      </c>
      <c r="B10513" s="6">
        <v>3</v>
      </c>
      <c r="C10513" s="6">
        <v>0</v>
      </c>
      <c r="D10513" s="6">
        <f>A10513+B10513+C10513</f>
        <v>19</v>
      </c>
      <c r="E10513" s="5">
        <f>IF(A10513=0,0,A10513*LABOR_HRS_WK_TOM*SEASON_WEEKS*(1+DIM_PCT_TOM)^A10513)</f>
        <v>6616.7611003544</v>
      </c>
      <c r="F10513" s="5">
        <f>IF(B10513=0,0,B10513*LABOR_HRS_WK_CAR*SEASON_WEEKS*(1+DIM_PCT_CAR)^B10513)</f>
        <v>96.920156249999962</v>
      </c>
      <c r="G10513" s="5">
        <f>IF(C10513=0,0,C10513*LABOR_HRS_WK_MES*SEASON_WEEKS*(1+DIM_PCT_MES)^C10513)</f>
        <v>0</v>
      </c>
      <c r="H10513" s="5">
        <f>E10513+F10513+G10513</f>
        <v>6713.6812566044</v>
      </c>
      <c r="I10513" s="5">
        <f>MIN(H10513,FARMER_HRS)</f>
        <v>720</v>
      </c>
      <c r="J10513" s="5">
        <f>MAX(0,H10513-FARMER_HRS)</f>
        <v>5993.6812566044</v>
      </c>
      <c r="K10513" s="2">
        <f>I10513*FARMER_RATE+J10513*TEMP_WORKER_RATE</f>
        <v>129056.96626049305</v>
      </c>
      <c r="L10513" s="2">
        <f>A10513*PRICE_TOM+B10513*PRICE_CAR+C10513*PRICE_MES</f>
        <v>147082</v>
      </c>
      <c r="M10513" s="2">
        <f>A10513*FERT_BED_TOM+B10513*FERT_BED_CAR+C10513*FERT_BED_MES</f>
        <v>15400</v>
      </c>
      <c r="N10513" s="6">
        <f>IF(AND(D10513&lt;=TOTAL_BEDS,J10513&lt;=TEMP_WORKER_MAX*TEMP_WORKER_HRS),1,0)</f>
        <v>0</v>
      </c>
      <c r="O10513" s="2">
        <f>L10513-M10513-K10513-FIXED_COSTS</f>
        <v>-17374.966260493049</v>
      </c>
      <c r="P10513" s="2">
        <f>IF(N10513=1,O10513,"")</f>
      </c>
    </row>
    <row r="10514">
      <c r="A10514" s="6">
        <v>16</v>
      </c>
      <c r="B10514" s="6">
        <v>3</v>
      </c>
      <c r="C10514" s="6">
        <v>1</v>
      </c>
      <c r="D10514" s="6">
        <f>A10514+B10514+C10514</f>
        <v>20</v>
      </c>
      <c r="E10514" s="5">
        <f>IF(A10514=0,0,A10514*LABOR_HRS_WK_TOM*SEASON_WEEKS*(1+DIM_PCT_TOM)^A10514)</f>
        <v>6616.7611003544</v>
      </c>
      <c r="F10514" s="5">
        <f>IF(B10514=0,0,B10514*LABOR_HRS_WK_CAR*SEASON_WEEKS*(1+DIM_PCT_CAR)^B10514)</f>
        <v>96.920156249999962</v>
      </c>
      <c r="G10514" s="5">
        <f>IF(C10514=0,0,C10514*LABOR_HRS_WK_MES*SEASON_WEEKS*(1+DIM_PCT_MES)^C10514)</f>
        <v>45.5625</v>
      </c>
      <c r="H10514" s="5">
        <f>E10514+F10514+G10514</f>
        <v>6759.2437566044</v>
      </c>
      <c r="I10514" s="5">
        <f>MIN(H10514,FARMER_HRS)</f>
        <v>720</v>
      </c>
      <c r="J10514" s="5">
        <f>MAX(0,H10514-FARMER_HRS)</f>
        <v>6039.2437566044</v>
      </c>
      <c r="K10514" s="2">
        <f>I10514*FARMER_RATE+J10514*TEMP_WORKER_RATE</f>
        <v>129847.98188549305</v>
      </c>
      <c r="L10514" s="2">
        <f>A10514*PRICE_TOM+B10514*PRICE_CAR+C10514*PRICE_MES</f>
        <v>149782</v>
      </c>
      <c r="M10514" s="2">
        <f>A10514*FERT_BED_TOM+B10514*FERT_BED_CAR+C10514*FERT_BED_MES</f>
        <v>16280</v>
      </c>
      <c r="N10514" s="6">
        <f>IF(AND(D10514&lt;=TOTAL_BEDS,J10514&lt;=TEMP_WORKER_MAX*TEMP_WORKER_HRS),1,0)</f>
        <v>0</v>
      </c>
      <c r="O10514" s="2">
        <f>L10514-M10514-K10514-FIXED_COSTS</f>
        <v>-16345.981885493049</v>
      </c>
      <c r="P10514" s="2">
        <f>IF(N10514=1,O10514,"")</f>
      </c>
    </row>
    <row r="10515">
      <c r="A10515" s="6">
        <v>16</v>
      </c>
      <c r="B10515" s="6">
        <v>3</v>
      </c>
      <c r="C10515" s="6">
        <v>2</v>
      </c>
      <c r="D10515" s="6">
        <f>A10515+B10515+C10515</f>
        <v>21</v>
      </c>
      <c r="E10515" s="5">
        <f>IF(A10515=0,0,A10515*LABOR_HRS_WK_TOM*SEASON_WEEKS*(1+DIM_PCT_TOM)^A10515)</f>
        <v>6616.7611003544</v>
      </c>
      <c r="F10515" s="5">
        <f>IF(B10515=0,0,B10515*LABOR_HRS_WK_CAR*SEASON_WEEKS*(1+DIM_PCT_CAR)^B10515)</f>
        <v>96.920156249999962</v>
      </c>
      <c r="G10515" s="5">
        <f>IF(C10515=0,0,C10515*LABOR_HRS_WK_MES*SEASON_WEEKS*(1+DIM_PCT_MES)^C10515)</f>
        <v>92.2640625</v>
      </c>
      <c r="H10515" s="5">
        <f>E10515+F10515+G10515</f>
        <v>6805.9453191044</v>
      </c>
      <c r="I10515" s="5">
        <f>MIN(H10515,FARMER_HRS)</f>
        <v>720</v>
      </c>
      <c r="J10515" s="5">
        <f>MAX(0,H10515-FARMER_HRS)</f>
        <v>6085.9453191044</v>
      </c>
      <c r="K10515" s="2">
        <f>I10515*FARMER_RATE+J10515*TEMP_WORKER_RATE</f>
        <v>130658.77290111806</v>
      </c>
      <c r="L10515" s="2">
        <f>A10515*PRICE_TOM+B10515*PRICE_CAR+C10515*PRICE_MES</f>
        <v>152482</v>
      </c>
      <c r="M10515" s="2">
        <f>A10515*FERT_BED_TOM+B10515*FERT_BED_CAR+C10515*FERT_BED_MES</f>
        <v>17160</v>
      </c>
      <c r="N10515" s="6">
        <f>IF(AND(D10515&lt;=TOTAL_BEDS,J10515&lt;=TEMP_WORKER_MAX*TEMP_WORKER_HRS),1,0)</f>
        <v>0</v>
      </c>
      <c r="O10515" s="2">
        <f>L10515-M10515-K10515-FIXED_COSTS</f>
        <v>-15336.772901118064</v>
      </c>
      <c r="P10515" s="2">
        <f>IF(N10515=1,O10515,"")</f>
      </c>
    </row>
    <row r="10516">
      <c r="A10516" s="6">
        <v>16</v>
      </c>
      <c r="B10516" s="6">
        <v>3</v>
      </c>
      <c r="C10516" s="6">
        <v>3</v>
      </c>
      <c r="D10516" s="6">
        <f>A10516+B10516+C10516</f>
        <v>22</v>
      </c>
      <c r="E10516" s="5">
        <f>IF(A10516=0,0,A10516*LABOR_HRS_WK_TOM*SEASON_WEEKS*(1+DIM_PCT_TOM)^A10516)</f>
        <v>6616.7611003544</v>
      </c>
      <c r="F10516" s="5">
        <f>IF(B10516=0,0,B10516*LABOR_HRS_WK_CAR*SEASON_WEEKS*(1+DIM_PCT_CAR)^B10516)</f>
        <v>96.920156249999962</v>
      </c>
      <c r="G10516" s="5">
        <f>IF(C10516=0,0,C10516*LABOR_HRS_WK_MES*SEASON_WEEKS*(1+DIM_PCT_MES)^C10516)</f>
        <v>140.12604492187498</v>
      </c>
      <c r="H10516" s="5">
        <f>E10516+F10516+G10516</f>
        <v>6853.8073015262753</v>
      </c>
      <c r="I10516" s="5">
        <f>MIN(H10516,FARMER_HRS)</f>
        <v>720</v>
      </c>
      <c r="J10516" s="5">
        <f>MAX(0,H10516-FARMER_HRS)</f>
        <v>6133.8073015262753</v>
      </c>
      <c r="K10516" s="2">
        <f>I10516*FARMER_RATE+J10516*TEMP_WORKER_RATE</f>
        <v>131489.71009594228</v>
      </c>
      <c r="L10516" s="2">
        <f>A10516*PRICE_TOM+B10516*PRICE_CAR+C10516*PRICE_MES</f>
        <v>155182</v>
      </c>
      <c r="M10516" s="2">
        <f>A10516*FERT_BED_TOM+B10516*FERT_BED_CAR+C10516*FERT_BED_MES</f>
        <v>18040</v>
      </c>
      <c r="N10516" s="6">
        <f>IF(AND(D10516&lt;=TOTAL_BEDS,J10516&lt;=TEMP_WORKER_MAX*TEMP_WORKER_HRS),1,0)</f>
        <v>0</v>
      </c>
      <c r="O10516" s="2">
        <f>L10516-M10516-K10516-FIXED_COSTS</f>
        <v>-14347.710095942282</v>
      </c>
      <c r="P10516" s="2">
        <f>IF(N10516=1,O10516,"")</f>
      </c>
    </row>
    <row r="10517">
      <c r="A10517" s="6">
        <v>16</v>
      </c>
      <c r="B10517" s="6">
        <v>3</v>
      </c>
      <c r="C10517" s="6">
        <v>4</v>
      </c>
      <c r="D10517" s="6">
        <f>A10517+B10517+C10517</f>
        <v>23</v>
      </c>
      <c r="E10517" s="5">
        <f>IF(A10517=0,0,A10517*LABOR_HRS_WK_TOM*SEASON_WEEKS*(1+DIM_PCT_TOM)^A10517)</f>
        <v>6616.7611003544</v>
      </c>
      <c r="F10517" s="5">
        <f>IF(B10517=0,0,B10517*LABOR_HRS_WK_CAR*SEASON_WEEKS*(1+DIM_PCT_CAR)^B10517)</f>
        <v>96.920156249999962</v>
      </c>
      <c r="G10517" s="5">
        <f>IF(C10517=0,0,C10517*LABOR_HRS_WK_MES*SEASON_WEEKS*(1+DIM_PCT_MES)^C10517)</f>
        <v>189.17016064453119</v>
      </c>
      <c r="H10517" s="5">
        <f>E10517+F10517+G10517</f>
        <v>6902.8514172489313</v>
      </c>
      <c r="I10517" s="5">
        <f>MIN(H10517,FARMER_HRS)</f>
        <v>720</v>
      </c>
      <c r="J10517" s="5">
        <f>MAX(0,H10517-FARMER_HRS)</f>
        <v>6182.8514172489313</v>
      </c>
      <c r="K10517" s="2">
        <f>I10517*FARMER_RATE+J10517*TEMP_WORKER_RATE</f>
        <v>132341.17043834948</v>
      </c>
      <c r="L10517" s="2">
        <f>A10517*PRICE_TOM+B10517*PRICE_CAR+C10517*PRICE_MES</f>
        <v>157882</v>
      </c>
      <c r="M10517" s="2">
        <f>A10517*FERT_BED_TOM+B10517*FERT_BED_CAR+C10517*FERT_BED_MES</f>
        <v>18920</v>
      </c>
      <c r="N10517" s="6">
        <f>IF(AND(D10517&lt;=TOTAL_BEDS,J10517&lt;=TEMP_WORKER_MAX*TEMP_WORKER_HRS),1,0)</f>
        <v>0</v>
      </c>
      <c r="O10517" s="2">
        <f>L10517-M10517-K10517-FIXED_COSTS</f>
        <v>-13379.17043834948</v>
      </c>
      <c r="P10517" s="2">
        <f>IF(N10517=1,O10517,"")</f>
      </c>
    </row>
    <row r="10518">
      <c r="A10518" s="6">
        <v>16</v>
      </c>
      <c r="B10518" s="6">
        <v>3</v>
      </c>
      <c r="C10518" s="6">
        <v>5</v>
      </c>
      <c r="D10518" s="6">
        <f>A10518+B10518+C10518</f>
        <v>24</v>
      </c>
      <c r="E10518" s="5">
        <f>IF(A10518=0,0,A10518*LABOR_HRS_WK_TOM*SEASON_WEEKS*(1+DIM_PCT_TOM)^A10518)</f>
        <v>6616.7611003544</v>
      </c>
      <c r="F10518" s="5">
        <f>IF(B10518=0,0,B10518*LABOR_HRS_WK_CAR*SEASON_WEEKS*(1+DIM_PCT_CAR)^B10518)</f>
        <v>96.920156249999962</v>
      </c>
      <c r="G10518" s="5">
        <f>IF(C10518=0,0,C10518*LABOR_HRS_WK_MES*SEASON_WEEKS*(1+DIM_PCT_MES)^C10518)</f>
        <v>239.41848456573481</v>
      </c>
      <c r="H10518" s="5">
        <f>E10518+F10518+G10518</f>
        <v>6953.0997411701346</v>
      </c>
      <c r="I10518" s="5">
        <f>MIN(H10518,FARMER_HRS)</f>
        <v>720</v>
      </c>
      <c r="J10518" s="5">
        <f>MAX(0,H10518-FARMER_HRS)</f>
        <v>6233.0997411701346</v>
      </c>
      <c r="K10518" s="2">
        <f>I10518*FARMER_RATE+J10518*TEMP_WORKER_RATE</f>
        <v>133213.5371730926</v>
      </c>
      <c r="L10518" s="2">
        <f>A10518*PRICE_TOM+B10518*PRICE_CAR+C10518*PRICE_MES</f>
        <v>160582</v>
      </c>
      <c r="M10518" s="2">
        <f>A10518*FERT_BED_TOM+B10518*FERT_BED_CAR+C10518*FERT_BED_MES</f>
        <v>19800</v>
      </c>
      <c r="N10518" s="6">
        <f>IF(AND(D10518&lt;=TOTAL_BEDS,J10518&lt;=TEMP_WORKER_MAX*TEMP_WORKER_HRS),1,0)</f>
        <v>0</v>
      </c>
      <c r="O10518" s="2">
        <f>L10518-M10518-K10518-FIXED_COSTS</f>
        <v>-12431.537173092598</v>
      </c>
      <c r="P10518" s="2">
        <f>IF(N10518=1,O10518,"")</f>
      </c>
    </row>
    <row r="10519">
      <c r="A10519" s="6">
        <v>16</v>
      </c>
      <c r="B10519" s="6">
        <v>3</v>
      </c>
      <c r="C10519" s="6">
        <v>6</v>
      </c>
      <c r="D10519" s="6">
        <f>A10519+B10519+C10519</f>
        <v>25</v>
      </c>
      <c r="E10519" s="5">
        <f>IF(A10519=0,0,A10519*LABOR_HRS_WK_TOM*SEASON_WEEKS*(1+DIM_PCT_TOM)^A10519)</f>
        <v>6616.7611003544</v>
      </c>
      <c r="F10519" s="5">
        <f>IF(B10519=0,0,B10519*LABOR_HRS_WK_CAR*SEASON_WEEKS*(1+DIM_PCT_CAR)^B10519)</f>
        <v>96.920156249999962</v>
      </c>
      <c r="G10519" s="5">
        <f>IF(C10519=0,0,C10519*LABOR_HRS_WK_MES*SEASON_WEEKS*(1+DIM_PCT_MES)^C10519)</f>
        <v>290.89345874736773</v>
      </c>
      <c r="H10519" s="5">
        <f>E10519+F10519+G10519</f>
        <v>7004.5747153517677</v>
      </c>
      <c r="I10519" s="5">
        <f>MIN(H10519,FARMER_HRS)</f>
        <v>720</v>
      </c>
      <c r="J10519" s="5">
        <f>MAX(0,H10519-FARMER_HRS)</f>
        <v>6284.5747153517677</v>
      </c>
      <c r="K10519" s="2">
        <f>I10519*FARMER_RATE+J10519*TEMP_WORKER_RATE</f>
        <v>134107.19991930152</v>
      </c>
      <c r="L10519" s="2">
        <f>A10519*PRICE_TOM+B10519*PRICE_CAR+C10519*PRICE_MES</f>
        <v>163282</v>
      </c>
      <c r="M10519" s="2">
        <f>A10519*FERT_BED_TOM+B10519*FERT_BED_CAR+C10519*FERT_BED_MES</f>
        <v>20680</v>
      </c>
      <c r="N10519" s="6">
        <f>IF(AND(D10519&lt;=TOTAL_BEDS,J10519&lt;=TEMP_WORKER_MAX*TEMP_WORKER_HRS),1,0)</f>
        <v>0</v>
      </c>
      <c r="O10519" s="2">
        <f>L10519-M10519-K10519-FIXED_COSTS</f>
        <v>-11505.199919301522</v>
      </c>
      <c r="P10519" s="2">
        <f>IF(N10519=1,O10519,"")</f>
      </c>
    </row>
    <row r="10520">
      <c r="A10520" s="6">
        <v>16</v>
      </c>
      <c r="B10520" s="6">
        <v>3</v>
      </c>
      <c r="C10520" s="6">
        <v>7</v>
      </c>
      <c r="D10520" s="6">
        <f>A10520+B10520+C10520</f>
        <v>26</v>
      </c>
      <c r="E10520" s="5">
        <f>IF(A10520=0,0,A10520*LABOR_HRS_WK_TOM*SEASON_WEEKS*(1+DIM_PCT_TOM)^A10520)</f>
        <v>6616.7611003544</v>
      </c>
      <c r="F10520" s="5">
        <f>IF(B10520=0,0,B10520*LABOR_HRS_WK_CAR*SEASON_WEEKS*(1+DIM_PCT_CAR)^B10520)</f>
        <v>96.920156249999962</v>
      </c>
      <c r="G10520" s="5">
        <f>IF(C10520=0,0,C10520*LABOR_HRS_WK_MES*SEASON_WEEKS*(1+DIM_PCT_MES)^C10520)</f>
        <v>343.61789814532818</v>
      </c>
      <c r="H10520" s="5">
        <f>E10520+F10520+G10520</f>
        <v>7057.2991547497286</v>
      </c>
      <c r="I10520" s="5">
        <f>MIN(H10520,FARMER_HRS)</f>
        <v>720</v>
      </c>
      <c r="J10520" s="5">
        <f>MAX(0,H10520-FARMER_HRS)</f>
        <v>6337.2991547497286</v>
      </c>
      <c r="K10520" s="2">
        <f>I10520*FARMER_RATE+J10520*TEMP_WORKER_RATE</f>
        <v>135022.55476996058</v>
      </c>
      <c r="L10520" s="2">
        <f>A10520*PRICE_TOM+B10520*PRICE_CAR+C10520*PRICE_MES</f>
        <v>165982</v>
      </c>
      <c r="M10520" s="2">
        <f>A10520*FERT_BED_TOM+B10520*FERT_BED_CAR+C10520*FERT_BED_MES</f>
        <v>21560</v>
      </c>
      <c r="N10520" s="6">
        <f>IF(AND(D10520&lt;=TOTAL_BEDS,J10520&lt;=TEMP_WORKER_MAX*TEMP_WORKER_HRS),1,0)</f>
        <v>0</v>
      </c>
      <c r="O10520" s="2">
        <f>L10520-M10520-K10520-FIXED_COSTS</f>
        <v>-10600.554769960581</v>
      </c>
      <c r="P10520" s="2">
        <f>IF(N10520=1,O10520,"")</f>
      </c>
    </row>
    <row r="10521">
      <c r="A10521" s="6">
        <v>16</v>
      </c>
      <c r="B10521" s="6">
        <v>3</v>
      </c>
      <c r="C10521" s="6">
        <v>8</v>
      </c>
      <c r="D10521" s="6">
        <f>A10521+B10521+C10521</f>
        <v>27</v>
      </c>
      <c r="E10521" s="5">
        <f>IF(A10521=0,0,A10521*LABOR_HRS_WK_TOM*SEASON_WEEKS*(1+DIM_PCT_TOM)^A10521)</f>
        <v>6616.7611003544</v>
      </c>
      <c r="F10521" s="5">
        <f>IF(B10521=0,0,B10521*LABOR_HRS_WK_CAR*SEASON_WEEKS*(1+DIM_PCT_CAR)^B10521)</f>
        <v>96.920156249999962</v>
      </c>
      <c r="G10521" s="5">
        <f>IF(C10521=0,0,C10521*LABOR_HRS_WK_MES*SEASON_WEEKS*(1+DIM_PCT_MES)^C10521)</f>
        <v>397.61499642530833</v>
      </c>
      <c r="H10521" s="5">
        <f>E10521+F10521+G10521</f>
        <v>7111.2962530297082</v>
      </c>
      <c r="I10521" s="5">
        <f>MIN(H10521,FARMER_HRS)</f>
        <v>720</v>
      </c>
      <c r="J10521" s="5">
        <f>MAX(0,H10521-FARMER_HRS)</f>
        <v>6391.2962530297082</v>
      </c>
      <c r="K10521" s="2">
        <f>I10521*FARMER_RATE+J10521*TEMP_WORKER_RATE</f>
        <v>135960.00439287687</v>
      </c>
      <c r="L10521" s="2">
        <f>A10521*PRICE_TOM+B10521*PRICE_CAR+C10521*PRICE_MES</f>
        <v>168682</v>
      </c>
      <c r="M10521" s="2">
        <f>A10521*FERT_BED_TOM+B10521*FERT_BED_CAR+C10521*FERT_BED_MES</f>
        <v>22440</v>
      </c>
      <c r="N10521" s="6">
        <f>IF(AND(D10521&lt;=TOTAL_BEDS,J10521&lt;=TEMP_WORKER_MAX*TEMP_WORKER_HRS),1,0)</f>
        <v>0</v>
      </c>
      <c r="O10521" s="2">
        <f>L10521-M10521-K10521-FIXED_COSTS</f>
        <v>-9718.0043928768719</v>
      </c>
      <c r="P10521" s="2">
        <f>IF(N10521=1,O10521,"")</f>
      </c>
    </row>
    <row r="10522">
      <c r="A10522" s="6">
        <v>16</v>
      </c>
      <c r="B10522" s="6">
        <v>3</v>
      </c>
      <c r="C10522" s="6">
        <v>9</v>
      </c>
      <c r="D10522" s="6">
        <f>A10522+B10522+C10522</f>
        <v>28</v>
      </c>
      <c r="E10522" s="5">
        <f>IF(A10522=0,0,A10522*LABOR_HRS_WK_TOM*SEASON_WEEKS*(1+DIM_PCT_TOM)^A10522)</f>
        <v>6616.7611003544</v>
      </c>
      <c r="F10522" s="5">
        <f>IF(B10522=0,0,B10522*LABOR_HRS_WK_CAR*SEASON_WEEKS*(1+DIM_PCT_CAR)^B10522)</f>
        <v>96.920156249999962</v>
      </c>
      <c r="G10522" s="5">
        <f>IF(C10522=0,0,C10522*LABOR_HRS_WK_MES*SEASON_WEEKS*(1+DIM_PCT_MES)^C10522)</f>
        <v>452.90833186570273</v>
      </c>
      <c r="H10522" s="5">
        <f>E10522+F10522+G10522</f>
        <v>7166.5895884701031</v>
      </c>
      <c r="I10522" s="5">
        <f>MIN(H10522,FARMER_HRS)</f>
        <v>720</v>
      </c>
      <c r="J10522" s="5">
        <f>MAX(0,H10522-FARMER_HRS)</f>
        <v>6446.5895884701031</v>
      </c>
      <c r="K10522" s="2">
        <f>I10522*FARMER_RATE+J10522*TEMP_WORKER_RATE</f>
        <v>136919.9581331615</v>
      </c>
      <c r="L10522" s="2">
        <f>A10522*PRICE_TOM+B10522*PRICE_CAR+C10522*PRICE_MES</f>
        <v>171382</v>
      </c>
      <c r="M10522" s="2">
        <f>A10522*FERT_BED_TOM+B10522*FERT_BED_CAR+C10522*FERT_BED_MES</f>
        <v>23320</v>
      </c>
      <c r="N10522" s="6">
        <f>IF(AND(D10522&lt;=TOTAL_BEDS,J10522&lt;=TEMP_WORKER_MAX*TEMP_WORKER_HRS),1,0)</f>
        <v>0</v>
      </c>
      <c r="O10522" s="2">
        <f>L10522-M10522-K10522-FIXED_COSTS</f>
        <v>-8857.9581331615045</v>
      </c>
      <c r="P10522" s="2">
        <f>IF(N10522=1,O10522,"")</f>
      </c>
    </row>
    <row r="10523">
      <c r="A10523" s="6">
        <v>16</v>
      </c>
      <c r="B10523" s="6">
        <v>3</v>
      </c>
      <c r="C10523" s="6">
        <v>10</v>
      </c>
      <c r="D10523" s="6">
        <f>A10523+B10523+C10523</f>
        <v>29</v>
      </c>
      <c r="E10523" s="5">
        <f>IF(A10523=0,0,A10523*LABOR_HRS_WK_TOM*SEASON_WEEKS*(1+DIM_PCT_TOM)^A10523)</f>
        <v>6616.7611003544</v>
      </c>
      <c r="F10523" s="5">
        <f>IF(B10523=0,0,B10523*LABOR_HRS_WK_CAR*SEASON_WEEKS*(1+DIM_PCT_CAR)^B10523)</f>
        <v>96.920156249999962</v>
      </c>
      <c r="G10523" s="5">
        <f>IF(C10523=0,0,C10523*LABOR_HRS_WK_MES*SEASON_WEEKS*(1+DIM_PCT_MES)^C10523)</f>
        <v>509.52187334891551</v>
      </c>
      <c r="H10523" s="5">
        <f>E10523+F10523+G10523</f>
        <v>7223.2031299533155</v>
      </c>
      <c r="I10523" s="5">
        <f>MIN(H10523,FARMER_HRS)</f>
        <v>720</v>
      </c>
      <c r="J10523" s="5">
        <f>MAX(0,H10523-FARMER_HRS)</f>
        <v>6503.2031299533155</v>
      </c>
      <c r="K10523" s="2">
        <f>I10523*FARMER_RATE+J10523*TEMP_WORKER_RATE</f>
        <v>137902.83211724507</v>
      </c>
      <c r="L10523" s="2">
        <f>A10523*PRICE_TOM+B10523*PRICE_CAR+C10523*PRICE_MES</f>
        <v>174082</v>
      </c>
      <c r="M10523" s="2">
        <f>A10523*FERT_BED_TOM+B10523*FERT_BED_CAR+C10523*FERT_BED_MES</f>
        <v>24200</v>
      </c>
      <c r="N10523" s="6">
        <f>IF(AND(D10523&lt;=TOTAL_BEDS,J10523&lt;=TEMP_WORKER_MAX*TEMP_WORKER_HRS),1,0)</f>
        <v>0</v>
      </c>
      <c r="O10523" s="2">
        <f>L10523-M10523-K10523-FIXED_COSTS</f>
        <v>-8020.8321172450669</v>
      </c>
      <c r="P10523" s="2">
        <f>IF(N10523=1,O10523,"")</f>
      </c>
    </row>
    <row r="10524">
      <c r="A10524" s="6">
        <v>16</v>
      </c>
      <c r="B10524" s="6">
        <v>3</v>
      </c>
      <c r="C10524" s="6">
        <v>11</v>
      </c>
      <c r="D10524" s="6">
        <f>A10524+B10524+C10524</f>
        <v>30</v>
      </c>
      <c r="E10524" s="5">
        <f>IF(A10524=0,0,A10524*LABOR_HRS_WK_TOM*SEASON_WEEKS*(1+DIM_PCT_TOM)^A10524)</f>
        <v>6616.7611003544</v>
      </c>
      <c r="F10524" s="5">
        <f>IF(B10524=0,0,B10524*LABOR_HRS_WK_CAR*SEASON_WEEKS*(1+DIM_PCT_CAR)^B10524)</f>
        <v>96.920156249999962</v>
      </c>
      <c r="G10524" s="5">
        <f>IF(C10524=0,0,C10524*LABOR_HRS_WK_MES*SEASON_WEEKS*(1+DIM_PCT_MES)^C10524)</f>
        <v>567.47998644235463</v>
      </c>
      <c r="H10524" s="5">
        <f>E10524+F10524+G10524</f>
        <v>7281.1612430467549</v>
      </c>
      <c r="I10524" s="5">
        <f>MIN(H10524,FARMER_HRS)</f>
        <v>720</v>
      </c>
      <c r="J10524" s="5">
        <f>MAX(0,H10524-FARMER_HRS)</f>
        <v>6561.1612430467549</v>
      </c>
      <c r="K10524" s="2">
        <f>I10524*FARMER_RATE+J10524*TEMP_WORKER_RATE</f>
        <v>138909.0493584506</v>
      </c>
      <c r="L10524" s="2">
        <f>A10524*PRICE_TOM+B10524*PRICE_CAR+C10524*PRICE_MES</f>
        <v>176782</v>
      </c>
      <c r="M10524" s="2">
        <f>A10524*FERT_BED_TOM+B10524*FERT_BED_CAR+C10524*FERT_BED_MES</f>
        <v>25080</v>
      </c>
      <c r="N10524" s="6">
        <f>IF(AND(D10524&lt;=TOTAL_BEDS,J10524&lt;=TEMP_WORKER_MAX*TEMP_WORKER_HRS),1,0)</f>
        <v>0</v>
      </c>
      <c r="O10524" s="2">
        <f>L10524-M10524-K10524-FIXED_COSTS</f>
        <v>-7207.0493584506039</v>
      </c>
      <c r="P10524" s="2">
        <f>IF(N10524=1,O10524,"")</f>
      </c>
    </row>
    <row r="10525">
      <c r="A10525" s="6">
        <v>16</v>
      </c>
      <c r="B10525" s="6">
        <v>3</v>
      </c>
      <c r="C10525" s="6">
        <v>12</v>
      </c>
      <c r="D10525" s="6">
        <f>A10525+B10525+C10525</f>
        <v>31</v>
      </c>
      <c r="E10525" s="5">
        <f>IF(A10525=0,0,A10525*LABOR_HRS_WK_TOM*SEASON_WEEKS*(1+DIM_PCT_TOM)^A10525)</f>
        <v>6616.7611003544</v>
      </c>
      <c r="F10525" s="5">
        <f>IF(B10525=0,0,B10525*LABOR_HRS_WK_CAR*SEASON_WEEKS*(1+DIM_PCT_CAR)^B10525)</f>
        <v>96.920156249999962</v>
      </c>
      <c r="G10525" s="5">
        <f>IF(C10525=0,0,C10525*LABOR_HRS_WK_MES*SEASON_WEEKS*(1+DIM_PCT_MES)^C10525)</f>
        <v>626.807439570419</v>
      </c>
      <c r="H10525" s="5">
        <f>E10525+F10525+G10525</f>
        <v>7340.4886961748189</v>
      </c>
      <c r="I10525" s="5">
        <f>MIN(H10525,FARMER_HRS)</f>
        <v>720</v>
      </c>
      <c r="J10525" s="5">
        <f>MAX(0,H10525-FARMER_HRS)</f>
        <v>6620.4886961748189</v>
      </c>
      <c r="K10525" s="2">
        <f>I10525*FARMER_RATE+J10525*TEMP_WORKER_RATE</f>
        <v>139939.03986414615</v>
      </c>
      <c r="L10525" s="2">
        <f>A10525*PRICE_TOM+B10525*PRICE_CAR+C10525*PRICE_MES</f>
        <v>179482</v>
      </c>
      <c r="M10525" s="2">
        <f>A10525*FERT_BED_TOM+B10525*FERT_BED_CAR+C10525*FERT_BED_MES</f>
        <v>25960</v>
      </c>
      <c r="N10525" s="6">
        <f>IF(AND(D10525&lt;=TOTAL_BEDS,J10525&lt;=TEMP_WORKER_MAX*TEMP_WORKER_HRS),1,0)</f>
        <v>0</v>
      </c>
      <c r="O10525" s="2">
        <f>L10525-M10525-K10525-FIXED_COSTS</f>
        <v>-6417.0398641461506</v>
      </c>
      <c r="P10525" s="2">
        <f>IF(N10525=1,O10525,"")</f>
      </c>
    </row>
    <row r="10526">
      <c r="A10526" s="6">
        <v>16</v>
      </c>
      <c r="B10526" s="6">
        <v>3</v>
      </c>
      <c r="C10526" s="6">
        <v>13</v>
      </c>
      <c r="D10526" s="6">
        <f>A10526+B10526+C10526</f>
        <v>32</v>
      </c>
      <c r="E10526" s="5">
        <f>IF(A10526=0,0,A10526*LABOR_HRS_WK_TOM*SEASON_WEEKS*(1+DIM_PCT_TOM)^A10526)</f>
        <v>6616.7611003544</v>
      </c>
      <c r="F10526" s="5">
        <f>IF(B10526=0,0,B10526*LABOR_HRS_WK_CAR*SEASON_WEEKS*(1+DIM_PCT_CAR)^B10526)</f>
        <v>96.920156249999962</v>
      </c>
      <c r="G10526" s="5">
        <f>IF(C10526=0,0,C10526*LABOR_HRS_WK_MES*SEASON_WEEKS*(1+DIM_PCT_MES)^C10526)</f>
        <v>687.52941027880331</v>
      </c>
      <c r="H10526" s="5">
        <f>E10526+F10526+G10526</f>
        <v>7401.210666883203</v>
      </c>
      <c r="I10526" s="5">
        <f>MIN(H10526,FARMER_HRS)</f>
        <v>720</v>
      </c>
      <c r="J10526" s="5">
        <f>MAX(0,H10526-FARMER_HRS)</f>
        <v>6681.210666883203</v>
      </c>
      <c r="K10526" s="2">
        <f>I10526*FARMER_RATE+J10526*TEMP_WORKER_RATE</f>
        <v>140993.24074450004</v>
      </c>
      <c r="L10526" s="2">
        <f>A10526*PRICE_TOM+B10526*PRICE_CAR+C10526*PRICE_MES</f>
        <v>182182</v>
      </c>
      <c r="M10526" s="2">
        <f>A10526*FERT_BED_TOM+B10526*FERT_BED_CAR+C10526*FERT_BED_MES</f>
        <v>26840</v>
      </c>
      <c r="N10526" s="6">
        <f>IF(AND(D10526&lt;=TOTAL_BEDS,J10526&lt;=TEMP_WORKER_MAX*TEMP_WORKER_HRS),1,0)</f>
        <v>0</v>
      </c>
      <c r="O10526" s="2">
        <f>L10526-M10526-K10526-FIXED_COSTS</f>
        <v>-5651.2407445000426</v>
      </c>
      <c r="P10526" s="2">
        <f>IF(N10526=1,O10526,"")</f>
      </c>
    </row>
    <row r="10527">
      <c r="A10527" s="6">
        <v>16</v>
      </c>
      <c r="B10527" s="6">
        <v>3</v>
      </c>
      <c r="C10527" s="6">
        <v>14</v>
      </c>
      <c r="D10527" s="6">
        <f>A10527+B10527+C10527</f>
        <v>33</v>
      </c>
      <c r="E10527" s="5">
        <f>IF(A10527=0,0,A10527*LABOR_HRS_WK_TOM*SEASON_WEEKS*(1+DIM_PCT_TOM)^A10527)</f>
        <v>6616.7611003544</v>
      </c>
      <c r="F10527" s="5">
        <f>IF(B10527=0,0,B10527*LABOR_HRS_WK_CAR*SEASON_WEEKS*(1+DIM_PCT_CAR)^B10527)</f>
        <v>96.920156249999962</v>
      </c>
      <c r="G10527" s="5">
        <f>IF(C10527=0,0,C10527*LABOR_HRS_WK_MES*SEASON_WEEKS*(1+DIM_PCT_MES)^C10527)</f>
        <v>749.67149159246435</v>
      </c>
      <c r="H10527" s="5">
        <f>E10527+F10527+G10527</f>
        <v>7463.352748196864</v>
      </c>
      <c r="I10527" s="5">
        <f>MIN(H10527,FARMER_HRS)</f>
        <v>720</v>
      </c>
      <c r="J10527" s="5">
        <f>MAX(0,H10527-FARMER_HRS)</f>
        <v>6743.352748196864</v>
      </c>
      <c r="K10527" s="2">
        <f>I10527*FARMER_RATE+J10527*TEMP_WORKER_RATE</f>
        <v>142072.0963228622</v>
      </c>
      <c r="L10527" s="2">
        <f>A10527*PRICE_TOM+B10527*PRICE_CAR+C10527*PRICE_MES</f>
        <v>184882</v>
      </c>
      <c r="M10527" s="2">
        <f>A10527*FERT_BED_TOM+B10527*FERT_BED_CAR+C10527*FERT_BED_MES</f>
        <v>27720</v>
      </c>
      <c r="N10527" s="6">
        <f>IF(AND(D10527&lt;=TOTAL_BEDS,J10527&lt;=TEMP_WORKER_MAX*TEMP_WORKER_HRS),1,0)</f>
        <v>0</v>
      </c>
      <c r="O10527" s="2">
        <f>L10527-M10527-K10527-FIXED_COSTS</f>
        <v>-4910.0963228621986</v>
      </c>
      <c r="P10527" s="2">
        <f>IF(N10527=1,O10527,"")</f>
      </c>
    </row>
    <row r="10528">
      <c r="A10528" s="6">
        <v>16</v>
      </c>
      <c r="B10528" s="6">
        <v>3</v>
      </c>
      <c r="C10528" s="6">
        <v>15</v>
      </c>
      <c r="D10528" s="6">
        <f>A10528+B10528+C10528</f>
        <v>34</v>
      </c>
      <c r="E10528" s="5">
        <f>IF(A10528=0,0,A10528*LABOR_HRS_WK_TOM*SEASON_WEEKS*(1+DIM_PCT_TOM)^A10528)</f>
        <v>6616.7611003544</v>
      </c>
      <c r="F10528" s="5">
        <f>IF(B10528=0,0,B10528*LABOR_HRS_WK_CAR*SEASON_WEEKS*(1+DIM_PCT_CAR)^B10528)</f>
        <v>96.920156249999962</v>
      </c>
      <c r="G10528" s="5">
        <f>IF(C10528=0,0,C10528*LABOR_HRS_WK_MES*SEASON_WEEKS*(1+DIM_PCT_MES)^C10528)</f>
        <v>813.25969846861074</v>
      </c>
      <c r="H10528" s="5">
        <f>E10528+F10528+G10528</f>
        <v>7526.9409550730106</v>
      </c>
      <c r="I10528" s="5">
        <f>MIN(H10528,FARMER_HRS)</f>
        <v>720</v>
      </c>
      <c r="J10528" s="5">
        <f>MAX(0,H10528-FARMER_HRS)</f>
        <v>6806.9409550730106</v>
      </c>
      <c r="K10528" s="2">
        <f>I10528*FARMER_RATE+J10528*TEMP_WORKER_RATE</f>
        <v>143176.05824779533</v>
      </c>
      <c r="L10528" s="2">
        <f>A10528*PRICE_TOM+B10528*PRICE_CAR+C10528*PRICE_MES</f>
        <v>187582</v>
      </c>
      <c r="M10528" s="2">
        <f>A10528*FERT_BED_TOM+B10528*FERT_BED_CAR+C10528*FERT_BED_MES</f>
        <v>28600</v>
      </c>
      <c r="N10528" s="6">
        <f>IF(AND(D10528&lt;=TOTAL_BEDS,J10528&lt;=TEMP_WORKER_MAX*TEMP_WORKER_HRS),1,0)</f>
        <v>0</v>
      </c>
      <c r="O10528" s="2">
        <f>L10528-M10528-K10528-FIXED_COSTS</f>
        <v>-4194.0582477953285</v>
      </c>
      <c r="P10528" s="2">
        <f>IF(N10528=1,O10528,"")</f>
      </c>
    </row>
    <row r="10529">
      <c r="A10529" s="6">
        <v>16</v>
      </c>
      <c r="B10529" s="6">
        <v>3</v>
      </c>
      <c r="C10529" s="6">
        <v>16</v>
      </c>
      <c r="D10529" s="6">
        <f>A10529+B10529+C10529</f>
        <v>35</v>
      </c>
      <c r="E10529" s="5">
        <f>IF(A10529=0,0,A10529*LABOR_HRS_WK_TOM*SEASON_WEEKS*(1+DIM_PCT_TOM)^A10529)</f>
        <v>6616.7611003544</v>
      </c>
      <c r="F10529" s="5">
        <f>IF(B10529=0,0,B10529*LABOR_HRS_WK_CAR*SEASON_WEEKS*(1+DIM_PCT_CAR)^B10529)</f>
        <v>96.920156249999962</v>
      </c>
      <c r="G10529" s="5">
        <f>IF(C10529=0,0,C10529*LABOR_HRS_WK_MES*SEASON_WEEKS*(1+DIM_PCT_MES)^C10529)</f>
        <v>878.32047434609967</v>
      </c>
      <c r="H10529" s="5">
        <f>E10529+F10529+G10529</f>
        <v>7592.0017309505</v>
      </c>
      <c r="I10529" s="5">
        <f>MIN(H10529,FARMER_HRS)</f>
        <v>720</v>
      </c>
      <c r="J10529" s="5">
        <f>MAX(0,H10529-FARMER_HRS)</f>
        <v>6872.0017309505</v>
      </c>
      <c r="K10529" s="2">
        <f>I10529*FARMER_RATE+J10529*TEMP_WORKER_RATE</f>
        <v>144305.5856067795</v>
      </c>
      <c r="L10529" s="2">
        <f>A10529*PRICE_TOM+B10529*PRICE_CAR+C10529*PRICE_MES</f>
        <v>190282</v>
      </c>
      <c r="M10529" s="2">
        <f>A10529*FERT_BED_TOM+B10529*FERT_BED_CAR+C10529*FERT_BED_MES</f>
        <v>29480</v>
      </c>
      <c r="N10529" s="6">
        <f>IF(AND(D10529&lt;=TOTAL_BEDS,J10529&lt;=TEMP_WORKER_MAX*TEMP_WORKER_HRS),1,0)</f>
        <v>0</v>
      </c>
      <c r="O10529" s="2">
        <f>L10529-M10529-K10529-FIXED_COSTS</f>
        <v>-3503.5856067794957</v>
      </c>
      <c r="P10529" s="2">
        <f>IF(N10529=1,O10529,"")</f>
      </c>
    </row>
    <row r="10530">
      <c r="A10530" s="6">
        <v>16</v>
      </c>
      <c r="B10530" s="6">
        <v>3</v>
      </c>
      <c r="C10530" s="6">
        <v>17</v>
      </c>
      <c r="D10530" s="6">
        <f>A10530+B10530+C10530</f>
        <v>36</v>
      </c>
      <c r="E10530" s="5">
        <f>IF(A10530=0,0,A10530*LABOR_HRS_WK_TOM*SEASON_WEEKS*(1+DIM_PCT_TOM)^A10530)</f>
        <v>6616.7611003544</v>
      </c>
      <c r="F10530" s="5">
        <f>IF(B10530=0,0,B10530*LABOR_HRS_WK_CAR*SEASON_WEEKS*(1+DIM_PCT_CAR)^B10530)</f>
        <v>96.920156249999962</v>
      </c>
      <c r="G10530" s="5">
        <f>IF(C10530=0,0,C10530*LABOR_HRS_WK_MES*SEASON_WEEKS*(1+DIM_PCT_MES)^C10530)</f>
        <v>944.88069779263992</v>
      </c>
      <c r="H10530" s="5">
        <f>E10530+F10530+G10530</f>
        <v>7658.56195439704</v>
      </c>
      <c r="I10530" s="5">
        <f>MIN(H10530,FARMER_HRS)</f>
        <v>720</v>
      </c>
      <c r="J10530" s="5">
        <f>MAX(0,H10530-FARMER_HRS)</f>
        <v>6938.56195439704</v>
      </c>
      <c r="K10530" s="2">
        <f>I10530*FARMER_RATE+J10530*TEMP_WORKER_RATE</f>
        <v>145461.14504161527</v>
      </c>
      <c r="L10530" s="2">
        <f>A10530*PRICE_TOM+B10530*PRICE_CAR+C10530*PRICE_MES</f>
        <v>192982</v>
      </c>
      <c r="M10530" s="2">
        <f>A10530*FERT_BED_TOM+B10530*FERT_BED_CAR+C10530*FERT_BED_MES</f>
        <v>30360</v>
      </c>
      <c r="N10530" s="6">
        <f>IF(AND(D10530&lt;=TOTAL_BEDS,J10530&lt;=TEMP_WORKER_MAX*TEMP_WORKER_HRS),1,0)</f>
        <v>0</v>
      </c>
      <c r="O10530" s="2">
        <f>L10530-M10530-K10530-FIXED_COSTS</f>
        <v>-2839.1450416152657</v>
      </c>
      <c r="P10530" s="2">
        <f>IF(N10530=1,O10530,"")</f>
      </c>
    </row>
    <row r="10531">
      <c r="A10531" s="6">
        <v>16</v>
      </c>
      <c r="B10531" s="6">
        <v>3</v>
      </c>
      <c r="C10531" s="6">
        <v>18</v>
      </c>
      <c r="D10531" s="6">
        <f>A10531+B10531+C10531</f>
        <v>37</v>
      </c>
      <c r="E10531" s="5">
        <f>IF(A10531=0,0,A10531*LABOR_HRS_WK_TOM*SEASON_WEEKS*(1+DIM_PCT_TOM)^A10531)</f>
        <v>6616.7611003544</v>
      </c>
      <c r="F10531" s="5">
        <f>IF(B10531=0,0,B10531*LABOR_HRS_WK_CAR*SEASON_WEEKS*(1+DIM_PCT_CAR)^B10531)</f>
        <v>96.920156249999962</v>
      </c>
      <c r="G10531" s="5">
        <f>IF(C10531=0,0,C10531*LABOR_HRS_WK_MES*SEASON_WEEKS*(1+DIM_PCT_MES)^C10531)</f>
        <v>1012.9676892512272</v>
      </c>
      <c r="H10531" s="5">
        <f>E10531+F10531+G10531</f>
        <v>7726.6489458556271</v>
      </c>
      <c r="I10531" s="5">
        <f>MIN(H10531,FARMER_HRS)</f>
        <v>720</v>
      </c>
      <c r="J10531" s="5">
        <f>MAX(0,H10531-FARMER_HRS)</f>
        <v>7006.6489458556271</v>
      </c>
      <c r="K10531" s="2">
        <f>I10531*FARMER_RATE+J10531*TEMP_WORKER_RATE</f>
        <v>146643.21086554907</v>
      </c>
      <c r="L10531" s="2">
        <f>A10531*PRICE_TOM+B10531*PRICE_CAR+C10531*PRICE_MES</f>
        <v>195682</v>
      </c>
      <c r="M10531" s="2">
        <f>A10531*FERT_BED_TOM+B10531*FERT_BED_CAR+C10531*FERT_BED_MES</f>
        <v>31240</v>
      </c>
      <c r="N10531" s="6">
        <f>IF(AND(D10531&lt;=TOTAL_BEDS,J10531&lt;=TEMP_WORKER_MAX*TEMP_WORKER_HRS),1,0)</f>
        <v>0</v>
      </c>
      <c r="O10531" s="2">
        <f>L10531-M10531-K10531-FIXED_COSTS</f>
        <v>-2201.2108655490738</v>
      </c>
      <c r="P10531" s="2">
        <f>IF(N10531=1,O10531,"")</f>
      </c>
    </row>
    <row r="10532">
      <c r="A10532" s="6">
        <v>16</v>
      </c>
      <c r="B10532" s="6">
        <v>3</v>
      </c>
      <c r="C10532" s="6">
        <v>19</v>
      </c>
      <c r="D10532" s="6">
        <f>A10532+B10532+C10532</f>
        <v>38</v>
      </c>
      <c r="E10532" s="5">
        <f>IF(A10532=0,0,A10532*LABOR_HRS_WK_TOM*SEASON_WEEKS*(1+DIM_PCT_TOM)^A10532)</f>
        <v>6616.7611003544</v>
      </c>
      <c r="F10532" s="5">
        <f>IF(B10532=0,0,B10532*LABOR_HRS_WK_CAR*SEASON_WEEKS*(1+DIM_PCT_CAR)^B10532)</f>
        <v>96.920156249999962</v>
      </c>
      <c r="G10532" s="5">
        <f>IF(C10532=0,0,C10532*LABOR_HRS_WK_MES*SEASON_WEEKS*(1+DIM_PCT_MES)^C10532)</f>
        <v>1082.6092178872491</v>
      </c>
      <c r="H10532" s="5">
        <f>E10532+F10532+G10532</f>
        <v>7796.2904744916486</v>
      </c>
      <c r="I10532" s="5">
        <f>MIN(H10532,FARMER_HRS)</f>
        <v>720</v>
      </c>
      <c r="J10532" s="5">
        <f>MAX(0,H10532-FARMER_HRS)</f>
        <v>7076.2904744916486</v>
      </c>
      <c r="K10532" s="2">
        <f>I10532*FARMER_RATE+J10532*TEMP_WORKER_RATE</f>
        <v>147852.26518214669</v>
      </c>
      <c r="L10532" s="2">
        <f>A10532*PRICE_TOM+B10532*PRICE_CAR+C10532*PRICE_MES</f>
        <v>198382</v>
      </c>
      <c r="M10532" s="2">
        <f>A10532*FERT_BED_TOM+B10532*FERT_BED_CAR+C10532*FERT_BED_MES</f>
        <v>32120</v>
      </c>
      <c r="N10532" s="6">
        <f>IF(AND(D10532&lt;=TOTAL_BEDS,J10532&lt;=TEMP_WORKER_MAX*TEMP_WORKER_HRS),1,0)</f>
        <v>0</v>
      </c>
      <c r="O10532" s="2">
        <f>L10532-M10532-K10532-FIXED_COSTS</f>
        <v>-1590.2651821466861</v>
      </c>
      <c r="P10532" s="2">
        <f>IF(N10532=1,O10532,"")</f>
      </c>
    </row>
    <row r="10533">
      <c r="A10533" s="6">
        <v>16</v>
      </c>
      <c r="B10533" s="6">
        <v>3</v>
      </c>
      <c r="C10533" s="6">
        <v>20</v>
      </c>
      <c r="D10533" s="6">
        <f>A10533+B10533+C10533</f>
        <v>39</v>
      </c>
      <c r="E10533" s="5">
        <f>IF(A10533=0,0,A10533*LABOR_HRS_WK_TOM*SEASON_WEEKS*(1+DIM_PCT_TOM)^A10533)</f>
        <v>6616.7611003544</v>
      </c>
      <c r="F10533" s="5">
        <f>IF(B10533=0,0,B10533*LABOR_HRS_WK_CAR*SEASON_WEEKS*(1+DIM_PCT_CAR)^B10533)</f>
        <v>96.920156249999962</v>
      </c>
      <c r="G10533" s="5">
        <f>IF(C10533=0,0,C10533*LABOR_HRS_WK_MES*SEASON_WEEKS*(1+DIM_PCT_MES)^C10533)</f>
        <v>1153.8335085377259</v>
      </c>
      <c r="H10533" s="5">
        <f>E10533+F10533+G10533</f>
        <v>7867.5147651421257</v>
      </c>
      <c r="I10533" s="5">
        <f>MIN(H10533,FARMER_HRS)</f>
        <v>720</v>
      </c>
      <c r="J10533" s="5">
        <f>MAX(0,H10533-FARMER_HRS)</f>
        <v>7147.5147651421257</v>
      </c>
      <c r="K10533" s="2">
        <f>I10533*FARMER_RATE+J10533*TEMP_WORKER_RATE</f>
        <v>149088.79800593969</v>
      </c>
      <c r="L10533" s="2">
        <f>A10533*PRICE_TOM+B10533*PRICE_CAR+C10533*PRICE_MES</f>
        <v>201082</v>
      </c>
      <c r="M10533" s="2">
        <f>A10533*FERT_BED_TOM+B10533*FERT_BED_CAR+C10533*FERT_BED_MES</f>
        <v>33000</v>
      </c>
      <c r="N10533" s="6">
        <f>IF(AND(D10533&lt;=TOTAL_BEDS,J10533&lt;=TEMP_WORKER_MAX*TEMP_WORKER_HRS),1,0)</f>
        <v>0</v>
      </c>
      <c r="O10533" s="2">
        <f>L10533-M10533-K10533-FIXED_COSTS</f>
        <v>-1006.7980059396941</v>
      </c>
      <c r="P10533" s="2">
        <f>IF(N10533=1,O10533,"")</f>
      </c>
    </row>
    <row r="10534">
      <c r="A10534" s="6">
        <v>16</v>
      </c>
      <c r="B10534" s="6">
        <v>3</v>
      </c>
      <c r="C10534" s="6">
        <v>21</v>
      </c>
      <c r="D10534" s="6">
        <f>A10534+B10534+C10534</f>
        <v>40</v>
      </c>
      <c r="E10534" s="5">
        <f>IF(A10534=0,0,A10534*LABOR_HRS_WK_TOM*SEASON_WEEKS*(1+DIM_PCT_TOM)^A10534)</f>
        <v>6616.7611003544</v>
      </c>
      <c r="F10534" s="5">
        <f>IF(B10534=0,0,B10534*LABOR_HRS_WK_CAR*SEASON_WEEKS*(1+DIM_PCT_CAR)^B10534)</f>
        <v>96.920156249999962</v>
      </c>
      <c r="G10534" s="5">
        <f>IF(C10534=0,0,C10534*LABOR_HRS_WK_MES*SEASON_WEEKS*(1+DIM_PCT_MES)^C10534)</f>
        <v>1226.6692487641699</v>
      </c>
      <c r="H10534" s="5">
        <f>E10534+F10534+G10534</f>
        <v>7940.3505053685694</v>
      </c>
      <c r="I10534" s="5">
        <f>MIN(H10534,FARMER_HRS)</f>
        <v>720</v>
      </c>
      <c r="J10534" s="5">
        <f>MAX(0,H10534-FARMER_HRS)</f>
        <v>7220.3505053685694</v>
      </c>
      <c r="K10534" s="2">
        <f>I10534*FARMER_RATE+J10534*TEMP_WORKER_RATE</f>
        <v>150353.307384871</v>
      </c>
      <c r="L10534" s="2">
        <f>A10534*PRICE_TOM+B10534*PRICE_CAR+C10534*PRICE_MES</f>
        <v>203782</v>
      </c>
      <c r="M10534" s="2">
        <f>A10534*FERT_BED_TOM+B10534*FERT_BED_CAR+C10534*FERT_BED_MES</f>
        <v>33880</v>
      </c>
      <c r="N10534" s="6">
        <f>IF(AND(D10534&lt;=TOTAL_BEDS,J10534&lt;=TEMP_WORKER_MAX*TEMP_WORKER_HRS),1,0)</f>
        <v>0</v>
      </c>
      <c r="O10534" s="2">
        <f>L10534-M10534-K10534-FIXED_COSTS</f>
        <v>-451.30738487100461</v>
      </c>
      <c r="P10534" s="2">
        <f>IF(N10534=1,O10534,"")</f>
      </c>
    </row>
    <row r="10535">
      <c r="A10535" s="6">
        <v>16</v>
      </c>
      <c r="B10535" s="6">
        <v>3</v>
      </c>
      <c r="C10535" s="6">
        <v>22</v>
      </c>
      <c r="D10535" s="6">
        <f>A10535+B10535+C10535</f>
        <v>41</v>
      </c>
      <c r="E10535" s="5">
        <f>IF(A10535=0,0,A10535*LABOR_HRS_WK_TOM*SEASON_WEEKS*(1+DIM_PCT_TOM)^A10535)</f>
        <v>6616.7611003544</v>
      </c>
      <c r="F10535" s="5">
        <f>IF(B10535=0,0,B10535*LABOR_HRS_WK_CAR*SEASON_WEEKS*(1+DIM_PCT_CAR)^B10535)</f>
        <v>96.920156249999962</v>
      </c>
      <c r="G10535" s="5">
        <f>IF(C10535=0,0,C10535*LABOR_HRS_WK_MES*SEASON_WEEKS*(1+DIM_PCT_MES)^C10535)</f>
        <v>1301.1455960105659</v>
      </c>
      <c r="H10535" s="5">
        <f>E10535+F10535+G10535</f>
        <v>8014.8268526149659</v>
      </c>
      <c r="I10535" s="5">
        <f>MIN(H10535,FARMER_HRS)</f>
        <v>720</v>
      </c>
      <c r="J10535" s="5">
        <f>MAX(0,H10535-FARMER_HRS)</f>
        <v>7294.8268526149659</v>
      </c>
      <c r="K10535" s="2">
        <f>I10535*FARMER_RATE+J10535*TEMP_WORKER_RATE</f>
        <v>151646.29952456537</v>
      </c>
      <c r="L10535" s="2">
        <f>A10535*PRICE_TOM+B10535*PRICE_CAR+C10535*PRICE_MES</f>
        <v>206482</v>
      </c>
      <c r="M10535" s="2">
        <f>A10535*FERT_BED_TOM+B10535*FERT_BED_CAR+C10535*FERT_BED_MES</f>
        <v>34760</v>
      </c>
      <c r="N10535" s="6">
        <f>IF(AND(D10535&lt;=TOTAL_BEDS,J10535&lt;=TEMP_WORKER_MAX*TEMP_WORKER_HRS),1,0)</f>
        <v>0</v>
      </c>
      <c r="O10535" s="2">
        <f>L10535-M10535-K10535-FIXED_COSTS</f>
        <v>75.700475434627151</v>
      </c>
      <c r="P10535" s="2">
        <f>IF(N10535=1,O10535,"")</f>
      </c>
    </row>
    <row r="10536">
      <c r="A10536" s="6">
        <v>16</v>
      </c>
      <c r="B10536" s="6">
        <v>3</v>
      </c>
      <c r="C10536" s="6">
        <v>23</v>
      </c>
      <c r="D10536" s="6">
        <f>A10536+B10536+C10536</f>
        <v>42</v>
      </c>
      <c r="E10536" s="5">
        <f>IF(A10536=0,0,A10536*LABOR_HRS_WK_TOM*SEASON_WEEKS*(1+DIM_PCT_TOM)^A10536)</f>
        <v>6616.7611003544</v>
      </c>
      <c r="F10536" s="5">
        <f>IF(B10536=0,0,B10536*LABOR_HRS_WK_CAR*SEASON_WEEKS*(1+DIM_PCT_CAR)^B10536)</f>
        <v>96.920156249999962</v>
      </c>
      <c r="G10536" s="5">
        <f>IF(C10536=0,0,C10536*LABOR_HRS_WK_MES*SEASON_WEEKS*(1+DIM_PCT_MES)^C10536)</f>
        <v>1377.2921848680023</v>
      </c>
      <c r="H10536" s="5">
        <f>E10536+F10536+G10536</f>
        <v>8090.9734414724026</v>
      </c>
      <c r="I10536" s="5">
        <f>MIN(H10536,FARMER_HRS)</f>
        <v>720</v>
      </c>
      <c r="J10536" s="5">
        <f>MAX(0,H10536-FARMER_HRS)</f>
        <v>7370.9734414724026</v>
      </c>
      <c r="K10536" s="2">
        <f>I10536*FARMER_RATE+J10536*TEMP_WORKER_RATE</f>
        <v>152968.28891445143</v>
      </c>
      <c r="L10536" s="2">
        <f>A10536*PRICE_TOM+B10536*PRICE_CAR+C10536*PRICE_MES</f>
        <v>209182</v>
      </c>
      <c r="M10536" s="2">
        <f>A10536*FERT_BED_TOM+B10536*FERT_BED_CAR+C10536*FERT_BED_MES</f>
        <v>35640</v>
      </c>
      <c r="N10536" s="6">
        <f>IF(AND(D10536&lt;=TOTAL_BEDS,J10536&lt;=TEMP_WORKER_MAX*TEMP_WORKER_HRS),1,0)</f>
        <v>0</v>
      </c>
      <c r="O10536" s="2">
        <f>L10536-M10536-K10536-FIXED_COSTS</f>
        <v>573.71108554856619</v>
      </c>
      <c r="P10536" s="2">
        <f>IF(N10536=1,O10536,"")</f>
      </c>
    </row>
    <row r="10537">
      <c r="A10537" s="6">
        <v>16</v>
      </c>
      <c r="B10537" s="6">
        <v>3</v>
      </c>
      <c r="C10537" s="6">
        <v>24</v>
      </c>
      <c r="D10537" s="6">
        <f>A10537+B10537+C10537</f>
        <v>43</v>
      </c>
      <c r="E10537" s="5">
        <f>IF(A10537=0,0,A10537*LABOR_HRS_WK_TOM*SEASON_WEEKS*(1+DIM_PCT_TOM)^A10537)</f>
        <v>6616.7611003544</v>
      </c>
      <c r="F10537" s="5">
        <f>IF(B10537=0,0,B10537*LABOR_HRS_WK_CAR*SEASON_WEEKS*(1+DIM_PCT_CAR)^B10537)</f>
        <v>96.920156249999962</v>
      </c>
      <c r="G10537" s="5">
        <f>IF(C10537=0,0,C10537*LABOR_HRS_WK_MES*SEASON_WEEKS*(1+DIM_PCT_MES)^C10537)</f>
        <v>1455.139134447498</v>
      </c>
      <c r="H10537" s="5">
        <f>E10537+F10537+G10537</f>
        <v>8168.8203910518978</v>
      </c>
      <c r="I10537" s="5">
        <f>MIN(H10537,FARMER_HRS)</f>
        <v>720</v>
      </c>
      <c r="J10537" s="5">
        <f>MAX(0,H10537-FARMER_HRS)</f>
        <v>7448.8203910518978</v>
      </c>
      <c r="K10537" s="2">
        <f>I10537*FARMER_RATE+J10537*TEMP_WORKER_RATE</f>
        <v>154319.79845576209</v>
      </c>
      <c r="L10537" s="2">
        <f>A10537*PRICE_TOM+B10537*PRICE_CAR+C10537*PRICE_MES</f>
        <v>211882</v>
      </c>
      <c r="M10537" s="2">
        <f>A10537*FERT_BED_TOM+B10537*FERT_BED_CAR+C10537*FERT_BED_MES</f>
        <v>36520</v>
      </c>
      <c r="N10537" s="6">
        <f>IF(AND(D10537&lt;=TOTAL_BEDS,J10537&lt;=TEMP_WORKER_MAX*TEMP_WORKER_HRS),1,0)</f>
        <v>0</v>
      </c>
      <c r="O10537" s="2">
        <f>L10537-M10537-K10537-FIXED_COSTS</f>
        <v>1042.2015442379052</v>
      </c>
      <c r="P10537" s="2">
        <f>IF(N10537=1,O10537,"")</f>
      </c>
    </row>
    <row r="10538">
      <c r="A10538" s="6">
        <v>16</v>
      </c>
      <c r="B10538" s="6">
        <v>3</v>
      </c>
      <c r="C10538" s="6">
        <v>25</v>
      </c>
      <c r="D10538" s="6">
        <f>A10538+B10538+C10538</f>
        <v>44</v>
      </c>
      <c r="E10538" s="5">
        <f>IF(A10538=0,0,A10538*LABOR_HRS_WK_TOM*SEASON_WEEKS*(1+DIM_PCT_TOM)^A10538)</f>
        <v>6616.7611003544</v>
      </c>
      <c r="F10538" s="5">
        <f>IF(B10538=0,0,B10538*LABOR_HRS_WK_CAR*SEASON_WEEKS*(1+DIM_PCT_CAR)^B10538)</f>
        <v>96.920156249999962</v>
      </c>
      <c r="G10538" s="5">
        <f>IF(C10538=0,0,C10538*LABOR_HRS_WK_MES*SEASON_WEEKS*(1+DIM_PCT_MES)^C10538)</f>
        <v>1534.7170558625955</v>
      </c>
      <c r="H10538" s="5">
        <f>E10538+F10538+G10538</f>
        <v>8248.3983124669958</v>
      </c>
      <c r="I10538" s="5">
        <f>MIN(H10538,FARMER_HRS)</f>
        <v>720</v>
      </c>
      <c r="J10538" s="5">
        <f>MAX(0,H10538-FARMER_HRS)</f>
        <v>7528.3983124669958</v>
      </c>
      <c r="K10538" s="2">
        <f>I10538*FARMER_RATE+J10538*TEMP_WORKER_RATE</f>
        <v>155701.35959144088</v>
      </c>
      <c r="L10538" s="2">
        <f>A10538*PRICE_TOM+B10538*PRICE_CAR+C10538*PRICE_MES</f>
        <v>214582</v>
      </c>
      <c r="M10538" s="2">
        <f>A10538*FERT_BED_TOM+B10538*FERT_BED_CAR+C10538*FERT_BED_MES</f>
        <v>37400</v>
      </c>
      <c r="N10538" s="6">
        <f>IF(AND(D10538&lt;=TOTAL_BEDS,J10538&lt;=TEMP_WORKER_MAX*TEMP_WORKER_HRS),1,0)</f>
        <v>0</v>
      </c>
      <c r="O10538" s="2">
        <f>L10538-M10538-K10538-FIXED_COSTS</f>
        <v>1480.6404085591203</v>
      </c>
      <c r="P10538" s="2">
        <f>IF(N10538=1,O10538,"")</f>
      </c>
    </row>
    <row r="10539">
      <c r="A10539" s="6">
        <v>16</v>
      </c>
      <c r="B10539" s="6">
        <v>3</v>
      </c>
      <c r="C10539" s="6">
        <v>26</v>
      </c>
      <c r="D10539" s="6">
        <f>A10539+B10539+C10539</f>
        <v>45</v>
      </c>
      <c r="E10539" s="5">
        <f>IF(A10539=0,0,A10539*LABOR_HRS_WK_TOM*SEASON_WEEKS*(1+DIM_PCT_TOM)^A10539)</f>
        <v>6616.7611003544</v>
      </c>
      <c r="F10539" s="5">
        <f>IF(B10539=0,0,B10539*LABOR_HRS_WK_CAR*SEASON_WEEKS*(1+DIM_PCT_CAR)^B10539)</f>
        <v>96.920156249999962</v>
      </c>
      <c r="G10539" s="5">
        <f>IF(C10539=0,0,C10539*LABOR_HRS_WK_MES*SEASON_WEEKS*(1+DIM_PCT_MES)^C10539)</f>
        <v>1616.0570598233128</v>
      </c>
      <c r="H10539" s="5">
        <f>E10539+F10539+G10539</f>
        <v>8329.7383164277126</v>
      </c>
      <c r="I10539" s="5">
        <f>MIN(H10539,FARMER_HRS)</f>
        <v>720</v>
      </c>
      <c r="J10539" s="5">
        <f>MAX(0,H10539-FARMER_HRS)</f>
        <v>7609.7383164277126</v>
      </c>
      <c r="K10539" s="2">
        <f>I10539*FARMER_RATE+J10539*TEMP_WORKER_RATE</f>
        <v>157113.51243798112</v>
      </c>
      <c r="L10539" s="2">
        <f>A10539*PRICE_TOM+B10539*PRICE_CAR+C10539*PRICE_MES</f>
        <v>217282</v>
      </c>
      <c r="M10539" s="2">
        <f>A10539*FERT_BED_TOM+B10539*FERT_BED_CAR+C10539*FERT_BED_MES</f>
        <v>38280</v>
      </c>
      <c r="N10539" s="6">
        <f>IF(AND(D10539&lt;=TOTAL_BEDS,J10539&lt;=TEMP_WORKER_MAX*TEMP_WORKER_HRS),1,0)</f>
        <v>0</v>
      </c>
      <c r="O10539" s="2">
        <f>L10539-M10539-K10539-FIXED_COSTS</f>
        <v>1888.4875620188832</v>
      </c>
      <c r="P10539" s="2">
        <f>IF(N10539=1,O10539,"")</f>
      </c>
    </row>
    <row r="10540">
      <c r="A10540" s="6">
        <v>16</v>
      </c>
      <c r="B10540" s="6">
        <v>3</v>
      </c>
      <c r="C10540" s="6">
        <v>27</v>
      </c>
      <c r="D10540" s="6">
        <f>A10540+B10540+C10540</f>
        <v>46</v>
      </c>
      <c r="E10540" s="5">
        <f>IF(A10540=0,0,A10540*LABOR_HRS_WK_TOM*SEASON_WEEKS*(1+DIM_PCT_TOM)^A10540)</f>
        <v>6616.7611003544</v>
      </c>
      <c r="F10540" s="5">
        <f>IF(B10540=0,0,B10540*LABOR_HRS_WK_CAR*SEASON_WEEKS*(1+DIM_PCT_CAR)^B10540)</f>
        <v>96.920156249999962</v>
      </c>
      <c r="G10540" s="5">
        <f>IF(C10540=0,0,C10540*LABOR_HRS_WK_MES*SEASON_WEEKS*(1+DIM_PCT_MES)^C10540)</f>
        <v>1699.19076434307</v>
      </c>
      <c r="H10540" s="5">
        <f>E10540+F10540+G10540</f>
        <v>8412.87202094747</v>
      </c>
      <c r="I10540" s="5">
        <f>MIN(H10540,FARMER_HRS)</f>
        <v>720</v>
      </c>
      <c r="J10540" s="5">
        <f>MAX(0,H10540-FARMER_HRS)</f>
        <v>7692.87202094747</v>
      </c>
      <c r="K10540" s="2">
        <f>I10540*FARMER_RATE+J10540*TEMP_WORKER_RATE</f>
        <v>158556.80591922693</v>
      </c>
      <c r="L10540" s="2">
        <f>A10540*PRICE_TOM+B10540*PRICE_CAR+C10540*PRICE_MES</f>
        <v>219982</v>
      </c>
      <c r="M10540" s="2">
        <f>A10540*FERT_BED_TOM+B10540*FERT_BED_CAR+C10540*FERT_BED_MES</f>
        <v>39160</v>
      </c>
      <c r="N10540" s="6">
        <f>IF(AND(D10540&lt;=TOTAL_BEDS,J10540&lt;=TEMP_WORKER_MAX*TEMP_WORKER_HRS),1,0)</f>
        <v>0</v>
      </c>
      <c r="O10540" s="2">
        <f>L10540-M10540-K10540-FIXED_COSTS</f>
        <v>2265.1940807730716</v>
      </c>
      <c r="P10540" s="2">
        <f>IF(N10540=1,O10540,"")</f>
      </c>
    </row>
    <row r="10541">
      <c r="A10541" s="6">
        <v>16</v>
      </c>
      <c r="B10541" s="6">
        <v>3</v>
      </c>
      <c r="C10541" s="6">
        <v>28</v>
      </c>
      <c r="D10541" s="6">
        <f>A10541+B10541+C10541</f>
        <v>47</v>
      </c>
      <c r="E10541" s="5">
        <f>IF(A10541=0,0,A10541*LABOR_HRS_WK_TOM*SEASON_WEEKS*(1+DIM_PCT_TOM)^A10541)</f>
        <v>6616.7611003544</v>
      </c>
      <c r="F10541" s="5">
        <f>IF(B10541=0,0,B10541*LABOR_HRS_WK_CAR*SEASON_WEEKS*(1+DIM_PCT_CAR)^B10541)</f>
        <v>96.920156249999962</v>
      </c>
      <c r="G10541" s="5">
        <f>IF(C10541=0,0,C10541*LABOR_HRS_WK_MES*SEASON_WEEKS*(1+DIM_PCT_MES)^C10541)</f>
        <v>1784.1503025602233</v>
      </c>
      <c r="H10541" s="5">
        <f>E10541+F10541+G10541</f>
        <v>8497.8315591646242</v>
      </c>
      <c r="I10541" s="5">
        <f>MIN(H10541,FARMER_HRS)</f>
        <v>720</v>
      </c>
      <c r="J10541" s="5">
        <f>MAX(0,H10541-FARMER_HRS)</f>
        <v>7777.8315591646242</v>
      </c>
      <c r="K10541" s="2">
        <f>I10541*FARMER_RATE+J10541*TEMP_WORKER_RATE</f>
        <v>160031.79790216361</v>
      </c>
      <c r="L10541" s="2">
        <f>A10541*PRICE_TOM+B10541*PRICE_CAR+C10541*PRICE_MES</f>
        <v>222682</v>
      </c>
      <c r="M10541" s="2">
        <f>A10541*FERT_BED_TOM+B10541*FERT_BED_CAR+C10541*FERT_BED_MES</f>
        <v>40040</v>
      </c>
      <c r="N10541" s="6">
        <f>IF(AND(D10541&lt;=TOTAL_BEDS,J10541&lt;=TEMP_WORKER_MAX*TEMP_WORKER_HRS),1,0)</f>
        <v>0</v>
      </c>
      <c r="O10541" s="2">
        <f>L10541-M10541-K10541-FIXED_COSTS</f>
        <v>2610.2020978363871</v>
      </c>
      <c r="P10541" s="2">
        <f>IF(N10541=1,O10541,"")</f>
      </c>
    </row>
    <row r="10542">
      <c r="A10542" s="6">
        <v>16</v>
      </c>
      <c r="B10542" s="6">
        <v>3</v>
      </c>
      <c r="C10542" s="6">
        <v>29</v>
      </c>
      <c r="D10542" s="6">
        <f>A10542+B10542+C10542</f>
        <v>48</v>
      </c>
      <c r="E10542" s="5">
        <f>IF(A10542=0,0,A10542*LABOR_HRS_WK_TOM*SEASON_WEEKS*(1+DIM_PCT_TOM)^A10542)</f>
        <v>6616.7611003544</v>
      </c>
      <c r="F10542" s="5">
        <f>IF(B10542=0,0,B10542*LABOR_HRS_WK_CAR*SEASON_WEEKS*(1+DIM_PCT_CAR)^B10542)</f>
        <v>96.920156249999962</v>
      </c>
      <c r="G10542" s="5">
        <f>IF(C10542=0,0,C10542*LABOR_HRS_WK_MES*SEASON_WEEKS*(1+DIM_PCT_MES)^C10542)</f>
        <v>1870.9683306758766</v>
      </c>
      <c r="H10542" s="5">
        <f>E10542+F10542+G10542</f>
        <v>8584.649587280277</v>
      </c>
      <c r="I10542" s="5">
        <f>MIN(H10542,FARMER_HRS)</f>
        <v>720</v>
      </c>
      <c r="J10542" s="5">
        <f>MAX(0,H10542-FARMER_HRS)</f>
        <v>7864.649587280277</v>
      </c>
      <c r="K10542" s="2">
        <f>I10542*FARMER_RATE+J10542*TEMP_WORKER_RATE</f>
        <v>161539.05533472702</v>
      </c>
      <c r="L10542" s="2">
        <f>A10542*PRICE_TOM+B10542*PRICE_CAR+C10542*PRICE_MES</f>
        <v>225382</v>
      </c>
      <c r="M10542" s="2">
        <f>A10542*FERT_BED_TOM+B10542*FERT_BED_CAR+C10542*FERT_BED_MES</f>
        <v>40920</v>
      </c>
      <c r="N10542" s="6">
        <f>IF(AND(D10542&lt;=TOTAL_BEDS,J10542&lt;=TEMP_WORKER_MAX*TEMP_WORKER_HRS),1,0)</f>
        <v>0</v>
      </c>
      <c r="O10542" s="2">
        <f>L10542-M10542-K10542-FIXED_COSTS</f>
        <v>2922.9446652729821</v>
      </c>
      <c r="P10542" s="2">
        <f>IF(N10542=1,O10542,"")</f>
      </c>
    </row>
    <row r="10543">
      <c r="A10543" s="6">
        <v>16</v>
      </c>
      <c r="B10543" s="6">
        <v>3</v>
      </c>
      <c r="C10543" s="6">
        <v>30</v>
      </c>
      <c r="D10543" s="6">
        <f>A10543+B10543+C10543</f>
        <v>49</v>
      </c>
      <c r="E10543" s="5">
        <f>IF(A10543=0,0,A10543*LABOR_HRS_WK_TOM*SEASON_WEEKS*(1+DIM_PCT_TOM)^A10543)</f>
        <v>6616.7611003544</v>
      </c>
      <c r="F10543" s="5">
        <f>IF(B10543=0,0,B10543*LABOR_HRS_WK_CAR*SEASON_WEEKS*(1+DIM_PCT_CAR)^B10543)</f>
        <v>96.920156249999962</v>
      </c>
      <c r="G10543" s="5">
        <f>IF(C10543=0,0,C10543*LABOR_HRS_WK_MES*SEASON_WEEKS*(1+DIM_PCT_MES)^C10543)</f>
        <v>1959.6780360096466</v>
      </c>
      <c r="H10543" s="5">
        <f>E10543+F10543+G10543</f>
        <v>8673.3592926140464</v>
      </c>
      <c r="I10543" s="5">
        <f>MIN(H10543,FARMER_HRS)</f>
        <v>720</v>
      </c>
      <c r="J10543" s="5">
        <f>MAX(0,H10543-FARMER_HRS)</f>
        <v>7953.3592926140464</v>
      </c>
      <c r="K10543" s="2">
        <f>I10543*FARMER_RATE+J10543*TEMP_WORKER_RATE</f>
        <v>163079.15438566051</v>
      </c>
      <c r="L10543" s="2">
        <f>A10543*PRICE_TOM+B10543*PRICE_CAR+C10543*PRICE_MES</f>
        <v>228082</v>
      </c>
      <c r="M10543" s="2">
        <f>A10543*FERT_BED_TOM+B10543*FERT_BED_CAR+C10543*FERT_BED_MES</f>
        <v>41800</v>
      </c>
      <c r="N10543" s="6">
        <f>IF(AND(D10543&lt;=TOTAL_BEDS,J10543&lt;=TEMP_WORKER_MAX*TEMP_WORKER_HRS),1,0)</f>
        <v>0</v>
      </c>
      <c r="O10543" s="2">
        <f>L10543-M10543-K10543-FIXED_COSTS</f>
        <v>3202.8456143394869</v>
      </c>
      <c r="P10543" s="2">
        <f>IF(N10543=1,O10543,"")</f>
      </c>
    </row>
    <row r="10544">
      <c r="A10544" s="6">
        <v>16</v>
      </c>
      <c r="B10544" s="6">
        <v>4</v>
      </c>
      <c r="C10544" s="6">
        <v>0</v>
      </c>
      <c r="D10544" s="6">
        <f>A10544+B10544+C10544</f>
        <v>20</v>
      </c>
      <c r="E10544" s="5">
        <f>IF(A10544=0,0,A10544*LABOR_HRS_WK_TOM*SEASON_WEEKS*(1+DIM_PCT_TOM)^A10544)</f>
        <v>6616.7611003544</v>
      </c>
      <c r="F10544" s="5">
        <f>IF(B10544=0,0,B10544*LABOR_HRS_WK_CAR*SEASON_WEEKS*(1+DIM_PCT_CAR)^B10544)</f>
        <v>132.45754687499993</v>
      </c>
      <c r="G10544" s="5">
        <f>IF(C10544=0,0,C10544*LABOR_HRS_WK_MES*SEASON_WEEKS*(1+DIM_PCT_MES)^C10544)</f>
        <v>0</v>
      </c>
      <c r="H10544" s="5">
        <f>E10544+F10544+G10544</f>
        <v>6749.2186472294</v>
      </c>
      <c r="I10544" s="5">
        <f>MIN(H10544,FARMER_HRS)</f>
        <v>720</v>
      </c>
      <c r="J10544" s="5">
        <f>MAX(0,H10544-FARMER_HRS)</f>
        <v>6029.2186472294</v>
      </c>
      <c r="K10544" s="2">
        <f>I10544*FARMER_RATE+J10544*TEMP_WORKER_RATE</f>
        <v>129673.93484773263</v>
      </c>
      <c r="L10544" s="2">
        <f>A10544*PRICE_TOM+B10544*PRICE_CAR+C10544*PRICE_MES</f>
        <v>149176</v>
      </c>
      <c r="M10544" s="2">
        <f>A10544*FERT_BED_TOM+B10544*FERT_BED_CAR+C10544*FERT_BED_MES</f>
        <v>15840</v>
      </c>
      <c r="N10544" s="6">
        <f>IF(AND(D10544&lt;=TOTAL_BEDS,J10544&lt;=TEMP_WORKER_MAX*TEMP_WORKER_HRS),1,0)</f>
        <v>0</v>
      </c>
      <c r="O10544" s="2">
        <f>L10544-M10544-K10544-FIXED_COSTS</f>
        <v>-16337.934847732628</v>
      </c>
      <c r="P10544" s="2">
        <f>IF(N10544=1,O10544,"")</f>
      </c>
    </row>
    <row r="10545">
      <c r="A10545" s="6">
        <v>16</v>
      </c>
      <c r="B10545" s="6">
        <v>4</v>
      </c>
      <c r="C10545" s="6">
        <v>1</v>
      </c>
      <c r="D10545" s="6">
        <f>A10545+B10545+C10545</f>
        <v>21</v>
      </c>
      <c r="E10545" s="5">
        <f>IF(A10545=0,0,A10545*LABOR_HRS_WK_TOM*SEASON_WEEKS*(1+DIM_PCT_TOM)^A10545)</f>
        <v>6616.7611003544</v>
      </c>
      <c r="F10545" s="5">
        <f>IF(B10545=0,0,B10545*LABOR_HRS_WK_CAR*SEASON_WEEKS*(1+DIM_PCT_CAR)^B10545)</f>
        <v>132.45754687499993</v>
      </c>
      <c r="G10545" s="5">
        <f>IF(C10545=0,0,C10545*LABOR_HRS_WK_MES*SEASON_WEEKS*(1+DIM_PCT_MES)^C10545)</f>
        <v>45.5625</v>
      </c>
      <c r="H10545" s="5">
        <f>E10545+F10545+G10545</f>
        <v>6794.7811472294</v>
      </c>
      <c r="I10545" s="5">
        <f>MIN(H10545,FARMER_HRS)</f>
        <v>720</v>
      </c>
      <c r="J10545" s="5">
        <f>MAX(0,H10545-FARMER_HRS)</f>
        <v>6074.7811472294</v>
      </c>
      <c r="K10545" s="2">
        <f>I10545*FARMER_RATE+J10545*TEMP_WORKER_RATE</f>
        <v>130464.95047273263</v>
      </c>
      <c r="L10545" s="2">
        <f>A10545*PRICE_TOM+B10545*PRICE_CAR+C10545*PRICE_MES</f>
        <v>151876</v>
      </c>
      <c r="M10545" s="2">
        <f>A10545*FERT_BED_TOM+B10545*FERT_BED_CAR+C10545*FERT_BED_MES</f>
        <v>16720</v>
      </c>
      <c r="N10545" s="6">
        <f>IF(AND(D10545&lt;=TOTAL_BEDS,J10545&lt;=TEMP_WORKER_MAX*TEMP_WORKER_HRS),1,0)</f>
        <v>0</v>
      </c>
      <c r="O10545" s="2">
        <f>L10545-M10545-K10545-FIXED_COSTS</f>
        <v>-15308.950472732628</v>
      </c>
      <c r="P10545" s="2">
        <f>IF(N10545=1,O10545,"")</f>
      </c>
    </row>
    <row r="10546">
      <c r="A10546" s="6">
        <v>16</v>
      </c>
      <c r="B10546" s="6">
        <v>4</v>
      </c>
      <c r="C10546" s="6">
        <v>2</v>
      </c>
      <c r="D10546" s="6">
        <f>A10546+B10546+C10546</f>
        <v>22</v>
      </c>
      <c r="E10546" s="5">
        <f>IF(A10546=0,0,A10546*LABOR_HRS_WK_TOM*SEASON_WEEKS*(1+DIM_PCT_TOM)^A10546)</f>
        <v>6616.7611003544</v>
      </c>
      <c r="F10546" s="5">
        <f>IF(B10546=0,0,B10546*LABOR_HRS_WK_CAR*SEASON_WEEKS*(1+DIM_PCT_CAR)^B10546)</f>
        <v>132.45754687499993</v>
      </c>
      <c r="G10546" s="5">
        <f>IF(C10546=0,0,C10546*LABOR_HRS_WK_MES*SEASON_WEEKS*(1+DIM_PCT_MES)^C10546)</f>
        <v>92.2640625</v>
      </c>
      <c r="H10546" s="5">
        <f>E10546+F10546+G10546</f>
        <v>6841.4827097294</v>
      </c>
      <c r="I10546" s="5">
        <f>MIN(H10546,FARMER_HRS)</f>
        <v>720</v>
      </c>
      <c r="J10546" s="5">
        <f>MAX(0,H10546-FARMER_HRS)</f>
        <v>6121.4827097294</v>
      </c>
      <c r="K10546" s="2">
        <f>I10546*FARMER_RATE+J10546*TEMP_WORKER_RATE</f>
        <v>131275.74148835766</v>
      </c>
      <c r="L10546" s="2">
        <f>A10546*PRICE_TOM+B10546*PRICE_CAR+C10546*PRICE_MES</f>
        <v>154576</v>
      </c>
      <c r="M10546" s="2">
        <f>A10546*FERT_BED_TOM+B10546*FERT_BED_CAR+C10546*FERT_BED_MES</f>
        <v>17600</v>
      </c>
      <c r="N10546" s="6">
        <f>IF(AND(D10546&lt;=TOTAL_BEDS,J10546&lt;=TEMP_WORKER_MAX*TEMP_WORKER_HRS),1,0)</f>
        <v>0</v>
      </c>
      <c r="O10546" s="2">
        <f>L10546-M10546-K10546-FIXED_COSTS</f>
        <v>-14299.741488357657</v>
      </c>
      <c r="P10546" s="2">
        <f>IF(N10546=1,O10546,"")</f>
      </c>
    </row>
    <row r="10547">
      <c r="A10547" s="6">
        <v>16</v>
      </c>
      <c r="B10547" s="6">
        <v>4</v>
      </c>
      <c r="C10547" s="6">
        <v>3</v>
      </c>
      <c r="D10547" s="6">
        <f>A10547+B10547+C10547</f>
        <v>23</v>
      </c>
      <c r="E10547" s="5">
        <f>IF(A10547=0,0,A10547*LABOR_HRS_WK_TOM*SEASON_WEEKS*(1+DIM_PCT_TOM)^A10547)</f>
        <v>6616.7611003544</v>
      </c>
      <c r="F10547" s="5">
        <f>IF(B10547=0,0,B10547*LABOR_HRS_WK_CAR*SEASON_WEEKS*(1+DIM_PCT_CAR)^B10547)</f>
        <v>132.45754687499993</v>
      </c>
      <c r="G10547" s="5">
        <f>IF(C10547=0,0,C10547*LABOR_HRS_WK_MES*SEASON_WEEKS*(1+DIM_PCT_MES)^C10547)</f>
        <v>140.12604492187498</v>
      </c>
      <c r="H10547" s="5">
        <f>E10547+F10547+G10547</f>
        <v>6889.344692151275</v>
      </c>
      <c r="I10547" s="5">
        <f>MIN(H10547,FARMER_HRS)</f>
        <v>720</v>
      </c>
      <c r="J10547" s="5">
        <f>MAX(0,H10547-FARMER_HRS)</f>
        <v>6169.344692151275</v>
      </c>
      <c r="K10547" s="2">
        <f>I10547*FARMER_RATE+J10547*TEMP_WORKER_RATE</f>
        <v>132106.67868318188</v>
      </c>
      <c r="L10547" s="2">
        <f>A10547*PRICE_TOM+B10547*PRICE_CAR+C10547*PRICE_MES</f>
        <v>157276</v>
      </c>
      <c r="M10547" s="2">
        <f>A10547*FERT_BED_TOM+B10547*FERT_BED_CAR+C10547*FERT_BED_MES</f>
        <v>18480</v>
      </c>
      <c r="N10547" s="6">
        <f>IF(AND(D10547&lt;=TOTAL_BEDS,J10547&lt;=TEMP_WORKER_MAX*TEMP_WORKER_HRS),1,0)</f>
        <v>0</v>
      </c>
      <c r="O10547" s="2">
        <f>L10547-M10547-K10547-FIXED_COSTS</f>
        <v>-13310.678683181875</v>
      </c>
      <c r="P10547" s="2">
        <f>IF(N10547=1,O10547,"")</f>
      </c>
    </row>
    <row r="10548">
      <c r="A10548" s="6">
        <v>16</v>
      </c>
      <c r="B10548" s="6">
        <v>4</v>
      </c>
      <c r="C10548" s="6">
        <v>4</v>
      </c>
      <c r="D10548" s="6">
        <f>A10548+B10548+C10548</f>
        <v>24</v>
      </c>
      <c r="E10548" s="5">
        <f>IF(A10548=0,0,A10548*LABOR_HRS_WK_TOM*SEASON_WEEKS*(1+DIM_PCT_TOM)^A10548)</f>
        <v>6616.7611003544</v>
      </c>
      <c r="F10548" s="5">
        <f>IF(B10548=0,0,B10548*LABOR_HRS_WK_CAR*SEASON_WEEKS*(1+DIM_PCT_CAR)^B10548)</f>
        <v>132.45754687499993</v>
      </c>
      <c r="G10548" s="5">
        <f>IF(C10548=0,0,C10548*LABOR_HRS_WK_MES*SEASON_WEEKS*(1+DIM_PCT_MES)^C10548)</f>
        <v>189.17016064453119</v>
      </c>
      <c r="H10548" s="5">
        <f>E10548+F10548+G10548</f>
        <v>6938.388807873931</v>
      </c>
      <c r="I10548" s="5">
        <f>MIN(H10548,FARMER_HRS)</f>
        <v>720</v>
      </c>
      <c r="J10548" s="5">
        <f>MAX(0,H10548-FARMER_HRS)</f>
        <v>6218.388807873931</v>
      </c>
      <c r="K10548" s="2">
        <f>I10548*FARMER_RATE+J10548*TEMP_WORKER_RATE</f>
        <v>132958.13902558907</v>
      </c>
      <c r="L10548" s="2">
        <f>A10548*PRICE_TOM+B10548*PRICE_CAR+C10548*PRICE_MES</f>
        <v>159976</v>
      </c>
      <c r="M10548" s="2">
        <f>A10548*FERT_BED_TOM+B10548*FERT_BED_CAR+C10548*FERT_BED_MES</f>
        <v>19360</v>
      </c>
      <c r="N10548" s="6">
        <f>IF(AND(D10548&lt;=TOTAL_BEDS,J10548&lt;=TEMP_WORKER_MAX*TEMP_WORKER_HRS),1,0)</f>
        <v>0</v>
      </c>
      <c r="O10548" s="2">
        <f>L10548-M10548-K10548-FIXED_COSTS</f>
        <v>-12342.139025589073</v>
      </c>
      <c r="P10548" s="2">
        <f>IF(N10548=1,O10548,"")</f>
      </c>
    </row>
    <row r="10549">
      <c r="A10549" s="6">
        <v>16</v>
      </c>
      <c r="B10549" s="6">
        <v>4</v>
      </c>
      <c r="C10549" s="6">
        <v>5</v>
      </c>
      <c r="D10549" s="6">
        <f>A10549+B10549+C10549</f>
        <v>25</v>
      </c>
      <c r="E10549" s="5">
        <f>IF(A10549=0,0,A10549*LABOR_HRS_WK_TOM*SEASON_WEEKS*(1+DIM_PCT_TOM)^A10549)</f>
        <v>6616.7611003544</v>
      </c>
      <c r="F10549" s="5">
        <f>IF(B10549=0,0,B10549*LABOR_HRS_WK_CAR*SEASON_WEEKS*(1+DIM_PCT_CAR)^B10549)</f>
        <v>132.45754687499993</v>
      </c>
      <c r="G10549" s="5">
        <f>IF(C10549=0,0,C10549*LABOR_HRS_WK_MES*SEASON_WEEKS*(1+DIM_PCT_MES)^C10549)</f>
        <v>239.41848456573481</v>
      </c>
      <c r="H10549" s="5">
        <f>E10549+F10549+G10549</f>
        <v>6988.6371317951343</v>
      </c>
      <c r="I10549" s="5">
        <f>MIN(H10549,FARMER_HRS)</f>
        <v>720</v>
      </c>
      <c r="J10549" s="5">
        <f>MAX(0,H10549-FARMER_HRS)</f>
        <v>6268.6371317951343</v>
      </c>
      <c r="K10549" s="2">
        <f>I10549*FARMER_RATE+J10549*TEMP_WORKER_RATE</f>
        <v>133830.50576033219</v>
      </c>
      <c r="L10549" s="2">
        <f>A10549*PRICE_TOM+B10549*PRICE_CAR+C10549*PRICE_MES</f>
        <v>162676</v>
      </c>
      <c r="M10549" s="2">
        <f>A10549*FERT_BED_TOM+B10549*FERT_BED_CAR+C10549*FERT_BED_MES</f>
        <v>20240</v>
      </c>
      <c r="N10549" s="6">
        <f>IF(AND(D10549&lt;=TOTAL_BEDS,J10549&lt;=TEMP_WORKER_MAX*TEMP_WORKER_HRS),1,0)</f>
        <v>0</v>
      </c>
      <c r="O10549" s="2">
        <f>L10549-M10549-K10549-FIXED_COSTS</f>
        <v>-11394.505760332191</v>
      </c>
      <c r="P10549" s="2">
        <f>IF(N10549=1,O10549,"")</f>
      </c>
    </row>
    <row r="10550">
      <c r="A10550" s="6">
        <v>16</v>
      </c>
      <c r="B10550" s="6">
        <v>4</v>
      </c>
      <c r="C10550" s="6">
        <v>6</v>
      </c>
      <c r="D10550" s="6">
        <f>A10550+B10550+C10550</f>
        <v>26</v>
      </c>
      <c r="E10550" s="5">
        <f>IF(A10550=0,0,A10550*LABOR_HRS_WK_TOM*SEASON_WEEKS*(1+DIM_PCT_TOM)^A10550)</f>
        <v>6616.7611003544</v>
      </c>
      <c r="F10550" s="5">
        <f>IF(B10550=0,0,B10550*LABOR_HRS_WK_CAR*SEASON_WEEKS*(1+DIM_PCT_CAR)^B10550)</f>
        <v>132.45754687499993</v>
      </c>
      <c r="G10550" s="5">
        <f>IF(C10550=0,0,C10550*LABOR_HRS_WK_MES*SEASON_WEEKS*(1+DIM_PCT_MES)^C10550)</f>
        <v>290.89345874736773</v>
      </c>
      <c r="H10550" s="5">
        <f>E10550+F10550+G10550</f>
        <v>7040.1121059767675</v>
      </c>
      <c r="I10550" s="5">
        <f>MIN(H10550,FARMER_HRS)</f>
        <v>720</v>
      </c>
      <c r="J10550" s="5">
        <f>MAX(0,H10550-FARMER_HRS)</f>
        <v>6320.1121059767675</v>
      </c>
      <c r="K10550" s="2">
        <f>I10550*FARMER_RATE+J10550*TEMP_WORKER_RATE</f>
        <v>134724.16850654111</v>
      </c>
      <c r="L10550" s="2">
        <f>A10550*PRICE_TOM+B10550*PRICE_CAR+C10550*PRICE_MES</f>
        <v>165376</v>
      </c>
      <c r="M10550" s="2">
        <f>A10550*FERT_BED_TOM+B10550*FERT_BED_CAR+C10550*FERT_BED_MES</f>
        <v>21120</v>
      </c>
      <c r="N10550" s="6">
        <f>IF(AND(D10550&lt;=TOTAL_BEDS,J10550&lt;=TEMP_WORKER_MAX*TEMP_WORKER_HRS),1,0)</f>
        <v>0</v>
      </c>
      <c r="O10550" s="2">
        <f>L10550-M10550-K10550-FIXED_COSTS</f>
        <v>-10468.168506541115</v>
      </c>
      <c r="P10550" s="2">
        <f>IF(N10550=1,O10550,"")</f>
      </c>
    </row>
    <row r="10551">
      <c r="A10551" s="6">
        <v>16</v>
      </c>
      <c r="B10551" s="6">
        <v>4</v>
      </c>
      <c r="C10551" s="6">
        <v>7</v>
      </c>
      <c r="D10551" s="6">
        <f>A10551+B10551+C10551</f>
        <v>27</v>
      </c>
      <c r="E10551" s="5">
        <f>IF(A10551=0,0,A10551*LABOR_HRS_WK_TOM*SEASON_WEEKS*(1+DIM_PCT_TOM)^A10551)</f>
        <v>6616.7611003544</v>
      </c>
      <c r="F10551" s="5">
        <f>IF(B10551=0,0,B10551*LABOR_HRS_WK_CAR*SEASON_WEEKS*(1+DIM_PCT_CAR)^B10551)</f>
        <v>132.45754687499993</v>
      </c>
      <c r="G10551" s="5">
        <f>IF(C10551=0,0,C10551*LABOR_HRS_WK_MES*SEASON_WEEKS*(1+DIM_PCT_MES)^C10551)</f>
        <v>343.61789814532818</v>
      </c>
      <c r="H10551" s="5">
        <f>E10551+F10551+G10551</f>
        <v>7092.8365453747283</v>
      </c>
      <c r="I10551" s="5">
        <f>MIN(H10551,FARMER_HRS)</f>
        <v>720</v>
      </c>
      <c r="J10551" s="5">
        <f>MAX(0,H10551-FARMER_HRS)</f>
        <v>6372.8365453747283</v>
      </c>
      <c r="K10551" s="2">
        <f>I10551*FARMER_RATE+J10551*TEMP_WORKER_RATE</f>
        <v>135639.52335720015</v>
      </c>
      <c r="L10551" s="2">
        <f>A10551*PRICE_TOM+B10551*PRICE_CAR+C10551*PRICE_MES</f>
        <v>168076</v>
      </c>
      <c r="M10551" s="2">
        <f>A10551*FERT_BED_TOM+B10551*FERT_BED_CAR+C10551*FERT_BED_MES</f>
        <v>22000</v>
      </c>
      <c r="N10551" s="6">
        <f>IF(AND(D10551&lt;=TOTAL_BEDS,J10551&lt;=TEMP_WORKER_MAX*TEMP_WORKER_HRS),1,0)</f>
        <v>0</v>
      </c>
      <c r="O10551" s="2">
        <f>L10551-M10551-K10551-FIXED_COSTS</f>
        <v>-9563.5233572001453</v>
      </c>
      <c r="P10551" s="2">
        <f>IF(N10551=1,O10551,"")</f>
      </c>
    </row>
    <row r="10552">
      <c r="A10552" s="6">
        <v>16</v>
      </c>
      <c r="B10552" s="6">
        <v>4</v>
      </c>
      <c r="C10552" s="6">
        <v>8</v>
      </c>
      <c r="D10552" s="6">
        <f>A10552+B10552+C10552</f>
        <v>28</v>
      </c>
      <c r="E10552" s="5">
        <f>IF(A10552=0,0,A10552*LABOR_HRS_WK_TOM*SEASON_WEEKS*(1+DIM_PCT_TOM)^A10552)</f>
        <v>6616.7611003544</v>
      </c>
      <c r="F10552" s="5">
        <f>IF(B10552=0,0,B10552*LABOR_HRS_WK_CAR*SEASON_WEEKS*(1+DIM_PCT_CAR)^B10552)</f>
        <v>132.45754687499993</v>
      </c>
      <c r="G10552" s="5">
        <f>IF(C10552=0,0,C10552*LABOR_HRS_WK_MES*SEASON_WEEKS*(1+DIM_PCT_MES)^C10552)</f>
        <v>397.61499642530833</v>
      </c>
      <c r="H10552" s="5">
        <f>E10552+F10552+G10552</f>
        <v>7146.8336436547079</v>
      </c>
      <c r="I10552" s="5">
        <f>MIN(H10552,FARMER_HRS)</f>
        <v>720</v>
      </c>
      <c r="J10552" s="5">
        <f>MAX(0,H10552-FARMER_HRS)</f>
        <v>6426.8336436547079</v>
      </c>
      <c r="K10552" s="2">
        <f>I10552*FARMER_RATE+J10552*TEMP_WORKER_RATE</f>
        <v>136576.97298011644</v>
      </c>
      <c r="L10552" s="2">
        <f>A10552*PRICE_TOM+B10552*PRICE_CAR+C10552*PRICE_MES</f>
        <v>170776</v>
      </c>
      <c r="M10552" s="2">
        <f>A10552*FERT_BED_TOM+B10552*FERT_BED_CAR+C10552*FERT_BED_MES</f>
        <v>22880</v>
      </c>
      <c r="N10552" s="6">
        <f>IF(AND(D10552&lt;=TOTAL_BEDS,J10552&lt;=TEMP_WORKER_MAX*TEMP_WORKER_HRS),1,0)</f>
        <v>0</v>
      </c>
      <c r="O10552" s="2">
        <f>L10552-M10552-K10552-FIXED_COSTS</f>
        <v>-8680.9729801164358</v>
      </c>
      <c r="P10552" s="2">
        <f>IF(N10552=1,O10552,"")</f>
      </c>
    </row>
    <row r="10553">
      <c r="A10553" s="6">
        <v>16</v>
      </c>
      <c r="B10553" s="6">
        <v>4</v>
      </c>
      <c r="C10553" s="6">
        <v>9</v>
      </c>
      <c r="D10553" s="6">
        <f>A10553+B10553+C10553</f>
        <v>29</v>
      </c>
      <c r="E10553" s="5">
        <f>IF(A10553=0,0,A10553*LABOR_HRS_WK_TOM*SEASON_WEEKS*(1+DIM_PCT_TOM)^A10553)</f>
        <v>6616.7611003544</v>
      </c>
      <c r="F10553" s="5">
        <f>IF(B10553=0,0,B10553*LABOR_HRS_WK_CAR*SEASON_WEEKS*(1+DIM_PCT_CAR)^B10553)</f>
        <v>132.45754687499993</v>
      </c>
      <c r="G10553" s="5">
        <f>IF(C10553=0,0,C10553*LABOR_HRS_WK_MES*SEASON_WEEKS*(1+DIM_PCT_MES)^C10553)</f>
        <v>452.90833186570273</v>
      </c>
      <c r="H10553" s="5">
        <f>E10553+F10553+G10553</f>
        <v>7202.1269790951028</v>
      </c>
      <c r="I10553" s="5">
        <f>MIN(H10553,FARMER_HRS)</f>
        <v>720</v>
      </c>
      <c r="J10553" s="5">
        <f>MAX(0,H10553-FARMER_HRS)</f>
        <v>6482.1269790951028</v>
      </c>
      <c r="K10553" s="2">
        <f>I10553*FARMER_RATE+J10553*TEMP_WORKER_RATE</f>
        <v>137536.9267204011</v>
      </c>
      <c r="L10553" s="2">
        <f>A10553*PRICE_TOM+B10553*PRICE_CAR+C10553*PRICE_MES</f>
        <v>173476</v>
      </c>
      <c r="M10553" s="2">
        <f>A10553*FERT_BED_TOM+B10553*FERT_BED_CAR+C10553*FERT_BED_MES</f>
        <v>23760</v>
      </c>
      <c r="N10553" s="6">
        <f>IF(AND(D10553&lt;=TOTAL_BEDS,J10553&lt;=TEMP_WORKER_MAX*TEMP_WORKER_HRS),1,0)</f>
        <v>0</v>
      </c>
      <c r="O10553" s="2">
        <f>L10553-M10553-K10553-FIXED_COSTS</f>
        <v>-7820.9267204010976</v>
      </c>
      <c r="P10553" s="2">
        <f>IF(N10553=1,O10553,"")</f>
      </c>
    </row>
    <row r="10554">
      <c r="A10554" s="6">
        <v>16</v>
      </c>
      <c r="B10554" s="6">
        <v>4</v>
      </c>
      <c r="C10554" s="6">
        <v>10</v>
      </c>
      <c r="D10554" s="6">
        <f>A10554+B10554+C10554</f>
        <v>30</v>
      </c>
      <c r="E10554" s="5">
        <f>IF(A10554=0,0,A10554*LABOR_HRS_WK_TOM*SEASON_WEEKS*(1+DIM_PCT_TOM)^A10554)</f>
        <v>6616.7611003544</v>
      </c>
      <c r="F10554" s="5">
        <f>IF(B10554=0,0,B10554*LABOR_HRS_WK_CAR*SEASON_WEEKS*(1+DIM_PCT_CAR)^B10554)</f>
        <v>132.45754687499993</v>
      </c>
      <c r="G10554" s="5">
        <f>IF(C10554=0,0,C10554*LABOR_HRS_WK_MES*SEASON_WEEKS*(1+DIM_PCT_MES)^C10554)</f>
        <v>509.52187334891551</v>
      </c>
      <c r="H10554" s="5">
        <f>E10554+F10554+G10554</f>
        <v>7258.7405205783152</v>
      </c>
      <c r="I10554" s="5">
        <f>MIN(H10554,FARMER_HRS)</f>
        <v>720</v>
      </c>
      <c r="J10554" s="5">
        <f>MAX(0,H10554-FARMER_HRS)</f>
        <v>6538.7405205783152</v>
      </c>
      <c r="K10554" s="2">
        <f>I10554*FARMER_RATE+J10554*TEMP_WORKER_RATE</f>
        <v>138519.80070448463</v>
      </c>
      <c r="L10554" s="2">
        <f>A10554*PRICE_TOM+B10554*PRICE_CAR+C10554*PRICE_MES</f>
        <v>176176</v>
      </c>
      <c r="M10554" s="2">
        <f>A10554*FERT_BED_TOM+B10554*FERT_BED_CAR+C10554*FERT_BED_MES</f>
        <v>24640</v>
      </c>
      <c r="N10554" s="6">
        <f>IF(AND(D10554&lt;=TOTAL_BEDS,J10554&lt;=TEMP_WORKER_MAX*TEMP_WORKER_HRS),1,0)</f>
        <v>0</v>
      </c>
      <c r="O10554" s="2">
        <f>L10554-M10554-K10554-FIXED_COSTS</f>
        <v>-6983.8007044846308</v>
      </c>
      <c r="P10554" s="2">
        <f>IF(N10554=1,O10554,"")</f>
      </c>
    </row>
    <row r="10555">
      <c r="A10555" s="6">
        <v>16</v>
      </c>
      <c r="B10555" s="6">
        <v>4</v>
      </c>
      <c r="C10555" s="6">
        <v>11</v>
      </c>
      <c r="D10555" s="6">
        <f>A10555+B10555+C10555</f>
        <v>31</v>
      </c>
      <c r="E10555" s="5">
        <f>IF(A10555=0,0,A10555*LABOR_HRS_WK_TOM*SEASON_WEEKS*(1+DIM_PCT_TOM)^A10555)</f>
        <v>6616.7611003544</v>
      </c>
      <c r="F10555" s="5">
        <f>IF(B10555=0,0,B10555*LABOR_HRS_WK_CAR*SEASON_WEEKS*(1+DIM_PCT_CAR)^B10555)</f>
        <v>132.45754687499993</v>
      </c>
      <c r="G10555" s="5">
        <f>IF(C10555=0,0,C10555*LABOR_HRS_WK_MES*SEASON_WEEKS*(1+DIM_PCT_MES)^C10555)</f>
        <v>567.47998644235463</v>
      </c>
      <c r="H10555" s="5">
        <f>E10555+F10555+G10555</f>
        <v>7316.6986336717546</v>
      </c>
      <c r="I10555" s="5">
        <f>MIN(H10555,FARMER_HRS)</f>
        <v>720</v>
      </c>
      <c r="J10555" s="5">
        <f>MAX(0,H10555-FARMER_HRS)</f>
        <v>6596.6986336717546</v>
      </c>
      <c r="K10555" s="2">
        <f>I10555*FARMER_RATE+J10555*TEMP_WORKER_RATE</f>
        <v>139526.0179456902</v>
      </c>
      <c r="L10555" s="2">
        <f>A10555*PRICE_TOM+B10555*PRICE_CAR+C10555*PRICE_MES</f>
        <v>178876</v>
      </c>
      <c r="M10555" s="2">
        <f>A10555*FERT_BED_TOM+B10555*FERT_BED_CAR+C10555*FERT_BED_MES</f>
        <v>25520</v>
      </c>
      <c r="N10555" s="6">
        <f>IF(AND(D10555&lt;=TOTAL_BEDS,J10555&lt;=TEMP_WORKER_MAX*TEMP_WORKER_HRS),1,0)</f>
        <v>0</v>
      </c>
      <c r="O10555" s="2">
        <f>L10555-M10555-K10555-FIXED_COSTS</f>
        <v>-6170.0179456901969</v>
      </c>
      <c r="P10555" s="2">
        <f>IF(N10555=1,O10555,"")</f>
      </c>
    </row>
    <row r="10556">
      <c r="A10556" s="6">
        <v>16</v>
      </c>
      <c r="B10556" s="6">
        <v>4</v>
      </c>
      <c r="C10556" s="6">
        <v>12</v>
      </c>
      <c r="D10556" s="6">
        <f>A10556+B10556+C10556</f>
        <v>32</v>
      </c>
      <c r="E10556" s="5">
        <f>IF(A10556=0,0,A10556*LABOR_HRS_WK_TOM*SEASON_WEEKS*(1+DIM_PCT_TOM)^A10556)</f>
        <v>6616.7611003544</v>
      </c>
      <c r="F10556" s="5">
        <f>IF(B10556=0,0,B10556*LABOR_HRS_WK_CAR*SEASON_WEEKS*(1+DIM_PCT_CAR)^B10556)</f>
        <v>132.45754687499993</v>
      </c>
      <c r="G10556" s="5">
        <f>IF(C10556=0,0,C10556*LABOR_HRS_WK_MES*SEASON_WEEKS*(1+DIM_PCT_MES)^C10556)</f>
        <v>626.807439570419</v>
      </c>
      <c r="H10556" s="5">
        <f>E10556+F10556+G10556</f>
        <v>7376.0260867998186</v>
      </c>
      <c r="I10556" s="5">
        <f>MIN(H10556,FARMER_HRS)</f>
        <v>720</v>
      </c>
      <c r="J10556" s="5">
        <f>MAX(0,H10556-FARMER_HRS)</f>
        <v>6656.0260867998186</v>
      </c>
      <c r="K10556" s="2">
        <f>I10556*FARMER_RATE+J10556*TEMP_WORKER_RATE</f>
        <v>140556.00845138574</v>
      </c>
      <c r="L10556" s="2">
        <f>A10556*PRICE_TOM+B10556*PRICE_CAR+C10556*PRICE_MES</f>
        <v>181576</v>
      </c>
      <c r="M10556" s="2">
        <f>A10556*FERT_BED_TOM+B10556*FERT_BED_CAR+C10556*FERT_BED_MES</f>
        <v>26400</v>
      </c>
      <c r="N10556" s="6">
        <f>IF(AND(D10556&lt;=TOTAL_BEDS,J10556&lt;=TEMP_WORKER_MAX*TEMP_WORKER_HRS),1,0)</f>
        <v>0</v>
      </c>
      <c r="O10556" s="2">
        <f>L10556-M10556-K10556-FIXED_COSTS</f>
        <v>-5380.0084513857437</v>
      </c>
      <c r="P10556" s="2">
        <f>IF(N10556=1,O10556,"")</f>
      </c>
    </row>
    <row r="10557">
      <c r="A10557" s="6">
        <v>16</v>
      </c>
      <c r="B10557" s="6">
        <v>4</v>
      </c>
      <c r="C10557" s="6">
        <v>13</v>
      </c>
      <c r="D10557" s="6">
        <f>A10557+B10557+C10557</f>
        <v>33</v>
      </c>
      <c r="E10557" s="5">
        <f>IF(A10557=0,0,A10557*LABOR_HRS_WK_TOM*SEASON_WEEKS*(1+DIM_PCT_TOM)^A10557)</f>
        <v>6616.7611003544</v>
      </c>
      <c r="F10557" s="5">
        <f>IF(B10557=0,0,B10557*LABOR_HRS_WK_CAR*SEASON_WEEKS*(1+DIM_PCT_CAR)^B10557)</f>
        <v>132.45754687499993</v>
      </c>
      <c r="G10557" s="5">
        <f>IF(C10557=0,0,C10557*LABOR_HRS_WK_MES*SEASON_WEEKS*(1+DIM_PCT_MES)^C10557)</f>
        <v>687.52941027880331</v>
      </c>
      <c r="H10557" s="5">
        <f>E10557+F10557+G10557</f>
        <v>7436.7480575082027</v>
      </c>
      <c r="I10557" s="5">
        <f>MIN(H10557,FARMER_HRS)</f>
        <v>720</v>
      </c>
      <c r="J10557" s="5">
        <f>MAX(0,H10557-FARMER_HRS)</f>
        <v>6716.7480575082027</v>
      </c>
      <c r="K10557" s="2">
        <f>I10557*FARMER_RATE+J10557*TEMP_WORKER_RATE</f>
        <v>141610.20933173964</v>
      </c>
      <c r="L10557" s="2">
        <f>A10557*PRICE_TOM+B10557*PRICE_CAR+C10557*PRICE_MES</f>
        <v>184276</v>
      </c>
      <c r="M10557" s="2">
        <f>A10557*FERT_BED_TOM+B10557*FERT_BED_CAR+C10557*FERT_BED_MES</f>
        <v>27280</v>
      </c>
      <c r="N10557" s="6">
        <f>IF(AND(D10557&lt;=TOTAL_BEDS,J10557&lt;=TEMP_WORKER_MAX*TEMP_WORKER_HRS),1,0)</f>
        <v>0</v>
      </c>
      <c r="O10557" s="2">
        <f>L10557-M10557-K10557-FIXED_COSTS</f>
        <v>-4614.2093317396357</v>
      </c>
      <c r="P10557" s="2">
        <f>IF(N10557=1,O10557,"")</f>
      </c>
    </row>
    <row r="10558">
      <c r="A10558" s="6">
        <v>16</v>
      </c>
      <c r="B10558" s="6">
        <v>4</v>
      </c>
      <c r="C10558" s="6">
        <v>14</v>
      </c>
      <c r="D10558" s="6">
        <f>A10558+B10558+C10558</f>
        <v>34</v>
      </c>
      <c r="E10558" s="5">
        <f>IF(A10558=0,0,A10558*LABOR_HRS_WK_TOM*SEASON_WEEKS*(1+DIM_PCT_TOM)^A10558)</f>
        <v>6616.7611003544</v>
      </c>
      <c r="F10558" s="5">
        <f>IF(B10558=0,0,B10558*LABOR_HRS_WK_CAR*SEASON_WEEKS*(1+DIM_PCT_CAR)^B10558)</f>
        <v>132.45754687499993</v>
      </c>
      <c r="G10558" s="5">
        <f>IF(C10558=0,0,C10558*LABOR_HRS_WK_MES*SEASON_WEEKS*(1+DIM_PCT_MES)^C10558)</f>
        <v>749.67149159246435</v>
      </c>
      <c r="H10558" s="5">
        <f>E10558+F10558+G10558</f>
        <v>7498.8901388218637</v>
      </c>
      <c r="I10558" s="5">
        <f>MIN(H10558,FARMER_HRS)</f>
        <v>720</v>
      </c>
      <c r="J10558" s="5">
        <f>MAX(0,H10558-FARMER_HRS)</f>
        <v>6778.8901388218637</v>
      </c>
      <c r="K10558" s="2">
        <f>I10558*FARMER_RATE+J10558*TEMP_WORKER_RATE</f>
        <v>142689.06491010179</v>
      </c>
      <c r="L10558" s="2">
        <f>A10558*PRICE_TOM+B10558*PRICE_CAR+C10558*PRICE_MES</f>
        <v>186976</v>
      </c>
      <c r="M10558" s="2">
        <f>A10558*FERT_BED_TOM+B10558*FERT_BED_CAR+C10558*FERT_BED_MES</f>
        <v>28160</v>
      </c>
      <c r="N10558" s="6">
        <f>IF(AND(D10558&lt;=TOTAL_BEDS,J10558&lt;=TEMP_WORKER_MAX*TEMP_WORKER_HRS),1,0)</f>
        <v>0</v>
      </c>
      <c r="O10558" s="2">
        <f>L10558-M10558-K10558-FIXED_COSTS</f>
        <v>-3873.0649101017916</v>
      </c>
      <c r="P10558" s="2">
        <f>IF(N10558=1,O10558,"")</f>
      </c>
    </row>
    <row r="10559">
      <c r="A10559" s="6">
        <v>16</v>
      </c>
      <c r="B10559" s="6">
        <v>4</v>
      </c>
      <c r="C10559" s="6">
        <v>15</v>
      </c>
      <c r="D10559" s="6">
        <f>A10559+B10559+C10559</f>
        <v>35</v>
      </c>
      <c r="E10559" s="5">
        <f>IF(A10559=0,0,A10559*LABOR_HRS_WK_TOM*SEASON_WEEKS*(1+DIM_PCT_TOM)^A10559)</f>
        <v>6616.7611003544</v>
      </c>
      <c r="F10559" s="5">
        <f>IF(B10559=0,0,B10559*LABOR_HRS_WK_CAR*SEASON_WEEKS*(1+DIM_PCT_CAR)^B10559)</f>
        <v>132.45754687499993</v>
      </c>
      <c r="G10559" s="5">
        <f>IF(C10559=0,0,C10559*LABOR_HRS_WK_MES*SEASON_WEEKS*(1+DIM_PCT_MES)^C10559)</f>
        <v>813.25969846861074</v>
      </c>
      <c r="H10559" s="5">
        <f>E10559+F10559+G10559</f>
        <v>7562.47834569801</v>
      </c>
      <c r="I10559" s="5">
        <f>MIN(H10559,FARMER_HRS)</f>
        <v>720</v>
      </c>
      <c r="J10559" s="5">
        <f>MAX(0,H10559-FARMER_HRS)</f>
        <v>6842.47834569801</v>
      </c>
      <c r="K10559" s="2">
        <f>I10559*FARMER_RATE+J10559*TEMP_WORKER_RATE</f>
        <v>143793.02683503489</v>
      </c>
      <c r="L10559" s="2">
        <f>A10559*PRICE_TOM+B10559*PRICE_CAR+C10559*PRICE_MES</f>
        <v>189676</v>
      </c>
      <c r="M10559" s="2">
        <f>A10559*FERT_BED_TOM+B10559*FERT_BED_CAR+C10559*FERT_BED_MES</f>
        <v>29040</v>
      </c>
      <c r="N10559" s="6">
        <f>IF(AND(D10559&lt;=TOTAL_BEDS,J10559&lt;=TEMP_WORKER_MAX*TEMP_WORKER_HRS),1,0)</f>
        <v>0</v>
      </c>
      <c r="O10559" s="2">
        <f>L10559-M10559-K10559-FIXED_COSTS</f>
        <v>-3157.0268350348924</v>
      </c>
      <c r="P10559" s="2">
        <f>IF(N10559=1,O10559,"")</f>
      </c>
    </row>
    <row r="10560">
      <c r="A10560" s="6">
        <v>16</v>
      </c>
      <c r="B10560" s="6">
        <v>4</v>
      </c>
      <c r="C10560" s="6">
        <v>16</v>
      </c>
      <c r="D10560" s="6">
        <f>A10560+B10560+C10560</f>
        <v>36</v>
      </c>
      <c r="E10560" s="5">
        <f>IF(A10560=0,0,A10560*LABOR_HRS_WK_TOM*SEASON_WEEKS*(1+DIM_PCT_TOM)^A10560)</f>
        <v>6616.7611003544</v>
      </c>
      <c r="F10560" s="5">
        <f>IF(B10560=0,0,B10560*LABOR_HRS_WK_CAR*SEASON_WEEKS*(1+DIM_PCT_CAR)^B10560)</f>
        <v>132.45754687499993</v>
      </c>
      <c r="G10560" s="5">
        <f>IF(C10560=0,0,C10560*LABOR_HRS_WK_MES*SEASON_WEEKS*(1+DIM_PCT_MES)^C10560)</f>
        <v>878.32047434609967</v>
      </c>
      <c r="H10560" s="5">
        <f>E10560+F10560+G10560</f>
        <v>7627.5391215754989</v>
      </c>
      <c r="I10560" s="5">
        <f>MIN(H10560,FARMER_HRS)</f>
        <v>720</v>
      </c>
      <c r="J10560" s="5">
        <f>MAX(0,H10560-FARMER_HRS)</f>
        <v>6907.5391215754989</v>
      </c>
      <c r="K10560" s="2">
        <f>I10560*FARMER_RATE+J10560*TEMP_WORKER_RATE</f>
        <v>144922.55419401906</v>
      </c>
      <c r="L10560" s="2">
        <f>A10560*PRICE_TOM+B10560*PRICE_CAR+C10560*PRICE_MES</f>
        <v>192376</v>
      </c>
      <c r="M10560" s="2">
        <f>A10560*FERT_BED_TOM+B10560*FERT_BED_CAR+C10560*FERT_BED_MES</f>
        <v>29920</v>
      </c>
      <c r="N10560" s="6">
        <f>IF(AND(D10560&lt;=TOTAL_BEDS,J10560&lt;=TEMP_WORKER_MAX*TEMP_WORKER_HRS),1,0)</f>
        <v>0</v>
      </c>
      <c r="O10560" s="2">
        <f>L10560-M10560-K10560-FIXED_COSTS</f>
        <v>-2466.5541940190597</v>
      </c>
      <c r="P10560" s="2">
        <f>IF(N10560=1,O10560,"")</f>
      </c>
    </row>
    <row r="10561">
      <c r="A10561" s="6">
        <v>16</v>
      </c>
      <c r="B10561" s="6">
        <v>4</v>
      </c>
      <c r="C10561" s="6">
        <v>17</v>
      </c>
      <c r="D10561" s="6">
        <f>A10561+B10561+C10561</f>
        <v>37</v>
      </c>
      <c r="E10561" s="5">
        <f>IF(A10561=0,0,A10561*LABOR_HRS_WK_TOM*SEASON_WEEKS*(1+DIM_PCT_TOM)^A10561)</f>
        <v>6616.7611003544</v>
      </c>
      <c r="F10561" s="5">
        <f>IF(B10561=0,0,B10561*LABOR_HRS_WK_CAR*SEASON_WEEKS*(1+DIM_PCT_CAR)^B10561)</f>
        <v>132.45754687499993</v>
      </c>
      <c r="G10561" s="5">
        <f>IF(C10561=0,0,C10561*LABOR_HRS_WK_MES*SEASON_WEEKS*(1+DIM_PCT_MES)^C10561)</f>
        <v>944.88069779263992</v>
      </c>
      <c r="H10561" s="5">
        <f>E10561+F10561+G10561</f>
        <v>7694.0993450220394</v>
      </c>
      <c r="I10561" s="5">
        <f>MIN(H10561,FARMER_HRS)</f>
        <v>720</v>
      </c>
      <c r="J10561" s="5">
        <f>MAX(0,H10561-FARMER_HRS)</f>
        <v>6974.0993450220394</v>
      </c>
      <c r="K10561" s="2">
        <f>I10561*FARMER_RATE+J10561*TEMP_WORKER_RATE</f>
        <v>146078.11362885486</v>
      </c>
      <c r="L10561" s="2">
        <f>A10561*PRICE_TOM+B10561*PRICE_CAR+C10561*PRICE_MES</f>
        <v>195076</v>
      </c>
      <c r="M10561" s="2">
        <f>A10561*FERT_BED_TOM+B10561*FERT_BED_CAR+C10561*FERT_BED_MES</f>
        <v>30800</v>
      </c>
      <c r="N10561" s="6">
        <f>IF(AND(D10561&lt;=TOTAL_BEDS,J10561&lt;=TEMP_WORKER_MAX*TEMP_WORKER_HRS),1,0)</f>
        <v>0</v>
      </c>
      <c r="O10561" s="2">
        <f>L10561-M10561-K10561-FIXED_COSTS</f>
        <v>-1802.1136288548587</v>
      </c>
      <c r="P10561" s="2">
        <f>IF(N10561=1,O10561,"")</f>
      </c>
    </row>
    <row r="10562">
      <c r="A10562" s="6">
        <v>16</v>
      </c>
      <c r="B10562" s="6">
        <v>4</v>
      </c>
      <c r="C10562" s="6">
        <v>18</v>
      </c>
      <c r="D10562" s="6">
        <f>A10562+B10562+C10562</f>
        <v>38</v>
      </c>
      <c r="E10562" s="5">
        <f>IF(A10562=0,0,A10562*LABOR_HRS_WK_TOM*SEASON_WEEKS*(1+DIM_PCT_TOM)^A10562)</f>
        <v>6616.7611003544</v>
      </c>
      <c r="F10562" s="5">
        <f>IF(B10562=0,0,B10562*LABOR_HRS_WK_CAR*SEASON_WEEKS*(1+DIM_PCT_CAR)^B10562)</f>
        <v>132.45754687499993</v>
      </c>
      <c r="G10562" s="5">
        <f>IF(C10562=0,0,C10562*LABOR_HRS_WK_MES*SEASON_WEEKS*(1+DIM_PCT_MES)^C10562)</f>
        <v>1012.9676892512272</v>
      </c>
      <c r="H10562" s="5">
        <f>E10562+F10562+G10562</f>
        <v>7762.1863364806268</v>
      </c>
      <c r="I10562" s="5">
        <f>MIN(H10562,FARMER_HRS)</f>
        <v>720</v>
      </c>
      <c r="J10562" s="5">
        <f>MAX(0,H10562-FARMER_HRS)</f>
        <v>7042.1863364806268</v>
      </c>
      <c r="K10562" s="2">
        <f>I10562*FARMER_RATE+J10562*TEMP_WORKER_RATE</f>
        <v>147260.17945278867</v>
      </c>
      <c r="L10562" s="2">
        <f>A10562*PRICE_TOM+B10562*PRICE_CAR+C10562*PRICE_MES</f>
        <v>197776</v>
      </c>
      <c r="M10562" s="2">
        <f>A10562*FERT_BED_TOM+B10562*FERT_BED_CAR+C10562*FERT_BED_MES</f>
        <v>31680</v>
      </c>
      <c r="N10562" s="6">
        <f>IF(AND(D10562&lt;=TOTAL_BEDS,J10562&lt;=TEMP_WORKER_MAX*TEMP_WORKER_HRS),1,0)</f>
        <v>0</v>
      </c>
      <c r="O10562" s="2">
        <f>L10562-M10562-K10562-FIXED_COSTS</f>
        <v>-1164.1794527886668</v>
      </c>
      <c r="P10562" s="2">
        <f>IF(N10562=1,O10562,"")</f>
      </c>
    </row>
    <row r="10563">
      <c r="A10563" s="6">
        <v>16</v>
      </c>
      <c r="B10563" s="6">
        <v>4</v>
      </c>
      <c r="C10563" s="6">
        <v>19</v>
      </c>
      <c r="D10563" s="6">
        <f>A10563+B10563+C10563</f>
        <v>39</v>
      </c>
      <c r="E10563" s="5">
        <f>IF(A10563=0,0,A10563*LABOR_HRS_WK_TOM*SEASON_WEEKS*(1+DIM_PCT_TOM)^A10563)</f>
        <v>6616.7611003544</v>
      </c>
      <c r="F10563" s="5">
        <f>IF(B10563=0,0,B10563*LABOR_HRS_WK_CAR*SEASON_WEEKS*(1+DIM_PCT_CAR)^B10563)</f>
        <v>132.45754687499993</v>
      </c>
      <c r="G10563" s="5">
        <f>IF(C10563=0,0,C10563*LABOR_HRS_WK_MES*SEASON_WEEKS*(1+DIM_PCT_MES)^C10563)</f>
        <v>1082.6092178872491</v>
      </c>
      <c r="H10563" s="5">
        <f>E10563+F10563+G10563</f>
        <v>7831.8278651166493</v>
      </c>
      <c r="I10563" s="5">
        <f>MIN(H10563,FARMER_HRS)</f>
        <v>720</v>
      </c>
      <c r="J10563" s="5">
        <f>MAX(0,H10563-FARMER_HRS)</f>
        <v>7111.8278651166493</v>
      </c>
      <c r="K10563" s="2">
        <f>I10563*FARMER_RATE+J10563*TEMP_WORKER_RATE</f>
        <v>148469.23376938625</v>
      </c>
      <c r="L10563" s="2">
        <f>A10563*PRICE_TOM+B10563*PRICE_CAR+C10563*PRICE_MES</f>
        <v>200476</v>
      </c>
      <c r="M10563" s="2">
        <f>A10563*FERT_BED_TOM+B10563*FERT_BED_CAR+C10563*FERT_BED_MES</f>
        <v>32560</v>
      </c>
      <c r="N10563" s="6">
        <f>IF(AND(D10563&lt;=TOTAL_BEDS,J10563&lt;=TEMP_WORKER_MAX*TEMP_WORKER_HRS),1,0)</f>
        <v>0</v>
      </c>
      <c r="O10563" s="2">
        <f>L10563-M10563-K10563-FIXED_COSTS</f>
        <v>-553.23376938625006</v>
      </c>
      <c r="P10563" s="2">
        <f>IF(N10563=1,O10563,"")</f>
      </c>
    </row>
    <row r="10564">
      <c r="A10564" s="6">
        <v>16</v>
      </c>
      <c r="B10564" s="6">
        <v>4</v>
      </c>
      <c r="C10564" s="6">
        <v>20</v>
      </c>
      <c r="D10564" s="6">
        <f>A10564+B10564+C10564</f>
        <v>40</v>
      </c>
      <c r="E10564" s="5">
        <f>IF(A10564=0,0,A10564*LABOR_HRS_WK_TOM*SEASON_WEEKS*(1+DIM_PCT_TOM)^A10564)</f>
        <v>6616.7611003544</v>
      </c>
      <c r="F10564" s="5">
        <f>IF(B10564=0,0,B10564*LABOR_HRS_WK_CAR*SEASON_WEEKS*(1+DIM_PCT_CAR)^B10564)</f>
        <v>132.45754687499993</v>
      </c>
      <c r="G10564" s="5">
        <f>IF(C10564=0,0,C10564*LABOR_HRS_WK_MES*SEASON_WEEKS*(1+DIM_PCT_MES)^C10564)</f>
        <v>1153.8335085377259</v>
      </c>
      <c r="H10564" s="5">
        <f>E10564+F10564+G10564</f>
        <v>7903.0521557671254</v>
      </c>
      <c r="I10564" s="5">
        <f>MIN(H10564,FARMER_HRS)</f>
        <v>720</v>
      </c>
      <c r="J10564" s="5">
        <f>MAX(0,H10564-FARMER_HRS)</f>
        <v>7183.0521557671254</v>
      </c>
      <c r="K10564" s="2">
        <f>I10564*FARMER_RATE+J10564*TEMP_WORKER_RATE</f>
        <v>149705.76659317926</v>
      </c>
      <c r="L10564" s="2">
        <f>A10564*PRICE_TOM+B10564*PRICE_CAR+C10564*PRICE_MES</f>
        <v>203176</v>
      </c>
      <c r="M10564" s="2">
        <f>A10564*FERT_BED_TOM+B10564*FERT_BED_CAR+C10564*FERT_BED_MES</f>
        <v>33440</v>
      </c>
      <c r="N10564" s="6">
        <f>IF(AND(D10564&lt;=TOTAL_BEDS,J10564&lt;=TEMP_WORKER_MAX*TEMP_WORKER_HRS),1,0)</f>
        <v>0</v>
      </c>
      <c r="O10564" s="2">
        <f>L10564-M10564-K10564-FIXED_COSTS</f>
        <v>30.233406820741948</v>
      </c>
      <c r="P10564" s="2">
        <f>IF(N10564=1,O10564,"")</f>
      </c>
    </row>
    <row r="10565">
      <c r="A10565" s="6">
        <v>16</v>
      </c>
      <c r="B10565" s="6">
        <v>4</v>
      </c>
      <c r="C10565" s="6">
        <v>21</v>
      </c>
      <c r="D10565" s="6">
        <f>A10565+B10565+C10565</f>
        <v>41</v>
      </c>
      <c r="E10565" s="5">
        <f>IF(A10565=0,0,A10565*LABOR_HRS_WK_TOM*SEASON_WEEKS*(1+DIM_PCT_TOM)^A10565)</f>
        <v>6616.7611003544</v>
      </c>
      <c r="F10565" s="5">
        <f>IF(B10565=0,0,B10565*LABOR_HRS_WK_CAR*SEASON_WEEKS*(1+DIM_PCT_CAR)^B10565)</f>
        <v>132.45754687499993</v>
      </c>
      <c r="G10565" s="5">
        <f>IF(C10565=0,0,C10565*LABOR_HRS_WK_MES*SEASON_WEEKS*(1+DIM_PCT_MES)^C10565)</f>
        <v>1226.6692487641699</v>
      </c>
      <c r="H10565" s="5">
        <f>E10565+F10565+G10565</f>
        <v>7975.88789599357</v>
      </c>
      <c r="I10565" s="5">
        <f>MIN(H10565,FARMER_HRS)</f>
        <v>720</v>
      </c>
      <c r="J10565" s="5">
        <f>MAX(0,H10565-FARMER_HRS)</f>
        <v>7255.88789599357</v>
      </c>
      <c r="K10565" s="2">
        <f>I10565*FARMER_RATE+J10565*TEMP_WORKER_RATE</f>
        <v>150970.27597211057</v>
      </c>
      <c r="L10565" s="2">
        <f>A10565*PRICE_TOM+B10565*PRICE_CAR+C10565*PRICE_MES</f>
        <v>205876</v>
      </c>
      <c r="M10565" s="2">
        <f>A10565*FERT_BED_TOM+B10565*FERT_BED_CAR+C10565*FERT_BED_MES</f>
        <v>34320</v>
      </c>
      <c r="N10565" s="6">
        <f>IF(AND(D10565&lt;=TOTAL_BEDS,J10565&lt;=TEMP_WORKER_MAX*TEMP_WORKER_HRS),1,0)</f>
        <v>0</v>
      </c>
      <c r="O10565" s="2">
        <f>L10565-M10565-K10565-FIXED_COSTS</f>
        <v>585.72402788943145</v>
      </c>
      <c r="P10565" s="2">
        <f>IF(N10565=1,O10565,"")</f>
      </c>
    </row>
    <row r="10566">
      <c r="A10566" s="6">
        <v>16</v>
      </c>
      <c r="B10566" s="6">
        <v>4</v>
      </c>
      <c r="C10566" s="6">
        <v>22</v>
      </c>
      <c r="D10566" s="6">
        <f>A10566+B10566+C10566</f>
        <v>42</v>
      </c>
      <c r="E10566" s="5">
        <f>IF(A10566=0,0,A10566*LABOR_HRS_WK_TOM*SEASON_WEEKS*(1+DIM_PCT_TOM)^A10566)</f>
        <v>6616.7611003544</v>
      </c>
      <c r="F10566" s="5">
        <f>IF(B10566=0,0,B10566*LABOR_HRS_WK_CAR*SEASON_WEEKS*(1+DIM_PCT_CAR)^B10566)</f>
        <v>132.45754687499993</v>
      </c>
      <c r="G10566" s="5">
        <f>IF(C10566=0,0,C10566*LABOR_HRS_WK_MES*SEASON_WEEKS*(1+DIM_PCT_MES)^C10566)</f>
        <v>1301.1455960105659</v>
      </c>
      <c r="H10566" s="5">
        <f>E10566+F10566+G10566</f>
        <v>8050.3642432399656</v>
      </c>
      <c r="I10566" s="5">
        <f>MIN(H10566,FARMER_HRS)</f>
        <v>720</v>
      </c>
      <c r="J10566" s="5">
        <f>MAX(0,H10566-FARMER_HRS)</f>
        <v>7330.3642432399656</v>
      </c>
      <c r="K10566" s="2">
        <f>I10566*FARMER_RATE+J10566*TEMP_WORKER_RATE</f>
        <v>152263.26811180497</v>
      </c>
      <c r="L10566" s="2">
        <f>A10566*PRICE_TOM+B10566*PRICE_CAR+C10566*PRICE_MES</f>
        <v>208576</v>
      </c>
      <c r="M10566" s="2">
        <f>A10566*FERT_BED_TOM+B10566*FERT_BED_CAR+C10566*FERT_BED_MES</f>
        <v>35200</v>
      </c>
      <c r="N10566" s="6">
        <f>IF(AND(D10566&lt;=TOTAL_BEDS,J10566&lt;=TEMP_WORKER_MAX*TEMP_WORKER_HRS),1,0)</f>
        <v>0</v>
      </c>
      <c r="O10566" s="2">
        <f>L10566-M10566-K10566-FIXED_COSTS</f>
        <v>1112.7318881950341</v>
      </c>
      <c r="P10566" s="2">
        <f>IF(N10566=1,O10566,"")</f>
      </c>
    </row>
    <row r="10567">
      <c r="A10567" s="6">
        <v>16</v>
      </c>
      <c r="B10567" s="6">
        <v>4</v>
      </c>
      <c r="C10567" s="6">
        <v>23</v>
      </c>
      <c r="D10567" s="6">
        <f>A10567+B10567+C10567</f>
        <v>43</v>
      </c>
      <c r="E10567" s="5">
        <f>IF(A10567=0,0,A10567*LABOR_HRS_WK_TOM*SEASON_WEEKS*(1+DIM_PCT_TOM)^A10567)</f>
        <v>6616.7611003544</v>
      </c>
      <c r="F10567" s="5">
        <f>IF(B10567=0,0,B10567*LABOR_HRS_WK_CAR*SEASON_WEEKS*(1+DIM_PCT_CAR)^B10567)</f>
        <v>132.45754687499993</v>
      </c>
      <c r="G10567" s="5">
        <f>IF(C10567=0,0,C10567*LABOR_HRS_WK_MES*SEASON_WEEKS*(1+DIM_PCT_MES)^C10567)</f>
        <v>1377.2921848680023</v>
      </c>
      <c r="H10567" s="5">
        <f>E10567+F10567+G10567</f>
        <v>8126.5108320974023</v>
      </c>
      <c r="I10567" s="5">
        <f>MIN(H10567,FARMER_HRS)</f>
        <v>720</v>
      </c>
      <c r="J10567" s="5">
        <f>MAX(0,H10567-FARMER_HRS)</f>
        <v>7406.5108320974023</v>
      </c>
      <c r="K10567" s="2">
        <f>I10567*FARMER_RATE+J10567*TEMP_WORKER_RATE</f>
        <v>153585.257501691</v>
      </c>
      <c r="L10567" s="2">
        <f>A10567*PRICE_TOM+B10567*PRICE_CAR+C10567*PRICE_MES</f>
        <v>211276</v>
      </c>
      <c r="M10567" s="2">
        <f>A10567*FERT_BED_TOM+B10567*FERT_BED_CAR+C10567*FERT_BED_MES</f>
        <v>36080</v>
      </c>
      <c r="N10567" s="6">
        <f>IF(AND(D10567&lt;=TOTAL_BEDS,J10567&lt;=TEMP_WORKER_MAX*TEMP_WORKER_HRS),1,0)</f>
        <v>0</v>
      </c>
      <c r="O10567" s="2">
        <f>L10567-M10567-K10567-FIXED_COSTS</f>
        <v>1610.7424983090023</v>
      </c>
      <c r="P10567" s="2">
        <f>IF(N10567=1,O10567,"")</f>
      </c>
    </row>
    <row r="10568">
      <c r="A10568" s="6">
        <v>16</v>
      </c>
      <c r="B10568" s="6">
        <v>4</v>
      </c>
      <c r="C10568" s="6">
        <v>24</v>
      </c>
      <c r="D10568" s="6">
        <f>A10568+B10568+C10568</f>
        <v>44</v>
      </c>
      <c r="E10568" s="5">
        <f>IF(A10568=0,0,A10568*LABOR_HRS_WK_TOM*SEASON_WEEKS*(1+DIM_PCT_TOM)^A10568)</f>
        <v>6616.7611003544</v>
      </c>
      <c r="F10568" s="5">
        <f>IF(B10568=0,0,B10568*LABOR_HRS_WK_CAR*SEASON_WEEKS*(1+DIM_PCT_CAR)^B10568)</f>
        <v>132.45754687499993</v>
      </c>
      <c r="G10568" s="5">
        <f>IF(C10568=0,0,C10568*LABOR_HRS_WK_MES*SEASON_WEEKS*(1+DIM_PCT_MES)^C10568)</f>
        <v>1455.139134447498</v>
      </c>
      <c r="H10568" s="5">
        <f>E10568+F10568+G10568</f>
        <v>8204.3577816768975</v>
      </c>
      <c r="I10568" s="5">
        <f>MIN(H10568,FARMER_HRS)</f>
        <v>720</v>
      </c>
      <c r="J10568" s="5">
        <f>MAX(0,H10568-FARMER_HRS)</f>
        <v>7484.3577816768975</v>
      </c>
      <c r="K10568" s="2">
        <f>I10568*FARMER_RATE+J10568*TEMP_WORKER_RATE</f>
        <v>154936.76704300169</v>
      </c>
      <c r="L10568" s="2">
        <f>A10568*PRICE_TOM+B10568*PRICE_CAR+C10568*PRICE_MES</f>
        <v>213976</v>
      </c>
      <c r="M10568" s="2">
        <f>A10568*FERT_BED_TOM+B10568*FERT_BED_CAR+C10568*FERT_BED_MES</f>
        <v>36960</v>
      </c>
      <c r="N10568" s="6">
        <f>IF(AND(D10568&lt;=TOTAL_BEDS,J10568&lt;=TEMP_WORKER_MAX*TEMP_WORKER_HRS),1,0)</f>
        <v>0</v>
      </c>
      <c r="O10568" s="2">
        <f>L10568-M10568-K10568-FIXED_COSTS</f>
        <v>2079.2329569983121</v>
      </c>
      <c r="P10568" s="2">
        <f>IF(N10568=1,O10568,"")</f>
      </c>
    </row>
    <row r="10569">
      <c r="A10569" s="6">
        <v>16</v>
      </c>
      <c r="B10569" s="6">
        <v>4</v>
      </c>
      <c r="C10569" s="6">
        <v>25</v>
      </c>
      <c r="D10569" s="6">
        <f>A10569+B10569+C10569</f>
        <v>45</v>
      </c>
      <c r="E10569" s="5">
        <f>IF(A10569=0,0,A10569*LABOR_HRS_WK_TOM*SEASON_WEEKS*(1+DIM_PCT_TOM)^A10569)</f>
        <v>6616.7611003544</v>
      </c>
      <c r="F10569" s="5">
        <f>IF(B10569=0,0,B10569*LABOR_HRS_WK_CAR*SEASON_WEEKS*(1+DIM_PCT_CAR)^B10569)</f>
        <v>132.45754687499993</v>
      </c>
      <c r="G10569" s="5">
        <f>IF(C10569=0,0,C10569*LABOR_HRS_WK_MES*SEASON_WEEKS*(1+DIM_PCT_MES)^C10569)</f>
        <v>1534.7170558625955</v>
      </c>
      <c r="H10569" s="5">
        <f>E10569+F10569+G10569</f>
        <v>8283.9357030919946</v>
      </c>
      <c r="I10569" s="5">
        <f>MIN(H10569,FARMER_HRS)</f>
        <v>720</v>
      </c>
      <c r="J10569" s="5">
        <f>MAX(0,H10569-FARMER_HRS)</f>
        <v>7563.9357030919946</v>
      </c>
      <c r="K10569" s="2">
        <f>I10569*FARMER_RATE+J10569*TEMP_WORKER_RATE</f>
        <v>156318.32817868047</v>
      </c>
      <c r="L10569" s="2">
        <f>A10569*PRICE_TOM+B10569*PRICE_CAR+C10569*PRICE_MES</f>
        <v>216676</v>
      </c>
      <c r="M10569" s="2">
        <f>A10569*FERT_BED_TOM+B10569*FERT_BED_CAR+C10569*FERT_BED_MES</f>
        <v>37840</v>
      </c>
      <c r="N10569" s="6">
        <f>IF(AND(D10569&lt;=TOTAL_BEDS,J10569&lt;=TEMP_WORKER_MAX*TEMP_WORKER_HRS),1,0)</f>
        <v>0</v>
      </c>
      <c r="O10569" s="2">
        <f>L10569-M10569-K10569-FIXED_COSTS</f>
        <v>2517.6718213195272</v>
      </c>
      <c r="P10569" s="2">
        <f>IF(N10569=1,O10569,"")</f>
      </c>
    </row>
    <row r="10570">
      <c r="A10570" s="6">
        <v>16</v>
      </c>
      <c r="B10570" s="6">
        <v>4</v>
      </c>
      <c r="C10570" s="6">
        <v>26</v>
      </c>
      <c r="D10570" s="6">
        <f>A10570+B10570+C10570</f>
        <v>46</v>
      </c>
      <c r="E10570" s="5">
        <f>IF(A10570=0,0,A10570*LABOR_HRS_WK_TOM*SEASON_WEEKS*(1+DIM_PCT_TOM)^A10570)</f>
        <v>6616.7611003544</v>
      </c>
      <c r="F10570" s="5">
        <f>IF(B10570=0,0,B10570*LABOR_HRS_WK_CAR*SEASON_WEEKS*(1+DIM_PCT_CAR)^B10570)</f>
        <v>132.45754687499993</v>
      </c>
      <c r="G10570" s="5">
        <f>IF(C10570=0,0,C10570*LABOR_HRS_WK_MES*SEASON_WEEKS*(1+DIM_PCT_MES)^C10570)</f>
        <v>1616.0570598233128</v>
      </c>
      <c r="H10570" s="5">
        <f>E10570+F10570+G10570</f>
        <v>8365.2757070527132</v>
      </c>
      <c r="I10570" s="5">
        <f>MIN(H10570,FARMER_HRS)</f>
        <v>720</v>
      </c>
      <c r="J10570" s="5">
        <f>MAX(0,H10570-FARMER_HRS)</f>
        <v>7645.2757070527132</v>
      </c>
      <c r="K10570" s="2">
        <f>I10570*FARMER_RATE+J10570*TEMP_WORKER_RATE</f>
        <v>157730.48102522071</v>
      </c>
      <c r="L10570" s="2">
        <f>A10570*PRICE_TOM+B10570*PRICE_CAR+C10570*PRICE_MES</f>
        <v>219376</v>
      </c>
      <c r="M10570" s="2">
        <f>A10570*FERT_BED_TOM+B10570*FERT_BED_CAR+C10570*FERT_BED_MES</f>
        <v>38720</v>
      </c>
      <c r="N10570" s="6">
        <f>IF(AND(D10570&lt;=TOTAL_BEDS,J10570&lt;=TEMP_WORKER_MAX*TEMP_WORKER_HRS),1,0)</f>
        <v>0</v>
      </c>
      <c r="O10570" s="2">
        <f>L10570-M10570-K10570-FIXED_COSTS</f>
        <v>2925.51897477929</v>
      </c>
      <c r="P10570" s="2">
        <f>IF(N10570=1,O10570,"")</f>
      </c>
    </row>
    <row r="10571">
      <c r="A10571" s="6">
        <v>16</v>
      </c>
      <c r="B10571" s="6">
        <v>4</v>
      </c>
      <c r="C10571" s="6">
        <v>27</v>
      </c>
      <c r="D10571" s="6">
        <f>A10571+B10571+C10571</f>
        <v>47</v>
      </c>
      <c r="E10571" s="5">
        <f>IF(A10571=0,0,A10571*LABOR_HRS_WK_TOM*SEASON_WEEKS*(1+DIM_PCT_TOM)^A10571)</f>
        <v>6616.7611003544</v>
      </c>
      <c r="F10571" s="5">
        <f>IF(B10571=0,0,B10571*LABOR_HRS_WK_CAR*SEASON_WEEKS*(1+DIM_PCT_CAR)^B10571)</f>
        <v>132.45754687499993</v>
      </c>
      <c r="G10571" s="5">
        <f>IF(C10571=0,0,C10571*LABOR_HRS_WK_MES*SEASON_WEEKS*(1+DIM_PCT_MES)^C10571)</f>
        <v>1699.19076434307</v>
      </c>
      <c r="H10571" s="5">
        <f>E10571+F10571+G10571</f>
        <v>8448.40941157247</v>
      </c>
      <c r="I10571" s="5">
        <f>MIN(H10571,FARMER_HRS)</f>
        <v>720</v>
      </c>
      <c r="J10571" s="5">
        <f>MAX(0,H10571-FARMER_HRS)</f>
        <v>7728.4094115724693</v>
      </c>
      <c r="K10571" s="2">
        <f>I10571*FARMER_RATE+J10571*TEMP_WORKER_RATE</f>
        <v>159173.77450646646</v>
      </c>
      <c r="L10571" s="2">
        <f>A10571*PRICE_TOM+B10571*PRICE_CAR+C10571*PRICE_MES</f>
        <v>222076</v>
      </c>
      <c r="M10571" s="2">
        <f>A10571*FERT_BED_TOM+B10571*FERT_BED_CAR+C10571*FERT_BED_MES</f>
        <v>39600</v>
      </c>
      <c r="N10571" s="6">
        <f>IF(AND(D10571&lt;=TOTAL_BEDS,J10571&lt;=TEMP_WORKER_MAX*TEMP_WORKER_HRS),1,0)</f>
        <v>0</v>
      </c>
      <c r="O10571" s="2">
        <f>L10571-M10571-K10571-FIXED_COSTS</f>
        <v>3302.2254935335368</v>
      </c>
      <c r="P10571" s="2">
        <f>IF(N10571=1,O10571,"")</f>
      </c>
    </row>
    <row r="10572">
      <c r="A10572" s="6">
        <v>16</v>
      </c>
      <c r="B10572" s="6">
        <v>4</v>
      </c>
      <c r="C10572" s="6">
        <v>28</v>
      </c>
      <c r="D10572" s="6">
        <f>A10572+B10572+C10572</f>
        <v>48</v>
      </c>
      <c r="E10572" s="5">
        <f>IF(A10572=0,0,A10572*LABOR_HRS_WK_TOM*SEASON_WEEKS*(1+DIM_PCT_TOM)^A10572)</f>
        <v>6616.7611003544</v>
      </c>
      <c r="F10572" s="5">
        <f>IF(B10572=0,0,B10572*LABOR_HRS_WK_CAR*SEASON_WEEKS*(1+DIM_PCT_CAR)^B10572)</f>
        <v>132.45754687499993</v>
      </c>
      <c r="G10572" s="5">
        <f>IF(C10572=0,0,C10572*LABOR_HRS_WK_MES*SEASON_WEEKS*(1+DIM_PCT_MES)^C10572)</f>
        <v>1784.1503025602233</v>
      </c>
      <c r="H10572" s="5">
        <f>E10572+F10572+G10572</f>
        <v>8533.368949789623</v>
      </c>
      <c r="I10572" s="5">
        <f>MIN(H10572,FARMER_HRS)</f>
        <v>720</v>
      </c>
      <c r="J10572" s="5">
        <f>MAX(0,H10572-FARMER_HRS)</f>
        <v>7813.368949789623</v>
      </c>
      <c r="K10572" s="2">
        <f>I10572*FARMER_RATE+J10572*TEMP_WORKER_RATE</f>
        <v>160648.76648940318</v>
      </c>
      <c r="L10572" s="2">
        <f>A10572*PRICE_TOM+B10572*PRICE_CAR+C10572*PRICE_MES</f>
        <v>224776</v>
      </c>
      <c r="M10572" s="2">
        <f>A10572*FERT_BED_TOM+B10572*FERT_BED_CAR+C10572*FERT_BED_MES</f>
        <v>40480</v>
      </c>
      <c r="N10572" s="6">
        <f>IF(AND(D10572&lt;=TOTAL_BEDS,J10572&lt;=TEMP_WORKER_MAX*TEMP_WORKER_HRS),1,0)</f>
        <v>0</v>
      </c>
      <c r="O10572" s="2">
        <f>L10572-M10572-K10572-FIXED_COSTS</f>
        <v>3647.2335105968232</v>
      </c>
      <c r="P10572" s="2">
        <f>IF(N10572=1,O10572,"")</f>
      </c>
    </row>
    <row r="10573">
      <c r="A10573" s="6">
        <v>16</v>
      </c>
      <c r="B10573" s="6">
        <v>4</v>
      </c>
      <c r="C10573" s="6">
        <v>29</v>
      </c>
      <c r="D10573" s="6">
        <f>A10573+B10573+C10573</f>
        <v>49</v>
      </c>
      <c r="E10573" s="5">
        <f>IF(A10573=0,0,A10573*LABOR_HRS_WK_TOM*SEASON_WEEKS*(1+DIM_PCT_TOM)^A10573)</f>
        <v>6616.7611003544</v>
      </c>
      <c r="F10573" s="5">
        <f>IF(B10573=0,0,B10573*LABOR_HRS_WK_CAR*SEASON_WEEKS*(1+DIM_PCT_CAR)^B10573)</f>
        <v>132.45754687499993</v>
      </c>
      <c r="G10573" s="5">
        <f>IF(C10573=0,0,C10573*LABOR_HRS_WK_MES*SEASON_WEEKS*(1+DIM_PCT_MES)^C10573)</f>
        <v>1870.9683306758766</v>
      </c>
      <c r="H10573" s="5">
        <f>E10573+F10573+G10573</f>
        <v>8620.1869779052759</v>
      </c>
      <c r="I10573" s="5">
        <f>MIN(H10573,FARMER_HRS)</f>
        <v>720</v>
      </c>
      <c r="J10573" s="5">
        <f>MAX(0,H10573-FARMER_HRS)</f>
        <v>7900.1869779052759</v>
      </c>
      <c r="K10573" s="2">
        <f>I10573*FARMER_RATE+J10573*TEMP_WORKER_RATE</f>
        <v>162156.02392196658</v>
      </c>
      <c r="L10573" s="2">
        <f>A10573*PRICE_TOM+B10573*PRICE_CAR+C10573*PRICE_MES</f>
        <v>227476</v>
      </c>
      <c r="M10573" s="2">
        <f>A10573*FERT_BED_TOM+B10573*FERT_BED_CAR+C10573*FERT_BED_MES</f>
        <v>41360</v>
      </c>
      <c r="N10573" s="6">
        <f>IF(AND(D10573&lt;=TOTAL_BEDS,J10573&lt;=TEMP_WORKER_MAX*TEMP_WORKER_HRS),1,0)</f>
        <v>0</v>
      </c>
      <c r="O10573" s="2">
        <f>L10573-M10573-K10573-FIXED_COSTS</f>
        <v>3959.9760780334182</v>
      </c>
      <c r="P10573" s="2">
        <f>IF(N10573=1,O10573,"")</f>
      </c>
    </row>
    <row r="10574">
      <c r="A10574" s="6">
        <v>16</v>
      </c>
      <c r="B10574" s="6">
        <v>4</v>
      </c>
      <c r="C10574" s="6">
        <v>30</v>
      </c>
      <c r="D10574" s="6">
        <f>A10574+B10574+C10574</f>
        <v>50</v>
      </c>
      <c r="E10574" s="5">
        <f>IF(A10574=0,0,A10574*LABOR_HRS_WK_TOM*SEASON_WEEKS*(1+DIM_PCT_TOM)^A10574)</f>
        <v>6616.7611003544</v>
      </c>
      <c r="F10574" s="5">
        <f>IF(B10574=0,0,B10574*LABOR_HRS_WK_CAR*SEASON_WEEKS*(1+DIM_PCT_CAR)^B10574)</f>
        <v>132.45754687499993</v>
      </c>
      <c r="G10574" s="5">
        <f>IF(C10574=0,0,C10574*LABOR_HRS_WK_MES*SEASON_WEEKS*(1+DIM_PCT_MES)^C10574)</f>
        <v>1959.6780360096466</v>
      </c>
      <c r="H10574" s="5">
        <f>E10574+F10574+G10574</f>
        <v>8708.896683239047</v>
      </c>
      <c r="I10574" s="5">
        <f>MIN(H10574,FARMER_HRS)</f>
        <v>720</v>
      </c>
      <c r="J10574" s="5">
        <f>MAX(0,H10574-FARMER_HRS)</f>
        <v>7988.896683239047</v>
      </c>
      <c r="K10574" s="2">
        <f>I10574*FARMER_RATE+J10574*TEMP_WORKER_RATE</f>
        <v>163696.12297290011</v>
      </c>
      <c r="L10574" s="2">
        <f>A10574*PRICE_TOM+B10574*PRICE_CAR+C10574*PRICE_MES</f>
        <v>230176</v>
      </c>
      <c r="M10574" s="2">
        <f>A10574*FERT_BED_TOM+B10574*FERT_BED_CAR+C10574*FERT_BED_MES</f>
        <v>42240</v>
      </c>
      <c r="N10574" s="6">
        <f>IF(AND(D10574&lt;=TOTAL_BEDS,J10574&lt;=TEMP_WORKER_MAX*TEMP_WORKER_HRS),1,0)</f>
        <v>0</v>
      </c>
      <c r="O10574" s="2">
        <f>L10574-M10574-K10574-FIXED_COSTS</f>
        <v>4239.8770270998939</v>
      </c>
      <c r="P10574" s="2">
        <f>IF(N10574=1,O10574,"")</f>
      </c>
    </row>
    <row r="10575">
      <c r="A10575" s="6">
        <v>16</v>
      </c>
      <c r="B10575" s="6">
        <v>5</v>
      </c>
      <c r="C10575" s="6">
        <v>0</v>
      </c>
      <c r="D10575" s="6">
        <f>A10575+B10575+C10575</f>
        <v>21</v>
      </c>
      <c r="E10575" s="5">
        <f>IF(A10575=0,0,A10575*LABOR_HRS_WK_TOM*SEASON_WEEKS*(1+DIM_PCT_TOM)^A10575)</f>
        <v>6616.7611003544</v>
      </c>
      <c r="F10575" s="5">
        <f>IF(B10575=0,0,B10575*LABOR_HRS_WK_CAR*SEASON_WEEKS*(1+DIM_PCT_CAR)^B10575)</f>
        <v>169.71123193359367</v>
      </c>
      <c r="G10575" s="5">
        <f>IF(C10575=0,0,C10575*LABOR_HRS_WK_MES*SEASON_WEEKS*(1+DIM_PCT_MES)^C10575)</f>
        <v>0</v>
      </c>
      <c r="H10575" s="5">
        <f>E10575+F10575+G10575</f>
        <v>6786.4723322879936</v>
      </c>
      <c r="I10575" s="5">
        <f>MIN(H10575,FARMER_HRS)</f>
        <v>720</v>
      </c>
      <c r="J10575" s="5">
        <f>MAX(0,H10575-FARMER_HRS)</f>
        <v>6066.4723322879936</v>
      </c>
      <c r="K10575" s="2">
        <f>I10575*FARMER_RATE+J10575*TEMP_WORKER_RATE</f>
        <v>130320.70021333321</v>
      </c>
      <c r="L10575" s="2">
        <f>A10575*PRICE_TOM+B10575*PRICE_CAR+C10575*PRICE_MES</f>
        <v>151270</v>
      </c>
      <c r="M10575" s="2">
        <f>A10575*FERT_BED_TOM+B10575*FERT_BED_CAR+C10575*FERT_BED_MES</f>
        <v>16280</v>
      </c>
      <c r="N10575" s="6">
        <f>IF(AND(D10575&lt;=TOTAL_BEDS,J10575&lt;=TEMP_WORKER_MAX*TEMP_WORKER_HRS),1,0)</f>
        <v>0</v>
      </c>
      <c r="O10575" s="2">
        <f>L10575-M10575-K10575-FIXED_COSTS</f>
        <v>-15330.700213333213</v>
      </c>
      <c r="P10575" s="2">
        <f>IF(N10575=1,O10575,"")</f>
      </c>
    </row>
    <row r="10576">
      <c r="A10576" s="6">
        <v>16</v>
      </c>
      <c r="B10576" s="6">
        <v>5</v>
      </c>
      <c r="C10576" s="6">
        <v>1</v>
      </c>
      <c r="D10576" s="6">
        <f>A10576+B10576+C10576</f>
        <v>22</v>
      </c>
      <c r="E10576" s="5">
        <f>IF(A10576=0,0,A10576*LABOR_HRS_WK_TOM*SEASON_WEEKS*(1+DIM_PCT_TOM)^A10576)</f>
        <v>6616.7611003544</v>
      </c>
      <c r="F10576" s="5">
        <f>IF(B10576=0,0,B10576*LABOR_HRS_WK_CAR*SEASON_WEEKS*(1+DIM_PCT_CAR)^B10576)</f>
        <v>169.71123193359367</v>
      </c>
      <c r="G10576" s="5">
        <f>IF(C10576=0,0,C10576*LABOR_HRS_WK_MES*SEASON_WEEKS*(1+DIM_PCT_MES)^C10576)</f>
        <v>45.5625</v>
      </c>
      <c r="H10576" s="5">
        <f>E10576+F10576+G10576</f>
        <v>6832.0348322879936</v>
      </c>
      <c r="I10576" s="5">
        <f>MIN(H10576,FARMER_HRS)</f>
        <v>720</v>
      </c>
      <c r="J10576" s="5">
        <f>MAX(0,H10576-FARMER_HRS)</f>
        <v>6112.0348322879936</v>
      </c>
      <c r="K10576" s="2">
        <f>I10576*FARMER_RATE+J10576*TEMP_WORKER_RATE</f>
        <v>131111.71583833321</v>
      </c>
      <c r="L10576" s="2">
        <f>A10576*PRICE_TOM+B10576*PRICE_CAR+C10576*PRICE_MES</f>
        <v>153970</v>
      </c>
      <c r="M10576" s="2">
        <f>A10576*FERT_BED_TOM+B10576*FERT_BED_CAR+C10576*FERT_BED_MES</f>
        <v>17160</v>
      </c>
      <c r="N10576" s="6">
        <f>IF(AND(D10576&lt;=TOTAL_BEDS,J10576&lt;=TEMP_WORKER_MAX*TEMP_WORKER_HRS),1,0)</f>
        <v>0</v>
      </c>
      <c r="O10576" s="2">
        <f>L10576-M10576-K10576-FIXED_COSTS</f>
        <v>-14301.715838333213</v>
      </c>
      <c r="P10576" s="2">
        <f>IF(N10576=1,O10576,"")</f>
      </c>
    </row>
    <row r="10577">
      <c r="A10577" s="6">
        <v>16</v>
      </c>
      <c r="B10577" s="6">
        <v>5</v>
      </c>
      <c r="C10577" s="6">
        <v>2</v>
      </c>
      <c r="D10577" s="6">
        <f>A10577+B10577+C10577</f>
        <v>23</v>
      </c>
      <c r="E10577" s="5">
        <f>IF(A10577=0,0,A10577*LABOR_HRS_WK_TOM*SEASON_WEEKS*(1+DIM_PCT_TOM)^A10577)</f>
        <v>6616.7611003544</v>
      </c>
      <c r="F10577" s="5">
        <f>IF(B10577=0,0,B10577*LABOR_HRS_WK_CAR*SEASON_WEEKS*(1+DIM_PCT_CAR)^B10577)</f>
        <v>169.71123193359367</v>
      </c>
      <c r="G10577" s="5">
        <f>IF(C10577=0,0,C10577*LABOR_HRS_WK_MES*SEASON_WEEKS*(1+DIM_PCT_MES)^C10577)</f>
        <v>92.2640625</v>
      </c>
      <c r="H10577" s="5">
        <f>E10577+F10577+G10577</f>
        <v>6878.736394787994</v>
      </c>
      <c r="I10577" s="5">
        <f>MIN(H10577,FARMER_HRS)</f>
        <v>720</v>
      </c>
      <c r="J10577" s="5">
        <f>MAX(0,H10577-FARMER_HRS)</f>
        <v>6158.736394787994</v>
      </c>
      <c r="K10577" s="2">
        <f>I10577*FARMER_RATE+J10577*TEMP_WORKER_RATE</f>
        <v>131922.50685395824</v>
      </c>
      <c r="L10577" s="2">
        <f>A10577*PRICE_TOM+B10577*PRICE_CAR+C10577*PRICE_MES</f>
        <v>156670</v>
      </c>
      <c r="M10577" s="2">
        <f>A10577*FERT_BED_TOM+B10577*FERT_BED_CAR+C10577*FERT_BED_MES</f>
        <v>18040</v>
      </c>
      <c r="N10577" s="6">
        <f>IF(AND(D10577&lt;=TOTAL_BEDS,J10577&lt;=TEMP_WORKER_MAX*TEMP_WORKER_HRS),1,0)</f>
        <v>0</v>
      </c>
      <c r="O10577" s="2">
        <f>L10577-M10577-K10577-FIXED_COSTS</f>
        <v>-13292.506853958243</v>
      </c>
      <c r="P10577" s="2">
        <f>IF(N10577=1,O10577,"")</f>
      </c>
    </row>
    <row r="10578">
      <c r="A10578" s="6">
        <v>16</v>
      </c>
      <c r="B10578" s="6">
        <v>5</v>
      </c>
      <c r="C10578" s="6">
        <v>3</v>
      </c>
      <c r="D10578" s="6">
        <f>A10578+B10578+C10578</f>
        <v>24</v>
      </c>
      <c r="E10578" s="5">
        <f>IF(A10578=0,0,A10578*LABOR_HRS_WK_TOM*SEASON_WEEKS*(1+DIM_PCT_TOM)^A10578)</f>
        <v>6616.7611003544</v>
      </c>
      <c r="F10578" s="5">
        <f>IF(B10578=0,0,B10578*LABOR_HRS_WK_CAR*SEASON_WEEKS*(1+DIM_PCT_CAR)^B10578)</f>
        <v>169.71123193359367</v>
      </c>
      <c r="G10578" s="5">
        <f>IF(C10578=0,0,C10578*LABOR_HRS_WK_MES*SEASON_WEEKS*(1+DIM_PCT_MES)^C10578)</f>
        <v>140.12604492187498</v>
      </c>
      <c r="H10578" s="5">
        <f>E10578+F10578+G10578</f>
        <v>6926.5983772098689</v>
      </c>
      <c r="I10578" s="5">
        <f>MIN(H10578,FARMER_HRS)</f>
        <v>720</v>
      </c>
      <c r="J10578" s="5">
        <f>MAX(0,H10578-FARMER_HRS)</f>
        <v>6206.5983772098689</v>
      </c>
      <c r="K10578" s="2">
        <f>I10578*FARMER_RATE+J10578*TEMP_WORKER_RATE</f>
        <v>132753.44404878246</v>
      </c>
      <c r="L10578" s="2">
        <f>A10578*PRICE_TOM+B10578*PRICE_CAR+C10578*PRICE_MES</f>
        <v>159370</v>
      </c>
      <c r="M10578" s="2">
        <f>A10578*FERT_BED_TOM+B10578*FERT_BED_CAR+C10578*FERT_BED_MES</f>
        <v>18920</v>
      </c>
      <c r="N10578" s="6">
        <f>IF(AND(D10578&lt;=TOTAL_BEDS,J10578&lt;=TEMP_WORKER_MAX*TEMP_WORKER_HRS),1,0)</f>
        <v>0</v>
      </c>
      <c r="O10578" s="2">
        <f>L10578-M10578-K10578-FIXED_COSTS</f>
        <v>-12303.444048782461</v>
      </c>
      <c r="P10578" s="2">
        <f>IF(N10578=1,O10578,"")</f>
      </c>
    </row>
    <row r="10579">
      <c r="A10579" s="6">
        <v>16</v>
      </c>
      <c r="B10579" s="6">
        <v>5</v>
      </c>
      <c r="C10579" s="6">
        <v>4</v>
      </c>
      <c r="D10579" s="6">
        <f>A10579+B10579+C10579</f>
        <v>25</v>
      </c>
      <c r="E10579" s="5">
        <f>IF(A10579=0,0,A10579*LABOR_HRS_WK_TOM*SEASON_WEEKS*(1+DIM_PCT_TOM)^A10579)</f>
        <v>6616.7611003544</v>
      </c>
      <c r="F10579" s="5">
        <f>IF(B10579=0,0,B10579*LABOR_HRS_WK_CAR*SEASON_WEEKS*(1+DIM_PCT_CAR)^B10579)</f>
        <v>169.71123193359367</v>
      </c>
      <c r="G10579" s="5">
        <f>IF(C10579=0,0,C10579*LABOR_HRS_WK_MES*SEASON_WEEKS*(1+DIM_PCT_MES)^C10579)</f>
        <v>189.17016064453119</v>
      </c>
      <c r="H10579" s="5">
        <f>E10579+F10579+G10579</f>
        <v>6975.6424929325249</v>
      </c>
      <c r="I10579" s="5">
        <f>MIN(H10579,FARMER_HRS)</f>
        <v>720</v>
      </c>
      <c r="J10579" s="5">
        <f>MAX(0,H10579-FARMER_HRS)</f>
        <v>6255.6424929325249</v>
      </c>
      <c r="K10579" s="2">
        <f>I10579*FARMER_RATE+J10579*TEMP_WORKER_RATE</f>
        <v>133604.90439118966</v>
      </c>
      <c r="L10579" s="2">
        <f>A10579*PRICE_TOM+B10579*PRICE_CAR+C10579*PRICE_MES</f>
        <v>162070</v>
      </c>
      <c r="M10579" s="2">
        <f>A10579*FERT_BED_TOM+B10579*FERT_BED_CAR+C10579*FERT_BED_MES</f>
        <v>19800</v>
      </c>
      <c r="N10579" s="6">
        <f>IF(AND(D10579&lt;=TOTAL_BEDS,J10579&lt;=TEMP_WORKER_MAX*TEMP_WORKER_HRS),1,0)</f>
        <v>0</v>
      </c>
      <c r="O10579" s="2">
        <f>L10579-M10579-K10579-FIXED_COSTS</f>
        <v>-11334.904391189659</v>
      </c>
      <c r="P10579" s="2">
        <f>IF(N10579=1,O10579,"")</f>
      </c>
    </row>
    <row r="10580">
      <c r="A10580" s="6">
        <v>16</v>
      </c>
      <c r="B10580" s="6">
        <v>5</v>
      </c>
      <c r="C10580" s="6">
        <v>5</v>
      </c>
      <c r="D10580" s="6">
        <f>A10580+B10580+C10580</f>
        <v>26</v>
      </c>
      <c r="E10580" s="5">
        <f>IF(A10580=0,0,A10580*LABOR_HRS_WK_TOM*SEASON_WEEKS*(1+DIM_PCT_TOM)^A10580)</f>
        <v>6616.7611003544</v>
      </c>
      <c r="F10580" s="5">
        <f>IF(B10580=0,0,B10580*LABOR_HRS_WK_CAR*SEASON_WEEKS*(1+DIM_PCT_CAR)^B10580)</f>
        <v>169.71123193359367</v>
      </c>
      <c r="G10580" s="5">
        <f>IF(C10580=0,0,C10580*LABOR_HRS_WK_MES*SEASON_WEEKS*(1+DIM_PCT_MES)^C10580)</f>
        <v>239.41848456573481</v>
      </c>
      <c r="H10580" s="5">
        <f>E10580+F10580+G10580</f>
        <v>7025.8908168537282</v>
      </c>
      <c r="I10580" s="5">
        <f>MIN(H10580,FARMER_HRS)</f>
        <v>720</v>
      </c>
      <c r="J10580" s="5">
        <f>MAX(0,H10580-FARMER_HRS)</f>
        <v>6305.8908168537282</v>
      </c>
      <c r="K10580" s="2">
        <f>I10580*FARMER_RATE+J10580*TEMP_WORKER_RATE</f>
        <v>134477.27112593278</v>
      </c>
      <c r="L10580" s="2">
        <f>A10580*PRICE_TOM+B10580*PRICE_CAR+C10580*PRICE_MES</f>
        <v>164770</v>
      </c>
      <c r="M10580" s="2">
        <f>A10580*FERT_BED_TOM+B10580*FERT_BED_CAR+C10580*FERT_BED_MES</f>
        <v>20680</v>
      </c>
      <c r="N10580" s="6">
        <f>IF(AND(D10580&lt;=TOTAL_BEDS,J10580&lt;=TEMP_WORKER_MAX*TEMP_WORKER_HRS),1,0)</f>
        <v>0</v>
      </c>
      <c r="O10580" s="2">
        <f>L10580-M10580-K10580-FIXED_COSTS</f>
        <v>-10387.271125932777</v>
      </c>
      <c r="P10580" s="2">
        <f>IF(N10580=1,O10580,"")</f>
      </c>
    </row>
    <row r="10581">
      <c r="A10581" s="6">
        <v>16</v>
      </c>
      <c r="B10581" s="6">
        <v>5</v>
      </c>
      <c r="C10581" s="6">
        <v>6</v>
      </c>
      <c r="D10581" s="6">
        <f>A10581+B10581+C10581</f>
        <v>27</v>
      </c>
      <c r="E10581" s="5">
        <f>IF(A10581=0,0,A10581*LABOR_HRS_WK_TOM*SEASON_WEEKS*(1+DIM_PCT_TOM)^A10581)</f>
        <v>6616.7611003544</v>
      </c>
      <c r="F10581" s="5">
        <f>IF(B10581=0,0,B10581*LABOR_HRS_WK_CAR*SEASON_WEEKS*(1+DIM_PCT_CAR)^B10581)</f>
        <v>169.71123193359367</v>
      </c>
      <c r="G10581" s="5">
        <f>IF(C10581=0,0,C10581*LABOR_HRS_WK_MES*SEASON_WEEKS*(1+DIM_PCT_MES)^C10581)</f>
        <v>290.89345874736773</v>
      </c>
      <c r="H10581" s="5">
        <f>E10581+F10581+G10581</f>
        <v>7077.3657910353613</v>
      </c>
      <c r="I10581" s="5">
        <f>MIN(H10581,FARMER_HRS)</f>
        <v>720</v>
      </c>
      <c r="J10581" s="5">
        <f>MAX(0,H10581-FARMER_HRS)</f>
        <v>6357.3657910353613</v>
      </c>
      <c r="K10581" s="2">
        <f>I10581*FARMER_RATE+J10581*TEMP_WORKER_RATE</f>
        <v>135370.9338721417</v>
      </c>
      <c r="L10581" s="2">
        <f>A10581*PRICE_TOM+B10581*PRICE_CAR+C10581*PRICE_MES</f>
        <v>167470</v>
      </c>
      <c r="M10581" s="2">
        <f>A10581*FERT_BED_TOM+B10581*FERT_BED_CAR+C10581*FERT_BED_MES</f>
        <v>21560</v>
      </c>
      <c r="N10581" s="6">
        <f>IF(AND(D10581&lt;=TOTAL_BEDS,J10581&lt;=TEMP_WORKER_MAX*TEMP_WORKER_HRS),1,0)</f>
        <v>0</v>
      </c>
      <c r="O10581" s="2">
        <f>L10581-M10581-K10581-FIXED_COSTS</f>
        <v>-9460.9338721417</v>
      </c>
      <c r="P10581" s="2">
        <f>IF(N10581=1,O10581,"")</f>
      </c>
    </row>
    <row r="10582">
      <c r="A10582" s="6">
        <v>16</v>
      </c>
      <c r="B10582" s="6">
        <v>5</v>
      </c>
      <c r="C10582" s="6">
        <v>7</v>
      </c>
      <c r="D10582" s="6">
        <f>A10582+B10582+C10582</f>
        <v>28</v>
      </c>
      <c r="E10582" s="5">
        <f>IF(A10582=0,0,A10582*LABOR_HRS_WK_TOM*SEASON_WEEKS*(1+DIM_PCT_TOM)^A10582)</f>
        <v>6616.7611003544</v>
      </c>
      <c r="F10582" s="5">
        <f>IF(B10582=0,0,B10582*LABOR_HRS_WK_CAR*SEASON_WEEKS*(1+DIM_PCT_CAR)^B10582)</f>
        <v>169.71123193359367</v>
      </c>
      <c r="G10582" s="5">
        <f>IF(C10582=0,0,C10582*LABOR_HRS_WK_MES*SEASON_WEEKS*(1+DIM_PCT_MES)^C10582)</f>
        <v>343.61789814532818</v>
      </c>
      <c r="H10582" s="5">
        <f>E10582+F10582+G10582</f>
        <v>7130.0902304333222</v>
      </c>
      <c r="I10582" s="5">
        <f>MIN(H10582,FARMER_HRS)</f>
        <v>720</v>
      </c>
      <c r="J10582" s="5">
        <f>MAX(0,H10582-FARMER_HRS)</f>
        <v>6410.0902304333222</v>
      </c>
      <c r="K10582" s="2">
        <f>I10582*FARMER_RATE+J10582*TEMP_WORKER_RATE</f>
        <v>136286.28872280073</v>
      </c>
      <c r="L10582" s="2">
        <f>A10582*PRICE_TOM+B10582*PRICE_CAR+C10582*PRICE_MES</f>
        <v>170170</v>
      </c>
      <c r="M10582" s="2">
        <f>A10582*FERT_BED_TOM+B10582*FERT_BED_CAR+C10582*FERT_BED_MES</f>
        <v>22440</v>
      </c>
      <c r="N10582" s="6">
        <f>IF(AND(D10582&lt;=TOTAL_BEDS,J10582&lt;=TEMP_WORKER_MAX*TEMP_WORKER_HRS),1,0)</f>
        <v>0</v>
      </c>
      <c r="O10582" s="2">
        <f>L10582-M10582-K10582-FIXED_COSTS</f>
        <v>-8556.2887228007312</v>
      </c>
      <c r="P10582" s="2">
        <f>IF(N10582=1,O10582,"")</f>
      </c>
    </row>
    <row r="10583">
      <c r="A10583" s="6">
        <v>16</v>
      </c>
      <c r="B10583" s="6">
        <v>5</v>
      </c>
      <c r="C10583" s="6">
        <v>8</v>
      </c>
      <c r="D10583" s="6">
        <f>A10583+B10583+C10583</f>
        <v>29</v>
      </c>
      <c r="E10583" s="5">
        <f>IF(A10583=0,0,A10583*LABOR_HRS_WK_TOM*SEASON_WEEKS*(1+DIM_PCT_TOM)^A10583)</f>
        <v>6616.7611003544</v>
      </c>
      <c r="F10583" s="5">
        <f>IF(B10583=0,0,B10583*LABOR_HRS_WK_CAR*SEASON_WEEKS*(1+DIM_PCT_CAR)^B10583)</f>
        <v>169.71123193359367</v>
      </c>
      <c r="G10583" s="5">
        <f>IF(C10583=0,0,C10583*LABOR_HRS_WK_MES*SEASON_WEEKS*(1+DIM_PCT_MES)^C10583)</f>
        <v>397.61499642530833</v>
      </c>
      <c r="H10583" s="5">
        <f>E10583+F10583+G10583</f>
        <v>7184.0873287133018</v>
      </c>
      <c r="I10583" s="5">
        <f>MIN(H10583,FARMER_HRS)</f>
        <v>720</v>
      </c>
      <c r="J10583" s="5">
        <f>MAX(0,H10583-FARMER_HRS)</f>
        <v>6464.0873287133018</v>
      </c>
      <c r="K10583" s="2">
        <f>I10583*FARMER_RATE+J10583*TEMP_WORKER_RATE</f>
        <v>137223.73834571702</v>
      </c>
      <c r="L10583" s="2">
        <f>A10583*PRICE_TOM+B10583*PRICE_CAR+C10583*PRICE_MES</f>
        <v>172870</v>
      </c>
      <c r="M10583" s="2">
        <f>A10583*FERT_BED_TOM+B10583*FERT_BED_CAR+C10583*FERT_BED_MES</f>
        <v>23320</v>
      </c>
      <c r="N10583" s="6">
        <f>IF(AND(D10583&lt;=TOTAL_BEDS,J10583&lt;=TEMP_WORKER_MAX*TEMP_WORKER_HRS),1,0)</f>
        <v>0</v>
      </c>
      <c r="O10583" s="2">
        <f>L10583-M10583-K10583-FIXED_COSTS</f>
        <v>-7673.7383457170217</v>
      </c>
      <c r="P10583" s="2">
        <f>IF(N10583=1,O10583,"")</f>
      </c>
    </row>
    <row r="10584">
      <c r="A10584" s="6">
        <v>16</v>
      </c>
      <c r="B10584" s="6">
        <v>5</v>
      </c>
      <c r="C10584" s="6">
        <v>9</v>
      </c>
      <c r="D10584" s="6">
        <f>A10584+B10584+C10584</f>
        <v>30</v>
      </c>
      <c r="E10584" s="5">
        <f>IF(A10584=0,0,A10584*LABOR_HRS_WK_TOM*SEASON_WEEKS*(1+DIM_PCT_TOM)^A10584)</f>
        <v>6616.7611003544</v>
      </c>
      <c r="F10584" s="5">
        <f>IF(B10584=0,0,B10584*LABOR_HRS_WK_CAR*SEASON_WEEKS*(1+DIM_PCT_CAR)^B10584)</f>
        <v>169.71123193359367</v>
      </c>
      <c r="G10584" s="5">
        <f>IF(C10584=0,0,C10584*LABOR_HRS_WK_MES*SEASON_WEEKS*(1+DIM_PCT_MES)^C10584)</f>
        <v>452.90833186570273</v>
      </c>
      <c r="H10584" s="5">
        <f>E10584+F10584+G10584</f>
        <v>7239.3806641536967</v>
      </c>
      <c r="I10584" s="5">
        <f>MIN(H10584,FARMER_HRS)</f>
        <v>720</v>
      </c>
      <c r="J10584" s="5">
        <f>MAX(0,H10584-FARMER_HRS)</f>
        <v>6519.3806641536967</v>
      </c>
      <c r="K10584" s="2">
        <f>I10584*FARMER_RATE+J10584*TEMP_WORKER_RATE</f>
        <v>138183.69208600168</v>
      </c>
      <c r="L10584" s="2">
        <f>A10584*PRICE_TOM+B10584*PRICE_CAR+C10584*PRICE_MES</f>
        <v>175570</v>
      </c>
      <c r="M10584" s="2">
        <f>A10584*FERT_BED_TOM+B10584*FERT_BED_CAR+C10584*FERT_BED_MES</f>
        <v>24200</v>
      </c>
      <c r="N10584" s="6">
        <f>IF(AND(D10584&lt;=TOTAL_BEDS,J10584&lt;=TEMP_WORKER_MAX*TEMP_WORKER_HRS),1,0)</f>
        <v>0</v>
      </c>
      <c r="O10584" s="2">
        <f>L10584-M10584-K10584-FIXED_COSTS</f>
        <v>-6813.6920860016835</v>
      </c>
      <c r="P10584" s="2">
        <f>IF(N10584=1,O10584,"")</f>
      </c>
    </row>
    <row r="10585">
      <c r="A10585" s="6">
        <v>16</v>
      </c>
      <c r="B10585" s="6">
        <v>5</v>
      </c>
      <c r="C10585" s="6">
        <v>10</v>
      </c>
      <c r="D10585" s="6">
        <f>A10585+B10585+C10585</f>
        <v>31</v>
      </c>
      <c r="E10585" s="5">
        <f>IF(A10585=0,0,A10585*LABOR_HRS_WK_TOM*SEASON_WEEKS*(1+DIM_PCT_TOM)^A10585)</f>
        <v>6616.7611003544</v>
      </c>
      <c r="F10585" s="5">
        <f>IF(B10585=0,0,B10585*LABOR_HRS_WK_CAR*SEASON_WEEKS*(1+DIM_PCT_CAR)^B10585)</f>
        <v>169.71123193359367</v>
      </c>
      <c r="G10585" s="5">
        <f>IF(C10585=0,0,C10585*LABOR_HRS_WK_MES*SEASON_WEEKS*(1+DIM_PCT_MES)^C10585)</f>
        <v>509.52187334891551</v>
      </c>
      <c r="H10585" s="5">
        <f>E10585+F10585+G10585</f>
        <v>7295.9942056369091</v>
      </c>
      <c r="I10585" s="5">
        <f>MIN(H10585,FARMER_HRS)</f>
        <v>720</v>
      </c>
      <c r="J10585" s="5">
        <f>MAX(0,H10585-FARMER_HRS)</f>
        <v>6575.9942056369091</v>
      </c>
      <c r="K10585" s="2">
        <f>I10585*FARMER_RATE+J10585*TEMP_WORKER_RATE</f>
        <v>139166.56607008522</v>
      </c>
      <c r="L10585" s="2">
        <f>A10585*PRICE_TOM+B10585*PRICE_CAR+C10585*PRICE_MES</f>
        <v>178270</v>
      </c>
      <c r="M10585" s="2">
        <f>A10585*FERT_BED_TOM+B10585*FERT_BED_CAR+C10585*FERT_BED_MES</f>
        <v>25080</v>
      </c>
      <c r="N10585" s="6">
        <f>IF(AND(D10585&lt;=TOTAL_BEDS,J10585&lt;=TEMP_WORKER_MAX*TEMP_WORKER_HRS),1,0)</f>
        <v>0</v>
      </c>
      <c r="O10585" s="2">
        <f>L10585-M10585-K10585-FIXED_COSTS</f>
        <v>-5976.5660700852168</v>
      </c>
      <c r="P10585" s="2">
        <f>IF(N10585=1,O10585,"")</f>
      </c>
    </row>
    <row r="10586">
      <c r="A10586" s="6">
        <v>16</v>
      </c>
      <c r="B10586" s="6">
        <v>5</v>
      </c>
      <c r="C10586" s="6">
        <v>11</v>
      </c>
      <c r="D10586" s="6">
        <f>A10586+B10586+C10586</f>
        <v>32</v>
      </c>
      <c r="E10586" s="5">
        <f>IF(A10586=0,0,A10586*LABOR_HRS_WK_TOM*SEASON_WEEKS*(1+DIM_PCT_TOM)^A10586)</f>
        <v>6616.7611003544</v>
      </c>
      <c r="F10586" s="5">
        <f>IF(B10586=0,0,B10586*LABOR_HRS_WK_CAR*SEASON_WEEKS*(1+DIM_PCT_CAR)^B10586)</f>
        <v>169.71123193359367</v>
      </c>
      <c r="G10586" s="5">
        <f>IF(C10586=0,0,C10586*LABOR_HRS_WK_MES*SEASON_WEEKS*(1+DIM_PCT_MES)^C10586)</f>
        <v>567.47998644235463</v>
      </c>
      <c r="H10586" s="5">
        <f>E10586+F10586+G10586</f>
        <v>7353.9523187303485</v>
      </c>
      <c r="I10586" s="5">
        <f>MIN(H10586,FARMER_HRS)</f>
        <v>720</v>
      </c>
      <c r="J10586" s="5">
        <f>MAX(0,H10586-FARMER_HRS)</f>
        <v>6633.9523187303485</v>
      </c>
      <c r="K10586" s="2">
        <f>I10586*FARMER_RATE+J10586*TEMP_WORKER_RATE</f>
        <v>140172.78331129078</v>
      </c>
      <c r="L10586" s="2">
        <f>A10586*PRICE_TOM+B10586*PRICE_CAR+C10586*PRICE_MES</f>
        <v>180970</v>
      </c>
      <c r="M10586" s="2">
        <f>A10586*FERT_BED_TOM+B10586*FERT_BED_CAR+C10586*FERT_BED_MES</f>
        <v>25960</v>
      </c>
      <c r="N10586" s="6">
        <f>IF(AND(D10586&lt;=TOTAL_BEDS,J10586&lt;=TEMP_WORKER_MAX*TEMP_WORKER_HRS),1,0)</f>
        <v>0</v>
      </c>
      <c r="O10586" s="2">
        <f>L10586-M10586-K10586-FIXED_COSTS</f>
        <v>-5162.7833112907829</v>
      </c>
      <c r="P10586" s="2">
        <f>IF(N10586=1,O10586,"")</f>
      </c>
    </row>
    <row r="10587">
      <c r="A10587" s="6">
        <v>16</v>
      </c>
      <c r="B10587" s="6">
        <v>5</v>
      </c>
      <c r="C10587" s="6">
        <v>12</v>
      </c>
      <c r="D10587" s="6">
        <f>A10587+B10587+C10587</f>
        <v>33</v>
      </c>
      <c r="E10587" s="5">
        <f>IF(A10587=0,0,A10587*LABOR_HRS_WK_TOM*SEASON_WEEKS*(1+DIM_PCT_TOM)^A10587)</f>
        <v>6616.7611003544</v>
      </c>
      <c r="F10587" s="5">
        <f>IF(B10587=0,0,B10587*LABOR_HRS_WK_CAR*SEASON_WEEKS*(1+DIM_PCT_CAR)^B10587)</f>
        <v>169.71123193359367</v>
      </c>
      <c r="G10587" s="5">
        <f>IF(C10587=0,0,C10587*LABOR_HRS_WK_MES*SEASON_WEEKS*(1+DIM_PCT_MES)^C10587)</f>
        <v>626.807439570419</v>
      </c>
      <c r="H10587" s="5">
        <f>E10587+F10587+G10587</f>
        <v>7413.2797718584125</v>
      </c>
      <c r="I10587" s="5">
        <f>MIN(H10587,FARMER_HRS)</f>
        <v>720</v>
      </c>
      <c r="J10587" s="5">
        <f>MAX(0,H10587-FARMER_HRS)</f>
        <v>6693.2797718584125</v>
      </c>
      <c r="K10587" s="2">
        <f>I10587*FARMER_RATE+J10587*TEMP_WORKER_RATE</f>
        <v>141202.77381698633</v>
      </c>
      <c r="L10587" s="2">
        <f>A10587*PRICE_TOM+B10587*PRICE_CAR+C10587*PRICE_MES</f>
        <v>183670</v>
      </c>
      <c r="M10587" s="2">
        <f>A10587*FERT_BED_TOM+B10587*FERT_BED_CAR+C10587*FERT_BED_MES</f>
        <v>26840</v>
      </c>
      <c r="N10587" s="6">
        <f>IF(AND(D10587&lt;=TOTAL_BEDS,J10587&lt;=TEMP_WORKER_MAX*TEMP_WORKER_HRS),1,0)</f>
        <v>0</v>
      </c>
      <c r="O10587" s="2">
        <f>L10587-M10587-K10587-FIXED_COSTS</f>
        <v>-4372.77381698633</v>
      </c>
      <c r="P10587" s="2">
        <f>IF(N10587=1,O10587,"")</f>
      </c>
    </row>
    <row r="10588">
      <c r="A10588" s="6">
        <v>16</v>
      </c>
      <c r="B10588" s="6">
        <v>5</v>
      </c>
      <c r="C10588" s="6">
        <v>13</v>
      </c>
      <c r="D10588" s="6">
        <f>A10588+B10588+C10588</f>
        <v>34</v>
      </c>
      <c r="E10588" s="5">
        <f>IF(A10588=0,0,A10588*LABOR_HRS_WK_TOM*SEASON_WEEKS*(1+DIM_PCT_TOM)^A10588)</f>
        <v>6616.7611003544</v>
      </c>
      <c r="F10588" s="5">
        <f>IF(B10588=0,0,B10588*LABOR_HRS_WK_CAR*SEASON_WEEKS*(1+DIM_PCT_CAR)^B10588)</f>
        <v>169.71123193359367</v>
      </c>
      <c r="G10588" s="5">
        <f>IF(C10588=0,0,C10588*LABOR_HRS_WK_MES*SEASON_WEEKS*(1+DIM_PCT_MES)^C10588)</f>
        <v>687.52941027880331</v>
      </c>
      <c r="H10588" s="5">
        <f>E10588+F10588+G10588</f>
        <v>7474.0017425667966</v>
      </c>
      <c r="I10588" s="5">
        <f>MIN(H10588,FARMER_HRS)</f>
        <v>720</v>
      </c>
      <c r="J10588" s="5">
        <f>MAX(0,H10588-FARMER_HRS)</f>
        <v>6754.0017425667966</v>
      </c>
      <c r="K10588" s="2">
        <f>I10588*FARMER_RATE+J10588*TEMP_WORKER_RATE</f>
        <v>142256.97469734022</v>
      </c>
      <c r="L10588" s="2">
        <f>A10588*PRICE_TOM+B10588*PRICE_CAR+C10588*PRICE_MES</f>
        <v>186370</v>
      </c>
      <c r="M10588" s="2">
        <f>A10588*FERT_BED_TOM+B10588*FERT_BED_CAR+C10588*FERT_BED_MES</f>
        <v>27720</v>
      </c>
      <c r="N10588" s="6">
        <f>IF(AND(D10588&lt;=TOTAL_BEDS,J10588&lt;=TEMP_WORKER_MAX*TEMP_WORKER_HRS),1,0)</f>
        <v>0</v>
      </c>
      <c r="O10588" s="2">
        <f>L10588-M10588-K10588-FIXED_COSTS</f>
        <v>-3606.9746973402216</v>
      </c>
      <c r="P10588" s="2">
        <f>IF(N10588=1,O10588,"")</f>
      </c>
    </row>
    <row r="10589">
      <c r="A10589" s="6">
        <v>16</v>
      </c>
      <c r="B10589" s="6">
        <v>5</v>
      </c>
      <c r="C10589" s="6">
        <v>14</v>
      </c>
      <c r="D10589" s="6">
        <f>A10589+B10589+C10589</f>
        <v>35</v>
      </c>
      <c r="E10589" s="5">
        <f>IF(A10589=0,0,A10589*LABOR_HRS_WK_TOM*SEASON_WEEKS*(1+DIM_PCT_TOM)^A10589)</f>
        <v>6616.7611003544</v>
      </c>
      <c r="F10589" s="5">
        <f>IF(B10589=0,0,B10589*LABOR_HRS_WK_CAR*SEASON_WEEKS*(1+DIM_PCT_CAR)^B10589)</f>
        <v>169.71123193359367</v>
      </c>
      <c r="G10589" s="5">
        <f>IF(C10589=0,0,C10589*LABOR_HRS_WK_MES*SEASON_WEEKS*(1+DIM_PCT_MES)^C10589)</f>
        <v>749.67149159246435</v>
      </c>
      <c r="H10589" s="5">
        <f>E10589+F10589+G10589</f>
        <v>7536.1438238804576</v>
      </c>
      <c r="I10589" s="5">
        <f>MIN(H10589,FARMER_HRS)</f>
        <v>720</v>
      </c>
      <c r="J10589" s="5">
        <f>MAX(0,H10589-FARMER_HRS)</f>
        <v>6816.1438238804576</v>
      </c>
      <c r="K10589" s="2">
        <f>I10589*FARMER_RATE+J10589*TEMP_WORKER_RATE</f>
        <v>143335.83027570241</v>
      </c>
      <c r="L10589" s="2">
        <f>A10589*PRICE_TOM+B10589*PRICE_CAR+C10589*PRICE_MES</f>
        <v>189070</v>
      </c>
      <c r="M10589" s="2">
        <f>A10589*FERT_BED_TOM+B10589*FERT_BED_CAR+C10589*FERT_BED_MES</f>
        <v>28600</v>
      </c>
      <c r="N10589" s="6">
        <f>IF(AND(D10589&lt;=TOTAL_BEDS,J10589&lt;=TEMP_WORKER_MAX*TEMP_WORKER_HRS),1,0)</f>
        <v>0</v>
      </c>
      <c r="O10589" s="2">
        <f>L10589-M10589-K10589-FIXED_COSTS</f>
        <v>-2865.8302757024067</v>
      </c>
      <c r="P10589" s="2">
        <f>IF(N10589=1,O10589,"")</f>
      </c>
    </row>
    <row r="10590">
      <c r="A10590" s="6">
        <v>16</v>
      </c>
      <c r="B10590" s="6">
        <v>5</v>
      </c>
      <c r="C10590" s="6">
        <v>15</v>
      </c>
      <c r="D10590" s="6">
        <f>A10590+B10590+C10590</f>
        <v>36</v>
      </c>
      <c r="E10590" s="5">
        <f>IF(A10590=0,0,A10590*LABOR_HRS_WK_TOM*SEASON_WEEKS*(1+DIM_PCT_TOM)^A10590)</f>
        <v>6616.7611003544</v>
      </c>
      <c r="F10590" s="5">
        <f>IF(B10590=0,0,B10590*LABOR_HRS_WK_CAR*SEASON_WEEKS*(1+DIM_PCT_CAR)^B10590)</f>
        <v>169.71123193359367</v>
      </c>
      <c r="G10590" s="5">
        <f>IF(C10590=0,0,C10590*LABOR_HRS_WK_MES*SEASON_WEEKS*(1+DIM_PCT_MES)^C10590)</f>
        <v>813.25969846861074</v>
      </c>
      <c r="H10590" s="5">
        <f>E10590+F10590+G10590</f>
        <v>7599.7320307566042</v>
      </c>
      <c r="I10590" s="5">
        <f>MIN(H10590,FARMER_HRS)</f>
        <v>720</v>
      </c>
      <c r="J10590" s="5">
        <f>MAX(0,H10590-FARMER_HRS)</f>
        <v>6879.7320307566042</v>
      </c>
      <c r="K10590" s="2">
        <f>I10590*FARMER_RATE+J10590*TEMP_WORKER_RATE</f>
        <v>144439.79220063548</v>
      </c>
      <c r="L10590" s="2">
        <f>A10590*PRICE_TOM+B10590*PRICE_CAR+C10590*PRICE_MES</f>
        <v>191770</v>
      </c>
      <c r="M10590" s="2">
        <f>A10590*FERT_BED_TOM+B10590*FERT_BED_CAR+C10590*FERT_BED_MES</f>
        <v>29480</v>
      </c>
      <c r="N10590" s="6">
        <f>IF(AND(D10590&lt;=TOTAL_BEDS,J10590&lt;=TEMP_WORKER_MAX*TEMP_WORKER_HRS),1,0)</f>
        <v>0</v>
      </c>
      <c r="O10590" s="2">
        <f>L10590-M10590-K10590-FIXED_COSTS</f>
        <v>-2149.7922006354784</v>
      </c>
      <c r="P10590" s="2">
        <f>IF(N10590=1,O10590,"")</f>
      </c>
    </row>
    <row r="10591">
      <c r="A10591" s="6">
        <v>16</v>
      </c>
      <c r="B10591" s="6">
        <v>5</v>
      </c>
      <c r="C10591" s="6">
        <v>16</v>
      </c>
      <c r="D10591" s="6">
        <f>A10591+B10591+C10591</f>
        <v>37</v>
      </c>
      <c r="E10591" s="5">
        <f>IF(A10591=0,0,A10591*LABOR_HRS_WK_TOM*SEASON_WEEKS*(1+DIM_PCT_TOM)^A10591)</f>
        <v>6616.7611003544</v>
      </c>
      <c r="F10591" s="5">
        <f>IF(B10591=0,0,B10591*LABOR_HRS_WK_CAR*SEASON_WEEKS*(1+DIM_PCT_CAR)^B10591)</f>
        <v>169.71123193359367</v>
      </c>
      <c r="G10591" s="5">
        <f>IF(C10591=0,0,C10591*LABOR_HRS_WK_MES*SEASON_WEEKS*(1+DIM_PCT_MES)^C10591)</f>
        <v>878.32047434609967</v>
      </c>
      <c r="H10591" s="5">
        <f>E10591+F10591+G10591</f>
        <v>7664.7928066340937</v>
      </c>
      <c r="I10591" s="5">
        <f>MIN(H10591,FARMER_HRS)</f>
        <v>720</v>
      </c>
      <c r="J10591" s="5">
        <f>MAX(0,H10591-FARMER_HRS)</f>
        <v>6944.7928066340937</v>
      </c>
      <c r="K10591" s="2">
        <f>I10591*FARMER_RATE+J10591*TEMP_WORKER_RATE</f>
        <v>145569.31955961967</v>
      </c>
      <c r="L10591" s="2">
        <f>A10591*PRICE_TOM+B10591*PRICE_CAR+C10591*PRICE_MES</f>
        <v>194470</v>
      </c>
      <c r="M10591" s="2">
        <f>A10591*FERT_BED_TOM+B10591*FERT_BED_CAR+C10591*FERT_BED_MES</f>
        <v>30360</v>
      </c>
      <c r="N10591" s="6">
        <f>IF(AND(D10591&lt;=TOTAL_BEDS,J10591&lt;=TEMP_WORKER_MAX*TEMP_WORKER_HRS),1,0)</f>
        <v>0</v>
      </c>
      <c r="O10591" s="2">
        <f>L10591-M10591-K10591-FIXED_COSTS</f>
        <v>-1459.3195596196747</v>
      </c>
      <c r="P10591" s="2">
        <f>IF(N10591=1,O10591,"")</f>
      </c>
    </row>
    <row r="10592">
      <c r="A10592" s="6">
        <v>16</v>
      </c>
      <c r="B10592" s="6">
        <v>5</v>
      </c>
      <c r="C10592" s="6">
        <v>17</v>
      </c>
      <c r="D10592" s="6">
        <f>A10592+B10592+C10592</f>
        <v>38</v>
      </c>
      <c r="E10592" s="5">
        <f>IF(A10592=0,0,A10592*LABOR_HRS_WK_TOM*SEASON_WEEKS*(1+DIM_PCT_TOM)^A10592)</f>
        <v>6616.7611003544</v>
      </c>
      <c r="F10592" s="5">
        <f>IF(B10592=0,0,B10592*LABOR_HRS_WK_CAR*SEASON_WEEKS*(1+DIM_PCT_CAR)^B10592)</f>
        <v>169.71123193359367</v>
      </c>
      <c r="G10592" s="5">
        <f>IF(C10592=0,0,C10592*LABOR_HRS_WK_MES*SEASON_WEEKS*(1+DIM_PCT_MES)^C10592)</f>
        <v>944.88069779263992</v>
      </c>
      <c r="H10592" s="5">
        <f>E10592+F10592+G10592</f>
        <v>7731.3530300806333</v>
      </c>
      <c r="I10592" s="5">
        <f>MIN(H10592,FARMER_HRS)</f>
        <v>720</v>
      </c>
      <c r="J10592" s="5">
        <f>MAX(0,H10592-FARMER_HRS)</f>
        <v>7011.3530300806333</v>
      </c>
      <c r="K10592" s="2">
        <f>I10592*FARMER_RATE+J10592*TEMP_WORKER_RATE</f>
        <v>146724.87899445544</v>
      </c>
      <c r="L10592" s="2">
        <f>A10592*PRICE_TOM+B10592*PRICE_CAR+C10592*PRICE_MES</f>
        <v>197170</v>
      </c>
      <c r="M10592" s="2">
        <f>A10592*FERT_BED_TOM+B10592*FERT_BED_CAR+C10592*FERT_BED_MES</f>
        <v>31240</v>
      </c>
      <c r="N10592" s="6">
        <f>IF(AND(D10592&lt;=TOTAL_BEDS,J10592&lt;=TEMP_WORKER_MAX*TEMP_WORKER_HRS),1,0)</f>
        <v>0</v>
      </c>
      <c r="O10592" s="2">
        <f>L10592-M10592-K10592-FIXED_COSTS</f>
        <v>-794.87899445544463</v>
      </c>
      <c r="P10592" s="2">
        <f>IF(N10592=1,O10592,"")</f>
      </c>
    </row>
    <row r="10593">
      <c r="A10593" s="6">
        <v>16</v>
      </c>
      <c r="B10593" s="6">
        <v>5</v>
      </c>
      <c r="C10593" s="6">
        <v>18</v>
      </c>
      <c r="D10593" s="6">
        <f>A10593+B10593+C10593</f>
        <v>39</v>
      </c>
      <c r="E10593" s="5">
        <f>IF(A10593=0,0,A10593*LABOR_HRS_WK_TOM*SEASON_WEEKS*(1+DIM_PCT_TOM)^A10593)</f>
        <v>6616.7611003544</v>
      </c>
      <c r="F10593" s="5">
        <f>IF(B10593=0,0,B10593*LABOR_HRS_WK_CAR*SEASON_WEEKS*(1+DIM_PCT_CAR)^B10593)</f>
        <v>169.71123193359367</v>
      </c>
      <c r="G10593" s="5">
        <f>IF(C10593=0,0,C10593*LABOR_HRS_WK_MES*SEASON_WEEKS*(1+DIM_PCT_MES)^C10593)</f>
        <v>1012.9676892512272</v>
      </c>
      <c r="H10593" s="5">
        <f>E10593+F10593+G10593</f>
        <v>7799.4400215392207</v>
      </c>
      <c r="I10593" s="5">
        <f>MIN(H10593,FARMER_HRS)</f>
        <v>720</v>
      </c>
      <c r="J10593" s="5">
        <f>MAX(0,H10593-FARMER_HRS)</f>
        <v>7079.4400215392207</v>
      </c>
      <c r="K10593" s="2">
        <f>I10593*FARMER_RATE+J10593*TEMP_WORKER_RATE</f>
        <v>147906.94481838925</v>
      </c>
      <c r="L10593" s="2">
        <f>A10593*PRICE_TOM+B10593*PRICE_CAR+C10593*PRICE_MES</f>
        <v>199870</v>
      </c>
      <c r="M10593" s="2">
        <f>A10593*FERT_BED_TOM+B10593*FERT_BED_CAR+C10593*FERT_BED_MES</f>
        <v>32120</v>
      </c>
      <c r="N10593" s="6">
        <f>IF(AND(D10593&lt;=TOTAL_BEDS,J10593&lt;=TEMP_WORKER_MAX*TEMP_WORKER_HRS),1,0)</f>
        <v>0</v>
      </c>
      <c r="O10593" s="2">
        <f>L10593-M10593-K10593-FIXED_COSTS</f>
        <v>-156.94481838925276</v>
      </c>
      <c r="P10593" s="2">
        <f>IF(N10593=1,O10593,"")</f>
      </c>
    </row>
    <row r="10594">
      <c r="A10594" s="6">
        <v>16</v>
      </c>
      <c r="B10594" s="6">
        <v>5</v>
      </c>
      <c r="C10594" s="6">
        <v>19</v>
      </c>
      <c r="D10594" s="6">
        <f>A10594+B10594+C10594</f>
        <v>40</v>
      </c>
      <c r="E10594" s="5">
        <f>IF(A10594=0,0,A10594*LABOR_HRS_WK_TOM*SEASON_WEEKS*(1+DIM_PCT_TOM)^A10594)</f>
        <v>6616.7611003544</v>
      </c>
      <c r="F10594" s="5">
        <f>IF(B10594=0,0,B10594*LABOR_HRS_WK_CAR*SEASON_WEEKS*(1+DIM_PCT_CAR)^B10594)</f>
        <v>169.71123193359367</v>
      </c>
      <c r="G10594" s="5">
        <f>IF(C10594=0,0,C10594*LABOR_HRS_WK_MES*SEASON_WEEKS*(1+DIM_PCT_MES)^C10594)</f>
        <v>1082.6092178872491</v>
      </c>
      <c r="H10594" s="5">
        <f>E10594+F10594+G10594</f>
        <v>7869.0815501752422</v>
      </c>
      <c r="I10594" s="5">
        <f>MIN(H10594,FARMER_HRS)</f>
        <v>720</v>
      </c>
      <c r="J10594" s="5">
        <f>MAX(0,H10594-FARMER_HRS)</f>
        <v>7149.0815501752422</v>
      </c>
      <c r="K10594" s="2">
        <f>I10594*FARMER_RATE+J10594*TEMP_WORKER_RATE</f>
        <v>149115.99913498684</v>
      </c>
      <c r="L10594" s="2">
        <f>A10594*PRICE_TOM+B10594*PRICE_CAR+C10594*PRICE_MES</f>
        <v>202570</v>
      </c>
      <c r="M10594" s="2">
        <f>A10594*FERT_BED_TOM+B10594*FERT_BED_CAR+C10594*FERT_BED_MES</f>
        <v>33000</v>
      </c>
      <c r="N10594" s="6">
        <f>IF(AND(D10594&lt;=TOTAL_BEDS,J10594&lt;=TEMP_WORKER_MAX*TEMP_WORKER_HRS),1,0)</f>
        <v>0</v>
      </c>
      <c r="O10594" s="2">
        <f>L10594-M10594-K10594-FIXED_COSTS</f>
        <v>454.000865013164</v>
      </c>
      <c r="P10594" s="2">
        <f>IF(N10594=1,O10594,"")</f>
      </c>
    </row>
    <row r="10595">
      <c r="A10595" s="6">
        <v>16</v>
      </c>
      <c r="B10595" s="6">
        <v>5</v>
      </c>
      <c r="C10595" s="6">
        <v>20</v>
      </c>
      <c r="D10595" s="6">
        <f>A10595+B10595+C10595</f>
        <v>41</v>
      </c>
      <c r="E10595" s="5">
        <f>IF(A10595=0,0,A10595*LABOR_HRS_WK_TOM*SEASON_WEEKS*(1+DIM_PCT_TOM)^A10595)</f>
        <v>6616.7611003544</v>
      </c>
      <c r="F10595" s="5">
        <f>IF(B10595=0,0,B10595*LABOR_HRS_WK_CAR*SEASON_WEEKS*(1+DIM_PCT_CAR)^B10595)</f>
        <v>169.71123193359367</v>
      </c>
      <c r="G10595" s="5">
        <f>IF(C10595=0,0,C10595*LABOR_HRS_WK_MES*SEASON_WEEKS*(1+DIM_PCT_MES)^C10595)</f>
        <v>1153.8335085377259</v>
      </c>
      <c r="H10595" s="5">
        <f>E10595+F10595+G10595</f>
        <v>7940.3058408257193</v>
      </c>
      <c r="I10595" s="5">
        <f>MIN(H10595,FARMER_HRS)</f>
        <v>720</v>
      </c>
      <c r="J10595" s="5">
        <f>MAX(0,H10595-FARMER_HRS)</f>
        <v>7220.3058408257193</v>
      </c>
      <c r="K10595" s="2">
        <f>I10595*FARMER_RATE+J10595*TEMP_WORKER_RATE</f>
        <v>150352.53195877984</v>
      </c>
      <c r="L10595" s="2">
        <f>A10595*PRICE_TOM+B10595*PRICE_CAR+C10595*PRICE_MES</f>
        <v>205270</v>
      </c>
      <c r="M10595" s="2">
        <f>A10595*FERT_BED_TOM+B10595*FERT_BED_CAR+C10595*FERT_BED_MES</f>
        <v>33880</v>
      </c>
      <c r="N10595" s="6">
        <f>IF(AND(D10595&lt;=TOTAL_BEDS,J10595&lt;=TEMP_WORKER_MAX*TEMP_WORKER_HRS),1,0)</f>
        <v>0</v>
      </c>
      <c r="O10595" s="2">
        <f>L10595-M10595-K10595-FIXED_COSTS</f>
        <v>1037.468041220156</v>
      </c>
      <c r="P10595" s="2">
        <f>IF(N10595=1,O10595,"")</f>
      </c>
    </row>
    <row r="10596">
      <c r="A10596" s="6">
        <v>16</v>
      </c>
      <c r="B10596" s="6">
        <v>5</v>
      </c>
      <c r="C10596" s="6">
        <v>21</v>
      </c>
      <c r="D10596" s="6">
        <f>A10596+B10596+C10596</f>
        <v>42</v>
      </c>
      <c r="E10596" s="5">
        <f>IF(A10596=0,0,A10596*LABOR_HRS_WK_TOM*SEASON_WEEKS*(1+DIM_PCT_TOM)^A10596)</f>
        <v>6616.7611003544</v>
      </c>
      <c r="F10596" s="5">
        <f>IF(B10596=0,0,B10596*LABOR_HRS_WK_CAR*SEASON_WEEKS*(1+DIM_PCT_CAR)^B10596)</f>
        <v>169.71123193359367</v>
      </c>
      <c r="G10596" s="5">
        <f>IF(C10596=0,0,C10596*LABOR_HRS_WK_MES*SEASON_WEEKS*(1+DIM_PCT_MES)^C10596)</f>
        <v>1226.6692487641699</v>
      </c>
      <c r="H10596" s="5">
        <f>E10596+F10596+G10596</f>
        <v>8013.141581052163</v>
      </c>
      <c r="I10596" s="5">
        <f>MIN(H10596,FARMER_HRS)</f>
        <v>720</v>
      </c>
      <c r="J10596" s="5">
        <f>MAX(0,H10596-FARMER_HRS)</f>
        <v>7293.141581052163</v>
      </c>
      <c r="K10596" s="2">
        <f>I10596*FARMER_RATE+J10596*TEMP_WORKER_RATE</f>
        <v>151617.04133771115</v>
      </c>
      <c r="L10596" s="2">
        <f>A10596*PRICE_TOM+B10596*PRICE_CAR+C10596*PRICE_MES</f>
        <v>207970</v>
      </c>
      <c r="M10596" s="2">
        <f>A10596*FERT_BED_TOM+B10596*FERT_BED_CAR+C10596*FERT_BED_MES</f>
        <v>34760</v>
      </c>
      <c r="N10596" s="6">
        <f>IF(AND(D10596&lt;=TOTAL_BEDS,J10596&lt;=TEMP_WORKER_MAX*TEMP_WORKER_HRS),1,0)</f>
        <v>0</v>
      </c>
      <c r="O10596" s="2">
        <f>L10596-M10596-K10596-FIXED_COSTS</f>
        <v>1592.9586622888455</v>
      </c>
      <c r="P10596" s="2">
        <f>IF(N10596=1,O10596,"")</f>
      </c>
    </row>
    <row r="10597">
      <c r="A10597" s="6">
        <v>16</v>
      </c>
      <c r="B10597" s="6">
        <v>5</v>
      </c>
      <c r="C10597" s="6">
        <v>22</v>
      </c>
      <c r="D10597" s="6">
        <f>A10597+B10597+C10597</f>
        <v>43</v>
      </c>
      <c r="E10597" s="5">
        <f>IF(A10597=0,0,A10597*LABOR_HRS_WK_TOM*SEASON_WEEKS*(1+DIM_PCT_TOM)^A10597)</f>
        <v>6616.7611003544</v>
      </c>
      <c r="F10597" s="5">
        <f>IF(B10597=0,0,B10597*LABOR_HRS_WK_CAR*SEASON_WEEKS*(1+DIM_PCT_CAR)^B10597)</f>
        <v>169.71123193359367</v>
      </c>
      <c r="G10597" s="5">
        <f>IF(C10597=0,0,C10597*LABOR_HRS_WK_MES*SEASON_WEEKS*(1+DIM_PCT_MES)^C10597)</f>
        <v>1301.1455960105659</v>
      </c>
      <c r="H10597" s="5">
        <f>E10597+F10597+G10597</f>
        <v>8087.6179282985595</v>
      </c>
      <c r="I10597" s="5">
        <f>MIN(H10597,FARMER_HRS)</f>
        <v>720</v>
      </c>
      <c r="J10597" s="5">
        <f>MAX(0,H10597-FARMER_HRS)</f>
        <v>7367.6179282985595</v>
      </c>
      <c r="K10597" s="2">
        <f>I10597*FARMER_RATE+J10597*TEMP_WORKER_RATE</f>
        <v>152910.03347740555</v>
      </c>
      <c r="L10597" s="2">
        <f>A10597*PRICE_TOM+B10597*PRICE_CAR+C10597*PRICE_MES</f>
        <v>210670</v>
      </c>
      <c r="M10597" s="2">
        <f>A10597*FERT_BED_TOM+B10597*FERT_BED_CAR+C10597*FERT_BED_MES</f>
        <v>35640</v>
      </c>
      <c r="N10597" s="6">
        <f>IF(AND(D10597&lt;=TOTAL_BEDS,J10597&lt;=TEMP_WORKER_MAX*TEMP_WORKER_HRS),1,0)</f>
        <v>0</v>
      </c>
      <c r="O10597" s="2">
        <f>L10597-M10597-K10597-FIXED_COSTS</f>
        <v>2119.9665225944482</v>
      </c>
      <c r="P10597" s="2">
        <f>IF(N10597=1,O10597,"")</f>
      </c>
    </row>
    <row r="10598">
      <c r="A10598" s="6">
        <v>16</v>
      </c>
      <c r="B10598" s="6">
        <v>5</v>
      </c>
      <c r="C10598" s="6">
        <v>23</v>
      </c>
      <c r="D10598" s="6">
        <f>A10598+B10598+C10598</f>
        <v>44</v>
      </c>
      <c r="E10598" s="5">
        <f>IF(A10598=0,0,A10598*LABOR_HRS_WK_TOM*SEASON_WEEKS*(1+DIM_PCT_TOM)^A10598)</f>
        <v>6616.7611003544</v>
      </c>
      <c r="F10598" s="5">
        <f>IF(B10598=0,0,B10598*LABOR_HRS_WK_CAR*SEASON_WEEKS*(1+DIM_PCT_CAR)^B10598)</f>
        <v>169.71123193359367</v>
      </c>
      <c r="G10598" s="5">
        <f>IF(C10598=0,0,C10598*LABOR_HRS_WK_MES*SEASON_WEEKS*(1+DIM_PCT_MES)^C10598)</f>
        <v>1377.2921848680023</v>
      </c>
      <c r="H10598" s="5">
        <f>E10598+F10598+G10598</f>
        <v>8163.7645171559961</v>
      </c>
      <c r="I10598" s="5">
        <f>MIN(H10598,FARMER_HRS)</f>
        <v>720</v>
      </c>
      <c r="J10598" s="5">
        <f>MAX(0,H10598-FARMER_HRS)</f>
        <v>7443.7645171559961</v>
      </c>
      <c r="K10598" s="2">
        <f>I10598*FARMER_RATE+J10598*TEMP_WORKER_RATE</f>
        <v>154232.02286729158</v>
      </c>
      <c r="L10598" s="2">
        <f>A10598*PRICE_TOM+B10598*PRICE_CAR+C10598*PRICE_MES</f>
        <v>213370</v>
      </c>
      <c r="M10598" s="2">
        <f>A10598*FERT_BED_TOM+B10598*FERT_BED_CAR+C10598*FERT_BED_MES</f>
        <v>36520</v>
      </c>
      <c r="N10598" s="6">
        <f>IF(AND(D10598&lt;=TOTAL_BEDS,J10598&lt;=TEMP_WORKER_MAX*TEMP_WORKER_HRS),1,0)</f>
        <v>0</v>
      </c>
      <c r="O10598" s="2">
        <f>L10598-M10598-K10598-FIXED_COSTS</f>
        <v>2617.9771327084163</v>
      </c>
      <c r="P10598" s="2">
        <f>IF(N10598=1,O10598,"")</f>
      </c>
    </row>
    <row r="10599">
      <c r="A10599" s="6">
        <v>16</v>
      </c>
      <c r="B10599" s="6">
        <v>5</v>
      </c>
      <c r="C10599" s="6">
        <v>24</v>
      </c>
      <c r="D10599" s="6">
        <f>A10599+B10599+C10599</f>
        <v>45</v>
      </c>
      <c r="E10599" s="5">
        <f>IF(A10599=0,0,A10599*LABOR_HRS_WK_TOM*SEASON_WEEKS*(1+DIM_PCT_TOM)^A10599)</f>
        <v>6616.7611003544</v>
      </c>
      <c r="F10599" s="5">
        <f>IF(B10599=0,0,B10599*LABOR_HRS_WK_CAR*SEASON_WEEKS*(1+DIM_PCT_CAR)^B10599)</f>
        <v>169.71123193359367</v>
      </c>
      <c r="G10599" s="5">
        <f>IF(C10599=0,0,C10599*LABOR_HRS_WK_MES*SEASON_WEEKS*(1+DIM_PCT_MES)^C10599)</f>
        <v>1455.139134447498</v>
      </c>
      <c r="H10599" s="5">
        <f>E10599+F10599+G10599</f>
        <v>8241.6114667354923</v>
      </c>
      <c r="I10599" s="5">
        <f>MIN(H10599,FARMER_HRS)</f>
        <v>720</v>
      </c>
      <c r="J10599" s="5">
        <f>MAX(0,H10599-FARMER_HRS)</f>
        <v>7521.6114667354923</v>
      </c>
      <c r="K10599" s="2">
        <f>I10599*FARMER_RATE+J10599*TEMP_WORKER_RATE</f>
        <v>155583.5324086023</v>
      </c>
      <c r="L10599" s="2">
        <f>A10599*PRICE_TOM+B10599*PRICE_CAR+C10599*PRICE_MES</f>
        <v>216070</v>
      </c>
      <c r="M10599" s="2">
        <f>A10599*FERT_BED_TOM+B10599*FERT_BED_CAR+C10599*FERT_BED_MES</f>
        <v>37400</v>
      </c>
      <c r="N10599" s="6">
        <f>IF(AND(D10599&lt;=TOTAL_BEDS,J10599&lt;=TEMP_WORKER_MAX*TEMP_WORKER_HRS),1,0)</f>
        <v>0</v>
      </c>
      <c r="O10599" s="2">
        <f>L10599-M10599-K10599-FIXED_COSTS</f>
        <v>3086.4675913976971</v>
      </c>
      <c r="P10599" s="2">
        <f>IF(N10599=1,O10599,"")</f>
      </c>
    </row>
    <row r="10600">
      <c r="A10600" s="6">
        <v>16</v>
      </c>
      <c r="B10600" s="6">
        <v>5</v>
      </c>
      <c r="C10600" s="6">
        <v>25</v>
      </c>
      <c r="D10600" s="6">
        <f>A10600+B10600+C10600</f>
        <v>46</v>
      </c>
      <c r="E10600" s="5">
        <f>IF(A10600=0,0,A10600*LABOR_HRS_WK_TOM*SEASON_WEEKS*(1+DIM_PCT_TOM)^A10600)</f>
        <v>6616.7611003544</v>
      </c>
      <c r="F10600" s="5">
        <f>IF(B10600=0,0,B10600*LABOR_HRS_WK_CAR*SEASON_WEEKS*(1+DIM_PCT_CAR)^B10600)</f>
        <v>169.71123193359367</v>
      </c>
      <c r="G10600" s="5">
        <f>IF(C10600=0,0,C10600*LABOR_HRS_WK_MES*SEASON_WEEKS*(1+DIM_PCT_MES)^C10600)</f>
        <v>1534.7170558625955</v>
      </c>
      <c r="H10600" s="5">
        <f>E10600+F10600+G10600</f>
        <v>8321.18938815059</v>
      </c>
      <c r="I10600" s="5">
        <f>MIN(H10600,FARMER_HRS)</f>
        <v>720</v>
      </c>
      <c r="J10600" s="5">
        <f>MAX(0,H10600-FARMER_HRS)</f>
        <v>7601.1893881505894</v>
      </c>
      <c r="K10600" s="2">
        <f>I10600*FARMER_RATE+J10600*TEMP_WORKER_RATE</f>
        <v>156965.09354428106</v>
      </c>
      <c r="L10600" s="2">
        <f>A10600*PRICE_TOM+B10600*PRICE_CAR+C10600*PRICE_MES</f>
        <v>218770</v>
      </c>
      <c r="M10600" s="2">
        <f>A10600*FERT_BED_TOM+B10600*FERT_BED_CAR+C10600*FERT_BED_MES</f>
        <v>38280</v>
      </c>
      <c r="N10600" s="6">
        <f>IF(AND(D10600&lt;=TOTAL_BEDS,J10600&lt;=TEMP_WORKER_MAX*TEMP_WORKER_HRS),1,0)</f>
        <v>0</v>
      </c>
      <c r="O10600" s="2">
        <f>L10600-M10600-K10600-FIXED_COSTS</f>
        <v>3524.9064557189413</v>
      </c>
      <c r="P10600" s="2">
        <f>IF(N10600=1,O10600,"")</f>
      </c>
    </row>
    <row r="10601">
      <c r="A10601" s="6">
        <v>16</v>
      </c>
      <c r="B10601" s="6">
        <v>5</v>
      </c>
      <c r="C10601" s="6">
        <v>26</v>
      </c>
      <c r="D10601" s="6">
        <f>A10601+B10601+C10601</f>
        <v>47</v>
      </c>
      <c r="E10601" s="5">
        <f>IF(A10601=0,0,A10601*LABOR_HRS_WK_TOM*SEASON_WEEKS*(1+DIM_PCT_TOM)^A10601)</f>
        <v>6616.7611003544</v>
      </c>
      <c r="F10601" s="5">
        <f>IF(B10601=0,0,B10601*LABOR_HRS_WK_CAR*SEASON_WEEKS*(1+DIM_PCT_CAR)^B10601)</f>
        <v>169.71123193359367</v>
      </c>
      <c r="G10601" s="5">
        <f>IF(C10601=0,0,C10601*LABOR_HRS_WK_MES*SEASON_WEEKS*(1+DIM_PCT_MES)^C10601)</f>
        <v>1616.0570598233128</v>
      </c>
      <c r="H10601" s="5">
        <f>E10601+F10601+G10601</f>
        <v>8402.5293921113062</v>
      </c>
      <c r="I10601" s="5">
        <f>MIN(H10601,FARMER_HRS)</f>
        <v>720</v>
      </c>
      <c r="J10601" s="5">
        <f>MAX(0,H10601-FARMER_HRS)</f>
        <v>7682.5293921113062</v>
      </c>
      <c r="K10601" s="2">
        <f>I10601*FARMER_RATE+J10601*TEMP_WORKER_RATE</f>
        <v>158377.2463908213</v>
      </c>
      <c r="L10601" s="2">
        <f>A10601*PRICE_TOM+B10601*PRICE_CAR+C10601*PRICE_MES</f>
        <v>221470</v>
      </c>
      <c r="M10601" s="2">
        <f>A10601*FERT_BED_TOM+B10601*FERT_BED_CAR+C10601*FERT_BED_MES</f>
        <v>39160</v>
      </c>
      <c r="N10601" s="6">
        <f>IF(AND(D10601&lt;=TOTAL_BEDS,J10601&lt;=TEMP_WORKER_MAX*TEMP_WORKER_HRS),1,0)</f>
        <v>0</v>
      </c>
      <c r="O10601" s="2">
        <f>L10601-M10601-K10601-FIXED_COSTS</f>
        <v>3932.7536091787042</v>
      </c>
      <c r="P10601" s="2">
        <f>IF(N10601=1,O10601,"")</f>
      </c>
    </row>
    <row r="10602">
      <c r="A10602" s="6">
        <v>16</v>
      </c>
      <c r="B10602" s="6">
        <v>5</v>
      </c>
      <c r="C10602" s="6">
        <v>27</v>
      </c>
      <c r="D10602" s="6">
        <f>A10602+B10602+C10602</f>
        <v>48</v>
      </c>
      <c r="E10602" s="5">
        <f>IF(A10602=0,0,A10602*LABOR_HRS_WK_TOM*SEASON_WEEKS*(1+DIM_PCT_TOM)^A10602)</f>
        <v>6616.7611003544</v>
      </c>
      <c r="F10602" s="5">
        <f>IF(B10602=0,0,B10602*LABOR_HRS_WK_CAR*SEASON_WEEKS*(1+DIM_PCT_CAR)^B10602)</f>
        <v>169.71123193359367</v>
      </c>
      <c r="G10602" s="5">
        <f>IF(C10602=0,0,C10602*LABOR_HRS_WK_MES*SEASON_WEEKS*(1+DIM_PCT_MES)^C10602)</f>
        <v>1699.19076434307</v>
      </c>
      <c r="H10602" s="5">
        <f>E10602+F10602+G10602</f>
        <v>8485.663096631064</v>
      </c>
      <c r="I10602" s="5">
        <f>MIN(H10602,FARMER_HRS)</f>
        <v>720</v>
      </c>
      <c r="J10602" s="5">
        <f>MAX(0,H10602-FARMER_HRS)</f>
        <v>7765.663096631064</v>
      </c>
      <c r="K10602" s="2">
        <f>I10602*FARMER_RATE+J10602*TEMP_WORKER_RATE</f>
        <v>159820.53987206708</v>
      </c>
      <c r="L10602" s="2">
        <f>A10602*PRICE_TOM+B10602*PRICE_CAR+C10602*PRICE_MES</f>
        <v>224170</v>
      </c>
      <c r="M10602" s="2">
        <f>A10602*FERT_BED_TOM+B10602*FERT_BED_CAR+C10602*FERT_BED_MES</f>
        <v>40040</v>
      </c>
      <c r="N10602" s="6">
        <f>IF(AND(D10602&lt;=TOTAL_BEDS,J10602&lt;=TEMP_WORKER_MAX*TEMP_WORKER_HRS),1,0)</f>
        <v>0</v>
      </c>
      <c r="O10602" s="2">
        <f>L10602-M10602-K10602-FIXED_COSTS</f>
        <v>4309.4601279329218</v>
      </c>
      <c r="P10602" s="2">
        <f>IF(N10602=1,O10602,"")</f>
      </c>
    </row>
    <row r="10603">
      <c r="A10603" s="6">
        <v>16</v>
      </c>
      <c r="B10603" s="6">
        <v>5</v>
      </c>
      <c r="C10603" s="6">
        <v>28</v>
      </c>
      <c r="D10603" s="6">
        <f>A10603+B10603+C10603</f>
        <v>49</v>
      </c>
      <c r="E10603" s="5">
        <f>IF(A10603=0,0,A10603*LABOR_HRS_WK_TOM*SEASON_WEEKS*(1+DIM_PCT_TOM)^A10603)</f>
        <v>6616.7611003544</v>
      </c>
      <c r="F10603" s="5">
        <f>IF(B10603=0,0,B10603*LABOR_HRS_WK_CAR*SEASON_WEEKS*(1+DIM_PCT_CAR)^B10603)</f>
        <v>169.71123193359367</v>
      </c>
      <c r="G10603" s="5">
        <f>IF(C10603=0,0,C10603*LABOR_HRS_WK_MES*SEASON_WEEKS*(1+DIM_PCT_MES)^C10603)</f>
        <v>1784.1503025602233</v>
      </c>
      <c r="H10603" s="5">
        <f>E10603+F10603+G10603</f>
        <v>8570.622634848216</v>
      </c>
      <c r="I10603" s="5">
        <f>MIN(H10603,FARMER_HRS)</f>
        <v>720</v>
      </c>
      <c r="J10603" s="5">
        <f>MAX(0,H10603-FARMER_HRS)</f>
        <v>7850.622634848216</v>
      </c>
      <c r="K10603" s="2">
        <f>I10603*FARMER_RATE+J10603*TEMP_WORKER_RATE</f>
        <v>161295.53185500373</v>
      </c>
      <c r="L10603" s="2">
        <f>A10603*PRICE_TOM+B10603*PRICE_CAR+C10603*PRICE_MES</f>
        <v>226870</v>
      </c>
      <c r="M10603" s="2">
        <f>A10603*FERT_BED_TOM+B10603*FERT_BED_CAR+C10603*FERT_BED_MES</f>
        <v>40920</v>
      </c>
      <c r="N10603" s="6">
        <f>IF(AND(D10603&lt;=TOTAL_BEDS,J10603&lt;=TEMP_WORKER_MAX*TEMP_WORKER_HRS),1,0)</f>
        <v>0</v>
      </c>
      <c r="O10603" s="2">
        <f>L10603-M10603-K10603-FIXED_COSTS</f>
        <v>4654.4681449962663</v>
      </c>
      <c r="P10603" s="2">
        <f>IF(N10603=1,O10603,"")</f>
      </c>
    </row>
    <row r="10604">
      <c r="A10604" s="6">
        <v>16</v>
      </c>
      <c r="B10604" s="6">
        <v>5</v>
      </c>
      <c r="C10604" s="6">
        <v>29</v>
      </c>
      <c r="D10604" s="6">
        <f>A10604+B10604+C10604</f>
        <v>50</v>
      </c>
      <c r="E10604" s="5">
        <f>IF(A10604=0,0,A10604*LABOR_HRS_WK_TOM*SEASON_WEEKS*(1+DIM_PCT_TOM)^A10604)</f>
        <v>6616.7611003544</v>
      </c>
      <c r="F10604" s="5">
        <f>IF(B10604=0,0,B10604*LABOR_HRS_WK_CAR*SEASON_WEEKS*(1+DIM_PCT_CAR)^B10604)</f>
        <v>169.71123193359367</v>
      </c>
      <c r="G10604" s="5">
        <f>IF(C10604=0,0,C10604*LABOR_HRS_WK_MES*SEASON_WEEKS*(1+DIM_PCT_MES)^C10604)</f>
        <v>1870.9683306758766</v>
      </c>
      <c r="H10604" s="5">
        <f>E10604+F10604+G10604</f>
        <v>8657.44066296387</v>
      </c>
      <c r="I10604" s="5">
        <f>MIN(H10604,FARMER_HRS)</f>
        <v>720</v>
      </c>
      <c r="J10604" s="5">
        <f>MAX(0,H10604-FARMER_HRS)</f>
        <v>7937.4406629638706</v>
      </c>
      <c r="K10604" s="2">
        <f>I10604*FARMER_RATE+J10604*TEMP_WORKER_RATE</f>
        <v>162802.7892875672</v>
      </c>
      <c r="L10604" s="2">
        <f>A10604*PRICE_TOM+B10604*PRICE_CAR+C10604*PRICE_MES</f>
        <v>229570</v>
      </c>
      <c r="M10604" s="2">
        <f>A10604*FERT_BED_TOM+B10604*FERT_BED_CAR+C10604*FERT_BED_MES</f>
        <v>41800</v>
      </c>
      <c r="N10604" s="6">
        <f>IF(AND(D10604&lt;=TOTAL_BEDS,J10604&lt;=TEMP_WORKER_MAX*TEMP_WORKER_HRS),1,0)</f>
        <v>0</v>
      </c>
      <c r="O10604" s="2">
        <f>L10604-M10604-K10604-FIXED_COSTS</f>
        <v>4967.2107124328031</v>
      </c>
      <c r="P10604" s="2">
        <f>IF(N10604=1,O10604,"")</f>
      </c>
    </row>
    <row r="10605">
      <c r="A10605" s="6">
        <v>16</v>
      </c>
      <c r="B10605" s="6">
        <v>5</v>
      </c>
      <c r="C10605" s="6">
        <v>30</v>
      </c>
      <c r="D10605" s="6">
        <f>A10605+B10605+C10605</f>
        <v>51</v>
      </c>
      <c r="E10605" s="5">
        <f>IF(A10605=0,0,A10605*LABOR_HRS_WK_TOM*SEASON_WEEKS*(1+DIM_PCT_TOM)^A10605)</f>
        <v>6616.7611003544</v>
      </c>
      <c r="F10605" s="5">
        <f>IF(B10605=0,0,B10605*LABOR_HRS_WK_CAR*SEASON_WEEKS*(1+DIM_PCT_CAR)^B10605)</f>
        <v>169.71123193359367</v>
      </c>
      <c r="G10605" s="5">
        <f>IF(C10605=0,0,C10605*LABOR_HRS_WK_MES*SEASON_WEEKS*(1+DIM_PCT_MES)^C10605)</f>
        <v>1959.6780360096466</v>
      </c>
      <c r="H10605" s="5">
        <f>E10605+F10605+G10605</f>
        <v>8746.15036829764</v>
      </c>
      <c r="I10605" s="5">
        <f>MIN(H10605,FARMER_HRS)</f>
        <v>720</v>
      </c>
      <c r="J10605" s="5">
        <f>MAX(0,H10605-FARMER_HRS)</f>
        <v>8026.15036829764</v>
      </c>
      <c r="K10605" s="2">
        <f>I10605*FARMER_RATE+J10605*TEMP_WORKER_RATE</f>
        <v>164342.88833850069</v>
      </c>
      <c r="L10605" s="2">
        <f>A10605*PRICE_TOM+B10605*PRICE_CAR+C10605*PRICE_MES</f>
        <v>232270</v>
      </c>
      <c r="M10605" s="2">
        <f>A10605*FERT_BED_TOM+B10605*FERT_BED_CAR+C10605*FERT_BED_MES</f>
        <v>42680</v>
      </c>
      <c r="N10605" s="6">
        <f>IF(AND(D10605&lt;=TOTAL_BEDS,J10605&lt;=TEMP_WORKER_MAX*TEMP_WORKER_HRS),1,0)</f>
        <v>0</v>
      </c>
      <c r="O10605" s="2">
        <f>L10605-M10605-K10605-FIXED_COSTS</f>
        <v>5247.111661499308</v>
      </c>
      <c r="P10605" s="2">
        <f>IF(N10605=1,O10605,"")</f>
      </c>
    </row>
    <row r="10606">
      <c r="A10606" s="6">
        <v>16</v>
      </c>
      <c r="B10606" s="6">
        <v>6</v>
      </c>
      <c r="C10606" s="6">
        <v>0</v>
      </c>
      <c r="D10606" s="6">
        <f>A10606+B10606+C10606</f>
        <v>22</v>
      </c>
      <c r="E10606" s="5">
        <f>IF(A10606=0,0,A10606*LABOR_HRS_WK_TOM*SEASON_WEEKS*(1+DIM_PCT_TOM)^A10606)</f>
        <v>6616.7611003544</v>
      </c>
      <c r="F10606" s="5">
        <f>IF(B10606=0,0,B10606*LABOR_HRS_WK_CAR*SEASON_WEEKS*(1+DIM_PCT_CAR)^B10606)</f>
        <v>208.7448152783202</v>
      </c>
      <c r="G10606" s="5">
        <f>IF(C10606=0,0,C10606*LABOR_HRS_WK_MES*SEASON_WEEKS*(1+DIM_PCT_MES)^C10606)</f>
        <v>0</v>
      </c>
      <c r="H10606" s="5">
        <f>E10606+F10606+G10606</f>
        <v>6825.50591563272</v>
      </c>
      <c r="I10606" s="5">
        <f>MIN(H10606,FARMER_HRS)</f>
        <v>720</v>
      </c>
      <c r="J10606" s="5">
        <f>MAX(0,H10606-FARMER_HRS)</f>
        <v>6105.50591563272</v>
      </c>
      <c r="K10606" s="2">
        <f>I10606*FARMER_RATE+J10606*TEMP_WORKER_RATE</f>
        <v>130998.36659084582</v>
      </c>
      <c r="L10606" s="2">
        <f>A10606*PRICE_TOM+B10606*PRICE_CAR+C10606*PRICE_MES</f>
        <v>153364</v>
      </c>
      <c r="M10606" s="2">
        <f>A10606*FERT_BED_TOM+B10606*FERT_BED_CAR+C10606*FERT_BED_MES</f>
        <v>16720</v>
      </c>
      <c r="N10606" s="6">
        <f>IF(AND(D10606&lt;=TOTAL_BEDS,J10606&lt;=TEMP_WORKER_MAX*TEMP_WORKER_HRS),1,0)</f>
        <v>0</v>
      </c>
      <c r="O10606" s="2">
        <f>L10606-M10606-K10606-FIXED_COSTS</f>
        <v>-14354.366590845821</v>
      </c>
      <c r="P10606" s="2">
        <f>IF(N10606=1,O10606,"")</f>
      </c>
    </row>
    <row r="10607">
      <c r="A10607" s="6">
        <v>16</v>
      </c>
      <c r="B10607" s="6">
        <v>6</v>
      </c>
      <c r="C10607" s="6">
        <v>1</v>
      </c>
      <c r="D10607" s="6">
        <f>A10607+B10607+C10607</f>
        <v>23</v>
      </c>
      <c r="E10607" s="5">
        <f>IF(A10607=0,0,A10607*LABOR_HRS_WK_TOM*SEASON_WEEKS*(1+DIM_PCT_TOM)^A10607)</f>
        <v>6616.7611003544</v>
      </c>
      <c r="F10607" s="5">
        <f>IF(B10607=0,0,B10607*LABOR_HRS_WK_CAR*SEASON_WEEKS*(1+DIM_PCT_CAR)^B10607)</f>
        <v>208.7448152783202</v>
      </c>
      <c r="G10607" s="5">
        <f>IF(C10607=0,0,C10607*LABOR_HRS_WK_MES*SEASON_WEEKS*(1+DIM_PCT_MES)^C10607)</f>
        <v>45.5625</v>
      </c>
      <c r="H10607" s="5">
        <f>E10607+F10607+G10607</f>
        <v>6871.06841563272</v>
      </c>
      <c r="I10607" s="5">
        <f>MIN(H10607,FARMER_HRS)</f>
        <v>720</v>
      </c>
      <c r="J10607" s="5">
        <f>MAX(0,H10607-FARMER_HRS)</f>
        <v>6151.06841563272</v>
      </c>
      <c r="K10607" s="2">
        <f>I10607*FARMER_RATE+J10607*TEMP_WORKER_RATE</f>
        <v>131789.38221584581</v>
      </c>
      <c r="L10607" s="2">
        <f>A10607*PRICE_TOM+B10607*PRICE_CAR+C10607*PRICE_MES</f>
        <v>156064</v>
      </c>
      <c r="M10607" s="2">
        <f>A10607*FERT_BED_TOM+B10607*FERT_BED_CAR+C10607*FERT_BED_MES</f>
        <v>17600</v>
      </c>
      <c r="N10607" s="6">
        <f>IF(AND(D10607&lt;=TOTAL_BEDS,J10607&lt;=TEMP_WORKER_MAX*TEMP_WORKER_HRS),1,0)</f>
        <v>0</v>
      </c>
      <c r="O10607" s="2">
        <f>L10607-M10607-K10607-FIXED_COSTS</f>
        <v>-13325.382215845806</v>
      </c>
      <c r="P10607" s="2">
        <f>IF(N10607=1,O10607,"")</f>
      </c>
    </row>
    <row r="10608">
      <c r="A10608" s="6">
        <v>16</v>
      </c>
      <c r="B10608" s="6">
        <v>6</v>
      </c>
      <c r="C10608" s="6">
        <v>2</v>
      </c>
      <c r="D10608" s="6">
        <f>A10608+B10608+C10608</f>
        <v>24</v>
      </c>
      <c r="E10608" s="5">
        <f>IF(A10608=0,0,A10608*LABOR_HRS_WK_TOM*SEASON_WEEKS*(1+DIM_PCT_TOM)^A10608)</f>
        <v>6616.7611003544</v>
      </c>
      <c r="F10608" s="5">
        <f>IF(B10608=0,0,B10608*LABOR_HRS_WK_CAR*SEASON_WEEKS*(1+DIM_PCT_CAR)^B10608)</f>
        <v>208.7448152783202</v>
      </c>
      <c r="G10608" s="5">
        <f>IF(C10608=0,0,C10608*LABOR_HRS_WK_MES*SEASON_WEEKS*(1+DIM_PCT_MES)^C10608)</f>
        <v>92.2640625</v>
      </c>
      <c r="H10608" s="5">
        <f>E10608+F10608+G10608</f>
        <v>6917.76997813272</v>
      </c>
      <c r="I10608" s="5">
        <f>MIN(H10608,FARMER_HRS)</f>
        <v>720</v>
      </c>
      <c r="J10608" s="5">
        <f>MAX(0,H10608-FARMER_HRS)</f>
        <v>6197.76997813272</v>
      </c>
      <c r="K10608" s="2">
        <f>I10608*FARMER_RATE+J10608*TEMP_WORKER_RATE</f>
        <v>132600.17323147084</v>
      </c>
      <c r="L10608" s="2">
        <f>A10608*PRICE_TOM+B10608*PRICE_CAR+C10608*PRICE_MES</f>
        <v>158764</v>
      </c>
      <c r="M10608" s="2">
        <f>A10608*FERT_BED_TOM+B10608*FERT_BED_CAR+C10608*FERT_BED_MES</f>
        <v>18480</v>
      </c>
      <c r="N10608" s="6">
        <f>IF(AND(D10608&lt;=TOTAL_BEDS,J10608&lt;=TEMP_WORKER_MAX*TEMP_WORKER_HRS),1,0)</f>
        <v>0</v>
      </c>
      <c r="O10608" s="2">
        <f>L10608-M10608-K10608-FIXED_COSTS</f>
        <v>-12316.173231470835</v>
      </c>
      <c r="P10608" s="2">
        <f>IF(N10608=1,O10608,"")</f>
      </c>
    </row>
    <row r="10609">
      <c r="A10609" s="6">
        <v>16</v>
      </c>
      <c r="B10609" s="6">
        <v>6</v>
      </c>
      <c r="C10609" s="6">
        <v>3</v>
      </c>
      <c r="D10609" s="6">
        <f>A10609+B10609+C10609</f>
        <v>25</v>
      </c>
      <c r="E10609" s="5">
        <f>IF(A10609=0,0,A10609*LABOR_HRS_WK_TOM*SEASON_WEEKS*(1+DIM_PCT_TOM)^A10609)</f>
        <v>6616.7611003544</v>
      </c>
      <c r="F10609" s="5">
        <f>IF(B10609=0,0,B10609*LABOR_HRS_WK_CAR*SEASON_WEEKS*(1+DIM_PCT_CAR)^B10609)</f>
        <v>208.7448152783202</v>
      </c>
      <c r="G10609" s="5">
        <f>IF(C10609=0,0,C10609*LABOR_HRS_WK_MES*SEASON_WEEKS*(1+DIM_PCT_MES)^C10609)</f>
        <v>140.12604492187498</v>
      </c>
      <c r="H10609" s="5">
        <f>E10609+F10609+G10609</f>
        <v>6965.631960554595</v>
      </c>
      <c r="I10609" s="5">
        <f>MIN(H10609,FARMER_HRS)</f>
        <v>720</v>
      </c>
      <c r="J10609" s="5">
        <f>MAX(0,H10609-FARMER_HRS)</f>
        <v>6245.631960554595</v>
      </c>
      <c r="K10609" s="2">
        <f>I10609*FARMER_RATE+J10609*TEMP_WORKER_RATE</f>
        <v>133431.11042629505</v>
      </c>
      <c r="L10609" s="2">
        <f>A10609*PRICE_TOM+B10609*PRICE_CAR+C10609*PRICE_MES</f>
        <v>161464</v>
      </c>
      <c r="M10609" s="2">
        <f>A10609*FERT_BED_TOM+B10609*FERT_BED_CAR+C10609*FERT_BED_MES</f>
        <v>19360</v>
      </c>
      <c r="N10609" s="6">
        <f>IF(AND(D10609&lt;=TOTAL_BEDS,J10609&lt;=TEMP_WORKER_MAX*TEMP_WORKER_HRS),1,0)</f>
        <v>0</v>
      </c>
      <c r="O10609" s="2">
        <f>L10609-M10609-K10609-FIXED_COSTS</f>
        <v>-11327.110426295054</v>
      </c>
      <c r="P10609" s="2">
        <f>IF(N10609=1,O10609,"")</f>
      </c>
    </row>
    <row r="10610">
      <c r="A10610" s="6">
        <v>16</v>
      </c>
      <c r="B10610" s="6">
        <v>6</v>
      </c>
      <c r="C10610" s="6">
        <v>4</v>
      </c>
      <c r="D10610" s="6">
        <f>A10610+B10610+C10610</f>
        <v>26</v>
      </c>
      <c r="E10610" s="5">
        <f>IF(A10610=0,0,A10610*LABOR_HRS_WK_TOM*SEASON_WEEKS*(1+DIM_PCT_TOM)^A10610)</f>
        <v>6616.7611003544</v>
      </c>
      <c r="F10610" s="5">
        <f>IF(B10610=0,0,B10610*LABOR_HRS_WK_CAR*SEASON_WEEKS*(1+DIM_PCT_CAR)^B10610)</f>
        <v>208.7448152783202</v>
      </c>
      <c r="G10610" s="5">
        <f>IF(C10610=0,0,C10610*LABOR_HRS_WK_MES*SEASON_WEEKS*(1+DIM_PCT_MES)^C10610)</f>
        <v>189.17016064453119</v>
      </c>
      <c r="H10610" s="5">
        <f>E10610+F10610+G10610</f>
        <v>7014.676076277251</v>
      </c>
      <c r="I10610" s="5">
        <f>MIN(H10610,FARMER_HRS)</f>
        <v>720</v>
      </c>
      <c r="J10610" s="5">
        <f>MAX(0,H10610-FARMER_HRS)</f>
        <v>6294.676076277251</v>
      </c>
      <c r="K10610" s="2">
        <f>I10610*FARMER_RATE+J10610*TEMP_WORKER_RATE</f>
        <v>134282.57076870225</v>
      </c>
      <c r="L10610" s="2">
        <f>A10610*PRICE_TOM+B10610*PRICE_CAR+C10610*PRICE_MES</f>
        <v>164164</v>
      </c>
      <c r="M10610" s="2">
        <f>A10610*FERT_BED_TOM+B10610*FERT_BED_CAR+C10610*FERT_BED_MES</f>
        <v>20240</v>
      </c>
      <c r="N10610" s="6">
        <f>IF(AND(D10610&lt;=TOTAL_BEDS,J10610&lt;=TEMP_WORKER_MAX*TEMP_WORKER_HRS),1,0)</f>
        <v>0</v>
      </c>
      <c r="O10610" s="2">
        <f>L10610-M10610-K10610-FIXED_COSTS</f>
        <v>-10358.570768702251</v>
      </c>
      <c r="P10610" s="2">
        <f>IF(N10610=1,O10610,"")</f>
      </c>
    </row>
    <row r="10611">
      <c r="A10611" s="6">
        <v>16</v>
      </c>
      <c r="B10611" s="6">
        <v>6</v>
      </c>
      <c r="C10611" s="6">
        <v>5</v>
      </c>
      <c r="D10611" s="6">
        <f>A10611+B10611+C10611</f>
        <v>27</v>
      </c>
      <c r="E10611" s="5">
        <f>IF(A10611=0,0,A10611*LABOR_HRS_WK_TOM*SEASON_WEEKS*(1+DIM_PCT_TOM)^A10611)</f>
        <v>6616.7611003544</v>
      </c>
      <c r="F10611" s="5">
        <f>IF(B10611=0,0,B10611*LABOR_HRS_WK_CAR*SEASON_WEEKS*(1+DIM_PCT_CAR)^B10611)</f>
        <v>208.7448152783202</v>
      </c>
      <c r="G10611" s="5">
        <f>IF(C10611=0,0,C10611*LABOR_HRS_WK_MES*SEASON_WEEKS*(1+DIM_PCT_MES)^C10611)</f>
        <v>239.41848456573481</v>
      </c>
      <c r="H10611" s="5">
        <f>E10611+F10611+G10611</f>
        <v>7064.9244001984544</v>
      </c>
      <c r="I10611" s="5">
        <f>MIN(H10611,FARMER_HRS)</f>
        <v>720</v>
      </c>
      <c r="J10611" s="5">
        <f>MAX(0,H10611-FARMER_HRS)</f>
        <v>6344.9244001984544</v>
      </c>
      <c r="K10611" s="2">
        <f>I10611*FARMER_RATE+J10611*TEMP_WORKER_RATE</f>
        <v>135154.93750344537</v>
      </c>
      <c r="L10611" s="2">
        <f>A10611*PRICE_TOM+B10611*PRICE_CAR+C10611*PRICE_MES</f>
        <v>166864</v>
      </c>
      <c r="M10611" s="2">
        <f>A10611*FERT_BED_TOM+B10611*FERT_BED_CAR+C10611*FERT_BED_MES</f>
        <v>21120</v>
      </c>
      <c r="N10611" s="6">
        <f>IF(AND(D10611&lt;=TOTAL_BEDS,J10611&lt;=TEMP_WORKER_MAX*TEMP_WORKER_HRS),1,0)</f>
        <v>0</v>
      </c>
      <c r="O10611" s="2">
        <f>L10611-M10611-K10611-FIXED_COSTS</f>
        <v>-9410.93750344537</v>
      </c>
      <c r="P10611" s="2">
        <f>IF(N10611=1,O10611,"")</f>
      </c>
    </row>
    <row r="10612">
      <c r="A10612" s="6">
        <v>16</v>
      </c>
      <c r="B10612" s="6">
        <v>6</v>
      </c>
      <c r="C10612" s="6">
        <v>6</v>
      </c>
      <c r="D10612" s="6">
        <f>A10612+B10612+C10612</f>
        <v>28</v>
      </c>
      <c r="E10612" s="5">
        <f>IF(A10612=0,0,A10612*LABOR_HRS_WK_TOM*SEASON_WEEKS*(1+DIM_PCT_TOM)^A10612)</f>
        <v>6616.7611003544</v>
      </c>
      <c r="F10612" s="5">
        <f>IF(B10612=0,0,B10612*LABOR_HRS_WK_CAR*SEASON_WEEKS*(1+DIM_PCT_CAR)^B10612)</f>
        <v>208.7448152783202</v>
      </c>
      <c r="G10612" s="5">
        <f>IF(C10612=0,0,C10612*LABOR_HRS_WK_MES*SEASON_WEEKS*(1+DIM_PCT_MES)^C10612)</f>
        <v>290.89345874736773</v>
      </c>
      <c r="H10612" s="5">
        <f>E10612+F10612+G10612</f>
        <v>7116.3993743800875</v>
      </c>
      <c r="I10612" s="5">
        <f>MIN(H10612,FARMER_HRS)</f>
        <v>720</v>
      </c>
      <c r="J10612" s="5">
        <f>MAX(0,H10612-FARMER_HRS)</f>
        <v>6396.3993743800875</v>
      </c>
      <c r="K10612" s="2">
        <f>I10612*FARMER_RATE+J10612*TEMP_WORKER_RATE</f>
        <v>136048.60024965429</v>
      </c>
      <c r="L10612" s="2">
        <f>A10612*PRICE_TOM+B10612*PRICE_CAR+C10612*PRICE_MES</f>
        <v>169564</v>
      </c>
      <c r="M10612" s="2">
        <f>A10612*FERT_BED_TOM+B10612*FERT_BED_CAR+C10612*FERT_BED_MES</f>
        <v>22000</v>
      </c>
      <c r="N10612" s="6">
        <f>IF(AND(D10612&lt;=TOTAL_BEDS,J10612&lt;=TEMP_WORKER_MAX*TEMP_WORKER_HRS),1,0)</f>
        <v>0</v>
      </c>
      <c r="O10612" s="2">
        <f>L10612-M10612-K10612-FIXED_COSTS</f>
        <v>-8484.6002496542933</v>
      </c>
      <c r="P10612" s="2">
        <f>IF(N10612=1,O10612,"")</f>
      </c>
    </row>
    <row r="10613">
      <c r="A10613" s="6">
        <v>16</v>
      </c>
      <c r="B10613" s="6">
        <v>6</v>
      </c>
      <c r="C10613" s="6">
        <v>7</v>
      </c>
      <c r="D10613" s="6">
        <f>A10613+B10613+C10613</f>
        <v>29</v>
      </c>
      <c r="E10613" s="5">
        <f>IF(A10613=0,0,A10613*LABOR_HRS_WK_TOM*SEASON_WEEKS*(1+DIM_PCT_TOM)^A10613)</f>
        <v>6616.7611003544</v>
      </c>
      <c r="F10613" s="5">
        <f>IF(B10613=0,0,B10613*LABOR_HRS_WK_CAR*SEASON_WEEKS*(1+DIM_PCT_CAR)^B10613)</f>
        <v>208.7448152783202</v>
      </c>
      <c r="G10613" s="5">
        <f>IF(C10613=0,0,C10613*LABOR_HRS_WK_MES*SEASON_WEEKS*(1+DIM_PCT_MES)^C10613)</f>
        <v>343.61789814532818</v>
      </c>
      <c r="H10613" s="5">
        <f>E10613+F10613+G10613</f>
        <v>7169.1238137780483</v>
      </c>
      <c r="I10613" s="5">
        <f>MIN(H10613,FARMER_HRS)</f>
        <v>720</v>
      </c>
      <c r="J10613" s="5">
        <f>MAX(0,H10613-FARMER_HRS)</f>
        <v>6449.1238137780483</v>
      </c>
      <c r="K10613" s="2">
        <f>I10613*FARMER_RATE+J10613*TEMP_WORKER_RATE</f>
        <v>136963.95510031335</v>
      </c>
      <c r="L10613" s="2">
        <f>A10613*PRICE_TOM+B10613*PRICE_CAR+C10613*PRICE_MES</f>
        <v>172264</v>
      </c>
      <c r="M10613" s="2">
        <f>A10613*FERT_BED_TOM+B10613*FERT_BED_CAR+C10613*FERT_BED_MES</f>
        <v>22880</v>
      </c>
      <c r="N10613" s="6">
        <f>IF(AND(D10613&lt;=TOTAL_BEDS,J10613&lt;=TEMP_WORKER_MAX*TEMP_WORKER_HRS),1,0)</f>
        <v>0</v>
      </c>
      <c r="O10613" s="2">
        <f>L10613-M10613-K10613-FIXED_COSTS</f>
        <v>-7579.9551003133529</v>
      </c>
      <c r="P10613" s="2">
        <f>IF(N10613=1,O10613,"")</f>
      </c>
    </row>
    <row r="10614">
      <c r="A10614" s="6">
        <v>16</v>
      </c>
      <c r="B10614" s="6">
        <v>6</v>
      </c>
      <c r="C10614" s="6">
        <v>8</v>
      </c>
      <c r="D10614" s="6">
        <f>A10614+B10614+C10614</f>
        <v>30</v>
      </c>
      <c r="E10614" s="5">
        <f>IF(A10614=0,0,A10614*LABOR_HRS_WK_TOM*SEASON_WEEKS*(1+DIM_PCT_TOM)^A10614)</f>
        <v>6616.7611003544</v>
      </c>
      <c r="F10614" s="5">
        <f>IF(B10614=0,0,B10614*LABOR_HRS_WK_CAR*SEASON_WEEKS*(1+DIM_PCT_CAR)^B10614)</f>
        <v>208.7448152783202</v>
      </c>
      <c r="G10614" s="5">
        <f>IF(C10614=0,0,C10614*LABOR_HRS_WK_MES*SEASON_WEEKS*(1+DIM_PCT_MES)^C10614)</f>
        <v>397.61499642530833</v>
      </c>
      <c r="H10614" s="5">
        <f>E10614+F10614+G10614</f>
        <v>7223.1209120580279</v>
      </c>
      <c r="I10614" s="5">
        <f>MIN(H10614,FARMER_HRS)</f>
        <v>720</v>
      </c>
      <c r="J10614" s="5">
        <f>MAX(0,H10614-FARMER_HRS)</f>
        <v>6503.1209120580279</v>
      </c>
      <c r="K10614" s="2">
        <f>I10614*FARMER_RATE+J10614*TEMP_WORKER_RATE</f>
        <v>137901.40472322964</v>
      </c>
      <c r="L10614" s="2">
        <f>A10614*PRICE_TOM+B10614*PRICE_CAR+C10614*PRICE_MES</f>
        <v>174964</v>
      </c>
      <c r="M10614" s="2">
        <f>A10614*FERT_BED_TOM+B10614*FERT_BED_CAR+C10614*FERT_BED_MES</f>
        <v>23760</v>
      </c>
      <c r="N10614" s="6">
        <f>IF(AND(D10614&lt;=TOTAL_BEDS,J10614&lt;=TEMP_WORKER_MAX*TEMP_WORKER_HRS),1,0)</f>
        <v>0</v>
      </c>
      <c r="O10614" s="2">
        <f>L10614-M10614-K10614-FIXED_COSTS</f>
        <v>-6697.4047232296434</v>
      </c>
      <c r="P10614" s="2">
        <f>IF(N10614=1,O10614,"")</f>
      </c>
    </row>
    <row r="10615">
      <c r="A10615" s="6">
        <v>16</v>
      </c>
      <c r="B10615" s="6">
        <v>6</v>
      </c>
      <c r="C10615" s="6">
        <v>9</v>
      </c>
      <c r="D10615" s="6">
        <f>A10615+B10615+C10615</f>
        <v>31</v>
      </c>
      <c r="E10615" s="5">
        <f>IF(A10615=0,0,A10615*LABOR_HRS_WK_TOM*SEASON_WEEKS*(1+DIM_PCT_TOM)^A10615)</f>
        <v>6616.7611003544</v>
      </c>
      <c r="F10615" s="5">
        <f>IF(B10615=0,0,B10615*LABOR_HRS_WK_CAR*SEASON_WEEKS*(1+DIM_PCT_CAR)^B10615)</f>
        <v>208.7448152783202</v>
      </c>
      <c r="G10615" s="5">
        <f>IF(C10615=0,0,C10615*LABOR_HRS_WK_MES*SEASON_WEEKS*(1+DIM_PCT_MES)^C10615)</f>
        <v>452.90833186570273</v>
      </c>
      <c r="H10615" s="5">
        <f>E10615+F10615+G10615</f>
        <v>7278.4142474984228</v>
      </c>
      <c r="I10615" s="5">
        <f>MIN(H10615,FARMER_HRS)</f>
        <v>720</v>
      </c>
      <c r="J10615" s="5">
        <f>MAX(0,H10615-FARMER_HRS)</f>
        <v>6558.4142474984228</v>
      </c>
      <c r="K10615" s="2">
        <f>I10615*FARMER_RATE+J10615*TEMP_WORKER_RATE</f>
        <v>138861.35846351428</v>
      </c>
      <c r="L10615" s="2">
        <f>A10615*PRICE_TOM+B10615*PRICE_CAR+C10615*PRICE_MES</f>
        <v>177664</v>
      </c>
      <c r="M10615" s="2">
        <f>A10615*FERT_BED_TOM+B10615*FERT_BED_CAR+C10615*FERT_BED_MES</f>
        <v>24640</v>
      </c>
      <c r="N10615" s="6">
        <f>IF(AND(D10615&lt;=TOTAL_BEDS,J10615&lt;=TEMP_WORKER_MAX*TEMP_WORKER_HRS),1,0)</f>
        <v>0</v>
      </c>
      <c r="O10615" s="2">
        <f>L10615-M10615-K10615-FIXED_COSTS</f>
        <v>-5837.3584635142761</v>
      </c>
      <c r="P10615" s="2">
        <f>IF(N10615=1,O10615,"")</f>
      </c>
    </row>
    <row r="10616">
      <c r="A10616" s="6">
        <v>16</v>
      </c>
      <c r="B10616" s="6">
        <v>6</v>
      </c>
      <c r="C10616" s="6">
        <v>10</v>
      </c>
      <c r="D10616" s="6">
        <f>A10616+B10616+C10616</f>
        <v>32</v>
      </c>
      <c r="E10616" s="5">
        <f>IF(A10616=0,0,A10616*LABOR_HRS_WK_TOM*SEASON_WEEKS*(1+DIM_PCT_TOM)^A10616)</f>
        <v>6616.7611003544</v>
      </c>
      <c r="F10616" s="5">
        <f>IF(B10616=0,0,B10616*LABOR_HRS_WK_CAR*SEASON_WEEKS*(1+DIM_PCT_CAR)^B10616)</f>
        <v>208.7448152783202</v>
      </c>
      <c r="G10616" s="5">
        <f>IF(C10616=0,0,C10616*LABOR_HRS_WK_MES*SEASON_WEEKS*(1+DIM_PCT_MES)^C10616)</f>
        <v>509.52187334891551</v>
      </c>
      <c r="H10616" s="5">
        <f>E10616+F10616+G10616</f>
        <v>7335.0277889816352</v>
      </c>
      <c r="I10616" s="5">
        <f>MIN(H10616,FARMER_HRS)</f>
        <v>720</v>
      </c>
      <c r="J10616" s="5">
        <f>MAX(0,H10616-FARMER_HRS)</f>
        <v>6615.0277889816352</v>
      </c>
      <c r="K10616" s="2">
        <f>I10616*FARMER_RATE+J10616*TEMP_WORKER_RATE</f>
        <v>139844.23244759784</v>
      </c>
      <c r="L10616" s="2">
        <f>A10616*PRICE_TOM+B10616*PRICE_CAR+C10616*PRICE_MES</f>
        <v>180364</v>
      </c>
      <c r="M10616" s="2">
        <f>A10616*FERT_BED_TOM+B10616*FERT_BED_CAR+C10616*FERT_BED_MES</f>
        <v>25520</v>
      </c>
      <c r="N10616" s="6">
        <f>IF(AND(D10616&lt;=TOTAL_BEDS,J10616&lt;=TEMP_WORKER_MAX*TEMP_WORKER_HRS),1,0)</f>
        <v>0</v>
      </c>
      <c r="O10616" s="2">
        <f>L10616-M10616-K10616-FIXED_COSTS</f>
        <v>-5000.2324475978385</v>
      </c>
      <c r="P10616" s="2">
        <f>IF(N10616=1,O10616,"")</f>
      </c>
    </row>
    <row r="10617">
      <c r="A10617" s="6">
        <v>16</v>
      </c>
      <c r="B10617" s="6">
        <v>6</v>
      </c>
      <c r="C10617" s="6">
        <v>11</v>
      </c>
      <c r="D10617" s="6">
        <f>A10617+B10617+C10617</f>
        <v>33</v>
      </c>
      <c r="E10617" s="5">
        <f>IF(A10617=0,0,A10617*LABOR_HRS_WK_TOM*SEASON_WEEKS*(1+DIM_PCT_TOM)^A10617)</f>
        <v>6616.7611003544</v>
      </c>
      <c r="F10617" s="5">
        <f>IF(B10617=0,0,B10617*LABOR_HRS_WK_CAR*SEASON_WEEKS*(1+DIM_PCT_CAR)^B10617)</f>
        <v>208.7448152783202</v>
      </c>
      <c r="G10617" s="5">
        <f>IF(C10617=0,0,C10617*LABOR_HRS_WK_MES*SEASON_WEEKS*(1+DIM_PCT_MES)^C10617)</f>
        <v>567.47998644235463</v>
      </c>
      <c r="H10617" s="5">
        <f>E10617+F10617+G10617</f>
        <v>7392.9859020750746</v>
      </c>
      <c r="I10617" s="5">
        <f>MIN(H10617,FARMER_HRS)</f>
        <v>720</v>
      </c>
      <c r="J10617" s="5">
        <f>MAX(0,H10617-FARMER_HRS)</f>
        <v>6672.9859020750746</v>
      </c>
      <c r="K10617" s="2">
        <f>I10617*FARMER_RATE+J10617*TEMP_WORKER_RATE</f>
        <v>140850.44968880338</v>
      </c>
      <c r="L10617" s="2">
        <f>A10617*PRICE_TOM+B10617*PRICE_CAR+C10617*PRICE_MES</f>
        <v>183064</v>
      </c>
      <c r="M10617" s="2">
        <f>A10617*FERT_BED_TOM+B10617*FERT_BED_CAR+C10617*FERT_BED_MES</f>
        <v>26400</v>
      </c>
      <c r="N10617" s="6">
        <f>IF(AND(D10617&lt;=TOTAL_BEDS,J10617&lt;=TEMP_WORKER_MAX*TEMP_WORKER_HRS),1,0)</f>
        <v>0</v>
      </c>
      <c r="O10617" s="2">
        <f>L10617-M10617-K10617-FIXED_COSTS</f>
        <v>-4186.4496888033755</v>
      </c>
      <c r="P10617" s="2">
        <f>IF(N10617=1,O10617,"")</f>
      </c>
    </row>
    <row r="10618">
      <c r="A10618" s="6">
        <v>16</v>
      </c>
      <c r="B10618" s="6">
        <v>6</v>
      </c>
      <c r="C10618" s="6">
        <v>12</v>
      </c>
      <c r="D10618" s="6">
        <f>A10618+B10618+C10618</f>
        <v>34</v>
      </c>
      <c r="E10618" s="5">
        <f>IF(A10618=0,0,A10618*LABOR_HRS_WK_TOM*SEASON_WEEKS*(1+DIM_PCT_TOM)^A10618)</f>
        <v>6616.7611003544</v>
      </c>
      <c r="F10618" s="5">
        <f>IF(B10618=0,0,B10618*LABOR_HRS_WK_CAR*SEASON_WEEKS*(1+DIM_PCT_CAR)^B10618)</f>
        <v>208.7448152783202</v>
      </c>
      <c r="G10618" s="5">
        <f>IF(C10618=0,0,C10618*LABOR_HRS_WK_MES*SEASON_WEEKS*(1+DIM_PCT_MES)^C10618)</f>
        <v>626.807439570419</v>
      </c>
      <c r="H10618" s="5">
        <f>E10618+F10618+G10618</f>
        <v>7452.3133552031386</v>
      </c>
      <c r="I10618" s="5">
        <f>MIN(H10618,FARMER_HRS)</f>
        <v>720</v>
      </c>
      <c r="J10618" s="5">
        <f>MAX(0,H10618-FARMER_HRS)</f>
        <v>6732.3133552031386</v>
      </c>
      <c r="K10618" s="2">
        <f>I10618*FARMER_RATE+J10618*TEMP_WORKER_RATE</f>
        <v>141880.44019449892</v>
      </c>
      <c r="L10618" s="2">
        <f>A10618*PRICE_TOM+B10618*PRICE_CAR+C10618*PRICE_MES</f>
        <v>185764</v>
      </c>
      <c r="M10618" s="2">
        <f>A10618*FERT_BED_TOM+B10618*FERT_BED_CAR+C10618*FERT_BED_MES</f>
        <v>27280</v>
      </c>
      <c r="N10618" s="6">
        <f>IF(AND(D10618&lt;=TOTAL_BEDS,J10618&lt;=TEMP_WORKER_MAX*TEMP_WORKER_HRS),1,0)</f>
        <v>0</v>
      </c>
      <c r="O10618" s="2">
        <f>L10618-M10618-K10618-FIXED_COSTS</f>
        <v>-3396.4401944989222</v>
      </c>
      <c r="P10618" s="2">
        <f>IF(N10618=1,O10618,"")</f>
      </c>
    </row>
    <row r="10619">
      <c r="A10619" s="6">
        <v>16</v>
      </c>
      <c r="B10619" s="6">
        <v>6</v>
      </c>
      <c r="C10619" s="6">
        <v>13</v>
      </c>
      <c r="D10619" s="6">
        <f>A10619+B10619+C10619</f>
        <v>35</v>
      </c>
      <c r="E10619" s="5">
        <f>IF(A10619=0,0,A10619*LABOR_HRS_WK_TOM*SEASON_WEEKS*(1+DIM_PCT_TOM)^A10619)</f>
        <v>6616.7611003544</v>
      </c>
      <c r="F10619" s="5">
        <f>IF(B10619=0,0,B10619*LABOR_HRS_WK_CAR*SEASON_WEEKS*(1+DIM_PCT_CAR)^B10619)</f>
        <v>208.7448152783202</v>
      </c>
      <c r="G10619" s="5">
        <f>IF(C10619=0,0,C10619*LABOR_HRS_WK_MES*SEASON_WEEKS*(1+DIM_PCT_MES)^C10619)</f>
        <v>687.52941027880331</v>
      </c>
      <c r="H10619" s="5">
        <f>E10619+F10619+G10619</f>
        <v>7513.0353259115227</v>
      </c>
      <c r="I10619" s="5">
        <f>MIN(H10619,FARMER_HRS)</f>
        <v>720</v>
      </c>
      <c r="J10619" s="5">
        <f>MAX(0,H10619-FARMER_HRS)</f>
        <v>6793.0353259115227</v>
      </c>
      <c r="K10619" s="2">
        <f>I10619*FARMER_RATE+J10619*TEMP_WORKER_RATE</f>
        <v>142934.64107485284</v>
      </c>
      <c r="L10619" s="2">
        <f>A10619*PRICE_TOM+B10619*PRICE_CAR+C10619*PRICE_MES</f>
        <v>188464</v>
      </c>
      <c r="M10619" s="2">
        <f>A10619*FERT_BED_TOM+B10619*FERT_BED_CAR+C10619*FERT_BED_MES</f>
        <v>28160</v>
      </c>
      <c r="N10619" s="6">
        <f>IF(AND(D10619&lt;=TOTAL_BEDS,J10619&lt;=TEMP_WORKER_MAX*TEMP_WORKER_HRS),1,0)</f>
        <v>0</v>
      </c>
      <c r="O10619" s="2">
        <f>L10619-M10619-K10619-FIXED_COSTS</f>
        <v>-2630.6410748528433</v>
      </c>
      <c r="P10619" s="2">
        <f>IF(N10619=1,O10619,"")</f>
      </c>
    </row>
    <row r="10620">
      <c r="A10620" s="6">
        <v>16</v>
      </c>
      <c r="B10620" s="6">
        <v>6</v>
      </c>
      <c r="C10620" s="6">
        <v>14</v>
      </c>
      <c r="D10620" s="6">
        <f>A10620+B10620+C10620</f>
        <v>36</v>
      </c>
      <c r="E10620" s="5">
        <f>IF(A10620=0,0,A10620*LABOR_HRS_WK_TOM*SEASON_WEEKS*(1+DIM_PCT_TOM)^A10620)</f>
        <v>6616.7611003544</v>
      </c>
      <c r="F10620" s="5">
        <f>IF(B10620=0,0,B10620*LABOR_HRS_WK_CAR*SEASON_WEEKS*(1+DIM_PCT_CAR)^B10620)</f>
        <v>208.7448152783202</v>
      </c>
      <c r="G10620" s="5">
        <f>IF(C10620=0,0,C10620*LABOR_HRS_WK_MES*SEASON_WEEKS*(1+DIM_PCT_MES)^C10620)</f>
        <v>749.67149159246435</v>
      </c>
      <c r="H10620" s="5">
        <f>E10620+F10620+G10620</f>
        <v>7575.1774072251837</v>
      </c>
      <c r="I10620" s="5">
        <f>MIN(H10620,FARMER_HRS)</f>
        <v>720</v>
      </c>
      <c r="J10620" s="5">
        <f>MAX(0,H10620-FARMER_HRS)</f>
        <v>6855.1774072251837</v>
      </c>
      <c r="K10620" s="2">
        <f>I10620*FARMER_RATE+J10620*TEMP_WORKER_RATE</f>
        <v>144013.496653215</v>
      </c>
      <c r="L10620" s="2">
        <f>A10620*PRICE_TOM+B10620*PRICE_CAR+C10620*PRICE_MES</f>
        <v>191164</v>
      </c>
      <c r="M10620" s="2">
        <f>A10620*FERT_BED_TOM+B10620*FERT_BED_CAR+C10620*FERT_BED_MES</f>
        <v>29040</v>
      </c>
      <c r="N10620" s="6">
        <f>IF(AND(D10620&lt;=TOTAL_BEDS,J10620&lt;=TEMP_WORKER_MAX*TEMP_WORKER_HRS),1,0)</f>
        <v>0</v>
      </c>
      <c r="O10620" s="2">
        <f>L10620-M10620-K10620-FIXED_COSTS</f>
        <v>-1889.4966532149992</v>
      </c>
      <c r="P10620" s="2">
        <f>IF(N10620=1,O10620,"")</f>
      </c>
    </row>
    <row r="10621">
      <c r="A10621" s="6">
        <v>16</v>
      </c>
      <c r="B10621" s="6">
        <v>6</v>
      </c>
      <c r="C10621" s="6">
        <v>15</v>
      </c>
      <c r="D10621" s="6">
        <f>A10621+B10621+C10621</f>
        <v>37</v>
      </c>
      <c r="E10621" s="5">
        <f>IF(A10621=0,0,A10621*LABOR_HRS_WK_TOM*SEASON_WEEKS*(1+DIM_PCT_TOM)^A10621)</f>
        <v>6616.7611003544</v>
      </c>
      <c r="F10621" s="5">
        <f>IF(B10621=0,0,B10621*LABOR_HRS_WK_CAR*SEASON_WEEKS*(1+DIM_PCT_CAR)^B10621)</f>
        <v>208.7448152783202</v>
      </c>
      <c r="G10621" s="5">
        <f>IF(C10621=0,0,C10621*LABOR_HRS_WK_MES*SEASON_WEEKS*(1+DIM_PCT_MES)^C10621)</f>
        <v>813.25969846861074</v>
      </c>
      <c r="H10621" s="5">
        <f>E10621+F10621+G10621</f>
        <v>7638.76561410133</v>
      </c>
      <c r="I10621" s="5">
        <f>MIN(H10621,FARMER_HRS)</f>
        <v>720</v>
      </c>
      <c r="J10621" s="5">
        <f>MAX(0,H10621-FARMER_HRS)</f>
        <v>6918.76561410133</v>
      </c>
      <c r="K10621" s="2">
        <f>I10621*FARMER_RATE+J10621*TEMP_WORKER_RATE</f>
        <v>145117.4585781481</v>
      </c>
      <c r="L10621" s="2">
        <f>A10621*PRICE_TOM+B10621*PRICE_CAR+C10621*PRICE_MES</f>
        <v>193864</v>
      </c>
      <c r="M10621" s="2">
        <f>A10621*FERT_BED_TOM+B10621*FERT_BED_CAR+C10621*FERT_BED_MES</f>
        <v>29920</v>
      </c>
      <c r="N10621" s="6">
        <f>IF(AND(D10621&lt;=TOTAL_BEDS,J10621&lt;=TEMP_WORKER_MAX*TEMP_WORKER_HRS),1,0)</f>
        <v>0</v>
      </c>
      <c r="O10621" s="2">
        <f>L10621-M10621-K10621-FIXED_COSTS</f>
        <v>-1173.4585781481</v>
      </c>
      <c r="P10621" s="2">
        <f>IF(N10621=1,O10621,"")</f>
      </c>
    </row>
    <row r="10622">
      <c r="A10622" s="6">
        <v>16</v>
      </c>
      <c r="B10622" s="6">
        <v>6</v>
      </c>
      <c r="C10622" s="6">
        <v>16</v>
      </c>
      <c r="D10622" s="6">
        <f>A10622+B10622+C10622</f>
        <v>38</v>
      </c>
      <c r="E10622" s="5">
        <f>IF(A10622=0,0,A10622*LABOR_HRS_WK_TOM*SEASON_WEEKS*(1+DIM_PCT_TOM)^A10622)</f>
        <v>6616.7611003544</v>
      </c>
      <c r="F10622" s="5">
        <f>IF(B10622=0,0,B10622*LABOR_HRS_WK_CAR*SEASON_WEEKS*(1+DIM_PCT_CAR)^B10622)</f>
        <v>208.7448152783202</v>
      </c>
      <c r="G10622" s="5">
        <f>IF(C10622=0,0,C10622*LABOR_HRS_WK_MES*SEASON_WEEKS*(1+DIM_PCT_MES)^C10622)</f>
        <v>878.32047434609967</v>
      </c>
      <c r="H10622" s="5">
        <f>E10622+F10622+G10622</f>
        <v>7703.82638997882</v>
      </c>
      <c r="I10622" s="5">
        <f>MIN(H10622,FARMER_HRS)</f>
        <v>720</v>
      </c>
      <c r="J10622" s="5">
        <f>MAX(0,H10622-FARMER_HRS)</f>
        <v>6983.82638997882</v>
      </c>
      <c r="K10622" s="2">
        <f>I10622*FARMER_RATE+J10622*TEMP_WORKER_RATE</f>
        <v>146246.98593713227</v>
      </c>
      <c r="L10622" s="2">
        <f>A10622*PRICE_TOM+B10622*PRICE_CAR+C10622*PRICE_MES</f>
        <v>196564</v>
      </c>
      <c r="M10622" s="2">
        <f>A10622*FERT_BED_TOM+B10622*FERT_BED_CAR+C10622*FERT_BED_MES</f>
        <v>30800</v>
      </c>
      <c r="N10622" s="6">
        <f>IF(AND(D10622&lt;=TOTAL_BEDS,J10622&lt;=TEMP_WORKER_MAX*TEMP_WORKER_HRS),1,0)</f>
        <v>0</v>
      </c>
      <c r="O10622" s="2">
        <f>L10622-M10622-K10622-FIXED_COSTS</f>
        <v>-482.98593713226728</v>
      </c>
      <c r="P10622" s="2">
        <f>IF(N10622=1,O10622,"")</f>
      </c>
    </row>
    <row r="10623">
      <c r="A10623" s="6">
        <v>16</v>
      </c>
      <c r="B10623" s="6">
        <v>6</v>
      </c>
      <c r="C10623" s="6">
        <v>17</v>
      </c>
      <c r="D10623" s="6">
        <f>A10623+B10623+C10623</f>
        <v>39</v>
      </c>
      <c r="E10623" s="5">
        <f>IF(A10623=0,0,A10623*LABOR_HRS_WK_TOM*SEASON_WEEKS*(1+DIM_PCT_TOM)^A10623)</f>
        <v>6616.7611003544</v>
      </c>
      <c r="F10623" s="5">
        <f>IF(B10623=0,0,B10623*LABOR_HRS_WK_CAR*SEASON_WEEKS*(1+DIM_PCT_CAR)^B10623)</f>
        <v>208.7448152783202</v>
      </c>
      <c r="G10623" s="5">
        <f>IF(C10623=0,0,C10623*LABOR_HRS_WK_MES*SEASON_WEEKS*(1+DIM_PCT_MES)^C10623)</f>
        <v>944.88069779263992</v>
      </c>
      <c r="H10623" s="5">
        <f>E10623+F10623+G10623</f>
        <v>7770.3866134253594</v>
      </c>
      <c r="I10623" s="5">
        <f>MIN(H10623,FARMER_HRS)</f>
        <v>720</v>
      </c>
      <c r="J10623" s="5">
        <f>MAX(0,H10623-FARMER_HRS)</f>
        <v>7050.3866134253594</v>
      </c>
      <c r="K10623" s="2">
        <f>I10623*FARMER_RATE+J10623*TEMP_WORKER_RATE</f>
        <v>147402.54537196804</v>
      </c>
      <c r="L10623" s="2">
        <f>A10623*PRICE_TOM+B10623*PRICE_CAR+C10623*PRICE_MES</f>
        <v>199264</v>
      </c>
      <c r="M10623" s="2">
        <f>A10623*FERT_BED_TOM+B10623*FERT_BED_CAR+C10623*FERT_BED_MES</f>
        <v>31680</v>
      </c>
      <c r="N10623" s="6">
        <f>IF(AND(D10623&lt;=TOTAL_BEDS,J10623&lt;=TEMP_WORKER_MAX*TEMP_WORKER_HRS),1,0)</f>
        <v>0</v>
      </c>
      <c r="O10623" s="2">
        <f>L10623-M10623-K10623-FIXED_COSTS</f>
        <v>181.45462803196278</v>
      </c>
      <c r="P10623" s="2">
        <f>IF(N10623=1,O10623,"")</f>
      </c>
    </row>
    <row r="10624">
      <c r="A10624" s="6">
        <v>16</v>
      </c>
      <c r="B10624" s="6">
        <v>6</v>
      </c>
      <c r="C10624" s="6">
        <v>18</v>
      </c>
      <c r="D10624" s="6">
        <f>A10624+B10624+C10624</f>
        <v>40</v>
      </c>
      <c r="E10624" s="5">
        <f>IF(A10624=0,0,A10624*LABOR_HRS_WK_TOM*SEASON_WEEKS*(1+DIM_PCT_TOM)^A10624)</f>
        <v>6616.7611003544</v>
      </c>
      <c r="F10624" s="5">
        <f>IF(B10624=0,0,B10624*LABOR_HRS_WK_CAR*SEASON_WEEKS*(1+DIM_PCT_CAR)^B10624)</f>
        <v>208.7448152783202</v>
      </c>
      <c r="G10624" s="5">
        <f>IF(C10624=0,0,C10624*LABOR_HRS_WK_MES*SEASON_WEEKS*(1+DIM_PCT_MES)^C10624)</f>
        <v>1012.9676892512272</v>
      </c>
      <c r="H10624" s="5">
        <f>E10624+F10624+G10624</f>
        <v>7838.4736048839468</v>
      </c>
      <c r="I10624" s="5">
        <f>MIN(H10624,FARMER_HRS)</f>
        <v>720</v>
      </c>
      <c r="J10624" s="5">
        <f>MAX(0,H10624-FARMER_HRS)</f>
        <v>7118.4736048839468</v>
      </c>
      <c r="K10624" s="2">
        <f>I10624*FARMER_RATE+J10624*TEMP_WORKER_RATE</f>
        <v>148584.61119590185</v>
      </c>
      <c r="L10624" s="2">
        <f>A10624*PRICE_TOM+B10624*PRICE_CAR+C10624*PRICE_MES</f>
        <v>201964</v>
      </c>
      <c r="M10624" s="2">
        <f>A10624*FERT_BED_TOM+B10624*FERT_BED_CAR+C10624*FERT_BED_MES</f>
        <v>32560</v>
      </c>
      <c r="N10624" s="6">
        <f>IF(AND(D10624&lt;=TOTAL_BEDS,J10624&lt;=TEMP_WORKER_MAX*TEMP_WORKER_HRS),1,0)</f>
        <v>0</v>
      </c>
      <c r="O10624" s="2">
        <f>L10624-M10624-K10624-FIXED_COSTS</f>
        <v>819.38880409815465</v>
      </c>
      <c r="P10624" s="2">
        <f>IF(N10624=1,O10624,"")</f>
      </c>
    </row>
    <row r="10625">
      <c r="A10625" s="6">
        <v>16</v>
      </c>
      <c r="B10625" s="6">
        <v>6</v>
      </c>
      <c r="C10625" s="6">
        <v>19</v>
      </c>
      <c r="D10625" s="6">
        <f>A10625+B10625+C10625</f>
        <v>41</v>
      </c>
      <c r="E10625" s="5">
        <f>IF(A10625=0,0,A10625*LABOR_HRS_WK_TOM*SEASON_WEEKS*(1+DIM_PCT_TOM)^A10625)</f>
        <v>6616.7611003544</v>
      </c>
      <c r="F10625" s="5">
        <f>IF(B10625=0,0,B10625*LABOR_HRS_WK_CAR*SEASON_WEEKS*(1+DIM_PCT_CAR)^B10625)</f>
        <v>208.7448152783202</v>
      </c>
      <c r="G10625" s="5">
        <f>IF(C10625=0,0,C10625*LABOR_HRS_WK_MES*SEASON_WEEKS*(1+DIM_PCT_MES)^C10625)</f>
        <v>1082.6092178872491</v>
      </c>
      <c r="H10625" s="5">
        <f>E10625+F10625+G10625</f>
        <v>7908.1151335199684</v>
      </c>
      <c r="I10625" s="5">
        <f>MIN(H10625,FARMER_HRS)</f>
        <v>720</v>
      </c>
      <c r="J10625" s="5">
        <f>MAX(0,H10625-FARMER_HRS)</f>
        <v>7188.1151335199684</v>
      </c>
      <c r="K10625" s="2">
        <f>I10625*FARMER_RATE+J10625*TEMP_WORKER_RATE</f>
        <v>149793.66551249946</v>
      </c>
      <c r="L10625" s="2">
        <f>A10625*PRICE_TOM+B10625*PRICE_CAR+C10625*PRICE_MES</f>
        <v>204664</v>
      </c>
      <c r="M10625" s="2">
        <f>A10625*FERT_BED_TOM+B10625*FERT_BED_CAR+C10625*FERT_BED_MES</f>
        <v>33440</v>
      </c>
      <c r="N10625" s="6">
        <f>IF(AND(D10625&lt;=TOTAL_BEDS,J10625&lt;=TEMP_WORKER_MAX*TEMP_WORKER_HRS),1,0)</f>
        <v>0</v>
      </c>
      <c r="O10625" s="2">
        <f>L10625-M10625-K10625-FIXED_COSTS</f>
        <v>1430.3344875005423</v>
      </c>
      <c r="P10625" s="2">
        <f>IF(N10625=1,O10625,"")</f>
      </c>
    </row>
    <row r="10626">
      <c r="A10626" s="6">
        <v>16</v>
      </c>
      <c r="B10626" s="6">
        <v>6</v>
      </c>
      <c r="C10626" s="6">
        <v>20</v>
      </c>
      <c r="D10626" s="6">
        <f>A10626+B10626+C10626</f>
        <v>42</v>
      </c>
      <c r="E10626" s="5">
        <f>IF(A10626=0,0,A10626*LABOR_HRS_WK_TOM*SEASON_WEEKS*(1+DIM_PCT_TOM)^A10626)</f>
        <v>6616.7611003544</v>
      </c>
      <c r="F10626" s="5">
        <f>IF(B10626=0,0,B10626*LABOR_HRS_WK_CAR*SEASON_WEEKS*(1+DIM_PCT_CAR)^B10626)</f>
        <v>208.7448152783202</v>
      </c>
      <c r="G10626" s="5">
        <f>IF(C10626=0,0,C10626*LABOR_HRS_WK_MES*SEASON_WEEKS*(1+DIM_PCT_MES)^C10626)</f>
        <v>1153.8335085377259</v>
      </c>
      <c r="H10626" s="5">
        <f>E10626+F10626+G10626</f>
        <v>7979.3394241704455</v>
      </c>
      <c r="I10626" s="5">
        <f>MIN(H10626,FARMER_HRS)</f>
        <v>720</v>
      </c>
      <c r="J10626" s="5">
        <f>MAX(0,H10626-FARMER_HRS)</f>
        <v>7259.3394241704455</v>
      </c>
      <c r="K10626" s="2">
        <f>I10626*FARMER_RATE+J10626*TEMP_WORKER_RATE</f>
        <v>151030.19833629247</v>
      </c>
      <c r="L10626" s="2">
        <f>A10626*PRICE_TOM+B10626*PRICE_CAR+C10626*PRICE_MES</f>
        <v>207364</v>
      </c>
      <c r="M10626" s="2">
        <f>A10626*FERT_BED_TOM+B10626*FERT_BED_CAR+C10626*FERT_BED_MES</f>
        <v>34320</v>
      </c>
      <c r="N10626" s="6">
        <f>IF(AND(D10626&lt;=TOTAL_BEDS,J10626&lt;=TEMP_WORKER_MAX*TEMP_WORKER_HRS),1,0)</f>
        <v>0</v>
      </c>
      <c r="O10626" s="2">
        <f>L10626-M10626-K10626-FIXED_COSTS</f>
        <v>2013.8016637075343</v>
      </c>
      <c r="P10626" s="2">
        <f>IF(N10626=1,O10626,"")</f>
      </c>
    </row>
    <row r="10627">
      <c r="A10627" s="6">
        <v>16</v>
      </c>
      <c r="B10627" s="6">
        <v>6</v>
      </c>
      <c r="C10627" s="6">
        <v>21</v>
      </c>
      <c r="D10627" s="6">
        <f>A10627+B10627+C10627</f>
        <v>43</v>
      </c>
      <c r="E10627" s="5">
        <f>IF(A10627=0,0,A10627*LABOR_HRS_WK_TOM*SEASON_WEEKS*(1+DIM_PCT_TOM)^A10627)</f>
        <v>6616.7611003544</v>
      </c>
      <c r="F10627" s="5">
        <f>IF(B10627=0,0,B10627*LABOR_HRS_WK_CAR*SEASON_WEEKS*(1+DIM_PCT_CAR)^B10627)</f>
        <v>208.7448152783202</v>
      </c>
      <c r="G10627" s="5">
        <f>IF(C10627=0,0,C10627*LABOR_HRS_WK_MES*SEASON_WEEKS*(1+DIM_PCT_MES)^C10627)</f>
        <v>1226.6692487641699</v>
      </c>
      <c r="H10627" s="5">
        <f>E10627+F10627+G10627</f>
        <v>8052.1751643968892</v>
      </c>
      <c r="I10627" s="5">
        <f>MIN(H10627,FARMER_HRS)</f>
        <v>720</v>
      </c>
      <c r="J10627" s="5">
        <f>MAX(0,H10627-FARMER_HRS)</f>
        <v>7332.1751643968892</v>
      </c>
      <c r="K10627" s="2">
        <f>I10627*FARMER_RATE+J10627*TEMP_WORKER_RATE</f>
        <v>152294.70771522378</v>
      </c>
      <c r="L10627" s="2">
        <f>A10627*PRICE_TOM+B10627*PRICE_CAR+C10627*PRICE_MES</f>
        <v>210064</v>
      </c>
      <c r="M10627" s="2">
        <f>A10627*FERT_BED_TOM+B10627*FERT_BED_CAR+C10627*FERT_BED_MES</f>
        <v>35200</v>
      </c>
      <c r="N10627" s="6">
        <f>IF(AND(D10627&lt;=TOTAL_BEDS,J10627&lt;=TEMP_WORKER_MAX*TEMP_WORKER_HRS),1,0)</f>
        <v>0</v>
      </c>
      <c r="O10627" s="2">
        <f>L10627-M10627-K10627-FIXED_COSTS</f>
        <v>2569.2922847762238</v>
      </c>
      <c r="P10627" s="2">
        <f>IF(N10627=1,O10627,"")</f>
      </c>
    </row>
    <row r="10628">
      <c r="A10628" s="6">
        <v>16</v>
      </c>
      <c r="B10628" s="6">
        <v>6</v>
      </c>
      <c r="C10628" s="6">
        <v>22</v>
      </c>
      <c r="D10628" s="6">
        <f>A10628+B10628+C10628</f>
        <v>44</v>
      </c>
      <c r="E10628" s="5">
        <f>IF(A10628=0,0,A10628*LABOR_HRS_WK_TOM*SEASON_WEEKS*(1+DIM_PCT_TOM)^A10628)</f>
        <v>6616.7611003544</v>
      </c>
      <c r="F10628" s="5">
        <f>IF(B10628=0,0,B10628*LABOR_HRS_WK_CAR*SEASON_WEEKS*(1+DIM_PCT_CAR)^B10628)</f>
        <v>208.7448152783202</v>
      </c>
      <c r="G10628" s="5">
        <f>IF(C10628=0,0,C10628*LABOR_HRS_WK_MES*SEASON_WEEKS*(1+DIM_PCT_MES)^C10628)</f>
        <v>1301.1455960105659</v>
      </c>
      <c r="H10628" s="5">
        <f>E10628+F10628+G10628</f>
        <v>8126.6515116432856</v>
      </c>
      <c r="I10628" s="5">
        <f>MIN(H10628,FARMER_HRS)</f>
        <v>720</v>
      </c>
      <c r="J10628" s="5">
        <f>MAX(0,H10628-FARMER_HRS)</f>
        <v>7406.6515116432856</v>
      </c>
      <c r="K10628" s="2">
        <f>I10628*FARMER_RATE+J10628*TEMP_WORKER_RATE</f>
        <v>153587.69985491814</v>
      </c>
      <c r="L10628" s="2">
        <f>A10628*PRICE_TOM+B10628*PRICE_CAR+C10628*PRICE_MES</f>
        <v>212764</v>
      </c>
      <c r="M10628" s="2">
        <f>A10628*FERT_BED_TOM+B10628*FERT_BED_CAR+C10628*FERT_BED_MES</f>
        <v>36080</v>
      </c>
      <c r="N10628" s="6">
        <f>IF(AND(D10628&lt;=TOTAL_BEDS,J10628&lt;=TEMP_WORKER_MAX*TEMP_WORKER_HRS),1,0)</f>
        <v>0</v>
      </c>
      <c r="O10628" s="2">
        <f>L10628-M10628-K10628-FIXED_COSTS</f>
        <v>3096.3001450818556</v>
      </c>
      <c r="P10628" s="2">
        <f>IF(N10628=1,O10628,"")</f>
      </c>
    </row>
    <row r="10629">
      <c r="A10629" s="6">
        <v>16</v>
      </c>
      <c r="B10629" s="6">
        <v>6</v>
      </c>
      <c r="C10629" s="6">
        <v>23</v>
      </c>
      <c r="D10629" s="6">
        <f>A10629+B10629+C10629</f>
        <v>45</v>
      </c>
      <c r="E10629" s="5">
        <f>IF(A10629=0,0,A10629*LABOR_HRS_WK_TOM*SEASON_WEEKS*(1+DIM_PCT_TOM)^A10629)</f>
        <v>6616.7611003544</v>
      </c>
      <c r="F10629" s="5">
        <f>IF(B10629=0,0,B10629*LABOR_HRS_WK_CAR*SEASON_WEEKS*(1+DIM_PCT_CAR)^B10629)</f>
        <v>208.7448152783202</v>
      </c>
      <c r="G10629" s="5">
        <f>IF(C10629=0,0,C10629*LABOR_HRS_WK_MES*SEASON_WEEKS*(1+DIM_PCT_MES)^C10629)</f>
        <v>1377.2921848680023</v>
      </c>
      <c r="H10629" s="5">
        <f>E10629+F10629+G10629</f>
        <v>8202.7981005007223</v>
      </c>
      <c r="I10629" s="5">
        <f>MIN(H10629,FARMER_HRS)</f>
        <v>720</v>
      </c>
      <c r="J10629" s="5">
        <f>MAX(0,H10629-FARMER_HRS)</f>
        <v>7482.7981005007223</v>
      </c>
      <c r="K10629" s="2">
        <f>I10629*FARMER_RATE+J10629*TEMP_WORKER_RATE</f>
        <v>154909.68924480421</v>
      </c>
      <c r="L10629" s="2">
        <f>A10629*PRICE_TOM+B10629*PRICE_CAR+C10629*PRICE_MES</f>
        <v>215464</v>
      </c>
      <c r="M10629" s="2">
        <f>A10629*FERT_BED_TOM+B10629*FERT_BED_CAR+C10629*FERT_BED_MES</f>
        <v>36960</v>
      </c>
      <c r="N10629" s="6">
        <f>IF(AND(D10629&lt;=TOTAL_BEDS,J10629&lt;=TEMP_WORKER_MAX*TEMP_WORKER_HRS),1,0)</f>
        <v>0</v>
      </c>
      <c r="O10629" s="2">
        <f>L10629-M10629-K10629-FIXED_COSTS</f>
        <v>3594.3107551957946</v>
      </c>
      <c r="P10629" s="2">
        <f>IF(N10629=1,O10629,"")</f>
      </c>
    </row>
    <row r="10630">
      <c r="A10630" s="6">
        <v>16</v>
      </c>
      <c r="B10630" s="6">
        <v>6</v>
      </c>
      <c r="C10630" s="6">
        <v>24</v>
      </c>
      <c r="D10630" s="6">
        <f>A10630+B10630+C10630</f>
        <v>46</v>
      </c>
      <c r="E10630" s="5">
        <f>IF(A10630=0,0,A10630*LABOR_HRS_WK_TOM*SEASON_WEEKS*(1+DIM_PCT_TOM)^A10630)</f>
        <v>6616.7611003544</v>
      </c>
      <c r="F10630" s="5">
        <f>IF(B10630=0,0,B10630*LABOR_HRS_WK_CAR*SEASON_WEEKS*(1+DIM_PCT_CAR)^B10630)</f>
        <v>208.7448152783202</v>
      </c>
      <c r="G10630" s="5">
        <f>IF(C10630=0,0,C10630*LABOR_HRS_WK_MES*SEASON_WEEKS*(1+DIM_PCT_MES)^C10630)</f>
        <v>1455.139134447498</v>
      </c>
      <c r="H10630" s="5">
        <f>E10630+F10630+G10630</f>
        <v>8280.6450500802184</v>
      </c>
      <c r="I10630" s="5">
        <f>MIN(H10630,FARMER_HRS)</f>
        <v>720</v>
      </c>
      <c r="J10630" s="5">
        <f>MAX(0,H10630-FARMER_HRS)</f>
        <v>7560.6450500802184</v>
      </c>
      <c r="K10630" s="2">
        <f>I10630*FARMER_RATE+J10630*TEMP_WORKER_RATE</f>
        <v>156261.1987861149</v>
      </c>
      <c r="L10630" s="2">
        <f>A10630*PRICE_TOM+B10630*PRICE_CAR+C10630*PRICE_MES</f>
        <v>218164</v>
      </c>
      <c r="M10630" s="2">
        <f>A10630*FERT_BED_TOM+B10630*FERT_BED_CAR+C10630*FERT_BED_MES</f>
        <v>37840</v>
      </c>
      <c r="N10630" s="6">
        <f>IF(AND(D10630&lt;=TOTAL_BEDS,J10630&lt;=TEMP_WORKER_MAX*TEMP_WORKER_HRS),1,0)</f>
        <v>0</v>
      </c>
      <c r="O10630" s="2">
        <f>L10630-M10630-K10630-FIXED_COSTS</f>
        <v>4062.8012138851045</v>
      </c>
      <c r="P10630" s="2">
        <f>IF(N10630=1,O10630,"")</f>
      </c>
    </row>
    <row r="10631">
      <c r="A10631" s="6">
        <v>16</v>
      </c>
      <c r="B10631" s="6">
        <v>6</v>
      </c>
      <c r="C10631" s="6">
        <v>25</v>
      </c>
      <c r="D10631" s="6">
        <f>A10631+B10631+C10631</f>
        <v>47</v>
      </c>
      <c r="E10631" s="5">
        <f>IF(A10631=0,0,A10631*LABOR_HRS_WK_TOM*SEASON_WEEKS*(1+DIM_PCT_TOM)^A10631)</f>
        <v>6616.7611003544</v>
      </c>
      <c r="F10631" s="5">
        <f>IF(B10631=0,0,B10631*LABOR_HRS_WK_CAR*SEASON_WEEKS*(1+DIM_PCT_CAR)^B10631)</f>
        <v>208.7448152783202</v>
      </c>
      <c r="G10631" s="5">
        <f>IF(C10631=0,0,C10631*LABOR_HRS_WK_MES*SEASON_WEEKS*(1+DIM_PCT_MES)^C10631)</f>
        <v>1534.7170558625955</v>
      </c>
      <c r="H10631" s="5">
        <f>E10631+F10631+G10631</f>
        <v>8360.2229714953155</v>
      </c>
      <c r="I10631" s="5">
        <f>MIN(H10631,FARMER_HRS)</f>
        <v>720</v>
      </c>
      <c r="J10631" s="5">
        <f>MAX(0,H10631-FARMER_HRS)</f>
        <v>7640.2229714953155</v>
      </c>
      <c r="K10631" s="2">
        <f>I10631*FARMER_RATE+J10631*TEMP_WORKER_RATE</f>
        <v>157642.75992179368</v>
      </c>
      <c r="L10631" s="2">
        <f>A10631*PRICE_TOM+B10631*PRICE_CAR+C10631*PRICE_MES</f>
        <v>220864</v>
      </c>
      <c r="M10631" s="2">
        <f>A10631*FERT_BED_TOM+B10631*FERT_BED_CAR+C10631*FERT_BED_MES</f>
        <v>38720</v>
      </c>
      <c r="N10631" s="6">
        <f>IF(AND(D10631&lt;=TOTAL_BEDS,J10631&lt;=TEMP_WORKER_MAX*TEMP_WORKER_HRS),1,0)</f>
        <v>0</v>
      </c>
      <c r="O10631" s="2">
        <f>L10631-M10631-K10631-FIXED_COSTS</f>
        <v>4501.24007820632</v>
      </c>
      <c r="P10631" s="2">
        <f>IF(N10631=1,O10631,"")</f>
      </c>
    </row>
    <row r="10632">
      <c r="A10632" s="6">
        <v>16</v>
      </c>
      <c r="B10632" s="6">
        <v>6</v>
      </c>
      <c r="C10632" s="6">
        <v>26</v>
      </c>
      <c r="D10632" s="6">
        <f>A10632+B10632+C10632</f>
        <v>48</v>
      </c>
      <c r="E10632" s="5">
        <f>IF(A10632=0,0,A10632*LABOR_HRS_WK_TOM*SEASON_WEEKS*(1+DIM_PCT_TOM)^A10632)</f>
        <v>6616.7611003544</v>
      </c>
      <c r="F10632" s="5">
        <f>IF(B10632=0,0,B10632*LABOR_HRS_WK_CAR*SEASON_WEEKS*(1+DIM_PCT_CAR)^B10632)</f>
        <v>208.7448152783202</v>
      </c>
      <c r="G10632" s="5">
        <f>IF(C10632=0,0,C10632*LABOR_HRS_WK_MES*SEASON_WEEKS*(1+DIM_PCT_MES)^C10632)</f>
        <v>1616.0570598233128</v>
      </c>
      <c r="H10632" s="5">
        <f>E10632+F10632+G10632</f>
        <v>8441.5629754560323</v>
      </c>
      <c r="I10632" s="5">
        <f>MIN(H10632,FARMER_HRS)</f>
        <v>720</v>
      </c>
      <c r="J10632" s="5">
        <f>MAX(0,H10632-FARMER_HRS)</f>
        <v>7721.5629754560323</v>
      </c>
      <c r="K10632" s="2">
        <f>I10632*FARMER_RATE+J10632*TEMP_WORKER_RATE</f>
        <v>159054.91276833389</v>
      </c>
      <c r="L10632" s="2">
        <f>A10632*PRICE_TOM+B10632*PRICE_CAR+C10632*PRICE_MES</f>
        <v>223564</v>
      </c>
      <c r="M10632" s="2">
        <f>A10632*FERT_BED_TOM+B10632*FERT_BED_CAR+C10632*FERT_BED_MES</f>
        <v>39600</v>
      </c>
      <c r="N10632" s="6">
        <f>IF(AND(D10632&lt;=TOTAL_BEDS,J10632&lt;=TEMP_WORKER_MAX*TEMP_WORKER_HRS),1,0)</f>
        <v>0</v>
      </c>
      <c r="O10632" s="2">
        <f>L10632-M10632-K10632-FIXED_COSTS</f>
        <v>4909.0872316661116</v>
      </c>
      <c r="P10632" s="2">
        <f>IF(N10632=1,O10632,"")</f>
      </c>
    </row>
    <row r="10633">
      <c r="A10633" s="6">
        <v>16</v>
      </c>
      <c r="B10633" s="6">
        <v>6</v>
      </c>
      <c r="C10633" s="6">
        <v>27</v>
      </c>
      <c r="D10633" s="6">
        <f>A10633+B10633+C10633</f>
        <v>49</v>
      </c>
      <c r="E10633" s="5">
        <f>IF(A10633=0,0,A10633*LABOR_HRS_WK_TOM*SEASON_WEEKS*(1+DIM_PCT_TOM)^A10633)</f>
        <v>6616.7611003544</v>
      </c>
      <c r="F10633" s="5">
        <f>IF(B10633=0,0,B10633*LABOR_HRS_WK_CAR*SEASON_WEEKS*(1+DIM_PCT_CAR)^B10633)</f>
        <v>208.7448152783202</v>
      </c>
      <c r="G10633" s="5">
        <f>IF(C10633=0,0,C10633*LABOR_HRS_WK_MES*SEASON_WEEKS*(1+DIM_PCT_MES)^C10633)</f>
        <v>1699.19076434307</v>
      </c>
      <c r="H10633" s="5">
        <f>E10633+F10633+G10633</f>
        <v>8524.69667997579</v>
      </c>
      <c r="I10633" s="5">
        <f>MIN(H10633,FARMER_HRS)</f>
        <v>720</v>
      </c>
      <c r="J10633" s="5">
        <f>MAX(0,H10633-FARMER_HRS)</f>
        <v>7804.69667997579</v>
      </c>
      <c r="K10633" s="2">
        <f>I10633*FARMER_RATE+J10633*TEMP_WORKER_RATE</f>
        <v>160498.2062495797</v>
      </c>
      <c r="L10633" s="2">
        <f>A10633*PRICE_TOM+B10633*PRICE_CAR+C10633*PRICE_MES</f>
        <v>226264</v>
      </c>
      <c r="M10633" s="2">
        <f>A10633*FERT_BED_TOM+B10633*FERT_BED_CAR+C10633*FERT_BED_MES</f>
        <v>40480</v>
      </c>
      <c r="N10633" s="6">
        <f>IF(AND(D10633&lt;=TOTAL_BEDS,J10633&lt;=TEMP_WORKER_MAX*TEMP_WORKER_HRS),1,0)</f>
        <v>0</v>
      </c>
      <c r="O10633" s="2">
        <f>L10633-M10633-K10633-FIXED_COSTS</f>
        <v>5285.7937504203</v>
      </c>
      <c r="P10633" s="2">
        <f>IF(N10633=1,O10633,"")</f>
      </c>
    </row>
    <row r="10634">
      <c r="A10634" s="6">
        <v>16</v>
      </c>
      <c r="B10634" s="6">
        <v>6</v>
      </c>
      <c r="C10634" s="6">
        <v>28</v>
      </c>
      <c r="D10634" s="6">
        <f>A10634+B10634+C10634</f>
        <v>50</v>
      </c>
      <c r="E10634" s="5">
        <f>IF(A10634=0,0,A10634*LABOR_HRS_WK_TOM*SEASON_WEEKS*(1+DIM_PCT_TOM)^A10634)</f>
        <v>6616.7611003544</v>
      </c>
      <c r="F10634" s="5">
        <f>IF(B10634=0,0,B10634*LABOR_HRS_WK_CAR*SEASON_WEEKS*(1+DIM_PCT_CAR)^B10634)</f>
        <v>208.7448152783202</v>
      </c>
      <c r="G10634" s="5">
        <f>IF(C10634=0,0,C10634*LABOR_HRS_WK_MES*SEASON_WEEKS*(1+DIM_PCT_MES)^C10634)</f>
        <v>1784.1503025602233</v>
      </c>
      <c r="H10634" s="5">
        <f>E10634+F10634+G10634</f>
        <v>8609.6562181929439</v>
      </c>
      <c r="I10634" s="5">
        <f>MIN(H10634,FARMER_HRS)</f>
        <v>720</v>
      </c>
      <c r="J10634" s="5">
        <f>MAX(0,H10634-FARMER_HRS)</f>
        <v>7889.6562181929439</v>
      </c>
      <c r="K10634" s="2">
        <f>I10634*FARMER_RATE+J10634*TEMP_WORKER_RATE</f>
        <v>161973.19823251638</v>
      </c>
      <c r="L10634" s="2">
        <f>A10634*PRICE_TOM+B10634*PRICE_CAR+C10634*PRICE_MES</f>
        <v>228964</v>
      </c>
      <c r="M10634" s="2">
        <f>A10634*FERT_BED_TOM+B10634*FERT_BED_CAR+C10634*FERT_BED_MES</f>
        <v>41360</v>
      </c>
      <c r="N10634" s="6">
        <f>IF(AND(D10634&lt;=TOTAL_BEDS,J10634&lt;=TEMP_WORKER_MAX*TEMP_WORKER_HRS),1,0)</f>
        <v>0</v>
      </c>
      <c r="O10634" s="2">
        <f>L10634-M10634-K10634-FIXED_COSTS</f>
        <v>5630.8017674836155</v>
      </c>
      <c r="P10634" s="2">
        <f>IF(N10634=1,O10634,"")</f>
      </c>
    </row>
    <row r="10635">
      <c r="A10635" s="6">
        <v>16</v>
      </c>
      <c r="B10635" s="6">
        <v>6</v>
      </c>
      <c r="C10635" s="6">
        <v>29</v>
      </c>
      <c r="D10635" s="6">
        <f>A10635+B10635+C10635</f>
        <v>51</v>
      </c>
      <c r="E10635" s="5">
        <f>IF(A10635=0,0,A10635*LABOR_HRS_WK_TOM*SEASON_WEEKS*(1+DIM_PCT_TOM)^A10635)</f>
        <v>6616.7611003544</v>
      </c>
      <c r="F10635" s="5">
        <f>IF(B10635=0,0,B10635*LABOR_HRS_WK_CAR*SEASON_WEEKS*(1+DIM_PCT_CAR)^B10635)</f>
        <v>208.7448152783202</v>
      </c>
      <c r="G10635" s="5">
        <f>IF(C10635=0,0,C10635*LABOR_HRS_WK_MES*SEASON_WEEKS*(1+DIM_PCT_MES)^C10635)</f>
        <v>1870.9683306758766</v>
      </c>
      <c r="H10635" s="5">
        <f>E10635+F10635+G10635</f>
        <v>8696.4742463085968</v>
      </c>
      <c r="I10635" s="5">
        <f>MIN(H10635,FARMER_HRS)</f>
        <v>720</v>
      </c>
      <c r="J10635" s="5">
        <f>MAX(0,H10635-FARMER_HRS)</f>
        <v>7976.4742463085968</v>
      </c>
      <c r="K10635" s="2">
        <f>I10635*FARMER_RATE+J10635*TEMP_WORKER_RATE</f>
        <v>163480.45566507979</v>
      </c>
      <c r="L10635" s="2">
        <f>A10635*PRICE_TOM+B10635*PRICE_CAR+C10635*PRICE_MES</f>
        <v>231664</v>
      </c>
      <c r="M10635" s="2">
        <f>A10635*FERT_BED_TOM+B10635*FERT_BED_CAR+C10635*FERT_BED_MES</f>
        <v>42240</v>
      </c>
      <c r="N10635" s="6">
        <f>IF(AND(D10635&lt;=TOTAL_BEDS,J10635&lt;=TEMP_WORKER_MAX*TEMP_WORKER_HRS),1,0)</f>
        <v>0</v>
      </c>
      <c r="O10635" s="2">
        <f>L10635-M10635-K10635-FIXED_COSTS</f>
        <v>5943.5443349202105</v>
      </c>
      <c r="P10635" s="2">
        <f>IF(N10635=1,O10635,"")</f>
      </c>
    </row>
    <row r="10636">
      <c r="A10636" s="6">
        <v>16</v>
      </c>
      <c r="B10636" s="6">
        <v>6</v>
      </c>
      <c r="C10636" s="6">
        <v>30</v>
      </c>
      <c r="D10636" s="6">
        <f>A10636+B10636+C10636</f>
        <v>52</v>
      </c>
      <c r="E10636" s="5">
        <f>IF(A10636=0,0,A10636*LABOR_HRS_WK_TOM*SEASON_WEEKS*(1+DIM_PCT_TOM)^A10636)</f>
        <v>6616.7611003544</v>
      </c>
      <c r="F10636" s="5">
        <f>IF(B10636=0,0,B10636*LABOR_HRS_WK_CAR*SEASON_WEEKS*(1+DIM_PCT_CAR)^B10636)</f>
        <v>208.7448152783202</v>
      </c>
      <c r="G10636" s="5">
        <f>IF(C10636=0,0,C10636*LABOR_HRS_WK_MES*SEASON_WEEKS*(1+DIM_PCT_MES)^C10636)</f>
        <v>1959.6780360096466</v>
      </c>
      <c r="H10636" s="5">
        <f>E10636+F10636+G10636</f>
        <v>8785.1839516423661</v>
      </c>
      <c r="I10636" s="5">
        <f>MIN(H10636,FARMER_HRS)</f>
        <v>720</v>
      </c>
      <c r="J10636" s="5">
        <f>MAX(0,H10636-FARMER_HRS)</f>
        <v>8065.1839516423661</v>
      </c>
      <c r="K10636" s="2">
        <f>I10636*FARMER_RATE+J10636*TEMP_WORKER_RATE</f>
        <v>165020.55471601328</v>
      </c>
      <c r="L10636" s="2">
        <f>A10636*PRICE_TOM+B10636*PRICE_CAR+C10636*PRICE_MES</f>
        <v>234364</v>
      </c>
      <c r="M10636" s="2">
        <f>A10636*FERT_BED_TOM+B10636*FERT_BED_CAR+C10636*FERT_BED_MES</f>
        <v>43120</v>
      </c>
      <c r="N10636" s="6">
        <f>IF(AND(D10636&lt;=TOTAL_BEDS,J10636&lt;=TEMP_WORKER_MAX*TEMP_WORKER_HRS),1,0)</f>
        <v>0</v>
      </c>
      <c r="O10636" s="2">
        <f>L10636-M10636-K10636-FIXED_COSTS</f>
        <v>6223.4452839867154</v>
      </c>
      <c r="P10636" s="2">
        <f>IF(N10636=1,O10636,"")</f>
      </c>
    </row>
    <row r="10637">
      <c r="A10637" s="6">
        <v>16</v>
      </c>
      <c r="B10637" s="6">
        <v>7</v>
      </c>
      <c r="C10637" s="6">
        <v>0</v>
      </c>
      <c r="D10637" s="6">
        <f>A10637+B10637+C10637</f>
        <v>23</v>
      </c>
      <c r="E10637" s="5">
        <f>IF(A10637=0,0,A10637*LABOR_HRS_WK_TOM*SEASON_WEEKS*(1+DIM_PCT_TOM)^A10637)</f>
        <v>6616.7611003544</v>
      </c>
      <c r="F10637" s="5">
        <f>IF(B10637=0,0,B10637*LABOR_HRS_WK_CAR*SEASON_WEEKS*(1+DIM_PCT_CAR)^B10637)</f>
        <v>249.62400827032462</v>
      </c>
      <c r="G10637" s="5">
        <f>IF(C10637=0,0,C10637*LABOR_HRS_WK_MES*SEASON_WEEKS*(1+DIM_PCT_MES)^C10637)</f>
        <v>0</v>
      </c>
      <c r="H10637" s="5">
        <f>E10637+F10637+G10637</f>
        <v>6866.3851086247241</v>
      </c>
      <c r="I10637" s="5">
        <f>MIN(H10637,FARMER_HRS)</f>
        <v>720</v>
      </c>
      <c r="J10637" s="5">
        <f>MAX(0,H10637-FARMER_HRS)</f>
        <v>6146.3851086247241</v>
      </c>
      <c r="K10637" s="2">
        <f>I10637*FARMER_RATE+J10637*TEMP_WORKER_RATE</f>
        <v>131708.07480251256</v>
      </c>
      <c r="L10637" s="2">
        <f>A10637*PRICE_TOM+B10637*PRICE_CAR+C10637*PRICE_MES</f>
        <v>155458</v>
      </c>
      <c r="M10637" s="2">
        <f>A10637*FERT_BED_TOM+B10637*FERT_BED_CAR+C10637*FERT_BED_MES</f>
        <v>17160</v>
      </c>
      <c r="N10637" s="6">
        <f>IF(AND(D10637&lt;=TOTAL_BEDS,J10637&lt;=TEMP_WORKER_MAX*TEMP_WORKER_HRS),1,0)</f>
        <v>0</v>
      </c>
      <c r="O10637" s="2">
        <f>L10637-M10637-K10637-FIXED_COSTS</f>
        <v>-13410.074802512565</v>
      </c>
      <c r="P10637" s="2">
        <f>IF(N10637=1,O10637,"")</f>
      </c>
    </row>
    <row r="10638">
      <c r="A10638" s="6">
        <v>16</v>
      </c>
      <c r="B10638" s="6">
        <v>7</v>
      </c>
      <c r="C10638" s="6">
        <v>1</v>
      </c>
      <c r="D10638" s="6">
        <f>A10638+B10638+C10638</f>
        <v>24</v>
      </c>
      <c r="E10638" s="5">
        <f>IF(A10638=0,0,A10638*LABOR_HRS_WK_TOM*SEASON_WEEKS*(1+DIM_PCT_TOM)^A10638)</f>
        <v>6616.7611003544</v>
      </c>
      <c r="F10638" s="5">
        <f>IF(B10638=0,0,B10638*LABOR_HRS_WK_CAR*SEASON_WEEKS*(1+DIM_PCT_CAR)^B10638)</f>
        <v>249.62400827032462</v>
      </c>
      <c r="G10638" s="5">
        <f>IF(C10638=0,0,C10638*LABOR_HRS_WK_MES*SEASON_WEEKS*(1+DIM_PCT_MES)^C10638)</f>
        <v>45.5625</v>
      </c>
      <c r="H10638" s="5">
        <f>E10638+F10638+G10638</f>
        <v>6911.9476086247241</v>
      </c>
      <c r="I10638" s="5">
        <f>MIN(H10638,FARMER_HRS)</f>
        <v>720</v>
      </c>
      <c r="J10638" s="5">
        <f>MAX(0,H10638-FARMER_HRS)</f>
        <v>6191.9476086247241</v>
      </c>
      <c r="K10638" s="2">
        <f>I10638*FARMER_RATE+J10638*TEMP_WORKER_RATE</f>
        <v>132499.09042751256</v>
      </c>
      <c r="L10638" s="2">
        <f>A10638*PRICE_TOM+B10638*PRICE_CAR+C10638*PRICE_MES</f>
        <v>158158</v>
      </c>
      <c r="M10638" s="2">
        <f>A10638*FERT_BED_TOM+B10638*FERT_BED_CAR+C10638*FERT_BED_MES</f>
        <v>18040</v>
      </c>
      <c r="N10638" s="6">
        <f>IF(AND(D10638&lt;=TOTAL_BEDS,J10638&lt;=TEMP_WORKER_MAX*TEMP_WORKER_HRS),1,0)</f>
        <v>0</v>
      </c>
      <c r="O10638" s="2">
        <f>L10638-M10638-K10638-FIXED_COSTS</f>
        <v>-12381.090427512565</v>
      </c>
      <c r="P10638" s="2">
        <f>IF(N10638=1,O10638,"")</f>
      </c>
    </row>
    <row r="10639">
      <c r="A10639" s="6">
        <v>16</v>
      </c>
      <c r="B10639" s="6">
        <v>7</v>
      </c>
      <c r="C10639" s="6">
        <v>2</v>
      </c>
      <c r="D10639" s="6">
        <f>A10639+B10639+C10639</f>
        <v>25</v>
      </c>
      <c r="E10639" s="5">
        <f>IF(A10639=0,0,A10639*LABOR_HRS_WK_TOM*SEASON_WEEKS*(1+DIM_PCT_TOM)^A10639)</f>
        <v>6616.7611003544</v>
      </c>
      <c r="F10639" s="5">
        <f>IF(B10639=0,0,B10639*LABOR_HRS_WK_CAR*SEASON_WEEKS*(1+DIM_PCT_CAR)^B10639)</f>
        <v>249.62400827032462</v>
      </c>
      <c r="G10639" s="5">
        <f>IF(C10639=0,0,C10639*LABOR_HRS_WK_MES*SEASON_WEEKS*(1+DIM_PCT_MES)^C10639)</f>
        <v>92.2640625</v>
      </c>
      <c r="H10639" s="5">
        <f>E10639+F10639+G10639</f>
        <v>6958.6491711247245</v>
      </c>
      <c r="I10639" s="5">
        <f>MIN(H10639,FARMER_HRS)</f>
        <v>720</v>
      </c>
      <c r="J10639" s="5">
        <f>MAX(0,H10639-FARMER_HRS)</f>
        <v>6238.6491711247245</v>
      </c>
      <c r="K10639" s="2">
        <f>I10639*FARMER_RATE+J10639*TEMP_WORKER_RATE</f>
        <v>133309.88144313759</v>
      </c>
      <c r="L10639" s="2">
        <f>A10639*PRICE_TOM+B10639*PRICE_CAR+C10639*PRICE_MES</f>
        <v>160858</v>
      </c>
      <c r="M10639" s="2">
        <f>A10639*FERT_BED_TOM+B10639*FERT_BED_CAR+C10639*FERT_BED_MES</f>
        <v>18920</v>
      </c>
      <c r="N10639" s="6">
        <f>IF(AND(D10639&lt;=TOTAL_BEDS,J10639&lt;=TEMP_WORKER_MAX*TEMP_WORKER_HRS),1,0)</f>
        <v>0</v>
      </c>
      <c r="O10639" s="2">
        <f>L10639-M10639-K10639-FIXED_COSTS</f>
        <v>-11371.881443137594</v>
      </c>
      <c r="P10639" s="2">
        <f>IF(N10639=1,O10639,"")</f>
      </c>
    </row>
    <row r="10640">
      <c r="A10640" s="6">
        <v>16</v>
      </c>
      <c r="B10640" s="6">
        <v>7</v>
      </c>
      <c r="C10640" s="6">
        <v>3</v>
      </c>
      <c r="D10640" s="6">
        <f>A10640+B10640+C10640</f>
        <v>26</v>
      </c>
      <c r="E10640" s="5">
        <f>IF(A10640=0,0,A10640*LABOR_HRS_WK_TOM*SEASON_WEEKS*(1+DIM_PCT_TOM)^A10640)</f>
        <v>6616.7611003544</v>
      </c>
      <c r="F10640" s="5">
        <f>IF(B10640=0,0,B10640*LABOR_HRS_WK_CAR*SEASON_WEEKS*(1+DIM_PCT_CAR)^B10640)</f>
        <v>249.62400827032462</v>
      </c>
      <c r="G10640" s="5">
        <f>IF(C10640=0,0,C10640*LABOR_HRS_WK_MES*SEASON_WEEKS*(1+DIM_PCT_MES)^C10640)</f>
        <v>140.12604492187498</v>
      </c>
      <c r="H10640" s="5">
        <f>E10640+F10640+G10640</f>
        <v>7006.5111535465994</v>
      </c>
      <c r="I10640" s="5">
        <f>MIN(H10640,FARMER_HRS)</f>
        <v>720</v>
      </c>
      <c r="J10640" s="5">
        <f>MAX(0,H10640-FARMER_HRS)</f>
        <v>6286.5111535465994</v>
      </c>
      <c r="K10640" s="2">
        <f>I10640*FARMER_RATE+J10640*TEMP_WORKER_RATE</f>
        <v>134140.81863796181</v>
      </c>
      <c r="L10640" s="2">
        <f>A10640*PRICE_TOM+B10640*PRICE_CAR+C10640*PRICE_MES</f>
        <v>163558</v>
      </c>
      <c r="M10640" s="2">
        <f>A10640*FERT_BED_TOM+B10640*FERT_BED_CAR+C10640*FERT_BED_MES</f>
        <v>19800</v>
      </c>
      <c r="N10640" s="6">
        <f>IF(AND(D10640&lt;=TOTAL_BEDS,J10640&lt;=TEMP_WORKER_MAX*TEMP_WORKER_HRS),1,0)</f>
        <v>0</v>
      </c>
      <c r="O10640" s="2">
        <f>L10640-M10640-K10640-FIXED_COSTS</f>
        <v>-10382.818637961813</v>
      </c>
      <c r="P10640" s="2">
        <f>IF(N10640=1,O10640,"")</f>
      </c>
    </row>
    <row r="10641">
      <c r="A10641" s="6">
        <v>16</v>
      </c>
      <c r="B10641" s="6">
        <v>7</v>
      </c>
      <c r="C10641" s="6">
        <v>4</v>
      </c>
      <c r="D10641" s="6">
        <f>A10641+B10641+C10641</f>
        <v>27</v>
      </c>
      <c r="E10641" s="5">
        <f>IF(A10641=0,0,A10641*LABOR_HRS_WK_TOM*SEASON_WEEKS*(1+DIM_PCT_TOM)^A10641)</f>
        <v>6616.7611003544</v>
      </c>
      <c r="F10641" s="5">
        <f>IF(B10641=0,0,B10641*LABOR_HRS_WK_CAR*SEASON_WEEKS*(1+DIM_PCT_CAR)^B10641)</f>
        <v>249.62400827032462</v>
      </c>
      <c r="G10641" s="5">
        <f>IF(C10641=0,0,C10641*LABOR_HRS_WK_MES*SEASON_WEEKS*(1+DIM_PCT_MES)^C10641)</f>
        <v>189.17016064453119</v>
      </c>
      <c r="H10641" s="5">
        <f>E10641+F10641+G10641</f>
        <v>7055.5552692692554</v>
      </c>
      <c r="I10641" s="5">
        <f>MIN(H10641,FARMER_HRS)</f>
        <v>720</v>
      </c>
      <c r="J10641" s="5">
        <f>MAX(0,H10641-FARMER_HRS)</f>
        <v>6335.5552692692554</v>
      </c>
      <c r="K10641" s="2">
        <f>I10641*FARMER_RATE+J10641*TEMP_WORKER_RATE</f>
        <v>134992.278980369</v>
      </c>
      <c r="L10641" s="2">
        <f>A10641*PRICE_TOM+B10641*PRICE_CAR+C10641*PRICE_MES</f>
        <v>166258</v>
      </c>
      <c r="M10641" s="2">
        <f>A10641*FERT_BED_TOM+B10641*FERT_BED_CAR+C10641*FERT_BED_MES</f>
        <v>20680</v>
      </c>
      <c r="N10641" s="6">
        <f>IF(AND(D10641&lt;=TOTAL_BEDS,J10641&lt;=TEMP_WORKER_MAX*TEMP_WORKER_HRS),1,0)</f>
        <v>0</v>
      </c>
      <c r="O10641" s="2">
        <f>L10641-M10641-K10641-FIXED_COSTS</f>
        <v>-9414.27898036901</v>
      </c>
      <c r="P10641" s="2">
        <f>IF(N10641=1,O10641,"")</f>
      </c>
    </row>
    <row r="10642">
      <c r="A10642" s="6">
        <v>16</v>
      </c>
      <c r="B10642" s="6">
        <v>7</v>
      </c>
      <c r="C10642" s="6">
        <v>5</v>
      </c>
      <c r="D10642" s="6">
        <f>A10642+B10642+C10642</f>
        <v>28</v>
      </c>
      <c r="E10642" s="5">
        <f>IF(A10642=0,0,A10642*LABOR_HRS_WK_TOM*SEASON_WEEKS*(1+DIM_PCT_TOM)^A10642)</f>
        <v>6616.7611003544</v>
      </c>
      <c r="F10642" s="5">
        <f>IF(B10642=0,0,B10642*LABOR_HRS_WK_CAR*SEASON_WEEKS*(1+DIM_PCT_CAR)^B10642)</f>
        <v>249.62400827032462</v>
      </c>
      <c r="G10642" s="5">
        <f>IF(C10642=0,0,C10642*LABOR_HRS_WK_MES*SEASON_WEEKS*(1+DIM_PCT_MES)^C10642)</f>
        <v>239.41848456573481</v>
      </c>
      <c r="H10642" s="5">
        <f>E10642+F10642+G10642</f>
        <v>7105.8035931904587</v>
      </c>
      <c r="I10642" s="5">
        <f>MIN(H10642,FARMER_HRS)</f>
        <v>720</v>
      </c>
      <c r="J10642" s="5">
        <f>MAX(0,H10642-FARMER_HRS)</f>
        <v>6385.8035931904587</v>
      </c>
      <c r="K10642" s="2">
        <f>I10642*FARMER_RATE+J10642*TEMP_WORKER_RATE</f>
        <v>135864.64571511213</v>
      </c>
      <c r="L10642" s="2">
        <f>A10642*PRICE_TOM+B10642*PRICE_CAR+C10642*PRICE_MES</f>
        <v>168958</v>
      </c>
      <c r="M10642" s="2">
        <f>A10642*FERT_BED_TOM+B10642*FERT_BED_CAR+C10642*FERT_BED_MES</f>
        <v>21560</v>
      </c>
      <c r="N10642" s="6">
        <f>IF(AND(D10642&lt;=TOTAL_BEDS,J10642&lt;=TEMP_WORKER_MAX*TEMP_WORKER_HRS),1,0)</f>
        <v>0</v>
      </c>
      <c r="O10642" s="2">
        <f>L10642-M10642-K10642-FIXED_COSTS</f>
        <v>-8466.6457151121285</v>
      </c>
      <c r="P10642" s="2">
        <f>IF(N10642=1,O10642,"")</f>
      </c>
    </row>
    <row r="10643">
      <c r="A10643" s="6">
        <v>16</v>
      </c>
      <c r="B10643" s="6">
        <v>7</v>
      </c>
      <c r="C10643" s="6">
        <v>6</v>
      </c>
      <c r="D10643" s="6">
        <f>A10643+B10643+C10643</f>
        <v>29</v>
      </c>
      <c r="E10643" s="5">
        <f>IF(A10643=0,0,A10643*LABOR_HRS_WK_TOM*SEASON_WEEKS*(1+DIM_PCT_TOM)^A10643)</f>
        <v>6616.7611003544</v>
      </c>
      <c r="F10643" s="5">
        <f>IF(B10643=0,0,B10643*LABOR_HRS_WK_CAR*SEASON_WEEKS*(1+DIM_PCT_CAR)^B10643)</f>
        <v>249.62400827032462</v>
      </c>
      <c r="G10643" s="5">
        <f>IF(C10643=0,0,C10643*LABOR_HRS_WK_MES*SEASON_WEEKS*(1+DIM_PCT_MES)^C10643)</f>
        <v>290.89345874736773</v>
      </c>
      <c r="H10643" s="5">
        <f>E10643+F10643+G10643</f>
        <v>7157.2785673720919</v>
      </c>
      <c r="I10643" s="5">
        <f>MIN(H10643,FARMER_HRS)</f>
        <v>720</v>
      </c>
      <c r="J10643" s="5">
        <f>MAX(0,H10643-FARMER_HRS)</f>
        <v>6437.2785673720919</v>
      </c>
      <c r="K10643" s="2">
        <f>I10643*FARMER_RATE+J10643*TEMP_WORKER_RATE</f>
        <v>136758.30846132105</v>
      </c>
      <c r="L10643" s="2">
        <f>A10643*PRICE_TOM+B10643*PRICE_CAR+C10643*PRICE_MES</f>
        <v>171658</v>
      </c>
      <c r="M10643" s="2">
        <f>A10643*FERT_BED_TOM+B10643*FERT_BED_CAR+C10643*FERT_BED_MES</f>
        <v>22440</v>
      </c>
      <c r="N10643" s="6">
        <f>IF(AND(D10643&lt;=TOTAL_BEDS,J10643&lt;=TEMP_WORKER_MAX*TEMP_WORKER_HRS),1,0)</f>
        <v>0</v>
      </c>
      <c r="O10643" s="2">
        <f>L10643-M10643-K10643-FIXED_COSTS</f>
        <v>-7540.3084613210522</v>
      </c>
      <c r="P10643" s="2">
        <f>IF(N10643=1,O10643,"")</f>
      </c>
    </row>
    <row r="10644">
      <c r="A10644" s="6">
        <v>16</v>
      </c>
      <c r="B10644" s="6">
        <v>7</v>
      </c>
      <c r="C10644" s="6">
        <v>7</v>
      </c>
      <c r="D10644" s="6">
        <f>A10644+B10644+C10644</f>
        <v>30</v>
      </c>
      <c r="E10644" s="5">
        <f>IF(A10644=0,0,A10644*LABOR_HRS_WK_TOM*SEASON_WEEKS*(1+DIM_PCT_TOM)^A10644)</f>
        <v>6616.7611003544</v>
      </c>
      <c r="F10644" s="5">
        <f>IF(B10644=0,0,B10644*LABOR_HRS_WK_CAR*SEASON_WEEKS*(1+DIM_PCT_CAR)^B10644)</f>
        <v>249.62400827032462</v>
      </c>
      <c r="G10644" s="5">
        <f>IF(C10644=0,0,C10644*LABOR_HRS_WK_MES*SEASON_WEEKS*(1+DIM_PCT_MES)^C10644)</f>
        <v>343.61789814532818</v>
      </c>
      <c r="H10644" s="5">
        <f>E10644+F10644+G10644</f>
        <v>7210.0030067700527</v>
      </c>
      <c r="I10644" s="5">
        <f>MIN(H10644,FARMER_HRS)</f>
        <v>720</v>
      </c>
      <c r="J10644" s="5">
        <f>MAX(0,H10644-FARMER_HRS)</f>
        <v>6490.0030067700527</v>
      </c>
      <c r="K10644" s="2">
        <f>I10644*FARMER_RATE+J10644*TEMP_WORKER_RATE</f>
        <v>137673.66331198008</v>
      </c>
      <c r="L10644" s="2">
        <f>A10644*PRICE_TOM+B10644*PRICE_CAR+C10644*PRICE_MES</f>
        <v>174358</v>
      </c>
      <c r="M10644" s="2">
        <f>A10644*FERT_BED_TOM+B10644*FERT_BED_CAR+C10644*FERT_BED_MES</f>
        <v>23320</v>
      </c>
      <c r="N10644" s="6">
        <f>IF(AND(D10644&lt;=TOTAL_BEDS,J10644&lt;=TEMP_WORKER_MAX*TEMP_WORKER_HRS),1,0)</f>
        <v>0</v>
      </c>
      <c r="O10644" s="2">
        <f>L10644-M10644-K10644-FIXED_COSTS</f>
        <v>-6635.6633119800827</v>
      </c>
      <c r="P10644" s="2">
        <f>IF(N10644=1,O10644,"")</f>
      </c>
    </row>
    <row r="10645">
      <c r="A10645" s="6">
        <v>16</v>
      </c>
      <c r="B10645" s="6">
        <v>7</v>
      </c>
      <c r="C10645" s="6">
        <v>8</v>
      </c>
      <c r="D10645" s="6">
        <f>A10645+B10645+C10645</f>
        <v>31</v>
      </c>
      <c r="E10645" s="5">
        <f>IF(A10645=0,0,A10645*LABOR_HRS_WK_TOM*SEASON_WEEKS*(1+DIM_PCT_TOM)^A10645)</f>
        <v>6616.7611003544</v>
      </c>
      <c r="F10645" s="5">
        <f>IF(B10645=0,0,B10645*LABOR_HRS_WK_CAR*SEASON_WEEKS*(1+DIM_PCT_CAR)^B10645)</f>
        <v>249.62400827032462</v>
      </c>
      <c r="G10645" s="5">
        <f>IF(C10645=0,0,C10645*LABOR_HRS_WK_MES*SEASON_WEEKS*(1+DIM_PCT_MES)^C10645)</f>
        <v>397.61499642530833</v>
      </c>
      <c r="H10645" s="5">
        <f>E10645+F10645+G10645</f>
        <v>7264.0001050500323</v>
      </c>
      <c r="I10645" s="5">
        <f>MIN(H10645,FARMER_HRS)</f>
        <v>720</v>
      </c>
      <c r="J10645" s="5">
        <f>MAX(0,H10645-FARMER_HRS)</f>
        <v>6544.0001050500323</v>
      </c>
      <c r="K10645" s="2">
        <f>I10645*FARMER_RATE+J10645*TEMP_WORKER_RATE</f>
        <v>138611.11293489637</v>
      </c>
      <c r="L10645" s="2">
        <f>A10645*PRICE_TOM+B10645*PRICE_CAR+C10645*PRICE_MES</f>
        <v>177058</v>
      </c>
      <c r="M10645" s="2">
        <f>A10645*FERT_BED_TOM+B10645*FERT_BED_CAR+C10645*FERT_BED_MES</f>
        <v>24200</v>
      </c>
      <c r="N10645" s="6">
        <f>IF(AND(D10645&lt;=TOTAL_BEDS,J10645&lt;=TEMP_WORKER_MAX*TEMP_WORKER_HRS),1,0)</f>
        <v>0</v>
      </c>
      <c r="O10645" s="2">
        <f>L10645-M10645-K10645-FIXED_COSTS</f>
        <v>-5753.1129348963732</v>
      </c>
      <c r="P10645" s="2">
        <f>IF(N10645=1,O10645,"")</f>
      </c>
    </row>
    <row r="10646">
      <c r="A10646" s="6">
        <v>16</v>
      </c>
      <c r="B10646" s="6">
        <v>7</v>
      </c>
      <c r="C10646" s="6">
        <v>9</v>
      </c>
      <c r="D10646" s="6">
        <f>A10646+B10646+C10646</f>
        <v>32</v>
      </c>
      <c r="E10646" s="5">
        <f>IF(A10646=0,0,A10646*LABOR_HRS_WK_TOM*SEASON_WEEKS*(1+DIM_PCT_TOM)^A10646)</f>
        <v>6616.7611003544</v>
      </c>
      <c r="F10646" s="5">
        <f>IF(B10646=0,0,B10646*LABOR_HRS_WK_CAR*SEASON_WEEKS*(1+DIM_PCT_CAR)^B10646)</f>
        <v>249.62400827032462</v>
      </c>
      <c r="G10646" s="5">
        <f>IF(C10646=0,0,C10646*LABOR_HRS_WK_MES*SEASON_WEEKS*(1+DIM_PCT_MES)^C10646)</f>
        <v>452.90833186570273</v>
      </c>
      <c r="H10646" s="5">
        <f>E10646+F10646+G10646</f>
        <v>7319.2934404904272</v>
      </c>
      <c r="I10646" s="5">
        <f>MIN(H10646,FARMER_HRS)</f>
        <v>720</v>
      </c>
      <c r="J10646" s="5">
        <f>MAX(0,H10646-FARMER_HRS)</f>
        <v>6599.2934404904272</v>
      </c>
      <c r="K10646" s="2">
        <f>I10646*FARMER_RATE+J10646*TEMP_WORKER_RATE</f>
        <v>139571.06667518103</v>
      </c>
      <c r="L10646" s="2">
        <f>A10646*PRICE_TOM+B10646*PRICE_CAR+C10646*PRICE_MES</f>
        <v>179758</v>
      </c>
      <c r="M10646" s="2">
        <f>A10646*FERT_BED_TOM+B10646*FERT_BED_CAR+C10646*FERT_BED_MES</f>
        <v>25080</v>
      </c>
      <c r="N10646" s="6">
        <f>IF(AND(D10646&lt;=TOTAL_BEDS,J10646&lt;=TEMP_WORKER_MAX*TEMP_WORKER_HRS),1,0)</f>
        <v>0</v>
      </c>
      <c r="O10646" s="2">
        <f>L10646-M10646-K10646-FIXED_COSTS</f>
        <v>-4893.066675181035</v>
      </c>
      <c r="P10646" s="2">
        <f>IF(N10646=1,O10646,"")</f>
      </c>
    </row>
    <row r="10647">
      <c r="A10647" s="6">
        <v>16</v>
      </c>
      <c r="B10647" s="6">
        <v>7</v>
      </c>
      <c r="C10647" s="6">
        <v>10</v>
      </c>
      <c r="D10647" s="6">
        <f>A10647+B10647+C10647</f>
        <v>33</v>
      </c>
      <c r="E10647" s="5">
        <f>IF(A10647=0,0,A10647*LABOR_HRS_WK_TOM*SEASON_WEEKS*(1+DIM_PCT_TOM)^A10647)</f>
        <v>6616.7611003544</v>
      </c>
      <c r="F10647" s="5">
        <f>IF(B10647=0,0,B10647*LABOR_HRS_WK_CAR*SEASON_WEEKS*(1+DIM_PCT_CAR)^B10647)</f>
        <v>249.62400827032462</v>
      </c>
      <c r="G10647" s="5">
        <f>IF(C10647=0,0,C10647*LABOR_HRS_WK_MES*SEASON_WEEKS*(1+DIM_PCT_MES)^C10647)</f>
        <v>509.52187334891551</v>
      </c>
      <c r="H10647" s="5">
        <f>E10647+F10647+G10647</f>
        <v>7375.90698197364</v>
      </c>
      <c r="I10647" s="5">
        <f>MIN(H10647,FARMER_HRS)</f>
        <v>720</v>
      </c>
      <c r="J10647" s="5">
        <f>MAX(0,H10647-FARMER_HRS)</f>
        <v>6655.90698197364</v>
      </c>
      <c r="K10647" s="2">
        <f>I10647*FARMER_RATE+J10647*TEMP_WORKER_RATE</f>
        <v>140553.94065926457</v>
      </c>
      <c r="L10647" s="2">
        <f>A10647*PRICE_TOM+B10647*PRICE_CAR+C10647*PRICE_MES</f>
        <v>182458</v>
      </c>
      <c r="M10647" s="2">
        <f>A10647*FERT_BED_TOM+B10647*FERT_BED_CAR+C10647*FERT_BED_MES</f>
        <v>25960</v>
      </c>
      <c r="N10647" s="6">
        <f>IF(AND(D10647&lt;=TOTAL_BEDS,J10647&lt;=TEMP_WORKER_MAX*TEMP_WORKER_HRS),1,0)</f>
        <v>0</v>
      </c>
      <c r="O10647" s="2">
        <f>L10647-M10647-K10647-FIXED_COSTS</f>
        <v>-4055.9406592645682</v>
      </c>
      <c r="P10647" s="2">
        <f>IF(N10647=1,O10647,"")</f>
      </c>
    </row>
    <row r="10648">
      <c r="A10648" s="6">
        <v>16</v>
      </c>
      <c r="B10648" s="6">
        <v>7</v>
      </c>
      <c r="C10648" s="6">
        <v>11</v>
      </c>
      <c r="D10648" s="6">
        <f>A10648+B10648+C10648</f>
        <v>34</v>
      </c>
      <c r="E10648" s="5">
        <f>IF(A10648=0,0,A10648*LABOR_HRS_WK_TOM*SEASON_WEEKS*(1+DIM_PCT_TOM)^A10648)</f>
        <v>6616.7611003544</v>
      </c>
      <c r="F10648" s="5">
        <f>IF(B10648=0,0,B10648*LABOR_HRS_WK_CAR*SEASON_WEEKS*(1+DIM_PCT_CAR)^B10648)</f>
        <v>249.62400827032462</v>
      </c>
      <c r="G10648" s="5">
        <f>IF(C10648=0,0,C10648*LABOR_HRS_WK_MES*SEASON_WEEKS*(1+DIM_PCT_MES)^C10648)</f>
        <v>567.47998644235463</v>
      </c>
      <c r="H10648" s="5">
        <f>E10648+F10648+G10648</f>
        <v>7433.865095067079</v>
      </c>
      <c r="I10648" s="5">
        <f>MIN(H10648,FARMER_HRS)</f>
        <v>720</v>
      </c>
      <c r="J10648" s="5">
        <f>MAX(0,H10648-FARMER_HRS)</f>
        <v>6713.865095067079</v>
      </c>
      <c r="K10648" s="2">
        <f>I10648*FARMER_RATE+J10648*TEMP_WORKER_RATE</f>
        <v>141560.15790047013</v>
      </c>
      <c r="L10648" s="2">
        <f>A10648*PRICE_TOM+B10648*PRICE_CAR+C10648*PRICE_MES</f>
        <v>185158</v>
      </c>
      <c r="M10648" s="2">
        <f>A10648*FERT_BED_TOM+B10648*FERT_BED_CAR+C10648*FERT_BED_MES</f>
        <v>26840</v>
      </c>
      <c r="N10648" s="6">
        <f>IF(AND(D10648&lt;=TOTAL_BEDS,J10648&lt;=TEMP_WORKER_MAX*TEMP_WORKER_HRS),1,0)</f>
        <v>0</v>
      </c>
      <c r="O10648" s="2">
        <f>L10648-M10648-K10648-FIXED_COSTS</f>
        <v>-3242.1579004701343</v>
      </c>
      <c r="P10648" s="2">
        <f>IF(N10648=1,O10648,"")</f>
      </c>
    </row>
    <row r="10649">
      <c r="A10649" s="6">
        <v>16</v>
      </c>
      <c r="B10649" s="6">
        <v>7</v>
      </c>
      <c r="C10649" s="6">
        <v>12</v>
      </c>
      <c r="D10649" s="6">
        <f>A10649+B10649+C10649</f>
        <v>35</v>
      </c>
      <c r="E10649" s="5">
        <f>IF(A10649=0,0,A10649*LABOR_HRS_WK_TOM*SEASON_WEEKS*(1+DIM_PCT_TOM)^A10649)</f>
        <v>6616.7611003544</v>
      </c>
      <c r="F10649" s="5">
        <f>IF(B10649=0,0,B10649*LABOR_HRS_WK_CAR*SEASON_WEEKS*(1+DIM_PCT_CAR)^B10649)</f>
        <v>249.62400827032462</v>
      </c>
      <c r="G10649" s="5">
        <f>IF(C10649=0,0,C10649*LABOR_HRS_WK_MES*SEASON_WEEKS*(1+DIM_PCT_MES)^C10649)</f>
        <v>626.807439570419</v>
      </c>
      <c r="H10649" s="5">
        <f>E10649+F10649+G10649</f>
        <v>7493.192548195143</v>
      </c>
      <c r="I10649" s="5">
        <f>MIN(H10649,FARMER_HRS)</f>
        <v>720</v>
      </c>
      <c r="J10649" s="5">
        <f>MAX(0,H10649-FARMER_HRS)</f>
        <v>6773.192548195143</v>
      </c>
      <c r="K10649" s="2">
        <f>I10649*FARMER_RATE+J10649*TEMP_WORKER_RATE</f>
        <v>142590.14840616568</v>
      </c>
      <c r="L10649" s="2">
        <f>A10649*PRICE_TOM+B10649*PRICE_CAR+C10649*PRICE_MES</f>
        <v>187858</v>
      </c>
      <c r="M10649" s="2">
        <f>A10649*FERT_BED_TOM+B10649*FERT_BED_CAR+C10649*FERT_BED_MES</f>
        <v>27720</v>
      </c>
      <c r="N10649" s="6">
        <f>IF(AND(D10649&lt;=TOTAL_BEDS,J10649&lt;=TEMP_WORKER_MAX*TEMP_WORKER_HRS),1,0)</f>
        <v>0</v>
      </c>
      <c r="O10649" s="2">
        <f>L10649-M10649-K10649-FIXED_COSTS</f>
        <v>-2452.1484061656811</v>
      </c>
      <c r="P10649" s="2">
        <f>IF(N10649=1,O10649,"")</f>
      </c>
    </row>
    <row r="10650">
      <c r="A10650" s="6">
        <v>16</v>
      </c>
      <c r="B10650" s="6">
        <v>7</v>
      </c>
      <c r="C10650" s="6">
        <v>13</v>
      </c>
      <c r="D10650" s="6">
        <f>A10650+B10650+C10650</f>
        <v>36</v>
      </c>
      <c r="E10650" s="5">
        <f>IF(A10650=0,0,A10650*LABOR_HRS_WK_TOM*SEASON_WEEKS*(1+DIM_PCT_TOM)^A10650)</f>
        <v>6616.7611003544</v>
      </c>
      <c r="F10650" s="5">
        <f>IF(B10650=0,0,B10650*LABOR_HRS_WK_CAR*SEASON_WEEKS*(1+DIM_PCT_CAR)^B10650)</f>
        <v>249.62400827032462</v>
      </c>
      <c r="G10650" s="5">
        <f>IF(C10650=0,0,C10650*LABOR_HRS_WK_MES*SEASON_WEEKS*(1+DIM_PCT_MES)^C10650)</f>
        <v>687.52941027880331</v>
      </c>
      <c r="H10650" s="5">
        <f>E10650+F10650+G10650</f>
        <v>7553.9145189035271</v>
      </c>
      <c r="I10650" s="5">
        <f>MIN(H10650,FARMER_HRS)</f>
        <v>720</v>
      </c>
      <c r="J10650" s="5">
        <f>MAX(0,H10650-FARMER_HRS)</f>
        <v>6833.9145189035271</v>
      </c>
      <c r="K10650" s="2">
        <f>I10650*FARMER_RATE+J10650*TEMP_WORKER_RATE</f>
        <v>143644.34928651957</v>
      </c>
      <c r="L10650" s="2">
        <f>A10650*PRICE_TOM+B10650*PRICE_CAR+C10650*PRICE_MES</f>
        <v>190558</v>
      </c>
      <c r="M10650" s="2">
        <f>A10650*FERT_BED_TOM+B10650*FERT_BED_CAR+C10650*FERT_BED_MES</f>
        <v>28600</v>
      </c>
      <c r="N10650" s="6">
        <f>IF(AND(D10650&lt;=TOTAL_BEDS,J10650&lt;=TEMP_WORKER_MAX*TEMP_WORKER_HRS),1,0)</f>
        <v>0</v>
      </c>
      <c r="O10650" s="2">
        <f>L10650-M10650-K10650-FIXED_COSTS</f>
        <v>-1686.3492865195731</v>
      </c>
      <c r="P10650" s="2">
        <f>IF(N10650=1,O10650,"")</f>
      </c>
    </row>
    <row r="10651">
      <c r="A10651" s="6">
        <v>16</v>
      </c>
      <c r="B10651" s="6">
        <v>7</v>
      </c>
      <c r="C10651" s="6">
        <v>14</v>
      </c>
      <c r="D10651" s="6">
        <f>A10651+B10651+C10651</f>
        <v>37</v>
      </c>
      <c r="E10651" s="5">
        <f>IF(A10651=0,0,A10651*LABOR_HRS_WK_TOM*SEASON_WEEKS*(1+DIM_PCT_TOM)^A10651)</f>
        <v>6616.7611003544</v>
      </c>
      <c r="F10651" s="5">
        <f>IF(B10651=0,0,B10651*LABOR_HRS_WK_CAR*SEASON_WEEKS*(1+DIM_PCT_CAR)^B10651)</f>
        <v>249.62400827032462</v>
      </c>
      <c r="G10651" s="5">
        <f>IF(C10651=0,0,C10651*LABOR_HRS_WK_MES*SEASON_WEEKS*(1+DIM_PCT_MES)^C10651)</f>
        <v>749.67149159246435</v>
      </c>
      <c r="H10651" s="5">
        <f>E10651+F10651+G10651</f>
        <v>7616.0566002171881</v>
      </c>
      <c r="I10651" s="5">
        <f>MIN(H10651,FARMER_HRS)</f>
        <v>720</v>
      </c>
      <c r="J10651" s="5">
        <f>MAX(0,H10651-FARMER_HRS)</f>
        <v>6896.0566002171881</v>
      </c>
      <c r="K10651" s="2">
        <f>I10651*FARMER_RATE+J10651*TEMP_WORKER_RATE</f>
        <v>144723.20486488173</v>
      </c>
      <c r="L10651" s="2">
        <f>A10651*PRICE_TOM+B10651*PRICE_CAR+C10651*PRICE_MES</f>
        <v>193258</v>
      </c>
      <c r="M10651" s="2">
        <f>A10651*FERT_BED_TOM+B10651*FERT_BED_CAR+C10651*FERT_BED_MES</f>
        <v>29480</v>
      </c>
      <c r="N10651" s="6">
        <f>IF(AND(D10651&lt;=TOTAL_BEDS,J10651&lt;=TEMP_WORKER_MAX*TEMP_WORKER_HRS),1,0)</f>
        <v>0</v>
      </c>
      <c r="O10651" s="2">
        <f>L10651-M10651-K10651-FIXED_COSTS</f>
        <v>-945.204864881729</v>
      </c>
      <c r="P10651" s="2">
        <f>IF(N10651=1,O10651,"")</f>
      </c>
    </row>
    <row r="10652">
      <c r="A10652" s="6">
        <v>16</v>
      </c>
      <c r="B10652" s="6">
        <v>7</v>
      </c>
      <c r="C10652" s="6">
        <v>15</v>
      </c>
      <c r="D10652" s="6">
        <f>A10652+B10652+C10652</f>
        <v>38</v>
      </c>
      <c r="E10652" s="5">
        <f>IF(A10652=0,0,A10652*LABOR_HRS_WK_TOM*SEASON_WEEKS*(1+DIM_PCT_TOM)^A10652)</f>
        <v>6616.7611003544</v>
      </c>
      <c r="F10652" s="5">
        <f>IF(B10652=0,0,B10652*LABOR_HRS_WK_CAR*SEASON_WEEKS*(1+DIM_PCT_CAR)^B10652)</f>
        <v>249.62400827032462</v>
      </c>
      <c r="G10652" s="5">
        <f>IF(C10652=0,0,C10652*LABOR_HRS_WK_MES*SEASON_WEEKS*(1+DIM_PCT_MES)^C10652)</f>
        <v>813.25969846861074</v>
      </c>
      <c r="H10652" s="5">
        <f>E10652+F10652+G10652</f>
        <v>7679.6448070933347</v>
      </c>
      <c r="I10652" s="5">
        <f>MIN(H10652,FARMER_HRS)</f>
        <v>720</v>
      </c>
      <c r="J10652" s="5">
        <f>MAX(0,H10652-FARMER_HRS)</f>
        <v>6959.6448070933347</v>
      </c>
      <c r="K10652" s="2">
        <f>I10652*FARMER_RATE+J10652*TEMP_WORKER_RATE</f>
        <v>145827.16678981483</v>
      </c>
      <c r="L10652" s="2">
        <f>A10652*PRICE_TOM+B10652*PRICE_CAR+C10652*PRICE_MES</f>
        <v>195958</v>
      </c>
      <c r="M10652" s="2">
        <f>A10652*FERT_BED_TOM+B10652*FERT_BED_CAR+C10652*FERT_BED_MES</f>
        <v>30360</v>
      </c>
      <c r="N10652" s="6">
        <f>IF(AND(D10652&lt;=TOTAL_BEDS,J10652&lt;=TEMP_WORKER_MAX*TEMP_WORKER_HRS),1,0)</f>
        <v>0</v>
      </c>
      <c r="O10652" s="2">
        <f>L10652-M10652-K10652-FIXED_COSTS</f>
        <v>-229.16678981482983</v>
      </c>
      <c r="P10652" s="2">
        <f>IF(N10652=1,O10652,"")</f>
      </c>
    </row>
    <row r="10653">
      <c r="A10653" s="6">
        <v>16</v>
      </c>
      <c r="B10653" s="6">
        <v>7</v>
      </c>
      <c r="C10653" s="6">
        <v>16</v>
      </c>
      <c r="D10653" s="6">
        <f>A10653+B10653+C10653</f>
        <v>39</v>
      </c>
      <c r="E10653" s="5">
        <f>IF(A10653=0,0,A10653*LABOR_HRS_WK_TOM*SEASON_WEEKS*(1+DIM_PCT_TOM)^A10653)</f>
        <v>6616.7611003544</v>
      </c>
      <c r="F10653" s="5">
        <f>IF(B10653=0,0,B10653*LABOR_HRS_WK_CAR*SEASON_WEEKS*(1+DIM_PCT_CAR)^B10653)</f>
        <v>249.62400827032462</v>
      </c>
      <c r="G10653" s="5">
        <f>IF(C10653=0,0,C10653*LABOR_HRS_WK_MES*SEASON_WEEKS*(1+DIM_PCT_MES)^C10653)</f>
        <v>878.32047434609967</v>
      </c>
      <c r="H10653" s="5">
        <f>E10653+F10653+G10653</f>
        <v>7744.7055829708243</v>
      </c>
      <c r="I10653" s="5">
        <f>MIN(H10653,FARMER_HRS)</f>
        <v>720</v>
      </c>
      <c r="J10653" s="5">
        <f>MAX(0,H10653-FARMER_HRS)</f>
        <v>7024.7055829708243</v>
      </c>
      <c r="K10653" s="2">
        <f>I10653*FARMER_RATE+J10653*TEMP_WORKER_RATE</f>
        <v>146956.69414879903</v>
      </c>
      <c r="L10653" s="2">
        <f>A10653*PRICE_TOM+B10653*PRICE_CAR+C10653*PRICE_MES</f>
        <v>198658</v>
      </c>
      <c r="M10653" s="2">
        <f>A10653*FERT_BED_TOM+B10653*FERT_BED_CAR+C10653*FERT_BED_MES</f>
        <v>31240</v>
      </c>
      <c r="N10653" s="6">
        <f>IF(AND(D10653&lt;=TOTAL_BEDS,J10653&lt;=TEMP_WORKER_MAX*TEMP_WORKER_HRS),1,0)</f>
        <v>0</v>
      </c>
      <c r="O10653" s="2">
        <f>L10653-M10653-K10653-FIXED_COSTS</f>
        <v>461.30585120097385</v>
      </c>
      <c r="P10653" s="2">
        <f>IF(N10653=1,O10653,"")</f>
      </c>
    </row>
    <row r="10654">
      <c r="A10654" s="6">
        <v>16</v>
      </c>
      <c r="B10654" s="6">
        <v>7</v>
      </c>
      <c r="C10654" s="6">
        <v>17</v>
      </c>
      <c r="D10654" s="6">
        <f>A10654+B10654+C10654</f>
        <v>40</v>
      </c>
      <c r="E10654" s="5">
        <f>IF(A10654=0,0,A10654*LABOR_HRS_WK_TOM*SEASON_WEEKS*(1+DIM_PCT_TOM)^A10654)</f>
        <v>6616.7611003544</v>
      </c>
      <c r="F10654" s="5">
        <f>IF(B10654=0,0,B10654*LABOR_HRS_WK_CAR*SEASON_WEEKS*(1+DIM_PCT_CAR)^B10654)</f>
        <v>249.62400827032462</v>
      </c>
      <c r="G10654" s="5">
        <f>IF(C10654=0,0,C10654*LABOR_HRS_WK_MES*SEASON_WEEKS*(1+DIM_PCT_MES)^C10654)</f>
        <v>944.88069779263992</v>
      </c>
      <c r="H10654" s="5">
        <f>E10654+F10654+G10654</f>
        <v>7811.2658064173638</v>
      </c>
      <c r="I10654" s="5">
        <f>MIN(H10654,FARMER_HRS)</f>
        <v>720</v>
      </c>
      <c r="J10654" s="5">
        <f>MAX(0,H10654-FARMER_HRS)</f>
        <v>7091.2658064173638</v>
      </c>
      <c r="K10654" s="2">
        <f>I10654*FARMER_RATE+J10654*TEMP_WORKER_RATE</f>
        <v>148112.2535836348</v>
      </c>
      <c r="L10654" s="2">
        <f>A10654*PRICE_TOM+B10654*PRICE_CAR+C10654*PRICE_MES</f>
        <v>201358</v>
      </c>
      <c r="M10654" s="2">
        <f>A10654*FERT_BED_TOM+B10654*FERT_BED_CAR+C10654*FERT_BED_MES</f>
        <v>32120</v>
      </c>
      <c r="N10654" s="6">
        <f>IF(AND(D10654&lt;=TOTAL_BEDS,J10654&lt;=TEMP_WORKER_MAX*TEMP_WORKER_HRS),1,0)</f>
        <v>0</v>
      </c>
      <c r="O10654" s="2">
        <f>L10654-M10654-K10654-FIXED_COSTS</f>
        <v>1125.7464163652039</v>
      </c>
      <c r="P10654" s="2">
        <f>IF(N10654=1,O10654,"")</f>
      </c>
    </row>
    <row r="10655">
      <c r="A10655" s="6">
        <v>16</v>
      </c>
      <c r="B10655" s="6">
        <v>7</v>
      </c>
      <c r="C10655" s="6">
        <v>18</v>
      </c>
      <c r="D10655" s="6">
        <f>A10655+B10655+C10655</f>
        <v>41</v>
      </c>
      <c r="E10655" s="5">
        <f>IF(A10655=0,0,A10655*LABOR_HRS_WK_TOM*SEASON_WEEKS*(1+DIM_PCT_TOM)^A10655)</f>
        <v>6616.7611003544</v>
      </c>
      <c r="F10655" s="5">
        <f>IF(B10655=0,0,B10655*LABOR_HRS_WK_CAR*SEASON_WEEKS*(1+DIM_PCT_CAR)^B10655)</f>
        <v>249.62400827032462</v>
      </c>
      <c r="G10655" s="5">
        <f>IF(C10655=0,0,C10655*LABOR_HRS_WK_MES*SEASON_WEEKS*(1+DIM_PCT_MES)^C10655)</f>
        <v>1012.9676892512272</v>
      </c>
      <c r="H10655" s="5">
        <f>E10655+F10655+G10655</f>
        <v>7879.3527978759512</v>
      </c>
      <c r="I10655" s="5">
        <f>MIN(H10655,FARMER_HRS)</f>
        <v>720</v>
      </c>
      <c r="J10655" s="5">
        <f>MAX(0,H10655-FARMER_HRS)</f>
        <v>7159.3527978759512</v>
      </c>
      <c r="K10655" s="2">
        <f>I10655*FARMER_RATE+J10655*TEMP_WORKER_RATE</f>
        <v>149294.3194075686</v>
      </c>
      <c r="L10655" s="2">
        <f>A10655*PRICE_TOM+B10655*PRICE_CAR+C10655*PRICE_MES</f>
        <v>204058</v>
      </c>
      <c r="M10655" s="2">
        <f>A10655*FERT_BED_TOM+B10655*FERT_BED_CAR+C10655*FERT_BED_MES</f>
        <v>33000</v>
      </c>
      <c r="N10655" s="6">
        <f>IF(AND(D10655&lt;=TOTAL_BEDS,J10655&lt;=TEMP_WORKER_MAX*TEMP_WORKER_HRS),1,0)</f>
        <v>0</v>
      </c>
      <c r="O10655" s="2">
        <f>L10655-M10655-K10655-FIXED_COSTS</f>
        <v>1763.6805924313958</v>
      </c>
      <c r="P10655" s="2">
        <f>IF(N10655=1,O10655,"")</f>
      </c>
    </row>
    <row r="10656">
      <c r="A10656" s="6">
        <v>16</v>
      </c>
      <c r="B10656" s="6">
        <v>7</v>
      </c>
      <c r="C10656" s="6">
        <v>19</v>
      </c>
      <c r="D10656" s="6">
        <f>A10656+B10656+C10656</f>
        <v>42</v>
      </c>
      <c r="E10656" s="5">
        <f>IF(A10656=0,0,A10656*LABOR_HRS_WK_TOM*SEASON_WEEKS*(1+DIM_PCT_TOM)^A10656)</f>
        <v>6616.7611003544</v>
      </c>
      <c r="F10656" s="5">
        <f>IF(B10656=0,0,B10656*LABOR_HRS_WK_CAR*SEASON_WEEKS*(1+DIM_PCT_CAR)^B10656)</f>
        <v>249.62400827032462</v>
      </c>
      <c r="G10656" s="5">
        <f>IF(C10656=0,0,C10656*LABOR_HRS_WK_MES*SEASON_WEEKS*(1+DIM_PCT_MES)^C10656)</f>
        <v>1082.6092178872491</v>
      </c>
      <c r="H10656" s="5">
        <f>E10656+F10656+G10656</f>
        <v>7948.9943265119728</v>
      </c>
      <c r="I10656" s="5">
        <f>MIN(H10656,FARMER_HRS)</f>
        <v>720</v>
      </c>
      <c r="J10656" s="5">
        <f>MAX(0,H10656-FARMER_HRS)</f>
        <v>7228.9943265119728</v>
      </c>
      <c r="K10656" s="2">
        <f>I10656*FARMER_RATE+J10656*TEMP_WORKER_RATE</f>
        <v>150503.37372416619</v>
      </c>
      <c r="L10656" s="2">
        <f>A10656*PRICE_TOM+B10656*PRICE_CAR+C10656*PRICE_MES</f>
        <v>206758</v>
      </c>
      <c r="M10656" s="2">
        <f>A10656*FERT_BED_TOM+B10656*FERT_BED_CAR+C10656*FERT_BED_MES</f>
        <v>33880</v>
      </c>
      <c r="N10656" s="6">
        <f>IF(AND(D10656&lt;=TOTAL_BEDS,J10656&lt;=TEMP_WORKER_MAX*TEMP_WORKER_HRS),1,0)</f>
        <v>0</v>
      </c>
      <c r="O10656" s="2">
        <f>L10656-M10656-K10656-FIXED_COSTS</f>
        <v>2374.6262758338125</v>
      </c>
      <c r="P10656" s="2">
        <f>IF(N10656=1,O10656,"")</f>
      </c>
    </row>
    <row r="10657">
      <c r="A10657" s="6">
        <v>16</v>
      </c>
      <c r="B10657" s="6">
        <v>7</v>
      </c>
      <c r="C10657" s="6">
        <v>20</v>
      </c>
      <c r="D10657" s="6">
        <f>A10657+B10657+C10657</f>
        <v>43</v>
      </c>
      <c r="E10657" s="5">
        <f>IF(A10657=0,0,A10657*LABOR_HRS_WK_TOM*SEASON_WEEKS*(1+DIM_PCT_TOM)^A10657)</f>
        <v>6616.7611003544</v>
      </c>
      <c r="F10657" s="5">
        <f>IF(B10657=0,0,B10657*LABOR_HRS_WK_CAR*SEASON_WEEKS*(1+DIM_PCT_CAR)^B10657)</f>
        <v>249.62400827032462</v>
      </c>
      <c r="G10657" s="5">
        <f>IF(C10657=0,0,C10657*LABOR_HRS_WK_MES*SEASON_WEEKS*(1+DIM_PCT_MES)^C10657)</f>
        <v>1153.8335085377259</v>
      </c>
      <c r="H10657" s="5">
        <f>E10657+F10657+G10657</f>
        <v>8020.21861716245</v>
      </c>
      <c r="I10657" s="5">
        <f>MIN(H10657,FARMER_HRS)</f>
        <v>720</v>
      </c>
      <c r="J10657" s="5">
        <f>MAX(0,H10657-FARMER_HRS)</f>
        <v>7300.21861716245</v>
      </c>
      <c r="K10657" s="2">
        <f>I10657*FARMER_RATE+J10657*TEMP_WORKER_RATE</f>
        <v>151739.9065479592</v>
      </c>
      <c r="L10657" s="2">
        <f>A10657*PRICE_TOM+B10657*PRICE_CAR+C10657*PRICE_MES</f>
        <v>209458</v>
      </c>
      <c r="M10657" s="2">
        <f>A10657*FERT_BED_TOM+B10657*FERT_BED_CAR+C10657*FERT_BED_MES</f>
        <v>34760</v>
      </c>
      <c r="N10657" s="6">
        <f>IF(AND(D10657&lt;=TOTAL_BEDS,J10657&lt;=TEMP_WORKER_MAX*TEMP_WORKER_HRS),1,0)</f>
        <v>0</v>
      </c>
      <c r="O10657" s="2">
        <f>L10657-M10657-K10657-FIXED_COSTS</f>
        <v>2958.0934520408046</v>
      </c>
      <c r="P10657" s="2">
        <f>IF(N10657=1,O10657,"")</f>
      </c>
    </row>
    <row r="10658">
      <c r="A10658" s="6">
        <v>16</v>
      </c>
      <c r="B10658" s="6">
        <v>7</v>
      </c>
      <c r="C10658" s="6">
        <v>21</v>
      </c>
      <c r="D10658" s="6">
        <f>A10658+B10658+C10658</f>
        <v>44</v>
      </c>
      <c r="E10658" s="5">
        <f>IF(A10658=0,0,A10658*LABOR_HRS_WK_TOM*SEASON_WEEKS*(1+DIM_PCT_TOM)^A10658)</f>
        <v>6616.7611003544</v>
      </c>
      <c r="F10658" s="5">
        <f>IF(B10658=0,0,B10658*LABOR_HRS_WK_CAR*SEASON_WEEKS*(1+DIM_PCT_CAR)^B10658)</f>
        <v>249.62400827032462</v>
      </c>
      <c r="G10658" s="5">
        <f>IF(C10658=0,0,C10658*LABOR_HRS_WK_MES*SEASON_WEEKS*(1+DIM_PCT_MES)^C10658)</f>
        <v>1226.6692487641699</v>
      </c>
      <c r="H10658" s="5">
        <f>E10658+F10658+G10658</f>
        <v>8093.0543573888935</v>
      </c>
      <c r="I10658" s="5">
        <f>MIN(H10658,FARMER_HRS)</f>
        <v>720</v>
      </c>
      <c r="J10658" s="5">
        <f>MAX(0,H10658-FARMER_HRS)</f>
        <v>7373.0543573888935</v>
      </c>
      <c r="K10658" s="2">
        <f>I10658*FARMER_RATE+J10658*TEMP_WORKER_RATE</f>
        <v>153004.41592689051</v>
      </c>
      <c r="L10658" s="2">
        <f>A10658*PRICE_TOM+B10658*PRICE_CAR+C10658*PRICE_MES</f>
        <v>212158</v>
      </c>
      <c r="M10658" s="2">
        <f>A10658*FERT_BED_TOM+B10658*FERT_BED_CAR+C10658*FERT_BED_MES</f>
        <v>35640</v>
      </c>
      <c r="N10658" s="6">
        <f>IF(AND(D10658&lt;=TOTAL_BEDS,J10658&lt;=TEMP_WORKER_MAX*TEMP_WORKER_HRS),1,0)</f>
        <v>0</v>
      </c>
      <c r="O10658" s="2">
        <f>L10658-M10658-K10658-FIXED_COSTS</f>
        <v>3513.5840731094941</v>
      </c>
      <c r="P10658" s="2">
        <f>IF(N10658=1,O10658,"")</f>
      </c>
    </row>
    <row r="10659">
      <c r="A10659" s="6">
        <v>16</v>
      </c>
      <c r="B10659" s="6">
        <v>7</v>
      </c>
      <c r="C10659" s="6">
        <v>22</v>
      </c>
      <c r="D10659" s="6">
        <f>A10659+B10659+C10659</f>
        <v>45</v>
      </c>
      <c r="E10659" s="5">
        <f>IF(A10659=0,0,A10659*LABOR_HRS_WK_TOM*SEASON_WEEKS*(1+DIM_PCT_TOM)^A10659)</f>
        <v>6616.7611003544</v>
      </c>
      <c r="F10659" s="5">
        <f>IF(B10659=0,0,B10659*LABOR_HRS_WK_CAR*SEASON_WEEKS*(1+DIM_PCT_CAR)^B10659)</f>
        <v>249.62400827032462</v>
      </c>
      <c r="G10659" s="5">
        <f>IF(C10659=0,0,C10659*LABOR_HRS_WK_MES*SEASON_WEEKS*(1+DIM_PCT_MES)^C10659)</f>
        <v>1301.1455960105659</v>
      </c>
      <c r="H10659" s="5">
        <f>E10659+F10659+G10659</f>
        <v>8167.53070463529</v>
      </c>
      <c r="I10659" s="5">
        <f>MIN(H10659,FARMER_HRS)</f>
        <v>720</v>
      </c>
      <c r="J10659" s="5">
        <f>MAX(0,H10659-FARMER_HRS)</f>
        <v>7447.53070463529</v>
      </c>
      <c r="K10659" s="2">
        <f>I10659*FARMER_RATE+J10659*TEMP_WORKER_RATE</f>
        <v>154297.4080665849</v>
      </c>
      <c r="L10659" s="2">
        <f>A10659*PRICE_TOM+B10659*PRICE_CAR+C10659*PRICE_MES</f>
        <v>214858</v>
      </c>
      <c r="M10659" s="2">
        <f>A10659*FERT_BED_TOM+B10659*FERT_BED_CAR+C10659*FERT_BED_MES</f>
        <v>36520</v>
      </c>
      <c r="N10659" s="6">
        <f>IF(AND(D10659&lt;=TOTAL_BEDS,J10659&lt;=TEMP_WORKER_MAX*TEMP_WORKER_HRS),1,0)</f>
        <v>0</v>
      </c>
      <c r="O10659" s="2">
        <f>L10659-M10659-K10659-FIXED_COSTS</f>
        <v>4040.5919334150967</v>
      </c>
      <c r="P10659" s="2">
        <f>IF(N10659=1,O10659,"")</f>
      </c>
    </row>
    <row r="10660">
      <c r="A10660" s="6">
        <v>16</v>
      </c>
      <c r="B10660" s="6">
        <v>7</v>
      </c>
      <c r="C10660" s="6">
        <v>23</v>
      </c>
      <c r="D10660" s="6">
        <f>A10660+B10660+C10660</f>
        <v>46</v>
      </c>
      <c r="E10660" s="5">
        <f>IF(A10660=0,0,A10660*LABOR_HRS_WK_TOM*SEASON_WEEKS*(1+DIM_PCT_TOM)^A10660)</f>
        <v>6616.7611003544</v>
      </c>
      <c r="F10660" s="5">
        <f>IF(B10660=0,0,B10660*LABOR_HRS_WK_CAR*SEASON_WEEKS*(1+DIM_PCT_CAR)^B10660)</f>
        <v>249.62400827032462</v>
      </c>
      <c r="G10660" s="5">
        <f>IF(C10660=0,0,C10660*LABOR_HRS_WK_MES*SEASON_WEEKS*(1+DIM_PCT_MES)^C10660)</f>
        <v>1377.2921848680023</v>
      </c>
      <c r="H10660" s="5">
        <f>E10660+F10660+G10660</f>
        <v>8243.6772934927267</v>
      </c>
      <c r="I10660" s="5">
        <f>MIN(H10660,FARMER_HRS)</f>
        <v>720</v>
      </c>
      <c r="J10660" s="5">
        <f>MAX(0,H10660-FARMER_HRS)</f>
        <v>7523.6772934927267</v>
      </c>
      <c r="K10660" s="2">
        <f>I10660*FARMER_RATE+J10660*TEMP_WORKER_RATE</f>
        <v>155619.39745647094</v>
      </c>
      <c r="L10660" s="2">
        <f>A10660*PRICE_TOM+B10660*PRICE_CAR+C10660*PRICE_MES</f>
        <v>217558</v>
      </c>
      <c r="M10660" s="2">
        <f>A10660*FERT_BED_TOM+B10660*FERT_BED_CAR+C10660*FERT_BED_MES</f>
        <v>37400</v>
      </c>
      <c r="N10660" s="6">
        <f>IF(AND(D10660&lt;=TOTAL_BEDS,J10660&lt;=TEMP_WORKER_MAX*TEMP_WORKER_HRS),1,0)</f>
        <v>0</v>
      </c>
      <c r="O10660" s="2">
        <f>L10660-M10660-K10660-FIXED_COSTS</f>
        <v>4538.6025435290649</v>
      </c>
      <c r="P10660" s="2">
        <f>IF(N10660=1,O10660,"")</f>
      </c>
    </row>
    <row r="10661">
      <c r="A10661" s="6">
        <v>16</v>
      </c>
      <c r="B10661" s="6">
        <v>7</v>
      </c>
      <c r="C10661" s="6">
        <v>24</v>
      </c>
      <c r="D10661" s="6">
        <f>A10661+B10661+C10661</f>
        <v>47</v>
      </c>
      <c r="E10661" s="5">
        <f>IF(A10661=0,0,A10661*LABOR_HRS_WK_TOM*SEASON_WEEKS*(1+DIM_PCT_TOM)^A10661)</f>
        <v>6616.7611003544</v>
      </c>
      <c r="F10661" s="5">
        <f>IF(B10661=0,0,B10661*LABOR_HRS_WK_CAR*SEASON_WEEKS*(1+DIM_PCT_CAR)^B10661)</f>
        <v>249.62400827032462</v>
      </c>
      <c r="G10661" s="5">
        <f>IF(C10661=0,0,C10661*LABOR_HRS_WK_MES*SEASON_WEEKS*(1+DIM_PCT_MES)^C10661)</f>
        <v>1455.139134447498</v>
      </c>
      <c r="H10661" s="5">
        <f>E10661+F10661+G10661</f>
        <v>8321.5242430722228</v>
      </c>
      <c r="I10661" s="5">
        <f>MIN(H10661,FARMER_HRS)</f>
        <v>720</v>
      </c>
      <c r="J10661" s="5">
        <f>MAX(0,H10661-FARMER_HRS)</f>
        <v>7601.5242430722228</v>
      </c>
      <c r="K10661" s="2">
        <f>I10661*FARMER_RATE+J10661*TEMP_WORKER_RATE</f>
        <v>156970.90699778165</v>
      </c>
      <c r="L10661" s="2">
        <f>A10661*PRICE_TOM+B10661*PRICE_CAR+C10661*PRICE_MES</f>
        <v>220258</v>
      </c>
      <c r="M10661" s="2">
        <f>A10661*FERT_BED_TOM+B10661*FERT_BED_CAR+C10661*FERT_BED_MES</f>
        <v>38280</v>
      </c>
      <c r="N10661" s="6">
        <f>IF(AND(D10661&lt;=TOTAL_BEDS,J10661&lt;=TEMP_WORKER_MAX*TEMP_WORKER_HRS),1,0)</f>
        <v>0</v>
      </c>
      <c r="O10661" s="2">
        <f>L10661-M10661-K10661-FIXED_COSTS</f>
        <v>5007.0930022183456</v>
      </c>
      <c r="P10661" s="2">
        <f>IF(N10661=1,O10661,"")</f>
      </c>
    </row>
    <row r="10662">
      <c r="A10662" s="6">
        <v>16</v>
      </c>
      <c r="B10662" s="6">
        <v>7</v>
      </c>
      <c r="C10662" s="6">
        <v>25</v>
      </c>
      <c r="D10662" s="6">
        <f>A10662+B10662+C10662</f>
        <v>48</v>
      </c>
      <c r="E10662" s="5">
        <f>IF(A10662=0,0,A10662*LABOR_HRS_WK_TOM*SEASON_WEEKS*(1+DIM_PCT_TOM)^A10662)</f>
        <v>6616.7611003544</v>
      </c>
      <c r="F10662" s="5">
        <f>IF(B10662=0,0,B10662*LABOR_HRS_WK_CAR*SEASON_WEEKS*(1+DIM_PCT_CAR)^B10662)</f>
        <v>249.62400827032462</v>
      </c>
      <c r="G10662" s="5">
        <f>IF(C10662=0,0,C10662*LABOR_HRS_WK_MES*SEASON_WEEKS*(1+DIM_PCT_MES)^C10662)</f>
        <v>1534.7170558625955</v>
      </c>
      <c r="H10662" s="5">
        <f>E10662+F10662+G10662</f>
        <v>8401.10216448732</v>
      </c>
      <c r="I10662" s="5">
        <f>MIN(H10662,FARMER_HRS)</f>
        <v>720</v>
      </c>
      <c r="J10662" s="5">
        <f>MAX(0,H10662-FARMER_HRS)</f>
        <v>7681.10216448732</v>
      </c>
      <c r="K10662" s="2">
        <f>I10662*FARMER_RATE+J10662*TEMP_WORKER_RATE</f>
        <v>158352.46813346041</v>
      </c>
      <c r="L10662" s="2">
        <f>A10662*PRICE_TOM+B10662*PRICE_CAR+C10662*PRICE_MES</f>
        <v>222958</v>
      </c>
      <c r="M10662" s="2">
        <f>A10662*FERT_BED_TOM+B10662*FERT_BED_CAR+C10662*FERT_BED_MES</f>
        <v>39160</v>
      </c>
      <c r="N10662" s="6">
        <f>IF(AND(D10662&lt;=TOTAL_BEDS,J10662&lt;=TEMP_WORKER_MAX*TEMP_WORKER_HRS),1,0)</f>
        <v>0</v>
      </c>
      <c r="O10662" s="2">
        <f>L10662-M10662-K10662-FIXED_COSTS</f>
        <v>5445.53186653959</v>
      </c>
      <c r="P10662" s="2">
        <f>IF(N10662=1,O10662,"")</f>
      </c>
    </row>
    <row r="10663">
      <c r="A10663" s="6">
        <v>16</v>
      </c>
      <c r="B10663" s="6">
        <v>7</v>
      </c>
      <c r="C10663" s="6">
        <v>26</v>
      </c>
      <c r="D10663" s="6">
        <f>A10663+B10663+C10663</f>
        <v>49</v>
      </c>
      <c r="E10663" s="5">
        <f>IF(A10663=0,0,A10663*LABOR_HRS_WK_TOM*SEASON_WEEKS*(1+DIM_PCT_TOM)^A10663)</f>
        <v>6616.7611003544</v>
      </c>
      <c r="F10663" s="5">
        <f>IF(B10663=0,0,B10663*LABOR_HRS_WK_CAR*SEASON_WEEKS*(1+DIM_PCT_CAR)^B10663)</f>
        <v>249.62400827032462</v>
      </c>
      <c r="G10663" s="5">
        <f>IF(C10663=0,0,C10663*LABOR_HRS_WK_MES*SEASON_WEEKS*(1+DIM_PCT_MES)^C10663)</f>
        <v>1616.0570598233128</v>
      </c>
      <c r="H10663" s="5">
        <f>E10663+F10663+G10663</f>
        <v>8482.4421684480367</v>
      </c>
      <c r="I10663" s="5">
        <f>MIN(H10663,FARMER_HRS)</f>
        <v>720</v>
      </c>
      <c r="J10663" s="5">
        <f>MAX(0,H10663-FARMER_HRS)</f>
        <v>7762.4421684480367</v>
      </c>
      <c r="K10663" s="2">
        <f>I10663*FARMER_RATE+J10663*TEMP_WORKER_RATE</f>
        <v>159764.62098000065</v>
      </c>
      <c r="L10663" s="2">
        <f>A10663*PRICE_TOM+B10663*PRICE_CAR+C10663*PRICE_MES</f>
        <v>225658</v>
      </c>
      <c r="M10663" s="2">
        <f>A10663*FERT_BED_TOM+B10663*FERT_BED_CAR+C10663*FERT_BED_MES</f>
        <v>40040</v>
      </c>
      <c r="N10663" s="6">
        <f>IF(AND(D10663&lt;=TOTAL_BEDS,J10663&lt;=TEMP_WORKER_MAX*TEMP_WORKER_HRS),1,0)</f>
        <v>0</v>
      </c>
      <c r="O10663" s="2">
        <f>L10663-M10663-K10663-FIXED_COSTS</f>
        <v>5853.3790199993527</v>
      </c>
      <c r="P10663" s="2">
        <f>IF(N10663=1,O10663,"")</f>
      </c>
    </row>
    <row r="10664">
      <c r="A10664" s="6">
        <v>16</v>
      </c>
      <c r="B10664" s="6">
        <v>7</v>
      </c>
      <c r="C10664" s="6">
        <v>27</v>
      </c>
      <c r="D10664" s="6">
        <f>A10664+B10664+C10664</f>
        <v>50</v>
      </c>
      <c r="E10664" s="5">
        <f>IF(A10664=0,0,A10664*LABOR_HRS_WK_TOM*SEASON_WEEKS*(1+DIM_PCT_TOM)^A10664)</f>
        <v>6616.7611003544</v>
      </c>
      <c r="F10664" s="5">
        <f>IF(B10664=0,0,B10664*LABOR_HRS_WK_CAR*SEASON_WEEKS*(1+DIM_PCT_CAR)^B10664)</f>
        <v>249.62400827032462</v>
      </c>
      <c r="G10664" s="5">
        <f>IF(C10664=0,0,C10664*LABOR_HRS_WK_MES*SEASON_WEEKS*(1+DIM_PCT_MES)^C10664)</f>
        <v>1699.19076434307</v>
      </c>
      <c r="H10664" s="5">
        <f>E10664+F10664+G10664</f>
        <v>8565.5758729677946</v>
      </c>
      <c r="I10664" s="5">
        <f>MIN(H10664,FARMER_HRS)</f>
        <v>720</v>
      </c>
      <c r="J10664" s="5">
        <f>MAX(0,H10664-FARMER_HRS)</f>
        <v>7845.5758729677946</v>
      </c>
      <c r="K10664" s="2">
        <f>I10664*FARMER_RATE+J10664*TEMP_WORKER_RATE</f>
        <v>161207.91446124643</v>
      </c>
      <c r="L10664" s="2">
        <f>A10664*PRICE_TOM+B10664*PRICE_CAR+C10664*PRICE_MES</f>
        <v>228358</v>
      </c>
      <c r="M10664" s="2">
        <f>A10664*FERT_BED_TOM+B10664*FERT_BED_CAR+C10664*FERT_BED_MES</f>
        <v>40920</v>
      </c>
      <c r="N10664" s="6">
        <f>IF(AND(D10664&lt;=TOTAL_BEDS,J10664&lt;=TEMP_WORKER_MAX*TEMP_WORKER_HRS),1,0)</f>
        <v>0</v>
      </c>
      <c r="O10664" s="2">
        <f>L10664-M10664-K10664-FIXED_COSTS</f>
        <v>6230.08553875357</v>
      </c>
      <c r="P10664" s="2">
        <f>IF(N10664=1,O10664,"")</f>
      </c>
    </row>
    <row r="10665">
      <c r="A10665" s="6">
        <v>16</v>
      </c>
      <c r="B10665" s="6">
        <v>7</v>
      </c>
      <c r="C10665" s="6">
        <v>28</v>
      </c>
      <c r="D10665" s="6">
        <f>A10665+B10665+C10665</f>
        <v>51</v>
      </c>
      <c r="E10665" s="5">
        <f>IF(A10665=0,0,A10665*LABOR_HRS_WK_TOM*SEASON_WEEKS*(1+DIM_PCT_TOM)^A10665)</f>
        <v>6616.7611003544</v>
      </c>
      <c r="F10665" s="5">
        <f>IF(B10665=0,0,B10665*LABOR_HRS_WK_CAR*SEASON_WEEKS*(1+DIM_PCT_CAR)^B10665)</f>
        <v>249.62400827032462</v>
      </c>
      <c r="G10665" s="5">
        <f>IF(C10665=0,0,C10665*LABOR_HRS_WK_MES*SEASON_WEEKS*(1+DIM_PCT_MES)^C10665)</f>
        <v>1784.1503025602233</v>
      </c>
      <c r="H10665" s="5">
        <f>E10665+F10665+G10665</f>
        <v>8650.5354111849483</v>
      </c>
      <c r="I10665" s="5">
        <f>MIN(H10665,FARMER_HRS)</f>
        <v>720</v>
      </c>
      <c r="J10665" s="5">
        <f>MAX(0,H10665-FARMER_HRS)</f>
        <v>7930.5354111849483</v>
      </c>
      <c r="K10665" s="2">
        <f>I10665*FARMER_RATE+J10665*TEMP_WORKER_RATE</f>
        <v>162682.90644418311</v>
      </c>
      <c r="L10665" s="2">
        <f>A10665*PRICE_TOM+B10665*PRICE_CAR+C10665*PRICE_MES</f>
        <v>231058</v>
      </c>
      <c r="M10665" s="2">
        <f>A10665*FERT_BED_TOM+B10665*FERT_BED_CAR+C10665*FERT_BED_MES</f>
        <v>41800</v>
      </c>
      <c r="N10665" s="6">
        <f>IF(AND(D10665&lt;=TOTAL_BEDS,J10665&lt;=TEMP_WORKER_MAX*TEMP_WORKER_HRS),1,0)</f>
        <v>0</v>
      </c>
      <c r="O10665" s="2">
        <f>L10665-M10665-K10665-FIXED_COSTS</f>
        <v>6575.0935558168858</v>
      </c>
      <c r="P10665" s="2">
        <f>IF(N10665=1,O10665,"")</f>
      </c>
    </row>
    <row r="10666">
      <c r="A10666" s="6">
        <v>16</v>
      </c>
      <c r="B10666" s="6">
        <v>7</v>
      </c>
      <c r="C10666" s="6">
        <v>29</v>
      </c>
      <c r="D10666" s="6">
        <f>A10666+B10666+C10666</f>
        <v>52</v>
      </c>
      <c r="E10666" s="5">
        <f>IF(A10666=0,0,A10666*LABOR_HRS_WK_TOM*SEASON_WEEKS*(1+DIM_PCT_TOM)^A10666)</f>
        <v>6616.7611003544</v>
      </c>
      <c r="F10666" s="5">
        <f>IF(B10666=0,0,B10666*LABOR_HRS_WK_CAR*SEASON_WEEKS*(1+DIM_PCT_CAR)^B10666)</f>
        <v>249.62400827032462</v>
      </c>
      <c r="G10666" s="5">
        <f>IF(C10666=0,0,C10666*LABOR_HRS_WK_MES*SEASON_WEEKS*(1+DIM_PCT_MES)^C10666)</f>
        <v>1870.9683306758766</v>
      </c>
      <c r="H10666" s="5">
        <f>E10666+F10666+G10666</f>
        <v>8737.3534393006012</v>
      </c>
      <c r="I10666" s="5">
        <f>MIN(H10666,FARMER_HRS)</f>
        <v>720</v>
      </c>
      <c r="J10666" s="5">
        <f>MAX(0,H10666-FARMER_HRS)</f>
        <v>8017.3534393006012</v>
      </c>
      <c r="K10666" s="2">
        <f>I10666*FARMER_RATE+J10666*TEMP_WORKER_RATE</f>
        <v>164190.16387674655</v>
      </c>
      <c r="L10666" s="2">
        <f>A10666*PRICE_TOM+B10666*PRICE_CAR+C10666*PRICE_MES</f>
        <v>233758</v>
      </c>
      <c r="M10666" s="2">
        <f>A10666*FERT_BED_TOM+B10666*FERT_BED_CAR+C10666*FERT_BED_MES</f>
        <v>42680</v>
      </c>
      <c r="N10666" s="6">
        <f>IF(AND(D10666&lt;=TOTAL_BEDS,J10666&lt;=TEMP_WORKER_MAX*TEMP_WORKER_HRS),1,0)</f>
        <v>0</v>
      </c>
      <c r="O10666" s="2">
        <f>L10666-M10666-K10666-FIXED_COSTS</f>
        <v>6887.8361232534517</v>
      </c>
      <c r="P10666" s="2">
        <f>IF(N10666=1,O10666,"")</f>
      </c>
    </row>
    <row r="10667">
      <c r="A10667" s="6">
        <v>16</v>
      </c>
      <c r="B10667" s="6">
        <v>7</v>
      </c>
      <c r="C10667" s="6">
        <v>30</v>
      </c>
      <c r="D10667" s="6">
        <f>A10667+B10667+C10667</f>
        <v>53</v>
      </c>
      <c r="E10667" s="5">
        <f>IF(A10667=0,0,A10667*LABOR_HRS_WK_TOM*SEASON_WEEKS*(1+DIM_PCT_TOM)^A10667)</f>
        <v>6616.7611003544</v>
      </c>
      <c r="F10667" s="5">
        <f>IF(B10667=0,0,B10667*LABOR_HRS_WK_CAR*SEASON_WEEKS*(1+DIM_PCT_CAR)^B10667)</f>
        <v>249.62400827032462</v>
      </c>
      <c r="G10667" s="5">
        <f>IF(C10667=0,0,C10667*LABOR_HRS_WK_MES*SEASON_WEEKS*(1+DIM_PCT_MES)^C10667)</f>
        <v>1959.6780360096466</v>
      </c>
      <c r="H10667" s="5">
        <f>E10667+F10667+G10667</f>
        <v>8826.06314463437</v>
      </c>
      <c r="I10667" s="5">
        <f>MIN(H10667,FARMER_HRS)</f>
        <v>720</v>
      </c>
      <c r="J10667" s="5">
        <f>MAX(0,H10667-FARMER_HRS)</f>
        <v>8106.0631446343705</v>
      </c>
      <c r="K10667" s="2">
        <f>I10667*FARMER_RATE+J10667*TEMP_WORKER_RATE</f>
        <v>165730.26292768004</v>
      </c>
      <c r="L10667" s="2">
        <f>A10667*PRICE_TOM+B10667*PRICE_CAR+C10667*PRICE_MES</f>
        <v>236458</v>
      </c>
      <c r="M10667" s="2">
        <f>A10667*FERT_BED_TOM+B10667*FERT_BED_CAR+C10667*FERT_BED_MES</f>
        <v>43560</v>
      </c>
      <c r="N10667" s="6">
        <f>IF(AND(D10667&lt;=TOTAL_BEDS,J10667&lt;=TEMP_WORKER_MAX*TEMP_WORKER_HRS),1,0)</f>
        <v>0</v>
      </c>
      <c r="O10667" s="2">
        <f>L10667-M10667-K10667-FIXED_COSTS</f>
        <v>7167.7370723199565</v>
      </c>
      <c r="P10667" s="2">
        <f>IF(N10667=1,O10667,"")</f>
      </c>
    </row>
    <row r="10668">
      <c r="A10668" s="6">
        <v>16</v>
      </c>
      <c r="B10668" s="6">
        <v>8</v>
      </c>
      <c r="C10668" s="6">
        <v>0</v>
      </c>
      <c r="D10668" s="6">
        <f>A10668+B10668+C10668</f>
        <v>24</v>
      </c>
      <c r="E10668" s="5">
        <f>IF(A10668=0,0,A10668*LABOR_HRS_WK_TOM*SEASON_WEEKS*(1+DIM_PCT_TOM)^A10668)</f>
        <v>6616.7611003544</v>
      </c>
      <c r="F10668" s="5">
        <f>IF(B10668=0,0,B10668*LABOR_HRS_WK_CAR*SEASON_WEEKS*(1+DIM_PCT_CAR)^B10668)</f>
        <v>292.41669540238013</v>
      </c>
      <c r="G10668" s="5">
        <f>IF(C10668=0,0,C10668*LABOR_HRS_WK_MES*SEASON_WEEKS*(1+DIM_PCT_MES)^C10668)</f>
        <v>0</v>
      </c>
      <c r="H10668" s="5">
        <f>E10668+F10668+G10668</f>
        <v>6909.17779575678</v>
      </c>
      <c r="I10668" s="5">
        <f>MIN(H10668,FARMER_HRS)</f>
        <v>720</v>
      </c>
      <c r="J10668" s="5">
        <f>MAX(0,H10668-FARMER_HRS)</f>
        <v>6189.17779575678</v>
      </c>
      <c r="K10668" s="2">
        <f>I10668*FARMER_RATE+J10668*TEMP_WORKER_RATE</f>
        <v>132451.00339855521</v>
      </c>
      <c r="L10668" s="2">
        <f>A10668*PRICE_TOM+B10668*PRICE_CAR+C10668*PRICE_MES</f>
        <v>157552</v>
      </c>
      <c r="M10668" s="2">
        <f>A10668*FERT_BED_TOM+B10668*FERT_BED_CAR+C10668*FERT_BED_MES</f>
        <v>17600</v>
      </c>
      <c r="N10668" s="6">
        <f>IF(AND(D10668&lt;=TOTAL_BEDS,J10668&lt;=TEMP_WORKER_MAX*TEMP_WORKER_HRS),1,0)</f>
        <v>0</v>
      </c>
      <c r="O10668" s="2">
        <f>L10668-M10668-K10668-FIXED_COSTS</f>
        <v>-12499.003398555215</v>
      </c>
      <c r="P10668" s="2">
        <f>IF(N10668=1,O10668,"")</f>
      </c>
    </row>
    <row r="10669">
      <c r="A10669" s="6">
        <v>16</v>
      </c>
      <c r="B10669" s="6">
        <v>8</v>
      </c>
      <c r="C10669" s="6">
        <v>1</v>
      </c>
      <c r="D10669" s="6">
        <f>A10669+B10669+C10669</f>
        <v>25</v>
      </c>
      <c r="E10669" s="5">
        <f>IF(A10669=0,0,A10669*LABOR_HRS_WK_TOM*SEASON_WEEKS*(1+DIM_PCT_TOM)^A10669)</f>
        <v>6616.7611003544</v>
      </c>
      <c r="F10669" s="5">
        <f>IF(B10669=0,0,B10669*LABOR_HRS_WK_CAR*SEASON_WEEKS*(1+DIM_PCT_CAR)^B10669)</f>
        <v>292.41669540238013</v>
      </c>
      <c r="G10669" s="5">
        <f>IF(C10669=0,0,C10669*LABOR_HRS_WK_MES*SEASON_WEEKS*(1+DIM_PCT_MES)^C10669)</f>
        <v>45.5625</v>
      </c>
      <c r="H10669" s="5">
        <f>E10669+F10669+G10669</f>
        <v>6954.74029575678</v>
      </c>
      <c r="I10669" s="5">
        <f>MIN(H10669,FARMER_HRS)</f>
        <v>720</v>
      </c>
      <c r="J10669" s="5">
        <f>MAX(0,H10669-FARMER_HRS)</f>
        <v>6234.74029575678</v>
      </c>
      <c r="K10669" s="2">
        <f>I10669*FARMER_RATE+J10669*TEMP_WORKER_RATE</f>
        <v>133242.01902355521</v>
      </c>
      <c r="L10669" s="2">
        <f>A10669*PRICE_TOM+B10669*PRICE_CAR+C10669*PRICE_MES</f>
        <v>160252</v>
      </c>
      <c r="M10669" s="2">
        <f>A10669*FERT_BED_TOM+B10669*FERT_BED_CAR+C10669*FERT_BED_MES</f>
        <v>18480</v>
      </c>
      <c r="N10669" s="6">
        <f>IF(AND(D10669&lt;=TOTAL_BEDS,J10669&lt;=TEMP_WORKER_MAX*TEMP_WORKER_HRS),1,0)</f>
        <v>0</v>
      </c>
      <c r="O10669" s="2">
        <f>L10669-M10669-K10669-FIXED_COSTS</f>
        <v>-11470.019023555215</v>
      </c>
      <c r="P10669" s="2">
        <f>IF(N10669=1,O10669,"")</f>
      </c>
    </row>
    <row r="10670">
      <c r="A10670" s="6">
        <v>16</v>
      </c>
      <c r="B10670" s="6">
        <v>8</v>
      </c>
      <c r="C10670" s="6">
        <v>2</v>
      </c>
      <c r="D10670" s="6">
        <f>A10670+B10670+C10670</f>
        <v>26</v>
      </c>
      <c r="E10670" s="5">
        <f>IF(A10670=0,0,A10670*LABOR_HRS_WK_TOM*SEASON_WEEKS*(1+DIM_PCT_TOM)^A10670)</f>
        <v>6616.7611003544</v>
      </c>
      <c r="F10670" s="5">
        <f>IF(B10670=0,0,B10670*LABOR_HRS_WK_CAR*SEASON_WEEKS*(1+DIM_PCT_CAR)^B10670)</f>
        <v>292.41669540238013</v>
      </c>
      <c r="G10670" s="5">
        <f>IF(C10670=0,0,C10670*LABOR_HRS_WK_MES*SEASON_WEEKS*(1+DIM_PCT_MES)^C10670)</f>
        <v>92.2640625</v>
      </c>
      <c r="H10670" s="5">
        <f>E10670+F10670+G10670</f>
        <v>7001.4418582567805</v>
      </c>
      <c r="I10670" s="5">
        <f>MIN(H10670,FARMER_HRS)</f>
        <v>720</v>
      </c>
      <c r="J10670" s="5">
        <f>MAX(0,H10670-FARMER_HRS)</f>
        <v>6281.4418582567805</v>
      </c>
      <c r="K10670" s="2">
        <f>I10670*FARMER_RATE+J10670*TEMP_WORKER_RATE</f>
        <v>134052.81003918021</v>
      </c>
      <c r="L10670" s="2">
        <f>A10670*PRICE_TOM+B10670*PRICE_CAR+C10670*PRICE_MES</f>
        <v>162952</v>
      </c>
      <c r="M10670" s="2">
        <f>A10670*FERT_BED_TOM+B10670*FERT_BED_CAR+C10670*FERT_BED_MES</f>
        <v>19360</v>
      </c>
      <c r="N10670" s="6">
        <f>IF(AND(D10670&lt;=TOTAL_BEDS,J10670&lt;=TEMP_WORKER_MAX*TEMP_WORKER_HRS),1,0)</f>
        <v>0</v>
      </c>
      <c r="O10670" s="2">
        <f>L10670-M10670-K10670-FIXED_COSTS</f>
        <v>-10460.810039180215</v>
      </c>
      <c r="P10670" s="2">
        <f>IF(N10670=1,O10670,"")</f>
      </c>
    </row>
    <row r="10671">
      <c r="A10671" s="6">
        <v>16</v>
      </c>
      <c r="B10671" s="6">
        <v>8</v>
      </c>
      <c r="C10671" s="6">
        <v>3</v>
      </c>
      <c r="D10671" s="6">
        <f>A10671+B10671+C10671</f>
        <v>27</v>
      </c>
      <c r="E10671" s="5">
        <f>IF(A10671=0,0,A10671*LABOR_HRS_WK_TOM*SEASON_WEEKS*(1+DIM_PCT_TOM)^A10671)</f>
        <v>6616.7611003544</v>
      </c>
      <c r="F10671" s="5">
        <f>IF(B10671=0,0,B10671*LABOR_HRS_WK_CAR*SEASON_WEEKS*(1+DIM_PCT_CAR)^B10671)</f>
        <v>292.41669540238013</v>
      </c>
      <c r="G10671" s="5">
        <f>IF(C10671=0,0,C10671*LABOR_HRS_WK_MES*SEASON_WEEKS*(1+DIM_PCT_MES)^C10671)</f>
        <v>140.12604492187498</v>
      </c>
      <c r="H10671" s="5">
        <f>E10671+F10671+G10671</f>
        <v>7049.3038406786554</v>
      </c>
      <c r="I10671" s="5">
        <f>MIN(H10671,FARMER_HRS)</f>
        <v>720</v>
      </c>
      <c r="J10671" s="5">
        <f>MAX(0,H10671-FARMER_HRS)</f>
        <v>6329.3038406786554</v>
      </c>
      <c r="K10671" s="2">
        <f>I10671*FARMER_RATE+J10671*TEMP_WORKER_RATE</f>
        <v>134883.74723400443</v>
      </c>
      <c r="L10671" s="2">
        <f>A10671*PRICE_TOM+B10671*PRICE_CAR+C10671*PRICE_MES</f>
        <v>165652</v>
      </c>
      <c r="M10671" s="2">
        <f>A10671*FERT_BED_TOM+B10671*FERT_BED_CAR+C10671*FERT_BED_MES</f>
        <v>20240</v>
      </c>
      <c r="N10671" s="6">
        <f>IF(AND(D10671&lt;=TOTAL_BEDS,J10671&lt;=TEMP_WORKER_MAX*TEMP_WORKER_HRS),1,0)</f>
        <v>0</v>
      </c>
      <c r="O10671" s="2">
        <f>L10671-M10671-K10671-FIXED_COSTS</f>
        <v>-9471.7472340044333</v>
      </c>
      <c r="P10671" s="2">
        <f>IF(N10671=1,O10671,"")</f>
      </c>
    </row>
    <row r="10672">
      <c r="A10672" s="6">
        <v>16</v>
      </c>
      <c r="B10672" s="6">
        <v>8</v>
      </c>
      <c r="C10672" s="6">
        <v>4</v>
      </c>
      <c r="D10672" s="6">
        <f>A10672+B10672+C10672</f>
        <v>28</v>
      </c>
      <c r="E10672" s="5">
        <f>IF(A10672=0,0,A10672*LABOR_HRS_WK_TOM*SEASON_WEEKS*(1+DIM_PCT_TOM)^A10672)</f>
        <v>6616.7611003544</v>
      </c>
      <c r="F10672" s="5">
        <f>IF(B10672=0,0,B10672*LABOR_HRS_WK_CAR*SEASON_WEEKS*(1+DIM_PCT_CAR)^B10672)</f>
        <v>292.41669540238013</v>
      </c>
      <c r="G10672" s="5">
        <f>IF(C10672=0,0,C10672*LABOR_HRS_WK_MES*SEASON_WEEKS*(1+DIM_PCT_MES)^C10672)</f>
        <v>189.17016064453119</v>
      </c>
      <c r="H10672" s="5">
        <f>E10672+F10672+G10672</f>
        <v>7098.3479564013114</v>
      </c>
      <c r="I10672" s="5">
        <f>MIN(H10672,FARMER_HRS)</f>
        <v>720</v>
      </c>
      <c r="J10672" s="5">
        <f>MAX(0,H10672-FARMER_HRS)</f>
        <v>6378.3479564013114</v>
      </c>
      <c r="K10672" s="2">
        <f>I10672*FARMER_RATE+J10672*TEMP_WORKER_RATE</f>
        <v>135735.20757641166</v>
      </c>
      <c r="L10672" s="2">
        <f>A10672*PRICE_TOM+B10672*PRICE_CAR+C10672*PRICE_MES</f>
        <v>168352</v>
      </c>
      <c r="M10672" s="2">
        <f>A10672*FERT_BED_TOM+B10672*FERT_BED_CAR+C10672*FERT_BED_MES</f>
        <v>21120</v>
      </c>
      <c r="N10672" s="6">
        <f>IF(AND(D10672&lt;=TOTAL_BEDS,J10672&lt;=TEMP_WORKER_MAX*TEMP_WORKER_HRS),1,0)</f>
        <v>0</v>
      </c>
      <c r="O10672" s="2">
        <f>L10672-M10672-K10672-FIXED_COSTS</f>
        <v>-8503.20757641166</v>
      </c>
      <c r="P10672" s="2">
        <f>IF(N10672=1,O10672,"")</f>
      </c>
    </row>
    <row r="10673">
      <c r="A10673" s="6">
        <v>16</v>
      </c>
      <c r="B10673" s="6">
        <v>8</v>
      </c>
      <c r="C10673" s="6">
        <v>5</v>
      </c>
      <c r="D10673" s="6">
        <f>A10673+B10673+C10673</f>
        <v>29</v>
      </c>
      <c r="E10673" s="5">
        <f>IF(A10673=0,0,A10673*LABOR_HRS_WK_TOM*SEASON_WEEKS*(1+DIM_PCT_TOM)^A10673)</f>
        <v>6616.7611003544</v>
      </c>
      <c r="F10673" s="5">
        <f>IF(B10673=0,0,B10673*LABOR_HRS_WK_CAR*SEASON_WEEKS*(1+DIM_PCT_CAR)^B10673)</f>
        <v>292.41669540238013</v>
      </c>
      <c r="G10673" s="5">
        <f>IF(C10673=0,0,C10673*LABOR_HRS_WK_MES*SEASON_WEEKS*(1+DIM_PCT_MES)^C10673)</f>
        <v>239.41848456573481</v>
      </c>
      <c r="H10673" s="5">
        <f>E10673+F10673+G10673</f>
        <v>7148.5962803225148</v>
      </c>
      <c r="I10673" s="5">
        <f>MIN(H10673,FARMER_HRS)</f>
        <v>720</v>
      </c>
      <c r="J10673" s="5">
        <f>MAX(0,H10673-FARMER_HRS)</f>
        <v>6428.5962803225148</v>
      </c>
      <c r="K10673" s="2">
        <f>I10673*FARMER_RATE+J10673*TEMP_WORKER_RATE</f>
        <v>136607.57431115478</v>
      </c>
      <c r="L10673" s="2">
        <f>A10673*PRICE_TOM+B10673*PRICE_CAR+C10673*PRICE_MES</f>
        <v>171052</v>
      </c>
      <c r="M10673" s="2">
        <f>A10673*FERT_BED_TOM+B10673*FERT_BED_CAR+C10673*FERT_BED_MES</f>
        <v>22000</v>
      </c>
      <c r="N10673" s="6">
        <f>IF(AND(D10673&lt;=TOTAL_BEDS,J10673&lt;=TEMP_WORKER_MAX*TEMP_WORKER_HRS),1,0)</f>
        <v>0</v>
      </c>
      <c r="O10673" s="2">
        <f>L10673-M10673-K10673-FIXED_COSTS</f>
        <v>-7555.5743111547781</v>
      </c>
      <c r="P10673" s="2">
        <f>IF(N10673=1,O10673,"")</f>
      </c>
    </row>
    <row r="10674">
      <c r="A10674" s="6">
        <v>16</v>
      </c>
      <c r="B10674" s="6">
        <v>8</v>
      </c>
      <c r="C10674" s="6">
        <v>6</v>
      </c>
      <c r="D10674" s="6">
        <f>A10674+B10674+C10674</f>
        <v>30</v>
      </c>
      <c r="E10674" s="5">
        <f>IF(A10674=0,0,A10674*LABOR_HRS_WK_TOM*SEASON_WEEKS*(1+DIM_PCT_TOM)^A10674)</f>
        <v>6616.7611003544</v>
      </c>
      <c r="F10674" s="5">
        <f>IF(B10674=0,0,B10674*LABOR_HRS_WK_CAR*SEASON_WEEKS*(1+DIM_PCT_CAR)^B10674)</f>
        <v>292.41669540238013</v>
      </c>
      <c r="G10674" s="5">
        <f>IF(C10674=0,0,C10674*LABOR_HRS_WK_MES*SEASON_WEEKS*(1+DIM_PCT_MES)^C10674)</f>
        <v>290.89345874736773</v>
      </c>
      <c r="H10674" s="5">
        <f>E10674+F10674+G10674</f>
        <v>7200.0712545041479</v>
      </c>
      <c r="I10674" s="5">
        <f>MIN(H10674,FARMER_HRS)</f>
        <v>720</v>
      </c>
      <c r="J10674" s="5">
        <f>MAX(0,H10674-FARMER_HRS)</f>
        <v>6480.0712545041479</v>
      </c>
      <c r="K10674" s="2">
        <f>I10674*FARMER_RATE+J10674*TEMP_WORKER_RATE</f>
        <v>137501.23705736367</v>
      </c>
      <c r="L10674" s="2">
        <f>A10674*PRICE_TOM+B10674*PRICE_CAR+C10674*PRICE_MES</f>
        <v>173752</v>
      </c>
      <c r="M10674" s="2">
        <f>A10674*FERT_BED_TOM+B10674*FERT_BED_CAR+C10674*FERT_BED_MES</f>
        <v>22880</v>
      </c>
      <c r="N10674" s="6">
        <f>IF(AND(D10674&lt;=TOTAL_BEDS,J10674&lt;=TEMP_WORKER_MAX*TEMP_WORKER_HRS),1,0)</f>
        <v>0</v>
      </c>
      <c r="O10674" s="2">
        <f>L10674-M10674-K10674-FIXED_COSTS</f>
        <v>-6629.2370573636726</v>
      </c>
      <c r="P10674" s="2">
        <f>IF(N10674=1,O10674,"")</f>
      </c>
    </row>
    <row r="10675">
      <c r="A10675" s="6">
        <v>16</v>
      </c>
      <c r="B10675" s="6">
        <v>8</v>
      </c>
      <c r="C10675" s="6">
        <v>7</v>
      </c>
      <c r="D10675" s="6">
        <f>A10675+B10675+C10675</f>
        <v>31</v>
      </c>
      <c r="E10675" s="5">
        <f>IF(A10675=0,0,A10675*LABOR_HRS_WK_TOM*SEASON_WEEKS*(1+DIM_PCT_TOM)^A10675)</f>
        <v>6616.7611003544</v>
      </c>
      <c r="F10675" s="5">
        <f>IF(B10675=0,0,B10675*LABOR_HRS_WK_CAR*SEASON_WEEKS*(1+DIM_PCT_CAR)^B10675)</f>
        <v>292.41669540238013</v>
      </c>
      <c r="G10675" s="5">
        <f>IF(C10675=0,0,C10675*LABOR_HRS_WK_MES*SEASON_WEEKS*(1+DIM_PCT_MES)^C10675)</f>
        <v>343.61789814532818</v>
      </c>
      <c r="H10675" s="5">
        <f>E10675+F10675+G10675</f>
        <v>7252.7956939021087</v>
      </c>
      <c r="I10675" s="5">
        <f>MIN(H10675,FARMER_HRS)</f>
        <v>720</v>
      </c>
      <c r="J10675" s="5">
        <f>MAX(0,H10675-FARMER_HRS)</f>
        <v>6532.7956939021087</v>
      </c>
      <c r="K10675" s="2">
        <f>I10675*FARMER_RATE+J10675*TEMP_WORKER_RATE</f>
        <v>138416.5919080227</v>
      </c>
      <c r="L10675" s="2">
        <f>A10675*PRICE_TOM+B10675*PRICE_CAR+C10675*PRICE_MES</f>
        <v>176452</v>
      </c>
      <c r="M10675" s="2">
        <f>A10675*FERT_BED_TOM+B10675*FERT_BED_CAR+C10675*FERT_BED_MES</f>
        <v>23760</v>
      </c>
      <c r="N10675" s="6">
        <f>IF(AND(D10675&lt;=TOTAL_BEDS,J10675&lt;=TEMP_WORKER_MAX*TEMP_WORKER_HRS),1,0)</f>
        <v>0</v>
      </c>
      <c r="O10675" s="2">
        <f>L10675-M10675-K10675-FIXED_COSTS</f>
        <v>-5724.5919080227031</v>
      </c>
      <c r="P10675" s="2">
        <f>IF(N10675=1,O10675,"")</f>
      </c>
    </row>
    <row r="10676">
      <c r="A10676" s="6">
        <v>16</v>
      </c>
      <c r="B10676" s="6">
        <v>8</v>
      </c>
      <c r="C10676" s="6">
        <v>8</v>
      </c>
      <c r="D10676" s="6">
        <f>A10676+B10676+C10676</f>
        <v>32</v>
      </c>
      <c r="E10676" s="5">
        <f>IF(A10676=0,0,A10676*LABOR_HRS_WK_TOM*SEASON_WEEKS*(1+DIM_PCT_TOM)^A10676)</f>
        <v>6616.7611003544</v>
      </c>
      <c r="F10676" s="5">
        <f>IF(B10676=0,0,B10676*LABOR_HRS_WK_CAR*SEASON_WEEKS*(1+DIM_PCT_CAR)^B10676)</f>
        <v>292.41669540238013</v>
      </c>
      <c r="G10676" s="5">
        <f>IF(C10676=0,0,C10676*LABOR_HRS_WK_MES*SEASON_WEEKS*(1+DIM_PCT_MES)^C10676)</f>
        <v>397.61499642530833</v>
      </c>
      <c r="H10676" s="5">
        <f>E10676+F10676+G10676</f>
        <v>7306.7927921820883</v>
      </c>
      <c r="I10676" s="5">
        <f>MIN(H10676,FARMER_HRS)</f>
        <v>720</v>
      </c>
      <c r="J10676" s="5">
        <f>MAX(0,H10676-FARMER_HRS)</f>
        <v>6586.7927921820883</v>
      </c>
      <c r="K10676" s="2">
        <f>I10676*FARMER_RATE+J10676*TEMP_WORKER_RATE</f>
        <v>139354.04153093905</v>
      </c>
      <c r="L10676" s="2">
        <f>A10676*PRICE_TOM+B10676*PRICE_CAR+C10676*PRICE_MES</f>
        <v>179152</v>
      </c>
      <c r="M10676" s="2">
        <f>A10676*FERT_BED_TOM+B10676*FERT_BED_CAR+C10676*FERT_BED_MES</f>
        <v>24640</v>
      </c>
      <c r="N10676" s="6">
        <f>IF(AND(D10676&lt;=TOTAL_BEDS,J10676&lt;=TEMP_WORKER_MAX*TEMP_WORKER_HRS),1,0)</f>
        <v>0</v>
      </c>
      <c r="O10676" s="2">
        <f>L10676-M10676-K10676-FIXED_COSTS</f>
        <v>-4842.0415309390519</v>
      </c>
      <c r="P10676" s="2">
        <f>IF(N10676=1,O10676,"")</f>
      </c>
    </row>
    <row r="10677">
      <c r="A10677" s="6">
        <v>16</v>
      </c>
      <c r="B10677" s="6">
        <v>8</v>
      </c>
      <c r="C10677" s="6">
        <v>9</v>
      </c>
      <c r="D10677" s="6">
        <f>A10677+B10677+C10677</f>
        <v>33</v>
      </c>
      <c r="E10677" s="5">
        <f>IF(A10677=0,0,A10677*LABOR_HRS_WK_TOM*SEASON_WEEKS*(1+DIM_PCT_TOM)^A10677)</f>
        <v>6616.7611003544</v>
      </c>
      <c r="F10677" s="5">
        <f>IF(B10677=0,0,B10677*LABOR_HRS_WK_CAR*SEASON_WEEKS*(1+DIM_PCT_CAR)^B10677)</f>
        <v>292.41669540238013</v>
      </c>
      <c r="G10677" s="5">
        <f>IF(C10677=0,0,C10677*LABOR_HRS_WK_MES*SEASON_WEEKS*(1+DIM_PCT_MES)^C10677)</f>
        <v>452.90833186570273</v>
      </c>
      <c r="H10677" s="5">
        <f>E10677+F10677+G10677</f>
        <v>7362.0861276224832</v>
      </c>
      <c r="I10677" s="5">
        <f>MIN(H10677,FARMER_HRS)</f>
        <v>720</v>
      </c>
      <c r="J10677" s="5">
        <f>MAX(0,H10677-FARMER_HRS)</f>
        <v>6642.0861276224832</v>
      </c>
      <c r="K10677" s="2">
        <f>I10677*FARMER_RATE+J10677*TEMP_WORKER_RATE</f>
        <v>140313.99527122366</v>
      </c>
      <c r="L10677" s="2">
        <f>A10677*PRICE_TOM+B10677*PRICE_CAR+C10677*PRICE_MES</f>
        <v>181852</v>
      </c>
      <c r="M10677" s="2">
        <f>A10677*FERT_BED_TOM+B10677*FERT_BED_CAR+C10677*FERT_BED_MES</f>
        <v>25520</v>
      </c>
      <c r="N10677" s="6">
        <f>IF(AND(D10677&lt;=TOTAL_BEDS,J10677&lt;=TEMP_WORKER_MAX*TEMP_WORKER_HRS),1,0)</f>
        <v>0</v>
      </c>
      <c r="O10677" s="2">
        <f>L10677-M10677-K10677-FIXED_COSTS</f>
        <v>-3981.9952712236554</v>
      </c>
      <c r="P10677" s="2">
        <f>IF(N10677=1,O10677,"")</f>
      </c>
    </row>
    <row r="10678">
      <c r="A10678" s="6">
        <v>16</v>
      </c>
      <c r="B10678" s="6">
        <v>8</v>
      </c>
      <c r="C10678" s="6">
        <v>10</v>
      </c>
      <c r="D10678" s="6">
        <f>A10678+B10678+C10678</f>
        <v>34</v>
      </c>
      <c r="E10678" s="5">
        <f>IF(A10678=0,0,A10678*LABOR_HRS_WK_TOM*SEASON_WEEKS*(1+DIM_PCT_TOM)^A10678)</f>
        <v>6616.7611003544</v>
      </c>
      <c r="F10678" s="5">
        <f>IF(B10678=0,0,B10678*LABOR_HRS_WK_CAR*SEASON_WEEKS*(1+DIM_PCT_CAR)^B10678)</f>
        <v>292.41669540238013</v>
      </c>
      <c r="G10678" s="5">
        <f>IF(C10678=0,0,C10678*LABOR_HRS_WK_MES*SEASON_WEEKS*(1+DIM_PCT_MES)^C10678)</f>
        <v>509.52187334891551</v>
      </c>
      <c r="H10678" s="5">
        <f>E10678+F10678+G10678</f>
        <v>7418.6996691056956</v>
      </c>
      <c r="I10678" s="5">
        <f>MIN(H10678,FARMER_HRS)</f>
        <v>720</v>
      </c>
      <c r="J10678" s="5">
        <f>MAX(0,H10678-FARMER_HRS)</f>
        <v>6698.6996691056956</v>
      </c>
      <c r="K10678" s="2">
        <f>I10678*FARMER_RATE+J10678*TEMP_WORKER_RATE</f>
        <v>141296.86925530722</v>
      </c>
      <c r="L10678" s="2">
        <f>A10678*PRICE_TOM+B10678*PRICE_CAR+C10678*PRICE_MES</f>
        <v>184552</v>
      </c>
      <c r="M10678" s="2">
        <f>A10678*FERT_BED_TOM+B10678*FERT_BED_CAR+C10678*FERT_BED_MES</f>
        <v>26400</v>
      </c>
      <c r="N10678" s="6">
        <f>IF(AND(D10678&lt;=TOTAL_BEDS,J10678&lt;=TEMP_WORKER_MAX*TEMP_WORKER_HRS),1,0)</f>
        <v>0</v>
      </c>
      <c r="O10678" s="2">
        <f>L10678-M10678-K10678-FIXED_COSTS</f>
        <v>-3144.8692553072178</v>
      </c>
      <c r="P10678" s="2">
        <f>IF(N10678=1,O10678,"")</f>
      </c>
    </row>
    <row r="10679">
      <c r="A10679" s="6">
        <v>16</v>
      </c>
      <c r="B10679" s="6">
        <v>8</v>
      </c>
      <c r="C10679" s="6">
        <v>11</v>
      </c>
      <c r="D10679" s="6">
        <f>A10679+B10679+C10679</f>
        <v>35</v>
      </c>
      <c r="E10679" s="5">
        <f>IF(A10679=0,0,A10679*LABOR_HRS_WK_TOM*SEASON_WEEKS*(1+DIM_PCT_TOM)^A10679)</f>
        <v>6616.7611003544</v>
      </c>
      <c r="F10679" s="5">
        <f>IF(B10679=0,0,B10679*LABOR_HRS_WK_CAR*SEASON_WEEKS*(1+DIM_PCT_CAR)^B10679)</f>
        <v>292.41669540238013</v>
      </c>
      <c r="G10679" s="5">
        <f>IF(C10679=0,0,C10679*LABOR_HRS_WK_MES*SEASON_WEEKS*(1+DIM_PCT_MES)^C10679)</f>
        <v>567.47998644235463</v>
      </c>
      <c r="H10679" s="5">
        <f>E10679+F10679+G10679</f>
        <v>7476.657782199135</v>
      </c>
      <c r="I10679" s="5">
        <f>MIN(H10679,FARMER_HRS)</f>
        <v>720</v>
      </c>
      <c r="J10679" s="5">
        <f>MAX(0,H10679-FARMER_HRS)</f>
        <v>6756.657782199135</v>
      </c>
      <c r="K10679" s="2">
        <f>I10679*FARMER_RATE+J10679*TEMP_WORKER_RATE</f>
        <v>142303.08649651275</v>
      </c>
      <c r="L10679" s="2">
        <f>A10679*PRICE_TOM+B10679*PRICE_CAR+C10679*PRICE_MES</f>
        <v>187252</v>
      </c>
      <c r="M10679" s="2">
        <f>A10679*FERT_BED_TOM+B10679*FERT_BED_CAR+C10679*FERT_BED_MES</f>
        <v>27280</v>
      </c>
      <c r="N10679" s="6">
        <f>IF(AND(D10679&lt;=TOTAL_BEDS,J10679&lt;=TEMP_WORKER_MAX*TEMP_WORKER_HRS),1,0)</f>
        <v>0</v>
      </c>
      <c r="O10679" s="2">
        <f>L10679-M10679-K10679-FIXED_COSTS</f>
        <v>-2331.0864965127548</v>
      </c>
      <c r="P10679" s="2">
        <f>IF(N10679=1,O10679,"")</f>
      </c>
    </row>
    <row r="10680">
      <c r="A10680" s="6">
        <v>16</v>
      </c>
      <c r="B10680" s="6">
        <v>8</v>
      </c>
      <c r="C10680" s="6">
        <v>12</v>
      </c>
      <c r="D10680" s="6">
        <f>A10680+B10680+C10680</f>
        <v>36</v>
      </c>
      <c r="E10680" s="5">
        <f>IF(A10680=0,0,A10680*LABOR_HRS_WK_TOM*SEASON_WEEKS*(1+DIM_PCT_TOM)^A10680)</f>
        <v>6616.7611003544</v>
      </c>
      <c r="F10680" s="5">
        <f>IF(B10680=0,0,B10680*LABOR_HRS_WK_CAR*SEASON_WEEKS*(1+DIM_PCT_CAR)^B10680)</f>
        <v>292.41669540238013</v>
      </c>
      <c r="G10680" s="5">
        <f>IF(C10680=0,0,C10680*LABOR_HRS_WK_MES*SEASON_WEEKS*(1+DIM_PCT_MES)^C10680)</f>
        <v>626.807439570419</v>
      </c>
      <c r="H10680" s="5">
        <f>E10680+F10680+G10680</f>
        <v>7535.985235327199</v>
      </c>
      <c r="I10680" s="5">
        <f>MIN(H10680,FARMER_HRS)</f>
        <v>720</v>
      </c>
      <c r="J10680" s="5">
        <f>MAX(0,H10680-FARMER_HRS)</f>
        <v>6815.985235327199</v>
      </c>
      <c r="K10680" s="2">
        <f>I10680*FARMER_RATE+J10680*TEMP_WORKER_RATE</f>
        <v>143333.07700220833</v>
      </c>
      <c r="L10680" s="2">
        <f>A10680*PRICE_TOM+B10680*PRICE_CAR+C10680*PRICE_MES</f>
        <v>189952</v>
      </c>
      <c r="M10680" s="2">
        <f>A10680*FERT_BED_TOM+B10680*FERT_BED_CAR+C10680*FERT_BED_MES</f>
        <v>28160</v>
      </c>
      <c r="N10680" s="6">
        <f>IF(AND(D10680&lt;=TOTAL_BEDS,J10680&lt;=TEMP_WORKER_MAX*TEMP_WORKER_HRS),1,0)</f>
        <v>0</v>
      </c>
      <c r="O10680" s="2">
        <f>L10680-M10680-K10680-FIXED_COSTS</f>
        <v>-1541.0770022083307</v>
      </c>
      <c r="P10680" s="2">
        <f>IF(N10680=1,O10680,"")</f>
      </c>
    </row>
    <row r="10681">
      <c r="A10681" s="6">
        <v>16</v>
      </c>
      <c r="B10681" s="6">
        <v>8</v>
      </c>
      <c r="C10681" s="6">
        <v>13</v>
      </c>
      <c r="D10681" s="6">
        <f>A10681+B10681+C10681</f>
        <v>37</v>
      </c>
      <c r="E10681" s="5">
        <f>IF(A10681=0,0,A10681*LABOR_HRS_WK_TOM*SEASON_WEEKS*(1+DIM_PCT_TOM)^A10681)</f>
        <v>6616.7611003544</v>
      </c>
      <c r="F10681" s="5">
        <f>IF(B10681=0,0,B10681*LABOR_HRS_WK_CAR*SEASON_WEEKS*(1+DIM_PCT_CAR)^B10681)</f>
        <v>292.41669540238013</v>
      </c>
      <c r="G10681" s="5">
        <f>IF(C10681=0,0,C10681*LABOR_HRS_WK_MES*SEASON_WEEKS*(1+DIM_PCT_MES)^C10681)</f>
        <v>687.52941027880331</v>
      </c>
      <c r="H10681" s="5">
        <f>E10681+F10681+G10681</f>
        <v>7596.7072060355831</v>
      </c>
      <c r="I10681" s="5">
        <f>MIN(H10681,FARMER_HRS)</f>
        <v>720</v>
      </c>
      <c r="J10681" s="5">
        <f>MAX(0,H10681-FARMER_HRS)</f>
        <v>6876.7072060355831</v>
      </c>
      <c r="K10681" s="2">
        <f>I10681*FARMER_RATE+J10681*TEMP_WORKER_RATE</f>
        <v>144387.27788256219</v>
      </c>
      <c r="L10681" s="2">
        <f>A10681*PRICE_TOM+B10681*PRICE_CAR+C10681*PRICE_MES</f>
        <v>192652</v>
      </c>
      <c r="M10681" s="2">
        <f>A10681*FERT_BED_TOM+B10681*FERT_BED_CAR+C10681*FERT_BED_MES</f>
        <v>29040</v>
      </c>
      <c r="N10681" s="6">
        <f>IF(AND(D10681&lt;=TOTAL_BEDS,J10681&lt;=TEMP_WORKER_MAX*TEMP_WORKER_HRS),1,0)</f>
        <v>0</v>
      </c>
      <c r="O10681" s="2">
        <f>L10681-M10681-K10681-FIXED_COSTS</f>
        <v>-775.27788256219355</v>
      </c>
      <c r="P10681" s="2">
        <f>IF(N10681=1,O10681,"")</f>
      </c>
    </row>
    <row r="10682">
      <c r="A10682" s="6">
        <v>16</v>
      </c>
      <c r="B10682" s="6">
        <v>8</v>
      </c>
      <c r="C10682" s="6">
        <v>14</v>
      </c>
      <c r="D10682" s="6">
        <f>A10682+B10682+C10682</f>
        <v>38</v>
      </c>
      <c r="E10682" s="5">
        <f>IF(A10682=0,0,A10682*LABOR_HRS_WK_TOM*SEASON_WEEKS*(1+DIM_PCT_TOM)^A10682)</f>
        <v>6616.7611003544</v>
      </c>
      <c r="F10682" s="5">
        <f>IF(B10682=0,0,B10682*LABOR_HRS_WK_CAR*SEASON_WEEKS*(1+DIM_PCT_CAR)^B10682)</f>
        <v>292.41669540238013</v>
      </c>
      <c r="G10682" s="5">
        <f>IF(C10682=0,0,C10682*LABOR_HRS_WK_MES*SEASON_WEEKS*(1+DIM_PCT_MES)^C10682)</f>
        <v>749.67149159246435</v>
      </c>
      <c r="H10682" s="5">
        <f>E10682+F10682+G10682</f>
        <v>7658.8492873492442</v>
      </c>
      <c r="I10682" s="5">
        <f>MIN(H10682,FARMER_HRS)</f>
        <v>720</v>
      </c>
      <c r="J10682" s="5">
        <f>MAX(0,H10682-FARMER_HRS)</f>
        <v>6938.8492873492442</v>
      </c>
      <c r="K10682" s="2">
        <f>I10682*FARMER_RATE+J10682*TEMP_WORKER_RATE</f>
        <v>145466.13346092438</v>
      </c>
      <c r="L10682" s="2">
        <f>A10682*PRICE_TOM+B10682*PRICE_CAR+C10682*PRICE_MES</f>
        <v>195352</v>
      </c>
      <c r="M10682" s="2">
        <f>A10682*FERT_BED_TOM+B10682*FERT_BED_CAR+C10682*FERT_BED_MES</f>
        <v>29920</v>
      </c>
      <c r="N10682" s="6">
        <f>IF(AND(D10682&lt;=TOTAL_BEDS,J10682&lt;=TEMP_WORKER_MAX*TEMP_WORKER_HRS),1,0)</f>
        <v>0</v>
      </c>
      <c r="O10682" s="2">
        <f>L10682-M10682-K10682-FIXED_COSTS</f>
        <v>-34.133460924378596</v>
      </c>
      <c r="P10682" s="2">
        <f>IF(N10682=1,O10682,"")</f>
      </c>
    </row>
    <row r="10683">
      <c r="A10683" s="6">
        <v>16</v>
      </c>
      <c r="B10683" s="6">
        <v>8</v>
      </c>
      <c r="C10683" s="6">
        <v>15</v>
      </c>
      <c r="D10683" s="6">
        <f>A10683+B10683+C10683</f>
        <v>39</v>
      </c>
      <c r="E10683" s="5">
        <f>IF(A10683=0,0,A10683*LABOR_HRS_WK_TOM*SEASON_WEEKS*(1+DIM_PCT_TOM)^A10683)</f>
        <v>6616.7611003544</v>
      </c>
      <c r="F10683" s="5">
        <f>IF(B10683=0,0,B10683*LABOR_HRS_WK_CAR*SEASON_WEEKS*(1+DIM_PCT_CAR)^B10683)</f>
        <v>292.41669540238013</v>
      </c>
      <c r="G10683" s="5">
        <f>IF(C10683=0,0,C10683*LABOR_HRS_WK_MES*SEASON_WEEKS*(1+DIM_PCT_MES)^C10683)</f>
        <v>813.25969846861074</v>
      </c>
      <c r="H10683" s="5">
        <f>E10683+F10683+G10683</f>
        <v>7722.4374942253908</v>
      </c>
      <c r="I10683" s="5">
        <f>MIN(H10683,FARMER_HRS)</f>
        <v>720</v>
      </c>
      <c r="J10683" s="5">
        <f>MAX(0,H10683-FARMER_HRS)</f>
        <v>7002.4374942253908</v>
      </c>
      <c r="K10683" s="2">
        <f>I10683*FARMER_RATE+J10683*TEMP_WORKER_RATE</f>
        <v>146570.09538585748</v>
      </c>
      <c r="L10683" s="2">
        <f>A10683*PRICE_TOM+B10683*PRICE_CAR+C10683*PRICE_MES</f>
        <v>198052</v>
      </c>
      <c r="M10683" s="2">
        <f>A10683*FERT_BED_TOM+B10683*FERT_BED_CAR+C10683*FERT_BED_MES</f>
        <v>30800</v>
      </c>
      <c r="N10683" s="6">
        <f>IF(AND(D10683&lt;=TOTAL_BEDS,J10683&lt;=TEMP_WORKER_MAX*TEMP_WORKER_HRS),1,0)</f>
        <v>0</v>
      </c>
      <c r="O10683" s="2">
        <f>L10683-M10683-K10683-FIXED_COSTS</f>
        <v>681.90461414252059</v>
      </c>
      <c r="P10683" s="2">
        <f>IF(N10683=1,O10683,"")</f>
      </c>
    </row>
    <row r="10684">
      <c r="A10684" s="6">
        <v>16</v>
      </c>
      <c r="B10684" s="6">
        <v>8</v>
      </c>
      <c r="C10684" s="6">
        <v>16</v>
      </c>
      <c r="D10684" s="6">
        <f>A10684+B10684+C10684</f>
        <v>40</v>
      </c>
      <c r="E10684" s="5">
        <f>IF(A10684=0,0,A10684*LABOR_HRS_WK_TOM*SEASON_WEEKS*(1+DIM_PCT_TOM)^A10684)</f>
        <v>6616.7611003544</v>
      </c>
      <c r="F10684" s="5">
        <f>IF(B10684=0,0,B10684*LABOR_HRS_WK_CAR*SEASON_WEEKS*(1+DIM_PCT_CAR)^B10684)</f>
        <v>292.41669540238013</v>
      </c>
      <c r="G10684" s="5">
        <f>IF(C10684=0,0,C10684*LABOR_HRS_WK_MES*SEASON_WEEKS*(1+DIM_PCT_MES)^C10684)</f>
        <v>878.32047434609967</v>
      </c>
      <c r="H10684" s="5">
        <f>E10684+F10684+G10684</f>
        <v>7787.49827010288</v>
      </c>
      <c r="I10684" s="5">
        <f>MIN(H10684,FARMER_HRS)</f>
        <v>720</v>
      </c>
      <c r="J10684" s="5">
        <f>MAX(0,H10684-FARMER_HRS)</f>
        <v>7067.49827010288</v>
      </c>
      <c r="K10684" s="2">
        <f>I10684*FARMER_RATE+J10684*TEMP_WORKER_RATE</f>
        <v>147699.62274484168</v>
      </c>
      <c r="L10684" s="2">
        <f>A10684*PRICE_TOM+B10684*PRICE_CAR+C10684*PRICE_MES</f>
        <v>200752</v>
      </c>
      <c r="M10684" s="2">
        <f>A10684*FERT_BED_TOM+B10684*FERT_BED_CAR+C10684*FERT_BED_MES</f>
        <v>31680</v>
      </c>
      <c r="N10684" s="6">
        <f>IF(AND(D10684&lt;=TOTAL_BEDS,J10684&lt;=TEMP_WORKER_MAX*TEMP_WORKER_HRS),1,0)</f>
        <v>0</v>
      </c>
      <c r="O10684" s="2">
        <f>L10684-M10684-K10684-FIXED_COSTS</f>
        <v>1372.3772551583243</v>
      </c>
      <c r="P10684" s="2">
        <f>IF(N10684=1,O10684,"")</f>
      </c>
    </row>
    <row r="10685">
      <c r="A10685" s="6">
        <v>16</v>
      </c>
      <c r="B10685" s="6">
        <v>8</v>
      </c>
      <c r="C10685" s="6">
        <v>17</v>
      </c>
      <c r="D10685" s="6">
        <f>A10685+B10685+C10685</f>
        <v>41</v>
      </c>
      <c r="E10685" s="5">
        <f>IF(A10685=0,0,A10685*LABOR_HRS_WK_TOM*SEASON_WEEKS*(1+DIM_PCT_TOM)^A10685)</f>
        <v>6616.7611003544</v>
      </c>
      <c r="F10685" s="5">
        <f>IF(B10685=0,0,B10685*LABOR_HRS_WK_CAR*SEASON_WEEKS*(1+DIM_PCT_CAR)^B10685)</f>
        <v>292.41669540238013</v>
      </c>
      <c r="G10685" s="5">
        <f>IF(C10685=0,0,C10685*LABOR_HRS_WK_MES*SEASON_WEEKS*(1+DIM_PCT_MES)^C10685)</f>
        <v>944.88069779263992</v>
      </c>
      <c r="H10685" s="5">
        <f>E10685+F10685+G10685</f>
        <v>7854.05849354942</v>
      </c>
      <c r="I10685" s="5">
        <f>MIN(H10685,FARMER_HRS)</f>
        <v>720</v>
      </c>
      <c r="J10685" s="5">
        <f>MAX(0,H10685-FARMER_HRS)</f>
        <v>7134.05849354942</v>
      </c>
      <c r="K10685" s="2">
        <f>I10685*FARMER_RATE+J10685*TEMP_WORKER_RATE</f>
        <v>148855.18217967742</v>
      </c>
      <c r="L10685" s="2">
        <f>A10685*PRICE_TOM+B10685*PRICE_CAR+C10685*PRICE_MES</f>
        <v>203452</v>
      </c>
      <c r="M10685" s="2">
        <f>A10685*FERT_BED_TOM+B10685*FERT_BED_CAR+C10685*FERT_BED_MES</f>
        <v>32560</v>
      </c>
      <c r="N10685" s="6">
        <f>IF(AND(D10685&lt;=TOTAL_BEDS,J10685&lt;=TEMP_WORKER_MAX*TEMP_WORKER_HRS),1,0)</f>
        <v>0</v>
      </c>
      <c r="O10685" s="2">
        <f>L10685-M10685-K10685-FIXED_COSTS</f>
        <v>2036.8178203225834</v>
      </c>
      <c r="P10685" s="2">
        <f>IF(N10685=1,O10685,"")</f>
      </c>
    </row>
    <row r="10686">
      <c r="A10686" s="6">
        <v>16</v>
      </c>
      <c r="B10686" s="6">
        <v>8</v>
      </c>
      <c r="C10686" s="6">
        <v>18</v>
      </c>
      <c r="D10686" s="6">
        <f>A10686+B10686+C10686</f>
        <v>42</v>
      </c>
      <c r="E10686" s="5">
        <f>IF(A10686=0,0,A10686*LABOR_HRS_WK_TOM*SEASON_WEEKS*(1+DIM_PCT_TOM)^A10686)</f>
        <v>6616.7611003544</v>
      </c>
      <c r="F10686" s="5">
        <f>IF(B10686=0,0,B10686*LABOR_HRS_WK_CAR*SEASON_WEEKS*(1+DIM_PCT_CAR)^B10686)</f>
        <v>292.41669540238013</v>
      </c>
      <c r="G10686" s="5">
        <f>IF(C10686=0,0,C10686*LABOR_HRS_WK_MES*SEASON_WEEKS*(1+DIM_PCT_MES)^C10686)</f>
        <v>1012.9676892512272</v>
      </c>
      <c r="H10686" s="5">
        <f>E10686+F10686+G10686</f>
        <v>7922.1454850080072</v>
      </c>
      <c r="I10686" s="5">
        <f>MIN(H10686,FARMER_HRS)</f>
        <v>720</v>
      </c>
      <c r="J10686" s="5">
        <f>MAX(0,H10686-FARMER_HRS)</f>
        <v>7202.1454850080072</v>
      </c>
      <c r="K10686" s="2">
        <f>I10686*FARMER_RATE+J10686*TEMP_WORKER_RATE</f>
        <v>150037.24800361122</v>
      </c>
      <c r="L10686" s="2">
        <f>A10686*PRICE_TOM+B10686*PRICE_CAR+C10686*PRICE_MES</f>
        <v>206152</v>
      </c>
      <c r="M10686" s="2">
        <f>A10686*FERT_BED_TOM+B10686*FERT_BED_CAR+C10686*FERT_BED_MES</f>
        <v>33440</v>
      </c>
      <c r="N10686" s="6">
        <f>IF(AND(D10686&lt;=TOTAL_BEDS,J10686&lt;=TEMP_WORKER_MAX*TEMP_WORKER_HRS),1,0)</f>
        <v>0</v>
      </c>
      <c r="O10686" s="2">
        <f>L10686-M10686-K10686-FIXED_COSTS</f>
        <v>2674.7519963887753</v>
      </c>
      <c r="P10686" s="2">
        <f>IF(N10686=1,O10686,"")</f>
      </c>
    </row>
    <row r="10687">
      <c r="A10687" s="6">
        <v>16</v>
      </c>
      <c r="B10687" s="6">
        <v>8</v>
      </c>
      <c r="C10687" s="6">
        <v>19</v>
      </c>
      <c r="D10687" s="6">
        <f>A10687+B10687+C10687</f>
        <v>43</v>
      </c>
      <c r="E10687" s="5">
        <f>IF(A10687=0,0,A10687*LABOR_HRS_WK_TOM*SEASON_WEEKS*(1+DIM_PCT_TOM)^A10687)</f>
        <v>6616.7611003544</v>
      </c>
      <c r="F10687" s="5">
        <f>IF(B10687=0,0,B10687*LABOR_HRS_WK_CAR*SEASON_WEEKS*(1+DIM_PCT_CAR)^B10687)</f>
        <v>292.41669540238013</v>
      </c>
      <c r="G10687" s="5">
        <f>IF(C10687=0,0,C10687*LABOR_HRS_WK_MES*SEASON_WEEKS*(1+DIM_PCT_MES)^C10687)</f>
        <v>1082.6092178872491</v>
      </c>
      <c r="H10687" s="5">
        <f>E10687+F10687+G10687</f>
        <v>7991.7870136440288</v>
      </c>
      <c r="I10687" s="5">
        <f>MIN(H10687,FARMER_HRS)</f>
        <v>720</v>
      </c>
      <c r="J10687" s="5">
        <f>MAX(0,H10687-FARMER_HRS)</f>
        <v>7271.7870136440288</v>
      </c>
      <c r="K10687" s="2">
        <f>I10687*FARMER_RATE+J10687*TEMP_WORKER_RATE</f>
        <v>151246.30232020884</v>
      </c>
      <c r="L10687" s="2">
        <f>A10687*PRICE_TOM+B10687*PRICE_CAR+C10687*PRICE_MES</f>
        <v>208852</v>
      </c>
      <c r="M10687" s="2">
        <f>A10687*FERT_BED_TOM+B10687*FERT_BED_CAR+C10687*FERT_BED_MES</f>
        <v>34320</v>
      </c>
      <c r="N10687" s="6">
        <f>IF(AND(D10687&lt;=TOTAL_BEDS,J10687&lt;=TEMP_WORKER_MAX*TEMP_WORKER_HRS),1,0)</f>
        <v>0</v>
      </c>
      <c r="O10687" s="2">
        <f>L10687-M10687-K10687-FIXED_COSTS</f>
        <v>3285.697679791163</v>
      </c>
      <c r="P10687" s="2">
        <f>IF(N10687=1,O10687,"")</f>
      </c>
    </row>
    <row r="10688">
      <c r="A10688" s="6">
        <v>16</v>
      </c>
      <c r="B10688" s="6">
        <v>8</v>
      </c>
      <c r="C10688" s="6">
        <v>20</v>
      </c>
      <c r="D10688" s="6">
        <f>A10688+B10688+C10688</f>
        <v>44</v>
      </c>
      <c r="E10688" s="5">
        <f>IF(A10688=0,0,A10688*LABOR_HRS_WK_TOM*SEASON_WEEKS*(1+DIM_PCT_TOM)^A10688)</f>
        <v>6616.7611003544</v>
      </c>
      <c r="F10688" s="5">
        <f>IF(B10688=0,0,B10688*LABOR_HRS_WK_CAR*SEASON_WEEKS*(1+DIM_PCT_CAR)^B10688)</f>
        <v>292.41669540238013</v>
      </c>
      <c r="G10688" s="5">
        <f>IF(C10688=0,0,C10688*LABOR_HRS_WK_MES*SEASON_WEEKS*(1+DIM_PCT_MES)^C10688)</f>
        <v>1153.8335085377259</v>
      </c>
      <c r="H10688" s="5">
        <f>E10688+F10688+G10688</f>
        <v>8063.0113042945059</v>
      </c>
      <c r="I10688" s="5">
        <f>MIN(H10688,FARMER_HRS)</f>
        <v>720</v>
      </c>
      <c r="J10688" s="5">
        <f>MAX(0,H10688-FARMER_HRS)</f>
        <v>7343.0113042945059</v>
      </c>
      <c r="K10688" s="2">
        <f>I10688*FARMER_RATE+J10688*TEMP_WORKER_RATE</f>
        <v>152482.83514400182</v>
      </c>
      <c r="L10688" s="2">
        <f>A10688*PRICE_TOM+B10688*PRICE_CAR+C10688*PRICE_MES</f>
        <v>211552</v>
      </c>
      <c r="M10688" s="2">
        <f>A10688*FERT_BED_TOM+B10688*FERT_BED_CAR+C10688*FERT_BED_MES</f>
        <v>35200</v>
      </c>
      <c r="N10688" s="6">
        <f>IF(AND(D10688&lt;=TOTAL_BEDS,J10688&lt;=TEMP_WORKER_MAX*TEMP_WORKER_HRS),1,0)</f>
        <v>0</v>
      </c>
      <c r="O10688" s="2">
        <f>L10688-M10688-K10688-FIXED_COSTS</f>
        <v>3869.1648559981841</v>
      </c>
      <c r="P10688" s="2">
        <f>IF(N10688=1,O10688,"")</f>
      </c>
    </row>
    <row r="10689">
      <c r="A10689" s="6">
        <v>16</v>
      </c>
      <c r="B10689" s="6">
        <v>8</v>
      </c>
      <c r="C10689" s="6">
        <v>21</v>
      </c>
      <c r="D10689" s="6">
        <f>A10689+B10689+C10689</f>
        <v>45</v>
      </c>
      <c r="E10689" s="5">
        <f>IF(A10689=0,0,A10689*LABOR_HRS_WK_TOM*SEASON_WEEKS*(1+DIM_PCT_TOM)^A10689)</f>
        <v>6616.7611003544</v>
      </c>
      <c r="F10689" s="5">
        <f>IF(B10689=0,0,B10689*LABOR_HRS_WK_CAR*SEASON_WEEKS*(1+DIM_PCT_CAR)^B10689)</f>
        <v>292.41669540238013</v>
      </c>
      <c r="G10689" s="5">
        <f>IF(C10689=0,0,C10689*LABOR_HRS_WK_MES*SEASON_WEEKS*(1+DIM_PCT_MES)^C10689)</f>
        <v>1226.6692487641699</v>
      </c>
      <c r="H10689" s="5">
        <f>E10689+F10689+G10689</f>
        <v>8135.84704452095</v>
      </c>
      <c r="I10689" s="5">
        <f>MIN(H10689,FARMER_HRS)</f>
        <v>720</v>
      </c>
      <c r="J10689" s="5">
        <f>MAX(0,H10689-FARMER_HRS)</f>
        <v>7415.84704452095</v>
      </c>
      <c r="K10689" s="2">
        <f>I10689*FARMER_RATE+J10689*TEMP_WORKER_RATE</f>
        <v>153747.34452293316</v>
      </c>
      <c r="L10689" s="2">
        <f>A10689*PRICE_TOM+B10689*PRICE_CAR+C10689*PRICE_MES</f>
        <v>214252</v>
      </c>
      <c r="M10689" s="2">
        <f>A10689*FERT_BED_TOM+B10689*FERT_BED_CAR+C10689*FERT_BED_MES</f>
        <v>36080</v>
      </c>
      <c r="N10689" s="6">
        <f>IF(AND(D10689&lt;=TOTAL_BEDS,J10689&lt;=TEMP_WORKER_MAX*TEMP_WORKER_HRS),1,0)</f>
        <v>0</v>
      </c>
      <c r="O10689" s="2">
        <f>L10689-M10689-K10689-FIXED_COSTS</f>
        <v>4424.6554770668445</v>
      </c>
      <c r="P10689" s="2">
        <f>IF(N10689=1,O10689,"")</f>
      </c>
    </row>
    <row r="10690">
      <c r="A10690" s="6">
        <v>16</v>
      </c>
      <c r="B10690" s="6">
        <v>8</v>
      </c>
      <c r="C10690" s="6">
        <v>22</v>
      </c>
      <c r="D10690" s="6">
        <f>A10690+B10690+C10690</f>
        <v>46</v>
      </c>
      <c r="E10690" s="5">
        <f>IF(A10690=0,0,A10690*LABOR_HRS_WK_TOM*SEASON_WEEKS*(1+DIM_PCT_TOM)^A10690)</f>
        <v>6616.7611003544</v>
      </c>
      <c r="F10690" s="5">
        <f>IF(B10690=0,0,B10690*LABOR_HRS_WK_CAR*SEASON_WEEKS*(1+DIM_PCT_CAR)^B10690)</f>
        <v>292.41669540238013</v>
      </c>
      <c r="G10690" s="5">
        <f>IF(C10690=0,0,C10690*LABOR_HRS_WK_MES*SEASON_WEEKS*(1+DIM_PCT_MES)^C10690)</f>
        <v>1301.1455960105659</v>
      </c>
      <c r="H10690" s="5">
        <f>E10690+F10690+G10690</f>
        <v>8210.323391767346</v>
      </c>
      <c r="I10690" s="5">
        <f>MIN(H10690,FARMER_HRS)</f>
        <v>720</v>
      </c>
      <c r="J10690" s="5">
        <f>MAX(0,H10690-FARMER_HRS)</f>
        <v>7490.323391767346</v>
      </c>
      <c r="K10690" s="2">
        <f>I10690*FARMER_RATE+J10690*TEMP_WORKER_RATE</f>
        <v>155040.33666262752</v>
      </c>
      <c r="L10690" s="2">
        <f>A10690*PRICE_TOM+B10690*PRICE_CAR+C10690*PRICE_MES</f>
        <v>216952</v>
      </c>
      <c r="M10690" s="2">
        <f>A10690*FERT_BED_TOM+B10690*FERT_BED_CAR+C10690*FERT_BED_MES</f>
        <v>36960</v>
      </c>
      <c r="N10690" s="6">
        <f>IF(AND(D10690&lt;=TOTAL_BEDS,J10690&lt;=TEMP_WORKER_MAX*TEMP_WORKER_HRS),1,0)</f>
        <v>0</v>
      </c>
      <c r="O10690" s="2">
        <f>L10690-M10690-K10690-FIXED_COSTS</f>
        <v>4951.6633373724762</v>
      </c>
      <c r="P10690" s="2">
        <f>IF(N10690=1,O10690,"")</f>
      </c>
    </row>
    <row r="10691">
      <c r="A10691" s="6">
        <v>16</v>
      </c>
      <c r="B10691" s="6">
        <v>8</v>
      </c>
      <c r="C10691" s="6">
        <v>23</v>
      </c>
      <c r="D10691" s="6">
        <f>A10691+B10691+C10691</f>
        <v>47</v>
      </c>
      <c r="E10691" s="5">
        <f>IF(A10691=0,0,A10691*LABOR_HRS_WK_TOM*SEASON_WEEKS*(1+DIM_PCT_TOM)^A10691)</f>
        <v>6616.7611003544</v>
      </c>
      <c r="F10691" s="5">
        <f>IF(B10691=0,0,B10691*LABOR_HRS_WK_CAR*SEASON_WEEKS*(1+DIM_PCT_CAR)^B10691)</f>
        <v>292.41669540238013</v>
      </c>
      <c r="G10691" s="5">
        <f>IF(C10691=0,0,C10691*LABOR_HRS_WK_MES*SEASON_WEEKS*(1+DIM_PCT_MES)^C10691)</f>
        <v>1377.2921848680023</v>
      </c>
      <c r="H10691" s="5">
        <f>E10691+F10691+G10691</f>
        <v>8286.4699806247827</v>
      </c>
      <c r="I10691" s="5">
        <f>MIN(H10691,FARMER_HRS)</f>
        <v>720</v>
      </c>
      <c r="J10691" s="5">
        <f>MAX(0,H10691-FARMER_HRS)</f>
        <v>7566.4699806247827</v>
      </c>
      <c r="K10691" s="2">
        <f>I10691*FARMER_RATE+J10691*TEMP_WORKER_RATE</f>
        <v>156362.32605251358</v>
      </c>
      <c r="L10691" s="2">
        <f>A10691*PRICE_TOM+B10691*PRICE_CAR+C10691*PRICE_MES</f>
        <v>219652</v>
      </c>
      <c r="M10691" s="2">
        <f>A10691*FERT_BED_TOM+B10691*FERT_BED_CAR+C10691*FERT_BED_MES</f>
        <v>37840</v>
      </c>
      <c r="N10691" s="6">
        <f>IF(AND(D10691&lt;=TOTAL_BEDS,J10691&lt;=TEMP_WORKER_MAX*TEMP_WORKER_HRS),1,0)</f>
        <v>0</v>
      </c>
      <c r="O10691" s="2">
        <f>L10691-M10691-K10691-FIXED_COSTS</f>
        <v>5449.6739474864153</v>
      </c>
      <c r="P10691" s="2">
        <f>IF(N10691=1,O10691,"")</f>
      </c>
    </row>
    <row r="10692">
      <c r="A10692" s="6">
        <v>16</v>
      </c>
      <c r="B10692" s="6">
        <v>8</v>
      </c>
      <c r="C10692" s="6">
        <v>24</v>
      </c>
      <c r="D10692" s="6">
        <f>A10692+B10692+C10692</f>
        <v>48</v>
      </c>
      <c r="E10692" s="5">
        <f>IF(A10692=0,0,A10692*LABOR_HRS_WK_TOM*SEASON_WEEKS*(1+DIM_PCT_TOM)^A10692)</f>
        <v>6616.7611003544</v>
      </c>
      <c r="F10692" s="5">
        <f>IF(B10692=0,0,B10692*LABOR_HRS_WK_CAR*SEASON_WEEKS*(1+DIM_PCT_CAR)^B10692)</f>
        <v>292.41669540238013</v>
      </c>
      <c r="G10692" s="5">
        <f>IF(C10692=0,0,C10692*LABOR_HRS_WK_MES*SEASON_WEEKS*(1+DIM_PCT_MES)^C10692)</f>
        <v>1455.139134447498</v>
      </c>
      <c r="H10692" s="5">
        <f>E10692+F10692+G10692</f>
        <v>8364.3169302042788</v>
      </c>
      <c r="I10692" s="5">
        <f>MIN(H10692,FARMER_HRS)</f>
        <v>720</v>
      </c>
      <c r="J10692" s="5">
        <f>MAX(0,H10692-FARMER_HRS)</f>
        <v>7644.3169302042788</v>
      </c>
      <c r="K10692" s="2">
        <f>I10692*FARMER_RATE+J10692*TEMP_WORKER_RATE</f>
        <v>157713.83559382427</v>
      </c>
      <c r="L10692" s="2">
        <f>A10692*PRICE_TOM+B10692*PRICE_CAR+C10692*PRICE_MES</f>
        <v>222352</v>
      </c>
      <c r="M10692" s="2">
        <f>A10692*FERT_BED_TOM+B10692*FERT_BED_CAR+C10692*FERT_BED_MES</f>
        <v>38720</v>
      </c>
      <c r="N10692" s="6">
        <f>IF(AND(D10692&lt;=TOTAL_BEDS,J10692&lt;=TEMP_WORKER_MAX*TEMP_WORKER_HRS),1,0)</f>
        <v>0</v>
      </c>
      <c r="O10692" s="2">
        <f>L10692-M10692-K10692-FIXED_COSTS</f>
        <v>5918.1644061757252</v>
      </c>
      <c r="P10692" s="2">
        <f>IF(N10692=1,O10692,"")</f>
      </c>
    </row>
    <row r="10693">
      <c r="A10693" s="6">
        <v>16</v>
      </c>
      <c r="B10693" s="6">
        <v>8</v>
      </c>
      <c r="C10693" s="6">
        <v>25</v>
      </c>
      <c r="D10693" s="6">
        <f>A10693+B10693+C10693</f>
        <v>49</v>
      </c>
      <c r="E10693" s="5">
        <f>IF(A10693=0,0,A10693*LABOR_HRS_WK_TOM*SEASON_WEEKS*(1+DIM_PCT_TOM)^A10693)</f>
        <v>6616.7611003544</v>
      </c>
      <c r="F10693" s="5">
        <f>IF(B10693=0,0,B10693*LABOR_HRS_WK_CAR*SEASON_WEEKS*(1+DIM_PCT_CAR)^B10693)</f>
        <v>292.41669540238013</v>
      </c>
      <c r="G10693" s="5">
        <f>IF(C10693=0,0,C10693*LABOR_HRS_WK_MES*SEASON_WEEKS*(1+DIM_PCT_MES)^C10693)</f>
        <v>1534.7170558625955</v>
      </c>
      <c r="H10693" s="5">
        <f>E10693+F10693+G10693</f>
        <v>8443.8948516193759</v>
      </c>
      <c r="I10693" s="5">
        <f>MIN(H10693,FARMER_HRS)</f>
        <v>720</v>
      </c>
      <c r="J10693" s="5">
        <f>MAX(0,H10693-FARMER_HRS)</f>
        <v>7723.8948516193759</v>
      </c>
      <c r="K10693" s="2">
        <f>I10693*FARMER_RATE+J10693*TEMP_WORKER_RATE</f>
        <v>159095.39672950306</v>
      </c>
      <c r="L10693" s="2">
        <f>A10693*PRICE_TOM+B10693*PRICE_CAR+C10693*PRICE_MES</f>
        <v>225052</v>
      </c>
      <c r="M10693" s="2">
        <f>A10693*FERT_BED_TOM+B10693*FERT_BED_CAR+C10693*FERT_BED_MES</f>
        <v>39600</v>
      </c>
      <c r="N10693" s="6">
        <f>IF(AND(D10693&lt;=TOTAL_BEDS,J10693&lt;=TEMP_WORKER_MAX*TEMP_WORKER_HRS),1,0)</f>
        <v>0</v>
      </c>
      <c r="O10693" s="2">
        <f>L10693-M10693-K10693-FIXED_COSTS</f>
        <v>6356.60327049694</v>
      </c>
      <c r="P10693" s="2">
        <f>IF(N10693=1,O10693,"")</f>
      </c>
    </row>
    <row r="10694">
      <c r="A10694" s="6">
        <v>16</v>
      </c>
      <c r="B10694" s="6">
        <v>8</v>
      </c>
      <c r="C10694" s="6">
        <v>26</v>
      </c>
      <c r="D10694" s="6">
        <f>A10694+B10694+C10694</f>
        <v>50</v>
      </c>
      <c r="E10694" s="5">
        <f>IF(A10694=0,0,A10694*LABOR_HRS_WK_TOM*SEASON_WEEKS*(1+DIM_PCT_TOM)^A10694)</f>
        <v>6616.7611003544</v>
      </c>
      <c r="F10694" s="5">
        <f>IF(B10694=0,0,B10694*LABOR_HRS_WK_CAR*SEASON_WEEKS*(1+DIM_PCT_CAR)^B10694)</f>
        <v>292.41669540238013</v>
      </c>
      <c r="G10694" s="5">
        <f>IF(C10694=0,0,C10694*LABOR_HRS_WK_MES*SEASON_WEEKS*(1+DIM_PCT_MES)^C10694)</f>
        <v>1616.0570598233128</v>
      </c>
      <c r="H10694" s="5">
        <f>E10694+F10694+G10694</f>
        <v>8525.2348555800927</v>
      </c>
      <c r="I10694" s="5">
        <f>MIN(H10694,FARMER_HRS)</f>
        <v>720</v>
      </c>
      <c r="J10694" s="5">
        <f>MAX(0,H10694-FARMER_HRS)</f>
        <v>7805.2348555800927</v>
      </c>
      <c r="K10694" s="2">
        <f>I10694*FARMER_RATE+J10694*TEMP_WORKER_RATE</f>
        <v>160507.54957604327</v>
      </c>
      <c r="L10694" s="2">
        <f>A10694*PRICE_TOM+B10694*PRICE_CAR+C10694*PRICE_MES</f>
        <v>227752</v>
      </c>
      <c r="M10694" s="2">
        <f>A10694*FERT_BED_TOM+B10694*FERT_BED_CAR+C10694*FERT_BED_MES</f>
        <v>40480</v>
      </c>
      <c r="N10694" s="6">
        <f>IF(AND(D10694&lt;=TOTAL_BEDS,J10694&lt;=TEMP_WORKER_MAX*TEMP_WORKER_HRS),1,0)</f>
        <v>0</v>
      </c>
      <c r="O10694" s="2">
        <f>L10694-M10694-K10694-FIXED_COSTS</f>
        <v>6764.4504239567323</v>
      </c>
      <c r="P10694" s="2">
        <f>IF(N10694=1,O10694,"")</f>
      </c>
    </row>
    <row r="10695">
      <c r="A10695" s="6">
        <v>16</v>
      </c>
      <c r="B10695" s="6">
        <v>8</v>
      </c>
      <c r="C10695" s="6">
        <v>27</v>
      </c>
      <c r="D10695" s="6">
        <f>A10695+B10695+C10695</f>
        <v>51</v>
      </c>
      <c r="E10695" s="5">
        <f>IF(A10695=0,0,A10695*LABOR_HRS_WK_TOM*SEASON_WEEKS*(1+DIM_PCT_TOM)^A10695)</f>
        <v>6616.7611003544</v>
      </c>
      <c r="F10695" s="5">
        <f>IF(B10695=0,0,B10695*LABOR_HRS_WK_CAR*SEASON_WEEKS*(1+DIM_PCT_CAR)^B10695)</f>
        <v>292.41669540238013</v>
      </c>
      <c r="G10695" s="5">
        <f>IF(C10695=0,0,C10695*LABOR_HRS_WK_MES*SEASON_WEEKS*(1+DIM_PCT_MES)^C10695)</f>
        <v>1699.19076434307</v>
      </c>
      <c r="H10695" s="5">
        <f>E10695+F10695+G10695</f>
        <v>8608.36856009985</v>
      </c>
      <c r="I10695" s="5">
        <f>MIN(H10695,FARMER_HRS)</f>
        <v>720</v>
      </c>
      <c r="J10695" s="5">
        <f>MAX(0,H10695-FARMER_HRS)</f>
        <v>7888.3685600998506</v>
      </c>
      <c r="K10695" s="2">
        <f>I10695*FARMER_RATE+J10695*TEMP_WORKER_RATE</f>
        <v>161950.84305728908</v>
      </c>
      <c r="L10695" s="2">
        <f>A10695*PRICE_TOM+B10695*PRICE_CAR+C10695*PRICE_MES</f>
        <v>230452</v>
      </c>
      <c r="M10695" s="2">
        <f>A10695*FERT_BED_TOM+B10695*FERT_BED_CAR+C10695*FERT_BED_MES</f>
        <v>41360</v>
      </c>
      <c r="N10695" s="6">
        <f>IF(AND(D10695&lt;=TOTAL_BEDS,J10695&lt;=TEMP_WORKER_MAX*TEMP_WORKER_HRS),1,0)</f>
        <v>0</v>
      </c>
      <c r="O10695" s="2">
        <f>L10695-M10695-K10695-FIXED_COSTS</f>
        <v>7141.1569427109207</v>
      </c>
      <c r="P10695" s="2">
        <f>IF(N10695=1,O10695,"")</f>
      </c>
    </row>
    <row r="10696">
      <c r="A10696" s="6">
        <v>16</v>
      </c>
      <c r="B10696" s="6">
        <v>8</v>
      </c>
      <c r="C10696" s="6">
        <v>28</v>
      </c>
      <c r="D10696" s="6">
        <f>A10696+B10696+C10696</f>
        <v>52</v>
      </c>
      <c r="E10696" s="5">
        <f>IF(A10696=0,0,A10696*LABOR_HRS_WK_TOM*SEASON_WEEKS*(1+DIM_PCT_TOM)^A10696)</f>
        <v>6616.7611003544</v>
      </c>
      <c r="F10696" s="5">
        <f>IF(B10696=0,0,B10696*LABOR_HRS_WK_CAR*SEASON_WEEKS*(1+DIM_PCT_CAR)^B10696)</f>
        <v>292.41669540238013</v>
      </c>
      <c r="G10696" s="5">
        <f>IF(C10696=0,0,C10696*LABOR_HRS_WK_MES*SEASON_WEEKS*(1+DIM_PCT_MES)^C10696)</f>
        <v>1784.1503025602233</v>
      </c>
      <c r="H10696" s="5">
        <f>E10696+F10696+G10696</f>
        <v>8693.3280983170043</v>
      </c>
      <c r="I10696" s="5">
        <f>MIN(H10696,FARMER_HRS)</f>
        <v>720</v>
      </c>
      <c r="J10696" s="5">
        <f>MAX(0,H10696-FARMER_HRS)</f>
        <v>7973.3280983170043</v>
      </c>
      <c r="K10696" s="2">
        <f>I10696*FARMER_RATE+J10696*TEMP_WORKER_RATE</f>
        <v>163425.83504022576</v>
      </c>
      <c r="L10696" s="2">
        <f>A10696*PRICE_TOM+B10696*PRICE_CAR+C10696*PRICE_MES</f>
        <v>233152</v>
      </c>
      <c r="M10696" s="2">
        <f>A10696*FERT_BED_TOM+B10696*FERT_BED_CAR+C10696*FERT_BED_MES</f>
        <v>42240</v>
      </c>
      <c r="N10696" s="6">
        <f>IF(AND(D10696&lt;=TOTAL_BEDS,J10696&lt;=TEMP_WORKER_MAX*TEMP_WORKER_HRS),1,0)</f>
        <v>0</v>
      </c>
      <c r="O10696" s="2">
        <f>L10696-M10696-K10696-FIXED_COSTS</f>
        <v>7486.1649597742362</v>
      </c>
      <c r="P10696" s="2">
        <f>IF(N10696=1,O10696,"")</f>
      </c>
    </row>
    <row r="10697">
      <c r="A10697" s="6">
        <v>16</v>
      </c>
      <c r="B10697" s="6">
        <v>8</v>
      </c>
      <c r="C10697" s="6">
        <v>29</v>
      </c>
      <c r="D10697" s="6">
        <f>A10697+B10697+C10697</f>
        <v>53</v>
      </c>
      <c r="E10697" s="5">
        <f>IF(A10697=0,0,A10697*LABOR_HRS_WK_TOM*SEASON_WEEKS*(1+DIM_PCT_TOM)^A10697)</f>
        <v>6616.7611003544</v>
      </c>
      <c r="F10697" s="5">
        <f>IF(B10697=0,0,B10697*LABOR_HRS_WK_CAR*SEASON_WEEKS*(1+DIM_PCT_CAR)^B10697)</f>
        <v>292.41669540238013</v>
      </c>
      <c r="G10697" s="5">
        <f>IF(C10697=0,0,C10697*LABOR_HRS_WK_MES*SEASON_WEEKS*(1+DIM_PCT_MES)^C10697)</f>
        <v>1870.9683306758766</v>
      </c>
      <c r="H10697" s="5">
        <f>E10697+F10697+G10697</f>
        <v>8780.1461264326572</v>
      </c>
      <c r="I10697" s="5">
        <f>MIN(H10697,FARMER_HRS)</f>
        <v>720</v>
      </c>
      <c r="J10697" s="5">
        <f>MAX(0,H10697-FARMER_HRS)</f>
        <v>8060.1461264326572</v>
      </c>
      <c r="K10697" s="2">
        <f>I10697*FARMER_RATE+J10697*TEMP_WORKER_RATE</f>
        <v>164933.0924727892</v>
      </c>
      <c r="L10697" s="2">
        <f>A10697*PRICE_TOM+B10697*PRICE_CAR+C10697*PRICE_MES</f>
        <v>235852</v>
      </c>
      <c r="M10697" s="2">
        <f>A10697*FERT_BED_TOM+B10697*FERT_BED_CAR+C10697*FERT_BED_MES</f>
        <v>43120</v>
      </c>
      <c r="N10697" s="6">
        <f>IF(AND(D10697&lt;=TOTAL_BEDS,J10697&lt;=TEMP_WORKER_MAX*TEMP_WORKER_HRS),1,0)</f>
        <v>0</v>
      </c>
      <c r="O10697" s="2">
        <f>L10697-M10697-K10697-FIXED_COSTS</f>
        <v>7798.9075272108021</v>
      </c>
      <c r="P10697" s="2">
        <f>IF(N10697=1,O10697,"")</f>
      </c>
    </row>
    <row r="10698">
      <c r="A10698" s="6">
        <v>16</v>
      </c>
      <c r="B10698" s="6">
        <v>8</v>
      </c>
      <c r="C10698" s="6">
        <v>30</v>
      </c>
      <c r="D10698" s="6">
        <f>A10698+B10698+C10698</f>
        <v>54</v>
      </c>
      <c r="E10698" s="5">
        <f>IF(A10698=0,0,A10698*LABOR_HRS_WK_TOM*SEASON_WEEKS*(1+DIM_PCT_TOM)^A10698)</f>
        <v>6616.7611003544</v>
      </c>
      <c r="F10698" s="5">
        <f>IF(B10698=0,0,B10698*LABOR_HRS_WK_CAR*SEASON_WEEKS*(1+DIM_PCT_CAR)^B10698)</f>
        <v>292.41669540238013</v>
      </c>
      <c r="G10698" s="5">
        <f>IF(C10698=0,0,C10698*LABOR_HRS_WK_MES*SEASON_WEEKS*(1+DIM_PCT_MES)^C10698)</f>
        <v>1959.6780360096466</v>
      </c>
      <c r="H10698" s="5">
        <f>E10698+F10698+G10698</f>
        <v>8868.8558317664265</v>
      </c>
      <c r="I10698" s="5">
        <f>MIN(H10698,FARMER_HRS)</f>
        <v>720</v>
      </c>
      <c r="J10698" s="5">
        <f>MAX(0,H10698-FARMER_HRS)</f>
        <v>8148.8558317664265</v>
      </c>
      <c r="K10698" s="2">
        <f>I10698*FARMER_RATE+J10698*TEMP_WORKER_RATE</f>
        <v>166473.19152372269</v>
      </c>
      <c r="L10698" s="2">
        <f>A10698*PRICE_TOM+B10698*PRICE_CAR+C10698*PRICE_MES</f>
        <v>238552</v>
      </c>
      <c r="M10698" s="2">
        <f>A10698*FERT_BED_TOM+B10698*FERT_BED_CAR+C10698*FERT_BED_MES</f>
        <v>44000</v>
      </c>
      <c r="N10698" s="6">
        <f>IF(AND(D10698&lt;=TOTAL_BEDS,J10698&lt;=TEMP_WORKER_MAX*TEMP_WORKER_HRS),1,0)</f>
        <v>0</v>
      </c>
      <c r="O10698" s="2">
        <f>L10698-M10698-K10698-FIXED_COSTS</f>
        <v>8078.8084762773069</v>
      </c>
      <c r="P10698" s="2">
        <f>IF(N10698=1,O10698,"")</f>
      </c>
    </row>
    <row r="10699">
      <c r="A10699" s="6">
        <v>16</v>
      </c>
      <c r="B10699" s="6">
        <v>9</v>
      </c>
      <c r="C10699" s="6">
        <v>0</v>
      </c>
      <c r="D10699" s="6">
        <f>A10699+B10699+C10699</f>
        <v>25</v>
      </c>
      <c r="E10699" s="5">
        <f>IF(A10699=0,0,A10699*LABOR_HRS_WK_TOM*SEASON_WEEKS*(1+DIM_PCT_TOM)^A10699)</f>
        <v>6616.7611003544</v>
      </c>
      <c r="F10699" s="5">
        <f>IF(B10699=0,0,B10699*LABOR_HRS_WK_CAR*SEASON_WEEKS*(1+DIM_PCT_CAR)^B10699)</f>
        <v>337.19300188586959</v>
      </c>
      <c r="G10699" s="5">
        <f>IF(C10699=0,0,C10699*LABOR_HRS_WK_MES*SEASON_WEEKS*(1+DIM_PCT_MES)^C10699)</f>
        <v>0</v>
      </c>
      <c r="H10699" s="5">
        <f>E10699+F10699+G10699</f>
        <v>6953.9541022402691</v>
      </c>
      <c r="I10699" s="5">
        <f>MIN(H10699,FARMER_HRS)</f>
        <v>720</v>
      </c>
      <c r="J10699" s="5">
        <f>MAX(0,H10699-FARMER_HRS)</f>
        <v>6233.9541022402691</v>
      </c>
      <c r="K10699" s="2">
        <f>I10699*FARMER_RATE+J10699*TEMP_WORKER_RATE</f>
        <v>133228.36983056023</v>
      </c>
      <c r="L10699" s="2">
        <f>A10699*PRICE_TOM+B10699*PRICE_CAR+C10699*PRICE_MES</f>
        <v>159646</v>
      </c>
      <c r="M10699" s="2">
        <f>A10699*FERT_BED_TOM+B10699*FERT_BED_CAR+C10699*FERT_BED_MES</f>
        <v>18040</v>
      </c>
      <c r="N10699" s="6">
        <f>IF(AND(D10699&lt;=TOTAL_BEDS,J10699&lt;=TEMP_WORKER_MAX*TEMP_WORKER_HRS),1,0)</f>
        <v>0</v>
      </c>
      <c r="O10699" s="2">
        <f>L10699-M10699-K10699-FIXED_COSTS</f>
        <v>-11622.36983056023</v>
      </c>
      <c r="P10699" s="2">
        <f>IF(N10699=1,O10699,"")</f>
      </c>
    </row>
    <row r="10700">
      <c r="A10700" s="6">
        <v>16</v>
      </c>
      <c r="B10700" s="6">
        <v>9</v>
      </c>
      <c r="C10700" s="6">
        <v>1</v>
      </c>
      <c r="D10700" s="6">
        <f>A10700+B10700+C10700</f>
        <v>26</v>
      </c>
      <c r="E10700" s="5">
        <f>IF(A10700=0,0,A10700*LABOR_HRS_WK_TOM*SEASON_WEEKS*(1+DIM_PCT_TOM)^A10700)</f>
        <v>6616.7611003544</v>
      </c>
      <c r="F10700" s="5">
        <f>IF(B10700=0,0,B10700*LABOR_HRS_WK_CAR*SEASON_WEEKS*(1+DIM_PCT_CAR)^B10700)</f>
        <v>337.19300188586959</v>
      </c>
      <c r="G10700" s="5">
        <f>IF(C10700=0,0,C10700*LABOR_HRS_WK_MES*SEASON_WEEKS*(1+DIM_PCT_MES)^C10700)</f>
        <v>45.5625</v>
      </c>
      <c r="H10700" s="5">
        <f>E10700+F10700+G10700</f>
        <v>6999.5166022402691</v>
      </c>
      <c r="I10700" s="5">
        <f>MIN(H10700,FARMER_HRS)</f>
        <v>720</v>
      </c>
      <c r="J10700" s="5">
        <f>MAX(0,H10700-FARMER_HRS)</f>
        <v>6279.5166022402691</v>
      </c>
      <c r="K10700" s="2">
        <f>I10700*FARMER_RATE+J10700*TEMP_WORKER_RATE</f>
        <v>134019.38545556023</v>
      </c>
      <c r="L10700" s="2">
        <f>A10700*PRICE_TOM+B10700*PRICE_CAR+C10700*PRICE_MES</f>
        <v>162346</v>
      </c>
      <c r="M10700" s="2">
        <f>A10700*FERT_BED_TOM+B10700*FERT_BED_CAR+C10700*FERT_BED_MES</f>
        <v>18920</v>
      </c>
      <c r="N10700" s="6">
        <f>IF(AND(D10700&lt;=TOTAL_BEDS,J10700&lt;=TEMP_WORKER_MAX*TEMP_WORKER_HRS),1,0)</f>
        <v>0</v>
      </c>
      <c r="O10700" s="2">
        <f>L10700-M10700-K10700-FIXED_COSTS</f>
        <v>-10593.38545556023</v>
      </c>
      <c r="P10700" s="2">
        <f>IF(N10700=1,O10700,"")</f>
      </c>
    </row>
    <row r="10701">
      <c r="A10701" s="6">
        <v>16</v>
      </c>
      <c r="B10701" s="6">
        <v>9</v>
      </c>
      <c r="C10701" s="6">
        <v>2</v>
      </c>
      <c r="D10701" s="6">
        <f>A10701+B10701+C10701</f>
        <v>27</v>
      </c>
      <c r="E10701" s="5">
        <f>IF(A10701=0,0,A10701*LABOR_HRS_WK_TOM*SEASON_WEEKS*(1+DIM_PCT_TOM)^A10701)</f>
        <v>6616.7611003544</v>
      </c>
      <c r="F10701" s="5">
        <f>IF(B10701=0,0,B10701*LABOR_HRS_WK_CAR*SEASON_WEEKS*(1+DIM_PCT_CAR)^B10701)</f>
        <v>337.19300188586959</v>
      </c>
      <c r="G10701" s="5">
        <f>IF(C10701=0,0,C10701*LABOR_HRS_WK_MES*SEASON_WEEKS*(1+DIM_PCT_MES)^C10701)</f>
        <v>92.2640625</v>
      </c>
      <c r="H10701" s="5">
        <f>E10701+F10701+G10701</f>
        <v>7046.2181647402695</v>
      </c>
      <c r="I10701" s="5">
        <f>MIN(H10701,FARMER_HRS)</f>
        <v>720</v>
      </c>
      <c r="J10701" s="5">
        <f>MAX(0,H10701-FARMER_HRS)</f>
        <v>6326.2181647402695</v>
      </c>
      <c r="K10701" s="2">
        <f>I10701*FARMER_RATE+J10701*TEMP_WORKER_RATE</f>
        <v>134830.17647118523</v>
      </c>
      <c r="L10701" s="2">
        <f>A10701*PRICE_TOM+B10701*PRICE_CAR+C10701*PRICE_MES</f>
        <v>165046</v>
      </c>
      <c r="M10701" s="2">
        <f>A10701*FERT_BED_TOM+B10701*FERT_BED_CAR+C10701*FERT_BED_MES</f>
        <v>19800</v>
      </c>
      <c r="N10701" s="6">
        <f>IF(AND(D10701&lt;=TOTAL_BEDS,J10701&lt;=TEMP_WORKER_MAX*TEMP_WORKER_HRS),1,0)</f>
        <v>0</v>
      </c>
      <c r="O10701" s="2">
        <f>L10701-M10701-K10701-FIXED_COSTS</f>
        <v>-9584.17647118523</v>
      </c>
      <c r="P10701" s="2">
        <f>IF(N10701=1,O10701,"")</f>
      </c>
    </row>
    <row r="10702">
      <c r="A10702" s="6">
        <v>16</v>
      </c>
      <c r="B10702" s="6">
        <v>9</v>
      </c>
      <c r="C10702" s="6">
        <v>3</v>
      </c>
      <c r="D10702" s="6">
        <f>A10702+B10702+C10702</f>
        <v>28</v>
      </c>
      <c r="E10702" s="5">
        <f>IF(A10702=0,0,A10702*LABOR_HRS_WK_TOM*SEASON_WEEKS*(1+DIM_PCT_TOM)^A10702)</f>
        <v>6616.7611003544</v>
      </c>
      <c r="F10702" s="5">
        <f>IF(B10702=0,0,B10702*LABOR_HRS_WK_CAR*SEASON_WEEKS*(1+DIM_PCT_CAR)^B10702)</f>
        <v>337.19300188586959</v>
      </c>
      <c r="G10702" s="5">
        <f>IF(C10702=0,0,C10702*LABOR_HRS_WK_MES*SEASON_WEEKS*(1+DIM_PCT_MES)^C10702)</f>
        <v>140.12604492187498</v>
      </c>
      <c r="H10702" s="5">
        <f>E10702+F10702+G10702</f>
        <v>7094.0801471621444</v>
      </c>
      <c r="I10702" s="5">
        <f>MIN(H10702,FARMER_HRS)</f>
        <v>720</v>
      </c>
      <c r="J10702" s="5">
        <f>MAX(0,H10702-FARMER_HRS)</f>
        <v>6374.0801471621444</v>
      </c>
      <c r="K10702" s="2">
        <f>I10702*FARMER_RATE+J10702*TEMP_WORKER_RATE</f>
        <v>135661.11366600945</v>
      </c>
      <c r="L10702" s="2">
        <f>A10702*PRICE_TOM+B10702*PRICE_CAR+C10702*PRICE_MES</f>
        <v>167746</v>
      </c>
      <c r="M10702" s="2">
        <f>A10702*FERT_BED_TOM+B10702*FERT_BED_CAR+C10702*FERT_BED_MES</f>
        <v>20680</v>
      </c>
      <c r="N10702" s="6">
        <f>IF(AND(D10702&lt;=TOTAL_BEDS,J10702&lt;=TEMP_WORKER_MAX*TEMP_WORKER_HRS),1,0)</f>
        <v>0</v>
      </c>
      <c r="O10702" s="2">
        <f>L10702-M10702-K10702-FIXED_COSTS</f>
        <v>-8595.1136660094489</v>
      </c>
      <c r="P10702" s="2">
        <f>IF(N10702=1,O10702,"")</f>
      </c>
    </row>
    <row r="10703">
      <c r="A10703" s="6">
        <v>16</v>
      </c>
      <c r="B10703" s="6">
        <v>9</v>
      </c>
      <c r="C10703" s="6">
        <v>4</v>
      </c>
      <c r="D10703" s="6">
        <f>A10703+B10703+C10703</f>
        <v>29</v>
      </c>
      <c r="E10703" s="5">
        <f>IF(A10703=0,0,A10703*LABOR_HRS_WK_TOM*SEASON_WEEKS*(1+DIM_PCT_TOM)^A10703)</f>
        <v>6616.7611003544</v>
      </c>
      <c r="F10703" s="5">
        <f>IF(B10703=0,0,B10703*LABOR_HRS_WK_CAR*SEASON_WEEKS*(1+DIM_PCT_CAR)^B10703)</f>
        <v>337.19300188586959</v>
      </c>
      <c r="G10703" s="5">
        <f>IF(C10703=0,0,C10703*LABOR_HRS_WK_MES*SEASON_WEEKS*(1+DIM_PCT_MES)^C10703)</f>
        <v>189.17016064453119</v>
      </c>
      <c r="H10703" s="5">
        <f>E10703+F10703+G10703</f>
        <v>7143.1242628848</v>
      </c>
      <c r="I10703" s="5">
        <f>MIN(H10703,FARMER_HRS)</f>
        <v>720</v>
      </c>
      <c r="J10703" s="5">
        <f>MAX(0,H10703-FARMER_HRS)</f>
        <v>6423.1242628848</v>
      </c>
      <c r="K10703" s="2">
        <f>I10703*FARMER_RATE+J10703*TEMP_WORKER_RATE</f>
        <v>136512.57400841668</v>
      </c>
      <c r="L10703" s="2">
        <f>A10703*PRICE_TOM+B10703*PRICE_CAR+C10703*PRICE_MES</f>
        <v>170446</v>
      </c>
      <c r="M10703" s="2">
        <f>A10703*FERT_BED_TOM+B10703*FERT_BED_CAR+C10703*FERT_BED_MES</f>
        <v>21560</v>
      </c>
      <c r="N10703" s="6">
        <f>IF(AND(D10703&lt;=TOTAL_BEDS,J10703&lt;=TEMP_WORKER_MAX*TEMP_WORKER_HRS),1,0)</f>
        <v>0</v>
      </c>
      <c r="O10703" s="2">
        <f>L10703-M10703-K10703-FIXED_COSTS</f>
        <v>-7626.5740084166755</v>
      </c>
      <c r="P10703" s="2">
        <f>IF(N10703=1,O10703,"")</f>
      </c>
    </row>
    <row r="10704">
      <c r="A10704" s="6">
        <v>16</v>
      </c>
      <c r="B10704" s="6">
        <v>9</v>
      </c>
      <c r="C10704" s="6">
        <v>5</v>
      </c>
      <c r="D10704" s="6">
        <f>A10704+B10704+C10704</f>
        <v>30</v>
      </c>
      <c r="E10704" s="5">
        <f>IF(A10704=0,0,A10704*LABOR_HRS_WK_TOM*SEASON_WEEKS*(1+DIM_PCT_TOM)^A10704)</f>
        <v>6616.7611003544</v>
      </c>
      <c r="F10704" s="5">
        <f>IF(B10704=0,0,B10704*LABOR_HRS_WK_CAR*SEASON_WEEKS*(1+DIM_PCT_CAR)^B10704)</f>
        <v>337.19300188586959</v>
      </c>
      <c r="G10704" s="5">
        <f>IF(C10704=0,0,C10704*LABOR_HRS_WK_MES*SEASON_WEEKS*(1+DIM_PCT_MES)^C10704)</f>
        <v>239.41848456573481</v>
      </c>
      <c r="H10704" s="5">
        <f>E10704+F10704+G10704</f>
        <v>7193.3725868060037</v>
      </c>
      <c r="I10704" s="5">
        <f>MIN(H10704,FARMER_HRS)</f>
        <v>720</v>
      </c>
      <c r="J10704" s="5">
        <f>MAX(0,H10704-FARMER_HRS)</f>
        <v>6473.3725868060037</v>
      </c>
      <c r="K10704" s="2">
        <f>I10704*FARMER_RATE+J10704*TEMP_WORKER_RATE</f>
        <v>137384.94074315979</v>
      </c>
      <c r="L10704" s="2">
        <f>A10704*PRICE_TOM+B10704*PRICE_CAR+C10704*PRICE_MES</f>
        <v>173146</v>
      </c>
      <c r="M10704" s="2">
        <f>A10704*FERT_BED_TOM+B10704*FERT_BED_CAR+C10704*FERT_BED_MES</f>
        <v>22440</v>
      </c>
      <c r="N10704" s="6">
        <f>IF(AND(D10704&lt;=TOTAL_BEDS,J10704&lt;=TEMP_WORKER_MAX*TEMP_WORKER_HRS),1,0)</f>
        <v>0</v>
      </c>
      <c r="O10704" s="2">
        <f>L10704-M10704-K10704-FIXED_COSTS</f>
        <v>-6678.9407431597938</v>
      </c>
      <c r="P10704" s="2">
        <f>IF(N10704=1,O10704,"")</f>
      </c>
    </row>
    <row r="10705">
      <c r="A10705" s="6">
        <v>16</v>
      </c>
      <c r="B10705" s="6">
        <v>9</v>
      </c>
      <c r="C10705" s="6">
        <v>6</v>
      </c>
      <c r="D10705" s="6">
        <f>A10705+B10705+C10705</f>
        <v>31</v>
      </c>
      <c r="E10705" s="5">
        <f>IF(A10705=0,0,A10705*LABOR_HRS_WK_TOM*SEASON_WEEKS*(1+DIM_PCT_TOM)^A10705)</f>
        <v>6616.7611003544</v>
      </c>
      <c r="F10705" s="5">
        <f>IF(B10705=0,0,B10705*LABOR_HRS_WK_CAR*SEASON_WEEKS*(1+DIM_PCT_CAR)^B10705)</f>
        <v>337.19300188586959</v>
      </c>
      <c r="G10705" s="5">
        <f>IF(C10705=0,0,C10705*LABOR_HRS_WK_MES*SEASON_WEEKS*(1+DIM_PCT_MES)^C10705)</f>
        <v>290.89345874736773</v>
      </c>
      <c r="H10705" s="5">
        <f>E10705+F10705+G10705</f>
        <v>7244.8475609876368</v>
      </c>
      <c r="I10705" s="5">
        <f>MIN(H10705,FARMER_HRS)</f>
        <v>720</v>
      </c>
      <c r="J10705" s="5">
        <f>MAX(0,H10705-FARMER_HRS)</f>
        <v>6524.8475609876368</v>
      </c>
      <c r="K10705" s="2">
        <f>I10705*FARMER_RATE+J10705*TEMP_WORKER_RATE</f>
        <v>138278.60348936869</v>
      </c>
      <c r="L10705" s="2">
        <f>A10705*PRICE_TOM+B10705*PRICE_CAR+C10705*PRICE_MES</f>
        <v>175846</v>
      </c>
      <c r="M10705" s="2">
        <f>A10705*FERT_BED_TOM+B10705*FERT_BED_CAR+C10705*FERT_BED_MES</f>
        <v>23320</v>
      </c>
      <c r="N10705" s="6">
        <f>IF(AND(D10705&lt;=TOTAL_BEDS,J10705&lt;=TEMP_WORKER_MAX*TEMP_WORKER_HRS),1,0)</f>
        <v>0</v>
      </c>
      <c r="O10705" s="2">
        <f>L10705-M10705-K10705-FIXED_COSTS</f>
        <v>-5752.6034893686883</v>
      </c>
      <c r="P10705" s="2">
        <f>IF(N10705=1,O10705,"")</f>
      </c>
    </row>
    <row r="10706">
      <c r="A10706" s="6">
        <v>16</v>
      </c>
      <c r="B10706" s="6">
        <v>9</v>
      </c>
      <c r="C10706" s="6">
        <v>7</v>
      </c>
      <c r="D10706" s="6">
        <f>A10706+B10706+C10706</f>
        <v>32</v>
      </c>
      <c r="E10706" s="5">
        <f>IF(A10706=0,0,A10706*LABOR_HRS_WK_TOM*SEASON_WEEKS*(1+DIM_PCT_TOM)^A10706)</f>
        <v>6616.7611003544</v>
      </c>
      <c r="F10706" s="5">
        <f>IF(B10706=0,0,B10706*LABOR_HRS_WK_CAR*SEASON_WEEKS*(1+DIM_PCT_CAR)^B10706)</f>
        <v>337.19300188586959</v>
      </c>
      <c r="G10706" s="5">
        <f>IF(C10706=0,0,C10706*LABOR_HRS_WK_MES*SEASON_WEEKS*(1+DIM_PCT_MES)^C10706)</f>
        <v>343.61789814532818</v>
      </c>
      <c r="H10706" s="5">
        <f>E10706+F10706+G10706</f>
        <v>7297.5720003855977</v>
      </c>
      <c r="I10706" s="5">
        <f>MIN(H10706,FARMER_HRS)</f>
        <v>720</v>
      </c>
      <c r="J10706" s="5">
        <f>MAX(0,H10706-FARMER_HRS)</f>
        <v>6577.5720003855977</v>
      </c>
      <c r="K10706" s="2">
        <f>I10706*FARMER_RATE+J10706*TEMP_WORKER_RATE</f>
        <v>139193.95834002772</v>
      </c>
      <c r="L10706" s="2">
        <f>A10706*PRICE_TOM+B10706*PRICE_CAR+C10706*PRICE_MES</f>
        <v>178546</v>
      </c>
      <c r="M10706" s="2">
        <f>A10706*FERT_BED_TOM+B10706*FERT_BED_CAR+C10706*FERT_BED_MES</f>
        <v>24200</v>
      </c>
      <c r="N10706" s="6">
        <f>IF(AND(D10706&lt;=TOTAL_BEDS,J10706&lt;=TEMP_WORKER_MAX*TEMP_WORKER_HRS),1,0)</f>
        <v>0</v>
      </c>
      <c r="O10706" s="2">
        <f>L10706-M10706-K10706-FIXED_COSTS</f>
        <v>-4847.9583400277188</v>
      </c>
      <c r="P10706" s="2">
        <f>IF(N10706=1,O10706,"")</f>
      </c>
    </row>
    <row r="10707">
      <c r="A10707" s="6">
        <v>16</v>
      </c>
      <c r="B10707" s="6">
        <v>9</v>
      </c>
      <c r="C10707" s="6">
        <v>8</v>
      </c>
      <c r="D10707" s="6">
        <f>A10707+B10707+C10707</f>
        <v>33</v>
      </c>
      <c r="E10707" s="5">
        <f>IF(A10707=0,0,A10707*LABOR_HRS_WK_TOM*SEASON_WEEKS*(1+DIM_PCT_TOM)^A10707)</f>
        <v>6616.7611003544</v>
      </c>
      <c r="F10707" s="5">
        <f>IF(B10707=0,0,B10707*LABOR_HRS_WK_CAR*SEASON_WEEKS*(1+DIM_PCT_CAR)^B10707)</f>
        <v>337.19300188586959</v>
      </c>
      <c r="G10707" s="5">
        <f>IF(C10707=0,0,C10707*LABOR_HRS_WK_MES*SEASON_WEEKS*(1+DIM_PCT_MES)^C10707)</f>
        <v>397.61499642530833</v>
      </c>
      <c r="H10707" s="5">
        <f>E10707+F10707+G10707</f>
        <v>7351.5690986655773</v>
      </c>
      <c r="I10707" s="5">
        <f>MIN(H10707,FARMER_HRS)</f>
        <v>720</v>
      </c>
      <c r="J10707" s="5">
        <f>MAX(0,H10707-FARMER_HRS)</f>
        <v>6631.5690986655773</v>
      </c>
      <c r="K10707" s="2">
        <f>I10707*FARMER_RATE+J10707*TEMP_WORKER_RATE</f>
        <v>140131.40796294407</v>
      </c>
      <c r="L10707" s="2">
        <f>A10707*PRICE_TOM+B10707*PRICE_CAR+C10707*PRICE_MES</f>
        <v>181246</v>
      </c>
      <c r="M10707" s="2">
        <f>A10707*FERT_BED_TOM+B10707*FERT_BED_CAR+C10707*FERT_BED_MES</f>
        <v>25080</v>
      </c>
      <c r="N10707" s="6">
        <f>IF(AND(D10707&lt;=TOTAL_BEDS,J10707&lt;=TEMP_WORKER_MAX*TEMP_WORKER_HRS),1,0)</f>
        <v>0</v>
      </c>
      <c r="O10707" s="2">
        <f>L10707-M10707-K10707-FIXED_COSTS</f>
        <v>-3965.4079629440675</v>
      </c>
      <c r="P10707" s="2">
        <f>IF(N10707=1,O10707,"")</f>
      </c>
    </row>
    <row r="10708">
      <c r="A10708" s="6">
        <v>16</v>
      </c>
      <c r="B10708" s="6">
        <v>9</v>
      </c>
      <c r="C10708" s="6">
        <v>9</v>
      </c>
      <c r="D10708" s="6">
        <f>A10708+B10708+C10708</f>
        <v>34</v>
      </c>
      <c r="E10708" s="5">
        <f>IF(A10708=0,0,A10708*LABOR_HRS_WK_TOM*SEASON_WEEKS*(1+DIM_PCT_TOM)^A10708)</f>
        <v>6616.7611003544</v>
      </c>
      <c r="F10708" s="5">
        <f>IF(B10708=0,0,B10708*LABOR_HRS_WK_CAR*SEASON_WEEKS*(1+DIM_PCT_CAR)^B10708)</f>
        <v>337.19300188586959</v>
      </c>
      <c r="G10708" s="5">
        <f>IF(C10708=0,0,C10708*LABOR_HRS_WK_MES*SEASON_WEEKS*(1+DIM_PCT_MES)^C10708)</f>
        <v>452.90833186570273</v>
      </c>
      <c r="H10708" s="5">
        <f>E10708+F10708+G10708</f>
        <v>7406.8624341059722</v>
      </c>
      <c r="I10708" s="5">
        <f>MIN(H10708,FARMER_HRS)</f>
        <v>720</v>
      </c>
      <c r="J10708" s="5">
        <f>MAX(0,H10708-FARMER_HRS)</f>
        <v>6686.8624341059722</v>
      </c>
      <c r="K10708" s="2">
        <f>I10708*FARMER_RATE+J10708*TEMP_WORKER_RATE</f>
        <v>141091.36170322867</v>
      </c>
      <c r="L10708" s="2">
        <f>A10708*PRICE_TOM+B10708*PRICE_CAR+C10708*PRICE_MES</f>
        <v>183946</v>
      </c>
      <c r="M10708" s="2">
        <f>A10708*FERT_BED_TOM+B10708*FERT_BED_CAR+C10708*FERT_BED_MES</f>
        <v>25960</v>
      </c>
      <c r="N10708" s="6">
        <f>IF(AND(D10708&lt;=TOTAL_BEDS,J10708&lt;=TEMP_WORKER_MAX*TEMP_WORKER_HRS),1,0)</f>
        <v>0</v>
      </c>
      <c r="O10708" s="2">
        <f>L10708-M10708-K10708-FIXED_COSTS</f>
        <v>-3105.3617032286711</v>
      </c>
      <c r="P10708" s="2">
        <f>IF(N10708=1,O10708,"")</f>
      </c>
    </row>
    <row r="10709">
      <c r="A10709" s="6">
        <v>16</v>
      </c>
      <c r="B10709" s="6">
        <v>9</v>
      </c>
      <c r="C10709" s="6">
        <v>10</v>
      </c>
      <c r="D10709" s="6">
        <f>A10709+B10709+C10709</f>
        <v>35</v>
      </c>
      <c r="E10709" s="5">
        <f>IF(A10709=0,0,A10709*LABOR_HRS_WK_TOM*SEASON_WEEKS*(1+DIM_PCT_TOM)^A10709)</f>
        <v>6616.7611003544</v>
      </c>
      <c r="F10709" s="5">
        <f>IF(B10709=0,0,B10709*LABOR_HRS_WK_CAR*SEASON_WEEKS*(1+DIM_PCT_CAR)^B10709)</f>
        <v>337.19300188586959</v>
      </c>
      <c r="G10709" s="5">
        <f>IF(C10709=0,0,C10709*LABOR_HRS_WK_MES*SEASON_WEEKS*(1+DIM_PCT_MES)^C10709)</f>
        <v>509.52187334891551</v>
      </c>
      <c r="H10709" s="5">
        <f>E10709+F10709+G10709</f>
        <v>7463.4759755891846</v>
      </c>
      <c r="I10709" s="5">
        <f>MIN(H10709,FARMER_HRS)</f>
        <v>720</v>
      </c>
      <c r="J10709" s="5">
        <f>MAX(0,H10709-FARMER_HRS)</f>
        <v>6743.4759755891846</v>
      </c>
      <c r="K10709" s="2">
        <f>I10709*FARMER_RATE+J10709*TEMP_WORKER_RATE</f>
        <v>142074.23568731223</v>
      </c>
      <c r="L10709" s="2">
        <f>A10709*PRICE_TOM+B10709*PRICE_CAR+C10709*PRICE_MES</f>
        <v>186646</v>
      </c>
      <c r="M10709" s="2">
        <f>A10709*FERT_BED_TOM+B10709*FERT_BED_CAR+C10709*FERT_BED_MES</f>
        <v>26840</v>
      </c>
      <c r="N10709" s="6">
        <f>IF(AND(D10709&lt;=TOTAL_BEDS,J10709&lt;=TEMP_WORKER_MAX*TEMP_WORKER_HRS),1,0)</f>
        <v>0</v>
      </c>
      <c r="O10709" s="2">
        <f>L10709-M10709-K10709-FIXED_COSTS</f>
        <v>-2268.2356873122335</v>
      </c>
      <c r="P10709" s="2">
        <f>IF(N10709=1,O10709,"")</f>
      </c>
    </row>
    <row r="10710">
      <c r="A10710" s="6">
        <v>16</v>
      </c>
      <c r="B10710" s="6">
        <v>9</v>
      </c>
      <c r="C10710" s="6">
        <v>11</v>
      </c>
      <c r="D10710" s="6">
        <f>A10710+B10710+C10710</f>
        <v>36</v>
      </c>
      <c r="E10710" s="5">
        <f>IF(A10710=0,0,A10710*LABOR_HRS_WK_TOM*SEASON_WEEKS*(1+DIM_PCT_TOM)^A10710)</f>
        <v>6616.7611003544</v>
      </c>
      <c r="F10710" s="5">
        <f>IF(B10710=0,0,B10710*LABOR_HRS_WK_CAR*SEASON_WEEKS*(1+DIM_PCT_CAR)^B10710)</f>
        <v>337.19300188586959</v>
      </c>
      <c r="G10710" s="5">
        <f>IF(C10710=0,0,C10710*LABOR_HRS_WK_MES*SEASON_WEEKS*(1+DIM_PCT_MES)^C10710)</f>
        <v>567.47998644235463</v>
      </c>
      <c r="H10710" s="5">
        <f>E10710+F10710+G10710</f>
        <v>7521.434088682624</v>
      </c>
      <c r="I10710" s="5">
        <f>MIN(H10710,FARMER_HRS)</f>
        <v>720</v>
      </c>
      <c r="J10710" s="5">
        <f>MAX(0,H10710-FARMER_HRS)</f>
        <v>6801.434088682624</v>
      </c>
      <c r="K10710" s="2">
        <f>I10710*FARMER_RATE+J10710*TEMP_WORKER_RATE</f>
        <v>143080.45292851777</v>
      </c>
      <c r="L10710" s="2">
        <f>A10710*PRICE_TOM+B10710*PRICE_CAR+C10710*PRICE_MES</f>
        <v>189346</v>
      </c>
      <c r="M10710" s="2">
        <f>A10710*FERT_BED_TOM+B10710*FERT_BED_CAR+C10710*FERT_BED_MES</f>
        <v>27720</v>
      </c>
      <c r="N10710" s="6">
        <f>IF(AND(D10710&lt;=TOTAL_BEDS,J10710&lt;=TEMP_WORKER_MAX*TEMP_WORKER_HRS),1,0)</f>
        <v>0</v>
      </c>
      <c r="O10710" s="2">
        <f>L10710-M10710-K10710-FIXED_COSTS</f>
        <v>-1454.4529285177705</v>
      </c>
      <c r="P10710" s="2">
        <f>IF(N10710=1,O10710,"")</f>
      </c>
    </row>
    <row r="10711">
      <c r="A10711" s="6">
        <v>16</v>
      </c>
      <c r="B10711" s="6">
        <v>9</v>
      </c>
      <c r="C10711" s="6">
        <v>12</v>
      </c>
      <c r="D10711" s="6">
        <f>A10711+B10711+C10711</f>
        <v>37</v>
      </c>
      <c r="E10711" s="5">
        <f>IF(A10711=0,0,A10711*LABOR_HRS_WK_TOM*SEASON_WEEKS*(1+DIM_PCT_TOM)^A10711)</f>
        <v>6616.7611003544</v>
      </c>
      <c r="F10711" s="5">
        <f>IF(B10711=0,0,B10711*LABOR_HRS_WK_CAR*SEASON_WEEKS*(1+DIM_PCT_CAR)^B10711)</f>
        <v>337.19300188586959</v>
      </c>
      <c r="G10711" s="5">
        <f>IF(C10711=0,0,C10711*LABOR_HRS_WK_MES*SEASON_WEEKS*(1+DIM_PCT_MES)^C10711)</f>
        <v>626.807439570419</v>
      </c>
      <c r="H10711" s="5">
        <f>E10711+F10711+G10711</f>
        <v>7580.761541810688</v>
      </c>
      <c r="I10711" s="5">
        <f>MIN(H10711,FARMER_HRS)</f>
        <v>720</v>
      </c>
      <c r="J10711" s="5">
        <f>MAX(0,H10711-FARMER_HRS)</f>
        <v>6860.761541810688</v>
      </c>
      <c r="K10711" s="2">
        <f>I10711*FARMER_RATE+J10711*TEMP_WORKER_RATE</f>
        <v>144110.44343421335</v>
      </c>
      <c r="L10711" s="2">
        <f>A10711*PRICE_TOM+B10711*PRICE_CAR+C10711*PRICE_MES</f>
        <v>192046</v>
      </c>
      <c r="M10711" s="2">
        <f>A10711*FERT_BED_TOM+B10711*FERT_BED_CAR+C10711*FERT_BED_MES</f>
        <v>28600</v>
      </c>
      <c r="N10711" s="6">
        <f>IF(AND(D10711&lt;=TOTAL_BEDS,J10711&lt;=TEMP_WORKER_MAX*TEMP_WORKER_HRS),1,0)</f>
        <v>0</v>
      </c>
      <c r="O10711" s="2">
        <f>L10711-M10711-K10711-FIXED_COSTS</f>
        <v>-664.44343421334634</v>
      </c>
      <c r="P10711" s="2">
        <f>IF(N10711=1,O10711,"")</f>
      </c>
    </row>
    <row r="10712">
      <c r="A10712" s="6">
        <v>16</v>
      </c>
      <c r="B10712" s="6">
        <v>9</v>
      </c>
      <c r="C10712" s="6">
        <v>13</v>
      </c>
      <c r="D10712" s="6">
        <f>A10712+B10712+C10712</f>
        <v>38</v>
      </c>
      <c r="E10712" s="5">
        <f>IF(A10712=0,0,A10712*LABOR_HRS_WK_TOM*SEASON_WEEKS*(1+DIM_PCT_TOM)^A10712)</f>
        <v>6616.7611003544</v>
      </c>
      <c r="F10712" s="5">
        <f>IF(B10712=0,0,B10712*LABOR_HRS_WK_CAR*SEASON_WEEKS*(1+DIM_PCT_CAR)^B10712)</f>
        <v>337.19300188586959</v>
      </c>
      <c r="G10712" s="5">
        <f>IF(C10712=0,0,C10712*LABOR_HRS_WK_MES*SEASON_WEEKS*(1+DIM_PCT_MES)^C10712)</f>
        <v>687.52941027880331</v>
      </c>
      <c r="H10712" s="5">
        <f>E10712+F10712+G10712</f>
        <v>7641.4835125190721</v>
      </c>
      <c r="I10712" s="5">
        <f>MIN(H10712,FARMER_HRS)</f>
        <v>720</v>
      </c>
      <c r="J10712" s="5">
        <f>MAX(0,H10712-FARMER_HRS)</f>
        <v>6921.4835125190721</v>
      </c>
      <c r="K10712" s="2">
        <f>I10712*FARMER_RATE+J10712*TEMP_WORKER_RATE</f>
        <v>145164.64431456721</v>
      </c>
      <c r="L10712" s="2">
        <f>A10712*PRICE_TOM+B10712*PRICE_CAR+C10712*PRICE_MES</f>
        <v>194746</v>
      </c>
      <c r="M10712" s="2">
        <f>A10712*FERT_BED_TOM+B10712*FERT_BED_CAR+C10712*FERT_BED_MES</f>
        <v>29480</v>
      </c>
      <c r="N10712" s="6">
        <f>IF(AND(D10712&lt;=TOTAL_BEDS,J10712&lt;=TEMP_WORKER_MAX*TEMP_WORKER_HRS),1,0)</f>
        <v>0</v>
      </c>
      <c r="O10712" s="2">
        <f>L10712-M10712-K10712-FIXED_COSTS</f>
        <v>101.35568543279078</v>
      </c>
      <c r="P10712" s="2">
        <f>IF(N10712=1,O10712,"")</f>
      </c>
    </row>
    <row r="10713">
      <c r="A10713" s="6">
        <v>16</v>
      </c>
      <c r="B10713" s="6">
        <v>9</v>
      </c>
      <c r="C10713" s="6">
        <v>14</v>
      </c>
      <c r="D10713" s="6">
        <f>A10713+B10713+C10713</f>
        <v>39</v>
      </c>
      <c r="E10713" s="5">
        <f>IF(A10713=0,0,A10713*LABOR_HRS_WK_TOM*SEASON_WEEKS*(1+DIM_PCT_TOM)^A10713)</f>
        <v>6616.7611003544</v>
      </c>
      <c r="F10713" s="5">
        <f>IF(B10713=0,0,B10713*LABOR_HRS_WK_CAR*SEASON_WEEKS*(1+DIM_PCT_CAR)^B10713)</f>
        <v>337.19300188586959</v>
      </c>
      <c r="G10713" s="5">
        <f>IF(C10713=0,0,C10713*LABOR_HRS_WK_MES*SEASON_WEEKS*(1+DIM_PCT_MES)^C10713)</f>
        <v>749.67149159246435</v>
      </c>
      <c r="H10713" s="5">
        <f>E10713+F10713+G10713</f>
        <v>7703.6255938327331</v>
      </c>
      <c r="I10713" s="5">
        <f>MIN(H10713,FARMER_HRS)</f>
        <v>720</v>
      </c>
      <c r="J10713" s="5">
        <f>MAX(0,H10713-FARMER_HRS)</f>
        <v>6983.6255938327331</v>
      </c>
      <c r="K10713" s="2">
        <f>I10713*FARMER_RATE+J10713*TEMP_WORKER_RATE</f>
        <v>146243.49989292939</v>
      </c>
      <c r="L10713" s="2">
        <f>A10713*PRICE_TOM+B10713*PRICE_CAR+C10713*PRICE_MES</f>
        <v>197446</v>
      </c>
      <c r="M10713" s="2">
        <f>A10713*FERT_BED_TOM+B10713*FERT_BED_CAR+C10713*FERT_BED_MES</f>
        <v>30360</v>
      </c>
      <c r="N10713" s="6">
        <f>IF(AND(D10713&lt;=TOTAL_BEDS,J10713&lt;=TEMP_WORKER_MAX*TEMP_WORKER_HRS),1,0)</f>
        <v>0</v>
      </c>
      <c r="O10713" s="2">
        <f>L10713-M10713-K10713-FIXED_COSTS</f>
        <v>842.50010707060574</v>
      </c>
      <c r="P10713" s="2">
        <f>IF(N10713=1,O10713,"")</f>
      </c>
    </row>
    <row r="10714">
      <c r="A10714" s="6">
        <v>16</v>
      </c>
      <c r="B10714" s="6">
        <v>9</v>
      </c>
      <c r="C10714" s="6">
        <v>15</v>
      </c>
      <c r="D10714" s="6">
        <f>A10714+B10714+C10714</f>
        <v>40</v>
      </c>
      <c r="E10714" s="5">
        <f>IF(A10714=0,0,A10714*LABOR_HRS_WK_TOM*SEASON_WEEKS*(1+DIM_PCT_TOM)^A10714)</f>
        <v>6616.7611003544</v>
      </c>
      <c r="F10714" s="5">
        <f>IF(B10714=0,0,B10714*LABOR_HRS_WK_CAR*SEASON_WEEKS*(1+DIM_PCT_CAR)^B10714)</f>
        <v>337.19300188586959</v>
      </c>
      <c r="G10714" s="5">
        <f>IF(C10714=0,0,C10714*LABOR_HRS_WK_MES*SEASON_WEEKS*(1+DIM_PCT_MES)^C10714)</f>
        <v>813.25969846861074</v>
      </c>
      <c r="H10714" s="5">
        <f>E10714+F10714+G10714</f>
        <v>7767.21380070888</v>
      </c>
      <c r="I10714" s="5">
        <f>MIN(H10714,FARMER_HRS)</f>
        <v>720</v>
      </c>
      <c r="J10714" s="5">
        <f>MAX(0,H10714-FARMER_HRS)</f>
        <v>7047.21380070888</v>
      </c>
      <c r="K10714" s="2">
        <f>I10714*FARMER_RATE+J10714*TEMP_WORKER_RATE</f>
        <v>147347.4618178625</v>
      </c>
      <c r="L10714" s="2">
        <f>A10714*PRICE_TOM+B10714*PRICE_CAR+C10714*PRICE_MES</f>
        <v>200146</v>
      </c>
      <c r="M10714" s="2">
        <f>A10714*FERT_BED_TOM+B10714*FERT_BED_CAR+C10714*FERT_BED_MES</f>
        <v>31240</v>
      </c>
      <c r="N10714" s="6">
        <f>IF(AND(D10714&lt;=TOTAL_BEDS,J10714&lt;=TEMP_WORKER_MAX*TEMP_WORKER_HRS),1,0)</f>
        <v>0</v>
      </c>
      <c r="O10714" s="2">
        <f>L10714-M10714-K10714-FIXED_COSTS</f>
        <v>1558.5381821375049</v>
      </c>
      <c r="P10714" s="2">
        <f>IF(N10714=1,O10714,"")</f>
      </c>
    </row>
    <row r="10715">
      <c r="A10715" s="6">
        <v>16</v>
      </c>
      <c r="B10715" s="6">
        <v>9</v>
      </c>
      <c r="C10715" s="6">
        <v>16</v>
      </c>
      <c r="D10715" s="6">
        <f>A10715+B10715+C10715</f>
        <v>41</v>
      </c>
      <c r="E10715" s="5">
        <f>IF(A10715=0,0,A10715*LABOR_HRS_WK_TOM*SEASON_WEEKS*(1+DIM_PCT_TOM)^A10715)</f>
        <v>6616.7611003544</v>
      </c>
      <c r="F10715" s="5">
        <f>IF(B10715=0,0,B10715*LABOR_HRS_WK_CAR*SEASON_WEEKS*(1+DIM_PCT_CAR)^B10715)</f>
        <v>337.19300188586959</v>
      </c>
      <c r="G10715" s="5">
        <f>IF(C10715=0,0,C10715*LABOR_HRS_WK_MES*SEASON_WEEKS*(1+DIM_PCT_MES)^C10715)</f>
        <v>878.32047434609967</v>
      </c>
      <c r="H10715" s="5">
        <f>E10715+F10715+G10715</f>
        <v>7832.2745765863692</v>
      </c>
      <c r="I10715" s="5">
        <f>MIN(H10715,FARMER_HRS)</f>
        <v>720</v>
      </c>
      <c r="J10715" s="5">
        <f>MAX(0,H10715-FARMER_HRS)</f>
        <v>7112.2745765863692</v>
      </c>
      <c r="K10715" s="2">
        <f>I10715*FARMER_RATE+J10715*TEMP_WORKER_RATE</f>
        <v>148476.98917684669</v>
      </c>
      <c r="L10715" s="2">
        <f>A10715*PRICE_TOM+B10715*PRICE_CAR+C10715*PRICE_MES</f>
        <v>202846</v>
      </c>
      <c r="M10715" s="2">
        <f>A10715*FERT_BED_TOM+B10715*FERT_BED_CAR+C10715*FERT_BED_MES</f>
        <v>32120</v>
      </c>
      <c r="N10715" s="6">
        <f>IF(AND(D10715&lt;=TOTAL_BEDS,J10715&lt;=TEMP_WORKER_MAX*TEMP_WORKER_HRS),1,0)</f>
        <v>0</v>
      </c>
      <c r="O10715" s="2">
        <f>L10715-M10715-K10715-FIXED_COSTS</f>
        <v>2249.0108231533086</v>
      </c>
      <c r="P10715" s="2">
        <f>IF(N10715=1,O10715,"")</f>
      </c>
    </row>
    <row r="10716">
      <c r="A10716" s="6">
        <v>16</v>
      </c>
      <c r="B10716" s="6">
        <v>9</v>
      </c>
      <c r="C10716" s="6">
        <v>17</v>
      </c>
      <c r="D10716" s="6">
        <f>A10716+B10716+C10716</f>
        <v>42</v>
      </c>
      <c r="E10716" s="5">
        <f>IF(A10716=0,0,A10716*LABOR_HRS_WK_TOM*SEASON_WEEKS*(1+DIM_PCT_TOM)^A10716)</f>
        <v>6616.7611003544</v>
      </c>
      <c r="F10716" s="5">
        <f>IF(B10716=0,0,B10716*LABOR_HRS_WK_CAR*SEASON_WEEKS*(1+DIM_PCT_CAR)^B10716)</f>
        <v>337.19300188586959</v>
      </c>
      <c r="G10716" s="5">
        <f>IF(C10716=0,0,C10716*LABOR_HRS_WK_MES*SEASON_WEEKS*(1+DIM_PCT_MES)^C10716)</f>
        <v>944.88069779263992</v>
      </c>
      <c r="H10716" s="5">
        <f>E10716+F10716+G10716</f>
        <v>7898.8348000329088</v>
      </c>
      <c r="I10716" s="5">
        <f>MIN(H10716,FARMER_HRS)</f>
        <v>720</v>
      </c>
      <c r="J10716" s="5">
        <f>MAX(0,H10716-FARMER_HRS)</f>
        <v>7178.8348000329088</v>
      </c>
      <c r="K10716" s="2">
        <f>I10716*FARMER_RATE+J10716*TEMP_WORKER_RATE</f>
        <v>149632.54861168243</v>
      </c>
      <c r="L10716" s="2">
        <f>A10716*PRICE_TOM+B10716*PRICE_CAR+C10716*PRICE_MES</f>
        <v>205546</v>
      </c>
      <c r="M10716" s="2">
        <f>A10716*FERT_BED_TOM+B10716*FERT_BED_CAR+C10716*FERT_BED_MES</f>
        <v>33000</v>
      </c>
      <c r="N10716" s="6">
        <f>IF(AND(D10716&lt;=TOTAL_BEDS,J10716&lt;=TEMP_WORKER_MAX*TEMP_WORKER_HRS),1,0)</f>
        <v>0</v>
      </c>
      <c r="O10716" s="2">
        <f>L10716-M10716-K10716-FIXED_COSTS</f>
        <v>2913.4513883175678</v>
      </c>
      <c r="P10716" s="2">
        <f>IF(N10716=1,O10716,"")</f>
      </c>
    </row>
    <row r="10717">
      <c r="A10717" s="6">
        <v>16</v>
      </c>
      <c r="B10717" s="6">
        <v>9</v>
      </c>
      <c r="C10717" s="6">
        <v>18</v>
      </c>
      <c r="D10717" s="6">
        <f>A10717+B10717+C10717</f>
        <v>43</v>
      </c>
      <c r="E10717" s="5">
        <f>IF(A10717=0,0,A10717*LABOR_HRS_WK_TOM*SEASON_WEEKS*(1+DIM_PCT_TOM)^A10717)</f>
        <v>6616.7611003544</v>
      </c>
      <c r="F10717" s="5">
        <f>IF(B10717=0,0,B10717*LABOR_HRS_WK_CAR*SEASON_WEEKS*(1+DIM_PCT_CAR)^B10717)</f>
        <v>337.19300188586959</v>
      </c>
      <c r="G10717" s="5">
        <f>IF(C10717=0,0,C10717*LABOR_HRS_WK_MES*SEASON_WEEKS*(1+DIM_PCT_MES)^C10717)</f>
        <v>1012.9676892512272</v>
      </c>
      <c r="H10717" s="5">
        <f>E10717+F10717+G10717</f>
        <v>7966.9217914914962</v>
      </c>
      <c r="I10717" s="5">
        <f>MIN(H10717,FARMER_HRS)</f>
        <v>720</v>
      </c>
      <c r="J10717" s="5">
        <f>MAX(0,H10717-FARMER_HRS)</f>
        <v>7246.9217914914962</v>
      </c>
      <c r="K10717" s="2">
        <f>I10717*FARMER_RATE+J10717*TEMP_WORKER_RATE</f>
        <v>150814.61443561624</v>
      </c>
      <c r="L10717" s="2">
        <f>A10717*PRICE_TOM+B10717*PRICE_CAR+C10717*PRICE_MES</f>
        <v>208246</v>
      </c>
      <c r="M10717" s="2">
        <f>A10717*FERT_BED_TOM+B10717*FERT_BED_CAR+C10717*FERT_BED_MES</f>
        <v>33880</v>
      </c>
      <c r="N10717" s="6">
        <f>IF(AND(D10717&lt;=TOTAL_BEDS,J10717&lt;=TEMP_WORKER_MAX*TEMP_WORKER_HRS),1,0)</f>
        <v>0</v>
      </c>
      <c r="O10717" s="2">
        <f>L10717-M10717-K10717-FIXED_COSTS</f>
        <v>3551.3855643837596</v>
      </c>
      <c r="P10717" s="2">
        <f>IF(N10717=1,O10717,"")</f>
      </c>
    </row>
    <row r="10718">
      <c r="A10718" s="6">
        <v>16</v>
      </c>
      <c r="B10718" s="6">
        <v>9</v>
      </c>
      <c r="C10718" s="6">
        <v>19</v>
      </c>
      <c r="D10718" s="6">
        <f>A10718+B10718+C10718</f>
        <v>44</v>
      </c>
      <c r="E10718" s="5">
        <f>IF(A10718=0,0,A10718*LABOR_HRS_WK_TOM*SEASON_WEEKS*(1+DIM_PCT_TOM)^A10718)</f>
        <v>6616.7611003544</v>
      </c>
      <c r="F10718" s="5">
        <f>IF(B10718=0,0,B10718*LABOR_HRS_WK_CAR*SEASON_WEEKS*(1+DIM_PCT_CAR)^B10718)</f>
        <v>337.19300188586959</v>
      </c>
      <c r="G10718" s="5">
        <f>IF(C10718=0,0,C10718*LABOR_HRS_WK_MES*SEASON_WEEKS*(1+DIM_PCT_MES)^C10718)</f>
        <v>1082.6092178872491</v>
      </c>
      <c r="H10718" s="5">
        <f>E10718+F10718+G10718</f>
        <v>8036.5633201275177</v>
      </c>
      <c r="I10718" s="5">
        <f>MIN(H10718,FARMER_HRS)</f>
        <v>720</v>
      </c>
      <c r="J10718" s="5">
        <f>MAX(0,H10718-FARMER_HRS)</f>
        <v>7316.5633201275177</v>
      </c>
      <c r="K10718" s="2">
        <f>I10718*FARMER_RATE+J10718*TEMP_WORKER_RATE</f>
        <v>152023.66875221385</v>
      </c>
      <c r="L10718" s="2">
        <f>A10718*PRICE_TOM+B10718*PRICE_CAR+C10718*PRICE_MES</f>
        <v>210946</v>
      </c>
      <c r="M10718" s="2">
        <f>A10718*FERT_BED_TOM+B10718*FERT_BED_CAR+C10718*FERT_BED_MES</f>
        <v>34760</v>
      </c>
      <c r="N10718" s="6">
        <f>IF(AND(D10718&lt;=TOTAL_BEDS,J10718&lt;=TEMP_WORKER_MAX*TEMP_WORKER_HRS),1,0)</f>
        <v>0</v>
      </c>
      <c r="O10718" s="2">
        <f>L10718-M10718-K10718-FIXED_COSTS</f>
        <v>4162.3312477861473</v>
      </c>
      <c r="P10718" s="2">
        <f>IF(N10718=1,O10718,"")</f>
      </c>
    </row>
    <row r="10719">
      <c r="A10719" s="6">
        <v>16</v>
      </c>
      <c r="B10719" s="6">
        <v>9</v>
      </c>
      <c r="C10719" s="6">
        <v>20</v>
      </c>
      <c r="D10719" s="6">
        <f>A10719+B10719+C10719</f>
        <v>45</v>
      </c>
      <c r="E10719" s="5">
        <f>IF(A10719=0,0,A10719*LABOR_HRS_WK_TOM*SEASON_WEEKS*(1+DIM_PCT_TOM)^A10719)</f>
        <v>6616.7611003544</v>
      </c>
      <c r="F10719" s="5">
        <f>IF(B10719=0,0,B10719*LABOR_HRS_WK_CAR*SEASON_WEEKS*(1+DIM_PCT_CAR)^B10719)</f>
        <v>337.19300188586959</v>
      </c>
      <c r="G10719" s="5">
        <f>IF(C10719=0,0,C10719*LABOR_HRS_WK_MES*SEASON_WEEKS*(1+DIM_PCT_MES)^C10719)</f>
        <v>1153.8335085377259</v>
      </c>
      <c r="H10719" s="5">
        <f>E10719+F10719+G10719</f>
        <v>8107.7876107779948</v>
      </c>
      <c r="I10719" s="5">
        <f>MIN(H10719,FARMER_HRS)</f>
        <v>720</v>
      </c>
      <c r="J10719" s="5">
        <f>MAX(0,H10719-FARMER_HRS)</f>
        <v>7387.7876107779948</v>
      </c>
      <c r="K10719" s="2">
        <f>I10719*FARMER_RATE+J10719*TEMP_WORKER_RATE</f>
        <v>153260.20157600683</v>
      </c>
      <c r="L10719" s="2">
        <f>A10719*PRICE_TOM+B10719*PRICE_CAR+C10719*PRICE_MES</f>
        <v>213646</v>
      </c>
      <c r="M10719" s="2">
        <f>A10719*FERT_BED_TOM+B10719*FERT_BED_CAR+C10719*FERT_BED_MES</f>
        <v>35640</v>
      </c>
      <c r="N10719" s="6">
        <f>IF(AND(D10719&lt;=TOTAL_BEDS,J10719&lt;=TEMP_WORKER_MAX*TEMP_WORKER_HRS),1,0)</f>
        <v>0</v>
      </c>
      <c r="O10719" s="2">
        <f>L10719-M10719-K10719-FIXED_COSTS</f>
        <v>4745.7984239931684</v>
      </c>
      <c r="P10719" s="2">
        <f>IF(N10719=1,O10719,"")</f>
      </c>
    </row>
    <row r="10720">
      <c r="A10720" s="6">
        <v>16</v>
      </c>
      <c r="B10720" s="6">
        <v>9</v>
      </c>
      <c r="C10720" s="6">
        <v>21</v>
      </c>
      <c r="D10720" s="6">
        <f>A10720+B10720+C10720</f>
        <v>46</v>
      </c>
      <c r="E10720" s="5">
        <f>IF(A10720=0,0,A10720*LABOR_HRS_WK_TOM*SEASON_WEEKS*(1+DIM_PCT_TOM)^A10720)</f>
        <v>6616.7611003544</v>
      </c>
      <c r="F10720" s="5">
        <f>IF(B10720=0,0,B10720*LABOR_HRS_WK_CAR*SEASON_WEEKS*(1+DIM_PCT_CAR)^B10720)</f>
        <v>337.19300188586959</v>
      </c>
      <c r="G10720" s="5">
        <f>IF(C10720=0,0,C10720*LABOR_HRS_WK_MES*SEASON_WEEKS*(1+DIM_PCT_MES)^C10720)</f>
        <v>1226.6692487641699</v>
      </c>
      <c r="H10720" s="5">
        <f>E10720+F10720+G10720</f>
        <v>8180.6233510044385</v>
      </c>
      <c r="I10720" s="5">
        <f>MIN(H10720,FARMER_HRS)</f>
        <v>720</v>
      </c>
      <c r="J10720" s="5">
        <f>MAX(0,H10720-FARMER_HRS)</f>
        <v>7460.6233510044385</v>
      </c>
      <c r="K10720" s="2">
        <f>I10720*FARMER_RATE+J10720*TEMP_WORKER_RATE</f>
        <v>154524.71095493817</v>
      </c>
      <c r="L10720" s="2">
        <f>A10720*PRICE_TOM+B10720*PRICE_CAR+C10720*PRICE_MES</f>
        <v>216346</v>
      </c>
      <c r="M10720" s="2">
        <f>A10720*FERT_BED_TOM+B10720*FERT_BED_CAR+C10720*FERT_BED_MES</f>
        <v>36520</v>
      </c>
      <c r="N10720" s="6">
        <f>IF(AND(D10720&lt;=TOTAL_BEDS,J10720&lt;=TEMP_WORKER_MAX*TEMP_WORKER_HRS),1,0)</f>
        <v>0</v>
      </c>
      <c r="O10720" s="2">
        <f>L10720-M10720-K10720-FIXED_COSTS</f>
        <v>5301.2890450618288</v>
      </c>
      <c r="P10720" s="2">
        <f>IF(N10720=1,O10720,"")</f>
      </c>
    </row>
    <row r="10721">
      <c r="A10721" s="6">
        <v>16</v>
      </c>
      <c r="B10721" s="6">
        <v>9</v>
      </c>
      <c r="C10721" s="6">
        <v>22</v>
      </c>
      <c r="D10721" s="6">
        <f>A10721+B10721+C10721</f>
        <v>47</v>
      </c>
      <c r="E10721" s="5">
        <f>IF(A10721=0,0,A10721*LABOR_HRS_WK_TOM*SEASON_WEEKS*(1+DIM_PCT_TOM)^A10721)</f>
        <v>6616.7611003544</v>
      </c>
      <c r="F10721" s="5">
        <f>IF(B10721=0,0,B10721*LABOR_HRS_WK_CAR*SEASON_WEEKS*(1+DIM_PCT_CAR)^B10721)</f>
        <v>337.19300188586959</v>
      </c>
      <c r="G10721" s="5">
        <f>IF(C10721=0,0,C10721*LABOR_HRS_WK_MES*SEASON_WEEKS*(1+DIM_PCT_MES)^C10721)</f>
        <v>1301.1455960105659</v>
      </c>
      <c r="H10721" s="5">
        <f>E10721+F10721+G10721</f>
        <v>8255.099698250835</v>
      </c>
      <c r="I10721" s="5">
        <f>MIN(H10721,FARMER_HRS)</f>
        <v>720</v>
      </c>
      <c r="J10721" s="5">
        <f>MAX(0,H10721-FARMER_HRS)</f>
        <v>7535.099698250835</v>
      </c>
      <c r="K10721" s="2">
        <f>I10721*FARMER_RATE+J10721*TEMP_WORKER_RATE</f>
        <v>155817.70309463254</v>
      </c>
      <c r="L10721" s="2">
        <f>A10721*PRICE_TOM+B10721*PRICE_CAR+C10721*PRICE_MES</f>
        <v>219046</v>
      </c>
      <c r="M10721" s="2">
        <f>A10721*FERT_BED_TOM+B10721*FERT_BED_CAR+C10721*FERT_BED_MES</f>
        <v>37400</v>
      </c>
      <c r="N10721" s="6">
        <f>IF(AND(D10721&lt;=TOTAL_BEDS,J10721&lt;=TEMP_WORKER_MAX*TEMP_WORKER_HRS),1,0)</f>
        <v>0</v>
      </c>
      <c r="O10721" s="2">
        <f>L10721-M10721-K10721-FIXED_COSTS</f>
        <v>5828.2969053674606</v>
      </c>
      <c r="P10721" s="2">
        <f>IF(N10721=1,O10721,"")</f>
      </c>
    </row>
    <row r="10722">
      <c r="A10722" s="6">
        <v>16</v>
      </c>
      <c r="B10722" s="6">
        <v>9</v>
      </c>
      <c r="C10722" s="6">
        <v>23</v>
      </c>
      <c r="D10722" s="6">
        <f>A10722+B10722+C10722</f>
        <v>48</v>
      </c>
      <c r="E10722" s="5">
        <f>IF(A10722=0,0,A10722*LABOR_HRS_WK_TOM*SEASON_WEEKS*(1+DIM_PCT_TOM)^A10722)</f>
        <v>6616.7611003544</v>
      </c>
      <c r="F10722" s="5">
        <f>IF(B10722=0,0,B10722*LABOR_HRS_WK_CAR*SEASON_WEEKS*(1+DIM_PCT_CAR)^B10722)</f>
        <v>337.19300188586959</v>
      </c>
      <c r="G10722" s="5">
        <f>IF(C10722=0,0,C10722*LABOR_HRS_WK_MES*SEASON_WEEKS*(1+DIM_PCT_MES)^C10722)</f>
        <v>1377.2921848680023</v>
      </c>
      <c r="H10722" s="5">
        <f>E10722+F10722+G10722</f>
        <v>8331.2462871082716</v>
      </c>
      <c r="I10722" s="5">
        <f>MIN(H10722,FARMER_HRS)</f>
        <v>720</v>
      </c>
      <c r="J10722" s="5">
        <f>MAX(0,H10722-FARMER_HRS)</f>
        <v>7611.2462871082716</v>
      </c>
      <c r="K10722" s="2">
        <f>I10722*FARMER_RATE+J10722*TEMP_WORKER_RATE</f>
        <v>157139.6924845186</v>
      </c>
      <c r="L10722" s="2">
        <f>A10722*PRICE_TOM+B10722*PRICE_CAR+C10722*PRICE_MES</f>
        <v>221746</v>
      </c>
      <c r="M10722" s="2">
        <f>A10722*FERT_BED_TOM+B10722*FERT_BED_CAR+C10722*FERT_BED_MES</f>
        <v>38280</v>
      </c>
      <c r="N10722" s="6">
        <f>IF(AND(D10722&lt;=TOTAL_BEDS,J10722&lt;=TEMP_WORKER_MAX*TEMP_WORKER_HRS),1,0)</f>
        <v>0</v>
      </c>
      <c r="O10722" s="2">
        <f>L10722-M10722-K10722-FIXED_COSTS</f>
        <v>6326.3075154814</v>
      </c>
      <c r="P10722" s="2">
        <f>IF(N10722=1,O10722,"")</f>
      </c>
    </row>
    <row r="10723">
      <c r="A10723" s="6">
        <v>16</v>
      </c>
      <c r="B10723" s="6">
        <v>9</v>
      </c>
      <c r="C10723" s="6">
        <v>24</v>
      </c>
      <c r="D10723" s="6">
        <f>A10723+B10723+C10723</f>
        <v>49</v>
      </c>
      <c r="E10723" s="5">
        <f>IF(A10723=0,0,A10723*LABOR_HRS_WK_TOM*SEASON_WEEKS*(1+DIM_PCT_TOM)^A10723)</f>
        <v>6616.7611003544</v>
      </c>
      <c r="F10723" s="5">
        <f>IF(B10723=0,0,B10723*LABOR_HRS_WK_CAR*SEASON_WEEKS*(1+DIM_PCT_CAR)^B10723)</f>
        <v>337.19300188586959</v>
      </c>
      <c r="G10723" s="5">
        <f>IF(C10723=0,0,C10723*LABOR_HRS_WK_MES*SEASON_WEEKS*(1+DIM_PCT_MES)^C10723)</f>
        <v>1455.139134447498</v>
      </c>
      <c r="H10723" s="5">
        <f>E10723+F10723+G10723</f>
        <v>8409.0932366877678</v>
      </c>
      <c r="I10723" s="5">
        <f>MIN(H10723,FARMER_HRS)</f>
        <v>720</v>
      </c>
      <c r="J10723" s="5">
        <f>MAX(0,H10723-FARMER_HRS)</f>
        <v>7689.0932366877678</v>
      </c>
      <c r="K10723" s="2">
        <f>I10723*FARMER_RATE+J10723*TEMP_WORKER_RATE</f>
        <v>158491.20202582929</v>
      </c>
      <c r="L10723" s="2">
        <f>A10723*PRICE_TOM+B10723*PRICE_CAR+C10723*PRICE_MES</f>
        <v>224446</v>
      </c>
      <c r="M10723" s="2">
        <f>A10723*FERT_BED_TOM+B10723*FERT_BED_CAR+C10723*FERT_BED_MES</f>
        <v>39160</v>
      </c>
      <c r="N10723" s="6">
        <f>IF(AND(D10723&lt;=TOTAL_BEDS,J10723&lt;=TEMP_WORKER_MAX*TEMP_WORKER_HRS),1,0)</f>
        <v>0</v>
      </c>
      <c r="O10723" s="2">
        <f>L10723-M10723-K10723-FIXED_COSTS</f>
        <v>6794.7979741707095</v>
      </c>
      <c r="P10723" s="2">
        <f>IF(N10723=1,O10723,"")</f>
      </c>
    </row>
    <row r="10724">
      <c r="A10724" s="6">
        <v>16</v>
      </c>
      <c r="B10724" s="6">
        <v>9</v>
      </c>
      <c r="C10724" s="6">
        <v>25</v>
      </c>
      <c r="D10724" s="6">
        <f>A10724+B10724+C10724</f>
        <v>50</v>
      </c>
      <c r="E10724" s="5">
        <f>IF(A10724=0,0,A10724*LABOR_HRS_WK_TOM*SEASON_WEEKS*(1+DIM_PCT_TOM)^A10724)</f>
        <v>6616.7611003544</v>
      </c>
      <c r="F10724" s="5">
        <f>IF(B10724=0,0,B10724*LABOR_HRS_WK_CAR*SEASON_WEEKS*(1+DIM_PCT_CAR)^B10724)</f>
        <v>337.19300188586959</v>
      </c>
      <c r="G10724" s="5">
        <f>IF(C10724=0,0,C10724*LABOR_HRS_WK_MES*SEASON_WEEKS*(1+DIM_PCT_MES)^C10724)</f>
        <v>1534.7170558625955</v>
      </c>
      <c r="H10724" s="5">
        <f>E10724+F10724+G10724</f>
        <v>8488.6711581028649</v>
      </c>
      <c r="I10724" s="5">
        <f>MIN(H10724,FARMER_HRS)</f>
        <v>720</v>
      </c>
      <c r="J10724" s="5">
        <f>MAX(0,H10724-FARMER_HRS)</f>
        <v>7768.6711581028649</v>
      </c>
      <c r="K10724" s="2">
        <f>I10724*FARMER_RATE+J10724*TEMP_WORKER_RATE</f>
        <v>159872.76316150808</v>
      </c>
      <c r="L10724" s="2">
        <f>A10724*PRICE_TOM+B10724*PRICE_CAR+C10724*PRICE_MES</f>
        <v>227146</v>
      </c>
      <c r="M10724" s="2">
        <f>A10724*FERT_BED_TOM+B10724*FERT_BED_CAR+C10724*FERT_BED_MES</f>
        <v>40040</v>
      </c>
      <c r="N10724" s="6">
        <f>IF(AND(D10724&lt;=TOTAL_BEDS,J10724&lt;=TEMP_WORKER_MAX*TEMP_WORKER_HRS),1,0)</f>
        <v>0</v>
      </c>
      <c r="O10724" s="2">
        <f>L10724-M10724-K10724-FIXED_COSTS</f>
        <v>7233.2368384919246</v>
      </c>
      <c r="P10724" s="2">
        <f>IF(N10724=1,O10724,"")</f>
      </c>
    </row>
    <row r="10725">
      <c r="A10725" s="6">
        <v>16</v>
      </c>
      <c r="B10725" s="6">
        <v>9</v>
      </c>
      <c r="C10725" s="6">
        <v>26</v>
      </c>
      <c r="D10725" s="6">
        <f>A10725+B10725+C10725</f>
        <v>51</v>
      </c>
      <c r="E10725" s="5">
        <f>IF(A10725=0,0,A10725*LABOR_HRS_WK_TOM*SEASON_WEEKS*(1+DIM_PCT_TOM)^A10725)</f>
        <v>6616.7611003544</v>
      </c>
      <c r="F10725" s="5">
        <f>IF(B10725=0,0,B10725*LABOR_HRS_WK_CAR*SEASON_WEEKS*(1+DIM_PCT_CAR)^B10725)</f>
        <v>337.19300188586959</v>
      </c>
      <c r="G10725" s="5">
        <f>IF(C10725=0,0,C10725*LABOR_HRS_WK_MES*SEASON_WEEKS*(1+DIM_PCT_MES)^C10725)</f>
        <v>1616.0570598233128</v>
      </c>
      <c r="H10725" s="5">
        <f>E10725+F10725+G10725</f>
        <v>8570.0111620635817</v>
      </c>
      <c r="I10725" s="5">
        <f>MIN(H10725,FARMER_HRS)</f>
        <v>720</v>
      </c>
      <c r="J10725" s="5">
        <f>MAX(0,H10725-FARMER_HRS)</f>
        <v>7850.0111620635817</v>
      </c>
      <c r="K10725" s="2">
        <f>I10725*FARMER_RATE+J10725*TEMP_WORKER_RATE</f>
        <v>161284.91600804828</v>
      </c>
      <c r="L10725" s="2">
        <f>A10725*PRICE_TOM+B10725*PRICE_CAR+C10725*PRICE_MES</f>
        <v>229846</v>
      </c>
      <c r="M10725" s="2">
        <f>A10725*FERT_BED_TOM+B10725*FERT_BED_CAR+C10725*FERT_BED_MES</f>
        <v>40920</v>
      </c>
      <c r="N10725" s="6">
        <f>IF(AND(D10725&lt;=TOTAL_BEDS,J10725&lt;=TEMP_WORKER_MAX*TEMP_WORKER_HRS),1,0)</f>
        <v>0</v>
      </c>
      <c r="O10725" s="2">
        <f>L10725-M10725-K10725-FIXED_COSTS</f>
        <v>7641.0839919517166</v>
      </c>
      <c r="P10725" s="2">
        <f>IF(N10725=1,O10725,"")</f>
      </c>
    </row>
    <row r="10726">
      <c r="A10726" s="6">
        <v>16</v>
      </c>
      <c r="B10726" s="6">
        <v>9</v>
      </c>
      <c r="C10726" s="6">
        <v>27</v>
      </c>
      <c r="D10726" s="6">
        <f>A10726+B10726+C10726</f>
        <v>52</v>
      </c>
      <c r="E10726" s="5">
        <f>IF(A10726=0,0,A10726*LABOR_HRS_WK_TOM*SEASON_WEEKS*(1+DIM_PCT_TOM)^A10726)</f>
        <v>6616.7611003544</v>
      </c>
      <c r="F10726" s="5">
        <f>IF(B10726=0,0,B10726*LABOR_HRS_WK_CAR*SEASON_WEEKS*(1+DIM_PCT_CAR)^B10726)</f>
        <v>337.19300188586959</v>
      </c>
      <c r="G10726" s="5">
        <f>IF(C10726=0,0,C10726*LABOR_HRS_WK_MES*SEASON_WEEKS*(1+DIM_PCT_MES)^C10726)</f>
        <v>1699.19076434307</v>
      </c>
      <c r="H10726" s="5">
        <f>E10726+F10726+G10726</f>
        <v>8653.14486658334</v>
      </c>
      <c r="I10726" s="5">
        <f>MIN(H10726,FARMER_HRS)</f>
        <v>720</v>
      </c>
      <c r="J10726" s="5">
        <f>MAX(0,H10726-FARMER_HRS)</f>
        <v>7933.1448665833395</v>
      </c>
      <c r="K10726" s="2">
        <f>I10726*FARMER_RATE+J10726*TEMP_WORKER_RATE</f>
        <v>162728.20948929409</v>
      </c>
      <c r="L10726" s="2">
        <f>A10726*PRICE_TOM+B10726*PRICE_CAR+C10726*PRICE_MES</f>
        <v>232546</v>
      </c>
      <c r="M10726" s="2">
        <f>A10726*FERT_BED_TOM+B10726*FERT_BED_CAR+C10726*FERT_BED_MES</f>
        <v>41800</v>
      </c>
      <c r="N10726" s="6">
        <f>IF(AND(D10726&lt;=TOTAL_BEDS,J10726&lt;=TEMP_WORKER_MAX*TEMP_WORKER_HRS),1,0)</f>
        <v>0</v>
      </c>
      <c r="O10726" s="2">
        <f>L10726-M10726-K10726-FIXED_COSTS</f>
        <v>8017.790510705905</v>
      </c>
      <c r="P10726" s="2">
        <f>IF(N10726=1,O10726,"")</f>
      </c>
    </row>
    <row r="10727">
      <c r="A10727" s="6">
        <v>16</v>
      </c>
      <c r="B10727" s="6">
        <v>9</v>
      </c>
      <c r="C10727" s="6">
        <v>28</v>
      </c>
      <c r="D10727" s="6">
        <f>A10727+B10727+C10727</f>
        <v>53</v>
      </c>
      <c r="E10727" s="5">
        <f>IF(A10727=0,0,A10727*LABOR_HRS_WK_TOM*SEASON_WEEKS*(1+DIM_PCT_TOM)^A10727)</f>
        <v>6616.7611003544</v>
      </c>
      <c r="F10727" s="5">
        <f>IF(B10727=0,0,B10727*LABOR_HRS_WK_CAR*SEASON_WEEKS*(1+DIM_PCT_CAR)^B10727)</f>
        <v>337.19300188586959</v>
      </c>
      <c r="G10727" s="5">
        <f>IF(C10727=0,0,C10727*LABOR_HRS_WK_MES*SEASON_WEEKS*(1+DIM_PCT_MES)^C10727)</f>
        <v>1784.1503025602233</v>
      </c>
      <c r="H10727" s="5">
        <f>E10727+F10727+G10727</f>
        <v>8738.1044048004915</v>
      </c>
      <c r="I10727" s="5">
        <f>MIN(H10727,FARMER_HRS)</f>
        <v>720</v>
      </c>
      <c r="J10727" s="5">
        <f>MAX(0,H10727-FARMER_HRS)</f>
        <v>8018.1044048004915</v>
      </c>
      <c r="K10727" s="2">
        <f>I10727*FARMER_RATE+J10727*TEMP_WORKER_RATE</f>
        <v>164203.20147223075</v>
      </c>
      <c r="L10727" s="2">
        <f>A10727*PRICE_TOM+B10727*PRICE_CAR+C10727*PRICE_MES</f>
        <v>235246</v>
      </c>
      <c r="M10727" s="2">
        <f>A10727*FERT_BED_TOM+B10727*FERT_BED_CAR+C10727*FERT_BED_MES</f>
        <v>42680</v>
      </c>
      <c r="N10727" s="6">
        <f>IF(AND(D10727&lt;=TOTAL_BEDS,J10727&lt;=TEMP_WORKER_MAX*TEMP_WORKER_HRS),1,0)</f>
        <v>0</v>
      </c>
      <c r="O10727" s="2">
        <f>L10727-M10727-K10727-FIXED_COSTS</f>
        <v>8362.79852776925</v>
      </c>
      <c r="P10727" s="2">
        <f>IF(N10727=1,O10727,"")</f>
      </c>
    </row>
    <row r="10728">
      <c r="A10728" s="6">
        <v>16</v>
      </c>
      <c r="B10728" s="6">
        <v>9</v>
      </c>
      <c r="C10728" s="6">
        <v>29</v>
      </c>
      <c r="D10728" s="6">
        <f>A10728+B10728+C10728</f>
        <v>54</v>
      </c>
      <c r="E10728" s="5">
        <f>IF(A10728=0,0,A10728*LABOR_HRS_WK_TOM*SEASON_WEEKS*(1+DIM_PCT_TOM)^A10728)</f>
        <v>6616.7611003544</v>
      </c>
      <c r="F10728" s="5">
        <f>IF(B10728=0,0,B10728*LABOR_HRS_WK_CAR*SEASON_WEEKS*(1+DIM_PCT_CAR)^B10728)</f>
        <v>337.19300188586959</v>
      </c>
      <c r="G10728" s="5">
        <f>IF(C10728=0,0,C10728*LABOR_HRS_WK_MES*SEASON_WEEKS*(1+DIM_PCT_MES)^C10728)</f>
        <v>1870.9683306758766</v>
      </c>
      <c r="H10728" s="5">
        <f>E10728+F10728+G10728</f>
        <v>8824.9224329161461</v>
      </c>
      <c r="I10728" s="5">
        <f>MIN(H10728,FARMER_HRS)</f>
        <v>720</v>
      </c>
      <c r="J10728" s="5">
        <f>MAX(0,H10728-FARMER_HRS)</f>
        <v>8104.9224329161461</v>
      </c>
      <c r="K10728" s="2">
        <f>I10728*FARMER_RATE+J10728*TEMP_WORKER_RATE</f>
        <v>165710.45890479421</v>
      </c>
      <c r="L10728" s="2">
        <f>A10728*PRICE_TOM+B10728*PRICE_CAR+C10728*PRICE_MES</f>
        <v>237946</v>
      </c>
      <c r="M10728" s="2">
        <f>A10728*FERT_BED_TOM+B10728*FERT_BED_CAR+C10728*FERT_BED_MES</f>
        <v>43560</v>
      </c>
      <c r="N10728" s="6">
        <f>IF(AND(D10728&lt;=TOTAL_BEDS,J10728&lt;=TEMP_WORKER_MAX*TEMP_WORKER_HRS),1,0)</f>
        <v>0</v>
      </c>
      <c r="O10728" s="2">
        <f>L10728-M10728-K10728-FIXED_COSTS</f>
        <v>8675.5410952057864</v>
      </c>
      <c r="P10728" s="2">
        <f>IF(N10728=1,O10728,"")</f>
      </c>
    </row>
    <row r="10729">
      <c r="A10729" s="6">
        <v>16</v>
      </c>
      <c r="B10729" s="6">
        <v>9</v>
      </c>
      <c r="C10729" s="6">
        <v>30</v>
      </c>
      <c r="D10729" s="6">
        <f>A10729+B10729+C10729</f>
        <v>55</v>
      </c>
      <c r="E10729" s="5">
        <f>IF(A10729=0,0,A10729*LABOR_HRS_WK_TOM*SEASON_WEEKS*(1+DIM_PCT_TOM)^A10729)</f>
        <v>6616.7611003544</v>
      </c>
      <c r="F10729" s="5">
        <f>IF(B10729=0,0,B10729*LABOR_HRS_WK_CAR*SEASON_WEEKS*(1+DIM_PCT_CAR)^B10729)</f>
        <v>337.19300188586959</v>
      </c>
      <c r="G10729" s="5">
        <f>IF(C10729=0,0,C10729*LABOR_HRS_WK_MES*SEASON_WEEKS*(1+DIM_PCT_MES)^C10729)</f>
        <v>1959.6780360096466</v>
      </c>
      <c r="H10729" s="5">
        <f>E10729+F10729+G10729</f>
        <v>8913.6321382499154</v>
      </c>
      <c r="I10729" s="5">
        <f>MIN(H10729,FARMER_HRS)</f>
        <v>720</v>
      </c>
      <c r="J10729" s="5">
        <f>MAX(0,H10729-FARMER_HRS)</f>
        <v>8193.6321382499154</v>
      </c>
      <c r="K10729" s="2">
        <f>I10729*FARMER_RATE+J10729*TEMP_WORKER_RATE</f>
        <v>167250.55795572771</v>
      </c>
      <c r="L10729" s="2">
        <f>A10729*PRICE_TOM+B10729*PRICE_CAR+C10729*PRICE_MES</f>
        <v>240646</v>
      </c>
      <c r="M10729" s="2">
        <f>A10729*FERT_BED_TOM+B10729*FERT_BED_CAR+C10729*FERT_BED_MES</f>
        <v>44440</v>
      </c>
      <c r="N10729" s="6">
        <f>IF(AND(D10729&lt;=TOTAL_BEDS,J10729&lt;=TEMP_WORKER_MAX*TEMP_WORKER_HRS),1,0)</f>
        <v>0</v>
      </c>
      <c r="O10729" s="2">
        <f>L10729-M10729-K10729-FIXED_COSTS</f>
        <v>8955.4420442722912</v>
      </c>
      <c r="P10729" s="2">
        <f>IF(N10729=1,O10729,"")</f>
      </c>
    </row>
    <row r="10730">
      <c r="A10730" s="6">
        <v>16</v>
      </c>
      <c r="B10730" s="6">
        <v>10</v>
      </c>
      <c r="C10730" s="6">
        <v>0</v>
      </c>
      <c r="D10730" s="6">
        <f>A10730+B10730+C10730</f>
        <v>26</v>
      </c>
      <c r="E10730" s="5">
        <f>IF(A10730=0,0,A10730*LABOR_HRS_WK_TOM*SEASON_WEEKS*(1+DIM_PCT_TOM)^A10730)</f>
        <v>6616.7611003544</v>
      </c>
      <c r="F10730" s="5">
        <f>IF(B10730=0,0,B10730*LABOR_HRS_WK_CAR*SEASON_WEEKS*(1+DIM_PCT_CAR)^B10730)</f>
        <v>384.025363258907</v>
      </c>
      <c r="G10730" s="5">
        <f>IF(C10730=0,0,C10730*LABOR_HRS_WK_MES*SEASON_WEEKS*(1+DIM_PCT_MES)^C10730)</f>
        <v>0</v>
      </c>
      <c r="H10730" s="5">
        <f>E10730+F10730+G10730</f>
        <v>7000.7864636133072</v>
      </c>
      <c r="I10730" s="5">
        <f>MIN(H10730,FARMER_HRS)</f>
        <v>720</v>
      </c>
      <c r="J10730" s="5">
        <f>MAX(0,H10730-FARMER_HRS)</f>
        <v>6280.7864636133072</v>
      </c>
      <c r="K10730" s="2">
        <f>I10730*FARMER_RATE+J10730*TEMP_WORKER_RATE</f>
        <v>134041.43165995326</v>
      </c>
      <c r="L10730" s="2">
        <f>A10730*PRICE_TOM+B10730*PRICE_CAR+C10730*PRICE_MES</f>
        <v>161740</v>
      </c>
      <c r="M10730" s="2">
        <f>A10730*FERT_BED_TOM+B10730*FERT_BED_CAR+C10730*FERT_BED_MES</f>
        <v>18480</v>
      </c>
      <c r="N10730" s="6">
        <f>IF(AND(D10730&lt;=TOTAL_BEDS,J10730&lt;=TEMP_WORKER_MAX*TEMP_WORKER_HRS),1,0)</f>
        <v>0</v>
      </c>
      <c r="O10730" s="2">
        <f>L10730-M10730-K10730-FIXED_COSTS</f>
        <v>-10781.431659953261</v>
      </c>
      <c r="P10730" s="2">
        <f>IF(N10730=1,O10730,"")</f>
      </c>
    </row>
    <row r="10731">
      <c r="A10731" s="6">
        <v>16</v>
      </c>
      <c r="B10731" s="6">
        <v>10</v>
      </c>
      <c r="C10731" s="6">
        <v>1</v>
      </c>
      <c r="D10731" s="6">
        <f>A10731+B10731+C10731</f>
        <v>27</v>
      </c>
      <c r="E10731" s="5">
        <f>IF(A10731=0,0,A10731*LABOR_HRS_WK_TOM*SEASON_WEEKS*(1+DIM_PCT_TOM)^A10731)</f>
        <v>6616.7611003544</v>
      </c>
      <c r="F10731" s="5">
        <f>IF(B10731=0,0,B10731*LABOR_HRS_WK_CAR*SEASON_WEEKS*(1+DIM_PCT_CAR)^B10731)</f>
        <v>384.025363258907</v>
      </c>
      <c r="G10731" s="5">
        <f>IF(C10731=0,0,C10731*LABOR_HRS_WK_MES*SEASON_WEEKS*(1+DIM_PCT_MES)^C10731)</f>
        <v>45.5625</v>
      </c>
      <c r="H10731" s="5">
        <f>E10731+F10731+G10731</f>
        <v>7046.3489636133072</v>
      </c>
      <c r="I10731" s="5">
        <f>MIN(H10731,FARMER_HRS)</f>
        <v>720</v>
      </c>
      <c r="J10731" s="5">
        <f>MAX(0,H10731-FARMER_HRS)</f>
        <v>6326.3489636133072</v>
      </c>
      <c r="K10731" s="2">
        <f>I10731*FARMER_RATE+J10731*TEMP_WORKER_RATE</f>
        <v>134832.44728495326</v>
      </c>
      <c r="L10731" s="2">
        <f>A10731*PRICE_TOM+B10731*PRICE_CAR+C10731*PRICE_MES</f>
        <v>164440</v>
      </c>
      <c r="M10731" s="2">
        <f>A10731*FERT_BED_TOM+B10731*FERT_BED_CAR+C10731*FERT_BED_MES</f>
        <v>19360</v>
      </c>
      <c r="N10731" s="6">
        <f>IF(AND(D10731&lt;=TOTAL_BEDS,J10731&lt;=TEMP_WORKER_MAX*TEMP_WORKER_HRS),1,0)</f>
        <v>0</v>
      </c>
      <c r="O10731" s="2">
        <f>L10731-M10731-K10731-FIXED_COSTS</f>
        <v>-9752.4472849532613</v>
      </c>
      <c r="P10731" s="2">
        <f>IF(N10731=1,O10731,"")</f>
      </c>
    </row>
    <row r="10732">
      <c r="A10732" s="6">
        <v>16</v>
      </c>
      <c r="B10732" s="6">
        <v>10</v>
      </c>
      <c r="C10732" s="6">
        <v>2</v>
      </c>
      <c r="D10732" s="6">
        <f>A10732+B10732+C10732</f>
        <v>28</v>
      </c>
      <c r="E10732" s="5">
        <f>IF(A10732=0,0,A10732*LABOR_HRS_WK_TOM*SEASON_WEEKS*(1+DIM_PCT_TOM)^A10732)</f>
        <v>6616.7611003544</v>
      </c>
      <c r="F10732" s="5">
        <f>IF(B10732=0,0,B10732*LABOR_HRS_WK_CAR*SEASON_WEEKS*(1+DIM_PCT_CAR)^B10732)</f>
        <v>384.025363258907</v>
      </c>
      <c r="G10732" s="5">
        <f>IF(C10732=0,0,C10732*LABOR_HRS_WK_MES*SEASON_WEEKS*(1+DIM_PCT_MES)^C10732)</f>
        <v>92.2640625</v>
      </c>
      <c r="H10732" s="5">
        <f>E10732+F10732+G10732</f>
        <v>7093.0505261133076</v>
      </c>
      <c r="I10732" s="5">
        <f>MIN(H10732,FARMER_HRS)</f>
        <v>720</v>
      </c>
      <c r="J10732" s="5">
        <f>MAX(0,H10732-FARMER_HRS)</f>
        <v>6373.0505261133076</v>
      </c>
      <c r="K10732" s="2">
        <f>I10732*FARMER_RATE+J10732*TEMP_WORKER_RATE</f>
        <v>135643.23830057826</v>
      </c>
      <c r="L10732" s="2">
        <f>A10732*PRICE_TOM+B10732*PRICE_CAR+C10732*PRICE_MES</f>
        <v>167140</v>
      </c>
      <c r="M10732" s="2">
        <f>A10732*FERT_BED_TOM+B10732*FERT_BED_CAR+C10732*FERT_BED_MES</f>
        <v>20240</v>
      </c>
      <c r="N10732" s="6">
        <f>IF(AND(D10732&lt;=TOTAL_BEDS,J10732&lt;=TEMP_WORKER_MAX*TEMP_WORKER_HRS),1,0)</f>
        <v>0</v>
      </c>
      <c r="O10732" s="2">
        <f>L10732-M10732-K10732-FIXED_COSTS</f>
        <v>-8743.2383005782613</v>
      </c>
      <c r="P10732" s="2">
        <f>IF(N10732=1,O10732,"")</f>
      </c>
    </row>
    <row r="10733">
      <c r="A10733" s="6">
        <v>16</v>
      </c>
      <c r="B10733" s="6">
        <v>10</v>
      </c>
      <c r="C10733" s="6">
        <v>3</v>
      </c>
      <c r="D10733" s="6">
        <f>A10733+B10733+C10733</f>
        <v>29</v>
      </c>
      <c r="E10733" s="5">
        <f>IF(A10733=0,0,A10733*LABOR_HRS_WK_TOM*SEASON_WEEKS*(1+DIM_PCT_TOM)^A10733)</f>
        <v>6616.7611003544</v>
      </c>
      <c r="F10733" s="5">
        <f>IF(B10733=0,0,B10733*LABOR_HRS_WK_CAR*SEASON_WEEKS*(1+DIM_PCT_CAR)^B10733)</f>
        <v>384.025363258907</v>
      </c>
      <c r="G10733" s="5">
        <f>IF(C10733=0,0,C10733*LABOR_HRS_WK_MES*SEASON_WEEKS*(1+DIM_PCT_MES)^C10733)</f>
        <v>140.12604492187498</v>
      </c>
      <c r="H10733" s="5">
        <f>E10733+F10733+G10733</f>
        <v>7140.9125085351825</v>
      </c>
      <c r="I10733" s="5">
        <f>MIN(H10733,FARMER_HRS)</f>
        <v>720</v>
      </c>
      <c r="J10733" s="5">
        <f>MAX(0,H10733-FARMER_HRS)</f>
        <v>6420.9125085351825</v>
      </c>
      <c r="K10733" s="2">
        <f>I10733*FARMER_RATE+J10733*TEMP_WORKER_RATE</f>
        <v>136474.17549540248</v>
      </c>
      <c r="L10733" s="2">
        <f>A10733*PRICE_TOM+B10733*PRICE_CAR+C10733*PRICE_MES</f>
        <v>169840</v>
      </c>
      <c r="M10733" s="2">
        <f>A10733*FERT_BED_TOM+B10733*FERT_BED_CAR+C10733*FERT_BED_MES</f>
        <v>21120</v>
      </c>
      <c r="N10733" s="6">
        <f>IF(AND(D10733&lt;=TOTAL_BEDS,J10733&lt;=TEMP_WORKER_MAX*TEMP_WORKER_HRS),1,0)</f>
        <v>0</v>
      </c>
      <c r="O10733" s="2">
        <f>L10733-M10733-K10733-FIXED_COSTS</f>
        <v>-7754.17549540248</v>
      </c>
      <c r="P10733" s="2">
        <f>IF(N10733=1,O10733,"")</f>
      </c>
    </row>
    <row r="10734">
      <c r="A10734" s="6">
        <v>16</v>
      </c>
      <c r="B10734" s="6">
        <v>10</v>
      </c>
      <c r="C10734" s="6">
        <v>4</v>
      </c>
      <c r="D10734" s="6">
        <f>A10734+B10734+C10734</f>
        <v>30</v>
      </c>
      <c r="E10734" s="5">
        <f>IF(A10734=0,0,A10734*LABOR_HRS_WK_TOM*SEASON_WEEKS*(1+DIM_PCT_TOM)^A10734)</f>
        <v>6616.7611003544</v>
      </c>
      <c r="F10734" s="5">
        <f>IF(B10734=0,0,B10734*LABOR_HRS_WK_CAR*SEASON_WEEKS*(1+DIM_PCT_CAR)^B10734)</f>
        <v>384.025363258907</v>
      </c>
      <c r="G10734" s="5">
        <f>IF(C10734=0,0,C10734*LABOR_HRS_WK_MES*SEASON_WEEKS*(1+DIM_PCT_MES)^C10734)</f>
        <v>189.17016064453119</v>
      </c>
      <c r="H10734" s="5">
        <f>E10734+F10734+G10734</f>
        <v>7189.9566242578385</v>
      </c>
      <c r="I10734" s="5">
        <f>MIN(H10734,FARMER_HRS)</f>
        <v>720</v>
      </c>
      <c r="J10734" s="5">
        <f>MAX(0,H10734-FARMER_HRS)</f>
        <v>6469.9566242578385</v>
      </c>
      <c r="K10734" s="2">
        <f>I10734*FARMER_RATE+J10734*TEMP_WORKER_RATE</f>
        <v>137325.63583780971</v>
      </c>
      <c r="L10734" s="2">
        <f>A10734*PRICE_TOM+B10734*PRICE_CAR+C10734*PRICE_MES</f>
        <v>172540</v>
      </c>
      <c r="M10734" s="2">
        <f>A10734*FERT_BED_TOM+B10734*FERT_BED_CAR+C10734*FERT_BED_MES</f>
        <v>22000</v>
      </c>
      <c r="N10734" s="6">
        <f>IF(AND(D10734&lt;=TOTAL_BEDS,J10734&lt;=TEMP_WORKER_MAX*TEMP_WORKER_HRS),1,0)</f>
        <v>0</v>
      </c>
      <c r="O10734" s="2">
        <f>L10734-M10734-K10734-FIXED_COSTS</f>
        <v>-6785.6358378097066</v>
      </c>
      <c r="P10734" s="2">
        <f>IF(N10734=1,O10734,"")</f>
      </c>
    </row>
    <row r="10735">
      <c r="A10735" s="6">
        <v>16</v>
      </c>
      <c r="B10735" s="6">
        <v>10</v>
      </c>
      <c r="C10735" s="6">
        <v>5</v>
      </c>
      <c r="D10735" s="6">
        <f>A10735+B10735+C10735</f>
        <v>31</v>
      </c>
      <c r="E10735" s="5">
        <f>IF(A10735=0,0,A10735*LABOR_HRS_WK_TOM*SEASON_WEEKS*(1+DIM_PCT_TOM)^A10735)</f>
        <v>6616.7611003544</v>
      </c>
      <c r="F10735" s="5">
        <f>IF(B10735=0,0,B10735*LABOR_HRS_WK_CAR*SEASON_WEEKS*(1+DIM_PCT_CAR)^B10735)</f>
        <v>384.025363258907</v>
      </c>
      <c r="G10735" s="5">
        <f>IF(C10735=0,0,C10735*LABOR_HRS_WK_MES*SEASON_WEEKS*(1+DIM_PCT_MES)^C10735)</f>
        <v>239.41848456573481</v>
      </c>
      <c r="H10735" s="5">
        <f>E10735+F10735+G10735</f>
        <v>7240.2049481790418</v>
      </c>
      <c r="I10735" s="5">
        <f>MIN(H10735,FARMER_HRS)</f>
        <v>720</v>
      </c>
      <c r="J10735" s="5">
        <f>MAX(0,H10735-FARMER_HRS)</f>
        <v>6520.2049481790418</v>
      </c>
      <c r="K10735" s="2">
        <f>I10735*FARMER_RATE+J10735*TEMP_WORKER_RATE</f>
        <v>138198.00257255282</v>
      </c>
      <c r="L10735" s="2">
        <f>A10735*PRICE_TOM+B10735*PRICE_CAR+C10735*PRICE_MES</f>
        <v>175240</v>
      </c>
      <c r="M10735" s="2">
        <f>A10735*FERT_BED_TOM+B10735*FERT_BED_CAR+C10735*FERT_BED_MES</f>
        <v>22880</v>
      </c>
      <c r="N10735" s="6">
        <f>IF(AND(D10735&lt;=TOTAL_BEDS,J10735&lt;=TEMP_WORKER_MAX*TEMP_WORKER_HRS),1,0)</f>
        <v>0</v>
      </c>
      <c r="O10735" s="2">
        <f>L10735-M10735-K10735-FIXED_COSTS</f>
        <v>-5838.0025725528249</v>
      </c>
      <c r="P10735" s="2">
        <f>IF(N10735=1,O10735,"")</f>
      </c>
    </row>
    <row r="10736">
      <c r="A10736" s="6">
        <v>16</v>
      </c>
      <c r="B10736" s="6">
        <v>10</v>
      </c>
      <c r="C10736" s="6">
        <v>6</v>
      </c>
      <c r="D10736" s="6">
        <f>A10736+B10736+C10736</f>
        <v>32</v>
      </c>
      <c r="E10736" s="5">
        <f>IF(A10736=0,0,A10736*LABOR_HRS_WK_TOM*SEASON_WEEKS*(1+DIM_PCT_TOM)^A10736)</f>
        <v>6616.7611003544</v>
      </c>
      <c r="F10736" s="5">
        <f>IF(B10736=0,0,B10736*LABOR_HRS_WK_CAR*SEASON_WEEKS*(1+DIM_PCT_CAR)^B10736)</f>
        <v>384.025363258907</v>
      </c>
      <c r="G10736" s="5">
        <f>IF(C10736=0,0,C10736*LABOR_HRS_WK_MES*SEASON_WEEKS*(1+DIM_PCT_MES)^C10736)</f>
        <v>290.89345874736773</v>
      </c>
      <c r="H10736" s="5">
        <f>E10736+F10736+G10736</f>
        <v>7291.6799223606749</v>
      </c>
      <c r="I10736" s="5">
        <f>MIN(H10736,FARMER_HRS)</f>
        <v>720</v>
      </c>
      <c r="J10736" s="5">
        <f>MAX(0,H10736-FARMER_HRS)</f>
        <v>6571.6799223606749</v>
      </c>
      <c r="K10736" s="2">
        <f>I10736*FARMER_RATE+J10736*TEMP_WORKER_RATE</f>
        <v>139091.66531876172</v>
      </c>
      <c r="L10736" s="2">
        <f>A10736*PRICE_TOM+B10736*PRICE_CAR+C10736*PRICE_MES</f>
        <v>177940</v>
      </c>
      <c r="M10736" s="2">
        <f>A10736*FERT_BED_TOM+B10736*FERT_BED_CAR+C10736*FERT_BED_MES</f>
        <v>23760</v>
      </c>
      <c r="N10736" s="6">
        <f>IF(AND(D10736&lt;=TOTAL_BEDS,J10736&lt;=TEMP_WORKER_MAX*TEMP_WORKER_HRS),1,0)</f>
        <v>0</v>
      </c>
      <c r="O10736" s="2">
        <f>L10736-M10736-K10736-FIXED_COSTS</f>
        <v>-4911.6653187617194</v>
      </c>
      <c r="P10736" s="2">
        <f>IF(N10736=1,O10736,"")</f>
      </c>
    </row>
    <row r="10737">
      <c r="A10737" s="6">
        <v>16</v>
      </c>
      <c r="B10737" s="6">
        <v>10</v>
      </c>
      <c r="C10737" s="6">
        <v>7</v>
      </c>
      <c r="D10737" s="6">
        <f>A10737+B10737+C10737</f>
        <v>33</v>
      </c>
      <c r="E10737" s="5">
        <f>IF(A10737=0,0,A10737*LABOR_HRS_WK_TOM*SEASON_WEEKS*(1+DIM_PCT_TOM)^A10737)</f>
        <v>6616.7611003544</v>
      </c>
      <c r="F10737" s="5">
        <f>IF(B10737=0,0,B10737*LABOR_HRS_WK_CAR*SEASON_WEEKS*(1+DIM_PCT_CAR)^B10737)</f>
        <v>384.025363258907</v>
      </c>
      <c r="G10737" s="5">
        <f>IF(C10737=0,0,C10737*LABOR_HRS_WK_MES*SEASON_WEEKS*(1+DIM_PCT_MES)^C10737)</f>
        <v>343.61789814532818</v>
      </c>
      <c r="H10737" s="5">
        <f>E10737+F10737+G10737</f>
        <v>7344.4043617586358</v>
      </c>
      <c r="I10737" s="5">
        <f>MIN(H10737,FARMER_HRS)</f>
        <v>720</v>
      </c>
      <c r="J10737" s="5">
        <f>MAX(0,H10737-FARMER_HRS)</f>
        <v>6624.4043617586358</v>
      </c>
      <c r="K10737" s="2">
        <f>I10737*FARMER_RATE+J10737*TEMP_WORKER_RATE</f>
        <v>140007.02016942075</v>
      </c>
      <c r="L10737" s="2">
        <f>A10737*PRICE_TOM+B10737*PRICE_CAR+C10737*PRICE_MES</f>
        <v>180640</v>
      </c>
      <c r="M10737" s="2">
        <f>A10737*FERT_BED_TOM+B10737*FERT_BED_CAR+C10737*FERT_BED_MES</f>
        <v>24640</v>
      </c>
      <c r="N10737" s="6">
        <f>IF(AND(D10737&lt;=TOTAL_BEDS,J10737&lt;=TEMP_WORKER_MAX*TEMP_WORKER_HRS),1,0)</f>
        <v>0</v>
      </c>
      <c r="O10737" s="2">
        <f>L10737-M10737-K10737-FIXED_COSTS</f>
        <v>-4007.02016942075</v>
      </c>
      <c r="P10737" s="2">
        <f>IF(N10737=1,O10737,"")</f>
      </c>
    </row>
    <row r="10738">
      <c r="A10738" s="6">
        <v>16</v>
      </c>
      <c r="B10738" s="6">
        <v>10</v>
      </c>
      <c r="C10738" s="6">
        <v>8</v>
      </c>
      <c r="D10738" s="6">
        <f>A10738+B10738+C10738</f>
        <v>34</v>
      </c>
      <c r="E10738" s="5">
        <f>IF(A10738=0,0,A10738*LABOR_HRS_WK_TOM*SEASON_WEEKS*(1+DIM_PCT_TOM)^A10738)</f>
        <v>6616.7611003544</v>
      </c>
      <c r="F10738" s="5">
        <f>IF(B10738=0,0,B10738*LABOR_HRS_WK_CAR*SEASON_WEEKS*(1+DIM_PCT_CAR)^B10738)</f>
        <v>384.025363258907</v>
      </c>
      <c r="G10738" s="5">
        <f>IF(C10738=0,0,C10738*LABOR_HRS_WK_MES*SEASON_WEEKS*(1+DIM_PCT_MES)^C10738)</f>
        <v>397.61499642530833</v>
      </c>
      <c r="H10738" s="5">
        <f>E10738+F10738+G10738</f>
        <v>7398.4014600386154</v>
      </c>
      <c r="I10738" s="5">
        <f>MIN(H10738,FARMER_HRS)</f>
        <v>720</v>
      </c>
      <c r="J10738" s="5">
        <f>MAX(0,H10738-FARMER_HRS)</f>
        <v>6678.4014600386154</v>
      </c>
      <c r="K10738" s="2">
        <f>I10738*FARMER_RATE+J10738*TEMP_WORKER_RATE</f>
        <v>140944.46979233707</v>
      </c>
      <c r="L10738" s="2">
        <f>A10738*PRICE_TOM+B10738*PRICE_CAR+C10738*PRICE_MES</f>
        <v>183340</v>
      </c>
      <c r="M10738" s="2">
        <f>A10738*FERT_BED_TOM+B10738*FERT_BED_CAR+C10738*FERT_BED_MES</f>
        <v>25520</v>
      </c>
      <c r="N10738" s="6">
        <f>IF(AND(D10738&lt;=TOTAL_BEDS,J10738&lt;=TEMP_WORKER_MAX*TEMP_WORKER_HRS),1,0)</f>
        <v>0</v>
      </c>
      <c r="O10738" s="2">
        <f>L10738-M10738-K10738-FIXED_COSTS</f>
        <v>-3124.4697923370695</v>
      </c>
      <c r="P10738" s="2">
        <f>IF(N10738=1,O10738,"")</f>
      </c>
    </row>
    <row r="10739">
      <c r="A10739" s="6">
        <v>16</v>
      </c>
      <c r="B10739" s="6">
        <v>10</v>
      </c>
      <c r="C10739" s="6">
        <v>9</v>
      </c>
      <c r="D10739" s="6">
        <f>A10739+B10739+C10739</f>
        <v>35</v>
      </c>
      <c r="E10739" s="5">
        <f>IF(A10739=0,0,A10739*LABOR_HRS_WK_TOM*SEASON_WEEKS*(1+DIM_PCT_TOM)^A10739)</f>
        <v>6616.7611003544</v>
      </c>
      <c r="F10739" s="5">
        <f>IF(B10739=0,0,B10739*LABOR_HRS_WK_CAR*SEASON_WEEKS*(1+DIM_PCT_CAR)^B10739)</f>
        <v>384.025363258907</v>
      </c>
      <c r="G10739" s="5">
        <f>IF(C10739=0,0,C10739*LABOR_HRS_WK_MES*SEASON_WEEKS*(1+DIM_PCT_MES)^C10739)</f>
        <v>452.90833186570273</v>
      </c>
      <c r="H10739" s="5">
        <f>E10739+F10739+G10739</f>
        <v>7453.69479547901</v>
      </c>
      <c r="I10739" s="5">
        <f>MIN(H10739,FARMER_HRS)</f>
        <v>720</v>
      </c>
      <c r="J10739" s="5">
        <f>MAX(0,H10739-FARMER_HRS)</f>
        <v>6733.69479547901</v>
      </c>
      <c r="K10739" s="2">
        <f>I10739*FARMER_RATE+J10739*TEMP_WORKER_RATE</f>
        <v>141904.4235326217</v>
      </c>
      <c r="L10739" s="2">
        <f>A10739*PRICE_TOM+B10739*PRICE_CAR+C10739*PRICE_MES</f>
        <v>186040</v>
      </c>
      <c r="M10739" s="2">
        <f>A10739*FERT_BED_TOM+B10739*FERT_BED_CAR+C10739*FERT_BED_MES</f>
        <v>26400</v>
      </c>
      <c r="N10739" s="6">
        <f>IF(AND(D10739&lt;=TOTAL_BEDS,J10739&lt;=TEMP_WORKER_MAX*TEMP_WORKER_HRS),1,0)</f>
        <v>0</v>
      </c>
      <c r="O10739" s="2">
        <f>L10739-M10739-K10739-FIXED_COSTS</f>
        <v>-2264.4235326217022</v>
      </c>
      <c r="P10739" s="2">
        <f>IF(N10739=1,O10739,"")</f>
      </c>
    </row>
    <row r="10740">
      <c r="A10740" s="6">
        <v>16</v>
      </c>
      <c r="B10740" s="6">
        <v>10</v>
      </c>
      <c r="C10740" s="6">
        <v>10</v>
      </c>
      <c r="D10740" s="6">
        <f>A10740+B10740+C10740</f>
        <v>36</v>
      </c>
      <c r="E10740" s="5">
        <f>IF(A10740=0,0,A10740*LABOR_HRS_WK_TOM*SEASON_WEEKS*(1+DIM_PCT_TOM)^A10740)</f>
        <v>6616.7611003544</v>
      </c>
      <c r="F10740" s="5">
        <f>IF(B10740=0,0,B10740*LABOR_HRS_WK_CAR*SEASON_WEEKS*(1+DIM_PCT_CAR)^B10740)</f>
        <v>384.025363258907</v>
      </c>
      <c r="G10740" s="5">
        <f>IF(C10740=0,0,C10740*LABOR_HRS_WK_MES*SEASON_WEEKS*(1+DIM_PCT_MES)^C10740)</f>
        <v>509.52187334891551</v>
      </c>
      <c r="H10740" s="5">
        <f>E10740+F10740+G10740</f>
        <v>7510.3083369622227</v>
      </c>
      <c r="I10740" s="5">
        <f>MIN(H10740,FARMER_HRS)</f>
        <v>720</v>
      </c>
      <c r="J10740" s="5">
        <f>MAX(0,H10740-FARMER_HRS)</f>
        <v>6790.3083369622227</v>
      </c>
      <c r="K10740" s="2">
        <f>I10740*FARMER_RATE+J10740*TEMP_WORKER_RATE</f>
        <v>142887.29751670524</v>
      </c>
      <c r="L10740" s="2">
        <f>A10740*PRICE_TOM+B10740*PRICE_CAR+C10740*PRICE_MES</f>
        <v>188740</v>
      </c>
      <c r="M10740" s="2">
        <f>A10740*FERT_BED_TOM+B10740*FERT_BED_CAR+C10740*FERT_BED_MES</f>
        <v>27280</v>
      </c>
      <c r="N10740" s="6">
        <f>IF(AND(D10740&lt;=TOTAL_BEDS,J10740&lt;=TEMP_WORKER_MAX*TEMP_WORKER_HRS),1,0)</f>
        <v>0</v>
      </c>
      <c r="O10740" s="2">
        <f>L10740-M10740-K10740-FIXED_COSTS</f>
        <v>-1427.2975167052355</v>
      </c>
      <c r="P10740" s="2">
        <f>IF(N10740=1,O10740,"")</f>
      </c>
    </row>
    <row r="10741">
      <c r="A10741" s="6">
        <v>16</v>
      </c>
      <c r="B10741" s="6">
        <v>10</v>
      </c>
      <c r="C10741" s="6">
        <v>11</v>
      </c>
      <c r="D10741" s="6">
        <f>A10741+B10741+C10741</f>
        <v>37</v>
      </c>
      <c r="E10741" s="5">
        <f>IF(A10741=0,0,A10741*LABOR_HRS_WK_TOM*SEASON_WEEKS*(1+DIM_PCT_TOM)^A10741)</f>
        <v>6616.7611003544</v>
      </c>
      <c r="F10741" s="5">
        <f>IF(B10741=0,0,B10741*LABOR_HRS_WK_CAR*SEASON_WEEKS*(1+DIM_PCT_CAR)^B10741)</f>
        <v>384.025363258907</v>
      </c>
      <c r="G10741" s="5">
        <f>IF(C10741=0,0,C10741*LABOR_HRS_WK_MES*SEASON_WEEKS*(1+DIM_PCT_MES)^C10741)</f>
        <v>567.47998644235463</v>
      </c>
      <c r="H10741" s="5">
        <f>E10741+F10741+G10741</f>
        <v>7568.2664500556621</v>
      </c>
      <c r="I10741" s="5">
        <f>MIN(H10741,FARMER_HRS)</f>
        <v>720</v>
      </c>
      <c r="J10741" s="5">
        <f>MAX(0,H10741-FARMER_HRS)</f>
        <v>6848.2664500556621</v>
      </c>
      <c r="K10741" s="2">
        <f>I10741*FARMER_RATE+J10741*TEMP_WORKER_RATE</f>
        <v>143893.5147579108</v>
      </c>
      <c r="L10741" s="2">
        <f>A10741*PRICE_TOM+B10741*PRICE_CAR+C10741*PRICE_MES</f>
        <v>191440</v>
      </c>
      <c r="M10741" s="2">
        <f>A10741*FERT_BED_TOM+B10741*FERT_BED_CAR+C10741*FERT_BED_MES</f>
        <v>28160</v>
      </c>
      <c r="N10741" s="6">
        <f>IF(AND(D10741&lt;=TOTAL_BEDS,J10741&lt;=TEMP_WORKER_MAX*TEMP_WORKER_HRS),1,0)</f>
        <v>0</v>
      </c>
      <c r="O10741" s="2">
        <f>L10741-M10741-K10741-FIXED_COSTS</f>
        <v>-613.51475791080156</v>
      </c>
      <c r="P10741" s="2">
        <f>IF(N10741=1,O10741,"")</f>
      </c>
    </row>
    <row r="10742">
      <c r="A10742" s="6">
        <v>16</v>
      </c>
      <c r="B10742" s="6">
        <v>10</v>
      </c>
      <c r="C10742" s="6">
        <v>12</v>
      </c>
      <c r="D10742" s="6">
        <f>A10742+B10742+C10742</f>
        <v>38</v>
      </c>
      <c r="E10742" s="5">
        <f>IF(A10742=0,0,A10742*LABOR_HRS_WK_TOM*SEASON_WEEKS*(1+DIM_PCT_TOM)^A10742)</f>
        <v>6616.7611003544</v>
      </c>
      <c r="F10742" s="5">
        <f>IF(B10742=0,0,B10742*LABOR_HRS_WK_CAR*SEASON_WEEKS*(1+DIM_PCT_CAR)^B10742)</f>
        <v>384.025363258907</v>
      </c>
      <c r="G10742" s="5">
        <f>IF(C10742=0,0,C10742*LABOR_HRS_WK_MES*SEASON_WEEKS*(1+DIM_PCT_MES)^C10742)</f>
        <v>626.807439570419</v>
      </c>
      <c r="H10742" s="5">
        <f>E10742+F10742+G10742</f>
        <v>7627.5939031837261</v>
      </c>
      <c r="I10742" s="5">
        <f>MIN(H10742,FARMER_HRS)</f>
        <v>720</v>
      </c>
      <c r="J10742" s="5">
        <f>MAX(0,H10742-FARMER_HRS)</f>
        <v>6907.5939031837261</v>
      </c>
      <c r="K10742" s="2">
        <f>I10742*FARMER_RATE+J10742*TEMP_WORKER_RATE</f>
        <v>144923.50526360635</v>
      </c>
      <c r="L10742" s="2">
        <f>A10742*PRICE_TOM+B10742*PRICE_CAR+C10742*PRICE_MES</f>
        <v>194140</v>
      </c>
      <c r="M10742" s="2">
        <f>A10742*FERT_BED_TOM+B10742*FERT_BED_CAR+C10742*FERT_BED_MES</f>
        <v>29040</v>
      </c>
      <c r="N10742" s="6">
        <f>IF(AND(D10742&lt;=TOTAL_BEDS,J10742&lt;=TEMP_WORKER_MAX*TEMP_WORKER_HRS),1,0)</f>
        <v>0</v>
      </c>
      <c r="O10742" s="2">
        <f>L10742-M10742-K10742-FIXED_COSTS</f>
        <v>176.49473639365169</v>
      </c>
      <c r="P10742" s="2">
        <f>IF(N10742=1,O10742,"")</f>
      </c>
    </row>
    <row r="10743">
      <c r="A10743" s="6">
        <v>16</v>
      </c>
      <c r="B10743" s="6">
        <v>10</v>
      </c>
      <c r="C10743" s="6">
        <v>13</v>
      </c>
      <c r="D10743" s="6">
        <f>A10743+B10743+C10743</f>
        <v>39</v>
      </c>
      <c r="E10743" s="5">
        <f>IF(A10743=0,0,A10743*LABOR_HRS_WK_TOM*SEASON_WEEKS*(1+DIM_PCT_TOM)^A10743)</f>
        <v>6616.7611003544</v>
      </c>
      <c r="F10743" s="5">
        <f>IF(B10743=0,0,B10743*LABOR_HRS_WK_CAR*SEASON_WEEKS*(1+DIM_PCT_CAR)^B10743)</f>
        <v>384.025363258907</v>
      </c>
      <c r="G10743" s="5">
        <f>IF(C10743=0,0,C10743*LABOR_HRS_WK_MES*SEASON_WEEKS*(1+DIM_PCT_MES)^C10743)</f>
        <v>687.52941027880331</v>
      </c>
      <c r="H10743" s="5">
        <f>E10743+F10743+G10743</f>
        <v>7688.31587389211</v>
      </c>
      <c r="I10743" s="5">
        <f>MIN(H10743,FARMER_HRS)</f>
        <v>720</v>
      </c>
      <c r="J10743" s="5">
        <f>MAX(0,H10743-FARMER_HRS)</f>
        <v>6968.31587389211</v>
      </c>
      <c r="K10743" s="2">
        <f>I10743*FARMER_RATE+J10743*TEMP_WORKER_RATE</f>
        <v>145977.70614396024</v>
      </c>
      <c r="L10743" s="2">
        <f>A10743*PRICE_TOM+B10743*PRICE_CAR+C10743*PRICE_MES</f>
        <v>196840</v>
      </c>
      <c r="M10743" s="2">
        <f>A10743*FERT_BED_TOM+B10743*FERT_BED_CAR+C10743*FERT_BED_MES</f>
        <v>29920</v>
      </c>
      <c r="N10743" s="6">
        <f>IF(AND(D10743&lt;=TOTAL_BEDS,J10743&lt;=TEMP_WORKER_MAX*TEMP_WORKER_HRS),1,0)</f>
        <v>0</v>
      </c>
      <c r="O10743" s="2">
        <f>L10743-M10743-K10743-FIXED_COSTS</f>
        <v>942.2938560397597</v>
      </c>
      <c r="P10743" s="2">
        <f>IF(N10743=1,O10743,"")</f>
      </c>
    </row>
    <row r="10744">
      <c r="A10744" s="6">
        <v>16</v>
      </c>
      <c r="B10744" s="6">
        <v>10</v>
      </c>
      <c r="C10744" s="6">
        <v>14</v>
      </c>
      <c r="D10744" s="6">
        <f>A10744+B10744+C10744</f>
        <v>40</v>
      </c>
      <c r="E10744" s="5">
        <f>IF(A10744=0,0,A10744*LABOR_HRS_WK_TOM*SEASON_WEEKS*(1+DIM_PCT_TOM)^A10744)</f>
        <v>6616.7611003544</v>
      </c>
      <c r="F10744" s="5">
        <f>IF(B10744=0,0,B10744*LABOR_HRS_WK_CAR*SEASON_WEEKS*(1+DIM_PCT_CAR)^B10744)</f>
        <v>384.025363258907</v>
      </c>
      <c r="G10744" s="5">
        <f>IF(C10744=0,0,C10744*LABOR_HRS_WK_MES*SEASON_WEEKS*(1+DIM_PCT_MES)^C10744)</f>
        <v>749.67149159246435</v>
      </c>
      <c r="H10744" s="5">
        <f>E10744+F10744+G10744</f>
        <v>7750.4579552057712</v>
      </c>
      <c r="I10744" s="5">
        <f>MIN(H10744,FARMER_HRS)</f>
        <v>720</v>
      </c>
      <c r="J10744" s="5">
        <f>MAX(0,H10744-FARMER_HRS)</f>
        <v>7030.4579552057712</v>
      </c>
      <c r="K10744" s="2">
        <f>I10744*FARMER_RATE+J10744*TEMP_WORKER_RATE</f>
        <v>147056.56172232243</v>
      </c>
      <c r="L10744" s="2">
        <f>A10744*PRICE_TOM+B10744*PRICE_CAR+C10744*PRICE_MES</f>
        <v>199540</v>
      </c>
      <c r="M10744" s="2">
        <f>A10744*FERT_BED_TOM+B10744*FERT_BED_CAR+C10744*FERT_BED_MES</f>
        <v>30800</v>
      </c>
      <c r="N10744" s="6">
        <f>IF(AND(D10744&lt;=TOTAL_BEDS,J10744&lt;=TEMP_WORKER_MAX*TEMP_WORKER_HRS),1,0)</f>
        <v>0</v>
      </c>
      <c r="O10744" s="2">
        <f>L10744-M10744-K10744-FIXED_COSTS</f>
        <v>1683.4382776775747</v>
      </c>
      <c r="P10744" s="2">
        <f>IF(N10744=1,O10744,"")</f>
      </c>
    </row>
    <row r="10745">
      <c r="A10745" s="6">
        <v>16</v>
      </c>
      <c r="B10745" s="6">
        <v>10</v>
      </c>
      <c r="C10745" s="6">
        <v>15</v>
      </c>
      <c r="D10745" s="6">
        <f>A10745+B10745+C10745</f>
        <v>41</v>
      </c>
      <c r="E10745" s="5">
        <f>IF(A10745=0,0,A10745*LABOR_HRS_WK_TOM*SEASON_WEEKS*(1+DIM_PCT_TOM)^A10745)</f>
        <v>6616.7611003544</v>
      </c>
      <c r="F10745" s="5">
        <f>IF(B10745=0,0,B10745*LABOR_HRS_WK_CAR*SEASON_WEEKS*(1+DIM_PCT_CAR)^B10745)</f>
        <v>384.025363258907</v>
      </c>
      <c r="G10745" s="5">
        <f>IF(C10745=0,0,C10745*LABOR_HRS_WK_MES*SEASON_WEEKS*(1+DIM_PCT_MES)^C10745)</f>
        <v>813.25969846861074</v>
      </c>
      <c r="H10745" s="5">
        <f>E10745+F10745+G10745</f>
        <v>7814.0461620819178</v>
      </c>
      <c r="I10745" s="5">
        <f>MIN(H10745,FARMER_HRS)</f>
        <v>720</v>
      </c>
      <c r="J10745" s="5">
        <f>MAX(0,H10745-FARMER_HRS)</f>
        <v>7094.0461620819178</v>
      </c>
      <c r="K10745" s="2">
        <f>I10745*FARMER_RATE+J10745*TEMP_WORKER_RATE</f>
        <v>148160.5236472555</v>
      </c>
      <c r="L10745" s="2">
        <f>A10745*PRICE_TOM+B10745*PRICE_CAR+C10745*PRICE_MES</f>
        <v>202240</v>
      </c>
      <c r="M10745" s="2">
        <f>A10745*FERT_BED_TOM+B10745*FERT_BED_CAR+C10745*FERT_BED_MES</f>
        <v>31680</v>
      </c>
      <c r="N10745" s="6">
        <f>IF(AND(D10745&lt;=TOTAL_BEDS,J10745&lt;=TEMP_WORKER_MAX*TEMP_WORKER_HRS),1,0)</f>
        <v>0</v>
      </c>
      <c r="O10745" s="2">
        <f>L10745-M10745-K10745-FIXED_COSTS</f>
        <v>2399.4763527445029</v>
      </c>
      <c r="P10745" s="2">
        <f>IF(N10745=1,O10745,"")</f>
      </c>
    </row>
    <row r="10746">
      <c r="A10746" s="6">
        <v>16</v>
      </c>
      <c r="B10746" s="6">
        <v>10</v>
      </c>
      <c r="C10746" s="6">
        <v>16</v>
      </c>
      <c r="D10746" s="6">
        <f>A10746+B10746+C10746</f>
        <v>42</v>
      </c>
      <c r="E10746" s="5">
        <f>IF(A10746=0,0,A10746*LABOR_HRS_WK_TOM*SEASON_WEEKS*(1+DIM_PCT_TOM)^A10746)</f>
        <v>6616.7611003544</v>
      </c>
      <c r="F10746" s="5">
        <f>IF(B10746=0,0,B10746*LABOR_HRS_WK_CAR*SEASON_WEEKS*(1+DIM_PCT_CAR)^B10746)</f>
        <v>384.025363258907</v>
      </c>
      <c r="G10746" s="5">
        <f>IF(C10746=0,0,C10746*LABOR_HRS_WK_MES*SEASON_WEEKS*(1+DIM_PCT_MES)^C10746)</f>
        <v>878.32047434609967</v>
      </c>
      <c r="H10746" s="5">
        <f>E10746+F10746+G10746</f>
        <v>7879.1069379594064</v>
      </c>
      <c r="I10746" s="5">
        <f>MIN(H10746,FARMER_HRS)</f>
        <v>720</v>
      </c>
      <c r="J10746" s="5">
        <f>MAX(0,H10746-FARMER_HRS)</f>
        <v>7159.1069379594064</v>
      </c>
      <c r="K10746" s="2">
        <f>I10746*FARMER_RATE+J10746*TEMP_WORKER_RATE</f>
        <v>149290.05100623969</v>
      </c>
      <c r="L10746" s="2">
        <f>A10746*PRICE_TOM+B10746*PRICE_CAR+C10746*PRICE_MES</f>
        <v>204940</v>
      </c>
      <c r="M10746" s="2">
        <f>A10746*FERT_BED_TOM+B10746*FERT_BED_CAR+C10746*FERT_BED_MES</f>
        <v>32560</v>
      </c>
      <c r="N10746" s="6">
        <f>IF(AND(D10746&lt;=TOTAL_BEDS,J10746&lt;=TEMP_WORKER_MAX*TEMP_WORKER_HRS),1,0)</f>
        <v>0</v>
      </c>
      <c r="O10746" s="2">
        <f>L10746-M10746-K10746-FIXED_COSTS</f>
        <v>3089.9489937603066</v>
      </c>
      <c r="P10746" s="2">
        <f>IF(N10746=1,O10746,"")</f>
      </c>
    </row>
    <row r="10747">
      <c r="A10747" s="6">
        <v>16</v>
      </c>
      <c r="B10747" s="6">
        <v>10</v>
      </c>
      <c r="C10747" s="6">
        <v>17</v>
      </c>
      <c r="D10747" s="6">
        <f>A10747+B10747+C10747</f>
        <v>43</v>
      </c>
      <c r="E10747" s="5">
        <f>IF(A10747=0,0,A10747*LABOR_HRS_WK_TOM*SEASON_WEEKS*(1+DIM_PCT_TOM)^A10747)</f>
        <v>6616.7611003544</v>
      </c>
      <c r="F10747" s="5">
        <f>IF(B10747=0,0,B10747*LABOR_HRS_WK_CAR*SEASON_WEEKS*(1+DIM_PCT_CAR)^B10747)</f>
        <v>384.025363258907</v>
      </c>
      <c r="G10747" s="5">
        <f>IF(C10747=0,0,C10747*LABOR_HRS_WK_MES*SEASON_WEEKS*(1+DIM_PCT_MES)^C10747)</f>
        <v>944.88069779263992</v>
      </c>
      <c r="H10747" s="5">
        <f>E10747+F10747+G10747</f>
        <v>7945.6671614059469</v>
      </c>
      <c r="I10747" s="5">
        <f>MIN(H10747,FARMER_HRS)</f>
        <v>720</v>
      </c>
      <c r="J10747" s="5">
        <f>MAX(0,H10747-FARMER_HRS)</f>
        <v>7225.6671614059469</v>
      </c>
      <c r="K10747" s="2">
        <f>I10747*FARMER_RATE+J10747*TEMP_WORKER_RATE</f>
        <v>150445.61044107546</v>
      </c>
      <c r="L10747" s="2">
        <f>A10747*PRICE_TOM+B10747*PRICE_CAR+C10747*PRICE_MES</f>
        <v>207640</v>
      </c>
      <c r="M10747" s="2">
        <f>A10747*FERT_BED_TOM+B10747*FERT_BED_CAR+C10747*FERT_BED_MES</f>
        <v>33440</v>
      </c>
      <c r="N10747" s="6">
        <f>IF(AND(D10747&lt;=TOTAL_BEDS,J10747&lt;=TEMP_WORKER_MAX*TEMP_WORKER_HRS),1,0)</f>
        <v>0</v>
      </c>
      <c r="O10747" s="2">
        <f>L10747-M10747-K10747-FIXED_COSTS</f>
        <v>3754.3895589245367</v>
      </c>
      <c r="P10747" s="2">
        <f>IF(N10747=1,O10747,"")</f>
      </c>
    </row>
    <row r="10748">
      <c r="A10748" s="6">
        <v>16</v>
      </c>
      <c r="B10748" s="6">
        <v>10</v>
      </c>
      <c r="C10748" s="6">
        <v>18</v>
      </c>
      <c r="D10748" s="6">
        <f>A10748+B10748+C10748</f>
        <v>44</v>
      </c>
      <c r="E10748" s="5">
        <f>IF(A10748=0,0,A10748*LABOR_HRS_WK_TOM*SEASON_WEEKS*(1+DIM_PCT_TOM)^A10748)</f>
        <v>6616.7611003544</v>
      </c>
      <c r="F10748" s="5">
        <f>IF(B10748=0,0,B10748*LABOR_HRS_WK_CAR*SEASON_WEEKS*(1+DIM_PCT_CAR)^B10748)</f>
        <v>384.025363258907</v>
      </c>
      <c r="G10748" s="5">
        <f>IF(C10748=0,0,C10748*LABOR_HRS_WK_MES*SEASON_WEEKS*(1+DIM_PCT_MES)^C10748)</f>
        <v>1012.9676892512272</v>
      </c>
      <c r="H10748" s="5">
        <f>E10748+F10748+G10748</f>
        <v>8013.7541528645343</v>
      </c>
      <c r="I10748" s="5">
        <f>MIN(H10748,FARMER_HRS)</f>
        <v>720</v>
      </c>
      <c r="J10748" s="5">
        <f>MAX(0,H10748-FARMER_HRS)</f>
        <v>7293.7541528645343</v>
      </c>
      <c r="K10748" s="2">
        <f>I10748*FARMER_RATE+J10748*TEMP_WORKER_RATE</f>
        <v>151627.67626500927</v>
      </c>
      <c r="L10748" s="2">
        <f>A10748*PRICE_TOM+B10748*PRICE_CAR+C10748*PRICE_MES</f>
        <v>210340</v>
      </c>
      <c r="M10748" s="2">
        <f>A10748*FERT_BED_TOM+B10748*FERT_BED_CAR+C10748*FERT_BED_MES</f>
        <v>34320</v>
      </c>
      <c r="N10748" s="6">
        <f>IF(AND(D10748&lt;=TOTAL_BEDS,J10748&lt;=TEMP_WORKER_MAX*TEMP_WORKER_HRS),1,0)</f>
        <v>0</v>
      </c>
      <c r="O10748" s="2">
        <f>L10748-M10748-K10748-FIXED_COSTS</f>
        <v>4392.3237349907286</v>
      </c>
      <c r="P10748" s="2">
        <f>IF(N10748=1,O10748,"")</f>
      </c>
    </row>
    <row r="10749">
      <c r="A10749" s="6">
        <v>16</v>
      </c>
      <c r="B10749" s="6">
        <v>10</v>
      </c>
      <c r="C10749" s="6">
        <v>19</v>
      </c>
      <c r="D10749" s="6">
        <f>A10749+B10749+C10749</f>
        <v>45</v>
      </c>
      <c r="E10749" s="5">
        <f>IF(A10749=0,0,A10749*LABOR_HRS_WK_TOM*SEASON_WEEKS*(1+DIM_PCT_TOM)^A10749)</f>
        <v>6616.7611003544</v>
      </c>
      <c r="F10749" s="5">
        <f>IF(B10749=0,0,B10749*LABOR_HRS_WK_CAR*SEASON_WEEKS*(1+DIM_PCT_CAR)^B10749)</f>
        <v>384.025363258907</v>
      </c>
      <c r="G10749" s="5">
        <f>IF(C10749=0,0,C10749*LABOR_HRS_WK_MES*SEASON_WEEKS*(1+DIM_PCT_MES)^C10749)</f>
        <v>1082.6092178872491</v>
      </c>
      <c r="H10749" s="5">
        <f>E10749+F10749+G10749</f>
        <v>8083.3956815005567</v>
      </c>
      <c r="I10749" s="5">
        <f>MIN(H10749,FARMER_HRS)</f>
        <v>720</v>
      </c>
      <c r="J10749" s="5">
        <f>MAX(0,H10749-FARMER_HRS)</f>
        <v>7363.3956815005567</v>
      </c>
      <c r="K10749" s="2">
        <f>I10749*FARMER_RATE+J10749*TEMP_WORKER_RATE</f>
        <v>152836.73058160688</v>
      </c>
      <c r="L10749" s="2">
        <f>A10749*PRICE_TOM+B10749*PRICE_CAR+C10749*PRICE_MES</f>
        <v>213040</v>
      </c>
      <c r="M10749" s="2">
        <f>A10749*FERT_BED_TOM+B10749*FERT_BED_CAR+C10749*FERT_BED_MES</f>
        <v>35200</v>
      </c>
      <c r="N10749" s="6">
        <f>IF(AND(D10749&lt;=TOTAL_BEDS,J10749&lt;=TEMP_WORKER_MAX*TEMP_WORKER_HRS),1,0)</f>
        <v>0</v>
      </c>
      <c r="O10749" s="2">
        <f>L10749-M10749-K10749-FIXED_COSTS</f>
        <v>5003.2694183931162</v>
      </c>
      <c r="P10749" s="2">
        <f>IF(N10749=1,O10749,"")</f>
      </c>
    </row>
    <row r="10750">
      <c r="A10750" s="6">
        <v>16</v>
      </c>
      <c r="B10750" s="6">
        <v>10</v>
      </c>
      <c r="C10750" s="6">
        <v>20</v>
      </c>
      <c r="D10750" s="6">
        <f>A10750+B10750+C10750</f>
        <v>46</v>
      </c>
      <c r="E10750" s="5">
        <f>IF(A10750=0,0,A10750*LABOR_HRS_WK_TOM*SEASON_WEEKS*(1+DIM_PCT_TOM)^A10750)</f>
        <v>6616.7611003544</v>
      </c>
      <c r="F10750" s="5">
        <f>IF(B10750=0,0,B10750*LABOR_HRS_WK_CAR*SEASON_WEEKS*(1+DIM_PCT_CAR)^B10750)</f>
        <v>384.025363258907</v>
      </c>
      <c r="G10750" s="5">
        <f>IF(C10750=0,0,C10750*LABOR_HRS_WK_MES*SEASON_WEEKS*(1+DIM_PCT_MES)^C10750)</f>
        <v>1153.8335085377259</v>
      </c>
      <c r="H10750" s="5">
        <f>E10750+F10750+G10750</f>
        <v>8154.6199721510329</v>
      </c>
      <c r="I10750" s="5">
        <f>MIN(H10750,FARMER_HRS)</f>
        <v>720</v>
      </c>
      <c r="J10750" s="5">
        <f>MAX(0,H10750-FARMER_HRS)</f>
        <v>7434.6199721510329</v>
      </c>
      <c r="K10750" s="2">
        <f>I10750*FARMER_RATE+J10750*TEMP_WORKER_RATE</f>
        <v>154073.26340539986</v>
      </c>
      <c r="L10750" s="2">
        <f>A10750*PRICE_TOM+B10750*PRICE_CAR+C10750*PRICE_MES</f>
        <v>215740</v>
      </c>
      <c r="M10750" s="2">
        <f>A10750*FERT_BED_TOM+B10750*FERT_BED_CAR+C10750*FERT_BED_MES</f>
        <v>36080</v>
      </c>
      <c r="N10750" s="6">
        <f>IF(AND(D10750&lt;=TOTAL_BEDS,J10750&lt;=TEMP_WORKER_MAX*TEMP_WORKER_HRS),1,0)</f>
        <v>0</v>
      </c>
      <c r="O10750" s="2">
        <f>L10750-M10750-K10750-FIXED_COSTS</f>
        <v>5586.7365946001373</v>
      </c>
      <c r="P10750" s="2">
        <f>IF(N10750=1,O10750,"")</f>
      </c>
    </row>
    <row r="10751">
      <c r="A10751" s="6">
        <v>16</v>
      </c>
      <c r="B10751" s="6">
        <v>10</v>
      </c>
      <c r="C10751" s="6">
        <v>21</v>
      </c>
      <c r="D10751" s="6">
        <f>A10751+B10751+C10751</f>
        <v>47</v>
      </c>
      <c r="E10751" s="5">
        <f>IF(A10751=0,0,A10751*LABOR_HRS_WK_TOM*SEASON_WEEKS*(1+DIM_PCT_TOM)^A10751)</f>
        <v>6616.7611003544</v>
      </c>
      <c r="F10751" s="5">
        <f>IF(B10751=0,0,B10751*LABOR_HRS_WK_CAR*SEASON_WEEKS*(1+DIM_PCT_CAR)^B10751)</f>
        <v>384.025363258907</v>
      </c>
      <c r="G10751" s="5">
        <f>IF(C10751=0,0,C10751*LABOR_HRS_WK_MES*SEASON_WEEKS*(1+DIM_PCT_MES)^C10751)</f>
        <v>1226.6692487641699</v>
      </c>
      <c r="H10751" s="5">
        <f>E10751+F10751+G10751</f>
        <v>8227.4557123774775</v>
      </c>
      <c r="I10751" s="5">
        <f>MIN(H10751,FARMER_HRS)</f>
        <v>720</v>
      </c>
      <c r="J10751" s="5">
        <f>MAX(0,H10751-FARMER_HRS)</f>
        <v>7507.4557123774775</v>
      </c>
      <c r="K10751" s="2">
        <f>I10751*FARMER_RATE+J10751*TEMP_WORKER_RATE</f>
        <v>155337.7727843312</v>
      </c>
      <c r="L10751" s="2">
        <f>A10751*PRICE_TOM+B10751*PRICE_CAR+C10751*PRICE_MES</f>
        <v>218440</v>
      </c>
      <c r="M10751" s="2">
        <f>A10751*FERT_BED_TOM+B10751*FERT_BED_CAR+C10751*FERT_BED_MES</f>
        <v>36960</v>
      </c>
      <c r="N10751" s="6">
        <f>IF(AND(D10751&lt;=TOTAL_BEDS,J10751&lt;=TEMP_WORKER_MAX*TEMP_WORKER_HRS),1,0)</f>
        <v>0</v>
      </c>
      <c r="O10751" s="2">
        <f>L10751-M10751-K10751-FIXED_COSTS</f>
        <v>6142.2272156687977</v>
      </c>
      <c r="P10751" s="2">
        <f>IF(N10751=1,O10751,"")</f>
      </c>
    </row>
    <row r="10752">
      <c r="A10752" s="6">
        <v>16</v>
      </c>
      <c r="B10752" s="6">
        <v>10</v>
      </c>
      <c r="C10752" s="6">
        <v>22</v>
      </c>
      <c r="D10752" s="6">
        <f>A10752+B10752+C10752</f>
        <v>48</v>
      </c>
      <c r="E10752" s="5">
        <f>IF(A10752=0,0,A10752*LABOR_HRS_WK_TOM*SEASON_WEEKS*(1+DIM_PCT_TOM)^A10752)</f>
        <v>6616.7611003544</v>
      </c>
      <c r="F10752" s="5">
        <f>IF(B10752=0,0,B10752*LABOR_HRS_WK_CAR*SEASON_WEEKS*(1+DIM_PCT_CAR)^B10752)</f>
        <v>384.025363258907</v>
      </c>
      <c r="G10752" s="5">
        <f>IF(C10752=0,0,C10752*LABOR_HRS_WK_MES*SEASON_WEEKS*(1+DIM_PCT_MES)^C10752)</f>
        <v>1301.1455960105659</v>
      </c>
      <c r="H10752" s="5">
        <f>E10752+F10752+G10752</f>
        <v>8301.9320596238722</v>
      </c>
      <c r="I10752" s="5">
        <f>MIN(H10752,FARMER_HRS)</f>
        <v>720</v>
      </c>
      <c r="J10752" s="5">
        <f>MAX(0,H10752-FARMER_HRS)</f>
        <v>7581.9320596238722</v>
      </c>
      <c r="K10752" s="2">
        <f>I10752*FARMER_RATE+J10752*TEMP_WORKER_RATE</f>
        <v>156630.76492402554</v>
      </c>
      <c r="L10752" s="2">
        <f>A10752*PRICE_TOM+B10752*PRICE_CAR+C10752*PRICE_MES</f>
        <v>221140</v>
      </c>
      <c r="M10752" s="2">
        <f>A10752*FERT_BED_TOM+B10752*FERT_BED_CAR+C10752*FERT_BED_MES</f>
        <v>37840</v>
      </c>
      <c r="N10752" s="6">
        <f>IF(AND(D10752&lt;=TOTAL_BEDS,J10752&lt;=TEMP_WORKER_MAX*TEMP_WORKER_HRS),1,0)</f>
        <v>0</v>
      </c>
      <c r="O10752" s="2">
        <f>L10752-M10752-K10752-FIXED_COSTS</f>
        <v>6669.2350759744586</v>
      </c>
      <c r="P10752" s="2">
        <f>IF(N10752=1,O10752,"")</f>
      </c>
    </row>
    <row r="10753">
      <c r="A10753" s="6">
        <v>16</v>
      </c>
      <c r="B10753" s="6">
        <v>10</v>
      </c>
      <c r="C10753" s="6">
        <v>23</v>
      </c>
      <c r="D10753" s="6">
        <f>A10753+B10753+C10753</f>
        <v>49</v>
      </c>
      <c r="E10753" s="5">
        <f>IF(A10753=0,0,A10753*LABOR_HRS_WK_TOM*SEASON_WEEKS*(1+DIM_PCT_TOM)^A10753)</f>
        <v>6616.7611003544</v>
      </c>
      <c r="F10753" s="5">
        <f>IF(B10753=0,0,B10753*LABOR_HRS_WK_CAR*SEASON_WEEKS*(1+DIM_PCT_CAR)^B10753)</f>
        <v>384.025363258907</v>
      </c>
      <c r="G10753" s="5">
        <f>IF(C10753=0,0,C10753*LABOR_HRS_WK_MES*SEASON_WEEKS*(1+DIM_PCT_MES)^C10753)</f>
        <v>1377.2921848680023</v>
      </c>
      <c r="H10753" s="5">
        <f>E10753+F10753+G10753</f>
        <v>8378.0786484813088</v>
      </c>
      <c r="I10753" s="5">
        <f>MIN(H10753,FARMER_HRS)</f>
        <v>720</v>
      </c>
      <c r="J10753" s="5">
        <f>MAX(0,H10753-FARMER_HRS)</f>
        <v>7658.0786484813088</v>
      </c>
      <c r="K10753" s="2">
        <f>I10753*FARMER_RATE+J10753*TEMP_WORKER_RATE</f>
        <v>157952.7543139116</v>
      </c>
      <c r="L10753" s="2">
        <f>A10753*PRICE_TOM+B10753*PRICE_CAR+C10753*PRICE_MES</f>
        <v>223840</v>
      </c>
      <c r="M10753" s="2">
        <f>A10753*FERT_BED_TOM+B10753*FERT_BED_CAR+C10753*FERT_BED_MES</f>
        <v>38720</v>
      </c>
      <c r="N10753" s="6">
        <f>IF(AND(D10753&lt;=TOTAL_BEDS,J10753&lt;=TEMP_WORKER_MAX*TEMP_WORKER_HRS),1,0)</f>
        <v>0</v>
      </c>
      <c r="O10753" s="2">
        <f>L10753-M10753-K10753-FIXED_COSTS</f>
        <v>7167.2456860883976</v>
      </c>
      <c r="P10753" s="2">
        <f>IF(N10753=1,O10753,"")</f>
      </c>
    </row>
    <row r="10754">
      <c r="A10754" s="6">
        <v>16</v>
      </c>
      <c r="B10754" s="6">
        <v>10</v>
      </c>
      <c r="C10754" s="6">
        <v>24</v>
      </c>
      <c r="D10754" s="6">
        <f>A10754+B10754+C10754</f>
        <v>50</v>
      </c>
      <c r="E10754" s="5">
        <f>IF(A10754=0,0,A10754*LABOR_HRS_WK_TOM*SEASON_WEEKS*(1+DIM_PCT_TOM)^A10754)</f>
        <v>6616.7611003544</v>
      </c>
      <c r="F10754" s="5">
        <f>IF(B10754=0,0,B10754*LABOR_HRS_WK_CAR*SEASON_WEEKS*(1+DIM_PCT_CAR)^B10754)</f>
        <v>384.025363258907</v>
      </c>
      <c r="G10754" s="5">
        <f>IF(C10754=0,0,C10754*LABOR_HRS_WK_MES*SEASON_WEEKS*(1+DIM_PCT_MES)^C10754)</f>
        <v>1455.139134447498</v>
      </c>
      <c r="H10754" s="5">
        <f>E10754+F10754+G10754</f>
        <v>8455.925598060805</v>
      </c>
      <c r="I10754" s="5">
        <f>MIN(H10754,FARMER_HRS)</f>
        <v>720</v>
      </c>
      <c r="J10754" s="5">
        <f>MAX(0,H10754-FARMER_HRS)</f>
        <v>7735.925598060805</v>
      </c>
      <c r="K10754" s="2">
        <f>I10754*FARMER_RATE+J10754*TEMP_WORKER_RATE</f>
        <v>159304.26385522229</v>
      </c>
      <c r="L10754" s="2">
        <f>A10754*PRICE_TOM+B10754*PRICE_CAR+C10754*PRICE_MES</f>
        <v>226540</v>
      </c>
      <c r="M10754" s="2">
        <f>A10754*FERT_BED_TOM+B10754*FERT_BED_CAR+C10754*FERT_BED_MES</f>
        <v>39600</v>
      </c>
      <c r="N10754" s="6">
        <f>IF(AND(D10754&lt;=TOTAL_BEDS,J10754&lt;=TEMP_WORKER_MAX*TEMP_WORKER_HRS),1,0)</f>
        <v>0</v>
      </c>
      <c r="O10754" s="2">
        <f>L10754-M10754-K10754-FIXED_COSTS</f>
        <v>7635.7361447777075</v>
      </c>
      <c r="P10754" s="2">
        <f>IF(N10754=1,O10754,"")</f>
      </c>
    </row>
    <row r="10755">
      <c r="A10755" s="6">
        <v>16</v>
      </c>
      <c r="B10755" s="6">
        <v>10</v>
      </c>
      <c r="C10755" s="6">
        <v>25</v>
      </c>
      <c r="D10755" s="6">
        <f>A10755+B10755+C10755</f>
        <v>51</v>
      </c>
      <c r="E10755" s="5">
        <f>IF(A10755=0,0,A10755*LABOR_HRS_WK_TOM*SEASON_WEEKS*(1+DIM_PCT_TOM)^A10755)</f>
        <v>6616.7611003544</v>
      </c>
      <c r="F10755" s="5">
        <f>IF(B10755=0,0,B10755*LABOR_HRS_WK_CAR*SEASON_WEEKS*(1+DIM_PCT_CAR)^B10755)</f>
        <v>384.025363258907</v>
      </c>
      <c r="G10755" s="5">
        <f>IF(C10755=0,0,C10755*LABOR_HRS_WK_MES*SEASON_WEEKS*(1+DIM_PCT_MES)^C10755)</f>
        <v>1534.7170558625955</v>
      </c>
      <c r="H10755" s="5">
        <f>E10755+F10755+G10755</f>
        <v>8535.5035194759021</v>
      </c>
      <c r="I10755" s="5">
        <f>MIN(H10755,FARMER_HRS)</f>
        <v>720</v>
      </c>
      <c r="J10755" s="5">
        <f>MAX(0,H10755-FARMER_HRS)</f>
        <v>7815.5035194759021</v>
      </c>
      <c r="K10755" s="2">
        <f>I10755*FARMER_RATE+J10755*TEMP_WORKER_RATE</f>
        <v>160685.82499090108</v>
      </c>
      <c r="L10755" s="2">
        <f>A10755*PRICE_TOM+B10755*PRICE_CAR+C10755*PRICE_MES</f>
        <v>229240</v>
      </c>
      <c r="M10755" s="2">
        <f>A10755*FERT_BED_TOM+B10755*FERT_BED_CAR+C10755*FERT_BED_MES</f>
        <v>40480</v>
      </c>
      <c r="N10755" s="6">
        <f>IF(AND(D10755&lt;=TOTAL_BEDS,J10755&lt;=TEMP_WORKER_MAX*TEMP_WORKER_HRS),1,0)</f>
        <v>0</v>
      </c>
      <c r="O10755" s="2">
        <f>L10755-M10755-K10755-FIXED_COSTS</f>
        <v>8074.1750090989226</v>
      </c>
      <c r="P10755" s="2">
        <f>IF(N10755=1,O10755,"")</f>
      </c>
    </row>
    <row r="10756">
      <c r="A10756" s="6">
        <v>16</v>
      </c>
      <c r="B10756" s="6">
        <v>10</v>
      </c>
      <c r="C10756" s="6">
        <v>26</v>
      </c>
      <c r="D10756" s="6">
        <f>A10756+B10756+C10756</f>
        <v>52</v>
      </c>
      <c r="E10756" s="5">
        <f>IF(A10756=0,0,A10756*LABOR_HRS_WK_TOM*SEASON_WEEKS*(1+DIM_PCT_TOM)^A10756)</f>
        <v>6616.7611003544</v>
      </c>
      <c r="F10756" s="5">
        <f>IF(B10756=0,0,B10756*LABOR_HRS_WK_CAR*SEASON_WEEKS*(1+DIM_PCT_CAR)^B10756)</f>
        <v>384.025363258907</v>
      </c>
      <c r="G10756" s="5">
        <f>IF(C10756=0,0,C10756*LABOR_HRS_WK_MES*SEASON_WEEKS*(1+DIM_PCT_MES)^C10756)</f>
        <v>1616.0570598233128</v>
      </c>
      <c r="H10756" s="5">
        <f>E10756+F10756+G10756</f>
        <v>8616.84352343662</v>
      </c>
      <c r="I10756" s="5">
        <f>MIN(H10756,FARMER_HRS)</f>
        <v>720</v>
      </c>
      <c r="J10756" s="5">
        <f>MAX(0,H10756-FARMER_HRS)</f>
        <v>7896.8435234366207</v>
      </c>
      <c r="K10756" s="2">
        <f>I10756*FARMER_RATE+J10756*TEMP_WORKER_RATE</f>
        <v>162097.97783744131</v>
      </c>
      <c r="L10756" s="2">
        <f>A10756*PRICE_TOM+B10756*PRICE_CAR+C10756*PRICE_MES</f>
        <v>231940</v>
      </c>
      <c r="M10756" s="2">
        <f>A10756*FERT_BED_TOM+B10756*FERT_BED_CAR+C10756*FERT_BED_MES</f>
        <v>41360</v>
      </c>
      <c r="N10756" s="6">
        <f>IF(AND(D10756&lt;=TOTAL_BEDS,J10756&lt;=TEMP_WORKER_MAX*TEMP_WORKER_HRS),1,0)</f>
        <v>0</v>
      </c>
      <c r="O10756" s="2">
        <f>L10756-M10756-K10756-FIXED_COSTS</f>
        <v>8482.0221625586855</v>
      </c>
      <c r="P10756" s="2">
        <f>IF(N10756=1,O10756,"")</f>
      </c>
    </row>
    <row r="10757">
      <c r="A10757" s="6">
        <v>16</v>
      </c>
      <c r="B10757" s="6">
        <v>10</v>
      </c>
      <c r="C10757" s="6">
        <v>27</v>
      </c>
      <c r="D10757" s="6">
        <f>A10757+B10757+C10757</f>
        <v>53</v>
      </c>
      <c r="E10757" s="5">
        <f>IF(A10757=0,0,A10757*LABOR_HRS_WK_TOM*SEASON_WEEKS*(1+DIM_PCT_TOM)^A10757)</f>
        <v>6616.7611003544</v>
      </c>
      <c r="F10757" s="5">
        <f>IF(B10757=0,0,B10757*LABOR_HRS_WK_CAR*SEASON_WEEKS*(1+DIM_PCT_CAR)^B10757)</f>
        <v>384.025363258907</v>
      </c>
      <c r="G10757" s="5">
        <f>IF(C10757=0,0,C10757*LABOR_HRS_WK_MES*SEASON_WEEKS*(1+DIM_PCT_MES)^C10757)</f>
        <v>1699.19076434307</v>
      </c>
      <c r="H10757" s="5">
        <f>E10757+F10757+G10757</f>
        <v>8699.9772279563767</v>
      </c>
      <c r="I10757" s="5">
        <f>MIN(H10757,FARMER_HRS)</f>
        <v>720</v>
      </c>
      <c r="J10757" s="5">
        <f>MAX(0,H10757-FARMER_HRS)</f>
        <v>7979.9772279563767</v>
      </c>
      <c r="K10757" s="2">
        <f>I10757*FARMER_RATE+J10757*TEMP_WORKER_RATE</f>
        <v>163541.2713186871</v>
      </c>
      <c r="L10757" s="2">
        <f>A10757*PRICE_TOM+B10757*PRICE_CAR+C10757*PRICE_MES</f>
        <v>234640</v>
      </c>
      <c r="M10757" s="2">
        <f>A10757*FERT_BED_TOM+B10757*FERT_BED_CAR+C10757*FERT_BED_MES</f>
        <v>42240</v>
      </c>
      <c r="N10757" s="6">
        <f>IF(AND(D10757&lt;=TOTAL_BEDS,J10757&lt;=TEMP_WORKER_MAX*TEMP_WORKER_HRS),1,0)</f>
        <v>0</v>
      </c>
      <c r="O10757" s="2">
        <f>L10757-M10757-K10757-FIXED_COSTS</f>
        <v>8858.7286813129031</v>
      </c>
      <c r="P10757" s="2">
        <f>IF(N10757=1,O10757,"")</f>
      </c>
    </row>
    <row r="10758">
      <c r="A10758" s="6">
        <v>16</v>
      </c>
      <c r="B10758" s="6">
        <v>10</v>
      </c>
      <c r="C10758" s="6">
        <v>28</v>
      </c>
      <c r="D10758" s="6">
        <f>A10758+B10758+C10758</f>
        <v>54</v>
      </c>
      <c r="E10758" s="5">
        <f>IF(A10758=0,0,A10758*LABOR_HRS_WK_TOM*SEASON_WEEKS*(1+DIM_PCT_TOM)^A10758)</f>
        <v>6616.7611003544</v>
      </c>
      <c r="F10758" s="5">
        <f>IF(B10758=0,0,B10758*LABOR_HRS_WK_CAR*SEASON_WEEKS*(1+DIM_PCT_CAR)^B10758)</f>
        <v>384.025363258907</v>
      </c>
      <c r="G10758" s="5">
        <f>IF(C10758=0,0,C10758*LABOR_HRS_WK_MES*SEASON_WEEKS*(1+DIM_PCT_MES)^C10758)</f>
        <v>1784.1503025602233</v>
      </c>
      <c r="H10758" s="5">
        <f>E10758+F10758+G10758</f>
        <v>8784.93676617353</v>
      </c>
      <c r="I10758" s="5">
        <f>MIN(H10758,FARMER_HRS)</f>
        <v>720</v>
      </c>
      <c r="J10758" s="5">
        <f>MAX(0,H10758-FARMER_HRS)</f>
        <v>8064.9367661735305</v>
      </c>
      <c r="K10758" s="2">
        <f>I10758*FARMER_RATE+J10758*TEMP_WORKER_RATE</f>
        <v>165016.26330162378</v>
      </c>
      <c r="L10758" s="2">
        <f>A10758*PRICE_TOM+B10758*PRICE_CAR+C10758*PRICE_MES</f>
        <v>237340</v>
      </c>
      <c r="M10758" s="2">
        <f>A10758*FERT_BED_TOM+B10758*FERT_BED_CAR+C10758*FERT_BED_MES</f>
        <v>43120</v>
      </c>
      <c r="N10758" s="6">
        <f>IF(AND(D10758&lt;=TOTAL_BEDS,J10758&lt;=TEMP_WORKER_MAX*TEMP_WORKER_HRS),1,0)</f>
        <v>0</v>
      </c>
      <c r="O10758" s="2">
        <f>L10758-M10758-K10758-FIXED_COSTS</f>
        <v>9203.7366983762186</v>
      </c>
      <c r="P10758" s="2">
        <f>IF(N10758=1,O10758,"")</f>
      </c>
    </row>
    <row r="10759">
      <c r="A10759" s="6">
        <v>16</v>
      </c>
      <c r="B10759" s="6">
        <v>10</v>
      </c>
      <c r="C10759" s="6">
        <v>29</v>
      </c>
      <c r="D10759" s="6">
        <f>A10759+B10759+C10759</f>
        <v>55</v>
      </c>
      <c r="E10759" s="5">
        <f>IF(A10759=0,0,A10759*LABOR_HRS_WK_TOM*SEASON_WEEKS*(1+DIM_PCT_TOM)^A10759)</f>
        <v>6616.7611003544</v>
      </c>
      <c r="F10759" s="5">
        <f>IF(B10759=0,0,B10759*LABOR_HRS_WK_CAR*SEASON_WEEKS*(1+DIM_PCT_CAR)^B10759)</f>
        <v>384.025363258907</v>
      </c>
      <c r="G10759" s="5">
        <f>IF(C10759=0,0,C10759*LABOR_HRS_WK_MES*SEASON_WEEKS*(1+DIM_PCT_MES)^C10759)</f>
        <v>1870.9683306758766</v>
      </c>
      <c r="H10759" s="5">
        <f>E10759+F10759+G10759</f>
        <v>8871.7547942891833</v>
      </c>
      <c r="I10759" s="5">
        <f>MIN(H10759,FARMER_HRS)</f>
        <v>720</v>
      </c>
      <c r="J10759" s="5">
        <f>MAX(0,H10759-FARMER_HRS)</f>
        <v>8151.7547942891833</v>
      </c>
      <c r="K10759" s="2">
        <f>I10759*FARMER_RATE+J10759*TEMP_WORKER_RATE</f>
        <v>166523.52073418722</v>
      </c>
      <c r="L10759" s="2">
        <f>A10759*PRICE_TOM+B10759*PRICE_CAR+C10759*PRICE_MES</f>
        <v>240040</v>
      </c>
      <c r="M10759" s="2">
        <f>A10759*FERT_BED_TOM+B10759*FERT_BED_CAR+C10759*FERT_BED_MES</f>
        <v>44000</v>
      </c>
      <c r="N10759" s="6">
        <f>IF(AND(D10759&lt;=TOTAL_BEDS,J10759&lt;=TEMP_WORKER_MAX*TEMP_WORKER_HRS),1,0)</f>
        <v>0</v>
      </c>
      <c r="O10759" s="2">
        <f>L10759-M10759-K10759-FIXED_COSTS</f>
        <v>9516.4792658127844</v>
      </c>
      <c r="P10759" s="2">
        <f>IF(N10759=1,O10759,"")</f>
      </c>
    </row>
    <row r="10760">
      <c r="A10760" s="6">
        <v>16</v>
      </c>
      <c r="B10760" s="6">
        <v>10</v>
      </c>
      <c r="C10760" s="6">
        <v>30</v>
      </c>
      <c r="D10760" s="6">
        <f>A10760+B10760+C10760</f>
        <v>56</v>
      </c>
      <c r="E10760" s="5">
        <f>IF(A10760=0,0,A10760*LABOR_HRS_WK_TOM*SEASON_WEEKS*(1+DIM_PCT_TOM)^A10760)</f>
        <v>6616.7611003544</v>
      </c>
      <c r="F10760" s="5">
        <f>IF(B10760=0,0,B10760*LABOR_HRS_WK_CAR*SEASON_WEEKS*(1+DIM_PCT_CAR)^B10760)</f>
        <v>384.025363258907</v>
      </c>
      <c r="G10760" s="5">
        <f>IF(C10760=0,0,C10760*LABOR_HRS_WK_MES*SEASON_WEEKS*(1+DIM_PCT_MES)^C10760)</f>
        <v>1959.6780360096466</v>
      </c>
      <c r="H10760" s="5">
        <f>E10760+F10760+G10760</f>
        <v>8960.4644996229545</v>
      </c>
      <c r="I10760" s="5">
        <f>MIN(H10760,FARMER_HRS)</f>
        <v>720</v>
      </c>
      <c r="J10760" s="5">
        <f>MAX(0,H10760-FARMER_HRS)</f>
        <v>8240.4644996229545</v>
      </c>
      <c r="K10760" s="2">
        <f>I10760*FARMER_RATE+J10760*TEMP_WORKER_RATE</f>
        <v>168063.61978512074</v>
      </c>
      <c r="L10760" s="2">
        <f>A10760*PRICE_TOM+B10760*PRICE_CAR+C10760*PRICE_MES</f>
        <v>242740</v>
      </c>
      <c r="M10760" s="2">
        <f>A10760*FERT_BED_TOM+B10760*FERT_BED_CAR+C10760*FERT_BED_MES</f>
        <v>44880</v>
      </c>
      <c r="N10760" s="6">
        <f>IF(AND(D10760&lt;=TOTAL_BEDS,J10760&lt;=TEMP_WORKER_MAX*TEMP_WORKER_HRS),1,0)</f>
        <v>0</v>
      </c>
      <c r="O10760" s="2">
        <f>L10760-M10760-K10760-FIXED_COSTS</f>
        <v>9796.38021487926</v>
      </c>
      <c r="P10760" s="2">
        <f>IF(N10760=1,O10760,"")</f>
      </c>
    </row>
    <row r="10761">
      <c r="A10761" s="6">
        <v>16</v>
      </c>
      <c r="B10761" s="6">
        <v>11</v>
      </c>
      <c r="C10761" s="6">
        <v>0</v>
      </c>
      <c r="D10761" s="6">
        <f>A10761+B10761+C10761</f>
        <v>27</v>
      </c>
      <c r="E10761" s="5">
        <f>IF(A10761=0,0,A10761*LABOR_HRS_WK_TOM*SEASON_WEEKS*(1+DIM_PCT_TOM)^A10761)</f>
        <v>6616.7611003544</v>
      </c>
      <c r="F10761" s="5">
        <f>IF(B10761=0,0,B10761*LABOR_HRS_WK_CAR*SEASON_WEEKS*(1+DIM_PCT_CAR)^B10761)</f>
        <v>432.98859707441773</v>
      </c>
      <c r="G10761" s="5">
        <f>IF(C10761=0,0,C10761*LABOR_HRS_WK_MES*SEASON_WEEKS*(1+DIM_PCT_MES)^C10761)</f>
        <v>0</v>
      </c>
      <c r="H10761" s="5">
        <f>E10761+F10761+G10761</f>
        <v>7049.7496974288179</v>
      </c>
      <c r="I10761" s="5">
        <f>MIN(H10761,FARMER_HRS)</f>
        <v>720</v>
      </c>
      <c r="J10761" s="5">
        <f>MAX(0,H10761-FARMER_HRS)</f>
        <v>6329.7496974288179</v>
      </c>
      <c r="K10761" s="2">
        <f>I10761*FARMER_RATE+J10761*TEMP_WORKER_RATE</f>
        <v>134891.48780258364</v>
      </c>
      <c r="L10761" s="2">
        <f>A10761*PRICE_TOM+B10761*PRICE_CAR+C10761*PRICE_MES</f>
        <v>163834</v>
      </c>
      <c r="M10761" s="2">
        <f>A10761*FERT_BED_TOM+B10761*FERT_BED_CAR+C10761*FERT_BED_MES</f>
        <v>18920</v>
      </c>
      <c r="N10761" s="6">
        <f>IF(AND(D10761&lt;=TOTAL_BEDS,J10761&lt;=TEMP_WORKER_MAX*TEMP_WORKER_HRS),1,0)</f>
        <v>0</v>
      </c>
      <c r="O10761" s="2">
        <f>L10761-M10761-K10761-FIXED_COSTS</f>
        <v>-9977.4878025836369</v>
      </c>
      <c r="P10761" s="2">
        <f>IF(N10761=1,O10761,"")</f>
      </c>
    </row>
    <row r="10762">
      <c r="A10762" s="6">
        <v>16</v>
      </c>
      <c r="B10762" s="6">
        <v>11</v>
      </c>
      <c r="C10762" s="6">
        <v>1</v>
      </c>
      <c r="D10762" s="6">
        <f>A10762+B10762+C10762</f>
        <v>28</v>
      </c>
      <c r="E10762" s="5">
        <f>IF(A10762=0,0,A10762*LABOR_HRS_WK_TOM*SEASON_WEEKS*(1+DIM_PCT_TOM)^A10762)</f>
        <v>6616.7611003544</v>
      </c>
      <c r="F10762" s="5">
        <f>IF(B10762=0,0,B10762*LABOR_HRS_WK_CAR*SEASON_WEEKS*(1+DIM_PCT_CAR)^B10762)</f>
        <v>432.98859707441773</v>
      </c>
      <c r="G10762" s="5">
        <f>IF(C10762=0,0,C10762*LABOR_HRS_WK_MES*SEASON_WEEKS*(1+DIM_PCT_MES)^C10762)</f>
        <v>45.5625</v>
      </c>
      <c r="H10762" s="5">
        <f>E10762+F10762+G10762</f>
        <v>7095.3121974288179</v>
      </c>
      <c r="I10762" s="5">
        <f>MIN(H10762,FARMER_HRS)</f>
        <v>720</v>
      </c>
      <c r="J10762" s="5">
        <f>MAX(0,H10762-FARMER_HRS)</f>
        <v>6375.3121974288179</v>
      </c>
      <c r="K10762" s="2">
        <f>I10762*FARMER_RATE+J10762*TEMP_WORKER_RATE</f>
        <v>135682.50342758364</v>
      </c>
      <c r="L10762" s="2">
        <f>A10762*PRICE_TOM+B10762*PRICE_CAR+C10762*PRICE_MES</f>
        <v>166534</v>
      </c>
      <c r="M10762" s="2">
        <f>A10762*FERT_BED_TOM+B10762*FERT_BED_CAR+C10762*FERT_BED_MES</f>
        <v>19800</v>
      </c>
      <c r="N10762" s="6">
        <f>IF(AND(D10762&lt;=TOTAL_BEDS,J10762&lt;=TEMP_WORKER_MAX*TEMP_WORKER_HRS),1,0)</f>
        <v>0</v>
      </c>
      <c r="O10762" s="2">
        <f>L10762-M10762-K10762-FIXED_COSTS</f>
        <v>-8948.5034275836369</v>
      </c>
      <c r="P10762" s="2">
        <f>IF(N10762=1,O10762,"")</f>
      </c>
    </row>
    <row r="10763">
      <c r="A10763" s="6">
        <v>16</v>
      </c>
      <c r="B10763" s="6">
        <v>11</v>
      </c>
      <c r="C10763" s="6">
        <v>2</v>
      </c>
      <c r="D10763" s="6">
        <f>A10763+B10763+C10763</f>
        <v>29</v>
      </c>
      <c r="E10763" s="5">
        <f>IF(A10763=0,0,A10763*LABOR_HRS_WK_TOM*SEASON_WEEKS*(1+DIM_PCT_TOM)^A10763)</f>
        <v>6616.7611003544</v>
      </c>
      <c r="F10763" s="5">
        <f>IF(B10763=0,0,B10763*LABOR_HRS_WK_CAR*SEASON_WEEKS*(1+DIM_PCT_CAR)^B10763)</f>
        <v>432.98859707441773</v>
      </c>
      <c r="G10763" s="5">
        <f>IF(C10763=0,0,C10763*LABOR_HRS_WK_MES*SEASON_WEEKS*(1+DIM_PCT_MES)^C10763)</f>
        <v>92.2640625</v>
      </c>
      <c r="H10763" s="5">
        <f>E10763+F10763+G10763</f>
        <v>7142.0137599288182</v>
      </c>
      <c r="I10763" s="5">
        <f>MIN(H10763,FARMER_HRS)</f>
        <v>720</v>
      </c>
      <c r="J10763" s="5">
        <f>MAX(0,H10763-FARMER_HRS)</f>
        <v>6422.0137599288182</v>
      </c>
      <c r="K10763" s="2">
        <f>I10763*FARMER_RATE+J10763*TEMP_WORKER_RATE</f>
        <v>136493.29444320867</v>
      </c>
      <c r="L10763" s="2">
        <f>A10763*PRICE_TOM+B10763*PRICE_CAR+C10763*PRICE_MES</f>
        <v>169234</v>
      </c>
      <c r="M10763" s="2">
        <f>A10763*FERT_BED_TOM+B10763*FERT_BED_CAR+C10763*FERT_BED_MES</f>
        <v>20680</v>
      </c>
      <c r="N10763" s="6">
        <f>IF(AND(D10763&lt;=TOTAL_BEDS,J10763&lt;=TEMP_WORKER_MAX*TEMP_WORKER_HRS),1,0)</f>
        <v>0</v>
      </c>
      <c r="O10763" s="2">
        <f>L10763-M10763-K10763-FIXED_COSTS</f>
        <v>-7939.2944432086661</v>
      </c>
      <c r="P10763" s="2">
        <f>IF(N10763=1,O10763,"")</f>
      </c>
    </row>
    <row r="10764">
      <c r="A10764" s="6">
        <v>16</v>
      </c>
      <c r="B10764" s="6">
        <v>11</v>
      </c>
      <c r="C10764" s="6">
        <v>3</v>
      </c>
      <c r="D10764" s="6">
        <f>A10764+B10764+C10764</f>
        <v>30</v>
      </c>
      <c r="E10764" s="5">
        <f>IF(A10764=0,0,A10764*LABOR_HRS_WK_TOM*SEASON_WEEKS*(1+DIM_PCT_TOM)^A10764)</f>
        <v>6616.7611003544</v>
      </c>
      <c r="F10764" s="5">
        <f>IF(B10764=0,0,B10764*LABOR_HRS_WK_CAR*SEASON_WEEKS*(1+DIM_PCT_CAR)^B10764)</f>
        <v>432.98859707441773</v>
      </c>
      <c r="G10764" s="5">
        <f>IF(C10764=0,0,C10764*LABOR_HRS_WK_MES*SEASON_WEEKS*(1+DIM_PCT_MES)^C10764)</f>
        <v>140.12604492187498</v>
      </c>
      <c r="H10764" s="5">
        <f>E10764+F10764+G10764</f>
        <v>7189.8757423506931</v>
      </c>
      <c r="I10764" s="5">
        <f>MIN(H10764,FARMER_HRS)</f>
        <v>720</v>
      </c>
      <c r="J10764" s="5">
        <f>MAX(0,H10764-FARMER_HRS)</f>
        <v>6469.8757423506931</v>
      </c>
      <c r="K10764" s="2">
        <f>I10764*FARMER_RATE+J10764*TEMP_WORKER_RATE</f>
        <v>137324.23163803288</v>
      </c>
      <c r="L10764" s="2">
        <f>A10764*PRICE_TOM+B10764*PRICE_CAR+C10764*PRICE_MES</f>
        <v>171934</v>
      </c>
      <c r="M10764" s="2">
        <f>A10764*FERT_BED_TOM+B10764*FERT_BED_CAR+C10764*FERT_BED_MES</f>
        <v>21560</v>
      </c>
      <c r="N10764" s="6">
        <f>IF(AND(D10764&lt;=TOTAL_BEDS,J10764&lt;=TEMP_WORKER_MAX*TEMP_WORKER_HRS),1,0)</f>
        <v>0</v>
      </c>
      <c r="O10764" s="2">
        <f>L10764-M10764-K10764-FIXED_COSTS</f>
        <v>-6950.2316380328848</v>
      </c>
      <c r="P10764" s="2">
        <f>IF(N10764=1,O10764,"")</f>
      </c>
    </row>
    <row r="10765">
      <c r="A10765" s="6">
        <v>16</v>
      </c>
      <c r="B10765" s="6">
        <v>11</v>
      </c>
      <c r="C10765" s="6">
        <v>4</v>
      </c>
      <c r="D10765" s="6">
        <f>A10765+B10765+C10765</f>
        <v>31</v>
      </c>
      <c r="E10765" s="5">
        <f>IF(A10765=0,0,A10765*LABOR_HRS_WK_TOM*SEASON_WEEKS*(1+DIM_PCT_TOM)^A10765)</f>
        <v>6616.7611003544</v>
      </c>
      <c r="F10765" s="5">
        <f>IF(B10765=0,0,B10765*LABOR_HRS_WK_CAR*SEASON_WEEKS*(1+DIM_PCT_CAR)^B10765)</f>
        <v>432.98859707441773</v>
      </c>
      <c r="G10765" s="5">
        <f>IF(C10765=0,0,C10765*LABOR_HRS_WK_MES*SEASON_WEEKS*(1+DIM_PCT_MES)^C10765)</f>
        <v>189.17016064453119</v>
      </c>
      <c r="H10765" s="5">
        <f>E10765+F10765+G10765</f>
        <v>7238.9198580733491</v>
      </c>
      <c r="I10765" s="5">
        <f>MIN(H10765,FARMER_HRS)</f>
        <v>720</v>
      </c>
      <c r="J10765" s="5">
        <f>MAX(0,H10765-FARMER_HRS)</f>
        <v>6518.9198580733491</v>
      </c>
      <c r="K10765" s="2">
        <f>I10765*FARMER_RATE+J10765*TEMP_WORKER_RATE</f>
        <v>138175.69198044008</v>
      </c>
      <c r="L10765" s="2">
        <f>A10765*PRICE_TOM+B10765*PRICE_CAR+C10765*PRICE_MES</f>
        <v>174634</v>
      </c>
      <c r="M10765" s="2">
        <f>A10765*FERT_BED_TOM+B10765*FERT_BED_CAR+C10765*FERT_BED_MES</f>
        <v>22440</v>
      </c>
      <c r="N10765" s="6">
        <f>IF(AND(D10765&lt;=TOTAL_BEDS,J10765&lt;=TEMP_WORKER_MAX*TEMP_WORKER_HRS),1,0)</f>
        <v>0</v>
      </c>
      <c r="O10765" s="2">
        <f>L10765-M10765-K10765-FIXED_COSTS</f>
        <v>-5981.6919804400823</v>
      </c>
      <c r="P10765" s="2">
        <f>IF(N10765=1,O10765,"")</f>
      </c>
    </row>
    <row r="10766">
      <c r="A10766" s="6">
        <v>16</v>
      </c>
      <c r="B10766" s="6">
        <v>11</v>
      </c>
      <c r="C10766" s="6">
        <v>5</v>
      </c>
      <c r="D10766" s="6">
        <f>A10766+B10766+C10766</f>
        <v>32</v>
      </c>
      <c r="E10766" s="5">
        <f>IF(A10766=0,0,A10766*LABOR_HRS_WK_TOM*SEASON_WEEKS*(1+DIM_PCT_TOM)^A10766)</f>
        <v>6616.7611003544</v>
      </c>
      <c r="F10766" s="5">
        <f>IF(B10766=0,0,B10766*LABOR_HRS_WK_CAR*SEASON_WEEKS*(1+DIM_PCT_CAR)^B10766)</f>
        <v>432.98859707441773</v>
      </c>
      <c r="G10766" s="5">
        <f>IF(C10766=0,0,C10766*LABOR_HRS_WK_MES*SEASON_WEEKS*(1+DIM_PCT_MES)^C10766)</f>
        <v>239.41848456573481</v>
      </c>
      <c r="H10766" s="5">
        <f>E10766+F10766+G10766</f>
        <v>7289.1681819945525</v>
      </c>
      <c r="I10766" s="5">
        <f>MIN(H10766,FARMER_HRS)</f>
        <v>720</v>
      </c>
      <c r="J10766" s="5">
        <f>MAX(0,H10766-FARMER_HRS)</f>
        <v>6569.1681819945525</v>
      </c>
      <c r="K10766" s="2">
        <f>I10766*FARMER_RATE+J10766*TEMP_WORKER_RATE</f>
        <v>139048.0587151832</v>
      </c>
      <c r="L10766" s="2">
        <f>A10766*PRICE_TOM+B10766*PRICE_CAR+C10766*PRICE_MES</f>
        <v>177334</v>
      </c>
      <c r="M10766" s="2">
        <f>A10766*FERT_BED_TOM+B10766*FERT_BED_CAR+C10766*FERT_BED_MES</f>
        <v>23320</v>
      </c>
      <c r="N10766" s="6">
        <f>IF(AND(D10766&lt;=TOTAL_BEDS,J10766&lt;=TEMP_WORKER_MAX*TEMP_WORKER_HRS),1,0)</f>
        <v>0</v>
      </c>
      <c r="O10766" s="2">
        <f>L10766-M10766-K10766-FIXED_COSTS</f>
        <v>-5034.0587151832005</v>
      </c>
      <c r="P10766" s="2">
        <f>IF(N10766=1,O10766,"")</f>
      </c>
    </row>
    <row r="10767">
      <c r="A10767" s="6">
        <v>16</v>
      </c>
      <c r="B10767" s="6">
        <v>11</v>
      </c>
      <c r="C10767" s="6">
        <v>6</v>
      </c>
      <c r="D10767" s="6">
        <f>A10767+B10767+C10767</f>
        <v>33</v>
      </c>
      <c r="E10767" s="5">
        <f>IF(A10767=0,0,A10767*LABOR_HRS_WK_TOM*SEASON_WEEKS*(1+DIM_PCT_TOM)^A10767)</f>
        <v>6616.7611003544</v>
      </c>
      <c r="F10767" s="5">
        <f>IF(B10767=0,0,B10767*LABOR_HRS_WK_CAR*SEASON_WEEKS*(1+DIM_PCT_CAR)^B10767)</f>
        <v>432.98859707441773</v>
      </c>
      <c r="G10767" s="5">
        <f>IF(C10767=0,0,C10767*LABOR_HRS_WK_MES*SEASON_WEEKS*(1+DIM_PCT_MES)^C10767)</f>
        <v>290.89345874736773</v>
      </c>
      <c r="H10767" s="5">
        <f>E10767+F10767+G10767</f>
        <v>7340.6431561761856</v>
      </c>
      <c r="I10767" s="5">
        <f>MIN(H10767,FARMER_HRS)</f>
        <v>720</v>
      </c>
      <c r="J10767" s="5">
        <f>MAX(0,H10767-FARMER_HRS)</f>
        <v>6620.6431561761856</v>
      </c>
      <c r="K10767" s="2">
        <f>I10767*FARMER_RATE+J10767*TEMP_WORKER_RATE</f>
        <v>139941.72146139212</v>
      </c>
      <c r="L10767" s="2">
        <f>A10767*PRICE_TOM+B10767*PRICE_CAR+C10767*PRICE_MES</f>
        <v>180034</v>
      </c>
      <c r="M10767" s="2">
        <f>A10767*FERT_BED_TOM+B10767*FERT_BED_CAR+C10767*FERT_BED_MES</f>
        <v>24200</v>
      </c>
      <c r="N10767" s="6">
        <f>IF(AND(D10767&lt;=TOTAL_BEDS,J10767&lt;=TEMP_WORKER_MAX*TEMP_WORKER_HRS),1,0)</f>
        <v>0</v>
      </c>
      <c r="O10767" s="2">
        <f>L10767-M10767-K10767-FIXED_COSTS</f>
        <v>-4107.7214613921242</v>
      </c>
      <c r="P10767" s="2">
        <f>IF(N10767=1,O10767,"")</f>
      </c>
    </row>
    <row r="10768">
      <c r="A10768" s="6">
        <v>16</v>
      </c>
      <c r="B10768" s="6">
        <v>11</v>
      </c>
      <c r="C10768" s="6">
        <v>7</v>
      </c>
      <c r="D10768" s="6">
        <f>A10768+B10768+C10768</f>
        <v>34</v>
      </c>
      <c r="E10768" s="5">
        <f>IF(A10768=0,0,A10768*LABOR_HRS_WK_TOM*SEASON_WEEKS*(1+DIM_PCT_TOM)^A10768)</f>
        <v>6616.7611003544</v>
      </c>
      <c r="F10768" s="5">
        <f>IF(B10768=0,0,B10768*LABOR_HRS_WK_CAR*SEASON_WEEKS*(1+DIM_PCT_CAR)^B10768)</f>
        <v>432.98859707441773</v>
      </c>
      <c r="G10768" s="5">
        <f>IF(C10768=0,0,C10768*LABOR_HRS_WK_MES*SEASON_WEEKS*(1+DIM_PCT_MES)^C10768)</f>
        <v>343.61789814532818</v>
      </c>
      <c r="H10768" s="5">
        <f>E10768+F10768+G10768</f>
        <v>7393.3675955741464</v>
      </c>
      <c r="I10768" s="5">
        <f>MIN(H10768,FARMER_HRS)</f>
        <v>720</v>
      </c>
      <c r="J10768" s="5">
        <f>MAX(0,H10768-FARMER_HRS)</f>
        <v>6673.3675955741464</v>
      </c>
      <c r="K10768" s="2">
        <f>I10768*FARMER_RATE+J10768*TEMP_WORKER_RATE</f>
        <v>140857.07631205115</v>
      </c>
      <c r="L10768" s="2">
        <f>A10768*PRICE_TOM+B10768*PRICE_CAR+C10768*PRICE_MES</f>
        <v>182734</v>
      </c>
      <c r="M10768" s="2">
        <f>A10768*FERT_BED_TOM+B10768*FERT_BED_CAR+C10768*FERT_BED_MES</f>
        <v>25080</v>
      </c>
      <c r="N10768" s="6">
        <f>IF(AND(D10768&lt;=TOTAL_BEDS,J10768&lt;=TEMP_WORKER_MAX*TEMP_WORKER_HRS),1,0)</f>
        <v>0</v>
      </c>
      <c r="O10768" s="2">
        <f>L10768-M10768-K10768-FIXED_COSTS</f>
        <v>-3203.0763120511547</v>
      </c>
      <c r="P10768" s="2">
        <f>IF(N10768=1,O10768,"")</f>
      </c>
    </row>
    <row r="10769">
      <c r="A10769" s="6">
        <v>16</v>
      </c>
      <c r="B10769" s="6">
        <v>11</v>
      </c>
      <c r="C10769" s="6">
        <v>8</v>
      </c>
      <c r="D10769" s="6">
        <f>A10769+B10769+C10769</f>
        <v>35</v>
      </c>
      <c r="E10769" s="5">
        <f>IF(A10769=0,0,A10769*LABOR_HRS_WK_TOM*SEASON_WEEKS*(1+DIM_PCT_TOM)^A10769)</f>
        <v>6616.7611003544</v>
      </c>
      <c r="F10769" s="5">
        <f>IF(B10769=0,0,B10769*LABOR_HRS_WK_CAR*SEASON_WEEKS*(1+DIM_PCT_CAR)^B10769)</f>
        <v>432.98859707441773</v>
      </c>
      <c r="G10769" s="5">
        <f>IF(C10769=0,0,C10769*LABOR_HRS_WK_MES*SEASON_WEEKS*(1+DIM_PCT_MES)^C10769)</f>
        <v>397.61499642530833</v>
      </c>
      <c r="H10769" s="5">
        <f>E10769+F10769+G10769</f>
        <v>7447.364693854126</v>
      </c>
      <c r="I10769" s="5">
        <f>MIN(H10769,FARMER_HRS)</f>
        <v>720</v>
      </c>
      <c r="J10769" s="5">
        <f>MAX(0,H10769-FARMER_HRS)</f>
        <v>6727.364693854126</v>
      </c>
      <c r="K10769" s="2">
        <f>I10769*FARMER_RATE+J10769*TEMP_WORKER_RATE</f>
        <v>141794.52593496745</v>
      </c>
      <c r="L10769" s="2">
        <f>A10769*PRICE_TOM+B10769*PRICE_CAR+C10769*PRICE_MES</f>
        <v>185434</v>
      </c>
      <c r="M10769" s="2">
        <f>A10769*FERT_BED_TOM+B10769*FERT_BED_CAR+C10769*FERT_BED_MES</f>
        <v>25960</v>
      </c>
      <c r="N10769" s="6">
        <f>IF(AND(D10769&lt;=TOTAL_BEDS,J10769&lt;=TEMP_WORKER_MAX*TEMP_WORKER_HRS),1,0)</f>
        <v>0</v>
      </c>
      <c r="O10769" s="2">
        <f>L10769-M10769-K10769-FIXED_COSTS</f>
        <v>-2320.5259349674452</v>
      </c>
      <c r="P10769" s="2">
        <f>IF(N10769=1,O10769,"")</f>
      </c>
    </row>
    <row r="10770">
      <c r="A10770" s="6">
        <v>16</v>
      </c>
      <c r="B10770" s="6">
        <v>11</v>
      </c>
      <c r="C10770" s="6">
        <v>9</v>
      </c>
      <c r="D10770" s="6">
        <f>A10770+B10770+C10770</f>
        <v>36</v>
      </c>
      <c r="E10770" s="5">
        <f>IF(A10770=0,0,A10770*LABOR_HRS_WK_TOM*SEASON_WEEKS*(1+DIM_PCT_TOM)^A10770)</f>
        <v>6616.7611003544</v>
      </c>
      <c r="F10770" s="5">
        <f>IF(B10770=0,0,B10770*LABOR_HRS_WK_CAR*SEASON_WEEKS*(1+DIM_PCT_CAR)^B10770)</f>
        <v>432.98859707441773</v>
      </c>
      <c r="G10770" s="5">
        <f>IF(C10770=0,0,C10770*LABOR_HRS_WK_MES*SEASON_WEEKS*(1+DIM_PCT_MES)^C10770)</f>
        <v>452.90833186570273</v>
      </c>
      <c r="H10770" s="5">
        <f>E10770+F10770+G10770</f>
        <v>7502.6580292945209</v>
      </c>
      <c r="I10770" s="5">
        <f>MIN(H10770,FARMER_HRS)</f>
        <v>720</v>
      </c>
      <c r="J10770" s="5">
        <f>MAX(0,H10770-FARMER_HRS)</f>
        <v>6782.6580292945209</v>
      </c>
      <c r="K10770" s="2">
        <f>I10770*FARMER_RATE+J10770*TEMP_WORKER_RATE</f>
        <v>142754.47967525211</v>
      </c>
      <c r="L10770" s="2">
        <f>A10770*PRICE_TOM+B10770*PRICE_CAR+C10770*PRICE_MES</f>
        <v>188134</v>
      </c>
      <c r="M10770" s="2">
        <f>A10770*FERT_BED_TOM+B10770*FERT_BED_CAR+C10770*FERT_BED_MES</f>
        <v>26840</v>
      </c>
      <c r="N10770" s="6">
        <f>IF(AND(D10770&lt;=TOTAL_BEDS,J10770&lt;=TEMP_WORKER_MAX*TEMP_WORKER_HRS),1,0)</f>
        <v>0</v>
      </c>
      <c r="O10770" s="2">
        <f>L10770-M10770-K10770-FIXED_COSTS</f>
        <v>-1460.479675252107</v>
      </c>
      <c r="P10770" s="2">
        <f>IF(N10770=1,O10770,"")</f>
      </c>
    </row>
    <row r="10771">
      <c r="A10771" s="6">
        <v>16</v>
      </c>
      <c r="B10771" s="6">
        <v>11</v>
      </c>
      <c r="C10771" s="6">
        <v>10</v>
      </c>
      <c r="D10771" s="6">
        <f>A10771+B10771+C10771</f>
        <v>37</v>
      </c>
      <c r="E10771" s="5">
        <f>IF(A10771=0,0,A10771*LABOR_HRS_WK_TOM*SEASON_WEEKS*(1+DIM_PCT_TOM)^A10771)</f>
        <v>6616.7611003544</v>
      </c>
      <c r="F10771" s="5">
        <f>IF(B10771=0,0,B10771*LABOR_HRS_WK_CAR*SEASON_WEEKS*(1+DIM_PCT_CAR)^B10771)</f>
        <v>432.98859707441773</v>
      </c>
      <c r="G10771" s="5">
        <f>IF(C10771=0,0,C10771*LABOR_HRS_WK_MES*SEASON_WEEKS*(1+DIM_PCT_MES)^C10771)</f>
        <v>509.52187334891551</v>
      </c>
      <c r="H10771" s="5">
        <f>E10771+F10771+G10771</f>
        <v>7559.2715707777334</v>
      </c>
      <c r="I10771" s="5">
        <f>MIN(H10771,FARMER_HRS)</f>
        <v>720</v>
      </c>
      <c r="J10771" s="5">
        <f>MAX(0,H10771-FARMER_HRS)</f>
        <v>6839.2715707777334</v>
      </c>
      <c r="K10771" s="2">
        <f>I10771*FARMER_RATE+J10771*TEMP_WORKER_RATE</f>
        <v>143737.35365933564</v>
      </c>
      <c r="L10771" s="2">
        <f>A10771*PRICE_TOM+B10771*PRICE_CAR+C10771*PRICE_MES</f>
        <v>190834</v>
      </c>
      <c r="M10771" s="2">
        <f>A10771*FERT_BED_TOM+B10771*FERT_BED_CAR+C10771*FERT_BED_MES</f>
        <v>27720</v>
      </c>
      <c r="N10771" s="6">
        <f>IF(AND(D10771&lt;=TOTAL_BEDS,J10771&lt;=TEMP_WORKER_MAX*TEMP_WORKER_HRS),1,0)</f>
        <v>0</v>
      </c>
      <c r="O10771" s="2">
        <f>L10771-M10771-K10771-FIXED_COSTS</f>
        <v>-623.35365933564026</v>
      </c>
      <c r="P10771" s="2">
        <f>IF(N10771=1,O10771,"")</f>
      </c>
    </row>
    <row r="10772">
      <c r="A10772" s="6">
        <v>16</v>
      </c>
      <c r="B10772" s="6">
        <v>11</v>
      </c>
      <c r="C10772" s="6">
        <v>11</v>
      </c>
      <c r="D10772" s="6">
        <f>A10772+B10772+C10772</f>
        <v>38</v>
      </c>
      <c r="E10772" s="5">
        <f>IF(A10772=0,0,A10772*LABOR_HRS_WK_TOM*SEASON_WEEKS*(1+DIM_PCT_TOM)^A10772)</f>
        <v>6616.7611003544</v>
      </c>
      <c r="F10772" s="5">
        <f>IF(B10772=0,0,B10772*LABOR_HRS_WK_CAR*SEASON_WEEKS*(1+DIM_PCT_CAR)^B10772)</f>
        <v>432.98859707441773</v>
      </c>
      <c r="G10772" s="5">
        <f>IF(C10772=0,0,C10772*LABOR_HRS_WK_MES*SEASON_WEEKS*(1+DIM_PCT_MES)^C10772)</f>
        <v>567.47998644235463</v>
      </c>
      <c r="H10772" s="5">
        <f>E10772+F10772+G10772</f>
        <v>7617.2296838711727</v>
      </c>
      <c r="I10772" s="5">
        <f>MIN(H10772,FARMER_HRS)</f>
        <v>720</v>
      </c>
      <c r="J10772" s="5">
        <f>MAX(0,H10772-FARMER_HRS)</f>
        <v>6897.2296838711727</v>
      </c>
      <c r="K10772" s="2">
        <f>I10772*FARMER_RATE+J10772*TEMP_WORKER_RATE</f>
        <v>144743.57090054121</v>
      </c>
      <c r="L10772" s="2">
        <f>A10772*PRICE_TOM+B10772*PRICE_CAR+C10772*PRICE_MES</f>
        <v>193534</v>
      </c>
      <c r="M10772" s="2">
        <f>A10772*FERT_BED_TOM+B10772*FERT_BED_CAR+C10772*FERT_BED_MES</f>
        <v>28600</v>
      </c>
      <c r="N10772" s="6">
        <f>IF(AND(D10772&lt;=TOTAL_BEDS,J10772&lt;=TEMP_WORKER_MAX*TEMP_WORKER_HRS),1,0)</f>
        <v>0</v>
      </c>
      <c r="O10772" s="2">
        <f>L10772-M10772-K10772-FIXED_COSTS</f>
        <v>190.42909945879364</v>
      </c>
      <c r="P10772" s="2">
        <f>IF(N10772=1,O10772,"")</f>
      </c>
    </row>
    <row r="10773">
      <c r="A10773" s="6">
        <v>16</v>
      </c>
      <c r="B10773" s="6">
        <v>11</v>
      </c>
      <c r="C10773" s="6">
        <v>12</v>
      </c>
      <c r="D10773" s="6">
        <f>A10773+B10773+C10773</f>
        <v>39</v>
      </c>
      <c r="E10773" s="5">
        <f>IF(A10773=0,0,A10773*LABOR_HRS_WK_TOM*SEASON_WEEKS*(1+DIM_PCT_TOM)^A10773)</f>
        <v>6616.7611003544</v>
      </c>
      <c r="F10773" s="5">
        <f>IF(B10773=0,0,B10773*LABOR_HRS_WK_CAR*SEASON_WEEKS*(1+DIM_PCT_CAR)^B10773)</f>
        <v>432.98859707441773</v>
      </c>
      <c r="G10773" s="5">
        <f>IF(C10773=0,0,C10773*LABOR_HRS_WK_MES*SEASON_WEEKS*(1+DIM_PCT_MES)^C10773)</f>
        <v>626.807439570419</v>
      </c>
      <c r="H10773" s="5">
        <f>E10773+F10773+G10773</f>
        <v>7676.5571369992367</v>
      </c>
      <c r="I10773" s="5">
        <f>MIN(H10773,FARMER_HRS)</f>
        <v>720</v>
      </c>
      <c r="J10773" s="5">
        <f>MAX(0,H10773-FARMER_HRS)</f>
        <v>6956.5571369992367</v>
      </c>
      <c r="K10773" s="2">
        <f>I10773*FARMER_RATE+J10773*TEMP_WORKER_RATE</f>
        <v>145773.56140623675</v>
      </c>
      <c r="L10773" s="2">
        <f>A10773*PRICE_TOM+B10773*PRICE_CAR+C10773*PRICE_MES</f>
        <v>196234</v>
      </c>
      <c r="M10773" s="2">
        <f>A10773*FERT_BED_TOM+B10773*FERT_BED_CAR+C10773*FERT_BED_MES</f>
        <v>29480</v>
      </c>
      <c r="N10773" s="6">
        <f>IF(AND(D10773&lt;=TOTAL_BEDS,J10773&lt;=TEMP_WORKER_MAX*TEMP_WORKER_HRS),1,0)</f>
        <v>0</v>
      </c>
      <c r="O10773" s="2">
        <f>L10773-M10773-K10773-FIXED_COSTS</f>
        <v>980.4385937632469</v>
      </c>
      <c r="P10773" s="2">
        <f>IF(N10773=1,O10773,"")</f>
      </c>
    </row>
    <row r="10774">
      <c r="A10774" s="6">
        <v>16</v>
      </c>
      <c r="B10774" s="6">
        <v>11</v>
      </c>
      <c r="C10774" s="6">
        <v>13</v>
      </c>
      <c r="D10774" s="6">
        <f>A10774+B10774+C10774</f>
        <v>40</v>
      </c>
      <c r="E10774" s="5">
        <f>IF(A10774=0,0,A10774*LABOR_HRS_WK_TOM*SEASON_WEEKS*(1+DIM_PCT_TOM)^A10774)</f>
        <v>6616.7611003544</v>
      </c>
      <c r="F10774" s="5">
        <f>IF(B10774=0,0,B10774*LABOR_HRS_WK_CAR*SEASON_WEEKS*(1+DIM_PCT_CAR)^B10774)</f>
        <v>432.98859707441773</v>
      </c>
      <c r="G10774" s="5">
        <f>IF(C10774=0,0,C10774*LABOR_HRS_WK_MES*SEASON_WEEKS*(1+DIM_PCT_MES)^C10774)</f>
        <v>687.52941027880331</v>
      </c>
      <c r="H10774" s="5">
        <f>E10774+F10774+G10774</f>
        <v>7737.2791077076208</v>
      </c>
      <c r="I10774" s="5">
        <f>MIN(H10774,FARMER_HRS)</f>
        <v>720</v>
      </c>
      <c r="J10774" s="5">
        <f>MAX(0,H10774-FARMER_HRS)</f>
        <v>7017.2791077076208</v>
      </c>
      <c r="K10774" s="2">
        <f>I10774*FARMER_RATE+J10774*TEMP_WORKER_RATE</f>
        <v>146827.76228659065</v>
      </c>
      <c r="L10774" s="2">
        <f>A10774*PRICE_TOM+B10774*PRICE_CAR+C10774*PRICE_MES</f>
        <v>198934</v>
      </c>
      <c r="M10774" s="2">
        <f>A10774*FERT_BED_TOM+B10774*FERT_BED_CAR+C10774*FERT_BED_MES</f>
        <v>30360</v>
      </c>
      <c r="N10774" s="6">
        <f>IF(AND(D10774&lt;=TOTAL_BEDS,J10774&lt;=TEMP_WORKER_MAX*TEMP_WORKER_HRS),1,0)</f>
        <v>0</v>
      </c>
      <c r="O10774" s="2">
        <f>L10774-M10774-K10774-FIXED_COSTS</f>
        <v>1746.2377134093549</v>
      </c>
      <c r="P10774" s="2">
        <f>IF(N10774=1,O10774,"")</f>
      </c>
    </row>
    <row r="10775">
      <c r="A10775" s="6">
        <v>16</v>
      </c>
      <c r="B10775" s="6">
        <v>11</v>
      </c>
      <c r="C10775" s="6">
        <v>14</v>
      </c>
      <c r="D10775" s="6">
        <f>A10775+B10775+C10775</f>
        <v>41</v>
      </c>
      <c r="E10775" s="5">
        <f>IF(A10775=0,0,A10775*LABOR_HRS_WK_TOM*SEASON_WEEKS*(1+DIM_PCT_TOM)^A10775)</f>
        <v>6616.7611003544</v>
      </c>
      <c r="F10775" s="5">
        <f>IF(B10775=0,0,B10775*LABOR_HRS_WK_CAR*SEASON_WEEKS*(1+DIM_PCT_CAR)^B10775)</f>
        <v>432.98859707441773</v>
      </c>
      <c r="G10775" s="5">
        <f>IF(C10775=0,0,C10775*LABOR_HRS_WK_MES*SEASON_WEEKS*(1+DIM_PCT_MES)^C10775)</f>
        <v>749.67149159246435</v>
      </c>
      <c r="H10775" s="5">
        <f>E10775+F10775+G10775</f>
        <v>7799.4211890212819</v>
      </c>
      <c r="I10775" s="5">
        <f>MIN(H10775,FARMER_HRS)</f>
        <v>720</v>
      </c>
      <c r="J10775" s="5">
        <f>MAX(0,H10775-FARMER_HRS)</f>
        <v>7079.4211890212819</v>
      </c>
      <c r="K10775" s="2">
        <f>I10775*FARMER_RATE+J10775*TEMP_WORKER_RATE</f>
        <v>147906.6178649528</v>
      </c>
      <c r="L10775" s="2">
        <f>A10775*PRICE_TOM+B10775*PRICE_CAR+C10775*PRICE_MES</f>
        <v>201634</v>
      </c>
      <c r="M10775" s="2">
        <f>A10775*FERT_BED_TOM+B10775*FERT_BED_CAR+C10775*FERT_BED_MES</f>
        <v>31240</v>
      </c>
      <c r="N10775" s="6">
        <f>IF(AND(D10775&lt;=TOTAL_BEDS,J10775&lt;=TEMP_WORKER_MAX*TEMP_WORKER_HRS),1,0)</f>
        <v>0</v>
      </c>
      <c r="O10775" s="2">
        <f>L10775-M10775-K10775-FIXED_COSTS</f>
        <v>2487.382135047199</v>
      </c>
      <c r="P10775" s="2">
        <f>IF(N10775=1,O10775,"")</f>
      </c>
    </row>
    <row r="10776">
      <c r="A10776" s="6">
        <v>16</v>
      </c>
      <c r="B10776" s="6">
        <v>11</v>
      </c>
      <c r="C10776" s="6">
        <v>15</v>
      </c>
      <c r="D10776" s="6">
        <f>A10776+B10776+C10776</f>
        <v>42</v>
      </c>
      <c r="E10776" s="5">
        <f>IF(A10776=0,0,A10776*LABOR_HRS_WK_TOM*SEASON_WEEKS*(1+DIM_PCT_TOM)^A10776)</f>
        <v>6616.7611003544</v>
      </c>
      <c r="F10776" s="5">
        <f>IF(B10776=0,0,B10776*LABOR_HRS_WK_CAR*SEASON_WEEKS*(1+DIM_PCT_CAR)^B10776)</f>
        <v>432.98859707441773</v>
      </c>
      <c r="G10776" s="5">
        <f>IF(C10776=0,0,C10776*LABOR_HRS_WK_MES*SEASON_WEEKS*(1+DIM_PCT_MES)^C10776)</f>
        <v>813.25969846861074</v>
      </c>
      <c r="H10776" s="5">
        <f>E10776+F10776+G10776</f>
        <v>7863.0093958974285</v>
      </c>
      <c r="I10776" s="5">
        <f>MIN(H10776,FARMER_HRS)</f>
        <v>720</v>
      </c>
      <c r="J10776" s="5">
        <f>MAX(0,H10776-FARMER_HRS)</f>
        <v>7143.0093958974285</v>
      </c>
      <c r="K10776" s="2">
        <f>I10776*FARMER_RATE+J10776*TEMP_WORKER_RATE</f>
        <v>149010.5797898859</v>
      </c>
      <c r="L10776" s="2">
        <f>A10776*PRICE_TOM+B10776*PRICE_CAR+C10776*PRICE_MES</f>
        <v>204334</v>
      </c>
      <c r="M10776" s="2">
        <f>A10776*FERT_BED_TOM+B10776*FERT_BED_CAR+C10776*FERT_BED_MES</f>
        <v>32120</v>
      </c>
      <c r="N10776" s="6">
        <f>IF(AND(D10776&lt;=TOTAL_BEDS,J10776&lt;=TEMP_WORKER_MAX*TEMP_WORKER_HRS),1,0)</f>
        <v>0</v>
      </c>
      <c r="O10776" s="2">
        <f>L10776-M10776-K10776-FIXED_COSTS</f>
        <v>3203.4202101140982</v>
      </c>
      <c r="P10776" s="2">
        <f>IF(N10776=1,O10776,"")</f>
      </c>
    </row>
    <row r="10777">
      <c r="A10777" s="6">
        <v>16</v>
      </c>
      <c r="B10777" s="6">
        <v>11</v>
      </c>
      <c r="C10777" s="6">
        <v>16</v>
      </c>
      <c r="D10777" s="6">
        <f>A10777+B10777+C10777</f>
        <v>43</v>
      </c>
      <c r="E10777" s="5">
        <f>IF(A10777=0,0,A10777*LABOR_HRS_WK_TOM*SEASON_WEEKS*(1+DIM_PCT_TOM)^A10777)</f>
        <v>6616.7611003544</v>
      </c>
      <c r="F10777" s="5">
        <f>IF(B10777=0,0,B10777*LABOR_HRS_WK_CAR*SEASON_WEEKS*(1+DIM_PCT_CAR)^B10777)</f>
        <v>432.98859707441773</v>
      </c>
      <c r="G10777" s="5">
        <f>IF(C10777=0,0,C10777*LABOR_HRS_WK_MES*SEASON_WEEKS*(1+DIM_PCT_MES)^C10777)</f>
        <v>878.32047434609967</v>
      </c>
      <c r="H10777" s="5">
        <f>E10777+F10777+G10777</f>
        <v>7928.070171774918</v>
      </c>
      <c r="I10777" s="5">
        <f>MIN(H10777,FARMER_HRS)</f>
        <v>720</v>
      </c>
      <c r="J10777" s="5">
        <f>MAX(0,H10777-FARMER_HRS)</f>
        <v>7208.070171774918</v>
      </c>
      <c r="K10777" s="2">
        <f>I10777*FARMER_RATE+J10777*TEMP_WORKER_RATE</f>
        <v>150140.1071488701</v>
      </c>
      <c r="L10777" s="2">
        <f>A10777*PRICE_TOM+B10777*PRICE_CAR+C10777*PRICE_MES</f>
        <v>207034</v>
      </c>
      <c r="M10777" s="2">
        <f>A10777*FERT_BED_TOM+B10777*FERT_BED_CAR+C10777*FERT_BED_MES</f>
        <v>33000</v>
      </c>
      <c r="N10777" s="6">
        <f>IF(AND(D10777&lt;=TOTAL_BEDS,J10777&lt;=TEMP_WORKER_MAX*TEMP_WORKER_HRS),1,0)</f>
        <v>0</v>
      </c>
      <c r="O10777" s="2">
        <f>L10777-M10777-K10777-FIXED_COSTS</f>
        <v>3893.8928511299018</v>
      </c>
      <c r="P10777" s="2">
        <f>IF(N10777=1,O10777,"")</f>
      </c>
    </row>
    <row r="10778">
      <c r="A10778" s="6">
        <v>16</v>
      </c>
      <c r="B10778" s="6">
        <v>11</v>
      </c>
      <c r="C10778" s="6">
        <v>17</v>
      </c>
      <c r="D10778" s="6">
        <f>A10778+B10778+C10778</f>
        <v>44</v>
      </c>
      <c r="E10778" s="5">
        <f>IF(A10778=0,0,A10778*LABOR_HRS_WK_TOM*SEASON_WEEKS*(1+DIM_PCT_TOM)^A10778)</f>
        <v>6616.7611003544</v>
      </c>
      <c r="F10778" s="5">
        <f>IF(B10778=0,0,B10778*LABOR_HRS_WK_CAR*SEASON_WEEKS*(1+DIM_PCT_CAR)^B10778)</f>
        <v>432.98859707441773</v>
      </c>
      <c r="G10778" s="5">
        <f>IF(C10778=0,0,C10778*LABOR_HRS_WK_MES*SEASON_WEEKS*(1+DIM_PCT_MES)^C10778)</f>
        <v>944.88069779263992</v>
      </c>
      <c r="H10778" s="5">
        <f>E10778+F10778+G10778</f>
        <v>7994.6303952214575</v>
      </c>
      <c r="I10778" s="5">
        <f>MIN(H10778,FARMER_HRS)</f>
        <v>720</v>
      </c>
      <c r="J10778" s="5">
        <f>MAX(0,H10778-FARMER_HRS)</f>
        <v>7274.6303952214575</v>
      </c>
      <c r="K10778" s="2">
        <f>I10778*FARMER_RATE+J10778*TEMP_WORKER_RATE</f>
        <v>151295.66658370587</v>
      </c>
      <c r="L10778" s="2">
        <f>A10778*PRICE_TOM+B10778*PRICE_CAR+C10778*PRICE_MES</f>
        <v>209734</v>
      </c>
      <c r="M10778" s="2">
        <f>A10778*FERT_BED_TOM+B10778*FERT_BED_CAR+C10778*FERT_BED_MES</f>
        <v>33880</v>
      </c>
      <c r="N10778" s="6">
        <f>IF(AND(D10778&lt;=TOTAL_BEDS,J10778&lt;=TEMP_WORKER_MAX*TEMP_WORKER_HRS),1,0)</f>
        <v>0</v>
      </c>
      <c r="O10778" s="2">
        <f>L10778-M10778-K10778-FIXED_COSTS</f>
        <v>4558.3334162941319</v>
      </c>
      <c r="P10778" s="2">
        <f>IF(N10778=1,O10778,"")</f>
      </c>
    </row>
    <row r="10779">
      <c r="A10779" s="6">
        <v>16</v>
      </c>
      <c r="B10779" s="6">
        <v>11</v>
      </c>
      <c r="C10779" s="6">
        <v>18</v>
      </c>
      <c r="D10779" s="6">
        <f>A10779+B10779+C10779</f>
        <v>45</v>
      </c>
      <c r="E10779" s="5">
        <f>IF(A10779=0,0,A10779*LABOR_HRS_WK_TOM*SEASON_WEEKS*(1+DIM_PCT_TOM)^A10779)</f>
        <v>6616.7611003544</v>
      </c>
      <c r="F10779" s="5">
        <f>IF(B10779=0,0,B10779*LABOR_HRS_WK_CAR*SEASON_WEEKS*(1+DIM_PCT_CAR)^B10779)</f>
        <v>432.98859707441773</v>
      </c>
      <c r="G10779" s="5">
        <f>IF(C10779=0,0,C10779*LABOR_HRS_WK_MES*SEASON_WEEKS*(1+DIM_PCT_MES)^C10779)</f>
        <v>1012.9676892512272</v>
      </c>
      <c r="H10779" s="5">
        <f>E10779+F10779+G10779</f>
        <v>8062.7173866800449</v>
      </c>
      <c r="I10779" s="5">
        <f>MIN(H10779,FARMER_HRS)</f>
        <v>720</v>
      </c>
      <c r="J10779" s="5">
        <f>MAX(0,H10779-FARMER_HRS)</f>
        <v>7342.7173866800449</v>
      </c>
      <c r="K10779" s="2">
        <f>I10779*FARMER_RATE+J10779*TEMP_WORKER_RATE</f>
        <v>152477.73240763968</v>
      </c>
      <c r="L10779" s="2">
        <f>A10779*PRICE_TOM+B10779*PRICE_CAR+C10779*PRICE_MES</f>
        <v>212434</v>
      </c>
      <c r="M10779" s="2">
        <f>A10779*FERT_BED_TOM+B10779*FERT_BED_CAR+C10779*FERT_BED_MES</f>
        <v>34760</v>
      </c>
      <c r="N10779" s="6">
        <f>IF(AND(D10779&lt;=TOTAL_BEDS,J10779&lt;=TEMP_WORKER_MAX*TEMP_WORKER_HRS),1,0)</f>
        <v>0</v>
      </c>
      <c r="O10779" s="2">
        <f>L10779-M10779-K10779-FIXED_COSTS</f>
        <v>5196.2675923603238</v>
      </c>
      <c r="P10779" s="2">
        <f>IF(N10779=1,O10779,"")</f>
      </c>
    </row>
    <row r="10780">
      <c r="A10780" s="6">
        <v>16</v>
      </c>
      <c r="B10780" s="6">
        <v>11</v>
      </c>
      <c r="C10780" s="6">
        <v>19</v>
      </c>
      <c r="D10780" s="6">
        <f>A10780+B10780+C10780</f>
        <v>46</v>
      </c>
      <c r="E10780" s="5">
        <f>IF(A10780=0,0,A10780*LABOR_HRS_WK_TOM*SEASON_WEEKS*(1+DIM_PCT_TOM)^A10780)</f>
        <v>6616.7611003544</v>
      </c>
      <c r="F10780" s="5">
        <f>IF(B10780=0,0,B10780*LABOR_HRS_WK_CAR*SEASON_WEEKS*(1+DIM_PCT_CAR)^B10780)</f>
        <v>432.98859707441773</v>
      </c>
      <c r="G10780" s="5">
        <f>IF(C10780=0,0,C10780*LABOR_HRS_WK_MES*SEASON_WEEKS*(1+DIM_PCT_MES)^C10780)</f>
        <v>1082.6092178872491</v>
      </c>
      <c r="H10780" s="5">
        <f>E10780+F10780+G10780</f>
        <v>8132.3589153160665</v>
      </c>
      <c r="I10780" s="5">
        <f>MIN(H10780,FARMER_HRS)</f>
        <v>720</v>
      </c>
      <c r="J10780" s="5">
        <f>MAX(0,H10780-FARMER_HRS)</f>
        <v>7412.3589153160665</v>
      </c>
      <c r="K10780" s="2">
        <f>I10780*FARMER_RATE+J10780*TEMP_WORKER_RATE</f>
        <v>153686.78672423726</v>
      </c>
      <c r="L10780" s="2">
        <f>A10780*PRICE_TOM+B10780*PRICE_CAR+C10780*PRICE_MES</f>
        <v>215134</v>
      </c>
      <c r="M10780" s="2">
        <f>A10780*FERT_BED_TOM+B10780*FERT_BED_CAR+C10780*FERT_BED_MES</f>
        <v>35640</v>
      </c>
      <c r="N10780" s="6">
        <f>IF(AND(D10780&lt;=TOTAL_BEDS,J10780&lt;=TEMP_WORKER_MAX*TEMP_WORKER_HRS),1,0)</f>
        <v>0</v>
      </c>
      <c r="O10780" s="2">
        <f>L10780-M10780-K10780-FIXED_COSTS</f>
        <v>5807.2132757627405</v>
      </c>
      <c r="P10780" s="2">
        <f>IF(N10780=1,O10780,"")</f>
      </c>
    </row>
    <row r="10781">
      <c r="A10781" s="6">
        <v>16</v>
      </c>
      <c r="B10781" s="6">
        <v>11</v>
      </c>
      <c r="C10781" s="6">
        <v>20</v>
      </c>
      <c r="D10781" s="6">
        <f>A10781+B10781+C10781</f>
        <v>47</v>
      </c>
      <c r="E10781" s="5">
        <f>IF(A10781=0,0,A10781*LABOR_HRS_WK_TOM*SEASON_WEEKS*(1+DIM_PCT_TOM)^A10781)</f>
        <v>6616.7611003544</v>
      </c>
      <c r="F10781" s="5">
        <f>IF(B10781=0,0,B10781*LABOR_HRS_WK_CAR*SEASON_WEEKS*(1+DIM_PCT_CAR)^B10781)</f>
        <v>432.98859707441773</v>
      </c>
      <c r="G10781" s="5">
        <f>IF(C10781=0,0,C10781*LABOR_HRS_WK_MES*SEASON_WEEKS*(1+DIM_PCT_MES)^C10781)</f>
        <v>1153.8335085377259</v>
      </c>
      <c r="H10781" s="5">
        <f>E10781+F10781+G10781</f>
        <v>8203.5832059665445</v>
      </c>
      <c r="I10781" s="5">
        <f>MIN(H10781,FARMER_HRS)</f>
        <v>720</v>
      </c>
      <c r="J10781" s="5">
        <f>MAX(0,H10781-FARMER_HRS)</f>
        <v>7483.5832059665445</v>
      </c>
      <c r="K10781" s="2">
        <f>I10781*FARMER_RATE+J10781*TEMP_WORKER_RATE</f>
        <v>154923.31954803027</v>
      </c>
      <c r="L10781" s="2">
        <f>A10781*PRICE_TOM+B10781*PRICE_CAR+C10781*PRICE_MES</f>
        <v>217834</v>
      </c>
      <c r="M10781" s="2">
        <f>A10781*FERT_BED_TOM+B10781*FERT_BED_CAR+C10781*FERT_BED_MES</f>
        <v>36520</v>
      </c>
      <c r="N10781" s="6">
        <f>IF(AND(D10781&lt;=TOTAL_BEDS,J10781&lt;=TEMP_WORKER_MAX*TEMP_WORKER_HRS),1,0)</f>
        <v>0</v>
      </c>
      <c r="O10781" s="2">
        <f>L10781-M10781-K10781-FIXED_COSTS</f>
        <v>6390.6804519697325</v>
      </c>
      <c r="P10781" s="2">
        <f>IF(N10781=1,O10781,"")</f>
      </c>
    </row>
    <row r="10782">
      <c r="A10782" s="6">
        <v>16</v>
      </c>
      <c r="B10782" s="6">
        <v>11</v>
      </c>
      <c r="C10782" s="6">
        <v>21</v>
      </c>
      <c r="D10782" s="6">
        <f>A10782+B10782+C10782</f>
        <v>48</v>
      </c>
      <c r="E10782" s="5">
        <f>IF(A10782=0,0,A10782*LABOR_HRS_WK_TOM*SEASON_WEEKS*(1+DIM_PCT_TOM)^A10782)</f>
        <v>6616.7611003544</v>
      </c>
      <c r="F10782" s="5">
        <f>IF(B10782=0,0,B10782*LABOR_HRS_WK_CAR*SEASON_WEEKS*(1+DIM_PCT_CAR)^B10782)</f>
        <v>432.98859707441773</v>
      </c>
      <c r="G10782" s="5">
        <f>IF(C10782=0,0,C10782*LABOR_HRS_WK_MES*SEASON_WEEKS*(1+DIM_PCT_MES)^C10782)</f>
        <v>1226.6692487641699</v>
      </c>
      <c r="H10782" s="5">
        <f>E10782+F10782+G10782</f>
        <v>8276.4189461929873</v>
      </c>
      <c r="I10782" s="5">
        <f>MIN(H10782,FARMER_HRS)</f>
        <v>720</v>
      </c>
      <c r="J10782" s="5">
        <f>MAX(0,H10782-FARMER_HRS)</f>
        <v>7556.4189461929873</v>
      </c>
      <c r="K10782" s="2">
        <f>I10782*FARMER_RATE+J10782*TEMP_WORKER_RATE</f>
        <v>156187.82892696158</v>
      </c>
      <c r="L10782" s="2">
        <f>A10782*PRICE_TOM+B10782*PRICE_CAR+C10782*PRICE_MES</f>
        <v>220534</v>
      </c>
      <c r="M10782" s="2">
        <f>A10782*FERT_BED_TOM+B10782*FERT_BED_CAR+C10782*FERT_BED_MES</f>
        <v>37400</v>
      </c>
      <c r="N10782" s="6">
        <f>IF(AND(D10782&lt;=TOTAL_BEDS,J10782&lt;=TEMP_WORKER_MAX*TEMP_WORKER_HRS),1,0)</f>
        <v>0</v>
      </c>
      <c r="O10782" s="2">
        <f>L10782-M10782-K10782-FIXED_COSTS</f>
        <v>6946.171073038422</v>
      </c>
      <c r="P10782" s="2">
        <f>IF(N10782=1,O10782,"")</f>
      </c>
    </row>
    <row r="10783">
      <c r="A10783" s="6">
        <v>16</v>
      </c>
      <c r="B10783" s="6">
        <v>11</v>
      </c>
      <c r="C10783" s="6">
        <v>22</v>
      </c>
      <c r="D10783" s="6">
        <f>A10783+B10783+C10783</f>
        <v>49</v>
      </c>
      <c r="E10783" s="5">
        <f>IF(A10783=0,0,A10783*LABOR_HRS_WK_TOM*SEASON_WEEKS*(1+DIM_PCT_TOM)^A10783)</f>
        <v>6616.7611003544</v>
      </c>
      <c r="F10783" s="5">
        <f>IF(B10783=0,0,B10783*LABOR_HRS_WK_CAR*SEASON_WEEKS*(1+DIM_PCT_CAR)^B10783)</f>
        <v>432.98859707441773</v>
      </c>
      <c r="G10783" s="5">
        <f>IF(C10783=0,0,C10783*LABOR_HRS_WK_MES*SEASON_WEEKS*(1+DIM_PCT_MES)^C10783)</f>
        <v>1301.1455960105659</v>
      </c>
      <c r="H10783" s="5">
        <f>E10783+F10783+G10783</f>
        <v>8350.8952934393837</v>
      </c>
      <c r="I10783" s="5">
        <f>MIN(H10783,FARMER_HRS)</f>
        <v>720</v>
      </c>
      <c r="J10783" s="5">
        <f>MAX(0,H10783-FARMER_HRS)</f>
        <v>7630.8952934393837</v>
      </c>
      <c r="K10783" s="2">
        <f>I10783*FARMER_RATE+J10783*TEMP_WORKER_RATE</f>
        <v>157480.82106665598</v>
      </c>
      <c r="L10783" s="2">
        <f>A10783*PRICE_TOM+B10783*PRICE_CAR+C10783*PRICE_MES</f>
        <v>223234</v>
      </c>
      <c r="M10783" s="2">
        <f>A10783*FERT_BED_TOM+B10783*FERT_BED_CAR+C10783*FERT_BED_MES</f>
        <v>38280</v>
      </c>
      <c r="N10783" s="6">
        <f>IF(AND(D10783&lt;=TOTAL_BEDS,J10783&lt;=TEMP_WORKER_MAX*TEMP_WORKER_HRS),1,0)</f>
        <v>0</v>
      </c>
      <c r="O10783" s="2">
        <f>L10783-M10783-K10783-FIXED_COSTS</f>
        <v>7473.1789333440247</v>
      </c>
      <c r="P10783" s="2">
        <f>IF(N10783=1,O10783,"")</f>
      </c>
    </row>
    <row r="10784">
      <c r="A10784" s="6">
        <v>16</v>
      </c>
      <c r="B10784" s="6">
        <v>11</v>
      </c>
      <c r="C10784" s="6">
        <v>23</v>
      </c>
      <c r="D10784" s="6">
        <f>A10784+B10784+C10784</f>
        <v>50</v>
      </c>
      <c r="E10784" s="5">
        <f>IF(A10784=0,0,A10784*LABOR_HRS_WK_TOM*SEASON_WEEKS*(1+DIM_PCT_TOM)^A10784)</f>
        <v>6616.7611003544</v>
      </c>
      <c r="F10784" s="5">
        <f>IF(B10784=0,0,B10784*LABOR_HRS_WK_CAR*SEASON_WEEKS*(1+DIM_PCT_CAR)^B10784)</f>
        <v>432.98859707441773</v>
      </c>
      <c r="G10784" s="5">
        <f>IF(C10784=0,0,C10784*LABOR_HRS_WK_MES*SEASON_WEEKS*(1+DIM_PCT_MES)^C10784)</f>
        <v>1377.2921848680023</v>
      </c>
      <c r="H10784" s="5">
        <f>E10784+F10784+G10784</f>
        <v>8427.04188229682</v>
      </c>
      <c r="I10784" s="5">
        <f>MIN(H10784,FARMER_HRS)</f>
        <v>720</v>
      </c>
      <c r="J10784" s="5">
        <f>MAX(0,H10784-FARMER_HRS)</f>
        <v>7707.04188229682</v>
      </c>
      <c r="K10784" s="2">
        <f>I10784*FARMER_RATE+J10784*TEMP_WORKER_RATE</f>
        <v>158802.810456542</v>
      </c>
      <c r="L10784" s="2">
        <f>A10784*PRICE_TOM+B10784*PRICE_CAR+C10784*PRICE_MES</f>
        <v>225934</v>
      </c>
      <c r="M10784" s="2">
        <f>A10784*FERT_BED_TOM+B10784*FERT_BED_CAR+C10784*FERT_BED_MES</f>
        <v>39160</v>
      </c>
      <c r="N10784" s="6">
        <f>IF(AND(D10784&lt;=TOTAL_BEDS,J10784&lt;=TEMP_WORKER_MAX*TEMP_WORKER_HRS),1,0)</f>
        <v>0</v>
      </c>
      <c r="O10784" s="2">
        <f>L10784-M10784-K10784-FIXED_COSTS</f>
        <v>7971.1895434579928</v>
      </c>
      <c r="P10784" s="2">
        <f>IF(N10784=1,O10784,"")</f>
      </c>
    </row>
    <row r="10785">
      <c r="A10785" s="6">
        <v>16</v>
      </c>
      <c r="B10785" s="6">
        <v>11</v>
      </c>
      <c r="C10785" s="6">
        <v>24</v>
      </c>
      <c r="D10785" s="6">
        <f>A10785+B10785+C10785</f>
        <v>51</v>
      </c>
      <c r="E10785" s="5">
        <f>IF(A10785=0,0,A10785*LABOR_HRS_WK_TOM*SEASON_WEEKS*(1+DIM_PCT_TOM)^A10785)</f>
        <v>6616.7611003544</v>
      </c>
      <c r="F10785" s="5">
        <f>IF(B10785=0,0,B10785*LABOR_HRS_WK_CAR*SEASON_WEEKS*(1+DIM_PCT_CAR)^B10785)</f>
        <v>432.98859707441773</v>
      </c>
      <c r="G10785" s="5">
        <f>IF(C10785=0,0,C10785*LABOR_HRS_WK_MES*SEASON_WEEKS*(1+DIM_PCT_MES)^C10785)</f>
        <v>1455.139134447498</v>
      </c>
      <c r="H10785" s="5">
        <f>E10785+F10785+G10785</f>
        <v>8504.8888318763165</v>
      </c>
      <c r="I10785" s="5">
        <f>MIN(H10785,FARMER_HRS)</f>
        <v>720</v>
      </c>
      <c r="J10785" s="5">
        <f>MAX(0,H10785-FARMER_HRS)</f>
        <v>7784.8888318763165</v>
      </c>
      <c r="K10785" s="2">
        <f>I10785*FARMER_RATE+J10785*TEMP_WORKER_RATE</f>
        <v>160154.31999785273</v>
      </c>
      <c r="L10785" s="2">
        <f>A10785*PRICE_TOM+B10785*PRICE_CAR+C10785*PRICE_MES</f>
        <v>228634</v>
      </c>
      <c r="M10785" s="2">
        <f>A10785*FERT_BED_TOM+B10785*FERT_BED_CAR+C10785*FERT_BED_MES</f>
        <v>40040</v>
      </c>
      <c r="N10785" s="6">
        <f>IF(AND(D10785&lt;=TOTAL_BEDS,J10785&lt;=TEMP_WORKER_MAX*TEMP_WORKER_HRS),1,0)</f>
        <v>0</v>
      </c>
      <c r="O10785" s="2">
        <f>L10785-M10785-K10785-FIXED_COSTS</f>
        <v>8439.6800021472736</v>
      </c>
      <c r="P10785" s="2">
        <f>IF(N10785=1,O10785,"")</f>
      </c>
    </row>
    <row r="10786">
      <c r="A10786" s="6">
        <v>16</v>
      </c>
      <c r="B10786" s="6">
        <v>11</v>
      </c>
      <c r="C10786" s="6">
        <v>25</v>
      </c>
      <c r="D10786" s="6">
        <f>A10786+B10786+C10786</f>
        <v>52</v>
      </c>
      <c r="E10786" s="5">
        <f>IF(A10786=0,0,A10786*LABOR_HRS_WK_TOM*SEASON_WEEKS*(1+DIM_PCT_TOM)^A10786)</f>
        <v>6616.7611003544</v>
      </c>
      <c r="F10786" s="5">
        <f>IF(B10786=0,0,B10786*LABOR_HRS_WK_CAR*SEASON_WEEKS*(1+DIM_PCT_CAR)^B10786)</f>
        <v>432.98859707441773</v>
      </c>
      <c r="G10786" s="5">
        <f>IF(C10786=0,0,C10786*LABOR_HRS_WK_MES*SEASON_WEEKS*(1+DIM_PCT_MES)^C10786)</f>
        <v>1534.7170558625955</v>
      </c>
      <c r="H10786" s="5">
        <f>E10786+F10786+G10786</f>
        <v>8584.4667532914136</v>
      </c>
      <c r="I10786" s="5">
        <f>MIN(H10786,FARMER_HRS)</f>
        <v>720</v>
      </c>
      <c r="J10786" s="5">
        <f>MAX(0,H10786-FARMER_HRS)</f>
        <v>7864.4667532914136</v>
      </c>
      <c r="K10786" s="2">
        <f>I10786*FARMER_RATE+J10786*TEMP_WORKER_RATE</f>
        <v>161535.88113353148</v>
      </c>
      <c r="L10786" s="2">
        <f>A10786*PRICE_TOM+B10786*PRICE_CAR+C10786*PRICE_MES</f>
        <v>231334</v>
      </c>
      <c r="M10786" s="2">
        <f>A10786*FERT_BED_TOM+B10786*FERT_BED_CAR+C10786*FERT_BED_MES</f>
        <v>40920</v>
      </c>
      <c r="N10786" s="6">
        <f>IF(AND(D10786&lt;=TOTAL_BEDS,J10786&lt;=TEMP_WORKER_MAX*TEMP_WORKER_HRS),1,0)</f>
        <v>0</v>
      </c>
      <c r="O10786" s="2">
        <f>L10786-M10786-K10786-FIXED_COSTS</f>
        <v>8878.1188664685178</v>
      </c>
      <c r="P10786" s="2">
        <f>IF(N10786=1,O10786,"")</f>
      </c>
    </row>
    <row r="10787">
      <c r="A10787" s="6">
        <v>16</v>
      </c>
      <c r="B10787" s="6">
        <v>11</v>
      </c>
      <c r="C10787" s="6">
        <v>26</v>
      </c>
      <c r="D10787" s="6">
        <f>A10787+B10787+C10787</f>
        <v>53</v>
      </c>
      <c r="E10787" s="5">
        <f>IF(A10787=0,0,A10787*LABOR_HRS_WK_TOM*SEASON_WEEKS*(1+DIM_PCT_TOM)^A10787)</f>
        <v>6616.7611003544</v>
      </c>
      <c r="F10787" s="5">
        <f>IF(B10787=0,0,B10787*LABOR_HRS_WK_CAR*SEASON_WEEKS*(1+DIM_PCT_CAR)^B10787)</f>
        <v>432.98859707441773</v>
      </c>
      <c r="G10787" s="5">
        <f>IF(C10787=0,0,C10787*LABOR_HRS_WK_MES*SEASON_WEEKS*(1+DIM_PCT_MES)^C10787)</f>
        <v>1616.0570598233128</v>
      </c>
      <c r="H10787" s="5">
        <f>E10787+F10787+G10787</f>
        <v>8665.80675725213</v>
      </c>
      <c r="I10787" s="5">
        <f>MIN(H10787,FARMER_HRS)</f>
        <v>720</v>
      </c>
      <c r="J10787" s="5">
        <f>MAX(0,H10787-FARMER_HRS)</f>
        <v>7945.80675725213</v>
      </c>
      <c r="K10787" s="2">
        <f>I10787*FARMER_RATE+J10787*TEMP_WORKER_RATE</f>
        <v>162948.03398007172</v>
      </c>
      <c r="L10787" s="2">
        <f>A10787*PRICE_TOM+B10787*PRICE_CAR+C10787*PRICE_MES</f>
        <v>234034</v>
      </c>
      <c r="M10787" s="2">
        <f>A10787*FERT_BED_TOM+B10787*FERT_BED_CAR+C10787*FERT_BED_MES</f>
        <v>41800</v>
      </c>
      <c r="N10787" s="6">
        <f>IF(AND(D10787&lt;=TOTAL_BEDS,J10787&lt;=TEMP_WORKER_MAX*TEMP_WORKER_HRS),1,0)</f>
        <v>0</v>
      </c>
      <c r="O10787" s="2">
        <f>L10787-M10787-K10787-FIXED_COSTS</f>
        <v>9285.96601992828</v>
      </c>
      <c r="P10787" s="2">
        <f>IF(N10787=1,O10787,"")</f>
      </c>
    </row>
    <row r="10788">
      <c r="A10788" s="6">
        <v>16</v>
      </c>
      <c r="B10788" s="6">
        <v>11</v>
      </c>
      <c r="C10788" s="6">
        <v>27</v>
      </c>
      <c r="D10788" s="6">
        <f>A10788+B10788+C10788</f>
        <v>54</v>
      </c>
      <c r="E10788" s="5">
        <f>IF(A10788=0,0,A10788*LABOR_HRS_WK_TOM*SEASON_WEEKS*(1+DIM_PCT_TOM)^A10788)</f>
        <v>6616.7611003544</v>
      </c>
      <c r="F10788" s="5">
        <f>IF(B10788=0,0,B10788*LABOR_HRS_WK_CAR*SEASON_WEEKS*(1+DIM_PCT_CAR)^B10788)</f>
        <v>432.98859707441773</v>
      </c>
      <c r="G10788" s="5">
        <f>IF(C10788=0,0,C10788*LABOR_HRS_WK_MES*SEASON_WEEKS*(1+DIM_PCT_MES)^C10788)</f>
        <v>1699.19076434307</v>
      </c>
      <c r="H10788" s="5">
        <f>E10788+F10788+G10788</f>
        <v>8748.9404617718883</v>
      </c>
      <c r="I10788" s="5">
        <f>MIN(H10788,FARMER_HRS)</f>
        <v>720</v>
      </c>
      <c r="J10788" s="5">
        <f>MAX(0,H10788-FARMER_HRS)</f>
        <v>8028.9404617718883</v>
      </c>
      <c r="K10788" s="2">
        <f>I10788*FARMER_RATE+J10788*TEMP_WORKER_RATE</f>
        <v>164391.3274613175</v>
      </c>
      <c r="L10788" s="2">
        <f>A10788*PRICE_TOM+B10788*PRICE_CAR+C10788*PRICE_MES</f>
        <v>236734</v>
      </c>
      <c r="M10788" s="2">
        <f>A10788*FERT_BED_TOM+B10788*FERT_BED_CAR+C10788*FERT_BED_MES</f>
        <v>42680</v>
      </c>
      <c r="N10788" s="6">
        <f>IF(AND(D10788&lt;=TOTAL_BEDS,J10788&lt;=TEMP_WORKER_MAX*TEMP_WORKER_HRS),1,0)</f>
        <v>0</v>
      </c>
      <c r="O10788" s="2">
        <f>L10788-M10788-K10788-FIXED_COSTS</f>
        <v>9662.6725386824983</v>
      </c>
      <c r="P10788" s="2">
        <f>IF(N10788=1,O10788,"")</f>
      </c>
    </row>
    <row r="10789">
      <c r="A10789" s="6">
        <v>16</v>
      </c>
      <c r="B10789" s="6">
        <v>11</v>
      </c>
      <c r="C10789" s="6">
        <v>28</v>
      </c>
      <c r="D10789" s="6">
        <f>A10789+B10789+C10789</f>
        <v>55</v>
      </c>
      <c r="E10789" s="5">
        <f>IF(A10789=0,0,A10789*LABOR_HRS_WK_TOM*SEASON_WEEKS*(1+DIM_PCT_TOM)^A10789)</f>
        <v>6616.7611003544</v>
      </c>
      <c r="F10789" s="5">
        <f>IF(B10789=0,0,B10789*LABOR_HRS_WK_CAR*SEASON_WEEKS*(1+DIM_PCT_CAR)^B10789)</f>
        <v>432.98859707441773</v>
      </c>
      <c r="G10789" s="5">
        <f>IF(C10789=0,0,C10789*LABOR_HRS_WK_MES*SEASON_WEEKS*(1+DIM_PCT_MES)^C10789)</f>
        <v>1784.1503025602233</v>
      </c>
      <c r="H10789" s="5">
        <f>E10789+F10789+G10789</f>
        <v>8833.89999998904</v>
      </c>
      <c r="I10789" s="5">
        <f>MIN(H10789,FARMER_HRS)</f>
        <v>720</v>
      </c>
      <c r="J10789" s="5">
        <f>MAX(0,H10789-FARMER_HRS)</f>
        <v>8113.89999998904</v>
      </c>
      <c r="K10789" s="2">
        <f>I10789*FARMER_RATE+J10789*TEMP_WORKER_RATE</f>
        <v>165866.31944425416</v>
      </c>
      <c r="L10789" s="2">
        <f>A10789*PRICE_TOM+B10789*PRICE_CAR+C10789*PRICE_MES</f>
        <v>239434</v>
      </c>
      <c r="M10789" s="2">
        <f>A10789*FERT_BED_TOM+B10789*FERT_BED_CAR+C10789*FERT_BED_MES</f>
        <v>43560</v>
      </c>
      <c r="N10789" s="6">
        <f>IF(AND(D10789&lt;=TOTAL_BEDS,J10789&lt;=TEMP_WORKER_MAX*TEMP_WORKER_HRS),1,0)</f>
        <v>0</v>
      </c>
      <c r="O10789" s="2">
        <f>L10789-M10789-K10789-FIXED_COSTS</f>
        <v>10007.680555745843</v>
      </c>
      <c r="P10789" s="2">
        <f>IF(N10789=1,O10789,"")</f>
      </c>
    </row>
    <row r="10790">
      <c r="A10790" s="6">
        <v>16</v>
      </c>
      <c r="B10790" s="6">
        <v>11</v>
      </c>
      <c r="C10790" s="6">
        <v>29</v>
      </c>
      <c r="D10790" s="6">
        <f>A10790+B10790+C10790</f>
        <v>56</v>
      </c>
      <c r="E10790" s="5">
        <f>IF(A10790=0,0,A10790*LABOR_HRS_WK_TOM*SEASON_WEEKS*(1+DIM_PCT_TOM)^A10790)</f>
        <v>6616.7611003544</v>
      </c>
      <c r="F10790" s="5">
        <f>IF(B10790=0,0,B10790*LABOR_HRS_WK_CAR*SEASON_WEEKS*(1+DIM_PCT_CAR)^B10790)</f>
        <v>432.98859707441773</v>
      </c>
      <c r="G10790" s="5">
        <f>IF(C10790=0,0,C10790*LABOR_HRS_WK_MES*SEASON_WEEKS*(1+DIM_PCT_MES)^C10790)</f>
        <v>1870.9683306758766</v>
      </c>
      <c r="H10790" s="5">
        <f>E10790+F10790+G10790</f>
        <v>8920.7180281046949</v>
      </c>
      <c r="I10790" s="5">
        <f>MIN(H10790,FARMER_HRS)</f>
        <v>720</v>
      </c>
      <c r="J10790" s="5">
        <f>MAX(0,H10790-FARMER_HRS)</f>
        <v>8200.7180281046949</v>
      </c>
      <c r="K10790" s="2">
        <f>I10790*FARMER_RATE+J10790*TEMP_WORKER_RATE</f>
        <v>167373.57687681762</v>
      </c>
      <c r="L10790" s="2">
        <f>A10790*PRICE_TOM+B10790*PRICE_CAR+C10790*PRICE_MES</f>
        <v>242134</v>
      </c>
      <c r="M10790" s="2">
        <f>A10790*FERT_BED_TOM+B10790*FERT_BED_CAR+C10790*FERT_BED_MES</f>
        <v>44440</v>
      </c>
      <c r="N10790" s="6">
        <f>IF(AND(D10790&lt;=TOTAL_BEDS,J10790&lt;=TEMP_WORKER_MAX*TEMP_WORKER_HRS),1,0)</f>
        <v>0</v>
      </c>
      <c r="O10790" s="2">
        <f>L10790-M10790-K10790-FIXED_COSTS</f>
        <v>10320.42312318238</v>
      </c>
      <c r="P10790" s="2">
        <f>IF(N10790=1,O10790,"")</f>
      </c>
    </row>
    <row r="10791">
      <c r="A10791" s="6">
        <v>16</v>
      </c>
      <c r="B10791" s="6">
        <v>11</v>
      </c>
      <c r="C10791" s="6">
        <v>30</v>
      </c>
      <c r="D10791" s="6">
        <f>A10791+B10791+C10791</f>
        <v>57</v>
      </c>
      <c r="E10791" s="5">
        <f>IF(A10791=0,0,A10791*LABOR_HRS_WK_TOM*SEASON_WEEKS*(1+DIM_PCT_TOM)^A10791)</f>
        <v>6616.7611003544</v>
      </c>
      <c r="F10791" s="5">
        <f>IF(B10791=0,0,B10791*LABOR_HRS_WK_CAR*SEASON_WEEKS*(1+DIM_PCT_CAR)^B10791)</f>
        <v>432.98859707441773</v>
      </c>
      <c r="G10791" s="5">
        <f>IF(C10791=0,0,C10791*LABOR_HRS_WK_MES*SEASON_WEEKS*(1+DIM_PCT_MES)^C10791)</f>
        <v>1959.6780360096466</v>
      </c>
      <c r="H10791" s="5">
        <f>E10791+F10791+G10791</f>
        <v>9009.4277334384642</v>
      </c>
      <c r="I10791" s="5">
        <f>MIN(H10791,FARMER_HRS)</f>
        <v>720</v>
      </c>
      <c r="J10791" s="5">
        <f>MAX(0,H10791-FARMER_HRS)</f>
        <v>8289.4277334384642</v>
      </c>
      <c r="K10791" s="2">
        <f>I10791*FARMER_RATE+J10791*TEMP_WORKER_RATE</f>
        <v>168913.67592775112</v>
      </c>
      <c r="L10791" s="2">
        <f>A10791*PRICE_TOM+B10791*PRICE_CAR+C10791*PRICE_MES</f>
        <v>244834</v>
      </c>
      <c r="M10791" s="2">
        <f>A10791*FERT_BED_TOM+B10791*FERT_BED_CAR+C10791*FERT_BED_MES</f>
        <v>45320</v>
      </c>
      <c r="N10791" s="6">
        <f>IF(AND(D10791&lt;=TOTAL_BEDS,J10791&lt;=TEMP_WORKER_MAX*TEMP_WORKER_HRS),1,0)</f>
        <v>0</v>
      </c>
      <c r="O10791" s="2">
        <f>L10791-M10791-K10791-FIXED_COSTS</f>
        <v>10600.324072248884</v>
      </c>
      <c r="P10791" s="2">
        <f>IF(N10791=1,O10791,"")</f>
      </c>
    </row>
    <row r="10792">
      <c r="A10792" s="6">
        <v>16</v>
      </c>
      <c r="B10792" s="6">
        <v>12</v>
      </c>
      <c r="C10792" s="6">
        <v>0</v>
      </c>
      <c r="D10792" s="6">
        <f>A10792+B10792+C10792</f>
        <v>28</v>
      </c>
      <c r="E10792" s="5">
        <f>IF(A10792=0,0,A10792*LABOR_HRS_WK_TOM*SEASON_WEEKS*(1+DIM_PCT_TOM)^A10792)</f>
        <v>6616.7611003544</v>
      </c>
      <c r="F10792" s="5">
        <f>IF(B10792=0,0,B10792*LABOR_HRS_WK_CAR*SEASON_WEEKS*(1+DIM_PCT_CAR)^B10792)</f>
        <v>484.15997672866695</v>
      </c>
      <c r="G10792" s="5">
        <f>IF(C10792=0,0,C10792*LABOR_HRS_WK_MES*SEASON_WEEKS*(1+DIM_PCT_MES)^C10792)</f>
        <v>0</v>
      </c>
      <c r="H10792" s="5">
        <f>E10792+F10792+G10792</f>
        <v>7100.9210770830668</v>
      </c>
      <c r="I10792" s="5">
        <f>MIN(H10792,FARMER_HRS)</f>
        <v>720</v>
      </c>
      <c r="J10792" s="5">
        <f>MAX(0,H10792-FARMER_HRS)</f>
        <v>6380.9210770830668</v>
      </c>
      <c r="K10792" s="2">
        <f>I10792*FARMER_RATE+J10792*TEMP_WORKER_RATE</f>
        <v>135779.87981046992</v>
      </c>
      <c r="L10792" s="2">
        <f>A10792*PRICE_TOM+B10792*PRICE_CAR+C10792*PRICE_MES</f>
        <v>165928</v>
      </c>
      <c r="M10792" s="2">
        <f>A10792*FERT_BED_TOM+B10792*FERT_BED_CAR+C10792*FERT_BED_MES</f>
        <v>19360</v>
      </c>
      <c r="N10792" s="6">
        <f>IF(AND(D10792&lt;=TOTAL_BEDS,J10792&lt;=TEMP_WORKER_MAX*TEMP_WORKER_HRS),1,0)</f>
        <v>0</v>
      </c>
      <c r="O10792" s="2">
        <f>L10792-M10792-K10792-FIXED_COSTS</f>
        <v>-9211.8798104699235</v>
      </c>
      <c r="P10792" s="2">
        <f>IF(N10792=1,O10792,"")</f>
      </c>
    </row>
    <row r="10793">
      <c r="A10793" s="6">
        <v>16</v>
      </c>
      <c r="B10793" s="6">
        <v>12</v>
      </c>
      <c r="C10793" s="6">
        <v>1</v>
      </c>
      <c r="D10793" s="6">
        <f>A10793+B10793+C10793</f>
        <v>29</v>
      </c>
      <c r="E10793" s="5">
        <f>IF(A10793=0,0,A10793*LABOR_HRS_WK_TOM*SEASON_WEEKS*(1+DIM_PCT_TOM)^A10793)</f>
        <v>6616.7611003544</v>
      </c>
      <c r="F10793" s="5">
        <f>IF(B10793=0,0,B10793*LABOR_HRS_WK_CAR*SEASON_WEEKS*(1+DIM_PCT_CAR)^B10793)</f>
        <v>484.15997672866695</v>
      </c>
      <c r="G10793" s="5">
        <f>IF(C10793=0,0,C10793*LABOR_HRS_WK_MES*SEASON_WEEKS*(1+DIM_PCT_MES)^C10793)</f>
        <v>45.5625</v>
      </c>
      <c r="H10793" s="5">
        <f>E10793+F10793+G10793</f>
        <v>7146.4835770830668</v>
      </c>
      <c r="I10793" s="5">
        <f>MIN(H10793,FARMER_HRS)</f>
        <v>720</v>
      </c>
      <c r="J10793" s="5">
        <f>MAX(0,H10793-FARMER_HRS)</f>
        <v>6426.4835770830668</v>
      </c>
      <c r="K10793" s="2">
        <f>I10793*FARMER_RATE+J10793*TEMP_WORKER_RATE</f>
        <v>136570.89543546992</v>
      </c>
      <c r="L10793" s="2">
        <f>A10793*PRICE_TOM+B10793*PRICE_CAR+C10793*PRICE_MES</f>
        <v>168628</v>
      </c>
      <c r="M10793" s="2">
        <f>A10793*FERT_BED_TOM+B10793*FERT_BED_CAR+C10793*FERT_BED_MES</f>
        <v>20240</v>
      </c>
      <c r="N10793" s="6">
        <f>IF(AND(D10793&lt;=TOTAL_BEDS,J10793&lt;=TEMP_WORKER_MAX*TEMP_WORKER_HRS),1,0)</f>
        <v>0</v>
      </c>
      <c r="O10793" s="2">
        <f>L10793-M10793-K10793-FIXED_COSTS</f>
        <v>-8182.8954354699235</v>
      </c>
      <c r="P10793" s="2">
        <f>IF(N10793=1,O10793,"")</f>
      </c>
    </row>
    <row r="10794">
      <c r="A10794" s="6">
        <v>16</v>
      </c>
      <c r="B10794" s="6">
        <v>12</v>
      </c>
      <c r="C10794" s="6">
        <v>2</v>
      </c>
      <c r="D10794" s="6">
        <f>A10794+B10794+C10794</f>
        <v>30</v>
      </c>
      <c r="E10794" s="5">
        <f>IF(A10794=0,0,A10794*LABOR_HRS_WK_TOM*SEASON_WEEKS*(1+DIM_PCT_TOM)^A10794)</f>
        <v>6616.7611003544</v>
      </c>
      <c r="F10794" s="5">
        <f>IF(B10794=0,0,B10794*LABOR_HRS_WK_CAR*SEASON_WEEKS*(1+DIM_PCT_CAR)^B10794)</f>
        <v>484.15997672866695</v>
      </c>
      <c r="G10794" s="5">
        <f>IF(C10794=0,0,C10794*LABOR_HRS_WK_MES*SEASON_WEEKS*(1+DIM_PCT_MES)^C10794)</f>
        <v>92.2640625</v>
      </c>
      <c r="H10794" s="5">
        <f>E10794+F10794+G10794</f>
        <v>7193.1851395830672</v>
      </c>
      <c r="I10794" s="5">
        <f>MIN(H10794,FARMER_HRS)</f>
        <v>720</v>
      </c>
      <c r="J10794" s="5">
        <f>MAX(0,H10794-FARMER_HRS)</f>
        <v>6473.1851395830672</v>
      </c>
      <c r="K10794" s="2">
        <f>I10794*FARMER_RATE+J10794*TEMP_WORKER_RATE</f>
        <v>137381.68645109492</v>
      </c>
      <c r="L10794" s="2">
        <f>A10794*PRICE_TOM+B10794*PRICE_CAR+C10794*PRICE_MES</f>
        <v>171328</v>
      </c>
      <c r="M10794" s="2">
        <f>A10794*FERT_BED_TOM+B10794*FERT_BED_CAR+C10794*FERT_BED_MES</f>
        <v>21120</v>
      </c>
      <c r="N10794" s="6">
        <f>IF(AND(D10794&lt;=TOTAL_BEDS,J10794&lt;=TEMP_WORKER_MAX*TEMP_WORKER_HRS),1,0)</f>
        <v>0</v>
      </c>
      <c r="O10794" s="2">
        <f>L10794-M10794-K10794-FIXED_COSTS</f>
        <v>-7173.6864510949235</v>
      </c>
      <c r="P10794" s="2">
        <f>IF(N10794=1,O10794,"")</f>
      </c>
    </row>
    <row r="10795">
      <c r="A10795" s="6">
        <v>16</v>
      </c>
      <c r="B10795" s="6">
        <v>12</v>
      </c>
      <c r="C10795" s="6">
        <v>3</v>
      </c>
      <c r="D10795" s="6">
        <f>A10795+B10795+C10795</f>
        <v>31</v>
      </c>
      <c r="E10795" s="5">
        <f>IF(A10795=0,0,A10795*LABOR_HRS_WK_TOM*SEASON_WEEKS*(1+DIM_PCT_TOM)^A10795)</f>
        <v>6616.7611003544</v>
      </c>
      <c r="F10795" s="5">
        <f>IF(B10795=0,0,B10795*LABOR_HRS_WK_CAR*SEASON_WEEKS*(1+DIM_PCT_CAR)^B10795)</f>
        <v>484.15997672866695</v>
      </c>
      <c r="G10795" s="5">
        <f>IF(C10795=0,0,C10795*LABOR_HRS_WK_MES*SEASON_WEEKS*(1+DIM_PCT_MES)^C10795)</f>
        <v>140.12604492187498</v>
      </c>
      <c r="H10795" s="5">
        <f>E10795+F10795+G10795</f>
        <v>7241.0471220049421</v>
      </c>
      <c r="I10795" s="5">
        <f>MIN(H10795,FARMER_HRS)</f>
        <v>720</v>
      </c>
      <c r="J10795" s="5">
        <f>MAX(0,H10795-FARMER_HRS)</f>
        <v>6521.0471220049421</v>
      </c>
      <c r="K10795" s="2">
        <f>I10795*FARMER_RATE+J10795*TEMP_WORKER_RATE</f>
        <v>138212.62364591914</v>
      </c>
      <c r="L10795" s="2">
        <f>A10795*PRICE_TOM+B10795*PRICE_CAR+C10795*PRICE_MES</f>
        <v>174028</v>
      </c>
      <c r="M10795" s="2">
        <f>A10795*FERT_BED_TOM+B10795*FERT_BED_CAR+C10795*FERT_BED_MES</f>
        <v>22000</v>
      </c>
      <c r="N10795" s="6">
        <f>IF(AND(D10795&lt;=TOTAL_BEDS,J10795&lt;=TEMP_WORKER_MAX*TEMP_WORKER_HRS),1,0)</f>
        <v>0</v>
      </c>
      <c r="O10795" s="2">
        <f>L10795-M10795-K10795-FIXED_COSTS</f>
        <v>-6184.6236459191423</v>
      </c>
      <c r="P10795" s="2">
        <f>IF(N10795=1,O10795,"")</f>
      </c>
    </row>
    <row r="10796">
      <c r="A10796" s="6">
        <v>16</v>
      </c>
      <c r="B10796" s="6">
        <v>12</v>
      </c>
      <c r="C10796" s="6">
        <v>4</v>
      </c>
      <c r="D10796" s="6">
        <f>A10796+B10796+C10796</f>
        <v>32</v>
      </c>
      <c r="E10796" s="5">
        <f>IF(A10796=0,0,A10796*LABOR_HRS_WK_TOM*SEASON_WEEKS*(1+DIM_PCT_TOM)^A10796)</f>
        <v>6616.7611003544</v>
      </c>
      <c r="F10796" s="5">
        <f>IF(B10796=0,0,B10796*LABOR_HRS_WK_CAR*SEASON_WEEKS*(1+DIM_PCT_CAR)^B10796)</f>
        <v>484.15997672866695</v>
      </c>
      <c r="G10796" s="5">
        <f>IF(C10796=0,0,C10796*LABOR_HRS_WK_MES*SEASON_WEEKS*(1+DIM_PCT_MES)^C10796)</f>
        <v>189.17016064453119</v>
      </c>
      <c r="H10796" s="5">
        <f>E10796+F10796+G10796</f>
        <v>7290.0912377275981</v>
      </c>
      <c r="I10796" s="5">
        <f>MIN(H10796,FARMER_HRS)</f>
        <v>720</v>
      </c>
      <c r="J10796" s="5">
        <f>MAX(0,H10796-FARMER_HRS)</f>
        <v>6570.0912377275981</v>
      </c>
      <c r="K10796" s="2">
        <f>I10796*FARMER_RATE+J10796*TEMP_WORKER_RATE</f>
        <v>139064.08398832637</v>
      </c>
      <c r="L10796" s="2">
        <f>A10796*PRICE_TOM+B10796*PRICE_CAR+C10796*PRICE_MES</f>
        <v>176728</v>
      </c>
      <c r="M10796" s="2">
        <f>A10796*FERT_BED_TOM+B10796*FERT_BED_CAR+C10796*FERT_BED_MES</f>
        <v>22880</v>
      </c>
      <c r="N10796" s="6">
        <f>IF(AND(D10796&lt;=TOTAL_BEDS,J10796&lt;=TEMP_WORKER_MAX*TEMP_WORKER_HRS),1,0)</f>
        <v>0</v>
      </c>
      <c r="O10796" s="2">
        <f>L10796-M10796-K10796-FIXED_COSTS</f>
        <v>-5216.0839883263689</v>
      </c>
      <c r="P10796" s="2">
        <f>IF(N10796=1,O10796,"")</f>
      </c>
    </row>
    <row r="10797">
      <c r="A10797" s="6">
        <v>16</v>
      </c>
      <c r="B10797" s="6">
        <v>12</v>
      </c>
      <c r="C10797" s="6">
        <v>5</v>
      </c>
      <c r="D10797" s="6">
        <f>A10797+B10797+C10797</f>
        <v>33</v>
      </c>
      <c r="E10797" s="5">
        <f>IF(A10797=0,0,A10797*LABOR_HRS_WK_TOM*SEASON_WEEKS*(1+DIM_PCT_TOM)^A10797)</f>
        <v>6616.7611003544</v>
      </c>
      <c r="F10797" s="5">
        <f>IF(B10797=0,0,B10797*LABOR_HRS_WK_CAR*SEASON_WEEKS*(1+DIM_PCT_CAR)^B10797)</f>
        <v>484.15997672866695</v>
      </c>
      <c r="G10797" s="5">
        <f>IF(C10797=0,0,C10797*LABOR_HRS_WK_MES*SEASON_WEEKS*(1+DIM_PCT_MES)^C10797)</f>
        <v>239.41848456573481</v>
      </c>
      <c r="H10797" s="5">
        <f>E10797+F10797+G10797</f>
        <v>7340.3395616488015</v>
      </c>
      <c r="I10797" s="5">
        <f>MIN(H10797,FARMER_HRS)</f>
        <v>720</v>
      </c>
      <c r="J10797" s="5">
        <f>MAX(0,H10797-FARMER_HRS)</f>
        <v>6620.3395616488015</v>
      </c>
      <c r="K10797" s="2">
        <f>I10797*FARMER_RATE+J10797*TEMP_WORKER_RATE</f>
        <v>139936.45072306949</v>
      </c>
      <c r="L10797" s="2">
        <f>A10797*PRICE_TOM+B10797*PRICE_CAR+C10797*PRICE_MES</f>
        <v>179428</v>
      </c>
      <c r="M10797" s="2">
        <f>A10797*FERT_BED_TOM+B10797*FERT_BED_CAR+C10797*FERT_BED_MES</f>
        <v>23760</v>
      </c>
      <c r="N10797" s="6">
        <f>IF(AND(D10797&lt;=TOTAL_BEDS,J10797&lt;=TEMP_WORKER_MAX*TEMP_WORKER_HRS),1,0)</f>
        <v>0</v>
      </c>
      <c r="O10797" s="2">
        <f>L10797-M10797-K10797-FIXED_COSTS</f>
        <v>-4268.4507230694871</v>
      </c>
      <c r="P10797" s="2">
        <f>IF(N10797=1,O10797,"")</f>
      </c>
    </row>
    <row r="10798">
      <c r="A10798" s="6">
        <v>16</v>
      </c>
      <c r="B10798" s="6">
        <v>12</v>
      </c>
      <c r="C10798" s="6">
        <v>6</v>
      </c>
      <c r="D10798" s="6">
        <f>A10798+B10798+C10798</f>
        <v>34</v>
      </c>
      <c r="E10798" s="5">
        <f>IF(A10798=0,0,A10798*LABOR_HRS_WK_TOM*SEASON_WEEKS*(1+DIM_PCT_TOM)^A10798)</f>
        <v>6616.7611003544</v>
      </c>
      <c r="F10798" s="5">
        <f>IF(B10798=0,0,B10798*LABOR_HRS_WK_CAR*SEASON_WEEKS*(1+DIM_PCT_CAR)^B10798)</f>
        <v>484.15997672866695</v>
      </c>
      <c r="G10798" s="5">
        <f>IF(C10798=0,0,C10798*LABOR_HRS_WK_MES*SEASON_WEEKS*(1+DIM_PCT_MES)^C10798)</f>
        <v>290.89345874736773</v>
      </c>
      <c r="H10798" s="5">
        <f>E10798+F10798+G10798</f>
        <v>7391.8145358304346</v>
      </c>
      <c r="I10798" s="5">
        <f>MIN(H10798,FARMER_HRS)</f>
        <v>720</v>
      </c>
      <c r="J10798" s="5">
        <f>MAX(0,H10798-FARMER_HRS)</f>
        <v>6671.8145358304346</v>
      </c>
      <c r="K10798" s="2">
        <f>I10798*FARMER_RATE+J10798*TEMP_WORKER_RATE</f>
        <v>140830.11346927838</v>
      </c>
      <c r="L10798" s="2">
        <f>A10798*PRICE_TOM+B10798*PRICE_CAR+C10798*PRICE_MES</f>
        <v>182128</v>
      </c>
      <c r="M10798" s="2">
        <f>A10798*FERT_BED_TOM+B10798*FERT_BED_CAR+C10798*FERT_BED_MES</f>
        <v>24640</v>
      </c>
      <c r="N10798" s="6">
        <f>IF(AND(D10798&lt;=TOTAL_BEDS,J10798&lt;=TEMP_WORKER_MAX*TEMP_WORKER_HRS),1,0)</f>
        <v>0</v>
      </c>
      <c r="O10798" s="2">
        <f>L10798-M10798-K10798-FIXED_COSTS</f>
        <v>-3342.1134692783817</v>
      </c>
      <c r="P10798" s="2">
        <f>IF(N10798=1,O10798,"")</f>
      </c>
    </row>
    <row r="10799">
      <c r="A10799" s="6">
        <v>16</v>
      </c>
      <c r="B10799" s="6">
        <v>12</v>
      </c>
      <c r="C10799" s="6">
        <v>7</v>
      </c>
      <c r="D10799" s="6">
        <f>A10799+B10799+C10799</f>
        <v>35</v>
      </c>
      <c r="E10799" s="5">
        <f>IF(A10799=0,0,A10799*LABOR_HRS_WK_TOM*SEASON_WEEKS*(1+DIM_PCT_TOM)^A10799)</f>
        <v>6616.7611003544</v>
      </c>
      <c r="F10799" s="5">
        <f>IF(B10799=0,0,B10799*LABOR_HRS_WK_CAR*SEASON_WEEKS*(1+DIM_PCT_CAR)^B10799)</f>
        <v>484.15997672866695</v>
      </c>
      <c r="G10799" s="5">
        <f>IF(C10799=0,0,C10799*LABOR_HRS_WK_MES*SEASON_WEEKS*(1+DIM_PCT_MES)^C10799)</f>
        <v>343.61789814532818</v>
      </c>
      <c r="H10799" s="5">
        <f>E10799+F10799+G10799</f>
        <v>7444.5389752283954</v>
      </c>
      <c r="I10799" s="5">
        <f>MIN(H10799,FARMER_HRS)</f>
        <v>720</v>
      </c>
      <c r="J10799" s="5">
        <f>MAX(0,H10799-FARMER_HRS)</f>
        <v>6724.5389752283954</v>
      </c>
      <c r="K10799" s="2">
        <f>I10799*FARMER_RATE+J10799*TEMP_WORKER_RATE</f>
        <v>141745.46831993741</v>
      </c>
      <c r="L10799" s="2">
        <f>A10799*PRICE_TOM+B10799*PRICE_CAR+C10799*PRICE_MES</f>
        <v>184828</v>
      </c>
      <c r="M10799" s="2">
        <f>A10799*FERT_BED_TOM+B10799*FERT_BED_CAR+C10799*FERT_BED_MES</f>
        <v>25520</v>
      </c>
      <c r="N10799" s="6">
        <f>IF(AND(D10799&lt;=TOTAL_BEDS,J10799&lt;=TEMP_WORKER_MAX*TEMP_WORKER_HRS),1,0)</f>
        <v>0</v>
      </c>
      <c r="O10799" s="2">
        <f>L10799-M10799-K10799-FIXED_COSTS</f>
        <v>-2437.4683199374122</v>
      </c>
      <c r="P10799" s="2">
        <f>IF(N10799=1,O10799,"")</f>
      </c>
    </row>
    <row r="10800">
      <c r="A10800" s="6">
        <v>16</v>
      </c>
      <c r="B10800" s="6">
        <v>12</v>
      </c>
      <c r="C10800" s="6">
        <v>8</v>
      </c>
      <c r="D10800" s="6">
        <f>A10800+B10800+C10800</f>
        <v>36</v>
      </c>
      <c r="E10800" s="5">
        <f>IF(A10800=0,0,A10800*LABOR_HRS_WK_TOM*SEASON_WEEKS*(1+DIM_PCT_TOM)^A10800)</f>
        <v>6616.7611003544</v>
      </c>
      <c r="F10800" s="5">
        <f>IF(B10800=0,0,B10800*LABOR_HRS_WK_CAR*SEASON_WEEKS*(1+DIM_PCT_CAR)^B10800)</f>
        <v>484.15997672866695</v>
      </c>
      <c r="G10800" s="5">
        <f>IF(C10800=0,0,C10800*LABOR_HRS_WK_MES*SEASON_WEEKS*(1+DIM_PCT_MES)^C10800)</f>
        <v>397.61499642530833</v>
      </c>
      <c r="H10800" s="5">
        <f>E10800+F10800+G10800</f>
        <v>7498.536073508375</v>
      </c>
      <c r="I10800" s="5">
        <f>MIN(H10800,FARMER_HRS)</f>
        <v>720</v>
      </c>
      <c r="J10800" s="5">
        <f>MAX(0,H10800-FARMER_HRS)</f>
        <v>6778.536073508375</v>
      </c>
      <c r="K10800" s="2">
        <f>I10800*FARMER_RATE+J10800*TEMP_WORKER_RATE</f>
        <v>142682.91794285373</v>
      </c>
      <c r="L10800" s="2">
        <f>A10800*PRICE_TOM+B10800*PRICE_CAR+C10800*PRICE_MES</f>
        <v>187528</v>
      </c>
      <c r="M10800" s="2">
        <f>A10800*FERT_BED_TOM+B10800*FERT_BED_CAR+C10800*FERT_BED_MES</f>
        <v>26400</v>
      </c>
      <c r="N10800" s="6">
        <f>IF(AND(D10800&lt;=TOTAL_BEDS,J10800&lt;=TEMP_WORKER_MAX*TEMP_WORKER_HRS),1,0)</f>
        <v>0</v>
      </c>
      <c r="O10800" s="2">
        <f>L10800-M10800-K10800-FIXED_COSTS</f>
        <v>-1554.9179428537318</v>
      </c>
      <c r="P10800" s="2">
        <f>IF(N10800=1,O10800,"")</f>
      </c>
    </row>
    <row r="10801">
      <c r="A10801" s="6">
        <v>16</v>
      </c>
      <c r="B10801" s="6">
        <v>12</v>
      </c>
      <c r="C10801" s="6">
        <v>9</v>
      </c>
      <c r="D10801" s="6">
        <f>A10801+B10801+C10801</f>
        <v>37</v>
      </c>
      <c r="E10801" s="5">
        <f>IF(A10801=0,0,A10801*LABOR_HRS_WK_TOM*SEASON_WEEKS*(1+DIM_PCT_TOM)^A10801)</f>
        <v>6616.7611003544</v>
      </c>
      <c r="F10801" s="5">
        <f>IF(B10801=0,0,B10801*LABOR_HRS_WK_CAR*SEASON_WEEKS*(1+DIM_PCT_CAR)^B10801)</f>
        <v>484.15997672866695</v>
      </c>
      <c r="G10801" s="5">
        <f>IF(C10801=0,0,C10801*LABOR_HRS_WK_MES*SEASON_WEEKS*(1+DIM_PCT_MES)^C10801)</f>
        <v>452.90833186570273</v>
      </c>
      <c r="H10801" s="5">
        <f>E10801+F10801+G10801</f>
        <v>7553.82940894877</v>
      </c>
      <c r="I10801" s="5">
        <f>MIN(H10801,FARMER_HRS)</f>
        <v>720</v>
      </c>
      <c r="J10801" s="5">
        <f>MAX(0,H10801-FARMER_HRS)</f>
        <v>6833.82940894877</v>
      </c>
      <c r="K10801" s="2">
        <f>I10801*FARMER_RATE+J10801*TEMP_WORKER_RATE</f>
        <v>143642.87168313836</v>
      </c>
      <c r="L10801" s="2">
        <f>A10801*PRICE_TOM+B10801*PRICE_CAR+C10801*PRICE_MES</f>
        <v>190228</v>
      </c>
      <c r="M10801" s="2">
        <f>A10801*FERT_BED_TOM+B10801*FERT_BED_CAR+C10801*FERT_BED_MES</f>
        <v>27280</v>
      </c>
      <c r="N10801" s="6">
        <f>IF(AND(D10801&lt;=TOTAL_BEDS,J10801&lt;=TEMP_WORKER_MAX*TEMP_WORKER_HRS),1,0)</f>
        <v>0</v>
      </c>
      <c r="O10801" s="2">
        <f>L10801-M10801-K10801-FIXED_COSTS</f>
        <v>-694.87168313836446</v>
      </c>
      <c r="P10801" s="2">
        <f>IF(N10801=1,O10801,"")</f>
      </c>
    </row>
    <row r="10802">
      <c r="A10802" s="6">
        <v>16</v>
      </c>
      <c r="B10802" s="6">
        <v>12</v>
      </c>
      <c r="C10802" s="6">
        <v>10</v>
      </c>
      <c r="D10802" s="6">
        <f>A10802+B10802+C10802</f>
        <v>38</v>
      </c>
      <c r="E10802" s="5">
        <f>IF(A10802=0,0,A10802*LABOR_HRS_WK_TOM*SEASON_WEEKS*(1+DIM_PCT_TOM)^A10802)</f>
        <v>6616.7611003544</v>
      </c>
      <c r="F10802" s="5">
        <f>IF(B10802=0,0,B10802*LABOR_HRS_WK_CAR*SEASON_WEEKS*(1+DIM_PCT_CAR)^B10802)</f>
        <v>484.15997672866695</v>
      </c>
      <c r="G10802" s="5">
        <f>IF(C10802=0,0,C10802*LABOR_HRS_WK_MES*SEASON_WEEKS*(1+DIM_PCT_MES)^C10802)</f>
        <v>509.52187334891551</v>
      </c>
      <c r="H10802" s="5">
        <f>E10802+F10802+G10802</f>
        <v>7610.4429504319824</v>
      </c>
      <c r="I10802" s="5">
        <f>MIN(H10802,FARMER_HRS)</f>
        <v>720</v>
      </c>
      <c r="J10802" s="5">
        <f>MAX(0,H10802-FARMER_HRS)</f>
        <v>6890.4429504319824</v>
      </c>
      <c r="K10802" s="2">
        <f>I10802*FARMER_RATE+J10802*TEMP_WORKER_RATE</f>
        <v>144625.7456672219</v>
      </c>
      <c r="L10802" s="2">
        <f>A10802*PRICE_TOM+B10802*PRICE_CAR+C10802*PRICE_MES</f>
        <v>192928</v>
      </c>
      <c r="M10802" s="2">
        <f>A10802*FERT_BED_TOM+B10802*FERT_BED_CAR+C10802*FERT_BED_MES</f>
        <v>28160</v>
      </c>
      <c r="N10802" s="6">
        <f>IF(AND(D10802&lt;=TOTAL_BEDS,J10802&lt;=TEMP_WORKER_MAX*TEMP_WORKER_HRS),1,0)</f>
        <v>0</v>
      </c>
      <c r="O10802" s="2">
        <f>L10802-M10802-K10802-FIXED_COSTS</f>
        <v>142.25433277810225</v>
      </c>
      <c r="P10802" s="2">
        <f>IF(N10802=1,O10802,"")</f>
      </c>
    </row>
    <row r="10803">
      <c r="A10803" s="6">
        <v>16</v>
      </c>
      <c r="B10803" s="6">
        <v>12</v>
      </c>
      <c r="C10803" s="6">
        <v>11</v>
      </c>
      <c r="D10803" s="6">
        <f>A10803+B10803+C10803</f>
        <v>39</v>
      </c>
      <c r="E10803" s="5">
        <f>IF(A10803=0,0,A10803*LABOR_HRS_WK_TOM*SEASON_WEEKS*(1+DIM_PCT_TOM)^A10803)</f>
        <v>6616.7611003544</v>
      </c>
      <c r="F10803" s="5">
        <f>IF(B10803=0,0,B10803*LABOR_HRS_WK_CAR*SEASON_WEEKS*(1+DIM_PCT_CAR)^B10803)</f>
        <v>484.15997672866695</v>
      </c>
      <c r="G10803" s="5">
        <f>IF(C10803=0,0,C10803*LABOR_HRS_WK_MES*SEASON_WEEKS*(1+DIM_PCT_MES)^C10803)</f>
        <v>567.47998644235463</v>
      </c>
      <c r="H10803" s="5">
        <f>E10803+F10803+G10803</f>
        <v>7668.4010635254217</v>
      </c>
      <c r="I10803" s="5">
        <f>MIN(H10803,FARMER_HRS)</f>
        <v>720</v>
      </c>
      <c r="J10803" s="5">
        <f>MAX(0,H10803-FARMER_HRS)</f>
        <v>6948.4010635254217</v>
      </c>
      <c r="K10803" s="2">
        <f>I10803*FARMER_RATE+J10803*TEMP_WORKER_RATE</f>
        <v>145631.96290842746</v>
      </c>
      <c r="L10803" s="2">
        <f>A10803*PRICE_TOM+B10803*PRICE_CAR+C10803*PRICE_MES</f>
        <v>195628</v>
      </c>
      <c r="M10803" s="2">
        <f>A10803*FERT_BED_TOM+B10803*FERT_BED_CAR+C10803*FERT_BED_MES</f>
        <v>29040</v>
      </c>
      <c r="N10803" s="6">
        <f>IF(AND(D10803&lt;=TOTAL_BEDS,J10803&lt;=TEMP_WORKER_MAX*TEMP_WORKER_HRS),1,0)</f>
        <v>0</v>
      </c>
      <c r="O10803" s="2">
        <f>L10803-M10803-K10803-FIXED_COSTS</f>
        <v>956.03709157253616</v>
      </c>
      <c r="P10803" s="2">
        <f>IF(N10803=1,O10803,"")</f>
      </c>
    </row>
    <row r="10804">
      <c r="A10804" s="6">
        <v>16</v>
      </c>
      <c r="B10804" s="6">
        <v>12</v>
      </c>
      <c r="C10804" s="6">
        <v>12</v>
      </c>
      <c r="D10804" s="6">
        <f>A10804+B10804+C10804</f>
        <v>40</v>
      </c>
      <c r="E10804" s="5">
        <f>IF(A10804=0,0,A10804*LABOR_HRS_WK_TOM*SEASON_WEEKS*(1+DIM_PCT_TOM)^A10804)</f>
        <v>6616.7611003544</v>
      </c>
      <c r="F10804" s="5">
        <f>IF(B10804=0,0,B10804*LABOR_HRS_WK_CAR*SEASON_WEEKS*(1+DIM_PCT_CAR)^B10804)</f>
        <v>484.15997672866695</v>
      </c>
      <c r="G10804" s="5">
        <f>IF(C10804=0,0,C10804*LABOR_HRS_WK_MES*SEASON_WEEKS*(1+DIM_PCT_MES)^C10804)</f>
        <v>626.807439570419</v>
      </c>
      <c r="H10804" s="5">
        <f>E10804+F10804+G10804</f>
        <v>7727.7285166534857</v>
      </c>
      <c r="I10804" s="5">
        <f>MIN(H10804,FARMER_HRS)</f>
        <v>720</v>
      </c>
      <c r="J10804" s="5">
        <f>MAX(0,H10804-FARMER_HRS)</f>
        <v>7007.7285166534857</v>
      </c>
      <c r="K10804" s="2">
        <f>I10804*FARMER_RATE+J10804*TEMP_WORKER_RATE</f>
        <v>146661.953414123</v>
      </c>
      <c r="L10804" s="2">
        <f>A10804*PRICE_TOM+B10804*PRICE_CAR+C10804*PRICE_MES</f>
        <v>198328</v>
      </c>
      <c r="M10804" s="2">
        <f>A10804*FERT_BED_TOM+B10804*FERT_BED_CAR+C10804*FERT_BED_MES</f>
        <v>29920</v>
      </c>
      <c r="N10804" s="6">
        <f>IF(AND(D10804&lt;=TOTAL_BEDS,J10804&lt;=TEMP_WORKER_MAX*TEMP_WORKER_HRS),1,0)</f>
        <v>0</v>
      </c>
      <c r="O10804" s="2">
        <f>L10804-M10804-K10804-FIXED_COSTS</f>
        <v>1746.0465858769894</v>
      </c>
      <c r="P10804" s="2">
        <f>IF(N10804=1,O10804,"")</f>
      </c>
    </row>
    <row r="10805">
      <c r="A10805" s="6">
        <v>16</v>
      </c>
      <c r="B10805" s="6">
        <v>12</v>
      </c>
      <c r="C10805" s="6">
        <v>13</v>
      </c>
      <c r="D10805" s="6">
        <f>A10805+B10805+C10805</f>
        <v>41</v>
      </c>
      <c r="E10805" s="5">
        <f>IF(A10805=0,0,A10805*LABOR_HRS_WK_TOM*SEASON_WEEKS*(1+DIM_PCT_TOM)^A10805)</f>
        <v>6616.7611003544</v>
      </c>
      <c r="F10805" s="5">
        <f>IF(B10805=0,0,B10805*LABOR_HRS_WK_CAR*SEASON_WEEKS*(1+DIM_PCT_CAR)^B10805)</f>
        <v>484.15997672866695</v>
      </c>
      <c r="G10805" s="5">
        <f>IF(C10805=0,0,C10805*LABOR_HRS_WK_MES*SEASON_WEEKS*(1+DIM_PCT_MES)^C10805)</f>
        <v>687.52941027880331</v>
      </c>
      <c r="H10805" s="5">
        <f>E10805+F10805+G10805</f>
        <v>7788.45048736187</v>
      </c>
      <c r="I10805" s="5">
        <f>MIN(H10805,FARMER_HRS)</f>
        <v>720</v>
      </c>
      <c r="J10805" s="5">
        <f>MAX(0,H10805-FARMER_HRS)</f>
        <v>7068.45048736187</v>
      </c>
      <c r="K10805" s="2">
        <f>I10805*FARMER_RATE+J10805*TEMP_WORKER_RATE</f>
        <v>147716.1542944769</v>
      </c>
      <c r="L10805" s="2">
        <f>A10805*PRICE_TOM+B10805*PRICE_CAR+C10805*PRICE_MES</f>
        <v>201028</v>
      </c>
      <c r="M10805" s="2">
        <f>A10805*FERT_BED_TOM+B10805*FERT_BED_CAR+C10805*FERT_BED_MES</f>
        <v>30800</v>
      </c>
      <c r="N10805" s="6">
        <f>IF(AND(D10805&lt;=TOTAL_BEDS,J10805&lt;=TEMP_WORKER_MAX*TEMP_WORKER_HRS),1,0)</f>
        <v>0</v>
      </c>
      <c r="O10805" s="2">
        <f>L10805-M10805-K10805-FIXED_COSTS</f>
        <v>2511.8457055230974</v>
      </c>
      <c r="P10805" s="2">
        <f>IF(N10805=1,O10805,"")</f>
      </c>
    </row>
    <row r="10806">
      <c r="A10806" s="6">
        <v>16</v>
      </c>
      <c r="B10806" s="6">
        <v>12</v>
      </c>
      <c r="C10806" s="6">
        <v>14</v>
      </c>
      <c r="D10806" s="6">
        <f>A10806+B10806+C10806</f>
        <v>42</v>
      </c>
      <c r="E10806" s="5">
        <f>IF(A10806=0,0,A10806*LABOR_HRS_WK_TOM*SEASON_WEEKS*(1+DIM_PCT_TOM)^A10806)</f>
        <v>6616.7611003544</v>
      </c>
      <c r="F10806" s="5">
        <f>IF(B10806=0,0,B10806*LABOR_HRS_WK_CAR*SEASON_WEEKS*(1+DIM_PCT_CAR)^B10806)</f>
        <v>484.15997672866695</v>
      </c>
      <c r="G10806" s="5">
        <f>IF(C10806=0,0,C10806*LABOR_HRS_WK_MES*SEASON_WEEKS*(1+DIM_PCT_MES)^C10806)</f>
        <v>749.67149159246435</v>
      </c>
      <c r="H10806" s="5">
        <f>E10806+F10806+G10806</f>
        <v>7850.5925686755309</v>
      </c>
      <c r="I10806" s="5">
        <f>MIN(H10806,FARMER_HRS)</f>
        <v>720</v>
      </c>
      <c r="J10806" s="5">
        <f>MAX(0,H10806-FARMER_HRS)</f>
        <v>7130.5925686755309</v>
      </c>
      <c r="K10806" s="2">
        <f>I10806*FARMER_RATE+J10806*TEMP_WORKER_RATE</f>
        <v>148795.00987283909</v>
      </c>
      <c r="L10806" s="2">
        <f>A10806*PRICE_TOM+B10806*PRICE_CAR+C10806*PRICE_MES</f>
        <v>203728</v>
      </c>
      <c r="M10806" s="2">
        <f>A10806*FERT_BED_TOM+B10806*FERT_BED_CAR+C10806*FERT_BED_MES</f>
        <v>31680</v>
      </c>
      <c r="N10806" s="6">
        <f>IF(AND(D10806&lt;=TOTAL_BEDS,J10806&lt;=TEMP_WORKER_MAX*TEMP_WORKER_HRS),1,0)</f>
        <v>0</v>
      </c>
      <c r="O10806" s="2">
        <f>L10806-M10806-K10806-FIXED_COSTS</f>
        <v>3252.9901271609124</v>
      </c>
      <c r="P10806" s="2">
        <f>IF(N10806=1,O10806,"")</f>
      </c>
    </row>
    <row r="10807">
      <c r="A10807" s="6">
        <v>16</v>
      </c>
      <c r="B10807" s="6">
        <v>12</v>
      </c>
      <c r="C10807" s="6">
        <v>15</v>
      </c>
      <c r="D10807" s="6">
        <f>A10807+B10807+C10807</f>
        <v>43</v>
      </c>
      <c r="E10807" s="5">
        <f>IF(A10807=0,0,A10807*LABOR_HRS_WK_TOM*SEASON_WEEKS*(1+DIM_PCT_TOM)^A10807)</f>
        <v>6616.7611003544</v>
      </c>
      <c r="F10807" s="5">
        <f>IF(B10807=0,0,B10807*LABOR_HRS_WK_CAR*SEASON_WEEKS*(1+DIM_PCT_CAR)^B10807)</f>
        <v>484.15997672866695</v>
      </c>
      <c r="G10807" s="5">
        <f>IF(C10807=0,0,C10807*LABOR_HRS_WK_MES*SEASON_WEEKS*(1+DIM_PCT_MES)^C10807)</f>
        <v>813.25969846861074</v>
      </c>
      <c r="H10807" s="5">
        <f>E10807+F10807+G10807</f>
        <v>7914.1807755516775</v>
      </c>
      <c r="I10807" s="5">
        <f>MIN(H10807,FARMER_HRS)</f>
        <v>720</v>
      </c>
      <c r="J10807" s="5">
        <f>MAX(0,H10807-FARMER_HRS)</f>
        <v>7194.1807755516775</v>
      </c>
      <c r="K10807" s="2">
        <f>I10807*FARMER_RATE+J10807*TEMP_WORKER_RATE</f>
        <v>149898.97179777216</v>
      </c>
      <c r="L10807" s="2">
        <f>A10807*PRICE_TOM+B10807*PRICE_CAR+C10807*PRICE_MES</f>
        <v>206428</v>
      </c>
      <c r="M10807" s="2">
        <f>A10807*FERT_BED_TOM+B10807*FERT_BED_CAR+C10807*FERT_BED_MES</f>
        <v>32560</v>
      </c>
      <c r="N10807" s="6">
        <f>IF(AND(D10807&lt;=TOTAL_BEDS,J10807&lt;=TEMP_WORKER_MAX*TEMP_WORKER_HRS),1,0)</f>
        <v>0</v>
      </c>
      <c r="O10807" s="2">
        <f>L10807-M10807-K10807-FIXED_COSTS</f>
        <v>3969.0282022278407</v>
      </c>
      <c r="P10807" s="2">
        <f>IF(N10807=1,O10807,"")</f>
      </c>
    </row>
    <row r="10808">
      <c r="A10808" s="6">
        <v>16</v>
      </c>
      <c r="B10808" s="6">
        <v>12</v>
      </c>
      <c r="C10808" s="6">
        <v>16</v>
      </c>
      <c r="D10808" s="6">
        <f>A10808+B10808+C10808</f>
        <v>44</v>
      </c>
      <c r="E10808" s="5">
        <f>IF(A10808=0,0,A10808*LABOR_HRS_WK_TOM*SEASON_WEEKS*(1+DIM_PCT_TOM)^A10808)</f>
        <v>6616.7611003544</v>
      </c>
      <c r="F10808" s="5">
        <f>IF(B10808=0,0,B10808*LABOR_HRS_WK_CAR*SEASON_WEEKS*(1+DIM_PCT_CAR)^B10808)</f>
        <v>484.15997672866695</v>
      </c>
      <c r="G10808" s="5">
        <f>IF(C10808=0,0,C10808*LABOR_HRS_WK_MES*SEASON_WEEKS*(1+DIM_PCT_MES)^C10808)</f>
        <v>878.32047434609967</v>
      </c>
      <c r="H10808" s="5">
        <f>E10808+F10808+G10808</f>
        <v>7979.2415514291661</v>
      </c>
      <c r="I10808" s="5">
        <f>MIN(H10808,FARMER_HRS)</f>
        <v>720</v>
      </c>
      <c r="J10808" s="5">
        <f>MAX(0,H10808-FARMER_HRS)</f>
        <v>7259.2415514291661</v>
      </c>
      <c r="K10808" s="2">
        <f>I10808*FARMER_RATE+J10808*TEMP_WORKER_RATE</f>
        <v>151028.49915675636</v>
      </c>
      <c r="L10808" s="2">
        <f>A10808*PRICE_TOM+B10808*PRICE_CAR+C10808*PRICE_MES</f>
        <v>209128</v>
      </c>
      <c r="M10808" s="2">
        <f>A10808*FERT_BED_TOM+B10808*FERT_BED_CAR+C10808*FERT_BED_MES</f>
        <v>33440</v>
      </c>
      <c r="N10808" s="6">
        <f>IF(AND(D10808&lt;=TOTAL_BEDS,J10808&lt;=TEMP_WORKER_MAX*TEMP_WORKER_HRS),1,0)</f>
        <v>0</v>
      </c>
      <c r="O10808" s="2">
        <f>L10808-M10808-K10808-FIXED_COSTS</f>
        <v>4659.5008432436443</v>
      </c>
      <c r="P10808" s="2">
        <f>IF(N10808=1,O10808,"")</f>
      </c>
    </row>
    <row r="10809">
      <c r="A10809" s="6">
        <v>16</v>
      </c>
      <c r="B10809" s="6">
        <v>12</v>
      </c>
      <c r="C10809" s="6">
        <v>17</v>
      </c>
      <c r="D10809" s="6">
        <f>A10809+B10809+C10809</f>
        <v>45</v>
      </c>
      <c r="E10809" s="5">
        <f>IF(A10809=0,0,A10809*LABOR_HRS_WK_TOM*SEASON_WEEKS*(1+DIM_PCT_TOM)^A10809)</f>
        <v>6616.7611003544</v>
      </c>
      <c r="F10809" s="5">
        <f>IF(B10809=0,0,B10809*LABOR_HRS_WK_CAR*SEASON_WEEKS*(1+DIM_PCT_CAR)^B10809)</f>
        <v>484.15997672866695</v>
      </c>
      <c r="G10809" s="5">
        <f>IF(C10809=0,0,C10809*LABOR_HRS_WK_MES*SEASON_WEEKS*(1+DIM_PCT_MES)^C10809)</f>
        <v>944.88069779263992</v>
      </c>
      <c r="H10809" s="5">
        <f>E10809+F10809+G10809</f>
        <v>8045.8017748757065</v>
      </c>
      <c r="I10809" s="5">
        <f>MIN(H10809,FARMER_HRS)</f>
        <v>720</v>
      </c>
      <c r="J10809" s="5">
        <f>MAX(0,H10809-FARMER_HRS)</f>
        <v>7325.8017748757065</v>
      </c>
      <c r="K10809" s="2">
        <f>I10809*FARMER_RATE+J10809*TEMP_WORKER_RATE</f>
        <v>152184.05859159213</v>
      </c>
      <c r="L10809" s="2">
        <f>A10809*PRICE_TOM+B10809*PRICE_CAR+C10809*PRICE_MES</f>
        <v>211828</v>
      </c>
      <c r="M10809" s="2">
        <f>A10809*FERT_BED_TOM+B10809*FERT_BED_CAR+C10809*FERT_BED_MES</f>
        <v>34320</v>
      </c>
      <c r="N10809" s="6">
        <f>IF(AND(D10809&lt;=TOTAL_BEDS,J10809&lt;=TEMP_WORKER_MAX*TEMP_WORKER_HRS),1,0)</f>
        <v>0</v>
      </c>
      <c r="O10809" s="2">
        <f>L10809-M10809-K10809-FIXED_COSTS</f>
        <v>5323.9414084078744</v>
      </c>
      <c r="P10809" s="2">
        <f>IF(N10809=1,O10809,"")</f>
      </c>
    </row>
    <row r="10810">
      <c r="A10810" s="6">
        <v>16</v>
      </c>
      <c r="B10810" s="6">
        <v>12</v>
      </c>
      <c r="C10810" s="6">
        <v>18</v>
      </c>
      <c r="D10810" s="6">
        <f>A10810+B10810+C10810</f>
        <v>46</v>
      </c>
      <c r="E10810" s="5">
        <f>IF(A10810=0,0,A10810*LABOR_HRS_WK_TOM*SEASON_WEEKS*(1+DIM_PCT_TOM)^A10810)</f>
        <v>6616.7611003544</v>
      </c>
      <c r="F10810" s="5">
        <f>IF(B10810=0,0,B10810*LABOR_HRS_WK_CAR*SEASON_WEEKS*(1+DIM_PCT_CAR)^B10810)</f>
        <v>484.15997672866695</v>
      </c>
      <c r="G10810" s="5">
        <f>IF(C10810=0,0,C10810*LABOR_HRS_WK_MES*SEASON_WEEKS*(1+DIM_PCT_MES)^C10810)</f>
        <v>1012.9676892512272</v>
      </c>
      <c r="H10810" s="5">
        <f>E10810+F10810+G10810</f>
        <v>8113.8887663342939</v>
      </c>
      <c r="I10810" s="5">
        <f>MIN(H10810,FARMER_HRS)</f>
        <v>720</v>
      </c>
      <c r="J10810" s="5">
        <f>MAX(0,H10810-FARMER_HRS)</f>
        <v>7393.8887663342939</v>
      </c>
      <c r="K10810" s="2">
        <f>I10810*FARMER_RATE+J10810*TEMP_WORKER_RATE</f>
        <v>153366.12441552593</v>
      </c>
      <c r="L10810" s="2">
        <f>A10810*PRICE_TOM+B10810*PRICE_CAR+C10810*PRICE_MES</f>
        <v>214528</v>
      </c>
      <c r="M10810" s="2">
        <f>A10810*FERT_BED_TOM+B10810*FERT_BED_CAR+C10810*FERT_BED_MES</f>
        <v>35200</v>
      </c>
      <c r="N10810" s="6">
        <f>IF(AND(D10810&lt;=TOTAL_BEDS,J10810&lt;=TEMP_WORKER_MAX*TEMP_WORKER_HRS),1,0)</f>
        <v>0</v>
      </c>
      <c r="O10810" s="2">
        <f>L10810-M10810-K10810-FIXED_COSTS</f>
        <v>5961.8755844740663</v>
      </c>
      <c r="P10810" s="2">
        <f>IF(N10810=1,O10810,"")</f>
      </c>
    </row>
    <row r="10811">
      <c r="A10811" s="6">
        <v>16</v>
      </c>
      <c r="B10811" s="6">
        <v>12</v>
      </c>
      <c r="C10811" s="6">
        <v>19</v>
      </c>
      <c r="D10811" s="6">
        <f>A10811+B10811+C10811</f>
        <v>47</v>
      </c>
      <c r="E10811" s="5">
        <f>IF(A10811=0,0,A10811*LABOR_HRS_WK_TOM*SEASON_WEEKS*(1+DIM_PCT_TOM)^A10811)</f>
        <v>6616.7611003544</v>
      </c>
      <c r="F10811" s="5">
        <f>IF(B10811=0,0,B10811*LABOR_HRS_WK_CAR*SEASON_WEEKS*(1+DIM_PCT_CAR)^B10811)</f>
        <v>484.15997672866695</v>
      </c>
      <c r="G10811" s="5">
        <f>IF(C10811=0,0,C10811*LABOR_HRS_WK_MES*SEASON_WEEKS*(1+DIM_PCT_MES)^C10811)</f>
        <v>1082.6092178872491</v>
      </c>
      <c r="H10811" s="5">
        <f>E10811+F10811+G10811</f>
        <v>8183.5302949703164</v>
      </c>
      <c r="I10811" s="5">
        <f>MIN(H10811,FARMER_HRS)</f>
        <v>720</v>
      </c>
      <c r="J10811" s="5">
        <f>MAX(0,H10811-FARMER_HRS)</f>
        <v>7463.5302949703164</v>
      </c>
      <c r="K10811" s="2">
        <f>I10811*FARMER_RATE+J10811*TEMP_WORKER_RATE</f>
        <v>154575.17873212355</v>
      </c>
      <c r="L10811" s="2">
        <f>A10811*PRICE_TOM+B10811*PRICE_CAR+C10811*PRICE_MES</f>
        <v>217228</v>
      </c>
      <c r="M10811" s="2">
        <f>A10811*FERT_BED_TOM+B10811*FERT_BED_CAR+C10811*FERT_BED_MES</f>
        <v>36080</v>
      </c>
      <c r="N10811" s="6">
        <f>IF(AND(D10811&lt;=TOTAL_BEDS,J10811&lt;=TEMP_WORKER_MAX*TEMP_WORKER_HRS),1,0)</f>
        <v>0</v>
      </c>
      <c r="O10811" s="2">
        <f>L10811-M10811-K10811-FIXED_COSTS</f>
        <v>6572.8212678764539</v>
      </c>
      <c r="P10811" s="2">
        <f>IF(N10811=1,O10811,"")</f>
      </c>
    </row>
    <row r="10812">
      <c r="A10812" s="6">
        <v>16</v>
      </c>
      <c r="B10812" s="6">
        <v>12</v>
      </c>
      <c r="C10812" s="6">
        <v>20</v>
      </c>
      <c r="D10812" s="6">
        <f>A10812+B10812+C10812</f>
        <v>48</v>
      </c>
      <c r="E10812" s="5">
        <f>IF(A10812=0,0,A10812*LABOR_HRS_WK_TOM*SEASON_WEEKS*(1+DIM_PCT_TOM)^A10812)</f>
        <v>6616.7611003544</v>
      </c>
      <c r="F10812" s="5">
        <f>IF(B10812=0,0,B10812*LABOR_HRS_WK_CAR*SEASON_WEEKS*(1+DIM_PCT_CAR)^B10812)</f>
        <v>484.15997672866695</v>
      </c>
      <c r="G10812" s="5">
        <f>IF(C10812=0,0,C10812*LABOR_HRS_WK_MES*SEASON_WEEKS*(1+DIM_PCT_MES)^C10812)</f>
        <v>1153.8335085377259</v>
      </c>
      <c r="H10812" s="5">
        <f>E10812+F10812+G10812</f>
        <v>8254.7545856207926</v>
      </c>
      <c r="I10812" s="5">
        <f>MIN(H10812,FARMER_HRS)</f>
        <v>720</v>
      </c>
      <c r="J10812" s="5">
        <f>MAX(0,H10812-FARMER_HRS)</f>
        <v>7534.7545856207926</v>
      </c>
      <c r="K10812" s="2">
        <f>I10812*FARMER_RATE+J10812*TEMP_WORKER_RATE</f>
        <v>155811.71155591652</v>
      </c>
      <c r="L10812" s="2">
        <f>A10812*PRICE_TOM+B10812*PRICE_CAR+C10812*PRICE_MES</f>
        <v>219928</v>
      </c>
      <c r="M10812" s="2">
        <f>A10812*FERT_BED_TOM+B10812*FERT_BED_CAR+C10812*FERT_BED_MES</f>
        <v>36960</v>
      </c>
      <c r="N10812" s="6">
        <f>IF(AND(D10812&lt;=TOTAL_BEDS,J10812&lt;=TEMP_WORKER_MAX*TEMP_WORKER_HRS),1,0)</f>
        <v>0</v>
      </c>
      <c r="O10812" s="2">
        <f>L10812-M10812-K10812-FIXED_COSTS</f>
        <v>7156.288444083475</v>
      </c>
      <c r="P10812" s="2">
        <f>IF(N10812=1,O10812,"")</f>
      </c>
    </row>
    <row r="10813">
      <c r="A10813" s="6">
        <v>16</v>
      </c>
      <c r="B10813" s="6">
        <v>12</v>
      </c>
      <c r="C10813" s="6">
        <v>21</v>
      </c>
      <c r="D10813" s="6">
        <f>A10813+B10813+C10813</f>
        <v>49</v>
      </c>
      <c r="E10813" s="5">
        <f>IF(A10813=0,0,A10813*LABOR_HRS_WK_TOM*SEASON_WEEKS*(1+DIM_PCT_TOM)^A10813)</f>
        <v>6616.7611003544</v>
      </c>
      <c r="F10813" s="5">
        <f>IF(B10813=0,0,B10813*LABOR_HRS_WK_CAR*SEASON_WEEKS*(1+DIM_PCT_CAR)^B10813)</f>
        <v>484.15997672866695</v>
      </c>
      <c r="G10813" s="5">
        <f>IF(C10813=0,0,C10813*LABOR_HRS_WK_MES*SEASON_WEEKS*(1+DIM_PCT_MES)^C10813)</f>
        <v>1226.6692487641699</v>
      </c>
      <c r="H10813" s="5">
        <f>E10813+F10813+G10813</f>
        <v>8327.5903258472372</v>
      </c>
      <c r="I10813" s="5">
        <f>MIN(H10813,FARMER_HRS)</f>
        <v>720</v>
      </c>
      <c r="J10813" s="5">
        <f>MAX(0,H10813-FARMER_HRS)</f>
        <v>7607.5903258472372</v>
      </c>
      <c r="K10813" s="2">
        <f>I10813*FARMER_RATE+J10813*TEMP_WORKER_RATE</f>
        <v>157076.22093484786</v>
      </c>
      <c r="L10813" s="2">
        <f>A10813*PRICE_TOM+B10813*PRICE_CAR+C10813*PRICE_MES</f>
        <v>222628</v>
      </c>
      <c r="M10813" s="2">
        <f>A10813*FERT_BED_TOM+B10813*FERT_BED_CAR+C10813*FERT_BED_MES</f>
        <v>37840</v>
      </c>
      <c r="N10813" s="6">
        <f>IF(AND(D10813&lt;=TOTAL_BEDS,J10813&lt;=TEMP_WORKER_MAX*TEMP_WORKER_HRS),1,0)</f>
        <v>0</v>
      </c>
      <c r="O10813" s="2">
        <f>L10813-M10813-K10813-FIXED_COSTS</f>
        <v>7711.7790651521354</v>
      </c>
      <c r="P10813" s="2">
        <f>IF(N10813=1,O10813,"")</f>
      </c>
    </row>
    <row r="10814">
      <c r="A10814" s="6">
        <v>16</v>
      </c>
      <c r="B10814" s="6">
        <v>12</v>
      </c>
      <c r="C10814" s="6">
        <v>22</v>
      </c>
      <c r="D10814" s="6">
        <f>A10814+B10814+C10814</f>
        <v>50</v>
      </c>
      <c r="E10814" s="5">
        <f>IF(A10814=0,0,A10814*LABOR_HRS_WK_TOM*SEASON_WEEKS*(1+DIM_PCT_TOM)^A10814)</f>
        <v>6616.7611003544</v>
      </c>
      <c r="F10814" s="5">
        <f>IF(B10814=0,0,B10814*LABOR_HRS_WK_CAR*SEASON_WEEKS*(1+DIM_PCT_CAR)^B10814)</f>
        <v>484.15997672866695</v>
      </c>
      <c r="G10814" s="5">
        <f>IF(C10814=0,0,C10814*LABOR_HRS_WK_MES*SEASON_WEEKS*(1+DIM_PCT_MES)^C10814)</f>
        <v>1301.1455960105659</v>
      </c>
      <c r="H10814" s="5">
        <f>E10814+F10814+G10814</f>
        <v>8402.0666730936318</v>
      </c>
      <c r="I10814" s="5">
        <f>MIN(H10814,FARMER_HRS)</f>
        <v>720</v>
      </c>
      <c r="J10814" s="5">
        <f>MAX(0,H10814-FARMER_HRS)</f>
        <v>7682.0666730936318</v>
      </c>
      <c r="K10814" s="2">
        <f>I10814*FARMER_RATE+J10814*TEMP_WORKER_RATE</f>
        <v>158369.2130745422</v>
      </c>
      <c r="L10814" s="2">
        <f>A10814*PRICE_TOM+B10814*PRICE_CAR+C10814*PRICE_MES</f>
        <v>225328</v>
      </c>
      <c r="M10814" s="2">
        <f>A10814*FERT_BED_TOM+B10814*FERT_BED_CAR+C10814*FERT_BED_MES</f>
        <v>38720</v>
      </c>
      <c r="N10814" s="6">
        <f>IF(AND(D10814&lt;=TOTAL_BEDS,J10814&lt;=TEMP_WORKER_MAX*TEMP_WORKER_HRS),1,0)</f>
        <v>0</v>
      </c>
      <c r="O10814" s="2">
        <f>L10814-M10814-K10814-FIXED_COSTS</f>
        <v>8238.7869254577963</v>
      </c>
      <c r="P10814" s="2">
        <f>IF(N10814=1,O10814,"")</f>
      </c>
    </row>
    <row r="10815">
      <c r="A10815" s="6">
        <v>16</v>
      </c>
      <c r="B10815" s="6">
        <v>12</v>
      </c>
      <c r="C10815" s="6">
        <v>23</v>
      </c>
      <c r="D10815" s="6">
        <f>A10815+B10815+C10815</f>
        <v>51</v>
      </c>
      <c r="E10815" s="5">
        <f>IF(A10815=0,0,A10815*LABOR_HRS_WK_TOM*SEASON_WEEKS*(1+DIM_PCT_TOM)^A10815)</f>
        <v>6616.7611003544</v>
      </c>
      <c r="F10815" s="5">
        <f>IF(B10815=0,0,B10815*LABOR_HRS_WK_CAR*SEASON_WEEKS*(1+DIM_PCT_CAR)^B10815)</f>
        <v>484.15997672866695</v>
      </c>
      <c r="G10815" s="5">
        <f>IF(C10815=0,0,C10815*LABOR_HRS_WK_MES*SEASON_WEEKS*(1+DIM_PCT_MES)^C10815)</f>
        <v>1377.2921848680023</v>
      </c>
      <c r="H10815" s="5">
        <f>E10815+F10815+G10815</f>
        <v>8478.2132619510685</v>
      </c>
      <c r="I10815" s="5">
        <f>MIN(H10815,FARMER_HRS)</f>
        <v>720</v>
      </c>
      <c r="J10815" s="5">
        <f>MAX(0,H10815-FARMER_HRS)</f>
        <v>7758.2132619510685</v>
      </c>
      <c r="K10815" s="2">
        <f>I10815*FARMER_RATE+J10815*TEMP_WORKER_RATE</f>
        <v>159691.20246442826</v>
      </c>
      <c r="L10815" s="2">
        <f>A10815*PRICE_TOM+B10815*PRICE_CAR+C10815*PRICE_MES</f>
        <v>228028</v>
      </c>
      <c r="M10815" s="2">
        <f>A10815*FERT_BED_TOM+B10815*FERT_BED_CAR+C10815*FERT_BED_MES</f>
        <v>39600</v>
      </c>
      <c r="N10815" s="6">
        <f>IF(AND(D10815&lt;=TOTAL_BEDS,J10815&lt;=TEMP_WORKER_MAX*TEMP_WORKER_HRS),1,0)</f>
        <v>0</v>
      </c>
      <c r="O10815" s="2">
        <f>L10815-M10815-K10815-FIXED_COSTS</f>
        <v>8736.7975355717354</v>
      </c>
      <c r="P10815" s="2">
        <f>IF(N10815=1,O10815,"")</f>
      </c>
    </row>
    <row r="10816">
      <c r="A10816" s="6">
        <v>16</v>
      </c>
      <c r="B10816" s="6">
        <v>12</v>
      </c>
      <c r="C10816" s="6">
        <v>24</v>
      </c>
      <c r="D10816" s="6">
        <f>A10816+B10816+C10816</f>
        <v>52</v>
      </c>
      <c r="E10816" s="5">
        <f>IF(A10816=0,0,A10816*LABOR_HRS_WK_TOM*SEASON_WEEKS*(1+DIM_PCT_TOM)^A10816)</f>
        <v>6616.7611003544</v>
      </c>
      <c r="F10816" s="5">
        <f>IF(B10816=0,0,B10816*LABOR_HRS_WK_CAR*SEASON_WEEKS*(1+DIM_PCT_CAR)^B10816)</f>
        <v>484.15997672866695</v>
      </c>
      <c r="G10816" s="5">
        <f>IF(C10816=0,0,C10816*LABOR_HRS_WK_MES*SEASON_WEEKS*(1+DIM_PCT_MES)^C10816)</f>
        <v>1455.139134447498</v>
      </c>
      <c r="H10816" s="5">
        <f>E10816+F10816+G10816</f>
        <v>8556.0602115305646</v>
      </c>
      <c r="I10816" s="5">
        <f>MIN(H10816,FARMER_HRS)</f>
        <v>720</v>
      </c>
      <c r="J10816" s="5">
        <f>MAX(0,H10816-FARMER_HRS)</f>
        <v>7836.0602115305646</v>
      </c>
      <c r="K10816" s="2">
        <f>I10816*FARMER_RATE+J10816*TEMP_WORKER_RATE</f>
        <v>161042.71200573895</v>
      </c>
      <c r="L10816" s="2">
        <f>A10816*PRICE_TOM+B10816*PRICE_CAR+C10816*PRICE_MES</f>
        <v>230728</v>
      </c>
      <c r="M10816" s="2">
        <f>A10816*FERT_BED_TOM+B10816*FERT_BED_CAR+C10816*FERT_BED_MES</f>
        <v>40480</v>
      </c>
      <c r="N10816" s="6">
        <f>IF(AND(D10816&lt;=TOTAL_BEDS,J10816&lt;=TEMP_WORKER_MAX*TEMP_WORKER_HRS),1,0)</f>
        <v>0</v>
      </c>
      <c r="O10816" s="2">
        <f>L10816-M10816-K10816-FIXED_COSTS</f>
        <v>9205.2879942610452</v>
      </c>
      <c r="P10816" s="2">
        <f>IF(N10816=1,O10816,"")</f>
      </c>
    </row>
    <row r="10817">
      <c r="A10817" s="6">
        <v>16</v>
      </c>
      <c r="B10817" s="6">
        <v>12</v>
      </c>
      <c r="C10817" s="6">
        <v>25</v>
      </c>
      <c r="D10817" s="6">
        <f>A10817+B10817+C10817</f>
        <v>53</v>
      </c>
      <c r="E10817" s="5">
        <f>IF(A10817=0,0,A10817*LABOR_HRS_WK_TOM*SEASON_WEEKS*(1+DIM_PCT_TOM)^A10817)</f>
        <v>6616.7611003544</v>
      </c>
      <c r="F10817" s="5">
        <f>IF(B10817=0,0,B10817*LABOR_HRS_WK_CAR*SEASON_WEEKS*(1+DIM_PCT_CAR)^B10817)</f>
        <v>484.15997672866695</v>
      </c>
      <c r="G10817" s="5">
        <f>IF(C10817=0,0,C10817*LABOR_HRS_WK_MES*SEASON_WEEKS*(1+DIM_PCT_MES)^C10817)</f>
        <v>1534.7170558625955</v>
      </c>
      <c r="H10817" s="5">
        <f>E10817+F10817+G10817</f>
        <v>8635.6381329456617</v>
      </c>
      <c r="I10817" s="5">
        <f>MIN(H10817,FARMER_HRS)</f>
        <v>720</v>
      </c>
      <c r="J10817" s="5">
        <f>MAX(0,H10817-FARMER_HRS)</f>
        <v>7915.6381329456617</v>
      </c>
      <c r="K10817" s="2">
        <f>I10817*FARMER_RATE+J10817*TEMP_WORKER_RATE</f>
        <v>162424.27314141774</v>
      </c>
      <c r="L10817" s="2">
        <f>A10817*PRICE_TOM+B10817*PRICE_CAR+C10817*PRICE_MES</f>
        <v>233428</v>
      </c>
      <c r="M10817" s="2">
        <f>A10817*FERT_BED_TOM+B10817*FERT_BED_CAR+C10817*FERT_BED_MES</f>
        <v>41360</v>
      </c>
      <c r="N10817" s="6">
        <f>IF(AND(D10817&lt;=TOTAL_BEDS,J10817&lt;=TEMP_WORKER_MAX*TEMP_WORKER_HRS),1,0)</f>
        <v>0</v>
      </c>
      <c r="O10817" s="2">
        <f>L10817-M10817-K10817-FIXED_COSTS</f>
        <v>9643.72685858226</v>
      </c>
      <c r="P10817" s="2">
        <f>IF(N10817=1,O10817,"")</f>
      </c>
    </row>
    <row r="10818">
      <c r="A10818" s="6">
        <v>16</v>
      </c>
      <c r="B10818" s="6">
        <v>12</v>
      </c>
      <c r="C10818" s="6">
        <v>26</v>
      </c>
      <c r="D10818" s="6">
        <f>A10818+B10818+C10818</f>
        <v>54</v>
      </c>
      <c r="E10818" s="5">
        <f>IF(A10818=0,0,A10818*LABOR_HRS_WK_TOM*SEASON_WEEKS*(1+DIM_PCT_TOM)^A10818)</f>
        <v>6616.7611003544</v>
      </c>
      <c r="F10818" s="5">
        <f>IF(B10818=0,0,B10818*LABOR_HRS_WK_CAR*SEASON_WEEKS*(1+DIM_PCT_CAR)^B10818)</f>
        <v>484.15997672866695</v>
      </c>
      <c r="G10818" s="5">
        <f>IF(C10818=0,0,C10818*LABOR_HRS_WK_MES*SEASON_WEEKS*(1+DIM_PCT_MES)^C10818)</f>
        <v>1616.0570598233128</v>
      </c>
      <c r="H10818" s="5">
        <f>E10818+F10818+G10818</f>
        <v>8716.97813690638</v>
      </c>
      <c r="I10818" s="5">
        <f>MIN(H10818,FARMER_HRS)</f>
        <v>720</v>
      </c>
      <c r="J10818" s="5">
        <f>MAX(0,H10818-FARMER_HRS)</f>
        <v>7996.97813690638</v>
      </c>
      <c r="K10818" s="2">
        <f>I10818*FARMER_RATE+J10818*TEMP_WORKER_RATE</f>
        <v>163836.42598795798</v>
      </c>
      <c r="L10818" s="2">
        <f>A10818*PRICE_TOM+B10818*PRICE_CAR+C10818*PRICE_MES</f>
        <v>236128</v>
      </c>
      <c r="M10818" s="2">
        <f>A10818*FERT_BED_TOM+B10818*FERT_BED_CAR+C10818*FERT_BED_MES</f>
        <v>42240</v>
      </c>
      <c r="N10818" s="6">
        <f>IF(AND(D10818&lt;=TOTAL_BEDS,J10818&lt;=TEMP_WORKER_MAX*TEMP_WORKER_HRS),1,0)</f>
        <v>0</v>
      </c>
      <c r="O10818" s="2">
        <f>L10818-M10818-K10818-FIXED_COSTS</f>
        <v>10051.574012042023</v>
      </c>
      <c r="P10818" s="2">
        <f>IF(N10818=1,O10818,"")</f>
      </c>
    </row>
    <row r="10819">
      <c r="A10819" s="6">
        <v>16</v>
      </c>
      <c r="B10819" s="6">
        <v>12</v>
      </c>
      <c r="C10819" s="6">
        <v>27</v>
      </c>
      <c r="D10819" s="6">
        <f>A10819+B10819+C10819</f>
        <v>55</v>
      </c>
      <c r="E10819" s="5">
        <f>IF(A10819=0,0,A10819*LABOR_HRS_WK_TOM*SEASON_WEEKS*(1+DIM_PCT_TOM)^A10819)</f>
        <v>6616.7611003544</v>
      </c>
      <c r="F10819" s="5">
        <f>IF(B10819=0,0,B10819*LABOR_HRS_WK_CAR*SEASON_WEEKS*(1+DIM_PCT_CAR)^B10819)</f>
        <v>484.15997672866695</v>
      </c>
      <c r="G10819" s="5">
        <f>IF(C10819=0,0,C10819*LABOR_HRS_WK_MES*SEASON_WEEKS*(1+DIM_PCT_MES)^C10819)</f>
        <v>1699.19076434307</v>
      </c>
      <c r="H10819" s="5">
        <f>E10819+F10819+G10819</f>
        <v>8800.1118414261364</v>
      </c>
      <c r="I10819" s="5">
        <f>MIN(H10819,FARMER_HRS)</f>
        <v>720</v>
      </c>
      <c r="J10819" s="5">
        <f>MAX(0,H10819-FARMER_HRS)</f>
        <v>8080.1118414261364</v>
      </c>
      <c r="K10819" s="2">
        <f>I10819*FARMER_RATE+J10819*TEMP_WORKER_RATE</f>
        <v>165279.71946920376</v>
      </c>
      <c r="L10819" s="2">
        <f>A10819*PRICE_TOM+B10819*PRICE_CAR+C10819*PRICE_MES</f>
        <v>238828</v>
      </c>
      <c r="M10819" s="2">
        <f>A10819*FERT_BED_TOM+B10819*FERT_BED_CAR+C10819*FERT_BED_MES</f>
        <v>43120</v>
      </c>
      <c r="N10819" s="6">
        <f>IF(AND(D10819&lt;=TOTAL_BEDS,J10819&lt;=TEMP_WORKER_MAX*TEMP_WORKER_HRS),1,0)</f>
        <v>0</v>
      </c>
      <c r="O10819" s="2">
        <f>L10819-M10819-K10819-FIXED_COSTS</f>
        <v>10428.280530796241</v>
      </c>
      <c r="P10819" s="2">
        <f>IF(N10819=1,O10819,"")</f>
      </c>
    </row>
    <row r="10820">
      <c r="A10820" s="6">
        <v>16</v>
      </c>
      <c r="B10820" s="6">
        <v>12</v>
      </c>
      <c r="C10820" s="6">
        <v>28</v>
      </c>
      <c r="D10820" s="6">
        <f>A10820+B10820+C10820</f>
        <v>56</v>
      </c>
      <c r="E10820" s="5">
        <f>IF(A10820=0,0,A10820*LABOR_HRS_WK_TOM*SEASON_WEEKS*(1+DIM_PCT_TOM)^A10820)</f>
        <v>6616.7611003544</v>
      </c>
      <c r="F10820" s="5">
        <f>IF(B10820=0,0,B10820*LABOR_HRS_WK_CAR*SEASON_WEEKS*(1+DIM_PCT_CAR)^B10820)</f>
        <v>484.15997672866695</v>
      </c>
      <c r="G10820" s="5">
        <f>IF(C10820=0,0,C10820*LABOR_HRS_WK_MES*SEASON_WEEKS*(1+DIM_PCT_MES)^C10820)</f>
        <v>1784.1503025602233</v>
      </c>
      <c r="H10820" s="5">
        <f>E10820+F10820+G10820</f>
        <v>8885.07137964329</v>
      </c>
      <c r="I10820" s="5">
        <f>MIN(H10820,FARMER_HRS)</f>
        <v>720</v>
      </c>
      <c r="J10820" s="5">
        <f>MAX(0,H10820-FARMER_HRS)</f>
        <v>8165.07137964329</v>
      </c>
      <c r="K10820" s="2">
        <f>I10820*FARMER_RATE+J10820*TEMP_WORKER_RATE</f>
        <v>166754.71145214044</v>
      </c>
      <c r="L10820" s="2">
        <f>A10820*PRICE_TOM+B10820*PRICE_CAR+C10820*PRICE_MES</f>
        <v>241528</v>
      </c>
      <c r="M10820" s="2">
        <f>A10820*FERT_BED_TOM+B10820*FERT_BED_CAR+C10820*FERT_BED_MES</f>
        <v>44000</v>
      </c>
      <c r="N10820" s="6">
        <f>IF(AND(D10820&lt;=TOTAL_BEDS,J10820&lt;=TEMP_WORKER_MAX*TEMP_WORKER_HRS),1,0)</f>
        <v>0</v>
      </c>
      <c r="O10820" s="2">
        <f>L10820-M10820-K10820-FIXED_COSTS</f>
        <v>10773.288547859556</v>
      </c>
      <c r="P10820" s="2">
        <f>IF(N10820=1,O10820,"")</f>
      </c>
    </row>
    <row r="10821">
      <c r="A10821" s="6">
        <v>16</v>
      </c>
      <c r="B10821" s="6">
        <v>12</v>
      </c>
      <c r="C10821" s="6">
        <v>29</v>
      </c>
      <c r="D10821" s="6">
        <f>A10821+B10821+C10821</f>
        <v>57</v>
      </c>
      <c r="E10821" s="5">
        <f>IF(A10821=0,0,A10821*LABOR_HRS_WK_TOM*SEASON_WEEKS*(1+DIM_PCT_TOM)^A10821)</f>
        <v>6616.7611003544</v>
      </c>
      <c r="F10821" s="5">
        <f>IF(B10821=0,0,B10821*LABOR_HRS_WK_CAR*SEASON_WEEKS*(1+DIM_PCT_CAR)^B10821)</f>
        <v>484.15997672866695</v>
      </c>
      <c r="G10821" s="5">
        <f>IF(C10821=0,0,C10821*LABOR_HRS_WK_MES*SEASON_WEEKS*(1+DIM_PCT_MES)^C10821)</f>
        <v>1870.9683306758766</v>
      </c>
      <c r="H10821" s="5">
        <f>E10821+F10821+G10821</f>
        <v>8971.889407758943</v>
      </c>
      <c r="I10821" s="5">
        <f>MIN(H10821,FARMER_HRS)</f>
        <v>720</v>
      </c>
      <c r="J10821" s="5">
        <f>MAX(0,H10821-FARMER_HRS)</f>
        <v>8251.889407758943</v>
      </c>
      <c r="K10821" s="2">
        <f>I10821*FARMER_RATE+J10821*TEMP_WORKER_RATE</f>
        <v>168261.96888470388</v>
      </c>
      <c r="L10821" s="2">
        <f>A10821*PRICE_TOM+B10821*PRICE_CAR+C10821*PRICE_MES</f>
        <v>244228</v>
      </c>
      <c r="M10821" s="2">
        <f>A10821*FERT_BED_TOM+B10821*FERT_BED_CAR+C10821*FERT_BED_MES</f>
        <v>44880</v>
      </c>
      <c r="N10821" s="6">
        <f>IF(AND(D10821&lt;=TOTAL_BEDS,J10821&lt;=TEMP_WORKER_MAX*TEMP_WORKER_HRS),1,0)</f>
        <v>0</v>
      </c>
      <c r="O10821" s="2">
        <f>L10821-M10821-K10821-FIXED_COSTS</f>
        <v>11086.031115296122</v>
      </c>
      <c r="P10821" s="2">
        <f>IF(N10821=1,O10821,"")</f>
      </c>
    </row>
    <row r="10822">
      <c r="A10822" s="6">
        <v>16</v>
      </c>
      <c r="B10822" s="6">
        <v>12</v>
      </c>
      <c r="C10822" s="6">
        <v>30</v>
      </c>
      <c r="D10822" s="6">
        <f>A10822+B10822+C10822</f>
        <v>58</v>
      </c>
      <c r="E10822" s="5">
        <f>IF(A10822=0,0,A10822*LABOR_HRS_WK_TOM*SEASON_WEEKS*(1+DIM_PCT_TOM)^A10822)</f>
        <v>6616.7611003544</v>
      </c>
      <c r="F10822" s="5">
        <f>IF(B10822=0,0,B10822*LABOR_HRS_WK_CAR*SEASON_WEEKS*(1+DIM_PCT_CAR)^B10822)</f>
        <v>484.15997672866695</v>
      </c>
      <c r="G10822" s="5">
        <f>IF(C10822=0,0,C10822*LABOR_HRS_WK_MES*SEASON_WEEKS*(1+DIM_PCT_MES)^C10822)</f>
        <v>1959.6780360096466</v>
      </c>
      <c r="H10822" s="5">
        <f>E10822+F10822+G10822</f>
        <v>9060.5991130927141</v>
      </c>
      <c r="I10822" s="5">
        <f>MIN(H10822,FARMER_HRS)</f>
        <v>720</v>
      </c>
      <c r="J10822" s="5">
        <f>MAX(0,H10822-FARMER_HRS)</f>
        <v>8340.5991130927141</v>
      </c>
      <c r="K10822" s="2">
        <f>I10822*FARMER_RATE+J10822*TEMP_WORKER_RATE</f>
        <v>169802.0679356374</v>
      </c>
      <c r="L10822" s="2">
        <f>A10822*PRICE_TOM+B10822*PRICE_CAR+C10822*PRICE_MES</f>
        <v>246928</v>
      </c>
      <c r="M10822" s="2">
        <f>A10822*FERT_BED_TOM+B10822*FERT_BED_CAR+C10822*FERT_BED_MES</f>
        <v>45760</v>
      </c>
      <c r="N10822" s="6">
        <f>IF(AND(D10822&lt;=TOTAL_BEDS,J10822&lt;=TEMP_WORKER_MAX*TEMP_WORKER_HRS),1,0)</f>
        <v>0</v>
      </c>
      <c r="O10822" s="2">
        <f>L10822-M10822-K10822-FIXED_COSTS</f>
        <v>11365.932064362598</v>
      </c>
      <c r="P10822" s="2">
        <f>IF(N10822=1,O10822,"")</f>
      </c>
    </row>
    <row r="10823">
      <c r="A10823" s="6">
        <v>16</v>
      </c>
      <c r="B10823" s="6">
        <v>13</v>
      </c>
      <c r="C10823" s="6">
        <v>0</v>
      </c>
      <c r="D10823" s="6">
        <f>A10823+B10823+C10823</f>
        <v>29</v>
      </c>
      <c r="E10823" s="5">
        <f>IF(A10823=0,0,A10823*LABOR_HRS_WK_TOM*SEASON_WEEKS*(1+DIM_PCT_TOM)^A10823)</f>
        <v>6616.7611003544</v>
      </c>
      <c r="F10823" s="5">
        <f>IF(B10823=0,0,B10823*LABOR_HRS_WK_CAR*SEASON_WEEKS*(1+DIM_PCT_CAR)^B10823)</f>
        <v>537.6193074924571</v>
      </c>
      <c r="G10823" s="5">
        <f>IF(C10823=0,0,C10823*LABOR_HRS_WK_MES*SEASON_WEEKS*(1+DIM_PCT_MES)^C10823)</f>
        <v>0</v>
      </c>
      <c r="H10823" s="5">
        <f>E10823+F10823+G10823</f>
        <v>7154.3804078468565</v>
      </c>
      <c r="I10823" s="5">
        <f>MIN(H10823,FARMER_HRS)</f>
        <v>720</v>
      </c>
      <c r="J10823" s="5">
        <f>MAX(0,H10823-FARMER_HRS)</f>
        <v>6434.3804078468565</v>
      </c>
      <c r="K10823" s="2">
        <f>I10823*FARMER_RATE+J10823*TEMP_WORKER_RATE</f>
        <v>136707.9931917857</v>
      </c>
      <c r="L10823" s="2">
        <f>A10823*PRICE_TOM+B10823*PRICE_CAR+C10823*PRICE_MES</f>
        <v>168022</v>
      </c>
      <c r="M10823" s="2">
        <f>A10823*FERT_BED_TOM+B10823*FERT_BED_CAR+C10823*FERT_BED_MES</f>
        <v>19800</v>
      </c>
      <c r="N10823" s="6">
        <f>IF(AND(D10823&lt;=TOTAL_BEDS,J10823&lt;=TEMP_WORKER_MAX*TEMP_WORKER_HRS),1,0)</f>
        <v>0</v>
      </c>
      <c r="O10823" s="2">
        <f>L10823-M10823-K10823-FIXED_COSTS</f>
        <v>-8485.9931917857029</v>
      </c>
      <c r="P10823" s="2">
        <f>IF(N10823=1,O10823,"")</f>
      </c>
    </row>
    <row r="10824">
      <c r="A10824" s="6">
        <v>16</v>
      </c>
      <c r="B10824" s="6">
        <v>13</v>
      </c>
      <c r="C10824" s="6">
        <v>1</v>
      </c>
      <c r="D10824" s="6">
        <f>A10824+B10824+C10824</f>
        <v>30</v>
      </c>
      <c r="E10824" s="5">
        <f>IF(A10824=0,0,A10824*LABOR_HRS_WK_TOM*SEASON_WEEKS*(1+DIM_PCT_TOM)^A10824)</f>
        <v>6616.7611003544</v>
      </c>
      <c r="F10824" s="5">
        <f>IF(B10824=0,0,B10824*LABOR_HRS_WK_CAR*SEASON_WEEKS*(1+DIM_PCT_CAR)^B10824)</f>
        <v>537.6193074924571</v>
      </c>
      <c r="G10824" s="5">
        <f>IF(C10824=0,0,C10824*LABOR_HRS_WK_MES*SEASON_WEEKS*(1+DIM_PCT_MES)^C10824)</f>
        <v>45.5625</v>
      </c>
      <c r="H10824" s="5">
        <f>E10824+F10824+G10824</f>
        <v>7199.9429078468565</v>
      </c>
      <c r="I10824" s="5">
        <f>MIN(H10824,FARMER_HRS)</f>
        <v>720</v>
      </c>
      <c r="J10824" s="5">
        <f>MAX(0,H10824-FARMER_HRS)</f>
        <v>6479.9429078468565</v>
      </c>
      <c r="K10824" s="2">
        <f>I10824*FARMER_RATE+J10824*TEMP_WORKER_RATE</f>
        <v>137499.0088167857</v>
      </c>
      <c r="L10824" s="2">
        <f>A10824*PRICE_TOM+B10824*PRICE_CAR+C10824*PRICE_MES</f>
        <v>170722</v>
      </c>
      <c r="M10824" s="2">
        <f>A10824*FERT_BED_TOM+B10824*FERT_BED_CAR+C10824*FERT_BED_MES</f>
        <v>20680</v>
      </c>
      <c r="N10824" s="6">
        <f>IF(AND(D10824&lt;=TOTAL_BEDS,J10824&lt;=TEMP_WORKER_MAX*TEMP_WORKER_HRS),1,0)</f>
        <v>0</v>
      </c>
      <c r="O10824" s="2">
        <f>L10824-M10824-K10824-FIXED_COSTS</f>
        <v>-7457.0088167857029</v>
      </c>
      <c r="P10824" s="2">
        <f>IF(N10824=1,O10824,"")</f>
      </c>
    </row>
    <row r="10825">
      <c r="A10825" s="6">
        <v>16</v>
      </c>
      <c r="B10825" s="6">
        <v>13</v>
      </c>
      <c r="C10825" s="6">
        <v>2</v>
      </c>
      <c r="D10825" s="6">
        <f>A10825+B10825+C10825</f>
        <v>31</v>
      </c>
      <c r="E10825" s="5">
        <f>IF(A10825=0,0,A10825*LABOR_HRS_WK_TOM*SEASON_WEEKS*(1+DIM_PCT_TOM)^A10825)</f>
        <v>6616.7611003544</v>
      </c>
      <c r="F10825" s="5">
        <f>IF(B10825=0,0,B10825*LABOR_HRS_WK_CAR*SEASON_WEEKS*(1+DIM_PCT_CAR)^B10825)</f>
        <v>537.6193074924571</v>
      </c>
      <c r="G10825" s="5">
        <f>IF(C10825=0,0,C10825*LABOR_HRS_WK_MES*SEASON_WEEKS*(1+DIM_PCT_MES)^C10825)</f>
        <v>92.2640625</v>
      </c>
      <c r="H10825" s="5">
        <f>E10825+F10825+G10825</f>
        <v>7246.6444703468569</v>
      </c>
      <c r="I10825" s="5">
        <f>MIN(H10825,FARMER_HRS)</f>
        <v>720</v>
      </c>
      <c r="J10825" s="5">
        <f>MAX(0,H10825-FARMER_HRS)</f>
        <v>6526.6444703468569</v>
      </c>
      <c r="K10825" s="2">
        <f>I10825*FARMER_RATE+J10825*TEMP_WORKER_RATE</f>
        <v>138309.7998324107</v>
      </c>
      <c r="L10825" s="2">
        <f>A10825*PRICE_TOM+B10825*PRICE_CAR+C10825*PRICE_MES</f>
        <v>173422</v>
      </c>
      <c r="M10825" s="2">
        <f>A10825*FERT_BED_TOM+B10825*FERT_BED_CAR+C10825*FERT_BED_MES</f>
        <v>21560</v>
      </c>
      <c r="N10825" s="6">
        <f>IF(AND(D10825&lt;=TOTAL_BEDS,J10825&lt;=TEMP_WORKER_MAX*TEMP_WORKER_HRS),1,0)</f>
        <v>0</v>
      </c>
      <c r="O10825" s="2">
        <f>L10825-M10825-K10825-FIXED_COSTS</f>
        <v>-6447.7998324107029</v>
      </c>
      <c r="P10825" s="2">
        <f>IF(N10825=1,O10825,"")</f>
      </c>
    </row>
    <row r="10826">
      <c r="A10826" s="6">
        <v>16</v>
      </c>
      <c r="B10826" s="6">
        <v>13</v>
      </c>
      <c r="C10826" s="6">
        <v>3</v>
      </c>
      <c r="D10826" s="6">
        <f>A10826+B10826+C10826</f>
        <v>32</v>
      </c>
      <c r="E10826" s="5">
        <f>IF(A10826=0,0,A10826*LABOR_HRS_WK_TOM*SEASON_WEEKS*(1+DIM_PCT_TOM)^A10826)</f>
        <v>6616.7611003544</v>
      </c>
      <c r="F10826" s="5">
        <f>IF(B10826=0,0,B10826*LABOR_HRS_WK_CAR*SEASON_WEEKS*(1+DIM_PCT_CAR)^B10826)</f>
        <v>537.6193074924571</v>
      </c>
      <c r="G10826" s="5">
        <f>IF(C10826=0,0,C10826*LABOR_HRS_WK_MES*SEASON_WEEKS*(1+DIM_PCT_MES)^C10826)</f>
        <v>140.12604492187498</v>
      </c>
      <c r="H10826" s="5">
        <f>E10826+F10826+G10826</f>
        <v>7294.5064527687318</v>
      </c>
      <c r="I10826" s="5">
        <f>MIN(H10826,FARMER_HRS)</f>
        <v>720</v>
      </c>
      <c r="J10826" s="5">
        <f>MAX(0,H10826-FARMER_HRS)</f>
        <v>6574.5064527687318</v>
      </c>
      <c r="K10826" s="2">
        <f>I10826*FARMER_RATE+J10826*TEMP_WORKER_RATE</f>
        <v>139140.73702723492</v>
      </c>
      <c r="L10826" s="2">
        <f>A10826*PRICE_TOM+B10826*PRICE_CAR+C10826*PRICE_MES</f>
        <v>176122</v>
      </c>
      <c r="M10826" s="2">
        <f>A10826*FERT_BED_TOM+B10826*FERT_BED_CAR+C10826*FERT_BED_MES</f>
        <v>22440</v>
      </c>
      <c r="N10826" s="6">
        <f>IF(AND(D10826&lt;=TOTAL_BEDS,J10826&lt;=TEMP_WORKER_MAX*TEMP_WORKER_HRS),1,0)</f>
        <v>0</v>
      </c>
      <c r="O10826" s="2">
        <f>L10826-M10826-K10826-FIXED_COSTS</f>
        <v>-5458.7370272349217</v>
      </c>
      <c r="P10826" s="2">
        <f>IF(N10826=1,O10826,"")</f>
      </c>
    </row>
    <row r="10827">
      <c r="A10827" s="6">
        <v>16</v>
      </c>
      <c r="B10827" s="6">
        <v>13</v>
      </c>
      <c r="C10827" s="6">
        <v>4</v>
      </c>
      <c r="D10827" s="6">
        <f>A10827+B10827+C10827</f>
        <v>33</v>
      </c>
      <c r="E10827" s="5">
        <f>IF(A10827=0,0,A10827*LABOR_HRS_WK_TOM*SEASON_WEEKS*(1+DIM_PCT_TOM)^A10827)</f>
        <v>6616.7611003544</v>
      </c>
      <c r="F10827" s="5">
        <f>IF(B10827=0,0,B10827*LABOR_HRS_WK_CAR*SEASON_WEEKS*(1+DIM_PCT_CAR)^B10827)</f>
        <v>537.6193074924571</v>
      </c>
      <c r="G10827" s="5">
        <f>IF(C10827=0,0,C10827*LABOR_HRS_WK_MES*SEASON_WEEKS*(1+DIM_PCT_MES)^C10827)</f>
        <v>189.17016064453119</v>
      </c>
      <c r="H10827" s="5">
        <f>E10827+F10827+G10827</f>
        <v>7343.5505684913878</v>
      </c>
      <c r="I10827" s="5">
        <f>MIN(H10827,FARMER_HRS)</f>
        <v>720</v>
      </c>
      <c r="J10827" s="5">
        <f>MAX(0,H10827-FARMER_HRS)</f>
        <v>6623.5505684913878</v>
      </c>
      <c r="K10827" s="2">
        <f>I10827*FARMER_RATE+J10827*TEMP_WORKER_RATE</f>
        <v>139992.19736964215</v>
      </c>
      <c r="L10827" s="2">
        <f>A10827*PRICE_TOM+B10827*PRICE_CAR+C10827*PRICE_MES</f>
        <v>178822</v>
      </c>
      <c r="M10827" s="2">
        <f>A10827*FERT_BED_TOM+B10827*FERT_BED_CAR+C10827*FERT_BED_MES</f>
        <v>23320</v>
      </c>
      <c r="N10827" s="6">
        <f>IF(AND(D10827&lt;=TOTAL_BEDS,J10827&lt;=TEMP_WORKER_MAX*TEMP_WORKER_HRS),1,0)</f>
        <v>0</v>
      </c>
      <c r="O10827" s="2">
        <f>L10827-M10827-K10827-FIXED_COSTS</f>
        <v>-4490.1973696421483</v>
      </c>
      <c r="P10827" s="2">
        <f>IF(N10827=1,O10827,"")</f>
      </c>
    </row>
    <row r="10828">
      <c r="A10828" s="6">
        <v>16</v>
      </c>
      <c r="B10828" s="6">
        <v>13</v>
      </c>
      <c r="C10828" s="6">
        <v>5</v>
      </c>
      <c r="D10828" s="6">
        <f>A10828+B10828+C10828</f>
        <v>34</v>
      </c>
      <c r="E10828" s="5">
        <f>IF(A10828=0,0,A10828*LABOR_HRS_WK_TOM*SEASON_WEEKS*(1+DIM_PCT_TOM)^A10828)</f>
        <v>6616.7611003544</v>
      </c>
      <c r="F10828" s="5">
        <f>IF(B10828=0,0,B10828*LABOR_HRS_WK_CAR*SEASON_WEEKS*(1+DIM_PCT_CAR)^B10828)</f>
        <v>537.6193074924571</v>
      </c>
      <c r="G10828" s="5">
        <f>IF(C10828=0,0,C10828*LABOR_HRS_WK_MES*SEASON_WEEKS*(1+DIM_PCT_MES)^C10828)</f>
        <v>239.41848456573481</v>
      </c>
      <c r="H10828" s="5">
        <f>E10828+F10828+G10828</f>
        <v>7393.7988924125912</v>
      </c>
      <c r="I10828" s="5">
        <f>MIN(H10828,FARMER_HRS)</f>
        <v>720</v>
      </c>
      <c r="J10828" s="5">
        <f>MAX(0,H10828-FARMER_HRS)</f>
        <v>6673.7988924125912</v>
      </c>
      <c r="K10828" s="2">
        <f>I10828*FARMER_RATE+J10828*TEMP_WORKER_RATE</f>
        <v>140864.56410438527</v>
      </c>
      <c r="L10828" s="2">
        <f>A10828*PRICE_TOM+B10828*PRICE_CAR+C10828*PRICE_MES</f>
        <v>181522</v>
      </c>
      <c r="M10828" s="2">
        <f>A10828*FERT_BED_TOM+B10828*FERT_BED_CAR+C10828*FERT_BED_MES</f>
        <v>24200</v>
      </c>
      <c r="N10828" s="6">
        <f>IF(AND(D10828&lt;=TOTAL_BEDS,J10828&lt;=TEMP_WORKER_MAX*TEMP_WORKER_HRS),1,0)</f>
        <v>0</v>
      </c>
      <c r="O10828" s="2">
        <f>L10828-M10828-K10828-FIXED_COSTS</f>
        <v>-3542.5641043852665</v>
      </c>
      <c r="P10828" s="2">
        <f>IF(N10828=1,O10828,"")</f>
      </c>
    </row>
    <row r="10829">
      <c r="A10829" s="6">
        <v>16</v>
      </c>
      <c r="B10829" s="6">
        <v>13</v>
      </c>
      <c r="C10829" s="6">
        <v>6</v>
      </c>
      <c r="D10829" s="6">
        <f>A10829+B10829+C10829</f>
        <v>35</v>
      </c>
      <c r="E10829" s="5">
        <f>IF(A10829=0,0,A10829*LABOR_HRS_WK_TOM*SEASON_WEEKS*(1+DIM_PCT_TOM)^A10829)</f>
        <v>6616.7611003544</v>
      </c>
      <c r="F10829" s="5">
        <f>IF(B10829=0,0,B10829*LABOR_HRS_WK_CAR*SEASON_WEEKS*(1+DIM_PCT_CAR)^B10829)</f>
        <v>537.6193074924571</v>
      </c>
      <c r="G10829" s="5">
        <f>IF(C10829=0,0,C10829*LABOR_HRS_WK_MES*SEASON_WEEKS*(1+DIM_PCT_MES)^C10829)</f>
        <v>290.89345874736773</v>
      </c>
      <c r="H10829" s="5">
        <f>E10829+F10829+G10829</f>
        <v>7445.2738665942243</v>
      </c>
      <c r="I10829" s="5">
        <f>MIN(H10829,FARMER_HRS)</f>
        <v>720</v>
      </c>
      <c r="J10829" s="5">
        <f>MAX(0,H10829-FARMER_HRS)</f>
        <v>6725.2738665942243</v>
      </c>
      <c r="K10829" s="2">
        <f>I10829*FARMER_RATE+J10829*TEMP_WORKER_RATE</f>
        <v>141758.22685059416</v>
      </c>
      <c r="L10829" s="2">
        <f>A10829*PRICE_TOM+B10829*PRICE_CAR+C10829*PRICE_MES</f>
        <v>184222</v>
      </c>
      <c r="M10829" s="2">
        <f>A10829*FERT_BED_TOM+B10829*FERT_BED_CAR+C10829*FERT_BED_MES</f>
        <v>25080</v>
      </c>
      <c r="N10829" s="6">
        <f>IF(AND(D10829&lt;=TOTAL_BEDS,J10829&lt;=TEMP_WORKER_MAX*TEMP_WORKER_HRS),1,0)</f>
        <v>0</v>
      </c>
      <c r="O10829" s="2">
        <f>L10829-M10829-K10829-FIXED_COSTS</f>
        <v>-2616.2268505941611</v>
      </c>
      <c r="P10829" s="2">
        <f>IF(N10829=1,O10829,"")</f>
      </c>
    </row>
    <row r="10830">
      <c r="A10830" s="6">
        <v>16</v>
      </c>
      <c r="B10830" s="6">
        <v>13</v>
      </c>
      <c r="C10830" s="6">
        <v>7</v>
      </c>
      <c r="D10830" s="6">
        <f>A10830+B10830+C10830</f>
        <v>36</v>
      </c>
      <c r="E10830" s="5">
        <f>IF(A10830=0,0,A10830*LABOR_HRS_WK_TOM*SEASON_WEEKS*(1+DIM_PCT_TOM)^A10830)</f>
        <v>6616.7611003544</v>
      </c>
      <c r="F10830" s="5">
        <f>IF(B10830=0,0,B10830*LABOR_HRS_WK_CAR*SEASON_WEEKS*(1+DIM_PCT_CAR)^B10830)</f>
        <v>537.6193074924571</v>
      </c>
      <c r="G10830" s="5">
        <f>IF(C10830=0,0,C10830*LABOR_HRS_WK_MES*SEASON_WEEKS*(1+DIM_PCT_MES)^C10830)</f>
        <v>343.61789814532818</v>
      </c>
      <c r="H10830" s="5">
        <f>E10830+F10830+G10830</f>
        <v>7497.9983059921851</v>
      </c>
      <c r="I10830" s="5">
        <f>MIN(H10830,FARMER_HRS)</f>
        <v>720</v>
      </c>
      <c r="J10830" s="5">
        <f>MAX(0,H10830-FARMER_HRS)</f>
        <v>6777.9983059921851</v>
      </c>
      <c r="K10830" s="2">
        <f>I10830*FARMER_RATE+J10830*TEMP_WORKER_RATE</f>
        <v>142673.58170125319</v>
      </c>
      <c r="L10830" s="2">
        <f>A10830*PRICE_TOM+B10830*PRICE_CAR+C10830*PRICE_MES</f>
        <v>186922</v>
      </c>
      <c r="M10830" s="2">
        <f>A10830*FERT_BED_TOM+B10830*FERT_BED_CAR+C10830*FERT_BED_MES</f>
        <v>25960</v>
      </c>
      <c r="N10830" s="6">
        <f>IF(AND(D10830&lt;=TOTAL_BEDS,J10830&lt;=TEMP_WORKER_MAX*TEMP_WORKER_HRS),1,0)</f>
        <v>0</v>
      </c>
      <c r="O10830" s="2">
        <f>L10830-M10830-K10830-FIXED_COSTS</f>
        <v>-1711.5817012531916</v>
      </c>
      <c r="P10830" s="2">
        <f>IF(N10830=1,O10830,"")</f>
      </c>
    </row>
    <row r="10831">
      <c r="A10831" s="6">
        <v>16</v>
      </c>
      <c r="B10831" s="6">
        <v>13</v>
      </c>
      <c r="C10831" s="6">
        <v>8</v>
      </c>
      <c r="D10831" s="6">
        <f>A10831+B10831+C10831</f>
        <v>37</v>
      </c>
      <c r="E10831" s="5">
        <f>IF(A10831=0,0,A10831*LABOR_HRS_WK_TOM*SEASON_WEEKS*(1+DIM_PCT_TOM)^A10831)</f>
        <v>6616.7611003544</v>
      </c>
      <c r="F10831" s="5">
        <f>IF(B10831=0,0,B10831*LABOR_HRS_WK_CAR*SEASON_WEEKS*(1+DIM_PCT_CAR)^B10831)</f>
        <v>537.6193074924571</v>
      </c>
      <c r="G10831" s="5">
        <f>IF(C10831=0,0,C10831*LABOR_HRS_WK_MES*SEASON_WEEKS*(1+DIM_PCT_MES)^C10831)</f>
        <v>397.61499642530833</v>
      </c>
      <c r="H10831" s="5">
        <f>E10831+F10831+G10831</f>
        <v>7551.9954042721647</v>
      </c>
      <c r="I10831" s="5">
        <f>MIN(H10831,FARMER_HRS)</f>
        <v>720</v>
      </c>
      <c r="J10831" s="5">
        <f>MAX(0,H10831-FARMER_HRS)</f>
        <v>6831.9954042721647</v>
      </c>
      <c r="K10831" s="2">
        <f>I10831*FARMER_RATE+J10831*TEMP_WORKER_RATE</f>
        <v>143611.03132416954</v>
      </c>
      <c r="L10831" s="2">
        <f>A10831*PRICE_TOM+B10831*PRICE_CAR+C10831*PRICE_MES</f>
        <v>189622</v>
      </c>
      <c r="M10831" s="2">
        <f>A10831*FERT_BED_TOM+B10831*FERT_BED_CAR+C10831*FERT_BED_MES</f>
        <v>26840</v>
      </c>
      <c r="N10831" s="6">
        <f>IF(AND(D10831&lt;=TOTAL_BEDS,J10831&lt;=TEMP_WORKER_MAX*TEMP_WORKER_HRS),1,0)</f>
        <v>0</v>
      </c>
      <c r="O10831" s="2">
        <f>L10831-M10831-K10831-FIXED_COSTS</f>
        <v>-829.03132416954031</v>
      </c>
      <c r="P10831" s="2">
        <f>IF(N10831=1,O10831,"")</f>
      </c>
    </row>
    <row r="10832">
      <c r="A10832" s="6">
        <v>16</v>
      </c>
      <c r="B10832" s="6">
        <v>13</v>
      </c>
      <c r="C10832" s="6">
        <v>9</v>
      </c>
      <c r="D10832" s="6">
        <f>A10832+B10832+C10832</f>
        <v>38</v>
      </c>
      <c r="E10832" s="5">
        <f>IF(A10832=0,0,A10832*LABOR_HRS_WK_TOM*SEASON_WEEKS*(1+DIM_PCT_TOM)^A10832)</f>
        <v>6616.7611003544</v>
      </c>
      <c r="F10832" s="5">
        <f>IF(B10832=0,0,B10832*LABOR_HRS_WK_CAR*SEASON_WEEKS*(1+DIM_PCT_CAR)^B10832)</f>
        <v>537.6193074924571</v>
      </c>
      <c r="G10832" s="5">
        <f>IF(C10832=0,0,C10832*LABOR_HRS_WK_MES*SEASON_WEEKS*(1+DIM_PCT_MES)^C10832)</f>
        <v>452.90833186570273</v>
      </c>
      <c r="H10832" s="5">
        <f>E10832+F10832+G10832</f>
        <v>7607.28873971256</v>
      </c>
      <c r="I10832" s="5">
        <f>MIN(H10832,FARMER_HRS)</f>
        <v>720</v>
      </c>
      <c r="J10832" s="5">
        <f>MAX(0,H10832-FARMER_HRS)</f>
        <v>6887.28873971256</v>
      </c>
      <c r="K10832" s="2">
        <f>I10832*FARMER_RATE+J10832*TEMP_WORKER_RATE</f>
        <v>144570.98506445414</v>
      </c>
      <c r="L10832" s="2">
        <f>A10832*PRICE_TOM+B10832*PRICE_CAR+C10832*PRICE_MES</f>
        <v>192322</v>
      </c>
      <c r="M10832" s="2">
        <f>A10832*FERT_BED_TOM+B10832*FERT_BED_CAR+C10832*FERT_BED_MES</f>
        <v>27720</v>
      </c>
      <c r="N10832" s="6">
        <f>IF(AND(D10832&lt;=TOTAL_BEDS,J10832&lt;=TEMP_WORKER_MAX*TEMP_WORKER_HRS),1,0)</f>
        <v>0</v>
      </c>
      <c r="O10832" s="2">
        <f>L10832-M10832-K10832-FIXED_COSTS</f>
        <v>31.014935545856133</v>
      </c>
      <c r="P10832" s="2">
        <f>IF(N10832=1,O10832,"")</f>
      </c>
    </row>
    <row r="10833">
      <c r="A10833" s="6">
        <v>16</v>
      </c>
      <c r="B10833" s="6">
        <v>13</v>
      </c>
      <c r="C10833" s="6">
        <v>10</v>
      </c>
      <c r="D10833" s="6">
        <f>A10833+B10833+C10833</f>
        <v>39</v>
      </c>
      <c r="E10833" s="5">
        <f>IF(A10833=0,0,A10833*LABOR_HRS_WK_TOM*SEASON_WEEKS*(1+DIM_PCT_TOM)^A10833)</f>
        <v>6616.7611003544</v>
      </c>
      <c r="F10833" s="5">
        <f>IF(B10833=0,0,B10833*LABOR_HRS_WK_CAR*SEASON_WEEKS*(1+DIM_PCT_CAR)^B10833)</f>
        <v>537.6193074924571</v>
      </c>
      <c r="G10833" s="5">
        <f>IF(C10833=0,0,C10833*LABOR_HRS_WK_MES*SEASON_WEEKS*(1+DIM_PCT_MES)^C10833)</f>
        <v>509.52187334891551</v>
      </c>
      <c r="H10833" s="5">
        <f>E10833+F10833+G10833</f>
        <v>7663.902281195772</v>
      </c>
      <c r="I10833" s="5">
        <f>MIN(H10833,FARMER_HRS)</f>
        <v>720</v>
      </c>
      <c r="J10833" s="5">
        <f>MAX(0,H10833-FARMER_HRS)</f>
        <v>6943.902281195772</v>
      </c>
      <c r="K10833" s="2">
        <f>I10833*FARMER_RATE+J10833*TEMP_WORKER_RATE</f>
        <v>145553.85904853771</v>
      </c>
      <c r="L10833" s="2">
        <f>A10833*PRICE_TOM+B10833*PRICE_CAR+C10833*PRICE_MES</f>
        <v>195022</v>
      </c>
      <c r="M10833" s="2">
        <f>A10833*FERT_BED_TOM+B10833*FERT_BED_CAR+C10833*FERT_BED_MES</f>
        <v>28600</v>
      </c>
      <c r="N10833" s="6">
        <f>IF(AND(D10833&lt;=TOTAL_BEDS,J10833&lt;=TEMP_WORKER_MAX*TEMP_WORKER_HRS),1,0)</f>
        <v>0</v>
      </c>
      <c r="O10833" s="2">
        <f>L10833-M10833-K10833-FIXED_COSTS</f>
        <v>868.14095146229374</v>
      </c>
      <c r="P10833" s="2">
        <f>IF(N10833=1,O10833,"")</f>
      </c>
    </row>
    <row r="10834">
      <c r="A10834" s="6">
        <v>16</v>
      </c>
      <c r="B10834" s="6">
        <v>13</v>
      </c>
      <c r="C10834" s="6">
        <v>11</v>
      </c>
      <c r="D10834" s="6">
        <f>A10834+B10834+C10834</f>
        <v>40</v>
      </c>
      <c r="E10834" s="5">
        <f>IF(A10834=0,0,A10834*LABOR_HRS_WK_TOM*SEASON_WEEKS*(1+DIM_PCT_TOM)^A10834)</f>
        <v>6616.7611003544</v>
      </c>
      <c r="F10834" s="5">
        <f>IF(B10834=0,0,B10834*LABOR_HRS_WK_CAR*SEASON_WEEKS*(1+DIM_PCT_CAR)^B10834)</f>
        <v>537.6193074924571</v>
      </c>
      <c r="G10834" s="5">
        <f>IF(C10834=0,0,C10834*LABOR_HRS_WK_MES*SEASON_WEEKS*(1+DIM_PCT_MES)^C10834)</f>
        <v>567.47998644235463</v>
      </c>
      <c r="H10834" s="5">
        <f>E10834+F10834+G10834</f>
        <v>7721.8603942892114</v>
      </c>
      <c r="I10834" s="5">
        <f>MIN(H10834,FARMER_HRS)</f>
        <v>720</v>
      </c>
      <c r="J10834" s="5">
        <f>MAX(0,H10834-FARMER_HRS)</f>
        <v>7001.8603942892114</v>
      </c>
      <c r="K10834" s="2">
        <f>I10834*FARMER_RATE+J10834*TEMP_WORKER_RATE</f>
        <v>146560.07628974324</v>
      </c>
      <c r="L10834" s="2">
        <f>A10834*PRICE_TOM+B10834*PRICE_CAR+C10834*PRICE_MES</f>
        <v>197722</v>
      </c>
      <c r="M10834" s="2">
        <f>A10834*FERT_BED_TOM+B10834*FERT_BED_CAR+C10834*FERT_BED_MES</f>
        <v>29480</v>
      </c>
      <c r="N10834" s="6">
        <f>IF(AND(D10834&lt;=TOTAL_BEDS,J10834&lt;=TEMP_WORKER_MAX*TEMP_WORKER_HRS),1,0)</f>
        <v>0</v>
      </c>
      <c r="O10834" s="2">
        <f>L10834-M10834-K10834-FIXED_COSTS</f>
        <v>1681.9237102567567</v>
      </c>
      <c r="P10834" s="2">
        <f>IF(N10834=1,O10834,"")</f>
      </c>
    </row>
    <row r="10835">
      <c r="A10835" s="6">
        <v>16</v>
      </c>
      <c r="B10835" s="6">
        <v>13</v>
      </c>
      <c r="C10835" s="6">
        <v>12</v>
      </c>
      <c r="D10835" s="6">
        <f>A10835+B10835+C10835</f>
        <v>41</v>
      </c>
      <c r="E10835" s="5">
        <f>IF(A10835=0,0,A10835*LABOR_HRS_WK_TOM*SEASON_WEEKS*(1+DIM_PCT_TOM)^A10835)</f>
        <v>6616.7611003544</v>
      </c>
      <c r="F10835" s="5">
        <f>IF(B10835=0,0,B10835*LABOR_HRS_WK_CAR*SEASON_WEEKS*(1+DIM_PCT_CAR)^B10835)</f>
        <v>537.6193074924571</v>
      </c>
      <c r="G10835" s="5">
        <f>IF(C10835=0,0,C10835*LABOR_HRS_WK_MES*SEASON_WEEKS*(1+DIM_PCT_MES)^C10835)</f>
        <v>626.807439570419</v>
      </c>
      <c r="H10835" s="5">
        <f>E10835+F10835+G10835</f>
        <v>7781.1878474172754</v>
      </c>
      <c r="I10835" s="5">
        <f>MIN(H10835,FARMER_HRS)</f>
        <v>720</v>
      </c>
      <c r="J10835" s="5">
        <f>MAX(0,H10835-FARMER_HRS)</f>
        <v>7061.1878474172754</v>
      </c>
      <c r="K10835" s="2">
        <f>I10835*FARMER_RATE+J10835*TEMP_WORKER_RATE</f>
        <v>147590.06679543882</v>
      </c>
      <c r="L10835" s="2">
        <f>A10835*PRICE_TOM+B10835*PRICE_CAR+C10835*PRICE_MES</f>
        <v>200422</v>
      </c>
      <c r="M10835" s="2">
        <f>A10835*FERT_BED_TOM+B10835*FERT_BED_CAR+C10835*FERT_BED_MES</f>
        <v>30360</v>
      </c>
      <c r="N10835" s="6">
        <f>IF(AND(D10835&lt;=TOTAL_BEDS,J10835&lt;=TEMP_WORKER_MAX*TEMP_WORKER_HRS),1,0)</f>
        <v>0</v>
      </c>
      <c r="O10835" s="2">
        <f>L10835-M10835-K10835-FIXED_COSTS</f>
        <v>2471.9332045611809</v>
      </c>
      <c r="P10835" s="2">
        <f>IF(N10835=1,O10835,"")</f>
      </c>
    </row>
    <row r="10836">
      <c r="A10836" s="6">
        <v>16</v>
      </c>
      <c r="B10836" s="6">
        <v>13</v>
      </c>
      <c r="C10836" s="6">
        <v>13</v>
      </c>
      <c r="D10836" s="6">
        <f>A10836+B10836+C10836</f>
        <v>42</v>
      </c>
      <c r="E10836" s="5">
        <f>IF(A10836=0,0,A10836*LABOR_HRS_WK_TOM*SEASON_WEEKS*(1+DIM_PCT_TOM)^A10836)</f>
        <v>6616.7611003544</v>
      </c>
      <c r="F10836" s="5">
        <f>IF(B10836=0,0,B10836*LABOR_HRS_WK_CAR*SEASON_WEEKS*(1+DIM_PCT_CAR)^B10836)</f>
        <v>537.6193074924571</v>
      </c>
      <c r="G10836" s="5">
        <f>IF(C10836=0,0,C10836*LABOR_HRS_WK_MES*SEASON_WEEKS*(1+DIM_PCT_MES)^C10836)</f>
        <v>687.52941027880331</v>
      </c>
      <c r="H10836" s="5">
        <f>E10836+F10836+G10836</f>
        <v>7841.9098181256595</v>
      </c>
      <c r="I10836" s="5">
        <f>MIN(H10836,FARMER_HRS)</f>
        <v>720</v>
      </c>
      <c r="J10836" s="5">
        <f>MAX(0,H10836-FARMER_HRS)</f>
        <v>7121.9098181256595</v>
      </c>
      <c r="K10836" s="2">
        <f>I10836*FARMER_RATE+J10836*TEMP_WORKER_RATE</f>
        <v>148644.26767579268</v>
      </c>
      <c r="L10836" s="2">
        <f>A10836*PRICE_TOM+B10836*PRICE_CAR+C10836*PRICE_MES</f>
        <v>203122</v>
      </c>
      <c r="M10836" s="2">
        <f>A10836*FERT_BED_TOM+B10836*FERT_BED_CAR+C10836*FERT_BED_MES</f>
        <v>31240</v>
      </c>
      <c r="N10836" s="6">
        <f>IF(AND(D10836&lt;=TOTAL_BEDS,J10836&lt;=TEMP_WORKER_MAX*TEMP_WORKER_HRS),1,0)</f>
        <v>0</v>
      </c>
      <c r="O10836" s="2">
        <f>L10836-M10836-K10836-FIXED_COSTS</f>
        <v>3237.732324207318</v>
      </c>
      <c r="P10836" s="2">
        <f>IF(N10836=1,O10836,"")</f>
      </c>
    </row>
    <row r="10837">
      <c r="A10837" s="6">
        <v>16</v>
      </c>
      <c r="B10837" s="6">
        <v>13</v>
      </c>
      <c r="C10837" s="6">
        <v>14</v>
      </c>
      <c r="D10837" s="6">
        <f>A10837+B10837+C10837</f>
        <v>43</v>
      </c>
      <c r="E10837" s="5">
        <f>IF(A10837=0,0,A10837*LABOR_HRS_WK_TOM*SEASON_WEEKS*(1+DIM_PCT_TOM)^A10837)</f>
        <v>6616.7611003544</v>
      </c>
      <c r="F10837" s="5">
        <f>IF(B10837=0,0,B10837*LABOR_HRS_WK_CAR*SEASON_WEEKS*(1+DIM_PCT_CAR)^B10837)</f>
        <v>537.6193074924571</v>
      </c>
      <c r="G10837" s="5">
        <f>IF(C10837=0,0,C10837*LABOR_HRS_WK_MES*SEASON_WEEKS*(1+DIM_PCT_MES)^C10837)</f>
        <v>749.67149159246435</v>
      </c>
      <c r="H10837" s="5">
        <f>E10837+F10837+G10837</f>
        <v>7904.0518994393206</v>
      </c>
      <c r="I10837" s="5">
        <f>MIN(H10837,FARMER_HRS)</f>
        <v>720</v>
      </c>
      <c r="J10837" s="5">
        <f>MAX(0,H10837-FARMER_HRS)</f>
        <v>7184.0518994393206</v>
      </c>
      <c r="K10837" s="2">
        <f>I10837*FARMER_RATE+J10837*TEMP_WORKER_RATE</f>
        <v>149723.12325415487</v>
      </c>
      <c r="L10837" s="2">
        <f>A10837*PRICE_TOM+B10837*PRICE_CAR+C10837*PRICE_MES</f>
        <v>205822</v>
      </c>
      <c r="M10837" s="2">
        <f>A10837*FERT_BED_TOM+B10837*FERT_BED_CAR+C10837*FERT_BED_MES</f>
        <v>32120</v>
      </c>
      <c r="N10837" s="6">
        <f>IF(AND(D10837&lt;=TOTAL_BEDS,J10837&lt;=TEMP_WORKER_MAX*TEMP_WORKER_HRS),1,0)</f>
        <v>0</v>
      </c>
      <c r="O10837" s="2">
        <f>L10837-M10837-K10837-FIXED_COSTS</f>
        <v>3978.876745845133</v>
      </c>
      <c r="P10837" s="2">
        <f>IF(N10837=1,O10837,"")</f>
      </c>
    </row>
    <row r="10838">
      <c r="A10838" s="6">
        <v>16</v>
      </c>
      <c r="B10838" s="6">
        <v>13</v>
      </c>
      <c r="C10838" s="6">
        <v>15</v>
      </c>
      <c r="D10838" s="6">
        <f>A10838+B10838+C10838</f>
        <v>44</v>
      </c>
      <c r="E10838" s="5">
        <f>IF(A10838=0,0,A10838*LABOR_HRS_WK_TOM*SEASON_WEEKS*(1+DIM_PCT_TOM)^A10838)</f>
        <v>6616.7611003544</v>
      </c>
      <c r="F10838" s="5">
        <f>IF(B10838=0,0,B10838*LABOR_HRS_WK_CAR*SEASON_WEEKS*(1+DIM_PCT_CAR)^B10838)</f>
        <v>537.6193074924571</v>
      </c>
      <c r="G10838" s="5">
        <f>IF(C10838=0,0,C10838*LABOR_HRS_WK_MES*SEASON_WEEKS*(1+DIM_PCT_MES)^C10838)</f>
        <v>813.25969846861074</v>
      </c>
      <c r="H10838" s="5">
        <f>E10838+F10838+G10838</f>
        <v>7967.6401063154672</v>
      </c>
      <c r="I10838" s="5">
        <f>MIN(H10838,FARMER_HRS)</f>
        <v>720</v>
      </c>
      <c r="J10838" s="5">
        <f>MAX(0,H10838-FARMER_HRS)</f>
        <v>7247.6401063154672</v>
      </c>
      <c r="K10838" s="2">
        <f>I10838*FARMER_RATE+J10838*TEMP_WORKER_RATE</f>
        <v>150827.08517908797</v>
      </c>
      <c r="L10838" s="2">
        <f>A10838*PRICE_TOM+B10838*PRICE_CAR+C10838*PRICE_MES</f>
        <v>208522</v>
      </c>
      <c r="M10838" s="2">
        <f>A10838*FERT_BED_TOM+B10838*FERT_BED_CAR+C10838*FERT_BED_MES</f>
        <v>33000</v>
      </c>
      <c r="N10838" s="6">
        <f>IF(AND(D10838&lt;=TOTAL_BEDS,J10838&lt;=TEMP_WORKER_MAX*TEMP_WORKER_HRS),1,0)</f>
        <v>0</v>
      </c>
      <c r="O10838" s="2">
        <f>L10838-M10838-K10838-FIXED_COSTS</f>
        <v>4694.9148209120322</v>
      </c>
      <c r="P10838" s="2">
        <f>IF(N10838=1,O10838,"")</f>
      </c>
    </row>
    <row r="10839">
      <c r="A10839" s="6">
        <v>16</v>
      </c>
      <c r="B10839" s="6">
        <v>13</v>
      </c>
      <c r="C10839" s="6">
        <v>16</v>
      </c>
      <c r="D10839" s="6">
        <f>A10839+B10839+C10839</f>
        <v>45</v>
      </c>
      <c r="E10839" s="5">
        <f>IF(A10839=0,0,A10839*LABOR_HRS_WK_TOM*SEASON_WEEKS*(1+DIM_PCT_TOM)^A10839)</f>
        <v>6616.7611003544</v>
      </c>
      <c r="F10839" s="5">
        <f>IF(B10839=0,0,B10839*LABOR_HRS_WK_CAR*SEASON_WEEKS*(1+DIM_PCT_CAR)^B10839)</f>
        <v>537.6193074924571</v>
      </c>
      <c r="G10839" s="5">
        <f>IF(C10839=0,0,C10839*LABOR_HRS_WK_MES*SEASON_WEEKS*(1+DIM_PCT_MES)^C10839)</f>
        <v>878.32047434609967</v>
      </c>
      <c r="H10839" s="5">
        <f>E10839+F10839+G10839</f>
        <v>8032.7008821929558</v>
      </c>
      <c r="I10839" s="5">
        <f>MIN(H10839,FARMER_HRS)</f>
        <v>720</v>
      </c>
      <c r="J10839" s="5">
        <f>MAX(0,H10839-FARMER_HRS)</f>
        <v>7312.7008821929558</v>
      </c>
      <c r="K10839" s="2">
        <f>I10839*FARMER_RATE+J10839*TEMP_WORKER_RATE</f>
        <v>151956.61253807216</v>
      </c>
      <c r="L10839" s="2">
        <f>A10839*PRICE_TOM+B10839*PRICE_CAR+C10839*PRICE_MES</f>
        <v>211222</v>
      </c>
      <c r="M10839" s="2">
        <f>A10839*FERT_BED_TOM+B10839*FERT_BED_CAR+C10839*FERT_BED_MES</f>
        <v>33880</v>
      </c>
      <c r="N10839" s="6">
        <f>IF(AND(D10839&lt;=TOTAL_BEDS,J10839&lt;=TEMP_WORKER_MAX*TEMP_WORKER_HRS),1,0)</f>
        <v>0</v>
      </c>
      <c r="O10839" s="2">
        <f>L10839-M10839-K10839-FIXED_COSTS</f>
        <v>5385.3874619278358</v>
      </c>
      <c r="P10839" s="2">
        <f>IF(N10839=1,O10839,"")</f>
      </c>
    </row>
    <row r="10840">
      <c r="A10840" s="6">
        <v>16</v>
      </c>
      <c r="B10840" s="6">
        <v>13</v>
      </c>
      <c r="C10840" s="6">
        <v>17</v>
      </c>
      <c r="D10840" s="6">
        <f>A10840+B10840+C10840</f>
        <v>46</v>
      </c>
      <c r="E10840" s="5">
        <f>IF(A10840=0,0,A10840*LABOR_HRS_WK_TOM*SEASON_WEEKS*(1+DIM_PCT_TOM)^A10840)</f>
        <v>6616.7611003544</v>
      </c>
      <c r="F10840" s="5">
        <f>IF(B10840=0,0,B10840*LABOR_HRS_WK_CAR*SEASON_WEEKS*(1+DIM_PCT_CAR)^B10840)</f>
        <v>537.6193074924571</v>
      </c>
      <c r="G10840" s="5">
        <f>IF(C10840=0,0,C10840*LABOR_HRS_WK_MES*SEASON_WEEKS*(1+DIM_PCT_MES)^C10840)</f>
        <v>944.88069779263992</v>
      </c>
      <c r="H10840" s="5">
        <f>E10840+F10840+G10840</f>
        <v>8099.2611056394962</v>
      </c>
      <c r="I10840" s="5">
        <f>MIN(H10840,FARMER_HRS)</f>
        <v>720</v>
      </c>
      <c r="J10840" s="5">
        <f>MAX(0,H10840-FARMER_HRS)</f>
        <v>7379.2611056394962</v>
      </c>
      <c r="K10840" s="2">
        <f>I10840*FARMER_RATE+J10840*TEMP_WORKER_RATE</f>
        <v>153112.17197290791</v>
      </c>
      <c r="L10840" s="2">
        <f>A10840*PRICE_TOM+B10840*PRICE_CAR+C10840*PRICE_MES</f>
        <v>213922</v>
      </c>
      <c r="M10840" s="2">
        <f>A10840*FERT_BED_TOM+B10840*FERT_BED_CAR+C10840*FERT_BED_MES</f>
        <v>34760</v>
      </c>
      <c r="N10840" s="6">
        <f>IF(AND(D10840&lt;=TOTAL_BEDS,J10840&lt;=TEMP_WORKER_MAX*TEMP_WORKER_HRS),1,0)</f>
        <v>0</v>
      </c>
      <c r="O10840" s="2">
        <f>L10840-M10840-K10840-FIXED_COSTS</f>
        <v>6049.828027092095</v>
      </c>
      <c r="P10840" s="2">
        <f>IF(N10840=1,O10840,"")</f>
      </c>
    </row>
    <row r="10841">
      <c r="A10841" s="6">
        <v>16</v>
      </c>
      <c r="B10841" s="6">
        <v>13</v>
      </c>
      <c r="C10841" s="6">
        <v>18</v>
      </c>
      <c r="D10841" s="6">
        <f>A10841+B10841+C10841</f>
        <v>47</v>
      </c>
      <c r="E10841" s="5">
        <f>IF(A10841=0,0,A10841*LABOR_HRS_WK_TOM*SEASON_WEEKS*(1+DIM_PCT_TOM)^A10841)</f>
        <v>6616.7611003544</v>
      </c>
      <c r="F10841" s="5">
        <f>IF(B10841=0,0,B10841*LABOR_HRS_WK_CAR*SEASON_WEEKS*(1+DIM_PCT_CAR)^B10841)</f>
        <v>537.6193074924571</v>
      </c>
      <c r="G10841" s="5">
        <f>IF(C10841=0,0,C10841*LABOR_HRS_WK_MES*SEASON_WEEKS*(1+DIM_PCT_MES)^C10841)</f>
        <v>1012.9676892512272</v>
      </c>
      <c r="H10841" s="5">
        <f>E10841+F10841+G10841</f>
        <v>8167.3480970980836</v>
      </c>
      <c r="I10841" s="5">
        <f>MIN(H10841,FARMER_HRS)</f>
        <v>720</v>
      </c>
      <c r="J10841" s="5">
        <f>MAX(0,H10841-FARMER_HRS)</f>
        <v>7447.3480970980836</v>
      </c>
      <c r="K10841" s="2">
        <f>I10841*FARMER_RATE+J10841*TEMP_WORKER_RATE</f>
        <v>154294.23779684171</v>
      </c>
      <c r="L10841" s="2">
        <f>A10841*PRICE_TOM+B10841*PRICE_CAR+C10841*PRICE_MES</f>
        <v>216622</v>
      </c>
      <c r="M10841" s="2">
        <f>A10841*FERT_BED_TOM+B10841*FERT_BED_CAR+C10841*FERT_BED_MES</f>
        <v>35640</v>
      </c>
      <c r="N10841" s="6">
        <f>IF(AND(D10841&lt;=TOTAL_BEDS,J10841&lt;=TEMP_WORKER_MAX*TEMP_WORKER_HRS),1,0)</f>
        <v>0</v>
      </c>
      <c r="O10841" s="2">
        <f>L10841-M10841-K10841-FIXED_COSTS</f>
        <v>6687.7622031582869</v>
      </c>
      <c r="P10841" s="2">
        <f>IF(N10841=1,O10841,"")</f>
      </c>
    </row>
    <row r="10842">
      <c r="A10842" s="6">
        <v>16</v>
      </c>
      <c r="B10842" s="6">
        <v>13</v>
      </c>
      <c r="C10842" s="6">
        <v>19</v>
      </c>
      <c r="D10842" s="6">
        <f>A10842+B10842+C10842</f>
        <v>48</v>
      </c>
      <c r="E10842" s="5">
        <f>IF(A10842=0,0,A10842*LABOR_HRS_WK_TOM*SEASON_WEEKS*(1+DIM_PCT_TOM)^A10842)</f>
        <v>6616.7611003544</v>
      </c>
      <c r="F10842" s="5">
        <f>IF(B10842=0,0,B10842*LABOR_HRS_WK_CAR*SEASON_WEEKS*(1+DIM_PCT_CAR)^B10842)</f>
        <v>537.6193074924571</v>
      </c>
      <c r="G10842" s="5">
        <f>IF(C10842=0,0,C10842*LABOR_HRS_WK_MES*SEASON_WEEKS*(1+DIM_PCT_MES)^C10842)</f>
        <v>1082.6092178872491</v>
      </c>
      <c r="H10842" s="5">
        <f>E10842+F10842+G10842</f>
        <v>8236.9896257341061</v>
      </c>
      <c r="I10842" s="5">
        <f>MIN(H10842,FARMER_HRS)</f>
        <v>720</v>
      </c>
      <c r="J10842" s="5">
        <f>MAX(0,H10842-FARMER_HRS)</f>
        <v>7516.9896257341061</v>
      </c>
      <c r="K10842" s="2">
        <f>I10842*FARMER_RATE+J10842*TEMP_WORKER_RATE</f>
        <v>155503.29211343935</v>
      </c>
      <c r="L10842" s="2">
        <f>A10842*PRICE_TOM+B10842*PRICE_CAR+C10842*PRICE_MES</f>
        <v>219322</v>
      </c>
      <c r="M10842" s="2">
        <f>A10842*FERT_BED_TOM+B10842*FERT_BED_CAR+C10842*FERT_BED_MES</f>
        <v>36520</v>
      </c>
      <c r="N10842" s="6">
        <f>IF(AND(D10842&lt;=TOTAL_BEDS,J10842&lt;=TEMP_WORKER_MAX*TEMP_WORKER_HRS),1,0)</f>
        <v>0</v>
      </c>
      <c r="O10842" s="2">
        <f>L10842-M10842-K10842-FIXED_COSTS</f>
        <v>7298.7078865606454</v>
      </c>
      <c r="P10842" s="2">
        <f>IF(N10842=1,O10842,"")</f>
      </c>
    </row>
    <row r="10843">
      <c r="A10843" s="6">
        <v>16</v>
      </c>
      <c r="B10843" s="6">
        <v>13</v>
      </c>
      <c r="C10843" s="6">
        <v>20</v>
      </c>
      <c r="D10843" s="6">
        <f>A10843+B10843+C10843</f>
        <v>49</v>
      </c>
      <c r="E10843" s="5">
        <f>IF(A10843=0,0,A10843*LABOR_HRS_WK_TOM*SEASON_WEEKS*(1+DIM_PCT_TOM)^A10843)</f>
        <v>6616.7611003544</v>
      </c>
      <c r="F10843" s="5">
        <f>IF(B10843=0,0,B10843*LABOR_HRS_WK_CAR*SEASON_WEEKS*(1+DIM_PCT_CAR)^B10843)</f>
        <v>537.6193074924571</v>
      </c>
      <c r="G10843" s="5">
        <f>IF(C10843=0,0,C10843*LABOR_HRS_WK_MES*SEASON_WEEKS*(1+DIM_PCT_MES)^C10843)</f>
        <v>1153.8335085377259</v>
      </c>
      <c r="H10843" s="5">
        <f>E10843+F10843+G10843</f>
        <v>8308.2139163845823</v>
      </c>
      <c r="I10843" s="5">
        <f>MIN(H10843,FARMER_HRS)</f>
        <v>720</v>
      </c>
      <c r="J10843" s="5">
        <f>MAX(0,H10843-FARMER_HRS)</f>
        <v>7588.2139163845823</v>
      </c>
      <c r="K10843" s="2">
        <f>I10843*FARMER_RATE+J10843*TEMP_WORKER_RATE</f>
        <v>156739.82493723233</v>
      </c>
      <c r="L10843" s="2">
        <f>A10843*PRICE_TOM+B10843*PRICE_CAR+C10843*PRICE_MES</f>
        <v>222022</v>
      </c>
      <c r="M10843" s="2">
        <f>A10843*FERT_BED_TOM+B10843*FERT_BED_CAR+C10843*FERT_BED_MES</f>
        <v>37400</v>
      </c>
      <c r="N10843" s="6">
        <f>IF(AND(D10843&lt;=TOTAL_BEDS,J10843&lt;=TEMP_WORKER_MAX*TEMP_WORKER_HRS),1,0)</f>
        <v>0</v>
      </c>
      <c r="O10843" s="2">
        <f>L10843-M10843-K10843-FIXED_COSTS</f>
        <v>7882.1750627676665</v>
      </c>
      <c r="P10843" s="2">
        <f>IF(N10843=1,O10843,"")</f>
      </c>
    </row>
    <row r="10844">
      <c r="A10844" s="6">
        <v>16</v>
      </c>
      <c r="B10844" s="6">
        <v>13</v>
      </c>
      <c r="C10844" s="6">
        <v>21</v>
      </c>
      <c r="D10844" s="6">
        <f>A10844+B10844+C10844</f>
        <v>50</v>
      </c>
      <c r="E10844" s="5">
        <f>IF(A10844=0,0,A10844*LABOR_HRS_WK_TOM*SEASON_WEEKS*(1+DIM_PCT_TOM)^A10844)</f>
        <v>6616.7611003544</v>
      </c>
      <c r="F10844" s="5">
        <f>IF(B10844=0,0,B10844*LABOR_HRS_WK_CAR*SEASON_WEEKS*(1+DIM_PCT_CAR)^B10844)</f>
        <v>537.6193074924571</v>
      </c>
      <c r="G10844" s="5">
        <f>IF(C10844=0,0,C10844*LABOR_HRS_WK_MES*SEASON_WEEKS*(1+DIM_PCT_MES)^C10844)</f>
        <v>1226.6692487641699</v>
      </c>
      <c r="H10844" s="5">
        <f>E10844+F10844+G10844</f>
        <v>8381.0496566110269</v>
      </c>
      <c r="I10844" s="5">
        <f>MIN(H10844,FARMER_HRS)</f>
        <v>720</v>
      </c>
      <c r="J10844" s="5">
        <f>MAX(0,H10844-FARMER_HRS)</f>
        <v>7661.0496566110269</v>
      </c>
      <c r="K10844" s="2">
        <f>I10844*FARMER_RATE+J10844*TEMP_WORKER_RATE</f>
        <v>158004.33431616364</v>
      </c>
      <c r="L10844" s="2">
        <f>A10844*PRICE_TOM+B10844*PRICE_CAR+C10844*PRICE_MES</f>
        <v>224722</v>
      </c>
      <c r="M10844" s="2">
        <f>A10844*FERT_BED_TOM+B10844*FERT_BED_CAR+C10844*FERT_BED_MES</f>
        <v>38280</v>
      </c>
      <c r="N10844" s="6">
        <f>IF(AND(D10844&lt;=TOTAL_BEDS,J10844&lt;=TEMP_WORKER_MAX*TEMP_WORKER_HRS),1,0)</f>
        <v>0</v>
      </c>
      <c r="O10844" s="2">
        <f>L10844-M10844-K10844-FIXED_COSTS</f>
        <v>8437.665683836356</v>
      </c>
      <c r="P10844" s="2">
        <f>IF(N10844=1,O10844,"")</f>
      </c>
    </row>
    <row r="10845">
      <c r="A10845" s="6">
        <v>16</v>
      </c>
      <c r="B10845" s="6">
        <v>13</v>
      </c>
      <c r="C10845" s="6">
        <v>22</v>
      </c>
      <c r="D10845" s="6">
        <f>A10845+B10845+C10845</f>
        <v>51</v>
      </c>
      <c r="E10845" s="5">
        <f>IF(A10845=0,0,A10845*LABOR_HRS_WK_TOM*SEASON_WEEKS*(1+DIM_PCT_TOM)^A10845)</f>
        <v>6616.7611003544</v>
      </c>
      <c r="F10845" s="5">
        <f>IF(B10845=0,0,B10845*LABOR_HRS_WK_CAR*SEASON_WEEKS*(1+DIM_PCT_CAR)^B10845)</f>
        <v>537.6193074924571</v>
      </c>
      <c r="G10845" s="5">
        <f>IF(C10845=0,0,C10845*LABOR_HRS_WK_MES*SEASON_WEEKS*(1+DIM_PCT_MES)^C10845)</f>
        <v>1301.1455960105659</v>
      </c>
      <c r="H10845" s="5">
        <f>E10845+F10845+G10845</f>
        <v>8455.5260038574233</v>
      </c>
      <c r="I10845" s="5">
        <f>MIN(H10845,FARMER_HRS)</f>
        <v>720</v>
      </c>
      <c r="J10845" s="5">
        <f>MAX(0,H10845-FARMER_HRS)</f>
        <v>7735.5260038574233</v>
      </c>
      <c r="K10845" s="2">
        <f>I10845*FARMER_RATE+J10845*TEMP_WORKER_RATE</f>
        <v>159297.32645585804</v>
      </c>
      <c r="L10845" s="2">
        <f>A10845*PRICE_TOM+B10845*PRICE_CAR+C10845*PRICE_MES</f>
        <v>227422</v>
      </c>
      <c r="M10845" s="2">
        <f>A10845*FERT_BED_TOM+B10845*FERT_BED_CAR+C10845*FERT_BED_MES</f>
        <v>39160</v>
      </c>
      <c r="N10845" s="6">
        <f>IF(AND(D10845&lt;=TOTAL_BEDS,J10845&lt;=TEMP_WORKER_MAX*TEMP_WORKER_HRS),1,0)</f>
        <v>0</v>
      </c>
      <c r="O10845" s="2">
        <f>L10845-M10845-K10845-FIXED_COSTS</f>
        <v>8964.6735441419587</v>
      </c>
      <c r="P10845" s="2">
        <f>IF(N10845=1,O10845,"")</f>
      </c>
    </row>
    <row r="10846">
      <c r="A10846" s="6">
        <v>16</v>
      </c>
      <c r="B10846" s="6">
        <v>13</v>
      </c>
      <c r="C10846" s="6">
        <v>23</v>
      </c>
      <c r="D10846" s="6">
        <f>A10846+B10846+C10846</f>
        <v>52</v>
      </c>
      <c r="E10846" s="5">
        <f>IF(A10846=0,0,A10846*LABOR_HRS_WK_TOM*SEASON_WEEKS*(1+DIM_PCT_TOM)^A10846)</f>
        <v>6616.7611003544</v>
      </c>
      <c r="F10846" s="5">
        <f>IF(B10846=0,0,B10846*LABOR_HRS_WK_CAR*SEASON_WEEKS*(1+DIM_PCT_CAR)^B10846)</f>
        <v>537.6193074924571</v>
      </c>
      <c r="G10846" s="5">
        <f>IF(C10846=0,0,C10846*LABOR_HRS_WK_MES*SEASON_WEEKS*(1+DIM_PCT_MES)^C10846)</f>
        <v>1377.2921848680023</v>
      </c>
      <c r="H10846" s="5">
        <f>E10846+F10846+G10846</f>
        <v>8531.6725927148582</v>
      </c>
      <c r="I10846" s="5">
        <f>MIN(H10846,FARMER_HRS)</f>
        <v>720</v>
      </c>
      <c r="J10846" s="5">
        <f>MAX(0,H10846-FARMER_HRS)</f>
        <v>7811.6725927148582</v>
      </c>
      <c r="K10846" s="2">
        <f>I10846*FARMER_RATE+J10846*TEMP_WORKER_RATE</f>
        <v>160619.31584574407</v>
      </c>
      <c r="L10846" s="2">
        <f>A10846*PRICE_TOM+B10846*PRICE_CAR+C10846*PRICE_MES</f>
        <v>230122</v>
      </c>
      <c r="M10846" s="2">
        <f>A10846*FERT_BED_TOM+B10846*FERT_BED_CAR+C10846*FERT_BED_MES</f>
        <v>40040</v>
      </c>
      <c r="N10846" s="6">
        <f>IF(AND(D10846&lt;=TOTAL_BEDS,J10846&lt;=TEMP_WORKER_MAX*TEMP_WORKER_HRS),1,0)</f>
        <v>0</v>
      </c>
      <c r="O10846" s="2">
        <f>L10846-M10846-K10846-FIXED_COSTS</f>
        <v>9462.6841542559268</v>
      </c>
      <c r="P10846" s="2">
        <f>IF(N10846=1,O10846,"")</f>
      </c>
    </row>
    <row r="10847">
      <c r="A10847" s="6">
        <v>16</v>
      </c>
      <c r="B10847" s="6">
        <v>13</v>
      </c>
      <c r="C10847" s="6">
        <v>24</v>
      </c>
      <c r="D10847" s="6">
        <f>A10847+B10847+C10847</f>
        <v>53</v>
      </c>
      <c r="E10847" s="5">
        <f>IF(A10847=0,0,A10847*LABOR_HRS_WK_TOM*SEASON_WEEKS*(1+DIM_PCT_TOM)^A10847)</f>
        <v>6616.7611003544</v>
      </c>
      <c r="F10847" s="5">
        <f>IF(B10847=0,0,B10847*LABOR_HRS_WK_CAR*SEASON_WEEKS*(1+DIM_PCT_CAR)^B10847)</f>
        <v>537.6193074924571</v>
      </c>
      <c r="G10847" s="5">
        <f>IF(C10847=0,0,C10847*LABOR_HRS_WK_MES*SEASON_WEEKS*(1+DIM_PCT_MES)^C10847)</f>
        <v>1455.139134447498</v>
      </c>
      <c r="H10847" s="5">
        <f>E10847+F10847+G10847</f>
        <v>8609.5195422943543</v>
      </c>
      <c r="I10847" s="5">
        <f>MIN(H10847,FARMER_HRS)</f>
        <v>720</v>
      </c>
      <c r="J10847" s="5">
        <f>MAX(0,H10847-FARMER_HRS)</f>
        <v>7889.5195422943543</v>
      </c>
      <c r="K10847" s="2">
        <f>I10847*FARMER_RATE+J10847*TEMP_WORKER_RATE</f>
        <v>161970.82538705476</v>
      </c>
      <c r="L10847" s="2">
        <f>A10847*PRICE_TOM+B10847*PRICE_CAR+C10847*PRICE_MES</f>
        <v>232822</v>
      </c>
      <c r="M10847" s="2">
        <f>A10847*FERT_BED_TOM+B10847*FERT_BED_CAR+C10847*FERT_BED_MES</f>
        <v>40920</v>
      </c>
      <c r="N10847" s="6">
        <f>IF(AND(D10847&lt;=TOTAL_BEDS,J10847&lt;=TEMP_WORKER_MAX*TEMP_WORKER_HRS),1,0)</f>
        <v>0</v>
      </c>
      <c r="O10847" s="2">
        <f>L10847-M10847-K10847-FIXED_COSTS</f>
        <v>9931.1746129452367</v>
      </c>
      <c r="P10847" s="2">
        <f>IF(N10847=1,O10847,"")</f>
      </c>
    </row>
    <row r="10848">
      <c r="A10848" s="6">
        <v>16</v>
      </c>
      <c r="B10848" s="6">
        <v>13</v>
      </c>
      <c r="C10848" s="6">
        <v>25</v>
      </c>
      <c r="D10848" s="6">
        <f>A10848+B10848+C10848</f>
        <v>54</v>
      </c>
      <c r="E10848" s="5">
        <f>IF(A10848=0,0,A10848*LABOR_HRS_WK_TOM*SEASON_WEEKS*(1+DIM_PCT_TOM)^A10848)</f>
        <v>6616.7611003544</v>
      </c>
      <c r="F10848" s="5">
        <f>IF(B10848=0,0,B10848*LABOR_HRS_WK_CAR*SEASON_WEEKS*(1+DIM_PCT_CAR)^B10848)</f>
        <v>537.6193074924571</v>
      </c>
      <c r="G10848" s="5">
        <f>IF(C10848=0,0,C10848*LABOR_HRS_WK_MES*SEASON_WEEKS*(1+DIM_PCT_MES)^C10848)</f>
        <v>1534.7170558625955</v>
      </c>
      <c r="H10848" s="5">
        <f>E10848+F10848+G10848</f>
        <v>8689.0974637094514</v>
      </c>
      <c r="I10848" s="5">
        <f>MIN(H10848,FARMER_HRS)</f>
        <v>720</v>
      </c>
      <c r="J10848" s="5">
        <f>MAX(0,H10848-FARMER_HRS)</f>
        <v>7969.0974637094514</v>
      </c>
      <c r="K10848" s="2">
        <f>I10848*FARMER_RATE+J10848*TEMP_WORKER_RATE</f>
        <v>163352.38652273352</v>
      </c>
      <c r="L10848" s="2">
        <f>A10848*PRICE_TOM+B10848*PRICE_CAR+C10848*PRICE_MES</f>
        <v>235522</v>
      </c>
      <c r="M10848" s="2">
        <f>A10848*FERT_BED_TOM+B10848*FERT_BED_CAR+C10848*FERT_BED_MES</f>
        <v>41800</v>
      </c>
      <c r="N10848" s="6">
        <f>IF(AND(D10848&lt;=TOTAL_BEDS,J10848&lt;=TEMP_WORKER_MAX*TEMP_WORKER_HRS),1,0)</f>
        <v>0</v>
      </c>
      <c r="O10848" s="2">
        <f>L10848-M10848-K10848-FIXED_COSTS</f>
        <v>10369.613477266481</v>
      </c>
      <c r="P10848" s="2">
        <f>IF(N10848=1,O10848,"")</f>
      </c>
    </row>
    <row r="10849">
      <c r="A10849" s="6">
        <v>16</v>
      </c>
      <c r="B10849" s="6">
        <v>13</v>
      </c>
      <c r="C10849" s="6">
        <v>26</v>
      </c>
      <c r="D10849" s="6">
        <f>A10849+B10849+C10849</f>
        <v>55</v>
      </c>
      <c r="E10849" s="5">
        <f>IF(A10849=0,0,A10849*LABOR_HRS_WK_TOM*SEASON_WEEKS*(1+DIM_PCT_TOM)^A10849)</f>
        <v>6616.7611003544</v>
      </c>
      <c r="F10849" s="5">
        <f>IF(B10849=0,0,B10849*LABOR_HRS_WK_CAR*SEASON_WEEKS*(1+DIM_PCT_CAR)^B10849)</f>
        <v>537.6193074924571</v>
      </c>
      <c r="G10849" s="5">
        <f>IF(C10849=0,0,C10849*LABOR_HRS_WK_MES*SEASON_WEEKS*(1+DIM_PCT_MES)^C10849)</f>
        <v>1616.0570598233128</v>
      </c>
      <c r="H10849" s="5">
        <f>E10849+F10849+G10849</f>
        <v>8770.43746767017</v>
      </c>
      <c r="I10849" s="5">
        <f>MIN(H10849,FARMER_HRS)</f>
        <v>720</v>
      </c>
      <c r="J10849" s="5">
        <f>MAX(0,H10849-FARMER_HRS)</f>
        <v>8050.43746767017</v>
      </c>
      <c r="K10849" s="2">
        <f>I10849*FARMER_RATE+J10849*TEMP_WORKER_RATE</f>
        <v>164764.53936927379</v>
      </c>
      <c r="L10849" s="2">
        <f>A10849*PRICE_TOM+B10849*PRICE_CAR+C10849*PRICE_MES</f>
        <v>238222</v>
      </c>
      <c r="M10849" s="2">
        <f>A10849*FERT_BED_TOM+B10849*FERT_BED_CAR+C10849*FERT_BED_MES</f>
        <v>42680</v>
      </c>
      <c r="N10849" s="6">
        <f>IF(AND(D10849&lt;=TOTAL_BEDS,J10849&lt;=TEMP_WORKER_MAX*TEMP_WORKER_HRS),1,0)</f>
        <v>0</v>
      </c>
      <c r="O10849" s="2">
        <f>L10849-M10849-K10849-FIXED_COSTS</f>
        <v>10777.460630726215</v>
      </c>
      <c r="P10849" s="2">
        <f>IF(N10849=1,O10849,"")</f>
      </c>
    </row>
    <row r="10850">
      <c r="A10850" s="6">
        <v>16</v>
      </c>
      <c r="B10850" s="6">
        <v>13</v>
      </c>
      <c r="C10850" s="6">
        <v>27</v>
      </c>
      <c r="D10850" s="6">
        <f>A10850+B10850+C10850</f>
        <v>56</v>
      </c>
      <c r="E10850" s="5">
        <f>IF(A10850=0,0,A10850*LABOR_HRS_WK_TOM*SEASON_WEEKS*(1+DIM_PCT_TOM)^A10850)</f>
        <v>6616.7611003544</v>
      </c>
      <c r="F10850" s="5">
        <f>IF(B10850=0,0,B10850*LABOR_HRS_WK_CAR*SEASON_WEEKS*(1+DIM_PCT_CAR)^B10850)</f>
        <v>537.6193074924571</v>
      </c>
      <c r="G10850" s="5">
        <f>IF(C10850=0,0,C10850*LABOR_HRS_WK_MES*SEASON_WEEKS*(1+DIM_PCT_MES)^C10850)</f>
        <v>1699.19076434307</v>
      </c>
      <c r="H10850" s="5">
        <f>E10850+F10850+G10850</f>
        <v>8853.5711721899261</v>
      </c>
      <c r="I10850" s="5">
        <f>MIN(H10850,FARMER_HRS)</f>
        <v>720</v>
      </c>
      <c r="J10850" s="5">
        <f>MAX(0,H10850-FARMER_HRS)</f>
        <v>8133.5711721899261</v>
      </c>
      <c r="K10850" s="2">
        <f>I10850*FARMER_RATE+J10850*TEMP_WORKER_RATE</f>
        <v>166207.83285051954</v>
      </c>
      <c r="L10850" s="2">
        <f>A10850*PRICE_TOM+B10850*PRICE_CAR+C10850*PRICE_MES</f>
        <v>240922</v>
      </c>
      <c r="M10850" s="2">
        <f>A10850*FERT_BED_TOM+B10850*FERT_BED_CAR+C10850*FERT_BED_MES</f>
        <v>43560</v>
      </c>
      <c r="N10850" s="6">
        <f>IF(AND(D10850&lt;=TOTAL_BEDS,J10850&lt;=TEMP_WORKER_MAX*TEMP_WORKER_HRS),1,0)</f>
        <v>0</v>
      </c>
      <c r="O10850" s="2">
        <f>L10850-M10850-K10850-FIXED_COSTS</f>
        <v>11154.167149480461</v>
      </c>
      <c r="P10850" s="2">
        <f>IF(N10850=1,O10850,"")</f>
      </c>
    </row>
    <row r="10851">
      <c r="A10851" s="6">
        <v>16</v>
      </c>
      <c r="B10851" s="6">
        <v>13</v>
      </c>
      <c r="C10851" s="6">
        <v>28</v>
      </c>
      <c r="D10851" s="6">
        <f>A10851+B10851+C10851</f>
        <v>57</v>
      </c>
      <c r="E10851" s="5">
        <f>IF(A10851=0,0,A10851*LABOR_HRS_WK_TOM*SEASON_WEEKS*(1+DIM_PCT_TOM)^A10851)</f>
        <v>6616.7611003544</v>
      </c>
      <c r="F10851" s="5">
        <f>IF(B10851=0,0,B10851*LABOR_HRS_WK_CAR*SEASON_WEEKS*(1+DIM_PCT_CAR)^B10851)</f>
        <v>537.6193074924571</v>
      </c>
      <c r="G10851" s="5">
        <f>IF(C10851=0,0,C10851*LABOR_HRS_WK_MES*SEASON_WEEKS*(1+DIM_PCT_MES)^C10851)</f>
        <v>1784.1503025602233</v>
      </c>
      <c r="H10851" s="5">
        <f>E10851+F10851+G10851</f>
        <v>8938.53071040708</v>
      </c>
      <c r="I10851" s="5">
        <f>MIN(H10851,FARMER_HRS)</f>
        <v>720</v>
      </c>
      <c r="J10851" s="5">
        <f>MAX(0,H10851-FARMER_HRS)</f>
        <v>8218.53071040708</v>
      </c>
      <c r="K10851" s="2">
        <f>I10851*FARMER_RATE+J10851*TEMP_WORKER_RATE</f>
        <v>167682.82483345625</v>
      </c>
      <c r="L10851" s="2">
        <f>A10851*PRICE_TOM+B10851*PRICE_CAR+C10851*PRICE_MES</f>
        <v>243622</v>
      </c>
      <c r="M10851" s="2">
        <f>A10851*FERT_BED_TOM+B10851*FERT_BED_CAR+C10851*FERT_BED_MES</f>
        <v>44440</v>
      </c>
      <c r="N10851" s="6">
        <f>IF(AND(D10851&lt;=TOTAL_BEDS,J10851&lt;=TEMP_WORKER_MAX*TEMP_WORKER_HRS),1,0)</f>
        <v>0</v>
      </c>
      <c r="O10851" s="2">
        <f>L10851-M10851-K10851-FIXED_COSTS</f>
        <v>11499.175166543748</v>
      </c>
      <c r="P10851" s="2">
        <f>IF(N10851=1,O10851,"")</f>
      </c>
    </row>
    <row r="10852">
      <c r="A10852" s="6">
        <v>16</v>
      </c>
      <c r="B10852" s="6">
        <v>13</v>
      </c>
      <c r="C10852" s="6">
        <v>29</v>
      </c>
      <c r="D10852" s="6">
        <f>A10852+B10852+C10852</f>
        <v>58</v>
      </c>
      <c r="E10852" s="5">
        <f>IF(A10852=0,0,A10852*LABOR_HRS_WK_TOM*SEASON_WEEKS*(1+DIM_PCT_TOM)^A10852)</f>
        <v>6616.7611003544</v>
      </c>
      <c r="F10852" s="5">
        <f>IF(B10852=0,0,B10852*LABOR_HRS_WK_CAR*SEASON_WEEKS*(1+DIM_PCT_CAR)^B10852)</f>
        <v>537.6193074924571</v>
      </c>
      <c r="G10852" s="5">
        <f>IF(C10852=0,0,C10852*LABOR_HRS_WK_MES*SEASON_WEEKS*(1+DIM_PCT_MES)^C10852)</f>
        <v>1870.9683306758766</v>
      </c>
      <c r="H10852" s="5">
        <f>E10852+F10852+G10852</f>
        <v>9025.3487385227327</v>
      </c>
      <c r="I10852" s="5">
        <f>MIN(H10852,FARMER_HRS)</f>
        <v>720</v>
      </c>
      <c r="J10852" s="5">
        <f>MAX(0,H10852-FARMER_HRS)</f>
        <v>8305.3487385227327</v>
      </c>
      <c r="K10852" s="2">
        <f>I10852*FARMER_RATE+J10852*TEMP_WORKER_RATE</f>
        <v>169190.08226601966</v>
      </c>
      <c r="L10852" s="2">
        <f>A10852*PRICE_TOM+B10852*PRICE_CAR+C10852*PRICE_MES</f>
        <v>246322</v>
      </c>
      <c r="M10852" s="2">
        <f>A10852*FERT_BED_TOM+B10852*FERT_BED_CAR+C10852*FERT_BED_MES</f>
        <v>45320</v>
      </c>
      <c r="N10852" s="6">
        <f>IF(AND(D10852&lt;=TOTAL_BEDS,J10852&lt;=TEMP_WORKER_MAX*TEMP_WORKER_HRS),1,0)</f>
        <v>0</v>
      </c>
      <c r="O10852" s="2">
        <f>L10852-M10852-K10852-FIXED_COSTS</f>
        <v>11811.917733980343</v>
      </c>
      <c r="P10852" s="2">
        <f>IF(N10852=1,O10852,"")</f>
      </c>
    </row>
    <row r="10853">
      <c r="A10853" s="6">
        <v>16</v>
      </c>
      <c r="B10853" s="6">
        <v>13</v>
      </c>
      <c r="C10853" s="6">
        <v>30</v>
      </c>
      <c r="D10853" s="6">
        <f>A10853+B10853+C10853</f>
        <v>59</v>
      </c>
      <c r="E10853" s="5">
        <f>IF(A10853=0,0,A10853*LABOR_HRS_WK_TOM*SEASON_WEEKS*(1+DIM_PCT_TOM)^A10853)</f>
        <v>6616.7611003544</v>
      </c>
      <c r="F10853" s="5">
        <f>IF(B10853=0,0,B10853*LABOR_HRS_WK_CAR*SEASON_WEEKS*(1+DIM_PCT_CAR)^B10853)</f>
        <v>537.6193074924571</v>
      </c>
      <c r="G10853" s="5">
        <f>IF(C10853=0,0,C10853*LABOR_HRS_WK_MES*SEASON_WEEKS*(1+DIM_PCT_MES)^C10853)</f>
        <v>1959.6780360096466</v>
      </c>
      <c r="H10853" s="5">
        <f>E10853+F10853+G10853</f>
        <v>9114.0584438565038</v>
      </c>
      <c r="I10853" s="5">
        <f>MIN(H10853,FARMER_HRS)</f>
        <v>720</v>
      </c>
      <c r="J10853" s="5">
        <f>MAX(0,H10853-FARMER_HRS)</f>
        <v>8394.0584438565038</v>
      </c>
      <c r="K10853" s="2">
        <f>I10853*FARMER_RATE+J10853*TEMP_WORKER_RATE</f>
        <v>170730.18131695318</v>
      </c>
      <c r="L10853" s="2">
        <f>A10853*PRICE_TOM+B10853*PRICE_CAR+C10853*PRICE_MES</f>
        <v>249022</v>
      </c>
      <c r="M10853" s="2">
        <f>A10853*FERT_BED_TOM+B10853*FERT_BED_CAR+C10853*FERT_BED_MES</f>
        <v>46200</v>
      </c>
      <c r="N10853" s="6">
        <f>IF(AND(D10853&lt;=TOTAL_BEDS,J10853&lt;=TEMP_WORKER_MAX*TEMP_WORKER_HRS),1,0)</f>
        <v>0</v>
      </c>
      <c r="O10853" s="2">
        <f>L10853-M10853-K10853-FIXED_COSTS</f>
        <v>12091.818683046818</v>
      </c>
      <c r="P10853" s="2">
        <f>IF(N10853=1,O10853,"")</f>
      </c>
    </row>
    <row r="10854">
      <c r="A10854" s="6">
        <v>16</v>
      </c>
      <c r="B10854" s="6">
        <v>14</v>
      </c>
      <c r="C10854" s="6">
        <v>0</v>
      </c>
      <c r="D10854" s="6">
        <f>A10854+B10854+C10854</f>
        <v>30</v>
      </c>
      <c r="E10854" s="5">
        <f>IF(A10854=0,0,A10854*LABOR_HRS_WK_TOM*SEASON_WEEKS*(1+DIM_PCT_TOM)^A10854)</f>
        <v>6616.7611003544</v>
      </c>
      <c r="F10854" s="5">
        <f>IF(B10854=0,0,B10854*LABOR_HRS_WK_CAR*SEASON_WEEKS*(1+DIM_PCT_CAR)^B10854)</f>
        <v>593.44900480898161</v>
      </c>
      <c r="G10854" s="5">
        <f>IF(C10854=0,0,C10854*LABOR_HRS_WK_MES*SEASON_WEEKS*(1+DIM_PCT_MES)^C10854)</f>
        <v>0</v>
      </c>
      <c r="H10854" s="5">
        <f>E10854+F10854+G10854</f>
        <v>7210.2101051633817</v>
      </c>
      <c r="I10854" s="5">
        <f>MIN(H10854,FARMER_HRS)</f>
        <v>720</v>
      </c>
      <c r="J10854" s="5">
        <f>MAX(0,H10854-FARMER_HRS)</f>
        <v>6490.2101051633817</v>
      </c>
      <c r="K10854" s="2">
        <f>I10854*FARMER_RATE+J10854*TEMP_WORKER_RATE</f>
        <v>137677.2587701976</v>
      </c>
      <c r="L10854" s="2">
        <f>A10854*PRICE_TOM+B10854*PRICE_CAR+C10854*PRICE_MES</f>
        <v>170116</v>
      </c>
      <c r="M10854" s="2">
        <f>A10854*FERT_BED_TOM+B10854*FERT_BED_CAR+C10854*FERT_BED_MES</f>
        <v>20240</v>
      </c>
      <c r="N10854" s="6">
        <f>IF(AND(D10854&lt;=TOTAL_BEDS,J10854&lt;=TEMP_WORKER_MAX*TEMP_WORKER_HRS),1,0)</f>
        <v>0</v>
      </c>
      <c r="O10854" s="2">
        <f>L10854-M10854-K10854-FIXED_COSTS</f>
        <v>-7801.2587701976008</v>
      </c>
      <c r="P10854" s="2">
        <f>IF(N10854=1,O10854,"")</f>
      </c>
    </row>
    <row r="10855">
      <c r="A10855" s="6">
        <v>16</v>
      </c>
      <c r="B10855" s="6">
        <v>14</v>
      </c>
      <c r="C10855" s="6">
        <v>1</v>
      </c>
      <c r="D10855" s="6">
        <f>A10855+B10855+C10855</f>
        <v>31</v>
      </c>
      <c r="E10855" s="5">
        <f>IF(A10855=0,0,A10855*LABOR_HRS_WK_TOM*SEASON_WEEKS*(1+DIM_PCT_TOM)^A10855)</f>
        <v>6616.7611003544</v>
      </c>
      <c r="F10855" s="5">
        <f>IF(B10855=0,0,B10855*LABOR_HRS_WK_CAR*SEASON_WEEKS*(1+DIM_PCT_CAR)^B10855)</f>
        <v>593.44900480898161</v>
      </c>
      <c r="G10855" s="5">
        <f>IF(C10855=0,0,C10855*LABOR_HRS_WK_MES*SEASON_WEEKS*(1+DIM_PCT_MES)^C10855)</f>
        <v>45.5625</v>
      </c>
      <c r="H10855" s="5">
        <f>E10855+F10855+G10855</f>
        <v>7255.7726051633817</v>
      </c>
      <c r="I10855" s="5">
        <f>MIN(H10855,FARMER_HRS)</f>
        <v>720</v>
      </c>
      <c r="J10855" s="5">
        <f>MAX(0,H10855-FARMER_HRS)</f>
        <v>6535.7726051633817</v>
      </c>
      <c r="K10855" s="2">
        <f>I10855*FARMER_RATE+J10855*TEMP_WORKER_RATE</f>
        <v>138468.2743951976</v>
      </c>
      <c r="L10855" s="2">
        <f>A10855*PRICE_TOM+B10855*PRICE_CAR+C10855*PRICE_MES</f>
        <v>172816</v>
      </c>
      <c r="M10855" s="2">
        <f>A10855*FERT_BED_TOM+B10855*FERT_BED_CAR+C10855*FERT_BED_MES</f>
        <v>21120</v>
      </c>
      <c r="N10855" s="6">
        <f>IF(AND(D10855&lt;=TOTAL_BEDS,J10855&lt;=TEMP_WORKER_MAX*TEMP_WORKER_HRS),1,0)</f>
        <v>0</v>
      </c>
      <c r="O10855" s="2">
        <f>L10855-M10855-K10855-FIXED_COSTS</f>
        <v>-6772.2743951976008</v>
      </c>
      <c r="P10855" s="2">
        <f>IF(N10855=1,O10855,"")</f>
      </c>
    </row>
    <row r="10856">
      <c r="A10856" s="6">
        <v>16</v>
      </c>
      <c r="B10856" s="6">
        <v>14</v>
      </c>
      <c r="C10856" s="6">
        <v>2</v>
      </c>
      <c r="D10856" s="6">
        <f>A10856+B10856+C10856</f>
        <v>32</v>
      </c>
      <c r="E10856" s="5">
        <f>IF(A10856=0,0,A10856*LABOR_HRS_WK_TOM*SEASON_WEEKS*(1+DIM_PCT_TOM)^A10856)</f>
        <v>6616.7611003544</v>
      </c>
      <c r="F10856" s="5">
        <f>IF(B10856=0,0,B10856*LABOR_HRS_WK_CAR*SEASON_WEEKS*(1+DIM_PCT_CAR)^B10856)</f>
        <v>593.44900480898161</v>
      </c>
      <c r="G10856" s="5">
        <f>IF(C10856=0,0,C10856*LABOR_HRS_WK_MES*SEASON_WEEKS*(1+DIM_PCT_MES)^C10856)</f>
        <v>92.2640625</v>
      </c>
      <c r="H10856" s="5">
        <f>E10856+F10856+G10856</f>
        <v>7302.4741676633821</v>
      </c>
      <c r="I10856" s="5">
        <f>MIN(H10856,FARMER_HRS)</f>
        <v>720</v>
      </c>
      <c r="J10856" s="5">
        <f>MAX(0,H10856-FARMER_HRS)</f>
        <v>6582.4741676633821</v>
      </c>
      <c r="K10856" s="2">
        <f>I10856*FARMER_RATE+J10856*TEMP_WORKER_RATE</f>
        <v>139279.0654108226</v>
      </c>
      <c r="L10856" s="2">
        <f>A10856*PRICE_TOM+B10856*PRICE_CAR+C10856*PRICE_MES</f>
        <v>175516</v>
      </c>
      <c r="M10856" s="2">
        <f>A10856*FERT_BED_TOM+B10856*FERT_BED_CAR+C10856*FERT_BED_MES</f>
        <v>22000</v>
      </c>
      <c r="N10856" s="6">
        <f>IF(AND(D10856&lt;=TOTAL_BEDS,J10856&lt;=TEMP_WORKER_MAX*TEMP_WORKER_HRS),1,0)</f>
        <v>0</v>
      </c>
      <c r="O10856" s="2">
        <f>L10856-M10856-K10856-FIXED_COSTS</f>
        <v>-5763.0654108226008</v>
      </c>
      <c r="P10856" s="2">
        <f>IF(N10856=1,O10856,"")</f>
      </c>
    </row>
    <row r="10857">
      <c r="A10857" s="6">
        <v>16</v>
      </c>
      <c r="B10857" s="6">
        <v>14</v>
      </c>
      <c r="C10857" s="6">
        <v>3</v>
      </c>
      <c r="D10857" s="6">
        <f>A10857+B10857+C10857</f>
        <v>33</v>
      </c>
      <c r="E10857" s="5">
        <f>IF(A10857=0,0,A10857*LABOR_HRS_WK_TOM*SEASON_WEEKS*(1+DIM_PCT_TOM)^A10857)</f>
        <v>6616.7611003544</v>
      </c>
      <c r="F10857" s="5">
        <f>IF(B10857=0,0,B10857*LABOR_HRS_WK_CAR*SEASON_WEEKS*(1+DIM_PCT_CAR)^B10857)</f>
        <v>593.44900480898161</v>
      </c>
      <c r="G10857" s="5">
        <f>IF(C10857=0,0,C10857*LABOR_HRS_WK_MES*SEASON_WEEKS*(1+DIM_PCT_MES)^C10857)</f>
        <v>140.12604492187498</v>
      </c>
      <c r="H10857" s="5">
        <f>E10857+F10857+G10857</f>
        <v>7350.336150085257</v>
      </c>
      <c r="I10857" s="5">
        <f>MIN(H10857,FARMER_HRS)</f>
        <v>720</v>
      </c>
      <c r="J10857" s="5">
        <f>MAX(0,H10857-FARMER_HRS)</f>
        <v>6630.336150085257</v>
      </c>
      <c r="K10857" s="2">
        <f>I10857*FARMER_RATE+J10857*TEMP_WORKER_RATE</f>
        <v>140110.00260564682</v>
      </c>
      <c r="L10857" s="2">
        <f>A10857*PRICE_TOM+B10857*PRICE_CAR+C10857*PRICE_MES</f>
        <v>178216</v>
      </c>
      <c r="M10857" s="2">
        <f>A10857*FERT_BED_TOM+B10857*FERT_BED_CAR+C10857*FERT_BED_MES</f>
        <v>22880</v>
      </c>
      <c r="N10857" s="6">
        <f>IF(AND(D10857&lt;=TOTAL_BEDS,J10857&lt;=TEMP_WORKER_MAX*TEMP_WORKER_HRS),1,0)</f>
        <v>0</v>
      </c>
      <c r="O10857" s="2">
        <f>L10857-M10857-K10857-FIXED_COSTS</f>
        <v>-4774.00260564682</v>
      </c>
      <c r="P10857" s="2">
        <f>IF(N10857=1,O10857,"")</f>
      </c>
    </row>
    <row r="10858">
      <c r="A10858" s="6">
        <v>16</v>
      </c>
      <c r="B10858" s="6">
        <v>14</v>
      </c>
      <c r="C10858" s="6">
        <v>4</v>
      </c>
      <c r="D10858" s="6">
        <f>A10858+B10858+C10858</f>
        <v>34</v>
      </c>
      <c r="E10858" s="5">
        <f>IF(A10858=0,0,A10858*LABOR_HRS_WK_TOM*SEASON_WEEKS*(1+DIM_PCT_TOM)^A10858)</f>
        <v>6616.7611003544</v>
      </c>
      <c r="F10858" s="5">
        <f>IF(B10858=0,0,B10858*LABOR_HRS_WK_CAR*SEASON_WEEKS*(1+DIM_PCT_CAR)^B10858)</f>
        <v>593.44900480898161</v>
      </c>
      <c r="G10858" s="5">
        <f>IF(C10858=0,0,C10858*LABOR_HRS_WK_MES*SEASON_WEEKS*(1+DIM_PCT_MES)^C10858)</f>
        <v>189.17016064453119</v>
      </c>
      <c r="H10858" s="5">
        <f>E10858+F10858+G10858</f>
        <v>7399.380265807913</v>
      </c>
      <c r="I10858" s="5">
        <f>MIN(H10858,FARMER_HRS)</f>
        <v>720</v>
      </c>
      <c r="J10858" s="5">
        <f>MAX(0,H10858-FARMER_HRS)</f>
        <v>6679.380265807913</v>
      </c>
      <c r="K10858" s="2">
        <f>I10858*FARMER_RATE+J10858*TEMP_WORKER_RATE</f>
        <v>140961.46294805405</v>
      </c>
      <c r="L10858" s="2">
        <f>A10858*PRICE_TOM+B10858*PRICE_CAR+C10858*PRICE_MES</f>
        <v>180916</v>
      </c>
      <c r="M10858" s="2">
        <f>A10858*FERT_BED_TOM+B10858*FERT_BED_CAR+C10858*FERT_BED_MES</f>
        <v>23760</v>
      </c>
      <c r="N10858" s="6">
        <f>IF(AND(D10858&lt;=TOTAL_BEDS,J10858&lt;=TEMP_WORKER_MAX*TEMP_WORKER_HRS),1,0)</f>
        <v>0</v>
      </c>
      <c r="O10858" s="2">
        <f>L10858-M10858-K10858-FIXED_COSTS</f>
        <v>-3805.4629480540461</v>
      </c>
      <c r="P10858" s="2">
        <f>IF(N10858=1,O10858,"")</f>
      </c>
    </row>
    <row r="10859">
      <c r="A10859" s="6">
        <v>16</v>
      </c>
      <c r="B10859" s="6">
        <v>14</v>
      </c>
      <c r="C10859" s="6">
        <v>5</v>
      </c>
      <c r="D10859" s="6">
        <f>A10859+B10859+C10859</f>
        <v>35</v>
      </c>
      <c r="E10859" s="5">
        <f>IF(A10859=0,0,A10859*LABOR_HRS_WK_TOM*SEASON_WEEKS*(1+DIM_PCT_TOM)^A10859)</f>
        <v>6616.7611003544</v>
      </c>
      <c r="F10859" s="5">
        <f>IF(B10859=0,0,B10859*LABOR_HRS_WK_CAR*SEASON_WEEKS*(1+DIM_PCT_CAR)^B10859)</f>
        <v>593.44900480898161</v>
      </c>
      <c r="G10859" s="5">
        <f>IF(C10859=0,0,C10859*LABOR_HRS_WK_MES*SEASON_WEEKS*(1+DIM_PCT_MES)^C10859)</f>
        <v>239.41848456573481</v>
      </c>
      <c r="H10859" s="5">
        <f>E10859+F10859+G10859</f>
        <v>7449.6285897291164</v>
      </c>
      <c r="I10859" s="5">
        <f>MIN(H10859,FARMER_HRS)</f>
        <v>720</v>
      </c>
      <c r="J10859" s="5">
        <f>MAX(0,H10859-FARMER_HRS)</f>
        <v>6729.6285897291164</v>
      </c>
      <c r="K10859" s="2">
        <f>I10859*FARMER_RATE+J10859*TEMP_WORKER_RATE</f>
        <v>141833.82968279714</v>
      </c>
      <c r="L10859" s="2">
        <f>A10859*PRICE_TOM+B10859*PRICE_CAR+C10859*PRICE_MES</f>
        <v>183616</v>
      </c>
      <c r="M10859" s="2">
        <f>A10859*FERT_BED_TOM+B10859*FERT_BED_CAR+C10859*FERT_BED_MES</f>
        <v>24640</v>
      </c>
      <c r="N10859" s="6">
        <f>IF(AND(D10859&lt;=TOTAL_BEDS,J10859&lt;=TEMP_WORKER_MAX*TEMP_WORKER_HRS),1,0)</f>
        <v>0</v>
      </c>
      <c r="O10859" s="2">
        <f>L10859-M10859-K10859-FIXED_COSTS</f>
        <v>-2857.8296827971353</v>
      </c>
      <c r="P10859" s="2">
        <f>IF(N10859=1,O10859,"")</f>
      </c>
    </row>
    <row r="10860">
      <c r="A10860" s="6">
        <v>16</v>
      </c>
      <c r="B10860" s="6">
        <v>14</v>
      </c>
      <c r="C10860" s="6">
        <v>6</v>
      </c>
      <c r="D10860" s="6">
        <f>A10860+B10860+C10860</f>
        <v>36</v>
      </c>
      <c r="E10860" s="5">
        <f>IF(A10860=0,0,A10860*LABOR_HRS_WK_TOM*SEASON_WEEKS*(1+DIM_PCT_TOM)^A10860)</f>
        <v>6616.7611003544</v>
      </c>
      <c r="F10860" s="5">
        <f>IF(B10860=0,0,B10860*LABOR_HRS_WK_CAR*SEASON_WEEKS*(1+DIM_PCT_CAR)^B10860)</f>
        <v>593.44900480898161</v>
      </c>
      <c r="G10860" s="5">
        <f>IF(C10860=0,0,C10860*LABOR_HRS_WK_MES*SEASON_WEEKS*(1+DIM_PCT_MES)^C10860)</f>
        <v>290.89345874736773</v>
      </c>
      <c r="H10860" s="5">
        <f>E10860+F10860+G10860</f>
        <v>7501.1035639107495</v>
      </c>
      <c r="I10860" s="5">
        <f>MIN(H10860,FARMER_HRS)</f>
        <v>720</v>
      </c>
      <c r="J10860" s="5">
        <f>MAX(0,H10860-FARMER_HRS)</f>
        <v>6781.1035639107495</v>
      </c>
      <c r="K10860" s="2">
        <f>I10860*FARMER_RATE+J10860*TEMP_WORKER_RATE</f>
        <v>142727.49242900606</v>
      </c>
      <c r="L10860" s="2">
        <f>A10860*PRICE_TOM+B10860*PRICE_CAR+C10860*PRICE_MES</f>
        <v>186316</v>
      </c>
      <c r="M10860" s="2">
        <f>A10860*FERT_BED_TOM+B10860*FERT_BED_CAR+C10860*FERT_BED_MES</f>
        <v>25520</v>
      </c>
      <c r="N10860" s="6">
        <f>IF(AND(D10860&lt;=TOTAL_BEDS,J10860&lt;=TEMP_WORKER_MAX*TEMP_WORKER_HRS),1,0)</f>
        <v>0</v>
      </c>
      <c r="O10860" s="2">
        <f>L10860-M10860-K10860-FIXED_COSTS</f>
        <v>-1931.492429006059</v>
      </c>
      <c r="P10860" s="2">
        <f>IF(N10860=1,O10860,"")</f>
      </c>
    </row>
    <row r="10861">
      <c r="A10861" s="6">
        <v>16</v>
      </c>
      <c r="B10861" s="6">
        <v>14</v>
      </c>
      <c r="C10861" s="6">
        <v>7</v>
      </c>
      <c r="D10861" s="6">
        <f>A10861+B10861+C10861</f>
        <v>37</v>
      </c>
      <c r="E10861" s="5">
        <f>IF(A10861=0,0,A10861*LABOR_HRS_WK_TOM*SEASON_WEEKS*(1+DIM_PCT_TOM)^A10861)</f>
        <v>6616.7611003544</v>
      </c>
      <c r="F10861" s="5">
        <f>IF(B10861=0,0,B10861*LABOR_HRS_WK_CAR*SEASON_WEEKS*(1+DIM_PCT_CAR)^B10861)</f>
        <v>593.44900480898161</v>
      </c>
      <c r="G10861" s="5">
        <f>IF(C10861=0,0,C10861*LABOR_HRS_WK_MES*SEASON_WEEKS*(1+DIM_PCT_MES)^C10861)</f>
        <v>343.61789814532818</v>
      </c>
      <c r="H10861" s="5">
        <f>E10861+F10861+G10861</f>
        <v>7553.82800330871</v>
      </c>
      <c r="I10861" s="5">
        <f>MIN(H10861,FARMER_HRS)</f>
        <v>720</v>
      </c>
      <c r="J10861" s="5">
        <f>MAX(0,H10861-FARMER_HRS)</f>
        <v>6833.82800330871</v>
      </c>
      <c r="K10861" s="2">
        <f>I10861*FARMER_RATE+J10861*TEMP_WORKER_RATE</f>
        <v>143642.84727966512</v>
      </c>
      <c r="L10861" s="2">
        <f>A10861*PRICE_TOM+B10861*PRICE_CAR+C10861*PRICE_MES</f>
        <v>189016</v>
      </c>
      <c r="M10861" s="2">
        <f>A10861*FERT_BED_TOM+B10861*FERT_BED_CAR+C10861*FERT_BED_MES</f>
        <v>26400</v>
      </c>
      <c r="N10861" s="6">
        <f>IF(AND(D10861&lt;=TOTAL_BEDS,J10861&lt;=TEMP_WORKER_MAX*TEMP_WORKER_HRS),1,0)</f>
        <v>0</v>
      </c>
      <c r="O10861" s="2">
        <f>L10861-M10861-K10861-FIXED_COSTS</f>
        <v>-1026.8472796651185</v>
      </c>
      <c r="P10861" s="2">
        <f>IF(N10861=1,O10861,"")</f>
      </c>
    </row>
    <row r="10862">
      <c r="A10862" s="6">
        <v>16</v>
      </c>
      <c r="B10862" s="6">
        <v>14</v>
      </c>
      <c r="C10862" s="6">
        <v>8</v>
      </c>
      <c r="D10862" s="6">
        <f>A10862+B10862+C10862</f>
        <v>38</v>
      </c>
      <c r="E10862" s="5">
        <f>IF(A10862=0,0,A10862*LABOR_HRS_WK_TOM*SEASON_WEEKS*(1+DIM_PCT_TOM)^A10862)</f>
        <v>6616.7611003544</v>
      </c>
      <c r="F10862" s="5">
        <f>IF(B10862=0,0,B10862*LABOR_HRS_WK_CAR*SEASON_WEEKS*(1+DIM_PCT_CAR)^B10862)</f>
        <v>593.44900480898161</v>
      </c>
      <c r="G10862" s="5">
        <f>IF(C10862=0,0,C10862*LABOR_HRS_WK_MES*SEASON_WEEKS*(1+DIM_PCT_MES)^C10862)</f>
        <v>397.61499642530833</v>
      </c>
      <c r="H10862" s="5">
        <f>E10862+F10862+G10862</f>
        <v>7607.82510158869</v>
      </c>
      <c r="I10862" s="5">
        <f>MIN(H10862,FARMER_HRS)</f>
        <v>720</v>
      </c>
      <c r="J10862" s="5">
        <f>MAX(0,H10862-FARMER_HRS)</f>
        <v>6887.82510158869</v>
      </c>
      <c r="K10862" s="2">
        <f>I10862*FARMER_RATE+J10862*TEMP_WORKER_RATE</f>
        <v>144580.29690258141</v>
      </c>
      <c r="L10862" s="2">
        <f>A10862*PRICE_TOM+B10862*PRICE_CAR+C10862*PRICE_MES</f>
        <v>191716</v>
      </c>
      <c r="M10862" s="2">
        <f>A10862*FERT_BED_TOM+B10862*FERT_BED_CAR+C10862*FERT_BED_MES</f>
        <v>27280</v>
      </c>
      <c r="N10862" s="6">
        <f>IF(AND(D10862&lt;=TOTAL_BEDS,J10862&lt;=TEMP_WORKER_MAX*TEMP_WORKER_HRS),1,0)</f>
        <v>0</v>
      </c>
      <c r="O10862" s="2">
        <f>L10862-M10862-K10862-FIXED_COSTS</f>
        <v>-144.29690258140909</v>
      </c>
      <c r="P10862" s="2">
        <f>IF(N10862=1,O10862,"")</f>
      </c>
    </row>
    <row r="10863">
      <c r="A10863" s="6">
        <v>16</v>
      </c>
      <c r="B10863" s="6">
        <v>14</v>
      </c>
      <c r="C10863" s="6">
        <v>9</v>
      </c>
      <c r="D10863" s="6">
        <f>A10863+B10863+C10863</f>
        <v>39</v>
      </c>
      <c r="E10863" s="5">
        <f>IF(A10863=0,0,A10863*LABOR_HRS_WK_TOM*SEASON_WEEKS*(1+DIM_PCT_TOM)^A10863)</f>
        <v>6616.7611003544</v>
      </c>
      <c r="F10863" s="5">
        <f>IF(B10863=0,0,B10863*LABOR_HRS_WK_CAR*SEASON_WEEKS*(1+DIM_PCT_CAR)^B10863)</f>
        <v>593.44900480898161</v>
      </c>
      <c r="G10863" s="5">
        <f>IF(C10863=0,0,C10863*LABOR_HRS_WK_MES*SEASON_WEEKS*(1+DIM_PCT_MES)^C10863)</f>
        <v>452.90833186570273</v>
      </c>
      <c r="H10863" s="5">
        <f>E10863+F10863+G10863</f>
        <v>7663.1184370290848</v>
      </c>
      <c r="I10863" s="5">
        <f>MIN(H10863,FARMER_HRS)</f>
        <v>720</v>
      </c>
      <c r="J10863" s="5">
        <f>MAX(0,H10863-FARMER_HRS)</f>
        <v>6943.1184370290848</v>
      </c>
      <c r="K10863" s="2">
        <f>I10863*FARMER_RATE+J10863*TEMP_WORKER_RATE</f>
        <v>145540.25064286607</v>
      </c>
      <c r="L10863" s="2">
        <f>A10863*PRICE_TOM+B10863*PRICE_CAR+C10863*PRICE_MES</f>
        <v>194416</v>
      </c>
      <c r="M10863" s="2">
        <f>A10863*FERT_BED_TOM+B10863*FERT_BED_CAR+C10863*FERT_BED_MES</f>
        <v>28160</v>
      </c>
      <c r="N10863" s="6">
        <f>IF(AND(D10863&lt;=TOTAL_BEDS,J10863&lt;=TEMP_WORKER_MAX*TEMP_WORKER_HRS),1,0)</f>
        <v>0</v>
      </c>
      <c r="O10863" s="2">
        <f>L10863-M10863-K10863-FIXED_COSTS</f>
        <v>715.74935713392915</v>
      </c>
      <c r="P10863" s="2">
        <f>IF(N10863=1,O10863,"")</f>
      </c>
    </row>
    <row r="10864">
      <c r="A10864" s="6">
        <v>16</v>
      </c>
      <c r="B10864" s="6">
        <v>14</v>
      </c>
      <c r="C10864" s="6">
        <v>10</v>
      </c>
      <c r="D10864" s="6">
        <f>A10864+B10864+C10864</f>
        <v>40</v>
      </c>
      <c r="E10864" s="5">
        <f>IF(A10864=0,0,A10864*LABOR_HRS_WK_TOM*SEASON_WEEKS*(1+DIM_PCT_TOM)^A10864)</f>
        <v>6616.7611003544</v>
      </c>
      <c r="F10864" s="5">
        <f>IF(B10864=0,0,B10864*LABOR_HRS_WK_CAR*SEASON_WEEKS*(1+DIM_PCT_CAR)^B10864)</f>
        <v>593.44900480898161</v>
      </c>
      <c r="G10864" s="5">
        <f>IF(C10864=0,0,C10864*LABOR_HRS_WK_MES*SEASON_WEEKS*(1+DIM_PCT_MES)^C10864)</f>
        <v>509.52187334891551</v>
      </c>
      <c r="H10864" s="5">
        <f>E10864+F10864+G10864</f>
        <v>7719.7319785122972</v>
      </c>
      <c r="I10864" s="5">
        <f>MIN(H10864,FARMER_HRS)</f>
        <v>720</v>
      </c>
      <c r="J10864" s="5">
        <f>MAX(0,H10864-FARMER_HRS)</f>
        <v>6999.7319785122972</v>
      </c>
      <c r="K10864" s="2">
        <f>I10864*FARMER_RATE+J10864*TEMP_WORKER_RATE</f>
        <v>146523.1246269496</v>
      </c>
      <c r="L10864" s="2">
        <f>A10864*PRICE_TOM+B10864*PRICE_CAR+C10864*PRICE_MES</f>
        <v>197116</v>
      </c>
      <c r="M10864" s="2">
        <f>A10864*FERT_BED_TOM+B10864*FERT_BED_CAR+C10864*FERT_BED_MES</f>
        <v>29040</v>
      </c>
      <c r="N10864" s="6">
        <f>IF(AND(D10864&lt;=TOTAL_BEDS,J10864&lt;=TEMP_WORKER_MAX*TEMP_WORKER_HRS),1,0)</f>
        <v>0</v>
      </c>
      <c r="O10864" s="2">
        <f>L10864-M10864-K10864-FIXED_COSTS</f>
        <v>1552.8753730503959</v>
      </c>
      <c r="P10864" s="2">
        <f>IF(N10864=1,O10864,"")</f>
      </c>
    </row>
    <row r="10865">
      <c r="A10865" s="6">
        <v>16</v>
      </c>
      <c r="B10865" s="6">
        <v>14</v>
      </c>
      <c r="C10865" s="6">
        <v>11</v>
      </c>
      <c r="D10865" s="6">
        <f>A10865+B10865+C10865</f>
        <v>41</v>
      </c>
      <c r="E10865" s="5">
        <f>IF(A10865=0,0,A10865*LABOR_HRS_WK_TOM*SEASON_WEEKS*(1+DIM_PCT_TOM)^A10865)</f>
        <v>6616.7611003544</v>
      </c>
      <c r="F10865" s="5">
        <f>IF(B10865=0,0,B10865*LABOR_HRS_WK_CAR*SEASON_WEEKS*(1+DIM_PCT_CAR)^B10865)</f>
        <v>593.44900480898161</v>
      </c>
      <c r="G10865" s="5">
        <f>IF(C10865=0,0,C10865*LABOR_HRS_WK_MES*SEASON_WEEKS*(1+DIM_PCT_MES)^C10865)</f>
        <v>567.47998644235463</v>
      </c>
      <c r="H10865" s="5">
        <f>E10865+F10865+G10865</f>
        <v>7777.6900916057366</v>
      </c>
      <c r="I10865" s="5">
        <f>MIN(H10865,FARMER_HRS)</f>
        <v>720</v>
      </c>
      <c r="J10865" s="5">
        <f>MAX(0,H10865-FARMER_HRS)</f>
        <v>7057.6900916057366</v>
      </c>
      <c r="K10865" s="2">
        <f>I10865*FARMER_RATE+J10865*TEMP_WORKER_RATE</f>
        <v>147529.34186815514</v>
      </c>
      <c r="L10865" s="2">
        <f>A10865*PRICE_TOM+B10865*PRICE_CAR+C10865*PRICE_MES</f>
        <v>199816</v>
      </c>
      <c r="M10865" s="2">
        <f>A10865*FERT_BED_TOM+B10865*FERT_BED_CAR+C10865*FERT_BED_MES</f>
        <v>29920</v>
      </c>
      <c r="N10865" s="6">
        <f>IF(AND(D10865&lt;=TOTAL_BEDS,J10865&lt;=TEMP_WORKER_MAX*TEMP_WORKER_HRS),1,0)</f>
        <v>0</v>
      </c>
      <c r="O10865" s="2">
        <f>L10865-M10865-K10865-FIXED_COSTS</f>
        <v>2366.6581318448589</v>
      </c>
      <c r="P10865" s="2">
        <f>IF(N10865=1,O10865,"")</f>
      </c>
    </row>
    <row r="10866">
      <c r="A10866" s="6">
        <v>16</v>
      </c>
      <c r="B10866" s="6">
        <v>14</v>
      </c>
      <c r="C10866" s="6">
        <v>12</v>
      </c>
      <c r="D10866" s="6">
        <f>A10866+B10866+C10866</f>
        <v>42</v>
      </c>
      <c r="E10866" s="5">
        <f>IF(A10866=0,0,A10866*LABOR_HRS_WK_TOM*SEASON_WEEKS*(1+DIM_PCT_TOM)^A10866)</f>
        <v>6616.7611003544</v>
      </c>
      <c r="F10866" s="5">
        <f>IF(B10866=0,0,B10866*LABOR_HRS_WK_CAR*SEASON_WEEKS*(1+DIM_PCT_CAR)^B10866)</f>
        <v>593.44900480898161</v>
      </c>
      <c r="G10866" s="5">
        <f>IF(C10866=0,0,C10866*LABOR_HRS_WK_MES*SEASON_WEEKS*(1+DIM_PCT_MES)^C10866)</f>
        <v>626.807439570419</v>
      </c>
      <c r="H10866" s="5">
        <f>E10866+F10866+G10866</f>
        <v>7837.0175447338006</v>
      </c>
      <c r="I10866" s="5">
        <f>MIN(H10866,FARMER_HRS)</f>
        <v>720</v>
      </c>
      <c r="J10866" s="5">
        <f>MAX(0,H10866-FARMER_HRS)</f>
        <v>7117.0175447338006</v>
      </c>
      <c r="K10866" s="2">
        <f>I10866*FARMER_RATE+J10866*TEMP_WORKER_RATE</f>
        <v>148559.33237385069</v>
      </c>
      <c r="L10866" s="2">
        <f>A10866*PRICE_TOM+B10866*PRICE_CAR+C10866*PRICE_MES</f>
        <v>202516</v>
      </c>
      <c r="M10866" s="2">
        <f>A10866*FERT_BED_TOM+B10866*FERT_BED_CAR+C10866*FERT_BED_MES</f>
        <v>30800</v>
      </c>
      <c r="N10866" s="6">
        <f>IF(AND(D10866&lt;=TOTAL_BEDS,J10866&lt;=TEMP_WORKER_MAX*TEMP_WORKER_HRS),1,0)</f>
        <v>0</v>
      </c>
      <c r="O10866" s="2">
        <f>L10866-M10866-K10866-FIXED_COSTS</f>
        <v>3156.6676261493121</v>
      </c>
      <c r="P10866" s="2">
        <f>IF(N10866=1,O10866,"")</f>
      </c>
    </row>
    <row r="10867">
      <c r="A10867" s="6">
        <v>16</v>
      </c>
      <c r="B10867" s="6">
        <v>14</v>
      </c>
      <c r="C10867" s="6">
        <v>13</v>
      </c>
      <c r="D10867" s="6">
        <f>A10867+B10867+C10867</f>
        <v>43</v>
      </c>
      <c r="E10867" s="5">
        <f>IF(A10867=0,0,A10867*LABOR_HRS_WK_TOM*SEASON_WEEKS*(1+DIM_PCT_TOM)^A10867)</f>
        <v>6616.7611003544</v>
      </c>
      <c r="F10867" s="5">
        <f>IF(B10867=0,0,B10867*LABOR_HRS_WK_CAR*SEASON_WEEKS*(1+DIM_PCT_CAR)^B10867)</f>
        <v>593.44900480898161</v>
      </c>
      <c r="G10867" s="5">
        <f>IF(C10867=0,0,C10867*LABOR_HRS_WK_MES*SEASON_WEEKS*(1+DIM_PCT_MES)^C10867)</f>
        <v>687.52941027880331</v>
      </c>
      <c r="H10867" s="5">
        <f>E10867+F10867+G10867</f>
        <v>7897.7395154421847</v>
      </c>
      <c r="I10867" s="5">
        <f>MIN(H10867,FARMER_HRS)</f>
        <v>720</v>
      </c>
      <c r="J10867" s="5">
        <f>MAX(0,H10867-FARMER_HRS)</f>
        <v>7177.7395154421847</v>
      </c>
      <c r="K10867" s="2">
        <f>I10867*FARMER_RATE+J10867*TEMP_WORKER_RATE</f>
        <v>149613.53325420461</v>
      </c>
      <c r="L10867" s="2">
        <f>A10867*PRICE_TOM+B10867*PRICE_CAR+C10867*PRICE_MES</f>
        <v>205216</v>
      </c>
      <c r="M10867" s="2">
        <f>A10867*FERT_BED_TOM+B10867*FERT_BED_CAR+C10867*FERT_BED_MES</f>
        <v>31680</v>
      </c>
      <c r="N10867" s="6">
        <f>IF(AND(D10867&lt;=TOTAL_BEDS,J10867&lt;=TEMP_WORKER_MAX*TEMP_WORKER_HRS),1,0)</f>
        <v>0</v>
      </c>
      <c r="O10867" s="2">
        <f>L10867-M10867-K10867-FIXED_COSTS</f>
        <v>3922.466745795391</v>
      </c>
      <c r="P10867" s="2">
        <f>IF(N10867=1,O10867,"")</f>
      </c>
    </row>
    <row r="10868">
      <c r="A10868" s="6">
        <v>16</v>
      </c>
      <c r="B10868" s="6">
        <v>14</v>
      </c>
      <c r="C10868" s="6">
        <v>14</v>
      </c>
      <c r="D10868" s="6">
        <f>A10868+B10868+C10868</f>
        <v>44</v>
      </c>
      <c r="E10868" s="5">
        <f>IF(A10868=0,0,A10868*LABOR_HRS_WK_TOM*SEASON_WEEKS*(1+DIM_PCT_TOM)^A10868)</f>
        <v>6616.7611003544</v>
      </c>
      <c r="F10868" s="5">
        <f>IF(B10868=0,0,B10868*LABOR_HRS_WK_CAR*SEASON_WEEKS*(1+DIM_PCT_CAR)^B10868)</f>
        <v>593.44900480898161</v>
      </c>
      <c r="G10868" s="5">
        <f>IF(C10868=0,0,C10868*LABOR_HRS_WK_MES*SEASON_WEEKS*(1+DIM_PCT_MES)^C10868)</f>
        <v>749.67149159246435</v>
      </c>
      <c r="H10868" s="5">
        <f>E10868+F10868+G10868</f>
        <v>7959.8815967558457</v>
      </c>
      <c r="I10868" s="5">
        <f>MIN(H10868,FARMER_HRS)</f>
        <v>720</v>
      </c>
      <c r="J10868" s="5">
        <f>MAX(0,H10868-FARMER_HRS)</f>
        <v>7239.8815967558457</v>
      </c>
      <c r="K10868" s="2">
        <f>I10868*FARMER_RATE+J10868*TEMP_WORKER_RATE</f>
        <v>150692.38883256676</v>
      </c>
      <c r="L10868" s="2">
        <f>A10868*PRICE_TOM+B10868*PRICE_CAR+C10868*PRICE_MES</f>
        <v>207916</v>
      </c>
      <c r="M10868" s="2">
        <f>A10868*FERT_BED_TOM+B10868*FERT_BED_CAR+C10868*FERT_BED_MES</f>
        <v>32560</v>
      </c>
      <c r="N10868" s="6">
        <f>IF(AND(D10868&lt;=TOTAL_BEDS,J10868&lt;=TEMP_WORKER_MAX*TEMP_WORKER_HRS),1,0)</f>
        <v>0</v>
      </c>
      <c r="O10868" s="2">
        <f>L10868-M10868-K10868-FIXED_COSTS</f>
        <v>4663.6111674332351</v>
      </c>
      <c r="P10868" s="2">
        <f>IF(N10868=1,O10868,"")</f>
      </c>
    </row>
    <row r="10869">
      <c r="A10869" s="6">
        <v>16</v>
      </c>
      <c r="B10869" s="6">
        <v>14</v>
      </c>
      <c r="C10869" s="6">
        <v>15</v>
      </c>
      <c r="D10869" s="6">
        <f>A10869+B10869+C10869</f>
        <v>45</v>
      </c>
      <c r="E10869" s="5">
        <f>IF(A10869=0,0,A10869*LABOR_HRS_WK_TOM*SEASON_WEEKS*(1+DIM_PCT_TOM)^A10869)</f>
        <v>6616.7611003544</v>
      </c>
      <c r="F10869" s="5">
        <f>IF(B10869=0,0,B10869*LABOR_HRS_WK_CAR*SEASON_WEEKS*(1+DIM_PCT_CAR)^B10869)</f>
        <v>593.44900480898161</v>
      </c>
      <c r="G10869" s="5">
        <f>IF(C10869=0,0,C10869*LABOR_HRS_WK_MES*SEASON_WEEKS*(1+DIM_PCT_MES)^C10869)</f>
        <v>813.25969846861074</v>
      </c>
      <c r="H10869" s="5">
        <f>E10869+F10869+G10869</f>
        <v>8023.4698036319924</v>
      </c>
      <c r="I10869" s="5">
        <f>MIN(H10869,FARMER_HRS)</f>
        <v>720</v>
      </c>
      <c r="J10869" s="5">
        <f>MAX(0,H10869-FARMER_HRS)</f>
        <v>7303.4698036319924</v>
      </c>
      <c r="K10869" s="2">
        <f>I10869*FARMER_RATE+J10869*TEMP_WORKER_RATE</f>
        <v>151796.35075749987</v>
      </c>
      <c r="L10869" s="2">
        <f>A10869*PRICE_TOM+B10869*PRICE_CAR+C10869*PRICE_MES</f>
        <v>210616</v>
      </c>
      <c r="M10869" s="2">
        <f>A10869*FERT_BED_TOM+B10869*FERT_BED_CAR+C10869*FERT_BED_MES</f>
        <v>33440</v>
      </c>
      <c r="N10869" s="6">
        <f>IF(AND(D10869&lt;=TOTAL_BEDS,J10869&lt;=TEMP_WORKER_MAX*TEMP_WORKER_HRS),1,0)</f>
        <v>0</v>
      </c>
      <c r="O10869" s="2">
        <f>L10869-M10869-K10869-FIXED_COSTS</f>
        <v>5379.6492425001343</v>
      </c>
      <c r="P10869" s="2">
        <f>IF(N10869=1,O10869,"")</f>
      </c>
    </row>
    <row r="10870">
      <c r="A10870" s="6">
        <v>16</v>
      </c>
      <c r="B10870" s="6">
        <v>14</v>
      </c>
      <c r="C10870" s="6">
        <v>16</v>
      </c>
      <c r="D10870" s="6">
        <f>A10870+B10870+C10870</f>
        <v>46</v>
      </c>
      <c r="E10870" s="5">
        <f>IF(A10870=0,0,A10870*LABOR_HRS_WK_TOM*SEASON_WEEKS*(1+DIM_PCT_TOM)^A10870)</f>
        <v>6616.7611003544</v>
      </c>
      <c r="F10870" s="5">
        <f>IF(B10870=0,0,B10870*LABOR_HRS_WK_CAR*SEASON_WEEKS*(1+DIM_PCT_CAR)^B10870)</f>
        <v>593.44900480898161</v>
      </c>
      <c r="G10870" s="5">
        <f>IF(C10870=0,0,C10870*LABOR_HRS_WK_MES*SEASON_WEEKS*(1+DIM_PCT_MES)^C10870)</f>
        <v>878.32047434609967</v>
      </c>
      <c r="H10870" s="5">
        <f>E10870+F10870+G10870</f>
        <v>8088.530579509481</v>
      </c>
      <c r="I10870" s="5">
        <f>MIN(H10870,FARMER_HRS)</f>
        <v>720</v>
      </c>
      <c r="J10870" s="5">
        <f>MAX(0,H10870-FARMER_HRS)</f>
        <v>7368.530579509481</v>
      </c>
      <c r="K10870" s="2">
        <f>I10870*FARMER_RATE+J10870*TEMP_WORKER_RATE</f>
        <v>152925.87811648403</v>
      </c>
      <c r="L10870" s="2">
        <f>A10870*PRICE_TOM+B10870*PRICE_CAR+C10870*PRICE_MES</f>
        <v>213316</v>
      </c>
      <c r="M10870" s="2">
        <f>A10870*FERT_BED_TOM+B10870*FERT_BED_CAR+C10870*FERT_BED_MES</f>
        <v>34320</v>
      </c>
      <c r="N10870" s="6">
        <f>IF(AND(D10870&lt;=TOTAL_BEDS,J10870&lt;=TEMP_WORKER_MAX*TEMP_WORKER_HRS),1,0)</f>
        <v>0</v>
      </c>
      <c r="O10870" s="2">
        <f>L10870-M10870-K10870-FIXED_COSTS</f>
        <v>6070.1218835159671</v>
      </c>
      <c r="P10870" s="2">
        <f>IF(N10870=1,O10870,"")</f>
      </c>
    </row>
    <row r="10871">
      <c r="A10871" s="6">
        <v>16</v>
      </c>
      <c r="B10871" s="6">
        <v>14</v>
      </c>
      <c r="C10871" s="6">
        <v>17</v>
      </c>
      <c r="D10871" s="6">
        <f>A10871+B10871+C10871</f>
        <v>47</v>
      </c>
      <c r="E10871" s="5">
        <f>IF(A10871=0,0,A10871*LABOR_HRS_WK_TOM*SEASON_WEEKS*(1+DIM_PCT_TOM)^A10871)</f>
        <v>6616.7611003544</v>
      </c>
      <c r="F10871" s="5">
        <f>IF(B10871=0,0,B10871*LABOR_HRS_WK_CAR*SEASON_WEEKS*(1+DIM_PCT_CAR)^B10871)</f>
        <v>593.44900480898161</v>
      </c>
      <c r="G10871" s="5">
        <f>IF(C10871=0,0,C10871*LABOR_HRS_WK_MES*SEASON_WEEKS*(1+DIM_PCT_MES)^C10871)</f>
        <v>944.88069779263992</v>
      </c>
      <c r="H10871" s="5">
        <f>E10871+F10871+G10871</f>
        <v>8155.0908029560214</v>
      </c>
      <c r="I10871" s="5">
        <f>MIN(H10871,FARMER_HRS)</f>
        <v>720</v>
      </c>
      <c r="J10871" s="5">
        <f>MAX(0,H10871-FARMER_HRS)</f>
        <v>7435.0908029560214</v>
      </c>
      <c r="K10871" s="2">
        <f>I10871*FARMER_RATE+J10871*TEMP_WORKER_RATE</f>
        <v>154081.43755131983</v>
      </c>
      <c r="L10871" s="2">
        <f>A10871*PRICE_TOM+B10871*PRICE_CAR+C10871*PRICE_MES</f>
        <v>216016</v>
      </c>
      <c r="M10871" s="2">
        <f>A10871*FERT_BED_TOM+B10871*FERT_BED_CAR+C10871*FERT_BED_MES</f>
        <v>35200</v>
      </c>
      <c r="N10871" s="6">
        <f>IF(AND(D10871&lt;=TOTAL_BEDS,J10871&lt;=TEMP_WORKER_MAX*TEMP_WORKER_HRS),1,0)</f>
        <v>0</v>
      </c>
      <c r="O10871" s="2">
        <f>L10871-M10871-K10871-FIXED_COSTS</f>
        <v>6734.562448680168</v>
      </c>
      <c r="P10871" s="2">
        <f>IF(N10871=1,O10871,"")</f>
      </c>
    </row>
    <row r="10872">
      <c r="A10872" s="6">
        <v>16</v>
      </c>
      <c r="B10872" s="6">
        <v>14</v>
      </c>
      <c r="C10872" s="6">
        <v>18</v>
      </c>
      <c r="D10872" s="6">
        <f>A10872+B10872+C10872</f>
        <v>48</v>
      </c>
      <c r="E10872" s="5">
        <f>IF(A10872=0,0,A10872*LABOR_HRS_WK_TOM*SEASON_WEEKS*(1+DIM_PCT_TOM)^A10872)</f>
        <v>6616.7611003544</v>
      </c>
      <c r="F10872" s="5">
        <f>IF(B10872=0,0,B10872*LABOR_HRS_WK_CAR*SEASON_WEEKS*(1+DIM_PCT_CAR)^B10872)</f>
        <v>593.44900480898161</v>
      </c>
      <c r="G10872" s="5">
        <f>IF(C10872=0,0,C10872*LABOR_HRS_WK_MES*SEASON_WEEKS*(1+DIM_PCT_MES)^C10872)</f>
        <v>1012.9676892512272</v>
      </c>
      <c r="H10872" s="5">
        <f>E10872+F10872+G10872</f>
        <v>8223.1777944146088</v>
      </c>
      <c r="I10872" s="5">
        <f>MIN(H10872,FARMER_HRS)</f>
        <v>720</v>
      </c>
      <c r="J10872" s="5">
        <f>MAX(0,H10872-FARMER_HRS)</f>
        <v>7503.1777944146088</v>
      </c>
      <c r="K10872" s="2">
        <f>I10872*FARMER_RATE+J10872*TEMP_WORKER_RATE</f>
        <v>155263.50337525364</v>
      </c>
      <c r="L10872" s="2">
        <f>A10872*PRICE_TOM+B10872*PRICE_CAR+C10872*PRICE_MES</f>
        <v>218716</v>
      </c>
      <c r="M10872" s="2">
        <f>A10872*FERT_BED_TOM+B10872*FERT_BED_CAR+C10872*FERT_BED_MES</f>
        <v>36080</v>
      </c>
      <c r="N10872" s="6">
        <f>IF(AND(D10872&lt;=TOTAL_BEDS,J10872&lt;=TEMP_WORKER_MAX*TEMP_WORKER_HRS),1,0)</f>
        <v>0</v>
      </c>
      <c r="O10872" s="2">
        <f>L10872-M10872-K10872-FIXED_COSTS</f>
        <v>7372.49662474636</v>
      </c>
      <c r="P10872" s="2">
        <f>IF(N10872=1,O10872,"")</f>
      </c>
    </row>
    <row r="10873">
      <c r="A10873" s="6">
        <v>16</v>
      </c>
      <c r="B10873" s="6">
        <v>14</v>
      </c>
      <c r="C10873" s="6">
        <v>19</v>
      </c>
      <c r="D10873" s="6">
        <f>A10873+B10873+C10873</f>
        <v>49</v>
      </c>
      <c r="E10873" s="5">
        <f>IF(A10873=0,0,A10873*LABOR_HRS_WK_TOM*SEASON_WEEKS*(1+DIM_PCT_TOM)^A10873)</f>
        <v>6616.7611003544</v>
      </c>
      <c r="F10873" s="5">
        <f>IF(B10873=0,0,B10873*LABOR_HRS_WK_CAR*SEASON_WEEKS*(1+DIM_PCT_CAR)^B10873)</f>
        <v>593.44900480898161</v>
      </c>
      <c r="G10873" s="5">
        <f>IF(C10873=0,0,C10873*LABOR_HRS_WK_MES*SEASON_WEEKS*(1+DIM_PCT_MES)^C10873)</f>
        <v>1082.6092178872491</v>
      </c>
      <c r="H10873" s="5">
        <f>E10873+F10873+G10873</f>
        <v>8292.8193230506313</v>
      </c>
      <c r="I10873" s="5">
        <f>MIN(H10873,FARMER_HRS)</f>
        <v>720</v>
      </c>
      <c r="J10873" s="5">
        <f>MAX(0,H10873-FARMER_HRS)</f>
        <v>7572.8193230506313</v>
      </c>
      <c r="K10873" s="2">
        <f>I10873*FARMER_RATE+J10873*TEMP_WORKER_RATE</f>
        <v>156472.55769185122</v>
      </c>
      <c r="L10873" s="2">
        <f>A10873*PRICE_TOM+B10873*PRICE_CAR+C10873*PRICE_MES</f>
        <v>221416</v>
      </c>
      <c r="M10873" s="2">
        <f>A10873*FERT_BED_TOM+B10873*FERT_BED_CAR+C10873*FERT_BED_MES</f>
        <v>36960</v>
      </c>
      <c r="N10873" s="6">
        <f>IF(AND(D10873&lt;=TOTAL_BEDS,J10873&lt;=TEMP_WORKER_MAX*TEMP_WORKER_HRS),1,0)</f>
        <v>0</v>
      </c>
      <c r="O10873" s="2">
        <f>L10873-M10873-K10873-FIXED_COSTS</f>
        <v>7983.4423081487766</v>
      </c>
      <c r="P10873" s="2">
        <f>IF(N10873=1,O10873,"")</f>
      </c>
    </row>
    <row r="10874">
      <c r="A10874" s="6">
        <v>16</v>
      </c>
      <c r="B10874" s="6">
        <v>14</v>
      </c>
      <c r="C10874" s="6">
        <v>20</v>
      </c>
      <c r="D10874" s="6">
        <f>A10874+B10874+C10874</f>
        <v>50</v>
      </c>
      <c r="E10874" s="5">
        <f>IF(A10874=0,0,A10874*LABOR_HRS_WK_TOM*SEASON_WEEKS*(1+DIM_PCT_TOM)^A10874)</f>
        <v>6616.7611003544</v>
      </c>
      <c r="F10874" s="5">
        <f>IF(B10874=0,0,B10874*LABOR_HRS_WK_CAR*SEASON_WEEKS*(1+DIM_PCT_CAR)^B10874)</f>
        <v>593.44900480898161</v>
      </c>
      <c r="G10874" s="5">
        <f>IF(C10874=0,0,C10874*LABOR_HRS_WK_MES*SEASON_WEEKS*(1+DIM_PCT_MES)^C10874)</f>
        <v>1153.8335085377259</v>
      </c>
      <c r="H10874" s="5">
        <f>E10874+F10874+G10874</f>
        <v>8364.0436137011075</v>
      </c>
      <c r="I10874" s="5">
        <f>MIN(H10874,FARMER_HRS)</f>
        <v>720</v>
      </c>
      <c r="J10874" s="5">
        <f>MAX(0,H10874-FARMER_HRS)</f>
        <v>7644.0436137011075</v>
      </c>
      <c r="K10874" s="2">
        <f>I10874*FARMER_RATE+J10874*TEMP_WORKER_RATE</f>
        <v>157709.09051564423</v>
      </c>
      <c r="L10874" s="2">
        <f>A10874*PRICE_TOM+B10874*PRICE_CAR+C10874*PRICE_MES</f>
        <v>224116</v>
      </c>
      <c r="M10874" s="2">
        <f>A10874*FERT_BED_TOM+B10874*FERT_BED_CAR+C10874*FERT_BED_MES</f>
        <v>37840</v>
      </c>
      <c r="N10874" s="6">
        <f>IF(AND(D10874&lt;=TOTAL_BEDS,J10874&lt;=TEMP_WORKER_MAX*TEMP_WORKER_HRS),1,0)</f>
        <v>0</v>
      </c>
      <c r="O10874" s="2">
        <f>L10874-M10874-K10874-FIXED_COSTS</f>
        <v>8566.9094843557687</v>
      </c>
      <c r="P10874" s="2">
        <f>IF(N10874=1,O10874,"")</f>
      </c>
    </row>
    <row r="10875">
      <c r="A10875" s="6">
        <v>16</v>
      </c>
      <c r="B10875" s="6">
        <v>14</v>
      </c>
      <c r="C10875" s="6">
        <v>21</v>
      </c>
      <c r="D10875" s="6">
        <f>A10875+B10875+C10875</f>
        <v>51</v>
      </c>
      <c r="E10875" s="5">
        <f>IF(A10875=0,0,A10875*LABOR_HRS_WK_TOM*SEASON_WEEKS*(1+DIM_PCT_TOM)^A10875)</f>
        <v>6616.7611003544</v>
      </c>
      <c r="F10875" s="5">
        <f>IF(B10875=0,0,B10875*LABOR_HRS_WK_CAR*SEASON_WEEKS*(1+DIM_PCT_CAR)^B10875)</f>
        <v>593.44900480898161</v>
      </c>
      <c r="G10875" s="5">
        <f>IF(C10875=0,0,C10875*LABOR_HRS_WK_MES*SEASON_WEEKS*(1+DIM_PCT_MES)^C10875)</f>
        <v>1226.6692487641699</v>
      </c>
      <c r="H10875" s="5">
        <f>E10875+F10875+G10875</f>
        <v>8436.8793539275521</v>
      </c>
      <c r="I10875" s="5">
        <f>MIN(H10875,FARMER_HRS)</f>
        <v>720</v>
      </c>
      <c r="J10875" s="5">
        <f>MAX(0,H10875-FARMER_HRS)</f>
        <v>7716.8793539275521</v>
      </c>
      <c r="K10875" s="2">
        <f>I10875*FARMER_RATE+J10875*TEMP_WORKER_RATE</f>
        <v>158973.59989457554</v>
      </c>
      <c r="L10875" s="2">
        <f>A10875*PRICE_TOM+B10875*PRICE_CAR+C10875*PRICE_MES</f>
        <v>226816</v>
      </c>
      <c r="M10875" s="2">
        <f>A10875*FERT_BED_TOM+B10875*FERT_BED_CAR+C10875*FERT_BED_MES</f>
        <v>38720</v>
      </c>
      <c r="N10875" s="6">
        <f>IF(AND(D10875&lt;=TOTAL_BEDS,J10875&lt;=TEMP_WORKER_MAX*TEMP_WORKER_HRS),1,0)</f>
        <v>0</v>
      </c>
      <c r="O10875" s="2">
        <f>L10875-M10875-K10875-FIXED_COSTS</f>
        <v>9122.4001054244582</v>
      </c>
      <c r="P10875" s="2">
        <f>IF(N10875=1,O10875,"")</f>
      </c>
    </row>
    <row r="10876">
      <c r="A10876" s="6">
        <v>16</v>
      </c>
      <c r="B10876" s="6">
        <v>14</v>
      </c>
      <c r="C10876" s="6">
        <v>22</v>
      </c>
      <c r="D10876" s="6">
        <f>A10876+B10876+C10876</f>
        <v>52</v>
      </c>
      <c r="E10876" s="5">
        <f>IF(A10876=0,0,A10876*LABOR_HRS_WK_TOM*SEASON_WEEKS*(1+DIM_PCT_TOM)^A10876)</f>
        <v>6616.7611003544</v>
      </c>
      <c r="F10876" s="5">
        <f>IF(B10876=0,0,B10876*LABOR_HRS_WK_CAR*SEASON_WEEKS*(1+DIM_PCT_CAR)^B10876)</f>
        <v>593.44900480898161</v>
      </c>
      <c r="G10876" s="5">
        <f>IF(C10876=0,0,C10876*LABOR_HRS_WK_MES*SEASON_WEEKS*(1+DIM_PCT_MES)^C10876)</f>
        <v>1301.1455960105659</v>
      </c>
      <c r="H10876" s="5">
        <f>E10876+F10876+G10876</f>
        <v>8511.3557011739467</v>
      </c>
      <c r="I10876" s="5">
        <f>MIN(H10876,FARMER_HRS)</f>
        <v>720</v>
      </c>
      <c r="J10876" s="5">
        <f>MAX(0,H10876-FARMER_HRS)</f>
        <v>7791.3557011739467</v>
      </c>
      <c r="K10876" s="2">
        <f>I10876*FARMER_RATE+J10876*TEMP_WORKER_RATE</f>
        <v>160266.59203426991</v>
      </c>
      <c r="L10876" s="2">
        <f>A10876*PRICE_TOM+B10876*PRICE_CAR+C10876*PRICE_MES</f>
        <v>229516</v>
      </c>
      <c r="M10876" s="2">
        <f>A10876*FERT_BED_TOM+B10876*FERT_BED_CAR+C10876*FERT_BED_MES</f>
        <v>39600</v>
      </c>
      <c r="N10876" s="6">
        <f>IF(AND(D10876&lt;=TOTAL_BEDS,J10876&lt;=TEMP_WORKER_MAX*TEMP_WORKER_HRS),1,0)</f>
        <v>0</v>
      </c>
      <c r="O10876" s="2">
        <f>L10876-M10876-K10876-FIXED_COSTS</f>
        <v>9649.40796573009</v>
      </c>
      <c r="P10876" s="2">
        <f>IF(N10876=1,O10876,"")</f>
      </c>
    </row>
    <row r="10877">
      <c r="A10877" s="6">
        <v>16</v>
      </c>
      <c r="B10877" s="6">
        <v>14</v>
      </c>
      <c r="C10877" s="6">
        <v>23</v>
      </c>
      <c r="D10877" s="6">
        <f>A10877+B10877+C10877</f>
        <v>53</v>
      </c>
      <c r="E10877" s="5">
        <f>IF(A10877=0,0,A10877*LABOR_HRS_WK_TOM*SEASON_WEEKS*(1+DIM_PCT_TOM)^A10877)</f>
        <v>6616.7611003544</v>
      </c>
      <c r="F10877" s="5">
        <f>IF(B10877=0,0,B10877*LABOR_HRS_WK_CAR*SEASON_WEEKS*(1+DIM_PCT_CAR)^B10877)</f>
        <v>593.44900480898161</v>
      </c>
      <c r="G10877" s="5">
        <f>IF(C10877=0,0,C10877*LABOR_HRS_WK_MES*SEASON_WEEKS*(1+DIM_PCT_MES)^C10877)</f>
        <v>1377.2921848680023</v>
      </c>
      <c r="H10877" s="5">
        <f>E10877+F10877+G10877</f>
        <v>8587.5022900313834</v>
      </c>
      <c r="I10877" s="5">
        <f>MIN(H10877,FARMER_HRS)</f>
        <v>720</v>
      </c>
      <c r="J10877" s="5">
        <f>MAX(0,H10877-FARMER_HRS)</f>
        <v>7867.5022900313834</v>
      </c>
      <c r="K10877" s="2">
        <f>I10877*FARMER_RATE+J10877*TEMP_WORKER_RATE</f>
        <v>161588.58142415597</v>
      </c>
      <c r="L10877" s="2">
        <f>A10877*PRICE_TOM+B10877*PRICE_CAR+C10877*PRICE_MES</f>
        <v>232216</v>
      </c>
      <c r="M10877" s="2">
        <f>A10877*FERT_BED_TOM+B10877*FERT_BED_CAR+C10877*FERT_BED_MES</f>
        <v>40480</v>
      </c>
      <c r="N10877" s="6">
        <f>IF(AND(D10877&lt;=TOTAL_BEDS,J10877&lt;=TEMP_WORKER_MAX*TEMP_WORKER_HRS),1,0)</f>
        <v>0</v>
      </c>
      <c r="O10877" s="2">
        <f>L10877-M10877-K10877-FIXED_COSTS</f>
        <v>10147.418575844029</v>
      </c>
      <c r="P10877" s="2">
        <f>IF(N10877=1,O10877,"")</f>
      </c>
    </row>
    <row r="10878">
      <c r="A10878" s="6">
        <v>16</v>
      </c>
      <c r="B10878" s="6">
        <v>14</v>
      </c>
      <c r="C10878" s="6">
        <v>24</v>
      </c>
      <c r="D10878" s="6">
        <f>A10878+B10878+C10878</f>
        <v>54</v>
      </c>
      <c r="E10878" s="5">
        <f>IF(A10878=0,0,A10878*LABOR_HRS_WK_TOM*SEASON_WEEKS*(1+DIM_PCT_TOM)^A10878)</f>
        <v>6616.7611003544</v>
      </c>
      <c r="F10878" s="5">
        <f>IF(B10878=0,0,B10878*LABOR_HRS_WK_CAR*SEASON_WEEKS*(1+DIM_PCT_CAR)^B10878)</f>
        <v>593.44900480898161</v>
      </c>
      <c r="G10878" s="5">
        <f>IF(C10878=0,0,C10878*LABOR_HRS_WK_MES*SEASON_WEEKS*(1+DIM_PCT_MES)^C10878)</f>
        <v>1455.139134447498</v>
      </c>
      <c r="H10878" s="5">
        <f>E10878+F10878+G10878</f>
        <v>8665.34923961088</v>
      </c>
      <c r="I10878" s="5">
        <f>MIN(H10878,FARMER_HRS)</f>
        <v>720</v>
      </c>
      <c r="J10878" s="5">
        <f>MAX(0,H10878-FARMER_HRS)</f>
        <v>7945.3492396108795</v>
      </c>
      <c r="K10878" s="2">
        <f>I10878*FARMER_RATE+J10878*TEMP_WORKER_RATE</f>
        <v>162940.09096546666</v>
      </c>
      <c r="L10878" s="2">
        <f>A10878*PRICE_TOM+B10878*PRICE_CAR+C10878*PRICE_MES</f>
        <v>234916</v>
      </c>
      <c r="M10878" s="2">
        <f>A10878*FERT_BED_TOM+B10878*FERT_BED_CAR+C10878*FERT_BED_MES</f>
        <v>41360</v>
      </c>
      <c r="N10878" s="6">
        <f>IF(AND(D10878&lt;=TOTAL_BEDS,J10878&lt;=TEMP_WORKER_MAX*TEMP_WORKER_HRS),1,0)</f>
        <v>0</v>
      </c>
      <c r="O10878" s="2">
        <f>L10878-M10878-K10878-FIXED_COSTS</f>
        <v>10615.909034533339</v>
      </c>
      <c r="P10878" s="2">
        <f>IF(N10878=1,O10878,"")</f>
      </c>
    </row>
    <row r="10879">
      <c r="A10879" s="6">
        <v>16</v>
      </c>
      <c r="B10879" s="6">
        <v>14</v>
      </c>
      <c r="C10879" s="6">
        <v>25</v>
      </c>
      <c r="D10879" s="6">
        <f>A10879+B10879+C10879</f>
        <v>55</v>
      </c>
      <c r="E10879" s="5">
        <f>IF(A10879=0,0,A10879*LABOR_HRS_WK_TOM*SEASON_WEEKS*(1+DIM_PCT_TOM)^A10879)</f>
        <v>6616.7611003544</v>
      </c>
      <c r="F10879" s="5">
        <f>IF(B10879=0,0,B10879*LABOR_HRS_WK_CAR*SEASON_WEEKS*(1+DIM_PCT_CAR)^B10879)</f>
        <v>593.44900480898161</v>
      </c>
      <c r="G10879" s="5">
        <f>IF(C10879=0,0,C10879*LABOR_HRS_WK_MES*SEASON_WEEKS*(1+DIM_PCT_MES)^C10879)</f>
        <v>1534.7170558625955</v>
      </c>
      <c r="H10879" s="5">
        <f>E10879+F10879+G10879</f>
        <v>8744.9271610259766</v>
      </c>
      <c r="I10879" s="5">
        <f>MIN(H10879,FARMER_HRS)</f>
        <v>720</v>
      </c>
      <c r="J10879" s="5">
        <f>MAX(0,H10879-FARMER_HRS)</f>
        <v>8024.9271610259766</v>
      </c>
      <c r="K10879" s="2">
        <f>I10879*FARMER_RATE+J10879*TEMP_WORKER_RATE</f>
        <v>164321.65210114542</v>
      </c>
      <c r="L10879" s="2">
        <f>A10879*PRICE_TOM+B10879*PRICE_CAR+C10879*PRICE_MES</f>
        <v>237616</v>
      </c>
      <c r="M10879" s="2">
        <f>A10879*FERT_BED_TOM+B10879*FERT_BED_CAR+C10879*FERT_BED_MES</f>
        <v>42240</v>
      </c>
      <c r="N10879" s="6">
        <f>IF(AND(D10879&lt;=TOTAL_BEDS,J10879&lt;=TEMP_WORKER_MAX*TEMP_WORKER_HRS),1,0)</f>
        <v>0</v>
      </c>
      <c r="O10879" s="2">
        <f>L10879-M10879-K10879-FIXED_COSTS</f>
        <v>11054.347898854583</v>
      </c>
      <c r="P10879" s="2">
        <f>IF(N10879=1,O10879,"")</f>
      </c>
    </row>
    <row r="10880">
      <c r="A10880" s="6">
        <v>16</v>
      </c>
      <c r="B10880" s="6">
        <v>14</v>
      </c>
      <c r="C10880" s="6">
        <v>26</v>
      </c>
      <c r="D10880" s="6">
        <f>A10880+B10880+C10880</f>
        <v>56</v>
      </c>
      <c r="E10880" s="5">
        <f>IF(A10880=0,0,A10880*LABOR_HRS_WK_TOM*SEASON_WEEKS*(1+DIM_PCT_TOM)^A10880)</f>
        <v>6616.7611003544</v>
      </c>
      <c r="F10880" s="5">
        <f>IF(B10880=0,0,B10880*LABOR_HRS_WK_CAR*SEASON_WEEKS*(1+DIM_PCT_CAR)^B10880)</f>
        <v>593.44900480898161</v>
      </c>
      <c r="G10880" s="5">
        <f>IF(C10880=0,0,C10880*LABOR_HRS_WK_MES*SEASON_WEEKS*(1+DIM_PCT_MES)^C10880)</f>
        <v>1616.0570598233128</v>
      </c>
      <c r="H10880" s="5">
        <f>E10880+F10880+G10880</f>
        <v>8826.2671649866952</v>
      </c>
      <c r="I10880" s="5">
        <f>MIN(H10880,FARMER_HRS)</f>
        <v>720</v>
      </c>
      <c r="J10880" s="5">
        <f>MAX(0,H10880-FARMER_HRS)</f>
        <v>8106.2671649866952</v>
      </c>
      <c r="K10880" s="2">
        <f>I10880*FARMER_RATE+J10880*TEMP_WORKER_RATE</f>
        <v>165733.80494768568</v>
      </c>
      <c r="L10880" s="2">
        <f>A10880*PRICE_TOM+B10880*PRICE_CAR+C10880*PRICE_MES</f>
        <v>240316</v>
      </c>
      <c r="M10880" s="2">
        <f>A10880*FERT_BED_TOM+B10880*FERT_BED_CAR+C10880*FERT_BED_MES</f>
        <v>43120</v>
      </c>
      <c r="N10880" s="6">
        <f>IF(AND(D10880&lt;=TOTAL_BEDS,J10880&lt;=TEMP_WORKER_MAX*TEMP_WORKER_HRS),1,0)</f>
        <v>0</v>
      </c>
      <c r="O10880" s="2">
        <f>L10880-M10880-K10880-FIXED_COSTS</f>
        <v>11462.195052314317</v>
      </c>
      <c r="P10880" s="2">
        <f>IF(N10880=1,O10880,"")</f>
      </c>
    </row>
    <row r="10881">
      <c r="A10881" s="6">
        <v>16</v>
      </c>
      <c r="B10881" s="6">
        <v>14</v>
      </c>
      <c r="C10881" s="6">
        <v>27</v>
      </c>
      <c r="D10881" s="6">
        <f>A10881+B10881+C10881</f>
        <v>57</v>
      </c>
      <c r="E10881" s="5">
        <f>IF(A10881=0,0,A10881*LABOR_HRS_WK_TOM*SEASON_WEEKS*(1+DIM_PCT_TOM)^A10881)</f>
        <v>6616.7611003544</v>
      </c>
      <c r="F10881" s="5">
        <f>IF(B10881=0,0,B10881*LABOR_HRS_WK_CAR*SEASON_WEEKS*(1+DIM_PCT_CAR)^B10881)</f>
        <v>593.44900480898161</v>
      </c>
      <c r="G10881" s="5">
        <f>IF(C10881=0,0,C10881*LABOR_HRS_WK_MES*SEASON_WEEKS*(1+DIM_PCT_MES)^C10881)</f>
        <v>1699.19076434307</v>
      </c>
      <c r="H10881" s="5">
        <f>E10881+F10881+G10881</f>
        <v>8909.4008695064513</v>
      </c>
      <c r="I10881" s="5">
        <f>MIN(H10881,FARMER_HRS)</f>
        <v>720</v>
      </c>
      <c r="J10881" s="5">
        <f>MAX(0,H10881-FARMER_HRS)</f>
        <v>8189.4008695064513</v>
      </c>
      <c r="K10881" s="2">
        <f>I10881*FARMER_RATE+J10881*TEMP_WORKER_RATE</f>
        <v>167177.09842893144</v>
      </c>
      <c r="L10881" s="2">
        <f>A10881*PRICE_TOM+B10881*PRICE_CAR+C10881*PRICE_MES</f>
        <v>243016</v>
      </c>
      <c r="M10881" s="2">
        <f>A10881*FERT_BED_TOM+B10881*FERT_BED_CAR+C10881*FERT_BED_MES</f>
        <v>44000</v>
      </c>
      <c r="N10881" s="6">
        <f>IF(AND(D10881&lt;=TOTAL_BEDS,J10881&lt;=TEMP_WORKER_MAX*TEMP_WORKER_HRS),1,0)</f>
        <v>0</v>
      </c>
      <c r="O10881" s="2">
        <f>L10881-M10881-K10881-FIXED_COSTS</f>
        <v>11838.901571068563</v>
      </c>
      <c r="P10881" s="2">
        <f>IF(N10881=1,O10881,"")</f>
      </c>
    </row>
    <row r="10882">
      <c r="A10882" s="6">
        <v>16</v>
      </c>
      <c r="B10882" s="6">
        <v>14</v>
      </c>
      <c r="C10882" s="6">
        <v>28</v>
      </c>
      <c r="D10882" s="6">
        <f>A10882+B10882+C10882</f>
        <v>58</v>
      </c>
      <c r="E10882" s="5">
        <f>IF(A10882=0,0,A10882*LABOR_HRS_WK_TOM*SEASON_WEEKS*(1+DIM_PCT_TOM)^A10882)</f>
        <v>6616.7611003544</v>
      </c>
      <c r="F10882" s="5">
        <f>IF(B10882=0,0,B10882*LABOR_HRS_WK_CAR*SEASON_WEEKS*(1+DIM_PCT_CAR)^B10882)</f>
        <v>593.44900480898161</v>
      </c>
      <c r="G10882" s="5">
        <f>IF(C10882=0,0,C10882*LABOR_HRS_WK_MES*SEASON_WEEKS*(1+DIM_PCT_MES)^C10882)</f>
        <v>1784.1503025602233</v>
      </c>
      <c r="H10882" s="5">
        <f>E10882+F10882+G10882</f>
        <v>8994.360407723605</v>
      </c>
      <c r="I10882" s="5">
        <f>MIN(H10882,FARMER_HRS)</f>
        <v>720</v>
      </c>
      <c r="J10882" s="5">
        <f>MAX(0,H10882-FARMER_HRS)</f>
        <v>8274.360407723605</v>
      </c>
      <c r="K10882" s="2">
        <f>I10882*FARMER_RATE+J10882*TEMP_WORKER_RATE</f>
        <v>168652.09041186815</v>
      </c>
      <c r="L10882" s="2">
        <f>A10882*PRICE_TOM+B10882*PRICE_CAR+C10882*PRICE_MES</f>
        <v>245716</v>
      </c>
      <c r="M10882" s="2">
        <f>A10882*FERT_BED_TOM+B10882*FERT_BED_CAR+C10882*FERT_BED_MES</f>
        <v>44880</v>
      </c>
      <c r="N10882" s="6">
        <f>IF(AND(D10882&lt;=TOTAL_BEDS,J10882&lt;=TEMP_WORKER_MAX*TEMP_WORKER_HRS),1,0)</f>
        <v>0</v>
      </c>
      <c r="O10882" s="2">
        <f>L10882-M10882-K10882-FIXED_COSTS</f>
        <v>12183.90958813185</v>
      </c>
      <c r="P10882" s="2">
        <f>IF(N10882=1,O10882,"")</f>
      </c>
    </row>
    <row r="10883">
      <c r="A10883" s="6">
        <v>16</v>
      </c>
      <c r="B10883" s="6">
        <v>14</v>
      </c>
      <c r="C10883" s="6">
        <v>29</v>
      </c>
      <c r="D10883" s="6">
        <f>A10883+B10883+C10883</f>
        <v>59</v>
      </c>
      <c r="E10883" s="5">
        <f>IF(A10883=0,0,A10883*LABOR_HRS_WK_TOM*SEASON_WEEKS*(1+DIM_PCT_TOM)^A10883)</f>
        <v>6616.7611003544</v>
      </c>
      <c r="F10883" s="5">
        <f>IF(B10883=0,0,B10883*LABOR_HRS_WK_CAR*SEASON_WEEKS*(1+DIM_PCT_CAR)^B10883)</f>
        <v>593.44900480898161</v>
      </c>
      <c r="G10883" s="5">
        <f>IF(C10883=0,0,C10883*LABOR_HRS_WK_MES*SEASON_WEEKS*(1+DIM_PCT_MES)^C10883)</f>
        <v>1870.9683306758766</v>
      </c>
      <c r="H10883" s="5">
        <f>E10883+F10883+G10883</f>
        <v>9081.1784358392579</v>
      </c>
      <c r="I10883" s="5">
        <f>MIN(H10883,FARMER_HRS)</f>
        <v>720</v>
      </c>
      <c r="J10883" s="5">
        <f>MAX(0,H10883-FARMER_HRS)</f>
        <v>8361.1784358392579</v>
      </c>
      <c r="K10883" s="2">
        <f>I10883*FARMER_RATE+J10883*TEMP_WORKER_RATE</f>
        <v>170159.34784443156</v>
      </c>
      <c r="L10883" s="2">
        <f>A10883*PRICE_TOM+B10883*PRICE_CAR+C10883*PRICE_MES</f>
        <v>248416</v>
      </c>
      <c r="M10883" s="2">
        <f>A10883*FERT_BED_TOM+B10883*FERT_BED_CAR+C10883*FERT_BED_MES</f>
        <v>45760</v>
      </c>
      <c r="N10883" s="6">
        <f>IF(AND(D10883&lt;=TOTAL_BEDS,J10883&lt;=TEMP_WORKER_MAX*TEMP_WORKER_HRS),1,0)</f>
        <v>0</v>
      </c>
      <c r="O10883" s="2">
        <f>L10883-M10883-K10883-FIXED_COSTS</f>
        <v>12496.652155568445</v>
      </c>
      <c r="P10883" s="2">
        <f>IF(N10883=1,O10883,"")</f>
      </c>
    </row>
    <row r="10884">
      <c r="A10884" s="6">
        <v>16</v>
      </c>
      <c r="B10884" s="6">
        <v>14</v>
      </c>
      <c r="C10884" s="6">
        <v>30</v>
      </c>
      <c r="D10884" s="6">
        <f>A10884+B10884+C10884</f>
        <v>60</v>
      </c>
      <c r="E10884" s="5">
        <f>IF(A10884=0,0,A10884*LABOR_HRS_WK_TOM*SEASON_WEEKS*(1+DIM_PCT_TOM)^A10884)</f>
        <v>6616.7611003544</v>
      </c>
      <c r="F10884" s="5">
        <f>IF(B10884=0,0,B10884*LABOR_HRS_WK_CAR*SEASON_WEEKS*(1+DIM_PCT_CAR)^B10884)</f>
        <v>593.44900480898161</v>
      </c>
      <c r="G10884" s="5">
        <f>IF(C10884=0,0,C10884*LABOR_HRS_WK_MES*SEASON_WEEKS*(1+DIM_PCT_MES)^C10884)</f>
        <v>1959.6780360096466</v>
      </c>
      <c r="H10884" s="5">
        <f>E10884+F10884+G10884</f>
        <v>9169.888141173029</v>
      </c>
      <c r="I10884" s="5">
        <f>MIN(H10884,FARMER_HRS)</f>
        <v>720</v>
      </c>
      <c r="J10884" s="5">
        <f>MAX(0,H10884-FARMER_HRS)</f>
        <v>8449.888141173029</v>
      </c>
      <c r="K10884" s="2">
        <f>I10884*FARMER_RATE+J10884*TEMP_WORKER_RATE</f>
        <v>171699.44689536508</v>
      </c>
      <c r="L10884" s="2">
        <f>A10884*PRICE_TOM+B10884*PRICE_CAR+C10884*PRICE_MES</f>
        <v>251116</v>
      </c>
      <c r="M10884" s="2">
        <f>A10884*FERT_BED_TOM+B10884*FERT_BED_CAR+C10884*FERT_BED_MES</f>
        <v>46640</v>
      </c>
      <c r="N10884" s="6">
        <f>IF(AND(D10884&lt;=TOTAL_BEDS,J10884&lt;=TEMP_WORKER_MAX*TEMP_WORKER_HRS),1,0)</f>
        <v>0</v>
      </c>
      <c r="O10884" s="2">
        <f>L10884-M10884-K10884-FIXED_COSTS</f>
        <v>12776.553104634921</v>
      </c>
      <c r="P10884" s="2">
        <f>IF(N10884=1,O10884,"")</f>
      </c>
    </row>
    <row r="10885">
      <c r="A10885" s="6">
        <v>16</v>
      </c>
      <c r="B10885" s="6">
        <v>15</v>
      </c>
      <c r="C10885" s="6">
        <v>0</v>
      </c>
      <c r="D10885" s="6">
        <f>A10885+B10885+C10885</f>
        <v>31</v>
      </c>
      <c r="E10885" s="5">
        <f>IF(A10885=0,0,A10885*LABOR_HRS_WK_TOM*SEASON_WEEKS*(1+DIM_PCT_TOM)^A10885)</f>
        <v>6616.7611003544</v>
      </c>
      <c r="F10885" s="5">
        <f>IF(B10885=0,0,B10885*LABOR_HRS_WK_CAR*SEASON_WEEKS*(1+DIM_PCT_CAR)^B10885)</f>
        <v>651.73417492414933</v>
      </c>
      <c r="G10885" s="5">
        <f>IF(C10885=0,0,C10885*LABOR_HRS_WK_MES*SEASON_WEEKS*(1+DIM_PCT_MES)^C10885)</f>
        <v>0</v>
      </c>
      <c r="H10885" s="5">
        <f>E10885+F10885+G10885</f>
        <v>7268.4952752785493</v>
      </c>
      <c r="I10885" s="5">
        <f>MIN(H10885,FARMER_HRS)</f>
        <v>720</v>
      </c>
      <c r="J10885" s="5">
        <f>MAX(0,H10885-FARMER_HRS)</f>
        <v>6548.4952752785493</v>
      </c>
      <c r="K10885" s="2">
        <f>I10885*FARMER_RATE+J10885*TEMP_WORKER_RATE</f>
        <v>138689.15408469702</v>
      </c>
      <c r="L10885" s="2">
        <f>A10885*PRICE_TOM+B10885*PRICE_CAR+C10885*PRICE_MES</f>
        <v>172210</v>
      </c>
      <c r="M10885" s="2">
        <f>A10885*FERT_BED_TOM+B10885*FERT_BED_CAR+C10885*FERT_BED_MES</f>
        <v>20680</v>
      </c>
      <c r="N10885" s="6">
        <f>IF(AND(D10885&lt;=TOTAL_BEDS,J10885&lt;=TEMP_WORKER_MAX*TEMP_WORKER_HRS),1,0)</f>
        <v>0</v>
      </c>
      <c r="O10885" s="2">
        <f>L10885-M10885-K10885-FIXED_COSTS</f>
        <v>-7159.1540846970165</v>
      </c>
      <c r="P10885" s="2">
        <f>IF(N10885=1,O10885,"")</f>
      </c>
    </row>
    <row r="10886">
      <c r="A10886" s="6">
        <v>16</v>
      </c>
      <c r="B10886" s="6">
        <v>15</v>
      </c>
      <c r="C10886" s="6">
        <v>1</v>
      </c>
      <c r="D10886" s="6">
        <f>A10886+B10886+C10886</f>
        <v>32</v>
      </c>
      <c r="E10886" s="5">
        <f>IF(A10886=0,0,A10886*LABOR_HRS_WK_TOM*SEASON_WEEKS*(1+DIM_PCT_TOM)^A10886)</f>
        <v>6616.7611003544</v>
      </c>
      <c r="F10886" s="5">
        <f>IF(B10886=0,0,B10886*LABOR_HRS_WK_CAR*SEASON_WEEKS*(1+DIM_PCT_CAR)^B10886)</f>
        <v>651.73417492414933</v>
      </c>
      <c r="G10886" s="5">
        <f>IF(C10886=0,0,C10886*LABOR_HRS_WK_MES*SEASON_WEEKS*(1+DIM_PCT_MES)^C10886)</f>
        <v>45.5625</v>
      </c>
      <c r="H10886" s="5">
        <f>E10886+F10886+G10886</f>
        <v>7314.0577752785493</v>
      </c>
      <c r="I10886" s="5">
        <f>MIN(H10886,FARMER_HRS)</f>
        <v>720</v>
      </c>
      <c r="J10886" s="5">
        <f>MAX(0,H10886-FARMER_HRS)</f>
        <v>6594.0577752785493</v>
      </c>
      <c r="K10886" s="2">
        <f>I10886*FARMER_RATE+J10886*TEMP_WORKER_RATE</f>
        <v>139480.16970969702</v>
      </c>
      <c r="L10886" s="2">
        <f>A10886*PRICE_TOM+B10886*PRICE_CAR+C10886*PRICE_MES</f>
        <v>174910</v>
      </c>
      <c r="M10886" s="2">
        <f>A10886*FERT_BED_TOM+B10886*FERT_BED_CAR+C10886*FERT_BED_MES</f>
        <v>21560</v>
      </c>
      <c r="N10886" s="6">
        <f>IF(AND(D10886&lt;=TOTAL_BEDS,J10886&lt;=TEMP_WORKER_MAX*TEMP_WORKER_HRS),1,0)</f>
        <v>0</v>
      </c>
      <c r="O10886" s="2">
        <f>L10886-M10886-K10886-FIXED_COSTS</f>
        <v>-6130.1697096970165</v>
      </c>
      <c r="P10886" s="2">
        <f>IF(N10886=1,O10886,"")</f>
      </c>
    </row>
    <row r="10887">
      <c r="A10887" s="6">
        <v>16</v>
      </c>
      <c r="B10887" s="6">
        <v>15</v>
      </c>
      <c r="C10887" s="6">
        <v>2</v>
      </c>
      <c r="D10887" s="6">
        <f>A10887+B10887+C10887</f>
        <v>33</v>
      </c>
      <c r="E10887" s="5">
        <f>IF(A10887=0,0,A10887*LABOR_HRS_WK_TOM*SEASON_WEEKS*(1+DIM_PCT_TOM)^A10887)</f>
        <v>6616.7611003544</v>
      </c>
      <c r="F10887" s="5">
        <f>IF(B10887=0,0,B10887*LABOR_HRS_WK_CAR*SEASON_WEEKS*(1+DIM_PCT_CAR)^B10887)</f>
        <v>651.73417492414933</v>
      </c>
      <c r="G10887" s="5">
        <f>IF(C10887=0,0,C10887*LABOR_HRS_WK_MES*SEASON_WEEKS*(1+DIM_PCT_MES)^C10887)</f>
        <v>92.2640625</v>
      </c>
      <c r="H10887" s="5">
        <f>E10887+F10887+G10887</f>
        <v>7360.75933777855</v>
      </c>
      <c r="I10887" s="5">
        <f>MIN(H10887,FARMER_HRS)</f>
        <v>720</v>
      </c>
      <c r="J10887" s="5">
        <f>MAX(0,H10887-FARMER_HRS)</f>
        <v>6640.75933777855</v>
      </c>
      <c r="K10887" s="2">
        <f>I10887*FARMER_RATE+J10887*TEMP_WORKER_RATE</f>
        <v>140290.96072532205</v>
      </c>
      <c r="L10887" s="2">
        <f>A10887*PRICE_TOM+B10887*PRICE_CAR+C10887*PRICE_MES</f>
        <v>177610</v>
      </c>
      <c r="M10887" s="2">
        <f>A10887*FERT_BED_TOM+B10887*FERT_BED_CAR+C10887*FERT_BED_MES</f>
        <v>22440</v>
      </c>
      <c r="N10887" s="6">
        <f>IF(AND(D10887&lt;=TOTAL_BEDS,J10887&lt;=TEMP_WORKER_MAX*TEMP_WORKER_HRS),1,0)</f>
        <v>0</v>
      </c>
      <c r="O10887" s="2">
        <f>L10887-M10887-K10887-FIXED_COSTS</f>
        <v>-5120.9607253220456</v>
      </c>
      <c r="P10887" s="2">
        <f>IF(N10887=1,O10887,"")</f>
      </c>
    </row>
    <row r="10888">
      <c r="A10888" s="6">
        <v>16</v>
      </c>
      <c r="B10888" s="6">
        <v>15</v>
      </c>
      <c r="C10888" s="6">
        <v>3</v>
      </c>
      <c r="D10888" s="6">
        <f>A10888+B10888+C10888</f>
        <v>34</v>
      </c>
      <c r="E10888" s="5">
        <f>IF(A10888=0,0,A10888*LABOR_HRS_WK_TOM*SEASON_WEEKS*(1+DIM_PCT_TOM)^A10888)</f>
        <v>6616.7611003544</v>
      </c>
      <c r="F10888" s="5">
        <f>IF(B10888=0,0,B10888*LABOR_HRS_WK_CAR*SEASON_WEEKS*(1+DIM_PCT_CAR)^B10888)</f>
        <v>651.73417492414933</v>
      </c>
      <c r="G10888" s="5">
        <f>IF(C10888=0,0,C10888*LABOR_HRS_WK_MES*SEASON_WEEKS*(1+DIM_PCT_MES)^C10888)</f>
        <v>140.12604492187498</v>
      </c>
      <c r="H10888" s="5">
        <f>E10888+F10888+G10888</f>
        <v>7408.6213202004246</v>
      </c>
      <c r="I10888" s="5">
        <f>MIN(H10888,FARMER_HRS)</f>
        <v>720</v>
      </c>
      <c r="J10888" s="5">
        <f>MAX(0,H10888-FARMER_HRS)</f>
        <v>6688.6213202004246</v>
      </c>
      <c r="K10888" s="2">
        <f>I10888*FARMER_RATE+J10888*TEMP_WORKER_RATE</f>
        <v>141121.89792014626</v>
      </c>
      <c r="L10888" s="2">
        <f>A10888*PRICE_TOM+B10888*PRICE_CAR+C10888*PRICE_MES</f>
        <v>180310</v>
      </c>
      <c r="M10888" s="2">
        <f>A10888*FERT_BED_TOM+B10888*FERT_BED_CAR+C10888*FERT_BED_MES</f>
        <v>23320</v>
      </c>
      <c r="N10888" s="6">
        <f>IF(AND(D10888&lt;=TOTAL_BEDS,J10888&lt;=TEMP_WORKER_MAX*TEMP_WORKER_HRS),1,0)</f>
        <v>0</v>
      </c>
      <c r="O10888" s="2">
        <f>L10888-M10888-K10888-FIXED_COSTS</f>
        <v>-4131.8979201462644</v>
      </c>
      <c r="P10888" s="2">
        <f>IF(N10888=1,O10888,"")</f>
      </c>
    </row>
    <row r="10889">
      <c r="A10889" s="6">
        <v>16</v>
      </c>
      <c r="B10889" s="6">
        <v>15</v>
      </c>
      <c r="C10889" s="6">
        <v>4</v>
      </c>
      <c r="D10889" s="6">
        <f>A10889+B10889+C10889</f>
        <v>35</v>
      </c>
      <c r="E10889" s="5">
        <f>IF(A10889=0,0,A10889*LABOR_HRS_WK_TOM*SEASON_WEEKS*(1+DIM_PCT_TOM)^A10889)</f>
        <v>6616.7611003544</v>
      </c>
      <c r="F10889" s="5">
        <f>IF(B10889=0,0,B10889*LABOR_HRS_WK_CAR*SEASON_WEEKS*(1+DIM_PCT_CAR)^B10889)</f>
        <v>651.73417492414933</v>
      </c>
      <c r="G10889" s="5">
        <f>IF(C10889=0,0,C10889*LABOR_HRS_WK_MES*SEASON_WEEKS*(1+DIM_PCT_MES)^C10889)</f>
        <v>189.17016064453119</v>
      </c>
      <c r="H10889" s="5">
        <f>E10889+F10889+G10889</f>
        <v>7457.6654359230806</v>
      </c>
      <c r="I10889" s="5">
        <f>MIN(H10889,FARMER_HRS)</f>
        <v>720</v>
      </c>
      <c r="J10889" s="5">
        <f>MAX(0,H10889-FARMER_HRS)</f>
        <v>6737.6654359230806</v>
      </c>
      <c r="K10889" s="2">
        <f>I10889*FARMER_RATE+J10889*TEMP_WORKER_RATE</f>
        <v>141973.35826255346</v>
      </c>
      <c r="L10889" s="2">
        <f>A10889*PRICE_TOM+B10889*PRICE_CAR+C10889*PRICE_MES</f>
        <v>183010</v>
      </c>
      <c r="M10889" s="2">
        <f>A10889*FERT_BED_TOM+B10889*FERT_BED_CAR+C10889*FERT_BED_MES</f>
        <v>24200</v>
      </c>
      <c r="N10889" s="6">
        <f>IF(AND(D10889&lt;=TOTAL_BEDS,J10889&lt;=TEMP_WORKER_MAX*TEMP_WORKER_HRS),1,0)</f>
        <v>0</v>
      </c>
      <c r="O10889" s="2">
        <f>L10889-M10889-K10889-FIXED_COSTS</f>
        <v>-3163.3582625534618</v>
      </c>
      <c r="P10889" s="2">
        <f>IF(N10889=1,O10889,"")</f>
      </c>
    </row>
    <row r="10890">
      <c r="A10890" s="6">
        <v>16</v>
      </c>
      <c r="B10890" s="6">
        <v>15</v>
      </c>
      <c r="C10890" s="6">
        <v>5</v>
      </c>
      <c r="D10890" s="6">
        <f>A10890+B10890+C10890</f>
        <v>36</v>
      </c>
      <c r="E10890" s="5">
        <f>IF(A10890=0,0,A10890*LABOR_HRS_WK_TOM*SEASON_WEEKS*(1+DIM_PCT_TOM)^A10890)</f>
        <v>6616.7611003544</v>
      </c>
      <c r="F10890" s="5">
        <f>IF(B10890=0,0,B10890*LABOR_HRS_WK_CAR*SEASON_WEEKS*(1+DIM_PCT_CAR)^B10890)</f>
        <v>651.73417492414933</v>
      </c>
      <c r="G10890" s="5">
        <f>IF(C10890=0,0,C10890*LABOR_HRS_WK_MES*SEASON_WEEKS*(1+DIM_PCT_MES)^C10890)</f>
        <v>239.41848456573481</v>
      </c>
      <c r="H10890" s="5">
        <f>E10890+F10890+G10890</f>
        <v>7507.913759844284</v>
      </c>
      <c r="I10890" s="5">
        <f>MIN(H10890,FARMER_HRS)</f>
        <v>720</v>
      </c>
      <c r="J10890" s="5">
        <f>MAX(0,H10890-FARMER_HRS)</f>
        <v>6787.913759844284</v>
      </c>
      <c r="K10890" s="2">
        <f>I10890*FARMER_RATE+J10890*TEMP_WORKER_RATE</f>
        <v>142845.72499729658</v>
      </c>
      <c r="L10890" s="2">
        <f>A10890*PRICE_TOM+B10890*PRICE_CAR+C10890*PRICE_MES</f>
        <v>185710</v>
      </c>
      <c r="M10890" s="2">
        <f>A10890*FERT_BED_TOM+B10890*FERT_BED_CAR+C10890*FERT_BED_MES</f>
        <v>25080</v>
      </c>
      <c r="N10890" s="6">
        <f>IF(AND(D10890&lt;=TOTAL_BEDS,J10890&lt;=TEMP_WORKER_MAX*TEMP_WORKER_HRS),1,0)</f>
        <v>0</v>
      </c>
      <c r="O10890" s="2">
        <f>L10890-M10890-K10890-FIXED_COSTS</f>
        <v>-2215.72499729658</v>
      </c>
      <c r="P10890" s="2">
        <f>IF(N10890=1,O10890,"")</f>
      </c>
    </row>
    <row r="10891">
      <c r="A10891" s="6">
        <v>16</v>
      </c>
      <c r="B10891" s="6">
        <v>15</v>
      </c>
      <c r="C10891" s="6">
        <v>6</v>
      </c>
      <c r="D10891" s="6">
        <f>A10891+B10891+C10891</f>
        <v>37</v>
      </c>
      <c r="E10891" s="5">
        <f>IF(A10891=0,0,A10891*LABOR_HRS_WK_TOM*SEASON_WEEKS*(1+DIM_PCT_TOM)^A10891)</f>
        <v>6616.7611003544</v>
      </c>
      <c r="F10891" s="5">
        <f>IF(B10891=0,0,B10891*LABOR_HRS_WK_CAR*SEASON_WEEKS*(1+DIM_PCT_CAR)^B10891)</f>
        <v>651.73417492414933</v>
      </c>
      <c r="G10891" s="5">
        <f>IF(C10891=0,0,C10891*LABOR_HRS_WK_MES*SEASON_WEEKS*(1+DIM_PCT_MES)^C10891)</f>
        <v>290.89345874736773</v>
      </c>
      <c r="H10891" s="5">
        <f>E10891+F10891+G10891</f>
        <v>7559.3887340259171</v>
      </c>
      <c r="I10891" s="5">
        <f>MIN(H10891,FARMER_HRS)</f>
        <v>720</v>
      </c>
      <c r="J10891" s="5">
        <f>MAX(0,H10891-FARMER_HRS)</f>
        <v>6839.3887340259171</v>
      </c>
      <c r="K10891" s="2">
        <f>I10891*FARMER_RATE+J10891*TEMP_WORKER_RATE</f>
        <v>143739.3877435055</v>
      </c>
      <c r="L10891" s="2">
        <f>A10891*PRICE_TOM+B10891*PRICE_CAR+C10891*PRICE_MES</f>
        <v>188410</v>
      </c>
      <c r="M10891" s="2">
        <f>A10891*FERT_BED_TOM+B10891*FERT_BED_CAR+C10891*FERT_BED_MES</f>
        <v>25960</v>
      </c>
      <c r="N10891" s="6">
        <f>IF(AND(D10891&lt;=TOTAL_BEDS,J10891&lt;=TEMP_WORKER_MAX*TEMP_WORKER_HRS),1,0)</f>
        <v>0</v>
      </c>
      <c r="O10891" s="2">
        <f>L10891-M10891-K10891-FIXED_COSTS</f>
        <v>-1289.3877435055037</v>
      </c>
      <c r="P10891" s="2">
        <f>IF(N10891=1,O10891,"")</f>
      </c>
    </row>
    <row r="10892">
      <c r="A10892" s="6">
        <v>16</v>
      </c>
      <c r="B10892" s="6">
        <v>15</v>
      </c>
      <c r="C10892" s="6">
        <v>7</v>
      </c>
      <c r="D10892" s="6">
        <f>A10892+B10892+C10892</f>
        <v>38</v>
      </c>
      <c r="E10892" s="5">
        <f>IF(A10892=0,0,A10892*LABOR_HRS_WK_TOM*SEASON_WEEKS*(1+DIM_PCT_TOM)^A10892)</f>
        <v>6616.7611003544</v>
      </c>
      <c r="F10892" s="5">
        <f>IF(B10892=0,0,B10892*LABOR_HRS_WK_CAR*SEASON_WEEKS*(1+DIM_PCT_CAR)^B10892)</f>
        <v>651.73417492414933</v>
      </c>
      <c r="G10892" s="5">
        <f>IF(C10892=0,0,C10892*LABOR_HRS_WK_MES*SEASON_WEEKS*(1+DIM_PCT_MES)^C10892)</f>
        <v>343.61789814532818</v>
      </c>
      <c r="H10892" s="5">
        <f>E10892+F10892+G10892</f>
        <v>7612.1131734238779</v>
      </c>
      <c r="I10892" s="5">
        <f>MIN(H10892,FARMER_HRS)</f>
        <v>720</v>
      </c>
      <c r="J10892" s="5">
        <f>MAX(0,H10892-FARMER_HRS)</f>
        <v>6892.1131734238779</v>
      </c>
      <c r="K10892" s="2">
        <f>I10892*FARMER_RATE+J10892*TEMP_WORKER_RATE</f>
        <v>144654.74259416456</v>
      </c>
      <c r="L10892" s="2">
        <f>A10892*PRICE_TOM+B10892*PRICE_CAR+C10892*PRICE_MES</f>
        <v>191110</v>
      </c>
      <c r="M10892" s="2">
        <f>A10892*FERT_BED_TOM+B10892*FERT_BED_CAR+C10892*FERT_BED_MES</f>
        <v>26840</v>
      </c>
      <c r="N10892" s="6">
        <f>IF(AND(D10892&lt;=TOTAL_BEDS,J10892&lt;=TEMP_WORKER_MAX*TEMP_WORKER_HRS),1,0)</f>
        <v>0</v>
      </c>
      <c r="O10892" s="2">
        <f>L10892-M10892-K10892-FIXED_COSTS</f>
        <v>-384.74259416456334</v>
      </c>
      <c r="P10892" s="2">
        <f>IF(N10892=1,O10892,"")</f>
      </c>
    </row>
    <row r="10893">
      <c r="A10893" s="6">
        <v>16</v>
      </c>
      <c r="B10893" s="6">
        <v>15</v>
      </c>
      <c r="C10893" s="6">
        <v>8</v>
      </c>
      <c r="D10893" s="6">
        <f>A10893+B10893+C10893</f>
        <v>39</v>
      </c>
      <c r="E10893" s="5">
        <f>IF(A10893=0,0,A10893*LABOR_HRS_WK_TOM*SEASON_WEEKS*(1+DIM_PCT_TOM)^A10893)</f>
        <v>6616.7611003544</v>
      </c>
      <c r="F10893" s="5">
        <f>IF(B10893=0,0,B10893*LABOR_HRS_WK_CAR*SEASON_WEEKS*(1+DIM_PCT_CAR)^B10893)</f>
        <v>651.73417492414933</v>
      </c>
      <c r="G10893" s="5">
        <f>IF(C10893=0,0,C10893*LABOR_HRS_WK_MES*SEASON_WEEKS*(1+DIM_PCT_MES)^C10893)</f>
        <v>397.61499642530833</v>
      </c>
      <c r="H10893" s="5">
        <f>E10893+F10893+G10893</f>
        <v>7666.1102717038575</v>
      </c>
      <c r="I10893" s="5">
        <f>MIN(H10893,FARMER_HRS)</f>
        <v>720</v>
      </c>
      <c r="J10893" s="5">
        <f>MAX(0,H10893-FARMER_HRS)</f>
        <v>6946.1102717038575</v>
      </c>
      <c r="K10893" s="2">
        <f>I10893*FARMER_RATE+J10893*TEMP_WORKER_RATE</f>
        <v>145592.19221708085</v>
      </c>
      <c r="L10893" s="2">
        <f>A10893*PRICE_TOM+B10893*PRICE_CAR+C10893*PRICE_MES</f>
        <v>193810</v>
      </c>
      <c r="M10893" s="2">
        <f>A10893*FERT_BED_TOM+B10893*FERT_BED_CAR+C10893*FERT_BED_MES</f>
        <v>27720</v>
      </c>
      <c r="N10893" s="6">
        <f>IF(AND(D10893&lt;=TOTAL_BEDS,J10893&lt;=TEMP_WORKER_MAX*TEMP_WORKER_HRS),1,0)</f>
        <v>0</v>
      </c>
      <c r="O10893" s="2">
        <f>L10893-M10893-K10893-FIXED_COSTS</f>
        <v>497.80778291914612</v>
      </c>
      <c r="P10893" s="2">
        <f>IF(N10893=1,O10893,"")</f>
      </c>
    </row>
    <row r="10894">
      <c r="A10894" s="6">
        <v>16</v>
      </c>
      <c r="B10894" s="6">
        <v>15</v>
      </c>
      <c r="C10894" s="6">
        <v>9</v>
      </c>
      <c r="D10894" s="6">
        <f>A10894+B10894+C10894</f>
        <v>40</v>
      </c>
      <c r="E10894" s="5">
        <f>IF(A10894=0,0,A10894*LABOR_HRS_WK_TOM*SEASON_WEEKS*(1+DIM_PCT_TOM)^A10894)</f>
        <v>6616.7611003544</v>
      </c>
      <c r="F10894" s="5">
        <f>IF(B10894=0,0,B10894*LABOR_HRS_WK_CAR*SEASON_WEEKS*(1+DIM_PCT_CAR)^B10894)</f>
        <v>651.73417492414933</v>
      </c>
      <c r="G10894" s="5">
        <f>IF(C10894=0,0,C10894*LABOR_HRS_WK_MES*SEASON_WEEKS*(1+DIM_PCT_MES)^C10894)</f>
        <v>452.90833186570273</v>
      </c>
      <c r="H10894" s="5">
        <f>E10894+F10894+G10894</f>
        <v>7721.4036071442524</v>
      </c>
      <c r="I10894" s="5">
        <f>MIN(H10894,FARMER_HRS)</f>
        <v>720</v>
      </c>
      <c r="J10894" s="5">
        <f>MAX(0,H10894-FARMER_HRS)</f>
        <v>7001.4036071442524</v>
      </c>
      <c r="K10894" s="2">
        <f>I10894*FARMER_RATE+J10894*TEMP_WORKER_RATE</f>
        <v>146552.14595736549</v>
      </c>
      <c r="L10894" s="2">
        <f>A10894*PRICE_TOM+B10894*PRICE_CAR+C10894*PRICE_MES</f>
        <v>196510</v>
      </c>
      <c r="M10894" s="2">
        <f>A10894*FERT_BED_TOM+B10894*FERT_BED_CAR+C10894*FERT_BED_MES</f>
        <v>28600</v>
      </c>
      <c r="N10894" s="6">
        <f>IF(AND(D10894&lt;=TOTAL_BEDS,J10894&lt;=TEMP_WORKER_MAX*TEMP_WORKER_HRS),1,0)</f>
        <v>0</v>
      </c>
      <c r="O10894" s="2">
        <f>L10894-M10894-K10894-FIXED_COSTS</f>
        <v>1357.8540426345135</v>
      </c>
      <c r="P10894" s="2">
        <f>IF(N10894=1,O10894,"")</f>
      </c>
    </row>
    <row r="10895">
      <c r="A10895" s="6">
        <v>16</v>
      </c>
      <c r="B10895" s="6">
        <v>15</v>
      </c>
      <c r="C10895" s="6">
        <v>10</v>
      </c>
      <c r="D10895" s="6">
        <f>A10895+B10895+C10895</f>
        <v>41</v>
      </c>
      <c r="E10895" s="5">
        <f>IF(A10895=0,0,A10895*LABOR_HRS_WK_TOM*SEASON_WEEKS*(1+DIM_PCT_TOM)^A10895)</f>
        <v>6616.7611003544</v>
      </c>
      <c r="F10895" s="5">
        <f>IF(B10895=0,0,B10895*LABOR_HRS_WK_CAR*SEASON_WEEKS*(1+DIM_PCT_CAR)^B10895)</f>
        <v>651.73417492414933</v>
      </c>
      <c r="G10895" s="5">
        <f>IF(C10895=0,0,C10895*LABOR_HRS_WK_MES*SEASON_WEEKS*(1+DIM_PCT_MES)^C10895)</f>
        <v>509.52187334891551</v>
      </c>
      <c r="H10895" s="5">
        <f>E10895+F10895+G10895</f>
        <v>7778.0171486274648</v>
      </c>
      <c r="I10895" s="5">
        <f>MIN(H10895,FARMER_HRS)</f>
        <v>720</v>
      </c>
      <c r="J10895" s="5">
        <f>MAX(0,H10895-FARMER_HRS)</f>
        <v>7058.0171486274648</v>
      </c>
      <c r="K10895" s="2">
        <f>I10895*FARMER_RATE+J10895*TEMP_WORKER_RATE</f>
        <v>147535.01994144905</v>
      </c>
      <c r="L10895" s="2">
        <f>A10895*PRICE_TOM+B10895*PRICE_CAR+C10895*PRICE_MES</f>
        <v>199210</v>
      </c>
      <c r="M10895" s="2">
        <f>A10895*FERT_BED_TOM+B10895*FERT_BED_CAR+C10895*FERT_BED_MES</f>
        <v>29480</v>
      </c>
      <c r="N10895" s="6">
        <f>IF(AND(D10895&lt;=TOTAL_BEDS,J10895&lt;=TEMP_WORKER_MAX*TEMP_WORKER_HRS),1,0)</f>
        <v>0</v>
      </c>
      <c r="O10895" s="2">
        <f>L10895-M10895-K10895-FIXED_COSTS</f>
        <v>2194.9800585509511</v>
      </c>
      <c r="P10895" s="2">
        <f>IF(N10895=1,O10895,"")</f>
      </c>
    </row>
    <row r="10896">
      <c r="A10896" s="6">
        <v>16</v>
      </c>
      <c r="B10896" s="6">
        <v>15</v>
      </c>
      <c r="C10896" s="6">
        <v>11</v>
      </c>
      <c r="D10896" s="6">
        <f>A10896+B10896+C10896</f>
        <v>42</v>
      </c>
      <c r="E10896" s="5">
        <f>IF(A10896=0,0,A10896*LABOR_HRS_WK_TOM*SEASON_WEEKS*(1+DIM_PCT_TOM)^A10896)</f>
        <v>6616.7611003544</v>
      </c>
      <c r="F10896" s="5">
        <f>IF(B10896=0,0,B10896*LABOR_HRS_WK_CAR*SEASON_WEEKS*(1+DIM_PCT_CAR)^B10896)</f>
        <v>651.73417492414933</v>
      </c>
      <c r="G10896" s="5">
        <f>IF(C10896=0,0,C10896*LABOR_HRS_WK_MES*SEASON_WEEKS*(1+DIM_PCT_MES)^C10896)</f>
        <v>567.47998644235463</v>
      </c>
      <c r="H10896" s="5">
        <f>E10896+F10896+G10896</f>
        <v>7835.9752617209042</v>
      </c>
      <c r="I10896" s="5">
        <f>MIN(H10896,FARMER_HRS)</f>
        <v>720</v>
      </c>
      <c r="J10896" s="5">
        <f>MAX(0,H10896-FARMER_HRS)</f>
        <v>7115.9752617209042</v>
      </c>
      <c r="K10896" s="2">
        <f>I10896*FARMER_RATE+J10896*TEMP_WORKER_RATE</f>
        <v>148541.23718265459</v>
      </c>
      <c r="L10896" s="2">
        <f>A10896*PRICE_TOM+B10896*PRICE_CAR+C10896*PRICE_MES</f>
        <v>201910</v>
      </c>
      <c r="M10896" s="2">
        <f>A10896*FERT_BED_TOM+B10896*FERT_BED_CAR+C10896*FERT_BED_MES</f>
        <v>30360</v>
      </c>
      <c r="N10896" s="6">
        <f>IF(AND(D10896&lt;=TOTAL_BEDS,J10896&lt;=TEMP_WORKER_MAX*TEMP_WORKER_HRS),1,0)</f>
        <v>0</v>
      </c>
      <c r="O10896" s="2">
        <f>L10896-M10896-K10896-FIXED_COSTS</f>
        <v>3008.7628173454141</v>
      </c>
      <c r="P10896" s="2">
        <f>IF(N10896=1,O10896,"")</f>
      </c>
    </row>
    <row r="10897">
      <c r="A10897" s="6">
        <v>16</v>
      </c>
      <c r="B10897" s="6">
        <v>15</v>
      </c>
      <c r="C10897" s="6">
        <v>12</v>
      </c>
      <c r="D10897" s="6">
        <f>A10897+B10897+C10897</f>
        <v>43</v>
      </c>
      <c r="E10897" s="5">
        <f>IF(A10897=0,0,A10897*LABOR_HRS_WK_TOM*SEASON_WEEKS*(1+DIM_PCT_TOM)^A10897)</f>
        <v>6616.7611003544</v>
      </c>
      <c r="F10897" s="5">
        <f>IF(B10897=0,0,B10897*LABOR_HRS_WK_CAR*SEASON_WEEKS*(1+DIM_PCT_CAR)^B10897)</f>
        <v>651.73417492414933</v>
      </c>
      <c r="G10897" s="5">
        <f>IF(C10897=0,0,C10897*LABOR_HRS_WK_MES*SEASON_WEEKS*(1+DIM_PCT_MES)^C10897)</f>
        <v>626.807439570419</v>
      </c>
      <c r="H10897" s="5">
        <f>E10897+F10897+G10897</f>
        <v>7895.3027148489682</v>
      </c>
      <c r="I10897" s="5">
        <f>MIN(H10897,FARMER_HRS)</f>
        <v>720</v>
      </c>
      <c r="J10897" s="5">
        <f>MAX(0,H10897-FARMER_HRS)</f>
        <v>7175.3027148489682</v>
      </c>
      <c r="K10897" s="2">
        <f>I10897*FARMER_RATE+J10897*TEMP_WORKER_RATE</f>
        <v>149571.22768835013</v>
      </c>
      <c r="L10897" s="2">
        <f>A10897*PRICE_TOM+B10897*PRICE_CAR+C10897*PRICE_MES</f>
        <v>204610</v>
      </c>
      <c r="M10897" s="2">
        <f>A10897*FERT_BED_TOM+B10897*FERT_BED_CAR+C10897*FERT_BED_MES</f>
        <v>31240</v>
      </c>
      <c r="N10897" s="6">
        <f>IF(AND(D10897&lt;=TOTAL_BEDS,J10897&lt;=TEMP_WORKER_MAX*TEMP_WORKER_HRS),1,0)</f>
        <v>0</v>
      </c>
      <c r="O10897" s="2">
        <f>L10897-M10897-K10897-FIXED_COSTS</f>
        <v>3798.7723116498673</v>
      </c>
      <c r="P10897" s="2">
        <f>IF(N10897=1,O10897,"")</f>
      </c>
    </row>
    <row r="10898">
      <c r="A10898" s="6">
        <v>16</v>
      </c>
      <c r="B10898" s="6">
        <v>15</v>
      </c>
      <c r="C10898" s="6">
        <v>13</v>
      </c>
      <c r="D10898" s="6">
        <f>A10898+B10898+C10898</f>
        <v>44</v>
      </c>
      <c r="E10898" s="5">
        <f>IF(A10898=0,0,A10898*LABOR_HRS_WK_TOM*SEASON_WEEKS*(1+DIM_PCT_TOM)^A10898)</f>
        <v>6616.7611003544</v>
      </c>
      <c r="F10898" s="5">
        <f>IF(B10898=0,0,B10898*LABOR_HRS_WK_CAR*SEASON_WEEKS*(1+DIM_PCT_CAR)^B10898)</f>
        <v>651.73417492414933</v>
      </c>
      <c r="G10898" s="5">
        <f>IF(C10898=0,0,C10898*LABOR_HRS_WK_MES*SEASON_WEEKS*(1+DIM_PCT_MES)^C10898)</f>
        <v>687.52941027880331</v>
      </c>
      <c r="H10898" s="5">
        <f>E10898+F10898+G10898</f>
        <v>7956.0246855573523</v>
      </c>
      <c r="I10898" s="5">
        <f>MIN(H10898,FARMER_HRS)</f>
        <v>720</v>
      </c>
      <c r="J10898" s="5">
        <f>MAX(0,H10898-FARMER_HRS)</f>
        <v>7236.0246855573523</v>
      </c>
      <c r="K10898" s="2">
        <f>I10898*FARMER_RATE+J10898*TEMP_WORKER_RATE</f>
        <v>150625.42856870402</v>
      </c>
      <c r="L10898" s="2">
        <f>A10898*PRICE_TOM+B10898*PRICE_CAR+C10898*PRICE_MES</f>
        <v>207310</v>
      </c>
      <c r="M10898" s="2">
        <f>A10898*FERT_BED_TOM+B10898*FERT_BED_CAR+C10898*FERT_BED_MES</f>
        <v>32120</v>
      </c>
      <c r="N10898" s="6">
        <f>IF(AND(D10898&lt;=TOTAL_BEDS,J10898&lt;=TEMP_WORKER_MAX*TEMP_WORKER_HRS),1,0)</f>
        <v>0</v>
      </c>
      <c r="O10898" s="2">
        <f>L10898-M10898-K10898-FIXED_COSTS</f>
        <v>4564.5714312959753</v>
      </c>
      <c r="P10898" s="2">
        <f>IF(N10898=1,O10898,"")</f>
      </c>
    </row>
    <row r="10899">
      <c r="A10899" s="6">
        <v>16</v>
      </c>
      <c r="B10899" s="6">
        <v>15</v>
      </c>
      <c r="C10899" s="6">
        <v>14</v>
      </c>
      <c r="D10899" s="6">
        <f>A10899+B10899+C10899</f>
        <v>45</v>
      </c>
      <c r="E10899" s="5">
        <f>IF(A10899=0,0,A10899*LABOR_HRS_WK_TOM*SEASON_WEEKS*(1+DIM_PCT_TOM)^A10899)</f>
        <v>6616.7611003544</v>
      </c>
      <c r="F10899" s="5">
        <f>IF(B10899=0,0,B10899*LABOR_HRS_WK_CAR*SEASON_WEEKS*(1+DIM_PCT_CAR)^B10899)</f>
        <v>651.73417492414933</v>
      </c>
      <c r="G10899" s="5">
        <f>IF(C10899=0,0,C10899*LABOR_HRS_WK_MES*SEASON_WEEKS*(1+DIM_PCT_MES)^C10899)</f>
        <v>749.67149159246435</v>
      </c>
      <c r="H10899" s="5">
        <f>E10899+F10899+G10899</f>
        <v>8018.1667668710134</v>
      </c>
      <c r="I10899" s="5">
        <f>MIN(H10899,FARMER_HRS)</f>
        <v>720</v>
      </c>
      <c r="J10899" s="5">
        <f>MAX(0,H10899-FARMER_HRS)</f>
        <v>7298.1667668710134</v>
      </c>
      <c r="K10899" s="2">
        <f>I10899*FARMER_RATE+J10899*TEMP_WORKER_RATE</f>
        <v>151704.28414706618</v>
      </c>
      <c r="L10899" s="2">
        <f>A10899*PRICE_TOM+B10899*PRICE_CAR+C10899*PRICE_MES</f>
        <v>210010</v>
      </c>
      <c r="M10899" s="2">
        <f>A10899*FERT_BED_TOM+B10899*FERT_BED_CAR+C10899*FERT_BED_MES</f>
        <v>33000</v>
      </c>
      <c r="N10899" s="6">
        <f>IF(AND(D10899&lt;=TOTAL_BEDS,J10899&lt;=TEMP_WORKER_MAX*TEMP_WORKER_HRS),1,0)</f>
        <v>0</v>
      </c>
      <c r="O10899" s="2">
        <f>L10899-M10899-K10899-FIXED_COSTS</f>
        <v>5305.7158529338194</v>
      </c>
      <c r="P10899" s="2">
        <f>IF(N10899=1,O10899,"")</f>
      </c>
    </row>
    <row r="10900">
      <c r="A10900" s="6">
        <v>16</v>
      </c>
      <c r="B10900" s="6">
        <v>15</v>
      </c>
      <c r="C10900" s="6">
        <v>15</v>
      </c>
      <c r="D10900" s="6">
        <f>A10900+B10900+C10900</f>
        <v>46</v>
      </c>
      <c r="E10900" s="5">
        <f>IF(A10900=0,0,A10900*LABOR_HRS_WK_TOM*SEASON_WEEKS*(1+DIM_PCT_TOM)^A10900)</f>
        <v>6616.7611003544</v>
      </c>
      <c r="F10900" s="5">
        <f>IF(B10900=0,0,B10900*LABOR_HRS_WK_CAR*SEASON_WEEKS*(1+DIM_PCT_CAR)^B10900)</f>
        <v>651.73417492414933</v>
      </c>
      <c r="G10900" s="5">
        <f>IF(C10900=0,0,C10900*LABOR_HRS_WK_MES*SEASON_WEEKS*(1+DIM_PCT_MES)^C10900)</f>
        <v>813.25969846861074</v>
      </c>
      <c r="H10900" s="5">
        <f>E10900+F10900+G10900</f>
        <v>8081.75497374716</v>
      </c>
      <c r="I10900" s="5">
        <f>MIN(H10900,FARMER_HRS)</f>
        <v>720</v>
      </c>
      <c r="J10900" s="5">
        <f>MAX(0,H10900-FARMER_HRS)</f>
        <v>7361.75497374716</v>
      </c>
      <c r="K10900" s="2">
        <f>I10900*FARMER_RATE+J10900*TEMP_WORKER_RATE</f>
        <v>152808.24607199931</v>
      </c>
      <c r="L10900" s="2">
        <f>A10900*PRICE_TOM+B10900*PRICE_CAR+C10900*PRICE_MES</f>
        <v>212710</v>
      </c>
      <c r="M10900" s="2">
        <f>A10900*FERT_BED_TOM+B10900*FERT_BED_CAR+C10900*FERT_BED_MES</f>
        <v>33880</v>
      </c>
      <c r="N10900" s="6">
        <f>IF(AND(D10900&lt;=TOTAL_BEDS,J10900&lt;=TEMP_WORKER_MAX*TEMP_WORKER_HRS),1,0)</f>
        <v>0</v>
      </c>
      <c r="O10900" s="2">
        <f>L10900-M10900-K10900-FIXED_COSTS</f>
        <v>6021.7539280006895</v>
      </c>
      <c r="P10900" s="2">
        <f>IF(N10900=1,O10900,"")</f>
      </c>
    </row>
    <row r="10901">
      <c r="A10901" s="6">
        <v>16</v>
      </c>
      <c r="B10901" s="6">
        <v>15</v>
      </c>
      <c r="C10901" s="6">
        <v>16</v>
      </c>
      <c r="D10901" s="6">
        <f>A10901+B10901+C10901</f>
        <v>47</v>
      </c>
      <c r="E10901" s="5">
        <f>IF(A10901=0,0,A10901*LABOR_HRS_WK_TOM*SEASON_WEEKS*(1+DIM_PCT_TOM)^A10901)</f>
        <v>6616.7611003544</v>
      </c>
      <c r="F10901" s="5">
        <f>IF(B10901=0,0,B10901*LABOR_HRS_WK_CAR*SEASON_WEEKS*(1+DIM_PCT_CAR)^B10901)</f>
        <v>651.73417492414933</v>
      </c>
      <c r="G10901" s="5">
        <f>IF(C10901=0,0,C10901*LABOR_HRS_WK_MES*SEASON_WEEKS*(1+DIM_PCT_MES)^C10901)</f>
        <v>878.32047434609967</v>
      </c>
      <c r="H10901" s="5">
        <f>E10901+F10901+G10901</f>
        <v>8146.8157496246495</v>
      </c>
      <c r="I10901" s="5">
        <f>MIN(H10901,FARMER_HRS)</f>
        <v>720</v>
      </c>
      <c r="J10901" s="5">
        <f>MAX(0,H10901-FARMER_HRS)</f>
        <v>7426.8157496246495</v>
      </c>
      <c r="K10901" s="2">
        <f>I10901*FARMER_RATE+J10901*TEMP_WORKER_RATE</f>
        <v>153937.77343098348</v>
      </c>
      <c r="L10901" s="2">
        <f>A10901*PRICE_TOM+B10901*PRICE_CAR+C10901*PRICE_MES</f>
        <v>215410</v>
      </c>
      <c r="M10901" s="2">
        <f>A10901*FERT_BED_TOM+B10901*FERT_BED_CAR+C10901*FERT_BED_MES</f>
        <v>34760</v>
      </c>
      <c r="N10901" s="6">
        <f>IF(AND(D10901&lt;=TOTAL_BEDS,J10901&lt;=TEMP_WORKER_MAX*TEMP_WORKER_HRS),1,0)</f>
        <v>0</v>
      </c>
      <c r="O10901" s="2">
        <f>L10901-M10901-K10901-FIXED_COSTS</f>
        <v>6712.2265690165223</v>
      </c>
      <c r="P10901" s="2">
        <f>IF(N10901=1,O10901,"")</f>
      </c>
    </row>
    <row r="10902">
      <c r="A10902" s="6">
        <v>16</v>
      </c>
      <c r="B10902" s="6">
        <v>15</v>
      </c>
      <c r="C10902" s="6">
        <v>17</v>
      </c>
      <c r="D10902" s="6">
        <f>A10902+B10902+C10902</f>
        <v>48</v>
      </c>
      <c r="E10902" s="5">
        <f>IF(A10902=0,0,A10902*LABOR_HRS_WK_TOM*SEASON_WEEKS*(1+DIM_PCT_TOM)^A10902)</f>
        <v>6616.7611003544</v>
      </c>
      <c r="F10902" s="5">
        <f>IF(B10902=0,0,B10902*LABOR_HRS_WK_CAR*SEASON_WEEKS*(1+DIM_PCT_CAR)^B10902)</f>
        <v>651.73417492414933</v>
      </c>
      <c r="G10902" s="5">
        <f>IF(C10902=0,0,C10902*LABOR_HRS_WK_MES*SEASON_WEEKS*(1+DIM_PCT_MES)^C10902)</f>
        <v>944.88069779263992</v>
      </c>
      <c r="H10902" s="5">
        <f>E10902+F10902+G10902</f>
        <v>8213.37597307119</v>
      </c>
      <c r="I10902" s="5">
        <f>MIN(H10902,FARMER_HRS)</f>
        <v>720</v>
      </c>
      <c r="J10902" s="5">
        <f>MAX(0,H10902-FARMER_HRS)</f>
        <v>7493.37597307119</v>
      </c>
      <c r="K10902" s="2">
        <f>I10902*FARMER_RATE+J10902*TEMP_WORKER_RATE</f>
        <v>155093.33286581928</v>
      </c>
      <c r="L10902" s="2">
        <f>A10902*PRICE_TOM+B10902*PRICE_CAR+C10902*PRICE_MES</f>
        <v>218110</v>
      </c>
      <c r="M10902" s="2">
        <f>A10902*FERT_BED_TOM+B10902*FERT_BED_CAR+C10902*FERT_BED_MES</f>
        <v>35640</v>
      </c>
      <c r="N10902" s="6">
        <f>IF(AND(D10902&lt;=TOTAL_BEDS,J10902&lt;=TEMP_WORKER_MAX*TEMP_WORKER_HRS),1,0)</f>
        <v>0</v>
      </c>
      <c r="O10902" s="2">
        <f>L10902-M10902-K10902-FIXED_COSTS</f>
        <v>7376.6671341807232</v>
      </c>
      <c r="P10902" s="2">
        <f>IF(N10902=1,O10902,"")</f>
      </c>
    </row>
    <row r="10903">
      <c r="A10903" s="6">
        <v>16</v>
      </c>
      <c r="B10903" s="6">
        <v>15</v>
      </c>
      <c r="C10903" s="6">
        <v>18</v>
      </c>
      <c r="D10903" s="6">
        <f>A10903+B10903+C10903</f>
        <v>49</v>
      </c>
      <c r="E10903" s="5">
        <f>IF(A10903=0,0,A10903*LABOR_HRS_WK_TOM*SEASON_WEEKS*(1+DIM_PCT_TOM)^A10903)</f>
        <v>6616.7611003544</v>
      </c>
      <c r="F10903" s="5">
        <f>IF(B10903=0,0,B10903*LABOR_HRS_WK_CAR*SEASON_WEEKS*(1+DIM_PCT_CAR)^B10903)</f>
        <v>651.73417492414933</v>
      </c>
      <c r="G10903" s="5">
        <f>IF(C10903=0,0,C10903*LABOR_HRS_WK_MES*SEASON_WEEKS*(1+DIM_PCT_MES)^C10903)</f>
        <v>1012.9676892512272</v>
      </c>
      <c r="H10903" s="5">
        <f>E10903+F10903+G10903</f>
        <v>8281.4629645297773</v>
      </c>
      <c r="I10903" s="5">
        <f>MIN(H10903,FARMER_HRS)</f>
        <v>720</v>
      </c>
      <c r="J10903" s="5">
        <f>MAX(0,H10903-FARMER_HRS)</f>
        <v>7561.4629645297773</v>
      </c>
      <c r="K10903" s="2">
        <f>I10903*FARMER_RATE+J10903*TEMP_WORKER_RATE</f>
        <v>156275.39868975308</v>
      </c>
      <c r="L10903" s="2">
        <f>A10903*PRICE_TOM+B10903*PRICE_CAR+C10903*PRICE_MES</f>
        <v>220810</v>
      </c>
      <c r="M10903" s="2">
        <f>A10903*FERT_BED_TOM+B10903*FERT_BED_CAR+C10903*FERT_BED_MES</f>
        <v>36520</v>
      </c>
      <c r="N10903" s="6">
        <f>IF(AND(D10903&lt;=TOTAL_BEDS,J10903&lt;=TEMP_WORKER_MAX*TEMP_WORKER_HRS),1,0)</f>
        <v>0</v>
      </c>
      <c r="O10903" s="2">
        <f>L10903-M10903-K10903-FIXED_COSTS</f>
        <v>8014.6013102469151</v>
      </c>
      <c r="P10903" s="2">
        <f>IF(N10903=1,O10903,"")</f>
      </c>
    </row>
    <row r="10904">
      <c r="A10904" s="6">
        <v>16</v>
      </c>
      <c r="B10904" s="6">
        <v>15</v>
      </c>
      <c r="C10904" s="6">
        <v>19</v>
      </c>
      <c r="D10904" s="6">
        <f>A10904+B10904+C10904</f>
        <v>50</v>
      </c>
      <c r="E10904" s="5">
        <f>IF(A10904=0,0,A10904*LABOR_HRS_WK_TOM*SEASON_WEEKS*(1+DIM_PCT_TOM)^A10904)</f>
        <v>6616.7611003544</v>
      </c>
      <c r="F10904" s="5">
        <f>IF(B10904=0,0,B10904*LABOR_HRS_WK_CAR*SEASON_WEEKS*(1+DIM_PCT_CAR)^B10904)</f>
        <v>651.73417492414933</v>
      </c>
      <c r="G10904" s="5">
        <f>IF(C10904=0,0,C10904*LABOR_HRS_WK_MES*SEASON_WEEKS*(1+DIM_PCT_MES)^C10904)</f>
        <v>1082.6092178872491</v>
      </c>
      <c r="H10904" s="5">
        <f>E10904+F10904+G10904</f>
        <v>8351.104493165798</v>
      </c>
      <c r="I10904" s="5">
        <f>MIN(H10904,FARMER_HRS)</f>
        <v>720</v>
      </c>
      <c r="J10904" s="5">
        <f>MAX(0,H10904-FARMER_HRS)</f>
        <v>7631.104493165798</v>
      </c>
      <c r="K10904" s="2">
        <f>I10904*FARMER_RATE+J10904*TEMP_WORKER_RATE</f>
        <v>157484.45300635067</v>
      </c>
      <c r="L10904" s="2">
        <f>A10904*PRICE_TOM+B10904*PRICE_CAR+C10904*PRICE_MES</f>
        <v>223510</v>
      </c>
      <c r="M10904" s="2">
        <f>A10904*FERT_BED_TOM+B10904*FERT_BED_CAR+C10904*FERT_BED_MES</f>
        <v>37400</v>
      </c>
      <c r="N10904" s="6">
        <f>IF(AND(D10904&lt;=TOTAL_BEDS,J10904&lt;=TEMP_WORKER_MAX*TEMP_WORKER_HRS),1,0)</f>
        <v>0</v>
      </c>
      <c r="O10904" s="2">
        <f>L10904-M10904-K10904-FIXED_COSTS</f>
        <v>8625.5469936493319</v>
      </c>
      <c r="P10904" s="2">
        <f>IF(N10904=1,O10904,"")</f>
      </c>
    </row>
    <row r="10905">
      <c r="A10905" s="6">
        <v>16</v>
      </c>
      <c r="B10905" s="6">
        <v>15</v>
      </c>
      <c r="C10905" s="6">
        <v>20</v>
      </c>
      <c r="D10905" s="6">
        <f>A10905+B10905+C10905</f>
        <v>51</v>
      </c>
      <c r="E10905" s="5">
        <f>IF(A10905=0,0,A10905*LABOR_HRS_WK_TOM*SEASON_WEEKS*(1+DIM_PCT_TOM)^A10905)</f>
        <v>6616.7611003544</v>
      </c>
      <c r="F10905" s="5">
        <f>IF(B10905=0,0,B10905*LABOR_HRS_WK_CAR*SEASON_WEEKS*(1+DIM_PCT_CAR)^B10905)</f>
        <v>651.73417492414933</v>
      </c>
      <c r="G10905" s="5">
        <f>IF(C10905=0,0,C10905*LABOR_HRS_WK_MES*SEASON_WEEKS*(1+DIM_PCT_MES)^C10905)</f>
        <v>1153.8335085377259</v>
      </c>
      <c r="H10905" s="5">
        <f>E10905+F10905+G10905</f>
        <v>8422.328783816276</v>
      </c>
      <c r="I10905" s="5">
        <f>MIN(H10905,FARMER_HRS)</f>
        <v>720</v>
      </c>
      <c r="J10905" s="5">
        <f>MAX(0,H10905-FARMER_HRS)</f>
        <v>7702.328783816276</v>
      </c>
      <c r="K10905" s="2">
        <f>I10905*FARMER_RATE+J10905*TEMP_WORKER_RATE</f>
        <v>158720.98583014368</v>
      </c>
      <c r="L10905" s="2">
        <f>A10905*PRICE_TOM+B10905*PRICE_CAR+C10905*PRICE_MES</f>
        <v>226210</v>
      </c>
      <c r="M10905" s="2">
        <f>A10905*FERT_BED_TOM+B10905*FERT_BED_CAR+C10905*FERT_BED_MES</f>
        <v>38280</v>
      </c>
      <c r="N10905" s="6">
        <f>IF(AND(D10905&lt;=TOTAL_BEDS,J10905&lt;=TEMP_WORKER_MAX*TEMP_WORKER_HRS),1,0)</f>
        <v>0</v>
      </c>
      <c r="O10905" s="2">
        <f>L10905-M10905-K10905-FIXED_COSTS</f>
        <v>9209.0141698563239</v>
      </c>
      <c r="P10905" s="2">
        <f>IF(N10905=1,O10905,"")</f>
      </c>
    </row>
    <row r="10906">
      <c r="A10906" s="6">
        <v>16</v>
      </c>
      <c r="B10906" s="6">
        <v>15</v>
      </c>
      <c r="C10906" s="6">
        <v>21</v>
      </c>
      <c r="D10906" s="6">
        <f>A10906+B10906+C10906</f>
        <v>52</v>
      </c>
      <c r="E10906" s="5">
        <f>IF(A10906=0,0,A10906*LABOR_HRS_WK_TOM*SEASON_WEEKS*(1+DIM_PCT_TOM)^A10906)</f>
        <v>6616.7611003544</v>
      </c>
      <c r="F10906" s="5">
        <f>IF(B10906=0,0,B10906*LABOR_HRS_WK_CAR*SEASON_WEEKS*(1+DIM_PCT_CAR)^B10906)</f>
        <v>651.73417492414933</v>
      </c>
      <c r="G10906" s="5">
        <f>IF(C10906=0,0,C10906*LABOR_HRS_WK_MES*SEASON_WEEKS*(1+DIM_PCT_MES)^C10906)</f>
        <v>1226.6692487641699</v>
      </c>
      <c r="H10906" s="5">
        <f>E10906+F10906+G10906</f>
        <v>8495.1645240427188</v>
      </c>
      <c r="I10906" s="5">
        <f>MIN(H10906,FARMER_HRS)</f>
        <v>720</v>
      </c>
      <c r="J10906" s="5">
        <f>MAX(0,H10906-FARMER_HRS)</f>
        <v>7775.1645240427188</v>
      </c>
      <c r="K10906" s="2">
        <f>I10906*FARMER_RATE+J10906*TEMP_WORKER_RATE</f>
        <v>159985.495209075</v>
      </c>
      <c r="L10906" s="2">
        <f>A10906*PRICE_TOM+B10906*PRICE_CAR+C10906*PRICE_MES</f>
        <v>228910</v>
      </c>
      <c r="M10906" s="2">
        <f>A10906*FERT_BED_TOM+B10906*FERT_BED_CAR+C10906*FERT_BED_MES</f>
        <v>39160</v>
      </c>
      <c r="N10906" s="6">
        <f>IF(AND(D10906&lt;=TOTAL_BEDS,J10906&lt;=TEMP_WORKER_MAX*TEMP_WORKER_HRS),1,0)</f>
        <v>0</v>
      </c>
      <c r="O10906" s="2">
        <f>L10906-M10906-K10906-FIXED_COSTS</f>
        <v>9764.5047909250134</v>
      </c>
      <c r="P10906" s="2">
        <f>IF(N10906=1,O10906,"")</f>
      </c>
    </row>
    <row r="10907">
      <c r="A10907" s="6">
        <v>16</v>
      </c>
      <c r="B10907" s="6">
        <v>15</v>
      </c>
      <c r="C10907" s="6">
        <v>22</v>
      </c>
      <c r="D10907" s="6">
        <f>A10907+B10907+C10907</f>
        <v>53</v>
      </c>
      <c r="E10907" s="5">
        <f>IF(A10907=0,0,A10907*LABOR_HRS_WK_TOM*SEASON_WEEKS*(1+DIM_PCT_TOM)^A10907)</f>
        <v>6616.7611003544</v>
      </c>
      <c r="F10907" s="5">
        <f>IF(B10907=0,0,B10907*LABOR_HRS_WK_CAR*SEASON_WEEKS*(1+DIM_PCT_CAR)^B10907)</f>
        <v>651.73417492414933</v>
      </c>
      <c r="G10907" s="5">
        <f>IF(C10907=0,0,C10907*LABOR_HRS_WK_MES*SEASON_WEEKS*(1+DIM_PCT_MES)^C10907)</f>
        <v>1301.1455960105659</v>
      </c>
      <c r="H10907" s="5">
        <f>E10907+F10907+G10907</f>
        <v>8569.6408712891152</v>
      </c>
      <c r="I10907" s="5">
        <f>MIN(H10907,FARMER_HRS)</f>
        <v>720</v>
      </c>
      <c r="J10907" s="5">
        <f>MAX(0,H10907-FARMER_HRS)</f>
        <v>7849.6408712891152</v>
      </c>
      <c r="K10907" s="2">
        <f>I10907*FARMER_RATE+J10907*TEMP_WORKER_RATE</f>
        <v>161278.48734876935</v>
      </c>
      <c r="L10907" s="2">
        <f>A10907*PRICE_TOM+B10907*PRICE_CAR+C10907*PRICE_MES</f>
        <v>231610</v>
      </c>
      <c r="M10907" s="2">
        <f>A10907*FERT_BED_TOM+B10907*FERT_BED_CAR+C10907*FERT_BED_MES</f>
        <v>40040</v>
      </c>
      <c r="N10907" s="6">
        <f>IF(AND(D10907&lt;=TOTAL_BEDS,J10907&lt;=TEMP_WORKER_MAX*TEMP_WORKER_HRS),1,0)</f>
        <v>0</v>
      </c>
      <c r="O10907" s="2">
        <f>L10907-M10907-K10907-FIXED_COSTS</f>
        <v>10291.512651230645</v>
      </c>
      <c r="P10907" s="2">
        <f>IF(N10907=1,O10907,"")</f>
      </c>
    </row>
    <row r="10908">
      <c r="A10908" s="6">
        <v>16</v>
      </c>
      <c r="B10908" s="6">
        <v>15</v>
      </c>
      <c r="C10908" s="6">
        <v>23</v>
      </c>
      <c r="D10908" s="6">
        <f>A10908+B10908+C10908</f>
        <v>54</v>
      </c>
      <c r="E10908" s="5">
        <f>IF(A10908=0,0,A10908*LABOR_HRS_WK_TOM*SEASON_WEEKS*(1+DIM_PCT_TOM)^A10908)</f>
        <v>6616.7611003544</v>
      </c>
      <c r="F10908" s="5">
        <f>IF(B10908=0,0,B10908*LABOR_HRS_WK_CAR*SEASON_WEEKS*(1+DIM_PCT_CAR)^B10908)</f>
        <v>651.73417492414933</v>
      </c>
      <c r="G10908" s="5">
        <f>IF(C10908=0,0,C10908*LABOR_HRS_WK_MES*SEASON_WEEKS*(1+DIM_PCT_MES)^C10908)</f>
        <v>1377.2921848680023</v>
      </c>
      <c r="H10908" s="5">
        <f>E10908+F10908+G10908</f>
        <v>8645.7874601465519</v>
      </c>
      <c r="I10908" s="5">
        <f>MIN(H10908,FARMER_HRS)</f>
        <v>720</v>
      </c>
      <c r="J10908" s="5">
        <f>MAX(0,H10908-FARMER_HRS)</f>
        <v>7925.7874601465519</v>
      </c>
      <c r="K10908" s="2">
        <f>I10908*FARMER_RATE+J10908*TEMP_WORKER_RATE</f>
        <v>162600.47673865542</v>
      </c>
      <c r="L10908" s="2">
        <f>A10908*PRICE_TOM+B10908*PRICE_CAR+C10908*PRICE_MES</f>
        <v>234310</v>
      </c>
      <c r="M10908" s="2">
        <f>A10908*FERT_BED_TOM+B10908*FERT_BED_CAR+C10908*FERT_BED_MES</f>
        <v>40920</v>
      </c>
      <c r="N10908" s="6">
        <f>IF(AND(D10908&lt;=TOTAL_BEDS,J10908&lt;=TEMP_WORKER_MAX*TEMP_WORKER_HRS),1,0)</f>
        <v>0</v>
      </c>
      <c r="O10908" s="2">
        <f>L10908-M10908-K10908-FIXED_COSTS</f>
        <v>10789.523261344584</v>
      </c>
      <c r="P10908" s="2">
        <f>IF(N10908=1,O10908,"")</f>
      </c>
    </row>
    <row r="10909">
      <c r="A10909" s="6">
        <v>16</v>
      </c>
      <c r="B10909" s="6">
        <v>15</v>
      </c>
      <c r="C10909" s="6">
        <v>24</v>
      </c>
      <c r="D10909" s="6">
        <f>A10909+B10909+C10909</f>
        <v>55</v>
      </c>
      <c r="E10909" s="5">
        <f>IF(A10909=0,0,A10909*LABOR_HRS_WK_TOM*SEASON_WEEKS*(1+DIM_PCT_TOM)^A10909)</f>
        <v>6616.7611003544</v>
      </c>
      <c r="F10909" s="5">
        <f>IF(B10909=0,0,B10909*LABOR_HRS_WK_CAR*SEASON_WEEKS*(1+DIM_PCT_CAR)^B10909)</f>
        <v>651.73417492414933</v>
      </c>
      <c r="G10909" s="5">
        <f>IF(C10909=0,0,C10909*LABOR_HRS_WK_MES*SEASON_WEEKS*(1+DIM_PCT_MES)^C10909)</f>
        <v>1455.139134447498</v>
      </c>
      <c r="H10909" s="5">
        <f>E10909+F10909+G10909</f>
        <v>8723.634409726048</v>
      </c>
      <c r="I10909" s="5">
        <f>MIN(H10909,FARMER_HRS)</f>
        <v>720</v>
      </c>
      <c r="J10909" s="5">
        <f>MAX(0,H10909-FARMER_HRS)</f>
        <v>8003.634409726048</v>
      </c>
      <c r="K10909" s="2">
        <f>I10909*FARMER_RATE+J10909*TEMP_WORKER_RATE</f>
        <v>163951.98627996611</v>
      </c>
      <c r="L10909" s="2">
        <f>A10909*PRICE_TOM+B10909*PRICE_CAR+C10909*PRICE_MES</f>
        <v>237010</v>
      </c>
      <c r="M10909" s="2">
        <f>A10909*FERT_BED_TOM+B10909*FERT_BED_CAR+C10909*FERT_BED_MES</f>
        <v>41800</v>
      </c>
      <c r="N10909" s="6">
        <f>IF(AND(D10909&lt;=TOTAL_BEDS,J10909&lt;=TEMP_WORKER_MAX*TEMP_WORKER_HRS),1,0)</f>
        <v>0</v>
      </c>
      <c r="O10909" s="2">
        <f>L10909-M10909-K10909-FIXED_COSTS</f>
        <v>11258.013720033894</v>
      </c>
      <c r="P10909" s="2">
        <f>IF(N10909=1,O10909,"")</f>
      </c>
    </row>
    <row r="10910">
      <c r="A10910" s="6">
        <v>16</v>
      </c>
      <c r="B10910" s="6">
        <v>15</v>
      </c>
      <c r="C10910" s="6">
        <v>25</v>
      </c>
      <c r="D10910" s="6">
        <f>A10910+B10910+C10910</f>
        <v>56</v>
      </c>
      <c r="E10910" s="5">
        <f>IF(A10910=0,0,A10910*LABOR_HRS_WK_TOM*SEASON_WEEKS*(1+DIM_PCT_TOM)^A10910)</f>
        <v>6616.7611003544</v>
      </c>
      <c r="F10910" s="5">
        <f>IF(B10910=0,0,B10910*LABOR_HRS_WK_CAR*SEASON_WEEKS*(1+DIM_PCT_CAR)^B10910)</f>
        <v>651.73417492414933</v>
      </c>
      <c r="G10910" s="5">
        <f>IF(C10910=0,0,C10910*LABOR_HRS_WK_MES*SEASON_WEEKS*(1+DIM_PCT_MES)^C10910)</f>
        <v>1534.7170558625955</v>
      </c>
      <c r="H10910" s="5">
        <f>E10910+F10910+G10910</f>
        <v>8803.2123311411451</v>
      </c>
      <c r="I10910" s="5">
        <f>MIN(H10910,FARMER_HRS)</f>
        <v>720</v>
      </c>
      <c r="J10910" s="5">
        <f>MAX(0,H10910-FARMER_HRS)</f>
        <v>8083.2123311411451</v>
      </c>
      <c r="K10910" s="2">
        <f>I10910*FARMER_RATE+J10910*TEMP_WORKER_RATE</f>
        <v>165333.54741564489</v>
      </c>
      <c r="L10910" s="2">
        <f>A10910*PRICE_TOM+B10910*PRICE_CAR+C10910*PRICE_MES</f>
        <v>239710</v>
      </c>
      <c r="M10910" s="2">
        <f>A10910*FERT_BED_TOM+B10910*FERT_BED_CAR+C10910*FERT_BED_MES</f>
        <v>42680</v>
      </c>
      <c r="N10910" s="6">
        <f>IF(AND(D10910&lt;=TOTAL_BEDS,J10910&lt;=TEMP_WORKER_MAX*TEMP_WORKER_HRS),1,0)</f>
        <v>0</v>
      </c>
      <c r="O10910" s="2">
        <f>L10910-M10910-K10910-FIXED_COSTS</f>
        <v>11696.452584355109</v>
      </c>
      <c r="P10910" s="2">
        <f>IF(N10910=1,O10910,"")</f>
      </c>
    </row>
    <row r="10911">
      <c r="A10911" s="6">
        <v>16</v>
      </c>
      <c r="B10911" s="6">
        <v>15</v>
      </c>
      <c r="C10911" s="6">
        <v>26</v>
      </c>
      <c r="D10911" s="6">
        <f>A10911+B10911+C10911</f>
        <v>57</v>
      </c>
      <c r="E10911" s="5">
        <f>IF(A10911=0,0,A10911*LABOR_HRS_WK_TOM*SEASON_WEEKS*(1+DIM_PCT_TOM)^A10911)</f>
        <v>6616.7611003544</v>
      </c>
      <c r="F10911" s="5">
        <f>IF(B10911=0,0,B10911*LABOR_HRS_WK_CAR*SEASON_WEEKS*(1+DIM_PCT_CAR)^B10911)</f>
        <v>651.73417492414933</v>
      </c>
      <c r="G10911" s="5">
        <f>IF(C10911=0,0,C10911*LABOR_HRS_WK_MES*SEASON_WEEKS*(1+DIM_PCT_MES)^C10911)</f>
        <v>1616.0570598233128</v>
      </c>
      <c r="H10911" s="5">
        <f>E10911+F10911+G10911</f>
        <v>8884.5523351018619</v>
      </c>
      <c r="I10911" s="5">
        <f>MIN(H10911,FARMER_HRS)</f>
        <v>720</v>
      </c>
      <c r="J10911" s="5">
        <f>MAX(0,H10911-FARMER_HRS)</f>
        <v>8164.5523351018619</v>
      </c>
      <c r="K10911" s="2">
        <f>I10911*FARMER_RATE+J10911*TEMP_WORKER_RATE</f>
        <v>166745.7002621851</v>
      </c>
      <c r="L10911" s="2">
        <f>A10911*PRICE_TOM+B10911*PRICE_CAR+C10911*PRICE_MES</f>
        <v>242410</v>
      </c>
      <c r="M10911" s="2">
        <f>A10911*FERT_BED_TOM+B10911*FERT_BED_CAR+C10911*FERT_BED_MES</f>
        <v>43560</v>
      </c>
      <c r="N10911" s="6">
        <f>IF(AND(D10911&lt;=TOTAL_BEDS,J10911&lt;=TEMP_WORKER_MAX*TEMP_WORKER_HRS),1,0)</f>
        <v>0</v>
      </c>
      <c r="O10911" s="2">
        <f>L10911-M10911-K10911-FIXED_COSTS</f>
        <v>12104.299737814901</v>
      </c>
      <c r="P10911" s="2">
        <f>IF(N10911=1,O10911,"")</f>
      </c>
    </row>
    <row r="10912">
      <c r="A10912" s="6">
        <v>16</v>
      </c>
      <c r="B10912" s="6">
        <v>15</v>
      </c>
      <c r="C10912" s="6">
        <v>27</v>
      </c>
      <c r="D10912" s="6">
        <f>A10912+B10912+C10912</f>
        <v>58</v>
      </c>
      <c r="E10912" s="5">
        <f>IF(A10912=0,0,A10912*LABOR_HRS_WK_TOM*SEASON_WEEKS*(1+DIM_PCT_TOM)^A10912)</f>
        <v>6616.7611003544</v>
      </c>
      <c r="F10912" s="5">
        <f>IF(B10912=0,0,B10912*LABOR_HRS_WK_CAR*SEASON_WEEKS*(1+DIM_PCT_CAR)^B10912)</f>
        <v>651.73417492414933</v>
      </c>
      <c r="G10912" s="5">
        <f>IF(C10912=0,0,C10912*LABOR_HRS_WK_MES*SEASON_WEEKS*(1+DIM_PCT_MES)^C10912)</f>
        <v>1699.19076434307</v>
      </c>
      <c r="H10912" s="5">
        <f>E10912+F10912+G10912</f>
        <v>8967.68603962162</v>
      </c>
      <c r="I10912" s="5">
        <f>MIN(H10912,FARMER_HRS)</f>
        <v>720</v>
      </c>
      <c r="J10912" s="5">
        <f>MAX(0,H10912-FARMER_HRS)</f>
        <v>8247.68603962162</v>
      </c>
      <c r="K10912" s="2">
        <f>I10912*FARMER_RATE+J10912*TEMP_WORKER_RATE</f>
        <v>168188.99374343088</v>
      </c>
      <c r="L10912" s="2">
        <f>A10912*PRICE_TOM+B10912*PRICE_CAR+C10912*PRICE_MES</f>
        <v>245110</v>
      </c>
      <c r="M10912" s="2">
        <f>A10912*FERT_BED_TOM+B10912*FERT_BED_CAR+C10912*FERT_BED_MES</f>
        <v>44440</v>
      </c>
      <c r="N10912" s="6">
        <f>IF(AND(D10912&lt;=TOTAL_BEDS,J10912&lt;=TEMP_WORKER_MAX*TEMP_WORKER_HRS),1,0)</f>
        <v>0</v>
      </c>
      <c r="O10912" s="2">
        <f>L10912-M10912-K10912-FIXED_COSTS</f>
        <v>12481.006256569119</v>
      </c>
      <c r="P10912" s="2">
        <f>IF(N10912=1,O10912,"")</f>
      </c>
    </row>
    <row r="10913">
      <c r="A10913" s="6">
        <v>16</v>
      </c>
      <c r="B10913" s="6">
        <v>15</v>
      </c>
      <c r="C10913" s="6">
        <v>28</v>
      </c>
      <c r="D10913" s="6">
        <f>A10913+B10913+C10913</f>
        <v>59</v>
      </c>
      <c r="E10913" s="5">
        <f>IF(A10913=0,0,A10913*LABOR_HRS_WK_TOM*SEASON_WEEKS*(1+DIM_PCT_TOM)^A10913)</f>
        <v>6616.7611003544</v>
      </c>
      <c r="F10913" s="5">
        <f>IF(B10913=0,0,B10913*LABOR_HRS_WK_CAR*SEASON_WEEKS*(1+DIM_PCT_CAR)^B10913)</f>
        <v>651.73417492414933</v>
      </c>
      <c r="G10913" s="5">
        <f>IF(C10913=0,0,C10913*LABOR_HRS_WK_MES*SEASON_WEEKS*(1+DIM_PCT_MES)^C10913)</f>
        <v>1784.1503025602233</v>
      </c>
      <c r="H10913" s="5">
        <f>E10913+F10913+G10913</f>
        <v>9052.6455778387717</v>
      </c>
      <c r="I10913" s="5">
        <f>MIN(H10913,FARMER_HRS)</f>
        <v>720</v>
      </c>
      <c r="J10913" s="5">
        <f>MAX(0,H10913-FARMER_HRS)</f>
        <v>8332.6455778387717</v>
      </c>
      <c r="K10913" s="2">
        <f>I10913*FARMER_RATE+J10913*TEMP_WORKER_RATE</f>
        <v>169663.98572636757</v>
      </c>
      <c r="L10913" s="2">
        <f>A10913*PRICE_TOM+B10913*PRICE_CAR+C10913*PRICE_MES</f>
        <v>247810</v>
      </c>
      <c r="M10913" s="2">
        <f>A10913*FERT_BED_TOM+B10913*FERT_BED_CAR+C10913*FERT_BED_MES</f>
        <v>45320</v>
      </c>
      <c r="N10913" s="6">
        <f>IF(AND(D10913&lt;=TOTAL_BEDS,J10913&lt;=TEMP_WORKER_MAX*TEMP_WORKER_HRS),1,0)</f>
        <v>0</v>
      </c>
      <c r="O10913" s="2">
        <f>L10913-M10913-K10913-FIXED_COSTS</f>
        <v>12826.014273632434</v>
      </c>
      <c r="P10913" s="2">
        <f>IF(N10913=1,O10913,"")</f>
      </c>
    </row>
    <row r="10914">
      <c r="A10914" s="6">
        <v>16</v>
      </c>
      <c r="B10914" s="6">
        <v>15</v>
      </c>
      <c r="C10914" s="6">
        <v>29</v>
      </c>
      <c r="D10914" s="6">
        <f>A10914+B10914+C10914</f>
        <v>60</v>
      </c>
      <c r="E10914" s="5">
        <f>IF(A10914=0,0,A10914*LABOR_HRS_WK_TOM*SEASON_WEEKS*(1+DIM_PCT_TOM)^A10914)</f>
        <v>6616.7611003544</v>
      </c>
      <c r="F10914" s="5">
        <f>IF(B10914=0,0,B10914*LABOR_HRS_WK_CAR*SEASON_WEEKS*(1+DIM_PCT_CAR)^B10914)</f>
        <v>651.73417492414933</v>
      </c>
      <c r="G10914" s="5">
        <f>IF(C10914=0,0,C10914*LABOR_HRS_WK_MES*SEASON_WEEKS*(1+DIM_PCT_MES)^C10914)</f>
        <v>1870.9683306758766</v>
      </c>
      <c r="H10914" s="5">
        <f>E10914+F10914+G10914</f>
        <v>9139.4636059544264</v>
      </c>
      <c r="I10914" s="5">
        <f>MIN(H10914,FARMER_HRS)</f>
        <v>720</v>
      </c>
      <c r="J10914" s="5">
        <f>MAX(0,H10914-FARMER_HRS)</f>
        <v>8419.4636059544264</v>
      </c>
      <c r="K10914" s="2">
        <f>I10914*FARMER_RATE+J10914*TEMP_WORKER_RATE</f>
        <v>171171.243158931</v>
      </c>
      <c r="L10914" s="2">
        <f>A10914*PRICE_TOM+B10914*PRICE_CAR+C10914*PRICE_MES</f>
        <v>250510</v>
      </c>
      <c r="M10914" s="2">
        <f>A10914*FERT_BED_TOM+B10914*FERT_BED_CAR+C10914*FERT_BED_MES</f>
        <v>46200</v>
      </c>
      <c r="N10914" s="6">
        <f>IF(AND(D10914&lt;=TOTAL_BEDS,J10914&lt;=TEMP_WORKER_MAX*TEMP_WORKER_HRS),1,0)</f>
        <v>0</v>
      </c>
      <c r="O10914" s="2">
        <f>L10914-M10914-K10914-FIXED_COSTS</f>
        <v>13138.756841069</v>
      </c>
      <c r="P10914" s="2">
        <f>IF(N10914=1,O10914,"")</f>
      </c>
    </row>
    <row r="10915">
      <c r="A10915" s="6">
        <v>16</v>
      </c>
      <c r="B10915" s="6">
        <v>15</v>
      </c>
      <c r="C10915" s="6">
        <v>30</v>
      </c>
      <c r="D10915" s="6">
        <f>A10915+B10915+C10915</f>
        <v>61</v>
      </c>
      <c r="E10915" s="5">
        <f>IF(A10915=0,0,A10915*LABOR_HRS_WK_TOM*SEASON_WEEKS*(1+DIM_PCT_TOM)^A10915)</f>
        <v>6616.7611003544</v>
      </c>
      <c r="F10915" s="5">
        <f>IF(B10915=0,0,B10915*LABOR_HRS_WK_CAR*SEASON_WEEKS*(1+DIM_PCT_CAR)^B10915)</f>
        <v>651.73417492414933</v>
      </c>
      <c r="G10915" s="5">
        <f>IF(C10915=0,0,C10915*LABOR_HRS_WK_MES*SEASON_WEEKS*(1+DIM_PCT_MES)^C10915)</f>
        <v>1959.6780360096466</v>
      </c>
      <c r="H10915" s="5">
        <f>E10915+F10915+G10915</f>
        <v>9228.1733112881957</v>
      </c>
      <c r="I10915" s="5">
        <f>MIN(H10915,FARMER_HRS)</f>
        <v>720</v>
      </c>
      <c r="J10915" s="5">
        <f>MAX(0,H10915-FARMER_HRS)</f>
        <v>8508.1733112881957</v>
      </c>
      <c r="K10915" s="2">
        <f>I10915*FARMER_RATE+J10915*TEMP_WORKER_RATE</f>
        <v>172711.3422098645</v>
      </c>
      <c r="L10915" s="2">
        <f>A10915*PRICE_TOM+B10915*PRICE_CAR+C10915*PRICE_MES</f>
        <v>253210</v>
      </c>
      <c r="M10915" s="2">
        <f>A10915*FERT_BED_TOM+B10915*FERT_BED_CAR+C10915*FERT_BED_MES</f>
        <v>47080</v>
      </c>
      <c r="N10915" s="6">
        <f>IF(AND(D10915&lt;=TOTAL_BEDS,J10915&lt;=TEMP_WORKER_MAX*TEMP_WORKER_HRS),1,0)</f>
        <v>0</v>
      </c>
      <c r="O10915" s="2">
        <f>L10915-M10915-K10915-FIXED_COSTS</f>
        <v>13418.657790135505</v>
      </c>
      <c r="P10915" s="2">
        <f>IF(N10915=1,O10915,"")</f>
      </c>
    </row>
    <row r="10916">
      <c r="A10916" s="6">
        <v>16</v>
      </c>
      <c r="B10916" s="6">
        <v>16</v>
      </c>
      <c r="C10916" s="6">
        <v>0</v>
      </c>
      <c r="D10916" s="6">
        <f>A10916+B10916+C10916</f>
        <v>32</v>
      </c>
      <c r="E10916" s="5">
        <f>IF(A10916=0,0,A10916*LABOR_HRS_WK_TOM*SEASON_WEEKS*(1+DIM_PCT_TOM)^A10916)</f>
        <v>6616.7611003544</v>
      </c>
      <c r="F10916" s="5">
        <f>IF(B10916=0,0,B10916*LABOR_HRS_WK_CAR*SEASON_WEEKS*(1+DIM_PCT_CAR)^B10916)</f>
        <v>712.56269791706984</v>
      </c>
      <c r="G10916" s="5">
        <f>IF(C10916=0,0,C10916*LABOR_HRS_WK_MES*SEASON_WEEKS*(1+DIM_PCT_MES)^C10916)</f>
        <v>0</v>
      </c>
      <c r="H10916" s="5">
        <f>E10916+F10916+G10916</f>
        <v>7329.32379827147</v>
      </c>
      <c r="I10916" s="5">
        <f>MIN(H10916,FARMER_HRS)</f>
        <v>720</v>
      </c>
      <c r="J10916" s="5">
        <f>MAX(0,H10916-FARMER_HRS)</f>
        <v>6609.32379827147</v>
      </c>
      <c r="K10916" s="2">
        <f>I10916*FARMER_RATE+J10916*TEMP_WORKER_RATE</f>
        <v>139745.2048311019</v>
      </c>
      <c r="L10916" s="2">
        <f>A10916*PRICE_TOM+B10916*PRICE_CAR+C10916*PRICE_MES</f>
        <v>174304</v>
      </c>
      <c r="M10916" s="2">
        <f>A10916*FERT_BED_TOM+B10916*FERT_BED_CAR+C10916*FERT_BED_MES</f>
        <v>21120</v>
      </c>
      <c r="N10916" s="6">
        <f>IF(AND(D10916&lt;=TOTAL_BEDS,J10916&lt;=TEMP_WORKER_MAX*TEMP_WORKER_HRS),1,0)</f>
        <v>0</v>
      </c>
      <c r="O10916" s="2">
        <f>L10916-M10916-K10916-FIXED_COSTS</f>
        <v>-6561.2048311019025</v>
      </c>
      <c r="P10916" s="2">
        <f>IF(N10916=1,O10916,"")</f>
      </c>
    </row>
    <row r="10917">
      <c r="A10917" s="6">
        <v>16</v>
      </c>
      <c r="B10917" s="6">
        <v>16</v>
      </c>
      <c r="C10917" s="6">
        <v>1</v>
      </c>
      <c r="D10917" s="6">
        <f>A10917+B10917+C10917</f>
        <v>33</v>
      </c>
      <c r="E10917" s="5">
        <f>IF(A10917=0,0,A10917*LABOR_HRS_WK_TOM*SEASON_WEEKS*(1+DIM_PCT_TOM)^A10917)</f>
        <v>6616.7611003544</v>
      </c>
      <c r="F10917" s="5">
        <f>IF(B10917=0,0,B10917*LABOR_HRS_WK_CAR*SEASON_WEEKS*(1+DIM_PCT_CAR)^B10917)</f>
        <v>712.56269791706984</v>
      </c>
      <c r="G10917" s="5">
        <f>IF(C10917=0,0,C10917*LABOR_HRS_WK_MES*SEASON_WEEKS*(1+DIM_PCT_MES)^C10917)</f>
        <v>45.5625</v>
      </c>
      <c r="H10917" s="5">
        <f>E10917+F10917+G10917</f>
        <v>7374.88629827147</v>
      </c>
      <c r="I10917" s="5">
        <f>MIN(H10917,FARMER_HRS)</f>
        <v>720</v>
      </c>
      <c r="J10917" s="5">
        <f>MAX(0,H10917-FARMER_HRS)</f>
        <v>6654.88629827147</v>
      </c>
      <c r="K10917" s="2">
        <f>I10917*FARMER_RATE+J10917*TEMP_WORKER_RATE</f>
        <v>140536.2204561019</v>
      </c>
      <c r="L10917" s="2">
        <f>A10917*PRICE_TOM+B10917*PRICE_CAR+C10917*PRICE_MES</f>
        <v>177004</v>
      </c>
      <c r="M10917" s="2">
        <f>A10917*FERT_BED_TOM+B10917*FERT_BED_CAR+C10917*FERT_BED_MES</f>
        <v>22000</v>
      </c>
      <c r="N10917" s="6">
        <f>IF(AND(D10917&lt;=TOTAL_BEDS,J10917&lt;=TEMP_WORKER_MAX*TEMP_WORKER_HRS),1,0)</f>
        <v>0</v>
      </c>
      <c r="O10917" s="2">
        <f>L10917-M10917-K10917-FIXED_COSTS</f>
        <v>-5532.2204561019025</v>
      </c>
      <c r="P10917" s="2">
        <f>IF(N10917=1,O10917,"")</f>
      </c>
    </row>
    <row r="10918">
      <c r="A10918" s="6">
        <v>16</v>
      </c>
      <c r="B10918" s="6">
        <v>16</v>
      </c>
      <c r="C10918" s="6">
        <v>2</v>
      </c>
      <c r="D10918" s="6">
        <f>A10918+B10918+C10918</f>
        <v>34</v>
      </c>
      <c r="E10918" s="5">
        <f>IF(A10918=0,0,A10918*LABOR_HRS_WK_TOM*SEASON_WEEKS*(1+DIM_PCT_TOM)^A10918)</f>
        <v>6616.7611003544</v>
      </c>
      <c r="F10918" s="5">
        <f>IF(B10918=0,0,B10918*LABOR_HRS_WK_CAR*SEASON_WEEKS*(1+DIM_PCT_CAR)^B10918)</f>
        <v>712.56269791706984</v>
      </c>
      <c r="G10918" s="5">
        <f>IF(C10918=0,0,C10918*LABOR_HRS_WK_MES*SEASON_WEEKS*(1+DIM_PCT_MES)^C10918)</f>
        <v>92.2640625</v>
      </c>
      <c r="H10918" s="5">
        <f>E10918+F10918+G10918</f>
        <v>7421.58786077147</v>
      </c>
      <c r="I10918" s="5">
        <f>MIN(H10918,FARMER_HRS)</f>
        <v>720</v>
      </c>
      <c r="J10918" s="5">
        <f>MAX(0,H10918-FARMER_HRS)</f>
        <v>6701.58786077147</v>
      </c>
      <c r="K10918" s="2">
        <f>I10918*FARMER_RATE+J10918*TEMP_WORKER_RATE</f>
        <v>141347.01147172693</v>
      </c>
      <c r="L10918" s="2">
        <f>A10918*PRICE_TOM+B10918*PRICE_CAR+C10918*PRICE_MES</f>
        <v>179704</v>
      </c>
      <c r="M10918" s="2">
        <f>A10918*FERT_BED_TOM+B10918*FERT_BED_CAR+C10918*FERT_BED_MES</f>
        <v>22880</v>
      </c>
      <c r="N10918" s="6">
        <f>IF(AND(D10918&lt;=TOTAL_BEDS,J10918&lt;=TEMP_WORKER_MAX*TEMP_WORKER_HRS),1,0)</f>
        <v>0</v>
      </c>
      <c r="O10918" s="2">
        <f>L10918-M10918-K10918-FIXED_COSTS</f>
        <v>-4523.0114717269316</v>
      </c>
      <c r="P10918" s="2">
        <f>IF(N10918=1,O10918,"")</f>
      </c>
    </row>
    <row r="10919">
      <c r="A10919" s="6">
        <v>16</v>
      </c>
      <c r="B10919" s="6">
        <v>16</v>
      </c>
      <c r="C10919" s="6">
        <v>3</v>
      </c>
      <c r="D10919" s="6">
        <f>A10919+B10919+C10919</f>
        <v>35</v>
      </c>
      <c r="E10919" s="5">
        <f>IF(A10919=0,0,A10919*LABOR_HRS_WK_TOM*SEASON_WEEKS*(1+DIM_PCT_TOM)^A10919)</f>
        <v>6616.7611003544</v>
      </c>
      <c r="F10919" s="5">
        <f>IF(B10919=0,0,B10919*LABOR_HRS_WK_CAR*SEASON_WEEKS*(1+DIM_PCT_CAR)^B10919)</f>
        <v>712.56269791706984</v>
      </c>
      <c r="G10919" s="5">
        <f>IF(C10919=0,0,C10919*LABOR_HRS_WK_MES*SEASON_WEEKS*(1+DIM_PCT_MES)^C10919)</f>
        <v>140.12604492187498</v>
      </c>
      <c r="H10919" s="5">
        <f>E10919+F10919+G10919</f>
        <v>7469.4498431933453</v>
      </c>
      <c r="I10919" s="5">
        <f>MIN(H10919,FARMER_HRS)</f>
        <v>720</v>
      </c>
      <c r="J10919" s="5">
        <f>MAX(0,H10919-FARMER_HRS)</f>
        <v>6749.4498431933453</v>
      </c>
      <c r="K10919" s="2">
        <f>I10919*FARMER_RATE+J10919*TEMP_WORKER_RATE</f>
        <v>142177.94866655115</v>
      </c>
      <c r="L10919" s="2">
        <f>A10919*PRICE_TOM+B10919*PRICE_CAR+C10919*PRICE_MES</f>
        <v>182404</v>
      </c>
      <c r="M10919" s="2">
        <f>A10919*FERT_BED_TOM+B10919*FERT_BED_CAR+C10919*FERT_BED_MES</f>
        <v>23760</v>
      </c>
      <c r="N10919" s="6">
        <f>IF(AND(D10919&lt;=TOTAL_BEDS,J10919&lt;=TEMP_WORKER_MAX*TEMP_WORKER_HRS),1,0)</f>
        <v>0</v>
      </c>
      <c r="O10919" s="2">
        <f>L10919-M10919-K10919-FIXED_COSTS</f>
        <v>-3533.9486665511504</v>
      </c>
      <c r="P10919" s="2">
        <f>IF(N10919=1,O10919,"")</f>
      </c>
    </row>
    <row r="10920">
      <c r="A10920" s="6">
        <v>16</v>
      </c>
      <c r="B10920" s="6">
        <v>16</v>
      </c>
      <c r="C10920" s="6">
        <v>4</v>
      </c>
      <c r="D10920" s="6">
        <f>A10920+B10920+C10920</f>
        <v>36</v>
      </c>
      <c r="E10920" s="5">
        <f>IF(A10920=0,0,A10920*LABOR_HRS_WK_TOM*SEASON_WEEKS*(1+DIM_PCT_TOM)^A10920)</f>
        <v>6616.7611003544</v>
      </c>
      <c r="F10920" s="5">
        <f>IF(B10920=0,0,B10920*LABOR_HRS_WK_CAR*SEASON_WEEKS*(1+DIM_PCT_CAR)^B10920)</f>
        <v>712.56269791706984</v>
      </c>
      <c r="G10920" s="5">
        <f>IF(C10920=0,0,C10920*LABOR_HRS_WK_MES*SEASON_WEEKS*(1+DIM_PCT_MES)^C10920)</f>
        <v>189.17016064453119</v>
      </c>
      <c r="H10920" s="5">
        <f>E10920+F10920+G10920</f>
        <v>7518.4939589160012</v>
      </c>
      <c r="I10920" s="5">
        <f>MIN(H10920,FARMER_HRS)</f>
        <v>720</v>
      </c>
      <c r="J10920" s="5">
        <f>MAX(0,H10920-FARMER_HRS)</f>
        <v>6798.4939589160012</v>
      </c>
      <c r="K10920" s="2">
        <f>I10920*FARMER_RATE+J10920*TEMP_WORKER_RATE</f>
        <v>143029.40900895835</v>
      </c>
      <c r="L10920" s="2">
        <f>A10920*PRICE_TOM+B10920*PRICE_CAR+C10920*PRICE_MES</f>
        <v>185104</v>
      </c>
      <c r="M10920" s="2">
        <f>A10920*FERT_BED_TOM+B10920*FERT_BED_CAR+C10920*FERT_BED_MES</f>
        <v>24640</v>
      </c>
      <c r="N10920" s="6">
        <f>IF(AND(D10920&lt;=TOTAL_BEDS,J10920&lt;=TEMP_WORKER_MAX*TEMP_WORKER_HRS),1,0)</f>
        <v>0</v>
      </c>
      <c r="O10920" s="2">
        <f>L10920-M10920-K10920-FIXED_COSTS</f>
        <v>-2565.4090089583478</v>
      </c>
      <c r="P10920" s="2">
        <f>IF(N10920=1,O10920,"")</f>
      </c>
    </row>
    <row r="10921">
      <c r="A10921" s="6">
        <v>16</v>
      </c>
      <c r="B10921" s="6">
        <v>16</v>
      </c>
      <c r="C10921" s="6">
        <v>5</v>
      </c>
      <c r="D10921" s="6">
        <f>A10921+B10921+C10921</f>
        <v>37</v>
      </c>
      <c r="E10921" s="5">
        <f>IF(A10921=0,0,A10921*LABOR_HRS_WK_TOM*SEASON_WEEKS*(1+DIM_PCT_TOM)^A10921)</f>
        <v>6616.7611003544</v>
      </c>
      <c r="F10921" s="5">
        <f>IF(B10921=0,0,B10921*LABOR_HRS_WK_CAR*SEASON_WEEKS*(1+DIM_PCT_CAR)^B10921)</f>
        <v>712.56269791706984</v>
      </c>
      <c r="G10921" s="5">
        <f>IF(C10921=0,0,C10921*LABOR_HRS_WK_MES*SEASON_WEEKS*(1+DIM_PCT_MES)^C10921)</f>
        <v>239.41848456573481</v>
      </c>
      <c r="H10921" s="5">
        <f>E10921+F10921+G10921</f>
        <v>7568.7422828372046</v>
      </c>
      <c r="I10921" s="5">
        <f>MIN(H10921,FARMER_HRS)</f>
        <v>720</v>
      </c>
      <c r="J10921" s="5">
        <f>MAX(0,H10921-FARMER_HRS)</f>
        <v>6848.7422828372046</v>
      </c>
      <c r="K10921" s="2">
        <f>I10921*FARMER_RATE+J10921*TEMP_WORKER_RATE</f>
        <v>143901.77574370147</v>
      </c>
      <c r="L10921" s="2">
        <f>A10921*PRICE_TOM+B10921*PRICE_CAR+C10921*PRICE_MES</f>
        <v>187804</v>
      </c>
      <c r="M10921" s="2">
        <f>A10921*FERT_BED_TOM+B10921*FERT_BED_CAR+C10921*FERT_BED_MES</f>
        <v>25520</v>
      </c>
      <c r="N10921" s="6">
        <f>IF(AND(D10921&lt;=TOTAL_BEDS,J10921&lt;=TEMP_WORKER_MAX*TEMP_WORKER_HRS),1,0)</f>
        <v>0</v>
      </c>
      <c r="O10921" s="2">
        <f>L10921-M10921-K10921-FIXED_COSTS</f>
        <v>-1617.7757437014661</v>
      </c>
      <c r="P10921" s="2">
        <f>IF(N10921=1,O10921,"")</f>
      </c>
    </row>
    <row r="10922">
      <c r="A10922" s="6">
        <v>16</v>
      </c>
      <c r="B10922" s="6">
        <v>16</v>
      </c>
      <c r="C10922" s="6">
        <v>6</v>
      </c>
      <c r="D10922" s="6">
        <f>A10922+B10922+C10922</f>
        <v>38</v>
      </c>
      <c r="E10922" s="5">
        <f>IF(A10922=0,0,A10922*LABOR_HRS_WK_TOM*SEASON_WEEKS*(1+DIM_PCT_TOM)^A10922)</f>
        <v>6616.7611003544</v>
      </c>
      <c r="F10922" s="5">
        <f>IF(B10922=0,0,B10922*LABOR_HRS_WK_CAR*SEASON_WEEKS*(1+DIM_PCT_CAR)^B10922)</f>
        <v>712.56269791706984</v>
      </c>
      <c r="G10922" s="5">
        <f>IF(C10922=0,0,C10922*LABOR_HRS_WK_MES*SEASON_WEEKS*(1+DIM_PCT_MES)^C10922)</f>
        <v>290.89345874736773</v>
      </c>
      <c r="H10922" s="5">
        <f>E10922+F10922+G10922</f>
        <v>7620.2172570188377</v>
      </c>
      <c r="I10922" s="5">
        <f>MIN(H10922,FARMER_HRS)</f>
        <v>720</v>
      </c>
      <c r="J10922" s="5">
        <f>MAX(0,H10922-FARMER_HRS)</f>
        <v>6900.2172570188377</v>
      </c>
      <c r="K10922" s="2">
        <f>I10922*FARMER_RATE+J10922*TEMP_WORKER_RATE</f>
        <v>144795.43848991039</v>
      </c>
      <c r="L10922" s="2">
        <f>A10922*PRICE_TOM+B10922*PRICE_CAR+C10922*PRICE_MES</f>
        <v>190504</v>
      </c>
      <c r="M10922" s="2">
        <f>A10922*FERT_BED_TOM+B10922*FERT_BED_CAR+C10922*FERT_BED_MES</f>
        <v>26400</v>
      </c>
      <c r="N10922" s="6">
        <f>IF(AND(D10922&lt;=TOTAL_BEDS,J10922&lt;=TEMP_WORKER_MAX*TEMP_WORKER_HRS),1,0)</f>
        <v>0</v>
      </c>
      <c r="O10922" s="2">
        <f>L10922-M10922-K10922-FIXED_COSTS</f>
        <v>-691.43848991038976</v>
      </c>
      <c r="P10922" s="2">
        <f>IF(N10922=1,O10922,"")</f>
      </c>
    </row>
    <row r="10923">
      <c r="A10923" s="6">
        <v>16</v>
      </c>
      <c r="B10923" s="6">
        <v>16</v>
      </c>
      <c r="C10923" s="6">
        <v>7</v>
      </c>
      <c r="D10923" s="6">
        <f>A10923+B10923+C10923</f>
        <v>39</v>
      </c>
      <c r="E10923" s="5">
        <f>IF(A10923=0,0,A10923*LABOR_HRS_WK_TOM*SEASON_WEEKS*(1+DIM_PCT_TOM)^A10923)</f>
        <v>6616.7611003544</v>
      </c>
      <c r="F10923" s="5">
        <f>IF(B10923=0,0,B10923*LABOR_HRS_WK_CAR*SEASON_WEEKS*(1+DIM_PCT_CAR)^B10923)</f>
        <v>712.56269791706984</v>
      </c>
      <c r="G10923" s="5">
        <f>IF(C10923=0,0,C10923*LABOR_HRS_WK_MES*SEASON_WEEKS*(1+DIM_PCT_MES)^C10923)</f>
        <v>343.61789814532818</v>
      </c>
      <c r="H10923" s="5">
        <f>E10923+F10923+G10923</f>
        <v>7672.9416964167985</v>
      </c>
      <c r="I10923" s="5">
        <f>MIN(H10923,FARMER_HRS)</f>
        <v>720</v>
      </c>
      <c r="J10923" s="5">
        <f>MAX(0,H10923-FARMER_HRS)</f>
        <v>6952.9416964167985</v>
      </c>
      <c r="K10923" s="2">
        <f>I10923*FARMER_RATE+J10923*TEMP_WORKER_RATE</f>
        <v>145710.79334056942</v>
      </c>
      <c r="L10923" s="2">
        <f>A10923*PRICE_TOM+B10923*PRICE_CAR+C10923*PRICE_MES</f>
        <v>193204</v>
      </c>
      <c r="M10923" s="2">
        <f>A10923*FERT_BED_TOM+B10923*FERT_BED_CAR+C10923*FERT_BED_MES</f>
        <v>27280</v>
      </c>
      <c r="N10923" s="6">
        <f>IF(AND(D10923&lt;=TOTAL_BEDS,J10923&lt;=TEMP_WORKER_MAX*TEMP_WORKER_HRS),1,0)</f>
        <v>0</v>
      </c>
      <c r="O10923" s="2">
        <f>L10923-M10923-K10923-FIXED_COSTS</f>
        <v>213.20665943057975</v>
      </c>
      <c r="P10923" s="2">
        <f>IF(N10923=1,O10923,"")</f>
      </c>
    </row>
    <row r="10924">
      <c r="A10924" s="6">
        <v>16</v>
      </c>
      <c r="B10924" s="6">
        <v>16</v>
      </c>
      <c r="C10924" s="6">
        <v>8</v>
      </c>
      <c r="D10924" s="6">
        <f>A10924+B10924+C10924</f>
        <v>40</v>
      </c>
      <c r="E10924" s="5">
        <f>IF(A10924=0,0,A10924*LABOR_HRS_WK_TOM*SEASON_WEEKS*(1+DIM_PCT_TOM)^A10924)</f>
        <v>6616.7611003544</v>
      </c>
      <c r="F10924" s="5">
        <f>IF(B10924=0,0,B10924*LABOR_HRS_WK_CAR*SEASON_WEEKS*(1+DIM_PCT_CAR)^B10924)</f>
        <v>712.56269791706984</v>
      </c>
      <c r="G10924" s="5">
        <f>IF(C10924=0,0,C10924*LABOR_HRS_WK_MES*SEASON_WEEKS*(1+DIM_PCT_MES)^C10924)</f>
        <v>397.61499642530833</v>
      </c>
      <c r="H10924" s="5">
        <f>E10924+F10924+G10924</f>
        <v>7726.9387946967781</v>
      </c>
      <c r="I10924" s="5">
        <f>MIN(H10924,FARMER_HRS)</f>
        <v>720</v>
      </c>
      <c r="J10924" s="5">
        <f>MAX(0,H10924-FARMER_HRS)</f>
        <v>7006.9387946967781</v>
      </c>
      <c r="K10924" s="2">
        <f>I10924*FARMER_RATE+J10924*TEMP_WORKER_RATE</f>
        <v>146648.24296348571</v>
      </c>
      <c r="L10924" s="2">
        <f>A10924*PRICE_TOM+B10924*PRICE_CAR+C10924*PRICE_MES</f>
        <v>195904</v>
      </c>
      <c r="M10924" s="2">
        <f>A10924*FERT_BED_TOM+B10924*FERT_BED_CAR+C10924*FERT_BED_MES</f>
        <v>28160</v>
      </c>
      <c r="N10924" s="6">
        <f>IF(AND(D10924&lt;=TOTAL_BEDS,J10924&lt;=TEMP_WORKER_MAX*TEMP_WORKER_HRS),1,0)</f>
        <v>0</v>
      </c>
      <c r="O10924" s="2">
        <f>L10924-M10924-K10924-FIXED_COSTS</f>
        <v>1095.7570365142892</v>
      </c>
      <c r="P10924" s="2">
        <f>IF(N10924=1,O10924,"")</f>
      </c>
    </row>
    <row r="10925">
      <c r="A10925" s="6">
        <v>16</v>
      </c>
      <c r="B10925" s="6">
        <v>16</v>
      </c>
      <c r="C10925" s="6">
        <v>9</v>
      </c>
      <c r="D10925" s="6">
        <f>A10925+B10925+C10925</f>
        <v>41</v>
      </c>
      <c r="E10925" s="5">
        <f>IF(A10925=0,0,A10925*LABOR_HRS_WK_TOM*SEASON_WEEKS*(1+DIM_PCT_TOM)^A10925)</f>
        <v>6616.7611003544</v>
      </c>
      <c r="F10925" s="5">
        <f>IF(B10925=0,0,B10925*LABOR_HRS_WK_CAR*SEASON_WEEKS*(1+DIM_PCT_CAR)^B10925)</f>
        <v>712.56269791706984</v>
      </c>
      <c r="G10925" s="5">
        <f>IF(C10925=0,0,C10925*LABOR_HRS_WK_MES*SEASON_WEEKS*(1+DIM_PCT_MES)^C10925)</f>
        <v>452.90833186570273</v>
      </c>
      <c r="H10925" s="5">
        <f>E10925+F10925+G10925</f>
        <v>7782.232130137173</v>
      </c>
      <c r="I10925" s="5">
        <f>MIN(H10925,FARMER_HRS)</f>
        <v>720</v>
      </c>
      <c r="J10925" s="5">
        <f>MAX(0,H10925-FARMER_HRS)</f>
        <v>7062.232130137173</v>
      </c>
      <c r="K10925" s="2">
        <f>I10925*FARMER_RATE+J10925*TEMP_WORKER_RATE</f>
        <v>147608.19670377037</v>
      </c>
      <c r="L10925" s="2">
        <f>A10925*PRICE_TOM+B10925*PRICE_CAR+C10925*PRICE_MES</f>
        <v>198604</v>
      </c>
      <c r="M10925" s="2">
        <f>A10925*FERT_BED_TOM+B10925*FERT_BED_CAR+C10925*FERT_BED_MES</f>
        <v>29040</v>
      </c>
      <c r="N10925" s="6">
        <f>IF(AND(D10925&lt;=TOTAL_BEDS,J10925&lt;=TEMP_WORKER_MAX*TEMP_WORKER_HRS),1,0)</f>
        <v>0</v>
      </c>
      <c r="O10925" s="2">
        <f>L10925-M10925-K10925-FIXED_COSTS</f>
        <v>1955.8032962296274</v>
      </c>
      <c r="P10925" s="2">
        <f>IF(N10925=1,O10925,"")</f>
      </c>
    </row>
    <row r="10926">
      <c r="A10926" s="6">
        <v>16</v>
      </c>
      <c r="B10926" s="6">
        <v>16</v>
      </c>
      <c r="C10926" s="6">
        <v>10</v>
      </c>
      <c r="D10926" s="6">
        <f>A10926+B10926+C10926</f>
        <v>42</v>
      </c>
      <c r="E10926" s="5">
        <f>IF(A10926=0,0,A10926*LABOR_HRS_WK_TOM*SEASON_WEEKS*(1+DIM_PCT_TOM)^A10926)</f>
        <v>6616.7611003544</v>
      </c>
      <c r="F10926" s="5">
        <f>IF(B10926=0,0,B10926*LABOR_HRS_WK_CAR*SEASON_WEEKS*(1+DIM_PCT_CAR)^B10926)</f>
        <v>712.56269791706984</v>
      </c>
      <c r="G10926" s="5">
        <f>IF(C10926=0,0,C10926*LABOR_HRS_WK_MES*SEASON_WEEKS*(1+DIM_PCT_MES)^C10926)</f>
        <v>509.52187334891551</v>
      </c>
      <c r="H10926" s="5">
        <f>E10926+F10926+G10926</f>
        <v>7838.8456716203855</v>
      </c>
      <c r="I10926" s="5">
        <f>MIN(H10926,FARMER_HRS)</f>
        <v>720</v>
      </c>
      <c r="J10926" s="5">
        <f>MAX(0,H10926-FARMER_HRS)</f>
        <v>7118.8456716203855</v>
      </c>
      <c r="K10926" s="2">
        <f>I10926*FARMER_RATE+J10926*TEMP_WORKER_RATE</f>
        <v>148591.07068785391</v>
      </c>
      <c r="L10926" s="2">
        <f>A10926*PRICE_TOM+B10926*PRICE_CAR+C10926*PRICE_MES</f>
        <v>201304</v>
      </c>
      <c r="M10926" s="2">
        <f>A10926*FERT_BED_TOM+B10926*FERT_BED_CAR+C10926*FERT_BED_MES</f>
        <v>29920</v>
      </c>
      <c r="N10926" s="6">
        <f>IF(AND(D10926&lt;=TOTAL_BEDS,J10926&lt;=TEMP_WORKER_MAX*TEMP_WORKER_HRS),1,0)</f>
        <v>0</v>
      </c>
      <c r="O10926" s="2">
        <f>L10926-M10926-K10926-FIXED_COSTS</f>
        <v>2792.9293121460942</v>
      </c>
      <c r="P10926" s="2">
        <f>IF(N10926=1,O10926,"")</f>
      </c>
    </row>
    <row r="10927">
      <c r="A10927" s="6">
        <v>16</v>
      </c>
      <c r="B10927" s="6">
        <v>16</v>
      </c>
      <c r="C10927" s="6">
        <v>11</v>
      </c>
      <c r="D10927" s="6">
        <f>A10927+B10927+C10927</f>
        <v>43</v>
      </c>
      <c r="E10927" s="5">
        <f>IF(A10927=0,0,A10927*LABOR_HRS_WK_TOM*SEASON_WEEKS*(1+DIM_PCT_TOM)^A10927)</f>
        <v>6616.7611003544</v>
      </c>
      <c r="F10927" s="5">
        <f>IF(B10927=0,0,B10927*LABOR_HRS_WK_CAR*SEASON_WEEKS*(1+DIM_PCT_CAR)^B10927)</f>
        <v>712.56269791706984</v>
      </c>
      <c r="G10927" s="5">
        <f>IF(C10927=0,0,C10927*LABOR_HRS_WK_MES*SEASON_WEEKS*(1+DIM_PCT_MES)^C10927)</f>
        <v>567.47998644235463</v>
      </c>
      <c r="H10927" s="5">
        <f>E10927+F10927+G10927</f>
        <v>7896.8037847138248</v>
      </c>
      <c r="I10927" s="5">
        <f>MIN(H10927,FARMER_HRS)</f>
        <v>720</v>
      </c>
      <c r="J10927" s="5">
        <f>MAX(0,H10927-FARMER_HRS)</f>
        <v>7176.8037847138248</v>
      </c>
      <c r="K10927" s="2">
        <f>I10927*FARMER_RATE+J10927*TEMP_WORKER_RATE</f>
        <v>149597.28792905947</v>
      </c>
      <c r="L10927" s="2">
        <f>A10927*PRICE_TOM+B10927*PRICE_CAR+C10927*PRICE_MES</f>
        <v>204004</v>
      </c>
      <c r="M10927" s="2">
        <f>A10927*FERT_BED_TOM+B10927*FERT_BED_CAR+C10927*FERT_BED_MES</f>
        <v>30800</v>
      </c>
      <c r="N10927" s="6">
        <f>IF(AND(D10927&lt;=TOTAL_BEDS,J10927&lt;=TEMP_WORKER_MAX*TEMP_WORKER_HRS),1,0)</f>
        <v>0</v>
      </c>
      <c r="O10927" s="2">
        <f>L10927-M10927-K10927-FIXED_COSTS</f>
        <v>3606.7120709405281</v>
      </c>
      <c r="P10927" s="2">
        <f>IF(N10927=1,O10927,"")</f>
      </c>
    </row>
    <row r="10928">
      <c r="A10928" s="6">
        <v>16</v>
      </c>
      <c r="B10928" s="6">
        <v>16</v>
      </c>
      <c r="C10928" s="6">
        <v>12</v>
      </c>
      <c r="D10928" s="6">
        <f>A10928+B10928+C10928</f>
        <v>44</v>
      </c>
      <c r="E10928" s="5">
        <f>IF(A10928=0,0,A10928*LABOR_HRS_WK_TOM*SEASON_WEEKS*(1+DIM_PCT_TOM)^A10928)</f>
        <v>6616.7611003544</v>
      </c>
      <c r="F10928" s="5">
        <f>IF(B10928=0,0,B10928*LABOR_HRS_WK_CAR*SEASON_WEEKS*(1+DIM_PCT_CAR)^B10928)</f>
        <v>712.56269791706984</v>
      </c>
      <c r="G10928" s="5">
        <f>IF(C10928=0,0,C10928*LABOR_HRS_WK_MES*SEASON_WEEKS*(1+DIM_PCT_MES)^C10928)</f>
        <v>626.807439570419</v>
      </c>
      <c r="H10928" s="5">
        <f>E10928+F10928+G10928</f>
        <v>7956.1312378418888</v>
      </c>
      <c r="I10928" s="5">
        <f>MIN(H10928,FARMER_HRS)</f>
        <v>720</v>
      </c>
      <c r="J10928" s="5">
        <f>MAX(0,H10928-FARMER_HRS)</f>
        <v>7236.1312378418888</v>
      </c>
      <c r="K10928" s="2">
        <f>I10928*FARMER_RATE+J10928*TEMP_WORKER_RATE</f>
        <v>150627.27843475502</v>
      </c>
      <c r="L10928" s="2">
        <f>A10928*PRICE_TOM+B10928*PRICE_CAR+C10928*PRICE_MES</f>
        <v>206704</v>
      </c>
      <c r="M10928" s="2">
        <f>A10928*FERT_BED_TOM+B10928*FERT_BED_CAR+C10928*FERT_BED_MES</f>
        <v>31680</v>
      </c>
      <c r="N10928" s="6">
        <f>IF(AND(D10928&lt;=TOTAL_BEDS,J10928&lt;=TEMP_WORKER_MAX*TEMP_WORKER_HRS),1,0)</f>
        <v>0</v>
      </c>
      <c r="O10928" s="2">
        <f>L10928-M10928-K10928-FIXED_COSTS</f>
        <v>4396.7215652449813</v>
      </c>
      <c r="P10928" s="2">
        <f>IF(N10928=1,O10928,"")</f>
      </c>
    </row>
    <row r="10929">
      <c r="A10929" s="6">
        <v>16</v>
      </c>
      <c r="B10929" s="6">
        <v>16</v>
      </c>
      <c r="C10929" s="6">
        <v>13</v>
      </c>
      <c r="D10929" s="6">
        <f>A10929+B10929+C10929</f>
        <v>45</v>
      </c>
      <c r="E10929" s="5">
        <f>IF(A10929=0,0,A10929*LABOR_HRS_WK_TOM*SEASON_WEEKS*(1+DIM_PCT_TOM)^A10929)</f>
        <v>6616.7611003544</v>
      </c>
      <c r="F10929" s="5">
        <f>IF(B10929=0,0,B10929*LABOR_HRS_WK_CAR*SEASON_WEEKS*(1+DIM_PCT_CAR)^B10929)</f>
        <v>712.56269791706984</v>
      </c>
      <c r="G10929" s="5">
        <f>IF(C10929=0,0,C10929*LABOR_HRS_WK_MES*SEASON_WEEKS*(1+DIM_PCT_MES)^C10929)</f>
        <v>687.52941027880331</v>
      </c>
      <c r="H10929" s="5">
        <f>E10929+F10929+G10929</f>
        <v>8016.8532085502729</v>
      </c>
      <c r="I10929" s="5">
        <f>MIN(H10929,FARMER_HRS)</f>
        <v>720</v>
      </c>
      <c r="J10929" s="5">
        <f>MAX(0,H10929-FARMER_HRS)</f>
        <v>7296.8532085502729</v>
      </c>
      <c r="K10929" s="2">
        <f>I10929*FARMER_RATE+J10929*TEMP_WORKER_RATE</f>
        <v>151681.47931510891</v>
      </c>
      <c r="L10929" s="2">
        <f>A10929*PRICE_TOM+B10929*PRICE_CAR+C10929*PRICE_MES</f>
        <v>209404</v>
      </c>
      <c r="M10929" s="2">
        <f>A10929*FERT_BED_TOM+B10929*FERT_BED_CAR+C10929*FERT_BED_MES</f>
        <v>32560</v>
      </c>
      <c r="N10929" s="6">
        <f>IF(AND(D10929&lt;=TOTAL_BEDS,J10929&lt;=TEMP_WORKER_MAX*TEMP_WORKER_HRS),1,0)</f>
        <v>0</v>
      </c>
      <c r="O10929" s="2">
        <f>L10929-M10929-K10929-FIXED_COSTS</f>
        <v>5162.5206848910893</v>
      </c>
      <c r="P10929" s="2">
        <f>IF(N10929=1,O10929,"")</f>
      </c>
    </row>
    <row r="10930">
      <c r="A10930" s="6">
        <v>16</v>
      </c>
      <c r="B10930" s="6">
        <v>16</v>
      </c>
      <c r="C10930" s="6">
        <v>14</v>
      </c>
      <c r="D10930" s="6">
        <f>A10930+B10930+C10930</f>
        <v>46</v>
      </c>
      <c r="E10930" s="5">
        <f>IF(A10930=0,0,A10930*LABOR_HRS_WK_TOM*SEASON_WEEKS*(1+DIM_PCT_TOM)^A10930)</f>
        <v>6616.7611003544</v>
      </c>
      <c r="F10930" s="5">
        <f>IF(B10930=0,0,B10930*LABOR_HRS_WK_CAR*SEASON_WEEKS*(1+DIM_PCT_CAR)^B10930)</f>
        <v>712.56269791706984</v>
      </c>
      <c r="G10930" s="5">
        <f>IF(C10930=0,0,C10930*LABOR_HRS_WK_MES*SEASON_WEEKS*(1+DIM_PCT_MES)^C10930)</f>
        <v>749.67149159246435</v>
      </c>
      <c r="H10930" s="5">
        <f>E10930+F10930+G10930</f>
        <v>8078.995289863934</v>
      </c>
      <c r="I10930" s="5">
        <f>MIN(H10930,FARMER_HRS)</f>
        <v>720</v>
      </c>
      <c r="J10930" s="5">
        <f>MAX(0,H10930-FARMER_HRS)</f>
        <v>7358.995289863934</v>
      </c>
      <c r="K10930" s="2">
        <f>I10930*FARMER_RATE+J10930*TEMP_WORKER_RATE</f>
        <v>152760.33489347107</v>
      </c>
      <c r="L10930" s="2">
        <f>A10930*PRICE_TOM+B10930*PRICE_CAR+C10930*PRICE_MES</f>
        <v>212104</v>
      </c>
      <c r="M10930" s="2">
        <f>A10930*FERT_BED_TOM+B10930*FERT_BED_CAR+C10930*FERT_BED_MES</f>
        <v>33440</v>
      </c>
      <c r="N10930" s="6">
        <f>IF(AND(D10930&lt;=TOTAL_BEDS,J10930&lt;=TEMP_WORKER_MAX*TEMP_WORKER_HRS),1,0)</f>
        <v>0</v>
      </c>
      <c r="O10930" s="2">
        <f>L10930-M10930-K10930-FIXED_COSTS</f>
        <v>5903.6651065289334</v>
      </c>
      <c r="P10930" s="2">
        <f>IF(N10930=1,O10930,"")</f>
      </c>
    </row>
    <row r="10931">
      <c r="A10931" s="6">
        <v>16</v>
      </c>
      <c r="B10931" s="6">
        <v>16</v>
      </c>
      <c r="C10931" s="6">
        <v>15</v>
      </c>
      <c r="D10931" s="6">
        <f>A10931+B10931+C10931</f>
        <v>47</v>
      </c>
      <c r="E10931" s="5">
        <f>IF(A10931=0,0,A10931*LABOR_HRS_WK_TOM*SEASON_WEEKS*(1+DIM_PCT_TOM)^A10931)</f>
        <v>6616.7611003544</v>
      </c>
      <c r="F10931" s="5">
        <f>IF(B10931=0,0,B10931*LABOR_HRS_WK_CAR*SEASON_WEEKS*(1+DIM_PCT_CAR)^B10931)</f>
        <v>712.56269791706984</v>
      </c>
      <c r="G10931" s="5">
        <f>IF(C10931=0,0,C10931*LABOR_HRS_WK_MES*SEASON_WEEKS*(1+DIM_PCT_MES)^C10931)</f>
        <v>813.25969846861074</v>
      </c>
      <c r="H10931" s="5">
        <f>E10931+F10931+G10931</f>
        <v>8142.5834967400806</v>
      </c>
      <c r="I10931" s="5">
        <f>MIN(H10931,FARMER_HRS)</f>
        <v>720</v>
      </c>
      <c r="J10931" s="5">
        <f>MAX(0,H10931-FARMER_HRS)</f>
        <v>7422.5834967400806</v>
      </c>
      <c r="K10931" s="2">
        <f>I10931*FARMER_RATE+J10931*TEMP_WORKER_RATE</f>
        <v>153864.29681840417</v>
      </c>
      <c r="L10931" s="2">
        <f>A10931*PRICE_TOM+B10931*PRICE_CAR+C10931*PRICE_MES</f>
        <v>214804</v>
      </c>
      <c r="M10931" s="2">
        <f>A10931*FERT_BED_TOM+B10931*FERT_BED_CAR+C10931*FERT_BED_MES</f>
        <v>34320</v>
      </c>
      <c r="N10931" s="6">
        <f>IF(AND(D10931&lt;=TOTAL_BEDS,J10931&lt;=TEMP_WORKER_MAX*TEMP_WORKER_HRS),1,0)</f>
        <v>0</v>
      </c>
      <c r="O10931" s="2">
        <f>L10931-M10931-K10931-FIXED_COSTS</f>
        <v>6619.7031815958326</v>
      </c>
      <c r="P10931" s="2">
        <f>IF(N10931=1,O10931,"")</f>
      </c>
    </row>
    <row r="10932">
      <c r="A10932" s="6">
        <v>16</v>
      </c>
      <c r="B10932" s="6">
        <v>16</v>
      </c>
      <c r="C10932" s="6">
        <v>16</v>
      </c>
      <c r="D10932" s="6">
        <f>A10932+B10932+C10932</f>
        <v>48</v>
      </c>
      <c r="E10932" s="5">
        <f>IF(A10932=0,0,A10932*LABOR_HRS_WK_TOM*SEASON_WEEKS*(1+DIM_PCT_TOM)^A10932)</f>
        <v>6616.7611003544</v>
      </c>
      <c r="F10932" s="5">
        <f>IF(B10932=0,0,B10932*LABOR_HRS_WK_CAR*SEASON_WEEKS*(1+DIM_PCT_CAR)^B10932)</f>
        <v>712.56269791706984</v>
      </c>
      <c r="G10932" s="5">
        <f>IF(C10932=0,0,C10932*LABOR_HRS_WK_MES*SEASON_WEEKS*(1+DIM_PCT_MES)^C10932)</f>
        <v>878.32047434609967</v>
      </c>
      <c r="H10932" s="5">
        <f>E10932+F10932+G10932</f>
        <v>8207.64427261757</v>
      </c>
      <c r="I10932" s="5">
        <f>MIN(H10932,FARMER_HRS)</f>
        <v>720</v>
      </c>
      <c r="J10932" s="5">
        <f>MAX(0,H10932-FARMER_HRS)</f>
        <v>7487.64427261757</v>
      </c>
      <c r="K10932" s="2">
        <f>I10932*FARMER_RATE+J10932*TEMP_WORKER_RATE</f>
        <v>154993.82417738836</v>
      </c>
      <c r="L10932" s="2">
        <f>A10932*PRICE_TOM+B10932*PRICE_CAR+C10932*PRICE_MES</f>
        <v>217504</v>
      </c>
      <c r="M10932" s="2">
        <f>A10932*FERT_BED_TOM+B10932*FERT_BED_CAR+C10932*FERT_BED_MES</f>
        <v>35200</v>
      </c>
      <c r="N10932" s="6">
        <f>IF(AND(D10932&lt;=TOTAL_BEDS,J10932&lt;=TEMP_WORKER_MAX*TEMP_WORKER_HRS),1,0)</f>
        <v>0</v>
      </c>
      <c r="O10932" s="2">
        <f>L10932-M10932-K10932-FIXED_COSTS</f>
        <v>7310.1758226116362</v>
      </c>
      <c r="P10932" s="2">
        <f>IF(N10932=1,O10932,"")</f>
      </c>
    </row>
    <row r="10933">
      <c r="A10933" s="6">
        <v>16</v>
      </c>
      <c r="B10933" s="6">
        <v>16</v>
      </c>
      <c r="C10933" s="6">
        <v>17</v>
      </c>
      <c r="D10933" s="6">
        <f>A10933+B10933+C10933</f>
        <v>49</v>
      </c>
      <c r="E10933" s="5">
        <f>IF(A10933=0,0,A10933*LABOR_HRS_WK_TOM*SEASON_WEEKS*(1+DIM_PCT_TOM)^A10933)</f>
        <v>6616.7611003544</v>
      </c>
      <c r="F10933" s="5">
        <f>IF(B10933=0,0,B10933*LABOR_HRS_WK_CAR*SEASON_WEEKS*(1+DIM_PCT_CAR)^B10933)</f>
        <v>712.56269791706984</v>
      </c>
      <c r="G10933" s="5">
        <f>IF(C10933=0,0,C10933*LABOR_HRS_WK_MES*SEASON_WEEKS*(1+DIM_PCT_MES)^C10933)</f>
        <v>944.88069779263992</v>
      </c>
      <c r="H10933" s="5">
        <f>E10933+F10933+G10933</f>
        <v>8274.20449606411</v>
      </c>
      <c r="I10933" s="5">
        <f>MIN(H10933,FARMER_HRS)</f>
        <v>720</v>
      </c>
      <c r="J10933" s="5">
        <f>MAX(0,H10933-FARMER_HRS)</f>
        <v>7554.2044960641106</v>
      </c>
      <c r="K10933" s="2">
        <f>I10933*FARMER_RATE+J10933*TEMP_WORKER_RATE</f>
        <v>156149.38361222413</v>
      </c>
      <c r="L10933" s="2">
        <f>A10933*PRICE_TOM+B10933*PRICE_CAR+C10933*PRICE_MES</f>
        <v>220204</v>
      </c>
      <c r="M10933" s="2">
        <f>A10933*FERT_BED_TOM+B10933*FERT_BED_CAR+C10933*FERT_BED_MES</f>
        <v>36080</v>
      </c>
      <c r="N10933" s="6">
        <f>IF(AND(D10933&lt;=TOTAL_BEDS,J10933&lt;=TEMP_WORKER_MAX*TEMP_WORKER_HRS),1,0)</f>
        <v>0</v>
      </c>
      <c r="O10933" s="2">
        <f>L10933-M10933-K10933-FIXED_COSTS</f>
        <v>7974.6163877758663</v>
      </c>
      <c r="P10933" s="2">
        <f>IF(N10933=1,O10933,"")</f>
      </c>
    </row>
    <row r="10934">
      <c r="A10934" s="6">
        <v>16</v>
      </c>
      <c r="B10934" s="6">
        <v>16</v>
      </c>
      <c r="C10934" s="6">
        <v>18</v>
      </c>
      <c r="D10934" s="6">
        <f>A10934+B10934+C10934</f>
        <v>50</v>
      </c>
      <c r="E10934" s="5">
        <f>IF(A10934=0,0,A10934*LABOR_HRS_WK_TOM*SEASON_WEEKS*(1+DIM_PCT_TOM)^A10934)</f>
        <v>6616.7611003544</v>
      </c>
      <c r="F10934" s="5">
        <f>IF(B10934=0,0,B10934*LABOR_HRS_WK_CAR*SEASON_WEEKS*(1+DIM_PCT_CAR)^B10934)</f>
        <v>712.56269791706984</v>
      </c>
      <c r="G10934" s="5">
        <f>IF(C10934=0,0,C10934*LABOR_HRS_WK_MES*SEASON_WEEKS*(1+DIM_PCT_MES)^C10934)</f>
        <v>1012.9676892512272</v>
      </c>
      <c r="H10934" s="5">
        <f>E10934+F10934+G10934</f>
        <v>8342.2914875226979</v>
      </c>
      <c r="I10934" s="5">
        <f>MIN(H10934,FARMER_HRS)</f>
        <v>720</v>
      </c>
      <c r="J10934" s="5">
        <f>MAX(0,H10934-FARMER_HRS)</f>
        <v>7622.2914875226979</v>
      </c>
      <c r="K10934" s="2">
        <f>I10934*FARMER_RATE+J10934*TEMP_WORKER_RATE</f>
        <v>157331.44943615794</v>
      </c>
      <c r="L10934" s="2">
        <f>A10934*PRICE_TOM+B10934*PRICE_CAR+C10934*PRICE_MES</f>
        <v>222904</v>
      </c>
      <c r="M10934" s="2">
        <f>A10934*FERT_BED_TOM+B10934*FERT_BED_CAR+C10934*FERT_BED_MES</f>
        <v>36960</v>
      </c>
      <c r="N10934" s="6">
        <f>IF(AND(D10934&lt;=TOTAL_BEDS,J10934&lt;=TEMP_WORKER_MAX*TEMP_WORKER_HRS),1,0)</f>
        <v>0</v>
      </c>
      <c r="O10934" s="2">
        <f>L10934-M10934-K10934-FIXED_COSTS</f>
        <v>8612.5505638420582</v>
      </c>
      <c r="P10934" s="2">
        <f>IF(N10934=1,O10934,"")</f>
      </c>
    </row>
    <row r="10935">
      <c r="A10935" s="6">
        <v>16</v>
      </c>
      <c r="B10935" s="6">
        <v>16</v>
      </c>
      <c r="C10935" s="6">
        <v>19</v>
      </c>
      <c r="D10935" s="6">
        <f>A10935+B10935+C10935</f>
        <v>51</v>
      </c>
      <c r="E10935" s="5">
        <f>IF(A10935=0,0,A10935*LABOR_HRS_WK_TOM*SEASON_WEEKS*(1+DIM_PCT_TOM)^A10935)</f>
        <v>6616.7611003544</v>
      </c>
      <c r="F10935" s="5">
        <f>IF(B10935=0,0,B10935*LABOR_HRS_WK_CAR*SEASON_WEEKS*(1+DIM_PCT_CAR)^B10935)</f>
        <v>712.56269791706984</v>
      </c>
      <c r="G10935" s="5">
        <f>IF(C10935=0,0,C10935*LABOR_HRS_WK_MES*SEASON_WEEKS*(1+DIM_PCT_MES)^C10935)</f>
        <v>1082.6092178872491</v>
      </c>
      <c r="H10935" s="5">
        <f>E10935+F10935+G10935</f>
        <v>8411.9330161587186</v>
      </c>
      <c r="I10935" s="5">
        <f>MIN(H10935,FARMER_HRS)</f>
        <v>720</v>
      </c>
      <c r="J10935" s="5">
        <f>MAX(0,H10935-FARMER_HRS)</f>
        <v>7691.9330161587186</v>
      </c>
      <c r="K10935" s="2">
        <f>I10935*FARMER_RATE+J10935*TEMP_WORKER_RATE</f>
        <v>158540.50375275553</v>
      </c>
      <c r="L10935" s="2">
        <f>A10935*PRICE_TOM+B10935*PRICE_CAR+C10935*PRICE_MES</f>
        <v>225604</v>
      </c>
      <c r="M10935" s="2">
        <f>A10935*FERT_BED_TOM+B10935*FERT_BED_CAR+C10935*FERT_BED_MES</f>
        <v>37840</v>
      </c>
      <c r="N10935" s="6">
        <f>IF(AND(D10935&lt;=TOTAL_BEDS,J10935&lt;=TEMP_WORKER_MAX*TEMP_WORKER_HRS),1,0)</f>
        <v>0</v>
      </c>
      <c r="O10935" s="2">
        <f>L10935-M10935-K10935-FIXED_COSTS</f>
        <v>9223.4962472444749</v>
      </c>
      <c r="P10935" s="2">
        <f>IF(N10935=1,O10935,"")</f>
      </c>
    </row>
    <row r="10936">
      <c r="A10936" s="6">
        <v>16</v>
      </c>
      <c r="B10936" s="6">
        <v>16</v>
      </c>
      <c r="C10936" s="6">
        <v>20</v>
      </c>
      <c r="D10936" s="6">
        <f>A10936+B10936+C10936</f>
        <v>52</v>
      </c>
      <c r="E10936" s="5">
        <f>IF(A10936=0,0,A10936*LABOR_HRS_WK_TOM*SEASON_WEEKS*(1+DIM_PCT_TOM)^A10936)</f>
        <v>6616.7611003544</v>
      </c>
      <c r="F10936" s="5">
        <f>IF(B10936=0,0,B10936*LABOR_HRS_WK_CAR*SEASON_WEEKS*(1+DIM_PCT_CAR)^B10936)</f>
        <v>712.56269791706984</v>
      </c>
      <c r="G10936" s="5">
        <f>IF(C10936=0,0,C10936*LABOR_HRS_WK_MES*SEASON_WEEKS*(1+DIM_PCT_MES)^C10936)</f>
        <v>1153.8335085377259</v>
      </c>
      <c r="H10936" s="5">
        <f>E10936+F10936+G10936</f>
        <v>8483.1573068091966</v>
      </c>
      <c r="I10936" s="5">
        <f>MIN(H10936,FARMER_HRS)</f>
        <v>720</v>
      </c>
      <c r="J10936" s="5">
        <f>MAX(0,H10936-FARMER_HRS)</f>
        <v>7763.1573068091966</v>
      </c>
      <c r="K10936" s="2">
        <f>I10936*FARMER_RATE+J10936*TEMP_WORKER_RATE</f>
        <v>159777.03657654856</v>
      </c>
      <c r="L10936" s="2">
        <f>A10936*PRICE_TOM+B10936*PRICE_CAR+C10936*PRICE_MES</f>
        <v>228304</v>
      </c>
      <c r="M10936" s="2">
        <f>A10936*FERT_BED_TOM+B10936*FERT_BED_CAR+C10936*FERT_BED_MES</f>
        <v>38720</v>
      </c>
      <c r="N10936" s="6">
        <f>IF(AND(D10936&lt;=TOTAL_BEDS,J10936&lt;=TEMP_WORKER_MAX*TEMP_WORKER_HRS),1,0)</f>
        <v>0</v>
      </c>
      <c r="O10936" s="2">
        <f>L10936-M10936-K10936-FIXED_COSTS</f>
        <v>9806.9634234514378</v>
      </c>
      <c r="P10936" s="2">
        <f>IF(N10936=1,O10936,"")</f>
      </c>
    </row>
    <row r="10937">
      <c r="A10937" s="6">
        <v>16</v>
      </c>
      <c r="B10937" s="6">
        <v>16</v>
      </c>
      <c r="C10937" s="6">
        <v>21</v>
      </c>
      <c r="D10937" s="6">
        <f>A10937+B10937+C10937</f>
        <v>53</v>
      </c>
      <c r="E10937" s="5">
        <f>IF(A10937=0,0,A10937*LABOR_HRS_WK_TOM*SEASON_WEEKS*(1+DIM_PCT_TOM)^A10937)</f>
        <v>6616.7611003544</v>
      </c>
      <c r="F10937" s="5">
        <f>IF(B10937=0,0,B10937*LABOR_HRS_WK_CAR*SEASON_WEEKS*(1+DIM_PCT_CAR)^B10937)</f>
        <v>712.56269791706984</v>
      </c>
      <c r="G10937" s="5">
        <f>IF(C10937=0,0,C10937*LABOR_HRS_WK_MES*SEASON_WEEKS*(1+DIM_PCT_MES)^C10937)</f>
        <v>1226.6692487641699</v>
      </c>
      <c r="H10937" s="5">
        <f>E10937+F10937+G10937</f>
        <v>8555.99304703564</v>
      </c>
      <c r="I10937" s="5">
        <f>MIN(H10937,FARMER_HRS)</f>
        <v>720</v>
      </c>
      <c r="J10937" s="5">
        <f>MAX(0,H10937-FARMER_HRS)</f>
        <v>7835.9930470356394</v>
      </c>
      <c r="K10937" s="2">
        <f>I10937*FARMER_RATE+J10937*TEMP_WORKER_RATE</f>
        <v>161041.54595547984</v>
      </c>
      <c r="L10937" s="2">
        <f>A10937*PRICE_TOM+B10937*PRICE_CAR+C10937*PRICE_MES</f>
        <v>231004</v>
      </c>
      <c r="M10937" s="2">
        <f>A10937*FERT_BED_TOM+B10937*FERT_BED_CAR+C10937*FERT_BED_MES</f>
        <v>39600</v>
      </c>
      <c r="N10937" s="6">
        <f>IF(AND(D10937&lt;=TOTAL_BEDS,J10937&lt;=TEMP_WORKER_MAX*TEMP_WORKER_HRS),1,0)</f>
        <v>0</v>
      </c>
      <c r="O10937" s="2">
        <f>L10937-M10937-K10937-FIXED_COSTS</f>
        <v>10362.454044520156</v>
      </c>
      <c r="P10937" s="2">
        <f>IF(N10937=1,O10937,"")</f>
      </c>
    </row>
    <row r="10938">
      <c r="A10938" s="6">
        <v>16</v>
      </c>
      <c r="B10938" s="6">
        <v>16</v>
      </c>
      <c r="C10938" s="6">
        <v>22</v>
      </c>
      <c r="D10938" s="6">
        <f>A10938+B10938+C10938</f>
        <v>54</v>
      </c>
      <c r="E10938" s="5">
        <f>IF(A10938=0,0,A10938*LABOR_HRS_WK_TOM*SEASON_WEEKS*(1+DIM_PCT_TOM)^A10938)</f>
        <v>6616.7611003544</v>
      </c>
      <c r="F10938" s="5">
        <f>IF(B10938=0,0,B10938*LABOR_HRS_WK_CAR*SEASON_WEEKS*(1+DIM_PCT_CAR)^B10938)</f>
        <v>712.56269791706984</v>
      </c>
      <c r="G10938" s="5">
        <f>IF(C10938=0,0,C10938*LABOR_HRS_WK_MES*SEASON_WEEKS*(1+DIM_PCT_MES)^C10938)</f>
        <v>1301.1455960105659</v>
      </c>
      <c r="H10938" s="5">
        <f>E10938+F10938+G10938</f>
        <v>8630.4693942820359</v>
      </c>
      <c r="I10938" s="5">
        <f>MIN(H10938,FARMER_HRS)</f>
        <v>720</v>
      </c>
      <c r="J10938" s="5">
        <f>MAX(0,H10938-FARMER_HRS)</f>
        <v>7910.4693942820359</v>
      </c>
      <c r="K10938" s="2">
        <f>I10938*FARMER_RATE+J10938*TEMP_WORKER_RATE</f>
        <v>162334.53809517424</v>
      </c>
      <c r="L10938" s="2">
        <f>A10938*PRICE_TOM+B10938*PRICE_CAR+C10938*PRICE_MES</f>
        <v>233704</v>
      </c>
      <c r="M10938" s="2">
        <f>A10938*FERT_BED_TOM+B10938*FERT_BED_CAR+C10938*FERT_BED_MES</f>
        <v>40480</v>
      </c>
      <c r="N10938" s="6">
        <f>IF(AND(D10938&lt;=TOTAL_BEDS,J10938&lt;=TEMP_WORKER_MAX*TEMP_WORKER_HRS),1,0)</f>
        <v>0</v>
      </c>
      <c r="O10938" s="2">
        <f>L10938-M10938-K10938-FIXED_COSTS</f>
        <v>10889.461904825759</v>
      </c>
      <c r="P10938" s="2">
        <f>IF(N10938=1,O10938,"")</f>
      </c>
    </row>
    <row r="10939">
      <c r="A10939" s="6">
        <v>16</v>
      </c>
      <c r="B10939" s="6">
        <v>16</v>
      </c>
      <c r="C10939" s="6">
        <v>23</v>
      </c>
      <c r="D10939" s="6">
        <f>A10939+B10939+C10939</f>
        <v>55</v>
      </c>
      <c r="E10939" s="5">
        <f>IF(A10939=0,0,A10939*LABOR_HRS_WK_TOM*SEASON_WEEKS*(1+DIM_PCT_TOM)^A10939)</f>
        <v>6616.7611003544</v>
      </c>
      <c r="F10939" s="5">
        <f>IF(B10939=0,0,B10939*LABOR_HRS_WK_CAR*SEASON_WEEKS*(1+DIM_PCT_CAR)^B10939)</f>
        <v>712.56269791706984</v>
      </c>
      <c r="G10939" s="5">
        <f>IF(C10939=0,0,C10939*LABOR_HRS_WK_MES*SEASON_WEEKS*(1+DIM_PCT_MES)^C10939)</f>
        <v>1377.2921848680023</v>
      </c>
      <c r="H10939" s="5">
        <f>E10939+F10939+G10939</f>
        <v>8706.6159831394725</v>
      </c>
      <c r="I10939" s="5">
        <f>MIN(H10939,FARMER_HRS)</f>
        <v>720</v>
      </c>
      <c r="J10939" s="5">
        <f>MAX(0,H10939-FARMER_HRS)</f>
        <v>7986.6159831394725</v>
      </c>
      <c r="K10939" s="2">
        <f>I10939*FARMER_RATE+J10939*TEMP_WORKER_RATE</f>
        <v>163656.52748506027</v>
      </c>
      <c r="L10939" s="2">
        <f>A10939*PRICE_TOM+B10939*PRICE_CAR+C10939*PRICE_MES</f>
        <v>236404</v>
      </c>
      <c r="M10939" s="2">
        <f>A10939*FERT_BED_TOM+B10939*FERT_BED_CAR+C10939*FERT_BED_MES</f>
        <v>41360</v>
      </c>
      <c r="N10939" s="6">
        <f>IF(AND(D10939&lt;=TOTAL_BEDS,J10939&lt;=TEMP_WORKER_MAX*TEMP_WORKER_HRS),1,0)</f>
        <v>0</v>
      </c>
      <c r="O10939" s="2">
        <f>L10939-M10939-K10939-FIXED_COSTS</f>
        <v>11387.472514939727</v>
      </c>
      <c r="P10939" s="2">
        <f>IF(N10939=1,O10939,"")</f>
      </c>
    </row>
    <row r="10940">
      <c r="A10940" s="6">
        <v>16</v>
      </c>
      <c r="B10940" s="6">
        <v>16</v>
      </c>
      <c r="C10940" s="6">
        <v>24</v>
      </c>
      <c r="D10940" s="6">
        <f>A10940+B10940+C10940</f>
        <v>56</v>
      </c>
      <c r="E10940" s="5">
        <f>IF(A10940=0,0,A10940*LABOR_HRS_WK_TOM*SEASON_WEEKS*(1+DIM_PCT_TOM)^A10940)</f>
        <v>6616.7611003544</v>
      </c>
      <c r="F10940" s="5">
        <f>IF(B10940=0,0,B10940*LABOR_HRS_WK_CAR*SEASON_WEEKS*(1+DIM_PCT_CAR)^B10940)</f>
        <v>712.56269791706984</v>
      </c>
      <c r="G10940" s="5">
        <f>IF(C10940=0,0,C10940*LABOR_HRS_WK_MES*SEASON_WEEKS*(1+DIM_PCT_MES)^C10940)</f>
        <v>1455.139134447498</v>
      </c>
      <c r="H10940" s="5">
        <f>E10940+F10940+G10940</f>
        <v>8784.4629327189687</v>
      </c>
      <c r="I10940" s="5">
        <f>MIN(H10940,FARMER_HRS)</f>
        <v>720</v>
      </c>
      <c r="J10940" s="5">
        <f>MAX(0,H10940-FARMER_HRS)</f>
        <v>8064.4629327189687</v>
      </c>
      <c r="K10940" s="2">
        <f>I10940*FARMER_RATE+J10940*TEMP_WORKER_RATE</f>
        <v>165008.037026371</v>
      </c>
      <c r="L10940" s="2">
        <f>A10940*PRICE_TOM+B10940*PRICE_CAR+C10940*PRICE_MES</f>
        <v>239104</v>
      </c>
      <c r="M10940" s="2">
        <f>A10940*FERT_BED_TOM+B10940*FERT_BED_CAR+C10940*FERT_BED_MES</f>
        <v>42240</v>
      </c>
      <c r="N10940" s="6">
        <f>IF(AND(D10940&lt;=TOTAL_BEDS,J10940&lt;=TEMP_WORKER_MAX*TEMP_WORKER_HRS),1,0)</f>
        <v>0</v>
      </c>
      <c r="O10940" s="2">
        <f>L10940-M10940-K10940-FIXED_COSTS</f>
        <v>11855.962973629008</v>
      </c>
      <c r="P10940" s="2">
        <f>IF(N10940=1,O10940,"")</f>
      </c>
    </row>
    <row r="10941">
      <c r="A10941" s="6">
        <v>16</v>
      </c>
      <c r="B10941" s="6">
        <v>16</v>
      </c>
      <c r="C10941" s="6">
        <v>25</v>
      </c>
      <c r="D10941" s="6">
        <f>A10941+B10941+C10941</f>
        <v>57</v>
      </c>
      <c r="E10941" s="5">
        <f>IF(A10941=0,0,A10941*LABOR_HRS_WK_TOM*SEASON_WEEKS*(1+DIM_PCT_TOM)^A10941)</f>
        <v>6616.7611003544</v>
      </c>
      <c r="F10941" s="5">
        <f>IF(B10941=0,0,B10941*LABOR_HRS_WK_CAR*SEASON_WEEKS*(1+DIM_PCT_CAR)^B10941)</f>
        <v>712.56269791706984</v>
      </c>
      <c r="G10941" s="5">
        <f>IF(C10941=0,0,C10941*LABOR_HRS_WK_MES*SEASON_WEEKS*(1+DIM_PCT_MES)^C10941)</f>
        <v>1534.7170558625955</v>
      </c>
      <c r="H10941" s="5">
        <f>E10941+F10941+G10941</f>
        <v>8864.0408541340657</v>
      </c>
      <c r="I10941" s="5">
        <f>MIN(H10941,FARMER_HRS)</f>
        <v>720</v>
      </c>
      <c r="J10941" s="5">
        <f>MAX(0,H10941-FARMER_HRS)</f>
        <v>8144.0408541340657</v>
      </c>
      <c r="K10941" s="2">
        <f>I10941*FARMER_RATE+J10941*TEMP_WORKER_RATE</f>
        <v>166389.59816204975</v>
      </c>
      <c r="L10941" s="2">
        <f>A10941*PRICE_TOM+B10941*PRICE_CAR+C10941*PRICE_MES</f>
        <v>241804</v>
      </c>
      <c r="M10941" s="2">
        <f>A10941*FERT_BED_TOM+B10941*FERT_BED_CAR+C10941*FERT_BED_MES</f>
        <v>43120</v>
      </c>
      <c r="N10941" s="6">
        <f>IF(AND(D10941&lt;=TOTAL_BEDS,J10941&lt;=TEMP_WORKER_MAX*TEMP_WORKER_HRS),1,0)</f>
        <v>0</v>
      </c>
      <c r="O10941" s="2">
        <f>L10941-M10941-K10941-FIXED_COSTS</f>
        <v>12294.401837950252</v>
      </c>
      <c r="P10941" s="2">
        <f>IF(N10941=1,O10941,"")</f>
      </c>
    </row>
    <row r="10942">
      <c r="A10942" s="6">
        <v>16</v>
      </c>
      <c r="B10942" s="6">
        <v>16</v>
      </c>
      <c r="C10942" s="6">
        <v>26</v>
      </c>
      <c r="D10942" s="6">
        <f>A10942+B10942+C10942</f>
        <v>58</v>
      </c>
      <c r="E10942" s="5">
        <f>IF(A10942=0,0,A10942*LABOR_HRS_WK_TOM*SEASON_WEEKS*(1+DIM_PCT_TOM)^A10942)</f>
        <v>6616.7611003544</v>
      </c>
      <c r="F10942" s="5">
        <f>IF(B10942=0,0,B10942*LABOR_HRS_WK_CAR*SEASON_WEEKS*(1+DIM_PCT_CAR)^B10942)</f>
        <v>712.56269791706984</v>
      </c>
      <c r="G10942" s="5">
        <f>IF(C10942=0,0,C10942*LABOR_HRS_WK_MES*SEASON_WEEKS*(1+DIM_PCT_MES)^C10942)</f>
        <v>1616.0570598233128</v>
      </c>
      <c r="H10942" s="5">
        <f>E10942+F10942+G10942</f>
        <v>8945.3808580947825</v>
      </c>
      <c r="I10942" s="5">
        <f>MIN(H10942,FARMER_HRS)</f>
        <v>720</v>
      </c>
      <c r="J10942" s="5">
        <f>MAX(0,H10942-FARMER_HRS)</f>
        <v>8225.3808580947825</v>
      </c>
      <c r="K10942" s="2">
        <f>I10942*FARMER_RATE+J10942*TEMP_WORKER_RATE</f>
        <v>167801.75100858998</v>
      </c>
      <c r="L10942" s="2">
        <f>A10942*PRICE_TOM+B10942*PRICE_CAR+C10942*PRICE_MES</f>
        <v>244504</v>
      </c>
      <c r="M10942" s="2">
        <f>A10942*FERT_BED_TOM+B10942*FERT_BED_CAR+C10942*FERT_BED_MES</f>
        <v>44000</v>
      </c>
      <c r="N10942" s="6">
        <f>IF(AND(D10942&lt;=TOTAL_BEDS,J10942&lt;=TEMP_WORKER_MAX*TEMP_WORKER_HRS),1,0)</f>
        <v>0</v>
      </c>
      <c r="O10942" s="2">
        <f>L10942-M10942-K10942-FIXED_COSTS</f>
        <v>12702.248991410015</v>
      </c>
      <c r="P10942" s="2">
        <f>IF(N10942=1,O10942,"")</f>
      </c>
    </row>
    <row r="10943">
      <c r="A10943" s="6">
        <v>16</v>
      </c>
      <c r="B10943" s="6">
        <v>16</v>
      </c>
      <c r="C10943" s="6">
        <v>27</v>
      </c>
      <c r="D10943" s="6">
        <f>A10943+B10943+C10943</f>
        <v>59</v>
      </c>
      <c r="E10943" s="5">
        <f>IF(A10943=0,0,A10943*LABOR_HRS_WK_TOM*SEASON_WEEKS*(1+DIM_PCT_TOM)^A10943)</f>
        <v>6616.7611003544</v>
      </c>
      <c r="F10943" s="5">
        <f>IF(B10943=0,0,B10943*LABOR_HRS_WK_CAR*SEASON_WEEKS*(1+DIM_PCT_CAR)^B10943)</f>
        <v>712.56269791706984</v>
      </c>
      <c r="G10943" s="5">
        <f>IF(C10943=0,0,C10943*LABOR_HRS_WK_MES*SEASON_WEEKS*(1+DIM_PCT_MES)^C10943)</f>
        <v>1699.19076434307</v>
      </c>
      <c r="H10943" s="5">
        <f>E10943+F10943+G10943</f>
        <v>9028.51456261454</v>
      </c>
      <c r="I10943" s="5">
        <f>MIN(H10943,FARMER_HRS)</f>
        <v>720</v>
      </c>
      <c r="J10943" s="5">
        <f>MAX(0,H10943-FARMER_HRS)</f>
        <v>8308.51456261454</v>
      </c>
      <c r="K10943" s="2">
        <f>I10943*FARMER_RATE+J10943*TEMP_WORKER_RATE</f>
        <v>169245.04448983577</v>
      </c>
      <c r="L10943" s="2">
        <f>A10943*PRICE_TOM+B10943*PRICE_CAR+C10943*PRICE_MES</f>
        <v>247204</v>
      </c>
      <c r="M10943" s="2">
        <f>A10943*FERT_BED_TOM+B10943*FERT_BED_CAR+C10943*FERT_BED_MES</f>
        <v>44880</v>
      </c>
      <c r="N10943" s="6">
        <f>IF(AND(D10943&lt;=TOTAL_BEDS,J10943&lt;=TEMP_WORKER_MAX*TEMP_WORKER_HRS),1,0)</f>
        <v>0</v>
      </c>
      <c r="O10943" s="2">
        <f>L10943-M10943-K10943-FIXED_COSTS</f>
        <v>13078.955510164233</v>
      </c>
      <c r="P10943" s="2">
        <f>IF(N10943=1,O10943,"")</f>
      </c>
    </row>
    <row r="10944">
      <c r="A10944" s="6">
        <v>16</v>
      </c>
      <c r="B10944" s="6">
        <v>16</v>
      </c>
      <c r="C10944" s="6">
        <v>28</v>
      </c>
      <c r="D10944" s="6">
        <f>A10944+B10944+C10944</f>
        <v>60</v>
      </c>
      <c r="E10944" s="5">
        <f>IF(A10944=0,0,A10944*LABOR_HRS_WK_TOM*SEASON_WEEKS*(1+DIM_PCT_TOM)^A10944)</f>
        <v>6616.7611003544</v>
      </c>
      <c r="F10944" s="5">
        <f>IF(B10944=0,0,B10944*LABOR_HRS_WK_CAR*SEASON_WEEKS*(1+DIM_PCT_CAR)^B10944)</f>
        <v>712.56269791706984</v>
      </c>
      <c r="G10944" s="5">
        <f>IF(C10944=0,0,C10944*LABOR_HRS_WK_MES*SEASON_WEEKS*(1+DIM_PCT_MES)^C10944)</f>
        <v>1784.1503025602233</v>
      </c>
      <c r="H10944" s="5">
        <f>E10944+F10944+G10944</f>
        <v>9113.4741008316923</v>
      </c>
      <c r="I10944" s="5">
        <f>MIN(H10944,FARMER_HRS)</f>
        <v>720</v>
      </c>
      <c r="J10944" s="5">
        <f>MAX(0,H10944-FARMER_HRS)</f>
        <v>8393.4741008316923</v>
      </c>
      <c r="K10944" s="2">
        <f>I10944*FARMER_RATE+J10944*TEMP_WORKER_RATE</f>
        <v>170720.03647277242</v>
      </c>
      <c r="L10944" s="2">
        <f>A10944*PRICE_TOM+B10944*PRICE_CAR+C10944*PRICE_MES</f>
        <v>249904</v>
      </c>
      <c r="M10944" s="2">
        <f>A10944*FERT_BED_TOM+B10944*FERT_BED_CAR+C10944*FERT_BED_MES</f>
        <v>45760</v>
      </c>
      <c r="N10944" s="6">
        <f>IF(AND(D10944&lt;=TOTAL_BEDS,J10944&lt;=TEMP_WORKER_MAX*TEMP_WORKER_HRS),1,0)</f>
        <v>0</v>
      </c>
      <c r="O10944" s="2">
        <f>L10944-M10944-K10944-FIXED_COSTS</f>
        <v>13423.963527227577</v>
      </c>
      <c r="P10944" s="2">
        <f>IF(N10944=1,O10944,"")</f>
      </c>
    </row>
    <row r="10945">
      <c r="A10945" s="6">
        <v>16</v>
      </c>
      <c r="B10945" s="6">
        <v>16</v>
      </c>
      <c r="C10945" s="6">
        <v>29</v>
      </c>
      <c r="D10945" s="6">
        <f>A10945+B10945+C10945</f>
        <v>61</v>
      </c>
      <c r="E10945" s="5">
        <f>IF(A10945=0,0,A10945*LABOR_HRS_WK_TOM*SEASON_WEEKS*(1+DIM_PCT_TOM)^A10945)</f>
        <v>6616.7611003544</v>
      </c>
      <c r="F10945" s="5">
        <f>IF(B10945=0,0,B10945*LABOR_HRS_WK_CAR*SEASON_WEEKS*(1+DIM_PCT_CAR)^B10945)</f>
        <v>712.56269791706984</v>
      </c>
      <c r="G10945" s="5">
        <f>IF(C10945=0,0,C10945*LABOR_HRS_WK_MES*SEASON_WEEKS*(1+DIM_PCT_MES)^C10945)</f>
        <v>1870.9683306758766</v>
      </c>
      <c r="H10945" s="5">
        <f>E10945+F10945+G10945</f>
        <v>9200.292128947347</v>
      </c>
      <c r="I10945" s="5">
        <f>MIN(H10945,FARMER_HRS)</f>
        <v>720</v>
      </c>
      <c r="J10945" s="5">
        <f>MAX(0,H10945-FARMER_HRS)</f>
        <v>8480.292128947347</v>
      </c>
      <c r="K10945" s="2">
        <f>I10945*FARMER_RATE+J10945*TEMP_WORKER_RATE</f>
        <v>172227.29390533589</v>
      </c>
      <c r="L10945" s="2">
        <f>A10945*PRICE_TOM+B10945*PRICE_CAR+C10945*PRICE_MES</f>
        <v>252604</v>
      </c>
      <c r="M10945" s="2">
        <f>A10945*FERT_BED_TOM+B10945*FERT_BED_CAR+C10945*FERT_BED_MES</f>
        <v>46640</v>
      </c>
      <c r="N10945" s="6">
        <f>IF(AND(D10945&lt;=TOTAL_BEDS,J10945&lt;=TEMP_WORKER_MAX*TEMP_WORKER_HRS),1,0)</f>
        <v>0</v>
      </c>
      <c r="O10945" s="2">
        <f>L10945-M10945-K10945-FIXED_COSTS</f>
        <v>13736.706094664114</v>
      </c>
      <c r="P10945" s="2">
        <f>IF(N10945=1,O10945,"")</f>
      </c>
    </row>
    <row r="10946">
      <c r="A10946" s="6">
        <v>16</v>
      </c>
      <c r="B10946" s="6">
        <v>16</v>
      </c>
      <c r="C10946" s="6">
        <v>30</v>
      </c>
      <c r="D10946" s="6">
        <f>A10946+B10946+C10946</f>
        <v>62</v>
      </c>
      <c r="E10946" s="5">
        <f>IF(A10946=0,0,A10946*LABOR_HRS_WK_TOM*SEASON_WEEKS*(1+DIM_PCT_TOM)^A10946)</f>
        <v>6616.7611003544</v>
      </c>
      <c r="F10946" s="5">
        <f>IF(B10946=0,0,B10946*LABOR_HRS_WK_CAR*SEASON_WEEKS*(1+DIM_PCT_CAR)^B10946)</f>
        <v>712.56269791706984</v>
      </c>
      <c r="G10946" s="5">
        <f>IF(C10946=0,0,C10946*LABOR_HRS_WK_MES*SEASON_WEEKS*(1+DIM_PCT_MES)^C10946)</f>
        <v>1959.6780360096466</v>
      </c>
      <c r="H10946" s="5">
        <f>E10946+F10946+G10946</f>
        <v>9289.0018342811163</v>
      </c>
      <c r="I10946" s="5">
        <f>MIN(H10946,FARMER_HRS)</f>
        <v>720</v>
      </c>
      <c r="J10946" s="5">
        <f>MAX(0,H10946-FARMER_HRS)</f>
        <v>8569.0018342811163</v>
      </c>
      <c r="K10946" s="2">
        <f>I10946*FARMER_RATE+J10946*TEMP_WORKER_RATE</f>
        <v>173767.39295626938</v>
      </c>
      <c r="L10946" s="2">
        <f>A10946*PRICE_TOM+B10946*PRICE_CAR+C10946*PRICE_MES</f>
        <v>255304</v>
      </c>
      <c r="M10946" s="2">
        <f>A10946*FERT_BED_TOM+B10946*FERT_BED_CAR+C10946*FERT_BED_MES</f>
        <v>47520</v>
      </c>
      <c r="N10946" s="6">
        <f>IF(AND(D10946&lt;=TOTAL_BEDS,J10946&lt;=TEMP_WORKER_MAX*TEMP_WORKER_HRS),1,0)</f>
        <v>0</v>
      </c>
      <c r="O10946" s="2">
        <f>L10946-M10946-K10946-FIXED_COSTS</f>
        <v>14016.607043730619</v>
      </c>
      <c r="P10946" s="2">
        <f>IF(N10946=1,O10946,"")</f>
      </c>
    </row>
    <row r="10947">
      <c r="A10947" s="6">
        <v>16</v>
      </c>
      <c r="B10947" s="6">
        <v>17</v>
      </c>
      <c r="C10947" s="6">
        <v>0</v>
      </c>
      <c r="D10947" s="6">
        <f>A10947+B10947+C10947</f>
        <v>33</v>
      </c>
      <c r="E10947" s="5">
        <f>IF(A10947=0,0,A10947*LABOR_HRS_WK_TOM*SEASON_WEEKS*(1+DIM_PCT_TOM)^A10947)</f>
        <v>6616.7611003544</v>
      </c>
      <c r="F10947" s="5">
        <f>IF(B10947=0,0,B10947*LABOR_HRS_WK_CAR*SEASON_WEEKS*(1+DIM_PCT_CAR)^B10947)</f>
        <v>776.02531320030891</v>
      </c>
      <c r="G10947" s="5">
        <f>IF(C10947=0,0,C10947*LABOR_HRS_WK_MES*SEASON_WEEKS*(1+DIM_PCT_MES)^C10947)</f>
        <v>0</v>
      </c>
      <c r="H10947" s="5">
        <f>E10947+F10947+G10947</f>
        <v>7392.7864135547088</v>
      </c>
      <c r="I10947" s="5">
        <f>MIN(H10947,FARMER_HRS)</f>
        <v>720</v>
      </c>
      <c r="J10947" s="5">
        <f>MAX(0,H10947-FARMER_HRS)</f>
        <v>6672.7864135547088</v>
      </c>
      <c r="K10947" s="2">
        <f>I10947*FARMER_RATE+J10947*TEMP_WORKER_RATE</f>
        <v>140846.98634643591</v>
      </c>
      <c r="L10947" s="2">
        <f>A10947*PRICE_TOM+B10947*PRICE_CAR+C10947*PRICE_MES</f>
        <v>176398</v>
      </c>
      <c r="M10947" s="2">
        <f>A10947*FERT_BED_TOM+B10947*FERT_BED_CAR+C10947*FERT_BED_MES</f>
        <v>21560</v>
      </c>
      <c r="N10947" s="6">
        <f>IF(AND(D10947&lt;=TOTAL_BEDS,J10947&lt;=TEMP_WORKER_MAX*TEMP_WORKER_HRS),1,0)</f>
        <v>0</v>
      </c>
      <c r="O10947" s="2">
        <f>L10947-M10947-K10947-FIXED_COSTS</f>
        <v>-6008.9863464359078</v>
      </c>
      <c r="P10947" s="2">
        <f>IF(N10947=1,O10947,"")</f>
      </c>
    </row>
    <row r="10948">
      <c r="A10948" s="6">
        <v>16</v>
      </c>
      <c r="B10948" s="6">
        <v>17</v>
      </c>
      <c r="C10948" s="6">
        <v>1</v>
      </c>
      <c r="D10948" s="6">
        <f>A10948+B10948+C10948</f>
        <v>34</v>
      </c>
      <c r="E10948" s="5">
        <f>IF(A10948=0,0,A10948*LABOR_HRS_WK_TOM*SEASON_WEEKS*(1+DIM_PCT_TOM)^A10948)</f>
        <v>6616.7611003544</v>
      </c>
      <c r="F10948" s="5">
        <f>IF(B10948=0,0,B10948*LABOR_HRS_WK_CAR*SEASON_WEEKS*(1+DIM_PCT_CAR)^B10948)</f>
        <v>776.02531320030891</v>
      </c>
      <c r="G10948" s="5">
        <f>IF(C10948=0,0,C10948*LABOR_HRS_WK_MES*SEASON_WEEKS*(1+DIM_PCT_MES)^C10948)</f>
        <v>45.5625</v>
      </c>
      <c r="H10948" s="5">
        <f>E10948+F10948+G10948</f>
        <v>7438.3489135547088</v>
      </c>
      <c r="I10948" s="5">
        <f>MIN(H10948,FARMER_HRS)</f>
        <v>720</v>
      </c>
      <c r="J10948" s="5">
        <f>MAX(0,H10948-FARMER_HRS)</f>
        <v>6718.3489135547088</v>
      </c>
      <c r="K10948" s="2">
        <f>I10948*FARMER_RATE+J10948*TEMP_WORKER_RATE</f>
        <v>141638.00197143591</v>
      </c>
      <c r="L10948" s="2">
        <f>A10948*PRICE_TOM+B10948*PRICE_CAR+C10948*PRICE_MES</f>
        <v>179098</v>
      </c>
      <c r="M10948" s="2">
        <f>A10948*FERT_BED_TOM+B10948*FERT_BED_CAR+C10948*FERT_BED_MES</f>
        <v>22440</v>
      </c>
      <c r="N10948" s="6">
        <f>IF(AND(D10948&lt;=TOTAL_BEDS,J10948&lt;=TEMP_WORKER_MAX*TEMP_WORKER_HRS),1,0)</f>
        <v>0</v>
      </c>
      <c r="O10948" s="2">
        <f>L10948-M10948-K10948-FIXED_COSTS</f>
        <v>-4980.0019714359078</v>
      </c>
      <c r="P10948" s="2">
        <f>IF(N10948=1,O10948,"")</f>
      </c>
    </row>
    <row r="10949">
      <c r="A10949" s="6">
        <v>16</v>
      </c>
      <c r="B10949" s="6">
        <v>17</v>
      </c>
      <c r="C10949" s="6">
        <v>2</v>
      </c>
      <c r="D10949" s="6">
        <f>A10949+B10949+C10949</f>
        <v>35</v>
      </c>
      <c r="E10949" s="5">
        <f>IF(A10949=0,0,A10949*LABOR_HRS_WK_TOM*SEASON_WEEKS*(1+DIM_PCT_TOM)^A10949)</f>
        <v>6616.7611003544</v>
      </c>
      <c r="F10949" s="5">
        <f>IF(B10949=0,0,B10949*LABOR_HRS_WK_CAR*SEASON_WEEKS*(1+DIM_PCT_CAR)^B10949)</f>
        <v>776.02531320030891</v>
      </c>
      <c r="G10949" s="5">
        <f>IF(C10949=0,0,C10949*LABOR_HRS_WK_MES*SEASON_WEEKS*(1+DIM_PCT_MES)^C10949)</f>
        <v>92.2640625</v>
      </c>
      <c r="H10949" s="5">
        <f>E10949+F10949+G10949</f>
        <v>7485.0504760547092</v>
      </c>
      <c r="I10949" s="5">
        <f>MIN(H10949,FARMER_HRS)</f>
        <v>720</v>
      </c>
      <c r="J10949" s="5">
        <f>MAX(0,H10949-FARMER_HRS)</f>
        <v>6765.0504760547092</v>
      </c>
      <c r="K10949" s="2">
        <f>I10949*FARMER_RATE+J10949*TEMP_WORKER_RATE</f>
        <v>142448.79298706091</v>
      </c>
      <c r="L10949" s="2">
        <f>A10949*PRICE_TOM+B10949*PRICE_CAR+C10949*PRICE_MES</f>
        <v>181798</v>
      </c>
      <c r="M10949" s="2">
        <f>A10949*FERT_BED_TOM+B10949*FERT_BED_CAR+C10949*FERT_BED_MES</f>
        <v>23320</v>
      </c>
      <c r="N10949" s="6">
        <f>IF(AND(D10949&lt;=TOTAL_BEDS,J10949&lt;=TEMP_WORKER_MAX*TEMP_WORKER_HRS),1,0)</f>
        <v>0</v>
      </c>
      <c r="O10949" s="2">
        <f>L10949-M10949-K10949-FIXED_COSTS</f>
        <v>-3970.7929870609078</v>
      </c>
      <c r="P10949" s="2">
        <f>IF(N10949=1,O10949,"")</f>
      </c>
    </row>
    <row r="10950">
      <c r="A10950" s="6">
        <v>16</v>
      </c>
      <c r="B10950" s="6">
        <v>17</v>
      </c>
      <c r="C10950" s="6">
        <v>3</v>
      </c>
      <c r="D10950" s="6">
        <f>A10950+B10950+C10950</f>
        <v>36</v>
      </c>
      <c r="E10950" s="5">
        <f>IF(A10950=0,0,A10950*LABOR_HRS_WK_TOM*SEASON_WEEKS*(1+DIM_PCT_TOM)^A10950)</f>
        <v>6616.7611003544</v>
      </c>
      <c r="F10950" s="5">
        <f>IF(B10950=0,0,B10950*LABOR_HRS_WK_CAR*SEASON_WEEKS*(1+DIM_PCT_CAR)^B10950)</f>
        <v>776.02531320030891</v>
      </c>
      <c r="G10950" s="5">
        <f>IF(C10950=0,0,C10950*LABOR_HRS_WK_MES*SEASON_WEEKS*(1+DIM_PCT_MES)^C10950)</f>
        <v>140.12604492187498</v>
      </c>
      <c r="H10950" s="5">
        <f>E10950+F10950+G10950</f>
        <v>7532.9124584765841</v>
      </c>
      <c r="I10950" s="5">
        <f>MIN(H10950,FARMER_HRS)</f>
        <v>720</v>
      </c>
      <c r="J10950" s="5">
        <f>MAX(0,H10950-FARMER_HRS)</f>
        <v>6812.9124584765841</v>
      </c>
      <c r="K10950" s="2">
        <f>I10950*FARMER_RATE+J10950*TEMP_WORKER_RATE</f>
        <v>143279.73018188513</v>
      </c>
      <c r="L10950" s="2">
        <f>A10950*PRICE_TOM+B10950*PRICE_CAR+C10950*PRICE_MES</f>
        <v>184498</v>
      </c>
      <c r="M10950" s="2">
        <f>A10950*FERT_BED_TOM+B10950*FERT_BED_CAR+C10950*FERT_BED_MES</f>
        <v>24200</v>
      </c>
      <c r="N10950" s="6">
        <f>IF(AND(D10950&lt;=TOTAL_BEDS,J10950&lt;=TEMP_WORKER_MAX*TEMP_WORKER_HRS),1,0)</f>
        <v>0</v>
      </c>
      <c r="O10950" s="2">
        <f>L10950-M10950-K10950-FIXED_COSTS</f>
        <v>-2981.7301818851265</v>
      </c>
      <c r="P10950" s="2">
        <f>IF(N10950=1,O10950,"")</f>
      </c>
    </row>
    <row r="10951">
      <c r="A10951" s="6">
        <v>16</v>
      </c>
      <c r="B10951" s="6">
        <v>17</v>
      </c>
      <c r="C10951" s="6">
        <v>4</v>
      </c>
      <c r="D10951" s="6">
        <f>A10951+B10951+C10951</f>
        <v>37</v>
      </c>
      <c r="E10951" s="5">
        <f>IF(A10951=0,0,A10951*LABOR_HRS_WK_TOM*SEASON_WEEKS*(1+DIM_PCT_TOM)^A10951)</f>
        <v>6616.7611003544</v>
      </c>
      <c r="F10951" s="5">
        <f>IF(B10951=0,0,B10951*LABOR_HRS_WK_CAR*SEASON_WEEKS*(1+DIM_PCT_CAR)^B10951)</f>
        <v>776.02531320030891</v>
      </c>
      <c r="G10951" s="5">
        <f>IF(C10951=0,0,C10951*LABOR_HRS_WK_MES*SEASON_WEEKS*(1+DIM_PCT_MES)^C10951)</f>
        <v>189.17016064453119</v>
      </c>
      <c r="H10951" s="5">
        <f>E10951+F10951+G10951</f>
        <v>7581.95657419924</v>
      </c>
      <c r="I10951" s="5">
        <f>MIN(H10951,FARMER_HRS)</f>
        <v>720</v>
      </c>
      <c r="J10951" s="5">
        <f>MAX(0,H10951-FARMER_HRS)</f>
        <v>6861.95657419924</v>
      </c>
      <c r="K10951" s="2">
        <f>I10951*FARMER_RATE+J10951*TEMP_WORKER_RATE</f>
        <v>144131.19052429235</v>
      </c>
      <c r="L10951" s="2">
        <f>A10951*PRICE_TOM+B10951*PRICE_CAR+C10951*PRICE_MES</f>
        <v>187198</v>
      </c>
      <c r="M10951" s="2">
        <f>A10951*FERT_BED_TOM+B10951*FERT_BED_CAR+C10951*FERT_BED_MES</f>
        <v>25080</v>
      </c>
      <c r="N10951" s="6">
        <f>IF(AND(D10951&lt;=TOTAL_BEDS,J10951&lt;=TEMP_WORKER_MAX*TEMP_WORKER_HRS),1,0)</f>
        <v>0</v>
      </c>
      <c r="O10951" s="2">
        <f>L10951-M10951-K10951-FIXED_COSTS</f>
        <v>-2013.1905242923531</v>
      </c>
      <c r="P10951" s="2">
        <f>IF(N10951=1,O10951,"")</f>
      </c>
    </row>
    <row r="10952">
      <c r="A10952" s="6">
        <v>16</v>
      </c>
      <c r="B10952" s="6">
        <v>17</v>
      </c>
      <c r="C10952" s="6">
        <v>5</v>
      </c>
      <c r="D10952" s="6">
        <f>A10952+B10952+C10952</f>
        <v>38</v>
      </c>
      <c r="E10952" s="5">
        <f>IF(A10952=0,0,A10952*LABOR_HRS_WK_TOM*SEASON_WEEKS*(1+DIM_PCT_TOM)^A10952)</f>
        <v>6616.7611003544</v>
      </c>
      <c r="F10952" s="5">
        <f>IF(B10952=0,0,B10952*LABOR_HRS_WK_CAR*SEASON_WEEKS*(1+DIM_PCT_CAR)^B10952)</f>
        <v>776.02531320030891</v>
      </c>
      <c r="G10952" s="5">
        <f>IF(C10952=0,0,C10952*LABOR_HRS_WK_MES*SEASON_WEEKS*(1+DIM_PCT_MES)^C10952)</f>
        <v>239.41848456573481</v>
      </c>
      <c r="H10952" s="5">
        <f>E10952+F10952+G10952</f>
        <v>7632.2048981204434</v>
      </c>
      <c r="I10952" s="5">
        <f>MIN(H10952,FARMER_HRS)</f>
        <v>720</v>
      </c>
      <c r="J10952" s="5">
        <f>MAX(0,H10952-FARMER_HRS)</f>
        <v>6912.2048981204434</v>
      </c>
      <c r="K10952" s="2">
        <f>I10952*FARMER_RATE+J10952*TEMP_WORKER_RATE</f>
        <v>145003.55725903547</v>
      </c>
      <c r="L10952" s="2">
        <f>A10952*PRICE_TOM+B10952*PRICE_CAR+C10952*PRICE_MES</f>
        <v>189898</v>
      </c>
      <c r="M10952" s="2">
        <f>A10952*FERT_BED_TOM+B10952*FERT_BED_CAR+C10952*FERT_BED_MES</f>
        <v>25960</v>
      </c>
      <c r="N10952" s="6">
        <f>IF(AND(D10952&lt;=TOTAL_BEDS,J10952&lt;=TEMP_WORKER_MAX*TEMP_WORKER_HRS),1,0)</f>
        <v>0</v>
      </c>
      <c r="O10952" s="2">
        <f>L10952-M10952-K10952-FIXED_COSTS</f>
        <v>-1065.5572590354714</v>
      </c>
      <c r="P10952" s="2">
        <f>IF(N10952=1,O10952,"")</f>
      </c>
    </row>
    <row r="10953">
      <c r="A10953" s="6">
        <v>16</v>
      </c>
      <c r="B10953" s="6">
        <v>17</v>
      </c>
      <c r="C10953" s="6">
        <v>6</v>
      </c>
      <c r="D10953" s="6">
        <f>A10953+B10953+C10953</f>
        <v>39</v>
      </c>
      <c r="E10953" s="5">
        <f>IF(A10953=0,0,A10953*LABOR_HRS_WK_TOM*SEASON_WEEKS*(1+DIM_PCT_TOM)^A10953)</f>
        <v>6616.7611003544</v>
      </c>
      <c r="F10953" s="5">
        <f>IF(B10953=0,0,B10953*LABOR_HRS_WK_CAR*SEASON_WEEKS*(1+DIM_PCT_CAR)^B10953)</f>
        <v>776.02531320030891</v>
      </c>
      <c r="G10953" s="5">
        <f>IF(C10953=0,0,C10953*LABOR_HRS_WK_MES*SEASON_WEEKS*(1+DIM_PCT_MES)^C10953)</f>
        <v>290.89345874736773</v>
      </c>
      <c r="H10953" s="5">
        <f>E10953+F10953+G10953</f>
        <v>7683.6798723020765</v>
      </c>
      <c r="I10953" s="5">
        <f>MIN(H10953,FARMER_HRS)</f>
        <v>720</v>
      </c>
      <c r="J10953" s="5">
        <f>MAX(0,H10953-FARMER_HRS)</f>
        <v>6963.6798723020765</v>
      </c>
      <c r="K10953" s="2">
        <f>I10953*FARMER_RATE+J10953*TEMP_WORKER_RATE</f>
        <v>145897.22000524437</v>
      </c>
      <c r="L10953" s="2">
        <f>A10953*PRICE_TOM+B10953*PRICE_CAR+C10953*PRICE_MES</f>
        <v>192598</v>
      </c>
      <c r="M10953" s="2">
        <f>A10953*FERT_BED_TOM+B10953*FERT_BED_CAR+C10953*FERT_BED_MES</f>
        <v>26840</v>
      </c>
      <c r="N10953" s="6">
        <f>IF(AND(D10953&lt;=TOTAL_BEDS,J10953&lt;=TEMP_WORKER_MAX*TEMP_WORKER_HRS),1,0)</f>
        <v>0</v>
      </c>
      <c r="O10953" s="2">
        <f>L10953-M10953-K10953-FIXED_COSTS</f>
        <v>-139.22000524436589</v>
      </c>
      <c r="P10953" s="2">
        <f>IF(N10953=1,O10953,"")</f>
      </c>
    </row>
    <row r="10954">
      <c r="A10954" s="6">
        <v>16</v>
      </c>
      <c r="B10954" s="6">
        <v>17</v>
      </c>
      <c r="C10954" s="6">
        <v>7</v>
      </c>
      <c r="D10954" s="6">
        <f>A10954+B10954+C10954</f>
        <v>40</v>
      </c>
      <c r="E10954" s="5">
        <f>IF(A10954=0,0,A10954*LABOR_HRS_WK_TOM*SEASON_WEEKS*(1+DIM_PCT_TOM)^A10954)</f>
        <v>6616.7611003544</v>
      </c>
      <c r="F10954" s="5">
        <f>IF(B10954=0,0,B10954*LABOR_HRS_WK_CAR*SEASON_WEEKS*(1+DIM_PCT_CAR)^B10954)</f>
        <v>776.02531320030891</v>
      </c>
      <c r="G10954" s="5">
        <f>IF(C10954=0,0,C10954*LABOR_HRS_WK_MES*SEASON_WEEKS*(1+DIM_PCT_MES)^C10954)</f>
        <v>343.61789814532818</v>
      </c>
      <c r="H10954" s="5">
        <f>E10954+F10954+G10954</f>
        <v>7736.4043117000374</v>
      </c>
      <c r="I10954" s="5">
        <f>MIN(H10954,FARMER_HRS)</f>
        <v>720</v>
      </c>
      <c r="J10954" s="5">
        <f>MAX(0,H10954-FARMER_HRS)</f>
        <v>7016.4043117000374</v>
      </c>
      <c r="K10954" s="2">
        <f>I10954*FARMER_RATE+J10954*TEMP_WORKER_RATE</f>
        <v>146812.57485590343</v>
      </c>
      <c r="L10954" s="2">
        <f>A10954*PRICE_TOM+B10954*PRICE_CAR+C10954*PRICE_MES</f>
        <v>195298</v>
      </c>
      <c r="M10954" s="2">
        <f>A10954*FERT_BED_TOM+B10954*FERT_BED_CAR+C10954*FERT_BED_MES</f>
        <v>27720</v>
      </c>
      <c r="N10954" s="6">
        <f>IF(AND(D10954&lt;=TOTAL_BEDS,J10954&lt;=TEMP_WORKER_MAX*TEMP_WORKER_HRS),1,0)</f>
        <v>0</v>
      </c>
      <c r="O10954" s="2">
        <f>L10954-M10954-K10954-FIXED_COSTS</f>
        <v>765.42514409657451</v>
      </c>
      <c r="P10954" s="2">
        <f>IF(N10954=1,O10954,"")</f>
      </c>
    </row>
    <row r="10955">
      <c r="A10955" s="6">
        <v>16</v>
      </c>
      <c r="B10955" s="6">
        <v>17</v>
      </c>
      <c r="C10955" s="6">
        <v>8</v>
      </c>
      <c r="D10955" s="6">
        <f>A10955+B10955+C10955</f>
        <v>41</v>
      </c>
      <c r="E10955" s="5">
        <f>IF(A10955=0,0,A10955*LABOR_HRS_WK_TOM*SEASON_WEEKS*(1+DIM_PCT_TOM)^A10955)</f>
        <v>6616.7611003544</v>
      </c>
      <c r="F10955" s="5">
        <f>IF(B10955=0,0,B10955*LABOR_HRS_WK_CAR*SEASON_WEEKS*(1+DIM_PCT_CAR)^B10955)</f>
        <v>776.02531320030891</v>
      </c>
      <c r="G10955" s="5">
        <f>IF(C10955=0,0,C10955*LABOR_HRS_WK_MES*SEASON_WEEKS*(1+DIM_PCT_MES)^C10955)</f>
        <v>397.61499642530833</v>
      </c>
      <c r="H10955" s="5">
        <f>E10955+F10955+G10955</f>
        <v>7790.401409980017</v>
      </c>
      <c r="I10955" s="5">
        <f>MIN(H10955,FARMER_HRS)</f>
        <v>720</v>
      </c>
      <c r="J10955" s="5">
        <f>MAX(0,H10955-FARMER_HRS)</f>
        <v>7070.401409980017</v>
      </c>
      <c r="K10955" s="2">
        <f>I10955*FARMER_RATE+J10955*TEMP_WORKER_RATE</f>
        <v>147750.02447881975</v>
      </c>
      <c r="L10955" s="2">
        <f>A10955*PRICE_TOM+B10955*PRICE_CAR+C10955*PRICE_MES</f>
        <v>197998</v>
      </c>
      <c r="M10955" s="2">
        <f>A10955*FERT_BED_TOM+B10955*FERT_BED_CAR+C10955*FERT_BED_MES</f>
        <v>28600</v>
      </c>
      <c r="N10955" s="6">
        <f>IF(AND(D10955&lt;=TOTAL_BEDS,J10955&lt;=TEMP_WORKER_MAX*TEMP_WORKER_HRS),1,0)</f>
        <v>0</v>
      </c>
      <c r="O10955" s="2">
        <f>L10955-M10955-K10955-FIXED_COSTS</f>
        <v>1647.9755211802549</v>
      </c>
      <c r="P10955" s="2">
        <f>IF(N10955=1,O10955,"")</f>
      </c>
    </row>
    <row r="10956">
      <c r="A10956" s="6">
        <v>16</v>
      </c>
      <c r="B10956" s="6">
        <v>17</v>
      </c>
      <c r="C10956" s="6">
        <v>9</v>
      </c>
      <c r="D10956" s="6">
        <f>A10956+B10956+C10956</f>
        <v>42</v>
      </c>
      <c r="E10956" s="5">
        <f>IF(A10956=0,0,A10956*LABOR_HRS_WK_TOM*SEASON_WEEKS*(1+DIM_PCT_TOM)^A10956)</f>
        <v>6616.7611003544</v>
      </c>
      <c r="F10956" s="5">
        <f>IF(B10956=0,0,B10956*LABOR_HRS_WK_CAR*SEASON_WEEKS*(1+DIM_PCT_CAR)^B10956)</f>
        <v>776.02531320030891</v>
      </c>
      <c r="G10956" s="5">
        <f>IF(C10956=0,0,C10956*LABOR_HRS_WK_MES*SEASON_WEEKS*(1+DIM_PCT_MES)^C10956)</f>
        <v>452.90833186570273</v>
      </c>
      <c r="H10956" s="5">
        <f>E10956+F10956+G10956</f>
        <v>7845.6947454204119</v>
      </c>
      <c r="I10956" s="5">
        <f>MIN(H10956,FARMER_HRS)</f>
        <v>720</v>
      </c>
      <c r="J10956" s="5">
        <f>MAX(0,H10956-FARMER_HRS)</f>
        <v>7125.6947454204119</v>
      </c>
      <c r="K10956" s="2">
        <f>I10956*FARMER_RATE+J10956*TEMP_WORKER_RATE</f>
        <v>148709.97821910435</v>
      </c>
      <c r="L10956" s="2">
        <f>A10956*PRICE_TOM+B10956*PRICE_CAR+C10956*PRICE_MES</f>
        <v>200698</v>
      </c>
      <c r="M10956" s="2">
        <f>A10956*FERT_BED_TOM+B10956*FERT_BED_CAR+C10956*FERT_BED_MES</f>
        <v>29480</v>
      </c>
      <c r="N10956" s="6">
        <f>IF(AND(D10956&lt;=TOTAL_BEDS,J10956&lt;=TEMP_WORKER_MAX*TEMP_WORKER_HRS),1,0)</f>
        <v>0</v>
      </c>
      <c r="O10956" s="2">
        <f>L10956-M10956-K10956-FIXED_COSTS</f>
        <v>2508.0217808956513</v>
      </c>
      <c r="P10956" s="2">
        <f>IF(N10956=1,O10956,"")</f>
      </c>
    </row>
    <row r="10957">
      <c r="A10957" s="6">
        <v>16</v>
      </c>
      <c r="B10957" s="6">
        <v>17</v>
      </c>
      <c r="C10957" s="6">
        <v>10</v>
      </c>
      <c r="D10957" s="6">
        <f>A10957+B10957+C10957</f>
        <v>43</v>
      </c>
      <c r="E10957" s="5">
        <f>IF(A10957=0,0,A10957*LABOR_HRS_WK_TOM*SEASON_WEEKS*(1+DIM_PCT_TOM)^A10957)</f>
        <v>6616.7611003544</v>
      </c>
      <c r="F10957" s="5">
        <f>IF(B10957=0,0,B10957*LABOR_HRS_WK_CAR*SEASON_WEEKS*(1+DIM_PCT_CAR)^B10957)</f>
        <v>776.02531320030891</v>
      </c>
      <c r="G10957" s="5">
        <f>IF(C10957=0,0,C10957*LABOR_HRS_WK_MES*SEASON_WEEKS*(1+DIM_PCT_MES)^C10957)</f>
        <v>509.52187334891551</v>
      </c>
      <c r="H10957" s="5">
        <f>E10957+F10957+G10957</f>
        <v>7902.3082869036243</v>
      </c>
      <c r="I10957" s="5">
        <f>MIN(H10957,FARMER_HRS)</f>
        <v>720</v>
      </c>
      <c r="J10957" s="5">
        <f>MAX(0,H10957-FARMER_HRS)</f>
        <v>7182.3082869036243</v>
      </c>
      <c r="K10957" s="2">
        <f>I10957*FARMER_RATE+J10957*TEMP_WORKER_RATE</f>
        <v>149692.85220318794</v>
      </c>
      <c r="L10957" s="2">
        <f>A10957*PRICE_TOM+B10957*PRICE_CAR+C10957*PRICE_MES</f>
        <v>203398</v>
      </c>
      <c r="M10957" s="2">
        <f>A10957*FERT_BED_TOM+B10957*FERT_BED_CAR+C10957*FERT_BED_MES</f>
        <v>30360</v>
      </c>
      <c r="N10957" s="6">
        <f>IF(AND(D10957&lt;=TOTAL_BEDS,J10957&lt;=TEMP_WORKER_MAX*TEMP_WORKER_HRS),1,0)</f>
        <v>0</v>
      </c>
      <c r="O10957" s="2">
        <f>L10957-M10957-K10957-FIXED_COSTS</f>
        <v>3345.14779681206</v>
      </c>
      <c r="P10957" s="2">
        <f>IF(N10957=1,O10957,"")</f>
      </c>
    </row>
    <row r="10958">
      <c r="A10958" s="6">
        <v>16</v>
      </c>
      <c r="B10958" s="6">
        <v>17</v>
      </c>
      <c r="C10958" s="6">
        <v>11</v>
      </c>
      <c r="D10958" s="6">
        <f>A10958+B10958+C10958</f>
        <v>44</v>
      </c>
      <c r="E10958" s="5">
        <f>IF(A10958=0,0,A10958*LABOR_HRS_WK_TOM*SEASON_WEEKS*(1+DIM_PCT_TOM)^A10958)</f>
        <v>6616.7611003544</v>
      </c>
      <c r="F10958" s="5">
        <f>IF(B10958=0,0,B10958*LABOR_HRS_WK_CAR*SEASON_WEEKS*(1+DIM_PCT_CAR)^B10958)</f>
        <v>776.02531320030891</v>
      </c>
      <c r="G10958" s="5">
        <f>IF(C10958=0,0,C10958*LABOR_HRS_WK_MES*SEASON_WEEKS*(1+DIM_PCT_MES)^C10958)</f>
        <v>567.47998644235463</v>
      </c>
      <c r="H10958" s="5">
        <f>E10958+F10958+G10958</f>
        <v>7960.2663999970637</v>
      </c>
      <c r="I10958" s="5">
        <f>MIN(H10958,FARMER_HRS)</f>
        <v>720</v>
      </c>
      <c r="J10958" s="5">
        <f>MAX(0,H10958-FARMER_HRS)</f>
        <v>7240.2663999970637</v>
      </c>
      <c r="K10958" s="2">
        <f>I10958*FARMER_RATE+J10958*TEMP_WORKER_RATE</f>
        <v>150699.06944439345</v>
      </c>
      <c r="L10958" s="2">
        <f>A10958*PRICE_TOM+B10958*PRICE_CAR+C10958*PRICE_MES</f>
        <v>206098</v>
      </c>
      <c r="M10958" s="2">
        <f>A10958*FERT_BED_TOM+B10958*FERT_BED_CAR+C10958*FERT_BED_MES</f>
        <v>31240</v>
      </c>
      <c r="N10958" s="6">
        <f>IF(AND(D10958&lt;=TOTAL_BEDS,J10958&lt;=TEMP_WORKER_MAX*TEMP_WORKER_HRS),1,0)</f>
        <v>0</v>
      </c>
      <c r="O10958" s="2">
        <f>L10958-M10958-K10958-FIXED_COSTS</f>
        <v>4158.9305556065519</v>
      </c>
      <c r="P10958" s="2">
        <f>IF(N10958=1,O10958,"")</f>
      </c>
    </row>
    <row r="10959">
      <c r="A10959" s="6">
        <v>16</v>
      </c>
      <c r="B10959" s="6">
        <v>17</v>
      </c>
      <c r="C10959" s="6">
        <v>12</v>
      </c>
      <c r="D10959" s="6">
        <f>A10959+B10959+C10959</f>
        <v>45</v>
      </c>
      <c r="E10959" s="5">
        <f>IF(A10959=0,0,A10959*LABOR_HRS_WK_TOM*SEASON_WEEKS*(1+DIM_PCT_TOM)^A10959)</f>
        <v>6616.7611003544</v>
      </c>
      <c r="F10959" s="5">
        <f>IF(B10959=0,0,B10959*LABOR_HRS_WK_CAR*SEASON_WEEKS*(1+DIM_PCT_CAR)^B10959)</f>
        <v>776.02531320030891</v>
      </c>
      <c r="G10959" s="5">
        <f>IF(C10959=0,0,C10959*LABOR_HRS_WK_MES*SEASON_WEEKS*(1+DIM_PCT_MES)^C10959)</f>
        <v>626.807439570419</v>
      </c>
      <c r="H10959" s="5">
        <f>E10959+F10959+G10959</f>
        <v>8019.5938531251277</v>
      </c>
      <c r="I10959" s="5">
        <f>MIN(H10959,FARMER_HRS)</f>
        <v>720</v>
      </c>
      <c r="J10959" s="5">
        <f>MAX(0,H10959-FARMER_HRS)</f>
        <v>7299.5938531251277</v>
      </c>
      <c r="K10959" s="2">
        <f>I10959*FARMER_RATE+J10959*TEMP_WORKER_RATE</f>
        <v>151729.05995008902</v>
      </c>
      <c r="L10959" s="2">
        <f>A10959*PRICE_TOM+B10959*PRICE_CAR+C10959*PRICE_MES</f>
        <v>208798</v>
      </c>
      <c r="M10959" s="2">
        <f>A10959*FERT_BED_TOM+B10959*FERT_BED_CAR+C10959*FERT_BED_MES</f>
        <v>32120</v>
      </c>
      <c r="N10959" s="6">
        <f>IF(AND(D10959&lt;=TOTAL_BEDS,J10959&lt;=TEMP_WORKER_MAX*TEMP_WORKER_HRS),1,0)</f>
        <v>0</v>
      </c>
      <c r="O10959" s="2">
        <f>L10959-M10959-K10959-FIXED_COSTS</f>
        <v>4948.9400499109761</v>
      </c>
      <c r="P10959" s="2">
        <f>IF(N10959=1,O10959,"")</f>
      </c>
    </row>
    <row r="10960">
      <c r="A10960" s="6">
        <v>16</v>
      </c>
      <c r="B10960" s="6">
        <v>17</v>
      </c>
      <c r="C10960" s="6">
        <v>13</v>
      </c>
      <c r="D10960" s="6">
        <f>A10960+B10960+C10960</f>
        <v>46</v>
      </c>
      <c r="E10960" s="5">
        <f>IF(A10960=0,0,A10960*LABOR_HRS_WK_TOM*SEASON_WEEKS*(1+DIM_PCT_TOM)^A10960)</f>
        <v>6616.7611003544</v>
      </c>
      <c r="F10960" s="5">
        <f>IF(B10960=0,0,B10960*LABOR_HRS_WK_CAR*SEASON_WEEKS*(1+DIM_PCT_CAR)^B10960)</f>
        <v>776.02531320030891</v>
      </c>
      <c r="G10960" s="5">
        <f>IF(C10960=0,0,C10960*LABOR_HRS_WK_MES*SEASON_WEEKS*(1+DIM_PCT_MES)^C10960)</f>
        <v>687.52941027880331</v>
      </c>
      <c r="H10960" s="5">
        <f>E10960+F10960+G10960</f>
        <v>8080.3158238335118</v>
      </c>
      <c r="I10960" s="5">
        <f>MIN(H10960,FARMER_HRS)</f>
        <v>720</v>
      </c>
      <c r="J10960" s="5">
        <f>MAX(0,H10960-FARMER_HRS)</f>
        <v>7360.3158238335118</v>
      </c>
      <c r="K10960" s="2">
        <f>I10960*FARMER_RATE+J10960*TEMP_WORKER_RATE</f>
        <v>152783.26083044292</v>
      </c>
      <c r="L10960" s="2">
        <f>A10960*PRICE_TOM+B10960*PRICE_CAR+C10960*PRICE_MES</f>
        <v>211498</v>
      </c>
      <c r="M10960" s="2">
        <f>A10960*FERT_BED_TOM+B10960*FERT_BED_CAR+C10960*FERT_BED_MES</f>
        <v>33000</v>
      </c>
      <c r="N10960" s="6">
        <f>IF(AND(D10960&lt;=TOTAL_BEDS,J10960&lt;=TEMP_WORKER_MAX*TEMP_WORKER_HRS),1,0)</f>
        <v>0</v>
      </c>
      <c r="O10960" s="2">
        <f>L10960-M10960-K10960-FIXED_COSTS</f>
        <v>5714.7391695570841</v>
      </c>
      <c r="P10960" s="2">
        <f>IF(N10960=1,O10960,"")</f>
      </c>
    </row>
    <row r="10961">
      <c r="A10961" s="6">
        <v>16</v>
      </c>
      <c r="B10961" s="6">
        <v>17</v>
      </c>
      <c r="C10961" s="6">
        <v>14</v>
      </c>
      <c r="D10961" s="6">
        <f>A10961+B10961+C10961</f>
        <v>47</v>
      </c>
      <c r="E10961" s="5">
        <f>IF(A10961=0,0,A10961*LABOR_HRS_WK_TOM*SEASON_WEEKS*(1+DIM_PCT_TOM)^A10961)</f>
        <v>6616.7611003544</v>
      </c>
      <c r="F10961" s="5">
        <f>IF(B10961=0,0,B10961*LABOR_HRS_WK_CAR*SEASON_WEEKS*(1+DIM_PCT_CAR)^B10961)</f>
        <v>776.02531320030891</v>
      </c>
      <c r="G10961" s="5">
        <f>IF(C10961=0,0,C10961*LABOR_HRS_WK_MES*SEASON_WEEKS*(1+DIM_PCT_MES)^C10961)</f>
        <v>749.67149159246435</v>
      </c>
      <c r="H10961" s="5">
        <f>E10961+F10961+G10961</f>
        <v>8142.4579051471728</v>
      </c>
      <c r="I10961" s="5">
        <f>MIN(H10961,FARMER_HRS)</f>
        <v>720</v>
      </c>
      <c r="J10961" s="5">
        <f>MAX(0,H10961-FARMER_HRS)</f>
        <v>7422.4579051471728</v>
      </c>
      <c r="K10961" s="2">
        <f>I10961*FARMER_RATE+J10961*TEMP_WORKER_RATE</f>
        <v>153862.11640880507</v>
      </c>
      <c r="L10961" s="2">
        <f>A10961*PRICE_TOM+B10961*PRICE_CAR+C10961*PRICE_MES</f>
        <v>214198</v>
      </c>
      <c r="M10961" s="2">
        <f>A10961*FERT_BED_TOM+B10961*FERT_BED_CAR+C10961*FERT_BED_MES</f>
        <v>33880</v>
      </c>
      <c r="N10961" s="6">
        <f>IF(AND(D10961&lt;=TOTAL_BEDS,J10961&lt;=TEMP_WORKER_MAX*TEMP_WORKER_HRS),1,0)</f>
        <v>0</v>
      </c>
      <c r="O10961" s="2">
        <f>L10961-M10961-K10961-FIXED_COSTS</f>
        <v>6455.8835911949282</v>
      </c>
      <c r="P10961" s="2">
        <f>IF(N10961=1,O10961,"")</f>
      </c>
    </row>
    <row r="10962">
      <c r="A10962" s="6">
        <v>16</v>
      </c>
      <c r="B10962" s="6">
        <v>17</v>
      </c>
      <c r="C10962" s="6">
        <v>15</v>
      </c>
      <c r="D10962" s="6">
        <f>A10962+B10962+C10962</f>
        <v>48</v>
      </c>
      <c r="E10962" s="5">
        <f>IF(A10962=0,0,A10962*LABOR_HRS_WK_TOM*SEASON_WEEKS*(1+DIM_PCT_TOM)^A10962)</f>
        <v>6616.7611003544</v>
      </c>
      <c r="F10962" s="5">
        <f>IF(B10962=0,0,B10962*LABOR_HRS_WK_CAR*SEASON_WEEKS*(1+DIM_PCT_CAR)^B10962)</f>
        <v>776.02531320030891</v>
      </c>
      <c r="G10962" s="5">
        <f>IF(C10962=0,0,C10962*LABOR_HRS_WK_MES*SEASON_WEEKS*(1+DIM_PCT_MES)^C10962)</f>
        <v>813.25969846861074</v>
      </c>
      <c r="H10962" s="5">
        <f>E10962+F10962+G10962</f>
        <v>8206.04611202332</v>
      </c>
      <c r="I10962" s="5">
        <f>MIN(H10962,FARMER_HRS)</f>
        <v>720</v>
      </c>
      <c r="J10962" s="5">
        <f>MAX(0,H10962-FARMER_HRS)</f>
        <v>7486.0461120233194</v>
      </c>
      <c r="K10962" s="2">
        <f>I10962*FARMER_RATE+J10962*TEMP_WORKER_RATE</f>
        <v>154966.0783337382</v>
      </c>
      <c r="L10962" s="2">
        <f>A10962*PRICE_TOM+B10962*PRICE_CAR+C10962*PRICE_MES</f>
        <v>216898</v>
      </c>
      <c r="M10962" s="2">
        <f>A10962*FERT_BED_TOM+B10962*FERT_BED_CAR+C10962*FERT_BED_MES</f>
        <v>34760</v>
      </c>
      <c r="N10962" s="6">
        <f>IF(AND(D10962&lt;=TOTAL_BEDS,J10962&lt;=TEMP_WORKER_MAX*TEMP_WORKER_HRS),1,0)</f>
        <v>0</v>
      </c>
      <c r="O10962" s="2">
        <f>L10962-M10962-K10962-FIXED_COSTS</f>
        <v>7171.9216662617982</v>
      </c>
      <c r="P10962" s="2">
        <f>IF(N10962=1,O10962,"")</f>
      </c>
    </row>
    <row r="10963">
      <c r="A10963" s="6">
        <v>16</v>
      </c>
      <c r="B10963" s="6">
        <v>17</v>
      </c>
      <c r="C10963" s="6">
        <v>16</v>
      </c>
      <c r="D10963" s="6">
        <f>A10963+B10963+C10963</f>
        <v>49</v>
      </c>
      <c r="E10963" s="5">
        <f>IF(A10963=0,0,A10963*LABOR_HRS_WK_TOM*SEASON_WEEKS*(1+DIM_PCT_TOM)^A10963)</f>
        <v>6616.7611003544</v>
      </c>
      <c r="F10963" s="5">
        <f>IF(B10963=0,0,B10963*LABOR_HRS_WK_CAR*SEASON_WEEKS*(1+DIM_PCT_CAR)^B10963)</f>
        <v>776.02531320030891</v>
      </c>
      <c r="G10963" s="5">
        <f>IF(C10963=0,0,C10963*LABOR_HRS_WK_MES*SEASON_WEEKS*(1+DIM_PCT_MES)^C10963)</f>
        <v>878.32047434609967</v>
      </c>
      <c r="H10963" s="5">
        <f>E10963+F10963+G10963</f>
        <v>8271.1068879008089</v>
      </c>
      <c r="I10963" s="5">
        <f>MIN(H10963,FARMER_HRS)</f>
        <v>720</v>
      </c>
      <c r="J10963" s="5">
        <f>MAX(0,H10963-FARMER_HRS)</f>
        <v>7551.1068879008089</v>
      </c>
      <c r="K10963" s="2">
        <f>I10963*FARMER_RATE+J10963*TEMP_WORKER_RATE</f>
        <v>156095.60569272237</v>
      </c>
      <c r="L10963" s="2">
        <f>A10963*PRICE_TOM+B10963*PRICE_CAR+C10963*PRICE_MES</f>
        <v>219598</v>
      </c>
      <c r="M10963" s="2">
        <f>A10963*FERT_BED_TOM+B10963*FERT_BED_CAR+C10963*FERT_BED_MES</f>
        <v>35640</v>
      </c>
      <c r="N10963" s="6">
        <f>IF(AND(D10963&lt;=TOTAL_BEDS,J10963&lt;=TEMP_WORKER_MAX*TEMP_WORKER_HRS),1,0)</f>
        <v>0</v>
      </c>
      <c r="O10963" s="2">
        <f>L10963-M10963-K10963-FIXED_COSTS</f>
        <v>7862.394307277631</v>
      </c>
      <c r="P10963" s="2">
        <f>IF(N10963=1,O10963,"")</f>
      </c>
    </row>
    <row r="10964">
      <c r="A10964" s="6">
        <v>16</v>
      </c>
      <c r="B10964" s="6">
        <v>17</v>
      </c>
      <c r="C10964" s="6">
        <v>17</v>
      </c>
      <c r="D10964" s="6">
        <f>A10964+B10964+C10964</f>
        <v>50</v>
      </c>
      <c r="E10964" s="5">
        <f>IF(A10964=0,0,A10964*LABOR_HRS_WK_TOM*SEASON_WEEKS*(1+DIM_PCT_TOM)^A10964)</f>
        <v>6616.7611003544</v>
      </c>
      <c r="F10964" s="5">
        <f>IF(B10964=0,0,B10964*LABOR_HRS_WK_CAR*SEASON_WEEKS*(1+DIM_PCT_CAR)^B10964)</f>
        <v>776.02531320030891</v>
      </c>
      <c r="G10964" s="5">
        <f>IF(C10964=0,0,C10964*LABOR_HRS_WK_MES*SEASON_WEEKS*(1+DIM_PCT_MES)^C10964)</f>
        <v>944.88069779263992</v>
      </c>
      <c r="H10964" s="5">
        <f>E10964+F10964+G10964</f>
        <v>8337.66711134735</v>
      </c>
      <c r="I10964" s="5">
        <f>MIN(H10964,FARMER_HRS)</f>
        <v>720</v>
      </c>
      <c r="J10964" s="5">
        <f>MAX(0,H10964-FARMER_HRS)</f>
        <v>7617.6671113473494</v>
      </c>
      <c r="K10964" s="2">
        <f>I10964*FARMER_RATE+J10964*TEMP_WORKER_RATE</f>
        <v>157251.16512755814</v>
      </c>
      <c r="L10964" s="2">
        <f>A10964*PRICE_TOM+B10964*PRICE_CAR+C10964*PRICE_MES</f>
        <v>222298</v>
      </c>
      <c r="M10964" s="2">
        <f>A10964*FERT_BED_TOM+B10964*FERT_BED_CAR+C10964*FERT_BED_MES</f>
        <v>36520</v>
      </c>
      <c r="N10964" s="6">
        <f>IF(AND(D10964&lt;=TOTAL_BEDS,J10964&lt;=TEMP_WORKER_MAX*TEMP_WORKER_HRS),1,0)</f>
        <v>0</v>
      </c>
      <c r="O10964" s="2">
        <f>L10964-M10964-K10964-FIXED_COSTS</f>
        <v>8526.8348724418611</v>
      </c>
      <c r="P10964" s="2">
        <f>IF(N10964=1,O10964,"")</f>
      </c>
    </row>
    <row r="10965">
      <c r="A10965" s="6">
        <v>16</v>
      </c>
      <c r="B10965" s="6">
        <v>17</v>
      </c>
      <c r="C10965" s="6">
        <v>18</v>
      </c>
      <c r="D10965" s="6">
        <f>A10965+B10965+C10965</f>
        <v>51</v>
      </c>
      <c r="E10965" s="5">
        <f>IF(A10965=0,0,A10965*LABOR_HRS_WK_TOM*SEASON_WEEKS*(1+DIM_PCT_TOM)^A10965)</f>
        <v>6616.7611003544</v>
      </c>
      <c r="F10965" s="5">
        <f>IF(B10965=0,0,B10965*LABOR_HRS_WK_CAR*SEASON_WEEKS*(1+DIM_PCT_CAR)^B10965)</f>
        <v>776.02531320030891</v>
      </c>
      <c r="G10965" s="5">
        <f>IF(C10965=0,0,C10965*LABOR_HRS_WK_MES*SEASON_WEEKS*(1+DIM_PCT_MES)^C10965)</f>
        <v>1012.9676892512272</v>
      </c>
      <c r="H10965" s="5">
        <f>E10965+F10965+G10965</f>
        <v>8405.7541028059368</v>
      </c>
      <c r="I10965" s="5">
        <f>MIN(H10965,FARMER_HRS)</f>
        <v>720</v>
      </c>
      <c r="J10965" s="5">
        <f>MAX(0,H10965-FARMER_HRS)</f>
        <v>7685.7541028059368</v>
      </c>
      <c r="K10965" s="2">
        <f>I10965*FARMER_RATE+J10965*TEMP_WORKER_RATE</f>
        <v>158433.23095149195</v>
      </c>
      <c r="L10965" s="2">
        <f>A10965*PRICE_TOM+B10965*PRICE_CAR+C10965*PRICE_MES</f>
        <v>224998</v>
      </c>
      <c r="M10965" s="2">
        <f>A10965*FERT_BED_TOM+B10965*FERT_BED_CAR+C10965*FERT_BED_MES</f>
        <v>37400</v>
      </c>
      <c r="N10965" s="6">
        <f>IF(AND(D10965&lt;=TOTAL_BEDS,J10965&lt;=TEMP_WORKER_MAX*TEMP_WORKER_HRS),1,0)</f>
        <v>0</v>
      </c>
      <c r="O10965" s="2">
        <f>L10965-M10965-K10965-FIXED_COSTS</f>
        <v>9164.7690485080529</v>
      </c>
      <c r="P10965" s="2">
        <f>IF(N10965=1,O10965,"")</f>
      </c>
    </row>
    <row r="10966">
      <c r="A10966" s="6">
        <v>16</v>
      </c>
      <c r="B10966" s="6">
        <v>17</v>
      </c>
      <c r="C10966" s="6">
        <v>19</v>
      </c>
      <c r="D10966" s="6">
        <f>A10966+B10966+C10966</f>
        <v>52</v>
      </c>
      <c r="E10966" s="5">
        <f>IF(A10966=0,0,A10966*LABOR_HRS_WK_TOM*SEASON_WEEKS*(1+DIM_PCT_TOM)^A10966)</f>
        <v>6616.7611003544</v>
      </c>
      <c r="F10966" s="5">
        <f>IF(B10966=0,0,B10966*LABOR_HRS_WK_CAR*SEASON_WEEKS*(1+DIM_PCT_CAR)^B10966)</f>
        <v>776.02531320030891</v>
      </c>
      <c r="G10966" s="5">
        <f>IF(C10966=0,0,C10966*LABOR_HRS_WK_MES*SEASON_WEEKS*(1+DIM_PCT_MES)^C10966)</f>
        <v>1082.6092178872491</v>
      </c>
      <c r="H10966" s="5">
        <f>E10966+F10966+G10966</f>
        <v>8475.3956314419574</v>
      </c>
      <c r="I10966" s="5">
        <f>MIN(H10966,FARMER_HRS)</f>
        <v>720</v>
      </c>
      <c r="J10966" s="5">
        <f>MAX(0,H10966-FARMER_HRS)</f>
        <v>7755.3956314419574</v>
      </c>
      <c r="K10966" s="2">
        <f>I10966*FARMER_RATE+J10966*TEMP_WORKER_RATE</f>
        <v>159642.28526808953</v>
      </c>
      <c r="L10966" s="2">
        <f>A10966*PRICE_TOM+B10966*PRICE_CAR+C10966*PRICE_MES</f>
        <v>227698</v>
      </c>
      <c r="M10966" s="2">
        <f>A10966*FERT_BED_TOM+B10966*FERT_BED_CAR+C10966*FERT_BED_MES</f>
        <v>38280</v>
      </c>
      <c r="N10966" s="6">
        <f>IF(AND(D10966&lt;=TOTAL_BEDS,J10966&lt;=TEMP_WORKER_MAX*TEMP_WORKER_HRS),1,0)</f>
        <v>0</v>
      </c>
      <c r="O10966" s="2">
        <f>L10966-M10966-K10966-FIXED_COSTS</f>
        <v>9775.71473191047</v>
      </c>
      <c r="P10966" s="2">
        <f>IF(N10966=1,O10966,"")</f>
      </c>
    </row>
    <row r="10967">
      <c r="A10967" s="6">
        <v>16</v>
      </c>
      <c r="B10967" s="6">
        <v>17</v>
      </c>
      <c r="C10967" s="6">
        <v>20</v>
      </c>
      <c r="D10967" s="6">
        <f>A10967+B10967+C10967</f>
        <v>53</v>
      </c>
      <c r="E10967" s="5">
        <f>IF(A10967=0,0,A10967*LABOR_HRS_WK_TOM*SEASON_WEEKS*(1+DIM_PCT_TOM)^A10967)</f>
        <v>6616.7611003544</v>
      </c>
      <c r="F10967" s="5">
        <f>IF(B10967=0,0,B10967*LABOR_HRS_WK_CAR*SEASON_WEEKS*(1+DIM_PCT_CAR)^B10967)</f>
        <v>776.02531320030891</v>
      </c>
      <c r="G10967" s="5">
        <f>IF(C10967=0,0,C10967*LABOR_HRS_WK_MES*SEASON_WEEKS*(1+DIM_PCT_MES)^C10967)</f>
        <v>1153.8335085377259</v>
      </c>
      <c r="H10967" s="5">
        <f>E10967+F10967+G10967</f>
        <v>8546.6199220924354</v>
      </c>
      <c r="I10967" s="5">
        <f>MIN(H10967,FARMER_HRS)</f>
        <v>720</v>
      </c>
      <c r="J10967" s="5">
        <f>MAX(0,H10967-FARMER_HRS)</f>
        <v>7826.6199220924354</v>
      </c>
      <c r="K10967" s="2">
        <f>I10967*FARMER_RATE+J10967*TEMP_WORKER_RATE</f>
        <v>160878.81809188257</v>
      </c>
      <c r="L10967" s="2">
        <f>A10967*PRICE_TOM+B10967*PRICE_CAR+C10967*PRICE_MES</f>
        <v>230398</v>
      </c>
      <c r="M10967" s="2">
        <f>A10967*FERT_BED_TOM+B10967*FERT_BED_CAR+C10967*FERT_BED_MES</f>
        <v>39160</v>
      </c>
      <c r="N10967" s="6">
        <f>IF(AND(D10967&lt;=TOTAL_BEDS,J10967&lt;=TEMP_WORKER_MAX*TEMP_WORKER_HRS),1,0)</f>
        <v>0</v>
      </c>
      <c r="O10967" s="2">
        <f>L10967-M10967-K10967-FIXED_COSTS</f>
        <v>10359.181908117433</v>
      </c>
      <c r="P10967" s="2">
        <f>IF(N10967=1,O10967,"")</f>
      </c>
    </row>
    <row r="10968">
      <c r="A10968" s="6">
        <v>16</v>
      </c>
      <c r="B10968" s="6">
        <v>17</v>
      </c>
      <c r="C10968" s="6">
        <v>21</v>
      </c>
      <c r="D10968" s="6">
        <f>A10968+B10968+C10968</f>
        <v>54</v>
      </c>
      <c r="E10968" s="5">
        <f>IF(A10968=0,0,A10968*LABOR_HRS_WK_TOM*SEASON_WEEKS*(1+DIM_PCT_TOM)^A10968)</f>
        <v>6616.7611003544</v>
      </c>
      <c r="F10968" s="5">
        <f>IF(B10968=0,0,B10968*LABOR_HRS_WK_CAR*SEASON_WEEKS*(1+DIM_PCT_CAR)^B10968)</f>
        <v>776.02531320030891</v>
      </c>
      <c r="G10968" s="5">
        <f>IF(C10968=0,0,C10968*LABOR_HRS_WK_MES*SEASON_WEEKS*(1+DIM_PCT_MES)^C10968)</f>
        <v>1226.6692487641699</v>
      </c>
      <c r="H10968" s="5">
        <f>E10968+F10968+G10968</f>
        <v>8619.4556623188782</v>
      </c>
      <c r="I10968" s="5">
        <f>MIN(H10968,FARMER_HRS)</f>
        <v>720</v>
      </c>
      <c r="J10968" s="5">
        <f>MAX(0,H10968-FARMER_HRS)</f>
        <v>7899.4556623188782</v>
      </c>
      <c r="K10968" s="2">
        <f>I10968*FARMER_RATE+J10968*TEMP_WORKER_RATE</f>
        <v>162143.32747081385</v>
      </c>
      <c r="L10968" s="2">
        <f>A10968*PRICE_TOM+B10968*PRICE_CAR+C10968*PRICE_MES</f>
        <v>233098</v>
      </c>
      <c r="M10968" s="2">
        <f>A10968*FERT_BED_TOM+B10968*FERT_BED_CAR+C10968*FERT_BED_MES</f>
        <v>40040</v>
      </c>
      <c r="N10968" s="6">
        <f>IF(AND(D10968&lt;=TOTAL_BEDS,J10968&lt;=TEMP_WORKER_MAX*TEMP_WORKER_HRS),1,0)</f>
        <v>0</v>
      </c>
      <c r="O10968" s="2">
        <f>L10968-M10968-K10968-FIXED_COSTS</f>
        <v>10914.672529186151</v>
      </c>
      <c r="P10968" s="2">
        <f>IF(N10968=1,O10968,"")</f>
      </c>
    </row>
    <row r="10969">
      <c r="A10969" s="6">
        <v>16</v>
      </c>
      <c r="B10969" s="6">
        <v>17</v>
      </c>
      <c r="C10969" s="6">
        <v>22</v>
      </c>
      <c r="D10969" s="6">
        <f>A10969+B10969+C10969</f>
        <v>55</v>
      </c>
      <c r="E10969" s="5">
        <f>IF(A10969=0,0,A10969*LABOR_HRS_WK_TOM*SEASON_WEEKS*(1+DIM_PCT_TOM)^A10969)</f>
        <v>6616.7611003544</v>
      </c>
      <c r="F10969" s="5">
        <f>IF(B10969=0,0,B10969*LABOR_HRS_WK_CAR*SEASON_WEEKS*(1+DIM_PCT_CAR)^B10969)</f>
        <v>776.02531320030891</v>
      </c>
      <c r="G10969" s="5">
        <f>IF(C10969=0,0,C10969*LABOR_HRS_WK_MES*SEASON_WEEKS*(1+DIM_PCT_MES)^C10969)</f>
        <v>1301.1455960105659</v>
      </c>
      <c r="H10969" s="5">
        <f>E10969+F10969+G10969</f>
        <v>8693.9320095652747</v>
      </c>
      <c r="I10969" s="5">
        <f>MIN(H10969,FARMER_HRS)</f>
        <v>720</v>
      </c>
      <c r="J10969" s="5">
        <f>MAX(0,H10969-FARMER_HRS)</f>
        <v>7973.9320095652747</v>
      </c>
      <c r="K10969" s="2">
        <f>I10969*FARMER_RATE+J10969*TEMP_WORKER_RATE</f>
        <v>163436.31961050825</v>
      </c>
      <c r="L10969" s="2">
        <f>A10969*PRICE_TOM+B10969*PRICE_CAR+C10969*PRICE_MES</f>
        <v>235798</v>
      </c>
      <c r="M10969" s="2">
        <f>A10969*FERT_BED_TOM+B10969*FERT_BED_CAR+C10969*FERT_BED_MES</f>
        <v>40920</v>
      </c>
      <c r="N10969" s="6">
        <f>IF(AND(D10969&lt;=TOTAL_BEDS,J10969&lt;=TEMP_WORKER_MAX*TEMP_WORKER_HRS),1,0)</f>
        <v>0</v>
      </c>
      <c r="O10969" s="2">
        <f>L10969-M10969-K10969-FIXED_COSTS</f>
        <v>11441.680389491754</v>
      </c>
      <c r="P10969" s="2">
        <f>IF(N10969=1,O10969,"")</f>
      </c>
    </row>
    <row r="10970">
      <c r="A10970" s="6">
        <v>16</v>
      </c>
      <c r="B10970" s="6">
        <v>17</v>
      </c>
      <c r="C10970" s="6">
        <v>23</v>
      </c>
      <c r="D10970" s="6">
        <f>A10970+B10970+C10970</f>
        <v>56</v>
      </c>
      <c r="E10970" s="5">
        <f>IF(A10970=0,0,A10970*LABOR_HRS_WK_TOM*SEASON_WEEKS*(1+DIM_PCT_TOM)^A10970)</f>
        <v>6616.7611003544</v>
      </c>
      <c r="F10970" s="5">
        <f>IF(B10970=0,0,B10970*LABOR_HRS_WK_CAR*SEASON_WEEKS*(1+DIM_PCT_CAR)^B10970)</f>
        <v>776.02531320030891</v>
      </c>
      <c r="G10970" s="5">
        <f>IF(C10970=0,0,C10970*LABOR_HRS_WK_MES*SEASON_WEEKS*(1+DIM_PCT_MES)^C10970)</f>
        <v>1377.2921848680023</v>
      </c>
      <c r="H10970" s="5">
        <f>E10970+F10970+G10970</f>
        <v>8770.0785984227114</v>
      </c>
      <c r="I10970" s="5">
        <f>MIN(H10970,FARMER_HRS)</f>
        <v>720</v>
      </c>
      <c r="J10970" s="5">
        <f>MAX(0,H10970-FARMER_HRS)</f>
        <v>8050.0785984227114</v>
      </c>
      <c r="K10970" s="2">
        <f>I10970*FARMER_RATE+J10970*TEMP_WORKER_RATE</f>
        <v>164758.30900039428</v>
      </c>
      <c r="L10970" s="2">
        <f>A10970*PRICE_TOM+B10970*PRICE_CAR+C10970*PRICE_MES</f>
        <v>238498</v>
      </c>
      <c r="M10970" s="2">
        <f>A10970*FERT_BED_TOM+B10970*FERT_BED_CAR+C10970*FERT_BED_MES</f>
        <v>41800</v>
      </c>
      <c r="N10970" s="6">
        <f>IF(AND(D10970&lt;=TOTAL_BEDS,J10970&lt;=TEMP_WORKER_MAX*TEMP_WORKER_HRS),1,0)</f>
        <v>0</v>
      </c>
      <c r="O10970" s="2">
        <f>L10970-M10970-K10970-FIXED_COSTS</f>
        <v>11939.690999605722</v>
      </c>
      <c r="P10970" s="2">
        <f>IF(N10970=1,O10970,"")</f>
      </c>
    </row>
    <row r="10971">
      <c r="A10971" s="6">
        <v>16</v>
      </c>
      <c r="B10971" s="6">
        <v>17</v>
      </c>
      <c r="C10971" s="6">
        <v>24</v>
      </c>
      <c r="D10971" s="6">
        <f>A10971+B10971+C10971</f>
        <v>57</v>
      </c>
      <c r="E10971" s="5">
        <f>IF(A10971=0,0,A10971*LABOR_HRS_WK_TOM*SEASON_WEEKS*(1+DIM_PCT_TOM)^A10971)</f>
        <v>6616.7611003544</v>
      </c>
      <c r="F10971" s="5">
        <f>IF(B10971=0,0,B10971*LABOR_HRS_WK_CAR*SEASON_WEEKS*(1+DIM_PCT_CAR)^B10971)</f>
        <v>776.02531320030891</v>
      </c>
      <c r="G10971" s="5">
        <f>IF(C10971=0,0,C10971*LABOR_HRS_WK_MES*SEASON_WEEKS*(1+DIM_PCT_MES)^C10971)</f>
        <v>1455.139134447498</v>
      </c>
      <c r="H10971" s="5">
        <f>E10971+F10971+G10971</f>
        <v>8847.9255480022075</v>
      </c>
      <c r="I10971" s="5">
        <f>MIN(H10971,FARMER_HRS)</f>
        <v>720</v>
      </c>
      <c r="J10971" s="5">
        <f>MAX(0,H10971-FARMER_HRS)</f>
        <v>8127.9255480022075</v>
      </c>
      <c r="K10971" s="2">
        <f>I10971*FARMER_RATE+J10971*TEMP_WORKER_RATE</f>
        <v>166109.818541705</v>
      </c>
      <c r="L10971" s="2">
        <f>A10971*PRICE_TOM+B10971*PRICE_CAR+C10971*PRICE_MES</f>
        <v>241198</v>
      </c>
      <c r="M10971" s="2">
        <f>A10971*FERT_BED_TOM+B10971*FERT_BED_CAR+C10971*FERT_BED_MES</f>
        <v>42680</v>
      </c>
      <c r="N10971" s="6">
        <f>IF(AND(D10971&lt;=TOTAL_BEDS,J10971&lt;=TEMP_WORKER_MAX*TEMP_WORKER_HRS),1,0)</f>
        <v>0</v>
      </c>
      <c r="O10971" s="2">
        <f>L10971-M10971-K10971-FIXED_COSTS</f>
        <v>12408.181458295003</v>
      </c>
      <c r="P10971" s="2">
        <f>IF(N10971=1,O10971,"")</f>
      </c>
    </row>
    <row r="10972">
      <c r="A10972" s="6">
        <v>16</v>
      </c>
      <c r="B10972" s="6">
        <v>17</v>
      </c>
      <c r="C10972" s="6">
        <v>25</v>
      </c>
      <c r="D10972" s="6">
        <f>A10972+B10972+C10972</f>
        <v>58</v>
      </c>
      <c r="E10972" s="5">
        <f>IF(A10972=0,0,A10972*LABOR_HRS_WK_TOM*SEASON_WEEKS*(1+DIM_PCT_TOM)^A10972)</f>
        <v>6616.7611003544</v>
      </c>
      <c r="F10972" s="5">
        <f>IF(B10972=0,0,B10972*LABOR_HRS_WK_CAR*SEASON_WEEKS*(1+DIM_PCT_CAR)^B10972)</f>
        <v>776.02531320030891</v>
      </c>
      <c r="G10972" s="5">
        <f>IF(C10972=0,0,C10972*LABOR_HRS_WK_MES*SEASON_WEEKS*(1+DIM_PCT_MES)^C10972)</f>
        <v>1534.7170558625955</v>
      </c>
      <c r="H10972" s="5">
        <f>E10972+F10972+G10972</f>
        <v>8927.5034694173046</v>
      </c>
      <c r="I10972" s="5">
        <f>MIN(H10972,FARMER_HRS)</f>
        <v>720</v>
      </c>
      <c r="J10972" s="5">
        <f>MAX(0,H10972-FARMER_HRS)</f>
        <v>8207.5034694173046</v>
      </c>
      <c r="K10972" s="2">
        <f>I10972*FARMER_RATE+J10972*TEMP_WORKER_RATE</f>
        <v>167491.37967738375</v>
      </c>
      <c r="L10972" s="2">
        <f>A10972*PRICE_TOM+B10972*PRICE_CAR+C10972*PRICE_MES</f>
        <v>243898</v>
      </c>
      <c r="M10972" s="2">
        <f>A10972*FERT_BED_TOM+B10972*FERT_BED_CAR+C10972*FERT_BED_MES</f>
        <v>43560</v>
      </c>
      <c r="N10972" s="6">
        <f>IF(AND(D10972&lt;=TOTAL_BEDS,J10972&lt;=TEMP_WORKER_MAX*TEMP_WORKER_HRS),1,0)</f>
        <v>0</v>
      </c>
      <c r="O10972" s="2">
        <f>L10972-M10972-K10972-FIXED_COSTS</f>
        <v>12846.620322616247</v>
      </c>
      <c r="P10972" s="2">
        <f>IF(N10972=1,O10972,"")</f>
      </c>
    </row>
    <row r="10973">
      <c r="A10973" s="6">
        <v>16</v>
      </c>
      <c r="B10973" s="6">
        <v>17</v>
      </c>
      <c r="C10973" s="6">
        <v>26</v>
      </c>
      <c r="D10973" s="6">
        <f>A10973+B10973+C10973</f>
        <v>59</v>
      </c>
      <c r="E10973" s="5">
        <f>IF(A10973=0,0,A10973*LABOR_HRS_WK_TOM*SEASON_WEEKS*(1+DIM_PCT_TOM)^A10973)</f>
        <v>6616.7611003544</v>
      </c>
      <c r="F10973" s="5">
        <f>IF(B10973=0,0,B10973*LABOR_HRS_WK_CAR*SEASON_WEEKS*(1+DIM_PCT_CAR)^B10973)</f>
        <v>776.02531320030891</v>
      </c>
      <c r="G10973" s="5">
        <f>IF(C10973=0,0,C10973*LABOR_HRS_WK_MES*SEASON_WEEKS*(1+DIM_PCT_MES)^C10973)</f>
        <v>1616.0570598233128</v>
      </c>
      <c r="H10973" s="5">
        <f>E10973+F10973+G10973</f>
        <v>9008.8434733780214</v>
      </c>
      <c r="I10973" s="5">
        <f>MIN(H10973,FARMER_HRS)</f>
        <v>720</v>
      </c>
      <c r="J10973" s="5">
        <f>MAX(0,H10973-FARMER_HRS)</f>
        <v>8288.8434733780214</v>
      </c>
      <c r="K10973" s="2">
        <f>I10973*FARMER_RATE+J10973*TEMP_WORKER_RATE</f>
        <v>168903.532523924</v>
      </c>
      <c r="L10973" s="2">
        <f>A10973*PRICE_TOM+B10973*PRICE_CAR+C10973*PRICE_MES</f>
        <v>246598</v>
      </c>
      <c r="M10973" s="2">
        <f>A10973*FERT_BED_TOM+B10973*FERT_BED_CAR+C10973*FERT_BED_MES</f>
        <v>44440</v>
      </c>
      <c r="N10973" s="6">
        <f>IF(AND(D10973&lt;=TOTAL_BEDS,J10973&lt;=TEMP_WORKER_MAX*TEMP_WORKER_HRS),1,0)</f>
        <v>0</v>
      </c>
      <c r="O10973" s="2">
        <f>L10973-M10973-K10973-FIXED_COSTS</f>
        <v>13254.46747607601</v>
      </c>
      <c r="P10973" s="2">
        <f>IF(N10973=1,O10973,"")</f>
      </c>
    </row>
    <row r="10974">
      <c r="A10974" s="6">
        <v>16</v>
      </c>
      <c r="B10974" s="6">
        <v>17</v>
      </c>
      <c r="C10974" s="6">
        <v>27</v>
      </c>
      <c r="D10974" s="6">
        <f>A10974+B10974+C10974</f>
        <v>60</v>
      </c>
      <c r="E10974" s="5">
        <f>IF(A10974=0,0,A10974*LABOR_HRS_WK_TOM*SEASON_WEEKS*(1+DIM_PCT_TOM)^A10974)</f>
        <v>6616.7611003544</v>
      </c>
      <c r="F10974" s="5">
        <f>IF(B10974=0,0,B10974*LABOR_HRS_WK_CAR*SEASON_WEEKS*(1+DIM_PCT_CAR)^B10974)</f>
        <v>776.02531320030891</v>
      </c>
      <c r="G10974" s="5">
        <f>IF(C10974=0,0,C10974*LABOR_HRS_WK_MES*SEASON_WEEKS*(1+DIM_PCT_MES)^C10974)</f>
        <v>1699.19076434307</v>
      </c>
      <c r="H10974" s="5">
        <f>E10974+F10974+G10974</f>
        <v>9091.97717789778</v>
      </c>
      <c r="I10974" s="5">
        <f>MIN(H10974,FARMER_HRS)</f>
        <v>720</v>
      </c>
      <c r="J10974" s="5">
        <f>MAX(0,H10974-FARMER_HRS)</f>
        <v>8371.97717789778</v>
      </c>
      <c r="K10974" s="2">
        <f>I10974*FARMER_RATE+J10974*TEMP_WORKER_RATE</f>
        <v>170346.82600516977</v>
      </c>
      <c r="L10974" s="2">
        <f>A10974*PRICE_TOM+B10974*PRICE_CAR+C10974*PRICE_MES</f>
        <v>249298</v>
      </c>
      <c r="M10974" s="2">
        <f>A10974*FERT_BED_TOM+B10974*FERT_BED_CAR+C10974*FERT_BED_MES</f>
        <v>45320</v>
      </c>
      <c r="N10974" s="6">
        <f>IF(AND(D10974&lt;=TOTAL_BEDS,J10974&lt;=TEMP_WORKER_MAX*TEMP_WORKER_HRS),1,0)</f>
        <v>0</v>
      </c>
      <c r="O10974" s="2">
        <f>L10974-M10974-K10974-FIXED_COSTS</f>
        <v>13631.173994830227</v>
      </c>
      <c r="P10974" s="2">
        <f>IF(N10974=1,O10974,"")</f>
      </c>
    </row>
    <row r="10975">
      <c r="A10975" s="6">
        <v>16</v>
      </c>
      <c r="B10975" s="6">
        <v>17</v>
      </c>
      <c r="C10975" s="6">
        <v>28</v>
      </c>
      <c r="D10975" s="6">
        <f>A10975+B10975+C10975</f>
        <v>61</v>
      </c>
      <c r="E10975" s="5">
        <f>IF(A10975=0,0,A10975*LABOR_HRS_WK_TOM*SEASON_WEEKS*(1+DIM_PCT_TOM)^A10975)</f>
        <v>6616.7611003544</v>
      </c>
      <c r="F10975" s="5">
        <f>IF(B10975=0,0,B10975*LABOR_HRS_WK_CAR*SEASON_WEEKS*(1+DIM_PCT_CAR)^B10975)</f>
        <v>776.02531320030891</v>
      </c>
      <c r="G10975" s="5">
        <f>IF(C10975=0,0,C10975*LABOR_HRS_WK_MES*SEASON_WEEKS*(1+DIM_PCT_MES)^C10975)</f>
        <v>1784.1503025602233</v>
      </c>
      <c r="H10975" s="5">
        <f>E10975+F10975+G10975</f>
        <v>9176.9367161149312</v>
      </c>
      <c r="I10975" s="5">
        <f>MIN(H10975,FARMER_HRS)</f>
        <v>720</v>
      </c>
      <c r="J10975" s="5">
        <f>MAX(0,H10975-FARMER_HRS)</f>
        <v>8456.9367161149312</v>
      </c>
      <c r="K10975" s="2">
        <f>I10975*FARMER_RATE+J10975*TEMP_WORKER_RATE</f>
        <v>171821.81798810643</v>
      </c>
      <c r="L10975" s="2">
        <f>A10975*PRICE_TOM+B10975*PRICE_CAR+C10975*PRICE_MES</f>
        <v>251998</v>
      </c>
      <c r="M10975" s="2">
        <f>A10975*FERT_BED_TOM+B10975*FERT_BED_CAR+C10975*FERT_BED_MES</f>
        <v>46200</v>
      </c>
      <c r="N10975" s="6">
        <f>IF(AND(D10975&lt;=TOTAL_BEDS,J10975&lt;=TEMP_WORKER_MAX*TEMP_WORKER_HRS),1,0)</f>
        <v>0</v>
      </c>
      <c r="O10975" s="2">
        <f>L10975-M10975-K10975-FIXED_COSTS</f>
        <v>13976.182011893572</v>
      </c>
      <c r="P10975" s="2">
        <f>IF(N10975=1,O10975,"")</f>
      </c>
    </row>
    <row r="10976">
      <c r="A10976" s="6">
        <v>16</v>
      </c>
      <c r="B10976" s="6">
        <v>17</v>
      </c>
      <c r="C10976" s="6">
        <v>29</v>
      </c>
      <c r="D10976" s="6">
        <f>A10976+B10976+C10976</f>
        <v>62</v>
      </c>
      <c r="E10976" s="5">
        <f>IF(A10976=0,0,A10976*LABOR_HRS_WK_TOM*SEASON_WEEKS*(1+DIM_PCT_TOM)^A10976)</f>
        <v>6616.7611003544</v>
      </c>
      <c r="F10976" s="5">
        <f>IF(B10976=0,0,B10976*LABOR_HRS_WK_CAR*SEASON_WEEKS*(1+DIM_PCT_CAR)^B10976)</f>
        <v>776.02531320030891</v>
      </c>
      <c r="G10976" s="5">
        <f>IF(C10976=0,0,C10976*LABOR_HRS_WK_MES*SEASON_WEEKS*(1+DIM_PCT_MES)^C10976)</f>
        <v>1870.9683306758766</v>
      </c>
      <c r="H10976" s="5">
        <f>E10976+F10976+G10976</f>
        <v>9263.7547442305859</v>
      </c>
      <c r="I10976" s="5">
        <f>MIN(H10976,FARMER_HRS)</f>
        <v>720</v>
      </c>
      <c r="J10976" s="5">
        <f>MAX(0,H10976-FARMER_HRS)</f>
        <v>8543.7547442305859</v>
      </c>
      <c r="K10976" s="2">
        <f>I10976*FARMER_RATE+J10976*TEMP_WORKER_RATE</f>
        <v>173329.07542066989</v>
      </c>
      <c r="L10976" s="2">
        <f>A10976*PRICE_TOM+B10976*PRICE_CAR+C10976*PRICE_MES</f>
        <v>254698</v>
      </c>
      <c r="M10976" s="2">
        <f>A10976*FERT_BED_TOM+B10976*FERT_BED_CAR+C10976*FERT_BED_MES</f>
        <v>47080</v>
      </c>
      <c r="N10976" s="6">
        <f>IF(AND(D10976&lt;=TOTAL_BEDS,J10976&lt;=TEMP_WORKER_MAX*TEMP_WORKER_HRS),1,0)</f>
        <v>0</v>
      </c>
      <c r="O10976" s="2">
        <f>L10976-M10976-K10976-FIXED_COSTS</f>
        <v>14288.924579330109</v>
      </c>
      <c r="P10976" s="2">
        <f>IF(N10976=1,O10976,"")</f>
      </c>
    </row>
    <row r="10977">
      <c r="A10977" s="6">
        <v>16</v>
      </c>
      <c r="B10977" s="6">
        <v>17</v>
      </c>
      <c r="C10977" s="6">
        <v>30</v>
      </c>
      <c r="D10977" s="6">
        <f>A10977+B10977+C10977</f>
        <v>63</v>
      </c>
      <c r="E10977" s="5">
        <f>IF(A10977=0,0,A10977*LABOR_HRS_WK_TOM*SEASON_WEEKS*(1+DIM_PCT_TOM)^A10977)</f>
        <v>6616.7611003544</v>
      </c>
      <c r="F10977" s="5">
        <f>IF(B10977=0,0,B10977*LABOR_HRS_WK_CAR*SEASON_WEEKS*(1+DIM_PCT_CAR)^B10977)</f>
        <v>776.02531320030891</v>
      </c>
      <c r="G10977" s="5">
        <f>IF(C10977=0,0,C10977*LABOR_HRS_WK_MES*SEASON_WEEKS*(1+DIM_PCT_MES)^C10977)</f>
        <v>1959.6780360096466</v>
      </c>
      <c r="H10977" s="5">
        <f>E10977+F10977+G10977</f>
        <v>9352.4644495643552</v>
      </c>
      <c r="I10977" s="5">
        <f>MIN(H10977,FARMER_HRS)</f>
        <v>720</v>
      </c>
      <c r="J10977" s="5">
        <f>MAX(0,H10977-FARMER_HRS)</f>
        <v>8632.4644495643552</v>
      </c>
      <c r="K10977" s="2">
        <f>I10977*FARMER_RATE+J10977*TEMP_WORKER_RATE</f>
        <v>174869.17447160339</v>
      </c>
      <c r="L10977" s="2">
        <f>A10977*PRICE_TOM+B10977*PRICE_CAR+C10977*PRICE_MES</f>
        <v>257398</v>
      </c>
      <c r="M10977" s="2">
        <f>A10977*FERT_BED_TOM+B10977*FERT_BED_CAR+C10977*FERT_BED_MES</f>
        <v>47960</v>
      </c>
      <c r="N10977" s="6">
        <f>IF(AND(D10977&lt;=TOTAL_BEDS,J10977&lt;=TEMP_WORKER_MAX*TEMP_WORKER_HRS),1,0)</f>
        <v>0</v>
      </c>
      <c r="O10977" s="2">
        <f>L10977-M10977-K10977-FIXED_COSTS</f>
        <v>14568.825528396614</v>
      </c>
      <c r="P10977" s="2">
        <f>IF(N10977=1,O10977,"")</f>
      </c>
    </row>
    <row r="10978">
      <c r="A10978" s="6">
        <v>16</v>
      </c>
      <c r="B10978" s="6">
        <v>18</v>
      </c>
      <c r="C10978" s="6">
        <v>0</v>
      </c>
      <c r="D10978" s="6">
        <f>A10978+B10978+C10978</f>
        <v>34</v>
      </c>
      <c r="E10978" s="5">
        <f>IF(A10978=0,0,A10978*LABOR_HRS_WK_TOM*SEASON_WEEKS*(1+DIM_PCT_TOM)^A10978)</f>
        <v>6616.7611003544</v>
      </c>
      <c r="F10978" s="5">
        <f>IF(B10978=0,0,B10978*LABOR_HRS_WK_CAR*SEASON_WEEKS*(1+DIM_PCT_CAR)^B10978)</f>
        <v>842.21570756151152</v>
      </c>
      <c r="G10978" s="5">
        <f>IF(C10978=0,0,C10978*LABOR_HRS_WK_MES*SEASON_WEEKS*(1+DIM_PCT_MES)^C10978)</f>
        <v>0</v>
      </c>
      <c r="H10978" s="5">
        <f>E10978+F10978+G10978</f>
        <v>7458.9768079159112</v>
      </c>
      <c r="I10978" s="5">
        <f>MIN(H10978,FARMER_HRS)</f>
        <v>720</v>
      </c>
      <c r="J10978" s="5">
        <f>MAX(0,H10978-FARMER_HRS)</f>
        <v>6738.9768079159112</v>
      </c>
      <c r="K10978" s="2">
        <f>I10978*FARMER_RATE+J10978*TEMP_WORKER_RATE</f>
        <v>141996.12513742902</v>
      </c>
      <c r="L10978" s="2">
        <f>A10978*PRICE_TOM+B10978*PRICE_CAR+C10978*PRICE_MES</f>
        <v>178492</v>
      </c>
      <c r="M10978" s="2">
        <f>A10978*FERT_BED_TOM+B10978*FERT_BED_CAR+C10978*FERT_BED_MES</f>
        <v>22000</v>
      </c>
      <c r="N10978" s="6">
        <f>IF(AND(D10978&lt;=TOTAL_BEDS,J10978&lt;=TEMP_WORKER_MAX*TEMP_WORKER_HRS),1,0)</f>
        <v>0</v>
      </c>
      <c r="O10978" s="2">
        <f>L10978-M10978-K10978-FIXED_COSTS</f>
        <v>-5504.125137429015</v>
      </c>
      <c r="P10978" s="2">
        <f>IF(N10978=1,O10978,"")</f>
      </c>
    </row>
    <row r="10979">
      <c r="A10979" s="6">
        <v>16</v>
      </c>
      <c r="B10979" s="6">
        <v>18</v>
      </c>
      <c r="C10979" s="6">
        <v>1</v>
      </c>
      <c r="D10979" s="6">
        <f>A10979+B10979+C10979</f>
        <v>35</v>
      </c>
      <c r="E10979" s="5">
        <f>IF(A10979=0,0,A10979*LABOR_HRS_WK_TOM*SEASON_WEEKS*(1+DIM_PCT_TOM)^A10979)</f>
        <v>6616.7611003544</v>
      </c>
      <c r="F10979" s="5">
        <f>IF(B10979=0,0,B10979*LABOR_HRS_WK_CAR*SEASON_WEEKS*(1+DIM_PCT_CAR)^B10979)</f>
        <v>842.21570756151152</v>
      </c>
      <c r="G10979" s="5">
        <f>IF(C10979=0,0,C10979*LABOR_HRS_WK_MES*SEASON_WEEKS*(1+DIM_PCT_MES)^C10979)</f>
        <v>45.5625</v>
      </c>
      <c r="H10979" s="5">
        <f>E10979+F10979+G10979</f>
        <v>7504.5393079159112</v>
      </c>
      <c r="I10979" s="5">
        <f>MIN(H10979,FARMER_HRS)</f>
        <v>720</v>
      </c>
      <c r="J10979" s="5">
        <f>MAX(0,H10979-FARMER_HRS)</f>
        <v>6784.5393079159112</v>
      </c>
      <c r="K10979" s="2">
        <f>I10979*FARMER_RATE+J10979*TEMP_WORKER_RATE</f>
        <v>142787.14076242902</v>
      </c>
      <c r="L10979" s="2">
        <f>A10979*PRICE_TOM+B10979*PRICE_CAR+C10979*PRICE_MES</f>
        <v>181192</v>
      </c>
      <c r="M10979" s="2">
        <f>A10979*FERT_BED_TOM+B10979*FERT_BED_CAR+C10979*FERT_BED_MES</f>
        <v>22880</v>
      </c>
      <c r="N10979" s="6">
        <f>IF(AND(D10979&lt;=TOTAL_BEDS,J10979&lt;=TEMP_WORKER_MAX*TEMP_WORKER_HRS),1,0)</f>
        <v>0</v>
      </c>
      <c r="O10979" s="2">
        <f>L10979-M10979-K10979-FIXED_COSTS</f>
        <v>-4475.140762429015</v>
      </c>
      <c r="P10979" s="2">
        <f>IF(N10979=1,O10979,"")</f>
      </c>
    </row>
    <row r="10980">
      <c r="A10980" s="6">
        <v>16</v>
      </c>
      <c r="B10980" s="6">
        <v>18</v>
      </c>
      <c r="C10980" s="6">
        <v>2</v>
      </c>
      <c r="D10980" s="6">
        <f>A10980+B10980+C10980</f>
        <v>36</v>
      </c>
      <c r="E10980" s="5">
        <f>IF(A10980=0,0,A10980*LABOR_HRS_WK_TOM*SEASON_WEEKS*(1+DIM_PCT_TOM)^A10980)</f>
        <v>6616.7611003544</v>
      </c>
      <c r="F10980" s="5">
        <f>IF(B10980=0,0,B10980*LABOR_HRS_WK_CAR*SEASON_WEEKS*(1+DIM_PCT_CAR)^B10980)</f>
        <v>842.21570756151152</v>
      </c>
      <c r="G10980" s="5">
        <f>IF(C10980=0,0,C10980*LABOR_HRS_WK_MES*SEASON_WEEKS*(1+DIM_PCT_MES)^C10980)</f>
        <v>92.2640625</v>
      </c>
      <c r="H10980" s="5">
        <f>E10980+F10980+G10980</f>
        <v>7551.2408704159116</v>
      </c>
      <c r="I10980" s="5">
        <f>MIN(H10980,FARMER_HRS)</f>
        <v>720</v>
      </c>
      <c r="J10980" s="5">
        <f>MAX(0,H10980-FARMER_HRS)</f>
        <v>6831.2408704159116</v>
      </c>
      <c r="K10980" s="2">
        <f>I10980*FARMER_RATE+J10980*TEMP_WORKER_RATE</f>
        <v>143597.93177805402</v>
      </c>
      <c r="L10980" s="2">
        <f>A10980*PRICE_TOM+B10980*PRICE_CAR+C10980*PRICE_MES</f>
        <v>183892</v>
      </c>
      <c r="M10980" s="2">
        <f>A10980*FERT_BED_TOM+B10980*FERT_BED_CAR+C10980*FERT_BED_MES</f>
        <v>23760</v>
      </c>
      <c r="N10980" s="6">
        <f>IF(AND(D10980&lt;=TOTAL_BEDS,J10980&lt;=TEMP_WORKER_MAX*TEMP_WORKER_HRS),1,0)</f>
        <v>0</v>
      </c>
      <c r="O10980" s="2">
        <f>L10980-M10980-K10980-FIXED_COSTS</f>
        <v>-3465.931778054015</v>
      </c>
      <c r="P10980" s="2">
        <f>IF(N10980=1,O10980,"")</f>
      </c>
    </row>
    <row r="10981">
      <c r="A10981" s="6">
        <v>16</v>
      </c>
      <c r="B10981" s="6">
        <v>18</v>
      </c>
      <c r="C10981" s="6">
        <v>3</v>
      </c>
      <c r="D10981" s="6">
        <f>A10981+B10981+C10981</f>
        <v>37</v>
      </c>
      <c r="E10981" s="5">
        <f>IF(A10981=0,0,A10981*LABOR_HRS_WK_TOM*SEASON_WEEKS*(1+DIM_PCT_TOM)^A10981)</f>
        <v>6616.7611003544</v>
      </c>
      <c r="F10981" s="5">
        <f>IF(B10981=0,0,B10981*LABOR_HRS_WK_CAR*SEASON_WEEKS*(1+DIM_PCT_CAR)^B10981)</f>
        <v>842.21570756151152</v>
      </c>
      <c r="G10981" s="5">
        <f>IF(C10981=0,0,C10981*LABOR_HRS_WK_MES*SEASON_WEEKS*(1+DIM_PCT_MES)^C10981)</f>
        <v>140.12604492187498</v>
      </c>
      <c r="H10981" s="5">
        <f>E10981+F10981+G10981</f>
        <v>7599.1028528377865</v>
      </c>
      <c r="I10981" s="5">
        <f>MIN(H10981,FARMER_HRS)</f>
        <v>720</v>
      </c>
      <c r="J10981" s="5">
        <f>MAX(0,H10981-FARMER_HRS)</f>
        <v>6879.1028528377865</v>
      </c>
      <c r="K10981" s="2">
        <f>I10981*FARMER_RATE+J10981*TEMP_WORKER_RATE</f>
        <v>144428.86897287823</v>
      </c>
      <c r="L10981" s="2">
        <f>A10981*PRICE_TOM+B10981*PRICE_CAR+C10981*PRICE_MES</f>
        <v>186592</v>
      </c>
      <c r="M10981" s="2">
        <f>A10981*FERT_BED_TOM+B10981*FERT_BED_CAR+C10981*FERT_BED_MES</f>
        <v>24640</v>
      </c>
      <c r="N10981" s="6">
        <f>IF(AND(D10981&lt;=TOTAL_BEDS,J10981&lt;=TEMP_WORKER_MAX*TEMP_WORKER_HRS),1,0)</f>
        <v>0</v>
      </c>
      <c r="O10981" s="2">
        <f>L10981-M10981-K10981-FIXED_COSTS</f>
        <v>-2476.8689728782338</v>
      </c>
      <c r="P10981" s="2">
        <f>IF(N10981=1,O10981,"")</f>
      </c>
    </row>
    <row r="10982">
      <c r="A10982" s="6">
        <v>16</v>
      </c>
      <c r="B10982" s="6">
        <v>18</v>
      </c>
      <c r="C10982" s="6">
        <v>4</v>
      </c>
      <c r="D10982" s="6">
        <f>A10982+B10982+C10982</f>
        <v>38</v>
      </c>
      <c r="E10982" s="5">
        <f>IF(A10982=0,0,A10982*LABOR_HRS_WK_TOM*SEASON_WEEKS*(1+DIM_PCT_TOM)^A10982)</f>
        <v>6616.7611003544</v>
      </c>
      <c r="F10982" s="5">
        <f>IF(B10982=0,0,B10982*LABOR_HRS_WK_CAR*SEASON_WEEKS*(1+DIM_PCT_CAR)^B10982)</f>
        <v>842.21570756151152</v>
      </c>
      <c r="G10982" s="5">
        <f>IF(C10982=0,0,C10982*LABOR_HRS_WK_MES*SEASON_WEEKS*(1+DIM_PCT_MES)^C10982)</f>
        <v>189.17016064453119</v>
      </c>
      <c r="H10982" s="5">
        <f>E10982+F10982+G10982</f>
        <v>7648.1469685604425</v>
      </c>
      <c r="I10982" s="5">
        <f>MIN(H10982,FARMER_HRS)</f>
        <v>720</v>
      </c>
      <c r="J10982" s="5">
        <f>MAX(0,H10982-FARMER_HRS)</f>
        <v>6928.1469685604425</v>
      </c>
      <c r="K10982" s="2">
        <f>I10982*FARMER_RATE+J10982*TEMP_WORKER_RATE</f>
        <v>145280.32931528546</v>
      </c>
      <c r="L10982" s="2">
        <f>A10982*PRICE_TOM+B10982*PRICE_CAR+C10982*PRICE_MES</f>
        <v>189292</v>
      </c>
      <c r="M10982" s="2">
        <f>A10982*FERT_BED_TOM+B10982*FERT_BED_CAR+C10982*FERT_BED_MES</f>
        <v>25520</v>
      </c>
      <c r="N10982" s="6">
        <f>IF(AND(D10982&lt;=TOTAL_BEDS,J10982&lt;=TEMP_WORKER_MAX*TEMP_WORKER_HRS),1,0)</f>
        <v>0</v>
      </c>
      <c r="O10982" s="2">
        <f>L10982-M10982-K10982-FIXED_COSTS</f>
        <v>-1508.3293152854603</v>
      </c>
      <c r="P10982" s="2">
        <f>IF(N10982=1,O10982,"")</f>
      </c>
    </row>
    <row r="10983">
      <c r="A10983" s="6">
        <v>16</v>
      </c>
      <c r="B10983" s="6">
        <v>18</v>
      </c>
      <c r="C10983" s="6">
        <v>5</v>
      </c>
      <c r="D10983" s="6">
        <f>A10983+B10983+C10983</f>
        <v>39</v>
      </c>
      <c r="E10983" s="5">
        <f>IF(A10983=0,0,A10983*LABOR_HRS_WK_TOM*SEASON_WEEKS*(1+DIM_PCT_TOM)^A10983)</f>
        <v>6616.7611003544</v>
      </c>
      <c r="F10983" s="5">
        <f>IF(B10983=0,0,B10983*LABOR_HRS_WK_CAR*SEASON_WEEKS*(1+DIM_PCT_CAR)^B10983)</f>
        <v>842.21570756151152</v>
      </c>
      <c r="G10983" s="5">
        <f>IF(C10983=0,0,C10983*LABOR_HRS_WK_MES*SEASON_WEEKS*(1+DIM_PCT_MES)^C10983)</f>
        <v>239.41848456573481</v>
      </c>
      <c r="H10983" s="5">
        <f>E10983+F10983+G10983</f>
        <v>7698.3952924816458</v>
      </c>
      <c r="I10983" s="5">
        <f>MIN(H10983,FARMER_HRS)</f>
        <v>720</v>
      </c>
      <c r="J10983" s="5">
        <f>MAX(0,H10983-FARMER_HRS)</f>
        <v>6978.3952924816458</v>
      </c>
      <c r="K10983" s="2">
        <f>I10983*FARMER_RATE+J10983*TEMP_WORKER_RATE</f>
        <v>146152.69605002855</v>
      </c>
      <c r="L10983" s="2">
        <f>A10983*PRICE_TOM+B10983*PRICE_CAR+C10983*PRICE_MES</f>
        <v>191992</v>
      </c>
      <c r="M10983" s="2">
        <f>A10983*FERT_BED_TOM+B10983*FERT_BED_CAR+C10983*FERT_BED_MES</f>
        <v>26400</v>
      </c>
      <c r="N10983" s="6">
        <f>IF(AND(D10983&lt;=TOTAL_BEDS,J10983&lt;=TEMP_WORKER_MAX*TEMP_WORKER_HRS),1,0)</f>
        <v>0</v>
      </c>
      <c r="O10983" s="2">
        <f>L10983-M10983-K10983-FIXED_COSTS</f>
        <v>-560.69605002854951</v>
      </c>
      <c r="P10983" s="2">
        <f>IF(N10983=1,O10983,"")</f>
      </c>
    </row>
    <row r="10984">
      <c r="A10984" s="6">
        <v>16</v>
      </c>
      <c r="B10984" s="6">
        <v>18</v>
      </c>
      <c r="C10984" s="6">
        <v>6</v>
      </c>
      <c r="D10984" s="6">
        <f>A10984+B10984+C10984</f>
        <v>40</v>
      </c>
      <c r="E10984" s="5">
        <f>IF(A10984=0,0,A10984*LABOR_HRS_WK_TOM*SEASON_WEEKS*(1+DIM_PCT_TOM)^A10984)</f>
        <v>6616.7611003544</v>
      </c>
      <c r="F10984" s="5">
        <f>IF(B10984=0,0,B10984*LABOR_HRS_WK_CAR*SEASON_WEEKS*(1+DIM_PCT_CAR)^B10984)</f>
        <v>842.21570756151152</v>
      </c>
      <c r="G10984" s="5">
        <f>IF(C10984=0,0,C10984*LABOR_HRS_WK_MES*SEASON_WEEKS*(1+DIM_PCT_MES)^C10984)</f>
        <v>290.89345874736773</v>
      </c>
      <c r="H10984" s="5">
        <f>E10984+F10984+G10984</f>
        <v>7749.8702666632789</v>
      </c>
      <c r="I10984" s="5">
        <f>MIN(H10984,FARMER_HRS)</f>
        <v>720</v>
      </c>
      <c r="J10984" s="5">
        <f>MAX(0,H10984-FARMER_HRS)</f>
        <v>7029.8702666632789</v>
      </c>
      <c r="K10984" s="2">
        <f>I10984*FARMER_RATE+J10984*TEMP_WORKER_RATE</f>
        <v>147046.35879623747</v>
      </c>
      <c r="L10984" s="2">
        <f>A10984*PRICE_TOM+B10984*PRICE_CAR+C10984*PRICE_MES</f>
        <v>194692</v>
      </c>
      <c r="M10984" s="2">
        <f>A10984*FERT_BED_TOM+B10984*FERT_BED_CAR+C10984*FERT_BED_MES</f>
        <v>27280</v>
      </c>
      <c r="N10984" s="6">
        <f>IF(AND(D10984&lt;=TOTAL_BEDS,J10984&lt;=TEMP_WORKER_MAX*TEMP_WORKER_HRS),1,0)</f>
        <v>0</v>
      </c>
      <c r="O10984" s="2">
        <f>L10984-M10984-K10984-FIXED_COSTS</f>
        <v>365.64120376252686</v>
      </c>
      <c r="P10984" s="2">
        <f>IF(N10984=1,O10984,"")</f>
      </c>
    </row>
    <row r="10985">
      <c r="A10985" s="6">
        <v>16</v>
      </c>
      <c r="B10985" s="6">
        <v>18</v>
      </c>
      <c r="C10985" s="6">
        <v>7</v>
      </c>
      <c r="D10985" s="6">
        <f>A10985+B10985+C10985</f>
        <v>41</v>
      </c>
      <c r="E10985" s="5">
        <f>IF(A10985=0,0,A10985*LABOR_HRS_WK_TOM*SEASON_WEEKS*(1+DIM_PCT_TOM)^A10985)</f>
        <v>6616.7611003544</v>
      </c>
      <c r="F10985" s="5">
        <f>IF(B10985=0,0,B10985*LABOR_HRS_WK_CAR*SEASON_WEEKS*(1+DIM_PCT_CAR)^B10985)</f>
        <v>842.21570756151152</v>
      </c>
      <c r="G10985" s="5">
        <f>IF(C10985=0,0,C10985*LABOR_HRS_WK_MES*SEASON_WEEKS*(1+DIM_PCT_MES)^C10985)</f>
        <v>343.61789814532818</v>
      </c>
      <c r="H10985" s="5">
        <f>E10985+F10985+G10985</f>
        <v>7802.59470606124</v>
      </c>
      <c r="I10985" s="5">
        <f>MIN(H10985,FARMER_HRS)</f>
        <v>720</v>
      </c>
      <c r="J10985" s="5">
        <f>MAX(0,H10985-FARMER_HRS)</f>
        <v>7082.59470606124</v>
      </c>
      <c r="K10985" s="2">
        <f>I10985*FARMER_RATE+J10985*TEMP_WORKER_RATE</f>
        <v>147961.71364689653</v>
      </c>
      <c r="L10985" s="2">
        <f>A10985*PRICE_TOM+B10985*PRICE_CAR+C10985*PRICE_MES</f>
        <v>197392</v>
      </c>
      <c r="M10985" s="2">
        <f>A10985*FERT_BED_TOM+B10985*FERT_BED_CAR+C10985*FERT_BED_MES</f>
        <v>28160</v>
      </c>
      <c r="N10985" s="6">
        <f>IF(AND(D10985&lt;=TOTAL_BEDS,J10985&lt;=TEMP_WORKER_MAX*TEMP_WORKER_HRS),1,0)</f>
        <v>0</v>
      </c>
      <c r="O10985" s="2">
        <f>L10985-M10985-K10985-FIXED_COSTS</f>
        <v>1270.2863531034673</v>
      </c>
      <c r="P10985" s="2">
        <f>IF(N10985=1,O10985,"")</f>
      </c>
    </row>
    <row r="10986">
      <c r="A10986" s="6">
        <v>16</v>
      </c>
      <c r="B10986" s="6">
        <v>18</v>
      </c>
      <c r="C10986" s="6">
        <v>8</v>
      </c>
      <c r="D10986" s="6">
        <f>A10986+B10986+C10986</f>
        <v>42</v>
      </c>
      <c r="E10986" s="5">
        <f>IF(A10986=0,0,A10986*LABOR_HRS_WK_TOM*SEASON_WEEKS*(1+DIM_PCT_TOM)^A10986)</f>
        <v>6616.7611003544</v>
      </c>
      <c r="F10986" s="5">
        <f>IF(B10986=0,0,B10986*LABOR_HRS_WK_CAR*SEASON_WEEKS*(1+DIM_PCT_CAR)^B10986)</f>
        <v>842.21570756151152</v>
      </c>
      <c r="G10986" s="5">
        <f>IF(C10986=0,0,C10986*LABOR_HRS_WK_MES*SEASON_WEEKS*(1+DIM_PCT_MES)^C10986)</f>
        <v>397.61499642530833</v>
      </c>
      <c r="H10986" s="5">
        <f>E10986+F10986+G10986</f>
        <v>7856.5918043412194</v>
      </c>
      <c r="I10986" s="5">
        <f>MIN(H10986,FARMER_HRS)</f>
        <v>720</v>
      </c>
      <c r="J10986" s="5">
        <f>MAX(0,H10986-FARMER_HRS)</f>
        <v>7136.5918043412194</v>
      </c>
      <c r="K10986" s="2">
        <f>I10986*FARMER_RATE+J10986*TEMP_WORKER_RATE</f>
        <v>148899.16326981282</v>
      </c>
      <c r="L10986" s="2">
        <f>A10986*PRICE_TOM+B10986*PRICE_CAR+C10986*PRICE_MES</f>
        <v>200092</v>
      </c>
      <c r="M10986" s="2">
        <f>A10986*FERT_BED_TOM+B10986*FERT_BED_CAR+C10986*FERT_BED_MES</f>
        <v>29040</v>
      </c>
      <c r="N10986" s="6">
        <f>IF(AND(D10986&lt;=TOTAL_BEDS,J10986&lt;=TEMP_WORKER_MAX*TEMP_WORKER_HRS),1,0)</f>
        <v>0</v>
      </c>
      <c r="O10986" s="2">
        <f>L10986-M10986-K10986-FIXED_COSTS</f>
        <v>2152.8367301871767</v>
      </c>
      <c r="P10986" s="2">
        <f>IF(N10986=1,O10986,"")</f>
      </c>
    </row>
    <row r="10987">
      <c r="A10987" s="6">
        <v>16</v>
      </c>
      <c r="B10987" s="6">
        <v>18</v>
      </c>
      <c r="C10987" s="6">
        <v>9</v>
      </c>
      <c r="D10987" s="6">
        <f>A10987+B10987+C10987</f>
        <v>43</v>
      </c>
      <c r="E10987" s="5">
        <f>IF(A10987=0,0,A10987*LABOR_HRS_WK_TOM*SEASON_WEEKS*(1+DIM_PCT_TOM)^A10987)</f>
        <v>6616.7611003544</v>
      </c>
      <c r="F10987" s="5">
        <f>IF(B10987=0,0,B10987*LABOR_HRS_WK_CAR*SEASON_WEEKS*(1+DIM_PCT_CAR)^B10987)</f>
        <v>842.21570756151152</v>
      </c>
      <c r="G10987" s="5">
        <f>IF(C10987=0,0,C10987*LABOR_HRS_WK_MES*SEASON_WEEKS*(1+DIM_PCT_MES)^C10987)</f>
        <v>452.90833186570273</v>
      </c>
      <c r="H10987" s="5">
        <f>E10987+F10987+G10987</f>
        <v>7911.8851397816143</v>
      </c>
      <c r="I10987" s="5">
        <f>MIN(H10987,FARMER_HRS)</f>
        <v>720</v>
      </c>
      <c r="J10987" s="5">
        <f>MAX(0,H10987-FARMER_HRS)</f>
        <v>7191.8851397816143</v>
      </c>
      <c r="K10987" s="2">
        <f>I10987*FARMER_RATE+J10987*TEMP_WORKER_RATE</f>
        <v>149859.11701009749</v>
      </c>
      <c r="L10987" s="2">
        <f>A10987*PRICE_TOM+B10987*PRICE_CAR+C10987*PRICE_MES</f>
        <v>202792</v>
      </c>
      <c r="M10987" s="2">
        <f>A10987*FERT_BED_TOM+B10987*FERT_BED_CAR+C10987*FERT_BED_MES</f>
        <v>29920</v>
      </c>
      <c r="N10987" s="6">
        <f>IF(AND(D10987&lt;=TOTAL_BEDS,J10987&lt;=TEMP_WORKER_MAX*TEMP_WORKER_HRS),1,0)</f>
        <v>0</v>
      </c>
      <c r="O10987" s="2">
        <f>L10987-M10987-K10987-FIXED_COSTS</f>
        <v>3012.882989902515</v>
      </c>
      <c r="P10987" s="2">
        <f>IF(N10987=1,O10987,"")</f>
      </c>
    </row>
    <row r="10988">
      <c r="A10988" s="6">
        <v>16</v>
      </c>
      <c r="B10988" s="6">
        <v>18</v>
      </c>
      <c r="C10988" s="6">
        <v>10</v>
      </c>
      <c r="D10988" s="6">
        <f>A10988+B10988+C10988</f>
        <v>44</v>
      </c>
      <c r="E10988" s="5">
        <f>IF(A10988=0,0,A10988*LABOR_HRS_WK_TOM*SEASON_WEEKS*(1+DIM_PCT_TOM)^A10988)</f>
        <v>6616.7611003544</v>
      </c>
      <c r="F10988" s="5">
        <f>IF(B10988=0,0,B10988*LABOR_HRS_WK_CAR*SEASON_WEEKS*(1+DIM_PCT_CAR)^B10988)</f>
        <v>842.21570756151152</v>
      </c>
      <c r="G10988" s="5">
        <f>IF(C10988=0,0,C10988*LABOR_HRS_WK_MES*SEASON_WEEKS*(1+DIM_PCT_MES)^C10988)</f>
        <v>509.52187334891551</v>
      </c>
      <c r="H10988" s="5">
        <f>E10988+F10988+G10988</f>
        <v>7968.4986812648267</v>
      </c>
      <c r="I10988" s="5">
        <f>MIN(H10988,FARMER_HRS)</f>
        <v>720</v>
      </c>
      <c r="J10988" s="5">
        <f>MAX(0,H10988-FARMER_HRS)</f>
        <v>7248.4986812648267</v>
      </c>
      <c r="K10988" s="2">
        <f>I10988*FARMER_RATE+J10988*TEMP_WORKER_RATE</f>
        <v>150841.99099418102</v>
      </c>
      <c r="L10988" s="2">
        <f>A10988*PRICE_TOM+B10988*PRICE_CAR+C10988*PRICE_MES</f>
        <v>205492</v>
      </c>
      <c r="M10988" s="2">
        <f>A10988*FERT_BED_TOM+B10988*FERT_BED_CAR+C10988*FERT_BED_MES</f>
        <v>30800</v>
      </c>
      <c r="N10988" s="6">
        <f>IF(AND(D10988&lt;=TOTAL_BEDS,J10988&lt;=TEMP_WORKER_MAX*TEMP_WORKER_HRS),1,0)</f>
        <v>0</v>
      </c>
      <c r="O10988" s="2">
        <f>L10988-M10988-K10988-FIXED_COSTS</f>
        <v>3850.0090058189817</v>
      </c>
      <c r="P10988" s="2">
        <f>IF(N10988=1,O10988,"")</f>
      </c>
    </row>
    <row r="10989">
      <c r="A10989" s="6">
        <v>16</v>
      </c>
      <c r="B10989" s="6">
        <v>18</v>
      </c>
      <c r="C10989" s="6">
        <v>11</v>
      </c>
      <c r="D10989" s="6">
        <f>A10989+B10989+C10989</f>
        <v>45</v>
      </c>
      <c r="E10989" s="5">
        <f>IF(A10989=0,0,A10989*LABOR_HRS_WK_TOM*SEASON_WEEKS*(1+DIM_PCT_TOM)^A10989)</f>
        <v>6616.7611003544</v>
      </c>
      <c r="F10989" s="5">
        <f>IF(B10989=0,0,B10989*LABOR_HRS_WK_CAR*SEASON_WEEKS*(1+DIM_PCT_CAR)^B10989)</f>
        <v>842.21570756151152</v>
      </c>
      <c r="G10989" s="5">
        <f>IF(C10989=0,0,C10989*LABOR_HRS_WK_MES*SEASON_WEEKS*(1+DIM_PCT_MES)^C10989)</f>
        <v>567.47998644235463</v>
      </c>
      <c r="H10989" s="5">
        <f>E10989+F10989+G10989</f>
        <v>8026.4567943582661</v>
      </c>
      <c r="I10989" s="5">
        <f>MIN(H10989,FARMER_HRS)</f>
        <v>720</v>
      </c>
      <c r="J10989" s="5">
        <f>MAX(0,H10989-FARMER_HRS)</f>
        <v>7306.4567943582661</v>
      </c>
      <c r="K10989" s="2">
        <f>I10989*FARMER_RATE+J10989*TEMP_WORKER_RATE</f>
        <v>151848.20823538656</v>
      </c>
      <c r="L10989" s="2">
        <f>A10989*PRICE_TOM+B10989*PRICE_CAR+C10989*PRICE_MES</f>
        <v>208192</v>
      </c>
      <c r="M10989" s="2">
        <f>A10989*FERT_BED_TOM+B10989*FERT_BED_CAR+C10989*FERT_BED_MES</f>
        <v>31680</v>
      </c>
      <c r="N10989" s="6">
        <f>IF(AND(D10989&lt;=TOTAL_BEDS,J10989&lt;=TEMP_WORKER_MAX*TEMP_WORKER_HRS),1,0)</f>
        <v>0</v>
      </c>
      <c r="O10989" s="2">
        <f>L10989-M10989-K10989-FIXED_COSTS</f>
        <v>4663.7917646134447</v>
      </c>
      <c r="P10989" s="2">
        <f>IF(N10989=1,O10989,"")</f>
      </c>
    </row>
    <row r="10990">
      <c r="A10990" s="6">
        <v>16</v>
      </c>
      <c r="B10990" s="6">
        <v>18</v>
      </c>
      <c r="C10990" s="6">
        <v>12</v>
      </c>
      <c r="D10990" s="6">
        <f>A10990+B10990+C10990</f>
        <v>46</v>
      </c>
      <c r="E10990" s="5">
        <f>IF(A10990=0,0,A10990*LABOR_HRS_WK_TOM*SEASON_WEEKS*(1+DIM_PCT_TOM)^A10990)</f>
        <v>6616.7611003544</v>
      </c>
      <c r="F10990" s="5">
        <f>IF(B10990=0,0,B10990*LABOR_HRS_WK_CAR*SEASON_WEEKS*(1+DIM_PCT_CAR)^B10990)</f>
        <v>842.21570756151152</v>
      </c>
      <c r="G10990" s="5">
        <f>IF(C10990=0,0,C10990*LABOR_HRS_WK_MES*SEASON_WEEKS*(1+DIM_PCT_MES)^C10990)</f>
        <v>626.807439570419</v>
      </c>
      <c r="H10990" s="5">
        <f>E10990+F10990+G10990</f>
        <v>8085.78424748633</v>
      </c>
      <c r="I10990" s="5">
        <f>MIN(H10990,FARMER_HRS)</f>
        <v>720</v>
      </c>
      <c r="J10990" s="5">
        <f>MAX(0,H10990-FARMER_HRS)</f>
        <v>7365.78424748633</v>
      </c>
      <c r="K10990" s="2">
        <f>I10990*FARMER_RATE+J10990*TEMP_WORKER_RATE</f>
        <v>152878.1987410821</v>
      </c>
      <c r="L10990" s="2">
        <f>A10990*PRICE_TOM+B10990*PRICE_CAR+C10990*PRICE_MES</f>
        <v>210892</v>
      </c>
      <c r="M10990" s="2">
        <f>A10990*FERT_BED_TOM+B10990*FERT_BED_CAR+C10990*FERT_BED_MES</f>
        <v>32560</v>
      </c>
      <c r="N10990" s="6">
        <f>IF(AND(D10990&lt;=TOTAL_BEDS,J10990&lt;=TEMP_WORKER_MAX*TEMP_WORKER_HRS),1,0)</f>
        <v>0</v>
      </c>
      <c r="O10990" s="2">
        <f>L10990-M10990-K10990-FIXED_COSTS</f>
        <v>5453.8012589178979</v>
      </c>
      <c r="P10990" s="2">
        <f>IF(N10990=1,O10990,"")</f>
      </c>
    </row>
    <row r="10991">
      <c r="A10991" s="6">
        <v>16</v>
      </c>
      <c r="B10991" s="6">
        <v>18</v>
      </c>
      <c r="C10991" s="6">
        <v>13</v>
      </c>
      <c r="D10991" s="6">
        <f>A10991+B10991+C10991</f>
        <v>47</v>
      </c>
      <c r="E10991" s="5">
        <f>IF(A10991=0,0,A10991*LABOR_HRS_WK_TOM*SEASON_WEEKS*(1+DIM_PCT_TOM)^A10991)</f>
        <v>6616.7611003544</v>
      </c>
      <c r="F10991" s="5">
        <f>IF(B10991=0,0,B10991*LABOR_HRS_WK_CAR*SEASON_WEEKS*(1+DIM_PCT_CAR)^B10991)</f>
        <v>842.21570756151152</v>
      </c>
      <c r="G10991" s="5">
        <f>IF(C10991=0,0,C10991*LABOR_HRS_WK_MES*SEASON_WEEKS*(1+DIM_PCT_MES)^C10991)</f>
        <v>687.52941027880331</v>
      </c>
      <c r="H10991" s="5">
        <f>E10991+F10991+G10991</f>
        <v>8146.5062181947142</v>
      </c>
      <c r="I10991" s="5">
        <f>MIN(H10991,FARMER_HRS)</f>
        <v>720</v>
      </c>
      <c r="J10991" s="5">
        <f>MAX(0,H10991-FARMER_HRS)</f>
        <v>7426.5062181947142</v>
      </c>
      <c r="K10991" s="2">
        <f>I10991*FARMER_RATE+J10991*TEMP_WORKER_RATE</f>
        <v>153932.39962143602</v>
      </c>
      <c r="L10991" s="2">
        <f>A10991*PRICE_TOM+B10991*PRICE_CAR+C10991*PRICE_MES</f>
        <v>213592</v>
      </c>
      <c r="M10991" s="2">
        <f>A10991*FERT_BED_TOM+B10991*FERT_BED_CAR+C10991*FERT_BED_MES</f>
        <v>33440</v>
      </c>
      <c r="N10991" s="6">
        <f>IF(AND(D10991&lt;=TOTAL_BEDS,J10991&lt;=TEMP_WORKER_MAX*TEMP_WORKER_HRS),1,0)</f>
        <v>0</v>
      </c>
      <c r="O10991" s="2">
        <f>L10991-M10991-K10991-FIXED_COSTS</f>
        <v>6219.6003785639768</v>
      </c>
      <c r="P10991" s="2">
        <f>IF(N10991=1,O10991,"")</f>
      </c>
    </row>
    <row r="10992">
      <c r="A10992" s="6">
        <v>16</v>
      </c>
      <c r="B10992" s="6">
        <v>18</v>
      </c>
      <c r="C10992" s="6">
        <v>14</v>
      </c>
      <c r="D10992" s="6">
        <f>A10992+B10992+C10992</f>
        <v>48</v>
      </c>
      <c r="E10992" s="5">
        <f>IF(A10992=0,0,A10992*LABOR_HRS_WK_TOM*SEASON_WEEKS*(1+DIM_PCT_TOM)^A10992)</f>
        <v>6616.7611003544</v>
      </c>
      <c r="F10992" s="5">
        <f>IF(B10992=0,0,B10992*LABOR_HRS_WK_CAR*SEASON_WEEKS*(1+DIM_PCT_CAR)^B10992)</f>
        <v>842.21570756151152</v>
      </c>
      <c r="G10992" s="5">
        <f>IF(C10992=0,0,C10992*LABOR_HRS_WK_MES*SEASON_WEEKS*(1+DIM_PCT_MES)^C10992)</f>
        <v>749.67149159246435</v>
      </c>
      <c r="H10992" s="5">
        <f>E10992+F10992+G10992</f>
        <v>8208.6482995083752</v>
      </c>
      <c r="I10992" s="5">
        <f>MIN(H10992,FARMER_HRS)</f>
        <v>720</v>
      </c>
      <c r="J10992" s="5">
        <f>MAX(0,H10992-FARMER_HRS)</f>
        <v>7488.6482995083752</v>
      </c>
      <c r="K10992" s="2">
        <f>I10992*FARMER_RATE+J10992*TEMP_WORKER_RATE</f>
        <v>155011.25519979818</v>
      </c>
      <c r="L10992" s="2">
        <f>A10992*PRICE_TOM+B10992*PRICE_CAR+C10992*PRICE_MES</f>
        <v>216292</v>
      </c>
      <c r="M10992" s="2">
        <f>A10992*FERT_BED_TOM+B10992*FERT_BED_CAR+C10992*FERT_BED_MES</f>
        <v>34320</v>
      </c>
      <c r="N10992" s="6">
        <f>IF(AND(D10992&lt;=TOTAL_BEDS,J10992&lt;=TEMP_WORKER_MAX*TEMP_WORKER_HRS),1,0)</f>
        <v>0</v>
      </c>
      <c r="O10992" s="2">
        <f>L10992-M10992-K10992-FIXED_COSTS</f>
        <v>6960.7448002018209</v>
      </c>
      <c r="P10992" s="2">
        <f>IF(N10992=1,O10992,"")</f>
      </c>
    </row>
    <row r="10993">
      <c r="A10993" s="6">
        <v>16</v>
      </c>
      <c r="B10993" s="6">
        <v>18</v>
      </c>
      <c r="C10993" s="6">
        <v>15</v>
      </c>
      <c r="D10993" s="6">
        <f>A10993+B10993+C10993</f>
        <v>49</v>
      </c>
      <c r="E10993" s="5">
        <f>IF(A10993=0,0,A10993*LABOR_HRS_WK_TOM*SEASON_WEEKS*(1+DIM_PCT_TOM)^A10993)</f>
        <v>6616.7611003544</v>
      </c>
      <c r="F10993" s="5">
        <f>IF(B10993=0,0,B10993*LABOR_HRS_WK_CAR*SEASON_WEEKS*(1+DIM_PCT_CAR)^B10993)</f>
        <v>842.21570756151152</v>
      </c>
      <c r="G10993" s="5">
        <f>IF(C10993=0,0,C10993*LABOR_HRS_WK_MES*SEASON_WEEKS*(1+DIM_PCT_MES)^C10993)</f>
        <v>813.25969846861074</v>
      </c>
      <c r="H10993" s="5">
        <f>E10993+F10993+G10993</f>
        <v>8272.2365063845227</v>
      </c>
      <c r="I10993" s="5">
        <f>MIN(H10993,FARMER_HRS)</f>
        <v>720</v>
      </c>
      <c r="J10993" s="5">
        <f>MAX(0,H10993-FARMER_HRS)</f>
        <v>7552.2365063845227</v>
      </c>
      <c r="K10993" s="2">
        <f>I10993*FARMER_RATE+J10993*TEMP_WORKER_RATE</f>
        <v>156115.21712473128</v>
      </c>
      <c r="L10993" s="2">
        <f>A10993*PRICE_TOM+B10993*PRICE_CAR+C10993*PRICE_MES</f>
        <v>218992</v>
      </c>
      <c r="M10993" s="2">
        <f>A10993*FERT_BED_TOM+B10993*FERT_BED_CAR+C10993*FERT_BED_MES</f>
        <v>35200</v>
      </c>
      <c r="N10993" s="6">
        <f>IF(AND(D10993&lt;=TOTAL_BEDS,J10993&lt;=TEMP_WORKER_MAX*TEMP_WORKER_HRS),1,0)</f>
        <v>0</v>
      </c>
      <c r="O10993" s="2">
        <f>L10993-M10993-K10993-FIXED_COSTS</f>
        <v>7676.78287526872</v>
      </c>
      <c r="P10993" s="2">
        <f>IF(N10993=1,O10993,"")</f>
      </c>
    </row>
    <row r="10994">
      <c r="A10994" s="6">
        <v>16</v>
      </c>
      <c r="B10994" s="6">
        <v>18</v>
      </c>
      <c r="C10994" s="6">
        <v>16</v>
      </c>
      <c r="D10994" s="6">
        <f>A10994+B10994+C10994</f>
        <v>50</v>
      </c>
      <c r="E10994" s="5">
        <f>IF(A10994=0,0,A10994*LABOR_HRS_WK_TOM*SEASON_WEEKS*(1+DIM_PCT_TOM)^A10994)</f>
        <v>6616.7611003544</v>
      </c>
      <c r="F10994" s="5">
        <f>IF(B10994=0,0,B10994*LABOR_HRS_WK_CAR*SEASON_WEEKS*(1+DIM_PCT_CAR)^B10994)</f>
        <v>842.21570756151152</v>
      </c>
      <c r="G10994" s="5">
        <f>IF(C10994=0,0,C10994*LABOR_HRS_WK_MES*SEASON_WEEKS*(1+DIM_PCT_MES)^C10994)</f>
        <v>878.32047434609967</v>
      </c>
      <c r="H10994" s="5">
        <f>E10994+F10994+G10994</f>
        <v>8337.29728226201</v>
      </c>
      <c r="I10994" s="5">
        <f>MIN(H10994,FARMER_HRS)</f>
        <v>720</v>
      </c>
      <c r="J10994" s="5">
        <f>MAX(0,H10994-FARMER_HRS)</f>
        <v>7617.29728226201</v>
      </c>
      <c r="K10994" s="2">
        <f>I10994*FARMER_RATE+J10994*TEMP_WORKER_RATE</f>
        <v>157244.74448371545</v>
      </c>
      <c r="L10994" s="2">
        <f>A10994*PRICE_TOM+B10994*PRICE_CAR+C10994*PRICE_MES</f>
        <v>221692</v>
      </c>
      <c r="M10994" s="2">
        <f>A10994*FERT_BED_TOM+B10994*FERT_BED_CAR+C10994*FERT_BED_MES</f>
        <v>36080</v>
      </c>
      <c r="N10994" s="6">
        <f>IF(AND(D10994&lt;=TOTAL_BEDS,J10994&lt;=TEMP_WORKER_MAX*TEMP_WORKER_HRS),1,0)</f>
        <v>0</v>
      </c>
      <c r="O10994" s="2">
        <f>L10994-M10994-K10994-FIXED_COSTS</f>
        <v>8367.2555162845529</v>
      </c>
      <c r="P10994" s="2">
        <f>IF(N10994=1,O10994,"")</f>
      </c>
    </row>
    <row r="10995">
      <c r="A10995" s="6">
        <v>16</v>
      </c>
      <c r="B10995" s="6">
        <v>18</v>
      </c>
      <c r="C10995" s="6">
        <v>17</v>
      </c>
      <c r="D10995" s="6">
        <f>A10995+B10995+C10995</f>
        <v>51</v>
      </c>
      <c r="E10995" s="5">
        <f>IF(A10995=0,0,A10995*LABOR_HRS_WK_TOM*SEASON_WEEKS*(1+DIM_PCT_TOM)^A10995)</f>
        <v>6616.7611003544</v>
      </c>
      <c r="F10995" s="5">
        <f>IF(B10995=0,0,B10995*LABOR_HRS_WK_CAR*SEASON_WEEKS*(1+DIM_PCT_CAR)^B10995)</f>
        <v>842.21570756151152</v>
      </c>
      <c r="G10995" s="5">
        <f>IF(C10995=0,0,C10995*LABOR_HRS_WK_MES*SEASON_WEEKS*(1+DIM_PCT_MES)^C10995)</f>
        <v>944.88069779263992</v>
      </c>
      <c r="H10995" s="5">
        <f>E10995+F10995+G10995</f>
        <v>8403.85750570855</v>
      </c>
      <c r="I10995" s="5">
        <f>MIN(H10995,FARMER_HRS)</f>
        <v>720</v>
      </c>
      <c r="J10995" s="5">
        <f>MAX(0,H10995-FARMER_HRS)</f>
        <v>7683.8575057085509</v>
      </c>
      <c r="K10995" s="2">
        <f>I10995*FARMER_RATE+J10995*TEMP_WORKER_RATE</f>
        <v>158400.30391855122</v>
      </c>
      <c r="L10995" s="2">
        <f>A10995*PRICE_TOM+B10995*PRICE_CAR+C10995*PRICE_MES</f>
        <v>224392</v>
      </c>
      <c r="M10995" s="2">
        <f>A10995*FERT_BED_TOM+B10995*FERT_BED_CAR+C10995*FERT_BED_MES</f>
        <v>36960</v>
      </c>
      <c r="N10995" s="6">
        <f>IF(AND(D10995&lt;=TOTAL_BEDS,J10995&lt;=TEMP_WORKER_MAX*TEMP_WORKER_HRS),1,0)</f>
        <v>0</v>
      </c>
      <c r="O10995" s="2">
        <f>L10995-M10995-K10995-FIXED_COSTS</f>
        <v>9031.6960814487829</v>
      </c>
      <c r="P10995" s="2">
        <f>IF(N10995=1,O10995,"")</f>
      </c>
    </row>
    <row r="10996">
      <c r="A10996" s="6">
        <v>16</v>
      </c>
      <c r="B10996" s="6">
        <v>18</v>
      </c>
      <c r="C10996" s="6">
        <v>18</v>
      </c>
      <c r="D10996" s="6">
        <f>A10996+B10996+C10996</f>
        <v>52</v>
      </c>
      <c r="E10996" s="5">
        <f>IF(A10996=0,0,A10996*LABOR_HRS_WK_TOM*SEASON_WEEKS*(1+DIM_PCT_TOM)^A10996)</f>
        <v>6616.7611003544</v>
      </c>
      <c r="F10996" s="5">
        <f>IF(B10996=0,0,B10996*LABOR_HRS_WK_CAR*SEASON_WEEKS*(1+DIM_PCT_CAR)^B10996)</f>
        <v>842.21570756151152</v>
      </c>
      <c r="G10996" s="5">
        <f>IF(C10996=0,0,C10996*LABOR_HRS_WK_MES*SEASON_WEEKS*(1+DIM_PCT_MES)^C10996)</f>
        <v>1012.9676892512272</v>
      </c>
      <c r="H10996" s="5">
        <f>E10996+F10996+G10996</f>
        <v>8471.9444971671383</v>
      </c>
      <c r="I10996" s="5">
        <f>MIN(H10996,FARMER_HRS)</f>
        <v>720</v>
      </c>
      <c r="J10996" s="5">
        <f>MAX(0,H10996-FARMER_HRS)</f>
        <v>7751.9444971671383</v>
      </c>
      <c r="K10996" s="2">
        <f>I10996*FARMER_RATE+J10996*TEMP_WORKER_RATE</f>
        <v>159582.36974248503</v>
      </c>
      <c r="L10996" s="2">
        <f>A10996*PRICE_TOM+B10996*PRICE_CAR+C10996*PRICE_MES</f>
        <v>227092</v>
      </c>
      <c r="M10996" s="2">
        <f>A10996*FERT_BED_TOM+B10996*FERT_BED_CAR+C10996*FERT_BED_MES</f>
        <v>37840</v>
      </c>
      <c r="N10996" s="6">
        <f>IF(AND(D10996&lt;=TOTAL_BEDS,J10996&lt;=TEMP_WORKER_MAX*TEMP_WORKER_HRS),1,0)</f>
        <v>0</v>
      </c>
      <c r="O10996" s="2">
        <f>L10996-M10996-K10996-FIXED_COSTS</f>
        <v>9669.6302575149748</v>
      </c>
      <c r="P10996" s="2">
        <f>IF(N10996=1,O10996,"")</f>
      </c>
    </row>
    <row r="10997">
      <c r="A10997" s="6">
        <v>16</v>
      </c>
      <c r="B10997" s="6">
        <v>18</v>
      </c>
      <c r="C10997" s="6">
        <v>19</v>
      </c>
      <c r="D10997" s="6">
        <f>A10997+B10997+C10997</f>
        <v>53</v>
      </c>
      <c r="E10997" s="5">
        <f>IF(A10997=0,0,A10997*LABOR_HRS_WK_TOM*SEASON_WEEKS*(1+DIM_PCT_TOM)^A10997)</f>
        <v>6616.7611003544</v>
      </c>
      <c r="F10997" s="5">
        <f>IF(B10997=0,0,B10997*LABOR_HRS_WK_CAR*SEASON_WEEKS*(1+DIM_PCT_CAR)^B10997)</f>
        <v>842.21570756151152</v>
      </c>
      <c r="G10997" s="5">
        <f>IF(C10997=0,0,C10997*LABOR_HRS_WK_MES*SEASON_WEEKS*(1+DIM_PCT_MES)^C10997)</f>
        <v>1082.6092178872491</v>
      </c>
      <c r="H10997" s="5">
        <f>E10997+F10997+G10997</f>
        <v>8541.58602580316</v>
      </c>
      <c r="I10997" s="5">
        <f>MIN(H10997,FARMER_HRS)</f>
        <v>720</v>
      </c>
      <c r="J10997" s="5">
        <f>MAX(0,H10997-FARMER_HRS)</f>
        <v>7821.5860258031607</v>
      </c>
      <c r="K10997" s="2">
        <f>I10997*FARMER_RATE+J10997*TEMP_WORKER_RATE</f>
        <v>160791.42405908264</v>
      </c>
      <c r="L10997" s="2">
        <f>A10997*PRICE_TOM+B10997*PRICE_CAR+C10997*PRICE_MES</f>
        <v>229792</v>
      </c>
      <c r="M10997" s="2">
        <f>A10997*FERT_BED_TOM+B10997*FERT_BED_CAR+C10997*FERT_BED_MES</f>
        <v>38720</v>
      </c>
      <c r="N10997" s="6">
        <f>IF(AND(D10997&lt;=TOTAL_BEDS,J10997&lt;=TEMP_WORKER_MAX*TEMP_WORKER_HRS),1,0)</f>
        <v>0</v>
      </c>
      <c r="O10997" s="2">
        <f>L10997-M10997-K10997-FIXED_COSTS</f>
        <v>10280.575940917362</v>
      </c>
      <c r="P10997" s="2">
        <f>IF(N10997=1,O10997,"")</f>
      </c>
    </row>
    <row r="10998">
      <c r="A10998" s="6">
        <v>16</v>
      </c>
      <c r="B10998" s="6">
        <v>18</v>
      </c>
      <c r="C10998" s="6">
        <v>20</v>
      </c>
      <c r="D10998" s="6">
        <f>A10998+B10998+C10998</f>
        <v>54</v>
      </c>
      <c r="E10998" s="5">
        <f>IF(A10998=0,0,A10998*LABOR_HRS_WK_TOM*SEASON_WEEKS*(1+DIM_PCT_TOM)^A10998)</f>
        <v>6616.7611003544</v>
      </c>
      <c r="F10998" s="5">
        <f>IF(B10998=0,0,B10998*LABOR_HRS_WK_CAR*SEASON_WEEKS*(1+DIM_PCT_CAR)^B10998)</f>
        <v>842.21570756151152</v>
      </c>
      <c r="G10998" s="5">
        <f>IF(C10998=0,0,C10998*LABOR_HRS_WK_MES*SEASON_WEEKS*(1+DIM_PCT_MES)^C10998)</f>
        <v>1153.8335085377259</v>
      </c>
      <c r="H10998" s="5">
        <f>E10998+F10998+G10998</f>
        <v>8612.8103164536369</v>
      </c>
      <c r="I10998" s="5">
        <f>MIN(H10998,FARMER_HRS)</f>
        <v>720</v>
      </c>
      <c r="J10998" s="5">
        <f>MAX(0,H10998-FARMER_HRS)</f>
        <v>7892.8103164536369</v>
      </c>
      <c r="K10998" s="2">
        <f>I10998*FARMER_RATE+J10998*TEMP_WORKER_RATE</f>
        <v>162027.95688287565</v>
      </c>
      <c r="L10998" s="2">
        <f>A10998*PRICE_TOM+B10998*PRICE_CAR+C10998*PRICE_MES</f>
        <v>232492</v>
      </c>
      <c r="M10998" s="2">
        <f>A10998*FERT_BED_TOM+B10998*FERT_BED_CAR+C10998*FERT_BED_MES</f>
        <v>39600</v>
      </c>
      <c r="N10998" s="6">
        <f>IF(AND(D10998&lt;=TOTAL_BEDS,J10998&lt;=TEMP_WORKER_MAX*TEMP_WORKER_HRS),1,0)</f>
        <v>0</v>
      </c>
      <c r="O10998" s="2">
        <f>L10998-M10998-K10998-FIXED_COSTS</f>
        <v>10864.043117124354</v>
      </c>
      <c r="P10998" s="2">
        <f>IF(N10998=1,O10998,"")</f>
      </c>
    </row>
    <row r="10999">
      <c r="A10999" s="6">
        <v>16</v>
      </c>
      <c r="B10999" s="6">
        <v>18</v>
      </c>
      <c r="C10999" s="6">
        <v>21</v>
      </c>
      <c r="D10999" s="6">
        <f>A10999+B10999+C10999</f>
        <v>55</v>
      </c>
      <c r="E10999" s="5">
        <f>IF(A10999=0,0,A10999*LABOR_HRS_WK_TOM*SEASON_WEEKS*(1+DIM_PCT_TOM)^A10999)</f>
        <v>6616.7611003544</v>
      </c>
      <c r="F10999" s="5">
        <f>IF(B10999=0,0,B10999*LABOR_HRS_WK_CAR*SEASON_WEEKS*(1+DIM_PCT_CAR)^B10999)</f>
        <v>842.21570756151152</v>
      </c>
      <c r="G10999" s="5">
        <f>IF(C10999=0,0,C10999*LABOR_HRS_WK_MES*SEASON_WEEKS*(1+DIM_PCT_MES)^C10999)</f>
        <v>1226.6692487641699</v>
      </c>
      <c r="H10999" s="5">
        <f>E10999+F10999+G10999</f>
        <v>8685.6460566800815</v>
      </c>
      <c r="I10999" s="5">
        <f>MIN(H10999,FARMER_HRS)</f>
        <v>720</v>
      </c>
      <c r="J10999" s="5">
        <f>MAX(0,H10999-FARMER_HRS)</f>
        <v>7965.6460566800815</v>
      </c>
      <c r="K10999" s="2">
        <f>I10999*FARMER_RATE+J10999*TEMP_WORKER_RATE</f>
        <v>163292.46626180696</v>
      </c>
      <c r="L10999" s="2">
        <f>A10999*PRICE_TOM+B10999*PRICE_CAR+C10999*PRICE_MES</f>
        <v>235192</v>
      </c>
      <c r="M10999" s="2">
        <f>A10999*FERT_BED_TOM+B10999*FERT_BED_CAR+C10999*FERT_BED_MES</f>
        <v>40480</v>
      </c>
      <c r="N10999" s="6">
        <f>IF(AND(D10999&lt;=TOTAL_BEDS,J10999&lt;=TEMP_WORKER_MAX*TEMP_WORKER_HRS),1,0)</f>
        <v>0</v>
      </c>
      <c r="O10999" s="2">
        <f>L10999-M10999-K10999-FIXED_COSTS</f>
        <v>11419.533738193044</v>
      </c>
      <c r="P10999" s="2">
        <f>IF(N10999=1,O10999,"")</f>
      </c>
    </row>
    <row r="11000">
      <c r="A11000" s="6">
        <v>16</v>
      </c>
      <c r="B11000" s="6">
        <v>18</v>
      </c>
      <c r="C11000" s="6">
        <v>22</v>
      </c>
      <c r="D11000" s="6">
        <f>A11000+B11000+C11000</f>
        <v>56</v>
      </c>
      <c r="E11000" s="5">
        <f>IF(A11000=0,0,A11000*LABOR_HRS_WK_TOM*SEASON_WEEKS*(1+DIM_PCT_TOM)^A11000)</f>
        <v>6616.7611003544</v>
      </c>
      <c r="F11000" s="5">
        <f>IF(B11000=0,0,B11000*LABOR_HRS_WK_CAR*SEASON_WEEKS*(1+DIM_PCT_CAR)^B11000)</f>
        <v>842.21570756151152</v>
      </c>
      <c r="G11000" s="5">
        <f>IF(C11000=0,0,C11000*LABOR_HRS_WK_MES*SEASON_WEEKS*(1+DIM_PCT_MES)^C11000)</f>
        <v>1301.1455960105659</v>
      </c>
      <c r="H11000" s="5">
        <f>E11000+F11000+G11000</f>
        <v>8760.122403926478</v>
      </c>
      <c r="I11000" s="5">
        <f>MIN(H11000,FARMER_HRS)</f>
        <v>720</v>
      </c>
      <c r="J11000" s="5">
        <f>MAX(0,H11000-FARMER_HRS)</f>
        <v>8040.122403926478</v>
      </c>
      <c r="K11000" s="2">
        <f>I11000*FARMER_RATE+J11000*TEMP_WORKER_RATE</f>
        <v>164585.45840150135</v>
      </c>
      <c r="L11000" s="2">
        <f>A11000*PRICE_TOM+B11000*PRICE_CAR+C11000*PRICE_MES</f>
        <v>237892</v>
      </c>
      <c r="M11000" s="2">
        <f>A11000*FERT_BED_TOM+B11000*FERT_BED_CAR+C11000*FERT_BED_MES</f>
        <v>41360</v>
      </c>
      <c r="N11000" s="6">
        <f>IF(AND(D11000&lt;=TOTAL_BEDS,J11000&lt;=TEMP_WORKER_MAX*TEMP_WORKER_HRS),1,0)</f>
        <v>0</v>
      </c>
      <c r="O11000" s="2">
        <f>L11000-M11000-K11000-FIXED_COSTS</f>
        <v>11946.541598498647</v>
      </c>
      <c r="P11000" s="2">
        <f>IF(N11000=1,O11000,"")</f>
      </c>
    </row>
    <row r="11001">
      <c r="A11001" s="6">
        <v>16</v>
      </c>
      <c r="B11001" s="6">
        <v>18</v>
      </c>
      <c r="C11001" s="6">
        <v>23</v>
      </c>
      <c r="D11001" s="6">
        <f>A11001+B11001+C11001</f>
        <v>57</v>
      </c>
      <c r="E11001" s="5">
        <f>IF(A11001=0,0,A11001*LABOR_HRS_WK_TOM*SEASON_WEEKS*(1+DIM_PCT_TOM)^A11001)</f>
        <v>6616.7611003544</v>
      </c>
      <c r="F11001" s="5">
        <f>IF(B11001=0,0,B11001*LABOR_HRS_WK_CAR*SEASON_WEEKS*(1+DIM_PCT_CAR)^B11001)</f>
        <v>842.21570756151152</v>
      </c>
      <c r="G11001" s="5">
        <f>IF(C11001=0,0,C11001*LABOR_HRS_WK_MES*SEASON_WEEKS*(1+DIM_PCT_MES)^C11001)</f>
        <v>1377.2921848680023</v>
      </c>
      <c r="H11001" s="5">
        <f>E11001+F11001+G11001</f>
        <v>8836.2689927839128</v>
      </c>
      <c r="I11001" s="5">
        <f>MIN(H11001,FARMER_HRS)</f>
        <v>720</v>
      </c>
      <c r="J11001" s="5">
        <f>MAX(0,H11001-FARMER_HRS)</f>
        <v>8116.2689927839128</v>
      </c>
      <c r="K11001" s="2">
        <f>I11001*FARMER_RATE+J11001*TEMP_WORKER_RATE</f>
        <v>165907.44779138739</v>
      </c>
      <c r="L11001" s="2">
        <f>A11001*PRICE_TOM+B11001*PRICE_CAR+C11001*PRICE_MES</f>
        <v>240592</v>
      </c>
      <c r="M11001" s="2">
        <f>A11001*FERT_BED_TOM+B11001*FERT_BED_CAR+C11001*FERT_BED_MES</f>
        <v>42240</v>
      </c>
      <c r="N11001" s="6">
        <f>IF(AND(D11001&lt;=TOTAL_BEDS,J11001&lt;=TEMP_WORKER_MAX*TEMP_WORKER_HRS),1,0)</f>
        <v>0</v>
      </c>
      <c r="O11001" s="2">
        <f>L11001-M11001-K11001-FIXED_COSTS</f>
        <v>12444.552208612615</v>
      </c>
      <c r="P11001" s="2">
        <f>IF(N11001=1,O11001,"")</f>
      </c>
    </row>
    <row r="11002">
      <c r="A11002" s="6">
        <v>16</v>
      </c>
      <c r="B11002" s="6">
        <v>18</v>
      </c>
      <c r="C11002" s="6">
        <v>24</v>
      </c>
      <c r="D11002" s="6">
        <f>A11002+B11002+C11002</f>
        <v>58</v>
      </c>
      <c r="E11002" s="5">
        <f>IF(A11002=0,0,A11002*LABOR_HRS_WK_TOM*SEASON_WEEKS*(1+DIM_PCT_TOM)^A11002)</f>
        <v>6616.7611003544</v>
      </c>
      <c r="F11002" s="5">
        <f>IF(B11002=0,0,B11002*LABOR_HRS_WK_CAR*SEASON_WEEKS*(1+DIM_PCT_CAR)^B11002)</f>
        <v>842.21570756151152</v>
      </c>
      <c r="G11002" s="5">
        <f>IF(C11002=0,0,C11002*LABOR_HRS_WK_MES*SEASON_WEEKS*(1+DIM_PCT_MES)^C11002)</f>
        <v>1455.139134447498</v>
      </c>
      <c r="H11002" s="5">
        <f>E11002+F11002+G11002</f>
        <v>8914.115942363409</v>
      </c>
      <c r="I11002" s="5">
        <f>MIN(H11002,FARMER_HRS)</f>
        <v>720</v>
      </c>
      <c r="J11002" s="5">
        <f>MAX(0,H11002-FARMER_HRS)</f>
        <v>8194.115942363409</v>
      </c>
      <c r="K11002" s="2">
        <f>I11002*FARMER_RATE+J11002*TEMP_WORKER_RATE</f>
        <v>167258.95733269808</v>
      </c>
      <c r="L11002" s="2">
        <f>A11002*PRICE_TOM+B11002*PRICE_CAR+C11002*PRICE_MES</f>
        <v>243292</v>
      </c>
      <c r="M11002" s="2">
        <f>A11002*FERT_BED_TOM+B11002*FERT_BED_CAR+C11002*FERT_BED_MES</f>
        <v>43120</v>
      </c>
      <c r="N11002" s="6">
        <f>IF(AND(D11002&lt;=TOTAL_BEDS,J11002&lt;=TEMP_WORKER_MAX*TEMP_WORKER_HRS),1,0)</f>
        <v>0</v>
      </c>
      <c r="O11002" s="2">
        <f>L11002-M11002-K11002-FIXED_COSTS</f>
        <v>12913.042667301925</v>
      </c>
      <c r="P11002" s="2">
        <f>IF(N11002=1,O11002,"")</f>
      </c>
    </row>
    <row r="11003">
      <c r="A11003" s="6">
        <v>16</v>
      </c>
      <c r="B11003" s="6">
        <v>18</v>
      </c>
      <c r="C11003" s="6">
        <v>25</v>
      </c>
      <c r="D11003" s="6">
        <f>A11003+B11003+C11003</f>
        <v>59</v>
      </c>
      <c r="E11003" s="5">
        <f>IF(A11003=0,0,A11003*LABOR_HRS_WK_TOM*SEASON_WEEKS*(1+DIM_PCT_TOM)^A11003)</f>
        <v>6616.7611003544</v>
      </c>
      <c r="F11003" s="5">
        <f>IF(B11003=0,0,B11003*LABOR_HRS_WK_CAR*SEASON_WEEKS*(1+DIM_PCT_CAR)^B11003)</f>
        <v>842.21570756151152</v>
      </c>
      <c r="G11003" s="5">
        <f>IF(C11003=0,0,C11003*LABOR_HRS_WK_MES*SEASON_WEEKS*(1+DIM_PCT_MES)^C11003)</f>
        <v>1534.7170558625955</v>
      </c>
      <c r="H11003" s="5">
        <f>E11003+F11003+G11003</f>
        <v>8993.6938637785061</v>
      </c>
      <c r="I11003" s="5">
        <f>MIN(H11003,FARMER_HRS)</f>
        <v>720</v>
      </c>
      <c r="J11003" s="5">
        <f>MAX(0,H11003-FARMER_HRS)</f>
        <v>8273.6938637785061</v>
      </c>
      <c r="K11003" s="2">
        <f>I11003*FARMER_RATE+J11003*TEMP_WORKER_RATE</f>
        <v>168640.51846837683</v>
      </c>
      <c r="L11003" s="2">
        <f>A11003*PRICE_TOM+B11003*PRICE_CAR+C11003*PRICE_MES</f>
        <v>245992</v>
      </c>
      <c r="M11003" s="2">
        <f>A11003*FERT_BED_TOM+B11003*FERT_BED_CAR+C11003*FERT_BED_MES</f>
        <v>44000</v>
      </c>
      <c r="N11003" s="6">
        <f>IF(AND(D11003&lt;=TOTAL_BEDS,J11003&lt;=TEMP_WORKER_MAX*TEMP_WORKER_HRS),1,0)</f>
        <v>0</v>
      </c>
      <c r="O11003" s="2">
        <f>L11003-M11003-K11003-FIXED_COSTS</f>
        <v>13351.481531623169</v>
      </c>
      <c r="P11003" s="2">
        <f>IF(N11003=1,O11003,"")</f>
      </c>
    </row>
    <row r="11004">
      <c r="A11004" s="6">
        <v>16</v>
      </c>
      <c r="B11004" s="6">
        <v>18</v>
      </c>
      <c r="C11004" s="6">
        <v>26</v>
      </c>
      <c r="D11004" s="6">
        <f>A11004+B11004+C11004</f>
        <v>60</v>
      </c>
      <c r="E11004" s="5">
        <f>IF(A11004=0,0,A11004*LABOR_HRS_WK_TOM*SEASON_WEEKS*(1+DIM_PCT_TOM)^A11004)</f>
        <v>6616.7611003544</v>
      </c>
      <c r="F11004" s="5">
        <f>IF(B11004=0,0,B11004*LABOR_HRS_WK_CAR*SEASON_WEEKS*(1+DIM_PCT_CAR)^B11004)</f>
        <v>842.21570756151152</v>
      </c>
      <c r="G11004" s="5">
        <f>IF(C11004=0,0,C11004*LABOR_HRS_WK_MES*SEASON_WEEKS*(1+DIM_PCT_MES)^C11004)</f>
        <v>1616.0570598233128</v>
      </c>
      <c r="H11004" s="5">
        <f>E11004+F11004+G11004</f>
        <v>9075.0338677392247</v>
      </c>
      <c r="I11004" s="5">
        <f>MIN(H11004,FARMER_HRS)</f>
        <v>720</v>
      </c>
      <c r="J11004" s="5">
        <f>MAX(0,H11004-FARMER_HRS)</f>
        <v>8355.0338677392247</v>
      </c>
      <c r="K11004" s="2">
        <f>I11004*FARMER_RATE+J11004*TEMP_WORKER_RATE</f>
        <v>170052.6713149171</v>
      </c>
      <c r="L11004" s="2">
        <f>A11004*PRICE_TOM+B11004*PRICE_CAR+C11004*PRICE_MES</f>
        <v>248692</v>
      </c>
      <c r="M11004" s="2">
        <f>A11004*FERT_BED_TOM+B11004*FERT_BED_CAR+C11004*FERT_BED_MES</f>
        <v>44880</v>
      </c>
      <c r="N11004" s="6">
        <f>IF(AND(D11004&lt;=TOTAL_BEDS,J11004&lt;=TEMP_WORKER_MAX*TEMP_WORKER_HRS),1,0)</f>
        <v>0</v>
      </c>
      <c r="O11004" s="2">
        <f>L11004-M11004-K11004-FIXED_COSTS</f>
        <v>13759.328685082903</v>
      </c>
      <c r="P11004" s="2">
        <f>IF(N11004=1,O11004,"")</f>
      </c>
    </row>
    <row r="11005">
      <c r="A11005" s="6">
        <v>16</v>
      </c>
      <c r="B11005" s="6">
        <v>18</v>
      </c>
      <c r="C11005" s="6">
        <v>27</v>
      </c>
      <c r="D11005" s="6">
        <f>A11005+B11005+C11005</f>
        <v>61</v>
      </c>
      <c r="E11005" s="5">
        <f>IF(A11005=0,0,A11005*LABOR_HRS_WK_TOM*SEASON_WEEKS*(1+DIM_PCT_TOM)^A11005)</f>
        <v>6616.7611003544</v>
      </c>
      <c r="F11005" s="5">
        <f>IF(B11005=0,0,B11005*LABOR_HRS_WK_CAR*SEASON_WEEKS*(1+DIM_PCT_CAR)^B11005)</f>
        <v>842.21570756151152</v>
      </c>
      <c r="G11005" s="5">
        <f>IF(C11005=0,0,C11005*LABOR_HRS_WK_MES*SEASON_WEEKS*(1+DIM_PCT_MES)^C11005)</f>
        <v>1699.19076434307</v>
      </c>
      <c r="H11005" s="5">
        <f>E11005+F11005+G11005</f>
        <v>9158.16757225898</v>
      </c>
      <c r="I11005" s="5">
        <f>MIN(H11005,FARMER_HRS)</f>
        <v>720</v>
      </c>
      <c r="J11005" s="5">
        <f>MAX(0,H11005-FARMER_HRS)</f>
        <v>8438.16757225898</v>
      </c>
      <c r="K11005" s="2">
        <f>I11005*FARMER_RATE+J11005*TEMP_WORKER_RATE</f>
        <v>171495.96479616285</v>
      </c>
      <c r="L11005" s="2">
        <f>A11005*PRICE_TOM+B11005*PRICE_CAR+C11005*PRICE_MES</f>
        <v>251392</v>
      </c>
      <c r="M11005" s="2">
        <f>A11005*FERT_BED_TOM+B11005*FERT_BED_CAR+C11005*FERT_BED_MES</f>
        <v>45760</v>
      </c>
      <c r="N11005" s="6">
        <f>IF(AND(D11005&lt;=TOTAL_BEDS,J11005&lt;=TEMP_WORKER_MAX*TEMP_WORKER_HRS),1,0)</f>
        <v>0</v>
      </c>
      <c r="O11005" s="2">
        <f>L11005-M11005-K11005-FIXED_COSTS</f>
        <v>14136.035203837149</v>
      </c>
      <c r="P11005" s="2">
        <f>IF(N11005=1,O11005,"")</f>
      </c>
    </row>
    <row r="11006">
      <c r="A11006" s="6">
        <v>16</v>
      </c>
      <c r="B11006" s="6">
        <v>18</v>
      </c>
      <c r="C11006" s="6">
        <v>28</v>
      </c>
      <c r="D11006" s="6">
        <f>A11006+B11006+C11006</f>
        <v>62</v>
      </c>
      <c r="E11006" s="5">
        <f>IF(A11006=0,0,A11006*LABOR_HRS_WK_TOM*SEASON_WEEKS*(1+DIM_PCT_TOM)^A11006)</f>
        <v>6616.7611003544</v>
      </c>
      <c r="F11006" s="5">
        <f>IF(B11006=0,0,B11006*LABOR_HRS_WK_CAR*SEASON_WEEKS*(1+DIM_PCT_CAR)^B11006)</f>
        <v>842.21570756151152</v>
      </c>
      <c r="G11006" s="5">
        <f>IF(C11006=0,0,C11006*LABOR_HRS_WK_MES*SEASON_WEEKS*(1+DIM_PCT_MES)^C11006)</f>
        <v>1784.1503025602233</v>
      </c>
      <c r="H11006" s="5">
        <f>E11006+F11006+G11006</f>
        <v>9243.1271104761345</v>
      </c>
      <c r="I11006" s="5">
        <f>MIN(H11006,FARMER_HRS)</f>
        <v>720</v>
      </c>
      <c r="J11006" s="5">
        <f>MAX(0,H11006-FARMER_HRS)</f>
        <v>8523.1271104761345</v>
      </c>
      <c r="K11006" s="2">
        <f>I11006*FARMER_RATE+J11006*TEMP_WORKER_RATE</f>
        <v>172970.95677909956</v>
      </c>
      <c r="L11006" s="2">
        <f>A11006*PRICE_TOM+B11006*PRICE_CAR+C11006*PRICE_MES</f>
        <v>254092</v>
      </c>
      <c r="M11006" s="2">
        <f>A11006*FERT_BED_TOM+B11006*FERT_BED_CAR+C11006*FERT_BED_MES</f>
        <v>46640</v>
      </c>
      <c r="N11006" s="6">
        <f>IF(AND(D11006&lt;=TOTAL_BEDS,J11006&lt;=TEMP_WORKER_MAX*TEMP_WORKER_HRS),1,0)</f>
        <v>0</v>
      </c>
      <c r="O11006" s="2">
        <f>L11006-M11006-K11006-FIXED_COSTS</f>
        <v>14481.043220900436</v>
      </c>
      <c r="P11006" s="2">
        <f>IF(N11006=1,O11006,"")</f>
      </c>
    </row>
    <row r="11007">
      <c r="A11007" s="6">
        <v>16</v>
      </c>
      <c r="B11007" s="6">
        <v>18</v>
      </c>
      <c r="C11007" s="6">
        <v>29</v>
      </c>
      <c r="D11007" s="6">
        <f>A11007+B11007+C11007</f>
        <v>63</v>
      </c>
      <c r="E11007" s="5">
        <f>IF(A11007=0,0,A11007*LABOR_HRS_WK_TOM*SEASON_WEEKS*(1+DIM_PCT_TOM)^A11007)</f>
        <v>6616.7611003544</v>
      </c>
      <c r="F11007" s="5">
        <f>IF(B11007=0,0,B11007*LABOR_HRS_WK_CAR*SEASON_WEEKS*(1+DIM_PCT_CAR)^B11007)</f>
        <v>842.21570756151152</v>
      </c>
      <c r="G11007" s="5">
        <f>IF(C11007=0,0,C11007*LABOR_HRS_WK_MES*SEASON_WEEKS*(1+DIM_PCT_MES)^C11007)</f>
        <v>1870.9683306758766</v>
      </c>
      <c r="H11007" s="5">
        <f>E11007+F11007+G11007</f>
        <v>9329.9451385917873</v>
      </c>
      <c r="I11007" s="5">
        <f>MIN(H11007,FARMER_HRS)</f>
        <v>720</v>
      </c>
      <c r="J11007" s="5">
        <f>MAX(0,H11007-FARMER_HRS)</f>
        <v>8609.9451385917873</v>
      </c>
      <c r="K11007" s="2">
        <f>I11007*FARMER_RATE+J11007*TEMP_WORKER_RATE</f>
        <v>174478.21421166297</v>
      </c>
      <c r="L11007" s="2">
        <f>A11007*PRICE_TOM+B11007*PRICE_CAR+C11007*PRICE_MES</f>
        <v>256792</v>
      </c>
      <c r="M11007" s="2">
        <f>A11007*FERT_BED_TOM+B11007*FERT_BED_CAR+C11007*FERT_BED_MES</f>
        <v>47520</v>
      </c>
      <c r="N11007" s="6">
        <f>IF(AND(D11007&lt;=TOTAL_BEDS,J11007&lt;=TEMP_WORKER_MAX*TEMP_WORKER_HRS),1,0)</f>
        <v>0</v>
      </c>
      <c r="O11007" s="2">
        <f>L11007-M11007-K11007-FIXED_COSTS</f>
        <v>14793.785788337031</v>
      </c>
      <c r="P11007" s="2">
        <f>IF(N11007=1,O11007,"")</f>
      </c>
    </row>
    <row r="11008">
      <c r="A11008" s="6">
        <v>16</v>
      </c>
      <c r="B11008" s="6">
        <v>18</v>
      </c>
      <c r="C11008" s="6">
        <v>30</v>
      </c>
      <c r="D11008" s="6">
        <f>A11008+B11008+C11008</f>
        <v>64</v>
      </c>
      <c r="E11008" s="5">
        <f>IF(A11008=0,0,A11008*LABOR_HRS_WK_TOM*SEASON_WEEKS*(1+DIM_PCT_TOM)^A11008)</f>
        <v>6616.7611003544</v>
      </c>
      <c r="F11008" s="5">
        <f>IF(B11008=0,0,B11008*LABOR_HRS_WK_CAR*SEASON_WEEKS*(1+DIM_PCT_CAR)^B11008)</f>
        <v>842.21570756151152</v>
      </c>
      <c r="G11008" s="5">
        <f>IF(C11008=0,0,C11008*LABOR_HRS_WK_MES*SEASON_WEEKS*(1+DIM_PCT_MES)^C11008)</f>
        <v>1959.6780360096466</v>
      </c>
      <c r="H11008" s="5">
        <f>E11008+F11008+G11008</f>
        <v>9418.6548439255585</v>
      </c>
      <c r="I11008" s="5">
        <f>MIN(H11008,FARMER_HRS)</f>
        <v>720</v>
      </c>
      <c r="J11008" s="5">
        <f>MAX(0,H11008-FARMER_HRS)</f>
        <v>8698.6548439255585</v>
      </c>
      <c r="K11008" s="2">
        <f>I11008*FARMER_RATE+J11008*TEMP_WORKER_RATE</f>
        <v>176018.31326259649</v>
      </c>
      <c r="L11008" s="2">
        <f>A11008*PRICE_TOM+B11008*PRICE_CAR+C11008*PRICE_MES</f>
        <v>259492</v>
      </c>
      <c r="M11008" s="2">
        <f>A11008*FERT_BED_TOM+B11008*FERT_BED_CAR+C11008*FERT_BED_MES</f>
        <v>48400</v>
      </c>
      <c r="N11008" s="6">
        <f>IF(AND(D11008&lt;=TOTAL_BEDS,J11008&lt;=TEMP_WORKER_MAX*TEMP_WORKER_HRS),1,0)</f>
        <v>0</v>
      </c>
      <c r="O11008" s="2">
        <f>L11008-M11008-K11008-FIXED_COSTS</f>
        <v>15073.686737403506</v>
      </c>
      <c r="P11008" s="2">
        <f>IF(N11008=1,O11008,"")</f>
      </c>
    </row>
    <row r="11009">
      <c r="A11009" s="6">
        <v>16</v>
      </c>
      <c r="B11009" s="6">
        <v>19</v>
      </c>
      <c r="C11009" s="6">
        <v>0</v>
      </c>
      <c r="D11009" s="6">
        <f>A11009+B11009+C11009</f>
        <v>35</v>
      </c>
      <c r="E11009" s="5">
        <f>IF(A11009=0,0,A11009*LABOR_HRS_WK_TOM*SEASON_WEEKS*(1+DIM_PCT_TOM)^A11009)</f>
        <v>6616.7611003544</v>
      </c>
      <c r="F11009" s="5">
        <f>IF(B11009=0,0,B11009*LABOR_HRS_WK_CAR*SEASON_WEEKS*(1+DIM_PCT_CAR)^B11009)</f>
        <v>911.23060582002415</v>
      </c>
      <c r="G11009" s="5">
        <f>IF(C11009=0,0,C11009*LABOR_HRS_WK_MES*SEASON_WEEKS*(1+DIM_PCT_MES)^C11009)</f>
        <v>0</v>
      </c>
      <c r="H11009" s="5">
        <f>E11009+F11009+G11009</f>
        <v>7527.9917061744236</v>
      </c>
      <c r="I11009" s="5">
        <f>MIN(H11009,FARMER_HRS)</f>
        <v>720</v>
      </c>
      <c r="J11009" s="5">
        <f>MAX(0,H11009-FARMER_HRS)</f>
        <v>6807.9917061744236</v>
      </c>
      <c r="K11009" s="2">
        <f>I11009*FARMER_RATE+J11009*TEMP_WORKER_RATE</f>
        <v>143194.30045441707</v>
      </c>
      <c r="L11009" s="2">
        <f>A11009*PRICE_TOM+B11009*PRICE_CAR+C11009*PRICE_MES</f>
        <v>180586</v>
      </c>
      <c r="M11009" s="2">
        <f>A11009*FERT_BED_TOM+B11009*FERT_BED_CAR+C11009*FERT_BED_MES</f>
        <v>22440</v>
      </c>
      <c r="N11009" s="6">
        <f>IF(AND(D11009&lt;=TOTAL_BEDS,J11009&lt;=TEMP_WORKER_MAX*TEMP_WORKER_HRS),1,0)</f>
        <v>0</v>
      </c>
      <c r="O11009" s="2">
        <f>L11009-M11009-K11009-FIXED_COSTS</f>
        <v>-5048.300454417069</v>
      </c>
      <c r="P11009" s="2">
        <f>IF(N11009=1,O11009,"")</f>
      </c>
    </row>
    <row r="11010">
      <c r="A11010" s="6">
        <v>16</v>
      </c>
      <c r="B11010" s="6">
        <v>19</v>
      </c>
      <c r="C11010" s="6">
        <v>1</v>
      </c>
      <c r="D11010" s="6">
        <f>A11010+B11010+C11010</f>
        <v>36</v>
      </c>
      <c r="E11010" s="5">
        <f>IF(A11010=0,0,A11010*LABOR_HRS_WK_TOM*SEASON_WEEKS*(1+DIM_PCT_TOM)^A11010)</f>
        <v>6616.7611003544</v>
      </c>
      <c r="F11010" s="5">
        <f>IF(B11010=0,0,B11010*LABOR_HRS_WK_CAR*SEASON_WEEKS*(1+DIM_PCT_CAR)^B11010)</f>
        <v>911.23060582002415</v>
      </c>
      <c r="G11010" s="5">
        <f>IF(C11010=0,0,C11010*LABOR_HRS_WK_MES*SEASON_WEEKS*(1+DIM_PCT_MES)^C11010)</f>
        <v>45.5625</v>
      </c>
      <c r="H11010" s="5">
        <f>E11010+F11010+G11010</f>
        <v>7573.5542061744236</v>
      </c>
      <c r="I11010" s="5">
        <f>MIN(H11010,FARMER_HRS)</f>
        <v>720</v>
      </c>
      <c r="J11010" s="5">
        <f>MAX(0,H11010-FARMER_HRS)</f>
        <v>6853.5542061744236</v>
      </c>
      <c r="K11010" s="2">
        <f>I11010*FARMER_RATE+J11010*TEMP_WORKER_RATE</f>
        <v>143985.31607941707</v>
      </c>
      <c r="L11010" s="2">
        <f>A11010*PRICE_TOM+B11010*PRICE_CAR+C11010*PRICE_MES</f>
        <v>183286</v>
      </c>
      <c r="M11010" s="2">
        <f>A11010*FERT_BED_TOM+B11010*FERT_BED_CAR+C11010*FERT_BED_MES</f>
        <v>23320</v>
      </c>
      <c r="N11010" s="6">
        <f>IF(AND(D11010&lt;=TOTAL_BEDS,J11010&lt;=TEMP_WORKER_MAX*TEMP_WORKER_HRS),1,0)</f>
        <v>0</v>
      </c>
      <c r="O11010" s="2">
        <f>L11010-M11010-K11010-FIXED_COSTS</f>
        <v>-4019.316079417069</v>
      </c>
      <c r="P11010" s="2">
        <f>IF(N11010=1,O11010,"")</f>
      </c>
    </row>
    <row r="11011">
      <c r="A11011" s="6">
        <v>16</v>
      </c>
      <c r="B11011" s="6">
        <v>19</v>
      </c>
      <c r="C11011" s="6">
        <v>2</v>
      </c>
      <c r="D11011" s="6">
        <f>A11011+B11011+C11011</f>
        <v>37</v>
      </c>
      <c r="E11011" s="5">
        <f>IF(A11011=0,0,A11011*LABOR_HRS_WK_TOM*SEASON_WEEKS*(1+DIM_PCT_TOM)^A11011)</f>
        <v>6616.7611003544</v>
      </c>
      <c r="F11011" s="5">
        <f>IF(B11011=0,0,B11011*LABOR_HRS_WK_CAR*SEASON_WEEKS*(1+DIM_PCT_CAR)^B11011)</f>
        <v>911.23060582002415</v>
      </c>
      <c r="G11011" s="5">
        <f>IF(C11011=0,0,C11011*LABOR_HRS_WK_MES*SEASON_WEEKS*(1+DIM_PCT_MES)^C11011)</f>
        <v>92.2640625</v>
      </c>
      <c r="H11011" s="5">
        <f>E11011+F11011+G11011</f>
        <v>7620.255768674424</v>
      </c>
      <c r="I11011" s="5">
        <f>MIN(H11011,FARMER_HRS)</f>
        <v>720</v>
      </c>
      <c r="J11011" s="5">
        <f>MAX(0,H11011-FARMER_HRS)</f>
        <v>6900.255768674424</v>
      </c>
      <c r="K11011" s="2">
        <f>I11011*FARMER_RATE+J11011*TEMP_WORKER_RATE</f>
        <v>144796.10709504207</v>
      </c>
      <c r="L11011" s="2">
        <f>A11011*PRICE_TOM+B11011*PRICE_CAR+C11011*PRICE_MES</f>
        <v>185986</v>
      </c>
      <c r="M11011" s="2">
        <f>A11011*FERT_BED_TOM+B11011*FERT_BED_CAR+C11011*FERT_BED_MES</f>
        <v>24200</v>
      </c>
      <c r="N11011" s="6">
        <f>IF(AND(D11011&lt;=TOTAL_BEDS,J11011&lt;=TEMP_WORKER_MAX*TEMP_WORKER_HRS),1,0)</f>
        <v>0</v>
      </c>
      <c r="O11011" s="2">
        <f>L11011-M11011-K11011-FIXED_COSTS</f>
        <v>-3010.107095042069</v>
      </c>
      <c r="P11011" s="2">
        <f>IF(N11011=1,O11011,"")</f>
      </c>
    </row>
    <row r="11012">
      <c r="A11012" s="6">
        <v>16</v>
      </c>
      <c r="B11012" s="6">
        <v>19</v>
      </c>
      <c r="C11012" s="6">
        <v>3</v>
      </c>
      <c r="D11012" s="6">
        <f>A11012+B11012+C11012</f>
        <v>38</v>
      </c>
      <c r="E11012" s="5">
        <f>IF(A11012=0,0,A11012*LABOR_HRS_WK_TOM*SEASON_WEEKS*(1+DIM_PCT_TOM)^A11012)</f>
        <v>6616.7611003544</v>
      </c>
      <c r="F11012" s="5">
        <f>IF(B11012=0,0,B11012*LABOR_HRS_WK_CAR*SEASON_WEEKS*(1+DIM_PCT_CAR)^B11012)</f>
        <v>911.23060582002415</v>
      </c>
      <c r="G11012" s="5">
        <f>IF(C11012=0,0,C11012*LABOR_HRS_WK_MES*SEASON_WEEKS*(1+DIM_PCT_MES)^C11012)</f>
        <v>140.12604492187498</v>
      </c>
      <c r="H11012" s="5">
        <f>E11012+F11012+G11012</f>
        <v>7668.1177510962989</v>
      </c>
      <c r="I11012" s="5">
        <f>MIN(H11012,FARMER_HRS)</f>
        <v>720</v>
      </c>
      <c r="J11012" s="5">
        <f>MAX(0,H11012-FARMER_HRS)</f>
        <v>6948.1177510962989</v>
      </c>
      <c r="K11012" s="2">
        <f>I11012*FARMER_RATE+J11012*TEMP_WORKER_RATE</f>
        <v>145627.04428986629</v>
      </c>
      <c r="L11012" s="2">
        <f>A11012*PRICE_TOM+B11012*PRICE_CAR+C11012*PRICE_MES</f>
        <v>188686</v>
      </c>
      <c r="M11012" s="2">
        <f>A11012*FERT_BED_TOM+B11012*FERT_BED_CAR+C11012*FERT_BED_MES</f>
        <v>25080</v>
      </c>
      <c r="N11012" s="6">
        <f>IF(AND(D11012&lt;=TOTAL_BEDS,J11012&lt;=TEMP_WORKER_MAX*TEMP_WORKER_HRS),1,0)</f>
        <v>0</v>
      </c>
      <c r="O11012" s="2">
        <f>L11012-M11012-K11012-FIXED_COSTS</f>
        <v>-2021.0442898662877</v>
      </c>
      <c r="P11012" s="2">
        <f>IF(N11012=1,O11012,"")</f>
      </c>
    </row>
    <row r="11013">
      <c r="A11013" s="6">
        <v>16</v>
      </c>
      <c r="B11013" s="6">
        <v>19</v>
      </c>
      <c r="C11013" s="6">
        <v>4</v>
      </c>
      <c r="D11013" s="6">
        <f>A11013+B11013+C11013</f>
        <v>39</v>
      </c>
      <c r="E11013" s="5">
        <f>IF(A11013=0,0,A11013*LABOR_HRS_WK_TOM*SEASON_WEEKS*(1+DIM_PCT_TOM)^A11013)</f>
        <v>6616.7611003544</v>
      </c>
      <c r="F11013" s="5">
        <f>IF(B11013=0,0,B11013*LABOR_HRS_WK_CAR*SEASON_WEEKS*(1+DIM_PCT_CAR)^B11013)</f>
        <v>911.23060582002415</v>
      </c>
      <c r="G11013" s="5">
        <f>IF(C11013=0,0,C11013*LABOR_HRS_WK_MES*SEASON_WEEKS*(1+DIM_PCT_MES)^C11013)</f>
        <v>189.17016064453119</v>
      </c>
      <c r="H11013" s="5">
        <f>E11013+F11013+G11013</f>
        <v>7717.1618668189549</v>
      </c>
      <c r="I11013" s="5">
        <f>MIN(H11013,FARMER_HRS)</f>
        <v>720</v>
      </c>
      <c r="J11013" s="5">
        <f>MAX(0,H11013-FARMER_HRS)</f>
        <v>6997.1618668189549</v>
      </c>
      <c r="K11013" s="2">
        <f>I11013*FARMER_RATE+J11013*TEMP_WORKER_RATE</f>
        <v>146478.50463227351</v>
      </c>
      <c r="L11013" s="2">
        <f>A11013*PRICE_TOM+B11013*PRICE_CAR+C11013*PRICE_MES</f>
        <v>191386</v>
      </c>
      <c r="M11013" s="2">
        <f>A11013*FERT_BED_TOM+B11013*FERT_BED_CAR+C11013*FERT_BED_MES</f>
        <v>25960</v>
      </c>
      <c r="N11013" s="6">
        <f>IF(AND(D11013&lt;=TOTAL_BEDS,J11013&lt;=TEMP_WORKER_MAX*TEMP_WORKER_HRS),1,0)</f>
        <v>0</v>
      </c>
      <c r="O11013" s="2">
        <f>L11013-M11013-K11013-FIXED_COSTS</f>
        <v>-1052.5046322735143</v>
      </c>
      <c r="P11013" s="2">
        <f>IF(N11013=1,O11013,"")</f>
      </c>
    </row>
    <row r="11014">
      <c r="A11014" s="6">
        <v>16</v>
      </c>
      <c r="B11014" s="6">
        <v>19</v>
      </c>
      <c r="C11014" s="6">
        <v>5</v>
      </c>
      <c r="D11014" s="6">
        <f>A11014+B11014+C11014</f>
        <v>40</v>
      </c>
      <c r="E11014" s="5">
        <f>IF(A11014=0,0,A11014*LABOR_HRS_WK_TOM*SEASON_WEEKS*(1+DIM_PCT_TOM)^A11014)</f>
        <v>6616.7611003544</v>
      </c>
      <c r="F11014" s="5">
        <f>IF(B11014=0,0,B11014*LABOR_HRS_WK_CAR*SEASON_WEEKS*(1+DIM_PCT_CAR)^B11014)</f>
        <v>911.23060582002415</v>
      </c>
      <c r="G11014" s="5">
        <f>IF(C11014=0,0,C11014*LABOR_HRS_WK_MES*SEASON_WEEKS*(1+DIM_PCT_MES)^C11014)</f>
        <v>239.41848456573481</v>
      </c>
      <c r="H11014" s="5">
        <f>E11014+F11014+G11014</f>
        <v>7767.4101907401582</v>
      </c>
      <c r="I11014" s="5">
        <f>MIN(H11014,FARMER_HRS)</f>
        <v>720</v>
      </c>
      <c r="J11014" s="5">
        <f>MAX(0,H11014-FARMER_HRS)</f>
        <v>7047.4101907401582</v>
      </c>
      <c r="K11014" s="2">
        <f>I11014*FARMER_RATE+J11014*TEMP_WORKER_RATE</f>
        <v>147350.87136701663</v>
      </c>
      <c r="L11014" s="2">
        <f>A11014*PRICE_TOM+B11014*PRICE_CAR+C11014*PRICE_MES</f>
        <v>194086</v>
      </c>
      <c r="M11014" s="2">
        <f>A11014*FERT_BED_TOM+B11014*FERT_BED_CAR+C11014*FERT_BED_MES</f>
        <v>26840</v>
      </c>
      <c r="N11014" s="6">
        <f>IF(AND(D11014&lt;=TOTAL_BEDS,J11014&lt;=TEMP_WORKER_MAX*TEMP_WORKER_HRS),1,0)</f>
        <v>0</v>
      </c>
      <c r="O11014" s="2">
        <f>L11014-M11014-K11014-FIXED_COSTS</f>
        <v>-104.87136701663258</v>
      </c>
      <c r="P11014" s="2">
        <f>IF(N11014=1,O11014,"")</f>
      </c>
    </row>
    <row r="11015">
      <c r="A11015" s="6">
        <v>16</v>
      </c>
      <c r="B11015" s="6">
        <v>19</v>
      </c>
      <c r="C11015" s="6">
        <v>6</v>
      </c>
      <c r="D11015" s="6">
        <f>A11015+B11015+C11015</f>
        <v>41</v>
      </c>
      <c r="E11015" s="5">
        <f>IF(A11015=0,0,A11015*LABOR_HRS_WK_TOM*SEASON_WEEKS*(1+DIM_PCT_TOM)^A11015)</f>
        <v>6616.7611003544</v>
      </c>
      <c r="F11015" s="5">
        <f>IF(B11015=0,0,B11015*LABOR_HRS_WK_CAR*SEASON_WEEKS*(1+DIM_PCT_CAR)^B11015)</f>
        <v>911.23060582002415</v>
      </c>
      <c r="G11015" s="5">
        <f>IF(C11015=0,0,C11015*LABOR_HRS_WK_MES*SEASON_WEEKS*(1+DIM_PCT_MES)^C11015)</f>
        <v>290.89345874736773</v>
      </c>
      <c r="H11015" s="5">
        <f>E11015+F11015+G11015</f>
        <v>7818.8851649217913</v>
      </c>
      <c r="I11015" s="5">
        <f>MIN(H11015,FARMER_HRS)</f>
        <v>720</v>
      </c>
      <c r="J11015" s="5">
        <f>MAX(0,H11015-FARMER_HRS)</f>
        <v>7098.8851649217913</v>
      </c>
      <c r="K11015" s="2">
        <f>I11015*FARMER_RATE+J11015*TEMP_WORKER_RATE</f>
        <v>148244.53411322553</v>
      </c>
      <c r="L11015" s="2">
        <f>A11015*PRICE_TOM+B11015*PRICE_CAR+C11015*PRICE_MES</f>
        <v>196786</v>
      </c>
      <c r="M11015" s="2">
        <f>A11015*FERT_BED_TOM+B11015*FERT_BED_CAR+C11015*FERT_BED_MES</f>
        <v>27720</v>
      </c>
      <c r="N11015" s="6">
        <f>IF(AND(D11015&lt;=TOTAL_BEDS,J11015&lt;=TEMP_WORKER_MAX*TEMP_WORKER_HRS),1,0)</f>
        <v>0</v>
      </c>
      <c r="O11015" s="2">
        <f>L11015-M11015-K11015-FIXED_COSTS</f>
        <v>821.46588677447289</v>
      </c>
      <c r="P11015" s="2">
        <f>IF(N11015=1,O11015,"")</f>
      </c>
    </row>
    <row r="11016">
      <c r="A11016" s="6">
        <v>16</v>
      </c>
      <c r="B11016" s="6">
        <v>19</v>
      </c>
      <c r="C11016" s="6">
        <v>7</v>
      </c>
      <c r="D11016" s="6">
        <f>A11016+B11016+C11016</f>
        <v>42</v>
      </c>
      <c r="E11016" s="5">
        <f>IF(A11016=0,0,A11016*LABOR_HRS_WK_TOM*SEASON_WEEKS*(1+DIM_PCT_TOM)^A11016)</f>
        <v>6616.7611003544</v>
      </c>
      <c r="F11016" s="5">
        <f>IF(B11016=0,0,B11016*LABOR_HRS_WK_CAR*SEASON_WEEKS*(1+DIM_PCT_CAR)^B11016)</f>
        <v>911.23060582002415</v>
      </c>
      <c r="G11016" s="5">
        <f>IF(C11016=0,0,C11016*LABOR_HRS_WK_MES*SEASON_WEEKS*(1+DIM_PCT_MES)^C11016)</f>
        <v>343.61789814532818</v>
      </c>
      <c r="H11016" s="5">
        <f>E11016+F11016+G11016</f>
        <v>7871.6096043197522</v>
      </c>
      <c r="I11016" s="5">
        <f>MIN(H11016,FARMER_HRS)</f>
        <v>720</v>
      </c>
      <c r="J11016" s="5">
        <f>MAX(0,H11016-FARMER_HRS)</f>
        <v>7151.6096043197522</v>
      </c>
      <c r="K11016" s="2">
        <f>I11016*FARMER_RATE+J11016*TEMP_WORKER_RATE</f>
        <v>149159.88896388459</v>
      </c>
      <c r="L11016" s="2">
        <f>A11016*PRICE_TOM+B11016*PRICE_CAR+C11016*PRICE_MES</f>
        <v>199486</v>
      </c>
      <c r="M11016" s="2">
        <f>A11016*FERT_BED_TOM+B11016*FERT_BED_CAR+C11016*FERT_BED_MES</f>
        <v>28600</v>
      </c>
      <c r="N11016" s="6">
        <f>IF(AND(D11016&lt;=TOTAL_BEDS,J11016&lt;=TEMP_WORKER_MAX*TEMP_WORKER_HRS),1,0)</f>
        <v>0</v>
      </c>
      <c r="O11016" s="2">
        <f>L11016-M11016-K11016-FIXED_COSTS</f>
        <v>1726.1110361154133</v>
      </c>
      <c r="P11016" s="2">
        <f>IF(N11016=1,O11016,"")</f>
      </c>
    </row>
    <row r="11017">
      <c r="A11017" s="6">
        <v>16</v>
      </c>
      <c r="B11017" s="6">
        <v>19</v>
      </c>
      <c r="C11017" s="6">
        <v>8</v>
      </c>
      <c r="D11017" s="6">
        <f>A11017+B11017+C11017</f>
        <v>43</v>
      </c>
      <c r="E11017" s="5">
        <f>IF(A11017=0,0,A11017*LABOR_HRS_WK_TOM*SEASON_WEEKS*(1+DIM_PCT_TOM)^A11017)</f>
        <v>6616.7611003544</v>
      </c>
      <c r="F11017" s="5">
        <f>IF(B11017=0,0,B11017*LABOR_HRS_WK_CAR*SEASON_WEEKS*(1+DIM_PCT_CAR)^B11017)</f>
        <v>911.23060582002415</v>
      </c>
      <c r="G11017" s="5">
        <f>IF(C11017=0,0,C11017*LABOR_HRS_WK_MES*SEASON_WEEKS*(1+DIM_PCT_MES)^C11017)</f>
        <v>397.61499642530833</v>
      </c>
      <c r="H11017" s="5">
        <f>E11017+F11017+G11017</f>
        <v>7925.6067025997318</v>
      </c>
      <c r="I11017" s="5">
        <f>MIN(H11017,FARMER_HRS)</f>
        <v>720</v>
      </c>
      <c r="J11017" s="5">
        <f>MAX(0,H11017-FARMER_HRS)</f>
        <v>7205.6067025997318</v>
      </c>
      <c r="K11017" s="2">
        <f>I11017*FARMER_RATE+J11017*TEMP_WORKER_RATE</f>
        <v>150097.33858680091</v>
      </c>
      <c r="L11017" s="2">
        <f>A11017*PRICE_TOM+B11017*PRICE_CAR+C11017*PRICE_MES</f>
        <v>202186</v>
      </c>
      <c r="M11017" s="2">
        <f>A11017*FERT_BED_TOM+B11017*FERT_BED_CAR+C11017*FERT_BED_MES</f>
        <v>29480</v>
      </c>
      <c r="N11017" s="6">
        <f>IF(AND(D11017&lt;=TOTAL_BEDS,J11017&lt;=TEMP_WORKER_MAX*TEMP_WORKER_HRS),1,0)</f>
        <v>0</v>
      </c>
      <c r="O11017" s="2">
        <f>L11017-M11017-K11017-FIXED_COSTS</f>
        <v>2608.6614131990937</v>
      </c>
      <c r="P11017" s="2">
        <f>IF(N11017=1,O11017,"")</f>
      </c>
    </row>
    <row r="11018">
      <c r="A11018" s="6">
        <v>16</v>
      </c>
      <c r="B11018" s="6">
        <v>19</v>
      </c>
      <c r="C11018" s="6">
        <v>9</v>
      </c>
      <c r="D11018" s="6">
        <f>A11018+B11018+C11018</f>
        <v>44</v>
      </c>
      <c r="E11018" s="5">
        <f>IF(A11018=0,0,A11018*LABOR_HRS_WK_TOM*SEASON_WEEKS*(1+DIM_PCT_TOM)^A11018)</f>
        <v>6616.7611003544</v>
      </c>
      <c r="F11018" s="5">
        <f>IF(B11018=0,0,B11018*LABOR_HRS_WK_CAR*SEASON_WEEKS*(1+DIM_PCT_CAR)^B11018)</f>
        <v>911.23060582002415</v>
      </c>
      <c r="G11018" s="5">
        <f>IF(C11018=0,0,C11018*LABOR_HRS_WK_MES*SEASON_WEEKS*(1+DIM_PCT_MES)^C11018)</f>
        <v>452.90833186570273</v>
      </c>
      <c r="H11018" s="5">
        <f>E11018+F11018+G11018</f>
        <v>7980.9000380401267</v>
      </c>
      <c r="I11018" s="5">
        <f>MIN(H11018,FARMER_HRS)</f>
        <v>720</v>
      </c>
      <c r="J11018" s="5">
        <f>MAX(0,H11018-FARMER_HRS)</f>
        <v>7260.9000380401267</v>
      </c>
      <c r="K11018" s="2">
        <f>I11018*FARMER_RATE+J11018*TEMP_WORKER_RATE</f>
        <v>151057.29232708551</v>
      </c>
      <c r="L11018" s="2">
        <f>A11018*PRICE_TOM+B11018*PRICE_CAR+C11018*PRICE_MES</f>
        <v>204886</v>
      </c>
      <c r="M11018" s="2">
        <f>A11018*FERT_BED_TOM+B11018*FERT_BED_CAR+C11018*FERT_BED_MES</f>
        <v>30360</v>
      </c>
      <c r="N11018" s="6">
        <f>IF(AND(D11018&lt;=TOTAL_BEDS,J11018&lt;=TEMP_WORKER_MAX*TEMP_WORKER_HRS),1,0)</f>
        <v>0</v>
      </c>
      <c r="O11018" s="2">
        <f>L11018-M11018-K11018-FIXED_COSTS</f>
        <v>3468.70767291449</v>
      </c>
      <c r="P11018" s="2">
        <f>IF(N11018=1,O11018,"")</f>
      </c>
    </row>
    <row r="11019">
      <c r="A11019" s="6">
        <v>16</v>
      </c>
      <c r="B11019" s="6">
        <v>19</v>
      </c>
      <c r="C11019" s="6">
        <v>10</v>
      </c>
      <c r="D11019" s="6">
        <f>A11019+B11019+C11019</f>
        <v>45</v>
      </c>
      <c r="E11019" s="5">
        <f>IF(A11019=0,0,A11019*LABOR_HRS_WK_TOM*SEASON_WEEKS*(1+DIM_PCT_TOM)^A11019)</f>
        <v>6616.7611003544</v>
      </c>
      <c r="F11019" s="5">
        <f>IF(B11019=0,0,B11019*LABOR_HRS_WK_CAR*SEASON_WEEKS*(1+DIM_PCT_CAR)^B11019)</f>
        <v>911.23060582002415</v>
      </c>
      <c r="G11019" s="5">
        <f>IF(C11019=0,0,C11019*LABOR_HRS_WK_MES*SEASON_WEEKS*(1+DIM_PCT_MES)^C11019)</f>
        <v>509.52187334891551</v>
      </c>
      <c r="H11019" s="5">
        <f>E11019+F11019+G11019</f>
        <v>8037.5135795233391</v>
      </c>
      <c r="I11019" s="5">
        <f>MIN(H11019,FARMER_HRS)</f>
        <v>720</v>
      </c>
      <c r="J11019" s="5">
        <f>MAX(0,H11019-FARMER_HRS)</f>
        <v>7317.5135795233391</v>
      </c>
      <c r="K11019" s="2">
        <f>I11019*FARMER_RATE+J11019*TEMP_WORKER_RATE</f>
        <v>152040.16631116907</v>
      </c>
      <c r="L11019" s="2">
        <f>A11019*PRICE_TOM+B11019*PRICE_CAR+C11019*PRICE_MES</f>
        <v>207586</v>
      </c>
      <c r="M11019" s="2">
        <f>A11019*FERT_BED_TOM+B11019*FERT_BED_CAR+C11019*FERT_BED_MES</f>
        <v>31240</v>
      </c>
      <c r="N11019" s="6">
        <f>IF(AND(D11019&lt;=TOTAL_BEDS,J11019&lt;=TEMP_WORKER_MAX*TEMP_WORKER_HRS),1,0)</f>
        <v>0</v>
      </c>
      <c r="O11019" s="2">
        <f>L11019-M11019-K11019-FIXED_COSTS</f>
        <v>4305.8336888309277</v>
      </c>
      <c r="P11019" s="2">
        <f>IF(N11019=1,O11019,"")</f>
      </c>
    </row>
    <row r="11020">
      <c r="A11020" s="6">
        <v>16</v>
      </c>
      <c r="B11020" s="6">
        <v>19</v>
      </c>
      <c r="C11020" s="6">
        <v>11</v>
      </c>
      <c r="D11020" s="6">
        <f>A11020+B11020+C11020</f>
        <v>46</v>
      </c>
      <c r="E11020" s="5">
        <f>IF(A11020=0,0,A11020*LABOR_HRS_WK_TOM*SEASON_WEEKS*(1+DIM_PCT_TOM)^A11020)</f>
        <v>6616.7611003544</v>
      </c>
      <c r="F11020" s="5">
        <f>IF(B11020=0,0,B11020*LABOR_HRS_WK_CAR*SEASON_WEEKS*(1+DIM_PCT_CAR)^B11020)</f>
        <v>911.23060582002415</v>
      </c>
      <c r="G11020" s="5">
        <f>IF(C11020=0,0,C11020*LABOR_HRS_WK_MES*SEASON_WEEKS*(1+DIM_PCT_MES)^C11020)</f>
        <v>567.47998644235463</v>
      </c>
      <c r="H11020" s="5">
        <f>E11020+F11020+G11020</f>
        <v>8095.4716926167785</v>
      </c>
      <c r="I11020" s="5">
        <f>MIN(H11020,FARMER_HRS)</f>
        <v>720</v>
      </c>
      <c r="J11020" s="5">
        <f>MAX(0,H11020-FARMER_HRS)</f>
        <v>7375.4716926167785</v>
      </c>
      <c r="K11020" s="2">
        <f>I11020*FARMER_RATE+J11020*TEMP_WORKER_RATE</f>
        <v>153046.38355237461</v>
      </c>
      <c r="L11020" s="2">
        <f>A11020*PRICE_TOM+B11020*PRICE_CAR+C11020*PRICE_MES</f>
        <v>210286</v>
      </c>
      <c r="M11020" s="2">
        <f>A11020*FERT_BED_TOM+B11020*FERT_BED_CAR+C11020*FERT_BED_MES</f>
        <v>32120</v>
      </c>
      <c r="N11020" s="6">
        <f>IF(AND(D11020&lt;=TOTAL_BEDS,J11020&lt;=TEMP_WORKER_MAX*TEMP_WORKER_HRS),1,0)</f>
        <v>0</v>
      </c>
      <c r="O11020" s="2">
        <f>L11020-M11020-K11020-FIXED_COSTS</f>
        <v>5119.6164476253907</v>
      </c>
      <c r="P11020" s="2">
        <f>IF(N11020=1,O11020,"")</f>
      </c>
    </row>
    <row r="11021">
      <c r="A11021" s="6">
        <v>16</v>
      </c>
      <c r="B11021" s="6">
        <v>19</v>
      </c>
      <c r="C11021" s="6">
        <v>12</v>
      </c>
      <c r="D11021" s="6">
        <f>A11021+B11021+C11021</f>
        <v>47</v>
      </c>
      <c r="E11021" s="5">
        <f>IF(A11021=0,0,A11021*LABOR_HRS_WK_TOM*SEASON_WEEKS*(1+DIM_PCT_TOM)^A11021)</f>
        <v>6616.7611003544</v>
      </c>
      <c r="F11021" s="5">
        <f>IF(B11021=0,0,B11021*LABOR_HRS_WK_CAR*SEASON_WEEKS*(1+DIM_PCT_CAR)^B11021)</f>
        <v>911.23060582002415</v>
      </c>
      <c r="G11021" s="5">
        <f>IF(C11021=0,0,C11021*LABOR_HRS_WK_MES*SEASON_WEEKS*(1+DIM_PCT_MES)^C11021)</f>
        <v>626.807439570419</v>
      </c>
      <c r="H11021" s="5">
        <f>E11021+F11021+G11021</f>
        <v>8154.7991457448425</v>
      </c>
      <c r="I11021" s="5">
        <f>MIN(H11021,FARMER_HRS)</f>
        <v>720</v>
      </c>
      <c r="J11021" s="5">
        <f>MAX(0,H11021-FARMER_HRS)</f>
        <v>7434.7991457448425</v>
      </c>
      <c r="K11021" s="2">
        <f>I11021*FARMER_RATE+J11021*TEMP_WORKER_RATE</f>
        <v>154076.37405807019</v>
      </c>
      <c r="L11021" s="2">
        <f>A11021*PRICE_TOM+B11021*PRICE_CAR+C11021*PRICE_MES</f>
        <v>212986</v>
      </c>
      <c r="M11021" s="2">
        <f>A11021*FERT_BED_TOM+B11021*FERT_BED_CAR+C11021*FERT_BED_MES</f>
        <v>33000</v>
      </c>
      <c r="N11021" s="6">
        <f>IF(AND(D11021&lt;=TOTAL_BEDS,J11021&lt;=TEMP_WORKER_MAX*TEMP_WORKER_HRS),1,0)</f>
        <v>0</v>
      </c>
      <c r="O11021" s="2">
        <f>L11021-M11021-K11021-FIXED_COSTS</f>
        <v>5909.6259419298149</v>
      </c>
      <c r="P11021" s="2">
        <f>IF(N11021=1,O11021,"")</f>
      </c>
    </row>
    <row r="11022">
      <c r="A11022" s="6">
        <v>16</v>
      </c>
      <c r="B11022" s="6">
        <v>19</v>
      </c>
      <c r="C11022" s="6">
        <v>13</v>
      </c>
      <c r="D11022" s="6">
        <f>A11022+B11022+C11022</f>
        <v>48</v>
      </c>
      <c r="E11022" s="5">
        <f>IF(A11022=0,0,A11022*LABOR_HRS_WK_TOM*SEASON_WEEKS*(1+DIM_PCT_TOM)^A11022)</f>
        <v>6616.7611003544</v>
      </c>
      <c r="F11022" s="5">
        <f>IF(B11022=0,0,B11022*LABOR_HRS_WK_CAR*SEASON_WEEKS*(1+DIM_PCT_CAR)^B11022)</f>
        <v>911.23060582002415</v>
      </c>
      <c r="G11022" s="5">
        <f>IF(C11022=0,0,C11022*LABOR_HRS_WK_MES*SEASON_WEEKS*(1+DIM_PCT_MES)^C11022)</f>
        <v>687.52941027880331</v>
      </c>
      <c r="H11022" s="5">
        <f>E11022+F11022+G11022</f>
        <v>8215.5211164532266</v>
      </c>
      <c r="I11022" s="5">
        <f>MIN(H11022,FARMER_HRS)</f>
        <v>720</v>
      </c>
      <c r="J11022" s="5">
        <f>MAX(0,H11022-FARMER_HRS)</f>
        <v>7495.5211164532266</v>
      </c>
      <c r="K11022" s="2">
        <f>I11022*FARMER_RATE+J11022*TEMP_WORKER_RATE</f>
        <v>155130.57493842405</v>
      </c>
      <c r="L11022" s="2">
        <f>A11022*PRICE_TOM+B11022*PRICE_CAR+C11022*PRICE_MES</f>
        <v>215686</v>
      </c>
      <c r="M11022" s="2">
        <f>A11022*FERT_BED_TOM+B11022*FERT_BED_CAR+C11022*FERT_BED_MES</f>
        <v>33880</v>
      </c>
      <c r="N11022" s="6">
        <f>IF(AND(D11022&lt;=TOTAL_BEDS,J11022&lt;=TEMP_WORKER_MAX*TEMP_WORKER_HRS),1,0)</f>
        <v>0</v>
      </c>
      <c r="O11022" s="2">
        <f>L11022-M11022-K11022-FIXED_COSTS</f>
        <v>6675.425061575952</v>
      </c>
      <c r="P11022" s="2">
        <f>IF(N11022=1,O11022,"")</f>
      </c>
    </row>
    <row r="11023">
      <c r="A11023" s="6">
        <v>16</v>
      </c>
      <c r="B11023" s="6">
        <v>19</v>
      </c>
      <c r="C11023" s="6">
        <v>14</v>
      </c>
      <c r="D11023" s="6">
        <f>A11023+B11023+C11023</f>
        <v>49</v>
      </c>
      <c r="E11023" s="5">
        <f>IF(A11023=0,0,A11023*LABOR_HRS_WK_TOM*SEASON_WEEKS*(1+DIM_PCT_TOM)^A11023)</f>
        <v>6616.7611003544</v>
      </c>
      <c r="F11023" s="5">
        <f>IF(B11023=0,0,B11023*LABOR_HRS_WK_CAR*SEASON_WEEKS*(1+DIM_PCT_CAR)^B11023)</f>
        <v>911.23060582002415</v>
      </c>
      <c r="G11023" s="5">
        <f>IF(C11023=0,0,C11023*LABOR_HRS_WK_MES*SEASON_WEEKS*(1+DIM_PCT_MES)^C11023)</f>
        <v>749.67149159246435</v>
      </c>
      <c r="H11023" s="5">
        <f>E11023+F11023+G11023</f>
        <v>8277.6631977668876</v>
      </c>
      <c r="I11023" s="5">
        <f>MIN(H11023,FARMER_HRS)</f>
        <v>720</v>
      </c>
      <c r="J11023" s="5">
        <f>MAX(0,H11023-FARMER_HRS)</f>
        <v>7557.6631977668876</v>
      </c>
      <c r="K11023" s="2">
        <f>I11023*FARMER_RATE+J11023*TEMP_WORKER_RATE</f>
        <v>156209.43051678623</v>
      </c>
      <c r="L11023" s="2">
        <f>A11023*PRICE_TOM+B11023*PRICE_CAR+C11023*PRICE_MES</f>
        <v>218386</v>
      </c>
      <c r="M11023" s="2">
        <f>A11023*FERT_BED_TOM+B11023*FERT_BED_CAR+C11023*FERT_BED_MES</f>
        <v>34760</v>
      </c>
      <c r="N11023" s="6">
        <f>IF(AND(D11023&lt;=TOTAL_BEDS,J11023&lt;=TEMP_WORKER_MAX*TEMP_WORKER_HRS),1,0)</f>
        <v>0</v>
      </c>
      <c r="O11023" s="2">
        <f>L11023-M11023-K11023-FIXED_COSTS</f>
        <v>7416.5694832137669</v>
      </c>
      <c r="P11023" s="2">
        <f>IF(N11023=1,O11023,"")</f>
      </c>
    </row>
    <row r="11024">
      <c r="A11024" s="6">
        <v>16</v>
      </c>
      <c r="B11024" s="6">
        <v>19</v>
      </c>
      <c r="C11024" s="6">
        <v>15</v>
      </c>
      <c r="D11024" s="6">
        <f>A11024+B11024+C11024</f>
        <v>50</v>
      </c>
      <c r="E11024" s="5">
        <f>IF(A11024=0,0,A11024*LABOR_HRS_WK_TOM*SEASON_WEEKS*(1+DIM_PCT_TOM)^A11024)</f>
        <v>6616.7611003544</v>
      </c>
      <c r="F11024" s="5">
        <f>IF(B11024=0,0,B11024*LABOR_HRS_WK_CAR*SEASON_WEEKS*(1+DIM_PCT_CAR)^B11024)</f>
        <v>911.23060582002415</v>
      </c>
      <c r="G11024" s="5">
        <f>IF(C11024=0,0,C11024*LABOR_HRS_WK_MES*SEASON_WEEKS*(1+DIM_PCT_MES)^C11024)</f>
        <v>813.25969846861074</v>
      </c>
      <c r="H11024" s="5">
        <f>E11024+F11024+G11024</f>
        <v>8341.2514046430351</v>
      </c>
      <c r="I11024" s="5">
        <f>MIN(H11024,FARMER_HRS)</f>
        <v>720</v>
      </c>
      <c r="J11024" s="5">
        <f>MAX(0,H11024-FARMER_HRS)</f>
        <v>7621.2514046430351</v>
      </c>
      <c r="K11024" s="2">
        <f>I11024*FARMER_RATE+J11024*TEMP_WORKER_RATE</f>
        <v>157313.39244171936</v>
      </c>
      <c r="L11024" s="2">
        <f>A11024*PRICE_TOM+B11024*PRICE_CAR+C11024*PRICE_MES</f>
        <v>221086</v>
      </c>
      <c r="M11024" s="2">
        <f>A11024*FERT_BED_TOM+B11024*FERT_BED_CAR+C11024*FERT_BED_MES</f>
        <v>35640</v>
      </c>
      <c r="N11024" s="6">
        <f>IF(AND(D11024&lt;=TOTAL_BEDS,J11024&lt;=TEMP_WORKER_MAX*TEMP_WORKER_HRS),1,0)</f>
        <v>0</v>
      </c>
      <c r="O11024" s="2">
        <f>L11024-M11024-K11024-FIXED_COSTS</f>
        <v>8132.607558280637</v>
      </c>
      <c r="P11024" s="2">
        <f>IF(N11024=1,O11024,"")</f>
      </c>
    </row>
    <row r="11025">
      <c r="A11025" s="6">
        <v>16</v>
      </c>
      <c r="B11025" s="6">
        <v>19</v>
      </c>
      <c r="C11025" s="6">
        <v>16</v>
      </c>
      <c r="D11025" s="6">
        <f>A11025+B11025+C11025</f>
        <v>51</v>
      </c>
      <c r="E11025" s="5">
        <f>IF(A11025=0,0,A11025*LABOR_HRS_WK_TOM*SEASON_WEEKS*(1+DIM_PCT_TOM)^A11025)</f>
        <v>6616.7611003544</v>
      </c>
      <c r="F11025" s="5">
        <f>IF(B11025=0,0,B11025*LABOR_HRS_WK_CAR*SEASON_WEEKS*(1+DIM_PCT_CAR)^B11025)</f>
        <v>911.23060582002415</v>
      </c>
      <c r="G11025" s="5">
        <f>IF(C11025=0,0,C11025*LABOR_HRS_WK_MES*SEASON_WEEKS*(1+DIM_PCT_MES)^C11025)</f>
        <v>878.32047434609967</v>
      </c>
      <c r="H11025" s="5">
        <f>E11025+F11025+G11025</f>
        <v>8406.3121805205228</v>
      </c>
      <c r="I11025" s="5">
        <f>MIN(H11025,FARMER_HRS)</f>
        <v>720</v>
      </c>
      <c r="J11025" s="5">
        <f>MAX(0,H11025-FARMER_HRS)</f>
        <v>7686.3121805205228</v>
      </c>
      <c r="K11025" s="2">
        <f>I11025*FARMER_RATE+J11025*TEMP_WORKER_RATE</f>
        <v>158442.91980070353</v>
      </c>
      <c r="L11025" s="2">
        <f>A11025*PRICE_TOM+B11025*PRICE_CAR+C11025*PRICE_MES</f>
        <v>223786</v>
      </c>
      <c r="M11025" s="2">
        <f>A11025*FERT_BED_TOM+B11025*FERT_BED_CAR+C11025*FERT_BED_MES</f>
        <v>36520</v>
      </c>
      <c r="N11025" s="6">
        <f>IF(AND(D11025&lt;=TOTAL_BEDS,J11025&lt;=TEMP_WORKER_MAX*TEMP_WORKER_HRS),1,0)</f>
        <v>0</v>
      </c>
      <c r="O11025" s="2">
        <f>L11025-M11025-K11025-FIXED_COSTS</f>
        <v>8823.08019929647</v>
      </c>
      <c r="P11025" s="2">
        <f>IF(N11025=1,O11025,"")</f>
      </c>
    </row>
    <row r="11026">
      <c r="A11026" s="6">
        <v>16</v>
      </c>
      <c r="B11026" s="6">
        <v>19</v>
      </c>
      <c r="C11026" s="6">
        <v>17</v>
      </c>
      <c r="D11026" s="6">
        <f>A11026+B11026+C11026</f>
        <v>52</v>
      </c>
      <c r="E11026" s="5">
        <f>IF(A11026=0,0,A11026*LABOR_HRS_WK_TOM*SEASON_WEEKS*(1+DIM_PCT_TOM)^A11026)</f>
        <v>6616.7611003544</v>
      </c>
      <c r="F11026" s="5">
        <f>IF(B11026=0,0,B11026*LABOR_HRS_WK_CAR*SEASON_WEEKS*(1+DIM_PCT_CAR)^B11026)</f>
        <v>911.23060582002415</v>
      </c>
      <c r="G11026" s="5">
        <f>IF(C11026=0,0,C11026*LABOR_HRS_WK_MES*SEASON_WEEKS*(1+DIM_PCT_MES)^C11026)</f>
        <v>944.88069779263992</v>
      </c>
      <c r="H11026" s="5">
        <f>E11026+F11026+G11026</f>
        <v>8472.8724039670633</v>
      </c>
      <c r="I11026" s="5">
        <f>MIN(H11026,FARMER_HRS)</f>
        <v>720</v>
      </c>
      <c r="J11026" s="5">
        <f>MAX(0,H11026-FARMER_HRS)</f>
        <v>7752.8724039670633</v>
      </c>
      <c r="K11026" s="2">
        <f>I11026*FARMER_RATE+J11026*TEMP_WORKER_RATE</f>
        <v>159598.4792355393</v>
      </c>
      <c r="L11026" s="2">
        <f>A11026*PRICE_TOM+B11026*PRICE_CAR+C11026*PRICE_MES</f>
        <v>226486</v>
      </c>
      <c r="M11026" s="2">
        <f>A11026*FERT_BED_TOM+B11026*FERT_BED_CAR+C11026*FERT_BED_MES</f>
        <v>37400</v>
      </c>
      <c r="N11026" s="6">
        <f>IF(AND(D11026&lt;=TOTAL_BEDS,J11026&lt;=TEMP_WORKER_MAX*TEMP_WORKER_HRS),1,0)</f>
        <v>0</v>
      </c>
      <c r="O11026" s="2">
        <f>L11026-M11026-K11026-FIXED_COSTS</f>
        <v>9487.5207644607</v>
      </c>
      <c r="P11026" s="2">
        <f>IF(N11026=1,O11026,"")</f>
      </c>
    </row>
    <row r="11027">
      <c r="A11027" s="6">
        <v>16</v>
      </c>
      <c r="B11027" s="6">
        <v>19</v>
      </c>
      <c r="C11027" s="6">
        <v>18</v>
      </c>
      <c r="D11027" s="6">
        <f>A11027+B11027+C11027</f>
        <v>53</v>
      </c>
      <c r="E11027" s="5">
        <f>IF(A11027=0,0,A11027*LABOR_HRS_WK_TOM*SEASON_WEEKS*(1+DIM_PCT_TOM)^A11027)</f>
        <v>6616.7611003544</v>
      </c>
      <c r="F11027" s="5">
        <f>IF(B11027=0,0,B11027*LABOR_HRS_WK_CAR*SEASON_WEEKS*(1+DIM_PCT_CAR)^B11027)</f>
        <v>911.23060582002415</v>
      </c>
      <c r="G11027" s="5">
        <f>IF(C11027=0,0,C11027*LABOR_HRS_WK_MES*SEASON_WEEKS*(1+DIM_PCT_MES)^C11027)</f>
        <v>1012.9676892512272</v>
      </c>
      <c r="H11027" s="5">
        <f>E11027+F11027+G11027</f>
        <v>8540.95939542565</v>
      </c>
      <c r="I11027" s="5">
        <f>MIN(H11027,FARMER_HRS)</f>
        <v>720</v>
      </c>
      <c r="J11027" s="5">
        <f>MAX(0,H11027-FARMER_HRS)</f>
        <v>7820.9593954256507</v>
      </c>
      <c r="K11027" s="2">
        <f>I11027*FARMER_RATE+J11027*TEMP_WORKER_RATE</f>
        <v>160780.54505947311</v>
      </c>
      <c r="L11027" s="2">
        <f>A11027*PRICE_TOM+B11027*PRICE_CAR+C11027*PRICE_MES</f>
        <v>229186</v>
      </c>
      <c r="M11027" s="2">
        <f>A11027*FERT_BED_TOM+B11027*FERT_BED_CAR+C11027*FERT_BED_MES</f>
        <v>38280</v>
      </c>
      <c r="N11027" s="6">
        <f>IF(AND(D11027&lt;=TOTAL_BEDS,J11027&lt;=TEMP_WORKER_MAX*TEMP_WORKER_HRS),1,0)</f>
        <v>0</v>
      </c>
      <c r="O11027" s="2">
        <f>L11027-M11027-K11027-FIXED_COSTS</f>
        <v>10125.454940526892</v>
      </c>
      <c r="P11027" s="2">
        <f>IF(N11027=1,O11027,"")</f>
      </c>
    </row>
    <row r="11028">
      <c r="A11028" s="6">
        <v>16</v>
      </c>
      <c r="B11028" s="6">
        <v>19</v>
      </c>
      <c r="C11028" s="6">
        <v>19</v>
      </c>
      <c r="D11028" s="6">
        <f>A11028+B11028+C11028</f>
        <v>54</v>
      </c>
      <c r="E11028" s="5">
        <f>IF(A11028=0,0,A11028*LABOR_HRS_WK_TOM*SEASON_WEEKS*(1+DIM_PCT_TOM)^A11028)</f>
        <v>6616.7611003544</v>
      </c>
      <c r="F11028" s="5">
        <f>IF(B11028=0,0,B11028*LABOR_HRS_WK_CAR*SEASON_WEEKS*(1+DIM_PCT_CAR)^B11028)</f>
        <v>911.23060582002415</v>
      </c>
      <c r="G11028" s="5">
        <f>IF(C11028=0,0,C11028*LABOR_HRS_WK_MES*SEASON_WEEKS*(1+DIM_PCT_MES)^C11028)</f>
        <v>1082.6092178872491</v>
      </c>
      <c r="H11028" s="5">
        <f>E11028+F11028+G11028</f>
        <v>8610.6009240616731</v>
      </c>
      <c r="I11028" s="5">
        <f>MIN(H11028,FARMER_HRS)</f>
        <v>720</v>
      </c>
      <c r="J11028" s="5">
        <f>MAX(0,H11028-FARMER_HRS)</f>
        <v>7890.6009240616731</v>
      </c>
      <c r="K11028" s="2">
        <f>I11028*FARMER_RATE+J11028*TEMP_WORKER_RATE</f>
        <v>161989.59937607072</v>
      </c>
      <c r="L11028" s="2">
        <f>A11028*PRICE_TOM+B11028*PRICE_CAR+C11028*PRICE_MES</f>
        <v>231886</v>
      </c>
      <c r="M11028" s="2">
        <f>A11028*FERT_BED_TOM+B11028*FERT_BED_CAR+C11028*FERT_BED_MES</f>
        <v>39160</v>
      </c>
      <c r="N11028" s="6">
        <f>IF(AND(D11028&lt;=TOTAL_BEDS,J11028&lt;=TEMP_WORKER_MAX*TEMP_WORKER_HRS),1,0)</f>
        <v>0</v>
      </c>
      <c r="O11028" s="2">
        <f>L11028-M11028-K11028-FIXED_COSTS</f>
        <v>10736.400623929279</v>
      </c>
      <c r="P11028" s="2">
        <f>IF(N11028=1,O11028,"")</f>
      </c>
    </row>
    <row r="11029">
      <c r="A11029" s="6">
        <v>16</v>
      </c>
      <c r="B11029" s="6">
        <v>19</v>
      </c>
      <c r="C11029" s="6">
        <v>20</v>
      </c>
      <c r="D11029" s="6">
        <f>A11029+B11029+C11029</f>
        <v>55</v>
      </c>
      <c r="E11029" s="5">
        <f>IF(A11029=0,0,A11029*LABOR_HRS_WK_TOM*SEASON_WEEKS*(1+DIM_PCT_TOM)^A11029)</f>
        <v>6616.7611003544</v>
      </c>
      <c r="F11029" s="5">
        <f>IF(B11029=0,0,B11029*LABOR_HRS_WK_CAR*SEASON_WEEKS*(1+DIM_PCT_CAR)^B11029)</f>
        <v>911.23060582002415</v>
      </c>
      <c r="G11029" s="5">
        <f>IF(C11029=0,0,C11029*LABOR_HRS_WK_MES*SEASON_WEEKS*(1+DIM_PCT_MES)^C11029)</f>
        <v>1153.8335085377259</v>
      </c>
      <c r="H11029" s="5">
        <f>E11029+F11029+G11029</f>
        <v>8681.82521471215</v>
      </c>
      <c r="I11029" s="5">
        <f>MIN(H11029,FARMER_HRS)</f>
        <v>720</v>
      </c>
      <c r="J11029" s="5">
        <f>MAX(0,H11029-FARMER_HRS)</f>
        <v>7961.8252147121493</v>
      </c>
      <c r="K11029" s="2">
        <f>I11029*FARMER_RATE+J11029*TEMP_WORKER_RATE</f>
        <v>163226.1321998637</v>
      </c>
      <c r="L11029" s="2">
        <f>A11029*PRICE_TOM+B11029*PRICE_CAR+C11029*PRICE_MES</f>
        <v>234586</v>
      </c>
      <c r="M11029" s="2">
        <f>A11029*FERT_BED_TOM+B11029*FERT_BED_CAR+C11029*FERT_BED_MES</f>
        <v>40040</v>
      </c>
      <c r="N11029" s="6">
        <f>IF(AND(D11029&lt;=TOTAL_BEDS,J11029&lt;=TEMP_WORKER_MAX*TEMP_WORKER_HRS),1,0)</f>
        <v>0</v>
      </c>
      <c r="O11029" s="2">
        <f>L11029-M11029-K11029-FIXED_COSTS</f>
        <v>11319.8678001363</v>
      </c>
      <c r="P11029" s="2">
        <f>IF(N11029=1,O11029,"")</f>
      </c>
    </row>
    <row r="11030">
      <c r="A11030" s="6">
        <v>16</v>
      </c>
      <c r="B11030" s="6">
        <v>19</v>
      </c>
      <c r="C11030" s="6">
        <v>21</v>
      </c>
      <c r="D11030" s="6">
        <f>A11030+B11030+C11030</f>
        <v>56</v>
      </c>
      <c r="E11030" s="5">
        <f>IF(A11030=0,0,A11030*LABOR_HRS_WK_TOM*SEASON_WEEKS*(1+DIM_PCT_TOM)^A11030)</f>
        <v>6616.7611003544</v>
      </c>
      <c r="F11030" s="5">
        <f>IF(B11030=0,0,B11030*LABOR_HRS_WK_CAR*SEASON_WEEKS*(1+DIM_PCT_CAR)^B11030)</f>
        <v>911.23060582002415</v>
      </c>
      <c r="G11030" s="5">
        <f>IF(C11030=0,0,C11030*LABOR_HRS_WK_MES*SEASON_WEEKS*(1+DIM_PCT_MES)^C11030)</f>
        <v>1226.6692487641699</v>
      </c>
      <c r="H11030" s="5">
        <f>E11030+F11030+G11030</f>
        <v>8754.6609549385939</v>
      </c>
      <c r="I11030" s="5">
        <f>MIN(H11030,FARMER_HRS)</f>
        <v>720</v>
      </c>
      <c r="J11030" s="5">
        <f>MAX(0,H11030-FARMER_HRS)</f>
        <v>8034.6609549385939</v>
      </c>
      <c r="K11030" s="2">
        <f>I11030*FARMER_RATE+J11030*TEMP_WORKER_RATE</f>
        <v>164490.64157879504</v>
      </c>
      <c r="L11030" s="2">
        <f>A11030*PRICE_TOM+B11030*PRICE_CAR+C11030*PRICE_MES</f>
        <v>237286</v>
      </c>
      <c r="M11030" s="2">
        <f>A11030*FERT_BED_TOM+B11030*FERT_BED_CAR+C11030*FERT_BED_MES</f>
        <v>40920</v>
      </c>
      <c r="N11030" s="6">
        <f>IF(AND(D11030&lt;=TOTAL_BEDS,J11030&lt;=TEMP_WORKER_MAX*TEMP_WORKER_HRS),1,0)</f>
        <v>0</v>
      </c>
      <c r="O11030" s="2">
        <f>L11030-M11030-K11030-FIXED_COSTS</f>
        <v>11875.358421204961</v>
      </c>
      <c r="P11030" s="2">
        <f>IF(N11030=1,O11030,"")</f>
      </c>
    </row>
    <row r="11031">
      <c r="A11031" s="6">
        <v>16</v>
      </c>
      <c r="B11031" s="6">
        <v>19</v>
      </c>
      <c r="C11031" s="6">
        <v>22</v>
      </c>
      <c r="D11031" s="6">
        <f>A11031+B11031+C11031</f>
        <v>57</v>
      </c>
      <c r="E11031" s="5">
        <f>IF(A11031=0,0,A11031*LABOR_HRS_WK_TOM*SEASON_WEEKS*(1+DIM_PCT_TOM)^A11031)</f>
        <v>6616.7611003544</v>
      </c>
      <c r="F11031" s="5">
        <f>IF(B11031=0,0,B11031*LABOR_HRS_WK_CAR*SEASON_WEEKS*(1+DIM_PCT_CAR)^B11031)</f>
        <v>911.23060582002415</v>
      </c>
      <c r="G11031" s="5">
        <f>IF(C11031=0,0,C11031*LABOR_HRS_WK_MES*SEASON_WEEKS*(1+DIM_PCT_MES)^C11031)</f>
        <v>1301.1455960105659</v>
      </c>
      <c r="H11031" s="5">
        <f>E11031+F11031+G11031</f>
        <v>8829.13730218499</v>
      </c>
      <c r="I11031" s="5">
        <f>MIN(H11031,FARMER_HRS)</f>
        <v>720</v>
      </c>
      <c r="J11031" s="5">
        <f>MAX(0,H11031-FARMER_HRS)</f>
        <v>8109.13730218499</v>
      </c>
      <c r="K11031" s="2">
        <f>I11031*FARMER_RATE+J11031*TEMP_WORKER_RATE</f>
        <v>165783.63371848941</v>
      </c>
      <c r="L11031" s="2">
        <f>A11031*PRICE_TOM+B11031*PRICE_CAR+C11031*PRICE_MES</f>
        <v>239986</v>
      </c>
      <c r="M11031" s="2">
        <f>A11031*FERT_BED_TOM+B11031*FERT_BED_CAR+C11031*FERT_BED_MES</f>
        <v>41800</v>
      </c>
      <c r="N11031" s="6">
        <f>IF(AND(D11031&lt;=TOTAL_BEDS,J11031&lt;=TEMP_WORKER_MAX*TEMP_WORKER_HRS),1,0)</f>
        <v>0</v>
      </c>
      <c r="O11031" s="2">
        <f>L11031-M11031-K11031-FIXED_COSTS</f>
        <v>12402.366281510593</v>
      </c>
      <c r="P11031" s="2">
        <f>IF(N11031=1,O11031,"")</f>
      </c>
    </row>
    <row r="11032">
      <c r="A11032" s="6">
        <v>16</v>
      </c>
      <c r="B11032" s="6">
        <v>19</v>
      </c>
      <c r="C11032" s="6">
        <v>23</v>
      </c>
      <c r="D11032" s="6">
        <f>A11032+B11032+C11032</f>
        <v>58</v>
      </c>
      <c r="E11032" s="5">
        <f>IF(A11032=0,0,A11032*LABOR_HRS_WK_TOM*SEASON_WEEKS*(1+DIM_PCT_TOM)^A11032)</f>
        <v>6616.7611003544</v>
      </c>
      <c r="F11032" s="5">
        <f>IF(B11032=0,0,B11032*LABOR_HRS_WK_CAR*SEASON_WEEKS*(1+DIM_PCT_CAR)^B11032)</f>
        <v>911.23060582002415</v>
      </c>
      <c r="G11032" s="5">
        <f>IF(C11032=0,0,C11032*LABOR_HRS_WK_MES*SEASON_WEEKS*(1+DIM_PCT_MES)^C11032)</f>
        <v>1377.2921848680023</v>
      </c>
      <c r="H11032" s="5">
        <f>E11032+F11032+G11032</f>
        <v>8905.2838910424252</v>
      </c>
      <c r="I11032" s="5">
        <f>MIN(H11032,FARMER_HRS)</f>
        <v>720</v>
      </c>
      <c r="J11032" s="5">
        <f>MAX(0,H11032-FARMER_HRS)</f>
        <v>8185.2838910424252</v>
      </c>
      <c r="K11032" s="2">
        <f>I11032*FARMER_RATE+J11032*TEMP_WORKER_RATE</f>
        <v>167105.62310837544</v>
      </c>
      <c r="L11032" s="2">
        <f>A11032*PRICE_TOM+B11032*PRICE_CAR+C11032*PRICE_MES</f>
        <v>242686</v>
      </c>
      <c r="M11032" s="2">
        <f>A11032*FERT_BED_TOM+B11032*FERT_BED_CAR+C11032*FERT_BED_MES</f>
        <v>42680</v>
      </c>
      <c r="N11032" s="6">
        <f>IF(AND(D11032&lt;=TOTAL_BEDS,J11032&lt;=TEMP_WORKER_MAX*TEMP_WORKER_HRS),1,0)</f>
        <v>0</v>
      </c>
      <c r="O11032" s="2">
        <f>L11032-M11032-K11032-FIXED_COSTS</f>
        <v>12900.376891624561</v>
      </c>
      <c r="P11032" s="2">
        <f>IF(N11032=1,O11032,"")</f>
      </c>
    </row>
    <row r="11033">
      <c r="A11033" s="6">
        <v>16</v>
      </c>
      <c r="B11033" s="6">
        <v>19</v>
      </c>
      <c r="C11033" s="6">
        <v>24</v>
      </c>
      <c r="D11033" s="6">
        <f>A11033+B11033+C11033</f>
        <v>59</v>
      </c>
      <c r="E11033" s="5">
        <f>IF(A11033=0,0,A11033*LABOR_HRS_WK_TOM*SEASON_WEEKS*(1+DIM_PCT_TOM)^A11033)</f>
        <v>6616.7611003544</v>
      </c>
      <c r="F11033" s="5">
        <f>IF(B11033=0,0,B11033*LABOR_HRS_WK_CAR*SEASON_WEEKS*(1+DIM_PCT_CAR)^B11033)</f>
        <v>911.23060582002415</v>
      </c>
      <c r="G11033" s="5">
        <f>IF(C11033=0,0,C11033*LABOR_HRS_WK_MES*SEASON_WEEKS*(1+DIM_PCT_MES)^C11033)</f>
        <v>1455.139134447498</v>
      </c>
      <c r="H11033" s="5">
        <f>E11033+F11033+G11033</f>
        <v>8983.1308406219214</v>
      </c>
      <c r="I11033" s="5">
        <f>MIN(H11033,FARMER_HRS)</f>
        <v>720</v>
      </c>
      <c r="J11033" s="5">
        <f>MAX(0,H11033-FARMER_HRS)</f>
        <v>8263.1308406219214</v>
      </c>
      <c r="K11033" s="2">
        <f>I11033*FARMER_RATE+J11033*TEMP_WORKER_RATE</f>
        <v>168457.13264968613</v>
      </c>
      <c r="L11033" s="2">
        <f>A11033*PRICE_TOM+B11033*PRICE_CAR+C11033*PRICE_MES</f>
        <v>245386</v>
      </c>
      <c r="M11033" s="2">
        <f>A11033*FERT_BED_TOM+B11033*FERT_BED_CAR+C11033*FERT_BED_MES</f>
        <v>43560</v>
      </c>
      <c r="N11033" s="6">
        <f>IF(AND(D11033&lt;=TOTAL_BEDS,J11033&lt;=TEMP_WORKER_MAX*TEMP_WORKER_HRS),1,0)</f>
        <v>0</v>
      </c>
      <c r="O11033" s="2">
        <f>L11033-M11033-K11033-FIXED_COSTS</f>
        <v>13368.867350313871</v>
      </c>
      <c r="P11033" s="2">
        <f>IF(N11033=1,O11033,"")</f>
      </c>
    </row>
    <row r="11034">
      <c r="A11034" s="6">
        <v>16</v>
      </c>
      <c r="B11034" s="6">
        <v>19</v>
      </c>
      <c r="C11034" s="6">
        <v>25</v>
      </c>
      <c r="D11034" s="6">
        <f>A11034+B11034+C11034</f>
        <v>60</v>
      </c>
      <c r="E11034" s="5">
        <f>IF(A11034=0,0,A11034*LABOR_HRS_WK_TOM*SEASON_WEEKS*(1+DIM_PCT_TOM)^A11034)</f>
        <v>6616.7611003544</v>
      </c>
      <c r="F11034" s="5">
        <f>IF(B11034=0,0,B11034*LABOR_HRS_WK_CAR*SEASON_WEEKS*(1+DIM_PCT_CAR)^B11034)</f>
        <v>911.23060582002415</v>
      </c>
      <c r="G11034" s="5">
        <f>IF(C11034=0,0,C11034*LABOR_HRS_WK_MES*SEASON_WEEKS*(1+DIM_PCT_MES)^C11034)</f>
        <v>1534.7170558625955</v>
      </c>
      <c r="H11034" s="5">
        <f>E11034+F11034+G11034</f>
        <v>9062.7087620370185</v>
      </c>
      <c r="I11034" s="5">
        <f>MIN(H11034,FARMER_HRS)</f>
        <v>720</v>
      </c>
      <c r="J11034" s="5">
        <f>MAX(0,H11034-FARMER_HRS)</f>
        <v>8342.7087620370185</v>
      </c>
      <c r="K11034" s="2">
        <f>I11034*FARMER_RATE+J11034*TEMP_WORKER_RATE</f>
        <v>169838.69378536491</v>
      </c>
      <c r="L11034" s="2">
        <f>A11034*PRICE_TOM+B11034*PRICE_CAR+C11034*PRICE_MES</f>
        <v>248086</v>
      </c>
      <c r="M11034" s="2">
        <f>A11034*FERT_BED_TOM+B11034*FERT_BED_CAR+C11034*FERT_BED_MES</f>
        <v>44440</v>
      </c>
      <c r="N11034" s="6">
        <f>IF(AND(D11034&lt;=TOTAL_BEDS,J11034&lt;=TEMP_WORKER_MAX*TEMP_WORKER_HRS),1,0)</f>
        <v>0</v>
      </c>
      <c r="O11034" s="2">
        <f>L11034-M11034-K11034-FIXED_COSTS</f>
        <v>13807.306214635086</v>
      </c>
      <c r="P11034" s="2">
        <f>IF(N11034=1,O11034,"")</f>
      </c>
    </row>
    <row r="11035">
      <c r="A11035" s="6">
        <v>16</v>
      </c>
      <c r="B11035" s="6">
        <v>19</v>
      </c>
      <c r="C11035" s="6">
        <v>26</v>
      </c>
      <c r="D11035" s="6">
        <f>A11035+B11035+C11035</f>
        <v>61</v>
      </c>
      <c r="E11035" s="5">
        <f>IF(A11035=0,0,A11035*LABOR_HRS_WK_TOM*SEASON_WEEKS*(1+DIM_PCT_TOM)^A11035)</f>
        <v>6616.7611003544</v>
      </c>
      <c r="F11035" s="5">
        <f>IF(B11035=0,0,B11035*LABOR_HRS_WK_CAR*SEASON_WEEKS*(1+DIM_PCT_CAR)^B11035)</f>
        <v>911.23060582002415</v>
      </c>
      <c r="G11035" s="5">
        <f>IF(C11035=0,0,C11035*LABOR_HRS_WK_MES*SEASON_WEEKS*(1+DIM_PCT_MES)^C11035)</f>
        <v>1616.0570598233128</v>
      </c>
      <c r="H11035" s="5">
        <f>E11035+F11035+G11035</f>
        <v>9144.0487659977371</v>
      </c>
      <c r="I11035" s="5">
        <f>MIN(H11035,FARMER_HRS)</f>
        <v>720</v>
      </c>
      <c r="J11035" s="5">
        <f>MAX(0,H11035-FARMER_HRS)</f>
        <v>8424.0487659977371</v>
      </c>
      <c r="K11035" s="2">
        <f>I11035*FARMER_RATE+J11035*TEMP_WORKER_RATE</f>
        <v>171250.84663190515</v>
      </c>
      <c r="L11035" s="2">
        <f>A11035*PRICE_TOM+B11035*PRICE_CAR+C11035*PRICE_MES</f>
        <v>250786</v>
      </c>
      <c r="M11035" s="2">
        <f>A11035*FERT_BED_TOM+B11035*FERT_BED_CAR+C11035*FERT_BED_MES</f>
        <v>45320</v>
      </c>
      <c r="N11035" s="6">
        <f>IF(AND(D11035&lt;=TOTAL_BEDS,J11035&lt;=TEMP_WORKER_MAX*TEMP_WORKER_HRS),1,0)</f>
        <v>0</v>
      </c>
      <c r="O11035" s="2">
        <f>L11035-M11035-K11035-FIXED_COSTS</f>
        <v>14215.153368094849</v>
      </c>
      <c r="P11035" s="2">
        <f>IF(N11035=1,O11035,"")</f>
      </c>
    </row>
    <row r="11036">
      <c r="A11036" s="6">
        <v>16</v>
      </c>
      <c r="B11036" s="6">
        <v>19</v>
      </c>
      <c r="C11036" s="6">
        <v>27</v>
      </c>
      <c r="D11036" s="6">
        <f>A11036+B11036+C11036</f>
        <v>62</v>
      </c>
      <c r="E11036" s="5">
        <f>IF(A11036=0,0,A11036*LABOR_HRS_WK_TOM*SEASON_WEEKS*(1+DIM_PCT_TOM)^A11036)</f>
        <v>6616.7611003544</v>
      </c>
      <c r="F11036" s="5">
        <f>IF(B11036=0,0,B11036*LABOR_HRS_WK_CAR*SEASON_WEEKS*(1+DIM_PCT_CAR)^B11036)</f>
        <v>911.23060582002415</v>
      </c>
      <c r="G11036" s="5">
        <f>IF(C11036=0,0,C11036*LABOR_HRS_WK_MES*SEASON_WEEKS*(1+DIM_PCT_MES)^C11036)</f>
        <v>1699.19076434307</v>
      </c>
      <c r="H11036" s="5">
        <f>E11036+F11036+G11036</f>
        <v>9227.1824705174931</v>
      </c>
      <c r="I11036" s="5">
        <f>MIN(H11036,FARMER_HRS)</f>
        <v>720</v>
      </c>
      <c r="J11036" s="5">
        <f>MAX(0,H11036-FARMER_HRS)</f>
        <v>8507.1824705174931</v>
      </c>
      <c r="K11036" s="2">
        <f>I11036*FARMER_RATE+J11036*TEMP_WORKER_RATE</f>
        <v>172694.1401131509</v>
      </c>
      <c r="L11036" s="2">
        <f>A11036*PRICE_TOM+B11036*PRICE_CAR+C11036*PRICE_MES</f>
        <v>253486</v>
      </c>
      <c r="M11036" s="2">
        <f>A11036*FERT_BED_TOM+B11036*FERT_BED_CAR+C11036*FERT_BED_MES</f>
        <v>46200</v>
      </c>
      <c r="N11036" s="6">
        <f>IF(AND(D11036&lt;=TOTAL_BEDS,J11036&lt;=TEMP_WORKER_MAX*TEMP_WORKER_HRS),1,0)</f>
        <v>0</v>
      </c>
      <c r="O11036" s="2">
        <f>L11036-M11036-K11036-FIXED_COSTS</f>
        <v>14591.859886849095</v>
      </c>
      <c r="P11036" s="2">
        <f>IF(N11036=1,O11036,"")</f>
      </c>
    </row>
    <row r="11037">
      <c r="A11037" s="6">
        <v>16</v>
      </c>
      <c r="B11037" s="6">
        <v>19</v>
      </c>
      <c r="C11037" s="6">
        <v>28</v>
      </c>
      <c r="D11037" s="6">
        <f>A11037+B11037+C11037</f>
        <v>63</v>
      </c>
      <c r="E11037" s="5">
        <f>IF(A11037=0,0,A11037*LABOR_HRS_WK_TOM*SEASON_WEEKS*(1+DIM_PCT_TOM)^A11037)</f>
        <v>6616.7611003544</v>
      </c>
      <c r="F11037" s="5">
        <f>IF(B11037=0,0,B11037*LABOR_HRS_WK_CAR*SEASON_WEEKS*(1+DIM_PCT_CAR)^B11037)</f>
        <v>911.23060582002415</v>
      </c>
      <c r="G11037" s="5">
        <f>IF(C11037=0,0,C11037*LABOR_HRS_WK_MES*SEASON_WEEKS*(1+DIM_PCT_MES)^C11037)</f>
        <v>1784.1503025602233</v>
      </c>
      <c r="H11037" s="5">
        <f>E11037+F11037+G11037</f>
        <v>9312.1420087346469</v>
      </c>
      <c r="I11037" s="5">
        <f>MIN(H11037,FARMER_HRS)</f>
        <v>720</v>
      </c>
      <c r="J11037" s="5">
        <f>MAX(0,H11037-FARMER_HRS)</f>
        <v>8592.1420087346469</v>
      </c>
      <c r="K11037" s="2">
        <f>I11037*FARMER_RATE+J11037*TEMP_WORKER_RATE</f>
        <v>174169.13209608762</v>
      </c>
      <c r="L11037" s="2">
        <f>A11037*PRICE_TOM+B11037*PRICE_CAR+C11037*PRICE_MES</f>
        <v>256186</v>
      </c>
      <c r="M11037" s="2">
        <f>A11037*FERT_BED_TOM+B11037*FERT_BED_CAR+C11037*FERT_BED_MES</f>
        <v>47080</v>
      </c>
      <c r="N11037" s="6">
        <f>IF(AND(D11037&lt;=TOTAL_BEDS,J11037&lt;=TEMP_WORKER_MAX*TEMP_WORKER_HRS),1,0)</f>
        <v>0</v>
      </c>
      <c r="O11037" s="2">
        <f>L11037-M11037-K11037-FIXED_COSTS</f>
        <v>14936.867903912382</v>
      </c>
      <c r="P11037" s="2">
        <f>IF(N11037=1,O11037,"")</f>
      </c>
    </row>
    <row r="11038">
      <c r="A11038" s="6">
        <v>16</v>
      </c>
      <c r="B11038" s="6">
        <v>19</v>
      </c>
      <c r="C11038" s="6">
        <v>29</v>
      </c>
      <c r="D11038" s="6">
        <f>A11038+B11038+C11038</f>
        <v>64</v>
      </c>
      <c r="E11038" s="5">
        <f>IF(A11038=0,0,A11038*LABOR_HRS_WK_TOM*SEASON_WEEKS*(1+DIM_PCT_TOM)^A11038)</f>
        <v>6616.7611003544</v>
      </c>
      <c r="F11038" s="5">
        <f>IF(B11038=0,0,B11038*LABOR_HRS_WK_CAR*SEASON_WEEKS*(1+DIM_PCT_CAR)^B11038)</f>
        <v>911.23060582002415</v>
      </c>
      <c r="G11038" s="5">
        <f>IF(C11038=0,0,C11038*LABOR_HRS_WK_MES*SEASON_WEEKS*(1+DIM_PCT_MES)^C11038)</f>
        <v>1870.9683306758766</v>
      </c>
      <c r="H11038" s="5">
        <f>E11038+F11038+G11038</f>
        <v>9398.9600368503</v>
      </c>
      <c r="I11038" s="5">
        <f>MIN(H11038,FARMER_HRS)</f>
        <v>720</v>
      </c>
      <c r="J11038" s="5">
        <f>MAX(0,H11038-FARMER_HRS)</f>
        <v>8678.9600368503</v>
      </c>
      <c r="K11038" s="2">
        <f>I11038*FARMER_RATE+J11038*TEMP_WORKER_RATE</f>
        <v>175676.38952865102</v>
      </c>
      <c r="L11038" s="2">
        <f>A11038*PRICE_TOM+B11038*PRICE_CAR+C11038*PRICE_MES</f>
        <v>258886</v>
      </c>
      <c r="M11038" s="2">
        <f>A11038*FERT_BED_TOM+B11038*FERT_BED_CAR+C11038*FERT_BED_MES</f>
        <v>47960</v>
      </c>
      <c r="N11038" s="6">
        <f>IF(AND(D11038&lt;=TOTAL_BEDS,J11038&lt;=TEMP_WORKER_MAX*TEMP_WORKER_HRS),1,0)</f>
        <v>0</v>
      </c>
      <c r="O11038" s="2">
        <f>L11038-M11038-K11038-FIXED_COSTS</f>
        <v>15249.610471348977</v>
      </c>
      <c r="P11038" s="2">
        <f>IF(N11038=1,O11038,"")</f>
      </c>
    </row>
    <row r="11039">
      <c r="A11039" s="6">
        <v>16</v>
      </c>
      <c r="B11039" s="6">
        <v>19</v>
      </c>
      <c r="C11039" s="6">
        <v>30</v>
      </c>
      <c r="D11039" s="6">
        <f>A11039+B11039+C11039</f>
        <v>65</v>
      </c>
      <c r="E11039" s="5">
        <f>IF(A11039=0,0,A11039*LABOR_HRS_WK_TOM*SEASON_WEEKS*(1+DIM_PCT_TOM)^A11039)</f>
        <v>6616.7611003544</v>
      </c>
      <c r="F11039" s="5">
        <f>IF(B11039=0,0,B11039*LABOR_HRS_WK_CAR*SEASON_WEEKS*(1+DIM_PCT_CAR)^B11039)</f>
        <v>911.23060582002415</v>
      </c>
      <c r="G11039" s="5">
        <f>IF(C11039=0,0,C11039*LABOR_HRS_WK_MES*SEASON_WEEKS*(1+DIM_PCT_MES)^C11039)</f>
        <v>1959.6780360096466</v>
      </c>
      <c r="H11039" s="5">
        <f>E11039+F11039+G11039</f>
        <v>9487.66974218407</v>
      </c>
      <c r="I11039" s="5">
        <f>MIN(H11039,FARMER_HRS)</f>
        <v>720</v>
      </c>
      <c r="J11039" s="5">
        <f>MAX(0,H11039-FARMER_HRS)</f>
        <v>8767.66974218407</v>
      </c>
      <c r="K11039" s="2">
        <f>I11039*FARMER_RATE+J11039*TEMP_WORKER_RATE</f>
        <v>177216.48857958455</v>
      </c>
      <c r="L11039" s="2">
        <f>A11039*PRICE_TOM+B11039*PRICE_CAR+C11039*PRICE_MES</f>
        <v>261586</v>
      </c>
      <c r="M11039" s="2">
        <f>A11039*FERT_BED_TOM+B11039*FERT_BED_CAR+C11039*FERT_BED_MES</f>
        <v>48840</v>
      </c>
      <c r="N11039" s="6">
        <f>IF(AND(D11039&lt;=TOTAL_BEDS,J11039&lt;=TEMP_WORKER_MAX*TEMP_WORKER_HRS),1,0)</f>
        <v>0</v>
      </c>
      <c r="O11039" s="2">
        <f>L11039-M11039-K11039-FIXED_COSTS</f>
        <v>15529.511420415452</v>
      </c>
      <c r="P11039" s="2">
        <f>IF(N11039=1,O11039,"")</f>
      </c>
    </row>
    <row r="11040">
      <c r="A11040" s="6">
        <v>16</v>
      </c>
      <c r="B11040" s="6">
        <v>20</v>
      </c>
      <c r="C11040" s="6">
        <v>0</v>
      </c>
      <c r="D11040" s="6">
        <f>A11040+B11040+C11040</f>
        <v>36</v>
      </c>
      <c r="E11040" s="5">
        <f>IF(A11040=0,0,A11040*LABOR_HRS_WK_TOM*SEASON_WEEKS*(1+DIM_PCT_TOM)^A11040)</f>
        <v>6616.7611003544</v>
      </c>
      <c r="F11040" s="5">
        <f>IF(B11040=0,0,B11040*LABOR_HRS_WK_CAR*SEASON_WEEKS*(1+DIM_PCT_CAR)^B11040)</f>
        <v>983.16986417423652</v>
      </c>
      <c r="G11040" s="5">
        <f>IF(C11040=0,0,C11040*LABOR_HRS_WK_MES*SEASON_WEEKS*(1+DIM_PCT_MES)^C11040)</f>
        <v>0</v>
      </c>
      <c r="H11040" s="5">
        <f>E11040+F11040+G11040</f>
        <v>7599.9309645286367</v>
      </c>
      <c r="I11040" s="5">
        <f>MIN(H11040,FARMER_HRS)</f>
        <v>720</v>
      </c>
      <c r="J11040" s="5">
        <f>MAX(0,H11040-FARMER_HRS)</f>
        <v>6879.9309645286367</v>
      </c>
      <c r="K11040" s="2">
        <f>I11040*FARMER_RATE+J11040*TEMP_WORKER_RATE</f>
        <v>144443.24591195548</v>
      </c>
      <c r="L11040" s="2">
        <f>A11040*PRICE_TOM+B11040*PRICE_CAR+C11040*PRICE_MES</f>
        <v>182680</v>
      </c>
      <c r="M11040" s="2">
        <f>A11040*FERT_BED_TOM+B11040*FERT_BED_CAR+C11040*FERT_BED_MES</f>
        <v>22880</v>
      </c>
      <c r="N11040" s="6">
        <f>IF(AND(D11040&lt;=TOTAL_BEDS,J11040&lt;=TEMP_WORKER_MAX*TEMP_WORKER_HRS),1,0)</f>
        <v>0</v>
      </c>
      <c r="O11040" s="2">
        <f>L11040-M11040-K11040-FIXED_COSTS</f>
        <v>-4643.2459119554842</v>
      </c>
      <c r="P11040" s="2">
        <f>IF(N11040=1,O11040,"")</f>
      </c>
    </row>
    <row r="11041">
      <c r="A11041" s="6">
        <v>16</v>
      </c>
      <c r="B11041" s="6">
        <v>20</v>
      </c>
      <c r="C11041" s="6">
        <v>1</v>
      </c>
      <c r="D11041" s="6">
        <f>A11041+B11041+C11041</f>
        <v>37</v>
      </c>
      <c r="E11041" s="5">
        <f>IF(A11041=0,0,A11041*LABOR_HRS_WK_TOM*SEASON_WEEKS*(1+DIM_PCT_TOM)^A11041)</f>
        <v>6616.7611003544</v>
      </c>
      <c r="F11041" s="5">
        <f>IF(B11041=0,0,B11041*LABOR_HRS_WK_CAR*SEASON_WEEKS*(1+DIM_PCT_CAR)^B11041)</f>
        <v>983.16986417423652</v>
      </c>
      <c r="G11041" s="5">
        <f>IF(C11041=0,0,C11041*LABOR_HRS_WK_MES*SEASON_WEEKS*(1+DIM_PCT_MES)^C11041)</f>
        <v>45.5625</v>
      </c>
      <c r="H11041" s="5">
        <f>E11041+F11041+G11041</f>
        <v>7645.4934645286367</v>
      </c>
      <c r="I11041" s="5">
        <f>MIN(H11041,FARMER_HRS)</f>
        <v>720</v>
      </c>
      <c r="J11041" s="5">
        <f>MAX(0,H11041-FARMER_HRS)</f>
        <v>6925.4934645286367</v>
      </c>
      <c r="K11041" s="2">
        <f>I11041*FARMER_RATE+J11041*TEMP_WORKER_RATE</f>
        <v>145234.26153695548</v>
      </c>
      <c r="L11041" s="2">
        <f>A11041*PRICE_TOM+B11041*PRICE_CAR+C11041*PRICE_MES</f>
        <v>185380</v>
      </c>
      <c r="M11041" s="2">
        <f>A11041*FERT_BED_TOM+B11041*FERT_BED_CAR+C11041*FERT_BED_MES</f>
        <v>23760</v>
      </c>
      <c r="N11041" s="6">
        <f>IF(AND(D11041&lt;=TOTAL_BEDS,J11041&lt;=TEMP_WORKER_MAX*TEMP_WORKER_HRS),1,0)</f>
        <v>0</v>
      </c>
      <c r="O11041" s="2">
        <f>L11041-M11041-K11041-FIXED_COSTS</f>
        <v>-3614.2615369554842</v>
      </c>
      <c r="P11041" s="2">
        <f>IF(N11041=1,O11041,"")</f>
      </c>
    </row>
    <row r="11042">
      <c r="A11042" s="6">
        <v>16</v>
      </c>
      <c r="B11042" s="6">
        <v>20</v>
      </c>
      <c r="C11042" s="6">
        <v>2</v>
      </c>
      <c r="D11042" s="6">
        <f>A11042+B11042+C11042</f>
        <v>38</v>
      </c>
      <c r="E11042" s="5">
        <f>IF(A11042=0,0,A11042*LABOR_HRS_WK_TOM*SEASON_WEEKS*(1+DIM_PCT_TOM)^A11042)</f>
        <v>6616.7611003544</v>
      </c>
      <c r="F11042" s="5">
        <f>IF(B11042=0,0,B11042*LABOR_HRS_WK_CAR*SEASON_WEEKS*(1+DIM_PCT_CAR)^B11042)</f>
        <v>983.16986417423652</v>
      </c>
      <c r="G11042" s="5">
        <f>IF(C11042=0,0,C11042*LABOR_HRS_WK_MES*SEASON_WEEKS*(1+DIM_PCT_MES)^C11042)</f>
        <v>92.2640625</v>
      </c>
      <c r="H11042" s="5">
        <f>E11042+F11042+G11042</f>
        <v>7692.195027028637</v>
      </c>
      <c r="I11042" s="5">
        <f>MIN(H11042,FARMER_HRS)</f>
        <v>720</v>
      </c>
      <c r="J11042" s="5">
        <f>MAX(0,H11042-FARMER_HRS)</f>
        <v>6972.195027028637</v>
      </c>
      <c r="K11042" s="2">
        <f>I11042*FARMER_RATE+J11042*TEMP_WORKER_RATE</f>
        <v>146045.05255258048</v>
      </c>
      <c r="L11042" s="2">
        <f>A11042*PRICE_TOM+B11042*PRICE_CAR+C11042*PRICE_MES</f>
        <v>188080</v>
      </c>
      <c r="M11042" s="2">
        <f>A11042*FERT_BED_TOM+B11042*FERT_BED_CAR+C11042*FERT_BED_MES</f>
        <v>24640</v>
      </c>
      <c r="N11042" s="6">
        <f>IF(AND(D11042&lt;=TOTAL_BEDS,J11042&lt;=TEMP_WORKER_MAX*TEMP_WORKER_HRS),1,0)</f>
        <v>0</v>
      </c>
      <c r="O11042" s="2">
        <f>L11042-M11042-K11042-FIXED_COSTS</f>
        <v>-2605.0525525804842</v>
      </c>
      <c r="P11042" s="2">
        <f>IF(N11042=1,O11042,"")</f>
      </c>
    </row>
    <row r="11043">
      <c r="A11043" s="6">
        <v>16</v>
      </c>
      <c r="B11043" s="6">
        <v>20</v>
      </c>
      <c r="C11043" s="6">
        <v>3</v>
      </c>
      <c r="D11043" s="6">
        <f>A11043+B11043+C11043</f>
        <v>39</v>
      </c>
      <c r="E11043" s="5">
        <f>IF(A11043=0,0,A11043*LABOR_HRS_WK_TOM*SEASON_WEEKS*(1+DIM_PCT_TOM)^A11043)</f>
        <v>6616.7611003544</v>
      </c>
      <c r="F11043" s="5">
        <f>IF(B11043=0,0,B11043*LABOR_HRS_WK_CAR*SEASON_WEEKS*(1+DIM_PCT_CAR)^B11043)</f>
        <v>983.16986417423652</v>
      </c>
      <c r="G11043" s="5">
        <f>IF(C11043=0,0,C11043*LABOR_HRS_WK_MES*SEASON_WEEKS*(1+DIM_PCT_MES)^C11043)</f>
        <v>140.12604492187498</v>
      </c>
      <c r="H11043" s="5">
        <f>E11043+F11043+G11043</f>
        <v>7740.0570094505119</v>
      </c>
      <c r="I11043" s="5">
        <f>MIN(H11043,FARMER_HRS)</f>
        <v>720</v>
      </c>
      <c r="J11043" s="5">
        <f>MAX(0,H11043-FARMER_HRS)</f>
        <v>7020.0570094505119</v>
      </c>
      <c r="K11043" s="2">
        <f>I11043*FARMER_RATE+J11043*TEMP_WORKER_RATE</f>
        <v>146875.9897474047</v>
      </c>
      <c r="L11043" s="2">
        <f>A11043*PRICE_TOM+B11043*PRICE_CAR+C11043*PRICE_MES</f>
        <v>190780</v>
      </c>
      <c r="M11043" s="2">
        <f>A11043*FERT_BED_TOM+B11043*FERT_BED_CAR+C11043*FERT_BED_MES</f>
        <v>25520</v>
      </c>
      <c r="N11043" s="6">
        <f>IF(AND(D11043&lt;=TOTAL_BEDS,J11043&lt;=TEMP_WORKER_MAX*TEMP_WORKER_HRS),1,0)</f>
        <v>0</v>
      </c>
      <c r="O11043" s="2">
        <f>L11043-M11043-K11043-FIXED_COSTS</f>
        <v>-1615.9897474047029</v>
      </c>
      <c r="P11043" s="2">
        <f>IF(N11043=1,O11043,"")</f>
      </c>
    </row>
    <row r="11044">
      <c r="A11044" s="6">
        <v>16</v>
      </c>
      <c r="B11044" s="6">
        <v>20</v>
      </c>
      <c r="C11044" s="6">
        <v>4</v>
      </c>
      <c r="D11044" s="6">
        <f>A11044+B11044+C11044</f>
        <v>40</v>
      </c>
      <c r="E11044" s="5">
        <f>IF(A11044=0,0,A11044*LABOR_HRS_WK_TOM*SEASON_WEEKS*(1+DIM_PCT_TOM)^A11044)</f>
        <v>6616.7611003544</v>
      </c>
      <c r="F11044" s="5">
        <f>IF(B11044=0,0,B11044*LABOR_HRS_WK_CAR*SEASON_WEEKS*(1+DIM_PCT_CAR)^B11044)</f>
        <v>983.16986417423652</v>
      </c>
      <c r="G11044" s="5">
        <f>IF(C11044=0,0,C11044*LABOR_HRS_WK_MES*SEASON_WEEKS*(1+DIM_PCT_MES)^C11044)</f>
        <v>189.17016064453119</v>
      </c>
      <c r="H11044" s="5">
        <f>E11044+F11044+G11044</f>
        <v>7789.1011251731679</v>
      </c>
      <c r="I11044" s="5">
        <f>MIN(H11044,FARMER_HRS)</f>
        <v>720</v>
      </c>
      <c r="J11044" s="5">
        <f>MAX(0,H11044-FARMER_HRS)</f>
        <v>7069.1011251731679</v>
      </c>
      <c r="K11044" s="2">
        <f>I11044*FARMER_RATE+J11044*TEMP_WORKER_RATE</f>
        <v>147727.45008981193</v>
      </c>
      <c r="L11044" s="2">
        <f>A11044*PRICE_TOM+B11044*PRICE_CAR+C11044*PRICE_MES</f>
        <v>193480</v>
      </c>
      <c r="M11044" s="2">
        <f>A11044*FERT_BED_TOM+B11044*FERT_BED_CAR+C11044*FERT_BED_MES</f>
        <v>26400</v>
      </c>
      <c r="N11044" s="6">
        <f>IF(AND(D11044&lt;=TOTAL_BEDS,J11044&lt;=TEMP_WORKER_MAX*TEMP_WORKER_HRS),1,0)</f>
        <v>0</v>
      </c>
      <c r="O11044" s="2">
        <f>L11044-M11044-K11044-FIXED_COSTS</f>
        <v>-647.4500898119295</v>
      </c>
      <c r="P11044" s="2">
        <f>IF(N11044=1,O11044,"")</f>
      </c>
    </row>
    <row r="11045">
      <c r="A11045" s="6">
        <v>16</v>
      </c>
      <c r="B11045" s="6">
        <v>20</v>
      </c>
      <c r="C11045" s="6">
        <v>5</v>
      </c>
      <c r="D11045" s="6">
        <f>A11045+B11045+C11045</f>
        <v>41</v>
      </c>
      <c r="E11045" s="5">
        <f>IF(A11045=0,0,A11045*LABOR_HRS_WK_TOM*SEASON_WEEKS*(1+DIM_PCT_TOM)^A11045)</f>
        <v>6616.7611003544</v>
      </c>
      <c r="F11045" s="5">
        <f>IF(B11045=0,0,B11045*LABOR_HRS_WK_CAR*SEASON_WEEKS*(1+DIM_PCT_CAR)^B11045)</f>
        <v>983.16986417423652</v>
      </c>
      <c r="G11045" s="5">
        <f>IF(C11045=0,0,C11045*LABOR_HRS_WK_MES*SEASON_WEEKS*(1+DIM_PCT_MES)^C11045)</f>
        <v>239.41848456573481</v>
      </c>
      <c r="H11045" s="5">
        <f>E11045+F11045+G11045</f>
        <v>7839.3494490943713</v>
      </c>
      <c r="I11045" s="5">
        <f>MIN(H11045,FARMER_HRS)</f>
        <v>720</v>
      </c>
      <c r="J11045" s="5">
        <f>MAX(0,H11045-FARMER_HRS)</f>
        <v>7119.3494490943713</v>
      </c>
      <c r="K11045" s="2">
        <f>I11045*FARMER_RATE+J11045*TEMP_WORKER_RATE</f>
        <v>148599.81682455505</v>
      </c>
      <c r="L11045" s="2">
        <f>A11045*PRICE_TOM+B11045*PRICE_CAR+C11045*PRICE_MES</f>
        <v>196180</v>
      </c>
      <c r="M11045" s="2">
        <f>A11045*FERT_BED_TOM+B11045*FERT_BED_CAR+C11045*FERT_BED_MES</f>
        <v>27280</v>
      </c>
      <c r="N11045" s="6">
        <f>IF(AND(D11045&lt;=TOTAL_BEDS,J11045&lt;=TEMP_WORKER_MAX*TEMP_WORKER_HRS),1,0)</f>
        <v>0</v>
      </c>
      <c r="O11045" s="2">
        <f>L11045-M11045-K11045-FIXED_COSTS</f>
        <v>300.18317544495221</v>
      </c>
      <c r="P11045" s="2">
        <f>IF(N11045=1,O11045,"")</f>
      </c>
    </row>
    <row r="11046">
      <c r="A11046" s="6">
        <v>16</v>
      </c>
      <c r="B11046" s="6">
        <v>20</v>
      </c>
      <c r="C11046" s="6">
        <v>6</v>
      </c>
      <c r="D11046" s="6">
        <f>A11046+B11046+C11046</f>
        <v>42</v>
      </c>
      <c r="E11046" s="5">
        <f>IF(A11046=0,0,A11046*LABOR_HRS_WK_TOM*SEASON_WEEKS*(1+DIM_PCT_TOM)^A11046)</f>
        <v>6616.7611003544</v>
      </c>
      <c r="F11046" s="5">
        <f>IF(B11046=0,0,B11046*LABOR_HRS_WK_CAR*SEASON_WEEKS*(1+DIM_PCT_CAR)^B11046)</f>
        <v>983.16986417423652</v>
      </c>
      <c r="G11046" s="5">
        <f>IF(C11046=0,0,C11046*LABOR_HRS_WK_MES*SEASON_WEEKS*(1+DIM_PCT_MES)^C11046)</f>
        <v>290.89345874736773</v>
      </c>
      <c r="H11046" s="5">
        <f>E11046+F11046+G11046</f>
        <v>7890.8244232760044</v>
      </c>
      <c r="I11046" s="5">
        <f>MIN(H11046,FARMER_HRS)</f>
        <v>720</v>
      </c>
      <c r="J11046" s="5">
        <f>MAX(0,H11046-FARMER_HRS)</f>
        <v>7170.8244232760044</v>
      </c>
      <c r="K11046" s="2">
        <f>I11046*FARMER_RATE+J11046*TEMP_WORKER_RATE</f>
        <v>149493.47957076394</v>
      </c>
      <c r="L11046" s="2">
        <f>A11046*PRICE_TOM+B11046*PRICE_CAR+C11046*PRICE_MES</f>
        <v>198880</v>
      </c>
      <c r="M11046" s="2">
        <f>A11046*FERT_BED_TOM+B11046*FERT_BED_CAR+C11046*FERT_BED_MES</f>
        <v>28160</v>
      </c>
      <c r="N11046" s="6">
        <f>IF(AND(D11046&lt;=TOTAL_BEDS,J11046&lt;=TEMP_WORKER_MAX*TEMP_WORKER_HRS),1,0)</f>
        <v>0</v>
      </c>
      <c r="O11046" s="2">
        <f>L11046-M11046-K11046-FIXED_COSTS</f>
        <v>1226.5204292360577</v>
      </c>
      <c r="P11046" s="2">
        <f>IF(N11046=1,O11046,"")</f>
      </c>
    </row>
    <row r="11047">
      <c r="A11047" s="6">
        <v>16</v>
      </c>
      <c r="B11047" s="6">
        <v>20</v>
      </c>
      <c r="C11047" s="6">
        <v>7</v>
      </c>
      <c r="D11047" s="6">
        <f>A11047+B11047+C11047</f>
        <v>43</v>
      </c>
      <c r="E11047" s="5">
        <f>IF(A11047=0,0,A11047*LABOR_HRS_WK_TOM*SEASON_WEEKS*(1+DIM_PCT_TOM)^A11047)</f>
        <v>6616.7611003544</v>
      </c>
      <c r="F11047" s="5">
        <f>IF(B11047=0,0,B11047*LABOR_HRS_WK_CAR*SEASON_WEEKS*(1+DIM_PCT_CAR)^B11047)</f>
        <v>983.16986417423652</v>
      </c>
      <c r="G11047" s="5">
        <f>IF(C11047=0,0,C11047*LABOR_HRS_WK_MES*SEASON_WEEKS*(1+DIM_PCT_MES)^C11047)</f>
        <v>343.61789814532818</v>
      </c>
      <c r="H11047" s="5">
        <f>E11047+F11047+G11047</f>
        <v>7943.5488626739652</v>
      </c>
      <c r="I11047" s="5">
        <f>MIN(H11047,FARMER_HRS)</f>
        <v>720</v>
      </c>
      <c r="J11047" s="5">
        <f>MAX(0,H11047-FARMER_HRS)</f>
        <v>7223.5488626739652</v>
      </c>
      <c r="K11047" s="2">
        <f>I11047*FARMER_RATE+J11047*TEMP_WORKER_RATE</f>
        <v>150408.834421423</v>
      </c>
      <c r="L11047" s="2">
        <f>A11047*PRICE_TOM+B11047*PRICE_CAR+C11047*PRICE_MES</f>
        <v>201580</v>
      </c>
      <c r="M11047" s="2">
        <f>A11047*FERT_BED_TOM+B11047*FERT_BED_CAR+C11047*FERT_BED_MES</f>
        <v>29040</v>
      </c>
      <c r="N11047" s="6">
        <f>IF(AND(D11047&lt;=TOTAL_BEDS,J11047&lt;=TEMP_WORKER_MAX*TEMP_WORKER_HRS),1,0)</f>
        <v>0</v>
      </c>
      <c r="O11047" s="2">
        <f>L11047-M11047-K11047-FIXED_COSTS</f>
        <v>2131.1655785769981</v>
      </c>
      <c r="P11047" s="2">
        <f>IF(N11047=1,O11047,"")</f>
      </c>
    </row>
    <row r="11048">
      <c r="A11048" s="6">
        <v>16</v>
      </c>
      <c r="B11048" s="6">
        <v>20</v>
      </c>
      <c r="C11048" s="6">
        <v>8</v>
      </c>
      <c r="D11048" s="6">
        <f>A11048+B11048+C11048</f>
        <v>44</v>
      </c>
      <c r="E11048" s="5">
        <f>IF(A11048=0,0,A11048*LABOR_HRS_WK_TOM*SEASON_WEEKS*(1+DIM_PCT_TOM)^A11048)</f>
        <v>6616.7611003544</v>
      </c>
      <c r="F11048" s="5">
        <f>IF(B11048=0,0,B11048*LABOR_HRS_WK_CAR*SEASON_WEEKS*(1+DIM_PCT_CAR)^B11048)</f>
        <v>983.16986417423652</v>
      </c>
      <c r="G11048" s="5">
        <f>IF(C11048=0,0,C11048*LABOR_HRS_WK_MES*SEASON_WEEKS*(1+DIM_PCT_MES)^C11048)</f>
        <v>397.61499642530833</v>
      </c>
      <c r="H11048" s="5">
        <f>E11048+F11048+G11048</f>
        <v>7997.5459609539448</v>
      </c>
      <c r="I11048" s="5">
        <f>MIN(H11048,FARMER_HRS)</f>
        <v>720</v>
      </c>
      <c r="J11048" s="5">
        <f>MAX(0,H11048-FARMER_HRS)</f>
        <v>7277.5459609539448</v>
      </c>
      <c r="K11048" s="2">
        <f>I11048*FARMER_RATE+J11048*TEMP_WORKER_RATE</f>
        <v>151346.28404433932</v>
      </c>
      <c r="L11048" s="2">
        <f>A11048*PRICE_TOM+B11048*PRICE_CAR+C11048*PRICE_MES</f>
        <v>204280</v>
      </c>
      <c r="M11048" s="2">
        <f>A11048*FERT_BED_TOM+B11048*FERT_BED_CAR+C11048*FERT_BED_MES</f>
        <v>29920</v>
      </c>
      <c r="N11048" s="6">
        <f>IF(AND(D11048&lt;=TOTAL_BEDS,J11048&lt;=TEMP_WORKER_MAX*TEMP_WORKER_HRS),1,0)</f>
        <v>0</v>
      </c>
      <c r="O11048" s="2">
        <f>L11048-M11048-K11048-FIXED_COSTS</f>
        <v>3013.7159556606784</v>
      </c>
      <c r="P11048" s="2">
        <f>IF(N11048=1,O11048,"")</f>
      </c>
    </row>
    <row r="11049">
      <c r="A11049" s="6">
        <v>16</v>
      </c>
      <c r="B11049" s="6">
        <v>20</v>
      </c>
      <c r="C11049" s="6">
        <v>9</v>
      </c>
      <c r="D11049" s="6">
        <f>A11049+B11049+C11049</f>
        <v>45</v>
      </c>
      <c r="E11049" s="5">
        <f>IF(A11049=0,0,A11049*LABOR_HRS_WK_TOM*SEASON_WEEKS*(1+DIM_PCT_TOM)^A11049)</f>
        <v>6616.7611003544</v>
      </c>
      <c r="F11049" s="5">
        <f>IF(B11049=0,0,B11049*LABOR_HRS_WK_CAR*SEASON_WEEKS*(1+DIM_PCT_CAR)^B11049)</f>
        <v>983.16986417423652</v>
      </c>
      <c r="G11049" s="5">
        <f>IF(C11049=0,0,C11049*LABOR_HRS_WK_MES*SEASON_WEEKS*(1+DIM_PCT_MES)^C11049)</f>
        <v>452.90833186570273</v>
      </c>
      <c r="H11049" s="5">
        <f>E11049+F11049+G11049</f>
        <v>8052.83929639434</v>
      </c>
      <c r="I11049" s="5">
        <f>MIN(H11049,FARMER_HRS)</f>
        <v>720</v>
      </c>
      <c r="J11049" s="5">
        <f>MAX(0,H11049-FARMER_HRS)</f>
        <v>7332.83929639434</v>
      </c>
      <c r="K11049" s="2">
        <f>I11049*FARMER_RATE+J11049*TEMP_WORKER_RATE</f>
        <v>152306.23778462395</v>
      </c>
      <c r="L11049" s="2">
        <f>A11049*PRICE_TOM+B11049*PRICE_CAR+C11049*PRICE_MES</f>
        <v>206980</v>
      </c>
      <c r="M11049" s="2">
        <f>A11049*FERT_BED_TOM+B11049*FERT_BED_CAR+C11049*FERT_BED_MES</f>
        <v>30800</v>
      </c>
      <c r="N11049" s="6">
        <f>IF(AND(D11049&lt;=TOTAL_BEDS,J11049&lt;=TEMP_WORKER_MAX*TEMP_WORKER_HRS),1,0)</f>
        <v>0</v>
      </c>
      <c r="O11049" s="2">
        <f>L11049-M11049-K11049-FIXED_COSTS</f>
        <v>3873.7622153760458</v>
      </c>
      <c r="P11049" s="2">
        <f>IF(N11049=1,O11049,"")</f>
      </c>
    </row>
    <row r="11050">
      <c r="A11050" s="6">
        <v>16</v>
      </c>
      <c r="B11050" s="6">
        <v>20</v>
      </c>
      <c r="C11050" s="6">
        <v>10</v>
      </c>
      <c r="D11050" s="6">
        <f>A11050+B11050+C11050</f>
        <v>46</v>
      </c>
      <c r="E11050" s="5">
        <f>IF(A11050=0,0,A11050*LABOR_HRS_WK_TOM*SEASON_WEEKS*(1+DIM_PCT_TOM)^A11050)</f>
        <v>6616.7611003544</v>
      </c>
      <c r="F11050" s="5">
        <f>IF(B11050=0,0,B11050*LABOR_HRS_WK_CAR*SEASON_WEEKS*(1+DIM_PCT_CAR)^B11050)</f>
        <v>983.16986417423652</v>
      </c>
      <c r="G11050" s="5">
        <f>IF(C11050=0,0,C11050*LABOR_HRS_WK_MES*SEASON_WEEKS*(1+DIM_PCT_MES)^C11050)</f>
        <v>509.52187334891551</v>
      </c>
      <c r="H11050" s="5">
        <f>E11050+F11050+G11050</f>
        <v>8109.4528378775522</v>
      </c>
      <c r="I11050" s="5">
        <f>MIN(H11050,FARMER_HRS)</f>
        <v>720</v>
      </c>
      <c r="J11050" s="5">
        <f>MAX(0,H11050-FARMER_HRS)</f>
        <v>7389.4528378775522</v>
      </c>
      <c r="K11050" s="2">
        <f>I11050*FARMER_RATE+J11050*TEMP_WORKER_RATE</f>
        <v>153289.11176870752</v>
      </c>
      <c r="L11050" s="2">
        <f>A11050*PRICE_TOM+B11050*PRICE_CAR+C11050*PRICE_MES</f>
        <v>209680</v>
      </c>
      <c r="M11050" s="2">
        <f>A11050*FERT_BED_TOM+B11050*FERT_BED_CAR+C11050*FERT_BED_MES</f>
        <v>31680</v>
      </c>
      <c r="N11050" s="6">
        <f>IF(AND(D11050&lt;=TOTAL_BEDS,J11050&lt;=TEMP_WORKER_MAX*TEMP_WORKER_HRS),1,0)</f>
        <v>0</v>
      </c>
      <c r="O11050" s="2">
        <f>L11050-M11050-K11050-FIXED_COSTS</f>
        <v>4710.8882312924834</v>
      </c>
      <c r="P11050" s="2">
        <f>IF(N11050=1,O11050,"")</f>
      </c>
    </row>
    <row r="11051">
      <c r="A11051" s="6">
        <v>16</v>
      </c>
      <c r="B11051" s="6">
        <v>20</v>
      </c>
      <c r="C11051" s="6">
        <v>11</v>
      </c>
      <c r="D11051" s="6">
        <f>A11051+B11051+C11051</f>
        <v>47</v>
      </c>
      <c r="E11051" s="5">
        <f>IF(A11051=0,0,A11051*LABOR_HRS_WK_TOM*SEASON_WEEKS*(1+DIM_PCT_TOM)^A11051)</f>
        <v>6616.7611003544</v>
      </c>
      <c r="F11051" s="5">
        <f>IF(B11051=0,0,B11051*LABOR_HRS_WK_CAR*SEASON_WEEKS*(1+DIM_PCT_CAR)^B11051)</f>
        <v>983.16986417423652</v>
      </c>
      <c r="G11051" s="5">
        <f>IF(C11051=0,0,C11051*LABOR_HRS_WK_MES*SEASON_WEEKS*(1+DIM_PCT_MES)^C11051)</f>
        <v>567.47998644235463</v>
      </c>
      <c r="H11051" s="5">
        <f>E11051+F11051+G11051</f>
        <v>8167.4109509709915</v>
      </c>
      <c r="I11051" s="5">
        <f>MIN(H11051,FARMER_HRS)</f>
        <v>720</v>
      </c>
      <c r="J11051" s="5">
        <f>MAX(0,H11051-FARMER_HRS)</f>
        <v>7447.4109509709915</v>
      </c>
      <c r="K11051" s="2">
        <f>I11051*FARMER_RATE+J11051*TEMP_WORKER_RATE</f>
        <v>154295.32900991302</v>
      </c>
      <c r="L11051" s="2">
        <f>A11051*PRICE_TOM+B11051*PRICE_CAR+C11051*PRICE_MES</f>
        <v>212380</v>
      </c>
      <c r="M11051" s="2">
        <f>A11051*FERT_BED_TOM+B11051*FERT_BED_CAR+C11051*FERT_BED_MES</f>
        <v>32560</v>
      </c>
      <c r="N11051" s="6">
        <f>IF(AND(D11051&lt;=TOTAL_BEDS,J11051&lt;=TEMP_WORKER_MAX*TEMP_WORKER_HRS),1,0)</f>
        <v>0</v>
      </c>
      <c r="O11051" s="2">
        <f>L11051-M11051-K11051-FIXED_COSTS</f>
        <v>5524.6709900869755</v>
      </c>
      <c r="P11051" s="2">
        <f>IF(N11051=1,O11051,"")</f>
      </c>
    </row>
    <row r="11052">
      <c r="A11052" s="6">
        <v>16</v>
      </c>
      <c r="B11052" s="6">
        <v>20</v>
      </c>
      <c r="C11052" s="6">
        <v>12</v>
      </c>
      <c r="D11052" s="6">
        <f>A11052+B11052+C11052</f>
        <v>48</v>
      </c>
      <c r="E11052" s="5">
        <f>IF(A11052=0,0,A11052*LABOR_HRS_WK_TOM*SEASON_WEEKS*(1+DIM_PCT_TOM)^A11052)</f>
        <v>6616.7611003544</v>
      </c>
      <c r="F11052" s="5">
        <f>IF(B11052=0,0,B11052*LABOR_HRS_WK_CAR*SEASON_WEEKS*(1+DIM_PCT_CAR)^B11052)</f>
        <v>983.16986417423652</v>
      </c>
      <c r="G11052" s="5">
        <f>IF(C11052=0,0,C11052*LABOR_HRS_WK_MES*SEASON_WEEKS*(1+DIM_PCT_MES)^C11052)</f>
        <v>626.807439570419</v>
      </c>
      <c r="H11052" s="5">
        <f>E11052+F11052+G11052</f>
        <v>8226.7384040990564</v>
      </c>
      <c r="I11052" s="5">
        <f>MIN(H11052,FARMER_HRS)</f>
        <v>720</v>
      </c>
      <c r="J11052" s="5">
        <f>MAX(0,H11052-FARMER_HRS)</f>
        <v>7506.7384040990564</v>
      </c>
      <c r="K11052" s="2">
        <f>I11052*FARMER_RATE+J11052*TEMP_WORKER_RATE</f>
        <v>155325.3195156086</v>
      </c>
      <c r="L11052" s="2">
        <f>A11052*PRICE_TOM+B11052*PRICE_CAR+C11052*PRICE_MES</f>
        <v>215080</v>
      </c>
      <c r="M11052" s="2">
        <f>A11052*FERT_BED_TOM+B11052*FERT_BED_CAR+C11052*FERT_BED_MES</f>
        <v>33440</v>
      </c>
      <c r="N11052" s="6">
        <f>IF(AND(D11052&lt;=TOTAL_BEDS,J11052&lt;=TEMP_WORKER_MAX*TEMP_WORKER_HRS),1,0)</f>
        <v>0</v>
      </c>
      <c r="O11052" s="2">
        <f>L11052-M11052-K11052-FIXED_COSTS</f>
        <v>6314.6804843914</v>
      </c>
      <c r="P11052" s="2">
        <f>IF(N11052=1,O11052,"")</f>
      </c>
    </row>
    <row r="11053">
      <c r="A11053" s="6">
        <v>16</v>
      </c>
      <c r="B11053" s="6">
        <v>20</v>
      </c>
      <c r="C11053" s="6">
        <v>13</v>
      </c>
      <c r="D11053" s="6">
        <f>A11053+B11053+C11053</f>
        <v>49</v>
      </c>
      <c r="E11053" s="5">
        <f>IF(A11053=0,0,A11053*LABOR_HRS_WK_TOM*SEASON_WEEKS*(1+DIM_PCT_TOM)^A11053)</f>
        <v>6616.7611003544</v>
      </c>
      <c r="F11053" s="5">
        <f>IF(B11053=0,0,B11053*LABOR_HRS_WK_CAR*SEASON_WEEKS*(1+DIM_PCT_CAR)^B11053)</f>
        <v>983.16986417423652</v>
      </c>
      <c r="G11053" s="5">
        <f>IF(C11053=0,0,C11053*LABOR_HRS_WK_MES*SEASON_WEEKS*(1+DIM_PCT_MES)^C11053)</f>
        <v>687.52941027880331</v>
      </c>
      <c r="H11053" s="5">
        <f>E11053+F11053+G11053</f>
        <v>8287.46037480744</v>
      </c>
      <c r="I11053" s="5">
        <f>MIN(H11053,FARMER_HRS)</f>
        <v>720</v>
      </c>
      <c r="J11053" s="5">
        <f>MAX(0,H11053-FARMER_HRS)</f>
        <v>7567.4603748074405</v>
      </c>
      <c r="K11053" s="2">
        <f>I11053*FARMER_RATE+J11053*TEMP_WORKER_RATE</f>
        <v>156379.52039596249</v>
      </c>
      <c r="L11053" s="2">
        <f>A11053*PRICE_TOM+B11053*PRICE_CAR+C11053*PRICE_MES</f>
        <v>217780</v>
      </c>
      <c r="M11053" s="2">
        <f>A11053*FERT_BED_TOM+B11053*FERT_BED_CAR+C11053*FERT_BED_MES</f>
        <v>34320</v>
      </c>
      <c r="N11053" s="6">
        <f>IF(AND(D11053&lt;=TOTAL_BEDS,J11053&lt;=TEMP_WORKER_MAX*TEMP_WORKER_HRS),1,0)</f>
        <v>0</v>
      </c>
      <c r="O11053" s="2">
        <f>L11053-M11053-K11053-FIXED_COSTS</f>
        <v>7080.4796040375077</v>
      </c>
      <c r="P11053" s="2">
        <f>IF(N11053=1,O11053,"")</f>
      </c>
    </row>
    <row r="11054">
      <c r="A11054" s="6">
        <v>16</v>
      </c>
      <c r="B11054" s="6">
        <v>20</v>
      </c>
      <c r="C11054" s="6">
        <v>14</v>
      </c>
      <c r="D11054" s="6">
        <f>A11054+B11054+C11054</f>
        <v>50</v>
      </c>
      <c r="E11054" s="5">
        <f>IF(A11054=0,0,A11054*LABOR_HRS_WK_TOM*SEASON_WEEKS*(1+DIM_PCT_TOM)^A11054)</f>
        <v>6616.7611003544</v>
      </c>
      <c r="F11054" s="5">
        <f>IF(B11054=0,0,B11054*LABOR_HRS_WK_CAR*SEASON_WEEKS*(1+DIM_PCT_CAR)^B11054)</f>
        <v>983.16986417423652</v>
      </c>
      <c r="G11054" s="5">
        <f>IF(C11054=0,0,C11054*LABOR_HRS_WK_MES*SEASON_WEEKS*(1+DIM_PCT_MES)^C11054)</f>
        <v>749.67149159246435</v>
      </c>
      <c r="H11054" s="5">
        <f>E11054+F11054+G11054</f>
        <v>8349.6024561211016</v>
      </c>
      <c r="I11054" s="5">
        <f>MIN(H11054,FARMER_HRS)</f>
        <v>720</v>
      </c>
      <c r="J11054" s="5">
        <f>MAX(0,H11054-FARMER_HRS)</f>
        <v>7629.6024561211016</v>
      </c>
      <c r="K11054" s="2">
        <f>I11054*FARMER_RATE+J11054*TEMP_WORKER_RATE</f>
        <v>157458.37597432468</v>
      </c>
      <c r="L11054" s="2">
        <f>A11054*PRICE_TOM+B11054*PRICE_CAR+C11054*PRICE_MES</f>
        <v>220480</v>
      </c>
      <c r="M11054" s="2">
        <f>A11054*FERT_BED_TOM+B11054*FERT_BED_CAR+C11054*FERT_BED_MES</f>
        <v>35200</v>
      </c>
      <c r="N11054" s="6">
        <f>IF(AND(D11054&lt;=TOTAL_BEDS,J11054&lt;=TEMP_WORKER_MAX*TEMP_WORKER_HRS),1,0)</f>
        <v>0</v>
      </c>
      <c r="O11054" s="2">
        <f>L11054-M11054-K11054-FIXED_COSTS</f>
        <v>7821.6240256753226</v>
      </c>
      <c r="P11054" s="2">
        <f>IF(N11054=1,O11054,"")</f>
      </c>
    </row>
    <row r="11055">
      <c r="A11055" s="6">
        <v>16</v>
      </c>
      <c r="B11055" s="6">
        <v>20</v>
      </c>
      <c r="C11055" s="6">
        <v>15</v>
      </c>
      <c r="D11055" s="6">
        <f>A11055+B11055+C11055</f>
        <v>51</v>
      </c>
      <c r="E11055" s="5">
        <f>IF(A11055=0,0,A11055*LABOR_HRS_WK_TOM*SEASON_WEEKS*(1+DIM_PCT_TOM)^A11055)</f>
        <v>6616.7611003544</v>
      </c>
      <c r="F11055" s="5">
        <f>IF(B11055=0,0,B11055*LABOR_HRS_WK_CAR*SEASON_WEEKS*(1+DIM_PCT_CAR)^B11055)</f>
        <v>983.16986417423652</v>
      </c>
      <c r="G11055" s="5">
        <f>IF(C11055=0,0,C11055*LABOR_HRS_WK_MES*SEASON_WEEKS*(1+DIM_PCT_MES)^C11055)</f>
        <v>813.25969846861074</v>
      </c>
      <c r="H11055" s="5">
        <f>E11055+F11055+G11055</f>
        <v>8413.1906629972473</v>
      </c>
      <c r="I11055" s="5">
        <f>MIN(H11055,FARMER_HRS)</f>
        <v>720</v>
      </c>
      <c r="J11055" s="5">
        <f>MAX(0,H11055-FARMER_HRS)</f>
        <v>7693.1906629972473</v>
      </c>
      <c r="K11055" s="2">
        <f>I11055*FARMER_RATE+J11055*TEMP_WORKER_RATE</f>
        <v>158562.33789925775</v>
      </c>
      <c r="L11055" s="2">
        <f>A11055*PRICE_TOM+B11055*PRICE_CAR+C11055*PRICE_MES</f>
        <v>223180</v>
      </c>
      <c r="M11055" s="2">
        <f>A11055*FERT_BED_TOM+B11055*FERT_BED_CAR+C11055*FERT_BED_MES</f>
        <v>36080</v>
      </c>
      <c r="N11055" s="6">
        <f>IF(AND(D11055&lt;=TOTAL_BEDS,J11055&lt;=TEMP_WORKER_MAX*TEMP_WORKER_HRS),1,0)</f>
        <v>0</v>
      </c>
      <c r="O11055" s="2">
        <f>L11055-M11055-K11055-FIXED_COSTS</f>
        <v>8537.6621007422509</v>
      </c>
      <c r="P11055" s="2">
        <f>IF(N11055=1,O11055,"")</f>
      </c>
    </row>
    <row r="11056">
      <c r="A11056" s="6">
        <v>16</v>
      </c>
      <c r="B11056" s="6">
        <v>20</v>
      </c>
      <c r="C11056" s="6">
        <v>16</v>
      </c>
      <c r="D11056" s="6">
        <f>A11056+B11056+C11056</f>
        <v>52</v>
      </c>
      <c r="E11056" s="5">
        <f>IF(A11056=0,0,A11056*LABOR_HRS_WK_TOM*SEASON_WEEKS*(1+DIM_PCT_TOM)^A11056)</f>
        <v>6616.7611003544</v>
      </c>
      <c r="F11056" s="5">
        <f>IF(B11056=0,0,B11056*LABOR_HRS_WK_CAR*SEASON_WEEKS*(1+DIM_PCT_CAR)^B11056)</f>
        <v>983.16986417423652</v>
      </c>
      <c r="G11056" s="5">
        <f>IF(C11056=0,0,C11056*LABOR_HRS_WK_MES*SEASON_WEEKS*(1+DIM_PCT_MES)^C11056)</f>
        <v>878.32047434609967</v>
      </c>
      <c r="H11056" s="5">
        <f>E11056+F11056+G11056</f>
        <v>8478.2514388747368</v>
      </c>
      <c r="I11056" s="5">
        <f>MIN(H11056,FARMER_HRS)</f>
        <v>720</v>
      </c>
      <c r="J11056" s="5">
        <f>MAX(0,H11056-FARMER_HRS)</f>
        <v>7758.2514388747368</v>
      </c>
      <c r="K11056" s="2">
        <f>I11056*FARMER_RATE+J11056*TEMP_WORKER_RATE</f>
        <v>159691.86525824195</v>
      </c>
      <c r="L11056" s="2">
        <f>A11056*PRICE_TOM+B11056*PRICE_CAR+C11056*PRICE_MES</f>
        <v>225880</v>
      </c>
      <c r="M11056" s="2">
        <f>A11056*FERT_BED_TOM+B11056*FERT_BED_CAR+C11056*FERT_BED_MES</f>
        <v>36960</v>
      </c>
      <c r="N11056" s="6">
        <f>IF(AND(D11056&lt;=TOTAL_BEDS,J11056&lt;=TEMP_WORKER_MAX*TEMP_WORKER_HRS),1,0)</f>
        <v>0</v>
      </c>
      <c r="O11056" s="2">
        <f>L11056-M11056-K11056-FIXED_COSTS</f>
        <v>9228.1347417580546</v>
      </c>
      <c r="P11056" s="2">
        <f>IF(N11056=1,O11056,"")</f>
      </c>
    </row>
    <row r="11057">
      <c r="A11057" s="6">
        <v>16</v>
      </c>
      <c r="B11057" s="6">
        <v>20</v>
      </c>
      <c r="C11057" s="6">
        <v>17</v>
      </c>
      <c r="D11057" s="6">
        <f>A11057+B11057+C11057</f>
        <v>53</v>
      </c>
      <c r="E11057" s="5">
        <f>IF(A11057=0,0,A11057*LABOR_HRS_WK_TOM*SEASON_WEEKS*(1+DIM_PCT_TOM)^A11057)</f>
        <v>6616.7611003544</v>
      </c>
      <c r="F11057" s="5">
        <f>IF(B11057=0,0,B11057*LABOR_HRS_WK_CAR*SEASON_WEEKS*(1+DIM_PCT_CAR)^B11057)</f>
        <v>983.16986417423652</v>
      </c>
      <c r="G11057" s="5">
        <f>IF(C11057=0,0,C11057*LABOR_HRS_WK_MES*SEASON_WEEKS*(1+DIM_PCT_MES)^C11057)</f>
        <v>944.88069779263992</v>
      </c>
      <c r="H11057" s="5">
        <f>E11057+F11057+G11057</f>
        <v>8544.8116623212773</v>
      </c>
      <c r="I11057" s="5">
        <f>MIN(H11057,FARMER_HRS)</f>
        <v>720</v>
      </c>
      <c r="J11057" s="5">
        <f>MAX(0,H11057-FARMER_HRS)</f>
        <v>7824.8116623212773</v>
      </c>
      <c r="K11057" s="2">
        <f>I11057*FARMER_RATE+J11057*TEMP_WORKER_RATE</f>
        <v>160847.42469307772</v>
      </c>
      <c r="L11057" s="2">
        <f>A11057*PRICE_TOM+B11057*PRICE_CAR+C11057*PRICE_MES</f>
        <v>228580</v>
      </c>
      <c r="M11057" s="2">
        <f>A11057*FERT_BED_TOM+B11057*FERT_BED_CAR+C11057*FERT_BED_MES</f>
        <v>37840</v>
      </c>
      <c r="N11057" s="6">
        <f>IF(AND(D11057&lt;=TOTAL_BEDS,J11057&lt;=TEMP_WORKER_MAX*TEMP_WORKER_HRS),1,0)</f>
        <v>0</v>
      </c>
      <c r="O11057" s="2">
        <f>L11057-M11057-K11057-FIXED_COSTS</f>
        <v>9892.5753069222847</v>
      </c>
      <c r="P11057" s="2">
        <f>IF(N11057=1,O11057,"")</f>
      </c>
    </row>
    <row r="11058">
      <c r="A11058" s="6">
        <v>16</v>
      </c>
      <c r="B11058" s="6">
        <v>20</v>
      </c>
      <c r="C11058" s="6">
        <v>18</v>
      </c>
      <c r="D11058" s="6">
        <f>A11058+B11058+C11058</f>
        <v>54</v>
      </c>
      <c r="E11058" s="5">
        <f>IF(A11058=0,0,A11058*LABOR_HRS_WK_TOM*SEASON_WEEKS*(1+DIM_PCT_TOM)^A11058)</f>
        <v>6616.7611003544</v>
      </c>
      <c r="F11058" s="5">
        <f>IF(B11058=0,0,B11058*LABOR_HRS_WK_CAR*SEASON_WEEKS*(1+DIM_PCT_CAR)^B11058)</f>
        <v>983.16986417423652</v>
      </c>
      <c r="G11058" s="5">
        <f>IF(C11058=0,0,C11058*LABOR_HRS_WK_MES*SEASON_WEEKS*(1+DIM_PCT_MES)^C11058)</f>
        <v>1012.9676892512272</v>
      </c>
      <c r="H11058" s="5">
        <f>E11058+F11058+G11058</f>
        <v>8612.8986537798646</v>
      </c>
      <c r="I11058" s="5">
        <f>MIN(H11058,FARMER_HRS)</f>
        <v>720</v>
      </c>
      <c r="J11058" s="5">
        <f>MAX(0,H11058-FARMER_HRS)</f>
        <v>7892.8986537798646</v>
      </c>
      <c r="K11058" s="2">
        <f>I11058*FARMER_RATE+J11058*TEMP_WORKER_RATE</f>
        <v>162029.49051701152</v>
      </c>
      <c r="L11058" s="2">
        <f>A11058*PRICE_TOM+B11058*PRICE_CAR+C11058*PRICE_MES</f>
        <v>231280</v>
      </c>
      <c r="M11058" s="2">
        <f>A11058*FERT_BED_TOM+B11058*FERT_BED_CAR+C11058*FERT_BED_MES</f>
        <v>38720</v>
      </c>
      <c r="N11058" s="6">
        <f>IF(AND(D11058&lt;=TOTAL_BEDS,J11058&lt;=TEMP_WORKER_MAX*TEMP_WORKER_HRS),1,0)</f>
        <v>0</v>
      </c>
      <c r="O11058" s="2">
        <f>L11058-M11058-K11058-FIXED_COSTS</f>
        <v>10530.509482988477</v>
      </c>
      <c r="P11058" s="2">
        <f>IF(N11058=1,O11058,"")</f>
      </c>
    </row>
    <row r="11059">
      <c r="A11059" s="6">
        <v>16</v>
      </c>
      <c r="B11059" s="6">
        <v>20</v>
      </c>
      <c r="C11059" s="6">
        <v>19</v>
      </c>
      <c r="D11059" s="6">
        <f>A11059+B11059+C11059</f>
        <v>55</v>
      </c>
      <c r="E11059" s="5">
        <f>IF(A11059=0,0,A11059*LABOR_HRS_WK_TOM*SEASON_WEEKS*(1+DIM_PCT_TOM)^A11059)</f>
        <v>6616.7611003544</v>
      </c>
      <c r="F11059" s="5">
        <f>IF(B11059=0,0,B11059*LABOR_HRS_WK_CAR*SEASON_WEEKS*(1+DIM_PCT_CAR)^B11059)</f>
        <v>983.16986417423652</v>
      </c>
      <c r="G11059" s="5">
        <f>IF(C11059=0,0,C11059*LABOR_HRS_WK_MES*SEASON_WEEKS*(1+DIM_PCT_MES)^C11059)</f>
        <v>1082.6092178872491</v>
      </c>
      <c r="H11059" s="5">
        <f>E11059+F11059+G11059</f>
        <v>8682.5401824158853</v>
      </c>
      <c r="I11059" s="5">
        <f>MIN(H11059,FARMER_HRS)</f>
        <v>720</v>
      </c>
      <c r="J11059" s="5">
        <f>MAX(0,H11059-FARMER_HRS)</f>
        <v>7962.5401824158853</v>
      </c>
      <c r="K11059" s="2">
        <f>I11059*FARMER_RATE+J11059*TEMP_WORKER_RATE</f>
        <v>163238.54483360911</v>
      </c>
      <c r="L11059" s="2">
        <f>A11059*PRICE_TOM+B11059*PRICE_CAR+C11059*PRICE_MES</f>
        <v>233980</v>
      </c>
      <c r="M11059" s="2">
        <f>A11059*FERT_BED_TOM+B11059*FERT_BED_CAR+C11059*FERT_BED_MES</f>
        <v>39600</v>
      </c>
      <c r="N11059" s="6">
        <f>IF(AND(D11059&lt;=TOTAL_BEDS,J11059&lt;=TEMP_WORKER_MAX*TEMP_WORKER_HRS),1,0)</f>
        <v>0</v>
      </c>
      <c r="O11059" s="2">
        <f>L11059-M11059-K11059-FIXED_COSTS</f>
        <v>11141.455166390893</v>
      </c>
      <c r="P11059" s="2">
        <f>IF(N11059=1,O11059,"")</f>
      </c>
    </row>
    <row r="11060">
      <c r="A11060" s="6">
        <v>16</v>
      </c>
      <c r="B11060" s="6">
        <v>20</v>
      </c>
      <c r="C11060" s="6">
        <v>20</v>
      </c>
      <c r="D11060" s="6">
        <f>A11060+B11060+C11060</f>
        <v>56</v>
      </c>
      <c r="E11060" s="5">
        <f>IF(A11060=0,0,A11060*LABOR_HRS_WK_TOM*SEASON_WEEKS*(1+DIM_PCT_TOM)^A11060)</f>
        <v>6616.7611003544</v>
      </c>
      <c r="F11060" s="5">
        <f>IF(B11060=0,0,B11060*LABOR_HRS_WK_CAR*SEASON_WEEKS*(1+DIM_PCT_CAR)^B11060)</f>
        <v>983.16986417423652</v>
      </c>
      <c r="G11060" s="5">
        <f>IF(C11060=0,0,C11060*LABOR_HRS_WK_MES*SEASON_WEEKS*(1+DIM_PCT_MES)^C11060)</f>
        <v>1153.8335085377259</v>
      </c>
      <c r="H11060" s="5">
        <f>E11060+F11060+G11060</f>
        <v>8753.7644730663633</v>
      </c>
      <c r="I11060" s="5">
        <f>MIN(H11060,FARMER_HRS)</f>
        <v>720</v>
      </c>
      <c r="J11060" s="5">
        <f>MAX(0,H11060-FARMER_HRS)</f>
        <v>8033.7644730663633</v>
      </c>
      <c r="K11060" s="2">
        <f>I11060*FARMER_RATE+J11060*TEMP_WORKER_RATE</f>
        <v>164475.07765740214</v>
      </c>
      <c r="L11060" s="2">
        <f>A11060*PRICE_TOM+B11060*PRICE_CAR+C11060*PRICE_MES</f>
        <v>236680</v>
      </c>
      <c r="M11060" s="2">
        <f>A11060*FERT_BED_TOM+B11060*FERT_BED_CAR+C11060*FERT_BED_MES</f>
        <v>40480</v>
      </c>
      <c r="N11060" s="6">
        <f>IF(AND(D11060&lt;=TOTAL_BEDS,J11060&lt;=TEMP_WORKER_MAX*TEMP_WORKER_HRS),1,0)</f>
        <v>0</v>
      </c>
      <c r="O11060" s="2">
        <f>L11060-M11060-K11060-FIXED_COSTS</f>
        <v>11724.922342597856</v>
      </c>
      <c r="P11060" s="2">
        <f>IF(N11060=1,O11060,"")</f>
      </c>
    </row>
    <row r="11061">
      <c r="A11061" s="6">
        <v>16</v>
      </c>
      <c r="B11061" s="6">
        <v>20</v>
      </c>
      <c r="C11061" s="6">
        <v>21</v>
      </c>
      <c r="D11061" s="6">
        <f>A11061+B11061+C11061</f>
        <v>57</v>
      </c>
      <c r="E11061" s="5">
        <f>IF(A11061=0,0,A11061*LABOR_HRS_WK_TOM*SEASON_WEEKS*(1+DIM_PCT_TOM)^A11061)</f>
        <v>6616.7611003544</v>
      </c>
      <c r="F11061" s="5">
        <f>IF(B11061=0,0,B11061*LABOR_HRS_WK_CAR*SEASON_WEEKS*(1+DIM_PCT_CAR)^B11061)</f>
        <v>983.16986417423652</v>
      </c>
      <c r="G11061" s="5">
        <f>IF(C11061=0,0,C11061*LABOR_HRS_WK_MES*SEASON_WEEKS*(1+DIM_PCT_MES)^C11061)</f>
        <v>1226.6692487641699</v>
      </c>
      <c r="H11061" s="5">
        <f>E11061+F11061+G11061</f>
        <v>8826.6002132928061</v>
      </c>
      <c r="I11061" s="5">
        <f>MIN(H11061,FARMER_HRS)</f>
        <v>720</v>
      </c>
      <c r="J11061" s="5">
        <f>MAX(0,H11061-FARMER_HRS)</f>
        <v>8106.6002132928061</v>
      </c>
      <c r="K11061" s="2">
        <f>I11061*FARMER_RATE+J11061*TEMP_WORKER_RATE</f>
        <v>165739.58703633343</v>
      </c>
      <c r="L11061" s="2">
        <f>A11061*PRICE_TOM+B11061*PRICE_CAR+C11061*PRICE_MES</f>
        <v>239380</v>
      </c>
      <c r="M11061" s="2">
        <f>A11061*FERT_BED_TOM+B11061*FERT_BED_CAR+C11061*FERT_BED_MES</f>
        <v>41360</v>
      </c>
      <c r="N11061" s="6">
        <f>IF(AND(D11061&lt;=TOTAL_BEDS,J11061&lt;=TEMP_WORKER_MAX*TEMP_WORKER_HRS),1,0)</f>
        <v>0</v>
      </c>
      <c r="O11061" s="2">
        <f>L11061-M11061-K11061-FIXED_COSTS</f>
        <v>12280.412963666575</v>
      </c>
      <c r="P11061" s="2">
        <f>IF(N11061=1,O11061,"")</f>
      </c>
    </row>
    <row r="11062">
      <c r="A11062" s="6">
        <v>16</v>
      </c>
      <c r="B11062" s="6">
        <v>20</v>
      </c>
      <c r="C11062" s="6">
        <v>22</v>
      </c>
      <c r="D11062" s="6">
        <f>A11062+B11062+C11062</f>
        <v>58</v>
      </c>
      <c r="E11062" s="5">
        <f>IF(A11062=0,0,A11062*LABOR_HRS_WK_TOM*SEASON_WEEKS*(1+DIM_PCT_TOM)^A11062)</f>
        <v>6616.7611003544</v>
      </c>
      <c r="F11062" s="5">
        <f>IF(B11062=0,0,B11062*LABOR_HRS_WK_CAR*SEASON_WEEKS*(1+DIM_PCT_CAR)^B11062)</f>
        <v>983.16986417423652</v>
      </c>
      <c r="G11062" s="5">
        <f>IF(C11062=0,0,C11062*LABOR_HRS_WK_MES*SEASON_WEEKS*(1+DIM_PCT_MES)^C11062)</f>
        <v>1301.1455960105659</v>
      </c>
      <c r="H11062" s="5">
        <f>E11062+F11062+G11062</f>
        <v>8901.0765605392025</v>
      </c>
      <c r="I11062" s="5">
        <f>MIN(H11062,FARMER_HRS)</f>
        <v>720</v>
      </c>
      <c r="J11062" s="5">
        <f>MAX(0,H11062-FARMER_HRS)</f>
        <v>8181.0765605392025</v>
      </c>
      <c r="K11062" s="2">
        <f>I11062*FARMER_RATE+J11062*TEMP_WORKER_RATE</f>
        <v>167032.57917602782</v>
      </c>
      <c r="L11062" s="2">
        <f>A11062*PRICE_TOM+B11062*PRICE_CAR+C11062*PRICE_MES</f>
        <v>242080</v>
      </c>
      <c r="M11062" s="2">
        <f>A11062*FERT_BED_TOM+B11062*FERT_BED_CAR+C11062*FERT_BED_MES</f>
        <v>42240</v>
      </c>
      <c r="N11062" s="6">
        <f>IF(AND(D11062&lt;=TOTAL_BEDS,J11062&lt;=TEMP_WORKER_MAX*TEMP_WORKER_HRS),1,0)</f>
        <v>0</v>
      </c>
      <c r="O11062" s="2">
        <f>L11062-M11062-K11062-FIXED_COSTS</f>
        <v>12807.420823972177</v>
      </c>
      <c r="P11062" s="2">
        <f>IF(N11062=1,O11062,"")</f>
      </c>
    </row>
    <row r="11063">
      <c r="A11063" s="6">
        <v>16</v>
      </c>
      <c r="B11063" s="6">
        <v>20</v>
      </c>
      <c r="C11063" s="6">
        <v>23</v>
      </c>
      <c r="D11063" s="6">
        <f>A11063+B11063+C11063</f>
        <v>59</v>
      </c>
      <c r="E11063" s="5">
        <f>IF(A11063=0,0,A11063*LABOR_HRS_WK_TOM*SEASON_WEEKS*(1+DIM_PCT_TOM)^A11063)</f>
        <v>6616.7611003544</v>
      </c>
      <c r="F11063" s="5">
        <f>IF(B11063=0,0,B11063*LABOR_HRS_WK_CAR*SEASON_WEEKS*(1+DIM_PCT_CAR)^B11063)</f>
        <v>983.16986417423652</v>
      </c>
      <c r="G11063" s="5">
        <f>IF(C11063=0,0,C11063*LABOR_HRS_WK_MES*SEASON_WEEKS*(1+DIM_PCT_MES)^C11063)</f>
        <v>1377.2921848680023</v>
      </c>
      <c r="H11063" s="5">
        <f>E11063+F11063+G11063</f>
        <v>8977.22314939664</v>
      </c>
      <c r="I11063" s="5">
        <f>MIN(H11063,FARMER_HRS)</f>
        <v>720</v>
      </c>
      <c r="J11063" s="5">
        <f>MAX(0,H11063-FARMER_HRS)</f>
        <v>8257.22314939664</v>
      </c>
      <c r="K11063" s="2">
        <f>I11063*FARMER_RATE+J11063*TEMP_WORKER_RATE</f>
        <v>168354.56856591388</v>
      </c>
      <c r="L11063" s="2">
        <f>A11063*PRICE_TOM+B11063*PRICE_CAR+C11063*PRICE_MES</f>
        <v>244780</v>
      </c>
      <c r="M11063" s="2">
        <f>A11063*FERT_BED_TOM+B11063*FERT_BED_CAR+C11063*FERT_BED_MES</f>
        <v>43120</v>
      </c>
      <c r="N11063" s="6">
        <f>IF(AND(D11063&lt;=TOTAL_BEDS,J11063&lt;=TEMP_WORKER_MAX*TEMP_WORKER_HRS),1,0)</f>
        <v>0</v>
      </c>
      <c r="O11063" s="2">
        <f>L11063-M11063-K11063-FIXED_COSTS</f>
        <v>13305.431434086116</v>
      </c>
      <c r="P11063" s="2">
        <f>IF(N11063=1,O11063,"")</f>
      </c>
    </row>
    <row r="11064">
      <c r="A11064" s="6">
        <v>16</v>
      </c>
      <c r="B11064" s="6">
        <v>20</v>
      </c>
      <c r="C11064" s="6">
        <v>24</v>
      </c>
      <c r="D11064" s="6">
        <f>A11064+B11064+C11064</f>
        <v>60</v>
      </c>
      <c r="E11064" s="5">
        <f>IF(A11064=0,0,A11064*LABOR_HRS_WK_TOM*SEASON_WEEKS*(1+DIM_PCT_TOM)^A11064)</f>
        <v>6616.7611003544</v>
      </c>
      <c r="F11064" s="5">
        <f>IF(B11064=0,0,B11064*LABOR_HRS_WK_CAR*SEASON_WEEKS*(1+DIM_PCT_CAR)^B11064)</f>
        <v>983.16986417423652</v>
      </c>
      <c r="G11064" s="5">
        <f>IF(C11064=0,0,C11064*LABOR_HRS_WK_MES*SEASON_WEEKS*(1+DIM_PCT_MES)^C11064)</f>
        <v>1455.139134447498</v>
      </c>
      <c r="H11064" s="5">
        <f>E11064+F11064+G11064</f>
        <v>9055.0700989761353</v>
      </c>
      <c r="I11064" s="5">
        <f>MIN(H11064,FARMER_HRS)</f>
        <v>720</v>
      </c>
      <c r="J11064" s="5">
        <f>MAX(0,H11064-FARMER_HRS)</f>
        <v>8335.0700989761353</v>
      </c>
      <c r="K11064" s="2">
        <f>I11064*FARMER_RATE+J11064*TEMP_WORKER_RATE</f>
        <v>169706.07810722457</v>
      </c>
      <c r="L11064" s="2">
        <f>A11064*PRICE_TOM+B11064*PRICE_CAR+C11064*PRICE_MES</f>
        <v>247480</v>
      </c>
      <c r="M11064" s="2">
        <f>A11064*FERT_BED_TOM+B11064*FERT_BED_CAR+C11064*FERT_BED_MES</f>
        <v>44000</v>
      </c>
      <c r="N11064" s="6">
        <f>IF(AND(D11064&lt;=TOTAL_BEDS,J11064&lt;=TEMP_WORKER_MAX*TEMP_WORKER_HRS),1,0)</f>
        <v>0</v>
      </c>
      <c r="O11064" s="2">
        <f>L11064-M11064-K11064-FIXED_COSTS</f>
        <v>13773.921892775426</v>
      </c>
      <c r="P11064" s="2">
        <f>IF(N11064=1,O11064,"")</f>
      </c>
    </row>
    <row r="11065">
      <c r="A11065" s="6">
        <v>16</v>
      </c>
      <c r="B11065" s="6">
        <v>20</v>
      </c>
      <c r="C11065" s="6">
        <v>25</v>
      </c>
      <c r="D11065" s="6">
        <f>A11065+B11065+C11065</f>
        <v>61</v>
      </c>
      <c r="E11065" s="5">
        <f>IF(A11065=0,0,A11065*LABOR_HRS_WK_TOM*SEASON_WEEKS*(1+DIM_PCT_TOM)^A11065)</f>
        <v>6616.7611003544</v>
      </c>
      <c r="F11065" s="5">
        <f>IF(B11065=0,0,B11065*LABOR_HRS_WK_CAR*SEASON_WEEKS*(1+DIM_PCT_CAR)^B11065)</f>
        <v>983.16986417423652</v>
      </c>
      <c r="G11065" s="5">
        <f>IF(C11065=0,0,C11065*LABOR_HRS_WK_MES*SEASON_WEEKS*(1+DIM_PCT_MES)^C11065)</f>
        <v>1534.7170558625955</v>
      </c>
      <c r="H11065" s="5">
        <f>E11065+F11065+G11065</f>
        <v>9134.6480203912324</v>
      </c>
      <c r="I11065" s="5">
        <f>MIN(H11065,FARMER_HRS)</f>
        <v>720</v>
      </c>
      <c r="J11065" s="5">
        <f>MAX(0,H11065-FARMER_HRS)</f>
        <v>8414.6480203912324</v>
      </c>
      <c r="K11065" s="2">
        <f>I11065*FARMER_RATE+J11065*TEMP_WORKER_RATE</f>
        <v>171087.63924290333</v>
      </c>
      <c r="L11065" s="2">
        <f>A11065*PRICE_TOM+B11065*PRICE_CAR+C11065*PRICE_MES</f>
        <v>250180</v>
      </c>
      <c r="M11065" s="2">
        <f>A11065*FERT_BED_TOM+B11065*FERT_BED_CAR+C11065*FERT_BED_MES</f>
        <v>44880</v>
      </c>
      <c r="N11065" s="6">
        <f>IF(AND(D11065&lt;=TOTAL_BEDS,J11065&lt;=TEMP_WORKER_MAX*TEMP_WORKER_HRS),1,0)</f>
        <v>0</v>
      </c>
      <c r="O11065" s="2">
        <f>L11065-M11065-K11065-FIXED_COSTS</f>
        <v>14212.360757096671</v>
      </c>
      <c r="P11065" s="2">
        <f>IF(N11065=1,O11065,"")</f>
      </c>
    </row>
    <row r="11066">
      <c r="A11066" s="6">
        <v>16</v>
      </c>
      <c r="B11066" s="6">
        <v>20</v>
      </c>
      <c r="C11066" s="6">
        <v>26</v>
      </c>
      <c r="D11066" s="6">
        <f>A11066+B11066+C11066</f>
        <v>62</v>
      </c>
      <c r="E11066" s="5">
        <f>IF(A11066=0,0,A11066*LABOR_HRS_WK_TOM*SEASON_WEEKS*(1+DIM_PCT_TOM)^A11066)</f>
        <v>6616.7611003544</v>
      </c>
      <c r="F11066" s="5">
        <f>IF(B11066=0,0,B11066*LABOR_HRS_WK_CAR*SEASON_WEEKS*(1+DIM_PCT_CAR)^B11066)</f>
        <v>983.16986417423652</v>
      </c>
      <c r="G11066" s="5">
        <f>IF(C11066=0,0,C11066*LABOR_HRS_WK_MES*SEASON_WEEKS*(1+DIM_PCT_MES)^C11066)</f>
        <v>1616.0570598233128</v>
      </c>
      <c r="H11066" s="5">
        <f>E11066+F11066+G11066</f>
        <v>9215.98802435195</v>
      </c>
      <c r="I11066" s="5">
        <f>MIN(H11066,FARMER_HRS)</f>
        <v>720</v>
      </c>
      <c r="J11066" s="5">
        <f>MAX(0,H11066-FARMER_HRS)</f>
        <v>8495.98802435195</v>
      </c>
      <c r="K11066" s="2">
        <f>I11066*FARMER_RATE+J11066*TEMP_WORKER_RATE</f>
        <v>172499.79208944357</v>
      </c>
      <c r="L11066" s="2">
        <f>A11066*PRICE_TOM+B11066*PRICE_CAR+C11066*PRICE_MES</f>
        <v>252880</v>
      </c>
      <c r="M11066" s="2">
        <f>A11066*FERT_BED_TOM+B11066*FERT_BED_CAR+C11066*FERT_BED_MES</f>
        <v>45760</v>
      </c>
      <c r="N11066" s="6">
        <f>IF(AND(D11066&lt;=TOTAL_BEDS,J11066&lt;=TEMP_WORKER_MAX*TEMP_WORKER_HRS),1,0)</f>
        <v>0</v>
      </c>
      <c r="O11066" s="2">
        <f>L11066-M11066-K11066-FIXED_COSTS</f>
        <v>14620.207910556433</v>
      </c>
      <c r="P11066" s="2">
        <f>IF(N11066=1,O11066,"")</f>
      </c>
    </row>
    <row r="11067">
      <c r="A11067" s="6">
        <v>16</v>
      </c>
      <c r="B11067" s="6">
        <v>20</v>
      </c>
      <c r="C11067" s="6">
        <v>27</v>
      </c>
      <c r="D11067" s="6">
        <f>A11067+B11067+C11067</f>
        <v>63</v>
      </c>
      <c r="E11067" s="5">
        <f>IF(A11067=0,0,A11067*LABOR_HRS_WK_TOM*SEASON_WEEKS*(1+DIM_PCT_TOM)^A11067)</f>
        <v>6616.7611003544</v>
      </c>
      <c r="F11067" s="5">
        <f>IF(B11067=0,0,B11067*LABOR_HRS_WK_CAR*SEASON_WEEKS*(1+DIM_PCT_CAR)^B11067)</f>
        <v>983.16986417423652</v>
      </c>
      <c r="G11067" s="5">
        <f>IF(C11067=0,0,C11067*LABOR_HRS_WK_MES*SEASON_WEEKS*(1+DIM_PCT_MES)^C11067)</f>
        <v>1699.19076434307</v>
      </c>
      <c r="H11067" s="5">
        <f>E11067+F11067+G11067</f>
        <v>9299.1217288717071</v>
      </c>
      <c r="I11067" s="5">
        <f>MIN(H11067,FARMER_HRS)</f>
        <v>720</v>
      </c>
      <c r="J11067" s="5">
        <f>MAX(0,H11067-FARMER_HRS)</f>
        <v>8579.1217288717071</v>
      </c>
      <c r="K11067" s="2">
        <f>I11067*FARMER_RATE+J11067*TEMP_WORKER_RATE</f>
        <v>173943.08557068935</v>
      </c>
      <c r="L11067" s="2">
        <f>A11067*PRICE_TOM+B11067*PRICE_CAR+C11067*PRICE_MES</f>
        <v>255580</v>
      </c>
      <c r="M11067" s="2">
        <f>A11067*FERT_BED_TOM+B11067*FERT_BED_CAR+C11067*FERT_BED_MES</f>
        <v>46640</v>
      </c>
      <c r="N11067" s="6">
        <f>IF(AND(D11067&lt;=TOTAL_BEDS,J11067&lt;=TEMP_WORKER_MAX*TEMP_WORKER_HRS),1,0)</f>
        <v>0</v>
      </c>
      <c r="O11067" s="2">
        <f>L11067-M11067-K11067-FIXED_COSTS</f>
        <v>14996.914429310651</v>
      </c>
      <c r="P11067" s="2">
        <f>IF(N11067=1,O11067,"")</f>
      </c>
    </row>
    <row r="11068">
      <c r="A11068" s="6">
        <v>16</v>
      </c>
      <c r="B11068" s="6">
        <v>20</v>
      </c>
      <c r="C11068" s="6">
        <v>28</v>
      </c>
      <c r="D11068" s="6">
        <f>A11068+B11068+C11068</f>
        <v>64</v>
      </c>
      <c r="E11068" s="5">
        <f>IF(A11068=0,0,A11068*LABOR_HRS_WK_TOM*SEASON_WEEKS*(1+DIM_PCT_TOM)^A11068)</f>
        <v>6616.7611003544</v>
      </c>
      <c r="F11068" s="5">
        <f>IF(B11068=0,0,B11068*LABOR_HRS_WK_CAR*SEASON_WEEKS*(1+DIM_PCT_CAR)^B11068)</f>
        <v>983.16986417423652</v>
      </c>
      <c r="G11068" s="5">
        <f>IF(C11068=0,0,C11068*LABOR_HRS_WK_MES*SEASON_WEEKS*(1+DIM_PCT_MES)^C11068)</f>
        <v>1784.1503025602233</v>
      </c>
      <c r="H11068" s="5">
        <f>E11068+F11068+G11068</f>
        <v>9384.081267088859</v>
      </c>
      <c r="I11068" s="5">
        <f>MIN(H11068,FARMER_HRS)</f>
        <v>720</v>
      </c>
      <c r="J11068" s="5">
        <f>MAX(0,H11068-FARMER_HRS)</f>
        <v>8664.081267088859</v>
      </c>
      <c r="K11068" s="2">
        <f>I11068*FARMER_RATE+J11068*TEMP_WORKER_RATE</f>
        <v>175418.07755362603</v>
      </c>
      <c r="L11068" s="2">
        <f>A11068*PRICE_TOM+B11068*PRICE_CAR+C11068*PRICE_MES</f>
        <v>258280</v>
      </c>
      <c r="M11068" s="2">
        <f>A11068*FERT_BED_TOM+B11068*FERT_BED_CAR+C11068*FERT_BED_MES</f>
        <v>47520</v>
      </c>
      <c r="N11068" s="6">
        <f>IF(AND(D11068&lt;=TOTAL_BEDS,J11068&lt;=TEMP_WORKER_MAX*TEMP_WORKER_HRS),1,0)</f>
        <v>0</v>
      </c>
      <c r="O11068" s="2">
        <f>L11068-M11068-K11068-FIXED_COSTS</f>
        <v>15341.922446373967</v>
      </c>
      <c r="P11068" s="2">
        <f>IF(N11068=1,O11068,"")</f>
      </c>
    </row>
    <row r="11069">
      <c r="A11069" s="6">
        <v>16</v>
      </c>
      <c r="B11069" s="6">
        <v>20</v>
      </c>
      <c r="C11069" s="6">
        <v>29</v>
      </c>
      <c r="D11069" s="6">
        <f>A11069+B11069+C11069</f>
        <v>65</v>
      </c>
      <c r="E11069" s="5">
        <f>IF(A11069=0,0,A11069*LABOR_HRS_WK_TOM*SEASON_WEEKS*(1+DIM_PCT_TOM)^A11069)</f>
        <v>6616.7611003544</v>
      </c>
      <c r="F11069" s="5">
        <f>IF(B11069=0,0,B11069*LABOR_HRS_WK_CAR*SEASON_WEEKS*(1+DIM_PCT_CAR)^B11069)</f>
        <v>983.16986417423652</v>
      </c>
      <c r="G11069" s="5">
        <f>IF(C11069=0,0,C11069*LABOR_HRS_WK_MES*SEASON_WEEKS*(1+DIM_PCT_MES)^C11069)</f>
        <v>1870.9683306758766</v>
      </c>
      <c r="H11069" s="5">
        <f>E11069+F11069+G11069</f>
        <v>9470.8992952045137</v>
      </c>
      <c r="I11069" s="5">
        <f>MIN(H11069,FARMER_HRS)</f>
        <v>720</v>
      </c>
      <c r="J11069" s="5">
        <f>MAX(0,H11069-FARMER_HRS)</f>
        <v>8750.8992952045137</v>
      </c>
      <c r="K11069" s="2">
        <f>I11069*FARMER_RATE+J11069*TEMP_WORKER_RATE</f>
        <v>176925.33498618947</v>
      </c>
      <c r="L11069" s="2">
        <f>A11069*PRICE_TOM+B11069*PRICE_CAR+C11069*PRICE_MES</f>
        <v>260980</v>
      </c>
      <c r="M11069" s="2">
        <f>A11069*FERT_BED_TOM+B11069*FERT_BED_CAR+C11069*FERT_BED_MES</f>
        <v>48400</v>
      </c>
      <c r="N11069" s="6">
        <f>IF(AND(D11069&lt;=TOTAL_BEDS,J11069&lt;=TEMP_WORKER_MAX*TEMP_WORKER_HRS),1,0)</f>
        <v>0</v>
      </c>
      <c r="O11069" s="2">
        <f>L11069-M11069-K11069-FIXED_COSTS</f>
        <v>15654.665013810532</v>
      </c>
      <c r="P11069" s="2">
        <f>IF(N11069=1,O11069,"")</f>
      </c>
    </row>
    <row r="11070">
      <c r="A11070" s="6">
        <v>16</v>
      </c>
      <c r="B11070" s="6">
        <v>20</v>
      </c>
      <c r="C11070" s="6">
        <v>30</v>
      </c>
      <c r="D11070" s="6">
        <f>A11070+B11070+C11070</f>
        <v>66</v>
      </c>
      <c r="E11070" s="5">
        <f>IF(A11070=0,0,A11070*LABOR_HRS_WK_TOM*SEASON_WEEKS*(1+DIM_PCT_TOM)^A11070)</f>
        <v>6616.7611003544</v>
      </c>
      <c r="F11070" s="5">
        <f>IF(B11070=0,0,B11070*LABOR_HRS_WK_CAR*SEASON_WEEKS*(1+DIM_PCT_CAR)^B11070)</f>
        <v>983.16986417423652</v>
      </c>
      <c r="G11070" s="5">
        <f>IF(C11070=0,0,C11070*LABOR_HRS_WK_MES*SEASON_WEEKS*(1+DIM_PCT_MES)^C11070)</f>
        <v>1959.6780360096466</v>
      </c>
      <c r="H11070" s="5">
        <f>E11070+F11070+G11070</f>
        <v>9559.609000538283</v>
      </c>
      <c r="I11070" s="5">
        <f>MIN(H11070,FARMER_HRS)</f>
        <v>720</v>
      </c>
      <c r="J11070" s="5">
        <f>MAX(0,H11070-FARMER_HRS)</f>
        <v>8839.609000538283</v>
      </c>
      <c r="K11070" s="2">
        <f>I11070*FARMER_RATE+J11070*TEMP_WORKER_RATE</f>
        <v>178465.43403712296</v>
      </c>
      <c r="L11070" s="2">
        <f>A11070*PRICE_TOM+B11070*PRICE_CAR+C11070*PRICE_MES</f>
        <v>263680</v>
      </c>
      <c r="M11070" s="2">
        <f>A11070*FERT_BED_TOM+B11070*FERT_BED_CAR+C11070*FERT_BED_MES</f>
        <v>49280</v>
      </c>
      <c r="N11070" s="6">
        <f>IF(AND(D11070&lt;=TOTAL_BEDS,J11070&lt;=TEMP_WORKER_MAX*TEMP_WORKER_HRS),1,0)</f>
        <v>0</v>
      </c>
      <c r="O11070" s="2">
        <f>L11070-M11070-K11070-FIXED_COSTS</f>
        <v>15934.565962877037</v>
      </c>
      <c r="P11070" s="2">
        <f>IF(N11070=1,O11070,"")</f>
      </c>
    </row>
    <row r="11071">
      <c r="A11071" s="6">
        <v>17</v>
      </c>
      <c r="B11071" s="6">
        <v>0</v>
      </c>
      <c r="C11071" s="6">
        <v>0</v>
      </c>
      <c r="D11071" s="6">
        <f>A11071+B11071+C11071</f>
        <v>17</v>
      </c>
      <c r="E11071" s="5">
        <f>IF(A11071=0,0,A11071*LABOR_HRS_WK_TOM*SEASON_WEEKS*(1+DIM_PCT_TOM)^A11071)</f>
        <v>7733.339536039206</v>
      </c>
      <c r="F11071" s="5">
        <f>IF(B11071=0,0,B11071*LABOR_HRS_WK_CAR*SEASON_WEEKS*(1+DIM_PCT_CAR)^B11071)</f>
        <v>0</v>
      </c>
      <c r="G11071" s="5">
        <f>IF(C11071=0,0,C11071*LABOR_HRS_WK_MES*SEASON_WEEKS*(1+DIM_PCT_MES)^C11071)</f>
        <v>0</v>
      </c>
      <c r="H11071" s="5">
        <f>E11071+F11071+G11071</f>
        <v>7733.339536039206</v>
      </c>
      <c r="I11071" s="5">
        <f>MIN(H11071,FARMER_HRS)</f>
        <v>720</v>
      </c>
      <c r="J11071" s="5">
        <f>MAX(0,H11071-FARMER_HRS)</f>
        <v>7013.339536039206</v>
      </c>
      <c r="K11071" s="2">
        <f>I11071*FARMER_RATE+J11071*TEMP_WORKER_RATE</f>
        <v>146759.3669451251</v>
      </c>
      <c r="L11071" s="2">
        <f>A11071*PRICE_TOM+B11071*PRICE_CAR+C11071*PRICE_MES</f>
        <v>149600</v>
      </c>
      <c r="M11071" s="2">
        <f>A11071*FERT_BED_TOM+B11071*FERT_BED_CAR+C11071*FERT_BED_MES</f>
        <v>14960</v>
      </c>
      <c r="N11071" s="6">
        <f>IF(AND(D11071&lt;=TOTAL_BEDS,J11071&lt;=TEMP_WORKER_MAX*TEMP_WORKER_HRS),1,0)</f>
        <v>0</v>
      </c>
      <c r="O11071" s="2">
        <f>L11071-M11071-K11071-FIXED_COSTS</f>
        <v>-32119.366945125104</v>
      </c>
      <c r="P11071" s="2">
        <f>IF(N11071=1,O11071,"")</f>
      </c>
    </row>
    <row r="11072">
      <c r="A11072" s="6">
        <v>17</v>
      </c>
      <c r="B11072" s="6">
        <v>0</v>
      </c>
      <c r="C11072" s="6">
        <v>1</v>
      </c>
      <c r="D11072" s="6">
        <f>A11072+B11072+C11072</f>
        <v>18</v>
      </c>
      <c r="E11072" s="5">
        <f>IF(A11072=0,0,A11072*LABOR_HRS_WK_TOM*SEASON_WEEKS*(1+DIM_PCT_TOM)^A11072)</f>
        <v>7733.339536039206</v>
      </c>
      <c r="F11072" s="5">
        <f>IF(B11072=0,0,B11072*LABOR_HRS_WK_CAR*SEASON_WEEKS*(1+DIM_PCT_CAR)^B11072)</f>
        <v>0</v>
      </c>
      <c r="G11072" s="5">
        <f>IF(C11072=0,0,C11072*LABOR_HRS_WK_MES*SEASON_WEEKS*(1+DIM_PCT_MES)^C11072)</f>
        <v>45.5625</v>
      </c>
      <c r="H11072" s="5">
        <f>E11072+F11072+G11072</f>
        <v>7778.902036039206</v>
      </c>
      <c r="I11072" s="5">
        <f>MIN(H11072,FARMER_HRS)</f>
        <v>720</v>
      </c>
      <c r="J11072" s="5">
        <f>MAX(0,H11072-FARMER_HRS)</f>
        <v>7058.902036039206</v>
      </c>
      <c r="K11072" s="2">
        <f>I11072*FARMER_RATE+J11072*TEMP_WORKER_RATE</f>
        <v>147550.3825701251</v>
      </c>
      <c r="L11072" s="2">
        <f>A11072*PRICE_TOM+B11072*PRICE_CAR+C11072*PRICE_MES</f>
        <v>152300</v>
      </c>
      <c r="M11072" s="2">
        <f>A11072*FERT_BED_TOM+B11072*FERT_BED_CAR+C11072*FERT_BED_MES</f>
        <v>15840</v>
      </c>
      <c r="N11072" s="6">
        <f>IF(AND(D11072&lt;=TOTAL_BEDS,J11072&lt;=TEMP_WORKER_MAX*TEMP_WORKER_HRS),1,0)</f>
        <v>0</v>
      </c>
      <c r="O11072" s="2">
        <f>L11072-M11072-K11072-FIXED_COSTS</f>
        <v>-31090.382570125104</v>
      </c>
      <c r="P11072" s="2">
        <f>IF(N11072=1,O11072,"")</f>
      </c>
    </row>
    <row r="11073">
      <c r="A11073" s="6">
        <v>17</v>
      </c>
      <c r="B11073" s="6">
        <v>0</v>
      </c>
      <c r="C11073" s="6">
        <v>2</v>
      </c>
      <c r="D11073" s="6">
        <f>A11073+B11073+C11073</f>
        <v>19</v>
      </c>
      <c r="E11073" s="5">
        <f>IF(A11073=0,0,A11073*LABOR_HRS_WK_TOM*SEASON_WEEKS*(1+DIM_PCT_TOM)^A11073)</f>
        <v>7733.339536039206</v>
      </c>
      <c r="F11073" s="5">
        <f>IF(B11073=0,0,B11073*LABOR_HRS_WK_CAR*SEASON_WEEKS*(1+DIM_PCT_CAR)^B11073)</f>
        <v>0</v>
      </c>
      <c r="G11073" s="5">
        <f>IF(C11073=0,0,C11073*LABOR_HRS_WK_MES*SEASON_WEEKS*(1+DIM_PCT_MES)^C11073)</f>
        <v>92.2640625</v>
      </c>
      <c r="H11073" s="5">
        <f>E11073+F11073+G11073</f>
        <v>7825.6035985392064</v>
      </c>
      <c r="I11073" s="5">
        <f>MIN(H11073,FARMER_HRS)</f>
        <v>720</v>
      </c>
      <c r="J11073" s="5">
        <f>MAX(0,H11073-FARMER_HRS)</f>
        <v>7105.6035985392064</v>
      </c>
      <c r="K11073" s="2">
        <f>I11073*FARMER_RATE+J11073*TEMP_WORKER_RATE</f>
        <v>148361.1735857501</v>
      </c>
      <c r="L11073" s="2">
        <f>A11073*PRICE_TOM+B11073*PRICE_CAR+C11073*PRICE_MES</f>
        <v>155000</v>
      </c>
      <c r="M11073" s="2">
        <f>A11073*FERT_BED_TOM+B11073*FERT_BED_CAR+C11073*FERT_BED_MES</f>
        <v>16720</v>
      </c>
      <c r="N11073" s="6">
        <f>IF(AND(D11073&lt;=TOTAL_BEDS,J11073&lt;=TEMP_WORKER_MAX*TEMP_WORKER_HRS),1,0)</f>
        <v>0</v>
      </c>
      <c r="O11073" s="2">
        <f>L11073-M11073-K11073-FIXED_COSTS</f>
        <v>-30081.173585750104</v>
      </c>
      <c r="P11073" s="2">
        <f>IF(N11073=1,O11073,"")</f>
      </c>
    </row>
    <row r="11074">
      <c r="A11074" s="6">
        <v>17</v>
      </c>
      <c r="B11074" s="6">
        <v>0</v>
      </c>
      <c r="C11074" s="6">
        <v>3</v>
      </c>
      <c r="D11074" s="6">
        <f>A11074+B11074+C11074</f>
        <v>20</v>
      </c>
      <c r="E11074" s="5">
        <f>IF(A11074=0,0,A11074*LABOR_HRS_WK_TOM*SEASON_WEEKS*(1+DIM_PCT_TOM)^A11074)</f>
        <v>7733.339536039206</v>
      </c>
      <c r="F11074" s="5">
        <f>IF(B11074=0,0,B11074*LABOR_HRS_WK_CAR*SEASON_WEEKS*(1+DIM_PCT_CAR)^B11074)</f>
        <v>0</v>
      </c>
      <c r="G11074" s="5">
        <f>IF(C11074=0,0,C11074*LABOR_HRS_WK_MES*SEASON_WEEKS*(1+DIM_PCT_MES)^C11074)</f>
        <v>140.12604492187498</v>
      </c>
      <c r="H11074" s="5">
        <f>E11074+F11074+G11074</f>
        <v>7873.4655809610813</v>
      </c>
      <c r="I11074" s="5">
        <f>MIN(H11074,FARMER_HRS)</f>
        <v>720</v>
      </c>
      <c r="J11074" s="5">
        <f>MAX(0,H11074-FARMER_HRS)</f>
        <v>7153.4655809610813</v>
      </c>
      <c r="K11074" s="2">
        <f>I11074*FARMER_RATE+J11074*TEMP_WORKER_RATE</f>
        <v>149192.11078057432</v>
      </c>
      <c r="L11074" s="2">
        <f>A11074*PRICE_TOM+B11074*PRICE_CAR+C11074*PRICE_MES</f>
        <v>157700</v>
      </c>
      <c r="M11074" s="2">
        <f>A11074*FERT_BED_TOM+B11074*FERT_BED_CAR+C11074*FERT_BED_MES</f>
        <v>17600</v>
      </c>
      <c r="N11074" s="6">
        <f>IF(AND(D11074&lt;=TOTAL_BEDS,J11074&lt;=TEMP_WORKER_MAX*TEMP_WORKER_HRS),1,0)</f>
        <v>0</v>
      </c>
      <c r="O11074" s="2">
        <f>L11074-M11074-K11074-FIXED_COSTS</f>
        <v>-29092.110780574323</v>
      </c>
      <c r="P11074" s="2">
        <f>IF(N11074=1,O11074,"")</f>
      </c>
    </row>
    <row r="11075">
      <c r="A11075" s="6">
        <v>17</v>
      </c>
      <c r="B11075" s="6">
        <v>0</v>
      </c>
      <c r="C11075" s="6">
        <v>4</v>
      </c>
      <c r="D11075" s="6">
        <f>A11075+B11075+C11075</f>
        <v>21</v>
      </c>
      <c r="E11075" s="5">
        <f>IF(A11075=0,0,A11075*LABOR_HRS_WK_TOM*SEASON_WEEKS*(1+DIM_PCT_TOM)^A11075)</f>
        <v>7733.339536039206</v>
      </c>
      <c r="F11075" s="5">
        <f>IF(B11075=0,0,B11075*LABOR_HRS_WK_CAR*SEASON_WEEKS*(1+DIM_PCT_CAR)^B11075)</f>
        <v>0</v>
      </c>
      <c r="G11075" s="5">
        <f>IF(C11075=0,0,C11075*LABOR_HRS_WK_MES*SEASON_WEEKS*(1+DIM_PCT_MES)^C11075)</f>
        <v>189.17016064453119</v>
      </c>
      <c r="H11075" s="5">
        <f>E11075+F11075+G11075</f>
        <v>7922.5096966837373</v>
      </c>
      <c r="I11075" s="5">
        <f>MIN(H11075,FARMER_HRS)</f>
        <v>720</v>
      </c>
      <c r="J11075" s="5">
        <f>MAX(0,H11075-FARMER_HRS)</f>
        <v>7202.5096966837373</v>
      </c>
      <c r="K11075" s="2">
        <f>I11075*FARMER_RATE+J11075*TEMP_WORKER_RATE</f>
        <v>150043.57112298155</v>
      </c>
      <c r="L11075" s="2">
        <f>A11075*PRICE_TOM+B11075*PRICE_CAR+C11075*PRICE_MES</f>
        <v>160400</v>
      </c>
      <c r="M11075" s="2">
        <f>A11075*FERT_BED_TOM+B11075*FERT_BED_CAR+C11075*FERT_BED_MES</f>
        <v>18480</v>
      </c>
      <c r="N11075" s="6">
        <f>IF(AND(D11075&lt;=TOTAL_BEDS,J11075&lt;=TEMP_WORKER_MAX*TEMP_WORKER_HRS),1,0)</f>
        <v>0</v>
      </c>
      <c r="O11075" s="2">
        <f>L11075-M11075-K11075-FIXED_COSTS</f>
        <v>-28123.57112298155</v>
      </c>
      <c r="P11075" s="2">
        <f>IF(N11075=1,O11075,"")</f>
      </c>
    </row>
    <row r="11076">
      <c r="A11076" s="6">
        <v>17</v>
      </c>
      <c r="B11076" s="6">
        <v>0</v>
      </c>
      <c r="C11076" s="6">
        <v>5</v>
      </c>
      <c r="D11076" s="6">
        <f>A11076+B11076+C11076</f>
        <v>22</v>
      </c>
      <c r="E11076" s="5">
        <f>IF(A11076=0,0,A11076*LABOR_HRS_WK_TOM*SEASON_WEEKS*(1+DIM_PCT_TOM)^A11076)</f>
        <v>7733.339536039206</v>
      </c>
      <c r="F11076" s="5">
        <f>IF(B11076=0,0,B11076*LABOR_HRS_WK_CAR*SEASON_WEEKS*(1+DIM_PCT_CAR)^B11076)</f>
        <v>0</v>
      </c>
      <c r="G11076" s="5">
        <f>IF(C11076=0,0,C11076*LABOR_HRS_WK_MES*SEASON_WEEKS*(1+DIM_PCT_MES)^C11076)</f>
        <v>239.41848456573481</v>
      </c>
      <c r="H11076" s="5">
        <f>E11076+F11076+G11076</f>
        <v>7972.7580206049406</v>
      </c>
      <c r="I11076" s="5">
        <f>MIN(H11076,FARMER_HRS)</f>
        <v>720</v>
      </c>
      <c r="J11076" s="5">
        <f>MAX(0,H11076-FARMER_HRS)</f>
        <v>7252.7580206049406</v>
      </c>
      <c r="K11076" s="2">
        <f>I11076*FARMER_RATE+J11076*TEMP_WORKER_RATE</f>
        <v>150915.93785772467</v>
      </c>
      <c r="L11076" s="2">
        <f>A11076*PRICE_TOM+B11076*PRICE_CAR+C11076*PRICE_MES</f>
        <v>163100</v>
      </c>
      <c r="M11076" s="2">
        <f>A11076*FERT_BED_TOM+B11076*FERT_BED_CAR+C11076*FERT_BED_MES</f>
        <v>19360</v>
      </c>
      <c r="N11076" s="6">
        <f>IF(AND(D11076&lt;=TOTAL_BEDS,J11076&lt;=TEMP_WORKER_MAX*TEMP_WORKER_HRS),1,0)</f>
        <v>0</v>
      </c>
      <c r="O11076" s="2">
        <f>L11076-M11076-K11076-FIXED_COSTS</f>
        <v>-27175.937857724668</v>
      </c>
      <c r="P11076" s="2">
        <f>IF(N11076=1,O11076,"")</f>
      </c>
    </row>
    <row r="11077">
      <c r="A11077" s="6">
        <v>17</v>
      </c>
      <c r="B11077" s="6">
        <v>0</v>
      </c>
      <c r="C11077" s="6">
        <v>6</v>
      </c>
      <c r="D11077" s="6">
        <f>A11077+B11077+C11077</f>
        <v>23</v>
      </c>
      <c r="E11077" s="5">
        <f>IF(A11077=0,0,A11077*LABOR_HRS_WK_TOM*SEASON_WEEKS*(1+DIM_PCT_TOM)^A11077)</f>
        <v>7733.339536039206</v>
      </c>
      <c r="F11077" s="5">
        <f>IF(B11077=0,0,B11077*LABOR_HRS_WK_CAR*SEASON_WEEKS*(1+DIM_PCT_CAR)^B11077)</f>
        <v>0</v>
      </c>
      <c r="G11077" s="5">
        <f>IF(C11077=0,0,C11077*LABOR_HRS_WK_MES*SEASON_WEEKS*(1+DIM_PCT_MES)^C11077)</f>
        <v>290.89345874736773</v>
      </c>
      <c r="H11077" s="5">
        <f>E11077+F11077+G11077</f>
        <v>8024.2329947865737</v>
      </c>
      <c r="I11077" s="5">
        <f>MIN(H11077,FARMER_HRS)</f>
        <v>720</v>
      </c>
      <c r="J11077" s="5">
        <f>MAX(0,H11077-FARMER_HRS)</f>
        <v>7304.2329947865737</v>
      </c>
      <c r="K11077" s="2">
        <f>I11077*FARMER_RATE+J11077*TEMP_WORKER_RATE</f>
        <v>151809.60060393356</v>
      </c>
      <c r="L11077" s="2">
        <f>A11077*PRICE_TOM+B11077*PRICE_CAR+C11077*PRICE_MES</f>
        <v>165800</v>
      </c>
      <c r="M11077" s="2">
        <f>A11077*FERT_BED_TOM+B11077*FERT_BED_CAR+C11077*FERT_BED_MES</f>
        <v>20240</v>
      </c>
      <c r="N11077" s="6">
        <f>IF(AND(D11077&lt;=TOTAL_BEDS,J11077&lt;=TEMP_WORKER_MAX*TEMP_WORKER_HRS),1,0)</f>
        <v>0</v>
      </c>
      <c r="O11077" s="2">
        <f>L11077-M11077-K11077-FIXED_COSTS</f>
        <v>-26249.600603933563</v>
      </c>
      <c r="P11077" s="2">
        <f>IF(N11077=1,O11077,"")</f>
      </c>
    </row>
    <row r="11078">
      <c r="A11078" s="6">
        <v>17</v>
      </c>
      <c r="B11078" s="6">
        <v>0</v>
      </c>
      <c r="C11078" s="6">
        <v>7</v>
      </c>
      <c r="D11078" s="6">
        <f>A11078+B11078+C11078</f>
        <v>24</v>
      </c>
      <c r="E11078" s="5">
        <f>IF(A11078=0,0,A11078*LABOR_HRS_WK_TOM*SEASON_WEEKS*(1+DIM_PCT_TOM)^A11078)</f>
        <v>7733.339536039206</v>
      </c>
      <c r="F11078" s="5">
        <f>IF(B11078=0,0,B11078*LABOR_HRS_WK_CAR*SEASON_WEEKS*(1+DIM_PCT_CAR)^B11078)</f>
        <v>0</v>
      </c>
      <c r="G11078" s="5">
        <f>IF(C11078=0,0,C11078*LABOR_HRS_WK_MES*SEASON_WEEKS*(1+DIM_PCT_MES)^C11078)</f>
        <v>343.61789814532818</v>
      </c>
      <c r="H11078" s="5">
        <f>E11078+F11078+G11078</f>
        <v>8076.9574341845346</v>
      </c>
      <c r="I11078" s="5">
        <f>MIN(H11078,FARMER_HRS)</f>
        <v>720</v>
      </c>
      <c r="J11078" s="5">
        <f>MAX(0,H11078-FARMER_HRS)</f>
        <v>7356.9574341845346</v>
      </c>
      <c r="K11078" s="2">
        <f>I11078*FARMER_RATE+J11078*TEMP_WORKER_RATE</f>
        <v>152724.95545459259</v>
      </c>
      <c r="L11078" s="2">
        <f>A11078*PRICE_TOM+B11078*PRICE_CAR+C11078*PRICE_MES</f>
        <v>168500</v>
      </c>
      <c r="M11078" s="2">
        <f>A11078*FERT_BED_TOM+B11078*FERT_BED_CAR+C11078*FERT_BED_MES</f>
        <v>21120</v>
      </c>
      <c r="N11078" s="6">
        <f>IF(AND(D11078&lt;=TOTAL_BEDS,J11078&lt;=TEMP_WORKER_MAX*TEMP_WORKER_HRS),1,0)</f>
        <v>0</v>
      </c>
      <c r="O11078" s="2">
        <f>L11078-M11078-K11078-FIXED_COSTS</f>
        <v>-25344.955454592593</v>
      </c>
      <c r="P11078" s="2">
        <f>IF(N11078=1,O11078,"")</f>
      </c>
    </row>
    <row r="11079">
      <c r="A11079" s="6">
        <v>17</v>
      </c>
      <c r="B11079" s="6">
        <v>0</v>
      </c>
      <c r="C11079" s="6">
        <v>8</v>
      </c>
      <c r="D11079" s="6">
        <f>A11079+B11079+C11079</f>
        <v>25</v>
      </c>
      <c r="E11079" s="5">
        <f>IF(A11079=0,0,A11079*LABOR_HRS_WK_TOM*SEASON_WEEKS*(1+DIM_PCT_TOM)^A11079)</f>
        <v>7733.339536039206</v>
      </c>
      <c r="F11079" s="5">
        <f>IF(B11079=0,0,B11079*LABOR_HRS_WK_CAR*SEASON_WEEKS*(1+DIM_PCT_CAR)^B11079)</f>
        <v>0</v>
      </c>
      <c r="G11079" s="5">
        <f>IF(C11079=0,0,C11079*LABOR_HRS_WK_MES*SEASON_WEEKS*(1+DIM_PCT_MES)^C11079)</f>
        <v>397.61499642530833</v>
      </c>
      <c r="H11079" s="5">
        <f>E11079+F11079+G11079</f>
        <v>8130.9545324645142</v>
      </c>
      <c r="I11079" s="5">
        <f>MIN(H11079,FARMER_HRS)</f>
        <v>720</v>
      </c>
      <c r="J11079" s="5">
        <f>MAX(0,H11079-FARMER_HRS)</f>
        <v>7410.9545324645142</v>
      </c>
      <c r="K11079" s="2">
        <f>I11079*FARMER_RATE+J11079*TEMP_WORKER_RATE</f>
        <v>153662.40507750894</v>
      </c>
      <c r="L11079" s="2">
        <f>A11079*PRICE_TOM+B11079*PRICE_CAR+C11079*PRICE_MES</f>
        <v>171200</v>
      </c>
      <c r="M11079" s="2">
        <f>A11079*FERT_BED_TOM+B11079*FERT_BED_CAR+C11079*FERT_BED_MES</f>
        <v>22000</v>
      </c>
      <c r="N11079" s="6">
        <f>IF(AND(D11079&lt;=TOTAL_BEDS,J11079&lt;=TEMP_WORKER_MAX*TEMP_WORKER_HRS),1,0)</f>
        <v>0</v>
      </c>
      <c r="O11079" s="2">
        <f>L11079-M11079-K11079-FIXED_COSTS</f>
        <v>-24462.405077508942</v>
      </c>
      <c r="P11079" s="2">
        <f>IF(N11079=1,O11079,"")</f>
      </c>
    </row>
    <row r="11080">
      <c r="A11080" s="6">
        <v>17</v>
      </c>
      <c r="B11080" s="6">
        <v>0</v>
      </c>
      <c r="C11080" s="6">
        <v>9</v>
      </c>
      <c r="D11080" s="6">
        <f>A11080+B11080+C11080</f>
        <v>26</v>
      </c>
      <c r="E11080" s="5">
        <f>IF(A11080=0,0,A11080*LABOR_HRS_WK_TOM*SEASON_WEEKS*(1+DIM_PCT_TOM)^A11080)</f>
        <v>7733.339536039206</v>
      </c>
      <c r="F11080" s="5">
        <f>IF(B11080=0,0,B11080*LABOR_HRS_WK_CAR*SEASON_WEEKS*(1+DIM_PCT_CAR)^B11080)</f>
        <v>0</v>
      </c>
      <c r="G11080" s="5">
        <f>IF(C11080=0,0,C11080*LABOR_HRS_WK_MES*SEASON_WEEKS*(1+DIM_PCT_MES)^C11080)</f>
        <v>452.90833186570273</v>
      </c>
      <c r="H11080" s="5">
        <f>E11080+F11080+G11080</f>
        <v>8186.2478679049091</v>
      </c>
      <c r="I11080" s="5">
        <f>MIN(H11080,FARMER_HRS)</f>
        <v>720</v>
      </c>
      <c r="J11080" s="5">
        <f>MAX(0,H11080-FARMER_HRS)</f>
        <v>7466.2478679049091</v>
      </c>
      <c r="K11080" s="2">
        <f>I11080*FARMER_RATE+J11080*TEMP_WORKER_RATE</f>
        <v>154622.35881779355</v>
      </c>
      <c r="L11080" s="2">
        <f>A11080*PRICE_TOM+B11080*PRICE_CAR+C11080*PRICE_MES</f>
        <v>173900</v>
      </c>
      <c r="M11080" s="2">
        <f>A11080*FERT_BED_TOM+B11080*FERT_BED_CAR+C11080*FERT_BED_MES</f>
        <v>22880</v>
      </c>
      <c r="N11080" s="6">
        <f>IF(AND(D11080&lt;=TOTAL_BEDS,J11080&lt;=TEMP_WORKER_MAX*TEMP_WORKER_HRS),1,0)</f>
        <v>0</v>
      </c>
      <c r="O11080" s="2">
        <f>L11080-M11080-K11080-FIXED_COSTS</f>
        <v>-23602.358817793545</v>
      </c>
      <c r="P11080" s="2">
        <f>IF(N11080=1,O11080,"")</f>
      </c>
    </row>
    <row r="11081">
      <c r="A11081" s="6">
        <v>17</v>
      </c>
      <c r="B11081" s="6">
        <v>0</v>
      </c>
      <c r="C11081" s="6">
        <v>10</v>
      </c>
      <c r="D11081" s="6">
        <f>A11081+B11081+C11081</f>
        <v>27</v>
      </c>
      <c r="E11081" s="5">
        <f>IF(A11081=0,0,A11081*LABOR_HRS_WK_TOM*SEASON_WEEKS*(1+DIM_PCT_TOM)^A11081)</f>
        <v>7733.339536039206</v>
      </c>
      <c r="F11081" s="5">
        <f>IF(B11081=0,0,B11081*LABOR_HRS_WK_CAR*SEASON_WEEKS*(1+DIM_PCT_CAR)^B11081)</f>
        <v>0</v>
      </c>
      <c r="G11081" s="5">
        <f>IF(C11081=0,0,C11081*LABOR_HRS_WK_MES*SEASON_WEEKS*(1+DIM_PCT_MES)^C11081)</f>
        <v>509.52187334891551</v>
      </c>
      <c r="H11081" s="5">
        <f>E11081+F11081+G11081</f>
        <v>8242.8614093881224</v>
      </c>
      <c r="I11081" s="5">
        <f>MIN(H11081,FARMER_HRS)</f>
        <v>720</v>
      </c>
      <c r="J11081" s="5">
        <f>MAX(0,H11081-FARMER_HRS)</f>
        <v>7522.8614093881224</v>
      </c>
      <c r="K11081" s="2">
        <f>I11081*FARMER_RATE+J11081*TEMP_WORKER_RATE</f>
        <v>155605.23280187714</v>
      </c>
      <c r="L11081" s="2">
        <f>A11081*PRICE_TOM+B11081*PRICE_CAR+C11081*PRICE_MES</f>
        <v>176600</v>
      </c>
      <c r="M11081" s="2">
        <f>A11081*FERT_BED_TOM+B11081*FERT_BED_CAR+C11081*FERT_BED_MES</f>
        <v>23760</v>
      </c>
      <c r="N11081" s="6">
        <f>IF(AND(D11081&lt;=TOTAL_BEDS,J11081&lt;=TEMP_WORKER_MAX*TEMP_WORKER_HRS),1,0)</f>
        <v>0</v>
      </c>
      <c r="O11081" s="2">
        <f>L11081-M11081-K11081-FIXED_COSTS</f>
        <v>-22765.232801877137</v>
      </c>
      <c r="P11081" s="2">
        <f>IF(N11081=1,O11081,"")</f>
      </c>
    </row>
    <row r="11082">
      <c r="A11082" s="6">
        <v>17</v>
      </c>
      <c r="B11082" s="6">
        <v>0</v>
      </c>
      <c r="C11082" s="6">
        <v>11</v>
      </c>
      <c r="D11082" s="6">
        <f>A11082+B11082+C11082</f>
        <v>28</v>
      </c>
      <c r="E11082" s="5">
        <f>IF(A11082=0,0,A11082*LABOR_HRS_WK_TOM*SEASON_WEEKS*(1+DIM_PCT_TOM)^A11082)</f>
        <v>7733.339536039206</v>
      </c>
      <c r="F11082" s="5">
        <f>IF(B11082=0,0,B11082*LABOR_HRS_WK_CAR*SEASON_WEEKS*(1+DIM_PCT_CAR)^B11082)</f>
        <v>0</v>
      </c>
      <c r="G11082" s="5">
        <f>IF(C11082=0,0,C11082*LABOR_HRS_WK_MES*SEASON_WEEKS*(1+DIM_PCT_MES)^C11082)</f>
        <v>567.47998644235463</v>
      </c>
      <c r="H11082" s="5">
        <f>E11082+F11082+G11082</f>
        <v>8300.81952248156</v>
      </c>
      <c r="I11082" s="5">
        <f>MIN(H11082,FARMER_HRS)</f>
        <v>720</v>
      </c>
      <c r="J11082" s="5">
        <f>MAX(0,H11082-FARMER_HRS)</f>
        <v>7580.8195224815609</v>
      </c>
      <c r="K11082" s="2">
        <f>I11082*FARMER_RATE+J11082*TEMP_WORKER_RATE</f>
        <v>156611.45004308264</v>
      </c>
      <c r="L11082" s="2">
        <f>A11082*PRICE_TOM+B11082*PRICE_CAR+C11082*PRICE_MES</f>
        <v>179300</v>
      </c>
      <c r="M11082" s="2">
        <f>A11082*FERT_BED_TOM+B11082*FERT_BED_CAR+C11082*FERT_BED_MES</f>
        <v>24640</v>
      </c>
      <c r="N11082" s="6">
        <f>IF(AND(D11082&lt;=TOTAL_BEDS,J11082&lt;=TEMP_WORKER_MAX*TEMP_WORKER_HRS),1,0)</f>
        <v>0</v>
      </c>
      <c r="O11082" s="2">
        <f>L11082-M11082-K11082-FIXED_COSTS</f>
        <v>-21951.450043082645</v>
      </c>
      <c r="P11082" s="2">
        <f>IF(N11082=1,O11082,"")</f>
      </c>
    </row>
    <row r="11083">
      <c r="A11083" s="6">
        <v>17</v>
      </c>
      <c r="B11083" s="6">
        <v>0</v>
      </c>
      <c r="C11083" s="6">
        <v>12</v>
      </c>
      <c r="D11083" s="6">
        <f>A11083+B11083+C11083</f>
        <v>29</v>
      </c>
      <c r="E11083" s="5">
        <f>IF(A11083=0,0,A11083*LABOR_HRS_WK_TOM*SEASON_WEEKS*(1+DIM_PCT_TOM)^A11083)</f>
        <v>7733.339536039206</v>
      </c>
      <c r="F11083" s="5">
        <f>IF(B11083=0,0,B11083*LABOR_HRS_WK_CAR*SEASON_WEEKS*(1+DIM_PCT_CAR)^B11083)</f>
        <v>0</v>
      </c>
      <c r="G11083" s="5">
        <f>IF(C11083=0,0,C11083*LABOR_HRS_WK_MES*SEASON_WEEKS*(1+DIM_PCT_MES)^C11083)</f>
        <v>626.807439570419</v>
      </c>
      <c r="H11083" s="5">
        <f>E11083+F11083+G11083</f>
        <v>8360.1469756096249</v>
      </c>
      <c r="I11083" s="5">
        <f>MIN(H11083,FARMER_HRS)</f>
        <v>720</v>
      </c>
      <c r="J11083" s="5">
        <f>MAX(0,H11083-FARMER_HRS)</f>
        <v>7640.1469756096249</v>
      </c>
      <c r="K11083" s="2">
        <f>I11083*FARMER_RATE+J11083*TEMP_WORKER_RATE</f>
        <v>157641.44054877822</v>
      </c>
      <c r="L11083" s="2">
        <f>A11083*PRICE_TOM+B11083*PRICE_CAR+C11083*PRICE_MES</f>
        <v>182000</v>
      </c>
      <c r="M11083" s="2">
        <f>A11083*FERT_BED_TOM+B11083*FERT_BED_CAR+C11083*FERT_BED_MES</f>
        <v>25520</v>
      </c>
      <c r="N11083" s="6">
        <f>IF(AND(D11083&lt;=TOTAL_BEDS,J11083&lt;=TEMP_WORKER_MAX*TEMP_WORKER_HRS),1,0)</f>
        <v>0</v>
      </c>
      <c r="O11083" s="2">
        <f>L11083-M11083-K11083-FIXED_COSTS</f>
        <v>-21161.440548778221</v>
      </c>
      <c r="P11083" s="2">
        <f>IF(N11083=1,O11083,"")</f>
      </c>
    </row>
    <row r="11084">
      <c r="A11084" s="6">
        <v>17</v>
      </c>
      <c r="B11084" s="6">
        <v>0</v>
      </c>
      <c r="C11084" s="6">
        <v>13</v>
      </c>
      <c r="D11084" s="6">
        <f>A11084+B11084+C11084</f>
        <v>30</v>
      </c>
      <c r="E11084" s="5">
        <f>IF(A11084=0,0,A11084*LABOR_HRS_WK_TOM*SEASON_WEEKS*(1+DIM_PCT_TOM)^A11084)</f>
        <v>7733.339536039206</v>
      </c>
      <c r="F11084" s="5">
        <f>IF(B11084=0,0,B11084*LABOR_HRS_WK_CAR*SEASON_WEEKS*(1+DIM_PCT_CAR)^B11084)</f>
        <v>0</v>
      </c>
      <c r="G11084" s="5">
        <f>IF(C11084=0,0,C11084*LABOR_HRS_WK_MES*SEASON_WEEKS*(1+DIM_PCT_MES)^C11084)</f>
        <v>687.52941027880331</v>
      </c>
      <c r="H11084" s="5">
        <f>E11084+F11084+G11084</f>
        <v>8420.868946318009</v>
      </c>
      <c r="I11084" s="5">
        <f>MIN(H11084,FARMER_HRS)</f>
        <v>720</v>
      </c>
      <c r="J11084" s="5">
        <f>MAX(0,H11084-FARMER_HRS)</f>
        <v>7700.868946318009</v>
      </c>
      <c r="K11084" s="2">
        <f>I11084*FARMER_RATE+J11084*TEMP_WORKER_RATE</f>
        <v>158695.64142913208</v>
      </c>
      <c r="L11084" s="2">
        <f>A11084*PRICE_TOM+B11084*PRICE_CAR+C11084*PRICE_MES</f>
        <v>184700</v>
      </c>
      <c r="M11084" s="2">
        <f>A11084*FERT_BED_TOM+B11084*FERT_BED_CAR+C11084*FERT_BED_MES</f>
        <v>26400</v>
      </c>
      <c r="N11084" s="6">
        <f>IF(AND(D11084&lt;=TOTAL_BEDS,J11084&lt;=TEMP_WORKER_MAX*TEMP_WORKER_HRS),1,0)</f>
        <v>0</v>
      </c>
      <c r="O11084" s="2">
        <f>L11084-M11084-K11084-FIXED_COSTS</f>
        <v>-20395.641429132083</v>
      </c>
      <c r="P11084" s="2">
        <f>IF(N11084=1,O11084,"")</f>
      </c>
    </row>
    <row r="11085">
      <c r="A11085" s="6">
        <v>17</v>
      </c>
      <c r="B11085" s="6">
        <v>0</v>
      </c>
      <c r="C11085" s="6">
        <v>14</v>
      </c>
      <c r="D11085" s="6">
        <f>A11085+B11085+C11085</f>
        <v>31</v>
      </c>
      <c r="E11085" s="5">
        <f>IF(A11085=0,0,A11085*LABOR_HRS_WK_TOM*SEASON_WEEKS*(1+DIM_PCT_TOM)^A11085)</f>
        <v>7733.339536039206</v>
      </c>
      <c r="F11085" s="5">
        <f>IF(B11085=0,0,B11085*LABOR_HRS_WK_CAR*SEASON_WEEKS*(1+DIM_PCT_CAR)^B11085)</f>
        <v>0</v>
      </c>
      <c r="G11085" s="5">
        <f>IF(C11085=0,0,C11085*LABOR_HRS_WK_MES*SEASON_WEEKS*(1+DIM_PCT_MES)^C11085)</f>
        <v>749.67149159246435</v>
      </c>
      <c r="H11085" s="5">
        <f>E11085+F11085+G11085</f>
        <v>8483.01102763167</v>
      </c>
      <c r="I11085" s="5">
        <f>MIN(H11085,FARMER_HRS)</f>
        <v>720</v>
      </c>
      <c r="J11085" s="5">
        <f>MAX(0,H11085-FARMER_HRS)</f>
        <v>7763.01102763167</v>
      </c>
      <c r="K11085" s="2">
        <f>I11085*FARMER_RATE+J11085*TEMP_WORKER_RATE</f>
        <v>159774.49700749427</v>
      </c>
      <c r="L11085" s="2">
        <f>A11085*PRICE_TOM+B11085*PRICE_CAR+C11085*PRICE_MES</f>
        <v>187400</v>
      </c>
      <c r="M11085" s="2">
        <f>A11085*FERT_BED_TOM+B11085*FERT_BED_CAR+C11085*FERT_BED_MES</f>
        <v>27280</v>
      </c>
      <c r="N11085" s="6">
        <f>IF(AND(D11085&lt;=TOTAL_BEDS,J11085&lt;=TEMP_WORKER_MAX*TEMP_WORKER_HRS),1,0)</f>
        <v>0</v>
      </c>
      <c r="O11085" s="2">
        <f>L11085-M11085-K11085-FIXED_COSTS</f>
        <v>-19654.497007494268</v>
      </c>
      <c r="P11085" s="2">
        <f>IF(N11085=1,O11085,"")</f>
      </c>
    </row>
    <row r="11086">
      <c r="A11086" s="6">
        <v>17</v>
      </c>
      <c r="B11086" s="6">
        <v>0</v>
      </c>
      <c r="C11086" s="6">
        <v>15</v>
      </c>
      <c r="D11086" s="6">
        <f>A11086+B11086+C11086</f>
        <v>32</v>
      </c>
      <c r="E11086" s="5">
        <f>IF(A11086=0,0,A11086*LABOR_HRS_WK_TOM*SEASON_WEEKS*(1+DIM_PCT_TOM)^A11086)</f>
        <v>7733.339536039206</v>
      </c>
      <c r="F11086" s="5">
        <f>IF(B11086=0,0,B11086*LABOR_HRS_WK_CAR*SEASON_WEEKS*(1+DIM_PCT_CAR)^B11086)</f>
        <v>0</v>
      </c>
      <c r="G11086" s="5">
        <f>IF(C11086=0,0,C11086*LABOR_HRS_WK_MES*SEASON_WEEKS*(1+DIM_PCT_MES)^C11086)</f>
        <v>813.25969846861074</v>
      </c>
      <c r="H11086" s="5">
        <f>E11086+F11086+G11086</f>
        <v>8546.5992345078175</v>
      </c>
      <c r="I11086" s="5">
        <f>MIN(H11086,FARMER_HRS)</f>
        <v>720</v>
      </c>
      <c r="J11086" s="5">
        <f>MAX(0,H11086-FARMER_HRS)</f>
        <v>7826.5992345078175</v>
      </c>
      <c r="K11086" s="2">
        <f>I11086*FARMER_RATE+J11086*TEMP_WORKER_RATE</f>
        <v>160878.4589324274</v>
      </c>
      <c r="L11086" s="2">
        <f>A11086*PRICE_TOM+B11086*PRICE_CAR+C11086*PRICE_MES</f>
        <v>190100</v>
      </c>
      <c r="M11086" s="2">
        <f>A11086*FERT_BED_TOM+B11086*FERT_BED_CAR+C11086*FERT_BED_MES</f>
        <v>28160</v>
      </c>
      <c r="N11086" s="6">
        <f>IF(AND(D11086&lt;=TOTAL_BEDS,J11086&lt;=TEMP_WORKER_MAX*TEMP_WORKER_HRS),1,0)</f>
        <v>0</v>
      </c>
      <c r="O11086" s="2">
        <f>L11086-M11086-K11086-FIXED_COSTS</f>
        <v>-18938.4589324274</v>
      </c>
      <c r="P11086" s="2">
        <f>IF(N11086=1,O11086,"")</f>
      </c>
    </row>
    <row r="11087">
      <c r="A11087" s="6">
        <v>17</v>
      </c>
      <c r="B11087" s="6">
        <v>0</v>
      </c>
      <c r="C11087" s="6">
        <v>16</v>
      </c>
      <c r="D11087" s="6">
        <f>A11087+B11087+C11087</f>
        <v>33</v>
      </c>
      <c r="E11087" s="5">
        <f>IF(A11087=0,0,A11087*LABOR_HRS_WK_TOM*SEASON_WEEKS*(1+DIM_PCT_TOM)^A11087)</f>
        <v>7733.339536039206</v>
      </c>
      <c r="F11087" s="5">
        <f>IF(B11087=0,0,B11087*LABOR_HRS_WK_CAR*SEASON_WEEKS*(1+DIM_PCT_CAR)^B11087)</f>
        <v>0</v>
      </c>
      <c r="G11087" s="5">
        <f>IF(C11087=0,0,C11087*LABOR_HRS_WK_MES*SEASON_WEEKS*(1+DIM_PCT_MES)^C11087)</f>
        <v>878.32047434609967</v>
      </c>
      <c r="H11087" s="5">
        <f>E11087+F11087+G11087</f>
        <v>8611.6600103853052</v>
      </c>
      <c r="I11087" s="5">
        <f>MIN(H11087,FARMER_HRS)</f>
        <v>720</v>
      </c>
      <c r="J11087" s="5">
        <f>MAX(0,H11087-FARMER_HRS)</f>
        <v>7891.6600103853052</v>
      </c>
      <c r="K11087" s="2">
        <f>I11087*FARMER_RATE+J11087*TEMP_WORKER_RATE</f>
        <v>162007.98629141154</v>
      </c>
      <c r="L11087" s="2">
        <f>A11087*PRICE_TOM+B11087*PRICE_CAR+C11087*PRICE_MES</f>
        <v>192800</v>
      </c>
      <c r="M11087" s="2">
        <f>A11087*FERT_BED_TOM+B11087*FERT_BED_CAR+C11087*FERT_BED_MES</f>
        <v>29040</v>
      </c>
      <c r="N11087" s="6">
        <f>IF(AND(D11087&lt;=TOTAL_BEDS,J11087&lt;=TEMP_WORKER_MAX*TEMP_WORKER_HRS),1,0)</f>
        <v>0</v>
      </c>
      <c r="O11087" s="2">
        <f>L11087-M11087-K11087-FIXED_COSTS</f>
        <v>-18247.986291411537</v>
      </c>
      <c r="P11087" s="2">
        <f>IF(N11087=1,O11087,"")</f>
      </c>
    </row>
    <row r="11088">
      <c r="A11088" s="6">
        <v>17</v>
      </c>
      <c r="B11088" s="6">
        <v>0</v>
      </c>
      <c r="C11088" s="6">
        <v>17</v>
      </c>
      <c r="D11088" s="6">
        <f>A11088+B11088+C11088</f>
        <v>34</v>
      </c>
      <c r="E11088" s="5">
        <f>IF(A11088=0,0,A11088*LABOR_HRS_WK_TOM*SEASON_WEEKS*(1+DIM_PCT_TOM)^A11088)</f>
        <v>7733.339536039206</v>
      </c>
      <c r="F11088" s="5">
        <f>IF(B11088=0,0,B11088*LABOR_HRS_WK_CAR*SEASON_WEEKS*(1+DIM_PCT_CAR)^B11088)</f>
        <v>0</v>
      </c>
      <c r="G11088" s="5">
        <f>IF(C11088=0,0,C11088*LABOR_HRS_WK_MES*SEASON_WEEKS*(1+DIM_PCT_MES)^C11088)</f>
        <v>944.88069779263992</v>
      </c>
      <c r="H11088" s="5">
        <f>E11088+F11088+G11088</f>
        <v>8678.2202338318457</v>
      </c>
      <c r="I11088" s="5">
        <f>MIN(H11088,FARMER_HRS)</f>
        <v>720</v>
      </c>
      <c r="J11088" s="5">
        <f>MAX(0,H11088-FARMER_HRS)</f>
        <v>7958.2202338318457</v>
      </c>
      <c r="K11088" s="2">
        <f>I11088*FARMER_RATE+J11088*TEMP_WORKER_RATE</f>
        <v>163163.54572624731</v>
      </c>
      <c r="L11088" s="2">
        <f>A11088*PRICE_TOM+B11088*PRICE_CAR+C11088*PRICE_MES</f>
        <v>195500</v>
      </c>
      <c r="M11088" s="2">
        <f>A11088*FERT_BED_TOM+B11088*FERT_BED_CAR+C11088*FERT_BED_MES</f>
        <v>29920</v>
      </c>
      <c r="N11088" s="6">
        <f>IF(AND(D11088&lt;=TOTAL_BEDS,J11088&lt;=TEMP_WORKER_MAX*TEMP_WORKER_HRS),1,0)</f>
        <v>0</v>
      </c>
      <c r="O11088" s="2">
        <f>L11088-M11088-K11088-FIXED_COSTS</f>
        <v>-17583.545726247306</v>
      </c>
      <c r="P11088" s="2">
        <f>IF(N11088=1,O11088,"")</f>
      </c>
    </row>
    <row r="11089">
      <c r="A11089" s="6">
        <v>17</v>
      </c>
      <c r="B11089" s="6">
        <v>0</v>
      </c>
      <c r="C11089" s="6">
        <v>18</v>
      </c>
      <c r="D11089" s="6">
        <f>A11089+B11089+C11089</f>
        <v>35</v>
      </c>
      <c r="E11089" s="5">
        <f>IF(A11089=0,0,A11089*LABOR_HRS_WK_TOM*SEASON_WEEKS*(1+DIM_PCT_TOM)^A11089)</f>
        <v>7733.339536039206</v>
      </c>
      <c r="F11089" s="5">
        <f>IF(B11089=0,0,B11089*LABOR_HRS_WK_CAR*SEASON_WEEKS*(1+DIM_PCT_CAR)^B11089)</f>
        <v>0</v>
      </c>
      <c r="G11089" s="5">
        <f>IF(C11089=0,0,C11089*LABOR_HRS_WK_MES*SEASON_WEEKS*(1+DIM_PCT_MES)^C11089)</f>
        <v>1012.9676892512272</v>
      </c>
      <c r="H11089" s="5">
        <f>E11089+F11089+G11089</f>
        <v>8746.3072252904331</v>
      </c>
      <c r="I11089" s="5">
        <f>MIN(H11089,FARMER_HRS)</f>
        <v>720</v>
      </c>
      <c r="J11089" s="5">
        <f>MAX(0,H11089-FARMER_HRS)</f>
        <v>8026.3072252904331</v>
      </c>
      <c r="K11089" s="2">
        <f>I11089*FARMER_RATE+J11089*TEMP_WORKER_RATE</f>
        <v>164345.61155018111</v>
      </c>
      <c r="L11089" s="2">
        <f>A11089*PRICE_TOM+B11089*PRICE_CAR+C11089*PRICE_MES</f>
        <v>198200</v>
      </c>
      <c r="M11089" s="2">
        <f>A11089*FERT_BED_TOM+B11089*FERT_BED_CAR+C11089*FERT_BED_MES</f>
        <v>30800</v>
      </c>
      <c r="N11089" s="6">
        <f>IF(AND(D11089&lt;=TOTAL_BEDS,J11089&lt;=TEMP_WORKER_MAX*TEMP_WORKER_HRS),1,0)</f>
        <v>0</v>
      </c>
      <c r="O11089" s="2">
        <f>L11089-M11089-K11089-FIXED_COSTS</f>
        <v>-16945.611550181115</v>
      </c>
      <c r="P11089" s="2">
        <f>IF(N11089=1,O11089,"")</f>
      </c>
    </row>
    <row r="11090">
      <c r="A11090" s="6">
        <v>17</v>
      </c>
      <c r="B11090" s="6">
        <v>0</v>
      </c>
      <c r="C11090" s="6">
        <v>19</v>
      </c>
      <c r="D11090" s="6">
        <f>A11090+B11090+C11090</f>
        <v>36</v>
      </c>
      <c r="E11090" s="5">
        <f>IF(A11090=0,0,A11090*LABOR_HRS_WK_TOM*SEASON_WEEKS*(1+DIM_PCT_TOM)^A11090)</f>
        <v>7733.339536039206</v>
      </c>
      <c r="F11090" s="5">
        <f>IF(B11090=0,0,B11090*LABOR_HRS_WK_CAR*SEASON_WEEKS*(1+DIM_PCT_CAR)^B11090)</f>
        <v>0</v>
      </c>
      <c r="G11090" s="5">
        <f>IF(C11090=0,0,C11090*LABOR_HRS_WK_MES*SEASON_WEEKS*(1+DIM_PCT_MES)^C11090)</f>
        <v>1082.6092178872491</v>
      </c>
      <c r="H11090" s="5">
        <f>E11090+F11090+G11090</f>
        <v>8815.9487539264555</v>
      </c>
      <c r="I11090" s="5">
        <f>MIN(H11090,FARMER_HRS)</f>
        <v>720</v>
      </c>
      <c r="J11090" s="5">
        <f>MAX(0,H11090-FARMER_HRS)</f>
        <v>8095.9487539264555</v>
      </c>
      <c r="K11090" s="2">
        <f>I11090*FARMER_RATE+J11090*TEMP_WORKER_RATE</f>
        <v>165554.66586677873</v>
      </c>
      <c r="L11090" s="2">
        <f>A11090*PRICE_TOM+B11090*PRICE_CAR+C11090*PRICE_MES</f>
        <v>200900</v>
      </c>
      <c r="M11090" s="2">
        <f>A11090*FERT_BED_TOM+B11090*FERT_BED_CAR+C11090*FERT_BED_MES</f>
        <v>31680</v>
      </c>
      <c r="N11090" s="6">
        <f>IF(AND(D11090&lt;=TOTAL_BEDS,J11090&lt;=TEMP_WORKER_MAX*TEMP_WORKER_HRS),1,0)</f>
        <v>0</v>
      </c>
      <c r="O11090" s="2">
        <f>L11090-M11090-K11090-FIXED_COSTS</f>
        <v>-16334.665866778727</v>
      </c>
      <c r="P11090" s="2">
        <f>IF(N11090=1,O11090,"")</f>
      </c>
    </row>
    <row r="11091">
      <c r="A11091" s="6">
        <v>17</v>
      </c>
      <c r="B11091" s="6">
        <v>0</v>
      </c>
      <c r="C11091" s="6">
        <v>20</v>
      </c>
      <c r="D11091" s="6">
        <f>A11091+B11091+C11091</f>
        <v>37</v>
      </c>
      <c r="E11091" s="5">
        <f>IF(A11091=0,0,A11091*LABOR_HRS_WK_TOM*SEASON_WEEKS*(1+DIM_PCT_TOM)^A11091)</f>
        <v>7733.339536039206</v>
      </c>
      <c r="F11091" s="5">
        <f>IF(B11091=0,0,B11091*LABOR_HRS_WK_CAR*SEASON_WEEKS*(1+DIM_PCT_CAR)^B11091)</f>
        <v>0</v>
      </c>
      <c r="G11091" s="5">
        <f>IF(C11091=0,0,C11091*LABOR_HRS_WK_MES*SEASON_WEEKS*(1+DIM_PCT_MES)^C11091)</f>
        <v>1153.8335085377259</v>
      </c>
      <c r="H11091" s="5">
        <f>E11091+F11091+G11091</f>
        <v>8887.1730445769317</v>
      </c>
      <c r="I11091" s="5">
        <f>MIN(H11091,FARMER_HRS)</f>
        <v>720</v>
      </c>
      <c r="J11091" s="5">
        <f>MAX(0,H11091-FARMER_HRS)</f>
        <v>8167.1730445769317</v>
      </c>
      <c r="K11091" s="2">
        <f>I11091*FARMER_RATE+J11091*TEMP_WORKER_RATE</f>
        <v>166791.19869057173</v>
      </c>
      <c r="L11091" s="2">
        <f>A11091*PRICE_TOM+B11091*PRICE_CAR+C11091*PRICE_MES</f>
        <v>203600</v>
      </c>
      <c r="M11091" s="2">
        <f>A11091*FERT_BED_TOM+B11091*FERT_BED_CAR+C11091*FERT_BED_MES</f>
        <v>32560</v>
      </c>
      <c r="N11091" s="6">
        <f>IF(AND(D11091&lt;=TOTAL_BEDS,J11091&lt;=TEMP_WORKER_MAX*TEMP_WORKER_HRS),1,0)</f>
        <v>0</v>
      </c>
      <c r="O11091" s="2">
        <f>L11091-M11091-K11091-FIXED_COSTS</f>
        <v>-15751.198690571735</v>
      </c>
      <c r="P11091" s="2">
        <f>IF(N11091=1,O11091,"")</f>
      </c>
    </row>
    <row r="11092">
      <c r="A11092" s="6">
        <v>17</v>
      </c>
      <c r="B11092" s="6">
        <v>0</v>
      </c>
      <c r="C11092" s="6">
        <v>21</v>
      </c>
      <c r="D11092" s="6">
        <f>A11092+B11092+C11092</f>
        <v>38</v>
      </c>
      <c r="E11092" s="5">
        <f>IF(A11092=0,0,A11092*LABOR_HRS_WK_TOM*SEASON_WEEKS*(1+DIM_PCT_TOM)^A11092)</f>
        <v>7733.339536039206</v>
      </c>
      <c r="F11092" s="5">
        <f>IF(B11092=0,0,B11092*LABOR_HRS_WK_CAR*SEASON_WEEKS*(1+DIM_PCT_CAR)^B11092)</f>
        <v>0</v>
      </c>
      <c r="G11092" s="5">
        <f>IF(C11092=0,0,C11092*LABOR_HRS_WK_MES*SEASON_WEEKS*(1+DIM_PCT_MES)^C11092)</f>
        <v>1226.6692487641699</v>
      </c>
      <c r="H11092" s="5">
        <f>E11092+F11092+G11092</f>
        <v>8960.0087848033763</v>
      </c>
      <c r="I11092" s="5">
        <f>MIN(H11092,FARMER_HRS)</f>
        <v>720</v>
      </c>
      <c r="J11092" s="5">
        <f>MAX(0,H11092-FARMER_HRS)</f>
        <v>8240.0087848033763</v>
      </c>
      <c r="K11092" s="2">
        <f>I11092*FARMER_RATE+J11092*TEMP_WORKER_RATE</f>
        <v>168055.70806950305</v>
      </c>
      <c r="L11092" s="2">
        <f>A11092*PRICE_TOM+B11092*PRICE_CAR+C11092*PRICE_MES</f>
        <v>206300</v>
      </c>
      <c r="M11092" s="2">
        <f>A11092*FERT_BED_TOM+B11092*FERT_BED_CAR+C11092*FERT_BED_MES</f>
        <v>33440</v>
      </c>
      <c r="N11092" s="6">
        <f>IF(AND(D11092&lt;=TOTAL_BEDS,J11092&lt;=TEMP_WORKER_MAX*TEMP_WORKER_HRS),1,0)</f>
        <v>0</v>
      </c>
      <c r="O11092" s="2">
        <f>L11092-M11092-K11092-FIXED_COSTS</f>
        <v>-15195.708069503045</v>
      </c>
      <c r="P11092" s="2">
        <f>IF(N11092=1,O11092,"")</f>
      </c>
    </row>
    <row r="11093">
      <c r="A11093" s="6">
        <v>17</v>
      </c>
      <c r="B11093" s="6">
        <v>0</v>
      </c>
      <c r="C11093" s="6">
        <v>22</v>
      </c>
      <c r="D11093" s="6">
        <f>A11093+B11093+C11093</f>
        <v>39</v>
      </c>
      <c r="E11093" s="5">
        <f>IF(A11093=0,0,A11093*LABOR_HRS_WK_TOM*SEASON_WEEKS*(1+DIM_PCT_TOM)^A11093)</f>
        <v>7733.339536039206</v>
      </c>
      <c r="F11093" s="5">
        <f>IF(B11093=0,0,B11093*LABOR_HRS_WK_CAR*SEASON_WEEKS*(1+DIM_PCT_CAR)^B11093)</f>
        <v>0</v>
      </c>
      <c r="G11093" s="5">
        <f>IF(C11093=0,0,C11093*LABOR_HRS_WK_MES*SEASON_WEEKS*(1+DIM_PCT_MES)^C11093)</f>
        <v>1301.1455960105659</v>
      </c>
      <c r="H11093" s="5">
        <f>E11093+F11093+G11093</f>
        <v>9034.4851320497728</v>
      </c>
      <c r="I11093" s="5">
        <f>MIN(H11093,FARMER_HRS)</f>
        <v>720</v>
      </c>
      <c r="J11093" s="5">
        <f>MAX(0,H11093-FARMER_HRS)</f>
        <v>8314.4851320497728</v>
      </c>
      <c r="K11093" s="2">
        <f>I11093*FARMER_RATE+J11093*TEMP_WORKER_RATE</f>
        <v>169348.70020919744</v>
      </c>
      <c r="L11093" s="2">
        <f>A11093*PRICE_TOM+B11093*PRICE_CAR+C11093*PRICE_MES</f>
        <v>209000</v>
      </c>
      <c r="M11093" s="2">
        <f>A11093*FERT_BED_TOM+B11093*FERT_BED_CAR+C11093*FERT_BED_MES</f>
        <v>34320</v>
      </c>
      <c r="N11093" s="6">
        <f>IF(AND(D11093&lt;=TOTAL_BEDS,J11093&lt;=TEMP_WORKER_MAX*TEMP_WORKER_HRS),1,0)</f>
        <v>0</v>
      </c>
      <c r="O11093" s="2">
        <f>L11093-M11093-K11093-FIXED_COSTS</f>
        <v>-14668.700209197443</v>
      </c>
      <c r="P11093" s="2">
        <f>IF(N11093=1,O11093,"")</f>
      </c>
    </row>
    <row r="11094">
      <c r="A11094" s="6">
        <v>17</v>
      </c>
      <c r="B11094" s="6">
        <v>0</v>
      </c>
      <c r="C11094" s="6">
        <v>23</v>
      </c>
      <c r="D11094" s="6">
        <f>A11094+B11094+C11094</f>
        <v>40</v>
      </c>
      <c r="E11094" s="5">
        <f>IF(A11094=0,0,A11094*LABOR_HRS_WK_TOM*SEASON_WEEKS*(1+DIM_PCT_TOM)^A11094)</f>
        <v>7733.339536039206</v>
      </c>
      <c r="F11094" s="5">
        <f>IF(B11094=0,0,B11094*LABOR_HRS_WK_CAR*SEASON_WEEKS*(1+DIM_PCT_CAR)^B11094)</f>
        <v>0</v>
      </c>
      <c r="G11094" s="5">
        <f>IF(C11094=0,0,C11094*LABOR_HRS_WK_MES*SEASON_WEEKS*(1+DIM_PCT_MES)^C11094)</f>
        <v>1377.2921848680023</v>
      </c>
      <c r="H11094" s="5">
        <f>E11094+F11094+G11094</f>
        <v>9110.6317209072076</v>
      </c>
      <c r="I11094" s="5">
        <f>MIN(H11094,FARMER_HRS)</f>
        <v>720</v>
      </c>
      <c r="J11094" s="5">
        <f>MAX(0,H11094-FARMER_HRS)</f>
        <v>8390.6317209072076</v>
      </c>
      <c r="K11094" s="2">
        <f>I11094*FARMER_RATE+J11094*TEMP_WORKER_RATE</f>
        <v>170670.68959908347</v>
      </c>
      <c r="L11094" s="2">
        <f>A11094*PRICE_TOM+B11094*PRICE_CAR+C11094*PRICE_MES</f>
        <v>211700</v>
      </c>
      <c r="M11094" s="2">
        <f>A11094*FERT_BED_TOM+B11094*FERT_BED_CAR+C11094*FERT_BED_MES</f>
        <v>35200</v>
      </c>
      <c r="N11094" s="6">
        <f>IF(AND(D11094&lt;=TOTAL_BEDS,J11094&lt;=TEMP_WORKER_MAX*TEMP_WORKER_HRS),1,0)</f>
        <v>0</v>
      </c>
      <c r="O11094" s="2">
        <f>L11094-M11094-K11094-FIXED_COSTS</f>
        <v>-14170.689599083475</v>
      </c>
      <c r="P11094" s="2">
        <f>IF(N11094=1,O11094,"")</f>
      </c>
    </row>
    <row r="11095">
      <c r="A11095" s="6">
        <v>17</v>
      </c>
      <c r="B11095" s="6">
        <v>0</v>
      </c>
      <c r="C11095" s="6">
        <v>24</v>
      </c>
      <c r="D11095" s="6">
        <f>A11095+B11095+C11095</f>
        <v>41</v>
      </c>
      <c r="E11095" s="5">
        <f>IF(A11095=0,0,A11095*LABOR_HRS_WK_TOM*SEASON_WEEKS*(1+DIM_PCT_TOM)^A11095)</f>
        <v>7733.339536039206</v>
      </c>
      <c r="F11095" s="5">
        <f>IF(B11095=0,0,B11095*LABOR_HRS_WK_CAR*SEASON_WEEKS*(1+DIM_PCT_CAR)^B11095)</f>
        <v>0</v>
      </c>
      <c r="G11095" s="5">
        <f>IF(C11095=0,0,C11095*LABOR_HRS_WK_MES*SEASON_WEEKS*(1+DIM_PCT_MES)^C11095)</f>
        <v>1455.139134447498</v>
      </c>
      <c r="H11095" s="5">
        <f>E11095+F11095+G11095</f>
        <v>9188.4786704867038</v>
      </c>
      <c r="I11095" s="5">
        <f>MIN(H11095,FARMER_HRS)</f>
        <v>720</v>
      </c>
      <c r="J11095" s="5">
        <f>MAX(0,H11095-FARMER_HRS)</f>
        <v>8468.4786704867038</v>
      </c>
      <c r="K11095" s="2">
        <f>I11095*FARMER_RATE+J11095*TEMP_WORKER_RATE</f>
        <v>172022.19914039416</v>
      </c>
      <c r="L11095" s="2">
        <f>A11095*PRICE_TOM+B11095*PRICE_CAR+C11095*PRICE_MES</f>
        <v>214400</v>
      </c>
      <c r="M11095" s="2">
        <f>A11095*FERT_BED_TOM+B11095*FERT_BED_CAR+C11095*FERT_BED_MES</f>
        <v>36080</v>
      </c>
      <c r="N11095" s="6">
        <f>IF(AND(D11095&lt;=TOTAL_BEDS,J11095&lt;=TEMP_WORKER_MAX*TEMP_WORKER_HRS),1,0)</f>
        <v>0</v>
      </c>
      <c r="O11095" s="2">
        <f>L11095-M11095-K11095-FIXED_COSTS</f>
        <v>-13702.199140394165</v>
      </c>
      <c r="P11095" s="2">
        <f>IF(N11095=1,O11095,"")</f>
      </c>
    </row>
    <row r="11096">
      <c r="A11096" s="6">
        <v>17</v>
      </c>
      <c r="B11096" s="6">
        <v>0</v>
      </c>
      <c r="C11096" s="6">
        <v>25</v>
      </c>
      <c r="D11096" s="6">
        <f>A11096+B11096+C11096</f>
        <v>42</v>
      </c>
      <c r="E11096" s="5">
        <f>IF(A11096=0,0,A11096*LABOR_HRS_WK_TOM*SEASON_WEEKS*(1+DIM_PCT_TOM)^A11096)</f>
        <v>7733.339536039206</v>
      </c>
      <c r="F11096" s="5">
        <f>IF(B11096=0,0,B11096*LABOR_HRS_WK_CAR*SEASON_WEEKS*(1+DIM_PCT_CAR)^B11096)</f>
        <v>0</v>
      </c>
      <c r="G11096" s="5">
        <f>IF(C11096=0,0,C11096*LABOR_HRS_WK_MES*SEASON_WEEKS*(1+DIM_PCT_MES)^C11096)</f>
        <v>1534.7170558625955</v>
      </c>
      <c r="H11096" s="5">
        <f>E11096+F11096+G11096</f>
        <v>9268.0565919018</v>
      </c>
      <c r="I11096" s="5">
        <f>MIN(H11096,FARMER_HRS)</f>
        <v>720</v>
      </c>
      <c r="J11096" s="5">
        <f>MAX(0,H11096-FARMER_HRS)</f>
        <v>8548.0565919018</v>
      </c>
      <c r="K11096" s="2">
        <f>I11096*FARMER_RATE+J11096*TEMP_WORKER_RATE</f>
        <v>173403.76027607292</v>
      </c>
      <c r="L11096" s="2">
        <f>A11096*PRICE_TOM+B11096*PRICE_CAR+C11096*PRICE_MES</f>
        <v>217100</v>
      </c>
      <c r="M11096" s="2">
        <f>A11096*FERT_BED_TOM+B11096*FERT_BED_CAR+C11096*FERT_BED_MES</f>
        <v>36960</v>
      </c>
      <c r="N11096" s="6">
        <f>IF(AND(D11096&lt;=TOTAL_BEDS,J11096&lt;=TEMP_WORKER_MAX*TEMP_WORKER_HRS),1,0)</f>
        <v>0</v>
      </c>
      <c r="O11096" s="2">
        <f>L11096-M11096-K11096-FIXED_COSTS</f>
        <v>-13263.760276072921</v>
      </c>
      <c r="P11096" s="2">
        <f>IF(N11096=1,O11096,"")</f>
      </c>
    </row>
    <row r="11097">
      <c r="A11097" s="6">
        <v>17</v>
      </c>
      <c r="B11097" s="6">
        <v>0</v>
      </c>
      <c r="C11097" s="6">
        <v>26</v>
      </c>
      <c r="D11097" s="6">
        <f>A11097+B11097+C11097</f>
        <v>43</v>
      </c>
      <c r="E11097" s="5">
        <f>IF(A11097=0,0,A11097*LABOR_HRS_WK_TOM*SEASON_WEEKS*(1+DIM_PCT_TOM)^A11097)</f>
        <v>7733.339536039206</v>
      </c>
      <c r="F11097" s="5">
        <f>IF(B11097=0,0,B11097*LABOR_HRS_WK_CAR*SEASON_WEEKS*(1+DIM_PCT_CAR)^B11097)</f>
        <v>0</v>
      </c>
      <c r="G11097" s="5">
        <f>IF(C11097=0,0,C11097*LABOR_HRS_WK_MES*SEASON_WEEKS*(1+DIM_PCT_MES)^C11097)</f>
        <v>1616.0570598233128</v>
      </c>
      <c r="H11097" s="5">
        <f>E11097+F11097+G11097</f>
        <v>9349.39659586252</v>
      </c>
      <c r="I11097" s="5">
        <f>MIN(H11097,FARMER_HRS)</f>
        <v>720</v>
      </c>
      <c r="J11097" s="5">
        <f>MAX(0,H11097-FARMER_HRS)</f>
        <v>8629.39659586252</v>
      </c>
      <c r="K11097" s="2">
        <f>I11097*FARMER_RATE+J11097*TEMP_WORKER_RATE</f>
        <v>174815.91312261319</v>
      </c>
      <c r="L11097" s="2">
        <f>A11097*PRICE_TOM+B11097*PRICE_CAR+C11097*PRICE_MES</f>
        <v>219800</v>
      </c>
      <c r="M11097" s="2">
        <f>A11097*FERT_BED_TOM+B11097*FERT_BED_CAR+C11097*FERT_BED_MES</f>
        <v>37840</v>
      </c>
      <c r="N11097" s="6">
        <f>IF(AND(D11097&lt;=TOTAL_BEDS,J11097&lt;=TEMP_WORKER_MAX*TEMP_WORKER_HRS),1,0)</f>
        <v>0</v>
      </c>
      <c r="O11097" s="2">
        <f>L11097-M11097-K11097-FIXED_COSTS</f>
        <v>-12855.913122613187</v>
      </c>
      <c r="P11097" s="2">
        <f>IF(N11097=1,O11097,"")</f>
      </c>
    </row>
    <row r="11098">
      <c r="A11098" s="6">
        <v>17</v>
      </c>
      <c r="B11098" s="6">
        <v>0</v>
      </c>
      <c r="C11098" s="6">
        <v>27</v>
      </c>
      <c r="D11098" s="6">
        <f>A11098+B11098+C11098</f>
        <v>44</v>
      </c>
      <c r="E11098" s="5">
        <f>IF(A11098=0,0,A11098*LABOR_HRS_WK_TOM*SEASON_WEEKS*(1+DIM_PCT_TOM)^A11098)</f>
        <v>7733.339536039206</v>
      </c>
      <c r="F11098" s="5">
        <f>IF(B11098=0,0,B11098*LABOR_HRS_WK_CAR*SEASON_WEEKS*(1+DIM_PCT_CAR)^B11098)</f>
        <v>0</v>
      </c>
      <c r="G11098" s="5">
        <f>IF(C11098=0,0,C11098*LABOR_HRS_WK_MES*SEASON_WEEKS*(1+DIM_PCT_MES)^C11098)</f>
        <v>1699.19076434307</v>
      </c>
      <c r="H11098" s="5">
        <f>E11098+F11098+G11098</f>
        <v>9432.5303003822755</v>
      </c>
      <c r="I11098" s="5">
        <f>MIN(H11098,FARMER_HRS)</f>
        <v>720</v>
      </c>
      <c r="J11098" s="5">
        <f>MAX(0,H11098-FARMER_HRS)</f>
        <v>8712.5303003822755</v>
      </c>
      <c r="K11098" s="2">
        <f>I11098*FARMER_RATE+J11098*TEMP_WORKER_RATE</f>
        <v>176259.20660385894</v>
      </c>
      <c r="L11098" s="2">
        <f>A11098*PRICE_TOM+B11098*PRICE_CAR+C11098*PRICE_MES</f>
        <v>222500</v>
      </c>
      <c r="M11098" s="2">
        <f>A11098*FERT_BED_TOM+B11098*FERT_BED_CAR+C11098*FERT_BED_MES</f>
        <v>38720</v>
      </c>
      <c r="N11098" s="6">
        <f>IF(AND(D11098&lt;=TOTAL_BEDS,J11098&lt;=TEMP_WORKER_MAX*TEMP_WORKER_HRS),1,0)</f>
        <v>0</v>
      </c>
      <c r="O11098" s="2">
        <f>L11098-M11098-K11098-FIXED_COSTS</f>
        <v>-12479.20660385894</v>
      </c>
      <c r="P11098" s="2">
        <f>IF(N11098=1,O11098,"")</f>
      </c>
    </row>
    <row r="11099">
      <c r="A11099" s="6">
        <v>17</v>
      </c>
      <c r="B11099" s="6">
        <v>0</v>
      </c>
      <c r="C11099" s="6">
        <v>28</v>
      </c>
      <c r="D11099" s="6">
        <f>A11099+B11099+C11099</f>
        <v>45</v>
      </c>
      <c r="E11099" s="5">
        <f>IF(A11099=0,0,A11099*LABOR_HRS_WK_TOM*SEASON_WEEKS*(1+DIM_PCT_TOM)^A11099)</f>
        <v>7733.339536039206</v>
      </c>
      <c r="F11099" s="5">
        <f>IF(B11099=0,0,B11099*LABOR_HRS_WK_CAR*SEASON_WEEKS*(1+DIM_PCT_CAR)^B11099)</f>
        <v>0</v>
      </c>
      <c r="G11099" s="5">
        <f>IF(C11099=0,0,C11099*LABOR_HRS_WK_MES*SEASON_WEEKS*(1+DIM_PCT_MES)^C11099)</f>
        <v>1784.1503025602233</v>
      </c>
      <c r="H11099" s="5">
        <f>E11099+F11099+G11099</f>
        <v>9517.48983859943</v>
      </c>
      <c r="I11099" s="5">
        <f>MIN(H11099,FARMER_HRS)</f>
        <v>720</v>
      </c>
      <c r="J11099" s="5">
        <f>MAX(0,H11099-FARMER_HRS)</f>
        <v>8797.48983859943</v>
      </c>
      <c r="K11099" s="2">
        <f>I11099*FARMER_RATE+J11099*TEMP_WORKER_RATE</f>
        <v>177734.19858679565</v>
      </c>
      <c r="L11099" s="2">
        <f>A11099*PRICE_TOM+B11099*PRICE_CAR+C11099*PRICE_MES</f>
        <v>225200</v>
      </c>
      <c r="M11099" s="2">
        <f>A11099*FERT_BED_TOM+B11099*FERT_BED_CAR+C11099*FERT_BED_MES</f>
        <v>39600</v>
      </c>
      <c r="N11099" s="6">
        <f>IF(AND(D11099&lt;=TOTAL_BEDS,J11099&lt;=TEMP_WORKER_MAX*TEMP_WORKER_HRS),1,0)</f>
        <v>0</v>
      </c>
      <c r="O11099" s="2">
        <f>L11099-M11099-K11099-FIXED_COSTS</f>
        <v>-12134.198586795654</v>
      </c>
      <c r="P11099" s="2">
        <f>IF(N11099=1,O11099,"")</f>
      </c>
    </row>
    <row r="11100">
      <c r="A11100" s="6">
        <v>17</v>
      </c>
      <c r="B11100" s="6">
        <v>0</v>
      </c>
      <c r="C11100" s="6">
        <v>29</v>
      </c>
      <c r="D11100" s="6">
        <f>A11100+B11100+C11100</f>
        <v>46</v>
      </c>
      <c r="E11100" s="5">
        <f>IF(A11100=0,0,A11100*LABOR_HRS_WK_TOM*SEASON_WEEKS*(1+DIM_PCT_TOM)^A11100)</f>
        <v>7733.339536039206</v>
      </c>
      <c r="F11100" s="5">
        <f>IF(B11100=0,0,B11100*LABOR_HRS_WK_CAR*SEASON_WEEKS*(1+DIM_PCT_CAR)^B11100)</f>
        <v>0</v>
      </c>
      <c r="G11100" s="5">
        <f>IF(C11100=0,0,C11100*LABOR_HRS_WK_MES*SEASON_WEEKS*(1+DIM_PCT_MES)^C11100)</f>
        <v>1870.9683306758766</v>
      </c>
      <c r="H11100" s="5">
        <f>E11100+F11100+G11100</f>
        <v>9604.3078667150821</v>
      </c>
      <c r="I11100" s="5">
        <f>MIN(H11100,FARMER_HRS)</f>
        <v>720</v>
      </c>
      <c r="J11100" s="5">
        <f>MAX(0,H11100-FARMER_HRS)</f>
        <v>8884.3078667150821</v>
      </c>
      <c r="K11100" s="2">
        <f>I11100*FARMER_RATE+J11100*TEMP_WORKER_RATE</f>
        <v>179241.45601935906</v>
      </c>
      <c r="L11100" s="2">
        <f>A11100*PRICE_TOM+B11100*PRICE_CAR+C11100*PRICE_MES</f>
        <v>227900</v>
      </c>
      <c r="M11100" s="2">
        <f>A11100*FERT_BED_TOM+B11100*FERT_BED_CAR+C11100*FERT_BED_MES</f>
        <v>40480</v>
      </c>
      <c r="N11100" s="6">
        <f>IF(AND(D11100&lt;=TOTAL_BEDS,J11100&lt;=TEMP_WORKER_MAX*TEMP_WORKER_HRS),1,0)</f>
        <v>0</v>
      </c>
      <c r="O11100" s="2">
        <f>L11100-M11100-K11100-FIXED_COSTS</f>
        <v>-11821.456019359059</v>
      </c>
      <c r="P11100" s="2">
        <f>IF(N11100=1,O11100,"")</f>
      </c>
    </row>
    <row r="11101">
      <c r="A11101" s="6">
        <v>17</v>
      </c>
      <c r="B11101" s="6">
        <v>0</v>
      </c>
      <c r="C11101" s="6">
        <v>30</v>
      </c>
      <c r="D11101" s="6">
        <f>A11101+B11101+C11101</f>
        <v>47</v>
      </c>
      <c r="E11101" s="5">
        <f>IF(A11101=0,0,A11101*LABOR_HRS_WK_TOM*SEASON_WEEKS*(1+DIM_PCT_TOM)^A11101)</f>
        <v>7733.339536039206</v>
      </c>
      <c r="F11101" s="5">
        <f>IF(B11101=0,0,B11101*LABOR_HRS_WK_CAR*SEASON_WEEKS*(1+DIM_PCT_CAR)^B11101)</f>
        <v>0</v>
      </c>
      <c r="G11101" s="5">
        <f>IF(C11101=0,0,C11101*LABOR_HRS_WK_MES*SEASON_WEEKS*(1+DIM_PCT_MES)^C11101)</f>
        <v>1959.6780360096466</v>
      </c>
      <c r="H11101" s="5">
        <f>E11101+F11101+G11101</f>
        <v>9693.0175720488533</v>
      </c>
      <c r="I11101" s="5">
        <f>MIN(H11101,FARMER_HRS)</f>
        <v>720</v>
      </c>
      <c r="J11101" s="5">
        <f>MAX(0,H11101-FARMER_HRS)</f>
        <v>8973.0175720488533</v>
      </c>
      <c r="K11101" s="2">
        <f>I11101*FARMER_RATE+J11101*TEMP_WORKER_RATE</f>
        <v>180781.55507029258</v>
      </c>
      <c r="L11101" s="2">
        <f>A11101*PRICE_TOM+B11101*PRICE_CAR+C11101*PRICE_MES</f>
        <v>230600</v>
      </c>
      <c r="M11101" s="2">
        <f>A11101*FERT_BED_TOM+B11101*FERT_BED_CAR+C11101*FERT_BED_MES</f>
        <v>41360</v>
      </c>
      <c r="N11101" s="6">
        <f>IF(AND(D11101&lt;=TOTAL_BEDS,J11101&lt;=TEMP_WORKER_MAX*TEMP_WORKER_HRS),1,0)</f>
        <v>0</v>
      </c>
      <c r="O11101" s="2">
        <f>L11101-M11101-K11101-FIXED_COSTS</f>
        <v>-11541.555070292583</v>
      </c>
      <c r="P11101" s="2">
        <f>IF(N11101=1,O11101,"")</f>
      </c>
    </row>
    <row r="11102">
      <c r="A11102" s="6">
        <v>17</v>
      </c>
      <c r="B11102" s="6">
        <v>1</v>
      </c>
      <c r="C11102" s="6">
        <v>0</v>
      </c>
      <c r="D11102" s="6">
        <f>A11102+B11102+C11102</f>
        <v>18</v>
      </c>
      <c r="E11102" s="5">
        <f>IF(A11102=0,0,A11102*LABOR_HRS_WK_TOM*SEASON_WEEKS*(1+DIM_PCT_TOM)^A11102)</f>
        <v>7733.339536039206</v>
      </c>
      <c r="F11102" s="5">
        <f>IF(B11102=0,0,B11102*LABOR_HRS_WK_CAR*SEASON_WEEKS*(1+DIM_PCT_CAR)^B11102)</f>
        <v>30.749999999999996</v>
      </c>
      <c r="G11102" s="5">
        <f>IF(C11102=0,0,C11102*LABOR_HRS_WK_MES*SEASON_WEEKS*(1+DIM_PCT_MES)^C11102)</f>
        <v>0</v>
      </c>
      <c r="H11102" s="5">
        <f>E11102+F11102+G11102</f>
        <v>7764.089536039206</v>
      </c>
      <c r="I11102" s="5">
        <f>MIN(H11102,FARMER_HRS)</f>
        <v>720</v>
      </c>
      <c r="J11102" s="5">
        <f>MAX(0,H11102-FARMER_HRS)</f>
        <v>7044.089536039206</v>
      </c>
      <c r="K11102" s="2">
        <f>I11102*FARMER_RATE+J11102*TEMP_WORKER_RATE</f>
        <v>147293.22111179176</v>
      </c>
      <c r="L11102" s="2">
        <f>A11102*PRICE_TOM+B11102*PRICE_CAR+C11102*PRICE_MES</f>
        <v>151694</v>
      </c>
      <c r="M11102" s="2">
        <f>A11102*FERT_BED_TOM+B11102*FERT_BED_CAR+C11102*FERT_BED_MES</f>
        <v>15400</v>
      </c>
      <c r="N11102" s="6">
        <f>IF(AND(D11102&lt;=TOTAL_BEDS,J11102&lt;=TEMP_WORKER_MAX*TEMP_WORKER_HRS),1,0)</f>
        <v>0</v>
      </c>
      <c r="O11102" s="2">
        <f>L11102-M11102-K11102-FIXED_COSTS</f>
        <v>-30999.221111791761</v>
      </c>
      <c r="P11102" s="2">
        <f>IF(N11102=1,O11102,"")</f>
      </c>
    </row>
    <row r="11103">
      <c r="A11103" s="6">
        <v>17</v>
      </c>
      <c r="B11103" s="6">
        <v>1</v>
      </c>
      <c r="C11103" s="6">
        <v>1</v>
      </c>
      <c r="D11103" s="6">
        <f>A11103+B11103+C11103</f>
        <v>19</v>
      </c>
      <c r="E11103" s="5">
        <f>IF(A11103=0,0,A11103*LABOR_HRS_WK_TOM*SEASON_WEEKS*(1+DIM_PCT_TOM)^A11103)</f>
        <v>7733.339536039206</v>
      </c>
      <c r="F11103" s="5">
        <f>IF(B11103=0,0,B11103*LABOR_HRS_WK_CAR*SEASON_WEEKS*(1+DIM_PCT_CAR)^B11103)</f>
        <v>30.749999999999996</v>
      </c>
      <c r="G11103" s="5">
        <f>IF(C11103=0,0,C11103*LABOR_HRS_WK_MES*SEASON_WEEKS*(1+DIM_PCT_MES)^C11103)</f>
        <v>45.5625</v>
      </c>
      <c r="H11103" s="5">
        <f>E11103+F11103+G11103</f>
        <v>7809.652036039206</v>
      </c>
      <c r="I11103" s="5">
        <f>MIN(H11103,FARMER_HRS)</f>
        <v>720</v>
      </c>
      <c r="J11103" s="5">
        <f>MAX(0,H11103-FARMER_HRS)</f>
        <v>7089.652036039206</v>
      </c>
      <c r="K11103" s="2">
        <f>I11103*FARMER_RATE+J11103*TEMP_WORKER_RATE</f>
        <v>148084.23673679176</v>
      </c>
      <c r="L11103" s="2">
        <f>A11103*PRICE_TOM+B11103*PRICE_CAR+C11103*PRICE_MES</f>
        <v>154394</v>
      </c>
      <c r="M11103" s="2">
        <f>A11103*FERT_BED_TOM+B11103*FERT_BED_CAR+C11103*FERT_BED_MES</f>
        <v>16280</v>
      </c>
      <c r="N11103" s="6">
        <f>IF(AND(D11103&lt;=TOTAL_BEDS,J11103&lt;=TEMP_WORKER_MAX*TEMP_WORKER_HRS),1,0)</f>
        <v>0</v>
      </c>
      <c r="O11103" s="2">
        <f>L11103-M11103-K11103-FIXED_COSTS</f>
        <v>-29970.236736791761</v>
      </c>
      <c r="P11103" s="2">
        <f>IF(N11103=1,O11103,"")</f>
      </c>
    </row>
    <row r="11104">
      <c r="A11104" s="6">
        <v>17</v>
      </c>
      <c r="B11104" s="6">
        <v>1</v>
      </c>
      <c r="C11104" s="6">
        <v>2</v>
      </c>
      <c r="D11104" s="6">
        <f>A11104+B11104+C11104</f>
        <v>20</v>
      </c>
      <c r="E11104" s="5">
        <f>IF(A11104=0,0,A11104*LABOR_HRS_WK_TOM*SEASON_WEEKS*(1+DIM_PCT_TOM)^A11104)</f>
        <v>7733.339536039206</v>
      </c>
      <c r="F11104" s="5">
        <f>IF(B11104=0,0,B11104*LABOR_HRS_WK_CAR*SEASON_WEEKS*(1+DIM_PCT_CAR)^B11104)</f>
        <v>30.749999999999996</v>
      </c>
      <c r="G11104" s="5">
        <f>IF(C11104=0,0,C11104*LABOR_HRS_WK_MES*SEASON_WEEKS*(1+DIM_PCT_MES)^C11104)</f>
        <v>92.2640625</v>
      </c>
      <c r="H11104" s="5">
        <f>E11104+F11104+G11104</f>
        <v>7856.3535985392064</v>
      </c>
      <c r="I11104" s="5">
        <f>MIN(H11104,FARMER_HRS)</f>
        <v>720</v>
      </c>
      <c r="J11104" s="5">
        <f>MAX(0,H11104-FARMER_HRS)</f>
        <v>7136.3535985392064</v>
      </c>
      <c r="K11104" s="2">
        <f>I11104*FARMER_RATE+J11104*TEMP_WORKER_RATE</f>
        <v>148895.02775241679</v>
      </c>
      <c r="L11104" s="2">
        <f>A11104*PRICE_TOM+B11104*PRICE_CAR+C11104*PRICE_MES</f>
        <v>157094</v>
      </c>
      <c r="M11104" s="2">
        <f>A11104*FERT_BED_TOM+B11104*FERT_BED_CAR+C11104*FERT_BED_MES</f>
        <v>17160</v>
      </c>
      <c r="N11104" s="6">
        <f>IF(AND(D11104&lt;=TOTAL_BEDS,J11104&lt;=TEMP_WORKER_MAX*TEMP_WORKER_HRS),1,0)</f>
        <v>0</v>
      </c>
      <c r="O11104" s="2">
        <f>L11104-M11104-K11104-FIXED_COSTS</f>
        <v>-28961.02775241679</v>
      </c>
      <c r="P11104" s="2">
        <f>IF(N11104=1,O11104,"")</f>
      </c>
    </row>
    <row r="11105">
      <c r="A11105" s="6">
        <v>17</v>
      </c>
      <c r="B11105" s="6">
        <v>1</v>
      </c>
      <c r="C11105" s="6">
        <v>3</v>
      </c>
      <c r="D11105" s="6">
        <f>A11105+B11105+C11105</f>
        <v>21</v>
      </c>
      <c r="E11105" s="5">
        <f>IF(A11105=0,0,A11105*LABOR_HRS_WK_TOM*SEASON_WEEKS*(1+DIM_PCT_TOM)^A11105)</f>
        <v>7733.339536039206</v>
      </c>
      <c r="F11105" s="5">
        <f>IF(B11105=0,0,B11105*LABOR_HRS_WK_CAR*SEASON_WEEKS*(1+DIM_PCT_CAR)^B11105)</f>
        <v>30.749999999999996</v>
      </c>
      <c r="G11105" s="5">
        <f>IF(C11105=0,0,C11105*LABOR_HRS_WK_MES*SEASON_WEEKS*(1+DIM_PCT_MES)^C11105)</f>
        <v>140.12604492187498</v>
      </c>
      <c r="H11105" s="5">
        <f>E11105+F11105+G11105</f>
        <v>7904.2155809610813</v>
      </c>
      <c r="I11105" s="5">
        <f>MIN(H11105,FARMER_HRS)</f>
        <v>720</v>
      </c>
      <c r="J11105" s="5">
        <f>MAX(0,H11105-FARMER_HRS)</f>
        <v>7184.2155809610813</v>
      </c>
      <c r="K11105" s="2">
        <f>I11105*FARMER_RATE+J11105*TEMP_WORKER_RATE</f>
        <v>149725.964947241</v>
      </c>
      <c r="L11105" s="2">
        <f>A11105*PRICE_TOM+B11105*PRICE_CAR+C11105*PRICE_MES</f>
        <v>159794</v>
      </c>
      <c r="M11105" s="2">
        <f>A11105*FERT_BED_TOM+B11105*FERT_BED_CAR+C11105*FERT_BED_MES</f>
        <v>18040</v>
      </c>
      <c r="N11105" s="6">
        <f>IF(AND(D11105&lt;=TOTAL_BEDS,J11105&lt;=TEMP_WORKER_MAX*TEMP_WORKER_HRS),1,0)</f>
        <v>0</v>
      </c>
      <c r="O11105" s="2">
        <f>L11105-M11105-K11105-FIXED_COSTS</f>
        <v>-27971.964947241009</v>
      </c>
      <c r="P11105" s="2">
        <f>IF(N11105=1,O11105,"")</f>
      </c>
    </row>
    <row r="11106">
      <c r="A11106" s="6">
        <v>17</v>
      </c>
      <c r="B11106" s="6">
        <v>1</v>
      </c>
      <c r="C11106" s="6">
        <v>4</v>
      </c>
      <c r="D11106" s="6">
        <f>A11106+B11106+C11106</f>
        <v>22</v>
      </c>
      <c r="E11106" s="5">
        <f>IF(A11106=0,0,A11106*LABOR_HRS_WK_TOM*SEASON_WEEKS*(1+DIM_PCT_TOM)^A11106)</f>
        <v>7733.339536039206</v>
      </c>
      <c r="F11106" s="5">
        <f>IF(B11106=0,0,B11106*LABOR_HRS_WK_CAR*SEASON_WEEKS*(1+DIM_PCT_CAR)^B11106)</f>
        <v>30.749999999999996</v>
      </c>
      <c r="G11106" s="5">
        <f>IF(C11106=0,0,C11106*LABOR_HRS_WK_MES*SEASON_WEEKS*(1+DIM_PCT_MES)^C11106)</f>
        <v>189.17016064453119</v>
      </c>
      <c r="H11106" s="5">
        <f>E11106+F11106+G11106</f>
        <v>7953.2596966837373</v>
      </c>
      <c r="I11106" s="5">
        <f>MIN(H11106,FARMER_HRS)</f>
        <v>720</v>
      </c>
      <c r="J11106" s="5">
        <f>MAX(0,H11106-FARMER_HRS)</f>
        <v>7233.2596966837373</v>
      </c>
      <c r="K11106" s="2">
        <f>I11106*FARMER_RATE+J11106*TEMP_WORKER_RATE</f>
        <v>150577.42528964821</v>
      </c>
      <c r="L11106" s="2">
        <f>A11106*PRICE_TOM+B11106*PRICE_CAR+C11106*PRICE_MES</f>
        <v>162494</v>
      </c>
      <c r="M11106" s="2">
        <f>A11106*FERT_BED_TOM+B11106*FERT_BED_CAR+C11106*FERT_BED_MES</f>
        <v>18920</v>
      </c>
      <c r="N11106" s="6">
        <f>IF(AND(D11106&lt;=TOTAL_BEDS,J11106&lt;=TEMP_WORKER_MAX*TEMP_WORKER_HRS),1,0)</f>
        <v>0</v>
      </c>
      <c r="O11106" s="2">
        <f>L11106-M11106-K11106-FIXED_COSTS</f>
        <v>-27003.425289648207</v>
      </c>
      <c r="P11106" s="2">
        <f>IF(N11106=1,O11106,"")</f>
      </c>
    </row>
    <row r="11107">
      <c r="A11107" s="6">
        <v>17</v>
      </c>
      <c r="B11107" s="6">
        <v>1</v>
      </c>
      <c r="C11107" s="6">
        <v>5</v>
      </c>
      <c r="D11107" s="6">
        <f>A11107+B11107+C11107</f>
        <v>23</v>
      </c>
      <c r="E11107" s="5">
        <f>IF(A11107=0,0,A11107*LABOR_HRS_WK_TOM*SEASON_WEEKS*(1+DIM_PCT_TOM)^A11107)</f>
        <v>7733.339536039206</v>
      </c>
      <c r="F11107" s="5">
        <f>IF(B11107=0,0,B11107*LABOR_HRS_WK_CAR*SEASON_WEEKS*(1+DIM_PCT_CAR)^B11107)</f>
        <v>30.749999999999996</v>
      </c>
      <c r="G11107" s="5">
        <f>IF(C11107=0,0,C11107*LABOR_HRS_WK_MES*SEASON_WEEKS*(1+DIM_PCT_MES)^C11107)</f>
        <v>239.41848456573481</v>
      </c>
      <c r="H11107" s="5">
        <f>E11107+F11107+G11107</f>
        <v>8003.5080206049406</v>
      </c>
      <c r="I11107" s="5">
        <f>MIN(H11107,FARMER_HRS)</f>
        <v>720</v>
      </c>
      <c r="J11107" s="5">
        <f>MAX(0,H11107-FARMER_HRS)</f>
        <v>7283.5080206049406</v>
      </c>
      <c r="K11107" s="2">
        <f>I11107*FARMER_RATE+J11107*TEMP_WORKER_RATE</f>
        <v>151449.79202439132</v>
      </c>
      <c r="L11107" s="2">
        <f>A11107*PRICE_TOM+B11107*PRICE_CAR+C11107*PRICE_MES</f>
        <v>165194</v>
      </c>
      <c r="M11107" s="2">
        <f>A11107*FERT_BED_TOM+B11107*FERT_BED_CAR+C11107*FERT_BED_MES</f>
        <v>19800</v>
      </c>
      <c r="N11107" s="6">
        <f>IF(AND(D11107&lt;=TOTAL_BEDS,J11107&lt;=TEMP_WORKER_MAX*TEMP_WORKER_HRS),1,0)</f>
        <v>0</v>
      </c>
      <c r="O11107" s="2">
        <f>L11107-M11107-K11107-FIXED_COSTS</f>
        <v>-26055.792024391325</v>
      </c>
      <c r="P11107" s="2">
        <f>IF(N11107=1,O11107,"")</f>
      </c>
    </row>
    <row r="11108">
      <c r="A11108" s="6">
        <v>17</v>
      </c>
      <c r="B11108" s="6">
        <v>1</v>
      </c>
      <c r="C11108" s="6">
        <v>6</v>
      </c>
      <c r="D11108" s="6">
        <f>A11108+B11108+C11108</f>
        <v>24</v>
      </c>
      <c r="E11108" s="5">
        <f>IF(A11108=0,0,A11108*LABOR_HRS_WK_TOM*SEASON_WEEKS*(1+DIM_PCT_TOM)^A11108)</f>
        <v>7733.339536039206</v>
      </c>
      <c r="F11108" s="5">
        <f>IF(B11108=0,0,B11108*LABOR_HRS_WK_CAR*SEASON_WEEKS*(1+DIM_PCT_CAR)^B11108)</f>
        <v>30.749999999999996</v>
      </c>
      <c r="G11108" s="5">
        <f>IF(C11108=0,0,C11108*LABOR_HRS_WK_MES*SEASON_WEEKS*(1+DIM_PCT_MES)^C11108)</f>
        <v>290.89345874736773</v>
      </c>
      <c r="H11108" s="5">
        <f>E11108+F11108+G11108</f>
        <v>8054.9829947865737</v>
      </c>
      <c r="I11108" s="5">
        <f>MIN(H11108,FARMER_HRS)</f>
        <v>720</v>
      </c>
      <c r="J11108" s="5">
        <f>MAX(0,H11108-FARMER_HRS)</f>
        <v>7334.9829947865737</v>
      </c>
      <c r="K11108" s="2">
        <f>I11108*FARMER_RATE+J11108*TEMP_WORKER_RATE</f>
        <v>152343.45477060025</v>
      </c>
      <c r="L11108" s="2">
        <f>A11108*PRICE_TOM+B11108*PRICE_CAR+C11108*PRICE_MES</f>
        <v>167894</v>
      </c>
      <c r="M11108" s="2">
        <f>A11108*FERT_BED_TOM+B11108*FERT_BED_CAR+C11108*FERT_BED_MES</f>
        <v>20680</v>
      </c>
      <c r="N11108" s="6">
        <f>IF(AND(D11108&lt;=TOTAL_BEDS,J11108&lt;=TEMP_WORKER_MAX*TEMP_WORKER_HRS),1,0)</f>
        <v>0</v>
      </c>
      <c r="O11108" s="2">
        <f>L11108-M11108-K11108-FIXED_COSTS</f>
        <v>-25129.454770600249</v>
      </c>
      <c r="P11108" s="2">
        <f>IF(N11108=1,O11108,"")</f>
      </c>
    </row>
    <row r="11109">
      <c r="A11109" s="6">
        <v>17</v>
      </c>
      <c r="B11109" s="6">
        <v>1</v>
      </c>
      <c r="C11109" s="6">
        <v>7</v>
      </c>
      <c r="D11109" s="6">
        <f>A11109+B11109+C11109</f>
        <v>25</v>
      </c>
      <c r="E11109" s="5">
        <f>IF(A11109=0,0,A11109*LABOR_HRS_WK_TOM*SEASON_WEEKS*(1+DIM_PCT_TOM)^A11109)</f>
        <v>7733.339536039206</v>
      </c>
      <c r="F11109" s="5">
        <f>IF(B11109=0,0,B11109*LABOR_HRS_WK_CAR*SEASON_WEEKS*(1+DIM_PCT_CAR)^B11109)</f>
        <v>30.749999999999996</v>
      </c>
      <c r="G11109" s="5">
        <f>IF(C11109=0,0,C11109*LABOR_HRS_WK_MES*SEASON_WEEKS*(1+DIM_PCT_MES)^C11109)</f>
        <v>343.61789814532818</v>
      </c>
      <c r="H11109" s="5">
        <f>E11109+F11109+G11109</f>
        <v>8107.7074341845346</v>
      </c>
      <c r="I11109" s="5">
        <f>MIN(H11109,FARMER_HRS)</f>
        <v>720</v>
      </c>
      <c r="J11109" s="5">
        <f>MAX(0,H11109-FARMER_HRS)</f>
        <v>7387.7074341845346</v>
      </c>
      <c r="K11109" s="2">
        <f>I11109*FARMER_RATE+J11109*TEMP_WORKER_RATE</f>
        <v>153258.80962125928</v>
      </c>
      <c r="L11109" s="2">
        <f>A11109*PRICE_TOM+B11109*PRICE_CAR+C11109*PRICE_MES</f>
        <v>170594</v>
      </c>
      <c r="M11109" s="2">
        <f>A11109*FERT_BED_TOM+B11109*FERT_BED_CAR+C11109*FERT_BED_MES</f>
        <v>21560</v>
      </c>
      <c r="N11109" s="6">
        <f>IF(AND(D11109&lt;=TOTAL_BEDS,J11109&lt;=TEMP_WORKER_MAX*TEMP_WORKER_HRS),1,0)</f>
        <v>0</v>
      </c>
      <c r="O11109" s="2">
        <f>L11109-M11109-K11109-FIXED_COSTS</f>
        <v>-24224.809621259279</v>
      </c>
      <c r="P11109" s="2">
        <f>IF(N11109=1,O11109,"")</f>
      </c>
    </row>
    <row r="11110">
      <c r="A11110" s="6">
        <v>17</v>
      </c>
      <c r="B11110" s="6">
        <v>1</v>
      </c>
      <c r="C11110" s="6">
        <v>8</v>
      </c>
      <c r="D11110" s="6">
        <f>A11110+B11110+C11110</f>
        <v>26</v>
      </c>
      <c r="E11110" s="5">
        <f>IF(A11110=0,0,A11110*LABOR_HRS_WK_TOM*SEASON_WEEKS*(1+DIM_PCT_TOM)^A11110)</f>
        <v>7733.339536039206</v>
      </c>
      <c r="F11110" s="5">
        <f>IF(B11110=0,0,B11110*LABOR_HRS_WK_CAR*SEASON_WEEKS*(1+DIM_PCT_CAR)^B11110)</f>
        <v>30.749999999999996</v>
      </c>
      <c r="G11110" s="5">
        <f>IF(C11110=0,0,C11110*LABOR_HRS_WK_MES*SEASON_WEEKS*(1+DIM_PCT_MES)^C11110)</f>
        <v>397.61499642530833</v>
      </c>
      <c r="H11110" s="5">
        <f>E11110+F11110+G11110</f>
        <v>8161.7045324645142</v>
      </c>
      <c r="I11110" s="5">
        <f>MIN(H11110,FARMER_HRS)</f>
        <v>720</v>
      </c>
      <c r="J11110" s="5">
        <f>MAX(0,H11110-FARMER_HRS)</f>
        <v>7441.7045324645142</v>
      </c>
      <c r="K11110" s="2">
        <f>I11110*FARMER_RATE+J11110*TEMP_WORKER_RATE</f>
        <v>154196.25924417557</v>
      </c>
      <c r="L11110" s="2">
        <f>A11110*PRICE_TOM+B11110*PRICE_CAR+C11110*PRICE_MES</f>
        <v>173294</v>
      </c>
      <c r="M11110" s="2">
        <f>A11110*FERT_BED_TOM+B11110*FERT_BED_CAR+C11110*FERT_BED_MES</f>
        <v>22440</v>
      </c>
      <c r="N11110" s="6">
        <f>IF(AND(D11110&lt;=TOTAL_BEDS,J11110&lt;=TEMP_WORKER_MAX*TEMP_WORKER_HRS),1,0)</f>
        <v>0</v>
      </c>
      <c r="O11110" s="2">
        <f>L11110-M11110-K11110-FIXED_COSTS</f>
        <v>-23342.25924417557</v>
      </c>
      <c r="P11110" s="2">
        <f>IF(N11110=1,O11110,"")</f>
      </c>
    </row>
    <row r="11111">
      <c r="A11111" s="6">
        <v>17</v>
      </c>
      <c r="B11111" s="6">
        <v>1</v>
      </c>
      <c r="C11111" s="6">
        <v>9</v>
      </c>
      <c r="D11111" s="6">
        <f>A11111+B11111+C11111</f>
        <v>27</v>
      </c>
      <c r="E11111" s="5">
        <f>IF(A11111=0,0,A11111*LABOR_HRS_WK_TOM*SEASON_WEEKS*(1+DIM_PCT_TOM)^A11111)</f>
        <v>7733.339536039206</v>
      </c>
      <c r="F11111" s="5">
        <f>IF(B11111=0,0,B11111*LABOR_HRS_WK_CAR*SEASON_WEEKS*(1+DIM_PCT_CAR)^B11111)</f>
        <v>30.749999999999996</v>
      </c>
      <c r="G11111" s="5">
        <f>IF(C11111=0,0,C11111*LABOR_HRS_WK_MES*SEASON_WEEKS*(1+DIM_PCT_MES)^C11111)</f>
        <v>452.90833186570273</v>
      </c>
      <c r="H11111" s="5">
        <f>E11111+F11111+G11111</f>
        <v>8216.9978679049091</v>
      </c>
      <c r="I11111" s="5">
        <f>MIN(H11111,FARMER_HRS)</f>
        <v>720</v>
      </c>
      <c r="J11111" s="5">
        <f>MAX(0,H11111-FARMER_HRS)</f>
        <v>7496.9978679049091</v>
      </c>
      <c r="K11111" s="2">
        <f>I11111*FARMER_RATE+J11111*TEMP_WORKER_RATE</f>
        <v>155156.21298446023</v>
      </c>
      <c r="L11111" s="2">
        <f>A11111*PRICE_TOM+B11111*PRICE_CAR+C11111*PRICE_MES</f>
        <v>175994</v>
      </c>
      <c r="M11111" s="2">
        <f>A11111*FERT_BED_TOM+B11111*FERT_BED_CAR+C11111*FERT_BED_MES</f>
        <v>23320</v>
      </c>
      <c r="N11111" s="6">
        <f>IF(AND(D11111&lt;=TOTAL_BEDS,J11111&lt;=TEMP_WORKER_MAX*TEMP_WORKER_HRS),1,0)</f>
        <v>0</v>
      </c>
      <c r="O11111" s="2">
        <f>L11111-M11111-K11111-FIXED_COSTS</f>
        <v>-22482.212984460231</v>
      </c>
      <c r="P11111" s="2">
        <f>IF(N11111=1,O11111,"")</f>
      </c>
    </row>
    <row r="11112">
      <c r="A11112" s="6">
        <v>17</v>
      </c>
      <c r="B11112" s="6">
        <v>1</v>
      </c>
      <c r="C11112" s="6">
        <v>10</v>
      </c>
      <c r="D11112" s="6">
        <f>A11112+B11112+C11112</f>
        <v>28</v>
      </c>
      <c r="E11112" s="5">
        <f>IF(A11112=0,0,A11112*LABOR_HRS_WK_TOM*SEASON_WEEKS*(1+DIM_PCT_TOM)^A11112)</f>
        <v>7733.339536039206</v>
      </c>
      <c r="F11112" s="5">
        <f>IF(B11112=0,0,B11112*LABOR_HRS_WK_CAR*SEASON_WEEKS*(1+DIM_PCT_CAR)^B11112)</f>
        <v>30.749999999999996</v>
      </c>
      <c r="G11112" s="5">
        <f>IF(C11112=0,0,C11112*LABOR_HRS_WK_MES*SEASON_WEEKS*(1+DIM_PCT_MES)^C11112)</f>
        <v>509.52187334891551</v>
      </c>
      <c r="H11112" s="5">
        <f>E11112+F11112+G11112</f>
        <v>8273.6114093881224</v>
      </c>
      <c r="I11112" s="5">
        <f>MIN(H11112,FARMER_HRS)</f>
        <v>720</v>
      </c>
      <c r="J11112" s="5">
        <f>MAX(0,H11112-FARMER_HRS)</f>
        <v>7553.6114093881224</v>
      </c>
      <c r="K11112" s="2">
        <f>I11112*FARMER_RATE+J11112*TEMP_WORKER_RATE</f>
        <v>156139.08696854379</v>
      </c>
      <c r="L11112" s="2">
        <f>A11112*PRICE_TOM+B11112*PRICE_CAR+C11112*PRICE_MES</f>
        <v>178694</v>
      </c>
      <c r="M11112" s="2">
        <f>A11112*FERT_BED_TOM+B11112*FERT_BED_CAR+C11112*FERT_BED_MES</f>
        <v>24200</v>
      </c>
      <c r="N11112" s="6">
        <f>IF(AND(D11112&lt;=TOTAL_BEDS,J11112&lt;=TEMP_WORKER_MAX*TEMP_WORKER_HRS),1,0)</f>
        <v>0</v>
      </c>
      <c r="O11112" s="2">
        <f>L11112-M11112-K11112-FIXED_COSTS</f>
        <v>-21645.086968543794</v>
      </c>
      <c r="P11112" s="2">
        <f>IF(N11112=1,O11112,"")</f>
      </c>
    </row>
    <row r="11113">
      <c r="A11113" s="6">
        <v>17</v>
      </c>
      <c r="B11113" s="6">
        <v>1</v>
      </c>
      <c r="C11113" s="6">
        <v>11</v>
      </c>
      <c r="D11113" s="6">
        <f>A11113+B11113+C11113</f>
        <v>29</v>
      </c>
      <c r="E11113" s="5">
        <f>IF(A11113=0,0,A11113*LABOR_HRS_WK_TOM*SEASON_WEEKS*(1+DIM_PCT_TOM)^A11113)</f>
        <v>7733.339536039206</v>
      </c>
      <c r="F11113" s="5">
        <f>IF(B11113=0,0,B11113*LABOR_HRS_WK_CAR*SEASON_WEEKS*(1+DIM_PCT_CAR)^B11113)</f>
        <v>30.749999999999996</v>
      </c>
      <c r="G11113" s="5">
        <f>IF(C11113=0,0,C11113*LABOR_HRS_WK_MES*SEASON_WEEKS*(1+DIM_PCT_MES)^C11113)</f>
        <v>567.47998644235463</v>
      </c>
      <c r="H11113" s="5">
        <f>E11113+F11113+G11113</f>
        <v>8331.56952248156</v>
      </c>
      <c r="I11113" s="5">
        <f>MIN(H11113,FARMER_HRS)</f>
        <v>720</v>
      </c>
      <c r="J11113" s="5">
        <f>MAX(0,H11113-FARMER_HRS)</f>
        <v>7611.5695224815609</v>
      </c>
      <c r="K11113" s="2">
        <f>I11113*FARMER_RATE+J11113*TEMP_WORKER_RATE</f>
        <v>157145.30420974933</v>
      </c>
      <c r="L11113" s="2">
        <f>A11113*PRICE_TOM+B11113*PRICE_CAR+C11113*PRICE_MES</f>
        <v>181394</v>
      </c>
      <c r="M11113" s="2">
        <f>A11113*FERT_BED_TOM+B11113*FERT_BED_CAR+C11113*FERT_BED_MES</f>
        <v>25080</v>
      </c>
      <c r="N11113" s="6">
        <f>IF(AND(D11113&lt;=TOTAL_BEDS,J11113&lt;=TEMP_WORKER_MAX*TEMP_WORKER_HRS),1,0)</f>
        <v>0</v>
      </c>
      <c r="O11113" s="2">
        <f>L11113-M11113-K11113-FIXED_COSTS</f>
        <v>-20831.304209749331</v>
      </c>
      <c r="P11113" s="2">
        <f>IF(N11113=1,O11113,"")</f>
      </c>
    </row>
    <row r="11114">
      <c r="A11114" s="6">
        <v>17</v>
      </c>
      <c r="B11114" s="6">
        <v>1</v>
      </c>
      <c r="C11114" s="6">
        <v>12</v>
      </c>
      <c r="D11114" s="6">
        <f>A11114+B11114+C11114</f>
        <v>30</v>
      </c>
      <c r="E11114" s="5">
        <f>IF(A11114=0,0,A11114*LABOR_HRS_WK_TOM*SEASON_WEEKS*(1+DIM_PCT_TOM)^A11114)</f>
        <v>7733.339536039206</v>
      </c>
      <c r="F11114" s="5">
        <f>IF(B11114=0,0,B11114*LABOR_HRS_WK_CAR*SEASON_WEEKS*(1+DIM_PCT_CAR)^B11114)</f>
        <v>30.749999999999996</v>
      </c>
      <c r="G11114" s="5">
        <f>IF(C11114=0,0,C11114*LABOR_HRS_WK_MES*SEASON_WEEKS*(1+DIM_PCT_MES)^C11114)</f>
        <v>626.807439570419</v>
      </c>
      <c r="H11114" s="5">
        <f>E11114+F11114+G11114</f>
        <v>8390.8969756096249</v>
      </c>
      <c r="I11114" s="5">
        <f>MIN(H11114,FARMER_HRS)</f>
        <v>720</v>
      </c>
      <c r="J11114" s="5">
        <f>MAX(0,H11114-FARMER_HRS)</f>
        <v>7670.8969756096249</v>
      </c>
      <c r="K11114" s="2">
        <f>I11114*FARMER_RATE+J11114*TEMP_WORKER_RATE</f>
        <v>158175.29471544488</v>
      </c>
      <c r="L11114" s="2">
        <f>A11114*PRICE_TOM+B11114*PRICE_CAR+C11114*PRICE_MES</f>
        <v>184094</v>
      </c>
      <c r="M11114" s="2">
        <f>A11114*FERT_BED_TOM+B11114*FERT_BED_CAR+C11114*FERT_BED_MES</f>
        <v>25960</v>
      </c>
      <c r="N11114" s="6">
        <f>IF(AND(D11114&lt;=TOTAL_BEDS,J11114&lt;=TEMP_WORKER_MAX*TEMP_WORKER_HRS),1,0)</f>
        <v>0</v>
      </c>
      <c r="O11114" s="2">
        <f>L11114-M11114-K11114-FIXED_COSTS</f>
        <v>-20041.294715444878</v>
      </c>
      <c r="P11114" s="2">
        <f>IF(N11114=1,O11114,"")</f>
      </c>
    </row>
    <row r="11115">
      <c r="A11115" s="6">
        <v>17</v>
      </c>
      <c r="B11115" s="6">
        <v>1</v>
      </c>
      <c r="C11115" s="6">
        <v>13</v>
      </c>
      <c r="D11115" s="6">
        <f>A11115+B11115+C11115</f>
        <v>31</v>
      </c>
      <c r="E11115" s="5">
        <f>IF(A11115=0,0,A11115*LABOR_HRS_WK_TOM*SEASON_WEEKS*(1+DIM_PCT_TOM)^A11115)</f>
        <v>7733.339536039206</v>
      </c>
      <c r="F11115" s="5">
        <f>IF(B11115=0,0,B11115*LABOR_HRS_WK_CAR*SEASON_WEEKS*(1+DIM_PCT_CAR)^B11115)</f>
        <v>30.749999999999996</v>
      </c>
      <c r="G11115" s="5">
        <f>IF(C11115=0,0,C11115*LABOR_HRS_WK_MES*SEASON_WEEKS*(1+DIM_PCT_MES)^C11115)</f>
        <v>687.52941027880331</v>
      </c>
      <c r="H11115" s="5">
        <f>E11115+F11115+G11115</f>
        <v>8451.618946318009</v>
      </c>
      <c r="I11115" s="5">
        <f>MIN(H11115,FARMER_HRS)</f>
        <v>720</v>
      </c>
      <c r="J11115" s="5">
        <f>MAX(0,H11115-FARMER_HRS)</f>
        <v>7731.618946318009</v>
      </c>
      <c r="K11115" s="2">
        <f>I11115*FARMER_RATE+J11115*TEMP_WORKER_RATE</f>
        <v>159229.49559579877</v>
      </c>
      <c r="L11115" s="2">
        <f>A11115*PRICE_TOM+B11115*PRICE_CAR+C11115*PRICE_MES</f>
        <v>186794</v>
      </c>
      <c r="M11115" s="2">
        <f>A11115*FERT_BED_TOM+B11115*FERT_BED_CAR+C11115*FERT_BED_MES</f>
        <v>26840</v>
      </c>
      <c r="N11115" s="6">
        <f>IF(AND(D11115&lt;=TOTAL_BEDS,J11115&lt;=TEMP_WORKER_MAX*TEMP_WORKER_HRS),1,0)</f>
        <v>0</v>
      </c>
      <c r="O11115" s="2">
        <f>L11115-M11115-K11115-FIXED_COSTS</f>
        <v>-19275.49559579877</v>
      </c>
      <c r="P11115" s="2">
        <f>IF(N11115=1,O11115,"")</f>
      </c>
    </row>
    <row r="11116">
      <c r="A11116" s="6">
        <v>17</v>
      </c>
      <c r="B11116" s="6">
        <v>1</v>
      </c>
      <c r="C11116" s="6">
        <v>14</v>
      </c>
      <c r="D11116" s="6">
        <f>A11116+B11116+C11116</f>
        <v>32</v>
      </c>
      <c r="E11116" s="5">
        <f>IF(A11116=0,0,A11116*LABOR_HRS_WK_TOM*SEASON_WEEKS*(1+DIM_PCT_TOM)^A11116)</f>
        <v>7733.339536039206</v>
      </c>
      <c r="F11116" s="5">
        <f>IF(B11116=0,0,B11116*LABOR_HRS_WK_CAR*SEASON_WEEKS*(1+DIM_PCT_CAR)^B11116)</f>
        <v>30.749999999999996</v>
      </c>
      <c r="G11116" s="5">
        <f>IF(C11116=0,0,C11116*LABOR_HRS_WK_MES*SEASON_WEEKS*(1+DIM_PCT_MES)^C11116)</f>
        <v>749.67149159246435</v>
      </c>
      <c r="H11116" s="5">
        <f>E11116+F11116+G11116</f>
        <v>8513.76102763167</v>
      </c>
      <c r="I11116" s="5">
        <f>MIN(H11116,FARMER_HRS)</f>
        <v>720</v>
      </c>
      <c r="J11116" s="5">
        <f>MAX(0,H11116-FARMER_HRS)</f>
        <v>7793.76102763167</v>
      </c>
      <c r="K11116" s="2">
        <f>I11116*FARMER_RATE+J11116*TEMP_WORKER_RATE</f>
        <v>160308.35117416093</v>
      </c>
      <c r="L11116" s="2">
        <f>A11116*PRICE_TOM+B11116*PRICE_CAR+C11116*PRICE_MES</f>
        <v>189494</v>
      </c>
      <c r="M11116" s="2">
        <f>A11116*FERT_BED_TOM+B11116*FERT_BED_CAR+C11116*FERT_BED_MES</f>
        <v>27720</v>
      </c>
      <c r="N11116" s="6">
        <f>IF(AND(D11116&lt;=TOTAL_BEDS,J11116&lt;=TEMP_WORKER_MAX*TEMP_WORKER_HRS),1,0)</f>
        <v>0</v>
      </c>
      <c r="O11116" s="2">
        <f>L11116-M11116-K11116-FIXED_COSTS</f>
        <v>-18534.351174160925</v>
      </c>
      <c r="P11116" s="2">
        <f>IF(N11116=1,O11116,"")</f>
      </c>
    </row>
    <row r="11117">
      <c r="A11117" s="6">
        <v>17</v>
      </c>
      <c r="B11117" s="6">
        <v>1</v>
      </c>
      <c r="C11117" s="6">
        <v>15</v>
      </c>
      <c r="D11117" s="6">
        <f>A11117+B11117+C11117</f>
        <v>33</v>
      </c>
      <c r="E11117" s="5">
        <f>IF(A11117=0,0,A11117*LABOR_HRS_WK_TOM*SEASON_WEEKS*(1+DIM_PCT_TOM)^A11117)</f>
        <v>7733.339536039206</v>
      </c>
      <c r="F11117" s="5">
        <f>IF(B11117=0,0,B11117*LABOR_HRS_WK_CAR*SEASON_WEEKS*(1+DIM_PCT_CAR)^B11117)</f>
        <v>30.749999999999996</v>
      </c>
      <c r="G11117" s="5">
        <f>IF(C11117=0,0,C11117*LABOR_HRS_WK_MES*SEASON_WEEKS*(1+DIM_PCT_MES)^C11117)</f>
        <v>813.25969846861074</v>
      </c>
      <c r="H11117" s="5">
        <f>E11117+F11117+G11117</f>
        <v>8577.3492345078175</v>
      </c>
      <c r="I11117" s="5">
        <f>MIN(H11117,FARMER_HRS)</f>
        <v>720</v>
      </c>
      <c r="J11117" s="5">
        <f>MAX(0,H11117-FARMER_HRS)</f>
        <v>7857.3492345078175</v>
      </c>
      <c r="K11117" s="2">
        <f>I11117*FARMER_RATE+J11117*TEMP_WORKER_RATE</f>
        <v>161412.31309909406</v>
      </c>
      <c r="L11117" s="2">
        <f>A11117*PRICE_TOM+B11117*PRICE_CAR+C11117*PRICE_MES</f>
        <v>192194</v>
      </c>
      <c r="M11117" s="2">
        <f>A11117*FERT_BED_TOM+B11117*FERT_BED_CAR+C11117*FERT_BED_MES</f>
        <v>28600</v>
      </c>
      <c r="N11117" s="6">
        <f>IF(AND(D11117&lt;=TOTAL_BEDS,J11117&lt;=TEMP_WORKER_MAX*TEMP_WORKER_HRS),1,0)</f>
        <v>0</v>
      </c>
      <c r="O11117" s="2">
        <f>L11117-M11117-K11117-FIXED_COSTS</f>
        <v>-17818.313099094055</v>
      </c>
      <c r="P11117" s="2">
        <f>IF(N11117=1,O11117,"")</f>
      </c>
    </row>
    <row r="11118">
      <c r="A11118" s="6">
        <v>17</v>
      </c>
      <c r="B11118" s="6">
        <v>1</v>
      </c>
      <c r="C11118" s="6">
        <v>16</v>
      </c>
      <c r="D11118" s="6">
        <f>A11118+B11118+C11118</f>
        <v>34</v>
      </c>
      <c r="E11118" s="5">
        <f>IF(A11118=0,0,A11118*LABOR_HRS_WK_TOM*SEASON_WEEKS*(1+DIM_PCT_TOM)^A11118)</f>
        <v>7733.339536039206</v>
      </c>
      <c r="F11118" s="5">
        <f>IF(B11118=0,0,B11118*LABOR_HRS_WK_CAR*SEASON_WEEKS*(1+DIM_PCT_CAR)^B11118)</f>
        <v>30.749999999999996</v>
      </c>
      <c r="G11118" s="5">
        <f>IF(C11118=0,0,C11118*LABOR_HRS_WK_MES*SEASON_WEEKS*(1+DIM_PCT_MES)^C11118)</f>
        <v>878.32047434609967</v>
      </c>
      <c r="H11118" s="5">
        <f>E11118+F11118+G11118</f>
        <v>8642.4100103853052</v>
      </c>
      <c r="I11118" s="5">
        <f>MIN(H11118,FARMER_HRS)</f>
        <v>720</v>
      </c>
      <c r="J11118" s="5">
        <f>MAX(0,H11118-FARMER_HRS)</f>
        <v>7922.4100103853052</v>
      </c>
      <c r="K11118" s="2">
        <f>I11118*FARMER_RATE+J11118*TEMP_WORKER_RATE</f>
        <v>162541.84045807822</v>
      </c>
      <c r="L11118" s="2">
        <f>A11118*PRICE_TOM+B11118*PRICE_CAR+C11118*PRICE_MES</f>
        <v>194894</v>
      </c>
      <c r="M11118" s="2">
        <f>A11118*FERT_BED_TOM+B11118*FERT_BED_CAR+C11118*FERT_BED_MES</f>
        <v>29480</v>
      </c>
      <c r="N11118" s="6">
        <f>IF(AND(D11118&lt;=TOTAL_BEDS,J11118&lt;=TEMP_WORKER_MAX*TEMP_WORKER_HRS),1,0)</f>
        <v>0</v>
      </c>
      <c r="O11118" s="2">
        <f>L11118-M11118-K11118-FIXED_COSTS</f>
        <v>-17127.840458078223</v>
      </c>
      <c r="P11118" s="2">
        <f>IF(N11118=1,O11118,"")</f>
      </c>
    </row>
    <row r="11119">
      <c r="A11119" s="6">
        <v>17</v>
      </c>
      <c r="B11119" s="6">
        <v>1</v>
      </c>
      <c r="C11119" s="6">
        <v>17</v>
      </c>
      <c r="D11119" s="6">
        <f>A11119+B11119+C11119</f>
        <v>35</v>
      </c>
      <c r="E11119" s="5">
        <f>IF(A11119=0,0,A11119*LABOR_HRS_WK_TOM*SEASON_WEEKS*(1+DIM_PCT_TOM)^A11119)</f>
        <v>7733.339536039206</v>
      </c>
      <c r="F11119" s="5">
        <f>IF(B11119=0,0,B11119*LABOR_HRS_WK_CAR*SEASON_WEEKS*(1+DIM_PCT_CAR)^B11119)</f>
        <v>30.749999999999996</v>
      </c>
      <c r="G11119" s="5">
        <f>IF(C11119=0,0,C11119*LABOR_HRS_WK_MES*SEASON_WEEKS*(1+DIM_PCT_MES)^C11119)</f>
        <v>944.88069779263992</v>
      </c>
      <c r="H11119" s="5">
        <f>E11119+F11119+G11119</f>
        <v>8708.9702338318457</v>
      </c>
      <c r="I11119" s="5">
        <f>MIN(H11119,FARMER_HRS)</f>
        <v>720</v>
      </c>
      <c r="J11119" s="5">
        <f>MAX(0,H11119-FARMER_HRS)</f>
        <v>7988.9702338318457</v>
      </c>
      <c r="K11119" s="2">
        <f>I11119*FARMER_RATE+J11119*TEMP_WORKER_RATE</f>
        <v>163697.399892914</v>
      </c>
      <c r="L11119" s="2">
        <f>A11119*PRICE_TOM+B11119*PRICE_CAR+C11119*PRICE_MES</f>
        <v>197594</v>
      </c>
      <c r="M11119" s="2">
        <f>A11119*FERT_BED_TOM+B11119*FERT_BED_CAR+C11119*FERT_BED_MES</f>
        <v>30360</v>
      </c>
      <c r="N11119" s="6">
        <f>IF(AND(D11119&lt;=TOTAL_BEDS,J11119&lt;=TEMP_WORKER_MAX*TEMP_WORKER_HRS),1,0)</f>
        <v>0</v>
      </c>
      <c r="O11119" s="2">
        <f>L11119-M11119-K11119-FIXED_COSTS</f>
        <v>-16463.399892913993</v>
      </c>
      <c r="P11119" s="2">
        <f>IF(N11119=1,O11119,"")</f>
      </c>
    </row>
    <row r="11120">
      <c r="A11120" s="6">
        <v>17</v>
      </c>
      <c r="B11120" s="6">
        <v>1</v>
      </c>
      <c r="C11120" s="6">
        <v>18</v>
      </c>
      <c r="D11120" s="6">
        <f>A11120+B11120+C11120</f>
        <v>36</v>
      </c>
      <c r="E11120" s="5">
        <f>IF(A11120=0,0,A11120*LABOR_HRS_WK_TOM*SEASON_WEEKS*(1+DIM_PCT_TOM)^A11120)</f>
        <v>7733.339536039206</v>
      </c>
      <c r="F11120" s="5">
        <f>IF(B11120=0,0,B11120*LABOR_HRS_WK_CAR*SEASON_WEEKS*(1+DIM_PCT_CAR)^B11120)</f>
        <v>30.749999999999996</v>
      </c>
      <c r="G11120" s="5">
        <f>IF(C11120=0,0,C11120*LABOR_HRS_WK_MES*SEASON_WEEKS*(1+DIM_PCT_MES)^C11120)</f>
        <v>1012.9676892512272</v>
      </c>
      <c r="H11120" s="5">
        <f>E11120+F11120+G11120</f>
        <v>8777.0572252904331</v>
      </c>
      <c r="I11120" s="5">
        <f>MIN(H11120,FARMER_HRS)</f>
        <v>720</v>
      </c>
      <c r="J11120" s="5">
        <f>MAX(0,H11120-FARMER_HRS)</f>
        <v>8057.0572252904331</v>
      </c>
      <c r="K11120" s="2">
        <f>I11120*FARMER_RATE+J11120*TEMP_WORKER_RATE</f>
        <v>164879.4657168478</v>
      </c>
      <c r="L11120" s="2">
        <f>A11120*PRICE_TOM+B11120*PRICE_CAR+C11120*PRICE_MES</f>
        <v>200294</v>
      </c>
      <c r="M11120" s="2">
        <f>A11120*FERT_BED_TOM+B11120*FERT_BED_CAR+C11120*FERT_BED_MES</f>
        <v>31240</v>
      </c>
      <c r="N11120" s="6">
        <f>IF(AND(D11120&lt;=TOTAL_BEDS,J11120&lt;=TEMP_WORKER_MAX*TEMP_WORKER_HRS),1,0)</f>
        <v>0</v>
      </c>
      <c r="O11120" s="2">
        <f>L11120-M11120-K11120-FIXED_COSTS</f>
        <v>-15825.4657168478</v>
      </c>
      <c r="P11120" s="2">
        <f>IF(N11120=1,O11120,"")</f>
      </c>
    </row>
    <row r="11121">
      <c r="A11121" s="6">
        <v>17</v>
      </c>
      <c r="B11121" s="6">
        <v>1</v>
      </c>
      <c r="C11121" s="6">
        <v>19</v>
      </c>
      <c r="D11121" s="6">
        <f>A11121+B11121+C11121</f>
        <v>37</v>
      </c>
      <c r="E11121" s="5">
        <f>IF(A11121=0,0,A11121*LABOR_HRS_WK_TOM*SEASON_WEEKS*(1+DIM_PCT_TOM)^A11121)</f>
        <v>7733.339536039206</v>
      </c>
      <c r="F11121" s="5">
        <f>IF(B11121=0,0,B11121*LABOR_HRS_WK_CAR*SEASON_WEEKS*(1+DIM_PCT_CAR)^B11121)</f>
        <v>30.749999999999996</v>
      </c>
      <c r="G11121" s="5">
        <f>IF(C11121=0,0,C11121*LABOR_HRS_WK_MES*SEASON_WEEKS*(1+DIM_PCT_MES)^C11121)</f>
        <v>1082.6092178872491</v>
      </c>
      <c r="H11121" s="5">
        <f>E11121+F11121+G11121</f>
        <v>8846.6987539264555</v>
      </c>
      <c r="I11121" s="5">
        <f>MIN(H11121,FARMER_HRS)</f>
        <v>720</v>
      </c>
      <c r="J11121" s="5">
        <f>MAX(0,H11121-FARMER_HRS)</f>
        <v>8126.6987539264555</v>
      </c>
      <c r="K11121" s="2">
        <f>I11121*FARMER_RATE+J11121*TEMP_WORKER_RATE</f>
        <v>166088.52003344541</v>
      </c>
      <c r="L11121" s="2">
        <f>A11121*PRICE_TOM+B11121*PRICE_CAR+C11121*PRICE_MES</f>
        <v>202994</v>
      </c>
      <c r="M11121" s="2">
        <f>A11121*FERT_BED_TOM+B11121*FERT_BED_CAR+C11121*FERT_BED_MES</f>
        <v>32120</v>
      </c>
      <c r="N11121" s="6">
        <f>IF(AND(D11121&lt;=TOTAL_BEDS,J11121&lt;=TEMP_WORKER_MAX*TEMP_WORKER_HRS),1,0)</f>
        <v>0</v>
      </c>
      <c r="O11121" s="2">
        <f>L11121-M11121-K11121-FIXED_COSTS</f>
        <v>-15214.520033445413</v>
      </c>
      <c r="P11121" s="2">
        <f>IF(N11121=1,O11121,"")</f>
      </c>
    </row>
    <row r="11122">
      <c r="A11122" s="6">
        <v>17</v>
      </c>
      <c r="B11122" s="6">
        <v>1</v>
      </c>
      <c r="C11122" s="6">
        <v>20</v>
      </c>
      <c r="D11122" s="6">
        <f>A11122+B11122+C11122</f>
        <v>38</v>
      </c>
      <c r="E11122" s="5">
        <f>IF(A11122=0,0,A11122*LABOR_HRS_WK_TOM*SEASON_WEEKS*(1+DIM_PCT_TOM)^A11122)</f>
        <v>7733.339536039206</v>
      </c>
      <c r="F11122" s="5">
        <f>IF(B11122=0,0,B11122*LABOR_HRS_WK_CAR*SEASON_WEEKS*(1+DIM_PCT_CAR)^B11122)</f>
        <v>30.749999999999996</v>
      </c>
      <c r="G11122" s="5">
        <f>IF(C11122=0,0,C11122*LABOR_HRS_WK_MES*SEASON_WEEKS*(1+DIM_PCT_MES)^C11122)</f>
        <v>1153.8335085377259</v>
      </c>
      <c r="H11122" s="5">
        <f>E11122+F11122+G11122</f>
        <v>8917.9230445769317</v>
      </c>
      <c r="I11122" s="5">
        <f>MIN(H11122,FARMER_HRS)</f>
        <v>720</v>
      </c>
      <c r="J11122" s="5">
        <f>MAX(0,H11122-FARMER_HRS)</f>
        <v>8197.9230445769317</v>
      </c>
      <c r="K11122" s="2">
        <f>I11122*FARMER_RATE+J11122*TEMP_WORKER_RATE</f>
        <v>167325.05285723839</v>
      </c>
      <c r="L11122" s="2">
        <f>A11122*PRICE_TOM+B11122*PRICE_CAR+C11122*PRICE_MES</f>
        <v>205694</v>
      </c>
      <c r="M11122" s="2">
        <f>A11122*FERT_BED_TOM+B11122*FERT_BED_CAR+C11122*FERT_BED_MES</f>
        <v>33000</v>
      </c>
      <c r="N11122" s="6">
        <f>IF(AND(D11122&lt;=TOTAL_BEDS,J11122&lt;=TEMP_WORKER_MAX*TEMP_WORKER_HRS),1,0)</f>
        <v>0</v>
      </c>
      <c r="O11122" s="2">
        <f>L11122-M11122-K11122-FIXED_COSTS</f>
        <v>-14631.052857238392</v>
      </c>
      <c r="P11122" s="2">
        <f>IF(N11122=1,O11122,"")</f>
      </c>
    </row>
    <row r="11123">
      <c r="A11123" s="6">
        <v>17</v>
      </c>
      <c r="B11123" s="6">
        <v>1</v>
      </c>
      <c r="C11123" s="6">
        <v>21</v>
      </c>
      <c r="D11123" s="6">
        <f>A11123+B11123+C11123</f>
        <v>39</v>
      </c>
      <c r="E11123" s="5">
        <f>IF(A11123=0,0,A11123*LABOR_HRS_WK_TOM*SEASON_WEEKS*(1+DIM_PCT_TOM)^A11123)</f>
        <v>7733.339536039206</v>
      </c>
      <c r="F11123" s="5">
        <f>IF(B11123=0,0,B11123*LABOR_HRS_WK_CAR*SEASON_WEEKS*(1+DIM_PCT_CAR)^B11123)</f>
        <v>30.749999999999996</v>
      </c>
      <c r="G11123" s="5">
        <f>IF(C11123=0,0,C11123*LABOR_HRS_WK_MES*SEASON_WEEKS*(1+DIM_PCT_MES)^C11123)</f>
        <v>1226.6692487641699</v>
      </c>
      <c r="H11123" s="5">
        <f>E11123+F11123+G11123</f>
        <v>8990.7587848033763</v>
      </c>
      <c r="I11123" s="5">
        <f>MIN(H11123,FARMER_HRS)</f>
        <v>720</v>
      </c>
      <c r="J11123" s="5">
        <f>MAX(0,H11123-FARMER_HRS)</f>
        <v>8270.7587848033763</v>
      </c>
      <c r="K11123" s="2">
        <f>I11123*FARMER_RATE+J11123*TEMP_WORKER_RATE</f>
        <v>168589.56223616973</v>
      </c>
      <c r="L11123" s="2">
        <f>A11123*PRICE_TOM+B11123*PRICE_CAR+C11123*PRICE_MES</f>
        <v>208394</v>
      </c>
      <c r="M11123" s="2">
        <f>A11123*FERT_BED_TOM+B11123*FERT_BED_CAR+C11123*FERT_BED_MES</f>
        <v>33880</v>
      </c>
      <c r="N11123" s="6">
        <f>IF(AND(D11123&lt;=TOTAL_BEDS,J11123&lt;=TEMP_WORKER_MAX*TEMP_WORKER_HRS),1,0)</f>
        <v>0</v>
      </c>
      <c r="O11123" s="2">
        <f>L11123-M11123-K11123-FIXED_COSTS</f>
        <v>-14075.562236169731</v>
      </c>
      <c r="P11123" s="2">
        <f>IF(N11123=1,O11123,"")</f>
      </c>
    </row>
    <row r="11124">
      <c r="A11124" s="6">
        <v>17</v>
      </c>
      <c r="B11124" s="6">
        <v>1</v>
      </c>
      <c r="C11124" s="6">
        <v>22</v>
      </c>
      <c r="D11124" s="6">
        <f>A11124+B11124+C11124</f>
        <v>40</v>
      </c>
      <c r="E11124" s="5">
        <f>IF(A11124=0,0,A11124*LABOR_HRS_WK_TOM*SEASON_WEEKS*(1+DIM_PCT_TOM)^A11124)</f>
        <v>7733.339536039206</v>
      </c>
      <c r="F11124" s="5">
        <f>IF(B11124=0,0,B11124*LABOR_HRS_WK_CAR*SEASON_WEEKS*(1+DIM_PCT_CAR)^B11124)</f>
        <v>30.749999999999996</v>
      </c>
      <c r="G11124" s="5">
        <f>IF(C11124=0,0,C11124*LABOR_HRS_WK_MES*SEASON_WEEKS*(1+DIM_PCT_MES)^C11124)</f>
        <v>1301.1455960105659</v>
      </c>
      <c r="H11124" s="5">
        <f>E11124+F11124+G11124</f>
        <v>9065.2351320497728</v>
      </c>
      <c r="I11124" s="5">
        <f>MIN(H11124,FARMER_HRS)</f>
        <v>720</v>
      </c>
      <c r="J11124" s="5">
        <f>MAX(0,H11124-FARMER_HRS)</f>
        <v>8345.2351320497728</v>
      </c>
      <c r="K11124" s="2">
        <f>I11124*FARMER_RATE+J11124*TEMP_WORKER_RATE</f>
        <v>169882.5543758641</v>
      </c>
      <c r="L11124" s="2">
        <f>A11124*PRICE_TOM+B11124*PRICE_CAR+C11124*PRICE_MES</f>
        <v>211094</v>
      </c>
      <c r="M11124" s="2">
        <f>A11124*FERT_BED_TOM+B11124*FERT_BED_CAR+C11124*FERT_BED_MES</f>
        <v>34760</v>
      </c>
      <c r="N11124" s="6">
        <f>IF(AND(D11124&lt;=TOTAL_BEDS,J11124&lt;=TEMP_WORKER_MAX*TEMP_WORKER_HRS),1,0)</f>
        <v>0</v>
      </c>
      <c r="O11124" s="2">
        <f>L11124-M11124-K11124-FIXED_COSTS</f>
        <v>-13548.5543758641</v>
      </c>
      <c r="P11124" s="2">
        <f>IF(N11124=1,O11124,"")</f>
      </c>
    </row>
    <row r="11125">
      <c r="A11125" s="6">
        <v>17</v>
      </c>
      <c r="B11125" s="6">
        <v>1</v>
      </c>
      <c r="C11125" s="6">
        <v>23</v>
      </c>
      <c r="D11125" s="6">
        <f>A11125+B11125+C11125</f>
        <v>41</v>
      </c>
      <c r="E11125" s="5">
        <f>IF(A11125=0,0,A11125*LABOR_HRS_WK_TOM*SEASON_WEEKS*(1+DIM_PCT_TOM)^A11125)</f>
        <v>7733.339536039206</v>
      </c>
      <c r="F11125" s="5">
        <f>IF(B11125=0,0,B11125*LABOR_HRS_WK_CAR*SEASON_WEEKS*(1+DIM_PCT_CAR)^B11125)</f>
        <v>30.749999999999996</v>
      </c>
      <c r="G11125" s="5">
        <f>IF(C11125=0,0,C11125*LABOR_HRS_WK_MES*SEASON_WEEKS*(1+DIM_PCT_MES)^C11125)</f>
        <v>1377.2921848680023</v>
      </c>
      <c r="H11125" s="5">
        <f>E11125+F11125+G11125</f>
        <v>9141.3817209072076</v>
      </c>
      <c r="I11125" s="5">
        <f>MIN(H11125,FARMER_HRS)</f>
        <v>720</v>
      </c>
      <c r="J11125" s="5">
        <f>MAX(0,H11125-FARMER_HRS)</f>
        <v>8421.3817209072076</v>
      </c>
      <c r="K11125" s="2">
        <f>I11125*FARMER_RATE+J11125*TEMP_WORKER_RATE</f>
        <v>171204.54376575013</v>
      </c>
      <c r="L11125" s="2">
        <f>A11125*PRICE_TOM+B11125*PRICE_CAR+C11125*PRICE_MES</f>
        <v>213794</v>
      </c>
      <c r="M11125" s="2">
        <f>A11125*FERT_BED_TOM+B11125*FERT_BED_CAR+C11125*FERT_BED_MES</f>
        <v>35640</v>
      </c>
      <c r="N11125" s="6">
        <f>IF(AND(D11125&lt;=TOTAL_BEDS,J11125&lt;=TEMP_WORKER_MAX*TEMP_WORKER_HRS),1,0)</f>
        <v>0</v>
      </c>
      <c r="O11125" s="2">
        <f>L11125-M11125-K11125-FIXED_COSTS</f>
        <v>-13050.543765750132</v>
      </c>
      <c r="P11125" s="2">
        <f>IF(N11125=1,O11125,"")</f>
      </c>
    </row>
    <row r="11126">
      <c r="A11126" s="6">
        <v>17</v>
      </c>
      <c r="B11126" s="6">
        <v>1</v>
      </c>
      <c r="C11126" s="6">
        <v>24</v>
      </c>
      <c r="D11126" s="6">
        <f>A11126+B11126+C11126</f>
        <v>42</v>
      </c>
      <c r="E11126" s="5">
        <f>IF(A11126=0,0,A11126*LABOR_HRS_WK_TOM*SEASON_WEEKS*(1+DIM_PCT_TOM)^A11126)</f>
        <v>7733.339536039206</v>
      </c>
      <c r="F11126" s="5">
        <f>IF(B11126=0,0,B11126*LABOR_HRS_WK_CAR*SEASON_WEEKS*(1+DIM_PCT_CAR)^B11126)</f>
        <v>30.749999999999996</v>
      </c>
      <c r="G11126" s="5">
        <f>IF(C11126=0,0,C11126*LABOR_HRS_WK_MES*SEASON_WEEKS*(1+DIM_PCT_MES)^C11126)</f>
        <v>1455.139134447498</v>
      </c>
      <c r="H11126" s="5">
        <f>E11126+F11126+G11126</f>
        <v>9219.2286704867038</v>
      </c>
      <c r="I11126" s="5">
        <f>MIN(H11126,FARMER_HRS)</f>
        <v>720</v>
      </c>
      <c r="J11126" s="5">
        <f>MAX(0,H11126-FARMER_HRS)</f>
        <v>8499.2286704867038</v>
      </c>
      <c r="K11126" s="2">
        <f>I11126*FARMER_RATE+J11126*TEMP_WORKER_RATE</f>
        <v>172556.05330706082</v>
      </c>
      <c r="L11126" s="2">
        <f>A11126*PRICE_TOM+B11126*PRICE_CAR+C11126*PRICE_MES</f>
        <v>216494</v>
      </c>
      <c r="M11126" s="2">
        <f>A11126*FERT_BED_TOM+B11126*FERT_BED_CAR+C11126*FERT_BED_MES</f>
        <v>36520</v>
      </c>
      <c r="N11126" s="6">
        <f>IF(AND(D11126&lt;=TOTAL_BEDS,J11126&lt;=TEMP_WORKER_MAX*TEMP_WORKER_HRS),1,0)</f>
        <v>0</v>
      </c>
      <c r="O11126" s="2">
        <f>L11126-M11126-K11126-FIXED_COSTS</f>
        <v>-12582.053307060822</v>
      </c>
      <c r="P11126" s="2">
        <f>IF(N11126=1,O11126,"")</f>
      </c>
    </row>
    <row r="11127">
      <c r="A11127" s="6">
        <v>17</v>
      </c>
      <c r="B11127" s="6">
        <v>1</v>
      </c>
      <c r="C11127" s="6">
        <v>25</v>
      </c>
      <c r="D11127" s="6">
        <f>A11127+B11127+C11127</f>
        <v>43</v>
      </c>
      <c r="E11127" s="5">
        <f>IF(A11127=0,0,A11127*LABOR_HRS_WK_TOM*SEASON_WEEKS*(1+DIM_PCT_TOM)^A11127)</f>
        <v>7733.339536039206</v>
      </c>
      <c r="F11127" s="5">
        <f>IF(B11127=0,0,B11127*LABOR_HRS_WK_CAR*SEASON_WEEKS*(1+DIM_PCT_CAR)^B11127)</f>
        <v>30.749999999999996</v>
      </c>
      <c r="G11127" s="5">
        <f>IF(C11127=0,0,C11127*LABOR_HRS_WK_MES*SEASON_WEEKS*(1+DIM_PCT_MES)^C11127)</f>
        <v>1534.7170558625955</v>
      </c>
      <c r="H11127" s="5">
        <f>E11127+F11127+G11127</f>
        <v>9298.8065919018</v>
      </c>
      <c r="I11127" s="5">
        <f>MIN(H11127,FARMER_HRS)</f>
        <v>720</v>
      </c>
      <c r="J11127" s="5">
        <f>MAX(0,H11127-FARMER_HRS)</f>
        <v>8578.8065919018</v>
      </c>
      <c r="K11127" s="2">
        <f>I11127*FARMER_RATE+J11127*TEMP_WORKER_RATE</f>
        <v>173937.61444273961</v>
      </c>
      <c r="L11127" s="2">
        <f>A11127*PRICE_TOM+B11127*PRICE_CAR+C11127*PRICE_MES</f>
        <v>219194</v>
      </c>
      <c r="M11127" s="2">
        <f>A11127*FERT_BED_TOM+B11127*FERT_BED_CAR+C11127*FERT_BED_MES</f>
        <v>37400</v>
      </c>
      <c r="N11127" s="6">
        <f>IF(AND(D11127&lt;=TOTAL_BEDS,J11127&lt;=TEMP_WORKER_MAX*TEMP_WORKER_HRS),1,0)</f>
        <v>0</v>
      </c>
      <c r="O11127" s="2">
        <f>L11127-M11127-K11127-FIXED_COSTS</f>
        <v>-12143.614442739607</v>
      </c>
      <c r="P11127" s="2">
        <f>IF(N11127=1,O11127,"")</f>
      </c>
    </row>
    <row r="11128">
      <c r="A11128" s="6">
        <v>17</v>
      </c>
      <c r="B11128" s="6">
        <v>1</v>
      </c>
      <c r="C11128" s="6">
        <v>26</v>
      </c>
      <c r="D11128" s="6">
        <f>A11128+B11128+C11128</f>
        <v>44</v>
      </c>
      <c r="E11128" s="5">
        <f>IF(A11128=0,0,A11128*LABOR_HRS_WK_TOM*SEASON_WEEKS*(1+DIM_PCT_TOM)^A11128)</f>
        <v>7733.339536039206</v>
      </c>
      <c r="F11128" s="5">
        <f>IF(B11128=0,0,B11128*LABOR_HRS_WK_CAR*SEASON_WEEKS*(1+DIM_PCT_CAR)^B11128)</f>
        <v>30.749999999999996</v>
      </c>
      <c r="G11128" s="5">
        <f>IF(C11128=0,0,C11128*LABOR_HRS_WK_MES*SEASON_WEEKS*(1+DIM_PCT_MES)^C11128)</f>
        <v>1616.0570598233128</v>
      </c>
      <c r="H11128" s="5">
        <f>E11128+F11128+G11128</f>
        <v>9380.14659586252</v>
      </c>
      <c r="I11128" s="5">
        <f>MIN(H11128,FARMER_HRS)</f>
        <v>720</v>
      </c>
      <c r="J11128" s="5">
        <f>MAX(0,H11128-FARMER_HRS)</f>
        <v>8660.14659586252</v>
      </c>
      <c r="K11128" s="2">
        <f>I11128*FARMER_RATE+J11128*TEMP_WORKER_RATE</f>
        <v>175349.76728927984</v>
      </c>
      <c r="L11128" s="2">
        <f>A11128*PRICE_TOM+B11128*PRICE_CAR+C11128*PRICE_MES</f>
        <v>221894</v>
      </c>
      <c r="M11128" s="2">
        <f>A11128*FERT_BED_TOM+B11128*FERT_BED_CAR+C11128*FERT_BED_MES</f>
        <v>38280</v>
      </c>
      <c r="N11128" s="6">
        <f>IF(AND(D11128&lt;=TOTAL_BEDS,J11128&lt;=TEMP_WORKER_MAX*TEMP_WORKER_HRS),1,0)</f>
        <v>0</v>
      </c>
      <c r="O11128" s="2">
        <f>L11128-M11128-K11128-FIXED_COSTS</f>
        <v>-11735.767289279844</v>
      </c>
      <c r="P11128" s="2">
        <f>IF(N11128=1,O11128,"")</f>
      </c>
    </row>
    <row r="11129">
      <c r="A11129" s="6">
        <v>17</v>
      </c>
      <c r="B11129" s="6">
        <v>1</v>
      </c>
      <c r="C11129" s="6">
        <v>27</v>
      </c>
      <c r="D11129" s="6">
        <f>A11129+B11129+C11129</f>
        <v>45</v>
      </c>
      <c r="E11129" s="5">
        <f>IF(A11129=0,0,A11129*LABOR_HRS_WK_TOM*SEASON_WEEKS*(1+DIM_PCT_TOM)^A11129)</f>
        <v>7733.339536039206</v>
      </c>
      <c r="F11129" s="5">
        <f>IF(B11129=0,0,B11129*LABOR_HRS_WK_CAR*SEASON_WEEKS*(1+DIM_PCT_CAR)^B11129)</f>
        <v>30.749999999999996</v>
      </c>
      <c r="G11129" s="5">
        <f>IF(C11129=0,0,C11129*LABOR_HRS_WK_MES*SEASON_WEEKS*(1+DIM_PCT_MES)^C11129)</f>
        <v>1699.19076434307</v>
      </c>
      <c r="H11129" s="5">
        <f>E11129+F11129+G11129</f>
        <v>9463.2803003822755</v>
      </c>
      <c r="I11129" s="5">
        <f>MIN(H11129,FARMER_HRS)</f>
        <v>720</v>
      </c>
      <c r="J11129" s="5">
        <f>MAX(0,H11129-FARMER_HRS)</f>
        <v>8743.2803003822755</v>
      </c>
      <c r="K11129" s="2">
        <f>I11129*FARMER_RATE+J11129*TEMP_WORKER_RATE</f>
        <v>176793.06077052563</v>
      </c>
      <c r="L11129" s="2">
        <f>A11129*PRICE_TOM+B11129*PRICE_CAR+C11129*PRICE_MES</f>
        <v>224594</v>
      </c>
      <c r="M11129" s="2">
        <f>A11129*FERT_BED_TOM+B11129*FERT_BED_CAR+C11129*FERT_BED_MES</f>
        <v>39160</v>
      </c>
      <c r="N11129" s="6">
        <f>IF(AND(D11129&lt;=TOTAL_BEDS,J11129&lt;=TEMP_WORKER_MAX*TEMP_WORKER_HRS),1,0)</f>
        <v>0</v>
      </c>
      <c r="O11129" s="2">
        <f>L11129-M11129-K11129-FIXED_COSTS</f>
        <v>-11359.060770525626</v>
      </c>
      <c r="P11129" s="2">
        <f>IF(N11129=1,O11129,"")</f>
      </c>
    </row>
    <row r="11130">
      <c r="A11130" s="6">
        <v>17</v>
      </c>
      <c r="B11130" s="6">
        <v>1</v>
      </c>
      <c r="C11130" s="6">
        <v>28</v>
      </c>
      <c r="D11130" s="6">
        <f>A11130+B11130+C11130</f>
        <v>46</v>
      </c>
      <c r="E11130" s="5">
        <f>IF(A11130=0,0,A11130*LABOR_HRS_WK_TOM*SEASON_WEEKS*(1+DIM_PCT_TOM)^A11130)</f>
        <v>7733.339536039206</v>
      </c>
      <c r="F11130" s="5">
        <f>IF(B11130=0,0,B11130*LABOR_HRS_WK_CAR*SEASON_WEEKS*(1+DIM_PCT_CAR)^B11130)</f>
        <v>30.749999999999996</v>
      </c>
      <c r="G11130" s="5">
        <f>IF(C11130=0,0,C11130*LABOR_HRS_WK_MES*SEASON_WEEKS*(1+DIM_PCT_MES)^C11130)</f>
        <v>1784.1503025602233</v>
      </c>
      <c r="H11130" s="5">
        <f>E11130+F11130+G11130</f>
        <v>9548.23983859943</v>
      </c>
      <c r="I11130" s="5">
        <f>MIN(H11130,FARMER_HRS)</f>
        <v>720</v>
      </c>
      <c r="J11130" s="5">
        <f>MAX(0,H11130-FARMER_HRS)</f>
        <v>8828.23983859943</v>
      </c>
      <c r="K11130" s="2">
        <f>I11130*FARMER_RATE+J11130*TEMP_WORKER_RATE</f>
        <v>178268.05275346231</v>
      </c>
      <c r="L11130" s="2">
        <f>A11130*PRICE_TOM+B11130*PRICE_CAR+C11130*PRICE_MES</f>
        <v>227294</v>
      </c>
      <c r="M11130" s="2">
        <f>A11130*FERT_BED_TOM+B11130*FERT_BED_CAR+C11130*FERT_BED_MES</f>
        <v>40040</v>
      </c>
      <c r="N11130" s="6">
        <f>IF(AND(D11130&lt;=TOTAL_BEDS,J11130&lt;=TEMP_WORKER_MAX*TEMP_WORKER_HRS),1,0)</f>
        <v>0</v>
      </c>
      <c r="O11130" s="2">
        <f>L11130-M11130-K11130-FIXED_COSTS</f>
        <v>-11014.052753462311</v>
      </c>
      <c r="P11130" s="2">
        <f>IF(N11130=1,O11130,"")</f>
      </c>
    </row>
    <row r="11131">
      <c r="A11131" s="6">
        <v>17</v>
      </c>
      <c r="B11131" s="6">
        <v>1</v>
      </c>
      <c r="C11131" s="6">
        <v>29</v>
      </c>
      <c r="D11131" s="6">
        <f>A11131+B11131+C11131</f>
        <v>47</v>
      </c>
      <c r="E11131" s="5">
        <f>IF(A11131=0,0,A11131*LABOR_HRS_WK_TOM*SEASON_WEEKS*(1+DIM_PCT_TOM)^A11131)</f>
        <v>7733.339536039206</v>
      </c>
      <c r="F11131" s="5">
        <f>IF(B11131=0,0,B11131*LABOR_HRS_WK_CAR*SEASON_WEEKS*(1+DIM_PCT_CAR)^B11131)</f>
        <v>30.749999999999996</v>
      </c>
      <c r="G11131" s="5">
        <f>IF(C11131=0,0,C11131*LABOR_HRS_WK_MES*SEASON_WEEKS*(1+DIM_PCT_MES)^C11131)</f>
        <v>1870.9683306758766</v>
      </c>
      <c r="H11131" s="5">
        <f>E11131+F11131+G11131</f>
        <v>9635.0578667150821</v>
      </c>
      <c r="I11131" s="5">
        <f>MIN(H11131,FARMER_HRS)</f>
        <v>720</v>
      </c>
      <c r="J11131" s="5">
        <f>MAX(0,H11131-FARMER_HRS)</f>
        <v>8915.0578667150821</v>
      </c>
      <c r="K11131" s="2">
        <f>I11131*FARMER_RATE+J11131*TEMP_WORKER_RATE</f>
        <v>179775.31018602572</v>
      </c>
      <c r="L11131" s="2">
        <f>A11131*PRICE_TOM+B11131*PRICE_CAR+C11131*PRICE_MES</f>
        <v>229994</v>
      </c>
      <c r="M11131" s="2">
        <f>A11131*FERT_BED_TOM+B11131*FERT_BED_CAR+C11131*FERT_BED_MES</f>
        <v>40920</v>
      </c>
      <c r="N11131" s="6">
        <f>IF(AND(D11131&lt;=TOTAL_BEDS,J11131&lt;=TEMP_WORKER_MAX*TEMP_WORKER_HRS),1,0)</f>
        <v>0</v>
      </c>
      <c r="O11131" s="2">
        <f>L11131-M11131-K11131-FIXED_COSTS</f>
        <v>-10701.310186025716</v>
      </c>
      <c r="P11131" s="2">
        <f>IF(N11131=1,O11131,"")</f>
      </c>
    </row>
    <row r="11132">
      <c r="A11132" s="6">
        <v>17</v>
      </c>
      <c r="B11132" s="6">
        <v>1</v>
      </c>
      <c r="C11132" s="6">
        <v>30</v>
      </c>
      <c r="D11132" s="6">
        <f>A11132+B11132+C11132</f>
        <v>48</v>
      </c>
      <c r="E11132" s="5">
        <f>IF(A11132=0,0,A11132*LABOR_HRS_WK_TOM*SEASON_WEEKS*(1+DIM_PCT_TOM)^A11132)</f>
        <v>7733.339536039206</v>
      </c>
      <c r="F11132" s="5">
        <f>IF(B11132=0,0,B11132*LABOR_HRS_WK_CAR*SEASON_WEEKS*(1+DIM_PCT_CAR)^B11132)</f>
        <v>30.749999999999996</v>
      </c>
      <c r="G11132" s="5">
        <f>IF(C11132=0,0,C11132*LABOR_HRS_WK_MES*SEASON_WEEKS*(1+DIM_PCT_MES)^C11132)</f>
        <v>1959.6780360096466</v>
      </c>
      <c r="H11132" s="5">
        <f>E11132+F11132+G11132</f>
        <v>9723.7675720488533</v>
      </c>
      <c r="I11132" s="5">
        <f>MIN(H11132,FARMER_HRS)</f>
        <v>720</v>
      </c>
      <c r="J11132" s="5">
        <f>MAX(0,H11132-FARMER_HRS)</f>
        <v>9003.7675720488533</v>
      </c>
      <c r="K11132" s="2">
        <f>I11132*FARMER_RATE+J11132*TEMP_WORKER_RATE</f>
        <v>181315.40923695924</v>
      </c>
      <c r="L11132" s="2">
        <f>A11132*PRICE_TOM+B11132*PRICE_CAR+C11132*PRICE_MES</f>
        <v>232694</v>
      </c>
      <c r="M11132" s="2">
        <f>A11132*FERT_BED_TOM+B11132*FERT_BED_CAR+C11132*FERT_BED_MES</f>
        <v>41800</v>
      </c>
      <c r="N11132" s="6">
        <f>IF(AND(D11132&lt;=TOTAL_BEDS,J11132&lt;=TEMP_WORKER_MAX*TEMP_WORKER_HRS),1,0)</f>
        <v>0</v>
      </c>
      <c r="O11132" s="2">
        <f>L11132-M11132-K11132-FIXED_COSTS</f>
        <v>-10421.40923695924</v>
      </c>
      <c r="P11132" s="2">
        <f>IF(N11132=1,O11132,"")</f>
      </c>
    </row>
    <row r="11133">
      <c r="A11133" s="6">
        <v>17</v>
      </c>
      <c r="B11133" s="6">
        <v>2</v>
      </c>
      <c r="C11133" s="6">
        <v>0</v>
      </c>
      <c r="D11133" s="6">
        <f>A11133+B11133+C11133</f>
        <v>19</v>
      </c>
      <c r="E11133" s="5">
        <f>IF(A11133=0,0,A11133*LABOR_HRS_WK_TOM*SEASON_WEEKS*(1+DIM_PCT_TOM)^A11133)</f>
        <v>7733.339536039206</v>
      </c>
      <c r="F11133" s="5">
        <f>IF(B11133=0,0,B11133*LABOR_HRS_WK_CAR*SEASON_WEEKS*(1+DIM_PCT_CAR)^B11133)</f>
        <v>63.037499999999994</v>
      </c>
      <c r="G11133" s="5">
        <f>IF(C11133=0,0,C11133*LABOR_HRS_WK_MES*SEASON_WEEKS*(1+DIM_PCT_MES)^C11133)</f>
        <v>0</v>
      </c>
      <c r="H11133" s="5">
        <f>E11133+F11133+G11133</f>
        <v>7796.3770360392064</v>
      </c>
      <c r="I11133" s="5">
        <f>MIN(H11133,FARMER_HRS)</f>
        <v>720</v>
      </c>
      <c r="J11133" s="5">
        <f>MAX(0,H11133-FARMER_HRS)</f>
        <v>7076.3770360392064</v>
      </c>
      <c r="K11133" s="2">
        <f>I11133*FARMER_RATE+J11133*TEMP_WORKER_RATE</f>
        <v>147853.76798679179</v>
      </c>
      <c r="L11133" s="2">
        <f>A11133*PRICE_TOM+B11133*PRICE_CAR+C11133*PRICE_MES</f>
        <v>153788</v>
      </c>
      <c r="M11133" s="2">
        <f>A11133*FERT_BED_TOM+B11133*FERT_BED_CAR+C11133*FERT_BED_MES</f>
        <v>15840</v>
      </c>
      <c r="N11133" s="6">
        <f>IF(AND(D11133&lt;=TOTAL_BEDS,J11133&lt;=TEMP_WORKER_MAX*TEMP_WORKER_HRS),1,0)</f>
        <v>0</v>
      </c>
      <c r="O11133" s="2">
        <f>L11133-M11133-K11133-FIXED_COSTS</f>
        <v>-29905.76798679179</v>
      </c>
      <c r="P11133" s="2">
        <f>IF(N11133=1,O11133,"")</f>
      </c>
    </row>
    <row r="11134">
      <c r="A11134" s="6">
        <v>17</v>
      </c>
      <c r="B11134" s="6">
        <v>2</v>
      </c>
      <c r="C11134" s="6">
        <v>1</v>
      </c>
      <c r="D11134" s="6">
        <f>A11134+B11134+C11134</f>
        <v>20</v>
      </c>
      <c r="E11134" s="5">
        <f>IF(A11134=0,0,A11134*LABOR_HRS_WK_TOM*SEASON_WEEKS*(1+DIM_PCT_TOM)^A11134)</f>
        <v>7733.339536039206</v>
      </c>
      <c r="F11134" s="5">
        <f>IF(B11134=0,0,B11134*LABOR_HRS_WK_CAR*SEASON_WEEKS*(1+DIM_PCT_CAR)^B11134)</f>
        <v>63.037499999999994</v>
      </c>
      <c r="G11134" s="5">
        <f>IF(C11134=0,0,C11134*LABOR_HRS_WK_MES*SEASON_WEEKS*(1+DIM_PCT_MES)^C11134)</f>
        <v>45.5625</v>
      </c>
      <c r="H11134" s="5">
        <f>E11134+F11134+G11134</f>
        <v>7841.9395360392064</v>
      </c>
      <c r="I11134" s="5">
        <f>MIN(H11134,FARMER_HRS)</f>
        <v>720</v>
      </c>
      <c r="J11134" s="5">
        <f>MAX(0,H11134-FARMER_HRS)</f>
        <v>7121.9395360392064</v>
      </c>
      <c r="K11134" s="2">
        <f>I11134*FARMER_RATE+J11134*TEMP_WORKER_RATE</f>
        <v>148644.78361179179</v>
      </c>
      <c r="L11134" s="2">
        <f>A11134*PRICE_TOM+B11134*PRICE_CAR+C11134*PRICE_MES</f>
        <v>156488</v>
      </c>
      <c r="M11134" s="2">
        <f>A11134*FERT_BED_TOM+B11134*FERT_BED_CAR+C11134*FERT_BED_MES</f>
        <v>16720</v>
      </c>
      <c r="N11134" s="6">
        <f>IF(AND(D11134&lt;=TOTAL_BEDS,J11134&lt;=TEMP_WORKER_MAX*TEMP_WORKER_HRS),1,0)</f>
        <v>0</v>
      </c>
      <c r="O11134" s="2">
        <f>L11134-M11134-K11134-FIXED_COSTS</f>
        <v>-28876.78361179179</v>
      </c>
      <c r="P11134" s="2">
        <f>IF(N11134=1,O11134,"")</f>
      </c>
    </row>
    <row r="11135">
      <c r="A11135" s="6">
        <v>17</v>
      </c>
      <c r="B11135" s="6">
        <v>2</v>
      </c>
      <c r="C11135" s="6">
        <v>2</v>
      </c>
      <c r="D11135" s="6">
        <f>A11135+B11135+C11135</f>
        <v>21</v>
      </c>
      <c r="E11135" s="5">
        <f>IF(A11135=0,0,A11135*LABOR_HRS_WK_TOM*SEASON_WEEKS*(1+DIM_PCT_TOM)^A11135)</f>
        <v>7733.339536039206</v>
      </c>
      <c r="F11135" s="5">
        <f>IF(B11135=0,0,B11135*LABOR_HRS_WK_CAR*SEASON_WEEKS*(1+DIM_PCT_CAR)^B11135)</f>
        <v>63.037499999999994</v>
      </c>
      <c r="G11135" s="5">
        <f>IF(C11135=0,0,C11135*LABOR_HRS_WK_MES*SEASON_WEEKS*(1+DIM_PCT_MES)^C11135)</f>
        <v>92.2640625</v>
      </c>
      <c r="H11135" s="5">
        <f>E11135+F11135+G11135</f>
        <v>7888.6410985392067</v>
      </c>
      <c r="I11135" s="5">
        <f>MIN(H11135,FARMER_HRS)</f>
        <v>720</v>
      </c>
      <c r="J11135" s="5">
        <f>MAX(0,H11135-FARMER_HRS)</f>
        <v>7168.6410985392067</v>
      </c>
      <c r="K11135" s="2">
        <f>I11135*FARMER_RATE+J11135*TEMP_WORKER_RATE</f>
        <v>149455.57462741679</v>
      </c>
      <c r="L11135" s="2">
        <f>A11135*PRICE_TOM+B11135*PRICE_CAR+C11135*PRICE_MES</f>
        <v>159188</v>
      </c>
      <c r="M11135" s="2">
        <f>A11135*FERT_BED_TOM+B11135*FERT_BED_CAR+C11135*FERT_BED_MES</f>
        <v>17600</v>
      </c>
      <c r="N11135" s="6">
        <f>IF(AND(D11135&lt;=TOTAL_BEDS,J11135&lt;=TEMP_WORKER_MAX*TEMP_WORKER_HRS),1,0)</f>
        <v>0</v>
      </c>
      <c r="O11135" s="2">
        <f>L11135-M11135-K11135-FIXED_COSTS</f>
        <v>-27867.57462741679</v>
      </c>
      <c r="P11135" s="2">
        <f>IF(N11135=1,O11135,"")</f>
      </c>
    </row>
    <row r="11136">
      <c r="A11136" s="6">
        <v>17</v>
      </c>
      <c r="B11136" s="6">
        <v>2</v>
      </c>
      <c r="C11136" s="6">
        <v>3</v>
      </c>
      <c r="D11136" s="6">
        <f>A11136+B11136+C11136</f>
        <v>22</v>
      </c>
      <c r="E11136" s="5">
        <f>IF(A11136=0,0,A11136*LABOR_HRS_WK_TOM*SEASON_WEEKS*(1+DIM_PCT_TOM)^A11136)</f>
        <v>7733.339536039206</v>
      </c>
      <c r="F11136" s="5">
        <f>IF(B11136=0,0,B11136*LABOR_HRS_WK_CAR*SEASON_WEEKS*(1+DIM_PCT_CAR)^B11136)</f>
        <v>63.037499999999994</v>
      </c>
      <c r="G11136" s="5">
        <f>IF(C11136=0,0,C11136*LABOR_HRS_WK_MES*SEASON_WEEKS*(1+DIM_PCT_MES)^C11136)</f>
        <v>140.12604492187498</v>
      </c>
      <c r="H11136" s="5">
        <f>E11136+F11136+G11136</f>
        <v>7936.5030809610817</v>
      </c>
      <c r="I11136" s="5">
        <f>MIN(H11136,FARMER_HRS)</f>
        <v>720</v>
      </c>
      <c r="J11136" s="5">
        <f>MAX(0,H11136-FARMER_HRS)</f>
        <v>7216.5030809610817</v>
      </c>
      <c r="K11136" s="2">
        <f>I11136*FARMER_RATE+J11136*TEMP_WORKER_RATE</f>
        <v>150286.511822241</v>
      </c>
      <c r="L11136" s="2">
        <f>A11136*PRICE_TOM+B11136*PRICE_CAR+C11136*PRICE_MES</f>
        <v>161888</v>
      </c>
      <c r="M11136" s="2">
        <f>A11136*FERT_BED_TOM+B11136*FERT_BED_CAR+C11136*FERT_BED_MES</f>
        <v>18480</v>
      </c>
      <c r="N11136" s="6">
        <f>IF(AND(D11136&lt;=TOTAL_BEDS,J11136&lt;=TEMP_WORKER_MAX*TEMP_WORKER_HRS),1,0)</f>
        <v>0</v>
      </c>
      <c r="O11136" s="2">
        <f>L11136-M11136-K11136-FIXED_COSTS</f>
        <v>-26878.511822241009</v>
      </c>
      <c r="P11136" s="2">
        <f>IF(N11136=1,O11136,"")</f>
      </c>
    </row>
    <row r="11137">
      <c r="A11137" s="6">
        <v>17</v>
      </c>
      <c r="B11137" s="6">
        <v>2</v>
      </c>
      <c r="C11137" s="6">
        <v>4</v>
      </c>
      <c r="D11137" s="6">
        <f>A11137+B11137+C11137</f>
        <v>23</v>
      </c>
      <c r="E11137" s="5">
        <f>IF(A11137=0,0,A11137*LABOR_HRS_WK_TOM*SEASON_WEEKS*(1+DIM_PCT_TOM)^A11137)</f>
        <v>7733.339536039206</v>
      </c>
      <c r="F11137" s="5">
        <f>IF(B11137=0,0,B11137*LABOR_HRS_WK_CAR*SEASON_WEEKS*(1+DIM_PCT_CAR)^B11137)</f>
        <v>63.037499999999994</v>
      </c>
      <c r="G11137" s="5">
        <f>IF(C11137=0,0,C11137*LABOR_HRS_WK_MES*SEASON_WEEKS*(1+DIM_PCT_MES)^C11137)</f>
        <v>189.17016064453119</v>
      </c>
      <c r="H11137" s="5">
        <f>E11137+F11137+G11137</f>
        <v>7985.5471966837376</v>
      </c>
      <c r="I11137" s="5">
        <f>MIN(H11137,FARMER_HRS)</f>
        <v>720</v>
      </c>
      <c r="J11137" s="5">
        <f>MAX(0,H11137-FARMER_HRS)</f>
        <v>7265.5471966837376</v>
      </c>
      <c r="K11137" s="2">
        <f>I11137*FARMER_RATE+J11137*TEMP_WORKER_RATE</f>
        <v>151137.97216464824</v>
      </c>
      <c r="L11137" s="2">
        <f>A11137*PRICE_TOM+B11137*PRICE_CAR+C11137*PRICE_MES</f>
        <v>164588</v>
      </c>
      <c r="M11137" s="2">
        <f>A11137*FERT_BED_TOM+B11137*FERT_BED_CAR+C11137*FERT_BED_MES</f>
        <v>19360</v>
      </c>
      <c r="N11137" s="6">
        <f>IF(AND(D11137&lt;=TOTAL_BEDS,J11137&lt;=TEMP_WORKER_MAX*TEMP_WORKER_HRS),1,0)</f>
        <v>0</v>
      </c>
      <c r="O11137" s="2">
        <f>L11137-M11137-K11137-FIXED_COSTS</f>
        <v>-25909.972164648236</v>
      </c>
      <c r="P11137" s="2">
        <f>IF(N11137=1,O11137,"")</f>
      </c>
    </row>
    <row r="11138">
      <c r="A11138" s="6">
        <v>17</v>
      </c>
      <c r="B11138" s="6">
        <v>2</v>
      </c>
      <c r="C11138" s="6">
        <v>5</v>
      </c>
      <c r="D11138" s="6">
        <f>A11138+B11138+C11138</f>
        <v>24</v>
      </c>
      <c r="E11138" s="5">
        <f>IF(A11138=0,0,A11138*LABOR_HRS_WK_TOM*SEASON_WEEKS*(1+DIM_PCT_TOM)^A11138)</f>
        <v>7733.339536039206</v>
      </c>
      <c r="F11138" s="5">
        <f>IF(B11138=0,0,B11138*LABOR_HRS_WK_CAR*SEASON_WEEKS*(1+DIM_PCT_CAR)^B11138)</f>
        <v>63.037499999999994</v>
      </c>
      <c r="G11138" s="5">
        <f>IF(C11138=0,0,C11138*LABOR_HRS_WK_MES*SEASON_WEEKS*(1+DIM_PCT_MES)^C11138)</f>
        <v>239.41848456573481</v>
      </c>
      <c r="H11138" s="5">
        <f>E11138+F11138+G11138</f>
        <v>8035.795520604941</v>
      </c>
      <c r="I11138" s="5">
        <f>MIN(H11138,FARMER_HRS)</f>
        <v>720</v>
      </c>
      <c r="J11138" s="5">
        <f>MAX(0,H11138-FARMER_HRS)</f>
        <v>7315.795520604941</v>
      </c>
      <c r="K11138" s="2">
        <f>I11138*FARMER_RATE+J11138*TEMP_WORKER_RATE</f>
        <v>152010.33889939135</v>
      </c>
      <c r="L11138" s="2">
        <f>A11138*PRICE_TOM+B11138*PRICE_CAR+C11138*PRICE_MES</f>
        <v>167288</v>
      </c>
      <c r="M11138" s="2">
        <f>A11138*FERT_BED_TOM+B11138*FERT_BED_CAR+C11138*FERT_BED_MES</f>
        <v>20240</v>
      </c>
      <c r="N11138" s="6">
        <f>IF(AND(D11138&lt;=TOTAL_BEDS,J11138&lt;=TEMP_WORKER_MAX*TEMP_WORKER_HRS),1,0)</f>
        <v>0</v>
      </c>
      <c r="O11138" s="2">
        <f>L11138-M11138-K11138-FIXED_COSTS</f>
        <v>-24962.338899391354</v>
      </c>
      <c r="P11138" s="2">
        <f>IF(N11138=1,O11138,"")</f>
      </c>
    </row>
    <row r="11139">
      <c r="A11139" s="6">
        <v>17</v>
      </c>
      <c r="B11139" s="6">
        <v>2</v>
      </c>
      <c r="C11139" s="6">
        <v>6</v>
      </c>
      <c r="D11139" s="6">
        <f>A11139+B11139+C11139</f>
        <v>25</v>
      </c>
      <c r="E11139" s="5">
        <f>IF(A11139=0,0,A11139*LABOR_HRS_WK_TOM*SEASON_WEEKS*(1+DIM_PCT_TOM)^A11139)</f>
        <v>7733.339536039206</v>
      </c>
      <c r="F11139" s="5">
        <f>IF(B11139=0,0,B11139*LABOR_HRS_WK_CAR*SEASON_WEEKS*(1+DIM_PCT_CAR)^B11139)</f>
        <v>63.037499999999994</v>
      </c>
      <c r="G11139" s="5">
        <f>IF(C11139=0,0,C11139*LABOR_HRS_WK_MES*SEASON_WEEKS*(1+DIM_PCT_MES)^C11139)</f>
        <v>290.89345874736773</v>
      </c>
      <c r="H11139" s="5">
        <f>E11139+F11139+G11139</f>
        <v>8087.2704947865741</v>
      </c>
      <c r="I11139" s="5">
        <f>MIN(H11139,FARMER_HRS)</f>
        <v>720</v>
      </c>
      <c r="J11139" s="5">
        <f>MAX(0,H11139-FARMER_HRS)</f>
        <v>7367.2704947865741</v>
      </c>
      <c r="K11139" s="2">
        <f>I11139*FARMER_RATE+J11139*TEMP_WORKER_RATE</f>
        <v>152904.00164560025</v>
      </c>
      <c r="L11139" s="2">
        <f>A11139*PRICE_TOM+B11139*PRICE_CAR+C11139*PRICE_MES</f>
        <v>169988</v>
      </c>
      <c r="M11139" s="2">
        <f>A11139*FERT_BED_TOM+B11139*FERT_BED_CAR+C11139*FERT_BED_MES</f>
        <v>21120</v>
      </c>
      <c r="N11139" s="6">
        <f>IF(AND(D11139&lt;=TOTAL_BEDS,J11139&lt;=TEMP_WORKER_MAX*TEMP_WORKER_HRS),1,0)</f>
        <v>0</v>
      </c>
      <c r="O11139" s="2">
        <f>L11139-M11139-K11139-FIXED_COSTS</f>
        <v>-24036.001645600249</v>
      </c>
      <c r="P11139" s="2">
        <f>IF(N11139=1,O11139,"")</f>
      </c>
    </row>
    <row r="11140">
      <c r="A11140" s="6">
        <v>17</v>
      </c>
      <c r="B11140" s="6">
        <v>2</v>
      </c>
      <c r="C11140" s="6">
        <v>7</v>
      </c>
      <c r="D11140" s="6">
        <f>A11140+B11140+C11140</f>
        <v>26</v>
      </c>
      <c r="E11140" s="5">
        <f>IF(A11140=0,0,A11140*LABOR_HRS_WK_TOM*SEASON_WEEKS*(1+DIM_PCT_TOM)^A11140)</f>
        <v>7733.339536039206</v>
      </c>
      <c r="F11140" s="5">
        <f>IF(B11140=0,0,B11140*LABOR_HRS_WK_CAR*SEASON_WEEKS*(1+DIM_PCT_CAR)^B11140)</f>
        <v>63.037499999999994</v>
      </c>
      <c r="G11140" s="5">
        <f>IF(C11140=0,0,C11140*LABOR_HRS_WK_MES*SEASON_WEEKS*(1+DIM_PCT_MES)^C11140)</f>
        <v>343.61789814532818</v>
      </c>
      <c r="H11140" s="5">
        <f>E11140+F11140+G11140</f>
        <v>8139.9949341845349</v>
      </c>
      <c r="I11140" s="5">
        <f>MIN(H11140,FARMER_HRS)</f>
        <v>720</v>
      </c>
      <c r="J11140" s="5">
        <f>MAX(0,H11140-FARMER_HRS)</f>
        <v>7419.9949341845349</v>
      </c>
      <c r="K11140" s="2">
        <f>I11140*FARMER_RATE+J11140*TEMP_WORKER_RATE</f>
        <v>153819.35649625928</v>
      </c>
      <c r="L11140" s="2">
        <f>A11140*PRICE_TOM+B11140*PRICE_CAR+C11140*PRICE_MES</f>
        <v>172688</v>
      </c>
      <c r="M11140" s="2">
        <f>A11140*FERT_BED_TOM+B11140*FERT_BED_CAR+C11140*FERT_BED_MES</f>
        <v>22000</v>
      </c>
      <c r="N11140" s="6">
        <f>IF(AND(D11140&lt;=TOTAL_BEDS,J11140&lt;=TEMP_WORKER_MAX*TEMP_WORKER_HRS),1,0)</f>
        <v>0</v>
      </c>
      <c r="O11140" s="2">
        <f>L11140-M11140-K11140-FIXED_COSTS</f>
        <v>-23131.356496259279</v>
      </c>
      <c r="P11140" s="2">
        <f>IF(N11140=1,O11140,"")</f>
      </c>
    </row>
    <row r="11141">
      <c r="A11141" s="6">
        <v>17</v>
      </c>
      <c r="B11141" s="6">
        <v>2</v>
      </c>
      <c r="C11141" s="6">
        <v>8</v>
      </c>
      <c r="D11141" s="6">
        <f>A11141+B11141+C11141</f>
        <v>27</v>
      </c>
      <c r="E11141" s="5">
        <f>IF(A11141=0,0,A11141*LABOR_HRS_WK_TOM*SEASON_WEEKS*(1+DIM_PCT_TOM)^A11141)</f>
        <v>7733.339536039206</v>
      </c>
      <c r="F11141" s="5">
        <f>IF(B11141=0,0,B11141*LABOR_HRS_WK_CAR*SEASON_WEEKS*(1+DIM_PCT_CAR)^B11141)</f>
        <v>63.037499999999994</v>
      </c>
      <c r="G11141" s="5">
        <f>IF(C11141=0,0,C11141*LABOR_HRS_WK_MES*SEASON_WEEKS*(1+DIM_PCT_MES)^C11141)</f>
        <v>397.61499642530833</v>
      </c>
      <c r="H11141" s="5">
        <f>E11141+F11141+G11141</f>
        <v>8193.9920324645154</v>
      </c>
      <c r="I11141" s="5">
        <f>MIN(H11141,FARMER_HRS)</f>
        <v>720</v>
      </c>
      <c r="J11141" s="5">
        <f>MAX(0,H11141-FARMER_HRS)</f>
        <v>7473.9920324645154</v>
      </c>
      <c r="K11141" s="2">
        <f>I11141*FARMER_RATE+J11141*TEMP_WORKER_RATE</f>
        <v>154756.80611917563</v>
      </c>
      <c r="L11141" s="2">
        <f>A11141*PRICE_TOM+B11141*PRICE_CAR+C11141*PRICE_MES</f>
        <v>175388</v>
      </c>
      <c r="M11141" s="2">
        <f>A11141*FERT_BED_TOM+B11141*FERT_BED_CAR+C11141*FERT_BED_MES</f>
        <v>22880</v>
      </c>
      <c r="N11141" s="6">
        <f>IF(AND(D11141&lt;=TOTAL_BEDS,J11141&lt;=TEMP_WORKER_MAX*TEMP_WORKER_HRS),1,0)</f>
        <v>0</v>
      </c>
      <c r="O11141" s="2">
        <f>L11141-M11141-K11141-FIXED_COSTS</f>
        <v>-22248.806119175628</v>
      </c>
      <c r="P11141" s="2">
        <f>IF(N11141=1,O11141,"")</f>
      </c>
    </row>
    <row r="11142">
      <c r="A11142" s="6">
        <v>17</v>
      </c>
      <c r="B11142" s="6">
        <v>2</v>
      </c>
      <c r="C11142" s="6">
        <v>9</v>
      </c>
      <c r="D11142" s="6">
        <f>A11142+B11142+C11142</f>
        <v>28</v>
      </c>
      <c r="E11142" s="5">
        <f>IF(A11142=0,0,A11142*LABOR_HRS_WK_TOM*SEASON_WEEKS*(1+DIM_PCT_TOM)^A11142)</f>
        <v>7733.339536039206</v>
      </c>
      <c r="F11142" s="5">
        <f>IF(B11142=0,0,B11142*LABOR_HRS_WK_CAR*SEASON_WEEKS*(1+DIM_PCT_CAR)^B11142)</f>
        <v>63.037499999999994</v>
      </c>
      <c r="G11142" s="5">
        <f>IF(C11142=0,0,C11142*LABOR_HRS_WK_MES*SEASON_WEEKS*(1+DIM_PCT_MES)^C11142)</f>
        <v>452.90833186570273</v>
      </c>
      <c r="H11142" s="5">
        <f>E11142+F11142+G11142</f>
        <v>8249.28536790491</v>
      </c>
      <c r="I11142" s="5">
        <f>MIN(H11142,FARMER_HRS)</f>
        <v>720</v>
      </c>
      <c r="J11142" s="5">
        <f>MAX(0,H11142-FARMER_HRS)</f>
        <v>7529.2853679049094</v>
      </c>
      <c r="K11142" s="2">
        <f>I11142*FARMER_RATE+J11142*TEMP_WORKER_RATE</f>
        <v>155716.75985946023</v>
      </c>
      <c r="L11142" s="2">
        <f>A11142*PRICE_TOM+B11142*PRICE_CAR+C11142*PRICE_MES</f>
        <v>178088</v>
      </c>
      <c r="M11142" s="2">
        <f>A11142*FERT_BED_TOM+B11142*FERT_BED_CAR+C11142*FERT_BED_MES</f>
        <v>23760</v>
      </c>
      <c r="N11142" s="6">
        <f>IF(AND(D11142&lt;=TOTAL_BEDS,J11142&lt;=TEMP_WORKER_MAX*TEMP_WORKER_HRS),1,0)</f>
        <v>0</v>
      </c>
      <c r="O11142" s="2">
        <f>L11142-M11142-K11142-FIXED_COSTS</f>
        <v>-21388.759859460231</v>
      </c>
      <c r="P11142" s="2">
        <f>IF(N11142=1,O11142,"")</f>
      </c>
    </row>
    <row r="11143">
      <c r="A11143" s="6">
        <v>17</v>
      </c>
      <c r="B11143" s="6">
        <v>2</v>
      </c>
      <c r="C11143" s="6">
        <v>10</v>
      </c>
      <c r="D11143" s="6">
        <f>A11143+B11143+C11143</f>
        <v>29</v>
      </c>
      <c r="E11143" s="5">
        <f>IF(A11143=0,0,A11143*LABOR_HRS_WK_TOM*SEASON_WEEKS*(1+DIM_PCT_TOM)^A11143)</f>
        <v>7733.339536039206</v>
      </c>
      <c r="F11143" s="5">
        <f>IF(B11143=0,0,B11143*LABOR_HRS_WK_CAR*SEASON_WEEKS*(1+DIM_PCT_CAR)^B11143)</f>
        <v>63.037499999999994</v>
      </c>
      <c r="G11143" s="5">
        <f>IF(C11143=0,0,C11143*LABOR_HRS_WK_MES*SEASON_WEEKS*(1+DIM_PCT_MES)^C11143)</f>
        <v>509.52187334891551</v>
      </c>
      <c r="H11143" s="5">
        <f>E11143+F11143+G11143</f>
        <v>8305.898909388121</v>
      </c>
      <c r="I11143" s="5">
        <f>MIN(H11143,FARMER_HRS)</f>
        <v>720</v>
      </c>
      <c r="J11143" s="5">
        <f>MAX(0,H11143-FARMER_HRS)</f>
        <v>7585.898909388121</v>
      </c>
      <c r="K11143" s="2">
        <f>I11143*FARMER_RATE+J11143*TEMP_WORKER_RATE</f>
        <v>156699.63384354376</v>
      </c>
      <c r="L11143" s="2">
        <f>A11143*PRICE_TOM+B11143*PRICE_CAR+C11143*PRICE_MES</f>
        <v>180788</v>
      </c>
      <c r="M11143" s="2">
        <f>A11143*FERT_BED_TOM+B11143*FERT_BED_CAR+C11143*FERT_BED_MES</f>
        <v>24640</v>
      </c>
      <c r="N11143" s="6">
        <f>IF(AND(D11143&lt;=TOTAL_BEDS,J11143&lt;=TEMP_WORKER_MAX*TEMP_WORKER_HRS),1,0)</f>
        <v>0</v>
      </c>
      <c r="O11143" s="2">
        <f>L11143-M11143-K11143-FIXED_COSTS</f>
        <v>-20551.633843543765</v>
      </c>
      <c r="P11143" s="2">
        <f>IF(N11143=1,O11143,"")</f>
      </c>
    </row>
    <row r="11144">
      <c r="A11144" s="6">
        <v>17</v>
      </c>
      <c r="B11144" s="6">
        <v>2</v>
      </c>
      <c r="C11144" s="6">
        <v>11</v>
      </c>
      <c r="D11144" s="6">
        <f>A11144+B11144+C11144</f>
        <v>30</v>
      </c>
      <c r="E11144" s="5">
        <f>IF(A11144=0,0,A11144*LABOR_HRS_WK_TOM*SEASON_WEEKS*(1+DIM_PCT_TOM)^A11144)</f>
        <v>7733.339536039206</v>
      </c>
      <c r="F11144" s="5">
        <f>IF(B11144=0,0,B11144*LABOR_HRS_WK_CAR*SEASON_WEEKS*(1+DIM_PCT_CAR)^B11144)</f>
        <v>63.037499999999994</v>
      </c>
      <c r="G11144" s="5">
        <f>IF(C11144=0,0,C11144*LABOR_HRS_WK_MES*SEASON_WEEKS*(1+DIM_PCT_MES)^C11144)</f>
        <v>567.47998644235463</v>
      </c>
      <c r="H11144" s="5">
        <f>E11144+F11144+G11144</f>
        <v>8363.8570224815612</v>
      </c>
      <c r="I11144" s="5">
        <f>MIN(H11144,FARMER_HRS)</f>
        <v>720</v>
      </c>
      <c r="J11144" s="5">
        <f>MAX(0,H11144-FARMER_HRS)</f>
        <v>7643.8570224815612</v>
      </c>
      <c r="K11144" s="2">
        <f>I11144*FARMER_RATE+J11144*TEMP_WORKER_RATE</f>
        <v>157705.85108474933</v>
      </c>
      <c r="L11144" s="2">
        <f>A11144*PRICE_TOM+B11144*PRICE_CAR+C11144*PRICE_MES</f>
        <v>183488</v>
      </c>
      <c r="M11144" s="2">
        <f>A11144*FERT_BED_TOM+B11144*FERT_BED_CAR+C11144*FERT_BED_MES</f>
        <v>25520</v>
      </c>
      <c r="N11144" s="6">
        <f>IF(AND(D11144&lt;=TOTAL_BEDS,J11144&lt;=TEMP_WORKER_MAX*TEMP_WORKER_HRS),1,0)</f>
        <v>0</v>
      </c>
      <c r="O11144" s="2">
        <f>L11144-M11144-K11144-FIXED_COSTS</f>
        <v>-19737.851084749331</v>
      </c>
      <c r="P11144" s="2">
        <f>IF(N11144=1,O11144,"")</f>
      </c>
    </row>
    <row r="11145">
      <c r="A11145" s="6">
        <v>17</v>
      </c>
      <c r="B11145" s="6">
        <v>2</v>
      </c>
      <c r="C11145" s="6">
        <v>12</v>
      </c>
      <c r="D11145" s="6">
        <f>A11145+B11145+C11145</f>
        <v>31</v>
      </c>
      <c r="E11145" s="5">
        <f>IF(A11145=0,0,A11145*LABOR_HRS_WK_TOM*SEASON_WEEKS*(1+DIM_PCT_TOM)^A11145)</f>
        <v>7733.339536039206</v>
      </c>
      <c r="F11145" s="5">
        <f>IF(B11145=0,0,B11145*LABOR_HRS_WK_CAR*SEASON_WEEKS*(1+DIM_PCT_CAR)^B11145)</f>
        <v>63.037499999999994</v>
      </c>
      <c r="G11145" s="5">
        <f>IF(C11145=0,0,C11145*LABOR_HRS_WK_MES*SEASON_WEEKS*(1+DIM_PCT_MES)^C11145)</f>
        <v>626.807439570419</v>
      </c>
      <c r="H11145" s="5">
        <f>E11145+F11145+G11145</f>
        <v>8423.1844756096252</v>
      </c>
      <c r="I11145" s="5">
        <f>MIN(H11145,FARMER_HRS)</f>
        <v>720</v>
      </c>
      <c r="J11145" s="5">
        <f>MAX(0,H11145-FARMER_HRS)</f>
        <v>7703.1844756096252</v>
      </c>
      <c r="K11145" s="2">
        <f>I11145*FARMER_RATE+J11145*TEMP_WORKER_RATE</f>
        <v>158735.84159044488</v>
      </c>
      <c r="L11145" s="2">
        <f>A11145*PRICE_TOM+B11145*PRICE_CAR+C11145*PRICE_MES</f>
        <v>186188</v>
      </c>
      <c r="M11145" s="2">
        <f>A11145*FERT_BED_TOM+B11145*FERT_BED_CAR+C11145*FERT_BED_MES</f>
        <v>26400</v>
      </c>
      <c r="N11145" s="6">
        <f>IF(AND(D11145&lt;=TOTAL_BEDS,J11145&lt;=TEMP_WORKER_MAX*TEMP_WORKER_HRS),1,0)</f>
        <v>0</v>
      </c>
      <c r="O11145" s="2">
        <f>L11145-M11145-K11145-FIXED_COSTS</f>
        <v>-18947.841590444878</v>
      </c>
      <c r="P11145" s="2">
        <f>IF(N11145=1,O11145,"")</f>
      </c>
    </row>
    <row r="11146">
      <c r="A11146" s="6">
        <v>17</v>
      </c>
      <c r="B11146" s="6">
        <v>2</v>
      </c>
      <c r="C11146" s="6">
        <v>13</v>
      </c>
      <c r="D11146" s="6">
        <f>A11146+B11146+C11146</f>
        <v>32</v>
      </c>
      <c r="E11146" s="5">
        <f>IF(A11146=0,0,A11146*LABOR_HRS_WK_TOM*SEASON_WEEKS*(1+DIM_PCT_TOM)^A11146)</f>
        <v>7733.339536039206</v>
      </c>
      <c r="F11146" s="5">
        <f>IF(B11146=0,0,B11146*LABOR_HRS_WK_CAR*SEASON_WEEKS*(1+DIM_PCT_CAR)^B11146)</f>
        <v>63.037499999999994</v>
      </c>
      <c r="G11146" s="5">
        <f>IF(C11146=0,0,C11146*LABOR_HRS_WK_MES*SEASON_WEEKS*(1+DIM_PCT_MES)^C11146)</f>
        <v>687.52941027880331</v>
      </c>
      <c r="H11146" s="5">
        <f>E11146+F11146+G11146</f>
        <v>8483.90644631801</v>
      </c>
      <c r="I11146" s="5">
        <f>MIN(H11146,FARMER_HRS)</f>
        <v>720</v>
      </c>
      <c r="J11146" s="5">
        <f>MAX(0,H11146-FARMER_HRS)</f>
        <v>7763.9064463180093</v>
      </c>
      <c r="K11146" s="2">
        <f>I11146*FARMER_RATE+J11146*TEMP_WORKER_RATE</f>
        <v>159790.04247079877</v>
      </c>
      <c r="L11146" s="2">
        <f>A11146*PRICE_TOM+B11146*PRICE_CAR+C11146*PRICE_MES</f>
        <v>188888</v>
      </c>
      <c r="M11146" s="2">
        <f>A11146*FERT_BED_TOM+B11146*FERT_BED_CAR+C11146*FERT_BED_MES</f>
        <v>27280</v>
      </c>
      <c r="N11146" s="6">
        <f>IF(AND(D11146&lt;=TOTAL_BEDS,J11146&lt;=TEMP_WORKER_MAX*TEMP_WORKER_HRS),1,0)</f>
        <v>0</v>
      </c>
      <c r="O11146" s="2">
        <f>L11146-M11146-K11146-FIXED_COSTS</f>
        <v>-18182.04247079877</v>
      </c>
      <c r="P11146" s="2">
        <f>IF(N11146=1,O11146,"")</f>
      </c>
    </row>
    <row r="11147">
      <c r="A11147" s="6">
        <v>17</v>
      </c>
      <c r="B11147" s="6">
        <v>2</v>
      </c>
      <c r="C11147" s="6">
        <v>14</v>
      </c>
      <c r="D11147" s="6">
        <f>A11147+B11147+C11147</f>
        <v>33</v>
      </c>
      <c r="E11147" s="5">
        <f>IF(A11147=0,0,A11147*LABOR_HRS_WK_TOM*SEASON_WEEKS*(1+DIM_PCT_TOM)^A11147)</f>
        <v>7733.339536039206</v>
      </c>
      <c r="F11147" s="5">
        <f>IF(B11147=0,0,B11147*LABOR_HRS_WK_CAR*SEASON_WEEKS*(1+DIM_PCT_CAR)^B11147)</f>
        <v>63.037499999999994</v>
      </c>
      <c r="G11147" s="5">
        <f>IF(C11147=0,0,C11147*LABOR_HRS_WK_MES*SEASON_WEEKS*(1+DIM_PCT_MES)^C11147)</f>
        <v>749.67149159246435</v>
      </c>
      <c r="H11147" s="5">
        <f>E11147+F11147+G11147</f>
        <v>8546.04852763167</v>
      </c>
      <c r="I11147" s="5">
        <f>MIN(H11147,FARMER_HRS)</f>
        <v>720</v>
      </c>
      <c r="J11147" s="5">
        <f>MAX(0,H11147-FARMER_HRS)</f>
        <v>7826.04852763167</v>
      </c>
      <c r="K11147" s="2">
        <f>I11147*FARMER_RATE+J11147*TEMP_WORKER_RATE</f>
        <v>160868.89804916095</v>
      </c>
      <c r="L11147" s="2">
        <f>A11147*PRICE_TOM+B11147*PRICE_CAR+C11147*PRICE_MES</f>
        <v>191588</v>
      </c>
      <c r="M11147" s="2">
        <f>A11147*FERT_BED_TOM+B11147*FERT_BED_CAR+C11147*FERT_BED_MES</f>
        <v>28160</v>
      </c>
      <c r="N11147" s="6">
        <f>IF(AND(D11147&lt;=TOTAL_BEDS,J11147&lt;=TEMP_WORKER_MAX*TEMP_WORKER_HRS),1,0)</f>
        <v>0</v>
      </c>
      <c r="O11147" s="2">
        <f>L11147-M11147-K11147-FIXED_COSTS</f>
        <v>-17440.898049160955</v>
      </c>
      <c r="P11147" s="2">
        <f>IF(N11147=1,O11147,"")</f>
      </c>
    </row>
    <row r="11148">
      <c r="A11148" s="6">
        <v>17</v>
      </c>
      <c r="B11148" s="6">
        <v>2</v>
      </c>
      <c r="C11148" s="6">
        <v>15</v>
      </c>
      <c r="D11148" s="6">
        <f>A11148+B11148+C11148</f>
        <v>34</v>
      </c>
      <c r="E11148" s="5">
        <f>IF(A11148=0,0,A11148*LABOR_HRS_WK_TOM*SEASON_WEEKS*(1+DIM_PCT_TOM)^A11148)</f>
        <v>7733.339536039206</v>
      </c>
      <c r="F11148" s="5">
        <f>IF(B11148=0,0,B11148*LABOR_HRS_WK_CAR*SEASON_WEEKS*(1+DIM_PCT_CAR)^B11148)</f>
        <v>63.037499999999994</v>
      </c>
      <c r="G11148" s="5">
        <f>IF(C11148=0,0,C11148*LABOR_HRS_WK_MES*SEASON_WEEKS*(1+DIM_PCT_MES)^C11148)</f>
        <v>813.25969846861074</v>
      </c>
      <c r="H11148" s="5">
        <f>E11148+F11148+G11148</f>
        <v>8609.6367345078179</v>
      </c>
      <c r="I11148" s="5">
        <f>MIN(H11148,FARMER_HRS)</f>
        <v>720</v>
      </c>
      <c r="J11148" s="5">
        <f>MAX(0,H11148-FARMER_HRS)</f>
        <v>7889.6367345078179</v>
      </c>
      <c r="K11148" s="2">
        <f>I11148*FARMER_RATE+J11148*TEMP_WORKER_RATE</f>
        <v>161972.85997409406</v>
      </c>
      <c r="L11148" s="2">
        <f>A11148*PRICE_TOM+B11148*PRICE_CAR+C11148*PRICE_MES</f>
        <v>194288</v>
      </c>
      <c r="M11148" s="2">
        <f>A11148*FERT_BED_TOM+B11148*FERT_BED_CAR+C11148*FERT_BED_MES</f>
        <v>29040</v>
      </c>
      <c r="N11148" s="6">
        <f>IF(AND(D11148&lt;=TOTAL_BEDS,J11148&lt;=TEMP_WORKER_MAX*TEMP_WORKER_HRS),1,0)</f>
        <v>0</v>
      </c>
      <c r="O11148" s="2">
        <f>L11148-M11148-K11148-FIXED_COSTS</f>
        <v>-16724.859974094055</v>
      </c>
      <c r="P11148" s="2">
        <f>IF(N11148=1,O11148,"")</f>
      </c>
    </row>
    <row r="11149">
      <c r="A11149" s="6">
        <v>17</v>
      </c>
      <c r="B11149" s="6">
        <v>2</v>
      </c>
      <c r="C11149" s="6">
        <v>16</v>
      </c>
      <c r="D11149" s="6">
        <f>A11149+B11149+C11149</f>
        <v>35</v>
      </c>
      <c r="E11149" s="5">
        <f>IF(A11149=0,0,A11149*LABOR_HRS_WK_TOM*SEASON_WEEKS*(1+DIM_PCT_TOM)^A11149)</f>
        <v>7733.339536039206</v>
      </c>
      <c r="F11149" s="5">
        <f>IF(B11149=0,0,B11149*LABOR_HRS_WK_CAR*SEASON_WEEKS*(1+DIM_PCT_CAR)^B11149)</f>
        <v>63.037499999999994</v>
      </c>
      <c r="G11149" s="5">
        <f>IF(C11149=0,0,C11149*LABOR_HRS_WK_MES*SEASON_WEEKS*(1+DIM_PCT_MES)^C11149)</f>
        <v>878.32047434609967</v>
      </c>
      <c r="H11149" s="5">
        <f>E11149+F11149+G11149</f>
        <v>8674.6975103853056</v>
      </c>
      <c r="I11149" s="5">
        <f>MIN(H11149,FARMER_HRS)</f>
        <v>720</v>
      </c>
      <c r="J11149" s="5">
        <f>MAX(0,H11149-FARMER_HRS)</f>
        <v>7954.6975103853056</v>
      </c>
      <c r="K11149" s="2">
        <f>I11149*FARMER_RATE+J11149*TEMP_WORKER_RATE</f>
        <v>163102.38733307822</v>
      </c>
      <c r="L11149" s="2">
        <f>A11149*PRICE_TOM+B11149*PRICE_CAR+C11149*PRICE_MES</f>
        <v>196988</v>
      </c>
      <c r="M11149" s="2">
        <f>A11149*FERT_BED_TOM+B11149*FERT_BED_CAR+C11149*FERT_BED_MES</f>
        <v>29920</v>
      </c>
      <c r="N11149" s="6">
        <f>IF(AND(D11149&lt;=TOTAL_BEDS,J11149&lt;=TEMP_WORKER_MAX*TEMP_WORKER_HRS),1,0)</f>
        <v>0</v>
      </c>
      <c r="O11149" s="2">
        <f>L11149-M11149-K11149-FIXED_COSTS</f>
        <v>-16034.387333078223</v>
      </c>
      <c r="P11149" s="2">
        <f>IF(N11149=1,O11149,"")</f>
      </c>
    </row>
    <row r="11150">
      <c r="A11150" s="6">
        <v>17</v>
      </c>
      <c r="B11150" s="6">
        <v>2</v>
      </c>
      <c r="C11150" s="6">
        <v>17</v>
      </c>
      <c r="D11150" s="6">
        <f>A11150+B11150+C11150</f>
        <v>36</v>
      </c>
      <c r="E11150" s="5">
        <f>IF(A11150=0,0,A11150*LABOR_HRS_WK_TOM*SEASON_WEEKS*(1+DIM_PCT_TOM)^A11150)</f>
        <v>7733.339536039206</v>
      </c>
      <c r="F11150" s="5">
        <f>IF(B11150=0,0,B11150*LABOR_HRS_WK_CAR*SEASON_WEEKS*(1+DIM_PCT_CAR)^B11150)</f>
        <v>63.037499999999994</v>
      </c>
      <c r="G11150" s="5">
        <f>IF(C11150=0,0,C11150*LABOR_HRS_WK_MES*SEASON_WEEKS*(1+DIM_PCT_MES)^C11150)</f>
        <v>944.88069779263992</v>
      </c>
      <c r="H11150" s="5">
        <f>E11150+F11150+G11150</f>
        <v>8741.2577338318461</v>
      </c>
      <c r="I11150" s="5">
        <f>MIN(H11150,FARMER_HRS)</f>
        <v>720</v>
      </c>
      <c r="J11150" s="5">
        <f>MAX(0,H11150-FARMER_HRS)</f>
        <v>8021.2577338318461</v>
      </c>
      <c r="K11150" s="2">
        <f>I11150*FARMER_RATE+J11150*TEMP_WORKER_RATE</f>
        <v>164257.946767914</v>
      </c>
      <c r="L11150" s="2">
        <f>A11150*PRICE_TOM+B11150*PRICE_CAR+C11150*PRICE_MES</f>
        <v>199688</v>
      </c>
      <c r="M11150" s="2">
        <f>A11150*FERT_BED_TOM+B11150*FERT_BED_CAR+C11150*FERT_BED_MES</f>
        <v>30800</v>
      </c>
      <c r="N11150" s="6">
        <f>IF(AND(D11150&lt;=TOTAL_BEDS,J11150&lt;=TEMP_WORKER_MAX*TEMP_WORKER_HRS),1,0)</f>
        <v>0</v>
      </c>
      <c r="O11150" s="2">
        <f>L11150-M11150-K11150-FIXED_COSTS</f>
        <v>-15369.946767913993</v>
      </c>
      <c r="P11150" s="2">
        <f>IF(N11150=1,O11150,"")</f>
      </c>
    </row>
    <row r="11151">
      <c r="A11151" s="6">
        <v>17</v>
      </c>
      <c r="B11151" s="6">
        <v>2</v>
      </c>
      <c r="C11151" s="6">
        <v>18</v>
      </c>
      <c r="D11151" s="6">
        <f>A11151+B11151+C11151</f>
        <v>37</v>
      </c>
      <c r="E11151" s="5">
        <f>IF(A11151=0,0,A11151*LABOR_HRS_WK_TOM*SEASON_WEEKS*(1+DIM_PCT_TOM)^A11151)</f>
        <v>7733.339536039206</v>
      </c>
      <c r="F11151" s="5">
        <f>IF(B11151=0,0,B11151*LABOR_HRS_WK_CAR*SEASON_WEEKS*(1+DIM_PCT_CAR)^B11151)</f>
        <v>63.037499999999994</v>
      </c>
      <c r="G11151" s="5">
        <f>IF(C11151=0,0,C11151*LABOR_HRS_WK_MES*SEASON_WEEKS*(1+DIM_PCT_MES)^C11151)</f>
        <v>1012.9676892512272</v>
      </c>
      <c r="H11151" s="5">
        <f>E11151+F11151+G11151</f>
        <v>8809.3447252904334</v>
      </c>
      <c r="I11151" s="5">
        <f>MIN(H11151,FARMER_HRS)</f>
        <v>720</v>
      </c>
      <c r="J11151" s="5">
        <f>MAX(0,H11151-FARMER_HRS)</f>
        <v>8089.3447252904334</v>
      </c>
      <c r="K11151" s="2">
        <f>I11151*FARMER_RATE+J11151*TEMP_WORKER_RATE</f>
        <v>165440.0125918478</v>
      </c>
      <c r="L11151" s="2">
        <f>A11151*PRICE_TOM+B11151*PRICE_CAR+C11151*PRICE_MES</f>
        <v>202388</v>
      </c>
      <c r="M11151" s="2">
        <f>A11151*FERT_BED_TOM+B11151*FERT_BED_CAR+C11151*FERT_BED_MES</f>
        <v>31680</v>
      </c>
      <c r="N11151" s="6">
        <f>IF(AND(D11151&lt;=TOTAL_BEDS,J11151&lt;=TEMP_WORKER_MAX*TEMP_WORKER_HRS),1,0)</f>
        <v>0</v>
      </c>
      <c r="O11151" s="2">
        <f>L11151-M11151-K11151-FIXED_COSTS</f>
        <v>-14732.0125918478</v>
      </c>
      <c r="P11151" s="2">
        <f>IF(N11151=1,O11151,"")</f>
      </c>
    </row>
    <row r="11152">
      <c r="A11152" s="6">
        <v>17</v>
      </c>
      <c r="B11152" s="6">
        <v>2</v>
      </c>
      <c r="C11152" s="6">
        <v>19</v>
      </c>
      <c r="D11152" s="6">
        <f>A11152+B11152+C11152</f>
        <v>38</v>
      </c>
      <c r="E11152" s="5">
        <f>IF(A11152=0,0,A11152*LABOR_HRS_WK_TOM*SEASON_WEEKS*(1+DIM_PCT_TOM)^A11152)</f>
        <v>7733.339536039206</v>
      </c>
      <c r="F11152" s="5">
        <f>IF(B11152=0,0,B11152*LABOR_HRS_WK_CAR*SEASON_WEEKS*(1+DIM_PCT_CAR)^B11152)</f>
        <v>63.037499999999994</v>
      </c>
      <c r="G11152" s="5">
        <f>IF(C11152=0,0,C11152*LABOR_HRS_WK_MES*SEASON_WEEKS*(1+DIM_PCT_MES)^C11152)</f>
        <v>1082.6092178872491</v>
      </c>
      <c r="H11152" s="5">
        <f>E11152+F11152+G11152</f>
        <v>8878.9862539264559</v>
      </c>
      <c r="I11152" s="5">
        <f>MIN(H11152,FARMER_HRS)</f>
        <v>720</v>
      </c>
      <c r="J11152" s="5">
        <f>MAX(0,H11152-FARMER_HRS)</f>
        <v>8158.9862539264559</v>
      </c>
      <c r="K11152" s="2">
        <f>I11152*FARMER_RATE+J11152*TEMP_WORKER_RATE</f>
        <v>166649.06690844541</v>
      </c>
      <c r="L11152" s="2">
        <f>A11152*PRICE_TOM+B11152*PRICE_CAR+C11152*PRICE_MES</f>
        <v>205088</v>
      </c>
      <c r="M11152" s="2">
        <f>A11152*FERT_BED_TOM+B11152*FERT_BED_CAR+C11152*FERT_BED_MES</f>
        <v>32560</v>
      </c>
      <c r="N11152" s="6">
        <f>IF(AND(D11152&lt;=TOTAL_BEDS,J11152&lt;=TEMP_WORKER_MAX*TEMP_WORKER_HRS),1,0)</f>
        <v>0</v>
      </c>
      <c r="O11152" s="2">
        <f>L11152-M11152-K11152-FIXED_COSTS</f>
        <v>-14121.066908445413</v>
      </c>
      <c r="P11152" s="2">
        <f>IF(N11152=1,O11152,"")</f>
      </c>
    </row>
    <row r="11153">
      <c r="A11153" s="6">
        <v>17</v>
      </c>
      <c r="B11153" s="6">
        <v>2</v>
      </c>
      <c r="C11153" s="6">
        <v>20</v>
      </c>
      <c r="D11153" s="6">
        <f>A11153+B11153+C11153</f>
        <v>39</v>
      </c>
      <c r="E11153" s="5">
        <f>IF(A11153=0,0,A11153*LABOR_HRS_WK_TOM*SEASON_WEEKS*(1+DIM_PCT_TOM)^A11153)</f>
        <v>7733.339536039206</v>
      </c>
      <c r="F11153" s="5">
        <f>IF(B11153=0,0,B11153*LABOR_HRS_WK_CAR*SEASON_WEEKS*(1+DIM_PCT_CAR)^B11153)</f>
        <v>63.037499999999994</v>
      </c>
      <c r="G11153" s="5">
        <f>IF(C11153=0,0,C11153*LABOR_HRS_WK_MES*SEASON_WEEKS*(1+DIM_PCT_MES)^C11153)</f>
        <v>1153.8335085377259</v>
      </c>
      <c r="H11153" s="5">
        <f>E11153+F11153+G11153</f>
        <v>8950.2105445769321</v>
      </c>
      <c r="I11153" s="5">
        <f>MIN(H11153,FARMER_HRS)</f>
        <v>720</v>
      </c>
      <c r="J11153" s="5">
        <f>MAX(0,H11153-FARMER_HRS)</f>
        <v>8230.2105445769321</v>
      </c>
      <c r="K11153" s="2">
        <f>I11153*FARMER_RATE+J11153*TEMP_WORKER_RATE</f>
        <v>167885.59973223839</v>
      </c>
      <c r="L11153" s="2">
        <f>A11153*PRICE_TOM+B11153*PRICE_CAR+C11153*PRICE_MES</f>
        <v>207788</v>
      </c>
      <c r="M11153" s="2">
        <f>A11153*FERT_BED_TOM+B11153*FERT_BED_CAR+C11153*FERT_BED_MES</f>
        <v>33440</v>
      </c>
      <c r="N11153" s="6">
        <f>IF(AND(D11153&lt;=TOTAL_BEDS,J11153&lt;=TEMP_WORKER_MAX*TEMP_WORKER_HRS),1,0)</f>
        <v>0</v>
      </c>
      <c r="O11153" s="2">
        <f>L11153-M11153-K11153-FIXED_COSTS</f>
        <v>-13537.599732238392</v>
      </c>
      <c r="P11153" s="2">
        <f>IF(N11153=1,O11153,"")</f>
      </c>
    </row>
    <row r="11154">
      <c r="A11154" s="6">
        <v>17</v>
      </c>
      <c r="B11154" s="6">
        <v>2</v>
      </c>
      <c r="C11154" s="6">
        <v>21</v>
      </c>
      <c r="D11154" s="6">
        <f>A11154+B11154+C11154</f>
        <v>40</v>
      </c>
      <c r="E11154" s="5">
        <f>IF(A11154=0,0,A11154*LABOR_HRS_WK_TOM*SEASON_WEEKS*(1+DIM_PCT_TOM)^A11154)</f>
        <v>7733.339536039206</v>
      </c>
      <c r="F11154" s="5">
        <f>IF(B11154=0,0,B11154*LABOR_HRS_WK_CAR*SEASON_WEEKS*(1+DIM_PCT_CAR)^B11154)</f>
        <v>63.037499999999994</v>
      </c>
      <c r="G11154" s="5">
        <f>IF(C11154=0,0,C11154*LABOR_HRS_WK_MES*SEASON_WEEKS*(1+DIM_PCT_MES)^C11154)</f>
        <v>1226.6692487641699</v>
      </c>
      <c r="H11154" s="5">
        <f>E11154+F11154+G11154</f>
        <v>9023.0462848033767</v>
      </c>
      <c r="I11154" s="5">
        <f>MIN(H11154,FARMER_HRS)</f>
        <v>720</v>
      </c>
      <c r="J11154" s="5">
        <f>MAX(0,H11154-FARMER_HRS)</f>
        <v>8303.0462848033767</v>
      </c>
      <c r="K11154" s="2">
        <f>I11154*FARMER_RATE+J11154*TEMP_WORKER_RATE</f>
        <v>169150.10911116973</v>
      </c>
      <c r="L11154" s="2">
        <f>A11154*PRICE_TOM+B11154*PRICE_CAR+C11154*PRICE_MES</f>
        <v>210488</v>
      </c>
      <c r="M11154" s="2">
        <f>A11154*FERT_BED_TOM+B11154*FERT_BED_CAR+C11154*FERT_BED_MES</f>
        <v>34320</v>
      </c>
      <c r="N11154" s="6">
        <f>IF(AND(D11154&lt;=TOTAL_BEDS,J11154&lt;=TEMP_WORKER_MAX*TEMP_WORKER_HRS),1,0)</f>
        <v>0</v>
      </c>
      <c r="O11154" s="2">
        <f>L11154-M11154-K11154-FIXED_COSTS</f>
        <v>-12982.109111169731</v>
      </c>
      <c r="P11154" s="2">
        <f>IF(N11154=1,O11154,"")</f>
      </c>
    </row>
    <row r="11155">
      <c r="A11155" s="6">
        <v>17</v>
      </c>
      <c r="B11155" s="6">
        <v>2</v>
      </c>
      <c r="C11155" s="6">
        <v>22</v>
      </c>
      <c r="D11155" s="6">
        <f>A11155+B11155+C11155</f>
        <v>41</v>
      </c>
      <c r="E11155" s="5">
        <f>IF(A11155=0,0,A11155*LABOR_HRS_WK_TOM*SEASON_WEEKS*(1+DIM_PCT_TOM)^A11155)</f>
        <v>7733.339536039206</v>
      </c>
      <c r="F11155" s="5">
        <f>IF(B11155=0,0,B11155*LABOR_HRS_WK_CAR*SEASON_WEEKS*(1+DIM_PCT_CAR)^B11155)</f>
        <v>63.037499999999994</v>
      </c>
      <c r="G11155" s="5">
        <f>IF(C11155=0,0,C11155*LABOR_HRS_WK_MES*SEASON_WEEKS*(1+DIM_PCT_MES)^C11155)</f>
        <v>1301.1455960105659</v>
      </c>
      <c r="H11155" s="5">
        <f>E11155+F11155+G11155</f>
        <v>9097.5226320497713</v>
      </c>
      <c r="I11155" s="5">
        <f>MIN(H11155,FARMER_HRS)</f>
        <v>720</v>
      </c>
      <c r="J11155" s="5">
        <f>MAX(0,H11155-FARMER_HRS)</f>
        <v>8377.5226320497713</v>
      </c>
      <c r="K11155" s="2">
        <f>I11155*FARMER_RATE+J11155*TEMP_WORKER_RATE</f>
        <v>170443.10125086407</v>
      </c>
      <c r="L11155" s="2">
        <f>A11155*PRICE_TOM+B11155*PRICE_CAR+C11155*PRICE_MES</f>
        <v>213188</v>
      </c>
      <c r="M11155" s="2">
        <f>A11155*FERT_BED_TOM+B11155*FERT_BED_CAR+C11155*FERT_BED_MES</f>
        <v>35200</v>
      </c>
      <c r="N11155" s="6">
        <f>IF(AND(D11155&lt;=TOTAL_BEDS,J11155&lt;=TEMP_WORKER_MAX*TEMP_WORKER_HRS),1,0)</f>
        <v>0</v>
      </c>
      <c r="O11155" s="2">
        <f>L11155-M11155-K11155-FIXED_COSTS</f>
        <v>-12455.101250864071</v>
      </c>
      <c r="P11155" s="2">
        <f>IF(N11155=1,O11155,"")</f>
      </c>
    </row>
    <row r="11156">
      <c r="A11156" s="6">
        <v>17</v>
      </c>
      <c r="B11156" s="6">
        <v>2</v>
      </c>
      <c r="C11156" s="6">
        <v>23</v>
      </c>
      <c r="D11156" s="6">
        <f>A11156+B11156+C11156</f>
        <v>42</v>
      </c>
      <c r="E11156" s="5">
        <f>IF(A11156=0,0,A11156*LABOR_HRS_WK_TOM*SEASON_WEEKS*(1+DIM_PCT_TOM)^A11156)</f>
        <v>7733.339536039206</v>
      </c>
      <c r="F11156" s="5">
        <f>IF(B11156=0,0,B11156*LABOR_HRS_WK_CAR*SEASON_WEEKS*(1+DIM_PCT_CAR)^B11156)</f>
        <v>63.037499999999994</v>
      </c>
      <c r="G11156" s="5">
        <f>IF(C11156=0,0,C11156*LABOR_HRS_WK_MES*SEASON_WEEKS*(1+DIM_PCT_MES)^C11156)</f>
        <v>1377.2921848680023</v>
      </c>
      <c r="H11156" s="5">
        <f>E11156+F11156+G11156</f>
        <v>9173.669220907208</v>
      </c>
      <c r="I11156" s="5">
        <f>MIN(H11156,FARMER_HRS)</f>
        <v>720</v>
      </c>
      <c r="J11156" s="5">
        <f>MAX(0,H11156-FARMER_HRS)</f>
        <v>8453.669220907208</v>
      </c>
      <c r="K11156" s="2">
        <f>I11156*FARMER_RATE+J11156*TEMP_WORKER_RATE</f>
        <v>171765.09064075013</v>
      </c>
      <c r="L11156" s="2">
        <f>A11156*PRICE_TOM+B11156*PRICE_CAR+C11156*PRICE_MES</f>
        <v>215888</v>
      </c>
      <c r="M11156" s="2">
        <f>A11156*FERT_BED_TOM+B11156*FERT_BED_CAR+C11156*FERT_BED_MES</f>
        <v>36080</v>
      </c>
      <c r="N11156" s="6">
        <f>IF(AND(D11156&lt;=TOTAL_BEDS,J11156&lt;=TEMP_WORKER_MAX*TEMP_WORKER_HRS),1,0)</f>
        <v>0</v>
      </c>
      <c r="O11156" s="2">
        <f>L11156-M11156-K11156-FIXED_COSTS</f>
        <v>-11957.090640750132</v>
      </c>
      <c r="P11156" s="2">
        <f>IF(N11156=1,O11156,"")</f>
      </c>
    </row>
    <row r="11157">
      <c r="A11157" s="6">
        <v>17</v>
      </c>
      <c r="B11157" s="6">
        <v>2</v>
      </c>
      <c r="C11157" s="6">
        <v>24</v>
      </c>
      <c r="D11157" s="6">
        <f>A11157+B11157+C11157</f>
        <v>43</v>
      </c>
      <c r="E11157" s="5">
        <f>IF(A11157=0,0,A11157*LABOR_HRS_WK_TOM*SEASON_WEEKS*(1+DIM_PCT_TOM)^A11157)</f>
        <v>7733.339536039206</v>
      </c>
      <c r="F11157" s="5">
        <f>IF(B11157=0,0,B11157*LABOR_HRS_WK_CAR*SEASON_WEEKS*(1+DIM_PCT_CAR)^B11157)</f>
        <v>63.037499999999994</v>
      </c>
      <c r="G11157" s="5">
        <f>IF(C11157=0,0,C11157*LABOR_HRS_WK_MES*SEASON_WEEKS*(1+DIM_PCT_MES)^C11157)</f>
        <v>1455.139134447498</v>
      </c>
      <c r="H11157" s="5">
        <f>E11157+F11157+G11157</f>
        <v>9251.5161704867041</v>
      </c>
      <c r="I11157" s="5">
        <f>MIN(H11157,FARMER_HRS)</f>
        <v>720</v>
      </c>
      <c r="J11157" s="5">
        <f>MAX(0,H11157-FARMER_HRS)</f>
        <v>8531.5161704867041</v>
      </c>
      <c r="K11157" s="2">
        <f>I11157*FARMER_RATE+J11157*TEMP_WORKER_RATE</f>
        <v>173116.60018206082</v>
      </c>
      <c r="L11157" s="2">
        <f>A11157*PRICE_TOM+B11157*PRICE_CAR+C11157*PRICE_MES</f>
        <v>218588</v>
      </c>
      <c r="M11157" s="2">
        <f>A11157*FERT_BED_TOM+B11157*FERT_BED_CAR+C11157*FERT_BED_MES</f>
        <v>36960</v>
      </c>
      <c r="N11157" s="6">
        <f>IF(AND(D11157&lt;=TOTAL_BEDS,J11157&lt;=TEMP_WORKER_MAX*TEMP_WORKER_HRS),1,0)</f>
        <v>0</v>
      </c>
      <c r="O11157" s="2">
        <f>L11157-M11157-K11157-FIXED_COSTS</f>
        <v>-11488.600182060822</v>
      </c>
      <c r="P11157" s="2">
        <f>IF(N11157=1,O11157,"")</f>
      </c>
    </row>
    <row r="11158">
      <c r="A11158" s="6">
        <v>17</v>
      </c>
      <c r="B11158" s="6">
        <v>2</v>
      </c>
      <c r="C11158" s="6">
        <v>25</v>
      </c>
      <c r="D11158" s="6">
        <f>A11158+B11158+C11158</f>
        <v>44</v>
      </c>
      <c r="E11158" s="5">
        <f>IF(A11158=0,0,A11158*LABOR_HRS_WK_TOM*SEASON_WEEKS*(1+DIM_PCT_TOM)^A11158)</f>
        <v>7733.339536039206</v>
      </c>
      <c r="F11158" s="5">
        <f>IF(B11158=0,0,B11158*LABOR_HRS_WK_CAR*SEASON_WEEKS*(1+DIM_PCT_CAR)^B11158)</f>
        <v>63.037499999999994</v>
      </c>
      <c r="G11158" s="5">
        <f>IF(C11158=0,0,C11158*LABOR_HRS_WK_MES*SEASON_WEEKS*(1+DIM_PCT_MES)^C11158)</f>
        <v>1534.7170558625955</v>
      </c>
      <c r="H11158" s="5">
        <f>E11158+F11158+G11158</f>
        <v>9331.0940919018012</v>
      </c>
      <c r="I11158" s="5">
        <f>MIN(H11158,FARMER_HRS)</f>
        <v>720</v>
      </c>
      <c r="J11158" s="5">
        <f>MAX(0,H11158-FARMER_HRS)</f>
        <v>8611.0940919018012</v>
      </c>
      <c r="K11158" s="2">
        <f>I11158*FARMER_RATE+J11158*TEMP_WORKER_RATE</f>
        <v>174498.16131773961</v>
      </c>
      <c r="L11158" s="2">
        <f>A11158*PRICE_TOM+B11158*PRICE_CAR+C11158*PRICE_MES</f>
        <v>221288</v>
      </c>
      <c r="M11158" s="2">
        <f>A11158*FERT_BED_TOM+B11158*FERT_BED_CAR+C11158*FERT_BED_MES</f>
        <v>37840</v>
      </c>
      <c r="N11158" s="6">
        <f>IF(AND(D11158&lt;=TOTAL_BEDS,J11158&lt;=TEMP_WORKER_MAX*TEMP_WORKER_HRS),1,0)</f>
        <v>0</v>
      </c>
      <c r="O11158" s="2">
        <f>L11158-M11158-K11158-FIXED_COSTS</f>
        <v>-11050.161317739607</v>
      </c>
      <c r="P11158" s="2">
        <f>IF(N11158=1,O11158,"")</f>
      </c>
    </row>
    <row r="11159">
      <c r="A11159" s="6">
        <v>17</v>
      </c>
      <c r="B11159" s="6">
        <v>2</v>
      </c>
      <c r="C11159" s="6">
        <v>26</v>
      </c>
      <c r="D11159" s="6">
        <f>A11159+B11159+C11159</f>
        <v>45</v>
      </c>
      <c r="E11159" s="5">
        <f>IF(A11159=0,0,A11159*LABOR_HRS_WK_TOM*SEASON_WEEKS*(1+DIM_PCT_TOM)^A11159)</f>
        <v>7733.339536039206</v>
      </c>
      <c r="F11159" s="5">
        <f>IF(B11159=0,0,B11159*LABOR_HRS_WK_CAR*SEASON_WEEKS*(1+DIM_PCT_CAR)^B11159)</f>
        <v>63.037499999999994</v>
      </c>
      <c r="G11159" s="5">
        <f>IF(C11159=0,0,C11159*LABOR_HRS_WK_MES*SEASON_WEEKS*(1+DIM_PCT_MES)^C11159)</f>
        <v>1616.0570598233128</v>
      </c>
      <c r="H11159" s="5">
        <f>E11159+F11159+G11159</f>
        <v>9412.43409586252</v>
      </c>
      <c r="I11159" s="5">
        <f>MIN(H11159,FARMER_HRS)</f>
        <v>720</v>
      </c>
      <c r="J11159" s="5">
        <f>MAX(0,H11159-FARMER_HRS)</f>
        <v>8692.43409586252</v>
      </c>
      <c r="K11159" s="2">
        <f>I11159*FARMER_RATE+J11159*TEMP_WORKER_RATE</f>
        <v>175910.31416427984</v>
      </c>
      <c r="L11159" s="2">
        <f>A11159*PRICE_TOM+B11159*PRICE_CAR+C11159*PRICE_MES</f>
        <v>223988</v>
      </c>
      <c r="M11159" s="2">
        <f>A11159*FERT_BED_TOM+B11159*FERT_BED_CAR+C11159*FERT_BED_MES</f>
        <v>38720</v>
      </c>
      <c r="N11159" s="6">
        <f>IF(AND(D11159&lt;=TOTAL_BEDS,J11159&lt;=TEMP_WORKER_MAX*TEMP_WORKER_HRS),1,0)</f>
        <v>0</v>
      </c>
      <c r="O11159" s="2">
        <f>L11159-M11159-K11159-FIXED_COSTS</f>
        <v>-10642.314164279844</v>
      </c>
      <c r="P11159" s="2">
        <f>IF(N11159=1,O11159,"")</f>
      </c>
    </row>
    <row r="11160">
      <c r="A11160" s="6">
        <v>17</v>
      </c>
      <c r="B11160" s="6">
        <v>2</v>
      </c>
      <c r="C11160" s="6">
        <v>27</v>
      </c>
      <c r="D11160" s="6">
        <f>A11160+B11160+C11160</f>
        <v>46</v>
      </c>
      <c r="E11160" s="5">
        <f>IF(A11160=0,0,A11160*LABOR_HRS_WK_TOM*SEASON_WEEKS*(1+DIM_PCT_TOM)^A11160)</f>
        <v>7733.339536039206</v>
      </c>
      <c r="F11160" s="5">
        <f>IF(B11160=0,0,B11160*LABOR_HRS_WK_CAR*SEASON_WEEKS*(1+DIM_PCT_CAR)^B11160)</f>
        <v>63.037499999999994</v>
      </c>
      <c r="G11160" s="5">
        <f>IF(C11160=0,0,C11160*LABOR_HRS_WK_MES*SEASON_WEEKS*(1+DIM_PCT_MES)^C11160)</f>
        <v>1699.19076434307</v>
      </c>
      <c r="H11160" s="5">
        <f>E11160+F11160+G11160</f>
        <v>9495.5678003822759</v>
      </c>
      <c r="I11160" s="5">
        <f>MIN(H11160,FARMER_HRS)</f>
        <v>720</v>
      </c>
      <c r="J11160" s="5">
        <f>MAX(0,H11160-FARMER_HRS)</f>
        <v>8775.5678003822759</v>
      </c>
      <c r="K11160" s="2">
        <f>I11160*FARMER_RATE+J11160*TEMP_WORKER_RATE</f>
        <v>177353.60764552563</v>
      </c>
      <c r="L11160" s="2">
        <f>A11160*PRICE_TOM+B11160*PRICE_CAR+C11160*PRICE_MES</f>
        <v>226688</v>
      </c>
      <c r="M11160" s="2">
        <f>A11160*FERT_BED_TOM+B11160*FERT_BED_CAR+C11160*FERT_BED_MES</f>
        <v>39600</v>
      </c>
      <c r="N11160" s="6">
        <f>IF(AND(D11160&lt;=TOTAL_BEDS,J11160&lt;=TEMP_WORKER_MAX*TEMP_WORKER_HRS),1,0)</f>
        <v>0</v>
      </c>
      <c r="O11160" s="2">
        <f>L11160-M11160-K11160-FIXED_COSTS</f>
        <v>-10265.607645525626</v>
      </c>
      <c r="P11160" s="2">
        <f>IF(N11160=1,O11160,"")</f>
      </c>
    </row>
    <row r="11161">
      <c r="A11161" s="6">
        <v>17</v>
      </c>
      <c r="B11161" s="6">
        <v>2</v>
      </c>
      <c r="C11161" s="6">
        <v>28</v>
      </c>
      <c r="D11161" s="6">
        <f>A11161+B11161+C11161</f>
        <v>47</v>
      </c>
      <c r="E11161" s="5">
        <f>IF(A11161=0,0,A11161*LABOR_HRS_WK_TOM*SEASON_WEEKS*(1+DIM_PCT_TOM)^A11161)</f>
        <v>7733.339536039206</v>
      </c>
      <c r="F11161" s="5">
        <f>IF(B11161=0,0,B11161*LABOR_HRS_WK_CAR*SEASON_WEEKS*(1+DIM_PCT_CAR)^B11161)</f>
        <v>63.037499999999994</v>
      </c>
      <c r="G11161" s="5">
        <f>IF(C11161=0,0,C11161*LABOR_HRS_WK_MES*SEASON_WEEKS*(1+DIM_PCT_MES)^C11161)</f>
        <v>1784.1503025602233</v>
      </c>
      <c r="H11161" s="5">
        <f>E11161+F11161+G11161</f>
        <v>9580.52733859943</v>
      </c>
      <c r="I11161" s="5">
        <f>MIN(H11161,FARMER_HRS)</f>
        <v>720</v>
      </c>
      <c r="J11161" s="5">
        <f>MAX(0,H11161-FARMER_HRS)</f>
        <v>8860.52733859943</v>
      </c>
      <c r="K11161" s="2">
        <f>I11161*FARMER_RATE+J11161*TEMP_WORKER_RATE</f>
        <v>178828.59962846231</v>
      </c>
      <c r="L11161" s="2">
        <f>A11161*PRICE_TOM+B11161*PRICE_CAR+C11161*PRICE_MES</f>
        <v>229388</v>
      </c>
      <c r="M11161" s="2">
        <f>A11161*FERT_BED_TOM+B11161*FERT_BED_CAR+C11161*FERT_BED_MES</f>
        <v>40480</v>
      </c>
      <c r="N11161" s="6">
        <f>IF(AND(D11161&lt;=TOTAL_BEDS,J11161&lt;=TEMP_WORKER_MAX*TEMP_WORKER_HRS),1,0)</f>
        <v>0</v>
      </c>
      <c r="O11161" s="2">
        <f>L11161-M11161-K11161-FIXED_COSTS</f>
        <v>-9920.59962846231</v>
      </c>
      <c r="P11161" s="2">
        <f>IF(N11161=1,O11161,"")</f>
      </c>
    </row>
    <row r="11162">
      <c r="A11162" s="6">
        <v>17</v>
      </c>
      <c r="B11162" s="6">
        <v>2</v>
      </c>
      <c r="C11162" s="6">
        <v>29</v>
      </c>
      <c r="D11162" s="6">
        <f>A11162+B11162+C11162</f>
        <v>48</v>
      </c>
      <c r="E11162" s="5">
        <f>IF(A11162=0,0,A11162*LABOR_HRS_WK_TOM*SEASON_WEEKS*(1+DIM_PCT_TOM)^A11162)</f>
        <v>7733.339536039206</v>
      </c>
      <c r="F11162" s="5">
        <f>IF(B11162=0,0,B11162*LABOR_HRS_WK_CAR*SEASON_WEEKS*(1+DIM_PCT_CAR)^B11162)</f>
        <v>63.037499999999994</v>
      </c>
      <c r="G11162" s="5">
        <f>IF(C11162=0,0,C11162*LABOR_HRS_WK_MES*SEASON_WEEKS*(1+DIM_PCT_MES)^C11162)</f>
        <v>1870.9683306758766</v>
      </c>
      <c r="H11162" s="5">
        <f>E11162+F11162+G11162</f>
        <v>9667.3453667150825</v>
      </c>
      <c r="I11162" s="5">
        <f>MIN(H11162,FARMER_HRS)</f>
        <v>720</v>
      </c>
      <c r="J11162" s="5">
        <f>MAX(0,H11162-FARMER_HRS)</f>
        <v>8947.3453667150825</v>
      </c>
      <c r="K11162" s="2">
        <f>I11162*FARMER_RATE+J11162*TEMP_WORKER_RATE</f>
        <v>180335.85706102574</v>
      </c>
      <c r="L11162" s="2">
        <f>A11162*PRICE_TOM+B11162*PRICE_CAR+C11162*PRICE_MES</f>
        <v>232088</v>
      </c>
      <c r="M11162" s="2">
        <f>A11162*FERT_BED_TOM+B11162*FERT_BED_CAR+C11162*FERT_BED_MES</f>
        <v>41360</v>
      </c>
      <c r="N11162" s="6">
        <f>IF(AND(D11162&lt;=TOTAL_BEDS,J11162&lt;=TEMP_WORKER_MAX*TEMP_WORKER_HRS),1,0)</f>
        <v>0</v>
      </c>
      <c r="O11162" s="2">
        <f>L11162-M11162-K11162-FIXED_COSTS</f>
        <v>-9607.8570610257448</v>
      </c>
      <c r="P11162" s="2">
        <f>IF(N11162=1,O11162,"")</f>
      </c>
    </row>
    <row r="11163">
      <c r="A11163" s="6">
        <v>17</v>
      </c>
      <c r="B11163" s="6">
        <v>2</v>
      </c>
      <c r="C11163" s="6">
        <v>30</v>
      </c>
      <c r="D11163" s="6">
        <f>A11163+B11163+C11163</f>
        <v>49</v>
      </c>
      <c r="E11163" s="5">
        <f>IF(A11163=0,0,A11163*LABOR_HRS_WK_TOM*SEASON_WEEKS*(1+DIM_PCT_TOM)^A11163)</f>
        <v>7733.339536039206</v>
      </c>
      <c r="F11163" s="5">
        <f>IF(B11163=0,0,B11163*LABOR_HRS_WK_CAR*SEASON_WEEKS*(1+DIM_PCT_CAR)^B11163)</f>
        <v>63.037499999999994</v>
      </c>
      <c r="G11163" s="5">
        <f>IF(C11163=0,0,C11163*LABOR_HRS_WK_MES*SEASON_WEEKS*(1+DIM_PCT_MES)^C11163)</f>
        <v>1959.6780360096466</v>
      </c>
      <c r="H11163" s="5">
        <f>E11163+F11163+G11163</f>
        <v>9756.0550720488536</v>
      </c>
      <c r="I11163" s="5">
        <f>MIN(H11163,FARMER_HRS)</f>
        <v>720</v>
      </c>
      <c r="J11163" s="5">
        <f>MAX(0,H11163-FARMER_HRS)</f>
        <v>9036.0550720488536</v>
      </c>
      <c r="K11163" s="2">
        <f>I11163*FARMER_RATE+J11163*TEMP_WORKER_RATE</f>
        <v>181875.95611195927</v>
      </c>
      <c r="L11163" s="2">
        <f>A11163*PRICE_TOM+B11163*PRICE_CAR+C11163*PRICE_MES</f>
        <v>234788</v>
      </c>
      <c r="M11163" s="2">
        <f>A11163*FERT_BED_TOM+B11163*FERT_BED_CAR+C11163*FERT_BED_MES</f>
        <v>42240</v>
      </c>
      <c r="N11163" s="6">
        <f>IF(AND(D11163&lt;=TOTAL_BEDS,J11163&lt;=TEMP_WORKER_MAX*TEMP_WORKER_HRS),1,0)</f>
        <v>0</v>
      </c>
      <c r="O11163" s="2">
        <f>L11163-M11163-K11163-FIXED_COSTS</f>
        <v>-9327.956111959269</v>
      </c>
      <c r="P11163" s="2">
        <f>IF(N11163=1,O11163,"")</f>
      </c>
    </row>
    <row r="11164">
      <c r="A11164" s="6">
        <v>17</v>
      </c>
      <c r="B11164" s="6">
        <v>3</v>
      </c>
      <c r="C11164" s="6">
        <v>0</v>
      </c>
      <c r="D11164" s="6">
        <f>A11164+B11164+C11164</f>
        <v>20</v>
      </c>
      <c r="E11164" s="5">
        <f>IF(A11164=0,0,A11164*LABOR_HRS_WK_TOM*SEASON_WEEKS*(1+DIM_PCT_TOM)^A11164)</f>
        <v>7733.339536039206</v>
      </c>
      <c r="F11164" s="5">
        <f>IF(B11164=0,0,B11164*LABOR_HRS_WK_CAR*SEASON_WEEKS*(1+DIM_PCT_CAR)^B11164)</f>
        <v>96.920156249999962</v>
      </c>
      <c r="G11164" s="5">
        <f>IF(C11164=0,0,C11164*LABOR_HRS_WK_MES*SEASON_WEEKS*(1+DIM_PCT_MES)^C11164)</f>
        <v>0</v>
      </c>
      <c r="H11164" s="5">
        <f>E11164+F11164+G11164</f>
        <v>7830.2596922892062</v>
      </c>
      <c r="I11164" s="5">
        <f>MIN(H11164,FARMER_HRS)</f>
        <v>720</v>
      </c>
      <c r="J11164" s="5">
        <f>MAX(0,H11164-FARMER_HRS)</f>
        <v>7110.2596922892062</v>
      </c>
      <c r="K11164" s="2">
        <f>I11164*FARMER_RATE+J11164*TEMP_WORKER_RATE</f>
        <v>148442.0085466876</v>
      </c>
      <c r="L11164" s="2">
        <f>A11164*PRICE_TOM+B11164*PRICE_CAR+C11164*PRICE_MES</f>
        <v>155882</v>
      </c>
      <c r="M11164" s="2">
        <f>A11164*FERT_BED_TOM+B11164*FERT_BED_CAR+C11164*FERT_BED_MES</f>
        <v>16280</v>
      </c>
      <c r="N11164" s="6">
        <f>IF(AND(D11164&lt;=TOTAL_BEDS,J11164&lt;=TEMP_WORKER_MAX*TEMP_WORKER_HRS),1,0)</f>
        <v>0</v>
      </c>
      <c r="O11164" s="2">
        <f>L11164-M11164-K11164-FIXED_COSTS</f>
        <v>-28840.008546687604</v>
      </c>
      <c r="P11164" s="2">
        <f>IF(N11164=1,O11164,"")</f>
      </c>
    </row>
    <row r="11165">
      <c r="A11165" s="6">
        <v>17</v>
      </c>
      <c r="B11165" s="6">
        <v>3</v>
      </c>
      <c r="C11165" s="6">
        <v>1</v>
      </c>
      <c r="D11165" s="6">
        <f>A11165+B11165+C11165</f>
        <v>21</v>
      </c>
      <c r="E11165" s="5">
        <f>IF(A11165=0,0,A11165*LABOR_HRS_WK_TOM*SEASON_WEEKS*(1+DIM_PCT_TOM)^A11165)</f>
        <v>7733.339536039206</v>
      </c>
      <c r="F11165" s="5">
        <f>IF(B11165=0,0,B11165*LABOR_HRS_WK_CAR*SEASON_WEEKS*(1+DIM_PCT_CAR)^B11165)</f>
        <v>96.920156249999962</v>
      </c>
      <c r="G11165" s="5">
        <f>IF(C11165=0,0,C11165*LABOR_HRS_WK_MES*SEASON_WEEKS*(1+DIM_PCT_MES)^C11165)</f>
        <v>45.5625</v>
      </c>
      <c r="H11165" s="5">
        <f>E11165+F11165+G11165</f>
        <v>7875.8221922892062</v>
      </c>
      <c r="I11165" s="5">
        <f>MIN(H11165,FARMER_HRS)</f>
        <v>720</v>
      </c>
      <c r="J11165" s="5">
        <f>MAX(0,H11165-FARMER_HRS)</f>
        <v>7155.8221922892062</v>
      </c>
      <c r="K11165" s="2">
        <f>I11165*FARMER_RATE+J11165*TEMP_WORKER_RATE</f>
        <v>149233.0241716876</v>
      </c>
      <c r="L11165" s="2">
        <f>A11165*PRICE_TOM+B11165*PRICE_CAR+C11165*PRICE_MES</f>
        <v>158582</v>
      </c>
      <c r="M11165" s="2">
        <f>A11165*FERT_BED_TOM+B11165*FERT_BED_CAR+C11165*FERT_BED_MES</f>
        <v>17160</v>
      </c>
      <c r="N11165" s="6">
        <f>IF(AND(D11165&lt;=TOTAL_BEDS,J11165&lt;=TEMP_WORKER_MAX*TEMP_WORKER_HRS),1,0)</f>
        <v>0</v>
      </c>
      <c r="O11165" s="2">
        <f>L11165-M11165-K11165-FIXED_COSTS</f>
        <v>-27811.024171687604</v>
      </c>
      <c r="P11165" s="2">
        <f>IF(N11165=1,O11165,"")</f>
      </c>
    </row>
    <row r="11166">
      <c r="A11166" s="6">
        <v>17</v>
      </c>
      <c r="B11166" s="6">
        <v>3</v>
      </c>
      <c r="C11166" s="6">
        <v>2</v>
      </c>
      <c r="D11166" s="6">
        <f>A11166+B11166+C11166</f>
        <v>22</v>
      </c>
      <c r="E11166" s="5">
        <f>IF(A11166=0,0,A11166*LABOR_HRS_WK_TOM*SEASON_WEEKS*(1+DIM_PCT_TOM)^A11166)</f>
        <v>7733.339536039206</v>
      </c>
      <c r="F11166" s="5">
        <f>IF(B11166=0,0,B11166*LABOR_HRS_WK_CAR*SEASON_WEEKS*(1+DIM_PCT_CAR)^B11166)</f>
        <v>96.920156249999962</v>
      </c>
      <c r="G11166" s="5">
        <f>IF(C11166=0,0,C11166*LABOR_HRS_WK_MES*SEASON_WEEKS*(1+DIM_PCT_MES)^C11166)</f>
        <v>92.2640625</v>
      </c>
      <c r="H11166" s="5">
        <f>E11166+F11166+G11166</f>
        <v>7922.5237547892066</v>
      </c>
      <c r="I11166" s="5">
        <f>MIN(H11166,FARMER_HRS)</f>
        <v>720</v>
      </c>
      <c r="J11166" s="5">
        <f>MAX(0,H11166-FARMER_HRS)</f>
        <v>7202.5237547892066</v>
      </c>
      <c r="K11166" s="2">
        <f>I11166*FARMER_RATE+J11166*TEMP_WORKER_RATE</f>
        <v>150043.8151873126</v>
      </c>
      <c r="L11166" s="2">
        <f>A11166*PRICE_TOM+B11166*PRICE_CAR+C11166*PRICE_MES</f>
        <v>161282</v>
      </c>
      <c r="M11166" s="2">
        <f>A11166*FERT_BED_TOM+B11166*FERT_BED_CAR+C11166*FERT_BED_MES</f>
        <v>18040</v>
      </c>
      <c r="N11166" s="6">
        <f>IF(AND(D11166&lt;=TOTAL_BEDS,J11166&lt;=TEMP_WORKER_MAX*TEMP_WORKER_HRS),1,0)</f>
        <v>0</v>
      </c>
      <c r="O11166" s="2">
        <f>L11166-M11166-K11166-FIXED_COSTS</f>
        <v>-26801.815187312604</v>
      </c>
      <c r="P11166" s="2">
        <f>IF(N11166=1,O11166,"")</f>
      </c>
    </row>
    <row r="11167">
      <c r="A11167" s="6">
        <v>17</v>
      </c>
      <c r="B11167" s="6">
        <v>3</v>
      </c>
      <c r="C11167" s="6">
        <v>3</v>
      </c>
      <c r="D11167" s="6">
        <f>A11167+B11167+C11167</f>
        <v>23</v>
      </c>
      <c r="E11167" s="5">
        <f>IF(A11167=0,0,A11167*LABOR_HRS_WK_TOM*SEASON_WEEKS*(1+DIM_PCT_TOM)^A11167)</f>
        <v>7733.339536039206</v>
      </c>
      <c r="F11167" s="5">
        <f>IF(B11167=0,0,B11167*LABOR_HRS_WK_CAR*SEASON_WEEKS*(1+DIM_PCT_CAR)^B11167)</f>
        <v>96.920156249999962</v>
      </c>
      <c r="G11167" s="5">
        <f>IF(C11167=0,0,C11167*LABOR_HRS_WK_MES*SEASON_WEEKS*(1+DIM_PCT_MES)^C11167)</f>
        <v>140.12604492187498</v>
      </c>
      <c r="H11167" s="5">
        <f>E11167+F11167+G11167</f>
        <v>7970.3857372110815</v>
      </c>
      <c r="I11167" s="5">
        <f>MIN(H11167,FARMER_HRS)</f>
        <v>720</v>
      </c>
      <c r="J11167" s="5">
        <f>MAX(0,H11167-FARMER_HRS)</f>
        <v>7250.3857372110815</v>
      </c>
      <c r="K11167" s="2">
        <f>I11167*FARMER_RATE+J11167*TEMP_WORKER_RATE</f>
        <v>150874.75238213682</v>
      </c>
      <c r="L11167" s="2">
        <f>A11167*PRICE_TOM+B11167*PRICE_CAR+C11167*PRICE_MES</f>
        <v>163982</v>
      </c>
      <c r="M11167" s="2">
        <f>A11167*FERT_BED_TOM+B11167*FERT_BED_CAR+C11167*FERT_BED_MES</f>
        <v>18920</v>
      </c>
      <c r="N11167" s="6">
        <f>IF(AND(D11167&lt;=TOTAL_BEDS,J11167&lt;=TEMP_WORKER_MAX*TEMP_WORKER_HRS),1,0)</f>
        <v>0</v>
      </c>
      <c r="O11167" s="2">
        <f>L11167-M11167-K11167-FIXED_COSTS</f>
        <v>-25812.752382136823</v>
      </c>
      <c r="P11167" s="2">
        <f>IF(N11167=1,O11167,"")</f>
      </c>
    </row>
    <row r="11168">
      <c r="A11168" s="6">
        <v>17</v>
      </c>
      <c r="B11168" s="6">
        <v>3</v>
      </c>
      <c r="C11168" s="6">
        <v>4</v>
      </c>
      <c r="D11168" s="6">
        <f>A11168+B11168+C11168</f>
        <v>24</v>
      </c>
      <c r="E11168" s="5">
        <f>IF(A11168=0,0,A11168*LABOR_HRS_WK_TOM*SEASON_WEEKS*(1+DIM_PCT_TOM)^A11168)</f>
        <v>7733.339536039206</v>
      </c>
      <c r="F11168" s="5">
        <f>IF(B11168=0,0,B11168*LABOR_HRS_WK_CAR*SEASON_WEEKS*(1+DIM_PCT_CAR)^B11168)</f>
        <v>96.920156249999962</v>
      </c>
      <c r="G11168" s="5">
        <f>IF(C11168=0,0,C11168*LABOR_HRS_WK_MES*SEASON_WEEKS*(1+DIM_PCT_MES)^C11168)</f>
        <v>189.17016064453119</v>
      </c>
      <c r="H11168" s="5">
        <f>E11168+F11168+G11168</f>
        <v>8019.4298529337375</v>
      </c>
      <c r="I11168" s="5">
        <f>MIN(H11168,FARMER_HRS)</f>
        <v>720</v>
      </c>
      <c r="J11168" s="5">
        <f>MAX(0,H11168-FARMER_HRS)</f>
        <v>7299.4298529337375</v>
      </c>
      <c r="K11168" s="2">
        <f>I11168*FARMER_RATE+J11168*TEMP_WORKER_RATE</f>
        <v>151726.21272454405</v>
      </c>
      <c r="L11168" s="2">
        <f>A11168*PRICE_TOM+B11168*PRICE_CAR+C11168*PRICE_MES</f>
        <v>166682</v>
      </c>
      <c r="M11168" s="2">
        <f>A11168*FERT_BED_TOM+B11168*FERT_BED_CAR+C11168*FERT_BED_MES</f>
        <v>19800</v>
      </c>
      <c r="N11168" s="6">
        <f>IF(AND(D11168&lt;=TOTAL_BEDS,J11168&lt;=TEMP_WORKER_MAX*TEMP_WORKER_HRS),1,0)</f>
        <v>0</v>
      </c>
      <c r="O11168" s="2">
        <f>L11168-M11168-K11168-FIXED_COSTS</f>
        <v>-24844.21272454405</v>
      </c>
      <c r="P11168" s="2">
        <f>IF(N11168=1,O11168,"")</f>
      </c>
    </row>
    <row r="11169">
      <c r="A11169" s="6">
        <v>17</v>
      </c>
      <c r="B11169" s="6">
        <v>3</v>
      </c>
      <c r="C11169" s="6">
        <v>5</v>
      </c>
      <c r="D11169" s="6">
        <f>A11169+B11169+C11169</f>
        <v>25</v>
      </c>
      <c r="E11169" s="5">
        <f>IF(A11169=0,0,A11169*LABOR_HRS_WK_TOM*SEASON_WEEKS*(1+DIM_PCT_TOM)^A11169)</f>
        <v>7733.339536039206</v>
      </c>
      <c r="F11169" s="5">
        <f>IF(B11169=0,0,B11169*LABOR_HRS_WK_CAR*SEASON_WEEKS*(1+DIM_PCT_CAR)^B11169)</f>
        <v>96.920156249999962</v>
      </c>
      <c r="G11169" s="5">
        <f>IF(C11169=0,0,C11169*LABOR_HRS_WK_MES*SEASON_WEEKS*(1+DIM_PCT_MES)^C11169)</f>
        <v>239.41848456573481</v>
      </c>
      <c r="H11169" s="5">
        <f>E11169+F11169+G11169</f>
        <v>8069.6781768549408</v>
      </c>
      <c r="I11169" s="5">
        <f>MIN(H11169,FARMER_HRS)</f>
        <v>720</v>
      </c>
      <c r="J11169" s="5">
        <f>MAX(0,H11169-FARMER_HRS)</f>
        <v>7349.6781768549408</v>
      </c>
      <c r="K11169" s="2">
        <f>I11169*FARMER_RATE+J11169*TEMP_WORKER_RATE</f>
        <v>152598.57945928717</v>
      </c>
      <c r="L11169" s="2">
        <f>A11169*PRICE_TOM+B11169*PRICE_CAR+C11169*PRICE_MES</f>
        <v>169382</v>
      </c>
      <c r="M11169" s="2">
        <f>A11169*FERT_BED_TOM+B11169*FERT_BED_CAR+C11169*FERT_BED_MES</f>
        <v>20680</v>
      </c>
      <c r="N11169" s="6">
        <f>IF(AND(D11169&lt;=TOTAL_BEDS,J11169&lt;=TEMP_WORKER_MAX*TEMP_WORKER_HRS),1,0)</f>
        <v>0</v>
      </c>
      <c r="O11169" s="2">
        <f>L11169-M11169-K11169-FIXED_COSTS</f>
        <v>-23896.579459287168</v>
      </c>
      <c r="P11169" s="2">
        <f>IF(N11169=1,O11169,"")</f>
      </c>
    </row>
    <row r="11170">
      <c r="A11170" s="6">
        <v>17</v>
      </c>
      <c r="B11170" s="6">
        <v>3</v>
      </c>
      <c r="C11170" s="6">
        <v>6</v>
      </c>
      <c r="D11170" s="6">
        <f>A11170+B11170+C11170</f>
        <v>26</v>
      </c>
      <c r="E11170" s="5">
        <f>IF(A11170=0,0,A11170*LABOR_HRS_WK_TOM*SEASON_WEEKS*(1+DIM_PCT_TOM)^A11170)</f>
        <v>7733.339536039206</v>
      </c>
      <c r="F11170" s="5">
        <f>IF(B11170=0,0,B11170*LABOR_HRS_WK_CAR*SEASON_WEEKS*(1+DIM_PCT_CAR)^B11170)</f>
        <v>96.920156249999962</v>
      </c>
      <c r="G11170" s="5">
        <f>IF(C11170=0,0,C11170*LABOR_HRS_WK_MES*SEASON_WEEKS*(1+DIM_PCT_MES)^C11170)</f>
        <v>290.89345874736773</v>
      </c>
      <c r="H11170" s="5">
        <f>E11170+F11170+G11170</f>
        <v>8121.1531510365739</v>
      </c>
      <c r="I11170" s="5">
        <f>MIN(H11170,FARMER_HRS)</f>
        <v>720</v>
      </c>
      <c r="J11170" s="5">
        <f>MAX(0,H11170-FARMER_HRS)</f>
        <v>7401.1531510365739</v>
      </c>
      <c r="K11170" s="2">
        <f>I11170*FARMER_RATE+J11170*TEMP_WORKER_RATE</f>
        <v>153492.24220549606</v>
      </c>
      <c r="L11170" s="2">
        <f>A11170*PRICE_TOM+B11170*PRICE_CAR+C11170*PRICE_MES</f>
        <v>172082</v>
      </c>
      <c r="M11170" s="2">
        <f>A11170*FERT_BED_TOM+B11170*FERT_BED_CAR+C11170*FERT_BED_MES</f>
        <v>21560</v>
      </c>
      <c r="N11170" s="6">
        <f>IF(AND(D11170&lt;=TOTAL_BEDS,J11170&lt;=TEMP_WORKER_MAX*TEMP_WORKER_HRS),1,0)</f>
        <v>0</v>
      </c>
      <c r="O11170" s="2">
        <f>L11170-M11170-K11170-FIXED_COSTS</f>
        <v>-22970.242205496063</v>
      </c>
      <c r="P11170" s="2">
        <f>IF(N11170=1,O11170,"")</f>
      </c>
    </row>
    <row r="11171">
      <c r="A11171" s="6">
        <v>17</v>
      </c>
      <c r="B11171" s="6">
        <v>3</v>
      </c>
      <c r="C11171" s="6">
        <v>7</v>
      </c>
      <c r="D11171" s="6">
        <f>A11171+B11171+C11171</f>
        <v>27</v>
      </c>
      <c r="E11171" s="5">
        <f>IF(A11171=0,0,A11171*LABOR_HRS_WK_TOM*SEASON_WEEKS*(1+DIM_PCT_TOM)^A11171)</f>
        <v>7733.339536039206</v>
      </c>
      <c r="F11171" s="5">
        <f>IF(B11171=0,0,B11171*LABOR_HRS_WK_CAR*SEASON_WEEKS*(1+DIM_PCT_CAR)^B11171)</f>
        <v>96.920156249999962</v>
      </c>
      <c r="G11171" s="5">
        <f>IF(C11171=0,0,C11171*LABOR_HRS_WK_MES*SEASON_WEEKS*(1+DIM_PCT_MES)^C11171)</f>
        <v>343.61789814532818</v>
      </c>
      <c r="H11171" s="5">
        <f>E11171+F11171+G11171</f>
        <v>8173.8775904345348</v>
      </c>
      <c r="I11171" s="5">
        <f>MIN(H11171,FARMER_HRS)</f>
        <v>720</v>
      </c>
      <c r="J11171" s="5">
        <f>MAX(0,H11171-FARMER_HRS)</f>
        <v>7453.8775904345348</v>
      </c>
      <c r="K11171" s="2">
        <f>I11171*FARMER_RATE+J11171*TEMP_WORKER_RATE</f>
        <v>154407.59705615512</v>
      </c>
      <c r="L11171" s="2">
        <f>A11171*PRICE_TOM+B11171*PRICE_CAR+C11171*PRICE_MES</f>
        <v>174782</v>
      </c>
      <c r="M11171" s="2">
        <f>A11171*FERT_BED_TOM+B11171*FERT_BED_CAR+C11171*FERT_BED_MES</f>
        <v>22440</v>
      </c>
      <c r="N11171" s="6">
        <f>IF(AND(D11171&lt;=TOTAL_BEDS,J11171&lt;=TEMP_WORKER_MAX*TEMP_WORKER_HRS),1,0)</f>
        <v>0</v>
      </c>
      <c r="O11171" s="2">
        <f>L11171-M11171-K11171-FIXED_COSTS</f>
        <v>-22065.597056155122</v>
      </c>
      <c r="P11171" s="2">
        <f>IF(N11171=1,O11171,"")</f>
      </c>
    </row>
    <row r="11172">
      <c r="A11172" s="6">
        <v>17</v>
      </c>
      <c r="B11172" s="6">
        <v>3</v>
      </c>
      <c r="C11172" s="6">
        <v>8</v>
      </c>
      <c r="D11172" s="6">
        <f>A11172+B11172+C11172</f>
        <v>28</v>
      </c>
      <c r="E11172" s="5">
        <f>IF(A11172=0,0,A11172*LABOR_HRS_WK_TOM*SEASON_WEEKS*(1+DIM_PCT_TOM)^A11172)</f>
        <v>7733.339536039206</v>
      </c>
      <c r="F11172" s="5">
        <f>IF(B11172=0,0,B11172*LABOR_HRS_WK_CAR*SEASON_WEEKS*(1+DIM_PCT_CAR)^B11172)</f>
        <v>96.920156249999962</v>
      </c>
      <c r="G11172" s="5">
        <f>IF(C11172=0,0,C11172*LABOR_HRS_WK_MES*SEASON_WEEKS*(1+DIM_PCT_MES)^C11172)</f>
        <v>397.61499642530833</v>
      </c>
      <c r="H11172" s="5">
        <f>E11172+F11172+G11172</f>
        <v>8227.8746887145153</v>
      </c>
      <c r="I11172" s="5">
        <f>MIN(H11172,FARMER_HRS)</f>
        <v>720</v>
      </c>
      <c r="J11172" s="5">
        <f>MAX(0,H11172-FARMER_HRS)</f>
        <v>7507.8746887145153</v>
      </c>
      <c r="K11172" s="2">
        <f>I11172*FARMER_RATE+J11172*TEMP_WORKER_RATE</f>
        <v>155345.04667907144</v>
      </c>
      <c r="L11172" s="2">
        <f>A11172*PRICE_TOM+B11172*PRICE_CAR+C11172*PRICE_MES</f>
        <v>177482</v>
      </c>
      <c r="M11172" s="2">
        <f>A11172*FERT_BED_TOM+B11172*FERT_BED_CAR+C11172*FERT_BED_MES</f>
        <v>23320</v>
      </c>
      <c r="N11172" s="6">
        <f>IF(AND(D11172&lt;=TOTAL_BEDS,J11172&lt;=TEMP_WORKER_MAX*TEMP_WORKER_HRS),1,0)</f>
        <v>0</v>
      </c>
      <c r="O11172" s="2">
        <f>L11172-M11172-K11172-FIXED_COSTS</f>
        <v>-21183.046679071442</v>
      </c>
      <c r="P11172" s="2">
        <f>IF(N11172=1,O11172,"")</f>
      </c>
    </row>
    <row r="11173">
      <c r="A11173" s="6">
        <v>17</v>
      </c>
      <c r="B11173" s="6">
        <v>3</v>
      </c>
      <c r="C11173" s="6">
        <v>9</v>
      </c>
      <c r="D11173" s="6">
        <f>A11173+B11173+C11173</f>
        <v>29</v>
      </c>
      <c r="E11173" s="5">
        <f>IF(A11173=0,0,A11173*LABOR_HRS_WK_TOM*SEASON_WEEKS*(1+DIM_PCT_TOM)^A11173)</f>
        <v>7733.339536039206</v>
      </c>
      <c r="F11173" s="5">
        <f>IF(B11173=0,0,B11173*LABOR_HRS_WK_CAR*SEASON_WEEKS*(1+DIM_PCT_CAR)^B11173)</f>
        <v>96.920156249999962</v>
      </c>
      <c r="G11173" s="5">
        <f>IF(C11173=0,0,C11173*LABOR_HRS_WK_MES*SEASON_WEEKS*(1+DIM_PCT_MES)^C11173)</f>
        <v>452.90833186570273</v>
      </c>
      <c r="H11173" s="5">
        <f>E11173+F11173+G11173</f>
        <v>8283.16802415491</v>
      </c>
      <c r="I11173" s="5">
        <f>MIN(H11173,FARMER_HRS)</f>
        <v>720</v>
      </c>
      <c r="J11173" s="5">
        <f>MAX(0,H11173-FARMER_HRS)</f>
        <v>7563.1680241549093</v>
      </c>
      <c r="K11173" s="2">
        <f>I11173*FARMER_RATE+J11173*TEMP_WORKER_RATE</f>
        <v>156305.00041935607</v>
      </c>
      <c r="L11173" s="2">
        <f>A11173*PRICE_TOM+B11173*PRICE_CAR+C11173*PRICE_MES</f>
        <v>180182</v>
      </c>
      <c r="M11173" s="2">
        <f>A11173*FERT_BED_TOM+B11173*FERT_BED_CAR+C11173*FERT_BED_MES</f>
        <v>24200</v>
      </c>
      <c r="N11173" s="6">
        <f>IF(AND(D11173&lt;=TOTAL_BEDS,J11173&lt;=TEMP_WORKER_MAX*TEMP_WORKER_HRS),1,0)</f>
        <v>0</v>
      </c>
      <c r="O11173" s="2">
        <f>L11173-M11173-K11173-FIXED_COSTS</f>
        <v>-20323.000419356074</v>
      </c>
      <c r="P11173" s="2">
        <f>IF(N11173=1,O11173,"")</f>
      </c>
    </row>
    <row r="11174">
      <c r="A11174" s="6">
        <v>17</v>
      </c>
      <c r="B11174" s="6">
        <v>3</v>
      </c>
      <c r="C11174" s="6">
        <v>10</v>
      </c>
      <c r="D11174" s="6">
        <f>A11174+B11174+C11174</f>
        <v>30</v>
      </c>
      <c r="E11174" s="5">
        <f>IF(A11174=0,0,A11174*LABOR_HRS_WK_TOM*SEASON_WEEKS*(1+DIM_PCT_TOM)^A11174)</f>
        <v>7733.339536039206</v>
      </c>
      <c r="F11174" s="5">
        <f>IF(B11174=0,0,B11174*LABOR_HRS_WK_CAR*SEASON_WEEKS*(1+DIM_PCT_CAR)^B11174)</f>
        <v>96.920156249999962</v>
      </c>
      <c r="G11174" s="5">
        <f>IF(C11174=0,0,C11174*LABOR_HRS_WK_MES*SEASON_WEEKS*(1+DIM_PCT_MES)^C11174)</f>
        <v>509.52187334891551</v>
      </c>
      <c r="H11174" s="5">
        <f>E11174+F11174+G11174</f>
        <v>8339.78156563812</v>
      </c>
      <c r="I11174" s="5">
        <f>MIN(H11174,FARMER_HRS)</f>
        <v>720</v>
      </c>
      <c r="J11174" s="5">
        <f>MAX(0,H11174-FARMER_HRS)</f>
        <v>7619.7815656381208</v>
      </c>
      <c r="K11174" s="2">
        <f>I11174*FARMER_RATE+J11174*TEMP_WORKER_RATE</f>
        <v>157287.87440343961</v>
      </c>
      <c r="L11174" s="2">
        <f>A11174*PRICE_TOM+B11174*PRICE_CAR+C11174*PRICE_MES</f>
        <v>182882</v>
      </c>
      <c r="M11174" s="2">
        <f>A11174*FERT_BED_TOM+B11174*FERT_BED_CAR+C11174*FERT_BED_MES</f>
        <v>25080</v>
      </c>
      <c r="N11174" s="6">
        <f>IF(AND(D11174&lt;=TOTAL_BEDS,J11174&lt;=TEMP_WORKER_MAX*TEMP_WORKER_HRS),1,0)</f>
        <v>0</v>
      </c>
      <c r="O11174" s="2">
        <f>L11174-M11174-K11174-FIXED_COSTS</f>
        <v>-19485.874403439608</v>
      </c>
      <c r="P11174" s="2">
        <f>IF(N11174=1,O11174,"")</f>
      </c>
    </row>
    <row r="11175">
      <c r="A11175" s="6">
        <v>17</v>
      </c>
      <c r="B11175" s="6">
        <v>3</v>
      </c>
      <c r="C11175" s="6">
        <v>11</v>
      </c>
      <c r="D11175" s="6">
        <f>A11175+B11175+C11175</f>
        <v>31</v>
      </c>
      <c r="E11175" s="5">
        <f>IF(A11175=0,0,A11175*LABOR_HRS_WK_TOM*SEASON_WEEKS*(1+DIM_PCT_TOM)^A11175)</f>
        <v>7733.339536039206</v>
      </c>
      <c r="F11175" s="5">
        <f>IF(B11175=0,0,B11175*LABOR_HRS_WK_CAR*SEASON_WEEKS*(1+DIM_PCT_CAR)^B11175)</f>
        <v>96.920156249999962</v>
      </c>
      <c r="G11175" s="5">
        <f>IF(C11175=0,0,C11175*LABOR_HRS_WK_MES*SEASON_WEEKS*(1+DIM_PCT_MES)^C11175)</f>
        <v>567.47998644235463</v>
      </c>
      <c r="H11175" s="5">
        <f>E11175+F11175+G11175</f>
        <v>8397.7396787315611</v>
      </c>
      <c r="I11175" s="5">
        <f>MIN(H11175,FARMER_HRS)</f>
        <v>720</v>
      </c>
      <c r="J11175" s="5">
        <f>MAX(0,H11175-FARMER_HRS)</f>
        <v>7677.7396787315611</v>
      </c>
      <c r="K11175" s="2">
        <f>I11175*FARMER_RATE+J11175*TEMP_WORKER_RATE</f>
        <v>158294.09164464514</v>
      </c>
      <c r="L11175" s="2">
        <f>A11175*PRICE_TOM+B11175*PRICE_CAR+C11175*PRICE_MES</f>
        <v>185582</v>
      </c>
      <c r="M11175" s="2">
        <f>A11175*FERT_BED_TOM+B11175*FERT_BED_CAR+C11175*FERT_BED_MES</f>
        <v>25960</v>
      </c>
      <c r="N11175" s="6">
        <f>IF(AND(D11175&lt;=TOTAL_BEDS,J11175&lt;=TEMP_WORKER_MAX*TEMP_WORKER_HRS),1,0)</f>
        <v>0</v>
      </c>
      <c r="O11175" s="2">
        <f>L11175-M11175-K11175-FIXED_COSTS</f>
        <v>-18672.091644645145</v>
      </c>
      <c r="P11175" s="2">
        <f>IF(N11175=1,O11175,"")</f>
      </c>
    </row>
    <row r="11176">
      <c r="A11176" s="6">
        <v>17</v>
      </c>
      <c r="B11176" s="6">
        <v>3</v>
      </c>
      <c r="C11176" s="6">
        <v>12</v>
      </c>
      <c r="D11176" s="6">
        <f>A11176+B11176+C11176</f>
        <v>32</v>
      </c>
      <c r="E11176" s="5">
        <f>IF(A11176=0,0,A11176*LABOR_HRS_WK_TOM*SEASON_WEEKS*(1+DIM_PCT_TOM)^A11176)</f>
        <v>7733.339536039206</v>
      </c>
      <c r="F11176" s="5">
        <f>IF(B11176=0,0,B11176*LABOR_HRS_WK_CAR*SEASON_WEEKS*(1+DIM_PCT_CAR)^B11176)</f>
        <v>96.920156249999962</v>
      </c>
      <c r="G11176" s="5">
        <f>IF(C11176=0,0,C11176*LABOR_HRS_WK_MES*SEASON_WEEKS*(1+DIM_PCT_MES)^C11176)</f>
        <v>626.807439570419</v>
      </c>
      <c r="H11176" s="5">
        <f>E11176+F11176+G11176</f>
        <v>8457.0671318596251</v>
      </c>
      <c r="I11176" s="5">
        <f>MIN(H11176,FARMER_HRS)</f>
        <v>720</v>
      </c>
      <c r="J11176" s="5">
        <f>MAX(0,H11176-FARMER_HRS)</f>
        <v>7737.0671318596251</v>
      </c>
      <c r="K11176" s="2">
        <f>I11176*FARMER_RATE+J11176*TEMP_WORKER_RATE</f>
        <v>159324.08215034072</v>
      </c>
      <c r="L11176" s="2">
        <f>A11176*PRICE_TOM+B11176*PRICE_CAR+C11176*PRICE_MES</f>
        <v>188282</v>
      </c>
      <c r="M11176" s="2">
        <f>A11176*FERT_BED_TOM+B11176*FERT_BED_CAR+C11176*FERT_BED_MES</f>
        <v>26840</v>
      </c>
      <c r="N11176" s="6">
        <f>IF(AND(D11176&lt;=TOTAL_BEDS,J11176&lt;=TEMP_WORKER_MAX*TEMP_WORKER_HRS),1,0)</f>
        <v>0</v>
      </c>
      <c r="O11176" s="2">
        <f>L11176-M11176-K11176-FIXED_COSTS</f>
        <v>-17882.082150340721</v>
      </c>
      <c r="P11176" s="2">
        <f>IF(N11176=1,O11176,"")</f>
      </c>
    </row>
    <row r="11177">
      <c r="A11177" s="6">
        <v>17</v>
      </c>
      <c r="B11177" s="6">
        <v>3</v>
      </c>
      <c r="C11177" s="6">
        <v>13</v>
      </c>
      <c r="D11177" s="6">
        <f>A11177+B11177+C11177</f>
        <v>33</v>
      </c>
      <c r="E11177" s="5">
        <f>IF(A11177=0,0,A11177*LABOR_HRS_WK_TOM*SEASON_WEEKS*(1+DIM_PCT_TOM)^A11177)</f>
        <v>7733.339536039206</v>
      </c>
      <c r="F11177" s="5">
        <f>IF(B11177=0,0,B11177*LABOR_HRS_WK_CAR*SEASON_WEEKS*(1+DIM_PCT_CAR)^B11177)</f>
        <v>96.920156249999962</v>
      </c>
      <c r="G11177" s="5">
        <f>IF(C11177=0,0,C11177*LABOR_HRS_WK_MES*SEASON_WEEKS*(1+DIM_PCT_MES)^C11177)</f>
        <v>687.52941027880331</v>
      </c>
      <c r="H11177" s="5">
        <f>E11177+F11177+G11177</f>
        <v>8517.78910256801</v>
      </c>
      <c r="I11177" s="5">
        <f>MIN(H11177,FARMER_HRS)</f>
        <v>720</v>
      </c>
      <c r="J11177" s="5">
        <f>MAX(0,H11177-FARMER_HRS)</f>
        <v>7797.7891025680092</v>
      </c>
      <c r="K11177" s="2">
        <f>I11177*FARMER_RATE+J11177*TEMP_WORKER_RATE</f>
        <v>160378.28303069461</v>
      </c>
      <c r="L11177" s="2">
        <f>A11177*PRICE_TOM+B11177*PRICE_CAR+C11177*PRICE_MES</f>
        <v>190982</v>
      </c>
      <c r="M11177" s="2">
        <f>A11177*FERT_BED_TOM+B11177*FERT_BED_CAR+C11177*FERT_BED_MES</f>
        <v>27720</v>
      </c>
      <c r="N11177" s="6">
        <f>IF(AND(D11177&lt;=TOTAL_BEDS,J11177&lt;=TEMP_WORKER_MAX*TEMP_WORKER_HRS),1,0)</f>
        <v>0</v>
      </c>
      <c r="O11177" s="2">
        <f>L11177-M11177-K11177-FIXED_COSTS</f>
        <v>-17116.283030694613</v>
      </c>
      <c r="P11177" s="2">
        <f>IF(N11177=1,O11177,"")</f>
      </c>
    </row>
    <row r="11178">
      <c r="A11178" s="6">
        <v>17</v>
      </c>
      <c r="B11178" s="6">
        <v>3</v>
      </c>
      <c r="C11178" s="6">
        <v>14</v>
      </c>
      <c r="D11178" s="6">
        <f>A11178+B11178+C11178</f>
        <v>34</v>
      </c>
      <c r="E11178" s="5">
        <f>IF(A11178=0,0,A11178*LABOR_HRS_WK_TOM*SEASON_WEEKS*(1+DIM_PCT_TOM)^A11178)</f>
        <v>7733.339536039206</v>
      </c>
      <c r="F11178" s="5">
        <f>IF(B11178=0,0,B11178*LABOR_HRS_WK_CAR*SEASON_WEEKS*(1+DIM_PCT_CAR)^B11178)</f>
        <v>96.920156249999962</v>
      </c>
      <c r="G11178" s="5">
        <f>IF(C11178=0,0,C11178*LABOR_HRS_WK_MES*SEASON_WEEKS*(1+DIM_PCT_MES)^C11178)</f>
        <v>749.67149159246435</v>
      </c>
      <c r="H11178" s="5">
        <f>E11178+F11178+G11178</f>
        <v>8579.93118388167</v>
      </c>
      <c r="I11178" s="5">
        <f>MIN(H11178,FARMER_HRS)</f>
        <v>720</v>
      </c>
      <c r="J11178" s="5">
        <f>MAX(0,H11178-FARMER_HRS)</f>
        <v>7859.93118388167</v>
      </c>
      <c r="K11178" s="2">
        <f>I11178*FARMER_RATE+J11178*TEMP_WORKER_RATE</f>
        <v>161457.13860905677</v>
      </c>
      <c r="L11178" s="2">
        <f>A11178*PRICE_TOM+B11178*PRICE_CAR+C11178*PRICE_MES</f>
        <v>193682</v>
      </c>
      <c r="M11178" s="2">
        <f>A11178*FERT_BED_TOM+B11178*FERT_BED_CAR+C11178*FERT_BED_MES</f>
        <v>28600</v>
      </c>
      <c r="N11178" s="6">
        <f>IF(AND(D11178&lt;=TOTAL_BEDS,J11178&lt;=TEMP_WORKER_MAX*TEMP_WORKER_HRS),1,0)</f>
        <v>0</v>
      </c>
      <c r="O11178" s="2">
        <f>L11178-M11178-K11178-FIXED_COSTS</f>
        <v>-16375.138609056768</v>
      </c>
      <c r="P11178" s="2">
        <f>IF(N11178=1,O11178,"")</f>
      </c>
    </row>
    <row r="11179">
      <c r="A11179" s="6">
        <v>17</v>
      </c>
      <c r="B11179" s="6">
        <v>3</v>
      </c>
      <c r="C11179" s="6">
        <v>15</v>
      </c>
      <c r="D11179" s="6">
        <f>A11179+B11179+C11179</f>
        <v>35</v>
      </c>
      <c r="E11179" s="5">
        <f>IF(A11179=0,0,A11179*LABOR_HRS_WK_TOM*SEASON_WEEKS*(1+DIM_PCT_TOM)^A11179)</f>
        <v>7733.339536039206</v>
      </c>
      <c r="F11179" s="5">
        <f>IF(B11179=0,0,B11179*LABOR_HRS_WK_CAR*SEASON_WEEKS*(1+DIM_PCT_CAR)^B11179)</f>
        <v>96.920156249999962</v>
      </c>
      <c r="G11179" s="5">
        <f>IF(C11179=0,0,C11179*LABOR_HRS_WK_MES*SEASON_WEEKS*(1+DIM_PCT_MES)^C11179)</f>
        <v>813.25969846861074</v>
      </c>
      <c r="H11179" s="5">
        <f>E11179+F11179+G11179</f>
        <v>8643.5193907578177</v>
      </c>
      <c r="I11179" s="5">
        <f>MIN(H11179,FARMER_HRS)</f>
        <v>720</v>
      </c>
      <c r="J11179" s="5">
        <f>MAX(0,H11179-FARMER_HRS)</f>
        <v>7923.5193907578177</v>
      </c>
      <c r="K11179" s="2">
        <f>I11179*FARMER_RATE+J11179*TEMP_WORKER_RATE</f>
        <v>162561.1005339899</v>
      </c>
      <c r="L11179" s="2">
        <f>A11179*PRICE_TOM+B11179*PRICE_CAR+C11179*PRICE_MES</f>
        <v>196382</v>
      </c>
      <c r="M11179" s="2">
        <f>A11179*FERT_BED_TOM+B11179*FERT_BED_CAR+C11179*FERT_BED_MES</f>
        <v>29480</v>
      </c>
      <c r="N11179" s="6">
        <f>IF(AND(D11179&lt;=TOTAL_BEDS,J11179&lt;=TEMP_WORKER_MAX*TEMP_WORKER_HRS),1,0)</f>
        <v>0</v>
      </c>
      <c r="O11179" s="2">
        <f>L11179-M11179-K11179-FIXED_COSTS</f>
        <v>-15659.100533989898</v>
      </c>
      <c r="P11179" s="2">
        <f>IF(N11179=1,O11179,"")</f>
      </c>
    </row>
    <row r="11180">
      <c r="A11180" s="6">
        <v>17</v>
      </c>
      <c r="B11180" s="6">
        <v>3</v>
      </c>
      <c r="C11180" s="6">
        <v>16</v>
      </c>
      <c r="D11180" s="6">
        <f>A11180+B11180+C11180</f>
        <v>36</v>
      </c>
      <c r="E11180" s="5">
        <f>IF(A11180=0,0,A11180*LABOR_HRS_WK_TOM*SEASON_WEEKS*(1+DIM_PCT_TOM)^A11180)</f>
        <v>7733.339536039206</v>
      </c>
      <c r="F11180" s="5">
        <f>IF(B11180=0,0,B11180*LABOR_HRS_WK_CAR*SEASON_WEEKS*(1+DIM_PCT_CAR)^B11180)</f>
        <v>96.920156249999962</v>
      </c>
      <c r="G11180" s="5">
        <f>IF(C11180=0,0,C11180*LABOR_HRS_WK_MES*SEASON_WEEKS*(1+DIM_PCT_MES)^C11180)</f>
        <v>878.32047434609967</v>
      </c>
      <c r="H11180" s="5">
        <f>E11180+F11180+G11180</f>
        <v>8708.5801666353054</v>
      </c>
      <c r="I11180" s="5">
        <f>MIN(H11180,FARMER_HRS)</f>
        <v>720</v>
      </c>
      <c r="J11180" s="5">
        <f>MAX(0,H11180-FARMER_HRS)</f>
        <v>7988.5801666353054</v>
      </c>
      <c r="K11180" s="2">
        <f>I11180*FARMER_RATE+J11180*TEMP_WORKER_RATE</f>
        <v>163690.62789297404</v>
      </c>
      <c r="L11180" s="2">
        <f>A11180*PRICE_TOM+B11180*PRICE_CAR+C11180*PRICE_MES</f>
        <v>199082</v>
      </c>
      <c r="M11180" s="2">
        <f>A11180*FERT_BED_TOM+B11180*FERT_BED_CAR+C11180*FERT_BED_MES</f>
        <v>30360</v>
      </c>
      <c r="N11180" s="6">
        <f>IF(AND(D11180&lt;=TOTAL_BEDS,J11180&lt;=TEMP_WORKER_MAX*TEMP_WORKER_HRS),1,0)</f>
        <v>0</v>
      </c>
      <c r="O11180" s="2">
        <f>L11180-M11180-K11180-FIXED_COSTS</f>
        <v>-14968.627892974037</v>
      </c>
      <c r="P11180" s="2">
        <f>IF(N11180=1,O11180,"")</f>
      </c>
    </row>
    <row r="11181">
      <c r="A11181" s="6">
        <v>17</v>
      </c>
      <c r="B11181" s="6">
        <v>3</v>
      </c>
      <c r="C11181" s="6">
        <v>17</v>
      </c>
      <c r="D11181" s="6">
        <f>A11181+B11181+C11181</f>
        <v>37</v>
      </c>
      <c r="E11181" s="5">
        <f>IF(A11181=0,0,A11181*LABOR_HRS_WK_TOM*SEASON_WEEKS*(1+DIM_PCT_TOM)^A11181)</f>
        <v>7733.339536039206</v>
      </c>
      <c r="F11181" s="5">
        <f>IF(B11181=0,0,B11181*LABOR_HRS_WK_CAR*SEASON_WEEKS*(1+DIM_PCT_CAR)^B11181)</f>
        <v>96.920156249999962</v>
      </c>
      <c r="G11181" s="5">
        <f>IF(C11181=0,0,C11181*LABOR_HRS_WK_MES*SEASON_WEEKS*(1+DIM_PCT_MES)^C11181)</f>
        <v>944.88069779263992</v>
      </c>
      <c r="H11181" s="5">
        <f>E11181+F11181+G11181</f>
        <v>8775.1403900818459</v>
      </c>
      <c r="I11181" s="5">
        <f>MIN(H11181,FARMER_HRS)</f>
        <v>720</v>
      </c>
      <c r="J11181" s="5">
        <f>MAX(0,H11181-FARMER_HRS)</f>
        <v>8055.1403900818459</v>
      </c>
      <c r="K11181" s="2">
        <f>I11181*FARMER_RATE+J11181*TEMP_WORKER_RATE</f>
        <v>164846.18732780984</v>
      </c>
      <c r="L11181" s="2">
        <f>A11181*PRICE_TOM+B11181*PRICE_CAR+C11181*PRICE_MES</f>
        <v>201782</v>
      </c>
      <c r="M11181" s="2">
        <f>A11181*FERT_BED_TOM+B11181*FERT_BED_CAR+C11181*FERT_BED_MES</f>
        <v>31240</v>
      </c>
      <c r="N11181" s="6">
        <f>IF(AND(D11181&lt;=TOTAL_BEDS,J11181&lt;=TEMP_WORKER_MAX*TEMP_WORKER_HRS),1,0)</f>
        <v>0</v>
      </c>
      <c r="O11181" s="2">
        <f>L11181-M11181-K11181-FIXED_COSTS</f>
        <v>-14304.187327809836</v>
      </c>
      <c r="P11181" s="2">
        <f>IF(N11181=1,O11181,"")</f>
      </c>
    </row>
    <row r="11182">
      <c r="A11182" s="6">
        <v>17</v>
      </c>
      <c r="B11182" s="6">
        <v>3</v>
      </c>
      <c r="C11182" s="6">
        <v>18</v>
      </c>
      <c r="D11182" s="6">
        <f>A11182+B11182+C11182</f>
        <v>38</v>
      </c>
      <c r="E11182" s="5">
        <f>IF(A11182=0,0,A11182*LABOR_HRS_WK_TOM*SEASON_WEEKS*(1+DIM_PCT_TOM)^A11182)</f>
        <v>7733.339536039206</v>
      </c>
      <c r="F11182" s="5">
        <f>IF(B11182=0,0,B11182*LABOR_HRS_WK_CAR*SEASON_WEEKS*(1+DIM_PCT_CAR)^B11182)</f>
        <v>96.920156249999962</v>
      </c>
      <c r="G11182" s="5">
        <f>IF(C11182=0,0,C11182*LABOR_HRS_WK_MES*SEASON_WEEKS*(1+DIM_PCT_MES)^C11182)</f>
        <v>1012.9676892512272</v>
      </c>
      <c r="H11182" s="5">
        <f>E11182+F11182+G11182</f>
        <v>8843.2273815404333</v>
      </c>
      <c r="I11182" s="5">
        <f>MIN(H11182,FARMER_HRS)</f>
        <v>720</v>
      </c>
      <c r="J11182" s="5">
        <f>MAX(0,H11182-FARMER_HRS)</f>
        <v>8123.2273815404333</v>
      </c>
      <c r="K11182" s="2">
        <f>I11182*FARMER_RATE+J11182*TEMP_WORKER_RATE</f>
        <v>166028.25315174364</v>
      </c>
      <c r="L11182" s="2">
        <f>A11182*PRICE_TOM+B11182*PRICE_CAR+C11182*PRICE_MES</f>
        <v>204482</v>
      </c>
      <c r="M11182" s="2">
        <f>A11182*FERT_BED_TOM+B11182*FERT_BED_CAR+C11182*FERT_BED_MES</f>
        <v>32120</v>
      </c>
      <c r="N11182" s="6">
        <f>IF(AND(D11182&lt;=TOTAL_BEDS,J11182&lt;=TEMP_WORKER_MAX*TEMP_WORKER_HRS),1,0)</f>
        <v>0</v>
      </c>
      <c r="O11182" s="2">
        <f>L11182-M11182-K11182-FIXED_COSTS</f>
        <v>-13666.253151743644</v>
      </c>
      <c r="P11182" s="2">
        <f>IF(N11182=1,O11182,"")</f>
      </c>
    </row>
    <row r="11183">
      <c r="A11183" s="6">
        <v>17</v>
      </c>
      <c r="B11183" s="6">
        <v>3</v>
      </c>
      <c r="C11183" s="6">
        <v>19</v>
      </c>
      <c r="D11183" s="6">
        <f>A11183+B11183+C11183</f>
        <v>39</v>
      </c>
      <c r="E11183" s="5">
        <f>IF(A11183=0,0,A11183*LABOR_HRS_WK_TOM*SEASON_WEEKS*(1+DIM_PCT_TOM)^A11183)</f>
        <v>7733.339536039206</v>
      </c>
      <c r="F11183" s="5">
        <f>IF(B11183=0,0,B11183*LABOR_HRS_WK_CAR*SEASON_WEEKS*(1+DIM_PCT_CAR)^B11183)</f>
        <v>96.920156249999962</v>
      </c>
      <c r="G11183" s="5">
        <f>IF(C11183=0,0,C11183*LABOR_HRS_WK_MES*SEASON_WEEKS*(1+DIM_PCT_MES)^C11183)</f>
        <v>1082.6092178872491</v>
      </c>
      <c r="H11183" s="5">
        <f>E11183+F11183+G11183</f>
        <v>8912.8689101764558</v>
      </c>
      <c r="I11183" s="5">
        <f>MIN(H11183,FARMER_HRS)</f>
        <v>720</v>
      </c>
      <c r="J11183" s="5">
        <f>MAX(0,H11183-FARMER_HRS)</f>
        <v>8192.8689101764558</v>
      </c>
      <c r="K11183" s="2">
        <f>I11183*FARMER_RATE+J11183*TEMP_WORKER_RATE</f>
        <v>167237.30746834126</v>
      </c>
      <c r="L11183" s="2">
        <f>A11183*PRICE_TOM+B11183*PRICE_CAR+C11183*PRICE_MES</f>
        <v>207182</v>
      </c>
      <c r="M11183" s="2">
        <f>A11183*FERT_BED_TOM+B11183*FERT_BED_CAR+C11183*FERT_BED_MES</f>
        <v>33000</v>
      </c>
      <c r="N11183" s="6">
        <f>IF(AND(D11183&lt;=TOTAL_BEDS,J11183&lt;=TEMP_WORKER_MAX*TEMP_WORKER_HRS),1,0)</f>
        <v>0</v>
      </c>
      <c r="O11183" s="2">
        <f>L11183-M11183-K11183-FIXED_COSTS</f>
        <v>-13055.307468341256</v>
      </c>
      <c r="P11183" s="2">
        <f>IF(N11183=1,O11183,"")</f>
      </c>
    </row>
    <row r="11184">
      <c r="A11184" s="6">
        <v>17</v>
      </c>
      <c r="B11184" s="6">
        <v>3</v>
      </c>
      <c r="C11184" s="6">
        <v>20</v>
      </c>
      <c r="D11184" s="6">
        <f>A11184+B11184+C11184</f>
        <v>40</v>
      </c>
      <c r="E11184" s="5">
        <f>IF(A11184=0,0,A11184*LABOR_HRS_WK_TOM*SEASON_WEEKS*(1+DIM_PCT_TOM)^A11184)</f>
        <v>7733.339536039206</v>
      </c>
      <c r="F11184" s="5">
        <f>IF(B11184=0,0,B11184*LABOR_HRS_WK_CAR*SEASON_WEEKS*(1+DIM_PCT_CAR)^B11184)</f>
        <v>96.920156249999962</v>
      </c>
      <c r="G11184" s="5">
        <f>IF(C11184=0,0,C11184*LABOR_HRS_WK_MES*SEASON_WEEKS*(1+DIM_PCT_MES)^C11184)</f>
        <v>1153.8335085377259</v>
      </c>
      <c r="H11184" s="5">
        <f>E11184+F11184+G11184</f>
        <v>8984.0932008269319</v>
      </c>
      <c r="I11184" s="5">
        <f>MIN(H11184,FARMER_HRS)</f>
        <v>720</v>
      </c>
      <c r="J11184" s="5">
        <f>MAX(0,H11184-FARMER_HRS)</f>
        <v>8264.0932008269319</v>
      </c>
      <c r="K11184" s="2">
        <f>I11184*FARMER_RATE+J11184*TEMP_WORKER_RATE</f>
        <v>168473.84029213423</v>
      </c>
      <c r="L11184" s="2">
        <f>A11184*PRICE_TOM+B11184*PRICE_CAR+C11184*PRICE_MES</f>
        <v>209882</v>
      </c>
      <c r="M11184" s="2">
        <f>A11184*FERT_BED_TOM+B11184*FERT_BED_CAR+C11184*FERT_BED_MES</f>
        <v>33880</v>
      </c>
      <c r="N11184" s="6">
        <f>IF(AND(D11184&lt;=TOTAL_BEDS,J11184&lt;=TEMP_WORKER_MAX*TEMP_WORKER_HRS),1,0)</f>
        <v>0</v>
      </c>
      <c r="O11184" s="2">
        <f>L11184-M11184-K11184-FIXED_COSTS</f>
        <v>-12471.840292134235</v>
      </c>
      <c r="P11184" s="2">
        <f>IF(N11184=1,O11184,"")</f>
      </c>
    </row>
    <row r="11185">
      <c r="A11185" s="6">
        <v>17</v>
      </c>
      <c r="B11185" s="6">
        <v>3</v>
      </c>
      <c r="C11185" s="6">
        <v>21</v>
      </c>
      <c r="D11185" s="6">
        <f>A11185+B11185+C11185</f>
        <v>41</v>
      </c>
      <c r="E11185" s="5">
        <f>IF(A11185=0,0,A11185*LABOR_HRS_WK_TOM*SEASON_WEEKS*(1+DIM_PCT_TOM)^A11185)</f>
        <v>7733.339536039206</v>
      </c>
      <c r="F11185" s="5">
        <f>IF(B11185=0,0,B11185*LABOR_HRS_WK_CAR*SEASON_WEEKS*(1+DIM_PCT_CAR)^B11185)</f>
        <v>96.920156249999962</v>
      </c>
      <c r="G11185" s="5">
        <f>IF(C11185=0,0,C11185*LABOR_HRS_WK_MES*SEASON_WEEKS*(1+DIM_PCT_MES)^C11185)</f>
        <v>1226.6692487641699</v>
      </c>
      <c r="H11185" s="5">
        <f>E11185+F11185+G11185</f>
        <v>9056.9289410533765</v>
      </c>
      <c r="I11185" s="5">
        <f>MIN(H11185,FARMER_HRS)</f>
        <v>720</v>
      </c>
      <c r="J11185" s="5">
        <f>MAX(0,H11185-FARMER_HRS)</f>
        <v>8336.9289410533765</v>
      </c>
      <c r="K11185" s="2">
        <f>I11185*FARMER_RATE+J11185*TEMP_WORKER_RATE</f>
        <v>169738.34967106557</v>
      </c>
      <c r="L11185" s="2">
        <f>A11185*PRICE_TOM+B11185*PRICE_CAR+C11185*PRICE_MES</f>
        <v>212582</v>
      </c>
      <c r="M11185" s="2">
        <f>A11185*FERT_BED_TOM+B11185*FERT_BED_CAR+C11185*FERT_BED_MES</f>
        <v>34760</v>
      </c>
      <c r="N11185" s="6">
        <f>IF(AND(D11185&lt;=TOTAL_BEDS,J11185&lt;=TEMP_WORKER_MAX*TEMP_WORKER_HRS),1,0)</f>
        <v>0</v>
      </c>
      <c r="O11185" s="2">
        <f>L11185-M11185-K11185-FIXED_COSTS</f>
        <v>-11916.349671065575</v>
      </c>
      <c r="P11185" s="2">
        <f>IF(N11185=1,O11185,"")</f>
      </c>
    </row>
    <row r="11186">
      <c r="A11186" s="6">
        <v>17</v>
      </c>
      <c r="B11186" s="6">
        <v>3</v>
      </c>
      <c r="C11186" s="6">
        <v>22</v>
      </c>
      <c r="D11186" s="6">
        <f>A11186+B11186+C11186</f>
        <v>42</v>
      </c>
      <c r="E11186" s="5">
        <f>IF(A11186=0,0,A11186*LABOR_HRS_WK_TOM*SEASON_WEEKS*(1+DIM_PCT_TOM)^A11186)</f>
        <v>7733.339536039206</v>
      </c>
      <c r="F11186" s="5">
        <f>IF(B11186=0,0,B11186*LABOR_HRS_WK_CAR*SEASON_WEEKS*(1+DIM_PCT_CAR)^B11186)</f>
        <v>96.920156249999962</v>
      </c>
      <c r="G11186" s="5">
        <f>IF(C11186=0,0,C11186*LABOR_HRS_WK_MES*SEASON_WEEKS*(1+DIM_PCT_MES)^C11186)</f>
        <v>1301.1455960105659</v>
      </c>
      <c r="H11186" s="5">
        <f>E11186+F11186+G11186</f>
        <v>9131.4052882997712</v>
      </c>
      <c r="I11186" s="5">
        <f>MIN(H11186,FARMER_HRS)</f>
        <v>720</v>
      </c>
      <c r="J11186" s="5">
        <f>MAX(0,H11186-FARMER_HRS)</f>
        <v>8411.4052882997712</v>
      </c>
      <c r="K11186" s="2">
        <f>I11186*FARMER_RATE+J11186*TEMP_WORKER_RATE</f>
        <v>171031.34181075991</v>
      </c>
      <c r="L11186" s="2">
        <f>A11186*PRICE_TOM+B11186*PRICE_CAR+C11186*PRICE_MES</f>
        <v>215282</v>
      </c>
      <c r="M11186" s="2">
        <f>A11186*FERT_BED_TOM+B11186*FERT_BED_CAR+C11186*FERT_BED_MES</f>
        <v>35640</v>
      </c>
      <c r="N11186" s="6">
        <f>IF(AND(D11186&lt;=TOTAL_BEDS,J11186&lt;=TEMP_WORKER_MAX*TEMP_WORKER_HRS),1,0)</f>
        <v>0</v>
      </c>
      <c r="O11186" s="2">
        <f>L11186-M11186-K11186-FIXED_COSTS</f>
        <v>-11389.341810759914</v>
      </c>
      <c r="P11186" s="2">
        <f>IF(N11186=1,O11186,"")</f>
      </c>
    </row>
    <row r="11187">
      <c r="A11187" s="6">
        <v>17</v>
      </c>
      <c r="B11187" s="6">
        <v>3</v>
      </c>
      <c r="C11187" s="6">
        <v>23</v>
      </c>
      <c r="D11187" s="6">
        <f>A11187+B11187+C11187</f>
        <v>43</v>
      </c>
      <c r="E11187" s="5">
        <f>IF(A11187=0,0,A11187*LABOR_HRS_WK_TOM*SEASON_WEEKS*(1+DIM_PCT_TOM)^A11187)</f>
        <v>7733.339536039206</v>
      </c>
      <c r="F11187" s="5">
        <f>IF(B11187=0,0,B11187*LABOR_HRS_WK_CAR*SEASON_WEEKS*(1+DIM_PCT_CAR)^B11187)</f>
        <v>96.920156249999962</v>
      </c>
      <c r="G11187" s="5">
        <f>IF(C11187=0,0,C11187*LABOR_HRS_WK_MES*SEASON_WEEKS*(1+DIM_PCT_MES)^C11187)</f>
        <v>1377.2921848680023</v>
      </c>
      <c r="H11187" s="5">
        <f>E11187+F11187+G11187</f>
        <v>9207.5518771572079</v>
      </c>
      <c r="I11187" s="5">
        <f>MIN(H11187,FARMER_HRS)</f>
        <v>720</v>
      </c>
      <c r="J11187" s="5">
        <f>MAX(0,H11187-FARMER_HRS)</f>
        <v>8487.5518771572079</v>
      </c>
      <c r="K11187" s="2">
        <f>I11187*FARMER_RATE+J11187*TEMP_WORKER_RATE</f>
        <v>172353.33120064597</v>
      </c>
      <c r="L11187" s="2">
        <f>A11187*PRICE_TOM+B11187*PRICE_CAR+C11187*PRICE_MES</f>
        <v>217982</v>
      </c>
      <c r="M11187" s="2">
        <f>A11187*FERT_BED_TOM+B11187*FERT_BED_CAR+C11187*FERT_BED_MES</f>
        <v>36520</v>
      </c>
      <c r="N11187" s="6">
        <f>IF(AND(D11187&lt;=TOTAL_BEDS,J11187&lt;=TEMP_WORKER_MAX*TEMP_WORKER_HRS),1,0)</f>
        <v>0</v>
      </c>
      <c r="O11187" s="2">
        <f>L11187-M11187-K11187-FIXED_COSTS</f>
        <v>-10891.331200645975</v>
      </c>
      <c r="P11187" s="2">
        <f>IF(N11187=1,O11187,"")</f>
      </c>
    </row>
    <row r="11188">
      <c r="A11188" s="6">
        <v>17</v>
      </c>
      <c r="B11188" s="6">
        <v>3</v>
      </c>
      <c r="C11188" s="6">
        <v>24</v>
      </c>
      <c r="D11188" s="6">
        <f>A11188+B11188+C11188</f>
        <v>44</v>
      </c>
      <c r="E11188" s="5">
        <f>IF(A11188=0,0,A11188*LABOR_HRS_WK_TOM*SEASON_WEEKS*(1+DIM_PCT_TOM)^A11188)</f>
        <v>7733.339536039206</v>
      </c>
      <c r="F11188" s="5">
        <f>IF(B11188=0,0,B11188*LABOR_HRS_WK_CAR*SEASON_WEEKS*(1+DIM_PCT_CAR)^B11188)</f>
        <v>96.920156249999962</v>
      </c>
      <c r="G11188" s="5">
        <f>IF(C11188=0,0,C11188*LABOR_HRS_WK_MES*SEASON_WEEKS*(1+DIM_PCT_MES)^C11188)</f>
        <v>1455.139134447498</v>
      </c>
      <c r="H11188" s="5">
        <f>E11188+F11188+G11188</f>
        <v>9285.398826736704</v>
      </c>
      <c r="I11188" s="5">
        <f>MIN(H11188,FARMER_HRS)</f>
        <v>720</v>
      </c>
      <c r="J11188" s="5">
        <f>MAX(0,H11188-FARMER_HRS)</f>
        <v>8565.398826736704</v>
      </c>
      <c r="K11188" s="2">
        <f>I11188*FARMER_RATE+J11188*TEMP_WORKER_RATE</f>
        <v>173704.84074195666</v>
      </c>
      <c r="L11188" s="2">
        <f>A11188*PRICE_TOM+B11188*PRICE_CAR+C11188*PRICE_MES</f>
        <v>220682</v>
      </c>
      <c r="M11188" s="2">
        <f>A11188*FERT_BED_TOM+B11188*FERT_BED_CAR+C11188*FERT_BED_MES</f>
        <v>37400</v>
      </c>
      <c r="N11188" s="6">
        <f>IF(AND(D11188&lt;=TOTAL_BEDS,J11188&lt;=TEMP_WORKER_MAX*TEMP_WORKER_HRS),1,0)</f>
        <v>0</v>
      </c>
      <c r="O11188" s="2">
        <f>L11188-M11188-K11188-FIXED_COSTS</f>
        <v>-10422.840741956665</v>
      </c>
      <c r="P11188" s="2">
        <f>IF(N11188=1,O11188,"")</f>
      </c>
    </row>
    <row r="11189">
      <c r="A11189" s="6">
        <v>17</v>
      </c>
      <c r="B11189" s="6">
        <v>3</v>
      </c>
      <c r="C11189" s="6">
        <v>25</v>
      </c>
      <c r="D11189" s="6">
        <f>A11189+B11189+C11189</f>
        <v>45</v>
      </c>
      <c r="E11189" s="5">
        <f>IF(A11189=0,0,A11189*LABOR_HRS_WK_TOM*SEASON_WEEKS*(1+DIM_PCT_TOM)^A11189)</f>
        <v>7733.339536039206</v>
      </c>
      <c r="F11189" s="5">
        <f>IF(B11189=0,0,B11189*LABOR_HRS_WK_CAR*SEASON_WEEKS*(1+DIM_PCT_CAR)^B11189)</f>
        <v>96.920156249999962</v>
      </c>
      <c r="G11189" s="5">
        <f>IF(C11189=0,0,C11189*LABOR_HRS_WK_MES*SEASON_WEEKS*(1+DIM_PCT_MES)^C11189)</f>
        <v>1534.7170558625955</v>
      </c>
      <c r="H11189" s="5">
        <f>E11189+F11189+G11189</f>
        <v>9364.9767481518011</v>
      </c>
      <c r="I11189" s="5">
        <f>MIN(H11189,FARMER_HRS)</f>
        <v>720</v>
      </c>
      <c r="J11189" s="5">
        <f>MAX(0,H11189-FARMER_HRS)</f>
        <v>8644.9767481518011</v>
      </c>
      <c r="K11189" s="2">
        <f>I11189*FARMER_RATE+J11189*TEMP_WORKER_RATE</f>
        <v>175086.40187763542</v>
      </c>
      <c r="L11189" s="2">
        <f>A11189*PRICE_TOM+B11189*PRICE_CAR+C11189*PRICE_MES</f>
        <v>223382</v>
      </c>
      <c r="M11189" s="2">
        <f>A11189*FERT_BED_TOM+B11189*FERT_BED_CAR+C11189*FERT_BED_MES</f>
        <v>38280</v>
      </c>
      <c r="N11189" s="6">
        <f>IF(AND(D11189&lt;=TOTAL_BEDS,J11189&lt;=TEMP_WORKER_MAX*TEMP_WORKER_HRS),1,0)</f>
        <v>0</v>
      </c>
      <c r="O11189" s="2">
        <f>L11189-M11189-K11189-FIXED_COSTS</f>
        <v>-9984.40187763542</v>
      </c>
      <c r="P11189" s="2">
        <f>IF(N11189=1,O11189,"")</f>
      </c>
    </row>
    <row r="11190">
      <c r="A11190" s="6">
        <v>17</v>
      </c>
      <c r="B11190" s="6">
        <v>3</v>
      </c>
      <c r="C11190" s="6">
        <v>26</v>
      </c>
      <c r="D11190" s="6">
        <f>A11190+B11190+C11190</f>
        <v>46</v>
      </c>
      <c r="E11190" s="5">
        <f>IF(A11190=0,0,A11190*LABOR_HRS_WK_TOM*SEASON_WEEKS*(1+DIM_PCT_TOM)^A11190)</f>
        <v>7733.339536039206</v>
      </c>
      <c r="F11190" s="5">
        <f>IF(B11190=0,0,B11190*LABOR_HRS_WK_CAR*SEASON_WEEKS*(1+DIM_PCT_CAR)^B11190)</f>
        <v>96.920156249999962</v>
      </c>
      <c r="G11190" s="5">
        <f>IF(C11190=0,0,C11190*LABOR_HRS_WK_MES*SEASON_WEEKS*(1+DIM_PCT_MES)^C11190)</f>
        <v>1616.0570598233128</v>
      </c>
      <c r="H11190" s="5">
        <f>E11190+F11190+G11190</f>
        <v>9446.31675211252</v>
      </c>
      <c r="I11190" s="5">
        <f>MIN(H11190,FARMER_HRS)</f>
        <v>720</v>
      </c>
      <c r="J11190" s="5">
        <f>MAX(0,H11190-FARMER_HRS)</f>
        <v>8726.31675211252</v>
      </c>
      <c r="K11190" s="2">
        <f>I11190*FARMER_RATE+J11190*TEMP_WORKER_RATE</f>
        <v>176498.55472417569</v>
      </c>
      <c r="L11190" s="2">
        <f>A11190*PRICE_TOM+B11190*PRICE_CAR+C11190*PRICE_MES</f>
        <v>226082</v>
      </c>
      <c r="M11190" s="2">
        <f>A11190*FERT_BED_TOM+B11190*FERT_BED_CAR+C11190*FERT_BED_MES</f>
        <v>39160</v>
      </c>
      <c r="N11190" s="6">
        <f>IF(AND(D11190&lt;=TOTAL_BEDS,J11190&lt;=TEMP_WORKER_MAX*TEMP_WORKER_HRS),1,0)</f>
        <v>0</v>
      </c>
      <c r="O11190" s="2">
        <f>L11190-M11190-K11190-FIXED_COSTS</f>
        <v>-9576.5547241756867</v>
      </c>
      <c r="P11190" s="2">
        <f>IF(N11190=1,O11190,"")</f>
      </c>
    </row>
    <row r="11191">
      <c r="A11191" s="6">
        <v>17</v>
      </c>
      <c r="B11191" s="6">
        <v>3</v>
      </c>
      <c r="C11191" s="6">
        <v>27</v>
      </c>
      <c r="D11191" s="6">
        <f>A11191+B11191+C11191</f>
        <v>47</v>
      </c>
      <c r="E11191" s="5">
        <f>IF(A11191=0,0,A11191*LABOR_HRS_WK_TOM*SEASON_WEEKS*(1+DIM_PCT_TOM)^A11191)</f>
        <v>7733.339536039206</v>
      </c>
      <c r="F11191" s="5">
        <f>IF(B11191=0,0,B11191*LABOR_HRS_WK_CAR*SEASON_WEEKS*(1+DIM_PCT_CAR)^B11191)</f>
        <v>96.920156249999962</v>
      </c>
      <c r="G11191" s="5">
        <f>IF(C11191=0,0,C11191*LABOR_HRS_WK_MES*SEASON_WEEKS*(1+DIM_PCT_MES)^C11191)</f>
        <v>1699.19076434307</v>
      </c>
      <c r="H11191" s="5">
        <f>E11191+F11191+G11191</f>
        <v>9529.4504566322757</v>
      </c>
      <c r="I11191" s="5">
        <f>MIN(H11191,FARMER_HRS)</f>
        <v>720</v>
      </c>
      <c r="J11191" s="5">
        <f>MAX(0,H11191-FARMER_HRS)</f>
        <v>8809.4504566322757</v>
      </c>
      <c r="K11191" s="2">
        <f>I11191*FARMER_RATE+J11191*TEMP_WORKER_RATE</f>
        <v>177941.84820542144</v>
      </c>
      <c r="L11191" s="2">
        <f>A11191*PRICE_TOM+B11191*PRICE_CAR+C11191*PRICE_MES</f>
        <v>228782</v>
      </c>
      <c r="M11191" s="2">
        <f>A11191*FERT_BED_TOM+B11191*FERT_BED_CAR+C11191*FERT_BED_MES</f>
        <v>40040</v>
      </c>
      <c r="N11191" s="6">
        <f>IF(AND(D11191&lt;=TOTAL_BEDS,J11191&lt;=TEMP_WORKER_MAX*TEMP_WORKER_HRS),1,0)</f>
        <v>0</v>
      </c>
      <c r="O11191" s="2">
        <f>L11191-M11191-K11191-FIXED_COSTS</f>
        <v>-9199.84820542144</v>
      </c>
      <c r="P11191" s="2">
        <f>IF(N11191=1,O11191,"")</f>
      </c>
    </row>
    <row r="11192">
      <c r="A11192" s="6">
        <v>17</v>
      </c>
      <c r="B11192" s="6">
        <v>3</v>
      </c>
      <c r="C11192" s="6">
        <v>28</v>
      </c>
      <c r="D11192" s="6">
        <f>A11192+B11192+C11192</f>
        <v>48</v>
      </c>
      <c r="E11192" s="5">
        <f>IF(A11192=0,0,A11192*LABOR_HRS_WK_TOM*SEASON_WEEKS*(1+DIM_PCT_TOM)^A11192)</f>
        <v>7733.339536039206</v>
      </c>
      <c r="F11192" s="5">
        <f>IF(B11192=0,0,B11192*LABOR_HRS_WK_CAR*SEASON_WEEKS*(1+DIM_PCT_CAR)^B11192)</f>
        <v>96.920156249999962</v>
      </c>
      <c r="G11192" s="5">
        <f>IF(C11192=0,0,C11192*LABOR_HRS_WK_MES*SEASON_WEEKS*(1+DIM_PCT_MES)^C11192)</f>
        <v>1784.1503025602233</v>
      </c>
      <c r="H11192" s="5">
        <f>E11192+F11192+G11192</f>
        <v>9614.40999484943</v>
      </c>
      <c r="I11192" s="5">
        <f>MIN(H11192,FARMER_HRS)</f>
        <v>720</v>
      </c>
      <c r="J11192" s="5">
        <f>MAX(0,H11192-FARMER_HRS)</f>
        <v>8894.40999484943</v>
      </c>
      <c r="K11192" s="2">
        <f>I11192*FARMER_RATE+J11192*TEMP_WORKER_RATE</f>
        <v>179416.84018835815</v>
      </c>
      <c r="L11192" s="2">
        <f>A11192*PRICE_TOM+B11192*PRICE_CAR+C11192*PRICE_MES</f>
        <v>231482</v>
      </c>
      <c r="M11192" s="2">
        <f>A11192*FERT_BED_TOM+B11192*FERT_BED_CAR+C11192*FERT_BED_MES</f>
        <v>40920</v>
      </c>
      <c r="N11192" s="6">
        <f>IF(AND(D11192&lt;=TOTAL_BEDS,J11192&lt;=TEMP_WORKER_MAX*TEMP_WORKER_HRS),1,0)</f>
        <v>0</v>
      </c>
      <c r="O11192" s="2">
        <f>L11192-M11192-K11192-FIXED_COSTS</f>
        <v>-8854.8401883581537</v>
      </c>
      <c r="P11192" s="2">
        <f>IF(N11192=1,O11192,"")</f>
      </c>
    </row>
    <row r="11193">
      <c r="A11193" s="6">
        <v>17</v>
      </c>
      <c r="B11193" s="6">
        <v>3</v>
      </c>
      <c r="C11193" s="6">
        <v>29</v>
      </c>
      <c r="D11193" s="6">
        <f>A11193+B11193+C11193</f>
        <v>49</v>
      </c>
      <c r="E11193" s="5">
        <f>IF(A11193=0,0,A11193*LABOR_HRS_WK_TOM*SEASON_WEEKS*(1+DIM_PCT_TOM)^A11193)</f>
        <v>7733.339536039206</v>
      </c>
      <c r="F11193" s="5">
        <f>IF(B11193=0,0,B11193*LABOR_HRS_WK_CAR*SEASON_WEEKS*(1+DIM_PCT_CAR)^B11193)</f>
        <v>96.920156249999962</v>
      </c>
      <c r="G11193" s="5">
        <f>IF(C11193=0,0,C11193*LABOR_HRS_WK_MES*SEASON_WEEKS*(1+DIM_PCT_MES)^C11193)</f>
        <v>1870.9683306758766</v>
      </c>
      <c r="H11193" s="5">
        <f>E11193+F11193+G11193</f>
        <v>9701.2280229650823</v>
      </c>
      <c r="I11193" s="5">
        <f>MIN(H11193,FARMER_HRS)</f>
        <v>720</v>
      </c>
      <c r="J11193" s="5">
        <f>MAX(0,H11193-FARMER_HRS)</f>
        <v>8981.2280229650823</v>
      </c>
      <c r="K11193" s="2">
        <f>I11193*FARMER_RATE+J11193*TEMP_WORKER_RATE</f>
        <v>180924.09762092156</v>
      </c>
      <c r="L11193" s="2">
        <f>A11193*PRICE_TOM+B11193*PRICE_CAR+C11193*PRICE_MES</f>
        <v>234182</v>
      </c>
      <c r="M11193" s="2">
        <f>A11193*FERT_BED_TOM+B11193*FERT_BED_CAR+C11193*FERT_BED_MES</f>
        <v>41800</v>
      </c>
      <c r="N11193" s="6">
        <f>IF(AND(D11193&lt;=TOTAL_BEDS,J11193&lt;=TEMP_WORKER_MAX*TEMP_WORKER_HRS),1,0)</f>
        <v>0</v>
      </c>
      <c r="O11193" s="2">
        <f>L11193-M11193-K11193-FIXED_COSTS</f>
        <v>-8542.0976209215587</v>
      </c>
      <c r="P11193" s="2">
        <f>IF(N11193=1,O11193,"")</f>
      </c>
    </row>
    <row r="11194">
      <c r="A11194" s="6">
        <v>17</v>
      </c>
      <c r="B11194" s="6">
        <v>3</v>
      </c>
      <c r="C11194" s="6">
        <v>30</v>
      </c>
      <c r="D11194" s="6">
        <f>A11194+B11194+C11194</f>
        <v>50</v>
      </c>
      <c r="E11194" s="5">
        <f>IF(A11194=0,0,A11194*LABOR_HRS_WK_TOM*SEASON_WEEKS*(1+DIM_PCT_TOM)^A11194)</f>
        <v>7733.339536039206</v>
      </c>
      <c r="F11194" s="5">
        <f>IF(B11194=0,0,B11194*LABOR_HRS_WK_CAR*SEASON_WEEKS*(1+DIM_PCT_CAR)^B11194)</f>
        <v>96.920156249999962</v>
      </c>
      <c r="G11194" s="5">
        <f>IF(C11194=0,0,C11194*LABOR_HRS_WK_MES*SEASON_WEEKS*(1+DIM_PCT_MES)^C11194)</f>
        <v>1959.6780360096466</v>
      </c>
      <c r="H11194" s="5">
        <f>E11194+F11194+G11194</f>
        <v>9789.9377282988535</v>
      </c>
      <c r="I11194" s="5">
        <f>MIN(H11194,FARMER_HRS)</f>
        <v>720</v>
      </c>
      <c r="J11194" s="5">
        <f>MAX(0,H11194-FARMER_HRS)</f>
        <v>9069.9377282988535</v>
      </c>
      <c r="K11194" s="2">
        <f>I11194*FARMER_RATE+J11194*TEMP_WORKER_RATE</f>
        <v>182464.19667185508</v>
      </c>
      <c r="L11194" s="2">
        <f>A11194*PRICE_TOM+B11194*PRICE_CAR+C11194*PRICE_MES</f>
        <v>236882</v>
      </c>
      <c r="M11194" s="2">
        <f>A11194*FERT_BED_TOM+B11194*FERT_BED_CAR+C11194*FERT_BED_MES</f>
        <v>42680</v>
      </c>
      <c r="N11194" s="6">
        <f>IF(AND(D11194&lt;=TOTAL_BEDS,J11194&lt;=TEMP_WORKER_MAX*TEMP_WORKER_HRS),1,0)</f>
        <v>0</v>
      </c>
      <c r="O11194" s="2">
        <f>L11194-M11194-K11194-FIXED_COSTS</f>
        <v>-8262.196671855083</v>
      </c>
      <c r="P11194" s="2">
        <f>IF(N11194=1,O11194,"")</f>
      </c>
    </row>
    <row r="11195">
      <c r="A11195" s="6">
        <v>17</v>
      </c>
      <c r="B11195" s="6">
        <v>4</v>
      </c>
      <c r="C11195" s="6">
        <v>0</v>
      </c>
      <c r="D11195" s="6">
        <f>A11195+B11195+C11195</f>
        <v>21</v>
      </c>
      <c r="E11195" s="5">
        <f>IF(A11195=0,0,A11195*LABOR_HRS_WK_TOM*SEASON_WEEKS*(1+DIM_PCT_TOM)^A11195)</f>
        <v>7733.339536039206</v>
      </c>
      <c r="F11195" s="5">
        <f>IF(B11195=0,0,B11195*LABOR_HRS_WK_CAR*SEASON_WEEKS*(1+DIM_PCT_CAR)^B11195)</f>
        <v>132.45754687499993</v>
      </c>
      <c r="G11195" s="5">
        <f>IF(C11195=0,0,C11195*LABOR_HRS_WK_MES*SEASON_WEEKS*(1+DIM_PCT_MES)^C11195)</f>
        <v>0</v>
      </c>
      <c r="H11195" s="5">
        <f>E11195+F11195+G11195</f>
        <v>7865.7970829142059</v>
      </c>
      <c r="I11195" s="5">
        <f>MIN(H11195,FARMER_HRS)</f>
        <v>720</v>
      </c>
      <c r="J11195" s="5">
        <f>MAX(0,H11195-FARMER_HRS)</f>
        <v>7145.7970829142059</v>
      </c>
      <c r="K11195" s="2">
        <f>I11195*FARMER_RATE+J11195*TEMP_WORKER_RATE</f>
        <v>149058.97713392717</v>
      </c>
      <c r="L11195" s="2">
        <f>A11195*PRICE_TOM+B11195*PRICE_CAR+C11195*PRICE_MES</f>
        <v>157976</v>
      </c>
      <c r="M11195" s="2">
        <f>A11195*FERT_BED_TOM+B11195*FERT_BED_CAR+C11195*FERT_BED_MES</f>
        <v>16720</v>
      </c>
      <c r="N11195" s="6">
        <f>IF(AND(D11195&lt;=TOTAL_BEDS,J11195&lt;=TEMP_WORKER_MAX*TEMP_WORKER_HRS),1,0)</f>
        <v>0</v>
      </c>
      <c r="O11195" s="2">
        <f>L11195-M11195-K11195-FIXED_COSTS</f>
        <v>-27802.977133927168</v>
      </c>
      <c r="P11195" s="2">
        <f>IF(N11195=1,O11195,"")</f>
      </c>
    </row>
    <row r="11196">
      <c r="A11196" s="6">
        <v>17</v>
      </c>
      <c r="B11196" s="6">
        <v>4</v>
      </c>
      <c r="C11196" s="6">
        <v>1</v>
      </c>
      <c r="D11196" s="6">
        <f>A11196+B11196+C11196</f>
        <v>22</v>
      </c>
      <c r="E11196" s="5">
        <f>IF(A11196=0,0,A11196*LABOR_HRS_WK_TOM*SEASON_WEEKS*(1+DIM_PCT_TOM)^A11196)</f>
        <v>7733.339536039206</v>
      </c>
      <c r="F11196" s="5">
        <f>IF(B11196=0,0,B11196*LABOR_HRS_WK_CAR*SEASON_WEEKS*(1+DIM_PCT_CAR)^B11196)</f>
        <v>132.45754687499993</v>
      </c>
      <c r="G11196" s="5">
        <f>IF(C11196=0,0,C11196*LABOR_HRS_WK_MES*SEASON_WEEKS*(1+DIM_PCT_MES)^C11196)</f>
        <v>45.5625</v>
      </c>
      <c r="H11196" s="5">
        <f>E11196+F11196+G11196</f>
        <v>7911.3595829142059</v>
      </c>
      <c r="I11196" s="5">
        <f>MIN(H11196,FARMER_HRS)</f>
        <v>720</v>
      </c>
      <c r="J11196" s="5">
        <f>MAX(0,H11196-FARMER_HRS)</f>
        <v>7191.3595829142059</v>
      </c>
      <c r="K11196" s="2">
        <f>I11196*FARMER_RATE+J11196*TEMP_WORKER_RATE</f>
        <v>149849.99275892717</v>
      </c>
      <c r="L11196" s="2">
        <f>A11196*PRICE_TOM+B11196*PRICE_CAR+C11196*PRICE_MES</f>
        <v>160676</v>
      </c>
      <c r="M11196" s="2">
        <f>A11196*FERT_BED_TOM+B11196*FERT_BED_CAR+C11196*FERT_BED_MES</f>
        <v>17600</v>
      </c>
      <c r="N11196" s="6">
        <f>IF(AND(D11196&lt;=TOTAL_BEDS,J11196&lt;=TEMP_WORKER_MAX*TEMP_WORKER_HRS),1,0)</f>
        <v>0</v>
      </c>
      <c r="O11196" s="2">
        <f>L11196-M11196-K11196-FIXED_COSTS</f>
        <v>-26773.992758927168</v>
      </c>
      <c r="P11196" s="2">
        <f>IF(N11196=1,O11196,"")</f>
      </c>
    </row>
    <row r="11197">
      <c r="A11197" s="6">
        <v>17</v>
      </c>
      <c r="B11197" s="6">
        <v>4</v>
      </c>
      <c r="C11197" s="6">
        <v>2</v>
      </c>
      <c r="D11197" s="6">
        <f>A11197+B11197+C11197</f>
        <v>23</v>
      </c>
      <c r="E11197" s="5">
        <f>IF(A11197=0,0,A11197*LABOR_HRS_WK_TOM*SEASON_WEEKS*(1+DIM_PCT_TOM)^A11197)</f>
        <v>7733.339536039206</v>
      </c>
      <c r="F11197" s="5">
        <f>IF(B11197=0,0,B11197*LABOR_HRS_WK_CAR*SEASON_WEEKS*(1+DIM_PCT_CAR)^B11197)</f>
        <v>132.45754687499993</v>
      </c>
      <c r="G11197" s="5">
        <f>IF(C11197=0,0,C11197*LABOR_HRS_WK_MES*SEASON_WEEKS*(1+DIM_PCT_MES)^C11197)</f>
        <v>92.2640625</v>
      </c>
      <c r="H11197" s="5">
        <f>E11197+F11197+G11197</f>
        <v>7958.0611454142063</v>
      </c>
      <c r="I11197" s="5">
        <f>MIN(H11197,FARMER_HRS)</f>
        <v>720</v>
      </c>
      <c r="J11197" s="5">
        <f>MAX(0,H11197-FARMER_HRS)</f>
        <v>7238.0611454142063</v>
      </c>
      <c r="K11197" s="2">
        <f>I11197*FARMER_RATE+J11197*TEMP_WORKER_RATE</f>
        <v>150660.78377455217</v>
      </c>
      <c r="L11197" s="2">
        <f>A11197*PRICE_TOM+B11197*PRICE_CAR+C11197*PRICE_MES</f>
        <v>163376</v>
      </c>
      <c r="M11197" s="2">
        <f>A11197*FERT_BED_TOM+B11197*FERT_BED_CAR+C11197*FERT_BED_MES</f>
        <v>18480</v>
      </c>
      <c r="N11197" s="6">
        <f>IF(AND(D11197&lt;=TOTAL_BEDS,J11197&lt;=TEMP_WORKER_MAX*TEMP_WORKER_HRS),1,0)</f>
        <v>0</v>
      </c>
      <c r="O11197" s="2">
        <f>L11197-M11197-K11197-FIXED_COSTS</f>
        <v>-25764.783774552168</v>
      </c>
      <c r="P11197" s="2">
        <f>IF(N11197=1,O11197,"")</f>
      </c>
    </row>
    <row r="11198">
      <c r="A11198" s="6">
        <v>17</v>
      </c>
      <c r="B11198" s="6">
        <v>4</v>
      </c>
      <c r="C11198" s="6">
        <v>3</v>
      </c>
      <c r="D11198" s="6">
        <f>A11198+B11198+C11198</f>
        <v>24</v>
      </c>
      <c r="E11198" s="5">
        <f>IF(A11198=0,0,A11198*LABOR_HRS_WK_TOM*SEASON_WEEKS*(1+DIM_PCT_TOM)^A11198)</f>
        <v>7733.339536039206</v>
      </c>
      <c r="F11198" s="5">
        <f>IF(B11198=0,0,B11198*LABOR_HRS_WK_CAR*SEASON_WEEKS*(1+DIM_PCT_CAR)^B11198)</f>
        <v>132.45754687499993</v>
      </c>
      <c r="G11198" s="5">
        <f>IF(C11198=0,0,C11198*LABOR_HRS_WK_MES*SEASON_WEEKS*(1+DIM_PCT_MES)^C11198)</f>
        <v>140.12604492187498</v>
      </c>
      <c r="H11198" s="5">
        <f>E11198+F11198+G11198</f>
        <v>8005.9231278360812</v>
      </c>
      <c r="I11198" s="5">
        <f>MIN(H11198,FARMER_HRS)</f>
        <v>720</v>
      </c>
      <c r="J11198" s="5">
        <f>MAX(0,H11198-FARMER_HRS)</f>
        <v>7285.9231278360812</v>
      </c>
      <c r="K11198" s="2">
        <f>I11198*FARMER_RATE+J11198*TEMP_WORKER_RATE</f>
        <v>151491.72096937639</v>
      </c>
      <c r="L11198" s="2">
        <f>A11198*PRICE_TOM+B11198*PRICE_CAR+C11198*PRICE_MES</f>
        <v>166076</v>
      </c>
      <c r="M11198" s="2">
        <f>A11198*FERT_BED_TOM+B11198*FERT_BED_CAR+C11198*FERT_BED_MES</f>
        <v>19360</v>
      </c>
      <c r="N11198" s="6">
        <f>IF(AND(D11198&lt;=TOTAL_BEDS,J11198&lt;=TEMP_WORKER_MAX*TEMP_WORKER_HRS),1,0)</f>
        <v>0</v>
      </c>
      <c r="O11198" s="2">
        <f>L11198-M11198-K11198-FIXED_COSTS</f>
        <v>-24775.720969376387</v>
      </c>
      <c r="P11198" s="2">
        <f>IF(N11198=1,O11198,"")</f>
      </c>
    </row>
    <row r="11199">
      <c r="A11199" s="6">
        <v>17</v>
      </c>
      <c r="B11199" s="6">
        <v>4</v>
      </c>
      <c r="C11199" s="6">
        <v>4</v>
      </c>
      <c r="D11199" s="6">
        <f>A11199+B11199+C11199</f>
        <v>25</v>
      </c>
      <c r="E11199" s="5">
        <f>IF(A11199=0,0,A11199*LABOR_HRS_WK_TOM*SEASON_WEEKS*(1+DIM_PCT_TOM)^A11199)</f>
        <v>7733.339536039206</v>
      </c>
      <c r="F11199" s="5">
        <f>IF(B11199=0,0,B11199*LABOR_HRS_WK_CAR*SEASON_WEEKS*(1+DIM_PCT_CAR)^B11199)</f>
        <v>132.45754687499993</v>
      </c>
      <c r="G11199" s="5">
        <f>IF(C11199=0,0,C11199*LABOR_HRS_WK_MES*SEASON_WEEKS*(1+DIM_PCT_MES)^C11199)</f>
        <v>189.17016064453119</v>
      </c>
      <c r="H11199" s="5">
        <f>E11199+F11199+G11199</f>
        <v>8054.9672435587372</v>
      </c>
      <c r="I11199" s="5">
        <f>MIN(H11199,FARMER_HRS)</f>
        <v>720</v>
      </c>
      <c r="J11199" s="5">
        <f>MAX(0,H11199-FARMER_HRS)</f>
        <v>7334.9672435587372</v>
      </c>
      <c r="K11199" s="2">
        <f>I11199*FARMER_RATE+J11199*TEMP_WORKER_RATE</f>
        <v>152343.18131178361</v>
      </c>
      <c r="L11199" s="2">
        <f>A11199*PRICE_TOM+B11199*PRICE_CAR+C11199*PRICE_MES</f>
        <v>168776</v>
      </c>
      <c r="M11199" s="2">
        <f>A11199*FERT_BED_TOM+B11199*FERT_BED_CAR+C11199*FERT_BED_MES</f>
        <v>20240</v>
      </c>
      <c r="N11199" s="6">
        <f>IF(AND(D11199&lt;=TOTAL_BEDS,J11199&lt;=TEMP_WORKER_MAX*TEMP_WORKER_HRS),1,0)</f>
        <v>0</v>
      </c>
      <c r="O11199" s="2">
        <f>L11199-M11199-K11199-FIXED_COSTS</f>
        <v>-23807.181311783614</v>
      </c>
      <c r="P11199" s="2">
        <f>IF(N11199=1,O11199,"")</f>
      </c>
    </row>
    <row r="11200">
      <c r="A11200" s="6">
        <v>17</v>
      </c>
      <c r="B11200" s="6">
        <v>4</v>
      </c>
      <c r="C11200" s="6">
        <v>5</v>
      </c>
      <c r="D11200" s="6">
        <f>A11200+B11200+C11200</f>
        <v>26</v>
      </c>
      <c r="E11200" s="5">
        <f>IF(A11200=0,0,A11200*LABOR_HRS_WK_TOM*SEASON_WEEKS*(1+DIM_PCT_TOM)^A11200)</f>
        <v>7733.339536039206</v>
      </c>
      <c r="F11200" s="5">
        <f>IF(B11200=0,0,B11200*LABOR_HRS_WK_CAR*SEASON_WEEKS*(1+DIM_PCT_CAR)^B11200)</f>
        <v>132.45754687499993</v>
      </c>
      <c r="G11200" s="5">
        <f>IF(C11200=0,0,C11200*LABOR_HRS_WK_MES*SEASON_WEEKS*(1+DIM_PCT_MES)^C11200)</f>
        <v>239.41848456573481</v>
      </c>
      <c r="H11200" s="5">
        <f>E11200+F11200+G11200</f>
        <v>8105.2155674799405</v>
      </c>
      <c r="I11200" s="5">
        <f>MIN(H11200,FARMER_HRS)</f>
        <v>720</v>
      </c>
      <c r="J11200" s="5">
        <f>MAX(0,H11200-FARMER_HRS)</f>
        <v>7385.2155674799405</v>
      </c>
      <c r="K11200" s="2">
        <f>I11200*FARMER_RATE+J11200*TEMP_WORKER_RATE</f>
        <v>153215.54804652673</v>
      </c>
      <c r="L11200" s="2">
        <f>A11200*PRICE_TOM+B11200*PRICE_CAR+C11200*PRICE_MES</f>
        <v>171476</v>
      </c>
      <c r="M11200" s="2">
        <f>A11200*FERT_BED_TOM+B11200*FERT_BED_CAR+C11200*FERT_BED_MES</f>
        <v>21120</v>
      </c>
      <c r="N11200" s="6">
        <f>IF(AND(D11200&lt;=TOTAL_BEDS,J11200&lt;=TEMP_WORKER_MAX*TEMP_WORKER_HRS),1,0)</f>
        <v>0</v>
      </c>
      <c r="O11200" s="2">
        <f>L11200-M11200-K11200-FIXED_COSTS</f>
        <v>-22859.548046526732</v>
      </c>
      <c r="P11200" s="2">
        <f>IF(N11200=1,O11200,"")</f>
      </c>
    </row>
    <row r="11201">
      <c r="A11201" s="6">
        <v>17</v>
      </c>
      <c r="B11201" s="6">
        <v>4</v>
      </c>
      <c r="C11201" s="6">
        <v>6</v>
      </c>
      <c r="D11201" s="6">
        <f>A11201+B11201+C11201</f>
        <v>27</v>
      </c>
      <c r="E11201" s="5">
        <f>IF(A11201=0,0,A11201*LABOR_HRS_WK_TOM*SEASON_WEEKS*(1+DIM_PCT_TOM)^A11201)</f>
        <v>7733.339536039206</v>
      </c>
      <c r="F11201" s="5">
        <f>IF(B11201=0,0,B11201*LABOR_HRS_WK_CAR*SEASON_WEEKS*(1+DIM_PCT_CAR)^B11201)</f>
        <v>132.45754687499993</v>
      </c>
      <c r="G11201" s="5">
        <f>IF(C11201=0,0,C11201*LABOR_HRS_WK_MES*SEASON_WEEKS*(1+DIM_PCT_MES)^C11201)</f>
        <v>290.89345874736773</v>
      </c>
      <c r="H11201" s="5">
        <f>E11201+F11201+G11201</f>
        <v>8156.6905416615737</v>
      </c>
      <c r="I11201" s="5">
        <f>MIN(H11201,FARMER_HRS)</f>
        <v>720</v>
      </c>
      <c r="J11201" s="5">
        <f>MAX(0,H11201-FARMER_HRS)</f>
        <v>7436.6905416615737</v>
      </c>
      <c r="K11201" s="2">
        <f>I11201*FARMER_RATE+J11201*TEMP_WORKER_RATE</f>
        <v>154109.21079273566</v>
      </c>
      <c r="L11201" s="2">
        <f>A11201*PRICE_TOM+B11201*PRICE_CAR+C11201*PRICE_MES</f>
        <v>174176</v>
      </c>
      <c r="M11201" s="2">
        <f>A11201*FERT_BED_TOM+B11201*FERT_BED_CAR+C11201*FERT_BED_MES</f>
        <v>22000</v>
      </c>
      <c r="N11201" s="6">
        <f>IF(AND(D11201&lt;=TOTAL_BEDS,J11201&lt;=TEMP_WORKER_MAX*TEMP_WORKER_HRS),1,0)</f>
        <v>0</v>
      </c>
      <c r="O11201" s="2">
        <f>L11201-M11201-K11201-FIXED_COSTS</f>
        <v>-21933.210792735656</v>
      </c>
      <c r="P11201" s="2">
        <f>IF(N11201=1,O11201,"")</f>
      </c>
    </row>
    <row r="11202">
      <c r="A11202" s="6">
        <v>17</v>
      </c>
      <c r="B11202" s="6">
        <v>4</v>
      </c>
      <c r="C11202" s="6">
        <v>7</v>
      </c>
      <c r="D11202" s="6">
        <f>A11202+B11202+C11202</f>
        <v>28</v>
      </c>
      <c r="E11202" s="5">
        <f>IF(A11202=0,0,A11202*LABOR_HRS_WK_TOM*SEASON_WEEKS*(1+DIM_PCT_TOM)^A11202)</f>
        <v>7733.339536039206</v>
      </c>
      <c r="F11202" s="5">
        <f>IF(B11202=0,0,B11202*LABOR_HRS_WK_CAR*SEASON_WEEKS*(1+DIM_PCT_CAR)^B11202)</f>
        <v>132.45754687499993</v>
      </c>
      <c r="G11202" s="5">
        <f>IF(C11202=0,0,C11202*LABOR_HRS_WK_MES*SEASON_WEEKS*(1+DIM_PCT_MES)^C11202)</f>
        <v>343.61789814532818</v>
      </c>
      <c r="H11202" s="5">
        <f>E11202+F11202+G11202</f>
        <v>8209.4149810595336</v>
      </c>
      <c r="I11202" s="5">
        <f>MIN(H11202,FARMER_HRS)</f>
        <v>720</v>
      </c>
      <c r="J11202" s="5">
        <f>MAX(0,H11202-FARMER_HRS)</f>
        <v>7489.4149810595336</v>
      </c>
      <c r="K11202" s="2">
        <f>I11202*FARMER_RATE+J11202*TEMP_WORKER_RATE</f>
        <v>155024.56564339466</v>
      </c>
      <c r="L11202" s="2">
        <f>A11202*PRICE_TOM+B11202*PRICE_CAR+C11202*PRICE_MES</f>
        <v>176876</v>
      </c>
      <c r="M11202" s="2">
        <f>A11202*FERT_BED_TOM+B11202*FERT_BED_CAR+C11202*FERT_BED_MES</f>
        <v>22880</v>
      </c>
      <c r="N11202" s="6">
        <f>IF(AND(D11202&lt;=TOTAL_BEDS,J11202&lt;=TEMP_WORKER_MAX*TEMP_WORKER_HRS),1,0)</f>
        <v>0</v>
      </c>
      <c r="O11202" s="2">
        <f>L11202-M11202-K11202-FIXED_COSTS</f>
        <v>-21028.565643394657</v>
      </c>
      <c r="P11202" s="2">
        <f>IF(N11202=1,O11202,"")</f>
      </c>
    </row>
    <row r="11203">
      <c r="A11203" s="6">
        <v>17</v>
      </c>
      <c r="B11203" s="6">
        <v>4</v>
      </c>
      <c r="C11203" s="6">
        <v>8</v>
      </c>
      <c r="D11203" s="6">
        <f>A11203+B11203+C11203</f>
        <v>29</v>
      </c>
      <c r="E11203" s="5">
        <f>IF(A11203=0,0,A11203*LABOR_HRS_WK_TOM*SEASON_WEEKS*(1+DIM_PCT_TOM)^A11203)</f>
        <v>7733.339536039206</v>
      </c>
      <c r="F11203" s="5">
        <f>IF(B11203=0,0,B11203*LABOR_HRS_WK_CAR*SEASON_WEEKS*(1+DIM_PCT_CAR)^B11203)</f>
        <v>132.45754687499993</v>
      </c>
      <c r="G11203" s="5">
        <f>IF(C11203=0,0,C11203*LABOR_HRS_WK_MES*SEASON_WEEKS*(1+DIM_PCT_MES)^C11203)</f>
        <v>397.61499642530833</v>
      </c>
      <c r="H11203" s="5">
        <f>E11203+F11203+G11203</f>
        <v>8263.4120793395141</v>
      </c>
      <c r="I11203" s="5">
        <f>MIN(H11203,FARMER_HRS)</f>
        <v>720</v>
      </c>
      <c r="J11203" s="5">
        <f>MAX(0,H11203-FARMER_HRS)</f>
        <v>7543.4120793395141</v>
      </c>
      <c r="K11203" s="2">
        <f>I11203*FARMER_RATE+J11203*TEMP_WORKER_RATE</f>
        <v>155962.015266311</v>
      </c>
      <c r="L11203" s="2">
        <f>A11203*PRICE_TOM+B11203*PRICE_CAR+C11203*PRICE_MES</f>
        <v>179576</v>
      </c>
      <c r="M11203" s="2">
        <f>A11203*FERT_BED_TOM+B11203*FERT_BED_CAR+C11203*FERT_BED_MES</f>
        <v>23760</v>
      </c>
      <c r="N11203" s="6">
        <f>IF(AND(D11203&lt;=TOTAL_BEDS,J11203&lt;=TEMP_WORKER_MAX*TEMP_WORKER_HRS),1,0)</f>
        <v>0</v>
      </c>
      <c r="O11203" s="2">
        <f>L11203-M11203-K11203-FIXED_COSTS</f>
        <v>-20146.015266311006</v>
      </c>
      <c r="P11203" s="2">
        <f>IF(N11203=1,O11203,"")</f>
      </c>
    </row>
    <row r="11204">
      <c r="A11204" s="6">
        <v>17</v>
      </c>
      <c r="B11204" s="6">
        <v>4</v>
      </c>
      <c r="C11204" s="6">
        <v>9</v>
      </c>
      <c r="D11204" s="6">
        <f>A11204+B11204+C11204</f>
        <v>30</v>
      </c>
      <c r="E11204" s="5">
        <f>IF(A11204=0,0,A11204*LABOR_HRS_WK_TOM*SEASON_WEEKS*(1+DIM_PCT_TOM)^A11204)</f>
        <v>7733.339536039206</v>
      </c>
      <c r="F11204" s="5">
        <f>IF(B11204=0,0,B11204*LABOR_HRS_WK_CAR*SEASON_WEEKS*(1+DIM_PCT_CAR)^B11204)</f>
        <v>132.45754687499993</v>
      </c>
      <c r="G11204" s="5">
        <f>IF(C11204=0,0,C11204*LABOR_HRS_WK_MES*SEASON_WEEKS*(1+DIM_PCT_MES)^C11204)</f>
        <v>452.90833186570273</v>
      </c>
      <c r="H11204" s="5">
        <f>E11204+F11204+G11204</f>
        <v>8318.7054147799081</v>
      </c>
      <c r="I11204" s="5">
        <f>MIN(H11204,FARMER_HRS)</f>
        <v>720</v>
      </c>
      <c r="J11204" s="5">
        <f>MAX(0,H11204-FARMER_HRS)</f>
        <v>7598.7054147799081</v>
      </c>
      <c r="K11204" s="2">
        <f>I11204*FARMER_RATE+J11204*TEMP_WORKER_RATE</f>
        <v>156921.96900659561</v>
      </c>
      <c r="L11204" s="2">
        <f>A11204*PRICE_TOM+B11204*PRICE_CAR+C11204*PRICE_MES</f>
        <v>182276</v>
      </c>
      <c r="M11204" s="2">
        <f>A11204*FERT_BED_TOM+B11204*FERT_BED_CAR+C11204*FERT_BED_MES</f>
        <v>24640</v>
      </c>
      <c r="N11204" s="6">
        <f>IF(AND(D11204&lt;=TOTAL_BEDS,J11204&lt;=TEMP_WORKER_MAX*TEMP_WORKER_HRS),1,0)</f>
        <v>0</v>
      </c>
      <c r="O11204" s="2">
        <f>L11204-M11204-K11204-FIXED_COSTS</f>
        <v>-19285.969006595609</v>
      </c>
      <c r="P11204" s="2">
        <f>IF(N11204=1,O11204,"")</f>
      </c>
    </row>
    <row r="11205">
      <c r="A11205" s="6">
        <v>17</v>
      </c>
      <c r="B11205" s="6">
        <v>4</v>
      </c>
      <c r="C11205" s="6">
        <v>10</v>
      </c>
      <c r="D11205" s="6">
        <f>A11205+B11205+C11205</f>
        <v>31</v>
      </c>
      <c r="E11205" s="5">
        <f>IF(A11205=0,0,A11205*LABOR_HRS_WK_TOM*SEASON_WEEKS*(1+DIM_PCT_TOM)^A11205)</f>
        <v>7733.339536039206</v>
      </c>
      <c r="F11205" s="5">
        <f>IF(B11205=0,0,B11205*LABOR_HRS_WK_CAR*SEASON_WEEKS*(1+DIM_PCT_CAR)^B11205)</f>
        <v>132.45754687499993</v>
      </c>
      <c r="G11205" s="5">
        <f>IF(C11205=0,0,C11205*LABOR_HRS_WK_MES*SEASON_WEEKS*(1+DIM_PCT_MES)^C11205)</f>
        <v>509.52187334891551</v>
      </c>
      <c r="H11205" s="5">
        <f>E11205+F11205+G11205</f>
        <v>8375.3189562631214</v>
      </c>
      <c r="I11205" s="5">
        <f>MIN(H11205,FARMER_HRS)</f>
        <v>720</v>
      </c>
      <c r="J11205" s="5">
        <f>MAX(0,H11205-FARMER_HRS)</f>
        <v>7655.3189562631214</v>
      </c>
      <c r="K11205" s="2">
        <f>I11205*FARMER_RATE+J11205*TEMP_WORKER_RATE</f>
        <v>157904.8429906792</v>
      </c>
      <c r="L11205" s="2">
        <f>A11205*PRICE_TOM+B11205*PRICE_CAR+C11205*PRICE_MES</f>
        <v>184976</v>
      </c>
      <c r="M11205" s="2">
        <f>A11205*FERT_BED_TOM+B11205*FERT_BED_CAR+C11205*FERT_BED_MES</f>
        <v>25520</v>
      </c>
      <c r="N11205" s="6">
        <f>IF(AND(D11205&lt;=TOTAL_BEDS,J11205&lt;=TEMP_WORKER_MAX*TEMP_WORKER_HRS),1,0)</f>
        <v>0</v>
      </c>
      <c r="O11205" s="2">
        <f>L11205-M11205-K11205-FIXED_COSTS</f>
        <v>-18448.8429906792</v>
      </c>
      <c r="P11205" s="2">
        <f>IF(N11205=1,O11205,"")</f>
      </c>
    </row>
    <row r="11206">
      <c r="A11206" s="6">
        <v>17</v>
      </c>
      <c r="B11206" s="6">
        <v>4</v>
      </c>
      <c r="C11206" s="6">
        <v>11</v>
      </c>
      <c r="D11206" s="6">
        <f>A11206+B11206+C11206</f>
        <v>32</v>
      </c>
      <c r="E11206" s="5">
        <f>IF(A11206=0,0,A11206*LABOR_HRS_WK_TOM*SEASON_WEEKS*(1+DIM_PCT_TOM)^A11206)</f>
        <v>7733.339536039206</v>
      </c>
      <c r="F11206" s="5">
        <f>IF(B11206=0,0,B11206*LABOR_HRS_WK_CAR*SEASON_WEEKS*(1+DIM_PCT_CAR)^B11206)</f>
        <v>132.45754687499993</v>
      </c>
      <c r="G11206" s="5">
        <f>IF(C11206=0,0,C11206*LABOR_HRS_WK_MES*SEASON_WEEKS*(1+DIM_PCT_MES)^C11206)</f>
        <v>567.47998644235463</v>
      </c>
      <c r="H11206" s="5">
        <f>E11206+F11206+G11206</f>
        <v>8433.27706935656</v>
      </c>
      <c r="I11206" s="5">
        <f>MIN(H11206,FARMER_HRS)</f>
        <v>720</v>
      </c>
      <c r="J11206" s="5">
        <f>MAX(0,H11206-FARMER_HRS)</f>
        <v>7713.27706935656</v>
      </c>
      <c r="K11206" s="2">
        <f>I11206*FARMER_RATE+J11206*TEMP_WORKER_RATE</f>
        <v>158911.06023188471</v>
      </c>
      <c r="L11206" s="2">
        <f>A11206*PRICE_TOM+B11206*PRICE_CAR+C11206*PRICE_MES</f>
        <v>187676</v>
      </c>
      <c r="M11206" s="2">
        <f>A11206*FERT_BED_TOM+B11206*FERT_BED_CAR+C11206*FERT_BED_MES</f>
        <v>26400</v>
      </c>
      <c r="N11206" s="6">
        <f>IF(AND(D11206&lt;=TOTAL_BEDS,J11206&lt;=TEMP_WORKER_MAX*TEMP_WORKER_HRS),1,0)</f>
        <v>0</v>
      </c>
      <c r="O11206" s="2">
        <f>L11206-M11206-K11206-FIXED_COSTS</f>
        <v>-17635.060231884709</v>
      </c>
      <c r="P11206" s="2">
        <f>IF(N11206=1,O11206,"")</f>
      </c>
    </row>
    <row r="11207">
      <c r="A11207" s="6">
        <v>17</v>
      </c>
      <c r="B11207" s="6">
        <v>4</v>
      </c>
      <c r="C11207" s="6">
        <v>12</v>
      </c>
      <c r="D11207" s="6">
        <f>A11207+B11207+C11207</f>
        <v>33</v>
      </c>
      <c r="E11207" s="5">
        <f>IF(A11207=0,0,A11207*LABOR_HRS_WK_TOM*SEASON_WEEKS*(1+DIM_PCT_TOM)^A11207)</f>
        <v>7733.339536039206</v>
      </c>
      <c r="F11207" s="5">
        <f>IF(B11207=0,0,B11207*LABOR_HRS_WK_CAR*SEASON_WEEKS*(1+DIM_PCT_CAR)^B11207)</f>
        <v>132.45754687499993</v>
      </c>
      <c r="G11207" s="5">
        <f>IF(C11207=0,0,C11207*LABOR_HRS_WK_MES*SEASON_WEEKS*(1+DIM_PCT_MES)^C11207)</f>
        <v>626.807439570419</v>
      </c>
      <c r="H11207" s="5">
        <f>E11207+F11207+G11207</f>
        <v>8492.6045224846257</v>
      </c>
      <c r="I11207" s="5">
        <f>MIN(H11207,FARMER_HRS)</f>
        <v>720</v>
      </c>
      <c r="J11207" s="5">
        <f>MAX(0,H11207-FARMER_HRS)</f>
        <v>7772.6045224846257</v>
      </c>
      <c r="K11207" s="2">
        <f>I11207*FARMER_RATE+J11207*TEMP_WORKER_RATE</f>
        <v>159941.05073758031</v>
      </c>
      <c r="L11207" s="2">
        <f>A11207*PRICE_TOM+B11207*PRICE_CAR+C11207*PRICE_MES</f>
        <v>190376</v>
      </c>
      <c r="M11207" s="2">
        <f>A11207*FERT_BED_TOM+B11207*FERT_BED_CAR+C11207*FERT_BED_MES</f>
        <v>27280</v>
      </c>
      <c r="N11207" s="6">
        <f>IF(AND(D11207&lt;=TOTAL_BEDS,J11207&lt;=TEMP_WORKER_MAX*TEMP_WORKER_HRS),1,0)</f>
        <v>0</v>
      </c>
      <c r="O11207" s="2">
        <f>L11207-M11207-K11207-FIXED_COSTS</f>
        <v>-16845.050737580314</v>
      </c>
      <c r="P11207" s="2">
        <f>IF(N11207=1,O11207,"")</f>
      </c>
    </row>
    <row r="11208">
      <c r="A11208" s="6">
        <v>17</v>
      </c>
      <c r="B11208" s="6">
        <v>4</v>
      </c>
      <c r="C11208" s="6">
        <v>13</v>
      </c>
      <c r="D11208" s="6">
        <f>A11208+B11208+C11208</f>
        <v>34</v>
      </c>
      <c r="E11208" s="5">
        <f>IF(A11208=0,0,A11208*LABOR_HRS_WK_TOM*SEASON_WEEKS*(1+DIM_PCT_TOM)^A11208)</f>
        <v>7733.339536039206</v>
      </c>
      <c r="F11208" s="5">
        <f>IF(B11208=0,0,B11208*LABOR_HRS_WK_CAR*SEASON_WEEKS*(1+DIM_PCT_CAR)^B11208)</f>
        <v>132.45754687499993</v>
      </c>
      <c r="G11208" s="5">
        <f>IF(C11208=0,0,C11208*LABOR_HRS_WK_MES*SEASON_WEEKS*(1+DIM_PCT_MES)^C11208)</f>
        <v>687.52941027880331</v>
      </c>
      <c r="H11208" s="5">
        <f>E11208+F11208+G11208</f>
        <v>8553.32649319301</v>
      </c>
      <c r="I11208" s="5">
        <f>MIN(H11208,FARMER_HRS)</f>
        <v>720</v>
      </c>
      <c r="J11208" s="5">
        <f>MAX(0,H11208-FARMER_HRS)</f>
        <v>7833.32649319301</v>
      </c>
      <c r="K11208" s="2">
        <f>I11208*FARMER_RATE+J11208*TEMP_WORKER_RATE</f>
        <v>160995.25161793421</v>
      </c>
      <c r="L11208" s="2">
        <f>A11208*PRICE_TOM+B11208*PRICE_CAR+C11208*PRICE_MES</f>
        <v>193076</v>
      </c>
      <c r="M11208" s="2">
        <f>A11208*FERT_BED_TOM+B11208*FERT_BED_CAR+C11208*FERT_BED_MES</f>
        <v>28160</v>
      </c>
      <c r="N11208" s="6">
        <f>IF(AND(D11208&lt;=TOTAL_BEDS,J11208&lt;=TEMP_WORKER_MAX*TEMP_WORKER_HRS),1,0)</f>
        <v>0</v>
      </c>
      <c r="O11208" s="2">
        <f>L11208-M11208-K11208-FIXED_COSTS</f>
        <v>-16079.251617934206</v>
      </c>
      <c r="P11208" s="2">
        <f>IF(N11208=1,O11208,"")</f>
      </c>
    </row>
    <row r="11209">
      <c r="A11209" s="6">
        <v>17</v>
      </c>
      <c r="B11209" s="6">
        <v>4</v>
      </c>
      <c r="C11209" s="6">
        <v>14</v>
      </c>
      <c r="D11209" s="6">
        <f>A11209+B11209+C11209</f>
        <v>35</v>
      </c>
      <c r="E11209" s="5">
        <f>IF(A11209=0,0,A11209*LABOR_HRS_WK_TOM*SEASON_WEEKS*(1+DIM_PCT_TOM)^A11209)</f>
        <v>7733.339536039206</v>
      </c>
      <c r="F11209" s="5">
        <f>IF(B11209=0,0,B11209*LABOR_HRS_WK_CAR*SEASON_WEEKS*(1+DIM_PCT_CAR)^B11209)</f>
        <v>132.45754687499993</v>
      </c>
      <c r="G11209" s="5">
        <f>IF(C11209=0,0,C11209*LABOR_HRS_WK_MES*SEASON_WEEKS*(1+DIM_PCT_MES)^C11209)</f>
        <v>749.67149159246435</v>
      </c>
      <c r="H11209" s="5">
        <f>E11209+F11209+G11209</f>
        <v>8615.46857450667</v>
      </c>
      <c r="I11209" s="5">
        <f>MIN(H11209,FARMER_HRS)</f>
        <v>720</v>
      </c>
      <c r="J11209" s="5">
        <f>MAX(0,H11209-FARMER_HRS)</f>
        <v>7895.4685745066708</v>
      </c>
      <c r="K11209" s="2">
        <f>I11209*FARMER_RATE+J11209*TEMP_WORKER_RATE</f>
        <v>162074.10719629636</v>
      </c>
      <c r="L11209" s="2">
        <f>A11209*PRICE_TOM+B11209*PRICE_CAR+C11209*PRICE_MES</f>
        <v>195776</v>
      </c>
      <c r="M11209" s="2">
        <f>A11209*FERT_BED_TOM+B11209*FERT_BED_CAR+C11209*FERT_BED_MES</f>
        <v>29040</v>
      </c>
      <c r="N11209" s="6">
        <f>IF(AND(D11209&lt;=TOTAL_BEDS,J11209&lt;=TEMP_WORKER_MAX*TEMP_WORKER_HRS),1,0)</f>
        <v>0</v>
      </c>
      <c r="O11209" s="2">
        <f>L11209-M11209-K11209-FIXED_COSTS</f>
        <v>-15338.107196296362</v>
      </c>
      <c r="P11209" s="2">
        <f>IF(N11209=1,O11209,"")</f>
      </c>
    </row>
    <row r="11210">
      <c r="A11210" s="6">
        <v>17</v>
      </c>
      <c r="B11210" s="6">
        <v>4</v>
      </c>
      <c r="C11210" s="6">
        <v>15</v>
      </c>
      <c r="D11210" s="6">
        <f>A11210+B11210+C11210</f>
        <v>36</v>
      </c>
      <c r="E11210" s="5">
        <f>IF(A11210=0,0,A11210*LABOR_HRS_WK_TOM*SEASON_WEEKS*(1+DIM_PCT_TOM)^A11210)</f>
        <v>7733.339536039206</v>
      </c>
      <c r="F11210" s="5">
        <f>IF(B11210=0,0,B11210*LABOR_HRS_WK_CAR*SEASON_WEEKS*(1+DIM_PCT_CAR)^B11210)</f>
        <v>132.45754687499993</v>
      </c>
      <c r="G11210" s="5">
        <f>IF(C11210=0,0,C11210*LABOR_HRS_WK_MES*SEASON_WEEKS*(1+DIM_PCT_MES)^C11210)</f>
        <v>813.25969846861074</v>
      </c>
      <c r="H11210" s="5">
        <f>E11210+F11210+G11210</f>
        <v>8679.0567813828166</v>
      </c>
      <c r="I11210" s="5">
        <f>MIN(H11210,FARMER_HRS)</f>
        <v>720</v>
      </c>
      <c r="J11210" s="5">
        <f>MAX(0,H11210-FARMER_HRS)</f>
        <v>7959.0567813828166</v>
      </c>
      <c r="K11210" s="2">
        <f>I11210*FARMER_RATE+J11210*TEMP_WORKER_RATE</f>
        <v>163178.06912122946</v>
      </c>
      <c r="L11210" s="2">
        <f>A11210*PRICE_TOM+B11210*PRICE_CAR+C11210*PRICE_MES</f>
        <v>198476</v>
      </c>
      <c r="M11210" s="2">
        <f>A11210*FERT_BED_TOM+B11210*FERT_BED_CAR+C11210*FERT_BED_MES</f>
        <v>29920</v>
      </c>
      <c r="N11210" s="6">
        <f>IF(AND(D11210&lt;=TOTAL_BEDS,J11210&lt;=TEMP_WORKER_MAX*TEMP_WORKER_HRS),1,0)</f>
        <v>0</v>
      </c>
      <c r="O11210" s="2">
        <f>L11210-M11210-K11210-FIXED_COSTS</f>
        <v>-14622.069121229462</v>
      </c>
      <c r="P11210" s="2">
        <f>IF(N11210=1,O11210,"")</f>
      </c>
    </row>
    <row r="11211">
      <c r="A11211" s="6">
        <v>17</v>
      </c>
      <c r="B11211" s="6">
        <v>4</v>
      </c>
      <c r="C11211" s="6">
        <v>16</v>
      </c>
      <c r="D11211" s="6">
        <f>A11211+B11211+C11211</f>
        <v>37</v>
      </c>
      <c r="E11211" s="5">
        <f>IF(A11211=0,0,A11211*LABOR_HRS_WK_TOM*SEASON_WEEKS*(1+DIM_PCT_TOM)^A11211)</f>
        <v>7733.339536039206</v>
      </c>
      <c r="F11211" s="5">
        <f>IF(B11211=0,0,B11211*LABOR_HRS_WK_CAR*SEASON_WEEKS*(1+DIM_PCT_CAR)^B11211)</f>
        <v>132.45754687499993</v>
      </c>
      <c r="G11211" s="5">
        <f>IF(C11211=0,0,C11211*LABOR_HRS_WK_MES*SEASON_WEEKS*(1+DIM_PCT_MES)^C11211)</f>
        <v>878.32047434609967</v>
      </c>
      <c r="H11211" s="5">
        <f>E11211+F11211+G11211</f>
        <v>8744.1175572603061</v>
      </c>
      <c r="I11211" s="5">
        <f>MIN(H11211,FARMER_HRS)</f>
        <v>720</v>
      </c>
      <c r="J11211" s="5">
        <f>MAX(0,H11211-FARMER_HRS)</f>
        <v>8024.1175572603061</v>
      </c>
      <c r="K11211" s="2">
        <f>I11211*FARMER_RATE+J11211*TEMP_WORKER_RATE</f>
        <v>164307.59648021363</v>
      </c>
      <c r="L11211" s="2">
        <f>A11211*PRICE_TOM+B11211*PRICE_CAR+C11211*PRICE_MES</f>
        <v>201176</v>
      </c>
      <c r="M11211" s="2">
        <f>A11211*FERT_BED_TOM+B11211*FERT_BED_CAR+C11211*FERT_BED_MES</f>
        <v>30800</v>
      </c>
      <c r="N11211" s="6">
        <f>IF(AND(D11211&lt;=TOTAL_BEDS,J11211&lt;=TEMP_WORKER_MAX*TEMP_WORKER_HRS),1,0)</f>
        <v>0</v>
      </c>
      <c r="O11211" s="2">
        <f>L11211-M11211-K11211-FIXED_COSTS</f>
        <v>-13931.59648021363</v>
      </c>
      <c r="P11211" s="2">
        <f>IF(N11211=1,O11211,"")</f>
      </c>
    </row>
    <row r="11212">
      <c r="A11212" s="6">
        <v>17</v>
      </c>
      <c r="B11212" s="6">
        <v>4</v>
      </c>
      <c r="C11212" s="6">
        <v>17</v>
      </c>
      <c r="D11212" s="6">
        <f>A11212+B11212+C11212</f>
        <v>38</v>
      </c>
      <c r="E11212" s="5">
        <f>IF(A11212=0,0,A11212*LABOR_HRS_WK_TOM*SEASON_WEEKS*(1+DIM_PCT_TOM)^A11212)</f>
        <v>7733.339536039206</v>
      </c>
      <c r="F11212" s="5">
        <f>IF(B11212=0,0,B11212*LABOR_HRS_WK_CAR*SEASON_WEEKS*(1+DIM_PCT_CAR)^B11212)</f>
        <v>132.45754687499993</v>
      </c>
      <c r="G11212" s="5">
        <f>IF(C11212=0,0,C11212*LABOR_HRS_WK_MES*SEASON_WEEKS*(1+DIM_PCT_MES)^C11212)</f>
        <v>944.88069779263992</v>
      </c>
      <c r="H11212" s="5">
        <f>E11212+F11212+G11212</f>
        <v>8810.6777807068465</v>
      </c>
      <c r="I11212" s="5">
        <f>MIN(H11212,FARMER_HRS)</f>
        <v>720</v>
      </c>
      <c r="J11212" s="5">
        <f>MAX(0,H11212-FARMER_HRS)</f>
        <v>8090.6777807068465</v>
      </c>
      <c r="K11212" s="2">
        <f>I11212*FARMER_RATE+J11212*TEMP_WORKER_RATE</f>
        <v>165463.15591504943</v>
      </c>
      <c r="L11212" s="2">
        <f>A11212*PRICE_TOM+B11212*PRICE_CAR+C11212*PRICE_MES</f>
        <v>203876</v>
      </c>
      <c r="M11212" s="2">
        <f>A11212*FERT_BED_TOM+B11212*FERT_BED_CAR+C11212*FERT_BED_MES</f>
        <v>31680</v>
      </c>
      <c r="N11212" s="6">
        <f>IF(AND(D11212&lt;=TOTAL_BEDS,J11212&lt;=TEMP_WORKER_MAX*TEMP_WORKER_HRS),1,0)</f>
        <v>0</v>
      </c>
      <c r="O11212" s="2">
        <f>L11212-M11212-K11212-FIXED_COSTS</f>
        <v>-13267.155915049429</v>
      </c>
      <c r="P11212" s="2">
        <f>IF(N11212=1,O11212,"")</f>
      </c>
    </row>
    <row r="11213">
      <c r="A11213" s="6">
        <v>17</v>
      </c>
      <c r="B11213" s="6">
        <v>4</v>
      </c>
      <c r="C11213" s="6">
        <v>18</v>
      </c>
      <c r="D11213" s="6">
        <f>A11213+B11213+C11213</f>
        <v>39</v>
      </c>
      <c r="E11213" s="5">
        <f>IF(A11213=0,0,A11213*LABOR_HRS_WK_TOM*SEASON_WEEKS*(1+DIM_PCT_TOM)^A11213)</f>
        <v>7733.339536039206</v>
      </c>
      <c r="F11213" s="5">
        <f>IF(B11213=0,0,B11213*LABOR_HRS_WK_CAR*SEASON_WEEKS*(1+DIM_PCT_CAR)^B11213)</f>
        <v>132.45754687499993</v>
      </c>
      <c r="G11213" s="5">
        <f>IF(C11213=0,0,C11213*LABOR_HRS_WK_MES*SEASON_WEEKS*(1+DIM_PCT_MES)^C11213)</f>
        <v>1012.9676892512272</v>
      </c>
      <c r="H11213" s="5">
        <f>E11213+F11213+G11213</f>
        <v>8878.7647721654339</v>
      </c>
      <c r="I11213" s="5">
        <f>MIN(H11213,FARMER_HRS)</f>
        <v>720</v>
      </c>
      <c r="J11213" s="5">
        <f>MAX(0,H11213-FARMER_HRS)</f>
        <v>8158.7647721654339</v>
      </c>
      <c r="K11213" s="2">
        <f>I11213*FARMER_RATE+J11213*TEMP_WORKER_RATE</f>
        <v>166645.22173898324</v>
      </c>
      <c r="L11213" s="2">
        <f>A11213*PRICE_TOM+B11213*PRICE_CAR+C11213*PRICE_MES</f>
        <v>206576</v>
      </c>
      <c r="M11213" s="2">
        <f>A11213*FERT_BED_TOM+B11213*FERT_BED_CAR+C11213*FERT_BED_MES</f>
        <v>32560</v>
      </c>
      <c r="N11213" s="6">
        <f>IF(AND(D11213&lt;=TOTAL_BEDS,J11213&lt;=TEMP_WORKER_MAX*TEMP_WORKER_HRS),1,0)</f>
        <v>0</v>
      </c>
      <c r="O11213" s="2">
        <f>L11213-M11213-K11213-FIXED_COSTS</f>
        <v>-12629.221738983237</v>
      </c>
      <c r="P11213" s="2">
        <f>IF(N11213=1,O11213,"")</f>
      </c>
    </row>
    <row r="11214">
      <c r="A11214" s="6">
        <v>17</v>
      </c>
      <c r="B11214" s="6">
        <v>4</v>
      </c>
      <c r="C11214" s="6">
        <v>19</v>
      </c>
      <c r="D11214" s="6">
        <f>A11214+B11214+C11214</f>
        <v>40</v>
      </c>
      <c r="E11214" s="5">
        <f>IF(A11214=0,0,A11214*LABOR_HRS_WK_TOM*SEASON_WEEKS*(1+DIM_PCT_TOM)^A11214)</f>
        <v>7733.339536039206</v>
      </c>
      <c r="F11214" s="5">
        <f>IF(B11214=0,0,B11214*LABOR_HRS_WK_CAR*SEASON_WEEKS*(1+DIM_PCT_CAR)^B11214)</f>
        <v>132.45754687499993</v>
      </c>
      <c r="G11214" s="5">
        <f>IF(C11214=0,0,C11214*LABOR_HRS_WK_MES*SEASON_WEEKS*(1+DIM_PCT_MES)^C11214)</f>
        <v>1082.6092178872491</v>
      </c>
      <c r="H11214" s="5">
        <f>E11214+F11214+G11214</f>
        <v>8948.4063008014546</v>
      </c>
      <c r="I11214" s="5">
        <f>MIN(H11214,FARMER_HRS)</f>
        <v>720</v>
      </c>
      <c r="J11214" s="5">
        <f>MAX(0,H11214-FARMER_HRS)</f>
        <v>8228.4063008014546</v>
      </c>
      <c r="K11214" s="2">
        <f>I11214*FARMER_RATE+J11214*TEMP_WORKER_RATE</f>
        <v>167854.27605558079</v>
      </c>
      <c r="L11214" s="2">
        <f>A11214*PRICE_TOM+B11214*PRICE_CAR+C11214*PRICE_MES</f>
        <v>209276</v>
      </c>
      <c r="M11214" s="2">
        <f>A11214*FERT_BED_TOM+B11214*FERT_BED_CAR+C11214*FERT_BED_MES</f>
        <v>33440</v>
      </c>
      <c r="N11214" s="6">
        <f>IF(AND(D11214&lt;=TOTAL_BEDS,J11214&lt;=TEMP_WORKER_MAX*TEMP_WORKER_HRS),1,0)</f>
        <v>0</v>
      </c>
      <c r="O11214" s="2">
        <f>L11214-M11214-K11214-FIXED_COSTS</f>
        <v>-12018.276055580791</v>
      </c>
      <c r="P11214" s="2">
        <f>IF(N11214=1,O11214,"")</f>
      </c>
    </row>
    <row r="11215">
      <c r="A11215" s="6">
        <v>17</v>
      </c>
      <c r="B11215" s="6">
        <v>4</v>
      </c>
      <c r="C11215" s="6">
        <v>20</v>
      </c>
      <c r="D11215" s="6">
        <f>A11215+B11215+C11215</f>
        <v>41</v>
      </c>
      <c r="E11215" s="5">
        <f>IF(A11215=0,0,A11215*LABOR_HRS_WK_TOM*SEASON_WEEKS*(1+DIM_PCT_TOM)^A11215)</f>
        <v>7733.339536039206</v>
      </c>
      <c r="F11215" s="5">
        <f>IF(B11215=0,0,B11215*LABOR_HRS_WK_CAR*SEASON_WEEKS*(1+DIM_PCT_CAR)^B11215)</f>
        <v>132.45754687499993</v>
      </c>
      <c r="G11215" s="5">
        <f>IF(C11215=0,0,C11215*LABOR_HRS_WK_MES*SEASON_WEEKS*(1+DIM_PCT_MES)^C11215)</f>
        <v>1153.8335085377259</v>
      </c>
      <c r="H11215" s="5">
        <f>E11215+F11215+G11215</f>
        <v>9019.6305914519326</v>
      </c>
      <c r="I11215" s="5">
        <f>MIN(H11215,FARMER_HRS)</f>
        <v>720</v>
      </c>
      <c r="J11215" s="5">
        <f>MAX(0,H11215-FARMER_HRS)</f>
        <v>8299.6305914519326</v>
      </c>
      <c r="K11215" s="2">
        <f>I11215*FARMER_RATE+J11215*TEMP_WORKER_RATE</f>
        <v>169090.80887937383</v>
      </c>
      <c r="L11215" s="2">
        <f>A11215*PRICE_TOM+B11215*PRICE_CAR+C11215*PRICE_MES</f>
        <v>211976</v>
      </c>
      <c r="M11215" s="2">
        <f>A11215*FERT_BED_TOM+B11215*FERT_BED_CAR+C11215*FERT_BED_MES</f>
        <v>34320</v>
      </c>
      <c r="N11215" s="6">
        <f>IF(AND(D11215&lt;=TOTAL_BEDS,J11215&lt;=TEMP_WORKER_MAX*TEMP_WORKER_HRS),1,0)</f>
        <v>0</v>
      </c>
      <c r="O11215" s="2">
        <f>L11215-M11215-K11215-FIXED_COSTS</f>
        <v>-11434.808879373828</v>
      </c>
      <c r="P11215" s="2">
        <f>IF(N11215=1,O11215,"")</f>
      </c>
    </row>
    <row r="11216">
      <c r="A11216" s="6">
        <v>17</v>
      </c>
      <c r="B11216" s="6">
        <v>4</v>
      </c>
      <c r="C11216" s="6">
        <v>21</v>
      </c>
      <c r="D11216" s="6">
        <f>A11216+B11216+C11216</f>
        <v>42</v>
      </c>
      <c r="E11216" s="5">
        <f>IF(A11216=0,0,A11216*LABOR_HRS_WK_TOM*SEASON_WEEKS*(1+DIM_PCT_TOM)^A11216)</f>
        <v>7733.339536039206</v>
      </c>
      <c r="F11216" s="5">
        <f>IF(B11216=0,0,B11216*LABOR_HRS_WK_CAR*SEASON_WEEKS*(1+DIM_PCT_CAR)^B11216)</f>
        <v>132.45754687499993</v>
      </c>
      <c r="G11216" s="5">
        <f>IF(C11216=0,0,C11216*LABOR_HRS_WK_MES*SEASON_WEEKS*(1+DIM_PCT_MES)^C11216)</f>
        <v>1226.6692487641699</v>
      </c>
      <c r="H11216" s="5">
        <f>E11216+F11216+G11216</f>
        <v>9092.4663316783754</v>
      </c>
      <c r="I11216" s="5">
        <f>MIN(H11216,FARMER_HRS)</f>
        <v>720</v>
      </c>
      <c r="J11216" s="5">
        <f>MAX(0,H11216-FARMER_HRS)</f>
        <v>8372.4663316783754</v>
      </c>
      <c r="K11216" s="2">
        <f>I11216*FARMER_RATE+J11216*TEMP_WORKER_RATE</f>
        <v>170355.31825830514</v>
      </c>
      <c r="L11216" s="2">
        <f>A11216*PRICE_TOM+B11216*PRICE_CAR+C11216*PRICE_MES</f>
        <v>214676</v>
      </c>
      <c r="M11216" s="2">
        <f>A11216*FERT_BED_TOM+B11216*FERT_BED_CAR+C11216*FERT_BED_MES</f>
        <v>35200</v>
      </c>
      <c r="N11216" s="6">
        <f>IF(AND(D11216&lt;=TOTAL_BEDS,J11216&lt;=TEMP_WORKER_MAX*TEMP_WORKER_HRS),1,0)</f>
        <v>0</v>
      </c>
      <c r="O11216" s="2">
        <f>L11216-M11216-K11216-FIXED_COSTS</f>
        <v>-10879.318258305138</v>
      </c>
      <c r="P11216" s="2">
        <f>IF(N11216=1,O11216,"")</f>
      </c>
    </row>
    <row r="11217">
      <c r="A11217" s="6">
        <v>17</v>
      </c>
      <c r="B11217" s="6">
        <v>4</v>
      </c>
      <c r="C11217" s="6">
        <v>22</v>
      </c>
      <c r="D11217" s="6">
        <f>A11217+B11217+C11217</f>
        <v>43</v>
      </c>
      <c r="E11217" s="5">
        <f>IF(A11217=0,0,A11217*LABOR_HRS_WK_TOM*SEASON_WEEKS*(1+DIM_PCT_TOM)^A11217)</f>
        <v>7733.339536039206</v>
      </c>
      <c r="F11217" s="5">
        <f>IF(B11217=0,0,B11217*LABOR_HRS_WK_CAR*SEASON_WEEKS*(1+DIM_PCT_CAR)^B11217)</f>
        <v>132.45754687499993</v>
      </c>
      <c r="G11217" s="5">
        <f>IF(C11217=0,0,C11217*LABOR_HRS_WK_MES*SEASON_WEEKS*(1+DIM_PCT_MES)^C11217)</f>
        <v>1301.1455960105659</v>
      </c>
      <c r="H11217" s="5">
        <f>E11217+F11217+G11217</f>
        <v>9166.9426789247718</v>
      </c>
      <c r="I11217" s="5">
        <f>MIN(H11217,FARMER_HRS)</f>
        <v>720</v>
      </c>
      <c r="J11217" s="5">
        <f>MAX(0,H11217-FARMER_HRS)</f>
        <v>8446.9426789247718</v>
      </c>
      <c r="K11217" s="2">
        <f>I11217*FARMER_RATE+J11217*TEMP_WORKER_RATE</f>
        <v>171648.31039799951</v>
      </c>
      <c r="L11217" s="2">
        <f>A11217*PRICE_TOM+B11217*PRICE_CAR+C11217*PRICE_MES</f>
        <v>217376</v>
      </c>
      <c r="M11217" s="2">
        <f>A11217*FERT_BED_TOM+B11217*FERT_BED_CAR+C11217*FERT_BED_MES</f>
        <v>36080</v>
      </c>
      <c r="N11217" s="6">
        <f>IF(AND(D11217&lt;=TOTAL_BEDS,J11217&lt;=TEMP_WORKER_MAX*TEMP_WORKER_HRS),1,0)</f>
        <v>0</v>
      </c>
      <c r="O11217" s="2">
        <f>L11217-M11217-K11217-FIXED_COSTS</f>
        <v>-10352.310397999507</v>
      </c>
      <c r="P11217" s="2">
        <f>IF(N11217=1,O11217,"")</f>
      </c>
    </row>
    <row r="11218">
      <c r="A11218" s="6">
        <v>17</v>
      </c>
      <c r="B11218" s="6">
        <v>4</v>
      </c>
      <c r="C11218" s="6">
        <v>23</v>
      </c>
      <c r="D11218" s="6">
        <f>A11218+B11218+C11218</f>
        <v>44</v>
      </c>
      <c r="E11218" s="5">
        <f>IF(A11218=0,0,A11218*LABOR_HRS_WK_TOM*SEASON_WEEKS*(1+DIM_PCT_TOM)^A11218)</f>
        <v>7733.339536039206</v>
      </c>
      <c r="F11218" s="5">
        <f>IF(B11218=0,0,B11218*LABOR_HRS_WK_CAR*SEASON_WEEKS*(1+DIM_PCT_CAR)^B11218)</f>
        <v>132.45754687499993</v>
      </c>
      <c r="G11218" s="5">
        <f>IF(C11218=0,0,C11218*LABOR_HRS_WK_MES*SEASON_WEEKS*(1+DIM_PCT_MES)^C11218)</f>
        <v>1377.2921848680023</v>
      </c>
      <c r="H11218" s="5">
        <f>E11218+F11218+G11218</f>
        <v>9243.0892677822085</v>
      </c>
      <c r="I11218" s="5">
        <f>MIN(H11218,FARMER_HRS)</f>
        <v>720</v>
      </c>
      <c r="J11218" s="5">
        <f>MAX(0,H11218-FARMER_HRS)</f>
        <v>8523.0892677822085</v>
      </c>
      <c r="K11218" s="2">
        <f>I11218*FARMER_RATE+J11218*TEMP_WORKER_RATE</f>
        <v>172970.29978788557</v>
      </c>
      <c r="L11218" s="2">
        <f>A11218*PRICE_TOM+B11218*PRICE_CAR+C11218*PRICE_MES</f>
        <v>220076</v>
      </c>
      <c r="M11218" s="2">
        <f>A11218*FERT_BED_TOM+B11218*FERT_BED_CAR+C11218*FERT_BED_MES</f>
        <v>36960</v>
      </c>
      <c r="N11218" s="6">
        <f>IF(AND(D11218&lt;=TOTAL_BEDS,J11218&lt;=TEMP_WORKER_MAX*TEMP_WORKER_HRS),1,0)</f>
        <v>0</v>
      </c>
      <c r="O11218" s="2">
        <f>L11218-M11218-K11218-FIXED_COSTS</f>
        <v>-9854.2997878855676</v>
      </c>
      <c r="P11218" s="2">
        <f>IF(N11218=1,O11218,"")</f>
      </c>
    </row>
    <row r="11219">
      <c r="A11219" s="6">
        <v>17</v>
      </c>
      <c r="B11219" s="6">
        <v>4</v>
      </c>
      <c r="C11219" s="6">
        <v>24</v>
      </c>
      <c r="D11219" s="6">
        <f>A11219+B11219+C11219</f>
        <v>45</v>
      </c>
      <c r="E11219" s="5">
        <f>IF(A11219=0,0,A11219*LABOR_HRS_WK_TOM*SEASON_WEEKS*(1+DIM_PCT_TOM)^A11219)</f>
        <v>7733.339536039206</v>
      </c>
      <c r="F11219" s="5">
        <f>IF(B11219=0,0,B11219*LABOR_HRS_WK_CAR*SEASON_WEEKS*(1+DIM_PCT_CAR)^B11219)</f>
        <v>132.45754687499993</v>
      </c>
      <c r="G11219" s="5">
        <f>IF(C11219=0,0,C11219*LABOR_HRS_WK_MES*SEASON_WEEKS*(1+DIM_PCT_MES)^C11219)</f>
        <v>1455.139134447498</v>
      </c>
      <c r="H11219" s="5">
        <f>E11219+F11219+G11219</f>
        <v>9320.9362173617046</v>
      </c>
      <c r="I11219" s="5">
        <f>MIN(H11219,FARMER_HRS)</f>
        <v>720</v>
      </c>
      <c r="J11219" s="5">
        <f>MAX(0,H11219-FARMER_HRS)</f>
        <v>8600.9362173617046</v>
      </c>
      <c r="K11219" s="2">
        <f>I11219*FARMER_RATE+J11219*TEMP_WORKER_RATE</f>
        <v>174321.80932919626</v>
      </c>
      <c r="L11219" s="2">
        <f>A11219*PRICE_TOM+B11219*PRICE_CAR+C11219*PRICE_MES</f>
        <v>222776</v>
      </c>
      <c r="M11219" s="2">
        <f>A11219*FERT_BED_TOM+B11219*FERT_BED_CAR+C11219*FERT_BED_MES</f>
        <v>37840</v>
      </c>
      <c r="N11219" s="6">
        <f>IF(AND(D11219&lt;=TOTAL_BEDS,J11219&lt;=TEMP_WORKER_MAX*TEMP_WORKER_HRS),1,0)</f>
        <v>0</v>
      </c>
      <c r="O11219" s="2">
        <f>L11219-M11219-K11219-FIXED_COSTS</f>
        <v>-9385.8093291962577</v>
      </c>
      <c r="P11219" s="2">
        <f>IF(N11219=1,O11219,"")</f>
      </c>
    </row>
    <row r="11220">
      <c r="A11220" s="6">
        <v>17</v>
      </c>
      <c r="B11220" s="6">
        <v>4</v>
      </c>
      <c r="C11220" s="6">
        <v>25</v>
      </c>
      <c r="D11220" s="6">
        <f>A11220+B11220+C11220</f>
        <v>46</v>
      </c>
      <c r="E11220" s="5">
        <f>IF(A11220=0,0,A11220*LABOR_HRS_WK_TOM*SEASON_WEEKS*(1+DIM_PCT_TOM)^A11220)</f>
        <v>7733.339536039206</v>
      </c>
      <c r="F11220" s="5">
        <f>IF(B11220=0,0,B11220*LABOR_HRS_WK_CAR*SEASON_WEEKS*(1+DIM_PCT_CAR)^B11220)</f>
        <v>132.45754687499993</v>
      </c>
      <c r="G11220" s="5">
        <f>IF(C11220=0,0,C11220*LABOR_HRS_WK_MES*SEASON_WEEKS*(1+DIM_PCT_MES)^C11220)</f>
        <v>1534.7170558625955</v>
      </c>
      <c r="H11220" s="5">
        <f>E11220+F11220+G11220</f>
        <v>9400.5141387768017</v>
      </c>
      <c r="I11220" s="5">
        <f>MIN(H11220,FARMER_HRS)</f>
        <v>720</v>
      </c>
      <c r="J11220" s="5">
        <f>MAX(0,H11220-FARMER_HRS)</f>
        <v>8680.5141387768017</v>
      </c>
      <c r="K11220" s="2">
        <f>I11220*FARMER_RATE+J11220*TEMP_WORKER_RATE</f>
        <v>175703.370464875</v>
      </c>
      <c r="L11220" s="2">
        <f>A11220*PRICE_TOM+B11220*PRICE_CAR+C11220*PRICE_MES</f>
        <v>225476</v>
      </c>
      <c r="M11220" s="2">
        <f>A11220*FERT_BED_TOM+B11220*FERT_BED_CAR+C11220*FERT_BED_MES</f>
        <v>38720</v>
      </c>
      <c r="N11220" s="6">
        <f>IF(AND(D11220&lt;=TOTAL_BEDS,J11220&lt;=TEMP_WORKER_MAX*TEMP_WORKER_HRS),1,0)</f>
        <v>0</v>
      </c>
      <c r="O11220" s="2">
        <f>L11220-M11220-K11220-FIXED_COSTS</f>
        <v>-8947.3704648750136</v>
      </c>
      <c r="P11220" s="2">
        <f>IF(N11220=1,O11220,"")</f>
      </c>
    </row>
    <row r="11221">
      <c r="A11221" s="6">
        <v>17</v>
      </c>
      <c r="B11221" s="6">
        <v>4</v>
      </c>
      <c r="C11221" s="6">
        <v>26</v>
      </c>
      <c r="D11221" s="6">
        <f>A11221+B11221+C11221</f>
        <v>47</v>
      </c>
      <c r="E11221" s="5">
        <f>IF(A11221=0,0,A11221*LABOR_HRS_WK_TOM*SEASON_WEEKS*(1+DIM_PCT_TOM)^A11221)</f>
        <v>7733.339536039206</v>
      </c>
      <c r="F11221" s="5">
        <f>IF(B11221=0,0,B11221*LABOR_HRS_WK_CAR*SEASON_WEEKS*(1+DIM_PCT_CAR)^B11221)</f>
        <v>132.45754687499993</v>
      </c>
      <c r="G11221" s="5">
        <f>IF(C11221=0,0,C11221*LABOR_HRS_WK_MES*SEASON_WEEKS*(1+DIM_PCT_MES)^C11221)</f>
        <v>1616.0570598233128</v>
      </c>
      <c r="H11221" s="5">
        <f>E11221+F11221+G11221</f>
        <v>9481.8541427375185</v>
      </c>
      <c r="I11221" s="5">
        <f>MIN(H11221,FARMER_HRS)</f>
        <v>720</v>
      </c>
      <c r="J11221" s="5">
        <f>MAX(0,H11221-FARMER_HRS)</f>
        <v>8761.8541427375185</v>
      </c>
      <c r="K11221" s="2">
        <f>I11221*FARMER_RATE+J11221*TEMP_WORKER_RATE</f>
        <v>177115.52331141525</v>
      </c>
      <c r="L11221" s="2">
        <f>A11221*PRICE_TOM+B11221*PRICE_CAR+C11221*PRICE_MES</f>
        <v>228176</v>
      </c>
      <c r="M11221" s="2">
        <f>A11221*FERT_BED_TOM+B11221*FERT_BED_CAR+C11221*FERT_BED_MES</f>
        <v>39600</v>
      </c>
      <c r="N11221" s="6">
        <f>IF(AND(D11221&lt;=TOTAL_BEDS,J11221&lt;=TEMP_WORKER_MAX*TEMP_WORKER_HRS),1,0)</f>
        <v>0</v>
      </c>
      <c r="O11221" s="2">
        <f>L11221-M11221-K11221-FIXED_COSTS</f>
        <v>-8539.52331141525</v>
      </c>
      <c r="P11221" s="2">
        <f>IF(N11221=1,O11221,"")</f>
      </c>
    </row>
    <row r="11222">
      <c r="A11222" s="6">
        <v>17</v>
      </c>
      <c r="B11222" s="6">
        <v>4</v>
      </c>
      <c r="C11222" s="6">
        <v>27</v>
      </c>
      <c r="D11222" s="6">
        <f>A11222+B11222+C11222</f>
        <v>48</v>
      </c>
      <c r="E11222" s="5">
        <f>IF(A11222=0,0,A11222*LABOR_HRS_WK_TOM*SEASON_WEEKS*(1+DIM_PCT_TOM)^A11222)</f>
        <v>7733.339536039206</v>
      </c>
      <c r="F11222" s="5">
        <f>IF(B11222=0,0,B11222*LABOR_HRS_WK_CAR*SEASON_WEEKS*(1+DIM_PCT_CAR)^B11222)</f>
        <v>132.45754687499993</v>
      </c>
      <c r="G11222" s="5">
        <f>IF(C11222=0,0,C11222*LABOR_HRS_WK_MES*SEASON_WEEKS*(1+DIM_PCT_MES)^C11222)</f>
        <v>1699.19076434307</v>
      </c>
      <c r="H11222" s="5">
        <f>E11222+F11222+G11222</f>
        <v>9564.9878472572764</v>
      </c>
      <c r="I11222" s="5">
        <f>MIN(H11222,FARMER_HRS)</f>
        <v>720</v>
      </c>
      <c r="J11222" s="5">
        <f>MAX(0,H11222-FARMER_HRS)</f>
        <v>8844.9878472572764</v>
      </c>
      <c r="K11222" s="2">
        <f>I11222*FARMER_RATE+J11222*TEMP_WORKER_RATE</f>
        <v>178558.81679266103</v>
      </c>
      <c r="L11222" s="2">
        <f>A11222*PRICE_TOM+B11222*PRICE_CAR+C11222*PRICE_MES</f>
        <v>230876</v>
      </c>
      <c r="M11222" s="2">
        <f>A11222*FERT_BED_TOM+B11222*FERT_BED_CAR+C11222*FERT_BED_MES</f>
        <v>40480</v>
      </c>
      <c r="N11222" s="6">
        <f>IF(AND(D11222&lt;=TOTAL_BEDS,J11222&lt;=TEMP_WORKER_MAX*TEMP_WORKER_HRS),1,0)</f>
        <v>0</v>
      </c>
      <c r="O11222" s="2">
        <f>L11222-M11222-K11222-FIXED_COSTS</f>
        <v>-8162.8167926610331</v>
      </c>
      <c r="P11222" s="2">
        <f>IF(N11222=1,O11222,"")</f>
      </c>
    </row>
    <row r="11223">
      <c r="A11223" s="6">
        <v>17</v>
      </c>
      <c r="B11223" s="6">
        <v>4</v>
      </c>
      <c r="C11223" s="6">
        <v>28</v>
      </c>
      <c r="D11223" s="6">
        <f>A11223+B11223+C11223</f>
        <v>49</v>
      </c>
      <c r="E11223" s="5">
        <f>IF(A11223=0,0,A11223*LABOR_HRS_WK_TOM*SEASON_WEEKS*(1+DIM_PCT_TOM)^A11223)</f>
        <v>7733.339536039206</v>
      </c>
      <c r="F11223" s="5">
        <f>IF(B11223=0,0,B11223*LABOR_HRS_WK_CAR*SEASON_WEEKS*(1+DIM_PCT_CAR)^B11223)</f>
        <v>132.45754687499993</v>
      </c>
      <c r="G11223" s="5">
        <f>IF(C11223=0,0,C11223*LABOR_HRS_WK_MES*SEASON_WEEKS*(1+DIM_PCT_MES)^C11223)</f>
        <v>1784.1503025602233</v>
      </c>
      <c r="H11223" s="5">
        <f>E11223+F11223+G11223</f>
        <v>9649.9473854744283</v>
      </c>
      <c r="I11223" s="5">
        <f>MIN(H11223,FARMER_HRS)</f>
        <v>720</v>
      </c>
      <c r="J11223" s="5">
        <f>MAX(0,H11223-FARMER_HRS)</f>
        <v>8929.9473854744283</v>
      </c>
      <c r="K11223" s="2">
        <f>I11223*FARMER_RATE+J11223*TEMP_WORKER_RATE</f>
        <v>180033.80877559772</v>
      </c>
      <c r="L11223" s="2">
        <f>A11223*PRICE_TOM+B11223*PRICE_CAR+C11223*PRICE_MES</f>
        <v>233576</v>
      </c>
      <c r="M11223" s="2">
        <f>A11223*FERT_BED_TOM+B11223*FERT_BED_CAR+C11223*FERT_BED_MES</f>
        <v>41360</v>
      </c>
      <c r="N11223" s="6">
        <f>IF(AND(D11223&lt;=TOTAL_BEDS,J11223&lt;=TEMP_WORKER_MAX*TEMP_WORKER_HRS),1,0)</f>
        <v>0</v>
      </c>
      <c r="O11223" s="2">
        <f>L11223-M11223-K11223-FIXED_COSTS</f>
        <v>-7817.8087755977176</v>
      </c>
      <c r="P11223" s="2">
        <f>IF(N11223=1,O11223,"")</f>
      </c>
    </row>
    <row r="11224">
      <c r="A11224" s="6">
        <v>17</v>
      </c>
      <c r="B11224" s="6">
        <v>4</v>
      </c>
      <c r="C11224" s="6">
        <v>29</v>
      </c>
      <c r="D11224" s="6">
        <f>A11224+B11224+C11224</f>
        <v>50</v>
      </c>
      <c r="E11224" s="5">
        <f>IF(A11224=0,0,A11224*LABOR_HRS_WK_TOM*SEASON_WEEKS*(1+DIM_PCT_TOM)^A11224)</f>
        <v>7733.339536039206</v>
      </c>
      <c r="F11224" s="5">
        <f>IF(B11224=0,0,B11224*LABOR_HRS_WK_CAR*SEASON_WEEKS*(1+DIM_PCT_CAR)^B11224)</f>
        <v>132.45754687499993</v>
      </c>
      <c r="G11224" s="5">
        <f>IF(C11224=0,0,C11224*LABOR_HRS_WK_MES*SEASON_WEEKS*(1+DIM_PCT_MES)^C11224)</f>
        <v>1870.9683306758766</v>
      </c>
      <c r="H11224" s="5">
        <f>E11224+F11224+G11224</f>
        <v>9736.765413590083</v>
      </c>
      <c r="I11224" s="5">
        <f>MIN(H11224,FARMER_HRS)</f>
        <v>720</v>
      </c>
      <c r="J11224" s="5">
        <f>MAX(0,H11224-FARMER_HRS)</f>
        <v>9016.765413590083</v>
      </c>
      <c r="K11224" s="2">
        <f>I11224*FARMER_RATE+J11224*TEMP_WORKER_RATE</f>
        <v>181541.06620816115</v>
      </c>
      <c r="L11224" s="2">
        <f>A11224*PRICE_TOM+B11224*PRICE_CAR+C11224*PRICE_MES</f>
        <v>236276</v>
      </c>
      <c r="M11224" s="2">
        <f>A11224*FERT_BED_TOM+B11224*FERT_BED_CAR+C11224*FERT_BED_MES</f>
        <v>42240</v>
      </c>
      <c r="N11224" s="6">
        <f>IF(AND(D11224&lt;=TOTAL_BEDS,J11224&lt;=TEMP_WORKER_MAX*TEMP_WORKER_HRS),1,0)</f>
        <v>0</v>
      </c>
      <c r="O11224" s="2">
        <f>L11224-M11224-K11224-FIXED_COSTS</f>
        <v>-7505.0662081611517</v>
      </c>
      <c r="P11224" s="2">
        <f>IF(N11224=1,O11224,"")</f>
      </c>
    </row>
    <row r="11225">
      <c r="A11225" s="6">
        <v>17</v>
      </c>
      <c r="B11225" s="6">
        <v>4</v>
      </c>
      <c r="C11225" s="6">
        <v>30</v>
      </c>
      <c r="D11225" s="6">
        <f>A11225+B11225+C11225</f>
        <v>51</v>
      </c>
      <c r="E11225" s="5">
        <f>IF(A11225=0,0,A11225*LABOR_HRS_WK_TOM*SEASON_WEEKS*(1+DIM_PCT_TOM)^A11225)</f>
        <v>7733.339536039206</v>
      </c>
      <c r="F11225" s="5">
        <f>IF(B11225=0,0,B11225*LABOR_HRS_WK_CAR*SEASON_WEEKS*(1+DIM_PCT_CAR)^B11225)</f>
        <v>132.45754687499993</v>
      </c>
      <c r="G11225" s="5">
        <f>IF(C11225=0,0,C11225*LABOR_HRS_WK_MES*SEASON_WEEKS*(1+DIM_PCT_MES)^C11225)</f>
        <v>1959.6780360096466</v>
      </c>
      <c r="H11225" s="5">
        <f>E11225+F11225+G11225</f>
        <v>9825.4751189238523</v>
      </c>
      <c r="I11225" s="5">
        <f>MIN(H11225,FARMER_HRS)</f>
        <v>720</v>
      </c>
      <c r="J11225" s="5">
        <f>MAX(0,H11225-FARMER_HRS)</f>
        <v>9105.4751189238523</v>
      </c>
      <c r="K11225" s="2">
        <f>I11225*FARMER_RATE+J11225*TEMP_WORKER_RATE</f>
        <v>183081.16525909465</v>
      </c>
      <c r="L11225" s="2">
        <f>A11225*PRICE_TOM+B11225*PRICE_CAR+C11225*PRICE_MES</f>
        <v>238976</v>
      </c>
      <c r="M11225" s="2">
        <f>A11225*FERT_BED_TOM+B11225*FERT_BED_CAR+C11225*FERT_BED_MES</f>
        <v>43120</v>
      </c>
      <c r="N11225" s="6">
        <f>IF(AND(D11225&lt;=TOTAL_BEDS,J11225&lt;=TEMP_WORKER_MAX*TEMP_WORKER_HRS),1,0)</f>
        <v>0</v>
      </c>
      <c r="O11225" s="2">
        <f>L11225-M11225-K11225-FIXED_COSTS</f>
        <v>-7225.1652590946469</v>
      </c>
      <c r="P11225" s="2">
        <f>IF(N11225=1,O11225,"")</f>
      </c>
    </row>
    <row r="11226">
      <c r="A11226" s="6">
        <v>17</v>
      </c>
      <c r="B11226" s="6">
        <v>5</v>
      </c>
      <c r="C11226" s="6">
        <v>0</v>
      </c>
      <c r="D11226" s="6">
        <f>A11226+B11226+C11226</f>
        <v>22</v>
      </c>
      <c r="E11226" s="5">
        <f>IF(A11226=0,0,A11226*LABOR_HRS_WK_TOM*SEASON_WEEKS*(1+DIM_PCT_TOM)^A11226)</f>
        <v>7733.339536039206</v>
      </c>
      <c r="F11226" s="5">
        <f>IF(B11226=0,0,B11226*LABOR_HRS_WK_CAR*SEASON_WEEKS*(1+DIM_PCT_CAR)^B11226)</f>
        <v>169.71123193359367</v>
      </c>
      <c r="G11226" s="5">
        <f>IF(C11226=0,0,C11226*LABOR_HRS_WK_MES*SEASON_WEEKS*(1+DIM_PCT_MES)^C11226)</f>
        <v>0</v>
      </c>
      <c r="H11226" s="5">
        <f>E11226+F11226+G11226</f>
        <v>7903.0507679728</v>
      </c>
      <c r="I11226" s="5">
        <f>MIN(H11226,FARMER_HRS)</f>
        <v>720</v>
      </c>
      <c r="J11226" s="5">
        <f>MAX(0,H11226-FARMER_HRS)</f>
        <v>7183.0507679728</v>
      </c>
      <c r="K11226" s="2">
        <f>I11226*FARMER_RATE+J11226*TEMP_WORKER_RATE</f>
        <v>149705.74249952775</v>
      </c>
      <c r="L11226" s="2">
        <f>A11226*PRICE_TOM+B11226*PRICE_CAR+C11226*PRICE_MES</f>
        <v>160070</v>
      </c>
      <c r="M11226" s="2">
        <f>A11226*FERT_BED_TOM+B11226*FERT_BED_CAR+C11226*FERT_BED_MES</f>
        <v>17160</v>
      </c>
      <c r="N11226" s="6">
        <f>IF(AND(D11226&lt;=TOTAL_BEDS,J11226&lt;=TEMP_WORKER_MAX*TEMP_WORKER_HRS),1,0)</f>
        <v>0</v>
      </c>
      <c r="O11226" s="2">
        <f>L11226-M11226-K11226-FIXED_COSTS</f>
        <v>-26795.742499527754</v>
      </c>
      <c r="P11226" s="2">
        <f>IF(N11226=1,O11226,"")</f>
      </c>
    </row>
    <row r="11227">
      <c r="A11227" s="6">
        <v>17</v>
      </c>
      <c r="B11227" s="6">
        <v>5</v>
      </c>
      <c r="C11227" s="6">
        <v>1</v>
      </c>
      <c r="D11227" s="6">
        <f>A11227+B11227+C11227</f>
        <v>23</v>
      </c>
      <c r="E11227" s="5">
        <f>IF(A11227=0,0,A11227*LABOR_HRS_WK_TOM*SEASON_WEEKS*(1+DIM_PCT_TOM)^A11227)</f>
        <v>7733.339536039206</v>
      </c>
      <c r="F11227" s="5">
        <f>IF(B11227=0,0,B11227*LABOR_HRS_WK_CAR*SEASON_WEEKS*(1+DIM_PCT_CAR)^B11227)</f>
        <v>169.71123193359367</v>
      </c>
      <c r="G11227" s="5">
        <f>IF(C11227=0,0,C11227*LABOR_HRS_WK_MES*SEASON_WEEKS*(1+DIM_PCT_MES)^C11227)</f>
        <v>45.5625</v>
      </c>
      <c r="H11227" s="5">
        <f>E11227+F11227+G11227</f>
        <v>7948.6132679728</v>
      </c>
      <c r="I11227" s="5">
        <f>MIN(H11227,FARMER_HRS)</f>
        <v>720</v>
      </c>
      <c r="J11227" s="5">
        <f>MAX(0,H11227-FARMER_HRS)</f>
        <v>7228.6132679728</v>
      </c>
      <c r="K11227" s="2">
        <f>I11227*FARMER_RATE+J11227*TEMP_WORKER_RATE</f>
        <v>150496.75812452775</v>
      </c>
      <c r="L11227" s="2">
        <f>A11227*PRICE_TOM+B11227*PRICE_CAR+C11227*PRICE_MES</f>
        <v>162770</v>
      </c>
      <c r="M11227" s="2">
        <f>A11227*FERT_BED_TOM+B11227*FERT_BED_CAR+C11227*FERT_BED_MES</f>
        <v>18040</v>
      </c>
      <c r="N11227" s="6">
        <f>IF(AND(D11227&lt;=TOTAL_BEDS,J11227&lt;=TEMP_WORKER_MAX*TEMP_WORKER_HRS),1,0)</f>
        <v>0</v>
      </c>
      <c r="O11227" s="2">
        <f>L11227-M11227-K11227-FIXED_COSTS</f>
        <v>-25766.758124527754</v>
      </c>
      <c r="P11227" s="2">
        <f>IF(N11227=1,O11227,"")</f>
      </c>
    </row>
    <row r="11228">
      <c r="A11228" s="6">
        <v>17</v>
      </c>
      <c r="B11228" s="6">
        <v>5</v>
      </c>
      <c r="C11228" s="6">
        <v>2</v>
      </c>
      <c r="D11228" s="6">
        <f>A11228+B11228+C11228</f>
        <v>24</v>
      </c>
      <c r="E11228" s="5">
        <f>IF(A11228=0,0,A11228*LABOR_HRS_WK_TOM*SEASON_WEEKS*(1+DIM_PCT_TOM)^A11228)</f>
        <v>7733.339536039206</v>
      </c>
      <c r="F11228" s="5">
        <f>IF(B11228=0,0,B11228*LABOR_HRS_WK_CAR*SEASON_WEEKS*(1+DIM_PCT_CAR)^B11228)</f>
        <v>169.71123193359367</v>
      </c>
      <c r="G11228" s="5">
        <f>IF(C11228=0,0,C11228*LABOR_HRS_WK_MES*SEASON_WEEKS*(1+DIM_PCT_MES)^C11228)</f>
        <v>92.2640625</v>
      </c>
      <c r="H11228" s="5">
        <f>E11228+F11228+G11228</f>
        <v>7995.3148304728</v>
      </c>
      <c r="I11228" s="5">
        <f>MIN(H11228,FARMER_HRS)</f>
        <v>720</v>
      </c>
      <c r="J11228" s="5">
        <f>MAX(0,H11228-FARMER_HRS)</f>
        <v>7275.3148304728</v>
      </c>
      <c r="K11228" s="2">
        <f>I11228*FARMER_RATE+J11228*TEMP_WORKER_RATE</f>
        <v>151307.54914015278</v>
      </c>
      <c r="L11228" s="2">
        <f>A11228*PRICE_TOM+B11228*PRICE_CAR+C11228*PRICE_MES</f>
        <v>165470</v>
      </c>
      <c r="M11228" s="2">
        <f>A11228*FERT_BED_TOM+B11228*FERT_BED_CAR+C11228*FERT_BED_MES</f>
        <v>18920</v>
      </c>
      <c r="N11228" s="6">
        <f>IF(AND(D11228&lt;=TOTAL_BEDS,J11228&lt;=TEMP_WORKER_MAX*TEMP_WORKER_HRS),1,0)</f>
        <v>0</v>
      </c>
      <c r="O11228" s="2">
        <f>L11228-M11228-K11228-FIXED_COSTS</f>
        <v>-24757.549140152783</v>
      </c>
      <c r="P11228" s="2">
        <f>IF(N11228=1,O11228,"")</f>
      </c>
    </row>
    <row r="11229">
      <c r="A11229" s="6">
        <v>17</v>
      </c>
      <c r="B11229" s="6">
        <v>5</v>
      </c>
      <c r="C11229" s="6">
        <v>3</v>
      </c>
      <c r="D11229" s="6">
        <f>A11229+B11229+C11229</f>
        <v>25</v>
      </c>
      <c r="E11229" s="5">
        <f>IF(A11229=0,0,A11229*LABOR_HRS_WK_TOM*SEASON_WEEKS*(1+DIM_PCT_TOM)^A11229)</f>
        <v>7733.339536039206</v>
      </c>
      <c r="F11229" s="5">
        <f>IF(B11229=0,0,B11229*LABOR_HRS_WK_CAR*SEASON_WEEKS*(1+DIM_PCT_CAR)^B11229)</f>
        <v>169.71123193359367</v>
      </c>
      <c r="G11229" s="5">
        <f>IF(C11229=0,0,C11229*LABOR_HRS_WK_MES*SEASON_WEEKS*(1+DIM_PCT_MES)^C11229)</f>
        <v>140.12604492187498</v>
      </c>
      <c r="H11229" s="5">
        <f>E11229+F11229+G11229</f>
        <v>8043.1768128946751</v>
      </c>
      <c r="I11229" s="5">
        <f>MIN(H11229,FARMER_HRS)</f>
        <v>720</v>
      </c>
      <c r="J11229" s="5">
        <f>MAX(0,H11229-FARMER_HRS)</f>
        <v>7323.1768128946751</v>
      </c>
      <c r="K11229" s="2">
        <f>I11229*FARMER_RATE+J11229*TEMP_WORKER_RATE</f>
        <v>152138.486334977</v>
      </c>
      <c r="L11229" s="2">
        <f>A11229*PRICE_TOM+B11229*PRICE_CAR+C11229*PRICE_MES</f>
        <v>168170</v>
      </c>
      <c r="M11229" s="2">
        <f>A11229*FERT_BED_TOM+B11229*FERT_BED_CAR+C11229*FERT_BED_MES</f>
        <v>19800</v>
      </c>
      <c r="N11229" s="6">
        <f>IF(AND(D11229&lt;=TOTAL_BEDS,J11229&lt;=TEMP_WORKER_MAX*TEMP_WORKER_HRS),1,0)</f>
        <v>0</v>
      </c>
      <c r="O11229" s="2">
        <f>L11229-M11229-K11229-FIXED_COSTS</f>
        <v>-23768.486334977002</v>
      </c>
      <c r="P11229" s="2">
        <f>IF(N11229=1,O11229,"")</f>
      </c>
    </row>
    <row r="11230">
      <c r="A11230" s="6">
        <v>17</v>
      </c>
      <c r="B11230" s="6">
        <v>5</v>
      </c>
      <c r="C11230" s="6">
        <v>4</v>
      </c>
      <c r="D11230" s="6">
        <f>A11230+B11230+C11230</f>
        <v>26</v>
      </c>
      <c r="E11230" s="5">
        <f>IF(A11230=0,0,A11230*LABOR_HRS_WK_TOM*SEASON_WEEKS*(1+DIM_PCT_TOM)^A11230)</f>
        <v>7733.339536039206</v>
      </c>
      <c r="F11230" s="5">
        <f>IF(B11230=0,0,B11230*LABOR_HRS_WK_CAR*SEASON_WEEKS*(1+DIM_PCT_CAR)^B11230)</f>
        <v>169.71123193359367</v>
      </c>
      <c r="G11230" s="5">
        <f>IF(C11230=0,0,C11230*LABOR_HRS_WK_MES*SEASON_WEEKS*(1+DIM_PCT_MES)^C11230)</f>
        <v>189.17016064453119</v>
      </c>
      <c r="H11230" s="5">
        <f>E11230+F11230+G11230</f>
        <v>8092.2209286173311</v>
      </c>
      <c r="I11230" s="5">
        <f>MIN(H11230,FARMER_HRS)</f>
        <v>720</v>
      </c>
      <c r="J11230" s="5">
        <f>MAX(0,H11230-FARMER_HRS)</f>
        <v>7372.2209286173311</v>
      </c>
      <c r="K11230" s="2">
        <f>I11230*FARMER_RATE+J11230*TEMP_WORKER_RATE</f>
        <v>152989.9466773842</v>
      </c>
      <c r="L11230" s="2">
        <f>A11230*PRICE_TOM+B11230*PRICE_CAR+C11230*PRICE_MES</f>
        <v>170870</v>
      </c>
      <c r="M11230" s="2">
        <f>A11230*FERT_BED_TOM+B11230*FERT_BED_CAR+C11230*FERT_BED_MES</f>
        <v>20680</v>
      </c>
      <c r="N11230" s="6">
        <f>IF(AND(D11230&lt;=TOTAL_BEDS,J11230&lt;=TEMP_WORKER_MAX*TEMP_WORKER_HRS),1,0)</f>
        <v>0</v>
      </c>
      <c r="O11230" s="2">
        <f>L11230-M11230-K11230-FIXED_COSTS</f>
        <v>-22799.9466773842</v>
      </c>
      <c r="P11230" s="2">
        <f>IF(N11230=1,O11230,"")</f>
      </c>
    </row>
    <row r="11231">
      <c r="A11231" s="6">
        <v>17</v>
      </c>
      <c r="B11231" s="6">
        <v>5</v>
      </c>
      <c r="C11231" s="6">
        <v>5</v>
      </c>
      <c r="D11231" s="6">
        <f>A11231+B11231+C11231</f>
        <v>27</v>
      </c>
      <c r="E11231" s="5">
        <f>IF(A11231=0,0,A11231*LABOR_HRS_WK_TOM*SEASON_WEEKS*(1+DIM_PCT_TOM)^A11231)</f>
        <v>7733.339536039206</v>
      </c>
      <c r="F11231" s="5">
        <f>IF(B11231=0,0,B11231*LABOR_HRS_WK_CAR*SEASON_WEEKS*(1+DIM_PCT_CAR)^B11231)</f>
        <v>169.71123193359367</v>
      </c>
      <c r="G11231" s="5">
        <f>IF(C11231=0,0,C11231*LABOR_HRS_WK_MES*SEASON_WEEKS*(1+DIM_PCT_MES)^C11231)</f>
        <v>239.41848456573481</v>
      </c>
      <c r="H11231" s="5">
        <f>E11231+F11231+G11231</f>
        <v>8142.4692525385344</v>
      </c>
      <c r="I11231" s="5">
        <f>MIN(H11231,FARMER_HRS)</f>
        <v>720</v>
      </c>
      <c r="J11231" s="5">
        <f>MAX(0,H11231-FARMER_HRS)</f>
        <v>7422.4692525385344</v>
      </c>
      <c r="K11231" s="2">
        <f>I11231*FARMER_RATE+J11231*TEMP_WORKER_RATE</f>
        <v>153862.31341212732</v>
      </c>
      <c r="L11231" s="2">
        <f>A11231*PRICE_TOM+B11231*PRICE_CAR+C11231*PRICE_MES</f>
        <v>173570</v>
      </c>
      <c r="M11231" s="2">
        <f>A11231*FERT_BED_TOM+B11231*FERT_BED_CAR+C11231*FERT_BED_MES</f>
        <v>21560</v>
      </c>
      <c r="N11231" s="6">
        <f>IF(AND(D11231&lt;=TOTAL_BEDS,J11231&lt;=TEMP_WORKER_MAX*TEMP_WORKER_HRS),1,0)</f>
        <v>0</v>
      </c>
      <c r="O11231" s="2">
        <f>L11231-M11231-K11231-FIXED_COSTS</f>
        <v>-21852.313412127318</v>
      </c>
      <c r="P11231" s="2">
        <f>IF(N11231=1,O11231,"")</f>
      </c>
    </row>
    <row r="11232">
      <c r="A11232" s="6">
        <v>17</v>
      </c>
      <c r="B11232" s="6">
        <v>5</v>
      </c>
      <c r="C11232" s="6">
        <v>6</v>
      </c>
      <c r="D11232" s="6">
        <f>A11232+B11232+C11232</f>
        <v>28</v>
      </c>
      <c r="E11232" s="5">
        <f>IF(A11232=0,0,A11232*LABOR_HRS_WK_TOM*SEASON_WEEKS*(1+DIM_PCT_TOM)^A11232)</f>
        <v>7733.339536039206</v>
      </c>
      <c r="F11232" s="5">
        <f>IF(B11232=0,0,B11232*LABOR_HRS_WK_CAR*SEASON_WEEKS*(1+DIM_PCT_CAR)^B11232)</f>
        <v>169.71123193359367</v>
      </c>
      <c r="G11232" s="5">
        <f>IF(C11232=0,0,C11232*LABOR_HRS_WK_MES*SEASON_WEEKS*(1+DIM_PCT_MES)^C11232)</f>
        <v>290.89345874736773</v>
      </c>
      <c r="H11232" s="5">
        <f>E11232+F11232+G11232</f>
        <v>8193.9442267201666</v>
      </c>
      <c r="I11232" s="5">
        <f>MIN(H11232,FARMER_HRS)</f>
        <v>720</v>
      </c>
      <c r="J11232" s="5">
        <f>MAX(0,H11232-FARMER_HRS)</f>
        <v>7473.9442267201666</v>
      </c>
      <c r="K11232" s="2">
        <f>I11232*FARMER_RATE+J11232*TEMP_WORKER_RATE</f>
        <v>154755.97615833621</v>
      </c>
      <c r="L11232" s="2">
        <f>A11232*PRICE_TOM+B11232*PRICE_CAR+C11232*PRICE_MES</f>
        <v>176270</v>
      </c>
      <c r="M11232" s="2">
        <f>A11232*FERT_BED_TOM+B11232*FERT_BED_CAR+C11232*FERT_BED_MES</f>
        <v>22440</v>
      </c>
      <c r="N11232" s="6">
        <f>IF(AND(D11232&lt;=TOTAL_BEDS,J11232&lt;=TEMP_WORKER_MAX*TEMP_WORKER_HRS),1,0)</f>
        <v>0</v>
      </c>
      <c r="O11232" s="2">
        <f>L11232-M11232-K11232-FIXED_COSTS</f>
        <v>-20925.976158336212</v>
      </c>
      <c r="P11232" s="2">
        <f>IF(N11232=1,O11232,"")</f>
      </c>
    </row>
    <row r="11233">
      <c r="A11233" s="6">
        <v>17</v>
      </c>
      <c r="B11233" s="6">
        <v>5</v>
      </c>
      <c r="C11233" s="6">
        <v>7</v>
      </c>
      <c r="D11233" s="6">
        <f>A11233+B11233+C11233</f>
        <v>29</v>
      </c>
      <c r="E11233" s="5">
        <f>IF(A11233=0,0,A11233*LABOR_HRS_WK_TOM*SEASON_WEEKS*(1+DIM_PCT_TOM)^A11233)</f>
        <v>7733.339536039206</v>
      </c>
      <c r="F11233" s="5">
        <f>IF(B11233=0,0,B11233*LABOR_HRS_WK_CAR*SEASON_WEEKS*(1+DIM_PCT_CAR)^B11233)</f>
        <v>169.71123193359367</v>
      </c>
      <c r="G11233" s="5">
        <f>IF(C11233=0,0,C11233*LABOR_HRS_WK_MES*SEASON_WEEKS*(1+DIM_PCT_MES)^C11233)</f>
        <v>343.61789814532818</v>
      </c>
      <c r="H11233" s="5">
        <f>E11233+F11233+G11233</f>
        <v>8246.6686661181284</v>
      </c>
      <c r="I11233" s="5">
        <f>MIN(H11233,FARMER_HRS)</f>
        <v>720</v>
      </c>
      <c r="J11233" s="5">
        <f>MAX(0,H11233-FARMER_HRS)</f>
        <v>7526.6686661181284</v>
      </c>
      <c r="K11233" s="2">
        <f>I11233*FARMER_RATE+J11233*TEMP_WORKER_RATE</f>
        <v>155671.3310089953</v>
      </c>
      <c r="L11233" s="2">
        <f>A11233*PRICE_TOM+B11233*PRICE_CAR+C11233*PRICE_MES</f>
        <v>178970</v>
      </c>
      <c r="M11233" s="2">
        <f>A11233*FERT_BED_TOM+B11233*FERT_BED_CAR+C11233*FERT_BED_MES</f>
        <v>23320</v>
      </c>
      <c r="N11233" s="6">
        <f>IF(AND(D11233&lt;=TOTAL_BEDS,J11233&lt;=TEMP_WORKER_MAX*TEMP_WORKER_HRS),1,0)</f>
        <v>0</v>
      </c>
      <c r="O11233" s="2">
        <f>L11233-M11233-K11233-FIXED_COSTS</f>
        <v>-20021.3310089953</v>
      </c>
      <c r="P11233" s="2">
        <f>IF(N11233=1,O11233,"")</f>
      </c>
    </row>
    <row r="11234">
      <c r="A11234" s="6">
        <v>17</v>
      </c>
      <c r="B11234" s="6">
        <v>5</v>
      </c>
      <c r="C11234" s="6">
        <v>8</v>
      </c>
      <c r="D11234" s="6">
        <f>A11234+B11234+C11234</f>
        <v>30</v>
      </c>
      <c r="E11234" s="5">
        <f>IF(A11234=0,0,A11234*LABOR_HRS_WK_TOM*SEASON_WEEKS*(1+DIM_PCT_TOM)^A11234)</f>
        <v>7733.339536039206</v>
      </c>
      <c r="F11234" s="5">
        <f>IF(B11234=0,0,B11234*LABOR_HRS_WK_CAR*SEASON_WEEKS*(1+DIM_PCT_CAR)^B11234)</f>
        <v>169.71123193359367</v>
      </c>
      <c r="G11234" s="5">
        <f>IF(C11234=0,0,C11234*LABOR_HRS_WK_MES*SEASON_WEEKS*(1+DIM_PCT_MES)^C11234)</f>
        <v>397.61499642530833</v>
      </c>
      <c r="H11234" s="5">
        <f>E11234+F11234+G11234</f>
        <v>8300.6657643981089</v>
      </c>
      <c r="I11234" s="5">
        <f>MIN(H11234,FARMER_HRS)</f>
        <v>720</v>
      </c>
      <c r="J11234" s="5">
        <f>MAX(0,H11234-FARMER_HRS)</f>
        <v>7580.6657643981089</v>
      </c>
      <c r="K11234" s="2">
        <f>I11234*FARMER_RATE+J11234*TEMP_WORKER_RATE</f>
        <v>156608.78063191162</v>
      </c>
      <c r="L11234" s="2">
        <f>A11234*PRICE_TOM+B11234*PRICE_CAR+C11234*PRICE_MES</f>
        <v>181670</v>
      </c>
      <c r="M11234" s="2">
        <f>A11234*FERT_BED_TOM+B11234*FERT_BED_CAR+C11234*FERT_BED_MES</f>
        <v>24200</v>
      </c>
      <c r="N11234" s="6">
        <f>IF(AND(D11234&lt;=TOTAL_BEDS,J11234&lt;=TEMP_WORKER_MAX*TEMP_WORKER_HRS),1,0)</f>
        <v>0</v>
      </c>
      <c r="O11234" s="2">
        <f>L11234-M11234-K11234-FIXED_COSTS</f>
        <v>-19138.780631911621</v>
      </c>
      <c r="P11234" s="2">
        <f>IF(N11234=1,O11234,"")</f>
      </c>
    </row>
    <row r="11235">
      <c r="A11235" s="6">
        <v>17</v>
      </c>
      <c r="B11235" s="6">
        <v>5</v>
      </c>
      <c r="C11235" s="6">
        <v>9</v>
      </c>
      <c r="D11235" s="6">
        <f>A11235+B11235+C11235</f>
        <v>31</v>
      </c>
      <c r="E11235" s="5">
        <f>IF(A11235=0,0,A11235*LABOR_HRS_WK_TOM*SEASON_WEEKS*(1+DIM_PCT_TOM)^A11235)</f>
        <v>7733.339536039206</v>
      </c>
      <c r="F11235" s="5">
        <f>IF(B11235=0,0,B11235*LABOR_HRS_WK_CAR*SEASON_WEEKS*(1+DIM_PCT_CAR)^B11235)</f>
        <v>169.71123193359367</v>
      </c>
      <c r="G11235" s="5">
        <f>IF(C11235=0,0,C11235*LABOR_HRS_WK_MES*SEASON_WEEKS*(1+DIM_PCT_MES)^C11235)</f>
        <v>452.90833186570273</v>
      </c>
      <c r="H11235" s="5">
        <f>E11235+F11235+G11235</f>
        <v>8355.9590998385029</v>
      </c>
      <c r="I11235" s="5">
        <f>MIN(H11235,FARMER_HRS)</f>
        <v>720</v>
      </c>
      <c r="J11235" s="5">
        <f>MAX(0,H11235-FARMER_HRS)</f>
        <v>7635.9590998385029</v>
      </c>
      <c r="K11235" s="2">
        <f>I11235*FARMER_RATE+J11235*TEMP_WORKER_RATE</f>
        <v>157568.73437219622</v>
      </c>
      <c r="L11235" s="2">
        <f>A11235*PRICE_TOM+B11235*PRICE_CAR+C11235*PRICE_MES</f>
        <v>184370</v>
      </c>
      <c r="M11235" s="2">
        <f>A11235*FERT_BED_TOM+B11235*FERT_BED_CAR+C11235*FERT_BED_MES</f>
        <v>25080</v>
      </c>
      <c r="N11235" s="6">
        <f>IF(AND(D11235&lt;=TOTAL_BEDS,J11235&lt;=TEMP_WORKER_MAX*TEMP_WORKER_HRS),1,0)</f>
        <v>0</v>
      </c>
      <c r="O11235" s="2">
        <f>L11235-M11235-K11235-FIXED_COSTS</f>
        <v>-18278.734372196224</v>
      </c>
      <c r="P11235" s="2">
        <f>IF(N11235=1,O11235,"")</f>
      </c>
    </row>
    <row r="11236">
      <c r="A11236" s="6">
        <v>17</v>
      </c>
      <c r="B11236" s="6">
        <v>5</v>
      </c>
      <c r="C11236" s="6">
        <v>10</v>
      </c>
      <c r="D11236" s="6">
        <f>A11236+B11236+C11236</f>
        <v>32</v>
      </c>
      <c r="E11236" s="5">
        <f>IF(A11236=0,0,A11236*LABOR_HRS_WK_TOM*SEASON_WEEKS*(1+DIM_PCT_TOM)^A11236)</f>
        <v>7733.339536039206</v>
      </c>
      <c r="F11236" s="5">
        <f>IF(B11236=0,0,B11236*LABOR_HRS_WK_CAR*SEASON_WEEKS*(1+DIM_PCT_CAR)^B11236)</f>
        <v>169.71123193359367</v>
      </c>
      <c r="G11236" s="5">
        <f>IF(C11236=0,0,C11236*LABOR_HRS_WK_MES*SEASON_WEEKS*(1+DIM_PCT_MES)^C11236)</f>
        <v>509.52187334891551</v>
      </c>
      <c r="H11236" s="5">
        <f>E11236+F11236+G11236</f>
        <v>8412.5726413217162</v>
      </c>
      <c r="I11236" s="5">
        <f>MIN(H11236,FARMER_HRS)</f>
        <v>720</v>
      </c>
      <c r="J11236" s="5">
        <f>MAX(0,H11236-FARMER_HRS)</f>
        <v>7692.5726413217162</v>
      </c>
      <c r="K11236" s="2">
        <f>I11236*FARMER_RATE+J11236*TEMP_WORKER_RATE</f>
        <v>158551.60835627979</v>
      </c>
      <c r="L11236" s="2">
        <f>A11236*PRICE_TOM+B11236*PRICE_CAR+C11236*PRICE_MES</f>
        <v>187070</v>
      </c>
      <c r="M11236" s="2">
        <f>A11236*FERT_BED_TOM+B11236*FERT_BED_CAR+C11236*FERT_BED_MES</f>
        <v>25960</v>
      </c>
      <c r="N11236" s="6">
        <f>IF(AND(D11236&lt;=TOTAL_BEDS,J11236&lt;=TEMP_WORKER_MAX*TEMP_WORKER_HRS),1,0)</f>
        <v>0</v>
      </c>
      <c r="O11236" s="2">
        <f>L11236-M11236-K11236-FIXED_COSTS</f>
        <v>-17441.608356279787</v>
      </c>
      <c r="P11236" s="2">
        <f>IF(N11236=1,O11236,"")</f>
      </c>
    </row>
    <row r="11237">
      <c r="A11237" s="6">
        <v>17</v>
      </c>
      <c r="B11237" s="6">
        <v>5</v>
      </c>
      <c r="C11237" s="6">
        <v>11</v>
      </c>
      <c r="D11237" s="6">
        <f>A11237+B11237+C11237</f>
        <v>33</v>
      </c>
      <c r="E11237" s="5">
        <f>IF(A11237=0,0,A11237*LABOR_HRS_WK_TOM*SEASON_WEEKS*(1+DIM_PCT_TOM)^A11237)</f>
        <v>7733.339536039206</v>
      </c>
      <c r="F11237" s="5">
        <f>IF(B11237=0,0,B11237*LABOR_HRS_WK_CAR*SEASON_WEEKS*(1+DIM_PCT_CAR)^B11237)</f>
        <v>169.71123193359367</v>
      </c>
      <c r="G11237" s="5">
        <f>IF(C11237=0,0,C11237*LABOR_HRS_WK_MES*SEASON_WEEKS*(1+DIM_PCT_MES)^C11237)</f>
        <v>567.47998644235463</v>
      </c>
      <c r="H11237" s="5">
        <f>E11237+F11237+G11237</f>
        <v>8470.5307544151547</v>
      </c>
      <c r="I11237" s="5">
        <f>MIN(H11237,FARMER_HRS)</f>
        <v>720</v>
      </c>
      <c r="J11237" s="5">
        <f>MAX(0,H11237-FARMER_HRS)</f>
        <v>7750.5307544151547</v>
      </c>
      <c r="K11237" s="2">
        <f>I11237*FARMER_RATE+J11237*TEMP_WORKER_RATE</f>
        <v>159557.82559748532</v>
      </c>
      <c r="L11237" s="2">
        <f>A11237*PRICE_TOM+B11237*PRICE_CAR+C11237*PRICE_MES</f>
        <v>189770</v>
      </c>
      <c r="M11237" s="2">
        <f>A11237*FERT_BED_TOM+B11237*FERT_BED_CAR+C11237*FERT_BED_MES</f>
        <v>26840</v>
      </c>
      <c r="N11237" s="6">
        <f>IF(AND(D11237&lt;=TOTAL_BEDS,J11237&lt;=TEMP_WORKER_MAX*TEMP_WORKER_HRS),1,0)</f>
        <v>0</v>
      </c>
      <c r="O11237" s="2">
        <f>L11237-M11237-K11237-FIXED_COSTS</f>
        <v>-16627.825597485324</v>
      </c>
      <c r="P11237" s="2">
        <f>IF(N11237=1,O11237,"")</f>
      </c>
    </row>
    <row r="11238">
      <c r="A11238" s="6">
        <v>17</v>
      </c>
      <c r="B11238" s="6">
        <v>5</v>
      </c>
      <c r="C11238" s="6">
        <v>12</v>
      </c>
      <c r="D11238" s="6">
        <f>A11238+B11238+C11238</f>
        <v>34</v>
      </c>
      <c r="E11238" s="5">
        <f>IF(A11238=0,0,A11238*LABOR_HRS_WK_TOM*SEASON_WEEKS*(1+DIM_PCT_TOM)^A11238)</f>
        <v>7733.339536039206</v>
      </c>
      <c r="F11238" s="5">
        <f>IF(B11238=0,0,B11238*LABOR_HRS_WK_CAR*SEASON_WEEKS*(1+DIM_PCT_CAR)^B11238)</f>
        <v>169.71123193359367</v>
      </c>
      <c r="G11238" s="5">
        <f>IF(C11238=0,0,C11238*LABOR_HRS_WK_MES*SEASON_WEEKS*(1+DIM_PCT_MES)^C11238)</f>
        <v>626.807439570419</v>
      </c>
      <c r="H11238" s="5">
        <f>E11238+F11238+G11238</f>
        <v>8529.8582075432187</v>
      </c>
      <c r="I11238" s="5">
        <f>MIN(H11238,FARMER_HRS)</f>
        <v>720</v>
      </c>
      <c r="J11238" s="5">
        <f>MAX(0,H11238-FARMER_HRS)</f>
        <v>7809.8582075432187</v>
      </c>
      <c r="K11238" s="2">
        <f>I11238*FARMER_RATE+J11238*TEMP_WORKER_RATE</f>
        <v>160587.81610318087</v>
      </c>
      <c r="L11238" s="2">
        <f>A11238*PRICE_TOM+B11238*PRICE_CAR+C11238*PRICE_MES</f>
        <v>192470</v>
      </c>
      <c r="M11238" s="2">
        <f>A11238*FERT_BED_TOM+B11238*FERT_BED_CAR+C11238*FERT_BED_MES</f>
        <v>27720</v>
      </c>
      <c r="N11238" s="6">
        <f>IF(AND(D11238&lt;=TOTAL_BEDS,J11238&lt;=TEMP_WORKER_MAX*TEMP_WORKER_HRS),1,0)</f>
        <v>0</v>
      </c>
      <c r="O11238" s="2">
        <f>L11238-M11238-K11238-FIXED_COSTS</f>
        <v>-15837.81610318087</v>
      </c>
      <c r="P11238" s="2">
        <f>IF(N11238=1,O11238,"")</f>
      </c>
    </row>
    <row r="11239">
      <c r="A11239" s="6">
        <v>17</v>
      </c>
      <c r="B11239" s="6">
        <v>5</v>
      </c>
      <c r="C11239" s="6">
        <v>13</v>
      </c>
      <c r="D11239" s="6">
        <f>A11239+B11239+C11239</f>
        <v>35</v>
      </c>
      <c r="E11239" s="5">
        <f>IF(A11239=0,0,A11239*LABOR_HRS_WK_TOM*SEASON_WEEKS*(1+DIM_PCT_TOM)^A11239)</f>
        <v>7733.339536039206</v>
      </c>
      <c r="F11239" s="5">
        <f>IF(B11239=0,0,B11239*LABOR_HRS_WK_CAR*SEASON_WEEKS*(1+DIM_PCT_CAR)^B11239)</f>
        <v>169.71123193359367</v>
      </c>
      <c r="G11239" s="5">
        <f>IF(C11239=0,0,C11239*LABOR_HRS_WK_MES*SEASON_WEEKS*(1+DIM_PCT_MES)^C11239)</f>
        <v>687.52941027880331</v>
      </c>
      <c r="H11239" s="5">
        <f>E11239+F11239+G11239</f>
        <v>8590.5801782516028</v>
      </c>
      <c r="I11239" s="5">
        <f>MIN(H11239,FARMER_HRS)</f>
        <v>720</v>
      </c>
      <c r="J11239" s="5">
        <f>MAX(0,H11239-FARMER_HRS)</f>
        <v>7870.5801782516028</v>
      </c>
      <c r="K11239" s="2">
        <f>I11239*FARMER_RATE+J11239*TEMP_WORKER_RATE</f>
        <v>161642.01698353476</v>
      </c>
      <c r="L11239" s="2">
        <f>A11239*PRICE_TOM+B11239*PRICE_CAR+C11239*PRICE_MES</f>
        <v>195170</v>
      </c>
      <c r="M11239" s="2">
        <f>A11239*FERT_BED_TOM+B11239*FERT_BED_CAR+C11239*FERT_BED_MES</f>
        <v>28600</v>
      </c>
      <c r="N11239" s="6">
        <f>IF(AND(D11239&lt;=TOTAL_BEDS,J11239&lt;=TEMP_WORKER_MAX*TEMP_WORKER_HRS),1,0)</f>
        <v>0</v>
      </c>
      <c r="O11239" s="2">
        <f>L11239-M11239-K11239-FIXED_COSTS</f>
        <v>-15072.016983534762</v>
      </c>
      <c r="P11239" s="2">
        <f>IF(N11239=1,O11239,"")</f>
      </c>
    </row>
    <row r="11240">
      <c r="A11240" s="6">
        <v>17</v>
      </c>
      <c r="B11240" s="6">
        <v>5</v>
      </c>
      <c r="C11240" s="6">
        <v>14</v>
      </c>
      <c r="D11240" s="6">
        <f>A11240+B11240+C11240</f>
        <v>36</v>
      </c>
      <c r="E11240" s="5">
        <f>IF(A11240=0,0,A11240*LABOR_HRS_WK_TOM*SEASON_WEEKS*(1+DIM_PCT_TOM)^A11240)</f>
        <v>7733.339536039206</v>
      </c>
      <c r="F11240" s="5">
        <f>IF(B11240=0,0,B11240*LABOR_HRS_WK_CAR*SEASON_WEEKS*(1+DIM_PCT_CAR)^B11240)</f>
        <v>169.71123193359367</v>
      </c>
      <c r="G11240" s="5">
        <f>IF(C11240=0,0,C11240*LABOR_HRS_WK_MES*SEASON_WEEKS*(1+DIM_PCT_MES)^C11240)</f>
        <v>749.67149159246435</v>
      </c>
      <c r="H11240" s="5">
        <f>E11240+F11240+G11240</f>
        <v>8652.7222595652638</v>
      </c>
      <c r="I11240" s="5">
        <f>MIN(H11240,FARMER_HRS)</f>
        <v>720</v>
      </c>
      <c r="J11240" s="5">
        <f>MAX(0,H11240-FARMER_HRS)</f>
        <v>7932.7222595652638</v>
      </c>
      <c r="K11240" s="2">
        <f>I11240*FARMER_RATE+J11240*TEMP_WORKER_RATE</f>
        <v>162720.87256189695</v>
      </c>
      <c r="L11240" s="2">
        <f>A11240*PRICE_TOM+B11240*PRICE_CAR+C11240*PRICE_MES</f>
        <v>197870</v>
      </c>
      <c r="M11240" s="2">
        <f>A11240*FERT_BED_TOM+B11240*FERT_BED_CAR+C11240*FERT_BED_MES</f>
        <v>29480</v>
      </c>
      <c r="N11240" s="6">
        <f>IF(AND(D11240&lt;=TOTAL_BEDS,J11240&lt;=TEMP_WORKER_MAX*TEMP_WORKER_HRS),1,0)</f>
        <v>0</v>
      </c>
      <c r="O11240" s="2">
        <f>L11240-M11240-K11240-FIXED_COSTS</f>
        <v>-14330.872561896947</v>
      </c>
      <c r="P11240" s="2">
        <f>IF(N11240=1,O11240,"")</f>
      </c>
    </row>
    <row r="11241">
      <c r="A11241" s="6">
        <v>17</v>
      </c>
      <c r="B11241" s="6">
        <v>5</v>
      </c>
      <c r="C11241" s="6">
        <v>15</v>
      </c>
      <c r="D11241" s="6">
        <f>A11241+B11241+C11241</f>
        <v>37</v>
      </c>
      <c r="E11241" s="5">
        <f>IF(A11241=0,0,A11241*LABOR_HRS_WK_TOM*SEASON_WEEKS*(1+DIM_PCT_TOM)^A11241)</f>
        <v>7733.339536039206</v>
      </c>
      <c r="F11241" s="5">
        <f>IF(B11241=0,0,B11241*LABOR_HRS_WK_CAR*SEASON_WEEKS*(1+DIM_PCT_CAR)^B11241)</f>
        <v>169.71123193359367</v>
      </c>
      <c r="G11241" s="5">
        <f>IF(C11241=0,0,C11241*LABOR_HRS_WK_MES*SEASON_WEEKS*(1+DIM_PCT_MES)^C11241)</f>
        <v>813.25969846861074</v>
      </c>
      <c r="H11241" s="5">
        <f>E11241+F11241+G11241</f>
        <v>8716.3104664414113</v>
      </c>
      <c r="I11241" s="5">
        <f>MIN(H11241,FARMER_HRS)</f>
        <v>720</v>
      </c>
      <c r="J11241" s="5">
        <f>MAX(0,H11241-FARMER_HRS)</f>
        <v>7996.3104664414113</v>
      </c>
      <c r="K11241" s="2">
        <f>I11241*FARMER_RATE+J11241*TEMP_WORKER_RATE</f>
        <v>163824.83448683005</v>
      </c>
      <c r="L11241" s="2">
        <f>A11241*PRICE_TOM+B11241*PRICE_CAR+C11241*PRICE_MES</f>
        <v>200570</v>
      </c>
      <c r="M11241" s="2">
        <f>A11241*FERT_BED_TOM+B11241*FERT_BED_CAR+C11241*FERT_BED_MES</f>
        <v>30360</v>
      </c>
      <c r="N11241" s="6">
        <f>IF(AND(D11241&lt;=TOTAL_BEDS,J11241&lt;=TEMP_WORKER_MAX*TEMP_WORKER_HRS),1,0)</f>
        <v>0</v>
      </c>
      <c r="O11241" s="2">
        <f>L11241-M11241-K11241-FIXED_COSTS</f>
        <v>-13614.834486830048</v>
      </c>
      <c r="P11241" s="2">
        <f>IF(N11241=1,O11241,"")</f>
      </c>
    </row>
    <row r="11242">
      <c r="A11242" s="6">
        <v>17</v>
      </c>
      <c r="B11242" s="6">
        <v>5</v>
      </c>
      <c r="C11242" s="6">
        <v>16</v>
      </c>
      <c r="D11242" s="6">
        <f>A11242+B11242+C11242</f>
        <v>38</v>
      </c>
      <c r="E11242" s="5">
        <f>IF(A11242=0,0,A11242*LABOR_HRS_WK_TOM*SEASON_WEEKS*(1+DIM_PCT_TOM)^A11242)</f>
        <v>7733.339536039206</v>
      </c>
      <c r="F11242" s="5">
        <f>IF(B11242=0,0,B11242*LABOR_HRS_WK_CAR*SEASON_WEEKS*(1+DIM_PCT_CAR)^B11242)</f>
        <v>169.71123193359367</v>
      </c>
      <c r="G11242" s="5">
        <f>IF(C11242=0,0,C11242*LABOR_HRS_WK_MES*SEASON_WEEKS*(1+DIM_PCT_MES)^C11242)</f>
        <v>878.32047434609967</v>
      </c>
      <c r="H11242" s="5">
        <f>E11242+F11242+G11242</f>
        <v>8781.371242318899</v>
      </c>
      <c r="I11242" s="5">
        <f>MIN(H11242,FARMER_HRS)</f>
        <v>720</v>
      </c>
      <c r="J11242" s="5">
        <f>MAX(0,H11242-FARMER_HRS)</f>
        <v>8061.371242318899</v>
      </c>
      <c r="K11242" s="2">
        <f>I11242*FARMER_RATE+J11242*TEMP_WORKER_RATE</f>
        <v>164954.36184581422</v>
      </c>
      <c r="L11242" s="2">
        <f>A11242*PRICE_TOM+B11242*PRICE_CAR+C11242*PRICE_MES</f>
        <v>203270</v>
      </c>
      <c r="M11242" s="2">
        <f>A11242*FERT_BED_TOM+B11242*FERT_BED_CAR+C11242*FERT_BED_MES</f>
        <v>31240</v>
      </c>
      <c r="N11242" s="6">
        <f>IF(AND(D11242&lt;=TOTAL_BEDS,J11242&lt;=TEMP_WORKER_MAX*TEMP_WORKER_HRS),1,0)</f>
        <v>0</v>
      </c>
      <c r="O11242" s="2">
        <f>L11242-M11242-K11242-FIXED_COSTS</f>
        <v>-12924.361845814215</v>
      </c>
      <c r="P11242" s="2">
        <f>IF(N11242=1,O11242,"")</f>
      </c>
    </row>
    <row r="11243">
      <c r="A11243" s="6">
        <v>17</v>
      </c>
      <c r="B11243" s="6">
        <v>5</v>
      </c>
      <c r="C11243" s="6">
        <v>17</v>
      </c>
      <c r="D11243" s="6">
        <f>A11243+B11243+C11243</f>
        <v>39</v>
      </c>
      <c r="E11243" s="5">
        <f>IF(A11243=0,0,A11243*LABOR_HRS_WK_TOM*SEASON_WEEKS*(1+DIM_PCT_TOM)^A11243)</f>
        <v>7733.339536039206</v>
      </c>
      <c r="F11243" s="5">
        <f>IF(B11243=0,0,B11243*LABOR_HRS_WK_CAR*SEASON_WEEKS*(1+DIM_PCT_CAR)^B11243)</f>
        <v>169.71123193359367</v>
      </c>
      <c r="G11243" s="5">
        <f>IF(C11243=0,0,C11243*LABOR_HRS_WK_MES*SEASON_WEEKS*(1+DIM_PCT_MES)^C11243)</f>
        <v>944.88069779263992</v>
      </c>
      <c r="H11243" s="5">
        <f>E11243+F11243+G11243</f>
        <v>8847.93146576544</v>
      </c>
      <c r="I11243" s="5">
        <f>MIN(H11243,FARMER_HRS)</f>
        <v>720</v>
      </c>
      <c r="J11243" s="5">
        <f>MAX(0,H11243-FARMER_HRS)</f>
        <v>8127.9314657654395</v>
      </c>
      <c r="K11243" s="2">
        <f>I11243*FARMER_RATE+J11243*TEMP_WORKER_RATE</f>
        <v>166109.92128064999</v>
      </c>
      <c r="L11243" s="2">
        <f>A11243*PRICE_TOM+B11243*PRICE_CAR+C11243*PRICE_MES</f>
        <v>205970</v>
      </c>
      <c r="M11243" s="2">
        <f>A11243*FERT_BED_TOM+B11243*FERT_BED_CAR+C11243*FERT_BED_MES</f>
        <v>32120</v>
      </c>
      <c r="N11243" s="6">
        <f>IF(AND(D11243&lt;=TOTAL_BEDS,J11243&lt;=TEMP_WORKER_MAX*TEMP_WORKER_HRS),1,0)</f>
        <v>0</v>
      </c>
      <c r="O11243" s="2">
        <f>L11243-M11243-K11243-FIXED_COSTS</f>
        <v>-12259.921280649985</v>
      </c>
      <c r="P11243" s="2">
        <f>IF(N11243=1,O11243,"")</f>
      </c>
    </row>
    <row r="11244">
      <c r="A11244" s="6">
        <v>17</v>
      </c>
      <c r="B11244" s="6">
        <v>5</v>
      </c>
      <c r="C11244" s="6">
        <v>18</v>
      </c>
      <c r="D11244" s="6">
        <f>A11244+B11244+C11244</f>
        <v>40</v>
      </c>
      <c r="E11244" s="5">
        <f>IF(A11244=0,0,A11244*LABOR_HRS_WK_TOM*SEASON_WEEKS*(1+DIM_PCT_TOM)^A11244)</f>
        <v>7733.339536039206</v>
      </c>
      <c r="F11244" s="5">
        <f>IF(B11244=0,0,B11244*LABOR_HRS_WK_CAR*SEASON_WEEKS*(1+DIM_PCT_CAR)^B11244)</f>
        <v>169.71123193359367</v>
      </c>
      <c r="G11244" s="5">
        <f>IF(C11244=0,0,C11244*LABOR_HRS_WK_MES*SEASON_WEEKS*(1+DIM_PCT_MES)^C11244)</f>
        <v>1012.9676892512272</v>
      </c>
      <c r="H11244" s="5">
        <f>E11244+F11244+G11244</f>
        <v>8916.0184572240269</v>
      </c>
      <c r="I11244" s="5">
        <f>MIN(H11244,FARMER_HRS)</f>
        <v>720</v>
      </c>
      <c r="J11244" s="5">
        <f>MAX(0,H11244-FARMER_HRS)</f>
        <v>8196.0184572240269</v>
      </c>
      <c r="K11244" s="2">
        <f>I11244*FARMER_RATE+J11244*TEMP_WORKER_RATE</f>
        <v>167291.98710458379</v>
      </c>
      <c r="L11244" s="2">
        <f>A11244*PRICE_TOM+B11244*PRICE_CAR+C11244*PRICE_MES</f>
        <v>208670</v>
      </c>
      <c r="M11244" s="2">
        <f>A11244*FERT_BED_TOM+B11244*FERT_BED_CAR+C11244*FERT_BED_MES</f>
        <v>33000</v>
      </c>
      <c r="N11244" s="6">
        <f>IF(AND(D11244&lt;=TOTAL_BEDS,J11244&lt;=TEMP_WORKER_MAX*TEMP_WORKER_HRS),1,0)</f>
        <v>0</v>
      </c>
      <c r="O11244" s="2">
        <f>L11244-M11244-K11244-FIXED_COSTS</f>
        <v>-11621.987104583794</v>
      </c>
      <c r="P11244" s="2">
        <f>IF(N11244=1,O11244,"")</f>
      </c>
    </row>
    <row r="11245">
      <c r="A11245" s="6">
        <v>17</v>
      </c>
      <c r="B11245" s="6">
        <v>5</v>
      </c>
      <c r="C11245" s="6">
        <v>19</v>
      </c>
      <c r="D11245" s="6">
        <f>A11245+B11245+C11245</f>
        <v>41</v>
      </c>
      <c r="E11245" s="5">
        <f>IF(A11245=0,0,A11245*LABOR_HRS_WK_TOM*SEASON_WEEKS*(1+DIM_PCT_TOM)^A11245)</f>
        <v>7733.339536039206</v>
      </c>
      <c r="F11245" s="5">
        <f>IF(B11245=0,0,B11245*LABOR_HRS_WK_CAR*SEASON_WEEKS*(1+DIM_PCT_CAR)^B11245)</f>
        <v>169.71123193359367</v>
      </c>
      <c r="G11245" s="5">
        <f>IF(C11245=0,0,C11245*LABOR_HRS_WK_MES*SEASON_WEEKS*(1+DIM_PCT_MES)^C11245)</f>
        <v>1082.6092178872491</v>
      </c>
      <c r="H11245" s="5">
        <f>E11245+F11245+G11245</f>
        <v>8985.65998586005</v>
      </c>
      <c r="I11245" s="5">
        <f>MIN(H11245,FARMER_HRS)</f>
        <v>720</v>
      </c>
      <c r="J11245" s="5">
        <f>MAX(0,H11245-FARMER_HRS)</f>
        <v>8265.65998586005</v>
      </c>
      <c r="K11245" s="2">
        <f>I11245*FARMER_RATE+J11245*TEMP_WORKER_RATE</f>
        <v>168501.04142118141</v>
      </c>
      <c r="L11245" s="2">
        <f>A11245*PRICE_TOM+B11245*PRICE_CAR+C11245*PRICE_MES</f>
        <v>211370</v>
      </c>
      <c r="M11245" s="2">
        <f>A11245*FERT_BED_TOM+B11245*FERT_BED_CAR+C11245*FERT_BED_MES</f>
        <v>33880</v>
      </c>
      <c r="N11245" s="6">
        <f>IF(AND(D11245&lt;=TOTAL_BEDS,J11245&lt;=TEMP_WORKER_MAX*TEMP_WORKER_HRS),1,0)</f>
        <v>0</v>
      </c>
      <c r="O11245" s="2">
        <f>L11245-M11245-K11245-FIXED_COSTS</f>
        <v>-11011.041421181406</v>
      </c>
      <c r="P11245" s="2">
        <f>IF(N11245=1,O11245,"")</f>
      </c>
    </row>
    <row r="11246">
      <c r="A11246" s="6">
        <v>17</v>
      </c>
      <c r="B11246" s="6">
        <v>5</v>
      </c>
      <c r="C11246" s="6">
        <v>20</v>
      </c>
      <c r="D11246" s="6">
        <f>A11246+B11246+C11246</f>
        <v>42</v>
      </c>
      <c r="E11246" s="5">
        <f>IF(A11246=0,0,A11246*LABOR_HRS_WK_TOM*SEASON_WEEKS*(1+DIM_PCT_TOM)^A11246)</f>
        <v>7733.339536039206</v>
      </c>
      <c r="F11246" s="5">
        <f>IF(B11246=0,0,B11246*LABOR_HRS_WK_CAR*SEASON_WEEKS*(1+DIM_PCT_CAR)^B11246)</f>
        <v>169.71123193359367</v>
      </c>
      <c r="G11246" s="5">
        <f>IF(C11246=0,0,C11246*LABOR_HRS_WK_MES*SEASON_WEEKS*(1+DIM_PCT_MES)^C11246)</f>
        <v>1153.8335085377259</v>
      </c>
      <c r="H11246" s="5">
        <f>E11246+F11246+G11246</f>
        <v>9056.8842765105255</v>
      </c>
      <c r="I11246" s="5">
        <f>MIN(H11246,FARMER_HRS)</f>
        <v>720</v>
      </c>
      <c r="J11246" s="5">
        <f>MAX(0,H11246-FARMER_HRS)</f>
        <v>8336.8842765105255</v>
      </c>
      <c r="K11246" s="2">
        <f>I11246*FARMER_RATE+J11246*TEMP_WORKER_RATE</f>
        <v>169737.57424497438</v>
      </c>
      <c r="L11246" s="2">
        <f>A11246*PRICE_TOM+B11246*PRICE_CAR+C11246*PRICE_MES</f>
        <v>214070</v>
      </c>
      <c r="M11246" s="2">
        <f>A11246*FERT_BED_TOM+B11246*FERT_BED_CAR+C11246*FERT_BED_MES</f>
        <v>34760</v>
      </c>
      <c r="N11246" s="6">
        <f>IF(AND(D11246&lt;=TOTAL_BEDS,J11246&lt;=TEMP_WORKER_MAX*TEMP_WORKER_HRS),1,0)</f>
        <v>0</v>
      </c>
      <c r="O11246" s="2">
        <f>L11246-M11246-K11246-FIXED_COSTS</f>
        <v>-10427.574244974385</v>
      </c>
      <c r="P11246" s="2">
        <f>IF(N11246=1,O11246,"")</f>
      </c>
    </row>
    <row r="11247">
      <c r="A11247" s="6">
        <v>17</v>
      </c>
      <c r="B11247" s="6">
        <v>5</v>
      </c>
      <c r="C11247" s="6">
        <v>21</v>
      </c>
      <c r="D11247" s="6">
        <f>A11247+B11247+C11247</f>
        <v>43</v>
      </c>
      <c r="E11247" s="5">
        <f>IF(A11247=0,0,A11247*LABOR_HRS_WK_TOM*SEASON_WEEKS*(1+DIM_PCT_TOM)^A11247)</f>
        <v>7733.339536039206</v>
      </c>
      <c r="F11247" s="5">
        <f>IF(B11247=0,0,B11247*LABOR_HRS_WK_CAR*SEASON_WEEKS*(1+DIM_PCT_CAR)^B11247)</f>
        <v>169.71123193359367</v>
      </c>
      <c r="G11247" s="5">
        <f>IF(C11247=0,0,C11247*LABOR_HRS_WK_MES*SEASON_WEEKS*(1+DIM_PCT_MES)^C11247)</f>
        <v>1226.6692487641699</v>
      </c>
      <c r="H11247" s="5">
        <f>E11247+F11247+G11247</f>
        <v>9129.72001673697</v>
      </c>
      <c r="I11247" s="5">
        <f>MIN(H11247,FARMER_HRS)</f>
        <v>720</v>
      </c>
      <c r="J11247" s="5">
        <f>MAX(0,H11247-FARMER_HRS)</f>
        <v>8409.72001673697</v>
      </c>
      <c r="K11247" s="2">
        <f>I11247*FARMER_RATE+J11247*TEMP_WORKER_RATE</f>
        <v>171002.08362390572</v>
      </c>
      <c r="L11247" s="2">
        <f>A11247*PRICE_TOM+B11247*PRICE_CAR+C11247*PRICE_MES</f>
        <v>216770</v>
      </c>
      <c r="M11247" s="2">
        <f>A11247*FERT_BED_TOM+B11247*FERT_BED_CAR+C11247*FERT_BED_MES</f>
        <v>35640</v>
      </c>
      <c r="N11247" s="6">
        <f>IF(AND(D11247&lt;=TOTAL_BEDS,J11247&lt;=TEMP_WORKER_MAX*TEMP_WORKER_HRS),1,0)</f>
        <v>0</v>
      </c>
      <c r="O11247" s="2">
        <f>L11247-M11247-K11247-FIXED_COSTS</f>
        <v>-9872.0836239057244</v>
      </c>
      <c r="P11247" s="2">
        <f>IF(N11247=1,O11247,"")</f>
      </c>
    </row>
    <row r="11248">
      <c r="A11248" s="6">
        <v>17</v>
      </c>
      <c r="B11248" s="6">
        <v>5</v>
      </c>
      <c r="C11248" s="6">
        <v>22</v>
      </c>
      <c r="D11248" s="6">
        <f>A11248+B11248+C11248</f>
        <v>44</v>
      </c>
      <c r="E11248" s="5">
        <f>IF(A11248=0,0,A11248*LABOR_HRS_WK_TOM*SEASON_WEEKS*(1+DIM_PCT_TOM)^A11248)</f>
        <v>7733.339536039206</v>
      </c>
      <c r="F11248" s="5">
        <f>IF(B11248=0,0,B11248*LABOR_HRS_WK_CAR*SEASON_WEEKS*(1+DIM_PCT_CAR)^B11248)</f>
        <v>169.71123193359367</v>
      </c>
      <c r="G11248" s="5">
        <f>IF(C11248=0,0,C11248*LABOR_HRS_WK_MES*SEASON_WEEKS*(1+DIM_PCT_MES)^C11248)</f>
        <v>1301.1455960105659</v>
      </c>
      <c r="H11248" s="5">
        <f>E11248+F11248+G11248</f>
        <v>9204.1963639833666</v>
      </c>
      <c r="I11248" s="5">
        <f>MIN(H11248,FARMER_HRS)</f>
        <v>720</v>
      </c>
      <c r="J11248" s="5">
        <f>MAX(0,H11248-FARMER_HRS)</f>
        <v>8484.1963639833666</v>
      </c>
      <c r="K11248" s="2">
        <f>I11248*FARMER_RATE+J11248*TEMP_WORKER_RATE</f>
        <v>172295.07576360012</v>
      </c>
      <c r="L11248" s="2">
        <f>A11248*PRICE_TOM+B11248*PRICE_CAR+C11248*PRICE_MES</f>
        <v>219470</v>
      </c>
      <c r="M11248" s="2">
        <f>A11248*FERT_BED_TOM+B11248*FERT_BED_CAR+C11248*FERT_BED_MES</f>
        <v>36520</v>
      </c>
      <c r="N11248" s="6">
        <f>IF(AND(D11248&lt;=TOTAL_BEDS,J11248&lt;=TEMP_WORKER_MAX*TEMP_WORKER_HRS),1,0)</f>
        <v>0</v>
      </c>
      <c r="O11248" s="2">
        <f>L11248-M11248-K11248-FIXED_COSTS</f>
        <v>-9345.0757636001217</v>
      </c>
      <c r="P11248" s="2">
        <f>IF(N11248=1,O11248,"")</f>
      </c>
    </row>
    <row r="11249">
      <c r="A11249" s="6">
        <v>17</v>
      </c>
      <c r="B11249" s="6">
        <v>5</v>
      </c>
      <c r="C11249" s="6">
        <v>23</v>
      </c>
      <c r="D11249" s="6">
        <f>A11249+B11249+C11249</f>
        <v>45</v>
      </c>
      <c r="E11249" s="5">
        <f>IF(A11249=0,0,A11249*LABOR_HRS_WK_TOM*SEASON_WEEKS*(1+DIM_PCT_TOM)^A11249)</f>
        <v>7733.339536039206</v>
      </c>
      <c r="F11249" s="5">
        <f>IF(B11249=0,0,B11249*LABOR_HRS_WK_CAR*SEASON_WEEKS*(1+DIM_PCT_CAR)^B11249)</f>
        <v>169.71123193359367</v>
      </c>
      <c r="G11249" s="5">
        <f>IF(C11249=0,0,C11249*LABOR_HRS_WK_MES*SEASON_WEEKS*(1+DIM_PCT_MES)^C11249)</f>
        <v>1377.2921848680023</v>
      </c>
      <c r="H11249" s="5">
        <f>E11249+F11249+G11249</f>
        <v>9280.3429528408014</v>
      </c>
      <c r="I11249" s="5">
        <f>MIN(H11249,FARMER_HRS)</f>
        <v>720</v>
      </c>
      <c r="J11249" s="5">
        <f>MAX(0,H11249-FARMER_HRS)</f>
        <v>8560.3429528408014</v>
      </c>
      <c r="K11249" s="2">
        <f>I11249*FARMER_RATE+J11249*TEMP_WORKER_RATE</f>
        <v>173617.06515348612</v>
      </c>
      <c r="L11249" s="2">
        <f>A11249*PRICE_TOM+B11249*PRICE_CAR+C11249*PRICE_MES</f>
        <v>222170</v>
      </c>
      <c r="M11249" s="2">
        <f>A11249*FERT_BED_TOM+B11249*FERT_BED_CAR+C11249*FERT_BED_MES</f>
        <v>37400</v>
      </c>
      <c r="N11249" s="6">
        <f>IF(AND(D11249&lt;=TOTAL_BEDS,J11249&lt;=TEMP_WORKER_MAX*TEMP_WORKER_HRS),1,0)</f>
        <v>0</v>
      </c>
      <c r="O11249" s="2">
        <f>L11249-M11249-K11249-FIXED_COSTS</f>
        <v>-8847.0651534861245</v>
      </c>
      <c r="P11249" s="2">
        <f>IF(N11249=1,O11249,"")</f>
      </c>
    </row>
    <row r="11250">
      <c r="A11250" s="6">
        <v>17</v>
      </c>
      <c r="B11250" s="6">
        <v>5</v>
      </c>
      <c r="C11250" s="6">
        <v>24</v>
      </c>
      <c r="D11250" s="6">
        <f>A11250+B11250+C11250</f>
        <v>46</v>
      </c>
      <c r="E11250" s="5">
        <f>IF(A11250=0,0,A11250*LABOR_HRS_WK_TOM*SEASON_WEEKS*(1+DIM_PCT_TOM)^A11250)</f>
        <v>7733.339536039206</v>
      </c>
      <c r="F11250" s="5">
        <f>IF(B11250=0,0,B11250*LABOR_HRS_WK_CAR*SEASON_WEEKS*(1+DIM_PCT_CAR)^B11250)</f>
        <v>169.71123193359367</v>
      </c>
      <c r="G11250" s="5">
        <f>IF(C11250=0,0,C11250*LABOR_HRS_WK_MES*SEASON_WEEKS*(1+DIM_PCT_MES)^C11250)</f>
        <v>1455.139134447498</v>
      </c>
      <c r="H11250" s="5">
        <f>E11250+F11250+G11250</f>
        <v>9358.1899024202976</v>
      </c>
      <c r="I11250" s="5">
        <f>MIN(H11250,FARMER_HRS)</f>
        <v>720</v>
      </c>
      <c r="J11250" s="5">
        <f>MAX(0,H11250-FARMER_HRS)</f>
        <v>8638.1899024202976</v>
      </c>
      <c r="K11250" s="2">
        <f>I11250*FARMER_RATE+J11250*TEMP_WORKER_RATE</f>
        <v>174968.57469479684</v>
      </c>
      <c r="L11250" s="2">
        <f>A11250*PRICE_TOM+B11250*PRICE_CAR+C11250*PRICE_MES</f>
        <v>224870</v>
      </c>
      <c r="M11250" s="2">
        <f>A11250*FERT_BED_TOM+B11250*FERT_BED_CAR+C11250*FERT_BED_MES</f>
        <v>38280</v>
      </c>
      <c r="N11250" s="6">
        <f>IF(AND(D11250&lt;=TOTAL_BEDS,J11250&lt;=TEMP_WORKER_MAX*TEMP_WORKER_HRS),1,0)</f>
        <v>0</v>
      </c>
      <c r="O11250" s="2">
        <f>L11250-M11250-K11250-FIXED_COSTS</f>
        <v>-8378.5746947968437</v>
      </c>
      <c r="P11250" s="2">
        <f>IF(N11250=1,O11250,"")</f>
      </c>
    </row>
    <row r="11251">
      <c r="A11251" s="6">
        <v>17</v>
      </c>
      <c r="B11251" s="6">
        <v>5</v>
      </c>
      <c r="C11251" s="6">
        <v>25</v>
      </c>
      <c r="D11251" s="6">
        <f>A11251+B11251+C11251</f>
        <v>47</v>
      </c>
      <c r="E11251" s="5">
        <f>IF(A11251=0,0,A11251*LABOR_HRS_WK_TOM*SEASON_WEEKS*(1+DIM_PCT_TOM)^A11251)</f>
        <v>7733.339536039206</v>
      </c>
      <c r="F11251" s="5">
        <f>IF(B11251=0,0,B11251*LABOR_HRS_WK_CAR*SEASON_WEEKS*(1+DIM_PCT_CAR)^B11251)</f>
        <v>169.71123193359367</v>
      </c>
      <c r="G11251" s="5">
        <f>IF(C11251=0,0,C11251*LABOR_HRS_WK_MES*SEASON_WEEKS*(1+DIM_PCT_MES)^C11251)</f>
        <v>1534.7170558625955</v>
      </c>
      <c r="H11251" s="5">
        <f>E11251+F11251+G11251</f>
        <v>9437.7678238353947</v>
      </c>
      <c r="I11251" s="5">
        <f>MIN(H11251,FARMER_HRS)</f>
        <v>720</v>
      </c>
      <c r="J11251" s="5">
        <f>MAX(0,H11251-FARMER_HRS)</f>
        <v>8717.7678238353947</v>
      </c>
      <c r="K11251" s="2">
        <f>I11251*FARMER_RATE+J11251*TEMP_WORKER_RATE</f>
        <v>176350.1358304756</v>
      </c>
      <c r="L11251" s="2">
        <f>A11251*PRICE_TOM+B11251*PRICE_CAR+C11251*PRICE_MES</f>
        <v>227570</v>
      </c>
      <c r="M11251" s="2">
        <f>A11251*FERT_BED_TOM+B11251*FERT_BED_CAR+C11251*FERT_BED_MES</f>
        <v>39160</v>
      </c>
      <c r="N11251" s="6">
        <f>IF(AND(D11251&lt;=TOTAL_BEDS,J11251&lt;=TEMP_WORKER_MAX*TEMP_WORKER_HRS),1,0)</f>
        <v>0</v>
      </c>
      <c r="O11251" s="2">
        <f>L11251-M11251-K11251-FIXED_COSTS</f>
        <v>-7940.1358304755995</v>
      </c>
      <c r="P11251" s="2">
        <f>IF(N11251=1,O11251,"")</f>
      </c>
    </row>
    <row r="11252">
      <c r="A11252" s="6">
        <v>17</v>
      </c>
      <c r="B11252" s="6">
        <v>5</v>
      </c>
      <c r="C11252" s="6">
        <v>26</v>
      </c>
      <c r="D11252" s="6">
        <f>A11252+B11252+C11252</f>
        <v>48</v>
      </c>
      <c r="E11252" s="5">
        <f>IF(A11252=0,0,A11252*LABOR_HRS_WK_TOM*SEASON_WEEKS*(1+DIM_PCT_TOM)^A11252)</f>
        <v>7733.339536039206</v>
      </c>
      <c r="F11252" s="5">
        <f>IF(B11252=0,0,B11252*LABOR_HRS_WK_CAR*SEASON_WEEKS*(1+DIM_PCT_CAR)^B11252)</f>
        <v>169.71123193359367</v>
      </c>
      <c r="G11252" s="5">
        <f>IF(C11252=0,0,C11252*LABOR_HRS_WK_MES*SEASON_WEEKS*(1+DIM_PCT_MES)^C11252)</f>
        <v>1616.0570598233128</v>
      </c>
      <c r="H11252" s="5">
        <f>E11252+F11252+G11252</f>
        <v>9519.1078277961133</v>
      </c>
      <c r="I11252" s="5">
        <f>MIN(H11252,FARMER_HRS)</f>
        <v>720</v>
      </c>
      <c r="J11252" s="5">
        <f>MAX(0,H11252-FARMER_HRS)</f>
        <v>8799.1078277961133</v>
      </c>
      <c r="K11252" s="2">
        <f>I11252*FARMER_RATE+J11252*TEMP_WORKER_RATE</f>
        <v>177762.28867701587</v>
      </c>
      <c r="L11252" s="2">
        <f>A11252*PRICE_TOM+B11252*PRICE_CAR+C11252*PRICE_MES</f>
        <v>230270</v>
      </c>
      <c r="M11252" s="2">
        <f>A11252*FERT_BED_TOM+B11252*FERT_BED_CAR+C11252*FERT_BED_MES</f>
        <v>40040</v>
      </c>
      <c r="N11252" s="6">
        <f>IF(AND(D11252&lt;=TOTAL_BEDS,J11252&lt;=TEMP_WORKER_MAX*TEMP_WORKER_HRS),1,0)</f>
        <v>0</v>
      </c>
      <c r="O11252" s="2">
        <f>L11252-M11252-K11252-FIXED_COSTS</f>
        <v>-7532.2886770158657</v>
      </c>
      <c r="P11252" s="2">
        <f>IF(N11252=1,O11252,"")</f>
      </c>
    </row>
    <row r="11253">
      <c r="A11253" s="6">
        <v>17</v>
      </c>
      <c r="B11253" s="6">
        <v>5</v>
      </c>
      <c r="C11253" s="6">
        <v>27</v>
      </c>
      <c r="D11253" s="6">
        <f>A11253+B11253+C11253</f>
        <v>49</v>
      </c>
      <c r="E11253" s="5">
        <f>IF(A11253=0,0,A11253*LABOR_HRS_WK_TOM*SEASON_WEEKS*(1+DIM_PCT_TOM)^A11253)</f>
        <v>7733.339536039206</v>
      </c>
      <c r="F11253" s="5">
        <f>IF(B11253=0,0,B11253*LABOR_HRS_WK_CAR*SEASON_WEEKS*(1+DIM_PCT_CAR)^B11253)</f>
        <v>169.71123193359367</v>
      </c>
      <c r="G11253" s="5">
        <f>IF(C11253=0,0,C11253*LABOR_HRS_WK_MES*SEASON_WEEKS*(1+DIM_PCT_MES)^C11253)</f>
        <v>1699.19076434307</v>
      </c>
      <c r="H11253" s="5">
        <f>E11253+F11253+G11253</f>
        <v>9602.24153231587</v>
      </c>
      <c r="I11253" s="5">
        <f>MIN(H11253,FARMER_HRS)</f>
        <v>720</v>
      </c>
      <c r="J11253" s="5">
        <f>MAX(0,H11253-FARMER_HRS)</f>
        <v>8882.24153231587</v>
      </c>
      <c r="K11253" s="2">
        <f>I11253*FARMER_RATE+J11253*TEMP_WORKER_RATE</f>
        <v>179205.58215826162</v>
      </c>
      <c r="L11253" s="2">
        <f>A11253*PRICE_TOM+B11253*PRICE_CAR+C11253*PRICE_MES</f>
        <v>232970</v>
      </c>
      <c r="M11253" s="2">
        <f>A11253*FERT_BED_TOM+B11253*FERT_BED_CAR+C11253*FERT_BED_MES</f>
        <v>40920</v>
      </c>
      <c r="N11253" s="6">
        <f>IF(AND(D11253&lt;=TOTAL_BEDS,J11253&lt;=TEMP_WORKER_MAX*TEMP_WORKER_HRS),1,0)</f>
        <v>0</v>
      </c>
      <c r="O11253" s="2">
        <f>L11253-M11253-K11253-FIXED_COSTS</f>
        <v>-7155.582158261619</v>
      </c>
      <c r="P11253" s="2">
        <f>IF(N11253=1,O11253,"")</f>
      </c>
    </row>
    <row r="11254">
      <c r="A11254" s="6">
        <v>17</v>
      </c>
      <c r="B11254" s="6">
        <v>5</v>
      </c>
      <c r="C11254" s="6">
        <v>28</v>
      </c>
      <c r="D11254" s="6">
        <f>A11254+B11254+C11254</f>
        <v>50</v>
      </c>
      <c r="E11254" s="5">
        <f>IF(A11254=0,0,A11254*LABOR_HRS_WK_TOM*SEASON_WEEKS*(1+DIM_PCT_TOM)^A11254)</f>
        <v>7733.339536039206</v>
      </c>
      <c r="F11254" s="5">
        <f>IF(B11254=0,0,B11254*LABOR_HRS_WK_CAR*SEASON_WEEKS*(1+DIM_PCT_CAR)^B11254)</f>
        <v>169.71123193359367</v>
      </c>
      <c r="G11254" s="5">
        <f>IF(C11254=0,0,C11254*LABOR_HRS_WK_MES*SEASON_WEEKS*(1+DIM_PCT_MES)^C11254)</f>
        <v>1784.1503025602233</v>
      </c>
      <c r="H11254" s="5">
        <f>E11254+F11254+G11254</f>
        <v>9687.2010705330231</v>
      </c>
      <c r="I11254" s="5">
        <f>MIN(H11254,FARMER_HRS)</f>
        <v>720</v>
      </c>
      <c r="J11254" s="5">
        <f>MAX(0,H11254-FARMER_HRS)</f>
        <v>8967.2010705330231</v>
      </c>
      <c r="K11254" s="2">
        <f>I11254*FARMER_RATE+J11254*TEMP_WORKER_RATE</f>
        <v>180680.5741411983</v>
      </c>
      <c r="L11254" s="2">
        <f>A11254*PRICE_TOM+B11254*PRICE_CAR+C11254*PRICE_MES</f>
        <v>235670</v>
      </c>
      <c r="M11254" s="2">
        <f>A11254*FERT_BED_TOM+B11254*FERT_BED_CAR+C11254*FERT_BED_MES</f>
        <v>41800</v>
      </c>
      <c r="N11254" s="6">
        <f>IF(AND(D11254&lt;=TOTAL_BEDS,J11254&lt;=TEMP_WORKER_MAX*TEMP_WORKER_HRS),1,0)</f>
        <v>0</v>
      </c>
      <c r="O11254" s="2">
        <f>L11254-M11254-K11254-FIXED_COSTS</f>
        <v>-6810.5741411983036</v>
      </c>
      <c r="P11254" s="2">
        <f>IF(N11254=1,O11254,"")</f>
      </c>
    </row>
    <row r="11255">
      <c r="A11255" s="6">
        <v>17</v>
      </c>
      <c r="B11255" s="6">
        <v>5</v>
      </c>
      <c r="C11255" s="6">
        <v>29</v>
      </c>
      <c r="D11255" s="6">
        <f>A11255+B11255+C11255</f>
        <v>51</v>
      </c>
      <c r="E11255" s="5">
        <f>IF(A11255=0,0,A11255*LABOR_HRS_WK_TOM*SEASON_WEEKS*(1+DIM_PCT_TOM)^A11255)</f>
        <v>7733.339536039206</v>
      </c>
      <c r="F11255" s="5">
        <f>IF(B11255=0,0,B11255*LABOR_HRS_WK_CAR*SEASON_WEEKS*(1+DIM_PCT_CAR)^B11255)</f>
        <v>169.71123193359367</v>
      </c>
      <c r="G11255" s="5">
        <f>IF(C11255=0,0,C11255*LABOR_HRS_WK_MES*SEASON_WEEKS*(1+DIM_PCT_MES)^C11255)</f>
        <v>1870.9683306758766</v>
      </c>
      <c r="H11255" s="5">
        <f>E11255+F11255+G11255</f>
        <v>9774.0190986486759</v>
      </c>
      <c r="I11255" s="5">
        <f>MIN(H11255,FARMER_HRS)</f>
        <v>720</v>
      </c>
      <c r="J11255" s="5">
        <f>MAX(0,H11255-FARMER_HRS)</f>
        <v>9054.0190986486759</v>
      </c>
      <c r="K11255" s="2">
        <f>I11255*FARMER_RATE+J11255*TEMP_WORKER_RATE</f>
        <v>182187.83157376174</v>
      </c>
      <c r="L11255" s="2">
        <f>A11255*PRICE_TOM+B11255*PRICE_CAR+C11255*PRICE_MES</f>
        <v>238370</v>
      </c>
      <c r="M11255" s="2">
        <f>A11255*FERT_BED_TOM+B11255*FERT_BED_CAR+C11255*FERT_BED_MES</f>
        <v>42680</v>
      </c>
      <c r="N11255" s="6">
        <f>IF(AND(D11255&lt;=TOTAL_BEDS,J11255&lt;=TEMP_WORKER_MAX*TEMP_WORKER_HRS),1,0)</f>
        <v>0</v>
      </c>
      <c r="O11255" s="2">
        <f>L11255-M11255-K11255-FIXED_COSTS</f>
        <v>-6497.8315737617377</v>
      </c>
      <c r="P11255" s="2">
        <f>IF(N11255=1,O11255,"")</f>
      </c>
    </row>
    <row r="11256">
      <c r="A11256" s="6">
        <v>17</v>
      </c>
      <c r="B11256" s="6">
        <v>5</v>
      </c>
      <c r="C11256" s="6">
        <v>30</v>
      </c>
      <c r="D11256" s="6">
        <f>A11256+B11256+C11256</f>
        <v>52</v>
      </c>
      <c r="E11256" s="5">
        <f>IF(A11256=0,0,A11256*LABOR_HRS_WK_TOM*SEASON_WEEKS*(1+DIM_PCT_TOM)^A11256)</f>
        <v>7733.339536039206</v>
      </c>
      <c r="F11256" s="5">
        <f>IF(B11256=0,0,B11256*LABOR_HRS_WK_CAR*SEASON_WEEKS*(1+DIM_PCT_CAR)^B11256)</f>
        <v>169.71123193359367</v>
      </c>
      <c r="G11256" s="5">
        <f>IF(C11256=0,0,C11256*LABOR_HRS_WK_MES*SEASON_WEEKS*(1+DIM_PCT_MES)^C11256)</f>
        <v>1959.6780360096466</v>
      </c>
      <c r="H11256" s="5">
        <f>E11256+F11256+G11256</f>
        <v>9862.7288039824471</v>
      </c>
      <c r="I11256" s="5">
        <f>MIN(H11256,FARMER_HRS)</f>
        <v>720</v>
      </c>
      <c r="J11256" s="5">
        <f>MAX(0,H11256-FARMER_HRS)</f>
        <v>9142.7288039824471</v>
      </c>
      <c r="K11256" s="2">
        <f>I11256*FARMER_RATE+J11256*TEMP_WORKER_RATE</f>
        <v>183727.93062469526</v>
      </c>
      <c r="L11256" s="2">
        <f>A11256*PRICE_TOM+B11256*PRICE_CAR+C11256*PRICE_MES</f>
        <v>241070</v>
      </c>
      <c r="M11256" s="2">
        <f>A11256*FERT_BED_TOM+B11256*FERT_BED_CAR+C11256*FERT_BED_MES</f>
        <v>43560</v>
      </c>
      <c r="N11256" s="6">
        <f>IF(AND(D11256&lt;=TOTAL_BEDS,J11256&lt;=TEMP_WORKER_MAX*TEMP_WORKER_HRS),1,0)</f>
        <v>0</v>
      </c>
      <c r="O11256" s="2">
        <f>L11256-M11256-K11256-FIXED_COSTS</f>
        <v>-6217.9306246952619</v>
      </c>
      <c r="P11256" s="2">
        <f>IF(N11256=1,O11256,"")</f>
      </c>
    </row>
    <row r="11257">
      <c r="A11257" s="6">
        <v>17</v>
      </c>
      <c r="B11257" s="6">
        <v>6</v>
      </c>
      <c r="C11257" s="6">
        <v>0</v>
      </c>
      <c r="D11257" s="6">
        <f>A11257+B11257+C11257</f>
        <v>23</v>
      </c>
      <c r="E11257" s="5">
        <f>IF(A11257=0,0,A11257*LABOR_HRS_WK_TOM*SEASON_WEEKS*(1+DIM_PCT_TOM)^A11257)</f>
        <v>7733.339536039206</v>
      </c>
      <c r="F11257" s="5">
        <f>IF(B11257=0,0,B11257*LABOR_HRS_WK_CAR*SEASON_WEEKS*(1+DIM_PCT_CAR)^B11257)</f>
        <v>208.7448152783202</v>
      </c>
      <c r="G11257" s="5">
        <f>IF(C11257=0,0,C11257*LABOR_HRS_WK_MES*SEASON_WEEKS*(1+DIM_PCT_MES)^C11257)</f>
        <v>0</v>
      </c>
      <c r="H11257" s="5">
        <f>E11257+F11257+G11257</f>
        <v>7942.0843513175259</v>
      </c>
      <c r="I11257" s="5">
        <f>MIN(H11257,FARMER_HRS)</f>
        <v>720</v>
      </c>
      <c r="J11257" s="5">
        <f>MAX(0,H11257-FARMER_HRS)</f>
        <v>7222.0843513175259</v>
      </c>
      <c r="K11257" s="2">
        <f>I11257*FARMER_RATE+J11257*TEMP_WORKER_RATE</f>
        <v>150383.40887704038</v>
      </c>
      <c r="L11257" s="2">
        <f>A11257*PRICE_TOM+B11257*PRICE_CAR+C11257*PRICE_MES</f>
        <v>162164</v>
      </c>
      <c r="M11257" s="2">
        <f>A11257*FERT_BED_TOM+B11257*FERT_BED_CAR+C11257*FERT_BED_MES</f>
        <v>17600</v>
      </c>
      <c r="N11257" s="6">
        <f>IF(AND(D11257&lt;=TOTAL_BEDS,J11257&lt;=TEMP_WORKER_MAX*TEMP_WORKER_HRS),1,0)</f>
        <v>0</v>
      </c>
      <c r="O11257" s="2">
        <f>L11257-M11257-K11257-FIXED_COSTS</f>
        <v>-25819.408877040376</v>
      </c>
      <c r="P11257" s="2">
        <f>IF(N11257=1,O11257,"")</f>
      </c>
    </row>
    <row r="11258">
      <c r="A11258" s="6">
        <v>17</v>
      </c>
      <c r="B11258" s="6">
        <v>6</v>
      </c>
      <c r="C11258" s="6">
        <v>1</v>
      </c>
      <c r="D11258" s="6">
        <f>A11258+B11258+C11258</f>
        <v>24</v>
      </c>
      <c r="E11258" s="5">
        <f>IF(A11258=0,0,A11258*LABOR_HRS_WK_TOM*SEASON_WEEKS*(1+DIM_PCT_TOM)^A11258)</f>
        <v>7733.339536039206</v>
      </c>
      <c r="F11258" s="5">
        <f>IF(B11258=0,0,B11258*LABOR_HRS_WK_CAR*SEASON_WEEKS*(1+DIM_PCT_CAR)^B11258)</f>
        <v>208.7448152783202</v>
      </c>
      <c r="G11258" s="5">
        <f>IF(C11258=0,0,C11258*LABOR_HRS_WK_MES*SEASON_WEEKS*(1+DIM_PCT_MES)^C11258)</f>
        <v>45.5625</v>
      </c>
      <c r="H11258" s="5">
        <f>E11258+F11258+G11258</f>
        <v>7987.6468513175259</v>
      </c>
      <c r="I11258" s="5">
        <f>MIN(H11258,FARMER_HRS)</f>
        <v>720</v>
      </c>
      <c r="J11258" s="5">
        <f>MAX(0,H11258-FARMER_HRS)</f>
        <v>7267.6468513175259</v>
      </c>
      <c r="K11258" s="2">
        <f>I11258*FARMER_RATE+J11258*TEMP_WORKER_RATE</f>
        <v>151174.42450204038</v>
      </c>
      <c r="L11258" s="2">
        <f>A11258*PRICE_TOM+B11258*PRICE_CAR+C11258*PRICE_MES</f>
        <v>164864</v>
      </c>
      <c r="M11258" s="2">
        <f>A11258*FERT_BED_TOM+B11258*FERT_BED_CAR+C11258*FERT_BED_MES</f>
        <v>18480</v>
      </c>
      <c r="N11258" s="6">
        <f>IF(AND(D11258&lt;=TOTAL_BEDS,J11258&lt;=TEMP_WORKER_MAX*TEMP_WORKER_HRS),1,0)</f>
        <v>0</v>
      </c>
      <c r="O11258" s="2">
        <f>L11258-M11258-K11258-FIXED_COSTS</f>
        <v>-24790.424502040376</v>
      </c>
      <c r="P11258" s="2">
        <f>IF(N11258=1,O11258,"")</f>
      </c>
    </row>
    <row r="11259">
      <c r="A11259" s="6">
        <v>17</v>
      </c>
      <c r="B11259" s="6">
        <v>6</v>
      </c>
      <c r="C11259" s="6">
        <v>2</v>
      </c>
      <c r="D11259" s="6">
        <f>A11259+B11259+C11259</f>
        <v>25</v>
      </c>
      <c r="E11259" s="5">
        <f>IF(A11259=0,0,A11259*LABOR_HRS_WK_TOM*SEASON_WEEKS*(1+DIM_PCT_TOM)^A11259)</f>
        <v>7733.339536039206</v>
      </c>
      <c r="F11259" s="5">
        <f>IF(B11259=0,0,B11259*LABOR_HRS_WK_CAR*SEASON_WEEKS*(1+DIM_PCT_CAR)^B11259)</f>
        <v>208.7448152783202</v>
      </c>
      <c r="G11259" s="5">
        <f>IF(C11259=0,0,C11259*LABOR_HRS_WK_MES*SEASON_WEEKS*(1+DIM_PCT_MES)^C11259)</f>
        <v>92.2640625</v>
      </c>
      <c r="H11259" s="5">
        <f>E11259+F11259+G11259</f>
        <v>8034.3484138175263</v>
      </c>
      <c r="I11259" s="5">
        <f>MIN(H11259,FARMER_HRS)</f>
        <v>720</v>
      </c>
      <c r="J11259" s="5">
        <f>MAX(0,H11259-FARMER_HRS)</f>
        <v>7314.3484138175263</v>
      </c>
      <c r="K11259" s="2">
        <f>I11259*FARMER_RATE+J11259*TEMP_WORKER_RATE</f>
        <v>151985.21551766538</v>
      </c>
      <c r="L11259" s="2">
        <f>A11259*PRICE_TOM+B11259*PRICE_CAR+C11259*PRICE_MES</f>
        <v>167564</v>
      </c>
      <c r="M11259" s="2">
        <f>A11259*FERT_BED_TOM+B11259*FERT_BED_CAR+C11259*FERT_BED_MES</f>
        <v>19360</v>
      </c>
      <c r="N11259" s="6">
        <f>IF(AND(D11259&lt;=TOTAL_BEDS,J11259&lt;=TEMP_WORKER_MAX*TEMP_WORKER_HRS),1,0)</f>
        <v>0</v>
      </c>
      <c r="O11259" s="2">
        <f>L11259-M11259-K11259-FIXED_COSTS</f>
        <v>-23781.215517665376</v>
      </c>
      <c r="P11259" s="2">
        <f>IF(N11259=1,O11259,"")</f>
      </c>
    </row>
    <row r="11260">
      <c r="A11260" s="6">
        <v>17</v>
      </c>
      <c r="B11260" s="6">
        <v>6</v>
      </c>
      <c r="C11260" s="6">
        <v>3</v>
      </c>
      <c r="D11260" s="6">
        <f>A11260+B11260+C11260</f>
        <v>26</v>
      </c>
      <c r="E11260" s="5">
        <f>IF(A11260=0,0,A11260*LABOR_HRS_WK_TOM*SEASON_WEEKS*(1+DIM_PCT_TOM)^A11260)</f>
        <v>7733.339536039206</v>
      </c>
      <c r="F11260" s="5">
        <f>IF(B11260=0,0,B11260*LABOR_HRS_WK_CAR*SEASON_WEEKS*(1+DIM_PCT_CAR)^B11260)</f>
        <v>208.7448152783202</v>
      </c>
      <c r="G11260" s="5">
        <f>IF(C11260=0,0,C11260*LABOR_HRS_WK_MES*SEASON_WEEKS*(1+DIM_PCT_MES)^C11260)</f>
        <v>140.12604492187498</v>
      </c>
      <c r="H11260" s="5">
        <f>E11260+F11260+G11260</f>
        <v>8082.2103962394012</v>
      </c>
      <c r="I11260" s="5">
        <f>MIN(H11260,FARMER_HRS)</f>
        <v>720</v>
      </c>
      <c r="J11260" s="5">
        <f>MAX(0,H11260-FARMER_HRS)</f>
        <v>7362.2103962394012</v>
      </c>
      <c r="K11260" s="2">
        <f>I11260*FARMER_RATE+J11260*TEMP_WORKER_RATE</f>
        <v>152816.15271248959</v>
      </c>
      <c r="L11260" s="2">
        <f>A11260*PRICE_TOM+B11260*PRICE_CAR+C11260*PRICE_MES</f>
        <v>170264</v>
      </c>
      <c r="M11260" s="2">
        <f>A11260*FERT_BED_TOM+B11260*FERT_BED_CAR+C11260*FERT_BED_MES</f>
        <v>20240</v>
      </c>
      <c r="N11260" s="6">
        <f>IF(AND(D11260&lt;=TOTAL_BEDS,J11260&lt;=TEMP_WORKER_MAX*TEMP_WORKER_HRS),1,0)</f>
        <v>0</v>
      </c>
      <c r="O11260" s="2">
        <f>L11260-M11260-K11260-FIXED_COSTS</f>
        <v>-22792.152712489595</v>
      </c>
      <c r="P11260" s="2">
        <f>IF(N11260=1,O11260,"")</f>
      </c>
    </row>
    <row r="11261">
      <c r="A11261" s="6">
        <v>17</v>
      </c>
      <c r="B11261" s="6">
        <v>6</v>
      </c>
      <c r="C11261" s="6">
        <v>4</v>
      </c>
      <c r="D11261" s="6">
        <f>A11261+B11261+C11261</f>
        <v>27</v>
      </c>
      <c r="E11261" s="5">
        <f>IF(A11261=0,0,A11261*LABOR_HRS_WK_TOM*SEASON_WEEKS*(1+DIM_PCT_TOM)^A11261)</f>
        <v>7733.339536039206</v>
      </c>
      <c r="F11261" s="5">
        <f>IF(B11261=0,0,B11261*LABOR_HRS_WK_CAR*SEASON_WEEKS*(1+DIM_PCT_CAR)^B11261)</f>
        <v>208.7448152783202</v>
      </c>
      <c r="G11261" s="5">
        <f>IF(C11261=0,0,C11261*LABOR_HRS_WK_MES*SEASON_WEEKS*(1+DIM_PCT_MES)^C11261)</f>
        <v>189.17016064453119</v>
      </c>
      <c r="H11261" s="5">
        <f>E11261+F11261+G11261</f>
        <v>8131.2545119620572</v>
      </c>
      <c r="I11261" s="5">
        <f>MIN(H11261,FARMER_HRS)</f>
        <v>720</v>
      </c>
      <c r="J11261" s="5">
        <f>MAX(0,H11261-FARMER_HRS)</f>
        <v>7411.2545119620572</v>
      </c>
      <c r="K11261" s="2">
        <f>I11261*FARMER_RATE+J11261*TEMP_WORKER_RATE</f>
        <v>153667.61305489682</v>
      </c>
      <c r="L11261" s="2">
        <f>A11261*PRICE_TOM+B11261*PRICE_CAR+C11261*PRICE_MES</f>
        <v>172964</v>
      </c>
      <c r="M11261" s="2">
        <f>A11261*FERT_BED_TOM+B11261*FERT_BED_CAR+C11261*FERT_BED_MES</f>
        <v>21120</v>
      </c>
      <c r="N11261" s="6">
        <f>IF(AND(D11261&lt;=TOTAL_BEDS,J11261&lt;=TEMP_WORKER_MAX*TEMP_WORKER_HRS),1,0)</f>
        <v>0</v>
      </c>
      <c r="O11261" s="2">
        <f>L11261-M11261-K11261-FIXED_COSTS</f>
        <v>-21823.613054896821</v>
      </c>
      <c r="P11261" s="2">
        <f>IF(N11261=1,O11261,"")</f>
      </c>
    </row>
    <row r="11262">
      <c r="A11262" s="6">
        <v>17</v>
      </c>
      <c r="B11262" s="6">
        <v>6</v>
      </c>
      <c r="C11262" s="6">
        <v>5</v>
      </c>
      <c r="D11262" s="6">
        <f>A11262+B11262+C11262</f>
        <v>28</v>
      </c>
      <c r="E11262" s="5">
        <f>IF(A11262=0,0,A11262*LABOR_HRS_WK_TOM*SEASON_WEEKS*(1+DIM_PCT_TOM)^A11262)</f>
        <v>7733.339536039206</v>
      </c>
      <c r="F11262" s="5">
        <f>IF(B11262=0,0,B11262*LABOR_HRS_WK_CAR*SEASON_WEEKS*(1+DIM_PCT_CAR)^B11262)</f>
        <v>208.7448152783202</v>
      </c>
      <c r="G11262" s="5">
        <f>IF(C11262=0,0,C11262*LABOR_HRS_WK_MES*SEASON_WEEKS*(1+DIM_PCT_MES)^C11262)</f>
        <v>239.41848456573481</v>
      </c>
      <c r="H11262" s="5">
        <f>E11262+F11262+G11262</f>
        <v>8181.5028358832606</v>
      </c>
      <c r="I11262" s="5">
        <f>MIN(H11262,FARMER_HRS)</f>
        <v>720</v>
      </c>
      <c r="J11262" s="5">
        <f>MAX(0,H11262-FARMER_HRS)</f>
        <v>7461.5028358832606</v>
      </c>
      <c r="K11262" s="2">
        <f>I11262*FARMER_RATE+J11262*TEMP_WORKER_RATE</f>
        <v>154539.97978963994</v>
      </c>
      <c r="L11262" s="2">
        <f>A11262*PRICE_TOM+B11262*PRICE_CAR+C11262*PRICE_MES</f>
        <v>175664</v>
      </c>
      <c r="M11262" s="2">
        <f>A11262*FERT_BED_TOM+B11262*FERT_BED_CAR+C11262*FERT_BED_MES</f>
        <v>22000</v>
      </c>
      <c r="N11262" s="6">
        <f>IF(AND(D11262&lt;=TOTAL_BEDS,J11262&lt;=TEMP_WORKER_MAX*TEMP_WORKER_HRS),1,0)</f>
        <v>0</v>
      </c>
      <c r="O11262" s="2">
        <f>L11262-M11262-K11262-FIXED_COSTS</f>
        <v>-20875.97978963994</v>
      </c>
      <c r="P11262" s="2">
        <f>IF(N11262=1,O11262,"")</f>
      </c>
    </row>
    <row r="11263">
      <c r="A11263" s="6">
        <v>17</v>
      </c>
      <c r="B11263" s="6">
        <v>6</v>
      </c>
      <c r="C11263" s="6">
        <v>6</v>
      </c>
      <c r="D11263" s="6">
        <f>A11263+B11263+C11263</f>
        <v>29</v>
      </c>
      <c r="E11263" s="5">
        <f>IF(A11263=0,0,A11263*LABOR_HRS_WK_TOM*SEASON_WEEKS*(1+DIM_PCT_TOM)^A11263)</f>
        <v>7733.339536039206</v>
      </c>
      <c r="F11263" s="5">
        <f>IF(B11263=0,0,B11263*LABOR_HRS_WK_CAR*SEASON_WEEKS*(1+DIM_PCT_CAR)^B11263)</f>
        <v>208.7448152783202</v>
      </c>
      <c r="G11263" s="5">
        <f>IF(C11263=0,0,C11263*LABOR_HRS_WK_MES*SEASON_WEEKS*(1+DIM_PCT_MES)^C11263)</f>
        <v>290.89345874736773</v>
      </c>
      <c r="H11263" s="5">
        <f>E11263+F11263+G11263</f>
        <v>8232.9778100648946</v>
      </c>
      <c r="I11263" s="5">
        <f>MIN(H11263,FARMER_HRS)</f>
        <v>720</v>
      </c>
      <c r="J11263" s="5">
        <f>MAX(0,H11263-FARMER_HRS)</f>
        <v>7512.9778100648946</v>
      </c>
      <c r="K11263" s="2">
        <f>I11263*FARMER_RATE+J11263*TEMP_WORKER_RATE</f>
        <v>155433.64253584886</v>
      </c>
      <c r="L11263" s="2">
        <f>A11263*PRICE_TOM+B11263*PRICE_CAR+C11263*PRICE_MES</f>
        <v>178364</v>
      </c>
      <c r="M11263" s="2">
        <f>A11263*FERT_BED_TOM+B11263*FERT_BED_CAR+C11263*FERT_BED_MES</f>
        <v>22880</v>
      </c>
      <c r="N11263" s="6">
        <f>IF(AND(D11263&lt;=TOTAL_BEDS,J11263&lt;=TEMP_WORKER_MAX*TEMP_WORKER_HRS),1,0)</f>
        <v>0</v>
      </c>
      <c r="O11263" s="2">
        <f>L11263-M11263-K11263-FIXED_COSTS</f>
        <v>-19949.642535848863</v>
      </c>
      <c r="P11263" s="2">
        <f>IF(N11263=1,O11263,"")</f>
      </c>
    </row>
    <row r="11264">
      <c r="A11264" s="6">
        <v>17</v>
      </c>
      <c r="B11264" s="6">
        <v>6</v>
      </c>
      <c r="C11264" s="6">
        <v>7</v>
      </c>
      <c r="D11264" s="6">
        <f>A11264+B11264+C11264</f>
        <v>30</v>
      </c>
      <c r="E11264" s="5">
        <f>IF(A11264=0,0,A11264*LABOR_HRS_WK_TOM*SEASON_WEEKS*(1+DIM_PCT_TOM)^A11264)</f>
        <v>7733.339536039206</v>
      </c>
      <c r="F11264" s="5">
        <f>IF(B11264=0,0,B11264*LABOR_HRS_WK_CAR*SEASON_WEEKS*(1+DIM_PCT_CAR)^B11264)</f>
        <v>208.7448152783202</v>
      </c>
      <c r="G11264" s="5">
        <f>IF(C11264=0,0,C11264*LABOR_HRS_WK_MES*SEASON_WEEKS*(1+DIM_PCT_MES)^C11264)</f>
        <v>343.61789814532818</v>
      </c>
      <c r="H11264" s="5">
        <f>E11264+F11264+G11264</f>
        <v>8285.7022494628545</v>
      </c>
      <c r="I11264" s="5">
        <f>MIN(H11264,FARMER_HRS)</f>
        <v>720</v>
      </c>
      <c r="J11264" s="5">
        <f>MAX(0,H11264-FARMER_HRS)</f>
        <v>7565.7022494628545</v>
      </c>
      <c r="K11264" s="2">
        <f>I11264*FARMER_RATE+J11264*TEMP_WORKER_RATE</f>
        <v>156348.99738650789</v>
      </c>
      <c r="L11264" s="2">
        <f>A11264*PRICE_TOM+B11264*PRICE_CAR+C11264*PRICE_MES</f>
        <v>181064</v>
      </c>
      <c r="M11264" s="2">
        <f>A11264*FERT_BED_TOM+B11264*FERT_BED_CAR+C11264*FERT_BED_MES</f>
        <v>23760</v>
      </c>
      <c r="N11264" s="6">
        <f>IF(AND(D11264&lt;=TOTAL_BEDS,J11264&lt;=TEMP_WORKER_MAX*TEMP_WORKER_HRS),1,0)</f>
        <v>0</v>
      </c>
      <c r="O11264" s="2">
        <f>L11264-M11264-K11264-FIXED_COSTS</f>
        <v>-19044.997386507894</v>
      </c>
      <c r="P11264" s="2">
        <f>IF(N11264=1,O11264,"")</f>
      </c>
    </row>
    <row r="11265">
      <c r="A11265" s="6">
        <v>17</v>
      </c>
      <c r="B11265" s="6">
        <v>6</v>
      </c>
      <c r="C11265" s="6">
        <v>8</v>
      </c>
      <c r="D11265" s="6">
        <f>A11265+B11265+C11265</f>
        <v>31</v>
      </c>
      <c r="E11265" s="5">
        <f>IF(A11265=0,0,A11265*LABOR_HRS_WK_TOM*SEASON_WEEKS*(1+DIM_PCT_TOM)^A11265)</f>
        <v>7733.339536039206</v>
      </c>
      <c r="F11265" s="5">
        <f>IF(B11265=0,0,B11265*LABOR_HRS_WK_CAR*SEASON_WEEKS*(1+DIM_PCT_CAR)^B11265)</f>
        <v>208.7448152783202</v>
      </c>
      <c r="G11265" s="5">
        <f>IF(C11265=0,0,C11265*LABOR_HRS_WK_MES*SEASON_WEEKS*(1+DIM_PCT_MES)^C11265)</f>
        <v>397.61499642530833</v>
      </c>
      <c r="H11265" s="5">
        <f>E11265+F11265+G11265</f>
        <v>8339.699347742835</v>
      </c>
      <c r="I11265" s="5">
        <f>MIN(H11265,FARMER_HRS)</f>
        <v>720</v>
      </c>
      <c r="J11265" s="5">
        <f>MAX(0,H11265-FARMER_HRS)</f>
        <v>7619.699347742835</v>
      </c>
      <c r="K11265" s="2">
        <f>I11265*FARMER_RATE+J11265*TEMP_WORKER_RATE</f>
        <v>157286.44700942421</v>
      </c>
      <c r="L11265" s="2">
        <f>A11265*PRICE_TOM+B11265*PRICE_CAR+C11265*PRICE_MES</f>
        <v>183764</v>
      </c>
      <c r="M11265" s="2">
        <f>A11265*FERT_BED_TOM+B11265*FERT_BED_CAR+C11265*FERT_BED_MES</f>
        <v>24640</v>
      </c>
      <c r="N11265" s="6">
        <f>IF(AND(D11265&lt;=TOTAL_BEDS,J11265&lt;=TEMP_WORKER_MAX*TEMP_WORKER_HRS),1,0)</f>
        <v>0</v>
      </c>
      <c r="O11265" s="2">
        <f>L11265-M11265-K11265-FIXED_COSTS</f>
        <v>-18162.447009424213</v>
      </c>
      <c r="P11265" s="2">
        <f>IF(N11265=1,O11265,"")</f>
      </c>
    </row>
    <row r="11266">
      <c r="A11266" s="6">
        <v>17</v>
      </c>
      <c r="B11266" s="6">
        <v>6</v>
      </c>
      <c r="C11266" s="6">
        <v>9</v>
      </c>
      <c r="D11266" s="6">
        <f>A11266+B11266+C11266</f>
        <v>32</v>
      </c>
      <c r="E11266" s="5">
        <f>IF(A11266=0,0,A11266*LABOR_HRS_WK_TOM*SEASON_WEEKS*(1+DIM_PCT_TOM)^A11266)</f>
        <v>7733.339536039206</v>
      </c>
      <c r="F11266" s="5">
        <f>IF(B11266=0,0,B11266*LABOR_HRS_WK_CAR*SEASON_WEEKS*(1+DIM_PCT_CAR)^B11266)</f>
        <v>208.7448152783202</v>
      </c>
      <c r="G11266" s="5">
        <f>IF(C11266=0,0,C11266*LABOR_HRS_WK_MES*SEASON_WEEKS*(1+DIM_PCT_MES)^C11266)</f>
        <v>452.90833186570273</v>
      </c>
      <c r="H11266" s="5">
        <f>E11266+F11266+G11266</f>
        <v>8394.992683183229</v>
      </c>
      <c r="I11266" s="5">
        <f>MIN(H11266,FARMER_HRS)</f>
        <v>720</v>
      </c>
      <c r="J11266" s="5">
        <f>MAX(0,H11266-FARMER_HRS)</f>
        <v>7674.992683183229</v>
      </c>
      <c r="K11266" s="2">
        <f>I11266*FARMER_RATE+J11266*TEMP_WORKER_RATE</f>
        <v>158246.40074970885</v>
      </c>
      <c r="L11266" s="2">
        <f>A11266*PRICE_TOM+B11266*PRICE_CAR+C11266*PRICE_MES</f>
        <v>186464</v>
      </c>
      <c r="M11266" s="2">
        <f>A11266*FERT_BED_TOM+B11266*FERT_BED_CAR+C11266*FERT_BED_MES</f>
        <v>25520</v>
      </c>
      <c r="N11266" s="6">
        <f>IF(AND(D11266&lt;=TOTAL_BEDS,J11266&lt;=TEMP_WORKER_MAX*TEMP_WORKER_HRS),1,0)</f>
        <v>0</v>
      </c>
      <c r="O11266" s="2">
        <f>L11266-M11266-K11266-FIXED_COSTS</f>
        <v>-17302.400749708846</v>
      </c>
      <c r="P11266" s="2">
        <f>IF(N11266=1,O11266,"")</f>
      </c>
    </row>
    <row r="11267">
      <c r="A11267" s="6">
        <v>17</v>
      </c>
      <c r="B11267" s="6">
        <v>6</v>
      </c>
      <c r="C11267" s="6">
        <v>10</v>
      </c>
      <c r="D11267" s="6">
        <f>A11267+B11267+C11267</f>
        <v>33</v>
      </c>
      <c r="E11267" s="5">
        <f>IF(A11267=0,0,A11267*LABOR_HRS_WK_TOM*SEASON_WEEKS*(1+DIM_PCT_TOM)^A11267)</f>
        <v>7733.339536039206</v>
      </c>
      <c r="F11267" s="5">
        <f>IF(B11267=0,0,B11267*LABOR_HRS_WK_CAR*SEASON_WEEKS*(1+DIM_PCT_CAR)^B11267)</f>
        <v>208.7448152783202</v>
      </c>
      <c r="G11267" s="5">
        <f>IF(C11267=0,0,C11267*LABOR_HRS_WK_MES*SEASON_WEEKS*(1+DIM_PCT_MES)^C11267)</f>
        <v>509.52187334891551</v>
      </c>
      <c r="H11267" s="5">
        <f>E11267+F11267+G11267</f>
        <v>8451.60622466644</v>
      </c>
      <c r="I11267" s="5">
        <f>MIN(H11267,FARMER_HRS)</f>
        <v>720</v>
      </c>
      <c r="J11267" s="5">
        <f>MAX(0,H11267-FARMER_HRS)</f>
        <v>7731.6062246664405</v>
      </c>
      <c r="K11267" s="2">
        <f>I11267*FARMER_RATE+J11267*TEMP_WORKER_RATE</f>
        <v>159229.27473379238</v>
      </c>
      <c r="L11267" s="2">
        <f>A11267*PRICE_TOM+B11267*PRICE_CAR+C11267*PRICE_MES</f>
        <v>189164</v>
      </c>
      <c r="M11267" s="2">
        <f>A11267*FERT_BED_TOM+B11267*FERT_BED_CAR+C11267*FERT_BED_MES</f>
        <v>26400</v>
      </c>
      <c r="N11267" s="6">
        <f>IF(AND(D11267&lt;=TOTAL_BEDS,J11267&lt;=TEMP_WORKER_MAX*TEMP_WORKER_HRS),1,0)</f>
        <v>0</v>
      </c>
      <c r="O11267" s="2">
        <f>L11267-M11267-K11267-FIXED_COSTS</f>
        <v>-16465.274733792379</v>
      </c>
      <c r="P11267" s="2">
        <f>IF(N11267=1,O11267,"")</f>
      </c>
    </row>
    <row r="11268">
      <c r="A11268" s="6">
        <v>17</v>
      </c>
      <c r="B11268" s="6">
        <v>6</v>
      </c>
      <c r="C11268" s="6">
        <v>11</v>
      </c>
      <c r="D11268" s="6">
        <f>A11268+B11268+C11268</f>
        <v>34</v>
      </c>
      <c r="E11268" s="5">
        <f>IF(A11268=0,0,A11268*LABOR_HRS_WK_TOM*SEASON_WEEKS*(1+DIM_PCT_TOM)^A11268)</f>
        <v>7733.339536039206</v>
      </c>
      <c r="F11268" s="5">
        <f>IF(B11268=0,0,B11268*LABOR_HRS_WK_CAR*SEASON_WEEKS*(1+DIM_PCT_CAR)^B11268)</f>
        <v>208.7448152783202</v>
      </c>
      <c r="G11268" s="5">
        <f>IF(C11268=0,0,C11268*LABOR_HRS_WK_MES*SEASON_WEEKS*(1+DIM_PCT_MES)^C11268)</f>
        <v>567.47998644235463</v>
      </c>
      <c r="H11268" s="5">
        <f>E11268+F11268+G11268</f>
        <v>8509.56433775988</v>
      </c>
      <c r="I11268" s="5">
        <f>MIN(H11268,FARMER_HRS)</f>
        <v>720</v>
      </c>
      <c r="J11268" s="5">
        <f>MAX(0,H11268-FARMER_HRS)</f>
        <v>7789.5643377598808</v>
      </c>
      <c r="K11268" s="2">
        <f>I11268*FARMER_RATE+J11268*TEMP_WORKER_RATE</f>
        <v>160235.49197499792</v>
      </c>
      <c r="L11268" s="2">
        <f>A11268*PRICE_TOM+B11268*PRICE_CAR+C11268*PRICE_MES</f>
        <v>191864</v>
      </c>
      <c r="M11268" s="2">
        <f>A11268*FERT_BED_TOM+B11268*FERT_BED_CAR+C11268*FERT_BED_MES</f>
        <v>27280</v>
      </c>
      <c r="N11268" s="6">
        <f>IF(AND(D11268&lt;=TOTAL_BEDS,J11268&lt;=TEMP_WORKER_MAX*TEMP_WORKER_HRS),1,0)</f>
        <v>0</v>
      </c>
      <c r="O11268" s="2">
        <f>L11268-M11268-K11268-FIXED_COSTS</f>
        <v>-15651.491974997916</v>
      </c>
      <c r="P11268" s="2">
        <f>IF(N11268=1,O11268,"")</f>
      </c>
    </row>
    <row r="11269">
      <c r="A11269" s="6">
        <v>17</v>
      </c>
      <c r="B11269" s="6">
        <v>6</v>
      </c>
      <c r="C11269" s="6">
        <v>12</v>
      </c>
      <c r="D11269" s="6">
        <f>A11269+B11269+C11269</f>
        <v>35</v>
      </c>
      <c r="E11269" s="5">
        <f>IF(A11269=0,0,A11269*LABOR_HRS_WK_TOM*SEASON_WEEKS*(1+DIM_PCT_TOM)^A11269)</f>
        <v>7733.339536039206</v>
      </c>
      <c r="F11269" s="5">
        <f>IF(B11269=0,0,B11269*LABOR_HRS_WK_CAR*SEASON_WEEKS*(1+DIM_PCT_CAR)^B11269)</f>
        <v>208.7448152783202</v>
      </c>
      <c r="G11269" s="5">
        <f>IF(C11269=0,0,C11269*LABOR_HRS_WK_MES*SEASON_WEEKS*(1+DIM_PCT_MES)^C11269)</f>
        <v>626.807439570419</v>
      </c>
      <c r="H11269" s="5">
        <f>E11269+F11269+G11269</f>
        <v>8568.8917908879448</v>
      </c>
      <c r="I11269" s="5">
        <f>MIN(H11269,FARMER_HRS)</f>
        <v>720</v>
      </c>
      <c r="J11269" s="5">
        <f>MAX(0,H11269-FARMER_HRS)</f>
        <v>7848.8917908879448</v>
      </c>
      <c r="K11269" s="2">
        <f>I11269*FARMER_RATE+J11269*TEMP_WORKER_RATE</f>
        <v>161265.48248069349</v>
      </c>
      <c r="L11269" s="2">
        <f>A11269*PRICE_TOM+B11269*PRICE_CAR+C11269*PRICE_MES</f>
        <v>194564</v>
      </c>
      <c r="M11269" s="2">
        <f>A11269*FERT_BED_TOM+B11269*FERT_BED_CAR+C11269*FERT_BED_MES</f>
        <v>28160</v>
      </c>
      <c r="N11269" s="6">
        <f>IF(AND(D11269&lt;=TOTAL_BEDS,J11269&lt;=TEMP_WORKER_MAX*TEMP_WORKER_HRS),1,0)</f>
        <v>0</v>
      </c>
      <c r="O11269" s="2">
        <f>L11269-M11269-K11269-FIXED_COSTS</f>
        <v>-14861.482480693492</v>
      </c>
      <c r="P11269" s="2">
        <f>IF(N11269=1,O11269,"")</f>
      </c>
    </row>
    <row r="11270">
      <c r="A11270" s="6">
        <v>17</v>
      </c>
      <c r="B11270" s="6">
        <v>6</v>
      </c>
      <c r="C11270" s="6">
        <v>13</v>
      </c>
      <c r="D11270" s="6">
        <f>A11270+B11270+C11270</f>
        <v>36</v>
      </c>
      <c r="E11270" s="5">
        <f>IF(A11270=0,0,A11270*LABOR_HRS_WK_TOM*SEASON_WEEKS*(1+DIM_PCT_TOM)^A11270)</f>
        <v>7733.339536039206</v>
      </c>
      <c r="F11270" s="5">
        <f>IF(B11270=0,0,B11270*LABOR_HRS_WK_CAR*SEASON_WEEKS*(1+DIM_PCT_CAR)^B11270)</f>
        <v>208.7448152783202</v>
      </c>
      <c r="G11270" s="5">
        <f>IF(C11270=0,0,C11270*LABOR_HRS_WK_MES*SEASON_WEEKS*(1+DIM_PCT_MES)^C11270)</f>
        <v>687.52941027880331</v>
      </c>
      <c r="H11270" s="5">
        <f>E11270+F11270+G11270</f>
        <v>8629.6137615963289</v>
      </c>
      <c r="I11270" s="5">
        <f>MIN(H11270,FARMER_HRS)</f>
        <v>720</v>
      </c>
      <c r="J11270" s="5">
        <f>MAX(0,H11270-FARMER_HRS)</f>
        <v>7909.6137615963289</v>
      </c>
      <c r="K11270" s="2">
        <f>I11270*FARMER_RATE+J11270*TEMP_WORKER_RATE</f>
        <v>162319.68336104738</v>
      </c>
      <c r="L11270" s="2">
        <f>A11270*PRICE_TOM+B11270*PRICE_CAR+C11270*PRICE_MES</f>
        <v>197264</v>
      </c>
      <c r="M11270" s="2">
        <f>A11270*FERT_BED_TOM+B11270*FERT_BED_CAR+C11270*FERT_BED_MES</f>
        <v>29040</v>
      </c>
      <c r="N11270" s="6">
        <f>IF(AND(D11270&lt;=TOTAL_BEDS,J11270&lt;=TEMP_WORKER_MAX*TEMP_WORKER_HRS),1,0)</f>
        <v>0</v>
      </c>
      <c r="O11270" s="2">
        <f>L11270-M11270-K11270-FIXED_COSTS</f>
        <v>-14095.683361047384</v>
      </c>
      <c r="P11270" s="2">
        <f>IF(N11270=1,O11270,"")</f>
      </c>
    </row>
    <row r="11271">
      <c r="A11271" s="6">
        <v>17</v>
      </c>
      <c r="B11271" s="6">
        <v>6</v>
      </c>
      <c r="C11271" s="6">
        <v>14</v>
      </c>
      <c r="D11271" s="6">
        <f>A11271+B11271+C11271</f>
        <v>37</v>
      </c>
      <c r="E11271" s="5">
        <f>IF(A11271=0,0,A11271*LABOR_HRS_WK_TOM*SEASON_WEEKS*(1+DIM_PCT_TOM)^A11271)</f>
        <v>7733.339536039206</v>
      </c>
      <c r="F11271" s="5">
        <f>IF(B11271=0,0,B11271*LABOR_HRS_WK_CAR*SEASON_WEEKS*(1+DIM_PCT_CAR)^B11271)</f>
        <v>208.7448152783202</v>
      </c>
      <c r="G11271" s="5">
        <f>IF(C11271=0,0,C11271*LABOR_HRS_WK_MES*SEASON_WEEKS*(1+DIM_PCT_MES)^C11271)</f>
        <v>749.67149159246435</v>
      </c>
      <c r="H11271" s="5">
        <f>E11271+F11271+G11271</f>
        <v>8691.75584290999</v>
      </c>
      <c r="I11271" s="5">
        <f>MIN(H11271,FARMER_HRS)</f>
        <v>720</v>
      </c>
      <c r="J11271" s="5">
        <f>MAX(0,H11271-FARMER_HRS)</f>
        <v>7971.75584290999</v>
      </c>
      <c r="K11271" s="2">
        <f>I11271*FARMER_RATE+J11271*TEMP_WORKER_RATE</f>
        <v>163398.53893940954</v>
      </c>
      <c r="L11271" s="2">
        <f>A11271*PRICE_TOM+B11271*PRICE_CAR+C11271*PRICE_MES</f>
        <v>199964</v>
      </c>
      <c r="M11271" s="2">
        <f>A11271*FERT_BED_TOM+B11271*FERT_BED_CAR+C11271*FERT_BED_MES</f>
        <v>29920</v>
      </c>
      <c r="N11271" s="6">
        <f>IF(AND(D11271&lt;=TOTAL_BEDS,J11271&lt;=TEMP_WORKER_MAX*TEMP_WORKER_HRS),1,0)</f>
        <v>0</v>
      </c>
      <c r="O11271" s="2">
        <f>L11271-M11271-K11271-FIXED_COSTS</f>
        <v>-13354.53893940954</v>
      </c>
      <c r="P11271" s="2">
        <f>IF(N11271=1,O11271,"")</f>
      </c>
    </row>
    <row r="11272">
      <c r="A11272" s="6">
        <v>17</v>
      </c>
      <c r="B11272" s="6">
        <v>6</v>
      </c>
      <c r="C11272" s="6">
        <v>15</v>
      </c>
      <c r="D11272" s="6">
        <f>A11272+B11272+C11272</f>
        <v>38</v>
      </c>
      <c r="E11272" s="5">
        <f>IF(A11272=0,0,A11272*LABOR_HRS_WK_TOM*SEASON_WEEKS*(1+DIM_PCT_TOM)^A11272)</f>
        <v>7733.339536039206</v>
      </c>
      <c r="F11272" s="5">
        <f>IF(B11272=0,0,B11272*LABOR_HRS_WK_CAR*SEASON_WEEKS*(1+DIM_PCT_CAR)^B11272)</f>
        <v>208.7448152783202</v>
      </c>
      <c r="G11272" s="5">
        <f>IF(C11272=0,0,C11272*LABOR_HRS_WK_MES*SEASON_WEEKS*(1+DIM_PCT_MES)^C11272)</f>
        <v>813.25969846861074</v>
      </c>
      <c r="H11272" s="5">
        <f>E11272+F11272+G11272</f>
        <v>8755.3440497861375</v>
      </c>
      <c r="I11272" s="5">
        <f>MIN(H11272,FARMER_HRS)</f>
        <v>720</v>
      </c>
      <c r="J11272" s="5">
        <f>MAX(0,H11272-FARMER_HRS)</f>
        <v>8035.3440497861375</v>
      </c>
      <c r="K11272" s="2">
        <f>I11272*FARMER_RATE+J11272*TEMP_WORKER_RATE</f>
        <v>164502.50086434267</v>
      </c>
      <c r="L11272" s="2">
        <f>A11272*PRICE_TOM+B11272*PRICE_CAR+C11272*PRICE_MES</f>
        <v>202664</v>
      </c>
      <c r="M11272" s="2">
        <f>A11272*FERT_BED_TOM+B11272*FERT_BED_CAR+C11272*FERT_BED_MES</f>
        <v>30800</v>
      </c>
      <c r="N11272" s="6">
        <f>IF(AND(D11272&lt;=TOTAL_BEDS,J11272&lt;=TEMP_WORKER_MAX*TEMP_WORKER_HRS),1,0)</f>
        <v>0</v>
      </c>
      <c r="O11272" s="2">
        <f>L11272-M11272-K11272-FIXED_COSTS</f>
        <v>-12638.50086434267</v>
      </c>
      <c r="P11272" s="2">
        <f>IF(N11272=1,O11272,"")</f>
      </c>
    </row>
    <row r="11273">
      <c r="A11273" s="6">
        <v>17</v>
      </c>
      <c r="B11273" s="6">
        <v>6</v>
      </c>
      <c r="C11273" s="6">
        <v>16</v>
      </c>
      <c r="D11273" s="6">
        <f>A11273+B11273+C11273</f>
        <v>39</v>
      </c>
      <c r="E11273" s="5">
        <f>IF(A11273=0,0,A11273*LABOR_HRS_WK_TOM*SEASON_WEEKS*(1+DIM_PCT_TOM)^A11273)</f>
        <v>7733.339536039206</v>
      </c>
      <c r="F11273" s="5">
        <f>IF(B11273=0,0,B11273*LABOR_HRS_WK_CAR*SEASON_WEEKS*(1+DIM_PCT_CAR)^B11273)</f>
        <v>208.7448152783202</v>
      </c>
      <c r="G11273" s="5">
        <f>IF(C11273=0,0,C11273*LABOR_HRS_WK_MES*SEASON_WEEKS*(1+DIM_PCT_MES)^C11273)</f>
        <v>878.32047434609967</v>
      </c>
      <c r="H11273" s="5">
        <f>E11273+F11273+G11273</f>
        <v>8820.4048256636252</v>
      </c>
      <c r="I11273" s="5">
        <f>MIN(H11273,FARMER_HRS)</f>
        <v>720</v>
      </c>
      <c r="J11273" s="5">
        <f>MAX(0,H11273-FARMER_HRS)</f>
        <v>8100.4048256636252</v>
      </c>
      <c r="K11273" s="2">
        <f>I11273*FARMER_RATE+J11273*TEMP_WORKER_RATE</f>
        <v>165632.02822332681</v>
      </c>
      <c r="L11273" s="2">
        <f>A11273*PRICE_TOM+B11273*PRICE_CAR+C11273*PRICE_MES</f>
        <v>205364</v>
      </c>
      <c r="M11273" s="2">
        <f>A11273*FERT_BED_TOM+B11273*FERT_BED_CAR+C11273*FERT_BED_MES</f>
        <v>31680</v>
      </c>
      <c r="N11273" s="6">
        <f>IF(AND(D11273&lt;=TOTAL_BEDS,J11273&lt;=TEMP_WORKER_MAX*TEMP_WORKER_HRS),1,0)</f>
        <v>0</v>
      </c>
      <c r="O11273" s="2">
        <f>L11273-M11273-K11273-FIXED_COSTS</f>
        <v>-11948.028223326808</v>
      </c>
      <c r="P11273" s="2">
        <f>IF(N11273=1,O11273,"")</f>
      </c>
    </row>
    <row r="11274">
      <c r="A11274" s="6">
        <v>17</v>
      </c>
      <c r="B11274" s="6">
        <v>6</v>
      </c>
      <c r="C11274" s="6">
        <v>17</v>
      </c>
      <c r="D11274" s="6">
        <f>A11274+B11274+C11274</f>
        <v>40</v>
      </c>
      <c r="E11274" s="5">
        <f>IF(A11274=0,0,A11274*LABOR_HRS_WK_TOM*SEASON_WEEKS*(1+DIM_PCT_TOM)^A11274)</f>
        <v>7733.339536039206</v>
      </c>
      <c r="F11274" s="5">
        <f>IF(B11274=0,0,B11274*LABOR_HRS_WK_CAR*SEASON_WEEKS*(1+DIM_PCT_CAR)^B11274)</f>
        <v>208.7448152783202</v>
      </c>
      <c r="G11274" s="5">
        <f>IF(C11274=0,0,C11274*LABOR_HRS_WK_MES*SEASON_WEEKS*(1+DIM_PCT_MES)^C11274)</f>
        <v>944.88069779263992</v>
      </c>
      <c r="H11274" s="5">
        <f>E11274+F11274+G11274</f>
        <v>8886.9650491101656</v>
      </c>
      <c r="I11274" s="5">
        <f>MIN(H11274,FARMER_HRS)</f>
        <v>720</v>
      </c>
      <c r="J11274" s="5">
        <f>MAX(0,H11274-FARMER_HRS)</f>
        <v>8166.9650491101656</v>
      </c>
      <c r="K11274" s="2">
        <f>I11274*FARMER_RATE+J11274*TEMP_WORKER_RATE</f>
        <v>166787.58765816261</v>
      </c>
      <c r="L11274" s="2">
        <f>A11274*PRICE_TOM+B11274*PRICE_CAR+C11274*PRICE_MES</f>
        <v>208064</v>
      </c>
      <c r="M11274" s="2">
        <f>A11274*FERT_BED_TOM+B11274*FERT_BED_CAR+C11274*FERT_BED_MES</f>
        <v>32560</v>
      </c>
      <c r="N11274" s="6">
        <f>IF(AND(D11274&lt;=TOTAL_BEDS,J11274&lt;=TEMP_WORKER_MAX*TEMP_WORKER_HRS),1,0)</f>
        <v>0</v>
      </c>
      <c r="O11274" s="2">
        <f>L11274-M11274-K11274-FIXED_COSTS</f>
        <v>-11283.587658162607</v>
      </c>
      <c r="P11274" s="2">
        <f>IF(N11274=1,O11274,"")</f>
      </c>
    </row>
    <row r="11275">
      <c r="A11275" s="6">
        <v>17</v>
      </c>
      <c r="B11275" s="6">
        <v>6</v>
      </c>
      <c r="C11275" s="6">
        <v>18</v>
      </c>
      <c r="D11275" s="6">
        <f>A11275+B11275+C11275</f>
        <v>41</v>
      </c>
      <c r="E11275" s="5">
        <f>IF(A11275=0,0,A11275*LABOR_HRS_WK_TOM*SEASON_WEEKS*(1+DIM_PCT_TOM)^A11275)</f>
        <v>7733.339536039206</v>
      </c>
      <c r="F11275" s="5">
        <f>IF(B11275=0,0,B11275*LABOR_HRS_WK_CAR*SEASON_WEEKS*(1+DIM_PCT_CAR)^B11275)</f>
        <v>208.7448152783202</v>
      </c>
      <c r="G11275" s="5">
        <f>IF(C11275=0,0,C11275*LABOR_HRS_WK_MES*SEASON_WEEKS*(1+DIM_PCT_MES)^C11275)</f>
        <v>1012.9676892512272</v>
      </c>
      <c r="H11275" s="5">
        <f>E11275+F11275+G11275</f>
        <v>8955.052040568753</v>
      </c>
      <c r="I11275" s="5">
        <f>MIN(H11275,FARMER_HRS)</f>
        <v>720</v>
      </c>
      <c r="J11275" s="5">
        <f>MAX(0,H11275-FARMER_HRS)</f>
        <v>8235.052040568753</v>
      </c>
      <c r="K11275" s="2">
        <f>I11275*FARMER_RATE+J11275*TEMP_WORKER_RATE</f>
        <v>167969.65348209642</v>
      </c>
      <c r="L11275" s="2">
        <f>A11275*PRICE_TOM+B11275*PRICE_CAR+C11275*PRICE_MES</f>
        <v>210764</v>
      </c>
      <c r="M11275" s="2">
        <f>A11275*FERT_BED_TOM+B11275*FERT_BED_CAR+C11275*FERT_BED_MES</f>
        <v>33440</v>
      </c>
      <c r="N11275" s="6">
        <f>IF(AND(D11275&lt;=TOTAL_BEDS,J11275&lt;=TEMP_WORKER_MAX*TEMP_WORKER_HRS),1,0)</f>
        <v>0</v>
      </c>
      <c r="O11275" s="2">
        <f>L11275-M11275-K11275-FIXED_COSTS</f>
        <v>-10645.653482096415</v>
      </c>
      <c r="P11275" s="2">
        <f>IF(N11275=1,O11275,"")</f>
      </c>
    </row>
    <row r="11276">
      <c r="A11276" s="6">
        <v>17</v>
      </c>
      <c r="B11276" s="6">
        <v>6</v>
      </c>
      <c r="C11276" s="6">
        <v>19</v>
      </c>
      <c r="D11276" s="6">
        <f>A11276+B11276+C11276</f>
        <v>42</v>
      </c>
      <c r="E11276" s="5">
        <f>IF(A11276=0,0,A11276*LABOR_HRS_WK_TOM*SEASON_WEEKS*(1+DIM_PCT_TOM)^A11276)</f>
        <v>7733.339536039206</v>
      </c>
      <c r="F11276" s="5">
        <f>IF(B11276=0,0,B11276*LABOR_HRS_WK_CAR*SEASON_WEEKS*(1+DIM_PCT_CAR)^B11276)</f>
        <v>208.7448152783202</v>
      </c>
      <c r="G11276" s="5">
        <f>IF(C11276=0,0,C11276*LABOR_HRS_WK_MES*SEASON_WEEKS*(1+DIM_PCT_MES)^C11276)</f>
        <v>1082.6092178872491</v>
      </c>
      <c r="H11276" s="5">
        <f>E11276+F11276+G11276</f>
        <v>9024.6935692047755</v>
      </c>
      <c r="I11276" s="5">
        <f>MIN(H11276,FARMER_HRS)</f>
        <v>720</v>
      </c>
      <c r="J11276" s="5">
        <f>MAX(0,H11276-FARMER_HRS)</f>
        <v>8304.6935692047755</v>
      </c>
      <c r="K11276" s="2">
        <f>I11276*FARMER_RATE+J11276*TEMP_WORKER_RATE</f>
        <v>169178.70779869403</v>
      </c>
      <c r="L11276" s="2">
        <f>A11276*PRICE_TOM+B11276*PRICE_CAR+C11276*PRICE_MES</f>
        <v>213464</v>
      </c>
      <c r="M11276" s="2">
        <f>A11276*FERT_BED_TOM+B11276*FERT_BED_CAR+C11276*FERT_BED_MES</f>
        <v>34320</v>
      </c>
      <c r="N11276" s="6">
        <f>IF(AND(D11276&lt;=TOTAL_BEDS,J11276&lt;=TEMP_WORKER_MAX*TEMP_WORKER_HRS),1,0)</f>
        <v>0</v>
      </c>
      <c r="O11276" s="2">
        <f>L11276-M11276-K11276-FIXED_COSTS</f>
        <v>-10034.707798694028</v>
      </c>
      <c r="P11276" s="2">
        <f>IF(N11276=1,O11276,"")</f>
      </c>
    </row>
    <row r="11277">
      <c r="A11277" s="6">
        <v>17</v>
      </c>
      <c r="B11277" s="6">
        <v>6</v>
      </c>
      <c r="C11277" s="6">
        <v>20</v>
      </c>
      <c r="D11277" s="6">
        <f>A11277+B11277+C11277</f>
        <v>43</v>
      </c>
      <c r="E11277" s="5">
        <f>IF(A11277=0,0,A11277*LABOR_HRS_WK_TOM*SEASON_WEEKS*(1+DIM_PCT_TOM)^A11277)</f>
        <v>7733.339536039206</v>
      </c>
      <c r="F11277" s="5">
        <f>IF(B11277=0,0,B11277*LABOR_HRS_WK_CAR*SEASON_WEEKS*(1+DIM_PCT_CAR)^B11277)</f>
        <v>208.7448152783202</v>
      </c>
      <c r="G11277" s="5">
        <f>IF(C11277=0,0,C11277*LABOR_HRS_WK_MES*SEASON_WEEKS*(1+DIM_PCT_MES)^C11277)</f>
        <v>1153.8335085377259</v>
      </c>
      <c r="H11277" s="5">
        <f>E11277+F11277+G11277</f>
        <v>9095.9178598552517</v>
      </c>
      <c r="I11277" s="5">
        <f>MIN(H11277,FARMER_HRS)</f>
        <v>720</v>
      </c>
      <c r="J11277" s="5">
        <f>MAX(0,H11277-FARMER_HRS)</f>
        <v>8375.9178598552517</v>
      </c>
      <c r="K11277" s="2">
        <f>I11277*FARMER_RATE+J11277*TEMP_WORKER_RATE</f>
        <v>170415.240622487</v>
      </c>
      <c r="L11277" s="2">
        <f>A11277*PRICE_TOM+B11277*PRICE_CAR+C11277*PRICE_MES</f>
        <v>216164</v>
      </c>
      <c r="M11277" s="2">
        <f>A11277*FERT_BED_TOM+B11277*FERT_BED_CAR+C11277*FERT_BED_MES</f>
        <v>35200</v>
      </c>
      <c r="N11277" s="6">
        <f>IF(AND(D11277&lt;=TOTAL_BEDS,J11277&lt;=TEMP_WORKER_MAX*TEMP_WORKER_HRS),1,0)</f>
        <v>0</v>
      </c>
      <c r="O11277" s="2">
        <f>L11277-M11277-K11277-FIXED_COSTS</f>
        <v>-9451.2406224870065</v>
      </c>
      <c r="P11277" s="2">
        <f>IF(N11277=1,O11277,"")</f>
      </c>
    </row>
    <row r="11278">
      <c r="A11278" s="6">
        <v>17</v>
      </c>
      <c r="B11278" s="6">
        <v>6</v>
      </c>
      <c r="C11278" s="6">
        <v>21</v>
      </c>
      <c r="D11278" s="6">
        <f>A11278+B11278+C11278</f>
        <v>44</v>
      </c>
      <c r="E11278" s="5">
        <f>IF(A11278=0,0,A11278*LABOR_HRS_WK_TOM*SEASON_WEEKS*(1+DIM_PCT_TOM)^A11278)</f>
        <v>7733.339536039206</v>
      </c>
      <c r="F11278" s="5">
        <f>IF(B11278=0,0,B11278*LABOR_HRS_WK_CAR*SEASON_WEEKS*(1+DIM_PCT_CAR)^B11278)</f>
        <v>208.7448152783202</v>
      </c>
      <c r="G11278" s="5">
        <f>IF(C11278=0,0,C11278*LABOR_HRS_WK_MES*SEASON_WEEKS*(1+DIM_PCT_MES)^C11278)</f>
        <v>1226.6692487641699</v>
      </c>
      <c r="H11278" s="5">
        <f>E11278+F11278+G11278</f>
        <v>9168.7536000816963</v>
      </c>
      <c r="I11278" s="5">
        <f>MIN(H11278,FARMER_HRS)</f>
        <v>720</v>
      </c>
      <c r="J11278" s="5">
        <f>MAX(0,H11278-FARMER_HRS)</f>
        <v>8448.7536000816963</v>
      </c>
      <c r="K11278" s="2">
        <f>I11278*FARMER_RATE+J11278*TEMP_WORKER_RATE</f>
        <v>171679.75000141835</v>
      </c>
      <c r="L11278" s="2">
        <f>A11278*PRICE_TOM+B11278*PRICE_CAR+C11278*PRICE_MES</f>
        <v>218864</v>
      </c>
      <c r="M11278" s="2">
        <f>A11278*FERT_BED_TOM+B11278*FERT_BED_CAR+C11278*FERT_BED_MES</f>
        <v>36080</v>
      </c>
      <c r="N11278" s="6">
        <f>IF(AND(D11278&lt;=TOTAL_BEDS,J11278&lt;=TEMP_WORKER_MAX*TEMP_WORKER_HRS),1,0)</f>
        <v>0</v>
      </c>
      <c r="O11278" s="2">
        <f>L11278-M11278-K11278-FIXED_COSTS</f>
        <v>-8895.7500014183461</v>
      </c>
      <c r="P11278" s="2">
        <f>IF(N11278=1,O11278,"")</f>
      </c>
    </row>
    <row r="11279">
      <c r="A11279" s="6">
        <v>17</v>
      </c>
      <c r="B11279" s="6">
        <v>6</v>
      </c>
      <c r="C11279" s="6">
        <v>22</v>
      </c>
      <c r="D11279" s="6">
        <f>A11279+B11279+C11279</f>
        <v>45</v>
      </c>
      <c r="E11279" s="5">
        <f>IF(A11279=0,0,A11279*LABOR_HRS_WK_TOM*SEASON_WEEKS*(1+DIM_PCT_TOM)^A11279)</f>
        <v>7733.339536039206</v>
      </c>
      <c r="F11279" s="5">
        <f>IF(B11279=0,0,B11279*LABOR_HRS_WK_CAR*SEASON_WEEKS*(1+DIM_PCT_CAR)^B11279)</f>
        <v>208.7448152783202</v>
      </c>
      <c r="G11279" s="5">
        <f>IF(C11279=0,0,C11279*LABOR_HRS_WK_MES*SEASON_WEEKS*(1+DIM_PCT_MES)^C11279)</f>
        <v>1301.1455960105659</v>
      </c>
      <c r="H11279" s="5">
        <f>E11279+F11279+G11279</f>
        <v>9243.2299473280909</v>
      </c>
      <c r="I11279" s="5">
        <f>MIN(H11279,FARMER_HRS)</f>
        <v>720</v>
      </c>
      <c r="J11279" s="5">
        <f>MAX(0,H11279-FARMER_HRS)</f>
        <v>8523.2299473280909</v>
      </c>
      <c r="K11279" s="2">
        <f>I11279*FARMER_RATE+J11279*TEMP_WORKER_RATE</f>
        <v>172972.74214111269</v>
      </c>
      <c r="L11279" s="2">
        <f>A11279*PRICE_TOM+B11279*PRICE_CAR+C11279*PRICE_MES</f>
        <v>221564</v>
      </c>
      <c r="M11279" s="2">
        <f>A11279*FERT_BED_TOM+B11279*FERT_BED_CAR+C11279*FERT_BED_MES</f>
        <v>36960</v>
      </c>
      <c r="N11279" s="6">
        <f>IF(AND(D11279&lt;=TOTAL_BEDS,J11279&lt;=TEMP_WORKER_MAX*TEMP_WORKER_HRS),1,0)</f>
        <v>0</v>
      </c>
      <c r="O11279" s="2">
        <f>L11279-M11279-K11279-FIXED_COSTS</f>
        <v>-8368.7421411126852</v>
      </c>
      <c r="P11279" s="2">
        <f>IF(N11279=1,O11279,"")</f>
      </c>
    </row>
    <row r="11280">
      <c r="A11280" s="6">
        <v>17</v>
      </c>
      <c r="B11280" s="6">
        <v>6</v>
      </c>
      <c r="C11280" s="6">
        <v>23</v>
      </c>
      <c r="D11280" s="6">
        <f>A11280+B11280+C11280</f>
        <v>46</v>
      </c>
      <c r="E11280" s="5">
        <f>IF(A11280=0,0,A11280*LABOR_HRS_WK_TOM*SEASON_WEEKS*(1+DIM_PCT_TOM)^A11280)</f>
        <v>7733.339536039206</v>
      </c>
      <c r="F11280" s="5">
        <f>IF(B11280=0,0,B11280*LABOR_HRS_WK_CAR*SEASON_WEEKS*(1+DIM_PCT_CAR)^B11280)</f>
        <v>208.7448152783202</v>
      </c>
      <c r="G11280" s="5">
        <f>IF(C11280=0,0,C11280*LABOR_HRS_WK_MES*SEASON_WEEKS*(1+DIM_PCT_MES)^C11280)</f>
        <v>1377.2921848680023</v>
      </c>
      <c r="H11280" s="5">
        <f>E11280+F11280+G11280</f>
        <v>9319.3765361855276</v>
      </c>
      <c r="I11280" s="5">
        <f>MIN(H11280,FARMER_HRS)</f>
        <v>720</v>
      </c>
      <c r="J11280" s="5">
        <f>MAX(0,H11280-FARMER_HRS)</f>
        <v>8599.3765361855276</v>
      </c>
      <c r="K11280" s="2">
        <f>I11280*FARMER_RATE+J11280*TEMP_WORKER_RATE</f>
        <v>174294.73153099875</v>
      </c>
      <c r="L11280" s="2">
        <f>A11280*PRICE_TOM+B11280*PRICE_CAR+C11280*PRICE_MES</f>
        <v>224264</v>
      </c>
      <c r="M11280" s="2">
        <f>A11280*FERT_BED_TOM+B11280*FERT_BED_CAR+C11280*FERT_BED_MES</f>
        <v>37840</v>
      </c>
      <c r="N11280" s="6">
        <f>IF(AND(D11280&lt;=TOTAL_BEDS,J11280&lt;=TEMP_WORKER_MAX*TEMP_WORKER_HRS),1,0)</f>
        <v>0</v>
      </c>
      <c r="O11280" s="2">
        <f>L11280-M11280-K11280-FIXED_COSTS</f>
        <v>-7870.7315309987462</v>
      </c>
      <c r="P11280" s="2">
        <f>IF(N11280=1,O11280,"")</f>
      </c>
    </row>
    <row r="11281">
      <c r="A11281" s="6">
        <v>17</v>
      </c>
      <c r="B11281" s="6">
        <v>6</v>
      </c>
      <c r="C11281" s="6">
        <v>24</v>
      </c>
      <c r="D11281" s="6">
        <f>A11281+B11281+C11281</f>
        <v>47</v>
      </c>
      <c r="E11281" s="5">
        <f>IF(A11281=0,0,A11281*LABOR_HRS_WK_TOM*SEASON_WEEKS*(1+DIM_PCT_TOM)^A11281)</f>
        <v>7733.339536039206</v>
      </c>
      <c r="F11281" s="5">
        <f>IF(B11281=0,0,B11281*LABOR_HRS_WK_CAR*SEASON_WEEKS*(1+DIM_PCT_CAR)^B11281)</f>
        <v>208.7448152783202</v>
      </c>
      <c r="G11281" s="5">
        <f>IF(C11281=0,0,C11281*LABOR_HRS_WK_MES*SEASON_WEEKS*(1+DIM_PCT_MES)^C11281)</f>
        <v>1455.139134447498</v>
      </c>
      <c r="H11281" s="5">
        <f>E11281+F11281+G11281</f>
        <v>9397.2234857650237</v>
      </c>
      <c r="I11281" s="5">
        <f>MIN(H11281,FARMER_HRS)</f>
        <v>720</v>
      </c>
      <c r="J11281" s="5">
        <f>MAX(0,H11281-FARMER_HRS)</f>
        <v>8677.2234857650237</v>
      </c>
      <c r="K11281" s="2">
        <f>I11281*FARMER_RATE+J11281*TEMP_WORKER_RATE</f>
        <v>175646.24107230944</v>
      </c>
      <c r="L11281" s="2">
        <f>A11281*PRICE_TOM+B11281*PRICE_CAR+C11281*PRICE_MES</f>
        <v>226964</v>
      </c>
      <c r="M11281" s="2">
        <f>A11281*FERT_BED_TOM+B11281*FERT_BED_CAR+C11281*FERT_BED_MES</f>
        <v>38720</v>
      </c>
      <c r="N11281" s="6">
        <f>IF(AND(D11281&lt;=TOTAL_BEDS,J11281&lt;=TEMP_WORKER_MAX*TEMP_WORKER_HRS),1,0)</f>
        <v>0</v>
      </c>
      <c r="O11281" s="2">
        <f>L11281-M11281-K11281-FIXED_COSTS</f>
        <v>-7402.2410723094363</v>
      </c>
      <c r="P11281" s="2">
        <f>IF(N11281=1,O11281,"")</f>
      </c>
    </row>
    <row r="11282">
      <c r="A11282" s="6">
        <v>17</v>
      </c>
      <c r="B11282" s="6">
        <v>6</v>
      </c>
      <c r="C11282" s="6">
        <v>25</v>
      </c>
      <c r="D11282" s="6">
        <f>A11282+B11282+C11282</f>
        <v>48</v>
      </c>
      <c r="E11282" s="5">
        <f>IF(A11282=0,0,A11282*LABOR_HRS_WK_TOM*SEASON_WEEKS*(1+DIM_PCT_TOM)^A11282)</f>
        <v>7733.339536039206</v>
      </c>
      <c r="F11282" s="5">
        <f>IF(B11282=0,0,B11282*LABOR_HRS_WK_CAR*SEASON_WEEKS*(1+DIM_PCT_CAR)^B11282)</f>
        <v>208.7448152783202</v>
      </c>
      <c r="G11282" s="5">
        <f>IF(C11282=0,0,C11282*LABOR_HRS_WK_MES*SEASON_WEEKS*(1+DIM_PCT_MES)^C11282)</f>
        <v>1534.7170558625955</v>
      </c>
      <c r="H11282" s="5">
        <f>E11282+F11282+G11282</f>
        <v>9476.80140718012</v>
      </c>
      <c r="I11282" s="5">
        <f>MIN(H11282,FARMER_HRS)</f>
        <v>720</v>
      </c>
      <c r="J11282" s="5">
        <f>MAX(0,H11282-FARMER_HRS)</f>
        <v>8756.80140718012</v>
      </c>
      <c r="K11282" s="2">
        <f>I11282*FARMER_RATE+J11282*TEMP_WORKER_RATE</f>
        <v>177027.80220798819</v>
      </c>
      <c r="L11282" s="2">
        <f>A11282*PRICE_TOM+B11282*PRICE_CAR+C11282*PRICE_MES</f>
        <v>229664</v>
      </c>
      <c r="M11282" s="2">
        <f>A11282*FERT_BED_TOM+B11282*FERT_BED_CAR+C11282*FERT_BED_MES</f>
        <v>39600</v>
      </c>
      <c r="N11282" s="6">
        <f>IF(AND(D11282&lt;=TOTAL_BEDS,J11282&lt;=TEMP_WORKER_MAX*TEMP_WORKER_HRS),1,0)</f>
        <v>0</v>
      </c>
      <c r="O11282" s="2">
        <f>L11282-M11282-K11282-FIXED_COSTS</f>
        <v>-6963.8022079881921</v>
      </c>
      <c r="P11282" s="2">
        <f>IF(N11282=1,O11282,"")</f>
      </c>
    </row>
    <row r="11283">
      <c r="A11283" s="6">
        <v>17</v>
      </c>
      <c r="B11283" s="6">
        <v>6</v>
      </c>
      <c r="C11283" s="6">
        <v>26</v>
      </c>
      <c r="D11283" s="6">
        <f>A11283+B11283+C11283</f>
        <v>49</v>
      </c>
      <c r="E11283" s="5">
        <f>IF(A11283=0,0,A11283*LABOR_HRS_WK_TOM*SEASON_WEEKS*(1+DIM_PCT_TOM)^A11283)</f>
        <v>7733.339536039206</v>
      </c>
      <c r="F11283" s="5">
        <f>IF(B11283=0,0,B11283*LABOR_HRS_WK_CAR*SEASON_WEEKS*(1+DIM_PCT_CAR)^B11283)</f>
        <v>208.7448152783202</v>
      </c>
      <c r="G11283" s="5">
        <f>IF(C11283=0,0,C11283*LABOR_HRS_WK_MES*SEASON_WEEKS*(1+DIM_PCT_MES)^C11283)</f>
        <v>1616.0570598233128</v>
      </c>
      <c r="H11283" s="5">
        <f>E11283+F11283+G11283</f>
        <v>9558.14141114084</v>
      </c>
      <c r="I11283" s="5">
        <f>MIN(H11283,FARMER_HRS)</f>
        <v>720</v>
      </c>
      <c r="J11283" s="5">
        <f>MAX(0,H11283-FARMER_HRS)</f>
        <v>8838.14141114084</v>
      </c>
      <c r="K11283" s="2">
        <f>I11283*FARMER_RATE+J11283*TEMP_WORKER_RATE</f>
        <v>178439.95505452846</v>
      </c>
      <c r="L11283" s="2">
        <f>A11283*PRICE_TOM+B11283*PRICE_CAR+C11283*PRICE_MES</f>
        <v>232364</v>
      </c>
      <c r="M11283" s="2">
        <f>A11283*FERT_BED_TOM+B11283*FERT_BED_CAR+C11283*FERT_BED_MES</f>
        <v>40480</v>
      </c>
      <c r="N11283" s="6">
        <f>IF(AND(D11283&lt;=TOTAL_BEDS,J11283&lt;=TEMP_WORKER_MAX*TEMP_WORKER_HRS),1,0)</f>
        <v>0</v>
      </c>
      <c r="O11283" s="2">
        <f>L11283-M11283-K11283-FIXED_COSTS</f>
        <v>-6555.9550545284583</v>
      </c>
      <c r="P11283" s="2">
        <f>IF(N11283=1,O11283,"")</f>
      </c>
    </row>
    <row r="11284">
      <c r="A11284" s="6">
        <v>17</v>
      </c>
      <c r="B11284" s="6">
        <v>6</v>
      </c>
      <c r="C11284" s="6">
        <v>27</v>
      </c>
      <c r="D11284" s="6">
        <f>A11284+B11284+C11284</f>
        <v>50</v>
      </c>
      <c r="E11284" s="5">
        <f>IF(A11284=0,0,A11284*LABOR_HRS_WK_TOM*SEASON_WEEKS*(1+DIM_PCT_TOM)^A11284)</f>
        <v>7733.339536039206</v>
      </c>
      <c r="F11284" s="5">
        <f>IF(B11284=0,0,B11284*LABOR_HRS_WK_CAR*SEASON_WEEKS*(1+DIM_PCT_CAR)^B11284)</f>
        <v>208.7448152783202</v>
      </c>
      <c r="G11284" s="5">
        <f>IF(C11284=0,0,C11284*LABOR_HRS_WK_MES*SEASON_WEEKS*(1+DIM_PCT_MES)^C11284)</f>
        <v>1699.19076434307</v>
      </c>
      <c r="H11284" s="5">
        <f>E11284+F11284+G11284</f>
        <v>9641.2751156605955</v>
      </c>
      <c r="I11284" s="5">
        <f>MIN(H11284,FARMER_HRS)</f>
        <v>720</v>
      </c>
      <c r="J11284" s="5">
        <f>MAX(0,H11284-FARMER_HRS)</f>
        <v>8921.2751156605955</v>
      </c>
      <c r="K11284" s="2">
        <f>I11284*FARMER_RATE+J11284*TEMP_WORKER_RATE</f>
        <v>179883.24853577421</v>
      </c>
      <c r="L11284" s="2">
        <f>A11284*PRICE_TOM+B11284*PRICE_CAR+C11284*PRICE_MES</f>
        <v>235064</v>
      </c>
      <c r="M11284" s="2">
        <f>A11284*FERT_BED_TOM+B11284*FERT_BED_CAR+C11284*FERT_BED_MES</f>
        <v>41360</v>
      </c>
      <c r="N11284" s="6">
        <f>IF(AND(D11284&lt;=TOTAL_BEDS,J11284&lt;=TEMP_WORKER_MAX*TEMP_WORKER_HRS),1,0)</f>
        <v>0</v>
      </c>
      <c r="O11284" s="2">
        <f>L11284-M11284-K11284-FIXED_COSTS</f>
        <v>-6179.2485357742116</v>
      </c>
      <c r="P11284" s="2">
        <f>IF(N11284=1,O11284,"")</f>
      </c>
    </row>
    <row r="11285">
      <c r="A11285" s="6">
        <v>17</v>
      </c>
      <c r="B11285" s="6">
        <v>6</v>
      </c>
      <c r="C11285" s="6">
        <v>28</v>
      </c>
      <c r="D11285" s="6">
        <f>A11285+B11285+C11285</f>
        <v>51</v>
      </c>
      <c r="E11285" s="5">
        <f>IF(A11285=0,0,A11285*LABOR_HRS_WK_TOM*SEASON_WEEKS*(1+DIM_PCT_TOM)^A11285)</f>
        <v>7733.339536039206</v>
      </c>
      <c r="F11285" s="5">
        <f>IF(B11285=0,0,B11285*LABOR_HRS_WK_CAR*SEASON_WEEKS*(1+DIM_PCT_CAR)^B11285)</f>
        <v>208.7448152783202</v>
      </c>
      <c r="G11285" s="5">
        <f>IF(C11285=0,0,C11285*LABOR_HRS_WK_MES*SEASON_WEEKS*(1+DIM_PCT_MES)^C11285)</f>
        <v>1784.1503025602233</v>
      </c>
      <c r="H11285" s="5">
        <f>E11285+F11285+G11285</f>
        <v>9726.23465387775</v>
      </c>
      <c r="I11285" s="5">
        <f>MIN(H11285,FARMER_HRS)</f>
        <v>720</v>
      </c>
      <c r="J11285" s="5">
        <f>MAX(0,H11285-FARMER_HRS)</f>
        <v>9006.23465387775</v>
      </c>
      <c r="K11285" s="2">
        <f>I11285*FARMER_RATE+J11285*TEMP_WORKER_RATE</f>
        <v>181358.24051871093</v>
      </c>
      <c r="L11285" s="2">
        <f>A11285*PRICE_TOM+B11285*PRICE_CAR+C11285*PRICE_MES</f>
        <v>237764</v>
      </c>
      <c r="M11285" s="2">
        <f>A11285*FERT_BED_TOM+B11285*FERT_BED_CAR+C11285*FERT_BED_MES</f>
        <v>42240</v>
      </c>
      <c r="N11285" s="6">
        <f>IF(AND(D11285&lt;=TOTAL_BEDS,J11285&lt;=TEMP_WORKER_MAX*TEMP_WORKER_HRS),1,0)</f>
        <v>0</v>
      </c>
      <c r="O11285" s="2">
        <f>L11285-M11285-K11285-FIXED_COSTS</f>
        <v>-5834.2405187109252</v>
      </c>
      <c r="P11285" s="2">
        <f>IF(N11285=1,O11285,"")</f>
      </c>
    </row>
    <row r="11286">
      <c r="A11286" s="6">
        <v>17</v>
      </c>
      <c r="B11286" s="6">
        <v>6</v>
      </c>
      <c r="C11286" s="6">
        <v>29</v>
      </c>
      <c r="D11286" s="6">
        <f>A11286+B11286+C11286</f>
        <v>52</v>
      </c>
      <c r="E11286" s="5">
        <f>IF(A11286=0,0,A11286*LABOR_HRS_WK_TOM*SEASON_WEEKS*(1+DIM_PCT_TOM)^A11286)</f>
        <v>7733.339536039206</v>
      </c>
      <c r="F11286" s="5">
        <f>IF(B11286=0,0,B11286*LABOR_HRS_WK_CAR*SEASON_WEEKS*(1+DIM_PCT_CAR)^B11286)</f>
        <v>208.7448152783202</v>
      </c>
      <c r="G11286" s="5">
        <f>IF(C11286=0,0,C11286*LABOR_HRS_WK_MES*SEASON_WEEKS*(1+DIM_PCT_MES)^C11286)</f>
        <v>1870.9683306758766</v>
      </c>
      <c r="H11286" s="5">
        <f>E11286+F11286+G11286</f>
        <v>9813.0526819934021</v>
      </c>
      <c r="I11286" s="5">
        <f>MIN(H11286,FARMER_HRS)</f>
        <v>720</v>
      </c>
      <c r="J11286" s="5">
        <f>MAX(0,H11286-FARMER_HRS)</f>
        <v>9093.0526819934021</v>
      </c>
      <c r="K11286" s="2">
        <f>I11286*FARMER_RATE+J11286*TEMP_WORKER_RATE</f>
        <v>182865.49795127433</v>
      </c>
      <c r="L11286" s="2">
        <f>A11286*PRICE_TOM+B11286*PRICE_CAR+C11286*PRICE_MES</f>
        <v>240464</v>
      </c>
      <c r="M11286" s="2">
        <f>A11286*FERT_BED_TOM+B11286*FERT_BED_CAR+C11286*FERT_BED_MES</f>
        <v>43120</v>
      </c>
      <c r="N11286" s="6">
        <f>IF(AND(D11286&lt;=TOTAL_BEDS,J11286&lt;=TEMP_WORKER_MAX*TEMP_WORKER_HRS),1,0)</f>
        <v>0</v>
      </c>
      <c r="O11286" s="2">
        <f>L11286-M11286-K11286-FIXED_COSTS</f>
        <v>-5521.49795127433</v>
      </c>
      <c r="P11286" s="2">
        <f>IF(N11286=1,O11286,"")</f>
      </c>
    </row>
    <row r="11287">
      <c r="A11287" s="6">
        <v>17</v>
      </c>
      <c r="B11287" s="6">
        <v>6</v>
      </c>
      <c r="C11287" s="6">
        <v>30</v>
      </c>
      <c r="D11287" s="6">
        <f>A11287+B11287+C11287</f>
        <v>53</v>
      </c>
      <c r="E11287" s="5">
        <f>IF(A11287=0,0,A11287*LABOR_HRS_WK_TOM*SEASON_WEEKS*(1+DIM_PCT_TOM)^A11287)</f>
        <v>7733.339536039206</v>
      </c>
      <c r="F11287" s="5">
        <f>IF(B11287=0,0,B11287*LABOR_HRS_WK_CAR*SEASON_WEEKS*(1+DIM_PCT_CAR)^B11287)</f>
        <v>208.7448152783202</v>
      </c>
      <c r="G11287" s="5">
        <f>IF(C11287=0,0,C11287*LABOR_HRS_WK_MES*SEASON_WEEKS*(1+DIM_PCT_MES)^C11287)</f>
        <v>1959.6780360096466</v>
      </c>
      <c r="H11287" s="5">
        <f>E11287+F11287+G11287</f>
        <v>9901.7623873271732</v>
      </c>
      <c r="I11287" s="5">
        <f>MIN(H11287,FARMER_HRS)</f>
        <v>720</v>
      </c>
      <c r="J11287" s="5">
        <f>MAX(0,H11287-FARMER_HRS)</f>
        <v>9181.7623873271732</v>
      </c>
      <c r="K11287" s="2">
        <f>I11287*FARMER_RATE+J11287*TEMP_WORKER_RATE</f>
        <v>184405.59700220785</v>
      </c>
      <c r="L11287" s="2">
        <f>A11287*PRICE_TOM+B11287*PRICE_CAR+C11287*PRICE_MES</f>
        <v>243164</v>
      </c>
      <c r="M11287" s="2">
        <f>A11287*FERT_BED_TOM+B11287*FERT_BED_CAR+C11287*FERT_BED_MES</f>
        <v>44000</v>
      </c>
      <c r="N11287" s="6">
        <f>IF(AND(D11287&lt;=TOTAL_BEDS,J11287&lt;=TEMP_WORKER_MAX*TEMP_WORKER_HRS),1,0)</f>
        <v>0</v>
      </c>
      <c r="O11287" s="2">
        <f>L11287-M11287-K11287-FIXED_COSTS</f>
        <v>-5241.5970022078545</v>
      </c>
      <c r="P11287" s="2">
        <f>IF(N11287=1,O11287,"")</f>
      </c>
    </row>
    <row r="11288">
      <c r="A11288" s="6">
        <v>17</v>
      </c>
      <c r="B11288" s="6">
        <v>7</v>
      </c>
      <c r="C11288" s="6">
        <v>0</v>
      </c>
      <c r="D11288" s="6">
        <f>A11288+B11288+C11288</f>
        <v>24</v>
      </c>
      <c r="E11288" s="5">
        <f>IF(A11288=0,0,A11288*LABOR_HRS_WK_TOM*SEASON_WEEKS*(1+DIM_PCT_TOM)^A11288)</f>
        <v>7733.339536039206</v>
      </c>
      <c r="F11288" s="5">
        <f>IF(B11288=0,0,B11288*LABOR_HRS_WK_CAR*SEASON_WEEKS*(1+DIM_PCT_CAR)^B11288)</f>
        <v>249.62400827032462</v>
      </c>
      <c r="G11288" s="5">
        <f>IF(C11288=0,0,C11288*LABOR_HRS_WK_MES*SEASON_WEEKS*(1+DIM_PCT_MES)^C11288)</f>
        <v>0</v>
      </c>
      <c r="H11288" s="5">
        <f>E11288+F11288+G11288</f>
        <v>7982.96354430953</v>
      </c>
      <c r="I11288" s="5">
        <f>MIN(H11288,FARMER_HRS)</f>
        <v>720</v>
      </c>
      <c r="J11288" s="5">
        <f>MAX(0,H11288-FARMER_HRS)</f>
        <v>7262.96354430953</v>
      </c>
      <c r="K11288" s="2">
        <f>I11288*FARMER_RATE+J11288*TEMP_WORKER_RATE</f>
        <v>151093.11708870711</v>
      </c>
      <c r="L11288" s="2">
        <f>A11288*PRICE_TOM+B11288*PRICE_CAR+C11288*PRICE_MES</f>
        <v>164258</v>
      </c>
      <c r="M11288" s="2">
        <f>A11288*FERT_BED_TOM+B11288*FERT_BED_CAR+C11288*FERT_BED_MES</f>
        <v>18040</v>
      </c>
      <c r="N11288" s="6">
        <f>IF(AND(D11288&lt;=TOTAL_BEDS,J11288&lt;=TEMP_WORKER_MAX*TEMP_WORKER_HRS),1,0)</f>
        <v>0</v>
      </c>
      <c r="O11288" s="2">
        <f>L11288-M11288-K11288-FIXED_COSTS</f>
        <v>-24875.117088707106</v>
      </c>
      <c r="P11288" s="2">
        <f>IF(N11288=1,O11288,"")</f>
      </c>
    </row>
    <row r="11289">
      <c r="A11289" s="6">
        <v>17</v>
      </c>
      <c r="B11289" s="6">
        <v>7</v>
      </c>
      <c r="C11289" s="6">
        <v>1</v>
      </c>
      <c r="D11289" s="6">
        <f>A11289+B11289+C11289</f>
        <v>25</v>
      </c>
      <c r="E11289" s="5">
        <f>IF(A11289=0,0,A11289*LABOR_HRS_WK_TOM*SEASON_WEEKS*(1+DIM_PCT_TOM)^A11289)</f>
        <v>7733.339536039206</v>
      </c>
      <c r="F11289" s="5">
        <f>IF(B11289=0,0,B11289*LABOR_HRS_WK_CAR*SEASON_WEEKS*(1+DIM_PCT_CAR)^B11289)</f>
        <v>249.62400827032462</v>
      </c>
      <c r="G11289" s="5">
        <f>IF(C11289=0,0,C11289*LABOR_HRS_WK_MES*SEASON_WEEKS*(1+DIM_PCT_MES)^C11289)</f>
        <v>45.5625</v>
      </c>
      <c r="H11289" s="5">
        <f>E11289+F11289+G11289</f>
        <v>8028.52604430953</v>
      </c>
      <c r="I11289" s="5">
        <f>MIN(H11289,FARMER_HRS)</f>
        <v>720</v>
      </c>
      <c r="J11289" s="5">
        <f>MAX(0,H11289-FARMER_HRS)</f>
        <v>7308.52604430953</v>
      </c>
      <c r="K11289" s="2">
        <f>I11289*FARMER_RATE+J11289*TEMP_WORKER_RATE</f>
        <v>151884.13271370711</v>
      </c>
      <c r="L11289" s="2">
        <f>A11289*PRICE_TOM+B11289*PRICE_CAR+C11289*PRICE_MES</f>
        <v>166958</v>
      </c>
      <c r="M11289" s="2">
        <f>A11289*FERT_BED_TOM+B11289*FERT_BED_CAR+C11289*FERT_BED_MES</f>
        <v>18920</v>
      </c>
      <c r="N11289" s="6">
        <f>IF(AND(D11289&lt;=TOTAL_BEDS,J11289&lt;=TEMP_WORKER_MAX*TEMP_WORKER_HRS),1,0)</f>
        <v>0</v>
      </c>
      <c r="O11289" s="2">
        <f>L11289-M11289-K11289-FIXED_COSTS</f>
        <v>-23846.132713707106</v>
      </c>
      <c r="P11289" s="2">
        <f>IF(N11289=1,O11289,"")</f>
      </c>
    </row>
    <row r="11290">
      <c r="A11290" s="6">
        <v>17</v>
      </c>
      <c r="B11290" s="6">
        <v>7</v>
      </c>
      <c r="C11290" s="6">
        <v>2</v>
      </c>
      <c r="D11290" s="6">
        <f>A11290+B11290+C11290</f>
        <v>26</v>
      </c>
      <c r="E11290" s="5">
        <f>IF(A11290=0,0,A11290*LABOR_HRS_WK_TOM*SEASON_WEEKS*(1+DIM_PCT_TOM)^A11290)</f>
        <v>7733.339536039206</v>
      </c>
      <c r="F11290" s="5">
        <f>IF(B11290=0,0,B11290*LABOR_HRS_WK_CAR*SEASON_WEEKS*(1+DIM_PCT_CAR)^B11290)</f>
        <v>249.62400827032462</v>
      </c>
      <c r="G11290" s="5">
        <f>IF(C11290=0,0,C11290*LABOR_HRS_WK_MES*SEASON_WEEKS*(1+DIM_PCT_MES)^C11290)</f>
        <v>92.2640625</v>
      </c>
      <c r="H11290" s="5">
        <f>E11290+F11290+G11290</f>
        <v>8075.2276068095307</v>
      </c>
      <c r="I11290" s="5">
        <f>MIN(H11290,FARMER_HRS)</f>
        <v>720</v>
      </c>
      <c r="J11290" s="5">
        <f>MAX(0,H11290-FARMER_HRS)</f>
        <v>7355.2276068095307</v>
      </c>
      <c r="K11290" s="2">
        <f>I11290*FARMER_RATE+J11290*TEMP_WORKER_RATE</f>
        <v>152694.92372933211</v>
      </c>
      <c r="L11290" s="2">
        <f>A11290*PRICE_TOM+B11290*PRICE_CAR+C11290*PRICE_MES</f>
        <v>169658</v>
      </c>
      <c r="M11290" s="2">
        <f>A11290*FERT_BED_TOM+B11290*FERT_BED_CAR+C11290*FERT_BED_MES</f>
        <v>19800</v>
      </c>
      <c r="N11290" s="6">
        <f>IF(AND(D11290&lt;=TOTAL_BEDS,J11290&lt;=TEMP_WORKER_MAX*TEMP_WORKER_HRS),1,0)</f>
        <v>0</v>
      </c>
      <c r="O11290" s="2">
        <f>L11290-M11290-K11290-FIXED_COSTS</f>
        <v>-22836.923729332106</v>
      </c>
      <c r="P11290" s="2">
        <f>IF(N11290=1,O11290,"")</f>
      </c>
    </row>
    <row r="11291">
      <c r="A11291" s="6">
        <v>17</v>
      </c>
      <c r="B11291" s="6">
        <v>7</v>
      </c>
      <c r="C11291" s="6">
        <v>3</v>
      </c>
      <c r="D11291" s="6">
        <f>A11291+B11291+C11291</f>
        <v>27</v>
      </c>
      <c r="E11291" s="5">
        <f>IF(A11291=0,0,A11291*LABOR_HRS_WK_TOM*SEASON_WEEKS*(1+DIM_PCT_TOM)^A11291)</f>
        <v>7733.339536039206</v>
      </c>
      <c r="F11291" s="5">
        <f>IF(B11291=0,0,B11291*LABOR_HRS_WK_CAR*SEASON_WEEKS*(1+DIM_PCT_CAR)^B11291)</f>
        <v>249.62400827032462</v>
      </c>
      <c r="G11291" s="5">
        <f>IF(C11291=0,0,C11291*LABOR_HRS_WK_MES*SEASON_WEEKS*(1+DIM_PCT_MES)^C11291)</f>
        <v>140.12604492187498</v>
      </c>
      <c r="H11291" s="5">
        <f>E11291+F11291+G11291</f>
        <v>8123.0895892314056</v>
      </c>
      <c r="I11291" s="5">
        <f>MIN(H11291,FARMER_HRS)</f>
        <v>720</v>
      </c>
      <c r="J11291" s="5">
        <f>MAX(0,H11291-FARMER_HRS)</f>
        <v>7403.0895892314056</v>
      </c>
      <c r="K11291" s="2">
        <f>I11291*FARMER_RATE+J11291*TEMP_WORKER_RATE</f>
        <v>153525.86092415632</v>
      </c>
      <c r="L11291" s="2">
        <f>A11291*PRICE_TOM+B11291*PRICE_CAR+C11291*PRICE_MES</f>
        <v>172358</v>
      </c>
      <c r="M11291" s="2">
        <f>A11291*FERT_BED_TOM+B11291*FERT_BED_CAR+C11291*FERT_BED_MES</f>
        <v>20680</v>
      </c>
      <c r="N11291" s="6">
        <f>IF(AND(D11291&lt;=TOTAL_BEDS,J11291&lt;=TEMP_WORKER_MAX*TEMP_WORKER_HRS),1,0)</f>
        <v>0</v>
      </c>
      <c r="O11291" s="2">
        <f>L11291-M11291-K11291-FIXED_COSTS</f>
        <v>-21847.860924156324</v>
      </c>
      <c r="P11291" s="2">
        <f>IF(N11291=1,O11291,"")</f>
      </c>
    </row>
    <row r="11292">
      <c r="A11292" s="6">
        <v>17</v>
      </c>
      <c r="B11292" s="6">
        <v>7</v>
      </c>
      <c r="C11292" s="6">
        <v>4</v>
      </c>
      <c r="D11292" s="6">
        <f>A11292+B11292+C11292</f>
        <v>28</v>
      </c>
      <c r="E11292" s="5">
        <f>IF(A11292=0,0,A11292*LABOR_HRS_WK_TOM*SEASON_WEEKS*(1+DIM_PCT_TOM)^A11292)</f>
        <v>7733.339536039206</v>
      </c>
      <c r="F11292" s="5">
        <f>IF(B11292=0,0,B11292*LABOR_HRS_WK_CAR*SEASON_WEEKS*(1+DIM_PCT_CAR)^B11292)</f>
        <v>249.62400827032462</v>
      </c>
      <c r="G11292" s="5">
        <f>IF(C11292=0,0,C11292*LABOR_HRS_WK_MES*SEASON_WEEKS*(1+DIM_PCT_MES)^C11292)</f>
        <v>189.17016064453119</v>
      </c>
      <c r="H11292" s="5">
        <f>E11292+F11292+G11292</f>
        <v>8172.1337049540616</v>
      </c>
      <c r="I11292" s="5">
        <f>MIN(H11292,FARMER_HRS)</f>
        <v>720</v>
      </c>
      <c r="J11292" s="5">
        <f>MAX(0,H11292-FARMER_HRS)</f>
        <v>7452.1337049540616</v>
      </c>
      <c r="K11292" s="2">
        <f>I11292*FARMER_RATE+J11292*TEMP_WORKER_RATE</f>
        <v>154377.32126656355</v>
      </c>
      <c r="L11292" s="2">
        <f>A11292*PRICE_TOM+B11292*PRICE_CAR+C11292*PRICE_MES</f>
        <v>175058</v>
      </c>
      <c r="M11292" s="2">
        <f>A11292*FERT_BED_TOM+B11292*FERT_BED_CAR+C11292*FERT_BED_MES</f>
        <v>21560</v>
      </c>
      <c r="N11292" s="6">
        <f>IF(AND(D11292&lt;=TOTAL_BEDS,J11292&lt;=TEMP_WORKER_MAX*TEMP_WORKER_HRS),1,0)</f>
        <v>0</v>
      </c>
      <c r="O11292" s="2">
        <f>L11292-M11292-K11292-FIXED_COSTS</f>
        <v>-20879.321266563551</v>
      </c>
      <c r="P11292" s="2">
        <f>IF(N11292=1,O11292,"")</f>
      </c>
    </row>
    <row r="11293">
      <c r="A11293" s="6">
        <v>17</v>
      </c>
      <c r="B11293" s="6">
        <v>7</v>
      </c>
      <c r="C11293" s="6">
        <v>5</v>
      </c>
      <c r="D11293" s="6">
        <f>A11293+B11293+C11293</f>
        <v>29</v>
      </c>
      <c r="E11293" s="5">
        <f>IF(A11293=0,0,A11293*LABOR_HRS_WK_TOM*SEASON_WEEKS*(1+DIM_PCT_TOM)^A11293)</f>
        <v>7733.339536039206</v>
      </c>
      <c r="F11293" s="5">
        <f>IF(B11293=0,0,B11293*LABOR_HRS_WK_CAR*SEASON_WEEKS*(1+DIM_PCT_CAR)^B11293)</f>
        <v>249.62400827032462</v>
      </c>
      <c r="G11293" s="5">
        <f>IF(C11293=0,0,C11293*LABOR_HRS_WK_MES*SEASON_WEEKS*(1+DIM_PCT_MES)^C11293)</f>
        <v>239.41848456573481</v>
      </c>
      <c r="H11293" s="5">
        <f>E11293+F11293+G11293</f>
        <v>8222.382028875265</v>
      </c>
      <c r="I11293" s="5">
        <f>MIN(H11293,FARMER_HRS)</f>
        <v>720</v>
      </c>
      <c r="J11293" s="5">
        <f>MAX(0,H11293-FARMER_HRS)</f>
        <v>7502.382028875265</v>
      </c>
      <c r="K11293" s="2">
        <f>I11293*FARMER_RATE+J11293*TEMP_WORKER_RATE</f>
        <v>155249.68800130667</v>
      </c>
      <c r="L11293" s="2">
        <f>A11293*PRICE_TOM+B11293*PRICE_CAR+C11293*PRICE_MES</f>
        <v>177758</v>
      </c>
      <c r="M11293" s="2">
        <f>A11293*FERT_BED_TOM+B11293*FERT_BED_CAR+C11293*FERT_BED_MES</f>
        <v>22440</v>
      </c>
      <c r="N11293" s="6">
        <f>IF(AND(D11293&lt;=TOTAL_BEDS,J11293&lt;=TEMP_WORKER_MAX*TEMP_WORKER_HRS),1,0)</f>
        <v>0</v>
      </c>
      <c r="O11293" s="2">
        <f>L11293-M11293-K11293-FIXED_COSTS</f>
        <v>-19931.688001306669</v>
      </c>
      <c r="P11293" s="2">
        <f>IF(N11293=1,O11293,"")</f>
      </c>
    </row>
    <row r="11294">
      <c r="A11294" s="6">
        <v>17</v>
      </c>
      <c r="B11294" s="6">
        <v>7</v>
      </c>
      <c r="C11294" s="6">
        <v>6</v>
      </c>
      <c r="D11294" s="6">
        <f>A11294+B11294+C11294</f>
        <v>30</v>
      </c>
      <c r="E11294" s="5">
        <f>IF(A11294=0,0,A11294*LABOR_HRS_WK_TOM*SEASON_WEEKS*(1+DIM_PCT_TOM)^A11294)</f>
        <v>7733.339536039206</v>
      </c>
      <c r="F11294" s="5">
        <f>IF(B11294=0,0,B11294*LABOR_HRS_WK_CAR*SEASON_WEEKS*(1+DIM_PCT_CAR)^B11294)</f>
        <v>249.62400827032462</v>
      </c>
      <c r="G11294" s="5">
        <f>IF(C11294=0,0,C11294*LABOR_HRS_WK_MES*SEASON_WEEKS*(1+DIM_PCT_MES)^C11294)</f>
        <v>290.89345874736773</v>
      </c>
      <c r="H11294" s="5">
        <f>E11294+F11294+G11294</f>
        <v>8273.857003056899</v>
      </c>
      <c r="I11294" s="5">
        <f>MIN(H11294,FARMER_HRS)</f>
        <v>720</v>
      </c>
      <c r="J11294" s="5">
        <f>MAX(0,H11294-FARMER_HRS)</f>
        <v>7553.857003056899</v>
      </c>
      <c r="K11294" s="2">
        <f>I11294*FARMER_RATE+J11294*TEMP_WORKER_RATE</f>
        <v>156143.35074751559</v>
      </c>
      <c r="L11294" s="2">
        <f>A11294*PRICE_TOM+B11294*PRICE_CAR+C11294*PRICE_MES</f>
        <v>180458</v>
      </c>
      <c r="M11294" s="2">
        <f>A11294*FERT_BED_TOM+B11294*FERT_BED_CAR+C11294*FERT_BED_MES</f>
        <v>23320</v>
      </c>
      <c r="N11294" s="6">
        <f>IF(AND(D11294&lt;=TOTAL_BEDS,J11294&lt;=TEMP_WORKER_MAX*TEMP_WORKER_HRS),1,0)</f>
        <v>0</v>
      </c>
      <c r="O11294" s="2">
        <f>L11294-M11294-K11294-FIXED_COSTS</f>
        <v>-19005.350747515593</v>
      </c>
      <c r="P11294" s="2">
        <f>IF(N11294=1,O11294,"")</f>
      </c>
    </row>
    <row r="11295">
      <c r="A11295" s="6">
        <v>17</v>
      </c>
      <c r="B11295" s="6">
        <v>7</v>
      </c>
      <c r="C11295" s="6">
        <v>7</v>
      </c>
      <c r="D11295" s="6">
        <f>A11295+B11295+C11295</f>
        <v>31</v>
      </c>
      <c r="E11295" s="5">
        <f>IF(A11295=0,0,A11295*LABOR_HRS_WK_TOM*SEASON_WEEKS*(1+DIM_PCT_TOM)^A11295)</f>
        <v>7733.339536039206</v>
      </c>
      <c r="F11295" s="5">
        <f>IF(B11295=0,0,B11295*LABOR_HRS_WK_CAR*SEASON_WEEKS*(1+DIM_PCT_CAR)^B11295)</f>
        <v>249.62400827032462</v>
      </c>
      <c r="G11295" s="5">
        <f>IF(C11295=0,0,C11295*LABOR_HRS_WK_MES*SEASON_WEEKS*(1+DIM_PCT_MES)^C11295)</f>
        <v>343.61789814532818</v>
      </c>
      <c r="H11295" s="5">
        <f>E11295+F11295+G11295</f>
        <v>8326.5814424548589</v>
      </c>
      <c r="I11295" s="5">
        <f>MIN(H11295,FARMER_HRS)</f>
        <v>720</v>
      </c>
      <c r="J11295" s="5">
        <f>MAX(0,H11295-FARMER_HRS)</f>
        <v>7606.5814424548589</v>
      </c>
      <c r="K11295" s="2">
        <f>I11295*FARMER_RATE+J11295*TEMP_WORKER_RATE</f>
        <v>157058.70559817462</v>
      </c>
      <c r="L11295" s="2">
        <f>A11295*PRICE_TOM+B11295*PRICE_CAR+C11295*PRICE_MES</f>
        <v>183158</v>
      </c>
      <c r="M11295" s="2">
        <f>A11295*FERT_BED_TOM+B11295*FERT_BED_CAR+C11295*FERT_BED_MES</f>
        <v>24200</v>
      </c>
      <c r="N11295" s="6">
        <f>IF(AND(D11295&lt;=TOTAL_BEDS,J11295&lt;=TEMP_WORKER_MAX*TEMP_WORKER_HRS),1,0)</f>
        <v>0</v>
      </c>
      <c r="O11295" s="2">
        <f>L11295-M11295-K11295-FIXED_COSTS</f>
        <v>-18100.705598174623</v>
      </c>
      <c r="P11295" s="2">
        <f>IF(N11295=1,O11295,"")</f>
      </c>
    </row>
    <row r="11296">
      <c r="A11296" s="6">
        <v>17</v>
      </c>
      <c r="B11296" s="6">
        <v>7</v>
      </c>
      <c r="C11296" s="6">
        <v>8</v>
      </c>
      <c r="D11296" s="6">
        <f>A11296+B11296+C11296</f>
        <v>32</v>
      </c>
      <c r="E11296" s="5">
        <f>IF(A11296=0,0,A11296*LABOR_HRS_WK_TOM*SEASON_WEEKS*(1+DIM_PCT_TOM)^A11296)</f>
        <v>7733.339536039206</v>
      </c>
      <c r="F11296" s="5">
        <f>IF(B11296=0,0,B11296*LABOR_HRS_WK_CAR*SEASON_WEEKS*(1+DIM_PCT_CAR)^B11296)</f>
        <v>249.62400827032462</v>
      </c>
      <c r="G11296" s="5">
        <f>IF(C11296=0,0,C11296*LABOR_HRS_WK_MES*SEASON_WEEKS*(1+DIM_PCT_MES)^C11296)</f>
        <v>397.61499642530833</v>
      </c>
      <c r="H11296" s="5">
        <f>E11296+F11296+G11296</f>
        <v>8380.57854073484</v>
      </c>
      <c r="I11296" s="5">
        <f>MIN(H11296,FARMER_HRS)</f>
        <v>720</v>
      </c>
      <c r="J11296" s="5">
        <f>MAX(0,H11296-FARMER_HRS)</f>
        <v>7660.5785407348394</v>
      </c>
      <c r="K11296" s="2">
        <f>I11296*FARMER_RATE+J11296*TEMP_WORKER_RATE</f>
        <v>157996.15522109097</v>
      </c>
      <c r="L11296" s="2">
        <f>A11296*PRICE_TOM+B11296*PRICE_CAR+C11296*PRICE_MES</f>
        <v>185858</v>
      </c>
      <c r="M11296" s="2">
        <f>A11296*FERT_BED_TOM+B11296*FERT_BED_CAR+C11296*FERT_BED_MES</f>
        <v>25080</v>
      </c>
      <c r="N11296" s="6">
        <f>IF(AND(D11296&lt;=TOTAL_BEDS,J11296&lt;=TEMP_WORKER_MAX*TEMP_WORKER_HRS),1,0)</f>
        <v>0</v>
      </c>
      <c r="O11296" s="2">
        <f>L11296-M11296-K11296-FIXED_COSTS</f>
        <v>-17218.155221090972</v>
      </c>
      <c r="P11296" s="2">
        <f>IF(N11296=1,O11296,"")</f>
      </c>
    </row>
    <row r="11297">
      <c r="A11297" s="6">
        <v>17</v>
      </c>
      <c r="B11297" s="6">
        <v>7</v>
      </c>
      <c r="C11297" s="6">
        <v>9</v>
      </c>
      <c r="D11297" s="6">
        <f>A11297+B11297+C11297</f>
        <v>33</v>
      </c>
      <c r="E11297" s="5">
        <f>IF(A11297=0,0,A11297*LABOR_HRS_WK_TOM*SEASON_WEEKS*(1+DIM_PCT_TOM)^A11297)</f>
        <v>7733.339536039206</v>
      </c>
      <c r="F11297" s="5">
        <f>IF(B11297=0,0,B11297*LABOR_HRS_WK_CAR*SEASON_WEEKS*(1+DIM_PCT_CAR)^B11297)</f>
        <v>249.62400827032462</v>
      </c>
      <c r="G11297" s="5">
        <f>IF(C11297=0,0,C11297*LABOR_HRS_WK_MES*SEASON_WEEKS*(1+DIM_PCT_MES)^C11297)</f>
        <v>452.90833186570273</v>
      </c>
      <c r="H11297" s="5">
        <f>E11297+F11297+G11297</f>
        <v>8435.8718761752334</v>
      </c>
      <c r="I11297" s="5">
        <f>MIN(H11297,FARMER_HRS)</f>
        <v>720</v>
      </c>
      <c r="J11297" s="5">
        <f>MAX(0,H11297-FARMER_HRS)</f>
        <v>7715.8718761752334</v>
      </c>
      <c r="K11297" s="2">
        <f>I11297*FARMER_RATE+J11297*TEMP_WORKER_RATE</f>
        <v>158956.10896137558</v>
      </c>
      <c r="L11297" s="2">
        <f>A11297*PRICE_TOM+B11297*PRICE_CAR+C11297*PRICE_MES</f>
        <v>188558</v>
      </c>
      <c r="M11297" s="2">
        <f>A11297*FERT_BED_TOM+B11297*FERT_BED_CAR+C11297*FERT_BED_MES</f>
        <v>25960</v>
      </c>
      <c r="N11297" s="6">
        <f>IF(AND(D11297&lt;=TOTAL_BEDS,J11297&lt;=TEMP_WORKER_MAX*TEMP_WORKER_HRS),1,0)</f>
        <v>0</v>
      </c>
      <c r="O11297" s="2">
        <f>L11297-M11297-K11297-FIXED_COSTS</f>
        <v>-16358.108961375576</v>
      </c>
      <c r="P11297" s="2">
        <f>IF(N11297=1,O11297,"")</f>
      </c>
    </row>
    <row r="11298">
      <c r="A11298" s="6">
        <v>17</v>
      </c>
      <c r="B11298" s="6">
        <v>7</v>
      </c>
      <c r="C11298" s="6">
        <v>10</v>
      </c>
      <c r="D11298" s="6">
        <f>A11298+B11298+C11298</f>
        <v>34</v>
      </c>
      <c r="E11298" s="5">
        <f>IF(A11298=0,0,A11298*LABOR_HRS_WK_TOM*SEASON_WEEKS*(1+DIM_PCT_TOM)^A11298)</f>
        <v>7733.339536039206</v>
      </c>
      <c r="F11298" s="5">
        <f>IF(B11298=0,0,B11298*LABOR_HRS_WK_CAR*SEASON_WEEKS*(1+DIM_PCT_CAR)^B11298)</f>
        <v>249.62400827032462</v>
      </c>
      <c r="G11298" s="5">
        <f>IF(C11298=0,0,C11298*LABOR_HRS_WK_MES*SEASON_WEEKS*(1+DIM_PCT_MES)^C11298)</f>
        <v>509.52187334891551</v>
      </c>
      <c r="H11298" s="5">
        <f>E11298+F11298+G11298</f>
        <v>8492.4854176584449</v>
      </c>
      <c r="I11298" s="5">
        <f>MIN(H11298,FARMER_HRS)</f>
        <v>720</v>
      </c>
      <c r="J11298" s="5">
        <f>MAX(0,H11298-FARMER_HRS)</f>
        <v>7772.4854176584449</v>
      </c>
      <c r="K11298" s="2">
        <f>I11298*FARMER_RATE+J11298*TEMP_WORKER_RATE</f>
        <v>159938.98294545911</v>
      </c>
      <c r="L11298" s="2">
        <f>A11298*PRICE_TOM+B11298*PRICE_CAR+C11298*PRICE_MES</f>
        <v>191258</v>
      </c>
      <c r="M11298" s="2">
        <f>A11298*FERT_BED_TOM+B11298*FERT_BED_CAR+C11298*FERT_BED_MES</f>
        <v>26840</v>
      </c>
      <c r="N11298" s="6">
        <f>IF(AND(D11298&lt;=TOTAL_BEDS,J11298&lt;=TEMP_WORKER_MAX*TEMP_WORKER_HRS),1,0)</f>
        <v>0</v>
      </c>
      <c r="O11298" s="2">
        <f>L11298-M11298-K11298-FIXED_COSTS</f>
        <v>-15520.982945459109</v>
      </c>
      <c r="P11298" s="2">
        <f>IF(N11298=1,O11298,"")</f>
      </c>
    </row>
    <row r="11299">
      <c r="A11299" s="6">
        <v>17</v>
      </c>
      <c r="B11299" s="6">
        <v>7</v>
      </c>
      <c r="C11299" s="6">
        <v>11</v>
      </c>
      <c r="D11299" s="6">
        <f>A11299+B11299+C11299</f>
        <v>35</v>
      </c>
      <c r="E11299" s="5">
        <f>IF(A11299=0,0,A11299*LABOR_HRS_WK_TOM*SEASON_WEEKS*(1+DIM_PCT_TOM)^A11299)</f>
        <v>7733.339536039206</v>
      </c>
      <c r="F11299" s="5">
        <f>IF(B11299=0,0,B11299*LABOR_HRS_WK_CAR*SEASON_WEEKS*(1+DIM_PCT_CAR)^B11299)</f>
        <v>249.62400827032462</v>
      </c>
      <c r="G11299" s="5">
        <f>IF(C11299=0,0,C11299*LABOR_HRS_WK_MES*SEASON_WEEKS*(1+DIM_PCT_MES)^C11299)</f>
        <v>567.47998644235463</v>
      </c>
      <c r="H11299" s="5">
        <f>E11299+F11299+G11299</f>
        <v>8550.4435307518852</v>
      </c>
      <c r="I11299" s="5">
        <f>MIN(H11299,FARMER_HRS)</f>
        <v>720</v>
      </c>
      <c r="J11299" s="5">
        <f>MAX(0,H11299-FARMER_HRS)</f>
        <v>7830.4435307518852</v>
      </c>
      <c r="K11299" s="2">
        <f>I11299*FARMER_RATE+J11299*TEMP_WORKER_RATE</f>
        <v>160945.20018666468</v>
      </c>
      <c r="L11299" s="2">
        <f>A11299*PRICE_TOM+B11299*PRICE_CAR+C11299*PRICE_MES</f>
        <v>193958</v>
      </c>
      <c r="M11299" s="2">
        <f>A11299*FERT_BED_TOM+B11299*FERT_BED_CAR+C11299*FERT_BED_MES</f>
        <v>27720</v>
      </c>
      <c r="N11299" s="6">
        <f>IF(AND(D11299&lt;=TOTAL_BEDS,J11299&lt;=TEMP_WORKER_MAX*TEMP_WORKER_HRS),1,0)</f>
        <v>0</v>
      </c>
      <c r="O11299" s="2">
        <f>L11299-M11299-K11299-FIXED_COSTS</f>
        <v>-14707.200186664675</v>
      </c>
      <c r="P11299" s="2">
        <f>IF(N11299=1,O11299,"")</f>
      </c>
    </row>
    <row r="11300">
      <c r="A11300" s="6">
        <v>17</v>
      </c>
      <c r="B11300" s="6">
        <v>7</v>
      </c>
      <c r="C11300" s="6">
        <v>12</v>
      </c>
      <c r="D11300" s="6">
        <f>A11300+B11300+C11300</f>
        <v>36</v>
      </c>
      <c r="E11300" s="5">
        <f>IF(A11300=0,0,A11300*LABOR_HRS_WK_TOM*SEASON_WEEKS*(1+DIM_PCT_TOM)^A11300)</f>
        <v>7733.339536039206</v>
      </c>
      <c r="F11300" s="5">
        <f>IF(B11300=0,0,B11300*LABOR_HRS_WK_CAR*SEASON_WEEKS*(1+DIM_PCT_CAR)^B11300)</f>
        <v>249.62400827032462</v>
      </c>
      <c r="G11300" s="5">
        <f>IF(C11300=0,0,C11300*LABOR_HRS_WK_MES*SEASON_WEEKS*(1+DIM_PCT_MES)^C11300)</f>
        <v>626.807439570419</v>
      </c>
      <c r="H11300" s="5">
        <f>E11300+F11300+G11300</f>
        <v>8609.77098387995</v>
      </c>
      <c r="I11300" s="5">
        <f>MIN(H11300,FARMER_HRS)</f>
        <v>720</v>
      </c>
      <c r="J11300" s="5">
        <f>MAX(0,H11300-FARMER_HRS)</f>
        <v>7889.7709838799492</v>
      </c>
      <c r="K11300" s="2">
        <f>I11300*FARMER_RATE+J11300*TEMP_WORKER_RATE</f>
        <v>161975.19069236022</v>
      </c>
      <c r="L11300" s="2">
        <f>A11300*PRICE_TOM+B11300*PRICE_CAR+C11300*PRICE_MES</f>
        <v>196658</v>
      </c>
      <c r="M11300" s="2">
        <f>A11300*FERT_BED_TOM+B11300*FERT_BED_CAR+C11300*FERT_BED_MES</f>
        <v>28600</v>
      </c>
      <c r="N11300" s="6">
        <f>IF(AND(D11300&lt;=TOTAL_BEDS,J11300&lt;=TEMP_WORKER_MAX*TEMP_WORKER_HRS),1,0)</f>
        <v>0</v>
      </c>
      <c r="O11300" s="2">
        <f>L11300-M11300-K11300-FIXED_COSTS</f>
        <v>-13917.190692360222</v>
      </c>
      <c r="P11300" s="2">
        <f>IF(N11300=1,O11300,"")</f>
      </c>
    </row>
    <row r="11301">
      <c r="A11301" s="6">
        <v>17</v>
      </c>
      <c r="B11301" s="6">
        <v>7</v>
      </c>
      <c r="C11301" s="6">
        <v>13</v>
      </c>
      <c r="D11301" s="6">
        <f>A11301+B11301+C11301</f>
        <v>37</v>
      </c>
      <c r="E11301" s="5">
        <f>IF(A11301=0,0,A11301*LABOR_HRS_WK_TOM*SEASON_WEEKS*(1+DIM_PCT_TOM)^A11301)</f>
        <v>7733.339536039206</v>
      </c>
      <c r="F11301" s="5">
        <f>IF(B11301=0,0,B11301*LABOR_HRS_WK_CAR*SEASON_WEEKS*(1+DIM_PCT_CAR)^B11301)</f>
        <v>249.62400827032462</v>
      </c>
      <c r="G11301" s="5">
        <f>IF(C11301=0,0,C11301*LABOR_HRS_WK_MES*SEASON_WEEKS*(1+DIM_PCT_MES)^C11301)</f>
        <v>687.52941027880331</v>
      </c>
      <c r="H11301" s="5">
        <f>E11301+F11301+G11301</f>
        <v>8670.4929545883333</v>
      </c>
      <c r="I11301" s="5">
        <f>MIN(H11301,FARMER_HRS)</f>
        <v>720</v>
      </c>
      <c r="J11301" s="5">
        <f>MAX(0,H11301-FARMER_HRS)</f>
        <v>7950.4929545883333</v>
      </c>
      <c r="K11301" s="2">
        <f>I11301*FARMER_RATE+J11301*TEMP_WORKER_RATE</f>
        <v>163029.39157271411</v>
      </c>
      <c r="L11301" s="2">
        <f>A11301*PRICE_TOM+B11301*PRICE_CAR+C11301*PRICE_MES</f>
        <v>199358</v>
      </c>
      <c r="M11301" s="2">
        <f>A11301*FERT_BED_TOM+B11301*FERT_BED_CAR+C11301*FERT_BED_MES</f>
        <v>29480</v>
      </c>
      <c r="N11301" s="6">
        <f>IF(AND(D11301&lt;=TOTAL_BEDS,J11301&lt;=TEMP_WORKER_MAX*TEMP_WORKER_HRS),1,0)</f>
        <v>0</v>
      </c>
      <c r="O11301" s="2">
        <f>L11301-M11301-K11301-FIXED_COSTS</f>
        <v>-13151.391572714114</v>
      </c>
      <c r="P11301" s="2">
        <f>IF(N11301=1,O11301,"")</f>
      </c>
    </row>
    <row r="11302">
      <c r="A11302" s="6">
        <v>17</v>
      </c>
      <c r="B11302" s="6">
        <v>7</v>
      </c>
      <c r="C11302" s="6">
        <v>14</v>
      </c>
      <c r="D11302" s="6">
        <f>A11302+B11302+C11302</f>
        <v>38</v>
      </c>
      <c r="E11302" s="5">
        <f>IF(A11302=0,0,A11302*LABOR_HRS_WK_TOM*SEASON_WEEKS*(1+DIM_PCT_TOM)^A11302)</f>
        <v>7733.339536039206</v>
      </c>
      <c r="F11302" s="5">
        <f>IF(B11302=0,0,B11302*LABOR_HRS_WK_CAR*SEASON_WEEKS*(1+DIM_PCT_CAR)^B11302)</f>
        <v>249.62400827032462</v>
      </c>
      <c r="G11302" s="5">
        <f>IF(C11302=0,0,C11302*LABOR_HRS_WK_MES*SEASON_WEEKS*(1+DIM_PCT_MES)^C11302)</f>
        <v>749.67149159246435</v>
      </c>
      <c r="H11302" s="5">
        <f>E11302+F11302+G11302</f>
        <v>8732.6350359019943</v>
      </c>
      <c r="I11302" s="5">
        <f>MIN(H11302,FARMER_HRS)</f>
        <v>720</v>
      </c>
      <c r="J11302" s="5">
        <f>MAX(0,H11302-FARMER_HRS)</f>
        <v>8012.6350359019943</v>
      </c>
      <c r="K11302" s="2">
        <f>I11302*FARMER_RATE+J11302*TEMP_WORKER_RATE</f>
        <v>164108.2471510763</v>
      </c>
      <c r="L11302" s="2">
        <f>A11302*PRICE_TOM+B11302*PRICE_CAR+C11302*PRICE_MES</f>
        <v>202058</v>
      </c>
      <c r="M11302" s="2">
        <f>A11302*FERT_BED_TOM+B11302*FERT_BED_CAR+C11302*FERT_BED_MES</f>
        <v>30360</v>
      </c>
      <c r="N11302" s="6">
        <f>IF(AND(D11302&lt;=TOTAL_BEDS,J11302&lt;=TEMP_WORKER_MAX*TEMP_WORKER_HRS),1,0)</f>
        <v>0</v>
      </c>
      <c r="O11302" s="2">
        <f>L11302-M11302-K11302-FIXED_COSTS</f>
        <v>-12410.247151076299</v>
      </c>
      <c r="P11302" s="2">
        <f>IF(N11302=1,O11302,"")</f>
      </c>
    </row>
    <row r="11303">
      <c r="A11303" s="6">
        <v>17</v>
      </c>
      <c r="B11303" s="6">
        <v>7</v>
      </c>
      <c r="C11303" s="6">
        <v>15</v>
      </c>
      <c r="D11303" s="6">
        <f>A11303+B11303+C11303</f>
        <v>39</v>
      </c>
      <c r="E11303" s="5">
        <f>IF(A11303=0,0,A11303*LABOR_HRS_WK_TOM*SEASON_WEEKS*(1+DIM_PCT_TOM)^A11303)</f>
        <v>7733.339536039206</v>
      </c>
      <c r="F11303" s="5">
        <f>IF(B11303=0,0,B11303*LABOR_HRS_WK_CAR*SEASON_WEEKS*(1+DIM_PCT_CAR)^B11303)</f>
        <v>249.62400827032462</v>
      </c>
      <c r="G11303" s="5">
        <f>IF(C11303=0,0,C11303*LABOR_HRS_WK_MES*SEASON_WEEKS*(1+DIM_PCT_MES)^C11303)</f>
        <v>813.25969846861074</v>
      </c>
      <c r="H11303" s="5">
        <f>E11303+F11303+G11303</f>
        <v>8796.2232427781419</v>
      </c>
      <c r="I11303" s="5">
        <f>MIN(H11303,FARMER_HRS)</f>
        <v>720</v>
      </c>
      <c r="J11303" s="5">
        <f>MAX(0,H11303-FARMER_HRS)</f>
        <v>8076.2232427781419</v>
      </c>
      <c r="K11303" s="2">
        <f>I11303*FARMER_RATE+J11303*TEMP_WORKER_RATE</f>
        <v>165212.2090760094</v>
      </c>
      <c r="L11303" s="2">
        <f>A11303*PRICE_TOM+B11303*PRICE_CAR+C11303*PRICE_MES</f>
        <v>204758</v>
      </c>
      <c r="M11303" s="2">
        <f>A11303*FERT_BED_TOM+B11303*FERT_BED_CAR+C11303*FERT_BED_MES</f>
        <v>31240</v>
      </c>
      <c r="N11303" s="6">
        <f>IF(AND(D11303&lt;=TOTAL_BEDS,J11303&lt;=TEMP_WORKER_MAX*TEMP_WORKER_HRS),1,0)</f>
        <v>0</v>
      </c>
      <c r="O11303" s="2">
        <f>L11303-M11303-K11303-FIXED_COSTS</f>
        <v>-11694.2090760094</v>
      </c>
      <c r="P11303" s="2">
        <f>IF(N11303=1,O11303,"")</f>
      </c>
    </row>
    <row r="11304">
      <c r="A11304" s="6">
        <v>17</v>
      </c>
      <c r="B11304" s="6">
        <v>7</v>
      </c>
      <c r="C11304" s="6">
        <v>16</v>
      </c>
      <c r="D11304" s="6">
        <f>A11304+B11304+C11304</f>
        <v>40</v>
      </c>
      <c r="E11304" s="5">
        <f>IF(A11304=0,0,A11304*LABOR_HRS_WK_TOM*SEASON_WEEKS*(1+DIM_PCT_TOM)^A11304)</f>
        <v>7733.339536039206</v>
      </c>
      <c r="F11304" s="5">
        <f>IF(B11304=0,0,B11304*LABOR_HRS_WK_CAR*SEASON_WEEKS*(1+DIM_PCT_CAR)^B11304)</f>
        <v>249.62400827032462</v>
      </c>
      <c r="G11304" s="5">
        <f>IF(C11304=0,0,C11304*LABOR_HRS_WK_MES*SEASON_WEEKS*(1+DIM_PCT_MES)^C11304)</f>
        <v>878.32047434609967</v>
      </c>
      <c r="H11304" s="5">
        <f>E11304+F11304+G11304</f>
        <v>8861.28401865563</v>
      </c>
      <c r="I11304" s="5">
        <f>MIN(H11304,FARMER_HRS)</f>
        <v>720</v>
      </c>
      <c r="J11304" s="5">
        <f>MAX(0,H11304-FARMER_HRS)</f>
        <v>8141.28401865563</v>
      </c>
      <c r="K11304" s="2">
        <f>I11304*FARMER_RATE+J11304*TEMP_WORKER_RATE</f>
        <v>166341.73643499357</v>
      </c>
      <c r="L11304" s="2">
        <f>A11304*PRICE_TOM+B11304*PRICE_CAR+C11304*PRICE_MES</f>
        <v>207458</v>
      </c>
      <c r="M11304" s="2">
        <f>A11304*FERT_BED_TOM+B11304*FERT_BED_CAR+C11304*FERT_BED_MES</f>
        <v>32120</v>
      </c>
      <c r="N11304" s="6">
        <f>IF(AND(D11304&lt;=TOTAL_BEDS,J11304&lt;=TEMP_WORKER_MAX*TEMP_WORKER_HRS),1,0)</f>
        <v>0</v>
      </c>
      <c r="O11304" s="2">
        <f>L11304-M11304-K11304-FIXED_COSTS</f>
        <v>-11003.736434993567</v>
      </c>
      <c r="P11304" s="2">
        <f>IF(N11304=1,O11304,"")</f>
      </c>
    </row>
    <row r="11305">
      <c r="A11305" s="6">
        <v>17</v>
      </c>
      <c r="B11305" s="6">
        <v>7</v>
      </c>
      <c r="C11305" s="6">
        <v>17</v>
      </c>
      <c r="D11305" s="6">
        <f>A11305+B11305+C11305</f>
        <v>41</v>
      </c>
      <c r="E11305" s="5">
        <f>IF(A11305=0,0,A11305*LABOR_HRS_WK_TOM*SEASON_WEEKS*(1+DIM_PCT_TOM)^A11305)</f>
        <v>7733.339536039206</v>
      </c>
      <c r="F11305" s="5">
        <f>IF(B11305=0,0,B11305*LABOR_HRS_WK_CAR*SEASON_WEEKS*(1+DIM_PCT_CAR)^B11305)</f>
        <v>249.62400827032462</v>
      </c>
      <c r="G11305" s="5">
        <f>IF(C11305=0,0,C11305*LABOR_HRS_WK_MES*SEASON_WEEKS*(1+DIM_PCT_MES)^C11305)</f>
        <v>944.88069779263992</v>
      </c>
      <c r="H11305" s="5">
        <f>E11305+F11305+G11305</f>
        <v>8927.84424210217</v>
      </c>
      <c r="I11305" s="5">
        <f>MIN(H11305,FARMER_HRS)</f>
        <v>720</v>
      </c>
      <c r="J11305" s="5">
        <f>MAX(0,H11305-FARMER_HRS)</f>
        <v>8207.84424210217</v>
      </c>
      <c r="K11305" s="2">
        <f>I11305*FARMER_RATE+J11305*TEMP_WORKER_RATE</f>
        <v>167497.29586982934</v>
      </c>
      <c r="L11305" s="2">
        <f>A11305*PRICE_TOM+B11305*PRICE_CAR+C11305*PRICE_MES</f>
        <v>210158</v>
      </c>
      <c r="M11305" s="2">
        <f>A11305*FERT_BED_TOM+B11305*FERT_BED_CAR+C11305*FERT_BED_MES</f>
        <v>33000</v>
      </c>
      <c r="N11305" s="6">
        <f>IF(AND(D11305&lt;=TOTAL_BEDS,J11305&lt;=TEMP_WORKER_MAX*TEMP_WORKER_HRS),1,0)</f>
        <v>0</v>
      </c>
      <c r="O11305" s="2">
        <f>L11305-M11305-K11305-FIXED_COSTS</f>
        <v>-10339.295869829337</v>
      </c>
      <c r="P11305" s="2">
        <f>IF(N11305=1,O11305,"")</f>
      </c>
    </row>
    <row r="11306">
      <c r="A11306" s="6">
        <v>17</v>
      </c>
      <c r="B11306" s="6">
        <v>7</v>
      </c>
      <c r="C11306" s="6">
        <v>18</v>
      </c>
      <c r="D11306" s="6">
        <f>A11306+B11306+C11306</f>
        <v>42</v>
      </c>
      <c r="E11306" s="5">
        <f>IF(A11306=0,0,A11306*LABOR_HRS_WK_TOM*SEASON_WEEKS*(1+DIM_PCT_TOM)^A11306)</f>
        <v>7733.339536039206</v>
      </c>
      <c r="F11306" s="5">
        <f>IF(B11306=0,0,B11306*LABOR_HRS_WK_CAR*SEASON_WEEKS*(1+DIM_PCT_CAR)^B11306)</f>
        <v>249.62400827032462</v>
      </c>
      <c r="G11306" s="5">
        <f>IF(C11306=0,0,C11306*LABOR_HRS_WK_MES*SEASON_WEEKS*(1+DIM_PCT_MES)^C11306)</f>
        <v>1012.9676892512272</v>
      </c>
      <c r="H11306" s="5">
        <f>E11306+F11306+G11306</f>
        <v>8995.9312335607574</v>
      </c>
      <c r="I11306" s="5">
        <f>MIN(H11306,FARMER_HRS)</f>
        <v>720</v>
      </c>
      <c r="J11306" s="5">
        <f>MAX(0,H11306-FARMER_HRS)</f>
        <v>8275.9312335607574</v>
      </c>
      <c r="K11306" s="2">
        <f>I11306*FARMER_RATE+J11306*TEMP_WORKER_RATE</f>
        <v>168679.36169376315</v>
      </c>
      <c r="L11306" s="2">
        <f>A11306*PRICE_TOM+B11306*PRICE_CAR+C11306*PRICE_MES</f>
        <v>212858</v>
      </c>
      <c r="M11306" s="2">
        <f>A11306*FERT_BED_TOM+B11306*FERT_BED_CAR+C11306*FERT_BED_MES</f>
        <v>33880</v>
      </c>
      <c r="N11306" s="6">
        <f>IF(AND(D11306&lt;=TOTAL_BEDS,J11306&lt;=TEMP_WORKER_MAX*TEMP_WORKER_HRS),1,0)</f>
        <v>0</v>
      </c>
      <c r="O11306" s="2">
        <f>L11306-M11306-K11306-FIXED_COSTS</f>
        <v>-9701.361693763145</v>
      </c>
      <c r="P11306" s="2">
        <f>IF(N11306=1,O11306,"")</f>
      </c>
    </row>
    <row r="11307">
      <c r="A11307" s="6">
        <v>17</v>
      </c>
      <c r="B11307" s="6">
        <v>7</v>
      </c>
      <c r="C11307" s="6">
        <v>19</v>
      </c>
      <c r="D11307" s="6">
        <f>A11307+B11307+C11307</f>
        <v>43</v>
      </c>
      <c r="E11307" s="5">
        <f>IF(A11307=0,0,A11307*LABOR_HRS_WK_TOM*SEASON_WEEKS*(1+DIM_PCT_TOM)^A11307)</f>
        <v>7733.339536039206</v>
      </c>
      <c r="F11307" s="5">
        <f>IF(B11307=0,0,B11307*LABOR_HRS_WK_CAR*SEASON_WEEKS*(1+DIM_PCT_CAR)^B11307)</f>
        <v>249.62400827032462</v>
      </c>
      <c r="G11307" s="5">
        <f>IF(C11307=0,0,C11307*LABOR_HRS_WK_MES*SEASON_WEEKS*(1+DIM_PCT_MES)^C11307)</f>
        <v>1082.6092178872491</v>
      </c>
      <c r="H11307" s="5">
        <f>E11307+F11307+G11307</f>
        <v>9065.57276219678</v>
      </c>
      <c r="I11307" s="5">
        <f>MIN(H11307,FARMER_HRS)</f>
        <v>720</v>
      </c>
      <c r="J11307" s="5">
        <f>MAX(0,H11307-FARMER_HRS)</f>
        <v>8345.57276219678</v>
      </c>
      <c r="K11307" s="2">
        <f>I11307*FARMER_RATE+J11307*TEMP_WORKER_RATE</f>
        <v>169888.41601036076</v>
      </c>
      <c r="L11307" s="2">
        <f>A11307*PRICE_TOM+B11307*PRICE_CAR+C11307*PRICE_MES</f>
        <v>215558</v>
      </c>
      <c r="M11307" s="2">
        <f>A11307*FERT_BED_TOM+B11307*FERT_BED_CAR+C11307*FERT_BED_MES</f>
        <v>34760</v>
      </c>
      <c r="N11307" s="6">
        <f>IF(AND(D11307&lt;=TOTAL_BEDS,J11307&lt;=TEMP_WORKER_MAX*TEMP_WORKER_HRS),1,0)</f>
        <v>0</v>
      </c>
      <c r="O11307" s="2">
        <f>L11307-M11307-K11307-FIXED_COSTS</f>
        <v>-9090.4160103607574</v>
      </c>
      <c r="P11307" s="2">
        <f>IF(N11307=1,O11307,"")</f>
      </c>
    </row>
    <row r="11308">
      <c r="A11308" s="6">
        <v>17</v>
      </c>
      <c r="B11308" s="6">
        <v>7</v>
      </c>
      <c r="C11308" s="6">
        <v>20</v>
      </c>
      <c r="D11308" s="6">
        <f>A11308+B11308+C11308</f>
        <v>44</v>
      </c>
      <c r="E11308" s="5">
        <f>IF(A11308=0,0,A11308*LABOR_HRS_WK_TOM*SEASON_WEEKS*(1+DIM_PCT_TOM)^A11308)</f>
        <v>7733.339536039206</v>
      </c>
      <c r="F11308" s="5">
        <f>IF(B11308=0,0,B11308*LABOR_HRS_WK_CAR*SEASON_WEEKS*(1+DIM_PCT_CAR)^B11308)</f>
        <v>249.62400827032462</v>
      </c>
      <c r="G11308" s="5">
        <f>IF(C11308=0,0,C11308*LABOR_HRS_WK_MES*SEASON_WEEKS*(1+DIM_PCT_MES)^C11308)</f>
        <v>1153.8335085377259</v>
      </c>
      <c r="H11308" s="5">
        <f>E11308+F11308+G11308</f>
        <v>9136.7970528472561</v>
      </c>
      <c r="I11308" s="5">
        <f>MIN(H11308,FARMER_HRS)</f>
        <v>720</v>
      </c>
      <c r="J11308" s="5">
        <f>MAX(0,H11308-FARMER_HRS)</f>
        <v>8416.7970528472561</v>
      </c>
      <c r="K11308" s="2">
        <f>I11308*FARMER_RATE+J11308*TEMP_WORKER_RATE</f>
        <v>171124.94883415374</v>
      </c>
      <c r="L11308" s="2">
        <f>A11308*PRICE_TOM+B11308*PRICE_CAR+C11308*PRICE_MES</f>
        <v>218258</v>
      </c>
      <c r="M11308" s="2">
        <f>A11308*FERT_BED_TOM+B11308*FERT_BED_CAR+C11308*FERT_BED_MES</f>
        <v>35640</v>
      </c>
      <c r="N11308" s="6">
        <f>IF(AND(D11308&lt;=TOTAL_BEDS,J11308&lt;=TEMP_WORKER_MAX*TEMP_WORKER_HRS),1,0)</f>
        <v>0</v>
      </c>
      <c r="O11308" s="2">
        <f>L11308-M11308-K11308-FIXED_COSTS</f>
        <v>-8506.9488341537362</v>
      </c>
      <c r="P11308" s="2">
        <f>IF(N11308=1,O11308,"")</f>
      </c>
    </row>
    <row r="11309">
      <c r="A11309" s="6">
        <v>17</v>
      </c>
      <c r="B11309" s="6">
        <v>7</v>
      </c>
      <c r="C11309" s="6">
        <v>21</v>
      </c>
      <c r="D11309" s="6">
        <f>A11309+B11309+C11309</f>
        <v>45</v>
      </c>
      <c r="E11309" s="5">
        <f>IF(A11309=0,0,A11309*LABOR_HRS_WK_TOM*SEASON_WEEKS*(1+DIM_PCT_TOM)^A11309)</f>
        <v>7733.339536039206</v>
      </c>
      <c r="F11309" s="5">
        <f>IF(B11309=0,0,B11309*LABOR_HRS_WK_CAR*SEASON_WEEKS*(1+DIM_PCT_CAR)^B11309)</f>
        <v>249.62400827032462</v>
      </c>
      <c r="G11309" s="5">
        <f>IF(C11309=0,0,C11309*LABOR_HRS_WK_MES*SEASON_WEEKS*(1+DIM_PCT_MES)^C11309)</f>
        <v>1226.6692487641699</v>
      </c>
      <c r="H11309" s="5">
        <f>E11309+F11309+G11309</f>
        <v>9209.6327930737</v>
      </c>
      <c r="I11309" s="5">
        <f>MIN(H11309,FARMER_HRS)</f>
        <v>720</v>
      </c>
      <c r="J11309" s="5">
        <f>MAX(0,H11309-FARMER_HRS)</f>
        <v>8489.6327930737</v>
      </c>
      <c r="K11309" s="2">
        <f>I11309*FARMER_RATE+J11309*TEMP_WORKER_RATE</f>
        <v>172389.45821308508</v>
      </c>
      <c r="L11309" s="2">
        <f>A11309*PRICE_TOM+B11309*PRICE_CAR+C11309*PRICE_MES</f>
        <v>220958</v>
      </c>
      <c r="M11309" s="2">
        <f>A11309*FERT_BED_TOM+B11309*FERT_BED_CAR+C11309*FERT_BED_MES</f>
        <v>36520</v>
      </c>
      <c r="N11309" s="6">
        <f>IF(AND(D11309&lt;=TOTAL_BEDS,J11309&lt;=TEMP_WORKER_MAX*TEMP_WORKER_HRS),1,0)</f>
        <v>0</v>
      </c>
      <c r="O11309" s="2">
        <f>L11309-M11309-K11309-FIXED_COSTS</f>
        <v>-7951.4582130850758</v>
      </c>
      <c r="P11309" s="2">
        <f>IF(N11309=1,O11309,"")</f>
      </c>
    </row>
    <row r="11310">
      <c r="A11310" s="6">
        <v>17</v>
      </c>
      <c r="B11310" s="6">
        <v>7</v>
      </c>
      <c r="C11310" s="6">
        <v>22</v>
      </c>
      <c r="D11310" s="6">
        <f>A11310+B11310+C11310</f>
        <v>46</v>
      </c>
      <c r="E11310" s="5">
        <f>IF(A11310=0,0,A11310*LABOR_HRS_WK_TOM*SEASON_WEEKS*(1+DIM_PCT_TOM)^A11310)</f>
        <v>7733.339536039206</v>
      </c>
      <c r="F11310" s="5">
        <f>IF(B11310=0,0,B11310*LABOR_HRS_WK_CAR*SEASON_WEEKS*(1+DIM_PCT_CAR)^B11310)</f>
        <v>249.62400827032462</v>
      </c>
      <c r="G11310" s="5">
        <f>IF(C11310=0,0,C11310*LABOR_HRS_WK_MES*SEASON_WEEKS*(1+DIM_PCT_MES)^C11310)</f>
        <v>1301.1455960105659</v>
      </c>
      <c r="H11310" s="5">
        <f>E11310+F11310+G11310</f>
        <v>9284.1091403200953</v>
      </c>
      <c r="I11310" s="5">
        <f>MIN(H11310,FARMER_HRS)</f>
        <v>720</v>
      </c>
      <c r="J11310" s="5">
        <f>MAX(0,H11310-FARMER_HRS)</f>
        <v>8564.1091403200953</v>
      </c>
      <c r="K11310" s="2">
        <f>I11310*FARMER_RATE+J11310*TEMP_WORKER_RATE</f>
        <v>173682.45035277941</v>
      </c>
      <c r="L11310" s="2">
        <f>A11310*PRICE_TOM+B11310*PRICE_CAR+C11310*PRICE_MES</f>
        <v>223658</v>
      </c>
      <c r="M11310" s="2">
        <f>A11310*FERT_BED_TOM+B11310*FERT_BED_CAR+C11310*FERT_BED_MES</f>
        <v>37400</v>
      </c>
      <c r="N11310" s="6">
        <f>IF(AND(D11310&lt;=TOTAL_BEDS,J11310&lt;=TEMP_WORKER_MAX*TEMP_WORKER_HRS),1,0)</f>
        <v>0</v>
      </c>
      <c r="O11310" s="2">
        <f>L11310-M11310-K11310-FIXED_COSTS</f>
        <v>-7424.450352779415</v>
      </c>
      <c r="P11310" s="2">
        <f>IF(N11310=1,O11310,"")</f>
      </c>
    </row>
    <row r="11311">
      <c r="A11311" s="6">
        <v>17</v>
      </c>
      <c r="B11311" s="6">
        <v>7</v>
      </c>
      <c r="C11311" s="6">
        <v>23</v>
      </c>
      <c r="D11311" s="6">
        <f>A11311+B11311+C11311</f>
        <v>47</v>
      </c>
      <c r="E11311" s="5">
        <f>IF(A11311=0,0,A11311*LABOR_HRS_WK_TOM*SEASON_WEEKS*(1+DIM_PCT_TOM)^A11311)</f>
        <v>7733.339536039206</v>
      </c>
      <c r="F11311" s="5">
        <f>IF(B11311=0,0,B11311*LABOR_HRS_WK_CAR*SEASON_WEEKS*(1+DIM_PCT_CAR)^B11311)</f>
        <v>249.62400827032462</v>
      </c>
      <c r="G11311" s="5">
        <f>IF(C11311=0,0,C11311*LABOR_HRS_WK_MES*SEASON_WEEKS*(1+DIM_PCT_MES)^C11311)</f>
        <v>1377.2921848680023</v>
      </c>
      <c r="H11311" s="5">
        <f>E11311+F11311+G11311</f>
        <v>9360.255729177532</v>
      </c>
      <c r="I11311" s="5">
        <f>MIN(H11311,FARMER_HRS)</f>
        <v>720</v>
      </c>
      <c r="J11311" s="5">
        <f>MAX(0,H11311-FARMER_HRS)</f>
        <v>8640.255729177532</v>
      </c>
      <c r="K11311" s="2">
        <f>I11311*FARMER_RATE+J11311*TEMP_WORKER_RATE</f>
        <v>175004.43974266548</v>
      </c>
      <c r="L11311" s="2">
        <f>A11311*PRICE_TOM+B11311*PRICE_CAR+C11311*PRICE_MES</f>
        <v>226358</v>
      </c>
      <c r="M11311" s="2">
        <f>A11311*FERT_BED_TOM+B11311*FERT_BED_CAR+C11311*FERT_BED_MES</f>
        <v>38280</v>
      </c>
      <c r="N11311" s="6">
        <f>IF(AND(D11311&lt;=TOTAL_BEDS,J11311&lt;=TEMP_WORKER_MAX*TEMP_WORKER_HRS),1,0)</f>
        <v>0</v>
      </c>
      <c r="O11311" s="2">
        <f>L11311-M11311-K11311-FIXED_COSTS</f>
        <v>-6926.4397426654759</v>
      </c>
      <c r="P11311" s="2">
        <f>IF(N11311=1,O11311,"")</f>
      </c>
    </row>
    <row r="11312">
      <c r="A11312" s="6">
        <v>17</v>
      </c>
      <c r="B11312" s="6">
        <v>7</v>
      </c>
      <c r="C11312" s="6">
        <v>24</v>
      </c>
      <c r="D11312" s="6">
        <f>A11312+B11312+C11312</f>
        <v>48</v>
      </c>
      <c r="E11312" s="5">
        <f>IF(A11312=0,0,A11312*LABOR_HRS_WK_TOM*SEASON_WEEKS*(1+DIM_PCT_TOM)^A11312)</f>
        <v>7733.339536039206</v>
      </c>
      <c r="F11312" s="5">
        <f>IF(B11312=0,0,B11312*LABOR_HRS_WK_CAR*SEASON_WEEKS*(1+DIM_PCT_CAR)^B11312)</f>
        <v>249.62400827032462</v>
      </c>
      <c r="G11312" s="5">
        <f>IF(C11312=0,0,C11312*LABOR_HRS_WK_MES*SEASON_WEEKS*(1+DIM_PCT_MES)^C11312)</f>
        <v>1455.139134447498</v>
      </c>
      <c r="H11312" s="5">
        <f>E11312+F11312+G11312</f>
        <v>9438.1026787570281</v>
      </c>
      <c r="I11312" s="5">
        <f>MIN(H11312,FARMER_HRS)</f>
        <v>720</v>
      </c>
      <c r="J11312" s="5">
        <f>MAX(0,H11312-FARMER_HRS)</f>
        <v>8718.1026787570281</v>
      </c>
      <c r="K11312" s="2">
        <f>I11312*FARMER_RATE+J11312*TEMP_WORKER_RATE</f>
        <v>176355.94928397617</v>
      </c>
      <c r="L11312" s="2">
        <f>A11312*PRICE_TOM+B11312*PRICE_CAR+C11312*PRICE_MES</f>
        <v>229058</v>
      </c>
      <c r="M11312" s="2">
        <f>A11312*FERT_BED_TOM+B11312*FERT_BED_CAR+C11312*FERT_BED_MES</f>
        <v>39160</v>
      </c>
      <c r="N11312" s="6">
        <f>IF(AND(D11312&lt;=TOTAL_BEDS,J11312&lt;=TEMP_WORKER_MAX*TEMP_WORKER_HRS),1,0)</f>
        <v>0</v>
      </c>
      <c r="O11312" s="2">
        <f>L11312-M11312-K11312-FIXED_COSTS</f>
        <v>-6457.949283976166</v>
      </c>
      <c r="P11312" s="2">
        <f>IF(N11312=1,O11312,"")</f>
      </c>
    </row>
    <row r="11313">
      <c r="A11313" s="6">
        <v>17</v>
      </c>
      <c r="B11313" s="6">
        <v>7</v>
      </c>
      <c r="C11313" s="6">
        <v>25</v>
      </c>
      <c r="D11313" s="6">
        <f>A11313+B11313+C11313</f>
        <v>49</v>
      </c>
      <c r="E11313" s="5">
        <f>IF(A11313=0,0,A11313*LABOR_HRS_WK_TOM*SEASON_WEEKS*(1+DIM_PCT_TOM)^A11313)</f>
        <v>7733.339536039206</v>
      </c>
      <c r="F11313" s="5">
        <f>IF(B11313=0,0,B11313*LABOR_HRS_WK_CAR*SEASON_WEEKS*(1+DIM_PCT_CAR)^B11313)</f>
        <v>249.62400827032462</v>
      </c>
      <c r="G11313" s="5">
        <f>IF(C11313=0,0,C11313*LABOR_HRS_WK_MES*SEASON_WEEKS*(1+DIM_PCT_MES)^C11313)</f>
        <v>1534.7170558625955</v>
      </c>
      <c r="H11313" s="5">
        <f>E11313+F11313+G11313</f>
        <v>9517.6806001721252</v>
      </c>
      <c r="I11313" s="5">
        <f>MIN(H11313,FARMER_HRS)</f>
        <v>720</v>
      </c>
      <c r="J11313" s="5">
        <f>MAX(0,H11313-FARMER_HRS)</f>
        <v>8797.6806001721252</v>
      </c>
      <c r="K11313" s="2">
        <f>I11313*FARMER_RATE+J11313*TEMP_WORKER_RATE</f>
        <v>177737.51041965495</v>
      </c>
      <c r="L11313" s="2">
        <f>A11313*PRICE_TOM+B11313*PRICE_CAR+C11313*PRICE_MES</f>
        <v>231758</v>
      </c>
      <c r="M11313" s="2">
        <f>A11313*FERT_BED_TOM+B11313*FERT_BED_CAR+C11313*FERT_BED_MES</f>
        <v>40040</v>
      </c>
      <c r="N11313" s="6">
        <f>IF(AND(D11313&lt;=TOTAL_BEDS,J11313&lt;=TEMP_WORKER_MAX*TEMP_WORKER_HRS),1,0)</f>
        <v>0</v>
      </c>
      <c r="O11313" s="2">
        <f>L11313-M11313-K11313-FIXED_COSTS</f>
        <v>-6019.510419654951</v>
      </c>
      <c r="P11313" s="2">
        <f>IF(N11313=1,O11313,"")</f>
      </c>
    </row>
    <row r="11314">
      <c r="A11314" s="6">
        <v>17</v>
      </c>
      <c r="B11314" s="6">
        <v>7</v>
      </c>
      <c r="C11314" s="6">
        <v>26</v>
      </c>
      <c r="D11314" s="6">
        <f>A11314+B11314+C11314</f>
        <v>50</v>
      </c>
      <c r="E11314" s="5">
        <f>IF(A11314=0,0,A11314*LABOR_HRS_WK_TOM*SEASON_WEEKS*(1+DIM_PCT_TOM)^A11314)</f>
        <v>7733.339536039206</v>
      </c>
      <c r="F11314" s="5">
        <f>IF(B11314=0,0,B11314*LABOR_HRS_WK_CAR*SEASON_WEEKS*(1+DIM_PCT_CAR)^B11314)</f>
        <v>249.62400827032462</v>
      </c>
      <c r="G11314" s="5">
        <f>IF(C11314=0,0,C11314*LABOR_HRS_WK_MES*SEASON_WEEKS*(1+DIM_PCT_MES)^C11314)</f>
        <v>1616.0570598233128</v>
      </c>
      <c r="H11314" s="5">
        <f>E11314+F11314+G11314</f>
        <v>9599.0206041328438</v>
      </c>
      <c r="I11314" s="5">
        <f>MIN(H11314,FARMER_HRS)</f>
        <v>720</v>
      </c>
      <c r="J11314" s="5">
        <f>MAX(0,H11314-FARMER_HRS)</f>
        <v>8879.0206041328438</v>
      </c>
      <c r="K11314" s="2">
        <f>I11314*FARMER_RATE+J11314*TEMP_WORKER_RATE</f>
        <v>179149.66326619519</v>
      </c>
      <c r="L11314" s="2">
        <f>A11314*PRICE_TOM+B11314*PRICE_CAR+C11314*PRICE_MES</f>
        <v>234458</v>
      </c>
      <c r="M11314" s="2">
        <f>A11314*FERT_BED_TOM+B11314*FERT_BED_CAR+C11314*FERT_BED_MES</f>
        <v>40920</v>
      </c>
      <c r="N11314" s="6">
        <f>IF(AND(D11314&lt;=TOTAL_BEDS,J11314&lt;=TEMP_WORKER_MAX*TEMP_WORKER_HRS),1,0)</f>
        <v>0</v>
      </c>
      <c r="O11314" s="2">
        <f>L11314-M11314-K11314-FIXED_COSTS</f>
        <v>-5611.663266195188</v>
      </c>
      <c r="P11314" s="2">
        <f>IF(N11314=1,O11314,"")</f>
      </c>
    </row>
    <row r="11315">
      <c r="A11315" s="6">
        <v>17</v>
      </c>
      <c r="B11315" s="6">
        <v>7</v>
      </c>
      <c r="C11315" s="6">
        <v>27</v>
      </c>
      <c r="D11315" s="6">
        <f>A11315+B11315+C11315</f>
        <v>51</v>
      </c>
      <c r="E11315" s="5">
        <f>IF(A11315=0,0,A11315*LABOR_HRS_WK_TOM*SEASON_WEEKS*(1+DIM_PCT_TOM)^A11315)</f>
        <v>7733.339536039206</v>
      </c>
      <c r="F11315" s="5">
        <f>IF(B11315=0,0,B11315*LABOR_HRS_WK_CAR*SEASON_WEEKS*(1+DIM_PCT_CAR)^B11315)</f>
        <v>249.62400827032462</v>
      </c>
      <c r="G11315" s="5">
        <f>IF(C11315=0,0,C11315*LABOR_HRS_WK_MES*SEASON_WEEKS*(1+DIM_PCT_MES)^C11315)</f>
        <v>1699.19076434307</v>
      </c>
      <c r="H11315" s="5">
        <f>E11315+F11315+G11315</f>
        <v>9682.1543086526</v>
      </c>
      <c r="I11315" s="5">
        <f>MIN(H11315,FARMER_HRS)</f>
        <v>720</v>
      </c>
      <c r="J11315" s="5">
        <f>MAX(0,H11315-FARMER_HRS)</f>
        <v>8962.1543086526</v>
      </c>
      <c r="K11315" s="2">
        <f>I11315*FARMER_RATE+J11315*TEMP_WORKER_RATE</f>
        <v>180592.95674744097</v>
      </c>
      <c r="L11315" s="2">
        <f>A11315*PRICE_TOM+B11315*PRICE_CAR+C11315*PRICE_MES</f>
        <v>237158</v>
      </c>
      <c r="M11315" s="2">
        <f>A11315*FERT_BED_TOM+B11315*FERT_BED_CAR+C11315*FERT_BED_MES</f>
        <v>41800</v>
      </c>
      <c r="N11315" s="6">
        <f>IF(AND(D11315&lt;=TOTAL_BEDS,J11315&lt;=TEMP_WORKER_MAX*TEMP_WORKER_HRS),1,0)</f>
        <v>0</v>
      </c>
      <c r="O11315" s="2">
        <f>L11315-M11315-K11315-FIXED_COSTS</f>
        <v>-5234.9567474409705</v>
      </c>
      <c r="P11315" s="2">
        <f>IF(N11315=1,O11315,"")</f>
      </c>
    </row>
    <row r="11316">
      <c r="A11316" s="6">
        <v>17</v>
      </c>
      <c r="B11316" s="6">
        <v>7</v>
      </c>
      <c r="C11316" s="6">
        <v>28</v>
      </c>
      <c r="D11316" s="6">
        <f>A11316+B11316+C11316</f>
        <v>52</v>
      </c>
      <c r="E11316" s="5">
        <f>IF(A11316=0,0,A11316*LABOR_HRS_WK_TOM*SEASON_WEEKS*(1+DIM_PCT_TOM)^A11316)</f>
        <v>7733.339536039206</v>
      </c>
      <c r="F11316" s="5">
        <f>IF(B11316=0,0,B11316*LABOR_HRS_WK_CAR*SEASON_WEEKS*(1+DIM_PCT_CAR)^B11316)</f>
        <v>249.62400827032462</v>
      </c>
      <c r="G11316" s="5">
        <f>IF(C11316=0,0,C11316*LABOR_HRS_WK_MES*SEASON_WEEKS*(1+DIM_PCT_MES)^C11316)</f>
        <v>1784.1503025602233</v>
      </c>
      <c r="H11316" s="5">
        <f>E11316+F11316+G11316</f>
        <v>9767.1138468697536</v>
      </c>
      <c r="I11316" s="5">
        <f>MIN(H11316,FARMER_HRS)</f>
        <v>720</v>
      </c>
      <c r="J11316" s="5">
        <f>MAX(0,H11316-FARMER_HRS)</f>
        <v>9047.1138468697536</v>
      </c>
      <c r="K11316" s="2">
        <f>I11316*FARMER_RATE+J11316*TEMP_WORKER_RATE</f>
        <v>182067.94873037766</v>
      </c>
      <c r="L11316" s="2">
        <f>A11316*PRICE_TOM+B11316*PRICE_CAR+C11316*PRICE_MES</f>
        <v>239858</v>
      </c>
      <c r="M11316" s="2">
        <f>A11316*FERT_BED_TOM+B11316*FERT_BED_CAR+C11316*FERT_BED_MES</f>
        <v>42680</v>
      </c>
      <c r="N11316" s="6">
        <f>IF(AND(D11316&lt;=TOTAL_BEDS,J11316&lt;=TEMP_WORKER_MAX*TEMP_WORKER_HRS),1,0)</f>
        <v>0</v>
      </c>
      <c r="O11316" s="2">
        <f>L11316-M11316-K11316-FIXED_COSTS</f>
        <v>-4889.948730377655</v>
      </c>
      <c r="P11316" s="2">
        <f>IF(N11316=1,O11316,"")</f>
      </c>
    </row>
    <row r="11317">
      <c r="A11317" s="6">
        <v>17</v>
      </c>
      <c r="B11317" s="6">
        <v>7</v>
      </c>
      <c r="C11317" s="6">
        <v>29</v>
      </c>
      <c r="D11317" s="6">
        <f>A11317+B11317+C11317</f>
        <v>53</v>
      </c>
      <c r="E11317" s="5">
        <f>IF(A11317=0,0,A11317*LABOR_HRS_WK_TOM*SEASON_WEEKS*(1+DIM_PCT_TOM)^A11317)</f>
        <v>7733.339536039206</v>
      </c>
      <c r="F11317" s="5">
        <f>IF(B11317=0,0,B11317*LABOR_HRS_WK_CAR*SEASON_WEEKS*(1+DIM_PCT_CAR)^B11317)</f>
        <v>249.62400827032462</v>
      </c>
      <c r="G11317" s="5">
        <f>IF(C11317=0,0,C11317*LABOR_HRS_WK_MES*SEASON_WEEKS*(1+DIM_PCT_MES)^C11317)</f>
        <v>1870.9683306758766</v>
      </c>
      <c r="H11317" s="5">
        <f>E11317+F11317+G11317</f>
        <v>9853.9318749854065</v>
      </c>
      <c r="I11317" s="5">
        <f>MIN(H11317,FARMER_HRS)</f>
        <v>720</v>
      </c>
      <c r="J11317" s="5">
        <f>MAX(0,H11317-FARMER_HRS)</f>
        <v>9133.9318749854065</v>
      </c>
      <c r="K11317" s="2">
        <f>I11317*FARMER_RATE+J11317*TEMP_WORKER_RATE</f>
        <v>183575.20616294109</v>
      </c>
      <c r="L11317" s="2">
        <f>A11317*PRICE_TOM+B11317*PRICE_CAR+C11317*PRICE_MES</f>
        <v>242558</v>
      </c>
      <c r="M11317" s="2">
        <f>A11317*FERT_BED_TOM+B11317*FERT_BED_CAR+C11317*FERT_BED_MES</f>
        <v>43560</v>
      </c>
      <c r="N11317" s="6">
        <f>IF(AND(D11317&lt;=TOTAL_BEDS,J11317&lt;=TEMP_WORKER_MAX*TEMP_WORKER_HRS),1,0)</f>
        <v>0</v>
      </c>
      <c r="O11317" s="2">
        <f>L11317-M11317-K11317-FIXED_COSTS</f>
        <v>-4577.2061629410891</v>
      </c>
      <c r="P11317" s="2">
        <f>IF(N11317=1,O11317,"")</f>
      </c>
    </row>
    <row r="11318">
      <c r="A11318" s="6">
        <v>17</v>
      </c>
      <c r="B11318" s="6">
        <v>7</v>
      </c>
      <c r="C11318" s="6">
        <v>30</v>
      </c>
      <c r="D11318" s="6">
        <f>A11318+B11318+C11318</f>
        <v>54</v>
      </c>
      <c r="E11318" s="5">
        <f>IF(A11318=0,0,A11318*LABOR_HRS_WK_TOM*SEASON_WEEKS*(1+DIM_PCT_TOM)^A11318)</f>
        <v>7733.339536039206</v>
      </c>
      <c r="F11318" s="5">
        <f>IF(B11318=0,0,B11318*LABOR_HRS_WK_CAR*SEASON_WEEKS*(1+DIM_PCT_CAR)^B11318)</f>
        <v>249.62400827032462</v>
      </c>
      <c r="G11318" s="5">
        <f>IF(C11318=0,0,C11318*LABOR_HRS_WK_MES*SEASON_WEEKS*(1+DIM_PCT_MES)^C11318)</f>
        <v>1959.6780360096466</v>
      </c>
      <c r="H11318" s="5">
        <f>E11318+F11318+G11318</f>
        <v>9942.6415803191776</v>
      </c>
      <c r="I11318" s="5">
        <f>MIN(H11318,FARMER_HRS)</f>
        <v>720</v>
      </c>
      <c r="J11318" s="5">
        <f>MAX(0,H11318-FARMER_HRS)</f>
        <v>9222.6415803191776</v>
      </c>
      <c r="K11318" s="2">
        <f>I11318*FARMER_RATE+J11318*TEMP_WORKER_RATE</f>
        <v>185115.30521387461</v>
      </c>
      <c r="L11318" s="2">
        <f>A11318*PRICE_TOM+B11318*PRICE_CAR+C11318*PRICE_MES</f>
        <v>245258</v>
      </c>
      <c r="M11318" s="2">
        <f>A11318*FERT_BED_TOM+B11318*FERT_BED_CAR+C11318*FERT_BED_MES</f>
        <v>44440</v>
      </c>
      <c r="N11318" s="6">
        <f>IF(AND(D11318&lt;=TOTAL_BEDS,J11318&lt;=TEMP_WORKER_MAX*TEMP_WORKER_HRS),1,0)</f>
        <v>0</v>
      </c>
      <c r="O11318" s="2">
        <f>L11318-M11318-K11318-FIXED_COSTS</f>
        <v>-4297.3052138746134</v>
      </c>
      <c r="P11318" s="2">
        <f>IF(N11318=1,O11318,"")</f>
      </c>
    </row>
    <row r="11319">
      <c r="A11319" s="6">
        <v>17</v>
      </c>
      <c r="B11319" s="6">
        <v>8</v>
      </c>
      <c r="C11319" s="6">
        <v>0</v>
      </c>
      <c r="D11319" s="6">
        <f>A11319+B11319+C11319</f>
        <v>25</v>
      </c>
      <c r="E11319" s="5">
        <f>IF(A11319=0,0,A11319*LABOR_HRS_WK_TOM*SEASON_WEEKS*(1+DIM_PCT_TOM)^A11319)</f>
        <v>7733.339536039206</v>
      </c>
      <c r="F11319" s="5">
        <f>IF(B11319=0,0,B11319*LABOR_HRS_WK_CAR*SEASON_WEEKS*(1+DIM_PCT_CAR)^B11319)</f>
        <v>292.41669540238013</v>
      </c>
      <c r="G11319" s="5">
        <f>IF(C11319=0,0,C11319*LABOR_HRS_WK_MES*SEASON_WEEKS*(1+DIM_PCT_MES)^C11319)</f>
        <v>0</v>
      </c>
      <c r="H11319" s="5">
        <f>E11319+F11319+G11319</f>
        <v>8025.7562314415864</v>
      </c>
      <c r="I11319" s="5">
        <f>MIN(H11319,FARMER_HRS)</f>
        <v>720</v>
      </c>
      <c r="J11319" s="5">
        <f>MAX(0,H11319-FARMER_HRS)</f>
        <v>7305.7562314415864</v>
      </c>
      <c r="K11319" s="2">
        <f>I11319*FARMER_RATE+J11319*TEMP_WORKER_RATE</f>
        <v>151836.04568474976</v>
      </c>
      <c r="L11319" s="2">
        <f>A11319*PRICE_TOM+B11319*PRICE_CAR+C11319*PRICE_MES</f>
        <v>166352</v>
      </c>
      <c r="M11319" s="2">
        <f>A11319*FERT_BED_TOM+B11319*FERT_BED_CAR+C11319*FERT_BED_MES</f>
        <v>18480</v>
      </c>
      <c r="N11319" s="6">
        <f>IF(AND(D11319&lt;=TOTAL_BEDS,J11319&lt;=TEMP_WORKER_MAX*TEMP_WORKER_HRS),1,0)</f>
        <v>0</v>
      </c>
      <c r="O11319" s="2">
        <f>L11319-M11319-K11319-FIXED_COSTS</f>
        <v>-23964.045684749755</v>
      </c>
      <c r="P11319" s="2">
        <f>IF(N11319=1,O11319,"")</f>
      </c>
    </row>
    <row r="11320">
      <c r="A11320" s="6">
        <v>17</v>
      </c>
      <c r="B11320" s="6">
        <v>8</v>
      </c>
      <c r="C11320" s="6">
        <v>1</v>
      </c>
      <c r="D11320" s="6">
        <f>A11320+B11320+C11320</f>
        <v>26</v>
      </c>
      <c r="E11320" s="5">
        <f>IF(A11320=0,0,A11320*LABOR_HRS_WK_TOM*SEASON_WEEKS*(1+DIM_PCT_TOM)^A11320)</f>
        <v>7733.339536039206</v>
      </c>
      <c r="F11320" s="5">
        <f>IF(B11320=0,0,B11320*LABOR_HRS_WK_CAR*SEASON_WEEKS*(1+DIM_PCT_CAR)^B11320)</f>
        <v>292.41669540238013</v>
      </c>
      <c r="G11320" s="5">
        <f>IF(C11320=0,0,C11320*LABOR_HRS_WK_MES*SEASON_WEEKS*(1+DIM_PCT_MES)^C11320)</f>
        <v>45.5625</v>
      </c>
      <c r="H11320" s="5">
        <f>E11320+F11320+G11320</f>
        <v>8071.3187314415864</v>
      </c>
      <c r="I11320" s="5">
        <f>MIN(H11320,FARMER_HRS)</f>
        <v>720</v>
      </c>
      <c r="J11320" s="5">
        <f>MAX(0,H11320-FARMER_HRS)</f>
        <v>7351.3187314415864</v>
      </c>
      <c r="K11320" s="2">
        <f>I11320*FARMER_RATE+J11320*TEMP_WORKER_RATE</f>
        <v>152627.06130974976</v>
      </c>
      <c r="L11320" s="2">
        <f>A11320*PRICE_TOM+B11320*PRICE_CAR+C11320*PRICE_MES</f>
        <v>169052</v>
      </c>
      <c r="M11320" s="2">
        <f>A11320*FERT_BED_TOM+B11320*FERT_BED_CAR+C11320*FERT_BED_MES</f>
        <v>19360</v>
      </c>
      <c r="N11320" s="6">
        <f>IF(AND(D11320&lt;=TOTAL_BEDS,J11320&lt;=TEMP_WORKER_MAX*TEMP_WORKER_HRS),1,0)</f>
        <v>0</v>
      </c>
      <c r="O11320" s="2">
        <f>L11320-M11320-K11320-FIXED_COSTS</f>
        <v>-22935.061309749755</v>
      </c>
      <c r="P11320" s="2">
        <f>IF(N11320=1,O11320,"")</f>
      </c>
    </row>
    <row r="11321">
      <c r="A11321" s="6">
        <v>17</v>
      </c>
      <c r="B11321" s="6">
        <v>8</v>
      </c>
      <c r="C11321" s="6">
        <v>2</v>
      </c>
      <c r="D11321" s="6">
        <f>A11321+B11321+C11321</f>
        <v>27</v>
      </c>
      <c r="E11321" s="5">
        <f>IF(A11321=0,0,A11321*LABOR_HRS_WK_TOM*SEASON_WEEKS*(1+DIM_PCT_TOM)^A11321)</f>
        <v>7733.339536039206</v>
      </c>
      <c r="F11321" s="5">
        <f>IF(B11321=0,0,B11321*LABOR_HRS_WK_CAR*SEASON_WEEKS*(1+DIM_PCT_CAR)^B11321)</f>
        <v>292.41669540238013</v>
      </c>
      <c r="G11321" s="5">
        <f>IF(C11321=0,0,C11321*LABOR_HRS_WK_MES*SEASON_WEEKS*(1+DIM_PCT_MES)^C11321)</f>
        <v>92.2640625</v>
      </c>
      <c r="H11321" s="5">
        <f>E11321+F11321+G11321</f>
        <v>8118.0202939415867</v>
      </c>
      <c r="I11321" s="5">
        <f>MIN(H11321,FARMER_HRS)</f>
        <v>720</v>
      </c>
      <c r="J11321" s="5">
        <f>MAX(0,H11321-FARMER_HRS)</f>
        <v>7398.0202939415867</v>
      </c>
      <c r="K11321" s="2">
        <f>I11321*FARMER_RATE+J11321*TEMP_WORKER_RATE</f>
        <v>153437.85232537478</v>
      </c>
      <c r="L11321" s="2">
        <f>A11321*PRICE_TOM+B11321*PRICE_CAR+C11321*PRICE_MES</f>
        <v>171752</v>
      </c>
      <c r="M11321" s="2">
        <f>A11321*FERT_BED_TOM+B11321*FERT_BED_CAR+C11321*FERT_BED_MES</f>
        <v>20240</v>
      </c>
      <c r="N11321" s="6">
        <f>IF(AND(D11321&lt;=TOTAL_BEDS,J11321&lt;=TEMP_WORKER_MAX*TEMP_WORKER_HRS),1,0)</f>
        <v>0</v>
      </c>
      <c r="O11321" s="2">
        <f>L11321-M11321-K11321-FIXED_COSTS</f>
        <v>-21925.852325374784</v>
      </c>
      <c r="P11321" s="2">
        <f>IF(N11321=1,O11321,"")</f>
      </c>
    </row>
    <row r="11322">
      <c r="A11322" s="6">
        <v>17</v>
      </c>
      <c r="B11322" s="6">
        <v>8</v>
      </c>
      <c r="C11322" s="6">
        <v>3</v>
      </c>
      <c r="D11322" s="6">
        <f>A11322+B11322+C11322</f>
        <v>28</v>
      </c>
      <c r="E11322" s="5">
        <f>IF(A11322=0,0,A11322*LABOR_HRS_WK_TOM*SEASON_WEEKS*(1+DIM_PCT_TOM)^A11322)</f>
        <v>7733.339536039206</v>
      </c>
      <c r="F11322" s="5">
        <f>IF(B11322=0,0,B11322*LABOR_HRS_WK_CAR*SEASON_WEEKS*(1+DIM_PCT_CAR)^B11322)</f>
        <v>292.41669540238013</v>
      </c>
      <c r="G11322" s="5">
        <f>IF(C11322=0,0,C11322*LABOR_HRS_WK_MES*SEASON_WEEKS*(1+DIM_PCT_MES)^C11322)</f>
        <v>140.12604492187498</v>
      </c>
      <c r="H11322" s="5">
        <f>E11322+F11322+G11322</f>
        <v>8165.8822763634616</v>
      </c>
      <c r="I11322" s="5">
        <f>MIN(H11322,FARMER_HRS)</f>
        <v>720</v>
      </c>
      <c r="J11322" s="5">
        <f>MAX(0,H11322-FARMER_HRS)</f>
        <v>7445.8822763634616</v>
      </c>
      <c r="K11322" s="2">
        <f>I11322*FARMER_RATE+J11322*TEMP_WORKER_RATE</f>
        <v>154268.789520199</v>
      </c>
      <c r="L11322" s="2">
        <f>A11322*PRICE_TOM+B11322*PRICE_CAR+C11322*PRICE_MES</f>
        <v>174452</v>
      </c>
      <c r="M11322" s="2">
        <f>A11322*FERT_BED_TOM+B11322*FERT_BED_CAR+C11322*FERT_BED_MES</f>
        <v>21120</v>
      </c>
      <c r="N11322" s="6">
        <f>IF(AND(D11322&lt;=TOTAL_BEDS,J11322&lt;=TEMP_WORKER_MAX*TEMP_WORKER_HRS),1,0)</f>
        <v>0</v>
      </c>
      <c r="O11322" s="2">
        <f>L11322-M11322-K11322-FIXED_COSTS</f>
        <v>-20936.789520199003</v>
      </c>
      <c r="P11322" s="2">
        <f>IF(N11322=1,O11322,"")</f>
      </c>
    </row>
    <row r="11323">
      <c r="A11323" s="6">
        <v>17</v>
      </c>
      <c r="B11323" s="6">
        <v>8</v>
      </c>
      <c r="C11323" s="6">
        <v>4</v>
      </c>
      <c r="D11323" s="6">
        <f>A11323+B11323+C11323</f>
        <v>29</v>
      </c>
      <c r="E11323" s="5">
        <f>IF(A11323=0,0,A11323*LABOR_HRS_WK_TOM*SEASON_WEEKS*(1+DIM_PCT_TOM)^A11323)</f>
        <v>7733.339536039206</v>
      </c>
      <c r="F11323" s="5">
        <f>IF(B11323=0,0,B11323*LABOR_HRS_WK_CAR*SEASON_WEEKS*(1+DIM_PCT_CAR)^B11323)</f>
        <v>292.41669540238013</v>
      </c>
      <c r="G11323" s="5">
        <f>IF(C11323=0,0,C11323*LABOR_HRS_WK_MES*SEASON_WEEKS*(1+DIM_PCT_MES)^C11323)</f>
        <v>189.17016064453119</v>
      </c>
      <c r="H11323" s="5">
        <f>E11323+F11323+G11323</f>
        <v>8214.9263920861176</v>
      </c>
      <c r="I11323" s="5">
        <f>MIN(H11323,FARMER_HRS)</f>
        <v>720</v>
      </c>
      <c r="J11323" s="5">
        <f>MAX(0,H11323-FARMER_HRS)</f>
        <v>7494.9263920861176</v>
      </c>
      <c r="K11323" s="2">
        <f>I11323*FARMER_RATE+J11323*TEMP_WORKER_RATE</f>
        <v>155120.2498626062</v>
      </c>
      <c r="L11323" s="2">
        <f>A11323*PRICE_TOM+B11323*PRICE_CAR+C11323*PRICE_MES</f>
        <v>177152</v>
      </c>
      <c r="M11323" s="2">
        <f>A11323*FERT_BED_TOM+B11323*FERT_BED_CAR+C11323*FERT_BED_MES</f>
        <v>22000</v>
      </c>
      <c r="N11323" s="6">
        <f>IF(AND(D11323&lt;=TOTAL_BEDS,J11323&lt;=TEMP_WORKER_MAX*TEMP_WORKER_HRS),1,0)</f>
        <v>0</v>
      </c>
      <c r="O11323" s="2">
        <f>L11323-M11323-K11323-FIXED_COSTS</f>
        <v>-19968.2498626062</v>
      </c>
      <c r="P11323" s="2">
        <f>IF(N11323=1,O11323,"")</f>
      </c>
    </row>
    <row r="11324">
      <c r="A11324" s="6">
        <v>17</v>
      </c>
      <c r="B11324" s="6">
        <v>8</v>
      </c>
      <c r="C11324" s="6">
        <v>5</v>
      </c>
      <c r="D11324" s="6">
        <f>A11324+B11324+C11324</f>
        <v>30</v>
      </c>
      <c r="E11324" s="5">
        <f>IF(A11324=0,0,A11324*LABOR_HRS_WK_TOM*SEASON_WEEKS*(1+DIM_PCT_TOM)^A11324)</f>
        <v>7733.339536039206</v>
      </c>
      <c r="F11324" s="5">
        <f>IF(B11324=0,0,B11324*LABOR_HRS_WK_CAR*SEASON_WEEKS*(1+DIM_PCT_CAR)^B11324)</f>
        <v>292.41669540238013</v>
      </c>
      <c r="G11324" s="5">
        <f>IF(C11324=0,0,C11324*LABOR_HRS_WK_MES*SEASON_WEEKS*(1+DIM_PCT_MES)^C11324)</f>
        <v>239.41848456573481</v>
      </c>
      <c r="H11324" s="5">
        <f>E11324+F11324+G11324</f>
        <v>8265.174716007321</v>
      </c>
      <c r="I11324" s="5">
        <f>MIN(H11324,FARMER_HRS)</f>
        <v>720</v>
      </c>
      <c r="J11324" s="5">
        <f>MAX(0,H11324-FARMER_HRS)</f>
        <v>7545.174716007321</v>
      </c>
      <c r="K11324" s="2">
        <f>I11324*FARMER_RATE+J11324*TEMP_WORKER_RATE</f>
        <v>155992.61659734932</v>
      </c>
      <c r="L11324" s="2">
        <f>A11324*PRICE_TOM+B11324*PRICE_CAR+C11324*PRICE_MES</f>
        <v>179852</v>
      </c>
      <c r="M11324" s="2">
        <f>A11324*FERT_BED_TOM+B11324*FERT_BED_CAR+C11324*FERT_BED_MES</f>
        <v>22880</v>
      </c>
      <c r="N11324" s="6">
        <f>IF(AND(D11324&lt;=TOTAL_BEDS,J11324&lt;=TEMP_WORKER_MAX*TEMP_WORKER_HRS),1,0)</f>
        <v>0</v>
      </c>
      <c r="O11324" s="2">
        <f>L11324-M11324-K11324-FIXED_COSTS</f>
        <v>-19020.616597349319</v>
      </c>
      <c r="P11324" s="2">
        <f>IF(N11324=1,O11324,"")</f>
      </c>
    </row>
    <row r="11325">
      <c r="A11325" s="6">
        <v>17</v>
      </c>
      <c r="B11325" s="6">
        <v>8</v>
      </c>
      <c r="C11325" s="6">
        <v>6</v>
      </c>
      <c r="D11325" s="6">
        <f>A11325+B11325+C11325</f>
        <v>31</v>
      </c>
      <c r="E11325" s="5">
        <f>IF(A11325=0,0,A11325*LABOR_HRS_WK_TOM*SEASON_WEEKS*(1+DIM_PCT_TOM)^A11325)</f>
        <v>7733.339536039206</v>
      </c>
      <c r="F11325" s="5">
        <f>IF(B11325=0,0,B11325*LABOR_HRS_WK_CAR*SEASON_WEEKS*(1+DIM_PCT_CAR)^B11325)</f>
        <v>292.41669540238013</v>
      </c>
      <c r="G11325" s="5">
        <f>IF(C11325=0,0,C11325*LABOR_HRS_WK_MES*SEASON_WEEKS*(1+DIM_PCT_MES)^C11325)</f>
        <v>290.89345874736773</v>
      </c>
      <c r="H11325" s="5">
        <f>E11325+F11325+G11325</f>
        <v>8316.649690188955</v>
      </c>
      <c r="I11325" s="5">
        <f>MIN(H11325,FARMER_HRS)</f>
        <v>720</v>
      </c>
      <c r="J11325" s="5">
        <f>MAX(0,H11325-FARMER_HRS)</f>
        <v>7596.649690188955</v>
      </c>
      <c r="K11325" s="2">
        <f>I11325*FARMER_RATE+J11325*TEMP_WORKER_RATE</f>
        <v>156886.27934355824</v>
      </c>
      <c r="L11325" s="2">
        <f>A11325*PRICE_TOM+B11325*PRICE_CAR+C11325*PRICE_MES</f>
        <v>182552</v>
      </c>
      <c r="M11325" s="2">
        <f>A11325*FERT_BED_TOM+B11325*FERT_BED_CAR+C11325*FERT_BED_MES</f>
        <v>23760</v>
      </c>
      <c r="N11325" s="6">
        <f>IF(AND(D11325&lt;=TOTAL_BEDS,J11325&lt;=TEMP_WORKER_MAX*TEMP_WORKER_HRS),1,0)</f>
        <v>0</v>
      </c>
      <c r="O11325" s="2">
        <f>L11325-M11325-K11325-FIXED_COSTS</f>
        <v>-18094.279343558243</v>
      </c>
      <c r="P11325" s="2">
        <f>IF(N11325=1,O11325,"")</f>
      </c>
    </row>
    <row r="11326">
      <c r="A11326" s="6">
        <v>17</v>
      </c>
      <c r="B11326" s="6">
        <v>8</v>
      </c>
      <c r="C11326" s="6">
        <v>7</v>
      </c>
      <c r="D11326" s="6">
        <f>A11326+B11326+C11326</f>
        <v>32</v>
      </c>
      <c r="E11326" s="5">
        <f>IF(A11326=0,0,A11326*LABOR_HRS_WK_TOM*SEASON_WEEKS*(1+DIM_PCT_TOM)^A11326)</f>
        <v>7733.339536039206</v>
      </c>
      <c r="F11326" s="5">
        <f>IF(B11326=0,0,B11326*LABOR_HRS_WK_CAR*SEASON_WEEKS*(1+DIM_PCT_CAR)^B11326)</f>
        <v>292.41669540238013</v>
      </c>
      <c r="G11326" s="5">
        <f>IF(C11326=0,0,C11326*LABOR_HRS_WK_MES*SEASON_WEEKS*(1+DIM_PCT_MES)^C11326)</f>
        <v>343.61789814532818</v>
      </c>
      <c r="H11326" s="5">
        <f>E11326+F11326+G11326</f>
        <v>8369.3741295869149</v>
      </c>
      <c r="I11326" s="5">
        <f>MIN(H11326,FARMER_HRS)</f>
        <v>720</v>
      </c>
      <c r="J11326" s="5">
        <f>MAX(0,H11326-FARMER_HRS)</f>
        <v>7649.3741295869149</v>
      </c>
      <c r="K11326" s="2">
        <f>I11326*FARMER_RATE+J11326*TEMP_WORKER_RATE</f>
        <v>157801.63419421727</v>
      </c>
      <c r="L11326" s="2">
        <f>A11326*PRICE_TOM+B11326*PRICE_CAR+C11326*PRICE_MES</f>
        <v>185252</v>
      </c>
      <c r="M11326" s="2">
        <f>A11326*FERT_BED_TOM+B11326*FERT_BED_CAR+C11326*FERT_BED_MES</f>
        <v>24640</v>
      </c>
      <c r="N11326" s="6">
        <f>IF(AND(D11326&lt;=TOTAL_BEDS,J11326&lt;=TEMP_WORKER_MAX*TEMP_WORKER_HRS),1,0)</f>
        <v>0</v>
      </c>
      <c r="O11326" s="2">
        <f>L11326-M11326-K11326-FIXED_COSTS</f>
        <v>-17189.634194217273</v>
      </c>
      <c r="P11326" s="2">
        <f>IF(N11326=1,O11326,"")</f>
      </c>
    </row>
    <row r="11327">
      <c r="A11327" s="6">
        <v>17</v>
      </c>
      <c r="B11327" s="6">
        <v>8</v>
      </c>
      <c r="C11327" s="6">
        <v>8</v>
      </c>
      <c r="D11327" s="6">
        <f>A11327+B11327+C11327</f>
        <v>33</v>
      </c>
      <c r="E11327" s="5">
        <f>IF(A11327=0,0,A11327*LABOR_HRS_WK_TOM*SEASON_WEEKS*(1+DIM_PCT_TOM)^A11327)</f>
        <v>7733.339536039206</v>
      </c>
      <c r="F11327" s="5">
        <f>IF(B11327=0,0,B11327*LABOR_HRS_WK_CAR*SEASON_WEEKS*(1+DIM_PCT_CAR)^B11327)</f>
        <v>292.41669540238013</v>
      </c>
      <c r="G11327" s="5">
        <f>IF(C11327=0,0,C11327*LABOR_HRS_WK_MES*SEASON_WEEKS*(1+DIM_PCT_MES)^C11327)</f>
        <v>397.61499642530833</v>
      </c>
      <c r="H11327" s="5">
        <f>E11327+F11327+G11327</f>
        <v>8423.3712278668954</v>
      </c>
      <c r="I11327" s="5">
        <f>MIN(H11327,FARMER_HRS)</f>
        <v>720</v>
      </c>
      <c r="J11327" s="5">
        <f>MAX(0,H11327-FARMER_HRS)</f>
        <v>7703.3712278668954</v>
      </c>
      <c r="K11327" s="2">
        <f>I11327*FARMER_RATE+J11327*TEMP_WORKER_RATE</f>
        <v>158739.08381713359</v>
      </c>
      <c r="L11327" s="2">
        <f>A11327*PRICE_TOM+B11327*PRICE_CAR+C11327*PRICE_MES</f>
        <v>187952</v>
      </c>
      <c r="M11327" s="2">
        <f>A11327*FERT_BED_TOM+B11327*FERT_BED_CAR+C11327*FERT_BED_MES</f>
        <v>25520</v>
      </c>
      <c r="N11327" s="6">
        <f>IF(AND(D11327&lt;=TOTAL_BEDS,J11327&lt;=TEMP_WORKER_MAX*TEMP_WORKER_HRS),1,0)</f>
        <v>0</v>
      </c>
      <c r="O11327" s="2">
        <f>L11327-M11327-K11327-FIXED_COSTS</f>
        <v>-16307.083817133593</v>
      </c>
      <c r="P11327" s="2">
        <f>IF(N11327=1,O11327,"")</f>
      </c>
    </row>
    <row r="11328">
      <c r="A11328" s="6">
        <v>17</v>
      </c>
      <c r="B11328" s="6">
        <v>8</v>
      </c>
      <c r="C11328" s="6">
        <v>9</v>
      </c>
      <c r="D11328" s="6">
        <f>A11328+B11328+C11328</f>
        <v>34</v>
      </c>
      <c r="E11328" s="5">
        <f>IF(A11328=0,0,A11328*LABOR_HRS_WK_TOM*SEASON_WEEKS*(1+DIM_PCT_TOM)^A11328)</f>
        <v>7733.339536039206</v>
      </c>
      <c r="F11328" s="5">
        <f>IF(B11328=0,0,B11328*LABOR_HRS_WK_CAR*SEASON_WEEKS*(1+DIM_PCT_CAR)^B11328)</f>
        <v>292.41669540238013</v>
      </c>
      <c r="G11328" s="5">
        <f>IF(C11328=0,0,C11328*LABOR_HRS_WK_MES*SEASON_WEEKS*(1+DIM_PCT_MES)^C11328)</f>
        <v>452.90833186570273</v>
      </c>
      <c r="H11328" s="5">
        <f>E11328+F11328+G11328</f>
        <v>8478.66456330729</v>
      </c>
      <c r="I11328" s="5">
        <f>MIN(H11328,FARMER_HRS)</f>
        <v>720</v>
      </c>
      <c r="J11328" s="5">
        <f>MAX(0,H11328-FARMER_HRS)</f>
        <v>7758.6645633072894</v>
      </c>
      <c r="K11328" s="2">
        <f>I11328*FARMER_RATE+J11328*TEMP_WORKER_RATE</f>
        <v>159699.03755741823</v>
      </c>
      <c r="L11328" s="2">
        <f>A11328*PRICE_TOM+B11328*PRICE_CAR+C11328*PRICE_MES</f>
        <v>190652</v>
      </c>
      <c r="M11328" s="2">
        <f>A11328*FERT_BED_TOM+B11328*FERT_BED_CAR+C11328*FERT_BED_MES</f>
        <v>26400</v>
      </c>
      <c r="N11328" s="6">
        <f>IF(AND(D11328&lt;=TOTAL_BEDS,J11328&lt;=TEMP_WORKER_MAX*TEMP_WORKER_HRS),1,0)</f>
        <v>0</v>
      </c>
      <c r="O11328" s="2">
        <f>L11328-M11328-K11328-FIXED_COSTS</f>
        <v>-15447.037557418225</v>
      </c>
      <c r="P11328" s="2">
        <f>IF(N11328=1,O11328,"")</f>
      </c>
    </row>
    <row r="11329">
      <c r="A11329" s="6">
        <v>17</v>
      </c>
      <c r="B11329" s="6">
        <v>8</v>
      </c>
      <c r="C11329" s="6">
        <v>10</v>
      </c>
      <c r="D11329" s="6">
        <f>A11329+B11329+C11329</f>
        <v>35</v>
      </c>
      <c r="E11329" s="5">
        <f>IF(A11329=0,0,A11329*LABOR_HRS_WK_TOM*SEASON_WEEKS*(1+DIM_PCT_TOM)^A11329)</f>
        <v>7733.339536039206</v>
      </c>
      <c r="F11329" s="5">
        <f>IF(B11329=0,0,B11329*LABOR_HRS_WK_CAR*SEASON_WEEKS*(1+DIM_PCT_CAR)^B11329)</f>
        <v>292.41669540238013</v>
      </c>
      <c r="G11329" s="5">
        <f>IF(C11329=0,0,C11329*LABOR_HRS_WK_MES*SEASON_WEEKS*(1+DIM_PCT_MES)^C11329)</f>
        <v>509.52187334891551</v>
      </c>
      <c r="H11329" s="5">
        <f>E11329+F11329+G11329</f>
        <v>8535.2781047905009</v>
      </c>
      <c r="I11329" s="5">
        <f>MIN(H11329,FARMER_HRS)</f>
        <v>720</v>
      </c>
      <c r="J11329" s="5">
        <f>MAX(0,H11329-FARMER_HRS)</f>
        <v>7815.2781047905009</v>
      </c>
      <c r="K11329" s="2">
        <f>I11329*FARMER_RATE+J11329*TEMP_WORKER_RATE</f>
        <v>160681.91154150176</v>
      </c>
      <c r="L11329" s="2">
        <f>A11329*PRICE_TOM+B11329*PRICE_CAR+C11329*PRICE_MES</f>
        <v>193352</v>
      </c>
      <c r="M11329" s="2">
        <f>A11329*FERT_BED_TOM+B11329*FERT_BED_CAR+C11329*FERT_BED_MES</f>
        <v>27280</v>
      </c>
      <c r="N11329" s="6">
        <f>IF(AND(D11329&lt;=TOTAL_BEDS,J11329&lt;=TEMP_WORKER_MAX*TEMP_WORKER_HRS),1,0)</f>
        <v>0</v>
      </c>
      <c r="O11329" s="2">
        <f>L11329-M11329-K11329-FIXED_COSTS</f>
        <v>-14609.911541501759</v>
      </c>
      <c r="P11329" s="2">
        <f>IF(N11329=1,O11329,"")</f>
      </c>
    </row>
    <row r="11330">
      <c r="A11330" s="6">
        <v>17</v>
      </c>
      <c r="B11330" s="6">
        <v>8</v>
      </c>
      <c r="C11330" s="6">
        <v>11</v>
      </c>
      <c r="D11330" s="6">
        <f>A11330+B11330+C11330</f>
        <v>36</v>
      </c>
      <c r="E11330" s="5">
        <f>IF(A11330=0,0,A11330*LABOR_HRS_WK_TOM*SEASON_WEEKS*(1+DIM_PCT_TOM)^A11330)</f>
        <v>7733.339536039206</v>
      </c>
      <c r="F11330" s="5">
        <f>IF(B11330=0,0,B11330*LABOR_HRS_WK_CAR*SEASON_WEEKS*(1+DIM_PCT_CAR)^B11330)</f>
        <v>292.41669540238013</v>
      </c>
      <c r="G11330" s="5">
        <f>IF(C11330=0,0,C11330*LABOR_HRS_WK_MES*SEASON_WEEKS*(1+DIM_PCT_MES)^C11330)</f>
        <v>567.47998644235463</v>
      </c>
      <c r="H11330" s="5">
        <f>E11330+F11330+G11330</f>
        <v>8593.2362178839412</v>
      </c>
      <c r="I11330" s="5">
        <f>MIN(H11330,FARMER_HRS)</f>
        <v>720</v>
      </c>
      <c r="J11330" s="5">
        <f>MAX(0,H11330-FARMER_HRS)</f>
        <v>7873.2362178839412</v>
      </c>
      <c r="K11330" s="2">
        <f>I11330*FARMER_RATE+J11330*TEMP_WORKER_RATE</f>
        <v>161688.1287827073</v>
      </c>
      <c r="L11330" s="2">
        <f>A11330*PRICE_TOM+B11330*PRICE_CAR+C11330*PRICE_MES</f>
        <v>196052</v>
      </c>
      <c r="M11330" s="2">
        <f>A11330*FERT_BED_TOM+B11330*FERT_BED_CAR+C11330*FERT_BED_MES</f>
        <v>28160</v>
      </c>
      <c r="N11330" s="6">
        <f>IF(AND(D11330&lt;=TOTAL_BEDS,J11330&lt;=TEMP_WORKER_MAX*TEMP_WORKER_HRS),1,0)</f>
        <v>0</v>
      </c>
      <c r="O11330" s="2">
        <f>L11330-M11330-K11330-FIXED_COSTS</f>
        <v>-13796.128782707296</v>
      </c>
      <c r="P11330" s="2">
        <f>IF(N11330=1,O11330,"")</f>
      </c>
    </row>
    <row r="11331">
      <c r="A11331" s="6">
        <v>17</v>
      </c>
      <c r="B11331" s="6">
        <v>8</v>
      </c>
      <c r="C11331" s="6">
        <v>12</v>
      </c>
      <c r="D11331" s="6">
        <f>A11331+B11331+C11331</f>
        <v>37</v>
      </c>
      <c r="E11331" s="5">
        <f>IF(A11331=0,0,A11331*LABOR_HRS_WK_TOM*SEASON_WEEKS*(1+DIM_PCT_TOM)^A11331)</f>
        <v>7733.339536039206</v>
      </c>
      <c r="F11331" s="5">
        <f>IF(B11331=0,0,B11331*LABOR_HRS_WK_CAR*SEASON_WEEKS*(1+DIM_PCT_CAR)^B11331)</f>
        <v>292.41669540238013</v>
      </c>
      <c r="G11331" s="5">
        <f>IF(C11331=0,0,C11331*LABOR_HRS_WK_MES*SEASON_WEEKS*(1+DIM_PCT_MES)^C11331)</f>
        <v>626.807439570419</v>
      </c>
      <c r="H11331" s="5">
        <f>E11331+F11331+G11331</f>
        <v>8652.5636710120052</v>
      </c>
      <c r="I11331" s="5">
        <f>MIN(H11331,FARMER_HRS)</f>
        <v>720</v>
      </c>
      <c r="J11331" s="5">
        <f>MAX(0,H11331-FARMER_HRS)</f>
        <v>7932.5636710120052</v>
      </c>
      <c r="K11331" s="2">
        <f>I11331*FARMER_RATE+J11331*TEMP_WORKER_RATE</f>
        <v>162718.11928840287</v>
      </c>
      <c r="L11331" s="2">
        <f>A11331*PRICE_TOM+B11331*PRICE_CAR+C11331*PRICE_MES</f>
        <v>198752</v>
      </c>
      <c r="M11331" s="2">
        <f>A11331*FERT_BED_TOM+B11331*FERT_BED_CAR+C11331*FERT_BED_MES</f>
        <v>29040</v>
      </c>
      <c r="N11331" s="6">
        <f>IF(AND(D11331&lt;=TOTAL_BEDS,J11331&lt;=TEMP_WORKER_MAX*TEMP_WORKER_HRS),1,0)</f>
        <v>0</v>
      </c>
      <c r="O11331" s="2">
        <f>L11331-M11331-K11331-FIXED_COSTS</f>
        <v>-13006.119288402871</v>
      </c>
      <c r="P11331" s="2">
        <f>IF(N11331=1,O11331,"")</f>
      </c>
    </row>
    <row r="11332">
      <c r="A11332" s="6">
        <v>17</v>
      </c>
      <c r="B11332" s="6">
        <v>8</v>
      </c>
      <c r="C11332" s="6">
        <v>13</v>
      </c>
      <c r="D11332" s="6">
        <f>A11332+B11332+C11332</f>
        <v>38</v>
      </c>
      <c r="E11332" s="5">
        <f>IF(A11332=0,0,A11332*LABOR_HRS_WK_TOM*SEASON_WEEKS*(1+DIM_PCT_TOM)^A11332)</f>
        <v>7733.339536039206</v>
      </c>
      <c r="F11332" s="5">
        <f>IF(B11332=0,0,B11332*LABOR_HRS_WK_CAR*SEASON_WEEKS*(1+DIM_PCT_CAR)^B11332)</f>
        <v>292.41669540238013</v>
      </c>
      <c r="G11332" s="5">
        <f>IF(C11332=0,0,C11332*LABOR_HRS_WK_MES*SEASON_WEEKS*(1+DIM_PCT_MES)^C11332)</f>
        <v>687.52941027880331</v>
      </c>
      <c r="H11332" s="5">
        <f>E11332+F11332+G11332</f>
        <v>8713.28564172039</v>
      </c>
      <c r="I11332" s="5">
        <f>MIN(H11332,FARMER_HRS)</f>
        <v>720</v>
      </c>
      <c r="J11332" s="5">
        <f>MAX(0,H11332-FARMER_HRS)</f>
        <v>7993.2856417203893</v>
      </c>
      <c r="K11332" s="2">
        <f>I11332*FARMER_RATE+J11332*TEMP_WORKER_RATE</f>
        <v>163772.32016875676</v>
      </c>
      <c r="L11332" s="2">
        <f>A11332*PRICE_TOM+B11332*PRICE_CAR+C11332*PRICE_MES</f>
        <v>201452</v>
      </c>
      <c r="M11332" s="2">
        <f>A11332*FERT_BED_TOM+B11332*FERT_BED_CAR+C11332*FERT_BED_MES</f>
        <v>29920</v>
      </c>
      <c r="N11332" s="6">
        <f>IF(AND(D11332&lt;=TOTAL_BEDS,J11332&lt;=TEMP_WORKER_MAX*TEMP_WORKER_HRS),1,0)</f>
        <v>0</v>
      </c>
      <c r="O11332" s="2">
        <f>L11332-M11332-K11332-FIXED_COSTS</f>
        <v>-12240.320168756763</v>
      </c>
      <c r="P11332" s="2">
        <f>IF(N11332=1,O11332,"")</f>
      </c>
    </row>
    <row r="11333">
      <c r="A11333" s="6">
        <v>17</v>
      </c>
      <c r="B11333" s="6">
        <v>8</v>
      </c>
      <c r="C11333" s="6">
        <v>14</v>
      </c>
      <c r="D11333" s="6">
        <f>A11333+B11333+C11333</f>
        <v>39</v>
      </c>
      <c r="E11333" s="5">
        <f>IF(A11333=0,0,A11333*LABOR_HRS_WK_TOM*SEASON_WEEKS*(1+DIM_PCT_TOM)^A11333)</f>
        <v>7733.339536039206</v>
      </c>
      <c r="F11333" s="5">
        <f>IF(B11333=0,0,B11333*LABOR_HRS_WK_CAR*SEASON_WEEKS*(1+DIM_PCT_CAR)^B11333)</f>
        <v>292.41669540238013</v>
      </c>
      <c r="G11333" s="5">
        <f>IF(C11333=0,0,C11333*LABOR_HRS_WK_MES*SEASON_WEEKS*(1+DIM_PCT_MES)^C11333)</f>
        <v>749.67149159246435</v>
      </c>
      <c r="H11333" s="5">
        <f>E11333+F11333+G11333</f>
        <v>8775.42772303405</v>
      </c>
      <c r="I11333" s="5">
        <f>MIN(H11333,FARMER_HRS)</f>
        <v>720</v>
      </c>
      <c r="J11333" s="5">
        <f>MAX(0,H11333-FARMER_HRS)</f>
        <v>8055.42772303405</v>
      </c>
      <c r="K11333" s="2">
        <f>I11333*FARMER_RATE+J11333*TEMP_WORKER_RATE</f>
        <v>164851.17574711892</v>
      </c>
      <c r="L11333" s="2">
        <f>A11333*PRICE_TOM+B11333*PRICE_CAR+C11333*PRICE_MES</f>
        <v>204152</v>
      </c>
      <c r="M11333" s="2">
        <f>A11333*FERT_BED_TOM+B11333*FERT_BED_CAR+C11333*FERT_BED_MES</f>
        <v>30800</v>
      </c>
      <c r="N11333" s="6">
        <f>IF(AND(D11333&lt;=TOTAL_BEDS,J11333&lt;=TEMP_WORKER_MAX*TEMP_WORKER_HRS),1,0)</f>
        <v>0</v>
      </c>
      <c r="O11333" s="2">
        <f>L11333-M11333-K11333-FIXED_COSTS</f>
        <v>-11499.175747118919</v>
      </c>
      <c r="P11333" s="2">
        <f>IF(N11333=1,O11333,"")</f>
      </c>
    </row>
    <row r="11334">
      <c r="A11334" s="6">
        <v>17</v>
      </c>
      <c r="B11334" s="6">
        <v>8</v>
      </c>
      <c r="C11334" s="6">
        <v>15</v>
      </c>
      <c r="D11334" s="6">
        <f>A11334+B11334+C11334</f>
        <v>40</v>
      </c>
      <c r="E11334" s="5">
        <f>IF(A11334=0,0,A11334*LABOR_HRS_WK_TOM*SEASON_WEEKS*(1+DIM_PCT_TOM)^A11334)</f>
        <v>7733.339536039206</v>
      </c>
      <c r="F11334" s="5">
        <f>IF(B11334=0,0,B11334*LABOR_HRS_WK_CAR*SEASON_WEEKS*(1+DIM_PCT_CAR)^B11334)</f>
        <v>292.41669540238013</v>
      </c>
      <c r="G11334" s="5">
        <f>IF(C11334=0,0,C11334*LABOR_HRS_WK_MES*SEASON_WEEKS*(1+DIM_PCT_MES)^C11334)</f>
        <v>813.25969846861074</v>
      </c>
      <c r="H11334" s="5">
        <f>E11334+F11334+G11334</f>
        <v>8839.0159299101979</v>
      </c>
      <c r="I11334" s="5">
        <f>MIN(H11334,FARMER_HRS)</f>
        <v>720</v>
      </c>
      <c r="J11334" s="5">
        <f>MAX(0,H11334-FARMER_HRS)</f>
        <v>8119.0159299101979</v>
      </c>
      <c r="K11334" s="2">
        <f>I11334*FARMER_RATE+J11334*TEMP_WORKER_RATE</f>
        <v>165955.13767205205</v>
      </c>
      <c r="L11334" s="2">
        <f>A11334*PRICE_TOM+B11334*PRICE_CAR+C11334*PRICE_MES</f>
        <v>206852</v>
      </c>
      <c r="M11334" s="2">
        <f>A11334*FERT_BED_TOM+B11334*FERT_BED_CAR+C11334*FERT_BED_MES</f>
        <v>31680</v>
      </c>
      <c r="N11334" s="6">
        <f>IF(AND(D11334&lt;=TOTAL_BEDS,J11334&lt;=TEMP_WORKER_MAX*TEMP_WORKER_HRS),1,0)</f>
        <v>0</v>
      </c>
      <c r="O11334" s="2">
        <f>L11334-M11334-K11334-FIXED_COSTS</f>
        <v>-10783.137672052049</v>
      </c>
      <c r="P11334" s="2">
        <f>IF(N11334=1,O11334,"")</f>
      </c>
    </row>
    <row r="11335">
      <c r="A11335" s="6">
        <v>17</v>
      </c>
      <c r="B11335" s="6">
        <v>8</v>
      </c>
      <c r="C11335" s="6">
        <v>16</v>
      </c>
      <c r="D11335" s="6">
        <f>A11335+B11335+C11335</f>
        <v>41</v>
      </c>
      <c r="E11335" s="5">
        <f>IF(A11335=0,0,A11335*LABOR_HRS_WK_TOM*SEASON_WEEKS*(1+DIM_PCT_TOM)^A11335)</f>
        <v>7733.339536039206</v>
      </c>
      <c r="F11335" s="5">
        <f>IF(B11335=0,0,B11335*LABOR_HRS_WK_CAR*SEASON_WEEKS*(1+DIM_PCT_CAR)^B11335)</f>
        <v>292.41669540238013</v>
      </c>
      <c r="G11335" s="5">
        <f>IF(C11335=0,0,C11335*LABOR_HRS_WK_MES*SEASON_WEEKS*(1+DIM_PCT_MES)^C11335)</f>
        <v>878.32047434609967</v>
      </c>
      <c r="H11335" s="5">
        <f>E11335+F11335+G11335</f>
        <v>8904.0767057876856</v>
      </c>
      <c r="I11335" s="5">
        <f>MIN(H11335,FARMER_HRS)</f>
        <v>720</v>
      </c>
      <c r="J11335" s="5">
        <f>MAX(0,H11335-FARMER_HRS)</f>
        <v>8184.0767057876856</v>
      </c>
      <c r="K11335" s="2">
        <f>I11335*FARMER_RATE+J11335*TEMP_WORKER_RATE</f>
        <v>167084.66503103622</v>
      </c>
      <c r="L11335" s="2">
        <f>A11335*PRICE_TOM+B11335*PRICE_CAR+C11335*PRICE_MES</f>
        <v>209552</v>
      </c>
      <c r="M11335" s="2">
        <f>A11335*FERT_BED_TOM+B11335*FERT_BED_CAR+C11335*FERT_BED_MES</f>
        <v>32560</v>
      </c>
      <c r="N11335" s="6">
        <f>IF(AND(D11335&lt;=TOTAL_BEDS,J11335&lt;=TEMP_WORKER_MAX*TEMP_WORKER_HRS),1,0)</f>
        <v>0</v>
      </c>
      <c r="O11335" s="2">
        <f>L11335-M11335-K11335-FIXED_COSTS</f>
        <v>-10092.665031036217</v>
      </c>
      <c r="P11335" s="2">
        <f>IF(N11335=1,O11335,"")</f>
      </c>
    </row>
    <row r="11336">
      <c r="A11336" s="6">
        <v>17</v>
      </c>
      <c r="B11336" s="6">
        <v>8</v>
      </c>
      <c r="C11336" s="6">
        <v>17</v>
      </c>
      <c r="D11336" s="6">
        <f>A11336+B11336+C11336</f>
        <v>42</v>
      </c>
      <c r="E11336" s="5">
        <f>IF(A11336=0,0,A11336*LABOR_HRS_WK_TOM*SEASON_WEEKS*(1+DIM_PCT_TOM)^A11336)</f>
        <v>7733.339536039206</v>
      </c>
      <c r="F11336" s="5">
        <f>IF(B11336=0,0,B11336*LABOR_HRS_WK_CAR*SEASON_WEEKS*(1+DIM_PCT_CAR)^B11336)</f>
        <v>292.41669540238013</v>
      </c>
      <c r="G11336" s="5">
        <f>IF(C11336=0,0,C11336*LABOR_HRS_WK_MES*SEASON_WEEKS*(1+DIM_PCT_MES)^C11336)</f>
        <v>944.88069779263992</v>
      </c>
      <c r="H11336" s="5">
        <f>E11336+F11336+G11336</f>
        <v>8970.636929234226</v>
      </c>
      <c r="I11336" s="5">
        <f>MIN(H11336,FARMER_HRS)</f>
        <v>720</v>
      </c>
      <c r="J11336" s="5">
        <f>MAX(0,H11336-FARMER_HRS)</f>
        <v>8250.636929234226</v>
      </c>
      <c r="K11336" s="2">
        <f>I11336*FARMER_RATE+J11336*TEMP_WORKER_RATE</f>
        <v>168240.224465872</v>
      </c>
      <c r="L11336" s="2">
        <f>A11336*PRICE_TOM+B11336*PRICE_CAR+C11336*PRICE_MES</f>
        <v>212252</v>
      </c>
      <c r="M11336" s="2">
        <f>A11336*FERT_BED_TOM+B11336*FERT_BED_CAR+C11336*FERT_BED_MES</f>
        <v>33440</v>
      </c>
      <c r="N11336" s="6">
        <f>IF(AND(D11336&lt;=TOTAL_BEDS,J11336&lt;=TEMP_WORKER_MAX*TEMP_WORKER_HRS),1,0)</f>
        <v>0</v>
      </c>
      <c r="O11336" s="2">
        <f>L11336-M11336-K11336-FIXED_COSTS</f>
        <v>-9428.2244658719865</v>
      </c>
      <c r="P11336" s="2">
        <f>IF(N11336=1,O11336,"")</f>
      </c>
    </row>
    <row r="11337">
      <c r="A11337" s="6">
        <v>17</v>
      </c>
      <c r="B11337" s="6">
        <v>8</v>
      </c>
      <c r="C11337" s="6">
        <v>18</v>
      </c>
      <c r="D11337" s="6">
        <f>A11337+B11337+C11337</f>
        <v>43</v>
      </c>
      <c r="E11337" s="5">
        <f>IF(A11337=0,0,A11337*LABOR_HRS_WK_TOM*SEASON_WEEKS*(1+DIM_PCT_TOM)^A11337)</f>
        <v>7733.339536039206</v>
      </c>
      <c r="F11337" s="5">
        <f>IF(B11337=0,0,B11337*LABOR_HRS_WK_CAR*SEASON_WEEKS*(1+DIM_PCT_CAR)^B11337)</f>
        <v>292.41669540238013</v>
      </c>
      <c r="G11337" s="5">
        <f>IF(C11337=0,0,C11337*LABOR_HRS_WK_MES*SEASON_WEEKS*(1+DIM_PCT_MES)^C11337)</f>
        <v>1012.9676892512272</v>
      </c>
      <c r="H11337" s="5">
        <f>E11337+F11337+G11337</f>
        <v>9038.7239206928134</v>
      </c>
      <c r="I11337" s="5">
        <f>MIN(H11337,FARMER_HRS)</f>
        <v>720</v>
      </c>
      <c r="J11337" s="5">
        <f>MAX(0,H11337-FARMER_HRS)</f>
        <v>8318.7239206928134</v>
      </c>
      <c r="K11337" s="2">
        <f>I11337*FARMER_RATE+J11337*TEMP_WORKER_RATE</f>
        <v>169422.29028980579</v>
      </c>
      <c r="L11337" s="2">
        <f>A11337*PRICE_TOM+B11337*PRICE_CAR+C11337*PRICE_MES</f>
        <v>214952</v>
      </c>
      <c r="M11337" s="2">
        <f>A11337*FERT_BED_TOM+B11337*FERT_BED_CAR+C11337*FERT_BED_MES</f>
        <v>34320</v>
      </c>
      <c r="N11337" s="6">
        <f>IF(AND(D11337&lt;=TOTAL_BEDS,J11337&lt;=TEMP_WORKER_MAX*TEMP_WORKER_HRS),1,0)</f>
        <v>0</v>
      </c>
      <c r="O11337" s="2">
        <f>L11337-M11337-K11337-FIXED_COSTS</f>
        <v>-8790.2902898057946</v>
      </c>
      <c r="P11337" s="2">
        <f>IF(N11337=1,O11337,"")</f>
      </c>
    </row>
    <row r="11338">
      <c r="A11338" s="6">
        <v>17</v>
      </c>
      <c r="B11338" s="6">
        <v>8</v>
      </c>
      <c r="C11338" s="6">
        <v>19</v>
      </c>
      <c r="D11338" s="6">
        <f>A11338+B11338+C11338</f>
        <v>44</v>
      </c>
      <c r="E11338" s="5">
        <f>IF(A11338=0,0,A11338*LABOR_HRS_WK_TOM*SEASON_WEEKS*(1+DIM_PCT_TOM)^A11338)</f>
        <v>7733.339536039206</v>
      </c>
      <c r="F11338" s="5">
        <f>IF(B11338=0,0,B11338*LABOR_HRS_WK_CAR*SEASON_WEEKS*(1+DIM_PCT_CAR)^B11338)</f>
        <v>292.41669540238013</v>
      </c>
      <c r="G11338" s="5">
        <f>IF(C11338=0,0,C11338*LABOR_HRS_WK_MES*SEASON_WEEKS*(1+DIM_PCT_MES)^C11338)</f>
        <v>1082.6092178872491</v>
      </c>
      <c r="H11338" s="5">
        <f>E11338+F11338+G11338</f>
        <v>9108.3654493288359</v>
      </c>
      <c r="I11338" s="5">
        <f>MIN(H11338,FARMER_HRS)</f>
        <v>720</v>
      </c>
      <c r="J11338" s="5">
        <f>MAX(0,H11338-FARMER_HRS)</f>
        <v>8388.3654493288359</v>
      </c>
      <c r="K11338" s="2">
        <f>I11338*FARMER_RATE+J11338*TEMP_WORKER_RATE</f>
        <v>170631.34460640341</v>
      </c>
      <c r="L11338" s="2">
        <f>A11338*PRICE_TOM+B11338*PRICE_CAR+C11338*PRICE_MES</f>
        <v>217652</v>
      </c>
      <c r="M11338" s="2">
        <f>A11338*FERT_BED_TOM+B11338*FERT_BED_CAR+C11338*FERT_BED_MES</f>
        <v>35200</v>
      </c>
      <c r="N11338" s="6">
        <f>IF(AND(D11338&lt;=TOTAL_BEDS,J11338&lt;=TEMP_WORKER_MAX*TEMP_WORKER_HRS),1,0)</f>
        <v>0</v>
      </c>
      <c r="O11338" s="2">
        <f>L11338-M11338-K11338-FIXED_COSTS</f>
        <v>-8179.3446064034069</v>
      </c>
      <c r="P11338" s="2">
        <f>IF(N11338=1,O11338,"")</f>
      </c>
    </row>
    <row r="11339">
      <c r="A11339" s="6">
        <v>17</v>
      </c>
      <c r="B11339" s="6">
        <v>8</v>
      </c>
      <c r="C11339" s="6">
        <v>20</v>
      </c>
      <c r="D11339" s="6">
        <f>A11339+B11339+C11339</f>
        <v>45</v>
      </c>
      <c r="E11339" s="5">
        <f>IF(A11339=0,0,A11339*LABOR_HRS_WK_TOM*SEASON_WEEKS*(1+DIM_PCT_TOM)^A11339)</f>
        <v>7733.339536039206</v>
      </c>
      <c r="F11339" s="5">
        <f>IF(B11339=0,0,B11339*LABOR_HRS_WK_CAR*SEASON_WEEKS*(1+DIM_PCT_CAR)^B11339)</f>
        <v>292.41669540238013</v>
      </c>
      <c r="G11339" s="5">
        <f>IF(C11339=0,0,C11339*LABOR_HRS_WK_MES*SEASON_WEEKS*(1+DIM_PCT_MES)^C11339)</f>
        <v>1153.8335085377259</v>
      </c>
      <c r="H11339" s="5">
        <f>E11339+F11339+G11339</f>
        <v>9179.5897399793121</v>
      </c>
      <c r="I11339" s="5">
        <f>MIN(H11339,FARMER_HRS)</f>
        <v>720</v>
      </c>
      <c r="J11339" s="5">
        <f>MAX(0,H11339-FARMER_HRS)</f>
        <v>8459.5897399793121</v>
      </c>
      <c r="K11339" s="2">
        <f>I11339*FARMER_RATE+J11339*TEMP_WORKER_RATE</f>
        <v>171867.87743019639</v>
      </c>
      <c r="L11339" s="2">
        <f>A11339*PRICE_TOM+B11339*PRICE_CAR+C11339*PRICE_MES</f>
        <v>220352</v>
      </c>
      <c r="M11339" s="2">
        <f>A11339*FERT_BED_TOM+B11339*FERT_BED_CAR+C11339*FERT_BED_MES</f>
        <v>36080</v>
      </c>
      <c r="N11339" s="6">
        <f>IF(AND(D11339&lt;=TOTAL_BEDS,J11339&lt;=TEMP_WORKER_MAX*TEMP_WORKER_HRS),1,0)</f>
        <v>0</v>
      </c>
      <c r="O11339" s="2">
        <f>L11339-M11339-K11339-FIXED_COSTS</f>
        <v>-7595.8774301963858</v>
      </c>
      <c r="P11339" s="2">
        <f>IF(N11339=1,O11339,"")</f>
      </c>
    </row>
    <row r="11340">
      <c r="A11340" s="6">
        <v>17</v>
      </c>
      <c r="B11340" s="6">
        <v>8</v>
      </c>
      <c r="C11340" s="6">
        <v>21</v>
      </c>
      <c r="D11340" s="6">
        <f>A11340+B11340+C11340</f>
        <v>46</v>
      </c>
      <c r="E11340" s="5">
        <f>IF(A11340=0,0,A11340*LABOR_HRS_WK_TOM*SEASON_WEEKS*(1+DIM_PCT_TOM)^A11340)</f>
        <v>7733.339536039206</v>
      </c>
      <c r="F11340" s="5">
        <f>IF(B11340=0,0,B11340*LABOR_HRS_WK_CAR*SEASON_WEEKS*(1+DIM_PCT_CAR)^B11340)</f>
        <v>292.41669540238013</v>
      </c>
      <c r="G11340" s="5">
        <f>IF(C11340=0,0,C11340*LABOR_HRS_WK_MES*SEASON_WEEKS*(1+DIM_PCT_MES)^C11340)</f>
        <v>1226.6692487641699</v>
      </c>
      <c r="H11340" s="5">
        <f>E11340+F11340+G11340</f>
        <v>9252.4254802057567</v>
      </c>
      <c r="I11340" s="5">
        <f>MIN(H11340,FARMER_HRS)</f>
        <v>720</v>
      </c>
      <c r="J11340" s="5">
        <f>MAX(0,H11340-FARMER_HRS)</f>
        <v>8532.4254802057567</v>
      </c>
      <c r="K11340" s="2">
        <f>I11340*FARMER_RATE+J11340*TEMP_WORKER_RATE</f>
        <v>173132.38680912773</v>
      </c>
      <c r="L11340" s="2">
        <f>A11340*PRICE_TOM+B11340*PRICE_CAR+C11340*PRICE_MES</f>
        <v>223052</v>
      </c>
      <c r="M11340" s="2">
        <f>A11340*FERT_BED_TOM+B11340*FERT_BED_CAR+C11340*FERT_BED_MES</f>
        <v>36960</v>
      </c>
      <c r="N11340" s="6">
        <f>IF(AND(D11340&lt;=TOTAL_BEDS,J11340&lt;=TEMP_WORKER_MAX*TEMP_WORKER_HRS),1,0)</f>
        <v>0</v>
      </c>
      <c r="O11340" s="2">
        <f>L11340-M11340-K11340-FIXED_COSTS</f>
        <v>-7040.3868091277254</v>
      </c>
      <c r="P11340" s="2">
        <f>IF(N11340=1,O11340,"")</f>
      </c>
    </row>
    <row r="11341">
      <c r="A11341" s="6">
        <v>17</v>
      </c>
      <c r="B11341" s="6">
        <v>8</v>
      </c>
      <c r="C11341" s="6">
        <v>22</v>
      </c>
      <c r="D11341" s="6">
        <f>A11341+B11341+C11341</f>
        <v>47</v>
      </c>
      <c r="E11341" s="5">
        <f>IF(A11341=0,0,A11341*LABOR_HRS_WK_TOM*SEASON_WEEKS*(1+DIM_PCT_TOM)^A11341)</f>
        <v>7733.339536039206</v>
      </c>
      <c r="F11341" s="5">
        <f>IF(B11341=0,0,B11341*LABOR_HRS_WK_CAR*SEASON_WEEKS*(1+DIM_PCT_CAR)^B11341)</f>
        <v>292.41669540238013</v>
      </c>
      <c r="G11341" s="5">
        <f>IF(C11341=0,0,C11341*LABOR_HRS_WK_MES*SEASON_WEEKS*(1+DIM_PCT_MES)^C11341)</f>
        <v>1301.1455960105659</v>
      </c>
      <c r="H11341" s="5">
        <f>E11341+F11341+G11341</f>
        <v>9326.9018274521513</v>
      </c>
      <c r="I11341" s="5">
        <f>MIN(H11341,FARMER_HRS)</f>
        <v>720</v>
      </c>
      <c r="J11341" s="5">
        <f>MAX(0,H11341-FARMER_HRS)</f>
        <v>8606.9018274521513</v>
      </c>
      <c r="K11341" s="2">
        <f>I11341*FARMER_RATE+J11341*TEMP_WORKER_RATE</f>
        <v>174425.37894882206</v>
      </c>
      <c r="L11341" s="2">
        <f>A11341*PRICE_TOM+B11341*PRICE_CAR+C11341*PRICE_MES</f>
        <v>225752</v>
      </c>
      <c r="M11341" s="2">
        <f>A11341*FERT_BED_TOM+B11341*FERT_BED_CAR+C11341*FERT_BED_MES</f>
        <v>37840</v>
      </c>
      <c r="N11341" s="6">
        <f>IF(AND(D11341&lt;=TOTAL_BEDS,J11341&lt;=TEMP_WORKER_MAX*TEMP_WORKER_HRS),1,0)</f>
        <v>0</v>
      </c>
      <c r="O11341" s="2">
        <f>L11341-M11341-K11341-FIXED_COSTS</f>
        <v>-6513.3789488220646</v>
      </c>
      <c r="P11341" s="2">
        <f>IF(N11341=1,O11341,"")</f>
      </c>
    </row>
    <row r="11342">
      <c r="A11342" s="6">
        <v>17</v>
      </c>
      <c r="B11342" s="6">
        <v>8</v>
      </c>
      <c r="C11342" s="6">
        <v>23</v>
      </c>
      <c r="D11342" s="6">
        <f>A11342+B11342+C11342</f>
        <v>48</v>
      </c>
      <c r="E11342" s="5">
        <f>IF(A11342=0,0,A11342*LABOR_HRS_WK_TOM*SEASON_WEEKS*(1+DIM_PCT_TOM)^A11342)</f>
        <v>7733.339536039206</v>
      </c>
      <c r="F11342" s="5">
        <f>IF(B11342=0,0,B11342*LABOR_HRS_WK_CAR*SEASON_WEEKS*(1+DIM_PCT_CAR)^B11342)</f>
        <v>292.41669540238013</v>
      </c>
      <c r="G11342" s="5">
        <f>IF(C11342=0,0,C11342*LABOR_HRS_WK_MES*SEASON_WEEKS*(1+DIM_PCT_MES)^C11342)</f>
        <v>1377.2921848680023</v>
      </c>
      <c r="H11342" s="5">
        <f>E11342+F11342+G11342</f>
        <v>9403.048416309588</v>
      </c>
      <c r="I11342" s="5">
        <f>MIN(H11342,FARMER_HRS)</f>
        <v>720</v>
      </c>
      <c r="J11342" s="5">
        <f>MAX(0,H11342-FARMER_HRS)</f>
        <v>8683.048416309588</v>
      </c>
      <c r="K11342" s="2">
        <f>I11342*FARMER_RATE+J11342*TEMP_WORKER_RATE</f>
        <v>175747.36833870813</v>
      </c>
      <c r="L11342" s="2">
        <f>A11342*PRICE_TOM+B11342*PRICE_CAR+C11342*PRICE_MES</f>
        <v>228452</v>
      </c>
      <c r="M11342" s="2">
        <f>A11342*FERT_BED_TOM+B11342*FERT_BED_CAR+C11342*FERT_BED_MES</f>
        <v>38720</v>
      </c>
      <c r="N11342" s="6">
        <f>IF(AND(D11342&lt;=TOTAL_BEDS,J11342&lt;=TEMP_WORKER_MAX*TEMP_WORKER_HRS),1,0)</f>
        <v>0</v>
      </c>
      <c r="O11342" s="2">
        <f>L11342-M11342-K11342-FIXED_COSTS</f>
        <v>-6015.3683387081255</v>
      </c>
      <c r="P11342" s="2">
        <f>IF(N11342=1,O11342,"")</f>
      </c>
    </row>
    <row r="11343">
      <c r="A11343" s="6">
        <v>17</v>
      </c>
      <c r="B11343" s="6">
        <v>8</v>
      </c>
      <c r="C11343" s="6">
        <v>24</v>
      </c>
      <c r="D11343" s="6">
        <f>A11343+B11343+C11343</f>
        <v>49</v>
      </c>
      <c r="E11343" s="5">
        <f>IF(A11343=0,0,A11343*LABOR_HRS_WK_TOM*SEASON_WEEKS*(1+DIM_PCT_TOM)^A11343)</f>
        <v>7733.339536039206</v>
      </c>
      <c r="F11343" s="5">
        <f>IF(B11343=0,0,B11343*LABOR_HRS_WK_CAR*SEASON_WEEKS*(1+DIM_PCT_CAR)^B11343)</f>
        <v>292.41669540238013</v>
      </c>
      <c r="G11343" s="5">
        <f>IF(C11343=0,0,C11343*LABOR_HRS_WK_MES*SEASON_WEEKS*(1+DIM_PCT_MES)^C11343)</f>
        <v>1455.139134447498</v>
      </c>
      <c r="H11343" s="5">
        <f>E11343+F11343+G11343</f>
        <v>9480.8953658890841</v>
      </c>
      <c r="I11343" s="5">
        <f>MIN(H11343,FARMER_HRS)</f>
        <v>720</v>
      </c>
      <c r="J11343" s="5">
        <f>MAX(0,H11343-FARMER_HRS)</f>
        <v>8760.8953658890841</v>
      </c>
      <c r="K11343" s="2">
        <f>I11343*FARMER_RATE+J11343*TEMP_WORKER_RATE</f>
        <v>177098.87788001882</v>
      </c>
      <c r="L11343" s="2">
        <f>A11343*PRICE_TOM+B11343*PRICE_CAR+C11343*PRICE_MES</f>
        <v>231152</v>
      </c>
      <c r="M11343" s="2">
        <f>A11343*FERT_BED_TOM+B11343*FERT_BED_CAR+C11343*FERT_BED_MES</f>
        <v>39600</v>
      </c>
      <c r="N11343" s="6">
        <f>IF(AND(D11343&lt;=TOTAL_BEDS,J11343&lt;=TEMP_WORKER_MAX*TEMP_WORKER_HRS),1,0)</f>
        <v>0</v>
      </c>
      <c r="O11343" s="2">
        <f>L11343-M11343-K11343-FIXED_COSTS</f>
        <v>-5546.8778800188156</v>
      </c>
      <c r="P11343" s="2">
        <f>IF(N11343=1,O11343,"")</f>
      </c>
    </row>
    <row r="11344">
      <c r="A11344" s="6">
        <v>17</v>
      </c>
      <c r="B11344" s="6">
        <v>8</v>
      </c>
      <c r="C11344" s="6">
        <v>25</v>
      </c>
      <c r="D11344" s="6">
        <f>A11344+B11344+C11344</f>
        <v>50</v>
      </c>
      <c r="E11344" s="5">
        <f>IF(A11344=0,0,A11344*LABOR_HRS_WK_TOM*SEASON_WEEKS*(1+DIM_PCT_TOM)^A11344)</f>
        <v>7733.339536039206</v>
      </c>
      <c r="F11344" s="5">
        <f>IF(B11344=0,0,B11344*LABOR_HRS_WK_CAR*SEASON_WEEKS*(1+DIM_PCT_CAR)^B11344)</f>
        <v>292.41669540238013</v>
      </c>
      <c r="G11344" s="5">
        <f>IF(C11344=0,0,C11344*LABOR_HRS_WK_MES*SEASON_WEEKS*(1+DIM_PCT_MES)^C11344)</f>
        <v>1534.7170558625955</v>
      </c>
      <c r="H11344" s="5">
        <f>E11344+F11344+G11344</f>
        <v>9560.4732873041812</v>
      </c>
      <c r="I11344" s="5">
        <f>MIN(H11344,FARMER_HRS)</f>
        <v>720</v>
      </c>
      <c r="J11344" s="5">
        <f>MAX(0,H11344-FARMER_HRS)</f>
        <v>8840.4732873041812</v>
      </c>
      <c r="K11344" s="2">
        <f>I11344*FARMER_RATE+J11344*TEMP_WORKER_RATE</f>
        <v>178480.4390156976</v>
      </c>
      <c r="L11344" s="2">
        <f>A11344*PRICE_TOM+B11344*PRICE_CAR+C11344*PRICE_MES</f>
        <v>233852</v>
      </c>
      <c r="M11344" s="2">
        <f>A11344*FERT_BED_TOM+B11344*FERT_BED_CAR+C11344*FERT_BED_MES</f>
        <v>40480</v>
      </c>
      <c r="N11344" s="6">
        <f>IF(AND(D11344&lt;=TOTAL_BEDS,J11344&lt;=TEMP_WORKER_MAX*TEMP_WORKER_HRS),1,0)</f>
        <v>0</v>
      </c>
      <c r="O11344" s="2">
        <f>L11344-M11344-K11344-FIXED_COSTS</f>
        <v>-5108.4390156976006</v>
      </c>
      <c r="P11344" s="2">
        <f>IF(N11344=1,O11344,"")</f>
      </c>
    </row>
    <row r="11345">
      <c r="A11345" s="6">
        <v>17</v>
      </c>
      <c r="B11345" s="6">
        <v>8</v>
      </c>
      <c r="C11345" s="6">
        <v>26</v>
      </c>
      <c r="D11345" s="6">
        <f>A11345+B11345+C11345</f>
        <v>51</v>
      </c>
      <c r="E11345" s="5">
        <f>IF(A11345=0,0,A11345*LABOR_HRS_WK_TOM*SEASON_WEEKS*(1+DIM_PCT_TOM)^A11345)</f>
        <v>7733.339536039206</v>
      </c>
      <c r="F11345" s="5">
        <f>IF(B11345=0,0,B11345*LABOR_HRS_WK_CAR*SEASON_WEEKS*(1+DIM_PCT_CAR)^B11345)</f>
        <v>292.41669540238013</v>
      </c>
      <c r="G11345" s="5">
        <f>IF(C11345=0,0,C11345*LABOR_HRS_WK_MES*SEASON_WEEKS*(1+DIM_PCT_MES)^C11345)</f>
        <v>1616.0570598233128</v>
      </c>
      <c r="H11345" s="5">
        <f>E11345+F11345+G11345</f>
        <v>9641.8132912649</v>
      </c>
      <c r="I11345" s="5">
        <f>MIN(H11345,FARMER_HRS)</f>
        <v>720</v>
      </c>
      <c r="J11345" s="5">
        <f>MAX(0,H11345-FARMER_HRS)</f>
        <v>8921.8132912649</v>
      </c>
      <c r="K11345" s="2">
        <f>I11345*FARMER_RATE+J11345*TEMP_WORKER_RATE</f>
        <v>179892.59186223784</v>
      </c>
      <c r="L11345" s="2">
        <f>A11345*PRICE_TOM+B11345*PRICE_CAR+C11345*PRICE_MES</f>
        <v>236552</v>
      </c>
      <c r="M11345" s="2">
        <f>A11345*FERT_BED_TOM+B11345*FERT_BED_CAR+C11345*FERT_BED_MES</f>
        <v>41360</v>
      </c>
      <c r="N11345" s="6">
        <f>IF(AND(D11345&lt;=TOTAL_BEDS,J11345&lt;=TEMP_WORKER_MAX*TEMP_WORKER_HRS),1,0)</f>
        <v>0</v>
      </c>
      <c r="O11345" s="2">
        <f>L11345-M11345-K11345-FIXED_COSTS</f>
        <v>-4700.5918622378376</v>
      </c>
      <c r="P11345" s="2">
        <f>IF(N11345=1,O11345,"")</f>
      </c>
    </row>
    <row r="11346">
      <c r="A11346" s="6">
        <v>17</v>
      </c>
      <c r="B11346" s="6">
        <v>8</v>
      </c>
      <c r="C11346" s="6">
        <v>27</v>
      </c>
      <c r="D11346" s="6">
        <f>A11346+B11346+C11346</f>
        <v>52</v>
      </c>
      <c r="E11346" s="5">
        <f>IF(A11346=0,0,A11346*LABOR_HRS_WK_TOM*SEASON_WEEKS*(1+DIM_PCT_TOM)^A11346)</f>
        <v>7733.339536039206</v>
      </c>
      <c r="F11346" s="5">
        <f>IF(B11346=0,0,B11346*LABOR_HRS_WK_CAR*SEASON_WEEKS*(1+DIM_PCT_CAR)^B11346)</f>
        <v>292.41669540238013</v>
      </c>
      <c r="G11346" s="5">
        <f>IF(C11346=0,0,C11346*LABOR_HRS_WK_MES*SEASON_WEEKS*(1+DIM_PCT_MES)^C11346)</f>
        <v>1699.19076434307</v>
      </c>
      <c r="H11346" s="5">
        <f>E11346+F11346+G11346</f>
        <v>9724.9469957846559</v>
      </c>
      <c r="I11346" s="5">
        <f>MIN(H11346,FARMER_HRS)</f>
        <v>720</v>
      </c>
      <c r="J11346" s="5">
        <f>MAX(0,H11346-FARMER_HRS)</f>
        <v>9004.9469957846559</v>
      </c>
      <c r="K11346" s="2">
        <f>I11346*FARMER_RATE+J11346*TEMP_WORKER_RATE</f>
        <v>181335.88534348359</v>
      </c>
      <c r="L11346" s="2">
        <f>A11346*PRICE_TOM+B11346*PRICE_CAR+C11346*PRICE_MES</f>
        <v>239252</v>
      </c>
      <c r="M11346" s="2">
        <f>A11346*FERT_BED_TOM+B11346*FERT_BED_CAR+C11346*FERT_BED_MES</f>
        <v>42240</v>
      </c>
      <c r="N11346" s="6">
        <f>IF(AND(D11346&lt;=TOTAL_BEDS,J11346&lt;=TEMP_WORKER_MAX*TEMP_WORKER_HRS),1,0)</f>
        <v>0</v>
      </c>
      <c r="O11346" s="2">
        <f>L11346-M11346-K11346-FIXED_COSTS</f>
        <v>-4323.885343483591</v>
      </c>
      <c r="P11346" s="2">
        <f>IF(N11346=1,O11346,"")</f>
      </c>
    </row>
    <row r="11347">
      <c r="A11347" s="6">
        <v>17</v>
      </c>
      <c r="B11347" s="6">
        <v>8</v>
      </c>
      <c r="C11347" s="6">
        <v>28</v>
      </c>
      <c r="D11347" s="6">
        <f>A11347+B11347+C11347</f>
        <v>53</v>
      </c>
      <c r="E11347" s="5">
        <f>IF(A11347=0,0,A11347*LABOR_HRS_WK_TOM*SEASON_WEEKS*(1+DIM_PCT_TOM)^A11347)</f>
        <v>7733.339536039206</v>
      </c>
      <c r="F11347" s="5">
        <f>IF(B11347=0,0,B11347*LABOR_HRS_WK_CAR*SEASON_WEEKS*(1+DIM_PCT_CAR)^B11347)</f>
        <v>292.41669540238013</v>
      </c>
      <c r="G11347" s="5">
        <f>IF(C11347=0,0,C11347*LABOR_HRS_WK_MES*SEASON_WEEKS*(1+DIM_PCT_MES)^C11347)</f>
        <v>1784.1503025602233</v>
      </c>
      <c r="H11347" s="5">
        <f>E11347+F11347+G11347</f>
        <v>9809.90653400181</v>
      </c>
      <c r="I11347" s="5">
        <f>MIN(H11347,FARMER_HRS)</f>
        <v>720</v>
      </c>
      <c r="J11347" s="5">
        <f>MAX(0,H11347-FARMER_HRS)</f>
        <v>9089.90653400181</v>
      </c>
      <c r="K11347" s="2">
        <f>I11347*FARMER_RATE+J11347*TEMP_WORKER_RATE</f>
        <v>182810.8773264203</v>
      </c>
      <c r="L11347" s="2">
        <f>A11347*PRICE_TOM+B11347*PRICE_CAR+C11347*PRICE_MES</f>
        <v>241952</v>
      </c>
      <c r="M11347" s="2">
        <f>A11347*FERT_BED_TOM+B11347*FERT_BED_CAR+C11347*FERT_BED_MES</f>
        <v>43120</v>
      </c>
      <c r="N11347" s="6">
        <f>IF(AND(D11347&lt;=TOTAL_BEDS,J11347&lt;=TEMP_WORKER_MAX*TEMP_WORKER_HRS),1,0)</f>
        <v>0</v>
      </c>
      <c r="O11347" s="2">
        <f>L11347-M11347-K11347-FIXED_COSTS</f>
        <v>-3978.8773264203046</v>
      </c>
      <c r="P11347" s="2">
        <f>IF(N11347=1,O11347,"")</f>
      </c>
    </row>
    <row r="11348">
      <c r="A11348" s="6">
        <v>17</v>
      </c>
      <c r="B11348" s="6">
        <v>8</v>
      </c>
      <c r="C11348" s="6">
        <v>29</v>
      </c>
      <c r="D11348" s="6">
        <f>A11348+B11348+C11348</f>
        <v>54</v>
      </c>
      <c r="E11348" s="5">
        <f>IF(A11348=0,0,A11348*LABOR_HRS_WK_TOM*SEASON_WEEKS*(1+DIM_PCT_TOM)^A11348)</f>
        <v>7733.339536039206</v>
      </c>
      <c r="F11348" s="5">
        <f>IF(B11348=0,0,B11348*LABOR_HRS_WK_CAR*SEASON_WEEKS*(1+DIM_PCT_CAR)^B11348)</f>
        <v>292.41669540238013</v>
      </c>
      <c r="G11348" s="5">
        <f>IF(C11348=0,0,C11348*LABOR_HRS_WK_MES*SEASON_WEEKS*(1+DIM_PCT_MES)^C11348)</f>
        <v>1870.9683306758766</v>
      </c>
      <c r="H11348" s="5">
        <f>E11348+F11348+G11348</f>
        <v>9896.7245621174625</v>
      </c>
      <c r="I11348" s="5">
        <f>MIN(H11348,FARMER_HRS)</f>
        <v>720</v>
      </c>
      <c r="J11348" s="5">
        <f>MAX(0,H11348-FARMER_HRS)</f>
        <v>9176.7245621174625</v>
      </c>
      <c r="K11348" s="2">
        <f>I11348*FARMER_RATE+J11348*TEMP_WORKER_RATE</f>
        <v>184318.13475898371</v>
      </c>
      <c r="L11348" s="2">
        <f>A11348*PRICE_TOM+B11348*PRICE_CAR+C11348*PRICE_MES</f>
        <v>244652</v>
      </c>
      <c r="M11348" s="2">
        <f>A11348*FERT_BED_TOM+B11348*FERT_BED_CAR+C11348*FERT_BED_MES</f>
        <v>44000</v>
      </c>
      <c r="N11348" s="6">
        <f>IF(AND(D11348&lt;=TOTAL_BEDS,J11348&lt;=TEMP_WORKER_MAX*TEMP_WORKER_HRS),1,0)</f>
        <v>0</v>
      </c>
      <c r="O11348" s="2">
        <f>L11348-M11348-K11348-FIXED_COSTS</f>
        <v>-3666.1347589837096</v>
      </c>
      <c r="P11348" s="2">
        <f>IF(N11348=1,O11348,"")</f>
      </c>
    </row>
    <row r="11349">
      <c r="A11349" s="6">
        <v>17</v>
      </c>
      <c r="B11349" s="6">
        <v>8</v>
      </c>
      <c r="C11349" s="6">
        <v>30</v>
      </c>
      <c r="D11349" s="6">
        <f>A11349+B11349+C11349</f>
        <v>55</v>
      </c>
      <c r="E11349" s="5">
        <f>IF(A11349=0,0,A11349*LABOR_HRS_WK_TOM*SEASON_WEEKS*(1+DIM_PCT_TOM)^A11349)</f>
        <v>7733.339536039206</v>
      </c>
      <c r="F11349" s="5">
        <f>IF(B11349=0,0,B11349*LABOR_HRS_WK_CAR*SEASON_WEEKS*(1+DIM_PCT_CAR)^B11349)</f>
        <v>292.41669540238013</v>
      </c>
      <c r="G11349" s="5">
        <f>IF(C11349=0,0,C11349*LABOR_HRS_WK_MES*SEASON_WEEKS*(1+DIM_PCT_MES)^C11349)</f>
        <v>1959.6780360096466</v>
      </c>
      <c r="H11349" s="5">
        <f>E11349+F11349+G11349</f>
        <v>9985.4342674512336</v>
      </c>
      <c r="I11349" s="5">
        <f>MIN(H11349,FARMER_HRS)</f>
        <v>720</v>
      </c>
      <c r="J11349" s="5">
        <f>MAX(0,H11349-FARMER_HRS)</f>
        <v>9265.4342674512336</v>
      </c>
      <c r="K11349" s="2">
        <f>I11349*FARMER_RATE+J11349*TEMP_WORKER_RATE</f>
        <v>185858.23380991723</v>
      </c>
      <c r="L11349" s="2">
        <f>A11349*PRICE_TOM+B11349*PRICE_CAR+C11349*PRICE_MES</f>
        <v>247352</v>
      </c>
      <c r="M11349" s="2">
        <f>A11349*FERT_BED_TOM+B11349*FERT_BED_CAR+C11349*FERT_BED_MES</f>
        <v>44880</v>
      </c>
      <c r="N11349" s="6">
        <f>IF(AND(D11349&lt;=TOTAL_BEDS,J11349&lt;=TEMP_WORKER_MAX*TEMP_WORKER_HRS),1,0)</f>
        <v>0</v>
      </c>
      <c r="O11349" s="2">
        <f>L11349-M11349-K11349-FIXED_COSTS</f>
        <v>-3386.2338099172339</v>
      </c>
      <c r="P11349" s="2">
        <f>IF(N11349=1,O11349,"")</f>
      </c>
    </row>
    <row r="11350">
      <c r="A11350" s="6">
        <v>17</v>
      </c>
      <c r="B11350" s="6">
        <v>9</v>
      </c>
      <c r="C11350" s="6">
        <v>0</v>
      </c>
      <c r="D11350" s="6">
        <f>A11350+B11350+C11350</f>
        <v>26</v>
      </c>
      <c r="E11350" s="5">
        <f>IF(A11350=0,0,A11350*LABOR_HRS_WK_TOM*SEASON_WEEKS*(1+DIM_PCT_TOM)^A11350)</f>
        <v>7733.339536039206</v>
      </c>
      <c r="F11350" s="5">
        <f>IF(B11350=0,0,B11350*LABOR_HRS_WK_CAR*SEASON_WEEKS*(1+DIM_PCT_CAR)^B11350)</f>
        <v>337.19300188586959</v>
      </c>
      <c r="G11350" s="5">
        <f>IF(C11350=0,0,C11350*LABOR_HRS_WK_MES*SEASON_WEEKS*(1+DIM_PCT_MES)^C11350)</f>
        <v>0</v>
      </c>
      <c r="H11350" s="5">
        <f>E11350+F11350+G11350</f>
        <v>8070.5325379250753</v>
      </c>
      <c r="I11350" s="5">
        <f>MIN(H11350,FARMER_HRS)</f>
        <v>720</v>
      </c>
      <c r="J11350" s="5">
        <f>MAX(0,H11350-FARMER_HRS)</f>
        <v>7350.5325379250753</v>
      </c>
      <c r="K11350" s="2">
        <f>I11350*FARMER_RATE+J11350*TEMP_WORKER_RATE</f>
        <v>152613.41211675477</v>
      </c>
      <c r="L11350" s="2">
        <f>A11350*PRICE_TOM+B11350*PRICE_CAR+C11350*PRICE_MES</f>
        <v>168446</v>
      </c>
      <c r="M11350" s="2">
        <f>A11350*FERT_BED_TOM+B11350*FERT_BED_CAR+C11350*FERT_BED_MES</f>
        <v>18920</v>
      </c>
      <c r="N11350" s="6">
        <f>IF(AND(D11350&lt;=TOTAL_BEDS,J11350&lt;=TEMP_WORKER_MAX*TEMP_WORKER_HRS),1,0)</f>
        <v>0</v>
      </c>
      <c r="O11350" s="2">
        <f>L11350-M11350-K11350-FIXED_COSTS</f>
        <v>-23087.412116754771</v>
      </c>
      <c r="P11350" s="2">
        <f>IF(N11350=1,O11350,"")</f>
      </c>
    </row>
    <row r="11351">
      <c r="A11351" s="6">
        <v>17</v>
      </c>
      <c r="B11351" s="6">
        <v>9</v>
      </c>
      <c r="C11351" s="6">
        <v>1</v>
      </c>
      <c r="D11351" s="6">
        <f>A11351+B11351+C11351</f>
        <v>27</v>
      </c>
      <c r="E11351" s="5">
        <f>IF(A11351=0,0,A11351*LABOR_HRS_WK_TOM*SEASON_WEEKS*(1+DIM_PCT_TOM)^A11351)</f>
        <v>7733.339536039206</v>
      </c>
      <c r="F11351" s="5">
        <f>IF(B11351=0,0,B11351*LABOR_HRS_WK_CAR*SEASON_WEEKS*(1+DIM_PCT_CAR)^B11351)</f>
        <v>337.19300188586959</v>
      </c>
      <c r="G11351" s="5">
        <f>IF(C11351=0,0,C11351*LABOR_HRS_WK_MES*SEASON_WEEKS*(1+DIM_PCT_MES)^C11351)</f>
        <v>45.5625</v>
      </c>
      <c r="H11351" s="5">
        <f>E11351+F11351+G11351</f>
        <v>8116.0950379250753</v>
      </c>
      <c r="I11351" s="5">
        <f>MIN(H11351,FARMER_HRS)</f>
        <v>720</v>
      </c>
      <c r="J11351" s="5">
        <f>MAX(0,H11351-FARMER_HRS)</f>
        <v>7396.0950379250753</v>
      </c>
      <c r="K11351" s="2">
        <f>I11351*FARMER_RATE+J11351*TEMP_WORKER_RATE</f>
        <v>153404.42774175477</v>
      </c>
      <c r="L11351" s="2">
        <f>A11351*PRICE_TOM+B11351*PRICE_CAR+C11351*PRICE_MES</f>
        <v>171146</v>
      </c>
      <c r="M11351" s="2">
        <f>A11351*FERT_BED_TOM+B11351*FERT_BED_CAR+C11351*FERT_BED_MES</f>
        <v>19800</v>
      </c>
      <c r="N11351" s="6">
        <f>IF(AND(D11351&lt;=TOTAL_BEDS,J11351&lt;=TEMP_WORKER_MAX*TEMP_WORKER_HRS),1,0)</f>
        <v>0</v>
      </c>
      <c r="O11351" s="2">
        <f>L11351-M11351-K11351-FIXED_COSTS</f>
        <v>-22058.427741754771</v>
      </c>
      <c r="P11351" s="2">
        <f>IF(N11351=1,O11351,"")</f>
      </c>
    </row>
    <row r="11352">
      <c r="A11352" s="6">
        <v>17</v>
      </c>
      <c r="B11352" s="6">
        <v>9</v>
      </c>
      <c r="C11352" s="6">
        <v>2</v>
      </c>
      <c r="D11352" s="6">
        <f>A11352+B11352+C11352</f>
        <v>28</v>
      </c>
      <c r="E11352" s="5">
        <f>IF(A11352=0,0,A11352*LABOR_HRS_WK_TOM*SEASON_WEEKS*(1+DIM_PCT_TOM)^A11352)</f>
        <v>7733.339536039206</v>
      </c>
      <c r="F11352" s="5">
        <f>IF(B11352=0,0,B11352*LABOR_HRS_WK_CAR*SEASON_WEEKS*(1+DIM_PCT_CAR)^B11352)</f>
        <v>337.19300188586959</v>
      </c>
      <c r="G11352" s="5">
        <f>IF(C11352=0,0,C11352*LABOR_HRS_WK_MES*SEASON_WEEKS*(1+DIM_PCT_MES)^C11352)</f>
        <v>92.2640625</v>
      </c>
      <c r="H11352" s="5">
        <f>E11352+F11352+G11352</f>
        <v>8162.7966004250757</v>
      </c>
      <c r="I11352" s="5">
        <f>MIN(H11352,FARMER_HRS)</f>
        <v>720</v>
      </c>
      <c r="J11352" s="5">
        <f>MAX(0,H11352-FARMER_HRS)</f>
        <v>7442.7966004250757</v>
      </c>
      <c r="K11352" s="2">
        <f>I11352*FARMER_RATE+J11352*TEMP_WORKER_RATE</f>
        <v>154215.2187573798</v>
      </c>
      <c r="L11352" s="2">
        <f>A11352*PRICE_TOM+B11352*PRICE_CAR+C11352*PRICE_MES</f>
        <v>173846</v>
      </c>
      <c r="M11352" s="2">
        <f>A11352*FERT_BED_TOM+B11352*FERT_BED_CAR+C11352*FERT_BED_MES</f>
        <v>20680</v>
      </c>
      <c r="N11352" s="6">
        <f>IF(AND(D11352&lt;=TOTAL_BEDS,J11352&lt;=TEMP_WORKER_MAX*TEMP_WORKER_HRS),1,0)</f>
        <v>0</v>
      </c>
      <c r="O11352" s="2">
        <f>L11352-M11352-K11352-FIXED_COSTS</f>
        <v>-21049.2187573798</v>
      </c>
      <c r="P11352" s="2">
        <f>IF(N11352=1,O11352,"")</f>
      </c>
    </row>
    <row r="11353">
      <c r="A11353" s="6">
        <v>17</v>
      </c>
      <c r="B11353" s="6">
        <v>9</v>
      </c>
      <c r="C11353" s="6">
        <v>3</v>
      </c>
      <c r="D11353" s="6">
        <f>A11353+B11353+C11353</f>
        <v>29</v>
      </c>
      <c r="E11353" s="5">
        <f>IF(A11353=0,0,A11353*LABOR_HRS_WK_TOM*SEASON_WEEKS*(1+DIM_PCT_TOM)^A11353)</f>
        <v>7733.339536039206</v>
      </c>
      <c r="F11353" s="5">
        <f>IF(B11353=0,0,B11353*LABOR_HRS_WK_CAR*SEASON_WEEKS*(1+DIM_PCT_CAR)^B11353)</f>
        <v>337.19300188586959</v>
      </c>
      <c r="G11353" s="5">
        <f>IF(C11353=0,0,C11353*LABOR_HRS_WK_MES*SEASON_WEEKS*(1+DIM_PCT_MES)^C11353)</f>
        <v>140.12604492187498</v>
      </c>
      <c r="H11353" s="5">
        <f>E11353+F11353+G11353</f>
        <v>8210.65858284695</v>
      </c>
      <c r="I11353" s="5">
        <f>MIN(H11353,FARMER_HRS)</f>
        <v>720</v>
      </c>
      <c r="J11353" s="5">
        <f>MAX(0,H11353-FARMER_HRS)</f>
        <v>7490.6585828469506</v>
      </c>
      <c r="K11353" s="2">
        <f>I11353*FARMER_RATE+J11353*TEMP_WORKER_RATE</f>
        <v>155046.15595220402</v>
      </c>
      <c r="L11353" s="2">
        <f>A11353*PRICE_TOM+B11353*PRICE_CAR+C11353*PRICE_MES</f>
        <v>176546</v>
      </c>
      <c r="M11353" s="2">
        <f>A11353*FERT_BED_TOM+B11353*FERT_BED_CAR+C11353*FERT_BED_MES</f>
        <v>21560</v>
      </c>
      <c r="N11353" s="6">
        <f>IF(AND(D11353&lt;=TOTAL_BEDS,J11353&lt;=TEMP_WORKER_MAX*TEMP_WORKER_HRS),1,0)</f>
        <v>0</v>
      </c>
      <c r="O11353" s="2">
        <f>L11353-M11353-K11353-FIXED_COSTS</f>
        <v>-20060.155952204019</v>
      </c>
      <c r="P11353" s="2">
        <f>IF(N11353=1,O11353,"")</f>
      </c>
    </row>
    <row r="11354">
      <c r="A11354" s="6">
        <v>17</v>
      </c>
      <c r="B11354" s="6">
        <v>9</v>
      </c>
      <c r="C11354" s="6">
        <v>4</v>
      </c>
      <c r="D11354" s="6">
        <f>A11354+B11354+C11354</f>
        <v>30</v>
      </c>
      <c r="E11354" s="5">
        <f>IF(A11354=0,0,A11354*LABOR_HRS_WK_TOM*SEASON_WEEKS*(1+DIM_PCT_TOM)^A11354)</f>
        <v>7733.339536039206</v>
      </c>
      <c r="F11354" s="5">
        <f>IF(B11354=0,0,B11354*LABOR_HRS_WK_CAR*SEASON_WEEKS*(1+DIM_PCT_CAR)^B11354)</f>
        <v>337.19300188586959</v>
      </c>
      <c r="G11354" s="5">
        <f>IF(C11354=0,0,C11354*LABOR_HRS_WK_MES*SEASON_WEEKS*(1+DIM_PCT_MES)^C11354)</f>
        <v>189.17016064453119</v>
      </c>
      <c r="H11354" s="5">
        <f>E11354+F11354+G11354</f>
        <v>8259.7026985696066</v>
      </c>
      <c r="I11354" s="5">
        <f>MIN(H11354,FARMER_HRS)</f>
        <v>720</v>
      </c>
      <c r="J11354" s="5">
        <f>MAX(0,H11354-FARMER_HRS)</f>
        <v>7539.7026985696066</v>
      </c>
      <c r="K11354" s="2">
        <f>I11354*FARMER_RATE+J11354*TEMP_WORKER_RATE</f>
        <v>155897.61629461122</v>
      </c>
      <c r="L11354" s="2">
        <f>A11354*PRICE_TOM+B11354*PRICE_CAR+C11354*PRICE_MES</f>
        <v>179246</v>
      </c>
      <c r="M11354" s="2">
        <f>A11354*FERT_BED_TOM+B11354*FERT_BED_CAR+C11354*FERT_BED_MES</f>
        <v>22440</v>
      </c>
      <c r="N11354" s="6">
        <f>IF(AND(D11354&lt;=TOTAL_BEDS,J11354&lt;=TEMP_WORKER_MAX*TEMP_WORKER_HRS),1,0)</f>
        <v>0</v>
      </c>
      <c r="O11354" s="2">
        <f>L11354-M11354-K11354-FIXED_COSTS</f>
        <v>-19091.616294611216</v>
      </c>
      <c r="P11354" s="2">
        <f>IF(N11354=1,O11354,"")</f>
      </c>
    </row>
    <row r="11355">
      <c r="A11355" s="6">
        <v>17</v>
      </c>
      <c r="B11355" s="6">
        <v>9</v>
      </c>
      <c r="C11355" s="6">
        <v>5</v>
      </c>
      <c r="D11355" s="6">
        <f>A11355+B11355+C11355</f>
        <v>31</v>
      </c>
      <c r="E11355" s="5">
        <f>IF(A11355=0,0,A11355*LABOR_HRS_WK_TOM*SEASON_WEEKS*(1+DIM_PCT_TOM)^A11355)</f>
        <v>7733.339536039206</v>
      </c>
      <c r="F11355" s="5">
        <f>IF(B11355=0,0,B11355*LABOR_HRS_WK_CAR*SEASON_WEEKS*(1+DIM_PCT_CAR)^B11355)</f>
        <v>337.19300188586959</v>
      </c>
      <c r="G11355" s="5">
        <f>IF(C11355=0,0,C11355*LABOR_HRS_WK_MES*SEASON_WEEKS*(1+DIM_PCT_MES)^C11355)</f>
        <v>239.41848456573481</v>
      </c>
      <c r="H11355" s="5">
        <f>E11355+F11355+G11355</f>
        <v>8309.95102249081</v>
      </c>
      <c r="I11355" s="5">
        <f>MIN(H11355,FARMER_HRS)</f>
        <v>720</v>
      </c>
      <c r="J11355" s="5">
        <f>MAX(0,H11355-FARMER_HRS)</f>
        <v>7589.95102249081</v>
      </c>
      <c r="K11355" s="2">
        <f>I11355*FARMER_RATE+J11355*TEMP_WORKER_RATE</f>
        <v>156769.98302935433</v>
      </c>
      <c r="L11355" s="2">
        <f>A11355*PRICE_TOM+B11355*PRICE_CAR+C11355*PRICE_MES</f>
        <v>181946</v>
      </c>
      <c r="M11355" s="2">
        <f>A11355*FERT_BED_TOM+B11355*FERT_BED_CAR+C11355*FERT_BED_MES</f>
        <v>23320</v>
      </c>
      <c r="N11355" s="6">
        <f>IF(AND(D11355&lt;=TOTAL_BEDS,J11355&lt;=TEMP_WORKER_MAX*TEMP_WORKER_HRS),1,0)</f>
        <v>0</v>
      </c>
      <c r="O11355" s="2">
        <f>L11355-M11355-K11355-FIXED_COSTS</f>
        <v>-18143.983029354335</v>
      </c>
      <c r="P11355" s="2">
        <f>IF(N11355=1,O11355,"")</f>
      </c>
    </row>
    <row r="11356">
      <c r="A11356" s="6">
        <v>17</v>
      </c>
      <c r="B11356" s="6">
        <v>9</v>
      </c>
      <c r="C11356" s="6">
        <v>6</v>
      </c>
      <c r="D11356" s="6">
        <f>A11356+B11356+C11356</f>
        <v>32</v>
      </c>
      <c r="E11356" s="5">
        <f>IF(A11356=0,0,A11356*LABOR_HRS_WK_TOM*SEASON_WEEKS*(1+DIM_PCT_TOM)^A11356)</f>
        <v>7733.339536039206</v>
      </c>
      <c r="F11356" s="5">
        <f>IF(B11356=0,0,B11356*LABOR_HRS_WK_CAR*SEASON_WEEKS*(1+DIM_PCT_CAR)^B11356)</f>
        <v>337.19300188586959</v>
      </c>
      <c r="G11356" s="5">
        <f>IF(C11356=0,0,C11356*LABOR_HRS_WK_MES*SEASON_WEEKS*(1+DIM_PCT_MES)^C11356)</f>
        <v>290.89345874736773</v>
      </c>
      <c r="H11356" s="5">
        <f>E11356+F11356+G11356</f>
        <v>8361.4259966724421</v>
      </c>
      <c r="I11356" s="5">
        <f>MIN(H11356,FARMER_HRS)</f>
        <v>720</v>
      </c>
      <c r="J11356" s="5">
        <f>MAX(0,H11356-FARMER_HRS)</f>
        <v>7641.4259966724421</v>
      </c>
      <c r="K11356" s="2">
        <f>I11356*FARMER_RATE+J11356*TEMP_WORKER_RATE</f>
        <v>157663.64577556323</v>
      </c>
      <c r="L11356" s="2">
        <f>A11356*PRICE_TOM+B11356*PRICE_CAR+C11356*PRICE_MES</f>
        <v>184646</v>
      </c>
      <c r="M11356" s="2">
        <f>A11356*FERT_BED_TOM+B11356*FERT_BED_CAR+C11356*FERT_BED_MES</f>
        <v>24200</v>
      </c>
      <c r="N11356" s="6">
        <f>IF(AND(D11356&lt;=TOTAL_BEDS,J11356&lt;=TEMP_WORKER_MAX*TEMP_WORKER_HRS),1,0)</f>
        <v>0</v>
      </c>
      <c r="O11356" s="2">
        <f>L11356-M11356-K11356-FIXED_COSTS</f>
        <v>-17217.645775563229</v>
      </c>
      <c r="P11356" s="2">
        <f>IF(N11356=1,O11356,"")</f>
      </c>
    </row>
    <row r="11357">
      <c r="A11357" s="6">
        <v>17</v>
      </c>
      <c r="B11357" s="6">
        <v>9</v>
      </c>
      <c r="C11357" s="6">
        <v>7</v>
      </c>
      <c r="D11357" s="6">
        <f>A11357+B11357+C11357</f>
        <v>33</v>
      </c>
      <c r="E11357" s="5">
        <f>IF(A11357=0,0,A11357*LABOR_HRS_WK_TOM*SEASON_WEEKS*(1+DIM_PCT_TOM)^A11357)</f>
        <v>7733.339536039206</v>
      </c>
      <c r="F11357" s="5">
        <f>IF(B11357=0,0,B11357*LABOR_HRS_WK_CAR*SEASON_WEEKS*(1+DIM_PCT_CAR)^B11357)</f>
        <v>337.19300188586959</v>
      </c>
      <c r="G11357" s="5">
        <f>IF(C11357=0,0,C11357*LABOR_HRS_WK_MES*SEASON_WEEKS*(1+DIM_PCT_MES)^C11357)</f>
        <v>343.61789814532818</v>
      </c>
      <c r="H11357" s="5">
        <f>E11357+F11357+G11357</f>
        <v>8414.1504360704039</v>
      </c>
      <c r="I11357" s="5">
        <f>MIN(H11357,FARMER_HRS)</f>
        <v>720</v>
      </c>
      <c r="J11357" s="5">
        <f>MAX(0,H11357-FARMER_HRS)</f>
        <v>7694.1504360704039</v>
      </c>
      <c r="K11357" s="2">
        <f>I11357*FARMER_RATE+J11357*TEMP_WORKER_RATE</f>
        <v>158579.00062622229</v>
      </c>
      <c r="L11357" s="2">
        <f>A11357*PRICE_TOM+B11357*PRICE_CAR+C11357*PRICE_MES</f>
        <v>187346</v>
      </c>
      <c r="M11357" s="2">
        <f>A11357*FERT_BED_TOM+B11357*FERT_BED_CAR+C11357*FERT_BED_MES</f>
        <v>25080</v>
      </c>
      <c r="N11357" s="6">
        <f>IF(AND(D11357&lt;=TOTAL_BEDS,J11357&lt;=TEMP_WORKER_MAX*TEMP_WORKER_HRS),1,0)</f>
        <v>0</v>
      </c>
      <c r="O11357" s="2">
        <f>L11357-M11357-K11357-FIXED_COSTS</f>
        <v>-16313.000626222289</v>
      </c>
      <c r="P11357" s="2">
        <f>IF(N11357=1,O11357,"")</f>
      </c>
    </row>
    <row r="11358">
      <c r="A11358" s="6">
        <v>17</v>
      </c>
      <c r="B11358" s="6">
        <v>9</v>
      </c>
      <c r="C11358" s="6">
        <v>8</v>
      </c>
      <c r="D11358" s="6">
        <f>A11358+B11358+C11358</f>
        <v>34</v>
      </c>
      <c r="E11358" s="5">
        <f>IF(A11358=0,0,A11358*LABOR_HRS_WK_TOM*SEASON_WEEKS*(1+DIM_PCT_TOM)^A11358)</f>
        <v>7733.339536039206</v>
      </c>
      <c r="F11358" s="5">
        <f>IF(B11358=0,0,B11358*LABOR_HRS_WK_CAR*SEASON_WEEKS*(1+DIM_PCT_CAR)^B11358)</f>
        <v>337.19300188586959</v>
      </c>
      <c r="G11358" s="5">
        <f>IF(C11358=0,0,C11358*LABOR_HRS_WK_MES*SEASON_WEEKS*(1+DIM_PCT_MES)^C11358)</f>
        <v>397.61499642530833</v>
      </c>
      <c r="H11358" s="5">
        <f>E11358+F11358+G11358</f>
        <v>8468.1475343503844</v>
      </c>
      <c r="I11358" s="5">
        <f>MIN(H11358,FARMER_HRS)</f>
        <v>720</v>
      </c>
      <c r="J11358" s="5">
        <f>MAX(0,H11358-FARMER_HRS)</f>
        <v>7748.1475343503844</v>
      </c>
      <c r="K11358" s="2">
        <f>I11358*FARMER_RATE+J11358*TEMP_WORKER_RATE</f>
        <v>159516.45024913861</v>
      </c>
      <c r="L11358" s="2">
        <f>A11358*PRICE_TOM+B11358*PRICE_CAR+C11358*PRICE_MES</f>
        <v>190046</v>
      </c>
      <c r="M11358" s="2">
        <f>A11358*FERT_BED_TOM+B11358*FERT_BED_CAR+C11358*FERT_BED_MES</f>
        <v>25960</v>
      </c>
      <c r="N11358" s="6">
        <f>IF(AND(D11358&lt;=TOTAL_BEDS,J11358&lt;=TEMP_WORKER_MAX*TEMP_WORKER_HRS),1,0)</f>
        <v>0</v>
      </c>
      <c r="O11358" s="2">
        <f>L11358-M11358-K11358-FIXED_COSTS</f>
        <v>-15430.450249138608</v>
      </c>
      <c r="P11358" s="2">
        <f>IF(N11358=1,O11358,"")</f>
      </c>
    </row>
    <row r="11359">
      <c r="A11359" s="6">
        <v>17</v>
      </c>
      <c r="B11359" s="6">
        <v>9</v>
      </c>
      <c r="C11359" s="6">
        <v>9</v>
      </c>
      <c r="D11359" s="6">
        <f>A11359+B11359+C11359</f>
        <v>35</v>
      </c>
      <c r="E11359" s="5">
        <f>IF(A11359=0,0,A11359*LABOR_HRS_WK_TOM*SEASON_WEEKS*(1+DIM_PCT_TOM)^A11359)</f>
        <v>7733.339536039206</v>
      </c>
      <c r="F11359" s="5">
        <f>IF(B11359=0,0,B11359*LABOR_HRS_WK_CAR*SEASON_WEEKS*(1+DIM_PCT_CAR)^B11359)</f>
        <v>337.19300188586959</v>
      </c>
      <c r="G11359" s="5">
        <f>IF(C11359=0,0,C11359*LABOR_HRS_WK_MES*SEASON_WEEKS*(1+DIM_PCT_MES)^C11359)</f>
        <v>452.90833186570273</v>
      </c>
      <c r="H11359" s="5">
        <f>E11359+F11359+G11359</f>
        <v>8523.4408697907784</v>
      </c>
      <c r="I11359" s="5">
        <f>MIN(H11359,FARMER_HRS)</f>
        <v>720</v>
      </c>
      <c r="J11359" s="5">
        <f>MAX(0,H11359-FARMER_HRS)</f>
        <v>7803.4408697907784</v>
      </c>
      <c r="K11359" s="2">
        <f>I11359*FARMER_RATE+J11359*TEMP_WORKER_RATE</f>
        <v>160476.40398942324</v>
      </c>
      <c r="L11359" s="2">
        <f>A11359*PRICE_TOM+B11359*PRICE_CAR+C11359*PRICE_MES</f>
        <v>192746</v>
      </c>
      <c r="M11359" s="2">
        <f>A11359*FERT_BED_TOM+B11359*FERT_BED_CAR+C11359*FERT_BED_MES</f>
        <v>26840</v>
      </c>
      <c r="N11359" s="6">
        <f>IF(AND(D11359&lt;=TOTAL_BEDS,J11359&lt;=TEMP_WORKER_MAX*TEMP_WORKER_HRS),1,0)</f>
        <v>0</v>
      </c>
      <c r="O11359" s="2">
        <f>L11359-M11359-K11359-FIXED_COSTS</f>
        <v>-14570.403989423241</v>
      </c>
      <c r="P11359" s="2">
        <f>IF(N11359=1,O11359,"")</f>
      </c>
    </row>
    <row r="11360">
      <c r="A11360" s="6">
        <v>17</v>
      </c>
      <c r="B11360" s="6">
        <v>9</v>
      </c>
      <c r="C11360" s="6">
        <v>10</v>
      </c>
      <c r="D11360" s="6">
        <f>A11360+B11360+C11360</f>
        <v>36</v>
      </c>
      <c r="E11360" s="5">
        <f>IF(A11360=0,0,A11360*LABOR_HRS_WK_TOM*SEASON_WEEKS*(1+DIM_PCT_TOM)^A11360)</f>
        <v>7733.339536039206</v>
      </c>
      <c r="F11360" s="5">
        <f>IF(B11360=0,0,B11360*LABOR_HRS_WK_CAR*SEASON_WEEKS*(1+DIM_PCT_CAR)^B11360)</f>
        <v>337.19300188586959</v>
      </c>
      <c r="G11360" s="5">
        <f>IF(C11360=0,0,C11360*LABOR_HRS_WK_MES*SEASON_WEEKS*(1+DIM_PCT_MES)^C11360)</f>
        <v>509.52187334891551</v>
      </c>
      <c r="H11360" s="5">
        <f>E11360+F11360+G11360</f>
        <v>8580.0544112739917</v>
      </c>
      <c r="I11360" s="5">
        <f>MIN(H11360,FARMER_HRS)</f>
        <v>720</v>
      </c>
      <c r="J11360" s="5">
        <f>MAX(0,H11360-FARMER_HRS)</f>
        <v>7860.0544112739917</v>
      </c>
      <c r="K11360" s="2">
        <f>I11360*FARMER_RATE+J11360*TEMP_WORKER_RATE</f>
        <v>161459.2779735068</v>
      </c>
      <c r="L11360" s="2">
        <f>A11360*PRICE_TOM+B11360*PRICE_CAR+C11360*PRICE_MES</f>
        <v>195446</v>
      </c>
      <c r="M11360" s="2">
        <f>A11360*FERT_BED_TOM+B11360*FERT_BED_CAR+C11360*FERT_BED_MES</f>
        <v>27720</v>
      </c>
      <c r="N11360" s="6">
        <f>IF(AND(D11360&lt;=TOTAL_BEDS,J11360&lt;=TEMP_WORKER_MAX*TEMP_WORKER_HRS),1,0)</f>
        <v>0</v>
      </c>
      <c r="O11360" s="2">
        <f>L11360-M11360-K11360-FIXED_COSTS</f>
        <v>-13733.277973506803</v>
      </c>
      <c r="P11360" s="2">
        <f>IF(N11360=1,O11360,"")</f>
      </c>
    </row>
    <row r="11361">
      <c r="A11361" s="6">
        <v>17</v>
      </c>
      <c r="B11361" s="6">
        <v>9</v>
      </c>
      <c r="C11361" s="6">
        <v>11</v>
      </c>
      <c r="D11361" s="6">
        <f>A11361+B11361+C11361</f>
        <v>37</v>
      </c>
      <c r="E11361" s="5">
        <f>IF(A11361=0,0,A11361*LABOR_HRS_WK_TOM*SEASON_WEEKS*(1+DIM_PCT_TOM)^A11361)</f>
        <v>7733.339536039206</v>
      </c>
      <c r="F11361" s="5">
        <f>IF(B11361=0,0,B11361*LABOR_HRS_WK_CAR*SEASON_WEEKS*(1+DIM_PCT_CAR)^B11361)</f>
        <v>337.19300188586959</v>
      </c>
      <c r="G11361" s="5">
        <f>IF(C11361=0,0,C11361*LABOR_HRS_WK_MES*SEASON_WEEKS*(1+DIM_PCT_MES)^C11361)</f>
        <v>567.47998644235463</v>
      </c>
      <c r="H11361" s="5">
        <f>E11361+F11361+G11361</f>
        <v>8638.01252436743</v>
      </c>
      <c r="I11361" s="5">
        <f>MIN(H11361,FARMER_HRS)</f>
        <v>720</v>
      </c>
      <c r="J11361" s="5">
        <f>MAX(0,H11361-FARMER_HRS)</f>
        <v>7918.01252436743</v>
      </c>
      <c r="K11361" s="2">
        <f>I11361*FARMER_RATE+J11361*TEMP_WORKER_RATE</f>
        <v>162465.49521471234</v>
      </c>
      <c r="L11361" s="2">
        <f>A11361*PRICE_TOM+B11361*PRICE_CAR+C11361*PRICE_MES</f>
        <v>198146</v>
      </c>
      <c r="M11361" s="2">
        <f>A11361*FERT_BED_TOM+B11361*FERT_BED_CAR+C11361*FERT_BED_MES</f>
        <v>28600</v>
      </c>
      <c r="N11361" s="6">
        <f>IF(AND(D11361&lt;=TOTAL_BEDS,J11361&lt;=TEMP_WORKER_MAX*TEMP_WORKER_HRS),1,0)</f>
        <v>0</v>
      </c>
      <c r="O11361" s="2">
        <f>L11361-M11361-K11361-FIXED_COSTS</f>
        <v>-12919.49521471234</v>
      </c>
      <c r="P11361" s="2">
        <f>IF(N11361=1,O11361,"")</f>
      </c>
    </row>
    <row r="11362">
      <c r="A11362" s="6">
        <v>17</v>
      </c>
      <c r="B11362" s="6">
        <v>9</v>
      </c>
      <c r="C11362" s="6">
        <v>12</v>
      </c>
      <c r="D11362" s="6">
        <f>A11362+B11362+C11362</f>
        <v>38</v>
      </c>
      <c r="E11362" s="5">
        <f>IF(A11362=0,0,A11362*LABOR_HRS_WK_TOM*SEASON_WEEKS*(1+DIM_PCT_TOM)^A11362)</f>
        <v>7733.339536039206</v>
      </c>
      <c r="F11362" s="5">
        <f>IF(B11362=0,0,B11362*LABOR_HRS_WK_CAR*SEASON_WEEKS*(1+DIM_PCT_CAR)^B11362)</f>
        <v>337.19300188586959</v>
      </c>
      <c r="G11362" s="5">
        <f>IF(C11362=0,0,C11362*LABOR_HRS_WK_MES*SEASON_WEEKS*(1+DIM_PCT_MES)^C11362)</f>
        <v>626.807439570419</v>
      </c>
      <c r="H11362" s="5">
        <f>E11362+F11362+G11362</f>
        <v>8697.3399774954942</v>
      </c>
      <c r="I11362" s="5">
        <f>MIN(H11362,FARMER_HRS)</f>
        <v>720</v>
      </c>
      <c r="J11362" s="5">
        <f>MAX(0,H11362-FARMER_HRS)</f>
        <v>7977.3399774954942</v>
      </c>
      <c r="K11362" s="2">
        <f>I11362*FARMER_RATE+J11362*TEMP_WORKER_RATE</f>
        <v>163495.48572040789</v>
      </c>
      <c r="L11362" s="2">
        <f>A11362*PRICE_TOM+B11362*PRICE_CAR+C11362*PRICE_MES</f>
        <v>200846</v>
      </c>
      <c r="M11362" s="2">
        <f>A11362*FERT_BED_TOM+B11362*FERT_BED_CAR+C11362*FERT_BED_MES</f>
        <v>29480</v>
      </c>
      <c r="N11362" s="6">
        <f>IF(AND(D11362&lt;=TOTAL_BEDS,J11362&lt;=TEMP_WORKER_MAX*TEMP_WORKER_HRS),1,0)</f>
        <v>0</v>
      </c>
      <c r="O11362" s="2">
        <f>L11362-M11362-K11362-FIXED_COSTS</f>
        <v>-12129.485720407887</v>
      </c>
      <c r="P11362" s="2">
        <f>IF(N11362=1,O11362,"")</f>
      </c>
    </row>
    <row r="11363">
      <c r="A11363" s="6">
        <v>17</v>
      </c>
      <c r="B11363" s="6">
        <v>9</v>
      </c>
      <c r="C11363" s="6">
        <v>13</v>
      </c>
      <c r="D11363" s="6">
        <f>A11363+B11363+C11363</f>
        <v>39</v>
      </c>
      <c r="E11363" s="5">
        <f>IF(A11363=0,0,A11363*LABOR_HRS_WK_TOM*SEASON_WEEKS*(1+DIM_PCT_TOM)^A11363)</f>
        <v>7733.339536039206</v>
      </c>
      <c r="F11363" s="5">
        <f>IF(B11363=0,0,B11363*LABOR_HRS_WK_CAR*SEASON_WEEKS*(1+DIM_PCT_CAR)^B11363)</f>
        <v>337.19300188586959</v>
      </c>
      <c r="G11363" s="5">
        <f>IF(C11363=0,0,C11363*LABOR_HRS_WK_MES*SEASON_WEEKS*(1+DIM_PCT_MES)^C11363)</f>
        <v>687.52941027880331</v>
      </c>
      <c r="H11363" s="5">
        <f>E11363+F11363+G11363</f>
        <v>8758.0619482038783</v>
      </c>
      <c r="I11363" s="5">
        <f>MIN(H11363,FARMER_HRS)</f>
        <v>720</v>
      </c>
      <c r="J11363" s="5">
        <f>MAX(0,H11363-FARMER_HRS)</f>
        <v>8038.0619482038783</v>
      </c>
      <c r="K11363" s="2">
        <f>I11363*FARMER_RATE+J11363*TEMP_WORKER_RATE</f>
        <v>164549.68660076178</v>
      </c>
      <c r="L11363" s="2">
        <f>A11363*PRICE_TOM+B11363*PRICE_CAR+C11363*PRICE_MES</f>
        <v>203546</v>
      </c>
      <c r="M11363" s="2">
        <f>A11363*FERT_BED_TOM+B11363*FERT_BED_CAR+C11363*FERT_BED_MES</f>
        <v>30360</v>
      </c>
      <c r="N11363" s="6">
        <f>IF(AND(D11363&lt;=TOTAL_BEDS,J11363&lt;=TEMP_WORKER_MAX*TEMP_WORKER_HRS),1,0)</f>
        <v>0</v>
      </c>
      <c r="O11363" s="2">
        <f>L11363-M11363-K11363-FIXED_COSTS</f>
        <v>-11363.686600761779</v>
      </c>
      <c r="P11363" s="2">
        <f>IF(N11363=1,O11363,"")</f>
      </c>
    </row>
    <row r="11364">
      <c r="A11364" s="6">
        <v>17</v>
      </c>
      <c r="B11364" s="6">
        <v>9</v>
      </c>
      <c r="C11364" s="6">
        <v>14</v>
      </c>
      <c r="D11364" s="6">
        <f>A11364+B11364+C11364</f>
        <v>40</v>
      </c>
      <c r="E11364" s="5">
        <f>IF(A11364=0,0,A11364*LABOR_HRS_WK_TOM*SEASON_WEEKS*(1+DIM_PCT_TOM)^A11364)</f>
        <v>7733.339536039206</v>
      </c>
      <c r="F11364" s="5">
        <f>IF(B11364=0,0,B11364*LABOR_HRS_WK_CAR*SEASON_WEEKS*(1+DIM_PCT_CAR)^B11364)</f>
        <v>337.19300188586959</v>
      </c>
      <c r="G11364" s="5">
        <f>IF(C11364=0,0,C11364*LABOR_HRS_WK_MES*SEASON_WEEKS*(1+DIM_PCT_MES)^C11364)</f>
        <v>749.67149159246435</v>
      </c>
      <c r="H11364" s="5">
        <f>E11364+F11364+G11364</f>
        <v>8820.20402951754</v>
      </c>
      <c r="I11364" s="5">
        <f>MIN(H11364,FARMER_HRS)</f>
        <v>720</v>
      </c>
      <c r="J11364" s="5">
        <f>MAX(0,H11364-FARMER_HRS)</f>
        <v>8100.2040295175393</v>
      </c>
      <c r="K11364" s="2">
        <f>I11364*FARMER_RATE+J11364*TEMP_WORKER_RATE</f>
        <v>165628.54217912394</v>
      </c>
      <c r="L11364" s="2">
        <f>A11364*PRICE_TOM+B11364*PRICE_CAR+C11364*PRICE_MES</f>
        <v>206246</v>
      </c>
      <c r="M11364" s="2">
        <f>A11364*FERT_BED_TOM+B11364*FERT_BED_CAR+C11364*FERT_BED_MES</f>
        <v>31240</v>
      </c>
      <c r="N11364" s="6">
        <f>IF(AND(D11364&lt;=TOTAL_BEDS,J11364&lt;=TEMP_WORKER_MAX*TEMP_WORKER_HRS),1,0)</f>
        <v>0</v>
      </c>
      <c r="O11364" s="2">
        <f>L11364-M11364-K11364-FIXED_COSTS</f>
        <v>-10622.542179123935</v>
      </c>
      <c r="P11364" s="2">
        <f>IF(N11364=1,O11364,"")</f>
      </c>
    </row>
    <row r="11365">
      <c r="A11365" s="6">
        <v>17</v>
      </c>
      <c r="B11365" s="6">
        <v>9</v>
      </c>
      <c r="C11365" s="6">
        <v>15</v>
      </c>
      <c r="D11365" s="6">
        <f>A11365+B11365+C11365</f>
        <v>41</v>
      </c>
      <c r="E11365" s="5">
        <f>IF(A11365=0,0,A11365*LABOR_HRS_WK_TOM*SEASON_WEEKS*(1+DIM_PCT_TOM)^A11365)</f>
        <v>7733.339536039206</v>
      </c>
      <c r="F11365" s="5">
        <f>IF(B11365=0,0,B11365*LABOR_HRS_WK_CAR*SEASON_WEEKS*(1+DIM_PCT_CAR)^B11365)</f>
        <v>337.19300188586959</v>
      </c>
      <c r="G11365" s="5">
        <f>IF(C11365=0,0,C11365*LABOR_HRS_WK_MES*SEASON_WEEKS*(1+DIM_PCT_MES)^C11365)</f>
        <v>813.25969846861074</v>
      </c>
      <c r="H11365" s="5">
        <f>E11365+F11365+G11365</f>
        <v>8883.7922363936868</v>
      </c>
      <c r="I11365" s="5">
        <f>MIN(H11365,FARMER_HRS)</f>
        <v>720</v>
      </c>
      <c r="J11365" s="5">
        <f>MAX(0,H11365-FARMER_HRS)</f>
        <v>8163.7922363936868</v>
      </c>
      <c r="K11365" s="2">
        <f>I11365*FARMER_RATE+J11365*TEMP_WORKER_RATE</f>
        <v>166732.50410405706</v>
      </c>
      <c r="L11365" s="2">
        <f>A11365*PRICE_TOM+B11365*PRICE_CAR+C11365*PRICE_MES</f>
        <v>208946</v>
      </c>
      <c r="M11365" s="2">
        <f>A11365*FERT_BED_TOM+B11365*FERT_BED_CAR+C11365*FERT_BED_MES</f>
        <v>32120</v>
      </c>
      <c r="N11365" s="6">
        <f>IF(AND(D11365&lt;=TOTAL_BEDS,J11365&lt;=TEMP_WORKER_MAX*TEMP_WORKER_HRS),1,0)</f>
        <v>0</v>
      </c>
      <c r="O11365" s="2">
        <f>L11365-M11365-K11365-FIXED_COSTS</f>
        <v>-9906.504104057065</v>
      </c>
      <c r="P11365" s="2">
        <f>IF(N11365=1,O11365,"")</f>
      </c>
    </row>
    <row r="11366">
      <c r="A11366" s="6">
        <v>17</v>
      </c>
      <c r="B11366" s="6">
        <v>9</v>
      </c>
      <c r="C11366" s="6">
        <v>16</v>
      </c>
      <c r="D11366" s="6">
        <f>A11366+B11366+C11366</f>
        <v>42</v>
      </c>
      <c r="E11366" s="5">
        <f>IF(A11366=0,0,A11366*LABOR_HRS_WK_TOM*SEASON_WEEKS*(1+DIM_PCT_TOM)^A11366)</f>
        <v>7733.339536039206</v>
      </c>
      <c r="F11366" s="5">
        <f>IF(B11366=0,0,B11366*LABOR_HRS_WK_CAR*SEASON_WEEKS*(1+DIM_PCT_CAR)^B11366)</f>
        <v>337.19300188586959</v>
      </c>
      <c r="G11366" s="5">
        <f>IF(C11366=0,0,C11366*LABOR_HRS_WK_MES*SEASON_WEEKS*(1+DIM_PCT_MES)^C11366)</f>
        <v>878.32047434609967</v>
      </c>
      <c r="H11366" s="5">
        <f>E11366+F11366+G11366</f>
        <v>8948.8530122711745</v>
      </c>
      <c r="I11366" s="5">
        <f>MIN(H11366,FARMER_HRS)</f>
        <v>720</v>
      </c>
      <c r="J11366" s="5">
        <f>MAX(0,H11366-FARMER_HRS)</f>
        <v>8228.8530122711745</v>
      </c>
      <c r="K11366" s="2">
        <f>I11366*FARMER_RATE+J11366*TEMP_WORKER_RATE</f>
        <v>167862.03146304123</v>
      </c>
      <c r="L11366" s="2">
        <f>A11366*PRICE_TOM+B11366*PRICE_CAR+C11366*PRICE_MES</f>
        <v>211646</v>
      </c>
      <c r="M11366" s="2">
        <f>A11366*FERT_BED_TOM+B11366*FERT_BED_CAR+C11366*FERT_BED_MES</f>
        <v>33000</v>
      </c>
      <c r="N11366" s="6">
        <f>IF(AND(D11366&lt;=TOTAL_BEDS,J11366&lt;=TEMP_WORKER_MAX*TEMP_WORKER_HRS),1,0)</f>
        <v>0</v>
      </c>
      <c r="O11366" s="2">
        <f>L11366-M11366-K11366-FIXED_COSTS</f>
        <v>-9216.0314630412322</v>
      </c>
      <c r="P11366" s="2">
        <f>IF(N11366=1,O11366,"")</f>
      </c>
    </row>
    <row r="11367">
      <c r="A11367" s="6">
        <v>17</v>
      </c>
      <c r="B11367" s="6">
        <v>9</v>
      </c>
      <c r="C11367" s="6">
        <v>17</v>
      </c>
      <c r="D11367" s="6">
        <f>A11367+B11367+C11367</f>
        <v>43</v>
      </c>
      <c r="E11367" s="5">
        <f>IF(A11367=0,0,A11367*LABOR_HRS_WK_TOM*SEASON_WEEKS*(1+DIM_PCT_TOM)^A11367)</f>
        <v>7733.339536039206</v>
      </c>
      <c r="F11367" s="5">
        <f>IF(B11367=0,0,B11367*LABOR_HRS_WK_CAR*SEASON_WEEKS*(1+DIM_PCT_CAR)^B11367)</f>
        <v>337.19300188586959</v>
      </c>
      <c r="G11367" s="5">
        <f>IF(C11367=0,0,C11367*LABOR_HRS_WK_MES*SEASON_WEEKS*(1+DIM_PCT_MES)^C11367)</f>
        <v>944.88069779263992</v>
      </c>
      <c r="H11367" s="5">
        <f>E11367+F11367+G11367</f>
        <v>9015.413235717715</v>
      </c>
      <c r="I11367" s="5">
        <f>MIN(H11367,FARMER_HRS)</f>
        <v>720</v>
      </c>
      <c r="J11367" s="5">
        <f>MAX(0,H11367-FARMER_HRS)</f>
        <v>8295.413235717715</v>
      </c>
      <c r="K11367" s="2">
        <f>I11367*FARMER_RATE+J11367*TEMP_WORKER_RATE</f>
        <v>169017.590897877</v>
      </c>
      <c r="L11367" s="2">
        <f>A11367*PRICE_TOM+B11367*PRICE_CAR+C11367*PRICE_MES</f>
        <v>214346</v>
      </c>
      <c r="M11367" s="2">
        <f>A11367*FERT_BED_TOM+B11367*FERT_BED_CAR+C11367*FERT_BED_MES</f>
        <v>33880</v>
      </c>
      <c r="N11367" s="6">
        <f>IF(AND(D11367&lt;=TOTAL_BEDS,J11367&lt;=TEMP_WORKER_MAX*TEMP_WORKER_HRS),1,0)</f>
        <v>0</v>
      </c>
      <c r="O11367" s="2">
        <f>L11367-M11367-K11367-FIXED_COSTS</f>
        <v>-8551.5908978770021</v>
      </c>
      <c r="P11367" s="2">
        <f>IF(N11367=1,O11367,"")</f>
      </c>
    </row>
    <row r="11368">
      <c r="A11368" s="6">
        <v>17</v>
      </c>
      <c r="B11368" s="6">
        <v>9</v>
      </c>
      <c r="C11368" s="6">
        <v>18</v>
      </c>
      <c r="D11368" s="6">
        <f>A11368+B11368+C11368</f>
        <v>44</v>
      </c>
      <c r="E11368" s="5">
        <f>IF(A11368=0,0,A11368*LABOR_HRS_WK_TOM*SEASON_WEEKS*(1+DIM_PCT_TOM)^A11368)</f>
        <v>7733.339536039206</v>
      </c>
      <c r="F11368" s="5">
        <f>IF(B11368=0,0,B11368*LABOR_HRS_WK_CAR*SEASON_WEEKS*(1+DIM_PCT_CAR)^B11368)</f>
        <v>337.19300188586959</v>
      </c>
      <c r="G11368" s="5">
        <f>IF(C11368=0,0,C11368*LABOR_HRS_WK_MES*SEASON_WEEKS*(1+DIM_PCT_MES)^C11368)</f>
        <v>1012.9676892512272</v>
      </c>
      <c r="H11368" s="5">
        <f>E11368+F11368+G11368</f>
        <v>9083.5002271763024</v>
      </c>
      <c r="I11368" s="5">
        <f>MIN(H11368,FARMER_HRS)</f>
        <v>720</v>
      </c>
      <c r="J11368" s="5">
        <f>MAX(0,H11368-FARMER_HRS)</f>
        <v>8363.5002271763024</v>
      </c>
      <c r="K11368" s="2">
        <f>I11368*FARMER_RATE+J11368*TEMP_WORKER_RATE</f>
        <v>170199.65672181081</v>
      </c>
      <c r="L11368" s="2">
        <f>A11368*PRICE_TOM+B11368*PRICE_CAR+C11368*PRICE_MES</f>
        <v>217046</v>
      </c>
      <c r="M11368" s="2">
        <f>A11368*FERT_BED_TOM+B11368*FERT_BED_CAR+C11368*FERT_BED_MES</f>
        <v>34760</v>
      </c>
      <c r="N11368" s="6">
        <f>IF(AND(D11368&lt;=TOTAL_BEDS,J11368&lt;=TEMP_WORKER_MAX*TEMP_WORKER_HRS),1,0)</f>
        <v>0</v>
      </c>
      <c r="O11368" s="2">
        <f>L11368-M11368-K11368-FIXED_COSTS</f>
        <v>-7913.65672181081</v>
      </c>
      <c r="P11368" s="2">
        <f>IF(N11368=1,O11368,"")</f>
      </c>
    </row>
    <row r="11369">
      <c r="A11369" s="6">
        <v>17</v>
      </c>
      <c r="B11369" s="6">
        <v>9</v>
      </c>
      <c r="C11369" s="6">
        <v>19</v>
      </c>
      <c r="D11369" s="6">
        <f>A11369+B11369+C11369</f>
        <v>45</v>
      </c>
      <c r="E11369" s="5">
        <f>IF(A11369=0,0,A11369*LABOR_HRS_WK_TOM*SEASON_WEEKS*(1+DIM_PCT_TOM)^A11369)</f>
        <v>7733.339536039206</v>
      </c>
      <c r="F11369" s="5">
        <f>IF(B11369=0,0,B11369*LABOR_HRS_WK_CAR*SEASON_WEEKS*(1+DIM_PCT_CAR)^B11369)</f>
        <v>337.19300188586959</v>
      </c>
      <c r="G11369" s="5">
        <f>IF(C11369=0,0,C11369*LABOR_HRS_WK_MES*SEASON_WEEKS*(1+DIM_PCT_MES)^C11369)</f>
        <v>1082.6092178872491</v>
      </c>
      <c r="H11369" s="5">
        <f>E11369+F11369+G11369</f>
        <v>9153.1417558123248</v>
      </c>
      <c r="I11369" s="5">
        <f>MIN(H11369,FARMER_HRS)</f>
        <v>720</v>
      </c>
      <c r="J11369" s="5">
        <f>MAX(0,H11369-FARMER_HRS)</f>
        <v>8433.1417558123248</v>
      </c>
      <c r="K11369" s="2">
        <f>I11369*FARMER_RATE+J11369*TEMP_WORKER_RATE</f>
        <v>171408.71103840842</v>
      </c>
      <c r="L11369" s="2">
        <f>A11369*PRICE_TOM+B11369*PRICE_CAR+C11369*PRICE_MES</f>
        <v>219746</v>
      </c>
      <c r="M11369" s="2">
        <f>A11369*FERT_BED_TOM+B11369*FERT_BED_CAR+C11369*FERT_BED_MES</f>
        <v>35640</v>
      </c>
      <c r="N11369" s="6">
        <f>IF(AND(D11369&lt;=TOTAL_BEDS,J11369&lt;=TEMP_WORKER_MAX*TEMP_WORKER_HRS),1,0)</f>
        <v>0</v>
      </c>
      <c r="O11369" s="2">
        <f>L11369-M11369-K11369-FIXED_COSTS</f>
        <v>-7302.7110384084226</v>
      </c>
      <c r="P11369" s="2">
        <f>IF(N11369=1,O11369,"")</f>
      </c>
    </row>
    <row r="11370">
      <c r="A11370" s="6">
        <v>17</v>
      </c>
      <c r="B11370" s="6">
        <v>9</v>
      </c>
      <c r="C11370" s="6">
        <v>20</v>
      </c>
      <c r="D11370" s="6">
        <f>A11370+B11370+C11370</f>
        <v>46</v>
      </c>
      <c r="E11370" s="5">
        <f>IF(A11370=0,0,A11370*LABOR_HRS_WK_TOM*SEASON_WEEKS*(1+DIM_PCT_TOM)^A11370)</f>
        <v>7733.339536039206</v>
      </c>
      <c r="F11370" s="5">
        <f>IF(B11370=0,0,B11370*LABOR_HRS_WK_CAR*SEASON_WEEKS*(1+DIM_PCT_CAR)^B11370)</f>
        <v>337.19300188586959</v>
      </c>
      <c r="G11370" s="5">
        <f>IF(C11370=0,0,C11370*LABOR_HRS_WK_MES*SEASON_WEEKS*(1+DIM_PCT_MES)^C11370)</f>
        <v>1153.8335085377259</v>
      </c>
      <c r="H11370" s="5">
        <f>E11370+F11370+G11370</f>
        <v>9224.366046462801</v>
      </c>
      <c r="I11370" s="5">
        <f>MIN(H11370,FARMER_HRS)</f>
        <v>720</v>
      </c>
      <c r="J11370" s="5">
        <f>MAX(0,H11370-FARMER_HRS)</f>
        <v>8504.366046462801</v>
      </c>
      <c r="K11370" s="2">
        <f>I11370*FARMER_RATE+J11370*TEMP_WORKER_RATE</f>
        <v>172645.2438622014</v>
      </c>
      <c r="L11370" s="2">
        <f>A11370*PRICE_TOM+B11370*PRICE_CAR+C11370*PRICE_MES</f>
        <v>222446</v>
      </c>
      <c r="M11370" s="2">
        <f>A11370*FERT_BED_TOM+B11370*FERT_BED_CAR+C11370*FERT_BED_MES</f>
        <v>36520</v>
      </c>
      <c r="N11370" s="6">
        <f>IF(AND(D11370&lt;=TOTAL_BEDS,J11370&lt;=TEMP_WORKER_MAX*TEMP_WORKER_HRS),1,0)</f>
        <v>0</v>
      </c>
      <c r="O11370" s="2">
        <f>L11370-M11370-K11370-FIXED_COSTS</f>
        <v>-6719.2438622014015</v>
      </c>
      <c r="P11370" s="2">
        <f>IF(N11370=1,O11370,"")</f>
      </c>
    </row>
    <row r="11371">
      <c r="A11371" s="6">
        <v>17</v>
      </c>
      <c r="B11371" s="6">
        <v>9</v>
      </c>
      <c r="C11371" s="6">
        <v>21</v>
      </c>
      <c r="D11371" s="6">
        <f>A11371+B11371+C11371</f>
        <v>47</v>
      </c>
      <c r="E11371" s="5">
        <f>IF(A11371=0,0,A11371*LABOR_HRS_WK_TOM*SEASON_WEEKS*(1+DIM_PCT_TOM)^A11371)</f>
        <v>7733.339536039206</v>
      </c>
      <c r="F11371" s="5">
        <f>IF(B11371=0,0,B11371*LABOR_HRS_WK_CAR*SEASON_WEEKS*(1+DIM_PCT_CAR)^B11371)</f>
        <v>337.19300188586959</v>
      </c>
      <c r="G11371" s="5">
        <f>IF(C11371=0,0,C11371*LABOR_HRS_WK_MES*SEASON_WEEKS*(1+DIM_PCT_MES)^C11371)</f>
        <v>1226.6692487641699</v>
      </c>
      <c r="H11371" s="5">
        <f>E11371+F11371+G11371</f>
        <v>9297.2017866892456</v>
      </c>
      <c r="I11371" s="5">
        <f>MIN(H11371,FARMER_HRS)</f>
        <v>720</v>
      </c>
      <c r="J11371" s="5">
        <f>MAX(0,H11371-FARMER_HRS)</f>
        <v>8577.2017866892456</v>
      </c>
      <c r="K11371" s="2">
        <f>I11371*FARMER_RATE+J11371*TEMP_WORKER_RATE</f>
        <v>173909.75324113274</v>
      </c>
      <c r="L11371" s="2">
        <f>A11371*PRICE_TOM+B11371*PRICE_CAR+C11371*PRICE_MES</f>
        <v>225146</v>
      </c>
      <c r="M11371" s="2">
        <f>A11371*FERT_BED_TOM+B11371*FERT_BED_CAR+C11371*FERT_BED_MES</f>
        <v>37400</v>
      </c>
      <c r="N11371" s="6">
        <f>IF(AND(D11371&lt;=TOTAL_BEDS,J11371&lt;=TEMP_WORKER_MAX*TEMP_WORKER_HRS),1,0)</f>
        <v>0</v>
      </c>
      <c r="O11371" s="2">
        <f>L11371-M11371-K11371-FIXED_COSTS</f>
        <v>-6163.7532411327411</v>
      </c>
      <c r="P11371" s="2">
        <f>IF(N11371=1,O11371,"")</f>
      </c>
    </row>
    <row r="11372">
      <c r="A11372" s="6">
        <v>17</v>
      </c>
      <c r="B11372" s="6">
        <v>9</v>
      </c>
      <c r="C11372" s="6">
        <v>22</v>
      </c>
      <c r="D11372" s="6">
        <f>A11372+B11372+C11372</f>
        <v>48</v>
      </c>
      <c r="E11372" s="5">
        <f>IF(A11372=0,0,A11372*LABOR_HRS_WK_TOM*SEASON_WEEKS*(1+DIM_PCT_TOM)^A11372)</f>
        <v>7733.339536039206</v>
      </c>
      <c r="F11372" s="5">
        <f>IF(B11372=0,0,B11372*LABOR_HRS_WK_CAR*SEASON_WEEKS*(1+DIM_PCT_CAR)^B11372)</f>
        <v>337.19300188586959</v>
      </c>
      <c r="G11372" s="5">
        <f>IF(C11372=0,0,C11372*LABOR_HRS_WK_MES*SEASON_WEEKS*(1+DIM_PCT_MES)^C11372)</f>
        <v>1301.1455960105659</v>
      </c>
      <c r="H11372" s="5">
        <f>E11372+F11372+G11372</f>
        <v>9371.6781339356421</v>
      </c>
      <c r="I11372" s="5">
        <f>MIN(H11372,FARMER_HRS)</f>
        <v>720</v>
      </c>
      <c r="J11372" s="5">
        <f>MAX(0,H11372-FARMER_HRS)</f>
        <v>8651.6781339356421</v>
      </c>
      <c r="K11372" s="2">
        <f>I11372*FARMER_RATE+J11372*TEMP_WORKER_RATE</f>
        <v>175202.74538082711</v>
      </c>
      <c r="L11372" s="2">
        <f>A11372*PRICE_TOM+B11372*PRICE_CAR+C11372*PRICE_MES</f>
        <v>227846</v>
      </c>
      <c r="M11372" s="2">
        <f>A11372*FERT_BED_TOM+B11372*FERT_BED_CAR+C11372*FERT_BED_MES</f>
        <v>38280</v>
      </c>
      <c r="N11372" s="6">
        <f>IF(AND(D11372&lt;=TOTAL_BEDS,J11372&lt;=TEMP_WORKER_MAX*TEMP_WORKER_HRS),1,0)</f>
        <v>0</v>
      </c>
      <c r="O11372" s="2">
        <f>L11372-M11372-K11372-FIXED_COSTS</f>
        <v>-5636.7453808271093</v>
      </c>
      <c r="P11372" s="2">
        <f>IF(N11372=1,O11372,"")</f>
      </c>
    </row>
    <row r="11373">
      <c r="A11373" s="6">
        <v>17</v>
      </c>
      <c r="B11373" s="6">
        <v>9</v>
      </c>
      <c r="C11373" s="6">
        <v>23</v>
      </c>
      <c r="D11373" s="6">
        <f>A11373+B11373+C11373</f>
        <v>49</v>
      </c>
      <c r="E11373" s="5">
        <f>IF(A11373=0,0,A11373*LABOR_HRS_WK_TOM*SEASON_WEEKS*(1+DIM_PCT_TOM)^A11373)</f>
        <v>7733.339536039206</v>
      </c>
      <c r="F11373" s="5">
        <f>IF(B11373=0,0,B11373*LABOR_HRS_WK_CAR*SEASON_WEEKS*(1+DIM_PCT_CAR)^B11373)</f>
        <v>337.19300188586959</v>
      </c>
      <c r="G11373" s="5">
        <f>IF(C11373=0,0,C11373*LABOR_HRS_WK_MES*SEASON_WEEKS*(1+DIM_PCT_MES)^C11373)</f>
        <v>1377.2921848680023</v>
      </c>
      <c r="H11373" s="5">
        <f>E11373+F11373+G11373</f>
        <v>9447.8247227930769</v>
      </c>
      <c r="I11373" s="5">
        <f>MIN(H11373,FARMER_HRS)</f>
        <v>720</v>
      </c>
      <c r="J11373" s="5">
        <f>MAX(0,H11373-FARMER_HRS)</f>
        <v>8727.8247227930769</v>
      </c>
      <c r="K11373" s="2">
        <f>I11373*FARMER_RATE+J11373*TEMP_WORKER_RATE</f>
        <v>176524.73477071314</v>
      </c>
      <c r="L11373" s="2">
        <f>A11373*PRICE_TOM+B11373*PRICE_CAR+C11373*PRICE_MES</f>
        <v>230546</v>
      </c>
      <c r="M11373" s="2">
        <f>A11373*FERT_BED_TOM+B11373*FERT_BED_CAR+C11373*FERT_BED_MES</f>
        <v>39160</v>
      </c>
      <c r="N11373" s="6">
        <f>IF(AND(D11373&lt;=TOTAL_BEDS,J11373&lt;=TEMP_WORKER_MAX*TEMP_WORKER_HRS),1,0)</f>
        <v>0</v>
      </c>
      <c r="O11373" s="2">
        <f>L11373-M11373-K11373-FIXED_COSTS</f>
        <v>-5138.7347707131412</v>
      </c>
      <c r="P11373" s="2">
        <f>IF(N11373=1,O11373,"")</f>
      </c>
    </row>
    <row r="11374">
      <c r="A11374" s="6">
        <v>17</v>
      </c>
      <c r="B11374" s="6">
        <v>9</v>
      </c>
      <c r="C11374" s="6">
        <v>24</v>
      </c>
      <c r="D11374" s="6">
        <f>A11374+B11374+C11374</f>
        <v>50</v>
      </c>
      <c r="E11374" s="5">
        <f>IF(A11374=0,0,A11374*LABOR_HRS_WK_TOM*SEASON_WEEKS*(1+DIM_PCT_TOM)^A11374)</f>
        <v>7733.339536039206</v>
      </c>
      <c r="F11374" s="5">
        <f>IF(B11374=0,0,B11374*LABOR_HRS_WK_CAR*SEASON_WEEKS*(1+DIM_PCT_CAR)^B11374)</f>
        <v>337.19300188586959</v>
      </c>
      <c r="G11374" s="5">
        <f>IF(C11374=0,0,C11374*LABOR_HRS_WK_MES*SEASON_WEEKS*(1+DIM_PCT_MES)^C11374)</f>
        <v>1455.139134447498</v>
      </c>
      <c r="H11374" s="5">
        <f>E11374+F11374+G11374</f>
        <v>9525.6716723725731</v>
      </c>
      <c r="I11374" s="5">
        <f>MIN(H11374,FARMER_HRS)</f>
        <v>720</v>
      </c>
      <c r="J11374" s="5">
        <f>MAX(0,H11374-FARMER_HRS)</f>
        <v>8805.6716723725731</v>
      </c>
      <c r="K11374" s="2">
        <f>I11374*FARMER_RATE+J11374*TEMP_WORKER_RATE</f>
        <v>177876.24431202383</v>
      </c>
      <c r="L11374" s="2">
        <f>A11374*PRICE_TOM+B11374*PRICE_CAR+C11374*PRICE_MES</f>
        <v>233246</v>
      </c>
      <c r="M11374" s="2">
        <f>A11374*FERT_BED_TOM+B11374*FERT_BED_CAR+C11374*FERT_BED_MES</f>
        <v>40040</v>
      </c>
      <c r="N11374" s="6">
        <f>IF(AND(D11374&lt;=TOTAL_BEDS,J11374&lt;=TEMP_WORKER_MAX*TEMP_WORKER_HRS),1,0)</f>
        <v>0</v>
      </c>
      <c r="O11374" s="2">
        <f>L11374-M11374-K11374-FIXED_COSTS</f>
        <v>-4670.2443120238313</v>
      </c>
      <c r="P11374" s="2">
        <f>IF(N11374=1,O11374,"")</f>
      </c>
    </row>
    <row r="11375">
      <c r="A11375" s="6">
        <v>17</v>
      </c>
      <c r="B11375" s="6">
        <v>9</v>
      </c>
      <c r="C11375" s="6">
        <v>25</v>
      </c>
      <c r="D11375" s="6">
        <f>A11375+B11375+C11375</f>
        <v>51</v>
      </c>
      <c r="E11375" s="5">
        <f>IF(A11375=0,0,A11375*LABOR_HRS_WK_TOM*SEASON_WEEKS*(1+DIM_PCT_TOM)^A11375)</f>
        <v>7733.339536039206</v>
      </c>
      <c r="F11375" s="5">
        <f>IF(B11375=0,0,B11375*LABOR_HRS_WK_CAR*SEASON_WEEKS*(1+DIM_PCT_CAR)^B11375)</f>
        <v>337.19300188586959</v>
      </c>
      <c r="G11375" s="5">
        <f>IF(C11375=0,0,C11375*LABOR_HRS_WK_MES*SEASON_WEEKS*(1+DIM_PCT_MES)^C11375)</f>
        <v>1534.7170558625955</v>
      </c>
      <c r="H11375" s="5">
        <f>E11375+F11375+G11375</f>
        <v>9605.24959378767</v>
      </c>
      <c r="I11375" s="5">
        <f>MIN(H11375,FARMER_HRS)</f>
        <v>720</v>
      </c>
      <c r="J11375" s="5">
        <f>MAX(0,H11375-FARMER_HRS)</f>
        <v>8885.24959378767</v>
      </c>
      <c r="K11375" s="2">
        <f>I11375*FARMER_RATE+J11375*TEMP_WORKER_RATE</f>
        <v>179257.80544770262</v>
      </c>
      <c r="L11375" s="2">
        <f>A11375*PRICE_TOM+B11375*PRICE_CAR+C11375*PRICE_MES</f>
        <v>235946</v>
      </c>
      <c r="M11375" s="2">
        <f>A11375*FERT_BED_TOM+B11375*FERT_BED_CAR+C11375*FERT_BED_MES</f>
        <v>40920</v>
      </c>
      <c r="N11375" s="6">
        <f>IF(AND(D11375&lt;=TOTAL_BEDS,J11375&lt;=TEMP_WORKER_MAX*TEMP_WORKER_HRS),1,0)</f>
        <v>0</v>
      </c>
      <c r="O11375" s="2">
        <f>L11375-M11375-K11375-FIXED_COSTS</f>
        <v>-4231.8054477026162</v>
      </c>
      <c r="P11375" s="2">
        <f>IF(N11375=1,O11375,"")</f>
      </c>
    </row>
    <row r="11376">
      <c r="A11376" s="6">
        <v>17</v>
      </c>
      <c r="B11376" s="6">
        <v>9</v>
      </c>
      <c r="C11376" s="6">
        <v>26</v>
      </c>
      <c r="D11376" s="6">
        <f>A11376+B11376+C11376</f>
        <v>52</v>
      </c>
      <c r="E11376" s="5">
        <f>IF(A11376=0,0,A11376*LABOR_HRS_WK_TOM*SEASON_WEEKS*(1+DIM_PCT_TOM)^A11376)</f>
        <v>7733.339536039206</v>
      </c>
      <c r="F11376" s="5">
        <f>IF(B11376=0,0,B11376*LABOR_HRS_WK_CAR*SEASON_WEEKS*(1+DIM_PCT_CAR)^B11376)</f>
        <v>337.19300188586959</v>
      </c>
      <c r="G11376" s="5">
        <f>IF(C11376=0,0,C11376*LABOR_HRS_WK_MES*SEASON_WEEKS*(1+DIM_PCT_MES)^C11376)</f>
        <v>1616.0570598233128</v>
      </c>
      <c r="H11376" s="5">
        <f>E11376+F11376+G11376</f>
        <v>9686.5895977483888</v>
      </c>
      <c r="I11376" s="5">
        <f>MIN(H11376,FARMER_HRS)</f>
        <v>720</v>
      </c>
      <c r="J11376" s="5">
        <f>MAX(0,H11376-FARMER_HRS)</f>
        <v>8966.5895977483888</v>
      </c>
      <c r="K11376" s="2">
        <f>I11376*FARMER_RATE+J11376*TEMP_WORKER_RATE</f>
        <v>180669.95829424285</v>
      </c>
      <c r="L11376" s="2">
        <f>A11376*PRICE_TOM+B11376*PRICE_CAR+C11376*PRICE_MES</f>
        <v>238646</v>
      </c>
      <c r="M11376" s="2">
        <f>A11376*FERT_BED_TOM+B11376*FERT_BED_CAR+C11376*FERT_BED_MES</f>
        <v>41800</v>
      </c>
      <c r="N11376" s="6">
        <f>IF(AND(D11376&lt;=TOTAL_BEDS,J11376&lt;=TEMP_WORKER_MAX*TEMP_WORKER_HRS),1,0)</f>
        <v>0</v>
      </c>
      <c r="O11376" s="2">
        <f>L11376-M11376-K11376-FIXED_COSTS</f>
        <v>-3823.9582942428533</v>
      </c>
      <c r="P11376" s="2">
        <f>IF(N11376=1,O11376,"")</f>
      </c>
    </row>
    <row r="11377">
      <c r="A11377" s="6">
        <v>17</v>
      </c>
      <c r="B11377" s="6">
        <v>9</v>
      </c>
      <c r="C11377" s="6">
        <v>27</v>
      </c>
      <c r="D11377" s="6">
        <f>A11377+B11377+C11377</f>
        <v>53</v>
      </c>
      <c r="E11377" s="5">
        <f>IF(A11377=0,0,A11377*LABOR_HRS_WK_TOM*SEASON_WEEKS*(1+DIM_PCT_TOM)^A11377)</f>
        <v>7733.339536039206</v>
      </c>
      <c r="F11377" s="5">
        <f>IF(B11377=0,0,B11377*LABOR_HRS_WK_CAR*SEASON_WEEKS*(1+DIM_PCT_CAR)^B11377)</f>
        <v>337.19300188586959</v>
      </c>
      <c r="G11377" s="5">
        <f>IF(C11377=0,0,C11377*LABOR_HRS_WK_MES*SEASON_WEEKS*(1+DIM_PCT_MES)^C11377)</f>
        <v>1699.19076434307</v>
      </c>
      <c r="H11377" s="5">
        <f>E11377+F11377+G11377</f>
        <v>9769.7233022681448</v>
      </c>
      <c r="I11377" s="5">
        <f>MIN(H11377,FARMER_HRS)</f>
        <v>720</v>
      </c>
      <c r="J11377" s="5">
        <f>MAX(0,H11377-FARMER_HRS)</f>
        <v>9049.7233022681448</v>
      </c>
      <c r="K11377" s="2">
        <f>I11377*FARMER_RATE+J11377*TEMP_WORKER_RATE</f>
        <v>182113.25177548864</v>
      </c>
      <c r="L11377" s="2">
        <f>A11377*PRICE_TOM+B11377*PRICE_CAR+C11377*PRICE_MES</f>
        <v>241346</v>
      </c>
      <c r="M11377" s="2">
        <f>A11377*FERT_BED_TOM+B11377*FERT_BED_CAR+C11377*FERT_BED_MES</f>
        <v>42680</v>
      </c>
      <c r="N11377" s="6">
        <f>IF(AND(D11377&lt;=TOTAL_BEDS,J11377&lt;=TEMP_WORKER_MAX*TEMP_WORKER_HRS),1,0)</f>
        <v>0</v>
      </c>
      <c r="O11377" s="2">
        <f>L11377-M11377-K11377-FIXED_COSTS</f>
        <v>-3447.2517754886358</v>
      </c>
      <c r="P11377" s="2">
        <f>IF(N11377=1,O11377,"")</f>
      </c>
    </row>
    <row r="11378">
      <c r="A11378" s="6">
        <v>17</v>
      </c>
      <c r="B11378" s="6">
        <v>9</v>
      </c>
      <c r="C11378" s="6">
        <v>28</v>
      </c>
      <c r="D11378" s="6">
        <f>A11378+B11378+C11378</f>
        <v>54</v>
      </c>
      <c r="E11378" s="5">
        <f>IF(A11378=0,0,A11378*LABOR_HRS_WK_TOM*SEASON_WEEKS*(1+DIM_PCT_TOM)^A11378)</f>
        <v>7733.339536039206</v>
      </c>
      <c r="F11378" s="5">
        <f>IF(B11378=0,0,B11378*LABOR_HRS_WK_CAR*SEASON_WEEKS*(1+DIM_PCT_CAR)^B11378)</f>
        <v>337.19300188586959</v>
      </c>
      <c r="G11378" s="5">
        <f>IF(C11378=0,0,C11378*LABOR_HRS_WK_MES*SEASON_WEEKS*(1+DIM_PCT_MES)^C11378)</f>
        <v>1784.1503025602233</v>
      </c>
      <c r="H11378" s="5">
        <f>E11378+F11378+G11378</f>
        <v>9854.6828404852986</v>
      </c>
      <c r="I11378" s="5">
        <f>MIN(H11378,FARMER_HRS)</f>
        <v>720</v>
      </c>
      <c r="J11378" s="5">
        <f>MAX(0,H11378-FARMER_HRS)</f>
        <v>9134.6828404852986</v>
      </c>
      <c r="K11378" s="2">
        <f>I11378*FARMER_RATE+J11378*TEMP_WORKER_RATE</f>
        <v>183588.24375842532</v>
      </c>
      <c r="L11378" s="2">
        <f>A11378*PRICE_TOM+B11378*PRICE_CAR+C11378*PRICE_MES</f>
        <v>244046</v>
      </c>
      <c r="M11378" s="2">
        <f>A11378*FERT_BED_TOM+B11378*FERT_BED_CAR+C11378*FERT_BED_MES</f>
        <v>43560</v>
      </c>
      <c r="N11378" s="6">
        <f>IF(AND(D11378&lt;=TOTAL_BEDS,J11378&lt;=TEMP_WORKER_MAX*TEMP_WORKER_HRS),1,0)</f>
        <v>0</v>
      </c>
      <c r="O11378" s="2">
        <f>L11378-M11378-K11378-FIXED_COSTS</f>
        <v>-3102.2437584253203</v>
      </c>
      <c r="P11378" s="2">
        <f>IF(N11378=1,O11378,"")</f>
      </c>
    </row>
    <row r="11379">
      <c r="A11379" s="6">
        <v>17</v>
      </c>
      <c r="B11379" s="6">
        <v>9</v>
      </c>
      <c r="C11379" s="6">
        <v>29</v>
      </c>
      <c r="D11379" s="6">
        <f>A11379+B11379+C11379</f>
        <v>55</v>
      </c>
      <c r="E11379" s="5">
        <f>IF(A11379=0,0,A11379*LABOR_HRS_WK_TOM*SEASON_WEEKS*(1+DIM_PCT_TOM)^A11379)</f>
        <v>7733.339536039206</v>
      </c>
      <c r="F11379" s="5">
        <f>IF(B11379=0,0,B11379*LABOR_HRS_WK_CAR*SEASON_WEEKS*(1+DIM_PCT_CAR)^B11379)</f>
        <v>337.19300188586959</v>
      </c>
      <c r="G11379" s="5">
        <f>IF(C11379=0,0,C11379*LABOR_HRS_WK_MES*SEASON_WEEKS*(1+DIM_PCT_MES)^C11379)</f>
        <v>1870.9683306758766</v>
      </c>
      <c r="H11379" s="5">
        <f>E11379+F11379+G11379</f>
        <v>9941.5008686009514</v>
      </c>
      <c r="I11379" s="5">
        <f>MIN(H11379,FARMER_HRS)</f>
        <v>720</v>
      </c>
      <c r="J11379" s="5">
        <f>MAX(0,H11379-FARMER_HRS)</f>
        <v>9221.5008686009514</v>
      </c>
      <c r="K11379" s="2">
        <f>I11379*FARMER_RATE+J11379*TEMP_WORKER_RATE</f>
        <v>185095.50119098873</v>
      </c>
      <c r="L11379" s="2">
        <f>A11379*PRICE_TOM+B11379*PRICE_CAR+C11379*PRICE_MES</f>
        <v>246746</v>
      </c>
      <c r="M11379" s="2">
        <f>A11379*FERT_BED_TOM+B11379*FERT_BED_CAR+C11379*FERT_BED_MES</f>
        <v>44440</v>
      </c>
      <c r="N11379" s="6">
        <f>IF(AND(D11379&lt;=TOTAL_BEDS,J11379&lt;=TEMP_WORKER_MAX*TEMP_WORKER_HRS),1,0)</f>
        <v>0</v>
      </c>
      <c r="O11379" s="2">
        <f>L11379-M11379-K11379-FIXED_COSTS</f>
        <v>-2789.5011909887253</v>
      </c>
      <c r="P11379" s="2">
        <f>IF(N11379=1,O11379,"")</f>
      </c>
    </row>
    <row r="11380">
      <c r="A11380" s="6">
        <v>17</v>
      </c>
      <c r="B11380" s="6">
        <v>9</v>
      </c>
      <c r="C11380" s="6">
        <v>30</v>
      </c>
      <c r="D11380" s="6">
        <f>A11380+B11380+C11380</f>
        <v>56</v>
      </c>
      <c r="E11380" s="5">
        <f>IF(A11380=0,0,A11380*LABOR_HRS_WK_TOM*SEASON_WEEKS*(1+DIM_PCT_TOM)^A11380)</f>
        <v>7733.339536039206</v>
      </c>
      <c r="F11380" s="5">
        <f>IF(B11380=0,0,B11380*LABOR_HRS_WK_CAR*SEASON_WEEKS*(1+DIM_PCT_CAR)^B11380)</f>
        <v>337.19300188586959</v>
      </c>
      <c r="G11380" s="5">
        <f>IF(C11380=0,0,C11380*LABOR_HRS_WK_MES*SEASON_WEEKS*(1+DIM_PCT_MES)^C11380)</f>
        <v>1959.6780360096466</v>
      </c>
      <c r="H11380" s="5">
        <f>E11380+F11380+G11380</f>
        <v>10030.210573934723</v>
      </c>
      <c r="I11380" s="5">
        <f>MIN(H11380,FARMER_HRS)</f>
        <v>720</v>
      </c>
      <c r="J11380" s="5">
        <f>MAX(0,H11380-FARMER_HRS)</f>
        <v>9310.2105739347226</v>
      </c>
      <c r="K11380" s="2">
        <f>I11380*FARMER_RATE+J11380*TEMP_WORKER_RATE</f>
        <v>186635.60024192225</v>
      </c>
      <c r="L11380" s="2">
        <f>A11380*PRICE_TOM+B11380*PRICE_CAR+C11380*PRICE_MES</f>
        <v>249446</v>
      </c>
      <c r="M11380" s="2">
        <f>A11380*FERT_BED_TOM+B11380*FERT_BED_CAR+C11380*FERT_BED_MES</f>
        <v>45320</v>
      </c>
      <c r="N11380" s="6">
        <f>IF(AND(D11380&lt;=TOTAL_BEDS,J11380&lt;=TEMP_WORKER_MAX*TEMP_WORKER_HRS),1,0)</f>
        <v>0</v>
      </c>
      <c r="O11380" s="2">
        <f>L11380-M11380-K11380-FIXED_COSTS</f>
        <v>-2509.6002419222496</v>
      </c>
      <c r="P11380" s="2">
        <f>IF(N11380=1,O11380,"")</f>
      </c>
    </row>
    <row r="11381">
      <c r="A11381" s="6">
        <v>17</v>
      </c>
      <c r="B11381" s="6">
        <v>10</v>
      </c>
      <c r="C11381" s="6">
        <v>0</v>
      </c>
      <c r="D11381" s="6">
        <f>A11381+B11381+C11381</f>
        <v>27</v>
      </c>
      <c r="E11381" s="5">
        <f>IF(A11381=0,0,A11381*LABOR_HRS_WK_TOM*SEASON_WEEKS*(1+DIM_PCT_TOM)^A11381)</f>
        <v>7733.339536039206</v>
      </c>
      <c r="F11381" s="5">
        <f>IF(B11381=0,0,B11381*LABOR_HRS_WK_CAR*SEASON_WEEKS*(1+DIM_PCT_CAR)^B11381)</f>
        <v>384.025363258907</v>
      </c>
      <c r="G11381" s="5">
        <f>IF(C11381=0,0,C11381*LABOR_HRS_WK_MES*SEASON_WEEKS*(1+DIM_PCT_MES)^C11381)</f>
        <v>0</v>
      </c>
      <c r="H11381" s="5">
        <f>E11381+F11381+G11381</f>
        <v>8117.3648992981134</v>
      </c>
      <c r="I11381" s="5">
        <f>MIN(H11381,FARMER_HRS)</f>
        <v>720</v>
      </c>
      <c r="J11381" s="5">
        <f>MAX(0,H11381-FARMER_HRS)</f>
        <v>7397.3648992981134</v>
      </c>
      <c r="K11381" s="2">
        <f>I11381*FARMER_RATE+J11381*TEMP_WORKER_RATE</f>
        <v>153426.4739461478</v>
      </c>
      <c r="L11381" s="2">
        <f>A11381*PRICE_TOM+B11381*PRICE_CAR+C11381*PRICE_MES</f>
        <v>170540</v>
      </c>
      <c r="M11381" s="2">
        <f>A11381*FERT_BED_TOM+B11381*FERT_BED_CAR+C11381*FERT_BED_MES</f>
        <v>19360</v>
      </c>
      <c r="N11381" s="6">
        <f>IF(AND(D11381&lt;=TOTAL_BEDS,J11381&lt;=TEMP_WORKER_MAX*TEMP_WORKER_HRS),1,0)</f>
        <v>0</v>
      </c>
      <c r="O11381" s="2">
        <f>L11381-M11381-K11381-FIXED_COSTS</f>
        <v>-22246.473946147802</v>
      </c>
      <c r="P11381" s="2">
        <f>IF(N11381=1,O11381,"")</f>
      </c>
    </row>
    <row r="11382">
      <c r="A11382" s="6">
        <v>17</v>
      </c>
      <c r="B11382" s="6">
        <v>10</v>
      </c>
      <c r="C11382" s="6">
        <v>1</v>
      </c>
      <c r="D11382" s="6">
        <f>A11382+B11382+C11382</f>
        <v>28</v>
      </c>
      <c r="E11382" s="5">
        <f>IF(A11382=0,0,A11382*LABOR_HRS_WK_TOM*SEASON_WEEKS*(1+DIM_PCT_TOM)^A11382)</f>
        <v>7733.339536039206</v>
      </c>
      <c r="F11382" s="5">
        <f>IF(B11382=0,0,B11382*LABOR_HRS_WK_CAR*SEASON_WEEKS*(1+DIM_PCT_CAR)^B11382)</f>
        <v>384.025363258907</v>
      </c>
      <c r="G11382" s="5">
        <f>IF(C11382=0,0,C11382*LABOR_HRS_WK_MES*SEASON_WEEKS*(1+DIM_PCT_MES)^C11382)</f>
        <v>45.5625</v>
      </c>
      <c r="H11382" s="5">
        <f>E11382+F11382+G11382</f>
        <v>8162.9273992981134</v>
      </c>
      <c r="I11382" s="5">
        <f>MIN(H11382,FARMER_HRS)</f>
        <v>720</v>
      </c>
      <c r="J11382" s="5">
        <f>MAX(0,H11382-FARMER_HRS)</f>
        <v>7442.9273992981134</v>
      </c>
      <c r="K11382" s="2">
        <f>I11382*FARMER_RATE+J11382*TEMP_WORKER_RATE</f>
        <v>154217.4895711478</v>
      </c>
      <c r="L11382" s="2">
        <f>A11382*PRICE_TOM+B11382*PRICE_CAR+C11382*PRICE_MES</f>
        <v>173240</v>
      </c>
      <c r="M11382" s="2">
        <f>A11382*FERT_BED_TOM+B11382*FERT_BED_CAR+C11382*FERT_BED_MES</f>
        <v>20240</v>
      </c>
      <c r="N11382" s="6">
        <f>IF(AND(D11382&lt;=TOTAL_BEDS,J11382&lt;=TEMP_WORKER_MAX*TEMP_WORKER_HRS),1,0)</f>
        <v>0</v>
      </c>
      <c r="O11382" s="2">
        <f>L11382-M11382-K11382-FIXED_COSTS</f>
        <v>-21217.489571147802</v>
      </c>
      <c r="P11382" s="2">
        <f>IF(N11382=1,O11382,"")</f>
      </c>
    </row>
    <row r="11383">
      <c r="A11383" s="6">
        <v>17</v>
      </c>
      <c r="B11383" s="6">
        <v>10</v>
      </c>
      <c r="C11383" s="6">
        <v>2</v>
      </c>
      <c r="D11383" s="6">
        <f>A11383+B11383+C11383</f>
        <v>29</v>
      </c>
      <c r="E11383" s="5">
        <f>IF(A11383=0,0,A11383*LABOR_HRS_WK_TOM*SEASON_WEEKS*(1+DIM_PCT_TOM)^A11383)</f>
        <v>7733.339536039206</v>
      </c>
      <c r="F11383" s="5">
        <f>IF(B11383=0,0,B11383*LABOR_HRS_WK_CAR*SEASON_WEEKS*(1+DIM_PCT_CAR)^B11383)</f>
        <v>384.025363258907</v>
      </c>
      <c r="G11383" s="5">
        <f>IF(C11383=0,0,C11383*LABOR_HRS_WK_MES*SEASON_WEEKS*(1+DIM_PCT_MES)^C11383)</f>
        <v>92.2640625</v>
      </c>
      <c r="H11383" s="5">
        <f>E11383+F11383+G11383</f>
        <v>8209.6289617981129</v>
      </c>
      <c r="I11383" s="5">
        <f>MIN(H11383,FARMER_HRS)</f>
        <v>720</v>
      </c>
      <c r="J11383" s="5">
        <f>MAX(0,H11383-FARMER_HRS)</f>
        <v>7489.6289617981129</v>
      </c>
      <c r="K11383" s="2">
        <f>I11383*FARMER_RATE+J11383*TEMP_WORKER_RATE</f>
        <v>155028.28058677277</v>
      </c>
      <c r="L11383" s="2">
        <f>A11383*PRICE_TOM+B11383*PRICE_CAR+C11383*PRICE_MES</f>
        <v>175940</v>
      </c>
      <c r="M11383" s="2">
        <f>A11383*FERT_BED_TOM+B11383*FERT_BED_CAR+C11383*FERT_BED_MES</f>
        <v>21120</v>
      </c>
      <c r="N11383" s="6">
        <f>IF(AND(D11383&lt;=TOTAL_BEDS,J11383&lt;=TEMP_WORKER_MAX*TEMP_WORKER_HRS),1,0)</f>
        <v>0</v>
      </c>
      <c r="O11383" s="2">
        <f>L11383-M11383-K11383-FIXED_COSTS</f>
        <v>-20208.280586772773</v>
      </c>
      <c r="P11383" s="2">
        <f>IF(N11383=1,O11383,"")</f>
      </c>
    </row>
    <row r="11384">
      <c r="A11384" s="6">
        <v>17</v>
      </c>
      <c r="B11384" s="6">
        <v>10</v>
      </c>
      <c r="C11384" s="6">
        <v>3</v>
      </c>
      <c r="D11384" s="6">
        <f>A11384+B11384+C11384</f>
        <v>30</v>
      </c>
      <c r="E11384" s="5">
        <f>IF(A11384=0,0,A11384*LABOR_HRS_WK_TOM*SEASON_WEEKS*(1+DIM_PCT_TOM)^A11384)</f>
        <v>7733.339536039206</v>
      </c>
      <c r="F11384" s="5">
        <f>IF(B11384=0,0,B11384*LABOR_HRS_WK_CAR*SEASON_WEEKS*(1+DIM_PCT_CAR)^B11384)</f>
        <v>384.025363258907</v>
      </c>
      <c r="G11384" s="5">
        <f>IF(C11384=0,0,C11384*LABOR_HRS_WK_MES*SEASON_WEEKS*(1+DIM_PCT_MES)^C11384)</f>
        <v>140.12604492187498</v>
      </c>
      <c r="H11384" s="5">
        <f>E11384+F11384+G11384</f>
        <v>8257.4909442199878</v>
      </c>
      <c r="I11384" s="5">
        <f>MIN(H11384,FARMER_HRS)</f>
        <v>720</v>
      </c>
      <c r="J11384" s="5">
        <f>MAX(0,H11384-FARMER_HRS)</f>
        <v>7537.4909442199878</v>
      </c>
      <c r="K11384" s="2">
        <f>I11384*FARMER_RATE+J11384*TEMP_WORKER_RATE</f>
        <v>155859.217781597</v>
      </c>
      <c r="L11384" s="2">
        <f>A11384*PRICE_TOM+B11384*PRICE_CAR+C11384*PRICE_MES</f>
        <v>178640</v>
      </c>
      <c r="M11384" s="2">
        <f>A11384*FERT_BED_TOM+B11384*FERT_BED_CAR+C11384*FERT_BED_MES</f>
        <v>22000</v>
      </c>
      <c r="N11384" s="6">
        <f>IF(AND(D11384&lt;=TOTAL_BEDS,J11384&lt;=TEMP_WORKER_MAX*TEMP_WORKER_HRS),1,0)</f>
        <v>0</v>
      </c>
      <c r="O11384" s="2">
        <f>L11384-M11384-K11384-FIXED_COSTS</f>
        <v>-19219.217781596992</v>
      </c>
      <c r="P11384" s="2">
        <f>IF(N11384=1,O11384,"")</f>
      </c>
    </row>
    <row r="11385">
      <c r="A11385" s="6">
        <v>17</v>
      </c>
      <c r="B11385" s="6">
        <v>10</v>
      </c>
      <c r="C11385" s="6">
        <v>4</v>
      </c>
      <c r="D11385" s="6">
        <f>A11385+B11385+C11385</f>
        <v>31</v>
      </c>
      <c r="E11385" s="5">
        <f>IF(A11385=0,0,A11385*LABOR_HRS_WK_TOM*SEASON_WEEKS*(1+DIM_PCT_TOM)^A11385)</f>
        <v>7733.339536039206</v>
      </c>
      <c r="F11385" s="5">
        <f>IF(B11385=0,0,B11385*LABOR_HRS_WK_CAR*SEASON_WEEKS*(1+DIM_PCT_CAR)^B11385)</f>
        <v>384.025363258907</v>
      </c>
      <c r="G11385" s="5">
        <f>IF(C11385=0,0,C11385*LABOR_HRS_WK_MES*SEASON_WEEKS*(1+DIM_PCT_MES)^C11385)</f>
        <v>189.17016064453119</v>
      </c>
      <c r="H11385" s="5">
        <f>E11385+F11385+G11385</f>
        <v>8306.5350599426438</v>
      </c>
      <c r="I11385" s="5">
        <f>MIN(H11385,FARMER_HRS)</f>
        <v>720</v>
      </c>
      <c r="J11385" s="5">
        <f>MAX(0,H11385-FARMER_HRS)</f>
        <v>7586.5350599426438</v>
      </c>
      <c r="K11385" s="2">
        <f>I11385*FARMER_RATE+J11385*TEMP_WORKER_RATE</f>
        <v>156710.67812400422</v>
      </c>
      <c r="L11385" s="2">
        <f>A11385*PRICE_TOM+B11385*PRICE_CAR+C11385*PRICE_MES</f>
        <v>181340</v>
      </c>
      <c r="M11385" s="2">
        <f>A11385*FERT_BED_TOM+B11385*FERT_BED_CAR+C11385*FERT_BED_MES</f>
        <v>22880</v>
      </c>
      <c r="N11385" s="6">
        <f>IF(AND(D11385&lt;=TOTAL_BEDS,J11385&lt;=TEMP_WORKER_MAX*TEMP_WORKER_HRS),1,0)</f>
        <v>0</v>
      </c>
      <c r="O11385" s="2">
        <f>L11385-M11385-K11385-FIXED_COSTS</f>
        <v>-18250.678124004218</v>
      </c>
      <c r="P11385" s="2">
        <f>IF(N11385=1,O11385,"")</f>
      </c>
    </row>
    <row r="11386">
      <c r="A11386" s="6">
        <v>17</v>
      </c>
      <c r="B11386" s="6">
        <v>10</v>
      </c>
      <c r="C11386" s="6">
        <v>5</v>
      </c>
      <c r="D11386" s="6">
        <f>A11386+B11386+C11386</f>
        <v>32</v>
      </c>
      <c r="E11386" s="5">
        <f>IF(A11386=0,0,A11386*LABOR_HRS_WK_TOM*SEASON_WEEKS*(1+DIM_PCT_TOM)^A11386)</f>
        <v>7733.339536039206</v>
      </c>
      <c r="F11386" s="5">
        <f>IF(B11386=0,0,B11386*LABOR_HRS_WK_CAR*SEASON_WEEKS*(1+DIM_PCT_CAR)^B11386)</f>
        <v>384.025363258907</v>
      </c>
      <c r="G11386" s="5">
        <f>IF(C11386=0,0,C11386*LABOR_HRS_WK_MES*SEASON_WEEKS*(1+DIM_PCT_MES)^C11386)</f>
        <v>239.41848456573481</v>
      </c>
      <c r="H11386" s="5">
        <f>E11386+F11386+G11386</f>
        <v>8356.7833838638489</v>
      </c>
      <c r="I11386" s="5">
        <f>MIN(H11386,FARMER_HRS)</f>
        <v>720</v>
      </c>
      <c r="J11386" s="5">
        <f>MAX(0,H11386-FARMER_HRS)</f>
        <v>7636.7833838638489</v>
      </c>
      <c r="K11386" s="2">
        <f>I11386*FARMER_RATE+J11386*TEMP_WORKER_RATE</f>
        <v>157583.04485874737</v>
      </c>
      <c r="L11386" s="2">
        <f>A11386*PRICE_TOM+B11386*PRICE_CAR+C11386*PRICE_MES</f>
        <v>184040</v>
      </c>
      <c r="M11386" s="2">
        <f>A11386*FERT_BED_TOM+B11386*FERT_BED_CAR+C11386*FERT_BED_MES</f>
        <v>23760</v>
      </c>
      <c r="N11386" s="6">
        <f>IF(AND(D11386&lt;=TOTAL_BEDS,J11386&lt;=TEMP_WORKER_MAX*TEMP_WORKER_HRS),1,0)</f>
        <v>0</v>
      </c>
      <c r="O11386" s="2">
        <f>L11386-M11386-K11386-FIXED_COSTS</f>
        <v>-17303.044858747366</v>
      </c>
      <c r="P11386" s="2">
        <f>IF(N11386=1,O11386,"")</f>
      </c>
    </row>
    <row r="11387">
      <c r="A11387" s="6">
        <v>17</v>
      </c>
      <c r="B11387" s="6">
        <v>10</v>
      </c>
      <c r="C11387" s="6">
        <v>6</v>
      </c>
      <c r="D11387" s="6">
        <f>A11387+B11387+C11387</f>
        <v>33</v>
      </c>
      <c r="E11387" s="5">
        <f>IF(A11387=0,0,A11387*LABOR_HRS_WK_TOM*SEASON_WEEKS*(1+DIM_PCT_TOM)^A11387)</f>
        <v>7733.339536039206</v>
      </c>
      <c r="F11387" s="5">
        <f>IF(B11387=0,0,B11387*LABOR_HRS_WK_CAR*SEASON_WEEKS*(1+DIM_PCT_CAR)^B11387)</f>
        <v>384.025363258907</v>
      </c>
      <c r="G11387" s="5">
        <f>IF(C11387=0,0,C11387*LABOR_HRS_WK_MES*SEASON_WEEKS*(1+DIM_PCT_MES)^C11387)</f>
        <v>290.89345874736773</v>
      </c>
      <c r="H11387" s="5">
        <f>E11387+F11387+G11387</f>
        <v>8408.2583580454811</v>
      </c>
      <c r="I11387" s="5">
        <f>MIN(H11387,FARMER_HRS)</f>
        <v>720</v>
      </c>
      <c r="J11387" s="5">
        <f>MAX(0,H11387-FARMER_HRS)</f>
        <v>7688.2583580454811</v>
      </c>
      <c r="K11387" s="2">
        <f>I11387*FARMER_RATE+J11387*TEMP_WORKER_RATE</f>
        <v>158476.70760495626</v>
      </c>
      <c r="L11387" s="2">
        <f>A11387*PRICE_TOM+B11387*PRICE_CAR+C11387*PRICE_MES</f>
        <v>186740</v>
      </c>
      <c r="M11387" s="2">
        <f>A11387*FERT_BED_TOM+B11387*FERT_BED_CAR+C11387*FERT_BED_MES</f>
        <v>24640</v>
      </c>
      <c r="N11387" s="6">
        <f>IF(AND(D11387&lt;=TOTAL_BEDS,J11387&lt;=TEMP_WORKER_MAX*TEMP_WORKER_HRS),1,0)</f>
        <v>0</v>
      </c>
      <c r="O11387" s="2">
        <f>L11387-M11387-K11387-FIXED_COSTS</f>
        <v>-16376.70760495626</v>
      </c>
      <c r="P11387" s="2">
        <f>IF(N11387=1,O11387,"")</f>
      </c>
    </row>
    <row r="11388">
      <c r="A11388" s="6">
        <v>17</v>
      </c>
      <c r="B11388" s="6">
        <v>10</v>
      </c>
      <c r="C11388" s="6">
        <v>7</v>
      </c>
      <c r="D11388" s="6">
        <f>A11388+B11388+C11388</f>
        <v>34</v>
      </c>
      <c r="E11388" s="5">
        <f>IF(A11388=0,0,A11388*LABOR_HRS_WK_TOM*SEASON_WEEKS*(1+DIM_PCT_TOM)^A11388)</f>
        <v>7733.339536039206</v>
      </c>
      <c r="F11388" s="5">
        <f>IF(B11388=0,0,B11388*LABOR_HRS_WK_CAR*SEASON_WEEKS*(1+DIM_PCT_CAR)^B11388)</f>
        <v>384.025363258907</v>
      </c>
      <c r="G11388" s="5">
        <f>IF(C11388=0,0,C11388*LABOR_HRS_WK_MES*SEASON_WEEKS*(1+DIM_PCT_MES)^C11388)</f>
        <v>343.61789814532818</v>
      </c>
      <c r="H11388" s="5">
        <f>E11388+F11388+G11388</f>
        <v>8460.9827974434411</v>
      </c>
      <c r="I11388" s="5">
        <f>MIN(H11388,FARMER_HRS)</f>
        <v>720</v>
      </c>
      <c r="J11388" s="5">
        <f>MAX(0,H11388-FARMER_HRS)</f>
        <v>7740.9827974434411</v>
      </c>
      <c r="K11388" s="2">
        <f>I11388*FARMER_RATE+J11388*TEMP_WORKER_RATE</f>
        <v>159392.06245561529</v>
      </c>
      <c r="L11388" s="2">
        <f>A11388*PRICE_TOM+B11388*PRICE_CAR+C11388*PRICE_MES</f>
        <v>189440</v>
      </c>
      <c r="M11388" s="2">
        <f>A11388*FERT_BED_TOM+B11388*FERT_BED_CAR+C11388*FERT_BED_MES</f>
        <v>25520</v>
      </c>
      <c r="N11388" s="6">
        <f>IF(AND(D11388&lt;=TOTAL_BEDS,J11388&lt;=TEMP_WORKER_MAX*TEMP_WORKER_HRS),1,0)</f>
        <v>0</v>
      </c>
      <c r="O11388" s="2">
        <f>L11388-M11388-K11388-FIXED_COSTS</f>
        <v>-15472.062455615291</v>
      </c>
      <c r="P11388" s="2">
        <f>IF(N11388=1,O11388,"")</f>
      </c>
    </row>
    <row r="11389">
      <c r="A11389" s="6">
        <v>17</v>
      </c>
      <c r="B11389" s="6">
        <v>10</v>
      </c>
      <c r="C11389" s="6">
        <v>8</v>
      </c>
      <c r="D11389" s="6">
        <f>A11389+B11389+C11389</f>
        <v>35</v>
      </c>
      <c r="E11389" s="5">
        <f>IF(A11389=0,0,A11389*LABOR_HRS_WK_TOM*SEASON_WEEKS*(1+DIM_PCT_TOM)^A11389)</f>
        <v>7733.339536039206</v>
      </c>
      <c r="F11389" s="5">
        <f>IF(B11389=0,0,B11389*LABOR_HRS_WK_CAR*SEASON_WEEKS*(1+DIM_PCT_CAR)^B11389)</f>
        <v>384.025363258907</v>
      </c>
      <c r="G11389" s="5">
        <f>IF(C11389=0,0,C11389*LABOR_HRS_WK_MES*SEASON_WEEKS*(1+DIM_PCT_MES)^C11389)</f>
        <v>397.61499642530833</v>
      </c>
      <c r="H11389" s="5">
        <f>E11389+F11389+G11389</f>
        <v>8514.9798957234216</v>
      </c>
      <c r="I11389" s="5">
        <f>MIN(H11389,FARMER_HRS)</f>
        <v>720</v>
      </c>
      <c r="J11389" s="5">
        <f>MAX(0,H11389-FARMER_HRS)</f>
        <v>7794.9798957234216</v>
      </c>
      <c r="K11389" s="2">
        <f>I11389*FARMER_RATE+J11389*TEMP_WORKER_RATE</f>
        <v>160329.51207853161</v>
      </c>
      <c r="L11389" s="2">
        <f>A11389*PRICE_TOM+B11389*PRICE_CAR+C11389*PRICE_MES</f>
        <v>192140</v>
      </c>
      <c r="M11389" s="2">
        <f>A11389*FERT_BED_TOM+B11389*FERT_BED_CAR+C11389*FERT_BED_MES</f>
        <v>26400</v>
      </c>
      <c r="N11389" s="6">
        <f>IF(AND(D11389&lt;=TOTAL_BEDS,J11389&lt;=TEMP_WORKER_MAX*TEMP_WORKER_HRS),1,0)</f>
        <v>0</v>
      </c>
      <c r="O11389" s="2">
        <f>L11389-M11389-K11389-FIXED_COSTS</f>
        <v>-14589.51207853161</v>
      </c>
      <c r="P11389" s="2">
        <f>IF(N11389=1,O11389,"")</f>
      </c>
    </row>
    <row r="11390">
      <c r="A11390" s="6">
        <v>17</v>
      </c>
      <c r="B11390" s="6">
        <v>10</v>
      </c>
      <c r="C11390" s="6">
        <v>9</v>
      </c>
      <c r="D11390" s="6">
        <f>A11390+B11390+C11390</f>
        <v>36</v>
      </c>
      <c r="E11390" s="5">
        <f>IF(A11390=0,0,A11390*LABOR_HRS_WK_TOM*SEASON_WEEKS*(1+DIM_PCT_TOM)^A11390)</f>
        <v>7733.339536039206</v>
      </c>
      <c r="F11390" s="5">
        <f>IF(B11390=0,0,B11390*LABOR_HRS_WK_CAR*SEASON_WEEKS*(1+DIM_PCT_CAR)^B11390)</f>
        <v>384.025363258907</v>
      </c>
      <c r="G11390" s="5">
        <f>IF(C11390=0,0,C11390*LABOR_HRS_WK_MES*SEASON_WEEKS*(1+DIM_PCT_MES)^C11390)</f>
        <v>452.90833186570273</v>
      </c>
      <c r="H11390" s="5">
        <f>E11390+F11390+G11390</f>
        <v>8570.2732311638156</v>
      </c>
      <c r="I11390" s="5">
        <f>MIN(H11390,FARMER_HRS)</f>
        <v>720</v>
      </c>
      <c r="J11390" s="5">
        <f>MAX(0,H11390-FARMER_HRS)</f>
        <v>7850.2732311638156</v>
      </c>
      <c r="K11390" s="2">
        <f>I11390*FARMER_RATE+J11390*TEMP_WORKER_RATE</f>
        <v>161289.46581881624</v>
      </c>
      <c r="L11390" s="2">
        <f>A11390*PRICE_TOM+B11390*PRICE_CAR+C11390*PRICE_MES</f>
        <v>194840</v>
      </c>
      <c r="M11390" s="2">
        <f>A11390*FERT_BED_TOM+B11390*FERT_BED_CAR+C11390*FERT_BED_MES</f>
        <v>27280</v>
      </c>
      <c r="N11390" s="6">
        <f>IF(AND(D11390&lt;=TOTAL_BEDS,J11390&lt;=TEMP_WORKER_MAX*TEMP_WORKER_HRS),1,0)</f>
        <v>0</v>
      </c>
      <c r="O11390" s="2">
        <f>L11390-M11390-K11390-FIXED_COSTS</f>
        <v>-13729.465818816243</v>
      </c>
      <c r="P11390" s="2">
        <f>IF(N11390=1,O11390,"")</f>
      </c>
    </row>
    <row r="11391">
      <c r="A11391" s="6">
        <v>17</v>
      </c>
      <c r="B11391" s="6">
        <v>10</v>
      </c>
      <c r="C11391" s="6">
        <v>10</v>
      </c>
      <c r="D11391" s="6">
        <f>A11391+B11391+C11391</f>
        <v>37</v>
      </c>
      <c r="E11391" s="5">
        <f>IF(A11391=0,0,A11391*LABOR_HRS_WK_TOM*SEASON_WEEKS*(1+DIM_PCT_TOM)^A11391)</f>
        <v>7733.339536039206</v>
      </c>
      <c r="F11391" s="5">
        <f>IF(B11391=0,0,B11391*LABOR_HRS_WK_CAR*SEASON_WEEKS*(1+DIM_PCT_CAR)^B11391)</f>
        <v>384.025363258907</v>
      </c>
      <c r="G11391" s="5">
        <f>IF(C11391=0,0,C11391*LABOR_HRS_WK_MES*SEASON_WEEKS*(1+DIM_PCT_MES)^C11391)</f>
        <v>509.52187334891551</v>
      </c>
      <c r="H11391" s="5">
        <f>E11391+F11391+G11391</f>
        <v>8626.8867726470289</v>
      </c>
      <c r="I11391" s="5">
        <f>MIN(H11391,FARMER_HRS)</f>
        <v>720</v>
      </c>
      <c r="J11391" s="5">
        <f>MAX(0,H11391-FARMER_HRS)</f>
        <v>7906.8867726470289</v>
      </c>
      <c r="K11391" s="2">
        <f>I11391*FARMER_RATE+J11391*TEMP_WORKER_RATE</f>
        <v>162272.33980289981</v>
      </c>
      <c r="L11391" s="2">
        <f>A11391*PRICE_TOM+B11391*PRICE_CAR+C11391*PRICE_MES</f>
        <v>197540</v>
      </c>
      <c r="M11391" s="2">
        <f>A11391*FERT_BED_TOM+B11391*FERT_BED_CAR+C11391*FERT_BED_MES</f>
        <v>28160</v>
      </c>
      <c r="N11391" s="6">
        <f>IF(AND(D11391&lt;=TOTAL_BEDS,J11391&lt;=TEMP_WORKER_MAX*TEMP_WORKER_HRS),1,0)</f>
        <v>0</v>
      </c>
      <c r="O11391" s="2">
        <f>L11391-M11391-K11391-FIXED_COSTS</f>
        <v>-12892.339802899805</v>
      </c>
      <c r="P11391" s="2">
        <f>IF(N11391=1,O11391,"")</f>
      </c>
    </row>
    <row r="11392">
      <c r="A11392" s="6">
        <v>17</v>
      </c>
      <c r="B11392" s="6">
        <v>10</v>
      </c>
      <c r="C11392" s="6">
        <v>11</v>
      </c>
      <c r="D11392" s="6">
        <f>A11392+B11392+C11392</f>
        <v>38</v>
      </c>
      <c r="E11392" s="5">
        <f>IF(A11392=0,0,A11392*LABOR_HRS_WK_TOM*SEASON_WEEKS*(1+DIM_PCT_TOM)^A11392)</f>
        <v>7733.339536039206</v>
      </c>
      <c r="F11392" s="5">
        <f>IF(B11392=0,0,B11392*LABOR_HRS_WK_CAR*SEASON_WEEKS*(1+DIM_PCT_CAR)^B11392)</f>
        <v>384.025363258907</v>
      </c>
      <c r="G11392" s="5">
        <f>IF(C11392=0,0,C11392*LABOR_HRS_WK_MES*SEASON_WEEKS*(1+DIM_PCT_MES)^C11392)</f>
        <v>567.47998644235463</v>
      </c>
      <c r="H11392" s="5">
        <f>E11392+F11392+G11392</f>
        <v>8684.8448857404674</v>
      </c>
      <c r="I11392" s="5">
        <f>MIN(H11392,FARMER_HRS)</f>
        <v>720</v>
      </c>
      <c r="J11392" s="5">
        <f>MAX(0,H11392-FARMER_HRS)</f>
        <v>7964.8448857404674</v>
      </c>
      <c r="K11392" s="2">
        <f>I11392*FARMER_RATE+J11392*TEMP_WORKER_RATE</f>
        <v>163278.55704410534</v>
      </c>
      <c r="L11392" s="2">
        <f>A11392*PRICE_TOM+B11392*PRICE_CAR+C11392*PRICE_MES</f>
        <v>200240</v>
      </c>
      <c r="M11392" s="2">
        <f>A11392*FERT_BED_TOM+B11392*FERT_BED_CAR+C11392*FERT_BED_MES</f>
        <v>29040</v>
      </c>
      <c r="N11392" s="6">
        <f>IF(AND(D11392&lt;=TOTAL_BEDS,J11392&lt;=TEMP_WORKER_MAX*TEMP_WORKER_HRS),1,0)</f>
        <v>0</v>
      </c>
      <c r="O11392" s="2">
        <f>L11392-M11392-K11392-FIXED_COSTS</f>
        <v>-12078.557044105342</v>
      </c>
      <c r="P11392" s="2">
        <f>IF(N11392=1,O11392,"")</f>
      </c>
    </row>
    <row r="11393">
      <c r="A11393" s="6">
        <v>17</v>
      </c>
      <c r="B11393" s="6">
        <v>10</v>
      </c>
      <c r="C11393" s="6">
        <v>12</v>
      </c>
      <c r="D11393" s="6">
        <f>A11393+B11393+C11393</f>
        <v>39</v>
      </c>
      <c r="E11393" s="5">
        <f>IF(A11393=0,0,A11393*LABOR_HRS_WK_TOM*SEASON_WEEKS*(1+DIM_PCT_TOM)^A11393)</f>
        <v>7733.339536039206</v>
      </c>
      <c r="F11393" s="5">
        <f>IF(B11393=0,0,B11393*LABOR_HRS_WK_CAR*SEASON_WEEKS*(1+DIM_PCT_CAR)^B11393)</f>
        <v>384.025363258907</v>
      </c>
      <c r="G11393" s="5">
        <f>IF(C11393=0,0,C11393*LABOR_HRS_WK_MES*SEASON_WEEKS*(1+DIM_PCT_MES)^C11393)</f>
        <v>626.807439570419</v>
      </c>
      <c r="H11393" s="5">
        <f>E11393+F11393+G11393</f>
        <v>8744.1723388685332</v>
      </c>
      <c r="I11393" s="5">
        <f>MIN(H11393,FARMER_HRS)</f>
        <v>720</v>
      </c>
      <c r="J11393" s="5">
        <f>MAX(0,H11393-FARMER_HRS)</f>
        <v>8024.1723388685332</v>
      </c>
      <c r="K11393" s="2">
        <f>I11393*FARMER_RATE+J11393*TEMP_WORKER_RATE</f>
        <v>164308.54754980092</v>
      </c>
      <c r="L11393" s="2">
        <f>A11393*PRICE_TOM+B11393*PRICE_CAR+C11393*PRICE_MES</f>
        <v>202940</v>
      </c>
      <c r="M11393" s="2">
        <f>A11393*FERT_BED_TOM+B11393*FERT_BED_CAR+C11393*FERT_BED_MES</f>
        <v>29920</v>
      </c>
      <c r="N11393" s="6">
        <f>IF(AND(D11393&lt;=TOTAL_BEDS,J11393&lt;=TEMP_WORKER_MAX*TEMP_WORKER_HRS),1,0)</f>
        <v>0</v>
      </c>
      <c r="O11393" s="2">
        <f>L11393-M11393-K11393-FIXED_COSTS</f>
        <v>-11288.547549800918</v>
      </c>
      <c r="P11393" s="2">
        <f>IF(N11393=1,O11393,"")</f>
      </c>
    </row>
    <row r="11394">
      <c r="A11394" s="6">
        <v>17</v>
      </c>
      <c r="B11394" s="6">
        <v>10</v>
      </c>
      <c r="C11394" s="6">
        <v>13</v>
      </c>
      <c r="D11394" s="6">
        <f>A11394+B11394+C11394</f>
        <v>40</v>
      </c>
      <c r="E11394" s="5">
        <f>IF(A11394=0,0,A11394*LABOR_HRS_WK_TOM*SEASON_WEEKS*(1+DIM_PCT_TOM)^A11394)</f>
        <v>7733.339536039206</v>
      </c>
      <c r="F11394" s="5">
        <f>IF(B11394=0,0,B11394*LABOR_HRS_WK_CAR*SEASON_WEEKS*(1+DIM_PCT_CAR)^B11394)</f>
        <v>384.025363258907</v>
      </c>
      <c r="G11394" s="5">
        <f>IF(C11394=0,0,C11394*LABOR_HRS_WK_MES*SEASON_WEEKS*(1+DIM_PCT_MES)^C11394)</f>
        <v>687.52941027880331</v>
      </c>
      <c r="H11394" s="5">
        <f>E11394+F11394+G11394</f>
        <v>8804.8943095769173</v>
      </c>
      <c r="I11394" s="5">
        <f>MIN(H11394,FARMER_HRS)</f>
        <v>720</v>
      </c>
      <c r="J11394" s="5">
        <f>MAX(0,H11394-FARMER_HRS)</f>
        <v>8084.8943095769173</v>
      </c>
      <c r="K11394" s="2">
        <f>I11394*FARMER_RATE+J11394*TEMP_WORKER_RATE</f>
        <v>165362.74843015481</v>
      </c>
      <c r="L11394" s="2">
        <f>A11394*PRICE_TOM+B11394*PRICE_CAR+C11394*PRICE_MES</f>
        <v>205640</v>
      </c>
      <c r="M11394" s="2">
        <f>A11394*FERT_BED_TOM+B11394*FERT_BED_CAR+C11394*FERT_BED_MES</f>
        <v>30800</v>
      </c>
      <c r="N11394" s="6">
        <f>IF(AND(D11394&lt;=TOTAL_BEDS,J11394&lt;=TEMP_WORKER_MAX*TEMP_WORKER_HRS),1,0)</f>
        <v>0</v>
      </c>
      <c r="O11394" s="2">
        <f>L11394-M11394-K11394-FIXED_COSTS</f>
        <v>-10522.74843015481</v>
      </c>
      <c r="P11394" s="2">
        <f>IF(N11394=1,O11394,"")</f>
      </c>
    </row>
    <row r="11395">
      <c r="A11395" s="6">
        <v>17</v>
      </c>
      <c r="B11395" s="6">
        <v>10</v>
      </c>
      <c r="C11395" s="6">
        <v>14</v>
      </c>
      <c r="D11395" s="6">
        <f>A11395+B11395+C11395</f>
        <v>41</v>
      </c>
      <c r="E11395" s="5">
        <f>IF(A11395=0,0,A11395*LABOR_HRS_WK_TOM*SEASON_WEEKS*(1+DIM_PCT_TOM)^A11395)</f>
        <v>7733.339536039206</v>
      </c>
      <c r="F11395" s="5">
        <f>IF(B11395=0,0,B11395*LABOR_HRS_WK_CAR*SEASON_WEEKS*(1+DIM_PCT_CAR)^B11395)</f>
        <v>384.025363258907</v>
      </c>
      <c r="G11395" s="5">
        <f>IF(C11395=0,0,C11395*LABOR_HRS_WK_MES*SEASON_WEEKS*(1+DIM_PCT_MES)^C11395)</f>
        <v>749.67149159246435</v>
      </c>
      <c r="H11395" s="5">
        <f>E11395+F11395+G11395</f>
        <v>8867.0363908905783</v>
      </c>
      <c r="I11395" s="5">
        <f>MIN(H11395,FARMER_HRS)</f>
        <v>720</v>
      </c>
      <c r="J11395" s="5">
        <f>MAX(0,H11395-FARMER_HRS)</f>
        <v>8147.0363908905783</v>
      </c>
      <c r="K11395" s="2">
        <f>I11395*FARMER_RATE+J11395*TEMP_WORKER_RATE</f>
        <v>166441.604008517</v>
      </c>
      <c r="L11395" s="2">
        <f>A11395*PRICE_TOM+B11395*PRICE_CAR+C11395*PRICE_MES</f>
        <v>208340</v>
      </c>
      <c r="M11395" s="2">
        <f>A11395*FERT_BED_TOM+B11395*FERT_BED_CAR+C11395*FERT_BED_MES</f>
        <v>31680</v>
      </c>
      <c r="N11395" s="6">
        <f>IF(AND(D11395&lt;=TOTAL_BEDS,J11395&lt;=TEMP_WORKER_MAX*TEMP_WORKER_HRS),1,0)</f>
        <v>0</v>
      </c>
      <c r="O11395" s="2">
        <f>L11395-M11395-K11395-FIXED_COSTS</f>
        <v>-9781.6040085169952</v>
      </c>
      <c r="P11395" s="2">
        <f>IF(N11395=1,O11395,"")</f>
      </c>
    </row>
    <row r="11396">
      <c r="A11396" s="6">
        <v>17</v>
      </c>
      <c r="B11396" s="6">
        <v>10</v>
      </c>
      <c r="C11396" s="6">
        <v>15</v>
      </c>
      <c r="D11396" s="6">
        <f>A11396+B11396+C11396</f>
        <v>42</v>
      </c>
      <c r="E11396" s="5">
        <f>IF(A11396=0,0,A11396*LABOR_HRS_WK_TOM*SEASON_WEEKS*(1+DIM_PCT_TOM)^A11396)</f>
        <v>7733.339536039206</v>
      </c>
      <c r="F11396" s="5">
        <f>IF(B11396=0,0,B11396*LABOR_HRS_WK_CAR*SEASON_WEEKS*(1+DIM_PCT_CAR)^B11396)</f>
        <v>384.025363258907</v>
      </c>
      <c r="G11396" s="5">
        <f>IF(C11396=0,0,C11396*LABOR_HRS_WK_MES*SEASON_WEEKS*(1+DIM_PCT_MES)^C11396)</f>
        <v>813.25969846861074</v>
      </c>
      <c r="H11396" s="5">
        <f>E11396+F11396+G11396</f>
        <v>8930.624597766724</v>
      </c>
      <c r="I11396" s="5">
        <f>MIN(H11396,FARMER_HRS)</f>
        <v>720</v>
      </c>
      <c r="J11396" s="5">
        <f>MAX(0,H11396-FARMER_HRS)</f>
        <v>8210.624597766724</v>
      </c>
      <c r="K11396" s="2">
        <f>I11396*FARMER_RATE+J11396*TEMP_WORKER_RATE</f>
        <v>167545.56593345007</v>
      </c>
      <c r="L11396" s="2">
        <f>A11396*PRICE_TOM+B11396*PRICE_CAR+C11396*PRICE_MES</f>
        <v>211040</v>
      </c>
      <c r="M11396" s="2">
        <f>A11396*FERT_BED_TOM+B11396*FERT_BED_CAR+C11396*FERT_BED_MES</f>
        <v>32560</v>
      </c>
      <c r="N11396" s="6">
        <f>IF(AND(D11396&lt;=TOTAL_BEDS,J11396&lt;=TEMP_WORKER_MAX*TEMP_WORKER_HRS),1,0)</f>
        <v>0</v>
      </c>
      <c r="O11396" s="2">
        <f>L11396-M11396-K11396-FIXED_COSTS</f>
        <v>-9065.565933450067</v>
      </c>
      <c r="P11396" s="2">
        <f>IF(N11396=1,O11396,"")</f>
      </c>
    </row>
    <row r="11397">
      <c r="A11397" s="6">
        <v>17</v>
      </c>
      <c r="B11397" s="6">
        <v>10</v>
      </c>
      <c r="C11397" s="6">
        <v>16</v>
      </c>
      <c r="D11397" s="6">
        <f>A11397+B11397+C11397</f>
        <v>43</v>
      </c>
      <c r="E11397" s="5">
        <f>IF(A11397=0,0,A11397*LABOR_HRS_WK_TOM*SEASON_WEEKS*(1+DIM_PCT_TOM)^A11397)</f>
        <v>7733.339536039206</v>
      </c>
      <c r="F11397" s="5">
        <f>IF(B11397=0,0,B11397*LABOR_HRS_WK_CAR*SEASON_WEEKS*(1+DIM_PCT_CAR)^B11397)</f>
        <v>384.025363258907</v>
      </c>
      <c r="G11397" s="5">
        <f>IF(C11397=0,0,C11397*LABOR_HRS_WK_MES*SEASON_WEEKS*(1+DIM_PCT_MES)^C11397)</f>
        <v>878.32047434609967</v>
      </c>
      <c r="H11397" s="5">
        <f>E11397+F11397+G11397</f>
        <v>8995.6853736442135</v>
      </c>
      <c r="I11397" s="5">
        <f>MIN(H11397,FARMER_HRS)</f>
        <v>720</v>
      </c>
      <c r="J11397" s="5">
        <f>MAX(0,H11397-FARMER_HRS)</f>
        <v>8275.6853736442135</v>
      </c>
      <c r="K11397" s="2">
        <f>I11397*FARMER_RATE+J11397*TEMP_WORKER_RATE</f>
        <v>168675.09329243426</v>
      </c>
      <c r="L11397" s="2">
        <f>A11397*PRICE_TOM+B11397*PRICE_CAR+C11397*PRICE_MES</f>
        <v>213740</v>
      </c>
      <c r="M11397" s="2">
        <f>A11397*FERT_BED_TOM+B11397*FERT_BED_CAR+C11397*FERT_BED_MES</f>
        <v>33440</v>
      </c>
      <c r="N11397" s="6">
        <f>IF(AND(D11397&lt;=TOTAL_BEDS,J11397&lt;=TEMP_WORKER_MAX*TEMP_WORKER_HRS),1,0)</f>
        <v>0</v>
      </c>
      <c r="O11397" s="2">
        <f>L11397-M11397-K11397-FIXED_COSTS</f>
        <v>-8375.0932924342633</v>
      </c>
      <c r="P11397" s="2">
        <f>IF(N11397=1,O11397,"")</f>
      </c>
    </row>
    <row r="11398">
      <c r="A11398" s="6">
        <v>17</v>
      </c>
      <c r="B11398" s="6">
        <v>10</v>
      </c>
      <c r="C11398" s="6">
        <v>17</v>
      </c>
      <c r="D11398" s="6">
        <f>A11398+B11398+C11398</f>
        <v>44</v>
      </c>
      <c r="E11398" s="5">
        <f>IF(A11398=0,0,A11398*LABOR_HRS_WK_TOM*SEASON_WEEKS*(1+DIM_PCT_TOM)^A11398)</f>
        <v>7733.339536039206</v>
      </c>
      <c r="F11398" s="5">
        <f>IF(B11398=0,0,B11398*LABOR_HRS_WK_CAR*SEASON_WEEKS*(1+DIM_PCT_CAR)^B11398)</f>
        <v>384.025363258907</v>
      </c>
      <c r="G11398" s="5">
        <f>IF(C11398=0,0,C11398*LABOR_HRS_WK_MES*SEASON_WEEKS*(1+DIM_PCT_MES)^C11398)</f>
        <v>944.88069779263992</v>
      </c>
      <c r="H11398" s="5">
        <f>E11398+F11398+G11398</f>
        <v>9062.245597090754</v>
      </c>
      <c r="I11398" s="5">
        <f>MIN(H11398,FARMER_HRS)</f>
        <v>720</v>
      </c>
      <c r="J11398" s="5">
        <f>MAX(0,H11398-FARMER_HRS)</f>
        <v>8342.245597090754</v>
      </c>
      <c r="K11398" s="2">
        <f>I11398*FARMER_RATE+J11398*TEMP_WORKER_RATE</f>
        <v>169830.65272727003</v>
      </c>
      <c r="L11398" s="2">
        <f>A11398*PRICE_TOM+B11398*PRICE_CAR+C11398*PRICE_MES</f>
        <v>216440</v>
      </c>
      <c r="M11398" s="2">
        <f>A11398*FERT_BED_TOM+B11398*FERT_BED_CAR+C11398*FERT_BED_MES</f>
        <v>34320</v>
      </c>
      <c r="N11398" s="6">
        <f>IF(AND(D11398&lt;=TOTAL_BEDS,J11398&lt;=TEMP_WORKER_MAX*TEMP_WORKER_HRS),1,0)</f>
        <v>0</v>
      </c>
      <c r="O11398" s="2">
        <f>L11398-M11398-K11398-FIXED_COSTS</f>
        <v>-7710.6527272700332</v>
      </c>
      <c r="P11398" s="2">
        <f>IF(N11398=1,O11398,"")</f>
      </c>
    </row>
    <row r="11399">
      <c r="A11399" s="6">
        <v>17</v>
      </c>
      <c r="B11399" s="6">
        <v>10</v>
      </c>
      <c r="C11399" s="6">
        <v>18</v>
      </c>
      <c r="D11399" s="6">
        <f>A11399+B11399+C11399</f>
        <v>45</v>
      </c>
      <c r="E11399" s="5">
        <f>IF(A11399=0,0,A11399*LABOR_HRS_WK_TOM*SEASON_WEEKS*(1+DIM_PCT_TOM)^A11399)</f>
        <v>7733.339536039206</v>
      </c>
      <c r="F11399" s="5">
        <f>IF(B11399=0,0,B11399*LABOR_HRS_WK_CAR*SEASON_WEEKS*(1+DIM_PCT_CAR)^B11399)</f>
        <v>384.025363258907</v>
      </c>
      <c r="G11399" s="5">
        <f>IF(C11399=0,0,C11399*LABOR_HRS_WK_MES*SEASON_WEEKS*(1+DIM_PCT_MES)^C11399)</f>
        <v>1012.9676892512272</v>
      </c>
      <c r="H11399" s="5">
        <f>E11399+F11399+G11399</f>
        <v>9130.3325885493414</v>
      </c>
      <c r="I11399" s="5">
        <f>MIN(H11399,FARMER_HRS)</f>
        <v>720</v>
      </c>
      <c r="J11399" s="5">
        <f>MAX(0,H11399-FARMER_HRS)</f>
        <v>8410.3325885493414</v>
      </c>
      <c r="K11399" s="2">
        <f>I11399*FARMER_RATE+J11399*TEMP_WORKER_RATE</f>
        <v>171012.71855120384</v>
      </c>
      <c r="L11399" s="2">
        <f>A11399*PRICE_TOM+B11399*PRICE_CAR+C11399*PRICE_MES</f>
        <v>219140</v>
      </c>
      <c r="M11399" s="2">
        <f>A11399*FERT_BED_TOM+B11399*FERT_BED_CAR+C11399*FERT_BED_MES</f>
        <v>35200</v>
      </c>
      <c r="N11399" s="6">
        <f>IF(AND(D11399&lt;=TOTAL_BEDS,J11399&lt;=TEMP_WORKER_MAX*TEMP_WORKER_HRS),1,0)</f>
        <v>0</v>
      </c>
      <c r="O11399" s="2">
        <f>L11399-M11399-K11399-FIXED_COSTS</f>
        <v>-7072.7185512038413</v>
      </c>
      <c r="P11399" s="2">
        <f>IF(N11399=1,O11399,"")</f>
      </c>
    </row>
    <row r="11400">
      <c r="A11400" s="6">
        <v>17</v>
      </c>
      <c r="B11400" s="6">
        <v>10</v>
      </c>
      <c r="C11400" s="6">
        <v>19</v>
      </c>
      <c r="D11400" s="6">
        <f>A11400+B11400+C11400</f>
        <v>46</v>
      </c>
      <c r="E11400" s="5">
        <f>IF(A11400=0,0,A11400*LABOR_HRS_WK_TOM*SEASON_WEEKS*(1+DIM_PCT_TOM)^A11400)</f>
        <v>7733.339536039206</v>
      </c>
      <c r="F11400" s="5">
        <f>IF(B11400=0,0,B11400*LABOR_HRS_WK_CAR*SEASON_WEEKS*(1+DIM_PCT_CAR)^B11400)</f>
        <v>384.025363258907</v>
      </c>
      <c r="G11400" s="5">
        <f>IF(C11400=0,0,C11400*LABOR_HRS_WK_MES*SEASON_WEEKS*(1+DIM_PCT_MES)^C11400)</f>
        <v>1082.6092178872491</v>
      </c>
      <c r="H11400" s="5">
        <f>E11400+F11400+G11400</f>
        <v>9199.974117185362</v>
      </c>
      <c r="I11400" s="5">
        <f>MIN(H11400,FARMER_HRS)</f>
        <v>720</v>
      </c>
      <c r="J11400" s="5">
        <f>MAX(0,H11400-FARMER_HRS)</f>
        <v>8479.974117185362</v>
      </c>
      <c r="K11400" s="2">
        <f>I11400*FARMER_RATE+J11400*TEMP_WORKER_RATE</f>
        <v>172221.77286780142</v>
      </c>
      <c r="L11400" s="2">
        <f>A11400*PRICE_TOM+B11400*PRICE_CAR+C11400*PRICE_MES</f>
        <v>221840</v>
      </c>
      <c r="M11400" s="2">
        <f>A11400*FERT_BED_TOM+B11400*FERT_BED_CAR+C11400*FERT_BED_MES</f>
        <v>36080</v>
      </c>
      <c r="N11400" s="6">
        <f>IF(AND(D11400&lt;=TOTAL_BEDS,J11400&lt;=TEMP_WORKER_MAX*TEMP_WORKER_HRS),1,0)</f>
        <v>0</v>
      </c>
      <c r="O11400" s="2">
        <f>L11400-M11400-K11400-FIXED_COSTS</f>
        <v>-6461.7728678014246</v>
      </c>
      <c r="P11400" s="2">
        <f>IF(N11400=1,O11400,"")</f>
      </c>
    </row>
    <row r="11401">
      <c r="A11401" s="6">
        <v>17</v>
      </c>
      <c r="B11401" s="6">
        <v>10</v>
      </c>
      <c r="C11401" s="6">
        <v>20</v>
      </c>
      <c r="D11401" s="6">
        <f>A11401+B11401+C11401</f>
        <v>47</v>
      </c>
      <c r="E11401" s="5">
        <f>IF(A11401=0,0,A11401*LABOR_HRS_WK_TOM*SEASON_WEEKS*(1+DIM_PCT_TOM)^A11401)</f>
        <v>7733.339536039206</v>
      </c>
      <c r="F11401" s="5">
        <f>IF(B11401=0,0,B11401*LABOR_HRS_WK_CAR*SEASON_WEEKS*(1+DIM_PCT_CAR)^B11401)</f>
        <v>384.025363258907</v>
      </c>
      <c r="G11401" s="5">
        <f>IF(C11401=0,0,C11401*LABOR_HRS_WK_MES*SEASON_WEEKS*(1+DIM_PCT_MES)^C11401)</f>
        <v>1153.8335085377259</v>
      </c>
      <c r="H11401" s="5">
        <f>E11401+F11401+G11401</f>
        <v>9271.19840783584</v>
      </c>
      <c r="I11401" s="5">
        <f>MIN(H11401,FARMER_HRS)</f>
        <v>720</v>
      </c>
      <c r="J11401" s="5">
        <f>MAX(0,H11401-FARMER_HRS)</f>
        <v>8551.19840783584</v>
      </c>
      <c r="K11401" s="2">
        <f>I11401*FARMER_RATE+J11401*TEMP_WORKER_RATE</f>
        <v>173458.30569159443</v>
      </c>
      <c r="L11401" s="2">
        <f>A11401*PRICE_TOM+B11401*PRICE_CAR+C11401*PRICE_MES</f>
        <v>224540</v>
      </c>
      <c r="M11401" s="2">
        <f>A11401*FERT_BED_TOM+B11401*FERT_BED_CAR+C11401*FERT_BED_MES</f>
        <v>36960</v>
      </c>
      <c r="N11401" s="6">
        <f>IF(AND(D11401&lt;=TOTAL_BEDS,J11401&lt;=TEMP_WORKER_MAX*TEMP_WORKER_HRS),1,0)</f>
        <v>0</v>
      </c>
      <c r="O11401" s="2">
        <f>L11401-M11401-K11401-FIXED_COSTS</f>
        <v>-5878.3056915944326</v>
      </c>
      <c r="P11401" s="2">
        <f>IF(N11401=1,O11401,"")</f>
      </c>
    </row>
    <row r="11402">
      <c r="A11402" s="6">
        <v>17</v>
      </c>
      <c r="B11402" s="6">
        <v>10</v>
      </c>
      <c r="C11402" s="6">
        <v>21</v>
      </c>
      <c r="D11402" s="6">
        <f>A11402+B11402+C11402</f>
        <v>48</v>
      </c>
      <c r="E11402" s="5">
        <f>IF(A11402=0,0,A11402*LABOR_HRS_WK_TOM*SEASON_WEEKS*(1+DIM_PCT_TOM)^A11402)</f>
        <v>7733.339536039206</v>
      </c>
      <c r="F11402" s="5">
        <f>IF(B11402=0,0,B11402*LABOR_HRS_WK_CAR*SEASON_WEEKS*(1+DIM_PCT_CAR)^B11402)</f>
        <v>384.025363258907</v>
      </c>
      <c r="G11402" s="5">
        <f>IF(C11402=0,0,C11402*LABOR_HRS_WK_MES*SEASON_WEEKS*(1+DIM_PCT_MES)^C11402)</f>
        <v>1226.6692487641699</v>
      </c>
      <c r="H11402" s="5">
        <f>E11402+F11402+G11402</f>
        <v>9344.0341480622828</v>
      </c>
      <c r="I11402" s="5">
        <f>MIN(H11402,FARMER_HRS)</f>
        <v>720</v>
      </c>
      <c r="J11402" s="5">
        <f>MAX(0,H11402-FARMER_HRS)</f>
        <v>8624.0341480622828</v>
      </c>
      <c r="K11402" s="2">
        <f>I11402*FARMER_RATE+J11402*TEMP_WORKER_RATE</f>
        <v>174722.81507052574</v>
      </c>
      <c r="L11402" s="2">
        <f>A11402*PRICE_TOM+B11402*PRICE_CAR+C11402*PRICE_MES</f>
        <v>227240</v>
      </c>
      <c r="M11402" s="2">
        <f>A11402*FERT_BED_TOM+B11402*FERT_BED_CAR+C11402*FERT_BED_MES</f>
        <v>37840</v>
      </c>
      <c r="N11402" s="6">
        <f>IF(AND(D11402&lt;=TOTAL_BEDS,J11402&lt;=TEMP_WORKER_MAX*TEMP_WORKER_HRS),1,0)</f>
        <v>0</v>
      </c>
      <c r="O11402" s="2">
        <f>L11402-M11402-K11402-FIXED_COSTS</f>
        <v>-5322.8150705257431</v>
      </c>
      <c r="P11402" s="2">
        <f>IF(N11402=1,O11402,"")</f>
      </c>
    </row>
    <row r="11403">
      <c r="A11403" s="6">
        <v>17</v>
      </c>
      <c r="B11403" s="6">
        <v>10</v>
      </c>
      <c r="C11403" s="6">
        <v>22</v>
      </c>
      <c r="D11403" s="6">
        <f>A11403+B11403+C11403</f>
        <v>49</v>
      </c>
      <c r="E11403" s="5">
        <f>IF(A11403=0,0,A11403*LABOR_HRS_WK_TOM*SEASON_WEEKS*(1+DIM_PCT_TOM)^A11403)</f>
        <v>7733.339536039206</v>
      </c>
      <c r="F11403" s="5">
        <f>IF(B11403=0,0,B11403*LABOR_HRS_WK_CAR*SEASON_WEEKS*(1+DIM_PCT_CAR)^B11403)</f>
        <v>384.025363258907</v>
      </c>
      <c r="G11403" s="5">
        <f>IF(C11403=0,0,C11403*LABOR_HRS_WK_MES*SEASON_WEEKS*(1+DIM_PCT_MES)^C11403)</f>
        <v>1301.1455960105659</v>
      </c>
      <c r="H11403" s="5">
        <f>E11403+F11403+G11403</f>
        <v>9418.51049530868</v>
      </c>
      <c r="I11403" s="5">
        <f>MIN(H11403,FARMER_HRS)</f>
        <v>720</v>
      </c>
      <c r="J11403" s="5">
        <f>MAX(0,H11403-FARMER_HRS)</f>
        <v>8698.51049530868</v>
      </c>
      <c r="K11403" s="2">
        <f>I11403*FARMER_RATE+J11403*TEMP_WORKER_RATE</f>
        <v>176015.80721022011</v>
      </c>
      <c r="L11403" s="2">
        <f>A11403*PRICE_TOM+B11403*PRICE_CAR+C11403*PRICE_MES</f>
        <v>229940</v>
      </c>
      <c r="M11403" s="2">
        <f>A11403*FERT_BED_TOM+B11403*FERT_BED_CAR+C11403*FERT_BED_MES</f>
        <v>38720</v>
      </c>
      <c r="N11403" s="6">
        <f>IF(AND(D11403&lt;=TOTAL_BEDS,J11403&lt;=TEMP_WORKER_MAX*TEMP_WORKER_HRS),1,0)</f>
        <v>0</v>
      </c>
      <c r="O11403" s="2">
        <f>L11403-M11403-K11403-FIXED_COSTS</f>
        <v>-4795.8072102201113</v>
      </c>
      <c r="P11403" s="2">
        <f>IF(N11403=1,O11403,"")</f>
      </c>
    </row>
    <row r="11404">
      <c r="A11404" s="6">
        <v>17</v>
      </c>
      <c r="B11404" s="6">
        <v>10</v>
      </c>
      <c r="C11404" s="6">
        <v>23</v>
      </c>
      <c r="D11404" s="6">
        <f>A11404+B11404+C11404</f>
        <v>50</v>
      </c>
      <c r="E11404" s="5">
        <f>IF(A11404=0,0,A11404*LABOR_HRS_WK_TOM*SEASON_WEEKS*(1+DIM_PCT_TOM)^A11404)</f>
        <v>7733.339536039206</v>
      </c>
      <c r="F11404" s="5">
        <f>IF(B11404=0,0,B11404*LABOR_HRS_WK_CAR*SEASON_WEEKS*(1+DIM_PCT_CAR)^B11404)</f>
        <v>384.025363258907</v>
      </c>
      <c r="G11404" s="5">
        <f>IF(C11404=0,0,C11404*LABOR_HRS_WK_MES*SEASON_WEEKS*(1+DIM_PCT_MES)^C11404)</f>
        <v>1377.2921848680023</v>
      </c>
      <c r="H11404" s="5">
        <f>E11404+F11404+G11404</f>
        <v>9494.657084166116</v>
      </c>
      <c r="I11404" s="5">
        <f>MIN(H11404,FARMER_HRS)</f>
        <v>720</v>
      </c>
      <c r="J11404" s="5">
        <f>MAX(0,H11404-FARMER_HRS)</f>
        <v>8774.657084166116</v>
      </c>
      <c r="K11404" s="2">
        <f>I11404*FARMER_RATE+J11404*TEMP_WORKER_RATE</f>
        <v>177337.79660010617</v>
      </c>
      <c r="L11404" s="2">
        <f>A11404*PRICE_TOM+B11404*PRICE_CAR+C11404*PRICE_MES</f>
        <v>232640</v>
      </c>
      <c r="M11404" s="2">
        <f>A11404*FERT_BED_TOM+B11404*FERT_BED_CAR+C11404*FERT_BED_MES</f>
        <v>39600</v>
      </c>
      <c r="N11404" s="6">
        <f>IF(AND(D11404&lt;=TOTAL_BEDS,J11404&lt;=TEMP_WORKER_MAX*TEMP_WORKER_HRS),1,0)</f>
        <v>0</v>
      </c>
      <c r="O11404" s="2">
        <f>L11404-M11404-K11404-FIXED_COSTS</f>
        <v>-4297.7966001061723</v>
      </c>
      <c r="P11404" s="2">
        <f>IF(N11404=1,O11404,"")</f>
      </c>
    </row>
    <row r="11405">
      <c r="A11405" s="6">
        <v>17</v>
      </c>
      <c r="B11405" s="6">
        <v>10</v>
      </c>
      <c r="C11405" s="6">
        <v>24</v>
      </c>
      <c r="D11405" s="6">
        <f>A11405+B11405+C11405</f>
        <v>51</v>
      </c>
      <c r="E11405" s="5">
        <f>IF(A11405=0,0,A11405*LABOR_HRS_WK_TOM*SEASON_WEEKS*(1+DIM_PCT_TOM)^A11405)</f>
        <v>7733.339536039206</v>
      </c>
      <c r="F11405" s="5">
        <f>IF(B11405=0,0,B11405*LABOR_HRS_WK_CAR*SEASON_WEEKS*(1+DIM_PCT_CAR)^B11405)</f>
        <v>384.025363258907</v>
      </c>
      <c r="G11405" s="5">
        <f>IF(C11405=0,0,C11405*LABOR_HRS_WK_MES*SEASON_WEEKS*(1+DIM_PCT_MES)^C11405)</f>
        <v>1455.139134447498</v>
      </c>
      <c r="H11405" s="5">
        <f>E11405+F11405+G11405</f>
        <v>9572.5040337456121</v>
      </c>
      <c r="I11405" s="5">
        <f>MIN(H11405,FARMER_HRS)</f>
        <v>720</v>
      </c>
      <c r="J11405" s="5">
        <f>MAX(0,H11405-FARMER_HRS)</f>
        <v>8852.5040337456121</v>
      </c>
      <c r="K11405" s="2">
        <f>I11405*FARMER_RATE+J11405*TEMP_WORKER_RATE</f>
        <v>178689.30614141686</v>
      </c>
      <c r="L11405" s="2">
        <f>A11405*PRICE_TOM+B11405*PRICE_CAR+C11405*PRICE_MES</f>
        <v>235340</v>
      </c>
      <c r="M11405" s="2">
        <f>A11405*FERT_BED_TOM+B11405*FERT_BED_CAR+C11405*FERT_BED_MES</f>
        <v>40480</v>
      </c>
      <c r="N11405" s="6">
        <f>IF(AND(D11405&lt;=TOTAL_BEDS,J11405&lt;=TEMP_WORKER_MAX*TEMP_WORKER_HRS),1,0)</f>
        <v>0</v>
      </c>
      <c r="O11405" s="2">
        <f>L11405-M11405-K11405-FIXED_COSTS</f>
        <v>-3829.3061414168624</v>
      </c>
      <c r="P11405" s="2">
        <f>IF(N11405=1,O11405,"")</f>
      </c>
    </row>
    <row r="11406">
      <c r="A11406" s="6">
        <v>17</v>
      </c>
      <c r="B11406" s="6">
        <v>10</v>
      </c>
      <c r="C11406" s="6">
        <v>25</v>
      </c>
      <c r="D11406" s="6">
        <f>A11406+B11406+C11406</f>
        <v>52</v>
      </c>
      <c r="E11406" s="5">
        <f>IF(A11406=0,0,A11406*LABOR_HRS_WK_TOM*SEASON_WEEKS*(1+DIM_PCT_TOM)^A11406)</f>
        <v>7733.339536039206</v>
      </c>
      <c r="F11406" s="5">
        <f>IF(B11406=0,0,B11406*LABOR_HRS_WK_CAR*SEASON_WEEKS*(1+DIM_PCT_CAR)^B11406)</f>
        <v>384.025363258907</v>
      </c>
      <c r="G11406" s="5">
        <f>IF(C11406=0,0,C11406*LABOR_HRS_WK_MES*SEASON_WEEKS*(1+DIM_PCT_MES)^C11406)</f>
        <v>1534.7170558625955</v>
      </c>
      <c r="H11406" s="5">
        <f>E11406+F11406+G11406</f>
        <v>9652.08195516071</v>
      </c>
      <c r="I11406" s="5">
        <f>MIN(H11406,FARMER_HRS)</f>
        <v>720</v>
      </c>
      <c r="J11406" s="5">
        <f>MAX(0,H11406-FARMER_HRS)</f>
        <v>8932.08195516071</v>
      </c>
      <c r="K11406" s="2">
        <f>I11406*FARMER_RATE+J11406*TEMP_WORKER_RATE</f>
        <v>180070.86727709565</v>
      </c>
      <c r="L11406" s="2">
        <f>A11406*PRICE_TOM+B11406*PRICE_CAR+C11406*PRICE_MES</f>
        <v>238040</v>
      </c>
      <c r="M11406" s="2">
        <f>A11406*FERT_BED_TOM+B11406*FERT_BED_CAR+C11406*FERT_BED_MES</f>
        <v>41360</v>
      </c>
      <c r="N11406" s="6">
        <f>IF(AND(D11406&lt;=TOTAL_BEDS,J11406&lt;=TEMP_WORKER_MAX*TEMP_WORKER_HRS),1,0)</f>
        <v>0</v>
      </c>
      <c r="O11406" s="2">
        <f>L11406-M11406-K11406-FIXED_COSTS</f>
        <v>-3390.8672770956473</v>
      </c>
      <c r="P11406" s="2">
        <f>IF(N11406=1,O11406,"")</f>
      </c>
    </row>
    <row r="11407">
      <c r="A11407" s="6">
        <v>17</v>
      </c>
      <c r="B11407" s="6">
        <v>10</v>
      </c>
      <c r="C11407" s="6">
        <v>26</v>
      </c>
      <c r="D11407" s="6">
        <f>A11407+B11407+C11407</f>
        <v>53</v>
      </c>
      <c r="E11407" s="5">
        <f>IF(A11407=0,0,A11407*LABOR_HRS_WK_TOM*SEASON_WEEKS*(1+DIM_PCT_TOM)^A11407)</f>
        <v>7733.339536039206</v>
      </c>
      <c r="F11407" s="5">
        <f>IF(B11407=0,0,B11407*LABOR_HRS_WK_CAR*SEASON_WEEKS*(1+DIM_PCT_CAR)^B11407)</f>
        <v>384.025363258907</v>
      </c>
      <c r="G11407" s="5">
        <f>IF(C11407=0,0,C11407*LABOR_HRS_WK_MES*SEASON_WEEKS*(1+DIM_PCT_MES)^C11407)</f>
        <v>1616.0570598233128</v>
      </c>
      <c r="H11407" s="5">
        <f>E11407+F11407+G11407</f>
        <v>9733.421959121426</v>
      </c>
      <c r="I11407" s="5">
        <f>MIN(H11407,FARMER_HRS)</f>
        <v>720</v>
      </c>
      <c r="J11407" s="5">
        <f>MAX(0,H11407-FARMER_HRS)</f>
        <v>9013.421959121426</v>
      </c>
      <c r="K11407" s="2">
        <f>I11407*FARMER_RATE+J11407*TEMP_WORKER_RATE</f>
        <v>181483.02012363586</v>
      </c>
      <c r="L11407" s="2">
        <f>A11407*PRICE_TOM+B11407*PRICE_CAR+C11407*PRICE_MES</f>
        <v>240740</v>
      </c>
      <c r="M11407" s="2">
        <f>A11407*FERT_BED_TOM+B11407*FERT_BED_CAR+C11407*FERT_BED_MES</f>
        <v>42240</v>
      </c>
      <c r="N11407" s="6">
        <f>IF(AND(D11407&lt;=TOTAL_BEDS,J11407&lt;=TEMP_WORKER_MAX*TEMP_WORKER_HRS),1,0)</f>
        <v>0</v>
      </c>
      <c r="O11407" s="2">
        <f>L11407-M11407-K11407-FIXED_COSTS</f>
        <v>-2983.0201236358553</v>
      </c>
      <c r="P11407" s="2">
        <f>IF(N11407=1,O11407,"")</f>
      </c>
    </row>
    <row r="11408">
      <c r="A11408" s="6">
        <v>17</v>
      </c>
      <c r="B11408" s="6">
        <v>10</v>
      </c>
      <c r="C11408" s="6">
        <v>27</v>
      </c>
      <c r="D11408" s="6">
        <f>A11408+B11408+C11408</f>
        <v>54</v>
      </c>
      <c r="E11408" s="5">
        <f>IF(A11408=0,0,A11408*LABOR_HRS_WK_TOM*SEASON_WEEKS*(1+DIM_PCT_TOM)^A11408)</f>
        <v>7733.339536039206</v>
      </c>
      <c r="F11408" s="5">
        <f>IF(B11408=0,0,B11408*LABOR_HRS_WK_CAR*SEASON_WEEKS*(1+DIM_PCT_CAR)^B11408)</f>
        <v>384.025363258907</v>
      </c>
      <c r="G11408" s="5">
        <f>IF(C11408=0,0,C11408*LABOR_HRS_WK_MES*SEASON_WEEKS*(1+DIM_PCT_MES)^C11408)</f>
        <v>1699.19076434307</v>
      </c>
      <c r="H11408" s="5">
        <f>E11408+F11408+G11408</f>
        <v>9816.5556636411839</v>
      </c>
      <c r="I11408" s="5">
        <f>MIN(H11408,FARMER_HRS)</f>
        <v>720</v>
      </c>
      <c r="J11408" s="5">
        <f>MAX(0,H11408-FARMER_HRS)</f>
        <v>9096.5556636411839</v>
      </c>
      <c r="K11408" s="2">
        <f>I11408*FARMER_RATE+J11408*TEMP_WORKER_RATE</f>
        <v>182926.31360488167</v>
      </c>
      <c r="L11408" s="2">
        <f>A11408*PRICE_TOM+B11408*PRICE_CAR+C11408*PRICE_MES</f>
        <v>243440</v>
      </c>
      <c r="M11408" s="2">
        <f>A11408*FERT_BED_TOM+B11408*FERT_BED_CAR+C11408*FERT_BED_MES</f>
        <v>43120</v>
      </c>
      <c r="N11408" s="6">
        <f>IF(AND(D11408&lt;=TOTAL_BEDS,J11408&lt;=TEMP_WORKER_MAX*TEMP_WORKER_HRS),1,0)</f>
        <v>0</v>
      </c>
      <c r="O11408" s="2">
        <f>L11408-M11408-K11408-FIXED_COSTS</f>
        <v>-2606.3136048816668</v>
      </c>
      <c r="P11408" s="2">
        <f>IF(N11408=1,O11408,"")</f>
      </c>
    </row>
    <row r="11409">
      <c r="A11409" s="6">
        <v>17</v>
      </c>
      <c r="B11409" s="6">
        <v>10</v>
      </c>
      <c r="C11409" s="6">
        <v>28</v>
      </c>
      <c r="D11409" s="6">
        <f>A11409+B11409+C11409</f>
        <v>55</v>
      </c>
      <c r="E11409" s="5">
        <f>IF(A11409=0,0,A11409*LABOR_HRS_WK_TOM*SEASON_WEEKS*(1+DIM_PCT_TOM)^A11409)</f>
        <v>7733.339536039206</v>
      </c>
      <c r="F11409" s="5">
        <f>IF(B11409=0,0,B11409*LABOR_HRS_WK_CAR*SEASON_WEEKS*(1+DIM_PCT_CAR)^B11409)</f>
        <v>384.025363258907</v>
      </c>
      <c r="G11409" s="5">
        <f>IF(C11409=0,0,C11409*LABOR_HRS_WK_MES*SEASON_WEEKS*(1+DIM_PCT_MES)^C11409)</f>
        <v>1784.1503025602233</v>
      </c>
      <c r="H11409" s="5">
        <f>E11409+F11409+G11409</f>
        <v>9901.5152018583358</v>
      </c>
      <c r="I11409" s="5">
        <f>MIN(H11409,FARMER_HRS)</f>
        <v>720</v>
      </c>
      <c r="J11409" s="5">
        <f>MAX(0,H11409-FARMER_HRS)</f>
        <v>9181.5152018583358</v>
      </c>
      <c r="K11409" s="2">
        <f>I11409*FARMER_RATE+J11409*TEMP_WORKER_RATE</f>
        <v>184401.30558781832</v>
      </c>
      <c r="L11409" s="2">
        <f>A11409*PRICE_TOM+B11409*PRICE_CAR+C11409*PRICE_MES</f>
        <v>246140</v>
      </c>
      <c r="M11409" s="2">
        <f>A11409*FERT_BED_TOM+B11409*FERT_BED_CAR+C11409*FERT_BED_MES</f>
        <v>44000</v>
      </c>
      <c r="N11409" s="6">
        <f>IF(AND(D11409&lt;=TOTAL_BEDS,J11409&lt;=TEMP_WORKER_MAX*TEMP_WORKER_HRS),1,0)</f>
        <v>0</v>
      </c>
      <c r="O11409" s="2">
        <f>L11409-M11409-K11409-FIXED_COSTS</f>
        <v>-2261.3055878183222</v>
      </c>
      <c r="P11409" s="2">
        <f>IF(N11409=1,O11409,"")</f>
      </c>
    </row>
    <row r="11410">
      <c r="A11410" s="6">
        <v>17</v>
      </c>
      <c r="B11410" s="6">
        <v>10</v>
      </c>
      <c r="C11410" s="6">
        <v>29</v>
      </c>
      <c r="D11410" s="6">
        <f>A11410+B11410+C11410</f>
        <v>56</v>
      </c>
      <c r="E11410" s="5">
        <f>IF(A11410=0,0,A11410*LABOR_HRS_WK_TOM*SEASON_WEEKS*(1+DIM_PCT_TOM)^A11410)</f>
        <v>7733.339536039206</v>
      </c>
      <c r="F11410" s="5">
        <f>IF(B11410=0,0,B11410*LABOR_HRS_WK_CAR*SEASON_WEEKS*(1+DIM_PCT_CAR)^B11410)</f>
        <v>384.025363258907</v>
      </c>
      <c r="G11410" s="5">
        <f>IF(C11410=0,0,C11410*LABOR_HRS_WK_MES*SEASON_WEEKS*(1+DIM_PCT_MES)^C11410)</f>
        <v>1870.9683306758766</v>
      </c>
      <c r="H11410" s="5">
        <f>E11410+F11410+G11410</f>
        <v>9988.33322997399</v>
      </c>
      <c r="I11410" s="5">
        <f>MIN(H11410,FARMER_HRS)</f>
        <v>720</v>
      </c>
      <c r="J11410" s="5">
        <f>MAX(0,H11410-FARMER_HRS)</f>
        <v>9268.33322997399</v>
      </c>
      <c r="K11410" s="2">
        <f>I11410*FARMER_RATE+J11410*TEMP_WORKER_RATE</f>
        <v>185908.56302038179</v>
      </c>
      <c r="L11410" s="2">
        <f>A11410*PRICE_TOM+B11410*PRICE_CAR+C11410*PRICE_MES</f>
        <v>248840</v>
      </c>
      <c r="M11410" s="2">
        <f>A11410*FERT_BED_TOM+B11410*FERT_BED_CAR+C11410*FERT_BED_MES</f>
        <v>44880</v>
      </c>
      <c r="N11410" s="6">
        <f>IF(AND(D11410&lt;=TOTAL_BEDS,J11410&lt;=TEMP_WORKER_MAX*TEMP_WORKER_HRS),1,0)</f>
        <v>0</v>
      </c>
      <c r="O11410" s="2">
        <f>L11410-M11410-K11410-FIXED_COSTS</f>
        <v>-1948.5630203817855</v>
      </c>
      <c r="P11410" s="2">
        <f>IF(N11410=1,O11410,"")</f>
      </c>
    </row>
    <row r="11411">
      <c r="A11411" s="6">
        <v>17</v>
      </c>
      <c r="B11411" s="6">
        <v>10</v>
      </c>
      <c r="C11411" s="6">
        <v>30</v>
      </c>
      <c r="D11411" s="6">
        <f>A11411+B11411+C11411</f>
        <v>57</v>
      </c>
      <c r="E11411" s="5">
        <f>IF(A11411=0,0,A11411*LABOR_HRS_WK_TOM*SEASON_WEEKS*(1+DIM_PCT_TOM)^A11411)</f>
        <v>7733.339536039206</v>
      </c>
      <c r="F11411" s="5">
        <f>IF(B11411=0,0,B11411*LABOR_HRS_WK_CAR*SEASON_WEEKS*(1+DIM_PCT_CAR)^B11411)</f>
        <v>384.025363258907</v>
      </c>
      <c r="G11411" s="5">
        <f>IF(C11411=0,0,C11411*LABOR_HRS_WK_MES*SEASON_WEEKS*(1+DIM_PCT_MES)^C11411)</f>
        <v>1959.6780360096466</v>
      </c>
      <c r="H11411" s="5">
        <f>E11411+F11411+G11411</f>
        <v>10077.04293530776</v>
      </c>
      <c r="I11411" s="5">
        <f>MIN(H11411,FARMER_HRS)</f>
        <v>720</v>
      </c>
      <c r="J11411" s="5">
        <f>MAX(0,H11411-FARMER_HRS)</f>
        <v>9357.04293530776</v>
      </c>
      <c r="K11411" s="2">
        <f>I11411*FARMER_RATE+J11411*TEMP_WORKER_RATE</f>
        <v>187448.66207131528</v>
      </c>
      <c r="L11411" s="2">
        <f>A11411*PRICE_TOM+B11411*PRICE_CAR+C11411*PRICE_MES</f>
        <v>251540</v>
      </c>
      <c r="M11411" s="2">
        <f>A11411*FERT_BED_TOM+B11411*FERT_BED_CAR+C11411*FERT_BED_MES</f>
        <v>45760</v>
      </c>
      <c r="N11411" s="6">
        <f>IF(AND(D11411&lt;=TOTAL_BEDS,J11411&lt;=TEMP_WORKER_MAX*TEMP_WORKER_HRS),1,0)</f>
        <v>0</v>
      </c>
      <c r="O11411" s="2">
        <f>L11411-M11411-K11411-FIXED_COSTS</f>
        <v>-1668.6620713152806</v>
      </c>
      <c r="P11411" s="2">
        <f>IF(N11411=1,O11411,"")</f>
      </c>
    </row>
    <row r="11412">
      <c r="A11412" s="6">
        <v>17</v>
      </c>
      <c r="B11412" s="6">
        <v>11</v>
      </c>
      <c r="C11412" s="6">
        <v>0</v>
      </c>
      <c r="D11412" s="6">
        <f>A11412+B11412+C11412</f>
        <v>28</v>
      </c>
      <c r="E11412" s="5">
        <f>IF(A11412=0,0,A11412*LABOR_HRS_WK_TOM*SEASON_WEEKS*(1+DIM_PCT_TOM)^A11412)</f>
        <v>7733.339536039206</v>
      </c>
      <c r="F11412" s="5">
        <f>IF(B11412=0,0,B11412*LABOR_HRS_WK_CAR*SEASON_WEEKS*(1+DIM_PCT_CAR)^B11412)</f>
        <v>432.98859707441773</v>
      </c>
      <c r="G11412" s="5">
        <f>IF(C11412=0,0,C11412*LABOR_HRS_WK_MES*SEASON_WEEKS*(1+DIM_PCT_MES)^C11412)</f>
        <v>0</v>
      </c>
      <c r="H11412" s="5">
        <f>E11412+F11412+G11412</f>
        <v>8166.3281331136241</v>
      </c>
      <c r="I11412" s="5">
        <f>MIN(H11412,FARMER_HRS)</f>
        <v>720</v>
      </c>
      <c r="J11412" s="5">
        <f>MAX(0,H11412-FARMER_HRS)</f>
        <v>7446.3281331136241</v>
      </c>
      <c r="K11412" s="2">
        <f>I11412*FARMER_RATE+J11412*TEMP_WORKER_RATE</f>
        <v>154276.53008877818</v>
      </c>
      <c r="L11412" s="2">
        <f>A11412*PRICE_TOM+B11412*PRICE_CAR+C11412*PRICE_MES</f>
        <v>172634</v>
      </c>
      <c r="M11412" s="2">
        <f>A11412*FERT_BED_TOM+B11412*FERT_BED_CAR+C11412*FERT_BED_MES</f>
        <v>19800</v>
      </c>
      <c r="N11412" s="6">
        <f>IF(AND(D11412&lt;=TOTAL_BEDS,J11412&lt;=TEMP_WORKER_MAX*TEMP_WORKER_HRS),1,0)</f>
        <v>0</v>
      </c>
      <c r="O11412" s="2">
        <f>L11412-M11412-K11412-FIXED_COSTS</f>
        <v>-21442.530088778178</v>
      </c>
      <c r="P11412" s="2">
        <f>IF(N11412=1,O11412,"")</f>
      </c>
    </row>
    <row r="11413">
      <c r="A11413" s="6">
        <v>17</v>
      </c>
      <c r="B11413" s="6">
        <v>11</v>
      </c>
      <c r="C11413" s="6">
        <v>1</v>
      </c>
      <c r="D11413" s="6">
        <f>A11413+B11413+C11413</f>
        <v>29</v>
      </c>
      <c r="E11413" s="5">
        <f>IF(A11413=0,0,A11413*LABOR_HRS_WK_TOM*SEASON_WEEKS*(1+DIM_PCT_TOM)^A11413)</f>
        <v>7733.339536039206</v>
      </c>
      <c r="F11413" s="5">
        <f>IF(B11413=0,0,B11413*LABOR_HRS_WK_CAR*SEASON_WEEKS*(1+DIM_PCT_CAR)^B11413)</f>
        <v>432.98859707441773</v>
      </c>
      <c r="G11413" s="5">
        <f>IF(C11413=0,0,C11413*LABOR_HRS_WK_MES*SEASON_WEEKS*(1+DIM_PCT_MES)^C11413)</f>
        <v>45.5625</v>
      </c>
      <c r="H11413" s="5">
        <f>E11413+F11413+G11413</f>
        <v>8211.8906331136241</v>
      </c>
      <c r="I11413" s="5">
        <f>MIN(H11413,FARMER_HRS)</f>
        <v>720</v>
      </c>
      <c r="J11413" s="5">
        <f>MAX(0,H11413-FARMER_HRS)</f>
        <v>7491.8906331136241</v>
      </c>
      <c r="K11413" s="2">
        <f>I11413*FARMER_RATE+J11413*TEMP_WORKER_RATE</f>
        <v>155067.54571377818</v>
      </c>
      <c r="L11413" s="2">
        <f>A11413*PRICE_TOM+B11413*PRICE_CAR+C11413*PRICE_MES</f>
        <v>175334</v>
      </c>
      <c r="M11413" s="2">
        <f>A11413*FERT_BED_TOM+B11413*FERT_BED_CAR+C11413*FERT_BED_MES</f>
        <v>20680</v>
      </c>
      <c r="N11413" s="6">
        <f>IF(AND(D11413&lt;=TOTAL_BEDS,J11413&lt;=TEMP_WORKER_MAX*TEMP_WORKER_HRS),1,0)</f>
        <v>0</v>
      </c>
      <c r="O11413" s="2">
        <f>L11413-M11413-K11413-FIXED_COSTS</f>
        <v>-20413.545713778178</v>
      </c>
      <c r="P11413" s="2">
        <f>IF(N11413=1,O11413,"")</f>
      </c>
    </row>
    <row r="11414">
      <c r="A11414" s="6">
        <v>17</v>
      </c>
      <c r="B11414" s="6">
        <v>11</v>
      </c>
      <c r="C11414" s="6">
        <v>2</v>
      </c>
      <c r="D11414" s="6">
        <f>A11414+B11414+C11414</f>
        <v>30</v>
      </c>
      <c r="E11414" s="5">
        <f>IF(A11414=0,0,A11414*LABOR_HRS_WK_TOM*SEASON_WEEKS*(1+DIM_PCT_TOM)^A11414)</f>
        <v>7733.339536039206</v>
      </c>
      <c r="F11414" s="5">
        <f>IF(B11414=0,0,B11414*LABOR_HRS_WK_CAR*SEASON_WEEKS*(1+DIM_PCT_CAR)^B11414)</f>
        <v>432.98859707441773</v>
      </c>
      <c r="G11414" s="5">
        <f>IF(C11414=0,0,C11414*LABOR_HRS_WK_MES*SEASON_WEEKS*(1+DIM_PCT_MES)^C11414)</f>
        <v>92.2640625</v>
      </c>
      <c r="H11414" s="5">
        <f>E11414+F11414+G11414</f>
        <v>8258.5921956136244</v>
      </c>
      <c r="I11414" s="5">
        <f>MIN(H11414,FARMER_HRS)</f>
        <v>720</v>
      </c>
      <c r="J11414" s="5">
        <f>MAX(0,H11414-FARMER_HRS)</f>
        <v>7538.5921956136244</v>
      </c>
      <c r="K11414" s="2">
        <f>I11414*FARMER_RATE+J11414*TEMP_WORKER_RATE</f>
        <v>155878.33672940318</v>
      </c>
      <c r="L11414" s="2">
        <f>A11414*PRICE_TOM+B11414*PRICE_CAR+C11414*PRICE_MES</f>
        <v>178034</v>
      </c>
      <c r="M11414" s="2">
        <f>A11414*FERT_BED_TOM+B11414*FERT_BED_CAR+C11414*FERT_BED_MES</f>
        <v>21560</v>
      </c>
      <c r="N11414" s="6">
        <f>IF(AND(D11414&lt;=TOTAL_BEDS,J11414&lt;=TEMP_WORKER_MAX*TEMP_WORKER_HRS),1,0)</f>
        <v>0</v>
      </c>
      <c r="O11414" s="2">
        <f>L11414-M11414-K11414-FIXED_COSTS</f>
        <v>-19404.336729403178</v>
      </c>
      <c r="P11414" s="2">
        <f>IF(N11414=1,O11414,"")</f>
      </c>
    </row>
    <row r="11415">
      <c r="A11415" s="6">
        <v>17</v>
      </c>
      <c r="B11415" s="6">
        <v>11</v>
      </c>
      <c r="C11415" s="6">
        <v>3</v>
      </c>
      <c r="D11415" s="6">
        <f>A11415+B11415+C11415</f>
        <v>31</v>
      </c>
      <c r="E11415" s="5">
        <f>IF(A11415=0,0,A11415*LABOR_HRS_WK_TOM*SEASON_WEEKS*(1+DIM_PCT_TOM)^A11415)</f>
        <v>7733.339536039206</v>
      </c>
      <c r="F11415" s="5">
        <f>IF(B11415=0,0,B11415*LABOR_HRS_WK_CAR*SEASON_WEEKS*(1+DIM_PCT_CAR)^B11415)</f>
        <v>432.98859707441773</v>
      </c>
      <c r="G11415" s="5">
        <f>IF(C11415=0,0,C11415*LABOR_HRS_WK_MES*SEASON_WEEKS*(1+DIM_PCT_MES)^C11415)</f>
        <v>140.12604492187498</v>
      </c>
      <c r="H11415" s="5">
        <f>E11415+F11415+G11415</f>
        <v>8306.4541780355</v>
      </c>
      <c r="I11415" s="5">
        <f>MIN(H11415,FARMER_HRS)</f>
        <v>720</v>
      </c>
      <c r="J11415" s="5">
        <f>MAX(0,H11415-FARMER_HRS)</f>
        <v>7586.4541780354994</v>
      </c>
      <c r="K11415" s="2">
        <f>I11415*FARMER_RATE+J11415*TEMP_WORKER_RATE</f>
        <v>156709.27392422743</v>
      </c>
      <c r="L11415" s="2">
        <f>A11415*PRICE_TOM+B11415*PRICE_CAR+C11415*PRICE_MES</f>
        <v>180734</v>
      </c>
      <c r="M11415" s="2">
        <f>A11415*FERT_BED_TOM+B11415*FERT_BED_CAR+C11415*FERT_BED_MES</f>
        <v>22440</v>
      </c>
      <c r="N11415" s="6">
        <f>IF(AND(D11415&lt;=TOTAL_BEDS,J11415&lt;=TEMP_WORKER_MAX*TEMP_WORKER_HRS),1,0)</f>
        <v>0</v>
      </c>
      <c r="O11415" s="2">
        <f>L11415-M11415-K11415-FIXED_COSTS</f>
        <v>-18415.273924227426</v>
      </c>
      <c r="P11415" s="2">
        <f>IF(N11415=1,O11415,"")</f>
      </c>
    </row>
    <row r="11416">
      <c r="A11416" s="6">
        <v>17</v>
      </c>
      <c r="B11416" s="6">
        <v>11</v>
      </c>
      <c r="C11416" s="6">
        <v>4</v>
      </c>
      <c r="D11416" s="6">
        <f>A11416+B11416+C11416</f>
        <v>32</v>
      </c>
      <c r="E11416" s="5">
        <f>IF(A11416=0,0,A11416*LABOR_HRS_WK_TOM*SEASON_WEEKS*(1+DIM_PCT_TOM)^A11416)</f>
        <v>7733.339536039206</v>
      </c>
      <c r="F11416" s="5">
        <f>IF(B11416=0,0,B11416*LABOR_HRS_WK_CAR*SEASON_WEEKS*(1+DIM_PCT_CAR)^B11416)</f>
        <v>432.98859707441773</v>
      </c>
      <c r="G11416" s="5">
        <f>IF(C11416=0,0,C11416*LABOR_HRS_WK_MES*SEASON_WEEKS*(1+DIM_PCT_MES)^C11416)</f>
        <v>189.17016064453119</v>
      </c>
      <c r="H11416" s="5">
        <f>E11416+F11416+G11416</f>
        <v>8355.4982937581553</v>
      </c>
      <c r="I11416" s="5">
        <f>MIN(H11416,FARMER_HRS)</f>
        <v>720</v>
      </c>
      <c r="J11416" s="5">
        <f>MAX(0,H11416-FARMER_HRS)</f>
        <v>7635.4982937581553</v>
      </c>
      <c r="K11416" s="2">
        <f>I11416*FARMER_RATE+J11416*TEMP_WORKER_RATE</f>
        <v>157560.73426663465</v>
      </c>
      <c r="L11416" s="2">
        <f>A11416*PRICE_TOM+B11416*PRICE_CAR+C11416*PRICE_MES</f>
        <v>183434</v>
      </c>
      <c r="M11416" s="2">
        <f>A11416*FERT_BED_TOM+B11416*FERT_BED_CAR+C11416*FERT_BED_MES</f>
        <v>23320</v>
      </c>
      <c r="N11416" s="6">
        <f>IF(AND(D11416&lt;=TOTAL_BEDS,J11416&lt;=TEMP_WORKER_MAX*TEMP_WORKER_HRS),1,0)</f>
        <v>0</v>
      </c>
      <c r="O11416" s="2">
        <f>L11416-M11416-K11416-FIXED_COSTS</f>
        <v>-17446.734266634652</v>
      </c>
      <c r="P11416" s="2">
        <f>IF(N11416=1,O11416,"")</f>
      </c>
    </row>
    <row r="11417">
      <c r="A11417" s="6">
        <v>17</v>
      </c>
      <c r="B11417" s="6">
        <v>11</v>
      </c>
      <c r="C11417" s="6">
        <v>5</v>
      </c>
      <c r="D11417" s="6">
        <f>A11417+B11417+C11417</f>
        <v>33</v>
      </c>
      <c r="E11417" s="5">
        <f>IF(A11417=0,0,A11417*LABOR_HRS_WK_TOM*SEASON_WEEKS*(1+DIM_PCT_TOM)^A11417)</f>
        <v>7733.339536039206</v>
      </c>
      <c r="F11417" s="5">
        <f>IF(B11417=0,0,B11417*LABOR_HRS_WK_CAR*SEASON_WEEKS*(1+DIM_PCT_CAR)^B11417)</f>
        <v>432.98859707441773</v>
      </c>
      <c r="G11417" s="5">
        <f>IF(C11417=0,0,C11417*LABOR_HRS_WK_MES*SEASON_WEEKS*(1+DIM_PCT_MES)^C11417)</f>
        <v>239.41848456573481</v>
      </c>
      <c r="H11417" s="5">
        <f>E11417+F11417+G11417</f>
        <v>8405.7466176793587</v>
      </c>
      <c r="I11417" s="5">
        <f>MIN(H11417,FARMER_HRS)</f>
        <v>720</v>
      </c>
      <c r="J11417" s="5">
        <f>MAX(0,H11417-FARMER_HRS)</f>
        <v>7685.7466176793587</v>
      </c>
      <c r="K11417" s="2">
        <f>I11417*FARMER_RATE+J11417*TEMP_WORKER_RATE</f>
        <v>158433.10100137774</v>
      </c>
      <c r="L11417" s="2">
        <f>A11417*PRICE_TOM+B11417*PRICE_CAR+C11417*PRICE_MES</f>
        <v>186134</v>
      </c>
      <c r="M11417" s="2">
        <f>A11417*FERT_BED_TOM+B11417*FERT_BED_CAR+C11417*FERT_BED_MES</f>
        <v>24200</v>
      </c>
      <c r="N11417" s="6">
        <f>IF(AND(D11417&lt;=TOTAL_BEDS,J11417&lt;=TEMP_WORKER_MAX*TEMP_WORKER_HRS),1,0)</f>
        <v>0</v>
      </c>
      <c r="O11417" s="2">
        <f>L11417-M11417-K11417-FIXED_COSTS</f>
        <v>-16499.101001377741</v>
      </c>
      <c r="P11417" s="2">
        <f>IF(N11417=1,O11417,"")</f>
      </c>
    </row>
    <row r="11418">
      <c r="A11418" s="6">
        <v>17</v>
      </c>
      <c r="B11418" s="6">
        <v>11</v>
      </c>
      <c r="C11418" s="6">
        <v>6</v>
      </c>
      <c r="D11418" s="6">
        <f>A11418+B11418+C11418</f>
        <v>34</v>
      </c>
      <c r="E11418" s="5">
        <f>IF(A11418=0,0,A11418*LABOR_HRS_WK_TOM*SEASON_WEEKS*(1+DIM_PCT_TOM)^A11418)</f>
        <v>7733.339536039206</v>
      </c>
      <c r="F11418" s="5">
        <f>IF(B11418=0,0,B11418*LABOR_HRS_WK_CAR*SEASON_WEEKS*(1+DIM_PCT_CAR)^B11418)</f>
        <v>432.98859707441773</v>
      </c>
      <c r="G11418" s="5">
        <f>IF(C11418=0,0,C11418*LABOR_HRS_WK_MES*SEASON_WEEKS*(1+DIM_PCT_MES)^C11418)</f>
        <v>290.89345874736773</v>
      </c>
      <c r="H11418" s="5">
        <f>E11418+F11418+G11418</f>
        <v>8457.22159186099</v>
      </c>
      <c r="I11418" s="5">
        <f>MIN(H11418,FARMER_HRS)</f>
        <v>720</v>
      </c>
      <c r="J11418" s="5">
        <f>MAX(0,H11418-FARMER_HRS)</f>
        <v>7737.2215918609909</v>
      </c>
      <c r="K11418" s="2">
        <f>I11418*FARMER_RATE+J11418*TEMP_WORKER_RATE</f>
        <v>159326.76374758664</v>
      </c>
      <c r="L11418" s="2">
        <f>A11418*PRICE_TOM+B11418*PRICE_CAR+C11418*PRICE_MES</f>
        <v>188834</v>
      </c>
      <c r="M11418" s="2">
        <f>A11418*FERT_BED_TOM+B11418*FERT_BED_CAR+C11418*FERT_BED_MES</f>
        <v>25080</v>
      </c>
      <c r="N11418" s="6">
        <f>IF(AND(D11418&lt;=TOTAL_BEDS,J11418&lt;=TEMP_WORKER_MAX*TEMP_WORKER_HRS),1,0)</f>
        <v>0</v>
      </c>
      <c r="O11418" s="2">
        <f>L11418-M11418-K11418-FIXED_COSTS</f>
        <v>-15572.763747586636</v>
      </c>
      <c r="P11418" s="2">
        <f>IF(N11418=1,O11418,"")</f>
      </c>
    </row>
    <row r="11419">
      <c r="A11419" s="6">
        <v>17</v>
      </c>
      <c r="B11419" s="6">
        <v>11</v>
      </c>
      <c r="C11419" s="6">
        <v>7</v>
      </c>
      <c r="D11419" s="6">
        <f>A11419+B11419+C11419</f>
        <v>35</v>
      </c>
      <c r="E11419" s="5">
        <f>IF(A11419=0,0,A11419*LABOR_HRS_WK_TOM*SEASON_WEEKS*(1+DIM_PCT_TOM)^A11419)</f>
        <v>7733.339536039206</v>
      </c>
      <c r="F11419" s="5">
        <f>IF(B11419=0,0,B11419*LABOR_HRS_WK_CAR*SEASON_WEEKS*(1+DIM_PCT_CAR)^B11419)</f>
        <v>432.98859707441773</v>
      </c>
      <c r="G11419" s="5">
        <f>IF(C11419=0,0,C11419*LABOR_HRS_WK_MES*SEASON_WEEKS*(1+DIM_PCT_MES)^C11419)</f>
        <v>343.61789814532818</v>
      </c>
      <c r="H11419" s="5">
        <f>E11419+F11419+G11419</f>
        <v>8509.9460312589526</v>
      </c>
      <c r="I11419" s="5">
        <f>MIN(H11419,FARMER_HRS)</f>
        <v>720</v>
      </c>
      <c r="J11419" s="5">
        <f>MAX(0,H11419-FARMER_HRS)</f>
        <v>7789.9460312589526</v>
      </c>
      <c r="K11419" s="2">
        <f>I11419*FARMER_RATE+J11419*TEMP_WORKER_RATE</f>
        <v>160242.1185982457</v>
      </c>
      <c r="L11419" s="2">
        <f>A11419*PRICE_TOM+B11419*PRICE_CAR+C11419*PRICE_MES</f>
        <v>191534</v>
      </c>
      <c r="M11419" s="2">
        <f>A11419*FERT_BED_TOM+B11419*FERT_BED_CAR+C11419*FERT_BED_MES</f>
        <v>25960</v>
      </c>
      <c r="N11419" s="6">
        <f>IF(AND(D11419&lt;=TOTAL_BEDS,J11419&lt;=TEMP_WORKER_MAX*TEMP_WORKER_HRS),1,0)</f>
        <v>0</v>
      </c>
      <c r="O11419" s="2">
        <f>L11419-M11419-K11419-FIXED_COSTS</f>
        <v>-14668.118598245695</v>
      </c>
      <c r="P11419" s="2">
        <f>IF(N11419=1,O11419,"")</f>
      </c>
    </row>
    <row r="11420">
      <c r="A11420" s="6">
        <v>17</v>
      </c>
      <c r="B11420" s="6">
        <v>11</v>
      </c>
      <c r="C11420" s="6">
        <v>8</v>
      </c>
      <c r="D11420" s="6">
        <f>A11420+B11420+C11420</f>
        <v>36</v>
      </c>
      <c r="E11420" s="5">
        <f>IF(A11420=0,0,A11420*LABOR_HRS_WK_TOM*SEASON_WEEKS*(1+DIM_PCT_TOM)^A11420)</f>
        <v>7733.339536039206</v>
      </c>
      <c r="F11420" s="5">
        <f>IF(B11420=0,0,B11420*LABOR_HRS_WK_CAR*SEASON_WEEKS*(1+DIM_PCT_CAR)^B11420)</f>
        <v>432.98859707441773</v>
      </c>
      <c r="G11420" s="5">
        <f>IF(C11420=0,0,C11420*LABOR_HRS_WK_MES*SEASON_WEEKS*(1+DIM_PCT_MES)^C11420)</f>
        <v>397.61499642530833</v>
      </c>
      <c r="H11420" s="5">
        <f>E11420+F11420+G11420</f>
        <v>8563.9431295389331</v>
      </c>
      <c r="I11420" s="5">
        <f>MIN(H11420,FARMER_HRS)</f>
        <v>720</v>
      </c>
      <c r="J11420" s="5">
        <f>MAX(0,H11420-FARMER_HRS)</f>
        <v>7843.9431295389331</v>
      </c>
      <c r="K11420" s="2">
        <f>I11420*FARMER_RATE+J11420*TEMP_WORKER_RATE</f>
        <v>161179.56822116204</v>
      </c>
      <c r="L11420" s="2">
        <f>A11420*PRICE_TOM+B11420*PRICE_CAR+C11420*PRICE_MES</f>
        <v>194234</v>
      </c>
      <c r="M11420" s="2">
        <f>A11420*FERT_BED_TOM+B11420*FERT_BED_CAR+C11420*FERT_BED_MES</f>
        <v>26840</v>
      </c>
      <c r="N11420" s="6">
        <f>IF(AND(D11420&lt;=TOTAL_BEDS,J11420&lt;=TEMP_WORKER_MAX*TEMP_WORKER_HRS),1,0)</f>
        <v>0</v>
      </c>
      <c r="O11420" s="2">
        <f>L11420-M11420-K11420-FIXED_COSTS</f>
        <v>-13785.568221162044</v>
      </c>
      <c r="P11420" s="2">
        <f>IF(N11420=1,O11420,"")</f>
      </c>
    </row>
    <row r="11421">
      <c r="A11421" s="6">
        <v>17</v>
      </c>
      <c r="B11421" s="6">
        <v>11</v>
      </c>
      <c r="C11421" s="6">
        <v>9</v>
      </c>
      <c r="D11421" s="6">
        <f>A11421+B11421+C11421</f>
        <v>37</v>
      </c>
      <c r="E11421" s="5">
        <f>IF(A11421=0,0,A11421*LABOR_HRS_WK_TOM*SEASON_WEEKS*(1+DIM_PCT_TOM)^A11421)</f>
        <v>7733.339536039206</v>
      </c>
      <c r="F11421" s="5">
        <f>IF(B11421=0,0,B11421*LABOR_HRS_WK_CAR*SEASON_WEEKS*(1+DIM_PCT_CAR)^B11421)</f>
        <v>432.98859707441773</v>
      </c>
      <c r="G11421" s="5">
        <f>IF(C11421=0,0,C11421*LABOR_HRS_WK_MES*SEASON_WEEKS*(1+DIM_PCT_MES)^C11421)</f>
        <v>452.90833186570273</v>
      </c>
      <c r="H11421" s="5">
        <f>E11421+F11421+G11421</f>
        <v>8619.2364649793271</v>
      </c>
      <c r="I11421" s="5">
        <f>MIN(H11421,FARMER_HRS)</f>
        <v>720</v>
      </c>
      <c r="J11421" s="5">
        <f>MAX(0,H11421-FARMER_HRS)</f>
        <v>7899.2364649793271</v>
      </c>
      <c r="K11421" s="2">
        <f>I11421*FARMER_RATE+J11421*TEMP_WORKER_RATE</f>
        <v>162139.52196144665</v>
      </c>
      <c r="L11421" s="2">
        <f>A11421*PRICE_TOM+B11421*PRICE_CAR+C11421*PRICE_MES</f>
        <v>196934</v>
      </c>
      <c r="M11421" s="2">
        <f>A11421*FERT_BED_TOM+B11421*FERT_BED_CAR+C11421*FERT_BED_MES</f>
        <v>27720</v>
      </c>
      <c r="N11421" s="6">
        <f>IF(AND(D11421&lt;=TOTAL_BEDS,J11421&lt;=TEMP_WORKER_MAX*TEMP_WORKER_HRS),1,0)</f>
        <v>0</v>
      </c>
      <c r="O11421" s="2">
        <f>L11421-M11421-K11421-FIXED_COSTS</f>
        <v>-12925.521961446648</v>
      </c>
      <c r="P11421" s="2">
        <f>IF(N11421=1,O11421,"")</f>
      </c>
    </row>
    <row r="11422">
      <c r="A11422" s="6">
        <v>17</v>
      </c>
      <c r="B11422" s="6">
        <v>11</v>
      </c>
      <c r="C11422" s="6">
        <v>10</v>
      </c>
      <c r="D11422" s="6">
        <f>A11422+B11422+C11422</f>
        <v>38</v>
      </c>
      <c r="E11422" s="5">
        <f>IF(A11422=0,0,A11422*LABOR_HRS_WK_TOM*SEASON_WEEKS*(1+DIM_PCT_TOM)^A11422)</f>
        <v>7733.339536039206</v>
      </c>
      <c r="F11422" s="5">
        <f>IF(B11422=0,0,B11422*LABOR_HRS_WK_CAR*SEASON_WEEKS*(1+DIM_PCT_CAR)^B11422)</f>
        <v>432.98859707441773</v>
      </c>
      <c r="G11422" s="5">
        <f>IF(C11422=0,0,C11422*LABOR_HRS_WK_MES*SEASON_WEEKS*(1+DIM_PCT_MES)^C11422)</f>
        <v>509.52187334891551</v>
      </c>
      <c r="H11422" s="5">
        <f>E11422+F11422+G11422</f>
        <v>8675.85000646254</v>
      </c>
      <c r="I11422" s="5">
        <f>MIN(H11422,FARMER_HRS)</f>
        <v>720</v>
      </c>
      <c r="J11422" s="5">
        <f>MAX(0,H11422-FARMER_HRS)</f>
        <v>7955.8500064625405</v>
      </c>
      <c r="K11422" s="2">
        <f>I11422*FARMER_RATE+J11422*TEMP_WORKER_RATE</f>
        <v>163122.39594553021</v>
      </c>
      <c r="L11422" s="2">
        <f>A11422*PRICE_TOM+B11422*PRICE_CAR+C11422*PRICE_MES</f>
        <v>199634</v>
      </c>
      <c r="M11422" s="2">
        <f>A11422*FERT_BED_TOM+B11422*FERT_BED_CAR+C11422*FERT_BED_MES</f>
        <v>28600</v>
      </c>
      <c r="N11422" s="6">
        <f>IF(AND(D11422&lt;=TOTAL_BEDS,J11422&lt;=TEMP_WORKER_MAX*TEMP_WORKER_HRS),1,0)</f>
        <v>0</v>
      </c>
      <c r="O11422" s="2">
        <f>L11422-M11422-K11422-FIXED_COSTS</f>
        <v>-12088.39594553021</v>
      </c>
      <c r="P11422" s="2">
        <f>IF(N11422=1,O11422,"")</f>
      </c>
    </row>
    <row r="11423">
      <c r="A11423" s="6">
        <v>17</v>
      </c>
      <c r="B11423" s="6">
        <v>11</v>
      </c>
      <c r="C11423" s="6">
        <v>11</v>
      </c>
      <c r="D11423" s="6">
        <f>A11423+B11423+C11423</f>
        <v>39</v>
      </c>
      <c r="E11423" s="5">
        <f>IF(A11423=0,0,A11423*LABOR_HRS_WK_TOM*SEASON_WEEKS*(1+DIM_PCT_TOM)^A11423)</f>
        <v>7733.339536039206</v>
      </c>
      <c r="F11423" s="5">
        <f>IF(B11423=0,0,B11423*LABOR_HRS_WK_CAR*SEASON_WEEKS*(1+DIM_PCT_CAR)^B11423)</f>
        <v>432.98859707441773</v>
      </c>
      <c r="G11423" s="5">
        <f>IF(C11423=0,0,C11423*LABOR_HRS_WK_MES*SEASON_WEEKS*(1+DIM_PCT_MES)^C11423)</f>
        <v>567.47998644235463</v>
      </c>
      <c r="H11423" s="5">
        <f>E11423+F11423+G11423</f>
        <v>8733.8081195559789</v>
      </c>
      <c r="I11423" s="5">
        <f>MIN(H11423,FARMER_HRS)</f>
        <v>720</v>
      </c>
      <c r="J11423" s="5">
        <f>MAX(0,H11423-FARMER_HRS)</f>
        <v>8013.8081195559789</v>
      </c>
      <c r="K11423" s="2">
        <f>I11423*FARMER_RATE+J11423*TEMP_WORKER_RATE</f>
        <v>164128.61318673575</v>
      </c>
      <c r="L11423" s="2">
        <f>A11423*PRICE_TOM+B11423*PRICE_CAR+C11423*PRICE_MES</f>
        <v>202334</v>
      </c>
      <c r="M11423" s="2">
        <f>A11423*FERT_BED_TOM+B11423*FERT_BED_CAR+C11423*FERT_BED_MES</f>
        <v>29480</v>
      </c>
      <c r="N11423" s="6">
        <f>IF(AND(D11423&lt;=TOTAL_BEDS,J11423&lt;=TEMP_WORKER_MAX*TEMP_WORKER_HRS),1,0)</f>
        <v>0</v>
      </c>
      <c r="O11423" s="2">
        <f>L11423-M11423-K11423-FIXED_COSTS</f>
        <v>-11274.613186735747</v>
      </c>
      <c r="P11423" s="2">
        <f>IF(N11423=1,O11423,"")</f>
      </c>
    </row>
    <row r="11424">
      <c r="A11424" s="6">
        <v>17</v>
      </c>
      <c r="B11424" s="6">
        <v>11</v>
      </c>
      <c r="C11424" s="6">
        <v>12</v>
      </c>
      <c r="D11424" s="6">
        <f>A11424+B11424+C11424</f>
        <v>40</v>
      </c>
      <c r="E11424" s="5">
        <f>IF(A11424=0,0,A11424*LABOR_HRS_WK_TOM*SEASON_WEEKS*(1+DIM_PCT_TOM)^A11424)</f>
        <v>7733.339536039206</v>
      </c>
      <c r="F11424" s="5">
        <f>IF(B11424=0,0,B11424*LABOR_HRS_WK_CAR*SEASON_WEEKS*(1+DIM_PCT_CAR)^B11424)</f>
        <v>432.98859707441773</v>
      </c>
      <c r="G11424" s="5">
        <f>IF(C11424=0,0,C11424*LABOR_HRS_WK_MES*SEASON_WEEKS*(1+DIM_PCT_MES)^C11424)</f>
        <v>626.807439570419</v>
      </c>
      <c r="H11424" s="5">
        <f>E11424+F11424+G11424</f>
        <v>8793.1355726840429</v>
      </c>
      <c r="I11424" s="5">
        <f>MIN(H11424,FARMER_HRS)</f>
        <v>720</v>
      </c>
      <c r="J11424" s="5">
        <f>MAX(0,H11424-FARMER_HRS)</f>
        <v>8073.1355726840429</v>
      </c>
      <c r="K11424" s="2">
        <f>I11424*FARMER_RATE+J11424*TEMP_WORKER_RATE</f>
        <v>165158.60369243129</v>
      </c>
      <c r="L11424" s="2">
        <f>A11424*PRICE_TOM+B11424*PRICE_CAR+C11424*PRICE_MES</f>
        <v>205034</v>
      </c>
      <c r="M11424" s="2">
        <f>A11424*FERT_BED_TOM+B11424*FERT_BED_CAR+C11424*FERT_BED_MES</f>
        <v>30360</v>
      </c>
      <c r="N11424" s="6">
        <f>IF(AND(D11424&lt;=TOTAL_BEDS,J11424&lt;=TEMP_WORKER_MAX*TEMP_WORKER_HRS),1,0)</f>
        <v>0</v>
      </c>
      <c r="O11424" s="2">
        <f>L11424-M11424-K11424-FIXED_COSTS</f>
        <v>-10484.603692431294</v>
      </c>
      <c r="P11424" s="2">
        <f>IF(N11424=1,O11424,"")</f>
      </c>
    </row>
    <row r="11425">
      <c r="A11425" s="6">
        <v>17</v>
      </c>
      <c r="B11425" s="6">
        <v>11</v>
      </c>
      <c r="C11425" s="6">
        <v>13</v>
      </c>
      <c r="D11425" s="6">
        <f>A11425+B11425+C11425</f>
        <v>41</v>
      </c>
      <c r="E11425" s="5">
        <f>IF(A11425=0,0,A11425*LABOR_HRS_WK_TOM*SEASON_WEEKS*(1+DIM_PCT_TOM)^A11425)</f>
        <v>7733.339536039206</v>
      </c>
      <c r="F11425" s="5">
        <f>IF(B11425=0,0,B11425*LABOR_HRS_WK_CAR*SEASON_WEEKS*(1+DIM_PCT_CAR)^B11425)</f>
        <v>432.98859707441773</v>
      </c>
      <c r="G11425" s="5">
        <f>IF(C11425=0,0,C11425*LABOR_HRS_WK_MES*SEASON_WEEKS*(1+DIM_PCT_MES)^C11425)</f>
        <v>687.52941027880331</v>
      </c>
      <c r="H11425" s="5">
        <f>E11425+F11425+G11425</f>
        <v>8853.857543392427</v>
      </c>
      <c r="I11425" s="5">
        <f>MIN(H11425,FARMER_HRS)</f>
        <v>720</v>
      </c>
      <c r="J11425" s="5">
        <f>MAX(0,H11425-FARMER_HRS)</f>
        <v>8133.857543392427</v>
      </c>
      <c r="K11425" s="2">
        <f>I11425*FARMER_RATE+J11425*TEMP_WORKER_RATE</f>
        <v>166212.80457278519</v>
      </c>
      <c r="L11425" s="2">
        <f>A11425*PRICE_TOM+B11425*PRICE_CAR+C11425*PRICE_MES</f>
        <v>207734</v>
      </c>
      <c r="M11425" s="2">
        <f>A11425*FERT_BED_TOM+B11425*FERT_BED_CAR+C11425*FERT_BED_MES</f>
        <v>31240</v>
      </c>
      <c r="N11425" s="6">
        <f>IF(AND(D11425&lt;=TOTAL_BEDS,J11425&lt;=TEMP_WORKER_MAX*TEMP_WORKER_HRS),1,0)</f>
        <v>0</v>
      </c>
      <c r="O11425" s="2">
        <f>L11425-M11425-K11425-FIXED_COSTS</f>
        <v>-9718.8045727851859</v>
      </c>
      <c r="P11425" s="2">
        <f>IF(N11425=1,O11425,"")</f>
      </c>
    </row>
    <row r="11426">
      <c r="A11426" s="6">
        <v>17</v>
      </c>
      <c r="B11426" s="6">
        <v>11</v>
      </c>
      <c r="C11426" s="6">
        <v>14</v>
      </c>
      <c r="D11426" s="6">
        <f>A11426+B11426+C11426</f>
        <v>42</v>
      </c>
      <c r="E11426" s="5">
        <f>IF(A11426=0,0,A11426*LABOR_HRS_WK_TOM*SEASON_WEEKS*(1+DIM_PCT_TOM)^A11426)</f>
        <v>7733.339536039206</v>
      </c>
      <c r="F11426" s="5">
        <f>IF(B11426=0,0,B11426*LABOR_HRS_WK_CAR*SEASON_WEEKS*(1+DIM_PCT_CAR)^B11426)</f>
        <v>432.98859707441773</v>
      </c>
      <c r="G11426" s="5">
        <f>IF(C11426=0,0,C11426*LABOR_HRS_WK_MES*SEASON_WEEKS*(1+DIM_PCT_MES)^C11426)</f>
        <v>749.67149159246435</v>
      </c>
      <c r="H11426" s="5">
        <f>E11426+F11426+G11426</f>
        <v>8915.9996247060881</v>
      </c>
      <c r="I11426" s="5">
        <f>MIN(H11426,FARMER_HRS)</f>
        <v>720</v>
      </c>
      <c r="J11426" s="5">
        <f>MAX(0,H11426-FARMER_HRS)</f>
        <v>8195.9996247060881</v>
      </c>
      <c r="K11426" s="2">
        <f>I11426*FARMER_RATE+J11426*TEMP_WORKER_RATE</f>
        <v>167291.66015114737</v>
      </c>
      <c r="L11426" s="2">
        <f>A11426*PRICE_TOM+B11426*PRICE_CAR+C11426*PRICE_MES</f>
        <v>210434</v>
      </c>
      <c r="M11426" s="2">
        <f>A11426*FERT_BED_TOM+B11426*FERT_BED_CAR+C11426*FERT_BED_MES</f>
        <v>32120</v>
      </c>
      <c r="N11426" s="6">
        <f>IF(AND(D11426&lt;=TOTAL_BEDS,J11426&lt;=TEMP_WORKER_MAX*TEMP_WORKER_HRS),1,0)</f>
        <v>0</v>
      </c>
      <c r="O11426" s="2">
        <f>L11426-M11426-K11426-FIXED_COSTS</f>
        <v>-8977.6601511473709</v>
      </c>
      <c r="P11426" s="2">
        <f>IF(N11426=1,O11426,"")</f>
      </c>
    </row>
    <row r="11427">
      <c r="A11427" s="6">
        <v>17</v>
      </c>
      <c r="B11427" s="6">
        <v>11</v>
      </c>
      <c r="C11427" s="6">
        <v>15</v>
      </c>
      <c r="D11427" s="6">
        <f>A11427+B11427+C11427</f>
        <v>43</v>
      </c>
      <c r="E11427" s="5">
        <f>IF(A11427=0,0,A11427*LABOR_HRS_WK_TOM*SEASON_WEEKS*(1+DIM_PCT_TOM)^A11427)</f>
        <v>7733.339536039206</v>
      </c>
      <c r="F11427" s="5">
        <f>IF(B11427=0,0,B11427*LABOR_HRS_WK_CAR*SEASON_WEEKS*(1+DIM_PCT_CAR)^B11427)</f>
        <v>432.98859707441773</v>
      </c>
      <c r="G11427" s="5">
        <f>IF(C11427=0,0,C11427*LABOR_HRS_WK_MES*SEASON_WEEKS*(1+DIM_PCT_MES)^C11427)</f>
        <v>813.25969846861074</v>
      </c>
      <c r="H11427" s="5">
        <f>E11427+F11427+G11427</f>
        <v>8979.5878315822356</v>
      </c>
      <c r="I11427" s="5">
        <f>MIN(H11427,FARMER_HRS)</f>
        <v>720</v>
      </c>
      <c r="J11427" s="5">
        <f>MAX(0,H11427-FARMER_HRS)</f>
        <v>8259.5878315822356</v>
      </c>
      <c r="K11427" s="2">
        <f>I11427*FARMER_RATE+J11427*TEMP_WORKER_RATE</f>
        <v>168395.62207608047</v>
      </c>
      <c r="L11427" s="2">
        <f>A11427*PRICE_TOM+B11427*PRICE_CAR+C11427*PRICE_MES</f>
        <v>213134</v>
      </c>
      <c r="M11427" s="2">
        <f>A11427*FERT_BED_TOM+B11427*FERT_BED_CAR+C11427*FERT_BED_MES</f>
        <v>33000</v>
      </c>
      <c r="N11427" s="6">
        <f>IF(AND(D11427&lt;=TOTAL_BEDS,J11427&lt;=TEMP_WORKER_MAX*TEMP_WORKER_HRS),1,0)</f>
        <v>0</v>
      </c>
      <c r="O11427" s="2">
        <f>L11427-M11427-K11427-FIXED_COSTS</f>
        <v>-8261.6220760804717</v>
      </c>
      <c r="P11427" s="2">
        <f>IF(N11427=1,O11427,"")</f>
      </c>
    </row>
    <row r="11428">
      <c r="A11428" s="6">
        <v>17</v>
      </c>
      <c r="B11428" s="6">
        <v>11</v>
      </c>
      <c r="C11428" s="6">
        <v>16</v>
      </c>
      <c r="D11428" s="6">
        <f>A11428+B11428+C11428</f>
        <v>44</v>
      </c>
      <c r="E11428" s="5">
        <f>IF(A11428=0,0,A11428*LABOR_HRS_WK_TOM*SEASON_WEEKS*(1+DIM_PCT_TOM)^A11428)</f>
        <v>7733.339536039206</v>
      </c>
      <c r="F11428" s="5">
        <f>IF(B11428=0,0,B11428*LABOR_HRS_WK_CAR*SEASON_WEEKS*(1+DIM_PCT_CAR)^B11428)</f>
        <v>432.98859707441773</v>
      </c>
      <c r="G11428" s="5">
        <f>IF(C11428=0,0,C11428*LABOR_HRS_WK_MES*SEASON_WEEKS*(1+DIM_PCT_MES)^C11428)</f>
        <v>878.32047434609967</v>
      </c>
      <c r="H11428" s="5">
        <f>E11428+F11428+G11428</f>
        <v>9044.6486074597233</v>
      </c>
      <c r="I11428" s="5">
        <f>MIN(H11428,FARMER_HRS)</f>
        <v>720</v>
      </c>
      <c r="J11428" s="5">
        <f>MAX(0,H11428-FARMER_HRS)</f>
        <v>8324.6486074597233</v>
      </c>
      <c r="K11428" s="2">
        <f>I11428*FARMER_RATE+J11428*TEMP_WORKER_RATE</f>
        <v>169525.14943506464</v>
      </c>
      <c r="L11428" s="2">
        <f>A11428*PRICE_TOM+B11428*PRICE_CAR+C11428*PRICE_MES</f>
        <v>215834</v>
      </c>
      <c r="M11428" s="2">
        <f>A11428*FERT_BED_TOM+B11428*FERT_BED_CAR+C11428*FERT_BED_MES</f>
        <v>33880</v>
      </c>
      <c r="N11428" s="6">
        <f>IF(AND(D11428&lt;=TOTAL_BEDS,J11428&lt;=TEMP_WORKER_MAX*TEMP_WORKER_HRS),1,0)</f>
        <v>0</v>
      </c>
      <c r="O11428" s="2">
        <f>L11428-M11428-K11428-FIXED_COSTS</f>
        <v>-7571.149435064639</v>
      </c>
      <c r="P11428" s="2">
        <f>IF(N11428=1,O11428,"")</f>
      </c>
    </row>
    <row r="11429">
      <c r="A11429" s="6">
        <v>17</v>
      </c>
      <c r="B11429" s="6">
        <v>11</v>
      </c>
      <c r="C11429" s="6">
        <v>17</v>
      </c>
      <c r="D11429" s="6">
        <f>A11429+B11429+C11429</f>
        <v>45</v>
      </c>
      <c r="E11429" s="5">
        <f>IF(A11429=0,0,A11429*LABOR_HRS_WK_TOM*SEASON_WEEKS*(1+DIM_PCT_TOM)^A11429)</f>
        <v>7733.339536039206</v>
      </c>
      <c r="F11429" s="5">
        <f>IF(B11429=0,0,B11429*LABOR_HRS_WK_CAR*SEASON_WEEKS*(1+DIM_PCT_CAR)^B11429)</f>
        <v>432.98859707441773</v>
      </c>
      <c r="G11429" s="5">
        <f>IF(C11429=0,0,C11429*LABOR_HRS_WK_MES*SEASON_WEEKS*(1+DIM_PCT_MES)^C11429)</f>
        <v>944.88069779263992</v>
      </c>
      <c r="H11429" s="5">
        <f>E11429+F11429+G11429</f>
        <v>9111.2088309062638</v>
      </c>
      <c r="I11429" s="5">
        <f>MIN(H11429,FARMER_HRS)</f>
        <v>720</v>
      </c>
      <c r="J11429" s="5">
        <f>MAX(0,H11429-FARMER_HRS)</f>
        <v>8391.2088309062638</v>
      </c>
      <c r="K11429" s="2">
        <f>I11429*FARMER_RATE+J11429*TEMP_WORKER_RATE</f>
        <v>170680.70886990041</v>
      </c>
      <c r="L11429" s="2">
        <f>A11429*PRICE_TOM+B11429*PRICE_CAR+C11429*PRICE_MES</f>
        <v>218534</v>
      </c>
      <c r="M11429" s="2">
        <f>A11429*FERT_BED_TOM+B11429*FERT_BED_CAR+C11429*FERT_BED_MES</f>
        <v>34760</v>
      </c>
      <c r="N11429" s="6">
        <f>IF(AND(D11429&lt;=TOTAL_BEDS,J11429&lt;=TEMP_WORKER_MAX*TEMP_WORKER_HRS),1,0)</f>
        <v>0</v>
      </c>
      <c r="O11429" s="2">
        <f>L11429-M11429-K11429-FIXED_COSTS</f>
        <v>-6906.7088699004089</v>
      </c>
      <c r="P11429" s="2">
        <f>IF(N11429=1,O11429,"")</f>
      </c>
    </row>
    <row r="11430">
      <c r="A11430" s="6">
        <v>17</v>
      </c>
      <c r="B11430" s="6">
        <v>11</v>
      </c>
      <c r="C11430" s="6">
        <v>18</v>
      </c>
      <c r="D11430" s="6">
        <f>A11430+B11430+C11430</f>
        <v>46</v>
      </c>
      <c r="E11430" s="5">
        <f>IF(A11430=0,0,A11430*LABOR_HRS_WK_TOM*SEASON_WEEKS*(1+DIM_PCT_TOM)^A11430)</f>
        <v>7733.339536039206</v>
      </c>
      <c r="F11430" s="5">
        <f>IF(B11430=0,0,B11430*LABOR_HRS_WK_CAR*SEASON_WEEKS*(1+DIM_PCT_CAR)^B11430)</f>
        <v>432.98859707441773</v>
      </c>
      <c r="G11430" s="5">
        <f>IF(C11430=0,0,C11430*LABOR_HRS_WK_MES*SEASON_WEEKS*(1+DIM_PCT_MES)^C11430)</f>
        <v>1012.9676892512272</v>
      </c>
      <c r="H11430" s="5">
        <f>E11430+F11430+G11430</f>
        <v>9179.2958223648511</v>
      </c>
      <c r="I11430" s="5">
        <f>MIN(H11430,FARMER_HRS)</f>
        <v>720</v>
      </c>
      <c r="J11430" s="5">
        <f>MAX(0,H11430-FARMER_HRS)</f>
        <v>8459.2958223648511</v>
      </c>
      <c r="K11430" s="2">
        <f>I11430*FARMER_RATE+J11430*TEMP_WORKER_RATE</f>
        <v>171862.77469383422</v>
      </c>
      <c r="L11430" s="2">
        <f>A11430*PRICE_TOM+B11430*PRICE_CAR+C11430*PRICE_MES</f>
        <v>221234</v>
      </c>
      <c r="M11430" s="2">
        <f>A11430*FERT_BED_TOM+B11430*FERT_BED_CAR+C11430*FERT_BED_MES</f>
        <v>35640</v>
      </c>
      <c r="N11430" s="6">
        <f>IF(AND(D11430&lt;=TOTAL_BEDS,J11430&lt;=TEMP_WORKER_MAX*TEMP_WORKER_HRS),1,0)</f>
        <v>0</v>
      </c>
      <c r="O11430" s="2">
        <f>L11430-M11430-K11430-FIXED_COSTS</f>
        <v>-6268.774693834217</v>
      </c>
      <c r="P11430" s="2">
        <f>IF(N11430=1,O11430,"")</f>
      </c>
    </row>
    <row r="11431">
      <c r="A11431" s="6">
        <v>17</v>
      </c>
      <c r="B11431" s="6">
        <v>11</v>
      </c>
      <c r="C11431" s="6">
        <v>19</v>
      </c>
      <c r="D11431" s="6">
        <f>A11431+B11431+C11431</f>
        <v>47</v>
      </c>
      <c r="E11431" s="5">
        <f>IF(A11431=0,0,A11431*LABOR_HRS_WK_TOM*SEASON_WEEKS*(1+DIM_PCT_TOM)^A11431)</f>
        <v>7733.339536039206</v>
      </c>
      <c r="F11431" s="5">
        <f>IF(B11431=0,0,B11431*LABOR_HRS_WK_CAR*SEASON_WEEKS*(1+DIM_PCT_CAR)^B11431)</f>
        <v>432.98859707441773</v>
      </c>
      <c r="G11431" s="5">
        <f>IF(C11431=0,0,C11431*LABOR_HRS_WK_MES*SEASON_WEEKS*(1+DIM_PCT_MES)^C11431)</f>
        <v>1082.6092178872491</v>
      </c>
      <c r="H11431" s="5">
        <f>E11431+F11431+G11431</f>
        <v>9248.9373510008736</v>
      </c>
      <c r="I11431" s="5">
        <f>MIN(H11431,FARMER_HRS)</f>
        <v>720</v>
      </c>
      <c r="J11431" s="5">
        <f>MAX(0,H11431-FARMER_HRS)</f>
        <v>8528.9373510008736</v>
      </c>
      <c r="K11431" s="2">
        <f>I11431*FARMER_RATE+J11431*TEMP_WORKER_RATE</f>
        <v>173071.82901043183</v>
      </c>
      <c r="L11431" s="2">
        <f>A11431*PRICE_TOM+B11431*PRICE_CAR+C11431*PRICE_MES</f>
        <v>223934</v>
      </c>
      <c r="M11431" s="2">
        <f>A11431*FERT_BED_TOM+B11431*FERT_BED_CAR+C11431*FERT_BED_MES</f>
        <v>36520</v>
      </c>
      <c r="N11431" s="6">
        <f>IF(AND(D11431&lt;=TOTAL_BEDS,J11431&lt;=TEMP_WORKER_MAX*TEMP_WORKER_HRS),1,0)</f>
        <v>0</v>
      </c>
      <c r="O11431" s="2">
        <f>L11431-M11431-K11431-FIXED_COSTS</f>
        <v>-5657.8290104318294</v>
      </c>
      <c r="P11431" s="2">
        <f>IF(N11431=1,O11431,"")</f>
      </c>
    </row>
    <row r="11432">
      <c r="A11432" s="6">
        <v>17</v>
      </c>
      <c r="B11432" s="6">
        <v>11</v>
      </c>
      <c r="C11432" s="6">
        <v>20</v>
      </c>
      <c r="D11432" s="6">
        <f>A11432+B11432+C11432</f>
        <v>48</v>
      </c>
      <c r="E11432" s="5">
        <f>IF(A11432=0,0,A11432*LABOR_HRS_WK_TOM*SEASON_WEEKS*(1+DIM_PCT_TOM)^A11432)</f>
        <v>7733.339536039206</v>
      </c>
      <c r="F11432" s="5">
        <f>IF(B11432=0,0,B11432*LABOR_HRS_WK_CAR*SEASON_WEEKS*(1+DIM_PCT_CAR)^B11432)</f>
        <v>432.98859707441773</v>
      </c>
      <c r="G11432" s="5">
        <f>IF(C11432=0,0,C11432*LABOR_HRS_WK_MES*SEASON_WEEKS*(1+DIM_PCT_MES)^C11432)</f>
        <v>1153.8335085377259</v>
      </c>
      <c r="H11432" s="5">
        <f>E11432+F11432+G11432</f>
        <v>9320.16164165135</v>
      </c>
      <c r="I11432" s="5">
        <f>MIN(H11432,FARMER_HRS)</f>
        <v>720</v>
      </c>
      <c r="J11432" s="5">
        <f>MAX(0,H11432-FARMER_HRS)</f>
        <v>8600.16164165135</v>
      </c>
      <c r="K11432" s="2">
        <f>I11432*FARMER_RATE+J11432*TEMP_WORKER_RATE</f>
        <v>174308.36183422481</v>
      </c>
      <c r="L11432" s="2">
        <f>A11432*PRICE_TOM+B11432*PRICE_CAR+C11432*PRICE_MES</f>
        <v>226634</v>
      </c>
      <c r="M11432" s="2">
        <f>A11432*FERT_BED_TOM+B11432*FERT_BED_CAR+C11432*FERT_BED_MES</f>
        <v>37400</v>
      </c>
      <c r="N11432" s="6">
        <f>IF(AND(D11432&lt;=TOTAL_BEDS,J11432&lt;=TEMP_WORKER_MAX*TEMP_WORKER_HRS),1,0)</f>
        <v>0</v>
      </c>
      <c r="O11432" s="2">
        <f>L11432-M11432-K11432-FIXED_COSTS</f>
        <v>-5074.3618342248083</v>
      </c>
      <c r="P11432" s="2">
        <f>IF(N11432=1,O11432,"")</f>
      </c>
    </row>
    <row r="11433">
      <c r="A11433" s="6">
        <v>17</v>
      </c>
      <c r="B11433" s="6">
        <v>11</v>
      </c>
      <c r="C11433" s="6">
        <v>21</v>
      </c>
      <c r="D11433" s="6">
        <f>A11433+B11433+C11433</f>
        <v>49</v>
      </c>
      <c r="E11433" s="5">
        <f>IF(A11433=0,0,A11433*LABOR_HRS_WK_TOM*SEASON_WEEKS*(1+DIM_PCT_TOM)^A11433)</f>
        <v>7733.339536039206</v>
      </c>
      <c r="F11433" s="5">
        <f>IF(B11433=0,0,B11433*LABOR_HRS_WK_CAR*SEASON_WEEKS*(1+DIM_PCT_CAR)^B11433)</f>
        <v>432.98859707441773</v>
      </c>
      <c r="G11433" s="5">
        <f>IF(C11433=0,0,C11433*LABOR_HRS_WK_MES*SEASON_WEEKS*(1+DIM_PCT_MES)^C11433)</f>
        <v>1226.6692487641699</v>
      </c>
      <c r="H11433" s="5">
        <f>E11433+F11433+G11433</f>
        <v>9392.9973818777944</v>
      </c>
      <c r="I11433" s="5">
        <f>MIN(H11433,FARMER_HRS)</f>
        <v>720</v>
      </c>
      <c r="J11433" s="5">
        <f>MAX(0,H11433-FARMER_HRS)</f>
        <v>8672.9973818777944</v>
      </c>
      <c r="K11433" s="2">
        <f>I11433*FARMER_RATE+J11433*TEMP_WORKER_RATE</f>
        <v>175572.87121315615</v>
      </c>
      <c r="L11433" s="2">
        <f>A11433*PRICE_TOM+B11433*PRICE_CAR+C11433*PRICE_MES</f>
        <v>229334</v>
      </c>
      <c r="M11433" s="2">
        <f>A11433*FERT_BED_TOM+B11433*FERT_BED_CAR+C11433*FERT_BED_MES</f>
        <v>38280</v>
      </c>
      <c r="N11433" s="6">
        <f>IF(AND(D11433&lt;=TOTAL_BEDS,J11433&lt;=TEMP_WORKER_MAX*TEMP_WORKER_HRS),1,0)</f>
        <v>0</v>
      </c>
      <c r="O11433" s="2">
        <f>L11433-M11433-K11433-FIXED_COSTS</f>
        <v>-4518.8712131561479</v>
      </c>
      <c r="P11433" s="2">
        <f>IF(N11433=1,O11433,"")</f>
      </c>
    </row>
    <row r="11434">
      <c r="A11434" s="6">
        <v>17</v>
      </c>
      <c r="B11434" s="6">
        <v>11</v>
      </c>
      <c r="C11434" s="6">
        <v>22</v>
      </c>
      <c r="D11434" s="6">
        <f>A11434+B11434+C11434</f>
        <v>50</v>
      </c>
      <c r="E11434" s="5">
        <f>IF(A11434=0,0,A11434*LABOR_HRS_WK_TOM*SEASON_WEEKS*(1+DIM_PCT_TOM)^A11434)</f>
        <v>7733.339536039206</v>
      </c>
      <c r="F11434" s="5">
        <f>IF(B11434=0,0,B11434*LABOR_HRS_WK_CAR*SEASON_WEEKS*(1+DIM_PCT_CAR)^B11434)</f>
        <v>432.98859707441773</v>
      </c>
      <c r="G11434" s="5">
        <f>IF(C11434=0,0,C11434*LABOR_HRS_WK_MES*SEASON_WEEKS*(1+DIM_PCT_MES)^C11434)</f>
        <v>1301.1455960105659</v>
      </c>
      <c r="H11434" s="5">
        <f>E11434+F11434+G11434</f>
        <v>9467.47372912419</v>
      </c>
      <c r="I11434" s="5">
        <f>MIN(H11434,FARMER_HRS)</f>
        <v>720</v>
      </c>
      <c r="J11434" s="5">
        <f>MAX(0,H11434-FARMER_HRS)</f>
        <v>8747.47372912419</v>
      </c>
      <c r="K11434" s="2">
        <f>I11434*FARMER_RATE+J11434*TEMP_WORKER_RATE</f>
        <v>176865.86335285055</v>
      </c>
      <c r="L11434" s="2">
        <f>A11434*PRICE_TOM+B11434*PRICE_CAR+C11434*PRICE_MES</f>
        <v>232034</v>
      </c>
      <c r="M11434" s="2">
        <f>A11434*FERT_BED_TOM+B11434*FERT_BED_CAR+C11434*FERT_BED_MES</f>
        <v>39160</v>
      </c>
      <c r="N11434" s="6">
        <f>IF(AND(D11434&lt;=TOTAL_BEDS,J11434&lt;=TEMP_WORKER_MAX*TEMP_WORKER_HRS),1,0)</f>
        <v>0</v>
      </c>
      <c r="O11434" s="2">
        <f>L11434-M11434-K11434-FIXED_COSTS</f>
        <v>-3991.8633528505452</v>
      </c>
      <c r="P11434" s="2">
        <f>IF(N11434=1,O11434,"")</f>
      </c>
    </row>
    <row r="11435">
      <c r="A11435" s="6">
        <v>17</v>
      </c>
      <c r="B11435" s="6">
        <v>11</v>
      </c>
      <c r="C11435" s="6">
        <v>23</v>
      </c>
      <c r="D11435" s="6">
        <f>A11435+B11435+C11435</f>
        <v>51</v>
      </c>
      <c r="E11435" s="5">
        <f>IF(A11435=0,0,A11435*LABOR_HRS_WK_TOM*SEASON_WEEKS*(1+DIM_PCT_TOM)^A11435)</f>
        <v>7733.339536039206</v>
      </c>
      <c r="F11435" s="5">
        <f>IF(B11435=0,0,B11435*LABOR_HRS_WK_CAR*SEASON_WEEKS*(1+DIM_PCT_CAR)^B11435)</f>
        <v>432.98859707441773</v>
      </c>
      <c r="G11435" s="5">
        <f>IF(C11435=0,0,C11435*LABOR_HRS_WK_MES*SEASON_WEEKS*(1+DIM_PCT_MES)^C11435)</f>
        <v>1377.2921848680023</v>
      </c>
      <c r="H11435" s="5">
        <f>E11435+F11435+G11435</f>
        <v>9543.6203179816257</v>
      </c>
      <c r="I11435" s="5">
        <f>MIN(H11435,FARMER_HRS)</f>
        <v>720</v>
      </c>
      <c r="J11435" s="5">
        <f>MAX(0,H11435-FARMER_HRS)</f>
        <v>8823.6203179816257</v>
      </c>
      <c r="K11435" s="2">
        <f>I11435*FARMER_RATE+J11435*TEMP_WORKER_RATE</f>
        <v>178187.85274273655</v>
      </c>
      <c r="L11435" s="2">
        <f>A11435*PRICE_TOM+B11435*PRICE_CAR+C11435*PRICE_MES</f>
        <v>234734</v>
      </c>
      <c r="M11435" s="2">
        <f>A11435*FERT_BED_TOM+B11435*FERT_BED_CAR+C11435*FERT_BED_MES</f>
        <v>40040</v>
      </c>
      <c r="N11435" s="6">
        <f>IF(AND(D11435&lt;=TOTAL_BEDS,J11435&lt;=TEMP_WORKER_MAX*TEMP_WORKER_HRS),1,0)</f>
        <v>0</v>
      </c>
      <c r="O11435" s="2">
        <f>L11435-M11435-K11435-FIXED_COSTS</f>
        <v>-3493.852742736548</v>
      </c>
      <c r="P11435" s="2">
        <f>IF(N11435=1,O11435,"")</f>
      </c>
    </row>
    <row r="11436">
      <c r="A11436" s="6">
        <v>17</v>
      </c>
      <c r="B11436" s="6">
        <v>11</v>
      </c>
      <c r="C11436" s="6">
        <v>24</v>
      </c>
      <c r="D11436" s="6">
        <f>A11436+B11436+C11436</f>
        <v>52</v>
      </c>
      <c r="E11436" s="5">
        <f>IF(A11436=0,0,A11436*LABOR_HRS_WK_TOM*SEASON_WEEKS*(1+DIM_PCT_TOM)^A11436)</f>
        <v>7733.339536039206</v>
      </c>
      <c r="F11436" s="5">
        <f>IF(B11436=0,0,B11436*LABOR_HRS_WK_CAR*SEASON_WEEKS*(1+DIM_PCT_CAR)^B11436)</f>
        <v>432.98859707441773</v>
      </c>
      <c r="G11436" s="5">
        <f>IF(C11436=0,0,C11436*LABOR_HRS_WK_MES*SEASON_WEEKS*(1+DIM_PCT_MES)^C11436)</f>
        <v>1455.139134447498</v>
      </c>
      <c r="H11436" s="5">
        <f>E11436+F11436+G11436</f>
        <v>9621.4672675611218</v>
      </c>
      <c r="I11436" s="5">
        <f>MIN(H11436,FARMER_HRS)</f>
        <v>720</v>
      </c>
      <c r="J11436" s="5">
        <f>MAX(0,H11436-FARMER_HRS)</f>
        <v>8901.4672675611218</v>
      </c>
      <c r="K11436" s="2">
        <f>I11436*FARMER_RATE+J11436*TEMP_WORKER_RATE</f>
        <v>179539.36228404724</v>
      </c>
      <c r="L11436" s="2">
        <f>A11436*PRICE_TOM+B11436*PRICE_CAR+C11436*PRICE_MES</f>
        <v>237434</v>
      </c>
      <c r="M11436" s="2">
        <f>A11436*FERT_BED_TOM+B11436*FERT_BED_CAR+C11436*FERT_BED_MES</f>
        <v>40920</v>
      </c>
      <c r="N11436" s="6">
        <f>IF(AND(D11436&lt;=TOTAL_BEDS,J11436&lt;=TEMP_WORKER_MAX*TEMP_WORKER_HRS),1,0)</f>
        <v>0</v>
      </c>
      <c r="O11436" s="2">
        <f>L11436-M11436-K11436-FIXED_COSTS</f>
        <v>-3025.3622840472381</v>
      </c>
      <c r="P11436" s="2">
        <f>IF(N11436=1,O11436,"")</f>
      </c>
    </row>
    <row r="11437">
      <c r="A11437" s="6">
        <v>17</v>
      </c>
      <c r="B11437" s="6">
        <v>11</v>
      </c>
      <c r="C11437" s="6">
        <v>25</v>
      </c>
      <c r="D11437" s="6">
        <f>A11437+B11437+C11437</f>
        <v>53</v>
      </c>
      <c r="E11437" s="5">
        <f>IF(A11437=0,0,A11437*LABOR_HRS_WK_TOM*SEASON_WEEKS*(1+DIM_PCT_TOM)^A11437)</f>
        <v>7733.339536039206</v>
      </c>
      <c r="F11437" s="5">
        <f>IF(B11437=0,0,B11437*LABOR_HRS_WK_CAR*SEASON_WEEKS*(1+DIM_PCT_CAR)^B11437)</f>
        <v>432.98859707441773</v>
      </c>
      <c r="G11437" s="5">
        <f>IF(C11437=0,0,C11437*LABOR_HRS_WK_MES*SEASON_WEEKS*(1+DIM_PCT_MES)^C11437)</f>
        <v>1534.7170558625955</v>
      </c>
      <c r="H11437" s="5">
        <f>E11437+F11437+G11437</f>
        <v>9701.0451889762189</v>
      </c>
      <c r="I11437" s="5">
        <f>MIN(H11437,FARMER_HRS)</f>
        <v>720</v>
      </c>
      <c r="J11437" s="5">
        <f>MAX(0,H11437-FARMER_HRS)</f>
        <v>8981.0451889762189</v>
      </c>
      <c r="K11437" s="2">
        <f>I11437*FARMER_RATE+J11437*TEMP_WORKER_RATE</f>
        <v>180920.92341972602</v>
      </c>
      <c r="L11437" s="2">
        <f>A11437*PRICE_TOM+B11437*PRICE_CAR+C11437*PRICE_MES</f>
        <v>240134</v>
      </c>
      <c r="M11437" s="2">
        <f>A11437*FERT_BED_TOM+B11437*FERT_BED_CAR+C11437*FERT_BED_MES</f>
        <v>41800</v>
      </c>
      <c r="N11437" s="6">
        <f>IF(AND(D11437&lt;=TOTAL_BEDS,J11437&lt;=TEMP_WORKER_MAX*TEMP_WORKER_HRS),1,0)</f>
        <v>0</v>
      </c>
      <c r="O11437" s="2">
        <f>L11437-M11437-K11437-FIXED_COSTS</f>
        <v>-2586.923419726023</v>
      </c>
      <c r="P11437" s="2">
        <f>IF(N11437=1,O11437,"")</f>
      </c>
    </row>
    <row r="11438">
      <c r="A11438" s="6">
        <v>17</v>
      </c>
      <c r="B11438" s="6">
        <v>11</v>
      </c>
      <c r="C11438" s="6">
        <v>26</v>
      </c>
      <c r="D11438" s="6">
        <f>A11438+B11438+C11438</f>
        <v>54</v>
      </c>
      <c r="E11438" s="5">
        <f>IF(A11438=0,0,A11438*LABOR_HRS_WK_TOM*SEASON_WEEKS*(1+DIM_PCT_TOM)^A11438)</f>
        <v>7733.339536039206</v>
      </c>
      <c r="F11438" s="5">
        <f>IF(B11438=0,0,B11438*LABOR_HRS_WK_CAR*SEASON_WEEKS*(1+DIM_PCT_CAR)^B11438)</f>
        <v>432.98859707441773</v>
      </c>
      <c r="G11438" s="5">
        <f>IF(C11438=0,0,C11438*LABOR_HRS_WK_MES*SEASON_WEEKS*(1+DIM_PCT_MES)^C11438)</f>
        <v>1616.0570598233128</v>
      </c>
      <c r="H11438" s="5">
        <f>E11438+F11438+G11438</f>
        <v>9782.3851929369375</v>
      </c>
      <c r="I11438" s="5">
        <f>MIN(H11438,FARMER_HRS)</f>
        <v>720</v>
      </c>
      <c r="J11438" s="5">
        <f>MAX(0,H11438-FARMER_HRS)</f>
        <v>9062.3851929369375</v>
      </c>
      <c r="K11438" s="2">
        <f>I11438*FARMER_RATE+J11438*TEMP_WORKER_RATE</f>
        <v>182333.07626626626</v>
      </c>
      <c r="L11438" s="2">
        <f>A11438*PRICE_TOM+B11438*PRICE_CAR+C11438*PRICE_MES</f>
        <v>242834</v>
      </c>
      <c r="M11438" s="2">
        <f>A11438*FERT_BED_TOM+B11438*FERT_BED_CAR+C11438*FERT_BED_MES</f>
        <v>42680</v>
      </c>
      <c r="N11438" s="6">
        <f>IF(AND(D11438&lt;=TOTAL_BEDS,J11438&lt;=TEMP_WORKER_MAX*TEMP_WORKER_HRS),1,0)</f>
        <v>0</v>
      </c>
      <c r="O11438" s="2">
        <f>L11438-M11438-K11438-FIXED_COSTS</f>
        <v>-2179.07626626626</v>
      </c>
      <c r="P11438" s="2">
        <f>IF(N11438=1,O11438,"")</f>
      </c>
    </row>
    <row r="11439">
      <c r="A11439" s="6">
        <v>17</v>
      </c>
      <c r="B11439" s="6">
        <v>11</v>
      </c>
      <c r="C11439" s="6">
        <v>27</v>
      </c>
      <c r="D11439" s="6">
        <f>A11439+B11439+C11439</f>
        <v>55</v>
      </c>
      <c r="E11439" s="5">
        <f>IF(A11439=0,0,A11439*LABOR_HRS_WK_TOM*SEASON_WEEKS*(1+DIM_PCT_TOM)^A11439)</f>
        <v>7733.339536039206</v>
      </c>
      <c r="F11439" s="5">
        <f>IF(B11439=0,0,B11439*LABOR_HRS_WK_CAR*SEASON_WEEKS*(1+DIM_PCT_CAR)^B11439)</f>
        <v>432.98859707441773</v>
      </c>
      <c r="G11439" s="5">
        <f>IF(C11439=0,0,C11439*LABOR_HRS_WK_MES*SEASON_WEEKS*(1+DIM_PCT_MES)^C11439)</f>
        <v>1699.19076434307</v>
      </c>
      <c r="H11439" s="5">
        <f>E11439+F11439+G11439</f>
        <v>9865.5188974566936</v>
      </c>
      <c r="I11439" s="5">
        <f>MIN(H11439,FARMER_HRS)</f>
        <v>720</v>
      </c>
      <c r="J11439" s="5">
        <f>MAX(0,H11439-FARMER_HRS)</f>
        <v>9145.5188974566936</v>
      </c>
      <c r="K11439" s="2">
        <f>I11439*FARMER_RATE+J11439*TEMP_WORKER_RATE</f>
        <v>183776.36974751204</v>
      </c>
      <c r="L11439" s="2">
        <f>A11439*PRICE_TOM+B11439*PRICE_CAR+C11439*PRICE_MES</f>
        <v>245534</v>
      </c>
      <c r="M11439" s="2">
        <f>A11439*FERT_BED_TOM+B11439*FERT_BED_CAR+C11439*FERT_BED_MES</f>
        <v>43560</v>
      </c>
      <c r="N11439" s="6">
        <f>IF(AND(D11439&lt;=TOTAL_BEDS,J11439&lt;=TEMP_WORKER_MAX*TEMP_WORKER_HRS),1,0)</f>
        <v>0</v>
      </c>
      <c r="O11439" s="2">
        <f>L11439-M11439-K11439-FIXED_COSTS</f>
        <v>-1802.3697475120425</v>
      </c>
      <c r="P11439" s="2">
        <f>IF(N11439=1,O11439,"")</f>
      </c>
    </row>
    <row r="11440">
      <c r="A11440" s="6">
        <v>17</v>
      </c>
      <c r="B11440" s="6">
        <v>11</v>
      </c>
      <c r="C11440" s="6">
        <v>28</v>
      </c>
      <c r="D11440" s="6">
        <f>A11440+B11440+C11440</f>
        <v>56</v>
      </c>
      <c r="E11440" s="5">
        <f>IF(A11440=0,0,A11440*LABOR_HRS_WK_TOM*SEASON_WEEKS*(1+DIM_PCT_TOM)^A11440)</f>
        <v>7733.339536039206</v>
      </c>
      <c r="F11440" s="5">
        <f>IF(B11440=0,0,B11440*LABOR_HRS_WK_CAR*SEASON_WEEKS*(1+DIM_PCT_CAR)^B11440)</f>
        <v>432.98859707441773</v>
      </c>
      <c r="G11440" s="5">
        <f>IF(C11440=0,0,C11440*LABOR_HRS_WK_MES*SEASON_WEEKS*(1+DIM_PCT_MES)^C11440)</f>
        <v>1784.1503025602233</v>
      </c>
      <c r="H11440" s="5">
        <f>E11440+F11440+G11440</f>
        <v>9950.4784356738473</v>
      </c>
      <c r="I11440" s="5">
        <f>MIN(H11440,FARMER_HRS)</f>
        <v>720</v>
      </c>
      <c r="J11440" s="5">
        <f>MAX(0,H11440-FARMER_HRS)</f>
        <v>9230.4784356738473</v>
      </c>
      <c r="K11440" s="2">
        <f>I11440*FARMER_RATE+J11440*TEMP_WORKER_RATE</f>
        <v>185251.36173044873</v>
      </c>
      <c r="L11440" s="2">
        <f>A11440*PRICE_TOM+B11440*PRICE_CAR+C11440*PRICE_MES</f>
        <v>248234</v>
      </c>
      <c r="M11440" s="2">
        <f>A11440*FERT_BED_TOM+B11440*FERT_BED_CAR+C11440*FERT_BED_MES</f>
        <v>44440</v>
      </c>
      <c r="N11440" s="6">
        <f>IF(AND(D11440&lt;=TOTAL_BEDS,J11440&lt;=TEMP_WORKER_MAX*TEMP_WORKER_HRS),1,0)</f>
        <v>0</v>
      </c>
      <c r="O11440" s="2">
        <f>L11440-M11440-K11440-FIXED_COSTS</f>
        <v>-1457.361730448727</v>
      </c>
      <c r="P11440" s="2">
        <f>IF(N11440=1,O11440,"")</f>
      </c>
    </row>
    <row r="11441">
      <c r="A11441" s="6">
        <v>17</v>
      </c>
      <c r="B11441" s="6">
        <v>11</v>
      </c>
      <c r="C11441" s="6">
        <v>29</v>
      </c>
      <c r="D11441" s="6">
        <f>A11441+B11441+C11441</f>
        <v>57</v>
      </c>
      <c r="E11441" s="5">
        <f>IF(A11441=0,0,A11441*LABOR_HRS_WK_TOM*SEASON_WEEKS*(1+DIM_PCT_TOM)^A11441)</f>
        <v>7733.339536039206</v>
      </c>
      <c r="F11441" s="5">
        <f>IF(B11441=0,0,B11441*LABOR_HRS_WK_CAR*SEASON_WEEKS*(1+DIM_PCT_CAR)^B11441)</f>
        <v>432.98859707441773</v>
      </c>
      <c r="G11441" s="5">
        <f>IF(C11441=0,0,C11441*LABOR_HRS_WK_MES*SEASON_WEEKS*(1+DIM_PCT_MES)^C11441)</f>
        <v>1870.9683306758766</v>
      </c>
      <c r="H11441" s="5">
        <f>E11441+F11441+G11441</f>
        <v>10037.2964637895</v>
      </c>
      <c r="I11441" s="5">
        <f>MIN(H11441,FARMER_HRS)</f>
        <v>720</v>
      </c>
      <c r="J11441" s="5">
        <f>MAX(0,H11441-FARMER_HRS)</f>
        <v>9317.2964637895</v>
      </c>
      <c r="K11441" s="2">
        <f>I11441*FARMER_RATE+J11441*TEMP_WORKER_RATE</f>
        <v>186758.61916301216</v>
      </c>
      <c r="L11441" s="2">
        <f>A11441*PRICE_TOM+B11441*PRICE_CAR+C11441*PRICE_MES</f>
        <v>250934</v>
      </c>
      <c r="M11441" s="2">
        <f>A11441*FERT_BED_TOM+B11441*FERT_BED_CAR+C11441*FERT_BED_MES</f>
        <v>45320</v>
      </c>
      <c r="N11441" s="6">
        <f>IF(AND(D11441&lt;=TOTAL_BEDS,J11441&lt;=TEMP_WORKER_MAX*TEMP_WORKER_HRS),1,0)</f>
        <v>0</v>
      </c>
      <c r="O11441" s="2">
        <f>L11441-M11441-K11441-FIXED_COSTS</f>
        <v>-1144.6191630121612</v>
      </c>
      <c r="P11441" s="2">
        <f>IF(N11441=1,O11441,"")</f>
      </c>
    </row>
    <row r="11442">
      <c r="A11442" s="6">
        <v>17</v>
      </c>
      <c r="B11442" s="6">
        <v>11</v>
      </c>
      <c r="C11442" s="6">
        <v>30</v>
      </c>
      <c r="D11442" s="6">
        <f>A11442+B11442+C11442</f>
        <v>58</v>
      </c>
      <c r="E11442" s="5">
        <f>IF(A11442=0,0,A11442*LABOR_HRS_WK_TOM*SEASON_WEEKS*(1+DIM_PCT_TOM)^A11442)</f>
        <v>7733.339536039206</v>
      </c>
      <c r="F11442" s="5">
        <f>IF(B11442=0,0,B11442*LABOR_HRS_WK_CAR*SEASON_WEEKS*(1+DIM_PCT_CAR)^B11442)</f>
        <v>432.98859707441773</v>
      </c>
      <c r="G11442" s="5">
        <f>IF(C11442=0,0,C11442*LABOR_HRS_WK_MES*SEASON_WEEKS*(1+DIM_PCT_MES)^C11442)</f>
        <v>1959.6780360096466</v>
      </c>
      <c r="H11442" s="5">
        <f>E11442+F11442+G11442</f>
        <v>10126.006169123271</v>
      </c>
      <c r="I11442" s="5">
        <f>MIN(H11442,FARMER_HRS)</f>
        <v>720</v>
      </c>
      <c r="J11442" s="5">
        <f>MAX(0,H11442-FARMER_HRS)</f>
        <v>9406.0061691232713</v>
      </c>
      <c r="K11442" s="2">
        <f>I11442*FARMER_RATE+J11442*TEMP_WORKER_RATE</f>
        <v>188298.71821394569</v>
      </c>
      <c r="L11442" s="2">
        <f>A11442*PRICE_TOM+B11442*PRICE_CAR+C11442*PRICE_MES</f>
        <v>253634</v>
      </c>
      <c r="M11442" s="2">
        <f>A11442*FERT_BED_TOM+B11442*FERT_BED_CAR+C11442*FERT_BED_MES</f>
        <v>46200</v>
      </c>
      <c r="N11442" s="6">
        <f>IF(AND(D11442&lt;=TOTAL_BEDS,J11442&lt;=TEMP_WORKER_MAX*TEMP_WORKER_HRS),1,0)</f>
        <v>0</v>
      </c>
      <c r="O11442" s="2">
        <f>L11442-M11442-K11442-FIXED_COSTS</f>
        <v>-864.71821394568542</v>
      </c>
      <c r="P11442" s="2">
        <f>IF(N11442=1,O11442,"")</f>
      </c>
    </row>
    <row r="11443">
      <c r="A11443" s="6">
        <v>17</v>
      </c>
      <c r="B11443" s="6">
        <v>12</v>
      </c>
      <c r="C11443" s="6">
        <v>0</v>
      </c>
      <c r="D11443" s="6">
        <f>A11443+B11443+C11443</f>
        <v>29</v>
      </c>
      <c r="E11443" s="5">
        <f>IF(A11443=0,0,A11443*LABOR_HRS_WK_TOM*SEASON_WEEKS*(1+DIM_PCT_TOM)^A11443)</f>
        <v>7733.339536039206</v>
      </c>
      <c r="F11443" s="5">
        <f>IF(B11443=0,0,B11443*LABOR_HRS_WK_CAR*SEASON_WEEKS*(1+DIM_PCT_CAR)^B11443)</f>
        <v>484.15997672866695</v>
      </c>
      <c r="G11443" s="5">
        <f>IF(C11443=0,0,C11443*LABOR_HRS_WK_MES*SEASON_WEEKS*(1+DIM_PCT_MES)^C11443)</f>
        <v>0</v>
      </c>
      <c r="H11443" s="5">
        <f>E11443+F11443+G11443</f>
        <v>8217.4995127678721</v>
      </c>
      <c r="I11443" s="5">
        <f>MIN(H11443,FARMER_HRS)</f>
        <v>720</v>
      </c>
      <c r="J11443" s="5">
        <f>MAX(0,H11443-FARMER_HRS)</f>
        <v>7497.4995127678721</v>
      </c>
      <c r="K11443" s="2">
        <f>I11443*FARMER_RATE+J11443*TEMP_WORKER_RATE</f>
        <v>155164.92209666444</v>
      </c>
      <c r="L11443" s="2">
        <f>A11443*PRICE_TOM+B11443*PRICE_CAR+C11443*PRICE_MES</f>
        <v>174728</v>
      </c>
      <c r="M11443" s="2">
        <f>A11443*FERT_BED_TOM+B11443*FERT_BED_CAR+C11443*FERT_BED_MES</f>
        <v>20240</v>
      </c>
      <c r="N11443" s="6">
        <f>IF(AND(D11443&lt;=TOTAL_BEDS,J11443&lt;=TEMP_WORKER_MAX*TEMP_WORKER_HRS),1,0)</f>
        <v>0</v>
      </c>
      <c r="O11443" s="2">
        <f>L11443-M11443-K11443-FIXED_COSTS</f>
        <v>-20676.922096664435</v>
      </c>
      <c r="P11443" s="2">
        <f>IF(N11443=1,O11443,"")</f>
      </c>
    </row>
    <row r="11444">
      <c r="A11444" s="6">
        <v>17</v>
      </c>
      <c r="B11444" s="6">
        <v>12</v>
      </c>
      <c r="C11444" s="6">
        <v>1</v>
      </c>
      <c r="D11444" s="6">
        <f>A11444+B11444+C11444</f>
        <v>30</v>
      </c>
      <c r="E11444" s="5">
        <f>IF(A11444=0,0,A11444*LABOR_HRS_WK_TOM*SEASON_WEEKS*(1+DIM_PCT_TOM)^A11444)</f>
        <v>7733.339536039206</v>
      </c>
      <c r="F11444" s="5">
        <f>IF(B11444=0,0,B11444*LABOR_HRS_WK_CAR*SEASON_WEEKS*(1+DIM_PCT_CAR)^B11444)</f>
        <v>484.15997672866695</v>
      </c>
      <c r="G11444" s="5">
        <f>IF(C11444=0,0,C11444*LABOR_HRS_WK_MES*SEASON_WEEKS*(1+DIM_PCT_MES)^C11444)</f>
        <v>45.5625</v>
      </c>
      <c r="H11444" s="5">
        <f>E11444+F11444+G11444</f>
        <v>8263.0620127678721</v>
      </c>
      <c r="I11444" s="5">
        <f>MIN(H11444,FARMER_HRS)</f>
        <v>720</v>
      </c>
      <c r="J11444" s="5">
        <f>MAX(0,H11444-FARMER_HRS)</f>
        <v>7543.0620127678721</v>
      </c>
      <c r="K11444" s="2">
        <f>I11444*FARMER_RATE+J11444*TEMP_WORKER_RATE</f>
        <v>155955.93772166444</v>
      </c>
      <c r="L11444" s="2">
        <f>A11444*PRICE_TOM+B11444*PRICE_CAR+C11444*PRICE_MES</f>
        <v>177428</v>
      </c>
      <c r="M11444" s="2">
        <f>A11444*FERT_BED_TOM+B11444*FERT_BED_CAR+C11444*FERT_BED_MES</f>
        <v>21120</v>
      </c>
      <c r="N11444" s="6">
        <f>IF(AND(D11444&lt;=TOTAL_BEDS,J11444&lt;=TEMP_WORKER_MAX*TEMP_WORKER_HRS),1,0)</f>
        <v>0</v>
      </c>
      <c r="O11444" s="2">
        <f>L11444-M11444-K11444-FIXED_COSTS</f>
        <v>-19647.937721664435</v>
      </c>
      <c r="P11444" s="2">
        <f>IF(N11444=1,O11444,"")</f>
      </c>
    </row>
    <row r="11445">
      <c r="A11445" s="6">
        <v>17</v>
      </c>
      <c r="B11445" s="6">
        <v>12</v>
      </c>
      <c r="C11445" s="6">
        <v>2</v>
      </c>
      <c r="D11445" s="6">
        <f>A11445+B11445+C11445</f>
        <v>31</v>
      </c>
      <c r="E11445" s="5">
        <f>IF(A11445=0,0,A11445*LABOR_HRS_WK_TOM*SEASON_WEEKS*(1+DIM_PCT_TOM)^A11445)</f>
        <v>7733.339536039206</v>
      </c>
      <c r="F11445" s="5">
        <f>IF(B11445=0,0,B11445*LABOR_HRS_WK_CAR*SEASON_WEEKS*(1+DIM_PCT_CAR)^B11445)</f>
        <v>484.15997672866695</v>
      </c>
      <c r="G11445" s="5">
        <f>IF(C11445=0,0,C11445*LABOR_HRS_WK_MES*SEASON_WEEKS*(1+DIM_PCT_MES)^C11445)</f>
        <v>92.2640625</v>
      </c>
      <c r="H11445" s="5">
        <f>E11445+F11445+G11445</f>
        <v>8309.7635752678725</v>
      </c>
      <c r="I11445" s="5">
        <f>MIN(H11445,FARMER_HRS)</f>
        <v>720</v>
      </c>
      <c r="J11445" s="5">
        <f>MAX(0,H11445-FARMER_HRS)</f>
        <v>7589.7635752678725</v>
      </c>
      <c r="K11445" s="2">
        <f>I11445*FARMER_RATE+J11445*TEMP_WORKER_RATE</f>
        <v>156766.72873728946</v>
      </c>
      <c r="L11445" s="2">
        <f>A11445*PRICE_TOM+B11445*PRICE_CAR+C11445*PRICE_MES</f>
        <v>180128</v>
      </c>
      <c r="M11445" s="2">
        <f>A11445*FERT_BED_TOM+B11445*FERT_BED_CAR+C11445*FERT_BED_MES</f>
        <v>22000</v>
      </c>
      <c r="N11445" s="6">
        <f>IF(AND(D11445&lt;=TOTAL_BEDS,J11445&lt;=TEMP_WORKER_MAX*TEMP_WORKER_HRS),1,0)</f>
        <v>0</v>
      </c>
      <c r="O11445" s="2">
        <f>L11445-M11445-K11445-FIXED_COSTS</f>
        <v>-18638.728737289464</v>
      </c>
      <c r="P11445" s="2">
        <f>IF(N11445=1,O11445,"")</f>
      </c>
    </row>
    <row r="11446">
      <c r="A11446" s="6">
        <v>17</v>
      </c>
      <c r="B11446" s="6">
        <v>12</v>
      </c>
      <c r="C11446" s="6">
        <v>3</v>
      </c>
      <c r="D11446" s="6">
        <f>A11446+B11446+C11446</f>
        <v>32</v>
      </c>
      <c r="E11446" s="5">
        <f>IF(A11446=0,0,A11446*LABOR_HRS_WK_TOM*SEASON_WEEKS*(1+DIM_PCT_TOM)^A11446)</f>
        <v>7733.339536039206</v>
      </c>
      <c r="F11446" s="5">
        <f>IF(B11446=0,0,B11446*LABOR_HRS_WK_CAR*SEASON_WEEKS*(1+DIM_PCT_CAR)^B11446)</f>
        <v>484.15997672866695</v>
      </c>
      <c r="G11446" s="5">
        <f>IF(C11446=0,0,C11446*LABOR_HRS_WK_MES*SEASON_WEEKS*(1+DIM_PCT_MES)^C11446)</f>
        <v>140.12604492187498</v>
      </c>
      <c r="H11446" s="5">
        <f>E11446+F11446+G11446</f>
        <v>8357.6255576897474</v>
      </c>
      <c r="I11446" s="5">
        <f>MIN(H11446,FARMER_HRS)</f>
        <v>720</v>
      </c>
      <c r="J11446" s="5">
        <f>MAX(0,H11446-FARMER_HRS)</f>
        <v>7637.6255576897474</v>
      </c>
      <c r="K11446" s="2">
        <f>I11446*FARMER_RATE+J11446*TEMP_WORKER_RATE</f>
        <v>157597.66593211365</v>
      </c>
      <c r="L11446" s="2">
        <f>A11446*PRICE_TOM+B11446*PRICE_CAR+C11446*PRICE_MES</f>
        <v>182828</v>
      </c>
      <c r="M11446" s="2">
        <f>A11446*FERT_BED_TOM+B11446*FERT_BED_CAR+C11446*FERT_BED_MES</f>
        <v>22880</v>
      </c>
      <c r="N11446" s="6">
        <f>IF(AND(D11446&lt;=TOTAL_BEDS,J11446&lt;=TEMP_WORKER_MAX*TEMP_WORKER_HRS),1,0)</f>
        <v>0</v>
      </c>
      <c r="O11446" s="2">
        <f>L11446-M11446-K11446-FIXED_COSTS</f>
        <v>-17649.665932113654</v>
      </c>
      <c r="P11446" s="2">
        <f>IF(N11446=1,O11446,"")</f>
      </c>
    </row>
    <row r="11447">
      <c r="A11447" s="6">
        <v>17</v>
      </c>
      <c r="B11447" s="6">
        <v>12</v>
      </c>
      <c r="C11447" s="6">
        <v>4</v>
      </c>
      <c r="D11447" s="6">
        <f>A11447+B11447+C11447</f>
        <v>33</v>
      </c>
      <c r="E11447" s="5">
        <f>IF(A11447=0,0,A11447*LABOR_HRS_WK_TOM*SEASON_WEEKS*(1+DIM_PCT_TOM)^A11447)</f>
        <v>7733.339536039206</v>
      </c>
      <c r="F11447" s="5">
        <f>IF(B11447=0,0,B11447*LABOR_HRS_WK_CAR*SEASON_WEEKS*(1+DIM_PCT_CAR)^B11447)</f>
        <v>484.15997672866695</v>
      </c>
      <c r="G11447" s="5">
        <f>IF(C11447=0,0,C11447*LABOR_HRS_WK_MES*SEASON_WEEKS*(1+DIM_PCT_MES)^C11447)</f>
        <v>189.17016064453119</v>
      </c>
      <c r="H11447" s="5">
        <f>E11447+F11447+G11447</f>
        <v>8406.6696734124034</v>
      </c>
      <c r="I11447" s="5">
        <f>MIN(H11447,FARMER_HRS)</f>
        <v>720</v>
      </c>
      <c r="J11447" s="5">
        <f>MAX(0,H11447-FARMER_HRS)</f>
        <v>7686.6696734124034</v>
      </c>
      <c r="K11447" s="2">
        <f>I11447*FARMER_RATE+J11447*TEMP_WORKER_RATE</f>
        <v>158449.12627452088</v>
      </c>
      <c r="L11447" s="2">
        <f>A11447*PRICE_TOM+B11447*PRICE_CAR+C11447*PRICE_MES</f>
        <v>185528</v>
      </c>
      <c r="M11447" s="2">
        <f>A11447*FERT_BED_TOM+B11447*FERT_BED_CAR+C11447*FERT_BED_MES</f>
        <v>23760</v>
      </c>
      <c r="N11447" s="6">
        <f>IF(AND(D11447&lt;=TOTAL_BEDS,J11447&lt;=TEMP_WORKER_MAX*TEMP_WORKER_HRS),1,0)</f>
        <v>0</v>
      </c>
      <c r="O11447" s="2">
        <f>L11447-M11447-K11447-FIXED_COSTS</f>
        <v>-16681.126274520881</v>
      </c>
      <c r="P11447" s="2">
        <f>IF(N11447=1,O11447,"")</f>
      </c>
    </row>
    <row r="11448">
      <c r="A11448" s="6">
        <v>17</v>
      </c>
      <c r="B11448" s="6">
        <v>12</v>
      </c>
      <c r="C11448" s="6">
        <v>5</v>
      </c>
      <c r="D11448" s="6">
        <f>A11448+B11448+C11448</f>
        <v>34</v>
      </c>
      <c r="E11448" s="5">
        <f>IF(A11448=0,0,A11448*LABOR_HRS_WK_TOM*SEASON_WEEKS*(1+DIM_PCT_TOM)^A11448)</f>
        <v>7733.339536039206</v>
      </c>
      <c r="F11448" s="5">
        <f>IF(B11448=0,0,B11448*LABOR_HRS_WK_CAR*SEASON_WEEKS*(1+DIM_PCT_CAR)^B11448)</f>
        <v>484.15997672866695</v>
      </c>
      <c r="G11448" s="5">
        <f>IF(C11448=0,0,C11448*LABOR_HRS_WK_MES*SEASON_WEEKS*(1+DIM_PCT_MES)^C11448)</f>
        <v>239.41848456573481</v>
      </c>
      <c r="H11448" s="5">
        <f>E11448+F11448+G11448</f>
        <v>8456.9179973336068</v>
      </c>
      <c r="I11448" s="5">
        <f>MIN(H11448,FARMER_HRS)</f>
        <v>720</v>
      </c>
      <c r="J11448" s="5">
        <f>MAX(0,H11448-FARMER_HRS)</f>
        <v>7736.9179973336068</v>
      </c>
      <c r="K11448" s="2">
        <f>I11448*FARMER_RATE+J11448*TEMP_WORKER_RATE</f>
        <v>159321.493009264</v>
      </c>
      <c r="L11448" s="2">
        <f>A11448*PRICE_TOM+B11448*PRICE_CAR+C11448*PRICE_MES</f>
        <v>188228</v>
      </c>
      <c r="M11448" s="2">
        <f>A11448*FERT_BED_TOM+B11448*FERT_BED_CAR+C11448*FERT_BED_MES</f>
        <v>24640</v>
      </c>
      <c r="N11448" s="6">
        <f>IF(AND(D11448&lt;=TOTAL_BEDS,J11448&lt;=TEMP_WORKER_MAX*TEMP_WORKER_HRS),1,0)</f>
        <v>0</v>
      </c>
      <c r="O11448" s="2">
        <f>L11448-M11448-K11448-FIXED_COSTS</f>
        <v>-15733.493009263999</v>
      </c>
      <c r="P11448" s="2">
        <f>IF(N11448=1,O11448,"")</f>
      </c>
    </row>
    <row r="11449">
      <c r="A11449" s="6">
        <v>17</v>
      </c>
      <c r="B11449" s="6">
        <v>12</v>
      </c>
      <c r="C11449" s="6">
        <v>6</v>
      </c>
      <c r="D11449" s="6">
        <f>A11449+B11449+C11449</f>
        <v>35</v>
      </c>
      <c r="E11449" s="5">
        <f>IF(A11449=0,0,A11449*LABOR_HRS_WK_TOM*SEASON_WEEKS*(1+DIM_PCT_TOM)^A11449)</f>
        <v>7733.339536039206</v>
      </c>
      <c r="F11449" s="5">
        <f>IF(B11449=0,0,B11449*LABOR_HRS_WK_CAR*SEASON_WEEKS*(1+DIM_PCT_CAR)^B11449)</f>
        <v>484.15997672866695</v>
      </c>
      <c r="G11449" s="5">
        <f>IF(C11449=0,0,C11449*LABOR_HRS_WK_MES*SEASON_WEEKS*(1+DIM_PCT_MES)^C11449)</f>
        <v>290.89345874736773</v>
      </c>
      <c r="H11449" s="5">
        <f>E11449+F11449+G11449</f>
        <v>8508.39297151524</v>
      </c>
      <c r="I11449" s="5">
        <f>MIN(H11449,FARMER_HRS)</f>
        <v>720</v>
      </c>
      <c r="J11449" s="5">
        <f>MAX(0,H11449-FARMER_HRS)</f>
        <v>7788.3929715152408</v>
      </c>
      <c r="K11449" s="2">
        <f>I11449*FARMER_RATE+J11449*TEMP_WORKER_RATE</f>
        <v>160215.15575547292</v>
      </c>
      <c r="L11449" s="2">
        <f>A11449*PRICE_TOM+B11449*PRICE_CAR+C11449*PRICE_MES</f>
        <v>190928</v>
      </c>
      <c r="M11449" s="2">
        <f>A11449*FERT_BED_TOM+B11449*FERT_BED_CAR+C11449*FERT_BED_MES</f>
        <v>25520</v>
      </c>
      <c r="N11449" s="6">
        <f>IF(AND(D11449&lt;=TOTAL_BEDS,J11449&lt;=TEMP_WORKER_MAX*TEMP_WORKER_HRS),1,0)</f>
        <v>0</v>
      </c>
      <c r="O11449" s="2">
        <f>L11449-M11449-K11449-FIXED_COSTS</f>
        <v>-14807.155755472922</v>
      </c>
      <c r="P11449" s="2">
        <f>IF(N11449=1,O11449,"")</f>
      </c>
    </row>
    <row r="11450">
      <c r="A11450" s="6">
        <v>17</v>
      </c>
      <c r="B11450" s="6">
        <v>12</v>
      </c>
      <c r="C11450" s="6">
        <v>7</v>
      </c>
      <c r="D11450" s="6">
        <f>A11450+B11450+C11450</f>
        <v>36</v>
      </c>
      <c r="E11450" s="5">
        <f>IF(A11450=0,0,A11450*LABOR_HRS_WK_TOM*SEASON_WEEKS*(1+DIM_PCT_TOM)^A11450)</f>
        <v>7733.339536039206</v>
      </c>
      <c r="F11450" s="5">
        <f>IF(B11450=0,0,B11450*LABOR_HRS_WK_CAR*SEASON_WEEKS*(1+DIM_PCT_CAR)^B11450)</f>
        <v>484.15997672866695</v>
      </c>
      <c r="G11450" s="5">
        <f>IF(C11450=0,0,C11450*LABOR_HRS_WK_MES*SEASON_WEEKS*(1+DIM_PCT_MES)^C11450)</f>
        <v>343.61789814532818</v>
      </c>
      <c r="H11450" s="5">
        <f>E11450+F11450+G11450</f>
        <v>8561.1174109132</v>
      </c>
      <c r="I11450" s="5">
        <f>MIN(H11450,FARMER_HRS)</f>
        <v>720</v>
      </c>
      <c r="J11450" s="5">
        <f>MAX(0,H11450-FARMER_HRS)</f>
        <v>7841.1174109132007</v>
      </c>
      <c r="K11450" s="2">
        <f>I11450*FARMER_RATE+J11450*TEMP_WORKER_RATE</f>
        <v>161130.51060613195</v>
      </c>
      <c r="L11450" s="2">
        <f>A11450*PRICE_TOM+B11450*PRICE_CAR+C11450*PRICE_MES</f>
        <v>193628</v>
      </c>
      <c r="M11450" s="2">
        <f>A11450*FERT_BED_TOM+B11450*FERT_BED_CAR+C11450*FERT_BED_MES</f>
        <v>26400</v>
      </c>
      <c r="N11450" s="6">
        <f>IF(AND(D11450&lt;=TOTAL_BEDS,J11450&lt;=TEMP_WORKER_MAX*TEMP_WORKER_HRS),1,0)</f>
        <v>0</v>
      </c>
      <c r="O11450" s="2">
        <f>L11450-M11450-K11450-FIXED_COSTS</f>
        <v>-13902.510606131953</v>
      </c>
      <c r="P11450" s="2">
        <f>IF(N11450=1,O11450,"")</f>
      </c>
    </row>
    <row r="11451">
      <c r="A11451" s="6">
        <v>17</v>
      </c>
      <c r="B11451" s="6">
        <v>12</v>
      </c>
      <c r="C11451" s="6">
        <v>8</v>
      </c>
      <c r="D11451" s="6">
        <f>A11451+B11451+C11451</f>
        <v>37</v>
      </c>
      <c r="E11451" s="5">
        <f>IF(A11451=0,0,A11451*LABOR_HRS_WK_TOM*SEASON_WEEKS*(1+DIM_PCT_TOM)^A11451)</f>
        <v>7733.339536039206</v>
      </c>
      <c r="F11451" s="5">
        <f>IF(B11451=0,0,B11451*LABOR_HRS_WK_CAR*SEASON_WEEKS*(1+DIM_PCT_CAR)^B11451)</f>
        <v>484.15997672866695</v>
      </c>
      <c r="G11451" s="5">
        <f>IF(C11451=0,0,C11451*LABOR_HRS_WK_MES*SEASON_WEEKS*(1+DIM_PCT_MES)^C11451)</f>
        <v>397.61499642530833</v>
      </c>
      <c r="H11451" s="5">
        <f>E11451+F11451+G11451</f>
        <v>8615.1145091931812</v>
      </c>
      <c r="I11451" s="5">
        <f>MIN(H11451,FARMER_HRS)</f>
        <v>720</v>
      </c>
      <c r="J11451" s="5">
        <f>MAX(0,H11451-FARMER_HRS)</f>
        <v>7895.1145091931812</v>
      </c>
      <c r="K11451" s="2">
        <f>I11451*FARMER_RATE+J11451*TEMP_WORKER_RATE</f>
        <v>162067.96022904827</v>
      </c>
      <c r="L11451" s="2">
        <f>A11451*PRICE_TOM+B11451*PRICE_CAR+C11451*PRICE_MES</f>
        <v>196328</v>
      </c>
      <c r="M11451" s="2">
        <f>A11451*FERT_BED_TOM+B11451*FERT_BED_CAR+C11451*FERT_BED_MES</f>
        <v>27280</v>
      </c>
      <c r="N11451" s="6">
        <f>IF(AND(D11451&lt;=TOTAL_BEDS,J11451&lt;=TEMP_WORKER_MAX*TEMP_WORKER_HRS),1,0)</f>
        <v>0</v>
      </c>
      <c r="O11451" s="2">
        <f>L11451-M11451-K11451-FIXED_COSTS</f>
        <v>-13019.960229048273</v>
      </c>
      <c r="P11451" s="2">
        <f>IF(N11451=1,O11451,"")</f>
      </c>
    </row>
    <row r="11452">
      <c r="A11452" s="6">
        <v>17</v>
      </c>
      <c r="B11452" s="6">
        <v>12</v>
      </c>
      <c r="C11452" s="6">
        <v>9</v>
      </c>
      <c r="D11452" s="6">
        <f>A11452+B11452+C11452</f>
        <v>38</v>
      </c>
      <c r="E11452" s="5">
        <f>IF(A11452=0,0,A11452*LABOR_HRS_WK_TOM*SEASON_WEEKS*(1+DIM_PCT_TOM)^A11452)</f>
        <v>7733.339536039206</v>
      </c>
      <c r="F11452" s="5">
        <f>IF(B11452=0,0,B11452*LABOR_HRS_WK_CAR*SEASON_WEEKS*(1+DIM_PCT_CAR)^B11452)</f>
        <v>484.15997672866695</v>
      </c>
      <c r="G11452" s="5">
        <f>IF(C11452=0,0,C11452*LABOR_HRS_WK_MES*SEASON_WEEKS*(1+DIM_PCT_MES)^C11452)</f>
        <v>452.90833186570273</v>
      </c>
      <c r="H11452" s="5">
        <f>E11452+F11452+G11452</f>
        <v>8670.4078446335752</v>
      </c>
      <c r="I11452" s="5">
        <f>MIN(H11452,FARMER_HRS)</f>
        <v>720</v>
      </c>
      <c r="J11452" s="5">
        <f>MAX(0,H11452-FARMER_HRS)</f>
        <v>7950.4078446335752</v>
      </c>
      <c r="K11452" s="2">
        <f>I11452*FARMER_RATE+J11452*TEMP_WORKER_RATE</f>
        <v>163027.91396933291</v>
      </c>
      <c r="L11452" s="2">
        <f>A11452*PRICE_TOM+B11452*PRICE_CAR+C11452*PRICE_MES</f>
        <v>199028</v>
      </c>
      <c r="M11452" s="2">
        <f>A11452*FERT_BED_TOM+B11452*FERT_BED_CAR+C11452*FERT_BED_MES</f>
        <v>28160</v>
      </c>
      <c r="N11452" s="6">
        <f>IF(AND(D11452&lt;=TOTAL_BEDS,J11452&lt;=TEMP_WORKER_MAX*TEMP_WORKER_HRS),1,0)</f>
        <v>0</v>
      </c>
      <c r="O11452" s="2">
        <f>L11452-M11452-K11452-FIXED_COSTS</f>
        <v>-12159.913969332905</v>
      </c>
      <c r="P11452" s="2">
        <f>IF(N11452=1,O11452,"")</f>
      </c>
    </row>
    <row r="11453">
      <c r="A11453" s="6">
        <v>17</v>
      </c>
      <c r="B11453" s="6">
        <v>12</v>
      </c>
      <c r="C11453" s="6">
        <v>10</v>
      </c>
      <c r="D11453" s="6">
        <f>A11453+B11453+C11453</f>
        <v>39</v>
      </c>
      <c r="E11453" s="5">
        <f>IF(A11453=0,0,A11453*LABOR_HRS_WK_TOM*SEASON_WEEKS*(1+DIM_PCT_TOM)^A11453)</f>
        <v>7733.339536039206</v>
      </c>
      <c r="F11453" s="5">
        <f>IF(B11453=0,0,B11453*LABOR_HRS_WK_CAR*SEASON_WEEKS*(1+DIM_PCT_CAR)^B11453)</f>
        <v>484.15997672866695</v>
      </c>
      <c r="G11453" s="5">
        <f>IF(C11453=0,0,C11453*LABOR_HRS_WK_MES*SEASON_WEEKS*(1+DIM_PCT_MES)^C11453)</f>
        <v>509.52187334891551</v>
      </c>
      <c r="H11453" s="5">
        <f>E11453+F11453+G11453</f>
        <v>8727.0213861167867</v>
      </c>
      <c r="I11453" s="5">
        <f>MIN(H11453,FARMER_HRS)</f>
        <v>720</v>
      </c>
      <c r="J11453" s="5">
        <f>MAX(0,H11453-FARMER_HRS)</f>
        <v>8007.0213861167867</v>
      </c>
      <c r="K11453" s="2">
        <f>I11453*FARMER_RATE+J11453*TEMP_WORKER_RATE</f>
        <v>164010.78795341644</v>
      </c>
      <c r="L11453" s="2">
        <f>A11453*PRICE_TOM+B11453*PRICE_CAR+C11453*PRICE_MES</f>
        <v>201728</v>
      </c>
      <c r="M11453" s="2">
        <f>A11453*FERT_BED_TOM+B11453*FERT_BED_CAR+C11453*FERT_BED_MES</f>
        <v>29040</v>
      </c>
      <c r="N11453" s="6">
        <f>IF(AND(D11453&lt;=TOTAL_BEDS,J11453&lt;=TEMP_WORKER_MAX*TEMP_WORKER_HRS),1,0)</f>
        <v>0</v>
      </c>
      <c r="O11453" s="2">
        <f>L11453-M11453-K11453-FIXED_COSTS</f>
        <v>-11322.787953416439</v>
      </c>
      <c r="P11453" s="2">
        <f>IF(N11453=1,O11453,"")</f>
      </c>
    </row>
    <row r="11454">
      <c r="A11454" s="6">
        <v>17</v>
      </c>
      <c r="B11454" s="6">
        <v>12</v>
      </c>
      <c r="C11454" s="6">
        <v>11</v>
      </c>
      <c r="D11454" s="6">
        <f>A11454+B11454+C11454</f>
        <v>40</v>
      </c>
      <c r="E11454" s="5">
        <f>IF(A11454=0,0,A11454*LABOR_HRS_WK_TOM*SEASON_WEEKS*(1+DIM_PCT_TOM)^A11454)</f>
        <v>7733.339536039206</v>
      </c>
      <c r="F11454" s="5">
        <f>IF(B11454=0,0,B11454*LABOR_HRS_WK_CAR*SEASON_WEEKS*(1+DIM_PCT_CAR)^B11454)</f>
        <v>484.15997672866695</v>
      </c>
      <c r="G11454" s="5">
        <f>IF(C11454=0,0,C11454*LABOR_HRS_WK_MES*SEASON_WEEKS*(1+DIM_PCT_MES)^C11454)</f>
        <v>567.47998644235463</v>
      </c>
      <c r="H11454" s="5">
        <f>E11454+F11454+G11454</f>
        <v>8784.979499210227</v>
      </c>
      <c r="I11454" s="5">
        <f>MIN(H11454,FARMER_HRS)</f>
        <v>720</v>
      </c>
      <c r="J11454" s="5">
        <f>MAX(0,H11454-FARMER_HRS)</f>
        <v>8064.979499210227</v>
      </c>
      <c r="K11454" s="2">
        <f>I11454*FARMER_RATE+J11454*TEMP_WORKER_RATE</f>
        <v>165017.005194622</v>
      </c>
      <c r="L11454" s="2">
        <f>A11454*PRICE_TOM+B11454*PRICE_CAR+C11454*PRICE_MES</f>
        <v>204428</v>
      </c>
      <c r="M11454" s="2">
        <f>A11454*FERT_BED_TOM+B11454*FERT_BED_CAR+C11454*FERT_BED_MES</f>
        <v>29920</v>
      </c>
      <c r="N11454" s="6">
        <f>IF(AND(D11454&lt;=TOTAL_BEDS,J11454&lt;=TEMP_WORKER_MAX*TEMP_WORKER_HRS),1,0)</f>
        <v>0</v>
      </c>
      <c r="O11454" s="2">
        <f>L11454-M11454-K11454-FIXED_COSTS</f>
        <v>-10509.005194622005</v>
      </c>
      <c r="P11454" s="2">
        <f>IF(N11454=1,O11454,"")</f>
      </c>
    </row>
    <row r="11455">
      <c r="A11455" s="6">
        <v>17</v>
      </c>
      <c r="B11455" s="6">
        <v>12</v>
      </c>
      <c r="C11455" s="6">
        <v>12</v>
      </c>
      <c r="D11455" s="6">
        <f>A11455+B11455+C11455</f>
        <v>41</v>
      </c>
      <c r="E11455" s="5">
        <f>IF(A11455=0,0,A11455*LABOR_HRS_WK_TOM*SEASON_WEEKS*(1+DIM_PCT_TOM)^A11455)</f>
        <v>7733.339536039206</v>
      </c>
      <c r="F11455" s="5">
        <f>IF(B11455=0,0,B11455*LABOR_HRS_WK_CAR*SEASON_WEEKS*(1+DIM_PCT_CAR)^B11455)</f>
        <v>484.15997672866695</v>
      </c>
      <c r="G11455" s="5">
        <f>IF(C11455=0,0,C11455*LABOR_HRS_WK_MES*SEASON_WEEKS*(1+DIM_PCT_MES)^C11455)</f>
        <v>626.807439570419</v>
      </c>
      <c r="H11455" s="5">
        <f>E11455+F11455+G11455</f>
        <v>8844.306952338291</v>
      </c>
      <c r="I11455" s="5">
        <f>MIN(H11455,FARMER_HRS)</f>
        <v>720</v>
      </c>
      <c r="J11455" s="5">
        <f>MAX(0,H11455-FARMER_HRS)</f>
        <v>8124.306952338291</v>
      </c>
      <c r="K11455" s="2">
        <f>I11455*FARMER_RATE+J11455*TEMP_WORKER_RATE</f>
        <v>166046.99570031755</v>
      </c>
      <c r="L11455" s="2">
        <f>A11455*PRICE_TOM+B11455*PRICE_CAR+C11455*PRICE_MES</f>
        <v>207128</v>
      </c>
      <c r="M11455" s="2">
        <f>A11455*FERT_BED_TOM+B11455*FERT_BED_CAR+C11455*FERT_BED_MES</f>
        <v>30800</v>
      </c>
      <c r="N11455" s="6">
        <f>IF(AND(D11455&lt;=TOTAL_BEDS,J11455&lt;=TEMP_WORKER_MAX*TEMP_WORKER_HRS),1,0)</f>
        <v>0</v>
      </c>
      <c r="O11455" s="2">
        <f>L11455-M11455-K11455-FIXED_COSTS</f>
        <v>-9718.9957003175514</v>
      </c>
      <c r="P11455" s="2">
        <f>IF(N11455=1,O11455,"")</f>
      </c>
    </row>
    <row r="11456">
      <c r="A11456" s="6">
        <v>17</v>
      </c>
      <c r="B11456" s="6">
        <v>12</v>
      </c>
      <c r="C11456" s="6">
        <v>13</v>
      </c>
      <c r="D11456" s="6">
        <f>A11456+B11456+C11456</f>
        <v>42</v>
      </c>
      <c r="E11456" s="5">
        <f>IF(A11456=0,0,A11456*LABOR_HRS_WK_TOM*SEASON_WEEKS*(1+DIM_PCT_TOM)^A11456)</f>
        <v>7733.339536039206</v>
      </c>
      <c r="F11456" s="5">
        <f>IF(B11456=0,0,B11456*LABOR_HRS_WK_CAR*SEASON_WEEKS*(1+DIM_PCT_CAR)^B11456)</f>
        <v>484.15997672866695</v>
      </c>
      <c r="G11456" s="5">
        <f>IF(C11456=0,0,C11456*LABOR_HRS_WK_MES*SEASON_WEEKS*(1+DIM_PCT_MES)^C11456)</f>
        <v>687.52941027880331</v>
      </c>
      <c r="H11456" s="5">
        <f>E11456+F11456+G11456</f>
        <v>8905.0289230466751</v>
      </c>
      <c r="I11456" s="5">
        <f>MIN(H11456,FARMER_HRS)</f>
        <v>720</v>
      </c>
      <c r="J11456" s="5">
        <f>MAX(0,H11456-FARMER_HRS)</f>
        <v>8185.0289230466751</v>
      </c>
      <c r="K11456" s="2">
        <f>I11456*FARMER_RATE+J11456*TEMP_WORKER_RATE</f>
        <v>167101.19658067144</v>
      </c>
      <c r="L11456" s="2">
        <f>A11456*PRICE_TOM+B11456*PRICE_CAR+C11456*PRICE_MES</f>
        <v>209828</v>
      </c>
      <c r="M11456" s="2">
        <f>A11456*FERT_BED_TOM+B11456*FERT_BED_CAR+C11456*FERT_BED_MES</f>
        <v>31680</v>
      </c>
      <c r="N11456" s="6">
        <f>IF(AND(D11456&lt;=TOTAL_BEDS,J11456&lt;=TEMP_WORKER_MAX*TEMP_WORKER_HRS),1,0)</f>
        <v>0</v>
      </c>
      <c r="O11456" s="2">
        <f>L11456-M11456-K11456-FIXED_COSTS</f>
        <v>-8953.1965806714434</v>
      </c>
      <c r="P11456" s="2">
        <f>IF(N11456=1,O11456,"")</f>
      </c>
    </row>
    <row r="11457">
      <c r="A11457" s="6">
        <v>17</v>
      </c>
      <c r="B11457" s="6">
        <v>12</v>
      </c>
      <c r="C11457" s="6">
        <v>14</v>
      </c>
      <c r="D11457" s="6">
        <f>A11457+B11457+C11457</f>
        <v>43</v>
      </c>
      <c r="E11457" s="5">
        <f>IF(A11457=0,0,A11457*LABOR_HRS_WK_TOM*SEASON_WEEKS*(1+DIM_PCT_TOM)^A11457)</f>
        <v>7733.339536039206</v>
      </c>
      <c r="F11457" s="5">
        <f>IF(B11457=0,0,B11457*LABOR_HRS_WK_CAR*SEASON_WEEKS*(1+DIM_PCT_CAR)^B11457)</f>
        <v>484.15997672866695</v>
      </c>
      <c r="G11457" s="5">
        <f>IF(C11457=0,0,C11457*LABOR_HRS_WK_MES*SEASON_WEEKS*(1+DIM_PCT_MES)^C11457)</f>
        <v>749.67149159246435</v>
      </c>
      <c r="H11457" s="5">
        <f>E11457+F11457+G11457</f>
        <v>8967.1710043603362</v>
      </c>
      <c r="I11457" s="5">
        <f>MIN(H11457,FARMER_HRS)</f>
        <v>720</v>
      </c>
      <c r="J11457" s="5">
        <f>MAX(0,H11457-FARMER_HRS)</f>
        <v>8247.1710043603362</v>
      </c>
      <c r="K11457" s="2">
        <f>I11457*FARMER_RATE+J11457*TEMP_WORKER_RATE</f>
        <v>168180.0521590336</v>
      </c>
      <c r="L11457" s="2">
        <f>A11457*PRICE_TOM+B11457*PRICE_CAR+C11457*PRICE_MES</f>
        <v>212528</v>
      </c>
      <c r="M11457" s="2">
        <f>A11457*FERT_BED_TOM+B11457*FERT_BED_CAR+C11457*FERT_BED_MES</f>
        <v>32560</v>
      </c>
      <c r="N11457" s="6">
        <f>IF(AND(D11457&lt;=TOTAL_BEDS,J11457&lt;=TEMP_WORKER_MAX*TEMP_WORKER_HRS),1,0)</f>
        <v>0</v>
      </c>
      <c r="O11457" s="2">
        <f>L11457-M11457-K11457-FIXED_COSTS</f>
        <v>-8212.0521590336</v>
      </c>
      <c r="P11457" s="2">
        <f>IF(N11457=1,O11457,"")</f>
      </c>
    </row>
    <row r="11458">
      <c r="A11458" s="6">
        <v>17</v>
      </c>
      <c r="B11458" s="6">
        <v>12</v>
      </c>
      <c r="C11458" s="6">
        <v>15</v>
      </c>
      <c r="D11458" s="6">
        <f>A11458+B11458+C11458</f>
        <v>44</v>
      </c>
      <c r="E11458" s="5">
        <f>IF(A11458=0,0,A11458*LABOR_HRS_WK_TOM*SEASON_WEEKS*(1+DIM_PCT_TOM)^A11458)</f>
        <v>7733.339536039206</v>
      </c>
      <c r="F11458" s="5">
        <f>IF(B11458=0,0,B11458*LABOR_HRS_WK_CAR*SEASON_WEEKS*(1+DIM_PCT_CAR)^B11458)</f>
        <v>484.15997672866695</v>
      </c>
      <c r="G11458" s="5">
        <f>IF(C11458=0,0,C11458*LABOR_HRS_WK_MES*SEASON_WEEKS*(1+DIM_PCT_MES)^C11458)</f>
        <v>813.25969846861074</v>
      </c>
      <c r="H11458" s="5">
        <f>E11458+F11458+G11458</f>
        <v>9030.7592112364837</v>
      </c>
      <c r="I11458" s="5">
        <f>MIN(H11458,FARMER_HRS)</f>
        <v>720</v>
      </c>
      <c r="J11458" s="5">
        <f>MAX(0,H11458-FARMER_HRS)</f>
        <v>8310.7592112364837</v>
      </c>
      <c r="K11458" s="2">
        <f>I11458*FARMER_RATE+J11458*TEMP_WORKER_RATE</f>
        <v>169284.01408396673</v>
      </c>
      <c r="L11458" s="2">
        <f>A11458*PRICE_TOM+B11458*PRICE_CAR+C11458*PRICE_MES</f>
        <v>215228</v>
      </c>
      <c r="M11458" s="2">
        <f>A11458*FERT_BED_TOM+B11458*FERT_BED_CAR+C11458*FERT_BED_MES</f>
        <v>33440</v>
      </c>
      <c r="N11458" s="6">
        <f>IF(AND(D11458&lt;=TOTAL_BEDS,J11458&lt;=TEMP_WORKER_MAX*TEMP_WORKER_HRS),1,0)</f>
        <v>0</v>
      </c>
      <c r="O11458" s="2">
        <f>L11458-M11458-K11458-FIXED_COSTS</f>
        <v>-7496.0140839667292</v>
      </c>
      <c r="P11458" s="2">
        <f>IF(N11458=1,O11458,"")</f>
      </c>
    </row>
    <row r="11459">
      <c r="A11459" s="6">
        <v>17</v>
      </c>
      <c r="B11459" s="6">
        <v>12</v>
      </c>
      <c r="C11459" s="6">
        <v>16</v>
      </c>
      <c r="D11459" s="6">
        <f>A11459+B11459+C11459</f>
        <v>45</v>
      </c>
      <c r="E11459" s="5">
        <f>IF(A11459=0,0,A11459*LABOR_HRS_WK_TOM*SEASON_WEEKS*(1+DIM_PCT_TOM)^A11459)</f>
        <v>7733.339536039206</v>
      </c>
      <c r="F11459" s="5">
        <f>IF(B11459=0,0,B11459*LABOR_HRS_WK_CAR*SEASON_WEEKS*(1+DIM_PCT_CAR)^B11459)</f>
        <v>484.15997672866695</v>
      </c>
      <c r="G11459" s="5">
        <f>IF(C11459=0,0,C11459*LABOR_HRS_WK_MES*SEASON_WEEKS*(1+DIM_PCT_MES)^C11459)</f>
        <v>878.32047434609967</v>
      </c>
      <c r="H11459" s="5">
        <f>E11459+F11459+G11459</f>
        <v>9095.8199871139714</v>
      </c>
      <c r="I11459" s="5">
        <f>MIN(H11459,FARMER_HRS)</f>
        <v>720</v>
      </c>
      <c r="J11459" s="5">
        <f>MAX(0,H11459-FARMER_HRS)</f>
        <v>8375.8199871139714</v>
      </c>
      <c r="K11459" s="2">
        <f>I11459*FARMER_RATE+J11459*TEMP_WORKER_RATE</f>
        <v>170413.5414429509</v>
      </c>
      <c r="L11459" s="2">
        <f>A11459*PRICE_TOM+B11459*PRICE_CAR+C11459*PRICE_MES</f>
        <v>217928</v>
      </c>
      <c r="M11459" s="2">
        <f>A11459*FERT_BED_TOM+B11459*FERT_BED_CAR+C11459*FERT_BED_MES</f>
        <v>34320</v>
      </c>
      <c r="N11459" s="6">
        <f>IF(AND(D11459&lt;=TOTAL_BEDS,J11459&lt;=TEMP_WORKER_MAX*TEMP_WORKER_HRS),1,0)</f>
        <v>0</v>
      </c>
      <c r="O11459" s="2">
        <f>L11459-M11459-K11459-FIXED_COSTS</f>
        <v>-6805.5414429508965</v>
      </c>
      <c r="P11459" s="2">
        <f>IF(N11459=1,O11459,"")</f>
      </c>
    </row>
    <row r="11460">
      <c r="A11460" s="6">
        <v>17</v>
      </c>
      <c r="B11460" s="6">
        <v>12</v>
      </c>
      <c r="C11460" s="6">
        <v>17</v>
      </c>
      <c r="D11460" s="6">
        <f>A11460+B11460+C11460</f>
        <v>46</v>
      </c>
      <c r="E11460" s="5">
        <f>IF(A11460=0,0,A11460*LABOR_HRS_WK_TOM*SEASON_WEEKS*(1+DIM_PCT_TOM)^A11460)</f>
        <v>7733.339536039206</v>
      </c>
      <c r="F11460" s="5">
        <f>IF(B11460=0,0,B11460*LABOR_HRS_WK_CAR*SEASON_WEEKS*(1+DIM_PCT_CAR)^B11460)</f>
        <v>484.15997672866695</v>
      </c>
      <c r="G11460" s="5">
        <f>IF(C11460=0,0,C11460*LABOR_HRS_WK_MES*SEASON_WEEKS*(1+DIM_PCT_MES)^C11460)</f>
        <v>944.88069779263992</v>
      </c>
      <c r="H11460" s="5">
        <f>E11460+F11460+G11460</f>
        <v>9162.3802105605118</v>
      </c>
      <c r="I11460" s="5">
        <f>MIN(H11460,FARMER_HRS)</f>
        <v>720</v>
      </c>
      <c r="J11460" s="5">
        <f>MAX(0,H11460-FARMER_HRS)</f>
        <v>8442.3802105605118</v>
      </c>
      <c r="K11460" s="2">
        <f>I11460*FARMER_RATE+J11460*TEMP_WORKER_RATE</f>
        <v>171569.10087778667</v>
      </c>
      <c r="L11460" s="2">
        <f>A11460*PRICE_TOM+B11460*PRICE_CAR+C11460*PRICE_MES</f>
        <v>220628</v>
      </c>
      <c r="M11460" s="2">
        <f>A11460*FERT_BED_TOM+B11460*FERT_BED_CAR+C11460*FERT_BED_MES</f>
        <v>35200</v>
      </c>
      <c r="N11460" s="6">
        <f>IF(AND(D11460&lt;=TOTAL_BEDS,J11460&lt;=TEMP_WORKER_MAX*TEMP_WORKER_HRS),1,0)</f>
        <v>0</v>
      </c>
      <c r="O11460" s="2">
        <f>L11460-M11460-K11460-FIXED_COSTS</f>
        <v>-6141.1008777866664</v>
      </c>
      <c r="P11460" s="2">
        <f>IF(N11460=1,O11460,"")</f>
      </c>
    </row>
    <row r="11461">
      <c r="A11461" s="6">
        <v>17</v>
      </c>
      <c r="B11461" s="6">
        <v>12</v>
      </c>
      <c r="C11461" s="6">
        <v>18</v>
      </c>
      <c r="D11461" s="6">
        <f>A11461+B11461+C11461</f>
        <v>47</v>
      </c>
      <c r="E11461" s="5">
        <f>IF(A11461=0,0,A11461*LABOR_HRS_WK_TOM*SEASON_WEEKS*(1+DIM_PCT_TOM)^A11461)</f>
        <v>7733.339536039206</v>
      </c>
      <c r="F11461" s="5">
        <f>IF(B11461=0,0,B11461*LABOR_HRS_WK_CAR*SEASON_WEEKS*(1+DIM_PCT_CAR)^B11461)</f>
        <v>484.15997672866695</v>
      </c>
      <c r="G11461" s="5">
        <f>IF(C11461=0,0,C11461*LABOR_HRS_WK_MES*SEASON_WEEKS*(1+DIM_PCT_MES)^C11461)</f>
        <v>1012.9676892512272</v>
      </c>
      <c r="H11461" s="5">
        <f>E11461+F11461+G11461</f>
        <v>9230.4672020191</v>
      </c>
      <c r="I11461" s="5">
        <f>MIN(H11461,FARMER_HRS)</f>
        <v>720</v>
      </c>
      <c r="J11461" s="5">
        <f>MAX(0,H11461-FARMER_HRS)</f>
        <v>8510.4672020191</v>
      </c>
      <c r="K11461" s="2">
        <f>I11461*FARMER_RATE+J11461*TEMP_WORKER_RATE</f>
        <v>172751.16670172047</v>
      </c>
      <c r="L11461" s="2">
        <f>A11461*PRICE_TOM+B11461*PRICE_CAR+C11461*PRICE_MES</f>
        <v>223328</v>
      </c>
      <c r="M11461" s="2">
        <f>A11461*FERT_BED_TOM+B11461*FERT_BED_CAR+C11461*FERT_BED_MES</f>
        <v>36080</v>
      </c>
      <c r="N11461" s="6">
        <f>IF(AND(D11461&lt;=TOTAL_BEDS,J11461&lt;=TEMP_WORKER_MAX*TEMP_WORKER_HRS),1,0)</f>
        <v>0</v>
      </c>
      <c r="O11461" s="2">
        <f>L11461-M11461-K11461-FIXED_COSTS</f>
        <v>-5503.1667017204745</v>
      </c>
      <c r="P11461" s="2">
        <f>IF(N11461=1,O11461,"")</f>
      </c>
    </row>
    <row r="11462">
      <c r="A11462" s="6">
        <v>17</v>
      </c>
      <c r="B11462" s="6">
        <v>12</v>
      </c>
      <c r="C11462" s="6">
        <v>19</v>
      </c>
      <c r="D11462" s="6">
        <f>A11462+B11462+C11462</f>
        <v>48</v>
      </c>
      <c r="E11462" s="5">
        <f>IF(A11462=0,0,A11462*LABOR_HRS_WK_TOM*SEASON_WEEKS*(1+DIM_PCT_TOM)^A11462)</f>
        <v>7733.339536039206</v>
      </c>
      <c r="F11462" s="5">
        <f>IF(B11462=0,0,B11462*LABOR_HRS_WK_CAR*SEASON_WEEKS*(1+DIM_PCT_CAR)^B11462)</f>
        <v>484.15997672866695</v>
      </c>
      <c r="G11462" s="5">
        <f>IF(C11462=0,0,C11462*LABOR_HRS_WK_MES*SEASON_WEEKS*(1+DIM_PCT_MES)^C11462)</f>
        <v>1082.6092178872491</v>
      </c>
      <c r="H11462" s="5">
        <f>E11462+F11462+G11462</f>
        <v>9300.1087306551217</v>
      </c>
      <c r="I11462" s="5">
        <f>MIN(H11462,FARMER_HRS)</f>
        <v>720</v>
      </c>
      <c r="J11462" s="5">
        <f>MAX(0,H11462-FARMER_HRS)</f>
        <v>8580.1087306551217</v>
      </c>
      <c r="K11462" s="2">
        <f>I11462*FARMER_RATE+J11462*TEMP_WORKER_RATE</f>
        <v>173960.22101831809</v>
      </c>
      <c r="L11462" s="2">
        <f>A11462*PRICE_TOM+B11462*PRICE_CAR+C11462*PRICE_MES</f>
        <v>226028</v>
      </c>
      <c r="M11462" s="2">
        <f>A11462*FERT_BED_TOM+B11462*FERT_BED_CAR+C11462*FERT_BED_MES</f>
        <v>36960</v>
      </c>
      <c r="N11462" s="6">
        <f>IF(AND(D11462&lt;=TOTAL_BEDS,J11462&lt;=TEMP_WORKER_MAX*TEMP_WORKER_HRS),1,0)</f>
        <v>0</v>
      </c>
      <c r="O11462" s="2">
        <f>L11462-M11462-K11462-FIXED_COSTS</f>
        <v>-4892.2210183180869</v>
      </c>
      <c r="P11462" s="2">
        <f>IF(N11462=1,O11462,"")</f>
      </c>
    </row>
    <row r="11463">
      <c r="A11463" s="6">
        <v>17</v>
      </c>
      <c r="B11463" s="6">
        <v>12</v>
      </c>
      <c r="C11463" s="6">
        <v>20</v>
      </c>
      <c r="D11463" s="6">
        <f>A11463+B11463+C11463</f>
        <v>49</v>
      </c>
      <c r="E11463" s="5">
        <f>IF(A11463=0,0,A11463*LABOR_HRS_WK_TOM*SEASON_WEEKS*(1+DIM_PCT_TOM)^A11463)</f>
        <v>7733.339536039206</v>
      </c>
      <c r="F11463" s="5">
        <f>IF(B11463=0,0,B11463*LABOR_HRS_WK_CAR*SEASON_WEEKS*(1+DIM_PCT_CAR)^B11463)</f>
        <v>484.15997672866695</v>
      </c>
      <c r="G11463" s="5">
        <f>IF(C11463=0,0,C11463*LABOR_HRS_WK_MES*SEASON_WEEKS*(1+DIM_PCT_MES)^C11463)</f>
        <v>1153.8335085377259</v>
      </c>
      <c r="H11463" s="5">
        <f>E11463+F11463+G11463</f>
        <v>9371.3330213055979</v>
      </c>
      <c r="I11463" s="5">
        <f>MIN(H11463,FARMER_HRS)</f>
        <v>720</v>
      </c>
      <c r="J11463" s="5">
        <f>MAX(0,H11463-FARMER_HRS)</f>
        <v>8651.3330213055979</v>
      </c>
      <c r="K11463" s="2">
        <f>I11463*FARMER_RATE+J11463*TEMP_WORKER_RATE</f>
        <v>175196.75384211107</v>
      </c>
      <c r="L11463" s="2">
        <f>A11463*PRICE_TOM+B11463*PRICE_CAR+C11463*PRICE_MES</f>
        <v>228728</v>
      </c>
      <c r="M11463" s="2">
        <f>A11463*FERT_BED_TOM+B11463*FERT_BED_CAR+C11463*FERT_BED_MES</f>
        <v>37840</v>
      </c>
      <c r="N11463" s="6">
        <f>IF(AND(D11463&lt;=TOTAL_BEDS,J11463&lt;=TEMP_WORKER_MAX*TEMP_WORKER_HRS),1,0)</f>
        <v>0</v>
      </c>
      <c r="O11463" s="2">
        <f>L11463-M11463-K11463-FIXED_COSTS</f>
        <v>-4308.7538421110658</v>
      </c>
      <c r="P11463" s="2">
        <f>IF(N11463=1,O11463,"")</f>
      </c>
    </row>
    <row r="11464">
      <c r="A11464" s="6">
        <v>17</v>
      </c>
      <c r="B11464" s="6">
        <v>12</v>
      </c>
      <c r="C11464" s="6">
        <v>21</v>
      </c>
      <c r="D11464" s="6">
        <f>A11464+B11464+C11464</f>
        <v>50</v>
      </c>
      <c r="E11464" s="5">
        <f>IF(A11464=0,0,A11464*LABOR_HRS_WK_TOM*SEASON_WEEKS*(1+DIM_PCT_TOM)^A11464)</f>
        <v>7733.339536039206</v>
      </c>
      <c r="F11464" s="5">
        <f>IF(B11464=0,0,B11464*LABOR_HRS_WK_CAR*SEASON_WEEKS*(1+DIM_PCT_CAR)^B11464)</f>
        <v>484.15997672866695</v>
      </c>
      <c r="G11464" s="5">
        <f>IF(C11464=0,0,C11464*LABOR_HRS_WK_MES*SEASON_WEEKS*(1+DIM_PCT_MES)^C11464)</f>
        <v>1226.6692487641699</v>
      </c>
      <c r="H11464" s="5">
        <f>E11464+F11464+G11464</f>
        <v>9444.1687615320425</v>
      </c>
      <c r="I11464" s="5">
        <f>MIN(H11464,FARMER_HRS)</f>
        <v>720</v>
      </c>
      <c r="J11464" s="5">
        <f>MAX(0,H11464-FARMER_HRS)</f>
        <v>8724.1687615320425</v>
      </c>
      <c r="K11464" s="2">
        <f>I11464*FARMER_RATE+J11464*TEMP_WORKER_RATE</f>
        <v>176461.26322104241</v>
      </c>
      <c r="L11464" s="2">
        <f>A11464*PRICE_TOM+B11464*PRICE_CAR+C11464*PRICE_MES</f>
        <v>231428</v>
      </c>
      <c r="M11464" s="2">
        <f>A11464*FERT_BED_TOM+B11464*FERT_BED_CAR+C11464*FERT_BED_MES</f>
        <v>38720</v>
      </c>
      <c r="N11464" s="6">
        <f>IF(AND(D11464&lt;=TOTAL_BEDS,J11464&lt;=TEMP_WORKER_MAX*TEMP_WORKER_HRS),1,0)</f>
        <v>0</v>
      </c>
      <c r="O11464" s="2">
        <f>L11464-M11464-K11464-FIXED_COSTS</f>
        <v>-3753.2632210424053</v>
      </c>
      <c r="P11464" s="2">
        <f>IF(N11464=1,O11464,"")</f>
      </c>
    </row>
    <row r="11465">
      <c r="A11465" s="6">
        <v>17</v>
      </c>
      <c r="B11465" s="6">
        <v>12</v>
      </c>
      <c r="C11465" s="6">
        <v>22</v>
      </c>
      <c r="D11465" s="6">
        <f>A11465+B11465+C11465</f>
        <v>51</v>
      </c>
      <c r="E11465" s="5">
        <f>IF(A11465=0,0,A11465*LABOR_HRS_WK_TOM*SEASON_WEEKS*(1+DIM_PCT_TOM)^A11465)</f>
        <v>7733.339536039206</v>
      </c>
      <c r="F11465" s="5">
        <f>IF(B11465=0,0,B11465*LABOR_HRS_WK_CAR*SEASON_WEEKS*(1+DIM_PCT_CAR)^B11465)</f>
        <v>484.15997672866695</v>
      </c>
      <c r="G11465" s="5">
        <f>IF(C11465=0,0,C11465*LABOR_HRS_WK_MES*SEASON_WEEKS*(1+DIM_PCT_MES)^C11465)</f>
        <v>1301.1455960105659</v>
      </c>
      <c r="H11465" s="5">
        <f>E11465+F11465+G11465</f>
        <v>9518.6451087784371</v>
      </c>
      <c r="I11465" s="5">
        <f>MIN(H11465,FARMER_HRS)</f>
        <v>720</v>
      </c>
      <c r="J11465" s="5">
        <f>MAX(0,H11465-FARMER_HRS)</f>
        <v>8798.6451087784371</v>
      </c>
      <c r="K11465" s="2">
        <f>I11465*FARMER_RATE+J11465*TEMP_WORKER_RATE</f>
        <v>177754.25536073674</v>
      </c>
      <c r="L11465" s="2">
        <f>A11465*PRICE_TOM+B11465*PRICE_CAR+C11465*PRICE_MES</f>
        <v>234128</v>
      </c>
      <c r="M11465" s="2">
        <f>A11465*FERT_BED_TOM+B11465*FERT_BED_CAR+C11465*FERT_BED_MES</f>
        <v>39600</v>
      </c>
      <c r="N11465" s="6">
        <f>IF(AND(D11465&lt;=TOTAL_BEDS,J11465&lt;=TEMP_WORKER_MAX*TEMP_WORKER_HRS),1,0)</f>
        <v>0</v>
      </c>
      <c r="O11465" s="2">
        <f>L11465-M11465-K11465-FIXED_COSTS</f>
        <v>-3226.2553607367445</v>
      </c>
      <c r="P11465" s="2">
        <f>IF(N11465=1,O11465,"")</f>
      </c>
    </row>
    <row r="11466">
      <c r="A11466" s="6">
        <v>17</v>
      </c>
      <c r="B11466" s="6">
        <v>12</v>
      </c>
      <c r="C11466" s="6">
        <v>23</v>
      </c>
      <c r="D11466" s="6">
        <f>A11466+B11466+C11466</f>
        <v>52</v>
      </c>
      <c r="E11466" s="5">
        <f>IF(A11466=0,0,A11466*LABOR_HRS_WK_TOM*SEASON_WEEKS*(1+DIM_PCT_TOM)^A11466)</f>
        <v>7733.339536039206</v>
      </c>
      <c r="F11466" s="5">
        <f>IF(B11466=0,0,B11466*LABOR_HRS_WK_CAR*SEASON_WEEKS*(1+DIM_PCT_CAR)^B11466)</f>
        <v>484.15997672866695</v>
      </c>
      <c r="G11466" s="5">
        <f>IF(C11466=0,0,C11466*LABOR_HRS_WK_MES*SEASON_WEEKS*(1+DIM_PCT_MES)^C11466)</f>
        <v>1377.2921848680023</v>
      </c>
      <c r="H11466" s="5">
        <f>E11466+F11466+G11466</f>
        <v>9594.7916976358738</v>
      </c>
      <c r="I11466" s="5">
        <f>MIN(H11466,FARMER_HRS)</f>
        <v>720</v>
      </c>
      <c r="J11466" s="5">
        <f>MAX(0,H11466-FARMER_HRS)</f>
        <v>8874.7916976358738</v>
      </c>
      <c r="K11466" s="2">
        <f>I11466*FARMER_RATE+J11466*TEMP_WORKER_RATE</f>
        <v>179076.24475062281</v>
      </c>
      <c r="L11466" s="2">
        <f>A11466*PRICE_TOM+B11466*PRICE_CAR+C11466*PRICE_MES</f>
        <v>236828</v>
      </c>
      <c r="M11466" s="2">
        <f>A11466*FERT_BED_TOM+B11466*FERT_BED_CAR+C11466*FERT_BED_MES</f>
        <v>40480</v>
      </c>
      <c r="N11466" s="6">
        <f>IF(AND(D11466&lt;=TOTAL_BEDS,J11466&lt;=TEMP_WORKER_MAX*TEMP_WORKER_HRS),1,0)</f>
        <v>0</v>
      </c>
      <c r="O11466" s="2">
        <f>L11466-M11466-K11466-FIXED_COSTS</f>
        <v>-2728.2447506228054</v>
      </c>
      <c r="P11466" s="2">
        <f>IF(N11466=1,O11466,"")</f>
      </c>
    </row>
    <row r="11467">
      <c r="A11467" s="6">
        <v>17</v>
      </c>
      <c r="B11467" s="6">
        <v>12</v>
      </c>
      <c r="C11467" s="6">
        <v>24</v>
      </c>
      <c r="D11467" s="6">
        <f>A11467+B11467+C11467</f>
        <v>53</v>
      </c>
      <c r="E11467" s="5">
        <f>IF(A11467=0,0,A11467*LABOR_HRS_WK_TOM*SEASON_WEEKS*(1+DIM_PCT_TOM)^A11467)</f>
        <v>7733.339536039206</v>
      </c>
      <c r="F11467" s="5">
        <f>IF(B11467=0,0,B11467*LABOR_HRS_WK_CAR*SEASON_WEEKS*(1+DIM_PCT_CAR)^B11467)</f>
        <v>484.15997672866695</v>
      </c>
      <c r="G11467" s="5">
        <f>IF(C11467=0,0,C11467*LABOR_HRS_WK_MES*SEASON_WEEKS*(1+DIM_PCT_MES)^C11467)</f>
        <v>1455.139134447498</v>
      </c>
      <c r="H11467" s="5">
        <f>E11467+F11467+G11467</f>
        <v>9672.63864721537</v>
      </c>
      <c r="I11467" s="5">
        <f>MIN(H11467,FARMER_HRS)</f>
        <v>720</v>
      </c>
      <c r="J11467" s="5">
        <f>MAX(0,H11467-FARMER_HRS)</f>
        <v>8952.63864721537</v>
      </c>
      <c r="K11467" s="2">
        <f>I11467*FARMER_RATE+J11467*TEMP_WORKER_RATE</f>
        <v>180427.7542919335</v>
      </c>
      <c r="L11467" s="2">
        <f>A11467*PRICE_TOM+B11467*PRICE_CAR+C11467*PRICE_MES</f>
        <v>239528</v>
      </c>
      <c r="M11467" s="2">
        <f>A11467*FERT_BED_TOM+B11467*FERT_BED_CAR+C11467*FERT_BED_MES</f>
        <v>41360</v>
      </c>
      <c r="N11467" s="6">
        <f>IF(AND(D11467&lt;=TOTAL_BEDS,J11467&lt;=TEMP_WORKER_MAX*TEMP_WORKER_HRS),1,0)</f>
        <v>0</v>
      </c>
      <c r="O11467" s="2">
        <f>L11467-M11467-K11467-FIXED_COSTS</f>
        <v>-2259.7542919334956</v>
      </c>
      <c r="P11467" s="2">
        <f>IF(N11467=1,O11467,"")</f>
      </c>
    </row>
    <row r="11468">
      <c r="A11468" s="6">
        <v>17</v>
      </c>
      <c r="B11468" s="6">
        <v>12</v>
      </c>
      <c r="C11468" s="6">
        <v>25</v>
      </c>
      <c r="D11468" s="6">
        <f>A11468+B11468+C11468</f>
        <v>54</v>
      </c>
      <c r="E11468" s="5">
        <f>IF(A11468=0,0,A11468*LABOR_HRS_WK_TOM*SEASON_WEEKS*(1+DIM_PCT_TOM)^A11468)</f>
        <v>7733.339536039206</v>
      </c>
      <c r="F11468" s="5">
        <f>IF(B11468=0,0,B11468*LABOR_HRS_WK_CAR*SEASON_WEEKS*(1+DIM_PCT_CAR)^B11468)</f>
        <v>484.15997672866695</v>
      </c>
      <c r="G11468" s="5">
        <f>IF(C11468=0,0,C11468*LABOR_HRS_WK_MES*SEASON_WEEKS*(1+DIM_PCT_MES)^C11468)</f>
        <v>1534.7170558625955</v>
      </c>
      <c r="H11468" s="5">
        <f>E11468+F11468+G11468</f>
        <v>9752.216568630467</v>
      </c>
      <c r="I11468" s="5">
        <f>MIN(H11468,FARMER_HRS)</f>
        <v>720</v>
      </c>
      <c r="J11468" s="5">
        <f>MAX(0,H11468-FARMER_HRS)</f>
        <v>9032.216568630467</v>
      </c>
      <c r="K11468" s="2">
        <f>I11468*FARMER_RATE+J11468*TEMP_WORKER_RATE</f>
        <v>181809.31542761228</v>
      </c>
      <c r="L11468" s="2">
        <f>A11468*PRICE_TOM+B11468*PRICE_CAR+C11468*PRICE_MES</f>
        <v>242228</v>
      </c>
      <c r="M11468" s="2">
        <f>A11468*FERT_BED_TOM+B11468*FERT_BED_CAR+C11468*FERT_BED_MES</f>
        <v>42240</v>
      </c>
      <c r="N11468" s="6">
        <f>IF(AND(D11468&lt;=TOTAL_BEDS,J11468&lt;=TEMP_WORKER_MAX*TEMP_WORKER_HRS),1,0)</f>
        <v>0</v>
      </c>
      <c r="O11468" s="2">
        <f>L11468-M11468-K11468-FIXED_COSTS</f>
        <v>-1821.3154276122805</v>
      </c>
      <c r="P11468" s="2">
        <f>IF(N11468=1,O11468,"")</f>
      </c>
    </row>
    <row r="11469">
      <c r="A11469" s="6">
        <v>17</v>
      </c>
      <c r="B11469" s="6">
        <v>12</v>
      </c>
      <c r="C11469" s="6">
        <v>26</v>
      </c>
      <c r="D11469" s="6">
        <f>A11469+B11469+C11469</f>
        <v>55</v>
      </c>
      <c r="E11469" s="5">
        <f>IF(A11469=0,0,A11469*LABOR_HRS_WK_TOM*SEASON_WEEKS*(1+DIM_PCT_TOM)^A11469)</f>
        <v>7733.339536039206</v>
      </c>
      <c r="F11469" s="5">
        <f>IF(B11469=0,0,B11469*LABOR_HRS_WK_CAR*SEASON_WEEKS*(1+DIM_PCT_CAR)^B11469)</f>
        <v>484.15997672866695</v>
      </c>
      <c r="G11469" s="5">
        <f>IF(C11469=0,0,C11469*LABOR_HRS_WK_MES*SEASON_WEEKS*(1+DIM_PCT_MES)^C11469)</f>
        <v>1616.0570598233128</v>
      </c>
      <c r="H11469" s="5">
        <f>E11469+F11469+G11469</f>
        <v>9833.5565725911856</v>
      </c>
      <c r="I11469" s="5">
        <f>MIN(H11469,FARMER_HRS)</f>
        <v>720</v>
      </c>
      <c r="J11469" s="5">
        <f>MAX(0,H11469-FARMER_HRS)</f>
        <v>9113.5565725911856</v>
      </c>
      <c r="K11469" s="2">
        <f>I11469*FARMER_RATE+J11469*TEMP_WORKER_RATE</f>
        <v>183221.46827415252</v>
      </c>
      <c r="L11469" s="2">
        <f>A11469*PRICE_TOM+B11469*PRICE_CAR+C11469*PRICE_MES</f>
        <v>244928</v>
      </c>
      <c r="M11469" s="2">
        <f>A11469*FERT_BED_TOM+B11469*FERT_BED_CAR+C11469*FERT_BED_MES</f>
        <v>43120</v>
      </c>
      <c r="N11469" s="6">
        <f>IF(AND(D11469&lt;=TOTAL_BEDS,J11469&lt;=TEMP_WORKER_MAX*TEMP_WORKER_HRS),1,0)</f>
        <v>0</v>
      </c>
      <c r="O11469" s="2">
        <f>L11469-M11469-K11469-FIXED_COSTS</f>
        <v>-1413.4682741525176</v>
      </c>
      <c r="P11469" s="2">
        <f>IF(N11469=1,O11469,"")</f>
      </c>
    </row>
    <row r="11470">
      <c r="A11470" s="6">
        <v>17</v>
      </c>
      <c r="B11470" s="6">
        <v>12</v>
      </c>
      <c r="C11470" s="6">
        <v>27</v>
      </c>
      <c r="D11470" s="6">
        <f>A11470+B11470+C11470</f>
        <v>56</v>
      </c>
      <c r="E11470" s="5">
        <f>IF(A11470=0,0,A11470*LABOR_HRS_WK_TOM*SEASON_WEEKS*(1+DIM_PCT_TOM)^A11470)</f>
        <v>7733.339536039206</v>
      </c>
      <c r="F11470" s="5">
        <f>IF(B11470=0,0,B11470*LABOR_HRS_WK_CAR*SEASON_WEEKS*(1+DIM_PCT_CAR)^B11470)</f>
        <v>484.15997672866695</v>
      </c>
      <c r="G11470" s="5">
        <f>IF(C11470=0,0,C11470*LABOR_HRS_WK_MES*SEASON_WEEKS*(1+DIM_PCT_MES)^C11470)</f>
        <v>1699.19076434307</v>
      </c>
      <c r="H11470" s="5">
        <f>E11470+F11470+G11470</f>
        <v>9916.6902771109417</v>
      </c>
      <c r="I11470" s="5">
        <f>MIN(H11470,FARMER_HRS)</f>
        <v>720</v>
      </c>
      <c r="J11470" s="5">
        <f>MAX(0,H11470-FARMER_HRS)</f>
        <v>9196.6902771109417</v>
      </c>
      <c r="K11470" s="2">
        <f>I11470*FARMER_RATE+J11470*TEMP_WORKER_RATE</f>
        <v>184664.7617553983</v>
      </c>
      <c r="L11470" s="2">
        <f>A11470*PRICE_TOM+B11470*PRICE_CAR+C11470*PRICE_MES</f>
        <v>247628</v>
      </c>
      <c r="M11470" s="2">
        <f>A11470*FERT_BED_TOM+B11470*FERT_BED_CAR+C11470*FERT_BED_MES</f>
        <v>44000</v>
      </c>
      <c r="N11470" s="6">
        <f>IF(AND(D11470&lt;=TOTAL_BEDS,J11470&lt;=TEMP_WORKER_MAX*TEMP_WORKER_HRS),1,0)</f>
        <v>0</v>
      </c>
      <c r="O11470" s="2">
        <f>L11470-M11470-K11470-FIXED_COSTS</f>
        <v>-1036.7617553983</v>
      </c>
      <c r="P11470" s="2">
        <f>IF(N11470=1,O11470,"")</f>
      </c>
    </row>
    <row r="11471">
      <c r="A11471" s="6">
        <v>17</v>
      </c>
      <c r="B11471" s="6">
        <v>12</v>
      </c>
      <c r="C11471" s="6">
        <v>28</v>
      </c>
      <c r="D11471" s="6">
        <f>A11471+B11471+C11471</f>
        <v>57</v>
      </c>
      <c r="E11471" s="5">
        <f>IF(A11471=0,0,A11471*LABOR_HRS_WK_TOM*SEASON_WEEKS*(1+DIM_PCT_TOM)^A11471)</f>
        <v>7733.339536039206</v>
      </c>
      <c r="F11471" s="5">
        <f>IF(B11471=0,0,B11471*LABOR_HRS_WK_CAR*SEASON_WEEKS*(1+DIM_PCT_CAR)^B11471)</f>
        <v>484.15997672866695</v>
      </c>
      <c r="G11471" s="5">
        <f>IF(C11471=0,0,C11471*LABOR_HRS_WK_MES*SEASON_WEEKS*(1+DIM_PCT_MES)^C11471)</f>
        <v>1784.1503025602233</v>
      </c>
      <c r="H11471" s="5">
        <f>E11471+F11471+G11471</f>
        <v>10001.649815328095</v>
      </c>
      <c r="I11471" s="5">
        <f>MIN(H11471,FARMER_HRS)</f>
        <v>720</v>
      </c>
      <c r="J11471" s="5">
        <f>MAX(0,H11471-FARMER_HRS)</f>
        <v>9281.6498153280954</v>
      </c>
      <c r="K11471" s="2">
        <f>I11471*FARMER_RATE+J11471*TEMP_WORKER_RATE</f>
        <v>186139.75373833498</v>
      </c>
      <c r="L11471" s="2">
        <f>A11471*PRICE_TOM+B11471*PRICE_CAR+C11471*PRICE_MES</f>
        <v>250328</v>
      </c>
      <c r="M11471" s="2">
        <f>A11471*FERT_BED_TOM+B11471*FERT_BED_CAR+C11471*FERT_BED_MES</f>
        <v>44880</v>
      </c>
      <c r="N11471" s="6">
        <f>IF(AND(D11471&lt;=TOTAL_BEDS,J11471&lt;=TEMP_WORKER_MAX*TEMP_WORKER_HRS),1,0)</f>
        <v>0</v>
      </c>
      <c r="O11471" s="2">
        <f>L11471-M11471-K11471-FIXED_COSTS</f>
        <v>-691.75373833498452</v>
      </c>
      <c r="P11471" s="2">
        <f>IF(N11471=1,O11471,"")</f>
      </c>
    </row>
    <row r="11472">
      <c r="A11472" s="6">
        <v>17</v>
      </c>
      <c r="B11472" s="6">
        <v>12</v>
      </c>
      <c r="C11472" s="6">
        <v>29</v>
      </c>
      <c r="D11472" s="6">
        <f>A11472+B11472+C11472</f>
        <v>58</v>
      </c>
      <c r="E11472" s="5">
        <f>IF(A11472=0,0,A11472*LABOR_HRS_WK_TOM*SEASON_WEEKS*(1+DIM_PCT_TOM)^A11472)</f>
        <v>7733.339536039206</v>
      </c>
      <c r="F11472" s="5">
        <f>IF(B11472=0,0,B11472*LABOR_HRS_WK_CAR*SEASON_WEEKS*(1+DIM_PCT_CAR)^B11472)</f>
        <v>484.15997672866695</v>
      </c>
      <c r="G11472" s="5">
        <f>IF(C11472=0,0,C11472*LABOR_HRS_WK_MES*SEASON_WEEKS*(1+DIM_PCT_MES)^C11472)</f>
        <v>1870.9683306758766</v>
      </c>
      <c r="H11472" s="5">
        <f>E11472+F11472+G11472</f>
        <v>10088.467843443748</v>
      </c>
      <c r="I11472" s="5">
        <f>MIN(H11472,FARMER_HRS)</f>
        <v>720</v>
      </c>
      <c r="J11472" s="5">
        <f>MAX(0,H11472-FARMER_HRS)</f>
        <v>9368.4678434437483</v>
      </c>
      <c r="K11472" s="2">
        <f>I11472*FARMER_RATE+J11472*TEMP_WORKER_RATE</f>
        <v>187647.01117089839</v>
      </c>
      <c r="L11472" s="2">
        <f>A11472*PRICE_TOM+B11472*PRICE_CAR+C11472*PRICE_MES</f>
        <v>253028</v>
      </c>
      <c r="M11472" s="2">
        <f>A11472*FERT_BED_TOM+B11472*FERT_BED_CAR+C11472*FERT_BED_MES</f>
        <v>45760</v>
      </c>
      <c r="N11472" s="6">
        <f>IF(AND(D11472&lt;=TOTAL_BEDS,J11472&lt;=TEMP_WORKER_MAX*TEMP_WORKER_HRS),1,0)</f>
        <v>0</v>
      </c>
      <c r="O11472" s="2">
        <f>L11472-M11472-K11472-FIXED_COSTS</f>
        <v>-379.01117089838954</v>
      </c>
      <c r="P11472" s="2">
        <f>IF(N11472=1,O11472,"")</f>
      </c>
    </row>
    <row r="11473">
      <c r="A11473" s="6">
        <v>17</v>
      </c>
      <c r="B11473" s="6">
        <v>12</v>
      </c>
      <c r="C11473" s="6">
        <v>30</v>
      </c>
      <c r="D11473" s="6">
        <f>A11473+B11473+C11473</f>
        <v>59</v>
      </c>
      <c r="E11473" s="5">
        <f>IF(A11473=0,0,A11473*LABOR_HRS_WK_TOM*SEASON_WEEKS*(1+DIM_PCT_TOM)^A11473)</f>
        <v>7733.339536039206</v>
      </c>
      <c r="F11473" s="5">
        <f>IF(B11473=0,0,B11473*LABOR_HRS_WK_CAR*SEASON_WEEKS*(1+DIM_PCT_CAR)^B11473)</f>
        <v>484.15997672866695</v>
      </c>
      <c r="G11473" s="5">
        <f>IF(C11473=0,0,C11473*LABOR_HRS_WK_MES*SEASON_WEEKS*(1+DIM_PCT_MES)^C11473)</f>
        <v>1959.6780360096466</v>
      </c>
      <c r="H11473" s="5">
        <f>E11473+F11473+G11473</f>
        <v>10177.177548777519</v>
      </c>
      <c r="I11473" s="5">
        <f>MIN(H11473,FARMER_HRS)</f>
        <v>720</v>
      </c>
      <c r="J11473" s="5">
        <f>MAX(0,H11473-FARMER_HRS)</f>
        <v>9457.17754877752</v>
      </c>
      <c r="K11473" s="2">
        <f>I11473*FARMER_RATE+J11473*TEMP_WORKER_RATE</f>
        <v>189187.11022183194</v>
      </c>
      <c r="L11473" s="2">
        <f>A11473*PRICE_TOM+B11473*PRICE_CAR+C11473*PRICE_MES</f>
        <v>255728</v>
      </c>
      <c r="M11473" s="2">
        <f>A11473*FERT_BED_TOM+B11473*FERT_BED_CAR+C11473*FERT_BED_MES</f>
        <v>46640</v>
      </c>
      <c r="N11473" s="6">
        <f>IF(AND(D11473&lt;=TOTAL_BEDS,J11473&lt;=TEMP_WORKER_MAX*TEMP_WORKER_HRS),1,0)</f>
        <v>0</v>
      </c>
      <c r="O11473" s="2">
        <f>L11473-M11473-K11473-FIXED_COSTS</f>
        <v>-99.110221831942908</v>
      </c>
      <c r="P11473" s="2">
        <f>IF(N11473=1,O11473,"")</f>
      </c>
    </row>
    <row r="11474">
      <c r="A11474" s="6">
        <v>17</v>
      </c>
      <c r="B11474" s="6">
        <v>13</v>
      </c>
      <c r="C11474" s="6">
        <v>0</v>
      </c>
      <c r="D11474" s="6">
        <f>A11474+B11474+C11474</f>
        <v>30</v>
      </c>
      <c r="E11474" s="5">
        <f>IF(A11474=0,0,A11474*LABOR_HRS_WK_TOM*SEASON_WEEKS*(1+DIM_PCT_TOM)^A11474)</f>
        <v>7733.339536039206</v>
      </c>
      <c r="F11474" s="5">
        <f>IF(B11474=0,0,B11474*LABOR_HRS_WK_CAR*SEASON_WEEKS*(1+DIM_PCT_CAR)^B11474)</f>
        <v>537.6193074924571</v>
      </c>
      <c r="G11474" s="5">
        <f>IF(C11474=0,0,C11474*LABOR_HRS_WK_MES*SEASON_WEEKS*(1+DIM_PCT_MES)^C11474)</f>
        <v>0</v>
      </c>
      <c r="H11474" s="5">
        <f>E11474+F11474+G11474</f>
        <v>8270.9588435316637</v>
      </c>
      <c r="I11474" s="5">
        <f>MIN(H11474,FARMER_HRS)</f>
        <v>720</v>
      </c>
      <c r="J11474" s="5">
        <f>MAX(0,H11474-FARMER_HRS)</f>
        <v>7550.9588435316637</v>
      </c>
      <c r="K11474" s="2">
        <f>I11474*FARMER_RATE+J11474*TEMP_WORKER_RATE</f>
        <v>156093.03547798027</v>
      </c>
      <c r="L11474" s="2">
        <f>A11474*PRICE_TOM+B11474*PRICE_CAR+C11474*PRICE_MES</f>
        <v>176822</v>
      </c>
      <c r="M11474" s="2">
        <f>A11474*FERT_BED_TOM+B11474*FERT_BED_CAR+C11474*FERT_BED_MES</f>
        <v>20680</v>
      </c>
      <c r="N11474" s="6">
        <f>IF(AND(D11474&lt;=TOTAL_BEDS,J11474&lt;=TEMP_WORKER_MAX*TEMP_WORKER_HRS),1,0)</f>
        <v>0</v>
      </c>
      <c r="O11474" s="2">
        <f>L11474-M11474-K11474-FIXED_COSTS</f>
        <v>-19951.035477980273</v>
      </c>
      <c r="P11474" s="2">
        <f>IF(N11474=1,O11474,"")</f>
      </c>
    </row>
    <row r="11475">
      <c r="A11475" s="6">
        <v>17</v>
      </c>
      <c r="B11475" s="6">
        <v>13</v>
      </c>
      <c r="C11475" s="6">
        <v>1</v>
      </c>
      <c r="D11475" s="6">
        <f>A11475+B11475+C11475</f>
        <v>31</v>
      </c>
      <c r="E11475" s="5">
        <f>IF(A11475=0,0,A11475*LABOR_HRS_WK_TOM*SEASON_WEEKS*(1+DIM_PCT_TOM)^A11475)</f>
        <v>7733.339536039206</v>
      </c>
      <c r="F11475" s="5">
        <f>IF(B11475=0,0,B11475*LABOR_HRS_WK_CAR*SEASON_WEEKS*(1+DIM_PCT_CAR)^B11475)</f>
        <v>537.6193074924571</v>
      </c>
      <c r="G11475" s="5">
        <f>IF(C11475=0,0,C11475*LABOR_HRS_WK_MES*SEASON_WEEKS*(1+DIM_PCT_MES)^C11475)</f>
        <v>45.5625</v>
      </c>
      <c r="H11475" s="5">
        <f>E11475+F11475+G11475</f>
        <v>8316.5213435316637</v>
      </c>
      <c r="I11475" s="5">
        <f>MIN(H11475,FARMER_HRS)</f>
        <v>720</v>
      </c>
      <c r="J11475" s="5">
        <f>MAX(0,H11475-FARMER_HRS)</f>
        <v>7596.5213435316637</v>
      </c>
      <c r="K11475" s="2">
        <f>I11475*FARMER_RATE+J11475*TEMP_WORKER_RATE</f>
        <v>156884.05110298027</v>
      </c>
      <c r="L11475" s="2">
        <f>A11475*PRICE_TOM+B11475*PRICE_CAR+C11475*PRICE_MES</f>
        <v>179522</v>
      </c>
      <c r="M11475" s="2">
        <f>A11475*FERT_BED_TOM+B11475*FERT_BED_CAR+C11475*FERT_BED_MES</f>
        <v>21560</v>
      </c>
      <c r="N11475" s="6">
        <f>IF(AND(D11475&lt;=TOTAL_BEDS,J11475&lt;=TEMP_WORKER_MAX*TEMP_WORKER_HRS),1,0)</f>
        <v>0</v>
      </c>
      <c r="O11475" s="2">
        <f>L11475-M11475-K11475-FIXED_COSTS</f>
        <v>-18922.051102980273</v>
      </c>
      <c r="P11475" s="2">
        <f>IF(N11475=1,O11475,"")</f>
      </c>
    </row>
    <row r="11476">
      <c r="A11476" s="6">
        <v>17</v>
      </c>
      <c r="B11476" s="6">
        <v>13</v>
      </c>
      <c r="C11476" s="6">
        <v>2</v>
      </c>
      <c r="D11476" s="6">
        <f>A11476+B11476+C11476</f>
        <v>32</v>
      </c>
      <c r="E11476" s="5">
        <f>IF(A11476=0,0,A11476*LABOR_HRS_WK_TOM*SEASON_WEEKS*(1+DIM_PCT_TOM)^A11476)</f>
        <v>7733.339536039206</v>
      </c>
      <c r="F11476" s="5">
        <f>IF(B11476=0,0,B11476*LABOR_HRS_WK_CAR*SEASON_WEEKS*(1+DIM_PCT_CAR)^B11476)</f>
        <v>537.6193074924571</v>
      </c>
      <c r="G11476" s="5">
        <f>IF(C11476=0,0,C11476*LABOR_HRS_WK_MES*SEASON_WEEKS*(1+DIM_PCT_MES)^C11476)</f>
        <v>92.2640625</v>
      </c>
      <c r="H11476" s="5">
        <f>E11476+F11476+G11476</f>
        <v>8363.222906031664</v>
      </c>
      <c r="I11476" s="5">
        <f>MIN(H11476,FARMER_HRS)</f>
        <v>720</v>
      </c>
      <c r="J11476" s="5">
        <f>MAX(0,H11476-FARMER_HRS)</f>
        <v>7643.222906031664</v>
      </c>
      <c r="K11476" s="2">
        <f>I11476*FARMER_RATE+J11476*TEMP_WORKER_RATE</f>
        <v>157694.84211860527</v>
      </c>
      <c r="L11476" s="2">
        <f>A11476*PRICE_TOM+B11476*PRICE_CAR+C11476*PRICE_MES</f>
        <v>182222</v>
      </c>
      <c r="M11476" s="2">
        <f>A11476*FERT_BED_TOM+B11476*FERT_BED_CAR+C11476*FERT_BED_MES</f>
        <v>22440</v>
      </c>
      <c r="N11476" s="6">
        <f>IF(AND(D11476&lt;=TOTAL_BEDS,J11476&lt;=TEMP_WORKER_MAX*TEMP_WORKER_HRS),1,0)</f>
        <v>0</v>
      </c>
      <c r="O11476" s="2">
        <f>L11476-M11476-K11476-FIXED_COSTS</f>
        <v>-17912.842118605273</v>
      </c>
      <c r="P11476" s="2">
        <f>IF(N11476=1,O11476,"")</f>
      </c>
    </row>
    <row r="11477">
      <c r="A11477" s="6">
        <v>17</v>
      </c>
      <c r="B11477" s="6">
        <v>13</v>
      </c>
      <c r="C11477" s="6">
        <v>3</v>
      </c>
      <c r="D11477" s="6">
        <f>A11477+B11477+C11477</f>
        <v>33</v>
      </c>
      <c r="E11477" s="5">
        <f>IF(A11477=0,0,A11477*LABOR_HRS_WK_TOM*SEASON_WEEKS*(1+DIM_PCT_TOM)^A11477)</f>
        <v>7733.339536039206</v>
      </c>
      <c r="F11477" s="5">
        <f>IF(B11477=0,0,B11477*LABOR_HRS_WK_CAR*SEASON_WEEKS*(1+DIM_PCT_CAR)^B11477)</f>
        <v>537.6193074924571</v>
      </c>
      <c r="G11477" s="5">
        <f>IF(C11477=0,0,C11477*LABOR_HRS_WK_MES*SEASON_WEEKS*(1+DIM_PCT_MES)^C11477)</f>
        <v>140.12604492187498</v>
      </c>
      <c r="H11477" s="5">
        <f>E11477+F11477+G11477</f>
        <v>8411.084888453539</v>
      </c>
      <c r="I11477" s="5">
        <f>MIN(H11477,FARMER_HRS)</f>
        <v>720</v>
      </c>
      <c r="J11477" s="5">
        <f>MAX(0,H11477-FARMER_HRS)</f>
        <v>7691.084888453539</v>
      </c>
      <c r="K11477" s="2">
        <f>I11477*FARMER_RATE+J11477*TEMP_WORKER_RATE</f>
        <v>158525.77931342949</v>
      </c>
      <c r="L11477" s="2">
        <f>A11477*PRICE_TOM+B11477*PRICE_CAR+C11477*PRICE_MES</f>
        <v>184922</v>
      </c>
      <c r="M11477" s="2">
        <f>A11477*FERT_BED_TOM+B11477*FERT_BED_CAR+C11477*FERT_BED_MES</f>
        <v>23320</v>
      </c>
      <c r="N11477" s="6">
        <f>IF(AND(D11477&lt;=TOTAL_BEDS,J11477&lt;=TEMP_WORKER_MAX*TEMP_WORKER_HRS),1,0)</f>
        <v>0</v>
      </c>
      <c r="O11477" s="2">
        <f>L11477-M11477-K11477-FIXED_COSTS</f>
        <v>-16923.779313429492</v>
      </c>
      <c r="P11477" s="2">
        <f>IF(N11477=1,O11477,"")</f>
      </c>
    </row>
    <row r="11478">
      <c r="A11478" s="6">
        <v>17</v>
      </c>
      <c r="B11478" s="6">
        <v>13</v>
      </c>
      <c r="C11478" s="6">
        <v>4</v>
      </c>
      <c r="D11478" s="6">
        <f>A11478+B11478+C11478</f>
        <v>34</v>
      </c>
      <c r="E11478" s="5">
        <f>IF(A11478=0,0,A11478*LABOR_HRS_WK_TOM*SEASON_WEEKS*(1+DIM_PCT_TOM)^A11478)</f>
        <v>7733.339536039206</v>
      </c>
      <c r="F11478" s="5">
        <f>IF(B11478=0,0,B11478*LABOR_HRS_WK_CAR*SEASON_WEEKS*(1+DIM_PCT_CAR)^B11478)</f>
        <v>537.6193074924571</v>
      </c>
      <c r="G11478" s="5">
        <f>IF(C11478=0,0,C11478*LABOR_HRS_WK_MES*SEASON_WEEKS*(1+DIM_PCT_MES)^C11478)</f>
        <v>189.17016064453119</v>
      </c>
      <c r="H11478" s="5">
        <f>E11478+F11478+G11478</f>
        <v>8460.1290041761949</v>
      </c>
      <c r="I11478" s="5">
        <f>MIN(H11478,FARMER_HRS)</f>
        <v>720</v>
      </c>
      <c r="J11478" s="5">
        <f>MAX(0,H11478-FARMER_HRS)</f>
        <v>7740.1290041761949</v>
      </c>
      <c r="K11478" s="2">
        <f>I11478*FARMER_RATE+J11478*TEMP_WORKER_RATE</f>
        <v>159377.23965583672</v>
      </c>
      <c r="L11478" s="2">
        <f>A11478*PRICE_TOM+B11478*PRICE_CAR+C11478*PRICE_MES</f>
        <v>187622</v>
      </c>
      <c r="M11478" s="2">
        <f>A11478*FERT_BED_TOM+B11478*FERT_BED_CAR+C11478*FERT_BED_MES</f>
        <v>24200</v>
      </c>
      <c r="N11478" s="6">
        <f>IF(AND(D11478&lt;=TOTAL_BEDS,J11478&lt;=TEMP_WORKER_MAX*TEMP_WORKER_HRS),1,0)</f>
        <v>0</v>
      </c>
      <c r="O11478" s="2">
        <f>L11478-M11478-K11478-FIXED_COSTS</f>
        <v>-15955.239655836718</v>
      </c>
      <c r="P11478" s="2">
        <f>IF(N11478=1,O11478,"")</f>
      </c>
    </row>
    <row r="11479">
      <c r="A11479" s="6">
        <v>17</v>
      </c>
      <c r="B11479" s="6">
        <v>13</v>
      </c>
      <c r="C11479" s="6">
        <v>5</v>
      </c>
      <c r="D11479" s="6">
        <f>A11479+B11479+C11479</f>
        <v>35</v>
      </c>
      <c r="E11479" s="5">
        <f>IF(A11479=0,0,A11479*LABOR_HRS_WK_TOM*SEASON_WEEKS*(1+DIM_PCT_TOM)^A11479)</f>
        <v>7733.339536039206</v>
      </c>
      <c r="F11479" s="5">
        <f>IF(B11479=0,0,B11479*LABOR_HRS_WK_CAR*SEASON_WEEKS*(1+DIM_PCT_CAR)^B11479)</f>
        <v>537.6193074924571</v>
      </c>
      <c r="G11479" s="5">
        <f>IF(C11479=0,0,C11479*LABOR_HRS_WK_MES*SEASON_WEEKS*(1+DIM_PCT_MES)^C11479)</f>
        <v>239.41848456573481</v>
      </c>
      <c r="H11479" s="5">
        <f>E11479+F11479+G11479</f>
        <v>8510.3773280973983</v>
      </c>
      <c r="I11479" s="5">
        <f>MIN(H11479,FARMER_HRS)</f>
        <v>720</v>
      </c>
      <c r="J11479" s="5">
        <f>MAX(0,H11479-FARMER_HRS)</f>
        <v>7790.3773280973983</v>
      </c>
      <c r="K11479" s="2">
        <f>I11479*FARMER_RATE+J11479*TEMP_WORKER_RATE</f>
        <v>160249.60639057984</v>
      </c>
      <c r="L11479" s="2">
        <f>A11479*PRICE_TOM+B11479*PRICE_CAR+C11479*PRICE_MES</f>
        <v>190322</v>
      </c>
      <c r="M11479" s="2">
        <f>A11479*FERT_BED_TOM+B11479*FERT_BED_CAR+C11479*FERT_BED_MES</f>
        <v>25080</v>
      </c>
      <c r="N11479" s="6">
        <f>IF(AND(D11479&lt;=TOTAL_BEDS,J11479&lt;=TEMP_WORKER_MAX*TEMP_WORKER_HRS),1,0)</f>
        <v>0</v>
      </c>
      <c r="O11479" s="2">
        <f>L11479-M11479-K11479-FIXED_COSTS</f>
        <v>-15007.606390579836</v>
      </c>
      <c r="P11479" s="2">
        <f>IF(N11479=1,O11479,"")</f>
      </c>
    </row>
    <row r="11480">
      <c r="A11480" s="6">
        <v>17</v>
      </c>
      <c r="B11480" s="6">
        <v>13</v>
      </c>
      <c r="C11480" s="6">
        <v>6</v>
      </c>
      <c r="D11480" s="6">
        <f>A11480+B11480+C11480</f>
        <v>36</v>
      </c>
      <c r="E11480" s="5">
        <f>IF(A11480=0,0,A11480*LABOR_HRS_WK_TOM*SEASON_WEEKS*(1+DIM_PCT_TOM)^A11480)</f>
        <v>7733.339536039206</v>
      </c>
      <c r="F11480" s="5">
        <f>IF(B11480=0,0,B11480*LABOR_HRS_WK_CAR*SEASON_WEEKS*(1+DIM_PCT_CAR)^B11480)</f>
        <v>537.6193074924571</v>
      </c>
      <c r="G11480" s="5">
        <f>IF(C11480=0,0,C11480*LABOR_HRS_WK_MES*SEASON_WEEKS*(1+DIM_PCT_MES)^C11480)</f>
        <v>290.89345874736773</v>
      </c>
      <c r="H11480" s="5">
        <f>E11480+F11480+G11480</f>
        <v>8561.8523022790323</v>
      </c>
      <c r="I11480" s="5">
        <f>MIN(H11480,FARMER_HRS)</f>
        <v>720</v>
      </c>
      <c r="J11480" s="5">
        <f>MAX(0,H11480-FARMER_HRS)</f>
        <v>7841.8523022790323</v>
      </c>
      <c r="K11480" s="2">
        <f>I11480*FARMER_RATE+J11480*TEMP_WORKER_RATE</f>
        <v>161143.26913678876</v>
      </c>
      <c r="L11480" s="2">
        <f>A11480*PRICE_TOM+B11480*PRICE_CAR+C11480*PRICE_MES</f>
        <v>193022</v>
      </c>
      <c r="M11480" s="2">
        <f>A11480*FERT_BED_TOM+B11480*FERT_BED_CAR+C11480*FERT_BED_MES</f>
        <v>25960</v>
      </c>
      <c r="N11480" s="6">
        <f>IF(AND(D11480&lt;=TOTAL_BEDS,J11480&lt;=TEMP_WORKER_MAX*TEMP_WORKER_HRS),1,0)</f>
        <v>0</v>
      </c>
      <c r="O11480" s="2">
        <f>L11480-M11480-K11480-FIXED_COSTS</f>
        <v>-14081.26913678876</v>
      </c>
      <c r="P11480" s="2">
        <f>IF(N11480=1,O11480,"")</f>
      </c>
    </row>
    <row r="11481">
      <c r="A11481" s="6">
        <v>17</v>
      </c>
      <c r="B11481" s="6">
        <v>13</v>
      </c>
      <c r="C11481" s="6">
        <v>7</v>
      </c>
      <c r="D11481" s="6">
        <f>A11481+B11481+C11481</f>
        <v>37</v>
      </c>
      <c r="E11481" s="5">
        <f>IF(A11481=0,0,A11481*LABOR_HRS_WK_TOM*SEASON_WEEKS*(1+DIM_PCT_TOM)^A11481)</f>
        <v>7733.339536039206</v>
      </c>
      <c r="F11481" s="5">
        <f>IF(B11481=0,0,B11481*LABOR_HRS_WK_CAR*SEASON_WEEKS*(1+DIM_PCT_CAR)^B11481)</f>
        <v>537.6193074924571</v>
      </c>
      <c r="G11481" s="5">
        <f>IF(C11481=0,0,C11481*LABOR_HRS_WK_MES*SEASON_WEEKS*(1+DIM_PCT_MES)^C11481)</f>
        <v>343.61789814532818</v>
      </c>
      <c r="H11481" s="5">
        <f>E11481+F11481+G11481</f>
        <v>8614.5767416769922</v>
      </c>
      <c r="I11481" s="5">
        <f>MIN(H11481,FARMER_HRS)</f>
        <v>720</v>
      </c>
      <c r="J11481" s="5">
        <f>MAX(0,H11481-FARMER_HRS)</f>
        <v>7894.5767416769922</v>
      </c>
      <c r="K11481" s="2">
        <f>I11481*FARMER_RATE+J11481*TEMP_WORKER_RATE</f>
        <v>162058.62398744779</v>
      </c>
      <c r="L11481" s="2">
        <f>A11481*PRICE_TOM+B11481*PRICE_CAR+C11481*PRICE_MES</f>
        <v>195722</v>
      </c>
      <c r="M11481" s="2">
        <f>A11481*FERT_BED_TOM+B11481*FERT_BED_CAR+C11481*FERT_BED_MES</f>
        <v>26840</v>
      </c>
      <c r="N11481" s="6">
        <f>IF(AND(D11481&lt;=TOTAL_BEDS,J11481&lt;=TEMP_WORKER_MAX*TEMP_WORKER_HRS),1,0)</f>
        <v>0</v>
      </c>
      <c r="O11481" s="2">
        <f>L11481-M11481-K11481-FIXED_COSTS</f>
        <v>-13176.623987447791</v>
      </c>
      <c r="P11481" s="2">
        <f>IF(N11481=1,O11481,"")</f>
      </c>
    </row>
    <row r="11482">
      <c r="A11482" s="6">
        <v>17</v>
      </c>
      <c r="B11482" s="6">
        <v>13</v>
      </c>
      <c r="C11482" s="6">
        <v>8</v>
      </c>
      <c r="D11482" s="6">
        <f>A11482+B11482+C11482</f>
        <v>38</v>
      </c>
      <c r="E11482" s="5">
        <f>IF(A11482=0,0,A11482*LABOR_HRS_WK_TOM*SEASON_WEEKS*(1+DIM_PCT_TOM)^A11482)</f>
        <v>7733.339536039206</v>
      </c>
      <c r="F11482" s="5">
        <f>IF(B11482=0,0,B11482*LABOR_HRS_WK_CAR*SEASON_WEEKS*(1+DIM_PCT_CAR)^B11482)</f>
        <v>537.6193074924571</v>
      </c>
      <c r="G11482" s="5">
        <f>IF(C11482=0,0,C11482*LABOR_HRS_WK_MES*SEASON_WEEKS*(1+DIM_PCT_MES)^C11482)</f>
        <v>397.61499642530833</v>
      </c>
      <c r="H11482" s="5">
        <f>E11482+F11482+G11482</f>
        <v>8668.5738399569727</v>
      </c>
      <c r="I11482" s="5">
        <f>MIN(H11482,FARMER_HRS)</f>
        <v>720</v>
      </c>
      <c r="J11482" s="5">
        <f>MAX(0,H11482-FARMER_HRS)</f>
        <v>7948.5738399569727</v>
      </c>
      <c r="K11482" s="2">
        <f>I11482*FARMER_RATE+J11482*TEMP_WORKER_RATE</f>
        <v>162996.07361036411</v>
      </c>
      <c r="L11482" s="2">
        <f>A11482*PRICE_TOM+B11482*PRICE_CAR+C11482*PRICE_MES</f>
        <v>198422</v>
      </c>
      <c r="M11482" s="2">
        <f>A11482*FERT_BED_TOM+B11482*FERT_BED_CAR+C11482*FERT_BED_MES</f>
        <v>27720</v>
      </c>
      <c r="N11482" s="6">
        <f>IF(AND(D11482&lt;=TOTAL_BEDS,J11482&lt;=TEMP_WORKER_MAX*TEMP_WORKER_HRS),1,0)</f>
        <v>0</v>
      </c>
      <c r="O11482" s="2">
        <f>L11482-M11482-K11482-FIXED_COSTS</f>
        <v>-12294.07361036411</v>
      </c>
      <c r="P11482" s="2">
        <f>IF(N11482=1,O11482,"")</f>
      </c>
    </row>
    <row r="11483">
      <c r="A11483" s="6">
        <v>17</v>
      </c>
      <c r="B11483" s="6">
        <v>13</v>
      </c>
      <c r="C11483" s="6">
        <v>9</v>
      </c>
      <c r="D11483" s="6">
        <f>A11483+B11483+C11483</f>
        <v>39</v>
      </c>
      <c r="E11483" s="5">
        <f>IF(A11483=0,0,A11483*LABOR_HRS_WK_TOM*SEASON_WEEKS*(1+DIM_PCT_TOM)^A11483)</f>
        <v>7733.339536039206</v>
      </c>
      <c r="F11483" s="5">
        <f>IF(B11483=0,0,B11483*LABOR_HRS_WK_CAR*SEASON_WEEKS*(1+DIM_PCT_CAR)^B11483)</f>
        <v>537.6193074924571</v>
      </c>
      <c r="G11483" s="5">
        <f>IF(C11483=0,0,C11483*LABOR_HRS_WK_MES*SEASON_WEEKS*(1+DIM_PCT_MES)^C11483)</f>
        <v>452.90833186570273</v>
      </c>
      <c r="H11483" s="5">
        <f>E11483+F11483+G11483</f>
        <v>8723.8671753973667</v>
      </c>
      <c r="I11483" s="5">
        <f>MIN(H11483,FARMER_HRS)</f>
        <v>720</v>
      </c>
      <c r="J11483" s="5">
        <f>MAX(0,H11483-FARMER_HRS)</f>
        <v>8003.8671753973667</v>
      </c>
      <c r="K11483" s="2">
        <f>I11483*FARMER_RATE+J11483*TEMP_WORKER_RATE</f>
        <v>163956.02735064871</v>
      </c>
      <c r="L11483" s="2">
        <f>A11483*PRICE_TOM+B11483*PRICE_CAR+C11483*PRICE_MES</f>
        <v>201122</v>
      </c>
      <c r="M11483" s="2">
        <f>A11483*FERT_BED_TOM+B11483*FERT_BED_CAR+C11483*FERT_BED_MES</f>
        <v>28600</v>
      </c>
      <c r="N11483" s="6">
        <f>IF(AND(D11483&lt;=TOTAL_BEDS,J11483&lt;=TEMP_WORKER_MAX*TEMP_WORKER_HRS),1,0)</f>
        <v>0</v>
      </c>
      <c r="O11483" s="2">
        <f>L11483-M11483-K11483-FIXED_COSTS</f>
        <v>-11434.027350648714</v>
      </c>
      <c r="P11483" s="2">
        <f>IF(N11483=1,O11483,"")</f>
      </c>
    </row>
    <row r="11484">
      <c r="A11484" s="6">
        <v>17</v>
      </c>
      <c r="B11484" s="6">
        <v>13</v>
      </c>
      <c r="C11484" s="6">
        <v>10</v>
      </c>
      <c r="D11484" s="6">
        <f>A11484+B11484+C11484</f>
        <v>40</v>
      </c>
      <c r="E11484" s="5">
        <f>IF(A11484=0,0,A11484*LABOR_HRS_WK_TOM*SEASON_WEEKS*(1+DIM_PCT_TOM)^A11484)</f>
        <v>7733.339536039206</v>
      </c>
      <c r="F11484" s="5">
        <f>IF(B11484=0,0,B11484*LABOR_HRS_WK_CAR*SEASON_WEEKS*(1+DIM_PCT_CAR)^B11484)</f>
        <v>537.6193074924571</v>
      </c>
      <c r="G11484" s="5">
        <f>IF(C11484=0,0,C11484*LABOR_HRS_WK_MES*SEASON_WEEKS*(1+DIM_PCT_MES)^C11484)</f>
        <v>509.52187334891551</v>
      </c>
      <c r="H11484" s="5">
        <f>E11484+F11484+G11484</f>
        <v>8780.4807168805783</v>
      </c>
      <c r="I11484" s="5">
        <f>MIN(H11484,FARMER_HRS)</f>
        <v>720</v>
      </c>
      <c r="J11484" s="5">
        <f>MAX(0,H11484-FARMER_HRS)</f>
        <v>8060.4807168805783</v>
      </c>
      <c r="K11484" s="2">
        <f>I11484*FARMER_RATE+J11484*TEMP_WORKER_RATE</f>
        <v>164938.90133473225</v>
      </c>
      <c r="L11484" s="2">
        <f>A11484*PRICE_TOM+B11484*PRICE_CAR+C11484*PRICE_MES</f>
        <v>203822</v>
      </c>
      <c r="M11484" s="2">
        <f>A11484*FERT_BED_TOM+B11484*FERT_BED_CAR+C11484*FERT_BED_MES</f>
        <v>29480</v>
      </c>
      <c r="N11484" s="6">
        <f>IF(AND(D11484&lt;=TOTAL_BEDS,J11484&lt;=TEMP_WORKER_MAX*TEMP_WORKER_HRS),1,0)</f>
        <v>0</v>
      </c>
      <c r="O11484" s="2">
        <f>L11484-M11484-K11484-FIXED_COSTS</f>
        <v>-10596.901334732247</v>
      </c>
      <c r="P11484" s="2">
        <f>IF(N11484=1,O11484,"")</f>
      </c>
    </row>
    <row r="11485">
      <c r="A11485" s="6">
        <v>17</v>
      </c>
      <c r="B11485" s="6">
        <v>13</v>
      </c>
      <c r="C11485" s="6">
        <v>11</v>
      </c>
      <c r="D11485" s="6">
        <f>A11485+B11485+C11485</f>
        <v>41</v>
      </c>
      <c r="E11485" s="5">
        <f>IF(A11485=0,0,A11485*LABOR_HRS_WK_TOM*SEASON_WEEKS*(1+DIM_PCT_TOM)^A11485)</f>
        <v>7733.339536039206</v>
      </c>
      <c r="F11485" s="5">
        <f>IF(B11485=0,0,B11485*LABOR_HRS_WK_CAR*SEASON_WEEKS*(1+DIM_PCT_CAR)^B11485)</f>
        <v>537.6193074924571</v>
      </c>
      <c r="G11485" s="5">
        <f>IF(C11485=0,0,C11485*LABOR_HRS_WK_MES*SEASON_WEEKS*(1+DIM_PCT_MES)^C11485)</f>
        <v>567.47998644235463</v>
      </c>
      <c r="H11485" s="5">
        <f>E11485+F11485+G11485</f>
        <v>8838.4388299740185</v>
      </c>
      <c r="I11485" s="5">
        <f>MIN(H11485,FARMER_HRS)</f>
        <v>720</v>
      </c>
      <c r="J11485" s="5">
        <f>MAX(0,H11485-FARMER_HRS)</f>
        <v>8118.4388299740185</v>
      </c>
      <c r="K11485" s="2">
        <f>I11485*FARMER_RATE+J11485*TEMP_WORKER_RATE</f>
        <v>165945.11857593781</v>
      </c>
      <c r="L11485" s="2">
        <f>A11485*PRICE_TOM+B11485*PRICE_CAR+C11485*PRICE_MES</f>
        <v>206522</v>
      </c>
      <c r="M11485" s="2">
        <f>A11485*FERT_BED_TOM+B11485*FERT_BED_CAR+C11485*FERT_BED_MES</f>
        <v>30360</v>
      </c>
      <c r="N11485" s="6">
        <f>IF(AND(D11485&lt;=TOTAL_BEDS,J11485&lt;=TEMP_WORKER_MAX*TEMP_WORKER_HRS),1,0)</f>
        <v>0</v>
      </c>
      <c r="O11485" s="2">
        <f>L11485-M11485-K11485-FIXED_COSTS</f>
        <v>-9783.1185759378131</v>
      </c>
      <c r="P11485" s="2">
        <f>IF(N11485=1,O11485,"")</f>
      </c>
    </row>
    <row r="11486">
      <c r="A11486" s="6">
        <v>17</v>
      </c>
      <c r="B11486" s="6">
        <v>13</v>
      </c>
      <c r="C11486" s="6">
        <v>12</v>
      </c>
      <c r="D11486" s="6">
        <f>A11486+B11486+C11486</f>
        <v>42</v>
      </c>
      <c r="E11486" s="5">
        <f>IF(A11486=0,0,A11486*LABOR_HRS_WK_TOM*SEASON_WEEKS*(1+DIM_PCT_TOM)^A11486)</f>
        <v>7733.339536039206</v>
      </c>
      <c r="F11486" s="5">
        <f>IF(B11486=0,0,B11486*LABOR_HRS_WK_CAR*SEASON_WEEKS*(1+DIM_PCT_CAR)^B11486)</f>
        <v>537.6193074924571</v>
      </c>
      <c r="G11486" s="5">
        <f>IF(C11486=0,0,C11486*LABOR_HRS_WK_MES*SEASON_WEEKS*(1+DIM_PCT_MES)^C11486)</f>
        <v>626.807439570419</v>
      </c>
      <c r="H11486" s="5">
        <f>E11486+F11486+G11486</f>
        <v>8897.7662831020825</v>
      </c>
      <c r="I11486" s="5">
        <f>MIN(H11486,FARMER_HRS)</f>
        <v>720</v>
      </c>
      <c r="J11486" s="5">
        <f>MAX(0,H11486-FARMER_HRS)</f>
        <v>8177.7662831020825</v>
      </c>
      <c r="K11486" s="2">
        <f>I11486*FARMER_RATE+J11486*TEMP_WORKER_RATE</f>
        <v>166975.10908163336</v>
      </c>
      <c r="L11486" s="2">
        <f>A11486*PRICE_TOM+B11486*PRICE_CAR+C11486*PRICE_MES</f>
        <v>209222</v>
      </c>
      <c r="M11486" s="2">
        <f>A11486*FERT_BED_TOM+B11486*FERT_BED_CAR+C11486*FERT_BED_MES</f>
        <v>31240</v>
      </c>
      <c r="N11486" s="6">
        <f>IF(AND(D11486&lt;=TOTAL_BEDS,J11486&lt;=TEMP_WORKER_MAX*TEMP_WORKER_HRS),1,0)</f>
        <v>0</v>
      </c>
      <c r="O11486" s="2">
        <f>L11486-M11486-K11486-FIXED_COSTS</f>
        <v>-8993.10908163336</v>
      </c>
      <c r="P11486" s="2">
        <f>IF(N11486=1,O11486,"")</f>
      </c>
    </row>
    <row r="11487">
      <c r="A11487" s="6">
        <v>17</v>
      </c>
      <c r="B11487" s="6">
        <v>13</v>
      </c>
      <c r="C11487" s="6">
        <v>13</v>
      </c>
      <c r="D11487" s="6">
        <f>A11487+B11487+C11487</f>
        <v>43</v>
      </c>
      <c r="E11487" s="5">
        <f>IF(A11487=0,0,A11487*LABOR_HRS_WK_TOM*SEASON_WEEKS*(1+DIM_PCT_TOM)^A11487)</f>
        <v>7733.339536039206</v>
      </c>
      <c r="F11487" s="5">
        <f>IF(B11487=0,0,B11487*LABOR_HRS_WK_CAR*SEASON_WEEKS*(1+DIM_PCT_CAR)^B11487)</f>
        <v>537.6193074924571</v>
      </c>
      <c r="G11487" s="5">
        <f>IF(C11487=0,0,C11487*LABOR_HRS_WK_MES*SEASON_WEEKS*(1+DIM_PCT_MES)^C11487)</f>
        <v>687.52941027880331</v>
      </c>
      <c r="H11487" s="5">
        <f>E11487+F11487+G11487</f>
        <v>8958.4882538104666</v>
      </c>
      <c r="I11487" s="5">
        <f>MIN(H11487,FARMER_HRS)</f>
        <v>720</v>
      </c>
      <c r="J11487" s="5">
        <f>MAX(0,H11487-FARMER_HRS)</f>
        <v>8238.4882538104666</v>
      </c>
      <c r="K11487" s="2">
        <f>I11487*FARMER_RATE+J11487*TEMP_WORKER_RATE</f>
        <v>168029.30996198725</v>
      </c>
      <c r="L11487" s="2">
        <f>A11487*PRICE_TOM+B11487*PRICE_CAR+C11487*PRICE_MES</f>
        <v>211922</v>
      </c>
      <c r="M11487" s="2">
        <f>A11487*FERT_BED_TOM+B11487*FERT_BED_CAR+C11487*FERT_BED_MES</f>
        <v>32120</v>
      </c>
      <c r="N11487" s="6">
        <f>IF(AND(D11487&lt;=TOTAL_BEDS,J11487&lt;=TEMP_WORKER_MAX*TEMP_WORKER_HRS),1,0)</f>
        <v>0</v>
      </c>
      <c r="O11487" s="2">
        <f>L11487-M11487-K11487-FIXED_COSTS</f>
        <v>-8227.3099619872519</v>
      </c>
      <c r="P11487" s="2">
        <f>IF(N11487=1,O11487,"")</f>
      </c>
    </row>
    <row r="11488">
      <c r="A11488" s="6">
        <v>17</v>
      </c>
      <c r="B11488" s="6">
        <v>13</v>
      </c>
      <c r="C11488" s="6">
        <v>14</v>
      </c>
      <c r="D11488" s="6">
        <f>A11488+B11488+C11488</f>
        <v>44</v>
      </c>
      <c r="E11488" s="5">
        <f>IF(A11488=0,0,A11488*LABOR_HRS_WK_TOM*SEASON_WEEKS*(1+DIM_PCT_TOM)^A11488)</f>
        <v>7733.339536039206</v>
      </c>
      <c r="F11488" s="5">
        <f>IF(B11488=0,0,B11488*LABOR_HRS_WK_CAR*SEASON_WEEKS*(1+DIM_PCT_CAR)^B11488)</f>
        <v>537.6193074924571</v>
      </c>
      <c r="G11488" s="5">
        <f>IF(C11488=0,0,C11488*LABOR_HRS_WK_MES*SEASON_WEEKS*(1+DIM_PCT_MES)^C11488)</f>
        <v>749.67149159246435</v>
      </c>
      <c r="H11488" s="5">
        <f>E11488+F11488+G11488</f>
        <v>9020.6303351241277</v>
      </c>
      <c r="I11488" s="5">
        <f>MIN(H11488,FARMER_HRS)</f>
        <v>720</v>
      </c>
      <c r="J11488" s="5">
        <f>MAX(0,H11488-FARMER_HRS)</f>
        <v>8300.6303351241277</v>
      </c>
      <c r="K11488" s="2">
        <f>I11488*FARMER_RATE+J11488*TEMP_WORKER_RATE</f>
        <v>169108.16554034944</v>
      </c>
      <c r="L11488" s="2">
        <f>A11488*PRICE_TOM+B11488*PRICE_CAR+C11488*PRICE_MES</f>
        <v>214622</v>
      </c>
      <c r="M11488" s="2">
        <f>A11488*FERT_BED_TOM+B11488*FERT_BED_CAR+C11488*FERT_BED_MES</f>
        <v>33000</v>
      </c>
      <c r="N11488" s="6">
        <f>IF(AND(D11488&lt;=TOTAL_BEDS,J11488&lt;=TEMP_WORKER_MAX*TEMP_WORKER_HRS),1,0)</f>
        <v>0</v>
      </c>
      <c r="O11488" s="2">
        <f>L11488-M11488-K11488-FIXED_COSTS</f>
        <v>-7486.1655403494369</v>
      </c>
      <c r="P11488" s="2">
        <f>IF(N11488=1,O11488,"")</f>
      </c>
    </row>
    <row r="11489">
      <c r="A11489" s="6">
        <v>17</v>
      </c>
      <c r="B11489" s="6">
        <v>13</v>
      </c>
      <c r="C11489" s="6">
        <v>15</v>
      </c>
      <c r="D11489" s="6">
        <f>A11489+B11489+C11489</f>
        <v>45</v>
      </c>
      <c r="E11489" s="5">
        <f>IF(A11489=0,0,A11489*LABOR_HRS_WK_TOM*SEASON_WEEKS*(1+DIM_PCT_TOM)^A11489)</f>
        <v>7733.339536039206</v>
      </c>
      <c r="F11489" s="5">
        <f>IF(B11489=0,0,B11489*LABOR_HRS_WK_CAR*SEASON_WEEKS*(1+DIM_PCT_CAR)^B11489)</f>
        <v>537.6193074924571</v>
      </c>
      <c r="G11489" s="5">
        <f>IF(C11489=0,0,C11489*LABOR_HRS_WK_MES*SEASON_WEEKS*(1+DIM_PCT_MES)^C11489)</f>
        <v>813.25969846861074</v>
      </c>
      <c r="H11489" s="5">
        <f>E11489+F11489+G11489</f>
        <v>9084.2185420002752</v>
      </c>
      <c r="I11489" s="5">
        <f>MIN(H11489,FARMER_HRS)</f>
        <v>720</v>
      </c>
      <c r="J11489" s="5">
        <f>MAX(0,H11489-FARMER_HRS)</f>
        <v>8364.2185420002752</v>
      </c>
      <c r="K11489" s="2">
        <f>I11489*FARMER_RATE+J11489*TEMP_WORKER_RATE</f>
        <v>170212.12746528254</v>
      </c>
      <c r="L11489" s="2">
        <f>A11489*PRICE_TOM+B11489*PRICE_CAR+C11489*PRICE_MES</f>
        <v>217322</v>
      </c>
      <c r="M11489" s="2">
        <f>A11489*FERT_BED_TOM+B11489*FERT_BED_CAR+C11489*FERT_BED_MES</f>
        <v>33880</v>
      </c>
      <c r="N11489" s="6">
        <f>IF(AND(D11489&lt;=TOTAL_BEDS,J11489&lt;=TEMP_WORKER_MAX*TEMP_WORKER_HRS),1,0)</f>
        <v>0</v>
      </c>
      <c r="O11489" s="2">
        <f>L11489-M11489-K11489-FIXED_COSTS</f>
        <v>-6770.1274652825377</v>
      </c>
      <c r="P11489" s="2">
        <f>IF(N11489=1,O11489,"")</f>
      </c>
    </row>
    <row r="11490">
      <c r="A11490" s="6">
        <v>17</v>
      </c>
      <c r="B11490" s="6">
        <v>13</v>
      </c>
      <c r="C11490" s="6">
        <v>16</v>
      </c>
      <c r="D11490" s="6">
        <f>A11490+B11490+C11490</f>
        <v>46</v>
      </c>
      <c r="E11490" s="5">
        <f>IF(A11490=0,0,A11490*LABOR_HRS_WK_TOM*SEASON_WEEKS*(1+DIM_PCT_TOM)^A11490)</f>
        <v>7733.339536039206</v>
      </c>
      <c r="F11490" s="5">
        <f>IF(B11490=0,0,B11490*LABOR_HRS_WK_CAR*SEASON_WEEKS*(1+DIM_PCT_CAR)^B11490)</f>
        <v>537.6193074924571</v>
      </c>
      <c r="G11490" s="5">
        <f>IF(C11490=0,0,C11490*LABOR_HRS_WK_MES*SEASON_WEEKS*(1+DIM_PCT_MES)^C11490)</f>
        <v>878.32047434609967</v>
      </c>
      <c r="H11490" s="5">
        <f>E11490+F11490+G11490</f>
        <v>9149.2793178777629</v>
      </c>
      <c r="I11490" s="5">
        <f>MIN(H11490,FARMER_HRS)</f>
        <v>720</v>
      </c>
      <c r="J11490" s="5">
        <f>MAX(0,H11490-FARMER_HRS)</f>
        <v>8429.2793178777629</v>
      </c>
      <c r="K11490" s="2">
        <f>I11490*FARMER_RATE+J11490*TEMP_WORKER_RATE</f>
        <v>171341.6548242667</v>
      </c>
      <c r="L11490" s="2">
        <f>A11490*PRICE_TOM+B11490*PRICE_CAR+C11490*PRICE_MES</f>
        <v>220022</v>
      </c>
      <c r="M11490" s="2">
        <f>A11490*FERT_BED_TOM+B11490*FERT_BED_CAR+C11490*FERT_BED_MES</f>
        <v>34760</v>
      </c>
      <c r="N11490" s="6">
        <f>IF(AND(D11490&lt;=TOTAL_BEDS,J11490&lt;=TEMP_WORKER_MAX*TEMP_WORKER_HRS),1,0)</f>
        <v>0</v>
      </c>
      <c r="O11490" s="2">
        <f>L11490-M11490-K11490-FIXED_COSTS</f>
        <v>-6079.654824266705</v>
      </c>
      <c r="P11490" s="2">
        <f>IF(N11490=1,O11490,"")</f>
      </c>
    </row>
    <row r="11491">
      <c r="A11491" s="6">
        <v>17</v>
      </c>
      <c r="B11491" s="6">
        <v>13</v>
      </c>
      <c r="C11491" s="6">
        <v>17</v>
      </c>
      <c r="D11491" s="6">
        <f>A11491+B11491+C11491</f>
        <v>47</v>
      </c>
      <c r="E11491" s="5">
        <f>IF(A11491=0,0,A11491*LABOR_HRS_WK_TOM*SEASON_WEEKS*(1+DIM_PCT_TOM)^A11491)</f>
        <v>7733.339536039206</v>
      </c>
      <c r="F11491" s="5">
        <f>IF(B11491=0,0,B11491*LABOR_HRS_WK_CAR*SEASON_WEEKS*(1+DIM_PCT_CAR)^B11491)</f>
        <v>537.6193074924571</v>
      </c>
      <c r="G11491" s="5">
        <f>IF(C11491=0,0,C11491*LABOR_HRS_WK_MES*SEASON_WEEKS*(1+DIM_PCT_MES)^C11491)</f>
        <v>944.88069779263992</v>
      </c>
      <c r="H11491" s="5">
        <f>E11491+F11491+G11491</f>
        <v>9215.8395413243034</v>
      </c>
      <c r="I11491" s="5">
        <f>MIN(H11491,FARMER_HRS)</f>
        <v>720</v>
      </c>
      <c r="J11491" s="5">
        <f>MAX(0,H11491-FARMER_HRS)</f>
        <v>8495.8395413243034</v>
      </c>
      <c r="K11491" s="2">
        <f>I11491*FARMER_RATE+J11491*TEMP_WORKER_RATE</f>
        <v>172497.21425910247</v>
      </c>
      <c r="L11491" s="2">
        <f>A11491*PRICE_TOM+B11491*PRICE_CAR+C11491*PRICE_MES</f>
        <v>222722</v>
      </c>
      <c r="M11491" s="2">
        <f>A11491*FERT_BED_TOM+B11491*FERT_BED_CAR+C11491*FERT_BED_MES</f>
        <v>35640</v>
      </c>
      <c r="N11491" s="6">
        <f>IF(AND(D11491&lt;=TOTAL_BEDS,J11491&lt;=TEMP_WORKER_MAX*TEMP_WORKER_HRS),1,0)</f>
        <v>0</v>
      </c>
      <c r="O11491" s="2">
        <f>L11491-M11491-K11491-FIXED_COSTS</f>
        <v>-5415.2142591024749</v>
      </c>
      <c r="P11491" s="2">
        <f>IF(N11491=1,O11491,"")</f>
      </c>
    </row>
    <row r="11492">
      <c r="A11492" s="6">
        <v>17</v>
      </c>
      <c r="B11492" s="6">
        <v>13</v>
      </c>
      <c r="C11492" s="6">
        <v>18</v>
      </c>
      <c r="D11492" s="6">
        <f>A11492+B11492+C11492</f>
        <v>48</v>
      </c>
      <c r="E11492" s="5">
        <f>IF(A11492=0,0,A11492*LABOR_HRS_WK_TOM*SEASON_WEEKS*(1+DIM_PCT_TOM)^A11492)</f>
        <v>7733.339536039206</v>
      </c>
      <c r="F11492" s="5">
        <f>IF(B11492=0,0,B11492*LABOR_HRS_WK_CAR*SEASON_WEEKS*(1+DIM_PCT_CAR)^B11492)</f>
        <v>537.6193074924571</v>
      </c>
      <c r="G11492" s="5">
        <f>IF(C11492=0,0,C11492*LABOR_HRS_WK_MES*SEASON_WEEKS*(1+DIM_PCT_MES)^C11492)</f>
        <v>1012.9676892512272</v>
      </c>
      <c r="H11492" s="5">
        <f>E11492+F11492+G11492</f>
        <v>9283.92653278289</v>
      </c>
      <c r="I11492" s="5">
        <f>MIN(H11492,FARMER_HRS)</f>
        <v>720</v>
      </c>
      <c r="J11492" s="5">
        <f>MAX(0,H11492-FARMER_HRS)</f>
        <v>8563.92653278289</v>
      </c>
      <c r="K11492" s="2">
        <f>I11492*FARMER_RATE+J11492*TEMP_WORKER_RATE</f>
        <v>173679.28008303628</v>
      </c>
      <c r="L11492" s="2">
        <f>A11492*PRICE_TOM+B11492*PRICE_CAR+C11492*PRICE_MES</f>
        <v>225422</v>
      </c>
      <c r="M11492" s="2">
        <f>A11492*FERT_BED_TOM+B11492*FERT_BED_CAR+C11492*FERT_BED_MES</f>
        <v>36520</v>
      </c>
      <c r="N11492" s="6">
        <f>IF(AND(D11492&lt;=TOTAL_BEDS,J11492&lt;=TEMP_WORKER_MAX*TEMP_WORKER_HRS),1,0)</f>
        <v>0</v>
      </c>
      <c r="O11492" s="2">
        <f>L11492-M11492-K11492-FIXED_COSTS</f>
        <v>-4777.280083036283</v>
      </c>
      <c r="P11492" s="2">
        <f>IF(N11492=1,O11492,"")</f>
      </c>
    </row>
    <row r="11493">
      <c r="A11493" s="6">
        <v>17</v>
      </c>
      <c r="B11493" s="6">
        <v>13</v>
      </c>
      <c r="C11493" s="6">
        <v>19</v>
      </c>
      <c r="D11493" s="6">
        <f>A11493+B11493+C11493</f>
        <v>49</v>
      </c>
      <c r="E11493" s="5">
        <f>IF(A11493=0,0,A11493*LABOR_HRS_WK_TOM*SEASON_WEEKS*(1+DIM_PCT_TOM)^A11493)</f>
        <v>7733.339536039206</v>
      </c>
      <c r="F11493" s="5">
        <f>IF(B11493=0,0,B11493*LABOR_HRS_WK_CAR*SEASON_WEEKS*(1+DIM_PCT_CAR)^B11493)</f>
        <v>537.6193074924571</v>
      </c>
      <c r="G11493" s="5">
        <f>IF(C11493=0,0,C11493*LABOR_HRS_WK_MES*SEASON_WEEKS*(1+DIM_PCT_MES)^C11493)</f>
        <v>1082.6092178872491</v>
      </c>
      <c r="H11493" s="5">
        <f>E11493+F11493+G11493</f>
        <v>9353.5680614189132</v>
      </c>
      <c r="I11493" s="5">
        <f>MIN(H11493,FARMER_HRS)</f>
        <v>720</v>
      </c>
      <c r="J11493" s="5">
        <f>MAX(0,H11493-FARMER_HRS)</f>
        <v>8633.5680614189132</v>
      </c>
      <c r="K11493" s="2">
        <f>I11493*FARMER_RATE+J11493*TEMP_WORKER_RATE</f>
        <v>174888.3343996339</v>
      </c>
      <c r="L11493" s="2">
        <f>A11493*PRICE_TOM+B11493*PRICE_CAR+C11493*PRICE_MES</f>
        <v>228122</v>
      </c>
      <c r="M11493" s="2">
        <f>A11493*FERT_BED_TOM+B11493*FERT_BED_CAR+C11493*FERT_BED_MES</f>
        <v>37400</v>
      </c>
      <c r="N11493" s="6">
        <f>IF(AND(D11493&lt;=TOTAL_BEDS,J11493&lt;=TEMP_WORKER_MAX*TEMP_WORKER_HRS),1,0)</f>
        <v>0</v>
      </c>
      <c r="O11493" s="2">
        <f>L11493-M11493-K11493-FIXED_COSTS</f>
        <v>-4166.3343996338954</v>
      </c>
      <c r="P11493" s="2">
        <f>IF(N11493=1,O11493,"")</f>
      </c>
    </row>
    <row r="11494">
      <c r="A11494" s="6">
        <v>17</v>
      </c>
      <c r="B11494" s="6">
        <v>13</v>
      </c>
      <c r="C11494" s="6">
        <v>20</v>
      </c>
      <c r="D11494" s="6">
        <f>A11494+B11494+C11494</f>
        <v>50</v>
      </c>
      <c r="E11494" s="5">
        <f>IF(A11494=0,0,A11494*LABOR_HRS_WK_TOM*SEASON_WEEKS*(1+DIM_PCT_TOM)^A11494)</f>
        <v>7733.339536039206</v>
      </c>
      <c r="F11494" s="5">
        <f>IF(B11494=0,0,B11494*LABOR_HRS_WK_CAR*SEASON_WEEKS*(1+DIM_PCT_CAR)^B11494)</f>
        <v>537.6193074924571</v>
      </c>
      <c r="G11494" s="5">
        <f>IF(C11494=0,0,C11494*LABOR_HRS_WK_MES*SEASON_WEEKS*(1+DIM_PCT_MES)^C11494)</f>
        <v>1153.8335085377259</v>
      </c>
      <c r="H11494" s="5">
        <f>E11494+F11494+G11494</f>
        <v>9424.79235206939</v>
      </c>
      <c r="I11494" s="5">
        <f>MIN(H11494,FARMER_HRS)</f>
        <v>720</v>
      </c>
      <c r="J11494" s="5">
        <f>MAX(0,H11494-FARMER_HRS)</f>
        <v>8704.79235206939</v>
      </c>
      <c r="K11494" s="2">
        <f>I11494*FARMER_RATE+J11494*TEMP_WORKER_RATE</f>
        <v>176124.8672234269</v>
      </c>
      <c r="L11494" s="2">
        <f>A11494*PRICE_TOM+B11494*PRICE_CAR+C11494*PRICE_MES</f>
        <v>230822</v>
      </c>
      <c r="M11494" s="2">
        <f>A11494*FERT_BED_TOM+B11494*FERT_BED_CAR+C11494*FERT_BED_MES</f>
        <v>38280</v>
      </c>
      <c r="N11494" s="6">
        <f>IF(AND(D11494&lt;=TOTAL_BEDS,J11494&lt;=TEMP_WORKER_MAX*TEMP_WORKER_HRS),1,0)</f>
        <v>0</v>
      </c>
      <c r="O11494" s="2">
        <f>L11494-M11494-K11494-FIXED_COSTS</f>
        <v>-3582.8672234269034</v>
      </c>
      <c r="P11494" s="2">
        <f>IF(N11494=1,O11494,"")</f>
      </c>
    </row>
    <row r="11495">
      <c r="A11495" s="6">
        <v>17</v>
      </c>
      <c r="B11495" s="6">
        <v>13</v>
      </c>
      <c r="C11495" s="6">
        <v>21</v>
      </c>
      <c r="D11495" s="6">
        <f>A11495+B11495+C11495</f>
        <v>51</v>
      </c>
      <c r="E11495" s="5">
        <f>IF(A11495=0,0,A11495*LABOR_HRS_WK_TOM*SEASON_WEEKS*(1+DIM_PCT_TOM)^A11495)</f>
        <v>7733.339536039206</v>
      </c>
      <c r="F11495" s="5">
        <f>IF(B11495=0,0,B11495*LABOR_HRS_WK_CAR*SEASON_WEEKS*(1+DIM_PCT_CAR)^B11495)</f>
        <v>537.6193074924571</v>
      </c>
      <c r="G11495" s="5">
        <f>IF(C11495=0,0,C11495*LABOR_HRS_WK_MES*SEASON_WEEKS*(1+DIM_PCT_MES)^C11495)</f>
        <v>1226.6692487641699</v>
      </c>
      <c r="H11495" s="5">
        <f>E11495+F11495+G11495</f>
        <v>9497.628092295834</v>
      </c>
      <c r="I11495" s="5">
        <f>MIN(H11495,FARMER_HRS)</f>
        <v>720</v>
      </c>
      <c r="J11495" s="5">
        <f>MAX(0,H11495-FARMER_HRS)</f>
        <v>8777.628092295834</v>
      </c>
      <c r="K11495" s="2">
        <f>I11495*FARMER_RATE+J11495*TEMP_WORKER_RATE</f>
        <v>177389.37660235821</v>
      </c>
      <c r="L11495" s="2">
        <f>A11495*PRICE_TOM+B11495*PRICE_CAR+C11495*PRICE_MES</f>
        <v>233522</v>
      </c>
      <c r="M11495" s="2">
        <f>A11495*FERT_BED_TOM+B11495*FERT_BED_CAR+C11495*FERT_BED_MES</f>
        <v>39160</v>
      </c>
      <c r="N11495" s="6">
        <f>IF(AND(D11495&lt;=TOTAL_BEDS,J11495&lt;=TEMP_WORKER_MAX*TEMP_WORKER_HRS),1,0)</f>
        <v>0</v>
      </c>
      <c r="O11495" s="2">
        <f>L11495-M11495-K11495-FIXED_COSTS</f>
        <v>-3027.3766023582139</v>
      </c>
      <c r="P11495" s="2">
        <f>IF(N11495=1,O11495,"")</f>
      </c>
    </row>
    <row r="11496">
      <c r="A11496" s="6">
        <v>17</v>
      </c>
      <c r="B11496" s="6">
        <v>13</v>
      </c>
      <c r="C11496" s="6">
        <v>22</v>
      </c>
      <c r="D11496" s="6">
        <f>A11496+B11496+C11496</f>
        <v>52</v>
      </c>
      <c r="E11496" s="5">
        <f>IF(A11496=0,0,A11496*LABOR_HRS_WK_TOM*SEASON_WEEKS*(1+DIM_PCT_TOM)^A11496)</f>
        <v>7733.339536039206</v>
      </c>
      <c r="F11496" s="5">
        <f>IF(B11496=0,0,B11496*LABOR_HRS_WK_CAR*SEASON_WEEKS*(1+DIM_PCT_CAR)^B11496)</f>
        <v>537.6193074924571</v>
      </c>
      <c r="G11496" s="5">
        <f>IF(C11496=0,0,C11496*LABOR_HRS_WK_MES*SEASON_WEEKS*(1+DIM_PCT_MES)^C11496)</f>
        <v>1301.1455960105659</v>
      </c>
      <c r="H11496" s="5">
        <f>E11496+F11496+G11496</f>
        <v>9572.1044395422286</v>
      </c>
      <c r="I11496" s="5">
        <f>MIN(H11496,FARMER_HRS)</f>
        <v>720</v>
      </c>
      <c r="J11496" s="5">
        <f>MAX(0,H11496-FARMER_HRS)</f>
        <v>8852.1044395422286</v>
      </c>
      <c r="K11496" s="2">
        <f>I11496*FARMER_RATE+J11496*TEMP_WORKER_RATE</f>
        <v>178682.36874205258</v>
      </c>
      <c r="L11496" s="2">
        <f>A11496*PRICE_TOM+B11496*PRICE_CAR+C11496*PRICE_MES</f>
        <v>236222</v>
      </c>
      <c r="M11496" s="2">
        <f>A11496*FERT_BED_TOM+B11496*FERT_BED_CAR+C11496*FERT_BED_MES</f>
        <v>40040</v>
      </c>
      <c r="N11496" s="6">
        <f>IF(AND(D11496&lt;=TOTAL_BEDS,J11496&lt;=TEMP_WORKER_MAX*TEMP_WORKER_HRS),1,0)</f>
        <v>0</v>
      </c>
      <c r="O11496" s="2">
        <f>L11496-M11496-K11496-FIXED_COSTS</f>
        <v>-2500.3687420525821</v>
      </c>
      <c r="P11496" s="2">
        <f>IF(N11496=1,O11496,"")</f>
      </c>
    </row>
    <row r="11497">
      <c r="A11497" s="6">
        <v>17</v>
      </c>
      <c r="B11497" s="6">
        <v>13</v>
      </c>
      <c r="C11497" s="6">
        <v>23</v>
      </c>
      <c r="D11497" s="6">
        <f>A11497+B11497+C11497</f>
        <v>53</v>
      </c>
      <c r="E11497" s="5">
        <f>IF(A11497=0,0,A11497*LABOR_HRS_WK_TOM*SEASON_WEEKS*(1+DIM_PCT_TOM)^A11497)</f>
        <v>7733.339536039206</v>
      </c>
      <c r="F11497" s="5">
        <f>IF(B11497=0,0,B11497*LABOR_HRS_WK_CAR*SEASON_WEEKS*(1+DIM_PCT_CAR)^B11497)</f>
        <v>537.6193074924571</v>
      </c>
      <c r="G11497" s="5">
        <f>IF(C11497=0,0,C11497*LABOR_HRS_WK_MES*SEASON_WEEKS*(1+DIM_PCT_MES)^C11497)</f>
        <v>1377.2921848680023</v>
      </c>
      <c r="H11497" s="5">
        <f>E11497+F11497+G11497</f>
        <v>9648.2510283996653</v>
      </c>
      <c r="I11497" s="5">
        <f>MIN(H11497,FARMER_HRS)</f>
        <v>720</v>
      </c>
      <c r="J11497" s="5">
        <f>MAX(0,H11497-FARMER_HRS)</f>
        <v>8928.2510283996653</v>
      </c>
      <c r="K11497" s="2">
        <f>I11497*FARMER_RATE+J11497*TEMP_WORKER_RATE</f>
        <v>180004.35813193864</v>
      </c>
      <c r="L11497" s="2">
        <f>A11497*PRICE_TOM+B11497*PRICE_CAR+C11497*PRICE_MES</f>
        <v>238922</v>
      </c>
      <c r="M11497" s="2">
        <f>A11497*FERT_BED_TOM+B11497*FERT_BED_CAR+C11497*FERT_BED_MES</f>
        <v>40920</v>
      </c>
      <c r="N11497" s="6">
        <f>IF(AND(D11497&lt;=TOTAL_BEDS,J11497&lt;=TEMP_WORKER_MAX*TEMP_WORKER_HRS),1,0)</f>
        <v>0</v>
      </c>
      <c r="O11497" s="2">
        <f>L11497-M11497-K11497-FIXED_COSTS</f>
        <v>-2002.3581319386431</v>
      </c>
      <c r="P11497" s="2">
        <f>IF(N11497=1,O11497,"")</f>
      </c>
    </row>
    <row r="11498">
      <c r="A11498" s="6">
        <v>17</v>
      </c>
      <c r="B11498" s="6">
        <v>13</v>
      </c>
      <c r="C11498" s="6">
        <v>24</v>
      </c>
      <c r="D11498" s="6">
        <f>A11498+B11498+C11498</f>
        <v>54</v>
      </c>
      <c r="E11498" s="5">
        <f>IF(A11498=0,0,A11498*LABOR_HRS_WK_TOM*SEASON_WEEKS*(1+DIM_PCT_TOM)^A11498)</f>
        <v>7733.339536039206</v>
      </c>
      <c r="F11498" s="5">
        <f>IF(B11498=0,0,B11498*LABOR_HRS_WK_CAR*SEASON_WEEKS*(1+DIM_PCT_CAR)^B11498)</f>
        <v>537.6193074924571</v>
      </c>
      <c r="G11498" s="5">
        <f>IF(C11498=0,0,C11498*LABOR_HRS_WK_MES*SEASON_WEEKS*(1+DIM_PCT_MES)^C11498)</f>
        <v>1455.139134447498</v>
      </c>
      <c r="H11498" s="5">
        <f>E11498+F11498+G11498</f>
        <v>9726.0979779791614</v>
      </c>
      <c r="I11498" s="5">
        <f>MIN(H11498,FARMER_HRS)</f>
        <v>720</v>
      </c>
      <c r="J11498" s="5">
        <f>MAX(0,H11498-FARMER_HRS)</f>
        <v>9006.0979779791614</v>
      </c>
      <c r="K11498" s="2">
        <f>I11498*FARMER_RATE+J11498*TEMP_WORKER_RATE</f>
        <v>181355.86767324933</v>
      </c>
      <c r="L11498" s="2">
        <f>A11498*PRICE_TOM+B11498*PRICE_CAR+C11498*PRICE_MES</f>
        <v>241622</v>
      </c>
      <c r="M11498" s="2">
        <f>A11498*FERT_BED_TOM+B11498*FERT_BED_CAR+C11498*FERT_BED_MES</f>
        <v>41800</v>
      </c>
      <c r="N11498" s="6">
        <f>IF(AND(D11498&lt;=TOTAL_BEDS,J11498&lt;=TEMP_WORKER_MAX*TEMP_WORKER_HRS),1,0)</f>
        <v>0</v>
      </c>
      <c r="O11498" s="2">
        <f>L11498-M11498-K11498-FIXED_COSTS</f>
        <v>-1533.8676732493332</v>
      </c>
      <c r="P11498" s="2">
        <f>IF(N11498=1,O11498,"")</f>
      </c>
    </row>
    <row r="11499">
      <c r="A11499" s="6">
        <v>17</v>
      </c>
      <c r="B11499" s="6">
        <v>13</v>
      </c>
      <c r="C11499" s="6">
        <v>25</v>
      </c>
      <c r="D11499" s="6">
        <f>A11499+B11499+C11499</f>
        <v>55</v>
      </c>
      <c r="E11499" s="5">
        <f>IF(A11499=0,0,A11499*LABOR_HRS_WK_TOM*SEASON_WEEKS*(1+DIM_PCT_TOM)^A11499)</f>
        <v>7733.339536039206</v>
      </c>
      <c r="F11499" s="5">
        <f>IF(B11499=0,0,B11499*LABOR_HRS_WK_CAR*SEASON_WEEKS*(1+DIM_PCT_CAR)^B11499)</f>
        <v>537.6193074924571</v>
      </c>
      <c r="G11499" s="5">
        <f>IF(C11499=0,0,C11499*LABOR_HRS_WK_MES*SEASON_WEEKS*(1+DIM_PCT_MES)^C11499)</f>
        <v>1534.7170558625955</v>
      </c>
      <c r="H11499" s="5">
        <f>E11499+F11499+G11499</f>
        <v>9805.6758993942585</v>
      </c>
      <c r="I11499" s="5">
        <f>MIN(H11499,FARMER_HRS)</f>
        <v>720</v>
      </c>
      <c r="J11499" s="5">
        <f>MAX(0,H11499-FARMER_HRS)</f>
        <v>9085.6758993942585</v>
      </c>
      <c r="K11499" s="2">
        <f>I11499*FARMER_RATE+J11499*TEMP_WORKER_RATE</f>
        <v>182737.42880892809</v>
      </c>
      <c r="L11499" s="2">
        <f>A11499*PRICE_TOM+B11499*PRICE_CAR+C11499*PRICE_MES</f>
        <v>244322</v>
      </c>
      <c r="M11499" s="2">
        <f>A11499*FERT_BED_TOM+B11499*FERT_BED_CAR+C11499*FERT_BED_MES</f>
        <v>42680</v>
      </c>
      <c r="N11499" s="6">
        <f>IF(AND(D11499&lt;=TOTAL_BEDS,J11499&lt;=TEMP_WORKER_MAX*TEMP_WORKER_HRS),1,0)</f>
        <v>0</v>
      </c>
      <c r="O11499" s="2">
        <f>L11499-M11499-K11499-FIXED_COSTS</f>
        <v>-1095.428808928089</v>
      </c>
      <c r="P11499" s="2">
        <f>IF(N11499=1,O11499,"")</f>
      </c>
    </row>
    <row r="11500">
      <c r="A11500" s="6">
        <v>17</v>
      </c>
      <c r="B11500" s="6">
        <v>13</v>
      </c>
      <c r="C11500" s="6">
        <v>26</v>
      </c>
      <c r="D11500" s="6">
        <f>A11500+B11500+C11500</f>
        <v>56</v>
      </c>
      <c r="E11500" s="5">
        <f>IF(A11500=0,0,A11500*LABOR_HRS_WK_TOM*SEASON_WEEKS*(1+DIM_PCT_TOM)^A11500)</f>
        <v>7733.339536039206</v>
      </c>
      <c r="F11500" s="5">
        <f>IF(B11500=0,0,B11500*LABOR_HRS_WK_CAR*SEASON_WEEKS*(1+DIM_PCT_CAR)^B11500)</f>
        <v>537.6193074924571</v>
      </c>
      <c r="G11500" s="5">
        <f>IF(C11500=0,0,C11500*LABOR_HRS_WK_MES*SEASON_WEEKS*(1+DIM_PCT_MES)^C11500)</f>
        <v>1616.0570598233128</v>
      </c>
      <c r="H11500" s="5">
        <f>E11500+F11500+G11500</f>
        <v>9887.0159033549771</v>
      </c>
      <c r="I11500" s="5">
        <f>MIN(H11500,FARMER_HRS)</f>
        <v>720</v>
      </c>
      <c r="J11500" s="5">
        <f>MAX(0,H11500-FARMER_HRS)</f>
        <v>9167.0159033549771</v>
      </c>
      <c r="K11500" s="2">
        <f>I11500*FARMER_RATE+J11500*TEMP_WORKER_RATE</f>
        <v>184149.58165546836</v>
      </c>
      <c r="L11500" s="2">
        <f>A11500*PRICE_TOM+B11500*PRICE_CAR+C11500*PRICE_MES</f>
        <v>247022</v>
      </c>
      <c r="M11500" s="2">
        <f>A11500*FERT_BED_TOM+B11500*FERT_BED_CAR+C11500*FERT_BED_MES</f>
        <v>43560</v>
      </c>
      <c r="N11500" s="6">
        <f>IF(AND(D11500&lt;=TOTAL_BEDS,J11500&lt;=TEMP_WORKER_MAX*TEMP_WORKER_HRS),1,0)</f>
        <v>0</v>
      </c>
      <c r="O11500" s="2">
        <f>L11500-M11500-K11500-FIXED_COSTS</f>
        <v>-687.58165546835517</v>
      </c>
      <c r="P11500" s="2">
        <f>IF(N11500=1,O11500,"")</f>
      </c>
    </row>
    <row r="11501">
      <c r="A11501" s="6">
        <v>17</v>
      </c>
      <c r="B11501" s="6">
        <v>13</v>
      </c>
      <c r="C11501" s="6">
        <v>27</v>
      </c>
      <c r="D11501" s="6">
        <f>A11501+B11501+C11501</f>
        <v>57</v>
      </c>
      <c r="E11501" s="5">
        <f>IF(A11501=0,0,A11501*LABOR_HRS_WK_TOM*SEASON_WEEKS*(1+DIM_PCT_TOM)^A11501)</f>
        <v>7733.339536039206</v>
      </c>
      <c r="F11501" s="5">
        <f>IF(B11501=0,0,B11501*LABOR_HRS_WK_CAR*SEASON_WEEKS*(1+DIM_PCT_CAR)^B11501)</f>
        <v>537.6193074924571</v>
      </c>
      <c r="G11501" s="5">
        <f>IF(C11501=0,0,C11501*LABOR_HRS_WK_MES*SEASON_WEEKS*(1+DIM_PCT_MES)^C11501)</f>
        <v>1699.19076434307</v>
      </c>
      <c r="H11501" s="5">
        <f>E11501+F11501+G11501</f>
        <v>9970.1496078747332</v>
      </c>
      <c r="I11501" s="5">
        <f>MIN(H11501,FARMER_HRS)</f>
        <v>720</v>
      </c>
      <c r="J11501" s="5">
        <f>MAX(0,H11501-FARMER_HRS)</f>
        <v>9250.1496078747332</v>
      </c>
      <c r="K11501" s="2">
        <f>I11501*FARMER_RATE+J11501*TEMP_WORKER_RATE</f>
        <v>185592.87513671411</v>
      </c>
      <c r="L11501" s="2">
        <f>A11501*PRICE_TOM+B11501*PRICE_CAR+C11501*PRICE_MES</f>
        <v>249722</v>
      </c>
      <c r="M11501" s="2">
        <f>A11501*FERT_BED_TOM+B11501*FERT_BED_CAR+C11501*FERT_BED_MES</f>
        <v>44440</v>
      </c>
      <c r="N11501" s="6">
        <f>IF(AND(D11501&lt;=TOTAL_BEDS,J11501&lt;=TEMP_WORKER_MAX*TEMP_WORKER_HRS),1,0)</f>
        <v>0</v>
      </c>
      <c r="O11501" s="2">
        <f>L11501-M11501-K11501-FIXED_COSTS</f>
        <v>-310.87513671410852</v>
      </c>
      <c r="P11501" s="2">
        <f>IF(N11501=1,O11501,"")</f>
      </c>
    </row>
    <row r="11502">
      <c r="A11502" s="6">
        <v>17</v>
      </c>
      <c r="B11502" s="6">
        <v>13</v>
      </c>
      <c r="C11502" s="6">
        <v>28</v>
      </c>
      <c r="D11502" s="6">
        <f>A11502+B11502+C11502</f>
        <v>58</v>
      </c>
      <c r="E11502" s="5">
        <f>IF(A11502=0,0,A11502*LABOR_HRS_WK_TOM*SEASON_WEEKS*(1+DIM_PCT_TOM)^A11502)</f>
        <v>7733.339536039206</v>
      </c>
      <c r="F11502" s="5">
        <f>IF(B11502=0,0,B11502*LABOR_HRS_WK_CAR*SEASON_WEEKS*(1+DIM_PCT_CAR)^B11502)</f>
        <v>537.6193074924571</v>
      </c>
      <c r="G11502" s="5">
        <f>IF(C11502=0,0,C11502*LABOR_HRS_WK_MES*SEASON_WEEKS*(1+DIM_PCT_MES)^C11502)</f>
        <v>1784.1503025602233</v>
      </c>
      <c r="H11502" s="5">
        <f>E11502+F11502+G11502</f>
        <v>10055.109146091887</v>
      </c>
      <c r="I11502" s="5">
        <f>MIN(H11502,FARMER_HRS)</f>
        <v>720</v>
      </c>
      <c r="J11502" s="5">
        <f>MAX(0,H11502-FARMER_HRS)</f>
        <v>9335.1091460918869</v>
      </c>
      <c r="K11502" s="2">
        <f>I11502*FARMER_RATE+J11502*TEMP_WORKER_RATE</f>
        <v>187067.86711965082</v>
      </c>
      <c r="L11502" s="2">
        <f>A11502*PRICE_TOM+B11502*PRICE_CAR+C11502*PRICE_MES</f>
        <v>252422</v>
      </c>
      <c r="M11502" s="2">
        <f>A11502*FERT_BED_TOM+B11502*FERT_BED_CAR+C11502*FERT_BED_MES</f>
        <v>45320</v>
      </c>
      <c r="N11502" s="6">
        <f>IF(AND(D11502&lt;=TOTAL_BEDS,J11502&lt;=TEMP_WORKER_MAX*TEMP_WORKER_HRS),1,0)</f>
        <v>0</v>
      </c>
      <c r="O11502" s="2">
        <f>L11502-M11502-K11502-FIXED_COSTS</f>
        <v>34.132880349177867</v>
      </c>
      <c r="P11502" s="2">
        <f>IF(N11502=1,O11502,"")</f>
      </c>
    </row>
    <row r="11503">
      <c r="A11503" s="6">
        <v>17</v>
      </c>
      <c r="B11503" s="6">
        <v>13</v>
      </c>
      <c r="C11503" s="6">
        <v>29</v>
      </c>
      <c r="D11503" s="6">
        <f>A11503+B11503+C11503</f>
        <v>59</v>
      </c>
      <c r="E11503" s="5">
        <f>IF(A11503=0,0,A11503*LABOR_HRS_WK_TOM*SEASON_WEEKS*(1+DIM_PCT_TOM)^A11503)</f>
        <v>7733.339536039206</v>
      </c>
      <c r="F11503" s="5">
        <f>IF(B11503=0,0,B11503*LABOR_HRS_WK_CAR*SEASON_WEEKS*(1+DIM_PCT_CAR)^B11503)</f>
        <v>537.6193074924571</v>
      </c>
      <c r="G11503" s="5">
        <f>IF(C11503=0,0,C11503*LABOR_HRS_WK_MES*SEASON_WEEKS*(1+DIM_PCT_MES)^C11503)</f>
        <v>1870.9683306758766</v>
      </c>
      <c r="H11503" s="5">
        <f>E11503+F11503+G11503</f>
        <v>10141.92717420754</v>
      </c>
      <c r="I11503" s="5">
        <f>MIN(H11503,FARMER_HRS)</f>
        <v>720</v>
      </c>
      <c r="J11503" s="5">
        <f>MAX(0,H11503-FARMER_HRS)</f>
        <v>9421.92717420754</v>
      </c>
      <c r="K11503" s="2">
        <f>I11503*FARMER_RATE+J11503*TEMP_WORKER_RATE</f>
        <v>188575.12455221423</v>
      </c>
      <c r="L11503" s="2">
        <f>A11503*PRICE_TOM+B11503*PRICE_CAR+C11503*PRICE_MES</f>
        <v>255122</v>
      </c>
      <c r="M11503" s="2">
        <f>A11503*FERT_BED_TOM+B11503*FERT_BED_CAR+C11503*FERT_BED_MES</f>
        <v>46200</v>
      </c>
      <c r="N11503" s="6">
        <f>IF(AND(D11503&lt;=TOTAL_BEDS,J11503&lt;=TEMP_WORKER_MAX*TEMP_WORKER_HRS),1,0)</f>
        <v>0</v>
      </c>
      <c r="O11503" s="2">
        <f>L11503-M11503-K11503-FIXED_COSTS</f>
        <v>346.87544778577285</v>
      </c>
      <c r="P11503" s="2">
        <f>IF(N11503=1,O11503,"")</f>
      </c>
    </row>
    <row r="11504">
      <c r="A11504" s="6">
        <v>17</v>
      </c>
      <c r="B11504" s="6">
        <v>13</v>
      </c>
      <c r="C11504" s="6">
        <v>30</v>
      </c>
      <c r="D11504" s="6">
        <f>A11504+B11504+C11504</f>
        <v>60</v>
      </c>
      <c r="E11504" s="5">
        <f>IF(A11504=0,0,A11504*LABOR_HRS_WK_TOM*SEASON_WEEKS*(1+DIM_PCT_TOM)^A11504)</f>
        <v>7733.339536039206</v>
      </c>
      <c r="F11504" s="5">
        <f>IF(B11504=0,0,B11504*LABOR_HRS_WK_CAR*SEASON_WEEKS*(1+DIM_PCT_CAR)^B11504)</f>
        <v>537.6193074924571</v>
      </c>
      <c r="G11504" s="5">
        <f>IF(C11504=0,0,C11504*LABOR_HRS_WK_MES*SEASON_WEEKS*(1+DIM_PCT_MES)^C11504)</f>
        <v>1959.6780360096466</v>
      </c>
      <c r="H11504" s="5">
        <f>E11504+F11504+G11504</f>
        <v>10230.636879541311</v>
      </c>
      <c r="I11504" s="5">
        <f>MIN(H11504,FARMER_HRS)</f>
        <v>720</v>
      </c>
      <c r="J11504" s="5">
        <f>MAX(0,H11504-FARMER_HRS)</f>
        <v>9510.6368795413109</v>
      </c>
      <c r="K11504" s="2">
        <f>I11504*FARMER_RATE+J11504*TEMP_WORKER_RATE</f>
        <v>190115.22360314775</v>
      </c>
      <c r="L11504" s="2">
        <f>A11504*PRICE_TOM+B11504*PRICE_CAR+C11504*PRICE_MES</f>
        <v>257822</v>
      </c>
      <c r="M11504" s="2">
        <f>A11504*FERT_BED_TOM+B11504*FERT_BED_CAR+C11504*FERT_BED_MES</f>
        <v>47080</v>
      </c>
      <c r="N11504" s="6">
        <f>IF(AND(D11504&lt;=TOTAL_BEDS,J11504&lt;=TEMP_WORKER_MAX*TEMP_WORKER_HRS),1,0)</f>
        <v>0</v>
      </c>
      <c r="O11504" s="2">
        <f>L11504-M11504-K11504-FIXED_COSTS</f>
        <v>626.77639685224858</v>
      </c>
      <c r="P11504" s="2">
        <f>IF(N11504=1,O11504,"")</f>
      </c>
    </row>
    <row r="11505">
      <c r="A11505" s="6">
        <v>17</v>
      </c>
      <c r="B11505" s="6">
        <v>14</v>
      </c>
      <c r="C11505" s="6">
        <v>0</v>
      </c>
      <c r="D11505" s="6">
        <f>A11505+B11505+C11505</f>
        <v>31</v>
      </c>
      <c r="E11505" s="5">
        <f>IF(A11505=0,0,A11505*LABOR_HRS_WK_TOM*SEASON_WEEKS*(1+DIM_PCT_TOM)^A11505)</f>
        <v>7733.339536039206</v>
      </c>
      <c r="F11505" s="5">
        <f>IF(B11505=0,0,B11505*LABOR_HRS_WK_CAR*SEASON_WEEKS*(1+DIM_PCT_CAR)^B11505)</f>
        <v>593.44900480898161</v>
      </c>
      <c r="G11505" s="5">
        <f>IF(C11505=0,0,C11505*LABOR_HRS_WK_MES*SEASON_WEEKS*(1+DIM_PCT_MES)^C11505)</f>
        <v>0</v>
      </c>
      <c r="H11505" s="5">
        <f>E11505+F11505+G11505</f>
        <v>8326.788540848187</v>
      </c>
      <c r="I11505" s="5">
        <f>MIN(H11505,FARMER_HRS)</f>
        <v>720</v>
      </c>
      <c r="J11505" s="5">
        <f>MAX(0,H11505-FARMER_HRS)</f>
        <v>7606.788540848187</v>
      </c>
      <c r="K11505" s="2">
        <f>I11505*FARMER_RATE+J11505*TEMP_WORKER_RATE</f>
        <v>157062.30105639214</v>
      </c>
      <c r="L11505" s="2">
        <f>A11505*PRICE_TOM+B11505*PRICE_CAR+C11505*PRICE_MES</f>
        <v>178916</v>
      </c>
      <c r="M11505" s="2">
        <f>A11505*FERT_BED_TOM+B11505*FERT_BED_CAR+C11505*FERT_BED_MES</f>
        <v>21120</v>
      </c>
      <c r="N11505" s="6">
        <f>IF(AND(D11505&lt;=TOTAL_BEDS,J11505&lt;=TEMP_WORKER_MAX*TEMP_WORKER_HRS),1,0)</f>
        <v>0</v>
      </c>
      <c r="O11505" s="2">
        <f>L11505-M11505-K11505-FIXED_COSTS</f>
        <v>-19266.301056392142</v>
      </c>
      <c r="P11505" s="2">
        <f>IF(N11505=1,O11505,"")</f>
      </c>
    </row>
    <row r="11506">
      <c r="A11506" s="6">
        <v>17</v>
      </c>
      <c r="B11506" s="6">
        <v>14</v>
      </c>
      <c r="C11506" s="6">
        <v>1</v>
      </c>
      <c r="D11506" s="6">
        <f>A11506+B11506+C11506</f>
        <v>32</v>
      </c>
      <c r="E11506" s="5">
        <f>IF(A11506=0,0,A11506*LABOR_HRS_WK_TOM*SEASON_WEEKS*(1+DIM_PCT_TOM)^A11506)</f>
        <v>7733.339536039206</v>
      </c>
      <c r="F11506" s="5">
        <f>IF(B11506=0,0,B11506*LABOR_HRS_WK_CAR*SEASON_WEEKS*(1+DIM_PCT_CAR)^B11506)</f>
        <v>593.44900480898161</v>
      </c>
      <c r="G11506" s="5">
        <f>IF(C11506=0,0,C11506*LABOR_HRS_WK_MES*SEASON_WEEKS*(1+DIM_PCT_MES)^C11506)</f>
        <v>45.5625</v>
      </c>
      <c r="H11506" s="5">
        <f>E11506+F11506+G11506</f>
        <v>8372.351040848187</v>
      </c>
      <c r="I11506" s="5">
        <f>MIN(H11506,FARMER_HRS)</f>
        <v>720</v>
      </c>
      <c r="J11506" s="5">
        <f>MAX(0,H11506-FARMER_HRS)</f>
        <v>7652.351040848187</v>
      </c>
      <c r="K11506" s="2">
        <f>I11506*FARMER_RATE+J11506*TEMP_WORKER_RATE</f>
        <v>157853.31668139214</v>
      </c>
      <c r="L11506" s="2">
        <f>A11506*PRICE_TOM+B11506*PRICE_CAR+C11506*PRICE_MES</f>
        <v>181616</v>
      </c>
      <c r="M11506" s="2">
        <f>A11506*FERT_BED_TOM+B11506*FERT_BED_CAR+C11506*FERT_BED_MES</f>
        <v>22000</v>
      </c>
      <c r="N11506" s="6">
        <f>IF(AND(D11506&lt;=TOTAL_BEDS,J11506&lt;=TEMP_WORKER_MAX*TEMP_WORKER_HRS),1,0)</f>
        <v>0</v>
      </c>
      <c r="O11506" s="2">
        <f>L11506-M11506-K11506-FIXED_COSTS</f>
        <v>-18237.316681392142</v>
      </c>
      <c r="P11506" s="2">
        <f>IF(N11506=1,O11506,"")</f>
      </c>
    </row>
    <row r="11507">
      <c r="A11507" s="6">
        <v>17</v>
      </c>
      <c r="B11507" s="6">
        <v>14</v>
      </c>
      <c r="C11507" s="6">
        <v>2</v>
      </c>
      <c r="D11507" s="6">
        <f>A11507+B11507+C11507</f>
        <v>33</v>
      </c>
      <c r="E11507" s="5">
        <f>IF(A11507=0,0,A11507*LABOR_HRS_WK_TOM*SEASON_WEEKS*(1+DIM_PCT_TOM)^A11507)</f>
        <v>7733.339536039206</v>
      </c>
      <c r="F11507" s="5">
        <f>IF(B11507=0,0,B11507*LABOR_HRS_WK_CAR*SEASON_WEEKS*(1+DIM_PCT_CAR)^B11507)</f>
        <v>593.44900480898161</v>
      </c>
      <c r="G11507" s="5">
        <f>IF(C11507=0,0,C11507*LABOR_HRS_WK_MES*SEASON_WEEKS*(1+DIM_PCT_MES)^C11507)</f>
        <v>92.2640625</v>
      </c>
      <c r="H11507" s="5">
        <f>E11507+F11507+G11507</f>
        <v>8419.0526033481874</v>
      </c>
      <c r="I11507" s="5">
        <f>MIN(H11507,FARMER_HRS)</f>
        <v>720</v>
      </c>
      <c r="J11507" s="5">
        <f>MAX(0,H11507-FARMER_HRS)</f>
        <v>7699.0526033481874</v>
      </c>
      <c r="K11507" s="2">
        <f>I11507*FARMER_RATE+J11507*TEMP_WORKER_RATE</f>
        <v>158664.10769701714</v>
      </c>
      <c r="L11507" s="2">
        <f>A11507*PRICE_TOM+B11507*PRICE_CAR+C11507*PRICE_MES</f>
        <v>184316</v>
      </c>
      <c r="M11507" s="2">
        <f>A11507*FERT_BED_TOM+B11507*FERT_BED_CAR+C11507*FERT_BED_MES</f>
        <v>22880</v>
      </c>
      <c r="N11507" s="6">
        <f>IF(AND(D11507&lt;=TOTAL_BEDS,J11507&lt;=TEMP_WORKER_MAX*TEMP_WORKER_HRS),1,0)</f>
        <v>0</v>
      </c>
      <c r="O11507" s="2">
        <f>L11507-M11507-K11507-FIXED_COSTS</f>
        <v>-17228.107697017142</v>
      </c>
      <c r="P11507" s="2">
        <f>IF(N11507=1,O11507,"")</f>
      </c>
    </row>
    <row r="11508">
      <c r="A11508" s="6">
        <v>17</v>
      </c>
      <c r="B11508" s="6">
        <v>14</v>
      </c>
      <c r="C11508" s="6">
        <v>3</v>
      </c>
      <c r="D11508" s="6">
        <f>A11508+B11508+C11508</f>
        <v>34</v>
      </c>
      <c r="E11508" s="5">
        <f>IF(A11508=0,0,A11508*LABOR_HRS_WK_TOM*SEASON_WEEKS*(1+DIM_PCT_TOM)^A11508)</f>
        <v>7733.339536039206</v>
      </c>
      <c r="F11508" s="5">
        <f>IF(B11508=0,0,B11508*LABOR_HRS_WK_CAR*SEASON_WEEKS*(1+DIM_PCT_CAR)^B11508)</f>
        <v>593.44900480898161</v>
      </c>
      <c r="G11508" s="5">
        <f>IF(C11508=0,0,C11508*LABOR_HRS_WK_MES*SEASON_WEEKS*(1+DIM_PCT_MES)^C11508)</f>
        <v>140.12604492187498</v>
      </c>
      <c r="H11508" s="5">
        <f>E11508+F11508+G11508</f>
        <v>8466.9145857700623</v>
      </c>
      <c r="I11508" s="5">
        <f>MIN(H11508,FARMER_HRS)</f>
        <v>720</v>
      </c>
      <c r="J11508" s="5">
        <f>MAX(0,H11508-FARMER_HRS)</f>
        <v>7746.9145857700623</v>
      </c>
      <c r="K11508" s="2">
        <f>I11508*FARMER_RATE+J11508*TEMP_WORKER_RATE</f>
        <v>159495.04489184136</v>
      </c>
      <c r="L11508" s="2">
        <f>A11508*PRICE_TOM+B11508*PRICE_CAR+C11508*PRICE_MES</f>
        <v>187016</v>
      </c>
      <c r="M11508" s="2">
        <f>A11508*FERT_BED_TOM+B11508*FERT_BED_CAR+C11508*FERT_BED_MES</f>
        <v>23760</v>
      </c>
      <c r="N11508" s="6">
        <f>IF(AND(D11508&lt;=TOTAL_BEDS,J11508&lt;=TEMP_WORKER_MAX*TEMP_WORKER_HRS),1,0)</f>
        <v>0</v>
      </c>
      <c r="O11508" s="2">
        <f>L11508-M11508-K11508-FIXED_COSTS</f>
        <v>-16239.04489184136</v>
      </c>
      <c r="P11508" s="2">
        <f>IF(N11508=1,O11508,"")</f>
      </c>
    </row>
    <row r="11509">
      <c r="A11509" s="6">
        <v>17</v>
      </c>
      <c r="B11509" s="6">
        <v>14</v>
      </c>
      <c r="C11509" s="6">
        <v>4</v>
      </c>
      <c r="D11509" s="6">
        <f>A11509+B11509+C11509</f>
        <v>35</v>
      </c>
      <c r="E11509" s="5">
        <f>IF(A11509=0,0,A11509*LABOR_HRS_WK_TOM*SEASON_WEEKS*(1+DIM_PCT_TOM)^A11509)</f>
        <v>7733.339536039206</v>
      </c>
      <c r="F11509" s="5">
        <f>IF(B11509=0,0,B11509*LABOR_HRS_WK_CAR*SEASON_WEEKS*(1+DIM_PCT_CAR)^B11509)</f>
        <v>593.44900480898161</v>
      </c>
      <c r="G11509" s="5">
        <f>IF(C11509=0,0,C11509*LABOR_HRS_WK_MES*SEASON_WEEKS*(1+DIM_PCT_MES)^C11509)</f>
        <v>189.17016064453119</v>
      </c>
      <c r="H11509" s="5">
        <f>E11509+F11509+G11509</f>
        <v>8515.9587014927183</v>
      </c>
      <c r="I11509" s="5">
        <f>MIN(H11509,FARMER_HRS)</f>
        <v>720</v>
      </c>
      <c r="J11509" s="5">
        <f>MAX(0,H11509-FARMER_HRS)</f>
        <v>7795.9587014927183</v>
      </c>
      <c r="K11509" s="2">
        <f>I11509*FARMER_RATE+J11509*TEMP_WORKER_RATE</f>
        <v>160346.50523424859</v>
      </c>
      <c r="L11509" s="2">
        <f>A11509*PRICE_TOM+B11509*PRICE_CAR+C11509*PRICE_MES</f>
        <v>189716</v>
      </c>
      <c r="M11509" s="2">
        <f>A11509*FERT_BED_TOM+B11509*FERT_BED_CAR+C11509*FERT_BED_MES</f>
        <v>24640</v>
      </c>
      <c r="N11509" s="6">
        <f>IF(AND(D11509&lt;=TOTAL_BEDS,J11509&lt;=TEMP_WORKER_MAX*TEMP_WORKER_HRS),1,0)</f>
        <v>0</v>
      </c>
      <c r="O11509" s="2">
        <f>L11509-M11509-K11509-FIXED_COSTS</f>
        <v>-15270.505234248587</v>
      </c>
      <c r="P11509" s="2">
        <f>IF(N11509=1,O11509,"")</f>
      </c>
    </row>
    <row r="11510">
      <c r="A11510" s="6">
        <v>17</v>
      </c>
      <c r="B11510" s="6">
        <v>14</v>
      </c>
      <c r="C11510" s="6">
        <v>5</v>
      </c>
      <c r="D11510" s="6">
        <f>A11510+B11510+C11510</f>
        <v>36</v>
      </c>
      <c r="E11510" s="5">
        <f>IF(A11510=0,0,A11510*LABOR_HRS_WK_TOM*SEASON_WEEKS*(1+DIM_PCT_TOM)^A11510)</f>
        <v>7733.339536039206</v>
      </c>
      <c r="F11510" s="5">
        <f>IF(B11510=0,0,B11510*LABOR_HRS_WK_CAR*SEASON_WEEKS*(1+DIM_PCT_CAR)^B11510)</f>
        <v>593.44900480898161</v>
      </c>
      <c r="G11510" s="5">
        <f>IF(C11510=0,0,C11510*LABOR_HRS_WK_MES*SEASON_WEEKS*(1+DIM_PCT_MES)^C11510)</f>
        <v>239.41848456573481</v>
      </c>
      <c r="H11510" s="5">
        <f>E11510+F11510+G11510</f>
        <v>8566.2070254139217</v>
      </c>
      <c r="I11510" s="5">
        <f>MIN(H11510,FARMER_HRS)</f>
        <v>720</v>
      </c>
      <c r="J11510" s="5">
        <f>MAX(0,H11510-FARMER_HRS)</f>
        <v>7846.2070254139217</v>
      </c>
      <c r="K11510" s="2">
        <f>I11510*FARMER_RATE+J11510*TEMP_WORKER_RATE</f>
        <v>161218.87196899171</v>
      </c>
      <c r="L11510" s="2">
        <f>A11510*PRICE_TOM+B11510*PRICE_CAR+C11510*PRICE_MES</f>
        <v>192416</v>
      </c>
      <c r="M11510" s="2">
        <f>A11510*FERT_BED_TOM+B11510*FERT_BED_CAR+C11510*FERT_BED_MES</f>
        <v>25520</v>
      </c>
      <c r="N11510" s="6">
        <f>IF(AND(D11510&lt;=TOTAL_BEDS,J11510&lt;=TEMP_WORKER_MAX*TEMP_WORKER_HRS),1,0)</f>
        <v>0</v>
      </c>
      <c r="O11510" s="2">
        <f>L11510-M11510-K11510-FIXED_COSTS</f>
        <v>-14322.871968991705</v>
      </c>
      <c r="P11510" s="2">
        <f>IF(N11510=1,O11510,"")</f>
      </c>
    </row>
    <row r="11511">
      <c r="A11511" s="6">
        <v>17</v>
      </c>
      <c r="B11511" s="6">
        <v>14</v>
      </c>
      <c r="C11511" s="6">
        <v>6</v>
      </c>
      <c r="D11511" s="6">
        <f>A11511+B11511+C11511</f>
        <v>37</v>
      </c>
      <c r="E11511" s="5">
        <f>IF(A11511=0,0,A11511*LABOR_HRS_WK_TOM*SEASON_WEEKS*(1+DIM_PCT_TOM)^A11511)</f>
        <v>7733.339536039206</v>
      </c>
      <c r="F11511" s="5">
        <f>IF(B11511=0,0,B11511*LABOR_HRS_WK_CAR*SEASON_WEEKS*(1+DIM_PCT_CAR)^B11511)</f>
        <v>593.44900480898161</v>
      </c>
      <c r="G11511" s="5">
        <f>IF(C11511=0,0,C11511*LABOR_HRS_WK_MES*SEASON_WEEKS*(1+DIM_PCT_MES)^C11511)</f>
        <v>290.89345874736773</v>
      </c>
      <c r="H11511" s="5">
        <f>E11511+F11511+G11511</f>
        <v>8617.6819995955557</v>
      </c>
      <c r="I11511" s="5">
        <f>MIN(H11511,FARMER_HRS)</f>
        <v>720</v>
      </c>
      <c r="J11511" s="5">
        <f>MAX(0,H11511-FARMER_HRS)</f>
        <v>7897.6819995955557</v>
      </c>
      <c r="K11511" s="2">
        <f>I11511*FARMER_RATE+J11511*TEMP_WORKER_RATE</f>
        <v>162112.53471520063</v>
      </c>
      <c r="L11511" s="2">
        <f>A11511*PRICE_TOM+B11511*PRICE_CAR+C11511*PRICE_MES</f>
        <v>195116</v>
      </c>
      <c r="M11511" s="2">
        <f>A11511*FERT_BED_TOM+B11511*FERT_BED_CAR+C11511*FERT_BED_MES</f>
        <v>26400</v>
      </c>
      <c r="N11511" s="6">
        <f>IF(AND(D11511&lt;=TOTAL_BEDS,J11511&lt;=TEMP_WORKER_MAX*TEMP_WORKER_HRS),1,0)</f>
        <v>0</v>
      </c>
      <c r="O11511" s="2">
        <f>L11511-M11511-K11511-FIXED_COSTS</f>
        <v>-13396.534715200629</v>
      </c>
      <c r="P11511" s="2">
        <f>IF(N11511=1,O11511,"")</f>
      </c>
    </row>
    <row r="11512">
      <c r="A11512" s="6">
        <v>17</v>
      </c>
      <c r="B11512" s="6">
        <v>14</v>
      </c>
      <c r="C11512" s="6">
        <v>7</v>
      </c>
      <c r="D11512" s="6">
        <f>A11512+B11512+C11512</f>
        <v>38</v>
      </c>
      <c r="E11512" s="5">
        <f>IF(A11512=0,0,A11512*LABOR_HRS_WK_TOM*SEASON_WEEKS*(1+DIM_PCT_TOM)^A11512)</f>
        <v>7733.339536039206</v>
      </c>
      <c r="F11512" s="5">
        <f>IF(B11512=0,0,B11512*LABOR_HRS_WK_CAR*SEASON_WEEKS*(1+DIM_PCT_CAR)^B11512)</f>
        <v>593.44900480898161</v>
      </c>
      <c r="G11512" s="5">
        <f>IF(C11512=0,0,C11512*LABOR_HRS_WK_MES*SEASON_WEEKS*(1+DIM_PCT_MES)^C11512)</f>
        <v>343.61789814532818</v>
      </c>
      <c r="H11512" s="5">
        <f>E11512+F11512+G11512</f>
        <v>8670.4064389935156</v>
      </c>
      <c r="I11512" s="5">
        <f>MIN(H11512,FARMER_HRS)</f>
        <v>720</v>
      </c>
      <c r="J11512" s="5">
        <f>MAX(0,H11512-FARMER_HRS)</f>
        <v>7950.4064389935156</v>
      </c>
      <c r="K11512" s="2">
        <f>I11512*FARMER_RATE+J11512*TEMP_WORKER_RATE</f>
        <v>163027.88956585963</v>
      </c>
      <c r="L11512" s="2">
        <f>A11512*PRICE_TOM+B11512*PRICE_CAR+C11512*PRICE_MES</f>
        <v>197816</v>
      </c>
      <c r="M11512" s="2">
        <f>A11512*FERT_BED_TOM+B11512*FERT_BED_CAR+C11512*FERT_BED_MES</f>
        <v>27280</v>
      </c>
      <c r="N11512" s="6">
        <f>IF(AND(D11512&lt;=TOTAL_BEDS,J11512&lt;=TEMP_WORKER_MAX*TEMP_WORKER_HRS),1,0)</f>
        <v>0</v>
      </c>
      <c r="O11512" s="2">
        <f>L11512-M11512-K11512-FIXED_COSTS</f>
        <v>-12491.88956585963</v>
      </c>
      <c r="P11512" s="2">
        <f>IF(N11512=1,O11512,"")</f>
      </c>
    </row>
    <row r="11513">
      <c r="A11513" s="6">
        <v>17</v>
      </c>
      <c r="B11513" s="6">
        <v>14</v>
      </c>
      <c r="C11513" s="6">
        <v>8</v>
      </c>
      <c r="D11513" s="6">
        <f>A11513+B11513+C11513</f>
        <v>39</v>
      </c>
      <c r="E11513" s="5">
        <f>IF(A11513=0,0,A11513*LABOR_HRS_WK_TOM*SEASON_WEEKS*(1+DIM_PCT_TOM)^A11513)</f>
        <v>7733.339536039206</v>
      </c>
      <c r="F11513" s="5">
        <f>IF(B11513=0,0,B11513*LABOR_HRS_WK_CAR*SEASON_WEEKS*(1+DIM_PCT_CAR)^B11513)</f>
        <v>593.44900480898161</v>
      </c>
      <c r="G11513" s="5">
        <f>IF(C11513=0,0,C11513*LABOR_HRS_WK_MES*SEASON_WEEKS*(1+DIM_PCT_MES)^C11513)</f>
        <v>397.61499642530833</v>
      </c>
      <c r="H11513" s="5">
        <f>E11513+F11513+G11513</f>
        <v>8724.4035372734961</v>
      </c>
      <c r="I11513" s="5">
        <f>MIN(H11513,FARMER_HRS)</f>
        <v>720</v>
      </c>
      <c r="J11513" s="5">
        <f>MAX(0,H11513-FARMER_HRS)</f>
        <v>8004.4035372734961</v>
      </c>
      <c r="K11513" s="2">
        <f>I11513*FARMER_RATE+J11513*TEMP_WORKER_RATE</f>
        <v>163965.33918877598</v>
      </c>
      <c r="L11513" s="2">
        <f>A11513*PRICE_TOM+B11513*PRICE_CAR+C11513*PRICE_MES</f>
        <v>200516</v>
      </c>
      <c r="M11513" s="2">
        <f>A11513*FERT_BED_TOM+B11513*FERT_BED_CAR+C11513*FERT_BED_MES</f>
        <v>28160</v>
      </c>
      <c r="N11513" s="6">
        <f>IF(AND(D11513&lt;=TOTAL_BEDS,J11513&lt;=TEMP_WORKER_MAX*TEMP_WORKER_HRS),1,0)</f>
        <v>0</v>
      </c>
      <c r="O11513" s="2">
        <f>L11513-M11513-K11513-FIXED_COSTS</f>
        <v>-11609.339188775979</v>
      </c>
      <c r="P11513" s="2">
        <f>IF(N11513=1,O11513,"")</f>
      </c>
    </row>
    <row r="11514">
      <c r="A11514" s="6">
        <v>17</v>
      </c>
      <c r="B11514" s="6">
        <v>14</v>
      </c>
      <c r="C11514" s="6">
        <v>9</v>
      </c>
      <c r="D11514" s="6">
        <f>A11514+B11514+C11514</f>
        <v>40</v>
      </c>
      <c r="E11514" s="5">
        <f>IF(A11514=0,0,A11514*LABOR_HRS_WK_TOM*SEASON_WEEKS*(1+DIM_PCT_TOM)^A11514)</f>
        <v>7733.339536039206</v>
      </c>
      <c r="F11514" s="5">
        <f>IF(B11514=0,0,B11514*LABOR_HRS_WK_CAR*SEASON_WEEKS*(1+DIM_PCT_CAR)^B11514)</f>
        <v>593.44900480898161</v>
      </c>
      <c r="G11514" s="5">
        <f>IF(C11514=0,0,C11514*LABOR_HRS_WK_MES*SEASON_WEEKS*(1+DIM_PCT_MES)^C11514)</f>
        <v>452.90833186570273</v>
      </c>
      <c r="H11514" s="5">
        <f>E11514+F11514+G11514</f>
        <v>8779.69687271389</v>
      </c>
      <c r="I11514" s="5">
        <f>MIN(H11514,FARMER_HRS)</f>
        <v>720</v>
      </c>
      <c r="J11514" s="5">
        <f>MAX(0,H11514-FARMER_HRS)</f>
        <v>8059.69687271389</v>
      </c>
      <c r="K11514" s="2">
        <f>I11514*FARMER_RATE+J11514*TEMP_WORKER_RATE</f>
        <v>164925.29292906058</v>
      </c>
      <c r="L11514" s="2">
        <f>A11514*PRICE_TOM+B11514*PRICE_CAR+C11514*PRICE_MES</f>
        <v>203216</v>
      </c>
      <c r="M11514" s="2">
        <f>A11514*FERT_BED_TOM+B11514*FERT_BED_CAR+C11514*FERT_BED_MES</f>
        <v>29040</v>
      </c>
      <c r="N11514" s="6">
        <f>IF(AND(D11514&lt;=TOTAL_BEDS,J11514&lt;=TEMP_WORKER_MAX*TEMP_WORKER_HRS),1,0)</f>
        <v>0</v>
      </c>
      <c r="O11514" s="2">
        <f>L11514-M11514-K11514-FIXED_COSTS</f>
        <v>-10749.292929060583</v>
      </c>
      <c r="P11514" s="2">
        <f>IF(N11514=1,O11514,"")</f>
      </c>
    </row>
    <row r="11515">
      <c r="A11515" s="6">
        <v>17</v>
      </c>
      <c r="B11515" s="6">
        <v>14</v>
      </c>
      <c r="C11515" s="6">
        <v>10</v>
      </c>
      <c r="D11515" s="6">
        <f>A11515+B11515+C11515</f>
        <v>41</v>
      </c>
      <c r="E11515" s="5">
        <f>IF(A11515=0,0,A11515*LABOR_HRS_WK_TOM*SEASON_WEEKS*(1+DIM_PCT_TOM)^A11515)</f>
        <v>7733.339536039206</v>
      </c>
      <c r="F11515" s="5">
        <f>IF(B11515=0,0,B11515*LABOR_HRS_WK_CAR*SEASON_WEEKS*(1+DIM_PCT_CAR)^B11515)</f>
        <v>593.44900480898161</v>
      </c>
      <c r="G11515" s="5">
        <f>IF(C11515=0,0,C11515*LABOR_HRS_WK_MES*SEASON_WEEKS*(1+DIM_PCT_MES)^C11515)</f>
        <v>509.52187334891551</v>
      </c>
      <c r="H11515" s="5">
        <f>E11515+F11515+G11515</f>
        <v>8836.3104141971016</v>
      </c>
      <c r="I11515" s="5">
        <f>MIN(H11515,FARMER_HRS)</f>
        <v>720</v>
      </c>
      <c r="J11515" s="5">
        <f>MAX(0,H11515-FARMER_HRS)</f>
        <v>8116.3104141971016</v>
      </c>
      <c r="K11515" s="2">
        <f>I11515*FARMER_RATE+J11515*TEMP_WORKER_RATE</f>
        <v>165908.16691314412</v>
      </c>
      <c r="L11515" s="2">
        <f>A11515*PRICE_TOM+B11515*PRICE_CAR+C11515*PRICE_MES</f>
        <v>205916</v>
      </c>
      <c r="M11515" s="2">
        <f>A11515*FERT_BED_TOM+B11515*FERT_BED_CAR+C11515*FERT_BED_MES</f>
        <v>29920</v>
      </c>
      <c r="N11515" s="6">
        <f>IF(AND(D11515&lt;=TOTAL_BEDS,J11515&lt;=TEMP_WORKER_MAX*TEMP_WORKER_HRS),1,0)</f>
        <v>0</v>
      </c>
      <c r="O11515" s="2">
        <f>L11515-M11515-K11515-FIXED_COSTS</f>
        <v>-9912.1669131441158</v>
      </c>
      <c r="P11515" s="2">
        <f>IF(N11515=1,O11515,"")</f>
      </c>
    </row>
    <row r="11516">
      <c r="A11516" s="6">
        <v>17</v>
      </c>
      <c r="B11516" s="6">
        <v>14</v>
      </c>
      <c r="C11516" s="6">
        <v>11</v>
      </c>
      <c r="D11516" s="6">
        <f>A11516+B11516+C11516</f>
        <v>42</v>
      </c>
      <c r="E11516" s="5">
        <f>IF(A11516=0,0,A11516*LABOR_HRS_WK_TOM*SEASON_WEEKS*(1+DIM_PCT_TOM)^A11516)</f>
        <v>7733.339536039206</v>
      </c>
      <c r="F11516" s="5">
        <f>IF(B11516=0,0,B11516*LABOR_HRS_WK_CAR*SEASON_WEEKS*(1+DIM_PCT_CAR)^B11516)</f>
        <v>593.44900480898161</v>
      </c>
      <c r="G11516" s="5">
        <f>IF(C11516=0,0,C11516*LABOR_HRS_WK_MES*SEASON_WEEKS*(1+DIM_PCT_MES)^C11516)</f>
        <v>567.47998644235463</v>
      </c>
      <c r="H11516" s="5">
        <f>E11516+F11516+G11516</f>
        <v>8894.2685272905419</v>
      </c>
      <c r="I11516" s="5">
        <f>MIN(H11516,FARMER_HRS)</f>
        <v>720</v>
      </c>
      <c r="J11516" s="5">
        <f>MAX(0,H11516-FARMER_HRS)</f>
        <v>8174.2685272905419</v>
      </c>
      <c r="K11516" s="2">
        <f>I11516*FARMER_RATE+J11516*TEMP_WORKER_RATE</f>
        <v>166914.38415434968</v>
      </c>
      <c r="L11516" s="2">
        <f>A11516*PRICE_TOM+B11516*PRICE_CAR+C11516*PRICE_MES</f>
        <v>208616</v>
      </c>
      <c r="M11516" s="2">
        <f>A11516*FERT_BED_TOM+B11516*FERT_BED_CAR+C11516*FERT_BED_MES</f>
        <v>30800</v>
      </c>
      <c r="N11516" s="6">
        <f>IF(AND(D11516&lt;=TOTAL_BEDS,J11516&lt;=TEMP_WORKER_MAX*TEMP_WORKER_HRS),1,0)</f>
        <v>0</v>
      </c>
      <c r="O11516" s="2">
        <f>L11516-M11516-K11516-FIXED_COSTS</f>
        <v>-9098.3841543496819</v>
      </c>
      <c r="P11516" s="2">
        <f>IF(N11516=1,O11516,"")</f>
      </c>
    </row>
    <row r="11517">
      <c r="A11517" s="6">
        <v>17</v>
      </c>
      <c r="B11517" s="6">
        <v>14</v>
      </c>
      <c r="C11517" s="6">
        <v>12</v>
      </c>
      <c r="D11517" s="6">
        <f>A11517+B11517+C11517</f>
        <v>43</v>
      </c>
      <c r="E11517" s="5">
        <f>IF(A11517=0,0,A11517*LABOR_HRS_WK_TOM*SEASON_WEEKS*(1+DIM_PCT_TOM)^A11517)</f>
        <v>7733.339536039206</v>
      </c>
      <c r="F11517" s="5">
        <f>IF(B11517=0,0,B11517*LABOR_HRS_WK_CAR*SEASON_WEEKS*(1+DIM_PCT_CAR)^B11517)</f>
        <v>593.44900480898161</v>
      </c>
      <c r="G11517" s="5">
        <f>IF(C11517=0,0,C11517*LABOR_HRS_WK_MES*SEASON_WEEKS*(1+DIM_PCT_MES)^C11517)</f>
        <v>626.807439570419</v>
      </c>
      <c r="H11517" s="5">
        <f>E11517+F11517+G11517</f>
        <v>8953.5959804186059</v>
      </c>
      <c r="I11517" s="5">
        <f>MIN(H11517,FARMER_HRS)</f>
        <v>720</v>
      </c>
      <c r="J11517" s="5">
        <f>MAX(0,H11517-FARMER_HRS)</f>
        <v>8233.5959804186059</v>
      </c>
      <c r="K11517" s="2">
        <f>I11517*FARMER_RATE+J11517*TEMP_WORKER_RATE</f>
        <v>167944.37466004523</v>
      </c>
      <c r="L11517" s="2">
        <f>A11517*PRICE_TOM+B11517*PRICE_CAR+C11517*PRICE_MES</f>
        <v>211316</v>
      </c>
      <c r="M11517" s="2">
        <f>A11517*FERT_BED_TOM+B11517*FERT_BED_CAR+C11517*FERT_BED_MES</f>
        <v>31680</v>
      </c>
      <c r="N11517" s="6">
        <f>IF(AND(D11517&lt;=TOTAL_BEDS,J11517&lt;=TEMP_WORKER_MAX*TEMP_WORKER_HRS),1,0)</f>
        <v>0</v>
      </c>
      <c r="O11517" s="2">
        <f>L11517-M11517-K11517-FIXED_COSTS</f>
        <v>-8308.3746600452287</v>
      </c>
      <c r="P11517" s="2">
        <f>IF(N11517=1,O11517,"")</f>
      </c>
    </row>
    <row r="11518">
      <c r="A11518" s="6">
        <v>17</v>
      </c>
      <c r="B11518" s="6">
        <v>14</v>
      </c>
      <c r="C11518" s="6">
        <v>13</v>
      </c>
      <c r="D11518" s="6">
        <f>A11518+B11518+C11518</f>
        <v>44</v>
      </c>
      <c r="E11518" s="5">
        <f>IF(A11518=0,0,A11518*LABOR_HRS_WK_TOM*SEASON_WEEKS*(1+DIM_PCT_TOM)^A11518)</f>
        <v>7733.339536039206</v>
      </c>
      <c r="F11518" s="5">
        <f>IF(B11518=0,0,B11518*LABOR_HRS_WK_CAR*SEASON_WEEKS*(1+DIM_PCT_CAR)^B11518)</f>
        <v>593.44900480898161</v>
      </c>
      <c r="G11518" s="5">
        <f>IF(C11518=0,0,C11518*LABOR_HRS_WK_MES*SEASON_WEEKS*(1+DIM_PCT_MES)^C11518)</f>
        <v>687.52941027880331</v>
      </c>
      <c r="H11518" s="5">
        <f>E11518+F11518+G11518</f>
        <v>9014.31795112699</v>
      </c>
      <c r="I11518" s="5">
        <f>MIN(H11518,FARMER_HRS)</f>
        <v>720</v>
      </c>
      <c r="J11518" s="5">
        <f>MAX(0,H11518-FARMER_HRS)</f>
        <v>8294.31795112699</v>
      </c>
      <c r="K11518" s="2">
        <f>I11518*FARMER_RATE+J11518*TEMP_WORKER_RATE</f>
        <v>168998.57554039912</v>
      </c>
      <c r="L11518" s="2">
        <f>A11518*PRICE_TOM+B11518*PRICE_CAR+C11518*PRICE_MES</f>
        <v>214016</v>
      </c>
      <c r="M11518" s="2">
        <f>A11518*FERT_BED_TOM+B11518*FERT_BED_CAR+C11518*FERT_BED_MES</f>
        <v>32560</v>
      </c>
      <c r="N11518" s="6">
        <f>IF(AND(D11518&lt;=TOTAL_BEDS,J11518&lt;=TEMP_WORKER_MAX*TEMP_WORKER_HRS),1,0)</f>
        <v>0</v>
      </c>
      <c r="O11518" s="2">
        <f>L11518-M11518-K11518-FIXED_COSTS</f>
        <v>-7542.5755403991207</v>
      </c>
      <c r="P11518" s="2">
        <f>IF(N11518=1,O11518,"")</f>
      </c>
    </row>
    <row r="11519">
      <c r="A11519" s="6">
        <v>17</v>
      </c>
      <c r="B11519" s="6">
        <v>14</v>
      </c>
      <c r="C11519" s="6">
        <v>14</v>
      </c>
      <c r="D11519" s="6">
        <f>A11519+B11519+C11519</f>
        <v>45</v>
      </c>
      <c r="E11519" s="5">
        <f>IF(A11519=0,0,A11519*LABOR_HRS_WK_TOM*SEASON_WEEKS*(1+DIM_PCT_TOM)^A11519)</f>
        <v>7733.339536039206</v>
      </c>
      <c r="F11519" s="5">
        <f>IF(B11519=0,0,B11519*LABOR_HRS_WK_CAR*SEASON_WEEKS*(1+DIM_PCT_CAR)^B11519)</f>
        <v>593.44900480898161</v>
      </c>
      <c r="G11519" s="5">
        <f>IF(C11519=0,0,C11519*LABOR_HRS_WK_MES*SEASON_WEEKS*(1+DIM_PCT_MES)^C11519)</f>
        <v>749.67149159246435</v>
      </c>
      <c r="H11519" s="5">
        <f>E11519+F11519+G11519</f>
        <v>9076.460032440651</v>
      </c>
      <c r="I11519" s="5">
        <f>MIN(H11519,FARMER_HRS)</f>
        <v>720</v>
      </c>
      <c r="J11519" s="5">
        <f>MAX(0,H11519-FARMER_HRS)</f>
        <v>8356.460032440651</v>
      </c>
      <c r="K11519" s="2">
        <f>I11519*FARMER_RATE+J11519*TEMP_WORKER_RATE</f>
        <v>170077.43111876131</v>
      </c>
      <c r="L11519" s="2">
        <f>A11519*PRICE_TOM+B11519*PRICE_CAR+C11519*PRICE_MES</f>
        <v>216716</v>
      </c>
      <c r="M11519" s="2">
        <f>A11519*FERT_BED_TOM+B11519*FERT_BED_CAR+C11519*FERT_BED_MES</f>
        <v>33440</v>
      </c>
      <c r="N11519" s="6">
        <f>IF(AND(D11519&lt;=TOTAL_BEDS,J11519&lt;=TEMP_WORKER_MAX*TEMP_WORKER_HRS),1,0)</f>
        <v>0</v>
      </c>
      <c r="O11519" s="2">
        <f>L11519-M11519-K11519-FIXED_COSTS</f>
        <v>-6801.4311187613057</v>
      </c>
      <c r="P11519" s="2">
        <f>IF(N11519=1,O11519,"")</f>
      </c>
    </row>
    <row r="11520">
      <c r="A11520" s="6">
        <v>17</v>
      </c>
      <c r="B11520" s="6">
        <v>14</v>
      </c>
      <c r="C11520" s="6">
        <v>15</v>
      </c>
      <c r="D11520" s="6">
        <f>A11520+B11520+C11520</f>
        <v>46</v>
      </c>
      <c r="E11520" s="5">
        <f>IF(A11520=0,0,A11520*LABOR_HRS_WK_TOM*SEASON_WEEKS*(1+DIM_PCT_TOM)^A11520)</f>
        <v>7733.339536039206</v>
      </c>
      <c r="F11520" s="5">
        <f>IF(B11520=0,0,B11520*LABOR_HRS_WK_CAR*SEASON_WEEKS*(1+DIM_PCT_CAR)^B11520)</f>
        <v>593.44900480898161</v>
      </c>
      <c r="G11520" s="5">
        <f>IF(C11520=0,0,C11520*LABOR_HRS_WK_MES*SEASON_WEEKS*(1+DIM_PCT_MES)^C11520)</f>
        <v>813.25969846861074</v>
      </c>
      <c r="H11520" s="5">
        <f>E11520+F11520+G11520</f>
        <v>9140.0482393167986</v>
      </c>
      <c r="I11520" s="5">
        <f>MIN(H11520,FARMER_HRS)</f>
        <v>720</v>
      </c>
      <c r="J11520" s="5">
        <f>MAX(0,H11520-FARMER_HRS)</f>
        <v>8420.0482393167986</v>
      </c>
      <c r="K11520" s="2">
        <f>I11520*FARMER_RATE+J11520*TEMP_WORKER_RATE</f>
        <v>171181.39304369441</v>
      </c>
      <c r="L11520" s="2">
        <f>A11520*PRICE_TOM+B11520*PRICE_CAR+C11520*PRICE_MES</f>
        <v>219416</v>
      </c>
      <c r="M11520" s="2">
        <f>A11520*FERT_BED_TOM+B11520*FERT_BED_CAR+C11520*FERT_BED_MES</f>
        <v>34320</v>
      </c>
      <c r="N11520" s="6">
        <f>IF(AND(D11520&lt;=TOTAL_BEDS,J11520&lt;=TEMP_WORKER_MAX*TEMP_WORKER_HRS),1,0)</f>
        <v>0</v>
      </c>
      <c r="O11520" s="2">
        <f>L11520-M11520-K11520-FIXED_COSTS</f>
        <v>-6085.3930436944065</v>
      </c>
      <c r="P11520" s="2">
        <f>IF(N11520=1,O11520,"")</f>
      </c>
    </row>
    <row r="11521">
      <c r="A11521" s="6">
        <v>17</v>
      </c>
      <c r="B11521" s="6">
        <v>14</v>
      </c>
      <c r="C11521" s="6">
        <v>16</v>
      </c>
      <c r="D11521" s="6">
        <f>A11521+B11521+C11521</f>
        <v>47</v>
      </c>
      <c r="E11521" s="5">
        <f>IF(A11521=0,0,A11521*LABOR_HRS_WK_TOM*SEASON_WEEKS*(1+DIM_PCT_TOM)^A11521)</f>
        <v>7733.339536039206</v>
      </c>
      <c r="F11521" s="5">
        <f>IF(B11521=0,0,B11521*LABOR_HRS_WK_CAR*SEASON_WEEKS*(1+DIM_PCT_CAR)^B11521)</f>
        <v>593.44900480898161</v>
      </c>
      <c r="G11521" s="5">
        <f>IF(C11521=0,0,C11521*LABOR_HRS_WK_MES*SEASON_WEEKS*(1+DIM_PCT_MES)^C11521)</f>
        <v>878.32047434609967</v>
      </c>
      <c r="H11521" s="5">
        <f>E11521+F11521+G11521</f>
        <v>9205.1090151942863</v>
      </c>
      <c r="I11521" s="5">
        <f>MIN(H11521,FARMER_HRS)</f>
        <v>720</v>
      </c>
      <c r="J11521" s="5">
        <f>MAX(0,H11521-FARMER_HRS)</f>
        <v>8485.1090151942863</v>
      </c>
      <c r="K11521" s="2">
        <f>I11521*FARMER_RATE+J11521*TEMP_WORKER_RATE</f>
        <v>172310.92040267857</v>
      </c>
      <c r="L11521" s="2">
        <f>A11521*PRICE_TOM+B11521*PRICE_CAR+C11521*PRICE_MES</f>
        <v>222116</v>
      </c>
      <c r="M11521" s="2">
        <f>A11521*FERT_BED_TOM+B11521*FERT_BED_CAR+C11521*FERT_BED_MES</f>
        <v>35200</v>
      </c>
      <c r="N11521" s="6">
        <f>IF(AND(D11521&lt;=TOTAL_BEDS,J11521&lt;=TEMP_WORKER_MAX*TEMP_WORKER_HRS),1,0)</f>
        <v>0</v>
      </c>
      <c r="O11521" s="2">
        <f>L11521-M11521-K11521-FIXED_COSTS</f>
        <v>-5394.9204026785737</v>
      </c>
      <c r="P11521" s="2">
        <f>IF(N11521=1,O11521,"")</f>
      </c>
    </row>
    <row r="11522">
      <c r="A11522" s="6">
        <v>17</v>
      </c>
      <c r="B11522" s="6">
        <v>14</v>
      </c>
      <c r="C11522" s="6">
        <v>17</v>
      </c>
      <c r="D11522" s="6">
        <f>A11522+B11522+C11522</f>
        <v>48</v>
      </c>
      <c r="E11522" s="5">
        <f>IF(A11522=0,0,A11522*LABOR_HRS_WK_TOM*SEASON_WEEKS*(1+DIM_PCT_TOM)^A11522)</f>
        <v>7733.339536039206</v>
      </c>
      <c r="F11522" s="5">
        <f>IF(B11522=0,0,B11522*LABOR_HRS_WK_CAR*SEASON_WEEKS*(1+DIM_PCT_CAR)^B11522)</f>
        <v>593.44900480898161</v>
      </c>
      <c r="G11522" s="5">
        <f>IF(C11522=0,0,C11522*LABOR_HRS_WK_MES*SEASON_WEEKS*(1+DIM_PCT_MES)^C11522)</f>
        <v>944.88069779263992</v>
      </c>
      <c r="H11522" s="5">
        <f>E11522+F11522+G11522</f>
        <v>9271.6692386408267</v>
      </c>
      <c r="I11522" s="5">
        <f>MIN(H11522,FARMER_HRS)</f>
        <v>720</v>
      </c>
      <c r="J11522" s="5">
        <f>MAX(0,H11522-FARMER_HRS)</f>
        <v>8551.6692386408267</v>
      </c>
      <c r="K11522" s="2">
        <f>I11522*FARMER_RATE+J11522*TEMP_WORKER_RATE</f>
        <v>173466.47983751434</v>
      </c>
      <c r="L11522" s="2">
        <f>A11522*PRICE_TOM+B11522*PRICE_CAR+C11522*PRICE_MES</f>
        <v>224816</v>
      </c>
      <c r="M11522" s="2">
        <f>A11522*FERT_BED_TOM+B11522*FERT_BED_CAR+C11522*FERT_BED_MES</f>
        <v>36080</v>
      </c>
      <c r="N11522" s="6">
        <f>IF(AND(D11522&lt;=TOTAL_BEDS,J11522&lt;=TEMP_WORKER_MAX*TEMP_WORKER_HRS),1,0)</f>
        <v>0</v>
      </c>
      <c r="O11522" s="2">
        <f>L11522-M11522-K11522-FIXED_COSTS</f>
        <v>-4730.4798375143437</v>
      </c>
      <c r="P11522" s="2">
        <f>IF(N11522=1,O11522,"")</f>
      </c>
    </row>
    <row r="11523">
      <c r="A11523" s="6">
        <v>17</v>
      </c>
      <c r="B11523" s="6">
        <v>14</v>
      </c>
      <c r="C11523" s="6">
        <v>18</v>
      </c>
      <c r="D11523" s="6">
        <f>A11523+B11523+C11523</f>
        <v>49</v>
      </c>
      <c r="E11523" s="5">
        <f>IF(A11523=0,0,A11523*LABOR_HRS_WK_TOM*SEASON_WEEKS*(1+DIM_PCT_TOM)^A11523)</f>
        <v>7733.339536039206</v>
      </c>
      <c r="F11523" s="5">
        <f>IF(B11523=0,0,B11523*LABOR_HRS_WK_CAR*SEASON_WEEKS*(1+DIM_PCT_CAR)^B11523)</f>
        <v>593.44900480898161</v>
      </c>
      <c r="G11523" s="5">
        <f>IF(C11523=0,0,C11523*LABOR_HRS_WK_MES*SEASON_WEEKS*(1+DIM_PCT_MES)^C11523)</f>
        <v>1012.9676892512272</v>
      </c>
      <c r="H11523" s="5">
        <f>E11523+F11523+G11523</f>
        <v>9339.7562300994141</v>
      </c>
      <c r="I11523" s="5">
        <f>MIN(H11523,FARMER_HRS)</f>
        <v>720</v>
      </c>
      <c r="J11523" s="5">
        <f>MAX(0,H11523-FARMER_HRS)</f>
        <v>8619.7562300994141</v>
      </c>
      <c r="K11523" s="2">
        <f>I11523*FARMER_RATE+J11523*TEMP_WORKER_RATE</f>
        <v>174648.54566144815</v>
      </c>
      <c r="L11523" s="2">
        <f>A11523*PRICE_TOM+B11523*PRICE_CAR+C11523*PRICE_MES</f>
        <v>227516</v>
      </c>
      <c r="M11523" s="2">
        <f>A11523*FERT_BED_TOM+B11523*FERT_BED_CAR+C11523*FERT_BED_MES</f>
        <v>36960</v>
      </c>
      <c r="N11523" s="6">
        <f>IF(AND(D11523&lt;=TOTAL_BEDS,J11523&lt;=TEMP_WORKER_MAX*TEMP_WORKER_HRS),1,0)</f>
        <v>0</v>
      </c>
      <c r="O11523" s="2">
        <f>L11523-M11523-K11523-FIXED_COSTS</f>
        <v>-4092.5456614481518</v>
      </c>
      <c r="P11523" s="2">
        <f>IF(N11523=1,O11523,"")</f>
      </c>
    </row>
    <row r="11524">
      <c r="A11524" s="6">
        <v>17</v>
      </c>
      <c r="B11524" s="6">
        <v>14</v>
      </c>
      <c r="C11524" s="6">
        <v>19</v>
      </c>
      <c r="D11524" s="6">
        <f>A11524+B11524+C11524</f>
        <v>50</v>
      </c>
      <c r="E11524" s="5">
        <f>IF(A11524=0,0,A11524*LABOR_HRS_WK_TOM*SEASON_WEEKS*(1+DIM_PCT_TOM)^A11524)</f>
        <v>7733.339536039206</v>
      </c>
      <c r="F11524" s="5">
        <f>IF(B11524=0,0,B11524*LABOR_HRS_WK_CAR*SEASON_WEEKS*(1+DIM_PCT_CAR)^B11524)</f>
        <v>593.44900480898161</v>
      </c>
      <c r="G11524" s="5">
        <f>IF(C11524=0,0,C11524*LABOR_HRS_WK_MES*SEASON_WEEKS*(1+DIM_PCT_MES)^C11524)</f>
        <v>1082.6092178872491</v>
      </c>
      <c r="H11524" s="5">
        <f>E11524+F11524+G11524</f>
        <v>9409.3977587354366</v>
      </c>
      <c r="I11524" s="5">
        <f>MIN(H11524,FARMER_HRS)</f>
        <v>720</v>
      </c>
      <c r="J11524" s="5">
        <f>MAX(0,H11524-FARMER_HRS)</f>
        <v>8689.3977587354366</v>
      </c>
      <c r="K11524" s="2">
        <f>I11524*FARMER_RATE+J11524*TEMP_WORKER_RATE</f>
        <v>175857.59997804576</v>
      </c>
      <c r="L11524" s="2">
        <f>A11524*PRICE_TOM+B11524*PRICE_CAR+C11524*PRICE_MES</f>
        <v>230216</v>
      </c>
      <c r="M11524" s="2">
        <f>A11524*FERT_BED_TOM+B11524*FERT_BED_CAR+C11524*FERT_BED_MES</f>
        <v>37840</v>
      </c>
      <c r="N11524" s="6">
        <f>IF(AND(D11524&lt;=TOTAL_BEDS,J11524&lt;=TEMP_WORKER_MAX*TEMP_WORKER_HRS),1,0)</f>
        <v>0</v>
      </c>
      <c r="O11524" s="2">
        <f>L11524-M11524-K11524-FIXED_COSTS</f>
        <v>-3481.5999780457641</v>
      </c>
      <c r="P11524" s="2">
        <f>IF(N11524=1,O11524,"")</f>
      </c>
    </row>
    <row r="11525">
      <c r="A11525" s="6">
        <v>17</v>
      </c>
      <c r="B11525" s="6">
        <v>14</v>
      </c>
      <c r="C11525" s="6">
        <v>20</v>
      </c>
      <c r="D11525" s="6">
        <f>A11525+B11525+C11525</f>
        <v>51</v>
      </c>
      <c r="E11525" s="5">
        <f>IF(A11525=0,0,A11525*LABOR_HRS_WK_TOM*SEASON_WEEKS*(1+DIM_PCT_TOM)^A11525)</f>
        <v>7733.339536039206</v>
      </c>
      <c r="F11525" s="5">
        <f>IF(B11525=0,0,B11525*LABOR_HRS_WK_CAR*SEASON_WEEKS*(1+DIM_PCT_CAR)^B11525)</f>
        <v>593.44900480898161</v>
      </c>
      <c r="G11525" s="5">
        <f>IF(C11525=0,0,C11525*LABOR_HRS_WK_MES*SEASON_WEEKS*(1+DIM_PCT_MES)^C11525)</f>
        <v>1153.8335085377259</v>
      </c>
      <c r="H11525" s="5">
        <f>E11525+F11525+G11525</f>
        <v>9480.6220493859128</v>
      </c>
      <c r="I11525" s="5">
        <f>MIN(H11525,FARMER_HRS)</f>
        <v>720</v>
      </c>
      <c r="J11525" s="5">
        <f>MAX(0,H11525-FARMER_HRS)</f>
        <v>8760.6220493859128</v>
      </c>
      <c r="K11525" s="2">
        <f>I11525*FARMER_RATE+J11525*TEMP_WORKER_RATE</f>
        <v>177094.13280183877</v>
      </c>
      <c r="L11525" s="2">
        <f>A11525*PRICE_TOM+B11525*PRICE_CAR+C11525*PRICE_MES</f>
        <v>232916</v>
      </c>
      <c r="M11525" s="2">
        <f>A11525*FERT_BED_TOM+B11525*FERT_BED_CAR+C11525*FERT_BED_MES</f>
        <v>38720</v>
      </c>
      <c r="N11525" s="6">
        <f>IF(AND(D11525&lt;=TOTAL_BEDS,J11525&lt;=TEMP_WORKER_MAX*TEMP_WORKER_HRS),1,0)</f>
        <v>0</v>
      </c>
      <c r="O11525" s="2">
        <f>L11525-M11525-K11525-FIXED_COSTS</f>
        <v>-2898.1328018387721</v>
      </c>
      <c r="P11525" s="2">
        <f>IF(N11525=1,O11525,"")</f>
      </c>
    </row>
    <row r="11526">
      <c r="A11526" s="6">
        <v>17</v>
      </c>
      <c r="B11526" s="6">
        <v>14</v>
      </c>
      <c r="C11526" s="6">
        <v>21</v>
      </c>
      <c r="D11526" s="6">
        <f>A11526+B11526+C11526</f>
        <v>52</v>
      </c>
      <c r="E11526" s="5">
        <f>IF(A11526=0,0,A11526*LABOR_HRS_WK_TOM*SEASON_WEEKS*(1+DIM_PCT_TOM)^A11526)</f>
        <v>7733.339536039206</v>
      </c>
      <c r="F11526" s="5">
        <f>IF(B11526=0,0,B11526*LABOR_HRS_WK_CAR*SEASON_WEEKS*(1+DIM_PCT_CAR)^B11526)</f>
        <v>593.44900480898161</v>
      </c>
      <c r="G11526" s="5">
        <f>IF(C11526=0,0,C11526*LABOR_HRS_WK_MES*SEASON_WEEKS*(1+DIM_PCT_MES)^C11526)</f>
        <v>1226.6692487641699</v>
      </c>
      <c r="H11526" s="5">
        <f>E11526+F11526+G11526</f>
        <v>9553.4577896123574</v>
      </c>
      <c r="I11526" s="5">
        <f>MIN(H11526,FARMER_HRS)</f>
        <v>720</v>
      </c>
      <c r="J11526" s="5">
        <f>MAX(0,H11526-FARMER_HRS)</f>
        <v>8833.4577896123574</v>
      </c>
      <c r="K11526" s="2">
        <f>I11526*FARMER_RATE+J11526*TEMP_WORKER_RATE</f>
        <v>178358.64218077008</v>
      </c>
      <c r="L11526" s="2">
        <f>A11526*PRICE_TOM+B11526*PRICE_CAR+C11526*PRICE_MES</f>
        <v>235616</v>
      </c>
      <c r="M11526" s="2">
        <f>A11526*FERT_BED_TOM+B11526*FERT_BED_CAR+C11526*FERT_BED_MES</f>
        <v>39600</v>
      </c>
      <c r="N11526" s="6">
        <f>IF(AND(D11526&lt;=TOTAL_BEDS,J11526&lt;=TEMP_WORKER_MAX*TEMP_WORKER_HRS),1,0)</f>
        <v>0</v>
      </c>
      <c r="O11526" s="2">
        <f>L11526-M11526-K11526-FIXED_COSTS</f>
        <v>-2342.6421807700826</v>
      </c>
      <c r="P11526" s="2">
        <f>IF(N11526=1,O11526,"")</f>
      </c>
    </row>
    <row r="11527">
      <c r="A11527" s="6">
        <v>17</v>
      </c>
      <c r="B11527" s="6">
        <v>14</v>
      </c>
      <c r="C11527" s="6">
        <v>22</v>
      </c>
      <c r="D11527" s="6">
        <f>A11527+B11527+C11527</f>
        <v>53</v>
      </c>
      <c r="E11527" s="5">
        <f>IF(A11527=0,0,A11527*LABOR_HRS_WK_TOM*SEASON_WEEKS*(1+DIM_PCT_TOM)^A11527)</f>
        <v>7733.339536039206</v>
      </c>
      <c r="F11527" s="5">
        <f>IF(B11527=0,0,B11527*LABOR_HRS_WK_CAR*SEASON_WEEKS*(1+DIM_PCT_CAR)^B11527)</f>
        <v>593.44900480898161</v>
      </c>
      <c r="G11527" s="5">
        <f>IF(C11527=0,0,C11527*LABOR_HRS_WK_MES*SEASON_WEEKS*(1+DIM_PCT_MES)^C11527)</f>
        <v>1301.1455960105659</v>
      </c>
      <c r="H11527" s="5">
        <f>E11527+F11527+G11527</f>
        <v>9627.934136858752</v>
      </c>
      <c r="I11527" s="5">
        <f>MIN(H11527,FARMER_HRS)</f>
        <v>720</v>
      </c>
      <c r="J11527" s="5">
        <f>MAX(0,H11527-FARMER_HRS)</f>
        <v>8907.934136858752</v>
      </c>
      <c r="K11527" s="2">
        <f>I11527*FARMER_RATE+J11527*TEMP_WORKER_RATE</f>
        <v>179651.63432046445</v>
      </c>
      <c r="L11527" s="2">
        <f>A11527*PRICE_TOM+B11527*PRICE_CAR+C11527*PRICE_MES</f>
        <v>238316</v>
      </c>
      <c r="M11527" s="2">
        <f>A11527*FERT_BED_TOM+B11527*FERT_BED_CAR+C11527*FERT_BED_MES</f>
        <v>40480</v>
      </c>
      <c r="N11527" s="6">
        <f>IF(AND(D11527&lt;=TOTAL_BEDS,J11527&lt;=TEMP_WORKER_MAX*TEMP_WORKER_HRS),1,0)</f>
        <v>0</v>
      </c>
      <c r="O11527" s="2">
        <f>L11527-M11527-K11527-FIXED_COSTS</f>
        <v>-1815.6343204644509</v>
      </c>
      <c r="P11527" s="2">
        <f>IF(N11527=1,O11527,"")</f>
      </c>
    </row>
    <row r="11528">
      <c r="A11528" s="6">
        <v>17</v>
      </c>
      <c r="B11528" s="6">
        <v>14</v>
      </c>
      <c r="C11528" s="6">
        <v>23</v>
      </c>
      <c r="D11528" s="6">
        <f>A11528+B11528+C11528</f>
        <v>54</v>
      </c>
      <c r="E11528" s="5">
        <f>IF(A11528=0,0,A11528*LABOR_HRS_WK_TOM*SEASON_WEEKS*(1+DIM_PCT_TOM)^A11528)</f>
        <v>7733.339536039206</v>
      </c>
      <c r="F11528" s="5">
        <f>IF(B11528=0,0,B11528*LABOR_HRS_WK_CAR*SEASON_WEEKS*(1+DIM_PCT_CAR)^B11528)</f>
        <v>593.44900480898161</v>
      </c>
      <c r="G11528" s="5">
        <f>IF(C11528=0,0,C11528*LABOR_HRS_WK_MES*SEASON_WEEKS*(1+DIM_PCT_MES)^C11528)</f>
        <v>1377.2921848680023</v>
      </c>
      <c r="H11528" s="5">
        <f>E11528+F11528+G11528</f>
        <v>9704.0807257161887</v>
      </c>
      <c r="I11528" s="5">
        <f>MIN(H11528,FARMER_HRS)</f>
        <v>720</v>
      </c>
      <c r="J11528" s="5">
        <f>MAX(0,H11528-FARMER_HRS)</f>
        <v>8984.0807257161887</v>
      </c>
      <c r="K11528" s="2">
        <f>I11528*FARMER_RATE+J11528*TEMP_WORKER_RATE</f>
        <v>180973.62371035048</v>
      </c>
      <c r="L11528" s="2">
        <f>A11528*PRICE_TOM+B11528*PRICE_CAR+C11528*PRICE_MES</f>
        <v>241016</v>
      </c>
      <c r="M11528" s="2">
        <f>A11528*FERT_BED_TOM+B11528*FERT_BED_CAR+C11528*FERT_BED_MES</f>
        <v>41360</v>
      </c>
      <c r="N11528" s="6">
        <f>IF(AND(D11528&lt;=TOTAL_BEDS,J11528&lt;=TEMP_WORKER_MAX*TEMP_WORKER_HRS),1,0)</f>
        <v>0</v>
      </c>
      <c r="O11528" s="2">
        <f>L11528-M11528-K11528-FIXED_COSTS</f>
        <v>-1317.6237103504827</v>
      </c>
      <c r="P11528" s="2">
        <f>IF(N11528=1,O11528,"")</f>
      </c>
    </row>
    <row r="11529">
      <c r="A11529" s="6">
        <v>17</v>
      </c>
      <c r="B11529" s="6">
        <v>14</v>
      </c>
      <c r="C11529" s="6">
        <v>24</v>
      </c>
      <c r="D11529" s="6">
        <f>A11529+B11529+C11529</f>
        <v>55</v>
      </c>
      <c r="E11529" s="5">
        <f>IF(A11529=0,0,A11529*LABOR_HRS_WK_TOM*SEASON_WEEKS*(1+DIM_PCT_TOM)^A11529)</f>
        <v>7733.339536039206</v>
      </c>
      <c r="F11529" s="5">
        <f>IF(B11529=0,0,B11529*LABOR_HRS_WK_CAR*SEASON_WEEKS*(1+DIM_PCT_CAR)^B11529)</f>
        <v>593.44900480898161</v>
      </c>
      <c r="G11529" s="5">
        <f>IF(C11529=0,0,C11529*LABOR_HRS_WK_MES*SEASON_WEEKS*(1+DIM_PCT_MES)^C11529)</f>
        <v>1455.139134447498</v>
      </c>
      <c r="H11529" s="5">
        <f>E11529+F11529+G11529</f>
        <v>9781.9276752956848</v>
      </c>
      <c r="I11529" s="5">
        <f>MIN(H11529,FARMER_HRS)</f>
        <v>720</v>
      </c>
      <c r="J11529" s="5">
        <f>MAX(0,H11529-FARMER_HRS)</f>
        <v>9061.9276752956848</v>
      </c>
      <c r="K11529" s="2">
        <f>I11529*FARMER_RATE+J11529*TEMP_WORKER_RATE</f>
        <v>182325.1332516612</v>
      </c>
      <c r="L11529" s="2">
        <f>A11529*PRICE_TOM+B11529*PRICE_CAR+C11529*PRICE_MES</f>
        <v>243716</v>
      </c>
      <c r="M11529" s="2">
        <f>A11529*FERT_BED_TOM+B11529*FERT_BED_CAR+C11529*FERT_BED_MES</f>
        <v>42240</v>
      </c>
      <c r="N11529" s="6">
        <f>IF(AND(D11529&lt;=TOTAL_BEDS,J11529&lt;=TEMP_WORKER_MAX*TEMP_WORKER_HRS),1,0)</f>
        <v>0</v>
      </c>
      <c r="O11529" s="2">
        <f>L11529-M11529-K11529-FIXED_COSTS</f>
        <v>-849.13325166120194</v>
      </c>
      <c r="P11529" s="2">
        <f>IF(N11529=1,O11529,"")</f>
      </c>
    </row>
    <row r="11530">
      <c r="A11530" s="6">
        <v>17</v>
      </c>
      <c r="B11530" s="6">
        <v>14</v>
      </c>
      <c r="C11530" s="6">
        <v>25</v>
      </c>
      <c r="D11530" s="6">
        <f>A11530+B11530+C11530</f>
        <v>56</v>
      </c>
      <c r="E11530" s="5">
        <f>IF(A11530=0,0,A11530*LABOR_HRS_WK_TOM*SEASON_WEEKS*(1+DIM_PCT_TOM)^A11530)</f>
        <v>7733.339536039206</v>
      </c>
      <c r="F11530" s="5">
        <f>IF(B11530=0,0,B11530*LABOR_HRS_WK_CAR*SEASON_WEEKS*(1+DIM_PCT_CAR)^B11530)</f>
        <v>593.44900480898161</v>
      </c>
      <c r="G11530" s="5">
        <f>IF(C11530=0,0,C11530*LABOR_HRS_WK_MES*SEASON_WEEKS*(1+DIM_PCT_MES)^C11530)</f>
        <v>1534.7170558625955</v>
      </c>
      <c r="H11530" s="5">
        <f>E11530+F11530+G11530</f>
        <v>9861.5055967107819</v>
      </c>
      <c r="I11530" s="5">
        <f>MIN(H11530,FARMER_HRS)</f>
        <v>720</v>
      </c>
      <c r="J11530" s="5">
        <f>MAX(0,H11530-FARMER_HRS)</f>
        <v>9141.5055967107819</v>
      </c>
      <c r="K11530" s="2">
        <f>I11530*FARMER_RATE+J11530*TEMP_WORKER_RATE</f>
        <v>183706.69438733996</v>
      </c>
      <c r="L11530" s="2">
        <f>A11530*PRICE_TOM+B11530*PRICE_CAR+C11530*PRICE_MES</f>
        <v>246416</v>
      </c>
      <c r="M11530" s="2">
        <f>A11530*FERT_BED_TOM+B11530*FERT_BED_CAR+C11530*FERT_BED_MES</f>
        <v>43120</v>
      </c>
      <c r="N11530" s="6">
        <f>IF(AND(D11530&lt;=TOTAL_BEDS,J11530&lt;=TEMP_WORKER_MAX*TEMP_WORKER_HRS),1,0)</f>
        <v>0</v>
      </c>
      <c r="O11530" s="2">
        <f>L11530-M11530-K11530-FIXED_COSTS</f>
        <v>-410.69438733995776</v>
      </c>
      <c r="P11530" s="2">
        <f>IF(N11530=1,O11530,"")</f>
      </c>
    </row>
    <row r="11531">
      <c r="A11531" s="6">
        <v>17</v>
      </c>
      <c r="B11531" s="6">
        <v>14</v>
      </c>
      <c r="C11531" s="6">
        <v>26</v>
      </c>
      <c r="D11531" s="6">
        <f>A11531+B11531+C11531</f>
        <v>57</v>
      </c>
      <c r="E11531" s="5">
        <f>IF(A11531=0,0,A11531*LABOR_HRS_WK_TOM*SEASON_WEEKS*(1+DIM_PCT_TOM)^A11531)</f>
        <v>7733.339536039206</v>
      </c>
      <c r="F11531" s="5">
        <f>IF(B11531=0,0,B11531*LABOR_HRS_WK_CAR*SEASON_WEEKS*(1+DIM_PCT_CAR)^B11531)</f>
        <v>593.44900480898161</v>
      </c>
      <c r="G11531" s="5">
        <f>IF(C11531=0,0,C11531*LABOR_HRS_WK_MES*SEASON_WEEKS*(1+DIM_PCT_MES)^C11531)</f>
        <v>1616.0570598233128</v>
      </c>
      <c r="H11531" s="5">
        <f>E11531+F11531+G11531</f>
        <v>9942.8456006715</v>
      </c>
      <c r="I11531" s="5">
        <f>MIN(H11531,FARMER_HRS)</f>
        <v>720</v>
      </c>
      <c r="J11531" s="5">
        <f>MAX(0,H11531-FARMER_HRS)</f>
        <v>9222.8456006715</v>
      </c>
      <c r="K11531" s="2">
        <f>I11531*FARMER_RATE+J11531*TEMP_WORKER_RATE</f>
        <v>185118.84723388022</v>
      </c>
      <c r="L11531" s="2">
        <f>A11531*PRICE_TOM+B11531*PRICE_CAR+C11531*PRICE_MES</f>
        <v>249116</v>
      </c>
      <c r="M11531" s="2">
        <f>A11531*FERT_BED_TOM+B11531*FERT_BED_CAR+C11531*FERT_BED_MES</f>
        <v>44000</v>
      </c>
      <c r="N11531" s="6">
        <f>IF(AND(D11531&lt;=TOTAL_BEDS,J11531&lt;=TEMP_WORKER_MAX*TEMP_WORKER_HRS),1,0)</f>
        <v>0</v>
      </c>
      <c r="O11531" s="2">
        <f>L11531-M11531-K11531-FIXED_COSTS</f>
        <v>-2.8472338802239392</v>
      </c>
      <c r="P11531" s="2">
        <f>IF(N11531=1,O11531,"")</f>
      </c>
    </row>
    <row r="11532">
      <c r="A11532" s="6">
        <v>17</v>
      </c>
      <c r="B11532" s="6">
        <v>14</v>
      </c>
      <c r="C11532" s="6">
        <v>27</v>
      </c>
      <c r="D11532" s="6">
        <f>A11532+B11532+C11532</f>
        <v>58</v>
      </c>
      <c r="E11532" s="5">
        <f>IF(A11532=0,0,A11532*LABOR_HRS_WK_TOM*SEASON_WEEKS*(1+DIM_PCT_TOM)^A11532)</f>
        <v>7733.339536039206</v>
      </c>
      <c r="F11532" s="5">
        <f>IF(B11532=0,0,B11532*LABOR_HRS_WK_CAR*SEASON_WEEKS*(1+DIM_PCT_CAR)^B11532)</f>
        <v>593.44900480898161</v>
      </c>
      <c r="G11532" s="5">
        <f>IF(C11532=0,0,C11532*LABOR_HRS_WK_MES*SEASON_WEEKS*(1+DIM_PCT_MES)^C11532)</f>
        <v>1699.19076434307</v>
      </c>
      <c r="H11532" s="5">
        <f>E11532+F11532+G11532</f>
        <v>10025.979305191257</v>
      </c>
      <c r="I11532" s="5">
        <f>MIN(H11532,FARMER_HRS)</f>
        <v>720</v>
      </c>
      <c r="J11532" s="5">
        <f>MAX(0,H11532-FARMER_HRS)</f>
        <v>9305.9793051912566</v>
      </c>
      <c r="K11532" s="2">
        <f>I11532*FARMER_RATE+J11532*TEMP_WORKER_RATE</f>
        <v>186562.14071512598</v>
      </c>
      <c r="L11532" s="2">
        <f>A11532*PRICE_TOM+B11532*PRICE_CAR+C11532*PRICE_MES</f>
        <v>251816</v>
      </c>
      <c r="M11532" s="2">
        <f>A11532*FERT_BED_TOM+B11532*FERT_BED_CAR+C11532*FERT_BED_MES</f>
        <v>44880</v>
      </c>
      <c r="N11532" s="6">
        <f>IF(AND(D11532&lt;=TOTAL_BEDS,J11532&lt;=TEMP_WORKER_MAX*TEMP_WORKER_HRS),1,0)</f>
        <v>0</v>
      </c>
      <c r="O11532" s="2">
        <f>L11532-M11532-K11532-FIXED_COSTS</f>
        <v>373.85928487402271</v>
      </c>
      <c r="P11532" s="2">
        <f>IF(N11532=1,O11532,"")</f>
      </c>
    </row>
    <row r="11533">
      <c r="A11533" s="6">
        <v>17</v>
      </c>
      <c r="B11533" s="6">
        <v>14</v>
      </c>
      <c r="C11533" s="6">
        <v>28</v>
      </c>
      <c r="D11533" s="6">
        <f>A11533+B11533+C11533</f>
        <v>59</v>
      </c>
      <c r="E11533" s="5">
        <f>IF(A11533=0,0,A11533*LABOR_HRS_WK_TOM*SEASON_WEEKS*(1+DIM_PCT_TOM)^A11533)</f>
        <v>7733.339536039206</v>
      </c>
      <c r="F11533" s="5">
        <f>IF(B11533=0,0,B11533*LABOR_HRS_WK_CAR*SEASON_WEEKS*(1+DIM_PCT_CAR)^B11533)</f>
        <v>593.44900480898161</v>
      </c>
      <c r="G11533" s="5">
        <f>IF(C11533=0,0,C11533*LABOR_HRS_WK_MES*SEASON_WEEKS*(1+DIM_PCT_MES)^C11533)</f>
        <v>1784.1503025602233</v>
      </c>
      <c r="H11533" s="5">
        <f>E11533+F11533+G11533</f>
        <v>10110.93884340841</v>
      </c>
      <c r="I11533" s="5">
        <f>MIN(H11533,FARMER_HRS)</f>
        <v>720</v>
      </c>
      <c r="J11533" s="5">
        <f>MAX(0,H11533-FARMER_HRS)</f>
        <v>9390.93884340841</v>
      </c>
      <c r="K11533" s="2">
        <f>I11533*FARMER_RATE+J11533*TEMP_WORKER_RATE</f>
        <v>188037.13269806266</v>
      </c>
      <c r="L11533" s="2">
        <f>A11533*PRICE_TOM+B11533*PRICE_CAR+C11533*PRICE_MES</f>
        <v>254516</v>
      </c>
      <c r="M11533" s="2">
        <f>A11533*FERT_BED_TOM+B11533*FERT_BED_CAR+C11533*FERT_BED_MES</f>
        <v>45760</v>
      </c>
      <c r="N11533" s="6">
        <f>IF(AND(D11533&lt;=TOTAL_BEDS,J11533&lt;=TEMP_WORKER_MAX*TEMP_WORKER_HRS),1,0)</f>
        <v>0</v>
      </c>
      <c r="O11533" s="2">
        <f>L11533-M11533-K11533-FIXED_COSTS</f>
        <v>718.8673019373382</v>
      </c>
      <c r="P11533" s="2">
        <f>IF(N11533=1,O11533,"")</f>
      </c>
    </row>
    <row r="11534">
      <c r="A11534" s="6">
        <v>17</v>
      </c>
      <c r="B11534" s="6">
        <v>14</v>
      </c>
      <c r="C11534" s="6">
        <v>29</v>
      </c>
      <c r="D11534" s="6">
        <f>A11534+B11534+C11534</f>
        <v>60</v>
      </c>
      <c r="E11534" s="5">
        <f>IF(A11534=0,0,A11534*LABOR_HRS_WK_TOM*SEASON_WEEKS*(1+DIM_PCT_TOM)^A11534)</f>
        <v>7733.339536039206</v>
      </c>
      <c r="F11534" s="5">
        <f>IF(B11534=0,0,B11534*LABOR_HRS_WK_CAR*SEASON_WEEKS*(1+DIM_PCT_CAR)^B11534)</f>
        <v>593.44900480898161</v>
      </c>
      <c r="G11534" s="5">
        <f>IF(C11534=0,0,C11534*LABOR_HRS_WK_MES*SEASON_WEEKS*(1+DIM_PCT_MES)^C11534)</f>
        <v>1870.9683306758766</v>
      </c>
      <c r="H11534" s="5">
        <f>E11534+F11534+G11534</f>
        <v>10197.756871524063</v>
      </c>
      <c r="I11534" s="5">
        <f>MIN(H11534,FARMER_HRS)</f>
        <v>720</v>
      </c>
      <c r="J11534" s="5">
        <f>MAX(0,H11534-FARMER_HRS)</f>
        <v>9477.7568715240632</v>
      </c>
      <c r="K11534" s="2">
        <f>I11534*FARMER_RATE+J11534*TEMP_WORKER_RATE</f>
        <v>189544.3901306261</v>
      </c>
      <c r="L11534" s="2">
        <f>A11534*PRICE_TOM+B11534*PRICE_CAR+C11534*PRICE_MES</f>
        <v>257216</v>
      </c>
      <c r="M11534" s="2">
        <f>A11534*FERT_BED_TOM+B11534*FERT_BED_CAR+C11534*FERT_BED_MES</f>
        <v>46640</v>
      </c>
      <c r="N11534" s="6">
        <f>IF(AND(D11534&lt;=TOTAL_BEDS,J11534&lt;=TEMP_WORKER_MAX*TEMP_WORKER_HRS),1,0)</f>
        <v>0</v>
      </c>
      <c r="O11534" s="2">
        <f>L11534-M11534-K11534-FIXED_COSTS</f>
        <v>1031.6098693739041</v>
      </c>
      <c r="P11534" s="2">
        <f>IF(N11534=1,O11534,"")</f>
      </c>
    </row>
    <row r="11535">
      <c r="A11535" s="6">
        <v>17</v>
      </c>
      <c r="B11535" s="6">
        <v>14</v>
      </c>
      <c r="C11535" s="6">
        <v>30</v>
      </c>
      <c r="D11535" s="6">
        <f>A11535+B11535+C11535</f>
        <v>61</v>
      </c>
      <c r="E11535" s="5">
        <f>IF(A11535=0,0,A11535*LABOR_HRS_WK_TOM*SEASON_WEEKS*(1+DIM_PCT_TOM)^A11535)</f>
        <v>7733.339536039206</v>
      </c>
      <c r="F11535" s="5">
        <f>IF(B11535=0,0,B11535*LABOR_HRS_WK_CAR*SEASON_WEEKS*(1+DIM_PCT_CAR)^B11535)</f>
        <v>593.44900480898161</v>
      </c>
      <c r="G11535" s="5">
        <f>IF(C11535=0,0,C11535*LABOR_HRS_WK_MES*SEASON_WEEKS*(1+DIM_PCT_MES)^C11535)</f>
        <v>1959.6780360096466</v>
      </c>
      <c r="H11535" s="5">
        <f>E11535+F11535+G11535</f>
        <v>10286.466576857834</v>
      </c>
      <c r="I11535" s="5">
        <f>MIN(H11535,FARMER_HRS)</f>
        <v>720</v>
      </c>
      <c r="J11535" s="5">
        <f>MAX(0,H11535-FARMER_HRS)</f>
        <v>9566.4665768578343</v>
      </c>
      <c r="K11535" s="2">
        <f>I11535*FARMER_RATE+J11535*TEMP_WORKER_RATE</f>
        <v>191084.48918155962</v>
      </c>
      <c r="L11535" s="2">
        <f>A11535*PRICE_TOM+B11535*PRICE_CAR+C11535*PRICE_MES</f>
        <v>259916</v>
      </c>
      <c r="M11535" s="2">
        <f>A11535*FERT_BED_TOM+B11535*FERT_BED_CAR+C11535*FERT_BED_MES</f>
        <v>47520</v>
      </c>
      <c r="N11535" s="6">
        <f>IF(AND(D11535&lt;=TOTAL_BEDS,J11535&lt;=TEMP_WORKER_MAX*TEMP_WORKER_HRS),1,0)</f>
        <v>0</v>
      </c>
      <c r="O11535" s="2">
        <f>L11535-M11535-K11535-FIXED_COSTS</f>
        <v>1311.5108184403798</v>
      </c>
      <c r="P11535" s="2">
        <f>IF(N11535=1,O11535,"")</f>
      </c>
    </row>
    <row r="11536">
      <c r="A11536" s="6">
        <v>17</v>
      </c>
      <c r="B11536" s="6">
        <v>15</v>
      </c>
      <c r="C11536" s="6">
        <v>0</v>
      </c>
      <c r="D11536" s="6">
        <f>A11536+B11536+C11536</f>
        <v>32</v>
      </c>
      <c r="E11536" s="5">
        <f>IF(A11536=0,0,A11536*LABOR_HRS_WK_TOM*SEASON_WEEKS*(1+DIM_PCT_TOM)^A11536)</f>
        <v>7733.339536039206</v>
      </c>
      <c r="F11536" s="5">
        <f>IF(B11536=0,0,B11536*LABOR_HRS_WK_CAR*SEASON_WEEKS*(1+DIM_PCT_CAR)^B11536)</f>
        <v>651.73417492414933</v>
      </c>
      <c r="G11536" s="5">
        <f>IF(C11536=0,0,C11536*LABOR_HRS_WK_MES*SEASON_WEEKS*(1+DIM_PCT_MES)^C11536)</f>
        <v>0</v>
      </c>
      <c r="H11536" s="5">
        <f>E11536+F11536+G11536</f>
        <v>8385.0737109633556</v>
      </c>
      <c r="I11536" s="5">
        <f>MIN(H11536,FARMER_HRS)</f>
        <v>720</v>
      </c>
      <c r="J11536" s="5">
        <f>MAX(0,H11536-FARMER_HRS)</f>
        <v>7665.0737109633556</v>
      </c>
      <c r="K11536" s="2">
        <f>I11536*FARMER_RATE+J11536*TEMP_WORKER_RATE</f>
        <v>158074.19637089159</v>
      </c>
      <c r="L11536" s="2">
        <f>A11536*PRICE_TOM+B11536*PRICE_CAR+C11536*PRICE_MES</f>
        <v>181010</v>
      </c>
      <c r="M11536" s="2">
        <f>A11536*FERT_BED_TOM+B11536*FERT_BED_CAR+C11536*FERT_BED_MES</f>
        <v>21560</v>
      </c>
      <c r="N11536" s="6">
        <f>IF(AND(D11536&lt;=TOTAL_BEDS,J11536&lt;=TEMP_WORKER_MAX*TEMP_WORKER_HRS),1,0)</f>
        <v>0</v>
      </c>
      <c r="O11536" s="2">
        <f>L11536-M11536-K11536-FIXED_COSTS</f>
        <v>-18624.196370891586</v>
      </c>
      <c r="P11536" s="2">
        <f>IF(N11536=1,O11536,"")</f>
      </c>
    </row>
    <row r="11537">
      <c r="A11537" s="6">
        <v>17</v>
      </c>
      <c r="B11537" s="6">
        <v>15</v>
      </c>
      <c r="C11537" s="6">
        <v>1</v>
      </c>
      <c r="D11537" s="6">
        <f>A11537+B11537+C11537</f>
        <v>33</v>
      </c>
      <c r="E11537" s="5">
        <f>IF(A11537=0,0,A11537*LABOR_HRS_WK_TOM*SEASON_WEEKS*(1+DIM_PCT_TOM)^A11537)</f>
        <v>7733.339536039206</v>
      </c>
      <c r="F11537" s="5">
        <f>IF(B11537=0,0,B11537*LABOR_HRS_WK_CAR*SEASON_WEEKS*(1+DIM_PCT_CAR)^B11537)</f>
        <v>651.73417492414933</v>
      </c>
      <c r="G11537" s="5">
        <f>IF(C11537=0,0,C11537*LABOR_HRS_WK_MES*SEASON_WEEKS*(1+DIM_PCT_MES)^C11537)</f>
        <v>45.5625</v>
      </c>
      <c r="H11537" s="5">
        <f>E11537+F11537+G11537</f>
        <v>8430.6362109633556</v>
      </c>
      <c r="I11537" s="5">
        <f>MIN(H11537,FARMER_HRS)</f>
        <v>720</v>
      </c>
      <c r="J11537" s="5">
        <f>MAX(0,H11537-FARMER_HRS)</f>
        <v>7710.6362109633556</v>
      </c>
      <c r="K11537" s="2">
        <f>I11537*FARMER_RATE+J11537*TEMP_WORKER_RATE</f>
        <v>158865.21199589159</v>
      </c>
      <c r="L11537" s="2">
        <f>A11537*PRICE_TOM+B11537*PRICE_CAR+C11537*PRICE_MES</f>
        <v>183710</v>
      </c>
      <c r="M11537" s="2">
        <f>A11537*FERT_BED_TOM+B11537*FERT_BED_CAR+C11537*FERT_BED_MES</f>
        <v>22440</v>
      </c>
      <c r="N11537" s="6">
        <f>IF(AND(D11537&lt;=TOTAL_BEDS,J11537&lt;=TEMP_WORKER_MAX*TEMP_WORKER_HRS),1,0)</f>
        <v>0</v>
      </c>
      <c r="O11537" s="2">
        <f>L11537-M11537-K11537-FIXED_COSTS</f>
        <v>-17595.211995891586</v>
      </c>
      <c r="P11537" s="2">
        <f>IF(N11537=1,O11537,"")</f>
      </c>
    </row>
    <row r="11538">
      <c r="A11538" s="6">
        <v>17</v>
      </c>
      <c r="B11538" s="6">
        <v>15</v>
      </c>
      <c r="C11538" s="6">
        <v>2</v>
      </c>
      <c r="D11538" s="6">
        <f>A11538+B11538+C11538</f>
        <v>34</v>
      </c>
      <c r="E11538" s="5">
        <f>IF(A11538=0,0,A11538*LABOR_HRS_WK_TOM*SEASON_WEEKS*(1+DIM_PCT_TOM)^A11538)</f>
        <v>7733.339536039206</v>
      </c>
      <c r="F11538" s="5">
        <f>IF(B11538=0,0,B11538*LABOR_HRS_WK_CAR*SEASON_WEEKS*(1+DIM_PCT_CAR)^B11538)</f>
        <v>651.73417492414933</v>
      </c>
      <c r="G11538" s="5">
        <f>IF(C11538=0,0,C11538*LABOR_HRS_WK_MES*SEASON_WEEKS*(1+DIM_PCT_MES)^C11538)</f>
        <v>92.2640625</v>
      </c>
      <c r="H11538" s="5">
        <f>E11538+F11538+G11538</f>
        <v>8477.3377734633559</v>
      </c>
      <c r="I11538" s="5">
        <f>MIN(H11538,FARMER_HRS)</f>
        <v>720</v>
      </c>
      <c r="J11538" s="5">
        <f>MAX(0,H11538-FARMER_HRS)</f>
        <v>7757.3377734633559</v>
      </c>
      <c r="K11538" s="2">
        <f>I11538*FARMER_RATE+J11538*TEMP_WORKER_RATE</f>
        <v>159676.00301151659</v>
      </c>
      <c r="L11538" s="2">
        <f>A11538*PRICE_TOM+B11538*PRICE_CAR+C11538*PRICE_MES</f>
        <v>186410</v>
      </c>
      <c r="M11538" s="2">
        <f>A11538*FERT_BED_TOM+B11538*FERT_BED_CAR+C11538*FERT_BED_MES</f>
        <v>23320</v>
      </c>
      <c r="N11538" s="6">
        <f>IF(AND(D11538&lt;=TOTAL_BEDS,J11538&lt;=TEMP_WORKER_MAX*TEMP_WORKER_HRS),1,0)</f>
        <v>0</v>
      </c>
      <c r="O11538" s="2">
        <f>L11538-M11538-K11538-FIXED_COSTS</f>
        <v>-16586.003011516586</v>
      </c>
      <c r="P11538" s="2">
        <f>IF(N11538=1,O11538,"")</f>
      </c>
    </row>
    <row r="11539">
      <c r="A11539" s="6">
        <v>17</v>
      </c>
      <c r="B11539" s="6">
        <v>15</v>
      </c>
      <c r="C11539" s="6">
        <v>3</v>
      </c>
      <c r="D11539" s="6">
        <f>A11539+B11539+C11539</f>
        <v>35</v>
      </c>
      <c r="E11539" s="5">
        <f>IF(A11539=0,0,A11539*LABOR_HRS_WK_TOM*SEASON_WEEKS*(1+DIM_PCT_TOM)^A11539)</f>
        <v>7733.339536039206</v>
      </c>
      <c r="F11539" s="5">
        <f>IF(B11539=0,0,B11539*LABOR_HRS_WK_CAR*SEASON_WEEKS*(1+DIM_PCT_CAR)^B11539)</f>
        <v>651.73417492414933</v>
      </c>
      <c r="G11539" s="5">
        <f>IF(C11539=0,0,C11539*LABOR_HRS_WK_MES*SEASON_WEEKS*(1+DIM_PCT_MES)^C11539)</f>
        <v>140.12604492187498</v>
      </c>
      <c r="H11539" s="5">
        <f>E11539+F11539+G11539</f>
        <v>8525.19975588523</v>
      </c>
      <c r="I11539" s="5">
        <f>MIN(H11539,FARMER_HRS)</f>
        <v>720</v>
      </c>
      <c r="J11539" s="5">
        <f>MAX(0,H11539-FARMER_HRS)</f>
        <v>7805.1997558852308</v>
      </c>
      <c r="K11539" s="2">
        <f>I11539*FARMER_RATE+J11539*TEMP_WORKER_RATE</f>
        <v>160506.94020634081</v>
      </c>
      <c r="L11539" s="2">
        <f>A11539*PRICE_TOM+B11539*PRICE_CAR+C11539*PRICE_MES</f>
        <v>189110</v>
      </c>
      <c r="M11539" s="2">
        <f>A11539*FERT_BED_TOM+B11539*FERT_BED_CAR+C11539*FERT_BED_MES</f>
        <v>24200</v>
      </c>
      <c r="N11539" s="6">
        <f>IF(AND(D11539&lt;=TOTAL_BEDS,J11539&lt;=TEMP_WORKER_MAX*TEMP_WORKER_HRS),1,0)</f>
        <v>0</v>
      </c>
      <c r="O11539" s="2">
        <f>L11539-M11539-K11539-FIXED_COSTS</f>
        <v>-15596.940206340805</v>
      </c>
      <c r="P11539" s="2">
        <f>IF(N11539=1,O11539,"")</f>
      </c>
    </row>
    <row r="11540">
      <c r="A11540" s="6">
        <v>17</v>
      </c>
      <c r="B11540" s="6">
        <v>15</v>
      </c>
      <c r="C11540" s="6">
        <v>4</v>
      </c>
      <c r="D11540" s="6">
        <f>A11540+B11540+C11540</f>
        <v>36</v>
      </c>
      <c r="E11540" s="5">
        <f>IF(A11540=0,0,A11540*LABOR_HRS_WK_TOM*SEASON_WEEKS*(1+DIM_PCT_TOM)^A11540)</f>
        <v>7733.339536039206</v>
      </c>
      <c r="F11540" s="5">
        <f>IF(B11540=0,0,B11540*LABOR_HRS_WK_CAR*SEASON_WEEKS*(1+DIM_PCT_CAR)^B11540)</f>
        <v>651.73417492414933</v>
      </c>
      <c r="G11540" s="5">
        <f>IF(C11540=0,0,C11540*LABOR_HRS_WK_MES*SEASON_WEEKS*(1+DIM_PCT_MES)^C11540)</f>
        <v>189.17016064453119</v>
      </c>
      <c r="H11540" s="5">
        <f>E11540+F11540+G11540</f>
        <v>8574.2438716078868</v>
      </c>
      <c r="I11540" s="5">
        <f>MIN(H11540,FARMER_HRS)</f>
        <v>720</v>
      </c>
      <c r="J11540" s="5">
        <f>MAX(0,H11540-FARMER_HRS)</f>
        <v>7854.2438716078868</v>
      </c>
      <c r="K11540" s="2">
        <f>I11540*FARMER_RATE+J11540*TEMP_WORKER_RATE</f>
        <v>161358.40054874803</v>
      </c>
      <c r="L11540" s="2">
        <f>A11540*PRICE_TOM+B11540*PRICE_CAR+C11540*PRICE_MES</f>
        <v>191810</v>
      </c>
      <c r="M11540" s="2">
        <f>A11540*FERT_BED_TOM+B11540*FERT_BED_CAR+C11540*FERT_BED_MES</f>
        <v>25080</v>
      </c>
      <c r="N11540" s="6">
        <f>IF(AND(D11540&lt;=TOTAL_BEDS,J11540&lt;=TEMP_WORKER_MAX*TEMP_WORKER_HRS),1,0)</f>
        <v>0</v>
      </c>
      <c r="O11540" s="2">
        <f>L11540-M11540-K11540-FIXED_COSTS</f>
        <v>-14628.400548748032</v>
      </c>
      <c r="P11540" s="2">
        <f>IF(N11540=1,O11540,"")</f>
      </c>
    </row>
    <row r="11541">
      <c r="A11541" s="6">
        <v>17</v>
      </c>
      <c r="B11541" s="6">
        <v>15</v>
      </c>
      <c r="C11541" s="6">
        <v>5</v>
      </c>
      <c r="D11541" s="6">
        <f>A11541+B11541+C11541</f>
        <v>37</v>
      </c>
      <c r="E11541" s="5">
        <f>IF(A11541=0,0,A11541*LABOR_HRS_WK_TOM*SEASON_WEEKS*(1+DIM_PCT_TOM)^A11541)</f>
        <v>7733.339536039206</v>
      </c>
      <c r="F11541" s="5">
        <f>IF(B11541=0,0,B11541*LABOR_HRS_WK_CAR*SEASON_WEEKS*(1+DIM_PCT_CAR)^B11541)</f>
        <v>651.73417492414933</v>
      </c>
      <c r="G11541" s="5">
        <f>IF(C11541=0,0,C11541*LABOR_HRS_WK_MES*SEASON_WEEKS*(1+DIM_PCT_MES)^C11541)</f>
        <v>239.41848456573481</v>
      </c>
      <c r="H11541" s="5">
        <f>E11541+F11541+G11541</f>
        <v>8624.49219552909</v>
      </c>
      <c r="I11541" s="5">
        <f>MIN(H11541,FARMER_HRS)</f>
        <v>720</v>
      </c>
      <c r="J11541" s="5">
        <f>MAX(0,H11541-FARMER_HRS)</f>
        <v>7904.49219552909</v>
      </c>
      <c r="K11541" s="2">
        <f>I11541*FARMER_RATE+J11541*TEMP_WORKER_RATE</f>
        <v>162230.76728349115</v>
      </c>
      <c r="L11541" s="2">
        <f>A11541*PRICE_TOM+B11541*PRICE_CAR+C11541*PRICE_MES</f>
        <v>194510</v>
      </c>
      <c r="M11541" s="2">
        <f>A11541*FERT_BED_TOM+B11541*FERT_BED_CAR+C11541*FERT_BED_MES</f>
        <v>25960</v>
      </c>
      <c r="N11541" s="6">
        <f>IF(AND(D11541&lt;=TOTAL_BEDS,J11541&lt;=TEMP_WORKER_MAX*TEMP_WORKER_HRS),1,0)</f>
        <v>0</v>
      </c>
      <c r="O11541" s="2">
        <f>L11541-M11541-K11541-FIXED_COSTS</f>
        <v>-13680.76728349115</v>
      </c>
      <c r="P11541" s="2">
        <f>IF(N11541=1,O11541,"")</f>
      </c>
    </row>
    <row r="11542">
      <c r="A11542" s="6">
        <v>17</v>
      </c>
      <c r="B11542" s="6">
        <v>15</v>
      </c>
      <c r="C11542" s="6">
        <v>6</v>
      </c>
      <c r="D11542" s="6">
        <f>A11542+B11542+C11542</f>
        <v>38</v>
      </c>
      <c r="E11542" s="5">
        <f>IF(A11542=0,0,A11542*LABOR_HRS_WK_TOM*SEASON_WEEKS*(1+DIM_PCT_TOM)^A11542)</f>
        <v>7733.339536039206</v>
      </c>
      <c r="F11542" s="5">
        <f>IF(B11542=0,0,B11542*LABOR_HRS_WK_CAR*SEASON_WEEKS*(1+DIM_PCT_CAR)^B11542)</f>
        <v>651.73417492414933</v>
      </c>
      <c r="G11542" s="5">
        <f>IF(C11542=0,0,C11542*LABOR_HRS_WK_MES*SEASON_WEEKS*(1+DIM_PCT_MES)^C11542)</f>
        <v>290.89345874736773</v>
      </c>
      <c r="H11542" s="5">
        <f>E11542+F11542+G11542</f>
        <v>8675.9671697107224</v>
      </c>
      <c r="I11542" s="5">
        <f>MIN(H11542,FARMER_HRS)</f>
        <v>720</v>
      </c>
      <c r="J11542" s="5">
        <f>MAX(0,H11542-FARMER_HRS)</f>
        <v>7955.9671697107224</v>
      </c>
      <c r="K11542" s="2">
        <f>I11542*FARMER_RATE+J11542*TEMP_WORKER_RATE</f>
        <v>163124.43002970004</v>
      </c>
      <c r="L11542" s="2">
        <f>A11542*PRICE_TOM+B11542*PRICE_CAR+C11542*PRICE_MES</f>
        <v>197210</v>
      </c>
      <c r="M11542" s="2">
        <f>A11542*FERT_BED_TOM+B11542*FERT_BED_CAR+C11542*FERT_BED_MES</f>
        <v>26840</v>
      </c>
      <c r="N11542" s="6">
        <f>IF(AND(D11542&lt;=TOTAL_BEDS,J11542&lt;=TEMP_WORKER_MAX*TEMP_WORKER_HRS),1,0)</f>
        <v>0</v>
      </c>
      <c r="O11542" s="2">
        <f>L11542-M11542-K11542-FIXED_COSTS</f>
        <v>-12754.430029700045</v>
      </c>
      <c r="P11542" s="2">
        <f>IF(N11542=1,O11542,"")</f>
      </c>
    </row>
    <row r="11543">
      <c r="A11543" s="6">
        <v>17</v>
      </c>
      <c r="B11543" s="6">
        <v>15</v>
      </c>
      <c r="C11543" s="6">
        <v>7</v>
      </c>
      <c r="D11543" s="6">
        <f>A11543+B11543+C11543</f>
        <v>39</v>
      </c>
      <c r="E11543" s="5">
        <f>IF(A11543=0,0,A11543*LABOR_HRS_WK_TOM*SEASON_WEEKS*(1+DIM_PCT_TOM)^A11543)</f>
        <v>7733.339536039206</v>
      </c>
      <c r="F11543" s="5">
        <f>IF(B11543=0,0,B11543*LABOR_HRS_WK_CAR*SEASON_WEEKS*(1+DIM_PCT_CAR)^B11543)</f>
        <v>651.73417492414933</v>
      </c>
      <c r="G11543" s="5">
        <f>IF(C11543=0,0,C11543*LABOR_HRS_WK_MES*SEASON_WEEKS*(1+DIM_PCT_MES)^C11543)</f>
        <v>343.61789814532818</v>
      </c>
      <c r="H11543" s="5">
        <f>E11543+F11543+G11543</f>
        <v>8728.6916091086841</v>
      </c>
      <c r="I11543" s="5">
        <f>MIN(H11543,FARMER_HRS)</f>
        <v>720</v>
      </c>
      <c r="J11543" s="5">
        <f>MAX(0,H11543-FARMER_HRS)</f>
        <v>8008.6916091086841</v>
      </c>
      <c r="K11543" s="2">
        <f>I11543*FARMER_RATE+J11543*TEMP_WORKER_RATE</f>
        <v>164039.7848803591</v>
      </c>
      <c r="L11543" s="2">
        <f>A11543*PRICE_TOM+B11543*PRICE_CAR+C11543*PRICE_MES</f>
        <v>199910</v>
      </c>
      <c r="M11543" s="2">
        <f>A11543*FERT_BED_TOM+B11543*FERT_BED_CAR+C11543*FERT_BED_MES</f>
        <v>27720</v>
      </c>
      <c r="N11543" s="6">
        <f>IF(AND(D11543&lt;=TOTAL_BEDS,J11543&lt;=TEMP_WORKER_MAX*TEMP_WORKER_HRS),1,0)</f>
        <v>0</v>
      </c>
      <c r="O11543" s="2">
        <f>L11543-M11543-K11543-FIXED_COSTS</f>
        <v>-11849.784880359104</v>
      </c>
      <c r="P11543" s="2">
        <f>IF(N11543=1,O11543,"")</f>
      </c>
    </row>
    <row r="11544">
      <c r="A11544" s="6">
        <v>17</v>
      </c>
      <c r="B11544" s="6">
        <v>15</v>
      </c>
      <c r="C11544" s="6">
        <v>8</v>
      </c>
      <c r="D11544" s="6">
        <f>A11544+B11544+C11544</f>
        <v>40</v>
      </c>
      <c r="E11544" s="5">
        <f>IF(A11544=0,0,A11544*LABOR_HRS_WK_TOM*SEASON_WEEKS*(1+DIM_PCT_TOM)^A11544)</f>
        <v>7733.339536039206</v>
      </c>
      <c r="F11544" s="5">
        <f>IF(B11544=0,0,B11544*LABOR_HRS_WK_CAR*SEASON_WEEKS*(1+DIM_PCT_CAR)^B11544)</f>
        <v>651.73417492414933</v>
      </c>
      <c r="G11544" s="5">
        <f>IF(C11544=0,0,C11544*LABOR_HRS_WK_MES*SEASON_WEEKS*(1+DIM_PCT_MES)^C11544)</f>
        <v>397.61499642530833</v>
      </c>
      <c r="H11544" s="5">
        <f>E11544+F11544+G11544</f>
        <v>8782.6887073886646</v>
      </c>
      <c r="I11544" s="5">
        <f>MIN(H11544,FARMER_HRS)</f>
        <v>720</v>
      </c>
      <c r="J11544" s="5">
        <f>MAX(0,H11544-FARMER_HRS)</f>
        <v>8062.6887073886646</v>
      </c>
      <c r="K11544" s="2">
        <f>I11544*FARMER_RATE+J11544*TEMP_WORKER_RATE</f>
        <v>164977.23450327542</v>
      </c>
      <c r="L11544" s="2">
        <f>A11544*PRICE_TOM+B11544*PRICE_CAR+C11544*PRICE_MES</f>
        <v>202610</v>
      </c>
      <c r="M11544" s="2">
        <f>A11544*FERT_BED_TOM+B11544*FERT_BED_CAR+C11544*FERT_BED_MES</f>
        <v>28600</v>
      </c>
      <c r="N11544" s="6">
        <f>IF(AND(D11544&lt;=TOTAL_BEDS,J11544&lt;=TEMP_WORKER_MAX*TEMP_WORKER_HRS),1,0)</f>
        <v>0</v>
      </c>
      <c r="O11544" s="2">
        <f>L11544-M11544-K11544-FIXED_COSTS</f>
        <v>-10967.234503275424</v>
      </c>
      <c r="P11544" s="2">
        <f>IF(N11544=1,O11544,"")</f>
      </c>
    </row>
    <row r="11545">
      <c r="A11545" s="6">
        <v>17</v>
      </c>
      <c r="B11545" s="6">
        <v>15</v>
      </c>
      <c r="C11545" s="6">
        <v>9</v>
      </c>
      <c r="D11545" s="6">
        <f>A11545+B11545+C11545</f>
        <v>41</v>
      </c>
      <c r="E11545" s="5">
        <f>IF(A11545=0,0,A11545*LABOR_HRS_WK_TOM*SEASON_WEEKS*(1+DIM_PCT_TOM)^A11545)</f>
        <v>7733.339536039206</v>
      </c>
      <c r="F11545" s="5">
        <f>IF(B11545=0,0,B11545*LABOR_HRS_WK_CAR*SEASON_WEEKS*(1+DIM_PCT_CAR)^B11545)</f>
        <v>651.73417492414933</v>
      </c>
      <c r="G11545" s="5">
        <f>IF(C11545=0,0,C11545*LABOR_HRS_WK_MES*SEASON_WEEKS*(1+DIM_PCT_MES)^C11545)</f>
        <v>452.90833186570273</v>
      </c>
      <c r="H11545" s="5">
        <f>E11545+F11545+G11545</f>
        <v>8837.9820428290586</v>
      </c>
      <c r="I11545" s="5">
        <f>MIN(H11545,FARMER_HRS)</f>
        <v>720</v>
      </c>
      <c r="J11545" s="5">
        <f>MAX(0,H11545-FARMER_HRS)</f>
        <v>8117.9820428290586</v>
      </c>
      <c r="K11545" s="2">
        <f>I11545*FARMER_RATE+J11545*TEMP_WORKER_RATE</f>
        <v>165937.18824356006</v>
      </c>
      <c r="L11545" s="2">
        <f>A11545*PRICE_TOM+B11545*PRICE_CAR+C11545*PRICE_MES</f>
        <v>205310</v>
      </c>
      <c r="M11545" s="2">
        <f>A11545*FERT_BED_TOM+B11545*FERT_BED_CAR+C11545*FERT_BED_MES</f>
        <v>29480</v>
      </c>
      <c r="N11545" s="6">
        <f>IF(AND(D11545&lt;=TOTAL_BEDS,J11545&lt;=TEMP_WORKER_MAX*TEMP_WORKER_HRS),1,0)</f>
        <v>0</v>
      </c>
      <c r="O11545" s="2">
        <f>L11545-M11545-K11545-FIXED_COSTS</f>
        <v>-10107.188243560056</v>
      </c>
      <c r="P11545" s="2">
        <f>IF(N11545=1,O11545,"")</f>
      </c>
    </row>
    <row r="11546">
      <c r="A11546" s="6">
        <v>17</v>
      </c>
      <c r="B11546" s="6">
        <v>15</v>
      </c>
      <c r="C11546" s="6">
        <v>10</v>
      </c>
      <c r="D11546" s="6">
        <f>A11546+B11546+C11546</f>
        <v>42</v>
      </c>
      <c r="E11546" s="5">
        <f>IF(A11546=0,0,A11546*LABOR_HRS_WK_TOM*SEASON_WEEKS*(1+DIM_PCT_TOM)^A11546)</f>
        <v>7733.339536039206</v>
      </c>
      <c r="F11546" s="5">
        <f>IF(B11546=0,0,B11546*LABOR_HRS_WK_CAR*SEASON_WEEKS*(1+DIM_PCT_CAR)^B11546)</f>
        <v>651.73417492414933</v>
      </c>
      <c r="G11546" s="5">
        <f>IF(C11546=0,0,C11546*LABOR_HRS_WK_MES*SEASON_WEEKS*(1+DIM_PCT_MES)^C11546)</f>
        <v>509.52187334891551</v>
      </c>
      <c r="H11546" s="5">
        <f>E11546+F11546+G11546</f>
        <v>8894.595584312272</v>
      </c>
      <c r="I11546" s="5">
        <f>MIN(H11546,FARMER_HRS)</f>
        <v>720</v>
      </c>
      <c r="J11546" s="5">
        <f>MAX(0,H11546-FARMER_HRS)</f>
        <v>8174.595584312272</v>
      </c>
      <c r="K11546" s="2">
        <f>I11546*FARMER_RATE+J11546*TEMP_WORKER_RATE</f>
        <v>166920.06222764362</v>
      </c>
      <c r="L11546" s="2">
        <f>A11546*PRICE_TOM+B11546*PRICE_CAR+C11546*PRICE_MES</f>
        <v>208010</v>
      </c>
      <c r="M11546" s="2">
        <f>A11546*FERT_BED_TOM+B11546*FERT_BED_CAR+C11546*FERT_BED_MES</f>
        <v>30360</v>
      </c>
      <c r="N11546" s="6">
        <f>IF(AND(D11546&lt;=TOTAL_BEDS,J11546&lt;=TEMP_WORKER_MAX*TEMP_WORKER_HRS),1,0)</f>
        <v>0</v>
      </c>
      <c r="O11546" s="2">
        <f>L11546-M11546-K11546-FIXED_COSTS</f>
        <v>-9270.0622276436188</v>
      </c>
      <c r="P11546" s="2">
        <f>IF(N11546=1,O11546,"")</f>
      </c>
    </row>
    <row r="11547">
      <c r="A11547" s="6">
        <v>17</v>
      </c>
      <c r="B11547" s="6">
        <v>15</v>
      </c>
      <c r="C11547" s="6">
        <v>11</v>
      </c>
      <c r="D11547" s="6">
        <f>A11547+B11547+C11547</f>
        <v>43</v>
      </c>
      <c r="E11547" s="5">
        <f>IF(A11547=0,0,A11547*LABOR_HRS_WK_TOM*SEASON_WEEKS*(1+DIM_PCT_TOM)^A11547)</f>
        <v>7733.339536039206</v>
      </c>
      <c r="F11547" s="5">
        <f>IF(B11547=0,0,B11547*LABOR_HRS_WK_CAR*SEASON_WEEKS*(1+DIM_PCT_CAR)^B11547)</f>
        <v>651.73417492414933</v>
      </c>
      <c r="G11547" s="5">
        <f>IF(C11547=0,0,C11547*LABOR_HRS_WK_MES*SEASON_WEEKS*(1+DIM_PCT_MES)^C11547)</f>
        <v>567.47998644235463</v>
      </c>
      <c r="H11547" s="5">
        <f>E11547+F11547+G11547</f>
        <v>8952.55369740571</v>
      </c>
      <c r="I11547" s="5">
        <f>MIN(H11547,FARMER_HRS)</f>
        <v>720</v>
      </c>
      <c r="J11547" s="5">
        <f>MAX(0,H11547-FARMER_HRS)</f>
        <v>8232.55369740571</v>
      </c>
      <c r="K11547" s="2">
        <f>I11547*FARMER_RATE+J11547*TEMP_WORKER_RATE</f>
        <v>167926.27946884913</v>
      </c>
      <c r="L11547" s="2">
        <f>A11547*PRICE_TOM+B11547*PRICE_CAR+C11547*PRICE_MES</f>
        <v>210710</v>
      </c>
      <c r="M11547" s="2">
        <f>A11547*FERT_BED_TOM+B11547*FERT_BED_CAR+C11547*FERT_BED_MES</f>
        <v>31240</v>
      </c>
      <c r="N11547" s="6">
        <f>IF(AND(D11547&lt;=TOTAL_BEDS,J11547&lt;=TEMP_WORKER_MAX*TEMP_WORKER_HRS),1,0)</f>
        <v>0</v>
      </c>
      <c r="O11547" s="2">
        <f>L11547-M11547-K11547-FIXED_COSTS</f>
        <v>-8456.2794688491267</v>
      </c>
      <c r="P11547" s="2">
        <f>IF(N11547=1,O11547,"")</f>
      </c>
    </row>
    <row r="11548">
      <c r="A11548" s="6">
        <v>17</v>
      </c>
      <c r="B11548" s="6">
        <v>15</v>
      </c>
      <c r="C11548" s="6">
        <v>12</v>
      </c>
      <c r="D11548" s="6">
        <f>A11548+B11548+C11548</f>
        <v>44</v>
      </c>
      <c r="E11548" s="5">
        <f>IF(A11548=0,0,A11548*LABOR_HRS_WK_TOM*SEASON_WEEKS*(1+DIM_PCT_TOM)^A11548)</f>
        <v>7733.339536039206</v>
      </c>
      <c r="F11548" s="5">
        <f>IF(B11548=0,0,B11548*LABOR_HRS_WK_CAR*SEASON_WEEKS*(1+DIM_PCT_CAR)^B11548)</f>
        <v>651.73417492414933</v>
      </c>
      <c r="G11548" s="5">
        <f>IF(C11548=0,0,C11548*LABOR_HRS_WK_MES*SEASON_WEEKS*(1+DIM_PCT_MES)^C11548)</f>
        <v>626.807439570419</v>
      </c>
      <c r="H11548" s="5">
        <f>E11548+F11548+G11548</f>
        <v>9011.8811505337744</v>
      </c>
      <c r="I11548" s="5">
        <f>MIN(H11548,FARMER_HRS)</f>
        <v>720</v>
      </c>
      <c r="J11548" s="5">
        <f>MAX(0,H11548-FARMER_HRS)</f>
        <v>8291.8811505337744</v>
      </c>
      <c r="K11548" s="2">
        <f>I11548*FARMER_RATE+J11548*TEMP_WORKER_RATE</f>
        <v>168956.2699745447</v>
      </c>
      <c r="L11548" s="2">
        <f>A11548*PRICE_TOM+B11548*PRICE_CAR+C11548*PRICE_MES</f>
        <v>213410</v>
      </c>
      <c r="M11548" s="2">
        <f>A11548*FERT_BED_TOM+B11548*FERT_BED_CAR+C11548*FERT_BED_MES</f>
        <v>32120</v>
      </c>
      <c r="N11548" s="6">
        <f>IF(AND(D11548&lt;=TOTAL_BEDS,J11548&lt;=TEMP_WORKER_MAX*TEMP_WORKER_HRS),1,0)</f>
        <v>0</v>
      </c>
      <c r="O11548" s="2">
        <f>L11548-M11548-K11548-FIXED_COSTS</f>
        <v>-7666.2699745447026</v>
      </c>
      <c r="P11548" s="2">
        <f>IF(N11548=1,O11548,"")</f>
      </c>
    </row>
    <row r="11549">
      <c r="A11549" s="6">
        <v>17</v>
      </c>
      <c r="B11549" s="6">
        <v>15</v>
      </c>
      <c r="C11549" s="6">
        <v>13</v>
      </c>
      <c r="D11549" s="6">
        <f>A11549+B11549+C11549</f>
        <v>45</v>
      </c>
      <c r="E11549" s="5">
        <f>IF(A11549=0,0,A11549*LABOR_HRS_WK_TOM*SEASON_WEEKS*(1+DIM_PCT_TOM)^A11549)</f>
        <v>7733.339536039206</v>
      </c>
      <c r="F11549" s="5">
        <f>IF(B11549=0,0,B11549*LABOR_HRS_WK_CAR*SEASON_WEEKS*(1+DIM_PCT_CAR)^B11549)</f>
        <v>651.73417492414933</v>
      </c>
      <c r="G11549" s="5">
        <f>IF(C11549=0,0,C11549*LABOR_HRS_WK_MES*SEASON_WEEKS*(1+DIM_PCT_MES)^C11549)</f>
        <v>687.52941027880331</v>
      </c>
      <c r="H11549" s="5">
        <f>E11549+F11549+G11549</f>
        <v>9072.6031212421585</v>
      </c>
      <c r="I11549" s="5">
        <f>MIN(H11549,FARMER_HRS)</f>
        <v>720</v>
      </c>
      <c r="J11549" s="5">
        <f>MAX(0,H11549-FARMER_HRS)</f>
        <v>8352.6031212421585</v>
      </c>
      <c r="K11549" s="2">
        <f>I11549*FARMER_RATE+J11549*TEMP_WORKER_RATE</f>
        <v>170010.47085489859</v>
      </c>
      <c r="L11549" s="2">
        <f>A11549*PRICE_TOM+B11549*PRICE_CAR+C11549*PRICE_MES</f>
        <v>216110</v>
      </c>
      <c r="M11549" s="2">
        <f>A11549*FERT_BED_TOM+B11549*FERT_BED_CAR+C11549*FERT_BED_MES</f>
        <v>33000</v>
      </c>
      <c r="N11549" s="6">
        <f>IF(AND(D11549&lt;=TOTAL_BEDS,J11549&lt;=TEMP_WORKER_MAX*TEMP_WORKER_HRS),1,0)</f>
        <v>0</v>
      </c>
      <c r="O11549" s="2">
        <f>L11549-M11549-K11549-FIXED_COSTS</f>
        <v>-6900.4708548985946</v>
      </c>
      <c r="P11549" s="2">
        <f>IF(N11549=1,O11549,"")</f>
      </c>
    </row>
    <row r="11550">
      <c r="A11550" s="6">
        <v>17</v>
      </c>
      <c r="B11550" s="6">
        <v>15</v>
      </c>
      <c r="C11550" s="6">
        <v>14</v>
      </c>
      <c r="D11550" s="6">
        <f>A11550+B11550+C11550</f>
        <v>46</v>
      </c>
      <c r="E11550" s="5">
        <f>IF(A11550=0,0,A11550*LABOR_HRS_WK_TOM*SEASON_WEEKS*(1+DIM_PCT_TOM)^A11550)</f>
        <v>7733.339536039206</v>
      </c>
      <c r="F11550" s="5">
        <f>IF(B11550=0,0,B11550*LABOR_HRS_WK_CAR*SEASON_WEEKS*(1+DIM_PCT_CAR)^B11550)</f>
        <v>651.73417492414933</v>
      </c>
      <c r="G11550" s="5">
        <f>IF(C11550=0,0,C11550*LABOR_HRS_WK_MES*SEASON_WEEKS*(1+DIM_PCT_MES)^C11550)</f>
        <v>749.67149159246435</v>
      </c>
      <c r="H11550" s="5">
        <f>E11550+F11550+G11550</f>
        <v>9134.74520255582</v>
      </c>
      <c r="I11550" s="5">
        <f>MIN(H11550,FARMER_HRS)</f>
        <v>720</v>
      </c>
      <c r="J11550" s="5">
        <f>MAX(0,H11550-FARMER_HRS)</f>
        <v>8414.74520255582</v>
      </c>
      <c r="K11550" s="2">
        <f>I11550*FARMER_RATE+J11550*TEMP_WORKER_RATE</f>
        <v>171089.32643326075</v>
      </c>
      <c r="L11550" s="2">
        <f>A11550*PRICE_TOM+B11550*PRICE_CAR+C11550*PRICE_MES</f>
        <v>218810</v>
      </c>
      <c r="M11550" s="2">
        <f>A11550*FERT_BED_TOM+B11550*FERT_BED_CAR+C11550*FERT_BED_MES</f>
        <v>33880</v>
      </c>
      <c r="N11550" s="6">
        <f>IF(AND(D11550&lt;=TOTAL_BEDS,J11550&lt;=TEMP_WORKER_MAX*TEMP_WORKER_HRS),1,0)</f>
        <v>0</v>
      </c>
      <c r="O11550" s="2">
        <f>L11550-M11550-K11550-FIXED_COSTS</f>
        <v>-6159.3264332607505</v>
      </c>
      <c r="P11550" s="2">
        <f>IF(N11550=1,O11550,"")</f>
      </c>
    </row>
    <row r="11551">
      <c r="A11551" s="6">
        <v>17</v>
      </c>
      <c r="B11551" s="6">
        <v>15</v>
      </c>
      <c r="C11551" s="6">
        <v>15</v>
      </c>
      <c r="D11551" s="6">
        <f>A11551+B11551+C11551</f>
        <v>47</v>
      </c>
      <c r="E11551" s="5">
        <f>IF(A11551=0,0,A11551*LABOR_HRS_WK_TOM*SEASON_WEEKS*(1+DIM_PCT_TOM)^A11551)</f>
        <v>7733.339536039206</v>
      </c>
      <c r="F11551" s="5">
        <f>IF(B11551=0,0,B11551*LABOR_HRS_WK_CAR*SEASON_WEEKS*(1+DIM_PCT_CAR)^B11551)</f>
        <v>651.73417492414933</v>
      </c>
      <c r="G11551" s="5">
        <f>IF(C11551=0,0,C11551*LABOR_HRS_WK_MES*SEASON_WEEKS*(1+DIM_PCT_MES)^C11551)</f>
        <v>813.25969846861074</v>
      </c>
      <c r="H11551" s="5">
        <f>E11551+F11551+G11551</f>
        <v>9198.3334094319671</v>
      </c>
      <c r="I11551" s="5">
        <f>MIN(H11551,FARMER_HRS)</f>
        <v>720</v>
      </c>
      <c r="J11551" s="5">
        <f>MAX(0,H11551-FARMER_HRS)</f>
        <v>8478.3334094319671</v>
      </c>
      <c r="K11551" s="2">
        <f>I11551*FARMER_RATE+J11551*TEMP_WORKER_RATE</f>
        <v>172193.28835819388</v>
      </c>
      <c r="L11551" s="2">
        <f>A11551*PRICE_TOM+B11551*PRICE_CAR+C11551*PRICE_MES</f>
        <v>221510</v>
      </c>
      <c r="M11551" s="2">
        <f>A11551*FERT_BED_TOM+B11551*FERT_BED_CAR+C11551*FERT_BED_MES</f>
        <v>34760</v>
      </c>
      <c r="N11551" s="6">
        <f>IF(AND(D11551&lt;=TOTAL_BEDS,J11551&lt;=TEMP_WORKER_MAX*TEMP_WORKER_HRS),1,0)</f>
        <v>0</v>
      </c>
      <c r="O11551" s="2">
        <f>L11551-M11551-K11551-FIXED_COSTS</f>
        <v>-5443.28835819388</v>
      </c>
      <c r="P11551" s="2">
        <f>IF(N11551=1,O11551,"")</f>
      </c>
    </row>
    <row r="11552">
      <c r="A11552" s="6">
        <v>17</v>
      </c>
      <c r="B11552" s="6">
        <v>15</v>
      </c>
      <c r="C11552" s="6">
        <v>16</v>
      </c>
      <c r="D11552" s="6">
        <f>A11552+B11552+C11552</f>
        <v>48</v>
      </c>
      <c r="E11552" s="5">
        <f>IF(A11552=0,0,A11552*LABOR_HRS_WK_TOM*SEASON_WEEKS*(1+DIM_PCT_TOM)^A11552)</f>
        <v>7733.339536039206</v>
      </c>
      <c r="F11552" s="5">
        <f>IF(B11552=0,0,B11552*LABOR_HRS_WK_CAR*SEASON_WEEKS*(1+DIM_PCT_CAR)^B11552)</f>
        <v>651.73417492414933</v>
      </c>
      <c r="G11552" s="5">
        <f>IF(C11552=0,0,C11552*LABOR_HRS_WK_MES*SEASON_WEEKS*(1+DIM_PCT_MES)^C11552)</f>
        <v>878.32047434609967</v>
      </c>
      <c r="H11552" s="5">
        <f>E11552+F11552+G11552</f>
        <v>9263.3941853094548</v>
      </c>
      <c r="I11552" s="5">
        <f>MIN(H11552,FARMER_HRS)</f>
        <v>720</v>
      </c>
      <c r="J11552" s="5">
        <f>MAX(0,H11552-FARMER_HRS)</f>
        <v>8543.3941853094548</v>
      </c>
      <c r="K11552" s="2">
        <f>I11552*FARMER_RATE+J11552*TEMP_WORKER_RATE</f>
        <v>173322.81571717802</v>
      </c>
      <c r="L11552" s="2">
        <f>A11552*PRICE_TOM+B11552*PRICE_CAR+C11552*PRICE_MES</f>
        <v>224210</v>
      </c>
      <c r="M11552" s="2">
        <f>A11552*FERT_BED_TOM+B11552*FERT_BED_CAR+C11552*FERT_BED_MES</f>
        <v>35640</v>
      </c>
      <c r="N11552" s="6">
        <f>IF(AND(D11552&lt;=TOTAL_BEDS,J11552&lt;=TEMP_WORKER_MAX*TEMP_WORKER_HRS),1,0)</f>
        <v>0</v>
      </c>
      <c r="O11552" s="2">
        <f>L11552-M11552-K11552-FIXED_COSTS</f>
        <v>-4752.8157171780185</v>
      </c>
      <c r="P11552" s="2">
        <f>IF(N11552=1,O11552,"")</f>
      </c>
    </row>
    <row r="11553">
      <c r="A11553" s="6">
        <v>17</v>
      </c>
      <c r="B11553" s="6">
        <v>15</v>
      </c>
      <c r="C11553" s="6">
        <v>17</v>
      </c>
      <c r="D11553" s="6">
        <f>A11553+B11553+C11553</f>
        <v>49</v>
      </c>
      <c r="E11553" s="5">
        <f>IF(A11553=0,0,A11553*LABOR_HRS_WK_TOM*SEASON_WEEKS*(1+DIM_PCT_TOM)^A11553)</f>
        <v>7733.339536039206</v>
      </c>
      <c r="F11553" s="5">
        <f>IF(B11553=0,0,B11553*LABOR_HRS_WK_CAR*SEASON_WEEKS*(1+DIM_PCT_CAR)^B11553)</f>
        <v>651.73417492414933</v>
      </c>
      <c r="G11553" s="5">
        <f>IF(C11553=0,0,C11553*LABOR_HRS_WK_MES*SEASON_WEEKS*(1+DIM_PCT_MES)^C11553)</f>
        <v>944.88069779263992</v>
      </c>
      <c r="H11553" s="5">
        <f>E11553+F11553+G11553</f>
        <v>9329.9544087559952</v>
      </c>
      <c r="I11553" s="5">
        <f>MIN(H11553,FARMER_HRS)</f>
        <v>720</v>
      </c>
      <c r="J11553" s="5">
        <f>MAX(0,H11553-FARMER_HRS)</f>
        <v>8609.9544087559952</v>
      </c>
      <c r="K11553" s="2">
        <f>I11553*FARMER_RATE+J11553*TEMP_WORKER_RATE</f>
        <v>174478.37515201379</v>
      </c>
      <c r="L11553" s="2">
        <f>A11553*PRICE_TOM+B11553*PRICE_CAR+C11553*PRICE_MES</f>
        <v>226910</v>
      </c>
      <c r="M11553" s="2">
        <f>A11553*FERT_BED_TOM+B11553*FERT_BED_CAR+C11553*FERT_BED_MES</f>
        <v>36520</v>
      </c>
      <c r="N11553" s="6">
        <f>IF(AND(D11553&lt;=TOTAL_BEDS,J11553&lt;=TEMP_WORKER_MAX*TEMP_WORKER_HRS),1,0)</f>
        <v>0</v>
      </c>
      <c r="O11553" s="2">
        <f>L11553-M11553-K11553-FIXED_COSTS</f>
        <v>-4088.3751520137885</v>
      </c>
      <c r="P11553" s="2">
        <f>IF(N11553=1,O11553,"")</f>
      </c>
    </row>
    <row r="11554">
      <c r="A11554" s="6">
        <v>17</v>
      </c>
      <c r="B11554" s="6">
        <v>15</v>
      </c>
      <c r="C11554" s="6">
        <v>18</v>
      </c>
      <c r="D11554" s="6">
        <f>A11554+B11554+C11554</f>
        <v>50</v>
      </c>
      <c r="E11554" s="5">
        <f>IF(A11554=0,0,A11554*LABOR_HRS_WK_TOM*SEASON_WEEKS*(1+DIM_PCT_TOM)^A11554)</f>
        <v>7733.339536039206</v>
      </c>
      <c r="F11554" s="5">
        <f>IF(B11554=0,0,B11554*LABOR_HRS_WK_CAR*SEASON_WEEKS*(1+DIM_PCT_CAR)^B11554)</f>
        <v>651.73417492414933</v>
      </c>
      <c r="G11554" s="5">
        <f>IF(C11554=0,0,C11554*LABOR_HRS_WK_MES*SEASON_WEEKS*(1+DIM_PCT_MES)^C11554)</f>
        <v>1012.9676892512272</v>
      </c>
      <c r="H11554" s="5">
        <f>E11554+F11554+G11554</f>
        <v>9398.0414002145826</v>
      </c>
      <c r="I11554" s="5">
        <f>MIN(H11554,FARMER_HRS)</f>
        <v>720</v>
      </c>
      <c r="J11554" s="5">
        <f>MAX(0,H11554-FARMER_HRS)</f>
        <v>8678.0414002145826</v>
      </c>
      <c r="K11554" s="2">
        <f>I11554*FARMER_RATE+J11554*TEMP_WORKER_RATE</f>
        <v>175660.44097594763</v>
      </c>
      <c r="L11554" s="2">
        <f>A11554*PRICE_TOM+B11554*PRICE_CAR+C11554*PRICE_MES</f>
        <v>229610</v>
      </c>
      <c r="M11554" s="2">
        <f>A11554*FERT_BED_TOM+B11554*FERT_BED_CAR+C11554*FERT_BED_MES</f>
        <v>37400</v>
      </c>
      <c r="N11554" s="6">
        <f>IF(AND(D11554&lt;=TOTAL_BEDS,J11554&lt;=TEMP_WORKER_MAX*TEMP_WORKER_HRS),1,0)</f>
        <v>0</v>
      </c>
      <c r="O11554" s="2">
        <f>L11554-M11554-K11554-FIXED_COSTS</f>
        <v>-3450.4409759476257</v>
      </c>
      <c r="P11554" s="2">
        <f>IF(N11554=1,O11554,"")</f>
      </c>
    </row>
    <row r="11555">
      <c r="A11555" s="6">
        <v>17</v>
      </c>
      <c r="B11555" s="6">
        <v>15</v>
      </c>
      <c r="C11555" s="6">
        <v>19</v>
      </c>
      <c r="D11555" s="6">
        <f>A11555+B11555+C11555</f>
        <v>51</v>
      </c>
      <c r="E11555" s="5">
        <f>IF(A11555=0,0,A11555*LABOR_HRS_WK_TOM*SEASON_WEEKS*(1+DIM_PCT_TOM)^A11555)</f>
        <v>7733.339536039206</v>
      </c>
      <c r="F11555" s="5">
        <f>IF(B11555=0,0,B11555*LABOR_HRS_WK_CAR*SEASON_WEEKS*(1+DIM_PCT_CAR)^B11555)</f>
        <v>651.73417492414933</v>
      </c>
      <c r="G11555" s="5">
        <f>IF(C11555=0,0,C11555*LABOR_HRS_WK_MES*SEASON_WEEKS*(1+DIM_PCT_MES)^C11555)</f>
        <v>1082.6092178872491</v>
      </c>
      <c r="H11555" s="5">
        <f>E11555+F11555+G11555</f>
        <v>9467.6829288506051</v>
      </c>
      <c r="I11555" s="5">
        <f>MIN(H11555,FARMER_HRS)</f>
        <v>720</v>
      </c>
      <c r="J11555" s="5">
        <f>MAX(0,H11555-FARMER_HRS)</f>
        <v>8747.6829288506051</v>
      </c>
      <c r="K11555" s="2">
        <f>I11555*FARMER_RATE+J11555*TEMP_WORKER_RATE</f>
        <v>176869.49529254524</v>
      </c>
      <c r="L11555" s="2">
        <f>A11555*PRICE_TOM+B11555*PRICE_CAR+C11555*PRICE_MES</f>
        <v>232310</v>
      </c>
      <c r="M11555" s="2">
        <f>A11555*FERT_BED_TOM+B11555*FERT_BED_CAR+C11555*FERT_BED_MES</f>
        <v>38280</v>
      </c>
      <c r="N11555" s="6">
        <f>IF(AND(D11555&lt;=TOTAL_BEDS,J11555&lt;=TEMP_WORKER_MAX*TEMP_WORKER_HRS),1,0)</f>
        <v>0</v>
      </c>
      <c r="O11555" s="2">
        <f>L11555-M11555-K11555-FIXED_COSTS</f>
        <v>-2839.495292545238</v>
      </c>
      <c r="P11555" s="2">
        <f>IF(N11555=1,O11555,"")</f>
      </c>
    </row>
    <row r="11556">
      <c r="A11556" s="6">
        <v>17</v>
      </c>
      <c r="B11556" s="6">
        <v>15</v>
      </c>
      <c r="C11556" s="6">
        <v>20</v>
      </c>
      <c r="D11556" s="6">
        <f>A11556+B11556+C11556</f>
        <v>52</v>
      </c>
      <c r="E11556" s="5">
        <f>IF(A11556=0,0,A11556*LABOR_HRS_WK_TOM*SEASON_WEEKS*(1+DIM_PCT_TOM)^A11556)</f>
        <v>7733.339536039206</v>
      </c>
      <c r="F11556" s="5">
        <f>IF(B11556=0,0,B11556*LABOR_HRS_WK_CAR*SEASON_WEEKS*(1+DIM_PCT_CAR)^B11556)</f>
        <v>651.73417492414933</v>
      </c>
      <c r="G11556" s="5">
        <f>IF(C11556=0,0,C11556*LABOR_HRS_WK_MES*SEASON_WEEKS*(1+DIM_PCT_MES)^C11556)</f>
        <v>1153.8335085377259</v>
      </c>
      <c r="H11556" s="5">
        <f>E11556+F11556+G11556</f>
        <v>9538.9072195010813</v>
      </c>
      <c r="I11556" s="5">
        <f>MIN(H11556,FARMER_HRS)</f>
        <v>720</v>
      </c>
      <c r="J11556" s="5">
        <f>MAX(0,H11556-FARMER_HRS)</f>
        <v>8818.9072195010813</v>
      </c>
      <c r="K11556" s="2">
        <f>I11556*FARMER_RATE+J11556*TEMP_WORKER_RATE</f>
        <v>178106.02811633822</v>
      </c>
      <c r="L11556" s="2">
        <f>A11556*PRICE_TOM+B11556*PRICE_CAR+C11556*PRICE_MES</f>
        <v>235010</v>
      </c>
      <c r="M11556" s="2">
        <f>A11556*FERT_BED_TOM+B11556*FERT_BED_CAR+C11556*FERT_BED_MES</f>
        <v>39160</v>
      </c>
      <c r="N11556" s="6">
        <f>IF(AND(D11556&lt;=TOTAL_BEDS,J11556&lt;=TEMP_WORKER_MAX*TEMP_WORKER_HRS),1,0)</f>
        <v>0</v>
      </c>
      <c r="O11556" s="2">
        <f>L11556-M11556-K11556-FIXED_COSTS</f>
        <v>-2256.0281163382169</v>
      </c>
      <c r="P11556" s="2">
        <f>IF(N11556=1,O11556,"")</f>
      </c>
    </row>
    <row r="11557">
      <c r="A11557" s="6">
        <v>17</v>
      </c>
      <c r="B11557" s="6">
        <v>15</v>
      </c>
      <c r="C11557" s="6">
        <v>21</v>
      </c>
      <c r="D11557" s="6">
        <f>A11557+B11557+C11557</f>
        <v>53</v>
      </c>
      <c r="E11557" s="5">
        <f>IF(A11557=0,0,A11557*LABOR_HRS_WK_TOM*SEASON_WEEKS*(1+DIM_PCT_TOM)^A11557)</f>
        <v>7733.339536039206</v>
      </c>
      <c r="F11557" s="5">
        <f>IF(B11557=0,0,B11557*LABOR_HRS_WK_CAR*SEASON_WEEKS*(1+DIM_PCT_CAR)^B11557)</f>
        <v>651.73417492414933</v>
      </c>
      <c r="G11557" s="5">
        <f>IF(C11557=0,0,C11557*LABOR_HRS_WK_MES*SEASON_WEEKS*(1+DIM_PCT_MES)^C11557)</f>
        <v>1226.6692487641699</v>
      </c>
      <c r="H11557" s="5">
        <f>E11557+F11557+G11557</f>
        <v>9611.7429597275259</v>
      </c>
      <c r="I11557" s="5">
        <f>MIN(H11557,FARMER_HRS)</f>
        <v>720</v>
      </c>
      <c r="J11557" s="5">
        <f>MAX(0,H11557-FARMER_HRS)</f>
        <v>8891.7429597275259</v>
      </c>
      <c r="K11557" s="2">
        <f>I11557*FARMER_RATE+J11557*TEMP_WORKER_RATE</f>
        <v>179370.53749526956</v>
      </c>
      <c r="L11557" s="2">
        <f>A11557*PRICE_TOM+B11557*PRICE_CAR+C11557*PRICE_MES</f>
        <v>237710</v>
      </c>
      <c r="M11557" s="2">
        <f>A11557*FERT_BED_TOM+B11557*FERT_BED_CAR+C11557*FERT_BED_MES</f>
        <v>40040</v>
      </c>
      <c r="N11557" s="6">
        <f>IF(AND(D11557&lt;=TOTAL_BEDS,J11557&lt;=TEMP_WORKER_MAX*TEMP_WORKER_HRS),1,0)</f>
        <v>0</v>
      </c>
      <c r="O11557" s="2">
        <f>L11557-M11557-K11557-FIXED_COSTS</f>
        <v>-1700.5374952695565</v>
      </c>
      <c r="P11557" s="2">
        <f>IF(N11557=1,O11557,"")</f>
      </c>
    </row>
    <row r="11558">
      <c r="A11558" s="6">
        <v>17</v>
      </c>
      <c r="B11558" s="6">
        <v>15</v>
      </c>
      <c r="C11558" s="6">
        <v>22</v>
      </c>
      <c r="D11558" s="6">
        <f>A11558+B11558+C11558</f>
        <v>54</v>
      </c>
      <c r="E11558" s="5">
        <f>IF(A11558=0,0,A11558*LABOR_HRS_WK_TOM*SEASON_WEEKS*(1+DIM_PCT_TOM)^A11558)</f>
        <v>7733.339536039206</v>
      </c>
      <c r="F11558" s="5">
        <f>IF(B11558=0,0,B11558*LABOR_HRS_WK_CAR*SEASON_WEEKS*(1+DIM_PCT_CAR)^B11558)</f>
        <v>651.73417492414933</v>
      </c>
      <c r="G11558" s="5">
        <f>IF(C11558=0,0,C11558*LABOR_HRS_WK_MES*SEASON_WEEKS*(1+DIM_PCT_MES)^C11558)</f>
        <v>1301.1455960105659</v>
      </c>
      <c r="H11558" s="5">
        <f>E11558+F11558+G11558</f>
        <v>9686.2193069739224</v>
      </c>
      <c r="I11558" s="5">
        <f>MIN(H11558,FARMER_HRS)</f>
        <v>720</v>
      </c>
      <c r="J11558" s="5">
        <f>MAX(0,H11558-FARMER_HRS)</f>
        <v>8966.2193069739224</v>
      </c>
      <c r="K11558" s="2">
        <f>I11558*FARMER_RATE+J11558*TEMP_WORKER_RATE</f>
        <v>180663.52963496392</v>
      </c>
      <c r="L11558" s="2">
        <f>A11558*PRICE_TOM+B11558*PRICE_CAR+C11558*PRICE_MES</f>
        <v>240410</v>
      </c>
      <c r="M11558" s="2">
        <f>A11558*FERT_BED_TOM+B11558*FERT_BED_CAR+C11558*FERT_BED_MES</f>
        <v>40920</v>
      </c>
      <c r="N11558" s="6">
        <f>IF(AND(D11558&lt;=TOTAL_BEDS,J11558&lt;=TEMP_WORKER_MAX*TEMP_WORKER_HRS),1,0)</f>
        <v>0</v>
      </c>
      <c r="O11558" s="2">
        <f>L11558-M11558-K11558-FIXED_COSTS</f>
        <v>-1173.5296349639248</v>
      </c>
      <c r="P11558" s="2">
        <f>IF(N11558=1,O11558,"")</f>
      </c>
    </row>
    <row r="11559">
      <c r="A11559" s="6">
        <v>17</v>
      </c>
      <c r="B11559" s="6">
        <v>15</v>
      </c>
      <c r="C11559" s="6">
        <v>23</v>
      </c>
      <c r="D11559" s="6">
        <f>A11559+B11559+C11559</f>
        <v>55</v>
      </c>
      <c r="E11559" s="5">
        <f>IF(A11559=0,0,A11559*LABOR_HRS_WK_TOM*SEASON_WEEKS*(1+DIM_PCT_TOM)^A11559)</f>
        <v>7733.339536039206</v>
      </c>
      <c r="F11559" s="5">
        <f>IF(B11559=0,0,B11559*LABOR_HRS_WK_CAR*SEASON_WEEKS*(1+DIM_PCT_CAR)^B11559)</f>
        <v>651.73417492414933</v>
      </c>
      <c r="G11559" s="5">
        <f>IF(C11559=0,0,C11559*LABOR_HRS_WK_MES*SEASON_WEEKS*(1+DIM_PCT_MES)^C11559)</f>
        <v>1377.2921848680023</v>
      </c>
      <c r="H11559" s="5">
        <f>E11559+F11559+G11559</f>
        <v>9762.3658958313572</v>
      </c>
      <c r="I11559" s="5">
        <f>MIN(H11559,FARMER_HRS)</f>
        <v>720</v>
      </c>
      <c r="J11559" s="5">
        <f>MAX(0,H11559-FARMER_HRS)</f>
        <v>9042.3658958313572</v>
      </c>
      <c r="K11559" s="2">
        <f>I11559*FARMER_RATE+J11559*TEMP_WORKER_RATE</f>
        <v>181985.51902484996</v>
      </c>
      <c r="L11559" s="2">
        <f>A11559*PRICE_TOM+B11559*PRICE_CAR+C11559*PRICE_MES</f>
        <v>243110</v>
      </c>
      <c r="M11559" s="2">
        <f>A11559*FERT_BED_TOM+B11559*FERT_BED_CAR+C11559*FERT_BED_MES</f>
        <v>41800</v>
      </c>
      <c r="N11559" s="6">
        <f>IF(AND(D11559&lt;=TOTAL_BEDS,J11559&lt;=TEMP_WORKER_MAX*TEMP_WORKER_HRS),1,0)</f>
        <v>0</v>
      </c>
      <c r="O11559" s="2">
        <f>L11559-M11559-K11559-FIXED_COSTS</f>
        <v>-675.51902484995662</v>
      </c>
      <c r="P11559" s="2">
        <f>IF(N11559=1,O11559,"")</f>
      </c>
    </row>
    <row r="11560">
      <c r="A11560" s="6">
        <v>17</v>
      </c>
      <c r="B11560" s="6">
        <v>15</v>
      </c>
      <c r="C11560" s="6">
        <v>24</v>
      </c>
      <c r="D11560" s="6">
        <f>A11560+B11560+C11560</f>
        <v>56</v>
      </c>
      <c r="E11560" s="5">
        <f>IF(A11560=0,0,A11560*LABOR_HRS_WK_TOM*SEASON_WEEKS*(1+DIM_PCT_TOM)^A11560)</f>
        <v>7733.339536039206</v>
      </c>
      <c r="F11560" s="5">
        <f>IF(B11560=0,0,B11560*LABOR_HRS_WK_CAR*SEASON_WEEKS*(1+DIM_PCT_CAR)^B11560)</f>
        <v>651.73417492414933</v>
      </c>
      <c r="G11560" s="5">
        <f>IF(C11560=0,0,C11560*LABOR_HRS_WK_MES*SEASON_WEEKS*(1+DIM_PCT_MES)^C11560)</f>
        <v>1455.139134447498</v>
      </c>
      <c r="H11560" s="5">
        <f>E11560+F11560+G11560</f>
        <v>9840.2128454108533</v>
      </c>
      <c r="I11560" s="5">
        <f>MIN(H11560,FARMER_HRS)</f>
        <v>720</v>
      </c>
      <c r="J11560" s="5">
        <f>MAX(0,H11560-FARMER_HRS)</f>
        <v>9120.2128454108533</v>
      </c>
      <c r="K11560" s="2">
        <f>I11560*FARMER_RATE+J11560*TEMP_WORKER_RATE</f>
        <v>183337.02856616065</v>
      </c>
      <c r="L11560" s="2">
        <f>A11560*PRICE_TOM+B11560*PRICE_CAR+C11560*PRICE_MES</f>
        <v>245810</v>
      </c>
      <c r="M11560" s="2">
        <f>A11560*FERT_BED_TOM+B11560*FERT_BED_CAR+C11560*FERT_BED_MES</f>
        <v>42680</v>
      </c>
      <c r="N11560" s="6">
        <f>IF(AND(D11560&lt;=TOTAL_BEDS,J11560&lt;=TEMP_WORKER_MAX*TEMP_WORKER_HRS),1,0)</f>
        <v>0</v>
      </c>
      <c r="O11560" s="2">
        <f>L11560-M11560-K11560-FIXED_COSTS</f>
        <v>-207.02856616064673</v>
      </c>
      <c r="P11560" s="2">
        <f>IF(N11560=1,O11560,"")</f>
      </c>
    </row>
    <row r="11561">
      <c r="A11561" s="6">
        <v>17</v>
      </c>
      <c r="B11561" s="6">
        <v>15</v>
      </c>
      <c r="C11561" s="6">
        <v>25</v>
      </c>
      <c r="D11561" s="6">
        <f>A11561+B11561+C11561</f>
        <v>57</v>
      </c>
      <c r="E11561" s="5">
        <f>IF(A11561=0,0,A11561*LABOR_HRS_WK_TOM*SEASON_WEEKS*(1+DIM_PCT_TOM)^A11561)</f>
        <v>7733.339536039206</v>
      </c>
      <c r="F11561" s="5">
        <f>IF(B11561=0,0,B11561*LABOR_HRS_WK_CAR*SEASON_WEEKS*(1+DIM_PCT_CAR)^B11561)</f>
        <v>651.73417492414933</v>
      </c>
      <c r="G11561" s="5">
        <f>IF(C11561=0,0,C11561*LABOR_HRS_WK_MES*SEASON_WEEKS*(1+DIM_PCT_MES)^C11561)</f>
        <v>1534.7170558625955</v>
      </c>
      <c r="H11561" s="5">
        <f>E11561+F11561+G11561</f>
        <v>9919.79076682595</v>
      </c>
      <c r="I11561" s="5">
        <f>MIN(H11561,FARMER_HRS)</f>
        <v>720</v>
      </c>
      <c r="J11561" s="5">
        <f>MAX(0,H11561-FARMER_HRS)</f>
        <v>9199.79076682595</v>
      </c>
      <c r="K11561" s="2">
        <f>I11561*FARMER_RATE+J11561*TEMP_WORKER_RATE</f>
        <v>184718.5897018394</v>
      </c>
      <c r="L11561" s="2">
        <f>A11561*PRICE_TOM+B11561*PRICE_CAR+C11561*PRICE_MES</f>
        <v>248510</v>
      </c>
      <c r="M11561" s="2">
        <f>A11561*FERT_BED_TOM+B11561*FERT_BED_CAR+C11561*FERT_BED_MES</f>
        <v>43560</v>
      </c>
      <c r="N11561" s="6">
        <f>IF(AND(D11561&lt;=TOTAL_BEDS,J11561&lt;=TEMP_WORKER_MAX*TEMP_WORKER_HRS),1,0)</f>
        <v>0</v>
      </c>
      <c r="O11561" s="2">
        <f>L11561-M11561-K11561-FIXED_COSTS</f>
        <v>231.41029816059745</v>
      </c>
      <c r="P11561" s="2">
        <f>IF(N11561=1,O11561,"")</f>
      </c>
    </row>
    <row r="11562">
      <c r="A11562" s="6">
        <v>17</v>
      </c>
      <c r="B11562" s="6">
        <v>15</v>
      </c>
      <c r="C11562" s="6">
        <v>26</v>
      </c>
      <c r="D11562" s="6">
        <f>A11562+B11562+C11562</f>
        <v>58</v>
      </c>
      <c r="E11562" s="5">
        <f>IF(A11562=0,0,A11562*LABOR_HRS_WK_TOM*SEASON_WEEKS*(1+DIM_PCT_TOM)^A11562)</f>
        <v>7733.339536039206</v>
      </c>
      <c r="F11562" s="5">
        <f>IF(B11562=0,0,B11562*LABOR_HRS_WK_CAR*SEASON_WEEKS*(1+DIM_PCT_CAR)^B11562)</f>
        <v>651.73417492414933</v>
      </c>
      <c r="G11562" s="5">
        <f>IF(C11562=0,0,C11562*LABOR_HRS_WK_MES*SEASON_WEEKS*(1+DIM_PCT_MES)^C11562)</f>
        <v>1616.0570598233128</v>
      </c>
      <c r="H11562" s="5">
        <f>E11562+F11562+G11562</f>
        <v>10001.130770786669</v>
      </c>
      <c r="I11562" s="5">
        <f>MIN(H11562,FARMER_HRS)</f>
        <v>720</v>
      </c>
      <c r="J11562" s="5">
        <f>MAX(0,H11562-FARMER_HRS)</f>
        <v>9281.130770786669</v>
      </c>
      <c r="K11562" s="2">
        <f>I11562*FARMER_RATE+J11562*TEMP_WORKER_RATE</f>
        <v>186130.74254837967</v>
      </c>
      <c r="L11562" s="2">
        <f>A11562*PRICE_TOM+B11562*PRICE_CAR+C11562*PRICE_MES</f>
        <v>251210</v>
      </c>
      <c r="M11562" s="2">
        <f>A11562*FERT_BED_TOM+B11562*FERT_BED_CAR+C11562*FERT_BED_MES</f>
        <v>44440</v>
      </c>
      <c r="N11562" s="6">
        <f>IF(AND(D11562&lt;=TOTAL_BEDS,J11562&lt;=TEMP_WORKER_MAX*TEMP_WORKER_HRS),1,0)</f>
        <v>0</v>
      </c>
      <c r="O11562" s="2">
        <f>L11562-M11562-K11562-FIXED_COSTS</f>
        <v>639.25745162033127</v>
      </c>
      <c r="P11562" s="2">
        <f>IF(N11562=1,O11562,"")</f>
      </c>
    </row>
    <row r="11563">
      <c r="A11563" s="6">
        <v>17</v>
      </c>
      <c r="B11563" s="6">
        <v>15</v>
      </c>
      <c r="C11563" s="6">
        <v>27</v>
      </c>
      <c r="D11563" s="6">
        <f>A11563+B11563+C11563</f>
        <v>59</v>
      </c>
      <c r="E11563" s="5">
        <f>IF(A11563=0,0,A11563*LABOR_HRS_WK_TOM*SEASON_WEEKS*(1+DIM_PCT_TOM)^A11563)</f>
        <v>7733.339536039206</v>
      </c>
      <c r="F11563" s="5">
        <f>IF(B11563=0,0,B11563*LABOR_HRS_WK_CAR*SEASON_WEEKS*(1+DIM_PCT_CAR)^B11563)</f>
        <v>651.73417492414933</v>
      </c>
      <c r="G11563" s="5">
        <f>IF(C11563=0,0,C11563*LABOR_HRS_WK_MES*SEASON_WEEKS*(1+DIM_PCT_MES)^C11563)</f>
        <v>1699.19076434307</v>
      </c>
      <c r="H11563" s="5">
        <f>E11563+F11563+G11563</f>
        <v>10084.264475306425</v>
      </c>
      <c r="I11563" s="5">
        <f>MIN(H11563,FARMER_HRS)</f>
        <v>720</v>
      </c>
      <c r="J11563" s="5">
        <f>MAX(0,H11563-FARMER_HRS)</f>
        <v>9364.2644753064251</v>
      </c>
      <c r="K11563" s="2">
        <f>I11563*FARMER_RATE+J11563*TEMP_WORKER_RATE</f>
        <v>187574.03602962542</v>
      </c>
      <c r="L11563" s="2">
        <f>A11563*PRICE_TOM+B11563*PRICE_CAR+C11563*PRICE_MES</f>
        <v>253910</v>
      </c>
      <c r="M11563" s="2">
        <f>A11563*FERT_BED_TOM+B11563*FERT_BED_CAR+C11563*FERT_BED_MES</f>
        <v>45320</v>
      </c>
      <c r="N11563" s="6">
        <f>IF(AND(D11563&lt;=TOTAL_BEDS,J11563&lt;=TEMP_WORKER_MAX*TEMP_WORKER_HRS),1,0)</f>
        <v>0</v>
      </c>
      <c r="O11563" s="2">
        <f>L11563-M11563-K11563-FIXED_COSTS</f>
        <v>1015.9639703745779</v>
      </c>
      <c r="P11563" s="2">
        <f>IF(N11563=1,O11563,"")</f>
      </c>
    </row>
    <row r="11564">
      <c r="A11564" s="6">
        <v>17</v>
      </c>
      <c r="B11564" s="6">
        <v>15</v>
      </c>
      <c r="C11564" s="6">
        <v>28</v>
      </c>
      <c r="D11564" s="6">
        <f>A11564+B11564+C11564</f>
        <v>60</v>
      </c>
      <c r="E11564" s="5">
        <f>IF(A11564=0,0,A11564*LABOR_HRS_WK_TOM*SEASON_WEEKS*(1+DIM_PCT_TOM)^A11564)</f>
        <v>7733.339536039206</v>
      </c>
      <c r="F11564" s="5">
        <f>IF(B11564=0,0,B11564*LABOR_HRS_WK_CAR*SEASON_WEEKS*(1+DIM_PCT_CAR)^B11564)</f>
        <v>651.73417492414933</v>
      </c>
      <c r="G11564" s="5">
        <f>IF(C11564=0,0,C11564*LABOR_HRS_WK_MES*SEASON_WEEKS*(1+DIM_PCT_MES)^C11564)</f>
        <v>1784.1503025602233</v>
      </c>
      <c r="H11564" s="5">
        <f>E11564+F11564+G11564</f>
        <v>10169.224013523579</v>
      </c>
      <c r="I11564" s="5">
        <f>MIN(H11564,FARMER_HRS)</f>
        <v>720</v>
      </c>
      <c r="J11564" s="5">
        <f>MAX(0,H11564-FARMER_HRS)</f>
        <v>9449.2240135235788</v>
      </c>
      <c r="K11564" s="2">
        <f>I11564*FARMER_RATE+J11564*TEMP_WORKER_RATE</f>
        <v>189049.02801256214</v>
      </c>
      <c r="L11564" s="2">
        <f>A11564*PRICE_TOM+B11564*PRICE_CAR+C11564*PRICE_MES</f>
        <v>256610</v>
      </c>
      <c r="M11564" s="2">
        <f>A11564*FERT_BED_TOM+B11564*FERT_BED_CAR+C11564*FERT_BED_MES</f>
        <v>46200</v>
      </c>
      <c r="N11564" s="6">
        <f>IF(AND(D11564&lt;=TOTAL_BEDS,J11564&lt;=TEMP_WORKER_MAX*TEMP_WORKER_HRS),1,0)</f>
        <v>0</v>
      </c>
      <c r="O11564" s="2">
        <f>L11564-M11564-K11564-FIXED_COSTS</f>
        <v>1360.9719874378643</v>
      </c>
      <c r="P11564" s="2">
        <f>IF(N11564=1,O11564,"")</f>
      </c>
    </row>
    <row r="11565">
      <c r="A11565" s="6">
        <v>17</v>
      </c>
      <c r="B11565" s="6">
        <v>15</v>
      </c>
      <c r="C11565" s="6">
        <v>29</v>
      </c>
      <c r="D11565" s="6">
        <f>A11565+B11565+C11565</f>
        <v>61</v>
      </c>
      <c r="E11565" s="5">
        <f>IF(A11565=0,0,A11565*LABOR_HRS_WK_TOM*SEASON_WEEKS*(1+DIM_PCT_TOM)^A11565)</f>
        <v>7733.339536039206</v>
      </c>
      <c r="F11565" s="5">
        <f>IF(B11565=0,0,B11565*LABOR_HRS_WK_CAR*SEASON_WEEKS*(1+DIM_PCT_CAR)^B11565)</f>
        <v>651.73417492414933</v>
      </c>
      <c r="G11565" s="5">
        <f>IF(C11565=0,0,C11565*LABOR_HRS_WK_MES*SEASON_WEEKS*(1+DIM_PCT_MES)^C11565)</f>
        <v>1870.9683306758766</v>
      </c>
      <c r="H11565" s="5">
        <f>E11565+F11565+G11565</f>
        <v>10256.042041639232</v>
      </c>
      <c r="I11565" s="5">
        <f>MIN(H11565,FARMER_HRS)</f>
        <v>720</v>
      </c>
      <c r="J11565" s="5">
        <f>MAX(0,H11565-FARMER_HRS)</f>
        <v>9536.0420416392317</v>
      </c>
      <c r="K11565" s="2">
        <f>I11565*FARMER_RATE+J11565*TEMP_WORKER_RATE</f>
        <v>190556.28544512554</v>
      </c>
      <c r="L11565" s="2">
        <f>A11565*PRICE_TOM+B11565*PRICE_CAR+C11565*PRICE_MES</f>
        <v>259310</v>
      </c>
      <c r="M11565" s="2">
        <f>A11565*FERT_BED_TOM+B11565*FERT_BED_CAR+C11565*FERT_BED_MES</f>
        <v>47080</v>
      </c>
      <c r="N11565" s="6">
        <f>IF(AND(D11565&lt;=TOTAL_BEDS,J11565&lt;=TEMP_WORKER_MAX*TEMP_WORKER_HRS),1,0)</f>
        <v>0</v>
      </c>
      <c r="O11565" s="2">
        <f>L11565-M11565-K11565-FIXED_COSTS</f>
        <v>1673.7145548744593</v>
      </c>
      <c r="P11565" s="2">
        <f>IF(N11565=1,O11565,"")</f>
      </c>
    </row>
    <row r="11566">
      <c r="A11566" s="6">
        <v>17</v>
      </c>
      <c r="B11566" s="6">
        <v>15</v>
      </c>
      <c r="C11566" s="6">
        <v>30</v>
      </c>
      <c r="D11566" s="6">
        <f>A11566+B11566+C11566</f>
        <v>62</v>
      </c>
      <c r="E11566" s="5">
        <f>IF(A11566=0,0,A11566*LABOR_HRS_WK_TOM*SEASON_WEEKS*(1+DIM_PCT_TOM)^A11566)</f>
        <v>7733.339536039206</v>
      </c>
      <c r="F11566" s="5">
        <f>IF(B11566=0,0,B11566*LABOR_HRS_WK_CAR*SEASON_WEEKS*(1+DIM_PCT_CAR)^B11566)</f>
        <v>651.73417492414933</v>
      </c>
      <c r="G11566" s="5">
        <f>IF(C11566=0,0,C11566*LABOR_HRS_WK_MES*SEASON_WEEKS*(1+DIM_PCT_MES)^C11566)</f>
        <v>1959.6780360096466</v>
      </c>
      <c r="H11566" s="5">
        <f>E11566+F11566+G11566</f>
        <v>10344.751746973003</v>
      </c>
      <c r="I11566" s="5">
        <f>MIN(H11566,FARMER_HRS)</f>
        <v>720</v>
      </c>
      <c r="J11566" s="5">
        <f>MAX(0,H11566-FARMER_HRS)</f>
        <v>9624.7517469730028</v>
      </c>
      <c r="K11566" s="2">
        <f>I11566*FARMER_RATE+J11566*TEMP_WORKER_RATE</f>
        <v>192096.38449605906</v>
      </c>
      <c r="L11566" s="2">
        <f>A11566*PRICE_TOM+B11566*PRICE_CAR+C11566*PRICE_MES</f>
        <v>262010</v>
      </c>
      <c r="M11566" s="2">
        <f>A11566*FERT_BED_TOM+B11566*FERT_BED_CAR+C11566*FERT_BED_MES</f>
        <v>47960</v>
      </c>
      <c r="N11566" s="6">
        <f>IF(AND(D11566&lt;=TOTAL_BEDS,J11566&lt;=TEMP_WORKER_MAX*TEMP_WORKER_HRS),1,0)</f>
        <v>0</v>
      </c>
      <c r="O11566" s="2">
        <f>L11566-M11566-K11566-FIXED_COSTS</f>
        <v>1953.615503940935</v>
      </c>
      <c r="P11566" s="2">
        <f>IF(N11566=1,O11566,"")</f>
      </c>
    </row>
    <row r="11567">
      <c r="A11567" s="6">
        <v>17</v>
      </c>
      <c r="B11567" s="6">
        <v>16</v>
      </c>
      <c r="C11567" s="6">
        <v>0</v>
      </c>
      <c r="D11567" s="6">
        <f>A11567+B11567+C11567</f>
        <v>33</v>
      </c>
      <c r="E11567" s="5">
        <f>IF(A11567=0,0,A11567*LABOR_HRS_WK_TOM*SEASON_WEEKS*(1+DIM_PCT_TOM)^A11567)</f>
        <v>7733.339536039206</v>
      </c>
      <c r="F11567" s="5">
        <f>IF(B11567=0,0,B11567*LABOR_HRS_WK_CAR*SEASON_WEEKS*(1+DIM_PCT_CAR)^B11567)</f>
        <v>712.56269791706984</v>
      </c>
      <c r="G11567" s="5">
        <f>IF(C11567=0,0,C11567*LABOR_HRS_WK_MES*SEASON_WEEKS*(1+DIM_PCT_MES)^C11567)</f>
        <v>0</v>
      </c>
      <c r="H11567" s="5">
        <f>E11567+F11567+G11567</f>
        <v>8445.9022339562762</v>
      </c>
      <c r="I11567" s="5">
        <f>MIN(H11567,FARMER_HRS)</f>
        <v>720</v>
      </c>
      <c r="J11567" s="5">
        <f>MAX(0,H11567-FARMER_HRS)</f>
        <v>7725.9022339562762</v>
      </c>
      <c r="K11567" s="2">
        <f>I11567*FARMER_RATE+J11567*TEMP_WORKER_RATE</f>
        <v>159130.24711729647</v>
      </c>
      <c r="L11567" s="2">
        <f>A11567*PRICE_TOM+B11567*PRICE_CAR+C11567*PRICE_MES</f>
        <v>183104</v>
      </c>
      <c r="M11567" s="2">
        <f>A11567*FERT_BED_TOM+B11567*FERT_BED_CAR+C11567*FERT_BED_MES</f>
        <v>22000</v>
      </c>
      <c r="N11567" s="6">
        <f>IF(AND(D11567&lt;=TOTAL_BEDS,J11567&lt;=TEMP_WORKER_MAX*TEMP_WORKER_HRS),1,0)</f>
        <v>0</v>
      </c>
      <c r="O11567" s="2">
        <f>L11567-M11567-K11567-FIXED_COSTS</f>
        <v>-18026.247117296472</v>
      </c>
      <c r="P11567" s="2">
        <f>IF(N11567=1,O11567,"")</f>
      </c>
    </row>
    <row r="11568">
      <c r="A11568" s="6">
        <v>17</v>
      </c>
      <c r="B11568" s="6">
        <v>16</v>
      </c>
      <c r="C11568" s="6">
        <v>1</v>
      </c>
      <c r="D11568" s="6">
        <f>A11568+B11568+C11568</f>
        <v>34</v>
      </c>
      <c r="E11568" s="5">
        <f>IF(A11568=0,0,A11568*LABOR_HRS_WK_TOM*SEASON_WEEKS*(1+DIM_PCT_TOM)^A11568)</f>
        <v>7733.339536039206</v>
      </c>
      <c r="F11568" s="5">
        <f>IF(B11568=0,0,B11568*LABOR_HRS_WK_CAR*SEASON_WEEKS*(1+DIM_PCT_CAR)^B11568)</f>
        <v>712.56269791706984</v>
      </c>
      <c r="G11568" s="5">
        <f>IF(C11568=0,0,C11568*LABOR_HRS_WK_MES*SEASON_WEEKS*(1+DIM_PCT_MES)^C11568)</f>
        <v>45.5625</v>
      </c>
      <c r="H11568" s="5">
        <f>E11568+F11568+G11568</f>
        <v>8491.4647339562762</v>
      </c>
      <c r="I11568" s="5">
        <f>MIN(H11568,FARMER_HRS)</f>
        <v>720</v>
      </c>
      <c r="J11568" s="5">
        <f>MAX(0,H11568-FARMER_HRS)</f>
        <v>7771.4647339562762</v>
      </c>
      <c r="K11568" s="2">
        <f>I11568*FARMER_RATE+J11568*TEMP_WORKER_RATE</f>
        <v>159921.26274229647</v>
      </c>
      <c r="L11568" s="2">
        <f>A11568*PRICE_TOM+B11568*PRICE_CAR+C11568*PRICE_MES</f>
        <v>185804</v>
      </c>
      <c r="M11568" s="2">
        <f>A11568*FERT_BED_TOM+B11568*FERT_BED_CAR+C11568*FERT_BED_MES</f>
        <v>22880</v>
      </c>
      <c r="N11568" s="6">
        <f>IF(AND(D11568&lt;=TOTAL_BEDS,J11568&lt;=TEMP_WORKER_MAX*TEMP_WORKER_HRS),1,0)</f>
        <v>0</v>
      </c>
      <c r="O11568" s="2">
        <f>L11568-M11568-K11568-FIXED_COSTS</f>
        <v>-16997.262742296472</v>
      </c>
      <c r="P11568" s="2">
        <f>IF(N11568=1,O11568,"")</f>
      </c>
    </row>
    <row r="11569">
      <c r="A11569" s="6">
        <v>17</v>
      </c>
      <c r="B11569" s="6">
        <v>16</v>
      </c>
      <c r="C11569" s="6">
        <v>2</v>
      </c>
      <c r="D11569" s="6">
        <f>A11569+B11569+C11569</f>
        <v>35</v>
      </c>
      <c r="E11569" s="5">
        <f>IF(A11569=0,0,A11569*LABOR_HRS_WK_TOM*SEASON_WEEKS*(1+DIM_PCT_TOM)^A11569)</f>
        <v>7733.339536039206</v>
      </c>
      <c r="F11569" s="5">
        <f>IF(B11569=0,0,B11569*LABOR_HRS_WK_CAR*SEASON_WEEKS*(1+DIM_PCT_CAR)^B11569)</f>
        <v>712.56269791706984</v>
      </c>
      <c r="G11569" s="5">
        <f>IF(C11569=0,0,C11569*LABOR_HRS_WK_MES*SEASON_WEEKS*(1+DIM_PCT_MES)^C11569)</f>
        <v>92.2640625</v>
      </c>
      <c r="H11569" s="5">
        <f>E11569+F11569+G11569</f>
        <v>8538.1662964562765</v>
      </c>
      <c r="I11569" s="5">
        <f>MIN(H11569,FARMER_HRS)</f>
        <v>720</v>
      </c>
      <c r="J11569" s="5">
        <f>MAX(0,H11569-FARMER_HRS)</f>
        <v>7818.1662964562765</v>
      </c>
      <c r="K11569" s="2">
        <f>I11569*FARMER_RATE+J11569*TEMP_WORKER_RATE</f>
        <v>160732.05375792147</v>
      </c>
      <c r="L11569" s="2">
        <f>A11569*PRICE_TOM+B11569*PRICE_CAR+C11569*PRICE_MES</f>
        <v>188504</v>
      </c>
      <c r="M11569" s="2">
        <f>A11569*FERT_BED_TOM+B11569*FERT_BED_CAR+C11569*FERT_BED_MES</f>
        <v>23760</v>
      </c>
      <c r="N11569" s="6">
        <f>IF(AND(D11569&lt;=TOTAL_BEDS,J11569&lt;=TEMP_WORKER_MAX*TEMP_WORKER_HRS),1,0)</f>
        <v>0</v>
      </c>
      <c r="O11569" s="2">
        <f>L11569-M11569-K11569-FIXED_COSTS</f>
        <v>-15988.053757921472</v>
      </c>
      <c r="P11569" s="2">
        <f>IF(N11569=1,O11569,"")</f>
      </c>
    </row>
    <row r="11570">
      <c r="A11570" s="6">
        <v>17</v>
      </c>
      <c r="B11570" s="6">
        <v>16</v>
      </c>
      <c r="C11570" s="6">
        <v>3</v>
      </c>
      <c r="D11570" s="6">
        <f>A11570+B11570+C11570</f>
        <v>36</v>
      </c>
      <c r="E11570" s="5">
        <f>IF(A11570=0,0,A11570*LABOR_HRS_WK_TOM*SEASON_WEEKS*(1+DIM_PCT_TOM)^A11570)</f>
        <v>7733.339536039206</v>
      </c>
      <c r="F11570" s="5">
        <f>IF(B11570=0,0,B11570*LABOR_HRS_WK_CAR*SEASON_WEEKS*(1+DIM_PCT_CAR)^B11570)</f>
        <v>712.56269791706984</v>
      </c>
      <c r="G11570" s="5">
        <f>IF(C11570=0,0,C11570*LABOR_HRS_WK_MES*SEASON_WEEKS*(1+DIM_PCT_MES)^C11570)</f>
        <v>140.12604492187498</v>
      </c>
      <c r="H11570" s="5">
        <f>E11570+F11570+G11570</f>
        <v>8586.0282788781515</v>
      </c>
      <c r="I11570" s="5">
        <f>MIN(H11570,FARMER_HRS)</f>
        <v>720</v>
      </c>
      <c r="J11570" s="5">
        <f>MAX(0,H11570-FARMER_HRS)</f>
        <v>7866.0282788781515</v>
      </c>
      <c r="K11570" s="2">
        <f>I11570*FARMER_RATE+J11570*TEMP_WORKER_RATE</f>
        <v>161562.99095274569</v>
      </c>
      <c r="L11570" s="2">
        <f>A11570*PRICE_TOM+B11570*PRICE_CAR+C11570*PRICE_MES</f>
        <v>191204</v>
      </c>
      <c r="M11570" s="2">
        <f>A11570*FERT_BED_TOM+B11570*FERT_BED_CAR+C11570*FERT_BED_MES</f>
        <v>24640</v>
      </c>
      <c r="N11570" s="6">
        <f>IF(AND(D11570&lt;=TOTAL_BEDS,J11570&lt;=TEMP_WORKER_MAX*TEMP_WORKER_HRS),1,0)</f>
        <v>0</v>
      </c>
      <c r="O11570" s="2">
        <f>L11570-M11570-K11570-FIXED_COSTS</f>
        <v>-14998.990952745691</v>
      </c>
      <c r="P11570" s="2">
        <f>IF(N11570=1,O11570,"")</f>
      </c>
    </row>
    <row r="11571">
      <c r="A11571" s="6">
        <v>17</v>
      </c>
      <c r="B11571" s="6">
        <v>16</v>
      </c>
      <c r="C11571" s="6">
        <v>4</v>
      </c>
      <c r="D11571" s="6">
        <f>A11571+B11571+C11571</f>
        <v>37</v>
      </c>
      <c r="E11571" s="5">
        <f>IF(A11571=0,0,A11571*LABOR_HRS_WK_TOM*SEASON_WEEKS*(1+DIM_PCT_TOM)^A11571)</f>
        <v>7733.339536039206</v>
      </c>
      <c r="F11571" s="5">
        <f>IF(B11571=0,0,B11571*LABOR_HRS_WK_CAR*SEASON_WEEKS*(1+DIM_PCT_CAR)^B11571)</f>
        <v>712.56269791706984</v>
      </c>
      <c r="G11571" s="5">
        <f>IF(C11571=0,0,C11571*LABOR_HRS_WK_MES*SEASON_WEEKS*(1+DIM_PCT_MES)^C11571)</f>
        <v>189.17016064453119</v>
      </c>
      <c r="H11571" s="5">
        <f>E11571+F11571+G11571</f>
        <v>8635.0723946008075</v>
      </c>
      <c r="I11571" s="5">
        <f>MIN(H11571,FARMER_HRS)</f>
        <v>720</v>
      </c>
      <c r="J11571" s="5">
        <f>MAX(0,H11571-FARMER_HRS)</f>
        <v>7915.0723946008075</v>
      </c>
      <c r="K11571" s="2">
        <f>I11571*FARMER_RATE+J11571*TEMP_WORKER_RATE</f>
        <v>162414.45129515292</v>
      </c>
      <c r="L11571" s="2">
        <f>A11571*PRICE_TOM+B11571*PRICE_CAR+C11571*PRICE_MES</f>
        <v>193904</v>
      </c>
      <c r="M11571" s="2">
        <f>A11571*FERT_BED_TOM+B11571*FERT_BED_CAR+C11571*FERT_BED_MES</f>
        <v>25520</v>
      </c>
      <c r="N11571" s="6">
        <f>IF(AND(D11571&lt;=TOTAL_BEDS,J11571&lt;=TEMP_WORKER_MAX*TEMP_WORKER_HRS),1,0)</f>
        <v>0</v>
      </c>
      <c r="O11571" s="2">
        <f>L11571-M11571-K11571-FIXED_COSTS</f>
        <v>-14030.451295152918</v>
      </c>
      <c r="P11571" s="2">
        <f>IF(N11571=1,O11571,"")</f>
      </c>
    </row>
    <row r="11572">
      <c r="A11572" s="6">
        <v>17</v>
      </c>
      <c r="B11572" s="6">
        <v>16</v>
      </c>
      <c r="C11572" s="6">
        <v>5</v>
      </c>
      <c r="D11572" s="6">
        <f>A11572+B11572+C11572</f>
        <v>38</v>
      </c>
      <c r="E11572" s="5">
        <f>IF(A11572=0,0,A11572*LABOR_HRS_WK_TOM*SEASON_WEEKS*(1+DIM_PCT_TOM)^A11572)</f>
        <v>7733.339536039206</v>
      </c>
      <c r="F11572" s="5">
        <f>IF(B11572=0,0,B11572*LABOR_HRS_WK_CAR*SEASON_WEEKS*(1+DIM_PCT_CAR)^B11572)</f>
        <v>712.56269791706984</v>
      </c>
      <c r="G11572" s="5">
        <f>IF(C11572=0,0,C11572*LABOR_HRS_WK_MES*SEASON_WEEKS*(1+DIM_PCT_MES)^C11572)</f>
        <v>239.41848456573481</v>
      </c>
      <c r="H11572" s="5">
        <f>E11572+F11572+G11572</f>
        <v>8685.32071852201</v>
      </c>
      <c r="I11572" s="5">
        <f>MIN(H11572,FARMER_HRS)</f>
        <v>720</v>
      </c>
      <c r="J11572" s="5">
        <f>MAX(0,H11572-FARMER_HRS)</f>
        <v>7965.3207185220108</v>
      </c>
      <c r="K11572" s="2">
        <f>I11572*FARMER_RATE+J11572*TEMP_WORKER_RATE</f>
        <v>163286.818029896</v>
      </c>
      <c r="L11572" s="2">
        <f>A11572*PRICE_TOM+B11572*PRICE_CAR+C11572*PRICE_MES</f>
        <v>196604</v>
      </c>
      <c r="M11572" s="2">
        <f>A11572*FERT_BED_TOM+B11572*FERT_BED_CAR+C11572*FERT_BED_MES</f>
        <v>26400</v>
      </c>
      <c r="N11572" s="6">
        <f>IF(AND(D11572&lt;=TOTAL_BEDS,J11572&lt;=TEMP_WORKER_MAX*TEMP_WORKER_HRS),1,0)</f>
        <v>0</v>
      </c>
      <c r="O11572" s="2">
        <f>L11572-M11572-K11572-FIXED_COSTS</f>
        <v>-13082.818029896007</v>
      </c>
      <c r="P11572" s="2">
        <f>IF(N11572=1,O11572,"")</f>
      </c>
    </row>
    <row r="11573">
      <c r="A11573" s="6">
        <v>17</v>
      </c>
      <c r="B11573" s="6">
        <v>16</v>
      </c>
      <c r="C11573" s="6">
        <v>6</v>
      </c>
      <c r="D11573" s="6">
        <f>A11573+B11573+C11573</f>
        <v>39</v>
      </c>
      <c r="E11573" s="5">
        <f>IF(A11573=0,0,A11573*LABOR_HRS_WK_TOM*SEASON_WEEKS*(1+DIM_PCT_TOM)^A11573)</f>
        <v>7733.339536039206</v>
      </c>
      <c r="F11573" s="5">
        <f>IF(B11573=0,0,B11573*LABOR_HRS_WK_CAR*SEASON_WEEKS*(1+DIM_PCT_CAR)^B11573)</f>
        <v>712.56269791706984</v>
      </c>
      <c r="G11573" s="5">
        <f>IF(C11573=0,0,C11573*LABOR_HRS_WK_MES*SEASON_WEEKS*(1+DIM_PCT_MES)^C11573)</f>
        <v>290.89345874736773</v>
      </c>
      <c r="H11573" s="5">
        <f>E11573+F11573+G11573</f>
        <v>8736.795692703643</v>
      </c>
      <c r="I11573" s="5">
        <f>MIN(H11573,FARMER_HRS)</f>
        <v>720</v>
      </c>
      <c r="J11573" s="5">
        <f>MAX(0,H11573-FARMER_HRS)</f>
        <v>8016.795692703643</v>
      </c>
      <c r="K11573" s="2">
        <f>I11573*FARMER_RATE+J11573*TEMP_WORKER_RATE</f>
        <v>164180.4807761049</v>
      </c>
      <c r="L11573" s="2">
        <f>A11573*PRICE_TOM+B11573*PRICE_CAR+C11573*PRICE_MES</f>
        <v>199304</v>
      </c>
      <c r="M11573" s="2">
        <f>A11573*FERT_BED_TOM+B11573*FERT_BED_CAR+C11573*FERT_BED_MES</f>
        <v>27280</v>
      </c>
      <c r="N11573" s="6">
        <f>IF(AND(D11573&lt;=TOTAL_BEDS,J11573&lt;=TEMP_WORKER_MAX*TEMP_WORKER_HRS),1,0)</f>
        <v>0</v>
      </c>
      <c r="O11573" s="2">
        <f>L11573-M11573-K11573-FIXED_COSTS</f>
        <v>-12156.480776104901</v>
      </c>
      <c r="P11573" s="2">
        <f>IF(N11573=1,O11573,"")</f>
      </c>
    </row>
    <row r="11574">
      <c r="A11574" s="6">
        <v>17</v>
      </c>
      <c r="B11574" s="6">
        <v>16</v>
      </c>
      <c r="C11574" s="6">
        <v>7</v>
      </c>
      <c r="D11574" s="6">
        <f>A11574+B11574+C11574</f>
        <v>40</v>
      </c>
      <c r="E11574" s="5">
        <f>IF(A11574=0,0,A11574*LABOR_HRS_WK_TOM*SEASON_WEEKS*(1+DIM_PCT_TOM)^A11574)</f>
        <v>7733.339536039206</v>
      </c>
      <c r="F11574" s="5">
        <f>IF(B11574=0,0,B11574*LABOR_HRS_WK_CAR*SEASON_WEEKS*(1+DIM_PCT_CAR)^B11574)</f>
        <v>712.56269791706984</v>
      </c>
      <c r="G11574" s="5">
        <f>IF(C11574=0,0,C11574*LABOR_HRS_WK_MES*SEASON_WEEKS*(1+DIM_PCT_MES)^C11574)</f>
        <v>343.61789814532818</v>
      </c>
      <c r="H11574" s="5">
        <f>E11574+F11574+G11574</f>
        <v>8789.5201321016048</v>
      </c>
      <c r="I11574" s="5">
        <f>MIN(H11574,FARMER_HRS)</f>
        <v>720</v>
      </c>
      <c r="J11574" s="5">
        <f>MAX(0,H11574-FARMER_HRS)</f>
        <v>8069.5201321016048</v>
      </c>
      <c r="K11574" s="2">
        <f>I11574*FARMER_RATE+J11574*TEMP_WORKER_RATE</f>
        <v>165095.83562676396</v>
      </c>
      <c r="L11574" s="2">
        <f>A11574*PRICE_TOM+B11574*PRICE_CAR+C11574*PRICE_MES</f>
        <v>202004</v>
      </c>
      <c r="M11574" s="2">
        <f>A11574*FERT_BED_TOM+B11574*FERT_BED_CAR+C11574*FERT_BED_MES</f>
        <v>28160</v>
      </c>
      <c r="N11574" s="6">
        <f>IF(AND(D11574&lt;=TOTAL_BEDS,J11574&lt;=TEMP_WORKER_MAX*TEMP_WORKER_HRS),1,0)</f>
        <v>0</v>
      </c>
      <c r="O11574" s="2">
        <f>L11574-M11574-K11574-FIXED_COSTS</f>
        <v>-11251.835626763961</v>
      </c>
      <c r="P11574" s="2">
        <f>IF(N11574=1,O11574,"")</f>
      </c>
    </row>
    <row r="11575">
      <c r="A11575" s="6">
        <v>17</v>
      </c>
      <c r="B11575" s="6">
        <v>16</v>
      </c>
      <c r="C11575" s="6">
        <v>8</v>
      </c>
      <c r="D11575" s="6">
        <f>A11575+B11575+C11575</f>
        <v>41</v>
      </c>
      <c r="E11575" s="5">
        <f>IF(A11575=0,0,A11575*LABOR_HRS_WK_TOM*SEASON_WEEKS*(1+DIM_PCT_TOM)^A11575)</f>
        <v>7733.339536039206</v>
      </c>
      <c r="F11575" s="5">
        <f>IF(B11575=0,0,B11575*LABOR_HRS_WK_CAR*SEASON_WEEKS*(1+DIM_PCT_CAR)^B11575)</f>
        <v>712.56269791706984</v>
      </c>
      <c r="G11575" s="5">
        <f>IF(C11575=0,0,C11575*LABOR_HRS_WK_MES*SEASON_WEEKS*(1+DIM_PCT_MES)^C11575)</f>
        <v>397.61499642530833</v>
      </c>
      <c r="H11575" s="5">
        <f>E11575+F11575+G11575</f>
        <v>8843.5172303815853</v>
      </c>
      <c r="I11575" s="5">
        <f>MIN(H11575,FARMER_HRS)</f>
        <v>720</v>
      </c>
      <c r="J11575" s="5">
        <f>MAX(0,H11575-FARMER_HRS)</f>
        <v>8123.5172303815853</v>
      </c>
      <c r="K11575" s="2">
        <f>I11575*FARMER_RATE+J11575*TEMP_WORKER_RATE</f>
        <v>166033.28524968031</v>
      </c>
      <c r="L11575" s="2">
        <f>A11575*PRICE_TOM+B11575*PRICE_CAR+C11575*PRICE_MES</f>
        <v>204704</v>
      </c>
      <c r="M11575" s="2">
        <f>A11575*FERT_BED_TOM+B11575*FERT_BED_CAR+C11575*FERT_BED_MES</f>
        <v>29040</v>
      </c>
      <c r="N11575" s="6">
        <f>IF(AND(D11575&lt;=TOTAL_BEDS,J11575&lt;=TEMP_WORKER_MAX*TEMP_WORKER_HRS),1,0)</f>
        <v>0</v>
      </c>
      <c r="O11575" s="2">
        <f>L11575-M11575-K11575-FIXED_COSTS</f>
        <v>-10369.28524968031</v>
      </c>
      <c r="P11575" s="2">
        <f>IF(N11575=1,O11575,"")</f>
      </c>
    </row>
    <row r="11576">
      <c r="A11576" s="6">
        <v>17</v>
      </c>
      <c r="B11576" s="6">
        <v>16</v>
      </c>
      <c r="C11576" s="6">
        <v>9</v>
      </c>
      <c r="D11576" s="6">
        <f>A11576+B11576+C11576</f>
        <v>42</v>
      </c>
      <c r="E11576" s="5">
        <f>IF(A11576=0,0,A11576*LABOR_HRS_WK_TOM*SEASON_WEEKS*(1+DIM_PCT_TOM)^A11576)</f>
        <v>7733.339536039206</v>
      </c>
      <c r="F11576" s="5">
        <f>IF(B11576=0,0,B11576*LABOR_HRS_WK_CAR*SEASON_WEEKS*(1+DIM_PCT_CAR)^B11576)</f>
        <v>712.56269791706984</v>
      </c>
      <c r="G11576" s="5">
        <f>IF(C11576=0,0,C11576*LABOR_HRS_WK_MES*SEASON_WEEKS*(1+DIM_PCT_MES)^C11576)</f>
        <v>452.90833186570273</v>
      </c>
      <c r="H11576" s="5">
        <f>E11576+F11576+G11576</f>
        <v>8898.81056582198</v>
      </c>
      <c r="I11576" s="5">
        <f>MIN(H11576,FARMER_HRS)</f>
        <v>720</v>
      </c>
      <c r="J11576" s="5">
        <f>MAX(0,H11576-FARMER_HRS)</f>
        <v>8178.8105658219793</v>
      </c>
      <c r="K11576" s="2">
        <f>I11576*FARMER_RATE+J11576*TEMP_WORKER_RATE</f>
        <v>166993.23898996491</v>
      </c>
      <c r="L11576" s="2">
        <f>A11576*PRICE_TOM+B11576*PRICE_CAR+C11576*PRICE_MES</f>
        <v>207404</v>
      </c>
      <c r="M11576" s="2">
        <f>A11576*FERT_BED_TOM+B11576*FERT_BED_CAR+C11576*FERT_BED_MES</f>
        <v>29920</v>
      </c>
      <c r="N11576" s="6">
        <f>IF(AND(D11576&lt;=TOTAL_BEDS,J11576&lt;=TEMP_WORKER_MAX*TEMP_WORKER_HRS),1,0)</f>
        <v>0</v>
      </c>
      <c r="O11576" s="2">
        <f>L11576-M11576-K11576-FIXED_COSTS</f>
        <v>-9509.2389899649133</v>
      </c>
      <c r="P11576" s="2">
        <f>IF(N11576=1,O11576,"")</f>
      </c>
    </row>
    <row r="11577">
      <c r="A11577" s="6">
        <v>17</v>
      </c>
      <c r="B11577" s="6">
        <v>16</v>
      </c>
      <c r="C11577" s="6">
        <v>10</v>
      </c>
      <c r="D11577" s="6">
        <f>A11577+B11577+C11577</f>
        <v>43</v>
      </c>
      <c r="E11577" s="5">
        <f>IF(A11577=0,0,A11577*LABOR_HRS_WK_TOM*SEASON_WEEKS*(1+DIM_PCT_TOM)^A11577)</f>
        <v>7733.339536039206</v>
      </c>
      <c r="F11577" s="5">
        <f>IF(B11577=0,0,B11577*LABOR_HRS_WK_CAR*SEASON_WEEKS*(1+DIM_PCT_CAR)^B11577)</f>
        <v>712.56269791706984</v>
      </c>
      <c r="G11577" s="5">
        <f>IF(C11577=0,0,C11577*LABOR_HRS_WK_MES*SEASON_WEEKS*(1+DIM_PCT_MES)^C11577)</f>
        <v>509.52187334891551</v>
      </c>
      <c r="H11577" s="5">
        <f>E11577+F11577+G11577</f>
        <v>8955.4241073051926</v>
      </c>
      <c r="I11577" s="5">
        <f>MIN(H11577,FARMER_HRS)</f>
        <v>720</v>
      </c>
      <c r="J11577" s="5">
        <f>MAX(0,H11577-FARMER_HRS)</f>
        <v>8235.4241073051926</v>
      </c>
      <c r="K11577" s="2">
        <f>I11577*FARMER_RATE+J11577*TEMP_WORKER_RATE</f>
        <v>167976.11297404848</v>
      </c>
      <c r="L11577" s="2">
        <f>A11577*PRICE_TOM+B11577*PRICE_CAR+C11577*PRICE_MES</f>
        <v>210104</v>
      </c>
      <c r="M11577" s="2">
        <f>A11577*FERT_BED_TOM+B11577*FERT_BED_CAR+C11577*FERT_BED_MES</f>
        <v>30800</v>
      </c>
      <c r="N11577" s="6">
        <f>IF(AND(D11577&lt;=TOTAL_BEDS,J11577&lt;=TEMP_WORKER_MAX*TEMP_WORKER_HRS),1,0)</f>
        <v>0</v>
      </c>
      <c r="O11577" s="2">
        <f>L11577-M11577-K11577-FIXED_COSTS</f>
        <v>-8672.1129740484757</v>
      </c>
      <c r="P11577" s="2">
        <f>IF(N11577=1,O11577,"")</f>
      </c>
    </row>
    <row r="11578">
      <c r="A11578" s="6">
        <v>17</v>
      </c>
      <c r="B11578" s="6">
        <v>16</v>
      </c>
      <c r="C11578" s="6">
        <v>11</v>
      </c>
      <c r="D11578" s="6">
        <f>A11578+B11578+C11578</f>
        <v>44</v>
      </c>
      <c r="E11578" s="5">
        <f>IF(A11578=0,0,A11578*LABOR_HRS_WK_TOM*SEASON_WEEKS*(1+DIM_PCT_TOM)^A11578)</f>
        <v>7733.339536039206</v>
      </c>
      <c r="F11578" s="5">
        <f>IF(B11578=0,0,B11578*LABOR_HRS_WK_CAR*SEASON_WEEKS*(1+DIM_PCT_CAR)^B11578)</f>
        <v>712.56269791706984</v>
      </c>
      <c r="G11578" s="5">
        <f>IF(C11578=0,0,C11578*LABOR_HRS_WK_MES*SEASON_WEEKS*(1+DIM_PCT_MES)^C11578)</f>
        <v>567.47998644235463</v>
      </c>
      <c r="H11578" s="5">
        <f>E11578+F11578+G11578</f>
        <v>9013.382220398631</v>
      </c>
      <c r="I11578" s="5">
        <f>MIN(H11578,FARMER_HRS)</f>
        <v>720</v>
      </c>
      <c r="J11578" s="5">
        <f>MAX(0,H11578-FARMER_HRS)</f>
        <v>8293.382220398631</v>
      </c>
      <c r="K11578" s="2">
        <f>I11578*FARMER_RATE+J11578*TEMP_WORKER_RATE</f>
        <v>168982.330215254</v>
      </c>
      <c r="L11578" s="2">
        <f>A11578*PRICE_TOM+B11578*PRICE_CAR+C11578*PRICE_MES</f>
        <v>212804</v>
      </c>
      <c r="M11578" s="2">
        <f>A11578*FERT_BED_TOM+B11578*FERT_BED_CAR+C11578*FERT_BED_MES</f>
        <v>31680</v>
      </c>
      <c r="N11578" s="6">
        <f>IF(AND(D11578&lt;=TOTAL_BEDS,J11578&lt;=TEMP_WORKER_MAX*TEMP_WORKER_HRS),1,0)</f>
        <v>0</v>
      </c>
      <c r="O11578" s="2">
        <f>L11578-M11578-K11578-FIXED_COSTS</f>
        <v>-7858.3302152540127</v>
      </c>
      <c r="P11578" s="2">
        <f>IF(N11578=1,O11578,"")</f>
      </c>
    </row>
    <row r="11579">
      <c r="A11579" s="6">
        <v>17</v>
      </c>
      <c r="B11579" s="6">
        <v>16</v>
      </c>
      <c r="C11579" s="6">
        <v>12</v>
      </c>
      <c r="D11579" s="6">
        <f>A11579+B11579+C11579</f>
        <v>45</v>
      </c>
      <c r="E11579" s="5">
        <f>IF(A11579=0,0,A11579*LABOR_HRS_WK_TOM*SEASON_WEEKS*(1+DIM_PCT_TOM)^A11579)</f>
        <v>7733.339536039206</v>
      </c>
      <c r="F11579" s="5">
        <f>IF(B11579=0,0,B11579*LABOR_HRS_WK_CAR*SEASON_WEEKS*(1+DIM_PCT_CAR)^B11579)</f>
        <v>712.56269791706984</v>
      </c>
      <c r="G11579" s="5">
        <f>IF(C11579=0,0,C11579*LABOR_HRS_WK_MES*SEASON_WEEKS*(1+DIM_PCT_MES)^C11579)</f>
        <v>626.807439570419</v>
      </c>
      <c r="H11579" s="5">
        <f>E11579+F11579+G11579</f>
        <v>9072.709673526695</v>
      </c>
      <c r="I11579" s="5">
        <f>MIN(H11579,FARMER_HRS)</f>
        <v>720</v>
      </c>
      <c r="J11579" s="5">
        <f>MAX(0,H11579-FARMER_HRS)</f>
        <v>8352.709673526695</v>
      </c>
      <c r="K11579" s="2">
        <f>I11579*FARMER_RATE+J11579*TEMP_WORKER_RATE</f>
        <v>170012.32072094956</v>
      </c>
      <c r="L11579" s="2">
        <f>A11579*PRICE_TOM+B11579*PRICE_CAR+C11579*PRICE_MES</f>
        <v>215504</v>
      </c>
      <c r="M11579" s="2">
        <f>A11579*FERT_BED_TOM+B11579*FERT_BED_CAR+C11579*FERT_BED_MES</f>
        <v>32560</v>
      </c>
      <c r="N11579" s="6">
        <f>IF(AND(D11579&lt;=TOTAL_BEDS,J11579&lt;=TEMP_WORKER_MAX*TEMP_WORKER_HRS),1,0)</f>
        <v>0</v>
      </c>
      <c r="O11579" s="2">
        <f>L11579-M11579-K11579-FIXED_COSTS</f>
        <v>-7068.3207209495595</v>
      </c>
      <c r="P11579" s="2">
        <f>IF(N11579=1,O11579,"")</f>
      </c>
    </row>
    <row r="11580">
      <c r="A11580" s="6">
        <v>17</v>
      </c>
      <c r="B11580" s="6">
        <v>16</v>
      </c>
      <c r="C11580" s="6">
        <v>13</v>
      </c>
      <c r="D11580" s="6">
        <f>A11580+B11580+C11580</f>
        <v>46</v>
      </c>
      <c r="E11580" s="5">
        <f>IF(A11580=0,0,A11580*LABOR_HRS_WK_TOM*SEASON_WEEKS*(1+DIM_PCT_TOM)^A11580)</f>
        <v>7733.339536039206</v>
      </c>
      <c r="F11580" s="5">
        <f>IF(B11580=0,0,B11580*LABOR_HRS_WK_CAR*SEASON_WEEKS*(1+DIM_PCT_CAR)^B11580)</f>
        <v>712.56269791706984</v>
      </c>
      <c r="G11580" s="5">
        <f>IF(C11580=0,0,C11580*LABOR_HRS_WK_MES*SEASON_WEEKS*(1+DIM_PCT_MES)^C11580)</f>
        <v>687.52941027880331</v>
      </c>
      <c r="H11580" s="5">
        <f>E11580+F11580+G11580</f>
        <v>9133.43164423508</v>
      </c>
      <c r="I11580" s="5">
        <f>MIN(H11580,FARMER_HRS)</f>
        <v>720</v>
      </c>
      <c r="J11580" s="5">
        <f>MAX(0,H11580-FARMER_HRS)</f>
        <v>8413.43164423508</v>
      </c>
      <c r="K11580" s="2">
        <f>I11580*FARMER_RATE+J11580*TEMP_WORKER_RATE</f>
        <v>171066.52160130345</v>
      </c>
      <c r="L11580" s="2">
        <f>A11580*PRICE_TOM+B11580*PRICE_CAR+C11580*PRICE_MES</f>
        <v>218204</v>
      </c>
      <c r="M11580" s="2">
        <f>A11580*FERT_BED_TOM+B11580*FERT_BED_CAR+C11580*FERT_BED_MES</f>
        <v>33440</v>
      </c>
      <c r="N11580" s="6">
        <f>IF(AND(D11580&lt;=TOTAL_BEDS,J11580&lt;=TEMP_WORKER_MAX*TEMP_WORKER_HRS),1,0)</f>
        <v>0</v>
      </c>
      <c r="O11580" s="2">
        <f>L11580-M11580-K11580-FIXED_COSTS</f>
        <v>-6302.5216013034515</v>
      </c>
      <c r="P11580" s="2">
        <f>IF(N11580=1,O11580,"")</f>
      </c>
    </row>
    <row r="11581">
      <c r="A11581" s="6">
        <v>17</v>
      </c>
      <c r="B11581" s="6">
        <v>16</v>
      </c>
      <c r="C11581" s="6">
        <v>14</v>
      </c>
      <c r="D11581" s="6">
        <f>A11581+B11581+C11581</f>
        <v>47</v>
      </c>
      <c r="E11581" s="5">
        <f>IF(A11581=0,0,A11581*LABOR_HRS_WK_TOM*SEASON_WEEKS*(1+DIM_PCT_TOM)^A11581)</f>
        <v>7733.339536039206</v>
      </c>
      <c r="F11581" s="5">
        <f>IF(B11581=0,0,B11581*LABOR_HRS_WK_CAR*SEASON_WEEKS*(1+DIM_PCT_CAR)^B11581)</f>
        <v>712.56269791706984</v>
      </c>
      <c r="G11581" s="5">
        <f>IF(C11581=0,0,C11581*LABOR_HRS_WK_MES*SEASON_WEEKS*(1+DIM_PCT_MES)^C11581)</f>
        <v>749.67149159246435</v>
      </c>
      <c r="H11581" s="5">
        <f>E11581+F11581+G11581</f>
        <v>9195.57372554874</v>
      </c>
      <c r="I11581" s="5">
        <f>MIN(H11581,FARMER_HRS)</f>
        <v>720</v>
      </c>
      <c r="J11581" s="5">
        <f>MAX(0,H11581-FARMER_HRS)</f>
        <v>8475.57372554874</v>
      </c>
      <c r="K11581" s="2">
        <f>I11581*FARMER_RATE+J11581*TEMP_WORKER_RATE</f>
        <v>172145.37717966564</v>
      </c>
      <c r="L11581" s="2">
        <f>A11581*PRICE_TOM+B11581*PRICE_CAR+C11581*PRICE_MES</f>
        <v>220904</v>
      </c>
      <c r="M11581" s="2">
        <f>A11581*FERT_BED_TOM+B11581*FERT_BED_CAR+C11581*FERT_BED_MES</f>
        <v>34320</v>
      </c>
      <c r="N11581" s="6">
        <f>IF(AND(D11581&lt;=TOTAL_BEDS,J11581&lt;=TEMP_WORKER_MAX*TEMP_WORKER_HRS),1,0)</f>
        <v>0</v>
      </c>
      <c r="O11581" s="2">
        <f>L11581-M11581-K11581-FIXED_COSTS</f>
        <v>-5561.3771796656365</v>
      </c>
      <c r="P11581" s="2">
        <f>IF(N11581=1,O11581,"")</f>
      </c>
    </row>
    <row r="11582">
      <c r="A11582" s="6">
        <v>17</v>
      </c>
      <c r="B11582" s="6">
        <v>16</v>
      </c>
      <c r="C11582" s="6">
        <v>15</v>
      </c>
      <c r="D11582" s="6">
        <f>A11582+B11582+C11582</f>
        <v>48</v>
      </c>
      <c r="E11582" s="5">
        <f>IF(A11582=0,0,A11582*LABOR_HRS_WK_TOM*SEASON_WEEKS*(1+DIM_PCT_TOM)^A11582)</f>
        <v>7733.339536039206</v>
      </c>
      <c r="F11582" s="5">
        <f>IF(B11582=0,0,B11582*LABOR_HRS_WK_CAR*SEASON_WEEKS*(1+DIM_PCT_CAR)^B11582)</f>
        <v>712.56269791706984</v>
      </c>
      <c r="G11582" s="5">
        <f>IF(C11582=0,0,C11582*LABOR_HRS_WK_MES*SEASON_WEEKS*(1+DIM_PCT_MES)^C11582)</f>
        <v>813.25969846861074</v>
      </c>
      <c r="H11582" s="5">
        <f>E11582+F11582+G11582</f>
        <v>9259.1619324248877</v>
      </c>
      <c r="I11582" s="5">
        <f>MIN(H11582,FARMER_HRS)</f>
        <v>720</v>
      </c>
      <c r="J11582" s="5">
        <f>MAX(0,H11582-FARMER_HRS)</f>
        <v>8539.1619324248877</v>
      </c>
      <c r="K11582" s="2">
        <f>I11582*FARMER_RATE+J11582*TEMP_WORKER_RATE</f>
        <v>173249.33910459874</v>
      </c>
      <c r="L11582" s="2">
        <f>A11582*PRICE_TOM+B11582*PRICE_CAR+C11582*PRICE_MES</f>
        <v>223604</v>
      </c>
      <c r="M11582" s="2">
        <f>A11582*FERT_BED_TOM+B11582*FERT_BED_CAR+C11582*FERT_BED_MES</f>
        <v>35200</v>
      </c>
      <c r="N11582" s="6">
        <f>IF(AND(D11582&lt;=TOTAL_BEDS,J11582&lt;=TEMP_WORKER_MAX*TEMP_WORKER_HRS),1,0)</f>
        <v>0</v>
      </c>
      <c r="O11582" s="2">
        <f>L11582-M11582-K11582-FIXED_COSTS</f>
        <v>-4845.3391045987373</v>
      </c>
      <c r="P11582" s="2">
        <f>IF(N11582=1,O11582,"")</f>
      </c>
    </row>
    <row r="11583">
      <c r="A11583" s="6">
        <v>17</v>
      </c>
      <c r="B11583" s="6">
        <v>16</v>
      </c>
      <c r="C11583" s="6">
        <v>16</v>
      </c>
      <c r="D11583" s="6">
        <f>A11583+B11583+C11583</f>
        <v>49</v>
      </c>
      <c r="E11583" s="5">
        <f>IF(A11583=0,0,A11583*LABOR_HRS_WK_TOM*SEASON_WEEKS*(1+DIM_PCT_TOM)^A11583)</f>
        <v>7733.339536039206</v>
      </c>
      <c r="F11583" s="5">
        <f>IF(B11583=0,0,B11583*LABOR_HRS_WK_CAR*SEASON_WEEKS*(1+DIM_PCT_CAR)^B11583)</f>
        <v>712.56269791706984</v>
      </c>
      <c r="G11583" s="5">
        <f>IF(C11583=0,0,C11583*LABOR_HRS_WK_MES*SEASON_WEEKS*(1+DIM_PCT_MES)^C11583)</f>
        <v>878.32047434609967</v>
      </c>
      <c r="H11583" s="5">
        <f>E11583+F11583+G11583</f>
        <v>9324.2227083023754</v>
      </c>
      <c r="I11583" s="5">
        <f>MIN(H11583,FARMER_HRS)</f>
        <v>720</v>
      </c>
      <c r="J11583" s="5">
        <f>MAX(0,H11583-FARMER_HRS)</f>
        <v>8604.2227083023754</v>
      </c>
      <c r="K11583" s="2">
        <f>I11583*FARMER_RATE+J11583*TEMP_WORKER_RATE</f>
        <v>174378.8664635829</v>
      </c>
      <c r="L11583" s="2">
        <f>A11583*PRICE_TOM+B11583*PRICE_CAR+C11583*PRICE_MES</f>
        <v>226304</v>
      </c>
      <c r="M11583" s="2">
        <f>A11583*FERT_BED_TOM+B11583*FERT_BED_CAR+C11583*FERT_BED_MES</f>
        <v>36080</v>
      </c>
      <c r="N11583" s="6">
        <f>IF(AND(D11583&lt;=TOTAL_BEDS,J11583&lt;=TEMP_WORKER_MAX*TEMP_WORKER_HRS),1,0)</f>
        <v>0</v>
      </c>
      <c r="O11583" s="2">
        <f>L11583-M11583-K11583-FIXED_COSTS</f>
        <v>-4154.8664635829045</v>
      </c>
      <c r="P11583" s="2">
        <f>IF(N11583=1,O11583,"")</f>
      </c>
    </row>
    <row r="11584">
      <c r="A11584" s="6">
        <v>17</v>
      </c>
      <c r="B11584" s="6">
        <v>16</v>
      </c>
      <c r="C11584" s="6">
        <v>17</v>
      </c>
      <c r="D11584" s="6">
        <f>A11584+B11584+C11584</f>
        <v>50</v>
      </c>
      <c r="E11584" s="5">
        <f>IF(A11584=0,0,A11584*LABOR_HRS_WK_TOM*SEASON_WEEKS*(1+DIM_PCT_TOM)^A11584)</f>
        <v>7733.339536039206</v>
      </c>
      <c r="F11584" s="5">
        <f>IF(B11584=0,0,B11584*LABOR_HRS_WK_CAR*SEASON_WEEKS*(1+DIM_PCT_CAR)^B11584)</f>
        <v>712.56269791706984</v>
      </c>
      <c r="G11584" s="5">
        <f>IF(C11584=0,0,C11584*LABOR_HRS_WK_MES*SEASON_WEEKS*(1+DIM_PCT_MES)^C11584)</f>
        <v>944.88069779263992</v>
      </c>
      <c r="H11584" s="5">
        <f>E11584+F11584+G11584</f>
        <v>9390.7829317489159</v>
      </c>
      <c r="I11584" s="5">
        <f>MIN(H11584,FARMER_HRS)</f>
        <v>720</v>
      </c>
      <c r="J11584" s="5">
        <f>MAX(0,H11584-FARMER_HRS)</f>
        <v>8670.7829317489159</v>
      </c>
      <c r="K11584" s="2">
        <f>I11584*FARMER_RATE+J11584*TEMP_WORKER_RATE</f>
        <v>175534.42589841867</v>
      </c>
      <c r="L11584" s="2">
        <f>A11584*PRICE_TOM+B11584*PRICE_CAR+C11584*PRICE_MES</f>
        <v>229004</v>
      </c>
      <c r="M11584" s="2">
        <f>A11584*FERT_BED_TOM+B11584*FERT_BED_CAR+C11584*FERT_BED_MES</f>
        <v>36960</v>
      </c>
      <c r="N11584" s="6">
        <f>IF(AND(D11584&lt;=TOTAL_BEDS,J11584&lt;=TEMP_WORKER_MAX*TEMP_WORKER_HRS),1,0)</f>
        <v>0</v>
      </c>
      <c r="O11584" s="2">
        <f>L11584-M11584-K11584-FIXED_COSTS</f>
        <v>-3490.4258984186745</v>
      </c>
      <c r="P11584" s="2">
        <f>IF(N11584=1,O11584,"")</f>
      </c>
    </row>
    <row r="11585">
      <c r="A11585" s="6">
        <v>17</v>
      </c>
      <c r="B11585" s="6">
        <v>16</v>
      </c>
      <c r="C11585" s="6">
        <v>18</v>
      </c>
      <c r="D11585" s="6">
        <f>A11585+B11585+C11585</f>
        <v>51</v>
      </c>
      <c r="E11585" s="5">
        <f>IF(A11585=0,0,A11585*LABOR_HRS_WK_TOM*SEASON_WEEKS*(1+DIM_PCT_TOM)^A11585)</f>
        <v>7733.339536039206</v>
      </c>
      <c r="F11585" s="5">
        <f>IF(B11585=0,0,B11585*LABOR_HRS_WK_CAR*SEASON_WEEKS*(1+DIM_PCT_CAR)^B11585)</f>
        <v>712.56269791706984</v>
      </c>
      <c r="G11585" s="5">
        <f>IF(C11585=0,0,C11585*LABOR_HRS_WK_MES*SEASON_WEEKS*(1+DIM_PCT_MES)^C11585)</f>
        <v>1012.9676892512272</v>
      </c>
      <c r="H11585" s="5">
        <f>E11585+F11585+G11585</f>
        <v>9458.8699232075032</v>
      </c>
      <c r="I11585" s="5">
        <f>MIN(H11585,FARMER_HRS)</f>
        <v>720</v>
      </c>
      <c r="J11585" s="5">
        <f>MAX(0,H11585-FARMER_HRS)</f>
        <v>8738.8699232075032</v>
      </c>
      <c r="K11585" s="2">
        <f>I11585*FARMER_RATE+J11585*TEMP_WORKER_RATE</f>
        <v>176716.49172235248</v>
      </c>
      <c r="L11585" s="2">
        <f>A11585*PRICE_TOM+B11585*PRICE_CAR+C11585*PRICE_MES</f>
        <v>231704</v>
      </c>
      <c r="M11585" s="2">
        <f>A11585*FERT_BED_TOM+B11585*FERT_BED_CAR+C11585*FERT_BED_MES</f>
        <v>37840</v>
      </c>
      <c r="N11585" s="6">
        <f>IF(AND(D11585&lt;=TOTAL_BEDS,J11585&lt;=TEMP_WORKER_MAX*TEMP_WORKER_HRS),1,0)</f>
        <v>0</v>
      </c>
      <c r="O11585" s="2">
        <f>L11585-M11585-K11585-FIXED_COSTS</f>
        <v>-2852.4917223524826</v>
      </c>
      <c r="P11585" s="2">
        <f>IF(N11585=1,O11585,"")</f>
      </c>
    </row>
    <row r="11586">
      <c r="A11586" s="6">
        <v>17</v>
      </c>
      <c r="B11586" s="6">
        <v>16</v>
      </c>
      <c r="C11586" s="6">
        <v>19</v>
      </c>
      <c r="D11586" s="6">
        <f>A11586+B11586+C11586</f>
        <v>52</v>
      </c>
      <c r="E11586" s="5">
        <f>IF(A11586=0,0,A11586*LABOR_HRS_WK_TOM*SEASON_WEEKS*(1+DIM_PCT_TOM)^A11586)</f>
        <v>7733.339536039206</v>
      </c>
      <c r="F11586" s="5">
        <f>IF(B11586=0,0,B11586*LABOR_HRS_WK_CAR*SEASON_WEEKS*(1+DIM_PCT_CAR)^B11586)</f>
        <v>712.56269791706984</v>
      </c>
      <c r="G11586" s="5">
        <f>IF(C11586=0,0,C11586*LABOR_HRS_WK_MES*SEASON_WEEKS*(1+DIM_PCT_MES)^C11586)</f>
        <v>1082.6092178872491</v>
      </c>
      <c r="H11586" s="5">
        <f>E11586+F11586+G11586</f>
        <v>9528.5114518435257</v>
      </c>
      <c r="I11586" s="5">
        <f>MIN(H11586,FARMER_HRS)</f>
        <v>720</v>
      </c>
      <c r="J11586" s="5">
        <f>MAX(0,H11586-FARMER_HRS)</f>
        <v>8808.5114518435257</v>
      </c>
      <c r="K11586" s="2">
        <f>I11586*FARMER_RATE+J11586*TEMP_WORKER_RATE</f>
        <v>177925.54603895009</v>
      </c>
      <c r="L11586" s="2">
        <f>A11586*PRICE_TOM+B11586*PRICE_CAR+C11586*PRICE_MES</f>
        <v>234404</v>
      </c>
      <c r="M11586" s="2">
        <f>A11586*FERT_BED_TOM+B11586*FERT_BED_CAR+C11586*FERT_BED_MES</f>
        <v>38720</v>
      </c>
      <c r="N11586" s="6">
        <f>IF(AND(D11586&lt;=TOTAL_BEDS,J11586&lt;=TEMP_WORKER_MAX*TEMP_WORKER_HRS),1,0)</f>
        <v>0</v>
      </c>
      <c r="O11586" s="2">
        <f>L11586-M11586-K11586-FIXED_COSTS</f>
        <v>-2241.546038950095</v>
      </c>
      <c r="P11586" s="2">
        <f>IF(N11586=1,O11586,"")</f>
      </c>
    </row>
    <row r="11587">
      <c r="A11587" s="6">
        <v>17</v>
      </c>
      <c r="B11587" s="6">
        <v>16</v>
      </c>
      <c r="C11587" s="6">
        <v>20</v>
      </c>
      <c r="D11587" s="6">
        <f>A11587+B11587+C11587</f>
        <v>53</v>
      </c>
      <c r="E11587" s="5">
        <f>IF(A11587=0,0,A11587*LABOR_HRS_WK_TOM*SEASON_WEEKS*(1+DIM_PCT_TOM)^A11587)</f>
        <v>7733.339536039206</v>
      </c>
      <c r="F11587" s="5">
        <f>IF(B11587=0,0,B11587*LABOR_HRS_WK_CAR*SEASON_WEEKS*(1+DIM_PCT_CAR)^B11587)</f>
        <v>712.56269791706984</v>
      </c>
      <c r="G11587" s="5">
        <f>IF(C11587=0,0,C11587*LABOR_HRS_WK_MES*SEASON_WEEKS*(1+DIM_PCT_MES)^C11587)</f>
        <v>1153.8335085377259</v>
      </c>
      <c r="H11587" s="5">
        <f>E11587+F11587+G11587</f>
        <v>9599.7357424940019</v>
      </c>
      <c r="I11587" s="5">
        <f>MIN(H11587,FARMER_HRS)</f>
        <v>720</v>
      </c>
      <c r="J11587" s="5">
        <f>MAX(0,H11587-FARMER_HRS)</f>
        <v>8879.7357424940019</v>
      </c>
      <c r="K11587" s="2">
        <f>I11587*FARMER_RATE+J11587*TEMP_WORKER_RATE</f>
        <v>179162.07886274307</v>
      </c>
      <c r="L11587" s="2">
        <f>A11587*PRICE_TOM+B11587*PRICE_CAR+C11587*PRICE_MES</f>
        <v>237104</v>
      </c>
      <c r="M11587" s="2">
        <f>A11587*FERT_BED_TOM+B11587*FERT_BED_CAR+C11587*FERT_BED_MES</f>
        <v>39600</v>
      </c>
      <c r="N11587" s="6">
        <f>IF(AND(D11587&lt;=TOTAL_BEDS,J11587&lt;=TEMP_WORKER_MAX*TEMP_WORKER_HRS),1,0)</f>
        <v>0</v>
      </c>
      <c r="O11587" s="2">
        <f>L11587-M11587-K11587-FIXED_COSTS</f>
        <v>-1658.0788627430738</v>
      </c>
      <c r="P11587" s="2">
        <f>IF(N11587=1,O11587,"")</f>
      </c>
    </row>
    <row r="11588">
      <c r="A11588" s="6">
        <v>17</v>
      </c>
      <c r="B11588" s="6">
        <v>16</v>
      </c>
      <c r="C11588" s="6">
        <v>21</v>
      </c>
      <c r="D11588" s="6">
        <f>A11588+B11588+C11588</f>
        <v>54</v>
      </c>
      <c r="E11588" s="5">
        <f>IF(A11588=0,0,A11588*LABOR_HRS_WK_TOM*SEASON_WEEKS*(1+DIM_PCT_TOM)^A11588)</f>
        <v>7733.339536039206</v>
      </c>
      <c r="F11588" s="5">
        <f>IF(B11588=0,0,B11588*LABOR_HRS_WK_CAR*SEASON_WEEKS*(1+DIM_PCT_CAR)^B11588)</f>
        <v>712.56269791706984</v>
      </c>
      <c r="G11588" s="5">
        <f>IF(C11588=0,0,C11588*LABOR_HRS_WK_MES*SEASON_WEEKS*(1+DIM_PCT_MES)^C11588)</f>
        <v>1226.6692487641699</v>
      </c>
      <c r="H11588" s="5">
        <f>E11588+F11588+G11588</f>
        <v>9672.5714827204465</v>
      </c>
      <c r="I11588" s="5">
        <f>MIN(H11588,FARMER_HRS)</f>
        <v>720</v>
      </c>
      <c r="J11588" s="5">
        <f>MAX(0,H11588-FARMER_HRS)</f>
        <v>8952.5714827204465</v>
      </c>
      <c r="K11588" s="2">
        <f>I11588*FARMER_RATE+J11588*TEMP_WORKER_RATE</f>
        <v>180426.58824167441</v>
      </c>
      <c r="L11588" s="2">
        <f>A11588*PRICE_TOM+B11588*PRICE_CAR+C11588*PRICE_MES</f>
        <v>239804</v>
      </c>
      <c r="M11588" s="2">
        <f>A11588*FERT_BED_TOM+B11588*FERT_BED_CAR+C11588*FERT_BED_MES</f>
        <v>40480</v>
      </c>
      <c r="N11588" s="6">
        <f>IF(AND(D11588&lt;=TOTAL_BEDS,J11588&lt;=TEMP_WORKER_MAX*TEMP_WORKER_HRS),1,0)</f>
        <v>0</v>
      </c>
      <c r="O11588" s="2">
        <f>L11588-M11588-K11588-FIXED_COSTS</f>
        <v>-1102.5882416744134</v>
      </c>
      <c r="P11588" s="2">
        <f>IF(N11588=1,O11588,"")</f>
      </c>
    </row>
    <row r="11589">
      <c r="A11589" s="6">
        <v>17</v>
      </c>
      <c r="B11589" s="6">
        <v>16</v>
      </c>
      <c r="C11589" s="6">
        <v>22</v>
      </c>
      <c r="D11589" s="6">
        <f>A11589+B11589+C11589</f>
        <v>55</v>
      </c>
      <c r="E11589" s="5">
        <f>IF(A11589=0,0,A11589*LABOR_HRS_WK_TOM*SEASON_WEEKS*(1+DIM_PCT_TOM)^A11589)</f>
        <v>7733.339536039206</v>
      </c>
      <c r="F11589" s="5">
        <f>IF(B11589=0,0,B11589*LABOR_HRS_WK_CAR*SEASON_WEEKS*(1+DIM_PCT_CAR)^B11589)</f>
        <v>712.56269791706984</v>
      </c>
      <c r="G11589" s="5">
        <f>IF(C11589=0,0,C11589*LABOR_HRS_WK_MES*SEASON_WEEKS*(1+DIM_PCT_MES)^C11589)</f>
        <v>1301.1455960105659</v>
      </c>
      <c r="H11589" s="5">
        <f>E11589+F11589+G11589</f>
        <v>9747.047829966843</v>
      </c>
      <c r="I11589" s="5">
        <f>MIN(H11589,FARMER_HRS)</f>
        <v>720</v>
      </c>
      <c r="J11589" s="5">
        <f>MAX(0,H11589-FARMER_HRS)</f>
        <v>9027.047829966843</v>
      </c>
      <c r="K11589" s="2">
        <f>I11589*FARMER_RATE+J11589*TEMP_WORKER_RATE</f>
        <v>181719.58038136881</v>
      </c>
      <c r="L11589" s="2">
        <f>A11589*PRICE_TOM+B11589*PRICE_CAR+C11589*PRICE_MES</f>
        <v>242504</v>
      </c>
      <c r="M11589" s="2">
        <f>A11589*FERT_BED_TOM+B11589*FERT_BED_CAR+C11589*FERT_BED_MES</f>
        <v>41360</v>
      </c>
      <c r="N11589" s="6">
        <f>IF(AND(D11589&lt;=TOTAL_BEDS,J11589&lt;=TEMP_WORKER_MAX*TEMP_WORKER_HRS),1,0)</f>
        <v>0</v>
      </c>
      <c r="O11589" s="2">
        <f>L11589-M11589-K11589-FIXED_COSTS</f>
        <v>-575.58038136881078</v>
      </c>
      <c r="P11589" s="2">
        <f>IF(N11589=1,O11589,"")</f>
      </c>
    </row>
    <row r="11590">
      <c r="A11590" s="6">
        <v>17</v>
      </c>
      <c r="B11590" s="6">
        <v>16</v>
      </c>
      <c r="C11590" s="6">
        <v>23</v>
      </c>
      <c r="D11590" s="6">
        <f>A11590+B11590+C11590</f>
        <v>56</v>
      </c>
      <c r="E11590" s="5">
        <f>IF(A11590=0,0,A11590*LABOR_HRS_WK_TOM*SEASON_WEEKS*(1+DIM_PCT_TOM)^A11590)</f>
        <v>7733.339536039206</v>
      </c>
      <c r="F11590" s="5">
        <f>IF(B11590=0,0,B11590*LABOR_HRS_WK_CAR*SEASON_WEEKS*(1+DIM_PCT_CAR)^B11590)</f>
        <v>712.56269791706984</v>
      </c>
      <c r="G11590" s="5">
        <f>IF(C11590=0,0,C11590*LABOR_HRS_WK_MES*SEASON_WEEKS*(1+DIM_PCT_MES)^C11590)</f>
        <v>1377.2921848680023</v>
      </c>
      <c r="H11590" s="5">
        <f>E11590+F11590+G11590</f>
        <v>9823.1944188242778</v>
      </c>
      <c r="I11590" s="5">
        <f>MIN(H11590,FARMER_HRS)</f>
        <v>720</v>
      </c>
      <c r="J11590" s="5">
        <f>MAX(0,H11590-FARMER_HRS)</f>
        <v>9103.1944188242778</v>
      </c>
      <c r="K11590" s="2">
        <f>I11590*FARMER_RATE+J11590*TEMP_WORKER_RATE</f>
        <v>183041.56977125481</v>
      </c>
      <c r="L11590" s="2">
        <f>A11590*PRICE_TOM+B11590*PRICE_CAR+C11590*PRICE_MES</f>
        <v>245204</v>
      </c>
      <c r="M11590" s="2">
        <f>A11590*FERT_BED_TOM+B11590*FERT_BED_CAR+C11590*FERT_BED_MES</f>
        <v>42240</v>
      </c>
      <c r="N11590" s="6">
        <f>IF(AND(D11590&lt;=TOTAL_BEDS,J11590&lt;=TEMP_WORKER_MAX*TEMP_WORKER_HRS),1,0)</f>
        <v>0</v>
      </c>
      <c r="O11590" s="2">
        <f>L11590-M11590-K11590-FIXED_COSTS</f>
        <v>-77.569771254813531</v>
      </c>
      <c r="P11590" s="2">
        <f>IF(N11590=1,O11590,"")</f>
      </c>
    </row>
    <row r="11591">
      <c r="A11591" s="6">
        <v>17</v>
      </c>
      <c r="B11591" s="6">
        <v>16</v>
      </c>
      <c r="C11591" s="6">
        <v>24</v>
      </c>
      <c r="D11591" s="6">
        <f>A11591+B11591+C11591</f>
        <v>57</v>
      </c>
      <c r="E11591" s="5">
        <f>IF(A11591=0,0,A11591*LABOR_HRS_WK_TOM*SEASON_WEEKS*(1+DIM_PCT_TOM)^A11591)</f>
        <v>7733.339536039206</v>
      </c>
      <c r="F11591" s="5">
        <f>IF(B11591=0,0,B11591*LABOR_HRS_WK_CAR*SEASON_WEEKS*(1+DIM_PCT_CAR)^B11591)</f>
        <v>712.56269791706984</v>
      </c>
      <c r="G11591" s="5">
        <f>IF(C11591=0,0,C11591*LABOR_HRS_WK_MES*SEASON_WEEKS*(1+DIM_PCT_MES)^C11591)</f>
        <v>1455.139134447498</v>
      </c>
      <c r="H11591" s="5">
        <f>E11591+F11591+G11591</f>
        <v>9901.041368403774</v>
      </c>
      <c r="I11591" s="5">
        <f>MIN(H11591,FARMER_HRS)</f>
        <v>720</v>
      </c>
      <c r="J11591" s="5">
        <f>MAX(0,H11591-FARMER_HRS)</f>
        <v>9181.041368403774</v>
      </c>
      <c r="K11591" s="2">
        <f>I11591*FARMER_RATE+J11591*TEMP_WORKER_RATE</f>
        <v>184393.0793125655</v>
      </c>
      <c r="L11591" s="2">
        <f>A11591*PRICE_TOM+B11591*PRICE_CAR+C11591*PRICE_MES</f>
        <v>247904</v>
      </c>
      <c r="M11591" s="2">
        <f>A11591*FERT_BED_TOM+B11591*FERT_BED_CAR+C11591*FERT_BED_MES</f>
        <v>43120</v>
      </c>
      <c r="N11591" s="6">
        <f>IF(AND(D11591&lt;=TOTAL_BEDS,J11591&lt;=TEMP_WORKER_MAX*TEMP_WORKER_HRS),1,0)</f>
        <v>0</v>
      </c>
      <c r="O11591" s="2">
        <f>L11591-M11591-K11591-FIXED_COSTS</f>
        <v>390.92068743449636</v>
      </c>
      <c r="P11591" s="2">
        <f>IF(N11591=1,O11591,"")</f>
      </c>
    </row>
    <row r="11592">
      <c r="A11592" s="6">
        <v>17</v>
      </c>
      <c r="B11592" s="6">
        <v>16</v>
      </c>
      <c r="C11592" s="6">
        <v>25</v>
      </c>
      <c r="D11592" s="6">
        <f>A11592+B11592+C11592</f>
        <v>58</v>
      </c>
      <c r="E11592" s="5">
        <f>IF(A11592=0,0,A11592*LABOR_HRS_WK_TOM*SEASON_WEEKS*(1+DIM_PCT_TOM)^A11592)</f>
        <v>7733.339536039206</v>
      </c>
      <c r="F11592" s="5">
        <f>IF(B11592=0,0,B11592*LABOR_HRS_WK_CAR*SEASON_WEEKS*(1+DIM_PCT_CAR)^B11592)</f>
        <v>712.56269791706984</v>
      </c>
      <c r="G11592" s="5">
        <f>IF(C11592=0,0,C11592*LABOR_HRS_WK_MES*SEASON_WEEKS*(1+DIM_PCT_MES)^C11592)</f>
        <v>1534.7170558625955</v>
      </c>
      <c r="H11592" s="5">
        <f>E11592+F11592+G11592</f>
        <v>9980.619289818871</v>
      </c>
      <c r="I11592" s="5">
        <f>MIN(H11592,FARMER_HRS)</f>
        <v>720</v>
      </c>
      <c r="J11592" s="5">
        <f>MAX(0,H11592-FARMER_HRS)</f>
        <v>9260.619289818871</v>
      </c>
      <c r="K11592" s="2">
        <f>I11592*FARMER_RATE+J11592*TEMP_WORKER_RATE</f>
        <v>185774.64044824429</v>
      </c>
      <c r="L11592" s="2">
        <f>A11592*PRICE_TOM+B11592*PRICE_CAR+C11592*PRICE_MES</f>
        <v>250604</v>
      </c>
      <c r="M11592" s="2">
        <f>A11592*FERT_BED_TOM+B11592*FERT_BED_CAR+C11592*FERT_BED_MES</f>
        <v>44000</v>
      </c>
      <c r="N11592" s="6">
        <f>IF(AND(D11592&lt;=TOTAL_BEDS,J11592&lt;=TEMP_WORKER_MAX*TEMP_WORKER_HRS),1,0)</f>
        <v>0</v>
      </c>
      <c r="O11592" s="2">
        <f>L11592-M11592-K11592-FIXED_COSTS</f>
        <v>829.35955175571144</v>
      </c>
      <c r="P11592" s="2">
        <f>IF(N11592=1,O11592,"")</f>
      </c>
    </row>
    <row r="11593">
      <c r="A11593" s="6">
        <v>17</v>
      </c>
      <c r="B11593" s="6">
        <v>16</v>
      </c>
      <c r="C11593" s="6">
        <v>26</v>
      </c>
      <c r="D11593" s="6">
        <f>A11593+B11593+C11593</f>
        <v>59</v>
      </c>
      <c r="E11593" s="5">
        <f>IF(A11593=0,0,A11593*LABOR_HRS_WK_TOM*SEASON_WEEKS*(1+DIM_PCT_TOM)^A11593)</f>
        <v>7733.339536039206</v>
      </c>
      <c r="F11593" s="5">
        <f>IF(B11593=0,0,B11593*LABOR_HRS_WK_CAR*SEASON_WEEKS*(1+DIM_PCT_CAR)^B11593)</f>
        <v>712.56269791706984</v>
      </c>
      <c r="G11593" s="5">
        <f>IF(C11593=0,0,C11593*LABOR_HRS_WK_MES*SEASON_WEEKS*(1+DIM_PCT_MES)^C11593)</f>
        <v>1616.0570598233128</v>
      </c>
      <c r="H11593" s="5">
        <f>E11593+F11593+G11593</f>
        <v>10061.95929377959</v>
      </c>
      <c r="I11593" s="5">
        <f>MIN(H11593,FARMER_HRS)</f>
        <v>720</v>
      </c>
      <c r="J11593" s="5">
        <f>MAX(0,H11593-FARMER_HRS)</f>
        <v>9341.95929377959</v>
      </c>
      <c r="K11593" s="2">
        <f>I11593*FARMER_RATE+J11593*TEMP_WORKER_RATE</f>
        <v>187186.79329478453</v>
      </c>
      <c r="L11593" s="2">
        <f>A11593*PRICE_TOM+B11593*PRICE_CAR+C11593*PRICE_MES</f>
        <v>253304</v>
      </c>
      <c r="M11593" s="2">
        <f>A11593*FERT_BED_TOM+B11593*FERT_BED_CAR+C11593*FERT_BED_MES</f>
        <v>44880</v>
      </c>
      <c r="N11593" s="6">
        <f>IF(AND(D11593&lt;=TOTAL_BEDS,J11593&lt;=TEMP_WORKER_MAX*TEMP_WORKER_HRS),1,0)</f>
        <v>0</v>
      </c>
      <c r="O11593" s="2">
        <f>L11593-M11593-K11593-FIXED_COSTS</f>
        <v>1237.2067052154744</v>
      </c>
      <c r="P11593" s="2">
        <f>IF(N11593=1,O11593,"")</f>
      </c>
    </row>
    <row r="11594">
      <c r="A11594" s="6">
        <v>17</v>
      </c>
      <c r="B11594" s="6">
        <v>16</v>
      </c>
      <c r="C11594" s="6">
        <v>27</v>
      </c>
      <c r="D11594" s="6">
        <f>A11594+B11594+C11594</f>
        <v>60</v>
      </c>
      <c r="E11594" s="5">
        <f>IF(A11594=0,0,A11594*LABOR_HRS_WK_TOM*SEASON_WEEKS*(1+DIM_PCT_TOM)^A11594)</f>
        <v>7733.339536039206</v>
      </c>
      <c r="F11594" s="5">
        <f>IF(B11594=0,0,B11594*LABOR_HRS_WK_CAR*SEASON_WEEKS*(1+DIM_PCT_CAR)^B11594)</f>
        <v>712.56269791706984</v>
      </c>
      <c r="G11594" s="5">
        <f>IF(C11594=0,0,C11594*LABOR_HRS_WK_MES*SEASON_WEEKS*(1+DIM_PCT_MES)^C11594)</f>
        <v>1699.19076434307</v>
      </c>
      <c r="H11594" s="5">
        <f>E11594+F11594+G11594</f>
        <v>10145.092998299346</v>
      </c>
      <c r="I11594" s="5">
        <f>MIN(H11594,FARMER_HRS)</f>
        <v>720</v>
      </c>
      <c r="J11594" s="5">
        <f>MAX(0,H11594-FARMER_HRS)</f>
        <v>9425.0929982993457</v>
      </c>
      <c r="K11594" s="2">
        <f>I11594*FARMER_RATE+J11594*TEMP_WORKER_RATE</f>
        <v>188630.08677603031</v>
      </c>
      <c r="L11594" s="2">
        <f>A11594*PRICE_TOM+B11594*PRICE_CAR+C11594*PRICE_MES</f>
        <v>256004</v>
      </c>
      <c r="M11594" s="2">
        <f>A11594*FERT_BED_TOM+B11594*FERT_BED_CAR+C11594*FERT_BED_MES</f>
        <v>45760</v>
      </c>
      <c r="N11594" s="6">
        <f>IF(AND(D11594&lt;=TOTAL_BEDS,J11594&lt;=TEMP_WORKER_MAX*TEMP_WORKER_HRS),1,0)</f>
        <v>0</v>
      </c>
      <c r="O11594" s="2">
        <f>L11594-M11594-K11594-FIXED_COSTS</f>
        <v>1613.9132239696919</v>
      </c>
      <c r="P11594" s="2">
        <f>IF(N11594=1,O11594,"")</f>
      </c>
    </row>
    <row r="11595">
      <c r="A11595" s="6">
        <v>17</v>
      </c>
      <c r="B11595" s="6">
        <v>16</v>
      </c>
      <c r="C11595" s="6">
        <v>28</v>
      </c>
      <c r="D11595" s="6">
        <f>A11595+B11595+C11595</f>
        <v>61</v>
      </c>
      <c r="E11595" s="5">
        <f>IF(A11595=0,0,A11595*LABOR_HRS_WK_TOM*SEASON_WEEKS*(1+DIM_PCT_TOM)^A11595)</f>
        <v>7733.339536039206</v>
      </c>
      <c r="F11595" s="5">
        <f>IF(B11595=0,0,B11595*LABOR_HRS_WK_CAR*SEASON_WEEKS*(1+DIM_PCT_CAR)^B11595)</f>
        <v>712.56269791706984</v>
      </c>
      <c r="G11595" s="5">
        <f>IF(C11595=0,0,C11595*LABOR_HRS_WK_MES*SEASON_WEEKS*(1+DIM_PCT_MES)^C11595)</f>
        <v>1784.1503025602233</v>
      </c>
      <c r="H11595" s="5">
        <f>E11595+F11595+G11595</f>
        <v>10230.0525365165</v>
      </c>
      <c r="I11595" s="5">
        <f>MIN(H11595,FARMER_HRS)</f>
        <v>720</v>
      </c>
      <c r="J11595" s="5">
        <f>MAX(0,H11595-FARMER_HRS)</f>
        <v>9510.0525365165</v>
      </c>
      <c r="K11595" s="2">
        <f>I11595*FARMER_RATE+J11595*TEMP_WORKER_RATE</f>
        <v>190105.078758967</v>
      </c>
      <c r="L11595" s="2">
        <f>A11595*PRICE_TOM+B11595*PRICE_CAR+C11595*PRICE_MES</f>
        <v>258704</v>
      </c>
      <c r="M11595" s="2">
        <f>A11595*FERT_BED_TOM+B11595*FERT_BED_CAR+C11595*FERT_BED_MES</f>
        <v>46640</v>
      </c>
      <c r="N11595" s="6">
        <f>IF(AND(D11595&lt;=TOTAL_BEDS,J11595&lt;=TEMP_WORKER_MAX*TEMP_WORKER_HRS),1,0)</f>
        <v>0</v>
      </c>
      <c r="O11595" s="2">
        <f>L11595-M11595-K11595-FIXED_COSTS</f>
        <v>1958.9212410330074</v>
      </c>
      <c r="P11595" s="2">
        <f>IF(N11595=1,O11595,"")</f>
      </c>
    </row>
    <row r="11596">
      <c r="A11596" s="6">
        <v>17</v>
      </c>
      <c r="B11596" s="6">
        <v>16</v>
      </c>
      <c r="C11596" s="6">
        <v>29</v>
      </c>
      <c r="D11596" s="6">
        <f>A11596+B11596+C11596</f>
        <v>62</v>
      </c>
      <c r="E11596" s="5">
        <f>IF(A11596=0,0,A11596*LABOR_HRS_WK_TOM*SEASON_WEEKS*(1+DIM_PCT_TOM)^A11596)</f>
        <v>7733.339536039206</v>
      </c>
      <c r="F11596" s="5">
        <f>IF(B11596=0,0,B11596*LABOR_HRS_WK_CAR*SEASON_WEEKS*(1+DIM_PCT_CAR)^B11596)</f>
        <v>712.56269791706984</v>
      </c>
      <c r="G11596" s="5">
        <f>IF(C11596=0,0,C11596*LABOR_HRS_WK_MES*SEASON_WEEKS*(1+DIM_PCT_MES)^C11596)</f>
        <v>1870.9683306758766</v>
      </c>
      <c r="H11596" s="5">
        <f>E11596+F11596+G11596</f>
        <v>10316.870564632152</v>
      </c>
      <c r="I11596" s="5">
        <f>MIN(H11596,FARMER_HRS)</f>
        <v>720</v>
      </c>
      <c r="J11596" s="5">
        <f>MAX(0,H11596-FARMER_HRS)</f>
        <v>9596.8705646321523</v>
      </c>
      <c r="K11596" s="2">
        <f>I11596*FARMER_RATE+J11596*TEMP_WORKER_RATE</f>
        <v>191612.33619153043</v>
      </c>
      <c r="L11596" s="2">
        <f>A11596*PRICE_TOM+B11596*PRICE_CAR+C11596*PRICE_MES</f>
        <v>261404</v>
      </c>
      <c r="M11596" s="2">
        <f>A11596*FERT_BED_TOM+B11596*FERT_BED_CAR+C11596*FERT_BED_MES</f>
        <v>47520</v>
      </c>
      <c r="N11596" s="6">
        <f>IF(AND(D11596&lt;=TOTAL_BEDS,J11596&lt;=TEMP_WORKER_MAX*TEMP_WORKER_HRS),1,0)</f>
        <v>0</v>
      </c>
      <c r="O11596" s="2">
        <f>L11596-M11596-K11596-FIXED_COSTS</f>
        <v>2271.6638084695733</v>
      </c>
      <c r="P11596" s="2">
        <f>IF(N11596=1,O11596,"")</f>
      </c>
    </row>
    <row r="11597">
      <c r="A11597" s="6">
        <v>17</v>
      </c>
      <c r="B11597" s="6">
        <v>16</v>
      </c>
      <c r="C11597" s="6">
        <v>30</v>
      </c>
      <c r="D11597" s="6">
        <f>A11597+B11597+C11597</f>
        <v>63</v>
      </c>
      <c r="E11597" s="5">
        <f>IF(A11597=0,0,A11597*LABOR_HRS_WK_TOM*SEASON_WEEKS*(1+DIM_PCT_TOM)^A11597)</f>
        <v>7733.339536039206</v>
      </c>
      <c r="F11597" s="5">
        <f>IF(B11597=0,0,B11597*LABOR_HRS_WK_CAR*SEASON_WEEKS*(1+DIM_PCT_CAR)^B11597)</f>
        <v>712.56269791706984</v>
      </c>
      <c r="G11597" s="5">
        <f>IF(C11597=0,0,C11597*LABOR_HRS_WK_MES*SEASON_WEEKS*(1+DIM_PCT_MES)^C11597)</f>
        <v>1959.6780360096466</v>
      </c>
      <c r="H11597" s="5">
        <f>E11597+F11597+G11597</f>
        <v>10405.580269965923</v>
      </c>
      <c r="I11597" s="5">
        <f>MIN(H11597,FARMER_HRS)</f>
        <v>720</v>
      </c>
      <c r="J11597" s="5">
        <f>MAX(0,H11597-FARMER_HRS)</f>
        <v>9685.5802699659234</v>
      </c>
      <c r="K11597" s="2">
        <f>I11597*FARMER_RATE+J11597*TEMP_WORKER_RATE</f>
        <v>193152.43524246395</v>
      </c>
      <c r="L11597" s="2">
        <f>A11597*PRICE_TOM+B11597*PRICE_CAR+C11597*PRICE_MES</f>
        <v>264104</v>
      </c>
      <c r="M11597" s="2">
        <f>A11597*FERT_BED_TOM+B11597*FERT_BED_CAR+C11597*FERT_BED_MES</f>
        <v>48400</v>
      </c>
      <c r="N11597" s="6">
        <f>IF(AND(D11597&lt;=TOTAL_BEDS,J11597&lt;=TEMP_WORKER_MAX*TEMP_WORKER_HRS),1,0)</f>
        <v>0</v>
      </c>
      <c r="O11597" s="2">
        <f>L11597-M11597-K11597-FIXED_COSTS</f>
        <v>2551.564757536049</v>
      </c>
      <c r="P11597" s="2">
        <f>IF(N11597=1,O11597,"")</f>
      </c>
    </row>
    <row r="11598">
      <c r="A11598" s="6">
        <v>17</v>
      </c>
      <c r="B11598" s="6">
        <v>17</v>
      </c>
      <c r="C11598" s="6">
        <v>0</v>
      </c>
      <c r="D11598" s="6">
        <f>A11598+B11598+C11598</f>
        <v>34</v>
      </c>
      <c r="E11598" s="5">
        <f>IF(A11598=0,0,A11598*LABOR_HRS_WK_TOM*SEASON_WEEKS*(1+DIM_PCT_TOM)^A11598)</f>
        <v>7733.339536039206</v>
      </c>
      <c r="F11598" s="5">
        <f>IF(B11598=0,0,B11598*LABOR_HRS_WK_CAR*SEASON_WEEKS*(1+DIM_PCT_CAR)^B11598)</f>
        <v>776.02531320030891</v>
      </c>
      <c r="G11598" s="5">
        <f>IF(C11598=0,0,C11598*LABOR_HRS_WK_MES*SEASON_WEEKS*(1+DIM_PCT_MES)^C11598)</f>
        <v>0</v>
      </c>
      <c r="H11598" s="5">
        <f>E11598+F11598+G11598</f>
        <v>8509.364849239515</v>
      </c>
      <c r="I11598" s="5">
        <f>MIN(H11598,FARMER_HRS)</f>
        <v>720</v>
      </c>
      <c r="J11598" s="5">
        <f>MAX(0,H11598-FARMER_HRS)</f>
        <v>7789.364849239515</v>
      </c>
      <c r="K11598" s="2">
        <f>I11598*FARMER_RATE+J11598*TEMP_WORKER_RATE</f>
        <v>160232.02863263048</v>
      </c>
      <c r="L11598" s="2">
        <f>A11598*PRICE_TOM+B11598*PRICE_CAR+C11598*PRICE_MES</f>
        <v>185198</v>
      </c>
      <c r="M11598" s="2">
        <f>A11598*FERT_BED_TOM+B11598*FERT_BED_CAR+C11598*FERT_BED_MES</f>
        <v>22440</v>
      </c>
      <c r="N11598" s="6">
        <f>IF(AND(D11598&lt;=TOTAL_BEDS,J11598&lt;=TEMP_WORKER_MAX*TEMP_WORKER_HRS),1,0)</f>
        <v>0</v>
      </c>
      <c r="O11598" s="2">
        <f>L11598-M11598-K11598-FIXED_COSTS</f>
        <v>-17474.028632630478</v>
      </c>
      <c r="P11598" s="2">
        <f>IF(N11598=1,O11598,"")</f>
      </c>
    </row>
    <row r="11599">
      <c r="A11599" s="6">
        <v>17</v>
      </c>
      <c r="B11599" s="6">
        <v>17</v>
      </c>
      <c r="C11599" s="6">
        <v>1</v>
      </c>
      <c r="D11599" s="6">
        <f>A11599+B11599+C11599</f>
        <v>35</v>
      </c>
      <c r="E11599" s="5">
        <f>IF(A11599=0,0,A11599*LABOR_HRS_WK_TOM*SEASON_WEEKS*(1+DIM_PCT_TOM)^A11599)</f>
        <v>7733.339536039206</v>
      </c>
      <c r="F11599" s="5">
        <f>IF(B11599=0,0,B11599*LABOR_HRS_WK_CAR*SEASON_WEEKS*(1+DIM_PCT_CAR)^B11599)</f>
        <v>776.02531320030891</v>
      </c>
      <c r="G11599" s="5">
        <f>IF(C11599=0,0,C11599*LABOR_HRS_WK_MES*SEASON_WEEKS*(1+DIM_PCT_MES)^C11599)</f>
        <v>45.5625</v>
      </c>
      <c r="H11599" s="5">
        <f>E11599+F11599+G11599</f>
        <v>8554.927349239515</v>
      </c>
      <c r="I11599" s="5">
        <f>MIN(H11599,FARMER_HRS)</f>
        <v>720</v>
      </c>
      <c r="J11599" s="5">
        <f>MAX(0,H11599-FARMER_HRS)</f>
        <v>7834.927349239515</v>
      </c>
      <c r="K11599" s="2">
        <f>I11599*FARMER_RATE+J11599*TEMP_WORKER_RATE</f>
        <v>161023.04425763048</v>
      </c>
      <c r="L11599" s="2">
        <f>A11599*PRICE_TOM+B11599*PRICE_CAR+C11599*PRICE_MES</f>
        <v>187898</v>
      </c>
      <c r="M11599" s="2">
        <f>A11599*FERT_BED_TOM+B11599*FERT_BED_CAR+C11599*FERT_BED_MES</f>
        <v>23320</v>
      </c>
      <c r="N11599" s="6">
        <f>IF(AND(D11599&lt;=TOTAL_BEDS,J11599&lt;=TEMP_WORKER_MAX*TEMP_WORKER_HRS),1,0)</f>
        <v>0</v>
      </c>
      <c r="O11599" s="2">
        <f>L11599-M11599-K11599-FIXED_COSTS</f>
        <v>-16445.044257630478</v>
      </c>
      <c r="P11599" s="2">
        <f>IF(N11599=1,O11599,"")</f>
      </c>
    </row>
    <row r="11600">
      <c r="A11600" s="6">
        <v>17</v>
      </c>
      <c r="B11600" s="6">
        <v>17</v>
      </c>
      <c r="C11600" s="6">
        <v>2</v>
      </c>
      <c r="D11600" s="6">
        <f>A11600+B11600+C11600</f>
        <v>36</v>
      </c>
      <c r="E11600" s="5">
        <f>IF(A11600=0,0,A11600*LABOR_HRS_WK_TOM*SEASON_WEEKS*(1+DIM_PCT_TOM)^A11600)</f>
        <v>7733.339536039206</v>
      </c>
      <c r="F11600" s="5">
        <f>IF(B11600=0,0,B11600*LABOR_HRS_WK_CAR*SEASON_WEEKS*(1+DIM_PCT_CAR)^B11600)</f>
        <v>776.02531320030891</v>
      </c>
      <c r="G11600" s="5">
        <f>IF(C11600=0,0,C11600*LABOR_HRS_WK_MES*SEASON_WEEKS*(1+DIM_PCT_MES)^C11600)</f>
        <v>92.2640625</v>
      </c>
      <c r="H11600" s="5">
        <f>E11600+F11600+G11600</f>
        <v>8601.6289117395154</v>
      </c>
      <c r="I11600" s="5">
        <f>MIN(H11600,FARMER_HRS)</f>
        <v>720</v>
      </c>
      <c r="J11600" s="5">
        <f>MAX(0,H11600-FARMER_HRS)</f>
        <v>7881.6289117395154</v>
      </c>
      <c r="K11600" s="2">
        <f>I11600*FARMER_RATE+J11600*TEMP_WORKER_RATE</f>
        <v>161833.83527325548</v>
      </c>
      <c r="L11600" s="2">
        <f>A11600*PRICE_TOM+B11600*PRICE_CAR+C11600*PRICE_MES</f>
        <v>190598</v>
      </c>
      <c r="M11600" s="2">
        <f>A11600*FERT_BED_TOM+B11600*FERT_BED_CAR+C11600*FERT_BED_MES</f>
        <v>24200</v>
      </c>
      <c r="N11600" s="6">
        <f>IF(AND(D11600&lt;=TOTAL_BEDS,J11600&lt;=TEMP_WORKER_MAX*TEMP_WORKER_HRS),1,0)</f>
        <v>0</v>
      </c>
      <c r="O11600" s="2">
        <f>L11600-M11600-K11600-FIXED_COSTS</f>
        <v>-15435.835273255478</v>
      </c>
      <c r="P11600" s="2">
        <f>IF(N11600=1,O11600,"")</f>
      </c>
    </row>
    <row r="11601">
      <c r="A11601" s="6">
        <v>17</v>
      </c>
      <c r="B11601" s="6">
        <v>17</v>
      </c>
      <c r="C11601" s="6">
        <v>3</v>
      </c>
      <c r="D11601" s="6">
        <f>A11601+B11601+C11601</f>
        <v>37</v>
      </c>
      <c r="E11601" s="5">
        <f>IF(A11601=0,0,A11601*LABOR_HRS_WK_TOM*SEASON_WEEKS*(1+DIM_PCT_TOM)^A11601)</f>
        <v>7733.339536039206</v>
      </c>
      <c r="F11601" s="5">
        <f>IF(B11601=0,0,B11601*LABOR_HRS_WK_CAR*SEASON_WEEKS*(1+DIM_PCT_CAR)^B11601)</f>
        <v>776.02531320030891</v>
      </c>
      <c r="G11601" s="5">
        <f>IF(C11601=0,0,C11601*LABOR_HRS_WK_MES*SEASON_WEEKS*(1+DIM_PCT_MES)^C11601)</f>
        <v>140.12604492187498</v>
      </c>
      <c r="H11601" s="5">
        <f>E11601+F11601+G11601</f>
        <v>8649.49089416139</v>
      </c>
      <c r="I11601" s="5">
        <f>MIN(H11601,FARMER_HRS)</f>
        <v>720</v>
      </c>
      <c r="J11601" s="5">
        <f>MAX(0,H11601-FARMER_HRS)</f>
        <v>7929.49089416139</v>
      </c>
      <c r="K11601" s="2">
        <f>I11601*FARMER_RATE+J11601*TEMP_WORKER_RATE</f>
        <v>162664.7724680797</v>
      </c>
      <c r="L11601" s="2">
        <f>A11601*PRICE_TOM+B11601*PRICE_CAR+C11601*PRICE_MES</f>
        <v>193298</v>
      </c>
      <c r="M11601" s="2">
        <f>A11601*FERT_BED_TOM+B11601*FERT_BED_CAR+C11601*FERT_BED_MES</f>
        <v>25080</v>
      </c>
      <c r="N11601" s="6">
        <f>IF(AND(D11601&lt;=TOTAL_BEDS,J11601&lt;=TEMP_WORKER_MAX*TEMP_WORKER_HRS),1,0)</f>
        <v>0</v>
      </c>
      <c r="O11601" s="2">
        <f>L11601-M11601-K11601-FIXED_COSTS</f>
        <v>-14446.772468079696</v>
      </c>
      <c r="P11601" s="2">
        <f>IF(N11601=1,O11601,"")</f>
      </c>
    </row>
    <row r="11602">
      <c r="A11602" s="6">
        <v>17</v>
      </c>
      <c r="B11602" s="6">
        <v>17</v>
      </c>
      <c r="C11602" s="6">
        <v>4</v>
      </c>
      <c r="D11602" s="6">
        <f>A11602+B11602+C11602</f>
        <v>38</v>
      </c>
      <c r="E11602" s="5">
        <f>IF(A11602=0,0,A11602*LABOR_HRS_WK_TOM*SEASON_WEEKS*(1+DIM_PCT_TOM)^A11602)</f>
        <v>7733.339536039206</v>
      </c>
      <c r="F11602" s="5">
        <f>IF(B11602=0,0,B11602*LABOR_HRS_WK_CAR*SEASON_WEEKS*(1+DIM_PCT_CAR)^B11602)</f>
        <v>776.02531320030891</v>
      </c>
      <c r="G11602" s="5">
        <f>IF(C11602=0,0,C11602*LABOR_HRS_WK_MES*SEASON_WEEKS*(1+DIM_PCT_MES)^C11602)</f>
        <v>189.17016064453119</v>
      </c>
      <c r="H11602" s="5">
        <f>E11602+F11602+G11602</f>
        <v>8698.5350098840463</v>
      </c>
      <c r="I11602" s="5">
        <f>MIN(H11602,FARMER_HRS)</f>
        <v>720</v>
      </c>
      <c r="J11602" s="5">
        <f>MAX(0,H11602-FARMER_HRS)</f>
        <v>7978.5350098840463</v>
      </c>
      <c r="K11602" s="2">
        <f>I11602*FARMER_RATE+J11602*TEMP_WORKER_RATE</f>
        <v>163516.23281048692</v>
      </c>
      <c r="L11602" s="2">
        <f>A11602*PRICE_TOM+B11602*PRICE_CAR+C11602*PRICE_MES</f>
        <v>195998</v>
      </c>
      <c r="M11602" s="2">
        <f>A11602*FERT_BED_TOM+B11602*FERT_BED_CAR+C11602*FERT_BED_MES</f>
        <v>25960</v>
      </c>
      <c r="N11602" s="6">
        <f>IF(AND(D11602&lt;=TOTAL_BEDS,J11602&lt;=TEMP_WORKER_MAX*TEMP_WORKER_HRS),1,0)</f>
        <v>0</v>
      </c>
      <c r="O11602" s="2">
        <f>L11602-M11602-K11602-FIXED_COSTS</f>
        <v>-13478.232810486923</v>
      </c>
      <c r="P11602" s="2">
        <f>IF(N11602=1,O11602,"")</f>
      </c>
    </row>
    <row r="11603">
      <c r="A11603" s="6">
        <v>17</v>
      </c>
      <c r="B11603" s="6">
        <v>17</v>
      </c>
      <c r="C11603" s="6">
        <v>5</v>
      </c>
      <c r="D11603" s="6">
        <f>A11603+B11603+C11603</f>
        <v>39</v>
      </c>
      <c r="E11603" s="5">
        <f>IF(A11603=0,0,A11603*LABOR_HRS_WK_TOM*SEASON_WEEKS*(1+DIM_PCT_TOM)^A11603)</f>
        <v>7733.339536039206</v>
      </c>
      <c r="F11603" s="5">
        <f>IF(B11603=0,0,B11603*LABOR_HRS_WK_CAR*SEASON_WEEKS*(1+DIM_PCT_CAR)^B11603)</f>
        <v>776.02531320030891</v>
      </c>
      <c r="G11603" s="5">
        <f>IF(C11603=0,0,C11603*LABOR_HRS_WK_MES*SEASON_WEEKS*(1+DIM_PCT_MES)^C11603)</f>
        <v>239.41848456573481</v>
      </c>
      <c r="H11603" s="5">
        <f>E11603+F11603+G11603</f>
        <v>8748.78333380525</v>
      </c>
      <c r="I11603" s="5">
        <f>MIN(H11603,FARMER_HRS)</f>
        <v>720</v>
      </c>
      <c r="J11603" s="5">
        <f>MAX(0,H11603-FARMER_HRS)</f>
        <v>8028.78333380525</v>
      </c>
      <c r="K11603" s="2">
        <f>I11603*FARMER_RATE+J11603*TEMP_WORKER_RATE</f>
        <v>164388.59954523</v>
      </c>
      <c r="L11603" s="2">
        <f>A11603*PRICE_TOM+B11603*PRICE_CAR+C11603*PRICE_MES</f>
        <v>198698</v>
      </c>
      <c r="M11603" s="2">
        <f>A11603*FERT_BED_TOM+B11603*FERT_BED_CAR+C11603*FERT_BED_MES</f>
        <v>26840</v>
      </c>
      <c r="N11603" s="6">
        <f>IF(AND(D11603&lt;=TOTAL_BEDS,J11603&lt;=TEMP_WORKER_MAX*TEMP_WORKER_HRS),1,0)</f>
        <v>0</v>
      </c>
      <c r="O11603" s="2">
        <f>L11603-M11603-K11603-FIXED_COSTS</f>
        <v>-12530.599545230012</v>
      </c>
      <c r="P11603" s="2">
        <f>IF(N11603=1,O11603,"")</f>
      </c>
    </row>
    <row r="11604">
      <c r="A11604" s="6">
        <v>17</v>
      </c>
      <c r="B11604" s="6">
        <v>17</v>
      </c>
      <c r="C11604" s="6">
        <v>6</v>
      </c>
      <c r="D11604" s="6">
        <f>A11604+B11604+C11604</f>
        <v>40</v>
      </c>
      <c r="E11604" s="5">
        <f>IF(A11604=0,0,A11604*LABOR_HRS_WK_TOM*SEASON_WEEKS*(1+DIM_PCT_TOM)^A11604)</f>
        <v>7733.339536039206</v>
      </c>
      <c r="F11604" s="5">
        <f>IF(B11604=0,0,B11604*LABOR_HRS_WK_CAR*SEASON_WEEKS*(1+DIM_PCT_CAR)^B11604)</f>
        <v>776.02531320030891</v>
      </c>
      <c r="G11604" s="5">
        <f>IF(C11604=0,0,C11604*LABOR_HRS_WK_MES*SEASON_WEEKS*(1+DIM_PCT_MES)^C11604)</f>
        <v>290.89345874736773</v>
      </c>
      <c r="H11604" s="5">
        <f>E11604+F11604+G11604</f>
        <v>8800.2583079868818</v>
      </c>
      <c r="I11604" s="5">
        <f>MIN(H11604,FARMER_HRS)</f>
        <v>720</v>
      </c>
      <c r="J11604" s="5">
        <f>MAX(0,H11604-FARMER_HRS)</f>
        <v>8080.2583079868818</v>
      </c>
      <c r="K11604" s="2">
        <f>I11604*FARMER_RATE+J11604*TEMP_WORKER_RATE</f>
        <v>165282.26229143891</v>
      </c>
      <c r="L11604" s="2">
        <f>A11604*PRICE_TOM+B11604*PRICE_CAR+C11604*PRICE_MES</f>
        <v>201398</v>
      </c>
      <c r="M11604" s="2">
        <f>A11604*FERT_BED_TOM+B11604*FERT_BED_CAR+C11604*FERT_BED_MES</f>
        <v>27720</v>
      </c>
      <c r="N11604" s="6">
        <f>IF(AND(D11604&lt;=TOTAL_BEDS,J11604&lt;=TEMP_WORKER_MAX*TEMP_WORKER_HRS),1,0)</f>
        <v>0</v>
      </c>
      <c r="O11604" s="2">
        <f>L11604-M11604-K11604-FIXED_COSTS</f>
        <v>-11604.262291438907</v>
      </c>
      <c r="P11604" s="2">
        <f>IF(N11604=1,O11604,"")</f>
      </c>
    </row>
    <row r="11605">
      <c r="A11605" s="6">
        <v>17</v>
      </c>
      <c r="B11605" s="6">
        <v>17</v>
      </c>
      <c r="C11605" s="6">
        <v>7</v>
      </c>
      <c r="D11605" s="6">
        <f>A11605+B11605+C11605</f>
        <v>41</v>
      </c>
      <c r="E11605" s="5">
        <f>IF(A11605=0,0,A11605*LABOR_HRS_WK_TOM*SEASON_WEEKS*(1+DIM_PCT_TOM)^A11605)</f>
        <v>7733.339536039206</v>
      </c>
      <c r="F11605" s="5">
        <f>IF(B11605=0,0,B11605*LABOR_HRS_WK_CAR*SEASON_WEEKS*(1+DIM_PCT_CAR)^B11605)</f>
        <v>776.02531320030891</v>
      </c>
      <c r="G11605" s="5">
        <f>IF(C11605=0,0,C11605*LABOR_HRS_WK_MES*SEASON_WEEKS*(1+DIM_PCT_MES)^C11605)</f>
        <v>343.61789814532818</v>
      </c>
      <c r="H11605" s="5">
        <f>E11605+F11605+G11605</f>
        <v>8852.9827473848436</v>
      </c>
      <c r="I11605" s="5">
        <f>MIN(H11605,FARMER_HRS)</f>
        <v>720</v>
      </c>
      <c r="J11605" s="5">
        <f>MAX(0,H11605-FARMER_HRS)</f>
        <v>8132.9827473848436</v>
      </c>
      <c r="K11605" s="2">
        <f>I11605*FARMER_RATE+J11605*TEMP_WORKER_RATE</f>
        <v>166197.61714209797</v>
      </c>
      <c r="L11605" s="2">
        <f>A11605*PRICE_TOM+B11605*PRICE_CAR+C11605*PRICE_MES</f>
        <v>204098</v>
      </c>
      <c r="M11605" s="2">
        <f>A11605*FERT_BED_TOM+B11605*FERT_BED_CAR+C11605*FERT_BED_MES</f>
        <v>28600</v>
      </c>
      <c r="N11605" s="6">
        <f>IF(AND(D11605&lt;=TOTAL_BEDS,J11605&lt;=TEMP_WORKER_MAX*TEMP_WORKER_HRS),1,0)</f>
        <v>0</v>
      </c>
      <c r="O11605" s="2">
        <f>L11605-M11605-K11605-FIXED_COSTS</f>
        <v>-10699.617142097966</v>
      </c>
      <c r="P11605" s="2">
        <f>IF(N11605=1,O11605,"")</f>
      </c>
    </row>
    <row r="11606">
      <c r="A11606" s="6">
        <v>17</v>
      </c>
      <c r="B11606" s="6">
        <v>17</v>
      </c>
      <c r="C11606" s="6">
        <v>8</v>
      </c>
      <c r="D11606" s="6">
        <f>A11606+B11606+C11606</f>
        <v>42</v>
      </c>
      <c r="E11606" s="5">
        <f>IF(A11606=0,0,A11606*LABOR_HRS_WK_TOM*SEASON_WEEKS*(1+DIM_PCT_TOM)^A11606)</f>
        <v>7733.339536039206</v>
      </c>
      <c r="F11606" s="5">
        <f>IF(B11606=0,0,B11606*LABOR_HRS_WK_CAR*SEASON_WEEKS*(1+DIM_PCT_CAR)^B11606)</f>
        <v>776.02531320030891</v>
      </c>
      <c r="G11606" s="5">
        <f>IF(C11606=0,0,C11606*LABOR_HRS_WK_MES*SEASON_WEEKS*(1+DIM_PCT_MES)^C11606)</f>
        <v>397.61499642530833</v>
      </c>
      <c r="H11606" s="5">
        <f>E11606+F11606+G11606</f>
        <v>8906.9798456648241</v>
      </c>
      <c r="I11606" s="5">
        <f>MIN(H11606,FARMER_HRS)</f>
        <v>720</v>
      </c>
      <c r="J11606" s="5">
        <f>MAX(0,H11606-FARMER_HRS)</f>
        <v>8186.9798456648241</v>
      </c>
      <c r="K11606" s="2">
        <f>I11606*FARMER_RATE+J11606*TEMP_WORKER_RATE</f>
        <v>167135.06676501432</v>
      </c>
      <c r="L11606" s="2">
        <f>A11606*PRICE_TOM+B11606*PRICE_CAR+C11606*PRICE_MES</f>
        <v>206798</v>
      </c>
      <c r="M11606" s="2">
        <f>A11606*FERT_BED_TOM+B11606*FERT_BED_CAR+C11606*FERT_BED_MES</f>
        <v>29480</v>
      </c>
      <c r="N11606" s="6">
        <f>IF(AND(D11606&lt;=TOTAL_BEDS,J11606&lt;=TEMP_WORKER_MAX*TEMP_WORKER_HRS),1,0)</f>
        <v>0</v>
      </c>
      <c r="O11606" s="2">
        <f>L11606-M11606-K11606-FIXED_COSTS</f>
        <v>-9817.066765014315</v>
      </c>
      <c r="P11606" s="2">
        <f>IF(N11606=1,O11606,"")</f>
      </c>
    </row>
    <row r="11607">
      <c r="A11607" s="6">
        <v>17</v>
      </c>
      <c r="B11607" s="6">
        <v>17</v>
      </c>
      <c r="C11607" s="6">
        <v>9</v>
      </c>
      <c r="D11607" s="6">
        <f>A11607+B11607+C11607</f>
        <v>43</v>
      </c>
      <c r="E11607" s="5">
        <f>IF(A11607=0,0,A11607*LABOR_HRS_WK_TOM*SEASON_WEEKS*(1+DIM_PCT_TOM)^A11607)</f>
        <v>7733.339536039206</v>
      </c>
      <c r="F11607" s="5">
        <f>IF(B11607=0,0,B11607*LABOR_HRS_WK_CAR*SEASON_WEEKS*(1+DIM_PCT_CAR)^B11607)</f>
        <v>776.02531320030891</v>
      </c>
      <c r="G11607" s="5">
        <f>IF(C11607=0,0,C11607*LABOR_HRS_WK_MES*SEASON_WEEKS*(1+DIM_PCT_MES)^C11607)</f>
        <v>452.90833186570273</v>
      </c>
      <c r="H11607" s="5">
        <f>E11607+F11607+G11607</f>
        <v>8962.2731811052181</v>
      </c>
      <c r="I11607" s="5">
        <f>MIN(H11607,FARMER_HRS)</f>
        <v>720</v>
      </c>
      <c r="J11607" s="5">
        <f>MAX(0,H11607-FARMER_HRS)</f>
        <v>8242.2731811052181</v>
      </c>
      <c r="K11607" s="2">
        <f>I11607*FARMER_RATE+J11607*TEMP_WORKER_RATE</f>
        <v>168095.02050529892</v>
      </c>
      <c r="L11607" s="2">
        <f>A11607*PRICE_TOM+B11607*PRICE_CAR+C11607*PRICE_MES</f>
        <v>209498</v>
      </c>
      <c r="M11607" s="2">
        <f>A11607*FERT_BED_TOM+B11607*FERT_BED_CAR+C11607*FERT_BED_MES</f>
        <v>30360</v>
      </c>
      <c r="N11607" s="6">
        <f>IF(AND(D11607&lt;=TOTAL_BEDS,J11607&lt;=TEMP_WORKER_MAX*TEMP_WORKER_HRS),1,0)</f>
        <v>0</v>
      </c>
      <c r="O11607" s="2">
        <f>L11607-M11607-K11607-FIXED_COSTS</f>
        <v>-8957.0205052989186</v>
      </c>
      <c r="P11607" s="2">
        <f>IF(N11607=1,O11607,"")</f>
      </c>
    </row>
    <row r="11608">
      <c r="A11608" s="6">
        <v>17</v>
      </c>
      <c r="B11608" s="6">
        <v>17</v>
      </c>
      <c r="C11608" s="6">
        <v>10</v>
      </c>
      <c r="D11608" s="6">
        <f>A11608+B11608+C11608</f>
        <v>44</v>
      </c>
      <c r="E11608" s="5">
        <f>IF(A11608=0,0,A11608*LABOR_HRS_WK_TOM*SEASON_WEEKS*(1+DIM_PCT_TOM)^A11608)</f>
        <v>7733.339536039206</v>
      </c>
      <c r="F11608" s="5">
        <f>IF(B11608=0,0,B11608*LABOR_HRS_WK_CAR*SEASON_WEEKS*(1+DIM_PCT_CAR)^B11608)</f>
        <v>776.02531320030891</v>
      </c>
      <c r="G11608" s="5">
        <f>IF(C11608=0,0,C11608*LABOR_HRS_WK_MES*SEASON_WEEKS*(1+DIM_PCT_MES)^C11608)</f>
        <v>509.52187334891551</v>
      </c>
      <c r="H11608" s="5">
        <f>E11608+F11608+G11608</f>
        <v>9018.8867225884314</v>
      </c>
      <c r="I11608" s="5">
        <f>MIN(H11608,FARMER_HRS)</f>
        <v>720</v>
      </c>
      <c r="J11608" s="5">
        <f>MAX(0,H11608-FARMER_HRS)</f>
        <v>8298.8867225884314</v>
      </c>
      <c r="K11608" s="2">
        <f>I11608*FARMER_RATE+J11608*TEMP_WORKER_RATE</f>
        <v>169077.89448938248</v>
      </c>
      <c r="L11608" s="2">
        <f>A11608*PRICE_TOM+B11608*PRICE_CAR+C11608*PRICE_MES</f>
        <v>212198</v>
      </c>
      <c r="M11608" s="2">
        <f>A11608*FERT_BED_TOM+B11608*FERT_BED_CAR+C11608*FERT_BED_MES</f>
        <v>31240</v>
      </c>
      <c r="N11608" s="6">
        <f>IF(AND(D11608&lt;=TOTAL_BEDS,J11608&lt;=TEMP_WORKER_MAX*TEMP_WORKER_HRS),1,0)</f>
        <v>0</v>
      </c>
      <c r="O11608" s="2">
        <f>L11608-M11608-K11608-FIXED_COSTS</f>
        <v>-8119.894489382481</v>
      </c>
      <c r="P11608" s="2">
        <f>IF(N11608=1,O11608,"")</f>
      </c>
    </row>
    <row r="11609">
      <c r="A11609" s="6">
        <v>17</v>
      </c>
      <c r="B11609" s="6">
        <v>17</v>
      </c>
      <c r="C11609" s="6">
        <v>11</v>
      </c>
      <c r="D11609" s="6">
        <f>A11609+B11609+C11609</f>
        <v>45</v>
      </c>
      <c r="E11609" s="5">
        <f>IF(A11609=0,0,A11609*LABOR_HRS_WK_TOM*SEASON_WEEKS*(1+DIM_PCT_TOM)^A11609)</f>
        <v>7733.339536039206</v>
      </c>
      <c r="F11609" s="5">
        <f>IF(B11609=0,0,B11609*LABOR_HRS_WK_CAR*SEASON_WEEKS*(1+DIM_PCT_CAR)^B11609)</f>
        <v>776.02531320030891</v>
      </c>
      <c r="G11609" s="5">
        <f>IF(C11609=0,0,C11609*LABOR_HRS_WK_MES*SEASON_WEEKS*(1+DIM_PCT_MES)^C11609)</f>
        <v>567.47998644235463</v>
      </c>
      <c r="H11609" s="5">
        <f>E11609+F11609+G11609</f>
        <v>9076.84483568187</v>
      </c>
      <c r="I11609" s="5">
        <f>MIN(H11609,FARMER_HRS)</f>
        <v>720</v>
      </c>
      <c r="J11609" s="5">
        <f>MAX(0,H11609-FARMER_HRS)</f>
        <v>8356.84483568187</v>
      </c>
      <c r="K11609" s="2">
        <f>I11609*FARMER_RATE+J11609*TEMP_WORKER_RATE</f>
        <v>170084.11173058802</v>
      </c>
      <c r="L11609" s="2">
        <f>A11609*PRICE_TOM+B11609*PRICE_CAR+C11609*PRICE_MES</f>
        <v>214898</v>
      </c>
      <c r="M11609" s="2">
        <f>A11609*FERT_BED_TOM+B11609*FERT_BED_CAR+C11609*FERT_BED_MES</f>
        <v>32120</v>
      </c>
      <c r="N11609" s="6">
        <f>IF(AND(D11609&lt;=TOTAL_BEDS,J11609&lt;=TEMP_WORKER_MAX*TEMP_WORKER_HRS),1,0)</f>
        <v>0</v>
      </c>
      <c r="O11609" s="2">
        <f>L11609-M11609-K11609-FIXED_COSTS</f>
        <v>-7306.111730588018</v>
      </c>
      <c r="P11609" s="2">
        <f>IF(N11609=1,O11609,"")</f>
      </c>
    </row>
    <row r="11610">
      <c r="A11610" s="6">
        <v>17</v>
      </c>
      <c r="B11610" s="6">
        <v>17</v>
      </c>
      <c r="C11610" s="6">
        <v>12</v>
      </c>
      <c r="D11610" s="6">
        <f>A11610+B11610+C11610</f>
        <v>46</v>
      </c>
      <c r="E11610" s="5">
        <f>IF(A11610=0,0,A11610*LABOR_HRS_WK_TOM*SEASON_WEEKS*(1+DIM_PCT_TOM)^A11610)</f>
        <v>7733.339536039206</v>
      </c>
      <c r="F11610" s="5">
        <f>IF(B11610=0,0,B11610*LABOR_HRS_WK_CAR*SEASON_WEEKS*(1+DIM_PCT_CAR)^B11610)</f>
        <v>776.02531320030891</v>
      </c>
      <c r="G11610" s="5">
        <f>IF(C11610=0,0,C11610*LABOR_HRS_WK_MES*SEASON_WEEKS*(1+DIM_PCT_MES)^C11610)</f>
        <v>626.807439570419</v>
      </c>
      <c r="H11610" s="5">
        <f>E11610+F11610+G11610</f>
        <v>9136.1722888099339</v>
      </c>
      <c r="I11610" s="5">
        <f>MIN(H11610,FARMER_HRS)</f>
        <v>720</v>
      </c>
      <c r="J11610" s="5">
        <f>MAX(0,H11610-FARMER_HRS)</f>
        <v>8416.1722888099339</v>
      </c>
      <c r="K11610" s="2">
        <f>I11610*FARMER_RATE+J11610*TEMP_WORKER_RATE</f>
        <v>171114.10223628356</v>
      </c>
      <c r="L11610" s="2">
        <f>A11610*PRICE_TOM+B11610*PRICE_CAR+C11610*PRICE_MES</f>
        <v>217598</v>
      </c>
      <c r="M11610" s="2">
        <f>A11610*FERT_BED_TOM+B11610*FERT_BED_CAR+C11610*FERT_BED_MES</f>
        <v>33000</v>
      </c>
      <c r="N11610" s="6">
        <f>IF(AND(D11610&lt;=TOTAL_BEDS,J11610&lt;=TEMP_WORKER_MAX*TEMP_WORKER_HRS),1,0)</f>
        <v>0</v>
      </c>
      <c r="O11610" s="2">
        <f>L11610-M11610-K11610-FIXED_COSTS</f>
        <v>-6516.1022362835647</v>
      </c>
      <c r="P11610" s="2">
        <f>IF(N11610=1,O11610,"")</f>
      </c>
    </row>
    <row r="11611">
      <c r="A11611" s="6">
        <v>17</v>
      </c>
      <c r="B11611" s="6">
        <v>17</v>
      </c>
      <c r="C11611" s="6">
        <v>13</v>
      </c>
      <c r="D11611" s="6">
        <f>A11611+B11611+C11611</f>
        <v>47</v>
      </c>
      <c r="E11611" s="5">
        <f>IF(A11611=0,0,A11611*LABOR_HRS_WK_TOM*SEASON_WEEKS*(1+DIM_PCT_TOM)^A11611)</f>
        <v>7733.339536039206</v>
      </c>
      <c r="F11611" s="5">
        <f>IF(B11611=0,0,B11611*LABOR_HRS_WK_CAR*SEASON_WEEKS*(1+DIM_PCT_CAR)^B11611)</f>
        <v>776.02531320030891</v>
      </c>
      <c r="G11611" s="5">
        <f>IF(C11611=0,0,C11611*LABOR_HRS_WK_MES*SEASON_WEEKS*(1+DIM_PCT_MES)^C11611)</f>
        <v>687.52941027880331</v>
      </c>
      <c r="H11611" s="5">
        <f>E11611+F11611+G11611</f>
        <v>9196.894259518318</v>
      </c>
      <c r="I11611" s="5">
        <f>MIN(H11611,FARMER_HRS)</f>
        <v>720</v>
      </c>
      <c r="J11611" s="5">
        <f>MAX(0,H11611-FARMER_HRS)</f>
        <v>8476.894259518318</v>
      </c>
      <c r="K11611" s="2">
        <f>I11611*FARMER_RATE+J11611*TEMP_WORKER_RATE</f>
        <v>172168.30311663746</v>
      </c>
      <c r="L11611" s="2">
        <f>A11611*PRICE_TOM+B11611*PRICE_CAR+C11611*PRICE_MES</f>
        <v>220298</v>
      </c>
      <c r="M11611" s="2">
        <f>A11611*FERT_BED_TOM+B11611*FERT_BED_CAR+C11611*FERT_BED_MES</f>
        <v>33880</v>
      </c>
      <c r="N11611" s="6">
        <f>IF(AND(D11611&lt;=TOTAL_BEDS,J11611&lt;=TEMP_WORKER_MAX*TEMP_WORKER_HRS),1,0)</f>
        <v>0</v>
      </c>
      <c r="O11611" s="2">
        <f>L11611-M11611-K11611-FIXED_COSTS</f>
        <v>-5750.3031166374567</v>
      </c>
      <c r="P11611" s="2">
        <f>IF(N11611=1,O11611,"")</f>
      </c>
    </row>
    <row r="11612">
      <c r="A11612" s="6">
        <v>17</v>
      </c>
      <c r="B11612" s="6">
        <v>17</v>
      </c>
      <c r="C11612" s="6">
        <v>14</v>
      </c>
      <c r="D11612" s="6">
        <f>A11612+B11612+C11612</f>
        <v>48</v>
      </c>
      <c r="E11612" s="5">
        <f>IF(A11612=0,0,A11612*LABOR_HRS_WK_TOM*SEASON_WEEKS*(1+DIM_PCT_TOM)^A11612)</f>
        <v>7733.339536039206</v>
      </c>
      <c r="F11612" s="5">
        <f>IF(B11612=0,0,B11612*LABOR_HRS_WK_CAR*SEASON_WEEKS*(1+DIM_PCT_CAR)^B11612)</f>
        <v>776.02531320030891</v>
      </c>
      <c r="G11612" s="5">
        <f>IF(C11612=0,0,C11612*LABOR_HRS_WK_MES*SEASON_WEEKS*(1+DIM_PCT_MES)^C11612)</f>
        <v>749.67149159246435</v>
      </c>
      <c r="H11612" s="5">
        <f>E11612+F11612+G11612</f>
        <v>9259.036340831979</v>
      </c>
      <c r="I11612" s="5">
        <f>MIN(H11612,FARMER_HRS)</f>
        <v>720</v>
      </c>
      <c r="J11612" s="5">
        <f>MAX(0,H11612-FARMER_HRS)</f>
        <v>8539.036340831979</v>
      </c>
      <c r="K11612" s="2">
        <f>I11612*FARMER_RATE+J11612*TEMP_WORKER_RATE</f>
        <v>173247.15869499964</v>
      </c>
      <c r="L11612" s="2">
        <f>A11612*PRICE_TOM+B11612*PRICE_CAR+C11612*PRICE_MES</f>
        <v>222998</v>
      </c>
      <c r="M11612" s="2">
        <f>A11612*FERT_BED_TOM+B11612*FERT_BED_CAR+C11612*FERT_BED_MES</f>
        <v>34760</v>
      </c>
      <c r="N11612" s="6">
        <f>IF(AND(D11612&lt;=TOTAL_BEDS,J11612&lt;=TEMP_WORKER_MAX*TEMP_WORKER_HRS),1,0)</f>
        <v>0</v>
      </c>
      <c r="O11612" s="2">
        <f>L11612-M11612-K11612-FIXED_COSTS</f>
        <v>-5009.1586949996417</v>
      </c>
      <c r="P11612" s="2">
        <f>IF(N11612=1,O11612,"")</f>
      </c>
    </row>
    <row r="11613">
      <c r="A11613" s="6">
        <v>17</v>
      </c>
      <c r="B11613" s="6">
        <v>17</v>
      </c>
      <c r="C11613" s="6">
        <v>15</v>
      </c>
      <c r="D11613" s="6">
        <f>A11613+B11613+C11613</f>
        <v>49</v>
      </c>
      <c r="E11613" s="5">
        <f>IF(A11613=0,0,A11613*LABOR_HRS_WK_TOM*SEASON_WEEKS*(1+DIM_PCT_TOM)^A11613)</f>
        <v>7733.339536039206</v>
      </c>
      <c r="F11613" s="5">
        <f>IF(B11613=0,0,B11613*LABOR_HRS_WK_CAR*SEASON_WEEKS*(1+DIM_PCT_CAR)^B11613)</f>
        <v>776.02531320030891</v>
      </c>
      <c r="G11613" s="5">
        <f>IF(C11613=0,0,C11613*LABOR_HRS_WK_MES*SEASON_WEEKS*(1+DIM_PCT_MES)^C11613)</f>
        <v>813.25969846861074</v>
      </c>
      <c r="H11613" s="5">
        <f>E11613+F11613+G11613</f>
        <v>9322.6245477081266</v>
      </c>
      <c r="I11613" s="5">
        <f>MIN(H11613,FARMER_HRS)</f>
        <v>720</v>
      </c>
      <c r="J11613" s="5">
        <f>MAX(0,H11613-FARMER_HRS)</f>
        <v>8602.6245477081266</v>
      </c>
      <c r="K11613" s="2">
        <f>I11613*FARMER_RATE+J11613*TEMP_WORKER_RATE</f>
        <v>174351.12061993274</v>
      </c>
      <c r="L11613" s="2">
        <f>A11613*PRICE_TOM+B11613*PRICE_CAR+C11613*PRICE_MES</f>
        <v>225698</v>
      </c>
      <c r="M11613" s="2">
        <f>A11613*FERT_BED_TOM+B11613*FERT_BED_CAR+C11613*FERT_BED_MES</f>
        <v>35640</v>
      </c>
      <c r="N11613" s="6">
        <f>IF(AND(D11613&lt;=TOTAL_BEDS,J11613&lt;=TEMP_WORKER_MAX*TEMP_WORKER_HRS),1,0)</f>
        <v>0</v>
      </c>
      <c r="O11613" s="2">
        <f>L11613-M11613-K11613-FIXED_COSTS</f>
        <v>-4293.1206199327426</v>
      </c>
      <c r="P11613" s="2">
        <f>IF(N11613=1,O11613,"")</f>
      </c>
    </row>
    <row r="11614">
      <c r="A11614" s="6">
        <v>17</v>
      </c>
      <c r="B11614" s="6">
        <v>17</v>
      </c>
      <c r="C11614" s="6">
        <v>16</v>
      </c>
      <c r="D11614" s="6">
        <f>A11614+B11614+C11614</f>
        <v>50</v>
      </c>
      <c r="E11614" s="5">
        <f>IF(A11614=0,0,A11614*LABOR_HRS_WK_TOM*SEASON_WEEKS*(1+DIM_PCT_TOM)^A11614)</f>
        <v>7733.339536039206</v>
      </c>
      <c r="F11614" s="5">
        <f>IF(B11614=0,0,B11614*LABOR_HRS_WK_CAR*SEASON_WEEKS*(1+DIM_PCT_CAR)^B11614)</f>
        <v>776.02531320030891</v>
      </c>
      <c r="G11614" s="5">
        <f>IF(C11614=0,0,C11614*LABOR_HRS_WK_MES*SEASON_WEEKS*(1+DIM_PCT_MES)^C11614)</f>
        <v>878.32047434609967</v>
      </c>
      <c r="H11614" s="5">
        <f>E11614+F11614+G11614</f>
        <v>9387.6853235856142</v>
      </c>
      <c r="I11614" s="5">
        <f>MIN(H11614,FARMER_HRS)</f>
        <v>720</v>
      </c>
      <c r="J11614" s="5">
        <f>MAX(0,H11614-FARMER_HRS)</f>
        <v>8667.6853235856142</v>
      </c>
      <c r="K11614" s="2">
        <f>I11614*FARMER_RATE+J11614*TEMP_WORKER_RATE</f>
        <v>175480.64797891691</v>
      </c>
      <c r="L11614" s="2">
        <f>A11614*PRICE_TOM+B11614*PRICE_CAR+C11614*PRICE_MES</f>
        <v>228398</v>
      </c>
      <c r="M11614" s="2">
        <f>A11614*FERT_BED_TOM+B11614*FERT_BED_CAR+C11614*FERT_BED_MES</f>
        <v>36520</v>
      </c>
      <c r="N11614" s="6">
        <f>IF(AND(D11614&lt;=TOTAL_BEDS,J11614&lt;=TEMP_WORKER_MAX*TEMP_WORKER_HRS),1,0)</f>
        <v>0</v>
      </c>
      <c r="O11614" s="2">
        <f>L11614-M11614-K11614-FIXED_COSTS</f>
        <v>-3602.64797891691</v>
      </c>
      <c r="P11614" s="2">
        <f>IF(N11614=1,O11614,"")</f>
      </c>
    </row>
    <row r="11615">
      <c r="A11615" s="6">
        <v>17</v>
      </c>
      <c r="B11615" s="6">
        <v>17</v>
      </c>
      <c r="C11615" s="6">
        <v>17</v>
      </c>
      <c r="D11615" s="6">
        <f>A11615+B11615+C11615</f>
        <v>51</v>
      </c>
      <c r="E11615" s="5">
        <f>IF(A11615=0,0,A11615*LABOR_HRS_WK_TOM*SEASON_WEEKS*(1+DIM_PCT_TOM)^A11615)</f>
        <v>7733.339536039206</v>
      </c>
      <c r="F11615" s="5">
        <f>IF(B11615=0,0,B11615*LABOR_HRS_WK_CAR*SEASON_WEEKS*(1+DIM_PCT_CAR)^B11615)</f>
        <v>776.02531320030891</v>
      </c>
      <c r="G11615" s="5">
        <f>IF(C11615=0,0,C11615*LABOR_HRS_WK_MES*SEASON_WEEKS*(1+DIM_PCT_MES)^C11615)</f>
        <v>944.88069779263992</v>
      </c>
      <c r="H11615" s="5">
        <f>E11615+F11615+G11615</f>
        <v>9454.2455470321547</v>
      </c>
      <c r="I11615" s="5">
        <f>MIN(H11615,FARMER_HRS)</f>
        <v>720</v>
      </c>
      <c r="J11615" s="5">
        <f>MAX(0,H11615-FARMER_HRS)</f>
        <v>8734.2455470321547</v>
      </c>
      <c r="K11615" s="2">
        <f>I11615*FARMER_RATE+J11615*TEMP_WORKER_RATE</f>
        <v>176636.20741375268</v>
      </c>
      <c r="L11615" s="2">
        <f>A11615*PRICE_TOM+B11615*PRICE_CAR+C11615*PRICE_MES</f>
        <v>231098</v>
      </c>
      <c r="M11615" s="2">
        <f>A11615*FERT_BED_TOM+B11615*FERT_BED_CAR+C11615*FERT_BED_MES</f>
        <v>37400</v>
      </c>
      <c r="N11615" s="6">
        <f>IF(AND(D11615&lt;=TOTAL_BEDS,J11615&lt;=TEMP_WORKER_MAX*TEMP_WORKER_HRS),1,0)</f>
        <v>0</v>
      </c>
      <c r="O11615" s="2">
        <f>L11615-M11615-K11615-FIXED_COSTS</f>
        <v>-2938.2074137526797</v>
      </c>
      <c r="P11615" s="2">
        <f>IF(N11615=1,O11615,"")</f>
      </c>
    </row>
    <row r="11616">
      <c r="A11616" s="6">
        <v>17</v>
      </c>
      <c r="B11616" s="6">
        <v>17</v>
      </c>
      <c r="C11616" s="6">
        <v>18</v>
      </c>
      <c r="D11616" s="6">
        <f>A11616+B11616+C11616</f>
        <v>52</v>
      </c>
      <c r="E11616" s="5">
        <f>IF(A11616=0,0,A11616*LABOR_HRS_WK_TOM*SEASON_WEEKS*(1+DIM_PCT_TOM)^A11616)</f>
        <v>7733.339536039206</v>
      </c>
      <c r="F11616" s="5">
        <f>IF(B11616=0,0,B11616*LABOR_HRS_WK_CAR*SEASON_WEEKS*(1+DIM_PCT_CAR)^B11616)</f>
        <v>776.02531320030891</v>
      </c>
      <c r="G11616" s="5">
        <f>IF(C11616=0,0,C11616*LABOR_HRS_WK_MES*SEASON_WEEKS*(1+DIM_PCT_MES)^C11616)</f>
        <v>1012.9676892512272</v>
      </c>
      <c r="H11616" s="5">
        <f>E11616+F11616+G11616</f>
        <v>9522.3325384907421</v>
      </c>
      <c r="I11616" s="5">
        <f>MIN(H11616,FARMER_HRS)</f>
        <v>720</v>
      </c>
      <c r="J11616" s="5">
        <f>MAX(0,H11616-FARMER_HRS)</f>
        <v>8802.3325384907421</v>
      </c>
      <c r="K11616" s="2">
        <f>I11616*FARMER_RATE+J11616*TEMP_WORKER_RATE</f>
        <v>177818.27323768649</v>
      </c>
      <c r="L11616" s="2">
        <f>A11616*PRICE_TOM+B11616*PRICE_CAR+C11616*PRICE_MES</f>
        <v>233798</v>
      </c>
      <c r="M11616" s="2">
        <f>A11616*FERT_BED_TOM+B11616*FERT_BED_CAR+C11616*FERT_BED_MES</f>
        <v>38280</v>
      </c>
      <c r="N11616" s="6">
        <f>IF(AND(D11616&lt;=TOTAL_BEDS,J11616&lt;=TEMP_WORKER_MAX*TEMP_WORKER_HRS),1,0)</f>
        <v>0</v>
      </c>
      <c r="O11616" s="2">
        <f>L11616-M11616-K11616-FIXED_COSTS</f>
        <v>-2300.2732376864878</v>
      </c>
      <c r="P11616" s="2">
        <f>IF(N11616=1,O11616,"")</f>
      </c>
    </row>
    <row r="11617">
      <c r="A11617" s="6">
        <v>17</v>
      </c>
      <c r="B11617" s="6">
        <v>17</v>
      </c>
      <c r="C11617" s="6">
        <v>19</v>
      </c>
      <c r="D11617" s="6">
        <f>A11617+B11617+C11617</f>
        <v>53</v>
      </c>
      <c r="E11617" s="5">
        <f>IF(A11617=0,0,A11617*LABOR_HRS_WK_TOM*SEASON_WEEKS*(1+DIM_PCT_TOM)^A11617)</f>
        <v>7733.339536039206</v>
      </c>
      <c r="F11617" s="5">
        <f>IF(B11617=0,0,B11617*LABOR_HRS_WK_CAR*SEASON_WEEKS*(1+DIM_PCT_CAR)^B11617)</f>
        <v>776.02531320030891</v>
      </c>
      <c r="G11617" s="5">
        <f>IF(C11617=0,0,C11617*LABOR_HRS_WK_MES*SEASON_WEEKS*(1+DIM_PCT_MES)^C11617)</f>
        <v>1082.6092178872491</v>
      </c>
      <c r="H11617" s="5">
        <f>E11617+F11617+G11617</f>
        <v>9591.9740671267646</v>
      </c>
      <c r="I11617" s="5">
        <f>MIN(H11617,FARMER_HRS)</f>
        <v>720</v>
      </c>
      <c r="J11617" s="5">
        <f>MAX(0,H11617-FARMER_HRS)</f>
        <v>8871.9740671267646</v>
      </c>
      <c r="K11617" s="2">
        <f>I11617*FARMER_RATE+J11617*TEMP_WORKER_RATE</f>
        <v>179027.3275542841</v>
      </c>
      <c r="L11617" s="2">
        <f>A11617*PRICE_TOM+B11617*PRICE_CAR+C11617*PRICE_MES</f>
        <v>236498</v>
      </c>
      <c r="M11617" s="2">
        <f>A11617*FERT_BED_TOM+B11617*FERT_BED_CAR+C11617*FERT_BED_MES</f>
        <v>39160</v>
      </c>
      <c r="N11617" s="6">
        <f>IF(AND(D11617&lt;=TOTAL_BEDS,J11617&lt;=TEMP_WORKER_MAX*TEMP_WORKER_HRS),1,0)</f>
        <v>0</v>
      </c>
      <c r="O11617" s="2">
        <f>L11617-M11617-K11617-FIXED_COSTS</f>
        <v>-1689.3275542841002</v>
      </c>
      <c r="P11617" s="2">
        <f>IF(N11617=1,O11617,"")</f>
      </c>
    </row>
    <row r="11618">
      <c r="A11618" s="6">
        <v>17</v>
      </c>
      <c r="B11618" s="6">
        <v>17</v>
      </c>
      <c r="C11618" s="6">
        <v>20</v>
      </c>
      <c r="D11618" s="6">
        <f>A11618+B11618+C11618</f>
        <v>54</v>
      </c>
      <c r="E11618" s="5">
        <f>IF(A11618=0,0,A11618*LABOR_HRS_WK_TOM*SEASON_WEEKS*(1+DIM_PCT_TOM)^A11618)</f>
        <v>7733.339536039206</v>
      </c>
      <c r="F11618" s="5">
        <f>IF(B11618=0,0,B11618*LABOR_HRS_WK_CAR*SEASON_WEEKS*(1+DIM_PCT_CAR)^B11618)</f>
        <v>776.02531320030891</v>
      </c>
      <c r="G11618" s="5">
        <f>IF(C11618=0,0,C11618*LABOR_HRS_WK_MES*SEASON_WEEKS*(1+DIM_PCT_MES)^C11618)</f>
        <v>1153.8335085377259</v>
      </c>
      <c r="H11618" s="5">
        <f>E11618+F11618+G11618</f>
        <v>9663.19835777724</v>
      </c>
      <c r="I11618" s="5">
        <f>MIN(H11618,FARMER_HRS)</f>
        <v>720</v>
      </c>
      <c r="J11618" s="5">
        <f>MAX(0,H11618-FARMER_HRS)</f>
        <v>8943.19835777724</v>
      </c>
      <c r="K11618" s="2">
        <f>I11618*FARMER_RATE+J11618*TEMP_WORKER_RATE</f>
        <v>180263.86037807708</v>
      </c>
      <c r="L11618" s="2">
        <f>A11618*PRICE_TOM+B11618*PRICE_CAR+C11618*PRICE_MES</f>
        <v>239198</v>
      </c>
      <c r="M11618" s="2">
        <f>A11618*FERT_BED_TOM+B11618*FERT_BED_CAR+C11618*FERT_BED_MES</f>
        <v>40040</v>
      </c>
      <c r="N11618" s="6">
        <f>IF(AND(D11618&lt;=TOTAL_BEDS,J11618&lt;=TEMP_WORKER_MAX*TEMP_WORKER_HRS),1,0)</f>
        <v>0</v>
      </c>
      <c r="O11618" s="2">
        <f>L11618-M11618-K11618-FIXED_COSTS</f>
        <v>-1105.8603780770791</v>
      </c>
      <c r="P11618" s="2">
        <f>IF(N11618=1,O11618,"")</f>
      </c>
    </row>
    <row r="11619">
      <c r="A11619" s="6">
        <v>17</v>
      </c>
      <c r="B11619" s="6">
        <v>17</v>
      </c>
      <c r="C11619" s="6">
        <v>21</v>
      </c>
      <c r="D11619" s="6">
        <f>A11619+B11619+C11619</f>
        <v>55</v>
      </c>
      <c r="E11619" s="5">
        <f>IF(A11619=0,0,A11619*LABOR_HRS_WK_TOM*SEASON_WEEKS*(1+DIM_PCT_TOM)^A11619)</f>
        <v>7733.339536039206</v>
      </c>
      <c r="F11619" s="5">
        <f>IF(B11619=0,0,B11619*LABOR_HRS_WK_CAR*SEASON_WEEKS*(1+DIM_PCT_CAR)^B11619)</f>
        <v>776.02531320030891</v>
      </c>
      <c r="G11619" s="5">
        <f>IF(C11619=0,0,C11619*LABOR_HRS_WK_MES*SEASON_WEEKS*(1+DIM_PCT_MES)^C11619)</f>
        <v>1226.6692487641699</v>
      </c>
      <c r="H11619" s="5">
        <f>E11619+F11619+G11619</f>
        <v>9736.0340980036854</v>
      </c>
      <c r="I11619" s="5">
        <f>MIN(H11619,FARMER_HRS)</f>
        <v>720</v>
      </c>
      <c r="J11619" s="5">
        <f>MAX(0,H11619-FARMER_HRS)</f>
        <v>9016.0340980036854</v>
      </c>
      <c r="K11619" s="2">
        <f>I11619*FARMER_RATE+J11619*TEMP_WORKER_RATE</f>
        <v>181528.36975700842</v>
      </c>
      <c r="L11619" s="2">
        <f>A11619*PRICE_TOM+B11619*PRICE_CAR+C11619*PRICE_MES</f>
        <v>241898</v>
      </c>
      <c r="M11619" s="2">
        <f>A11619*FERT_BED_TOM+B11619*FERT_BED_CAR+C11619*FERT_BED_MES</f>
        <v>40920</v>
      </c>
      <c r="N11619" s="6">
        <f>IF(AND(D11619&lt;=TOTAL_BEDS,J11619&lt;=TEMP_WORKER_MAX*TEMP_WORKER_HRS),1,0)</f>
        <v>0</v>
      </c>
      <c r="O11619" s="2">
        <f>L11619-M11619-K11619-FIXED_COSTS</f>
        <v>-550.36975700841867</v>
      </c>
      <c r="P11619" s="2">
        <f>IF(N11619=1,O11619,"")</f>
      </c>
    </row>
    <row r="11620">
      <c r="A11620" s="6">
        <v>17</v>
      </c>
      <c r="B11620" s="6">
        <v>17</v>
      </c>
      <c r="C11620" s="6">
        <v>22</v>
      </c>
      <c r="D11620" s="6">
        <f>A11620+B11620+C11620</f>
        <v>56</v>
      </c>
      <c r="E11620" s="5">
        <f>IF(A11620=0,0,A11620*LABOR_HRS_WK_TOM*SEASON_WEEKS*(1+DIM_PCT_TOM)^A11620)</f>
        <v>7733.339536039206</v>
      </c>
      <c r="F11620" s="5">
        <f>IF(B11620=0,0,B11620*LABOR_HRS_WK_CAR*SEASON_WEEKS*(1+DIM_PCT_CAR)^B11620)</f>
        <v>776.02531320030891</v>
      </c>
      <c r="G11620" s="5">
        <f>IF(C11620=0,0,C11620*LABOR_HRS_WK_MES*SEASON_WEEKS*(1+DIM_PCT_MES)^C11620)</f>
        <v>1301.1455960105659</v>
      </c>
      <c r="H11620" s="5">
        <f>E11620+F11620+G11620</f>
        <v>9810.5104452500818</v>
      </c>
      <c r="I11620" s="5">
        <f>MIN(H11620,FARMER_HRS)</f>
        <v>720</v>
      </c>
      <c r="J11620" s="5">
        <f>MAX(0,H11620-FARMER_HRS)</f>
        <v>9090.5104452500818</v>
      </c>
      <c r="K11620" s="2">
        <f>I11620*FARMER_RATE+J11620*TEMP_WORKER_RATE</f>
        <v>182821.36189670282</v>
      </c>
      <c r="L11620" s="2">
        <f>A11620*PRICE_TOM+B11620*PRICE_CAR+C11620*PRICE_MES</f>
        <v>244598</v>
      </c>
      <c r="M11620" s="2">
        <f>A11620*FERT_BED_TOM+B11620*FERT_BED_CAR+C11620*FERT_BED_MES</f>
        <v>41800</v>
      </c>
      <c r="N11620" s="6">
        <f>IF(AND(D11620&lt;=TOTAL_BEDS,J11620&lt;=TEMP_WORKER_MAX*TEMP_WORKER_HRS),1,0)</f>
        <v>0</v>
      </c>
      <c r="O11620" s="2">
        <f>L11620-M11620-K11620-FIXED_COSTS</f>
        <v>-23.361896702816011</v>
      </c>
      <c r="P11620" s="2">
        <f>IF(N11620=1,O11620,"")</f>
      </c>
    </row>
    <row r="11621">
      <c r="A11621" s="6">
        <v>17</v>
      </c>
      <c r="B11621" s="6">
        <v>17</v>
      </c>
      <c r="C11621" s="6">
        <v>23</v>
      </c>
      <c r="D11621" s="6">
        <f>A11621+B11621+C11621</f>
        <v>57</v>
      </c>
      <c r="E11621" s="5">
        <f>IF(A11621=0,0,A11621*LABOR_HRS_WK_TOM*SEASON_WEEKS*(1+DIM_PCT_TOM)^A11621)</f>
        <v>7733.339536039206</v>
      </c>
      <c r="F11621" s="5">
        <f>IF(B11621=0,0,B11621*LABOR_HRS_WK_CAR*SEASON_WEEKS*(1+DIM_PCT_CAR)^B11621)</f>
        <v>776.02531320030891</v>
      </c>
      <c r="G11621" s="5">
        <f>IF(C11621=0,0,C11621*LABOR_HRS_WK_MES*SEASON_WEEKS*(1+DIM_PCT_MES)^C11621)</f>
        <v>1377.2921848680023</v>
      </c>
      <c r="H11621" s="5">
        <f>E11621+F11621+G11621</f>
        <v>9886.6570341075167</v>
      </c>
      <c r="I11621" s="5">
        <f>MIN(H11621,FARMER_HRS)</f>
        <v>720</v>
      </c>
      <c r="J11621" s="5">
        <f>MAX(0,H11621-FARMER_HRS)</f>
        <v>9166.6570341075167</v>
      </c>
      <c r="K11621" s="2">
        <f>I11621*FARMER_RATE+J11621*TEMP_WORKER_RATE</f>
        <v>184143.35128658882</v>
      </c>
      <c r="L11621" s="2">
        <f>A11621*PRICE_TOM+B11621*PRICE_CAR+C11621*PRICE_MES</f>
        <v>247298</v>
      </c>
      <c r="M11621" s="2">
        <f>A11621*FERT_BED_TOM+B11621*FERT_BED_CAR+C11621*FERT_BED_MES</f>
        <v>42680</v>
      </c>
      <c r="N11621" s="6">
        <f>IF(AND(D11621&lt;=TOTAL_BEDS,J11621&lt;=TEMP_WORKER_MAX*TEMP_WORKER_HRS),1,0)</f>
        <v>0</v>
      </c>
      <c r="O11621" s="2">
        <f>L11621-M11621-K11621-FIXED_COSTS</f>
        <v>474.64871341118123</v>
      </c>
      <c r="P11621" s="2">
        <f>IF(N11621=1,O11621,"")</f>
      </c>
    </row>
    <row r="11622">
      <c r="A11622" s="6">
        <v>17</v>
      </c>
      <c r="B11622" s="6">
        <v>17</v>
      </c>
      <c r="C11622" s="6">
        <v>24</v>
      </c>
      <c r="D11622" s="6">
        <f>A11622+B11622+C11622</f>
        <v>58</v>
      </c>
      <c r="E11622" s="5">
        <f>IF(A11622=0,0,A11622*LABOR_HRS_WK_TOM*SEASON_WEEKS*(1+DIM_PCT_TOM)^A11622)</f>
        <v>7733.339536039206</v>
      </c>
      <c r="F11622" s="5">
        <f>IF(B11622=0,0,B11622*LABOR_HRS_WK_CAR*SEASON_WEEKS*(1+DIM_PCT_CAR)^B11622)</f>
        <v>776.02531320030891</v>
      </c>
      <c r="G11622" s="5">
        <f>IF(C11622=0,0,C11622*LABOR_HRS_WK_MES*SEASON_WEEKS*(1+DIM_PCT_MES)^C11622)</f>
        <v>1455.139134447498</v>
      </c>
      <c r="H11622" s="5">
        <f>E11622+F11622+G11622</f>
        <v>9964.5039836870128</v>
      </c>
      <c r="I11622" s="5">
        <f>MIN(H11622,FARMER_HRS)</f>
        <v>720</v>
      </c>
      <c r="J11622" s="5">
        <f>MAX(0,H11622-FARMER_HRS)</f>
        <v>9244.5039836870128</v>
      </c>
      <c r="K11622" s="2">
        <f>I11622*FARMER_RATE+J11622*TEMP_WORKER_RATE</f>
        <v>185494.86082789954</v>
      </c>
      <c r="L11622" s="2">
        <f>A11622*PRICE_TOM+B11622*PRICE_CAR+C11622*PRICE_MES</f>
        <v>249998</v>
      </c>
      <c r="M11622" s="2">
        <f>A11622*FERT_BED_TOM+B11622*FERT_BED_CAR+C11622*FERT_BED_MES</f>
        <v>43560</v>
      </c>
      <c r="N11622" s="6">
        <f>IF(AND(D11622&lt;=TOTAL_BEDS,J11622&lt;=TEMP_WORKER_MAX*TEMP_WORKER_HRS),1,0)</f>
        <v>0</v>
      </c>
      <c r="O11622" s="2">
        <f>L11622-M11622-K11622-FIXED_COSTS</f>
        <v>943.139172100462</v>
      </c>
      <c r="P11622" s="2">
        <f>IF(N11622=1,O11622,"")</f>
      </c>
    </row>
    <row r="11623">
      <c r="A11623" s="6">
        <v>17</v>
      </c>
      <c r="B11623" s="6">
        <v>17</v>
      </c>
      <c r="C11623" s="6">
        <v>25</v>
      </c>
      <c r="D11623" s="6">
        <f>A11623+B11623+C11623</f>
        <v>59</v>
      </c>
      <c r="E11623" s="5">
        <f>IF(A11623=0,0,A11623*LABOR_HRS_WK_TOM*SEASON_WEEKS*(1+DIM_PCT_TOM)^A11623)</f>
        <v>7733.339536039206</v>
      </c>
      <c r="F11623" s="5">
        <f>IF(B11623=0,0,B11623*LABOR_HRS_WK_CAR*SEASON_WEEKS*(1+DIM_PCT_CAR)^B11623)</f>
        <v>776.02531320030891</v>
      </c>
      <c r="G11623" s="5">
        <f>IF(C11623=0,0,C11623*LABOR_HRS_WK_MES*SEASON_WEEKS*(1+DIM_PCT_MES)^C11623)</f>
        <v>1534.7170558625955</v>
      </c>
      <c r="H11623" s="5">
        <f>E11623+F11623+G11623</f>
        <v>10044.08190510211</v>
      </c>
      <c r="I11623" s="5">
        <f>MIN(H11623,FARMER_HRS)</f>
        <v>720</v>
      </c>
      <c r="J11623" s="5">
        <f>MAX(0,H11623-FARMER_HRS)</f>
        <v>9324.08190510211</v>
      </c>
      <c r="K11623" s="2">
        <f>I11623*FARMER_RATE+J11623*TEMP_WORKER_RATE</f>
        <v>186876.42196357829</v>
      </c>
      <c r="L11623" s="2">
        <f>A11623*PRICE_TOM+B11623*PRICE_CAR+C11623*PRICE_MES</f>
        <v>252698</v>
      </c>
      <c r="M11623" s="2">
        <f>A11623*FERT_BED_TOM+B11623*FERT_BED_CAR+C11623*FERT_BED_MES</f>
        <v>44440</v>
      </c>
      <c r="N11623" s="6">
        <f>IF(AND(D11623&lt;=TOTAL_BEDS,J11623&lt;=TEMP_WORKER_MAX*TEMP_WORKER_HRS),1,0)</f>
        <v>0</v>
      </c>
      <c r="O11623" s="2">
        <f>L11623-M11623-K11623-FIXED_COSTS</f>
        <v>1381.5780364217062</v>
      </c>
      <c r="P11623" s="2">
        <f>IF(N11623=1,O11623,"")</f>
      </c>
    </row>
    <row r="11624">
      <c r="A11624" s="6">
        <v>17</v>
      </c>
      <c r="B11624" s="6">
        <v>17</v>
      </c>
      <c r="C11624" s="6">
        <v>26</v>
      </c>
      <c r="D11624" s="6">
        <f>A11624+B11624+C11624</f>
        <v>60</v>
      </c>
      <c r="E11624" s="5">
        <f>IF(A11624=0,0,A11624*LABOR_HRS_WK_TOM*SEASON_WEEKS*(1+DIM_PCT_TOM)^A11624)</f>
        <v>7733.339536039206</v>
      </c>
      <c r="F11624" s="5">
        <f>IF(B11624=0,0,B11624*LABOR_HRS_WK_CAR*SEASON_WEEKS*(1+DIM_PCT_CAR)^B11624)</f>
        <v>776.02531320030891</v>
      </c>
      <c r="G11624" s="5">
        <f>IF(C11624=0,0,C11624*LABOR_HRS_WK_MES*SEASON_WEEKS*(1+DIM_PCT_MES)^C11624)</f>
        <v>1616.0570598233128</v>
      </c>
      <c r="H11624" s="5">
        <f>E11624+F11624+G11624</f>
        <v>10125.421909062828</v>
      </c>
      <c r="I11624" s="5">
        <f>MIN(H11624,FARMER_HRS)</f>
        <v>720</v>
      </c>
      <c r="J11624" s="5">
        <f>MAX(0,H11624-FARMER_HRS)</f>
        <v>9405.4219090628285</v>
      </c>
      <c r="K11624" s="2">
        <f>I11624*FARMER_RATE+J11624*TEMP_WORKER_RATE</f>
        <v>188288.57481011856</v>
      </c>
      <c r="L11624" s="2">
        <f>A11624*PRICE_TOM+B11624*PRICE_CAR+C11624*PRICE_MES</f>
        <v>255398</v>
      </c>
      <c r="M11624" s="2">
        <f>A11624*FERT_BED_TOM+B11624*FERT_BED_CAR+C11624*FERT_BED_MES</f>
        <v>45320</v>
      </c>
      <c r="N11624" s="6">
        <f>IF(AND(D11624&lt;=TOTAL_BEDS,J11624&lt;=TEMP_WORKER_MAX*TEMP_WORKER_HRS),1,0)</f>
        <v>0</v>
      </c>
      <c r="O11624" s="2">
        <f>L11624-M11624-K11624-FIXED_COSTS</f>
        <v>1789.42518988144</v>
      </c>
      <c r="P11624" s="2">
        <f>IF(N11624=1,O11624,"")</f>
      </c>
    </row>
    <row r="11625">
      <c r="A11625" s="6">
        <v>17</v>
      </c>
      <c r="B11625" s="6">
        <v>17</v>
      </c>
      <c r="C11625" s="6">
        <v>27</v>
      </c>
      <c r="D11625" s="6">
        <f>A11625+B11625+C11625</f>
        <v>61</v>
      </c>
      <c r="E11625" s="5">
        <f>IF(A11625=0,0,A11625*LABOR_HRS_WK_TOM*SEASON_WEEKS*(1+DIM_PCT_TOM)^A11625)</f>
        <v>7733.339536039206</v>
      </c>
      <c r="F11625" s="5">
        <f>IF(B11625=0,0,B11625*LABOR_HRS_WK_CAR*SEASON_WEEKS*(1+DIM_PCT_CAR)^B11625)</f>
        <v>776.02531320030891</v>
      </c>
      <c r="G11625" s="5">
        <f>IF(C11625=0,0,C11625*LABOR_HRS_WK_MES*SEASON_WEEKS*(1+DIM_PCT_MES)^C11625)</f>
        <v>1699.19076434307</v>
      </c>
      <c r="H11625" s="5">
        <f>E11625+F11625+G11625</f>
        <v>10208.555613582585</v>
      </c>
      <c r="I11625" s="5">
        <f>MIN(H11625,FARMER_HRS)</f>
        <v>720</v>
      </c>
      <c r="J11625" s="5">
        <f>MAX(0,H11625-FARMER_HRS)</f>
        <v>9488.5556135825846</v>
      </c>
      <c r="K11625" s="2">
        <f>I11625*FARMER_RATE+J11625*TEMP_WORKER_RATE</f>
        <v>189731.86829136431</v>
      </c>
      <c r="L11625" s="2">
        <f>A11625*PRICE_TOM+B11625*PRICE_CAR+C11625*PRICE_MES</f>
        <v>258098</v>
      </c>
      <c r="M11625" s="2">
        <f>A11625*FERT_BED_TOM+B11625*FERT_BED_CAR+C11625*FERT_BED_MES</f>
        <v>46200</v>
      </c>
      <c r="N11625" s="6">
        <f>IF(AND(D11625&lt;=TOTAL_BEDS,J11625&lt;=TEMP_WORKER_MAX*TEMP_WORKER_HRS),1,0)</f>
        <v>0</v>
      </c>
      <c r="O11625" s="2">
        <f>L11625-M11625-K11625-FIXED_COSTS</f>
        <v>2166.1317086356867</v>
      </c>
      <c r="P11625" s="2">
        <f>IF(N11625=1,O11625,"")</f>
      </c>
    </row>
    <row r="11626">
      <c r="A11626" s="6">
        <v>17</v>
      </c>
      <c r="B11626" s="6">
        <v>17</v>
      </c>
      <c r="C11626" s="6">
        <v>28</v>
      </c>
      <c r="D11626" s="6">
        <f>A11626+B11626+C11626</f>
        <v>62</v>
      </c>
      <c r="E11626" s="5">
        <f>IF(A11626=0,0,A11626*LABOR_HRS_WK_TOM*SEASON_WEEKS*(1+DIM_PCT_TOM)^A11626)</f>
        <v>7733.339536039206</v>
      </c>
      <c r="F11626" s="5">
        <f>IF(B11626=0,0,B11626*LABOR_HRS_WK_CAR*SEASON_WEEKS*(1+DIM_PCT_CAR)^B11626)</f>
        <v>776.02531320030891</v>
      </c>
      <c r="G11626" s="5">
        <f>IF(C11626=0,0,C11626*LABOR_HRS_WK_MES*SEASON_WEEKS*(1+DIM_PCT_MES)^C11626)</f>
        <v>1784.1503025602233</v>
      </c>
      <c r="H11626" s="5">
        <f>E11626+F11626+G11626</f>
        <v>10293.515151799738</v>
      </c>
      <c r="I11626" s="5">
        <f>MIN(H11626,FARMER_HRS)</f>
        <v>720</v>
      </c>
      <c r="J11626" s="5">
        <f>MAX(0,H11626-FARMER_HRS)</f>
        <v>9573.5151517997383</v>
      </c>
      <c r="K11626" s="2">
        <f>I11626*FARMER_RATE+J11626*TEMP_WORKER_RATE</f>
        <v>191206.860274301</v>
      </c>
      <c r="L11626" s="2">
        <f>A11626*PRICE_TOM+B11626*PRICE_CAR+C11626*PRICE_MES</f>
        <v>260798</v>
      </c>
      <c r="M11626" s="2">
        <f>A11626*FERT_BED_TOM+B11626*FERT_BED_CAR+C11626*FERT_BED_MES</f>
        <v>47080</v>
      </c>
      <c r="N11626" s="6">
        <f>IF(AND(D11626&lt;=TOTAL_BEDS,J11626&lt;=TEMP_WORKER_MAX*TEMP_WORKER_HRS),1,0)</f>
        <v>0</v>
      </c>
      <c r="O11626" s="2">
        <f>L11626-M11626-K11626-FIXED_COSTS</f>
        <v>2511.1397256990022</v>
      </c>
      <c r="P11626" s="2">
        <f>IF(N11626=1,O11626,"")</f>
      </c>
    </row>
    <row r="11627">
      <c r="A11627" s="6">
        <v>17</v>
      </c>
      <c r="B11627" s="6">
        <v>17</v>
      </c>
      <c r="C11627" s="6">
        <v>29</v>
      </c>
      <c r="D11627" s="6">
        <f>A11627+B11627+C11627</f>
        <v>63</v>
      </c>
      <c r="E11627" s="5">
        <f>IF(A11627=0,0,A11627*LABOR_HRS_WK_TOM*SEASON_WEEKS*(1+DIM_PCT_TOM)^A11627)</f>
        <v>7733.339536039206</v>
      </c>
      <c r="F11627" s="5">
        <f>IF(B11627=0,0,B11627*LABOR_HRS_WK_CAR*SEASON_WEEKS*(1+DIM_PCT_CAR)^B11627)</f>
        <v>776.02531320030891</v>
      </c>
      <c r="G11627" s="5">
        <f>IF(C11627=0,0,C11627*LABOR_HRS_WK_MES*SEASON_WEEKS*(1+DIM_PCT_MES)^C11627)</f>
        <v>1870.9683306758766</v>
      </c>
      <c r="H11627" s="5">
        <f>E11627+F11627+G11627</f>
        <v>10380.333179915391</v>
      </c>
      <c r="I11627" s="5">
        <f>MIN(H11627,FARMER_HRS)</f>
        <v>720</v>
      </c>
      <c r="J11627" s="5">
        <f>MAX(0,H11627-FARMER_HRS)</f>
        <v>9660.3331799153912</v>
      </c>
      <c r="K11627" s="2">
        <f>I11627*FARMER_RATE+J11627*TEMP_WORKER_RATE</f>
        <v>192714.11770686443</v>
      </c>
      <c r="L11627" s="2">
        <f>A11627*PRICE_TOM+B11627*PRICE_CAR+C11627*PRICE_MES</f>
        <v>263498</v>
      </c>
      <c r="M11627" s="2">
        <f>A11627*FERT_BED_TOM+B11627*FERT_BED_CAR+C11627*FERT_BED_MES</f>
        <v>47960</v>
      </c>
      <c r="N11627" s="6">
        <f>IF(AND(D11627&lt;=TOTAL_BEDS,J11627&lt;=TEMP_WORKER_MAX*TEMP_WORKER_HRS),1,0)</f>
        <v>0</v>
      </c>
      <c r="O11627" s="2">
        <f>L11627-M11627-K11627-FIXED_COSTS</f>
        <v>2823.882293135568</v>
      </c>
      <c r="P11627" s="2">
        <f>IF(N11627=1,O11627,"")</f>
      </c>
    </row>
    <row r="11628">
      <c r="A11628" s="6">
        <v>17</v>
      </c>
      <c r="B11628" s="6">
        <v>17</v>
      </c>
      <c r="C11628" s="6">
        <v>30</v>
      </c>
      <c r="D11628" s="6">
        <f>A11628+B11628+C11628</f>
        <v>64</v>
      </c>
      <c r="E11628" s="5">
        <f>IF(A11628=0,0,A11628*LABOR_HRS_WK_TOM*SEASON_WEEKS*(1+DIM_PCT_TOM)^A11628)</f>
        <v>7733.339536039206</v>
      </c>
      <c r="F11628" s="5">
        <f>IF(B11628=0,0,B11628*LABOR_HRS_WK_CAR*SEASON_WEEKS*(1+DIM_PCT_CAR)^B11628)</f>
        <v>776.02531320030891</v>
      </c>
      <c r="G11628" s="5">
        <f>IF(C11628=0,0,C11628*LABOR_HRS_WK_MES*SEASON_WEEKS*(1+DIM_PCT_MES)^C11628)</f>
        <v>1959.6780360096466</v>
      </c>
      <c r="H11628" s="5">
        <f>E11628+F11628+G11628</f>
        <v>10469.042885249162</v>
      </c>
      <c r="I11628" s="5">
        <f>MIN(H11628,FARMER_HRS)</f>
        <v>720</v>
      </c>
      <c r="J11628" s="5">
        <f>MAX(0,H11628-FARMER_HRS)</f>
        <v>9749.0428852491623</v>
      </c>
      <c r="K11628" s="2">
        <f>I11628*FARMER_RATE+J11628*TEMP_WORKER_RATE</f>
        <v>194254.21675779796</v>
      </c>
      <c r="L11628" s="2">
        <f>A11628*PRICE_TOM+B11628*PRICE_CAR+C11628*PRICE_MES</f>
        <v>266198</v>
      </c>
      <c r="M11628" s="2">
        <f>A11628*FERT_BED_TOM+B11628*FERT_BED_CAR+C11628*FERT_BED_MES</f>
        <v>48840</v>
      </c>
      <c r="N11628" s="6">
        <f>IF(AND(D11628&lt;=TOTAL_BEDS,J11628&lt;=TEMP_WORKER_MAX*TEMP_WORKER_HRS),1,0)</f>
        <v>0</v>
      </c>
      <c r="O11628" s="2">
        <f>L11628-M11628-K11628-FIXED_COSTS</f>
        <v>3103.7832422020438</v>
      </c>
      <c r="P11628" s="2">
        <f>IF(N11628=1,O11628,"")</f>
      </c>
    </row>
    <row r="11629">
      <c r="A11629" s="6">
        <v>17</v>
      </c>
      <c r="B11629" s="6">
        <v>18</v>
      </c>
      <c r="C11629" s="6">
        <v>0</v>
      </c>
      <c r="D11629" s="6">
        <f>A11629+B11629+C11629</f>
        <v>35</v>
      </c>
      <c r="E11629" s="5">
        <f>IF(A11629=0,0,A11629*LABOR_HRS_WK_TOM*SEASON_WEEKS*(1+DIM_PCT_TOM)^A11629)</f>
        <v>7733.339536039206</v>
      </c>
      <c r="F11629" s="5">
        <f>IF(B11629=0,0,B11629*LABOR_HRS_WK_CAR*SEASON_WEEKS*(1+DIM_PCT_CAR)^B11629)</f>
        <v>842.21570756151152</v>
      </c>
      <c r="G11629" s="5">
        <f>IF(C11629=0,0,C11629*LABOR_HRS_WK_MES*SEASON_WEEKS*(1+DIM_PCT_MES)^C11629)</f>
        <v>0</v>
      </c>
      <c r="H11629" s="5">
        <f>E11629+F11629+G11629</f>
        <v>8575.5552436007183</v>
      </c>
      <c r="I11629" s="5">
        <f>MIN(H11629,FARMER_HRS)</f>
        <v>720</v>
      </c>
      <c r="J11629" s="5">
        <f>MAX(0,H11629-FARMER_HRS)</f>
        <v>7855.5552436007183</v>
      </c>
      <c r="K11629" s="2">
        <f>I11629*FARMER_RATE+J11629*TEMP_WORKER_RATE</f>
        <v>161381.16742362358</v>
      </c>
      <c r="L11629" s="2">
        <f>A11629*PRICE_TOM+B11629*PRICE_CAR+C11629*PRICE_MES</f>
        <v>187292</v>
      </c>
      <c r="M11629" s="2">
        <f>A11629*FERT_BED_TOM+B11629*FERT_BED_CAR+C11629*FERT_BED_MES</f>
        <v>22880</v>
      </c>
      <c r="N11629" s="6">
        <f>IF(AND(D11629&lt;=TOTAL_BEDS,J11629&lt;=TEMP_WORKER_MAX*TEMP_WORKER_HRS),1,0)</f>
        <v>0</v>
      </c>
      <c r="O11629" s="2">
        <f>L11629-M11629-K11629-FIXED_COSTS</f>
        <v>-16969.167423623585</v>
      </c>
      <c r="P11629" s="2">
        <f>IF(N11629=1,O11629,"")</f>
      </c>
    </row>
    <row r="11630">
      <c r="A11630" s="6">
        <v>17</v>
      </c>
      <c r="B11630" s="6">
        <v>18</v>
      </c>
      <c r="C11630" s="6">
        <v>1</v>
      </c>
      <c r="D11630" s="6">
        <f>A11630+B11630+C11630</f>
        <v>36</v>
      </c>
      <c r="E11630" s="5">
        <f>IF(A11630=0,0,A11630*LABOR_HRS_WK_TOM*SEASON_WEEKS*(1+DIM_PCT_TOM)^A11630)</f>
        <v>7733.339536039206</v>
      </c>
      <c r="F11630" s="5">
        <f>IF(B11630=0,0,B11630*LABOR_HRS_WK_CAR*SEASON_WEEKS*(1+DIM_PCT_CAR)^B11630)</f>
        <v>842.21570756151152</v>
      </c>
      <c r="G11630" s="5">
        <f>IF(C11630=0,0,C11630*LABOR_HRS_WK_MES*SEASON_WEEKS*(1+DIM_PCT_MES)^C11630)</f>
        <v>45.5625</v>
      </c>
      <c r="H11630" s="5">
        <f>E11630+F11630+G11630</f>
        <v>8621.1177436007183</v>
      </c>
      <c r="I11630" s="5">
        <f>MIN(H11630,FARMER_HRS)</f>
        <v>720</v>
      </c>
      <c r="J11630" s="5">
        <f>MAX(0,H11630-FARMER_HRS)</f>
        <v>7901.1177436007183</v>
      </c>
      <c r="K11630" s="2">
        <f>I11630*FARMER_RATE+J11630*TEMP_WORKER_RATE</f>
        <v>162172.18304862358</v>
      </c>
      <c r="L11630" s="2">
        <f>A11630*PRICE_TOM+B11630*PRICE_CAR+C11630*PRICE_MES</f>
        <v>189992</v>
      </c>
      <c r="M11630" s="2">
        <f>A11630*FERT_BED_TOM+B11630*FERT_BED_CAR+C11630*FERT_BED_MES</f>
        <v>23760</v>
      </c>
      <c r="N11630" s="6">
        <f>IF(AND(D11630&lt;=TOTAL_BEDS,J11630&lt;=TEMP_WORKER_MAX*TEMP_WORKER_HRS),1,0)</f>
        <v>0</v>
      </c>
      <c r="O11630" s="2">
        <f>L11630-M11630-K11630-FIXED_COSTS</f>
        <v>-15940.183048623585</v>
      </c>
      <c r="P11630" s="2">
        <f>IF(N11630=1,O11630,"")</f>
      </c>
    </row>
    <row r="11631">
      <c r="A11631" s="6">
        <v>17</v>
      </c>
      <c r="B11631" s="6">
        <v>18</v>
      </c>
      <c r="C11631" s="6">
        <v>2</v>
      </c>
      <c r="D11631" s="6">
        <f>A11631+B11631+C11631</f>
        <v>37</v>
      </c>
      <c r="E11631" s="5">
        <f>IF(A11631=0,0,A11631*LABOR_HRS_WK_TOM*SEASON_WEEKS*(1+DIM_PCT_TOM)^A11631)</f>
        <v>7733.339536039206</v>
      </c>
      <c r="F11631" s="5">
        <f>IF(B11631=0,0,B11631*LABOR_HRS_WK_CAR*SEASON_WEEKS*(1+DIM_PCT_CAR)^B11631)</f>
        <v>842.21570756151152</v>
      </c>
      <c r="G11631" s="5">
        <f>IF(C11631=0,0,C11631*LABOR_HRS_WK_MES*SEASON_WEEKS*(1+DIM_PCT_MES)^C11631)</f>
        <v>92.2640625</v>
      </c>
      <c r="H11631" s="5">
        <f>E11631+F11631+G11631</f>
        <v>8667.8193061007187</v>
      </c>
      <c r="I11631" s="5">
        <f>MIN(H11631,FARMER_HRS)</f>
        <v>720</v>
      </c>
      <c r="J11631" s="5">
        <f>MAX(0,H11631-FARMER_HRS)</f>
        <v>7947.8193061007187</v>
      </c>
      <c r="K11631" s="2">
        <f>I11631*FARMER_RATE+J11631*TEMP_WORKER_RATE</f>
        <v>162982.97406424858</v>
      </c>
      <c r="L11631" s="2">
        <f>A11631*PRICE_TOM+B11631*PRICE_CAR+C11631*PRICE_MES</f>
        <v>192692</v>
      </c>
      <c r="M11631" s="2">
        <f>A11631*FERT_BED_TOM+B11631*FERT_BED_CAR+C11631*FERT_BED_MES</f>
        <v>24640</v>
      </c>
      <c r="N11631" s="6">
        <f>IF(AND(D11631&lt;=TOTAL_BEDS,J11631&lt;=TEMP_WORKER_MAX*TEMP_WORKER_HRS),1,0)</f>
        <v>0</v>
      </c>
      <c r="O11631" s="2">
        <f>L11631-M11631-K11631-FIXED_COSTS</f>
        <v>-14930.974064248585</v>
      </c>
      <c r="P11631" s="2">
        <f>IF(N11631=1,O11631,"")</f>
      </c>
    </row>
    <row r="11632">
      <c r="A11632" s="6">
        <v>17</v>
      </c>
      <c r="B11632" s="6">
        <v>18</v>
      </c>
      <c r="C11632" s="6">
        <v>3</v>
      </c>
      <c r="D11632" s="6">
        <f>A11632+B11632+C11632</f>
        <v>38</v>
      </c>
      <c r="E11632" s="5">
        <f>IF(A11632=0,0,A11632*LABOR_HRS_WK_TOM*SEASON_WEEKS*(1+DIM_PCT_TOM)^A11632)</f>
        <v>7733.339536039206</v>
      </c>
      <c r="F11632" s="5">
        <f>IF(B11632=0,0,B11632*LABOR_HRS_WK_CAR*SEASON_WEEKS*(1+DIM_PCT_CAR)^B11632)</f>
        <v>842.21570756151152</v>
      </c>
      <c r="G11632" s="5">
        <f>IF(C11632=0,0,C11632*LABOR_HRS_WK_MES*SEASON_WEEKS*(1+DIM_PCT_MES)^C11632)</f>
        <v>140.12604492187498</v>
      </c>
      <c r="H11632" s="5">
        <f>E11632+F11632+G11632</f>
        <v>8715.6812885225936</v>
      </c>
      <c r="I11632" s="5">
        <f>MIN(H11632,FARMER_HRS)</f>
        <v>720</v>
      </c>
      <c r="J11632" s="5">
        <f>MAX(0,H11632-FARMER_HRS)</f>
        <v>7995.6812885225936</v>
      </c>
      <c r="K11632" s="2">
        <f>I11632*FARMER_RATE+J11632*TEMP_WORKER_RATE</f>
        <v>163813.9112590728</v>
      </c>
      <c r="L11632" s="2">
        <f>A11632*PRICE_TOM+B11632*PRICE_CAR+C11632*PRICE_MES</f>
        <v>195392</v>
      </c>
      <c r="M11632" s="2">
        <f>A11632*FERT_BED_TOM+B11632*FERT_BED_CAR+C11632*FERT_BED_MES</f>
        <v>25520</v>
      </c>
      <c r="N11632" s="6">
        <f>IF(AND(D11632&lt;=TOTAL_BEDS,J11632&lt;=TEMP_WORKER_MAX*TEMP_WORKER_HRS),1,0)</f>
        <v>0</v>
      </c>
      <c r="O11632" s="2">
        <f>L11632-M11632-K11632-FIXED_COSTS</f>
        <v>-13941.911259072804</v>
      </c>
      <c r="P11632" s="2">
        <f>IF(N11632=1,O11632,"")</f>
      </c>
    </row>
    <row r="11633">
      <c r="A11633" s="6">
        <v>17</v>
      </c>
      <c r="B11633" s="6">
        <v>18</v>
      </c>
      <c r="C11633" s="6">
        <v>4</v>
      </c>
      <c r="D11633" s="6">
        <f>A11633+B11633+C11633</f>
        <v>39</v>
      </c>
      <c r="E11633" s="5">
        <f>IF(A11633=0,0,A11633*LABOR_HRS_WK_TOM*SEASON_WEEKS*(1+DIM_PCT_TOM)^A11633)</f>
        <v>7733.339536039206</v>
      </c>
      <c r="F11633" s="5">
        <f>IF(B11633=0,0,B11633*LABOR_HRS_WK_CAR*SEASON_WEEKS*(1+DIM_PCT_CAR)^B11633)</f>
        <v>842.21570756151152</v>
      </c>
      <c r="G11633" s="5">
        <f>IF(C11633=0,0,C11633*LABOR_HRS_WK_MES*SEASON_WEEKS*(1+DIM_PCT_MES)^C11633)</f>
        <v>189.17016064453119</v>
      </c>
      <c r="H11633" s="5">
        <f>E11633+F11633+G11633</f>
        <v>8764.72540424525</v>
      </c>
      <c r="I11633" s="5">
        <f>MIN(H11633,FARMER_HRS)</f>
        <v>720</v>
      </c>
      <c r="J11633" s="5">
        <f>MAX(0,H11633-FARMER_HRS)</f>
        <v>8044.72540424525</v>
      </c>
      <c r="K11633" s="2">
        <f>I11633*FARMER_RATE+J11633*TEMP_WORKER_RATE</f>
        <v>164665.37160148003</v>
      </c>
      <c r="L11633" s="2">
        <f>A11633*PRICE_TOM+B11633*PRICE_CAR+C11633*PRICE_MES</f>
        <v>198092</v>
      </c>
      <c r="M11633" s="2">
        <f>A11633*FERT_BED_TOM+B11633*FERT_BED_CAR+C11633*FERT_BED_MES</f>
        <v>26400</v>
      </c>
      <c r="N11633" s="6">
        <f>IF(AND(D11633&lt;=TOTAL_BEDS,J11633&lt;=TEMP_WORKER_MAX*TEMP_WORKER_HRS),1,0)</f>
        <v>0</v>
      </c>
      <c r="O11633" s="2">
        <f>L11633-M11633-K11633-FIXED_COSTS</f>
        <v>-12973.37160148003</v>
      </c>
      <c r="P11633" s="2">
        <f>IF(N11633=1,O11633,"")</f>
      </c>
    </row>
    <row r="11634">
      <c r="A11634" s="6">
        <v>17</v>
      </c>
      <c r="B11634" s="6">
        <v>18</v>
      </c>
      <c r="C11634" s="6">
        <v>5</v>
      </c>
      <c r="D11634" s="6">
        <f>A11634+B11634+C11634</f>
        <v>40</v>
      </c>
      <c r="E11634" s="5">
        <f>IF(A11634=0,0,A11634*LABOR_HRS_WK_TOM*SEASON_WEEKS*(1+DIM_PCT_TOM)^A11634)</f>
        <v>7733.339536039206</v>
      </c>
      <c r="F11634" s="5">
        <f>IF(B11634=0,0,B11634*LABOR_HRS_WK_CAR*SEASON_WEEKS*(1+DIM_PCT_CAR)^B11634)</f>
        <v>842.21570756151152</v>
      </c>
      <c r="G11634" s="5">
        <f>IF(C11634=0,0,C11634*LABOR_HRS_WK_MES*SEASON_WEEKS*(1+DIM_PCT_MES)^C11634)</f>
        <v>239.41848456573481</v>
      </c>
      <c r="H11634" s="5">
        <f>E11634+F11634+G11634</f>
        <v>8814.9737281664529</v>
      </c>
      <c r="I11634" s="5">
        <f>MIN(H11634,FARMER_HRS)</f>
        <v>720</v>
      </c>
      <c r="J11634" s="5">
        <f>MAX(0,H11634-FARMER_HRS)</f>
        <v>8094.9737281664529</v>
      </c>
      <c r="K11634" s="2">
        <f>I11634*FARMER_RATE+J11634*TEMP_WORKER_RATE</f>
        <v>165537.73833622315</v>
      </c>
      <c r="L11634" s="2">
        <f>A11634*PRICE_TOM+B11634*PRICE_CAR+C11634*PRICE_MES</f>
        <v>200792</v>
      </c>
      <c r="M11634" s="2">
        <f>A11634*FERT_BED_TOM+B11634*FERT_BED_CAR+C11634*FERT_BED_MES</f>
        <v>27280</v>
      </c>
      <c r="N11634" s="6">
        <f>IF(AND(D11634&lt;=TOTAL_BEDS,J11634&lt;=TEMP_WORKER_MAX*TEMP_WORKER_HRS),1,0)</f>
        <v>0</v>
      </c>
      <c r="O11634" s="2">
        <f>L11634-M11634-K11634-FIXED_COSTS</f>
        <v>-12025.738336223149</v>
      </c>
      <c r="P11634" s="2">
        <f>IF(N11634=1,O11634,"")</f>
      </c>
    </row>
    <row r="11635">
      <c r="A11635" s="6">
        <v>17</v>
      </c>
      <c r="B11635" s="6">
        <v>18</v>
      </c>
      <c r="C11635" s="6">
        <v>6</v>
      </c>
      <c r="D11635" s="6">
        <f>A11635+B11635+C11635</f>
        <v>41</v>
      </c>
      <c r="E11635" s="5">
        <f>IF(A11635=0,0,A11635*LABOR_HRS_WK_TOM*SEASON_WEEKS*(1+DIM_PCT_TOM)^A11635)</f>
        <v>7733.339536039206</v>
      </c>
      <c r="F11635" s="5">
        <f>IF(B11635=0,0,B11635*LABOR_HRS_WK_CAR*SEASON_WEEKS*(1+DIM_PCT_CAR)^B11635)</f>
        <v>842.21570756151152</v>
      </c>
      <c r="G11635" s="5">
        <f>IF(C11635=0,0,C11635*LABOR_HRS_WK_MES*SEASON_WEEKS*(1+DIM_PCT_MES)^C11635)</f>
        <v>290.89345874736773</v>
      </c>
      <c r="H11635" s="5">
        <f>E11635+F11635+G11635</f>
        <v>8866.448702348087</v>
      </c>
      <c r="I11635" s="5">
        <f>MIN(H11635,FARMER_HRS)</f>
        <v>720</v>
      </c>
      <c r="J11635" s="5">
        <f>MAX(0,H11635-FARMER_HRS)</f>
        <v>8146.448702348087</v>
      </c>
      <c r="K11635" s="2">
        <f>I11635*FARMER_RATE+J11635*TEMP_WORKER_RATE</f>
        <v>166431.40108243207</v>
      </c>
      <c r="L11635" s="2">
        <f>A11635*PRICE_TOM+B11635*PRICE_CAR+C11635*PRICE_MES</f>
        <v>203492</v>
      </c>
      <c r="M11635" s="2">
        <f>A11635*FERT_BED_TOM+B11635*FERT_BED_CAR+C11635*FERT_BED_MES</f>
        <v>28160</v>
      </c>
      <c r="N11635" s="6">
        <f>IF(AND(D11635&lt;=TOTAL_BEDS,J11635&lt;=TEMP_WORKER_MAX*TEMP_WORKER_HRS),1,0)</f>
        <v>0</v>
      </c>
      <c r="O11635" s="2">
        <f>L11635-M11635-K11635-FIXED_COSTS</f>
        <v>-11099.401082432072</v>
      </c>
      <c r="P11635" s="2">
        <f>IF(N11635=1,O11635,"")</f>
      </c>
    </row>
    <row r="11636">
      <c r="A11636" s="6">
        <v>17</v>
      </c>
      <c r="B11636" s="6">
        <v>18</v>
      </c>
      <c r="C11636" s="6">
        <v>7</v>
      </c>
      <c r="D11636" s="6">
        <f>A11636+B11636+C11636</f>
        <v>42</v>
      </c>
      <c r="E11636" s="5">
        <f>IF(A11636=0,0,A11636*LABOR_HRS_WK_TOM*SEASON_WEEKS*(1+DIM_PCT_TOM)^A11636)</f>
        <v>7733.339536039206</v>
      </c>
      <c r="F11636" s="5">
        <f>IF(B11636=0,0,B11636*LABOR_HRS_WK_CAR*SEASON_WEEKS*(1+DIM_PCT_CAR)^B11636)</f>
        <v>842.21570756151152</v>
      </c>
      <c r="G11636" s="5">
        <f>IF(C11636=0,0,C11636*LABOR_HRS_WK_MES*SEASON_WEEKS*(1+DIM_PCT_MES)^C11636)</f>
        <v>343.61789814532818</v>
      </c>
      <c r="H11636" s="5">
        <f>E11636+F11636+G11636</f>
        <v>8919.1731417460469</v>
      </c>
      <c r="I11636" s="5">
        <f>MIN(H11636,FARMER_HRS)</f>
        <v>720</v>
      </c>
      <c r="J11636" s="5">
        <f>MAX(0,H11636-FARMER_HRS)</f>
        <v>8199.1731417460469</v>
      </c>
      <c r="K11636" s="2">
        <f>I11636*FARMER_RATE+J11636*TEMP_WORKER_RATE</f>
        <v>167346.7559330911</v>
      </c>
      <c r="L11636" s="2">
        <f>A11636*PRICE_TOM+B11636*PRICE_CAR+C11636*PRICE_MES</f>
        <v>206192</v>
      </c>
      <c r="M11636" s="2">
        <f>A11636*FERT_BED_TOM+B11636*FERT_BED_CAR+C11636*FERT_BED_MES</f>
        <v>29040</v>
      </c>
      <c r="N11636" s="6">
        <f>IF(AND(D11636&lt;=TOTAL_BEDS,J11636&lt;=TEMP_WORKER_MAX*TEMP_WORKER_HRS),1,0)</f>
        <v>0</v>
      </c>
      <c r="O11636" s="2">
        <f>L11636-M11636-K11636-FIXED_COSTS</f>
        <v>-10194.755933091103</v>
      </c>
      <c r="P11636" s="2">
        <f>IF(N11636=1,O11636,"")</f>
      </c>
    </row>
    <row r="11637">
      <c r="A11637" s="6">
        <v>17</v>
      </c>
      <c r="B11637" s="6">
        <v>18</v>
      </c>
      <c r="C11637" s="6">
        <v>8</v>
      </c>
      <c r="D11637" s="6">
        <f>A11637+B11637+C11637</f>
        <v>43</v>
      </c>
      <c r="E11637" s="5">
        <f>IF(A11637=0,0,A11637*LABOR_HRS_WK_TOM*SEASON_WEEKS*(1+DIM_PCT_TOM)^A11637)</f>
        <v>7733.339536039206</v>
      </c>
      <c r="F11637" s="5">
        <f>IF(B11637=0,0,B11637*LABOR_HRS_WK_CAR*SEASON_WEEKS*(1+DIM_PCT_CAR)^B11637)</f>
        <v>842.21570756151152</v>
      </c>
      <c r="G11637" s="5">
        <f>IF(C11637=0,0,C11637*LABOR_HRS_WK_MES*SEASON_WEEKS*(1+DIM_PCT_MES)^C11637)</f>
        <v>397.61499642530833</v>
      </c>
      <c r="H11637" s="5">
        <f>E11637+F11637+G11637</f>
        <v>8973.1702400260274</v>
      </c>
      <c r="I11637" s="5">
        <f>MIN(H11637,FARMER_HRS)</f>
        <v>720</v>
      </c>
      <c r="J11637" s="5">
        <f>MAX(0,H11637-FARMER_HRS)</f>
        <v>8253.1702400260274</v>
      </c>
      <c r="K11637" s="2">
        <f>I11637*FARMER_RATE+J11637*TEMP_WORKER_RATE</f>
        <v>168284.20555600742</v>
      </c>
      <c r="L11637" s="2">
        <f>A11637*PRICE_TOM+B11637*PRICE_CAR+C11637*PRICE_MES</f>
        <v>208892</v>
      </c>
      <c r="M11637" s="2">
        <f>A11637*FERT_BED_TOM+B11637*FERT_BED_CAR+C11637*FERT_BED_MES</f>
        <v>29920</v>
      </c>
      <c r="N11637" s="6">
        <f>IF(AND(D11637&lt;=TOTAL_BEDS,J11637&lt;=TEMP_WORKER_MAX*TEMP_WORKER_HRS),1,0)</f>
        <v>0</v>
      </c>
      <c r="O11637" s="2">
        <f>L11637-M11637-K11637-FIXED_COSTS</f>
        <v>-9312.2055560074223</v>
      </c>
      <c r="P11637" s="2">
        <f>IF(N11637=1,O11637,"")</f>
      </c>
    </row>
    <row r="11638">
      <c r="A11638" s="6">
        <v>17</v>
      </c>
      <c r="B11638" s="6">
        <v>18</v>
      </c>
      <c r="C11638" s="6">
        <v>9</v>
      </c>
      <c r="D11638" s="6">
        <f>A11638+B11638+C11638</f>
        <v>44</v>
      </c>
      <c r="E11638" s="5">
        <f>IF(A11638=0,0,A11638*LABOR_HRS_WK_TOM*SEASON_WEEKS*(1+DIM_PCT_TOM)^A11638)</f>
        <v>7733.339536039206</v>
      </c>
      <c r="F11638" s="5">
        <f>IF(B11638=0,0,B11638*LABOR_HRS_WK_CAR*SEASON_WEEKS*(1+DIM_PCT_CAR)^B11638)</f>
        <v>842.21570756151152</v>
      </c>
      <c r="G11638" s="5">
        <f>IF(C11638=0,0,C11638*LABOR_HRS_WK_MES*SEASON_WEEKS*(1+DIM_PCT_MES)^C11638)</f>
        <v>452.90833186570273</v>
      </c>
      <c r="H11638" s="5">
        <f>E11638+F11638+G11638</f>
        <v>9028.4635754664214</v>
      </c>
      <c r="I11638" s="5">
        <f>MIN(H11638,FARMER_HRS)</f>
        <v>720</v>
      </c>
      <c r="J11638" s="5">
        <f>MAX(0,H11638-FARMER_HRS)</f>
        <v>8308.4635754664214</v>
      </c>
      <c r="K11638" s="2">
        <f>I11638*FARMER_RATE+J11638*TEMP_WORKER_RATE</f>
        <v>169244.15929629203</v>
      </c>
      <c r="L11638" s="2">
        <f>A11638*PRICE_TOM+B11638*PRICE_CAR+C11638*PRICE_MES</f>
        <v>211592</v>
      </c>
      <c r="M11638" s="2">
        <f>A11638*FERT_BED_TOM+B11638*FERT_BED_CAR+C11638*FERT_BED_MES</f>
        <v>30800</v>
      </c>
      <c r="N11638" s="6">
        <f>IF(AND(D11638&lt;=TOTAL_BEDS,J11638&lt;=TEMP_WORKER_MAX*TEMP_WORKER_HRS),1,0)</f>
        <v>0</v>
      </c>
      <c r="O11638" s="2">
        <f>L11638-M11638-K11638-FIXED_COSTS</f>
        <v>-8452.1592962920258</v>
      </c>
      <c r="P11638" s="2">
        <f>IF(N11638=1,O11638,"")</f>
      </c>
    </row>
    <row r="11639">
      <c r="A11639" s="6">
        <v>17</v>
      </c>
      <c r="B11639" s="6">
        <v>18</v>
      </c>
      <c r="C11639" s="6">
        <v>10</v>
      </c>
      <c r="D11639" s="6">
        <f>A11639+B11639+C11639</f>
        <v>45</v>
      </c>
      <c r="E11639" s="5">
        <f>IF(A11639=0,0,A11639*LABOR_HRS_WK_TOM*SEASON_WEEKS*(1+DIM_PCT_TOM)^A11639)</f>
        <v>7733.339536039206</v>
      </c>
      <c r="F11639" s="5">
        <f>IF(B11639=0,0,B11639*LABOR_HRS_WK_CAR*SEASON_WEEKS*(1+DIM_PCT_CAR)^B11639)</f>
        <v>842.21570756151152</v>
      </c>
      <c r="G11639" s="5">
        <f>IF(C11639=0,0,C11639*LABOR_HRS_WK_MES*SEASON_WEEKS*(1+DIM_PCT_MES)^C11639)</f>
        <v>509.52187334891551</v>
      </c>
      <c r="H11639" s="5">
        <f>E11639+F11639+G11639</f>
        <v>9085.0771169496329</v>
      </c>
      <c r="I11639" s="5">
        <f>MIN(H11639,FARMER_HRS)</f>
        <v>720</v>
      </c>
      <c r="J11639" s="5">
        <f>MAX(0,H11639-FARMER_HRS)</f>
        <v>8365.0771169496329</v>
      </c>
      <c r="K11639" s="2">
        <f>I11639*FARMER_RATE+J11639*TEMP_WORKER_RATE</f>
        <v>170227.03328037556</v>
      </c>
      <c r="L11639" s="2">
        <f>A11639*PRICE_TOM+B11639*PRICE_CAR+C11639*PRICE_MES</f>
        <v>214292</v>
      </c>
      <c r="M11639" s="2">
        <f>A11639*FERT_BED_TOM+B11639*FERT_BED_CAR+C11639*FERT_BED_MES</f>
        <v>31680</v>
      </c>
      <c r="N11639" s="6">
        <f>IF(AND(D11639&lt;=TOTAL_BEDS,J11639&lt;=TEMP_WORKER_MAX*TEMP_WORKER_HRS),1,0)</f>
        <v>0</v>
      </c>
      <c r="O11639" s="2">
        <f>L11639-M11639-K11639-FIXED_COSTS</f>
        <v>-7615.0332803755591</v>
      </c>
      <c r="P11639" s="2">
        <f>IF(N11639=1,O11639,"")</f>
      </c>
    </row>
    <row r="11640">
      <c r="A11640" s="6">
        <v>17</v>
      </c>
      <c r="B11640" s="6">
        <v>18</v>
      </c>
      <c r="C11640" s="6">
        <v>11</v>
      </c>
      <c r="D11640" s="6">
        <f>A11640+B11640+C11640</f>
        <v>46</v>
      </c>
      <c r="E11640" s="5">
        <f>IF(A11640=0,0,A11640*LABOR_HRS_WK_TOM*SEASON_WEEKS*(1+DIM_PCT_TOM)^A11640)</f>
        <v>7733.339536039206</v>
      </c>
      <c r="F11640" s="5">
        <f>IF(B11640=0,0,B11640*LABOR_HRS_WK_CAR*SEASON_WEEKS*(1+DIM_PCT_CAR)^B11640)</f>
        <v>842.21570756151152</v>
      </c>
      <c r="G11640" s="5">
        <f>IF(C11640=0,0,C11640*LABOR_HRS_WK_MES*SEASON_WEEKS*(1+DIM_PCT_MES)^C11640)</f>
        <v>567.47998644235463</v>
      </c>
      <c r="H11640" s="5">
        <f>E11640+F11640+G11640</f>
        <v>9143.0352300430732</v>
      </c>
      <c r="I11640" s="5">
        <f>MIN(H11640,FARMER_HRS)</f>
        <v>720</v>
      </c>
      <c r="J11640" s="5">
        <f>MAX(0,H11640-FARMER_HRS)</f>
        <v>8423.0352300430732</v>
      </c>
      <c r="K11640" s="2">
        <f>I11640*FARMER_RATE+J11640*TEMP_WORKER_RATE</f>
        <v>171233.25052158113</v>
      </c>
      <c r="L11640" s="2">
        <f>A11640*PRICE_TOM+B11640*PRICE_CAR+C11640*PRICE_MES</f>
        <v>216992</v>
      </c>
      <c r="M11640" s="2">
        <f>A11640*FERT_BED_TOM+B11640*FERT_BED_CAR+C11640*FERT_BED_MES</f>
        <v>32560</v>
      </c>
      <c r="N11640" s="6">
        <f>IF(AND(D11640&lt;=TOTAL_BEDS,J11640&lt;=TEMP_WORKER_MAX*TEMP_WORKER_HRS),1,0)</f>
        <v>0</v>
      </c>
      <c r="O11640" s="2">
        <f>L11640-M11640-K11640-FIXED_COSTS</f>
        <v>-6801.2505215811252</v>
      </c>
      <c r="P11640" s="2">
        <f>IF(N11640=1,O11640,"")</f>
      </c>
    </row>
    <row r="11641">
      <c r="A11641" s="6">
        <v>17</v>
      </c>
      <c r="B11641" s="6">
        <v>18</v>
      </c>
      <c r="C11641" s="6">
        <v>12</v>
      </c>
      <c r="D11641" s="6">
        <f>A11641+B11641+C11641</f>
        <v>47</v>
      </c>
      <c r="E11641" s="5">
        <f>IF(A11641=0,0,A11641*LABOR_HRS_WK_TOM*SEASON_WEEKS*(1+DIM_PCT_TOM)^A11641)</f>
        <v>7733.339536039206</v>
      </c>
      <c r="F11641" s="5">
        <f>IF(B11641=0,0,B11641*LABOR_HRS_WK_CAR*SEASON_WEEKS*(1+DIM_PCT_CAR)^B11641)</f>
        <v>842.21570756151152</v>
      </c>
      <c r="G11641" s="5">
        <f>IF(C11641=0,0,C11641*LABOR_HRS_WK_MES*SEASON_WEEKS*(1+DIM_PCT_MES)^C11641)</f>
        <v>626.807439570419</v>
      </c>
      <c r="H11641" s="5">
        <f>E11641+F11641+G11641</f>
        <v>9202.3626831711372</v>
      </c>
      <c r="I11641" s="5">
        <f>MIN(H11641,FARMER_HRS)</f>
        <v>720</v>
      </c>
      <c r="J11641" s="5">
        <f>MAX(0,H11641-FARMER_HRS)</f>
        <v>8482.3626831711372</v>
      </c>
      <c r="K11641" s="2">
        <f>I11641*FARMER_RATE+J11641*TEMP_WORKER_RATE</f>
        <v>172263.24102727667</v>
      </c>
      <c r="L11641" s="2">
        <f>A11641*PRICE_TOM+B11641*PRICE_CAR+C11641*PRICE_MES</f>
        <v>219692</v>
      </c>
      <c r="M11641" s="2">
        <f>A11641*FERT_BED_TOM+B11641*FERT_BED_CAR+C11641*FERT_BED_MES</f>
        <v>33440</v>
      </c>
      <c r="N11641" s="6">
        <f>IF(AND(D11641&lt;=TOTAL_BEDS,J11641&lt;=TEMP_WORKER_MAX*TEMP_WORKER_HRS),1,0)</f>
        <v>0</v>
      </c>
      <c r="O11641" s="2">
        <f>L11641-M11641-K11641-FIXED_COSTS</f>
        <v>-6011.241027276672</v>
      </c>
      <c r="P11641" s="2">
        <f>IF(N11641=1,O11641,"")</f>
      </c>
    </row>
    <row r="11642">
      <c r="A11642" s="6">
        <v>17</v>
      </c>
      <c r="B11642" s="6">
        <v>18</v>
      </c>
      <c r="C11642" s="6">
        <v>13</v>
      </c>
      <c r="D11642" s="6">
        <f>A11642+B11642+C11642</f>
        <v>48</v>
      </c>
      <c r="E11642" s="5">
        <f>IF(A11642=0,0,A11642*LABOR_HRS_WK_TOM*SEASON_WEEKS*(1+DIM_PCT_TOM)^A11642)</f>
        <v>7733.339536039206</v>
      </c>
      <c r="F11642" s="5">
        <f>IF(B11642=0,0,B11642*LABOR_HRS_WK_CAR*SEASON_WEEKS*(1+DIM_PCT_CAR)^B11642)</f>
        <v>842.21570756151152</v>
      </c>
      <c r="G11642" s="5">
        <f>IF(C11642=0,0,C11642*LABOR_HRS_WK_MES*SEASON_WEEKS*(1+DIM_PCT_MES)^C11642)</f>
        <v>687.52941027880331</v>
      </c>
      <c r="H11642" s="5">
        <f>E11642+F11642+G11642</f>
        <v>9263.0846538795213</v>
      </c>
      <c r="I11642" s="5">
        <f>MIN(H11642,FARMER_HRS)</f>
        <v>720</v>
      </c>
      <c r="J11642" s="5">
        <f>MAX(0,H11642-FARMER_HRS)</f>
        <v>8543.0846538795213</v>
      </c>
      <c r="K11642" s="2">
        <f>I11642*FARMER_RATE+J11642*TEMP_WORKER_RATE</f>
        <v>173317.44190763056</v>
      </c>
      <c r="L11642" s="2">
        <f>A11642*PRICE_TOM+B11642*PRICE_CAR+C11642*PRICE_MES</f>
        <v>222392</v>
      </c>
      <c r="M11642" s="2">
        <f>A11642*FERT_BED_TOM+B11642*FERT_BED_CAR+C11642*FERT_BED_MES</f>
        <v>34320</v>
      </c>
      <c r="N11642" s="6">
        <f>IF(AND(D11642&lt;=TOTAL_BEDS,J11642&lt;=TEMP_WORKER_MAX*TEMP_WORKER_HRS),1,0)</f>
        <v>0</v>
      </c>
      <c r="O11642" s="2">
        <f>L11642-M11642-K11642-FIXED_COSTS</f>
        <v>-5245.4419076305639</v>
      </c>
      <c r="P11642" s="2">
        <f>IF(N11642=1,O11642,"")</f>
      </c>
    </row>
    <row r="11643">
      <c r="A11643" s="6">
        <v>17</v>
      </c>
      <c r="B11643" s="6">
        <v>18</v>
      </c>
      <c r="C11643" s="6">
        <v>14</v>
      </c>
      <c r="D11643" s="6">
        <f>A11643+B11643+C11643</f>
        <v>49</v>
      </c>
      <c r="E11643" s="5">
        <f>IF(A11643=0,0,A11643*LABOR_HRS_WK_TOM*SEASON_WEEKS*(1+DIM_PCT_TOM)^A11643)</f>
        <v>7733.339536039206</v>
      </c>
      <c r="F11643" s="5">
        <f>IF(B11643=0,0,B11643*LABOR_HRS_WK_CAR*SEASON_WEEKS*(1+DIM_PCT_CAR)^B11643)</f>
        <v>842.21570756151152</v>
      </c>
      <c r="G11643" s="5">
        <f>IF(C11643=0,0,C11643*LABOR_HRS_WK_MES*SEASON_WEEKS*(1+DIM_PCT_MES)^C11643)</f>
        <v>749.67149159246435</v>
      </c>
      <c r="H11643" s="5">
        <f>E11643+F11643+G11643</f>
        <v>9325.2267351931823</v>
      </c>
      <c r="I11643" s="5">
        <f>MIN(H11643,FARMER_HRS)</f>
        <v>720</v>
      </c>
      <c r="J11643" s="5">
        <f>MAX(0,H11643-FARMER_HRS)</f>
        <v>8605.2267351931823</v>
      </c>
      <c r="K11643" s="2">
        <f>I11643*FARMER_RATE+J11643*TEMP_WORKER_RATE</f>
        <v>174396.29748599275</v>
      </c>
      <c r="L11643" s="2">
        <f>A11643*PRICE_TOM+B11643*PRICE_CAR+C11643*PRICE_MES</f>
        <v>225092</v>
      </c>
      <c r="M11643" s="2">
        <f>A11643*FERT_BED_TOM+B11643*FERT_BED_CAR+C11643*FERT_BED_MES</f>
        <v>35200</v>
      </c>
      <c r="N11643" s="6">
        <f>IF(AND(D11643&lt;=TOTAL_BEDS,J11643&lt;=TEMP_WORKER_MAX*TEMP_WORKER_HRS),1,0)</f>
        <v>0</v>
      </c>
      <c r="O11643" s="2">
        <f>L11643-M11643-K11643-FIXED_COSTS</f>
        <v>-4504.297485992749</v>
      </c>
      <c r="P11643" s="2">
        <f>IF(N11643=1,O11643,"")</f>
      </c>
    </row>
    <row r="11644">
      <c r="A11644" s="6">
        <v>17</v>
      </c>
      <c r="B11644" s="6">
        <v>18</v>
      </c>
      <c r="C11644" s="6">
        <v>15</v>
      </c>
      <c r="D11644" s="6">
        <f>A11644+B11644+C11644</f>
        <v>50</v>
      </c>
      <c r="E11644" s="5">
        <f>IF(A11644=0,0,A11644*LABOR_HRS_WK_TOM*SEASON_WEEKS*(1+DIM_PCT_TOM)^A11644)</f>
        <v>7733.339536039206</v>
      </c>
      <c r="F11644" s="5">
        <f>IF(B11644=0,0,B11644*LABOR_HRS_WK_CAR*SEASON_WEEKS*(1+DIM_PCT_CAR)^B11644)</f>
        <v>842.21570756151152</v>
      </c>
      <c r="G11644" s="5">
        <f>IF(C11644=0,0,C11644*LABOR_HRS_WK_MES*SEASON_WEEKS*(1+DIM_PCT_MES)^C11644)</f>
        <v>813.25969846861074</v>
      </c>
      <c r="H11644" s="5">
        <f>E11644+F11644+G11644</f>
        <v>9388.81494206933</v>
      </c>
      <c r="I11644" s="5">
        <f>MIN(H11644,FARMER_HRS)</f>
        <v>720</v>
      </c>
      <c r="J11644" s="5">
        <f>MAX(0,H11644-FARMER_HRS)</f>
        <v>8668.81494206933</v>
      </c>
      <c r="K11644" s="2">
        <f>I11644*FARMER_RATE+J11644*TEMP_WORKER_RATE</f>
        <v>175500.25941092585</v>
      </c>
      <c r="L11644" s="2">
        <f>A11644*PRICE_TOM+B11644*PRICE_CAR+C11644*PRICE_MES</f>
        <v>227792</v>
      </c>
      <c r="M11644" s="2">
        <f>A11644*FERT_BED_TOM+B11644*FERT_BED_CAR+C11644*FERT_BED_MES</f>
        <v>36080</v>
      </c>
      <c r="N11644" s="6">
        <f>IF(AND(D11644&lt;=TOTAL_BEDS,J11644&lt;=TEMP_WORKER_MAX*TEMP_WORKER_HRS),1,0)</f>
        <v>0</v>
      </c>
      <c r="O11644" s="2">
        <f>L11644-M11644-K11644-FIXED_COSTS</f>
        <v>-3788.25941092585</v>
      </c>
      <c r="P11644" s="2">
        <f>IF(N11644=1,O11644,"")</f>
      </c>
    </row>
    <row r="11645">
      <c r="A11645" s="6">
        <v>17</v>
      </c>
      <c r="B11645" s="6">
        <v>18</v>
      </c>
      <c r="C11645" s="6">
        <v>16</v>
      </c>
      <c r="D11645" s="6">
        <f>A11645+B11645+C11645</f>
        <v>51</v>
      </c>
      <c r="E11645" s="5">
        <f>IF(A11645=0,0,A11645*LABOR_HRS_WK_TOM*SEASON_WEEKS*(1+DIM_PCT_TOM)^A11645)</f>
        <v>7733.339536039206</v>
      </c>
      <c r="F11645" s="5">
        <f>IF(B11645=0,0,B11645*LABOR_HRS_WK_CAR*SEASON_WEEKS*(1+DIM_PCT_CAR)^B11645)</f>
        <v>842.21570756151152</v>
      </c>
      <c r="G11645" s="5">
        <f>IF(C11645=0,0,C11645*LABOR_HRS_WK_MES*SEASON_WEEKS*(1+DIM_PCT_MES)^C11645)</f>
        <v>878.32047434609967</v>
      </c>
      <c r="H11645" s="5">
        <f>E11645+F11645+G11645</f>
        <v>9453.8757179468175</v>
      </c>
      <c r="I11645" s="5">
        <f>MIN(H11645,FARMER_HRS)</f>
        <v>720</v>
      </c>
      <c r="J11645" s="5">
        <f>MAX(0,H11645-FARMER_HRS)</f>
        <v>8733.8757179468175</v>
      </c>
      <c r="K11645" s="2">
        <f>I11645*FARMER_RATE+J11645*TEMP_WORKER_RATE</f>
        <v>176629.78676991002</v>
      </c>
      <c r="L11645" s="2">
        <f>A11645*PRICE_TOM+B11645*PRICE_CAR+C11645*PRICE_MES</f>
        <v>230492</v>
      </c>
      <c r="M11645" s="2">
        <f>A11645*FERT_BED_TOM+B11645*FERT_BED_CAR+C11645*FERT_BED_MES</f>
        <v>36960</v>
      </c>
      <c r="N11645" s="6">
        <f>IF(AND(D11645&lt;=TOTAL_BEDS,J11645&lt;=TEMP_WORKER_MAX*TEMP_WORKER_HRS),1,0)</f>
        <v>0</v>
      </c>
      <c r="O11645" s="2">
        <f>L11645-M11645-K11645-FIXED_COSTS</f>
        <v>-3097.786769910017</v>
      </c>
      <c r="P11645" s="2">
        <f>IF(N11645=1,O11645,"")</f>
      </c>
    </row>
    <row r="11646">
      <c r="A11646" s="6">
        <v>17</v>
      </c>
      <c r="B11646" s="6">
        <v>18</v>
      </c>
      <c r="C11646" s="6">
        <v>17</v>
      </c>
      <c r="D11646" s="6">
        <f>A11646+B11646+C11646</f>
        <v>52</v>
      </c>
      <c r="E11646" s="5">
        <f>IF(A11646=0,0,A11646*LABOR_HRS_WK_TOM*SEASON_WEEKS*(1+DIM_PCT_TOM)^A11646)</f>
        <v>7733.339536039206</v>
      </c>
      <c r="F11646" s="5">
        <f>IF(B11646=0,0,B11646*LABOR_HRS_WK_CAR*SEASON_WEEKS*(1+DIM_PCT_CAR)^B11646)</f>
        <v>842.21570756151152</v>
      </c>
      <c r="G11646" s="5">
        <f>IF(C11646=0,0,C11646*LABOR_HRS_WK_MES*SEASON_WEEKS*(1+DIM_PCT_MES)^C11646)</f>
        <v>944.88069779263992</v>
      </c>
      <c r="H11646" s="5">
        <f>E11646+F11646+G11646</f>
        <v>9520.435941393358</v>
      </c>
      <c r="I11646" s="5">
        <f>MIN(H11646,FARMER_HRS)</f>
        <v>720</v>
      </c>
      <c r="J11646" s="5">
        <f>MAX(0,H11646-FARMER_HRS)</f>
        <v>8800.435941393358</v>
      </c>
      <c r="K11646" s="2">
        <f>I11646*FARMER_RATE+J11646*TEMP_WORKER_RATE</f>
        <v>177785.34620474579</v>
      </c>
      <c r="L11646" s="2">
        <f>A11646*PRICE_TOM+B11646*PRICE_CAR+C11646*PRICE_MES</f>
        <v>233192</v>
      </c>
      <c r="M11646" s="2">
        <f>A11646*FERT_BED_TOM+B11646*FERT_BED_CAR+C11646*FERT_BED_MES</f>
        <v>37840</v>
      </c>
      <c r="N11646" s="6">
        <f>IF(AND(D11646&lt;=TOTAL_BEDS,J11646&lt;=TEMP_WORKER_MAX*TEMP_WORKER_HRS),1,0)</f>
        <v>0</v>
      </c>
      <c r="O11646" s="2">
        <f>L11646-M11646-K11646-FIXED_COSTS</f>
        <v>-2433.346204745787</v>
      </c>
      <c r="P11646" s="2">
        <f>IF(N11646=1,O11646,"")</f>
      </c>
    </row>
    <row r="11647">
      <c r="A11647" s="6">
        <v>17</v>
      </c>
      <c r="B11647" s="6">
        <v>18</v>
      </c>
      <c r="C11647" s="6">
        <v>18</v>
      </c>
      <c r="D11647" s="6">
        <f>A11647+B11647+C11647</f>
        <v>53</v>
      </c>
      <c r="E11647" s="5">
        <f>IF(A11647=0,0,A11647*LABOR_HRS_WK_TOM*SEASON_WEEKS*(1+DIM_PCT_TOM)^A11647)</f>
        <v>7733.339536039206</v>
      </c>
      <c r="F11647" s="5">
        <f>IF(B11647=0,0,B11647*LABOR_HRS_WK_CAR*SEASON_WEEKS*(1+DIM_PCT_CAR)^B11647)</f>
        <v>842.21570756151152</v>
      </c>
      <c r="G11647" s="5">
        <f>IF(C11647=0,0,C11647*LABOR_HRS_WK_MES*SEASON_WEEKS*(1+DIM_PCT_MES)^C11647)</f>
        <v>1012.9676892512272</v>
      </c>
      <c r="H11647" s="5">
        <f>E11647+F11647+G11647</f>
        <v>9588.5229328519454</v>
      </c>
      <c r="I11647" s="5">
        <f>MIN(H11647,FARMER_HRS)</f>
        <v>720</v>
      </c>
      <c r="J11647" s="5">
        <f>MAX(0,H11647-FARMER_HRS)</f>
        <v>8868.5229328519454</v>
      </c>
      <c r="K11647" s="2">
        <f>I11647*FARMER_RATE+J11647*TEMP_WORKER_RATE</f>
        <v>178967.4120286796</v>
      </c>
      <c r="L11647" s="2">
        <f>A11647*PRICE_TOM+B11647*PRICE_CAR+C11647*PRICE_MES</f>
        <v>235892</v>
      </c>
      <c r="M11647" s="2">
        <f>A11647*FERT_BED_TOM+B11647*FERT_BED_CAR+C11647*FERT_BED_MES</f>
        <v>38720</v>
      </c>
      <c r="N11647" s="6">
        <f>IF(AND(D11647&lt;=TOTAL_BEDS,J11647&lt;=TEMP_WORKER_MAX*TEMP_WORKER_HRS),1,0)</f>
        <v>0</v>
      </c>
      <c r="O11647" s="2">
        <f>L11647-M11647-K11647-FIXED_COSTS</f>
        <v>-1795.4120286795951</v>
      </c>
      <c r="P11647" s="2">
        <f>IF(N11647=1,O11647,"")</f>
      </c>
    </row>
    <row r="11648">
      <c r="A11648" s="6">
        <v>17</v>
      </c>
      <c r="B11648" s="6">
        <v>18</v>
      </c>
      <c r="C11648" s="6">
        <v>19</v>
      </c>
      <c r="D11648" s="6">
        <f>A11648+B11648+C11648</f>
        <v>54</v>
      </c>
      <c r="E11648" s="5">
        <f>IF(A11648=0,0,A11648*LABOR_HRS_WK_TOM*SEASON_WEEKS*(1+DIM_PCT_TOM)^A11648)</f>
        <v>7733.339536039206</v>
      </c>
      <c r="F11648" s="5">
        <f>IF(B11648=0,0,B11648*LABOR_HRS_WK_CAR*SEASON_WEEKS*(1+DIM_PCT_CAR)^B11648)</f>
        <v>842.21570756151152</v>
      </c>
      <c r="G11648" s="5">
        <f>IF(C11648=0,0,C11648*LABOR_HRS_WK_MES*SEASON_WEEKS*(1+DIM_PCT_MES)^C11648)</f>
        <v>1082.6092178872491</v>
      </c>
      <c r="H11648" s="5">
        <f>E11648+F11648+G11648</f>
        <v>9658.1644614879679</v>
      </c>
      <c r="I11648" s="5">
        <f>MIN(H11648,FARMER_HRS)</f>
        <v>720</v>
      </c>
      <c r="J11648" s="5">
        <f>MAX(0,H11648-FARMER_HRS)</f>
        <v>8938.1644614879679</v>
      </c>
      <c r="K11648" s="2">
        <f>I11648*FARMER_RATE+J11648*TEMP_WORKER_RATE</f>
        <v>180176.46634527721</v>
      </c>
      <c r="L11648" s="2">
        <f>A11648*PRICE_TOM+B11648*PRICE_CAR+C11648*PRICE_MES</f>
        <v>238592</v>
      </c>
      <c r="M11648" s="2">
        <f>A11648*FERT_BED_TOM+B11648*FERT_BED_CAR+C11648*FERT_BED_MES</f>
        <v>39600</v>
      </c>
      <c r="N11648" s="6">
        <f>IF(AND(D11648&lt;=TOTAL_BEDS,J11648&lt;=TEMP_WORKER_MAX*TEMP_WORKER_HRS),1,0)</f>
        <v>0</v>
      </c>
      <c r="O11648" s="2">
        <f>L11648-M11648-K11648-FIXED_COSTS</f>
        <v>-1184.4663452772074</v>
      </c>
      <c r="P11648" s="2">
        <f>IF(N11648=1,O11648,"")</f>
      </c>
    </row>
    <row r="11649">
      <c r="A11649" s="6">
        <v>17</v>
      </c>
      <c r="B11649" s="6">
        <v>18</v>
      </c>
      <c r="C11649" s="6">
        <v>20</v>
      </c>
      <c r="D11649" s="6">
        <f>A11649+B11649+C11649</f>
        <v>55</v>
      </c>
      <c r="E11649" s="5">
        <f>IF(A11649=0,0,A11649*LABOR_HRS_WK_TOM*SEASON_WEEKS*(1+DIM_PCT_TOM)^A11649)</f>
        <v>7733.339536039206</v>
      </c>
      <c r="F11649" s="5">
        <f>IF(B11649=0,0,B11649*LABOR_HRS_WK_CAR*SEASON_WEEKS*(1+DIM_PCT_CAR)^B11649)</f>
        <v>842.21570756151152</v>
      </c>
      <c r="G11649" s="5">
        <f>IF(C11649=0,0,C11649*LABOR_HRS_WK_MES*SEASON_WEEKS*(1+DIM_PCT_MES)^C11649)</f>
        <v>1153.8335085377259</v>
      </c>
      <c r="H11649" s="5">
        <f>E11649+F11649+G11649</f>
        <v>9729.388752138444</v>
      </c>
      <c r="I11649" s="5">
        <f>MIN(H11649,FARMER_HRS)</f>
        <v>720</v>
      </c>
      <c r="J11649" s="5">
        <f>MAX(0,H11649-FARMER_HRS)</f>
        <v>9009.388752138444</v>
      </c>
      <c r="K11649" s="2">
        <f>I11649*FARMER_RATE+J11649*TEMP_WORKER_RATE</f>
        <v>181412.99916907022</v>
      </c>
      <c r="L11649" s="2">
        <f>A11649*PRICE_TOM+B11649*PRICE_CAR+C11649*PRICE_MES</f>
        <v>241292</v>
      </c>
      <c r="M11649" s="2">
        <f>A11649*FERT_BED_TOM+B11649*FERT_BED_CAR+C11649*FERT_BED_MES</f>
        <v>40480</v>
      </c>
      <c r="N11649" s="6">
        <f>IF(AND(D11649&lt;=TOTAL_BEDS,J11649&lt;=TEMP_WORKER_MAX*TEMP_WORKER_HRS),1,0)</f>
        <v>0</v>
      </c>
      <c r="O11649" s="2">
        <f>L11649-M11649-K11649-FIXED_COSTS</f>
        <v>-600.99916907021543</v>
      </c>
      <c r="P11649" s="2">
        <f>IF(N11649=1,O11649,"")</f>
      </c>
    </row>
    <row r="11650">
      <c r="A11650" s="6">
        <v>17</v>
      </c>
      <c r="B11650" s="6">
        <v>18</v>
      </c>
      <c r="C11650" s="6">
        <v>21</v>
      </c>
      <c r="D11650" s="6">
        <f>A11650+B11650+C11650</f>
        <v>56</v>
      </c>
      <c r="E11650" s="5">
        <f>IF(A11650=0,0,A11650*LABOR_HRS_WK_TOM*SEASON_WEEKS*(1+DIM_PCT_TOM)^A11650)</f>
        <v>7733.339536039206</v>
      </c>
      <c r="F11650" s="5">
        <f>IF(B11650=0,0,B11650*LABOR_HRS_WK_CAR*SEASON_WEEKS*(1+DIM_PCT_CAR)^B11650)</f>
        <v>842.21570756151152</v>
      </c>
      <c r="G11650" s="5">
        <f>IF(C11650=0,0,C11650*LABOR_HRS_WK_MES*SEASON_WEEKS*(1+DIM_PCT_MES)^C11650)</f>
        <v>1226.6692487641699</v>
      </c>
      <c r="H11650" s="5">
        <f>E11650+F11650+G11650</f>
        <v>9802.2244923648886</v>
      </c>
      <c r="I11650" s="5">
        <f>MIN(H11650,FARMER_HRS)</f>
        <v>720</v>
      </c>
      <c r="J11650" s="5">
        <f>MAX(0,H11650-FARMER_HRS)</f>
        <v>9082.2244923648886</v>
      </c>
      <c r="K11650" s="2">
        <f>I11650*FARMER_RATE+J11650*TEMP_WORKER_RATE</f>
        <v>182677.50854800153</v>
      </c>
      <c r="L11650" s="2">
        <f>A11650*PRICE_TOM+B11650*PRICE_CAR+C11650*PRICE_MES</f>
        <v>243992</v>
      </c>
      <c r="M11650" s="2">
        <f>A11650*FERT_BED_TOM+B11650*FERT_BED_CAR+C11650*FERT_BED_MES</f>
        <v>41360</v>
      </c>
      <c r="N11650" s="6">
        <f>IF(AND(D11650&lt;=TOTAL_BEDS,J11650&lt;=TEMP_WORKER_MAX*TEMP_WORKER_HRS),1,0)</f>
        <v>0</v>
      </c>
      <c r="O11650" s="2">
        <f>L11650-M11650-K11650-FIXED_COSTS</f>
        <v>-45.508548001525924</v>
      </c>
      <c r="P11650" s="2">
        <f>IF(N11650=1,O11650,"")</f>
      </c>
    </row>
    <row r="11651">
      <c r="A11651" s="6">
        <v>17</v>
      </c>
      <c r="B11651" s="6">
        <v>18</v>
      </c>
      <c r="C11651" s="6">
        <v>22</v>
      </c>
      <c r="D11651" s="6">
        <f>A11651+B11651+C11651</f>
        <v>57</v>
      </c>
      <c r="E11651" s="5">
        <f>IF(A11651=0,0,A11651*LABOR_HRS_WK_TOM*SEASON_WEEKS*(1+DIM_PCT_TOM)^A11651)</f>
        <v>7733.339536039206</v>
      </c>
      <c r="F11651" s="5">
        <f>IF(B11651=0,0,B11651*LABOR_HRS_WK_CAR*SEASON_WEEKS*(1+DIM_PCT_CAR)^B11651)</f>
        <v>842.21570756151152</v>
      </c>
      <c r="G11651" s="5">
        <f>IF(C11651=0,0,C11651*LABOR_HRS_WK_MES*SEASON_WEEKS*(1+DIM_PCT_MES)^C11651)</f>
        <v>1301.1455960105659</v>
      </c>
      <c r="H11651" s="5">
        <f>E11651+F11651+G11651</f>
        <v>9876.7008396112833</v>
      </c>
      <c r="I11651" s="5">
        <f>MIN(H11651,FARMER_HRS)</f>
        <v>720</v>
      </c>
      <c r="J11651" s="5">
        <f>MAX(0,H11651-FARMER_HRS)</f>
        <v>9156.7008396112833</v>
      </c>
      <c r="K11651" s="2">
        <f>I11651*FARMER_RATE+J11651*TEMP_WORKER_RATE</f>
        <v>183970.50068769589</v>
      </c>
      <c r="L11651" s="2">
        <f>A11651*PRICE_TOM+B11651*PRICE_CAR+C11651*PRICE_MES</f>
        <v>246692</v>
      </c>
      <c r="M11651" s="2">
        <f>A11651*FERT_BED_TOM+B11651*FERT_BED_CAR+C11651*FERT_BED_MES</f>
        <v>42240</v>
      </c>
      <c r="N11651" s="6">
        <f>IF(AND(D11651&lt;=TOTAL_BEDS,J11651&lt;=TEMP_WORKER_MAX*TEMP_WORKER_HRS),1,0)</f>
        <v>0</v>
      </c>
      <c r="O11651" s="2">
        <f>L11651-M11651-K11651-FIXED_COSTS</f>
        <v>481.49931230410584</v>
      </c>
      <c r="P11651" s="2">
        <f>IF(N11651=1,O11651,"")</f>
      </c>
    </row>
    <row r="11652">
      <c r="A11652" s="6">
        <v>17</v>
      </c>
      <c r="B11652" s="6">
        <v>18</v>
      </c>
      <c r="C11652" s="6">
        <v>23</v>
      </c>
      <c r="D11652" s="6">
        <f>A11652+B11652+C11652</f>
        <v>58</v>
      </c>
      <c r="E11652" s="5">
        <f>IF(A11652=0,0,A11652*LABOR_HRS_WK_TOM*SEASON_WEEKS*(1+DIM_PCT_TOM)^A11652)</f>
        <v>7733.339536039206</v>
      </c>
      <c r="F11652" s="5">
        <f>IF(B11652=0,0,B11652*LABOR_HRS_WK_CAR*SEASON_WEEKS*(1+DIM_PCT_CAR)^B11652)</f>
        <v>842.21570756151152</v>
      </c>
      <c r="G11652" s="5">
        <f>IF(C11652=0,0,C11652*LABOR_HRS_WK_MES*SEASON_WEEKS*(1+DIM_PCT_MES)^C11652)</f>
        <v>1377.2921848680023</v>
      </c>
      <c r="H11652" s="5">
        <f>E11652+F11652+G11652</f>
        <v>9952.84742846872</v>
      </c>
      <c r="I11652" s="5">
        <f>MIN(H11652,FARMER_HRS)</f>
        <v>720</v>
      </c>
      <c r="J11652" s="5">
        <f>MAX(0,H11652-FARMER_HRS)</f>
        <v>9232.84742846872</v>
      </c>
      <c r="K11652" s="2">
        <f>I11652*FARMER_RATE+J11652*TEMP_WORKER_RATE</f>
        <v>185292.49007758193</v>
      </c>
      <c r="L11652" s="2">
        <f>A11652*PRICE_TOM+B11652*PRICE_CAR+C11652*PRICE_MES</f>
        <v>249392</v>
      </c>
      <c r="M11652" s="2">
        <f>A11652*FERT_BED_TOM+B11652*FERT_BED_CAR+C11652*FERT_BED_MES</f>
        <v>43120</v>
      </c>
      <c r="N11652" s="6">
        <f>IF(AND(D11652&lt;=TOTAL_BEDS,J11652&lt;=TEMP_WORKER_MAX*TEMP_WORKER_HRS),1,0)</f>
        <v>0</v>
      </c>
      <c r="O11652" s="2">
        <f>L11652-M11652-K11652-FIXED_COSTS</f>
        <v>979.509922418074</v>
      </c>
      <c r="P11652" s="2">
        <f>IF(N11652=1,O11652,"")</f>
      </c>
    </row>
    <row r="11653">
      <c r="A11653" s="6">
        <v>17</v>
      </c>
      <c r="B11653" s="6">
        <v>18</v>
      </c>
      <c r="C11653" s="6">
        <v>24</v>
      </c>
      <c r="D11653" s="6">
        <f>A11653+B11653+C11653</f>
        <v>59</v>
      </c>
      <c r="E11653" s="5">
        <f>IF(A11653=0,0,A11653*LABOR_HRS_WK_TOM*SEASON_WEEKS*(1+DIM_PCT_TOM)^A11653)</f>
        <v>7733.339536039206</v>
      </c>
      <c r="F11653" s="5">
        <f>IF(B11653=0,0,B11653*LABOR_HRS_WK_CAR*SEASON_WEEKS*(1+DIM_PCT_CAR)^B11653)</f>
        <v>842.21570756151152</v>
      </c>
      <c r="G11653" s="5">
        <f>IF(C11653=0,0,C11653*LABOR_HRS_WK_MES*SEASON_WEEKS*(1+DIM_PCT_MES)^C11653)</f>
        <v>1455.139134447498</v>
      </c>
      <c r="H11653" s="5">
        <f>E11653+F11653+G11653</f>
        <v>10030.694378048216</v>
      </c>
      <c r="I11653" s="5">
        <f>MIN(H11653,FARMER_HRS)</f>
        <v>720</v>
      </c>
      <c r="J11653" s="5">
        <f>MAX(0,H11653-FARMER_HRS)</f>
        <v>9310.6943780482161</v>
      </c>
      <c r="K11653" s="2">
        <f>I11653*FARMER_RATE+J11653*TEMP_WORKER_RATE</f>
        <v>186643.99961889265</v>
      </c>
      <c r="L11653" s="2">
        <f>A11653*PRICE_TOM+B11653*PRICE_CAR+C11653*PRICE_MES</f>
        <v>252092</v>
      </c>
      <c r="M11653" s="2">
        <f>A11653*FERT_BED_TOM+B11653*FERT_BED_CAR+C11653*FERT_BED_MES</f>
        <v>44000</v>
      </c>
      <c r="N11653" s="6">
        <f>IF(AND(D11653&lt;=TOTAL_BEDS,J11653&lt;=TEMP_WORKER_MAX*TEMP_WORKER_HRS),1,0)</f>
        <v>0</v>
      </c>
      <c r="O11653" s="2">
        <f>L11653-M11653-K11653-FIXED_COSTS</f>
        <v>1448.0003811073548</v>
      </c>
      <c r="P11653" s="2">
        <f>IF(N11653=1,O11653,"")</f>
      </c>
    </row>
    <row r="11654">
      <c r="A11654" s="6">
        <v>17</v>
      </c>
      <c r="B11654" s="6">
        <v>18</v>
      </c>
      <c r="C11654" s="6">
        <v>25</v>
      </c>
      <c r="D11654" s="6">
        <f>A11654+B11654+C11654</f>
        <v>60</v>
      </c>
      <c r="E11654" s="5">
        <f>IF(A11654=0,0,A11654*LABOR_HRS_WK_TOM*SEASON_WEEKS*(1+DIM_PCT_TOM)^A11654)</f>
        <v>7733.339536039206</v>
      </c>
      <c r="F11654" s="5">
        <f>IF(B11654=0,0,B11654*LABOR_HRS_WK_CAR*SEASON_WEEKS*(1+DIM_PCT_CAR)^B11654)</f>
        <v>842.21570756151152</v>
      </c>
      <c r="G11654" s="5">
        <f>IF(C11654=0,0,C11654*LABOR_HRS_WK_MES*SEASON_WEEKS*(1+DIM_PCT_MES)^C11654)</f>
        <v>1534.7170558625955</v>
      </c>
      <c r="H11654" s="5">
        <f>E11654+F11654+G11654</f>
        <v>10110.272299463313</v>
      </c>
      <c r="I11654" s="5">
        <f>MIN(H11654,FARMER_HRS)</f>
        <v>720</v>
      </c>
      <c r="J11654" s="5">
        <f>MAX(0,H11654-FARMER_HRS)</f>
        <v>9390.2722994633132</v>
      </c>
      <c r="K11654" s="2">
        <f>I11654*FARMER_RATE+J11654*TEMP_WORKER_RATE</f>
        <v>188025.5607545714</v>
      </c>
      <c r="L11654" s="2">
        <f>A11654*PRICE_TOM+B11654*PRICE_CAR+C11654*PRICE_MES</f>
        <v>254792</v>
      </c>
      <c r="M11654" s="2">
        <f>A11654*FERT_BED_TOM+B11654*FERT_BED_CAR+C11654*FERT_BED_MES</f>
        <v>44880</v>
      </c>
      <c r="N11654" s="6">
        <f>IF(AND(D11654&lt;=TOTAL_BEDS,J11654&lt;=TEMP_WORKER_MAX*TEMP_WORKER_HRS),1,0)</f>
        <v>0</v>
      </c>
      <c r="O11654" s="2">
        <f>L11654-M11654-K11654-FIXED_COSTS</f>
        <v>1886.439245428599</v>
      </c>
      <c r="P11654" s="2">
        <f>IF(N11654=1,O11654,"")</f>
      </c>
    </row>
    <row r="11655">
      <c r="A11655" s="6">
        <v>17</v>
      </c>
      <c r="B11655" s="6">
        <v>18</v>
      </c>
      <c r="C11655" s="6">
        <v>26</v>
      </c>
      <c r="D11655" s="6">
        <f>A11655+B11655+C11655</f>
        <v>61</v>
      </c>
      <c r="E11655" s="5">
        <f>IF(A11655=0,0,A11655*LABOR_HRS_WK_TOM*SEASON_WEEKS*(1+DIM_PCT_TOM)^A11655)</f>
        <v>7733.339536039206</v>
      </c>
      <c r="F11655" s="5">
        <f>IF(B11655=0,0,B11655*LABOR_HRS_WK_CAR*SEASON_WEEKS*(1+DIM_PCT_CAR)^B11655)</f>
        <v>842.21570756151152</v>
      </c>
      <c r="G11655" s="5">
        <f>IF(C11655=0,0,C11655*LABOR_HRS_WK_MES*SEASON_WEEKS*(1+DIM_PCT_MES)^C11655)</f>
        <v>1616.0570598233128</v>
      </c>
      <c r="H11655" s="5">
        <f>E11655+F11655+G11655</f>
        <v>10191.612303424032</v>
      </c>
      <c r="I11655" s="5">
        <f>MIN(H11655,FARMER_HRS)</f>
        <v>720</v>
      </c>
      <c r="J11655" s="5">
        <f>MAX(0,H11655-FARMER_HRS)</f>
        <v>9471.6123034240318</v>
      </c>
      <c r="K11655" s="2">
        <f>I11655*FARMER_RATE+J11655*TEMP_WORKER_RATE</f>
        <v>189437.71360111167</v>
      </c>
      <c r="L11655" s="2">
        <f>A11655*PRICE_TOM+B11655*PRICE_CAR+C11655*PRICE_MES</f>
        <v>257492</v>
      </c>
      <c r="M11655" s="2">
        <f>A11655*FERT_BED_TOM+B11655*FERT_BED_CAR+C11655*FERT_BED_MES</f>
        <v>45760</v>
      </c>
      <c r="N11655" s="6">
        <f>IF(AND(D11655&lt;=TOTAL_BEDS,J11655&lt;=TEMP_WORKER_MAX*TEMP_WORKER_HRS),1,0)</f>
        <v>0</v>
      </c>
      <c r="O11655" s="2">
        <f>L11655-M11655-K11655-FIXED_COSTS</f>
        <v>2294.2863988883328</v>
      </c>
      <c r="P11655" s="2">
        <f>IF(N11655=1,O11655,"")</f>
      </c>
    </row>
    <row r="11656">
      <c r="A11656" s="6">
        <v>17</v>
      </c>
      <c r="B11656" s="6">
        <v>18</v>
      </c>
      <c r="C11656" s="6">
        <v>27</v>
      </c>
      <c r="D11656" s="6">
        <f>A11656+B11656+C11656</f>
        <v>62</v>
      </c>
      <c r="E11656" s="5">
        <f>IF(A11656=0,0,A11656*LABOR_HRS_WK_TOM*SEASON_WEEKS*(1+DIM_PCT_TOM)^A11656)</f>
        <v>7733.339536039206</v>
      </c>
      <c r="F11656" s="5">
        <f>IF(B11656=0,0,B11656*LABOR_HRS_WK_CAR*SEASON_WEEKS*(1+DIM_PCT_CAR)^B11656)</f>
        <v>842.21570756151152</v>
      </c>
      <c r="G11656" s="5">
        <f>IF(C11656=0,0,C11656*LABOR_HRS_WK_MES*SEASON_WEEKS*(1+DIM_PCT_MES)^C11656)</f>
        <v>1699.19076434307</v>
      </c>
      <c r="H11656" s="5">
        <f>E11656+F11656+G11656</f>
        <v>10274.746007943788</v>
      </c>
      <c r="I11656" s="5">
        <f>MIN(H11656,FARMER_HRS)</f>
        <v>720</v>
      </c>
      <c r="J11656" s="5">
        <f>MAX(0,H11656-FARMER_HRS)</f>
        <v>9554.7460079437878</v>
      </c>
      <c r="K11656" s="2">
        <f>I11656*FARMER_RATE+J11656*TEMP_WORKER_RATE</f>
        <v>190881.00708235742</v>
      </c>
      <c r="L11656" s="2">
        <f>A11656*PRICE_TOM+B11656*PRICE_CAR+C11656*PRICE_MES</f>
        <v>260192</v>
      </c>
      <c r="M11656" s="2">
        <f>A11656*FERT_BED_TOM+B11656*FERT_BED_CAR+C11656*FERT_BED_MES</f>
        <v>46640</v>
      </c>
      <c r="N11656" s="6">
        <f>IF(AND(D11656&lt;=TOTAL_BEDS,J11656&lt;=TEMP_WORKER_MAX*TEMP_WORKER_HRS),1,0)</f>
        <v>0</v>
      </c>
      <c r="O11656" s="2">
        <f>L11656-M11656-K11656-FIXED_COSTS</f>
        <v>2670.9929176425794</v>
      </c>
      <c r="P11656" s="2">
        <f>IF(N11656=1,O11656,"")</f>
      </c>
    </row>
    <row r="11657">
      <c r="A11657" s="6">
        <v>17</v>
      </c>
      <c r="B11657" s="6">
        <v>18</v>
      </c>
      <c r="C11657" s="6">
        <v>28</v>
      </c>
      <c r="D11657" s="6">
        <f>A11657+B11657+C11657</f>
        <v>63</v>
      </c>
      <c r="E11657" s="5">
        <f>IF(A11657=0,0,A11657*LABOR_HRS_WK_TOM*SEASON_WEEKS*(1+DIM_PCT_TOM)^A11657)</f>
        <v>7733.339536039206</v>
      </c>
      <c r="F11657" s="5">
        <f>IF(B11657=0,0,B11657*LABOR_HRS_WK_CAR*SEASON_WEEKS*(1+DIM_PCT_CAR)^B11657)</f>
        <v>842.21570756151152</v>
      </c>
      <c r="G11657" s="5">
        <f>IF(C11657=0,0,C11657*LABOR_HRS_WK_MES*SEASON_WEEKS*(1+DIM_PCT_MES)^C11657)</f>
        <v>1784.1503025602233</v>
      </c>
      <c r="H11657" s="5">
        <f>E11657+F11657+G11657</f>
        <v>10359.705546160942</v>
      </c>
      <c r="I11657" s="5">
        <f>MIN(H11657,FARMER_HRS)</f>
        <v>720</v>
      </c>
      <c r="J11657" s="5">
        <f>MAX(0,H11657-FARMER_HRS)</f>
        <v>9639.7055461609416</v>
      </c>
      <c r="K11657" s="2">
        <f>I11657*FARMER_RATE+J11657*TEMP_WORKER_RATE</f>
        <v>192355.99906529413</v>
      </c>
      <c r="L11657" s="2">
        <f>A11657*PRICE_TOM+B11657*PRICE_CAR+C11657*PRICE_MES</f>
        <v>262892</v>
      </c>
      <c r="M11657" s="2">
        <f>A11657*FERT_BED_TOM+B11657*FERT_BED_CAR+C11657*FERT_BED_MES</f>
        <v>47520</v>
      </c>
      <c r="N11657" s="6">
        <f>IF(AND(D11657&lt;=TOTAL_BEDS,J11657&lt;=TEMP_WORKER_MAX*TEMP_WORKER_HRS),1,0)</f>
        <v>0</v>
      </c>
      <c r="O11657" s="2">
        <f>L11657-M11657-K11657-FIXED_COSTS</f>
        <v>3016.0009347058658</v>
      </c>
      <c r="P11657" s="2">
        <f>IF(N11657=1,O11657,"")</f>
      </c>
    </row>
    <row r="11658">
      <c r="A11658" s="6">
        <v>17</v>
      </c>
      <c r="B11658" s="6">
        <v>18</v>
      </c>
      <c r="C11658" s="6">
        <v>29</v>
      </c>
      <c r="D11658" s="6">
        <f>A11658+B11658+C11658</f>
        <v>64</v>
      </c>
      <c r="E11658" s="5">
        <f>IF(A11658=0,0,A11658*LABOR_HRS_WK_TOM*SEASON_WEEKS*(1+DIM_PCT_TOM)^A11658)</f>
        <v>7733.339536039206</v>
      </c>
      <c r="F11658" s="5">
        <f>IF(B11658=0,0,B11658*LABOR_HRS_WK_CAR*SEASON_WEEKS*(1+DIM_PCT_CAR)^B11658)</f>
        <v>842.21570756151152</v>
      </c>
      <c r="G11658" s="5">
        <f>IF(C11658=0,0,C11658*LABOR_HRS_WK_MES*SEASON_WEEKS*(1+DIM_PCT_MES)^C11658)</f>
        <v>1870.9683306758766</v>
      </c>
      <c r="H11658" s="5">
        <f>E11658+F11658+G11658</f>
        <v>10446.523574276594</v>
      </c>
      <c r="I11658" s="5">
        <f>MIN(H11658,FARMER_HRS)</f>
        <v>720</v>
      </c>
      <c r="J11658" s="5">
        <f>MAX(0,H11658-FARMER_HRS)</f>
        <v>9726.5235742765944</v>
      </c>
      <c r="K11658" s="2">
        <f>I11658*FARMER_RATE+J11658*TEMP_WORKER_RATE</f>
        <v>193863.25649785754</v>
      </c>
      <c r="L11658" s="2">
        <f>A11658*PRICE_TOM+B11658*PRICE_CAR+C11658*PRICE_MES</f>
        <v>265592</v>
      </c>
      <c r="M11658" s="2">
        <f>A11658*FERT_BED_TOM+B11658*FERT_BED_CAR+C11658*FERT_BED_MES</f>
        <v>48400</v>
      </c>
      <c r="N11658" s="6">
        <f>IF(AND(D11658&lt;=TOTAL_BEDS,J11658&lt;=TEMP_WORKER_MAX*TEMP_WORKER_HRS),1,0)</f>
        <v>0</v>
      </c>
      <c r="O11658" s="2">
        <f>L11658-M11658-K11658-FIXED_COSTS</f>
        <v>3328.7435021424608</v>
      </c>
      <c r="P11658" s="2">
        <f>IF(N11658=1,O11658,"")</f>
      </c>
    </row>
    <row r="11659">
      <c r="A11659" s="6">
        <v>17</v>
      </c>
      <c r="B11659" s="6">
        <v>18</v>
      </c>
      <c r="C11659" s="6">
        <v>30</v>
      </c>
      <c r="D11659" s="6">
        <f>A11659+B11659+C11659</f>
        <v>65</v>
      </c>
      <c r="E11659" s="5">
        <f>IF(A11659=0,0,A11659*LABOR_HRS_WK_TOM*SEASON_WEEKS*(1+DIM_PCT_TOM)^A11659)</f>
        <v>7733.339536039206</v>
      </c>
      <c r="F11659" s="5">
        <f>IF(B11659=0,0,B11659*LABOR_HRS_WK_CAR*SEASON_WEEKS*(1+DIM_PCT_CAR)^B11659)</f>
        <v>842.21570756151152</v>
      </c>
      <c r="G11659" s="5">
        <f>IF(C11659=0,0,C11659*LABOR_HRS_WK_MES*SEASON_WEEKS*(1+DIM_PCT_MES)^C11659)</f>
        <v>1959.6780360096466</v>
      </c>
      <c r="H11659" s="5">
        <f>E11659+F11659+G11659</f>
        <v>10535.233279610366</v>
      </c>
      <c r="I11659" s="5">
        <f>MIN(H11659,FARMER_HRS)</f>
        <v>720</v>
      </c>
      <c r="J11659" s="5">
        <f>MAX(0,H11659-FARMER_HRS)</f>
        <v>9815.2332796103656</v>
      </c>
      <c r="K11659" s="2">
        <f>I11659*FARMER_RATE+J11659*TEMP_WORKER_RATE</f>
        <v>195403.35554879106</v>
      </c>
      <c r="L11659" s="2">
        <f>A11659*PRICE_TOM+B11659*PRICE_CAR+C11659*PRICE_MES</f>
        <v>268292</v>
      </c>
      <c r="M11659" s="2">
        <f>A11659*FERT_BED_TOM+B11659*FERT_BED_CAR+C11659*FERT_BED_MES</f>
        <v>49280</v>
      </c>
      <c r="N11659" s="6">
        <f>IF(AND(D11659&lt;=TOTAL_BEDS,J11659&lt;=TEMP_WORKER_MAX*TEMP_WORKER_HRS),1,0)</f>
        <v>0</v>
      </c>
      <c r="O11659" s="2">
        <f>L11659-M11659-K11659-FIXED_COSTS</f>
        <v>3608.6444512089365</v>
      </c>
      <c r="P11659" s="2">
        <f>IF(N11659=1,O11659,"")</f>
      </c>
    </row>
    <row r="11660">
      <c r="A11660" s="6">
        <v>17</v>
      </c>
      <c r="B11660" s="6">
        <v>19</v>
      </c>
      <c r="C11660" s="6">
        <v>0</v>
      </c>
      <c r="D11660" s="6">
        <f>A11660+B11660+C11660</f>
        <v>36</v>
      </c>
      <c r="E11660" s="5">
        <f>IF(A11660=0,0,A11660*LABOR_HRS_WK_TOM*SEASON_WEEKS*(1+DIM_PCT_TOM)^A11660)</f>
        <v>7733.339536039206</v>
      </c>
      <c r="F11660" s="5">
        <f>IF(B11660=0,0,B11660*LABOR_HRS_WK_CAR*SEASON_WEEKS*(1+DIM_PCT_CAR)^B11660)</f>
        <v>911.23060582002415</v>
      </c>
      <c r="G11660" s="5">
        <f>IF(C11660=0,0,C11660*LABOR_HRS_WK_MES*SEASON_WEEKS*(1+DIM_PCT_MES)^C11660)</f>
        <v>0</v>
      </c>
      <c r="H11660" s="5">
        <f>E11660+F11660+G11660</f>
        <v>8644.57014185923</v>
      </c>
      <c r="I11660" s="5">
        <f>MIN(H11660,FARMER_HRS)</f>
        <v>720</v>
      </c>
      <c r="J11660" s="5">
        <f>MAX(0,H11660-FARMER_HRS)</f>
        <v>7924.5701418592307</v>
      </c>
      <c r="K11660" s="2">
        <f>I11660*FARMER_RATE+J11660*TEMP_WORKER_RATE</f>
        <v>162579.34274061164</v>
      </c>
      <c r="L11660" s="2">
        <f>A11660*PRICE_TOM+B11660*PRICE_CAR+C11660*PRICE_MES</f>
        <v>189386</v>
      </c>
      <c r="M11660" s="2">
        <f>A11660*FERT_BED_TOM+B11660*FERT_BED_CAR+C11660*FERT_BED_MES</f>
        <v>23320</v>
      </c>
      <c r="N11660" s="6">
        <f>IF(AND(D11660&lt;=TOTAL_BEDS,J11660&lt;=TEMP_WORKER_MAX*TEMP_WORKER_HRS),1,0)</f>
        <v>0</v>
      </c>
      <c r="O11660" s="2">
        <f>L11660-M11660-K11660-FIXED_COSTS</f>
        <v>-16513.342740611639</v>
      </c>
      <c r="P11660" s="2">
        <f>IF(N11660=1,O11660,"")</f>
      </c>
    </row>
    <row r="11661">
      <c r="A11661" s="6">
        <v>17</v>
      </c>
      <c r="B11661" s="6">
        <v>19</v>
      </c>
      <c r="C11661" s="6">
        <v>1</v>
      </c>
      <c r="D11661" s="6">
        <f>A11661+B11661+C11661</f>
        <v>37</v>
      </c>
      <c r="E11661" s="5">
        <f>IF(A11661=0,0,A11661*LABOR_HRS_WK_TOM*SEASON_WEEKS*(1+DIM_PCT_TOM)^A11661)</f>
        <v>7733.339536039206</v>
      </c>
      <c r="F11661" s="5">
        <f>IF(B11661=0,0,B11661*LABOR_HRS_WK_CAR*SEASON_WEEKS*(1+DIM_PCT_CAR)^B11661)</f>
        <v>911.23060582002415</v>
      </c>
      <c r="G11661" s="5">
        <f>IF(C11661=0,0,C11661*LABOR_HRS_WK_MES*SEASON_WEEKS*(1+DIM_PCT_MES)^C11661)</f>
        <v>45.5625</v>
      </c>
      <c r="H11661" s="5">
        <f>E11661+F11661+G11661</f>
        <v>8690.13264185923</v>
      </c>
      <c r="I11661" s="5">
        <f>MIN(H11661,FARMER_HRS)</f>
        <v>720</v>
      </c>
      <c r="J11661" s="5">
        <f>MAX(0,H11661-FARMER_HRS)</f>
        <v>7970.1326418592307</v>
      </c>
      <c r="K11661" s="2">
        <f>I11661*FARMER_RATE+J11661*TEMP_WORKER_RATE</f>
        <v>163370.35836561164</v>
      </c>
      <c r="L11661" s="2">
        <f>A11661*PRICE_TOM+B11661*PRICE_CAR+C11661*PRICE_MES</f>
        <v>192086</v>
      </c>
      <c r="M11661" s="2">
        <f>A11661*FERT_BED_TOM+B11661*FERT_BED_CAR+C11661*FERT_BED_MES</f>
        <v>24200</v>
      </c>
      <c r="N11661" s="6">
        <f>IF(AND(D11661&lt;=TOTAL_BEDS,J11661&lt;=TEMP_WORKER_MAX*TEMP_WORKER_HRS),1,0)</f>
        <v>0</v>
      </c>
      <c r="O11661" s="2">
        <f>L11661-M11661-K11661-FIXED_COSTS</f>
        <v>-15484.358365611639</v>
      </c>
      <c r="P11661" s="2">
        <f>IF(N11661=1,O11661,"")</f>
      </c>
    </row>
    <row r="11662">
      <c r="A11662" s="6">
        <v>17</v>
      </c>
      <c r="B11662" s="6">
        <v>19</v>
      </c>
      <c r="C11662" s="6">
        <v>2</v>
      </c>
      <c r="D11662" s="6">
        <f>A11662+B11662+C11662</f>
        <v>38</v>
      </c>
      <c r="E11662" s="5">
        <f>IF(A11662=0,0,A11662*LABOR_HRS_WK_TOM*SEASON_WEEKS*(1+DIM_PCT_TOM)^A11662)</f>
        <v>7733.339536039206</v>
      </c>
      <c r="F11662" s="5">
        <f>IF(B11662=0,0,B11662*LABOR_HRS_WK_CAR*SEASON_WEEKS*(1+DIM_PCT_CAR)^B11662)</f>
        <v>911.23060582002415</v>
      </c>
      <c r="G11662" s="5">
        <f>IF(C11662=0,0,C11662*LABOR_HRS_WK_MES*SEASON_WEEKS*(1+DIM_PCT_MES)^C11662)</f>
        <v>92.2640625</v>
      </c>
      <c r="H11662" s="5">
        <f>E11662+F11662+G11662</f>
        <v>8736.8342043592311</v>
      </c>
      <c r="I11662" s="5">
        <f>MIN(H11662,FARMER_HRS)</f>
        <v>720</v>
      </c>
      <c r="J11662" s="5">
        <f>MAX(0,H11662-FARMER_HRS)</f>
        <v>8016.8342043592311</v>
      </c>
      <c r="K11662" s="2">
        <f>I11662*FARMER_RATE+J11662*TEMP_WORKER_RATE</f>
        <v>164181.14938123664</v>
      </c>
      <c r="L11662" s="2">
        <f>A11662*PRICE_TOM+B11662*PRICE_CAR+C11662*PRICE_MES</f>
        <v>194786</v>
      </c>
      <c r="M11662" s="2">
        <f>A11662*FERT_BED_TOM+B11662*FERT_BED_CAR+C11662*FERT_BED_MES</f>
        <v>25080</v>
      </c>
      <c r="N11662" s="6">
        <f>IF(AND(D11662&lt;=TOTAL_BEDS,J11662&lt;=TEMP_WORKER_MAX*TEMP_WORKER_HRS),1,0)</f>
        <v>0</v>
      </c>
      <c r="O11662" s="2">
        <f>L11662-M11662-K11662-FIXED_COSTS</f>
        <v>-14475.149381236639</v>
      </c>
      <c r="P11662" s="2">
        <f>IF(N11662=1,O11662,"")</f>
      </c>
    </row>
    <row r="11663">
      <c r="A11663" s="6">
        <v>17</v>
      </c>
      <c r="B11663" s="6">
        <v>19</v>
      </c>
      <c r="C11663" s="6">
        <v>3</v>
      </c>
      <c r="D11663" s="6">
        <f>A11663+B11663+C11663</f>
        <v>39</v>
      </c>
      <c r="E11663" s="5">
        <f>IF(A11663=0,0,A11663*LABOR_HRS_WK_TOM*SEASON_WEEKS*(1+DIM_PCT_TOM)^A11663)</f>
        <v>7733.339536039206</v>
      </c>
      <c r="F11663" s="5">
        <f>IF(B11663=0,0,B11663*LABOR_HRS_WK_CAR*SEASON_WEEKS*(1+DIM_PCT_CAR)^B11663)</f>
        <v>911.23060582002415</v>
      </c>
      <c r="G11663" s="5">
        <f>IF(C11663=0,0,C11663*LABOR_HRS_WK_MES*SEASON_WEEKS*(1+DIM_PCT_MES)^C11663)</f>
        <v>140.12604492187498</v>
      </c>
      <c r="H11663" s="5">
        <f>E11663+F11663+G11663</f>
        <v>8784.696186781106</v>
      </c>
      <c r="I11663" s="5">
        <f>MIN(H11663,FARMER_HRS)</f>
        <v>720</v>
      </c>
      <c r="J11663" s="5">
        <f>MAX(0,H11663-FARMER_HRS)</f>
        <v>8064.696186781106</v>
      </c>
      <c r="K11663" s="2">
        <f>I11663*FARMER_RATE+J11663*TEMP_WORKER_RATE</f>
        <v>165012.08657606086</v>
      </c>
      <c r="L11663" s="2">
        <f>A11663*PRICE_TOM+B11663*PRICE_CAR+C11663*PRICE_MES</f>
        <v>197486</v>
      </c>
      <c r="M11663" s="2">
        <f>A11663*FERT_BED_TOM+B11663*FERT_BED_CAR+C11663*FERT_BED_MES</f>
        <v>25960</v>
      </c>
      <c r="N11663" s="6">
        <f>IF(AND(D11663&lt;=TOTAL_BEDS,J11663&lt;=TEMP_WORKER_MAX*TEMP_WORKER_HRS),1,0)</f>
        <v>0</v>
      </c>
      <c r="O11663" s="2">
        <f>L11663-M11663-K11663-FIXED_COSTS</f>
        <v>-13486.086576060858</v>
      </c>
      <c r="P11663" s="2">
        <f>IF(N11663=1,O11663,"")</f>
      </c>
    </row>
    <row r="11664">
      <c r="A11664" s="6">
        <v>17</v>
      </c>
      <c r="B11664" s="6">
        <v>19</v>
      </c>
      <c r="C11664" s="6">
        <v>4</v>
      </c>
      <c r="D11664" s="6">
        <f>A11664+B11664+C11664</f>
        <v>40</v>
      </c>
      <c r="E11664" s="5">
        <f>IF(A11664=0,0,A11664*LABOR_HRS_WK_TOM*SEASON_WEEKS*(1+DIM_PCT_TOM)^A11664)</f>
        <v>7733.339536039206</v>
      </c>
      <c r="F11664" s="5">
        <f>IF(B11664=0,0,B11664*LABOR_HRS_WK_CAR*SEASON_WEEKS*(1+DIM_PCT_CAR)^B11664)</f>
        <v>911.23060582002415</v>
      </c>
      <c r="G11664" s="5">
        <f>IF(C11664=0,0,C11664*LABOR_HRS_WK_MES*SEASON_WEEKS*(1+DIM_PCT_MES)^C11664)</f>
        <v>189.17016064453119</v>
      </c>
      <c r="H11664" s="5">
        <f>E11664+F11664+G11664</f>
        <v>8833.740302503762</v>
      </c>
      <c r="I11664" s="5">
        <f>MIN(H11664,FARMER_HRS)</f>
        <v>720</v>
      </c>
      <c r="J11664" s="5">
        <f>MAX(0,H11664-FARMER_HRS)</f>
        <v>8113.740302503762</v>
      </c>
      <c r="K11664" s="2">
        <f>I11664*FARMER_RATE+J11664*TEMP_WORKER_RATE</f>
        <v>165863.54691846808</v>
      </c>
      <c r="L11664" s="2">
        <f>A11664*PRICE_TOM+B11664*PRICE_CAR+C11664*PRICE_MES</f>
        <v>200186</v>
      </c>
      <c r="M11664" s="2">
        <f>A11664*FERT_BED_TOM+B11664*FERT_BED_CAR+C11664*FERT_BED_MES</f>
        <v>26840</v>
      </c>
      <c r="N11664" s="6">
        <f>IF(AND(D11664&lt;=TOTAL_BEDS,J11664&lt;=TEMP_WORKER_MAX*TEMP_WORKER_HRS),1,0)</f>
        <v>0</v>
      </c>
      <c r="O11664" s="2">
        <f>L11664-M11664-K11664-FIXED_COSTS</f>
        <v>-12517.546918468084</v>
      </c>
      <c r="P11664" s="2">
        <f>IF(N11664=1,O11664,"")</f>
      </c>
    </row>
    <row r="11665">
      <c r="A11665" s="6">
        <v>17</v>
      </c>
      <c r="B11665" s="6">
        <v>19</v>
      </c>
      <c r="C11665" s="6">
        <v>5</v>
      </c>
      <c r="D11665" s="6">
        <f>A11665+B11665+C11665</f>
        <v>41</v>
      </c>
      <c r="E11665" s="5">
        <f>IF(A11665=0,0,A11665*LABOR_HRS_WK_TOM*SEASON_WEEKS*(1+DIM_PCT_TOM)^A11665)</f>
        <v>7733.339536039206</v>
      </c>
      <c r="F11665" s="5">
        <f>IF(B11665=0,0,B11665*LABOR_HRS_WK_CAR*SEASON_WEEKS*(1+DIM_PCT_CAR)^B11665)</f>
        <v>911.23060582002415</v>
      </c>
      <c r="G11665" s="5">
        <f>IF(C11665=0,0,C11665*LABOR_HRS_WK_MES*SEASON_WEEKS*(1+DIM_PCT_MES)^C11665)</f>
        <v>239.41848456573481</v>
      </c>
      <c r="H11665" s="5">
        <f>E11665+F11665+G11665</f>
        <v>8883.9886264249653</v>
      </c>
      <c r="I11665" s="5">
        <f>MIN(H11665,FARMER_HRS)</f>
        <v>720</v>
      </c>
      <c r="J11665" s="5">
        <f>MAX(0,H11665-FARMER_HRS)</f>
        <v>8163.9886264249653</v>
      </c>
      <c r="K11665" s="2">
        <f>I11665*FARMER_RATE+J11665*TEMP_WORKER_RATE</f>
        <v>166735.9136532112</v>
      </c>
      <c r="L11665" s="2">
        <f>A11665*PRICE_TOM+B11665*PRICE_CAR+C11665*PRICE_MES</f>
        <v>202886</v>
      </c>
      <c r="M11665" s="2">
        <f>A11665*FERT_BED_TOM+B11665*FERT_BED_CAR+C11665*FERT_BED_MES</f>
        <v>27720</v>
      </c>
      <c r="N11665" s="6">
        <f>IF(AND(D11665&lt;=TOTAL_BEDS,J11665&lt;=TEMP_WORKER_MAX*TEMP_WORKER_HRS),1,0)</f>
        <v>0</v>
      </c>
      <c r="O11665" s="2">
        <f>L11665-M11665-K11665-FIXED_COSTS</f>
        <v>-11569.913653211202</v>
      </c>
      <c r="P11665" s="2">
        <f>IF(N11665=1,O11665,"")</f>
      </c>
    </row>
    <row r="11666">
      <c r="A11666" s="6">
        <v>17</v>
      </c>
      <c r="B11666" s="6">
        <v>19</v>
      </c>
      <c r="C11666" s="6">
        <v>6</v>
      </c>
      <c r="D11666" s="6">
        <f>A11666+B11666+C11666</f>
        <v>42</v>
      </c>
      <c r="E11666" s="5">
        <f>IF(A11666=0,0,A11666*LABOR_HRS_WK_TOM*SEASON_WEEKS*(1+DIM_PCT_TOM)^A11666)</f>
        <v>7733.339536039206</v>
      </c>
      <c r="F11666" s="5">
        <f>IF(B11666=0,0,B11666*LABOR_HRS_WK_CAR*SEASON_WEEKS*(1+DIM_PCT_CAR)^B11666)</f>
        <v>911.23060582002415</v>
      </c>
      <c r="G11666" s="5">
        <f>IF(C11666=0,0,C11666*LABOR_HRS_WK_MES*SEASON_WEEKS*(1+DIM_PCT_MES)^C11666)</f>
        <v>290.89345874736773</v>
      </c>
      <c r="H11666" s="5">
        <f>E11666+F11666+G11666</f>
        <v>8935.4636006066</v>
      </c>
      <c r="I11666" s="5">
        <f>MIN(H11666,FARMER_HRS)</f>
        <v>720</v>
      </c>
      <c r="J11666" s="5">
        <f>MAX(0,H11666-FARMER_HRS)</f>
        <v>8215.4636006066</v>
      </c>
      <c r="K11666" s="2">
        <f>I11666*FARMER_RATE+J11666*TEMP_WORKER_RATE</f>
        <v>167629.57639942013</v>
      </c>
      <c r="L11666" s="2">
        <f>A11666*PRICE_TOM+B11666*PRICE_CAR+C11666*PRICE_MES</f>
        <v>205586</v>
      </c>
      <c r="M11666" s="2">
        <f>A11666*FERT_BED_TOM+B11666*FERT_BED_CAR+C11666*FERT_BED_MES</f>
        <v>28600</v>
      </c>
      <c r="N11666" s="6">
        <f>IF(AND(D11666&lt;=TOTAL_BEDS,J11666&lt;=TEMP_WORKER_MAX*TEMP_WORKER_HRS),1,0)</f>
        <v>0</v>
      </c>
      <c r="O11666" s="2">
        <f>L11666-M11666-K11666-FIXED_COSTS</f>
        <v>-10643.576399420126</v>
      </c>
      <c r="P11666" s="2">
        <f>IF(N11666=1,O11666,"")</f>
      </c>
    </row>
    <row r="11667">
      <c r="A11667" s="6">
        <v>17</v>
      </c>
      <c r="B11667" s="6">
        <v>19</v>
      </c>
      <c r="C11667" s="6">
        <v>7</v>
      </c>
      <c r="D11667" s="6">
        <f>A11667+B11667+C11667</f>
        <v>43</v>
      </c>
      <c r="E11667" s="5">
        <f>IF(A11667=0,0,A11667*LABOR_HRS_WK_TOM*SEASON_WEEKS*(1+DIM_PCT_TOM)^A11667)</f>
        <v>7733.339536039206</v>
      </c>
      <c r="F11667" s="5">
        <f>IF(B11667=0,0,B11667*LABOR_HRS_WK_CAR*SEASON_WEEKS*(1+DIM_PCT_CAR)^B11667)</f>
        <v>911.23060582002415</v>
      </c>
      <c r="G11667" s="5">
        <f>IF(C11667=0,0,C11667*LABOR_HRS_WK_MES*SEASON_WEEKS*(1+DIM_PCT_MES)^C11667)</f>
        <v>343.61789814532818</v>
      </c>
      <c r="H11667" s="5">
        <f>E11667+F11667+G11667</f>
        <v>8988.18804000456</v>
      </c>
      <c r="I11667" s="5">
        <f>MIN(H11667,FARMER_HRS)</f>
        <v>720</v>
      </c>
      <c r="J11667" s="5">
        <f>MAX(0,H11667-FARMER_HRS)</f>
        <v>8268.18804000456</v>
      </c>
      <c r="K11667" s="2">
        <f>I11667*FARMER_RATE+J11667*TEMP_WORKER_RATE</f>
        <v>168544.93125007916</v>
      </c>
      <c r="L11667" s="2">
        <f>A11667*PRICE_TOM+B11667*PRICE_CAR+C11667*PRICE_MES</f>
        <v>208286</v>
      </c>
      <c r="M11667" s="2">
        <f>A11667*FERT_BED_TOM+B11667*FERT_BED_CAR+C11667*FERT_BED_MES</f>
        <v>29480</v>
      </c>
      <c r="N11667" s="6">
        <f>IF(AND(D11667&lt;=TOTAL_BEDS,J11667&lt;=TEMP_WORKER_MAX*TEMP_WORKER_HRS),1,0)</f>
        <v>0</v>
      </c>
      <c r="O11667" s="2">
        <f>L11667-M11667-K11667-FIXED_COSTS</f>
        <v>-9738.9312500791566</v>
      </c>
      <c r="P11667" s="2">
        <f>IF(N11667=1,O11667,"")</f>
      </c>
    </row>
    <row r="11668">
      <c r="A11668" s="6">
        <v>17</v>
      </c>
      <c r="B11668" s="6">
        <v>19</v>
      </c>
      <c r="C11668" s="6">
        <v>8</v>
      </c>
      <c r="D11668" s="6">
        <f>A11668+B11668+C11668</f>
        <v>44</v>
      </c>
      <c r="E11668" s="5">
        <f>IF(A11668=0,0,A11668*LABOR_HRS_WK_TOM*SEASON_WEEKS*(1+DIM_PCT_TOM)^A11668)</f>
        <v>7733.339536039206</v>
      </c>
      <c r="F11668" s="5">
        <f>IF(B11668=0,0,B11668*LABOR_HRS_WK_CAR*SEASON_WEEKS*(1+DIM_PCT_CAR)^B11668)</f>
        <v>911.23060582002415</v>
      </c>
      <c r="G11668" s="5">
        <f>IF(C11668=0,0,C11668*LABOR_HRS_WK_MES*SEASON_WEEKS*(1+DIM_PCT_MES)^C11668)</f>
        <v>397.61499642530833</v>
      </c>
      <c r="H11668" s="5">
        <f>E11668+F11668+G11668</f>
        <v>9042.18513828454</v>
      </c>
      <c r="I11668" s="5">
        <f>MIN(H11668,FARMER_HRS)</f>
        <v>720</v>
      </c>
      <c r="J11668" s="5">
        <f>MAX(0,H11668-FARMER_HRS)</f>
        <v>8322.18513828454</v>
      </c>
      <c r="K11668" s="2">
        <f>I11668*FARMER_RATE+J11668*TEMP_WORKER_RATE</f>
        <v>169482.38087299548</v>
      </c>
      <c r="L11668" s="2">
        <f>A11668*PRICE_TOM+B11668*PRICE_CAR+C11668*PRICE_MES</f>
        <v>210986</v>
      </c>
      <c r="M11668" s="2">
        <f>A11668*FERT_BED_TOM+B11668*FERT_BED_CAR+C11668*FERT_BED_MES</f>
        <v>30360</v>
      </c>
      <c r="N11668" s="6">
        <f>IF(AND(D11668&lt;=TOTAL_BEDS,J11668&lt;=TEMP_WORKER_MAX*TEMP_WORKER_HRS),1,0)</f>
        <v>0</v>
      </c>
      <c r="O11668" s="2">
        <f>L11668-M11668-K11668-FIXED_COSTS</f>
        <v>-8856.3808729954762</v>
      </c>
      <c r="P11668" s="2">
        <f>IF(N11668=1,O11668,"")</f>
      </c>
    </row>
    <row r="11669">
      <c r="A11669" s="6">
        <v>17</v>
      </c>
      <c r="B11669" s="6">
        <v>19</v>
      </c>
      <c r="C11669" s="6">
        <v>9</v>
      </c>
      <c r="D11669" s="6">
        <f>A11669+B11669+C11669</f>
        <v>45</v>
      </c>
      <c r="E11669" s="5">
        <f>IF(A11669=0,0,A11669*LABOR_HRS_WK_TOM*SEASON_WEEKS*(1+DIM_PCT_TOM)^A11669)</f>
        <v>7733.339536039206</v>
      </c>
      <c r="F11669" s="5">
        <f>IF(B11669=0,0,B11669*LABOR_HRS_WK_CAR*SEASON_WEEKS*(1+DIM_PCT_CAR)^B11669)</f>
        <v>911.23060582002415</v>
      </c>
      <c r="G11669" s="5">
        <f>IF(C11669=0,0,C11669*LABOR_HRS_WK_MES*SEASON_WEEKS*(1+DIM_PCT_MES)^C11669)</f>
        <v>452.90833186570273</v>
      </c>
      <c r="H11669" s="5">
        <f>E11669+F11669+G11669</f>
        <v>9097.4784737249338</v>
      </c>
      <c r="I11669" s="5">
        <f>MIN(H11669,FARMER_HRS)</f>
        <v>720</v>
      </c>
      <c r="J11669" s="5">
        <f>MAX(0,H11669-FARMER_HRS)</f>
        <v>8377.4784737249338</v>
      </c>
      <c r="K11669" s="2">
        <f>I11669*FARMER_RATE+J11669*TEMP_WORKER_RATE</f>
        <v>170442.33461328011</v>
      </c>
      <c r="L11669" s="2">
        <f>A11669*PRICE_TOM+B11669*PRICE_CAR+C11669*PRICE_MES</f>
        <v>213686</v>
      </c>
      <c r="M11669" s="2">
        <f>A11669*FERT_BED_TOM+B11669*FERT_BED_CAR+C11669*FERT_BED_MES</f>
        <v>31240</v>
      </c>
      <c r="N11669" s="6">
        <f>IF(AND(D11669&lt;=TOTAL_BEDS,J11669&lt;=TEMP_WORKER_MAX*TEMP_WORKER_HRS),1,0)</f>
        <v>0</v>
      </c>
      <c r="O11669" s="2">
        <f>L11669-M11669-K11669-FIXED_COSTS</f>
        <v>-7996.3346132801089</v>
      </c>
      <c r="P11669" s="2">
        <f>IF(N11669=1,O11669,"")</f>
      </c>
    </row>
    <row r="11670">
      <c r="A11670" s="6">
        <v>17</v>
      </c>
      <c r="B11670" s="6">
        <v>19</v>
      </c>
      <c r="C11670" s="6">
        <v>10</v>
      </c>
      <c r="D11670" s="6">
        <f>A11670+B11670+C11670</f>
        <v>46</v>
      </c>
      <c r="E11670" s="5">
        <f>IF(A11670=0,0,A11670*LABOR_HRS_WK_TOM*SEASON_WEEKS*(1+DIM_PCT_TOM)^A11670)</f>
        <v>7733.339536039206</v>
      </c>
      <c r="F11670" s="5">
        <f>IF(B11670=0,0,B11670*LABOR_HRS_WK_CAR*SEASON_WEEKS*(1+DIM_PCT_CAR)^B11670)</f>
        <v>911.23060582002415</v>
      </c>
      <c r="G11670" s="5">
        <f>IF(C11670=0,0,C11670*LABOR_HRS_WK_MES*SEASON_WEEKS*(1+DIM_PCT_MES)^C11670)</f>
        <v>509.52187334891551</v>
      </c>
      <c r="H11670" s="5">
        <f>E11670+F11670+G11670</f>
        <v>9154.0920152081453</v>
      </c>
      <c r="I11670" s="5">
        <f>MIN(H11670,FARMER_HRS)</f>
        <v>720</v>
      </c>
      <c r="J11670" s="5">
        <f>MAX(0,H11670-FARMER_HRS)</f>
        <v>8434.0920152081453</v>
      </c>
      <c r="K11670" s="2">
        <f>I11670*FARMER_RATE+J11670*TEMP_WORKER_RATE</f>
        <v>171425.20859736364</v>
      </c>
      <c r="L11670" s="2">
        <f>A11670*PRICE_TOM+B11670*PRICE_CAR+C11670*PRICE_MES</f>
        <v>216386</v>
      </c>
      <c r="M11670" s="2">
        <f>A11670*FERT_BED_TOM+B11670*FERT_BED_CAR+C11670*FERT_BED_MES</f>
        <v>32120</v>
      </c>
      <c r="N11670" s="6">
        <f>IF(AND(D11670&lt;=TOTAL_BEDS,J11670&lt;=TEMP_WORKER_MAX*TEMP_WORKER_HRS),1,0)</f>
        <v>0</v>
      </c>
      <c r="O11670" s="2">
        <f>L11670-M11670-K11670-FIXED_COSTS</f>
        <v>-7159.2085973636422</v>
      </c>
      <c r="P11670" s="2">
        <f>IF(N11670=1,O11670,"")</f>
      </c>
    </row>
    <row r="11671">
      <c r="A11671" s="6">
        <v>17</v>
      </c>
      <c r="B11671" s="6">
        <v>19</v>
      </c>
      <c r="C11671" s="6">
        <v>11</v>
      </c>
      <c r="D11671" s="6">
        <f>A11671+B11671+C11671</f>
        <v>47</v>
      </c>
      <c r="E11671" s="5">
        <f>IF(A11671=0,0,A11671*LABOR_HRS_WK_TOM*SEASON_WEEKS*(1+DIM_PCT_TOM)^A11671)</f>
        <v>7733.339536039206</v>
      </c>
      <c r="F11671" s="5">
        <f>IF(B11671=0,0,B11671*LABOR_HRS_WK_CAR*SEASON_WEEKS*(1+DIM_PCT_CAR)^B11671)</f>
        <v>911.23060582002415</v>
      </c>
      <c r="G11671" s="5">
        <f>IF(C11671=0,0,C11671*LABOR_HRS_WK_MES*SEASON_WEEKS*(1+DIM_PCT_MES)^C11671)</f>
        <v>567.47998644235463</v>
      </c>
      <c r="H11671" s="5">
        <f>E11671+F11671+G11671</f>
        <v>9212.0501283015856</v>
      </c>
      <c r="I11671" s="5">
        <f>MIN(H11671,FARMER_HRS)</f>
        <v>720</v>
      </c>
      <c r="J11671" s="5">
        <f>MAX(0,H11671-FARMER_HRS)</f>
        <v>8492.0501283015856</v>
      </c>
      <c r="K11671" s="2">
        <f>I11671*FARMER_RATE+J11671*TEMP_WORKER_RATE</f>
        <v>172431.42583856918</v>
      </c>
      <c r="L11671" s="2">
        <f>A11671*PRICE_TOM+B11671*PRICE_CAR+C11671*PRICE_MES</f>
        <v>219086</v>
      </c>
      <c r="M11671" s="2">
        <f>A11671*FERT_BED_TOM+B11671*FERT_BED_CAR+C11671*FERT_BED_MES</f>
        <v>33000</v>
      </c>
      <c r="N11671" s="6">
        <f>IF(AND(D11671&lt;=TOTAL_BEDS,J11671&lt;=TEMP_WORKER_MAX*TEMP_WORKER_HRS),1,0)</f>
        <v>0</v>
      </c>
      <c r="O11671" s="2">
        <f>L11671-M11671-K11671-FIXED_COSTS</f>
        <v>-6345.4258385691792</v>
      </c>
      <c r="P11671" s="2">
        <f>IF(N11671=1,O11671,"")</f>
      </c>
    </row>
    <row r="11672">
      <c r="A11672" s="6">
        <v>17</v>
      </c>
      <c r="B11672" s="6">
        <v>19</v>
      </c>
      <c r="C11672" s="6">
        <v>12</v>
      </c>
      <c r="D11672" s="6">
        <f>A11672+B11672+C11672</f>
        <v>48</v>
      </c>
      <c r="E11672" s="5">
        <f>IF(A11672=0,0,A11672*LABOR_HRS_WK_TOM*SEASON_WEEKS*(1+DIM_PCT_TOM)^A11672)</f>
        <v>7733.339536039206</v>
      </c>
      <c r="F11672" s="5">
        <f>IF(B11672=0,0,B11672*LABOR_HRS_WK_CAR*SEASON_WEEKS*(1+DIM_PCT_CAR)^B11672)</f>
        <v>911.23060582002415</v>
      </c>
      <c r="G11672" s="5">
        <f>IF(C11672=0,0,C11672*LABOR_HRS_WK_MES*SEASON_WEEKS*(1+DIM_PCT_MES)^C11672)</f>
        <v>626.807439570419</v>
      </c>
      <c r="H11672" s="5">
        <f>E11672+F11672+G11672</f>
        <v>9271.37758142965</v>
      </c>
      <c r="I11672" s="5">
        <f>MIN(H11672,FARMER_HRS)</f>
        <v>720</v>
      </c>
      <c r="J11672" s="5">
        <f>MAX(0,H11672-FARMER_HRS)</f>
        <v>8551.37758142965</v>
      </c>
      <c r="K11672" s="2">
        <f>I11672*FARMER_RATE+J11672*TEMP_WORKER_RATE</f>
        <v>173461.41634426476</v>
      </c>
      <c r="L11672" s="2">
        <f>A11672*PRICE_TOM+B11672*PRICE_CAR+C11672*PRICE_MES</f>
        <v>221786</v>
      </c>
      <c r="M11672" s="2">
        <f>A11672*FERT_BED_TOM+B11672*FERT_BED_CAR+C11672*FERT_BED_MES</f>
        <v>33880</v>
      </c>
      <c r="N11672" s="6">
        <f>IF(AND(D11672&lt;=TOTAL_BEDS,J11672&lt;=TEMP_WORKER_MAX*TEMP_WORKER_HRS),1,0)</f>
        <v>0</v>
      </c>
      <c r="O11672" s="2">
        <f>L11672-M11672-K11672-FIXED_COSTS</f>
        <v>-5555.416344264755</v>
      </c>
      <c r="P11672" s="2">
        <f>IF(N11672=1,O11672,"")</f>
      </c>
    </row>
    <row r="11673">
      <c r="A11673" s="6">
        <v>17</v>
      </c>
      <c r="B11673" s="6">
        <v>19</v>
      </c>
      <c r="C11673" s="6">
        <v>13</v>
      </c>
      <c r="D11673" s="6">
        <f>A11673+B11673+C11673</f>
        <v>49</v>
      </c>
      <c r="E11673" s="5">
        <f>IF(A11673=0,0,A11673*LABOR_HRS_WK_TOM*SEASON_WEEKS*(1+DIM_PCT_TOM)^A11673)</f>
        <v>7733.339536039206</v>
      </c>
      <c r="F11673" s="5">
        <f>IF(B11673=0,0,B11673*LABOR_HRS_WK_CAR*SEASON_WEEKS*(1+DIM_PCT_CAR)^B11673)</f>
        <v>911.23060582002415</v>
      </c>
      <c r="G11673" s="5">
        <f>IF(C11673=0,0,C11673*LABOR_HRS_WK_MES*SEASON_WEEKS*(1+DIM_PCT_MES)^C11673)</f>
        <v>687.52941027880331</v>
      </c>
      <c r="H11673" s="5">
        <f>E11673+F11673+G11673</f>
        <v>9332.0995521380337</v>
      </c>
      <c r="I11673" s="5">
        <f>MIN(H11673,FARMER_HRS)</f>
        <v>720</v>
      </c>
      <c r="J11673" s="5">
        <f>MAX(0,H11673-FARMER_HRS)</f>
        <v>8612.0995521380337</v>
      </c>
      <c r="K11673" s="2">
        <f>I11673*FARMER_RATE+J11673*TEMP_WORKER_RATE</f>
        <v>174515.61722461865</v>
      </c>
      <c r="L11673" s="2">
        <f>A11673*PRICE_TOM+B11673*PRICE_CAR+C11673*PRICE_MES</f>
        <v>224486</v>
      </c>
      <c r="M11673" s="2">
        <f>A11673*FERT_BED_TOM+B11673*FERT_BED_CAR+C11673*FERT_BED_MES</f>
        <v>34760</v>
      </c>
      <c r="N11673" s="6">
        <f>IF(AND(D11673&lt;=TOTAL_BEDS,J11673&lt;=TEMP_WORKER_MAX*TEMP_WORKER_HRS),1,0)</f>
        <v>0</v>
      </c>
      <c r="O11673" s="2">
        <f>L11673-M11673-K11673-FIXED_COSTS</f>
        <v>-4789.617224618647</v>
      </c>
      <c r="P11673" s="2">
        <f>IF(N11673=1,O11673,"")</f>
      </c>
    </row>
    <row r="11674">
      <c r="A11674" s="6">
        <v>17</v>
      </c>
      <c r="B11674" s="6">
        <v>19</v>
      </c>
      <c r="C11674" s="6">
        <v>14</v>
      </c>
      <c r="D11674" s="6">
        <f>A11674+B11674+C11674</f>
        <v>50</v>
      </c>
      <c r="E11674" s="5">
        <f>IF(A11674=0,0,A11674*LABOR_HRS_WK_TOM*SEASON_WEEKS*(1+DIM_PCT_TOM)^A11674)</f>
        <v>7733.339536039206</v>
      </c>
      <c r="F11674" s="5">
        <f>IF(B11674=0,0,B11674*LABOR_HRS_WK_CAR*SEASON_WEEKS*(1+DIM_PCT_CAR)^B11674)</f>
        <v>911.23060582002415</v>
      </c>
      <c r="G11674" s="5">
        <f>IF(C11674=0,0,C11674*LABOR_HRS_WK_MES*SEASON_WEEKS*(1+DIM_PCT_MES)^C11674)</f>
        <v>749.67149159246435</v>
      </c>
      <c r="H11674" s="5">
        <f>E11674+F11674+G11674</f>
        <v>9394.2416334516947</v>
      </c>
      <c r="I11674" s="5">
        <f>MIN(H11674,FARMER_HRS)</f>
        <v>720</v>
      </c>
      <c r="J11674" s="5">
        <f>MAX(0,H11674-FARMER_HRS)</f>
        <v>8674.2416334516947</v>
      </c>
      <c r="K11674" s="2">
        <f>I11674*FARMER_RATE+J11674*TEMP_WORKER_RATE</f>
        <v>175594.4728029808</v>
      </c>
      <c r="L11674" s="2">
        <f>A11674*PRICE_TOM+B11674*PRICE_CAR+C11674*PRICE_MES</f>
        <v>227186</v>
      </c>
      <c r="M11674" s="2">
        <f>A11674*FERT_BED_TOM+B11674*FERT_BED_CAR+C11674*FERT_BED_MES</f>
        <v>35640</v>
      </c>
      <c r="N11674" s="6">
        <f>IF(AND(D11674&lt;=TOTAL_BEDS,J11674&lt;=TEMP_WORKER_MAX*TEMP_WORKER_HRS),1,0)</f>
        <v>0</v>
      </c>
      <c r="O11674" s="2">
        <f>L11674-M11674-K11674-FIXED_COSTS</f>
        <v>-4048.472802980803</v>
      </c>
      <c r="P11674" s="2">
        <f>IF(N11674=1,O11674,"")</f>
      </c>
    </row>
    <row r="11675">
      <c r="A11675" s="6">
        <v>17</v>
      </c>
      <c r="B11675" s="6">
        <v>19</v>
      </c>
      <c r="C11675" s="6">
        <v>15</v>
      </c>
      <c r="D11675" s="6">
        <f>A11675+B11675+C11675</f>
        <v>51</v>
      </c>
      <c r="E11675" s="5">
        <f>IF(A11675=0,0,A11675*LABOR_HRS_WK_TOM*SEASON_WEEKS*(1+DIM_PCT_TOM)^A11675)</f>
        <v>7733.339536039206</v>
      </c>
      <c r="F11675" s="5">
        <f>IF(B11675=0,0,B11675*LABOR_HRS_WK_CAR*SEASON_WEEKS*(1+DIM_PCT_CAR)^B11675)</f>
        <v>911.23060582002415</v>
      </c>
      <c r="G11675" s="5">
        <f>IF(C11675=0,0,C11675*LABOR_HRS_WK_MES*SEASON_WEEKS*(1+DIM_PCT_MES)^C11675)</f>
        <v>813.25969846861074</v>
      </c>
      <c r="H11675" s="5">
        <f>E11675+F11675+G11675</f>
        <v>9457.8298403278422</v>
      </c>
      <c r="I11675" s="5">
        <f>MIN(H11675,FARMER_HRS)</f>
        <v>720</v>
      </c>
      <c r="J11675" s="5">
        <f>MAX(0,H11675-FARMER_HRS)</f>
        <v>8737.8298403278422</v>
      </c>
      <c r="K11675" s="2">
        <f>I11675*FARMER_RATE+J11675*TEMP_WORKER_RATE</f>
        <v>176698.43472791393</v>
      </c>
      <c r="L11675" s="2">
        <f>A11675*PRICE_TOM+B11675*PRICE_CAR+C11675*PRICE_MES</f>
        <v>229886</v>
      </c>
      <c r="M11675" s="2">
        <f>A11675*FERT_BED_TOM+B11675*FERT_BED_CAR+C11675*FERT_BED_MES</f>
        <v>36520</v>
      </c>
      <c r="N11675" s="6">
        <f>IF(AND(D11675&lt;=TOTAL_BEDS,J11675&lt;=TEMP_WORKER_MAX*TEMP_WORKER_HRS),1,0)</f>
        <v>0</v>
      </c>
      <c r="O11675" s="2">
        <f>L11675-M11675-K11675-FIXED_COSTS</f>
        <v>-3332.4347279139329</v>
      </c>
      <c r="P11675" s="2">
        <f>IF(N11675=1,O11675,"")</f>
      </c>
    </row>
    <row r="11676">
      <c r="A11676" s="6">
        <v>17</v>
      </c>
      <c r="B11676" s="6">
        <v>19</v>
      </c>
      <c r="C11676" s="6">
        <v>16</v>
      </c>
      <c r="D11676" s="6">
        <f>A11676+B11676+C11676</f>
        <v>52</v>
      </c>
      <c r="E11676" s="5">
        <f>IF(A11676=0,0,A11676*LABOR_HRS_WK_TOM*SEASON_WEEKS*(1+DIM_PCT_TOM)^A11676)</f>
        <v>7733.339536039206</v>
      </c>
      <c r="F11676" s="5">
        <f>IF(B11676=0,0,B11676*LABOR_HRS_WK_CAR*SEASON_WEEKS*(1+DIM_PCT_CAR)^B11676)</f>
        <v>911.23060582002415</v>
      </c>
      <c r="G11676" s="5">
        <f>IF(C11676=0,0,C11676*LABOR_HRS_WK_MES*SEASON_WEEKS*(1+DIM_PCT_MES)^C11676)</f>
        <v>878.32047434609967</v>
      </c>
      <c r="H11676" s="5">
        <f>E11676+F11676+G11676</f>
        <v>9522.89061620533</v>
      </c>
      <c r="I11676" s="5">
        <f>MIN(H11676,FARMER_HRS)</f>
        <v>720</v>
      </c>
      <c r="J11676" s="5">
        <f>MAX(0,H11676-FARMER_HRS)</f>
        <v>8802.89061620533</v>
      </c>
      <c r="K11676" s="2">
        <f>I11676*FARMER_RATE+J11676*TEMP_WORKER_RATE</f>
        <v>177827.9620868981</v>
      </c>
      <c r="L11676" s="2">
        <f>A11676*PRICE_TOM+B11676*PRICE_CAR+C11676*PRICE_MES</f>
        <v>232586</v>
      </c>
      <c r="M11676" s="2">
        <f>A11676*FERT_BED_TOM+B11676*FERT_BED_CAR+C11676*FERT_BED_MES</f>
        <v>37400</v>
      </c>
      <c r="N11676" s="6">
        <f>IF(AND(D11676&lt;=TOTAL_BEDS,J11676&lt;=TEMP_WORKER_MAX*TEMP_WORKER_HRS),1,0)</f>
        <v>0</v>
      </c>
      <c r="O11676" s="2">
        <f>L11676-M11676-K11676-FIXED_COSTS</f>
        <v>-2641.9620868981</v>
      </c>
      <c r="P11676" s="2">
        <f>IF(N11676=1,O11676,"")</f>
      </c>
    </row>
    <row r="11677">
      <c r="A11677" s="6">
        <v>17</v>
      </c>
      <c r="B11677" s="6">
        <v>19</v>
      </c>
      <c r="C11677" s="6">
        <v>17</v>
      </c>
      <c r="D11677" s="6">
        <f>A11677+B11677+C11677</f>
        <v>53</v>
      </c>
      <c r="E11677" s="5">
        <f>IF(A11677=0,0,A11677*LABOR_HRS_WK_TOM*SEASON_WEEKS*(1+DIM_PCT_TOM)^A11677)</f>
        <v>7733.339536039206</v>
      </c>
      <c r="F11677" s="5">
        <f>IF(B11677=0,0,B11677*LABOR_HRS_WK_CAR*SEASON_WEEKS*(1+DIM_PCT_CAR)^B11677)</f>
        <v>911.23060582002415</v>
      </c>
      <c r="G11677" s="5">
        <f>IF(C11677=0,0,C11677*LABOR_HRS_WK_MES*SEASON_WEEKS*(1+DIM_PCT_MES)^C11677)</f>
        <v>944.88069779263992</v>
      </c>
      <c r="H11677" s="5">
        <f>E11677+F11677+G11677</f>
        <v>9589.45083965187</v>
      </c>
      <c r="I11677" s="5">
        <f>MIN(H11677,FARMER_HRS)</f>
        <v>720</v>
      </c>
      <c r="J11677" s="5">
        <f>MAX(0,H11677-FARMER_HRS)</f>
        <v>8869.45083965187</v>
      </c>
      <c r="K11677" s="2">
        <f>I11677*FARMER_RATE+J11677*TEMP_WORKER_RATE</f>
        <v>178983.52152173387</v>
      </c>
      <c r="L11677" s="2">
        <f>A11677*PRICE_TOM+B11677*PRICE_CAR+C11677*PRICE_MES</f>
        <v>235286</v>
      </c>
      <c r="M11677" s="2">
        <f>A11677*FERT_BED_TOM+B11677*FERT_BED_CAR+C11677*FERT_BED_MES</f>
        <v>38280</v>
      </c>
      <c r="N11677" s="6">
        <f>IF(AND(D11677&lt;=TOTAL_BEDS,J11677&lt;=TEMP_WORKER_MAX*TEMP_WORKER_HRS),1,0)</f>
        <v>0</v>
      </c>
      <c r="O11677" s="2">
        <f>L11677-M11677-K11677-FIXED_COSTS</f>
        <v>-1977.52152173387</v>
      </c>
      <c r="P11677" s="2">
        <f>IF(N11677=1,O11677,"")</f>
      </c>
    </row>
    <row r="11678">
      <c r="A11678" s="6">
        <v>17</v>
      </c>
      <c r="B11678" s="6">
        <v>19</v>
      </c>
      <c r="C11678" s="6">
        <v>18</v>
      </c>
      <c r="D11678" s="6">
        <f>A11678+B11678+C11678</f>
        <v>54</v>
      </c>
      <c r="E11678" s="5">
        <f>IF(A11678=0,0,A11678*LABOR_HRS_WK_TOM*SEASON_WEEKS*(1+DIM_PCT_TOM)^A11678)</f>
        <v>7733.339536039206</v>
      </c>
      <c r="F11678" s="5">
        <f>IF(B11678=0,0,B11678*LABOR_HRS_WK_CAR*SEASON_WEEKS*(1+DIM_PCT_CAR)^B11678)</f>
        <v>911.23060582002415</v>
      </c>
      <c r="G11678" s="5">
        <f>IF(C11678=0,0,C11678*LABOR_HRS_WK_MES*SEASON_WEEKS*(1+DIM_PCT_MES)^C11678)</f>
        <v>1012.9676892512272</v>
      </c>
      <c r="H11678" s="5">
        <f>E11678+F11678+G11678</f>
        <v>9657.5378311104578</v>
      </c>
      <c r="I11678" s="5">
        <f>MIN(H11678,FARMER_HRS)</f>
        <v>720</v>
      </c>
      <c r="J11678" s="5">
        <f>MAX(0,H11678-FARMER_HRS)</f>
        <v>8937.5378311104578</v>
      </c>
      <c r="K11678" s="2">
        <f>I11678*FARMER_RATE+J11678*TEMP_WORKER_RATE</f>
        <v>180165.58734566768</v>
      </c>
      <c r="L11678" s="2">
        <f>A11678*PRICE_TOM+B11678*PRICE_CAR+C11678*PRICE_MES</f>
        <v>237986</v>
      </c>
      <c r="M11678" s="2">
        <f>A11678*FERT_BED_TOM+B11678*FERT_BED_CAR+C11678*FERT_BED_MES</f>
        <v>39160</v>
      </c>
      <c r="N11678" s="6">
        <f>IF(AND(D11678&lt;=TOTAL_BEDS,J11678&lt;=TEMP_WORKER_MAX*TEMP_WORKER_HRS),1,0)</f>
        <v>0</v>
      </c>
      <c r="O11678" s="2">
        <f>L11678-M11678-K11678-FIXED_COSTS</f>
        <v>-1339.5873456676782</v>
      </c>
      <c r="P11678" s="2">
        <f>IF(N11678=1,O11678,"")</f>
      </c>
    </row>
    <row r="11679">
      <c r="A11679" s="6">
        <v>17</v>
      </c>
      <c r="B11679" s="6">
        <v>19</v>
      </c>
      <c r="C11679" s="6">
        <v>19</v>
      </c>
      <c r="D11679" s="6">
        <f>A11679+B11679+C11679</f>
        <v>55</v>
      </c>
      <c r="E11679" s="5">
        <f>IF(A11679=0,0,A11679*LABOR_HRS_WK_TOM*SEASON_WEEKS*(1+DIM_PCT_TOM)^A11679)</f>
        <v>7733.339536039206</v>
      </c>
      <c r="F11679" s="5">
        <f>IF(B11679=0,0,B11679*LABOR_HRS_WK_CAR*SEASON_WEEKS*(1+DIM_PCT_CAR)^B11679)</f>
        <v>911.23060582002415</v>
      </c>
      <c r="G11679" s="5">
        <f>IF(C11679=0,0,C11679*LABOR_HRS_WK_MES*SEASON_WEEKS*(1+DIM_PCT_MES)^C11679)</f>
        <v>1082.6092178872491</v>
      </c>
      <c r="H11679" s="5">
        <f>E11679+F11679+G11679</f>
        <v>9727.17935974648</v>
      </c>
      <c r="I11679" s="5">
        <f>MIN(H11679,FARMER_HRS)</f>
        <v>720</v>
      </c>
      <c r="J11679" s="5">
        <f>MAX(0,H11679-FARMER_HRS)</f>
        <v>9007.17935974648</v>
      </c>
      <c r="K11679" s="2">
        <f>I11679*FARMER_RATE+J11679*TEMP_WORKER_RATE</f>
        <v>181374.64166226529</v>
      </c>
      <c r="L11679" s="2">
        <f>A11679*PRICE_TOM+B11679*PRICE_CAR+C11679*PRICE_MES</f>
        <v>240686</v>
      </c>
      <c r="M11679" s="2">
        <f>A11679*FERT_BED_TOM+B11679*FERT_BED_CAR+C11679*FERT_BED_MES</f>
        <v>40040</v>
      </c>
      <c r="N11679" s="6">
        <f>IF(AND(D11679&lt;=TOTAL_BEDS,J11679&lt;=TEMP_WORKER_MAX*TEMP_WORKER_HRS),1,0)</f>
        <v>0</v>
      </c>
      <c r="O11679" s="2">
        <f>L11679-M11679-K11679-FIXED_COSTS</f>
        <v>-728.64166226529051</v>
      </c>
      <c r="P11679" s="2">
        <f>IF(N11679=1,O11679,"")</f>
      </c>
    </row>
    <row r="11680">
      <c r="A11680" s="6">
        <v>17</v>
      </c>
      <c r="B11680" s="6">
        <v>19</v>
      </c>
      <c r="C11680" s="6">
        <v>20</v>
      </c>
      <c r="D11680" s="6">
        <f>A11680+B11680+C11680</f>
        <v>56</v>
      </c>
      <c r="E11680" s="5">
        <f>IF(A11680=0,0,A11680*LABOR_HRS_WK_TOM*SEASON_WEEKS*(1+DIM_PCT_TOM)^A11680)</f>
        <v>7733.339536039206</v>
      </c>
      <c r="F11680" s="5">
        <f>IF(B11680=0,0,B11680*LABOR_HRS_WK_CAR*SEASON_WEEKS*(1+DIM_PCT_CAR)^B11680)</f>
        <v>911.23060582002415</v>
      </c>
      <c r="G11680" s="5">
        <f>IF(C11680=0,0,C11680*LABOR_HRS_WK_MES*SEASON_WEEKS*(1+DIM_PCT_MES)^C11680)</f>
        <v>1153.8335085377259</v>
      </c>
      <c r="H11680" s="5">
        <f>E11680+F11680+G11680</f>
        <v>9798.4036503969564</v>
      </c>
      <c r="I11680" s="5">
        <f>MIN(H11680,FARMER_HRS)</f>
        <v>720</v>
      </c>
      <c r="J11680" s="5">
        <f>MAX(0,H11680-FARMER_HRS)</f>
        <v>9078.4036503969564</v>
      </c>
      <c r="K11680" s="2">
        <f>I11680*FARMER_RATE+J11680*TEMP_WORKER_RATE</f>
        <v>182611.17448605827</v>
      </c>
      <c r="L11680" s="2">
        <f>A11680*PRICE_TOM+B11680*PRICE_CAR+C11680*PRICE_MES</f>
        <v>243386</v>
      </c>
      <c r="M11680" s="2">
        <f>A11680*FERT_BED_TOM+B11680*FERT_BED_CAR+C11680*FERT_BED_MES</f>
        <v>40920</v>
      </c>
      <c r="N11680" s="6">
        <f>IF(AND(D11680&lt;=TOTAL_BEDS,J11680&lt;=TEMP_WORKER_MAX*TEMP_WORKER_HRS),1,0)</f>
        <v>0</v>
      </c>
      <c r="O11680" s="2">
        <f>L11680-M11680-K11680-FIXED_COSTS</f>
        <v>-145.17448605826939</v>
      </c>
      <c r="P11680" s="2">
        <f>IF(N11680=1,O11680,"")</f>
      </c>
    </row>
    <row r="11681">
      <c r="A11681" s="6">
        <v>17</v>
      </c>
      <c r="B11681" s="6">
        <v>19</v>
      </c>
      <c r="C11681" s="6">
        <v>21</v>
      </c>
      <c r="D11681" s="6">
        <f>A11681+B11681+C11681</f>
        <v>57</v>
      </c>
      <c r="E11681" s="5">
        <f>IF(A11681=0,0,A11681*LABOR_HRS_WK_TOM*SEASON_WEEKS*(1+DIM_PCT_TOM)^A11681)</f>
        <v>7733.339536039206</v>
      </c>
      <c r="F11681" s="5">
        <f>IF(B11681=0,0,B11681*LABOR_HRS_WK_CAR*SEASON_WEEKS*(1+DIM_PCT_CAR)^B11681)</f>
        <v>911.23060582002415</v>
      </c>
      <c r="G11681" s="5">
        <f>IF(C11681=0,0,C11681*LABOR_HRS_WK_MES*SEASON_WEEKS*(1+DIM_PCT_MES)^C11681)</f>
        <v>1226.6692487641699</v>
      </c>
      <c r="H11681" s="5">
        <f>E11681+F11681+G11681</f>
        <v>9871.2393906234011</v>
      </c>
      <c r="I11681" s="5">
        <f>MIN(H11681,FARMER_HRS)</f>
        <v>720</v>
      </c>
      <c r="J11681" s="5">
        <f>MAX(0,H11681-FARMER_HRS)</f>
        <v>9151.2393906234011</v>
      </c>
      <c r="K11681" s="2">
        <f>I11681*FARMER_RATE+J11681*TEMP_WORKER_RATE</f>
        <v>183875.68386498961</v>
      </c>
      <c r="L11681" s="2">
        <f>A11681*PRICE_TOM+B11681*PRICE_CAR+C11681*PRICE_MES</f>
        <v>246086</v>
      </c>
      <c r="M11681" s="2">
        <f>A11681*FERT_BED_TOM+B11681*FERT_BED_CAR+C11681*FERT_BED_MES</f>
        <v>41800</v>
      </c>
      <c r="N11681" s="6">
        <f>IF(AND(D11681&lt;=TOTAL_BEDS,J11681&lt;=TEMP_WORKER_MAX*TEMP_WORKER_HRS),1,0)</f>
        <v>0</v>
      </c>
      <c r="O11681" s="2">
        <f>L11681-M11681-K11681-FIXED_COSTS</f>
        <v>410.316135010391</v>
      </c>
      <c r="P11681" s="2">
        <f>IF(N11681=1,O11681,"")</f>
      </c>
    </row>
    <row r="11682">
      <c r="A11682" s="6">
        <v>17</v>
      </c>
      <c r="B11682" s="6">
        <v>19</v>
      </c>
      <c r="C11682" s="6">
        <v>22</v>
      </c>
      <c r="D11682" s="6">
        <f>A11682+B11682+C11682</f>
        <v>58</v>
      </c>
      <c r="E11682" s="5">
        <f>IF(A11682=0,0,A11682*LABOR_HRS_WK_TOM*SEASON_WEEKS*(1+DIM_PCT_TOM)^A11682)</f>
        <v>7733.339536039206</v>
      </c>
      <c r="F11682" s="5">
        <f>IF(B11682=0,0,B11682*LABOR_HRS_WK_CAR*SEASON_WEEKS*(1+DIM_PCT_CAR)^B11682)</f>
        <v>911.23060582002415</v>
      </c>
      <c r="G11682" s="5">
        <f>IF(C11682=0,0,C11682*LABOR_HRS_WK_MES*SEASON_WEEKS*(1+DIM_PCT_MES)^C11682)</f>
        <v>1301.1455960105659</v>
      </c>
      <c r="H11682" s="5">
        <f>E11682+F11682+G11682</f>
        <v>9945.7157378697957</v>
      </c>
      <c r="I11682" s="5">
        <f>MIN(H11682,FARMER_HRS)</f>
        <v>720</v>
      </c>
      <c r="J11682" s="5">
        <f>MAX(0,H11682-FARMER_HRS)</f>
        <v>9225.7157378697957</v>
      </c>
      <c r="K11682" s="2">
        <f>I11682*FARMER_RATE+J11682*TEMP_WORKER_RATE</f>
        <v>185168.67600468395</v>
      </c>
      <c r="L11682" s="2">
        <f>A11682*PRICE_TOM+B11682*PRICE_CAR+C11682*PRICE_MES</f>
        <v>248786</v>
      </c>
      <c r="M11682" s="2">
        <f>A11682*FERT_BED_TOM+B11682*FERT_BED_CAR+C11682*FERT_BED_MES</f>
        <v>42680</v>
      </c>
      <c r="N11682" s="6">
        <f>IF(AND(D11682&lt;=TOTAL_BEDS,J11682&lt;=TEMP_WORKER_MAX*TEMP_WORKER_HRS),1,0)</f>
        <v>0</v>
      </c>
      <c r="O11682" s="2">
        <f>L11682-M11682-K11682-FIXED_COSTS</f>
        <v>937.32399531605188</v>
      </c>
      <c r="P11682" s="2">
        <f>IF(N11682=1,O11682,"")</f>
      </c>
    </row>
    <row r="11683">
      <c r="A11683" s="6">
        <v>17</v>
      </c>
      <c r="B11683" s="6">
        <v>19</v>
      </c>
      <c r="C11683" s="6">
        <v>23</v>
      </c>
      <c r="D11683" s="6">
        <f>A11683+B11683+C11683</f>
        <v>59</v>
      </c>
      <c r="E11683" s="5">
        <f>IF(A11683=0,0,A11683*LABOR_HRS_WK_TOM*SEASON_WEEKS*(1+DIM_PCT_TOM)^A11683)</f>
        <v>7733.339536039206</v>
      </c>
      <c r="F11683" s="5">
        <f>IF(B11683=0,0,B11683*LABOR_HRS_WK_CAR*SEASON_WEEKS*(1+DIM_PCT_CAR)^B11683)</f>
        <v>911.23060582002415</v>
      </c>
      <c r="G11683" s="5">
        <f>IF(C11683=0,0,C11683*LABOR_HRS_WK_MES*SEASON_WEEKS*(1+DIM_PCT_MES)^C11683)</f>
        <v>1377.2921848680023</v>
      </c>
      <c r="H11683" s="5">
        <f>E11683+F11683+G11683</f>
        <v>10021.862326727232</v>
      </c>
      <c r="I11683" s="5">
        <f>MIN(H11683,FARMER_HRS)</f>
        <v>720</v>
      </c>
      <c r="J11683" s="5">
        <f>MAX(0,H11683-FARMER_HRS)</f>
        <v>9301.8623267272324</v>
      </c>
      <c r="K11683" s="2">
        <f>I11683*FARMER_RATE+J11683*TEMP_WORKER_RATE</f>
        <v>186490.66539457</v>
      </c>
      <c r="L11683" s="2">
        <f>A11683*PRICE_TOM+B11683*PRICE_CAR+C11683*PRICE_MES</f>
        <v>251486</v>
      </c>
      <c r="M11683" s="2">
        <f>A11683*FERT_BED_TOM+B11683*FERT_BED_CAR+C11683*FERT_BED_MES</f>
        <v>43560</v>
      </c>
      <c r="N11683" s="6">
        <f>IF(AND(D11683&lt;=TOTAL_BEDS,J11683&lt;=TEMP_WORKER_MAX*TEMP_WORKER_HRS),1,0)</f>
        <v>0</v>
      </c>
      <c r="O11683" s="2">
        <f>L11683-M11683-K11683-FIXED_COSTS</f>
        <v>1435.3346054299909</v>
      </c>
      <c r="P11683" s="2">
        <f>IF(N11683=1,O11683,"")</f>
      </c>
    </row>
    <row r="11684">
      <c r="A11684" s="6">
        <v>17</v>
      </c>
      <c r="B11684" s="6">
        <v>19</v>
      </c>
      <c r="C11684" s="6">
        <v>24</v>
      </c>
      <c r="D11684" s="6">
        <f>A11684+B11684+C11684</f>
        <v>60</v>
      </c>
      <c r="E11684" s="5">
        <f>IF(A11684=0,0,A11684*LABOR_HRS_WK_TOM*SEASON_WEEKS*(1+DIM_PCT_TOM)^A11684)</f>
        <v>7733.339536039206</v>
      </c>
      <c r="F11684" s="5">
        <f>IF(B11684=0,0,B11684*LABOR_HRS_WK_CAR*SEASON_WEEKS*(1+DIM_PCT_CAR)^B11684)</f>
        <v>911.23060582002415</v>
      </c>
      <c r="G11684" s="5">
        <f>IF(C11684=0,0,C11684*LABOR_HRS_WK_MES*SEASON_WEEKS*(1+DIM_PCT_MES)^C11684)</f>
        <v>1455.139134447498</v>
      </c>
      <c r="H11684" s="5">
        <f>E11684+F11684+G11684</f>
        <v>10099.709276306728</v>
      </c>
      <c r="I11684" s="5">
        <f>MIN(H11684,FARMER_HRS)</f>
        <v>720</v>
      </c>
      <c r="J11684" s="5">
        <f>MAX(0,H11684-FARMER_HRS)</f>
        <v>9379.7092763067285</v>
      </c>
      <c r="K11684" s="2">
        <f>I11684*FARMER_RATE+J11684*TEMP_WORKER_RATE</f>
        <v>187842.1749358807</v>
      </c>
      <c r="L11684" s="2">
        <f>A11684*PRICE_TOM+B11684*PRICE_CAR+C11684*PRICE_MES</f>
        <v>254186</v>
      </c>
      <c r="M11684" s="2">
        <f>A11684*FERT_BED_TOM+B11684*FERT_BED_CAR+C11684*FERT_BED_MES</f>
        <v>44440</v>
      </c>
      <c r="N11684" s="6">
        <f>IF(AND(D11684&lt;=TOTAL_BEDS,J11684&lt;=TEMP_WORKER_MAX*TEMP_WORKER_HRS),1,0)</f>
        <v>0</v>
      </c>
      <c r="O11684" s="2">
        <f>L11684-M11684-K11684-FIXED_COSTS</f>
        <v>1903.8250641193008</v>
      </c>
      <c r="P11684" s="2">
        <f>IF(N11684=1,O11684,"")</f>
      </c>
    </row>
    <row r="11685">
      <c r="A11685" s="6">
        <v>17</v>
      </c>
      <c r="B11685" s="6">
        <v>19</v>
      </c>
      <c r="C11685" s="6">
        <v>25</v>
      </c>
      <c r="D11685" s="6">
        <f>A11685+B11685+C11685</f>
        <v>61</v>
      </c>
      <c r="E11685" s="5">
        <f>IF(A11685=0,0,A11685*LABOR_HRS_WK_TOM*SEASON_WEEKS*(1+DIM_PCT_TOM)^A11685)</f>
        <v>7733.339536039206</v>
      </c>
      <c r="F11685" s="5">
        <f>IF(B11685=0,0,B11685*LABOR_HRS_WK_CAR*SEASON_WEEKS*(1+DIM_PCT_CAR)^B11685)</f>
        <v>911.23060582002415</v>
      </c>
      <c r="G11685" s="5">
        <f>IF(C11685=0,0,C11685*LABOR_HRS_WK_MES*SEASON_WEEKS*(1+DIM_PCT_MES)^C11685)</f>
        <v>1534.7170558625955</v>
      </c>
      <c r="H11685" s="5">
        <f>E11685+F11685+G11685</f>
        <v>10179.287197721826</v>
      </c>
      <c r="I11685" s="5">
        <f>MIN(H11685,FARMER_HRS)</f>
        <v>720</v>
      </c>
      <c r="J11685" s="5">
        <f>MAX(0,H11685-FARMER_HRS)</f>
        <v>9459.2871977218256</v>
      </c>
      <c r="K11685" s="2">
        <f>I11685*FARMER_RATE+J11685*TEMP_WORKER_RATE</f>
        <v>189223.73607155946</v>
      </c>
      <c r="L11685" s="2">
        <f>A11685*PRICE_TOM+B11685*PRICE_CAR+C11685*PRICE_MES</f>
        <v>256886</v>
      </c>
      <c r="M11685" s="2">
        <f>A11685*FERT_BED_TOM+B11685*FERT_BED_CAR+C11685*FERT_BED_MES</f>
        <v>45320</v>
      </c>
      <c r="N11685" s="6">
        <f>IF(AND(D11685&lt;=TOTAL_BEDS,J11685&lt;=TEMP_WORKER_MAX*TEMP_WORKER_HRS),1,0)</f>
        <v>0</v>
      </c>
      <c r="O11685" s="2">
        <f>L11685-M11685-K11685-FIXED_COSTS</f>
        <v>2342.263928440545</v>
      </c>
      <c r="P11685" s="2">
        <f>IF(N11685=1,O11685,"")</f>
      </c>
    </row>
    <row r="11686">
      <c r="A11686" s="6">
        <v>17</v>
      </c>
      <c r="B11686" s="6">
        <v>19</v>
      </c>
      <c r="C11686" s="6">
        <v>26</v>
      </c>
      <c r="D11686" s="6">
        <f>A11686+B11686+C11686</f>
        <v>62</v>
      </c>
      <c r="E11686" s="5">
        <f>IF(A11686=0,0,A11686*LABOR_HRS_WK_TOM*SEASON_WEEKS*(1+DIM_PCT_TOM)^A11686)</f>
        <v>7733.339536039206</v>
      </c>
      <c r="F11686" s="5">
        <f>IF(B11686=0,0,B11686*LABOR_HRS_WK_CAR*SEASON_WEEKS*(1+DIM_PCT_CAR)^B11686)</f>
        <v>911.23060582002415</v>
      </c>
      <c r="G11686" s="5">
        <f>IF(C11686=0,0,C11686*LABOR_HRS_WK_MES*SEASON_WEEKS*(1+DIM_PCT_MES)^C11686)</f>
        <v>1616.0570598233128</v>
      </c>
      <c r="H11686" s="5">
        <f>E11686+F11686+G11686</f>
        <v>10260.627201682544</v>
      </c>
      <c r="I11686" s="5">
        <f>MIN(H11686,FARMER_HRS)</f>
        <v>720</v>
      </c>
      <c r="J11686" s="5">
        <f>MAX(0,H11686-FARMER_HRS)</f>
        <v>9540.6272016825442</v>
      </c>
      <c r="K11686" s="2">
        <f>I11686*FARMER_RATE+J11686*TEMP_WORKER_RATE</f>
        <v>190635.88891809972</v>
      </c>
      <c r="L11686" s="2">
        <f>A11686*PRICE_TOM+B11686*PRICE_CAR+C11686*PRICE_MES</f>
        <v>259586</v>
      </c>
      <c r="M11686" s="2">
        <f>A11686*FERT_BED_TOM+B11686*FERT_BED_CAR+C11686*FERT_BED_MES</f>
        <v>46200</v>
      </c>
      <c r="N11686" s="6">
        <f>IF(AND(D11686&lt;=TOTAL_BEDS,J11686&lt;=TEMP_WORKER_MAX*TEMP_WORKER_HRS),1,0)</f>
        <v>0</v>
      </c>
      <c r="O11686" s="2">
        <f>L11686-M11686-K11686-FIXED_COSTS</f>
        <v>2750.1110819002788</v>
      </c>
      <c r="P11686" s="2">
        <f>IF(N11686=1,O11686,"")</f>
      </c>
    </row>
    <row r="11687">
      <c r="A11687" s="6">
        <v>17</v>
      </c>
      <c r="B11687" s="6">
        <v>19</v>
      </c>
      <c r="C11687" s="6">
        <v>27</v>
      </c>
      <c r="D11687" s="6">
        <f>A11687+B11687+C11687</f>
        <v>63</v>
      </c>
      <c r="E11687" s="5">
        <f>IF(A11687=0,0,A11687*LABOR_HRS_WK_TOM*SEASON_WEEKS*(1+DIM_PCT_TOM)^A11687)</f>
        <v>7733.339536039206</v>
      </c>
      <c r="F11687" s="5">
        <f>IF(B11687=0,0,B11687*LABOR_HRS_WK_CAR*SEASON_WEEKS*(1+DIM_PCT_CAR)^B11687)</f>
        <v>911.23060582002415</v>
      </c>
      <c r="G11687" s="5">
        <f>IF(C11687=0,0,C11687*LABOR_HRS_WK_MES*SEASON_WEEKS*(1+DIM_PCT_MES)^C11687)</f>
        <v>1699.19076434307</v>
      </c>
      <c r="H11687" s="5">
        <f>E11687+F11687+G11687</f>
        <v>10343.7609062023</v>
      </c>
      <c r="I11687" s="5">
        <f>MIN(H11687,FARMER_HRS)</f>
        <v>720</v>
      </c>
      <c r="J11687" s="5">
        <f>MAX(0,H11687-FARMER_HRS)</f>
        <v>9623.7609062023</v>
      </c>
      <c r="K11687" s="2">
        <f>I11687*FARMER_RATE+J11687*TEMP_WORKER_RATE</f>
        <v>192079.18239934547</v>
      </c>
      <c r="L11687" s="2">
        <f>A11687*PRICE_TOM+B11687*PRICE_CAR+C11687*PRICE_MES</f>
        <v>262286</v>
      </c>
      <c r="M11687" s="2">
        <f>A11687*FERT_BED_TOM+B11687*FERT_BED_CAR+C11687*FERT_BED_MES</f>
        <v>47080</v>
      </c>
      <c r="N11687" s="6">
        <f>IF(AND(D11687&lt;=TOTAL_BEDS,J11687&lt;=TEMP_WORKER_MAX*TEMP_WORKER_HRS),1,0)</f>
        <v>0</v>
      </c>
      <c r="O11687" s="2">
        <f>L11687-M11687-K11687-FIXED_COSTS</f>
        <v>3126.8176006545254</v>
      </c>
      <c r="P11687" s="2">
        <f>IF(N11687=1,O11687,"")</f>
      </c>
    </row>
    <row r="11688">
      <c r="A11688" s="6">
        <v>17</v>
      </c>
      <c r="B11688" s="6">
        <v>19</v>
      </c>
      <c r="C11688" s="6">
        <v>28</v>
      </c>
      <c r="D11688" s="6">
        <f>A11688+B11688+C11688</f>
        <v>64</v>
      </c>
      <c r="E11688" s="5">
        <f>IF(A11688=0,0,A11688*LABOR_HRS_WK_TOM*SEASON_WEEKS*(1+DIM_PCT_TOM)^A11688)</f>
        <v>7733.339536039206</v>
      </c>
      <c r="F11688" s="5">
        <f>IF(B11688=0,0,B11688*LABOR_HRS_WK_CAR*SEASON_WEEKS*(1+DIM_PCT_CAR)^B11688)</f>
        <v>911.23060582002415</v>
      </c>
      <c r="G11688" s="5">
        <f>IF(C11688=0,0,C11688*LABOR_HRS_WK_MES*SEASON_WEEKS*(1+DIM_PCT_MES)^C11688)</f>
        <v>1784.1503025602233</v>
      </c>
      <c r="H11688" s="5">
        <f>E11688+F11688+G11688</f>
        <v>10428.720444419454</v>
      </c>
      <c r="I11688" s="5">
        <f>MIN(H11688,FARMER_HRS)</f>
        <v>720</v>
      </c>
      <c r="J11688" s="5">
        <f>MAX(0,H11688-FARMER_HRS)</f>
        <v>9708.720444419454</v>
      </c>
      <c r="K11688" s="2">
        <f>I11688*FARMER_RATE+J11688*TEMP_WORKER_RATE</f>
        <v>193554.17438228219</v>
      </c>
      <c r="L11688" s="2">
        <f>A11688*PRICE_TOM+B11688*PRICE_CAR+C11688*PRICE_MES</f>
        <v>264986</v>
      </c>
      <c r="M11688" s="2">
        <f>A11688*FERT_BED_TOM+B11688*FERT_BED_CAR+C11688*FERT_BED_MES</f>
        <v>47960</v>
      </c>
      <c r="N11688" s="6">
        <f>IF(AND(D11688&lt;=TOTAL_BEDS,J11688&lt;=TEMP_WORKER_MAX*TEMP_WORKER_HRS),1,0)</f>
        <v>0</v>
      </c>
      <c r="O11688" s="2">
        <f>L11688-M11688-K11688-FIXED_COSTS</f>
        <v>3471.8256177178118</v>
      </c>
      <c r="P11688" s="2">
        <f>IF(N11688=1,O11688,"")</f>
      </c>
    </row>
    <row r="11689">
      <c r="A11689" s="6">
        <v>17</v>
      </c>
      <c r="B11689" s="6">
        <v>19</v>
      </c>
      <c r="C11689" s="6">
        <v>29</v>
      </c>
      <c r="D11689" s="6">
        <f>A11689+B11689+C11689</f>
        <v>65</v>
      </c>
      <c r="E11689" s="5">
        <f>IF(A11689=0,0,A11689*LABOR_HRS_WK_TOM*SEASON_WEEKS*(1+DIM_PCT_TOM)^A11689)</f>
        <v>7733.339536039206</v>
      </c>
      <c r="F11689" s="5">
        <f>IF(B11689=0,0,B11689*LABOR_HRS_WK_CAR*SEASON_WEEKS*(1+DIM_PCT_CAR)^B11689)</f>
        <v>911.23060582002415</v>
      </c>
      <c r="G11689" s="5">
        <f>IF(C11689=0,0,C11689*LABOR_HRS_WK_MES*SEASON_WEEKS*(1+DIM_PCT_MES)^C11689)</f>
        <v>1870.9683306758766</v>
      </c>
      <c r="H11689" s="5">
        <f>E11689+F11689+G11689</f>
        <v>10515.538472535107</v>
      </c>
      <c r="I11689" s="5">
        <f>MIN(H11689,FARMER_HRS)</f>
        <v>720</v>
      </c>
      <c r="J11689" s="5">
        <f>MAX(0,H11689-FARMER_HRS)</f>
        <v>9795.5384725351068</v>
      </c>
      <c r="K11689" s="2">
        <f>I11689*FARMER_RATE+J11689*TEMP_WORKER_RATE</f>
        <v>195061.43181484559</v>
      </c>
      <c r="L11689" s="2">
        <f>A11689*PRICE_TOM+B11689*PRICE_CAR+C11689*PRICE_MES</f>
        <v>267686</v>
      </c>
      <c r="M11689" s="2">
        <f>A11689*FERT_BED_TOM+B11689*FERT_BED_CAR+C11689*FERT_BED_MES</f>
        <v>48840</v>
      </c>
      <c r="N11689" s="6">
        <f>IF(AND(D11689&lt;=TOTAL_BEDS,J11689&lt;=TEMP_WORKER_MAX*TEMP_WORKER_HRS),1,0)</f>
        <v>0</v>
      </c>
      <c r="O11689" s="2">
        <f>L11689-M11689-K11689-FIXED_COSTS</f>
        <v>3784.5681851544068</v>
      </c>
      <c r="P11689" s="2">
        <f>IF(N11689=1,O11689,"")</f>
      </c>
    </row>
    <row r="11690">
      <c r="A11690" s="6">
        <v>17</v>
      </c>
      <c r="B11690" s="6">
        <v>19</v>
      </c>
      <c r="C11690" s="6">
        <v>30</v>
      </c>
      <c r="D11690" s="6">
        <f>A11690+B11690+C11690</f>
        <v>66</v>
      </c>
      <c r="E11690" s="5">
        <f>IF(A11690=0,0,A11690*LABOR_HRS_WK_TOM*SEASON_WEEKS*(1+DIM_PCT_TOM)^A11690)</f>
        <v>7733.339536039206</v>
      </c>
      <c r="F11690" s="5">
        <f>IF(B11690=0,0,B11690*LABOR_HRS_WK_CAR*SEASON_WEEKS*(1+DIM_PCT_CAR)^B11690)</f>
        <v>911.23060582002415</v>
      </c>
      <c r="G11690" s="5">
        <f>IF(C11690=0,0,C11690*LABOR_HRS_WK_MES*SEASON_WEEKS*(1+DIM_PCT_MES)^C11690)</f>
        <v>1959.6780360096466</v>
      </c>
      <c r="H11690" s="5">
        <f>E11690+F11690+G11690</f>
        <v>10604.248177868878</v>
      </c>
      <c r="I11690" s="5">
        <f>MIN(H11690,FARMER_HRS)</f>
        <v>720</v>
      </c>
      <c r="J11690" s="5">
        <f>MAX(0,H11690-FARMER_HRS)</f>
        <v>9884.248177868878</v>
      </c>
      <c r="K11690" s="2">
        <f>I11690*FARMER_RATE+J11690*TEMP_WORKER_RATE</f>
        <v>196601.53086577912</v>
      </c>
      <c r="L11690" s="2">
        <f>A11690*PRICE_TOM+B11690*PRICE_CAR+C11690*PRICE_MES</f>
        <v>270386</v>
      </c>
      <c r="M11690" s="2">
        <f>A11690*FERT_BED_TOM+B11690*FERT_BED_CAR+C11690*FERT_BED_MES</f>
        <v>49720</v>
      </c>
      <c r="N11690" s="6">
        <f>IF(AND(D11690&lt;=TOTAL_BEDS,J11690&lt;=TEMP_WORKER_MAX*TEMP_WORKER_HRS),1,0)</f>
        <v>0</v>
      </c>
      <c r="O11690" s="2">
        <f>L11690-M11690-K11690-FIXED_COSTS</f>
        <v>4064.4691342208826</v>
      </c>
      <c r="P11690" s="2">
        <f>IF(N11690=1,O11690,"")</f>
      </c>
    </row>
    <row r="11691">
      <c r="A11691" s="6">
        <v>17</v>
      </c>
      <c r="B11691" s="6">
        <v>20</v>
      </c>
      <c r="C11691" s="6">
        <v>0</v>
      </c>
      <c r="D11691" s="6">
        <f>A11691+B11691+C11691</f>
        <v>37</v>
      </c>
      <c r="E11691" s="5">
        <f>IF(A11691=0,0,A11691*LABOR_HRS_WK_TOM*SEASON_WEEKS*(1+DIM_PCT_TOM)^A11691)</f>
        <v>7733.339536039206</v>
      </c>
      <c r="F11691" s="5">
        <f>IF(B11691=0,0,B11691*LABOR_HRS_WK_CAR*SEASON_WEEKS*(1+DIM_PCT_CAR)^B11691)</f>
        <v>983.16986417423652</v>
      </c>
      <c r="G11691" s="5">
        <f>IF(C11691=0,0,C11691*LABOR_HRS_WK_MES*SEASON_WEEKS*(1+DIM_PCT_MES)^C11691)</f>
        <v>0</v>
      </c>
      <c r="H11691" s="5">
        <f>E11691+F11691+G11691</f>
        <v>8716.5094002134429</v>
      </c>
      <c r="I11691" s="5">
        <f>MIN(H11691,FARMER_HRS)</f>
        <v>720</v>
      </c>
      <c r="J11691" s="5">
        <f>MAX(0,H11691-FARMER_HRS)</f>
        <v>7996.5094002134429</v>
      </c>
      <c r="K11691" s="2">
        <f>I11691*FARMER_RATE+J11691*TEMP_WORKER_RATE</f>
        <v>163828.28819815005</v>
      </c>
      <c r="L11691" s="2">
        <f>A11691*PRICE_TOM+B11691*PRICE_CAR+C11691*PRICE_MES</f>
        <v>191480</v>
      </c>
      <c r="M11691" s="2">
        <f>A11691*FERT_BED_TOM+B11691*FERT_BED_CAR+C11691*FERT_BED_MES</f>
        <v>23760</v>
      </c>
      <c r="N11691" s="6">
        <f>IF(AND(D11691&lt;=TOTAL_BEDS,J11691&lt;=TEMP_WORKER_MAX*TEMP_WORKER_HRS),1,0)</f>
        <v>0</v>
      </c>
      <c r="O11691" s="2">
        <f>L11691-M11691-K11691-FIXED_COSTS</f>
        <v>-16108.288198150054</v>
      </c>
      <c r="P11691" s="2">
        <f>IF(N11691=1,O11691,"")</f>
      </c>
    </row>
    <row r="11692">
      <c r="A11692" s="6">
        <v>17</v>
      </c>
      <c r="B11692" s="6">
        <v>20</v>
      </c>
      <c r="C11692" s="6">
        <v>1</v>
      </c>
      <c r="D11692" s="6">
        <f>A11692+B11692+C11692</f>
        <v>38</v>
      </c>
      <c r="E11692" s="5">
        <f>IF(A11692=0,0,A11692*LABOR_HRS_WK_TOM*SEASON_WEEKS*(1+DIM_PCT_TOM)^A11692)</f>
        <v>7733.339536039206</v>
      </c>
      <c r="F11692" s="5">
        <f>IF(B11692=0,0,B11692*LABOR_HRS_WK_CAR*SEASON_WEEKS*(1+DIM_PCT_CAR)^B11692)</f>
        <v>983.16986417423652</v>
      </c>
      <c r="G11692" s="5">
        <f>IF(C11692=0,0,C11692*LABOR_HRS_WK_MES*SEASON_WEEKS*(1+DIM_PCT_MES)^C11692)</f>
        <v>45.5625</v>
      </c>
      <c r="H11692" s="5">
        <f>E11692+F11692+G11692</f>
        <v>8762.0719002134429</v>
      </c>
      <c r="I11692" s="5">
        <f>MIN(H11692,FARMER_HRS)</f>
        <v>720</v>
      </c>
      <c r="J11692" s="5">
        <f>MAX(0,H11692-FARMER_HRS)</f>
        <v>8042.0719002134429</v>
      </c>
      <c r="K11692" s="2">
        <f>I11692*FARMER_RATE+J11692*TEMP_WORKER_RATE</f>
        <v>164619.30382315005</v>
      </c>
      <c r="L11692" s="2">
        <f>A11692*PRICE_TOM+B11692*PRICE_CAR+C11692*PRICE_MES</f>
        <v>194180</v>
      </c>
      <c r="M11692" s="2">
        <f>A11692*FERT_BED_TOM+B11692*FERT_BED_CAR+C11692*FERT_BED_MES</f>
        <v>24640</v>
      </c>
      <c r="N11692" s="6">
        <f>IF(AND(D11692&lt;=TOTAL_BEDS,J11692&lt;=TEMP_WORKER_MAX*TEMP_WORKER_HRS),1,0)</f>
        <v>0</v>
      </c>
      <c r="O11692" s="2">
        <f>L11692-M11692-K11692-FIXED_COSTS</f>
        <v>-15079.303823150054</v>
      </c>
      <c r="P11692" s="2">
        <f>IF(N11692=1,O11692,"")</f>
      </c>
    </row>
    <row r="11693">
      <c r="A11693" s="6">
        <v>17</v>
      </c>
      <c r="B11693" s="6">
        <v>20</v>
      </c>
      <c r="C11693" s="6">
        <v>2</v>
      </c>
      <c r="D11693" s="6">
        <f>A11693+B11693+C11693</f>
        <v>39</v>
      </c>
      <c r="E11693" s="5">
        <f>IF(A11693=0,0,A11693*LABOR_HRS_WK_TOM*SEASON_WEEKS*(1+DIM_PCT_TOM)^A11693)</f>
        <v>7733.339536039206</v>
      </c>
      <c r="F11693" s="5">
        <f>IF(B11693=0,0,B11693*LABOR_HRS_WK_CAR*SEASON_WEEKS*(1+DIM_PCT_CAR)^B11693)</f>
        <v>983.16986417423652</v>
      </c>
      <c r="G11693" s="5">
        <f>IF(C11693=0,0,C11693*LABOR_HRS_WK_MES*SEASON_WEEKS*(1+DIM_PCT_MES)^C11693)</f>
        <v>92.2640625</v>
      </c>
      <c r="H11693" s="5">
        <f>E11693+F11693+G11693</f>
        <v>8808.7734627134432</v>
      </c>
      <c r="I11693" s="5">
        <f>MIN(H11693,FARMER_HRS)</f>
        <v>720</v>
      </c>
      <c r="J11693" s="5">
        <f>MAX(0,H11693-FARMER_HRS)</f>
        <v>8088.7734627134432</v>
      </c>
      <c r="K11693" s="2">
        <f>I11693*FARMER_RATE+J11693*TEMP_WORKER_RATE</f>
        <v>165430.09483877505</v>
      </c>
      <c r="L11693" s="2">
        <f>A11693*PRICE_TOM+B11693*PRICE_CAR+C11693*PRICE_MES</f>
        <v>196880</v>
      </c>
      <c r="M11693" s="2">
        <f>A11693*FERT_BED_TOM+B11693*FERT_BED_CAR+C11693*FERT_BED_MES</f>
        <v>25520</v>
      </c>
      <c r="N11693" s="6">
        <f>IF(AND(D11693&lt;=TOTAL_BEDS,J11693&lt;=TEMP_WORKER_MAX*TEMP_WORKER_HRS),1,0)</f>
        <v>0</v>
      </c>
      <c r="O11693" s="2">
        <f>L11693-M11693-K11693-FIXED_COSTS</f>
        <v>-14070.094838775054</v>
      </c>
      <c r="P11693" s="2">
        <f>IF(N11693=1,O11693,"")</f>
      </c>
    </row>
    <row r="11694">
      <c r="A11694" s="6">
        <v>17</v>
      </c>
      <c r="B11694" s="6">
        <v>20</v>
      </c>
      <c r="C11694" s="6">
        <v>3</v>
      </c>
      <c r="D11694" s="6">
        <f>A11694+B11694+C11694</f>
        <v>40</v>
      </c>
      <c r="E11694" s="5">
        <f>IF(A11694=0,0,A11694*LABOR_HRS_WK_TOM*SEASON_WEEKS*(1+DIM_PCT_TOM)^A11694)</f>
        <v>7733.339536039206</v>
      </c>
      <c r="F11694" s="5">
        <f>IF(B11694=0,0,B11694*LABOR_HRS_WK_CAR*SEASON_WEEKS*(1+DIM_PCT_CAR)^B11694)</f>
        <v>983.16986417423652</v>
      </c>
      <c r="G11694" s="5">
        <f>IF(C11694=0,0,C11694*LABOR_HRS_WK_MES*SEASON_WEEKS*(1+DIM_PCT_MES)^C11694)</f>
        <v>140.12604492187498</v>
      </c>
      <c r="H11694" s="5">
        <f>E11694+F11694+G11694</f>
        <v>8856.6354451353182</v>
      </c>
      <c r="I11694" s="5">
        <f>MIN(H11694,FARMER_HRS)</f>
        <v>720</v>
      </c>
      <c r="J11694" s="5">
        <f>MAX(0,H11694-FARMER_HRS)</f>
        <v>8136.6354451353182</v>
      </c>
      <c r="K11694" s="2">
        <f>I11694*FARMER_RATE+J11694*TEMP_WORKER_RATE</f>
        <v>166261.03203359927</v>
      </c>
      <c r="L11694" s="2">
        <f>A11694*PRICE_TOM+B11694*PRICE_CAR+C11694*PRICE_MES</f>
        <v>199580</v>
      </c>
      <c r="M11694" s="2">
        <f>A11694*FERT_BED_TOM+B11694*FERT_BED_CAR+C11694*FERT_BED_MES</f>
        <v>26400</v>
      </c>
      <c r="N11694" s="6">
        <f>IF(AND(D11694&lt;=TOTAL_BEDS,J11694&lt;=TEMP_WORKER_MAX*TEMP_WORKER_HRS),1,0)</f>
        <v>0</v>
      </c>
      <c r="O11694" s="2">
        <f>L11694-M11694-K11694-FIXED_COSTS</f>
        <v>-13081.032033599273</v>
      </c>
      <c r="P11694" s="2">
        <f>IF(N11694=1,O11694,"")</f>
      </c>
    </row>
    <row r="11695">
      <c r="A11695" s="6">
        <v>17</v>
      </c>
      <c r="B11695" s="6">
        <v>20</v>
      </c>
      <c r="C11695" s="6">
        <v>4</v>
      </c>
      <c r="D11695" s="6">
        <f>A11695+B11695+C11695</f>
        <v>41</v>
      </c>
      <c r="E11695" s="5">
        <f>IF(A11695=0,0,A11695*LABOR_HRS_WK_TOM*SEASON_WEEKS*(1+DIM_PCT_TOM)^A11695)</f>
        <v>7733.339536039206</v>
      </c>
      <c r="F11695" s="5">
        <f>IF(B11695=0,0,B11695*LABOR_HRS_WK_CAR*SEASON_WEEKS*(1+DIM_PCT_CAR)^B11695)</f>
        <v>983.16986417423652</v>
      </c>
      <c r="G11695" s="5">
        <f>IF(C11695=0,0,C11695*LABOR_HRS_WK_MES*SEASON_WEEKS*(1+DIM_PCT_MES)^C11695)</f>
        <v>189.17016064453119</v>
      </c>
      <c r="H11695" s="5">
        <f>E11695+F11695+G11695</f>
        <v>8905.6795608579741</v>
      </c>
      <c r="I11695" s="5">
        <f>MIN(H11695,FARMER_HRS)</f>
        <v>720</v>
      </c>
      <c r="J11695" s="5">
        <f>MAX(0,H11695-FARMER_HRS)</f>
        <v>8185.6795608579741</v>
      </c>
      <c r="K11695" s="2">
        <f>I11695*FARMER_RATE+J11695*TEMP_WORKER_RATE</f>
        <v>167112.4923760065</v>
      </c>
      <c r="L11695" s="2">
        <f>A11695*PRICE_TOM+B11695*PRICE_CAR+C11695*PRICE_MES</f>
        <v>202280</v>
      </c>
      <c r="M11695" s="2">
        <f>A11695*FERT_BED_TOM+B11695*FERT_BED_CAR+C11695*FERT_BED_MES</f>
        <v>27280</v>
      </c>
      <c r="N11695" s="6">
        <f>IF(AND(D11695&lt;=TOTAL_BEDS,J11695&lt;=TEMP_WORKER_MAX*TEMP_WORKER_HRS),1,0)</f>
        <v>0</v>
      </c>
      <c r="O11695" s="2">
        <f>L11695-M11695-K11695-FIXED_COSTS</f>
        <v>-12112.4923760065</v>
      </c>
      <c r="P11695" s="2">
        <f>IF(N11695=1,O11695,"")</f>
      </c>
    </row>
    <row r="11696">
      <c r="A11696" s="6">
        <v>17</v>
      </c>
      <c r="B11696" s="6">
        <v>20</v>
      </c>
      <c r="C11696" s="6">
        <v>5</v>
      </c>
      <c r="D11696" s="6">
        <f>A11696+B11696+C11696</f>
        <v>42</v>
      </c>
      <c r="E11696" s="5">
        <f>IF(A11696=0,0,A11696*LABOR_HRS_WK_TOM*SEASON_WEEKS*(1+DIM_PCT_TOM)^A11696)</f>
        <v>7733.339536039206</v>
      </c>
      <c r="F11696" s="5">
        <f>IF(B11696=0,0,B11696*LABOR_HRS_WK_CAR*SEASON_WEEKS*(1+DIM_PCT_CAR)^B11696)</f>
        <v>983.16986417423652</v>
      </c>
      <c r="G11696" s="5">
        <f>IF(C11696=0,0,C11696*LABOR_HRS_WK_MES*SEASON_WEEKS*(1+DIM_PCT_MES)^C11696)</f>
        <v>239.41848456573481</v>
      </c>
      <c r="H11696" s="5">
        <f>E11696+F11696+G11696</f>
        <v>8955.9278847791775</v>
      </c>
      <c r="I11696" s="5">
        <f>MIN(H11696,FARMER_HRS)</f>
        <v>720</v>
      </c>
      <c r="J11696" s="5">
        <f>MAX(0,H11696-FARMER_HRS)</f>
        <v>8235.9278847791775</v>
      </c>
      <c r="K11696" s="2">
        <f>I11696*FARMER_RATE+J11696*TEMP_WORKER_RATE</f>
        <v>167984.85911074962</v>
      </c>
      <c r="L11696" s="2">
        <f>A11696*PRICE_TOM+B11696*PRICE_CAR+C11696*PRICE_MES</f>
        <v>204980</v>
      </c>
      <c r="M11696" s="2">
        <f>A11696*FERT_BED_TOM+B11696*FERT_BED_CAR+C11696*FERT_BED_MES</f>
        <v>28160</v>
      </c>
      <c r="N11696" s="6">
        <f>IF(AND(D11696&lt;=TOTAL_BEDS,J11696&lt;=TEMP_WORKER_MAX*TEMP_WORKER_HRS),1,0)</f>
        <v>0</v>
      </c>
      <c r="O11696" s="2">
        <f>L11696-M11696-K11696-FIXED_COSTS</f>
        <v>-11164.859110749618</v>
      </c>
      <c r="P11696" s="2">
        <f>IF(N11696=1,O11696,"")</f>
      </c>
    </row>
    <row r="11697">
      <c r="A11697" s="6">
        <v>17</v>
      </c>
      <c r="B11697" s="6">
        <v>20</v>
      </c>
      <c r="C11697" s="6">
        <v>6</v>
      </c>
      <c r="D11697" s="6">
        <f>A11697+B11697+C11697</f>
        <v>43</v>
      </c>
      <c r="E11697" s="5">
        <f>IF(A11697=0,0,A11697*LABOR_HRS_WK_TOM*SEASON_WEEKS*(1+DIM_PCT_TOM)^A11697)</f>
        <v>7733.339536039206</v>
      </c>
      <c r="F11697" s="5">
        <f>IF(B11697=0,0,B11697*LABOR_HRS_WK_CAR*SEASON_WEEKS*(1+DIM_PCT_CAR)^B11697)</f>
        <v>983.16986417423652</v>
      </c>
      <c r="G11697" s="5">
        <f>IF(C11697=0,0,C11697*LABOR_HRS_WK_MES*SEASON_WEEKS*(1+DIM_PCT_MES)^C11697)</f>
        <v>290.89345874736773</v>
      </c>
      <c r="H11697" s="5">
        <f>E11697+F11697+G11697</f>
        <v>9007.40285896081</v>
      </c>
      <c r="I11697" s="5">
        <f>MIN(H11697,FARMER_HRS)</f>
        <v>720</v>
      </c>
      <c r="J11697" s="5">
        <f>MAX(0,H11697-FARMER_HRS)</f>
        <v>8287.40285896081</v>
      </c>
      <c r="K11697" s="2">
        <f>I11697*FARMER_RATE+J11697*TEMP_WORKER_RATE</f>
        <v>168878.52185695851</v>
      </c>
      <c r="L11697" s="2">
        <f>A11697*PRICE_TOM+B11697*PRICE_CAR+C11697*PRICE_MES</f>
        <v>207680</v>
      </c>
      <c r="M11697" s="2">
        <f>A11697*FERT_BED_TOM+B11697*FERT_BED_CAR+C11697*FERT_BED_MES</f>
        <v>29040</v>
      </c>
      <c r="N11697" s="6">
        <f>IF(AND(D11697&lt;=TOTAL_BEDS,J11697&lt;=TEMP_WORKER_MAX*TEMP_WORKER_HRS),1,0)</f>
        <v>0</v>
      </c>
      <c r="O11697" s="2">
        <f>L11697-M11697-K11697-FIXED_COSTS</f>
        <v>-10238.521856958512</v>
      </c>
      <c r="P11697" s="2">
        <f>IF(N11697=1,O11697,"")</f>
      </c>
    </row>
    <row r="11698">
      <c r="A11698" s="6">
        <v>17</v>
      </c>
      <c r="B11698" s="6">
        <v>20</v>
      </c>
      <c r="C11698" s="6">
        <v>7</v>
      </c>
      <c r="D11698" s="6">
        <f>A11698+B11698+C11698</f>
        <v>44</v>
      </c>
      <c r="E11698" s="5">
        <f>IF(A11698=0,0,A11698*LABOR_HRS_WK_TOM*SEASON_WEEKS*(1+DIM_PCT_TOM)^A11698)</f>
        <v>7733.339536039206</v>
      </c>
      <c r="F11698" s="5">
        <f>IF(B11698=0,0,B11698*LABOR_HRS_WK_CAR*SEASON_WEEKS*(1+DIM_PCT_CAR)^B11698)</f>
        <v>983.16986417423652</v>
      </c>
      <c r="G11698" s="5">
        <f>IF(C11698=0,0,C11698*LABOR_HRS_WK_MES*SEASON_WEEKS*(1+DIM_PCT_MES)^C11698)</f>
        <v>343.61789814532818</v>
      </c>
      <c r="H11698" s="5">
        <f>E11698+F11698+G11698</f>
        <v>9060.1272983587714</v>
      </c>
      <c r="I11698" s="5">
        <f>MIN(H11698,FARMER_HRS)</f>
        <v>720</v>
      </c>
      <c r="J11698" s="5">
        <f>MAX(0,H11698-FARMER_HRS)</f>
        <v>8340.1272983587714</v>
      </c>
      <c r="K11698" s="2">
        <f>I11698*FARMER_RATE+J11698*TEMP_WORKER_RATE</f>
        <v>169793.87670761754</v>
      </c>
      <c r="L11698" s="2">
        <f>A11698*PRICE_TOM+B11698*PRICE_CAR+C11698*PRICE_MES</f>
        <v>210380</v>
      </c>
      <c r="M11698" s="2">
        <f>A11698*FERT_BED_TOM+B11698*FERT_BED_CAR+C11698*FERT_BED_MES</f>
        <v>29920</v>
      </c>
      <c r="N11698" s="6">
        <f>IF(AND(D11698&lt;=TOTAL_BEDS,J11698&lt;=TEMP_WORKER_MAX*TEMP_WORKER_HRS),1,0)</f>
        <v>0</v>
      </c>
      <c r="O11698" s="2">
        <f>L11698-M11698-K11698-FIXED_COSTS</f>
        <v>-9333.8767076175427</v>
      </c>
      <c r="P11698" s="2">
        <f>IF(N11698=1,O11698,"")</f>
      </c>
    </row>
    <row r="11699">
      <c r="A11699" s="6">
        <v>17</v>
      </c>
      <c r="B11699" s="6">
        <v>20</v>
      </c>
      <c r="C11699" s="6">
        <v>8</v>
      </c>
      <c r="D11699" s="6">
        <f>A11699+B11699+C11699</f>
        <v>45</v>
      </c>
      <c r="E11699" s="5">
        <f>IF(A11699=0,0,A11699*LABOR_HRS_WK_TOM*SEASON_WEEKS*(1+DIM_PCT_TOM)^A11699)</f>
        <v>7733.339536039206</v>
      </c>
      <c r="F11699" s="5">
        <f>IF(B11699=0,0,B11699*LABOR_HRS_WK_CAR*SEASON_WEEKS*(1+DIM_PCT_CAR)^B11699)</f>
        <v>983.16986417423652</v>
      </c>
      <c r="G11699" s="5">
        <f>IF(C11699=0,0,C11699*LABOR_HRS_WK_MES*SEASON_WEEKS*(1+DIM_PCT_MES)^C11699)</f>
        <v>397.61499642530833</v>
      </c>
      <c r="H11699" s="5">
        <f>E11699+F11699+G11699</f>
        <v>9114.1243966387519</v>
      </c>
      <c r="I11699" s="5">
        <f>MIN(H11699,FARMER_HRS)</f>
        <v>720</v>
      </c>
      <c r="J11699" s="5">
        <f>MAX(0,H11699-FARMER_HRS)</f>
        <v>8394.1243966387519</v>
      </c>
      <c r="K11699" s="2">
        <f>I11699*FARMER_RATE+J11699*TEMP_WORKER_RATE</f>
        <v>170731.32633053389</v>
      </c>
      <c r="L11699" s="2">
        <f>A11699*PRICE_TOM+B11699*PRICE_CAR+C11699*PRICE_MES</f>
        <v>213080</v>
      </c>
      <c r="M11699" s="2">
        <f>A11699*FERT_BED_TOM+B11699*FERT_BED_CAR+C11699*FERT_BED_MES</f>
        <v>30800</v>
      </c>
      <c r="N11699" s="6">
        <f>IF(AND(D11699&lt;=TOTAL_BEDS,J11699&lt;=TEMP_WORKER_MAX*TEMP_WORKER_HRS),1,0)</f>
        <v>0</v>
      </c>
      <c r="O11699" s="2">
        <f>L11699-M11699-K11699-FIXED_COSTS</f>
        <v>-8451.3263305338915</v>
      </c>
      <c r="P11699" s="2">
        <f>IF(N11699=1,O11699,"")</f>
      </c>
    </row>
    <row r="11700">
      <c r="A11700" s="6">
        <v>17</v>
      </c>
      <c r="B11700" s="6">
        <v>20</v>
      </c>
      <c r="C11700" s="6">
        <v>9</v>
      </c>
      <c r="D11700" s="6">
        <f>A11700+B11700+C11700</f>
        <v>46</v>
      </c>
      <c r="E11700" s="5">
        <f>IF(A11700=0,0,A11700*LABOR_HRS_WK_TOM*SEASON_WEEKS*(1+DIM_PCT_TOM)^A11700)</f>
        <v>7733.339536039206</v>
      </c>
      <c r="F11700" s="5">
        <f>IF(B11700=0,0,B11700*LABOR_HRS_WK_CAR*SEASON_WEEKS*(1+DIM_PCT_CAR)^B11700)</f>
        <v>983.16986417423652</v>
      </c>
      <c r="G11700" s="5">
        <f>IF(C11700=0,0,C11700*LABOR_HRS_WK_MES*SEASON_WEEKS*(1+DIM_PCT_MES)^C11700)</f>
        <v>452.90833186570273</v>
      </c>
      <c r="H11700" s="5">
        <f>E11700+F11700+G11700</f>
        <v>9169.4177320791459</v>
      </c>
      <c r="I11700" s="5">
        <f>MIN(H11700,FARMER_HRS)</f>
        <v>720</v>
      </c>
      <c r="J11700" s="5">
        <f>MAX(0,H11700-FARMER_HRS)</f>
        <v>8449.4177320791459</v>
      </c>
      <c r="K11700" s="2">
        <f>I11700*FARMER_RATE+J11700*TEMP_WORKER_RATE</f>
        <v>171691.2800708185</v>
      </c>
      <c r="L11700" s="2">
        <f>A11700*PRICE_TOM+B11700*PRICE_CAR+C11700*PRICE_MES</f>
        <v>215780</v>
      </c>
      <c r="M11700" s="2">
        <f>A11700*FERT_BED_TOM+B11700*FERT_BED_CAR+C11700*FERT_BED_MES</f>
        <v>31680</v>
      </c>
      <c r="N11700" s="6">
        <f>IF(AND(D11700&lt;=TOTAL_BEDS,J11700&lt;=TEMP_WORKER_MAX*TEMP_WORKER_HRS),1,0)</f>
        <v>0</v>
      </c>
      <c r="O11700" s="2">
        <f>L11700-M11700-K11700-FIXED_COSTS</f>
        <v>-7591.280070818495</v>
      </c>
      <c r="P11700" s="2">
        <f>IF(N11700=1,O11700,"")</f>
      </c>
    </row>
    <row r="11701">
      <c r="A11701" s="6">
        <v>17</v>
      </c>
      <c r="B11701" s="6">
        <v>20</v>
      </c>
      <c r="C11701" s="6">
        <v>10</v>
      </c>
      <c r="D11701" s="6">
        <f>A11701+B11701+C11701</f>
        <v>47</v>
      </c>
      <c r="E11701" s="5">
        <f>IF(A11701=0,0,A11701*LABOR_HRS_WK_TOM*SEASON_WEEKS*(1+DIM_PCT_TOM)^A11701)</f>
        <v>7733.339536039206</v>
      </c>
      <c r="F11701" s="5">
        <f>IF(B11701=0,0,B11701*LABOR_HRS_WK_CAR*SEASON_WEEKS*(1+DIM_PCT_CAR)^B11701)</f>
        <v>983.16986417423652</v>
      </c>
      <c r="G11701" s="5">
        <f>IF(C11701=0,0,C11701*LABOR_HRS_WK_MES*SEASON_WEEKS*(1+DIM_PCT_MES)^C11701)</f>
        <v>509.52187334891551</v>
      </c>
      <c r="H11701" s="5">
        <f>E11701+F11701+G11701</f>
        <v>9226.03127356236</v>
      </c>
      <c r="I11701" s="5">
        <f>MIN(H11701,FARMER_HRS)</f>
        <v>720</v>
      </c>
      <c r="J11701" s="5">
        <f>MAX(0,H11701-FARMER_HRS)</f>
        <v>8506.03127356236</v>
      </c>
      <c r="K11701" s="2">
        <f>I11701*FARMER_RATE+J11701*TEMP_WORKER_RATE</f>
        <v>172674.15405490206</v>
      </c>
      <c r="L11701" s="2">
        <f>A11701*PRICE_TOM+B11701*PRICE_CAR+C11701*PRICE_MES</f>
        <v>218480</v>
      </c>
      <c r="M11701" s="2">
        <f>A11701*FERT_BED_TOM+B11701*FERT_BED_CAR+C11701*FERT_BED_MES</f>
        <v>32560</v>
      </c>
      <c r="N11701" s="6">
        <f>IF(AND(D11701&lt;=TOTAL_BEDS,J11701&lt;=TEMP_WORKER_MAX*TEMP_WORKER_HRS),1,0)</f>
        <v>0</v>
      </c>
      <c r="O11701" s="2">
        <f>L11701-M11701-K11701-FIXED_COSTS</f>
        <v>-6754.1540549020574</v>
      </c>
      <c r="P11701" s="2">
        <f>IF(N11701=1,O11701,"")</f>
      </c>
    </row>
    <row r="11702">
      <c r="A11702" s="6">
        <v>17</v>
      </c>
      <c r="B11702" s="6">
        <v>20</v>
      </c>
      <c r="C11702" s="6">
        <v>11</v>
      </c>
      <c r="D11702" s="6">
        <f>A11702+B11702+C11702</f>
        <v>48</v>
      </c>
      <c r="E11702" s="5">
        <f>IF(A11702=0,0,A11702*LABOR_HRS_WK_TOM*SEASON_WEEKS*(1+DIM_PCT_TOM)^A11702)</f>
        <v>7733.339536039206</v>
      </c>
      <c r="F11702" s="5">
        <f>IF(B11702=0,0,B11702*LABOR_HRS_WK_CAR*SEASON_WEEKS*(1+DIM_PCT_CAR)^B11702)</f>
        <v>983.16986417423652</v>
      </c>
      <c r="G11702" s="5">
        <f>IF(C11702=0,0,C11702*LABOR_HRS_WK_MES*SEASON_WEEKS*(1+DIM_PCT_MES)^C11702)</f>
        <v>567.47998644235463</v>
      </c>
      <c r="H11702" s="5">
        <f>E11702+F11702+G11702</f>
        <v>9283.9893866557977</v>
      </c>
      <c r="I11702" s="5">
        <f>MIN(H11702,FARMER_HRS)</f>
        <v>720</v>
      </c>
      <c r="J11702" s="5">
        <f>MAX(0,H11702-FARMER_HRS)</f>
        <v>8563.9893866557977</v>
      </c>
      <c r="K11702" s="2">
        <f>I11702*FARMER_RATE+J11702*TEMP_WORKER_RATE</f>
        <v>173680.37129610759</v>
      </c>
      <c r="L11702" s="2">
        <f>A11702*PRICE_TOM+B11702*PRICE_CAR+C11702*PRICE_MES</f>
        <v>221180</v>
      </c>
      <c r="M11702" s="2">
        <f>A11702*FERT_BED_TOM+B11702*FERT_BED_CAR+C11702*FERT_BED_MES</f>
        <v>33440</v>
      </c>
      <c r="N11702" s="6">
        <f>IF(AND(D11702&lt;=TOTAL_BEDS,J11702&lt;=TEMP_WORKER_MAX*TEMP_WORKER_HRS),1,0)</f>
        <v>0</v>
      </c>
      <c r="O11702" s="2">
        <f>L11702-M11702-K11702-FIXED_COSTS</f>
        <v>-5940.3712961075944</v>
      </c>
      <c r="P11702" s="2">
        <f>IF(N11702=1,O11702,"")</f>
      </c>
    </row>
    <row r="11703">
      <c r="A11703" s="6">
        <v>17</v>
      </c>
      <c r="B11703" s="6">
        <v>20</v>
      </c>
      <c r="C11703" s="6">
        <v>12</v>
      </c>
      <c r="D11703" s="6">
        <f>A11703+B11703+C11703</f>
        <v>49</v>
      </c>
      <c r="E11703" s="5">
        <f>IF(A11703=0,0,A11703*LABOR_HRS_WK_TOM*SEASON_WEEKS*(1+DIM_PCT_TOM)^A11703)</f>
        <v>7733.339536039206</v>
      </c>
      <c r="F11703" s="5">
        <f>IF(B11703=0,0,B11703*LABOR_HRS_WK_CAR*SEASON_WEEKS*(1+DIM_PCT_CAR)^B11703)</f>
        <v>983.16986417423652</v>
      </c>
      <c r="G11703" s="5">
        <f>IF(C11703=0,0,C11703*LABOR_HRS_WK_MES*SEASON_WEEKS*(1+DIM_PCT_MES)^C11703)</f>
        <v>626.807439570419</v>
      </c>
      <c r="H11703" s="5">
        <f>E11703+F11703+G11703</f>
        <v>9343.3168397838617</v>
      </c>
      <c r="I11703" s="5">
        <f>MIN(H11703,FARMER_HRS)</f>
        <v>720</v>
      </c>
      <c r="J11703" s="5">
        <f>MAX(0,H11703-FARMER_HRS)</f>
        <v>8623.3168397838617</v>
      </c>
      <c r="K11703" s="2">
        <f>I11703*FARMER_RATE+J11703*TEMP_WORKER_RATE</f>
        <v>174710.36180180314</v>
      </c>
      <c r="L11703" s="2">
        <f>A11703*PRICE_TOM+B11703*PRICE_CAR+C11703*PRICE_MES</f>
        <v>223880</v>
      </c>
      <c r="M11703" s="2">
        <f>A11703*FERT_BED_TOM+B11703*FERT_BED_CAR+C11703*FERT_BED_MES</f>
        <v>34320</v>
      </c>
      <c r="N11703" s="6">
        <f>IF(AND(D11703&lt;=TOTAL_BEDS,J11703&lt;=TEMP_WORKER_MAX*TEMP_WORKER_HRS),1,0)</f>
        <v>0</v>
      </c>
      <c r="O11703" s="2">
        <f>L11703-M11703-K11703-FIXED_COSTS</f>
        <v>-5150.3618018031411</v>
      </c>
      <c r="P11703" s="2">
        <f>IF(N11703=1,O11703,"")</f>
      </c>
    </row>
    <row r="11704">
      <c r="A11704" s="6">
        <v>17</v>
      </c>
      <c r="B11704" s="6">
        <v>20</v>
      </c>
      <c r="C11704" s="6">
        <v>13</v>
      </c>
      <c r="D11704" s="6">
        <f>A11704+B11704+C11704</f>
        <v>50</v>
      </c>
      <c r="E11704" s="5">
        <f>IF(A11704=0,0,A11704*LABOR_HRS_WK_TOM*SEASON_WEEKS*(1+DIM_PCT_TOM)^A11704)</f>
        <v>7733.339536039206</v>
      </c>
      <c r="F11704" s="5">
        <f>IF(B11704=0,0,B11704*LABOR_HRS_WK_CAR*SEASON_WEEKS*(1+DIM_PCT_CAR)^B11704)</f>
        <v>983.16986417423652</v>
      </c>
      <c r="G11704" s="5">
        <f>IF(C11704=0,0,C11704*LABOR_HRS_WK_MES*SEASON_WEEKS*(1+DIM_PCT_MES)^C11704)</f>
        <v>687.52941027880331</v>
      </c>
      <c r="H11704" s="5">
        <f>E11704+F11704+G11704</f>
        <v>9404.0388104922458</v>
      </c>
      <c r="I11704" s="5">
        <f>MIN(H11704,FARMER_HRS)</f>
        <v>720</v>
      </c>
      <c r="J11704" s="5">
        <f>MAX(0,H11704-FARMER_HRS)</f>
        <v>8684.0388104922458</v>
      </c>
      <c r="K11704" s="2">
        <f>I11704*FARMER_RATE+J11704*TEMP_WORKER_RATE</f>
        <v>175764.56268215703</v>
      </c>
      <c r="L11704" s="2">
        <f>A11704*PRICE_TOM+B11704*PRICE_CAR+C11704*PRICE_MES</f>
        <v>226580</v>
      </c>
      <c r="M11704" s="2">
        <f>A11704*FERT_BED_TOM+B11704*FERT_BED_CAR+C11704*FERT_BED_MES</f>
        <v>35200</v>
      </c>
      <c r="N11704" s="6">
        <f>IF(AND(D11704&lt;=TOTAL_BEDS,J11704&lt;=TEMP_WORKER_MAX*TEMP_WORKER_HRS),1,0)</f>
        <v>0</v>
      </c>
      <c r="O11704" s="2">
        <f>L11704-M11704-K11704-FIXED_COSTS</f>
        <v>-4384.5626821570331</v>
      </c>
      <c r="P11704" s="2">
        <f>IF(N11704=1,O11704,"")</f>
      </c>
    </row>
    <row r="11705">
      <c r="A11705" s="6">
        <v>17</v>
      </c>
      <c r="B11705" s="6">
        <v>20</v>
      </c>
      <c r="C11705" s="6">
        <v>14</v>
      </c>
      <c r="D11705" s="6">
        <f>A11705+B11705+C11705</f>
        <v>51</v>
      </c>
      <c r="E11705" s="5">
        <f>IF(A11705=0,0,A11705*LABOR_HRS_WK_TOM*SEASON_WEEKS*(1+DIM_PCT_TOM)^A11705)</f>
        <v>7733.339536039206</v>
      </c>
      <c r="F11705" s="5">
        <f>IF(B11705=0,0,B11705*LABOR_HRS_WK_CAR*SEASON_WEEKS*(1+DIM_PCT_CAR)^B11705)</f>
        <v>983.16986417423652</v>
      </c>
      <c r="G11705" s="5">
        <f>IF(C11705=0,0,C11705*LABOR_HRS_WK_MES*SEASON_WEEKS*(1+DIM_PCT_MES)^C11705)</f>
        <v>749.67149159246435</v>
      </c>
      <c r="H11705" s="5">
        <f>E11705+F11705+G11705</f>
        <v>9466.1808918059069</v>
      </c>
      <c r="I11705" s="5">
        <f>MIN(H11705,FARMER_HRS)</f>
        <v>720</v>
      </c>
      <c r="J11705" s="5">
        <f>MAX(0,H11705-FARMER_HRS)</f>
        <v>8746.1808918059069</v>
      </c>
      <c r="K11705" s="2">
        <f>I11705*FARMER_RATE+J11705*TEMP_WORKER_RATE</f>
        <v>176843.41826051922</v>
      </c>
      <c r="L11705" s="2">
        <f>A11705*PRICE_TOM+B11705*PRICE_CAR+C11705*PRICE_MES</f>
        <v>229280</v>
      </c>
      <c r="M11705" s="2">
        <f>A11705*FERT_BED_TOM+B11705*FERT_BED_CAR+C11705*FERT_BED_MES</f>
        <v>36080</v>
      </c>
      <c r="N11705" s="6">
        <f>IF(AND(D11705&lt;=TOTAL_BEDS,J11705&lt;=TEMP_WORKER_MAX*TEMP_WORKER_HRS),1,0)</f>
        <v>0</v>
      </c>
      <c r="O11705" s="2">
        <f>L11705-M11705-K11705-FIXED_COSTS</f>
        <v>-3643.4182605192182</v>
      </c>
      <c r="P11705" s="2">
        <f>IF(N11705=1,O11705,"")</f>
      </c>
    </row>
    <row r="11706">
      <c r="A11706" s="6">
        <v>17</v>
      </c>
      <c r="B11706" s="6">
        <v>20</v>
      </c>
      <c r="C11706" s="6">
        <v>15</v>
      </c>
      <c r="D11706" s="6">
        <f>A11706+B11706+C11706</f>
        <v>52</v>
      </c>
      <c r="E11706" s="5">
        <f>IF(A11706=0,0,A11706*LABOR_HRS_WK_TOM*SEASON_WEEKS*(1+DIM_PCT_TOM)^A11706)</f>
        <v>7733.339536039206</v>
      </c>
      <c r="F11706" s="5">
        <f>IF(B11706=0,0,B11706*LABOR_HRS_WK_CAR*SEASON_WEEKS*(1+DIM_PCT_CAR)^B11706)</f>
        <v>983.16986417423652</v>
      </c>
      <c r="G11706" s="5">
        <f>IF(C11706=0,0,C11706*LABOR_HRS_WK_MES*SEASON_WEEKS*(1+DIM_PCT_MES)^C11706)</f>
        <v>813.25969846861074</v>
      </c>
      <c r="H11706" s="5">
        <f>E11706+F11706+G11706</f>
        <v>9529.7690986820544</v>
      </c>
      <c r="I11706" s="5">
        <f>MIN(H11706,FARMER_HRS)</f>
        <v>720</v>
      </c>
      <c r="J11706" s="5">
        <f>MAX(0,H11706-FARMER_HRS)</f>
        <v>8809.7690986820544</v>
      </c>
      <c r="K11706" s="2">
        <f>I11706*FARMER_RATE+J11706*TEMP_WORKER_RATE</f>
        <v>177947.38018545232</v>
      </c>
      <c r="L11706" s="2">
        <f>A11706*PRICE_TOM+B11706*PRICE_CAR+C11706*PRICE_MES</f>
        <v>231980</v>
      </c>
      <c r="M11706" s="2">
        <f>A11706*FERT_BED_TOM+B11706*FERT_BED_CAR+C11706*FERT_BED_MES</f>
        <v>36960</v>
      </c>
      <c r="N11706" s="6">
        <f>IF(AND(D11706&lt;=TOTAL_BEDS,J11706&lt;=TEMP_WORKER_MAX*TEMP_WORKER_HRS),1,0)</f>
        <v>0</v>
      </c>
      <c r="O11706" s="2">
        <f>L11706-M11706-K11706-FIXED_COSTS</f>
        <v>-2927.380185452319</v>
      </c>
      <c r="P11706" s="2">
        <f>IF(N11706=1,O11706,"")</f>
      </c>
    </row>
    <row r="11707">
      <c r="A11707" s="6">
        <v>17</v>
      </c>
      <c r="B11707" s="6">
        <v>20</v>
      </c>
      <c r="C11707" s="6">
        <v>16</v>
      </c>
      <c r="D11707" s="6">
        <f>A11707+B11707+C11707</f>
        <v>53</v>
      </c>
      <c r="E11707" s="5">
        <f>IF(A11707=0,0,A11707*LABOR_HRS_WK_TOM*SEASON_WEEKS*(1+DIM_PCT_TOM)^A11707)</f>
        <v>7733.339536039206</v>
      </c>
      <c r="F11707" s="5">
        <f>IF(B11707=0,0,B11707*LABOR_HRS_WK_CAR*SEASON_WEEKS*(1+DIM_PCT_CAR)^B11707)</f>
        <v>983.16986417423652</v>
      </c>
      <c r="G11707" s="5">
        <f>IF(C11707=0,0,C11707*LABOR_HRS_WK_MES*SEASON_WEEKS*(1+DIM_PCT_MES)^C11707)</f>
        <v>878.32047434609967</v>
      </c>
      <c r="H11707" s="5">
        <f>E11707+F11707+G11707</f>
        <v>9594.8298745595421</v>
      </c>
      <c r="I11707" s="5">
        <f>MIN(H11707,FARMER_HRS)</f>
        <v>720</v>
      </c>
      <c r="J11707" s="5">
        <f>MAX(0,H11707-FARMER_HRS)</f>
        <v>8874.8298745595421</v>
      </c>
      <c r="K11707" s="2">
        <f>I11707*FARMER_RATE+J11707*TEMP_WORKER_RATE</f>
        <v>179076.90754443649</v>
      </c>
      <c r="L11707" s="2">
        <f>A11707*PRICE_TOM+B11707*PRICE_CAR+C11707*PRICE_MES</f>
        <v>234680</v>
      </c>
      <c r="M11707" s="2">
        <f>A11707*FERT_BED_TOM+B11707*FERT_BED_CAR+C11707*FERT_BED_MES</f>
        <v>37840</v>
      </c>
      <c r="N11707" s="6">
        <f>IF(AND(D11707&lt;=TOTAL_BEDS,J11707&lt;=TEMP_WORKER_MAX*TEMP_WORKER_HRS),1,0)</f>
        <v>0</v>
      </c>
      <c r="O11707" s="2">
        <f>L11707-M11707-K11707-FIXED_COSTS</f>
        <v>-2236.9075444364862</v>
      </c>
      <c r="P11707" s="2">
        <f>IF(N11707=1,O11707,"")</f>
      </c>
    </row>
    <row r="11708">
      <c r="A11708" s="6">
        <v>17</v>
      </c>
      <c r="B11708" s="6">
        <v>20</v>
      </c>
      <c r="C11708" s="6">
        <v>17</v>
      </c>
      <c r="D11708" s="6">
        <f>A11708+B11708+C11708</f>
        <v>54</v>
      </c>
      <c r="E11708" s="5">
        <f>IF(A11708=0,0,A11708*LABOR_HRS_WK_TOM*SEASON_WEEKS*(1+DIM_PCT_TOM)^A11708)</f>
        <v>7733.339536039206</v>
      </c>
      <c r="F11708" s="5">
        <f>IF(B11708=0,0,B11708*LABOR_HRS_WK_CAR*SEASON_WEEKS*(1+DIM_PCT_CAR)^B11708)</f>
        <v>983.16986417423652</v>
      </c>
      <c r="G11708" s="5">
        <f>IF(C11708=0,0,C11708*LABOR_HRS_WK_MES*SEASON_WEEKS*(1+DIM_PCT_MES)^C11708)</f>
        <v>944.88069779263992</v>
      </c>
      <c r="H11708" s="5">
        <f>E11708+F11708+G11708</f>
        <v>9661.3900980060826</v>
      </c>
      <c r="I11708" s="5">
        <f>MIN(H11708,FARMER_HRS)</f>
        <v>720</v>
      </c>
      <c r="J11708" s="5">
        <f>MAX(0,H11708-FARMER_HRS)</f>
        <v>8941.3900980060826</v>
      </c>
      <c r="K11708" s="2">
        <f>I11708*FARMER_RATE+J11708*TEMP_WORKER_RATE</f>
        <v>180232.46697927226</v>
      </c>
      <c r="L11708" s="2">
        <f>A11708*PRICE_TOM+B11708*PRICE_CAR+C11708*PRICE_MES</f>
        <v>237380</v>
      </c>
      <c r="M11708" s="2">
        <f>A11708*FERT_BED_TOM+B11708*FERT_BED_CAR+C11708*FERT_BED_MES</f>
        <v>38720</v>
      </c>
      <c r="N11708" s="6">
        <f>IF(AND(D11708&lt;=TOTAL_BEDS,J11708&lt;=TEMP_WORKER_MAX*TEMP_WORKER_HRS),1,0)</f>
        <v>0</v>
      </c>
      <c r="O11708" s="2">
        <f>L11708-M11708-K11708-FIXED_COSTS</f>
        <v>-1572.4669792722561</v>
      </c>
      <c r="P11708" s="2">
        <f>IF(N11708=1,O11708,"")</f>
      </c>
    </row>
    <row r="11709">
      <c r="A11709" s="6">
        <v>17</v>
      </c>
      <c r="B11709" s="6">
        <v>20</v>
      </c>
      <c r="C11709" s="6">
        <v>18</v>
      </c>
      <c r="D11709" s="6">
        <f>A11709+B11709+C11709</f>
        <v>55</v>
      </c>
      <c r="E11709" s="5">
        <f>IF(A11709=0,0,A11709*LABOR_HRS_WK_TOM*SEASON_WEEKS*(1+DIM_PCT_TOM)^A11709)</f>
        <v>7733.339536039206</v>
      </c>
      <c r="F11709" s="5">
        <f>IF(B11709=0,0,B11709*LABOR_HRS_WK_CAR*SEASON_WEEKS*(1+DIM_PCT_CAR)^B11709)</f>
        <v>983.16986417423652</v>
      </c>
      <c r="G11709" s="5">
        <f>IF(C11709=0,0,C11709*LABOR_HRS_WK_MES*SEASON_WEEKS*(1+DIM_PCT_MES)^C11709)</f>
        <v>1012.9676892512272</v>
      </c>
      <c r="H11709" s="5">
        <f>E11709+F11709+G11709</f>
        <v>9729.47708946467</v>
      </c>
      <c r="I11709" s="5">
        <f>MIN(H11709,FARMER_HRS)</f>
        <v>720</v>
      </c>
      <c r="J11709" s="5">
        <f>MAX(0,H11709-FARMER_HRS)</f>
        <v>9009.47708946467</v>
      </c>
      <c r="K11709" s="2">
        <f>I11709*FARMER_RATE+J11709*TEMP_WORKER_RATE</f>
        <v>181414.53280320606</v>
      </c>
      <c r="L11709" s="2">
        <f>A11709*PRICE_TOM+B11709*PRICE_CAR+C11709*PRICE_MES</f>
        <v>240080</v>
      </c>
      <c r="M11709" s="2">
        <f>A11709*FERT_BED_TOM+B11709*FERT_BED_CAR+C11709*FERT_BED_MES</f>
        <v>39600</v>
      </c>
      <c r="N11709" s="6">
        <f>IF(AND(D11709&lt;=TOTAL_BEDS,J11709&lt;=TEMP_WORKER_MAX*TEMP_WORKER_HRS),1,0)</f>
        <v>0</v>
      </c>
      <c r="O11709" s="2">
        <f>L11709-M11709-K11709-FIXED_COSTS</f>
        <v>-934.53280320606427</v>
      </c>
      <c r="P11709" s="2">
        <f>IF(N11709=1,O11709,"")</f>
      </c>
    </row>
    <row r="11710">
      <c r="A11710" s="6">
        <v>17</v>
      </c>
      <c r="B11710" s="6">
        <v>20</v>
      </c>
      <c r="C11710" s="6">
        <v>19</v>
      </c>
      <c r="D11710" s="6">
        <f>A11710+B11710+C11710</f>
        <v>56</v>
      </c>
      <c r="E11710" s="5">
        <f>IF(A11710=0,0,A11710*LABOR_HRS_WK_TOM*SEASON_WEEKS*(1+DIM_PCT_TOM)^A11710)</f>
        <v>7733.339536039206</v>
      </c>
      <c r="F11710" s="5">
        <f>IF(B11710=0,0,B11710*LABOR_HRS_WK_CAR*SEASON_WEEKS*(1+DIM_PCT_CAR)^B11710)</f>
        <v>983.16986417423652</v>
      </c>
      <c r="G11710" s="5">
        <f>IF(C11710=0,0,C11710*LABOR_HRS_WK_MES*SEASON_WEEKS*(1+DIM_PCT_MES)^C11710)</f>
        <v>1082.6092178872491</v>
      </c>
      <c r="H11710" s="5">
        <f>E11710+F11710+G11710</f>
        <v>9799.1186181006924</v>
      </c>
      <c r="I11710" s="5">
        <f>MIN(H11710,FARMER_HRS)</f>
        <v>720</v>
      </c>
      <c r="J11710" s="5">
        <f>MAX(0,H11710-FARMER_HRS)</f>
        <v>9079.1186181006924</v>
      </c>
      <c r="K11710" s="2">
        <f>I11710*FARMER_RATE+J11710*TEMP_WORKER_RATE</f>
        <v>182623.58711980368</v>
      </c>
      <c r="L11710" s="2">
        <f>A11710*PRICE_TOM+B11710*PRICE_CAR+C11710*PRICE_MES</f>
        <v>242780</v>
      </c>
      <c r="M11710" s="2">
        <f>A11710*FERT_BED_TOM+B11710*FERT_BED_CAR+C11710*FERT_BED_MES</f>
        <v>40480</v>
      </c>
      <c r="N11710" s="6">
        <f>IF(AND(D11710&lt;=TOTAL_BEDS,J11710&lt;=TEMP_WORKER_MAX*TEMP_WORKER_HRS),1,0)</f>
        <v>0</v>
      </c>
      <c r="O11710" s="2">
        <f>L11710-M11710-K11710-FIXED_COSTS</f>
        <v>-323.58711980367661</v>
      </c>
      <c r="P11710" s="2">
        <f>IF(N11710=1,O11710,"")</f>
      </c>
    </row>
    <row r="11711">
      <c r="A11711" s="6">
        <v>17</v>
      </c>
      <c r="B11711" s="6">
        <v>20</v>
      </c>
      <c r="C11711" s="6">
        <v>20</v>
      </c>
      <c r="D11711" s="6">
        <f>A11711+B11711+C11711</f>
        <v>57</v>
      </c>
      <c r="E11711" s="5">
        <f>IF(A11711=0,0,A11711*LABOR_HRS_WK_TOM*SEASON_WEEKS*(1+DIM_PCT_TOM)^A11711)</f>
        <v>7733.339536039206</v>
      </c>
      <c r="F11711" s="5">
        <f>IF(B11711=0,0,B11711*LABOR_HRS_WK_CAR*SEASON_WEEKS*(1+DIM_PCT_CAR)^B11711)</f>
        <v>983.16986417423652</v>
      </c>
      <c r="G11711" s="5">
        <f>IF(C11711=0,0,C11711*LABOR_HRS_WK_MES*SEASON_WEEKS*(1+DIM_PCT_MES)^C11711)</f>
        <v>1153.8335085377259</v>
      </c>
      <c r="H11711" s="5">
        <f>E11711+F11711+G11711</f>
        <v>9870.3429087511686</v>
      </c>
      <c r="I11711" s="5">
        <f>MIN(H11711,FARMER_HRS)</f>
        <v>720</v>
      </c>
      <c r="J11711" s="5">
        <f>MAX(0,H11711-FARMER_HRS)</f>
        <v>9150.3429087511686</v>
      </c>
      <c r="K11711" s="2">
        <f>I11711*FARMER_RATE+J11711*TEMP_WORKER_RATE</f>
        <v>183860.11994359668</v>
      </c>
      <c r="L11711" s="2">
        <f>A11711*PRICE_TOM+B11711*PRICE_CAR+C11711*PRICE_MES</f>
        <v>245480</v>
      </c>
      <c r="M11711" s="2">
        <f>A11711*FERT_BED_TOM+B11711*FERT_BED_CAR+C11711*FERT_BED_MES</f>
        <v>41360</v>
      </c>
      <c r="N11711" s="6">
        <f>IF(AND(D11711&lt;=TOTAL_BEDS,J11711&lt;=TEMP_WORKER_MAX*TEMP_WORKER_HRS),1,0)</f>
        <v>0</v>
      </c>
      <c r="O11711" s="2">
        <f>L11711-M11711-K11711-FIXED_COSTS</f>
        <v>259.88005640331539</v>
      </c>
      <c r="P11711" s="2">
        <f>IF(N11711=1,O11711,"")</f>
      </c>
    </row>
    <row r="11712">
      <c r="A11712" s="6">
        <v>17</v>
      </c>
      <c r="B11712" s="6">
        <v>20</v>
      </c>
      <c r="C11712" s="6">
        <v>21</v>
      </c>
      <c r="D11712" s="6">
        <f>A11712+B11712+C11712</f>
        <v>58</v>
      </c>
      <c r="E11712" s="5">
        <f>IF(A11712=0,0,A11712*LABOR_HRS_WK_TOM*SEASON_WEEKS*(1+DIM_PCT_TOM)^A11712)</f>
        <v>7733.339536039206</v>
      </c>
      <c r="F11712" s="5">
        <f>IF(B11712=0,0,B11712*LABOR_HRS_WK_CAR*SEASON_WEEKS*(1+DIM_PCT_CAR)^B11712)</f>
        <v>983.16986417423652</v>
      </c>
      <c r="G11712" s="5">
        <f>IF(C11712=0,0,C11712*LABOR_HRS_WK_MES*SEASON_WEEKS*(1+DIM_PCT_MES)^C11712)</f>
        <v>1226.6692487641699</v>
      </c>
      <c r="H11712" s="5">
        <f>E11712+F11712+G11712</f>
        <v>9943.1786489776132</v>
      </c>
      <c r="I11712" s="5">
        <f>MIN(H11712,FARMER_HRS)</f>
        <v>720</v>
      </c>
      <c r="J11712" s="5">
        <f>MAX(0,H11712-FARMER_HRS)</f>
        <v>9223.1786489776132</v>
      </c>
      <c r="K11712" s="2">
        <f>I11712*FARMER_RATE+J11712*TEMP_WORKER_RATE</f>
        <v>185124.629322528</v>
      </c>
      <c r="L11712" s="2">
        <f>A11712*PRICE_TOM+B11712*PRICE_CAR+C11712*PRICE_MES</f>
        <v>248180</v>
      </c>
      <c r="M11712" s="2">
        <f>A11712*FERT_BED_TOM+B11712*FERT_BED_CAR+C11712*FERT_BED_MES</f>
        <v>42240</v>
      </c>
      <c r="N11712" s="6">
        <f>IF(AND(D11712&lt;=TOTAL_BEDS,J11712&lt;=TEMP_WORKER_MAX*TEMP_WORKER_HRS),1,0)</f>
        <v>0</v>
      </c>
      <c r="O11712" s="2">
        <f>L11712-M11712-K11712-FIXED_COSTS</f>
        <v>815.3706774720049</v>
      </c>
      <c r="P11712" s="2">
        <f>IF(N11712=1,O11712,"")</f>
      </c>
    </row>
    <row r="11713">
      <c r="A11713" s="6">
        <v>17</v>
      </c>
      <c r="B11713" s="6">
        <v>20</v>
      </c>
      <c r="C11713" s="6">
        <v>22</v>
      </c>
      <c r="D11713" s="6">
        <f>A11713+B11713+C11713</f>
        <v>59</v>
      </c>
      <c r="E11713" s="5">
        <f>IF(A11713=0,0,A11713*LABOR_HRS_WK_TOM*SEASON_WEEKS*(1+DIM_PCT_TOM)^A11713)</f>
        <v>7733.339536039206</v>
      </c>
      <c r="F11713" s="5">
        <f>IF(B11713=0,0,B11713*LABOR_HRS_WK_CAR*SEASON_WEEKS*(1+DIM_PCT_CAR)^B11713)</f>
        <v>983.16986417423652</v>
      </c>
      <c r="G11713" s="5">
        <f>IF(C11713=0,0,C11713*LABOR_HRS_WK_MES*SEASON_WEEKS*(1+DIM_PCT_MES)^C11713)</f>
        <v>1301.1455960105659</v>
      </c>
      <c r="H11713" s="5">
        <f>E11713+F11713+G11713</f>
        <v>10017.65499622401</v>
      </c>
      <c r="I11713" s="5">
        <f>MIN(H11713,FARMER_HRS)</f>
        <v>720</v>
      </c>
      <c r="J11713" s="5">
        <f>MAX(0,H11713-FARMER_HRS)</f>
        <v>9297.65499622401</v>
      </c>
      <c r="K11713" s="2">
        <f>I11713*FARMER_RATE+J11713*TEMP_WORKER_RATE</f>
        <v>186417.62146222239</v>
      </c>
      <c r="L11713" s="2">
        <f>A11713*PRICE_TOM+B11713*PRICE_CAR+C11713*PRICE_MES</f>
        <v>250880</v>
      </c>
      <c r="M11713" s="2">
        <f>A11713*FERT_BED_TOM+B11713*FERT_BED_CAR+C11713*FERT_BED_MES</f>
        <v>43120</v>
      </c>
      <c r="N11713" s="6">
        <f>IF(AND(D11713&lt;=TOTAL_BEDS,J11713&lt;=TEMP_WORKER_MAX*TEMP_WORKER_HRS),1,0)</f>
        <v>0</v>
      </c>
      <c r="O11713" s="2">
        <f>L11713-M11713-K11713-FIXED_COSTS</f>
        <v>1342.3785377776076</v>
      </c>
      <c r="P11713" s="2">
        <f>IF(N11713=1,O11713,"")</f>
      </c>
    </row>
    <row r="11714">
      <c r="A11714" s="6">
        <v>17</v>
      </c>
      <c r="B11714" s="6">
        <v>20</v>
      </c>
      <c r="C11714" s="6">
        <v>23</v>
      </c>
      <c r="D11714" s="6">
        <f>A11714+B11714+C11714</f>
        <v>60</v>
      </c>
      <c r="E11714" s="5">
        <f>IF(A11714=0,0,A11714*LABOR_HRS_WK_TOM*SEASON_WEEKS*(1+DIM_PCT_TOM)^A11714)</f>
        <v>7733.339536039206</v>
      </c>
      <c r="F11714" s="5">
        <f>IF(B11714=0,0,B11714*LABOR_HRS_WK_CAR*SEASON_WEEKS*(1+DIM_PCT_CAR)^B11714)</f>
        <v>983.16986417423652</v>
      </c>
      <c r="G11714" s="5">
        <f>IF(C11714=0,0,C11714*LABOR_HRS_WK_MES*SEASON_WEEKS*(1+DIM_PCT_MES)^C11714)</f>
        <v>1377.2921848680023</v>
      </c>
      <c r="H11714" s="5">
        <f>E11714+F11714+G11714</f>
        <v>10093.801585081445</v>
      </c>
      <c r="I11714" s="5">
        <f>MIN(H11714,FARMER_HRS)</f>
        <v>720</v>
      </c>
      <c r="J11714" s="5">
        <f>MAX(0,H11714-FARMER_HRS)</f>
        <v>9373.8015850814445</v>
      </c>
      <c r="K11714" s="2">
        <f>I11714*FARMER_RATE+J11714*TEMP_WORKER_RATE</f>
        <v>187739.6108521084</v>
      </c>
      <c r="L11714" s="2">
        <f>A11714*PRICE_TOM+B11714*PRICE_CAR+C11714*PRICE_MES</f>
        <v>253580</v>
      </c>
      <c r="M11714" s="2">
        <f>A11714*FERT_BED_TOM+B11714*FERT_BED_CAR+C11714*FERT_BED_MES</f>
        <v>44000</v>
      </c>
      <c r="N11714" s="6">
        <f>IF(AND(D11714&lt;=TOTAL_BEDS,J11714&lt;=TEMP_WORKER_MAX*TEMP_WORKER_HRS),1,0)</f>
        <v>0</v>
      </c>
      <c r="O11714" s="2">
        <f>L11714-M11714-K11714-FIXED_COSTS</f>
        <v>1840.3891478916048</v>
      </c>
      <c r="P11714" s="2">
        <f>IF(N11714=1,O11714,"")</f>
      </c>
    </row>
    <row r="11715">
      <c r="A11715" s="6">
        <v>17</v>
      </c>
      <c r="B11715" s="6">
        <v>20</v>
      </c>
      <c r="C11715" s="6">
        <v>24</v>
      </c>
      <c r="D11715" s="6">
        <f>A11715+B11715+C11715</f>
        <v>61</v>
      </c>
      <c r="E11715" s="5">
        <f>IF(A11715=0,0,A11715*LABOR_HRS_WK_TOM*SEASON_WEEKS*(1+DIM_PCT_TOM)^A11715)</f>
        <v>7733.339536039206</v>
      </c>
      <c r="F11715" s="5">
        <f>IF(B11715=0,0,B11715*LABOR_HRS_WK_CAR*SEASON_WEEKS*(1+DIM_PCT_CAR)^B11715)</f>
        <v>983.16986417423652</v>
      </c>
      <c r="G11715" s="5">
        <f>IF(C11715=0,0,C11715*LABOR_HRS_WK_MES*SEASON_WEEKS*(1+DIM_PCT_MES)^C11715)</f>
        <v>1455.139134447498</v>
      </c>
      <c r="H11715" s="5">
        <f>E11715+F11715+G11715</f>
        <v>10171.648534660941</v>
      </c>
      <c r="I11715" s="5">
        <f>MIN(H11715,FARMER_HRS)</f>
        <v>720</v>
      </c>
      <c r="J11715" s="5">
        <f>MAX(0,H11715-FARMER_HRS)</f>
        <v>9451.64853466094</v>
      </c>
      <c r="K11715" s="2">
        <f>I11715*FARMER_RATE+J11715*TEMP_WORKER_RATE</f>
        <v>189091.12039341911</v>
      </c>
      <c r="L11715" s="2">
        <f>A11715*PRICE_TOM+B11715*PRICE_CAR+C11715*PRICE_MES</f>
        <v>256280</v>
      </c>
      <c r="M11715" s="2">
        <f>A11715*FERT_BED_TOM+B11715*FERT_BED_CAR+C11715*FERT_BED_MES</f>
        <v>44880</v>
      </c>
      <c r="N11715" s="6">
        <f>IF(AND(D11715&lt;=TOTAL_BEDS,J11715&lt;=TEMP_WORKER_MAX*TEMP_WORKER_HRS),1,0)</f>
        <v>0</v>
      </c>
      <c r="O11715" s="2">
        <f>L11715-M11715-K11715-FIXED_COSTS</f>
        <v>2308.8796065808856</v>
      </c>
      <c r="P11715" s="2">
        <f>IF(N11715=1,O11715,"")</f>
      </c>
    </row>
    <row r="11716">
      <c r="A11716" s="6">
        <v>17</v>
      </c>
      <c r="B11716" s="6">
        <v>20</v>
      </c>
      <c r="C11716" s="6">
        <v>25</v>
      </c>
      <c r="D11716" s="6">
        <f>A11716+B11716+C11716</f>
        <v>62</v>
      </c>
      <c r="E11716" s="5">
        <f>IF(A11716=0,0,A11716*LABOR_HRS_WK_TOM*SEASON_WEEKS*(1+DIM_PCT_TOM)^A11716)</f>
        <v>7733.339536039206</v>
      </c>
      <c r="F11716" s="5">
        <f>IF(B11716=0,0,B11716*LABOR_HRS_WK_CAR*SEASON_WEEKS*(1+DIM_PCT_CAR)^B11716)</f>
        <v>983.16986417423652</v>
      </c>
      <c r="G11716" s="5">
        <f>IF(C11716=0,0,C11716*LABOR_HRS_WK_MES*SEASON_WEEKS*(1+DIM_PCT_MES)^C11716)</f>
        <v>1534.7170558625955</v>
      </c>
      <c r="H11716" s="5">
        <f>E11716+F11716+G11716</f>
        <v>10251.226456076038</v>
      </c>
      <c r="I11716" s="5">
        <f>MIN(H11716,FARMER_HRS)</f>
        <v>720</v>
      </c>
      <c r="J11716" s="5">
        <f>MAX(0,H11716-FARMER_HRS)</f>
        <v>9531.2264560760377</v>
      </c>
      <c r="K11716" s="2">
        <f>I11716*FARMER_RATE+J11716*TEMP_WORKER_RATE</f>
        <v>190472.68152909787</v>
      </c>
      <c r="L11716" s="2">
        <f>A11716*PRICE_TOM+B11716*PRICE_CAR+C11716*PRICE_MES</f>
        <v>258980</v>
      </c>
      <c r="M11716" s="2">
        <f>A11716*FERT_BED_TOM+B11716*FERT_BED_CAR+C11716*FERT_BED_MES</f>
        <v>45760</v>
      </c>
      <c r="N11716" s="6">
        <f>IF(AND(D11716&lt;=TOTAL_BEDS,J11716&lt;=TEMP_WORKER_MAX*TEMP_WORKER_HRS),1,0)</f>
        <v>0</v>
      </c>
      <c r="O11716" s="2">
        <f>L11716-M11716-K11716-FIXED_COSTS</f>
        <v>2747.31847090213</v>
      </c>
      <c r="P11716" s="2">
        <f>IF(N11716=1,O11716,"")</f>
      </c>
    </row>
    <row r="11717">
      <c r="A11717" s="6">
        <v>17</v>
      </c>
      <c r="B11717" s="6">
        <v>20</v>
      </c>
      <c r="C11717" s="6">
        <v>26</v>
      </c>
      <c r="D11717" s="6">
        <f>A11717+B11717+C11717</f>
        <v>63</v>
      </c>
      <c r="E11717" s="5">
        <f>IF(A11717=0,0,A11717*LABOR_HRS_WK_TOM*SEASON_WEEKS*(1+DIM_PCT_TOM)^A11717)</f>
        <v>7733.339536039206</v>
      </c>
      <c r="F11717" s="5">
        <f>IF(B11717=0,0,B11717*LABOR_HRS_WK_CAR*SEASON_WEEKS*(1+DIM_PCT_CAR)^B11717)</f>
        <v>983.16986417423652</v>
      </c>
      <c r="G11717" s="5">
        <f>IF(C11717=0,0,C11717*LABOR_HRS_WK_MES*SEASON_WEEKS*(1+DIM_PCT_MES)^C11717)</f>
        <v>1616.0570598233128</v>
      </c>
      <c r="H11717" s="5">
        <f>E11717+F11717+G11717</f>
        <v>10332.566460036756</v>
      </c>
      <c r="I11717" s="5">
        <f>MIN(H11717,FARMER_HRS)</f>
        <v>720</v>
      </c>
      <c r="J11717" s="5">
        <f>MAX(0,H11717-FARMER_HRS)</f>
        <v>9612.5664600367563</v>
      </c>
      <c r="K11717" s="2">
        <f>I11717*FARMER_RATE+J11717*TEMP_WORKER_RATE</f>
        <v>191884.83437563814</v>
      </c>
      <c r="L11717" s="2">
        <f>A11717*PRICE_TOM+B11717*PRICE_CAR+C11717*PRICE_MES</f>
        <v>261680</v>
      </c>
      <c r="M11717" s="2">
        <f>A11717*FERT_BED_TOM+B11717*FERT_BED_CAR+C11717*FERT_BED_MES</f>
        <v>46640</v>
      </c>
      <c r="N11717" s="6">
        <f>IF(AND(D11717&lt;=TOTAL_BEDS,J11717&lt;=TEMP_WORKER_MAX*TEMP_WORKER_HRS),1,0)</f>
        <v>0</v>
      </c>
      <c r="O11717" s="2">
        <f>L11717-M11717-K11717-FIXED_COSTS</f>
        <v>3155.1656243618636</v>
      </c>
      <c r="P11717" s="2">
        <f>IF(N11717=1,O11717,"")</f>
      </c>
    </row>
    <row r="11718">
      <c r="A11718" s="6">
        <v>17</v>
      </c>
      <c r="B11718" s="6">
        <v>20</v>
      </c>
      <c r="C11718" s="6">
        <v>27</v>
      </c>
      <c r="D11718" s="6">
        <f>A11718+B11718+C11718</f>
        <v>64</v>
      </c>
      <c r="E11718" s="5">
        <f>IF(A11718=0,0,A11718*LABOR_HRS_WK_TOM*SEASON_WEEKS*(1+DIM_PCT_TOM)^A11718)</f>
        <v>7733.339536039206</v>
      </c>
      <c r="F11718" s="5">
        <f>IF(B11718=0,0,B11718*LABOR_HRS_WK_CAR*SEASON_WEEKS*(1+DIM_PCT_CAR)^B11718)</f>
        <v>983.16986417423652</v>
      </c>
      <c r="G11718" s="5">
        <f>IF(C11718=0,0,C11718*LABOR_HRS_WK_MES*SEASON_WEEKS*(1+DIM_PCT_MES)^C11718)</f>
        <v>1699.19076434307</v>
      </c>
      <c r="H11718" s="5">
        <f>E11718+F11718+G11718</f>
        <v>10415.700164556512</v>
      </c>
      <c r="I11718" s="5">
        <f>MIN(H11718,FARMER_HRS)</f>
        <v>720</v>
      </c>
      <c r="J11718" s="5">
        <f>MAX(0,H11718-FARMER_HRS)</f>
        <v>9695.7001645565124</v>
      </c>
      <c r="K11718" s="2">
        <f>I11718*FARMER_RATE+J11718*TEMP_WORKER_RATE</f>
        <v>193328.12785688389</v>
      </c>
      <c r="L11718" s="2">
        <f>A11718*PRICE_TOM+B11718*PRICE_CAR+C11718*PRICE_MES</f>
        <v>264380</v>
      </c>
      <c r="M11718" s="2">
        <f>A11718*FERT_BED_TOM+B11718*FERT_BED_CAR+C11718*FERT_BED_MES</f>
        <v>47520</v>
      </c>
      <c r="N11718" s="6">
        <f>IF(AND(D11718&lt;=TOTAL_BEDS,J11718&lt;=TEMP_WORKER_MAX*TEMP_WORKER_HRS),1,0)</f>
        <v>0</v>
      </c>
      <c r="O11718" s="2">
        <f>L11718-M11718-K11718-FIXED_COSTS</f>
        <v>3531.8721431161102</v>
      </c>
      <c r="P11718" s="2">
        <f>IF(N11718=1,O11718,"")</f>
      </c>
    </row>
    <row r="11719">
      <c r="A11719" s="6">
        <v>17</v>
      </c>
      <c r="B11719" s="6">
        <v>20</v>
      </c>
      <c r="C11719" s="6">
        <v>28</v>
      </c>
      <c r="D11719" s="6">
        <f>A11719+B11719+C11719</f>
        <v>65</v>
      </c>
      <c r="E11719" s="5">
        <f>IF(A11719=0,0,A11719*LABOR_HRS_WK_TOM*SEASON_WEEKS*(1+DIM_PCT_TOM)^A11719)</f>
        <v>7733.339536039206</v>
      </c>
      <c r="F11719" s="5">
        <f>IF(B11719=0,0,B11719*LABOR_HRS_WK_CAR*SEASON_WEEKS*(1+DIM_PCT_CAR)^B11719)</f>
        <v>983.16986417423652</v>
      </c>
      <c r="G11719" s="5">
        <f>IF(C11719=0,0,C11719*LABOR_HRS_WK_MES*SEASON_WEEKS*(1+DIM_PCT_MES)^C11719)</f>
        <v>1784.1503025602233</v>
      </c>
      <c r="H11719" s="5">
        <f>E11719+F11719+G11719</f>
        <v>10500.659702773666</v>
      </c>
      <c r="I11719" s="5">
        <f>MIN(H11719,FARMER_HRS)</f>
        <v>720</v>
      </c>
      <c r="J11719" s="5">
        <f>MAX(0,H11719-FARMER_HRS)</f>
        <v>9780.6597027736661</v>
      </c>
      <c r="K11719" s="2">
        <f>I11719*FARMER_RATE+J11719*TEMP_WORKER_RATE</f>
        <v>194803.1198398206</v>
      </c>
      <c r="L11719" s="2">
        <f>A11719*PRICE_TOM+B11719*PRICE_CAR+C11719*PRICE_MES</f>
        <v>267080</v>
      </c>
      <c r="M11719" s="2">
        <f>A11719*FERT_BED_TOM+B11719*FERT_BED_CAR+C11719*FERT_BED_MES</f>
        <v>48400</v>
      </c>
      <c r="N11719" s="6">
        <f>IF(AND(D11719&lt;=TOTAL_BEDS,J11719&lt;=TEMP_WORKER_MAX*TEMP_WORKER_HRS),1,0)</f>
        <v>0</v>
      </c>
      <c r="O11719" s="2">
        <f>L11719-M11719-K11719-FIXED_COSTS</f>
        <v>3876.8801601793966</v>
      </c>
      <c r="P11719" s="2">
        <f>IF(N11719=1,O11719,"")</f>
      </c>
    </row>
    <row r="11720">
      <c r="A11720" s="6">
        <v>17</v>
      </c>
      <c r="B11720" s="6">
        <v>20</v>
      </c>
      <c r="C11720" s="6">
        <v>29</v>
      </c>
      <c r="D11720" s="6">
        <f>A11720+B11720+C11720</f>
        <v>66</v>
      </c>
      <c r="E11720" s="5">
        <f>IF(A11720=0,0,A11720*LABOR_HRS_WK_TOM*SEASON_WEEKS*(1+DIM_PCT_TOM)^A11720)</f>
        <v>7733.339536039206</v>
      </c>
      <c r="F11720" s="5">
        <f>IF(B11720=0,0,B11720*LABOR_HRS_WK_CAR*SEASON_WEEKS*(1+DIM_PCT_CAR)^B11720)</f>
        <v>983.16986417423652</v>
      </c>
      <c r="G11720" s="5">
        <f>IF(C11720=0,0,C11720*LABOR_HRS_WK_MES*SEASON_WEEKS*(1+DIM_PCT_MES)^C11720)</f>
        <v>1870.9683306758766</v>
      </c>
      <c r="H11720" s="5">
        <f>E11720+F11720+G11720</f>
        <v>10587.477730889319</v>
      </c>
      <c r="I11720" s="5">
        <f>MIN(H11720,FARMER_HRS)</f>
        <v>720</v>
      </c>
      <c r="J11720" s="5">
        <f>MAX(0,H11720-FARMER_HRS)</f>
        <v>9867.477730889319</v>
      </c>
      <c r="K11720" s="2">
        <f>I11720*FARMER_RATE+J11720*TEMP_WORKER_RATE</f>
        <v>196310.377272384</v>
      </c>
      <c r="L11720" s="2">
        <f>A11720*PRICE_TOM+B11720*PRICE_CAR+C11720*PRICE_MES</f>
        <v>269780</v>
      </c>
      <c r="M11720" s="2">
        <f>A11720*FERT_BED_TOM+B11720*FERT_BED_CAR+C11720*FERT_BED_MES</f>
        <v>49280</v>
      </c>
      <c r="N11720" s="6">
        <f>IF(AND(D11720&lt;=TOTAL_BEDS,J11720&lt;=TEMP_WORKER_MAX*TEMP_WORKER_HRS),1,0)</f>
        <v>0</v>
      </c>
      <c r="O11720" s="2">
        <f>L11720-M11720-K11720-FIXED_COSTS</f>
        <v>4189.6227276159916</v>
      </c>
      <c r="P11720" s="2">
        <f>IF(N11720=1,O11720,"")</f>
      </c>
    </row>
    <row r="11721">
      <c r="A11721" s="6">
        <v>17</v>
      </c>
      <c r="B11721" s="6">
        <v>20</v>
      </c>
      <c r="C11721" s="6">
        <v>30</v>
      </c>
      <c r="D11721" s="6">
        <f>A11721+B11721+C11721</f>
        <v>67</v>
      </c>
      <c r="E11721" s="5">
        <f>IF(A11721=0,0,A11721*LABOR_HRS_WK_TOM*SEASON_WEEKS*(1+DIM_PCT_TOM)^A11721)</f>
        <v>7733.339536039206</v>
      </c>
      <c r="F11721" s="5">
        <f>IF(B11721=0,0,B11721*LABOR_HRS_WK_CAR*SEASON_WEEKS*(1+DIM_PCT_CAR)^B11721)</f>
        <v>983.16986417423652</v>
      </c>
      <c r="G11721" s="5">
        <f>IF(C11721=0,0,C11721*LABOR_HRS_WK_MES*SEASON_WEEKS*(1+DIM_PCT_MES)^C11721)</f>
        <v>1959.6780360096466</v>
      </c>
      <c r="H11721" s="5">
        <f>E11721+F11721+G11721</f>
        <v>10676.18743622309</v>
      </c>
      <c r="I11721" s="5">
        <f>MIN(H11721,FARMER_HRS)</f>
        <v>720</v>
      </c>
      <c r="J11721" s="5">
        <f>MAX(0,H11721-FARMER_HRS)</f>
        <v>9956.18743622309</v>
      </c>
      <c r="K11721" s="2">
        <f>I11721*FARMER_RATE+J11721*TEMP_WORKER_RATE</f>
        <v>197850.47632331753</v>
      </c>
      <c r="L11721" s="2">
        <f>A11721*PRICE_TOM+B11721*PRICE_CAR+C11721*PRICE_MES</f>
        <v>272480</v>
      </c>
      <c r="M11721" s="2">
        <f>A11721*FERT_BED_TOM+B11721*FERT_BED_CAR+C11721*FERT_BED_MES</f>
        <v>50160</v>
      </c>
      <c r="N11721" s="6">
        <f>IF(AND(D11721&lt;=TOTAL_BEDS,J11721&lt;=TEMP_WORKER_MAX*TEMP_WORKER_HRS),1,0)</f>
        <v>0</v>
      </c>
      <c r="O11721" s="2">
        <f>L11721-M11721-K11721-FIXED_COSTS</f>
        <v>4469.5236766824673</v>
      </c>
      <c r="P11721" s="2">
        <f>IF(N11721=1,O11721,"")</f>
      </c>
    </row>
    <row r="11722">
      <c r="A11722" s="6">
        <v>18</v>
      </c>
      <c r="B11722" s="6">
        <v>0</v>
      </c>
      <c r="C11722" s="6">
        <v>0</v>
      </c>
      <c r="D11722" s="6">
        <f>A11722+B11722+C11722</f>
        <v>18</v>
      </c>
      <c r="E11722" s="5">
        <f>IF(A11722=0,0,A11722*LABOR_HRS_WK_TOM*SEASON_WEEKS*(1+DIM_PCT_TOM)^A11722)</f>
        <v>9007.0660478574282</v>
      </c>
      <c r="F11722" s="5">
        <f>IF(B11722=0,0,B11722*LABOR_HRS_WK_CAR*SEASON_WEEKS*(1+DIM_PCT_CAR)^B11722)</f>
        <v>0</v>
      </c>
      <c r="G11722" s="5">
        <f>IF(C11722=0,0,C11722*LABOR_HRS_WK_MES*SEASON_WEEKS*(1+DIM_PCT_MES)^C11722)</f>
        <v>0</v>
      </c>
      <c r="H11722" s="5">
        <f>E11722+F11722+G11722</f>
        <v>9007.0660478574282</v>
      </c>
      <c r="I11722" s="5">
        <f>MIN(H11722,FARMER_HRS)</f>
        <v>720</v>
      </c>
      <c r="J11722" s="5">
        <f>MAX(0,H11722-FARMER_HRS)</f>
        <v>8287.0660478574282</v>
      </c>
      <c r="K11722" s="2">
        <f>I11722*FARMER_RATE+J11722*TEMP_WORKER_RATE</f>
        <v>168872.67444196923</v>
      </c>
      <c r="L11722" s="2">
        <f>A11722*PRICE_TOM+B11722*PRICE_CAR+C11722*PRICE_MES</f>
        <v>158400</v>
      </c>
      <c r="M11722" s="2">
        <f>A11722*FERT_BED_TOM+B11722*FERT_BED_CAR+C11722*FERT_BED_MES</f>
        <v>15840</v>
      </c>
      <c r="N11722" s="6">
        <f>IF(AND(D11722&lt;=TOTAL_BEDS,J11722&lt;=TEMP_WORKER_MAX*TEMP_WORKER_HRS),1,0)</f>
        <v>0</v>
      </c>
      <c r="O11722" s="2">
        <f>L11722-M11722-K11722-FIXED_COSTS</f>
        <v>-46312.674441969226</v>
      </c>
      <c r="P11722" s="2">
        <f>IF(N11722=1,O11722,"")</f>
      </c>
    </row>
    <row r="11723">
      <c r="A11723" s="6">
        <v>18</v>
      </c>
      <c r="B11723" s="6">
        <v>0</v>
      </c>
      <c r="C11723" s="6">
        <v>1</v>
      </c>
      <c r="D11723" s="6">
        <f>A11723+B11723+C11723</f>
        <v>19</v>
      </c>
      <c r="E11723" s="5">
        <f>IF(A11723=0,0,A11723*LABOR_HRS_WK_TOM*SEASON_WEEKS*(1+DIM_PCT_TOM)^A11723)</f>
        <v>9007.0660478574282</v>
      </c>
      <c r="F11723" s="5">
        <f>IF(B11723=0,0,B11723*LABOR_HRS_WK_CAR*SEASON_WEEKS*(1+DIM_PCT_CAR)^B11723)</f>
        <v>0</v>
      </c>
      <c r="G11723" s="5">
        <f>IF(C11723=0,0,C11723*LABOR_HRS_WK_MES*SEASON_WEEKS*(1+DIM_PCT_MES)^C11723)</f>
        <v>45.5625</v>
      </c>
      <c r="H11723" s="5">
        <f>E11723+F11723+G11723</f>
        <v>9052.6285478574282</v>
      </c>
      <c r="I11723" s="5">
        <f>MIN(H11723,FARMER_HRS)</f>
        <v>720</v>
      </c>
      <c r="J11723" s="5">
        <f>MAX(0,H11723-FARMER_HRS)</f>
        <v>8332.6285478574282</v>
      </c>
      <c r="K11723" s="2">
        <f>I11723*FARMER_RATE+J11723*TEMP_WORKER_RATE</f>
        <v>169663.69006696923</v>
      </c>
      <c r="L11723" s="2">
        <f>A11723*PRICE_TOM+B11723*PRICE_CAR+C11723*PRICE_MES</f>
        <v>161100</v>
      </c>
      <c r="M11723" s="2">
        <f>A11723*FERT_BED_TOM+B11723*FERT_BED_CAR+C11723*FERT_BED_MES</f>
        <v>16720</v>
      </c>
      <c r="N11723" s="6">
        <f>IF(AND(D11723&lt;=TOTAL_BEDS,J11723&lt;=TEMP_WORKER_MAX*TEMP_WORKER_HRS),1,0)</f>
        <v>0</v>
      </c>
      <c r="O11723" s="2">
        <f>L11723-M11723-K11723-FIXED_COSTS</f>
        <v>-45283.690066969226</v>
      </c>
      <c r="P11723" s="2">
        <f>IF(N11723=1,O11723,"")</f>
      </c>
    </row>
    <row r="11724">
      <c r="A11724" s="6">
        <v>18</v>
      </c>
      <c r="B11724" s="6">
        <v>0</v>
      </c>
      <c r="C11724" s="6">
        <v>2</v>
      </c>
      <c r="D11724" s="6">
        <f>A11724+B11724+C11724</f>
        <v>20</v>
      </c>
      <c r="E11724" s="5">
        <f>IF(A11724=0,0,A11724*LABOR_HRS_WK_TOM*SEASON_WEEKS*(1+DIM_PCT_TOM)^A11724)</f>
        <v>9007.0660478574282</v>
      </c>
      <c r="F11724" s="5">
        <f>IF(B11724=0,0,B11724*LABOR_HRS_WK_CAR*SEASON_WEEKS*(1+DIM_PCT_CAR)^B11724)</f>
        <v>0</v>
      </c>
      <c r="G11724" s="5">
        <f>IF(C11724=0,0,C11724*LABOR_HRS_WK_MES*SEASON_WEEKS*(1+DIM_PCT_MES)^C11724)</f>
        <v>92.2640625</v>
      </c>
      <c r="H11724" s="5">
        <f>E11724+F11724+G11724</f>
        <v>9099.3301103574286</v>
      </c>
      <c r="I11724" s="5">
        <f>MIN(H11724,FARMER_HRS)</f>
        <v>720</v>
      </c>
      <c r="J11724" s="5">
        <f>MAX(0,H11724-FARMER_HRS)</f>
        <v>8379.3301103574286</v>
      </c>
      <c r="K11724" s="2">
        <f>I11724*FARMER_RATE+J11724*TEMP_WORKER_RATE</f>
        <v>170474.48108259425</v>
      </c>
      <c r="L11724" s="2">
        <f>A11724*PRICE_TOM+B11724*PRICE_CAR+C11724*PRICE_MES</f>
        <v>163800</v>
      </c>
      <c r="M11724" s="2">
        <f>A11724*FERT_BED_TOM+B11724*FERT_BED_CAR+C11724*FERT_BED_MES</f>
        <v>17600</v>
      </c>
      <c r="N11724" s="6">
        <f>IF(AND(D11724&lt;=TOTAL_BEDS,J11724&lt;=TEMP_WORKER_MAX*TEMP_WORKER_HRS),1,0)</f>
        <v>0</v>
      </c>
      <c r="O11724" s="2">
        <f>L11724-M11724-K11724-FIXED_COSTS</f>
        <v>-44274.481082594255</v>
      </c>
      <c r="P11724" s="2">
        <f>IF(N11724=1,O11724,"")</f>
      </c>
    </row>
    <row r="11725">
      <c r="A11725" s="6">
        <v>18</v>
      </c>
      <c r="B11725" s="6">
        <v>0</v>
      </c>
      <c r="C11725" s="6">
        <v>3</v>
      </c>
      <c r="D11725" s="6">
        <f>A11725+B11725+C11725</f>
        <v>21</v>
      </c>
      <c r="E11725" s="5">
        <f>IF(A11725=0,0,A11725*LABOR_HRS_WK_TOM*SEASON_WEEKS*(1+DIM_PCT_TOM)^A11725)</f>
        <v>9007.0660478574282</v>
      </c>
      <c r="F11725" s="5">
        <f>IF(B11725=0,0,B11725*LABOR_HRS_WK_CAR*SEASON_WEEKS*(1+DIM_PCT_CAR)^B11725)</f>
        <v>0</v>
      </c>
      <c r="G11725" s="5">
        <f>IF(C11725=0,0,C11725*LABOR_HRS_WK_MES*SEASON_WEEKS*(1+DIM_PCT_MES)^C11725)</f>
        <v>140.12604492187498</v>
      </c>
      <c r="H11725" s="5">
        <f>E11725+F11725+G11725</f>
        <v>9147.1920927793035</v>
      </c>
      <c r="I11725" s="5">
        <f>MIN(H11725,FARMER_HRS)</f>
        <v>720</v>
      </c>
      <c r="J11725" s="5">
        <f>MAX(0,H11725-FARMER_HRS)</f>
        <v>8427.1920927793035</v>
      </c>
      <c r="K11725" s="2">
        <f>I11725*FARMER_RATE+J11725*TEMP_WORKER_RATE</f>
        <v>171305.41827741847</v>
      </c>
      <c r="L11725" s="2">
        <f>A11725*PRICE_TOM+B11725*PRICE_CAR+C11725*PRICE_MES</f>
        <v>166500</v>
      </c>
      <c r="M11725" s="2">
        <f>A11725*FERT_BED_TOM+B11725*FERT_BED_CAR+C11725*FERT_BED_MES</f>
        <v>18480</v>
      </c>
      <c r="N11725" s="6">
        <f>IF(AND(D11725&lt;=TOTAL_BEDS,J11725&lt;=TEMP_WORKER_MAX*TEMP_WORKER_HRS),1,0)</f>
        <v>0</v>
      </c>
      <c r="O11725" s="2">
        <f>L11725-M11725-K11725-FIXED_COSTS</f>
        <v>-43285.418277418474</v>
      </c>
      <c r="P11725" s="2">
        <f>IF(N11725=1,O11725,"")</f>
      </c>
    </row>
    <row r="11726">
      <c r="A11726" s="6">
        <v>18</v>
      </c>
      <c r="B11726" s="6">
        <v>0</v>
      </c>
      <c r="C11726" s="6">
        <v>4</v>
      </c>
      <c r="D11726" s="6">
        <f>A11726+B11726+C11726</f>
        <v>22</v>
      </c>
      <c r="E11726" s="5">
        <f>IF(A11726=0,0,A11726*LABOR_HRS_WK_TOM*SEASON_WEEKS*(1+DIM_PCT_TOM)^A11726)</f>
        <v>9007.0660478574282</v>
      </c>
      <c r="F11726" s="5">
        <f>IF(B11726=0,0,B11726*LABOR_HRS_WK_CAR*SEASON_WEEKS*(1+DIM_PCT_CAR)^B11726)</f>
        <v>0</v>
      </c>
      <c r="G11726" s="5">
        <f>IF(C11726=0,0,C11726*LABOR_HRS_WK_MES*SEASON_WEEKS*(1+DIM_PCT_MES)^C11726)</f>
        <v>189.17016064453119</v>
      </c>
      <c r="H11726" s="5">
        <f>E11726+F11726+G11726</f>
        <v>9196.23620850196</v>
      </c>
      <c r="I11726" s="5">
        <f>MIN(H11726,FARMER_HRS)</f>
        <v>720</v>
      </c>
      <c r="J11726" s="5">
        <f>MAX(0,H11726-FARMER_HRS)</f>
        <v>8476.23620850196</v>
      </c>
      <c r="K11726" s="2">
        <f>I11726*FARMER_RATE+J11726*TEMP_WORKER_RATE</f>
        <v>172156.87861982567</v>
      </c>
      <c r="L11726" s="2">
        <f>A11726*PRICE_TOM+B11726*PRICE_CAR+C11726*PRICE_MES</f>
        <v>169200</v>
      </c>
      <c r="M11726" s="2">
        <f>A11726*FERT_BED_TOM+B11726*FERT_BED_CAR+C11726*FERT_BED_MES</f>
        <v>19360</v>
      </c>
      <c r="N11726" s="6">
        <f>IF(AND(D11726&lt;=TOTAL_BEDS,J11726&lt;=TEMP_WORKER_MAX*TEMP_WORKER_HRS),1,0)</f>
        <v>0</v>
      </c>
      <c r="O11726" s="2">
        <f>L11726-M11726-K11726-FIXED_COSTS</f>
        <v>-42316.878619825671</v>
      </c>
      <c r="P11726" s="2">
        <f>IF(N11726=1,O11726,"")</f>
      </c>
    </row>
    <row r="11727">
      <c r="A11727" s="6">
        <v>18</v>
      </c>
      <c r="B11727" s="6">
        <v>0</v>
      </c>
      <c r="C11727" s="6">
        <v>5</v>
      </c>
      <c r="D11727" s="6">
        <f>A11727+B11727+C11727</f>
        <v>23</v>
      </c>
      <c r="E11727" s="5">
        <f>IF(A11727=0,0,A11727*LABOR_HRS_WK_TOM*SEASON_WEEKS*(1+DIM_PCT_TOM)^A11727)</f>
        <v>9007.0660478574282</v>
      </c>
      <c r="F11727" s="5">
        <f>IF(B11727=0,0,B11727*LABOR_HRS_WK_CAR*SEASON_WEEKS*(1+DIM_PCT_CAR)^B11727)</f>
        <v>0</v>
      </c>
      <c r="G11727" s="5">
        <f>IF(C11727=0,0,C11727*LABOR_HRS_WK_MES*SEASON_WEEKS*(1+DIM_PCT_MES)^C11727)</f>
        <v>239.41848456573481</v>
      </c>
      <c r="H11727" s="5">
        <f>E11727+F11727+G11727</f>
        <v>9246.4845324231628</v>
      </c>
      <c r="I11727" s="5">
        <f>MIN(H11727,FARMER_HRS)</f>
        <v>720</v>
      </c>
      <c r="J11727" s="5">
        <f>MAX(0,H11727-FARMER_HRS)</f>
        <v>8526.4845324231628</v>
      </c>
      <c r="K11727" s="2">
        <f>I11727*FARMER_RATE+J11727*TEMP_WORKER_RATE</f>
        <v>173029.24535456879</v>
      </c>
      <c r="L11727" s="2">
        <f>A11727*PRICE_TOM+B11727*PRICE_CAR+C11727*PRICE_MES</f>
        <v>171900</v>
      </c>
      <c r="M11727" s="2">
        <f>A11727*FERT_BED_TOM+B11727*FERT_BED_CAR+C11727*FERT_BED_MES</f>
        <v>20240</v>
      </c>
      <c r="N11727" s="6">
        <f>IF(AND(D11727&lt;=TOTAL_BEDS,J11727&lt;=TEMP_WORKER_MAX*TEMP_WORKER_HRS),1,0)</f>
        <v>0</v>
      </c>
      <c r="O11727" s="2">
        <f>L11727-M11727-K11727-FIXED_COSTS</f>
        <v>-41369.245354568789</v>
      </c>
      <c r="P11727" s="2">
        <f>IF(N11727=1,O11727,"")</f>
      </c>
    </row>
    <row r="11728">
      <c r="A11728" s="6">
        <v>18</v>
      </c>
      <c r="B11728" s="6">
        <v>0</v>
      </c>
      <c r="C11728" s="6">
        <v>6</v>
      </c>
      <c r="D11728" s="6">
        <f>A11728+B11728+C11728</f>
        <v>24</v>
      </c>
      <c r="E11728" s="5">
        <f>IF(A11728=0,0,A11728*LABOR_HRS_WK_TOM*SEASON_WEEKS*(1+DIM_PCT_TOM)^A11728)</f>
        <v>9007.0660478574282</v>
      </c>
      <c r="F11728" s="5">
        <f>IF(B11728=0,0,B11728*LABOR_HRS_WK_CAR*SEASON_WEEKS*(1+DIM_PCT_CAR)^B11728)</f>
        <v>0</v>
      </c>
      <c r="G11728" s="5">
        <f>IF(C11728=0,0,C11728*LABOR_HRS_WK_MES*SEASON_WEEKS*(1+DIM_PCT_MES)^C11728)</f>
        <v>290.89345874736773</v>
      </c>
      <c r="H11728" s="5">
        <f>E11728+F11728+G11728</f>
        <v>9297.959506604795</v>
      </c>
      <c r="I11728" s="5">
        <f>MIN(H11728,FARMER_HRS)</f>
        <v>720</v>
      </c>
      <c r="J11728" s="5">
        <f>MAX(0,H11728-FARMER_HRS)</f>
        <v>8577.959506604795</v>
      </c>
      <c r="K11728" s="2">
        <f>I11728*FARMER_RATE+J11728*TEMP_WORKER_RATE</f>
        <v>173922.90810077768</v>
      </c>
      <c r="L11728" s="2">
        <f>A11728*PRICE_TOM+B11728*PRICE_CAR+C11728*PRICE_MES</f>
        <v>174600</v>
      </c>
      <c r="M11728" s="2">
        <f>A11728*FERT_BED_TOM+B11728*FERT_BED_CAR+C11728*FERT_BED_MES</f>
        <v>21120</v>
      </c>
      <c r="N11728" s="6">
        <f>IF(AND(D11728&lt;=TOTAL_BEDS,J11728&lt;=TEMP_WORKER_MAX*TEMP_WORKER_HRS),1,0)</f>
        <v>0</v>
      </c>
      <c r="O11728" s="2">
        <f>L11728-M11728-K11728-FIXED_COSTS</f>
        <v>-40442.908100777684</v>
      </c>
      <c r="P11728" s="2">
        <f>IF(N11728=1,O11728,"")</f>
      </c>
    </row>
    <row r="11729">
      <c r="A11729" s="6">
        <v>18</v>
      </c>
      <c r="B11729" s="6">
        <v>0</v>
      </c>
      <c r="C11729" s="6">
        <v>7</v>
      </c>
      <c r="D11729" s="6">
        <f>A11729+B11729+C11729</f>
        <v>25</v>
      </c>
      <c r="E11729" s="5">
        <f>IF(A11729=0,0,A11729*LABOR_HRS_WK_TOM*SEASON_WEEKS*(1+DIM_PCT_TOM)^A11729)</f>
        <v>9007.0660478574282</v>
      </c>
      <c r="F11729" s="5">
        <f>IF(B11729=0,0,B11729*LABOR_HRS_WK_CAR*SEASON_WEEKS*(1+DIM_PCT_CAR)^B11729)</f>
        <v>0</v>
      </c>
      <c r="G11729" s="5">
        <f>IF(C11729=0,0,C11729*LABOR_HRS_WK_MES*SEASON_WEEKS*(1+DIM_PCT_MES)^C11729)</f>
        <v>343.61789814532818</v>
      </c>
      <c r="H11729" s="5">
        <f>E11729+F11729+G11729</f>
        <v>9350.6839460027568</v>
      </c>
      <c r="I11729" s="5">
        <f>MIN(H11729,FARMER_HRS)</f>
        <v>720</v>
      </c>
      <c r="J11729" s="5">
        <f>MAX(0,H11729-FARMER_HRS)</f>
        <v>8630.6839460027568</v>
      </c>
      <c r="K11729" s="2">
        <f>I11729*FARMER_RATE+J11729*TEMP_WORKER_RATE</f>
        <v>174838.26295143674</v>
      </c>
      <c r="L11729" s="2">
        <f>A11729*PRICE_TOM+B11729*PRICE_CAR+C11729*PRICE_MES</f>
        <v>177300</v>
      </c>
      <c r="M11729" s="2">
        <f>A11729*FERT_BED_TOM+B11729*FERT_BED_CAR+C11729*FERT_BED_MES</f>
        <v>22000</v>
      </c>
      <c r="N11729" s="6">
        <f>IF(AND(D11729&lt;=TOTAL_BEDS,J11729&lt;=TEMP_WORKER_MAX*TEMP_WORKER_HRS),1,0)</f>
        <v>0</v>
      </c>
      <c r="O11729" s="2">
        <f>L11729-M11729-K11729-FIXED_COSTS</f>
        <v>-39538.262951436744</v>
      </c>
      <c r="P11729" s="2">
        <f>IF(N11729=1,O11729,"")</f>
      </c>
    </row>
    <row r="11730">
      <c r="A11730" s="6">
        <v>18</v>
      </c>
      <c r="B11730" s="6">
        <v>0</v>
      </c>
      <c r="C11730" s="6">
        <v>8</v>
      </c>
      <c r="D11730" s="6">
        <f>A11730+B11730+C11730</f>
        <v>26</v>
      </c>
      <c r="E11730" s="5">
        <f>IF(A11730=0,0,A11730*LABOR_HRS_WK_TOM*SEASON_WEEKS*(1+DIM_PCT_TOM)^A11730)</f>
        <v>9007.0660478574282</v>
      </c>
      <c r="F11730" s="5">
        <f>IF(B11730=0,0,B11730*LABOR_HRS_WK_CAR*SEASON_WEEKS*(1+DIM_PCT_CAR)^B11730)</f>
        <v>0</v>
      </c>
      <c r="G11730" s="5">
        <f>IF(C11730=0,0,C11730*LABOR_HRS_WK_MES*SEASON_WEEKS*(1+DIM_PCT_MES)^C11730)</f>
        <v>397.61499642530833</v>
      </c>
      <c r="H11730" s="5">
        <f>E11730+F11730+G11730</f>
        <v>9404.6810442827373</v>
      </c>
      <c r="I11730" s="5">
        <f>MIN(H11730,FARMER_HRS)</f>
        <v>720</v>
      </c>
      <c r="J11730" s="5">
        <f>MAX(0,H11730-FARMER_HRS)</f>
        <v>8684.6810442827373</v>
      </c>
      <c r="K11730" s="2">
        <f>I11730*FARMER_RATE+J11730*TEMP_WORKER_RATE</f>
        <v>175775.71257435306</v>
      </c>
      <c r="L11730" s="2">
        <f>A11730*PRICE_TOM+B11730*PRICE_CAR+C11730*PRICE_MES</f>
        <v>180000</v>
      </c>
      <c r="M11730" s="2">
        <f>A11730*FERT_BED_TOM+B11730*FERT_BED_CAR+C11730*FERT_BED_MES</f>
        <v>22880</v>
      </c>
      <c r="N11730" s="6">
        <f>IF(AND(D11730&lt;=TOTAL_BEDS,J11730&lt;=TEMP_WORKER_MAX*TEMP_WORKER_HRS),1,0)</f>
        <v>0</v>
      </c>
      <c r="O11730" s="2">
        <f>L11730-M11730-K11730-FIXED_COSTS</f>
        <v>-38655.712574353063</v>
      </c>
      <c r="P11730" s="2">
        <f>IF(N11730=1,O11730,"")</f>
      </c>
    </row>
    <row r="11731">
      <c r="A11731" s="6">
        <v>18</v>
      </c>
      <c r="B11731" s="6">
        <v>0</v>
      </c>
      <c r="C11731" s="6">
        <v>9</v>
      </c>
      <c r="D11731" s="6">
        <f>A11731+B11731+C11731</f>
        <v>27</v>
      </c>
      <c r="E11731" s="5">
        <f>IF(A11731=0,0,A11731*LABOR_HRS_WK_TOM*SEASON_WEEKS*(1+DIM_PCT_TOM)^A11731)</f>
        <v>9007.0660478574282</v>
      </c>
      <c r="F11731" s="5">
        <f>IF(B11731=0,0,B11731*LABOR_HRS_WK_CAR*SEASON_WEEKS*(1+DIM_PCT_CAR)^B11731)</f>
        <v>0</v>
      </c>
      <c r="G11731" s="5">
        <f>IF(C11731=0,0,C11731*LABOR_HRS_WK_MES*SEASON_WEEKS*(1+DIM_PCT_MES)^C11731)</f>
        <v>452.90833186570273</v>
      </c>
      <c r="H11731" s="5">
        <f>E11731+F11731+G11731</f>
        <v>9459.9743797231313</v>
      </c>
      <c r="I11731" s="5">
        <f>MIN(H11731,FARMER_HRS)</f>
        <v>720</v>
      </c>
      <c r="J11731" s="5">
        <f>MAX(0,H11731-FARMER_HRS)</f>
        <v>8739.9743797231313</v>
      </c>
      <c r="K11731" s="2">
        <f>I11731*FARMER_RATE+J11731*TEMP_WORKER_RATE</f>
        <v>176735.6663146377</v>
      </c>
      <c r="L11731" s="2">
        <f>A11731*PRICE_TOM+B11731*PRICE_CAR+C11731*PRICE_MES</f>
        <v>182700</v>
      </c>
      <c r="M11731" s="2">
        <f>A11731*FERT_BED_TOM+B11731*FERT_BED_CAR+C11731*FERT_BED_MES</f>
        <v>23760</v>
      </c>
      <c r="N11731" s="6">
        <f>IF(AND(D11731&lt;=TOTAL_BEDS,J11731&lt;=TEMP_WORKER_MAX*TEMP_WORKER_HRS),1,0)</f>
        <v>0</v>
      </c>
      <c r="O11731" s="2">
        <f>L11731-M11731-K11731-FIXED_COSTS</f>
        <v>-37795.666314637696</v>
      </c>
      <c r="P11731" s="2">
        <f>IF(N11731=1,O11731,"")</f>
      </c>
    </row>
    <row r="11732">
      <c r="A11732" s="6">
        <v>18</v>
      </c>
      <c r="B11732" s="6">
        <v>0</v>
      </c>
      <c r="C11732" s="6">
        <v>10</v>
      </c>
      <c r="D11732" s="6">
        <f>A11732+B11732+C11732</f>
        <v>28</v>
      </c>
      <c r="E11732" s="5">
        <f>IF(A11732=0,0,A11732*LABOR_HRS_WK_TOM*SEASON_WEEKS*(1+DIM_PCT_TOM)^A11732)</f>
        <v>9007.0660478574282</v>
      </c>
      <c r="F11732" s="5">
        <f>IF(B11732=0,0,B11732*LABOR_HRS_WK_CAR*SEASON_WEEKS*(1+DIM_PCT_CAR)^B11732)</f>
        <v>0</v>
      </c>
      <c r="G11732" s="5">
        <f>IF(C11732=0,0,C11732*LABOR_HRS_WK_MES*SEASON_WEEKS*(1+DIM_PCT_MES)^C11732)</f>
        <v>509.52187334891551</v>
      </c>
      <c r="H11732" s="5">
        <f>E11732+F11732+G11732</f>
        <v>9516.5879212063446</v>
      </c>
      <c r="I11732" s="5">
        <f>MIN(H11732,FARMER_HRS)</f>
        <v>720</v>
      </c>
      <c r="J11732" s="5">
        <f>MAX(0,H11732-FARMER_HRS)</f>
        <v>8796.5879212063446</v>
      </c>
      <c r="K11732" s="2">
        <f>I11732*FARMER_RATE+J11732*TEMP_WORKER_RATE</f>
        <v>177718.54029872126</v>
      </c>
      <c r="L11732" s="2">
        <f>A11732*PRICE_TOM+B11732*PRICE_CAR+C11732*PRICE_MES</f>
        <v>185400</v>
      </c>
      <c r="M11732" s="2">
        <f>A11732*FERT_BED_TOM+B11732*FERT_BED_CAR+C11732*FERT_BED_MES</f>
        <v>24640</v>
      </c>
      <c r="N11732" s="6">
        <f>IF(AND(D11732&lt;=TOTAL_BEDS,J11732&lt;=TEMP_WORKER_MAX*TEMP_WORKER_HRS),1,0)</f>
        <v>0</v>
      </c>
      <c r="O11732" s="2">
        <f>L11732-M11732-K11732-FIXED_COSTS</f>
        <v>-36958.540298721258</v>
      </c>
      <c r="P11732" s="2">
        <f>IF(N11732=1,O11732,"")</f>
      </c>
    </row>
    <row r="11733">
      <c r="A11733" s="6">
        <v>18</v>
      </c>
      <c r="B11733" s="6">
        <v>0</v>
      </c>
      <c r="C11733" s="6">
        <v>11</v>
      </c>
      <c r="D11733" s="6">
        <f>A11733+B11733+C11733</f>
        <v>29</v>
      </c>
      <c r="E11733" s="5">
        <f>IF(A11733=0,0,A11733*LABOR_HRS_WK_TOM*SEASON_WEEKS*(1+DIM_PCT_TOM)^A11733)</f>
        <v>9007.0660478574282</v>
      </c>
      <c r="F11733" s="5">
        <f>IF(B11733=0,0,B11733*LABOR_HRS_WK_CAR*SEASON_WEEKS*(1+DIM_PCT_CAR)^B11733)</f>
        <v>0</v>
      </c>
      <c r="G11733" s="5">
        <f>IF(C11733=0,0,C11733*LABOR_HRS_WK_MES*SEASON_WEEKS*(1+DIM_PCT_MES)^C11733)</f>
        <v>567.47998644235463</v>
      </c>
      <c r="H11733" s="5">
        <f>E11733+F11733+G11733</f>
        <v>9574.5460342997831</v>
      </c>
      <c r="I11733" s="5">
        <f>MIN(H11733,FARMER_HRS)</f>
        <v>720</v>
      </c>
      <c r="J11733" s="5">
        <f>MAX(0,H11733-FARMER_HRS)</f>
        <v>8854.5460342997831</v>
      </c>
      <c r="K11733" s="2">
        <f>I11733*FARMER_RATE+J11733*TEMP_WORKER_RATE</f>
        <v>178724.7575399268</v>
      </c>
      <c r="L11733" s="2">
        <f>A11733*PRICE_TOM+B11733*PRICE_CAR+C11733*PRICE_MES</f>
        <v>188100</v>
      </c>
      <c r="M11733" s="2">
        <f>A11733*FERT_BED_TOM+B11733*FERT_BED_CAR+C11733*FERT_BED_MES</f>
        <v>25520</v>
      </c>
      <c r="N11733" s="6">
        <f>IF(AND(D11733&lt;=TOTAL_BEDS,J11733&lt;=TEMP_WORKER_MAX*TEMP_WORKER_HRS),1,0)</f>
        <v>0</v>
      </c>
      <c r="O11733" s="2">
        <f>L11733-M11733-K11733-FIXED_COSTS</f>
        <v>-36144.757539926795</v>
      </c>
      <c r="P11733" s="2">
        <f>IF(N11733=1,O11733,"")</f>
      </c>
    </row>
    <row r="11734">
      <c r="A11734" s="6">
        <v>18</v>
      </c>
      <c r="B11734" s="6">
        <v>0</v>
      </c>
      <c r="C11734" s="6">
        <v>12</v>
      </c>
      <c r="D11734" s="6">
        <f>A11734+B11734+C11734</f>
        <v>30</v>
      </c>
      <c r="E11734" s="5">
        <f>IF(A11734=0,0,A11734*LABOR_HRS_WK_TOM*SEASON_WEEKS*(1+DIM_PCT_TOM)^A11734)</f>
        <v>9007.0660478574282</v>
      </c>
      <c r="F11734" s="5">
        <f>IF(B11734=0,0,B11734*LABOR_HRS_WK_CAR*SEASON_WEEKS*(1+DIM_PCT_CAR)^B11734)</f>
        <v>0</v>
      </c>
      <c r="G11734" s="5">
        <f>IF(C11734=0,0,C11734*LABOR_HRS_WK_MES*SEASON_WEEKS*(1+DIM_PCT_MES)^C11734)</f>
        <v>626.807439570419</v>
      </c>
      <c r="H11734" s="5">
        <f>E11734+F11734+G11734</f>
        <v>9633.8734874278471</v>
      </c>
      <c r="I11734" s="5">
        <f>MIN(H11734,FARMER_HRS)</f>
        <v>720</v>
      </c>
      <c r="J11734" s="5">
        <f>MAX(0,H11734-FARMER_HRS)</f>
        <v>8913.8734874278471</v>
      </c>
      <c r="K11734" s="2">
        <f>I11734*FARMER_RATE+J11734*TEMP_WORKER_RATE</f>
        <v>179754.74804562234</v>
      </c>
      <c r="L11734" s="2">
        <f>A11734*PRICE_TOM+B11734*PRICE_CAR+C11734*PRICE_MES</f>
        <v>190800</v>
      </c>
      <c r="M11734" s="2">
        <f>A11734*FERT_BED_TOM+B11734*FERT_BED_CAR+C11734*FERT_BED_MES</f>
        <v>26400</v>
      </c>
      <c r="N11734" s="6">
        <f>IF(AND(D11734&lt;=TOTAL_BEDS,J11734&lt;=TEMP_WORKER_MAX*TEMP_WORKER_HRS),1,0)</f>
        <v>0</v>
      </c>
      <c r="O11734" s="2">
        <f>L11734-M11734-K11734-FIXED_COSTS</f>
        <v>-35354.748045622342</v>
      </c>
      <c r="P11734" s="2">
        <f>IF(N11734=1,O11734,"")</f>
      </c>
    </row>
    <row r="11735">
      <c r="A11735" s="6">
        <v>18</v>
      </c>
      <c r="B11735" s="6">
        <v>0</v>
      </c>
      <c r="C11735" s="6">
        <v>13</v>
      </c>
      <c r="D11735" s="6">
        <f>A11735+B11735+C11735</f>
        <v>31</v>
      </c>
      <c r="E11735" s="5">
        <f>IF(A11735=0,0,A11735*LABOR_HRS_WK_TOM*SEASON_WEEKS*(1+DIM_PCT_TOM)^A11735)</f>
        <v>9007.0660478574282</v>
      </c>
      <c r="F11735" s="5">
        <f>IF(B11735=0,0,B11735*LABOR_HRS_WK_CAR*SEASON_WEEKS*(1+DIM_PCT_CAR)^B11735)</f>
        <v>0</v>
      </c>
      <c r="G11735" s="5">
        <f>IF(C11735=0,0,C11735*LABOR_HRS_WK_MES*SEASON_WEEKS*(1+DIM_PCT_MES)^C11735)</f>
        <v>687.52941027880331</v>
      </c>
      <c r="H11735" s="5">
        <f>E11735+F11735+G11735</f>
        <v>9694.5954581362312</v>
      </c>
      <c r="I11735" s="5">
        <f>MIN(H11735,FARMER_HRS)</f>
        <v>720</v>
      </c>
      <c r="J11735" s="5">
        <f>MAX(0,H11735-FARMER_HRS)</f>
        <v>8974.5954581362312</v>
      </c>
      <c r="K11735" s="2">
        <f>I11735*FARMER_RATE+J11735*TEMP_WORKER_RATE</f>
        <v>180808.94892597623</v>
      </c>
      <c r="L11735" s="2">
        <f>A11735*PRICE_TOM+B11735*PRICE_CAR+C11735*PRICE_MES</f>
        <v>193500</v>
      </c>
      <c r="M11735" s="2">
        <f>A11735*FERT_BED_TOM+B11735*FERT_BED_CAR+C11735*FERT_BED_MES</f>
        <v>27280</v>
      </c>
      <c r="N11735" s="6">
        <f>IF(AND(D11735&lt;=TOTAL_BEDS,J11735&lt;=TEMP_WORKER_MAX*TEMP_WORKER_HRS),1,0)</f>
        <v>0</v>
      </c>
      <c r="O11735" s="2">
        <f>L11735-M11735-K11735-FIXED_COSTS</f>
        <v>-34588.948925976234</v>
      </c>
      <c r="P11735" s="2">
        <f>IF(N11735=1,O11735,"")</f>
      </c>
    </row>
    <row r="11736">
      <c r="A11736" s="6">
        <v>18</v>
      </c>
      <c r="B11736" s="6">
        <v>0</v>
      </c>
      <c r="C11736" s="6">
        <v>14</v>
      </c>
      <c r="D11736" s="6">
        <f>A11736+B11736+C11736</f>
        <v>32</v>
      </c>
      <c r="E11736" s="5">
        <f>IF(A11736=0,0,A11736*LABOR_HRS_WK_TOM*SEASON_WEEKS*(1+DIM_PCT_TOM)^A11736)</f>
        <v>9007.0660478574282</v>
      </c>
      <c r="F11736" s="5">
        <f>IF(B11736=0,0,B11736*LABOR_HRS_WK_CAR*SEASON_WEEKS*(1+DIM_PCT_CAR)^B11736)</f>
        <v>0</v>
      </c>
      <c r="G11736" s="5">
        <f>IF(C11736=0,0,C11736*LABOR_HRS_WK_MES*SEASON_WEEKS*(1+DIM_PCT_MES)^C11736)</f>
        <v>749.67149159246435</v>
      </c>
      <c r="H11736" s="5">
        <f>E11736+F11736+G11736</f>
        <v>9756.7375394498922</v>
      </c>
      <c r="I11736" s="5">
        <f>MIN(H11736,FARMER_HRS)</f>
        <v>720</v>
      </c>
      <c r="J11736" s="5">
        <f>MAX(0,H11736-FARMER_HRS)</f>
        <v>9036.7375394498922</v>
      </c>
      <c r="K11736" s="2">
        <f>I11736*FARMER_RATE+J11736*TEMP_WORKER_RATE</f>
        <v>181887.80450433839</v>
      </c>
      <c r="L11736" s="2">
        <f>A11736*PRICE_TOM+B11736*PRICE_CAR+C11736*PRICE_MES</f>
        <v>196200</v>
      </c>
      <c r="M11736" s="2">
        <f>A11736*FERT_BED_TOM+B11736*FERT_BED_CAR+C11736*FERT_BED_MES</f>
        <v>28160</v>
      </c>
      <c r="N11736" s="6">
        <f>IF(AND(D11736&lt;=TOTAL_BEDS,J11736&lt;=TEMP_WORKER_MAX*TEMP_WORKER_HRS),1,0)</f>
        <v>0</v>
      </c>
      <c r="O11736" s="2">
        <f>L11736-M11736-K11736-FIXED_COSTS</f>
        <v>-33847.80450433839</v>
      </c>
      <c r="P11736" s="2">
        <f>IF(N11736=1,O11736,"")</f>
      </c>
    </row>
    <row r="11737">
      <c r="A11737" s="6">
        <v>18</v>
      </c>
      <c r="B11737" s="6">
        <v>0</v>
      </c>
      <c r="C11737" s="6">
        <v>15</v>
      </c>
      <c r="D11737" s="6">
        <f>A11737+B11737+C11737</f>
        <v>33</v>
      </c>
      <c r="E11737" s="5">
        <f>IF(A11737=0,0,A11737*LABOR_HRS_WK_TOM*SEASON_WEEKS*(1+DIM_PCT_TOM)^A11737)</f>
        <v>9007.0660478574282</v>
      </c>
      <c r="F11737" s="5">
        <f>IF(B11737=0,0,B11737*LABOR_HRS_WK_CAR*SEASON_WEEKS*(1+DIM_PCT_CAR)^B11737)</f>
        <v>0</v>
      </c>
      <c r="G11737" s="5">
        <f>IF(C11737=0,0,C11737*LABOR_HRS_WK_MES*SEASON_WEEKS*(1+DIM_PCT_MES)^C11737)</f>
        <v>813.25969846861074</v>
      </c>
      <c r="H11737" s="5">
        <f>E11737+F11737+G11737</f>
        <v>9820.32574632604</v>
      </c>
      <c r="I11737" s="5">
        <f>MIN(H11737,FARMER_HRS)</f>
        <v>720</v>
      </c>
      <c r="J11737" s="5">
        <f>MAX(0,H11737-FARMER_HRS)</f>
        <v>9100.32574632604</v>
      </c>
      <c r="K11737" s="2">
        <f>I11737*FARMER_RATE+J11737*TEMP_WORKER_RATE</f>
        <v>182991.76642927152</v>
      </c>
      <c r="L11737" s="2">
        <f>A11737*PRICE_TOM+B11737*PRICE_CAR+C11737*PRICE_MES</f>
        <v>198900</v>
      </c>
      <c r="M11737" s="2">
        <f>A11737*FERT_BED_TOM+B11737*FERT_BED_CAR+C11737*FERT_BED_MES</f>
        <v>29040</v>
      </c>
      <c r="N11737" s="6">
        <f>IF(AND(D11737&lt;=TOTAL_BEDS,J11737&lt;=TEMP_WORKER_MAX*TEMP_WORKER_HRS),1,0)</f>
        <v>0</v>
      </c>
      <c r="O11737" s="2">
        <f>L11737-M11737-K11737-FIXED_COSTS</f>
        <v>-33131.76642927152</v>
      </c>
      <c r="P11737" s="2">
        <f>IF(N11737=1,O11737,"")</f>
      </c>
    </row>
    <row r="11738">
      <c r="A11738" s="6">
        <v>18</v>
      </c>
      <c r="B11738" s="6">
        <v>0</v>
      </c>
      <c r="C11738" s="6">
        <v>16</v>
      </c>
      <c r="D11738" s="6">
        <f>A11738+B11738+C11738</f>
        <v>34</v>
      </c>
      <c r="E11738" s="5">
        <f>IF(A11738=0,0,A11738*LABOR_HRS_WK_TOM*SEASON_WEEKS*(1+DIM_PCT_TOM)^A11738)</f>
        <v>9007.0660478574282</v>
      </c>
      <c r="F11738" s="5">
        <f>IF(B11738=0,0,B11738*LABOR_HRS_WK_CAR*SEASON_WEEKS*(1+DIM_PCT_CAR)^B11738)</f>
        <v>0</v>
      </c>
      <c r="G11738" s="5">
        <f>IF(C11738=0,0,C11738*LABOR_HRS_WK_MES*SEASON_WEEKS*(1+DIM_PCT_MES)^C11738)</f>
        <v>878.32047434609967</v>
      </c>
      <c r="H11738" s="5">
        <f>E11738+F11738+G11738</f>
        <v>9885.3865222035274</v>
      </c>
      <c r="I11738" s="5">
        <f>MIN(H11738,FARMER_HRS)</f>
        <v>720</v>
      </c>
      <c r="J11738" s="5">
        <f>MAX(0,H11738-FARMER_HRS)</f>
        <v>9165.3865222035274</v>
      </c>
      <c r="K11738" s="2">
        <f>I11738*FARMER_RATE+J11738*TEMP_WORKER_RATE</f>
        <v>184121.29378825569</v>
      </c>
      <c r="L11738" s="2">
        <f>A11738*PRICE_TOM+B11738*PRICE_CAR+C11738*PRICE_MES</f>
        <v>201600</v>
      </c>
      <c r="M11738" s="2">
        <f>A11738*FERT_BED_TOM+B11738*FERT_BED_CAR+C11738*FERT_BED_MES</f>
        <v>29920</v>
      </c>
      <c r="N11738" s="6">
        <f>IF(AND(D11738&lt;=TOTAL_BEDS,J11738&lt;=TEMP_WORKER_MAX*TEMP_WORKER_HRS),1,0)</f>
        <v>0</v>
      </c>
      <c r="O11738" s="2">
        <f>L11738-M11738-K11738-FIXED_COSTS</f>
        <v>-32441.293788255687</v>
      </c>
      <c r="P11738" s="2">
        <f>IF(N11738=1,O11738,"")</f>
      </c>
    </row>
    <row r="11739">
      <c r="A11739" s="6">
        <v>18</v>
      </c>
      <c r="B11739" s="6">
        <v>0</v>
      </c>
      <c r="C11739" s="6">
        <v>17</v>
      </c>
      <c r="D11739" s="6">
        <f>A11739+B11739+C11739</f>
        <v>35</v>
      </c>
      <c r="E11739" s="5">
        <f>IF(A11739=0,0,A11739*LABOR_HRS_WK_TOM*SEASON_WEEKS*(1+DIM_PCT_TOM)^A11739)</f>
        <v>9007.0660478574282</v>
      </c>
      <c r="F11739" s="5">
        <f>IF(B11739=0,0,B11739*LABOR_HRS_WK_CAR*SEASON_WEEKS*(1+DIM_PCT_CAR)^B11739)</f>
        <v>0</v>
      </c>
      <c r="G11739" s="5">
        <f>IF(C11739=0,0,C11739*LABOR_HRS_WK_MES*SEASON_WEEKS*(1+DIM_PCT_MES)^C11739)</f>
        <v>944.88069779263992</v>
      </c>
      <c r="H11739" s="5">
        <f>E11739+F11739+G11739</f>
        <v>9951.9467456500679</v>
      </c>
      <c r="I11739" s="5">
        <f>MIN(H11739,FARMER_HRS)</f>
        <v>720</v>
      </c>
      <c r="J11739" s="5">
        <f>MAX(0,H11739-FARMER_HRS)</f>
        <v>9231.9467456500679</v>
      </c>
      <c r="K11739" s="2">
        <f>I11739*FARMER_RATE+J11739*TEMP_WORKER_RATE</f>
        <v>185276.85322309146</v>
      </c>
      <c r="L11739" s="2">
        <f>A11739*PRICE_TOM+B11739*PRICE_CAR+C11739*PRICE_MES</f>
        <v>204300</v>
      </c>
      <c r="M11739" s="2">
        <f>A11739*FERT_BED_TOM+B11739*FERT_BED_CAR+C11739*FERT_BED_MES</f>
        <v>30800</v>
      </c>
      <c r="N11739" s="6">
        <f>IF(AND(D11739&lt;=TOTAL_BEDS,J11739&lt;=TEMP_WORKER_MAX*TEMP_WORKER_HRS),1,0)</f>
        <v>0</v>
      </c>
      <c r="O11739" s="2">
        <f>L11739-M11739-K11739-FIXED_COSTS</f>
        <v>-31776.853223091457</v>
      </c>
      <c r="P11739" s="2">
        <f>IF(N11739=1,O11739,"")</f>
      </c>
    </row>
    <row r="11740">
      <c r="A11740" s="6">
        <v>18</v>
      </c>
      <c r="B11740" s="6">
        <v>0</v>
      </c>
      <c r="C11740" s="6">
        <v>18</v>
      </c>
      <c r="D11740" s="6">
        <f>A11740+B11740+C11740</f>
        <v>36</v>
      </c>
      <c r="E11740" s="5">
        <f>IF(A11740=0,0,A11740*LABOR_HRS_WK_TOM*SEASON_WEEKS*(1+DIM_PCT_TOM)^A11740)</f>
        <v>9007.0660478574282</v>
      </c>
      <c r="F11740" s="5">
        <f>IF(B11740=0,0,B11740*LABOR_HRS_WK_CAR*SEASON_WEEKS*(1+DIM_PCT_CAR)^B11740)</f>
        <v>0</v>
      </c>
      <c r="G11740" s="5">
        <f>IF(C11740=0,0,C11740*LABOR_HRS_WK_MES*SEASON_WEEKS*(1+DIM_PCT_MES)^C11740)</f>
        <v>1012.9676892512272</v>
      </c>
      <c r="H11740" s="5">
        <f>E11740+F11740+G11740</f>
        <v>10020.033737108655</v>
      </c>
      <c r="I11740" s="5">
        <f>MIN(H11740,FARMER_HRS)</f>
        <v>720</v>
      </c>
      <c r="J11740" s="5">
        <f>MAX(0,H11740-FARMER_HRS)</f>
        <v>9300.0337371086553</v>
      </c>
      <c r="K11740" s="2">
        <f>I11740*FARMER_RATE+J11740*TEMP_WORKER_RATE</f>
        <v>186458.91904702527</v>
      </c>
      <c r="L11740" s="2">
        <f>A11740*PRICE_TOM+B11740*PRICE_CAR+C11740*PRICE_MES</f>
        <v>207000</v>
      </c>
      <c r="M11740" s="2">
        <f>A11740*FERT_BED_TOM+B11740*FERT_BED_CAR+C11740*FERT_BED_MES</f>
        <v>31680</v>
      </c>
      <c r="N11740" s="6">
        <f>IF(AND(D11740&lt;=TOTAL_BEDS,J11740&lt;=TEMP_WORKER_MAX*TEMP_WORKER_HRS),1,0)</f>
        <v>0</v>
      </c>
      <c r="O11740" s="2">
        <f>L11740-M11740-K11740-FIXED_COSTS</f>
        <v>-31138.919047025265</v>
      </c>
      <c r="P11740" s="2">
        <f>IF(N11740=1,O11740,"")</f>
      </c>
    </row>
    <row r="11741">
      <c r="A11741" s="6">
        <v>18</v>
      </c>
      <c r="B11741" s="6">
        <v>0</v>
      </c>
      <c r="C11741" s="6">
        <v>19</v>
      </c>
      <c r="D11741" s="6">
        <f>A11741+B11741+C11741</f>
        <v>37</v>
      </c>
      <c r="E11741" s="5">
        <f>IF(A11741=0,0,A11741*LABOR_HRS_WK_TOM*SEASON_WEEKS*(1+DIM_PCT_TOM)^A11741)</f>
        <v>9007.0660478574282</v>
      </c>
      <c r="F11741" s="5">
        <f>IF(B11741=0,0,B11741*LABOR_HRS_WK_CAR*SEASON_WEEKS*(1+DIM_PCT_CAR)^B11741)</f>
        <v>0</v>
      </c>
      <c r="G11741" s="5">
        <f>IF(C11741=0,0,C11741*LABOR_HRS_WK_MES*SEASON_WEEKS*(1+DIM_PCT_MES)^C11741)</f>
        <v>1082.6092178872491</v>
      </c>
      <c r="H11741" s="5">
        <f>E11741+F11741+G11741</f>
        <v>10089.675265744678</v>
      </c>
      <c r="I11741" s="5">
        <f>MIN(H11741,FARMER_HRS)</f>
        <v>720</v>
      </c>
      <c r="J11741" s="5">
        <f>MAX(0,H11741-FARMER_HRS)</f>
        <v>9369.6752657446777</v>
      </c>
      <c r="K11741" s="2">
        <f>I11741*FARMER_RATE+J11741*TEMP_WORKER_RATE</f>
        <v>187667.97336362288</v>
      </c>
      <c r="L11741" s="2">
        <f>A11741*PRICE_TOM+B11741*PRICE_CAR+C11741*PRICE_MES</f>
        <v>209700</v>
      </c>
      <c r="M11741" s="2">
        <f>A11741*FERT_BED_TOM+B11741*FERT_BED_CAR+C11741*FERT_BED_MES</f>
        <v>32560</v>
      </c>
      <c r="N11741" s="6">
        <f>IF(AND(D11741&lt;=TOTAL_BEDS,J11741&lt;=TEMP_WORKER_MAX*TEMP_WORKER_HRS),1,0)</f>
        <v>0</v>
      </c>
      <c r="O11741" s="2">
        <f>L11741-M11741-K11741-FIXED_COSTS</f>
        <v>-30527.973363622878</v>
      </c>
      <c r="P11741" s="2">
        <f>IF(N11741=1,O11741,"")</f>
      </c>
    </row>
    <row r="11742">
      <c r="A11742" s="6">
        <v>18</v>
      </c>
      <c r="B11742" s="6">
        <v>0</v>
      </c>
      <c r="C11742" s="6">
        <v>20</v>
      </c>
      <c r="D11742" s="6">
        <f>A11742+B11742+C11742</f>
        <v>38</v>
      </c>
      <c r="E11742" s="5">
        <f>IF(A11742=0,0,A11742*LABOR_HRS_WK_TOM*SEASON_WEEKS*(1+DIM_PCT_TOM)^A11742)</f>
        <v>9007.0660478574282</v>
      </c>
      <c r="F11742" s="5">
        <f>IF(B11742=0,0,B11742*LABOR_HRS_WK_CAR*SEASON_WEEKS*(1+DIM_PCT_CAR)^B11742)</f>
        <v>0</v>
      </c>
      <c r="G11742" s="5">
        <f>IF(C11742=0,0,C11742*LABOR_HRS_WK_MES*SEASON_WEEKS*(1+DIM_PCT_MES)^C11742)</f>
        <v>1153.8335085377259</v>
      </c>
      <c r="H11742" s="5">
        <f>E11742+F11742+G11742</f>
        <v>10160.899556395154</v>
      </c>
      <c r="I11742" s="5">
        <f>MIN(H11742,FARMER_HRS)</f>
        <v>720</v>
      </c>
      <c r="J11742" s="5">
        <f>MAX(0,H11742-FARMER_HRS)</f>
        <v>9440.8995563951539</v>
      </c>
      <c r="K11742" s="2">
        <f>I11742*FARMER_RATE+J11742*TEMP_WORKER_RATE</f>
        <v>188904.50618741586</v>
      </c>
      <c r="L11742" s="2">
        <f>A11742*PRICE_TOM+B11742*PRICE_CAR+C11742*PRICE_MES</f>
        <v>212400</v>
      </c>
      <c r="M11742" s="2">
        <f>A11742*FERT_BED_TOM+B11742*FERT_BED_CAR+C11742*FERT_BED_MES</f>
        <v>33440</v>
      </c>
      <c r="N11742" s="6">
        <f>IF(AND(D11742&lt;=TOTAL_BEDS,J11742&lt;=TEMP_WORKER_MAX*TEMP_WORKER_HRS),1,0)</f>
        <v>0</v>
      </c>
      <c r="O11742" s="2">
        <f>L11742-M11742-K11742-FIXED_COSTS</f>
        <v>-29944.506187415856</v>
      </c>
      <c r="P11742" s="2">
        <f>IF(N11742=1,O11742,"")</f>
      </c>
    </row>
    <row r="11743">
      <c r="A11743" s="6">
        <v>18</v>
      </c>
      <c r="B11743" s="6">
        <v>0</v>
      </c>
      <c r="C11743" s="6">
        <v>21</v>
      </c>
      <c r="D11743" s="6">
        <f>A11743+B11743+C11743</f>
        <v>39</v>
      </c>
      <c r="E11743" s="5">
        <f>IF(A11743=0,0,A11743*LABOR_HRS_WK_TOM*SEASON_WEEKS*(1+DIM_PCT_TOM)^A11743)</f>
        <v>9007.0660478574282</v>
      </c>
      <c r="F11743" s="5">
        <f>IF(B11743=0,0,B11743*LABOR_HRS_WK_CAR*SEASON_WEEKS*(1+DIM_PCT_CAR)^B11743)</f>
        <v>0</v>
      </c>
      <c r="G11743" s="5">
        <f>IF(C11743=0,0,C11743*LABOR_HRS_WK_MES*SEASON_WEEKS*(1+DIM_PCT_MES)^C11743)</f>
        <v>1226.6692487641699</v>
      </c>
      <c r="H11743" s="5">
        <f>E11743+F11743+G11743</f>
        <v>10233.735296621599</v>
      </c>
      <c r="I11743" s="5">
        <f>MIN(H11743,FARMER_HRS)</f>
        <v>720</v>
      </c>
      <c r="J11743" s="5">
        <f>MAX(0,H11743-FARMER_HRS)</f>
        <v>9513.7352966215985</v>
      </c>
      <c r="K11743" s="2">
        <f>I11743*FARMER_RATE+J11743*TEMP_WORKER_RATE</f>
        <v>190169.0155663472</v>
      </c>
      <c r="L11743" s="2">
        <f>A11743*PRICE_TOM+B11743*PRICE_CAR+C11743*PRICE_MES</f>
        <v>215100</v>
      </c>
      <c r="M11743" s="2">
        <f>A11743*FERT_BED_TOM+B11743*FERT_BED_CAR+C11743*FERT_BED_MES</f>
        <v>34320</v>
      </c>
      <c r="N11743" s="6">
        <f>IF(AND(D11743&lt;=TOTAL_BEDS,J11743&lt;=TEMP_WORKER_MAX*TEMP_WORKER_HRS),1,0)</f>
        <v>0</v>
      </c>
      <c r="O11743" s="2">
        <f>L11743-M11743-K11743-FIXED_COSTS</f>
        <v>-29389.015566347196</v>
      </c>
      <c r="P11743" s="2">
        <f>IF(N11743=1,O11743,"")</f>
      </c>
    </row>
    <row r="11744">
      <c r="A11744" s="6">
        <v>18</v>
      </c>
      <c r="B11744" s="6">
        <v>0</v>
      </c>
      <c r="C11744" s="6">
        <v>22</v>
      </c>
      <c r="D11744" s="6">
        <f>A11744+B11744+C11744</f>
        <v>40</v>
      </c>
      <c r="E11744" s="5">
        <f>IF(A11744=0,0,A11744*LABOR_HRS_WK_TOM*SEASON_WEEKS*(1+DIM_PCT_TOM)^A11744)</f>
        <v>9007.0660478574282</v>
      </c>
      <c r="F11744" s="5">
        <f>IF(B11744=0,0,B11744*LABOR_HRS_WK_CAR*SEASON_WEEKS*(1+DIM_PCT_CAR)^B11744)</f>
        <v>0</v>
      </c>
      <c r="G11744" s="5">
        <f>IF(C11744=0,0,C11744*LABOR_HRS_WK_MES*SEASON_WEEKS*(1+DIM_PCT_MES)^C11744)</f>
        <v>1301.1455960105659</v>
      </c>
      <c r="H11744" s="5">
        <f>E11744+F11744+G11744</f>
        <v>10308.211643867995</v>
      </c>
      <c r="I11744" s="5">
        <f>MIN(H11744,FARMER_HRS)</f>
        <v>720</v>
      </c>
      <c r="J11744" s="5">
        <f>MAX(0,H11744-FARMER_HRS)</f>
        <v>9588.211643867995</v>
      </c>
      <c r="K11744" s="2">
        <f>I11744*FARMER_RATE+J11744*TEMP_WORKER_RATE</f>
        <v>191462.00770604156</v>
      </c>
      <c r="L11744" s="2">
        <f>A11744*PRICE_TOM+B11744*PRICE_CAR+C11744*PRICE_MES</f>
        <v>217800</v>
      </c>
      <c r="M11744" s="2">
        <f>A11744*FERT_BED_TOM+B11744*FERT_BED_CAR+C11744*FERT_BED_MES</f>
        <v>35200</v>
      </c>
      <c r="N11744" s="6">
        <f>IF(AND(D11744&lt;=TOTAL_BEDS,J11744&lt;=TEMP_WORKER_MAX*TEMP_WORKER_HRS),1,0)</f>
        <v>0</v>
      </c>
      <c r="O11744" s="2">
        <f>L11744-M11744-K11744-FIXED_COSTS</f>
        <v>-28862.007706041564</v>
      </c>
      <c r="P11744" s="2">
        <f>IF(N11744=1,O11744,"")</f>
      </c>
    </row>
    <row r="11745">
      <c r="A11745" s="6">
        <v>18</v>
      </c>
      <c r="B11745" s="6">
        <v>0</v>
      </c>
      <c r="C11745" s="6">
        <v>23</v>
      </c>
      <c r="D11745" s="6">
        <f>A11745+B11745+C11745</f>
        <v>41</v>
      </c>
      <c r="E11745" s="5">
        <f>IF(A11745=0,0,A11745*LABOR_HRS_WK_TOM*SEASON_WEEKS*(1+DIM_PCT_TOM)^A11745)</f>
        <v>9007.0660478574282</v>
      </c>
      <c r="F11745" s="5">
        <f>IF(B11745=0,0,B11745*LABOR_HRS_WK_CAR*SEASON_WEEKS*(1+DIM_PCT_CAR)^B11745)</f>
        <v>0</v>
      </c>
      <c r="G11745" s="5">
        <f>IF(C11745=0,0,C11745*LABOR_HRS_WK_MES*SEASON_WEEKS*(1+DIM_PCT_MES)^C11745)</f>
        <v>1377.2921848680023</v>
      </c>
      <c r="H11745" s="5">
        <f>E11745+F11745+G11745</f>
        <v>10384.35823272543</v>
      </c>
      <c r="I11745" s="5">
        <f>MIN(H11745,FARMER_HRS)</f>
        <v>720</v>
      </c>
      <c r="J11745" s="5">
        <f>MAX(0,H11745-FARMER_HRS)</f>
        <v>9664.35823272543</v>
      </c>
      <c r="K11745" s="2">
        <f>I11745*FARMER_RATE+J11745*TEMP_WORKER_RATE</f>
        <v>192783.9970959276</v>
      </c>
      <c r="L11745" s="2">
        <f>A11745*PRICE_TOM+B11745*PRICE_CAR+C11745*PRICE_MES</f>
        <v>220500</v>
      </c>
      <c r="M11745" s="2">
        <f>A11745*FERT_BED_TOM+B11745*FERT_BED_CAR+C11745*FERT_BED_MES</f>
        <v>36080</v>
      </c>
      <c r="N11745" s="6">
        <f>IF(AND(D11745&lt;=TOTAL_BEDS,J11745&lt;=TEMP_WORKER_MAX*TEMP_WORKER_HRS),1,0)</f>
        <v>0</v>
      </c>
      <c r="O11745" s="2">
        <f>L11745-M11745-K11745-FIXED_COSTS</f>
        <v>-28363.997095927596</v>
      </c>
      <c r="P11745" s="2">
        <f>IF(N11745=1,O11745,"")</f>
      </c>
    </row>
    <row r="11746">
      <c r="A11746" s="6">
        <v>18</v>
      </c>
      <c r="B11746" s="6">
        <v>0</v>
      </c>
      <c r="C11746" s="6">
        <v>24</v>
      </c>
      <c r="D11746" s="6">
        <f>A11746+B11746+C11746</f>
        <v>42</v>
      </c>
      <c r="E11746" s="5">
        <f>IF(A11746=0,0,A11746*LABOR_HRS_WK_TOM*SEASON_WEEKS*(1+DIM_PCT_TOM)^A11746)</f>
        <v>9007.0660478574282</v>
      </c>
      <c r="F11746" s="5">
        <f>IF(B11746=0,0,B11746*LABOR_HRS_WK_CAR*SEASON_WEEKS*(1+DIM_PCT_CAR)^B11746)</f>
        <v>0</v>
      </c>
      <c r="G11746" s="5">
        <f>IF(C11746=0,0,C11746*LABOR_HRS_WK_MES*SEASON_WEEKS*(1+DIM_PCT_MES)^C11746)</f>
        <v>1455.139134447498</v>
      </c>
      <c r="H11746" s="5">
        <f>E11746+F11746+G11746</f>
        <v>10462.205182304926</v>
      </c>
      <c r="I11746" s="5">
        <f>MIN(H11746,FARMER_HRS)</f>
        <v>720</v>
      </c>
      <c r="J11746" s="5">
        <f>MAX(0,H11746-FARMER_HRS)</f>
        <v>9742.205182304926</v>
      </c>
      <c r="K11746" s="2">
        <f>I11746*FARMER_RATE+J11746*TEMP_WORKER_RATE</f>
        <v>194135.50663723829</v>
      </c>
      <c r="L11746" s="2">
        <f>A11746*PRICE_TOM+B11746*PRICE_CAR+C11746*PRICE_MES</f>
        <v>223200</v>
      </c>
      <c r="M11746" s="2">
        <f>A11746*FERT_BED_TOM+B11746*FERT_BED_CAR+C11746*FERT_BED_MES</f>
        <v>36960</v>
      </c>
      <c r="N11746" s="6">
        <f>IF(AND(D11746&lt;=TOTAL_BEDS,J11746&lt;=TEMP_WORKER_MAX*TEMP_WORKER_HRS),1,0)</f>
        <v>0</v>
      </c>
      <c r="O11746" s="2">
        <f>L11746-M11746-K11746-FIXED_COSTS</f>
        <v>-27895.506637238286</v>
      </c>
      <c r="P11746" s="2">
        <f>IF(N11746=1,O11746,"")</f>
      </c>
    </row>
    <row r="11747">
      <c r="A11747" s="6">
        <v>18</v>
      </c>
      <c r="B11747" s="6">
        <v>0</v>
      </c>
      <c r="C11747" s="6">
        <v>25</v>
      </c>
      <c r="D11747" s="6">
        <f>A11747+B11747+C11747</f>
        <v>43</v>
      </c>
      <c r="E11747" s="5">
        <f>IF(A11747=0,0,A11747*LABOR_HRS_WK_TOM*SEASON_WEEKS*(1+DIM_PCT_TOM)^A11747)</f>
        <v>9007.0660478574282</v>
      </c>
      <c r="F11747" s="5">
        <f>IF(B11747=0,0,B11747*LABOR_HRS_WK_CAR*SEASON_WEEKS*(1+DIM_PCT_CAR)^B11747)</f>
        <v>0</v>
      </c>
      <c r="G11747" s="5">
        <f>IF(C11747=0,0,C11747*LABOR_HRS_WK_MES*SEASON_WEEKS*(1+DIM_PCT_MES)^C11747)</f>
        <v>1534.7170558625955</v>
      </c>
      <c r="H11747" s="5">
        <f>E11747+F11747+G11747</f>
        <v>10541.783103720023</v>
      </c>
      <c r="I11747" s="5">
        <f>MIN(H11747,FARMER_HRS)</f>
        <v>720</v>
      </c>
      <c r="J11747" s="5">
        <f>MAX(0,H11747-FARMER_HRS)</f>
        <v>9821.7831037200231</v>
      </c>
      <c r="K11747" s="2">
        <f>I11747*FARMER_RATE+J11747*TEMP_WORKER_RATE</f>
        <v>195517.06777291707</v>
      </c>
      <c r="L11747" s="2">
        <f>A11747*PRICE_TOM+B11747*PRICE_CAR+C11747*PRICE_MES</f>
        <v>225900</v>
      </c>
      <c r="M11747" s="2">
        <f>A11747*FERT_BED_TOM+B11747*FERT_BED_CAR+C11747*FERT_BED_MES</f>
        <v>37840</v>
      </c>
      <c r="N11747" s="6">
        <f>IF(AND(D11747&lt;=TOTAL_BEDS,J11747&lt;=TEMP_WORKER_MAX*TEMP_WORKER_HRS),1,0)</f>
        <v>0</v>
      </c>
      <c r="O11747" s="2">
        <f>L11747-M11747-K11747-FIXED_COSTS</f>
        <v>-27457.067772917071</v>
      </c>
      <c r="P11747" s="2">
        <f>IF(N11747=1,O11747,"")</f>
      </c>
    </row>
    <row r="11748">
      <c r="A11748" s="6">
        <v>18</v>
      </c>
      <c r="B11748" s="6">
        <v>0</v>
      </c>
      <c r="C11748" s="6">
        <v>26</v>
      </c>
      <c r="D11748" s="6">
        <f>A11748+B11748+C11748</f>
        <v>44</v>
      </c>
      <c r="E11748" s="5">
        <f>IF(A11748=0,0,A11748*LABOR_HRS_WK_TOM*SEASON_WEEKS*(1+DIM_PCT_TOM)^A11748)</f>
        <v>9007.0660478574282</v>
      </c>
      <c r="F11748" s="5">
        <f>IF(B11748=0,0,B11748*LABOR_HRS_WK_CAR*SEASON_WEEKS*(1+DIM_PCT_CAR)^B11748)</f>
        <v>0</v>
      </c>
      <c r="G11748" s="5">
        <f>IF(C11748=0,0,C11748*LABOR_HRS_WK_MES*SEASON_WEEKS*(1+DIM_PCT_MES)^C11748)</f>
        <v>1616.0570598233128</v>
      </c>
      <c r="H11748" s="5">
        <f>E11748+F11748+G11748</f>
        <v>10623.123107680742</v>
      </c>
      <c r="I11748" s="5">
        <f>MIN(H11748,FARMER_HRS)</f>
        <v>720</v>
      </c>
      <c r="J11748" s="5">
        <f>MAX(0,H11748-FARMER_HRS)</f>
        <v>9903.1231076807417</v>
      </c>
      <c r="K11748" s="2">
        <f>I11748*FARMER_RATE+J11748*TEMP_WORKER_RATE</f>
        <v>196929.22061945731</v>
      </c>
      <c r="L11748" s="2">
        <f>A11748*PRICE_TOM+B11748*PRICE_CAR+C11748*PRICE_MES</f>
        <v>228600</v>
      </c>
      <c r="M11748" s="2">
        <f>A11748*FERT_BED_TOM+B11748*FERT_BED_CAR+C11748*FERT_BED_MES</f>
        <v>38720</v>
      </c>
      <c r="N11748" s="6">
        <f>IF(AND(D11748&lt;=TOTAL_BEDS,J11748&lt;=TEMP_WORKER_MAX*TEMP_WORKER_HRS),1,0)</f>
        <v>0</v>
      </c>
      <c r="O11748" s="2">
        <f>L11748-M11748-K11748-FIXED_COSTS</f>
        <v>-27049.220619457308</v>
      </c>
      <c r="P11748" s="2">
        <f>IF(N11748=1,O11748,"")</f>
      </c>
    </row>
    <row r="11749">
      <c r="A11749" s="6">
        <v>18</v>
      </c>
      <c r="B11749" s="6">
        <v>0</v>
      </c>
      <c r="C11749" s="6">
        <v>27</v>
      </c>
      <c r="D11749" s="6">
        <f>A11749+B11749+C11749</f>
        <v>45</v>
      </c>
      <c r="E11749" s="5">
        <f>IF(A11749=0,0,A11749*LABOR_HRS_WK_TOM*SEASON_WEEKS*(1+DIM_PCT_TOM)^A11749)</f>
        <v>9007.0660478574282</v>
      </c>
      <c r="F11749" s="5">
        <f>IF(B11749=0,0,B11749*LABOR_HRS_WK_CAR*SEASON_WEEKS*(1+DIM_PCT_CAR)^B11749)</f>
        <v>0</v>
      </c>
      <c r="G11749" s="5">
        <f>IF(C11749=0,0,C11749*LABOR_HRS_WK_MES*SEASON_WEEKS*(1+DIM_PCT_MES)^C11749)</f>
        <v>1699.19076434307</v>
      </c>
      <c r="H11749" s="5">
        <f>E11749+F11749+G11749</f>
        <v>10706.256812200498</v>
      </c>
      <c r="I11749" s="5">
        <f>MIN(H11749,FARMER_HRS)</f>
        <v>720</v>
      </c>
      <c r="J11749" s="5">
        <f>MAX(0,H11749-FARMER_HRS)</f>
        <v>9986.2568122004977</v>
      </c>
      <c r="K11749" s="2">
        <f>I11749*FARMER_RATE+J11749*TEMP_WORKER_RATE</f>
        <v>198372.51410070309</v>
      </c>
      <c r="L11749" s="2">
        <f>A11749*PRICE_TOM+B11749*PRICE_CAR+C11749*PRICE_MES</f>
        <v>231300</v>
      </c>
      <c r="M11749" s="2">
        <f>A11749*FERT_BED_TOM+B11749*FERT_BED_CAR+C11749*FERT_BED_MES</f>
        <v>39600</v>
      </c>
      <c r="N11749" s="6">
        <f>IF(AND(D11749&lt;=TOTAL_BEDS,J11749&lt;=TEMP_WORKER_MAX*TEMP_WORKER_HRS),1,0)</f>
        <v>0</v>
      </c>
      <c r="O11749" s="2">
        <f>L11749-M11749-K11749-FIXED_COSTS</f>
        <v>-26672.514100703091</v>
      </c>
      <c r="P11749" s="2">
        <f>IF(N11749=1,O11749,"")</f>
      </c>
    </row>
    <row r="11750">
      <c r="A11750" s="6">
        <v>18</v>
      </c>
      <c r="B11750" s="6">
        <v>0</v>
      </c>
      <c r="C11750" s="6">
        <v>28</v>
      </c>
      <c r="D11750" s="6">
        <f>A11750+B11750+C11750</f>
        <v>46</v>
      </c>
      <c r="E11750" s="5">
        <f>IF(A11750=0,0,A11750*LABOR_HRS_WK_TOM*SEASON_WEEKS*(1+DIM_PCT_TOM)^A11750)</f>
        <v>9007.0660478574282</v>
      </c>
      <c r="F11750" s="5">
        <f>IF(B11750=0,0,B11750*LABOR_HRS_WK_CAR*SEASON_WEEKS*(1+DIM_PCT_CAR)^B11750)</f>
        <v>0</v>
      </c>
      <c r="G11750" s="5">
        <f>IF(C11750=0,0,C11750*LABOR_HRS_WK_MES*SEASON_WEEKS*(1+DIM_PCT_MES)^C11750)</f>
        <v>1784.1503025602233</v>
      </c>
      <c r="H11750" s="5">
        <f>E11750+F11750+G11750</f>
        <v>10791.216350417651</v>
      </c>
      <c r="I11750" s="5">
        <f>MIN(H11750,FARMER_HRS)</f>
        <v>720</v>
      </c>
      <c r="J11750" s="5">
        <f>MAX(0,H11750-FARMER_HRS)</f>
        <v>10071.216350417651</v>
      </c>
      <c r="K11750" s="2">
        <f>I11750*FARMER_RATE+J11750*TEMP_WORKER_RATE</f>
        <v>199847.50608363978</v>
      </c>
      <c r="L11750" s="2">
        <f>A11750*PRICE_TOM+B11750*PRICE_CAR+C11750*PRICE_MES</f>
        <v>234000</v>
      </c>
      <c r="M11750" s="2">
        <f>A11750*FERT_BED_TOM+B11750*FERT_BED_CAR+C11750*FERT_BED_MES</f>
        <v>40480</v>
      </c>
      <c r="N11750" s="6">
        <f>IF(AND(D11750&lt;=TOTAL_BEDS,J11750&lt;=TEMP_WORKER_MAX*TEMP_WORKER_HRS),1,0)</f>
        <v>0</v>
      </c>
      <c r="O11750" s="2">
        <f>L11750-M11750-K11750-FIXED_COSTS</f>
        <v>-26327.506083639775</v>
      </c>
      <c r="P11750" s="2">
        <f>IF(N11750=1,O11750,"")</f>
      </c>
    </row>
    <row r="11751">
      <c r="A11751" s="6">
        <v>18</v>
      </c>
      <c r="B11751" s="6">
        <v>0</v>
      </c>
      <c r="C11751" s="6">
        <v>29</v>
      </c>
      <c r="D11751" s="6">
        <f>A11751+B11751+C11751</f>
        <v>47</v>
      </c>
      <c r="E11751" s="5">
        <f>IF(A11751=0,0,A11751*LABOR_HRS_WK_TOM*SEASON_WEEKS*(1+DIM_PCT_TOM)^A11751)</f>
        <v>9007.0660478574282</v>
      </c>
      <c r="F11751" s="5">
        <f>IF(B11751=0,0,B11751*LABOR_HRS_WK_CAR*SEASON_WEEKS*(1+DIM_PCT_CAR)^B11751)</f>
        <v>0</v>
      </c>
      <c r="G11751" s="5">
        <f>IF(C11751=0,0,C11751*LABOR_HRS_WK_MES*SEASON_WEEKS*(1+DIM_PCT_MES)^C11751)</f>
        <v>1870.9683306758766</v>
      </c>
      <c r="H11751" s="5">
        <f>E11751+F11751+G11751</f>
        <v>10878.034378533304</v>
      </c>
      <c r="I11751" s="5">
        <f>MIN(H11751,FARMER_HRS)</f>
        <v>720</v>
      </c>
      <c r="J11751" s="5">
        <f>MAX(0,H11751-FARMER_HRS)</f>
        <v>10158.034378533304</v>
      </c>
      <c r="K11751" s="2">
        <f>I11751*FARMER_RATE+J11751*TEMP_WORKER_RATE</f>
        <v>201354.76351620321</v>
      </c>
      <c r="L11751" s="2">
        <f>A11751*PRICE_TOM+B11751*PRICE_CAR+C11751*PRICE_MES</f>
        <v>236700</v>
      </c>
      <c r="M11751" s="2">
        <f>A11751*FERT_BED_TOM+B11751*FERT_BED_CAR+C11751*FERT_BED_MES</f>
        <v>41360</v>
      </c>
      <c r="N11751" s="6">
        <f>IF(AND(D11751&lt;=TOTAL_BEDS,J11751&lt;=TEMP_WORKER_MAX*TEMP_WORKER_HRS),1,0)</f>
        <v>0</v>
      </c>
      <c r="O11751" s="2">
        <f>L11751-M11751-K11751-FIXED_COSTS</f>
        <v>-26014.763516203209</v>
      </c>
      <c r="P11751" s="2">
        <f>IF(N11751=1,O11751,"")</f>
      </c>
    </row>
    <row r="11752">
      <c r="A11752" s="6">
        <v>18</v>
      </c>
      <c r="B11752" s="6">
        <v>0</v>
      </c>
      <c r="C11752" s="6">
        <v>30</v>
      </c>
      <c r="D11752" s="6">
        <f>A11752+B11752+C11752</f>
        <v>48</v>
      </c>
      <c r="E11752" s="5">
        <f>IF(A11752=0,0,A11752*LABOR_HRS_WK_TOM*SEASON_WEEKS*(1+DIM_PCT_TOM)^A11752)</f>
        <v>9007.0660478574282</v>
      </c>
      <c r="F11752" s="5">
        <f>IF(B11752=0,0,B11752*LABOR_HRS_WK_CAR*SEASON_WEEKS*(1+DIM_PCT_CAR)^B11752)</f>
        <v>0</v>
      </c>
      <c r="G11752" s="5">
        <f>IF(C11752=0,0,C11752*LABOR_HRS_WK_MES*SEASON_WEEKS*(1+DIM_PCT_MES)^C11752)</f>
        <v>1959.6780360096466</v>
      </c>
      <c r="H11752" s="5">
        <f>E11752+F11752+G11752</f>
        <v>10966.744083867075</v>
      </c>
      <c r="I11752" s="5">
        <f>MIN(H11752,FARMER_HRS)</f>
        <v>720</v>
      </c>
      <c r="J11752" s="5">
        <f>MAX(0,H11752-FARMER_HRS)</f>
        <v>10246.744083867075</v>
      </c>
      <c r="K11752" s="2">
        <f>I11752*FARMER_RATE+J11752*TEMP_WORKER_RATE</f>
        <v>202894.86256713673</v>
      </c>
      <c r="L11752" s="2">
        <f>A11752*PRICE_TOM+B11752*PRICE_CAR+C11752*PRICE_MES</f>
        <v>239400</v>
      </c>
      <c r="M11752" s="2">
        <f>A11752*FERT_BED_TOM+B11752*FERT_BED_CAR+C11752*FERT_BED_MES</f>
        <v>42240</v>
      </c>
      <c r="N11752" s="6">
        <f>IF(AND(D11752&lt;=TOTAL_BEDS,J11752&lt;=TEMP_WORKER_MAX*TEMP_WORKER_HRS),1,0)</f>
        <v>0</v>
      </c>
      <c r="O11752" s="2">
        <f>L11752-M11752-K11752-FIXED_COSTS</f>
        <v>-25734.862567136734</v>
      </c>
      <c r="P11752" s="2">
        <f>IF(N11752=1,O11752,"")</f>
      </c>
    </row>
    <row r="11753">
      <c r="A11753" s="6">
        <v>18</v>
      </c>
      <c r="B11753" s="6">
        <v>1</v>
      </c>
      <c r="C11753" s="6">
        <v>0</v>
      </c>
      <c r="D11753" s="6">
        <f>A11753+B11753+C11753</f>
        <v>19</v>
      </c>
      <c r="E11753" s="5">
        <f>IF(A11753=0,0,A11753*LABOR_HRS_WK_TOM*SEASON_WEEKS*(1+DIM_PCT_TOM)^A11753)</f>
        <v>9007.0660478574282</v>
      </c>
      <c r="F11753" s="5">
        <f>IF(B11753=0,0,B11753*LABOR_HRS_WK_CAR*SEASON_WEEKS*(1+DIM_PCT_CAR)^B11753)</f>
        <v>30.749999999999996</v>
      </c>
      <c r="G11753" s="5">
        <f>IF(C11753=0,0,C11753*LABOR_HRS_WK_MES*SEASON_WEEKS*(1+DIM_PCT_MES)^C11753)</f>
        <v>0</v>
      </c>
      <c r="H11753" s="5">
        <f>E11753+F11753+G11753</f>
        <v>9037.8160478574282</v>
      </c>
      <c r="I11753" s="5">
        <f>MIN(H11753,FARMER_HRS)</f>
        <v>720</v>
      </c>
      <c r="J11753" s="5">
        <f>MAX(0,H11753-FARMER_HRS)</f>
        <v>8317.8160478574282</v>
      </c>
      <c r="K11753" s="2">
        <f>I11753*FARMER_RATE+J11753*TEMP_WORKER_RATE</f>
        <v>169406.52860863591</v>
      </c>
      <c r="L11753" s="2">
        <f>A11753*PRICE_TOM+B11753*PRICE_CAR+C11753*PRICE_MES</f>
        <v>160494</v>
      </c>
      <c r="M11753" s="2">
        <f>A11753*FERT_BED_TOM+B11753*FERT_BED_CAR+C11753*FERT_BED_MES</f>
        <v>16280</v>
      </c>
      <c r="N11753" s="6">
        <f>IF(AND(D11753&lt;=TOTAL_BEDS,J11753&lt;=TEMP_WORKER_MAX*TEMP_WORKER_HRS),1,0)</f>
        <v>0</v>
      </c>
      <c r="O11753" s="2">
        <f>L11753-M11753-K11753-FIXED_COSTS</f>
        <v>-45192.528608635912</v>
      </c>
      <c r="P11753" s="2">
        <f>IF(N11753=1,O11753,"")</f>
      </c>
    </row>
    <row r="11754">
      <c r="A11754" s="6">
        <v>18</v>
      </c>
      <c r="B11754" s="6">
        <v>1</v>
      </c>
      <c r="C11754" s="6">
        <v>1</v>
      </c>
      <c r="D11754" s="6">
        <f>A11754+B11754+C11754</f>
        <v>20</v>
      </c>
      <c r="E11754" s="5">
        <f>IF(A11754=0,0,A11754*LABOR_HRS_WK_TOM*SEASON_WEEKS*(1+DIM_PCT_TOM)^A11754)</f>
        <v>9007.0660478574282</v>
      </c>
      <c r="F11754" s="5">
        <f>IF(B11754=0,0,B11754*LABOR_HRS_WK_CAR*SEASON_WEEKS*(1+DIM_PCT_CAR)^B11754)</f>
        <v>30.749999999999996</v>
      </c>
      <c r="G11754" s="5">
        <f>IF(C11754=0,0,C11754*LABOR_HRS_WK_MES*SEASON_WEEKS*(1+DIM_PCT_MES)^C11754)</f>
        <v>45.5625</v>
      </c>
      <c r="H11754" s="5">
        <f>E11754+F11754+G11754</f>
        <v>9083.3785478574282</v>
      </c>
      <c r="I11754" s="5">
        <f>MIN(H11754,FARMER_HRS)</f>
        <v>720</v>
      </c>
      <c r="J11754" s="5">
        <f>MAX(0,H11754-FARMER_HRS)</f>
        <v>8363.3785478574282</v>
      </c>
      <c r="K11754" s="2">
        <f>I11754*FARMER_RATE+J11754*TEMP_WORKER_RATE</f>
        <v>170197.54423363591</v>
      </c>
      <c r="L11754" s="2">
        <f>A11754*PRICE_TOM+B11754*PRICE_CAR+C11754*PRICE_MES</f>
        <v>163194</v>
      </c>
      <c r="M11754" s="2">
        <f>A11754*FERT_BED_TOM+B11754*FERT_BED_CAR+C11754*FERT_BED_MES</f>
        <v>17160</v>
      </c>
      <c r="N11754" s="6">
        <f>IF(AND(D11754&lt;=TOTAL_BEDS,J11754&lt;=TEMP_WORKER_MAX*TEMP_WORKER_HRS),1,0)</f>
        <v>0</v>
      </c>
      <c r="O11754" s="2">
        <f>L11754-M11754-K11754-FIXED_COSTS</f>
        <v>-44163.544233635912</v>
      </c>
      <c r="P11754" s="2">
        <f>IF(N11754=1,O11754,"")</f>
      </c>
    </row>
    <row r="11755">
      <c r="A11755" s="6">
        <v>18</v>
      </c>
      <c r="B11755" s="6">
        <v>1</v>
      </c>
      <c r="C11755" s="6">
        <v>2</v>
      </c>
      <c r="D11755" s="6">
        <f>A11755+B11755+C11755</f>
        <v>21</v>
      </c>
      <c r="E11755" s="5">
        <f>IF(A11755=0,0,A11755*LABOR_HRS_WK_TOM*SEASON_WEEKS*(1+DIM_PCT_TOM)^A11755)</f>
        <v>9007.0660478574282</v>
      </c>
      <c r="F11755" s="5">
        <f>IF(B11755=0,0,B11755*LABOR_HRS_WK_CAR*SEASON_WEEKS*(1+DIM_PCT_CAR)^B11755)</f>
        <v>30.749999999999996</v>
      </c>
      <c r="G11755" s="5">
        <f>IF(C11755=0,0,C11755*LABOR_HRS_WK_MES*SEASON_WEEKS*(1+DIM_PCT_MES)^C11755)</f>
        <v>92.2640625</v>
      </c>
      <c r="H11755" s="5">
        <f>E11755+F11755+G11755</f>
        <v>9130.0801103574286</v>
      </c>
      <c r="I11755" s="5">
        <f>MIN(H11755,FARMER_HRS)</f>
        <v>720</v>
      </c>
      <c r="J11755" s="5">
        <f>MAX(0,H11755-FARMER_HRS)</f>
        <v>8410.0801103574286</v>
      </c>
      <c r="K11755" s="2">
        <f>I11755*FARMER_RATE+J11755*TEMP_WORKER_RATE</f>
        <v>171008.33524926091</v>
      </c>
      <c r="L11755" s="2">
        <f>A11755*PRICE_TOM+B11755*PRICE_CAR+C11755*PRICE_MES</f>
        <v>165894</v>
      </c>
      <c r="M11755" s="2">
        <f>A11755*FERT_BED_TOM+B11755*FERT_BED_CAR+C11755*FERT_BED_MES</f>
        <v>18040</v>
      </c>
      <c r="N11755" s="6">
        <f>IF(AND(D11755&lt;=TOTAL_BEDS,J11755&lt;=TEMP_WORKER_MAX*TEMP_WORKER_HRS),1,0)</f>
        <v>0</v>
      </c>
      <c r="O11755" s="2">
        <f>L11755-M11755-K11755-FIXED_COSTS</f>
        <v>-43154.335249260912</v>
      </c>
      <c r="P11755" s="2">
        <f>IF(N11755=1,O11755,"")</f>
      </c>
    </row>
    <row r="11756">
      <c r="A11756" s="6">
        <v>18</v>
      </c>
      <c r="B11756" s="6">
        <v>1</v>
      </c>
      <c r="C11756" s="6">
        <v>3</v>
      </c>
      <c r="D11756" s="6">
        <f>A11756+B11756+C11756</f>
        <v>22</v>
      </c>
      <c r="E11756" s="5">
        <f>IF(A11756=0,0,A11756*LABOR_HRS_WK_TOM*SEASON_WEEKS*(1+DIM_PCT_TOM)^A11756)</f>
        <v>9007.0660478574282</v>
      </c>
      <c r="F11756" s="5">
        <f>IF(B11756=0,0,B11756*LABOR_HRS_WK_CAR*SEASON_WEEKS*(1+DIM_PCT_CAR)^B11756)</f>
        <v>30.749999999999996</v>
      </c>
      <c r="G11756" s="5">
        <f>IF(C11756=0,0,C11756*LABOR_HRS_WK_MES*SEASON_WEEKS*(1+DIM_PCT_MES)^C11756)</f>
        <v>140.12604492187498</v>
      </c>
      <c r="H11756" s="5">
        <f>E11756+F11756+G11756</f>
        <v>9177.9420927793035</v>
      </c>
      <c r="I11756" s="5">
        <f>MIN(H11756,FARMER_HRS)</f>
        <v>720</v>
      </c>
      <c r="J11756" s="5">
        <f>MAX(0,H11756-FARMER_HRS)</f>
        <v>8457.9420927793035</v>
      </c>
      <c r="K11756" s="2">
        <f>I11756*FARMER_RATE+J11756*TEMP_WORKER_RATE</f>
        <v>171839.27244408513</v>
      </c>
      <c r="L11756" s="2">
        <f>A11756*PRICE_TOM+B11756*PRICE_CAR+C11756*PRICE_MES</f>
        <v>168594</v>
      </c>
      <c r="M11756" s="2">
        <f>A11756*FERT_BED_TOM+B11756*FERT_BED_CAR+C11756*FERT_BED_MES</f>
        <v>18920</v>
      </c>
      <c r="N11756" s="6">
        <f>IF(AND(D11756&lt;=TOTAL_BEDS,J11756&lt;=TEMP_WORKER_MAX*TEMP_WORKER_HRS),1,0)</f>
        <v>0</v>
      </c>
      <c r="O11756" s="2">
        <f>L11756-M11756-K11756-FIXED_COSTS</f>
        <v>-42165.272444085131</v>
      </c>
      <c r="P11756" s="2">
        <f>IF(N11756=1,O11756,"")</f>
      </c>
    </row>
    <row r="11757">
      <c r="A11757" s="6">
        <v>18</v>
      </c>
      <c r="B11757" s="6">
        <v>1</v>
      </c>
      <c r="C11757" s="6">
        <v>4</v>
      </c>
      <c r="D11757" s="6">
        <f>A11757+B11757+C11757</f>
        <v>23</v>
      </c>
      <c r="E11757" s="5">
        <f>IF(A11757=0,0,A11757*LABOR_HRS_WK_TOM*SEASON_WEEKS*(1+DIM_PCT_TOM)^A11757)</f>
        <v>9007.0660478574282</v>
      </c>
      <c r="F11757" s="5">
        <f>IF(B11757=0,0,B11757*LABOR_HRS_WK_CAR*SEASON_WEEKS*(1+DIM_PCT_CAR)^B11757)</f>
        <v>30.749999999999996</v>
      </c>
      <c r="G11757" s="5">
        <f>IF(C11757=0,0,C11757*LABOR_HRS_WK_MES*SEASON_WEEKS*(1+DIM_PCT_MES)^C11757)</f>
        <v>189.17016064453119</v>
      </c>
      <c r="H11757" s="5">
        <f>E11757+F11757+G11757</f>
        <v>9226.98620850196</v>
      </c>
      <c r="I11757" s="5">
        <f>MIN(H11757,FARMER_HRS)</f>
        <v>720</v>
      </c>
      <c r="J11757" s="5">
        <f>MAX(0,H11757-FARMER_HRS)</f>
        <v>8506.98620850196</v>
      </c>
      <c r="K11757" s="2">
        <f>I11757*FARMER_RATE+J11757*TEMP_WORKER_RATE</f>
        <v>172690.73278649236</v>
      </c>
      <c r="L11757" s="2">
        <f>A11757*PRICE_TOM+B11757*PRICE_CAR+C11757*PRICE_MES</f>
        <v>171294</v>
      </c>
      <c r="M11757" s="2">
        <f>A11757*FERT_BED_TOM+B11757*FERT_BED_CAR+C11757*FERT_BED_MES</f>
        <v>19800</v>
      </c>
      <c r="N11757" s="6">
        <f>IF(AND(D11757&lt;=TOTAL_BEDS,J11757&lt;=TEMP_WORKER_MAX*TEMP_WORKER_HRS),1,0)</f>
        <v>0</v>
      </c>
      <c r="O11757" s="2">
        <f>L11757-M11757-K11757-FIXED_COSTS</f>
        <v>-41196.732786492357</v>
      </c>
      <c r="P11757" s="2">
        <f>IF(N11757=1,O11757,"")</f>
      </c>
    </row>
    <row r="11758">
      <c r="A11758" s="6">
        <v>18</v>
      </c>
      <c r="B11758" s="6">
        <v>1</v>
      </c>
      <c r="C11758" s="6">
        <v>5</v>
      </c>
      <c r="D11758" s="6">
        <f>A11758+B11758+C11758</f>
        <v>24</v>
      </c>
      <c r="E11758" s="5">
        <f>IF(A11758=0,0,A11758*LABOR_HRS_WK_TOM*SEASON_WEEKS*(1+DIM_PCT_TOM)^A11758)</f>
        <v>9007.0660478574282</v>
      </c>
      <c r="F11758" s="5">
        <f>IF(B11758=0,0,B11758*LABOR_HRS_WK_CAR*SEASON_WEEKS*(1+DIM_PCT_CAR)^B11758)</f>
        <v>30.749999999999996</v>
      </c>
      <c r="G11758" s="5">
        <f>IF(C11758=0,0,C11758*LABOR_HRS_WK_MES*SEASON_WEEKS*(1+DIM_PCT_MES)^C11758)</f>
        <v>239.41848456573481</v>
      </c>
      <c r="H11758" s="5">
        <f>E11758+F11758+G11758</f>
        <v>9277.2345324231628</v>
      </c>
      <c r="I11758" s="5">
        <f>MIN(H11758,FARMER_HRS)</f>
        <v>720</v>
      </c>
      <c r="J11758" s="5">
        <f>MAX(0,H11758-FARMER_HRS)</f>
        <v>8557.2345324231628</v>
      </c>
      <c r="K11758" s="2">
        <f>I11758*FARMER_RATE+J11758*TEMP_WORKER_RATE</f>
        <v>173563.09952123548</v>
      </c>
      <c r="L11758" s="2">
        <f>A11758*PRICE_TOM+B11758*PRICE_CAR+C11758*PRICE_MES</f>
        <v>173994</v>
      </c>
      <c r="M11758" s="2">
        <f>A11758*FERT_BED_TOM+B11758*FERT_BED_CAR+C11758*FERT_BED_MES</f>
        <v>20680</v>
      </c>
      <c r="N11758" s="6">
        <f>IF(AND(D11758&lt;=TOTAL_BEDS,J11758&lt;=TEMP_WORKER_MAX*TEMP_WORKER_HRS),1,0)</f>
        <v>0</v>
      </c>
      <c r="O11758" s="2">
        <f>L11758-M11758-K11758-FIXED_COSTS</f>
        <v>-40249.099521235476</v>
      </c>
      <c r="P11758" s="2">
        <f>IF(N11758=1,O11758,"")</f>
      </c>
    </row>
    <row r="11759">
      <c r="A11759" s="6">
        <v>18</v>
      </c>
      <c r="B11759" s="6">
        <v>1</v>
      </c>
      <c r="C11759" s="6">
        <v>6</v>
      </c>
      <c r="D11759" s="6">
        <f>A11759+B11759+C11759</f>
        <v>25</v>
      </c>
      <c r="E11759" s="5">
        <f>IF(A11759=0,0,A11759*LABOR_HRS_WK_TOM*SEASON_WEEKS*(1+DIM_PCT_TOM)^A11759)</f>
        <v>9007.0660478574282</v>
      </c>
      <c r="F11759" s="5">
        <f>IF(B11759=0,0,B11759*LABOR_HRS_WK_CAR*SEASON_WEEKS*(1+DIM_PCT_CAR)^B11759)</f>
        <v>30.749999999999996</v>
      </c>
      <c r="G11759" s="5">
        <f>IF(C11759=0,0,C11759*LABOR_HRS_WK_MES*SEASON_WEEKS*(1+DIM_PCT_MES)^C11759)</f>
        <v>290.89345874736773</v>
      </c>
      <c r="H11759" s="5">
        <f>E11759+F11759+G11759</f>
        <v>9328.709506604795</v>
      </c>
      <c r="I11759" s="5">
        <f>MIN(H11759,FARMER_HRS)</f>
        <v>720</v>
      </c>
      <c r="J11759" s="5">
        <f>MAX(0,H11759-FARMER_HRS)</f>
        <v>8608.709506604795</v>
      </c>
      <c r="K11759" s="2">
        <f>I11759*FARMER_RATE+J11759*TEMP_WORKER_RATE</f>
        <v>174456.76226744434</v>
      </c>
      <c r="L11759" s="2">
        <f>A11759*PRICE_TOM+B11759*PRICE_CAR+C11759*PRICE_MES</f>
        <v>176694</v>
      </c>
      <c r="M11759" s="2">
        <f>A11759*FERT_BED_TOM+B11759*FERT_BED_CAR+C11759*FERT_BED_MES</f>
        <v>21560</v>
      </c>
      <c r="N11759" s="6">
        <f>IF(AND(D11759&lt;=TOTAL_BEDS,J11759&lt;=TEMP_WORKER_MAX*TEMP_WORKER_HRS),1,0)</f>
        <v>0</v>
      </c>
      <c r="O11759" s="2">
        <f>L11759-M11759-K11759-FIXED_COSTS</f>
        <v>-39322.762267444341</v>
      </c>
      <c r="P11759" s="2">
        <f>IF(N11759=1,O11759,"")</f>
      </c>
    </row>
    <row r="11760">
      <c r="A11760" s="6">
        <v>18</v>
      </c>
      <c r="B11760" s="6">
        <v>1</v>
      </c>
      <c r="C11760" s="6">
        <v>7</v>
      </c>
      <c r="D11760" s="6">
        <f>A11760+B11760+C11760</f>
        <v>26</v>
      </c>
      <c r="E11760" s="5">
        <f>IF(A11760=0,0,A11760*LABOR_HRS_WK_TOM*SEASON_WEEKS*(1+DIM_PCT_TOM)^A11760)</f>
        <v>9007.0660478574282</v>
      </c>
      <c r="F11760" s="5">
        <f>IF(B11760=0,0,B11760*LABOR_HRS_WK_CAR*SEASON_WEEKS*(1+DIM_PCT_CAR)^B11760)</f>
        <v>30.749999999999996</v>
      </c>
      <c r="G11760" s="5">
        <f>IF(C11760=0,0,C11760*LABOR_HRS_WK_MES*SEASON_WEEKS*(1+DIM_PCT_MES)^C11760)</f>
        <v>343.61789814532818</v>
      </c>
      <c r="H11760" s="5">
        <f>E11760+F11760+G11760</f>
        <v>9381.4339460027568</v>
      </c>
      <c r="I11760" s="5">
        <f>MIN(H11760,FARMER_HRS)</f>
        <v>720</v>
      </c>
      <c r="J11760" s="5">
        <f>MAX(0,H11760-FARMER_HRS)</f>
        <v>8661.4339460027568</v>
      </c>
      <c r="K11760" s="2">
        <f>I11760*FARMER_RATE+J11760*TEMP_WORKER_RATE</f>
        <v>175372.1171181034</v>
      </c>
      <c r="L11760" s="2">
        <f>A11760*PRICE_TOM+B11760*PRICE_CAR+C11760*PRICE_MES</f>
        <v>179394</v>
      </c>
      <c r="M11760" s="2">
        <f>A11760*FERT_BED_TOM+B11760*FERT_BED_CAR+C11760*FERT_BED_MES</f>
        <v>22440</v>
      </c>
      <c r="N11760" s="6">
        <f>IF(AND(D11760&lt;=TOTAL_BEDS,J11760&lt;=TEMP_WORKER_MAX*TEMP_WORKER_HRS),1,0)</f>
        <v>0</v>
      </c>
      <c r="O11760" s="2">
        <f>L11760-M11760-K11760-FIXED_COSTS</f>
        <v>-38418.1171181034</v>
      </c>
      <c r="P11760" s="2">
        <f>IF(N11760=1,O11760,"")</f>
      </c>
    </row>
    <row r="11761">
      <c r="A11761" s="6">
        <v>18</v>
      </c>
      <c r="B11761" s="6">
        <v>1</v>
      </c>
      <c r="C11761" s="6">
        <v>8</v>
      </c>
      <c r="D11761" s="6">
        <f>A11761+B11761+C11761</f>
        <v>27</v>
      </c>
      <c r="E11761" s="5">
        <f>IF(A11761=0,0,A11761*LABOR_HRS_WK_TOM*SEASON_WEEKS*(1+DIM_PCT_TOM)^A11761)</f>
        <v>9007.0660478574282</v>
      </c>
      <c r="F11761" s="5">
        <f>IF(B11761=0,0,B11761*LABOR_HRS_WK_CAR*SEASON_WEEKS*(1+DIM_PCT_CAR)^B11761)</f>
        <v>30.749999999999996</v>
      </c>
      <c r="G11761" s="5">
        <f>IF(C11761=0,0,C11761*LABOR_HRS_WK_MES*SEASON_WEEKS*(1+DIM_PCT_MES)^C11761)</f>
        <v>397.61499642530833</v>
      </c>
      <c r="H11761" s="5">
        <f>E11761+F11761+G11761</f>
        <v>9435.4310442827373</v>
      </c>
      <c r="I11761" s="5">
        <f>MIN(H11761,FARMER_HRS)</f>
        <v>720</v>
      </c>
      <c r="J11761" s="5">
        <f>MAX(0,H11761-FARMER_HRS)</f>
        <v>8715.4310442827373</v>
      </c>
      <c r="K11761" s="2">
        <f>I11761*FARMER_RATE+J11761*TEMP_WORKER_RATE</f>
        <v>176309.56674101975</v>
      </c>
      <c r="L11761" s="2">
        <f>A11761*PRICE_TOM+B11761*PRICE_CAR+C11761*PRICE_MES</f>
        <v>182094</v>
      </c>
      <c r="M11761" s="2">
        <f>A11761*FERT_BED_TOM+B11761*FERT_BED_CAR+C11761*FERT_BED_MES</f>
        <v>23320</v>
      </c>
      <c r="N11761" s="6">
        <f>IF(AND(D11761&lt;=TOTAL_BEDS,J11761&lt;=TEMP_WORKER_MAX*TEMP_WORKER_HRS),1,0)</f>
        <v>0</v>
      </c>
      <c r="O11761" s="2">
        <f>L11761-M11761-K11761-FIXED_COSTS</f>
        <v>-37535.566741019749</v>
      </c>
      <c r="P11761" s="2">
        <f>IF(N11761=1,O11761,"")</f>
      </c>
    </row>
    <row r="11762">
      <c r="A11762" s="6">
        <v>18</v>
      </c>
      <c r="B11762" s="6">
        <v>1</v>
      </c>
      <c r="C11762" s="6">
        <v>9</v>
      </c>
      <c r="D11762" s="6">
        <f>A11762+B11762+C11762</f>
        <v>28</v>
      </c>
      <c r="E11762" s="5">
        <f>IF(A11762=0,0,A11762*LABOR_HRS_WK_TOM*SEASON_WEEKS*(1+DIM_PCT_TOM)^A11762)</f>
        <v>9007.0660478574282</v>
      </c>
      <c r="F11762" s="5">
        <f>IF(B11762=0,0,B11762*LABOR_HRS_WK_CAR*SEASON_WEEKS*(1+DIM_PCT_CAR)^B11762)</f>
        <v>30.749999999999996</v>
      </c>
      <c r="G11762" s="5">
        <f>IF(C11762=0,0,C11762*LABOR_HRS_WK_MES*SEASON_WEEKS*(1+DIM_PCT_MES)^C11762)</f>
        <v>452.90833186570273</v>
      </c>
      <c r="H11762" s="5">
        <f>E11762+F11762+G11762</f>
        <v>9490.7243797231313</v>
      </c>
      <c r="I11762" s="5">
        <f>MIN(H11762,FARMER_HRS)</f>
        <v>720</v>
      </c>
      <c r="J11762" s="5">
        <f>MAX(0,H11762-FARMER_HRS)</f>
        <v>8770.7243797231313</v>
      </c>
      <c r="K11762" s="2">
        <f>I11762*FARMER_RATE+J11762*TEMP_WORKER_RATE</f>
        <v>177269.52048130435</v>
      </c>
      <c r="L11762" s="2">
        <f>A11762*PRICE_TOM+B11762*PRICE_CAR+C11762*PRICE_MES</f>
        <v>184794</v>
      </c>
      <c r="M11762" s="2">
        <f>A11762*FERT_BED_TOM+B11762*FERT_BED_CAR+C11762*FERT_BED_MES</f>
        <v>24200</v>
      </c>
      <c r="N11762" s="6">
        <f>IF(AND(D11762&lt;=TOTAL_BEDS,J11762&lt;=TEMP_WORKER_MAX*TEMP_WORKER_HRS),1,0)</f>
        <v>0</v>
      </c>
      <c r="O11762" s="2">
        <f>L11762-M11762-K11762-FIXED_COSTS</f>
        <v>-36675.520481304353</v>
      </c>
      <c r="P11762" s="2">
        <f>IF(N11762=1,O11762,"")</f>
      </c>
    </row>
    <row r="11763">
      <c r="A11763" s="6">
        <v>18</v>
      </c>
      <c r="B11763" s="6">
        <v>1</v>
      </c>
      <c r="C11763" s="6">
        <v>10</v>
      </c>
      <c r="D11763" s="6">
        <f>A11763+B11763+C11763</f>
        <v>29</v>
      </c>
      <c r="E11763" s="5">
        <f>IF(A11763=0,0,A11763*LABOR_HRS_WK_TOM*SEASON_WEEKS*(1+DIM_PCT_TOM)^A11763)</f>
        <v>9007.0660478574282</v>
      </c>
      <c r="F11763" s="5">
        <f>IF(B11763=0,0,B11763*LABOR_HRS_WK_CAR*SEASON_WEEKS*(1+DIM_PCT_CAR)^B11763)</f>
        <v>30.749999999999996</v>
      </c>
      <c r="G11763" s="5">
        <f>IF(C11763=0,0,C11763*LABOR_HRS_WK_MES*SEASON_WEEKS*(1+DIM_PCT_MES)^C11763)</f>
        <v>509.52187334891551</v>
      </c>
      <c r="H11763" s="5">
        <f>E11763+F11763+G11763</f>
        <v>9547.3379212063446</v>
      </c>
      <c r="I11763" s="5">
        <f>MIN(H11763,FARMER_HRS)</f>
        <v>720</v>
      </c>
      <c r="J11763" s="5">
        <f>MAX(0,H11763-FARMER_HRS)</f>
        <v>8827.3379212063446</v>
      </c>
      <c r="K11763" s="2">
        <f>I11763*FARMER_RATE+J11763*TEMP_WORKER_RATE</f>
        <v>178252.39446538792</v>
      </c>
      <c r="L11763" s="2">
        <f>A11763*PRICE_TOM+B11763*PRICE_CAR+C11763*PRICE_MES</f>
        <v>187494</v>
      </c>
      <c r="M11763" s="2">
        <f>A11763*FERT_BED_TOM+B11763*FERT_BED_CAR+C11763*FERT_BED_MES</f>
        <v>25080</v>
      </c>
      <c r="N11763" s="6">
        <f>IF(AND(D11763&lt;=TOTAL_BEDS,J11763&lt;=TEMP_WORKER_MAX*TEMP_WORKER_HRS),1,0)</f>
        <v>0</v>
      </c>
      <c r="O11763" s="2">
        <f>L11763-M11763-K11763-FIXED_COSTS</f>
        <v>-35838.394465387915</v>
      </c>
      <c r="P11763" s="2">
        <f>IF(N11763=1,O11763,"")</f>
      </c>
    </row>
    <row r="11764">
      <c r="A11764" s="6">
        <v>18</v>
      </c>
      <c r="B11764" s="6">
        <v>1</v>
      </c>
      <c r="C11764" s="6">
        <v>11</v>
      </c>
      <c r="D11764" s="6">
        <f>A11764+B11764+C11764</f>
        <v>30</v>
      </c>
      <c r="E11764" s="5">
        <f>IF(A11764=0,0,A11764*LABOR_HRS_WK_TOM*SEASON_WEEKS*(1+DIM_PCT_TOM)^A11764)</f>
        <v>9007.0660478574282</v>
      </c>
      <c r="F11764" s="5">
        <f>IF(B11764=0,0,B11764*LABOR_HRS_WK_CAR*SEASON_WEEKS*(1+DIM_PCT_CAR)^B11764)</f>
        <v>30.749999999999996</v>
      </c>
      <c r="G11764" s="5">
        <f>IF(C11764=0,0,C11764*LABOR_HRS_WK_MES*SEASON_WEEKS*(1+DIM_PCT_MES)^C11764)</f>
        <v>567.47998644235463</v>
      </c>
      <c r="H11764" s="5">
        <f>E11764+F11764+G11764</f>
        <v>9605.2960342997831</v>
      </c>
      <c r="I11764" s="5">
        <f>MIN(H11764,FARMER_HRS)</f>
        <v>720</v>
      </c>
      <c r="J11764" s="5">
        <f>MAX(0,H11764-FARMER_HRS)</f>
        <v>8885.2960342997831</v>
      </c>
      <c r="K11764" s="2">
        <f>I11764*FARMER_RATE+J11764*TEMP_WORKER_RATE</f>
        <v>179258.61170659345</v>
      </c>
      <c r="L11764" s="2">
        <f>A11764*PRICE_TOM+B11764*PRICE_CAR+C11764*PRICE_MES</f>
        <v>190194</v>
      </c>
      <c r="M11764" s="2">
        <f>A11764*FERT_BED_TOM+B11764*FERT_BED_CAR+C11764*FERT_BED_MES</f>
        <v>25960</v>
      </c>
      <c r="N11764" s="6">
        <f>IF(AND(D11764&lt;=TOTAL_BEDS,J11764&lt;=TEMP_WORKER_MAX*TEMP_WORKER_HRS),1,0)</f>
        <v>0</v>
      </c>
      <c r="O11764" s="2">
        <f>L11764-M11764-K11764-FIXED_COSTS</f>
        <v>-35024.611706593452</v>
      </c>
      <c r="P11764" s="2">
        <f>IF(N11764=1,O11764,"")</f>
      </c>
    </row>
    <row r="11765">
      <c r="A11765" s="6">
        <v>18</v>
      </c>
      <c r="B11765" s="6">
        <v>1</v>
      </c>
      <c r="C11765" s="6">
        <v>12</v>
      </c>
      <c r="D11765" s="6">
        <f>A11765+B11765+C11765</f>
        <v>31</v>
      </c>
      <c r="E11765" s="5">
        <f>IF(A11765=0,0,A11765*LABOR_HRS_WK_TOM*SEASON_WEEKS*(1+DIM_PCT_TOM)^A11765)</f>
        <v>9007.0660478574282</v>
      </c>
      <c r="F11765" s="5">
        <f>IF(B11765=0,0,B11765*LABOR_HRS_WK_CAR*SEASON_WEEKS*(1+DIM_PCT_CAR)^B11765)</f>
        <v>30.749999999999996</v>
      </c>
      <c r="G11765" s="5">
        <f>IF(C11765=0,0,C11765*LABOR_HRS_WK_MES*SEASON_WEEKS*(1+DIM_PCT_MES)^C11765)</f>
        <v>626.807439570419</v>
      </c>
      <c r="H11765" s="5">
        <f>E11765+F11765+G11765</f>
        <v>9664.6234874278471</v>
      </c>
      <c r="I11765" s="5">
        <f>MIN(H11765,FARMER_HRS)</f>
        <v>720</v>
      </c>
      <c r="J11765" s="5">
        <f>MAX(0,H11765-FARMER_HRS)</f>
        <v>8944.6234874278471</v>
      </c>
      <c r="K11765" s="2">
        <f>I11765*FARMER_RATE+J11765*TEMP_WORKER_RATE</f>
        <v>180288.602212289</v>
      </c>
      <c r="L11765" s="2">
        <f>A11765*PRICE_TOM+B11765*PRICE_CAR+C11765*PRICE_MES</f>
        <v>192894</v>
      </c>
      <c r="M11765" s="2">
        <f>A11765*FERT_BED_TOM+B11765*FERT_BED_CAR+C11765*FERT_BED_MES</f>
        <v>26840</v>
      </c>
      <c r="N11765" s="6">
        <f>IF(AND(D11765&lt;=TOTAL_BEDS,J11765&lt;=TEMP_WORKER_MAX*TEMP_WORKER_HRS),1,0)</f>
        <v>0</v>
      </c>
      <c r="O11765" s="2">
        <f>L11765-M11765-K11765-FIXED_COSTS</f>
        <v>-34234.602212289</v>
      </c>
      <c r="P11765" s="2">
        <f>IF(N11765=1,O11765,"")</f>
      </c>
    </row>
    <row r="11766">
      <c r="A11766" s="6">
        <v>18</v>
      </c>
      <c r="B11766" s="6">
        <v>1</v>
      </c>
      <c r="C11766" s="6">
        <v>13</v>
      </c>
      <c r="D11766" s="6">
        <f>A11766+B11766+C11766</f>
        <v>32</v>
      </c>
      <c r="E11766" s="5">
        <f>IF(A11766=0,0,A11766*LABOR_HRS_WK_TOM*SEASON_WEEKS*(1+DIM_PCT_TOM)^A11766)</f>
        <v>9007.0660478574282</v>
      </c>
      <c r="F11766" s="5">
        <f>IF(B11766=0,0,B11766*LABOR_HRS_WK_CAR*SEASON_WEEKS*(1+DIM_PCT_CAR)^B11766)</f>
        <v>30.749999999999996</v>
      </c>
      <c r="G11766" s="5">
        <f>IF(C11766=0,0,C11766*LABOR_HRS_WK_MES*SEASON_WEEKS*(1+DIM_PCT_MES)^C11766)</f>
        <v>687.52941027880331</v>
      </c>
      <c r="H11766" s="5">
        <f>E11766+F11766+G11766</f>
        <v>9725.3454581362312</v>
      </c>
      <c r="I11766" s="5">
        <f>MIN(H11766,FARMER_HRS)</f>
        <v>720</v>
      </c>
      <c r="J11766" s="5">
        <f>MAX(0,H11766-FARMER_HRS)</f>
        <v>9005.3454581362312</v>
      </c>
      <c r="K11766" s="2">
        <f>I11766*FARMER_RATE+J11766*TEMP_WORKER_RATE</f>
        <v>181342.80309264289</v>
      </c>
      <c r="L11766" s="2">
        <f>A11766*PRICE_TOM+B11766*PRICE_CAR+C11766*PRICE_MES</f>
        <v>195594</v>
      </c>
      <c r="M11766" s="2">
        <f>A11766*FERT_BED_TOM+B11766*FERT_BED_CAR+C11766*FERT_BED_MES</f>
        <v>27720</v>
      </c>
      <c r="N11766" s="6">
        <f>IF(AND(D11766&lt;=TOTAL_BEDS,J11766&lt;=TEMP_WORKER_MAX*TEMP_WORKER_HRS),1,0)</f>
        <v>0</v>
      </c>
      <c r="O11766" s="2">
        <f>L11766-M11766-K11766-FIXED_COSTS</f>
        <v>-33468.803092642891</v>
      </c>
      <c r="P11766" s="2">
        <f>IF(N11766=1,O11766,"")</f>
      </c>
    </row>
    <row r="11767">
      <c r="A11767" s="6">
        <v>18</v>
      </c>
      <c r="B11767" s="6">
        <v>1</v>
      </c>
      <c r="C11767" s="6">
        <v>14</v>
      </c>
      <c r="D11767" s="6">
        <f>A11767+B11767+C11767</f>
        <v>33</v>
      </c>
      <c r="E11767" s="5">
        <f>IF(A11767=0,0,A11767*LABOR_HRS_WK_TOM*SEASON_WEEKS*(1+DIM_PCT_TOM)^A11767)</f>
        <v>9007.0660478574282</v>
      </c>
      <c r="F11767" s="5">
        <f>IF(B11767=0,0,B11767*LABOR_HRS_WK_CAR*SEASON_WEEKS*(1+DIM_PCT_CAR)^B11767)</f>
        <v>30.749999999999996</v>
      </c>
      <c r="G11767" s="5">
        <f>IF(C11767=0,0,C11767*LABOR_HRS_WK_MES*SEASON_WEEKS*(1+DIM_PCT_MES)^C11767)</f>
        <v>749.67149159246435</v>
      </c>
      <c r="H11767" s="5">
        <f>E11767+F11767+G11767</f>
        <v>9787.4875394498922</v>
      </c>
      <c r="I11767" s="5">
        <f>MIN(H11767,FARMER_HRS)</f>
        <v>720</v>
      </c>
      <c r="J11767" s="5">
        <f>MAX(0,H11767-FARMER_HRS)</f>
        <v>9067.4875394498922</v>
      </c>
      <c r="K11767" s="2">
        <f>I11767*FARMER_RATE+J11767*TEMP_WORKER_RATE</f>
        <v>182421.65867100508</v>
      </c>
      <c r="L11767" s="2">
        <f>A11767*PRICE_TOM+B11767*PRICE_CAR+C11767*PRICE_MES</f>
        <v>198294</v>
      </c>
      <c r="M11767" s="2">
        <f>A11767*FERT_BED_TOM+B11767*FERT_BED_CAR+C11767*FERT_BED_MES</f>
        <v>28600</v>
      </c>
      <c r="N11767" s="6">
        <f>IF(AND(D11767&lt;=TOTAL_BEDS,J11767&lt;=TEMP_WORKER_MAX*TEMP_WORKER_HRS),1,0)</f>
        <v>0</v>
      </c>
      <c r="O11767" s="2">
        <f>L11767-M11767-K11767-FIXED_COSTS</f>
        <v>-32727.658671005076</v>
      </c>
      <c r="P11767" s="2">
        <f>IF(N11767=1,O11767,"")</f>
      </c>
    </row>
    <row r="11768">
      <c r="A11768" s="6">
        <v>18</v>
      </c>
      <c r="B11768" s="6">
        <v>1</v>
      </c>
      <c r="C11768" s="6">
        <v>15</v>
      </c>
      <c r="D11768" s="6">
        <f>A11768+B11768+C11768</f>
        <v>34</v>
      </c>
      <c r="E11768" s="5">
        <f>IF(A11768=0,0,A11768*LABOR_HRS_WK_TOM*SEASON_WEEKS*(1+DIM_PCT_TOM)^A11768)</f>
        <v>9007.0660478574282</v>
      </c>
      <c r="F11768" s="5">
        <f>IF(B11768=0,0,B11768*LABOR_HRS_WK_CAR*SEASON_WEEKS*(1+DIM_PCT_CAR)^B11768)</f>
        <v>30.749999999999996</v>
      </c>
      <c r="G11768" s="5">
        <f>IF(C11768=0,0,C11768*LABOR_HRS_WK_MES*SEASON_WEEKS*(1+DIM_PCT_MES)^C11768)</f>
        <v>813.25969846861074</v>
      </c>
      <c r="H11768" s="5">
        <f>E11768+F11768+G11768</f>
        <v>9851.07574632604</v>
      </c>
      <c r="I11768" s="5">
        <f>MIN(H11768,FARMER_HRS)</f>
        <v>720</v>
      </c>
      <c r="J11768" s="5">
        <f>MAX(0,H11768-FARMER_HRS)</f>
        <v>9131.07574632604</v>
      </c>
      <c r="K11768" s="2">
        <f>I11768*FARMER_RATE+J11768*TEMP_WORKER_RATE</f>
        <v>183525.62059593818</v>
      </c>
      <c r="L11768" s="2">
        <f>A11768*PRICE_TOM+B11768*PRICE_CAR+C11768*PRICE_MES</f>
        <v>200994</v>
      </c>
      <c r="M11768" s="2">
        <f>A11768*FERT_BED_TOM+B11768*FERT_BED_CAR+C11768*FERT_BED_MES</f>
        <v>29480</v>
      </c>
      <c r="N11768" s="6">
        <f>IF(AND(D11768&lt;=TOTAL_BEDS,J11768&lt;=TEMP_WORKER_MAX*TEMP_WORKER_HRS),1,0)</f>
        <v>0</v>
      </c>
      <c r="O11768" s="2">
        <f>L11768-M11768-K11768-FIXED_COSTS</f>
        <v>-32011.620595938177</v>
      </c>
      <c r="P11768" s="2">
        <f>IF(N11768=1,O11768,"")</f>
      </c>
    </row>
    <row r="11769">
      <c r="A11769" s="6">
        <v>18</v>
      </c>
      <c r="B11769" s="6">
        <v>1</v>
      </c>
      <c r="C11769" s="6">
        <v>16</v>
      </c>
      <c r="D11769" s="6">
        <f>A11769+B11769+C11769</f>
        <v>35</v>
      </c>
      <c r="E11769" s="5">
        <f>IF(A11769=0,0,A11769*LABOR_HRS_WK_TOM*SEASON_WEEKS*(1+DIM_PCT_TOM)^A11769)</f>
        <v>9007.0660478574282</v>
      </c>
      <c r="F11769" s="5">
        <f>IF(B11769=0,0,B11769*LABOR_HRS_WK_CAR*SEASON_WEEKS*(1+DIM_PCT_CAR)^B11769)</f>
        <v>30.749999999999996</v>
      </c>
      <c r="G11769" s="5">
        <f>IF(C11769=0,0,C11769*LABOR_HRS_WK_MES*SEASON_WEEKS*(1+DIM_PCT_MES)^C11769)</f>
        <v>878.32047434609967</v>
      </c>
      <c r="H11769" s="5">
        <f>E11769+F11769+G11769</f>
        <v>9916.1365222035274</v>
      </c>
      <c r="I11769" s="5">
        <f>MIN(H11769,FARMER_HRS)</f>
        <v>720</v>
      </c>
      <c r="J11769" s="5">
        <f>MAX(0,H11769-FARMER_HRS)</f>
        <v>9196.1365222035274</v>
      </c>
      <c r="K11769" s="2">
        <f>I11769*FARMER_RATE+J11769*TEMP_WORKER_RATE</f>
        <v>184655.14795492234</v>
      </c>
      <c r="L11769" s="2">
        <f>A11769*PRICE_TOM+B11769*PRICE_CAR+C11769*PRICE_MES</f>
        <v>203694</v>
      </c>
      <c r="M11769" s="2">
        <f>A11769*FERT_BED_TOM+B11769*FERT_BED_CAR+C11769*FERT_BED_MES</f>
        <v>30360</v>
      </c>
      <c r="N11769" s="6">
        <f>IF(AND(D11769&lt;=TOTAL_BEDS,J11769&lt;=TEMP_WORKER_MAX*TEMP_WORKER_HRS),1,0)</f>
        <v>0</v>
      </c>
      <c r="O11769" s="2">
        <f>L11769-M11769-K11769-FIXED_COSTS</f>
        <v>-31321.147954922344</v>
      </c>
      <c r="P11769" s="2">
        <f>IF(N11769=1,O11769,"")</f>
      </c>
    </row>
    <row r="11770">
      <c r="A11770" s="6">
        <v>18</v>
      </c>
      <c r="B11770" s="6">
        <v>1</v>
      </c>
      <c r="C11770" s="6">
        <v>17</v>
      </c>
      <c r="D11770" s="6">
        <f>A11770+B11770+C11770</f>
        <v>36</v>
      </c>
      <c r="E11770" s="5">
        <f>IF(A11770=0,0,A11770*LABOR_HRS_WK_TOM*SEASON_WEEKS*(1+DIM_PCT_TOM)^A11770)</f>
        <v>9007.0660478574282</v>
      </c>
      <c r="F11770" s="5">
        <f>IF(B11770=0,0,B11770*LABOR_HRS_WK_CAR*SEASON_WEEKS*(1+DIM_PCT_CAR)^B11770)</f>
        <v>30.749999999999996</v>
      </c>
      <c r="G11770" s="5">
        <f>IF(C11770=0,0,C11770*LABOR_HRS_WK_MES*SEASON_WEEKS*(1+DIM_PCT_MES)^C11770)</f>
        <v>944.88069779263992</v>
      </c>
      <c r="H11770" s="5">
        <f>E11770+F11770+G11770</f>
        <v>9982.6967456500679</v>
      </c>
      <c r="I11770" s="5">
        <f>MIN(H11770,FARMER_HRS)</f>
        <v>720</v>
      </c>
      <c r="J11770" s="5">
        <f>MAX(0,H11770-FARMER_HRS)</f>
        <v>9262.6967456500679</v>
      </c>
      <c r="K11770" s="2">
        <f>I11770*FARMER_RATE+J11770*TEMP_WORKER_RATE</f>
        <v>185810.70738975811</v>
      </c>
      <c r="L11770" s="2">
        <f>A11770*PRICE_TOM+B11770*PRICE_CAR+C11770*PRICE_MES</f>
        <v>206394</v>
      </c>
      <c r="M11770" s="2">
        <f>A11770*FERT_BED_TOM+B11770*FERT_BED_CAR+C11770*FERT_BED_MES</f>
        <v>31240</v>
      </c>
      <c r="N11770" s="6">
        <f>IF(AND(D11770&lt;=TOTAL_BEDS,J11770&lt;=TEMP_WORKER_MAX*TEMP_WORKER_HRS),1,0)</f>
        <v>0</v>
      </c>
      <c r="O11770" s="2">
        <f>L11770-M11770-K11770-FIXED_COSTS</f>
        <v>-30656.707389758114</v>
      </c>
      <c r="P11770" s="2">
        <f>IF(N11770=1,O11770,"")</f>
      </c>
    </row>
    <row r="11771">
      <c r="A11771" s="6">
        <v>18</v>
      </c>
      <c r="B11771" s="6">
        <v>1</v>
      </c>
      <c r="C11771" s="6">
        <v>18</v>
      </c>
      <c r="D11771" s="6">
        <f>A11771+B11771+C11771</f>
        <v>37</v>
      </c>
      <c r="E11771" s="5">
        <f>IF(A11771=0,0,A11771*LABOR_HRS_WK_TOM*SEASON_WEEKS*(1+DIM_PCT_TOM)^A11771)</f>
        <v>9007.0660478574282</v>
      </c>
      <c r="F11771" s="5">
        <f>IF(B11771=0,0,B11771*LABOR_HRS_WK_CAR*SEASON_WEEKS*(1+DIM_PCT_CAR)^B11771)</f>
        <v>30.749999999999996</v>
      </c>
      <c r="G11771" s="5">
        <f>IF(C11771=0,0,C11771*LABOR_HRS_WK_MES*SEASON_WEEKS*(1+DIM_PCT_MES)^C11771)</f>
        <v>1012.9676892512272</v>
      </c>
      <c r="H11771" s="5">
        <f>E11771+F11771+G11771</f>
        <v>10050.783737108655</v>
      </c>
      <c r="I11771" s="5">
        <f>MIN(H11771,FARMER_HRS)</f>
        <v>720</v>
      </c>
      <c r="J11771" s="5">
        <f>MAX(0,H11771-FARMER_HRS)</f>
        <v>9330.7837371086553</v>
      </c>
      <c r="K11771" s="2">
        <f>I11771*FARMER_RATE+J11771*TEMP_WORKER_RATE</f>
        <v>186992.77321369192</v>
      </c>
      <c r="L11771" s="2">
        <f>A11771*PRICE_TOM+B11771*PRICE_CAR+C11771*PRICE_MES</f>
        <v>209094</v>
      </c>
      <c r="M11771" s="2">
        <f>A11771*FERT_BED_TOM+B11771*FERT_BED_CAR+C11771*FERT_BED_MES</f>
        <v>32120</v>
      </c>
      <c r="N11771" s="6">
        <f>IF(AND(D11771&lt;=TOTAL_BEDS,J11771&lt;=TEMP_WORKER_MAX*TEMP_WORKER_HRS),1,0)</f>
        <v>0</v>
      </c>
      <c r="O11771" s="2">
        <f>L11771-M11771-K11771-FIXED_COSTS</f>
        <v>-30018.773213691922</v>
      </c>
      <c r="P11771" s="2">
        <f>IF(N11771=1,O11771,"")</f>
      </c>
    </row>
    <row r="11772">
      <c r="A11772" s="6">
        <v>18</v>
      </c>
      <c r="B11772" s="6">
        <v>1</v>
      </c>
      <c r="C11772" s="6">
        <v>19</v>
      </c>
      <c r="D11772" s="6">
        <f>A11772+B11772+C11772</f>
        <v>38</v>
      </c>
      <c r="E11772" s="5">
        <f>IF(A11772=0,0,A11772*LABOR_HRS_WK_TOM*SEASON_WEEKS*(1+DIM_PCT_TOM)^A11772)</f>
        <v>9007.0660478574282</v>
      </c>
      <c r="F11772" s="5">
        <f>IF(B11772=0,0,B11772*LABOR_HRS_WK_CAR*SEASON_WEEKS*(1+DIM_PCT_CAR)^B11772)</f>
        <v>30.749999999999996</v>
      </c>
      <c r="G11772" s="5">
        <f>IF(C11772=0,0,C11772*LABOR_HRS_WK_MES*SEASON_WEEKS*(1+DIM_PCT_MES)^C11772)</f>
        <v>1082.6092178872491</v>
      </c>
      <c r="H11772" s="5">
        <f>E11772+F11772+G11772</f>
        <v>10120.425265744678</v>
      </c>
      <c r="I11772" s="5">
        <f>MIN(H11772,FARMER_HRS)</f>
        <v>720</v>
      </c>
      <c r="J11772" s="5">
        <f>MAX(0,H11772-FARMER_HRS)</f>
        <v>9400.4252657446777</v>
      </c>
      <c r="K11772" s="2">
        <f>I11772*FARMER_RATE+J11772*TEMP_WORKER_RATE</f>
        <v>188201.82753028953</v>
      </c>
      <c r="L11772" s="2">
        <f>A11772*PRICE_TOM+B11772*PRICE_CAR+C11772*PRICE_MES</f>
        <v>211794</v>
      </c>
      <c r="M11772" s="2">
        <f>A11772*FERT_BED_TOM+B11772*FERT_BED_CAR+C11772*FERT_BED_MES</f>
        <v>33000</v>
      </c>
      <c r="N11772" s="6">
        <f>IF(AND(D11772&lt;=TOTAL_BEDS,J11772&lt;=TEMP_WORKER_MAX*TEMP_WORKER_HRS),1,0)</f>
        <v>0</v>
      </c>
      <c r="O11772" s="2">
        <f>L11772-M11772-K11772-FIXED_COSTS</f>
        <v>-29407.827530289534</v>
      </c>
      <c r="P11772" s="2">
        <f>IF(N11772=1,O11772,"")</f>
      </c>
    </row>
    <row r="11773">
      <c r="A11773" s="6">
        <v>18</v>
      </c>
      <c r="B11773" s="6">
        <v>1</v>
      </c>
      <c r="C11773" s="6">
        <v>20</v>
      </c>
      <c r="D11773" s="6">
        <f>A11773+B11773+C11773</f>
        <v>39</v>
      </c>
      <c r="E11773" s="5">
        <f>IF(A11773=0,0,A11773*LABOR_HRS_WK_TOM*SEASON_WEEKS*(1+DIM_PCT_TOM)^A11773)</f>
        <v>9007.0660478574282</v>
      </c>
      <c r="F11773" s="5">
        <f>IF(B11773=0,0,B11773*LABOR_HRS_WK_CAR*SEASON_WEEKS*(1+DIM_PCT_CAR)^B11773)</f>
        <v>30.749999999999996</v>
      </c>
      <c r="G11773" s="5">
        <f>IF(C11773=0,0,C11773*LABOR_HRS_WK_MES*SEASON_WEEKS*(1+DIM_PCT_MES)^C11773)</f>
        <v>1153.8335085377259</v>
      </c>
      <c r="H11773" s="5">
        <f>E11773+F11773+G11773</f>
        <v>10191.649556395154</v>
      </c>
      <c r="I11773" s="5">
        <f>MIN(H11773,FARMER_HRS)</f>
        <v>720</v>
      </c>
      <c r="J11773" s="5">
        <f>MAX(0,H11773-FARMER_HRS)</f>
        <v>9471.6495563951539</v>
      </c>
      <c r="K11773" s="2">
        <f>I11773*FARMER_RATE+J11773*TEMP_WORKER_RATE</f>
        <v>189438.36035408254</v>
      </c>
      <c r="L11773" s="2">
        <f>A11773*PRICE_TOM+B11773*PRICE_CAR+C11773*PRICE_MES</f>
        <v>214494</v>
      </c>
      <c r="M11773" s="2">
        <f>A11773*FERT_BED_TOM+B11773*FERT_BED_CAR+C11773*FERT_BED_MES</f>
        <v>33880</v>
      </c>
      <c r="N11773" s="6">
        <f>IF(AND(D11773&lt;=TOTAL_BEDS,J11773&lt;=TEMP_WORKER_MAX*TEMP_WORKER_HRS),1,0)</f>
        <v>0</v>
      </c>
      <c r="O11773" s="2">
        <f>L11773-M11773-K11773-FIXED_COSTS</f>
        <v>-28824.360354082542</v>
      </c>
      <c r="P11773" s="2">
        <f>IF(N11773=1,O11773,"")</f>
      </c>
    </row>
    <row r="11774">
      <c r="A11774" s="6">
        <v>18</v>
      </c>
      <c r="B11774" s="6">
        <v>1</v>
      </c>
      <c r="C11774" s="6">
        <v>21</v>
      </c>
      <c r="D11774" s="6">
        <f>A11774+B11774+C11774</f>
        <v>40</v>
      </c>
      <c r="E11774" s="5">
        <f>IF(A11774=0,0,A11774*LABOR_HRS_WK_TOM*SEASON_WEEKS*(1+DIM_PCT_TOM)^A11774)</f>
        <v>9007.0660478574282</v>
      </c>
      <c r="F11774" s="5">
        <f>IF(B11774=0,0,B11774*LABOR_HRS_WK_CAR*SEASON_WEEKS*(1+DIM_PCT_CAR)^B11774)</f>
        <v>30.749999999999996</v>
      </c>
      <c r="G11774" s="5">
        <f>IF(C11774=0,0,C11774*LABOR_HRS_WK_MES*SEASON_WEEKS*(1+DIM_PCT_MES)^C11774)</f>
        <v>1226.6692487641699</v>
      </c>
      <c r="H11774" s="5">
        <f>E11774+F11774+G11774</f>
        <v>10264.485296621599</v>
      </c>
      <c r="I11774" s="5">
        <f>MIN(H11774,FARMER_HRS)</f>
        <v>720</v>
      </c>
      <c r="J11774" s="5">
        <f>MAX(0,H11774-FARMER_HRS)</f>
        <v>9544.4852966215985</v>
      </c>
      <c r="K11774" s="2">
        <f>I11774*FARMER_RATE+J11774*TEMP_WORKER_RATE</f>
        <v>190702.86973301385</v>
      </c>
      <c r="L11774" s="2">
        <f>A11774*PRICE_TOM+B11774*PRICE_CAR+C11774*PRICE_MES</f>
        <v>217194</v>
      </c>
      <c r="M11774" s="2">
        <f>A11774*FERT_BED_TOM+B11774*FERT_BED_CAR+C11774*FERT_BED_MES</f>
        <v>34760</v>
      </c>
      <c r="N11774" s="6">
        <f>IF(AND(D11774&lt;=TOTAL_BEDS,J11774&lt;=TEMP_WORKER_MAX*TEMP_WORKER_HRS),1,0)</f>
        <v>0</v>
      </c>
      <c r="O11774" s="2">
        <f>L11774-M11774-K11774-FIXED_COSTS</f>
        <v>-28268.869733013853</v>
      </c>
      <c r="P11774" s="2">
        <f>IF(N11774=1,O11774,"")</f>
      </c>
    </row>
    <row r="11775">
      <c r="A11775" s="6">
        <v>18</v>
      </c>
      <c r="B11775" s="6">
        <v>1</v>
      </c>
      <c r="C11775" s="6">
        <v>22</v>
      </c>
      <c r="D11775" s="6">
        <f>A11775+B11775+C11775</f>
        <v>41</v>
      </c>
      <c r="E11775" s="5">
        <f>IF(A11775=0,0,A11775*LABOR_HRS_WK_TOM*SEASON_WEEKS*(1+DIM_PCT_TOM)^A11775)</f>
        <v>9007.0660478574282</v>
      </c>
      <c r="F11775" s="5">
        <f>IF(B11775=0,0,B11775*LABOR_HRS_WK_CAR*SEASON_WEEKS*(1+DIM_PCT_CAR)^B11775)</f>
        <v>30.749999999999996</v>
      </c>
      <c r="G11775" s="5">
        <f>IF(C11775=0,0,C11775*LABOR_HRS_WK_MES*SEASON_WEEKS*(1+DIM_PCT_MES)^C11775)</f>
        <v>1301.1455960105659</v>
      </c>
      <c r="H11775" s="5">
        <f>E11775+F11775+G11775</f>
        <v>10338.961643867995</v>
      </c>
      <c r="I11775" s="5">
        <f>MIN(H11775,FARMER_HRS)</f>
        <v>720</v>
      </c>
      <c r="J11775" s="5">
        <f>MAX(0,H11775-FARMER_HRS)</f>
        <v>9618.961643867995</v>
      </c>
      <c r="K11775" s="2">
        <f>I11775*FARMER_RATE+J11775*TEMP_WORKER_RATE</f>
        <v>191995.86187270825</v>
      </c>
      <c r="L11775" s="2">
        <f>A11775*PRICE_TOM+B11775*PRICE_CAR+C11775*PRICE_MES</f>
        <v>219894</v>
      </c>
      <c r="M11775" s="2">
        <f>A11775*FERT_BED_TOM+B11775*FERT_BED_CAR+C11775*FERT_BED_MES</f>
        <v>35640</v>
      </c>
      <c r="N11775" s="6">
        <f>IF(AND(D11775&lt;=TOTAL_BEDS,J11775&lt;=TEMP_WORKER_MAX*TEMP_WORKER_HRS),1,0)</f>
        <v>0</v>
      </c>
      <c r="O11775" s="2">
        <f>L11775-M11775-K11775-FIXED_COSTS</f>
        <v>-27741.86187270825</v>
      </c>
      <c r="P11775" s="2">
        <f>IF(N11775=1,O11775,"")</f>
      </c>
    </row>
    <row r="11776">
      <c r="A11776" s="6">
        <v>18</v>
      </c>
      <c r="B11776" s="6">
        <v>1</v>
      </c>
      <c r="C11776" s="6">
        <v>23</v>
      </c>
      <c r="D11776" s="6">
        <f>A11776+B11776+C11776</f>
        <v>42</v>
      </c>
      <c r="E11776" s="5">
        <f>IF(A11776=0,0,A11776*LABOR_HRS_WK_TOM*SEASON_WEEKS*(1+DIM_PCT_TOM)^A11776)</f>
        <v>9007.0660478574282</v>
      </c>
      <c r="F11776" s="5">
        <f>IF(B11776=0,0,B11776*LABOR_HRS_WK_CAR*SEASON_WEEKS*(1+DIM_PCT_CAR)^B11776)</f>
        <v>30.749999999999996</v>
      </c>
      <c r="G11776" s="5">
        <f>IF(C11776=0,0,C11776*LABOR_HRS_WK_MES*SEASON_WEEKS*(1+DIM_PCT_MES)^C11776)</f>
        <v>1377.2921848680023</v>
      </c>
      <c r="H11776" s="5">
        <f>E11776+F11776+G11776</f>
        <v>10415.10823272543</v>
      </c>
      <c r="I11776" s="5">
        <f>MIN(H11776,FARMER_HRS)</f>
        <v>720</v>
      </c>
      <c r="J11776" s="5">
        <f>MAX(0,H11776-FARMER_HRS)</f>
        <v>9695.10823272543</v>
      </c>
      <c r="K11776" s="2">
        <f>I11776*FARMER_RATE+J11776*TEMP_WORKER_RATE</f>
        <v>193317.85126259425</v>
      </c>
      <c r="L11776" s="2">
        <f>A11776*PRICE_TOM+B11776*PRICE_CAR+C11776*PRICE_MES</f>
        <v>222594</v>
      </c>
      <c r="M11776" s="2">
        <f>A11776*FERT_BED_TOM+B11776*FERT_BED_CAR+C11776*FERT_BED_MES</f>
        <v>36520</v>
      </c>
      <c r="N11776" s="6">
        <f>IF(AND(D11776&lt;=TOTAL_BEDS,J11776&lt;=TEMP_WORKER_MAX*TEMP_WORKER_HRS),1,0)</f>
        <v>0</v>
      </c>
      <c r="O11776" s="2">
        <f>L11776-M11776-K11776-FIXED_COSTS</f>
        <v>-27243.851262594253</v>
      </c>
      <c r="P11776" s="2">
        <f>IF(N11776=1,O11776,"")</f>
      </c>
    </row>
    <row r="11777">
      <c r="A11777" s="6">
        <v>18</v>
      </c>
      <c r="B11777" s="6">
        <v>1</v>
      </c>
      <c r="C11777" s="6">
        <v>24</v>
      </c>
      <c r="D11777" s="6">
        <f>A11777+B11777+C11777</f>
        <v>43</v>
      </c>
      <c r="E11777" s="5">
        <f>IF(A11777=0,0,A11777*LABOR_HRS_WK_TOM*SEASON_WEEKS*(1+DIM_PCT_TOM)^A11777)</f>
        <v>9007.0660478574282</v>
      </c>
      <c r="F11777" s="5">
        <f>IF(B11777=0,0,B11777*LABOR_HRS_WK_CAR*SEASON_WEEKS*(1+DIM_PCT_CAR)^B11777)</f>
        <v>30.749999999999996</v>
      </c>
      <c r="G11777" s="5">
        <f>IF(C11777=0,0,C11777*LABOR_HRS_WK_MES*SEASON_WEEKS*(1+DIM_PCT_MES)^C11777)</f>
        <v>1455.139134447498</v>
      </c>
      <c r="H11777" s="5">
        <f>E11777+F11777+G11777</f>
        <v>10492.955182304926</v>
      </c>
      <c r="I11777" s="5">
        <f>MIN(H11777,FARMER_HRS)</f>
        <v>720</v>
      </c>
      <c r="J11777" s="5">
        <f>MAX(0,H11777-FARMER_HRS)</f>
        <v>9772.955182304926</v>
      </c>
      <c r="K11777" s="2">
        <f>I11777*FARMER_RATE+J11777*TEMP_WORKER_RATE</f>
        <v>194669.36080390497</v>
      </c>
      <c r="L11777" s="2">
        <f>A11777*PRICE_TOM+B11777*PRICE_CAR+C11777*PRICE_MES</f>
        <v>225294</v>
      </c>
      <c r="M11777" s="2">
        <f>A11777*FERT_BED_TOM+B11777*FERT_BED_CAR+C11777*FERT_BED_MES</f>
        <v>37400</v>
      </c>
      <c r="N11777" s="6">
        <f>IF(AND(D11777&lt;=TOTAL_BEDS,J11777&lt;=TEMP_WORKER_MAX*TEMP_WORKER_HRS),1,0)</f>
        <v>0</v>
      </c>
      <c r="O11777" s="2">
        <f>L11777-M11777-K11777-FIXED_COSTS</f>
        <v>-26775.360803904972</v>
      </c>
      <c r="P11777" s="2">
        <f>IF(N11777=1,O11777,"")</f>
      </c>
    </row>
    <row r="11778">
      <c r="A11778" s="6">
        <v>18</v>
      </c>
      <c r="B11778" s="6">
        <v>1</v>
      </c>
      <c r="C11778" s="6">
        <v>25</v>
      </c>
      <c r="D11778" s="6">
        <f>A11778+B11778+C11778</f>
        <v>44</v>
      </c>
      <c r="E11778" s="5">
        <f>IF(A11778=0,0,A11778*LABOR_HRS_WK_TOM*SEASON_WEEKS*(1+DIM_PCT_TOM)^A11778)</f>
        <v>9007.0660478574282</v>
      </c>
      <c r="F11778" s="5">
        <f>IF(B11778=0,0,B11778*LABOR_HRS_WK_CAR*SEASON_WEEKS*(1+DIM_PCT_CAR)^B11778)</f>
        <v>30.749999999999996</v>
      </c>
      <c r="G11778" s="5">
        <f>IF(C11778=0,0,C11778*LABOR_HRS_WK_MES*SEASON_WEEKS*(1+DIM_PCT_MES)^C11778)</f>
        <v>1534.7170558625955</v>
      </c>
      <c r="H11778" s="5">
        <f>E11778+F11778+G11778</f>
        <v>10572.533103720023</v>
      </c>
      <c r="I11778" s="5">
        <f>MIN(H11778,FARMER_HRS)</f>
        <v>720</v>
      </c>
      <c r="J11778" s="5">
        <f>MAX(0,H11778-FARMER_HRS)</f>
        <v>9852.5331037200231</v>
      </c>
      <c r="K11778" s="2">
        <f>I11778*FARMER_RATE+J11778*TEMP_WORKER_RATE</f>
        <v>196050.92193958373</v>
      </c>
      <c r="L11778" s="2">
        <f>A11778*PRICE_TOM+B11778*PRICE_CAR+C11778*PRICE_MES</f>
        <v>227994</v>
      </c>
      <c r="M11778" s="2">
        <f>A11778*FERT_BED_TOM+B11778*FERT_BED_CAR+C11778*FERT_BED_MES</f>
        <v>38280</v>
      </c>
      <c r="N11778" s="6">
        <f>IF(AND(D11778&lt;=TOTAL_BEDS,J11778&lt;=TEMP_WORKER_MAX*TEMP_WORKER_HRS),1,0)</f>
        <v>0</v>
      </c>
      <c r="O11778" s="2">
        <f>L11778-M11778-K11778-FIXED_COSTS</f>
        <v>-26336.921939583728</v>
      </c>
      <c r="P11778" s="2">
        <f>IF(N11778=1,O11778,"")</f>
      </c>
    </row>
    <row r="11779">
      <c r="A11779" s="6">
        <v>18</v>
      </c>
      <c r="B11779" s="6">
        <v>1</v>
      </c>
      <c r="C11779" s="6">
        <v>26</v>
      </c>
      <c r="D11779" s="6">
        <f>A11779+B11779+C11779</f>
        <v>45</v>
      </c>
      <c r="E11779" s="5">
        <f>IF(A11779=0,0,A11779*LABOR_HRS_WK_TOM*SEASON_WEEKS*(1+DIM_PCT_TOM)^A11779)</f>
        <v>9007.0660478574282</v>
      </c>
      <c r="F11779" s="5">
        <f>IF(B11779=0,0,B11779*LABOR_HRS_WK_CAR*SEASON_WEEKS*(1+DIM_PCT_CAR)^B11779)</f>
        <v>30.749999999999996</v>
      </c>
      <c r="G11779" s="5">
        <f>IF(C11779=0,0,C11779*LABOR_HRS_WK_MES*SEASON_WEEKS*(1+DIM_PCT_MES)^C11779)</f>
        <v>1616.0570598233128</v>
      </c>
      <c r="H11779" s="5">
        <f>E11779+F11779+G11779</f>
        <v>10653.873107680742</v>
      </c>
      <c r="I11779" s="5">
        <f>MIN(H11779,FARMER_HRS)</f>
        <v>720</v>
      </c>
      <c r="J11779" s="5">
        <f>MAX(0,H11779-FARMER_HRS)</f>
        <v>9933.8731076807417</v>
      </c>
      <c r="K11779" s="2">
        <f>I11779*FARMER_RATE+J11779*TEMP_WORKER_RATE</f>
        <v>197463.074786124</v>
      </c>
      <c r="L11779" s="2">
        <f>A11779*PRICE_TOM+B11779*PRICE_CAR+C11779*PRICE_MES</f>
        <v>230694</v>
      </c>
      <c r="M11779" s="2">
        <f>A11779*FERT_BED_TOM+B11779*FERT_BED_CAR+C11779*FERT_BED_MES</f>
        <v>39160</v>
      </c>
      <c r="N11779" s="6">
        <f>IF(AND(D11779&lt;=TOTAL_BEDS,J11779&lt;=TEMP_WORKER_MAX*TEMP_WORKER_HRS),1,0)</f>
        <v>0</v>
      </c>
      <c r="O11779" s="2">
        <f>L11779-M11779-K11779-FIXED_COSTS</f>
        <v>-25929.074786123994</v>
      </c>
      <c r="P11779" s="2">
        <f>IF(N11779=1,O11779,"")</f>
      </c>
    </row>
    <row r="11780">
      <c r="A11780" s="6">
        <v>18</v>
      </c>
      <c r="B11780" s="6">
        <v>1</v>
      </c>
      <c r="C11780" s="6">
        <v>27</v>
      </c>
      <c r="D11780" s="6">
        <f>A11780+B11780+C11780</f>
        <v>46</v>
      </c>
      <c r="E11780" s="5">
        <f>IF(A11780=0,0,A11780*LABOR_HRS_WK_TOM*SEASON_WEEKS*(1+DIM_PCT_TOM)^A11780)</f>
        <v>9007.0660478574282</v>
      </c>
      <c r="F11780" s="5">
        <f>IF(B11780=0,0,B11780*LABOR_HRS_WK_CAR*SEASON_WEEKS*(1+DIM_PCT_CAR)^B11780)</f>
        <v>30.749999999999996</v>
      </c>
      <c r="G11780" s="5">
        <f>IF(C11780=0,0,C11780*LABOR_HRS_WK_MES*SEASON_WEEKS*(1+DIM_PCT_MES)^C11780)</f>
        <v>1699.19076434307</v>
      </c>
      <c r="H11780" s="5">
        <f>E11780+F11780+G11780</f>
        <v>10737.006812200498</v>
      </c>
      <c r="I11780" s="5">
        <f>MIN(H11780,FARMER_HRS)</f>
        <v>720</v>
      </c>
      <c r="J11780" s="5">
        <f>MAX(0,H11780-FARMER_HRS)</f>
        <v>10017.006812200498</v>
      </c>
      <c r="K11780" s="2">
        <f>I11780*FARMER_RATE+J11780*TEMP_WORKER_RATE</f>
        <v>198906.36826736975</v>
      </c>
      <c r="L11780" s="2">
        <f>A11780*PRICE_TOM+B11780*PRICE_CAR+C11780*PRICE_MES</f>
        <v>233394</v>
      </c>
      <c r="M11780" s="2">
        <f>A11780*FERT_BED_TOM+B11780*FERT_BED_CAR+C11780*FERT_BED_MES</f>
        <v>40040</v>
      </c>
      <c r="N11780" s="6">
        <f>IF(AND(D11780&lt;=TOTAL_BEDS,J11780&lt;=TEMP_WORKER_MAX*TEMP_WORKER_HRS),1,0)</f>
        <v>0</v>
      </c>
      <c r="O11780" s="2">
        <f>L11780-M11780-K11780-FIXED_COSTS</f>
        <v>-25552.368267369748</v>
      </c>
      <c r="P11780" s="2">
        <f>IF(N11780=1,O11780,"")</f>
      </c>
    </row>
    <row r="11781">
      <c r="A11781" s="6">
        <v>18</v>
      </c>
      <c r="B11781" s="6">
        <v>1</v>
      </c>
      <c r="C11781" s="6">
        <v>28</v>
      </c>
      <c r="D11781" s="6">
        <f>A11781+B11781+C11781</f>
        <v>47</v>
      </c>
      <c r="E11781" s="5">
        <f>IF(A11781=0,0,A11781*LABOR_HRS_WK_TOM*SEASON_WEEKS*(1+DIM_PCT_TOM)^A11781)</f>
        <v>9007.0660478574282</v>
      </c>
      <c r="F11781" s="5">
        <f>IF(B11781=0,0,B11781*LABOR_HRS_WK_CAR*SEASON_WEEKS*(1+DIM_PCT_CAR)^B11781)</f>
        <v>30.749999999999996</v>
      </c>
      <c r="G11781" s="5">
        <f>IF(C11781=0,0,C11781*LABOR_HRS_WK_MES*SEASON_WEEKS*(1+DIM_PCT_MES)^C11781)</f>
        <v>1784.1503025602233</v>
      </c>
      <c r="H11781" s="5">
        <f>E11781+F11781+G11781</f>
        <v>10821.966350417651</v>
      </c>
      <c r="I11781" s="5">
        <f>MIN(H11781,FARMER_HRS)</f>
        <v>720</v>
      </c>
      <c r="J11781" s="5">
        <f>MAX(0,H11781-FARMER_HRS)</f>
        <v>10101.966350417651</v>
      </c>
      <c r="K11781" s="2">
        <f>I11781*FARMER_RATE+J11781*TEMP_WORKER_RATE</f>
        <v>200381.36025030643</v>
      </c>
      <c r="L11781" s="2">
        <f>A11781*PRICE_TOM+B11781*PRICE_CAR+C11781*PRICE_MES</f>
        <v>236094</v>
      </c>
      <c r="M11781" s="2">
        <f>A11781*FERT_BED_TOM+B11781*FERT_BED_CAR+C11781*FERT_BED_MES</f>
        <v>40920</v>
      </c>
      <c r="N11781" s="6">
        <f>IF(AND(D11781&lt;=TOTAL_BEDS,J11781&lt;=TEMP_WORKER_MAX*TEMP_WORKER_HRS),1,0)</f>
        <v>0</v>
      </c>
      <c r="O11781" s="2">
        <f>L11781-M11781-K11781-FIXED_COSTS</f>
        <v>-25207.360250306432</v>
      </c>
      <c r="P11781" s="2">
        <f>IF(N11781=1,O11781,"")</f>
      </c>
    </row>
    <row r="11782">
      <c r="A11782" s="6">
        <v>18</v>
      </c>
      <c r="B11782" s="6">
        <v>1</v>
      </c>
      <c r="C11782" s="6">
        <v>29</v>
      </c>
      <c r="D11782" s="6">
        <f>A11782+B11782+C11782</f>
        <v>48</v>
      </c>
      <c r="E11782" s="5">
        <f>IF(A11782=0,0,A11782*LABOR_HRS_WK_TOM*SEASON_WEEKS*(1+DIM_PCT_TOM)^A11782)</f>
        <v>9007.0660478574282</v>
      </c>
      <c r="F11782" s="5">
        <f>IF(B11782=0,0,B11782*LABOR_HRS_WK_CAR*SEASON_WEEKS*(1+DIM_PCT_CAR)^B11782)</f>
        <v>30.749999999999996</v>
      </c>
      <c r="G11782" s="5">
        <f>IF(C11782=0,0,C11782*LABOR_HRS_WK_MES*SEASON_WEEKS*(1+DIM_PCT_MES)^C11782)</f>
        <v>1870.9683306758766</v>
      </c>
      <c r="H11782" s="5">
        <f>E11782+F11782+G11782</f>
        <v>10908.784378533304</v>
      </c>
      <c r="I11782" s="5">
        <f>MIN(H11782,FARMER_HRS)</f>
        <v>720</v>
      </c>
      <c r="J11782" s="5">
        <f>MAX(0,H11782-FARMER_HRS)</f>
        <v>10188.784378533304</v>
      </c>
      <c r="K11782" s="2">
        <f>I11782*FARMER_RATE+J11782*TEMP_WORKER_RATE</f>
        <v>201888.61768286987</v>
      </c>
      <c r="L11782" s="2">
        <f>A11782*PRICE_TOM+B11782*PRICE_CAR+C11782*PRICE_MES</f>
        <v>238794</v>
      </c>
      <c r="M11782" s="2">
        <f>A11782*FERT_BED_TOM+B11782*FERT_BED_CAR+C11782*FERT_BED_MES</f>
        <v>41800</v>
      </c>
      <c r="N11782" s="6">
        <f>IF(AND(D11782&lt;=TOTAL_BEDS,J11782&lt;=TEMP_WORKER_MAX*TEMP_WORKER_HRS),1,0)</f>
        <v>0</v>
      </c>
      <c r="O11782" s="2">
        <f>L11782-M11782-K11782-FIXED_COSTS</f>
        <v>-24894.617682869866</v>
      </c>
      <c r="P11782" s="2">
        <f>IF(N11782=1,O11782,"")</f>
      </c>
    </row>
    <row r="11783">
      <c r="A11783" s="6">
        <v>18</v>
      </c>
      <c r="B11783" s="6">
        <v>1</v>
      </c>
      <c r="C11783" s="6">
        <v>30</v>
      </c>
      <c r="D11783" s="6">
        <f>A11783+B11783+C11783</f>
        <v>49</v>
      </c>
      <c r="E11783" s="5">
        <f>IF(A11783=0,0,A11783*LABOR_HRS_WK_TOM*SEASON_WEEKS*(1+DIM_PCT_TOM)^A11783)</f>
        <v>9007.0660478574282</v>
      </c>
      <c r="F11783" s="5">
        <f>IF(B11783=0,0,B11783*LABOR_HRS_WK_CAR*SEASON_WEEKS*(1+DIM_PCT_CAR)^B11783)</f>
        <v>30.749999999999996</v>
      </c>
      <c r="G11783" s="5">
        <f>IF(C11783=0,0,C11783*LABOR_HRS_WK_MES*SEASON_WEEKS*(1+DIM_PCT_MES)^C11783)</f>
        <v>1959.6780360096466</v>
      </c>
      <c r="H11783" s="5">
        <f>E11783+F11783+G11783</f>
        <v>10997.494083867075</v>
      </c>
      <c r="I11783" s="5">
        <f>MIN(H11783,FARMER_HRS)</f>
        <v>720</v>
      </c>
      <c r="J11783" s="5">
        <f>MAX(0,H11783-FARMER_HRS)</f>
        <v>10277.494083867075</v>
      </c>
      <c r="K11783" s="2">
        <f>I11783*FARMER_RATE+J11783*TEMP_WORKER_RATE</f>
        <v>203428.71673380339</v>
      </c>
      <c r="L11783" s="2">
        <f>A11783*PRICE_TOM+B11783*PRICE_CAR+C11783*PRICE_MES</f>
        <v>241494</v>
      </c>
      <c r="M11783" s="2">
        <f>A11783*FERT_BED_TOM+B11783*FERT_BED_CAR+C11783*FERT_BED_MES</f>
        <v>42680</v>
      </c>
      <c r="N11783" s="6">
        <f>IF(AND(D11783&lt;=TOTAL_BEDS,J11783&lt;=TEMP_WORKER_MAX*TEMP_WORKER_HRS),1,0)</f>
        <v>0</v>
      </c>
      <c r="O11783" s="2">
        <f>L11783-M11783-K11783-FIXED_COSTS</f>
        <v>-24614.716733803391</v>
      </c>
      <c r="P11783" s="2">
        <f>IF(N11783=1,O11783,"")</f>
      </c>
    </row>
    <row r="11784">
      <c r="A11784" s="6">
        <v>18</v>
      </c>
      <c r="B11784" s="6">
        <v>2</v>
      </c>
      <c r="C11784" s="6">
        <v>0</v>
      </c>
      <c r="D11784" s="6">
        <f>A11784+B11784+C11784</f>
        <v>20</v>
      </c>
      <c r="E11784" s="5">
        <f>IF(A11784=0,0,A11784*LABOR_HRS_WK_TOM*SEASON_WEEKS*(1+DIM_PCT_TOM)^A11784)</f>
        <v>9007.0660478574282</v>
      </c>
      <c r="F11784" s="5">
        <f>IF(B11784=0,0,B11784*LABOR_HRS_WK_CAR*SEASON_WEEKS*(1+DIM_PCT_CAR)^B11784)</f>
        <v>63.037499999999994</v>
      </c>
      <c r="G11784" s="5">
        <f>IF(C11784=0,0,C11784*LABOR_HRS_WK_MES*SEASON_WEEKS*(1+DIM_PCT_MES)^C11784)</f>
        <v>0</v>
      </c>
      <c r="H11784" s="5">
        <f>E11784+F11784+G11784</f>
        <v>9070.1035478574286</v>
      </c>
      <c r="I11784" s="5">
        <f>MIN(H11784,FARMER_HRS)</f>
        <v>720</v>
      </c>
      <c r="J11784" s="5">
        <f>MAX(0,H11784-FARMER_HRS)</f>
        <v>8350.1035478574286</v>
      </c>
      <c r="K11784" s="2">
        <f>I11784*FARMER_RATE+J11784*TEMP_WORKER_RATE</f>
        <v>169967.07548363591</v>
      </c>
      <c r="L11784" s="2">
        <f>A11784*PRICE_TOM+B11784*PRICE_CAR+C11784*PRICE_MES</f>
        <v>162588</v>
      </c>
      <c r="M11784" s="2">
        <f>A11784*FERT_BED_TOM+B11784*FERT_BED_CAR+C11784*FERT_BED_MES</f>
        <v>16720</v>
      </c>
      <c r="N11784" s="6">
        <f>IF(AND(D11784&lt;=TOTAL_BEDS,J11784&lt;=TEMP_WORKER_MAX*TEMP_WORKER_HRS),1,0)</f>
        <v>0</v>
      </c>
      <c r="O11784" s="2">
        <f>L11784-M11784-K11784-FIXED_COSTS</f>
        <v>-44099.075483635912</v>
      </c>
      <c r="P11784" s="2">
        <f>IF(N11784=1,O11784,"")</f>
      </c>
    </row>
    <row r="11785">
      <c r="A11785" s="6">
        <v>18</v>
      </c>
      <c r="B11785" s="6">
        <v>2</v>
      </c>
      <c r="C11785" s="6">
        <v>1</v>
      </c>
      <c r="D11785" s="6">
        <f>A11785+B11785+C11785</f>
        <v>21</v>
      </c>
      <c r="E11785" s="5">
        <f>IF(A11785=0,0,A11785*LABOR_HRS_WK_TOM*SEASON_WEEKS*(1+DIM_PCT_TOM)^A11785)</f>
        <v>9007.0660478574282</v>
      </c>
      <c r="F11785" s="5">
        <f>IF(B11785=0,0,B11785*LABOR_HRS_WK_CAR*SEASON_WEEKS*(1+DIM_PCT_CAR)^B11785)</f>
        <v>63.037499999999994</v>
      </c>
      <c r="G11785" s="5">
        <f>IF(C11785=0,0,C11785*LABOR_HRS_WK_MES*SEASON_WEEKS*(1+DIM_PCT_MES)^C11785)</f>
        <v>45.5625</v>
      </c>
      <c r="H11785" s="5">
        <f>E11785+F11785+G11785</f>
        <v>9115.6660478574286</v>
      </c>
      <c r="I11785" s="5">
        <f>MIN(H11785,FARMER_HRS)</f>
        <v>720</v>
      </c>
      <c r="J11785" s="5">
        <f>MAX(0,H11785-FARMER_HRS)</f>
        <v>8395.6660478574286</v>
      </c>
      <c r="K11785" s="2">
        <f>I11785*FARMER_RATE+J11785*TEMP_WORKER_RATE</f>
        <v>170758.09110863591</v>
      </c>
      <c r="L11785" s="2">
        <f>A11785*PRICE_TOM+B11785*PRICE_CAR+C11785*PRICE_MES</f>
        <v>165288</v>
      </c>
      <c r="M11785" s="2">
        <f>A11785*FERT_BED_TOM+B11785*FERT_BED_CAR+C11785*FERT_BED_MES</f>
        <v>17600</v>
      </c>
      <c r="N11785" s="6">
        <f>IF(AND(D11785&lt;=TOTAL_BEDS,J11785&lt;=TEMP_WORKER_MAX*TEMP_WORKER_HRS),1,0)</f>
        <v>0</v>
      </c>
      <c r="O11785" s="2">
        <f>L11785-M11785-K11785-FIXED_COSTS</f>
        <v>-43070.091108635912</v>
      </c>
      <c r="P11785" s="2">
        <f>IF(N11785=1,O11785,"")</f>
      </c>
    </row>
    <row r="11786">
      <c r="A11786" s="6">
        <v>18</v>
      </c>
      <c r="B11786" s="6">
        <v>2</v>
      </c>
      <c r="C11786" s="6">
        <v>2</v>
      </c>
      <c r="D11786" s="6">
        <f>A11786+B11786+C11786</f>
        <v>22</v>
      </c>
      <c r="E11786" s="5">
        <f>IF(A11786=0,0,A11786*LABOR_HRS_WK_TOM*SEASON_WEEKS*(1+DIM_PCT_TOM)^A11786)</f>
        <v>9007.0660478574282</v>
      </c>
      <c r="F11786" s="5">
        <f>IF(B11786=0,0,B11786*LABOR_HRS_WK_CAR*SEASON_WEEKS*(1+DIM_PCT_CAR)^B11786)</f>
        <v>63.037499999999994</v>
      </c>
      <c r="G11786" s="5">
        <f>IF(C11786=0,0,C11786*LABOR_HRS_WK_MES*SEASON_WEEKS*(1+DIM_PCT_MES)^C11786)</f>
        <v>92.2640625</v>
      </c>
      <c r="H11786" s="5">
        <f>E11786+F11786+G11786</f>
        <v>9162.3676103574289</v>
      </c>
      <c r="I11786" s="5">
        <f>MIN(H11786,FARMER_HRS)</f>
        <v>720</v>
      </c>
      <c r="J11786" s="5">
        <f>MAX(0,H11786-FARMER_HRS)</f>
        <v>8442.3676103574289</v>
      </c>
      <c r="K11786" s="2">
        <f>I11786*FARMER_RATE+J11786*TEMP_WORKER_RATE</f>
        <v>171568.88212426091</v>
      </c>
      <c r="L11786" s="2">
        <f>A11786*PRICE_TOM+B11786*PRICE_CAR+C11786*PRICE_MES</f>
        <v>167988</v>
      </c>
      <c r="M11786" s="2">
        <f>A11786*FERT_BED_TOM+B11786*FERT_BED_CAR+C11786*FERT_BED_MES</f>
        <v>18480</v>
      </c>
      <c r="N11786" s="6">
        <f>IF(AND(D11786&lt;=TOTAL_BEDS,J11786&lt;=TEMP_WORKER_MAX*TEMP_WORKER_HRS),1,0)</f>
        <v>0</v>
      </c>
      <c r="O11786" s="2">
        <f>L11786-M11786-K11786-FIXED_COSTS</f>
        <v>-42060.882124260912</v>
      </c>
      <c r="P11786" s="2">
        <f>IF(N11786=1,O11786,"")</f>
      </c>
    </row>
    <row r="11787">
      <c r="A11787" s="6">
        <v>18</v>
      </c>
      <c r="B11787" s="6">
        <v>2</v>
      </c>
      <c r="C11787" s="6">
        <v>3</v>
      </c>
      <c r="D11787" s="6">
        <f>A11787+B11787+C11787</f>
        <v>23</v>
      </c>
      <c r="E11787" s="5">
        <f>IF(A11787=0,0,A11787*LABOR_HRS_WK_TOM*SEASON_WEEKS*(1+DIM_PCT_TOM)^A11787)</f>
        <v>9007.0660478574282</v>
      </c>
      <c r="F11787" s="5">
        <f>IF(B11787=0,0,B11787*LABOR_HRS_WK_CAR*SEASON_WEEKS*(1+DIM_PCT_CAR)^B11787)</f>
        <v>63.037499999999994</v>
      </c>
      <c r="G11787" s="5">
        <f>IF(C11787=0,0,C11787*LABOR_HRS_WK_MES*SEASON_WEEKS*(1+DIM_PCT_MES)^C11787)</f>
        <v>140.12604492187498</v>
      </c>
      <c r="H11787" s="5">
        <f>E11787+F11787+G11787</f>
        <v>9210.2295927793039</v>
      </c>
      <c r="I11787" s="5">
        <f>MIN(H11787,FARMER_HRS)</f>
        <v>720</v>
      </c>
      <c r="J11787" s="5">
        <f>MAX(0,H11787-FARMER_HRS)</f>
        <v>8490.2295927793039</v>
      </c>
      <c r="K11787" s="2">
        <f>I11787*FARMER_RATE+J11787*TEMP_WORKER_RATE</f>
        <v>172399.81931908513</v>
      </c>
      <c r="L11787" s="2">
        <f>A11787*PRICE_TOM+B11787*PRICE_CAR+C11787*PRICE_MES</f>
        <v>170688</v>
      </c>
      <c r="M11787" s="2">
        <f>A11787*FERT_BED_TOM+B11787*FERT_BED_CAR+C11787*FERT_BED_MES</f>
        <v>19360</v>
      </c>
      <c r="N11787" s="6">
        <f>IF(AND(D11787&lt;=TOTAL_BEDS,J11787&lt;=TEMP_WORKER_MAX*TEMP_WORKER_HRS),1,0)</f>
        <v>0</v>
      </c>
      <c r="O11787" s="2">
        <f>L11787-M11787-K11787-FIXED_COSTS</f>
        <v>-41071.819319085131</v>
      </c>
      <c r="P11787" s="2">
        <f>IF(N11787=1,O11787,"")</f>
      </c>
    </row>
    <row r="11788">
      <c r="A11788" s="6">
        <v>18</v>
      </c>
      <c r="B11788" s="6">
        <v>2</v>
      </c>
      <c r="C11788" s="6">
        <v>4</v>
      </c>
      <c r="D11788" s="6">
        <f>A11788+B11788+C11788</f>
        <v>24</v>
      </c>
      <c r="E11788" s="5">
        <f>IF(A11788=0,0,A11788*LABOR_HRS_WK_TOM*SEASON_WEEKS*(1+DIM_PCT_TOM)^A11788)</f>
        <v>9007.0660478574282</v>
      </c>
      <c r="F11788" s="5">
        <f>IF(B11788=0,0,B11788*LABOR_HRS_WK_CAR*SEASON_WEEKS*(1+DIM_PCT_CAR)^B11788)</f>
        <v>63.037499999999994</v>
      </c>
      <c r="G11788" s="5">
        <f>IF(C11788=0,0,C11788*LABOR_HRS_WK_MES*SEASON_WEEKS*(1+DIM_PCT_MES)^C11788)</f>
        <v>189.17016064453119</v>
      </c>
      <c r="H11788" s="5">
        <f>E11788+F11788+G11788</f>
        <v>9259.27370850196</v>
      </c>
      <c r="I11788" s="5">
        <f>MIN(H11788,FARMER_HRS)</f>
        <v>720</v>
      </c>
      <c r="J11788" s="5">
        <f>MAX(0,H11788-FARMER_HRS)</f>
        <v>8539.27370850196</v>
      </c>
      <c r="K11788" s="2">
        <f>I11788*FARMER_RATE+J11788*TEMP_WORKER_RATE</f>
        <v>173251.27966149236</v>
      </c>
      <c r="L11788" s="2">
        <f>A11788*PRICE_TOM+B11788*PRICE_CAR+C11788*PRICE_MES</f>
        <v>173388</v>
      </c>
      <c r="M11788" s="2">
        <f>A11788*FERT_BED_TOM+B11788*FERT_BED_CAR+C11788*FERT_BED_MES</f>
        <v>20240</v>
      </c>
      <c r="N11788" s="6">
        <f>IF(AND(D11788&lt;=TOTAL_BEDS,J11788&lt;=TEMP_WORKER_MAX*TEMP_WORKER_HRS),1,0)</f>
        <v>0</v>
      </c>
      <c r="O11788" s="2">
        <f>L11788-M11788-K11788-FIXED_COSTS</f>
        <v>-40103.279661492357</v>
      </c>
      <c r="P11788" s="2">
        <f>IF(N11788=1,O11788,"")</f>
      </c>
    </row>
    <row r="11789">
      <c r="A11789" s="6">
        <v>18</v>
      </c>
      <c r="B11789" s="6">
        <v>2</v>
      </c>
      <c r="C11789" s="6">
        <v>5</v>
      </c>
      <c r="D11789" s="6">
        <f>A11789+B11789+C11789</f>
        <v>25</v>
      </c>
      <c r="E11789" s="5">
        <f>IF(A11789=0,0,A11789*LABOR_HRS_WK_TOM*SEASON_WEEKS*(1+DIM_PCT_TOM)^A11789)</f>
        <v>9007.0660478574282</v>
      </c>
      <c r="F11789" s="5">
        <f>IF(B11789=0,0,B11789*LABOR_HRS_WK_CAR*SEASON_WEEKS*(1+DIM_PCT_CAR)^B11789)</f>
        <v>63.037499999999994</v>
      </c>
      <c r="G11789" s="5">
        <f>IF(C11789=0,0,C11789*LABOR_HRS_WK_MES*SEASON_WEEKS*(1+DIM_PCT_MES)^C11789)</f>
        <v>239.41848456573481</v>
      </c>
      <c r="H11789" s="5">
        <f>E11789+F11789+G11789</f>
        <v>9309.5220324231632</v>
      </c>
      <c r="I11789" s="5">
        <f>MIN(H11789,FARMER_HRS)</f>
        <v>720</v>
      </c>
      <c r="J11789" s="5">
        <f>MAX(0,H11789-FARMER_HRS)</f>
        <v>8589.5220324231632</v>
      </c>
      <c r="K11789" s="2">
        <f>I11789*FARMER_RATE+J11789*TEMP_WORKER_RATE</f>
        <v>174123.64639623548</v>
      </c>
      <c r="L11789" s="2">
        <f>A11789*PRICE_TOM+B11789*PRICE_CAR+C11789*PRICE_MES</f>
        <v>176088</v>
      </c>
      <c r="M11789" s="2">
        <f>A11789*FERT_BED_TOM+B11789*FERT_BED_CAR+C11789*FERT_BED_MES</f>
        <v>21120</v>
      </c>
      <c r="N11789" s="6">
        <f>IF(AND(D11789&lt;=TOTAL_BEDS,J11789&lt;=TEMP_WORKER_MAX*TEMP_WORKER_HRS),1,0)</f>
        <v>0</v>
      </c>
      <c r="O11789" s="2">
        <f>L11789-M11789-K11789-FIXED_COSTS</f>
        <v>-39155.646396235476</v>
      </c>
      <c r="P11789" s="2">
        <f>IF(N11789=1,O11789,"")</f>
      </c>
    </row>
    <row r="11790">
      <c r="A11790" s="6">
        <v>18</v>
      </c>
      <c r="B11790" s="6">
        <v>2</v>
      </c>
      <c r="C11790" s="6">
        <v>6</v>
      </c>
      <c r="D11790" s="6">
        <f>A11790+B11790+C11790</f>
        <v>26</v>
      </c>
      <c r="E11790" s="5">
        <f>IF(A11790=0,0,A11790*LABOR_HRS_WK_TOM*SEASON_WEEKS*(1+DIM_PCT_TOM)^A11790)</f>
        <v>9007.0660478574282</v>
      </c>
      <c r="F11790" s="5">
        <f>IF(B11790=0,0,B11790*LABOR_HRS_WK_CAR*SEASON_WEEKS*(1+DIM_PCT_CAR)^B11790)</f>
        <v>63.037499999999994</v>
      </c>
      <c r="G11790" s="5">
        <f>IF(C11790=0,0,C11790*LABOR_HRS_WK_MES*SEASON_WEEKS*(1+DIM_PCT_MES)^C11790)</f>
        <v>290.89345874736773</v>
      </c>
      <c r="H11790" s="5">
        <f>E11790+F11790+G11790</f>
        <v>9360.9970066047972</v>
      </c>
      <c r="I11790" s="5">
        <f>MIN(H11790,FARMER_HRS)</f>
        <v>720</v>
      </c>
      <c r="J11790" s="5">
        <f>MAX(0,H11790-FARMER_HRS)</f>
        <v>8640.9970066047972</v>
      </c>
      <c r="K11790" s="2">
        <f>I11790*FARMER_RATE+J11790*TEMP_WORKER_RATE</f>
        <v>175017.3091424444</v>
      </c>
      <c r="L11790" s="2">
        <f>A11790*PRICE_TOM+B11790*PRICE_CAR+C11790*PRICE_MES</f>
        <v>178788</v>
      </c>
      <c r="M11790" s="2">
        <f>A11790*FERT_BED_TOM+B11790*FERT_BED_CAR+C11790*FERT_BED_MES</f>
        <v>22000</v>
      </c>
      <c r="N11790" s="6">
        <f>IF(AND(D11790&lt;=TOTAL_BEDS,J11790&lt;=TEMP_WORKER_MAX*TEMP_WORKER_HRS),1,0)</f>
        <v>0</v>
      </c>
      <c r="O11790" s="2">
        <f>L11790-M11790-K11790-FIXED_COSTS</f>
        <v>-38229.3091424444</v>
      </c>
      <c r="P11790" s="2">
        <f>IF(N11790=1,O11790,"")</f>
      </c>
    </row>
    <row r="11791">
      <c r="A11791" s="6">
        <v>18</v>
      </c>
      <c r="B11791" s="6">
        <v>2</v>
      </c>
      <c r="C11791" s="6">
        <v>7</v>
      </c>
      <c r="D11791" s="6">
        <f>A11791+B11791+C11791</f>
        <v>27</v>
      </c>
      <c r="E11791" s="5">
        <f>IF(A11791=0,0,A11791*LABOR_HRS_WK_TOM*SEASON_WEEKS*(1+DIM_PCT_TOM)^A11791)</f>
        <v>9007.0660478574282</v>
      </c>
      <c r="F11791" s="5">
        <f>IF(B11791=0,0,B11791*LABOR_HRS_WK_CAR*SEASON_WEEKS*(1+DIM_PCT_CAR)^B11791)</f>
        <v>63.037499999999994</v>
      </c>
      <c r="G11791" s="5">
        <f>IF(C11791=0,0,C11791*LABOR_HRS_WK_MES*SEASON_WEEKS*(1+DIM_PCT_MES)^C11791)</f>
        <v>343.61789814532818</v>
      </c>
      <c r="H11791" s="5">
        <f>E11791+F11791+G11791</f>
        <v>9413.7214460027571</v>
      </c>
      <c r="I11791" s="5">
        <f>MIN(H11791,FARMER_HRS)</f>
        <v>720</v>
      </c>
      <c r="J11791" s="5">
        <f>MAX(0,H11791-FARMER_HRS)</f>
        <v>8693.7214460027571</v>
      </c>
      <c r="K11791" s="2">
        <f>I11791*FARMER_RATE+J11791*TEMP_WORKER_RATE</f>
        <v>175932.66399310343</v>
      </c>
      <c r="L11791" s="2">
        <f>A11791*PRICE_TOM+B11791*PRICE_CAR+C11791*PRICE_MES</f>
        <v>181488</v>
      </c>
      <c r="M11791" s="2">
        <f>A11791*FERT_BED_TOM+B11791*FERT_BED_CAR+C11791*FERT_BED_MES</f>
        <v>22880</v>
      </c>
      <c r="N11791" s="6">
        <f>IF(AND(D11791&lt;=TOTAL_BEDS,J11791&lt;=TEMP_WORKER_MAX*TEMP_WORKER_HRS),1,0)</f>
        <v>0</v>
      </c>
      <c r="O11791" s="2">
        <f>L11791-M11791-K11791-FIXED_COSTS</f>
        <v>-37324.66399310343</v>
      </c>
      <c r="P11791" s="2">
        <f>IF(N11791=1,O11791,"")</f>
      </c>
    </row>
    <row r="11792">
      <c r="A11792" s="6">
        <v>18</v>
      </c>
      <c r="B11792" s="6">
        <v>2</v>
      </c>
      <c r="C11792" s="6">
        <v>8</v>
      </c>
      <c r="D11792" s="6">
        <f>A11792+B11792+C11792</f>
        <v>28</v>
      </c>
      <c r="E11792" s="5">
        <f>IF(A11792=0,0,A11792*LABOR_HRS_WK_TOM*SEASON_WEEKS*(1+DIM_PCT_TOM)^A11792)</f>
        <v>9007.0660478574282</v>
      </c>
      <c r="F11792" s="5">
        <f>IF(B11792=0,0,B11792*LABOR_HRS_WK_CAR*SEASON_WEEKS*(1+DIM_PCT_CAR)^B11792)</f>
        <v>63.037499999999994</v>
      </c>
      <c r="G11792" s="5">
        <f>IF(C11792=0,0,C11792*LABOR_HRS_WK_MES*SEASON_WEEKS*(1+DIM_PCT_MES)^C11792)</f>
        <v>397.61499642530833</v>
      </c>
      <c r="H11792" s="5">
        <f>E11792+F11792+G11792</f>
        <v>9467.7185442827376</v>
      </c>
      <c r="I11792" s="5">
        <f>MIN(H11792,FARMER_HRS)</f>
        <v>720</v>
      </c>
      <c r="J11792" s="5">
        <f>MAX(0,H11792-FARMER_HRS)</f>
        <v>8747.7185442827376</v>
      </c>
      <c r="K11792" s="2">
        <f>I11792*FARMER_RATE+J11792*TEMP_WORKER_RATE</f>
        <v>176870.11361601975</v>
      </c>
      <c r="L11792" s="2">
        <f>A11792*PRICE_TOM+B11792*PRICE_CAR+C11792*PRICE_MES</f>
        <v>184188</v>
      </c>
      <c r="M11792" s="2">
        <f>A11792*FERT_BED_TOM+B11792*FERT_BED_CAR+C11792*FERT_BED_MES</f>
        <v>23760</v>
      </c>
      <c r="N11792" s="6">
        <f>IF(AND(D11792&lt;=TOTAL_BEDS,J11792&lt;=TEMP_WORKER_MAX*TEMP_WORKER_HRS),1,0)</f>
        <v>0</v>
      </c>
      <c r="O11792" s="2">
        <f>L11792-M11792-K11792-FIXED_COSTS</f>
        <v>-36442.113616019749</v>
      </c>
      <c r="P11792" s="2">
        <f>IF(N11792=1,O11792,"")</f>
      </c>
    </row>
    <row r="11793">
      <c r="A11793" s="6">
        <v>18</v>
      </c>
      <c r="B11793" s="6">
        <v>2</v>
      </c>
      <c r="C11793" s="6">
        <v>9</v>
      </c>
      <c r="D11793" s="6">
        <f>A11793+B11793+C11793</f>
        <v>29</v>
      </c>
      <c r="E11793" s="5">
        <f>IF(A11793=0,0,A11793*LABOR_HRS_WK_TOM*SEASON_WEEKS*(1+DIM_PCT_TOM)^A11793)</f>
        <v>9007.0660478574282</v>
      </c>
      <c r="F11793" s="5">
        <f>IF(B11793=0,0,B11793*LABOR_HRS_WK_CAR*SEASON_WEEKS*(1+DIM_PCT_CAR)^B11793)</f>
        <v>63.037499999999994</v>
      </c>
      <c r="G11793" s="5">
        <f>IF(C11793=0,0,C11793*LABOR_HRS_WK_MES*SEASON_WEEKS*(1+DIM_PCT_MES)^C11793)</f>
        <v>452.90833186570273</v>
      </c>
      <c r="H11793" s="5">
        <f>E11793+F11793+G11793</f>
        <v>9523.0118797231316</v>
      </c>
      <c r="I11793" s="5">
        <f>MIN(H11793,FARMER_HRS)</f>
        <v>720</v>
      </c>
      <c r="J11793" s="5">
        <f>MAX(0,H11793-FARMER_HRS)</f>
        <v>8803.0118797231316</v>
      </c>
      <c r="K11793" s="2">
        <f>I11793*FARMER_RATE+J11793*TEMP_WORKER_RATE</f>
        <v>177830.06735630435</v>
      </c>
      <c r="L11793" s="2">
        <f>A11793*PRICE_TOM+B11793*PRICE_CAR+C11793*PRICE_MES</f>
        <v>186888</v>
      </c>
      <c r="M11793" s="2">
        <f>A11793*FERT_BED_TOM+B11793*FERT_BED_CAR+C11793*FERT_BED_MES</f>
        <v>24640</v>
      </c>
      <c r="N11793" s="6">
        <f>IF(AND(D11793&lt;=TOTAL_BEDS,J11793&lt;=TEMP_WORKER_MAX*TEMP_WORKER_HRS),1,0)</f>
        <v>0</v>
      </c>
      <c r="O11793" s="2">
        <f>L11793-M11793-K11793-FIXED_COSTS</f>
        <v>-35582.067356304353</v>
      </c>
      <c r="P11793" s="2">
        <f>IF(N11793=1,O11793,"")</f>
      </c>
    </row>
    <row r="11794">
      <c r="A11794" s="6">
        <v>18</v>
      </c>
      <c r="B11794" s="6">
        <v>2</v>
      </c>
      <c r="C11794" s="6">
        <v>10</v>
      </c>
      <c r="D11794" s="6">
        <f>A11794+B11794+C11794</f>
        <v>30</v>
      </c>
      <c r="E11794" s="5">
        <f>IF(A11794=0,0,A11794*LABOR_HRS_WK_TOM*SEASON_WEEKS*(1+DIM_PCT_TOM)^A11794)</f>
        <v>9007.0660478574282</v>
      </c>
      <c r="F11794" s="5">
        <f>IF(B11794=0,0,B11794*LABOR_HRS_WK_CAR*SEASON_WEEKS*(1+DIM_PCT_CAR)^B11794)</f>
        <v>63.037499999999994</v>
      </c>
      <c r="G11794" s="5">
        <f>IF(C11794=0,0,C11794*LABOR_HRS_WK_MES*SEASON_WEEKS*(1+DIM_PCT_MES)^C11794)</f>
        <v>509.52187334891551</v>
      </c>
      <c r="H11794" s="5">
        <f>E11794+F11794+G11794</f>
        <v>9579.6254212063432</v>
      </c>
      <c r="I11794" s="5">
        <f>MIN(H11794,FARMER_HRS)</f>
        <v>720</v>
      </c>
      <c r="J11794" s="5">
        <f>MAX(0,H11794-FARMER_HRS)</f>
        <v>8859.6254212063432</v>
      </c>
      <c r="K11794" s="2">
        <f>I11794*FARMER_RATE+J11794*TEMP_WORKER_RATE</f>
        <v>178812.94134038789</v>
      </c>
      <c r="L11794" s="2">
        <f>A11794*PRICE_TOM+B11794*PRICE_CAR+C11794*PRICE_MES</f>
        <v>189588</v>
      </c>
      <c r="M11794" s="2">
        <f>A11794*FERT_BED_TOM+B11794*FERT_BED_CAR+C11794*FERT_BED_MES</f>
        <v>25520</v>
      </c>
      <c r="N11794" s="6">
        <f>IF(AND(D11794&lt;=TOTAL_BEDS,J11794&lt;=TEMP_WORKER_MAX*TEMP_WORKER_HRS),1,0)</f>
        <v>0</v>
      </c>
      <c r="O11794" s="2">
        <f>L11794-M11794-K11794-FIXED_COSTS</f>
        <v>-34744.941340387886</v>
      </c>
      <c r="P11794" s="2">
        <f>IF(N11794=1,O11794,"")</f>
      </c>
    </row>
    <row r="11795">
      <c r="A11795" s="6">
        <v>18</v>
      </c>
      <c r="B11795" s="6">
        <v>2</v>
      </c>
      <c r="C11795" s="6">
        <v>11</v>
      </c>
      <c r="D11795" s="6">
        <f>A11795+B11795+C11795</f>
        <v>31</v>
      </c>
      <c r="E11795" s="5">
        <f>IF(A11795=0,0,A11795*LABOR_HRS_WK_TOM*SEASON_WEEKS*(1+DIM_PCT_TOM)^A11795)</f>
        <v>9007.0660478574282</v>
      </c>
      <c r="F11795" s="5">
        <f>IF(B11795=0,0,B11795*LABOR_HRS_WK_CAR*SEASON_WEEKS*(1+DIM_PCT_CAR)^B11795)</f>
        <v>63.037499999999994</v>
      </c>
      <c r="G11795" s="5">
        <f>IF(C11795=0,0,C11795*LABOR_HRS_WK_MES*SEASON_WEEKS*(1+DIM_PCT_MES)^C11795)</f>
        <v>567.47998644235463</v>
      </c>
      <c r="H11795" s="5">
        <f>E11795+F11795+G11795</f>
        <v>9637.5835342997834</v>
      </c>
      <c r="I11795" s="5">
        <f>MIN(H11795,FARMER_HRS)</f>
        <v>720</v>
      </c>
      <c r="J11795" s="5">
        <f>MAX(0,H11795-FARMER_HRS)</f>
        <v>8917.5835342997834</v>
      </c>
      <c r="K11795" s="2">
        <f>I11795*FARMER_RATE+J11795*TEMP_WORKER_RATE</f>
        <v>179819.15858159345</v>
      </c>
      <c r="L11795" s="2">
        <f>A11795*PRICE_TOM+B11795*PRICE_CAR+C11795*PRICE_MES</f>
        <v>192288</v>
      </c>
      <c r="M11795" s="2">
        <f>A11795*FERT_BED_TOM+B11795*FERT_BED_CAR+C11795*FERT_BED_MES</f>
        <v>26400</v>
      </c>
      <c r="N11795" s="6">
        <f>IF(AND(D11795&lt;=TOTAL_BEDS,J11795&lt;=TEMP_WORKER_MAX*TEMP_WORKER_HRS),1,0)</f>
        <v>0</v>
      </c>
      <c r="O11795" s="2">
        <f>L11795-M11795-K11795-FIXED_COSTS</f>
        <v>-33931.158581593452</v>
      </c>
      <c r="P11795" s="2">
        <f>IF(N11795=1,O11795,"")</f>
      </c>
    </row>
    <row r="11796">
      <c r="A11796" s="6">
        <v>18</v>
      </c>
      <c r="B11796" s="6">
        <v>2</v>
      </c>
      <c r="C11796" s="6">
        <v>12</v>
      </c>
      <c r="D11796" s="6">
        <f>A11796+B11796+C11796</f>
        <v>32</v>
      </c>
      <c r="E11796" s="5">
        <f>IF(A11796=0,0,A11796*LABOR_HRS_WK_TOM*SEASON_WEEKS*(1+DIM_PCT_TOM)^A11796)</f>
        <v>9007.0660478574282</v>
      </c>
      <c r="F11796" s="5">
        <f>IF(B11796=0,0,B11796*LABOR_HRS_WK_CAR*SEASON_WEEKS*(1+DIM_PCT_CAR)^B11796)</f>
        <v>63.037499999999994</v>
      </c>
      <c r="G11796" s="5">
        <f>IF(C11796=0,0,C11796*LABOR_HRS_WK_MES*SEASON_WEEKS*(1+DIM_PCT_MES)^C11796)</f>
        <v>626.807439570419</v>
      </c>
      <c r="H11796" s="5">
        <f>E11796+F11796+G11796</f>
        <v>9696.9109874278474</v>
      </c>
      <c r="I11796" s="5">
        <f>MIN(H11796,FARMER_HRS)</f>
        <v>720</v>
      </c>
      <c r="J11796" s="5">
        <f>MAX(0,H11796-FARMER_HRS)</f>
        <v>8976.9109874278474</v>
      </c>
      <c r="K11796" s="2">
        <f>I11796*FARMER_RATE+J11796*TEMP_WORKER_RATE</f>
        <v>180849.14908728903</v>
      </c>
      <c r="L11796" s="2">
        <f>A11796*PRICE_TOM+B11796*PRICE_CAR+C11796*PRICE_MES</f>
        <v>194988</v>
      </c>
      <c r="M11796" s="2">
        <f>A11796*FERT_BED_TOM+B11796*FERT_BED_CAR+C11796*FERT_BED_MES</f>
        <v>27280</v>
      </c>
      <c r="N11796" s="6">
        <f>IF(AND(D11796&lt;=TOTAL_BEDS,J11796&lt;=TEMP_WORKER_MAX*TEMP_WORKER_HRS),1,0)</f>
        <v>0</v>
      </c>
      <c r="O11796" s="2">
        <f>L11796-M11796-K11796-FIXED_COSTS</f>
        <v>-33141.149087289028</v>
      </c>
      <c r="P11796" s="2">
        <f>IF(N11796=1,O11796,"")</f>
      </c>
    </row>
    <row r="11797">
      <c r="A11797" s="6">
        <v>18</v>
      </c>
      <c r="B11797" s="6">
        <v>2</v>
      </c>
      <c r="C11797" s="6">
        <v>13</v>
      </c>
      <c r="D11797" s="6">
        <f>A11797+B11797+C11797</f>
        <v>33</v>
      </c>
      <c r="E11797" s="5">
        <f>IF(A11797=0,0,A11797*LABOR_HRS_WK_TOM*SEASON_WEEKS*(1+DIM_PCT_TOM)^A11797)</f>
        <v>9007.0660478574282</v>
      </c>
      <c r="F11797" s="5">
        <f>IF(B11797=0,0,B11797*LABOR_HRS_WK_CAR*SEASON_WEEKS*(1+DIM_PCT_CAR)^B11797)</f>
        <v>63.037499999999994</v>
      </c>
      <c r="G11797" s="5">
        <f>IF(C11797=0,0,C11797*LABOR_HRS_WK_MES*SEASON_WEEKS*(1+DIM_PCT_MES)^C11797)</f>
        <v>687.52941027880331</v>
      </c>
      <c r="H11797" s="5">
        <f>E11797+F11797+G11797</f>
        <v>9757.6329581362315</v>
      </c>
      <c r="I11797" s="5">
        <f>MIN(H11797,FARMER_HRS)</f>
        <v>720</v>
      </c>
      <c r="J11797" s="5">
        <f>MAX(0,H11797-FARMER_HRS)</f>
        <v>9037.6329581362315</v>
      </c>
      <c r="K11797" s="2">
        <f>I11797*FARMER_RATE+J11797*TEMP_WORKER_RATE</f>
        <v>181903.34996764289</v>
      </c>
      <c r="L11797" s="2">
        <f>A11797*PRICE_TOM+B11797*PRICE_CAR+C11797*PRICE_MES</f>
        <v>197688</v>
      </c>
      <c r="M11797" s="2">
        <f>A11797*FERT_BED_TOM+B11797*FERT_BED_CAR+C11797*FERT_BED_MES</f>
        <v>28160</v>
      </c>
      <c r="N11797" s="6">
        <f>IF(AND(D11797&lt;=TOTAL_BEDS,J11797&lt;=TEMP_WORKER_MAX*TEMP_WORKER_HRS),1,0)</f>
        <v>0</v>
      </c>
      <c r="O11797" s="2">
        <f>L11797-M11797-K11797-FIXED_COSTS</f>
        <v>-32375.349967642891</v>
      </c>
      <c r="P11797" s="2">
        <f>IF(N11797=1,O11797,"")</f>
      </c>
    </row>
    <row r="11798">
      <c r="A11798" s="6">
        <v>18</v>
      </c>
      <c r="B11798" s="6">
        <v>2</v>
      </c>
      <c r="C11798" s="6">
        <v>14</v>
      </c>
      <c r="D11798" s="6">
        <f>A11798+B11798+C11798</f>
        <v>34</v>
      </c>
      <c r="E11798" s="5">
        <f>IF(A11798=0,0,A11798*LABOR_HRS_WK_TOM*SEASON_WEEKS*(1+DIM_PCT_TOM)^A11798)</f>
        <v>9007.0660478574282</v>
      </c>
      <c r="F11798" s="5">
        <f>IF(B11798=0,0,B11798*LABOR_HRS_WK_CAR*SEASON_WEEKS*(1+DIM_PCT_CAR)^B11798)</f>
        <v>63.037499999999994</v>
      </c>
      <c r="G11798" s="5">
        <f>IF(C11798=0,0,C11798*LABOR_HRS_WK_MES*SEASON_WEEKS*(1+DIM_PCT_MES)^C11798)</f>
        <v>749.67149159246435</v>
      </c>
      <c r="H11798" s="5">
        <f>E11798+F11798+G11798</f>
        <v>9819.7750394498926</v>
      </c>
      <c r="I11798" s="5">
        <f>MIN(H11798,FARMER_HRS)</f>
        <v>720</v>
      </c>
      <c r="J11798" s="5">
        <f>MAX(0,H11798-FARMER_HRS)</f>
        <v>9099.7750394498926</v>
      </c>
      <c r="K11798" s="2">
        <f>I11798*FARMER_RATE+J11798*TEMP_WORKER_RATE</f>
        <v>182982.20554600508</v>
      </c>
      <c r="L11798" s="2">
        <f>A11798*PRICE_TOM+B11798*PRICE_CAR+C11798*PRICE_MES</f>
        <v>200388</v>
      </c>
      <c r="M11798" s="2">
        <f>A11798*FERT_BED_TOM+B11798*FERT_BED_CAR+C11798*FERT_BED_MES</f>
        <v>29040</v>
      </c>
      <c r="N11798" s="6">
        <f>IF(AND(D11798&lt;=TOTAL_BEDS,J11798&lt;=TEMP_WORKER_MAX*TEMP_WORKER_HRS),1,0)</f>
        <v>0</v>
      </c>
      <c r="O11798" s="2">
        <f>L11798-M11798-K11798-FIXED_COSTS</f>
        <v>-31634.205546005076</v>
      </c>
      <c r="P11798" s="2">
        <f>IF(N11798=1,O11798,"")</f>
      </c>
    </row>
    <row r="11799">
      <c r="A11799" s="6">
        <v>18</v>
      </c>
      <c r="B11799" s="6">
        <v>2</v>
      </c>
      <c r="C11799" s="6">
        <v>15</v>
      </c>
      <c r="D11799" s="6">
        <f>A11799+B11799+C11799</f>
        <v>35</v>
      </c>
      <c r="E11799" s="5">
        <f>IF(A11799=0,0,A11799*LABOR_HRS_WK_TOM*SEASON_WEEKS*(1+DIM_PCT_TOM)^A11799)</f>
        <v>9007.0660478574282</v>
      </c>
      <c r="F11799" s="5">
        <f>IF(B11799=0,0,B11799*LABOR_HRS_WK_CAR*SEASON_WEEKS*(1+DIM_PCT_CAR)^B11799)</f>
        <v>63.037499999999994</v>
      </c>
      <c r="G11799" s="5">
        <f>IF(C11799=0,0,C11799*LABOR_HRS_WK_MES*SEASON_WEEKS*(1+DIM_PCT_MES)^C11799)</f>
        <v>813.25969846861074</v>
      </c>
      <c r="H11799" s="5">
        <f>E11799+F11799+G11799</f>
        <v>9883.36324632604</v>
      </c>
      <c r="I11799" s="5">
        <f>MIN(H11799,FARMER_HRS)</f>
        <v>720</v>
      </c>
      <c r="J11799" s="5">
        <f>MAX(0,H11799-FARMER_HRS)</f>
        <v>9163.36324632604</v>
      </c>
      <c r="K11799" s="2">
        <f>I11799*FARMER_RATE+J11799*TEMP_WORKER_RATE</f>
        <v>184086.16747093821</v>
      </c>
      <c r="L11799" s="2">
        <f>A11799*PRICE_TOM+B11799*PRICE_CAR+C11799*PRICE_MES</f>
        <v>203088</v>
      </c>
      <c r="M11799" s="2">
        <f>A11799*FERT_BED_TOM+B11799*FERT_BED_CAR+C11799*FERT_BED_MES</f>
        <v>29920</v>
      </c>
      <c r="N11799" s="6">
        <f>IF(AND(D11799&lt;=TOTAL_BEDS,J11799&lt;=TEMP_WORKER_MAX*TEMP_WORKER_HRS),1,0)</f>
        <v>0</v>
      </c>
      <c r="O11799" s="2">
        <f>L11799-M11799-K11799-FIXED_COSTS</f>
        <v>-30918.167470938206</v>
      </c>
      <c r="P11799" s="2">
        <f>IF(N11799=1,O11799,"")</f>
      </c>
    </row>
    <row r="11800">
      <c r="A11800" s="6">
        <v>18</v>
      </c>
      <c r="B11800" s="6">
        <v>2</v>
      </c>
      <c r="C11800" s="6">
        <v>16</v>
      </c>
      <c r="D11800" s="6">
        <f>A11800+B11800+C11800</f>
        <v>36</v>
      </c>
      <c r="E11800" s="5">
        <f>IF(A11800=0,0,A11800*LABOR_HRS_WK_TOM*SEASON_WEEKS*(1+DIM_PCT_TOM)^A11800)</f>
        <v>9007.0660478574282</v>
      </c>
      <c r="F11800" s="5">
        <f>IF(B11800=0,0,B11800*LABOR_HRS_WK_CAR*SEASON_WEEKS*(1+DIM_PCT_CAR)^B11800)</f>
        <v>63.037499999999994</v>
      </c>
      <c r="G11800" s="5">
        <f>IF(C11800=0,0,C11800*LABOR_HRS_WK_MES*SEASON_WEEKS*(1+DIM_PCT_MES)^C11800)</f>
        <v>878.32047434609967</v>
      </c>
      <c r="H11800" s="5">
        <f>E11800+F11800+G11800</f>
        <v>9948.4240222035278</v>
      </c>
      <c r="I11800" s="5">
        <f>MIN(H11800,FARMER_HRS)</f>
        <v>720</v>
      </c>
      <c r="J11800" s="5">
        <f>MAX(0,H11800-FARMER_HRS)</f>
        <v>9228.4240222035278</v>
      </c>
      <c r="K11800" s="2">
        <f>I11800*FARMER_RATE+J11800*TEMP_WORKER_RATE</f>
        <v>185215.69482992234</v>
      </c>
      <c r="L11800" s="2">
        <f>A11800*PRICE_TOM+B11800*PRICE_CAR+C11800*PRICE_MES</f>
        <v>205788</v>
      </c>
      <c r="M11800" s="2">
        <f>A11800*FERT_BED_TOM+B11800*FERT_BED_CAR+C11800*FERT_BED_MES</f>
        <v>30800</v>
      </c>
      <c r="N11800" s="6">
        <f>IF(AND(D11800&lt;=TOTAL_BEDS,J11800&lt;=TEMP_WORKER_MAX*TEMP_WORKER_HRS),1,0)</f>
        <v>0</v>
      </c>
      <c r="O11800" s="2">
        <f>L11800-M11800-K11800-FIXED_COSTS</f>
        <v>-30227.694829922344</v>
      </c>
      <c r="P11800" s="2">
        <f>IF(N11800=1,O11800,"")</f>
      </c>
    </row>
    <row r="11801">
      <c r="A11801" s="6">
        <v>18</v>
      </c>
      <c r="B11801" s="6">
        <v>2</v>
      </c>
      <c r="C11801" s="6">
        <v>17</v>
      </c>
      <c r="D11801" s="6">
        <f>A11801+B11801+C11801</f>
        <v>37</v>
      </c>
      <c r="E11801" s="5">
        <f>IF(A11801=0,0,A11801*LABOR_HRS_WK_TOM*SEASON_WEEKS*(1+DIM_PCT_TOM)^A11801)</f>
        <v>9007.0660478574282</v>
      </c>
      <c r="F11801" s="5">
        <f>IF(B11801=0,0,B11801*LABOR_HRS_WK_CAR*SEASON_WEEKS*(1+DIM_PCT_CAR)^B11801)</f>
        <v>63.037499999999994</v>
      </c>
      <c r="G11801" s="5">
        <f>IF(C11801=0,0,C11801*LABOR_HRS_WK_MES*SEASON_WEEKS*(1+DIM_PCT_MES)^C11801)</f>
        <v>944.88069779263992</v>
      </c>
      <c r="H11801" s="5">
        <f>E11801+F11801+G11801</f>
        <v>10014.984245650068</v>
      </c>
      <c r="I11801" s="5">
        <f>MIN(H11801,FARMER_HRS)</f>
        <v>720</v>
      </c>
      <c r="J11801" s="5">
        <f>MAX(0,H11801-FARMER_HRS)</f>
        <v>9294.9842456500683</v>
      </c>
      <c r="K11801" s="2">
        <f>I11801*FARMER_RATE+J11801*TEMP_WORKER_RATE</f>
        <v>186371.25426475811</v>
      </c>
      <c r="L11801" s="2">
        <f>A11801*PRICE_TOM+B11801*PRICE_CAR+C11801*PRICE_MES</f>
        <v>208488</v>
      </c>
      <c r="M11801" s="2">
        <f>A11801*FERT_BED_TOM+B11801*FERT_BED_CAR+C11801*FERT_BED_MES</f>
        <v>31680</v>
      </c>
      <c r="N11801" s="6">
        <f>IF(AND(D11801&lt;=TOTAL_BEDS,J11801&lt;=TEMP_WORKER_MAX*TEMP_WORKER_HRS),1,0)</f>
        <v>0</v>
      </c>
      <c r="O11801" s="2">
        <f>L11801-M11801-K11801-FIXED_COSTS</f>
        <v>-29563.254264758114</v>
      </c>
      <c r="P11801" s="2">
        <f>IF(N11801=1,O11801,"")</f>
      </c>
    </row>
    <row r="11802">
      <c r="A11802" s="6">
        <v>18</v>
      </c>
      <c r="B11802" s="6">
        <v>2</v>
      </c>
      <c r="C11802" s="6">
        <v>18</v>
      </c>
      <c r="D11802" s="6">
        <f>A11802+B11802+C11802</f>
        <v>38</v>
      </c>
      <c r="E11802" s="5">
        <f>IF(A11802=0,0,A11802*LABOR_HRS_WK_TOM*SEASON_WEEKS*(1+DIM_PCT_TOM)^A11802)</f>
        <v>9007.0660478574282</v>
      </c>
      <c r="F11802" s="5">
        <f>IF(B11802=0,0,B11802*LABOR_HRS_WK_CAR*SEASON_WEEKS*(1+DIM_PCT_CAR)^B11802)</f>
        <v>63.037499999999994</v>
      </c>
      <c r="G11802" s="5">
        <f>IF(C11802=0,0,C11802*LABOR_HRS_WK_MES*SEASON_WEEKS*(1+DIM_PCT_MES)^C11802)</f>
        <v>1012.9676892512272</v>
      </c>
      <c r="H11802" s="5">
        <f>E11802+F11802+G11802</f>
        <v>10083.071237108656</v>
      </c>
      <c r="I11802" s="5">
        <f>MIN(H11802,FARMER_HRS)</f>
        <v>720</v>
      </c>
      <c r="J11802" s="5">
        <f>MAX(0,H11802-FARMER_HRS)</f>
        <v>9363.0712371086556</v>
      </c>
      <c r="K11802" s="2">
        <f>I11802*FARMER_RATE+J11802*TEMP_WORKER_RATE</f>
        <v>187553.32008869192</v>
      </c>
      <c r="L11802" s="2">
        <f>A11802*PRICE_TOM+B11802*PRICE_CAR+C11802*PRICE_MES</f>
        <v>211188</v>
      </c>
      <c r="M11802" s="2">
        <f>A11802*FERT_BED_TOM+B11802*FERT_BED_CAR+C11802*FERT_BED_MES</f>
        <v>32560</v>
      </c>
      <c r="N11802" s="6">
        <f>IF(AND(D11802&lt;=TOTAL_BEDS,J11802&lt;=TEMP_WORKER_MAX*TEMP_WORKER_HRS),1,0)</f>
        <v>0</v>
      </c>
      <c r="O11802" s="2">
        <f>L11802-M11802-K11802-FIXED_COSTS</f>
        <v>-28925.320088691922</v>
      </c>
      <c r="P11802" s="2">
        <f>IF(N11802=1,O11802,"")</f>
      </c>
    </row>
    <row r="11803">
      <c r="A11803" s="6">
        <v>18</v>
      </c>
      <c r="B11803" s="6">
        <v>2</v>
      </c>
      <c r="C11803" s="6">
        <v>19</v>
      </c>
      <c r="D11803" s="6">
        <f>A11803+B11803+C11803</f>
        <v>39</v>
      </c>
      <c r="E11803" s="5">
        <f>IF(A11803=0,0,A11803*LABOR_HRS_WK_TOM*SEASON_WEEKS*(1+DIM_PCT_TOM)^A11803)</f>
        <v>9007.0660478574282</v>
      </c>
      <c r="F11803" s="5">
        <f>IF(B11803=0,0,B11803*LABOR_HRS_WK_CAR*SEASON_WEEKS*(1+DIM_PCT_CAR)^B11803)</f>
        <v>63.037499999999994</v>
      </c>
      <c r="G11803" s="5">
        <f>IF(C11803=0,0,C11803*LABOR_HRS_WK_MES*SEASON_WEEKS*(1+DIM_PCT_MES)^C11803)</f>
        <v>1082.6092178872491</v>
      </c>
      <c r="H11803" s="5">
        <f>E11803+F11803+G11803</f>
        <v>10152.712765744678</v>
      </c>
      <c r="I11803" s="5">
        <f>MIN(H11803,FARMER_HRS)</f>
        <v>720</v>
      </c>
      <c r="J11803" s="5">
        <f>MAX(0,H11803-FARMER_HRS)</f>
        <v>9432.7127657446781</v>
      </c>
      <c r="K11803" s="2">
        <f>I11803*FARMER_RATE+J11803*TEMP_WORKER_RATE</f>
        <v>188762.37440528953</v>
      </c>
      <c r="L11803" s="2">
        <f>A11803*PRICE_TOM+B11803*PRICE_CAR+C11803*PRICE_MES</f>
        <v>213888</v>
      </c>
      <c r="M11803" s="2">
        <f>A11803*FERT_BED_TOM+B11803*FERT_BED_CAR+C11803*FERT_BED_MES</f>
        <v>33440</v>
      </c>
      <c r="N11803" s="6">
        <f>IF(AND(D11803&lt;=TOTAL_BEDS,J11803&lt;=TEMP_WORKER_MAX*TEMP_WORKER_HRS),1,0)</f>
        <v>0</v>
      </c>
      <c r="O11803" s="2">
        <f>L11803-M11803-K11803-FIXED_COSTS</f>
        <v>-28314.374405289534</v>
      </c>
      <c r="P11803" s="2">
        <f>IF(N11803=1,O11803,"")</f>
      </c>
    </row>
    <row r="11804">
      <c r="A11804" s="6">
        <v>18</v>
      </c>
      <c r="B11804" s="6">
        <v>2</v>
      </c>
      <c r="C11804" s="6">
        <v>20</v>
      </c>
      <c r="D11804" s="6">
        <f>A11804+B11804+C11804</f>
        <v>40</v>
      </c>
      <c r="E11804" s="5">
        <f>IF(A11804=0,0,A11804*LABOR_HRS_WK_TOM*SEASON_WEEKS*(1+DIM_PCT_TOM)^A11804)</f>
        <v>9007.0660478574282</v>
      </c>
      <c r="F11804" s="5">
        <f>IF(B11804=0,0,B11804*LABOR_HRS_WK_CAR*SEASON_WEEKS*(1+DIM_PCT_CAR)^B11804)</f>
        <v>63.037499999999994</v>
      </c>
      <c r="G11804" s="5">
        <f>IF(C11804=0,0,C11804*LABOR_HRS_WK_MES*SEASON_WEEKS*(1+DIM_PCT_MES)^C11804)</f>
        <v>1153.8335085377259</v>
      </c>
      <c r="H11804" s="5">
        <f>E11804+F11804+G11804</f>
        <v>10223.937056395154</v>
      </c>
      <c r="I11804" s="5">
        <f>MIN(H11804,FARMER_HRS)</f>
        <v>720</v>
      </c>
      <c r="J11804" s="5">
        <f>MAX(0,H11804-FARMER_HRS)</f>
        <v>9503.9370563951543</v>
      </c>
      <c r="K11804" s="2">
        <f>I11804*FARMER_RATE+J11804*TEMP_WORKER_RATE</f>
        <v>189998.90722908254</v>
      </c>
      <c r="L11804" s="2">
        <f>A11804*PRICE_TOM+B11804*PRICE_CAR+C11804*PRICE_MES</f>
        <v>216588</v>
      </c>
      <c r="M11804" s="2">
        <f>A11804*FERT_BED_TOM+B11804*FERT_BED_CAR+C11804*FERT_BED_MES</f>
        <v>34320</v>
      </c>
      <c r="N11804" s="6">
        <f>IF(AND(D11804&lt;=TOTAL_BEDS,J11804&lt;=TEMP_WORKER_MAX*TEMP_WORKER_HRS),1,0)</f>
        <v>0</v>
      </c>
      <c r="O11804" s="2">
        <f>L11804-M11804-K11804-FIXED_COSTS</f>
        <v>-27730.907229082542</v>
      </c>
      <c r="P11804" s="2">
        <f>IF(N11804=1,O11804,"")</f>
      </c>
    </row>
    <row r="11805">
      <c r="A11805" s="6">
        <v>18</v>
      </c>
      <c r="B11805" s="6">
        <v>2</v>
      </c>
      <c r="C11805" s="6">
        <v>21</v>
      </c>
      <c r="D11805" s="6">
        <f>A11805+B11805+C11805</f>
        <v>41</v>
      </c>
      <c r="E11805" s="5">
        <f>IF(A11805=0,0,A11805*LABOR_HRS_WK_TOM*SEASON_WEEKS*(1+DIM_PCT_TOM)^A11805)</f>
        <v>9007.0660478574282</v>
      </c>
      <c r="F11805" s="5">
        <f>IF(B11805=0,0,B11805*LABOR_HRS_WK_CAR*SEASON_WEEKS*(1+DIM_PCT_CAR)^B11805)</f>
        <v>63.037499999999994</v>
      </c>
      <c r="G11805" s="5">
        <f>IF(C11805=0,0,C11805*LABOR_HRS_WK_MES*SEASON_WEEKS*(1+DIM_PCT_MES)^C11805)</f>
        <v>1226.6692487641699</v>
      </c>
      <c r="H11805" s="5">
        <f>E11805+F11805+G11805</f>
        <v>10296.772796621599</v>
      </c>
      <c r="I11805" s="5">
        <f>MIN(H11805,FARMER_HRS)</f>
        <v>720</v>
      </c>
      <c r="J11805" s="5">
        <f>MAX(0,H11805-FARMER_HRS)</f>
        <v>9576.7727966215989</v>
      </c>
      <c r="K11805" s="2">
        <f>I11805*FARMER_RATE+J11805*TEMP_WORKER_RATE</f>
        <v>191263.41660801385</v>
      </c>
      <c r="L11805" s="2">
        <f>A11805*PRICE_TOM+B11805*PRICE_CAR+C11805*PRICE_MES</f>
        <v>219288</v>
      </c>
      <c r="M11805" s="2">
        <f>A11805*FERT_BED_TOM+B11805*FERT_BED_CAR+C11805*FERT_BED_MES</f>
        <v>35200</v>
      </c>
      <c r="N11805" s="6">
        <f>IF(AND(D11805&lt;=TOTAL_BEDS,J11805&lt;=TEMP_WORKER_MAX*TEMP_WORKER_HRS),1,0)</f>
        <v>0</v>
      </c>
      <c r="O11805" s="2">
        <f>L11805-M11805-K11805-FIXED_COSTS</f>
        <v>-27175.416608013853</v>
      </c>
      <c r="P11805" s="2">
        <f>IF(N11805=1,O11805,"")</f>
      </c>
    </row>
    <row r="11806">
      <c r="A11806" s="6">
        <v>18</v>
      </c>
      <c r="B11806" s="6">
        <v>2</v>
      </c>
      <c r="C11806" s="6">
        <v>22</v>
      </c>
      <c r="D11806" s="6">
        <f>A11806+B11806+C11806</f>
        <v>42</v>
      </c>
      <c r="E11806" s="5">
        <f>IF(A11806=0,0,A11806*LABOR_HRS_WK_TOM*SEASON_WEEKS*(1+DIM_PCT_TOM)^A11806)</f>
        <v>9007.0660478574282</v>
      </c>
      <c r="F11806" s="5">
        <f>IF(B11806=0,0,B11806*LABOR_HRS_WK_CAR*SEASON_WEEKS*(1+DIM_PCT_CAR)^B11806)</f>
        <v>63.037499999999994</v>
      </c>
      <c r="G11806" s="5">
        <f>IF(C11806=0,0,C11806*LABOR_HRS_WK_MES*SEASON_WEEKS*(1+DIM_PCT_MES)^C11806)</f>
        <v>1301.1455960105659</v>
      </c>
      <c r="H11806" s="5">
        <f>E11806+F11806+G11806</f>
        <v>10371.249143867994</v>
      </c>
      <c r="I11806" s="5">
        <f>MIN(H11806,FARMER_HRS)</f>
        <v>720</v>
      </c>
      <c r="J11806" s="5">
        <f>MAX(0,H11806-FARMER_HRS)</f>
        <v>9651.2491438679936</v>
      </c>
      <c r="K11806" s="2">
        <f>I11806*FARMER_RATE+J11806*TEMP_WORKER_RATE</f>
        <v>192556.40874770822</v>
      </c>
      <c r="L11806" s="2">
        <f>A11806*PRICE_TOM+B11806*PRICE_CAR+C11806*PRICE_MES</f>
        <v>221988</v>
      </c>
      <c r="M11806" s="2">
        <f>A11806*FERT_BED_TOM+B11806*FERT_BED_CAR+C11806*FERT_BED_MES</f>
        <v>36080</v>
      </c>
      <c r="N11806" s="6">
        <f>IF(AND(D11806&lt;=TOTAL_BEDS,J11806&lt;=TEMP_WORKER_MAX*TEMP_WORKER_HRS),1,0)</f>
        <v>0</v>
      </c>
      <c r="O11806" s="2">
        <f>L11806-M11806-K11806-FIXED_COSTS</f>
        <v>-26648.408747708221</v>
      </c>
      <c r="P11806" s="2">
        <f>IF(N11806=1,O11806,"")</f>
      </c>
    </row>
    <row r="11807">
      <c r="A11807" s="6">
        <v>18</v>
      </c>
      <c r="B11807" s="6">
        <v>2</v>
      </c>
      <c r="C11807" s="6">
        <v>23</v>
      </c>
      <c r="D11807" s="6">
        <f>A11807+B11807+C11807</f>
        <v>43</v>
      </c>
      <c r="E11807" s="5">
        <f>IF(A11807=0,0,A11807*LABOR_HRS_WK_TOM*SEASON_WEEKS*(1+DIM_PCT_TOM)^A11807)</f>
        <v>9007.0660478574282</v>
      </c>
      <c r="F11807" s="5">
        <f>IF(B11807=0,0,B11807*LABOR_HRS_WK_CAR*SEASON_WEEKS*(1+DIM_PCT_CAR)^B11807)</f>
        <v>63.037499999999994</v>
      </c>
      <c r="G11807" s="5">
        <f>IF(C11807=0,0,C11807*LABOR_HRS_WK_MES*SEASON_WEEKS*(1+DIM_PCT_MES)^C11807)</f>
        <v>1377.2921848680023</v>
      </c>
      <c r="H11807" s="5">
        <f>E11807+F11807+G11807</f>
        <v>10447.39573272543</v>
      </c>
      <c r="I11807" s="5">
        <f>MIN(H11807,FARMER_HRS)</f>
        <v>720</v>
      </c>
      <c r="J11807" s="5">
        <f>MAX(0,H11807-FARMER_HRS)</f>
        <v>9727.39573272543</v>
      </c>
      <c r="K11807" s="2">
        <f>I11807*FARMER_RATE+J11807*TEMP_WORKER_RATE</f>
        <v>193878.39813759428</v>
      </c>
      <c r="L11807" s="2">
        <f>A11807*PRICE_TOM+B11807*PRICE_CAR+C11807*PRICE_MES</f>
        <v>224688</v>
      </c>
      <c r="M11807" s="2">
        <f>A11807*FERT_BED_TOM+B11807*FERT_BED_CAR+C11807*FERT_BED_MES</f>
        <v>36960</v>
      </c>
      <c r="N11807" s="6">
        <f>IF(AND(D11807&lt;=TOTAL_BEDS,J11807&lt;=TEMP_WORKER_MAX*TEMP_WORKER_HRS),1,0)</f>
        <v>0</v>
      </c>
      <c r="O11807" s="2">
        <f>L11807-M11807-K11807-FIXED_COSTS</f>
        <v>-26150.398137594282</v>
      </c>
      <c r="P11807" s="2">
        <f>IF(N11807=1,O11807,"")</f>
      </c>
    </row>
    <row r="11808">
      <c r="A11808" s="6">
        <v>18</v>
      </c>
      <c r="B11808" s="6">
        <v>2</v>
      </c>
      <c r="C11808" s="6">
        <v>24</v>
      </c>
      <c r="D11808" s="6">
        <f>A11808+B11808+C11808</f>
        <v>44</v>
      </c>
      <c r="E11808" s="5">
        <f>IF(A11808=0,0,A11808*LABOR_HRS_WK_TOM*SEASON_WEEKS*(1+DIM_PCT_TOM)^A11808)</f>
        <v>9007.0660478574282</v>
      </c>
      <c r="F11808" s="5">
        <f>IF(B11808=0,0,B11808*LABOR_HRS_WK_CAR*SEASON_WEEKS*(1+DIM_PCT_CAR)^B11808)</f>
        <v>63.037499999999994</v>
      </c>
      <c r="G11808" s="5">
        <f>IF(C11808=0,0,C11808*LABOR_HRS_WK_MES*SEASON_WEEKS*(1+DIM_PCT_MES)^C11808)</f>
        <v>1455.139134447498</v>
      </c>
      <c r="H11808" s="5">
        <f>E11808+F11808+G11808</f>
        <v>10525.242682304926</v>
      </c>
      <c r="I11808" s="5">
        <f>MIN(H11808,FARMER_HRS)</f>
        <v>720</v>
      </c>
      <c r="J11808" s="5">
        <f>MAX(0,H11808-FARMER_HRS)</f>
        <v>9805.2426823049263</v>
      </c>
      <c r="K11808" s="2">
        <f>I11808*FARMER_RATE+J11808*TEMP_WORKER_RATE</f>
        <v>195229.90767890497</v>
      </c>
      <c r="L11808" s="2">
        <f>A11808*PRICE_TOM+B11808*PRICE_CAR+C11808*PRICE_MES</f>
        <v>227388</v>
      </c>
      <c r="M11808" s="2">
        <f>A11808*FERT_BED_TOM+B11808*FERT_BED_CAR+C11808*FERT_BED_MES</f>
        <v>37840</v>
      </c>
      <c r="N11808" s="6">
        <f>IF(AND(D11808&lt;=TOTAL_BEDS,J11808&lt;=TEMP_WORKER_MAX*TEMP_WORKER_HRS),1,0)</f>
        <v>0</v>
      </c>
      <c r="O11808" s="2">
        <f>L11808-M11808-K11808-FIXED_COSTS</f>
        <v>-25681.907678904972</v>
      </c>
      <c r="P11808" s="2">
        <f>IF(N11808=1,O11808,"")</f>
      </c>
    </row>
    <row r="11809">
      <c r="A11809" s="6">
        <v>18</v>
      </c>
      <c r="B11809" s="6">
        <v>2</v>
      </c>
      <c r="C11809" s="6">
        <v>25</v>
      </c>
      <c r="D11809" s="6">
        <f>A11809+B11809+C11809</f>
        <v>45</v>
      </c>
      <c r="E11809" s="5">
        <f>IF(A11809=0,0,A11809*LABOR_HRS_WK_TOM*SEASON_WEEKS*(1+DIM_PCT_TOM)^A11809)</f>
        <v>9007.0660478574282</v>
      </c>
      <c r="F11809" s="5">
        <f>IF(B11809=0,0,B11809*LABOR_HRS_WK_CAR*SEASON_WEEKS*(1+DIM_PCT_CAR)^B11809)</f>
        <v>63.037499999999994</v>
      </c>
      <c r="G11809" s="5">
        <f>IF(C11809=0,0,C11809*LABOR_HRS_WK_MES*SEASON_WEEKS*(1+DIM_PCT_MES)^C11809)</f>
        <v>1534.7170558625955</v>
      </c>
      <c r="H11809" s="5">
        <f>E11809+F11809+G11809</f>
        <v>10604.820603720023</v>
      </c>
      <c r="I11809" s="5">
        <f>MIN(H11809,FARMER_HRS)</f>
        <v>720</v>
      </c>
      <c r="J11809" s="5">
        <f>MAX(0,H11809-FARMER_HRS)</f>
        <v>9884.8206037200234</v>
      </c>
      <c r="K11809" s="2">
        <f>I11809*FARMER_RATE+J11809*TEMP_WORKER_RATE</f>
        <v>196611.46881458373</v>
      </c>
      <c r="L11809" s="2">
        <f>A11809*PRICE_TOM+B11809*PRICE_CAR+C11809*PRICE_MES</f>
        <v>230088</v>
      </c>
      <c r="M11809" s="2">
        <f>A11809*FERT_BED_TOM+B11809*FERT_BED_CAR+C11809*FERT_BED_MES</f>
        <v>38720</v>
      </c>
      <c r="N11809" s="6">
        <f>IF(AND(D11809&lt;=TOTAL_BEDS,J11809&lt;=TEMP_WORKER_MAX*TEMP_WORKER_HRS),1,0)</f>
        <v>0</v>
      </c>
      <c r="O11809" s="2">
        <f>L11809-M11809-K11809-FIXED_COSTS</f>
        <v>-25243.468814583728</v>
      </c>
      <c r="P11809" s="2">
        <f>IF(N11809=1,O11809,"")</f>
      </c>
    </row>
    <row r="11810">
      <c r="A11810" s="6">
        <v>18</v>
      </c>
      <c r="B11810" s="6">
        <v>2</v>
      </c>
      <c r="C11810" s="6">
        <v>26</v>
      </c>
      <c r="D11810" s="6">
        <f>A11810+B11810+C11810</f>
        <v>46</v>
      </c>
      <c r="E11810" s="5">
        <f>IF(A11810=0,0,A11810*LABOR_HRS_WK_TOM*SEASON_WEEKS*(1+DIM_PCT_TOM)^A11810)</f>
        <v>9007.0660478574282</v>
      </c>
      <c r="F11810" s="5">
        <f>IF(B11810=0,0,B11810*LABOR_HRS_WK_CAR*SEASON_WEEKS*(1+DIM_PCT_CAR)^B11810)</f>
        <v>63.037499999999994</v>
      </c>
      <c r="G11810" s="5">
        <f>IF(C11810=0,0,C11810*LABOR_HRS_WK_MES*SEASON_WEEKS*(1+DIM_PCT_MES)^C11810)</f>
        <v>1616.0570598233128</v>
      </c>
      <c r="H11810" s="5">
        <f>E11810+F11810+G11810</f>
        <v>10686.160607680742</v>
      </c>
      <c r="I11810" s="5">
        <f>MIN(H11810,FARMER_HRS)</f>
        <v>720</v>
      </c>
      <c r="J11810" s="5">
        <f>MAX(0,H11810-FARMER_HRS)</f>
        <v>9966.160607680742</v>
      </c>
      <c r="K11810" s="2">
        <f>I11810*FARMER_RATE+J11810*TEMP_WORKER_RATE</f>
        <v>198023.621661124</v>
      </c>
      <c r="L11810" s="2">
        <f>A11810*PRICE_TOM+B11810*PRICE_CAR+C11810*PRICE_MES</f>
        <v>232788</v>
      </c>
      <c r="M11810" s="2">
        <f>A11810*FERT_BED_TOM+B11810*FERT_BED_CAR+C11810*FERT_BED_MES</f>
        <v>39600</v>
      </c>
      <c r="N11810" s="6">
        <f>IF(AND(D11810&lt;=TOTAL_BEDS,J11810&lt;=TEMP_WORKER_MAX*TEMP_WORKER_HRS),1,0)</f>
        <v>0</v>
      </c>
      <c r="O11810" s="2">
        <f>L11810-M11810-K11810-FIXED_COSTS</f>
        <v>-24835.621661123994</v>
      </c>
      <c r="P11810" s="2">
        <f>IF(N11810=1,O11810,"")</f>
      </c>
    </row>
    <row r="11811">
      <c r="A11811" s="6">
        <v>18</v>
      </c>
      <c r="B11811" s="6">
        <v>2</v>
      </c>
      <c r="C11811" s="6">
        <v>27</v>
      </c>
      <c r="D11811" s="6">
        <f>A11811+B11811+C11811</f>
        <v>47</v>
      </c>
      <c r="E11811" s="5">
        <f>IF(A11811=0,0,A11811*LABOR_HRS_WK_TOM*SEASON_WEEKS*(1+DIM_PCT_TOM)^A11811)</f>
        <v>9007.0660478574282</v>
      </c>
      <c r="F11811" s="5">
        <f>IF(B11811=0,0,B11811*LABOR_HRS_WK_CAR*SEASON_WEEKS*(1+DIM_PCT_CAR)^B11811)</f>
        <v>63.037499999999994</v>
      </c>
      <c r="G11811" s="5">
        <f>IF(C11811=0,0,C11811*LABOR_HRS_WK_MES*SEASON_WEEKS*(1+DIM_PCT_MES)^C11811)</f>
        <v>1699.19076434307</v>
      </c>
      <c r="H11811" s="5">
        <f>E11811+F11811+G11811</f>
        <v>10769.294312200498</v>
      </c>
      <c r="I11811" s="5">
        <f>MIN(H11811,FARMER_HRS)</f>
        <v>720</v>
      </c>
      <c r="J11811" s="5">
        <f>MAX(0,H11811-FARMER_HRS)</f>
        <v>10049.294312200498</v>
      </c>
      <c r="K11811" s="2">
        <f>I11811*FARMER_RATE+J11811*TEMP_WORKER_RATE</f>
        <v>199466.91514236975</v>
      </c>
      <c r="L11811" s="2">
        <f>A11811*PRICE_TOM+B11811*PRICE_CAR+C11811*PRICE_MES</f>
        <v>235488</v>
      </c>
      <c r="M11811" s="2">
        <f>A11811*FERT_BED_TOM+B11811*FERT_BED_CAR+C11811*FERT_BED_MES</f>
        <v>40480</v>
      </c>
      <c r="N11811" s="6">
        <f>IF(AND(D11811&lt;=TOTAL_BEDS,J11811&lt;=TEMP_WORKER_MAX*TEMP_WORKER_HRS),1,0)</f>
        <v>0</v>
      </c>
      <c r="O11811" s="2">
        <f>L11811-M11811-K11811-FIXED_COSTS</f>
        <v>-24458.915142369748</v>
      </c>
      <c r="P11811" s="2">
        <f>IF(N11811=1,O11811,"")</f>
      </c>
    </row>
    <row r="11812">
      <c r="A11812" s="6">
        <v>18</v>
      </c>
      <c r="B11812" s="6">
        <v>2</v>
      </c>
      <c r="C11812" s="6">
        <v>28</v>
      </c>
      <c r="D11812" s="6">
        <f>A11812+B11812+C11812</f>
        <v>48</v>
      </c>
      <c r="E11812" s="5">
        <f>IF(A11812=0,0,A11812*LABOR_HRS_WK_TOM*SEASON_WEEKS*(1+DIM_PCT_TOM)^A11812)</f>
        <v>9007.0660478574282</v>
      </c>
      <c r="F11812" s="5">
        <f>IF(B11812=0,0,B11812*LABOR_HRS_WK_CAR*SEASON_WEEKS*(1+DIM_PCT_CAR)^B11812)</f>
        <v>63.037499999999994</v>
      </c>
      <c r="G11812" s="5">
        <f>IF(C11812=0,0,C11812*LABOR_HRS_WK_MES*SEASON_WEEKS*(1+DIM_PCT_MES)^C11812)</f>
        <v>1784.1503025602233</v>
      </c>
      <c r="H11812" s="5">
        <f>E11812+F11812+G11812</f>
        <v>10854.253850417652</v>
      </c>
      <c r="I11812" s="5">
        <f>MIN(H11812,FARMER_HRS)</f>
        <v>720</v>
      </c>
      <c r="J11812" s="5">
        <f>MAX(0,H11812-FARMER_HRS)</f>
        <v>10134.253850417652</v>
      </c>
      <c r="K11812" s="2">
        <f>I11812*FARMER_RATE+J11812*TEMP_WORKER_RATE</f>
        <v>200941.90712530646</v>
      </c>
      <c r="L11812" s="2">
        <f>A11812*PRICE_TOM+B11812*PRICE_CAR+C11812*PRICE_MES</f>
        <v>238188</v>
      </c>
      <c r="M11812" s="2">
        <f>A11812*FERT_BED_TOM+B11812*FERT_BED_CAR+C11812*FERT_BED_MES</f>
        <v>41360</v>
      </c>
      <c r="N11812" s="6">
        <f>IF(AND(D11812&lt;=TOTAL_BEDS,J11812&lt;=TEMP_WORKER_MAX*TEMP_WORKER_HRS),1,0)</f>
        <v>0</v>
      </c>
      <c r="O11812" s="2">
        <f>L11812-M11812-K11812-FIXED_COSTS</f>
        <v>-24113.907125306461</v>
      </c>
      <c r="P11812" s="2">
        <f>IF(N11812=1,O11812,"")</f>
      </c>
    </row>
    <row r="11813">
      <c r="A11813" s="6">
        <v>18</v>
      </c>
      <c r="B11813" s="6">
        <v>2</v>
      </c>
      <c r="C11813" s="6">
        <v>29</v>
      </c>
      <c r="D11813" s="6">
        <f>A11813+B11813+C11813</f>
        <v>49</v>
      </c>
      <c r="E11813" s="5">
        <f>IF(A11813=0,0,A11813*LABOR_HRS_WK_TOM*SEASON_WEEKS*(1+DIM_PCT_TOM)^A11813)</f>
        <v>9007.0660478574282</v>
      </c>
      <c r="F11813" s="5">
        <f>IF(B11813=0,0,B11813*LABOR_HRS_WK_CAR*SEASON_WEEKS*(1+DIM_PCT_CAR)^B11813)</f>
        <v>63.037499999999994</v>
      </c>
      <c r="G11813" s="5">
        <f>IF(C11813=0,0,C11813*LABOR_HRS_WK_MES*SEASON_WEEKS*(1+DIM_PCT_MES)^C11813)</f>
        <v>1870.9683306758766</v>
      </c>
      <c r="H11813" s="5">
        <f>E11813+F11813+G11813</f>
        <v>10941.071878533305</v>
      </c>
      <c r="I11813" s="5">
        <f>MIN(H11813,FARMER_HRS)</f>
        <v>720</v>
      </c>
      <c r="J11813" s="5">
        <f>MAX(0,H11813-FARMER_HRS)</f>
        <v>10221.071878533305</v>
      </c>
      <c r="K11813" s="2">
        <f>I11813*FARMER_RATE+J11813*TEMP_WORKER_RATE</f>
        <v>202449.16455786987</v>
      </c>
      <c r="L11813" s="2">
        <f>A11813*PRICE_TOM+B11813*PRICE_CAR+C11813*PRICE_MES</f>
        <v>240888</v>
      </c>
      <c r="M11813" s="2">
        <f>A11813*FERT_BED_TOM+B11813*FERT_BED_CAR+C11813*FERT_BED_MES</f>
        <v>42240</v>
      </c>
      <c r="N11813" s="6">
        <f>IF(AND(D11813&lt;=TOTAL_BEDS,J11813&lt;=TEMP_WORKER_MAX*TEMP_WORKER_HRS),1,0)</f>
        <v>0</v>
      </c>
      <c r="O11813" s="2">
        <f>L11813-M11813-K11813-FIXED_COSTS</f>
        <v>-23801.164557869866</v>
      </c>
      <c r="P11813" s="2">
        <f>IF(N11813=1,O11813,"")</f>
      </c>
    </row>
    <row r="11814">
      <c r="A11814" s="6">
        <v>18</v>
      </c>
      <c r="B11814" s="6">
        <v>2</v>
      </c>
      <c r="C11814" s="6">
        <v>30</v>
      </c>
      <c r="D11814" s="6">
        <f>A11814+B11814+C11814</f>
        <v>50</v>
      </c>
      <c r="E11814" s="5">
        <f>IF(A11814=0,0,A11814*LABOR_HRS_WK_TOM*SEASON_WEEKS*(1+DIM_PCT_TOM)^A11814)</f>
        <v>9007.0660478574282</v>
      </c>
      <c r="F11814" s="5">
        <f>IF(B11814=0,0,B11814*LABOR_HRS_WK_CAR*SEASON_WEEKS*(1+DIM_PCT_CAR)^B11814)</f>
        <v>63.037499999999994</v>
      </c>
      <c r="G11814" s="5">
        <f>IF(C11814=0,0,C11814*LABOR_HRS_WK_MES*SEASON_WEEKS*(1+DIM_PCT_MES)^C11814)</f>
        <v>1959.6780360096466</v>
      </c>
      <c r="H11814" s="5">
        <f>E11814+F11814+G11814</f>
        <v>11029.781583867076</v>
      </c>
      <c r="I11814" s="5">
        <f>MIN(H11814,FARMER_HRS)</f>
        <v>720</v>
      </c>
      <c r="J11814" s="5">
        <f>MAX(0,H11814-FARMER_HRS)</f>
        <v>10309.781583867076</v>
      </c>
      <c r="K11814" s="2">
        <f>I11814*FARMER_RATE+J11814*TEMP_WORKER_RATE</f>
        <v>203989.26360880339</v>
      </c>
      <c r="L11814" s="2">
        <f>A11814*PRICE_TOM+B11814*PRICE_CAR+C11814*PRICE_MES</f>
        <v>243588</v>
      </c>
      <c r="M11814" s="2">
        <f>A11814*FERT_BED_TOM+B11814*FERT_BED_CAR+C11814*FERT_BED_MES</f>
        <v>43120</v>
      </c>
      <c r="N11814" s="6">
        <f>IF(AND(D11814&lt;=TOTAL_BEDS,J11814&lt;=TEMP_WORKER_MAX*TEMP_WORKER_HRS),1,0)</f>
        <v>0</v>
      </c>
      <c r="O11814" s="2">
        <f>L11814-M11814-K11814-FIXED_COSTS</f>
        <v>-23521.263608803391</v>
      </c>
      <c r="P11814" s="2">
        <f>IF(N11814=1,O11814,"")</f>
      </c>
    </row>
    <row r="11815">
      <c r="A11815" s="6">
        <v>18</v>
      </c>
      <c r="B11815" s="6">
        <v>3</v>
      </c>
      <c r="C11815" s="6">
        <v>0</v>
      </c>
      <c r="D11815" s="6">
        <f>A11815+B11815+C11815</f>
        <v>21</v>
      </c>
      <c r="E11815" s="5">
        <f>IF(A11815=0,0,A11815*LABOR_HRS_WK_TOM*SEASON_WEEKS*(1+DIM_PCT_TOM)^A11815)</f>
        <v>9007.0660478574282</v>
      </c>
      <c r="F11815" s="5">
        <f>IF(B11815=0,0,B11815*LABOR_HRS_WK_CAR*SEASON_WEEKS*(1+DIM_PCT_CAR)^B11815)</f>
        <v>96.920156249999962</v>
      </c>
      <c r="G11815" s="5">
        <f>IF(C11815=0,0,C11815*LABOR_HRS_WK_MES*SEASON_WEEKS*(1+DIM_PCT_MES)^C11815)</f>
        <v>0</v>
      </c>
      <c r="H11815" s="5">
        <f>E11815+F11815+G11815</f>
        <v>9103.9862041074284</v>
      </c>
      <c r="I11815" s="5">
        <f>MIN(H11815,FARMER_HRS)</f>
        <v>720</v>
      </c>
      <c r="J11815" s="5">
        <f>MAX(0,H11815-FARMER_HRS)</f>
        <v>8383.9862041074284</v>
      </c>
      <c r="K11815" s="2">
        <f>I11815*FARMER_RATE+J11815*TEMP_WORKER_RATE</f>
        <v>170555.31604353173</v>
      </c>
      <c r="L11815" s="2">
        <f>A11815*PRICE_TOM+B11815*PRICE_CAR+C11815*PRICE_MES</f>
        <v>164682</v>
      </c>
      <c r="M11815" s="2">
        <f>A11815*FERT_BED_TOM+B11815*FERT_BED_CAR+C11815*FERT_BED_MES</f>
        <v>17160</v>
      </c>
      <c r="N11815" s="6">
        <f>IF(AND(D11815&lt;=TOTAL_BEDS,J11815&lt;=TEMP_WORKER_MAX*TEMP_WORKER_HRS),1,0)</f>
        <v>0</v>
      </c>
      <c r="O11815" s="2">
        <f>L11815-M11815-K11815-FIXED_COSTS</f>
        <v>-43033.316043531726</v>
      </c>
      <c r="P11815" s="2">
        <f>IF(N11815=1,O11815,"")</f>
      </c>
    </row>
    <row r="11816">
      <c r="A11816" s="6">
        <v>18</v>
      </c>
      <c r="B11816" s="6">
        <v>3</v>
      </c>
      <c r="C11816" s="6">
        <v>1</v>
      </c>
      <c r="D11816" s="6">
        <f>A11816+B11816+C11816</f>
        <v>22</v>
      </c>
      <c r="E11816" s="5">
        <f>IF(A11816=0,0,A11816*LABOR_HRS_WK_TOM*SEASON_WEEKS*(1+DIM_PCT_TOM)^A11816)</f>
        <v>9007.0660478574282</v>
      </c>
      <c r="F11816" s="5">
        <f>IF(B11816=0,0,B11816*LABOR_HRS_WK_CAR*SEASON_WEEKS*(1+DIM_PCT_CAR)^B11816)</f>
        <v>96.920156249999962</v>
      </c>
      <c r="G11816" s="5">
        <f>IF(C11816=0,0,C11816*LABOR_HRS_WK_MES*SEASON_WEEKS*(1+DIM_PCT_MES)^C11816)</f>
        <v>45.5625</v>
      </c>
      <c r="H11816" s="5">
        <f>E11816+F11816+G11816</f>
        <v>9149.5487041074284</v>
      </c>
      <c r="I11816" s="5">
        <f>MIN(H11816,FARMER_HRS)</f>
        <v>720</v>
      </c>
      <c r="J11816" s="5">
        <f>MAX(0,H11816-FARMER_HRS)</f>
        <v>8429.5487041074284</v>
      </c>
      <c r="K11816" s="2">
        <f>I11816*FARMER_RATE+J11816*TEMP_WORKER_RATE</f>
        <v>171346.33166853173</v>
      </c>
      <c r="L11816" s="2">
        <f>A11816*PRICE_TOM+B11816*PRICE_CAR+C11816*PRICE_MES</f>
        <v>167382</v>
      </c>
      <c r="M11816" s="2">
        <f>A11816*FERT_BED_TOM+B11816*FERT_BED_CAR+C11816*FERT_BED_MES</f>
        <v>18040</v>
      </c>
      <c r="N11816" s="6">
        <f>IF(AND(D11816&lt;=TOTAL_BEDS,J11816&lt;=TEMP_WORKER_MAX*TEMP_WORKER_HRS),1,0)</f>
        <v>0</v>
      </c>
      <c r="O11816" s="2">
        <f>L11816-M11816-K11816-FIXED_COSTS</f>
        <v>-42004.331668531726</v>
      </c>
      <c r="P11816" s="2">
        <f>IF(N11816=1,O11816,"")</f>
      </c>
    </row>
    <row r="11817">
      <c r="A11817" s="6">
        <v>18</v>
      </c>
      <c r="B11817" s="6">
        <v>3</v>
      </c>
      <c r="C11817" s="6">
        <v>2</v>
      </c>
      <c r="D11817" s="6">
        <f>A11817+B11817+C11817</f>
        <v>23</v>
      </c>
      <c r="E11817" s="5">
        <f>IF(A11817=0,0,A11817*LABOR_HRS_WK_TOM*SEASON_WEEKS*(1+DIM_PCT_TOM)^A11817)</f>
        <v>9007.0660478574282</v>
      </c>
      <c r="F11817" s="5">
        <f>IF(B11817=0,0,B11817*LABOR_HRS_WK_CAR*SEASON_WEEKS*(1+DIM_PCT_CAR)^B11817)</f>
        <v>96.920156249999962</v>
      </c>
      <c r="G11817" s="5">
        <f>IF(C11817=0,0,C11817*LABOR_HRS_WK_MES*SEASON_WEEKS*(1+DIM_PCT_MES)^C11817)</f>
        <v>92.2640625</v>
      </c>
      <c r="H11817" s="5">
        <f>E11817+F11817+G11817</f>
        <v>9196.2502666074288</v>
      </c>
      <c r="I11817" s="5">
        <f>MIN(H11817,FARMER_HRS)</f>
        <v>720</v>
      </c>
      <c r="J11817" s="5">
        <f>MAX(0,H11817-FARMER_HRS)</f>
        <v>8476.2502666074288</v>
      </c>
      <c r="K11817" s="2">
        <f>I11817*FARMER_RATE+J11817*TEMP_WORKER_RATE</f>
        <v>172157.12268415675</v>
      </c>
      <c r="L11817" s="2">
        <f>A11817*PRICE_TOM+B11817*PRICE_CAR+C11817*PRICE_MES</f>
        <v>170082</v>
      </c>
      <c r="M11817" s="2">
        <f>A11817*FERT_BED_TOM+B11817*FERT_BED_CAR+C11817*FERT_BED_MES</f>
        <v>18920</v>
      </c>
      <c r="N11817" s="6">
        <f>IF(AND(D11817&lt;=TOTAL_BEDS,J11817&lt;=TEMP_WORKER_MAX*TEMP_WORKER_HRS),1,0)</f>
        <v>0</v>
      </c>
      <c r="O11817" s="2">
        <f>L11817-M11817-K11817-FIXED_COSTS</f>
        <v>-40995.122684156755</v>
      </c>
      <c r="P11817" s="2">
        <f>IF(N11817=1,O11817,"")</f>
      </c>
    </row>
    <row r="11818">
      <c r="A11818" s="6">
        <v>18</v>
      </c>
      <c r="B11818" s="6">
        <v>3</v>
      </c>
      <c r="C11818" s="6">
        <v>3</v>
      </c>
      <c r="D11818" s="6">
        <f>A11818+B11818+C11818</f>
        <v>24</v>
      </c>
      <c r="E11818" s="5">
        <f>IF(A11818=0,0,A11818*LABOR_HRS_WK_TOM*SEASON_WEEKS*(1+DIM_PCT_TOM)^A11818)</f>
        <v>9007.0660478574282</v>
      </c>
      <c r="F11818" s="5">
        <f>IF(B11818=0,0,B11818*LABOR_HRS_WK_CAR*SEASON_WEEKS*(1+DIM_PCT_CAR)^B11818)</f>
        <v>96.920156249999962</v>
      </c>
      <c r="G11818" s="5">
        <f>IF(C11818=0,0,C11818*LABOR_HRS_WK_MES*SEASON_WEEKS*(1+DIM_PCT_MES)^C11818)</f>
        <v>140.12604492187498</v>
      </c>
      <c r="H11818" s="5">
        <f>E11818+F11818+G11818</f>
        <v>9244.1122490293037</v>
      </c>
      <c r="I11818" s="5">
        <f>MIN(H11818,FARMER_HRS)</f>
        <v>720</v>
      </c>
      <c r="J11818" s="5">
        <f>MAX(0,H11818-FARMER_HRS)</f>
        <v>8524.1122490293037</v>
      </c>
      <c r="K11818" s="2">
        <f>I11818*FARMER_RATE+J11818*TEMP_WORKER_RATE</f>
        <v>172988.05987898097</v>
      </c>
      <c r="L11818" s="2">
        <f>A11818*PRICE_TOM+B11818*PRICE_CAR+C11818*PRICE_MES</f>
        <v>172782</v>
      </c>
      <c r="M11818" s="2">
        <f>A11818*FERT_BED_TOM+B11818*FERT_BED_CAR+C11818*FERT_BED_MES</f>
        <v>19800</v>
      </c>
      <c r="N11818" s="6">
        <f>IF(AND(D11818&lt;=TOTAL_BEDS,J11818&lt;=TEMP_WORKER_MAX*TEMP_WORKER_HRS),1,0)</f>
        <v>0</v>
      </c>
      <c r="O11818" s="2">
        <f>L11818-M11818-K11818-FIXED_COSTS</f>
        <v>-40006.059878980974</v>
      </c>
      <c r="P11818" s="2">
        <f>IF(N11818=1,O11818,"")</f>
      </c>
    </row>
    <row r="11819">
      <c r="A11819" s="6">
        <v>18</v>
      </c>
      <c r="B11819" s="6">
        <v>3</v>
      </c>
      <c r="C11819" s="6">
        <v>4</v>
      </c>
      <c r="D11819" s="6">
        <f>A11819+B11819+C11819</f>
        <v>25</v>
      </c>
      <c r="E11819" s="5">
        <f>IF(A11819=0,0,A11819*LABOR_HRS_WK_TOM*SEASON_WEEKS*(1+DIM_PCT_TOM)^A11819)</f>
        <v>9007.0660478574282</v>
      </c>
      <c r="F11819" s="5">
        <f>IF(B11819=0,0,B11819*LABOR_HRS_WK_CAR*SEASON_WEEKS*(1+DIM_PCT_CAR)^B11819)</f>
        <v>96.920156249999962</v>
      </c>
      <c r="G11819" s="5">
        <f>IF(C11819=0,0,C11819*LABOR_HRS_WK_MES*SEASON_WEEKS*(1+DIM_PCT_MES)^C11819)</f>
        <v>189.17016064453119</v>
      </c>
      <c r="H11819" s="5">
        <f>E11819+F11819+G11819</f>
        <v>9293.15636475196</v>
      </c>
      <c r="I11819" s="5">
        <f>MIN(H11819,FARMER_HRS)</f>
        <v>720</v>
      </c>
      <c r="J11819" s="5">
        <f>MAX(0,H11819-FARMER_HRS)</f>
        <v>8573.15636475196</v>
      </c>
      <c r="K11819" s="2">
        <f>I11819*FARMER_RATE+J11819*TEMP_WORKER_RATE</f>
        <v>173839.5202213882</v>
      </c>
      <c r="L11819" s="2">
        <f>A11819*PRICE_TOM+B11819*PRICE_CAR+C11819*PRICE_MES</f>
        <v>175482</v>
      </c>
      <c r="M11819" s="2">
        <f>A11819*FERT_BED_TOM+B11819*FERT_BED_CAR+C11819*FERT_BED_MES</f>
        <v>20680</v>
      </c>
      <c r="N11819" s="6">
        <f>IF(AND(D11819&lt;=TOTAL_BEDS,J11819&lt;=TEMP_WORKER_MAX*TEMP_WORKER_HRS),1,0)</f>
        <v>0</v>
      </c>
      <c r="O11819" s="2">
        <f>L11819-M11819-K11819-FIXED_COSTS</f>
        <v>-39037.5202213882</v>
      </c>
      <c r="P11819" s="2">
        <f>IF(N11819=1,O11819,"")</f>
      </c>
    </row>
    <row r="11820">
      <c r="A11820" s="6">
        <v>18</v>
      </c>
      <c r="B11820" s="6">
        <v>3</v>
      </c>
      <c r="C11820" s="6">
        <v>5</v>
      </c>
      <c r="D11820" s="6">
        <f>A11820+B11820+C11820</f>
        <v>26</v>
      </c>
      <c r="E11820" s="5">
        <f>IF(A11820=0,0,A11820*LABOR_HRS_WK_TOM*SEASON_WEEKS*(1+DIM_PCT_TOM)^A11820)</f>
        <v>9007.0660478574282</v>
      </c>
      <c r="F11820" s="5">
        <f>IF(B11820=0,0,B11820*LABOR_HRS_WK_CAR*SEASON_WEEKS*(1+DIM_PCT_CAR)^B11820)</f>
        <v>96.920156249999962</v>
      </c>
      <c r="G11820" s="5">
        <f>IF(C11820=0,0,C11820*LABOR_HRS_WK_MES*SEASON_WEEKS*(1+DIM_PCT_MES)^C11820)</f>
        <v>239.41848456573481</v>
      </c>
      <c r="H11820" s="5">
        <f>E11820+F11820+G11820</f>
        <v>9343.404688673163</v>
      </c>
      <c r="I11820" s="5">
        <f>MIN(H11820,FARMER_HRS)</f>
        <v>720</v>
      </c>
      <c r="J11820" s="5">
        <f>MAX(0,H11820-FARMER_HRS)</f>
        <v>8623.404688673163</v>
      </c>
      <c r="K11820" s="2">
        <f>I11820*FARMER_RATE+J11820*TEMP_WORKER_RATE</f>
        <v>174711.88695613129</v>
      </c>
      <c r="L11820" s="2">
        <f>A11820*PRICE_TOM+B11820*PRICE_CAR+C11820*PRICE_MES</f>
        <v>178182</v>
      </c>
      <c r="M11820" s="2">
        <f>A11820*FERT_BED_TOM+B11820*FERT_BED_CAR+C11820*FERT_BED_MES</f>
        <v>21560</v>
      </c>
      <c r="N11820" s="6">
        <f>IF(AND(D11820&lt;=TOTAL_BEDS,J11820&lt;=TEMP_WORKER_MAX*TEMP_WORKER_HRS),1,0)</f>
        <v>0</v>
      </c>
      <c r="O11820" s="2">
        <f>L11820-M11820-K11820-FIXED_COSTS</f>
        <v>-38089.886956131289</v>
      </c>
      <c r="P11820" s="2">
        <f>IF(N11820=1,O11820,"")</f>
      </c>
    </row>
    <row r="11821">
      <c r="A11821" s="6">
        <v>18</v>
      </c>
      <c r="B11821" s="6">
        <v>3</v>
      </c>
      <c r="C11821" s="6">
        <v>6</v>
      </c>
      <c r="D11821" s="6">
        <f>A11821+B11821+C11821</f>
        <v>27</v>
      </c>
      <c r="E11821" s="5">
        <f>IF(A11821=0,0,A11821*LABOR_HRS_WK_TOM*SEASON_WEEKS*(1+DIM_PCT_TOM)^A11821)</f>
        <v>9007.0660478574282</v>
      </c>
      <c r="F11821" s="5">
        <f>IF(B11821=0,0,B11821*LABOR_HRS_WK_CAR*SEASON_WEEKS*(1+DIM_PCT_CAR)^B11821)</f>
        <v>96.920156249999962</v>
      </c>
      <c r="G11821" s="5">
        <f>IF(C11821=0,0,C11821*LABOR_HRS_WK_MES*SEASON_WEEKS*(1+DIM_PCT_MES)^C11821)</f>
        <v>290.89345874736773</v>
      </c>
      <c r="H11821" s="5">
        <f>E11821+F11821+G11821</f>
        <v>9394.8796628547971</v>
      </c>
      <c r="I11821" s="5">
        <f>MIN(H11821,FARMER_HRS)</f>
        <v>720</v>
      </c>
      <c r="J11821" s="5">
        <f>MAX(0,H11821-FARMER_HRS)</f>
        <v>8674.8796628547971</v>
      </c>
      <c r="K11821" s="2">
        <f>I11821*FARMER_RATE+J11821*TEMP_WORKER_RATE</f>
        <v>175605.54970234021</v>
      </c>
      <c r="L11821" s="2">
        <f>A11821*PRICE_TOM+B11821*PRICE_CAR+C11821*PRICE_MES</f>
        <v>180882</v>
      </c>
      <c r="M11821" s="2">
        <f>A11821*FERT_BED_TOM+B11821*FERT_BED_CAR+C11821*FERT_BED_MES</f>
        <v>22440</v>
      </c>
      <c r="N11821" s="6">
        <f>IF(AND(D11821&lt;=TOTAL_BEDS,J11821&lt;=TEMP_WORKER_MAX*TEMP_WORKER_HRS),1,0)</f>
        <v>0</v>
      </c>
      <c r="O11821" s="2">
        <f>L11821-M11821-K11821-FIXED_COSTS</f>
        <v>-37163.549702340213</v>
      </c>
      <c r="P11821" s="2">
        <f>IF(N11821=1,O11821,"")</f>
      </c>
    </row>
    <row r="11822">
      <c r="A11822" s="6">
        <v>18</v>
      </c>
      <c r="B11822" s="6">
        <v>3</v>
      </c>
      <c r="C11822" s="6">
        <v>7</v>
      </c>
      <c r="D11822" s="6">
        <f>A11822+B11822+C11822</f>
        <v>28</v>
      </c>
      <c r="E11822" s="5">
        <f>IF(A11822=0,0,A11822*LABOR_HRS_WK_TOM*SEASON_WEEKS*(1+DIM_PCT_TOM)^A11822)</f>
        <v>9007.0660478574282</v>
      </c>
      <c r="F11822" s="5">
        <f>IF(B11822=0,0,B11822*LABOR_HRS_WK_CAR*SEASON_WEEKS*(1+DIM_PCT_CAR)^B11822)</f>
        <v>96.920156249999962</v>
      </c>
      <c r="G11822" s="5">
        <f>IF(C11822=0,0,C11822*LABOR_HRS_WK_MES*SEASON_WEEKS*(1+DIM_PCT_MES)^C11822)</f>
        <v>343.61789814532818</v>
      </c>
      <c r="H11822" s="5">
        <f>E11822+F11822+G11822</f>
        <v>9447.604102252757</v>
      </c>
      <c r="I11822" s="5">
        <f>MIN(H11822,FARMER_HRS)</f>
        <v>720</v>
      </c>
      <c r="J11822" s="5">
        <f>MAX(0,H11822-FARMER_HRS)</f>
        <v>8727.604102252757</v>
      </c>
      <c r="K11822" s="2">
        <f>I11822*FARMER_RATE+J11822*TEMP_WORKER_RATE</f>
        <v>176520.90455299924</v>
      </c>
      <c r="L11822" s="2">
        <f>A11822*PRICE_TOM+B11822*PRICE_CAR+C11822*PRICE_MES</f>
        <v>183582</v>
      </c>
      <c r="M11822" s="2">
        <f>A11822*FERT_BED_TOM+B11822*FERT_BED_CAR+C11822*FERT_BED_MES</f>
        <v>23320</v>
      </c>
      <c r="N11822" s="6">
        <f>IF(AND(D11822&lt;=TOTAL_BEDS,J11822&lt;=TEMP_WORKER_MAX*TEMP_WORKER_HRS),1,0)</f>
        <v>0</v>
      </c>
      <c r="O11822" s="2">
        <f>L11822-M11822-K11822-FIXED_COSTS</f>
        <v>-36258.904552999244</v>
      </c>
      <c r="P11822" s="2">
        <f>IF(N11822=1,O11822,"")</f>
      </c>
    </row>
    <row r="11823">
      <c r="A11823" s="6">
        <v>18</v>
      </c>
      <c r="B11823" s="6">
        <v>3</v>
      </c>
      <c r="C11823" s="6">
        <v>8</v>
      </c>
      <c r="D11823" s="6">
        <f>A11823+B11823+C11823</f>
        <v>29</v>
      </c>
      <c r="E11823" s="5">
        <f>IF(A11823=0,0,A11823*LABOR_HRS_WK_TOM*SEASON_WEEKS*(1+DIM_PCT_TOM)^A11823)</f>
        <v>9007.0660478574282</v>
      </c>
      <c r="F11823" s="5">
        <f>IF(B11823=0,0,B11823*LABOR_HRS_WK_CAR*SEASON_WEEKS*(1+DIM_PCT_CAR)^B11823)</f>
        <v>96.920156249999962</v>
      </c>
      <c r="G11823" s="5">
        <f>IF(C11823=0,0,C11823*LABOR_HRS_WK_MES*SEASON_WEEKS*(1+DIM_PCT_MES)^C11823)</f>
        <v>397.61499642530833</v>
      </c>
      <c r="H11823" s="5">
        <f>E11823+F11823+G11823</f>
        <v>9501.6012005327375</v>
      </c>
      <c r="I11823" s="5">
        <f>MIN(H11823,FARMER_HRS)</f>
        <v>720</v>
      </c>
      <c r="J11823" s="5">
        <f>MAX(0,H11823-FARMER_HRS)</f>
        <v>8781.6012005327375</v>
      </c>
      <c r="K11823" s="2">
        <f>I11823*FARMER_RATE+J11823*TEMP_WORKER_RATE</f>
        <v>177458.35417591559</v>
      </c>
      <c r="L11823" s="2">
        <f>A11823*PRICE_TOM+B11823*PRICE_CAR+C11823*PRICE_MES</f>
        <v>186282</v>
      </c>
      <c r="M11823" s="2">
        <f>A11823*FERT_BED_TOM+B11823*FERT_BED_CAR+C11823*FERT_BED_MES</f>
        <v>24200</v>
      </c>
      <c r="N11823" s="6">
        <f>IF(AND(D11823&lt;=TOTAL_BEDS,J11823&lt;=TEMP_WORKER_MAX*TEMP_WORKER_HRS),1,0)</f>
        <v>0</v>
      </c>
      <c r="O11823" s="2">
        <f>L11823-M11823-K11823-FIXED_COSTS</f>
        <v>-35376.354175915592</v>
      </c>
      <c r="P11823" s="2">
        <f>IF(N11823=1,O11823,"")</f>
      </c>
    </row>
    <row r="11824">
      <c r="A11824" s="6">
        <v>18</v>
      </c>
      <c r="B11824" s="6">
        <v>3</v>
      </c>
      <c r="C11824" s="6">
        <v>9</v>
      </c>
      <c r="D11824" s="6">
        <f>A11824+B11824+C11824</f>
        <v>30</v>
      </c>
      <c r="E11824" s="5">
        <f>IF(A11824=0,0,A11824*LABOR_HRS_WK_TOM*SEASON_WEEKS*(1+DIM_PCT_TOM)^A11824)</f>
        <v>9007.0660478574282</v>
      </c>
      <c r="F11824" s="5">
        <f>IF(B11824=0,0,B11824*LABOR_HRS_WK_CAR*SEASON_WEEKS*(1+DIM_PCT_CAR)^B11824)</f>
        <v>96.920156249999962</v>
      </c>
      <c r="G11824" s="5">
        <f>IF(C11824=0,0,C11824*LABOR_HRS_WK_MES*SEASON_WEEKS*(1+DIM_PCT_MES)^C11824)</f>
        <v>452.90833186570273</v>
      </c>
      <c r="H11824" s="5">
        <f>E11824+F11824+G11824</f>
        <v>9556.8945359731315</v>
      </c>
      <c r="I11824" s="5">
        <f>MIN(H11824,FARMER_HRS)</f>
        <v>720</v>
      </c>
      <c r="J11824" s="5">
        <f>MAX(0,H11824-FARMER_HRS)</f>
        <v>8836.8945359731315</v>
      </c>
      <c r="K11824" s="2">
        <f>I11824*FARMER_RATE+J11824*TEMP_WORKER_RATE</f>
        <v>178418.3079162002</v>
      </c>
      <c r="L11824" s="2">
        <f>A11824*PRICE_TOM+B11824*PRICE_CAR+C11824*PRICE_MES</f>
        <v>188982</v>
      </c>
      <c r="M11824" s="2">
        <f>A11824*FERT_BED_TOM+B11824*FERT_BED_CAR+C11824*FERT_BED_MES</f>
        <v>25080</v>
      </c>
      <c r="N11824" s="6">
        <f>IF(AND(D11824&lt;=TOTAL_BEDS,J11824&lt;=TEMP_WORKER_MAX*TEMP_WORKER_HRS),1,0)</f>
        <v>0</v>
      </c>
      <c r="O11824" s="2">
        <f>L11824-M11824-K11824-FIXED_COSTS</f>
        <v>-34516.307916200196</v>
      </c>
      <c r="P11824" s="2">
        <f>IF(N11824=1,O11824,"")</f>
      </c>
    </row>
    <row r="11825">
      <c r="A11825" s="6">
        <v>18</v>
      </c>
      <c r="B11825" s="6">
        <v>3</v>
      </c>
      <c r="C11825" s="6">
        <v>10</v>
      </c>
      <c r="D11825" s="6">
        <f>A11825+B11825+C11825</f>
        <v>31</v>
      </c>
      <c r="E11825" s="5">
        <f>IF(A11825=0,0,A11825*LABOR_HRS_WK_TOM*SEASON_WEEKS*(1+DIM_PCT_TOM)^A11825)</f>
        <v>9007.0660478574282</v>
      </c>
      <c r="F11825" s="5">
        <f>IF(B11825=0,0,B11825*LABOR_HRS_WK_CAR*SEASON_WEEKS*(1+DIM_PCT_CAR)^B11825)</f>
        <v>96.920156249999962</v>
      </c>
      <c r="G11825" s="5">
        <f>IF(C11825=0,0,C11825*LABOR_HRS_WK_MES*SEASON_WEEKS*(1+DIM_PCT_MES)^C11825)</f>
        <v>509.52187334891551</v>
      </c>
      <c r="H11825" s="5">
        <f>E11825+F11825+G11825</f>
        <v>9613.508077456343</v>
      </c>
      <c r="I11825" s="5">
        <f>MIN(H11825,FARMER_HRS)</f>
        <v>720</v>
      </c>
      <c r="J11825" s="5">
        <f>MAX(0,H11825-FARMER_HRS)</f>
        <v>8893.508077456343</v>
      </c>
      <c r="K11825" s="2">
        <f>I11825*FARMER_RATE+J11825*TEMP_WORKER_RATE</f>
        <v>179401.18190028373</v>
      </c>
      <c r="L11825" s="2">
        <f>A11825*PRICE_TOM+B11825*PRICE_CAR+C11825*PRICE_MES</f>
        <v>191682</v>
      </c>
      <c r="M11825" s="2">
        <f>A11825*FERT_BED_TOM+B11825*FERT_BED_CAR+C11825*FERT_BED_MES</f>
        <v>25960</v>
      </c>
      <c r="N11825" s="6">
        <f>IF(AND(D11825&lt;=TOTAL_BEDS,J11825&lt;=TEMP_WORKER_MAX*TEMP_WORKER_HRS),1,0)</f>
        <v>0</v>
      </c>
      <c r="O11825" s="2">
        <f>L11825-M11825-K11825-FIXED_COSTS</f>
        <v>-33679.181900283729</v>
      </c>
      <c r="P11825" s="2">
        <f>IF(N11825=1,O11825,"")</f>
      </c>
    </row>
    <row r="11826">
      <c r="A11826" s="6">
        <v>18</v>
      </c>
      <c r="B11826" s="6">
        <v>3</v>
      </c>
      <c r="C11826" s="6">
        <v>11</v>
      </c>
      <c r="D11826" s="6">
        <f>A11826+B11826+C11826</f>
        <v>32</v>
      </c>
      <c r="E11826" s="5">
        <f>IF(A11826=0,0,A11826*LABOR_HRS_WK_TOM*SEASON_WEEKS*(1+DIM_PCT_TOM)^A11826)</f>
        <v>9007.0660478574282</v>
      </c>
      <c r="F11826" s="5">
        <f>IF(B11826=0,0,B11826*LABOR_HRS_WK_CAR*SEASON_WEEKS*(1+DIM_PCT_CAR)^B11826)</f>
        <v>96.920156249999962</v>
      </c>
      <c r="G11826" s="5">
        <f>IF(C11826=0,0,C11826*LABOR_HRS_WK_MES*SEASON_WEEKS*(1+DIM_PCT_MES)^C11826)</f>
        <v>567.47998644235463</v>
      </c>
      <c r="H11826" s="5">
        <f>E11826+F11826+G11826</f>
        <v>9671.4661905497833</v>
      </c>
      <c r="I11826" s="5">
        <f>MIN(H11826,FARMER_HRS)</f>
        <v>720</v>
      </c>
      <c r="J11826" s="5">
        <f>MAX(0,H11826-FARMER_HRS)</f>
        <v>8951.4661905497833</v>
      </c>
      <c r="K11826" s="2">
        <f>I11826*FARMER_RATE+J11826*TEMP_WORKER_RATE</f>
        <v>180407.3991414893</v>
      </c>
      <c r="L11826" s="2">
        <f>A11826*PRICE_TOM+B11826*PRICE_CAR+C11826*PRICE_MES</f>
        <v>194382</v>
      </c>
      <c r="M11826" s="2">
        <f>A11826*FERT_BED_TOM+B11826*FERT_BED_CAR+C11826*FERT_BED_MES</f>
        <v>26840</v>
      </c>
      <c r="N11826" s="6">
        <f>IF(AND(D11826&lt;=TOTAL_BEDS,J11826&lt;=TEMP_WORKER_MAX*TEMP_WORKER_HRS),1,0)</f>
        <v>0</v>
      </c>
      <c r="O11826" s="2">
        <f>L11826-M11826-K11826-FIXED_COSTS</f>
        <v>-32865.399141489295</v>
      </c>
      <c r="P11826" s="2">
        <f>IF(N11826=1,O11826,"")</f>
      </c>
    </row>
    <row r="11827">
      <c r="A11827" s="6">
        <v>18</v>
      </c>
      <c r="B11827" s="6">
        <v>3</v>
      </c>
      <c r="C11827" s="6">
        <v>12</v>
      </c>
      <c r="D11827" s="6">
        <f>A11827+B11827+C11827</f>
        <v>33</v>
      </c>
      <c r="E11827" s="5">
        <f>IF(A11827=0,0,A11827*LABOR_HRS_WK_TOM*SEASON_WEEKS*(1+DIM_PCT_TOM)^A11827)</f>
        <v>9007.0660478574282</v>
      </c>
      <c r="F11827" s="5">
        <f>IF(B11827=0,0,B11827*LABOR_HRS_WK_CAR*SEASON_WEEKS*(1+DIM_PCT_CAR)^B11827)</f>
        <v>96.920156249999962</v>
      </c>
      <c r="G11827" s="5">
        <f>IF(C11827=0,0,C11827*LABOR_HRS_WK_MES*SEASON_WEEKS*(1+DIM_PCT_MES)^C11827)</f>
        <v>626.807439570419</v>
      </c>
      <c r="H11827" s="5">
        <f>E11827+F11827+G11827</f>
        <v>9730.7936436778473</v>
      </c>
      <c r="I11827" s="5">
        <f>MIN(H11827,FARMER_HRS)</f>
        <v>720</v>
      </c>
      <c r="J11827" s="5">
        <f>MAX(0,H11827-FARMER_HRS)</f>
        <v>9010.7936436778473</v>
      </c>
      <c r="K11827" s="2">
        <f>I11827*FARMER_RATE+J11827*TEMP_WORKER_RATE</f>
        <v>181437.38964718484</v>
      </c>
      <c r="L11827" s="2">
        <f>A11827*PRICE_TOM+B11827*PRICE_CAR+C11827*PRICE_MES</f>
        <v>197082</v>
      </c>
      <c r="M11827" s="2">
        <f>A11827*FERT_BED_TOM+B11827*FERT_BED_CAR+C11827*FERT_BED_MES</f>
        <v>27720</v>
      </c>
      <c r="N11827" s="6">
        <f>IF(AND(D11827&lt;=TOTAL_BEDS,J11827&lt;=TEMP_WORKER_MAX*TEMP_WORKER_HRS),1,0)</f>
        <v>0</v>
      </c>
      <c r="O11827" s="2">
        <f>L11827-M11827-K11827-FIXED_COSTS</f>
        <v>-32075.389647184842</v>
      </c>
      <c r="P11827" s="2">
        <f>IF(N11827=1,O11827,"")</f>
      </c>
    </row>
    <row r="11828">
      <c r="A11828" s="6">
        <v>18</v>
      </c>
      <c r="B11828" s="6">
        <v>3</v>
      </c>
      <c r="C11828" s="6">
        <v>13</v>
      </c>
      <c r="D11828" s="6">
        <f>A11828+B11828+C11828</f>
        <v>34</v>
      </c>
      <c r="E11828" s="5">
        <f>IF(A11828=0,0,A11828*LABOR_HRS_WK_TOM*SEASON_WEEKS*(1+DIM_PCT_TOM)^A11828)</f>
        <v>9007.0660478574282</v>
      </c>
      <c r="F11828" s="5">
        <f>IF(B11828=0,0,B11828*LABOR_HRS_WK_CAR*SEASON_WEEKS*(1+DIM_PCT_CAR)^B11828)</f>
        <v>96.920156249999962</v>
      </c>
      <c r="G11828" s="5">
        <f>IF(C11828=0,0,C11828*LABOR_HRS_WK_MES*SEASON_WEEKS*(1+DIM_PCT_MES)^C11828)</f>
        <v>687.52941027880331</v>
      </c>
      <c r="H11828" s="5">
        <f>E11828+F11828+G11828</f>
        <v>9791.5156143862314</v>
      </c>
      <c r="I11828" s="5">
        <f>MIN(H11828,FARMER_HRS)</f>
        <v>720</v>
      </c>
      <c r="J11828" s="5">
        <f>MAX(0,H11828-FARMER_HRS)</f>
        <v>9071.5156143862314</v>
      </c>
      <c r="K11828" s="2">
        <f>I11828*FARMER_RATE+J11828*TEMP_WORKER_RATE</f>
        <v>182491.59052753873</v>
      </c>
      <c r="L11828" s="2">
        <f>A11828*PRICE_TOM+B11828*PRICE_CAR+C11828*PRICE_MES</f>
        <v>199782</v>
      </c>
      <c r="M11828" s="2">
        <f>A11828*FERT_BED_TOM+B11828*FERT_BED_CAR+C11828*FERT_BED_MES</f>
        <v>28600</v>
      </c>
      <c r="N11828" s="6">
        <f>IF(AND(D11828&lt;=TOTAL_BEDS,J11828&lt;=TEMP_WORKER_MAX*TEMP_WORKER_HRS),1,0)</f>
        <v>0</v>
      </c>
      <c r="O11828" s="2">
        <f>L11828-M11828-K11828-FIXED_COSTS</f>
        <v>-31309.590527538734</v>
      </c>
      <c r="P11828" s="2">
        <f>IF(N11828=1,O11828,"")</f>
      </c>
    </row>
    <row r="11829">
      <c r="A11829" s="6">
        <v>18</v>
      </c>
      <c r="B11829" s="6">
        <v>3</v>
      </c>
      <c r="C11829" s="6">
        <v>14</v>
      </c>
      <c r="D11829" s="6">
        <f>A11829+B11829+C11829</f>
        <v>35</v>
      </c>
      <c r="E11829" s="5">
        <f>IF(A11829=0,0,A11829*LABOR_HRS_WK_TOM*SEASON_WEEKS*(1+DIM_PCT_TOM)^A11829)</f>
        <v>9007.0660478574282</v>
      </c>
      <c r="F11829" s="5">
        <f>IF(B11829=0,0,B11829*LABOR_HRS_WK_CAR*SEASON_WEEKS*(1+DIM_PCT_CAR)^B11829)</f>
        <v>96.920156249999962</v>
      </c>
      <c r="G11829" s="5">
        <f>IF(C11829=0,0,C11829*LABOR_HRS_WK_MES*SEASON_WEEKS*(1+DIM_PCT_MES)^C11829)</f>
        <v>749.67149159246435</v>
      </c>
      <c r="H11829" s="5">
        <f>E11829+F11829+G11829</f>
        <v>9853.6576956998924</v>
      </c>
      <c r="I11829" s="5">
        <f>MIN(H11829,FARMER_HRS)</f>
        <v>720</v>
      </c>
      <c r="J11829" s="5">
        <f>MAX(0,H11829-FARMER_HRS)</f>
        <v>9133.6576956998924</v>
      </c>
      <c r="K11829" s="2">
        <f>I11829*FARMER_RATE+J11829*TEMP_WORKER_RATE</f>
        <v>183570.44610590092</v>
      </c>
      <c r="L11829" s="2">
        <f>A11829*PRICE_TOM+B11829*PRICE_CAR+C11829*PRICE_MES</f>
        <v>202482</v>
      </c>
      <c r="M11829" s="2">
        <f>A11829*FERT_BED_TOM+B11829*FERT_BED_CAR+C11829*FERT_BED_MES</f>
        <v>29480</v>
      </c>
      <c r="N11829" s="6">
        <f>IF(AND(D11829&lt;=TOTAL_BEDS,J11829&lt;=TEMP_WORKER_MAX*TEMP_WORKER_HRS),1,0)</f>
        <v>0</v>
      </c>
      <c r="O11829" s="2">
        <f>L11829-M11829-K11829-FIXED_COSTS</f>
        <v>-30568.446105900919</v>
      </c>
      <c r="P11829" s="2">
        <f>IF(N11829=1,O11829,"")</f>
      </c>
    </row>
    <row r="11830">
      <c r="A11830" s="6">
        <v>18</v>
      </c>
      <c r="B11830" s="6">
        <v>3</v>
      </c>
      <c r="C11830" s="6">
        <v>15</v>
      </c>
      <c r="D11830" s="6">
        <f>A11830+B11830+C11830</f>
        <v>36</v>
      </c>
      <c r="E11830" s="5">
        <f>IF(A11830=0,0,A11830*LABOR_HRS_WK_TOM*SEASON_WEEKS*(1+DIM_PCT_TOM)^A11830)</f>
        <v>9007.0660478574282</v>
      </c>
      <c r="F11830" s="5">
        <f>IF(B11830=0,0,B11830*LABOR_HRS_WK_CAR*SEASON_WEEKS*(1+DIM_PCT_CAR)^B11830)</f>
        <v>96.920156249999962</v>
      </c>
      <c r="G11830" s="5">
        <f>IF(C11830=0,0,C11830*LABOR_HRS_WK_MES*SEASON_WEEKS*(1+DIM_PCT_MES)^C11830)</f>
        <v>813.25969846861074</v>
      </c>
      <c r="H11830" s="5">
        <f>E11830+F11830+G11830</f>
        <v>9917.24590257604</v>
      </c>
      <c r="I11830" s="5">
        <f>MIN(H11830,FARMER_HRS)</f>
        <v>720</v>
      </c>
      <c r="J11830" s="5">
        <f>MAX(0,H11830-FARMER_HRS)</f>
        <v>9197.24590257604</v>
      </c>
      <c r="K11830" s="2">
        <f>I11830*FARMER_RATE+J11830*TEMP_WORKER_RATE</f>
        <v>184674.40803083402</v>
      </c>
      <c r="L11830" s="2">
        <f>A11830*PRICE_TOM+B11830*PRICE_CAR+C11830*PRICE_MES</f>
        <v>205182</v>
      </c>
      <c r="M11830" s="2">
        <f>A11830*FERT_BED_TOM+B11830*FERT_BED_CAR+C11830*FERT_BED_MES</f>
        <v>30360</v>
      </c>
      <c r="N11830" s="6">
        <f>IF(AND(D11830&lt;=TOTAL_BEDS,J11830&lt;=TEMP_WORKER_MAX*TEMP_WORKER_HRS),1,0)</f>
        <v>0</v>
      </c>
      <c r="O11830" s="2">
        <f>L11830-M11830-K11830-FIXED_COSTS</f>
        <v>-29852.40803083402</v>
      </c>
      <c r="P11830" s="2">
        <f>IF(N11830=1,O11830,"")</f>
      </c>
    </row>
    <row r="11831">
      <c r="A11831" s="6">
        <v>18</v>
      </c>
      <c r="B11831" s="6">
        <v>3</v>
      </c>
      <c r="C11831" s="6">
        <v>16</v>
      </c>
      <c r="D11831" s="6">
        <f>A11831+B11831+C11831</f>
        <v>37</v>
      </c>
      <c r="E11831" s="5">
        <f>IF(A11831=0,0,A11831*LABOR_HRS_WK_TOM*SEASON_WEEKS*(1+DIM_PCT_TOM)^A11831)</f>
        <v>9007.0660478574282</v>
      </c>
      <c r="F11831" s="5">
        <f>IF(B11831=0,0,B11831*LABOR_HRS_WK_CAR*SEASON_WEEKS*(1+DIM_PCT_CAR)^B11831)</f>
        <v>96.920156249999962</v>
      </c>
      <c r="G11831" s="5">
        <f>IF(C11831=0,0,C11831*LABOR_HRS_WK_MES*SEASON_WEEKS*(1+DIM_PCT_MES)^C11831)</f>
        <v>878.32047434609967</v>
      </c>
      <c r="H11831" s="5">
        <f>E11831+F11831+G11831</f>
        <v>9982.3066784535276</v>
      </c>
      <c r="I11831" s="5">
        <f>MIN(H11831,FARMER_HRS)</f>
        <v>720</v>
      </c>
      <c r="J11831" s="5">
        <f>MAX(0,H11831-FARMER_HRS)</f>
        <v>9262.3066784535276</v>
      </c>
      <c r="K11831" s="2">
        <f>I11831*FARMER_RATE+J11831*TEMP_WORKER_RATE</f>
        <v>185803.93538981819</v>
      </c>
      <c r="L11831" s="2">
        <f>A11831*PRICE_TOM+B11831*PRICE_CAR+C11831*PRICE_MES</f>
        <v>207882</v>
      </c>
      <c r="M11831" s="2">
        <f>A11831*FERT_BED_TOM+B11831*FERT_BED_CAR+C11831*FERT_BED_MES</f>
        <v>31240</v>
      </c>
      <c r="N11831" s="6">
        <f>IF(AND(D11831&lt;=TOTAL_BEDS,J11831&lt;=TEMP_WORKER_MAX*TEMP_WORKER_HRS),1,0)</f>
        <v>0</v>
      </c>
      <c r="O11831" s="2">
        <f>L11831-M11831-K11831-FIXED_COSTS</f>
        <v>-29161.935389818187</v>
      </c>
      <c r="P11831" s="2">
        <f>IF(N11831=1,O11831,"")</f>
      </c>
    </row>
    <row r="11832">
      <c r="A11832" s="6">
        <v>18</v>
      </c>
      <c r="B11832" s="6">
        <v>3</v>
      </c>
      <c r="C11832" s="6">
        <v>17</v>
      </c>
      <c r="D11832" s="6">
        <f>A11832+B11832+C11832</f>
        <v>38</v>
      </c>
      <c r="E11832" s="5">
        <f>IF(A11832=0,0,A11832*LABOR_HRS_WK_TOM*SEASON_WEEKS*(1+DIM_PCT_TOM)^A11832)</f>
        <v>9007.0660478574282</v>
      </c>
      <c r="F11832" s="5">
        <f>IF(B11832=0,0,B11832*LABOR_HRS_WK_CAR*SEASON_WEEKS*(1+DIM_PCT_CAR)^B11832)</f>
        <v>96.920156249999962</v>
      </c>
      <c r="G11832" s="5">
        <f>IF(C11832=0,0,C11832*LABOR_HRS_WK_MES*SEASON_WEEKS*(1+DIM_PCT_MES)^C11832)</f>
        <v>944.88069779263992</v>
      </c>
      <c r="H11832" s="5">
        <f>E11832+F11832+G11832</f>
        <v>10048.866901900068</v>
      </c>
      <c r="I11832" s="5">
        <f>MIN(H11832,FARMER_HRS)</f>
        <v>720</v>
      </c>
      <c r="J11832" s="5">
        <f>MAX(0,H11832-FARMER_HRS)</f>
        <v>9328.8669019000681</v>
      </c>
      <c r="K11832" s="2">
        <f>I11832*FARMER_RATE+J11832*TEMP_WORKER_RATE</f>
        <v>186959.49482465396</v>
      </c>
      <c r="L11832" s="2">
        <f>A11832*PRICE_TOM+B11832*PRICE_CAR+C11832*PRICE_MES</f>
        <v>210582</v>
      </c>
      <c r="M11832" s="2">
        <f>A11832*FERT_BED_TOM+B11832*FERT_BED_CAR+C11832*FERT_BED_MES</f>
        <v>32120</v>
      </c>
      <c r="N11832" s="6">
        <f>IF(AND(D11832&lt;=TOTAL_BEDS,J11832&lt;=TEMP_WORKER_MAX*TEMP_WORKER_HRS),1,0)</f>
        <v>0</v>
      </c>
      <c r="O11832" s="2">
        <f>L11832-M11832-K11832-FIXED_COSTS</f>
        <v>-28497.494824653957</v>
      </c>
      <c r="P11832" s="2">
        <f>IF(N11832=1,O11832,"")</f>
      </c>
    </row>
    <row r="11833">
      <c r="A11833" s="6">
        <v>18</v>
      </c>
      <c r="B11833" s="6">
        <v>3</v>
      </c>
      <c r="C11833" s="6">
        <v>18</v>
      </c>
      <c r="D11833" s="6">
        <f>A11833+B11833+C11833</f>
        <v>39</v>
      </c>
      <c r="E11833" s="5">
        <f>IF(A11833=0,0,A11833*LABOR_HRS_WK_TOM*SEASON_WEEKS*(1+DIM_PCT_TOM)^A11833)</f>
        <v>9007.0660478574282</v>
      </c>
      <c r="F11833" s="5">
        <f>IF(B11833=0,0,B11833*LABOR_HRS_WK_CAR*SEASON_WEEKS*(1+DIM_PCT_CAR)^B11833)</f>
        <v>96.920156249999962</v>
      </c>
      <c r="G11833" s="5">
        <f>IF(C11833=0,0,C11833*LABOR_HRS_WK_MES*SEASON_WEEKS*(1+DIM_PCT_MES)^C11833)</f>
        <v>1012.9676892512272</v>
      </c>
      <c r="H11833" s="5">
        <f>E11833+F11833+G11833</f>
        <v>10116.953893358655</v>
      </c>
      <c r="I11833" s="5">
        <f>MIN(H11833,FARMER_HRS)</f>
        <v>720</v>
      </c>
      <c r="J11833" s="5">
        <f>MAX(0,H11833-FARMER_HRS)</f>
        <v>9396.9538933586555</v>
      </c>
      <c r="K11833" s="2">
        <f>I11833*FARMER_RATE+J11833*TEMP_WORKER_RATE</f>
        <v>188141.56064858777</v>
      </c>
      <c r="L11833" s="2">
        <f>A11833*PRICE_TOM+B11833*PRICE_CAR+C11833*PRICE_MES</f>
        <v>213282</v>
      </c>
      <c r="M11833" s="2">
        <f>A11833*FERT_BED_TOM+B11833*FERT_BED_CAR+C11833*FERT_BED_MES</f>
        <v>33000</v>
      </c>
      <c r="N11833" s="6">
        <f>IF(AND(D11833&lt;=TOTAL_BEDS,J11833&lt;=TEMP_WORKER_MAX*TEMP_WORKER_HRS),1,0)</f>
        <v>0</v>
      </c>
      <c r="O11833" s="2">
        <f>L11833-M11833-K11833-FIXED_COSTS</f>
        <v>-27859.560648587765</v>
      </c>
      <c r="P11833" s="2">
        <f>IF(N11833=1,O11833,"")</f>
      </c>
    </row>
    <row r="11834">
      <c r="A11834" s="6">
        <v>18</v>
      </c>
      <c r="B11834" s="6">
        <v>3</v>
      </c>
      <c r="C11834" s="6">
        <v>19</v>
      </c>
      <c r="D11834" s="6">
        <f>A11834+B11834+C11834</f>
        <v>40</v>
      </c>
      <c r="E11834" s="5">
        <f>IF(A11834=0,0,A11834*LABOR_HRS_WK_TOM*SEASON_WEEKS*(1+DIM_PCT_TOM)^A11834)</f>
        <v>9007.0660478574282</v>
      </c>
      <c r="F11834" s="5">
        <f>IF(B11834=0,0,B11834*LABOR_HRS_WK_CAR*SEASON_WEEKS*(1+DIM_PCT_CAR)^B11834)</f>
        <v>96.920156249999962</v>
      </c>
      <c r="G11834" s="5">
        <f>IF(C11834=0,0,C11834*LABOR_HRS_WK_MES*SEASON_WEEKS*(1+DIM_PCT_MES)^C11834)</f>
        <v>1082.6092178872491</v>
      </c>
      <c r="H11834" s="5">
        <f>E11834+F11834+G11834</f>
        <v>10186.595421994678</v>
      </c>
      <c r="I11834" s="5">
        <f>MIN(H11834,FARMER_HRS)</f>
        <v>720</v>
      </c>
      <c r="J11834" s="5">
        <f>MAX(0,H11834-FARMER_HRS)</f>
        <v>9466.595421994678</v>
      </c>
      <c r="K11834" s="2">
        <f>I11834*FARMER_RATE+J11834*TEMP_WORKER_RATE</f>
        <v>189350.61496518538</v>
      </c>
      <c r="L11834" s="2">
        <f>A11834*PRICE_TOM+B11834*PRICE_CAR+C11834*PRICE_MES</f>
        <v>215982</v>
      </c>
      <c r="M11834" s="2">
        <f>A11834*FERT_BED_TOM+B11834*FERT_BED_CAR+C11834*FERT_BED_MES</f>
        <v>33880</v>
      </c>
      <c r="N11834" s="6">
        <f>IF(AND(D11834&lt;=TOTAL_BEDS,J11834&lt;=TEMP_WORKER_MAX*TEMP_WORKER_HRS),1,0)</f>
        <v>0</v>
      </c>
      <c r="O11834" s="2">
        <f>L11834-M11834-K11834-FIXED_COSTS</f>
        <v>-27248.614965185378</v>
      </c>
      <c r="P11834" s="2">
        <f>IF(N11834=1,O11834,"")</f>
      </c>
    </row>
    <row r="11835">
      <c r="A11835" s="6">
        <v>18</v>
      </c>
      <c r="B11835" s="6">
        <v>3</v>
      </c>
      <c r="C11835" s="6">
        <v>20</v>
      </c>
      <c r="D11835" s="6">
        <f>A11835+B11835+C11835</f>
        <v>41</v>
      </c>
      <c r="E11835" s="5">
        <f>IF(A11835=0,0,A11835*LABOR_HRS_WK_TOM*SEASON_WEEKS*(1+DIM_PCT_TOM)^A11835)</f>
        <v>9007.0660478574282</v>
      </c>
      <c r="F11835" s="5">
        <f>IF(B11835=0,0,B11835*LABOR_HRS_WK_CAR*SEASON_WEEKS*(1+DIM_PCT_CAR)^B11835)</f>
        <v>96.920156249999962</v>
      </c>
      <c r="G11835" s="5">
        <f>IF(C11835=0,0,C11835*LABOR_HRS_WK_MES*SEASON_WEEKS*(1+DIM_PCT_MES)^C11835)</f>
        <v>1153.8335085377259</v>
      </c>
      <c r="H11835" s="5">
        <f>E11835+F11835+G11835</f>
        <v>10257.819712645154</v>
      </c>
      <c r="I11835" s="5">
        <f>MIN(H11835,FARMER_HRS)</f>
        <v>720</v>
      </c>
      <c r="J11835" s="5">
        <f>MAX(0,H11835-FARMER_HRS)</f>
        <v>9537.8197126451541</v>
      </c>
      <c r="K11835" s="2">
        <f>I11835*FARMER_RATE+J11835*TEMP_WORKER_RATE</f>
        <v>190587.14778897836</v>
      </c>
      <c r="L11835" s="2">
        <f>A11835*PRICE_TOM+B11835*PRICE_CAR+C11835*PRICE_MES</f>
        <v>218682</v>
      </c>
      <c r="M11835" s="2">
        <f>A11835*FERT_BED_TOM+B11835*FERT_BED_CAR+C11835*FERT_BED_MES</f>
        <v>34760</v>
      </c>
      <c r="N11835" s="6">
        <f>IF(AND(D11835&lt;=TOTAL_BEDS,J11835&lt;=TEMP_WORKER_MAX*TEMP_WORKER_HRS),1,0)</f>
        <v>0</v>
      </c>
      <c r="O11835" s="2">
        <f>L11835-M11835-K11835-FIXED_COSTS</f>
        <v>-26665.147788978356</v>
      </c>
      <c r="P11835" s="2">
        <f>IF(N11835=1,O11835,"")</f>
      </c>
    </row>
    <row r="11836">
      <c r="A11836" s="6">
        <v>18</v>
      </c>
      <c r="B11836" s="6">
        <v>3</v>
      </c>
      <c r="C11836" s="6">
        <v>21</v>
      </c>
      <c r="D11836" s="6">
        <f>A11836+B11836+C11836</f>
        <v>42</v>
      </c>
      <c r="E11836" s="5">
        <f>IF(A11836=0,0,A11836*LABOR_HRS_WK_TOM*SEASON_WEEKS*(1+DIM_PCT_TOM)^A11836)</f>
        <v>9007.0660478574282</v>
      </c>
      <c r="F11836" s="5">
        <f>IF(B11836=0,0,B11836*LABOR_HRS_WK_CAR*SEASON_WEEKS*(1+DIM_PCT_CAR)^B11836)</f>
        <v>96.920156249999962</v>
      </c>
      <c r="G11836" s="5">
        <f>IF(C11836=0,0,C11836*LABOR_HRS_WK_MES*SEASON_WEEKS*(1+DIM_PCT_MES)^C11836)</f>
        <v>1226.6692487641699</v>
      </c>
      <c r="H11836" s="5">
        <f>E11836+F11836+G11836</f>
        <v>10330.655452871599</v>
      </c>
      <c r="I11836" s="5">
        <f>MIN(H11836,FARMER_HRS)</f>
        <v>720</v>
      </c>
      <c r="J11836" s="5">
        <f>MAX(0,H11836-FARMER_HRS)</f>
        <v>9610.6554528715988</v>
      </c>
      <c r="K11836" s="2">
        <f>I11836*FARMER_RATE+J11836*TEMP_WORKER_RATE</f>
        <v>191851.6571679097</v>
      </c>
      <c r="L11836" s="2">
        <f>A11836*PRICE_TOM+B11836*PRICE_CAR+C11836*PRICE_MES</f>
        <v>221382</v>
      </c>
      <c r="M11836" s="2">
        <f>A11836*FERT_BED_TOM+B11836*FERT_BED_CAR+C11836*FERT_BED_MES</f>
        <v>35640</v>
      </c>
      <c r="N11836" s="6">
        <f>IF(AND(D11836&lt;=TOTAL_BEDS,J11836&lt;=TEMP_WORKER_MAX*TEMP_WORKER_HRS),1,0)</f>
        <v>0</v>
      </c>
      <c r="O11836" s="2">
        <f>L11836-M11836-K11836-FIXED_COSTS</f>
        <v>-26109.657167909696</v>
      </c>
      <c r="P11836" s="2">
        <f>IF(N11836=1,O11836,"")</f>
      </c>
    </row>
    <row r="11837">
      <c r="A11837" s="6">
        <v>18</v>
      </c>
      <c r="B11837" s="6">
        <v>3</v>
      </c>
      <c r="C11837" s="6">
        <v>22</v>
      </c>
      <c r="D11837" s="6">
        <f>A11837+B11837+C11837</f>
        <v>43</v>
      </c>
      <c r="E11837" s="5">
        <f>IF(A11837=0,0,A11837*LABOR_HRS_WK_TOM*SEASON_WEEKS*(1+DIM_PCT_TOM)^A11837)</f>
        <v>9007.0660478574282</v>
      </c>
      <c r="F11837" s="5">
        <f>IF(B11837=0,0,B11837*LABOR_HRS_WK_CAR*SEASON_WEEKS*(1+DIM_PCT_CAR)^B11837)</f>
        <v>96.920156249999962</v>
      </c>
      <c r="G11837" s="5">
        <f>IF(C11837=0,0,C11837*LABOR_HRS_WK_MES*SEASON_WEEKS*(1+DIM_PCT_MES)^C11837)</f>
        <v>1301.1455960105659</v>
      </c>
      <c r="H11837" s="5">
        <f>E11837+F11837+G11837</f>
        <v>10405.131800117993</v>
      </c>
      <c r="I11837" s="5">
        <f>MIN(H11837,FARMER_HRS)</f>
        <v>720</v>
      </c>
      <c r="J11837" s="5">
        <f>MAX(0,H11837-FARMER_HRS)</f>
        <v>9685.1318001179934</v>
      </c>
      <c r="K11837" s="2">
        <f>I11837*FARMER_RATE+J11837*TEMP_WORKER_RATE</f>
        <v>193144.64930760404</v>
      </c>
      <c r="L11837" s="2">
        <f>A11837*PRICE_TOM+B11837*PRICE_CAR+C11837*PRICE_MES</f>
        <v>224082</v>
      </c>
      <c r="M11837" s="2">
        <f>A11837*FERT_BED_TOM+B11837*FERT_BED_CAR+C11837*FERT_BED_MES</f>
        <v>36520</v>
      </c>
      <c r="N11837" s="6">
        <f>IF(AND(D11837&lt;=TOTAL_BEDS,J11837&lt;=TEMP_WORKER_MAX*TEMP_WORKER_HRS),1,0)</f>
        <v>0</v>
      </c>
      <c r="O11837" s="2">
        <f>L11837-M11837-K11837-FIXED_COSTS</f>
        <v>-25582.649307604035</v>
      </c>
      <c r="P11837" s="2">
        <f>IF(N11837=1,O11837,"")</f>
      </c>
    </row>
    <row r="11838">
      <c r="A11838" s="6">
        <v>18</v>
      </c>
      <c r="B11838" s="6">
        <v>3</v>
      </c>
      <c r="C11838" s="6">
        <v>23</v>
      </c>
      <c r="D11838" s="6">
        <f>A11838+B11838+C11838</f>
        <v>44</v>
      </c>
      <c r="E11838" s="5">
        <f>IF(A11838=0,0,A11838*LABOR_HRS_WK_TOM*SEASON_WEEKS*(1+DIM_PCT_TOM)^A11838)</f>
        <v>9007.0660478574282</v>
      </c>
      <c r="F11838" s="5">
        <f>IF(B11838=0,0,B11838*LABOR_HRS_WK_CAR*SEASON_WEEKS*(1+DIM_PCT_CAR)^B11838)</f>
        <v>96.920156249999962</v>
      </c>
      <c r="G11838" s="5">
        <f>IF(C11838=0,0,C11838*LABOR_HRS_WK_MES*SEASON_WEEKS*(1+DIM_PCT_MES)^C11838)</f>
        <v>1377.2921848680023</v>
      </c>
      <c r="H11838" s="5">
        <f>E11838+F11838+G11838</f>
        <v>10481.27838897543</v>
      </c>
      <c r="I11838" s="5">
        <f>MIN(H11838,FARMER_HRS)</f>
        <v>720</v>
      </c>
      <c r="J11838" s="5">
        <f>MAX(0,H11838-FARMER_HRS)</f>
        <v>9761.27838897543</v>
      </c>
      <c r="K11838" s="2">
        <f>I11838*FARMER_RATE+J11838*TEMP_WORKER_RATE</f>
        <v>194466.6386974901</v>
      </c>
      <c r="L11838" s="2">
        <f>A11838*PRICE_TOM+B11838*PRICE_CAR+C11838*PRICE_MES</f>
        <v>226782</v>
      </c>
      <c r="M11838" s="2">
        <f>A11838*FERT_BED_TOM+B11838*FERT_BED_CAR+C11838*FERT_BED_MES</f>
        <v>37400</v>
      </c>
      <c r="N11838" s="6">
        <f>IF(AND(D11838&lt;=TOTAL_BEDS,J11838&lt;=TEMP_WORKER_MAX*TEMP_WORKER_HRS),1,0)</f>
        <v>0</v>
      </c>
      <c r="O11838" s="2">
        <f>L11838-M11838-K11838-FIXED_COSTS</f>
        <v>-25084.638697490096</v>
      </c>
      <c r="P11838" s="2">
        <f>IF(N11838=1,O11838,"")</f>
      </c>
    </row>
    <row r="11839">
      <c r="A11839" s="6">
        <v>18</v>
      </c>
      <c r="B11839" s="6">
        <v>3</v>
      </c>
      <c r="C11839" s="6">
        <v>24</v>
      </c>
      <c r="D11839" s="6">
        <f>A11839+B11839+C11839</f>
        <v>45</v>
      </c>
      <c r="E11839" s="5">
        <f>IF(A11839=0,0,A11839*LABOR_HRS_WK_TOM*SEASON_WEEKS*(1+DIM_PCT_TOM)^A11839)</f>
        <v>9007.0660478574282</v>
      </c>
      <c r="F11839" s="5">
        <f>IF(B11839=0,0,B11839*LABOR_HRS_WK_CAR*SEASON_WEEKS*(1+DIM_PCT_CAR)^B11839)</f>
        <v>96.920156249999962</v>
      </c>
      <c r="G11839" s="5">
        <f>IF(C11839=0,0,C11839*LABOR_HRS_WK_MES*SEASON_WEEKS*(1+DIM_PCT_MES)^C11839)</f>
        <v>1455.139134447498</v>
      </c>
      <c r="H11839" s="5">
        <f>E11839+F11839+G11839</f>
        <v>10559.125338554926</v>
      </c>
      <c r="I11839" s="5">
        <f>MIN(H11839,FARMER_HRS)</f>
        <v>720</v>
      </c>
      <c r="J11839" s="5">
        <f>MAX(0,H11839-FARMER_HRS)</f>
        <v>9839.1253385549262</v>
      </c>
      <c r="K11839" s="2">
        <f>I11839*FARMER_RATE+J11839*TEMP_WORKER_RATE</f>
        <v>195818.14823880079</v>
      </c>
      <c r="L11839" s="2">
        <f>A11839*PRICE_TOM+B11839*PRICE_CAR+C11839*PRICE_MES</f>
        <v>229482</v>
      </c>
      <c r="M11839" s="2">
        <f>A11839*FERT_BED_TOM+B11839*FERT_BED_CAR+C11839*FERT_BED_MES</f>
        <v>38280</v>
      </c>
      <c r="N11839" s="6">
        <f>IF(AND(D11839&lt;=TOTAL_BEDS,J11839&lt;=TEMP_WORKER_MAX*TEMP_WORKER_HRS),1,0)</f>
        <v>0</v>
      </c>
      <c r="O11839" s="2">
        <f>L11839-M11839-K11839-FIXED_COSTS</f>
        <v>-24616.148238800786</v>
      </c>
      <c r="P11839" s="2">
        <f>IF(N11839=1,O11839,"")</f>
      </c>
    </row>
    <row r="11840">
      <c r="A11840" s="6">
        <v>18</v>
      </c>
      <c r="B11840" s="6">
        <v>3</v>
      </c>
      <c r="C11840" s="6">
        <v>25</v>
      </c>
      <c r="D11840" s="6">
        <f>A11840+B11840+C11840</f>
        <v>46</v>
      </c>
      <c r="E11840" s="5">
        <f>IF(A11840=0,0,A11840*LABOR_HRS_WK_TOM*SEASON_WEEKS*(1+DIM_PCT_TOM)^A11840)</f>
        <v>9007.0660478574282</v>
      </c>
      <c r="F11840" s="5">
        <f>IF(B11840=0,0,B11840*LABOR_HRS_WK_CAR*SEASON_WEEKS*(1+DIM_PCT_CAR)^B11840)</f>
        <v>96.920156249999962</v>
      </c>
      <c r="G11840" s="5">
        <f>IF(C11840=0,0,C11840*LABOR_HRS_WK_MES*SEASON_WEEKS*(1+DIM_PCT_MES)^C11840)</f>
        <v>1534.7170558625955</v>
      </c>
      <c r="H11840" s="5">
        <f>E11840+F11840+G11840</f>
        <v>10638.703259970023</v>
      </c>
      <c r="I11840" s="5">
        <f>MIN(H11840,FARMER_HRS)</f>
        <v>720</v>
      </c>
      <c r="J11840" s="5">
        <f>MAX(0,H11840-FARMER_HRS)</f>
        <v>9918.7032599700233</v>
      </c>
      <c r="K11840" s="2">
        <f>I11840*FARMER_RATE+J11840*TEMP_WORKER_RATE</f>
        <v>197199.70937447957</v>
      </c>
      <c r="L11840" s="2">
        <f>A11840*PRICE_TOM+B11840*PRICE_CAR+C11840*PRICE_MES</f>
        <v>232182</v>
      </c>
      <c r="M11840" s="2">
        <f>A11840*FERT_BED_TOM+B11840*FERT_BED_CAR+C11840*FERT_BED_MES</f>
        <v>39160</v>
      </c>
      <c r="N11840" s="6">
        <f>IF(AND(D11840&lt;=TOTAL_BEDS,J11840&lt;=TEMP_WORKER_MAX*TEMP_WORKER_HRS),1,0)</f>
        <v>0</v>
      </c>
      <c r="O11840" s="2">
        <f>L11840-M11840-K11840-FIXED_COSTS</f>
        <v>-24177.709374479571</v>
      </c>
      <c r="P11840" s="2">
        <f>IF(N11840=1,O11840,"")</f>
      </c>
    </row>
    <row r="11841">
      <c r="A11841" s="6">
        <v>18</v>
      </c>
      <c r="B11841" s="6">
        <v>3</v>
      </c>
      <c r="C11841" s="6">
        <v>26</v>
      </c>
      <c r="D11841" s="6">
        <f>A11841+B11841+C11841</f>
        <v>47</v>
      </c>
      <c r="E11841" s="5">
        <f>IF(A11841=0,0,A11841*LABOR_HRS_WK_TOM*SEASON_WEEKS*(1+DIM_PCT_TOM)^A11841)</f>
        <v>9007.0660478574282</v>
      </c>
      <c r="F11841" s="5">
        <f>IF(B11841=0,0,B11841*LABOR_HRS_WK_CAR*SEASON_WEEKS*(1+DIM_PCT_CAR)^B11841)</f>
        <v>96.920156249999962</v>
      </c>
      <c r="G11841" s="5">
        <f>IF(C11841=0,0,C11841*LABOR_HRS_WK_MES*SEASON_WEEKS*(1+DIM_PCT_MES)^C11841)</f>
        <v>1616.0570598233128</v>
      </c>
      <c r="H11841" s="5">
        <f>E11841+F11841+G11841</f>
        <v>10720.043263930742</v>
      </c>
      <c r="I11841" s="5">
        <f>MIN(H11841,FARMER_HRS)</f>
        <v>720</v>
      </c>
      <c r="J11841" s="5">
        <f>MAX(0,H11841-FARMER_HRS)</f>
        <v>10000.043263930742</v>
      </c>
      <c r="K11841" s="2">
        <f>I11841*FARMER_RATE+J11841*TEMP_WORKER_RATE</f>
        <v>198611.86222101981</v>
      </c>
      <c r="L11841" s="2">
        <f>A11841*PRICE_TOM+B11841*PRICE_CAR+C11841*PRICE_MES</f>
        <v>234882</v>
      </c>
      <c r="M11841" s="2">
        <f>A11841*FERT_BED_TOM+B11841*FERT_BED_CAR+C11841*FERT_BED_MES</f>
        <v>40040</v>
      </c>
      <c r="N11841" s="6">
        <f>IF(AND(D11841&lt;=TOTAL_BEDS,J11841&lt;=TEMP_WORKER_MAX*TEMP_WORKER_HRS),1,0)</f>
        <v>0</v>
      </c>
      <c r="O11841" s="2">
        <f>L11841-M11841-K11841-FIXED_COSTS</f>
        <v>-23769.862221019808</v>
      </c>
      <c r="P11841" s="2">
        <f>IF(N11841=1,O11841,"")</f>
      </c>
    </row>
    <row r="11842">
      <c r="A11842" s="6">
        <v>18</v>
      </c>
      <c r="B11842" s="6">
        <v>3</v>
      </c>
      <c r="C11842" s="6">
        <v>27</v>
      </c>
      <c r="D11842" s="6">
        <f>A11842+B11842+C11842</f>
        <v>48</v>
      </c>
      <c r="E11842" s="5">
        <f>IF(A11842=0,0,A11842*LABOR_HRS_WK_TOM*SEASON_WEEKS*(1+DIM_PCT_TOM)^A11842)</f>
        <v>9007.0660478574282</v>
      </c>
      <c r="F11842" s="5">
        <f>IF(B11842=0,0,B11842*LABOR_HRS_WK_CAR*SEASON_WEEKS*(1+DIM_PCT_CAR)^B11842)</f>
        <v>96.920156249999962</v>
      </c>
      <c r="G11842" s="5">
        <f>IF(C11842=0,0,C11842*LABOR_HRS_WK_MES*SEASON_WEEKS*(1+DIM_PCT_MES)^C11842)</f>
        <v>1699.19076434307</v>
      </c>
      <c r="H11842" s="5">
        <f>E11842+F11842+G11842</f>
        <v>10803.176968450498</v>
      </c>
      <c r="I11842" s="5">
        <f>MIN(H11842,FARMER_HRS)</f>
        <v>720</v>
      </c>
      <c r="J11842" s="5">
        <f>MAX(0,H11842-FARMER_HRS)</f>
        <v>10083.176968450498</v>
      </c>
      <c r="K11842" s="2">
        <f>I11842*FARMER_RATE+J11842*TEMP_WORKER_RATE</f>
        <v>200055.15570226559</v>
      </c>
      <c r="L11842" s="2">
        <f>A11842*PRICE_TOM+B11842*PRICE_CAR+C11842*PRICE_MES</f>
        <v>237582</v>
      </c>
      <c r="M11842" s="2">
        <f>A11842*FERT_BED_TOM+B11842*FERT_BED_CAR+C11842*FERT_BED_MES</f>
        <v>40920</v>
      </c>
      <c r="N11842" s="6">
        <f>IF(AND(D11842&lt;=TOTAL_BEDS,J11842&lt;=TEMP_WORKER_MAX*TEMP_WORKER_HRS),1,0)</f>
        <v>0</v>
      </c>
      <c r="O11842" s="2">
        <f>L11842-M11842-K11842-FIXED_COSTS</f>
        <v>-23393.155702265591</v>
      </c>
      <c r="P11842" s="2">
        <f>IF(N11842=1,O11842,"")</f>
      </c>
    </row>
    <row r="11843">
      <c r="A11843" s="6">
        <v>18</v>
      </c>
      <c r="B11843" s="6">
        <v>3</v>
      </c>
      <c r="C11843" s="6">
        <v>28</v>
      </c>
      <c r="D11843" s="6">
        <f>A11843+B11843+C11843</f>
        <v>49</v>
      </c>
      <c r="E11843" s="5">
        <f>IF(A11843=0,0,A11843*LABOR_HRS_WK_TOM*SEASON_WEEKS*(1+DIM_PCT_TOM)^A11843)</f>
        <v>9007.0660478574282</v>
      </c>
      <c r="F11843" s="5">
        <f>IF(B11843=0,0,B11843*LABOR_HRS_WK_CAR*SEASON_WEEKS*(1+DIM_PCT_CAR)^B11843)</f>
        <v>96.920156249999962</v>
      </c>
      <c r="G11843" s="5">
        <f>IF(C11843=0,0,C11843*LABOR_HRS_WK_MES*SEASON_WEEKS*(1+DIM_PCT_MES)^C11843)</f>
        <v>1784.1503025602233</v>
      </c>
      <c r="H11843" s="5">
        <f>E11843+F11843+G11843</f>
        <v>10888.136506667652</v>
      </c>
      <c r="I11843" s="5">
        <f>MIN(H11843,FARMER_HRS)</f>
        <v>720</v>
      </c>
      <c r="J11843" s="5">
        <f>MAX(0,H11843-FARMER_HRS)</f>
        <v>10168.136506667652</v>
      </c>
      <c r="K11843" s="2">
        <f>I11843*FARMER_RATE+J11843*TEMP_WORKER_RATE</f>
        <v>201530.14768520228</v>
      </c>
      <c r="L11843" s="2">
        <f>A11843*PRICE_TOM+B11843*PRICE_CAR+C11843*PRICE_MES</f>
        <v>240282</v>
      </c>
      <c r="M11843" s="2">
        <f>A11843*FERT_BED_TOM+B11843*FERT_BED_CAR+C11843*FERT_BED_MES</f>
        <v>41800</v>
      </c>
      <c r="N11843" s="6">
        <f>IF(AND(D11843&lt;=TOTAL_BEDS,J11843&lt;=TEMP_WORKER_MAX*TEMP_WORKER_HRS),1,0)</f>
        <v>0</v>
      </c>
      <c r="O11843" s="2">
        <f>L11843-M11843-K11843-FIXED_COSTS</f>
        <v>-23048.147685202275</v>
      </c>
      <c r="P11843" s="2">
        <f>IF(N11843=1,O11843,"")</f>
      </c>
    </row>
    <row r="11844">
      <c r="A11844" s="6">
        <v>18</v>
      </c>
      <c r="B11844" s="6">
        <v>3</v>
      </c>
      <c r="C11844" s="6">
        <v>29</v>
      </c>
      <c r="D11844" s="6">
        <f>A11844+B11844+C11844</f>
        <v>50</v>
      </c>
      <c r="E11844" s="5">
        <f>IF(A11844=0,0,A11844*LABOR_HRS_WK_TOM*SEASON_WEEKS*(1+DIM_PCT_TOM)^A11844)</f>
        <v>9007.0660478574282</v>
      </c>
      <c r="F11844" s="5">
        <f>IF(B11844=0,0,B11844*LABOR_HRS_WK_CAR*SEASON_WEEKS*(1+DIM_PCT_CAR)^B11844)</f>
        <v>96.920156249999962</v>
      </c>
      <c r="G11844" s="5">
        <f>IF(C11844=0,0,C11844*LABOR_HRS_WK_MES*SEASON_WEEKS*(1+DIM_PCT_MES)^C11844)</f>
        <v>1870.9683306758766</v>
      </c>
      <c r="H11844" s="5">
        <f>E11844+F11844+G11844</f>
        <v>10974.954534783305</v>
      </c>
      <c r="I11844" s="5">
        <f>MIN(H11844,FARMER_HRS)</f>
        <v>720</v>
      </c>
      <c r="J11844" s="5">
        <f>MAX(0,H11844-FARMER_HRS)</f>
        <v>10254.954534783305</v>
      </c>
      <c r="K11844" s="2">
        <f>I11844*FARMER_RATE+J11844*TEMP_WORKER_RATE</f>
        <v>203037.40511776571</v>
      </c>
      <c r="L11844" s="2">
        <f>A11844*PRICE_TOM+B11844*PRICE_CAR+C11844*PRICE_MES</f>
        <v>242982</v>
      </c>
      <c r="M11844" s="2">
        <f>A11844*FERT_BED_TOM+B11844*FERT_BED_CAR+C11844*FERT_BED_MES</f>
        <v>42680</v>
      </c>
      <c r="N11844" s="6">
        <f>IF(AND(D11844&lt;=TOTAL_BEDS,J11844&lt;=TEMP_WORKER_MAX*TEMP_WORKER_HRS),1,0)</f>
        <v>0</v>
      </c>
      <c r="O11844" s="2">
        <f>L11844-M11844-K11844-FIXED_COSTS</f>
        <v>-22735.405117765709</v>
      </c>
      <c r="P11844" s="2">
        <f>IF(N11844=1,O11844,"")</f>
      </c>
    </row>
    <row r="11845">
      <c r="A11845" s="6">
        <v>18</v>
      </c>
      <c r="B11845" s="6">
        <v>3</v>
      </c>
      <c r="C11845" s="6">
        <v>30</v>
      </c>
      <c r="D11845" s="6">
        <f>A11845+B11845+C11845</f>
        <v>51</v>
      </c>
      <c r="E11845" s="5">
        <f>IF(A11845=0,0,A11845*LABOR_HRS_WK_TOM*SEASON_WEEKS*(1+DIM_PCT_TOM)^A11845)</f>
        <v>9007.0660478574282</v>
      </c>
      <c r="F11845" s="5">
        <f>IF(B11845=0,0,B11845*LABOR_HRS_WK_CAR*SEASON_WEEKS*(1+DIM_PCT_CAR)^B11845)</f>
        <v>96.920156249999962</v>
      </c>
      <c r="G11845" s="5">
        <f>IF(C11845=0,0,C11845*LABOR_HRS_WK_MES*SEASON_WEEKS*(1+DIM_PCT_MES)^C11845)</f>
        <v>1959.6780360096466</v>
      </c>
      <c r="H11845" s="5">
        <f>E11845+F11845+G11845</f>
        <v>11063.664240117076</v>
      </c>
      <c r="I11845" s="5">
        <f>MIN(H11845,FARMER_HRS)</f>
        <v>720</v>
      </c>
      <c r="J11845" s="5">
        <f>MAX(0,H11845-FARMER_HRS)</f>
        <v>10343.664240117076</v>
      </c>
      <c r="K11845" s="2">
        <f>I11845*FARMER_RATE+J11845*TEMP_WORKER_RATE</f>
        <v>204577.50416869923</v>
      </c>
      <c r="L11845" s="2">
        <f>A11845*PRICE_TOM+B11845*PRICE_CAR+C11845*PRICE_MES</f>
        <v>245682</v>
      </c>
      <c r="M11845" s="2">
        <f>A11845*FERT_BED_TOM+B11845*FERT_BED_CAR+C11845*FERT_BED_MES</f>
        <v>43560</v>
      </c>
      <c r="N11845" s="6">
        <f>IF(AND(D11845&lt;=TOTAL_BEDS,J11845&lt;=TEMP_WORKER_MAX*TEMP_WORKER_HRS),1,0)</f>
        <v>0</v>
      </c>
      <c r="O11845" s="2">
        <f>L11845-M11845-K11845-FIXED_COSTS</f>
        <v>-22455.504168699234</v>
      </c>
      <c r="P11845" s="2">
        <f>IF(N11845=1,O11845,"")</f>
      </c>
    </row>
    <row r="11846">
      <c r="A11846" s="6">
        <v>18</v>
      </c>
      <c r="B11846" s="6">
        <v>4</v>
      </c>
      <c r="C11846" s="6">
        <v>0</v>
      </c>
      <c r="D11846" s="6">
        <f>A11846+B11846+C11846</f>
        <v>22</v>
      </c>
      <c r="E11846" s="5">
        <f>IF(A11846=0,0,A11846*LABOR_HRS_WK_TOM*SEASON_WEEKS*(1+DIM_PCT_TOM)^A11846)</f>
        <v>9007.0660478574282</v>
      </c>
      <c r="F11846" s="5">
        <f>IF(B11846=0,0,B11846*LABOR_HRS_WK_CAR*SEASON_WEEKS*(1+DIM_PCT_CAR)^B11846)</f>
        <v>132.45754687499993</v>
      </c>
      <c r="G11846" s="5">
        <f>IF(C11846=0,0,C11846*LABOR_HRS_WK_MES*SEASON_WEEKS*(1+DIM_PCT_MES)^C11846)</f>
        <v>0</v>
      </c>
      <c r="H11846" s="5">
        <f>E11846+F11846+G11846</f>
        <v>9139.523594732429</v>
      </c>
      <c r="I11846" s="5">
        <f>MIN(H11846,FARMER_HRS)</f>
        <v>720</v>
      </c>
      <c r="J11846" s="5">
        <f>MAX(0,H11846-FARMER_HRS)</f>
        <v>8419.523594732429</v>
      </c>
      <c r="K11846" s="2">
        <f>I11846*FARMER_RATE+J11846*TEMP_WORKER_RATE</f>
        <v>171172.28463077135</v>
      </c>
      <c r="L11846" s="2">
        <f>A11846*PRICE_TOM+B11846*PRICE_CAR+C11846*PRICE_MES</f>
        <v>166776</v>
      </c>
      <c r="M11846" s="2">
        <f>A11846*FERT_BED_TOM+B11846*FERT_BED_CAR+C11846*FERT_BED_MES</f>
        <v>17600</v>
      </c>
      <c r="N11846" s="6">
        <f>IF(AND(D11846&lt;=TOTAL_BEDS,J11846&lt;=TEMP_WORKER_MAX*TEMP_WORKER_HRS),1,0)</f>
        <v>0</v>
      </c>
      <c r="O11846" s="2">
        <f>L11846-M11846-K11846-FIXED_COSTS</f>
        <v>-41996.284630771348</v>
      </c>
      <c r="P11846" s="2">
        <f>IF(N11846=1,O11846,"")</f>
      </c>
    </row>
    <row r="11847">
      <c r="A11847" s="6">
        <v>18</v>
      </c>
      <c r="B11847" s="6">
        <v>4</v>
      </c>
      <c r="C11847" s="6">
        <v>1</v>
      </c>
      <c r="D11847" s="6">
        <f>A11847+B11847+C11847</f>
        <v>23</v>
      </c>
      <c r="E11847" s="5">
        <f>IF(A11847=0,0,A11847*LABOR_HRS_WK_TOM*SEASON_WEEKS*(1+DIM_PCT_TOM)^A11847)</f>
        <v>9007.0660478574282</v>
      </c>
      <c r="F11847" s="5">
        <f>IF(B11847=0,0,B11847*LABOR_HRS_WK_CAR*SEASON_WEEKS*(1+DIM_PCT_CAR)^B11847)</f>
        <v>132.45754687499993</v>
      </c>
      <c r="G11847" s="5">
        <f>IF(C11847=0,0,C11847*LABOR_HRS_WK_MES*SEASON_WEEKS*(1+DIM_PCT_MES)^C11847)</f>
        <v>45.5625</v>
      </c>
      <c r="H11847" s="5">
        <f>E11847+F11847+G11847</f>
        <v>9185.086094732429</v>
      </c>
      <c r="I11847" s="5">
        <f>MIN(H11847,FARMER_HRS)</f>
        <v>720</v>
      </c>
      <c r="J11847" s="5">
        <f>MAX(0,H11847-FARMER_HRS)</f>
        <v>8465.086094732429</v>
      </c>
      <c r="K11847" s="2">
        <f>I11847*FARMER_RATE+J11847*TEMP_WORKER_RATE</f>
        <v>171963.30025577135</v>
      </c>
      <c r="L11847" s="2">
        <f>A11847*PRICE_TOM+B11847*PRICE_CAR+C11847*PRICE_MES</f>
        <v>169476</v>
      </c>
      <c r="M11847" s="2">
        <f>A11847*FERT_BED_TOM+B11847*FERT_BED_CAR+C11847*FERT_BED_MES</f>
        <v>18480</v>
      </c>
      <c r="N11847" s="6">
        <f>IF(AND(D11847&lt;=TOTAL_BEDS,J11847&lt;=TEMP_WORKER_MAX*TEMP_WORKER_HRS),1,0)</f>
        <v>0</v>
      </c>
      <c r="O11847" s="2">
        <f>L11847-M11847-K11847-FIXED_COSTS</f>
        <v>-40967.300255771348</v>
      </c>
      <c r="P11847" s="2">
        <f>IF(N11847=1,O11847,"")</f>
      </c>
    </row>
    <row r="11848">
      <c r="A11848" s="6">
        <v>18</v>
      </c>
      <c r="B11848" s="6">
        <v>4</v>
      </c>
      <c r="C11848" s="6">
        <v>2</v>
      </c>
      <c r="D11848" s="6">
        <f>A11848+B11848+C11848</f>
        <v>24</v>
      </c>
      <c r="E11848" s="5">
        <f>IF(A11848=0,0,A11848*LABOR_HRS_WK_TOM*SEASON_WEEKS*(1+DIM_PCT_TOM)^A11848)</f>
        <v>9007.0660478574282</v>
      </c>
      <c r="F11848" s="5">
        <f>IF(B11848=0,0,B11848*LABOR_HRS_WK_CAR*SEASON_WEEKS*(1+DIM_PCT_CAR)^B11848)</f>
        <v>132.45754687499993</v>
      </c>
      <c r="G11848" s="5">
        <f>IF(C11848=0,0,C11848*LABOR_HRS_WK_MES*SEASON_WEEKS*(1+DIM_PCT_MES)^C11848)</f>
        <v>92.2640625</v>
      </c>
      <c r="H11848" s="5">
        <f>E11848+F11848+G11848</f>
        <v>9231.78765723243</v>
      </c>
      <c r="I11848" s="5">
        <f>MIN(H11848,FARMER_HRS)</f>
        <v>720</v>
      </c>
      <c r="J11848" s="5">
        <f>MAX(0,H11848-FARMER_HRS)</f>
        <v>8511.78765723243</v>
      </c>
      <c r="K11848" s="2">
        <f>I11848*FARMER_RATE+J11848*TEMP_WORKER_RATE</f>
        <v>172774.09127139635</v>
      </c>
      <c r="L11848" s="2">
        <f>A11848*PRICE_TOM+B11848*PRICE_CAR+C11848*PRICE_MES</f>
        <v>172176</v>
      </c>
      <c r="M11848" s="2">
        <f>A11848*FERT_BED_TOM+B11848*FERT_BED_CAR+C11848*FERT_BED_MES</f>
        <v>19360</v>
      </c>
      <c r="N11848" s="6">
        <f>IF(AND(D11848&lt;=TOTAL_BEDS,J11848&lt;=TEMP_WORKER_MAX*TEMP_WORKER_HRS),1,0)</f>
        <v>0</v>
      </c>
      <c r="O11848" s="2">
        <f>L11848-M11848-K11848-FIXED_COSTS</f>
        <v>-39958.091271396348</v>
      </c>
      <c r="P11848" s="2">
        <f>IF(N11848=1,O11848,"")</f>
      </c>
    </row>
    <row r="11849">
      <c r="A11849" s="6">
        <v>18</v>
      </c>
      <c r="B11849" s="6">
        <v>4</v>
      </c>
      <c r="C11849" s="6">
        <v>3</v>
      </c>
      <c r="D11849" s="6">
        <f>A11849+B11849+C11849</f>
        <v>25</v>
      </c>
      <c r="E11849" s="5">
        <f>IF(A11849=0,0,A11849*LABOR_HRS_WK_TOM*SEASON_WEEKS*(1+DIM_PCT_TOM)^A11849)</f>
        <v>9007.0660478574282</v>
      </c>
      <c r="F11849" s="5">
        <f>IF(B11849=0,0,B11849*LABOR_HRS_WK_CAR*SEASON_WEEKS*(1+DIM_PCT_CAR)^B11849)</f>
        <v>132.45754687499993</v>
      </c>
      <c r="G11849" s="5">
        <f>IF(C11849=0,0,C11849*LABOR_HRS_WK_MES*SEASON_WEEKS*(1+DIM_PCT_MES)^C11849)</f>
        <v>140.12604492187498</v>
      </c>
      <c r="H11849" s="5">
        <f>E11849+F11849+G11849</f>
        <v>9279.6496396543043</v>
      </c>
      <c r="I11849" s="5">
        <f>MIN(H11849,FARMER_HRS)</f>
        <v>720</v>
      </c>
      <c r="J11849" s="5">
        <f>MAX(0,H11849-FARMER_HRS)</f>
        <v>8559.6496396543043</v>
      </c>
      <c r="K11849" s="2">
        <f>I11849*FARMER_RATE+J11849*TEMP_WORKER_RATE</f>
        <v>173605.02846622057</v>
      </c>
      <c r="L11849" s="2">
        <f>A11849*PRICE_TOM+B11849*PRICE_CAR+C11849*PRICE_MES</f>
        <v>174876</v>
      </c>
      <c r="M11849" s="2">
        <f>A11849*FERT_BED_TOM+B11849*FERT_BED_CAR+C11849*FERT_BED_MES</f>
        <v>20240</v>
      </c>
      <c r="N11849" s="6">
        <f>IF(AND(D11849&lt;=TOTAL_BEDS,J11849&lt;=TEMP_WORKER_MAX*TEMP_WORKER_HRS),1,0)</f>
        <v>0</v>
      </c>
      <c r="O11849" s="2">
        <f>L11849-M11849-K11849-FIXED_COSTS</f>
        <v>-38969.028466220567</v>
      </c>
      <c r="P11849" s="2">
        <f>IF(N11849=1,O11849,"")</f>
      </c>
    </row>
    <row r="11850">
      <c r="A11850" s="6">
        <v>18</v>
      </c>
      <c r="B11850" s="6">
        <v>4</v>
      </c>
      <c r="C11850" s="6">
        <v>4</v>
      </c>
      <c r="D11850" s="6">
        <f>A11850+B11850+C11850</f>
        <v>26</v>
      </c>
      <c r="E11850" s="5">
        <f>IF(A11850=0,0,A11850*LABOR_HRS_WK_TOM*SEASON_WEEKS*(1+DIM_PCT_TOM)^A11850)</f>
        <v>9007.0660478574282</v>
      </c>
      <c r="F11850" s="5">
        <f>IF(B11850=0,0,B11850*LABOR_HRS_WK_CAR*SEASON_WEEKS*(1+DIM_PCT_CAR)^B11850)</f>
        <v>132.45754687499993</v>
      </c>
      <c r="G11850" s="5">
        <f>IF(C11850=0,0,C11850*LABOR_HRS_WK_MES*SEASON_WEEKS*(1+DIM_PCT_MES)^C11850)</f>
        <v>189.17016064453119</v>
      </c>
      <c r="H11850" s="5">
        <f>E11850+F11850+G11850</f>
        <v>9328.69375537696</v>
      </c>
      <c r="I11850" s="5">
        <f>MIN(H11850,FARMER_HRS)</f>
        <v>720</v>
      </c>
      <c r="J11850" s="5">
        <f>MAX(0,H11850-FARMER_HRS)</f>
        <v>8608.69375537696</v>
      </c>
      <c r="K11850" s="2">
        <f>I11850*FARMER_RATE+J11850*TEMP_WORKER_RATE</f>
        <v>174456.48880862779</v>
      </c>
      <c r="L11850" s="2">
        <f>A11850*PRICE_TOM+B11850*PRICE_CAR+C11850*PRICE_MES</f>
        <v>177576</v>
      </c>
      <c r="M11850" s="2">
        <f>A11850*FERT_BED_TOM+B11850*FERT_BED_CAR+C11850*FERT_BED_MES</f>
        <v>21120</v>
      </c>
      <c r="N11850" s="6">
        <f>IF(AND(D11850&lt;=TOTAL_BEDS,J11850&lt;=TEMP_WORKER_MAX*TEMP_WORKER_HRS),1,0)</f>
        <v>0</v>
      </c>
      <c r="O11850" s="2">
        <f>L11850-M11850-K11850-FIXED_COSTS</f>
        <v>-38000.488808627793</v>
      </c>
      <c r="P11850" s="2">
        <f>IF(N11850=1,O11850,"")</f>
      </c>
    </row>
    <row r="11851">
      <c r="A11851" s="6">
        <v>18</v>
      </c>
      <c r="B11851" s="6">
        <v>4</v>
      </c>
      <c r="C11851" s="6">
        <v>5</v>
      </c>
      <c r="D11851" s="6">
        <f>A11851+B11851+C11851</f>
        <v>27</v>
      </c>
      <c r="E11851" s="5">
        <f>IF(A11851=0,0,A11851*LABOR_HRS_WK_TOM*SEASON_WEEKS*(1+DIM_PCT_TOM)^A11851)</f>
        <v>9007.0660478574282</v>
      </c>
      <c r="F11851" s="5">
        <f>IF(B11851=0,0,B11851*LABOR_HRS_WK_CAR*SEASON_WEEKS*(1+DIM_PCT_CAR)^B11851)</f>
        <v>132.45754687499993</v>
      </c>
      <c r="G11851" s="5">
        <f>IF(C11851=0,0,C11851*LABOR_HRS_WK_MES*SEASON_WEEKS*(1+DIM_PCT_MES)^C11851)</f>
        <v>239.41848456573481</v>
      </c>
      <c r="H11851" s="5">
        <f>E11851+F11851+G11851</f>
        <v>9378.9420792981637</v>
      </c>
      <c r="I11851" s="5">
        <f>MIN(H11851,FARMER_HRS)</f>
        <v>720</v>
      </c>
      <c r="J11851" s="5">
        <f>MAX(0,H11851-FARMER_HRS)</f>
        <v>8658.9420792981637</v>
      </c>
      <c r="K11851" s="2">
        <f>I11851*FARMER_RATE+J11851*TEMP_WORKER_RATE</f>
        <v>175328.85554337088</v>
      </c>
      <c r="L11851" s="2">
        <f>A11851*PRICE_TOM+B11851*PRICE_CAR+C11851*PRICE_MES</f>
        <v>180276</v>
      </c>
      <c r="M11851" s="2">
        <f>A11851*FERT_BED_TOM+B11851*FERT_BED_CAR+C11851*FERT_BED_MES</f>
        <v>22000</v>
      </c>
      <c r="N11851" s="6">
        <f>IF(AND(D11851&lt;=TOTAL_BEDS,J11851&lt;=TEMP_WORKER_MAX*TEMP_WORKER_HRS),1,0)</f>
        <v>0</v>
      </c>
      <c r="O11851" s="2">
        <f>L11851-M11851-K11851-FIXED_COSTS</f>
        <v>-37052.855543370883</v>
      </c>
      <c r="P11851" s="2">
        <f>IF(N11851=1,O11851,"")</f>
      </c>
    </row>
    <row r="11852">
      <c r="A11852" s="6">
        <v>18</v>
      </c>
      <c r="B11852" s="6">
        <v>4</v>
      </c>
      <c r="C11852" s="6">
        <v>6</v>
      </c>
      <c r="D11852" s="6">
        <f>A11852+B11852+C11852</f>
        <v>28</v>
      </c>
      <c r="E11852" s="5">
        <f>IF(A11852=0,0,A11852*LABOR_HRS_WK_TOM*SEASON_WEEKS*(1+DIM_PCT_TOM)^A11852)</f>
        <v>9007.0660478574282</v>
      </c>
      <c r="F11852" s="5">
        <f>IF(B11852=0,0,B11852*LABOR_HRS_WK_CAR*SEASON_WEEKS*(1+DIM_PCT_CAR)^B11852)</f>
        <v>132.45754687499993</v>
      </c>
      <c r="G11852" s="5">
        <f>IF(C11852=0,0,C11852*LABOR_HRS_WK_MES*SEASON_WEEKS*(1+DIM_PCT_MES)^C11852)</f>
        <v>290.89345874736773</v>
      </c>
      <c r="H11852" s="5">
        <f>E11852+F11852+G11852</f>
        <v>9430.4170534797959</v>
      </c>
      <c r="I11852" s="5">
        <f>MIN(H11852,FARMER_HRS)</f>
        <v>720</v>
      </c>
      <c r="J11852" s="5">
        <f>MAX(0,H11852-FARMER_HRS)</f>
        <v>8710.4170534797959</v>
      </c>
      <c r="K11852" s="2">
        <f>I11852*FARMER_RATE+J11852*TEMP_WORKER_RATE</f>
        <v>176222.51828957978</v>
      </c>
      <c r="L11852" s="2">
        <f>A11852*PRICE_TOM+B11852*PRICE_CAR+C11852*PRICE_MES</f>
        <v>182976</v>
      </c>
      <c r="M11852" s="2">
        <f>A11852*FERT_BED_TOM+B11852*FERT_BED_CAR+C11852*FERT_BED_MES</f>
        <v>22880</v>
      </c>
      <c r="N11852" s="6">
        <f>IF(AND(D11852&lt;=TOTAL_BEDS,J11852&lt;=TEMP_WORKER_MAX*TEMP_WORKER_HRS),1,0)</f>
        <v>0</v>
      </c>
      <c r="O11852" s="2">
        <f>L11852-M11852-K11852-FIXED_COSTS</f>
        <v>-36126.518289579777</v>
      </c>
      <c r="P11852" s="2">
        <f>IF(N11852=1,O11852,"")</f>
      </c>
    </row>
    <row r="11853">
      <c r="A11853" s="6">
        <v>18</v>
      </c>
      <c r="B11853" s="6">
        <v>4</v>
      </c>
      <c r="C11853" s="6">
        <v>7</v>
      </c>
      <c r="D11853" s="6">
        <f>A11853+B11853+C11853</f>
        <v>29</v>
      </c>
      <c r="E11853" s="5">
        <f>IF(A11853=0,0,A11853*LABOR_HRS_WK_TOM*SEASON_WEEKS*(1+DIM_PCT_TOM)^A11853)</f>
        <v>9007.0660478574282</v>
      </c>
      <c r="F11853" s="5">
        <f>IF(B11853=0,0,B11853*LABOR_HRS_WK_CAR*SEASON_WEEKS*(1+DIM_PCT_CAR)^B11853)</f>
        <v>132.45754687499993</v>
      </c>
      <c r="G11853" s="5">
        <f>IF(C11853=0,0,C11853*LABOR_HRS_WK_MES*SEASON_WEEKS*(1+DIM_PCT_MES)^C11853)</f>
        <v>343.61789814532818</v>
      </c>
      <c r="H11853" s="5">
        <f>E11853+F11853+G11853</f>
        <v>9483.1414928777576</v>
      </c>
      <c r="I11853" s="5">
        <f>MIN(H11853,FARMER_HRS)</f>
        <v>720</v>
      </c>
      <c r="J11853" s="5">
        <f>MAX(0,H11853-FARMER_HRS)</f>
        <v>8763.1414928777576</v>
      </c>
      <c r="K11853" s="2">
        <f>I11853*FARMER_RATE+J11853*TEMP_WORKER_RATE</f>
        <v>177137.87314023884</v>
      </c>
      <c r="L11853" s="2">
        <f>A11853*PRICE_TOM+B11853*PRICE_CAR+C11853*PRICE_MES</f>
        <v>185676</v>
      </c>
      <c r="M11853" s="2">
        <f>A11853*FERT_BED_TOM+B11853*FERT_BED_CAR+C11853*FERT_BED_MES</f>
        <v>23760</v>
      </c>
      <c r="N11853" s="6">
        <f>IF(AND(D11853&lt;=TOTAL_BEDS,J11853&lt;=TEMP_WORKER_MAX*TEMP_WORKER_HRS),1,0)</f>
        <v>0</v>
      </c>
      <c r="O11853" s="2">
        <f>L11853-M11853-K11853-FIXED_COSTS</f>
        <v>-35221.873140238837</v>
      </c>
      <c r="P11853" s="2">
        <f>IF(N11853=1,O11853,"")</f>
      </c>
    </row>
    <row r="11854">
      <c r="A11854" s="6">
        <v>18</v>
      </c>
      <c r="B11854" s="6">
        <v>4</v>
      </c>
      <c r="C11854" s="6">
        <v>8</v>
      </c>
      <c r="D11854" s="6">
        <f>A11854+B11854+C11854</f>
        <v>30</v>
      </c>
      <c r="E11854" s="5">
        <f>IF(A11854=0,0,A11854*LABOR_HRS_WK_TOM*SEASON_WEEKS*(1+DIM_PCT_TOM)^A11854)</f>
        <v>9007.0660478574282</v>
      </c>
      <c r="F11854" s="5">
        <f>IF(B11854=0,0,B11854*LABOR_HRS_WK_CAR*SEASON_WEEKS*(1+DIM_PCT_CAR)^B11854)</f>
        <v>132.45754687499993</v>
      </c>
      <c r="G11854" s="5">
        <f>IF(C11854=0,0,C11854*LABOR_HRS_WK_MES*SEASON_WEEKS*(1+DIM_PCT_MES)^C11854)</f>
        <v>397.61499642530833</v>
      </c>
      <c r="H11854" s="5">
        <f>E11854+F11854+G11854</f>
        <v>9537.1385911577381</v>
      </c>
      <c r="I11854" s="5">
        <f>MIN(H11854,FARMER_HRS)</f>
        <v>720</v>
      </c>
      <c r="J11854" s="5">
        <f>MAX(0,H11854-FARMER_HRS)</f>
        <v>8817.1385911577381</v>
      </c>
      <c r="K11854" s="2">
        <f>I11854*FARMER_RATE+J11854*TEMP_WORKER_RATE</f>
        <v>178075.32276315519</v>
      </c>
      <c r="L11854" s="2">
        <f>A11854*PRICE_TOM+B11854*PRICE_CAR+C11854*PRICE_MES</f>
        <v>188376</v>
      </c>
      <c r="M11854" s="2">
        <f>A11854*FERT_BED_TOM+B11854*FERT_BED_CAR+C11854*FERT_BED_MES</f>
        <v>24640</v>
      </c>
      <c r="N11854" s="6">
        <f>IF(AND(D11854&lt;=TOTAL_BEDS,J11854&lt;=TEMP_WORKER_MAX*TEMP_WORKER_HRS),1,0)</f>
        <v>0</v>
      </c>
      <c r="O11854" s="2">
        <f>L11854-M11854-K11854-FIXED_COSTS</f>
        <v>-34339.322763155185</v>
      </c>
      <c r="P11854" s="2">
        <f>IF(N11854=1,O11854,"")</f>
      </c>
    </row>
    <row r="11855">
      <c r="A11855" s="6">
        <v>18</v>
      </c>
      <c r="B11855" s="6">
        <v>4</v>
      </c>
      <c r="C11855" s="6">
        <v>9</v>
      </c>
      <c r="D11855" s="6">
        <f>A11855+B11855+C11855</f>
        <v>31</v>
      </c>
      <c r="E11855" s="5">
        <f>IF(A11855=0,0,A11855*LABOR_HRS_WK_TOM*SEASON_WEEKS*(1+DIM_PCT_TOM)^A11855)</f>
        <v>9007.0660478574282</v>
      </c>
      <c r="F11855" s="5">
        <f>IF(B11855=0,0,B11855*LABOR_HRS_WK_CAR*SEASON_WEEKS*(1+DIM_PCT_CAR)^B11855)</f>
        <v>132.45754687499993</v>
      </c>
      <c r="G11855" s="5">
        <f>IF(C11855=0,0,C11855*LABOR_HRS_WK_MES*SEASON_WEEKS*(1+DIM_PCT_MES)^C11855)</f>
        <v>452.90833186570273</v>
      </c>
      <c r="H11855" s="5">
        <f>E11855+F11855+G11855</f>
        <v>9592.4319265981321</v>
      </c>
      <c r="I11855" s="5">
        <f>MIN(H11855,FARMER_HRS)</f>
        <v>720</v>
      </c>
      <c r="J11855" s="5">
        <f>MAX(0,H11855-FARMER_HRS)</f>
        <v>8872.4319265981321</v>
      </c>
      <c r="K11855" s="2">
        <f>I11855*FARMER_RATE+J11855*TEMP_WORKER_RATE</f>
        <v>179035.27650343979</v>
      </c>
      <c r="L11855" s="2">
        <f>A11855*PRICE_TOM+B11855*PRICE_CAR+C11855*PRICE_MES</f>
        <v>191076</v>
      </c>
      <c r="M11855" s="2">
        <f>A11855*FERT_BED_TOM+B11855*FERT_BED_CAR+C11855*FERT_BED_MES</f>
        <v>25520</v>
      </c>
      <c r="N11855" s="6">
        <f>IF(AND(D11855&lt;=TOTAL_BEDS,J11855&lt;=TEMP_WORKER_MAX*TEMP_WORKER_HRS),1,0)</f>
        <v>0</v>
      </c>
      <c r="O11855" s="2">
        <f>L11855-M11855-K11855-FIXED_COSTS</f>
        <v>-33479.276503439789</v>
      </c>
      <c r="P11855" s="2">
        <f>IF(N11855=1,O11855,"")</f>
      </c>
    </row>
    <row r="11856">
      <c r="A11856" s="6">
        <v>18</v>
      </c>
      <c r="B11856" s="6">
        <v>4</v>
      </c>
      <c r="C11856" s="6">
        <v>10</v>
      </c>
      <c r="D11856" s="6">
        <f>A11856+B11856+C11856</f>
        <v>32</v>
      </c>
      <c r="E11856" s="5">
        <f>IF(A11856=0,0,A11856*LABOR_HRS_WK_TOM*SEASON_WEEKS*(1+DIM_PCT_TOM)^A11856)</f>
        <v>9007.0660478574282</v>
      </c>
      <c r="F11856" s="5">
        <f>IF(B11856=0,0,B11856*LABOR_HRS_WK_CAR*SEASON_WEEKS*(1+DIM_PCT_CAR)^B11856)</f>
        <v>132.45754687499993</v>
      </c>
      <c r="G11856" s="5">
        <f>IF(C11856=0,0,C11856*LABOR_HRS_WK_MES*SEASON_WEEKS*(1+DIM_PCT_MES)^C11856)</f>
        <v>509.52187334891551</v>
      </c>
      <c r="H11856" s="5">
        <f>E11856+F11856+G11856</f>
        <v>9649.0454680813455</v>
      </c>
      <c r="I11856" s="5">
        <f>MIN(H11856,FARMER_HRS)</f>
        <v>720</v>
      </c>
      <c r="J11856" s="5">
        <f>MAX(0,H11856-FARMER_HRS)</f>
        <v>8929.0454680813455</v>
      </c>
      <c r="K11856" s="2">
        <f>I11856*FARMER_RATE+J11856*TEMP_WORKER_RATE</f>
        <v>180018.15048752335</v>
      </c>
      <c r="L11856" s="2">
        <f>A11856*PRICE_TOM+B11856*PRICE_CAR+C11856*PRICE_MES</f>
        <v>193776</v>
      </c>
      <c r="M11856" s="2">
        <f>A11856*FERT_BED_TOM+B11856*FERT_BED_CAR+C11856*FERT_BED_MES</f>
        <v>26400</v>
      </c>
      <c r="N11856" s="6">
        <f>IF(AND(D11856&lt;=TOTAL_BEDS,J11856&lt;=TEMP_WORKER_MAX*TEMP_WORKER_HRS),1,0)</f>
        <v>0</v>
      </c>
      <c r="O11856" s="2">
        <f>L11856-M11856-K11856-FIXED_COSTS</f>
        <v>-32642.150487523351</v>
      </c>
      <c r="P11856" s="2">
        <f>IF(N11856=1,O11856,"")</f>
      </c>
    </row>
    <row r="11857">
      <c r="A11857" s="6">
        <v>18</v>
      </c>
      <c r="B11857" s="6">
        <v>4</v>
      </c>
      <c r="C11857" s="6">
        <v>11</v>
      </c>
      <c r="D11857" s="6">
        <f>A11857+B11857+C11857</f>
        <v>33</v>
      </c>
      <c r="E11857" s="5">
        <f>IF(A11857=0,0,A11857*LABOR_HRS_WK_TOM*SEASON_WEEKS*(1+DIM_PCT_TOM)^A11857)</f>
        <v>9007.0660478574282</v>
      </c>
      <c r="F11857" s="5">
        <f>IF(B11857=0,0,B11857*LABOR_HRS_WK_CAR*SEASON_WEEKS*(1+DIM_PCT_CAR)^B11857)</f>
        <v>132.45754687499993</v>
      </c>
      <c r="G11857" s="5">
        <f>IF(C11857=0,0,C11857*LABOR_HRS_WK_MES*SEASON_WEEKS*(1+DIM_PCT_MES)^C11857)</f>
        <v>567.47998644235463</v>
      </c>
      <c r="H11857" s="5">
        <f>E11857+F11857+G11857</f>
        <v>9707.0035811747839</v>
      </c>
      <c r="I11857" s="5">
        <f>MIN(H11857,FARMER_HRS)</f>
        <v>720</v>
      </c>
      <c r="J11857" s="5">
        <f>MAX(0,H11857-FARMER_HRS)</f>
        <v>8987.0035811747839</v>
      </c>
      <c r="K11857" s="2">
        <f>I11857*FARMER_RATE+J11857*TEMP_WORKER_RATE</f>
        <v>181024.36772872889</v>
      </c>
      <c r="L11857" s="2">
        <f>A11857*PRICE_TOM+B11857*PRICE_CAR+C11857*PRICE_MES</f>
        <v>196476</v>
      </c>
      <c r="M11857" s="2">
        <f>A11857*FERT_BED_TOM+B11857*FERT_BED_CAR+C11857*FERT_BED_MES</f>
        <v>27280</v>
      </c>
      <c r="N11857" s="6">
        <f>IF(AND(D11857&lt;=TOTAL_BEDS,J11857&lt;=TEMP_WORKER_MAX*TEMP_WORKER_HRS),1,0)</f>
        <v>0</v>
      </c>
      <c r="O11857" s="2">
        <f>L11857-M11857-K11857-FIXED_COSTS</f>
        <v>-31828.367728728888</v>
      </c>
      <c r="P11857" s="2">
        <f>IF(N11857=1,O11857,"")</f>
      </c>
    </row>
    <row r="11858">
      <c r="A11858" s="6">
        <v>18</v>
      </c>
      <c r="B11858" s="6">
        <v>4</v>
      </c>
      <c r="C11858" s="6">
        <v>12</v>
      </c>
      <c r="D11858" s="6">
        <f>A11858+B11858+C11858</f>
        <v>34</v>
      </c>
      <c r="E11858" s="5">
        <f>IF(A11858=0,0,A11858*LABOR_HRS_WK_TOM*SEASON_WEEKS*(1+DIM_PCT_TOM)^A11858)</f>
        <v>9007.0660478574282</v>
      </c>
      <c r="F11858" s="5">
        <f>IF(B11858=0,0,B11858*LABOR_HRS_WK_CAR*SEASON_WEEKS*(1+DIM_PCT_CAR)^B11858)</f>
        <v>132.45754687499993</v>
      </c>
      <c r="G11858" s="5">
        <f>IF(C11858=0,0,C11858*LABOR_HRS_WK_MES*SEASON_WEEKS*(1+DIM_PCT_MES)^C11858)</f>
        <v>626.807439570419</v>
      </c>
      <c r="H11858" s="5">
        <f>E11858+F11858+G11858</f>
        <v>9766.3310343028479</v>
      </c>
      <c r="I11858" s="5">
        <f>MIN(H11858,FARMER_HRS)</f>
        <v>720</v>
      </c>
      <c r="J11858" s="5">
        <f>MAX(0,H11858-FARMER_HRS)</f>
        <v>9046.3310343028479</v>
      </c>
      <c r="K11858" s="2">
        <f>I11858*FARMER_RATE+J11858*TEMP_WORKER_RATE</f>
        <v>182054.35823442444</v>
      </c>
      <c r="L11858" s="2">
        <f>A11858*PRICE_TOM+B11858*PRICE_CAR+C11858*PRICE_MES</f>
        <v>199176</v>
      </c>
      <c r="M11858" s="2">
        <f>A11858*FERT_BED_TOM+B11858*FERT_BED_CAR+C11858*FERT_BED_MES</f>
        <v>28160</v>
      </c>
      <c r="N11858" s="6">
        <f>IF(AND(D11858&lt;=TOTAL_BEDS,J11858&lt;=TEMP_WORKER_MAX*TEMP_WORKER_HRS),1,0)</f>
        <v>0</v>
      </c>
      <c r="O11858" s="2">
        <f>L11858-M11858-K11858-FIXED_COSTS</f>
        <v>-31038.358234424435</v>
      </c>
      <c r="P11858" s="2">
        <f>IF(N11858=1,O11858,"")</f>
      </c>
    </row>
    <row r="11859">
      <c r="A11859" s="6">
        <v>18</v>
      </c>
      <c r="B11859" s="6">
        <v>4</v>
      </c>
      <c r="C11859" s="6">
        <v>13</v>
      </c>
      <c r="D11859" s="6">
        <f>A11859+B11859+C11859</f>
        <v>35</v>
      </c>
      <c r="E11859" s="5">
        <f>IF(A11859=0,0,A11859*LABOR_HRS_WK_TOM*SEASON_WEEKS*(1+DIM_PCT_TOM)^A11859)</f>
        <v>9007.0660478574282</v>
      </c>
      <c r="F11859" s="5">
        <f>IF(B11859=0,0,B11859*LABOR_HRS_WK_CAR*SEASON_WEEKS*(1+DIM_PCT_CAR)^B11859)</f>
        <v>132.45754687499993</v>
      </c>
      <c r="G11859" s="5">
        <f>IF(C11859=0,0,C11859*LABOR_HRS_WK_MES*SEASON_WEEKS*(1+DIM_PCT_MES)^C11859)</f>
        <v>687.52941027880331</v>
      </c>
      <c r="H11859" s="5">
        <f>E11859+F11859+G11859</f>
        <v>9827.053005011232</v>
      </c>
      <c r="I11859" s="5">
        <f>MIN(H11859,FARMER_HRS)</f>
        <v>720</v>
      </c>
      <c r="J11859" s="5">
        <f>MAX(0,H11859-FARMER_HRS)</f>
        <v>9107.053005011232</v>
      </c>
      <c r="K11859" s="2">
        <f>I11859*FARMER_RATE+J11859*TEMP_WORKER_RATE</f>
        <v>183108.55911477833</v>
      </c>
      <c r="L11859" s="2">
        <f>A11859*PRICE_TOM+B11859*PRICE_CAR+C11859*PRICE_MES</f>
        <v>201876</v>
      </c>
      <c r="M11859" s="2">
        <f>A11859*FERT_BED_TOM+B11859*FERT_BED_CAR+C11859*FERT_BED_MES</f>
        <v>29040</v>
      </c>
      <c r="N11859" s="6">
        <f>IF(AND(D11859&lt;=TOTAL_BEDS,J11859&lt;=TEMP_WORKER_MAX*TEMP_WORKER_HRS),1,0)</f>
        <v>0</v>
      </c>
      <c r="O11859" s="2">
        <f>L11859-M11859-K11859-FIXED_COSTS</f>
        <v>-30272.559114778327</v>
      </c>
      <c r="P11859" s="2">
        <f>IF(N11859=1,O11859,"")</f>
      </c>
    </row>
    <row r="11860">
      <c r="A11860" s="6">
        <v>18</v>
      </c>
      <c r="B11860" s="6">
        <v>4</v>
      </c>
      <c r="C11860" s="6">
        <v>14</v>
      </c>
      <c r="D11860" s="6">
        <f>A11860+B11860+C11860</f>
        <v>36</v>
      </c>
      <c r="E11860" s="5">
        <f>IF(A11860=0,0,A11860*LABOR_HRS_WK_TOM*SEASON_WEEKS*(1+DIM_PCT_TOM)^A11860)</f>
        <v>9007.0660478574282</v>
      </c>
      <c r="F11860" s="5">
        <f>IF(B11860=0,0,B11860*LABOR_HRS_WK_CAR*SEASON_WEEKS*(1+DIM_PCT_CAR)^B11860)</f>
        <v>132.45754687499993</v>
      </c>
      <c r="G11860" s="5">
        <f>IF(C11860=0,0,C11860*LABOR_HRS_WK_MES*SEASON_WEEKS*(1+DIM_PCT_MES)^C11860)</f>
        <v>749.67149159246435</v>
      </c>
      <c r="H11860" s="5">
        <f>E11860+F11860+G11860</f>
        <v>9889.1950863248931</v>
      </c>
      <c r="I11860" s="5">
        <f>MIN(H11860,FARMER_HRS)</f>
        <v>720</v>
      </c>
      <c r="J11860" s="5">
        <f>MAX(0,H11860-FARMER_HRS)</f>
        <v>9169.1950863248931</v>
      </c>
      <c r="K11860" s="2">
        <f>I11860*FARMER_RATE+J11860*TEMP_WORKER_RATE</f>
        <v>184187.41469314051</v>
      </c>
      <c r="L11860" s="2">
        <f>A11860*PRICE_TOM+B11860*PRICE_CAR+C11860*PRICE_MES</f>
        <v>204576</v>
      </c>
      <c r="M11860" s="2">
        <f>A11860*FERT_BED_TOM+B11860*FERT_BED_CAR+C11860*FERT_BED_MES</f>
        <v>29920</v>
      </c>
      <c r="N11860" s="6">
        <f>IF(AND(D11860&lt;=TOTAL_BEDS,J11860&lt;=TEMP_WORKER_MAX*TEMP_WORKER_HRS),1,0)</f>
        <v>0</v>
      </c>
      <c r="O11860" s="2">
        <f>L11860-M11860-K11860-FIXED_COSTS</f>
        <v>-29531.414693140512</v>
      </c>
      <c r="P11860" s="2">
        <f>IF(N11860=1,O11860,"")</f>
      </c>
    </row>
    <row r="11861">
      <c r="A11861" s="6">
        <v>18</v>
      </c>
      <c r="B11861" s="6">
        <v>4</v>
      </c>
      <c r="C11861" s="6">
        <v>15</v>
      </c>
      <c r="D11861" s="6">
        <f>A11861+B11861+C11861</f>
        <v>37</v>
      </c>
      <c r="E11861" s="5">
        <f>IF(A11861=0,0,A11861*LABOR_HRS_WK_TOM*SEASON_WEEKS*(1+DIM_PCT_TOM)^A11861)</f>
        <v>9007.0660478574282</v>
      </c>
      <c r="F11861" s="5">
        <f>IF(B11861=0,0,B11861*LABOR_HRS_WK_CAR*SEASON_WEEKS*(1+DIM_PCT_CAR)^B11861)</f>
        <v>132.45754687499993</v>
      </c>
      <c r="G11861" s="5">
        <f>IF(C11861=0,0,C11861*LABOR_HRS_WK_MES*SEASON_WEEKS*(1+DIM_PCT_MES)^C11861)</f>
        <v>813.25969846861074</v>
      </c>
      <c r="H11861" s="5">
        <f>E11861+F11861+G11861</f>
        <v>9952.78329320104</v>
      </c>
      <c r="I11861" s="5">
        <f>MIN(H11861,FARMER_HRS)</f>
        <v>720</v>
      </c>
      <c r="J11861" s="5">
        <f>MAX(0,H11861-FARMER_HRS)</f>
        <v>9232.78329320104</v>
      </c>
      <c r="K11861" s="2">
        <f>I11861*FARMER_RATE+J11861*TEMP_WORKER_RATE</f>
        <v>185291.37661807361</v>
      </c>
      <c r="L11861" s="2">
        <f>A11861*PRICE_TOM+B11861*PRICE_CAR+C11861*PRICE_MES</f>
        <v>207276</v>
      </c>
      <c r="M11861" s="2">
        <f>A11861*FERT_BED_TOM+B11861*FERT_BED_CAR+C11861*FERT_BED_MES</f>
        <v>30800</v>
      </c>
      <c r="N11861" s="6">
        <f>IF(AND(D11861&lt;=TOTAL_BEDS,J11861&lt;=TEMP_WORKER_MAX*TEMP_WORKER_HRS),1,0)</f>
        <v>0</v>
      </c>
      <c r="O11861" s="2">
        <f>L11861-M11861-K11861-FIXED_COSTS</f>
        <v>-28815.376618073613</v>
      </c>
      <c r="P11861" s="2">
        <f>IF(N11861=1,O11861,"")</f>
      </c>
    </row>
    <row r="11862">
      <c r="A11862" s="6">
        <v>18</v>
      </c>
      <c r="B11862" s="6">
        <v>4</v>
      </c>
      <c r="C11862" s="6">
        <v>16</v>
      </c>
      <c r="D11862" s="6">
        <f>A11862+B11862+C11862</f>
        <v>38</v>
      </c>
      <c r="E11862" s="5">
        <f>IF(A11862=0,0,A11862*LABOR_HRS_WK_TOM*SEASON_WEEKS*(1+DIM_PCT_TOM)^A11862)</f>
        <v>9007.0660478574282</v>
      </c>
      <c r="F11862" s="5">
        <f>IF(B11862=0,0,B11862*LABOR_HRS_WK_CAR*SEASON_WEEKS*(1+DIM_PCT_CAR)^B11862)</f>
        <v>132.45754687499993</v>
      </c>
      <c r="G11862" s="5">
        <f>IF(C11862=0,0,C11862*LABOR_HRS_WK_MES*SEASON_WEEKS*(1+DIM_PCT_MES)^C11862)</f>
        <v>878.32047434609967</v>
      </c>
      <c r="H11862" s="5">
        <f>E11862+F11862+G11862</f>
        <v>10017.844069078528</v>
      </c>
      <c r="I11862" s="5">
        <f>MIN(H11862,FARMER_HRS)</f>
        <v>720</v>
      </c>
      <c r="J11862" s="5">
        <f>MAX(0,H11862-FARMER_HRS)</f>
        <v>9297.8440690785283</v>
      </c>
      <c r="K11862" s="2">
        <f>I11862*FARMER_RATE+J11862*TEMP_WORKER_RATE</f>
        <v>186420.90397705778</v>
      </c>
      <c r="L11862" s="2">
        <f>A11862*PRICE_TOM+B11862*PRICE_CAR+C11862*PRICE_MES</f>
        <v>209976</v>
      </c>
      <c r="M11862" s="2">
        <f>A11862*FERT_BED_TOM+B11862*FERT_BED_CAR+C11862*FERT_BED_MES</f>
        <v>31680</v>
      </c>
      <c r="N11862" s="6">
        <f>IF(AND(D11862&lt;=TOTAL_BEDS,J11862&lt;=TEMP_WORKER_MAX*TEMP_WORKER_HRS),1,0)</f>
        <v>0</v>
      </c>
      <c r="O11862" s="2">
        <f>L11862-M11862-K11862-FIXED_COSTS</f>
        <v>-28124.90397705778</v>
      </c>
      <c r="P11862" s="2">
        <f>IF(N11862=1,O11862,"")</f>
      </c>
    </row>
    <row r="11863">
      <c r="A11863" s="6">
        <v>18</v>
      </c>
      <c r="B11863" s="6">
        <v>4</v>
      </c>
      <c r="C11863" s="6">
        <v>17</v>
      </c>
      <c r="D11863" s="6">
        <f>A11863+B11863+C11863</f>
        <v>39</v>
      </c>
      <c r="E11863" s="5">
        <f>IF(A11863=0,0,A11863*LABOR_HRS_WK_TOM*SEASON_WEEKS*(1+DIM_PCT_TOM)^A11863)</f>
        <v>9007.0660478574282</v>
      </c>
      <c r="F11863" s="5">
        <f>IF(B11863=0,0,B11863*LABOR_HRS_WK_CAR*SEASON_WEEKS*(1+DIM_PCT_CAR)^B11863)</f>
        <v>132.45754687499993</v>
      </c>
      <c r="G11863" s="5">
        <f>IF(C11863=0,0,C11863*LABOR_HRS_WK_MES*SEASON_WEEKS*(1+DIM_PCT_MES)^C11863)</f>
        <v>944.88069779263992</v>
      </c>
      <c r="H11863" s="5">
        <f>E11863+F11863+G11863</f>
        <v>10084.404292525069</v>
      </c>
      <c r="I11863" s="5">
        <f>MIN(H11863,FARMER_HRS)</f>
        <v>720</v>
      </c>
      <c r="J11863" s="5">
        <f>MAX(0,H11863-FARMER_HRS)</f>
        <v>9364.4042925250687</v>
      </c>
      <c r="K11863" s="2">
        <f>I11863*FARMER_RATE+J11863*TEMP_WORKER_RATE</f>
        <v>187576.46341189355</v>
      </c>
      <c r="L11863" s="2">
        <f>A11863*PRICE_TOM+B11863*PRICE_CAR+C11863*PRICE_MES</f>
        <v>212676</v>
      </c>
      <c r="M11863" s="2">
        <f>A11863*FERT_BED_TOM+B11863*FERT_BED_CAR+C11863*FERT_BED_MES</f>
        <v>32560</v>
      </c>
      <c r="N11863" s="6">
        <f>IF(AND(D11863&lt;=TOTAL_BEDS,J11863&lt;=TEMP_WORKER_MAX*TEMP_WORKER_HRS),1,0)</f>
        <v>0</v>
      </c>
      <c r="O11863" s="2">
        <f>L11863-M11863-K11863-FIXED_COSTS</f>
        <v>-27460.46341189355</v>
      </c>
      <c r="P11863" s="2">
        <f>IF(N11863=1,O11863,"")</f>
      </c>
    </row>
    <row r="11864">
      <c r="A11864" s="6">
        <v>18</v>
      </c>
      <c r="B11864" s="6">
        <v>4</v>
      </c>
      <c r="C11864" s="6">
        <v>18</v>
      </c>
      <c r="D11864" s="6">
        <f>A11864+B11864+C11864</f>
        <v>40</v>
      </c>
      <c r="E11864" s="5">
        <f>IF(A11864=0,0,A11864*LABOR_HRS_WK_TOM*SEASON_WEEKS*(1+DIM_PCT_TOM)^A11864)</f>
        <v>9007.0660478574282</v>
      </c>
      <c r="F11864" s="5">
        <f>IF(B11864=0,0,B11864*LABOR_HRS_WK_CAR*SEASON_WEEKS*(1+DIM_PCT_CAR)^B11864)</f>
        <v>132.45754687499993</v>
      </c>
      <c r="G11864" s="5">
        <f>IF(C11864=0,0,C11864*LABOR_HRS_WK_MES*SEASON_WEEKS*(1+DIM_PCT_MES)^C11864)</f>
        <v>1012.9676892512272</v>
      </c>
      <c r="H11864" s="5">
        <f>E11864+F11864+G11864</f>
        <v>10152.491283983656</v>
      </c>
      <c r="I11864" s="5">
        <f>MIN(H11864,FARMER_HRS)</f>
        <v>720</v>
      </c>
      <c r="J11864" s="5">
        <f>MAX(0,H11864-FARMER_HRS)</f>
        <v>9432.4912839836561</v>
      </c>
      <c r="K11864" s="2">
        <f>I11864*FARMER_RATE+J11864*TEMP_WORKER_RATE</f>
        <v>188758.52923582736</v>
      </c>
      <c r="L11864" s="2">
        <f>A11864*PRICE_TOM+B11864*PRICE_CAR+C11864*PRICE_MES</f>
        <v>215376</v>
      </c>
      <c r="M11864" s="2">
        <f>A11864*FERT_BED_TOM+B11864*FERT_BED_CAR+C11864*FERT_BED_MES</f>
        <v>33440</v>
      </c>
      <c r="N11864" s="6">
        <f>IF(AND(D11864&lt;=TOTAL_BEDS,J11864&lt;=TEMP_WORKER_MAX*TEMP_WORKER_HRS),1,0)</f>
        <v>0</v>
      </c>
      <c r="O11864" s="2">
        <f>L11864-M11864-K11864-FIXED_COSTS</f>
        <v>-26822.529235827358</v>
      </c>
      <c r="P11864" s="2">
        <f>IF(N11864=1,O11864,"")</f>
      </c>
    </row>
    <row r="11865">
      <c r="A11865" s="6">
        <v>18</v>
      </c>
      <c r="B11865" s="6">
        <v>4</v>
      </c>
      <c r="C11865" s="6">
        <v>19</v>
      </c>
      <c r="D11865" s="6">
        <f>A11865+B11865+C11865</f>
        <v>41</v>
      </c>
      <c r="E11865" s="5">
        <f>IF(A11865=0,0,A11865*LABOR_HRS_WK_TOM*SEASON_WEEKS*(1+DIM_PCT_TOM)^A11865)</f>
        <v>9007.0660478574282</v>
      </c>
      <c r="F11865" s="5">
        <f>IF(B11865=0,0,B11865*LABOR_HRS_WK_CAR*SEASON_WEEKS*(1+DIM_PCT_CAR)^B11865)</f>
        <v>132.45754687499993</v>
      </c>
      <c r="G11865" s="5">
        <f>IF(C11865=0,0,C11865*LABOR_HRS_WK_MES*SEASON_WEEKS*(1+DIM_PCT_MES)^C11865)</f>
        <v>1082.6092178872491</v>
      </c>
      <c r="H11865" s="5">
        <f>E11865+F11865+G11865</f>
        <v>10222.132812619679</v>
      </c>
      <c r="I11865" s="5">
        <f>MIN(H11865,FARMER_HRS)</f>
        <v>720</v>
      </c>
      <c r="J11865" s="5">
        <f>MAX(0,H11865-FARMER_HRS)</f>
        <v>9502.1328126196786</v>
      </c>
      <c r="K11865" s="2">
        <f>I11865*FARMER_RATE+J11865*TEMP_WORKER_RATE</f>
        <v>189967.58355242497</v>
      </c>
      <c r="L11865" s="2">
        <f>A11865*PRICE_TOM+B11865*PRICE_CAR+C11865*PRICE_MES</f>
        <v>218076</v>
      </c>
      <c r="M11865" s="2">
        <f>A11865*FERT_BED_TOM+B11865*FERT_BED_CAR+C11865*FERT_BED_MES</f>
        <v>34320</v>
      </c>
      <c r="N11865" s="6">
        <f>IF(AND(D11865&lt;=TOTAL_BEDS,J11865&lt;=TEMP_WORKER_MAX*TEMP_WORKER_HRS),1,0)</f>
        <v>0</v>
      </c>
      <c r="O11865" s="2">
        <f>L11865-M11865-K11865-FIXED_COSTS</f>
        <v>-26211.583552424971</v>
      </c>
      <c r="P11865" s="2">
        <f>IF(N11865=1,O11865,"")</f>
      </c>
    </row>
    <row r="11866">
      <c r="A11866" s="6">
        <v>18</v>
      </c>
      <c r="B11866" s="6">
        <v>4</v>
      </c>
      <c r="C11866" s="6">
        <v>20</v>
      </c>
      <c r="D11866" s="6">
        <f>A11866+B11866+C11866</f>
        <v>42</v>
      </c>
      <c r="E11866" s="5">
        <f>IF(A11866=0,0,A11866*LABOR_HRS_WK_TOM*SEASON_WEEKS*(1+DIM_PCT_TOM)^A11866)</f>
        <v>9007.0660478574282</v>
      </c>
      <c r="F11866" s="5">
        <f>IF(B11866=0,0,B11866*LABOR_HRS_WK_CAR*SEASON_WEEKS*(1+DIM_PCT_CAR)^B11866)</f>
        <v>132.45754687499993</v>
      </c>
      <c r="G11866" s="5">
        <f>IF(C11866=0,0,C11866*LABOR_HRS_WK_MES*SEASON_WEEKS*(1+DIM_PCT_MES)^C11866)</f>
        <v>1153.8335085377259</v>
      </c>
      <c r="H11866" s="5">
        <f>E11866+F11866+G11866</f>
        <v>10293.357103270155</v>
      </c>
      <c r="I11866" s="5">
        <f>MIN(H11866,FARMER_HRS)</f>
        <v>720</v>
      </c>
      <c r="J11866" s="5">
        <f>MAX(0,H11866-FARMER_HRS)</f>
        <v>9573.3571032701548</v>
      </c>
      <c r="K11866" s="2">
        <f>I11866*FARMER_RATE+J11866*TEMP_WORKER_RATE</f>
        <v>191204.11637621795</v>
      </c>
      <c r="L11866" s="2">
        <f>A11866*PRICE_TOM+B11866*PRICE_CAR+C11866*PRICE_MES</f>
        <v>220776</v>
      </c>
      <c r="M11866" s="2">
        <f>A11866*FERT_BED_TOM+B11866*FERT_BED_CAR+C11866*FERT_BED_MES</f>
        <v>35200</v>
      </c>
      <c r="N11866" s="6">
        <f>IF(AND(D11866&lt;=TOTAL_BEDS,J11866&lt;=TEMP_WORKER_MAX*TEMP_WORKER_HRS),1,0)</f>
        <v>0</v>
      </c>
      <c r="O11866" s="2">
        <f>L11866-M11866-K11866-FIXED_COSTS</f>
        <v>-25628.116376217949</v>
      </c>
      <c r="P11866" s="2">
        <f>IF(N11866=1,O11866,"")</f>
      </c>
    </row>
    <row r="11867">
      <c r="A11867" s="6">
        <v>18</v>
      </c>
      <c r="B11867" s="6">
        <v>4</v>
      </c>
      <c r="C11867" s="6">
        <v>21</v>
      </c>
      <c r="D11867" s="6">
        <f>A11867+B11867+C11867</f>
        <v>43</v>
      </c>
      <c r="E11867" s="5">
        <f>IF(A11867=0,0,A11867*LABOR_HRS_WK_TOM*SEASON_WEEKS*(1+DIM_PCT_TOM)^A11867)</f>
        <v>9007.0660478574282</v>
      </c>
      <c r="F11867" s="5">
        <f>IF(B11867=0,0,B11867*LABOR_HRS_WK_CAR*SEASON_WEEKS*(1+DIM_PCT_CAR)^B11867)</f>
        <v>132.45754687499993</v>
      </c>
      <c r="G11867" s="5">
        <f>IF(C11867=0,0,C11867*LABOR_HRS_WK_MES*SEASON_WEEKS*(1+DIM_PCT_MES)^C11867)</f>
        <v>1226.6692487641699</v>
      </c>
      <c r="H11867" s="5">
        <f>E11867+F11867+G11867</f>
        <v>10366.1928434966</v>
      </c>
      <c r="I11867" s="5">
        <f>MIN(H11867,FARMER_HRS)</f>
        <v>720</v>
      </c>
      <c r="J11867" s="5">
        <f>MAX(0,H11867-FARMER_HRS)</f>
        <v>9646.1928434966</v>
      </c>
      <c r="K11867" s="2">
        <f>I11867*FARMER_RATE+J11867*TEMP_WORKER_RATE</f>
        <v>192468.62575514929</v>
      </c>
      <c r="L11867" s="2">
        <f>A11867*PRICE_TOM+B11867*PRICE_CAR+C11867*PRICE_MES</f>
        <v>223476</v>
      </c>
      <c r="M11867" s="2">
        <f>A11867*FERT_BED_TOM+B11867*FERT_BED_CAR+C11867*FERT_BED_MES</f>
        <v>36080</v>
      </c>
      <c r="N11867" s="6">
        <f>IF(AND(D11867&lt;=TOTAL_BEDS,J11867&lt;=TEMP_WORKER_MAX*TEMP_WORKER_HRS),1,0)</f>
        <v>0</v>
      </c>
      <c r="O11867" s="2">
        <f>L11867-M11867-K11867-FIXED_COSTS</f>
        <v>-25072.625755149289</v>
      </c>
      <c r="P11867" s="2">
        <f>IF(N11867=1,O11867,"")</f>
      </c>
    </row>
    <row r="11868">
      <c r="A11868" s="6">
        <v>18</v>
      </c>
      <c r="B11868" s="6">
        <v>4</v>
      </c>
      <c r="C11868" s="6">
        <v>22</v>
      </c>
      <c r="D11868" s="6">
        <f>A11868+B11868+C11868</f>
        <v>44</v>
      </c>
      <c r="E11868" s="5">
        <f>IF(A11868=0,0,A11868*LABOR_HRS_WK_TOM*SEASON_WEEKS*(1+DIM_PCT_TOM)^A11868)</f>
        <v>9007.0660478574282</v>
      </c>
      <c r="F11868" s="5">
        <f>IF(B11868=0,0,B11868*LABOR_HRS_WK_CAR*SEASON_WEEKS*(1+DIM_PCT_CAR)^B11868)</f>
        <v>132.45754687499993</v>
      </c>
      <c r="G11868" s="5">
        <f>IF(C11868=0,0,C11868*LABOR_HRS_WK_MES*SEASON_WEEKS*(1+DIM_PCT_MES)^C11868)</f>
        <v>1301.1455960105659</v>
      </c>
      <c r="H11868" s="5">
        <f>E11868+F11868+G11868</f>
        <v>10440.669190742996</v>
      </c>
      <c r="I11868" s="5">
        <f>MIN(H11868,FARMER_HRS)</f>
        <v>720</v>
      </c>
      <c r="J11868" s="5">
        <f>MAX(0,H11868-FARMER_HRS)</f>
        <v>9720.6691907429959</v>
      </c>
      <c r="K11868" s="2">
        <f>I11868*FARMER_RATE+J11868*TEMP_WORKER_RATE</f>
        <v>193761.61789484369</v>
      </c>
      <c r="L11868" s="2">
        <f>A11868*PRICE_TOM+B11868*PRICE_CAR+C11868*PRICE_MES</f>
        <v>226176</v>
      </c>
      <c r="M11868" s="2">
        <f>A11868*FERT_BED_TOM+B11868*FERT_BED_CAR+C11868*FERT_BED_MES</f>
        <v>36960</v>
      </c>
      <c r="N11868" s="6">
        <f>IF(AND(D11868&lt;=TOTAL_BEDS,J11868&lt;=TEMP_WORKER_MAX*TEMP_WORKER_HRS),1,0)</f>
        <v>0</v>
      </c>
      <c r="O11868" s="2">
        <f>L11868-M11868-K11868-FIXED_COSTS</f>
        <v>-24545.617894843686</v>
      </c>
      <c r="P11868" s="2">
        <f>IF(N11868=1,O11868,"")</f>
      </c>
    </row>
    <row r="11869">
      <c r="A11869" s="6">
        <v>18</v>
      </c>
      <c r="B11869" s="6">
        <v>4</v>
      </c>
      <c r="C11869" s="6">
        <v>23</v>
      </c>
      <c r="D11869" s="6">
        <f>A11869+B11869+C11869</f>
        <v>45</v>
      </c>
      <c r="E11869" s="5">
        <f>IF(A11869=0,0,A11869*LABOR_HRS_WK_TOM*SEASON_WEEKS*(1+DIM_PCT_TOM)^A11869)</f>
        <v>9007.0660478574282</v>
      </c>
      <c r="F11869" s="5">
        <f>IF(B11869=0,0,B11869*LABOR_HRS_WK_CAR*SEASON_WEEKS*(1+DIM_PCT_CAR)^B11869)</f>
        <v>132.45754687499993</v>
      </c>
      <c r="G11869" s="5">
        <f>IF(C11869=0,0,C11869*LABOR_HRS_WK_MES*SEASON_WEEKS*(1+DIM_PCT_MES)^C11869)</f>
        <v>1377.2921848680023</v>
      </c>
      <c r="H11869" s="5">
        <f>E11869+F11869+G11869</f>
        <v>10516.815779600431</v>
      </c>
      <c r="I11869" s="5">
        <f>MIN(H11869,FARMER_HRS)</f>
        <v>720</v>
      </c>
      <c r="J11869" s="5">
        <f>MAX(0,H11869-FARMER_HRS)</f>
        <v>9796.81577960043</v>
      </c>
      <c r="K11869" s="2">
        <f>I11869*FARMER_RATE+J11869*TEMP_WORKER_RATE</f>
        <v>195083.60728472969</v>
      </c>
      <c r="L11869" s="2">
        <f>A11869*PRICE_TOM+B11869*PRICE_CAR+C11869*PRICE_MES</f>
        <v>228876</v>
      </c>
      <c r="M11869" s="2">
        <f>A11869*FERT_BED_TOM+B11869*FERT_BED_CAR+C11869*FERT_BED_MES</f>
        <v>37840</v>
      </c>
      <c r="N11869" s="6">
        <f>IF(AND(D11869&lt;=TOTAL_BEDS,J11869&lt;=TEMP_WORKER_MAX*TEMP_WORKER_HRS),1,0)</f>
        <v>0</v>
      </c>
      <c r="O11869" s="2">
        <f>L11869-M11869-K11869-FIXED_COSTS</f>
        <v>-24047.607284729689</v>
      </c>
      <c r="P11869" s="2">
        <f>IF(N11869=1,O11869,"")</f>
      </c>
    </row>
    <row r="11870">
      <c r="A11870" s="6">
        <v>18</v>
      </c>
      <c r="B11870" s="6">
        <v>4</v>
      </c>
      <c r="C11870" s="6">
        <v>24</v>
      </c>
      <c r="D11870" s="6">
        <f>A11870+B11870+C11870</f>
        <v>46</v>
      </c>
      <c r="E11870" s="5">
        <f>IF(A11870=0,0,A11870*LABOR_HRS_WK_TOM*SEASON_WEEKS*(1+DIM_PCT_TOM)^A11870)</f>
        <v>9007.0660478574282</v>
      </c>
      <c r="F11870" s="5">
        <f>IF(B11870=0,0,B11870*LABOR_HRS_WK_CAR*SEASON_WEEKS*(1+DIM_PCT_CAR)^B11870)</f>
        <v>132.45754687499993</v>
      </c>
      <c r="G11870" s="5">
        <f>IF(C11870=0,0,C11870*LABOR_HRS_WK_MES*SEASON_WEEKS*(1+DIM_PCT_MES)^C11870)</f>
        <v>1455.139134447498</v>
      </c>
      <c r="H11870" s="5">
        <f>E11870+F11870+G11870</f>
        <v>10594.662729179927</v>
      </c>
      <c r="I11870" s="5">
        <f>MIN(H11870,FARMER_HRS)</f>
        <v>720</v>
      </c>
      <c r="J11870" s="5">
        <f>MAX(0,H11870-FARMER_HRS)</f>
        <v>9874.6627291799268</v>
      </c>
      <c r="K11870" s="2">
        <f>I11870*FARMER_RATE+J11870*TEMP_WORKER_RATE</f>
        <v>196435.11682604038</v>
      </c>
      <c r="L11870" s="2">
        <f>A11870*PRICE_TOM+B11870*PRICE_CAR+C11870*PRICE_MES</f>
        <v>231576</v>
      </c>
      <c r="M11870" s="2">
        <f>A11870*FERT_BED_TOM+B11870*FERT_BED_CAR+C11870*FERT_BED_MES</f>
        <v>38720</v>
      </c>
      <c r="N11870" s="6">
        <f>IF(AND(D11870&lt;=TOTAL_BEDS,J11870&lt;=TEMP_WORKER_MAX*TEMP_WORKER_HRS),1,0)</f>
        <v>0</v>
      </c>
      <c r="O11870" s="2">
        <f>L11870-M11870-K11870-FIXED_COSTS</f>
        <v>-23579.116826040379</v>
      </c>
      <c r="P11870" s="2">
        <f>IF(N11870=1,O11870,"")</f>
      </c>
    </row>
    <row r="11871">
      <c r="A11871" s="6">
        <v>18</v>
      </c>
      <c r="B11871" s="6">
        <v>4</v>
      </c>
      <c r="C11871" s="6">
        <v>25</v>
      </c>
      <c r="D11871" s="6">
        <f>A11871+B11871+C11871</f>
        <v>47</v>
      </c>
      <c r="E11871" s="5">
        <f>IF(A11871=0,0,A11871*LABOR_HRS_WK_TOM*SEASON_WEEKS*(1+DIM_PCT_TOM)^A11871)</f>
        <v>9007.0660478574282</v>
      </c>
      <c r="F11871" s="5">
        <f>IF(B11871=0,0,B11871*LABOR_HRS_WK_CAR*SEASON_WEEKS*(1+DIM_PCT_CAR)^B11871)</f>
        <v>132.45754687499993</v>
      </c>
      <c r="G11871" s="5">
        <f>IF(C11871=0,0,C11871*LABOR_HRS_WK_MES*SEASON_WEEKS*(1+DIM_PCT_MES)^C11871)</f>
        <v>1534.7170558625955</v>
      </c>
      <c r="H11871" s="5">
        <f>E11871+F11871+G11871</f>
        <v>10674.240650595024</v>
      </c>
      <c r="I11871" s="5">
        <f>MIN(H11871,FARMER_HRS)</f>
        <v>720</v>
      </c>
      <c r="J11871" s="5">
        <f>MAX(0,H11871-FARMER_HRS)</f>
        <v>9954.2406505950239</v>
      </c>
      <c r="K11871" s="2">
        <f>I11871*FARMER_RATE+J11871*TEMP_WORKER_RATE</f>
        <v>197816.67796171916</v>
      </c>
      <c r="L11871" s="2">
        <f>A11871*PRICE_TOM+B11871*PRICE_CAR+C11871*PRICE_MES</f>
        <v>234276</v>
      </c>
      <c r="M11871" s="2">
        <f>A11871*FERT_BED_TOM+B11871*FERT_BED_CAR+C11871*FERT_BED_MES</f>
        <v>39600</v>
      </c>
      <c r="N11871" s="6">
        <f>IF(AND(D11871&lt;=TOTAL_BEDS,J11871&lt;=TEMP_WORKER_MAX*TEMP_WORKER_HRS),1,0)</f>
        <v>0</v>
      </c>
      <c r="O11871" s="2">
        <f>L11871-M11871-K11871-FIXED_COSTS</f>
        <v>-23140.677961719164</v>
      </c>
      <c r="P11871" s="2">
        <f>IF(N11871=1,O11871,"")</f>
      </c>
    </row>
    <row r="11872">
      <c r="A11872" s="6">
        <v>18</v>
      </c>
      <c r="B11872" s="6">
        <v>4</v>
      </c>
      <c r="C11872" s="6">
        <v>26</v>
      </c>
      <c r="D11872" s="6">
        <f>A11872+B11872+C11872</f>
        <v>48</v>
      </c>
      <c r="E11872" s="5">
        <f>IF(A11872=0,0,A11872*LABOR_HRS_WK_TOM*SEASON_WEEKS*(1+DIM_PCT_TOM)^A11872)</f>
        <v>9007.0660478574282</v>
      </c>
      <c r="F11872" s="5">
        <f>IF(B11872=0,0,B11872*LABOR_HRS_WK_CAR*SEASON_WEEKS*(1+DIM_PCT_CAR)^B11872)</f>
        <v>132.45754687499993</v>
      </c>
      <c r="G11872" s="5">
        <f>IF(C11872=0,0,C11872*LABOR_HRS_WK_MES*SEASON_WEEKS*(1+DIM_PCT_MES)^C11872)</f>
        <v>1616.0570598233128</v>
      </c>
      <c r="H11872" s="5">
        <f>E11872+F11872+G11872</f>
        <v>10755.580654555743</v>
      </c>
      <c r="I11872" s="5">
        <f>MIN(H11872,FARMER_HRS)</f>
        <v>720</v>
      </c>
      <c r="J11872" s="5">
        <f>MAX(0,H11872-FARMER_HRS)</f>
        <v>10035.580654555743</v>
      </c>
      <c r="K11872" s="2">
        <f>I11872*FARMER_RATE+J11872*TEMP_WORKER_RATE</f>
        <v>199228.8308082594</v>
      </c>
      <c r="L11872" s="2">
        <f>A11872*PRICE_TOM+B11872*PRICE_CAR+C11872*PRICE_MES</f>
        <v>236976</v>
      </c>
      <c r="M11872" s="2">
        <f>A11872*FERT_BED_TOM+B11872*FERT_BED_CAR+C11872*FERT_BED_MES</f>
        <v>40480</v>
      </c>
      <c r="N11872" s="6">
        <f>IF(AND(D11872&lt;=TOTAL_BEDS,J11872&lt;=TEMP_WORKER_MAX*TEMP_WORKER_HRS),1,0)</f>
        <v>0</v>
      </c>
      <c r="O11872" s="2">
        <f>L11872-M11872-K11872-FIXED_COSTS</f>
        <v>-22732.8308082594</v>
      </c>
      <c r="P11872" s="2">
        <f>IF(N11872=1,O11872,"")</f>
      </c>
    </row>
    <row r="11873">
      <c r="A11873" s="6">
        <v>18</v>
      </c>
      <c r="B11873" s="6">
        <v>4</v>
      </c>
      <c r="C11873" s="6">
        <v>27</v>
      </c>
      <c r="D11873" s="6">
        <f>A11873+B11873+C11873</f>
        <v>49</v>
      </c>
      <c r="E11873" s="5">
        <f>IF(A11873=0,0,A11873*LABOR_HRS_WK_TOM*SEASON_WEEKS*(1+DIM_PCT_TOM)^A11873)</f>
        <v>9007.0660478574282</v>
      </c>
      <c r="F11873" s="5">
        <f>IF(B11873=0,0,B11873*LABOR_HRS_WK_CAR*SEASON_WEEKS*(1+DIM_PCT_CAR)^B11873)</f>
        <v>132.45754687499993</v>
      </c>
      <c r="G11873" s="5">
        <f>IF(C11873=0,0,C11873*LABOR_HRS_WK_MES*SEASON_WEEKS*(1+DIM_PCT_MES)^C11873)</f>
        <v>1699.19076434307</v>
      </c>
      <c r="H11873" s="5">
        <f>E11873+F11873+G11873</f>
        <v>10838.714359075499</v>
      </c>
      <c r="I11873" s="5">
        <f>MIN(H11873,FARMER_HRS)</f>
        <v>720</v>
      </c>
      <c r="J11873" s="5">
        <f>MAX(0,H11873-FARMER_HRS)</f>
        <v>10118.714359075499</v>
      </c>
      <c r="K11873" s="2">
        <f>I11873*FARMER_RATE+J11873*TEMP_WORKER_RATE</f>
        <v>200672.12428950518</v>
      </c>
      <c r="L11873" s="2">
        <f>A11873*PRICE_TOM+B11873*PRICE_CAR+C11873*PRICE_MES</f>
        <v>239676</v>
      </c>
      <c r="M11873" s="2">
        <f>A11873*FERT_BED_TOM+B11873*FERT_BED_CAR+C11873*FERT_BED_MES</f>
        <v>41360</v>
      </c>
      <c r="N11873" s="6">
        <f>IF(AND(D11873&lt;=TOTAL_BEDS,J11873&lt;=TEMP_WORKER_MAX*TEMP_WORKER_HRS),1,0)</f>
        <v>0</v>
      </c>
      <c r="O11873" s="2">
        <f>L11873-M11873-K11873-FIXED_COSTS</f>
        <v>-22356.124289505184</v>
      </c>
      <c r="P11873" s="2">
        <f>IF(N11873=1,O11873,"")</f>
      </c>
    </row>
    <row r="11874">
      <c r="A11874" s="6">
        <v>18</v>
      </c>
      <c r="B11874" s="6">
        <v>4</v>
      </c>
      <c r="C11874" s="6">
        <v>28</v>
      </c>
      <c r="D11874" s="6">
        <f>A11874+B11874+C11874</f>
        <v>50</v>
      </c>
      <c r="E11874" s="5">
        <f>IF(A11874=0,0,A11874*LABOR_HRS_WK_TOM*SEASON_WEEKS*(1+DIM_PCT_TOM)^A11874)</f>
        <v>9007.0660478574282</v>
      </c>
      <c r="F11874" s="5">
        <f>IF(B11874=0,0,B11874*LABOR_HRS_WK_CAR*SEASON_WEEKS*(1+DIM_PCT_CAR)^B11874)</f>
        <v>132.45754687499993</v>
      </c>
      <c r="G11874" s="5">
        <f>IF(C11874=0,0,C11874*LABOR_HRS_WK_MES*SEASON_WEEKS*(1+DIM_PCT_MES)^C11874)</f>
        <v>1784.1503025602233</v>
      </c>
      <c r="H11874" s="5">
        <f>E11874+F11874+G11874</f>
        <v>10923.673897292652</v>
      </c>
      <c r="I11874" s="5">
        <f>MIN(H11874,FARMER_HRS)</f>
        <v>720</v>
      </c>
      <c r="J11874" s="5">
        <f>MAX(0,H11874-FARMER_HRS)</f>
        <v>10203.673897292652</v>
      </c>
      <c r="K11874" s="2">
        <f>I11874*FARMER_RATE+J11874*TEMP_WORKER_RATE</f>
        <v>202147.11627244187</v>
      </c>
      <c r="L11874" s="2">
        <f>A11874*PRICE_TOM+B11874*PRICE_CAR+C11874*PRICE_MES</f>
        <v>242376</v>
      </c>
      <c r="M11874" s="2">
        <f>A11874*FERT_BED_TOM+B11874*FERT_BED_CAR+C11874*FERT_BED_MES</f>
        <v>42240</v>
      </c>
      <c r="N11874" s="6">
        <f>IF(AND(D11874&lt;=TOTAL_BEDS,J11874&lt;=TEMP_WORKER_MAX*TEMP_WORKER_HRS),1,0)</f>
        <v>0</v>
      </c>
      <c r="O11874" s="2">
        <f>L11874-M11874-K11874-FIXED_COSTS</f>
        <v>-22011.116272441868</v>
      </c>
      <c r="P11874" s="2">
        <f>IF(N11874=1,O11874,"")</f>
      </c>
    </row>
    <row r="11875">
      <c r="A11875" s="6">
        <v>18</v>
      </c>
      <c r="B11875" s="6">
        <v>4</v>
      </c>
      <c r="C11875" s="6">
        <v>29</v>
      </c>
      <c r="D11875" s="6">
        <f>A11875+B11875+C11875</f>
        <v>51</v>
      </c>
      <c r="E11875" s="5">
        <f>IF(A11875=0,0,A11875*LABOR_HRS_WK_TOM*SEASON_WEEKS*(1+DIM_PCT_TOM)^A11875)</f>
        <v>9007.0660478574282</v>
      </c>
      <c r="F11875" s="5">
        <f>IF(B11875=0,0,B11875*LABOR_HRS_WK_CAR*SEASON_WEEKS*(1+DIM_PCT_CAR)^B11875)</f>
        <v>132.45754687499993</v>
      </c>
      <c r="G11875" s="5">
        <f>IF(C11875=0,0,C11875*LABOR_HRS_WK_MES*SEASON_WEEKS*(1+DIM_PCT_MES)^C11875)</f>
        <v>1870.9683306758766</v>
      </c>
      <c r="H11875" s="5">
        <f>E11875+F11875+G11875</f>
        <v>11010.491925408305</v>
      </c>
      <c r="I11875" s="5">
        <f>MIN(H11875,FARMER_HRS)</f>
        <v>720</v>
      </c>
      <c r="J11875" s="5">
        <f>MAX(0,H11875-FARMER_HRS)</f>
        <v>10290.491925408305</v>
      </c>
      <c r="K11875" s="2">
        <f>I11875*FARMER_RATE+J11875*TEMP_WORKER_RATE</f>
        <v>203654.3737050053</v>
      </c>
      <c r="L11875" s="2">
        <f>A11875*PRICE_TOM+B11875*PRICE_CAR+C11875*PRICE_MES</f>
        <v>245076</v>
      </c>
      <c r="M11875" s="2">
        <f>A11875*FERT_BED_TOM+B11875*FERT_BED_CAR+C11875*FERT_BED_MES</f>
        <v>43120</v>
      </c>
      <c r="N11875" s="6">
        <f>IF(AND(D11875&lt;=TOTAL_BEDS,J11875&lt;=TEMP_WORKER_MAX*TEMP_WORKER_HRS),1,0)</f>
        <v>0</v>
      </c>
      <c r="O11875" s="2">
        <f>L11875-M11875-K11875-FIXED_COSTS</f>
        <v>-21698.373705005302</v>
      </c>
      <c r="P11875" s="2">
        <f>IF(N11875=1,O11875,"")</f>
      </c>
    </row>
    <row r="11876">
      <c r="A11876" s="6">
        <v>18</v>
      </c>
      <c r="B11876" s="6">
        <v>4</v>
      </c>
      <c r="C11876" s="6">
        <v>30</v>
      </c>
      <c r="D11876" s="6">
        <f>A11876+B11876+C11876</f>
        <v>52</v>
      </c>
      <c r="E11876" s="5">
        <f>IF(A11876=0,0,A11876*LABOR_HRS_WK_TOM*SEASON_WEEKS*(1+DIM_PCT_TOM)^A11876)</f>
        <v>9007.0660478574282</v>
      </c>
      <c r="F11876" s="5">
        <f>IF(B11876=0,0,B11876*LABOR_HRS_WK_CAR*SEASON_WEEKS*(1+DIM_PCT_CAR)^B11876)</f>
        <v>132.45754687499993</v>
      </c>
      <c r="G11876" s="5">
        <f>IF(C11876=0,0,C11876*LABOR_HRS_WK_MES*SEASON_WEEKS*(1+DIM_PCT_MES)^C11876)</f>
        <v>1959.6780360096466</v>
      </c>
      <c r="H11876" s="5">
        <f>E11876+F11876+G11876</f>
        <v>11099.201630742076</v>
      </c>
      <c r="I11876" s="5">
        <f>MIN(H11876,FARMER_HRS)</f>
        <v>720</v>
      </c>
      <c r="J11876" s="5">
        <f>MAX(0,H11876-FARMER_HRS)</f>
        <v>10379.201630742076</v>
      </c>
      <c r="K11876" s="2">
        <f>I11876*FARMER_RATE+J11876*TEMP_WORKER_RATE</f>
        <v>205194.47275593883</v>
      </c>
      <c r="L11876" s="2">
        <f>A11876*PRICE_TOM+B11876*PRICE_CAR+C11876*PRICE_MES</f>
        <v>247776</v>
      </c>
      <c r="M11876" s="2">
        <f>A11876*FERT_BED_TOM+B11876*FERT_BED_CAR+C11876*FERT_BED_MES</f>
        <v>44000</v>
      </c>
      <c r="N11876" s="6">
        <f>IF(AND(D11876&lt;=TOTAL_BEDS,J11876&lt;=TEMP_WORKER_MAX*TEMP_WORKER_HRS),1,0)</f>
        <v>0</v>
      </c>
      <c r="O11876" s="2">
        <f>L11876-M11876-K11876-FIXED_COSTS</f>
        <v>-21418.472755938827</v>
      </c>
      <c r="P11876" s="2">
        <f>IF(N11876=1,O11876,"")</f>
      </c>
    </row>
    <row r="11877">
      <c r="A11877" s="6">
        <v>18</v>
      </c>
      <c r="B11877" s="6">
        <v>5</v>
      </c>
      <c r="C11877" s="6">
        <v>0</v>
      </c>
      <c r="D11877" s="6">
        <f>A11877+B11877+C11877</f>
        <v>23</v>
      </c>
      <c r="E11877" s="5">
        <f>IF(A11877=0,0,A11877*LABOR_HRS_WK_TOM*SEASON_WEEKS*(1+DIM_PCT_TOM)^A11877)</f>
        <v>9007.0660478574282</v>
      </c>
      <c r="F11877" s="5">
        <f>IF(B11877=0,0,B11877*LABOR_HRS_WK_CAR*SEASON_WEEKS*(1+DIM_PCT_CAR)^B11877)</f>
        <v>169.71123193359367</v>
      </c>
      <c r="G11877" s="5">
        <f>IF(C11877=0,0,C11877*LABOR_HRS_WK_MES*SEASON_WEEKS*(1+DIM_PCT_MES)^C11877)</f>
        <v>0</v>
      </c>
      <c r="H11877" s="5">
        <f>E11877+F11877+G11877</f>
        <v>9176.777279791022</v>
      </c>
      <c r="I11877" s="5">
        <f>MIN(H11877,FARMER_HRS)</f>
        <v>720</v>
      </c>
      <c r="J11877" s="5">
        <f>MAX(0,H11877-FARMER_HRS)</f>
        <v>8456.777279791022</v>
      </c>
      <c r="K11877" s="2">
        <f>I11877*FARMER_RATE+J11877*TEMP_WORKER_RATE</f>
        <v>171819.0499963719</v>
      </c>
      <c r="L11877" s="2">
        <f>A11877*PRICE_TOM+B11877*PRICE_CAR+C11877*PRICE_MES</f>
        <v>168870</v>
      </c>
      <c r="M11877" s="2">
        <f>A11877*FERT_BED_TOM+B11877*FERT_BED_CAR+C11877*FERT_BED_MES</f>
        <v>18040</v>
      </c>
      <c r="N11877" s="6">
        <f>IF(AND(D11877&lt;=TOTAL_BEDS,J11877&lt;=TEMP_WORKER_MAX*TEMP_WORKER_HRS),1,0)</f>
        <v>0</v>
      </c>
      <c r="O11877" s="2">
        <f>L11877-M11877-K11877-FIXED_COSTS</f>
        <v>-40989.049996371905</v>
      </c>
      <c r="P11877" s="2">
        <f>IF(N11877=1,O11877,"")</f>
      </c>
    </row>
    <row r="11878">
      <c r="A11878" s="6">
        <v>18</v>
      </c>
      <c r="B11878" s="6">
        <v>5</v>
      </c>
      <c r="C11878" s="6">
        <v>1</v>
      </c>
      <c r="D11878" s="6">
        <f>A11878+B11878+C11878</f>
        <v>24</v>
      </c>
      <c r="E11878" s="5">
        <f>IF(A11878=0,0,A11878*LABOR_HRS_WK_TOM*SEASON_WEEKS*(1+DIM_PCT_TOM)^A11878)</f>
        <v>9007.0660478574282</v>
      </c>
      <c r="F11878" s="5">
        <f>IF(B11878=0,0,B11878*LABOR_HRS_WK_CAR*SEASON_WEEKS*(1+DIM_PCT_CAR)^B11878)</f>
        <v>169.71123193359367</v>
      </c>
      <c r="G11878" s="5">
        <f>IF(C11878=0,0,C11878*LABOR_HRS_WK_MES*SEASON_WEEKS*(1+DIM_PCT_MES)^C11878)</f>
        <v>45.5625</v>
      </c>
      <c r="H11878" s="5">
        <f>E11878+F11878+G11878</f>
        <v>9222.339779791022</v>
      </c>
      <c r="I11878" s="5">
        <f>MIN(H11878,FARMER_HRS)</f>
        <v>720</v>
      </c>
      <c r="J11878" s="5">
        <f>MAX(0,H11878-FARMER_HRS)</f>
        <v>8502.339779791022</v>
      </c>
      <c r="K11878" s="2">
        <f>I11878*FARMER_RATE+J11878*TEMP_WORKER_RATE</f>
        <v>172610.0656213719</v>
      </c>
      <c r="L11878" s="2">
        <f>A11878*PRICE_TOM+B11878*PRICE_CAR+C11878*PRICE_MES</f>
        <v>171570</v>
      </c>
      <c r="M11878" s="2">
        <f>A11878*FERT_BED_TOM+B11878*FERT_BED_CAR+C11878*FERT_BED_MES</f>
        <v>18920</v>
      </c>
      <c r="N11878" s="6">
        <f>IF(AND(D11878&lt;=TOTAL_BEDS,J11878&lt;=TEMP_WORKER_MAX*TEMP_WORKER_HRS),1,0)</f>
        <v>0</v>
      </c>
      <c r="O11878" s="2">
        <f>L11878-M11878-K11878-FIXED_COSTS</f>
        <v>-39960.065621371905</v>
      </c>
      <c r="P11878" s="2">
        <f>IF(N11878=1,O11878,"")</f>
      </c>
    </row>
    <row r="11879">
      <c r="A11879" s="6">
        <v>18</v>
      </c>
      <c r="B11879" s="6">
        <v>5</v>
      </c>
      <c r="C11879" s="6">
        <v>2</v>
      </c>
      <c r="D11879" s="6">
        <f>A11879+B11879+C11879</f>
        <v>25</v>
      </c>
      <c r="E11879" s="5">
        <f>IF(A11879=0,0,A11879*LABOR_HRS_WK_TOM*SEASON_WEEKS*(1+DIM_PCT_TOM)^A11879)</f>
        <v>9007.0660478574282</v>
      </c>
      <c r="F11879" s="5">
        <f>IF(B11879=0,0,B11879*LABOR_HRS_WK_CAR*SEASON_WEEKS*(1+DIM_PCT_CAR)^B11879)</f>
        <v>169.71123193359367</v>
      </c>
      <c r="G11879" s="5">
        <f>IF(C11879=0,0,C11879*LABOR_HRS_WK_MES*SEASON_WEEKS*(1+DIM_PCT_MES)^C11879)</f>
        <v>92.2640625</v>
      </c>
      <c r="H11879" s="5">
        <f>E11879+F11879+G11879</f>
        <v>9269.0413422910224</v>
      </c>
      <c r="I11879" s="5">
        <f>MIN(H11879,FARMER_HRS)</f>
        <v>720</v>
      </c>
      <c r="J11879" s="5">
        <f>MAX(0,H11879-FARMER_HRS)</f>
        <v>8549.0413422910224</v>
      </c>
      <c r="K11879" s="2">
        <f>I11879*FARMER_RATE+J11879*TEMP_WORKER_RATE</f>
        <v>173420.8566369969</v>
      </c>
      <c r="L11879" s="2">
        <f>A11879*PRICE_TOM+B11879*PRICE_CAR+C11879*PRICE_MES</f>
        <v>174270</v>
      </c>
      <c r="M11879" s="2">
        <f>A11879*FERT_BED_TOM+B11879*FERT_BED_CAR+C11879*FERT_BED_MES</f>
        <v>19800</v>
      </c>
      <c r="N11879" s="6">
        <f>IF(AND(D11879&lt;=TOTAL_BEDS,J11879&lt;=TEMP_WORKER_MAX*TEMP_WORKER_HRS),1,0)</f>
        <v>0</v>
      </c>
      <c r="O11879" s="2">
        <f>L11879-M11879-K11879-FIXED_COSTS</f>
        <v>-38950.856636996905</v>
      </c>
      <c r="P11879" s="2">
        <f>IF(N11879=1,O11879,"")</f>
      </c>
    </row>
    <row r="11880">
      <c r="A11880" s="6">
        <v>18</v>
      </c>
      <c r="B11880" s="6">
        <v>5</v>
      </c>
      <c r="C11880" s="6">
        <v>3</v>
      </c>
      <c r="D11880" s="6">
        <f>A11880+B11880+C11880</f>
        <v>26</v>
      </c>
      <c r="E11880" s="5">
        <f>IF(A11880=0,0,A11880*LABOR_HRS_WK_TOM*SEASON_WEEKS*(1+DIM_PCT_TOM)^A11880)</f>
        <v>9007.0660478574282</v>
      </c>
      <c r="F11880" s="5">
        <f>IF(B11880=0,0,B11880*LABOR_HRS_WK_CAR*SEASON_WEEKS*(1+DIM_PCT_CAR)^B11880)</f>
        <v>169.71123193359367</v>
      </c>
      <c r="G11880" s="5">
        <f>IF(C11880=0,0,C11880*LABOR_HRS_WK_MES*SEASON_WEEKS*(1+DIM_PCT_MES)^C11880)</f>
        <v>140.12604492187498</v>
      </c>
      <c r="H11880" s="5">
        <f>E11880+F11880+G11880</f>
        <v>9316.9033247128973</v>
      </c>
      <c r="I11880" s="5">
        <f>MIN(H11880,FARMER_HRS)</f>
        <v>720</v>
      </c>
      <c r="J11880" s="5">
        <f>MAX(0,H11880-FARMER_HRS)</f>
        <v>8596.9033247128973</v>
      </c>
      <c r="K11880" s="2">
        <f>I11880*FARMER_RATE+J11880*TEMP_WORKER_RATE</f>
        <v>174251.79383182112</v>
      </c>
      <c r="L11880" s="2">
        <f>A11880*PRICE_TOM+B11880*PRICE_CAR+C11880*PRICE_MES</f>
        <v>176970</v>
      </c>
      <c r="M11880" s="2">
        <f>A11880*FERT_BED_TOM+B11880*FERT_BED_CAR+C11880*FERT_BED_MES</f>
        <v>20680</v>
      </c>
      <c r="N11880" s="6">
        <f>IF(AND(D11880&lt;=TOTAL_BEDS,J11880&lt;=TEMP_WORKER_MAX*TEMP_WORKER_HRS),1,0)</f>
        <v>0</v>
      </c>
      <c r="O11880" s="2">
        <f>L11880-M11880-K11880-FIXED_COSTS</f>
        <v>-37961.793831821124</v>
      </c>
      <c r="P11880" s="2">
        <f>IF(N11880=1,O11880,"")</f>
      </c>
    </row>
    <row r="11881">
      <c r="A11881" s="6">
        <v>18</v>
      </c>
      <c r="B11881" s="6">
        <v>5</v>
      </c>
      <c r="C11881" s="6">
        <v>4</v>
      </c>
      <c r="D11881" s="6">
        <f>A11881+B11881+C11881</f>
        <v>27</v>
      </c>
      <c r="E11881" s="5">
        <f>IF(A11881=0,0,A11881*LABOR_HRS_WK_TOM*SEASON_WEEKS*(1+DIM_PCT_TOM)^A11881)</f>
        <v>9007.0660478574282</v>
      </c>
      <c r="F11881" s="5">
        <f>IF(B11881=0,0,B11881*LABOR_HRS_WK_CAR*SEASON_WEEKS*(1+DIM_PCT_CAR)^B11881)</f>
        <v>169.71123193359367</v>
      </c>
      <c r="G11881" s="5">
        <f>IF(C11881=0,0,C11881*LABOR_HRS_WK_MES*SEASON_WEEKS*(1+DIM_PCT_MES)^C11881)</f>
        <v>189.17016064453119</v>
      </c>
      <c r="H11881" s="5">
        <f>E11881+F11881+G11881</f>
        <v>9365.9474404355533</v>
      </c>
      <c r="I11881" s="5">
        <f>MIN(H11881,FARMER_HRS)</f>
        <v>720</v>
      </c>
      <c r="J11881" s="5">
        <f>MAX(0,H11881-FARMER_HRS)</f>
        <v>8645.9474404355533</v>
      </c>
      <c r="K11881" s="2">
        <f>I11881*FARMER_RATE+J11881*TEMP_WORKER_RATE</f>
        <v>175103.25417422835</v>
      </c>
      <c r="L11881" s="2">
        <f>A11881*PRICE_TOM+B11881*PRICE_CAR+C11881*PRICE_MES</f>
        <v>179670</v>
      </c>
      <c r="M11881" s="2">
        <f>A11881*FERT_BED_TOM+B11881*FERT_BED_CAR+C11881*FERT_BED_MES</f>
        <v>21560</v>
      </c>
      <c r="N11881" s="6">
        <f>IF(AND(D11881&lt;=TOTAL_BEDS,J11881&lt;=TEMP_WORKER_MAX*TEMP_WORKER_HRS),1,0)</f>
        <v>0</v>
      </c>
      <c r="O11881" s="2">
        <f>L11881-M11881-K11881-FIXED_COSTS</f>
        <v>-36993.25417422835</v>
      </c>
      <c r="P11881" s="2">
        <f>IF(N11881=1,O11881,"")</f>
      </c>
    </row>
    <row r="11882">
      <c r="A11882" s="6">
        <v>18</v>
      </c>
      <c r="B11882" s="6">
        <v>5</v>
      </c>
      <c r="C11882" s="6">
        <v>5</v>
      </c>
      <c r="D11882" s="6">
        <f>A11882+B11882+C11882</f>
        <v>28</v>
      </c>
      <c r="E11882" s="5">
        <f>IF(A11882=0,0,A11882*LABOR_HRS_WK_TOM*SEASON_WEEKS*(1+DIM_PCT_TOM)^A11882)</f>
        <v>9007.0660478574282</v>
      </c>
      <c r="F11882" s="5">
        <f>IF(B11882=0,0,B11882*LABOR_HRS_WK_CAR*SEASON_WEEKS*(1+DIM_PCT_CAR)^B11882)</f>
        <v>169.71123193359367</v>
      </c>
      <c r="G11882" s="5">
        <f>IF(C11882=0,0,C11882*LABOR_HRS_WK_MES*SEASON_WEEKS*(1+DIM_PCT_MES)^C11882)</f>
        <v>239.41848456573481</v>
      </c>
      <c r="H11882" s="5">
        <f>E11882+F11882+G11882</f>
        <v>9416.1957643567566</v>
      </c>
      <c r="I11882" s="5">
        <f>MIN(H11882,FARMER_HRS)</f>
        <v>720</v>
      </c>
      <c r="J11882" s="5">
        <f>MAX(0,H11882-FARMER_HRS)</f>
        <v>8696.1957643567566</v>
      </c>
      <c r="K11882" s="2">
        <f>I11882*FARMER_RATE+J11882*TEMP_WORKER_RATE</f>
        <v>175975.62090897147</v>
      </c>
      <c r="L11882" s="2">
        <f>A11882*PRICE_TOM+B11882*PRICE_CAR+C11882*PRICE_MES</f>
        <v>182370</v>
      </c>
      <c r="M11882" s="2">
        <f>A11882*FERT_BED_TOM+B11882*FERT_BED_CAR+C11882*FERT_BED_MES</f>
        <v>22440</v>
      </c>
      <c r="N11882" s="6">
        <f>IF(AND(D11882&lt;=TOTAL_BEDS,J11882&lt;=TEMP_WORKER_MAX*TEMP_WORKER_HRS),1,0)</f>
        <v>0</v>
      </c>
      <c r="O11882" s="2">
        <f>L11882-M11882-K11882-FIXED_COSTS</f>
        <v>-36045.620908971468</v>
      </c>
      <c r="P11882" s="2">
        <f>IF(N11882=1,O11882,"")</f>
      </c>
    </row>
    <row r="11883">
      <c r="A11883" s="6">
        <v>18</v>
      </c>
      <c r="B11883" s="6">
        <v>5</v>
      </c>
      <c r="C11883" s="6">
        <v>6</v>
      </c>
      <c r="D11883" s="6">
        <f>A11883+B11883+C11883</f>
        <v>29</v>
      </c>
      <c r="E11883" s="5">
        <f>IF(A11883=0,0,A11883*LABOR_HRS_WK_TOM*SEASON_WEEKS*(1+DIM_PCT_TOM)^A11883)</f>
        <v>9007.0660478574282</v>
      </c>
      <c r="F11883" s="5">
        <f>IF(B11883=0,0,B11883*LABOR_HRS_WK_CAR*SEASON_WEEKS*(1+DIM_PCT_CAR)^B11883)</f>
        <v>169.71123193359367</v>
      </c>
      <c r="G11883" s="5">
        <f>IF(C11883=0,0,C11883*LABOR_HRS_WK_MES*SEASON_WEEKS*(1+DIM_PCT_MES)^C11883)</f>
        <v>290.89345874736773</v>
      </c>
      <c r="H11883" s="5">
        <f>E11883+F11883+G11883</f>
        <v>9467.6707385383888</v>
      </c>
      <c r="I11883" s="5">
        <f>MIN(H11883,FARMER_HRS)</f>
        <v>720</v>
      </c>
      <c r="J11883" s="5">
        <f>MAX(0,H11883-FARMER_HRS)</f>
        <v>8747.6707385383888</v>
      </c>
      <c r="K11883" s="2">
        <f>I11883*FARMER_RATE+J11883*TEMP_WORKER_RATE</f>
        <v>176869.28365518036</v>
      </c>
      <c r="L11883" s="2">
        <f>A11883*PRICE_TOM+B11883*PRICE_CAR+C11883*PRICE_MES</f>
        <v>185070</v>
      </c>
      <c r="M11883" s="2">
        <f>A11883*FERT_BED_TOM+B11883*FERT_BED_CAR+C11883*FERT_BED_MES</f>
        <v>23320</v>
      </c>
      <c r="N11883" s="6">
        <f>IF(AND(D11883&lt;=TOTAL_BEDS,J11883&lt;=TEMP_WORKER_MAX*TEMP_WORKER_HRS),1,0)</f>
        <v>0</v>
      </c>
      <c r="O11883" s="2">
        <f>L11883-M11883-K11883-FIXED_COSTS</f>
        <v>-35119.283655180363</v>
      </c>
      <c r="P11883" s="2">
        <f>IF(N11883=1,O11883,"")</f>
      </c>
    </row>
    <row r="11884">
      <c r="A11884" s="6">
        <v>18</v>
      </c>
      <c r="B11884" s="6">
        <v>5</v>
      </c>
      <c r="C11884" s="6">
        <v>7</v>
      </c>
      <c r="D11884" s="6">
        <f>A11884+B11884+C11884</f>
        <v>30</v>
      </c>
      <c r="E11884" s="5">
        <f>IF(A11884=0,0,A11884*LABOR_HRS_WK_TOM*SEASON_WEEKS*(1+DIM_PCT_TOM)^A11884)</f>
        <v>9007.0660478574282</v>
      </c>
      <c r="F11884" s="5">
        <f>IF(B11884=0,0,B11884*LABOR_HRS_WK_CAR*SEASON_WEEKS*(1+DIM_PCT_CAR)^B11884)</f>
        <v>169.71123193359367</v>
      </c>
      <c r="G11884" s="5">
        <f>IF(C11884=0,0,C11884*LABOR_HRS_WK_MES*SEASON_WEEKS*(1+DIM_PCT_MES)^C11884)</f>
        <v>343.61789814532818</v>
      </c>
      <c r="H11884" s="5">
        <f>E11884+F11884+G11884</f>
        <v>9520.39517793635</v>
      </c>
      <c r="I11884" s="5">
        <f>MIN(H11884,FARMER_HRS)</f>
        <v>720</v>
      </c>
      <c r="J11884" s="5">
        <f>MAX(0,H11884-FARMER_HRS)</f>
        <v>8800.39517793635</v>
      </c>
      <c r="K11884" s="2">
        <f>I11884*FARMER_RATE+J11884*TEMP_WORKER_RATE</f>
        <v>177784.63850583942</v>
      </c>
      <c r="L11884" s="2">
        <f>A11884*PRICE_TOM+B11884*PRICE_CAR+C11884*PRICE_MES</f>
        <v>187770</v>
      </c>
      <c r="M11884" s="2">
        <f>A11884*FERT_BED_TOM+B11884*FERT_BED_CAR+C11884*FERT_BED_MES</f>
        <v>24200</v>
      </c>
      <c r="N11884" s="6">
        <f>IF(AND(D11884&lt;=TOTAL_BEDS,J11884&lt;=TEMP_WORKER_MAX*TEMP_WORKER_HRS),1,0)</f>
        <v>0</v>
      </c>
      <c r="O11884" s="2">
        <f>L11884-M11884-K11884-FIXED_COSTS</f>
        <v>-34214.638505839423</v>
      </c>
      <c r="P11884" s="2">
        <f>IF(N11884=1,O11884,"")</f>
      </c>
    </row>
    <row r="11885">
      <c r="A11885" s="6">
        <v>18</v>
      </c>
      <c r="B11885" s="6">
        <v>5</v>
      </c>
      <c r="C11885" s="6">
        <v>8</v>
      </c>
      <c r="D11885" s="6">
        <f>A11885+B11885+C11885</f>
        <v>31</v>
      </c>
      <c r="E11885" s="5">
        <f>IF(A11885=0,0,A11885*LABOR_HRS_WK_TOM*SEASON_WEEKS*(1+DIM_PCT_TOM)^A11885)</f>
        <v>9007.0660478574282</v>
      </c>
      <c r="F11885" s="5">
        <f>IF(B11885=0,0,B11885*LABOR_HRS_WK_CAR*SEASON_WEEKS*(1+DIM_PCT_CAR)^B11885)</f>
        <v>169.71123193359367</v>
      </c>
      <c r="G11885" s="5">
        <f>IF(C11885=0,0,C11885*LABOR_HRS_WK_MES*SEASON_WEEKS*(1+DIM_PCT_MES)^C11885)</f>
        <v>397.61499642530833</v>
      </c>
      <c r="H11885" s="5">
        <f>E11885+F11885+G11885</f>
        <v>9574.3922762163311</v>
      </c>
      <c r="I11885" s="5">
        <f>MIN(H11885,FARMER_HRS)</f>
        <v>720</v>
      </c>
      <c r="J11885" s="5">
        <f>MAX(0,H11885-FARMER_HRS)</f>
        <v>8854.3922762163311</v>
      </c>
      <c r="K11885" s="2">
        <f>I11885*FARMER_RATE+J11885*TEMP_WORKER_RATE</f>
        <v>178722.08812875574</v>
      </c>
      <c r="L11885" s="2">
        <f>A11885*PRICE_TOM+B11885*PRICE_CAR+C11885*PRICE_MES</f>
        <v>190470</v>
      </c>
      <c r="M11885" s="2">
        <f>A11885*FERT_BED_TOM+B11885*FERT_BED_CAR+C11885*FERT_BED_MES</f>
        <v>25080</v>
      </c>
      <c r="N11885" s="6">
        <f>IF(AND(D11885&lt;=TOTAL_BEDS,J11885&lt;=TEMP_WORKER_MAX*TEMP_WORKER_HRS),1,0)</f>
        <v>0</v>
      </c>
      <c r="O11885" s="2">
        <f>L11885-M11885-K11885-FIXED_COSTS</f>
        <v>-33332.088128755742</v>
      </c>
      <c r="P11885" s="2">
        <f>IF(N11885=1,O11885,"")</f>
      </c>
    </row>
    <row r="11886">
      <c r="A11886" s="6">
        <v>18</v>
      </c>
      <c r="B11886" s="6">
        <v>5</v>
      </c>
      <c r="C11886" s="6">
        <v>9</v>
      </c>
      <c r="D11886" s="6">
        <f>A11886+B11886+C11886</f>
        <v>32</v>
      </c>
      <c r="E11886" s="5">
        <f>IF(A11886=0,0,A11886*LABOR_HRS_WK_TOM*SEASON_WEEKS*(1+DIM_PCT_TOM)^A11886)</f>
        <v>9007.0660478574282</v>
      </c>
      <c r="F11886" s="5">
        <f>IF(B11886=0,0,B11886*LABOR_HRS_WK_CAR*SEASON_WEEKS*(1+DIM_PCT_CAR)^B11886)</f>
        <v>169.71123193359367</v>
      </c>
      <c r="G11886" s="5">
        <f>IF(C11886=0,0,C11886*LABOR_HRS_WK_MES*SEASON_WEEKS*(1+DIM_PCT_MES)^C11886)</f>
        <v>452.90833186570273</v>
      </c>
      <c r="H11886" s="5">
        <f>E11886+F11886+G11886</f>
        <v>9629.6856116567251</v>
      </c>
      <c r="I11886" s="5">
        <f>MIN(H11886,FARMER_HRS)</f>
        <v>720</v>
      </c>
      <c r="J11886" s="5">
        <f>MAX(0,H11886-FARMER_HRS)</f>
        <v>8909.6856116567251</v>
      </c>
      <c r="K11886" s="2">
        <f>I11886*FARMER_RATE+J11886*TEMP_WORKER_RATE</f>
        <v>179682.04186904037</v>
      </c>
      <c r="L11886" s="2">
        <f>A11886*PRICE_TOM+B11886*PRICE_CAR+C11886*PRICE_MES</f>
        <v>193170</v>
      </c>
      <c r="M11886" s="2">
        <f>A11886*FERT_BED_TOM+B11886*FERT_BED_CAR+C11886*FERT_BED_MES</f>
        <v>25960</v>
      </c>
      <c r="N11886" s="6">
        <f>IF(AND(D11886&lt;=TOTAL_BEDS,J11886&lt;=TEMP_WORKER_MAX*TEMP_WORKER_HRS),1,0)</f>
        <v>0</v>
      </c>
      <c r="O11886" s="2">
        <f>L11886-M11886-K11886-FIXED_COSTS</f>
        <v>-32472.041869040375</v>
      </c>
      <c r="P11886" s="2">
        <f>IF(N11886=1,O11886,"")</f>
      </c>
    </row>
    <row r="11887">
      <c r="A11887" s="6">
        <v>18</v>
      </c>
      <c r="B11887" s="6">
        <v>5</v>
      </c>
      <c r="C11887" s="6">
        <v>10</v>
      </c>
      <c r="D11887" s="6">
        <f>A11887+B11887+C11887</f>
        <v>33</v>
      </c>
      <c r="E11887" s="5">
        <f>IF(A11887=0,0,A11887*LABOR_HRS_WK_TOM*SEASON_WEEKS*(1+DIM_PCT_TOM)^A11887)</f>
        <v>9007.0660478574282</v>
      </c>
      <c r="F11887" s="5">
        <f>IF(B11887=0,0,B11887*LABOR_HRS_WK_CAR*SEASON_WEEKS*(1+DIM_PCT_CAR)^B11887)</f>
        <v>169.71123193359367</v>
      </c>
      <c r="G11887" s="5">
        <f>IF(C11887=0,0,C11887*LABOR_HRS_WK_MES*SEASON_WEEKS*(1+DIM_PCT_MES)^C11887)</f>
        <v>509.52187334891551</v>
      </c>
      <c r="H11887" s="5">
        <f>E11887+F11887+G11887</f>
        <v>9686.2991531399384</v>
      </c>
      <c r="I11887" s="5">
        <f>MIN(H11887,FARMER_HRS)</f>
        <v>720</v>
      </c>
      <c r="J11887" s="5">
        <f>MAX(0,H11887-FARMER_HRS)</f>
        <v>8966.2991531399384</v>
      </c>
      <c r="K11887" s="2">
        <f>I11887*FARMER_RATE+J11887*TEMP_WORKER_RATE</f>
        <v>180664.91585312394</v>
      </c>
      <c r="L11887" s="2">
        <f>A11887*PRICE_TOM+B11887*PRICE_CAR+C11887*PRICE_MES</f>
        <v>195870</v>
      </c>
      <c r="M11887" s="2">
        <f>A11887*FERT_BED_TOM+B11887*FERT_BED_CAR+C11887*FERT_BED_MES</f>
        <v>26840</v>
      </c>
      <c r="N11887" s="6">
        <f>IF(AND(D11887&lt;=TOTAL_BEDS,J11887&lt;=TEMP_WORKER_MAX*TEMP_WORKER_HRS),1,0)</f>
        <v>0</v>
      </c>
      <c r="O11887" s="2">
        <f>L11887-M11887-K11887-FIXED_COSTS</f>
        <v>-31634.915853123937</v>
      </c>
      <c r="P11887" s="2">
        <f>IF(N11887=1,O11887,"")</f>
      </c>
    </row>
    <row r="11888">
      <c r="A11888" s="6">
        <v>18</v>
      </c>
      <c r="B11888" s="6">
        <v>5</v>
      </c>
      <c r="C11888" s="6">
        <v>11</v>
      </c>
      <c r="D11888" s="6">
        <f>A11888+B11888+C11888</f>
        <v>34</v>
      </c>
      <c r="E11888" s="5">
        <f>IF(A11888=0,0,A11888*LABOR_HRS_WK_TOM*SEASON_WEEKS*(1+DIM_PCT_TOM)^A11888)</f>
        <v>9007.0660478574282</v>
      </c>
      <c r="F11888" s="5">
        <f>IF(B11888=0,0,B11888*LABOR_HRS_WK_CAR*SEASON_WEEKS*(1+DIM_PCT_CAR)^B11888)</f>
        <v>169.71123193359367</v>
      </c>
      <c r="G11888" s="5">
        <f>IF(C11888=0,0,C11888*LABOR_HRS_WK_MES*SEASON_WEEKS*(1+DIM_PCT_MES)^C11888)</f>
        <v>567.47998644235463</v>
      </c>
      <c r="H11888" s="5">
        <f>E11888+F11888+G11888</f>
        <v>9744.2572662333769</v>
      </c>
      <c r="I11888" s="5">
        <f>MIN(H11888,FARMER_HRS)</f>
        <v>720</v>
      </c>
      <c r="J11888" s="5">
        <f>MAX(0,H11888-FARMER_HRS)</f>
        <v>9024.2572662333769</v>
      </c>
      <c r="K11888" s="2">
        <f>I11888*FARMER_RATE+J11888*TEMP_WORKER_RATE</f>
        <v>181671.13309432945</v>
      </c>
      <c r="L11888" s="2">
        <f>A11888*PRICE_TOM+B11888*PRICE_CAR+C11888*PRICE_MES</f>
        <v>198570</v>
      </c>
      <c r="M11888" s="2">
        <f>A11888*FERT_BED_TOM+B11888*FERT_BED_CAR+C11888*FERT_BED_MES</f>
        <v>27720</v>
      </c>
      <c r="N11888" s="6">
        <f>IF(AND(D11888&lt;=TOTAL_BEDS,J11888&lt;=TEMP_WORKER_MAX*TEMP_WORKER_HRS),1,0)</f>
        <v>0</v>
      </c>
      <c r="O11888" s="2">
        <f>L11888-M11888-K11888-FIXED_COSTS</f>
        <v>-30821.133094329445</v>
      </c>
      <c r="P11888" s="2">
        <f>IF(N11888=1,O11888,"")</f>
      </c>
    </row>
    <row r="11889">
      <c r="A11889" s="6">
        <v>18</v>
      </c>
      <c r="B11889" s="6">
        <v>5</v>
      </c>
      <c r="C11889" s="6">
        <v>12</v>
      </c>
      <c r="D11889" s="6">
        <f>A11889+B11889+C11889</f>
        <v>35</v>
      </c>
      <c r="E11889" s="5">
        <f>IF(A11889=0,0,A11889*LABOR_HRS_WK_TOM*SEASON_WEEKS*(1+DIM_PCT_TOM)^A11889)</f>
        <v>9007.0660478574282</v>
      </c>
      <c r="F11889" s="5">
        <f>IF(B11889=0,0,B11889*LABOR_HRS_WK_CAR*SEASON_WEEKS*(1+DIM_PCT_CAR)^B11889)</f>
        <v>169.71123193359367</v>
      </c>
      <c r="G11889" s="5">
        <f>IF(C11889=0,0,C11889*LABOR_HRS_WK_MES*SEASON_WEEKS*(1+DIM_PCT_MES)^C11889)</f>
        <v>626.807439570419</v>
      </c>
      <c r="H11889" s="5">
        <f>E11889+F11889+G11889</f>
        <v>9803.58471936144</v>
      </c>
      <c r="I11889" s="5">
        <f>MIN(H11889,FARMER_HRS)</f>
        <v>720</v>
      </c>
      <c r="J11889" s="5">
        <f>MAX(0,H11889-FARMER_HRS)</f>
        <v>9083.58471936144</v>
      </c>
      <c r="K11889" s="2">
        <f>I11889*FARMER_RATE+J11889*TEMP_WORKER_RATE</f>
        <v>182701.12360002502</v>
      </c>
      <c r="L11889" s="2">
        <f>A11889*PRICE_TOM+B11889*PRICE_CAR+C11889*PRICE_MES</f>
        <v>201270</v>
      </c>
      <c r="M11889" s="2">
        <f>A11889*FERT_BED_TOM+B11889*FERT_BED_CAR+C11889*FERT_BED_MES</f>
        <v>28600</v>
      </c>
      <c r="N11889" s="6">
        <f>IF(AND(D11889&lt;=TOTAL_BEDS,J11889&lt;=TEMP_WORKER_MAX*TEMP_WORKER_HRS),1,0)</f>
        <v>0</v>
      </c>
      <c r="O11889" s="2">
        <f>L11889-M11889-K11889-FIXED_COSTS</f>
        <v>-30031.123600025021</v>
      </c>
      <c r="P11889" s="2">
        <f>IF(N11889=1,O11889,"")</f>
      </c>
    </row>
    <row r="11890">
      <c r="A11890" s="6">
        <v>18</v>
      </c>
      <c r="B11890" s="6">
        <v>5</v>
      </c>
      <c r="C11890" s="6">
        <v>13</v>
      </c>
      <c r="D11890" s="6">
        <f>A11890+B11890+C11890</f>
        <v>36</v>
      </c>
      <c r="E11890" s="5">
        <f>IF(A11890=0,0,A11890*LABOR_HRS_WK_TOM*SEASON_WEEKS*(1+DIM_PCT_TOM)^A11890)</f>
        <v>9007.0660478574282</v>
      </c>
      <c r="F11890" s="5">
        <f>IF(B11890=0,0,B11890*LABOR_HRS_WK_CAR*SEASON_WEEKS*(1+DIM_PCT_CAR)^B11890)</f>
        <v>169.71123193359367</v>
      </c>
      <c r="G11890" s="5">
        <f>IF(C11890=0,0,C11890*LABOR_HRS_WK_MES*SEASON_WEEKS*(1+DIM_PCT_MES)^C11890)</f>
        <v>687.52941027880331</v>
      </c>
      <c r="H11890" s="5">
        <f>E11890+F11890+G11890</f>
        <v>9864.306690069825</v>
      </c>
      <c r="I11890" s="5">
        <f>MIN(H11890,FARMER_HRS)</f>
        <v>720</v>
      </c>
      <c r="J11890" s="5">
        <f>MAX(0,H11890-FARMER_HRS)</f>
        <v>9144.306690069825</v>
      </c>
      <c r="K11890" s="2">
        <f>I11890*FARMER_RATE+J11890*TEMP_WORKER_RATE</f>
        <v>183755.32448037891</v>
      </c>
      <c r="L11890" s="2">
        <f>A11890*PRICE_TOM+B11890*PRICE_CAR+C11890*PRICE_MES</f>
        <v>203970</v>
      </c>
      <c r="M11890" s="2">
        <f>A11890*FERT_BED_TOM+B11890*FERT_BED_CAR+C11890*FERT_BED_MES</f>
        <v>29480</v>
      </c>
      <c r="N11890" s="6">
        <f>IF(AND(D11890&lt;=TOTAL_BEDS,J11890&lt;=TEMP_WORKER_MAX*TEMP_WORKER_HRS),1,0)</f>
        <v>0</v>
      </c>
      <c r="O11890" s="2">
        <f>L11890-M11890-K11890-FIXED_COSTS</f>
        <v>-29265.324480378913</v>
      </c>
      <c r="P11890" s="2">
        <f>IF(N11890=1,O11890,"")</f>
      </c>
    </row>
    <row r="11891">
      <c r="A11891" s="6">
        <v>18</v>
      </c>
      <c r="B11891" s="6">
        <v>5</v>
      </c>
      <c r="C11891" s="6">
        <v>14</v>
      </c>
      <c r="D11891" s="6">
        <f>A11891+B11891+C11891</f>
        <v>37</v>
      </c>
      <c r="E11891" s="5">
        <f>IF(A11891=0,0,A11891*LABOR_HRS_WK_TOM*SEASON_WEEKS*(1+DIM_PCT_TOM)^A11891)</f>
        <v>9007.0660478574282</v>
      </c>
      <c r="F11891" s="5">
        <f>IF(B11891=0,0,B11891*LABOR_HRS_WK_CAR*SEASON_WEEKS*(1+DIM_PCT_CAR)^B11891)</f>
        <v>169.71123193359367</v>
      </c>
      <c r="G11891" s="5">
        <f>IF(C11891=0,0,C11891*LABOR_HRS_WK_MES*SEASON_WEEKS*(1+DIM_PCT_MES)^C11891)</f>
        <v>749.67149159246435</v>
      </c>
      <c r="H11891" s="5">
        <f>E11891+F11891+G11891</f>
        <v>9926.448771383486</v>
      </c>
      <c r="I11891" s="5">
        <f>MIN(H11891,FARMER_HRS)</f>
        <v>720</v>
      </c>
      <c r="J11891" s="5">
        <f>MAX(0,H11891-FARMER_HRS)</f>
        <v>9206.448771383486</v>
      </c>
      <c r="K11891" s="2">
        <f>I11891*FARMER_RATE+J11891*TEMP_WORKER_RATE</f>
        <v>184834.18005874107</v>
      </c>
      <c r="L11891" s="2">
        <f>A11891*PRICE_TOM+B11891*PRICE_CAR+C11891*PRICE_MES</f>
        <v>206670</v>
      </c>
      <c r="M11891" s="2">
        <f>A11891*FERT_BED_TOM+B11891*FERT_BED_CAR+C11891*FERT_BED_MES</f>
        <v>30360</v>
      </c>
      <c r="N11891" s="6">
        <f>IF(AND(D11891&lt;=TOTAL_BEDS,J11891&lt;=TEMP_WORKER_MAX*TEMP_WORKER_HRS),1,0)</f>
        <v>0</v>
      </c>
      <c r="O11891" s="2">
        <f>L11891-M11891-K11891-FIXED_COSTS</f>
        <v>-28524.180058741069</v>
      </c>
      <c r="P11891" s="2">
        <f>IF(N11891=1,O11891,"")</f>
      </c>
    </row>
    <row r="11892">
      <c r="A11892" s="6">
        <v>18</v>
      </c>
      <c r="B11892" s="6">
        <v>5</v>
      </c>
      <c r="C11892" s="6">
        <v>15</v>
      </c>
      <c r="D11892" s="6">
        <f>A11892+B11892+C11892</f>
        <v>38</v>
      </c>
      <c r="E11892" s="5">
        <f>IF(A11892=0,0,A11892*LABOR_HRS_WK_TOM*SEASON_WEEKS*(1+DIM_PCT_TOM)^A11892)</f>
        <v>9007.0660478574282</v>
      </c>
      <c r="F11892" s="5">
        <f>IF(B11892=0,0,B11892*LABOR_HRS_WK_CAR*SEASON_WEEKS*(1+DIM_PCT_CAR)^B11892)</f>
        <v>169.71123193359367</v>
      </c>
      <c r="G11892" s="5">
        <f>IF(C11892=0,0,C11892*LABOR_HRS_WK_MES*SEASON_WEEKS*(1+DIM_PCT_MES)^C11892)</f>
        <v>813.25969846861074</v>
      </c>
      <c r="H11892" s="5">
        <f>E11892+F11892+G11892</f>
        <v>9990.0369782596335</v>
      </c>
      <c r="I11892" s="5">
        <f>MIN(H11892,FARMER_HRS)</f>
        <v>720</v>
      </c>
      <c r="J11892" s="5">
        <f>MAX(0,H11892-FARMER_HRS)</f>
        <v>9270.0369782596335</v>
      </c>
      <c r="K11892" s="2">
        <f>I11892*FARMER_RATE+J11892*TEMP_WORKER_RATE</f>
        <v>185938.1419836742</v>
      </c>
      <c r="L11892" s="2">
        <f>A11892*PRICE_TOM+B11892*PRICE_CAR+C11892*PRICE_MES</f>
        <v>209370</v>
      </c>
      <c r="M11892" s="2">
        <f>A11892*FERT_BED_TOM+B11892*FERT_BED_CAR+C11892*FERT_BED_MES</f>
        <v>31240</v>
      </c>
      <c r="N11892" s="6">
        <f>IF(AND(D11892&lt;=TOTAL_BEDS,J11892&lt;=TEMP_WORKER_MAX*TEMP_WORKER_HRS),1,0)</f>
        <v>0</v>
      </c>
      <c r="O11892" s="2">
        <f>L11892-M11892-K11892-FIXED_COSTS</f>
        <v>-27808.1419836742</v>
      </c>
      <c r="P11892" s="2">
        <f>IF(N11892=1,O11892,"")</f>
      </c>
    </row>
    <row r="11893">
      <c r="A11893" s="6">
        <v>18</v>
      </c>
      <c r="B11893" s="6">
        <v>5</v>
      </c>
      <c r="C11893" s="6">
        <v>16</v>
      </c>
      <c r="D11893" s="6">
        <f>A11893+B11893+C11893</f>
        <v>39</v>
      </c>
      <c r="E11893" s="5">
        <f>IF(A11893=0,0,A11893*LABOR_HRS_WK_TOM*SEASON_WEEKS*(1+DIM_PCT_TOM)^A11893)</f>
        <v>9007.0660478574282</v>
      </c>
      <c r="F11893" s="5">
        <f>IF(B11893=0,0,B11893*LABOR_HRS_WK_CAR*SEASON_WEEKS*(1+DIM_PCT_CAR)^B11893)</f>
        <v>169.71123193359367</v>
      </c>
      <c r="G11893" s="5">
        <f>IF(C11893=0,0,C11893*LABOR_HRS_WK_MES*SEASON_WEEKS*(1+DIM_PCT_MES)^C11893)</f>
        <v>878.32047434609967</v>
      </c>
      <c r="H11893" s="5">
        <f>E11893+F11893+G11893</f>
        <v>10055.097754137121</v>
      </c>
      <c r="I11893" s="5">
        <f>MIN(H11893,FARMER_HRS)</f>
        <v>720</v>
      </c>
      <c r="J11893" s="5">
        <f>MAX(0,H11893-FARMER_HRS)</f>
        <v>9335.0977541371212</v>
      </c>
      <c r="K11893" s="2">
        <f>I11893*FARMER_RATE+J11893*TEMP_WORKER_RATE</f>
        <v>187067.66934265834</v>
      </c>
      <c r="L11893" s="2">
        <f>A11893*PRICE_TOM+B11893*PRICE_CAR+C11893*PRICE_MES</f>
        <v>212070</v>
      </c>
      <c r="M11893" s="2">
        <f>A11893*FERT_BED_TOM+B11893*FERT_BED_CAR+C11893*FERT_BED_MES</f>
        <v>32120</v>
      </c>
      <c r="N11893" s="6">
        <f>IF(AND(D11893&lt;=TOTAL_BEDS,J11893&lt;=TEMP_WORKER_MAX*TEMP_WORKER_HRS),1,0)</f>
        <v>0</v>
      </c>
      <c r="O11893" s="2">
        <f>L11893-M11893-K11893-FIXED_COSTS</f>
        <v>-27117.669342658337</v>
      </c>
      <c r="P11893" s="2">
        <f>IF(N11893=1,O11893,"")</f>
      </c>
    </row>
    <row r="11894">
      <c r="A11894" s="6">
        <v>18</v>
      </c>
      <c r="B11894" s="6">
        <v>5</v>
      </c>
      <c r="C11894" s="6">
        <v>17</v>
      </c>
      <c r="D11894" s="6">
        <f>A11894+B11894+C11894</f>
        <v>40</v>
      </c>
      <c r="E11894" s="5">
        <f>IF(A11894=0,0,A11894*LABOR_HRS_WK_TOM*SEASON_WEEKS*(1+DIM_PCT_TOM)^A11894)</f>
        <v>9007.0660478574282</v>
      </c>
      <c r="F11894" s="5">
        <f>IF(B11894=0,0,B11894*LABOR_HRS_WK_CAR*SEASON_WEEKS*(1+DIM_PCT_CAR)^B11894)</f>
        <v>169.71123193359367</v>
      </c>
      <c r="G11894" s="5">
        <f>IF(C11894=0,0,C11894*LABOR_HRS_WK_MES*SEASON_WEEKS*(1+DIM_PCT_MES)^C11894)</f>
        <v>944.88069779263992</v>
      </c>
      <c r="H11894" s="5">
        <f>E11894+F11894+G11894</f>
        <v>10121.657977583662</v>
      </c>
      <c r="I11894" s="5">
        <f>MIN(H11894,FARMER_HRS)</f>
        <v>720</v>
      </c>
      <c r="J11894" s="5">
        <f>MAX(0,H11894-FARMER_HRS)</f>
        <v>9401.6579775836617</v>
      </c>
      <c r="K11894" s="2">
        <f>I11894*FARMER_RATE+J11894*TEMP_WORKER_RATE</f>
        <v>188223.22877749414</v>
      </c>
      <c r="L11894" s="2">
        <f>A11894*PRICE_TOM+B11894*PRICE_CAR+C11894*PRICE_MES</f>
        <v>214770</v>
      </c>
      <c r="M11894" s="2">
        <f>A11894*FERT_BED_TOM+B11894*FERT_BED_CAR+C11894*FERT_BED_MES</f>
        <v>33000</v>
      </c>
      <c r="N11894" s="6">
        <f>IF(AND(D11894&lt;=TOTAL_BEDS,J11894&lt;=TEMP_WORKER_MAX*TEMP_WORKER_HRS),1,0)</f>
        <v>0</v>
      </c>
      <c r="O11894" s="2">
        <f>L11894-M11894-K11894-FIXED_COSTS</f>
        <v>-26453.228777494136</v>
      </c>
      <c r="P11894" s="2">
        <f>IF(N11894=1,O11894,"")</f>
      </c>
    </row>
    <row r="11895">
      <c r="A11895" s="6">
        <v>18</v>
      </c>
      <c r="B11895" s="6">
        <v>5</v>
      </c>
      <c r="C11895" s="6">
        <v>18</v>
      </c>
      <c r="D11895" s="6">
        <f>A11895+B11895+C11895</f>
        <v>41</v>
      </c>
      <c r="E11895" s="5">
        <f>IF(A11895=0,0,A11895*LABOR_HRS_WK_TOM*SEASON_WEEKS*(1+DIM_PCT_TOM)^A11895)</f>
        <v>9007.0660478574282</v>
      </c>
      <c r="F11895" s="5">
        <f>IF(B11895=0,0,B11895*LABOR_HRS_WK_CAR*SEASON_WEEKS*(1+DIM_PCT_CAR)^B11895)</f>
        <v>169.71123193359367</v>
      </c>
      <c r="G11895" s="5">
        <f>IF(C11895=0,0,C11895*LABOR_HRS_WK_MES*SEASON_WEEKS*(1+DIM_PCT_MES)^C11895)</f>
        <v>1012.9676892512272</v>
      </c>
      <c r="H11895" s="5">
        <f>E11895+F11895+G11895</f>
        <v>10189.744969042249</v>
      </c>
      <c r="I11895" s="5">
        <f>MIN(H11895,FARMER_HRS)</f>
        <v>720</v>
      </c>
      <c r="J11895" s="5">
        <f>MAX(0,H11895-FARMER_HRS)</f>
        <v>9469.7449690422491</v>
      </c>
      <c r="K11895" s="2">
        <f>I11895*FARMER_RATE+J11895*TEMP_WORKER_RATE</f>
        <v>189405.29460142794</v>
      </c>
      <c r="L11895" s="2">
        <f>A11895*PRICE_TOM+B11895*PRICE_CAR+C11895*PRICE_MES</f>
        <v>217470</v>
      </c>
      <c r="M11895" s="2">
        <f>A11895*FERT_BED_TOM+B11895*FERT_BED_CAR+C11895*FERT_BED_MES</f>
        <v>33880</v>
      </c>
      <c r="N11895" s="6">
        <f>IF(AND(D11895&lt;=TOTAL_BEDS,J11895&lt;=TEMP_WORKER_MAX*TEMP_WORKER_HRS),1,0)</f>
        <v>0</v>
      </c>
      <c r="O11895" s="2">
        <f>L11895-M11895-K11895-FIXED_COSTS</f>
        <v>-25815.294601427944</v>
      </c>
      <c r="P11895" s="2">
        <f>IF(N11895=1,O11895,"")</f>
      </c>
    </row>
    <row r="11896">
      <c r="A11896" s="6">
        <v>18</v>
      </c>
      <c r="B11896" s="6">
        <v>5</v>
      </c>
      <c r="C11896" s="6">
        <v>19</v>
      </c>
      <c r="D11896" s="6">
        <f>A11896+B11896+C11896</f>
        <v>42</v>
      </c>
      <c r="E11896" s="5">
        <f>IF(A11896=0,0,A11896*LABOR_HRS_WK_TOM*SEASON_WEEKS*(1+DIM_PCT_TOM)^A11896)</f>
        <v>9007.0660478574282</v>
      </c>
      <c r="F11896" s="5">
        <f>IF(B11896=0,0,B11896*LABOR_HRS_WK_CAR*SEASON_WEEKS*(1+DIM_PCT_CAR)^B11896)</f>
        <v>169.71123193359367</v>
      </c>
      <c r="G11896" s="5">
        <f>IF(C11896=0,0,C11896*LABOR_HRS_WK_MES*SEASON_WEEKS*(1+DIM_PCT_MES)^C11896)</f>
        <v>1082.6092178872491</v>
      </c>
      <c r="H11896" s="5">
        <f>E11896+F11896+G11896</f>
        <v>10259.386497678272</v>
      </c>
      <c r="I11896" s="5">
        <f>MIN(H11896,FARMER_HRS)</f>
        <v>720</v>
      </c>
      <c r="J11896" s="5">
        <f>MAX(0,H11896-FARMER_HRS)</f>
        <v>9539.3864976782716</v>
      </c>
      <c r="K11896" s="2">
        <f>I11896*FARMER_RATE+J11896*TEMP_WORKER_RATE</f>
        <v>190614.34891802556</v>
      </c>
      <c r="L11896" s="2">
        <f>A11896*PRICE_TOM+B11896*PRICE_CAR+C11896*PRICE_MES</f>
        <v>220170</v>
      </c>
      <c r="M11896" s="2">
        <f>A11896*FERT_BED_TOM+B11896*FERT_BED_CAR+C11896*FERT_BED_MES</f>
        <v>34760</v>
      </c>
      <c r="N11896" s="6">
        <f>IF(AND(D11896&lt;=TOTAL_BEDS,J11896&lt;=TEMP_WORKER_MAX*TEMP_WORKER_HRS),1,0)</f>
        <v>0</v>
      </c>
      <c r="O11896" s="2">
        <f>L11896-M11896-K11896-FIXED_COSTS</f>
        <v>-25204.348918025556</v>
      </c>
      <c r="P11896" s="2">
        <f>IF(N11896=1,O11896,"")</f>
      </c>
    </row>
    <row r="11897">
      <c r="A11897" s="6">
        <v>18</v>
      </c>
      <c r="B11897" s="6">
        <v>5</v>
      </c>
      <c r="C11897" s="6">
        <v>20</v>
      </c>
      <c r="D11897" s="6">
        <f>A11897+B11897+C11897</f>
        <v>43</v>
      </c>
      <c r="E11897" s="5">
        <f>IF(A11897=0,0,A11897*LABOR_HRS_WK_TOM*SEASON_WEEKS*(1+DIM_PCT_TOM)^A11897)</f>
        <v>9007.0660478574282</v>
      </c>
      <c r="F11897" s="5">
        <f>IF(B11897=0,0,B11897*LABOR_HRS_WK_CAR*SEASON_WEEKS*(1+DIM_PCT_CAR)^B11897)</f>
        <v>169.71123193359367</v>
      </c>
      <c r="G11897" s="5">
        <f>IF(C11897=0,0,C11897*LABOR_HRS_WK_MES*SEASON_WEEKS*(1+DIM_PCT_MES)^C11897)</f>
        <v>1153.8335085377259</v>
      </c>
      <c r="H11897" s="5">
        <f>E11897+F11897+G11897</f>
        <v>10330.610788328748</v>
      </c>
      <c r="I11897" s="5">
        <f>MIN(H11897,FARMER_HRS)</f>
        <v>720</v>
      </c>
      <c r="J11897" s="5">
        <f>MAX(0,H11897-FARMER_HRS)</f>
        <v>9610.6107883287477</v>
      </c>
      <c r="K11897" s="2">
        <f>I11897*FARMER_RATE+J11897*TEMP_WORKER_RATE</f>
        <v>191850.88174181854</v>
      </c>
      <c r="L11897" s="2">
        <f>A11897*PRICE_TOM+B11897*PRICE_CAR+C11897*PRICE_MES</f>
        <v>222870</v>
      </c>
      <c r="M11897" s="2">
        <f>A11897*FERT_BED_TOM+B11897*FERT_BED_CAR+C11897*FERT_BED_MES</f>
        <v>35640</v>
      </c>
      <c r="N11897" s="6">
        <f>IF(AND(D11897&lt;=TOTAL_BEDS,J11897&lt;=TEMP_WORKER_MAX*TEMP_WORKER_HRS),1,0)</f>
        <v>0</v>
      </c>
      <c r="O11897" s="2">
        <f>L11897-M11897-K11897-FIXED_COSTS</f>
        <v>-24620.881741818535</v>
      </c>
      <c r="P11897" s="2">
        <f>IF(N11897=1,O11897,"")</f>
      </c>
    </row>
    <row r="11898">
      <c r="A11898" s="6">
        <v>18</v>
      </c>
      <c r="B11898" s="6">
        <v>5</v>
      </c>
      <c r="C11898" s="6">
        <v>21</v>
      </c>
      <c r="D11898" s="6">
        <f>A11898+B11898+C11898</f>
        <v>44</v>
      </c>
      <c r="E11898" s="5">
        <f>IF(A11898=0,0,A11898*LABOR_HRS_WK_TOM*SEASON_WEEKS*(1+DIM_PCT_TOM)^A11898)</f>
        <v>9007.0660478574282</v>
      </c>
      <c r="F11898" s="5">
        <f>IF(B11898=0,0,B11898*LABOR_HRS_WK_CAR*SEASON_WEEKS*(1+DIM_PCT_CAR)^B11898)</f>
        <v>169.71123193359367</v>
      </c>
      <c r="G11898" s="5">
        <f>IF(C11898=0,0,C11898*LABOR_HRS_WK_MES*SEASON_WEEKS*(1+DIM_PCT_MES)^C11898)</f>
        <v>1226.6692487641699</v>
      </c>
      <c r="H11898" s="5">
        <f>E11898+F11898+G11898</f>
        <v>10403.446528555192</v>
      </c>
      <c r="I11898" s="5">
        <f>MIN(H11898,FARMER_HRS)</f>
        <v>720</v>
      </c>
      <c r="J11898" s="5">
        <f>MAX(0,H11898-FARMER_HRS)</f>
        <v>9683.4465285551923</v>
      </c>
      <c r="K11898" s="2">
        <f>I11898*FARMER_RATE+J11898*TEMP_WORKER_RATE</f>
        <v>193115.39112074987</v>
      </c>
      <c r="L11898" s="2">
        <f>A11898*PRICE_TOM+B11898*PRICE_CAR+C11898*PRICE_MES</f>
        <v>225570</v>
      </c>
      <c r="M11898" s="2">
        <f>A11898*FERT_BED_TOM+B11898*FERT_BED_CAR+C11898*FERT_BED_MES</f>
        <v>36520</v>
      </c>
      <c r="N11898" s="6">
        <f>IF(AND(D11898&lt;=TOTAL_BEDS,J11898&lt;=TEMP_WORKER_MAX*TEMP_WORKER_HRS),1,0)</f>
        <v>0</v>
      </c>
      <c r="O11898" s="2">
        <f>L11898-M11898-K11898-FIXED_COSTS</f>
        <v>-24065.391120749875</v>
      </c>
      <c r="P11898" s="2">
        <f>IF(N11898=1,O11898,"")</f>
      </c>
    </row>
    <row r="11899">
      <c r="A11899" s="6">
        <v>18</v>
      </c>
      <c r="B11899" s="6">
        <v>5</v>
      </c>
      <c r="C11899" s="6">
        <v>22</v>
      </c>
      <c r="D11899" s="6">
        <f>A11899+B11899+C11899</f>
        <v>45</v>
      </c>
      <c r="E11899" s="5">
        <f>IF(A11899=0,0,A11899*LABOR_HRS_WK_TOM*SEASON_WEEKS*(1+DIM_PCT_TOM)^A11899)</f>
        <v>9007.0660478574282</v>
      </c>
      <c r="F11899" s="5">
        <f>IF(B11899=0,0,B11899*LABOR_HRS_WK_CAR*SEASON_WEEKS*(1+DIM_PCT_CAR)^B11899)</f>
        <v>169.71123193359367</v>
      </c>
      <c r="G11899" s="5">
        <f>IF(C11899=0,0,C11899*LABOR_HRS_WK_MES*SEASON_WEEKS*(1+DIM_PCT_MES)^C11899)</f>
        <v>1301.1455960105659</v>
      </c>
      <c r="H11899" s="5">
        <f>E11899+F11899+G11899</f>
        <v>10477.922875801589</v>
      </c>
      <c r="I11899" s="5">
        <f>MIN(H11899,FARMER_HRS)</f>
        <v>720</v>
      </c>
      <c r="J11899" s="5">
        <f>MAX(0,H11899-FARMER_HRS)</f>
        <v>9757.9228758015888</v>
      </c>
      <c r="K11899" s="2">
        <f>I11899*FARMER_RATE+J11899*TEMP_WORKER_RATE</f>
        <v>194408.38326044424</v>
      </c>
      <c r="L11899" s="2">
        <f>A11899*PRICE_TOM+B11899*PRICE_CAR+C11899*PRICE_MES</f>
        <v>228270</v>
      </c>
      <c r="M11899" s="2">
        <f>A11899*FERT_BED_TOM+B11899*FERT_BED_CAR+C11899*FERT_BED_MES</f>
        <v>37400</v>
      </c>
      <c r="N11899" s="6">
        <f>IF(AND(D11899&lt;=TOTAL_BEDS,J11899&lt;=TEMP_WORKER_MAX*TEMP_WORKER_HRS),1,0)</f>
        <v>0</v>
      </c>
      <c r="O11899" s="2">
        <f>L11899-M11899-K11899-FIXED_COSTS</f>
        <v>-23538.383260444243</v>
      </c>
      <c r="P11899" s="2">
        <f>IF(N11899=1,O11899,"")</f>
      </c>
    </row>
    <row r="11900">
      <c r="A11900" s="6">
        <v>18</v>
      </c>
      <c r="B11900" s="6">
        <v>5</v>
      </c>
      <c r="C11900" s="6">
        <v>23</v>
      </c>
      <c r="D11900" s="6">
        <f>A11900+B11900+C11900</f>
        <v>46</v>
      </c>
      <c r="E11900" s="5">
        <f>IF(A11900=0,0,A11900*LABOR_HRS_WK_TOM*SEASON_WEEKS*(1+DIM_PCT_TOM)^A11900)</f>
        <v>9007.0660478574282</v>
      </c>
      <c r="F11900" s="5">
        <f>IF(B11900=0,0,B11900*LABOR_HRS_WK_CAR*SEASON_WEEKS*(1+DIM_PCT_CAR)^B11900)</f>
        <v>169.71123193359367</v>
      </c>
      <c r="G11900" s="5">
        <f>IF(C11900=0,0,C11900*LABOR_HRS_WK_MES*SEASON_WEEKS*(1+DIM_PCT_MES)^C11900)</f>
        <v>1377.2921848680023</v>
      </c>
      <c r="H11900" s="5">
        <f>E11900+F11900+G11900</f>
        <v>10554.069464659024</v>
      </c>
      <c r="I11900" s="5">
        <f>MIN(H11900,FARMER_HRS)</f>
        <v>720</v>
      </c>
      <c r="J11900" s="5">
        <f>MAX(0,H11900-FARMER_HRS)</f>
        <v>9834.0694646590237</v>
      </c>
      <c r="K11900" s="2">
        <f>I11900*FARMER_RATE+J11900*TEMP_WORKER_RATE</f>
        <v>195730.37265033028</v>
      </c>
      <c r="L11900" s="2">
        <f>A11900*PRICE_TOM+B11900*PRICE_CAR+C11900*PRICE_MES</f>
        <v>230970</v>
      </c>
      <c r="M11900" s="2">
        <f>A11900*FERT_BED_TOM+B11900*FERT_BED_CAR+C11900*FERT_BED_MES</f>
        <v>38280</v>
      </c>
      <c r="N11900" s="6">
        <f>IF(AND(D11900&lt;=TOTAL_BEDS,J11900&lt;=TEMP_WORKER_MAX*TEMP_WORKER_HRS),1,0)</f>
        <v>0</v>
      </c>
      <c r="O11900" s="2">
        <f>L11900-M11900-K11900-FIXED_COSTS</f>
        <v>-23040.372650330275</v>
      </c>
      <c r="P11900" s="2">
        <f>IF(N11900=1,O11900,"")</f>
      </c>
    </row>
    <row r="11901">
      <c r="A11901" s="6">
        <v>18</v>
      </c>
      <c r="B11901" s="6">
        <v>5</v>
      </c>
      <c r="C11901" s="6">
        <v>24</v>
      </c>
      <c r="D11901" s="6">
        <f>A11901+B11901+C11901</f>
        <v>47</v>
      </c>
      <c r="E11901" s="5">
        <f>IF(A11901=0,0,A11901*LABOR_HRS_WK_TOM*SEASON_WEEKS*(1+DIM_PCT_TOM)^A11901)</f>
        <v>9007.0660478574282</v>
      </c>
      <c r="F11901" s="5">
        <f>IF(B11901=0,0,B11901*LABOR_HRS_WK_CAR*SEASON_WEEKS*(1+DIM_PCT_CAR)^B11901)</f>
        <v>169.71123193359367</v>
      </c>
      <c r="G11901" s="5">
        <f>IF(C11901=0,0,C11901*LABOR_HRS_WK_MES*SEASON_WEEKS*(1+DIM_PCT_MES)^C11901)</f>
        <v>1455.139134447498</v>
      </c>
      <c r="H11901" s="5">
        <f>E11901+F11901+G11901</f>
        <v>10631.91641423852</v>
      </c>
      <c r="I11901" s="5">
        <f>MIN(H11901,FARMER_HRS)</f>
        <v>720</v>
      </c>
      <c r="J11901" s="5">
        <f>MAX(0,H11901-FARMER_HRS)</f>
        <v>9911.91641423852</v>
      </c>
      <c r="K11901" s="2">
        <f>I11901*FARMER_RATE+J11901*TEMP_WORKER_RATE</f>
        <v>197081.88219164097</v>
      </c>
      <c r="L11901" s="2">
        <f>A11901*PRICE_TOM+B11901*PRICE_CAR+C11901*PRICE_MES</f>
        <v>233670</v>
      </c>
      <c r="M11901" s="2">
        <f>A11901*FERT_BED_TOM+B11901*FERT_BED_CAR+C11901*FERT_BED_MES</f>
        <v>39160</v>
      </c>
      <c r="N11901" s="6">
        <f>IF(AND(D11901&lt;=TOTAL_BEDS,J11901&lt;=TEMP_WORKER_MAX*TEMP_WORKER_HRS),1,0)</f>
        <v>0</v>
      </c>
      <c r="O11901" s="2">
        <f>L11901-M11901-K11901-FIXED_COSTS</f>
        <v>-22571.882191640965</v>
      </c>
      <c r="P11901" s="2">
        <f>IF(N11901=1,O11901,"")</f>
      </c>
    </row>
    <row r="11902">
      <c r="A11902" s="6">
        <v>18</v>
      </c>
      <c r="B11902" s="6">
        <v>5</v>
      </c>
      <c r="C11902" s="6">
        <v>25</v>
      </c>
      <c r="D11902" s="6">
        <f>A11902+B11902+C11902</f>
        <v>48</v>
      </c>
      <c r="E11902" s="5">
        <f>IF(A11902=0,0,A11902*LABOR_HRS_WK_TOM*SEASON_WEEKS*(1+DIM_PCT_TOM)^A11902)</f>
        <v>9007.0660478574282</v>
      </c>
      <c r="F11902" s="5">
        <f>IF(B11902=0,0,B11902*LABOR_HRS_WK_CAR*SEASON_WEEKS*(1+DIM_PCT_CAR)^B11902)</f>
        <v>169.71123193359367</v>
      </c>
      <c r="G11902" s="5">
        <f>IF(C11902=0,0,C11902*LABOR_HRS_WK_MES*SEASON_WEEKS*(1+DIM_PCT_MES)^C11902)</f>
        <v>1534.7170558625955</v>
      </c>
      <c r="H11902" s="5">
        <f>E11902+F11902+G11902</f>
        <v>10711.494335653617</v>
      </c>
      <c r="I11902" s="5">
        <f>MIN(H11902,FARMER_HRS)</f>
        <v>720</v>
      </c>
      <c r="J11902" s="5">
        <f>MAX(0,H11902-FARMER_HRS)</f>
        <v>9991.4943356536169</v>
      </c>
      <c r="K11902" s="2">
        <f>I11902*FARMER_RATE+J11902*TEMP_WORKER_RATE</f>
        <v>198463.44332731972</v>
      </c>
      <c r="L11902" s="2">
        <f>A11902*PRICE_TOM+B11902*PRICE_CAR+C11902*PRICE_MES</f>
        <v>236370</v>
      </c>
      <c r="M11902" s="2">
        <f>A11902*FERT_BED_TOM+B11902*FERT_BED_CAR+C11902*FERT_BED_MES</f>
        <v>40040</v>
      </c>
      <c r="N11902" s="6">
        <f>IF(AND(D11902&lt;=TOTAL_BEDS,J11902&lt;=TEMP_WORKER_MAX*TEMP_WORKER_HRS),1,0)</f>
        <v>0</v>
      </c>
      <c r="O11902" s="2">
        <f>L11902-M11902-K11902-FIXED_COSTS</f>
        <v>-22133.443327319721</v>
      </c>
      <c r="P11902" s="2">
        <f>IF(N11902=1,O11902,"")</f>
      </c>
    </row>
    <row r="11903">
      <c r="A11903" s="6">
        <v>18</v>
      </c>
      <c r="B11903" s="6">
        <v>5</v>
      </c>
      <c r="C11903" s="6">
        <v>26</v>
      </c>
      <c r="D11903" s="6">
        <f>A11903+B11903+C11903</f>
        <v>49</v>
      </c>
      <c r="E11903" s="5">
        <f>IF(A11903=0,0,A11903*LABOR_HRS_WK_TOM*SEASON_WEEKS*(1+DIM_PCT_TOM)^A11903)</f>
        <v>9007.0660478574282</v>
      </c>
      <c r="F11903" s="5">
        <f>IF(B11903=0,0,B11903*LABOR_HRS_WK_CAR*SEASON_WEEKS*(1+DIM_PCT_CAR)^B11903)</f>
        <v>169.71123193359367</v>
      </c>
      <c r="G11903" s="5">
        <f>IF(C11903=0,0,C11903*LABOR_HRS_WK_MES*SEASON_WEEKS*(1+DIM_PCT_MES)^C11903)</f>
        <v>1616.0570598233128</v>
      </c>
      <c r="H11903" s="5">
        <f>E11903+F11903+G11903</f>
        <v>10792.834339614335</v>
      </c>
      <c r="I11903" s="5">
        <f>MIN(H11903,FARMER_HRS)</f>
        <v>720</v>
      </c>
      <c r="J11903" s="5">
        <f>MAX(0,H11903-FARMER_HRS)</f>
        <v>10072.834339614335</v>
      </c>
      <c r="K11903" s="2">
        <f>I11903*FARMER_RATE+J11903*TEMP_WORKER_RATE</f>
        <v>199875.59617386</v>
      </c>
      <c r="L11903" s="2">
        <f>A11903*PRICE_TOM+B11903*PRICE_CAR+C11903*PRICE_MES</f>
        <v>239070</v>
      </c>
      <c r="M11903" s="2">
        <f>A11903*FERT_BED_TOM+B11903*FERT_BED_CAR+C11903*FERT_BED_MES</f>
        <v>40920</v>
      </c>
      <c r="N11903" s="6">
        <f>IF(AND(D11903&lt;=TOTAL_BEDS,J11903&lt;=TEMP_WORKER_MAX*TEMP_WORKER_HRS),1,0)</f>
        <v>0</v>
      </c>
      <c r="O11903" s="2">
        <f>L11903-M11903-K11903-FIXED_COSTS</f>
        <v>-21725.596173859987</v>
      </c>
      <c r="P11903" s="2">
        <f>IF(N11903=1,O11903,"")</f>
      </c>
    </row>
    <row r="11904">
      <c r="A11904" s="6">
        <v>18</v>
      </c>
      <c r="B11904" s="6">
        <v>5</v>
      </c>
      <c r="C11904" s="6">
        <v>27</v>
      </c>
      <c r="D11904" s="6">
        <f>A11904+B11904+C11904</f>
        <v>50</v>
      </c>
      <c r="E11904" s="5">
        <f>IF(A11904=0,0,A11904*LABOR_HRS_WK_TOM*SEASON_WEEKS*(1+DIM_PCT_TOM)^A11904)</f>
        <v>9007.0660478574282</v>
      </c>
      <c r="F11904" s="5">
        <f>IF(B11904=0,0,B11904*LABOR_HRS_WK_CAR*SEASON_WEEKS*(1+DIM_PCT_CAR)^B11904)</f>
        <v>169.71123193359367</v>
      </c>
      <c r="G11904" s="5">
        <f>IF(C11904=0,0,C11904*LABOR_HRS_WK_MES*SEASON_WEEKS*(1+DIM_PCT_MES)^C11904)</f>
        <v>1699.19076434307</v>
      </c>
      <c r="H11904" s="5">
        <f>E11904+F11904+G11904</f>
        <v>10875.968044134092</v>
      </c>
      <c r="I11904" s="5">
        <f>MIN(H11904,FARMER_HRS)</f>
        <v>720</v>
      </c>
      <c r="J11904" s="5">
        <f>MAX(0,H11904-FARMER_HRS)</f>
        <v>10155.968044134092</v>
      </c>
      <c r="K11904" s="2">
        <f>I11904*FARMER_RATE+J11904*TEMP_WORKER_RATE</f>
        <v>201318.88965510574</v>
      </c>
      <c r="L11904" s="2">
        <f>A11904*PRICE_TOM+B11904*PRICE_CAR+C11904*PRICE_MES</f>
        <v>241770</v>
      </c>
      <c r="M11904" s="2">
        <f>A11904*FERT_BED_TOM+B11904*FERT_BED_CAR+C11904*FERT_BED_MES</f>
        <v>41800</v>
      </c>
      <c r="N11904" s="6">
        <f>IF(AND(D11904&lt;=TOTAL_BEDS,J11904&lt;=TEMP_WORKER_MAX*TEMP_WORKER_HRS),1,0)</f>
        <v>0</v>
      </c>
      <c r="O11904" s="2">
        <f>L11904-M11904-K11904-FIXED_COSTS</f>
        <v>-21348.889655105741</v>
      </c>
      <c r="P11904" s="2">
        <f>IF(N11904=1,O11904,"")</f>
      </c>
    </row>
    <row r="11905">
      <c r="A11905" s="6">
        <v>18</v>
      </c>
      <c r="B11905" s="6">
        <v>5</v>
      </c>
      <c r="C11905" s="6">
        <v>28</v>
      </c>
      <c r="D11905" s="6">
        <f>A11905+B11905+C11905</f>
        <v>51</v>
      </c>
      <c r="E11905" s="5">
        <f>IF(A11905=0,0,A11905*LABOR_HRS_WK_TOM*SEASON_WEEKS*(1+DIM_PCT_TOM)^A11905)</f>
        <v>9007.0660478574282</v>
      </c>
      <c r="F11905" s="5">
        <f>IF(B11905=0,0,B11905*LABOR_HRS_WK_CAR*SEASON_WEEKS*(1+DIM_PCT_CAR)^B11905)</f>
        <v>169.71123193359367</v>
      </c>
      <c r="G11905" s="5">
        <f>IF(C11905=0,0,C11905*LABOR_HRS_WK_MES*SEASON_WEEKS*(1+DIM_PCT_MES)^C11905)</f>
        <v>1784.1503025602233</v>
      </c>
      <c r="H11905" s="5">
        <f>E11905+F11905+G11905</f>
        <v>10960.927582351245</v>
      </c>
      <c r="I11905" s="5">
        <f>MIN(H11905,FARMER_HRS)</f>
        <v>720</v>
      </c>
      <c r="J11905" s="5">
        <f>MAX(0,H11905-FARMER_HRS)</f>
        <v>10240.927582351245</v>
      </c>
      <c r="K11905" s="2">
        <f>I11905*FARMER_RATE+J11905*TEMP_WORKER_RATE</f>
        <v>202793.88163804245</v>
      </c>
      <c r="L11905" s="2">
        <f>A11905*PRICE_TOM+B11905*PRICE_CAR+C11905*PRICE_MES</f>
        <v>244470</v>
      </c>
      <c r="M11905" s="2">
        <f>A11905*FERT_BED_TOM+B11905*FERT_BED_CAR+C11905*FERT_BED_MES</f>
        <v>42680</v>
      </c>
      <c r="N11905" s="6">
        <f>IF(AND(D11905&lt;=TOTAL_BEDS,J11905&lt;=TEMP_WORKER_MAX*TEMP_WORKER_HRS),1,0)</f>
        <v>0</v>
      </c>
      <c r="O11905" s="2">
        <f>L11905-M11905-K11905-FIXED_COSTS</f>
        <v>-21003.881638042454</v>
      </c>
      <c r="P11905" s="2">
        <f>IF(N11905=1,O11905,"")</f>
      </c>
    </row>
    <row r="11906">
      <c r="A11906" s="6">
        <v>18</v>
      </c>
      <c r="B11906" s="6">
        <v>5</v>
      </c>
      <c r="C11906" s="6">
        <v>29</v>
      </c>
      <c r="D11906" s="6">
        <f>A11906+B11906+C11906</f>
        <v>52</v>
      </c>
      <c r="E11906" s="5">
        <f>IF(A11906=0,0,A11906*LABOR_HRS_WK_TOM*SEASON_WEEKS*(1+DIM_PCT_TOM)^A11906)</f>
        <v>9007.0660478574282</v>
      </c>
      <c r="F11906" s="5">
        <f>IF(B11906=0,0,B11906*LABOR_HRS_WK_CAR*SEASON_WEEKS*(1+DIM_PCT_CAR)^B11906)</f>
        <v>169.71123193359367</v>
      </c>
      <c r="G11906" s="5">
        <f>IF(C11906=0,0,C11906*LABOR_HRS_WK_MES*SEASON_WEEKS*(1+DIM_PCT_MES)^C11906)</f>
        <v>1870.9683306758766</v>
      </c>
      <c r="H11906" s="5">
        <f>E11906+F11906+G11906</f>
        <v>11047.745610466898</v>
      </c>
      <c r="I11906" s="5">
        <f>MIN(H11906,FARMER_HRS)</f>
        <v>720</v>
      </c>
      <c r="J11906" s="5">
        <f>MAX(0,H11906-FARMER_HRS)</f>
        <v>10327.745610466898</v>
      </c>
      <c r="K11906" s="2">
        <f>I11906*FARMER_RATE+J11906*TEMP_WORKER_RATE</f>
        <v>204301.13907060586</v>
      </c>
      <c r="L11906" s="2">
        <f>A11906*PRICE_TOM+B11906*PRICE_CAR+C11906*PRICE_MES</f>
        <v>247170</v>
      </c>
      <c r="M11906" s="2">
        <f>A11906*FERT_BED_TOM+B11906*FERT_BED_CAR+C11906*FERT_BED_MES</f>
        <v>43560</v>
      </c>
      <c r="N11906" s="6">
        <f>IF(AND(D11906&lt;=TOTAL_BEDS,J11906&lt;=TEMP_WORKER_MAX*TEMP_WORKER_HRS),1,0)</f>
        <v>0</v>
      </c>
      <c r="O11906" s="2">
        <f>L11906-M11906-K11906-FIXED_COSTS</f>
        <v>-20691.139070605859</v>
      </c>
      <c r="P11906" s="2">
        <f>IF(N11906=1,O11906,"")</f>
      </c>
    </row>
    <row r="11907">
      <c r="A11907" s="6">
        <v>18</v>
      </c>
      <c r="B11907" s="6">
        <v>5</v>
      </c>
      <c r="C11907" s="6">
        <v>30</v>
      </c>
      <c r="D11907" s="6">
        <f>A11907+B11907+C11907</f>
        <v>53</v>
      </c>
      <c r="E11907" s="5">
        <f>IF(A11907=0,0,A11907*LABOR_HRS_WK_TOM*SEASON_WEEKS*(1+DIM_PCT_TOM)^A11907)</f>
        <v>9007.0660478574282</v>
      </c>
      <c r="F11907" s="5">
        <f>IF(B11907=0,0,B11907*LABOR_HRS_WK_CAR*SEASON_WEEKS*(1+DIM_PCT_CAR)^B11907)</f>
        <v>169.71123193359367</v>
      </c>
      <c r="G11907" s="5">
        <f>IF(C11907=0,0,C11907*LABOR_HRS_WK_MES*SEASON_WEEKS*(1+DIM_PCT_MES)^C11907)</f>
        <v>1959.6780360096466</v>
      </c>
      <c r="H11907" s="5">
        <f>E11907+F11907+G11907</f>
        <v>11136.455315800669</v>
      </c>
      <c r="I11907" s="5">
        <f>MIN(H11907,FARMER_HRS)</f>
        <v>720</v>
      </c>
      <c r="J11907" s="5">
        <f>MAX(0,H11907-FARMER_HRS)</f>
        <v>10416.455315800669</v>
      </c>
      <c r="K11907" s="2">
        <f>I11907*FARMER_RATE+J11907*TEMP_WORKER_RATE</f>
        <v>205841.23812153938</v>
      </c>
      <c r="L11907" s="2">
        <f>A11907*PRICE_TOM+B11907*PRICE_CAR+C11907*PRICE_MES</f>
        <v>249870</v>
      </c>
      <c r="M11907" s="2">
        <f>A11907*FERT_BED_TOM+B11907*FERT_BED_CAR+C11907*FERT_BED_MES</f>
        <v>44440</v>
      </c>
      <c r="N11907" s="6">
        <f>IF(AND(D11907&lt;=TOTAL_BEDS,J11907&lt;=TEMP_WORKER_MAX*TEMP_WORKER_HRS),1,0)</f>
        <v>0</v>
      </c>
      <c r="O11907" s="2">
        <f>L11907-M11907-K11907-FIXED_COSTS</f>
        <v>-20411.238121539383</v>
      </c>
      <c r="P11907" s="2">
        <f>IF(N11907=1,O11907,"")</f>
      </c>
    </row>
    <row r="11908">
      <c r="A11908" s="6">
        <v>18</v>
      </c>
      <c r="B11908" s="6">
        <v>6</v>
      </c>
      <c r="C11908" s="6">
        <v>0</v>
      </c>
      <c r="D11908" s="6">
        <f>A11908+B11908+C11908</f>
        <v>24</v>
      </c>
      <c r="E11908" s="5">
        <f>IF(A11908=0,0,A11908*LABOR_HRS_WK_TOM*SEASON_WEEKS*(1+DIM_PCT_TOM)^A11908)</f>
        <v>9007.0660478574282</v>
      </c>
      <c r="F11908" s="5">
        <f>IF(B11908=0,0,B11908*LABOR_HRS_WK_CAR*SEASON_WEEKS*(1+DIM_PCT_CAR)^B11908)</f>
        <v>208.7448152783202</v>
      </c>
      <c r="G11908" s="5">
        <f>IF(C11908=0,0,C11908*LABOR_HRS_WK_MES*SEASON_WEEKS*(1+DIM_PCT_MES)^C11908)</f>
        <v>0</v>
      </c>
      <c r="H11908" s="5">
        <f>E11908+F11908+G11908</f>
        <v>9215.8108631357481</v>
      </c>
      <c r="I11908" s="5">
        <f>MIN(H11908,FARMER_HRS)</f>
        <v>720</v>
      </c>
      <c r="J11908" s="5">
        <f>MAX(0,H11908-FARMER_HRS)</f>
        <v>8495.8108631357481</v>
      </c>
      <c r="K11908" s="2">
        <f>I11908*FARMER_RATE+J11908*TEMP_WORKER_RATE</f>
        <v>172496.71637388453</v>
      </c>
      <c r="L11908" s="2">
        <f>A11908*PRICE_TOM+B11908*PRICE_CAR+C11908*PRICE_MES</f>
        <v>170964</v>
      </c>
      <c r="M11908" s="2">
        <f>A11908*FERT_BED_TOM+B11908*FERT_BED_CAR+C11908*FERT_BED_MES</f>
        <v>18480</v>
      </c>
      <c r="N11908" s="6">
        <f>IF(AND(D11908&lt;=TOTAL_BEDS,J11908&lt;=TEMP_WORKER_MAX*TEMP_WORKER_HRS),1,0)</f>
        <v>0</v>
      </c>
      <c r="O11908" s="2">
        <f>L11908-M11908-K11908-FIXED_COSTS</f>
        <v>-40012.716373884527</v>
      </c>
      <c r="P11908" s="2">
        <f>IF(N11908=1,O11908,"")</f>
      </c>
    </row>
    <row r="11909">
      <c r="A11909" s="6">
        <v>18</v>
      </c>
      <c r="B11909" s="6">
        <v>6</v>
      </c>
      <c r="C11909" s="6">
        <v>1</v>
      </c>
      <c r="D11909" s="6">
        <f>A11909+B11909+C11909</f>
        <v>25</v>
      </c>
      <c r="E11909" s="5">
        <f>IF(A11909=0,0,A11909*LABOR_HRS_WK_TOM*SEASON_WEEKS*(1+DIM_PCT_TOM)^A11909)</f>
        <v>9007.0660478574282</v>
      </c>
      <c r="F11909" s="5">
        <f>IF(B11909=0,0,B11909*LABOR_HRS_WK_CAR*SEASON_WEEKS*(1+DIM_PCT_CAR)^B11909)</f>
        <v>208.7448152783202</v>
      </c>
      <c r="G11909" s="5">
        <f>IF(C11909=0,0,C11909*LABOR_HRS_WK_MES*SEASON_WEEKS*(1+DIM_PCT_MES)^C11909)</f>
        <v>45.5625</v>
      </c>
      <c r="H11909" s="5">
        <f>E11909+F11909+G11909</f>
        <v>9261.3733631357481</v>
      </c>
      <c r="I11909" s="5">
        <f>MIN(H11909,FARMER_HRS)</f>
        <v>720</v>
      </c>
      <c r="J11909" s="5">
        <f>MAX(0,H11909-FARMER_HRS)</f>
        <v>8541.3733631357481</v>
      </c>
      <c r="K11909" s="2">
        <f>I11909*FARMER_RATE+J11909*TEMP_WORKER_RATE</f>
        <v>173287.73199888453</v>
      </c>
      <c r="L11909" s="2">
        <f>A11909*PRICE_TOM+B11909*PRICE_CAR+C11909*PRICE_MES</f>
        <v>173664</v>
      </c>
      <c r="M11909" s="2">
        <f>A11909*FERT_BED_TOM+B11909*FERT_BED_CAR+C11909*FERT_BED_MES</f>
        <v>19360</v>
      </c>
      <c r="N11909" s="6">
        <f>IF(AND(D11909&lt;=TOTAL_BEDS,J11909&lt;=TEMP_WORKER_MAX*TEMP_WORKER_HRS),1,0)</f>
        <v>0</v>
      </c>
      <c r="O11909" s="2">
        <f>L11909-M11909-K11909-FIXED_COSTS</f>
        <v>-38983.731998884527</v>
      </c>
      <c r="P11909" s="2">
        <f>IF(N11909=1,O11909,"")</f>
      </c>
    </row>
    <row r="11910">
      <c r="A11910" s="6">
        <v>18</v>
      </c>
      <c r="B11910" s="6">
        <v>6</v>
      </c>
      <c r="C11910" s="6">
        <v>2</v>
      </c>
      <c r="D11910" s="6">
        <f>A11910+B11910+C11910</f>
        <v>26</v>
      </c>
      <c r="E11910" s="5">
        <f>IF(A11910=0,0,A11910*LABOR_HRS_WK_TOM*SEASON_WEEKS*(1+DIM_PCT_TOM)^A11910)</f>
        <v>9007.0660478574282</v>
      </c>
      <c r="F11910" s="5">
        <f>IF(B11910=0,0,B11910*LABOR_HRS_WK_CAR*SEASON_WEEKS*(1+DIM_PCT_CAR)^B11910)</f>
        <v>208.7448152783202</v>
      </c>
      <c r="G11910" s="5">
        <f>IF(C11910=0,0,C11910*LABOR_HRS_WK_MES*SEASON_WEEKS*(1+DIM_PCT_MES)^C11910)</f>
        <v>92.2640625</v>
      </c>
      <c r="H11910" s="5">
        <f>E11910+F11910+G11910</f>
        <v>9308.0749256357485</v>
      </c>
      <c r="I11910" s="5">
        <f>MIN(H11910,FARMER_HRS)</f>
        <v>720</v>
      </c>
      <c r="J11910" s="5">
        <f>MAX(0,H11910-FARMER_HRS)</f>
        <v>8588.0749256357485</v>
      </c>
      <c r="K11910" s="2">
        <f>I11910*FARMER_RATE+J11910*TEMP_WORKER_RATE</f>
        <v>174098.52301450953</v>
      </c>
      <c r="L11910" s="2">
        <f>A11910*PRICE_TOM+B11910*PRICE_CAR+C11910*PRICE_MES</f>
        <v>176364</v>
      </c>
      <c r="M11910" s="2">
        <f>A11910*FERT_BED_TOM+B11910*FERT_BED_CAR+C11910*FERT_BED_MES</f>
        <v>20240</v>
      </c>
      <c r="N11910" s="6">
        <f>IF(AND(D11910&lt;=TOTAL_BEDS,J11910&lt;=TEMP_WORKER_MAX*TEMP_WORKER_HRS),1,0)</f>
        <v>0</v>
      </c>
      <c r="O11910" s="2">
        <f>L11910-M11910-K11910-FIXED_COSTS</f>
        <v>-37974.523014509527</v>
      </c>
      <c r="P11910" s="2">
        <f>IF(N11910=1,O11910,"")</f>
      </c>
    </row>
    <row r="11911">
      <c r="A11911" s="6">
        <v>18</v>
      </c>
      <c r="B11911" s="6">
        <v>6</v>
      </c>
      <c r="C11911" s="6">
        <v>3</v>
      </c>
      <c r="D11911" s="6">
        <f>A11911+B11911+C11911</f>
        <v>27</v>
      </c>
      <c r="E11911" s="5">
        <f>IF(A11911=0,0,A11911*LABOR_HRS_WK_TOM*SEASON_WEEKS*(1+DIM_PCT_TOM)^A11911)</f>
        <v>9007.0660478574282</v>
      </c>
      <c r="F11911" s="5">
        <f>IF(B11911=0,0,B11911*LABOR_HRS_WK_CAR*SEASON_WEEKS*(1+DIM_PCT_CAR)^B11911)</f>
        <v>208.7448152783202</v>
      </c>
      <c r="G11911" s="5">
        <f>IF(C11911=0,0,C11911*LABOR_HRS_WK_MES*SEASON_WEEKS*(1+DIM_PCT_MES)^C11911)</f>
        <v>140.12604492187498</v>
      </c>
      <c r="H11911" s="5">
        <f>E11911+F11911+G11911</f>
        <v>9355.9369080576234</v>
      </c>
      <c r="I11911" s="5">
        <f>MIN(H11911,FARMER_HRS)</f>
        <v>720</v>
      </c>
      <c r="J11911" s="5">
        <f>MAX(0,H11911-FARMER_HRS)</f>
        <v>8635.9369080576234</v>
      </c>
      <c r="K11911" s="2">
        <f>I11911*FARMER_RATE+J11911*TEMP_WORKER_RATE</f>
        <v>174929.46020933375</v>
      </c>
      <c r="L11911" s="2">
        <f>A11911*PRICE_TOM+B11911*PRICE_CAR+C11911*PRICE_MES</f>
        <v>179064</v>
      </c>
      <c r="M11911" s="2">
        <f>A11911*FERT_BED_TOM+B11911*FERT_BED_CAR+C11911*FERT_BED_MES</f>
        <v>21120</v>
      </c>
      <c r="N11911" s="6">
        <f>IF(AND(D11911&lt;=TOTAL_BEDS,J11911&lt;=TEMP_WORKER_MAX*TEMP_WORKER_HRS),1,0)</f>
        <v>0</v>
      </c>
      <c r="O11911" s="2">
        <f>L11911-M11911-K11911-FIXED_COSTS</f>
        <v>-36985.460209333745</v>
      </c>
      <c r="P11911" s="2">
        <f>IF(N11911=1,O11911,"")</f>
      </c>
    </row>
    <row r="11912">
      <c r="A11912" s="6">
        <v>18</v>
      </c>
      <c r="B11912" s="6">
        <v>6</v>
      </c>
      <c r="C11912" s="6">
        <v>4</v>
      </c>
      <c r="D11912" s="6">
        <f>A11912+B11912+C11912</f>
        <v>28</v>
      </c>
      <c r="E11912" s="5">
        <f>IF(A11912=0,0,A11912*LABOR_HRS_WK_TOM*SEASON_WEEKS*(1+DIM_PCT_TOM)^A11912)</f>
        <v>9007.0660478574282</v>
      </c>
      <c r="F11912" s="5">
        <f>IF(B11912=0,0,B11912*LABOR_HRS_WK_CAR*SEASON_WEEKS*(1+DIM_PCT_CAR)^B11912)</f>
        <v>208.7448152783202</v>
      </c>
      <c r="G11912" s="5">
        <f>IF(C11912=0,0,C11912*LABOR_HRS_WK_MES*SEASON_WEEKS*(1+DIM_PCT_MES)^C11912)</f>
        <v>189.17016064453119</v>
      </c>
      <c r="H11912" s="5">
        <f>E11912+F11912+G11912</f>
        <v>9404.98102378028</v>
      </c>
      <c r="I11912" s="5">
        <f>MIN(H11912,FARMER_HRS)</f>
        <v>720</v>
      </c>
      <c r="J11912" s="5">
        <f>MAX(0,H11912-FARMER_HRS)</f>
        <v>8684.98102378028</v>
      </c>
      <c r="K11912" s="2">
        <f>I11912*FARMER_RATE+J11912*TEMP_WORKER_RATE</f>
        <v>175780.92055174097</v>
      </c>
      <c r="L11912" s="2">
        <f>A11912*PRICE_TOM+B11912*PRICE_CAR+C11912*PRICE_MES</f>
        <v>181764</v>
      </c>
      <c r="M11912" s="2">
        <f>A11912*FERT_BED_TOM+B11912*FERT_BED_CAR+C11912*FERT_BED_MES</f>
        <v>22000</v>
      </c>
      <c r="N11912" s="6">
        <f>IF(AND(D11912&lt;=TOTAL_BEDS,J11912&lt;=TEMP_WORKER_MAX*TEMP_WORKER_HRS),1,0)</f>
        <v>0</v>
      </c>
      <c r="O11912" s="2">
        <f>L11912-M11912-K11912-FIXED_COSTS</f>
        <v>-36016.920551740972</v>
      </c>
      <c r="P11912" s="2">
        <f>IF(N11912=1,O11912,"")</f>
      </c>
    </row>
    <row r="11913">
      <c r="A11913" s="6">
        <v>18</v>
      </c>
      <c r="B11913" s="6">
        <v>6</v>
      </c>
      <c r="C11913" s="6">
        <v>5</v>
      </c>
      <c r="D11913" s="6">
        <f>A11913+B11913+C11913</f>
        <v>29</v>
      </c>
      <c r="E11913" s="5">
        <f>IF(A11913=0,0,A11913*LABOR_HRS_WK_TOM*SEASON_WEEKS*(1+DIM_PCT_TOM)^A11913)</f>
        <v>9007.0660478574282</v>
      </c>
      <c r="F11913" s="5">
        <f>IF(B11913=0,0,B11913*LABOR_HRS_WK_CAR*SEASON_WEEKS*(1+DIM_PCT_CAR)^B11913)</f>
        <v>208.7448152783202</v>
      </c>
      <c r="G11913" s="5">
        <f>IF(C11913=0,0,C11913*LABOR_HRS_WK_MES*SEASON_WEEKS*(1+DIM_PCT_MES)^C11913)</f>
        <v>239.41848456573481</v>
      </c>
      <c r="H11913" s="5">
        <f>E11913+F11913+G11913</f>
        <v>9455.2293477014828</v>
      </c>
      <c r="I11913" s="5">
        <f>MIN(H11913,FARMER_HRS)</f>
        <v>720</v>
      </c>
      <c r="J11913" s="5">
        <f>MAX(0,H11913-FARMER_HRS)</f>
        <v>8735.2293477014828</v>
      </c>
      <c r="K11913" s="2">
        <f>I11913*FARMER_RATE+J11913*TEMP_WORKER_RATE</f>
        <v>176653.28728648406</v>
      </c>
      <c r="L11913" s="2">
        <f>A11913*PRICE_TOM+B11913*PRICE_CAR+C11913*PRICE_MES</f>
        <v>184464</v>
      </c>
      <c r="M11913" s="2">
        <f>A11913*FERT_BED_TOM+B11913*FERT_BED_CAR+C11913*FERT_BED_MES</f>
        <v>22880</v>
      </c>
      <c r="N11913" s="6">
        <f>IF(AND(D11913&lt;=TOTAL_BEDS,J11913&lt;=TEMP_WORKER_MAX*TEMP_WORKER_HRS),1,0)</f>
        <v>0</v>
      </c>
      <c r="O11913" s="2">
        <f>L11913-M11913-K11913-FIXED_COSTS</f>
        <v>-35069.287286484061</v>
      </c>
      <c r="P11913" s="2">
        <f>IF(N11913=1,O11913,"")</f>
      </c>
    </row>
    <row r="11914">
      <c r="A11914" s="6">
        <v>18</v>
      </c>
      <c r="B11914" s="6">
        <v>6</v>
      </c>
      <c r="C11914" s="6">
        <v>6</v>
      </c>
      <c r="D11914" s="6">
        <f>A11914+B11914+C11914</f>
        <v>30</v>
      </c>
      <c r="E11914" s="5">
        <f>IF(A11914=0,0,A11914*LABOR_HRS_WK_TOM*SEASON_WEEKS*(1+DIM_PCT_TOM)^A11914)</f>
        <v>9007.0660478574282</v>
      </c>
      <c r="F11914" s="5">
        <f>IF(B11914=0,0,B11914*LABOR_HRS_WK_CAR*SEASON_WEEKS*(1+DIM_PCT_CAR)^B11914)</f>
        <v>208.7448152783202</v>
      </c>
      <c r="G11914" s="5">
        <f>IF(C11914=0,0,C11914*LABOR_HRS_WK_MES*SEASON_WEEKS*(1+DIM_PCT_MES)^C11914)</f>
        <v>290.89345874736773</v>
      </c>
      <c r="H11914" s="5">
        <f>E11914+F11914+G11914</f>
        <v>9506.7043218831168</v>
      </c>
      <c r="I11914" s="5">
        <f>MIN(H11914,FARMER_HRS)</f>
        <v>720</v>
      </c>
      <c r="J11914" s="5">
        <f>MAX(0,H11914-FARMER_HRS)</f>
        <v>8786.7043218831168</v>
      </c>
      <c r="K11914" s="2">
        <f>I11914*FARMER_RATE+J11914*TEMP_WORKER_RATE</f>
        <v>177546.95003269298</v>
      </c>
      <c r="L11914" s="2">
        <f>A11914*PRICE_TOM+B11914*PRICE_CAR+C11914*PRICE_MES</f>
        <v>187164</v>
      </c>
      <c r="M11914" s="2">
        <f>A11914*FERT_BED_TOM+B11914*FERT_BED_CAR+C11914*FERT_BED_MES</f>
        <v>23760</v>
      </c>
      <c r="N11914" s="6">
        <f>IF(AND(D11914&lt;=TOTAL_BEDS,J11914&lt;=TEMP_WORKER_MAX*TEMP_WORKER_HRS),1,0)</f>
        <v>0</v>
      </c>
      <c r="O11914" s="2">
        <f>L11914-M11914-K11914-FIXED_COSTS</f>
        <v>-34142.950032692985</v>
      </c>
      <c r="P11914" s="2">
        <f>IF(N11914=1,O11914,"")</f>
      </c>
    </row>
    <row r="11915">
      <c r="A11915" s="6">
        <v>18</v>
      </c>
      <c r="B11915" s="6">
        <v>6</v>
      </c>
      <c r="C11915" s="6">
        <v>7</v>
      </c>
      <c r="D11915" s="6">
        <f>A11915+B11915+C11915</f>
        <v>31</v>
      </c>
      <c r="E11915" s="5">
        <f>IF(A11915=0,0,A11915*LABOR_HRS_WK_TOM*SEASON_WEEKS*(1+DIM_PCT_TOM)^A11915)</f>
        <v>9007.0660478574282</v>
      </c>
      <c r="F11915" s="5">
        <f>IF(B11915=0,0,B11915*LABOR_HRS_WK_CAR*SEASON_WEEKS*(1+DIM_PCT_CAR)^B11915)</f>
        <v>208.7448152783202</v>
      </c>
      <c r="G11915" s="5">
        <f>IF(C11915=0,0,C11915*LABOR_HRS_WK_MES*SEASON_WEEKS*(1+DIM_PCT_MES)^C11915)</f>
        <v>343.61789814532818</v>
      </c>
      <c r="H11915" s="5">
        <f>E11915+F11915+G11915</f>
        <v>9559.4287612810767</v>
      </c>
      <c r="I11915" s="5">
        <f>MIN(H11915,FARMER_HRS)</f>
        <v>720</v>
      </c>
      <c r="J11915" s="5">
        <f>MAX(0,H11915-FARMER_HRS)</f>
        <v>8839.4287612810767</v>
      </c>
      <c r="K11915" s="2">
        <f>I11915*FARMER_RATE+J11915*TEMP_WORKER_RATE</f>
        <v>178462.30488335202</v>
      </c>
      <c r="L11915" s="2">
        <f>A11915*PRICE_TOM+B11915*PRICE_CAR+C11915*PRICE_MES</f>
        <v>189864</v>
      </c>
      <c r="M11915" s="2">
        <f>A11915*FERT_BED_TOM+B11915*FERT_BED_CAR+C11915*FERT_BED_MES</f>
        <v>24640</v>
      </c>
      <c r="N11915" s="6">
        <f>IF(AND(D11915&lt;=TOTAL_BEDS,J11915&lt;=TEMP_WORKER_MAX*TEMP_WORKER_HRS),1,0)</f>
        <v>0</v>
      </c>
      <c r="O11915" s="2">
        <f>L11915-M11915-K11915-FIXED_COSTS</f>
        <v>-33238.304883352015</v>
      </c>
      <c r="P11915" s="2">
        <f>IF(N11915=1,O11915,"")</f>
      </c>
    </row>
    <row r="11916">
      <c r="A11916" s="6">
        <v>18</v>
      </c>
      <c r="B11916" s="6">
        <v>6</v>
      </c>
      <c r="C11916" s="6">
        <v>8</v>
      </c>
      <c r="D11916" s="6">
        <f>A11916+B11916+C11916</f>
        <v>32</v>
      </c>
      <c r="E11916" s="5">
        <f>IF(A11916=0,0,A11916*LABOR_HRS_WK_TOM*SEASON_WEEKS*(1+DIM_PCT_TOM)^A11916)</f>
        <v>9007.0660478574282</v>
      </c>
      <c r="F11916" s="5">
        <f>IF(B11916=0,0,B11916*LABOR_HRS_WK_CAR*SEASON_WEEKS*(1+DIM_PCT_CAR)^B11916)</f>
        <v>208.7448152783202</v>
      </c>
      <c r="G11916" s="5">
        <f>IF(C11916=0,0,C11916*LABOR_HRS_WK_MES*SEASON_WEEKS*(1+DIM_PCT_MES)^C11916)</f>
        <v>397.61499642530833</v>
      </c>
      <c r="H11916" s="5">
        <f>E11916+F11916+G11916</f>
        <v>9613.4258595610572</v>
      </c>
      <c r="I11916" s="5">
        <f>MIN(H11916,FARMER_HRS)</f>
        <v>720</v>
      </c>
      <c r="J11916" s="5">
        <f>MAX(0,H11916-FARMER_HRS)</f>
        <v>8893.4258595610572</v>
      </c>
      <c r="K11916" s="2">
        <f>I11916*FARMER_RATE+J11916*TEMP_WORKER_RATE</f>
        <v>179399.75450626836</v>
      </c>
      <c r="L11916" s="2">
        <f>A11916*PRICE_TOM+B11916*PRICE_CAR+C11916*PRICE_MES</f>
        <v>192564</v>
      </c>
      <c r="M11916" s="2">
        <f>A11916*FERT_BED_TOM+B11916*FERT_BED_CAR+C11916*FERT_BED_MES</f>
        <v>25520</v>
      </c>
      <c r="N11916" s="6">
        <f>IF(AND(D11916&lt;=TOTAL_BEDS,J11916&lt;=TEMP_WORKER_MAX*TEMP_WORKER_HRS),1,0)</f>
        <v>0</v>
      </c>
      <c r="O11916" s="2">
        <f>L11916-M11916-K11916-FIXED_COSTS</f>
        <v>-32355.754506268364</v>
      </c>
      <c r="P11916" s="2">
        <f>IF(N11916=1,O11916,"")</f>
      </c>
    </row>
    <row r="11917">
      <c r="A11917" s="6">
        <v>18</v>
      </c>
      <c r="B11917" s="6">
        <v>6</v>
      </c>
      <c r="C11917" s="6">
        <v>9</v>
      </c>
      <c r="D11917" s="6">
        <f>A11917+B11917+C11917</f>
        <v>33</v>
      </c>
      <c r="E11917" s="5">
        <f>IF(A11917=0,0,A11917*LABOR_HRS_WK_TOM*SEASON_WEEKS*(1+DIM_PCT_TOM)^A11917)</f>
        <v>9007.0660478574282</v>
      </c>
      <c r="F11917" s="5">
        <f>IF(B11917=0,0,B11917*LABOR_HRS_WK_CAR*SEASON_WEEKS*(1+DIM_PCT_CAR)^B11917)</f>
        <v>208.7448152783202</v>
      </c>
      <c r="G11917" s="5">
        <f>IF(C11917=0,0,C11917*LABOR_HRS_WK_MES*SEASON_WEEKS*(1+DIM_PCT_MES)^C11917)</f>
        <v>452.90833186570273</v>
      </c>
      <c r="H11917" s="5">
        <f>E11917+F11917+G11917</f>
        <v>9668.7191950014512</v>
      </c>
      <c r="I11917" s="5">
        <f>MIN(H11917,FARMER_HRS)</f>
        <v>720</v>
      </c>
      <c r="J11917" s="5">
        <f>MAX(0,H11917-FARMER_HRS)</f>
        <v>8948.7191950014512</v>
      </c>
      <c r="K11917" s="2">
        <f>I11917*FARMER_RATE+J11917*TEMP_WORKER_RATE</f>
        <v>180359.70824655297</v>
      </c>
      <c r="L11917" s="2">
        <f>A11917*PRICE_TOM+B11917*PRICE_CAR+C11917*PRICE_MES</f>
        <v>195264</v>
      </c>
      <c r="M11917" s="2">
        <f>A11917*FERT_BED_TOM+B11917*FERT_BED_CAR+C11917*FERT_BED_MES</f>
        <v>26400</v>
      </c>
      <c r="N11917" s="6">
        <f>IF(AND(D11917&lt;=TOTAL_BEDS,J11917&lt;=TEMP_WORKER_MAX*TEMP_WORKER_HRS),1,0)</f>
        <v>0</v>
      </c>
      <c r="O11917" s="2">
        <f>L11917-M11917-K11917-FIXED_COSTS</f>
        <v>-31495.708246552967</v>
      </c>
      <c r="P11917" s="2">
        <f>IF(N11917=1,O11917,"")</f>
      </c>
    </row>
    <row r="11918">
      <c r="A11918" s="6">
        <v>18</v>
      </c>
      <c r="B11918" s="6">
        <v>6</v>
      </c>
      <c r="C11918" s="6">
        <v>10</v>
      </c>
      <c r="D11918" s="6">
        <f>A11918+B11918+C11918</f>
        <v>34</v>
      </c>
      <c r="E11918" s="5">
        <f>IF(A11918=0,0,A11918*LABOR_HRS_WK_TOM*SEASON_WEEKS*(1+DIM_PCT_TOM)^A11918)</f>
        <v>9007.0660478574282</v>
      </c>
      <c r="F11918" s="5">
        <f>IF(B11918=0,0,B11918*LABOR_HRS_WK_CAR*SEASON_WEEKS*(1+DIM_PCT_CAR)^B11918)</f>
        <v>208.7448152783202</v>
      </c>
      <c r="G11918" s="5">
        <f>IF(C11918=0,0,C11918*LABOR_HRS_WK_MES*SEASON_WEEKS*(1+DIM_PCT_MES)^C11918)</f>
        <v>509.52187334891551</v>
      </c>
      <c r="H11918" s="5">
        <f>E11918+F11918+G11918</f>
        <v>9725.3327364846627</v>
      </c>
      <c r="I11918" s="5">
        <f>MIN(H11918,FARMER_HRS)</f>
        <v>720</v>
      </c>
      <c r="J11918" s="5">
        <f>MAX(0,H11918-FARMER_HRS)</f>
        <v>9005.3327364846627</v>
      </c>
      <c r="K11918" s="2">
        <f>I11918*FARMER_RATE+J11918*TEMP_WORKER_RATE</f>
        <v>181342.5822306365</v>
      </c>
      <c r="L11918" s="2">
        <f>A11918*PRICE_TOM+B11918*PRICE_CAR+C11918*PRICE_MES</f>
        <v>197964</v>
      </c>
      <c r="M11918" s="2">
        <f>A11918*FERT_BED_TOM+B11918*FERT_BED_CAR+C11918*FERT_BED_MES</f>
        <v>27280</v>
      </c>
      <c r="N11918" s="6">
        <f>IF(AND(D11918&lt;=TOTAL_BEDS,J11918&lt;=TEMP_WORKER_MAX*TEMP_WORKER_HRS),1,0)</f>
        <v>0</v>
      </c>
      <c r="O11918" s="2">
        <f>L11918-M11918-K11918-FIXED_COSTS</f>
        <v>-30658.5822306365</v>
      </c>
      <c r="P11918" s="2">
        <f>IF(N11918=1,O11918,"")</f>
      </c>
    </row>
    <row r="11919">
      <c r="A11919" s="6">
        <v>18</v>
      </c>
      <c r="B11919" s="6">
        <v>6</v>
      </c>
      <c r="C11919" s="6">
        <v>11</v>
      </c>
      <c r="D11919" s="6">
        <f>A11919+B11919+C11919</f>
        <v>35</v>
      </c>
      <c r="E11919" s="5">
        <f>IF(A11919=0,0,A11919*LABOR_HRS_WK_TOM*SEASON_WEEKS*(1+DIM_PCT_TOM)^A11919)</f>
        <v>9007.0660478574282</v>
      </c>
      <c r="F11919" s="5">
        <f>IF(B11919=0,0,B11919*LABOR_HRS_WK_CAR*SEASON_WEEKS*(1+DIM_PCT_CAR)^B11919)</f>
        <v>208.7448152783202</v>
      </c>
      <c r="G11919" s="5">
        <f>IF(C11919=0,0,C11919*LABOR_HRS_WK_MES*SEASON_WEEKS*(1+DIM_PCT_MES)^C11919)</f>
        <v>567.47998644235463</v>
      </c>
      <c r="H11919" s="5">
        <f>E11919+F11919+G11919</f>
        <v>9783.290849578103</v>
      </c>
      <c r="I11919" s="5">
        <f>MIN(H11919,FARMER_HRS)</f>
        <v>720</v>
      </c>
      <c r="J11919" s="5">
        <f>MAX(0,H11919-FARMER_HRS)</f>
        <v>9063.290849578103</v>
      </c>
      <c r="K11919" s="2">
        <f>I11919*FARMER_RATE+J11919*TEMP_WORKER_RATE</f>
        <v>182348.79947184207</v>
      </c>
      <c r="L11919" s="2">
        <f>A11919*PRICE_TOM+B11919*PRICE_CAR+C11919*PRICE_MES</f>
        <v>200664</v>
      </c>
      <c r="M11919" s="2">
        <f>A11919*FERT_BED_TOM+B11919*FERT_BED_CAR+C11919*FERT_BED_MES</f>
        <v>28160</v>
      </c>
      <c r="N11919" s="6">
        <f>IF(AND(D11919&lt;=TOTAL_BEDS,J11919&lt;=TEMP_WORKER_MAX*TEMP_WORKER_HRS),1,0)</f>
        <v>0</v>
      </c>
      <c r="O11919" s="2">
        <f>L11919-M11919-K11919-FIXED_COSTS</f>
        <v>-29844.799471842067</v>
      </c>
      <c r="P11919" s="2">
        <f>IF(N11919=1,O11919,"")</f>
      </c>
    </row>
    <row r="11920">
      <c r="A11920" s="6">
        <v>18</v>
      </c>
      <c r="B11920" s="6">
        <v>6</v>
      </c>
      <c r="C11920" s="6">
        <v>12</v>
      </c>
      <c r="D11920" s="6">
        <f>A11920+B11920+C11920</f>
        <v>36</v>
      </c>
      <c r="E11920" s="5">
        <f>IF(A11920=0,0,A11920*LABOR_HRS_WK_TOM*SEASON_WEEKS*(1+DIM_PCT_TOM)^A11920)</f>
        <v>9007.0660478574282</v>
      </c>
      <c r="F11920" s="5">
        <f>IF(B11920=0,0,B11920*LABOR_HRS_WK_CAR*SEASON_WEEKS*(1+DIM_PCT_CAR)^B11920)</f>
        <v>208.7448152783202</v>
      </c>
      <c r="G11920" s="5">
        <f>IF(C11920=0,0,C11920*LABOR_HRS_WK_MES*SEASON_WEEKS*(1+DIM_PCT_MES)^C11920)</f>
        <v>626.807439570419</v>
      </c>
      <c r="H11920" s="5">
        <f>E11920+F11920+G11920</f>
        <v>9842.618302706167</v>
      </c>
      <c r="I11920" s="5">
        <f>MIN(H11920,FARMER_HRS)</f>
        <v>720</v>
      </c>
      <c r="J11920" s="5">
        <f>MAX(0,H11920-FARMER_HRS)</f>
        <v>9122.618302706167</v>
      </c>
      <c r="K11920" s="2">
        <f>I11920*FARMER_RATE+J11920*TEMP_WORKER_RATE</f>
        <v>183378.78997753761</v>
      </c>
      <c r="L11920" s="2">
        <f>A11920*PRICE_TOM+B11920*PRICE_CAR+C11920*PRICE_MES</f>
        <v>203364</v>
      </c>
      <c r="M11920" s="2">
        <f>A11920*FERT_BED_TOM+B11920*FERT_BED_CAR+C11920*FERT_BED_MES</f>
        <v>29040</v>
      </c>
      <c r="N11920" s="6">
        <f>IF(AND(D11920&lt;=TOTAL_BEDS,J11920&lt;=TEMP_WORKER_MAX*TEMP_WORKER_HRS),1,0)</f>
        <v>0</v>
      </c>
      <c r="O11920" s="2">
        <f>L11920-M11920-K11920-FIXED_COSTS</f>
        <v>-29054.789977537614</v>
      </c>
      <c r="P11920" s="2">
        <f>IF(N11920=1,O11920,"")</f>
      </c>
    </row>
    <row r="11921">
      <c r="A11921" s="6">
        <v>18</v>
      </c>
      <c r="B11921" s="6">
        <v>6</v>
      </c>
      <c r="C11921" s="6">
        <v>13</v>
      </c>
      <c r="D11921" s="6">
        <f>A11921+B11921+C11921</f>
        <v>37</v>
      </c>
      <c r="E11921" s="5">
        <f>IF(A11921=0,0,A11921*LABOR_HRS_WK_TOM*SEASON_WEEKS*(1+DIM_PCT_TOM)^A11921)</f>
        <v>9007.0660478574282</v>
      </c>
      <c r="F11921" s="5">
        <f>IF(B11921=0,0,B11921*LABOR_HRS_WK_CAR*SEASON_WEEKS*(1+DIM_PCT_CAR)^B11921)</f>
        <v>208.7448152783202</v>
      </c>
      <c r="G11921" s="5">
        <f>IF(C11921=0,0,C11921*LABOR_HRS_WK_MES*SEASON_WEEKS*(1+DIM_PCT_MES)^C11921)</f>
        <v>687.52941027880331</v>
      </c>
      <c r="H11921" s="5">
        <f>E11921+F11921+G11921</f>
        <v>9903.3402734145511</v>
      </c>
      <c r="I11921" s="5">
        <f>MIN(H11921,FARMER_HRS)</f>
        <v>720</v>
      </c>
      <c r="J11921" s="5">
        <f>MAX(0,H11921-FARMER_HRS)</f>
        <v>9183.3402734145511</v>
      </c>
      <c r="K11921" s="2">
        <f>I11921*FARMER_RATE+J11921*TEMP_WORKER_RATE</f>
        <v>184432.99085789151</v>
      </c>
      <c r="L11921" s="2">
        <f>A11921*PRICE_TOM+B11921*PRICE_CAR+C11921*PRICE_MES</f>
        <v>206064</v>
      </c>
      <c r="M11921" s="2">
        <f>A11921*FERT_BED_TOM+B11921*FERT_BED_CAR+C11921*FERT_BED_MES</f>
        <v>29920</v>
      </c>
      <c r="N11921" s="6">
        <f>IF(AND(D11921&lt;=TOTAL_BEDS,J11921&lt;=TEMP_WORKER_MAX*TEMP_WORKER_HRS),1,0)</f>
        <v>0</v>
      </c>
      <c r="O11921" s="2">
        <f>L11921-M11921-K11921-FIXED_COSTS</f>
        <v>-28288.990857891506</v>
      </c>
      <c r="P11921" s="2">
        <f>IF(N11921=1,O11921,"")</f>
      </c>
    </row>
    <row r="11922">
      <c r="A11922" s="6">
        <v>18</v>
      </c>
      <c r="B11922" s="6">
        <v>6</v>
      </c>
      <c r="C11922" s="6">
        <v>14</v>
      </c>
      <c r="D11922" s="6">
        <f>A11922+B11922+C11922</f>
        <v>38</v>
      </c>
      <c r="E11922" s="5">
        <f>IF(A11922=0,0,A11922*LABOR_HRS_WK_TOM*SEASON_WEEKS*(1+DIM_PCT_TOM)^A11922)</f>
        <v>9007.0660478574282</v>
      </c>
      <c r="F11922" s="5">
        <f>IF(B11922=0,0,B11922*LABOR_HRS_WK_CAR*SEASON_WEEKS*(1+DIM_PCT_CAR)^B11922)</f>
        <v>208.7448152783202</v>
      </c>
      <c r="G11922" s="5">
        <f>IF(C11922=0,0,C11922*LABOR_HRS_WK_MES*SEASON_WEEKS*(1+DIM_PCT_MES)^C11922)</f>
        <v>749.67149159246435</v>
      </c>
      <c r="H11922" s="5">
        <f>E11922+F11922+G11922</f>
        <v>9965.4823547282122</v>
      </c>
      <c r="I11922" s="5">
        <f>MIN(H11922,FARMER_HRS)</f>
        <v>720</v>
      </c>
      <c r="J11922" s="5">
        <f>MAX(0,H11922-FARMER_HRS)</f>
        <v>9245.4823547282122</v>
      </c>
      <c r="K11922" s="2">
        <f>I11922*FARMER_RATE+J11922*TEMP_WORKER_RATE</f>
        <v>185511.84643625369</v>
      </c>
      <c r="L11922" s="2">
        <f>A11922*PRICE_TOM+B11922*PRICE_CAR+C11922*PRICE_MES</f>
        <v>208764</v>
      </c>
      <c r="M11922" s="2">
        <f>A11922*FERT_BED_TOM+B11922*FERT_BED_CAR+C11922*FERT_BED_MES</f>
        <v>30800</v>
      </c>
      <c r="N11922" s="6">
        <f>IF(AND(D11922&lt;=TOTAL_BEDS,J11922&lt;=TEMP_WORKER_MAX*TEMP_WORKER_HRS),1,0)</f>
        <v>0</v>
      </c>
      <c r="O11922" s="2">
        <f>L11922-M11922-K11922-FIXED_COSTS</f>
        <v>-27547.846436253691</v>
      </c>
      <c r="P11922" s="2">
        <f>IF(N11922=1,O11922,"")</f>
      </c>
    </row>
    <row r="11923">
      <c r="A11923" s="6">
        <v>18</v>
      </c>
      <c r="B11923" s="6">
        <v>6</v>
      </c>
      <c r="C11923" s="6">
        <v>15</v>
      </c>
      <c r="D11923" s="6">
        <f>A11923+B11923+C11923</f>
        <v>39</v>
      </c>
      <c r="E11923" s="5">
        <f>IF(A11923=0,0,A11923*LABOR_HRS_WK_TOM*SEASON_WEEKS*(1+DIM_PCT_TOM)^A11923)</f>
        <v>9007.0660478574282</v>
      </c>
      <c r="F11923" s="5">
        <f>IF(B11923=0,0,B11923*LABOR_HRS_WK_CAR*SEASON_WEEKS*(1+DIM_PCT_CAR)^B11923)</f>
        <v>208.7448152783202</v>
      </c>
      <c r="G11923" s="5">
        <f>IF(C11923=0,0,C11923*LABOR_HRS_WK_MES*SEASON_WEEKS*(1+DIM_PCT_MES)^C11923)</f>
        <v>813.25969846861074</v>
      </c>
      <c r="H11923" s="5">
        <f>E11923+F11923+G11923</f>
        <v>10029.07056160436</v>
      </c>
      <c r="I11923" s="5">
        <f>MIN(H11923,FARMER_HRS)</f>
        <v>720</v>
      </c>
      <c r="J11923" s="5">
        <f>MAX(0,H11923-FARMER_HRS)</f>
        <v>9309.07056160436</v>
      </c>
      <c r="K11923" s="2">
        <f>I11923*FARMER_RATE+J11923*TEMP_WORKER_RATE</f>
        <v>186615.80836118679</v>
      </c>
      <c r="L11923" s="2">
        <f>A11923*PRICE_TOM+B11923*PRICE_CAR+C11923*PRICE_MES</f>
        <v>211464</v>
      </c>
      <c r="M11923" s="2">
        <f>A11923*FERT_BED_TOM+B11923*FERT_BED_CAR+C11923*FERT_BED_MES</f>
        <v>31680</v>
      </c>
      <c r="N11923" s="6">
        <f>IF(AND(D11923&lt;=TOTAL_BEDS,J11923&lt;=TEMP_WORKER_MAX*TEMP_WORKER_HRS),1,0)</f>
        <v>0</v>
      </c>
      <c r="O11923" s="2">
        <f>L11923-M11923-K11923-FIXED_COSTS</f>
        <v>-26831.808361186791</v>
      </c>
      <c r="P11923" s="2">
        <f>IF(N11923=1,O11923,"")</f>
      </c>
    </row>
    <row r="11924">
      <c r="A11924" s="6">
        <v>18</v>
      </c>
      <c r="B11924" s="6">
        <v>6</v>
      </c>
      <c r="C11924" s="6">
        <v>16</v>
      </c>
      <c r="D11924" s="6">
        <f>A11924+B11924+C11924</f>
        <v>40</v>
      </c>
      <c r="E11924" s="5">
        <f>IF(A11924=0,0,A11924*LABOR_HRS_WK_TOM*SEASON_WEEKS*(1+DIM_PCT_TOM)^A11924)</f>
        <v>9007.0660478574282</v>
      </c>
      <c r="F11924" s="5">
        <f>IF(B11924=0,0,B11924*LABOR_HRS_WK_CAR*SEASON_WEEKS*(1+DIM_PCT_CAR)^B11924)</f>
        <v>208.7448152783202</v>
      </c>
      <c r="G11924" s="5">
        <f>IF(C11924=0,0,C11924*LABOR_HRS_WK_MES*SEASON_WEEKS*(1+DIM_PCT_MES)^C11924)</f>
        <v>878.32047434609967</v>
      </c>
      <c r="H11924" s="5">
        <f>E11924+F11924+G11924</f>
        <v>10094.131337481847</v>
      </c>
      <c r="I11924" s="5">
        <f>MIN(H11924,FARMER_HRS)</f>
        <v>720</v>
      </c>
      <c r="J11924" s="5">
        <f>MAX(0,H11924-FARMER_HRS)</f>
        <v>9374.1313374818474</v>
      </c>
      <c r="K11924" s="2">
        <f>I11924*FARMER_RATE+J11924*TEMP_WORKER_RATE</f>
        <v>187745.33572017096</v>
      </c>
      <c r="L11924" s="2">
        <f>A11924*PRICE_TOM+B11924*PRICE_CAR+C11924*PRICE_MES</f>
        <v>214164</v>
      </c>
      <c r="M11924" s="2">
        <f>A11924*FERT_BED_TOM+B11924*FERT_BED_CAR+C11924*FERT_BED_MES</f>
        <v>32560</v>
      </c>
      <c r="N11924" s="6">
        <f>IF(AND(D11924&lt;=TOTAL_BEDS,J11924&lt;=TEMP_WORKER_MAX*TEMP_WORKER_HRS),1,0)</f>
        <v>0</v>
      </c>
      <c r="O11924" s="2">
        <f>L11924-M11924-K11924-FIXED_COSTS</f>
        <v>-26141.335720170959</v>
      </c>
      <c r="P11924" s="2">
        <f>IF(N11924=1,O11924,"")</f>
      </c>
    </row>
    <row r="11925">
      <c r="A11925" s="6">
        <v>18</v>
      </c>
      <c r="B11925" s="6">
        <v>6</v>
      </c>
      <c r="C11925" s="6">
        <v>17</v>
      </c>
      <c r="D11925" s="6">
        <f>A11925+B11925+C11925</f>
        <v>41</v>
      </c>
      <c r="E11925" s="5">
        <f>IF(A11925=0,0,A11925*LABOR_HRS_WK_TOM*SEASON_WEEKS*(1+DIM_PCT_TOM)^A11925)</f>
        <v>9007.0660478574282</v>
      </c>
      <c r="F11925" s="5">
        <f>IF(B11925=0,0,B11925*LABOR_HRS_WK_CAR*SEASON_WEEKS*(1+DIM_PCT_CAR)^B11925)</f>
        <v>208.7448152783202</v>
      </c>
      <c r="G11925" s="5">
        <f>IF(C11925=0,0,C11925*LABOR_HRS_WK_MES*SEASON_WEEKS*(1+DIM_PCT_MES)^C11925)</f>
        <v>944.88069779263992</v>
      </c>
      <c r="H11925" s="5">
        <f>E11925+F11925+G11925</f>
        <v>10160.691560928388</v>
      </c>
      <c r="I11925" s="5">
        <f>MIN(H11925,FARMER_HRS)</f>
        <v>720</v>
      </c>
      <c r="J11925" s="5">
        <f>MAX(0,H11925-FARMER_HRS)</f>
        <v>9440.6915609283878</v>
      </c>
      <c r="K11925" s="2">
        <f>I11925*FARMER_RATE+J11925*TEMP_WORKER_RATE</f>
        <v>188900.89515500673</v>
      </c>
      <c r="L11925" s="2">
        <f>A11925*PRICE_TOM+B11925*PRICE_CAR+C11925*PRICE_MES</f>
        <v>216864</v>
      </c>
      <c r="M11925" s="2">
        <f>A11925*FERT_BED_TOM+B11925*FERT_BED_CAR+C11925*FERT_BED_MES</f>
        <v>33440</v>
      </c>
      <c r="N11925" s="6">
        <f>IF(AND(D11925&lt;=TOTAL_BEDS,J11925&lt;=TEMP_WORKER_MAX*TEMP_WORKER_HRS),1,0)</f>
        <v>0</v>
      </c>
      <c r="O11925" s="2">
        <f>L11925-M11925-K11925-FIXED_COSTS</f>
        <v>-25476.895155006729</v>
      </c>
      <c r="P11925" s="2">
        <f>IF(N11925=1,O11925,"")</f>
      </c>
    </row>
    <row r="11926">
      <c r="A11926" s="6">
        <v>18</v>
      </c>
      <c r="B11926" s="6">
        <v>6</v>
      </c>
      <c r="C11926" s="6">
        <v>18</v>
      </c>
      <c r="D11926" s="6">
        <f>A11926+B11926+C11926</f>
        <v>42</v>
      </c>
      <c r="E11926" s="5">
        <f>IF(A11926=0,0,A11926*LABOR_HRS_WK_TOM*SEASON_WEEKS*(1+DIM_PCT_TOM)^A11926)</f>
        <v>9007.0660478574282</v>
      </c>
      <c r="F11926" s="5">
        <f>IF(B11926=0,0,B11926*LABOR_HRS_WK_CAR*SEASON_WEEKS*(1+DIM_PCT_CAR)^B11926)</f>
        <v>208.7448152783202</v>
      </c>
      <c r="G11926" s="5">
        <f>IF(C11926=0,0,C11926*LABOR_HRS_WK_MES*SEASON_WEEKS*(1+DIM_PCT_MES)^C11926)</f>
        <v>1012.9676892512272</v>
      </c>
      <c r="H11926" s="5">
        <f>E11926+F11926+G11926</f>
        <v>10228.778552386975</v>
      </c>
      <c r="I11926" s="5">
        <f>MIN(H11926,FARMER_HRS)</f>
        <v>720</v>
      </c>
      <c r="J11926" s="5">
        <f>MAX(0,H11926-FARMER_HRS)</f>
        <v>9508.7785523869752</v>
      </c>
      <c r="K11926" s="2">
        <f>I11926*FARMER_RATE+J11926*TEMP_WORKER_RATE</f>
        <v>190082.96097894054</v>
      </c>
      <c r="L11926" s="2">
        <f>A11926*PRICE_TOM+B11926*PRICE_CAR+C11926*PRICE_MES</f>
        <v>219564</v>
      </c>
      <c r="M11926" s="2">
        <f>A11926*FERT_BED_TOM+B11926*FERT_BED_CAR+C11926*FERT_BED_MES</f>
        <v>34320</v>
      </c>
      <c r="N11926" s="6">
        <f>IF(AND(D11926&lt;=TOTAL_BEDS,J11926&lt;=TEMP_WORKER_MAX*TEMP_WORKER_HRS),1,0)</f>
        <v>0</v>
      </c>
      <c r="O11926" s="2">
        <f>L11926-M11926-K11926-FIXED_COSTS</f>
        <v>-24838.960978940537</v>
      </c>
      <c r="P11926" s="2">
        <f>IF(N11926=1,O11926,"")</f>
      </c>
    </row>
    <row r="11927">
      <c r="A11927" s="6">
        <v>18</v>
      </c>
      <c r="B11927" s="6">
        <v>6</v>
      </c>
      <c r="C11927" s="6">
        <v>19</v>
      </c>
      <c r="D11927" s="6">
        <f>A11927+B11927+C11927</f>
        <v>43</v>
      </c>
      <c r="E11927" s="5">
        <f>IF(A11927=0,0,A11927*LABOR_HRS_WK_TOM*SEASON_WEEKS*(1+DIM_PCT_TOM)^A11927)</f>
        <v>9007.0660478574282</v>
      </c>
      <c r="F11927" s="5">
        <f>IF(B11927=0,0,B11927*LABOR_HRS_WK_CAR*SEASON_WEEKS*(1+DIM_PCT_CAR)^B11927)</f>
        <v>208.7448152783202</v>
      </c>
      <c r="G11927" s="5">
        <f>IF(C11927=0,0,C11927*LABOR_HRS_WK_MES*SEASON_WEEKS*(1+DIM_PCT_MES)^C11927)</f>
        <v>1082.6092178872491</v>
      </c>
      <c r="H11927" s="5">
        <f>E11927+F11927+G11927</f>
        <v>10298.420081022998</v>
      </c>
      <c r="I11927" s="5">
        <f>MIN(H11927,FARMER_HRS)</f>
        <v>720</v>
      </c>
      <c r="J11927" s="5">
        <f>MAX(0,H11927-FARMER_HRS)</f>
        <v>9578.4200810229977</v>
      </c>
      <c r="K11927" s="2">
        <f>I11927*FARMER_RATE+J11927*TEMP_WORKER_RATE</f>
        <v>191292.01529553815</v>
      </c>
      <c r="L11927" s="2">
        <f>A11927*PRICE_TOM+B11927*PRICE_CAR+C11927*PRICE_MES</f>
        <v>222264</v>
      </c>
      <c r="M11927" s="2">
        <f>A11927*FERT_BED_TOM+B11927*FERT_BED_CAR+C11927*FERT_BED_MES</f>
        <v>35200</v>
      </c>
      <c r="N11927" s="6">
        <f>IF(AND(D11927&lt;=TOTAL_BEDS,J11927&lt;=TEMP_WORKER_MAX*TEMP_WORKER_HRS),1,0)</f>
        <v>0</v>
      </c>
      <c r="O11927" s="2">
        <f>L11927-M11927-K11927-FIXED_COSTS</f>
        <v>-24228.015295538149</v>
      </c>
      <c r="P11927" s="2">
        <f>IF(N11927=1,O11927,"")</f>
      </c>
    </row>
    <row r="11928">
      <c r="A11928" s="6">
        <v>18</v>
      </c>
      <c r="B11928" s="6">
        <v>6</v>
      </c>
      <c r="C11928" s="6">
        <v>20</v>
      </c>
      <c r="D11928" s="6">
        <f>A11928+B11928+C11928</f>
        <v>44</v>
      </c>
      <c r="E11928" s="5">
        <f>IF(A11928=0,0,A11928*LABOR_HRS_WK_TOM*SEASON_WEEKS*(1+DIM_PCT_TOM)^A11928)</f>
        <v>9007.0660478574282</v>
      </c>
      <c r="F11928" s="5">
        <f>IF(B11928=0,0,B11928*LABOR_HRS_WK_CAR*SEASON_WEEKS*(1+DIM_PCT_CAR)^B11928)</f>
        <v>208.7448152783202</v>
      </c>
      <c r="G11928" s="5">
        <f>IF(C11928=0,0,C11928*LABOR_HRS_WK_MES*SEASON_WEEKS*(1+DIM_PCT_MES)^C11928)</f>
        <v>1153.8335085377259</v>
      </c>
      <c r="H11928" s="5">
        <f>E11928+F11928+G11928</f>
        <v>10369.644371673474</v>
      </c>
      <c r="I11928" s="5">
        <f>MIN(H11928,FARMER_HRS)</f>
        <v>720</v>
      </c>
      <c r="J11928" s="5">
        <f>MAX(0,H11928-FARMER_HRS)</f>
        <v>9649.6443716734739</v>
      </c>
      <c r="K11928" s="2">
        <f>I11928*FARMER_RATE+J11928*TEMP_WORKER_RATE</f>
        <v>192528.54811933113</v>
      </c>
      <c r="L11928" s="2">
        <f>A11928*PRICE_TOM+B11928*PRICE_CAR+C11928*PRICE_MES</f>
        <v>224964</v>
      </c>
      <c r="M11928" s="2">
        <f>A11928*FERT_BED_TOM+B11928*FERT_BED_CAR+C11928*FERT_BED_MES</f>
        <v>36080</v>
      </c>
      <c r="N11928" s="6">
        <f>IF(AND(D11928&lt;=TOTAL_BEDS,J11928&lt;=TEMP_WORKER_MAX*TEMP_WORKER_HRS),1,0)</f>
        <v>0</v>
      </c>
      <c r="O11928" s="2">
        <f>L11928-M11928-K11928-FIXED_COSTS</f>
        <v>-23644.548119331128</v>
      </c>
      <c r="P11928" s="2">
        <f>IF(N11928=1,O11928,"")</f>
      </c>
    </row>
    <row r="11929">
      <c r="A11929" s="6">
        <v>18</v>
      </c>
      <c r="B11929" s="6">
        <v>6</v>
      </c>
      <c r="C11929" s="6">
        <v>21</v>
      </c>
      <c r="D11929" s="6">
        <f>A11929+B11929+C11929</f>
        <v>45</v>
      </c>
      <c r="E11929" s="5">
        <f>IF(A11929=0,0,A11929*LABOR_HRS_WK_TOM*SEASON_WEEKS*(1+DIM_PCT_TOM)^A11929)</f>
        <v>9007.0660478574282</v>
      </c>
      <c r="F11929" s="5">
        <f>IF(B11929=0,0,B11929*LABOR_HRS_WK_CAR*SEASON_WEEKS*(1+DIM_PCT_CAR)^B11929)</f>
        <v>208.7448152783202</v>
      </c>
      <c r="G11929" s="5">
        <f>IF(C11929=0,0,C11929*LABOR_HRS_WK_MES*SEASON_WEEKS*(1+DIM_PCT_MES)^C11929)</f>
        <v>1226.6692487641699</v>
      </c>
      <c r="H11929" s="5">
        <f>E11929+F11929+G11929</f>
        <v>10442.480111899918</v>
      </c>
      <c r="I11929" s="5">
        <f>MIN(H11929,FARMER_HRS)</f>
        <v>720</v>
      </c>
      <c r="J11929" s="5">
        <f>MAX(0,H11929-FARMER_HRS)</f>
        <v>9722.4801118999185</v>
      </c>
      <c r="K11929" s="2">
        <f>I11929*FARMER_RATE+J11929*TEMP_WORKER_RATE</f>
        <v>193793.05749826247</v>
      </c>
      <c r="L11929" s="2">
        <f>A11929*PRICE_TOM+B11929*PRICE_CAR+C11929*PRICE_MES</f>
        <v>227664</v>
      </c>
      <c r="M11929" s="2">
        <f>A11929*FERT_BED_TOM+B11929*FERT_BED_CAR+C11929*FERT_BED_MES</f>
        <v>36960</v>
      </c>
      <c r="N11929" s="6">
        <f>IF(AND(D11929&lt;=TOTAL_BEDS,J11929&lt;=TEMP_WORKER_MAX*TEMP_WORKER_HRS),1,0)</f>
        <v>0</v>
      </c>
      <c r="O11929" s="2">
        <f>L11929-M11929-K11929-FIXED_COSTS</f>
        <v>-23089.057498262468</v>
      </c>
      <c r="P11929" s="2">
        <f>IF(N11929=1,O11929,"")</f>
      </c>
    </row>
    <row r="11930">
      <c r="A11930" s="6">
        <v>18</v>
      </c>
      <c r="B11930" s="6">
        <v>6</v>
      </c>
      <c r="C11930" s="6">
        <v>22</v>
      </c>
      <c r="D11930" s="6">
        <f>A11930+B11930+C11930</f>
        <v>46</v>
      </c>
      <c r="E11930" s="5">
        <f>IF(A11930=0,0,A11930*LABOR_HRS_WK_TOM*SEASON_WEEKS*(1+DIM_PCT_TOM)^A11930)</f>
        <v>9007.0660478574282</v>
      </c>
      <c r="F11930" s="5">
        <f>IF(B11930=0,0,B11930*LABOR_HRS_WK_CAR*SEASON_WEEKS*(1+DIM_PCT_CAR)^B11930)</f>
        <v>208.7448152783202</v>
      </c>
      <c r="G11930" s="5">
        <f>IF(C11930=0,0,C11930*LABOR_HRS_WK_MES*SEASON_WEEKS*(1+DIM_PCT_MES)^C11930)</f>
        <v>1301.1455960105659</v>
      </c>
      <c r="H11930" s="5">
        <f>E11930+F11930+G11930</f>
        <v>10516.956459146313</v>
      </c>
      <c r="I11930" s="5">
        <f>MIN(H11930,FARMER_HRS)</f>
        <v>720</v>
      </c>
      <c r="J11930" s="5">
        <f>MAX(0,H11930-FARMER_HRS)</f>
        <v>9796.9564591463131</v>
      </c>
      <c r="K11930" s="2">
        <f>I11930*FARMER_RATE+J11930*TEMP_WORKER_RATE</f>
        <v>195086.04963795684</v>
      </c>
      <c r="L11930" s="2">
        <f>A11930*PRICE_TOM+B11930*PRICE_CAR+C11930*PRICE_MES</f>
        <v>230364</v>
      </c>
      <c r="M11930" s="2">
        <f>A11930*FERT_BED_TOM+B11930*FERT_BED_CAR+C11930*FERT_BED_MES</f>
        <v>37840</v>
      </c>
      <c r="N11930" s="6">
        <f>IF(AND(D11930&lt;=TOTAL_BEDS,J11930&lt;=TEMP_WORKER_MAX*TEMP_WORKER_HRS),1,0)</f>
        <v>0</v>
      </c>
      <c r="O11930" s="2">
        <f>L11930-M11930-K11930-FIXED_COSTS</f>
        <v>-22562.049637956836</v>
      </c>
      <c r="P11930" s="2">
        <f>IF(N11930=1,O11930,"")</f>
      </c>
    </row>
    <row r="11931">
      <c r="A11931" s="6">
        <v>18</v>
      </c>
      <c r="B11931" s="6">
        <v>6</v>
      </c>
      <c r="C11931" s="6">
        <v>23</v>
      </c>
      <c r="D11931" s="6">
        <f>A11931+B11931+C11931</f>
        <v>47</v>
      </c>
      <c r="E11931" s="5">
        <f>IF(A11931=0,0,A11931*LABOR_HRS_WK_TOM*SEASON_WEEKS*(1+DIM_PCT_TOM)^A11931)</f>
        <v>9007.0660478574282</v>
      </c>
      <c r="F11931" s="5">
        <f>IF(B11931=0,0,B11931*LABOR_HRS_WK_CAR*SEASON_WEEKS*(1+DIM_PCT_CAR)^B11931)</f>
        <v>208.7448152783202</v>
      </c>
      <c r="G11931" s="5">
        <f>IF(C11931=0,0,C11931*LABOR_HRS_WK_MES*SEASON_WEEKS*(1+DIM_PCT_MES)^C11931)</f>
        <v>1377.2921848680023</v>
      </c>
      <c r="H11931" s="5">
        <f>E11931+F11931+G11931</f>
        <v>10593.10304800375</v>
      </c>
      <c r="I11931" s="5">
        <f>MIN(H11931,FARMER_HRS)</f>
        <v>720</v>
      </c>
      <c r="J11931" s="5">
        <f>MAX(0,H11931-FARMER_HRS)</f>
        <v>9873.10304800375</v>
      </c>
      <c r="K11931" s="2">
        <f>I11931*FARMER_RATE+J11931*TEMP_WORKER_RATE</f>
        <v>196408.03902784287</v>
      </c>
      <c r="L11931" s="2">
        <f>A11931*PRICE_TOM+B11931*PRICE_CAR+C11931*PRICE_MES</f>
        <v>233064</v>
      </c>
      <c r="M11931" s="2">
        <f>A11931*FERT_BED_TOM+B11931*FERT_BED_CAR+C11931*FERT_BED_MES</f>
        <v>38720</v>
      </c>
      <c r="N11931" s="6">
        <f>IF(AND(D11931&lt;=TOTAL_BEDS,J11931&lt;=TEMP_WORKER_MAX*TEMP_WORKER_HRS),1,0)</f>
        <v>0</v>
      </c>
      <c r="O11931" s="2">
        <f>L11931-M11931-K11931-FIXED_COSTS</f>
        <v>-22064.039027842868</v>
      </c>
      <c r="P11931" s="2">
        <f>IF(N11931=1,O11931,"")</f>
      </c>
    </row>
    <row r="11932">
      <c r="A11932" s="6">
        <v>18</v>
      </c>
      <c r="B11932" s="6">
        <v>6</v>
      </c>
      <c r="C11932" s="6">
        <v>24</v>
      </c>
      <c r="D11932" s="6">
        <f>A11932+B11932+C11932</f>
        <v>48</v>
      </c>
      <c r="E11932" s="5">
        <f>IF(A11932=0,0,A11932*LABOR_HRS_WK_TOM*SEASON_WEEKS*(1+DIM_PCT_TOM)^A11932)</f>
        <v>9007.0660478574282</v>
      </c>
      <c r="F11932" s="5">
        <f>IF(B11932=0,0,B11932*LABOR_HRS_WK_CAR*SEASON_WEEKS*(1+DIM_PCT_CAR)^B11932)</f>
        <v>208.7448152783202</v>
      </c>
      <c r="G11932" s="5">
        <f>IF(C11932=0,0,C11932*LABOR_HRS_WK_MES*SEASON_WEEKS*(1+DIM_PCT_MES)^C11932)</f>
        <v>1455.139134447498</v>
      </c>
      <c r="H11932" s="5">
        <f>E11932+F11932+G11932</f>
        <v>10670.949997583246</v>
      </c>
      <c r="I11932" s="5">
        <f>MIN(H11932,FARMER_HRS)</f>
        <v>720</v>
      </c>
      <c r="J11932" s="5">
        <f>MAX(0,H11932-FARMER_HRS)</f>
        <v>9950.9499975832459</v>
      </c>
      <c r="K11932" s="2">
        <f>I11932*FARMER_RATE+J11932*TEMP_WORKER_RATE</f>
        <v>197759.54856915356</v>
      </c>
      <c r="L11932" s="2">
        <f>A11932*PRICE_TOM+B11932*PRICE_CAR+C11932*PRICE_MES</f>
        <v>235764</v>
      </c>
      <c r="M11932" s="2">
        <f>A11932*FERT_BED_TOM+B11932*FERT_BED_CAR+C11932*FERT_BED_MES</f>
        <v>39600</v>
      </c>
      <c r="N11932" s="6">
        <f>IF(AND(D11932&lt;=TOTAL_BEDS,J11932&lt;=TEMP_WORKER_MAX*TEMP_WORKER_HRS),1,0)</f>
        <v>0</v>
      </c>
      <c r="O11932" s="2">
        <f>L11932-M11932-K11932-FIXED_COSTS</f>
        <v>-21595.548569153558</v>
      </c>
      <c r="P11932" s="2">
        <f>IF(N11932=1,O11932,"")</f>
      </c>
    </row>
    <row r="11933">
      <c r="A11933" s="6">
        <v>18</v>
      </c>
      <c r="B11933" s="6">
        <v>6</v>
      </c>
      <c r="C11933" s="6">
        <v>25</v>
      </c>
      <c r="D11933" s="6">
        <f>A11933+B11933+C11933</f>
        <v>49</v>
      </c>
      <c r="E11933" s="5">
        <f>IF(A11933=0,0,A11933*LABOR_HRS_WK_TOM*SEASON_WEEKS*(1+DIM_PCT_TOM)^A11933)</f>
        <v>9007.0660478574282</v>
      </c>
      <c r="F11933" s="5">
        <f>IF(B11933=0,0,B11933*LABOR_HRS_WK_CAR*SEASON_WEEKS*(1+DIM_PCT_CAR)^B11933)</f>
        <v>208.7448152783202</v>
      </c>
      <c r="G11933" s="5">
        <f>IF(C11933=0,0,C11933*LABOR_HRS_WK_MES*SEASON_WEEKS*(1+DIM_PCT_MES)^C11933)</f>
        <v>1534.7170558625955</v>
      </c>
      <c r="H11933" s="5">
        <f>E11933+F11933+G11933</f>
        <v>10750.527918998343</v>
      </c>
      <c r="I11933" s="5">
        <f>MIN(H11933,FARMER_HRS)</f>
        <v>720</v>
      </c>
      <c r="J11933" s="5">
        <f>MAX(0,H11933-FARMER_HRS)</f>
        <v>10030.527918998343</v>
      </c>
      <c r="K11933" s="2">
        <f>I11933*FARMER_RATE+J11933*TEMP_WORKER_RATE</f>
        <v>199141.10970483234</v>
      </c>
      <c r="L11933" s="2">
        <f>A11933*PRICE_TOM+B11933*PRICE_CAR+C11933*PRICE_MES</f>
        <v>238464</v>
      </c>
      <c r="M11933" s="2">
        <f>A11933*FERT_BED_TOM+B11933*FERT_BED_CAR+C11933*FERT_BED_MES</f>
        <v>40480</v>
      </c>
      <c r="N11933" s="6">
        <f>IF(AND(D11933&lt;=TOTAL_BEDS,J11933&lt;=TEMP_WORKER_MAX*TEMP_WORKER_HRS),1,0)</f>
        <v>0</v>
      </c>
      <c r="O11933" s="2">
        <f>L11933-M11933-K11933-FIXED_COSTS</f>
        <v>-21157.109704832343</v>
      </c>
      <c r="P11933" s="2">
        <f>IF(N11933=1,O11933,"")</f>
      </c>
    </row>
    <row r="11934">
      <c r="A11934" s="6">
        <v>18</v>
      </c>
      <c r="B11934" s="6">
        <v>6</v>
      </c>
      <c r="C11934" s="6">
        <v>26</v>
      </c>
      <c r="D11934" s="6">
        <f>A11934+B11934+C11934</f>
        <v>50</v>
      </c>
      <c r="E11934" s="5">
        <f>IF(A11934=0,0,A11934*LABOR_HRS_WK_TOM*SEASON_WEEKS*(1+DIM_PCT_TOM)^A11934)</f>
        <v>9007.0660478574282</v>
      </c>
      <c r="F11934" s="5">
        <f>IF(B11934=0,0,B11934*LABOR_HRS_WK_CAR*SEASON_WEEKS*(1+DIM_PCT_CAR)^B11934)</f>
        <v>208.7448152783202</v>
      </c>
      <c r="G11934" s="5">
        <f>IF(C11934=0,0,C11934*LABOR_HRS_WK_MES*SEASON_WEEKS*(1+DIM_PCT_MES)^C11934)</f>
        <v>1616.0570598233128</v>
      </c>
      <c r="H11934" s="5">
        <f>E11934+F11934+G11934</f>
        <v>10831.867922959062</v>
      </c>
      <c r="I11934" s="5">
        <f>MIN(H11934,FARMER_HRS)</f>
        <v>720</v>
      </c>
      <c r="J11934" s="5">
        <f>MAX(0,H11934-FARMER_HRS)</f>
        <v>10111.867922959062</v>
      </c>
      <c r="K11934" s="2">
        <f>I11934*FARMER_RATE+J11934*TEMP_WORKER_RATE</f>
        <v>200553.26255137258</v>
      </c>
      <c r="L11934" s="2">
        <f>A11934*PRICE_TOM+B11934*PRICE_CAR+C11934*PRICE_MES</f>
        <v>241164</v>
      </c>
      <c r="M11934" s="2">
        <f>A11934*FERT_BED_TOM+B11934*FERT_BED_CAR+C11934*FERT_BED_MES</f>
        <v>41360</v>
      </c>
      <c r="N11934" s="6">
        <f>IF(AND(D11934&lt;=TOTAL_BEDS,J11934&lt;=TEMP_WORKER_MAX*TEMP_WORKER_HRS),1,0)</f>
        <v>0</v>
      </c>
      <c r="O11934" s="2">
        <f>L11934-M11934-K11934-FIXED_COSTS</f>
        <v>-20749.26255137258</v>
      </c>
      <c r="P11934" s="2">
        <f>IF(N11934=1,O11934,"")</f>
      </c>
    </row>
    <row r="11935">
      <c r="A11935" s="6">
        <v>18</v>
      </c>
      <c r="B11935" s="6">
        <v>6</v>
      </c>
      <c r="C11935" s="6">
        <v>27</v>
      </c>
      <c r="D11935" s="6">
        <f>A11935+B11935+C11935</f>
        <v>51</v>
      </c>
      <c r="E11935" s="5">
        <f>IF(A11935=0,0,A11935*LABOR_HRS_WK_TOM*SEASON_WEEKS*(1+DIM_PCT_TOM)^A11935)</f>
        <v>9007.0660478574282</v>
      </c>
      <c r="F11935" s="5">
        <f>IF(B11935=0,0,B11935*LABOR_HRS_WK_CAR*SEASON_WEEKS*(1+DIM_PCT_CAR)^B11935)</f>
        <v>208.7448152783202</v>
      </c>
      <c r="G11935" s="5">
        <f>IF(C11935=0,0,C11935*LABOR_HRS_WK_MES*SEASON_WEEKS*(1+DIM_PCT_MES)^C11935)</f>
        <v>1699.19076434307</v>
      </c>
      <c r="H11935" s="5">
        <f>E11935+F11935+G11935</f>
        <v>10915.001627478818</v>
      </c>
      <c r="I11935" s="5">
        <f>MIN(H11935,FARMER_HRS)</f>
        <v>720</v>
      </c>
      <c r="J11935" s="5">
        <f>MAX(0,H11935-FARMER_HRS)</f>
        <v>10195.001627478818</v>
      </c>
      <c r="K11935" s="2">
        <f>I11935*FARMER_RATE+J11935*TEMP_WORKER_RATE</f>
        <v>201996.55603261836</v>
      </c>
      <c r="L11935" s="2">
        <f>A11935*PRICE_TOM+B11935*PRICE_CAR+C11935*PRICE_MES</f>
        <v>243864</v>
      </c>
      <c r="M11935" s="2">
        <f>A11935*FERT_BED_TOM+B11935*FERT_BED_CAR+C11935*FERT_BED_MES</f>
        <v>42240</v>
      </c>
      <c r="N11935" s="6">
        <f>IF(AND(D11935&lt;=TOTAL_BEDS,J11935&lt;=TEMP_WORKER_MAX*TEMP_WORKER_HRS),1,0)</f>
        <v>0</v>
      </c>
      <c r="O11935" s="2">
        <f>L11935-M11935-K11935-FIXED_COSTS</f>
        <v>-20372.556032618362</v>
      </c>
      <c r="P11935" s="2">
        <f>IF(N11935=1,O11935,"")</f>
      </c>
    </row>
    <row r="11936">
      <c r="A11936" s="6">
        <v>18</v>
      </c>
      <c r="B11936" s="6">
        <v>6</v>
      </c>
      <c r="C11936" s="6">
        <v>28</v>
      </c>
      <c r="D11936" s="6">
        <f>A11936+B11936+C11936</f>
        <v>52</v>
      </c>
      <c r="E11936" s="5">
        <f>IF(A11936=0,0,A11936*LABOR_HRS_WK_TOM*SEASON_WEEKS*(1+DIM_PCT_TOM)^A11936)</f>
        <v>9007.0660478574282</v>
      </c>
      <c r="F11936" s="5">
        <f>IF(B11936=0,0,B11936*LABOR_HRS_WK_CAR*SEASON_WEEKS*(1+DIM_PCT_CAR)^B11936)</f>
        <v>208.7448152783202</v>
      </c>
      <c r="G11936" s="5">
        <f>IF(C11936=0,0,C11936*LABOR_HRS_WK_MES*SEASON_WEEKS*(1+DIM_PCT_MES)^C11936)</f>
        <v>1784.1503025602233</v>
      </c>
      <c r="H11936" s="5">
        <f>E11936+F11936+G11936</f>
        <v>10999.961165695971</v>
      </c>
      <c r="I11936" s="5">
        <f>MIN(H11936,FARMER_HRS)</f>
        <v>720</v>
      </c>
      <c r="J11936" s="5">
        <f>MAX(0,H11936-FARMER_HRS)</f>
        <v>10279.961165695971</v>
      </c>
      <c r="K11936" s="2">
        <f>I11936*FARMER_RATE+J11936*TEMP_WORKER_RATE</f>
        <v>203471.54801555505</v>
      </c>
      <c r="L11936" s="2">
        <f>A11936*PRICE_TOM+B11936*PRICE_CAR+C11936*PRICE_MES</f>
        <v>246564</v>
      </c>
      <c r="M11936" s="2">
        <f>A11936*FERT_BED_TOM+B11936*FERT_BED_CAR+C11936*FERT_BED_MES</f>
        <v>43120</v>
      </c>
      <c r="N11936" s="6">
        <f>IF(AND(D11936&lt;=TOTAL_BEDS,J11936&lt;=TEMP_WORKER_MAX*TEMP_WORKER_HRS),1,0)</f>
        <v>0</v>
      </c>
      <c r="O11936" s="2">
        <f>L11936-M11936-K11936-FIXED_COSTS</f>
        <v>-20027.548015555047</v>
      </c>
      <c r="P11936" s="2">
        <f>IF(N11936=1,O11936,"")</f>
      </c>
    </row>
    <row r="11937">
      <c r="A11937" s="6">
        <v>18</v>
      </c>
      <c r="B11937" s="6">
        <v>6</v>
      </c>
      <c r="C11937" s="6">
        <v>29</v>
      </c>
      <c r="D11937" s="6">
        <f>A11937+B11937+C11937</f>
        <v>53</v>
      </c>
      <c r="E11937" s="5">
        <f>IF(A11937=0,0,A11937*LABOR_HRS_WK_TOM*SEASON_WEEKS*(1+DIM_PCT_TOM)^A11937)</f>
        <v>9007.0660478574282</v>
      </c>
      <c r="F11937" s="5">
        <f>IF(B11937=0,0,B11937*LABOR_HRS_WK_CAR*SEASON_WEEKS*(1+DIM_PCT_CAR)^B11937)</f>
        <v>208.7448152783202</v>
      </c>
      <c r="G11937" s="5">
        <f>IF(C11937=0,0,C11937*LABOR_HRS_WK_MES*SEASON_WEEKS*(1+DIM_PCT_MES)^C11937)</f>
        <v>1870.9683306758766</v>
      </c>
      <c r="H11937" s="5">
        <f>E11937+F11937+G11937</f>
        <v>11086.779193811624</v>
      </c>
      <c r="I11937" s="5">
        <f>MIN(H11937,FARMER_HRS)</f>
        <v>720</v>
      </c>
      <c r="J11937" s="5">
        <f>MAX(0,H11937-FARMER_HRS)</f>
        <v>10366.779193811624</v>
      </c>
      <c r="K11937" s="2">
        <f>I11937*FARMER_RATE+J11937*TEMP_WORKER_RATE</f>
        <v>204978.80544811848</v>
      </c>
      <c r="L11937" s="2">
        <f>A11937*PRICE_TOM+B11937*PRICE_CAR+C11937*PRICE_MES</f>
        <v>249264</v>
      </c>
      <c r="M11937" s="2">
        <f>A11937*FERT_BED_TOM+B11937*FERT_BED_CAR+C11937*FERT_BED_MES</f>
        <v>44000</v>
      </c>
      <c r="N11937" s="6">
        <f>IF(AND(D11937&lt;=TOTAL_BEDS,J11937&lt;=TEMP_WORKER_MAX*TEMP_WORKER_HRS),1,0)</f>
        <v>0</v>
      </c>
      <c r="O11937" s="2">
        <f>L11937-M11937-K11937-FIXED_COSTS</f>
        <v>-19714.805448118481</v>
      </c>
      <c r="P11937" s="2">
        <f>IF(N11937=1,O11937,"")</f>
      </c>
    </row>
    <row r="11938">
      <c r="A11938" s="6">
        <v>18</v>
      </c>
      <c r="B11938" s="6">
        <v>6</v>
      </c>
      <c r="C11938" s="6">
        <v>30</v>
      </c>
      <c r="D11938" s="6">
        <f>A11938+B11938+C11938</f>
        <v>54</v>
      </c>
      <c r="E11938" s="5">
        <f>IF(A11938=0,0,A11938*LABOR_HRS_WK_TOM*SEASON_WEEKS*(1+DIM_PCT_TOM)^A11938)</f>
        <v>9007.0660478574282</v>
      </c>
      <c r="F11938" s="5">
        <f>IF(B11938=0,0,B11938*LABOR_HRS_WK_CAR*SEASON_WEEKS*(1+DIM_PCT_CAR)^B11938)</f>
        <v>208.7448152783202</v>
      </c>
      <c r="G11938" s="5">
        <f>IF(C11938=0,0,C11938*LABOR_HRS_WK_MES*SEASON_WEEKS*(1+DIM_PCT_MES)^C11938)</f>
        <v>1959.6780360096466</v>
      </c>
      <c r="H11938" s="5">
        <f>E11938+F11938+G11938</f>
        <v>11175.488899145395</v>
      </c>
      <c r="I11938" s="5">
        <f>MIN(H11938,FARMER_HRS)</f>
        <v>720</v>
      </c>
      <c r="J11938" s="5">
        <f>MAX(0,H11938-FARMER_HRS)</f>
        <v>10455.488899145395</v>
      </c>
      <c r="K11938" s="2">
        <f>I11938*FARMER_RATE+J11938*TEMP_WORKER_RATE</f>
        <v>206518.904499052</v>
      </c>
      <c r="L11938" s="2">
        <f>A11938*PRICE_TOM+B11938*PRICE_CAR+C11938*PRICE_MES</f>
        <v>251964</v>
      </c>
      <c r="M11938" s="2">
        <f>A11938*FERT_BED_TOM+B11938*FERT_BED_CAR+C11938*FERT_BED_MES</f>
        <v>44880</v>
      </c>
      <c r="N11938" s="6">
        <f>IF(AND(D11938&lt;=TOTAL_BEDS,J11938&lt;=TEMP_WORKER_MAX*TEMP_WORKER_HRS),1,0)</f>
        <v>0</v>
      </c>
      <c r="O11938" s="2">
        <f>L11938-M11938-K11938-FIXED_COSTS</f>
        <v>-19434.904499052005</v>
      </c>
      <c r="P11938" s="2">
        <f>IF(N11938=1,O11938,"")</f>
      </c>
    </row>
    <row r="11939">
      <c r="A11939" s="6">
        <v>18</v>
      </c>
      <c r="B11939" s="6">
        <v>7</v>
      </c>
      <c r="C11939" s="6">
        <v>0</v>
      </c>
      <c r="D11939" s="6">
        <f>A11939+B11939+C11939</f>
        <v>25</v>
      </c>
      <c r="E11939" s="5">
        <f>IF(A11939=0,0,A11939*LABOR_HRS_WK_TOM*SEASON_WEEKS*(1+DIM_PCT_TOM)^A11939)</f>
        <v>9007.0660478574282</v>
      </c>
      <c r="F11939" s="5">
        <f>IF(B11939=0,0,B11939*LABOR_HRS_WK_CAR*SEASON_WEEKS*(1+DIM_PCT_CAR)^B11939)</f>
        <v>249.62400827032462</v>
      </c>
      <c r="G11939" s="5">
        <f>IF(C11939=0,0,C11939*LABOR_HRS_WK_MES*SEASON_WEEKS*(1+DIM_PCT_MES)^C11939)</f>
        <v>0</v>
      </c>
      <c r="H11939" s="5">
        <f>E11939+F11939+G11939</f>
        <v>9256.6900561277525</v>
      </c>
      <c r="I11939" s="5">
        <f>MIN(H11939,FARMER_HRS)</f>
        <v>720</v>
      </c>
      <c r="J11939" s="5">
        <f>MAX(0,H11939-FARMER_HRS)</f>
        <v>8536.6900561277525</v>
      </c>
      <c r="K11939" s="2">
        <f>I11939*FARMER_RATE+J11939*TEMP_WORKER_RATE</f>
        <v>173206.42458555126</v>
      </c>
      <c r="L11939" s="2">
        <f>A11939*PRICE_TOM+B11939*PRICE_CAR+C11939*PRICE_MES</f>
        <v>173058</v>
      </c>
      <c r="M11939" s="2">
        <f>A11939*FERT_BED_TOM+B11939*FERT_BED_CAR+C11939*FERT_BED_MES</f>
        <v>18920</v>
      </c>
      <c r="N11939" s="6">
        <f>IF(AND(D11939&lt;=TOTAL_BEDS,J11939&lt;=TEMP_WORKER_MAX*TEMP_WORKER_HRS),1,0)</f>
        <v>0</v>
      </c>
      <c r="O11939" s="2">
        <f>L11939-M11939-K11939-FIXED_COSTS</f>
        <v>-39068.424585551256</v>
      </c>
      <c r="P11939" s="2">
        <f>IF(N11939=1,O11939,"")</f>
      </c>
    </row>
    <row r="11940">
      <c r="A11940" s="6">
        <v>18</v>
      </c>
      <c r="B11940" s="6">
        <v>7</v>
      </c>
      <c r="C11940" s="6">
        <v>1</v>
      </c>
      <c r="D11940" s="6">
        <f>A11940+B11940+C11940</f>
        <v>26</v>
      </c>
      <c r="E11940" s="5">
        <f>IF(A11940=0,0,A11940*LABOR_HRS_WK_TOM*SEASON_WEEKS*(1+DIM_PCT_TOM)^A11940)</f>
        <v>9007.0660478574282</v>
      </c>
      <c r="F11940" s="5">
        <f>IF(B11940=0,0,B11940*LABOR_HRS_WK_CAR*SEASON_WEEKS*(1+DIM_PCT_CAR)^B11940)</f>
        <v>249.62400827032462</v>
      </c>
      <c r="G11940" s="5">
        <f>IF(C11940=0,0,C11940*LABOR_HRS_WK_MES*SEASON_WEEKS*(1+DIM_PCT_MES)^C11940)</f>
        <v>45.5625</v>
      </c>
      <c r="H11940" s="5">
        <f>E11940+F11940+G11940</f>
        <v>9302.2525561277525</v>
      </c>
      <c r="I11940" s="5">
        <f>MIN(H11940,FARMER_HRS)</f>
        <v>720</v>
      </c>
      <c r="J11940" s="5">
        <f>MAX(0,H11940-FARMER_HRS)</f>
        <v>8582.2525561277525</v>
      </c>
      <c r="K11940" s="2">
        <f>I11940*FARMER_RATE+J11940*TEMP_WORKER_RATE</f>
        <v>173997.44021055126</v>
      </c>
      <c r="L11940" s="2">
        <f>A11940*PRICE_TOM+B11940*PRICE_CAR+C11940*PRICE_MES</f>
        <v>175758</v>
      </c>
      <c r="M11940" s="2">
        <f>A11940*FERT_BED_TOM+B11940*FERT_BED_CAR+C11940*FERT_BED_MES</f>
        <v>19800</v>
      </c>
      <c r="N11940" s="6">
        <f>IF(AND(D11940&lt;=TOTAL_BEDS,J11940&lt;=TEMP_WORKER_MAX*TEMP_WORKER_HRS),1,0)</f>
        <v>0</v>
      </c>
      <c r="O11940" s="2">
        <f>L11940-M11940-K11940-FIXED_COSTS</f>
        <v>-38039.440210551256</v>
      </c>
      <c r="P11940" s="2">
        <f>IF(N11940=1,O11940,"")</f>
      </c>
    </row>
    <row r="11941">
      <c r="A11941" s="6">
        <v>18</v>
      </c>
      <c r="B11941" s="6">
        <v>7</v>
      </c>
      <c r="C11941" s="6">
        <v>2</v>
      </c>
      <c r="D11941" s="6">
        <f>A11941+B11941+C11941</f>
        <v>27</v>
      </c>
      <c r="E11941" s="5">
        <f>IF(A11941=0,0,A11941*LABOR_HRS_WK_TOM*SEASON_WEEKS*(1+DIM_PCT_TOM)^A11941)</f>
        <v>9007.0660478574282</v>
      </c>
      <c r="F11941" s="5">
        <f>IF(B11941=0,0,B11941*LABOR_HRS_WK_CAR*SEASON_WEEKS*(1+DIM_PCT_CAR)^B11941)</f>
        <v>249.62400827032462</v>
      </c>
      <c r="G11941" s="5">
        <f>IF(C11941=0,0,C11941*LABOR_HRS_WK_MES*SEASON_WEEKS*(1+DIM_PCT_MES)^C11941)</f>
        <v>92.2640625</v>
      </c>
      <c r="H11941" s="5">
        <f>E11941+F11941+G11941</f>
        <v>9348.9541186277529</v>
      </c>
      <c r="I11941" s="5">
        <f>MIN(H11941,FARMER_HRS)</f>
        <v>720</v>
      </c>
      <c r="J11941" s="5">
        <f>MAX(0,H11941-FARMER_HRS)</f>
        <v>8628.9541186277529</v>
      </c>
      <c r="K11941" s="2">
        <f>I11941*FARMER_RATE+J11941*TEMP_WORKER_RATE</f>
        <v>174808.23122617626</v>
      </c>
      <c r="L11941" s="2">
        <f>A11941*PRICE_TOM+B11941*PRICE_CAR+C11941*PRICE_MES</f>
        <v>178458</v>
      </c>
      <c r="M11941" s="2">
        <f>A11941*FERT_BED_TOM+B11941*FERT_BED_CAR+C11941*FERT_BED_MES</f>
        <v>20680</v>
      </c>
      <c r="N11941" s="6">
        <f>IF(AND(D11941&lt;=TOTAL_BEDS,J11941&lt;=TEMP_WORKER_MAX*TEMP_WORKER_HRS),1,0)</f>
        <v>0</v>
      </c>
      <c r="O11941" s="2">
        <f>L11941-M11941-K11941-FIXED_COSTS</f>
        <v>-37030.231226176256</v>
      </c>
      <c r="P11941" s="2">
        <f>IF(N11941=1,O11941,"")</f>
      </c>
    </row>
    <row r="11942">
      <c r="A11942" s="6">
        <v>18</v>
      </c>
      <c r="B11942" s="6">
        <v>7</v>
      </c>
      <c r="C11942" s="6">
        <v>3</v>
      </c>
      <c r="D11942" s="6">
        <f>A11942+B11942+C11942</f>
        <v>28</v>
      </c>
      <c r="E11942" s="5">
        <f>IF(A11942=0,0,A11942*LABOR_HRS_WK_TOM*SEASON_WEEKS*(1+DIM_PCT_TOM)^A11942)</f>
        <v>9007.0660478574282</v>
      </c>
      <c r="F11942" s="5">
        <f>IF(B11942=0,0,B11942*LABOR_HRS_WK_CAR*SEASON_WEEKS*(1+DIM_PCT_CAR)^B11942)</f>
        <v>249.62400827032462</v>
      </c>
      <c r="G11942" s="5">
        <f>IF(C11942=0,0,C11942*LABOR_HRS_WK_MES*SEASON_WEEKS*(1+DIM_PCT_MES)^C11942)</f>
        <v>140.12604492187498</v>
      </c>
      <c r="H11942" s="5">
        <f>E11942+F11942+G11942</f>
        <v>9396.8161010496278</v>
      </c>
      <c r="I11942" s="5">
        <f>MIN(H11942,FARMER_HRS)</f>
        <v>720</v>
      </c>
      <c r="J11942" s="5">
        <f>MAX(0,H11942-FARMER_HRS)</f>
        <v>8676.8161010496278</v>
      </c>
      <c r="K11942" s="2">
        <f>I11942*FARMER_RATE+J11942*TEMP_WORKER_RATE</f>
        <v>175639.16842100048</v>
      </c>
      <c r="L11942" s="2">
        <f>A11942*PRICE_TOM+B11942*PRICE_CAR+C11942*PRICE_MES</f>
        <v>181158</v>
      </c>
      <c r="M11942" s="2">
        <f>A11942*FERT_BED_TOM+B11942*FERT_BED_CAR+C11942*FERT_BED_MES</f>
        <v>21560</v>
      </c>
      <c r="N11942" s="6">
        <f>IF(AND(D11942&lt;=TOTAL_BEDS,J11942&lt;=TEMP_WORKER_MAX*TEMP_WORKER_HRS),1,0)</f>
        <v>0</v>
      </c>
      <c r="O11942" s="2">
        <f>L11942-M11942-K11942-FIXED_COSTS</f>
        <v>-36041.168421000475</v>
      </c>
      <c r="P11942" s="2">
        <f>IF(N11942=1,O11942,"")</f>
      </c>
    </row>
    <row r="11943">
      <c r="A11943" s="6">
        <v>18</v>
      </c>
      <c r="B11943" s="6">
        <v>7</v>
      </c>
      <c r="C11943" s="6">
        <v>4</v>
      </c>
      <c r="D11943" s="6">
        <f>A11943+B11943+C11943</f>
        <v>29</v>
      </c>
      <c r="E11943" s="5">
        <f>IF(A11943=0,0,A11943*LABOR_HRS_WK_TOM*SEASON_WEEKS*(1+DIM_PCT_TOM)^A11943)</f>
        <v>9007.0660478574282</v>
      </c>
      <c r="F11943" s="5">
        <f>IF(B11943=0,0,B11943*LABOR_HRS_WK_CAR*SEASON_WEEKS*(1+DIM_PCT_CAR)^B11943)</f>
        <v>249.62400827032462</v>
      </c>
      <c r="G11943" s="5">
        <f>IF(C11943=0,0,C11943*LABOR_HRS_WK_MES*SEASON_WEEKS*(1+DIM_PCT_MES)^C11943)</f>
        <v>189.17016064453119</v>
      </c>
      <c r="H11943" s="5">
        <f>E11943+F11943+G11943</f>
        <v>9445.8602167722838</v>
      </c>
      <c r="I11943" s="5">
        <f>MIN(H11943,FARMER_HRS)</f>
        <v>720</v>
      </c>
      <c r="J11943" s="5">
        <f>MAX(0,H11943-FARMER_HRS)</f>
        <v>8725.8602167722838</v>
      </c>
      <c r="K11943" s="2">
        <f>I11943*FARMER_RATE+J11943*TEMP_WORKER_RATE</f>
        <v>176490.6287634077</v>
      </c>
      <c r="L11943" s="2">
        <f>A11943*PRICE_TOM+B11943*PRICE_CAR+C11943*PRICE_MES</f>
        <v>183858</v>
      </c>
      <c r="M11943" s="2">
        <f>A11943*FERT_BED_TOM+B11943*FERT_BED_CAR+C11943*FERT_BED_MES</f>
        <v>22440</v>
      </c>
      <c r="N11943" s="6">
        <f>IF(AND(D11943&lt;=TOTAL_BEDS,J11943&lt;=TEMP_WORKER_MAX*TEMP_WORKER_HRS),1,0)</f>
        <v>0</v>
      </c>
      <c r="O11943" s="2">
        <f>L11943-M11943-K11943-FIXED_COSTS</f>
        <v>-35072.6287634077</v>
      </c>
      <c r="P11943" s="2">
        <f>IF(N11943=1,O11943,"")</f>
      </c>
    </row>
    <row r="11944">
      <c r="A11944" s="6">
        <v>18</v>
      </c>
      <c r="B11944" s="6">
        <v>7</v>
      </c>
      <c r="C11944" s="6">
        <v>5</v>
      </c>
      <c r="D11944" s="6">
        <f>A11944+B11944+C11944</f>
        <v>30</v>
      </c>
      <c r="E11944" s="5">
        <f>IF(A11944=0,0,A11944*LABOR_HRS_WK_TOM*SEASON_WEEKS*(1+DIM_PCT_TOM)^A11944)</f>
        <v>9007.0660478574282</v>
      </c>
      <c r="F11944" s="5">
        <f>IF(B11944=0,0,B11944*LABOR_HRS_WK_CAR*SEASON_WEEKS*(1+DIM_PCT_CAR)^B11944)</f>
        <v>249.62400827032462</v>
      </c>
      <c r="G11944" s="5">
        <f>IF(C11944=0,0,C11944*LABOR_HRS_WK_MES*SEASON_WEEKS*(1+DIM_PCT_MES)^C11944)</f>
        <v>239.41848456573481</v>
      </c>
      <c r="H11944" s="5">
        <f>E11944+F11944+G11944</f>
        <v>9496.1085406934872</v>
      </c>
      <c r="I11944" s="5">
        <f>MIN(H11944,FARMER_HRS)</f>
        <v>720</v>
      </c>
      <c r="J11944" s="5">
        <f>MAX(0,H11944-FARMER_HRS)</f>
        <v>8776.1085406934872</v>
      </c>
      <c r="K11944" s="2">
        <f>I11944*FARMER_RATE+J11944*TEMP_WORKER_RATE</f>
        <v>177362.99549815082</v>
      </c>
      <c r="L11944" s="2">
        <f>A11944*PRICE_TOM+B11944*PRICE_CAR+C11944*PRICE_MES</f>
        <v>186558</v>
      </c>
      <c r="M11944" s="2">
        <f>A11944*FERT_BED_TOM+B11944*FERT_BED_CAR+C11944*FERT_BED_MES</f>
        <v>23320</v>
      </c>
      <c r="N11944" s="6">
        <f>IF(AND(D11944&lt;=TOTAL_BEDS,J11944&lt;=TEMP_WORKER_MAX*TEMP_WORKER_HRS),1,0)</f>
        <v>0</v>
      </c>
      <c r="O11944" s="2">
        <f>L11944-M11944-K11944-FIXED_COSTS</f>
        <v>-34124.99549815082</v>
      </c>
      <c r="P11944" s="2">
        <f>IF(N11944=1,O11944,"")</f>
      </c>
    </row>
    <row r="11945">
      <c r="A11945" s="6">
        <v>18</v>
      </c>
      <c r="B11945" s="6">
        <v>7</v>
      </c>
      <c r="C11945" s="6">
        <v>6</v>
      </c>
      <c r="D11945" s="6">
        <f>A11945+B11945+C11945</f>
        <v>31</v>
      </c>
      <c r="E11945" s="5">
        <f>IF(A11945=0,0,A11945*LABOR_HRS_WK_TOM*SEASON_WEEKS*(1+DIM_PCT_TOM)^A11945)</f>
        <v>9007.0660478574282</v>
      </c>
      <c r="F11945" s="5">
        <f>IF(B11945=0,0,B11945*LABOR_HRS_WK_CAR*SEASON_WEEKS*(1+DIM_PCT_CAR)^B11945)</f>
        <v>249.62400827032462</v>
      </c>
      <c r="G11945" s="5">
        <f>IF(C11945=0,0,C11945*LABOR_HRS_WK_MES*SEASON_WEEKS*(1+DIM_PCT_MES)^C11945)</f>
        <v>290.89345874736773</v>
      </c>
      <c r="H11945" s="5">
        <f>E11945+F11945+G11945</f>
        <v>9547.5835148751212</v>
      </c>
      <c r="I11945" s="5">
        <f>MIN(H11945,FARMER_HRS)</f>
        <v>720</v>
      </c>
      <c r="J11945" s="5">
        <f>MAX(0,H11945-FARMER_HRS)</f>
        <v>8827.5835148751212</v>
      </c>
      <c r="K11945" s="2">
        <f>I11945*FARMER_RATE+J11945*TEMP_WORKER_RATE</f>
        <v>178256.65824435974</v>
      </c>
      <c r="L11945" s="2">
        <f>A11945*PRICE_TOM+B11945*PRICE_CAR+C11945*PRICE_MES</f>
        <v>189258</v>
      </c>
      <c r="M11945" s="2">
        <f>A11945*FERT_BED_TOM+B11945*FERT_BED_CAR+C11945*FERT_BED_MES</f>
        <v>24200</v>
      </c>
      <c r="N11945" s="6">
        <f>IF(AND(D11945&lt;=TOTAL_BEDS,J11945&lt;=TEMP_WORKER_MAX*TEMP_WORKER_HRS),1,0)</f>
        <v>0</v>
      </c>
      <c r="O11945" s="2">
        <f>L11945-M11945-K11945-FIXED_COSTS</f>
        <v>-33198.658244359744</v>
      </c>
      <c r="P11945" s="2">
        <f>IF(N11945=1,O11945,"")</f>
      </c>
    </row>
    <row r="11946">
      <c r="A11946" s="6">
        <v>18</v>
      </c>
      <c r="B11946" s="6">
        <v>7</v>
      </c>
      <c r="C11946" s="6">
        <v>7</v>
      </c>
      <c r="D11946" s="6">
        <f>A11946+B11946+C11946</f>
        <v>32</v>
      </c>
      <c r="E11946" s="5">
        <f>IF(A11946=0,0,A11946*LABOR_HRS_WK_TOM*SEASON_WEEKS*(1+DIM_PCT_TOM)^A11946)</f>
        <v>9007.0660478574282</v>
      </c>
      <c r="F11946" s="5">
        <f>IF(B11946=0,0,B11946*LABOR_HRS_WK_CAR*SEASON_WEEKS*(1+DIM_PCT_CAR)^B11946)</f>
        <v>249.62400827032462</v>
      </c>
      <c r="G11946" s="5">
        <f>IF(C11946=0,0,C11946*LABOR_HRS_WK_MES*SEASON_WEEKS*(1+DIM_PCT_MES)^C11946)</f>
        <v>343.61789814532818</v>
      </c>
      <c r="H11946" s="5">
        <f>E11946+F11946+G11946</f>
        <v>9600.3079542730811</v>
      </c>
      <c r="I11946" s="5">
        <f>MIN(H11946,FARMER_HRS)</f>
        <v>720</v>
      </c>
      <c r="J11946" s="5">
        <f>MAX(0,H11946-FARMER_HRS)</f>
        <v>8880.3079542730811</v>
      </c>
      <c r="K11946" s="2">
        <f>I11946*FARMER_RATE+J11946*TEMP_WORKER_RATE</f>
        <v>179172.01309501877</v>
      </c>
      <c r="L11946" s="2">
        <f>A11946*PRICE_TOM+B11946*PRICE_CAR+C11946*PRICE_MES</f>
        <v>191958</v>
      </c>
      <c r="M11946" s="2">
        <f>A11946*FERT_BED_TOM+B11946*FERT_BED_CAR+C11946*FERT_BED_MES</f>
        <v>25080</v>
      </c>
      <c r="N11946" s="6">
        <f>IF(AND(D11946&lt;=TOTAL_BEDS,J11946&lt;=TEMP_WORKER_MAX*TEMP_WORKER_HRS),1,0)</f>
        <v>0</v>
      </c>
      <c r="O11946" s="2">
        <f>L11946-M11946-K11946-FIXED_COSTS</f>
        <v>-32294.013095018774</v>
      </c>
      <c r="P11946" s="2">
        <f>IF(N11946=1,O11946,"")</f>
      </c>
    </row>
    <row r="11947">
      <c r="A11947" s="6">
        <v>18</v>
      </c>
      <c r="B11947" s="6">
        <v>7</v>
      </c>
      <c r="C11947" s="6">
        <v>8</v>
      </c>
      <c r="D11947" s="6">
        <f>A11947+B11947+C11947</f>
        <v>33</v>
      </c>
      <c r="E11947" s="5">
        <f>IF(A11947=0,0,A11947*LABOR_HRS_WK_TOM*SEASON_WEEKS*(1+DIM_PCT_TOM)^A11947)</f>
        <v>9007.0660478574282</v>
      </c>
      <c r="F11947" s="5">
        <f>IF(B11947=0,0,B11947*LABOR_HRS_WK_CAR*SEASON_WEEKS*(1+DIM_PCT_CAR)^B11947)</f>
        <v>249.62400827032462</v>
      </c>
      <c r="G11947" s="5">
        <f>IF(C11947=0,0,C11947*LABOR_HRS_WK_MES*SEASON_WEEKS*(1+DIM_PCT_MES)^C11947)</f>
        <v>397.61499642530833</v>
      </c>
      <c r="H11947" s="5">
        <f>E11947+F11947+G11947</f>
        <v>9654.3050525530616</v>
      </c>
      <c r="I11947" s="5">
        <f>MIN(H11947,FARMER_HRS)</f>
        <v>720</v>
      </c>
      <c r="J11947" s="5">
        <f>MAX(0,H11947-FARMER_HRS)</f>
        <v>8934.3050525530616</v>
      </c>
      <c r="K11947" s="2">
        <f>I11947*FARMER_RATE+J11947*TEMP_WORKER_RATE</f>
        <v>180109.46271793509</v>
      </c>
      <c r="L11947" s="2">
        <f>A11947*PRICE_TOM+B11947*PRICE_CAR+C11947*PRICE_MES</f>
        <v>194658</v>
      </c>
      <c r="M11947" s="2">
        <f>A11947*FERT_BED_TOM+B11947*FERT_BED_CAR+C11947*FERT_BED_MES</f>
        <v>25960</v>
      </c>
      <c r="N11947" s="6">
        <f>IF(AND(D11947&lt;=TOTAL_BEDS,J11947&lt;=TEMP_WORKER_MAX*TEMP_WORKER_HRS),1,0)</f>
        <v>0</v>
      </c>
      <c r="O11947" s="2">
        <f>L11947-M11947-K11947-FIXED_COSTS</f>
        <v>-31411.462717935094</v>
      </c>
      <c r="P11947" s="2">
        <f>IF(N11947=1,O11947,"")</f>
      </c>
    </row>
    <row r="11948">
      <c r="A11948" s="6">
        <v>18</v>
      </c>
      <c r="B11948" s="6">
        <v>7</v>
      </c>
      <c r="C11948" s="6">
        <v>9</v>
      </c>
      <c r="D11948" s="6">
        <f>A11948+B11948+C11948</f>
        <v>34</v>
      </c>
      <c r="E11948" s="5">
        <f>IF(A11948=0,0,A11948*LABOR_HRS_WK_TOM*SEASON_WEEKS*(1+DIM_PCT_TOM)^A11948)</f>
        <v>9007.0660478574282</v>
      </c>
      <c r="F11948" s="5">
        <f>IF(B11948=0,0,B11948*LABOR_HRS_WK_CAR*SEASON_WEEKS*(1+DIM_PCT_CAR)^B11948)</f>
        <v>249.62400827032462</v>
      </c>
      <c r="G11948" s="5">
        <f>IF(C11948=0,0,C11948*LABOR_HRS_WK_MES*SEASON_WEEKS*(1+DIM_PCT_MES)^C11948)</f>
        <v>452.90833186570273</v>
      </c>
      <c r="H11948" s="5">
        <f>E11948+F11948+G11948</f>
        <v>9709.5983879934556</v>
      </c>
      <c r="I11948" s="5">
        <f>MIN(H11948,FARMER_HRS)</f>
        <v>720</v>
      </c>
      <c r="J11948" s="5">
        <f>MAX(0,H11948-FARMER_HRS)</f>
        <v>8989.5983879934556</v>
      </c>
      <c r="K11948" s="2">
        <f>I11948*FARMER_RATE+J11948*TEMP_WORKER_RATE</f>
        <v>181069.41645821973</v>
      </c>
      <c r="L11948" s="2">
        <f>A11948*PRICE_TOM+B11948*PRICE_CAR+C11948*PRICE_MES</f>
        <v>197358</v>
      </c>
      <c r="M11948" s="2">
        <f>A11948*FERT_BED_TOM+B11948*FERT_BED_CAR+C11948*FERT_BED_MES</f>
        <v>26840</v>
      </c>
      <c r="N11948" s="6">
        <f>IF(AND(D11948&lt;=TOTAL_BEDS,J11948&lt;=TEMP_WORKER_MAX*TEMP_WORKER_HRS),1,0)</f>
        <v>0</v>
      </c>
      <c r="O11948" s="2">
        <f>L11948-M11948-K11948-FIXED_COSTS</f>
        <v>-30551.416458219726</v>
      </c>
      <c r="P11948" s="2">
        <f>IF(N11948=1,O11948,"")</f>
      </c>
    </row>
    <row r="11949">
      <c r="A11949" s="6">
        <v>18</v>
      </c>
      <c r="B11949" s="6">
        <v>7</v>
      </c>
      <c r="C11949" s="6">
        <v>10</v>
      </c>
      <c r="D11949" s="6">
        <f>A11949+B11949+C11949</f>
        <v>35</v>
      </c>
      <c r="E11949" s="5">
        <f>IF(A11949=0,0,A11949*LABOR_HRS_WK_TOM*SEASON_WEEKS*(1+DIM_PCT_TOM)^A11949)</f>
        <v>9007.0660478574282</v>
      </c>
      <c r="F11949" s="5">
        <f>IF(B11949=0,0,B11949*LABOR_HRS_WK_CAR*SEASON_WEEKS*(1+DIM_PCT_CAR)^B11949)</f>
        <v>249.62400827032462</v>
      </c>
      <c r="G11949" s="5">
        <f>IF(C11949=0,0,C11949*LABOR_HRS_WK_MES*SEASON_WEEKS*(1+DIM_PCT_MES)^C11949)</f>
        <v>509.52187334891551</v>
      </c>
      <c r="H11949" s="5">
        <f>E11949+F11949+G11949</f>
        <v>9766.2119294766671</v>
      </c>
      <c r="I11949" s="5">
        <f>MIN(H11949,FARMER_HRS)</f>
        <v>720</v>
      </c>
      <c r="J11949" s="5">
        <f>MAX(0,H11949-FARMER_HRS)</f>
        <v>9046.2119294766671</v>
      </c>
      <c r="K11949" s="2">
        <f>I11949*FARMER_RATE+J11949*TEMP_WORKER_RATE</f>
        <v>182052.29044230326</v>
      </c>
      <c r="L11949" s="2">
        <f>A11949*PRICE_TOM+B11949*PRICE_CAR+C11949*PRICE_MES</f>
        <v>200058</v>
      </c>
      <c r="M11949" s="2">
        <f>A11949*FERT_BED_TOM+B11949*FERT_BED_CAR+C11949*FERT_BED_MES</f>
        <v>27720</v>
      </c>
      <c r="N11949" s="6">
        <f>IF(AND(D11949&lt;=TOTAL_BEDS,J11949&lt;=TEMP_WORKER_MAX*TEMP_WORKER_HRS),1,0)</f>
        <v>0</v>
      </c>
      <c r="O11949" s="2">
        <f>L11949-M11949-K11949-FIXED_COSTS</f>
        <v>-29714.29044230326</v>
      </c>
      <c r="P11949" s="2">
        <f>IF(N11949=1,O11949,"")</f>
      </c>
    </row>
    <row r="11950">
      <c r="A11950" s="6">
        <v>18</v>
      </c>
      <c r="B11950" s="6">
        <v>7</v>
      </c>
      <c r="C11950" s="6">
        <v>11</v>
      </c>
      <c r="D11950" s="6">
        <f>A11950+B11950+C11950</f>
        <v>36</v>
      </c>
      <c r="E11950" s="5">
        <f>IF(A11950=0,0,A11950*LABOR_HRS_WK_TOM*SEASON_WEEKS*(1+DIM_PCT_TOM)^A11950)</f>
        <v>9007.0660478574282</v>
      </c>
      <c r="F11950" s="5">
        <f>IF(B11950=0,0,B11950*LABOR_HRS_WK_CAR*SEASON_WEEKS*(1+DIM_PCT_CAR)^B11950)</f>
        <v>249.62400827032462</v>
      </c>
      <c r="G11950" s="5">
        <f>IF(C11950=0,0,C11950*LABOR_HRS_WK_MES*SEASON_WEEKS*(1+DIM_PCT_MES)^C11950)</f>
        <v>567.47998644235463</v>
      </c>
      <c r="H11950" s="5">
        <f>E11950+F11950+G11950</f>
        <v>9824.1700425701074</v>
      </c>
      <c r="I11950" s="5">
        <f>MIN(H11950,FARMER_HRS)</f>
        <v>720</v>
      </c>
      <c r="J11950" s="5">
        <f>MAX(0,H11950-FARMER_HRS)</f>
        <v>9104.1700425701074</v>
      </c>
      <c r="K11950" s="2">
        <f>I11950*FARMER_RATE+J11950*TEMP_WORKER_RATE</f>
        <v>183058.5076835088</v>
      </c>
      <c r="L11950" s="2">
        <f>A11950*PRICE_TOM+B11950*PRICE_CAR+C11950*PRICE_MES</f>
        <v>202758</v>
      </c>
      <c r="M11950" s="2">
        <f>A11950*FERT_BED_TOM+B11950*FERT_BED_CAR+C11950*FERT_BED_MES</f>
        <v>28600</v>
      </c>
      <c r="N11950" s="6">
        <f>IF(AND(D11950&lt;=TOTAL_BEDS,J11950&lt;=TEMP_WORKER_MAX*TEMP_WORKER_HRS),1,0)</f>
        <v>0</v>
      </c>
      <c r="O11950" s="2">
        <f>L11950-M11950-K11950-FIXED_COSTS</f>
        <v>-28900.507683508797</v>
      </c>
      <c r="P11950" s="2">
        <f>IF(N11950=1,O11950,"")</f>
      </c>
    </row>
    <row r="11951">
      <c r="A11951" s="6">
        <v>18</v>
      </c>
      <c r="B11951" s="6">
        <v>7</v>
      </c>
      <c r="C11951" s="6">
        <v>12</v>
      </c>
      <c r="D11951" s="6">
        <f>A11951+B11951+C11951</f>
        <v>37</v>
      </c>
      <c r="E11951" s="5">
        <f>IF(A11951=0,0,A11951*LABOR_HRS_WK_TOM*SEASON_WEEKS*(1+DIM_PCT_TOM)^A11951)</f>
        <v>9007.0660478574282</v>
      </c>
      <c r="F11951" s="5">
        <f>IF(B11951=0,0,B11951*LABOR_HRS_WK_CAR*SEASON_WEEKS*(1+DIM_PCT_CAR)^B11951)</f>
        <v>249.62400827032462</v>
      </c>
      <c r="G11951" s="5">
        <f>IF(C11951=0,0,C11951*LABOR_HRS_WK_MES*SEASON_WEEKS*(1+DIM_PCT_MES)^C11951)</f>
        <v>626.807439570419</v>
      </c>
      <c r="H11951" s="5">
        <f>E11951+F11951+G11951</f>
        <v>9883.4974956981714</v>
      </c>
      <c r="I11951" s="5">
        <f>MIN(H11951,FARMER_HRS)</f>
        <v>720</v>
      </c>
      <c r="J11951" s="5">
        <f>MAX(0,H11951-FARMER_HRS)</f>
        <v>9163.4974956981714</v>
      </c>
      <c r="K11951" s="2">
        <f>I11951*FARMER_RATE+J11951*TEMP_WORKER_RATE</f>
        <v>184088.49818920437</v>
      </c>
      <c r="L11951" s="2">
        <f>A11951*PRICE_TOM+B11951*PRICE_CAR+C11951*PRICE_MES</f>
        <v>205458</v>
      </c>
      <c r="M11951" s="2">
        <f>A11951*FERT_BED_TOM+B11951*FERT_BED_CAR+C11951*FERT_BED_MES</f>
        <v>29480</v>
      </c>
      <c r="N11951" s="6">
        <f>IF(AND(D11951&lt;=TOTAL_BEDS,J11951&lt;=TEMP_WORKER_MAX*TEMP_WORKER_HRS),1,0)</f>
        <v>0</v>
      </c>
      <c r="O11951" s="2">
        <f>L11951-M11951-K11951-FIXED_COSTS</f>
        <v>-28110.498189204372</v>
      </c>
      <c r="P11951" s="2">
        <f>IF(N11951=1,O11951,"")</f>
      </c>
    </row>
    <row r="11952">
      <c r="A11952" s="6">
        <v>18</v>
      </c>
      <c r="B11952" s="6">
        <v>7</v>
      </c>
      <c r="C11952" s="6">
        <v>13</v>
      </c>
      <c r="D11952" s="6">
        <f>A11952+B11952+C11952</f>
        <v>38</v>
      </c>
      <c r="E11952" s="5">
        <f>IF(A11952=0,0,A11952*LABOR_HRS_WK_TOM*SEASON_WEEKS*(1+DIM_PCT_TOM)^A11952)</f>
        <v>9007.0660478574282</v>
      </c>
      <c r="F11952" s="5">
        <f>IF(B11952=0,0,B11952*LABOR_HRS_WK_CAR*SEASON_WEEKS*(1+DIM_PCT_CAR)^B11952)</f>
        <v>249.62400827032462</v>
      </c>
      <c r="G11952" s="5">
        <f>IF(C11952=0,0,C11952*LABOR_HRS_WK_MES*SEASON_WEEKS*(1+DIM_PCT_MES)^C11952)</f>
        <v>687.52941027880331</v>
      </c>
      <c r="H11952" s="5">
        <f>E11952+F11952+G11952</f>
        <v>9944.2194664065555</v>
      </c>
      <c r="I11952" s="5">
        <f>MIN(H11952,FARMER_HRS)</f>
        <v>720</v>
      </c>
      <c r="J11952" s="5">
        <f>MAX(0,H11952-FARMER_HRS)</f>
        <v>9224.2194664065555</v>
      </c>
      <c r="K11952" s="2">
        <f>I11952*FARMER_RATE+J11952*TEMP_WORKER_RATE</f>
        <v>185142.69906955826</v>
      </c>
      <c r="L11952" s="2">
        <f>A11952*PRICE_TOM+B11952*PRICE_CAR+C11952*PRICE_MES</f>
        <v>208158</v>
      </c>
      <c r="M11952" s="2">
        <f>A11952*FERT_BED_TOM+B11952*FERT_BED_CAR+C11952*FERT_BED_MES</f>
        <v>30360</v>
      </c>
      <c r="N11952" s="6">
        <f>IF(AND(D11952&lt;=TOTAL_BEDS,J11952&lt;=TEMP_WORKER_MAX*TEMP_WORKER_HRS),1,0)</f>
        <v>0</v>
      </c>
      <c r="O11952" s="2">
        <f>L11952-M11952-K11952-FIXED_COSTS</f>
        <v>-27344.699069558264</v>
      </c>
      <c r="P11952" s="2">
        <f>IF(N11952=1,O11952,"")</f>
      </c>
    </row>
    <row r="11953">
      <c r="A11953" s="6">
        <v>18</v>
      </c>
      <c r="B11953" s="6">
        <v>7</v>
      </c>
      <c r="C11953" s="6">
        <v>14</v>
      </c>
      <c r="D11953" s="6">
        <f>A11953+B11953+C11953</f>
        <v>39</v>
      </c>
      <c r="E11953" s="5">
        <f>IF(A11953=0,0,A11953*LABOR_HRS_WK_TOM*SEASON_WEEKS*(1+DIM_PCT_TOM)^A11953)</f>
        <v>9007.0660478574282</v>
      </c>
      <c r="F11953" s="5">
        <f>IF(B11953=0,0,B11953*LABOR_HRS_WK_CAR*SEASON_WEEKS*(1+DIM_PCT_CAR)^B11953)</f>
        <v>249.62400827032462</v>
      </c>
      <c r="G11953" s="5">
        <f>IF(C11953=0,0,C11953*LABOR_HRS_WK_MES*SEASON_WEEKS*(1+DIM_PCT_MES)^C11953)</f>
        <v>749.67149159246435</v>
      </c>
      <c r="H11953" s="5">
        <f>E11953+F11953+G11953</f>
        <v>10006.361547720217</v>
      </c>
      <c r="I11953" s="5">
        <f>MIN(H11953,FARMER_HRS)</f>
        <v>720</v>
      </c>
      <c r="J11953" s="5">
        <f>MAX(0,H11953-FARMER_HRS)</f>
        <v>9286.3615477202165</v>
      </c>
      <c r="K11953" s="2">
        <f>I11953*FARMER_RATE+J11953*TEMP_WORKER_RATE</f>
        <v>186221.55464792042</v>
      </c>
      <c r="L11953" s="2">
        <f>A11953*PRICE_TOM+B11953*PRICE_CAR+C11953*PRICE_MES</f>
        <v>210858</v>
      </c>
      <c r="M11953" s="2">
        <f>A11953*FERT_BED_TOM+B11953*FERT_BED_CAR+C11953*FERT_BED_MES</f>
        <v>31240</v>
      </c>
      <c r="N11953" s="6">
        <f>IF(AND(D11953&lt;=TOTAL_BEDS,J11953&lt;=TEMP_WORKER_MAX*TEMP_WORKER_HRS),1,0)</f>
        <v>0</v>
      </c>
      <c r="O11953" s="2">
        <f>L11953-M11953-K11953-FIXED_COSTS</f>
        <v>-26603.55464792042</v>
      </c>
      <c r="P11953" s="2">
        <f>IF(N11953=1,O11953,"")</f>
      </c>
    </row>
    <row r="11954">
      <c r="A11954" s="6">
        <v>18</v>
      </c>
      <c r="B11954" s="6">
        <v>7</v>
      </c>
      <c r="C11954" s="6">
        <v>15</v>
      </c>
      <c r="D11954" s="6">
        <f>A11954+B11954+C11954</f>
        <v>40</v>
      </c>
      <c r="E11954" s="5">
        <f>IF(A11954=0,0,A11954*LABOR_HRS_WK_TOM*SEASON_WEEKS*(1+DIM_PCT_TOM)^A11954)</f>
        <v>9007.0660478574282</v>
      </c>
      <c r="F11954" s="5">
        <f>IF(B11954=0,0,B11954*LABOR_HRS_WK_CAR*SEASON_WEEKS*(1+DIM_PCT_CAR)^B11954)</f>
        <v>249.62400827032462</v>
      </c>
      <c r="G11954" s="5">
        <f>IF(C11954=0,0,C11954*LABOR_HRS_WK_MES*SEASON_WEEKS*(1+DIM_PCT_MES)^C11954)</f>
        <v>813.25969846861074</v>
      </c>
      <c r="H11954" s="5">
        <f>E11954+F11954+G11954</f>
        <v>10069.949754596364</v>
      </c>
      <c r="I11954" s="5">
        <f>MIN(H11954,FARMER_HRS)</f>
        <v>720</v>
      </c>
      <c r="J11954" s="5">
        <f>MAX(0,H11954-FARMER_HRS)</f>
        <v>9349.9497545963641</v>
      </c>
      <c r="K11954" s="2">
        <f>I11954*FARMER_RATE+J11954*TEMP_WORKER_RATE</f>
        <v>187325.51657285355</v>
      </c>
      <c r="L11954" s="2">
        <f>A11954*PRICE_TOM+B11954*PRICE_CAR+C11954*PRICE_MES</f>
        <v>213558</v>
      </c>
      <c r="M11954" s="2">
        <f>A11954*FERT_BED_TOM+B11954*FERT_BED_CAR+C11954*FERT_BED_MES</f>
        <v>32120</v>
      </c>
      <c r="N11954" s="6">
        <f>IF(AND(D11954&lt;=TOTAL_BEDS,J11954&lt;=TEMP_WORKER_MAX*TEMP_WORKER_HRS),1,0)</f>
        <v>0</v>
      </c>
      <c r="O11954" s="2">
        <f>L11954-M11954-K11954-FIXED_COSTS</f>
        <v>-25887.51657285355</v>
      </c>
      <c r="P11954" s="2">
        <f>IF(N11954=1,O11954,"")</f>
      </c>
    </row>
    <row r="11955">
      <c r="A11955" s="6">
        <v>18</v>
      </c>
      <c r="B11955" s="6">
        <v>7</v>
      </c>
      <c r="C11955" s="6">
        <v>16</v>
      </c>
      <c r="D11955" s="6">
        <f>A11955+B11955+C11955</f>
        <v>41</v>
      </c>
      <c r="E11955" s="5">
        <f>IF(A11955=0,0,A11955*LABOR_HRS_WK_TOM*SEASON_WEEKS*(1+DIM_PCT_TOM)^A11955)</f>
        <v>9007.0660478574282</v>
      </c>
      <c r="F11955" s="5">
        <f>IF(B11955=0,0,B11955*LABOR_HRS_WK_CAR*SEASON_WEEKS*(1+DIM_PCT_CAR)^B11955)</f>
        <v>249.62400827032462</v>
      </c>
      <c r="G11955" s="5">
        <f>IF(C11955=0,0,C11955*LABOR_HRS_WK_MES*SEASON_WEEKS*(1+DIM_PCT_MES)^C11955)</f>
        <v>878.32047434609967</v>
      </c>
      <c r="H11955" s="5">
        <f>E11955+F11955+G11955</f>
        <v>10135.010530473852</v>
      </c>
      <c r="I11955" s="5">
        <f>MIN(H11955,FARMER_HRS)</f>
        <v>720</v>
      </c>
      <c r="J11955" s="5">
        <f>MAX(0,H11955-FARMER_HRS)</f>
        <v>9415.0105304738518</v>
      </c>
      <c r="K11955" s="2">
        <f>I11955*FARMER_RATE+J11955*TEMP_WORKER_RATE</f>
        <v>188455.04393183769</v>
      </c>
      <c r="L11955" s="2">
        <f>A11955*PRICE_TOM+B11955*PRICE_CAR+C11955*PRICE_MES</f>
        <v>216258</v>
      </c>
      <c r="M11955" s="2">
        <f>A11955*FERT_BED_TOM+B11955*FERT_BED_CAR+C11955*FERT_BED_MES</f>
        <v>33000</v>
      </c>
      <c r="N11955" s="6">
        <f>IF(AND(D11955&lt;=TOTAL_BEDS,J11955&lt;=TEMP_WORKER_MAX*TEMP_WORKER_HRS),1,0)</f>
        <v>0</v>
      </c>
      <c r="O11955" s="2">
        <f>L11955-M11955-K11955-FIXED_COSTS</f>
        <v>-25197.043931837688</v>
      </c>
      <c r="P11955" s="2">
        <f>IF(N11955=1,O11955,"")</f>
      </c>
    </row>
    <row r="11956">
      <c r="A11956" s="6">
        <v>18</v>
      </c>
      <c r="B11956" s="6">
        <v>7</v>
      </c>
      <c r="C11956" s="6">
        <v>17</v>
      </c>
      <c r="D11956" s="6">
        <f>A11956+B11956+C11956</f>
        <v>42</v>
      </c>
      <c r="E11956" s="5">
        <f>IF(A11956=0,0,A11956*LABOR_HRS_WK_TOM*SEASON_WEEKS*(1+DIM_PCT_TOM)^A11956)</f>
        <v>9007.0660478574282</v>
      </c>
      <c r="F11956" s="5">
        <f>IF(B11956=0,0,B11956*LABOR_HRS_WK_CAR*SEASON_WEEKS*(1+DIM_PCT_CAR)^B11956)</f>
        <v>249.62400827032462</v>
      </c>
      <c r="G11956" s="5">
        <f>IF(C11956=0,0,C11956*LABOR_HRS_WK_MES*SEASON_WEEKS*(1+DIM_PCT_MES)^C11956)</f>
        <v>944.88069779263992</v>
      </c>
      <c r="H11956" s="5">
        <f>E11956+F11956+G11956</f>
        <v>10201.570753920392</v>
      </c>
      <c r="I11956" s="5">
        <f>MIN(H11956,FARMER_HRS)</f>
        <v>720</v>
      </c>
      <c r="J11956" s="5">
        <f>MAX(0,H11956-FARMER_HRS)</f>
        <v>9481.5707539203922</v>
      </c>
      <c r="K11956" s="2">
        <f>I11956*FARMER_RATE+J11956*TEMP_WORKER_RATE</f>
        <v>189610.60336667346</v>
      </c>
      <c r="L11956" s="2">
        <f>A11956*PRICE_TOM+B11956*PRICE_CAR+C11956*PRICE_MES</f>
        <v>218958</v>
      </c>
      <c r="M11956" s="2">
        <f>A11956*FERT_BED_TOM+B11956*FERT_BED_CAR+C11956*FERT_BED_MES</f>
        <v>33880</v>
      </c>
      <c r="N11956" s="6">
        <f>IF(AND(D11956&lt;=TOTAL_BEDS,J11956&lt;=TEMP_WORKER_MAX*TEMP_WORKER_HRS),1,0)</f>
        <v>0</v>
      </c>
      <c r="O11956" s="2">
        <f>L11956-M11956-K11956-FIXED_COSTS</f>
        <v>-24532.603366673458</v>
      </c>
      <c r="P11956" s="2">
        <f>IF(N11956=1,O11956,"")</f>
      </c>
    </row>
    <row r="11957">
      <c r="A11957" s="6">
        <v>18</v>
      </c>
      <c r="B11957" s="6">
        <v>7</v>
      </c>
      <c r="C11957" s="6">
        <v>18</v>
      </c>
      <c r="D11957" s="6">
        <f>A11957+B11957+C11957</f>
        <v>43</v>
      </c>
      <c r="E11957" s="5">
        <f>IF(A11957=0,0,A11957*LABOR_HRS_WK_TOM*SEASON_WEEKS*(1+DIM_PCT_TOM)^A11957)</f>
        <v>9007.0660478574282</v>
      </c>
      <c r="F11957" s="5">
        <f>IF(B11957=0,0,B11957*LABOR_HRS_WK_CAR*SEASON_WEEKS*(1+DIM_PCT_CAR)^B11957)</f>
        <v>249.62400827032462</v>
      </c>
      <c r="G11957" s="5">
        <f>IF(C11957=0,0,C11957*LABOR_HRS_WK_MES*SEASON_WEEKS*(1+DIM_PCT_MES)^C11957)</f>
        <v>1012.9676892512272</v>
      </c>
      <c r="H11957" s="5">
        <f>E11957+F11957+G11957</f>
        <v>10269.65774537898</v>
      </c>
      <c r="I11957" s="5">
        <f>MIN(H11957,FARMER_HRS)</f>
        <v>720</v>
      </c>
      <c r="J11957" s="5">
        <f>MAX(0,H11957-FARMER_HRS)</f>
        <v>9549.65774537898</v>
      </c>
      <c r="K11957" s="2">
        <f>I11957*FARMER_RATE+J11957*TEMP_WORKER_RATE</f>
        <v>190792.66919060727</v>
      </c>
      <c r="L11957" s="2">
        <f>A11957*PRICE_TOM+B11957*PRICE_CAR+C11957*PRICE_MES</f>
        <v>221658</v>
      </c>
      <c r="M11957" s="2">
        <f>A11957*FERT_BED_TOM+B11957*FERT_BED_CAR+C11957*FERT_BED_MES</f>
        <v>34760</v>
      </c>
      <c r="N11957" s="6">
        <f>IF(AND(D11957&lt;=TOTAL_BEDS,J11957&lt;=TEMP_WORKER_MAX*TEMP_WORKER_HRS),1,0)</f>
        <v>0</v>
      </c>
      <c r="O11957" s="2">
        <f>L11957-M11957-K11957-FIXED_COSTS</f>
        <v>-23894.669190607267</v>
      </c>
      <c r="P11957" s="2">
        <f>IF(N11957=1,O11957,"")</f>
      </c>
    </row>
    <row r="11958">
      <c r="A11958" s="6">
        <v>18</v>
      </c>
      <c r="B11958" s="6">
        <v>7</v>
      </c>
      <c r="C11958" s="6">
        <v>19</v>
      </c>
      <c r="D11958" s="6">
        <f>A11958+B11958+C11958</f>
        <v>44</v>
      </c>
      <c r="E11958" s="5">
        <f>IF(A11958=0,0,A11958*LABOR_HRS_WK_TOM*SEASON_WEEKS*(1+DIM_PCT_TOM)^A11958)</f>
        <v>9007.0660478574282</v>
      </c>
      <c r="F11958" s="5">
        <f>IF(B11958=0,0,B11958*LABOR_HRS_WK_CAR*SEASON_WEEKS*(1+DIM_PCT_CAR)^B11958)</f>
        <v>249.62400827032462</v>
      </c>
      <c r="G11958" s="5">
        <f>IF(C11958=0,0,C11958*LABOR_HRS_WK_MES*SEASON_WEEKS*(1+DIM_PCT_MES)^C11958)</f>
        <v>1082.6092178872491</v>
      </c>
      <c r="H11958" s="5">
        <f>E11958+F11958+G11958</f>
        <v>10339.299274015002</v>
      </c>
      <c r="I11958" s="5">
        <f>MIN(H11958,FARMER_HRS)</f>
        <v>720</v>
      </c>
      <c r="J11958" s="5">
        <f>MAX(0,H11958-FARMER_HRS)</f>
        <v>9619.2992740150021</v>
      </c>
      <c r="K11958" s="2">
        <f>I11958*FARMER_RATE+J11958*TEMP_WORKER_RATE</f>
        <v>192001.72350720491</v>
      </c>
      <c r="L11958" s="2">
        <f>A11958*PRICE_TOM+B11958*PRICE_CAR+C11958*PRICE_MES</f>
        <v>224358</v>
      </c>
      <c r="M11958" s="2">
        <f>A11958*FERT_BED_TOM+B11958*FERT_BED_CAR+C11958*FERT_BED_MES</f>
        <v>35640</v>
      </c>
      <c r="N11958" s="6">
        <f>IF(AND(D11958&lt;=TOTAL_BEDS,J11958&lt;=TEMP_WORKER_MAX*TEMP_WORKER_HRS),1,0)</f>
        <v>0</v>
      </c>
      <c r="O11958" s="2">
        <f>L11958-M11958-K11958-FIXED_COSTS</f>
        <v>-23283.723507204908</v>
      </c>
      <c r="P11958" s="2">
        <f>IF(N11958=1,O11958,"")</f>
      </c>
    </row>
    <row r="11959">
      <c r="A11959" s="6">
        <v>18</v>
      </c>
      <c r="B11959" s="6">
        <v>7</v>
      </c>
      <c r="C11959" s="6">
        <v>20</v>
      </c>
      <c r="D11959" s="6">
        <f>A11959+B11959+C11959</f>
        <v>45</v>
      </c>
      <c r="E11959" s="5">
        <f>IF(A11959=0,0,A11959*LABOR_HRS_WK_TOM*SEASON_WEEKS*(1+DIM_PCT_TOM)^A11959)</f>
        <v>9007.0660478574282</v>
      </c>
      <c r="F11959" s="5">
        <f>IF(B11959=0,0,B11959*LABOR_HRS_WK_CAR*SEASON_WEEKS*(1+DIM_PCT_CAR)^B11959)</f>
        <v>249.62400827032462</v>
      </c>
      <c r="G11959" s="5">
        <f>IF(C11959=0,0,C11959*LABOR_HRS_WK_MES*SEASON_WEEKS*(1+DIM_PCT_MES)^C11959)</f>
        <v>1153.8335085377259</v>
      </c>
      <c r="H11959" s="5">
        <f>E11959+F11959+G11959</f>
        <v>10410.523564665478</v>
      </c>
      <c r="I11959" s="5">
        <f>MIN(H11959,FARMER_HRS)</f>
        <v>720</v>
      </c>
      <c r="J11959" s="5">
        <f>MAX(0,H11959-FARMER_HRS)</f>
        <v>9690.5235646654783</v>
      </c>
      <c r="K11959" s="2">
        <f>I11959*FARMER_RATE+J11959*TEMP_WORKER_RATE</f>
        <v>193238.25633099789</v>
      </c>
      <c r="L11959" s="2">
        <f>A11959*PRICE_TOM+B11959*PRICE_CAR+C11959*PRICE_MES</f>
        <v>227058</v>
      </c>
      <c r="M11959" s="2">
        <f>A11959*FERT_BED_TOM+B11959*FERT_BED_CAR+C11959*FERT_BED_MES</f>
        <v>36520</v>
      </c>
      <c r="N11959" s="6">
        <f>IF(AND(D11959&lt;=TOTAL_BEDS,J11959&lt;=TEMP_WORKER_MAX*TEMP_WORKER_HRS),1,0)</f>
        <v>0</v>
      </c>
      <c r="O11959" s="2">
        <f>L11959-M11959-K11959-FIXED_COSTS</f>
        <v>-22700.256330997887</v>
      </c>
      <c r="P11959" s="2">
        <f>IF(N11959=1,O11959,"")</f>
      </c>
    </row>
    <row r="11960">
      <c r="A11960" s="6">
        <v>18</v>
      </c>
      <c r="B11960" s="6">
        <v>7</v>
      </c>
      <c r="C11960" s="6">
        <v>21</v>
      </c>
      <c r="D11960" s="6">
        <f>A11960+B11960+C11960</f>
        <v>46</v>
      </c>
      <c r="E11960" s="5">
        <f>IF(A11960=0,0,A11960*LABOR_HRS_WK_TOM*SEASON_WEEKS*(1+DIM_PCT_TOM)^A11960)</f>
        <v>9007.0660478574282</v>
      </c>
      <c r="F11960" s="5">
        <f>IF(B11960=0,0,B11960*LABOR_HRS_WK_CAR*SEASON_WEEKS*(1+DIM_PCT_CAR)^B11960)</f>
        <v>249.62400827032462</v>
      </c>
      <c r="G11960" s="5">
        <f>IF(C11960=0,0,C11960*LABOR_HRS_WK_MES*SEASON_WEEKS*(1+DIM_PCT_MES)^C11960)</f>
        <v>1226.6692487641699</v>
      </c>
      <c r="H11960" s="5">
        <f>E11960+F11960+G11960</f>
        <v>10483.359304891923</v>
      </c>
      <c r="I11960" s="5">
        <f>MIN(H11960,FARMER_HRS)</f>
        <v>720</v>
      </c>
      <c r="J11960" s="5">
        <f>MAX(0,H11960-FARMER_HRS)</f>
        <v>9763.3593048919229</v>
      </c>
      <c r="K11960" s="2">
        <f>I11960*FARMER_RATE+J11960*TEMP_WORKER_RATE</f>
        <v>194502.76570992923</v>
      </c>
      <c r="L11960" s="2">
        <f>A11960*PRICE_TOM+B11960*PRICE_CAR+C11960*PRICE_MES</f>
        <v>229758</v>
      </c>
      <c r="M11960" s="2">
        <f>A11960*FERT_BED_TOM+B11960*FERT_BED_CAR+C11960*FERT_BED_MES</f>
        <v>37400</v>
      </c>
      <c r="N11960" s="6">
        <f>IF(AND(D11960&lt;=TOTAL_BEDS,J11960&lt;=TEMP_WORKER_MAX*TEMP_WORKER_HRS),1,0)</f>
        <v>0</v>
      </c>
      <c r="O11960" s="2">
        <f>L11960-M11960-K11960-FIXED_COSTS</f>
        <v>-22144.765709929226</v>
      </c>
      <c r="P11960" s="2">
        <f>IF(N11960=1,O11960,"")</f>
      </c>
    </row>
    <row r="11961">
      <c r="A11961" s="6">
        <v>18</v>
      </c>
      <c r="B11961" s="6">
        <v>7</v>
      </c>
      <c r="C11961" s="6">
        <v>22</v>
      </c>
      <c r="D11961" s="6">
        <f>A11961+B11961+C11961</f>
        <v>47</v>
      </c>
      <c r="E11961" s="5">
        <f>IF(A11961=0,0,A11961*LABOR_HRS_WK_TOM*SEASON_WEEKS*(1+DIM_PCT_TOM)^A11961)</f>
        <v>9007.0660478574282</v>
      </c>
      <c r="F11961" s="5">
        <f>IF(B11961=0,0,B11961*LABOR_HRS_WK_CAR*SEASON_WEEKS*(1+DIM_PCT_CAR)^B11961)</f>
        <v>249.62400827032462</v>
      </c>
      <c r="G11961" s="5">
        <f>IF(C11961=0,0,C11961*LABOR_HRS_WK_MES*SEASON_WEEKS*(1+DIM_PCT_MES)^C11961)</f>
        <v>1301.1455960105659</v>
      </c>
      <c r="H11961" s="5">
        <f>E11961+F11961+G11961</f>
        <v>10557.835652138318</v>
      </c>
      <c r="I11961" s="5">
        <f>MIN(H11961,FARMER_HRS)</f>
        <v>720</v>
      </c>
      <c r="J11961" s="5">
        <f>MAX(0,H11961-FARMER_HRS)</f>
        <v>9837.8356521383175</v>
      </c>
      <c r="K11961" s="2">
        <f>I11961*FARMER_RATE+J11961*TEMP_WORKER_RATE</f>
        <v>195795.75784962357</v>
      </c>
      <c r="L11961" s="2">
        <f>A11961*PRICE_TOM+B11961*PRICE_CAR+C11961*PRICE_MES</f>
        <v>232458</v>
      </c>
      <c r="M11961" s="2">
        <f>A11961*FERT_BED_TOM+B11961*FERT_BED_CAR+C11961*FERT_BED_MES</f>
        <v>38280</v>
      </c>
      <c r="N11961" s="6">
        <f>IF(AND(D11961&lt;=TOTAL_BEDS,J11961&lt;=TEMP_WORKER_MAX*TEMP_WORKER_HRS),1,0)</f>
        <v>0</v>
      </c>
      <c r="O11961" s="2">
        <f>L11961-M11961-K11961-FIXED_COSTS</f>
        <v>-21617.757849623566</v>
      </c>
      <c r="P11961" s="2">
        <f>IF(N11961=1,O11961,"")</f>
      </c>
    </row>
    <row r="11962">
      <c r="A11962" s="6">
        <v>18</v>
      </c>
      <c r="B11962" s="6">
        <v>7</v>
      </c>
      <c r="C11962" s="6">
        <v>23</v>
      </c>
      <c r="D11962" s="6">
        <f>A11962+B11962+C11962</f>
        <v>48</v>
      </c>
      <c r="E11962" s="5">
        <f>IF(A11962=0,0,A11962*LABOR_HRS_WK_TOM*SEASON_WEEKS*(1+DIM_PCT_TOM)^A11962)</f>
        <v>9007.0660478574282</v>
      </c>
      <c r="F11962" s="5">
        <f>IF(B11962=0,0,B11962*LABOR_HRS_WK_CAR*SEASON_WEEKS*(1+DIM_PCT_CAR)^B11962)</f>
        <v>249.62400827032462</v>
      </c>
      <c r="G11962" s="5">
        <f>IF(C11962=0,0,C11962*LABOR_HRS_WK_MES*SEASON_WEEKS*(1+DIM_PCT_MES)^C11962)</f>
        <v>1377.2921848680023</v>
      </c>
      <c r="H11962" s="5">
        <f>E11962+F11962+G11962</f>
        <v>10633.982240995754</v>
      </c>
      <c r="I11962" s="5">
        <f>MIN(H11962,FARMER_HRS)</f>
        <v>720</v>
      </c>
      <c r="J11962" s="5">
        <f>MAX(0,H11962-FARMER_HRS)</f>
        <v>9913.9822409957542</v>
      </c>
      <c r="K11962" s="2">
        <f>I11962*FARMER_RATE+J11962*TEMP_WORKER_RATE</f>
        <v>197117.74723950963</v>
      </c>
      <c r="L11962" s="2">
        <f>A11962*PRICE_TOM+B11962*PRICE_CAR+C11962*PRICE_MES</f>
        <v>235158</v>
      </c>
      <c r="M11962" s="2">
        <f>A11962*FERT_BED_TOM+B11962*FERT_BED_CAR+C11962*FERT_BED_MES</f>
        <v>39160</v>
      </c>
      <c r="N11962" s="6">
        <f>IF(AND(D11962&lt;=TOTAL_BEDS,J11962&lt;=TEMP_WORKER_MAX*TEMP_WORKER_HRS),1,0)</f>
        <v>0</v>
      </c>
      <c r="O11962" s="2">
        <f>L11962-M11962-K11962-FIXED_COSTS</f>
        <v>-21119.747239509627</v>
      </c>
      <c r="P11962" s="2">
        <f>IF(N11962=1,O11962,"")</f>
      </c>
    </row>
    <row r="11963">
      <c r="A11963" s="6">
        <v>18</v>
      </c>
      <c r="B11963" s="6">
        <v>7</v>
      </c>
      <c r="C11963" s="6">
        <v>24</v>
      </c>
      <c r="D11963" s="6">
        <f>A11963+B11963+C11963</f>
        <v>49</v>
      </c>
      <c r="E11963" s="5">
        <f>IF(A11963=0,0,A11963*LABOR_HRS_WK_TOM*SEASON_WEEKS*(1+DIM_PCT_TOM)^A11963)</f>
        <v>9007.0660478574282</v>
      </c>
      <c r="F11963" s="5">
        <f>IF(B11963=0,0,B11963*LABOR_HRS_WK_CAR*SEASON_WEEKS*(1+DIM_PCT_CAR)^B11963)</f>
        <v>249.62400827032462</v>
      </c>
      <c r="G11963" s="5">
        <f>IF(C11963=0,0,C11963*LABOR_HRS_WK_MES*SEASON_WEEKS*(1+DIM_PCT_MES)^C11963)</f>
        <v>1455.139134447498</v>
      </c>
      <c r="H11963" s="5">
        <f>E11963+F11963+G11963</f>
        <v>10711.82919057525</v>
      </c>
      <c r="I11963" s="5">
        <f>MIN(H11963,FARMER_HRS)</f>
        <v>720</v>
      </c>
      <c r="J11963" s="5">
        <f>MAX(0,H11963-FARMER_HRS)</f>
        <v>9991.82919057525</v>
      </c>
      <c r="K11963" s="2">
        <f>I11963*FARMER_RATE+J11963*TEMP_WORKER_RATE</f>
        <v>198469.25678082032</v>
      </c>
      <c r="L11963" s="2">
        <f>A11963*PRICE_TOM+B11963*PRICE_CAR+C11963*PRICE_MES</f>
        <v>237858</v>
      </c>
      <c r="M11963" s="2">
        <f>A11963*FERT_BED_TOM+B11963*FERT_BED_CAR+C11963*FERT_BED_MES</f>
        <v>40040</v>
      </c>
      <c r="N11963" s="6">
        <f>IF(AND(D11963&lt;=TOTAL_BEDS,J11963&lt;=TEMP_WORKER_MAX*TEMP_WORKER_HRS),1,0)</f>
        <v>0</v>
      </c>
      <c r="O11963" s="2">
        <f>L11963-M11963-K11963-FIXED_COSTS</f>
        <v>-20651.256780820317</v>
      </c>
      <c r="P11963" s="2">
        <f>IF(N11963=1,O11963,"")</f>
      </c>
    </row>
    <row r="11964">
      <c r="A11964" s="6">
        <v>18</v>
      </c>
      <c r="B11964" s="6">
        <v>7</v>
      </c>
      <c r="C11964" s="6">
        <v>25</v>
      </c>
      <c r="D11964" s="6">
        <f>A11964+B11964+C11964</f>
        <v>50</v>
      </c>
      <c r="E11964" s="5">
        <f>IF(A11964=0,0,A11964*LABOR_HRS_WK_TOM*SEASON_WEEKS*(1+DIM_PCT_TOM)^A11964)</f>
        <v>9007.0660478574282</v>
      </c>
      <c r="F11964" s="5">
        <f>IF(B11964=0,0,B11964*LABOR_HRS_WK_CAR*SEASON_WEEKS*(1+DIM_PCT_CAR)^B11964)</f>
        <v>249.62400827032462</v>
      </c>
      <c r="G11964" s="5">
        <f>IF(C11964=0,0,C11964*LABOR_HRS_WK_MES*SEASON_WEEKS*(1+DIM_PCT_MES)^C11964)</f>
        <v>1534.7170558625955</v>
      </c>
      <c r="H11964" s="5">
        <f>E11964+F11964+G11964</f>
        <v>10791.407111990347</v>
      </c>
      <c r="I11964" s="5">
        <f>MIN(H11964,FARMER_HRS)</f>
        <v>720</v>
      </c>
      <c r="J11964" s="5">
        <f>MAX(0,H11964-FARMER_HRS)</f>
        <v>10071.407111990347</v>
      </c>
      <c r="K11964" s="2">
        <f>I11964*FARMER_RATE+J11964*TEMP_WORKER_RATE</f>
        <v>199850.81791649907</v>
      </c>
      <c r="L11964" s="2">
        <f>A11964*PRICE_TOM+B11964*PRICE_CAR+C11964*PRICE_MES</f>
        <v>240558</v>
      </c>
      <c r="M11964" s="2">
        <f>A11964*FERT_BED_TOM+B11964*FERT_BED_CAR+C11964*FERT_BED_MES</f>
        <v>40920</v>
      </c>
      <c r="N11964" s="6">
        <f>IF(AND(D11964&lt;=TOTAL_BEDS,J11964&lt;=TEMP_WORKER_MAX*TEMP_WORKER_HRS),1,0)</f>
        <v>0</v>
      </c>
      <c r="O11964" s="2">
        <f>L11964-M11964-K11964-FIXED_COSTS</f>
        <v>-20212.817916499072</v>
      </c>
      <c r="P11964" s="2">
        <f>IF(N11964=1,O11964,"")</f>
      </c>
    </row>
    <row r="11965">
      <c r="A11965" s="6">
        <v>18</v>
      </c>
      <c r="B11965" s="6">
        <v>7</v>
      </c>
      <c r="C11965" s="6">
        <v>26</v>
      </c>
      <c r="D11965" s="6">
        <f>A11965+B11965+C11965</f>
        <v>51</v>
      </c>
      <c r="E11965" s="5">
        <f>IF(A11965=0,0,A11965*LABOR_HRS_WK_TOM*SEASON_WEEKS*(1+DIM_PCT_TOM)^A11965)</f>
        <v>9007.0660478574282</v>
      </c>
      <c r="F11965" s="5">
        <f>IF(B11965=0,0,B11965*LABOR_HRS_WK_CAR*SEASON_WEEKS*(1+DIM_PCT_CAR)^B11965)</f>
        <v>249.62400827032462</v>
      </c>
      <c r="G11965" s="5">
        <f>IF(C11965=0,0,C11965*LABOR_HRS_WK_MES*SEASON_WEEKS*(1+DIM_PCT_MES)^C11965)</f>
        <v>1616.0570598233128</v>
      </c>
      <c r="H11965" s="5">
        <f>E11965+F11965+G11965</f>
        <v>10872.747115951066</v>
      </c>
      <c r="I11965" s="5">
        <f>MIN(H11965,FARMER_HRS)</f>
        <v>720</v>
      </c>
      <c r="J11965" s="5">
        <f>MAX(0,H11965-FARMER_HRS)</f>
        <v>10152.747115951066</v>
      </c>
      <c r="K11965" s="2">
        <f>I11965*FARMER_RATE+J11965*TEMP_WORKER_RATE</f>
        <v>201262.97076303934</v>
      </c>
      <c r="L11965" s="2">
        <f>A11965*PRICE_TOM+B11965*PRICE_CAR+C11965*PRICE_MES</f>
        <v>243258</v>
      </c>
      <c r="M11965" s="2">
        <f>A11965*FERT_BED_TOM+B11965*FERT_BED_CAR+C11965*FERT_BED_MES</f>
        <v>41800</v>
      </c>
      <c r="N11965" s="6">
        <f>IF(AND(D11965&lt;=TOTAL_BEDS,J11965&lt;=TEMP_WORKER_MAX*TEMP_WORKER_HRS),1,0)</f>
        <v>0</v>
      </c>
      <c r="O11965" s="2">
        <f>L11965-M11965-K11965-FIXED_COSTS</f>
        <v>-19804.970763039339</v>
      </c>
      <c r="P11965" s="2">
        <f>IF(N11965=1,O11965,"")</f>
      </c>
    </row>
    <row r="11966">
      <c r="A11966" s="6">
        <v>18</v>
      </c>
      <c r="B11966" s="6">
        <v>7</v>
      </c>
      <c r="C11966" s="6">
        <v>27</v>
      </c>
      <c r="D11966" s="6">
        <f>A11966+B11966+C11966</f>
        <v>52</v>
      </c>
      <c r="E11966" s="5">
        <f>IF(A11966=0,0,A11966*LABOR_HRS_WK_TOM*SEASON_WEEKS*(1+DIM_PCT_TOM)^A11966)</f>
        <v>9007.0660478574282</v>
      </c>
      <c r="F11966" s="5">
        <f>IF(B11966=0,0,B11966*LABOR_HRS_WK_CAR*SEASON_WEEKS*(1+DIM_PCT_CAR)^B11966)</f>
        <v>249.62400827032462</v>
      </c>
      <c r="G11966" s="5">
        <f>IF(C11966=0,0,C11966*LABOR_HRS_WK_MES*SEASON_WEEKS*(1+DIM_PCT_MES)^C11966)</f>
        <v>1699.19076434307</v>
      </c>
      <c r="H11966" s="5">
        <f>E11966+F11966+G11966</f>
        <v>10955.880820470822</v>
      </c>
      <c r="I11966" s="5">
        <f>MIN(H11966,FARMER_HRS)</f>
        <v>720</v>
      </c>
      <c r="J11966" s="5">
        <f>MAX(0,H11966-FARMER_HRS)</f>
        <v>10235.880820470822</v>
      </c>
      <c r="K11966" s="2">
        <f>I11966*FARMER_RATE+J11966*TEMP_WORKER_RATE</f>
        <v>202706.26424428509</v>
      </c>
      <c r="L11966" s="2">
        <f>A11966*PRICE_TOM+B11966*PRICE_CAR+C11966*PRICE_MES</f>
        <v>245958</v>
      </c>
      <c r="M11966" s="2">
        <f>A11966*FERT_BED_TOM+B11966*FERT_BED_CAR+C11966*FERT_BED_MES</f>
        <v>42680</v>
      </c>
      <c r="N11966" s="6">
        <f>IF(AND(D11966&lt;=TOTAL_BEDS,J11966&lt;=TEMP_WORKER_MAX*TEMP_WORKER_HRS),1,0)</f>
        <v>0</v>
      </c>
      <c r="O11966" s="2">
        <f>L11966-M11966-K11966-FIXED_COSTS</f>
        <v>-19428.264244285092</v>
      </c>
      <c r="P11966" s="2">
        <f>IF(N11966=1,O11966,"")</f>
      </c>
    </row>
    <row r="11967">
      <c r="A11967" s="6">
        <v>18</v>
      </c>
      <c r="B11967" s="6">
        <v>7</v>
      </c>
      <c r="C11967" s="6">
        <v>28</v>
      </c>
      <c r="D11967" s="6">
        <f>A11967+B11967+C11967</f>
        <v>53</v>
      </c>
      <c r="E11967" s="5">
        <f>IF(A11967=0,0,A11967*LABOR_HRS_WK_TOM*SEASON_WEEKS*(1+DIM_PCT_TOM)^A11967)</f>
        <v>9007.0660478574282</v>
      </c>
      <c r="F11967" s="5">
        <f>IF(B11967=0,0,B11967*LABOR_HRS_WK_CAR*SEASON_WEEKS*(1+DIM_PCT_CAR)^B11967)</f>
        <v>249.62400827032462</v>
      </c>
      <c r="G11967" s="5">
        <f>IF(C11967=0,0,C11967*LABOR_HRS_WK_MES*SEASON_WEEKS*(1+DIM_PCT_MES)^C11967)</f>
        <v>1784.1503025602233</v>
      </c>
      <c r="H11967" s="5">
        <f>E11967+F11967+G11967</f>
        <v>11040.840358687976</v>
      </c>
      <c r="I11967" s="5">
        <f>MIN(H11967,FARMER_HRS)</f>
        <v>720</v>
      </c>
      <c r="J11967" s="5">
        <f>MAX(0,H11967-FARMER_HRS)</f>
        <v>10320.840358687976</v>
      </c>
      <c r="K11967" s="2">
        <f>I11967*FARMER_RATE+J11967*TEMP_WORKER_RATE</f>
        <v>204181.25622722181</v>
      </c>
      <c r="L11967" s="2">
        <f>A11967*PRICE_TOM+B11967*PRICE_CAR+C11967*PRICE_MES</f>
        <v>248658</v>
      </c>
      <c r="M11967" s="2">
        <f>A11967*FERT_BED_TOM+B11967*FERT_BED_CAR+C11967*FERT_BED_MES</f>
        <v>43560</v>
      </c>
      <c r="N11967" s="6">
        <f>IF(AND(D11967&lt;=TOTAL_BEDS,J11967&lt;=TEMP_WORKER_MAX*TEMP_WORKER_HRS),1,0)</f>
        <v>0</v>
      </c>
      <c r="O11967" s="2">
        <f>L11967-M11967-K11967-FIXED_COSTS</f>
        <v>-19083.256227221806</v>
      </c>
      <c r="P11967" s="2">
        <f>IF(N11967=1,O11967,"")</f>
      </c>
    </row>
    <row r="11968">
      <c r="A11968" s="6">
        <v>18</v>
      </c>
      <c r="B11968" s="6">
        <v>7</v>
      </c>
      <c r="C11968" s="6">
        <v>29</v>
      </c>
      <c r="D11968" s="6">
        <f>A11968+B11968+C11968</f>
        <v>54</v>
      </c>
      <c r="E11968" s="5">
        <f>IF(A11968=0,0,A11968*LABOR_HRS_WK_TOM*SEASON_WEEKS*(1+DIM_PCT_TOM)^A11968)</f>
        <v>9007.0660478574282</v>
      </c>
      <c r="F11968" s="5">
        <f>IF(B11968=0,0,B11968*LABOR_HRS_WK_CAR*SEASON_WEEKS*(1+DIM_PCT_CAR)^B11968)</f>
        <v>249.62400827032462</v>
      </c>
      <c r="G11968" s="5">
        <f>IF(C11968=0,0,C11968*LABOR_HRS_WK_MES*SEASON_WEEKS*(1+DIM_PCT_MES)^C11968)</f>
        <v>1870.9683306758766</v>
      </c>
      <c r="H11968" s="5">
        <f>E11968+F11968+G11968</f>
        <v>11127.658386803629</v>
      </c>
      <c r="I11968" s="5">
        <f>MIN(H11968,FARMER_HRS)</f>
        <v>720</v>
      </c>
      <c r="J11968" s="5">
        <f>MAX(0,H11968-FARMER_HRS)</f>
        <v>10407.658386803629</v>
      </c>
      <c r="K11968" s="2">
        <f>I11968*FARMER_RATE+J11968*TEMP_WORKER_RATE</f>
        <v>205688.51365978521</v>
      </c>
      <c r="L11968" s="2">
        <f>A11968*PRICE_TOM+B11968*PRICE_CAR+C11968*PRICE_MES</f>
        <v>251358</v>
      </c>
      <c r="M11968" s="2">
        <f>A11968*FERT_BED_TOM+B11968*FERT_BED_CAR+C11968*FERT_BED_MES</f>
        <v>44440</v>
      </c>
      <c r="N11968" s="6">
        <f>IF(AND(D11968&lt;=TOTAL_BEDS,J11968&lt;=TEMP_WORKER_MAX*TEMP_WORKER_HRS),1,0)</f>
        <v>0</v>
      </c>
      <c r="O11968" s="2">
        <f>L11968-M11968-K11968-FIXED_COSTS</f>
        <v>-18770.513659785211</v>
      </c>
      <c r="P11968" s="2">
        <f>IF(N11968=1,O11968,"")</f>
      </c>
    </row>
    <row r="11969">
      <c r="A11969" s="6">
        <v>18</v>
      </c>
      <c r="B11969" s="6">
        <v>7</v>
      </c>
      <c r="C11969" s="6">
        <v>30</v>
      </c>
      <c r="D11969" s="6">
        <f>A11969+B11969+C11969</f>
        <v>55</v>
      </c>
      <c r="E11969" s="5">
        <f>IF(A11969=0,0,A11969*LABOR_HRS_WK_TOM*SEASON_WEEKS*(1+DIM_PCT_TOM)^A11969)</f>
        <v>9007.0660478574282</v>
      </c>
      <c r="F11969" s="5">
        <f>IF(B11969=0,0,B11969*LABOR_HRS_WK_CAR*SEASON_WEEKS*(1+DIM_PCT_CAR)^B11969)</f>
        <v>249.62400827032462</v>
      </c>
      <c r="G11969" s="5">
        <f>IF(C11969=0,0,C11969*LABOR_HRS_WK_MES*SEASON_WEEKS*(1+DIM_PCT_MES)^C11969)</f>
        <v>1959.6780360096466</v>
      </c>
      <c r="H11969" s="5">
        <f>E11969+F11969+G11969</f>
        <v>11216.3680921374</v>
      </c>
      <c r="I11969" s="5">
        <f>MIN(H11969,FARMER_HRS)</f>
        <v>720</v>
      </c>
      <c r="J11969" s="5">
        <f>MAX(0,H11969-FARMER_HRS)</f>
        <v>10496.3680921374</v>
      </c>
      <c r="K11969" s="2">
        <f>I11969*FARMER_RATE+J11969*TEMP_WORKER_RATE</f>
        <v>207228.61271071873</v>
      </c>
      <c r="L11969" s="2">
        <f>A11969*PRICE_TOM+B11969*PRICE_CAR+C11969*PRICE_MES</f>
        <v>254058</v>
      </c>
      <c r="M11969" s="2">
        <f>A11969*FERT_BED_TOM+B11969*FERT_BED_CAR+C11969*FERT_BED_MES</f>
        <v>45320</v>
      </c>
      <c r="N11969" s="6">
        <f>IF(AND(D11969&lt;=TOTAL_BEDS,J11969&lt;=TEMP_WORKER_MAX*TEMP_WORKER_HRS),1,0)</f>
        <v>0</v>
      </c>
      <c r="O11969" s="2">
        <f>L11969-M11969-K11969-FIXED_COSTS</f>
        <v>-18490.612710718735</v>
      </c>
      <c r="P11969" s="2">
        <f>IF(N11969=1,O11969,"")</f>
      </c>
    </row>
    <row r="11970">
      <c r="A11970" s="6">
        <v>18</v>
      </c>
      <c r="B11970" s="6">
        <v>8</v>
      </c>
      <c r="C11970" s="6">
        <v>0</v>
      </c>
      <c r="D11970" s="6">
        <f>A11970+B11970+C11970</f>
        <v>26</v>
      </c>
      <c r="E11970" s="5">
        <f>IF(A11970=0,0,A11970*LABOR_HRS_WK_TOM*SEASON_WEEKS*(1+DIM_PCT_TOM)^A11970)</f>
        <v>9007.0660478574282</v>
      </c>
      <c r="F11970" s="5">
        <f>IF(B11970=0,0,B11970*LABOR_HRS_WK_CAR*SEASON_WEEKS*(1+DIM_PCT_CAR)^B11970)</f>
        <v>292.41669540238013</v>
      </c>
      <c r="G11970" s="5">
        <f>IF(C11970=0,0,C11970*LABOR_HRS_WK_MES*SEASON_WEEKS*(1+DIM_PCT_MES)^C11970)</f>
        <v>0</v>
      </c>
      <c r="H11970" s="5">
        <f>E11970+F11970+G11970</f>
        <v>9299.4827432598086</v>
      </c>
      <c r="I11970" s="5">
        <f>MIN(H11970,FARMER_HRS)</f>
        <v>720</v>
      </c>
      <c r="J11970" s="5">
        <f>MAX(0,H11970-FARMER_HRS)</f>
        <v>8579.4827432598086</v>
      </c>
      <c r="K11970" s="2">
        <f>I11970*FARMER_RATE+J11970*TEMP_WORKER_RATE</f>
        <v>173949.35318159391</v>
      </c>
      <c r="L11970" s="2">
        <f>A11970*PRICE_TOM+B11970*PRICE_CAR+C11970*PRICE_MES</f>
        <v>175152</v>
      </c>
      <c r="M11970" s="2">
        <f>A11970*FERT_BED_TOM+B11970*FERT_BED_CAR+C11970*FERT_BED_MES</f>
        <v>19360</v>
      </c>
      <c r="N11970" s="6">
        <f>IF(AND(D11970&lt;=TOTAL_BEDS,J11970&lt;=TEMP_WORKER_MAX*TEMP_WORKER_HRS),1,0)</f>
        <v>0</v>
      </c>
      <c r="O11970" s="2">
        <f>L11970-M11970-K11970-FIXED_COSTS</f>
        <v>-38157.353181593906</v>
      </c>
      <c r="P11970" s="2">
        <f>IF(N11970=1,O11970,"")</f>
      </c>
    </row>
    <row r="11971">
      <c r="A11971" s="6">
        <v>18</v>
      </c>
      <c r="B11971" s="6">
        <v>8</v>
      </c>
      <c r="C11971" s="6">
        <v>1</v>
      </c>
      <c r="D11971" s="6">
        <f>A11971+B11971+C11971</f>
        <v>27</v>
      </c>
      <c r="E11971" s="5">
        <f>IF(A11971=0,0,A11971*LABOR_HRS_WK_TOM*SEASON_WEEKS*(1+DIM_PCT_TOM)^A11971)</f>
        <v>9007.0660478574282</v>
      </c>
      <c r="F11971" s="5">
        <f>IF(B11971=0,0,B11971*LABOR_HRS_WK_CAR*SEASON_WEEKS*(1+DIM_PCT_CAR)^B11971)</f>
        <v>292.41669540238013</v>
      </c>
      <c r="G11971" s="5">
        <f>IF(C11971=0,0,C11971*LABOR_HRS_WK_MES*SEASON_WEEKS*(1+DIM_PCT_MES)^C11971)</f>
        <v>45.5625</v>
      </c>
      <c r="H11971" s="5">
        <f>E11971+F11971+G11971</f>
        <v>9345.0452432598086</v>
      </c>
      <c r="I11971" s="5">
        <f>MIN(H11971,FARMER_HRS)</f>
        <v>720</v>
      </c>
      <c r="J11971" s="5">
        <f>MAX(0,H11971-FARMER_HRS)</f>
        <v>8625.0452432598086</v>
      </c>
      <c r="K11971" s="2">
        <f>I11971*FARMER_RATE+J11971*TEMP_WORKER_RATE</f>
        <v>174740.36880659391</v>
      </c>
      <c r="L11971" s="2">
        <f>A11971*PRICE_TOM+B11971*PRICE_CAR+C11971*PRICE_MES</f>
        <v>177852</v>
      </c>
      <c r="M11971" s="2">
        <f>A11971*FERT_BED_TOM+B11971*FERT_BED_CAR+C11971*FERT_BED_MES</f>
        <v>20240</v>
      </c>
      <c r="N11971" s="6">
        <f>IF(AND(D11971&lt;=TOTAL_BEDS,J11971&lt;=TEMP_WORKER_MAX*TEMP_WORKER_HRS),1,0)</f>
        <v>0</v>
      </c>
      <c r="O11971" s="2">
        <f>L11971-M11971-K11971-FIXED_COSTS</f>
        <v>-37128.368806593906</v>
      </c>
      <c r="P11971" s="2">
        <f>IF(N11971=1,O11971,"")</f>
      </c>
    </row>
    <row r="11972">
      <c r="A11972" s="6">
        <v>18</v>
      </c>
      <c r="B11972" s="6">
        <v>8</v>
      </c>
      <c r="C11972" s="6">
        <v>2</v>
      </c>
      <c r="D11972" s="6">
        <f>A11972+B11972+C11972</f>
        <v>28</v>
      </c>
      <c r="E11972" s="5">
        <f>IF(A11972=0,0,A11972*LABOR_HRS_WK_TOM*SEASON_WEEKS*(1+DIM_PCT_TOM)^A11972)</f>
        <v>9007.0660478574282</v>
      </c>
      <c r="F11972" s="5">
        <f>IF(B11972=0,0,B11972*LABOR_HRS_WK_CAR*SEASON_WEEKS*(1+DIM_PCT_CAR)^B11972)</f>
        <v>292.41669540238013</v>
      </c>
      <c r="G11972" s="5">
        <f>IF(C11972=0,0,C11972*LABOR_HRS_WK_MES*SEASON_WEEKS*(1+DIM_PCT_MES)^C11972)</f>
        <v>92.2640625</v>
      </c>
      <c r="H11972" s="5">
        <f>E11972+F11972+G11972</f>
        <v>9391.7468057598089</v>
      </c>
      <c r="I11972" s="5">
        <f>MIN(H11972,FARMER_HRS)</f>
        <v>720</v>
      </c>
      <c r="J11972" s="5">
        <f>MAX(0,H11972-FARMER_HRS)</f>
        <v>8671.7468057598089</v>
      </c>
      <c r="K11972" s="2">
        <f>I11972*FARMER_RATE+J11972*TEMP_WORKER_RATE</f>
        <v>175551.15982221891</v>
      </c>
      <c r="L11972" s="2">
        <f>A11972*PRICE_TOM+B11972*PRICE_CAR+C11972*PRICE_MES</f>
        <v>180552</v>
      </c>
      <c r="M11972" s="2">
        <f>A11972*FERT_BED_TOM+B11972*FERT_BED_CAR+C11972*FERT_BED_MES</f>
        <v>21120</v>
      </c>
      <c r="N11972" s="6">
        <f>IF(AND(D11972&lt;=TOTAL_BEDS,J11972&lt;=TEMP_WORKER_MAX*TEMP_WORKER_HRS),1,0)</f>
        <v>0</v>
      </c>
      <c r="O11972" s="2">
        <f>L11972-M11972-K11972-FIXED_COSTS</f>
        <v>-36119.159822218906</v>
      </c>
      <c r="P11972" s="2">
        <f>IF(N11972=1,O11972,"")</f>
      </c>
    </row>
    <row r="11973">
      <c r="A11973" s="6">
        <v>18</v>
      </c>
      <c r="B11973" s="6">
        <v>8</v>
      </c>
      <c r="C11973" s="6">
        <v>3</v>
      </c>
      <c r="D11973" s="6">
        <f>A11973+B11973+C11973</f>
        <v>29</v>
      </c>
      <c r="E11973" s="5">
        <f>IF(A11973=0,0,A11973*LABOR_HRS_WK_TOM*SEASON_WEEKS*(1+DIM_PCT_TOM)^A11973)</f>
        <v>9007.0660478574282</v>
      </c>
      <c r="F11973" s="5">
        <f>IF(B11973=0,0,B11973*LABOR_HRS_WK_CAR*SEASON_WEEKS*(1+DIM_PCT_CAR)^B11973)</f>
        <v>292.41669540238013</v>
      </c>
      <c r="G11973" s="5">
        <f>IF(C11973=0,0,C11973*LABOR_HRS_WK_MES*SEASON_WEEKS*(1+DIM_PCT_MES)^C11973)</f>
        <v>140.12604492187498</v>
      </c>
      <c r="H11973" s="5">
        <f>E11973+F11973+G11973</f>
        <v>9439.6087881816838</v>
      </c>
      <c r="I11973" s="5">
        <f>MIN(H11973,FARMER_HRS)</f>
        <v>720</v>
      </c>
      <c r="J11973" s="5">
        <f>MAX(0,H11973-FARMER_HRS)</f>
        <v>8719.6087881816838</v>
      </c>
      <c r="K11973" s="2">
        <f>I11973*FARMER_RATE+J11973*TEMP_WORKER_RATE</f>
        <v>176382.09701704312</v>
      </c>
      <c r="L11973" s="2">
        <f>A11973*PRICE_TOM+B11973*PRICE_CAR+C11973*PRICE_MES</f>
        <v>183252</v>
      </c>
      <c r="M11973" s="2">
        <f>A11973*FERT_BED_TOM+B11973*FERT_BED_CAR+C11973*FERT_BED_MES</f>
        <v>22000</v>
      </c>
      <c r="N11973" s="6">
        <f>IF(AND(D11973&lt;=TOTAL_BEDS,J11973&lt;=TEMP_WORKER_MAX*TEMP_WORKER_HRS),1,0)</f>
        <v>0</v>
      </c>
      <c r="O11973" s="2">
        <f>L11973-M11973-K11973-FIXED_COSTS</f>
        <v>-35130.097017043125</v>
      </c>
      <c r="P11973" s="2">
        <f>IF(N11973=1,O11973,"")</f>
      </c>
    </row>
    <row r="11974">
      <c r="A11974" s="6">
        <v>18</v>
      </c>
      <c r="B11974" s="6">
        <v>8</v>
      </c>
      <c r="C11974" s="6">
        <v>4</v>
      </c>
      <c r="D11974" s="6">
        <f>A11974+B11974+C11974</f>
        <v>30</v>
      </c>
      <c r="E11974" s="5">
        <f>IF(A11974=0,0,A11974*LABOR_HRS_WK_TOM*SEASON_WEEKS*(1+DIM_PCT_TOM)^A11974)</f>
        <v>9007.0660478574282</v>
      </c>
      <c r="F11974" s="5">
        <f>IF(B11974=0,0,B11974*LABOR_HRS_WK_CAR*SEASON_WEEKS*(1+DIM_PCT_CAR)^B11974)</f>
        <v>292.41669540238013</v>
      </c>
      <c r="G11974" s="5">
        <f>IF(C11974=0,0,C11974*LABOR_HRS_WK_MES*SEASON_WEEKS*(1+DIM_PCT_MES)^C11974)</f>
        <v>189.17016064453119</v>
      </c>
      <c r="H11974" s="5">
        <f>E11974+F11974+G11974</f>
        <v>9488.65290390434</v>
      </c>
      <c r="I11974" s="5">
        <f>MIN(H11974,FARMER_HRS)</f>
        <v>720</v>
      </c>
      <c r="J11974" s="5">
        <f>MAX(0,H11974-FARMER_HRS)</f>
        <v>8768.65290390434</v>
      </c>
      <c r="K11974" s="2">
        <f>I11974*FARMER_RATE+J11974*TEMP_WORKER_RATE</f>
        <v>177233.55735945035</v>
      </c>
      <c r="L11974" s="2">
        <f>A11974*PRICE_TOM+B11974*PRICE_CAR+C11974*PRICE_MES</f>
        <v>185952</v>
      </c>
      <c r="M11974" s="2">
        <f>A11974*FERT_BED_TOM+B11974*FERT_BED_CAR+C11974*FERT_BED_MES</f>
        <v>22880</v>
      </c>
      <c r="N11974" s="6">
        <f>IF(AND(D11974&lt;=TOTAL_BEDS,J11974&lt;=TEMP_WORKER_MAX*TEMP_WORKER_HRS),1,0)</f>
        <v>0</v>
      </c>
      <c r="O11974" s="2">
        <f>L11974-M11974-K11974-FIXED_COSTS</f>
        <v>-34161.557359450351</v>
      </c>
      <c r="P11974" s="2">
        <f>IF(N11974=1,O11974,"")</f>
      </c>
    </row>
    <row r="11975">
      <c r="A11975" s="6">
        <v>18</v>
      </c>
      <c r="B11975" s="6">
        <v>8</v>
      </c>
      <c r="C11975" s="6">
        <v>5</v>
      </c>
      <c r="D11975" s="6">
        <f>A11975+B11975+C11975</f>
        <v>31</v>
      </c>
      <c r="E11975" s="5">
        <f>IF(A11975=0,0,A11975*LABOR_HRS_WK_TOM*SEASON_WEEKS*(1+DIM_PCT_TOM)^A11975)</f>
        <v>9007.0660478574282</v>
      </c>
      <c r="F11975" s="5">
        <f>IF(B11975=0,0,B11975*LABOR_HRS_WK_CAR*SEASON_WEEKS*(1+DIM_PCT_CAR)^B11975)</f>
        <v>292.41669540238013</v>
      </c>
      <c r="G11975" s="5">
        <f>IF(C11975=0,0,C11975*LABOR_HRS_WK_MES*SEASON_WEEKS*(1+DIM_PCT_MES)^C11975)</f>
        <v>239.41848456573481</v>
      </c>
      <c r="H11975" s="5">
        <f>E11975+F11975+G11975</f>
        <v>9538.9012278255432</v>
      </c>
      <c r="I11975" s="5">
        <f>MIN(H11975,FARMER_HRS)</f>
        <v>720</v>
      </c>
      <c r="J11975" s="5">
        <f>MAX(0,H11975-FARMER_HRS)</f>
        <v>8818.9012278255432</v>
      </c>
      <c r="K11975" s="2">
        <f>I11975*FARMER_RATE+J11975*TEMP_WORKER_RATE</f>
        <v>178105.92409419344</v>
      </c>
      <c r="L11975" s="2">
        <f>A11975*PRICE_TOM+B11975*PRICE_CAR+C11975*PRICE_MES</f>
        <v>188652</v>
      </c>
      <c r="M11975" s="2">
        <f>A11975*FERT_BED_TOM+B11975*FERT_BED_CAR+C11975*FERT_BED_MES</f>
        <v>23760</v>
      </c>
      <c r="N11975" s="6">
        <f>IF(AND(D11975&lt;=TOTAL_BEDS,J11975&lt;=TEMP_WORKER_MAX*TEMP_WORKER_HRS),1,0)</f>
        <v>0</v>
      </c>
      <c r="O11975" s="2">
        <f>L11975-M11975-K11975-FIXED_COSTS</f>
        <v>-33213.92409419344</v>
      </c>
      <c r="P11975" s="2">
        <f>IF(N11975=1,O11975,"")</f>
      </c>
    </row>
    <row r="11976">
      <c r="A11976" s="6">
        <v>18</v>
      </c>
      <c r="B11976" s="6">
        <v>8</v>
      </c>
      <c r="C11976" s="6">
        <v>6</v>
      </c>
      <c r="D11976" s="6">
        <f>A11976+B11976+C11976</f>
        <v>32</v>
      </c>
      <c r="E11976" s="5">
        <f>IF(A11976=0,0,A11976*LABOR_HRS_WK_TOM*SEASON_WEEKS*(1+DIM_PCT_TOM)^A11976)</f>
        <v>9007.0660478574282</v>
      </c>
      <c r="F11976" s="5">
        <f>IF(B11976=0,0,B11976*LABOR_HRS_WK_CAR*SEASON_WEEKS*(1+DIM_PCT_CAR)^B11976)</f>
        <v>292.41669540238013</v>
      </c>
      <c r="G11976" s="5">
        <f>IF(C11976=0,0,C11976*LABOR_HRS_WK_MES*SEASON_WEEKS*(1+DIM_PCT_MES)^C11976)</f>
        <v>290.89345874736773</v>
      </c>
      <c r="H11976" s="5">
        <f>E11976+F11976+G11976</f>
        <v>9590.3762020071772</v>
      </c>
      <c r="I11976" s="5">
        <f>MIN(H11976,FARMER_HRS)</f>
        <v>720</v>
      </c>
      <c r="J11976" s="5">
        <f>MAX(0,H11976-FARMER_HRS)</f>
        <v>8870.3762020071772</v>
      </c>
      <c r="K11976" s="2">
        <f>I11976*FARMER_RATE+J11976*TEMP_WORKER_RATE</f>
        <v>178999.58684040236</v>
      </c>
      <c r="L11976" s="2">
        <f>A11976*PRICE_TOM+B11976*PRICE_CAR+C11976*PRICE_MES</f>
        <v>191352</v>
      </c>
      <c r="M11976" s="2">
        <f>A11976*FERT_BED_TOM+B11976*FERT_BED_CAR+C11976*FERT_BED_MES</f>
        <v>24640</v>
      </c>
      <c r="N11976" s="6">
        <f>IF(AND(D11976&lt;=TOTAL_BEDS,J11976&lt;=TEMP_WORKER_MAX*TEMP_WORKER_HRS),1,0)</f>
        <v>0</v>
      </c>
      <c r="O11976" s="2">
        <f>L11976-M11976-K11976-FIXED_COSTS</f>
        <v>-32287.586840402364</v>
      </c>
      <c r="P11976" s="2">
        <f>IF(N11976=1,O11976,"")</f>
      </c>
    </row>
    <row r="11977">
      <c r="A11977" s="6">
        <v>18</v>
      </c>
      <c r="B11977" s="6">
        <v>8</v>
      </c>
      <c r="C11977" s="6">
        <v>7</v>
      </c>
      <c r="D11977" s="6">
        <f>A11977+B11977+C11977</f>
        <v>33</v>
      </c>
      <c r="E11977" s="5">
        <f>IF(A11977=0,0,A11977*LABOR_HRS_WK_TOM*SEASON_WEEKS*(1+DIM_PCT_TOM)^A11977)</f>
        <v>9007.0660478574282</v>
      </c>
      <c r="F11977" s="5">
        <f>IF(B11977=0,0,B11977*LABOR_HRS_WK_CAR*SEASON_WEEKS*(1+DIM_PCT_CAR)^B11977)</f>
        <v>292.41669540238013</v>
      </c>
      <c r="G11977" s="5">
        <f>IF(C11977=0,0,C11977*LABOR_HRS_WK_MES*SEASON_WEEKS*(1+DIM_PCT_MES)^C11977)</f>
        <v>343.61789814532818</v>
      </c>
      <c r="H11977" s="5">
        <f>E11977+F11977+G11977</f>
        <v>9643.1006414051371</v>
      </c>
      <c r="I11977" s="5">
        <f>MIN(H11977,FARMER_HRS)</f>
        <v>720</v>
      </c>
      <c r="J11977" s="5">
        <f>MAX(0,H11977-FARMER_HRS)</f>
        <v>8923.1006414051371</v>
      </c>
      <c r="K11977" s="2">
        <f>I11977*FARMER_RATE+J11977*TEMP_WORKER_RATE</f>
        <v>179914.94169106139</v>
      </c>
      <c r="L11977" s="2">
        <f>A11977*PRICE_TOM+B11977*PRICE_CAR+C11977*PRICE_MES</f>
        <v>194052</v>
      </c>
      <c r="M11977" s="2">
        <f>A11977*FERT_BED_TOM+B11977*FERT_BED_CAR+C11977*FERT_BED_MES</f>
        <v>25520</v>
      </c>
      <c r="N11977" s="6">
        <f>IF(AND(D11977&lt;=TOTAL_BEDS,J11977&lt;=TEMP_WORKER_MAX*TEMP_WORKER_HRS),1,0)</f>
        <v>0</v>
      </c>
      <c r="O11977" s="2">
        <f>L11977-M11977-K11977-FIXED_COSTS</f>
        <v>-31382.941691061395</v>
      </c>
      <c r="P11977" s="2">
        <f>IF(N11977=1,O11977,"")</f>
      </c>
    </row>
    <row r="11978">
      <c r="A11978" s="6">
        <v>18</v>
      </c>
      <c r="B11978" s="6">
        <v>8</v>
      </c>
      <c r="C11978" s="6">
        <v>8</v>
      </c>
      <c r="D11978" s="6">
        <f>A11978+B11978+C11978</f>
        <v>34</v>
      </c>
      <c r="E11978" s="5">
        <f>IF(A11978=0,0,A11978*LABOR_HRS_WK_TOM*SEASON_WEEKS*(1+DIM_PCT_TOM)^A11978)</f>
        <v>9007.0660478574282</v>
      </c>
      <c r="F11978" s="5">
        <f>IF(B11978=0,0,B11978*LABOR_HRS_WK_CAR*SEASON_WEEKS*(1+DIM_PCT_CAR)^B11978)</f>
        <v>292.41669540238013</v>
      </c>
      <c r="G11978" s="5">
        <f>IF(C11978=0,0,C11978*LABOR_HRS_WK_MES*SEASON_WEEKS*(1+DIM_PCT_MES)^C11978)</f>
        <v>397.61499642530833</v>
      </c>
      <c r="H11978" s="5">
        <f>E11978+F11978+G11978</f>
        <v>9697.0977396851176</v>
      </c>
      <c r="I11978" s="5">
        <f>MIN(H11978,FARMER_HRS)</f>
        <v>720</v>
      </c>
      <c r="J11978" s="5">
        <f>MAX(0,H11978-FARMER_HRS)</f>
        <v>8977.0977396851176</v>
      </c>
      <c r="K11978" s="2">
        <f>I11978*FARMER_RATE+J11978*TEMP_WORKER_RATE</f>
        <v>180852.39131397774</v>
      </c>
      <c r="L11978" s="2">
        <f>A11978*PRICE_TOM+B11978*PRICE_CAR+C11978*PRICE_MES</f>
        <v>196752</v>
      </c>
      <c r="M11978" s="2">
        <f>A11978*FERT_BED_TOM+B11978*FERT_BED_CAR+C11978*FERT_BED_MES</f>
        <v>26400</v>
      </c>
      <c r="N11978" s="6">
        <f>IF(AND(D11978&lt;=TOTAL_BEDS,J11978&lt;=TEMP_WORKER_MAX*TEMP_WORKER_HRS),1,0)</f>
        <v>0</v>
      </c>
      <c r="O11978" s="2">
        <f>L11978-M11978-K11978-FIXED_COSTS</f>
        <v>-30500.391313977743</v>
      </c>
      <c r="P11978" s="2">
        <f>IF(N11978=1,O11978,"")</f>
      </c>
    </row>
    <row r="11979">
      <c r="A11979" s="6">
        <v>18</v>
      </c>
      <c r="B11979" s="6">
        <v>8</v>
      </c>
      <c r="C11979" s="6">
        <v>9</v>
      </c>
      <c r="D11979" s="6">
        <f>A11979+B11979+C11979</f>
        <v>35</v>
      </c>
      <c r="E11979" s="5">
        <f>IF(A11979=0,0,A11979*LABOR_HRS_WK_TOM*SEASON_WEEKS*(1+DIM_PCT_TOM)^A11979)</f>
        <v>9007.0660478574282</v>
      </c>
      <c r="F11979" s="5">
        <f>IF(B11979=0,0,B11979*LABOR_HRS_WK_CAR*SEASON_WEEKS*(1+DIM_PCT_CAR)^B11979)</f>
        <v>292.41669540238013</v>
      </c>
      <c r="G11979" s="5">
        <f>IF(C11979=0,0,C11979*LABOR_HRS_WK_MES*SEASON_WEEKS*(1+DIM_PCT_MES)^C11979)</f>
        <v>452.90833186570273</v>
      </c>
      <c r="H11979" s="5">
        <f>E11979+F11979+G11979</f>
        <v>9752.3910751255116</v>
      </c>
      <c r="I11979" s="5">
        <f>MIN(H11979,FARMER_HRS)</f>
        <v>720</v>
      </c>
      <c r="J11979" s="5">
        <f>MAX(0,H11979-FARMER_HRS)</f>
        <v>9032.3910751255116</v>
      </c>
      <c r="K11979" s="2">
        <f>I11979*FARMER_RATE+J11979*TEMP_WORKER_RATE</f>
        <v>181812.34505426235</v>
      </c>
      <c r="L11979" s="2">
        <f>A11979*PRICE_TOM+B11979*PRICE_CAR+C11979*PRICE_MES</f>
        <v>199452</v>
      </c>
      <c r="M11979" s="2">
        <f>A11979*FERT_BED_TOM+B11979*FERT_BED_CAR+C11979*FERT_BED_MES</f>
        <v>27280</v>
      </c>
      <c r="N11979" s="6">
        <f>IF(AND(D11979&lt;=TOTAL_BEDS,J11979&lt;=TEMP_WORKER_MAX*TEMP_WORKER_HRS),1,0)</f>
        <v>0</v>
      </c>
      <c r="O11979" s="2">
        <f>L11979-M11979-K11979-FIXED_COSTS</f>
        <v>-29640.345054262347</v>
      </c>
      <c r="P11979" s="2">
        <f>IF(N11979=1,O11979,"")</f>
      </c>
    </row>
    <row r="11980">
      <c r="A11980" s="6">
        <v>18</v>
      </c>
      <c r="B11980" s="6">
        <v>8</v>
      </c>
      <c r="C11980" s="6">
        <v>10</v>
      </c>
      <c r="D11980" s="6">
        <f>A11980+B11980+C11980</f>
        <v>36</v>
      </c>
      <c r="E11980" s="5">
        <f>IF(A11980=0,0,A11980*LABOR_HRS_WK_TOM*SEASON_WEEKS*(1+DIM_PCT_TOM)^A11980)</f>
        <v>9007.0660478574282</v>
      </c>
      <c r="F11980" s="5">
        <f>IF(B11980=0,0,B11980*LABOR_HRS_WK_CAR*SEASON_WEEKS*(1+DIM_PCT_CAR)^B11980)</f>
        <v>292.41669540238013</v>
      </c>
      <c r="G11980" s="5">
        <f>IF(C11980=0,0,C11980*LABOR_HRS_WK_MES*SEASON_WEEKS*(1+DIM_PCT_MES)^C11980)</f>
        <v>509.52187334891551</v>
      </c>
      <c r="H11980" s="5">
        <f>E11980+F11980+G11980</f>
        <v>9809.0046166087232</v>
      </c>
      <c r="I11980" s="5">
        <f>MIN(H11980,FARMER_HRS)</f>
        <v>720</v>
      </c>
      <c r="J11980" s="5">
        <f>MAX(0,H11980-FARMER_HRS)</f>
        <v>9089.0046166087232</v>
      </c>
      <c r="K11980" s="2">
        <f>I11980*FARMER_RATE+J11980*TEMP_WORKER_RATE</f>
        <v>182795.21903834588</v>
      </c>
      <c r="L11980" s="2">
        <f>A11980*PRICE_TOM+B11980*PRICE_CAR+C11980*PRICE_MES</f>
        <v>202152</v>
      </c>
      <c r="M11980" s="2">
        <f>A11980*FERT_BED_TOM+B11980*FERT_BED_CAR+C11980*FERT_BED_MES</f>
        <v>28160</v>
      </c>
      <c r="N11980" s="6">
        <f>IF(AND(D11980&lt;=TOTAL_BEDS,J11980&lt;=TEMP_WORKER_MAX*TEMP_WORKER_HRS),1,0)</f>
        <v>0</v>
      </c>
      <c r="O11980" s="2">
        <f>L11980-M11980-K11980-FIXED_COSTS</f>
        <v>-28803.21903834588</v>
      </c>
      <c r="P11980" s="2">
        <f>IF(N11980=1,O11980,"")</f>
      </c>
    </row>
    <row r="11981">
      <c r="A11981" s="6">
        <v>18</v>
      </c>
      <c r="B11981" s="6">
        <v>8</v>
      </c>
      <c r="C11981" s="6">
        <v>11</v>
      </c>
      <c r="D11981" s="6">
        <f>A11981+B11981+C11981</f>
        <v>37</v>
      </c>
      <c r="E11981" s="5">
        <f>IF(A11981=0,0,A11981*LABOR_HRS_WK_TOM*SEASON_WEEKS*(1+DIM_PCT_TOM)^A11981)</f>
        <v>9007.0660478574282</v>
      </c>
      <c r="F11981" s="5">
        <f>IF(B11981=0,0,B11981*LABOR_HRS_WK_CAR*SEASON_WEEKS*(1+DIM_PCT_CAR)^B11981)</f>
        <v>292.41669540238013</v>
      </c>
      <c r="G11981" s="5">
        <f>IF(C11981=0,0,C11981*LABOR_HRS_WK_MES*SEASON_WEEKS*(1+DIM_PCT_MES)^C11981)</f>
        <v>567.47998644235463</v>
      </c>
      <c r="H11981" s="5">
        <f>E11981+F11981+G11981</f>
        <v>9866.9627297021634</v>
      </c>
      <c r="I11981" s="5">
        <f>MIN(H11981,FARMER_HRS)</f>
        <v>720</v>
      </c>
      <c r="J11981" s="5">
        <f>MAX(0,H11981-FARMER_HRS)</f>
        <v>9146.9627297021634</v>
      </c>
      <c r="K11981" s="2">
        <f>I11981*FARMER_RATE+J11981*TEMP_WORKER_RATE</f>
        <v>183801.43627955145</v>
      </c>
      <c r="L11981" s="2">
        <f>A11981*PRICE_TOM+B11981*PRICE_CAR+C11981*PRICE_MES</f>
        <v>204852</v>
      </c>
      <c r="M11981" s="2">
        <f>A11981*FERT_BED_TOM+B11981*FERT_BED_CAR+C11981*FERT_BED_MES</f>
        <v>29040</v>
      </c>
      <c r="N11981" s="6">
        <f>IF(AND(D11981&lt;=TOTAL_BEDS,J11981&lt;=TEMP_WORKER_MAX*TEMP_WORKER_HRS),1,0)</f>
        <v>0</v>
      </c>
      <c r="O11981" s="2">
        <f>L11981-M11981-K11981-FIXED_COSTS</f>
        <v>-27989.436279551446</v>
      </c>
      <c r="P11981" s="2">
        <f>IF(N11981=1,O11981,"")</f>
      </c>
    </row>
    <row r="11982">
      <c r="A11982" s="6">
        <v>18</v>
      </c>
      <c r="B11982" s="6">
        <v>8</v>
      </c>
      <c r="C11982" s="6">
        <v>12</v>
      </c>
      <c r="D11982" s="6">
        <f>A11982+B11982+C11982</f>
        <v>38</v>
      </c>
      <c r="E11982" s="5">
        <f>IF(A11982=0,0,A11982*LABOR_HRS_WK_TOM*SEASON_WEEKS*(1+DIM_PCT_TOM)^A11982)</f>
        <v>9007.0660478574282</v>
      </c>
      <c r="F11982" s="5">
        <f>IF(B11982=0,0,B11982*LABOR_HRS_WK_CAR*SEASON_WEEKS*(1+DIM_PCT_CAR)^B11982)</f>
        <v>292.41669540238013</v>
      </c>
      <c r="G11982" s="5">
        <f>IF(C11982=0,0,C11982*LABOR_HRS_WK_MES*SEASON_WEEKS*(1+DIM_PCT_MES)^C11982)</f>
        <v>626.807439570419</v>
      </c>
      <c r="H11982" s="5">
        <f>E11982+F11982+G11982</f>
        <v>9926.2901828302274</v>
      </c>
      <c r="I11982" s="5">
        <f>MIN(H11982,FARMER_HRS)</f>
        <v>720</v>
      </c>
      <c r="J11982" s="5">
        <f>MAX(0,H11982-FARMER_HRS)</f>
        <v>9206.2901828302274</v>
      </c>
      <c r="K11982" s="2">
        <f>I11982*FARMER_RATE+J11982*TEMP_WORKER_RATE</f>
        <v>184831.426785247</v>
      </c>
      <c r="L11982" s="2">
        <f>A11982*PRICE_TOM+B11982*PRICE_CAR+C11982*PRICE_MES</f>
        <v>207552</v>
      </c>
      <c r="M11982" s="2">
        <f>A11982*FERT_BED_TOM+B11982*FERT_BED_CAR+C11982*FERT_BED_MES</f>
        <v>29920</v>
      </c>
      <c r="N11982" s="6">
        <f>IF(AND(D11982&lt;=TOTAL_BEDS,J11982&lt;=TEMP_WORKER_MAX*TEMP_WORKER_HRS),1,0)</f>
        <v>0</v>
      </c>
      <c r="O11982" s="2">
        <f>L11982-M11982-K11982-FIXED_COSTS</f>
        <v>-27199.426785246993</v>
      </c>
      <c r="P11982" s="2">
        <f>IF(N11982=1,O11982,"")</f>
      </c>
    </row>
    <row r="11983">
      <c r="A11983" s="6">
        <v>18</v>
      </c>
      <c r="B11983" s="6">
        <v>8</v>
      </c>
      <c r="C11983" s="6">
        <v>13</v>
      </c>
      <c r="D11983" s="6">
        <f>A11983+B11983+C11983</f>
        <v>39</v>
      </c>
      <c r="E11983" s="5">
        <f>IF(A11983=0,0,A11983*LABOR_HRS_WK_TOM*SEASON_WEEKS*(1+DIM_PCT_TOM)^A11983)</f>
        <v>9007.0660478574282</v>
      </c>
      <c r="F11983" s="5">
        <f>IF(B11983=0,0,B11983*LABOR_HRS_WK_CAR*SEASON_WEEKS*(1+DIM_PCT_CAR)^B11983)</f>
        <v>292.41669540238013</v>
      </c>
      <c r="G11983" s="5">
        <f>IF(C11983=0,0,C11983*LABOR_HRS_WK_MES*SEASON_WEEKS*(1+DIM_PCT_MES)^C11983)</f>
        <v>687.52941027880331</v>
      </c>
      <c r="H11983" s="5">
        <f>E11983+F11983+G11983</f>
        <v>9987.0121535386115</v>
      </c>
      <c r="I11983" s="5">
        <f>MIN(H11983,FARMER_HRS)</f>
        <v>720</v>
      </c>
      <c r="J11983" s="5">
        <f>MAX(0,H11983-FARMER_HRS)</f>
        <v>9267.0121535386115</v>
      </c>
      <c r="K11983" s="2">
        <f>I11983*FARMER_RATE+J11983*TEMP_WORKER_RATE</f>
        <v>185885.62766560088</v>
      </c>
      <c r="L11983" s="2">
        <f>A11983*PRICE_TOM+B11983*PRICE_CAR+C11983*PRICE_MES</f>
        <v>210252</v>
      </c>
      <c r="M11983" s="2">
        <f>A11983*FERT_BED_TOM+B11983*FERT_BED_CAR+C11983*FERT_BED_MES</f>
        <v>30800</v>
      </c>
      <c r="N11983" s="6">
        <f>IF(AND(D11983&lt;=TOTAL_BEDS,J11983&lt;=TEMP_WORKER_MAX*TEMP_WORKER_HRS),1,0)</f>
        <v>0</v>
      </c>
      <c r="O11983" s="2">
        <f>L11983-M11983-K11983-FIXED_COSTS</f>
        <v>-26433.627665600885</v>
      </c>
      <c r="P11983" s="2">
        <f>IF(N11983=1,O11983,"")</f>
      </c>
    </row>
    <row r="11984">
      <c r="A11984" s="6">
        <v>18</v>
      </c>
      <c r="B11984" s="6">
        <v>8</v>
      </c>
      <c r="C11984" s="6">
        <v>14</v>
      </c>
      <c r="D11984" s="6">
        <f>A11984+B11984+C11984</f>
        <v>40</v>
      </c>
      <c r="E11984" s="5">
        <f>IF(A11984=0,0,A11984*LABOR_HRS_WK_TOM*SEASON_WEEKS*(1+DIM_PCT_TOM)^A11984)</f>
        <v>9007.0660478574282</v>
      </c>
      <c r="F11984" s="5">
        <f>IF(B11984=0,0,B11984*LABOR_HRS_WK_CAR*SEASON_WEEKS*(1+DIM_PCT_CAR)^B11984)</f>
        <v>292.41669540238013</v>
      </c>
      <c r="G11984" s="5">
        <f>IF(C11984=0,0,C11984*LABOR_HRS_WK_MES*SEASON_WEEKS*(1+DIM_PCT_MES)^C11984)</f>
        <v>749.67149159246435</v>
      </c>
      <c r="H11984" s="5">
        <f>E11984+F11984+G11984</f>
        <v>10049.154234852273</v>
      </c>
      <c r="I11984" s="5">
        <f>MIN(H11984,FARMER_HRS)</f>
        <v>720</v>
      </c>
      <c r="J11984" s="5">
        <f>MAX(0,H11984-FARMER_HRS)</f>
        <v>9329.1542348522726</v>
      </c>
      <c r="K11984" s="2">
        <f>I11984*FARMER_RATE+J11984*TEMP_WORKER_RATE</f>
        <v>186964.48324396307</v>
      </c>
      <c r="L11984" s="2">
        <f>A11984*PRICE_TOM+B11984*PRICE_CAR+C11984*PRICE_MES</f>
        <v>212952</v>
      </c>
      <c r="M11984" s="2">
        <f>A11984*FERT_BED_TOM+B11984*FERT_BED_CAR+C11984*FERT_BED_MES</f>
        <v>31680</v>
      </c>
      <c r="N11984" s="6">
        <f>IF(AND(D11984&lt;=TOTAL_BEDS,J11984&lt;=TEMP_WORKER_MAX*TEMP_WORKER_HRS),1,0)</f>
        <v>0</v>
      </c>
      <c r="O11984" s="2">
        <f>L11984-M11984-K11984-FIXED_COSTS</f>
        <v>-25692.48324396307</v>
      </c>
      <c r="P11984" s="2">
        <f>IF(N11984=1,O11984,"")</f>
      </c>
    </row>
    <row r="11985">
      <c r="A11985" s="6">
        <v>18</v>
      </c>
      <c r="B11985" s="6">
        <v>8</v>
      </c>
      <c r="C11985" s="6">
        <v>15</v>
      </c>
      <c r="D11985" s="6">
        <f>A11985+B11985+C11985</f>
        <v>41</v>
      </c>
      <c r="E11985" s="5">
        <f>IF(A11985=0,0,A11985*LABOR_HRS_WK_TOM*SEASON_WEEKS*(1+DIM_PCT_TOM)^A11985)</f>
        <v>9007.0660478574282</v>
      </c>
      <c r="F11985" s="5">
        <f>IF(B11985=0,0,B11985*LABOR_HRS_WK_CAR*SEASON_WEEKS*(1+DIM_PCT_CAR)^B11985)</f>
        <v>292.41669540238013</v>
      </c>
      <c r="G11985" s="5">
        <f>IF(C11985=0,0,C11985*LABOR_HRS_WK_MES*SEASON_WEEKS*(1+DIM_PCT_MES)^C11985)</f>
        <v>813.25969846861074</v>
      </c>
      <c r="H11985" s="5">
        <f>E11985+F11985+G11985</f>
        <v>10112.74244172842</v>
      </c>
      <c r="I11985" s="5">
        <f>MIN(H11985,FARMER_HRS)</f>
        <v>720</v>
      </c>
      <c r="J11985" s="5">
        <f>MAX(0,H11985-FARMER_HRS)</f>
        <v>9392.74244172842</v>
      </c>
      <c r="K11985" s="2">
        <f>I11985*FARMER_RATE+J11985*TEMP_WORKER_RATE</f>
        <v>188068.44516889617</v>
      </c>
      <c r="L11985" s="2">
        <f>A11985*PRICE_TOM+B11985*PRICE_CAR+C11985*PRICE_MES</f>
        <v>215652</v>
      </c>
      <c r="M11985" s="2">
        <f>A11985*FERT_BED_TOM+B11985*FERT_BED_CAR+C11985*FERT_BED_MES</f>
        <v>32560</v>
      </c>
      <c r="N11985" s="6">
        <f>IF(AND(D11985&lt;=TOTAL_BEDS,J11985&lt;=TEMP_WORKER_MAX*TEMP_WORKER_HRS),1,0)</f>
        <v>0</v>
      </c>
      <c r="O11985" s="2">
        <f>L11985-M11985-K11985-FIXED_COSTS</f>
        <v>-24976.445168896171</v>
      </c>
      <c r="P11985" s="2">
        <f>IF(N11985=1,O11985,"")</f>
      </c>
    </row>
    <row r="11986">
      <c r="A11986" s="6">
        <v>18</v>
      </c>
      <c r="B11986" s="6">
        <v>8</v>
      </c>
      <c r="C11986" s="6">
        <v>16</v>
      </c>
      <c r="D11986" s="6">
        <f>A11986+B11986+C11986</f>
        <v>42</v>
      </c>
      <c r="E11986" s="5">
        <f>IF(A11986=0,0,A11986*LABOR_HRS_WK_TOM*SEASON_WEEKS*(1+DIM_PCT_TOM)^A11986)</f>
        <v>9007.0660478574282</v>
      </c>
      <c r="F11986" s="5">
        <f>IF(B11986=0,0,B11986*LABOR_HRS_WK_CAR*SEASON_WEEKS*(1+DIM_PCT_CAR)^B11986)</f>
        <v>292.41669540238013</v>
      </c>
      <c r="G11986" s="5">
        <f>IF(C11986=0,0,C11986*LABOR_HRS_WK_MES*SEASON_WEEKS*(1+DIM_PCT_MES)^C11986)</f>
        <v>878.32047434609967</v>
      </c>
      <c r="H11986" s="5">
        <f>E11986+F11986+G11986</f>
        <v>10177.803217605908</v>
      </c>
      <c r="I11986" s="5">
        <f>MIN(H11986,FARMER_HRS)</f>
        <v>720</v>
      </c>
      <c r="J11986" s="5">
        <f>MAX(0,H11986-FARMER_HRS)</f>
        <v>9457.8032176059078</v>
      </c>
      <c r="K11986" s="2">
        <f>I11986*FARMER_RATE+J11986*TEMP_WORKER_RATE</f>
        <v>189197.97252788034</v>
      </c>
      <c r="L11986" s="2">
        <f>A11986*PRICE_TOM+B11986*PRICE_CAR+C11986*PRICE_MES</f>
        <v>218352</v>
      </c>
      <c r="M11986" s="2">
        <f>A11986*FERT_BED_TOM+B11986*FERT_BED_CAR+C11986*FERT_BED_MES</f>
        <v>33440</v>
      </c>
      <c r="N11986" s="6">
        <f>IF(AND(D11986&lt;=TOTAL_BEDS,J11986&lt;=TEMP_WORKER_MAX*TEMP_WORKER_HRS),1,0)</f>
        <v>0</v>
      </c>
      <c r="O11986" s="2">
        <f>L11986-M11986-K11986-FIXED_COSTS</f>
        <v>-24285.972527880338</v>
      </c>
      <c r="P11986" s="2">
        <f>IF(N11986=1,O11986,"")</f>
      </c>
    </row>
    <row r="11987">
      <c r="A11987" s="6">
        <v>18</v>
      </c>
      <c r="B11987" s="6">
        <v>8</v>
      </c>
      <c r="C11987" s="6">
        <v>17</v>
      </c>
      <c r="D11987" s="6">
        <f>A11987+B11987+C11987</f>
        <v>43</v>
      </c>
      <c r="E11987" s="5">
        <f>IF(A11987=0,0,A11987*LABOR_HRS_WK_TOM*SEASON_WEEKS*(1+DIM_PCT_TOM)^A11987)</f>
        <v>9007.0660478574282</v>
      </c>
      <c r="F11987" s="5">
        <f>IF(B11987=0,0,B11987*LABOR_HRS_WK_CAR*SEASON_WEEKS*(1+DIM_PCT_CAR)^B11987)</f>
        <v>292.41669540238013</v>
      </c>
      <c r="G11987" s="5">
        <f>IF(C11987=0,0,C11987*LABOR_HRS_WK_MES*SEASON_WEEKS*(1+DIM_PCT_MES)^C11987)</f>
        <v>944.88069779263992</v>
      </c>
      <c r="H11987" s="5">
        <f>E11987+F11987+G11987</f>
        <v>10244.363441052448</v>
      </c>
      <c r="I11987" s="5">
        <f>MIN(H11987,FARMER_HRS)</f>
        <v>720</v>
      </c>
      <c r="J11987" s="5">
        <f>MAX(0,H11987-FARMER_HRS)</f>
        <v>9524.3634410524483</v>
      </c>
      <c r="K11987" s="2">
        <f>I11987*FARMER_RATE+J11987*TEMP_WORKER_RATE</f>
        <v>190353.53196271611</v>
      </c>
      <c r="L11987" s="2">
        <f>A11987*PRICE_TOM+B11987*PRICE_CAR+C11987*PRICE_MES</f>
        <v>221052</v>
      </c>
      <c r="M11987" s="2">
        <f>A11987*FERT_BED_TOM+B11987*FERT_BED_CAR+C11987*FERT_BED_MES</f>
        <v>34320</v>
      </c>
      <c r="N11987" s="6">
        <f>IF(AND(D11987&lt;=TOTAL_BEDS,J11987&lt;=TEMP_WORKER_MAX*TEMP_WORKER_HRS),1,0)</f>
        <v>0</v>
      </c>
      <c r="O11987" s="2">
        <f>L11987-M11987-K11987-FIXED_COSTS</f>
        <v>-23621.531962716108</v>
      </c>
      <c r="P11987" s="2">
        <f>IF(N11987=1,O11987,"")</f>
      </c>
    </row>
    <row r="11988">
      <c r="A11988" s="6">
        <v>18</v>
      </c>
      <c r="B11988" s="6">
        <v>8</v>
      </c>
      <c r="C11988" s="6">
        <v>18</v>
      </c>
      <c r="D11988" s="6">
        <f>A11988+B11988+C11988</f>
        <v>44</v>
      </c>
      <c r="E11988" s="5">
        <f>IF(A11988=0,0,A11988*LABOR_HRS_WK_TOM*SEASON_WEEKS*(1+DIM_PCT_TOM)^A11988)</f>
        <v>9007.0660478574282</v>
      </c>
      <c r="F11988" s="5">
        <f>IF(B11988=0,0,B11988*LABOR_HRS_WK_CAR*SEASON_WEEKS*(1+DIM_PCT_CAR)^B11988)</f>
        <v>292.41669540238013</v>
      </c>
      <c r="G11988" s="5">
        <f>IF(C11988=0,0,C11988*LABOR_HRS_WK_MES*SEASON_WEEKS*(1+DIM_PCT_MES)^C11988)</f>
        <v>1012.9676892512272</v>
      </c>
      <c r="H11988" s="5">
        <f>E11988+F11988+G11988</f>
        <v>10312.450432511036</v>
      </c>
      <c r="I11988" s="5">
        <f>MIN(H11988,FARMER_HRS)</f>
        <v>720</v>
      </c>
      <c r="J11988" s="5">
        <f>MAX(0,H11988-FARMER_HRS)</f>
        <v>9592.4504325110356</v>
      </c>
      <c r="K11988" s="2">
        <f>I11988*FARMER_RATE+J11988*TEMP_WORKER_RATE</f>
        <v>191535.59778664992</v>
      </c>
      <c r="L11988" s="2">
        <f>A11988*PRICE_TOM+B11988*PRICE_CAR+C11988*PRICE_MES</f>
        <v>223752</v>
      </c>
      <c r="M11988" s="2">
        <f>A11988*FERT_BED_TOM+B11988*FERT_BED_CAR+C11988*FERT_BED_MES</f>
        <v>35200</v>
      </c>
      <c r="N11988" s="6">
        <f>IF(AND(D11988&lt;=TOTAL_BEDS,J11988&lt;=TEMP_WORKER_MAX*TEMP_WORKER_HRS),1,0)</f>
        <v>0</v>
      </c>
      <c r="O11988" s="2">
        <f>L11988-M11988-K11988-FIXED_COSTS</f>
        <v>-22983.597786649916</v>
      </c>
      <c r="P11988" s="2">
        <f>IF(N11988=1,O11988,"")</f>
      </c>
    </row>
    <row r="11989">
      <c r="A11989" s="6">
        <v>18</v>
      </c>
      <c r="B11989" s="6">
        <v>8</v>
      </c>
      <c r="C11989" s="6">
        <v>19</v>
      </c>
      <c r="D11989" s="6">
        <f>A11989+B11989+C11989</f>
        <v>45</v>
      </c>
      <c r="E11989" s="5">
        <f>IF(A11989=0,0,A11989*LABOR_HRS_WK_TOM*SEASON_WEEKS*(1+DIM_PCT_TOM)^A11989)</f>
        <v>9007.0660478574282</v>
      </c>
      <c r="F11989" s="5">
        <f>IF(B11989=0,0,B11989*LABOR_HRS_WK_CAR*SEASON_WEEKS*(1+DIM_PCT_CAR)^B11989)</f>
        <v>292.41669540238013</v>
      </c>
      <c r="G11989" s="5">
        <f>IF(C11989=0,0,C11989*LABOR_HRS_WK_MES*SEASON_WEEKS*(1+DIM_PCT_MES)^C11989)</f>
        <v>1082.6092178872491</v>
      </c>
      <c r="H11989" s="5">
        <f>E11989+F11989+G11989</f>
        <v>10382.091961147058</v>
      </c>
      <c r="I11989" s="5">
        <f>MIN(H11989,FARMER_HRS)</f>
        <v>720</v>
      </c>
      <c r="J11989" s="5">
        <f>MAX(0,H11989-FARMER_HRS)</f>
        <v>9662.0919611470581</v>
      </c>
      <c r="K11989" s="2">
        <f>I11989*FARMER_RATE+J11989*TEMP_WORKER_RATE</f>
        <v>192744.65210324753</v>
      </c>
      <c r="L11989" s="2">
        <f>A11989*PRICE_TOM+B11989*PRICE_CAR+C11989*PRICE_MES</f>
        <v>226452</v>
      </c>
      <c r="M11989" s="2">
        <f>A11989*FERT_BED_TOM+B11989*FERT_BED_CAR+C11989*FERT_BED_MES</f>
        <v>36080</v>
      </c>
      <c r="N11989" s="6">
        <f>IF(AND(D11989&lt;=TOTAL_BEDS,J11989&lt;=TEMP_WORKER_MAX*TEMP_WORKER_HRS),1,0)</f>
        <v>0</v>
      </c>
      <c r="O11989" s="2">
        <f>L11989-M11989-K11989-FIXED_COSTS</f>
        <v>-22372.652103247528</v>
      </c>
      <c r="P11989" s="2">
        <f>IF(N11989=1,O11989,"")</f>
      </c>
    </row>
    <row r="11990">
      <c r="A11990" s="6">
        <v>18</v>
      </c>
      <c r="B11990" s="6">
        <v>8</v>
      </c>
      <c r="C11990" s="6">
        <v>20</v>
      </c>
      <c r="D11990" s="6">
        <f>A11990+B11990+C11990</f>
        <v>46</v>
      </c>
      <c r="E11990" s="5">
        <f>IF(A11990=0,0,A11990*LABOR_HRS_WK_TOM*SEASON_WEEKS*(1+DIM_PCT_TOM)^A11990)</f>
        <v>9007.0660478574282</v>
      </c>
      <c r="F11990" s="5">
        <f>IF(B11990=0,0,B11990*LABOR_HRS_WK_CAR*SEASON_WEEKS*(1+DIM_PCT_CAR)^B11990)</f>
        <v>292.41669540238013</v>
      </c>
      <c r="G11990" s="5">
        <f>IF(C11990=0,0,C11990*LABOR_HRS_WK_MES*SEASON_WEEKS*(1+DIM_PCT_MES)^C11990)</f>
        <v>1153.8335085377259</v>
      </c>
      <c r="H11990" s="5">
        <f>E11990+F11990+G11990</f>
        <v>10453.316251797534</v>
      </c>
      <c r="I11990" s="5">
        <f>MIN(H11990,FARMER_HRS)</f>
        <v>720</v>
      </c>
      <c r="J11990" s="5">
        <f>MAX(0,H11990-FARMER_HRS)</f>
        <v>9733.3162517975343</v>
      </c>
      <c r="K11990" s="2">
        <f>I11990*FARMER_RATE+J11990*TEMP_WORKER_RATE</f>
        <v>193981.18492704051</v>
      </c>
      <c r="L11990" s="2">
        <f>A11990*PRICE_TOM+B11990*PRICE_CAR+C11990*PRICE_MES</f>
        <v>229152</v>
      </c>
      <c r="M11990" s="2">
        <f>A11990*FERT_BED_TOM+B11990*FERT_BED_CAR+C11990*FERT_BED_MES</f>
        <v>36960</v>
      </c>
      <c r="N11990" s="6">
        <f>IF(AND(D11990&lt;=TOTAL_BEDS,J11990&lt;=TEMP_WORKER_MAX*TEMP_WORKER_HRS),1,0)</f>
        <v>0</v>
      </c>
      <c r="O11990" s="2">
        <f>L11990-M11990-K11990-FIXED_COSTS</f>
        <v>-21789.184927040507</v>
      </c>
      <c r="P11990" s="2">
        <f>IF(N11990=1,O11990,"")</f>
      </c>
    </row>
    <row r="11991">
      <c r="A11991" s="6">
        <v>18</v>
      </c>
      <c r="B11991" s="6">
        <v>8</v>
      </c>
      <c r="C11991" s="6">
        <v>21</v>
      </c>
      <c r="D11991" s="6">
        <f>A11991+B11991+C11991</f>
        <v>47</v>
      </c>
      <c r="E11991" s="5">
        <f>IF(A11991=0,0,A11991*LABOR_HRS_WK_TOM*SEASON_WEEKS*(1+DIM_PCT_TOM)^A11991)</f>
        <v>9007.0660478574282</v>
      </c>
      <c r="F11991" s="5">
        <f>IF(B11991=0,0,B11991*LABOR_HRS_WK_CAR*SEASON_WEEKS*(1+DIM_PCT_CAR)^B11991)</f>
        <v>292.41669540238013</v>
      </c>
      <c r="G11991" s="5">
        <f>IF(C11991=0,0,C11991*LABOR_HRS_WK_MES*SEASON_WEEKS*(1+DIM_PCT_MES)^C11991)</f>
        <v>1226.6692487641699</v>
      </c>
      <c r="H11991" s="5">
        <f>E11991+F11991+G11991</f>
        <v>10526.151992023979</v>
      </c>
      <c r="I11991" s="5">
        <f>MIN(H11991,FARMER_HRS)</f>
        <v>720</v>
      </c>
      <c r="J11991" s="5">
        <f>MAX(0,H11991-FARMER_HRS)</f>
        <v>9806.1519920239789</v>
      </c>
      <c r="K11991" s="2">
        <f>I11991*FARMER_RATE+J11991*TEMP_WORKER_RATE</f>
        <v>195245.69430597185</v>
      </c>
      <c r="L11991" s="2">
        <f>A11991*PRICE_TOM+B11991*PRICE_CAR+C11991*PRICE_MES</f>
        <v>231852</v>
      </c>
      <c r="M11991" s="2">
        <f>A11991*FERT_BED_TOM+B11991*FERT_BED_CAR+C11991*FERT_BED_MES</f>
        <v>37840</v>
      </c>
      <c r="N11991" s="6">
        <f>IF(AND(D11991&lt;=TOTAL_BEDS,J11991&lt;=TEMP_WORKER_MAX*TEMP_WORKER_HRS),1,0)</f>
        <v>0</v>
      </c>
      <c r="O11991" s="2">
        <f>L11991-M11991-K11991-FIXED_COSTS</f>
        <v>-21233.694305971847</v>
      </c>
      <c r="P11991" s="2">
        <f>IF(N11991=1,O11991,"")</f>
      </c>
    </row>
    <row r="11992">
      <c r="A11992" s="6">
        <v>18</v>
      </c>
      <c r="B11992" s="6">
        <v>8</v>
      </c>
      <c r="C11992" s="6">
        <v>22</v>
      </c>
      <c r="D11992" s="6">
        <f>A11992+B11992+C11992</f>
        <v>48</v>
      </c>
      <c r="E11992" s="5">
        <f>IF(A11992=0,0,A11992*LABOR_HRS_WK_TOM*SEASON_WEEKS*(1+DIM_PCT_TOM)^A11992)</f>
        <v>9007.0660478574282</v>
      </c>
      <c r="F11992" s="5">
        <f>IF(B11992=0,0,B11992*LABOR_HRS_WK_CAR*SEASON_WEEKS*(1+DIM_PCT_CAR)^B11992)</f>
        <v>292.41669540238013</v>
      </c>
      <c r="G11992" s="5">
        <f>IF(C11992=0,0,C11992*LABOR_HRS_WK_MES*SEASON_WEEKS*(1+DIM_PCT_MES)^C11992)</f>
        <v>1301.1455960105659</v>
      </c>
      <c r="H11992" s="5">
        <f>E11992+F11992+G11992</f>
        <v>10600.628339270374</v>
      </c>
      <c r="I11992" s="5">
        <f>MIN(H11992,FARMER_HRS)</f>
        <v>720</v>
      </c>
      <c r="J11992" s="5">
        <f>MAX(0,H11992-FARMER_HRS)</f>
        <v>9880.6283392703735</v>
      </c>
      <c r="K11992" s="2">
        <f>I11992*FARMER_RATE+J11992*TEMP_WORKER_RATE</f>
        <v>196538.68644566622</v>
      </c>
      <c r="L11992" s="2">
        <f>A11992*PRICE_TOM+B11992*PRICE_CAR+C11992*PRICE_MES</f>
        <v>234552</v>
      </c>
      <c r="M11992" s="2">
        <f>A11992*FERT_BED_TOM+B11992*FERT_BED_CAR+C11992*FERT_BED_MES</f>
        <v>38720</v>
      </c>
      <c r="N11992" s="6">
        <f>IF(AND(D11992&lt;=TOTAL_BEDS,J11992&lt;=TEMP_WORKER_MAX*TEMP_WORKER_HRS),1,0)</f>
        <v>0</v>
      </c>
      <c r="O11992" s="2">
        <f>L11992-M11992-K11992-FIXED_COSTS</f>
        <v>-20706.686445666215</v>
      </c>
      <c r="P11992" s="2">
        <f>IF(N11992=1,O11992,"")</f>
      </c>
    </row>
    <row r="11993">
      <c r="A11993" s="6">
        <v>18</v>
      </c>
      <c r="B11993" s="6">
        <v>8</v>
      </c>
      <c r="C11993" s="6">
        <v>23</v>
      </c>
      <c r="D11993" s="6">
        <f>A11993+B11993+C11993</f>
        <v>49</v>
      </c>
      <c r="E11993" s="5">
        <f>IF(A11993=0,0,A11993*LABOR_HRS_WK_TOM*SEASON_WEEKS*(1+DIM_PCT_TOM)^A11993)</f>
        <v>9007.0660478574282</v>
      </c>
      <c r="F11993" s="5">
        <f>IF(B11993=0,0,B11993*LABOR_HRS_WK_CAR*SEASON_WEEKS*(1+DIM_PCT_CAR)^B11993)</f>
        <v>292.41669540238013</v>
      </c>
      <c r="G11993" s="5">
        <f>IF(C11993=0,0,C11993*LABOR_HRS_WK_MES*SEASON_WEEKS*(1+DIM_PCT_MES)^C11993)</f>
        <v>1377.2921848680023</v>
      </c>
      <c r="H11993" s="5">
        <f>E11993+F11993+G11993</f>
        <v>10676.77492812781</v>
      </c>
      <c r="I11993" s="5">
        <f>MIN(H11993,FARMER_HRS)</f>
        <v>720</v>
      </c>
      <c r="J11993" s="5">
        <f>MAX(0,H11993-FARMER_HRS)</f>
        <v>9956.77492812781</v>
      </c>
      <c r="K11993" s="2">
        <f>I11993*FARMER_RATE+J11993*TEMP_WORKER_RATE</f>
        <v>197860.67583555225</v>
      </c>
      <c r="L11993" s="2">
        <f>A11993*PRICE_TOM+B11993*PRICE_CAR+C11993*PRICE_MES</f>
        <v>237252</v>
      </c>
      <c r="M11993" s="2">
        <f>A11993*FERT_BED_TOM+B11993*FERT_BED_CAR+C11993*FERT_BED_MES</f>
        <v>39600</v>
      </c>
      <c r="N11993" s="6">
        <f>IF(AND(D11993&lt;=TOTAL_BEDS,J11993&lt;=TEMP_WORKER_MAX*TEMP_WORKER_HRS),1,0)</f>
        <v>0</v>
      </c>
      <c r="O11993" s="2">
        <f>L11993-M11993-K11993-FIXED_COSTS</f>
        <v>-20208.675835552247</v>
      </c>
      <c r="P11993" s="2">
        <f>IF(N11993=1,O11993,"")</f>
      </c>
    </row>
    <row r="11994">
      <c r="A11994" s="6">
        <v>18</v>
      </c>
      <c r="B11994" s="6">
        <v>8</v>
      </c>
      <c r="C11994" s="6">
        <v>24</v>
      </c>
      <c r="D11994" s="6">
        <f>A11994+B11994+C11994</f>
        <v>50</v>
      </c>
      <c r="E11994" s="5">
        <f>IF(A11994=0,0,A11994*LABOR_HRS_WK_TOM*SEASON_WEEKS*(1+DIM_PCT_TOM)^A11994)</f>
        <v>9007.0660478574282</v>
      </c>
      <c r="F11994" s="5">
        <f>IF(B11994=0,0,B11994*LABOR_HRS_WK_CAR*SEASON_WEEKS*(1+DIM_PCT_CAR)^B11994)</f>
        <v>292.41669540238013</v>
      </c>
      <c r="G11994" s="5">
        <f>IF(C11994=0,0,C11994*LABOR_HRS_WK_MES*SEASON_WEEKS*(1+DIM_PCT_MES)^C11994)</f>
        <v>1455.139134447498</v>
      </c>
      <c r="H11994" s="5">
        <f>E11994+F11994+G11994</f>
        <v>10754.621877707306</v>
      </c>
      <c r="I11994" s="5">
        <f>MIN(H11994,FARMER_HRS)</f>
        <v>720</v>
      </c>
      <c r="J11994" s="5">
        <f>MAX(0,H11994-FARMER_HRS)</f>
        <v>10034.621877707306</v>
      </c>
      <c r="K11994" s="2">
        <f>I11994*FARMER_RATE+J11994*TEMP_WORKER_RATE</f>
        <v>199212.18537686297</v>
      </c>
      <c r="L11994" s="2">
        <f>A11994*PRICE_TOM+B11994*PRICE_CAR+C11994*PRICE_MES</f>
        <v>239952</v>
      </c>
      <c r="M11994" s="2">
        <f>A11994*FERT_BED_TOM+B11994*FERT_BED_CAR+C11994*FERT_BED_MES</f>
        <v>40480</v>
      </c>
      <c r="N11994" s="6">
        <f>IF(AND(D11994&lt;=TOTAL_BEDS,J11994&lt;=TEMP_WORKER_MAX*TEMP_WORKER_HRS),1,0)</f>
        <v>0</v>
      </c>
      <c r="O11994" s="2">
        <f>L11994-M11994-K11994-FIXED_COSTS</f>
        <v>-19740.185376862966</v>
      </c>
      <c r="P11994" s="2">
        <f>IF(N11994=1,O11994,"")</f>
      </c>
    </row>
    <row r="11995">
      <c r="A11995" s="6">
        <v>18</v>
      </c>
      <c r="B11995" s="6">
        <v>8</v>
      </c>
      <c r="C11995" s="6">
        <v>25</v>
      </c>
      <c r="D11995" s="6">
        <f>A11995+B11995+C11995</f>
        <v>51</v>
      </c>
      <c r="E11995" s="5">
        <f>IF(A11995=0,0,A11995*LABOR_HRS_WK_TOM*SEASON_WEEKS*(1+DIM_PCT_TOM)^A11995)</f>
        <v>9007.0660478574282</v>
      </c>
      <c r="F11995" s="5">
        <f>IF(B11995=0,0,B11995*LABOR_HRS_WK_CAR*SEASON_WEEKS*(1+DIM_PCT_CAR)^B11995)</f>
        <v>292.41669540238013</v>
      </c>
      <c r="G11995" s="5">
        <f>IF(C11995=0,0,C11995*LABOR_HRS_WK_MES*SEASON_WEEKS*(1+DIM_PCT_MES)^C11995)</f>
        <v>1534.7170558625955</v>
      </c>
      <c r="H11995" s="5">
        <f>E11995+F11995+G11995</f>
        <v>10834.199799122403</v>
      </c>
      <c r="I11995" s="5">
        <f>MIN(H11995,FARMER_HRS)</f>
        <v>720</v>
      </c>
      <c r="J11995" s="5">
        <f>MAX(0,H11995-FARMER_HRS)</f>
        <v>10114.199799122403</v>
      </c>
      <c r="K11995" s="2">
        <f>I11995*FARMER_RATE+J11995*TEMP_WORKER_RATE</f>
        <v>200593.74651254172</v>
      </c>
      <c r="L11995" s="2">
        <f>A11995*PRICE_TOM+B11995*PRICE_CAR+C11995*PRICE_MES</f>
        <v>242652</v>
      </c>
      <c r="M11995" s="2">
        <f>A11995*FERT_BED_TOM+B11995*FERT_BED_CAR+C11995*FERT_BED_MES</f>
        <v>41360</v>
      </c>
      <c r="N11995" s="6">
        <f>IF(AND(D11995&lt;=TOTAL_BEDS,J11995&lt;=TEMP_WORKER_MAX*TEMP_WORKER_HRS),1,0)</f>
        <v>0</v>
      </c>
      <c r="O11995" s="2">
        <f>L11995-M11995-K11995-FIXED_COSTS</f>
        <v>-19301.746512541722</v>
      </c>
      <c r="P11995" s="2">
        <f>IF(N11995=1,O11995,"")</f>
      </c>
    </row>
    <row r="11996">
      <c r="A11996" s="6">
        <v>18</v>
      </c>
      <c r="B11996" s="6">
        <v>8</v>
      </c>
      <c r="C11996" s="6">
        <v>26</v>
      </c>
      <c r="D11996" s="6">
        <f>A11996+B11996+C11996</f>
        <v>52</v>
      </c>
      <c r="E11996" s="5">
        <f>IF(A11996=0,0,A11996*LABOR_HRS_WK_TOM*SEASON_WEEKS*(1+DIM_PCT_TOM)^A11996)</f>
        <v>9007.0660478574282</v>
      </c>
      <c r="F11996" s="5">
        <f>IF(B11996=0,0,B11996*LABOR_HRS_WK_CAR*SEASON_WEEKS*(1+DIM_PCT_CAR)^B11996)</f>
        <v>292.41669540238013</v>
      </c>
      <c r="G11996" s="5">
        <f>IF(C11996=0,0,C11996*LABOR_HRS_WK_MES*SEASON_WEEKS*(1+DIM_PCT_MES)^C11996)</f>
        <v>1616.0570598233128</v>
      </c>
      <c r="H11996" s="5">
        <f>E11996+F11996+G11996</f>
        <v>10915.539803083122</v>
      </c>
      <c r="I11996" s="5">
        <f>MIN(H11996,FARMER_HRS)</f>
        <v>720</v>
      </c>
      <c r="J11996" s="5">
        <f>MAX(0,H11996-FARMER_HRS)</f>
        <v>10195.539803083122</v>
      </c>
      <c r="K11996" s="2">
        <f>I11996*FARMER_RATE+J11996*TEMP_WORKER_RATE</f>
        <v>202005.899359082</v>
      </c>
      <c r="L11996" s="2">
        <f>A11996*PRICE_TOM+B11996*PRICE_CAR+C11996*PRICE_MES</f>
        <v>245352</v>
      </c>
      <c r="M11996" s="2">
        <f>A11996*FERT_BED_TOM+B11996*FERT_BED_CAR+C11996*FERT_BED_MES</f>
        <v>42240</v>
      </c>
      <c r="N11996" s="6">
        <f>IF(AND(D11996&lt;=TOTAL_BEDS,J11996&lt;=TEMP_WORKER_MAX*TEMP_WORKER_HRS),1,0)</f>
        <v>0</v>
      </c>
      <c r="O11996" s="2">
        <f>L11996-M11996-K11996-FIXED_COSTS</f>
        <v>-18893.899359081988</v>
      </c>
      <c r="P11996" s="2">
        <f>IF(N11996=1,O11996,"")</f>
      </c>
    </row>
    <row r="11997">
      <c r="A11997" s="6">
        <v>18</v>
      </c>
      <c r="B11997" s="6">
        <v>8</v>
      </c>
      <c r="C11997" s="6">
        <v>27</v>
      </c>
      <c r="D11997" s="6">
        <f>A11997+B11997+C11997</f>
        <v>53</v>
      </c>
      <c r="E11997" s="5">
        <f>IF(A11997=0,0,A11997*LABOR_HRS_WK_TOM*SEASON_WEEKS*(1+DIM_PCT_TOM)^A11997)</f>
        <v>9007.0660478574282</v>
      </c>
      <c r="F11997" s="5">
        <f>IF(B11997=0,0,B11997*LABOR_HRS_WK_CAR*SEASON_WEEKS*(1+DIM_PCT_CAR)^B11997)</f>
        <v>292.41669540238013</v>
      </c>
      <c r="G11997" s="5">
        <f>IF(C11997=0,0,C11997*LABOR_HRS_WK_MES*SEASON_WEEKS*(1+DIM_PCT_MES)^C11997)</f>
        <v>1699.19076434307</v>
      </c>
      <c r="H11997" s="5">
        <f>E11997+F11997+G11997</f>
        <v>10998.673507602878</v>
      </c>
      <c r="I11997" s="5">
        <f>MIN(H11997,FARMER_HRS)</f>
        <v>720</v>
      </c>
      <c r="J11997" s="5">
        <f>MAX(0,H11997-FARMER_HRS)</f>
        <v>10278.673507602878</v>
      </c>
      <c r="K11997" s="2">
        <f>I11997*FARMER_RATE+J11997*TEMP_WORKER_RATE</f>
        <v>203449.19284032774</v>
      </c>
      <c r="L11997" s="2">
        <f>A11997*PRICE_TOM+B11997*PRICE_CAR+C11997*PRICE_MES</f>
        <v>248052</v>
      </c>
      <c r="M11997" s="2">
        <f>A11997*FERT_BED_TOM+B11997*FERT_BED_CAR+C11997*FERT_BED_MES</f>
        <v>43120</v>
      </c>
      <c r="N11997" s="6">
        <f>IF(AND(D11997&lt;=TOTAL_BEDS,J11997&lt;=TEMP_WORKER_MAX*TEMP_WORKER_HRS),1,0)</f>
        <v>0</v>
      </c>
      <c r="O11997" s="2">
        <f>L11997-M11997-K11997-FIXED_COSTS</f>
        <v>-18517.192840327742</v>
      </c>
      <c r="P11997" s="2">
        <f>IF(N11997=1,O11997,"")</f>
      </c>
    </row>
    <row r="11998">
      <c r="A11998" s="6">
        <v>18</v>
      </c>
      <c r="B11998" s="6">
        <v>8</v>
      </c>
      <c r="C11998" s="6">
        <v>28</v>
      </c>
      <c r="D11998" s="6">
        <f>A11998+B11998+C11998</f>
        <v>54</v>
      </c>
      <c r="E11998" s="5">
        <f>IF(A11998=0,0,A11998*LABOR_HRS_WK_TOM*SEASON_WEEKS*(1+DIM_PCT_TOM)^A11998)</f>
        <v>9007.0660478574282</v>
      </c>
      <c r="F11998" s="5">
        <f>IF(B11998=0,0,B11998*LABOR_HRS_WK_CAR*SEASON_WEEKS*(1+DIM_PCT_CAR)^B11998)</f>
        <v>292.41669540238013</v>
      </c>
      <c r="G11998" s="5">
        <f>IF(C11998=0,0,C11998*LABOR_HRS_WK_MES*SEASON_WEEKS*(1+DIM_PCT_MES)^C11998)</f>
        <v>1784.1503025602233</v>
      </c>
      <c r="H11998" s="5">
        <f>E11998+F11998+G11998</f>
        <v>11083.633045820032</v>
      </c>
      <c r="I11998" s="5">
        <f>MIN(H11998,FARMER_HRS)</f>
        <v>720</v>
      </c>
      <c r="J11998" s="5">
        <f>MAX(0,H11998-FARMER_HRS)</f>
        <v>10363.633045820032</v>
      </c>
      <c r="K11998" s="2">
        <f>I11998*FARMER_RATE+J11998*TEMP_WORKER_RATE</f>
        <v>204924.18482326443</v>
      </c>
      <c r="L11998" s="2">
        <f>A11998*PRICE_TOM+B11998*PRICE_CAR+C11998*PRICE_MES</f>
        <v>250752</v>
      </c>
      <c r="M11998" s="2">
        <f>A11998*FERT_BED_TOM+B11998*FERT_BED_CAR+C11998*FERT_BED_MES</f>
        <v>44000</v>
      </c>
      <c r="N11998" s="6">
        <f>IF(AND(D11998&lt;=TOTAL_BEDS,J11998&lt;=TEMP_WORKER_MAX*TEMP_WORKER_HRS),1,0)</f>
        <v>0</v>
      </c>
      <c r="O11998" s="2">
        <f>L11998-M11998-K11998-FIXED_COSTS</f>
        <v>-18172.184823264426</v>
      </c>
      <c r="P11998" s="2">
        <f>IF(N11998=1,O11998,"")</f>
      </c>
    </row>
    <row r="11999">
      <c r="A11999" s="6">
        <v>18</v>
      </c>
      <c r="B11999" s="6">
        <v>8</v>
      </c>
      <c r="C11999" s="6">
        <v>29</v>
      </c>
      <c r="D11999" s="6">
        <f>A11999+B11999+C11999</f>
        <v>55</v>
      </c>
      <c r="E11999" s="5">
        <f>IF(A11999=0,0,A11999*LABOR_HRS_WK_TOM*SEASON_WEEKS*(1+DIM_PCT_TOM)^A11999)</f>
        <v>9007.0660478574282</v>
      </c>
      <c r="F11999" s="5">
        <f>IF(B11999=0,0,B11999*LABOR_HRS_WK_CAR*SEASON_WEEKS*(1+DIM_PCT_CAR)^B11999)</f>
        <v>292.41669540238013</v>
      </c>
      <c r="G11999" s="5">
        <f>IF(C11999=0,0,C11999*LABOR_HRS_WK_MES*SEASON_WEEKS*(1+DIM_PCT_MES)^C11999)</f>
        <v>1870.9683306758766</v>
      </c>
      <c r="H11999" s="5">
        <f>E11999+F11999+G11999</f>
        <v>11170.451073935685</v>
      </c>
      <c r="I11999" s="5">
        <f>MIN(H11999,FARMER_HRS)</f>
        <v>720</v>
      </c>
      <c r="J11999" s="5">
        <f>MAX(0,H11999-FARMER_HRS)</f>
        <v>10450.451073935685</v>
      </c>
      <c r="K11999" s="2">
        <f>I11999*FARMER_RATE+J11999*TEMP_WORKER_RATE</f>
        <v>206431.44225582786</v>
      </c>
      <c r="L11999" s="2">
        <f>A11999*PRICE_TOM+B11999*PRICE_CAR+C11999*PRICE_MES</f>
        <v>253452</v>
      </c>
      <c r="M11999" s="2">
        <f>A11999*FERT_BED_TOM+B11999*FERT_BED_CAR+C11999*FERT_BED_MES</f>
        <v>44880</v>
      </c>
      <c r="N11999" s="6">
        <f>IF(AND(D11999&lt;=TOTAL_BEDS,J11999&lt;=TEMP_WORKER_MAX*TEMP_WORKER_HRS),1,0)</f>
        <v>0</v>
      </c>
      <c r="O11999" s="2">
        <f>L11999-M11999-K11999-FIXED_COSTS</f>
        <v>-17859.44225582786</v>
      </c>
      <c r="P11999" s="2">
        <f>IF(N11999=1,O11999,"")</f>
      </c>
    </row>
    <row r="12000">
      <c r="A12000" s="6">
        <v>18</v>
      </c>
      <c r="B12000" s="6">
        <v>8</v>
      </c>
      <c r="C12000" s="6">
        <v>30</v>
      </c>
      <c r="D12000" s="6">
        <f>A12000+B12000+C12000</f>
        <v>56</v>
      </c>
      <c r="E12000" s="5">
        <f>IF(A12000=0,0,A12000*LABOR_HRS_WK_TOM*SEASON_WEEKS*(1+DIM_PCT_TOM)^A12000)</f>
        <v>9007.0660478574282</v>
      </c>
      <c r="F12000" s="5">
        <f>IF(B12000=0,0,B12000*LABOR_HRS_WK_CAR*SEASON_WEEKS*(1+DIM_PCT_CAR)^B12000)</f>
        <v>292.41669540238013</v>
      </c>
      <c r="G12000" s="5">
        <f>IF(C12000=0,0,C12000*LABOR_HRS_WK_MES*SEASON_WEEKS*(1+DIM_PCT_MES)^C12000)</f>
        <v>1959.6780360096466</v>
      </c>
      <c r="H12000" s="5">
        <f>E12000+F12000+G12000</f>
        <v>11259.160779269456</v>
      </c>
      <c r="I12000" s="5">
        <f>MIN(H12000,FARMER_HRS)</f>
        <v>720</v>
      </c>
      <c r="J12000" s="5">
        <f>MAX(0,H12000-FARMER_HRS)</f>
        <v>10539.160779269456</v>
      </c>
      <c r="K12000" s="2">
        <f>I12000*FARMER_RATE+J12000*TEMP_WORKER_RATE</f>
        <v>207971.54130676138</v>
      </c>
      <c r="L12000" s="2">
        <f>A12000*PRICE_TOM+B12000*PRICE_CAR+C12000*PRICE_MES</f>
        <v>256152</v>
      </c>
      <c r="M12000" s="2">
        <f>A12000*FERT_BED_TOM+B12000*FERT_BED_CAR+C12000*FERT_BED_MES</f>
        <v>45760</v>
      </c>
      <c r="N12000" s="6">
        <f>IF(AND(D12000&lt;=TOTAL_BEDS,J12000&lt;=TEMP_WORKER_MAX*TEMP_WORKER_HRS),1,0)</f>
        <v>0</v>
      </c>
      <c r="O12000" s="2">
        <f>L12000-M12000-K12000-FIXED_COSTS</f>
        <v>-17579.541306761384</v>
      </c>
      <c r="P12000" s="2">
        <f>IF(N12000=1,O12000,"")</f>
      </c>
    </row>
    <row r="12001">
      <c r="A12001" s="6">
        <v>18</v>
      </c>
      <c r="B12001" s="6">
        <v>9</v>
      </c>
      <c r="C12001" s="6">
        <v>0</v>
      </c>
      <c r="D12001" s="6">
        <f>A12001+B12001+C12001</f>
        <v>27</v>
      </c>
      <c r="E12001" s="5">
        <f>IF(A12001=0,0,A12001*LABOR_HRS_WK_TOM*SEASON_WEEKS*(1+DIM_PCT_TOM)^A12001)</f>
        <v>9007.0660478574282</v>
      </c>
      <c r="F12001" s="5">
        <f>IF(B12001=0,0,B12001*LABOR_HRS_WK_CAR*SEASON_WEEKS*(1+DIM_PCT_CAR)^B12001)</f>
        <v>337.19300188586959</v>
      </c>
      <c r="G12001" s="5">
        <f>IF(C12001=0,0,C12001*LABOR_HRS_WK_MES*SEASON_WEEKS*(1+DIM_PCT_MES)^C12001)</f>
        <v>0</v>
      </c>
      <c r="H12001" s="5">
        <f>E12001+F12001+G12001</f>
        <v>9344.2590497432975</v>
      </c>
      <c r="I12001" s="5">
        <f>MIN(H12001,FARMER_HRS)</f>
        <v>720</v>
      </c>
      <c r="J12001" s="5">
        <f>MAX(0,H12001-FARMER_HRS)</f>
        <v>8624.2590497432975</v>
      </c>
      <c r="K12001" s="2">
        <f>I12001*FARMER_RATE+J12001*TEMP_WORKER_RATE</f>
        <v>174726.71961359892</v>
      </c>
      <c r="L12001" s="2">
        <f>A12001*PRICE_TOM+B12001*PRICE_CAR+C12001*PRICE_MES</f>
        <v>177246</v>
      </c>
      <c r="M12001" s="2">
        <f>A12001*FERT_BED_TOM+B12001*FERT_BED_CAR+C12001*FERT_BED_MES</f>
        <v>19800</v>
      </c>
      <c r="N12001" s="6">
        <f>IF(AND(D12001&lt;=TOTAL_BEDS,J12001&lt;=TEMP_WORKER_MAX*TEMP_WORKER_HRS),1,0)</f>
        <v>0</v>
      </c>
      <c r="O12001" s="2">
        <f>L12001-M12001-K12001-FIXED_COSTS</f>
        <v>-37280.719613598922</v>
      </c>
      <c r="P12001" s="2">
        <f>IF(N12001=1,O12001,"")</f>
      </c>
    </row>
    <row r="12002">
      <c r="A12002" s="6">
        <v>18</v>
      </c>
      <c r="B12002" s="6">
        <v>9</v>
      </c>
      <c r="C12002" s="6">
        <v>1</v>
      </c>
      <c r="D12002" s="6">
        <f>A12002+B12002+C12002</f>
        <v>28</v>
      </c>
      <c r="E12002" s="5">
        <f>IF(A12002=0,0,A12002*LABOR_HRS_WK_TOM*SEASON_WEEKS*(1+DIM_PCT_TOM)^A12002)</f>
        <v>9007.0660478574282</v>
      </c>
      <c r="F12002" s="5">
        <f>IF(B12002=0,0,B12002*LABOR_HRS_WK_CAR*SEASON_WEEKS*(1+DIM_PCT_CAR)^B12002)</f>
        <v>337.19300188586959</v>
      </c>
      <c r="G12002" s="5">
        <f>IF(C12002=0,0,C12002*LABOR_HRS_WK_MES*SEASON_WEEKS*(1+DIM_PCT_MES)^C12002)</f>
        <v>45.5625</v>
      </c>
      <c r="H12002" s="5">
        <f>E12002+F12002+G12002</f>
        <v>9389.8215497432975</v>
      </c>
      <c r="I12002" s="5">
        <f>MIN(H12002,FARMER_HRS)</f>
        <v>720</v>
      </c>
      <c r="J12002" s="5">
        <f>MAX(0,H12002-FARMER_HRS)</f>
        <v>8669.8215497432975</v>
      </c>
      <c r="K12002" s="2">
        <f>I12002*FARMER_RATE+J12002*TEMP_WORKER_RATE</f>
        <v>175517.73523859892</v>
      </c>
      <c r="L12002" s="2">
        <f>A12002*PRICE_TOM+B12002*PRICE_CAR+C12002*PRICE_MES</f>
        <v>179946</v>
      </c>
      <c r="M12002" s="2">
        <f>A12002*FERT_BED_TOM+B12002*FERT_BED_CAR+C12002*FERT_BED_MES</f>
        <v>20680</v>
      </c>
      <c r="N12002" s="6">
        <f>IF(AND(D12002&lt;=TOTAL_BEDS,J12002&lt;=TEMP_WORKER_MAX*TEMP_WORKER_HRS),1,0)</f>
        <v>0</v>
      </c>
      <c r="O12002" s="2">
        <f>L12002-M12002-K12002-FIXED_COSTS</f>
        <v>-36251.735238598922</v>
      </c>
      <c r="P12002" s="2">
        <f>IF(N12002=1,O12002,"")</f>
      </c>
    </row>
    <row r="12003">
      <c r="A12003" s="6">
        <v>18</v>
      </c>
      <c r="B12003" s="6">
        <v>9</v>
      </c>
      <c r="C12003" s="6">
        <v>2</v>
      </c>
      <c r="D12003" s="6">
        <f>A12003+B12003+C12003</f>
        <v>29</v>
      </c>
      <c r="E12003" s="5">
        <f>IF(A12003=0,0,A12003*LABOR_HRS_WK_TOM*SEASON_WEEKS*(1+DIM_PCT_TOM)^A12003)</f>
        <v>9007.0660478574282</v>
      </c>
      <c r="F12003" s="5">
        <f>IF(B12003=0,0,B12003*LABOR_HRS_WK_CAR*SEASON_WEEKS*(1+DIM_PCT_CAR)^B12003)</f>
        <v>337.19300188586959</v>
      </c>
      <c r="G12003" s="5">
        <f>IF(C12003=0,0,C12003*LABOR_HRS_WK_MES*SEASON_WEEKS*(1+DIM_PCT_MES)^C12003)</f>
        <v>92.2640625</v>
      </c>
      <c r="H12003" s="5">
        <f>E12003+F12003+G12003</f>
        <v>9436.5231122432979</v>
      </c>
      <c r="I12003" s="5">
        <f>MIN(H12003,FARMER_HRS)</f>
        <v>720</v>
      </c>
      <c r="J12003" s="5">
        <f>MAX(0,H12003-FARMER_HRS)</f>
        <v>8716.5231122432979</v>
      </c>
      <c r="K12003" s="2">
        <f>I12003*FARMER_RATE+J12003*TEMP_WORKER_RATE</f>
        <v>176328.52625422392</v>
      </c>
      <c r="L12003" s="2">
        <f>A12003*PRICE_TOM+B12003*PRICE_CAR+C12003*PRICE_MES</f>
        <v>182646</v>
      </c>
      <c r="M12003" s="2">
        <f>A12003*FERT_BED_TOM+B12003*FERT_BED_CAR+C12003*FERT_BED_MES</f>
        <v>21560</v>
      </c>
      <c r="N12003" s="6">
        <f>IF(AND(D12003&lt;=TOTAL_BEDS,J12003&lt;=TEMP_WORKER_MAX*TEMP_WORKER_HRS),1,0)</f>
        <v>0</v>
      </c>
      <c r="O12003" s="2">
        <f>L12003-M12003-K12003-FIXED_COSTS</f>
        <v>-35242.526254223922</v>
      </c>
      <c r="P12003" s="2">
        <f>IF(N12003=1,O12003,"")</f>
      </c>
    </row>
    <row r="12004">
      <c r="A12004" s="6">
        <v>18</v>
      </c>
      <c r="B12004" s="6">
        <v>9</v>
      </c>
      <c r="C12004" s="6">
        <v>3</v>
      </c>
      <c r="D12004" s="6">
        <f>A12004+B12004+C12004</f>
        <v>30</v>
      </c>
      <c r="E12004" s="5">
        <f>IF(A12004=0,0,A12004*LABOR_HRS_WK_TOM*SEASON_WEEKS*(1+DIM_PCT_TOM)^A12004)</f>
        <v>9007.0660478574282</v>
      </c>
      <c r="F12004" s="5">
        <f>IF(B12004=0,0,B12004*LABOR_HRS_WK_CAR*SEASON_WEEKS*(1+DIM_PCT_CAR)^B12004)</f>
        <v>337.19300188586959</v>
      </c>
      <c r="G12004" s="5">
        <f>IF(C12004=0,0,C12004*LABOR_HRS_WK_MES*SEASON_WEEKS*(1+DIM_PCT_MES)^C12004)</f>
        <v>140.12604492187498</v>
      </c>
      <c r="H12004" s="5">
        <f>E12004+F12004+G12004</f>
        <v>9484.3850946651728</v>
      </c>
      <c r="I12004" s="5">
        <f>MIN(H12004,FARMER_HRS)</f>
        <v>720</v>
      </c>
      <c r="J12004" s="5">
        <f>MAX(0,H12004-FARMER_HRS)</f>
        <v>8764.3850946651728</v>
      </c>
      <c r="K12004" s="2">
        <f>I12004*FARMER_RATE+J12004*TEMP_WORKER_RATE</f>
        <v>177159.46344904814</v>
      </c>
      <c r="L12004" s="2">
        <f>A12004*PRICE_TOM+B12004*PRICE_CAR+C12004*PRICE_MES</f>
        <v>185346</v>
      </c>
      <c r="M12004" s="2">
        <f>A12004*FERT_BED_TOM+B12004*FERT_BED_CAR+C12004*FERT_BED_MES</f>
        <v>22440</v>
      </c>
      <c r="N12004" s="6">
        <f>IF(AND(D12004&lt;=TOTAL_BEDS,J12004&lt;=TEMP_WORKER_MAX*TEMP_WORKER_HRS),1,0)</f>
        <v>0</v>
      </c>
      <c r="O12004" s="2">
        <f>L12004-M12004-K12004-FIXED_COSTS</f>
        <v>-34253.46344904814</v>
      </c>
      <c r="P12004" s="2">
        <f>IF(N12004=1,O12004,"")</f>
      </c>
    </row>
    <row r="12005">
      <c r="A12005" s="6">
        <v>18</v>
      </c>
      <c r="B12005" s="6">
        <v>9</v>
      </c>
      <c r="C12005" s="6">
        <v>4</v>
      </c>
      <c r="D12005" s="6">
        <f>A12005+B12005+C12005</f>
        <v>31</v>
      </c>
      <c r="E12005" s="5">
        <f>IF(A12005=0,0,A12005*LABOR_HRS_WK_TOM*SEASON_WEEKS*(1+DIM_PCT_TOM)^A12005)</f>
        <v>9007.0660478574282</v>
      </c>
      <c r="F12005" s="5">
        <f>IF(B12005=0,0,B12005*LABOR_HRS_WK_CAR*SEASON_WEEKS*(1+DIM_PCT_CAR)^B12005)</f>
        <v>337.19300188586959</v>
      </c>
      <c r="G12005" s="5">
        <f>IF(C12005=0,0,C12005*LABOR_HRS_WK_MES*SEASON_WEEKS*(1+DIM_PCT_MES)^C12005)</f>
        <v>189.17016064453119</v>
      </c>
      <c r="H12005" s="5">
        <f>E12005+F12005+G12005</f>
        <v>9533.4292103878288</v>
      </c>
      <c r="I12005" s="5">
        <f>MIN(H12005,FARMER_HRS)</f>
        <v>720</v>
      </c>
      <c r="J12005" s="5">
        <f>MAX(0,H12005-FARMER_HRS)</f>
        <v>8813.4292103878288</v>
      </c>
      <c r="K12005" s="2">
        <f>I12005*FARMER_RATE+J12005*TEMP_WORKER_RATE</f>
        <v>178010.92379145537</v>
      </c>
      <c r="L12005" s="2">
        <f>A12005*PRICE_TOM+B12005*PRICE_CAR+C12005*PRICE_MES</f>
        <v>188046</v>
      </c>
      <c r="M12005" s="2">
        <f>A12005*FERT_BED_TOM+B12005*FERT_BED_CAR+C12005*FERT_BED_MES</f>
        <v>23320</v>
      </c>
      <c r="N12005" s="6">
        <f>IF(AND(D12005&lt;=TOTAL_BEDS,J12005&lt;=TEMP_WORKER_MAX*TEMP_WORKER_HRS),1,0)</f>
        <v>0</v>
      </c>
      <c r="O12005" s="2">
        <f>L12005-M12005-K12005-FIXED_COSTS</f>
        <v>-33284.923791455367</v>
      </c>
      <c r="P12005" s="2">
        <f>IF(N12005=1,O12005,"")</f>
      </c>
    </row>
    <row r="12006">
      <c r="A12006" s="6">
        <v>18</v>
      </c>
      <c r="B12006" s="6">
        <v>9</v>
      </c>
      <c r="C12006" s="6">
        <v>5</v>
      </c>
      <c r="D12006" s="6">
        <f>A12006+B12006+C12006</f>
        <v>32</v>
      </c>
      <c r="E12006" s="5">
        <f>IF(A12006=0,0,A12006*LABOR_HRS_WK_TOM*SEASON_WEEKS*(1+DIM_PCT_TOM)^A12006)</f>
        <v>9007.0660478574282</v>
      </c>
      <c r="F12006" s="5">
        <f>IF(B12006=0,0,B12006*LABOR_HRS_WK_CAR*SEASON_WEEKS*(1+DIM_PCT_CAR)^B12006)</f>
        <v>337.19300188586959</v>
      </c>
      <c r="G12006" s="5">
        <f>IF(C12006=0,0,C12006*LABOR_HRS_WK_MES*SEASON_WEEKS*(1+DIM_PCT_MES)^C12006)</f>
        <v>239.41848456573481</v>
      </c>
      <c r="H12006" s="5">
        <f>E12006+F12006+G12006</f>
        <v>9583.6775343090321</v>
      </c>
      <c r="I12006" s="5">
        <f>MIN(H12006,FARMER_HRS)</f>
        <v>720</v>
      </c>
      <c r="J12006" s="5">
        <f>MAX(0,H12006-FARMER_HRS)</f>
        <v>8863.6775343090321</v>
      </c>
      <c r="K12006" s="2">
        <f>I12006*FARMER_RATE+J12006*TEMP_WORKER_RATE</f>
        <v>178883.29052619849</v>
      </c>
      <c r="L12006" s="2">
        <f>A12006*PRICE_TOM+B12006*PRICE_CAR+C12006*PRICE_MES</f>
        <v>190746</v>
      </c>
      <c r="M12006" s="2">
        <f>A12006*FERT_BED_TOM+B12006*FERT_BED_CAR+C12006*FERT_BED_MES</f>
        <v>24200</v>
      </c>
      <c r="N12006" s="6">
        <f>IF(AND(D12006&lt;=TOTAL_BEDS,J12006&lt;=TEMP_WORKER_MAX*TEMP_WORKER_HRS),1,0)</f>
        <v>0</v>
      </c>
      <c r="O12006" s="2">
        <f>L12006-M12006-K12006-FIXED_COSTS</f>
        <v>-32337.290526198485</v>
      </c>
      <c r="P12006" s="2">
        <f>IF(N12006=1,O12006,"")</f>
      </c>
    </row>
    <row r="12007">
      <c r="A12007" s="6">
        <v>18</v>
      </c>
      <c r="B12007" s="6">
        <v>9</v>
      </c>
      <c r="C12007" s="6">
        <v>6</v>
      </c>
      <c r="D12007" s="6">
        <f>A12007+B12007+C12007</f>
        <v>33</v>
      </c>
      <c r="E12007" s="5">
        <f>IF(A12007=0,0,A12007*LABOR_HRS_WK_TOM*SEASON_WEEKS*(1+DIM_PCT_TOM)^A12007)</f>
        <v>9007.0660478574282</v>
      </c>
      <c r="F12007" s="5">
        <f>IF(B12007=0,0,B12007*LABOR_HRS_WK_CAR*SEASON_WEEKS*(1+DIM_PCT_CAR)^B12007)</f>
        <v>337.19300188586959</v>
      </c>
      <c r="G12007" s="5">
        <f>IF(C12007=0,0,C12007*LABOR_HRS_WK_MES*SEASON_WEEKS*(1+DIM_PCT_MES)^C12007)</f>
        <v>290.89345874736773</v>
      </c>
      <c r="H12007" s="5">
        <f>E12007+F12007+G12007</f>
        <v>9635.1525084906643</v>
      </c>
      <c r="I12007" s="5">
        <f>MIN(H12007,FARMER_HRS)</f>
        <v>720</v>
      </c>
      <c r="J12007" s="5">
        <f>MAX(0,H12007-FARMER_HRS)</f>
        <v>8915.1525084906643</v>
      </c>
      <c r="K12007" s="2">
        <f>I12007*FARMER_RATE+J12007*TEMP_WORKER_RATE</f>
        <v>179776.95327240735</v>
      </c>
      <c r="L12007" s="2">
        <f>A12007*PRICE_TOM+B12007*PRICE_CAR+C12007*PRICE_MES</f>
        <v>193446</v>
      </c>
      <c r="M12007" s="2">
        <f>A12007*FERT_BED_TOM+B12007*FERT_BED_CAR+C12007*FERT_BED_MES</f>
        <v>25080</v>
      </c>
      <c r="N12007" s="6">
        <f>IF(AND(D12007&lt;=TOTAL_BEDS,J12007&lt;=TEMP_WORKER_MAX*TEMP_WORKER_HRS),1,0)</f>
        <v>0</v>
      </c>
      <c r="O12007" s="2">
        <f>L12007-M12007-K12007-FIXED_COSTS</f>
        <v>-31410.953272407351</v>
      </c>
      <c r="P12007" s="2">
        <f>IF(N12007=1,O12007,"")</f>
      </c>
    </row>
    <row r="12008">
      <c r="A12008" s="6">
        <v>18</v>
      </c>
      <c r="B12008" s="6">
        <v>9</v>
      </c>
      <c r="C12008" s="6">
        <v>7</v>
      </c>
      <c r="D12008" s="6">
        <f>A12008+B12008+C12008</f>
        <v>34</v>
      </c>
      <c r="E12008" s="5">
        <f>IF(A12008=0,0,A12008*LABOR_HRS_WK_TOM*SEASON_WEEKS*(1+DIM_PCT_TOM)^A12008)</f>
        <v>9007.0660478574282</v>
      </c>
      <c r="F12008" s="5">
        <f>IF(B12008=0,0,B12008*LABOR_HRS_WK_CAR*SEASON_WEEKS*(1+DIM_PCT_CAR)^B12008)</f>
        <v>337.19300188586959</v>
      </c>
      <c r="G12008" s="5">
        <f>IF(C12008=0,0,C12008*LABOR_HRS_WK_MES*SEASON_WEEKS*(1+DIM_PCT_MES)^C12008)</f>
        <v>343.61789814532818</v>
      </c>
      <c r="H12008" s="5">
        <f>E12008+F12008+G12008</f>
        <v>9687.8769478886261</v>
      </c>
      <c r="I12008" s="5">
        <f>MIN(H12008,FARMER_HRS)</f>
        <v>720</v>
      </c>
      <c r="J12008" s="5">
        <f>MAX(0,H12008-FARMER_HRS)</f>
        <v>8967.8769478886261</v>
      </c>
      <c r="K12008" s="2">
        <f>I12008*FARMER_RATE+J12008*TEMP_WORKER_RATE</f>
        <v>180692.30812306641</v>
      </c>
      <c r="L12008" s="2">
        <f>A12008*PRICE_TOM+B12008*PRICE_CAR+C12008*PRICE_MES</f>
        <v>196146</v>
      </c>
      <c r="M12008" s="2">
        <f>A12008*FERT_BED_TOM+B12008*FERT_BED_CAR+C12008*FERT_BED_MES</f>
        <v>25960</v>
      </c>
      <c r="N12008" s="6">
        <f>IF(AND(D12008&lt;=TOTAL_BEDS,J12008&lt;=TEMP_WORKER_MAX*TEMP_WORKER_HRS),1,0)</f>
        <v>0</v>
      </c>
      <c r="O12008" s="2">
        <f>L12008-M12008-K12008-FIXED_COSTS</f>
        <v>-30506.30812306641</v>
      </c>
      <c r="P12008" s="2">
        <f>IF(N12008=1,O12008,"")</f>
      </c>
    </row>
    <row r="12009">
      <c r="A12009" s="6">
        <v>18</v>
      </c>
      <c r="B12009" s="6">
        <v>9</v>
      </c>
      <c r="C12009" s="6">
        <v>8</v>
      </c>
      <c r="D12009" s="6">
        <f>A12009+B12009+C12009</f>
        <v>35</v>
      </c>
      <c r="E12009" s="5">
        <f>IF(A12009=0,0,A12009*LABOR_HRS_WK_TOM*SEASON_WEEKS*(1+DIM_PCT_TOM)^A12009)</f>
        <v>9007.0660478574282</v>
      </c>
      <c r="F12009" s="5">
        <f>IF(B12009=0,0,B12009*LABOR_HRS_WK_CAR*SEASON_WEEKS*(1+DIM_PCT_CAR)^B12009)</f>
        <v>337.19300188586959</v>
      </c>
      <c r="G12009" s="5">
        <f>IF(C12009=0,0,C12009*LABOR_HRS_WK_MES*SEASON_WEEKS*(1+DIM_PCT_MES)^C12009)</f>
        <v>397.61499642530833</v>
      </c>
      <c r="H12009" s="5">
        <f>E12009+F12009+G12009</f>
        <v>9741.8740461686066</v>
      </c>
      <c r="I12009" s="5">
        <f>MIN(H12009,FARMER_HRS)</f>
        <v>720</v>
      </c>
      <c r="J12009" s="5">
        <f>MAX(0,H12009-FARMER_HRS)</f>
        <v>9021.8740461686066</v>
      </c>
      <c r="K12009" s="2">
        <f>I12009*FARMER_RATE+J12009*TEMP_WORKER_RATE</f>
        <v>181629.75774598276</v>
      </c>
      <c r="L12009" s="2">
        <f>A12009*PRICE_TOM+B12009*PRICE_CAR+C12009*PRICE_MES</f>
        <v>198846</v>
      </c>
      <c r="M12009" s="2">
        <f>A12009*FERT_BED_TOM+B12009*FERT_BED_CAR+C12009*FERT_BED_MES</f>
        <v>26840</v>
      </c>
      <c r="N12009" s="6">
        <f>IF(AND(D12009&lt;=TOTAL_BEDS,J12009&lt;=TEMP_WORKER_MAX*TEMP_WORKER_HRS),1,0)</f>
        <v>0</v>
      </c>
      <c r="O12009" s="2">
        <f>L12009-M12009-K12009-FIXED_COSTS</f>
        <v>-29623.757745982759</v>
      </c>
      <c r="P12009" s="2">
        <f>IF(N12009=1,O12009,"")</f>
      </c>
    </row>
    <row r="12010">
      <c r="A12010" s="6">
        <v>18</v>
      </c>
      <c r="B12010" s="6">
        <v>9</v>
      </c>
      <c r="C12010" s="6">
        <v>9</v>
      </c>
      <c r="D12010" s="6">
        <f>A12010+B12010+C12010</f>
        <v>36</v>
      </c>
      <c r="E12010" s="5">
        <f>IF(A12010=0,0,A12010*LABOR_HRS_WK_TOM*SEASON_WEEKS*(1+DIM_PCT_TOM)^A12010)</f>
        <v>9007.0660478574282</v>
      </c>
      <c r="F12010" s="5">
        <f>IF(B12010=0,0,B12010*LABOR_HRS_WK_CAR*SEASON_WEEKS*(1+DIM_PCT_CAR)^B12010)</f>
        <v>337.19300188586959</v>
      </c>
      <c r="G12010" s="5">
        <f>IF(C12010=0,0,C12010*LABOR_HRS_WK_MES*SEASON_WEEKS*(1+DIM_PCT_MES)^C12010)</f>
        <v>452.90833186570273</v>
      </c>
      <c r="H12010" s="5">
        <f>E12010+F12010+G12010</f>
        <v>9797.167381609</v>
      </c>
      <c r="I12010" s="5">
        <f>MIN(H12010,FARMER_HRS)</f>
        <v>720</v>
      </c>
      <c r="J12010" s="5">
        <f>MAX(0,H12010-FARMER_HRS)</f>
        <v>9077.167381609</v>
      </c>
      <c r="K12010" s="2">
        <f>I12010*FARMER_RATE+J12010*TEMP_WORKER_RATE</f>
        <v>182589.71148626736</v>
      </c>
      <c r="L12010" s="2">
        <f>A12010*PRICE_TOM+B12010*PRICE_CAR+C12010*PRICE_MES</f>
        <v>201546</v>
      </c>
      <c r="M12010" s="2">
        <f>A12010*FERT_BED_TOM+B12010*FERT_BED_CAR+C12010*FERT_BED_MES</f>
        <v>27720</v>
      </c>
      <c r="N12010" s="6">
        <f>IF(AND(D12010&lt;=TOTAL_BEDS,J12010&lt;=TEMP_WORKER_MAX*TEMP_WORKER_HRS),1,0)</f>
        <v>0</v>
      </c>
      <c r="O12010" s="2">
        <f>L12010-M12010-K12010-FIXED_COSTS</f>
        <v>-28763.711486267362</v>
      </c>
      <c r="P12010" s="2">
        <f>IF(N12010=1,O12010,"")</f>
      </c>
    </row>
    <row r="12011">
      <c r="A12011" s="6">
        <v>18</v>
      </c>
      <c r="B12011" s="6">
        <v>9</v>
      </c>
      <c r="C12011" s="6">
        <v>10</v>
      </c>
      <c r="D12011" s="6">
        <f>A12011+B12011+C12011</f>
        <v>37</v>
      </c>
      <c r="E12011" s="5">
        <f>IF(A12011=0,0,A12011*LABOR_HRS_WK_TOM*SEASON_WEEKS*(1+DIM_PCT_TOM)^A12011)</f>
        <v>9007.0660478574282</v>
      </c>
      <c r="F12011" s="5">
        <f>IF(B12011=0,0,B12011*LABOR_HRS_WK_CAR*SEASON_WEEKS*(1+DIM_PCT_CAR)^B12011)</f>
        <v>337.19300188586959</v>
      </c>
      <c r="G12011" s="5">
        <f>IF(C12011=0,0,C12011*LABOR_HRS_WK_MES*SEASON_WEEKS*(1+DIM_PCT_MES)^C12011)</f>
        <v>509.52187334891551</v>
      </c>
      <c r="H12011" s="5">
        <f>E12011+F12011+G12011</f>
        <v>9853.7809230922139</v>
      </c>
      <c r="I12011" s="5">
        <f>MIN(H12011,FARMER_HRS)</f>
        <v>720</v>
      </c>
      <c r="J12011" s="5">
        <f>MAX(0,H12011-FARMER_HRS)</f>
        <v>9133.7809230922139</v>
      </c>
      <c r="K12011" s="2">
        <f>I12011*FARMER_RATE+J12011*TEMP_WORKER_RATE</f>
        <v>183572.58547035092</v>
      </c>
      <c r="L12011" s="2">
        <f>A12011*PRICE_TOM+B12011*PRICE_CAR+C12011*PRICE_MES</f>
        <v>204246</v>
      </c>
      <c r="M12011" s="2">
        <f>A12011*FERT_BED_TOM+B12011*FERT_BED_CAR+C12011*FERT_BED_MES</f>
        <v>28600</v>
      </c>
      <c r="N12011" s="6">
        <f>IF(AND(D12011&lt;=TOTAL_BEDS,J12011&lt;=TEMP_WORKER_MAX*TEMP_WORKER_HRS),1,0)</f>
        <v>0</v>
      </c>
      <c r="O12011" s="2">
        <f>L12011-M12011-K12011-FIXED_COSTS</f>
        <v>-27926.585470350925</v>
      </c>
      <c r="P12011" s="2">
        <f>IF(N12011=1,O12011,"")</f>
      </c>
    </row>
    <row r="12012">
      <c r="A12012" s="6">
        <v>18</v>
      </c>
      <c r="B12012" s="6">
        <v>9</v>
      </c>
      <c r="C12012" s="6">
        <v>11</v>
      </c>
      <c r="D12012" s="6">
        <f>A12012+B12012+C12012</f>
        <v>38</v>
      </c>
      <c r="E12012" s="5">
        <f>IF(A12012=0,0,A12012*LABOR_HRS_WK_TOM*SEASON_WEEKS*(1+DIM_PCT_TOM)^A12012)</f>
        <v>9007.0660478574282</v>
      </c>
      <c r="F12012" s="5">
        <f>IF(B12012=0,0,B12012*LABOR_HRS_WK_CAR*SEASON_WEEKS*(1+DIM_PCT_CAR)^B12012)</f>
        <v>337.19300188586959</v>
      </c>
      <c r="G12012" s="5">
        <f>IF(C12012=0,0,C12012*LABOR_HRS_WK_MES*SEASON_WEEKS*(1+DIM_PCT_MES)^C12012)</f>
        <v>567.47998644235463</v>
      </c>
      <c r="H12012" s="5">
        <f>E12012+F12012+G12012</f>
        <v>9911.7390361856524</v>
      </c>
      <c r="I12012" s="5">
        <f>MIN(H12012,FARMER_HRS)</f>
        <v>720</v>
      </c>
      <c r="J12012" s="5">
        <f>MAX(0,H12012-FARMER_HRS)</f>
        <v>9191.7390361856524</v>
      </c>
      <c r="K12012" s="2">
        <f>I12012*FARMER_RATE+J12012*TEMP_WORKER_RATE</f>
        <v>184578.80271155646</v>
      </c>
      <c r="L12012" s="2">
        <f>A12012*PRICE_TOM+B12012*PRICE_CAR+C12012*PRICE_MES</f>
        <v>206946</v>
      </c>
      <c r="M12012" s="2">
        <f>A12012*FERT_BED_TOM+B12012*FERT_BED_CAR+C12012*FERT_BED_MES</f>
        <v>29480</v>
      </c>
      <c r="N12012" s="6">
        <f>IF(AND(D12012&lt;=TOTAL_BEDS,J12012&lt;=TEMP_WORKER_MAX*TEMP_WORKER_HRS),1,0)</f>
        <v>0</v>
      </c>
      <c r="O12012" s="2">
        <f>L12012-M12012-K12012-FIXED_COSTS</f>
        <v>-27112.802711556462</v>
      </c>
      <c r="P12012" s="2">
        <f>IF(N12012=1,O12012,"")</f>
      </c>
    </row>
    <row r="12013">
      <c r="A12013" s="6">
        <v>18</v>
      </c>
      <c r="B12013" s="6">
        <v>9</v>
      </c>
      <c r="C12013" s="6">
        <v>12</v>
      </c>
      <c r="D12013" s="6">
        <f>A12013+B12013+C12013</f>
        <v>39</v>
      </c>
      <c r="E12013" s="5">
        <f>IF(A12013=0,0,A12013*LABOR_HRS_WK_TOM*SEASON_WEEKS*(1+DIM_PCT_TOM)^A12013)</f>
        <v>9007.0660478574282</v>
      </c>
      <c r="F12013" s="5">
        <f>IF(B12013=0,0,B12013*LABOR_HRS_WK_CAR*SEASON_WEEKS*(1+DIM_PCT_CAR)^B12013)</f>
        <v>337.19300188586959</v>
      </c>
      <c r="G12013" s="5">
        <f>IF(C12013=0,0,C12013*LABOR_HRS_WK_MES*SEASON_WEEKS*(1+DIM_PCT_MES)^C12013)</f>
        <v>626.807439570419</v>
      </c>
      <c r="H12013" s="5">
        <f>E12013+F12013+G12013</f>
        <v>9971.0664893137164</v>
      </c>
      <c r="I12013" s="5">
        <f>MIN(H12013,FARMER_HRS)</f>
        <v>720</v>
      </c>
      <c r="J12013" s="5">
        <f>MAX(0,H12013-FARMER_HRS)</f>
        <v>9251.0664893137164</v>
      </c>
      <c r="K12013" s="2">
        <f>I12013*FARMER_RATE+J12013*TEMP_WORKER_RATE</f>
        <v>185608.793217252</v>
      </c>
      <c r="L12013" s="2">
        <f>A12013*PRICE_TOM+B12013*PRICE_CAR+C12013*PRICE_MES</f>
        <v>209646</v>
      </c>
      <c r="M12013" s="2">
        <f>A12013*FERT_BED_TOM+B12013*FERT_BED_CAR+C12013*FERT_BED_MES</f>
        <v>30360</v>
      </c>
      <c r="N12013" s="6">
        <f>IF(AND(D12013&lt;=TOTAL_BEDS,J12013&lt;=TEMP_WORKER_MAX*TEMP_WORKER_HRS),1,0)</f>
        <v>0</v>
      </c>
      <c r="O12013" s="2">
        <f>L12013-M12013-K12013-FIXED_COSTS</f>
        <v>-26322.793217252009</v>
      </c>
      <c r="P12013" s="2">
        <f>IF(N12013=1,O12013,"")</f>
      </c>
    </row>
    <row r="12014">
      <c r="A12014" s="6">
        <v>18</v>
      </c>
      <c r="B12014" s="6">
        <v>9</v>
      </c>
      <c r="C12014" s="6">
        <v>13</v>
      </c>
      <c r="D12014" s="6">
        <f>A12014+B12014+C12014</f>
        <v>40</v>
      </c>
      <c r="E12014" s="5">
        <f>IF(A12014=0,0,A12014*LABOR_HRS_WK_TOM*SEASON_WEEKS*(1+DIM_PCT_TOM)^A12014)</f>
        <v>9007.0660478574282</v>
      </c>
      <c r="F12014" s="5">
        <f>IF(B12014=0,0,B12014*LABOR_HRS_WK_CAR*SEASON_WEEKS*(1+DIM_PCT_CAR)^B12014)</f>
        <v>337.19300188586959</v>
      </c>
      <c r="G12014" s="5">
        <f>IF(C12014=0,0,C12014*LABOR_HRS_WK_MES*SEASON_WEEKS*(1+DIM_PCT_MES)^C12014)</f>
        <v>687.52941027880331</v>
      </c>
      <c r="H12014" s="5">
        <f>E12014+F12014+G12014</f>
        <v>10031.7884600221</v>
      </c>
      <c r="I12014" s="5">
        <f>MIN(H12014,FARMER_HRS)</f>
        <v>720</v>
      </c>
      <c r="J12014" s="5">
        <f>MAX(0,H12014-FARMER_HRS)</f>
        <v>9311.7884600221</v>
      </c>
      <c r="K12014" s="2">
        <f>I12014*FARMER_RATE+J12014*TEMP_WORKER_RATE</f>
        <v>186662.9940976059</v>
      </c>
      <c r="L12014" s="2">
        <f>A12014*PRICE_TOM+B12014*PRICE_CAR+C12014*PRICE_MES</f>
        <v>212346</v>
      </c>
      <c r="M12014" s="2">
        <f>A12014*FERT_BED_TOM+B12014*FERT_BED_CAR+C12014*FERT_BED_MES</f>
        <v>31240</v>
      </c>
      <c r="N12014" s="6">
        <f>IF(AND(D12014&lt;=TOTAL_BEDS,J12014&lt;=TEMP_WORKER_MAX*TEMP_WORKER_HRS),1,0)</f>
        <v>0</v>
      </c>
      <c r="O12014" s="2">
        <f>L12014-M12014-K12014-FIXED_COSTS</f>
        <v>-25556.9940976059</v>
      </c>
      <c r="P12014" s="2">
        <f>IF(N12014=1,O12014,"")</f>
      </c>
    </row>
    <row r="12015">
      <c r="A12015" s="6">
        <v>18</v>
      </c>
      <c r="B12015" s="6">
        <v>9</v>
      </c>
      <c r="C12015" s="6">
        <v>14</v>
      </c>
      <c r="D12015" s="6">
        <f>A12015+B12015+C12015</f>
        <v>41</v>
      </c>
      <c r="E12015" s="5">
        <f>IF(A12015=0,0,A12015*LABOR_HRS_WK_TOM*SEASON_WEEKS*(1+DIM_PCT_TOM)^A12015)</f>
        <v>9007.0660478574282</v>
      </c>
      <c r="F12015" s="5">
        <f>IF(B12015=0,0,B12015*LABOR_HRS_WK_CAR*SEASON_WEEKS*(1+DIM_PCT_CAR)^B12015)</f>
        <v>337.19300188586959</v>
      </c>
      <c r="G12015" s="5">
        <f>IF(C12015=0,0,C12015*LABOR_HRS_WK_MES*SEASON_WEEKS*(1+DIM_PCT_MES)^C12015)</f>
        <v>749.67149159246435</v>
      </c>
      <c r="H12015" s="5">
        <f>E12015+F12015+G12015</f>
        <v>10093.930541335762</v>
      </c>
      <c r="I12015" s="5">
        <f>MIN(H12015,FARMER_HRS)</f>
        <v>720</v>
      </c>
      <c r="J12015" s="5">
        <f>MAX(0,H12015-FARMER_HRS)</f>
        <v>9373.9305413357615</v>
      </c>
      <c r="K12015" s="2">
        <f>I12015*FARMER_RATE+J12015*TEMP_WORKER_RATE</f>
        <v>187741.84967596809</v>
      </c>
      <c r="L12015" s="2">
        <f>A12015*PRICE_TOM+B12015*PRICE_CAR+C12015*PRICE_MES</f>
        <v>215046</v>
      </c>
      <c r="M12015" s="2">
        <f>A12015*FERT_BED_TOM+B12015*FERT_BED_CAR+C12015*FERT_BED_MES</f>
        <v>32120</v>
      </c>
      <c r="N12015" s="6">
        <f>IF(AND(D12015&lt;=TOTAL_BEDS,J12015&lt;=TEMP_WORKER_MAX*TEMP_WORKER_HRS),1,0)</f>
        <v>0</v>
      </c>
      <c r="O12015" s="2">
        <f>L12015-M12015-K12015-FIXED_COSTS</f>
        <v>-24815.849675968086</v>
      </c>
      <c r="P12015" s="2">
        <f>IF(N12015=1,O12015,"")</f>
      </c>
    </row>
    <row r="12016">
      <c r="A12016" s="6">
        <v>18</v>
      </c>
      <c r="B12016" s="6">
        <v>9</v>
      </c>
      <c r="C12016" s="6">
        <v>15</v>
      </c>
      <c r="D12016" s="6">
        <f>A12016+B12016+C12016</f>
        <v>42</v>
      </c>
      <c r="E12016" s="5">
        <f>IF(A12016=0,0,A12016*LABOR_HRS_WK_TOM*SEASON_WEEKS*(1+DIM_PCT_TOM)^A12016)</f>
        <v>9007.0660478574282</v>
      </c>
      <c r="F12016" s="5">
        <f>IF(B12016=0,0,B12016*LABOR_HRS_WK_CAR*SEASON_WEEKS*(1+DIM_PCT_CAR)^B12016)</f>
        <v>337.19300188586959</v>
      </c>
      <c r="G12016" s="5">
        <f>IF(C12016=0,0,C12016*LABOR_HRS_WK_MES*SEASON_WEEKS*(1+DIM_PCT_MES)^C12016)</f>
        <v>813.25969846861074</v>
      </c>
      <c r="H12016" s="5">
        <f>E12016+F12016+G12016</f>
        <v>10157.518748211909</v>
      </c>
      <c r="I12016" s="5">
        <f>MIN(H12016,FARMER_HRS)</f>
        <v>720</v>
      </c>
      <c r="J12016" s="5">
        <f>MAX(0,H12016-FARMER_HRS)</f>
        <v>9437.518748211909</v>
      </c>
      <c r="K12016" s="2">
        <f>I12016*FARMER_RATE+J12016*TEMP_WORKER_RATE</f>
        <v>188845.81160090119</v>
      </c>
      <c r="L12016" s="2">
        <f>A12016*PRICE_TOM+B12016*PRICE_CAR+C12016*PRICE_MES</f>
        <v>217746</v>
      </c>
      <c r="M12016" s="2">
        <f>A12016*FERT_BED_TOM+B12016*FERT_BED_CAR+C12016*FERT_BED_MES</f>
        <v>33000</v>
      </c>
      <c r="N12016" s="6">
        <f>IF(AND(D12016&lt;=TOTAL_BEDS,J12016&lt;=TEMP_WORKER_MAX*TEMP_WORKER_HRS),1,0)</f>
        <v>0</v>
      </c>
      <c r="O12016" s="2">
        <f>L12016-M12016-K12016-FIXED_COSTS</f>
        <v>-24099.811600901186</v>
      </c>
      <c r="P12016" s="2">
        <f>IF(N12016=1,O12016,"")</f>
      </c>
    </row>
    <row r="12017">
      <c r="A12017" s="6">
        <v>18</v>
      </c>
      <c r="B12017" s="6">
        <v>9</v>
      </c>
      <c r="C12017" s="6">
        <v>16</v>
      </c>
      <c r="D12017" s="6">
        <f>A12017+B12017+C12017</f>
        <v>43</v>
      </c>
      <c r="E12017" s="5">
        <f>IF(A12017=0,0,A12017*LABOR_HRS_WK_TOM*SEASON_WEEKS*(1+DIM_PCT_TOM)^A12017)</f>
        <v>9007.0660478574282</v>
      </c>
      <c r="F12017" s="5">
        <f>IF(B12017=0,0,B12017*LABOR_HRS_WK_CAR*SEASON_WEEKS*(1+DIM_PCT_CAR)^B12017)</f>
        <v>337.19300188586959</v>
      </c>
      <c r="G12017" s="5">
        <f>IF(C12017=0,0,C12017*LABOR_HRS_WK_MES*SEASON_WEEKS*(1+DIM_PCT_MES)^C12017)</f>
        <v>878.32047434609967</v>
      </c>
      <c r="H12017" s="5">
        <f>E12017+F12017+G12017</f>
        <v>10222.579524089397</v>
      </c>
      <c r="I12017" s="5">
        <f>MIN(H12017,FARMER_HRS)</f>
        <v>720</v>
      </c>
      <c r="J12017" s="5">
        <f>MAX(0,H12017-FARMER_HRS)</f>
        <v>9502.5795240893967</v>
      </c>
      <c r="K12017" s="2">
        <f>I12017*FARMER_RATE+J12017*TEMP_WORKER_RATE</f>
        <v>189975.33895988535</v>
      </c>
      <c r="L12017" s="2">
        <f>A12017*PRICE_TOM+B12017*PRICE_CAR+C12017*PRICE_MES</f>
        <v>220446</v>
      </c>
      <c r="M12017" s="2">
        <f>A12017*FERT_BED_TOM+B12017*FERT_BED_CAR+C12017*FERT_BED_MES</f>
        <v>33880</v>
      </c>
      <c r="N12017" s="6">
        <f>IF(AND(D12017&lt;=TOTAL_BEDS,J12017&lt;=TEMP_WORKER_MAX*TEMP_WORKER_HRS),1,0)</f>
        <v>0</v>
      </c>
      <c r="O12017" s="2">
        <f>L12017-M12017-K12017-FIXED_COSTS</f>
        <v>-23409.338959885354</v>
      </c>
      <c r="P12017" s="2">
        <f>IF(N12017=1,O12017,"")</f>
      </c>
    </row>
    <row r="12018">
      <c r="A12018" s="6">
        <v>18</v>
      </c>
      <c r="B12018" s="6">
        <v>9</v>
      </c>
      <c r="C12018" s="6">
        <v>17</v>
      </c>
      <c r="D12018" s="6">
        <f>A12018+B12018+C12018</f>
        <v>44</v>
      </c>
      <c r="E12018" s="5">
        <f>IF(A12018=0,0,A12018*LABOR_HRS_WK_TOM*SEASON_WEEKS*(1+DIM_PCT_TOM)^A12018)</f>
        <v>9007.0660478574282</v>
      </c>
      <c r="F12018" s="5">
        <f>IF(B12018=0,0,B12018*LABOR_HRS_WK_CAR*SEASON_WEEKS*(1+DIM_PCT_CAR)^B12018)</f>
        <v>337.19300188586959</v>
      </c>
      <c r="G12018" s="5">
        <f>IF(C12018=0,0,C12018*LABOR_HRS_WK_MES*SEASON_WEEKS*(1+DIM_PCT_MES)^C12018)</f>
        <v>944.88069779263992</v>
      </c>
      <c r="H12018" s="5">
        <f>E12018+F12018+G12018</f>
        <v>10289.139747535937</v>
      </c>
      <c r="I12018" s="5">
        <f>MIN(H12018,FARMER_HRS)</f>
        <v>720</v>
      </c>
      <c r="J12018" s="5">
        <f>MAX(0,H12018-FARMER_HRS)</f>
        <v>9569.1397475359372</v>
      </c>
      <c r="K12018" s="2">
        <f>I12018*FARMER_RATE+J12018*TEMP_WORKER_RATE</f>
        <v>191130.89839472112</v>
      </c>
      <c r="L12018" s="2">
        <f>A12018*PRICE_TOM+B12018*PRICE_CAR+C12018*PRICE_MES</f>
        <v>223146</v>
      </c>
      <c r="M12018" s="2">
        <f>A12018*FERT_BED_TOM+B12018*FERT_BED_CAR+C12018*FERT_BED_MES</f>
        <v>34760</v>
      </c>
      <c r="N12018" s="6">
        <f>IF(AND(D12018&lt;=TOTAL_BEDS,J12018&lt;=TEMP_WORKER_MAX*TEMP_WORKER_HRS),1,0)</f>
        <v>0</v>
      </c>
      <c r="O12018" s="2">
        <f>L12018-M12018-K12018-FIXED_COSTS</f>
        <v>-22744.898394721124</v>
      </c>
      <c r="P12018" s="2">
        <f>IF(N12018=1,O12018,"")</f>
      </c>
    </row>
    <row r="12019">
      <c r="A12019" s="6">
        <v>18</v>
      </c>
      <c r="B12019" s="6">
        <v>9</v>
      </c>
      <c r="C12019" s="6">
        <v>18</v>
      </c>
      <c r="D12019" s="6">
        <f>A12019+B12019+C12019</f>
        <v>45</v>
      </c>
      <c r="E12019" s="5">
        <f>IF(A12019=0,0,A12019*LABOR_HRS_WK_TOM*SEASON_WEEKS*(1+DIM_PCT_TOM)^A12019)</f>
        <v>9007.0660478574282</v>
      </c>
      <c r="F12019" s="5">
        <f>IF(B12019=0,0,B12019*LABOR_HRS_WK_CAR*SEASON_WEEKS*(1+DIM_PCT_CAR)^B12019)</f>
        <v>337.19300188586959</v>
      </c>
      <c r="G12019" s="5">
        <f>IF(C12019=0,0,C12019*LABOR_HRS_WK_MES*SEASON_WEEKS*(1+DIM_PCT_MES)^C12019)</f>
        <v>1012.9676892512272</v>
      </c>
      <c r="H12019" s="5">
        <f>E12019+F12019+G12019</f>
        <v>10357.226738994525</v>
      </c>
      <c r="I12019" s="5">
        <f>MIN(H12019,FARMER_HRS)</f>
        <v>720</v>
      </c>
      <c r="J12019" s="5">
        <f>MAX(0,H12019-FARMER_HRS)</f>
        <v>9637.2267389945246</v>
      </c>
      <c r="K12019" s="2">
        <f>I12019*FARMER_RATE+J12019*TEMP_WORKER_RATE</f>
        <v>192312.96421865493</v>
      </c>
      <c r="L12019" s="2">
        <f>A12019*PRICE_TOM+B12019*PRICE_CAR+C12019*PRICE_MES</f>
        <v>225846</v>
      </c>
      <c r="M12019" s="2">
        <f>A12019*FERT_BED_TOM+B12019*FERT_BED_CAR+C12019*FERT_BED_MES</f>
        <v>35640</v>
      </c>
      <c r="N12019" s="6">
        <f>IF(AND(D12019&lt;=TOTAL_BEDS,J12019&lt;=TEMP_WORKER_MAX*TEMP_WORKER_HRS),1,0)</f>
        <v>0</v>
      </c>
      <c r="O12019" s="2">
        <f>L12019-M12019-K12019-FIXED_COSTS</f>
        <v>-22106.964218654932</v>
      </c>
      <c r="P12019" s="2">
        <f>IF(N12019=1,O12019,"")</f>
      </c>
    </row>
    <row r="12020">
      <c r="A12020" s="6">
        <v>18</v>
      </c>
      <c r="B12020" s="6">
        <v>9</v>
      </c>
      <c r="C12020" s="6">
        <v>19</v>
      </c>
      <c r="D12020" s="6">
        <f>A12020+B12020+C12020</f>
        <v>46</v>
      </c>
      <c r="E12020" s="5">
        <f>IF(A12020=0,0,A12020*LABOR_HRS_WK_TOM*SEASON_WEEKS*(1+DIM_PCT_TOM)^A12020)</f>
        <v>9007.0660478574282</v>
      </c>
      <c r="F12020" s="5">
        <f>IF(B12020=0,0,B12020*LABOR_HRS_WK_CAR*SEASON_WEEKS*(1+DIM_PCT_CAR)^B12020)</f>
        <v>337.19300188586959</v>
      </c>
      <c r="G12020" s="5">
        <f>IF(C12020=0,0,C12020*LABOR_HRS_WK_MES*SEASON_WEEKS*(1+DIM_PCT_MES)^C12020)</f>
        <v>1082.6092178872491</v>
      </c>
      <c r="H12020" s="5">
        <f>E12020+F12020+G12020</f>
        <v>10426.868267630547</v>
      </c>
      <c r="I12020" s="5">
        <f>MIN(H12020,FARMER_HRS)</f>
        <v>720</v>
      </c>
      <c r="J12020" s="5">
        <f>MAX(0,H12020-FARMER_HRS)</f>
        <v>9706.8682676305471</v>
      </c>
      <c r="K12020" s="2">
        <f>I12020*FARMER_RATE+J12020*TEMP_WORKER_RATE</f>
        <v>193522.01853525254</v>
      </c>
      <c r="L12020" s="2">
        <f>A12020*PRICE_TOM+B12020*PRICE_CAR+C12020*PRICE_MES</f>
        <v>228546</v>
      </c>
      <c r="M12020" s="2">
        <f>A12020*FERT_BED_TOM+B12020*FERT_BED_CAR+C12020*FERT_BED_MES</f>
        <v>36520</v>
      </c>
      <c r="N12020" s="6">
        <f>IF(AND(D12020&lt;=TOTAL_BEDS,J12020&lt;=TEMP_WORKER_MAX*TEMP_WORKER_HRS),1,0)</f>
        <v>0</v>
      </c>
      <c r="O12020" s="2">
        <f>L12020-M12020-K12020-FIXED_COSTS</f>
        <v>-21496.018535252544</v>
      </c>
      <c r="P12020" s="2">
        <f>IF(N12020=1,O12020,"")</f>
      </c>
    </row>
    <row r="12021">
      <c r="A12021" s="6">
        <v>18</v>
      </c>
      <c r="B12021" s="6">
        <v>9</v>
      </c>
      <c r="C12021" s="6">
        <v>20</v>
      </c>
      <c r="D12021" s="6">
        <f>A12021+B12021+C12021</f>
        <v>47</v>
      </c>
      <c r="E12021" s="5">
        <f>IF(A12021=0,0,A12021*LABOR_HRS_WK_TOM*SEASON_WEEKS*(1+DIM_PCT_TOM)^A12021)</f>
        <v>9007.0660478574282</v>
      </c>
      <c r="F12021" s="5">
        <f>IF(B12021=0,0,B12021*LABOR_HRS_WK_CAR*SEASON_WEEKS*(1+DIM_PCT_CAR)^B12021)</f>
        <v>337.19300188586959</v>
      </c>
      <c r="G12021" s="5">
        <f>IF(C12021=0,0,C12021*LABOR_HRS_WK_MES*SEASON_WEEKS*(1+DIM_PCT_MES)^C12021)</f>
        <v>1153.8335085377259</v>
      </c>
      <c r="H12021" s="5">
        <f>E12021+F12021+G12021</f>
        <v>10498.092558281023</v>
      </c>
      <c r="I12021" s="5">
        <f>MIN(H12021,FARMER_HRS)</f>
        <v>720</v>
      </c>
      <c r="J12021" s="5">
        <f>MAX(0,H12021-FARMER_HRS)</f>
        <v>9778.0925582810232</v>
      </c>
      <c r="K12021" s="2">
        <f>I12021*FARMER_RATE+J12021*TEMP_WORKER_RATE</f>
        <v>194758.55135904555</v>
      </c>
      <c r="L12021" s="2">
        <f>A12021*PRICE_TOM+B12021*PRICE_CAR+C12021*PRICE_MES</f>
        <v>231246</v>
      </c>
      <c r="M12021" s="2">
        <f>A12021*FERT_BED_TOM+B12021*FERT_BED_CAR+C12021*FERT_BED_MES</f>
        <v>37400</v>
      </c>
      <c r="N12021" s="6">
        <f>IF(AND(D12021&lt;=TOTAL_BEDS,J12021&lt;=TEMP_WORKER_MAX*TEMP_WORKER_HRS),1,0)</f>
        <v>0</v>
      </c>
      <c r="O12021" s="2">
        <f>L12021-M12021-K12021-FIXED_COSTS</f>
        <v>-20912.551359045552</v>
      </c>
      <c r="P12021" s="2">
        <f>IF(N12021=1,O12021,"")</f>
      </c>
    </row>
    <row r="12022">
      <c r="A12022" s="6">
        <v>18</v>
      </c>
      <c r="B12022" s="6">
        <v>9</v>
      </c>
      <c r="C12022" s="6">
        <v>21</v>
      </c>
      <c r="D12022" s="6">
        <f>A12022+B12022+C12022</f>
        <v>48</v>
      </c>
      <c r="E12022" s="5">
        <f>IF(A12022=0,0,A12022*LABOR_HRS_WK_TOM*SEASON_WEEKS*(1+DIM_PCT_TOM)^A12022)</f>
        <v>9007.0660478574282</v>
      </c>
      <c r="F12022" s="5">
        <f>IF(B12022=0,0,B12022*LABOR_HRS_WK_CAR*SEASON_WEEKS*(1+DIM_PCT_CAR)^B12022)</f>
        <v>337.19300188586959</v>
      </c>
      <c r="G12022" s="5">
        <f>IF(C12022=0,0,C12022*LABOR_HRS_WK_MES*SEASON_WEEKS*(1+DIM_PCT_MES)^C12022)</f>
        <v>1226.6692487641699</v>
      </c>
      <c r="H12022" s="5">
        <f>E12022+F12022+G12022</f>
        <v>10570.928298507468</v>
      </c>
      <c r="I12022" s="5">
        <f>MIN(H12022,FARMER_HRS)</f>
        <v>720</v>
      </c>
      <c r="J12022" s="5">
        <f>MAX(0,H12022-FARMER_HRS)</f>
        <v>9850.9282985074678</v>
      </c>
      <c r="K12022" s="2">
        <f>I12022*FARMER_RATE+J12022*TEMP_WORKER_RATE</f>
        <v>196023.06073797686</v>
      </c>
      <c r="L12022" s="2">
        <f>A12022*PRICE_TOM+B12022*PRICE_CAR+C12022*PRICE_MES</f>
        <v>233946</v>
      </c>
      <c r="M12022" s="2">
        <f>A12022*FERT_BED_TOM+B12022*FERT_BED_CAR+C12022*FERT_BED_MES</f>
        <v>38280</v>
      </c>
      <c r="N12022" s="6">
        <f>IF(AND(D12022&lt;=TOTAL_BEDS,J12022&lt;=TEMP_WORKER_MAX*TEMP_WORKER_HRS),1,0)</f>
        <v>0</v>
      </c>
      <c r="O12022" s="2">
        <f>L12022-M12022-K12022-FIXED_COSTS</f>
        <v>-20357.060737976863</v>
      </c>
      <c r="P12022" s="2">
        <f>IF(N12022=1,O12022,"")</f>
      </c>
    </row>
    <row r="12023">
      <c r="A12023" s="6">
        <v>18</v>
      </c>
      <c r="B12023" s="6">
        <v>9</v>
      </c>
      <c r="C12023" s="6">
        <v>22</v>
      </c>
      <c r="D12023" s="6">
        <f>A12023+B12023+C12023</f>
        <v>49</v>
      </c>
      <c r="E12023" s="5">
        <f>IF(A12023=0,0,A12023*LABOR_HRS_WK_TOM*SEASON_WEEKS*(1+DIM_PCT_TOM)^A12023)</f>
        <v>9007.0660478574282</v>
      </c>
      <c r="F12023" s="5">
        <f>IF(B12023=0,0,B12023*LABOR_HRS_WK_CAR*SEASON_WEEKS*(1+DIM_PCT_CAR)^B12023)</f>
        <v>337.19300188586959</v>
      </c>
      <c r="G12023" s="5">
        <f>IF(C12023=0,0,C12023*LABOR_HRS_WK_MES*SEASON_WEEKS*(1+DIM_PCT_MES)^C12023)</f>
        <v>1301.1455960105659</v>
      </c>
      <c r="H12023" s="5">
        <f>E12023+F12023+G12023</f>
        <v>10645.404645753864</v>
      </c>
      <c r="I12023" s="5">
        <f>MIN(H12023,FARMER_HRS)</f>
        <v>720</v>
      </c>
      <c r="J12023" s="5">
        <f>MAX(0,H12023-FARMER_HRS)</f>
        <v>9925.4046457538643</v>
      </c>
      <c r="K12023" s="2">
        <f>I12023*FARMER_RATE+J12023*TEMP_WORKER_RATE</f>
        <v>197316.05287767126</v>
      </c>
      <c r="L12023" s="2">
        <f>A12023*PRICE_TOM+B12023*PRICE_CAR+C12023*PRICE_MES</f>
        <v>236646</v>
      </c>
      <c r="M12023" s="2">
        <f>A12023*FERT_BED_TOM+B12023*FERT_BED_CAR+C12023*FERT_BED_MES</f>
        <v>39160</v>
      </c>
      <c r="N12023" s="6">
        <f>IF(AND(D12023&lt;=TOTAL_BEDS,J12023&lt;=TEMP_WORKER_MAX*TEMP_WORKER_HRS),1,0)</f>
        <v>0</v>
      </c>
      <c r="O12023" s="2">
        <f>L12023-M12023-K12023-FIXED_COSTS</f>
        <v>-19830.05287767126</v>
      </c>
      <c r="P12023" s="2">
        <f>IF(N12023=1,O12023,"")</f>
      </c>
    </row>
    <row r="12024">
      <c r="A12024" s="6">
        <v>18</v>
      </c>
      <c r="B12024" s="6">
        <v>9</v>
      </c>
      <c r="C12024" s="6">
        <v>23</v>
      </c>
      <c r="D12024" s="6">
        <f>A12024+B12024+C12024</f>
        <v>50</v>
      </c>
      <c r="E12024" s="5">
        <f>IF(A12024=0,0,A12024*LABOR_HRS_WK_TOM*SEASON_WEEKS*(1+DIM_PCT_TOM)^A12024)</f>
        <v>9007.0660478574282</v>
      </c>
      <c r="F12024" s="5">
        <f>IF(B12024=0,0,B12024*LABOR_HRS_WK_CAR*SEASON_WEEKS*(1+DIM_PCT_CAR)^B12024)</f>
        <v>337.19300188586959</v>
      </c>
      <c r="G12024" s="5">
        <f>IF(C12024=0,0,C12024*LABOR_HRS_WK_MES*SEASON_WEEKS*(1+DIM_PCT_MES)^C12024)</f>
        <v>1377.2921848680023</v>
      </c>
      <c r="H12024" s="5">
        <f>E12024+F12024+G12024</f>
        <v>10721.5512346113</v>
      </c>
      <c r="I12024" s="5">
        <f>MIN(H12024,FARMER_HRS)</f>
        <v>720</v>
      </c>
      <c r="J12024" s="5">
        <f>MAX(0,H12024-FARMER_HRS)</f>
        <v>10001.5512346113</v>
      </c>
      <c r="K12024" s="2">
        <f>I12024*FARMER_RATE+J12024*TEMP_WORKER_RATE</f>
        <v>198638.04226755726</v>
      </c>
      <c r="L12024" s="2">
        <f>A12024*PRICE_TOM+B12024*PRICE_CAR+C12024*PRICE_MES</f>
        <v>239346</v>
      </c>
      <c r="M12024" s="2">
        <f>A12024*FERT_BED_TOM+B12024*FERT_BED_CAR+C12024*FERT_BED_MES</f>
        <v>40040</v>
      </c>
      <c r="N12024" s="6">
        <f>IF(AND(D12024&lt;=TOTAL_BEDS,J12024&lt;=TEMP_WORKER_MAX*TEMP_WORKER_HRS),1,0)</f>
        <v>0</v>
      </c>
      <c r="O12024" s="2">
        <f>L12024-M12024-K12024-FIXED_COSTS</f>
        <v>-19332.042267557263</v>
      </c>
      <c r="P12024" s="2">
        <f>IF(N12024=1,O12024,"")</f>
      </c>
    </row>
    <row r="12025">
      <c r="A12025" s="6">
        <v>18</v>
      </c>
      <c r="B12025" s="6">
        <v>9</v>
      </c>
      <c r="C12025" s="6">
        <v>24</v>
      </c>
      <c r="D12025" s="6">
        <f>A12025+B12025+C12025</f>
        <v>51</v>
      </c>
      <c r="E12025" s="5">
        <f>IF(A12025=0,0,A12025*LABOR_HRS_WK_TOM*SEASON_WEEKS*(1+DIM_PCT_TOM)^A12025)</f>
        <v>9007.0660478574282</v>
      </c>
      <c r="F12025" s="5">
        <f>IF(B12025=0,0,B12025*LABOR_HRS_WK_CAR*SEASON_WEEKS*(1+DIM_PCT_CAR)^B12025)</f>
        <v>337.19300188586959</v>
      </c>
      <c r="G12025" s="5">
        <f>IF(C12025=0,0,C12025*LABOR_HRS_WK_MES*SEASON_WEEKS*(1+DIM_PCT_MES)^C12025)</f>
        <v>1455.139134447498</v>
      </c>
      <c r="H12025" s="5">
        <f>E12025+F12025+G12025</f>
        <v>10799.398184190795</v>
      </c>
      <c r="I12025" s="5">
        <f>MIN(H12025,FARMER_HRS)</f>
        <v>720</v>
      </c>
      <c r="J12025" s="5">
        <f>MAX(0,H12025-FARMER_HRS)</f>
        <v>10079.398184190795</v>
      </c>
      <c r="K12025" s="2">
        <f>I12025*FARMER_RATE+J12025*TEMP_WORKER_RATE</f>
        <v>199989.55180886798</v>
      </c>
      <c r="L12025" s="2">
        <f>A12025*PRICE_TOM+B12025*PRICE_CAR+C12025*PRICE_MES</f>
        <v>242046</v>
      </c>
      <c r="M12025" s="2">
        <f>A12025*FERT_BED_TOM+B12025*FERT_BED_CAR+C12025*FERT_BED_MES</f>
        <v>40920</v>
      </c>
      <c r="N12025" s="6">
        <f>IF(AND(D12025&lt;=TOTAL_BEDS,J12025&lt;=TEMP_WORKER_MAX*TEMP_WORKER_HRS),1,0)</f>
        <v>0</v>
      </c>
      <c r="O12025" s="2">
        <f>L12025-M12025-K12025-FIXED_COSTS</f>
        <v>-18863.551808867982</v>
      </c>
      <c r="P12025" s="2">
        <f>IF(N12025=1,O12025,"")</f>
      </c>
    </row>
    <row r="12026">
      <c r="A12026" s="6">
        <v>18</v>
      </c>
      <c r="B12026" s="6">
        <v>9</v>
      </c>
      <c r="C12026" s="6">
        <v>25</v>
      </c>
      <c r="D12026" s="6">
        <f>A12026+B12026+C12026</f>
        <v>52</v>
      </c>
      <c r="E12026" s="5">
        <f>IF(A12026=0,0,A12026*LABOR_HRS_WK_TOM*SEASON_WEEKS*(1+DIM_PCT_TOM)^A12026)</f>
        <v>9007.0660478574282</v>
      </c>
      <c r="F12026" s="5">
        <f>IF(B12026=0,0,B12026*LABOR_HRS_WK_CAR*SEASON_WEEKS*(1+DIM_PCT_CAR)^B12026)</f>
        <v>337.19300188586959</v>
      </c>
      <c r="G12026" s="5">
        <f>IF(C12026=0,0,C12026*LABOR_HRS_WK_MES*SEASON_WEEKS*(1+DIM_PCT_MES)^C12026)</f>
        <v>1534.7170558625955</v>
      </c>
      <c r="H12026" s="5">
        <f>E12026+F12026+G12026</f>
        <v>10878.976105605892</v>
      </c>
      <c r="I12026" s="5">
        <f>MIN(H12026,FARMER_HRS)</f>
        <v>720</v>
      </c>
      <c r="J12026" s="5">
        <f>MAX(0,H12026-FARMER_HRS)</f>
        <v>10158.976105605892</v>
      </c>
      <c r="K12026" s="2">
        <f>I12026*FARMER_RATE+J12026*TEMP_WORKER_RATE</f>
        <v>201371.11294454674</v>
      </c>
      <c r="L12026" s="2">
        <f>A12026*PRICE_TOM+B12026*PRICE_CAR+C12026*PRICE_MES</f>
        <v>244746</v>
      </c>
      <c r="M12026" s="2">
        <f>A12026*FERT_BED_TOM+B12026*FERT_BED_CAR+C12026*FERT_BED_MES</f>
        <v>41800</v>
      </c>
      <c r="N12026" s="6">
        <f>IF(AND(D12026&lt;=TOTAL_BEDS,J12026&lt;=TEMP_WORKER_MAX*TEMP_WORKER_HRS),1,0)</f>
        <v>0</v>
      </c>
      <c r="O12026" s="2">
        <f>L12026-M12026-K12026-FIXED_COSTS</f>
        <v>-18425.112944546738</v>
      </c>
      <c r="P12026" s="2">
        <f>IF(N12026=1,O12026,"")</f>
      </c>
    </row>
    <row r="12027">
      <c r="A12027" s="6">
        <v>18</v>
      </c>
      <c r="B12027" s="6">
        <v>9</v>
      </c>
      <c r="C12027" s="6">
        <v>26</v>
      </c>
      <c r="D12027" s="6">
        <f>A12027+B12027+C12027</f>
        <v>53</v>
      </c>
      <c r="E12027" s="5">
        <f>IF(A12027=0,0,A12027*LABOR_HRS_WK_TOM*SEASON_WEEKS*(1+DIM_PCT_TOM)^A12027)</f>
        <v>9007.0660478574282</v>
      </c>
      <c r="F12027" s="5">
        <f>IF(B12027=0,0,B12027*LABOR_HRS_WK_CAR*SEASON_WEEKS*(1+DIM_PCT_CAR)^B12027)</f>
        <v>337.19300188586959</v>
      </c>
      <c r="G12027" s="5">
        <f>IF(C12027=0,0,C12027*LABOR_HRS_WK_MES*SEASON_WEEKS*(1+DIM_PCT_MES)^C12027)</f>
        <v>1616.0570598233128</v>
      </c>
      <c r="H12027" s="5">
        <f>E12027+F12027+G12027</f>
        <v>10960.316109566611</v>
      </c>
      <c r="I12027" s="5">
        <f>MIN(H12027,FARMER_HRS)</f>
        <v>720</v>
      </c>
      <c r="J12027" s="5">
        <f>MAX(0,H12027-FARMER_HRS)</f>
        <v>10240.316109566611</v>
      </c>
      <c r="K12027" s="2">
        <f>I12027*FARMER_RATE+J12027*TEMP_WORKER_RATE</f>
        <v>202783.265791087</v>
      </c>
      <c r="L12027" s="2">
        <f>A12027*PRICE_TOM+B12027*PRICE_CAR+C12027*PRICE_MES</f>
        <v>247446</v>
      </c>
      <c r="M12027" s="2">
        <f>A12027*FERT_BED_TOM+B12027*FERT_BED_CAR+C12027*FERT_BED_MES</f>
        <v>42680</v>
      </c>
      <c r="N12027" s="6">
        <f>IF(AND(D12027&lt;=TOTAL_BEDS,J12027&lt;=TEMP_WORKER_MAX*TEMP_WORKER_HRS),1,0)</f>
        <v>0</v>
      </c>
      <c r="O12027" s="2">
        <f>L12027-M12027-K12027-FIXED_COSTS</f>
        <v>-18017.265791087004</v>
      </c>
      <c r="P12027" s="2">
        <f>IF(N12027=1,O12027,"")</f>
      </c>
    </row>
    <row r="12028">
      <c r="A12028" s="6">
        <v>18</v>
      </c>
      <c r="B12028" s="6">
        <v>9</v>
      </c>
      <c r="C12028" s="6">
        <v>27</v>
      </c>
      <c r="D12028" s="6">
        <f>A12028+B12028+C12028</f>
        <v>54</v>
      </c>
      <c r="E12028" s="5">
        <f>IF(A12028=0,0,A12028*LABOR_HRS_WK_TOM*SEASON_WEEKS*(1+DIM_PCT_TOM)^A12028)</f>
        <v>9007.0660478574282</v>
      </c>
      <c r="F12028" s="5">
        <f>IF(B12028=0,0,B12028*LABOR_HRS_WK_CAR*SEASON_WEEKS*(1+DIM_PCT_CAR)^B12028)</f>
        <v>337.19300188586959</v>
      </c>
      <c r="G12028" s="5">
        <f>IF(C12028=0,0,C12028*LABOR_HRS_WK_MES*SEASON_WEEKS*(1+DIM_PCT_MES)^C12028)</f>
        <v>1699.19076434307</v>
      </c>
      <c r="H12028" s="5">
        <f>E12028+F12028+G12028</f>
        <v>11043.449814086367</v>
      </c>
      <c r="I12028" s="5">
        <f>MIN(H12028,FARMER_HRS)</f>
        <v>720</v>
      </c>
      <c r="J12028" s="5">
        <f>MAX(0,H12028-FARMER_HRS)</f>
        <v>10323.449814086367</v>
      </c>
      <c r="K12028" s="2">
        <f>I12028*FARMER_RATE+J12028*TEMP_WORKER_RATE</f>
        <v>204226.55927233276</v>
      </c>
      <c r="L12028" s="2">
        <f>A12028*PRICE_TOM+B12028*PRICE_CAR+C12028*PRICE_MES</f>
        <v>250146</v>
      </c>
      <c r="M12028" s="2">
        <f>A12028*FERT_BED_TOM+B12028*FERT_BED_CAR+C12028*FERT_BED_MES</f>
        <v>43560</v>
      </c>
      <c r="N12028" s="6">
        <f>IF(AND(D12028&lt;=TOTAL_BEDS,J12028&lt;=TEMP_WORKER_MAX*TEMP_WORKER_HRS),1,0)</f>
        <v>0</v>
      </c>
      <c r="O12028" s="2">
        <f>L12028-M12028-K12028-FIXED_COSTS</f>
        <v>-17640.559272332757</v>
      </c>
      <c r="P12028" s="2">
        <f>IF(N12028=1,O12028,"")</f>
      </c>
    </row>
    <row r="12029">
      <c r="A12029" s="6">
        <v>18</v>
      </c>
      <c r="B12029" s="6">
        <v>9</v>
      </c>
      <c r="C12029" s="6">
        <v>28</v>
      </c>
      <c r="D12029" s="6">
        <f>A12029+B12029+C12029</f>
        <v>55</v>
      </c>
      <c r="E12029" s="5">
        <f>IF(A12029=0,0,A12029*LABOR_HRS_WK_TOM*SEASON_WEEKS*(1+DIM_PCT_TOM)^A12029)</f>
        <v>9007.0660478574282</v>
      </c>
      <c r="F12029" s="5">
        <f>IF(B12029=0,0,B12029*LABOR_HRS_WK_CAR*SEASON_WEEKS*(1+DIM_PCT_CAR)^B12029)</f>
        <v>337.19300188586959</v>
      </c>
      <c r="G12029" s="5">
        <f>IF(C12029=0,0,C12029*LABOR_HRS_WK_MES*SEASON_WEEKS*(1+DIM_PCT_MES)^C12029)</f>
        <v>1784.1503025602233</v>
      </c>
      <c r="H12029" s="5">
        <f>E12029+F12029+G12029</f>
        <v>11128.409352303521</v>
      </c>
      <c r="I12029" s="5">
        <f>MIN(H12029,FARMER_HRS)</f>
        <v>720</v>
      </c>
      <c r="J12029" s="5">
        <f>MAX(0,H12029-FARMER_HRS)</f>
        <v>10408.409352303521</v>
      </c>
      <c r="K12029" s="2">
        <f>I12029*FARMER_RATE+J12029*TEMP_WORKER_RATE</f>
        <v>205701.55125526944</v>
      </c>
      <c r="L12029" s="2">
        <f>A12029*PRICE_TOM+B12029*PRICE_CAR+C12029*PRICE_MES</f>
        <v>252846</v>
      </c>
      <c r="M12029" s="2">
        <f>A12029*FERT_BED_TOM+B12029*FERT_BED_CAR+C12029*FERT_BED_MES</f>
        <v>44440</v>
      </c>
      <c r="N12029" s="6">
        <f>IF(AND(D12029&lt;=TOTAL_BEDS,J12029&lt;=TEMP_WORKER_MAX*TEMP_WORKER_HRS),1,0)</f>
        <v>0</v>
      </c>
      <c r="O12029" s="2">
        <f>L12029-M12029-K12029-FIXED_COSTS</f>
        <v>-17295.551255269442</v>
      </c>
      <c r="P12029" s="2">
        <f>IF(N12029=1,O12029,"")</f>
      </c>
    </row>
    <row r="12030">
      <c r="A12030" s="6">
        <v>18</v>
      </c>
      <c r="B12030" s="6">
        <v>9</v>
      </c>
      <c r="C12030" s="6">
        <v>29</v>
      </c>
      <c r="D12030" s="6">
        <f>A12030+B12030+C12030</f>
        <v>56</v>
      </c>
      <c r="E12030" s="5">
        <f>IF(A12030=0,0,A12030*LABOR_HRS_WK_TOM*SEASON_WEEKS*(1+DIM_PCT_TOM)^A12030)</f>
        <v>9007.0660478574282</v>
      </c>
      <c r="F12030" s="5">
        <f>IF(B12030=0,0,B12030*LABOR_HRS_WK_CAR*SEASON_WEEKS*(1+DIM_PCT_CAR)^B12030)</f>
        <v>337.19300188586959</v>
      </c>
      <c r="G12030" s="5">
        <f>IF(C12030=0,0,C12030*LABOR_HRS_WK_MES*SEASON_WEEKS*(1+DIM_PCT_MES)^C12030)</f>
        <v>1870.9683306758766</v>
      </c>
      <c r="H12030" s="5">
        <f>E12030+F12030+G12030</f>
        <v>11215.227380419174</v>
      </c>
      <c r="I12030" s="5">
        <f>MIN(H12030,FARMER_HRS)</f>
        <v>720</v>
      </c>
      <c r="J12030" s="5">
        <f>MAX(0,H12030-FARMER_HRS)</f>
        <v>10495.227380419174</v>
      </c>
      <c r="K12030" s="2">
        <f>I12030*FARMER_RATE+J12030*TEMP_WORKER_RATE</f>
        <v>207208.80868783288</v>
      </c>
      <c r="L12030" s="2">
        <f>A12030*PRICE_TOM+B12030*PRICE_CAR+C12030*PRICE_MES</f>
        <v>255546</v>
      </c>
      <c r="M12030" s="2">
        <f>A12030*FERT_BED_TOM+B12030*FERT_BED_CAR+C12030*FERT_BED_MES</f>
        <v>45320</v>
      </c>
      <c r="N12030" s="6">
        <f>IF(AND(D12030&lt;=TOTAL_BEDS,J12030&lt;=TEMP_WORKER_MAX*TEMP_WORKER_HRS),1,0)</f>
        <v>0</v>
      </c>
      <c r="O12030" s="2">
        <f>L12030-M12030-K12030-FIXED_COSTS</f>
        <v>-16982.808687832876</v>
      </c>
      <c r="P12030" s="2">
        <f>IF(N12030=1,O12030,"")</f>
      </c>
    </row>
    <row r="12031">
      <c r="A12031" s="6">
        <v>18</v>
      </c>
      <c r="B12031" s="6">
        <v>9</v>
      </c>
      <c r="C12031" s="6">
        <v>30</v>
      </c>
      <c r="D12031" s="6">
        <f>A12031+B12031+C12031</f>
        <v>57</v>
      </c>
      <c r="E12031" s="5">
        <f>IF(A12031=0,0,A12031*LABOR_HRS_WK_TOM*SEASON_WEEKS*(1+DIM_PCT_TOM)^A12031)</f>
        <v>9007.0660478574282</v>
      </c>
      <c r="F12031" s="5">
        <f>IF(B12031=0,0,B12031*LABOR_HRS_WK_CAR*SEASON_WEEKS*(1+DIM_PCT_CAR)^B12031)</f>
        <v>337.19300188586959</v>
      </c>
      <c r="G12031" s="5">
        <f>IF(C12031=0,0,C12031*LABOR_HRS_WK_MES*SEASON_WEEKS*(1+DIM_PCT_MES)^C12031)</f>
        <v>1959.6780360096466</v>
      </c>
      <c r="H12031" s="5">
        <f>E12031+F12031+G12031</f>
        <v>11303.937085752945</v>
      </c>
      <c r="I12031" s="5">
        <f>MIN(H12031,FARMER_HRS)</f>
        <v>720</v>
      </c>
      <c r="J12031" s="5">
        <f>MAX(0,H12031-FARMER_HRS)</f>
        <v>10583.937085752945</v>
      </c>
      <c r="K12031" s="2">
        <f>I12031*FARMER_RATE+J12031*TEMP_WORKER_RATE</f>
        <v>208748.9077387664</v>
      </c>
      <c r="L12031" s="2">
        <f>A12031*PRICE_TOM+B12031*PRICE_CAR+C12031*PRICE_MES</f>
        <v>258246</v>
      </c>
      <c r="M12031" s="2">
        <f>A12031*FERT_BED_TOM+B12031*FERT_BED_CAR+C12031*FERT_BED_MES</f>
        <v>46200</v>
      </c>
      <c r="N12031" s="6">
        <f>IF(AND(D12031&lt;=TOTAL_BEDS,J12031&lt;=TEMP_WORKER_MAX*TEMP_WORKER_HRS),1,0)</f>
        <v>0</v>
      </c>
      <c r="O12031" s="2">
        <f>L12031-M12031-K12031-FIXED_COSTS</f>
        <v>-16702.9077387664</v>
      </c>
      <c r="P12031" s="2">
        <f>IF(N12031=1,O12031,"")</f>
      </c>
    </row>
    <row r="12032">
      <c r="A12032" s="6">
        <v>18</v>
      </c>
      <c r="B12032" s="6">
        <v>10</v>
      </c>
      <c r="C12032" s="6">
        <v>0</v>
      </c>
      <c r="D12032" s="6">
        <f>A12032+B12032+C12032</f>
        <v>28</v>
      </c>
      <c r="E12032" s="5">
        <f>IF(A12032=0,0,A12032*LABOR_HRS_WK_TOM*SEASON_WEEKS*(1+DIM_PCT_TOM)^A12032)</f>
        <v>9007.0660478574282</v>
      </c>
      <c r="F12032" s="5">
        <f>IF(B12032=0,0,B12032*LABOR_HRS_WK_CAR*SEASON_WEEKS*(1+DIM_PCT_CAR)^B12032)</f>
        <v>384.025363258907</v>
      </c>
      <c r="G12032" s="5">
        <f>IF(C12032=0,0,C12032*LABOR_HRS_WK_MES*SEASON_WEEKS*(1+DIM_PCT_MES)^C12032)</f>
        <v>0</v>
      </c>
      <c r="H12032" s="5">
        <f>E12032+F12032+G12032</f>
        <v>9391.0914111163347</v>
      </c>
      <c r="I12032" s="5">
        <f>MIN(H12032,FARMER_HRS)</f>
        <v>720</v>
      </c>
      <c r="J12032" s="5">
        <f>MAX(0,H12032-FARMER_HRS)</f>
        <v>8671.0914111163347</v>
      </c>
      <c r="K12032" s="2">
        <f>I12032*FARMER_RATE+J12032*TEMP_WORKER_RATE</f>
        <v>175539.78144299192</v>
      </c>
      <c r="L12032" s="2">
        <f>A12032*PRICE_TOM+B12032*PRICE_CAR+C12032*PRICE_MES</f>
        <v>179340</v>
      </c>
      <c r="M12032" s="2">
        <f>A12032*FERT_BED_TOM+B12032*FERT_BED_CAR+C12032*FERT_BED_MES</f>
        <v>20240</v>
      </c>
      <c r="N12032" s="6">
        <f>IF(AND(D12032&lt;=TOTAL_BEDS,J12032&lt;=TEMP_WORKER_MAX*TEMP_WORKER_HRS),1,0)</f>
        <v>0</v>
      </c>
      <c r="O12032" s="2">
        <f>L12032-M12032-K12032-FIXED_COSTS</f>
        <v>-36439.781442991924</v>
      </c>
      <c r="P12032" s="2">
        <f>IF(N12032=1,O12032,"")</f>
      </c>
    </row>
    <row r="12033">
      <c r="A12033" s="6">
        <v>18</v>
      </c>
      <c r="B12033" s="6">
        <v>10</v>
      </c>
      <c r="C12033" s="6">
        <v>1</v>
      </c>
      <c r="D12033" s="6">
        <f>A12033+B12033+C12033</f>
        <v>29</v>
      </c>
      <c r="E12033" s="5">
        <f>IF(A12033=0,0,A12033*LABOR_HRS_WK_TOM*SEASON_WEEKS*(1+DIM_PCT_TOM)^A12033)</f>
        <v>9007.0660478574282</v>
      </c>
      <c r="F12033" s="5">
        <f>IF(B12033=0,0,B12033*LABOR_HRS_WK_CAR*SEASON_WEEKS*(1+DIM_PCT_CAR)^B12033)</f>
        <v>384.025363258907</v>
      </c>
      <c r="G12033" s="5">
        <f>IF(C12033=0,0,C12033*LABOR_HRS_WK_MES*SEASON_WEEKS*(1+DIM_PCT_MES)^C12033)</f>
        <v>45.5625</v>
      </c>
      <c r="H12033" s="5">
        <f>E12033+F12033+G12033</f>
        <v>9436.6539111163347</v>
      </c>
      <c r="I12033" s="5">
        <f>MIN(H12033,FARMER_HRS)</f>
        <v>720</v>
      </c>
      <c r="J12033" s="5">
        <f>MAX(0,H12033-FARMER_HRS)</f>
        <v>8716.6539111163347</v>
      </c>
      <c r="K12033" s="2">
        <f>I12033*FARMER_RATE+J12033*TEMP_WORKER_RATE</f>
        <v>176330.79706799192</v>
      </c>
      <c r="L12033" s="2">
        <f>A12033*PRICE_TOM+B12033*PRICE_CAR+C12033*PRICE_MES</f>
        <v>182040</v>
      </c>
      <c r="M12033" s="2">
        <f>A12033*FERT_BED_TOM+B12033*FERT_BED_CAR+C12033*FERT_BED_MES</f>
        <v>21120</v>
      </c>
      <c r="N12033" s="6">
        <f>IF(AND(D12033&lt;=TOTAL_BEDS,J12033&lt;=TEMP_WORKER_MAX*TEMP_WORKER_HRS),1,0)</f>
        <v>0</v>
      </c>
      <c r="O12033" s="2">
        <f>L12033-M12033-K12033-FIXED_COSTS</f>
        <v>-35410.797067991924</v>
      </c>
      <c r="P12033" s="2">
        <f>IF(N12033=1,O12033,"")</f>
      </c>
    </row>
    <row r="12034">
      <c r="A12034" s="6">
        <v>18</v>
      </c>
      <c r="B12034" s="6">
        <v>10</v>
      </c>
      <c r="C12034" s="6">
        <v>2</v>
      </c>
      <c r="D12034" s="6">
        <f>A12034+B12034+C12034</f>
        <v>30</v>
      </c>
      <c r="E12034" s="5">
        <f>IF(A12034=0,0,A12034*LABOR_HRS_WK_TOM*SEASON_WEEKS*(1+DIM_PCT_TOM)^A12034)</f>
        <v>9007.0660478574282</v>
      </c>
      <c r="F12034" s="5">
        <f>IF(B12034=0,0,B12034*LABOR_HRS_WK_CAR*SEASON_WEEKS*(1+DIM_PCT_CAR)^B12034)</f>
        <v>384.025363258907</v>
      </c>
      <c r="G12034" s="5">
        <f>IF(C12034=0,0,C12034*LABOR_HRS_WK_MES*SEASON_WEEKS*(1+DIM_PCT_MES)^C12034)</f>
        <v>92.2640625</v>
      </c>
      <c r="H12034" s="5">
        <f>E12034+F12034+G12034</f>
        <v>9483.3554736163351</v>
      </c>
      <c r="I12034" s="5">
        <f>MIN(H12034,FARMER_HRS)</f>
        <v>720</v>
      </c>
      <c r="J12034" s="5">
        <f>MAX(0,H12034-FARMER_HRS)</f>
        <v>8763.3554736163351</v>
      </c>
      <c r="K12034" s="2">
        <f>I12034*FARMER_RATE+J12034*TEMP_WORKER_RATE</f>
        <v>177141.58808361692</v>
      </c>
      <c r="L12034" s="2">
        <f>A12034*PRICE_TOM+B12034*PRICE_CAR+C12034*PRICE_MES</f>
        <v>184740</v>
      </c>
      <c r="M12034" s="2">
        <f>A12034*FERT_BED_TOM+B12034*FERT_BED_CAR+C12034*FERT_BED_MES</f>
        <v>22000</v>
      </c>
      <c r="N12034" s="6">
        <f>IF(AND(D12034&lt;=TOTAL_BEDS,J12034&lt;=TEMP_WORKER_MAX*TEMP_WORKER_HRS),1,0)</f>
        <v>0</v>
      </c>
      <c r="O12034" s="2">
        <f>L12034-M12034-K12034-FIXED_COSTS</f>
        <v>-34401.588083616924</v>
      </c>
      <c r="P12034" s="2">
        <f>IF(N12034=1,O12034,"")</f>
      </c>
    </row>
    <row r="12035">
      <c r="A12035" s="6">
        <v>18</v>
      </c>
      <c r="B12035" s="6">
        <v>10</v>
      </c>
      <c r="C12035" s="6">
        <v>3</v>
      </c>
      <c r="D12035" s="6">
        <f>A12035+B12035+C12035</f>
        <v>31</v>
      </c>
      <c r="E12035" s="5">
        <f>IF(A12035=0,0,A12035*LABOR_HRS_WK_TOM*SEASON_WEEKS*(1+DIM_PCT_TOM)^A12035)</f>
        <v>9007.0660478574282</v>
      </c>
      <c r="F12035" s="5">
        <f>IF(B12035=0,0,B12035*LABOR_HRS_WK_CAR*SEASON_WEEKS*(1+DIM_PCT_CAR)^B12035)</f>
        <v>384.025363258907</v>
      </c>
      <c r="G12035" s="5">
        <f>IF(C12035=0,0,C12035*LABOR_HRS_WK_MES*SEASON_WEEKS*(1+DIM_PCT_MES)^C12035)</f>
        <v>140.12604492187498</v>
      </c>
      <c r="H12035" s="5">
        <f>E12035+F12035+G12035</f>
        <v>9531.21745603821</v>
      </c>
      <c r="I12035" s="5">
        <f>MIN(H12035,FARMER_HRS)</f>
        <v>720</v>
      </c>
      <c r="J12035" s="5">
        <f>MAX(0,H12035-FARMER_HRS)</f>
        <v>8811.21745603821</v>
      </c>
      <c r="K12035" s="2">
        <f>I12035*FARMER_RATE+J12035*TEMP_WORKER_RATE</f>
        <v>177972.52527844114</v>
      </c>
      <c r="L12035" s="2">
        <f>A12035*PRICE_TOM+B12035*PRICE_CAR+C12035*PRICE_MES</f>
        <v>187440</v>
      </c>
      <c r="M12035" s="2">
        <f>A12035*FERT_BED_TOM+B12035*FERT_BED_CAR+C12035*FERT_BED_MES</f>
        <v>22880</v>
      </c>
      <c r="N12035" s="6">
        <f>IF(AND(D12035&lt;=TOTAL_BEDS,J12035&lt;=TEMP_WORKER_MAX*TEMP_WORKER_HRS),1,0)</f>
        <v>0</v>
      </c>
      <c r="O12035" s="2">
        <f>L12035-M12035-K12035-FIXED_COSTS</f>
        <v>-33412.525278441142</v>
      </c>
      <c r="P12035" s="2">
        <f>IF(N12035=1,O12035,"")</f>
      </c>
    </row>
    <row r="12036">
      <c r="A12036" s="6">
        <v>18</v>
      </c>
      <c r="B12036" s="6">
        <v>10</v>
      </c>
      <c r="C12036" s="6">
        <v>4</v>
      </c>
      <c r="D12036" s="6">
        <f>A12036+B12036+C12036</f>
        <v>32</v>
      </c>
      <c r="E12036" s="5">
        <f>IF(A12036=0,0,A12036*LABOR_HRS_WK_TOM*SEASON_WEEKS*(1+DIM_PCT_TOM)^A12036)</f>
        <v>9007.0660478574282</v>
      </c>
      <c r="F12036" s="5">
        <f>IF(B12036=0,0,B12036*LABOR_HRS_WK_CAR*SEASON_WEEKS*(1+DIM_PCT_CAR)^B12036)</f>
        <v>384.025363258907</v>
      </c>
      <c r="G12036" s="5">
        <f>IF(C12036=0,0,C12036*LABOR_HRS_WK_MES*SEASON_WEEKS*(1+DIM_PCT_MES)^C12036)</f>
        <v>189.17016064453119</v>
      </c>
      <c r="H12036" s="5">
        <f>E12036+F12036+G12036</f>
        <v>9580.261571760866</v>
      </c>
      <c r="I12036" s="5">
        <f>MIN(H12036,FARMER_HRS)</f>
        <v>720</v>
      </c>
      <c r="J12036" s="5">
        <f>MAX(0,H12036-FARMER_HRS)</f>
        <v>8860.261571760866</v>
      </c>
      <c r="K12036" s="2">
        <f>I12036*FARMER_RATE+J12036*TEMP_WORKER_RATE</f>
        <v>178823.98562084837</v>
      </c>
      <c r="L12036" s="2">
        <f>A12036*PRICE_TOM+B12036*PRICE_CAR+C12036*PRICE_MES</f>
        <v>190140</v>
      </c>
      <c r="M12036" s="2">
        <f>A12036*FERT_BED_TOM+B12036*FERT_BED_CAR+C12036*FERT_BED_MES</f>
        <v>23760</v>
      </c>
      <c r="N12036" s="6">
        <f>IF(AND(D12036&lt;=TOTAL_BEDS,J12036&lt;=TEMP_WORKER_MAX*TEMP_WORKER_HRS),1,0)</f>
        <v>0</v>
      </c>
      <c r="O12036" s="2">
        <f>L12036-M12036-K12036-FIXED_COSTS</f>
        <v>-32443.985620848369</v>
      </c>
      <c r="P12036" s="2">
        <f>IF(N12036=1,O12036,"")</f>
      </c>
    </row>
    <row r="12037">
      <c r="A12037" s="6">
        <v>18</v>
      </c>
      <c r="B12037" s="6">
        <v>10</v>
      </c>
      <c r="C12037" s="6">
        <v>5</v>
      </c>
      <c r="D12037" s="6">
        <f>A12037+B12037+C12037</f>
        <v>33</v>
      </c>
      <c r="E12037" s="5">
        <f>IF(A12037=0,0,A12037*LABOR_HRS_WK_TOM*SEASON_WEEKS*(1+DIM_PCT_TOM)^A12037)</f>
        <v>9007.0660478574282</v>
      </c>
      <c r="F12037" s="5">
        <f>IF(B12037=0,0,B12037*LABOR_HRS_WK_CAR*SEASON_WEEKS*(1+DIM_PCT_CAR)^B12037)</f>
        <v>384.025363258907</v>
      </c>
      <c r="G12037" s="5">
        <f>IF(C12037=0,0,C12037*LABOR_HRS_WK_MES*SEASON_WEEKS*(1+DIM_PCT_MES)^C12037)</f>
        <v>239.41848456573481</v>
      </c>
      <c r="H12037" s="5">
        <f>E12037+F12037+G12037</f>
        <v>9630.50989568207</v>
      </c>
      <c r="I12037" s="5">
        <f>MIN(H12037,FARMER_HRS)</f>
        <v>720</v>
      </c>
      <c r="J12037" s="5">
        <f>MAX(0,H12037-FARMER_HRS)</f>
        <v>8910.50989568207</v>
      </c>
      <c r="K12037" s="2">
        <f>I12037*FARMER_RATE+J12037*TEMP_WORKER_RATE</f>
        <v>179696.35235559149</v>
      </c>
      <c r="L12037" s="2">
        <f>A12037*PRICE_TOM+B12037*PRICE_CAR+C12037*PRICE_MES</f>
        <v>192840</v>
      </c>
      <c r="M12037" s="2">
        <f>A12037*FERT_BED_TOM+B12037*FERT_BED_CAR+C12037*FERT_BED_MES</f>
        <v>24640</v>
      </c>
      <c r="N12037" s="6">
        <f>IF(AND(D12037&lt;=TOTAL_BEDS,J12037&lt;=TEMP_WORKER_MAX*TEMP_WORKER_HRS),1,0)</f>
        <v>0</v>
      </c>
      <c r="O12037" s="2">
        <f>L12037-M12037-K12037-FIXED_COSTS</f>
        <v>-31496.352355591487</v>
      </c>
      <c r="P12037" s="2">
        <f>IF(N12037=1,O12037,"")</f>
      </c>
    </row>
    <row r="12038">
      <c r="A12038" s="6">
        <v>18</v>
      </c>
      <c r="B12038" s="6">
        <v>10</v>
      </c>
      <c r="C12038" s="6">
        <v>6</v>
      </c>
      <c r="D12038" s="6">
        <f>A12038+B12038+C12038</f>
        <v>34</v>
      </c>
      <c r="E12038" s="5">
        <f>IF(A12038=0,0,A12038*LABOR_HRS_WK_TOM*SEASON_WEEKS*(1+DIM_PCT_TOM)^A12038)</f>
        <v>9007.0660478574282</v>
      </c>
      <c r="F12038" s="5">
        <f>IF(B12038=0,0,B12038*LABOR_HRS_WK_CAR*SEASON_WEEKS*(1+DIM_PCT_CAR)^B12038)</f>
        <v>384.025363258907</v>
      </c>
      <c r="G12038" s="5">
        <f>IF(C12038=0,0,C12038*LABOR_HRS_WK_MES*SEASON_WEEKS*(1+DIM_PCT_MES)^C12038)</f>
        <v>290.89345874736773</v>
      </c>
      <c r="H12038" s="5">
        <f>E12038+F12038+G12038</f>
        <v>9681.9848698637034</v>
      </c>
      <c r="I12038" s="5">
        <f>MIN(H12038,FARMER_HRS)</f>
        <v>720</v>
      </c>
      <c r="J12038" s="5">
        <f>MAX(0,H12038-FARMER_HRS)</f>
        <v>8961.9848698637034</v>
      </c>
      <c r="K12038" s="2">
        <f>I12038*FARMER_RATE+J12038*TEMP_WORKER_RATE</f>
        <v>180590.01510180041</v>
      </c>
      <c r="L12038" s="2">
        <f>A12038*PRICE_TOM+B12038*PRICE_CAR+C12038*PRICE_MES</f>
        <v>195540</v>
      </c>
      <c r="M12038" s="2">
        <f>A12038*FERT_BED_TOM+B12038*FERT_BED_CAR+C12038*FERT_BED_MES</f>
        <v>25520</v>
      </c>
      <c r="N12038" s="6">
        <f>IF(AND(D12038&lt;=TOTAL_BEDS,J12038&lt;=TEMP_WORKER_MAX*TEMP_WORKER_HRS),1,0)</f>
        <v>0</v>
      </c>
      <c r="O12038" s="2">
        <f>L12038-M12038-K12038-FIXED_COSTS</f>
        <v>-30570.015101800411</v>
      </c>
      <c r="P12038" s="2">
        <f>IF(N12038=1,O12038,"")</f>
      </c>
    </row>
    <row r="12039">
      <c r="A12039" s="6">
        <v>18</v>
      </c>
      <c r="B12039" s="6">
        <v>10</v>
      </c>
      <c r="C12039" s="6">
        <v>7</v>
      </c>
      <c r="D12039" s="6">
        <f>A12039+B12039+C12039</f>
        <v>35</v>
      </c>
      <c r="E12039" s="5">
        <f>IF(A12039=0,0,A12039*LABOR_HRS_WK_TOM*SEASON_WEEKS*(1+DIM_PCT_TOM)^A12039)</f>
        <v>9007.0660478574282</v>
      </c>
      <c r="F12039" s="5">
        <f>IF(B12039=0,0,B12039*LABOR_HRS_WK_CAR*SEASON_WEEKS*(1+DIM_PCT_CAR)^B12039)</f>
        <v>384.025363258907</v>
      </c>
      <c r="G12039" s="5">
        <f>IF(C12039=0,0,C12039*LABOR_HRS_WK_MES*SEASON_WEEKS*(1+DIM_PCT_MES)^C12039)</f>
        <v>343.61789814532818</v>
      </c>
      <c r="H12039" s="5">
        <f>E12039+F12039+G12039</f>
        <v>9734.7093092616633</v>
      </c>
      <c r="I12039" s="5">
        <f>MIN(H12039,FARMER_HRS)</f>
        <v>720</v>
      </c>
      <c r="J12039" s="5">
        <f>MAX(0,H12039-FARMER_HRS)</f>
        <v>9014.7093092616633</v>
      </c>
      <c r="K12039" s="2">
        <f>I12039*FARMER_RATE+J12039*TEMP_WORKER_RATE</f>
        <v>181505.36995245944</v>
      </c>
      <c r="L12039" s="2">
        <f>A12039*PRICE_TOM+B12039*PRICE_CAR+C12039*PRICE_MES</f>
        <v>198240</v>
      </c>
      <c r="M12039" s="2">
        <f>A12039*FERT_BED_TOM+B12039*FERT_BED_CAR+C12039*FERT_BED_MES</f>
        <v>26400</v>
      </c>
      <c r="N12039" s="6">
        <f>IF(AND(D12039&lt;=TOTAL_BEDS,J12039&lt;=TEMP_WORKER_MAX*TEMP_WORKER_HRS),1,0)</f>
        <v>0</v>
      </c>
      <c r="O12039" s="2">
        <f>L12039-M12039-K12039-FIXED_COSTS</f>
        <v>-29665.369952459441</v>
      </c>
      <c r="P12039" s="2">
        <f>IF(N12039=1,O12039,"")</f>
      </c>
    </row>
    <row r="12040">
      <c r="A12040" s="6">
        <v>18</v>
      </c>
      <c r="B12040" s="6">
        <v>10</v>
      </c>
      <c r="C12040" s="6">
        <v>8</v>
      </c>
      <c r="D12040" s="6">
        <f>A12040+B12040+C12040</f>
        <v>36</v>
      </c>
      <c r="E12040" s="5">
        <f>IF(A12040=0,0,A12040*LABOR_HRS_WK_TOM*SEASON_WEEKS*(1+DIM_PCT_TOM)^A12040)</f>
        <v>9007.0660478574282</v>
      </c>
      <c r="F12040" s="5">
        <f>IF(B12040=0,0,B12040*LABOR_HRS_WK_CAR*SEASON_WEEKS*(1+DIM_PCT_CAR)^B12040)</f>
        <v>384.025363258907</v>
      </c>
      <c r="G12040" s="5">
        <f>IF(C12040=0,0,C12040*LABOR_HRS_WK_MES*SEASON_WEEKS*(1+DIM_PCT_MES)^C12040)</f>
        <v>397.61499642530833</v>
      </c>
      <c r="H12040" s="5">
        <f>E12040+F12040+G12040</f>
        <v>9788.7064075416438</v>
      </c>
      <c r="I12040" s="5">
        <f>MIN(H12040,FARMER_HRS)</f>
        <v>720</v>
      </c>
      <c r="J12040" s="5">
        <f>MAX(0,H12040-FARMER_HRS)</f>
        <v>9068.7064075416438</v>
      </c>
      <c r="K12040" s="2">
        <f>I12040*FARMER_RATE+J12040*TEMP_WORKER_RATE</f>
        <v>182442.81957537576</v>
      </c>
      <c r="L12040" s="2">
        <f>A12040*PRICE_TOM+B12040*PRICE_CAR+C12040*PRICE_MES</f>
        <v>200940</v>
      </c>
      <c r="M12040" s="2">
        <f>A12040*FERT_BED_TOM+B12040*FERT_BED_CAR+C12040*FERT_BED_MES</f>
        <v>27280</v>
      </c>
      <c r="N12040" s="6">
        <f>IF(AND(D12040&lt;=TOTAL_BEDS,J12040&lt;=TEMP_WORKER_MAX*TEMP_WORKER_HRS),1,0)</f>
        <v>0</v>
      </c>
      <c r="O12040" s="2">
        <f>L12040-M12040-K12040-FIXED_COSTS</f>
        <v>-28782.819575375761</v>
      </c>
      <c r="P12040" s="2">
        <f>IF(N12040=1,O12040,"")</f>
      </c>
    </row>
    <row r="12041">
      <c r="A12041" s="6">
        <v>18</v>
      </c>
      <c r="B12041" s="6">
        <v>10</v>
      </c>
      <c r="C12041" s="6">
        <v>9</v>
      </c>
      <c r="D12041" s="6">
        <f>A12041+B12041+C12041</f>
        <v>37</v>
      </c>
      <c r="E12041" s="5">
        <f>IF(A12041=0,0,A12041*LABOR_HRS_WK_TOM*SEASON_WEEKS*(1+DIM_PCT_TOM)^A12041)</f>
        <v>9007.0660478574282</v>
      </c>
      <c r="F12041" s="5">
        <f>IF(B12041=0,0,B12041*LABOR_HRS_WK_CAR*SEASON_WEEKS*(1+DIM_PCT_CAR)^B12041)</f>
        <v>384.025363258907</v>
      </c>
      <c r="G12041" s="5">
        <f>IF(C12041=0,0,C12041*LABOR_HRS_WK_MES*SEASON_WEEKS*(1+DIM_PCT_MES)^C12041)</f>
        <v>452.90833186570273</v>
      </c>
      <c r="H12041" s="5">
        <f>E12041+F12041+G12041</f>
        <v>9843.9997429820378</v>
      </c>
      <c r="I12041" s="5">
        <f>MIN(H12041,FARMER_HRS)</f>
        <v>720</v>
      </c>
      <c r="J12041" s="5">
        <f>MAX(0,H12041-FARMER_HRS)</f>
        <v>9123.9997429820378</v>
      </c>
      <c r="K12041" s="2">
        <f>I12041*FARMER_RATE+J12041*TEMP_WORKER_RATE</f>
        <v>183402.77331566036</v>
      </c>
      <c r="L12041" s="2">
        <f>A12041*PRICE_TOM+B12041*PRICE_CAR+C12041*PRICE_MES</f>
        <v>203640</v>
      </c>
      <c r="M12041" s="2">
        <f>A12041*FERT_BED_TOM+B12041*FERT_BED_CAR+C12041*FERT_BED_MES</f>
        <v>28160</v>
      </c>
      <c r="N12041" s="6">
        <f>IF(AND(D12041&lt;=TOTAL_BEDS,J12041&lt;=TEMP_WORKER_MAX*TEMP_WORKER_HRS),1,0)</f>
        <v>0</v>
      </c>
      <c r="O12041" s="2">
        <f>L12041-M12041-K12041-FIXED_COSTS</f>
        <v>-27922.773315660364</v>
      </c>
      <c r="P12041" s="2">
        <f>IF(N12041=1,O12041,"")</f>
      </c>
    </row>
    <row r="12042">
      <c r="A12042" s="6">
        <v>18</v>
      </c>
      <c r="B12042" s="6">
        <v>10</v>
      </c>
      <c r="C12042" s="6">
        <v>10</v>
      </c>
      <c r="D12042" s="6">
        <f>A12042+B12042+C12042</f>
        <v>38</v>
      </c>
      <c r="E12042" s="5">
        <f>IF(A12042=0,0,A12042*LABOR_HRS_WK_TOM*SEASON_WEEKS*(1+DIM_PCT_TOM)^A12042)</f>
        <v>9007.0660478574282</v>
      </c>
      <c r="F12042" s="5">
        <f>IF(B12042=0,0,B12042*LABOR_HRS_WK_CAR*SEASON_WEEKS*(1+DIM_PCT_CAR)^B12042)</f>
        <v>384.025363258907</v>
      </c>
      <c r="G12042" s="5">
        <f>IF(C12042=0,0,C12042*LABOR_HRS_WK_MES*SEASON_WEEKS*(1+DIM_PCT_MES)^C12042)</f>
        <v>509.52187334891551</v>
      </c>
      <c r="H12042" s="5">
        <f>E12042+F12042+G12042</f>
        <v>9900.61328446525</v>
      </c>
      <c r="I12042" s="5">
        <f>MIN(H12042,FARMER_HRS)</f>
        <v>720</v>
      </c>
      <c r="J12042" s="5">
        <f>MAX(0,H12042-FARMER_HRS)</f>
        <v>9180.61328446525</v>
      </c>
      <c r="K12042" s="2">
        <f>I12042*FARMER_RATE+J12042*TEMP_WORKER_RATE</f>
        <v>184385.6472997439</v>
      </c>
      <c r="L12042" s="2">
        <f>A12042*PRICE_TOM+B12042*PRICE_CAR+C12042*PRICE_MES</f>
        <v>206340</v>
      </c>
      <c r="M12042" s="2">
        <f>A12042*FERT_BED_TOM+B12042*FERT_BED_CAR+C12042*FERT_BED_MES</f>
        <v>29040</v>
      </c>
      <c r="N12042" s="6">
        <f>IF(AND(D12042&lt;=TOTAL_BEDS,J12042&lt;=TEMP_WORKER_MAX*TEMP_WORKER_HRS),1,0)</f>
        <v>0</v>
      </c>
      <c r="O12042" s="2">
        <f>L12042-M12042-K12042-FIXED_COSTS</f>
        <v>-27085.647299743898</v>
      </c>
      <c r="P12042" s="2">
        <f>IF(N12042=1,O12042,"")</f>
      </c>
    </row>
    <row r="12043">
      <c r="A12043" s="6">
        <v>18</v>
      </c>
      <c r="B12043" s="6">
        <v>10</v>
      </c>
      <c r="C12043" s="6">
        <v>11</v>
      </c>
      <c r="D12043" s="6">
        <f>A12043+B12043+C12043</f>
        <v>39</v>
      </c>
      <c r="E12043" s="5">
        <f>IF(A12043=0,0,A12043*LABOR_HRS_WK_TOM*SEASON_WEEKS*(1+DIM_PCT_TOM)^A12043)</f>
        <v>9007.0660478574282</v>
      </c>
      <c r="F12043" s="5">
        <f>IF(B12043=0,0,B12043*LABOR_HRS_WK_CAR*SEASON_WEEKS*(1+DIM_PCT_CAR)^B12043)</f>
        <v>384.025363258907</v>
      </c>
      <c r="G12043" s="5">
        <f>IF(C12043=0,0,C12043*LABOR_HRS_WK_MES*SEASON_WEEKS*(1+DIM_PCT_MES)^C12043)</f>
        <v>567.47998644235463</v>
      </c>
      <c r="H12043" s="5">
        <f>E12043+F12043+G12043</f>
        <v>9958.57139755869</v>
      </c>
      <c r="I12043" s="5">
        <f>MIN(H12043,FARMER_HRS)</f>
        <v>720</v>
      </c>
      <c r="J12043" s="5">
        <f>MAX(0,H12043-FARMER_HRS)</f>
        <v>9238.57139755869</v>
      </c>
      <c r="K12043" s="2">
        <f>I12043*FARMER_RATE+J12043*TEMP_WORKER_RATE</f>
        <v>185391.86454094946</v>
      </c>
      <c r="L12043" s="2">
        <f>A12043*PRICE_TOM+B12043*PRICE_CAR+C12043*PRICE_MES</f>
        <v>209040</v>
      </c>
      <c r="M12043" s="2">
        <f>A12043*FERT_BED_TOM+B12043*FERT_BED_CAR+C12043*FERT_BED_MES</f>
        <v>29920</v>
      </c>
      <c r="N12043" s="6">
        <f>IF(AND(D12043&lt;=TOTAL_BEDS,J12043&lt;=TEMP_WORKER_MAX*TEMP_WORKER_HRS),1,0)</f>
        <v>0</v>
      </c>
      <c r="O12043" s="2">
        <f>L12043-M12043-K12043-FIXED_COSTS</f>
        <v>-26271.864540949464</v>
      </c>
      <c r="P12043" s="2">
        <f>IF(N12043=1,O12043,"")</f>
      </c>
    </row>
    <row r="12044">
      <c r="A12044" s="6">
        <v>18</v>
      </c>
      <c r="B12044" s="6">
        <v>10</v>
      </c>
      <c r="C12044" s="6">
        <v>12</v>
      </c>
      <c r="D12044" s="6">
        <f>A12044+B12044+C12044</f>
        <v>40</v>
      </c>
      <c r="E12044" s="5">
        <f>IF(A12044=0,0,A12044*LABOR_HRS_WK_TOM*SEASON_WEEKS*(1+DIM_PCT_TOM)^A12044)</f>
        <v>9007.0660478574282</v>
      </c>
      <c r="F12044" s="5">
        <f>IF(B12044=0,0,B12044*LABOR_HRS_WK_CAR*SEASON_WEEKS*(1+DIM_PCT_CAR)^B12044)</f>
        <v>384.025363258907</v>
      </c>
      <c r="G12044" s="5">
        <f>IF(C12044=0,0,C12044*LABOR_HRS_WK_MES*SEASON_WEEKS*(1+DIM_PCT_MES)^C12044)</f>
        <v>626.807439570419</v>
      </c>
      <c r="H12044" s="5">
        <f>E12044+F12044+G12044</f>
        <v>10017.898850686754</v>
      </c>
      <c r="I12044" s="5">
        <f>MIN(H12044,FARMER_HRS)</f>
        <v>720</v>
      </c>
      <c r="J12044" s="5">
        <f>MAX(0,H12044-FARMER_HRS)</f>
        <v>9297.8988506867536</v>
      </c>
      <c r="K12044" s="2">
        <f>I12044*FARMER_RATE+J12044*TEMP_WORKER_RATE</f>
        <v>186421.855046645</v>
      </c>
      <c r="L12044" s="2">
        <f>A12044*PRICE_TOM+B12044*PRICE_CAR+C12044*PRICE_MES</f>
        <v>211740</v>
      </c>
      <c r="M12044" s="2">
        <f>A12044*FERT_BED_TOM+B12044*FERT_BED_CAR+C12044*FERT_BED_MES</f>
        <v>30800</v>
      </c>
      <c r="N12044" s="6">
        <f>IF(AND(D12044&lt;=TOTAL_BEDS,J12044&lt;=TEMP_WORKER_MAX*TEMP_WORKER_HRS),1,0)</f>
        <v>0</v>
      </c>
      <c r="O12044" s="2">
        <f>L12044-M12044-K12044-FIXED_COSTS</f>
        <v>-25481.855046645011</v>
      </c>
      <c r="P12044" s="2">
        <f>IF(N12044=1,O12044,"")</f>
      </c>
    </row>
    <row r="12045">
      <c r="A12045" s="6">
        <v>18</v>
      </c>
      <c r="B12045" s="6">
        <v>10</v>
      </c>
      <c r="C12045" s="6">
        <v>13</v>
      </c>
      <c r="D12045" s="6">
        <f>A12045+B12045+C12045</f>
        <v>41</v>
      </c>
      <c r="E12045" s="5">
        <f>IF(A12045=0,0,A12045*LABOR_HRS_WK_TOM*SEASON_WEEKS*(1+DIM_PCT_TOM)^A12045)</f>
        <v>9007.0660478574282</v>
      </c>
      <c r="F12045" s="5">
        <f>IF(B12045=0,0,B12045*LABOR_HRS_WK_CAR*SEASON_WEEKS*(1+DIM_PCT_CAR)^B12045)</f>
        <v>384.025363258907</v>
      </c>
      <c r="G12045" s="5">
        <f>IF(C12045=0,0,C12045*LABOR_HRS_WK_MES*SEASON_WEEKS*(1+DIM_PCT_MES)^C12045)</f>
        <v>687.52941027880331</v>
      </c>
      <c r="H12045" s="5">
        <f>E12045+F12045+G12045</f>
        <v>10078.620821395138</v>
      </c>
      <c r="I12045" s="5">
        <f>MIN(H12045,FARMER_HRS)</f>
        <v>720</v>
      </c>
      <c r="J12045" s="5">
        <f>MAX(0,H12045-FARMER_HRS)</f>
        <v>9358.6208213951377</v>
      </c>
      <c r="K12045" s="2">
        <f>I12045*FARMER_RATE+J12045*TEMP_WORKER_RATE</f>
        <v>187476.0559269989</v>
      </c>
      <c r="L12045" s="2">
        <f>A12045*PRICE_TOM+B12045*PRICE_CAR+C12045*PRICE_MES</f>
        <v>214440</v>
      </c>
      <c r="M12045" s="2">
        <f>A12045*FERT_BED_TOM+B12045*FERT_BED_CAR+C12045*FERT_BED_MES</f>
        <v>31680</v>
      </c>
      <c r="N12045" s="6">
        <f>IF(AND(D12045&lt;=TOTAL_BEDS,J12045&lt;=TEMP_WORKER_MAX*TEMP_WORKER_HRS),1,0)</f>
        <v>0</v>
      </c>
      <c r="O12045" s="2">
        <f>L12045-M12045-K12045-FIXED_COSTS</f>
        <v>-24716.055926998903</v>
      </c>
      <c r="P12045" s="2">
        <f>IF(N12045=1,O12045,"")</f>
      </c>
    </row>
    <row r="12046">
      <c r="A12046" s="6">
        <v>18</v>
      </c>
      <c r="B12046" s="6">
        <v>10</v>
      </c>
      <c r="C12046" s="6">
        <v>14</v>
      </c>
      <c r="D12046" s="6">
        <f>A12046+B12046+C12046</f>
        <v>42</v>
      </c>
      <c r="E12046" s="5">
        <f>IF(A12046=0,0,A12046*LABOR_HRS_WK_TOM*SEASON_WEEKS*(1+DIM_PCT_TOM)^A12046)</f>
        <v>9007.0660478574282</v>
      </c>
      <c r="F12046" s="5">
        <f>IF(B12046=0,0,B12046*LABOR_HRS_WK_CAR*SEASON_WEEKS*(1+DIM_PCT_CAR)^B12046)</f>
        <v>384.025363258907</v>
      </c>
      <c r="G12046" s="5">
        <f>IF(C12046=0,0,C12046*LABOR_HRS_WK_MES*SEASON_WEEKS*(1+DIM_PCT_MES)^C12046)</f>
        <v>749.67149159246435</v>
      </c>
      <c r="H12046" s="5">
        <f>E12046+F12046+G12046</f>
        <v>10140.762902708799</v>
      </c>
      <c r="I12046" s="5">
        <f>MIN(H12046,FARMER_HRS)</f>
        <v>720</v>
      </c>
      <c r="J12046" s="5">
        <f>MAX(0,H12046-FARMER_HRS)</f>
        <v>9420.7629027087987</v>
      </c>
      <c r="K12046" s="2">
        <f>I12046*FARMER_RATE+J12046*TEMP_WORKER_RATE</f>
        <v>188554.91150536109</v>
      </c>
      <c r="L12046" s="2">
        <f>A12046*PRICE_TOM+B12046*PRICE_CAR+C12046*PRICE_MES</f>
        <v>217140</v>
      </c>
      <c r="M12046" s="2">
        <f>A12046*FERT_BED_TOM+B12046*FERT_BED_CAR+C12046*FERT_BED_MES</f>
        <v>32560</v>
      </c>
      <c r="N12046" s="6">
        <f>IF(AND(D12046&lt;=TOTAL_BEDS,J12046&lt;=TEMP_WORKER_MAX*TEMP_WORKER_HRS),1,0)</f>
        <v>0</v>
      </c>
      <c r="O12046" s="2">
        <f>L12046-M12046-K12046-FIXED_COSTS</f>
        <v>-23974.911505361088</v>
      </c>
      <c r="P12046" s="2">
        <f>IF(N12046=1,O12046,"")</f>
      </c>
    </row>
    <row r="12047">
      <c r="A12047" s="6">
        <v>18</v>
      </c>
      <c r="B12047" s="6">
        <v>10</v>
      </c>
      <c r="C12047" s="6">
        <v>15</v>
      </c>
      <c r="D12047" s="6">
        <f>A12047+B12047+C12047</f>
        <v>43</v>
      </c>
      <c r="E12047" s="5">
        <f>IF(A12047=0,0,A12047*LABOR_HRS_WK_TOM*SEASON_WEEKS*(1+DIM_PCT_TOM)^A12047)</f>
        <v>9007.0660478574282</v>
      </c>
      <c r="F12047" s="5">
        <f>IF(B12047=0,0,B12047*LABOR_HRS_WK_CAR*SEASON_WEEKS*(1+DIM_PCT_CAR)^B12047)</f>
        <v>384.025363258907</v>
      </c>
      <c r="G12047" s="5">
        <f>IF(C12047=0,0,C12047*LABOR_HRS_WK_MES*SEASON_WEEKS*(1+DIM_PCT_MES)^C12047)</f>
        <v>813.25969846861074</v>
      </c>
      <c r="H12047" s="5">
        <f>E12047+F12047+G12047</f>
        <v>10204.351109584946</v>
      </c>
      <c r="I12047" s="5">
        <f>MIN(H12047,FARMER_HRS)</f>
        <v>720</v>
      </c>
      <c r="J12047" s="5">
        <f>MAX(0,H12047-FARMER_HRS)</f>
        <v>9484.3511095849462</v>
      </c>
      <c r="K12047" s="2">
        <f>I12047*FARMER_RATE+J12047*TEMP_WORKER_RATE</f>
        <v>189658.87343029419</v>
      </c>
      <c r="L12047" s="2">
        <f>A12047*PRICE_TOM+B12047*PRICE_CAR+C12047*PRICE_MES</f>
        <v>219840</v>
      </c>
      <c r="M12047" s="2">
        <f>A12047*FERT_BED_TOM+B12047*FERT_BED_CAR+C12047*FERT_BED_MES</f>
        <v>33440</v>
      </c>
      <c r="N12047" s="6">
        <f>IF(AND(D12047&lt;=TOTAL_BEDS,J12047&lt;=TEMP_WORKER_MAX*TEMP_WORKER_HRS),1,0)</f>
        <v>0</v>
      </c>
      <c r="O12047" s="2">
        <f>L12047-M12047-K12047-FIXED_COSTS</f>
        <v>-23258.873430294188</v>
      </c>
      <c r="P12047" s="2">
        <f>IF(N12047=1,O12047,"")</f>
      </c>
    </row>
    <row r="12048">
      <c r="A12048" s="6">
        <v>18</v>
      </c>
      <c r="B12048" s="6">
        <v>10</v>
      </c>
      <c r="C12048" s="6">
        <v>16</v>
      </c>
      <c r="D12048" s="6">
        <f>A12048+B12048+C12048</f>
        <v>44</v>
      </c>
      <c r="E12048" s="5">
        <f>IF(A12048=0,0,A12048*LABOR_HRS_WK_TOM*SEASON_WEEKS*(1+DIM_PCT_TOM)^A12048)</f>
        <v>9007.0660478574282</v>
      </c>
      <c r="F12048" s="5">
        <f>IF(B12048=0,0,B12048*LABOR_HRS_WK_CAR*SEASON_WEEKS*(1+DIM_PCT_CAR)^B12048)</f>
        <v>384.025363258907</v>
      </c>
      <c r="G12048" s="5">
        <f>IF(C12048=0,0,C12048*LABOR_HRS_WK_MES*SEASON_WEEKS*(1+DIM_PCT_MES)^C12048)</f>
        <v>878.32047434609967</v>
      </c>
      <c r="H12048" s="5">
        <f>E12048+F12048+G12048</f>
        <v>10269.411885462434</v>
      </c>
      <c r="I12048" s="5">
        <f>MIN(H12048,FARMER_HRS)</f>
        <v>720</v>
      </c>
      <c r="J12048" s="5">
        <f>MAX(0,H12048-FARMER_HRS)</f>
        <v>9549.4118854624339</v>
      </c>
      <c r="K12048" s="2">
        <f>I12048*FARMER_RATE+J12048*TEMP_WORKER_RATE</f>
        <v>190788.40078927836</v>
      </c>
      <c r="L12048" s="2">
        <f>A12048*PRICE_TOM+B12048*PRICE_CAR+C12048*PRICE_MES</f>
        <v>222540</v>
      </c>
      <c r="M12048" s="2">
        <f>A12048*FERT_BED_TOM+B12048*FERT_BED_CAR+C12048*FERT_BED_MES</f>
        <v>34320</v>
      </c>
      <c r="N12048" s="6">
        <f>IF(AND(D12048&lt;=TOTAL_BEDS,J12048&lt;=TEMP_WORKER_MAX*TEMP_WORKER_HRS),1,0)</f>
        <v>0</v>
      </c>
      <c r="O12048" s="2">
        <f>L12048-M12048-K12048-FIXED_COSTS</f>
        <v>-22568.400789278356</v>
      </c>
      <c r="P12048" s="2">
        <f>IF(N12048=1,O12048,"")</f>
      </c>
    </row>
    <row r="12049">
      <c r="A12049" s="6">
        <v>18</v>
      </c>
      <c r="B12049" s="6">
        <v>10</v>
      </c>
      <c r="C12049" s="6">
        <v>17</v>
      </c>
      <c r="D12049" s="6">
        <f>A12049+B12049+C12049</f>
        <v>45</v>
      </c>
      <c r="E12049" s="5">
        <f>IF(A12049=0,0,A12049*LABOR_HRS_WK_TOM*SEASON_WEEKS*(1+DIM_PCT_TOM)^A12049)</f>
        <v>9007.0660478574282</v>
      </c>
      <c r="F12049" s="5">
        <f>IF(B12049=0,0,B12049*LABOR_HRS_WK_CAR*SEASON_WEEKS*(1+DIM_PCT_CAR)^B12049)</f>
        <v>384.025363258907</v>
      </c>
      <c r="G12049" s="5">
        <f>IF(C12049=0,0,C12049*LABOR_HRS_WK_MES*SEASON_WEEKS*(1+DIM_PCT_MES)^C12049)</f>
        <v>944.88069779263992</v>
      </c>
      <c r="H12049" s="5">
        <f>E12049+F12049+G12049</f>
        <v>10335.972108908974</v>
      </c>
      <c r="I12049" s="5">
        <f>MIN(H12049,FARMER_HRS)</f>
        <v>720</v>
      </c>
      <c r="J12049" s="5">
        <f>MAX(0,H12049-FARMER_HRS)</f>
        <v>9615.9721089089744</v>
      </c>
      <c r="K12049" s="2">
        <f>I12049*FARMER_RATE+J12049*TEMP_WORKER_RATE</f>
        <v>191943.96022411413</v>
      </c>
      <c r="L12049" s="2">
        <f>A12049*PRICE_TOM+B12049*PRICE_CAR+C12049*PRICE_MES</f>
        <v>225240</v>
      </c>
      <c r="M12049" s="2">
        <f>A12049*FERT_BED_TOM+B12049*FERT_BED_CAR+C12049*FERT_BED_MES</f>
        <v>35200</v>
      </c>
      <c r="N12049" s="6">
        <f>IF(AND(D12049&lt;=TOTAL_BEDS,J12049&lt;=TEMP_WORKER_MAX*TEMP_WORKER_HRS),1,0)</f>
        <v>0</v>
      </c>
      <c r="O12049" s="2">
        <f>L12049-M12049-K12049-FIXED_COSTS</f>
        <v>-21903.960224114126</v>
      </c>
      <c r="P12049" s="2">
        <f>IF(N12049=1,O12049,"")</f>
      </c>
    </row>
    <row r="12050">
      <c r="A12050" s="6">
        <v>18</v>
      </c>
      <c r="B12050" s="6">
        <v>10</v>
      </c>
      <c r="C12050" s="6">
        <v>18</v>
      </c>
      <c r="D12050" s="6">
        <f>A12050+B12050+C12050</f>
        <v>46</v>
      </c>
      <c r="E12050" s="5">
        <f>IF(A12050=0,0,A12050*LABOR_HRS_WK_TOM*SEASON_WEEKS*(1+DIM_PCT_TOM)^A12050)</f>
        <v>9007.0660478574282</v>
      </c>
      <c r="F12050" s="5">
        <f>IF(B12050=0,0,B12050*LABOR_HRS_WK_CAR*SEASON_WEEKS*(1+DIM_PCT_CAR)^B12050)</f>
        <v>384.025363258907</v>
      </c>
      <c r="G12050" s="5">
        <f>IF(C12050=0,0,C12050*LABOR_HRS_WK_MES*SEASON_WEEKS*(1+DIM_PCT_MES)^C12050)</f>
        <v>1012.9676892512272</v>
      </c>
      <c r="H12050" s="5">
        <f>E12050+F12050+G12050</f>
        <v>10404.059100367562</v>
      </c>
      <c r="I12050" s="5">
        <f>MIN(H12050,FARMER_HRS)</f>
        <v>720</v>
      </c>
      <c r="J12050" s="5">
        <f>MAX(0,H12050-FARMER_HRS)</f>
        <v>9684.0591003675618</v>
      </c>
      <c r="K12050" s="2">
        <f>I12050*FARMER_RATE+J12050*TEMP_WORKER_RATE</f>
        <v>193126.02604804793</v>
      </c>
      <c r="L12050" s="2">
        <f>A12050*PRICE_TOM+B12050*PRICE_CAR+C12050*PRICE_MES</f>
        <v>227940</v>
      </c>
      <c r="M12050" s="2">
        <f>A12050*FERT_BED_TOM+B12050*FERT_BED_CAR+C12050*FERT_BED_MES</f>
        <v>36080</v>
      </c>
      <c r="N12050" s="6">
        <f>IF(AND(D12050&lt;=TOTAL_BEDS,J12050&lt;=TEMP_WORKER_MAX*TEMP_WORKER_HRS),1,0)</f>
        <v>0</v>
      </c>
      <c r="O12050" s="2">
        <f>L12050-M12050-K12050-FIXED_COSTS</f>
        <v>-21266.026048047934</v>
      </c>
      <c r="P12050" s="2">
        <f>IF(N12050=1,O12050,"")</f>
      </c>
    </row>
    <row r="12051">
      <c r="A12051" s="6">
        <v>18</v>
      </c>
      <c r="B12051" s="6">
        <v>10</v>
      </c>
      <c r="C12051" s="6">
        <v>19</v>
      </c>
      <c r="D12051" s="6">
        <f>A12051+B12051+C12051</f>
        <v>47</v>
      </c>
      <c r="E12051" s="5">
        <f>IF(A12051=0,0,A12051*LABOR_HRS_WK_TOM*SEASON_WEEKS*(1+DIM_PCT_TOM)^A12051)</f>
        <v>9007.0660478574282</v>
      </c>
      <c r="F12051" s="5">
        <f>IF(B12051=0,0,B12051*LABOR_HRS_WK_CAR*SEASON_WEEKS*(1+DIM_PCT_CAR)^B12051)</f>
        <v>384.025363258907</v>
      </c>
      <c r="G12051" s="5">
        <f>IF(C12051=0,0,C12051*LABOR_HRS_WK_MES*SEASON_WEEKS*(1+DIM_PCT_MES)^C12051)</f>
        <v>1082.6092178872491</v>
      </c>
      <c r="H12051" s="5">
        <f>E12051+F12051+G12051</f>
        <v>10473.700629003584</v>
      </c>
      <c r="I12051" s="5">
        <f>MIN(H12051,FARMER_HRS)</f>
        <v>720</v>
      </c>
      <c r="J12051" s="5">
        <f>MAX(0,H12051-FARMER_HRS)</f>
        <v>9753.7006290035843</v>
      </c>
      <c r="K12051" s="2">
        <f>I12051*FARMER_RATE+J12051*TEMP_WORKER_RATE</f>
        <v>194335.08036464555</v>
      </c>
      <c r="L12051" s="2">
        <f>A12051*PRICE_TOM+B12051*PRICE_CAR+C12051*PRICE_MES</f>
        <v>230640</v>
      </c>
      <c r="M12051" s="2">
        <f>A12051*FERT_BED_TOM+B12051*FERT_BED_CAR+C12051*FERT_BED_MES</f>
        <v>36960</v>
      </c>
      <c r="N12051" s="6">
        <f>IF(AND(D12051&lt;=TOTAL_BEDS,J12051&lt;=TEMP_WORKER_MAX*TEMP_WORKER_HRS),1,0)</f>
        <v>0</v>
      </c>
      <c r="O12051" s="2">
        <f>L12051-M12051-K12051-FIXED_COSTS</f>
        <v>-20655.080364645546</v>
      </c>
      <c r="P12051" s="2">
        <f>IF(N12051=1,O12051,"")</f>
      </c>
    </row>
    <row r="12052">
      <c r="A12052" s="6">
        <v>18</v>
      </c>
      <c r="B12052" s="6">
        <v>10</v>
      </c>
      <c r="C12052" s="6">
        <v>20</v>
      </c>
      <c r="D12052" s="6">
        <f>A12052+B12052+C12052</f>
        <v>48</v>
      </c>
      <c r="E12052" s="5">
        <f>IF(A12052=0,0,A12052*LABOR_HRS_WK_TOM*SEASON_WEEKS*(1+DIM_PCT_TOM)^A12052)</f>
        <v>9007.0660478574282</v>
      </c>
      <c r="F12052" s="5">
        <f>IF(B12052=0,0,B12052*LABOR_HRS_WK_CAR*SEASON_WEEKS*(1+DIM_PCT_CAR)^B12052)</f>
        <v>384.025363258907</v>
      </c>
      <c r="G12052" s="5">
        <f>IF(C12052=0,0,C12052*LABOR_HRS_WK_MES*SEASON_WEEKS*(1+DIM_PCT_MES)^C12052)</f>
        <v>1153.8335085377259</v>
      </c>
      <c r="H12052" s="5">
        <f>E12052+F12052+G12052</f>
        <v>10544.92491965406</v>
      </c>
      <c r="I12052" s="5">
        <f>MIN(H12052,FARMER_HRS)</f>
        <v>720</v>
      </c>
      <c r="J12052" s="5">
        <f>MAX(0,H12052-FARMER_HRS)</f>
        <v>9824.92491965406</v>
      </c>
      <c r="K12052" s="2">
        <f>I12052*FARMER_RATE+J12052*TEMP_WORKER_RATE</f>
        <v>195571.61318843855</v>
      </c>
      <c r="L12052" s="2">
        <f>A12052*PRICE_TOM+B12052*PRICE_CAR+C12052*PRICE_MES</f>
        <v>233340</v>
      </c>
      <c r="M12052" s="2">
        <f>A12052*FERT_BED_TOM+B12052*FERT_BED_CAR+C12052*FERT_BED_MES</f>
        <v>37840</v>
      </c>
      <c r="N12052" s="6">
        <f>IF(AND(D12052&lt;=TOTAL_BEDS,J12052&lt;=TEMP_WORKER_MAX*TEMP_WORKER_HRS),1,0)</f>
        <v>0</v>
      </c>
      <c r="O12052" s="2">
        <f>L12052-M12052-K12052-FIXED_COSTS</f>
        <v>-20071.613188438554</v>
      </c>
      <c r="P12052" s="2">
        <f>IF(N12052=1,O12052,"")</f>
      </c>
    </row>
    <row r="12053">
      <c r="A12053" s="6">
        <v>18</v>
      </c>
      <c r="B12053" s="6">
        <v>10</v>
      </c>
      <c r="C12053" s="6">
        <v>21</v>
      </c>
      <c r="D12053" s="6">
        <f>A12053+B12053+C12053</f>
        <v>49</v>
      </c>
      <c r="E12053" s="5">
        <f>IF(A12053=0,0,A12053*LABOR_HRS_WK_TOM*SEASON_WEEKS*(1+DIM_PCT_TOM)^A12053)</f>
        <v>9007.0660478574282</v>
      </c>
      <c r="F12053" s="5">
        <f>IF(B12053=0,0,B12053*LABOR_HRS_WK_CAR*SEASON_WEEKS*(1+DIM_PCT_CAR)^B12053)</f>
        <v>384.025363258907</v>
      </c>
      <c r="G12053" s="5">
        <f>IF(C12053=0,0,C12053*LABOR_HRS_WK_MES*SEASON_WEEKS*(1+DIM_PCT_MES)^C12053)</f>
        <v>1226.6692487641699</v>
      </c>
      <c r="H12053" s="5">
        <f>E12053+F12053+G12053</f>
        <v>10617.760659880505</v>
      </c>
      <c r="I12053" s="5">
        <f>MIN(H12053,FARMER_HRS)</f>
        <v>720</v>
      </c>
      <c r="J12053" s="5">
        <f>MAX(0,H12053-FARMER_HRS)</f>
        <v>9897.760659880505</v>
      </c>
      <c r="K12053" s="2">
        <f>I12053*FARMER_RATE+J12053*TEMP_WORKER_RATE</f>
        <v>196836.12256736986</v>
      </c>
      <c r="L12053" s="2">
        <f>A12053*PRICE_TOM+B12053*PRICE_CAR+C12053*PRICE_MES</f>
        <v>236040</v>
      </c>
      <c r="M12053" s="2">
        <f>A12053*FERT_BED_TOM+B12053*FERT_BED_CAR+C12053*FERT_BED_MES</f>
        <v>38720</v>
      </c>
      <c r="N12053" s="6">
        <f>IF(AND(D12053&lt;=TOTAL_BEDS,J12053&lt;=TEMP_WORKER_MAX*TEMP_WORKER_HRS),1,0)</f>
        <v>0</v>
      </c>
      <c r="O12053" s="2">
        <f>L12053-M12053-K12053-FIXED_COSTS</f>
        <v>-19516.122567369865</v>
      </c>
      <c r="P12053" s="2">
        <f>IF(N12053=1,O12053,"")</f>
      </c>
    </row>
    <row r="12054">
      <c r="A12054" s="6">
        <v>18</v>
      </c>
      <c r="B12054" s="6">
        <v>10</v>
      </c>
      <c r="C12054" s="6">
        <v>22</v>
      </c>
      <c r="D12054" s="6">
        <f>A12054+B12054+C12054</f>
        <v>50</v>
      </c>
      <c r="E12054" s="5">
        <f>IF(A12054=0,0,A12054*LABOR_HRS_WK_TOM*SEASON_WEEKS*(1+DIM_PCT_TOM)^A12054)</f>
        <v>9007.0660478574282</v>
      </c>
      <c r="F12054" s="5">
        <f>IF(B12054=0,0,B12054*LABOR_HRS_WK_CAR*SEASON_WEEKS*(1+DIM_PCT_CAR)^B12054)</f>
        <v>384.025363258907</v>
      </c>
      <c r="G12054" s="5">
        <f>IF(C12054=0,0,C12054*LABOR_HRS_WK_MES*SEASON_WEEKS*(1+DIM_PCT_MES)^C12054)</f>
        <v>1301.1455960105659</v>
      </c>
      <c r="H12054" s="5">
        <f>E12054+F12054+G12054</f>
        <v>10692.2370071269</v>
      </c>
      <c r="I12054" s="5">
        <f>MIN(H12054,FARMER_HRS)</f>
        <v>720</v>
      </c>
      <c r="J12054" s="5">
        <f>MAX(0,H12054-FARMER_HRS)</f>
        <v>9972.2370071269</v>
      </c>
      <c r="K12054" s="2">
        <f>I12054*FARMER_RATE+J12054*TEMP_WORKER_RATE</f>
        <v>198129.11470706423</v>
      </c>
      <c r="L12054" s="2">
        <f>A12054*PRICE_TOM+B12054*PRICE_CAR+C12054*PRICE_MES</f>
        <v>238740</v>
      </c>
      <c r="M12054" s="2">
        <f>A12054*FERT_BED_TOM+B12054*FERT_BED_CAR+C12054*FERT_BED_MES</f>
        <v>39600</v>
      </c>
      <c r="N12054" s="6">
        <f>IF(AND(D12054&lt;=TOTAL_BEDS,J12054&lt;=TEMP_WORKER_MAX*TEMP_WORKER_HRS),1,0)</f>
        <v>0</v>
      </c>
      <c r="O12054" s="2">
        <f>L12054-M12054-K12054-FIXED_COSTS</f>
        <v>-18989.114707064233</v>
      </c>
      <c r="P12054" s="2">
        <f>IF(N12054=1,O12054,"")</f>
      </c>
    </row>
    <row r="12055">
      <c r="A12055" s="6">
        <v>18</v>
      </c>
      <c r="B12055" s="6">
        <v>10</v>
      </c>
      <c r="C12055" s="6">
        <v>23</v>
      </c>
      <c r="D12055" s="6">
        <f>A12055+B12055+C12055</f>
        <v>51</v>
      </c>
      <c r="E12055" s="5">
        <f>IF(A12055=0,0,A12055*LABOR_HRS_WK_TOM*SEASON_WEEKS*(1+DIM_PCT_TOM)^A12055)</f>
        <v>9007.0660478574282</v>
      </c>
      <c r="F12055" s="5">
        <f>IF(B12055=0,0,B12055*LABOR_HRS_WK_CAR*SEASON_WEEKS*(1+DIM_PCT_CAR)^B12055)</f>
        <v>384.025363258907</v>
      </c>
      <c r="G12055" s="5">
        <f>IF(C12055=0,0,C12055*LABOR_HRS_WK_MES*SEASON_WEEKS*(1+DIM_PCT_MES)^C12055)</f>
        <v>1377.2921848680023</v>
      </c>
      <c r="H12055" s="5">
        <f>E12055+F12055+G12055</f>
        <v>10768.383595984336</v>
      </c>
      <c r="I12055" s="5">
        <f>MIN(H12055,FARMER_HRS)</f>
        <v>720</v>
      </c>
      <c r="J12055" s="5">
        <f>MAX(0,H12055-FARMER_HRS)</f>
        <v>10048.383595984336</v>
      </c>
      <c r="K12055" s="2">
        <f>I12055*FARMER_RATE+J12055*TEMP_WORKER_RATE</f>
        <v>199451.10409695029</v>
      </c>
      <c r="L12055" s="2">
        <f>A12055*PRICE_TOM+B12055*PRICE_CAR+C12055*PRICE_MES</f>
        <v>241440</v>
      </c>
      <c r="M12055" s="2">
        <f>A12055*FERT_BED_TOM+B12055*FERT_BED_CAR+C12055*FERT_BED_MES</f>
        <v>40480</v>
      </c>
      <c r="N12055" s="6">
        <f>IF(AND(D12055&lt;=TOTAL_BEDS,J12055&lt;=TEMP_WORKER_MAX*TEMP_WORKER_HRS),1,0)</f>
        <v>0</v>
      </c>
      <c r="O12055" s="2">
        <f>L12055-M12055-K12055-FIXED_COSTS</f>
        <v>-18491.104096950294</v>
      </c>
      <c r="P12055" s="2">
        <f>IF(N12055=1,O12055,"")</f>
      </c>
    </row>
    <row r="12056">
      <c r="A12056" s="6">
        <v>18</v>
      </c>
      <c r="B12056" s="6">
        <v>10</v>
      </c>
      <c r="C12056" s="6">
        <v>24</v>
      </c>
      <c r="D12056" s="6">
        <f>A12056+B12056+C12056</f>
        <v>52</v>
      </c>
      <c r="E12056" s="5">
        <f>IF(A12056=0,0,A12056*LABOR_HRS_WK_TOM*SEASON_WEEKS*(1+DIM_PCT_TOM)^A12056)</f>
        <v>9007.0660478574282</v>
      </c>
      <c r="F12056" s="5">
        <f>IF(B12056=0,0,B12056*LABOR_HRS_WK_CAR*SEASON_WEEKS*(1+DIM_PCT_CAR)^B12056)</f>
        <v>384.025363258907</v>
      </c>
      <c r="G12056" s="5">
        <f>IF(C12056=0,0,C12056*LABOR_HRS_WK_MES*SEASON_WEEKS*(1+DIM_PCT_MES)^C12056)</f>
        <v>1455.139134447498</v>
      </c>
      <c r="H12056" s="5">
        <f>E12056+F12056+G12056</f>
        <v>10846.230545563832</v>
      </c>
      <c r="I12056" s="5">
        <f>MIN(H12056,FARMER_HRS)</f>
        <v>720</v>
      </c>
      <c r="J12056" s="5">
        <f>MAX(0,H12056-FARMER_HRS)</f>
        <v>10126.230545563832</v>
      </c>
      <c r="K12056" s="2">
        <f>I12056*FARMER_RATE+J12056*TEMP_WORKER_RATE</f>
        <v>200802.61363826098</v>
      </c>
      <c r="L12056" s="2">
        <f>A12056*PRICE_TOM+B12056*PRICE_CAR+C12056*PRICE_MES</f>
        <v>244140</v>
      </c>
      <c r="M12056" s="2">
        <f>A12056*FERT_BED_TOM+B12056*FERT_BED_CAR+C12056*FERT_BED_MES</f>
        <v>41360</v>
      </c>
      <c r="N12056" s="6">
        <f>IF(AND(D12056&lt;=TOTAL_BEDS,J12056&lt;=TEMP_WORKER_MAX*TEMP_WORKER_HRS),1,0)</f>
        <v>0</v>
      </c>
      <c r="O12056" s="2">
        <f>L12056-M12056-K12056-FIXED_COSTS</f>
        <v>-18022.613638260984</v>
      </c>
      <c r="P12056" s="2">
        <f>IF(N12056=1,O12056,"")</f>
      </c>
    </row>
    <row r="12057">
      <c r="A12057" s="6">
        <v>18</v>
      </c>
      <c r="B12057" s="6">
        <v>10</v>
      </c>
      <c r="C12057" s="6">
        <v>25</v>
      </c>
      <c r="D12057" s="6">
        <f>A12057+B12057+C12057</f>
        <v>53</v>
      </c>
      <c r="E12057" s="5">
        <f>IF(A12057=0,0,A12057*LABOR_HRS_WK_TOM*SEASON_WEEKS*(1+DIM_PCT_TOM)^A12057)</f>
        <v>9007.0660478574282</v>
      </c>
      <c r="F12057" s="5">
        <f>IF(B12057=0,0,B12057*LABOR_HRS_WK_CAR*SEASON_WEEKS*(1+DIM_PCT_CAR)^B12057)</f>
        <v>384.025363258907</v>
      </c>
      <c r="G12057" s="5">
        <f>IF(C12057=0,0,C12057*LABOR_HRS_WK_MES*SEASON_WEEKS*(1+DIM_PCT_MES)^C12057)</f>
        <v>1534.7170558625955</v>
      </c>
      <c r="H12057" s="5">
        <f>E12057+F12057+G12057</f>
        <v>10925.80846697893</v>
      </c>
      <c r="I12057" s="5">
        <f>MIN(H12057,FARMER_HRS)</f>
        <v>720</v>
      </c>
      <c r="J12057" s="5">
        <f>MAX(0,H12057-FARMER_HRS)</f>
        <v>10205.80846697893</v>
      </c>
      <c r="K12057" s="2">
        <f>I12057*FARMER_RATE+J12057*TEMP_WORKER_RATE</f>
        <v>202184.17477393974</v>
      </c>
      <c r="L12057" s="2">
        <f>A12057*PRICE_TOM+B12057*PRICE_CAR+C12057*PRICE_MES</f>
        <v>246840</v>
      </c>
      <c r="M12057" s="2">
        <f>A12057*FERT_BED_TOM+B12057*FERT_BED_CAR+C12057*FERT_BED_MES</f>
        <v>42240</v>
      </c>
      <c r="N12057" s="6">
        <f>IF(AND(D12057&lt;=TOTAL_BEDS,J12057&lt;=TEMP_WORKER_MAX*TEMP_WORKER_HRS),1,0)</f>
        <v>0</v>
      </c>
      <c r="O12057" s="2">
        <f>L12057-M12057-K12057-FIXED_COSTS</f>
        <v>-17584.17477393974</v>
      </c>
      <c r="P12057" s="2">
        <f>IF(N12057=1,O12057,"")</f>
      </c>
    </row>
    <row r="12058">
      <c r="A12058" s="6">
        <v>18</v>
      </c>
      <c r="B12058" s="6">
        <v>10</v>
      </c>
      <c r="C12058" s="6">
        <v>26</v>
      </c>
      <c r="D12058" s="6">
        <f>A12058+B12058+C12058</f>
        <v>54</v>
      </c>
      <c r="E12058" s="5">
        <f>IF(A12058=0,0,A12058*LABOR_HRS_WK_TOM*SEASON_WEEKS*(1+DIM_PCT_TOM)^A12058)</f>
        <v>9007.0660478574282</v>
      </c>
      <c r="F12058" s="5">
        <f>IF(B12058=0,0,B12058*LABOR_HRS_WK_CAR*SEASON_WEEKS*(1+DIM_PCT_CAR)^B12058)</f>
        <v>384.025363258907</v>
      </c>
      <c r="G12058" s="5">
        <f>IF(C12058=0,0,C12058*LABOR_HRS_WK_MES*SEASON_WEEKS*(1+DIM_PCT_MES)^C12058)</f>
        <v>1616.0570598233128</v>
      </c>
      <c r="H12058" s="5">
        <f>E12058+F12058+G12058</f>
        <v>11007.148470939648</v>
      </c>
      <c r="I12058" s="5">
        <f>MIN(H12058,FARMER_HRS)</f>
        <v>720</v>
      </c>
      <c r="J12058" s="5">
        <f>MAX(0,H12058-FARMER_HRS)</f>
        <v>10287.148470939648</v>
      </c>
      <c r="K12058" s="2">
        <f>I12058*FARMER_RATE+J12058*TEMP_WORKER_RATE</f>
        <v>203596.32762048</v>
      </c>
      <c r="L12058" s="2">
        <f>A12058*PRICE_TOM+B12058*PRICE_CAR+C12058*PRICE_MES</f>
        <v>249540</v>
      </c>
      <c r="M12058" s="2">
        <f>A12058*FERT_BED_TOM+B12058*FERT_BED_CAR+C12058*FERT_BED_MES</f>
        <v>43120</v>
      </c>
      <c r="N12058" s="6">
        <f>IF(AND(D12058&lt;=TOTAL_BEDS,J12058&lt;=TEMP_WORKER_MAX*TEMP_WORKER_HRS),1,0)</f>
        <v>0</v>
      </c>
      <c r="O12058" s="2">
        <f>L12058-M12058-K12058-FIXED_COSTS</f>
        <v>-17176.327620480006</v>
      </c>
      <c r="P12058" s="2">
        <f>IF(N12058=1,O12058,"")</f>
      </c>
    </row>
    <row r="12059">
      <c r="A12059" s="6">
        <v>18</v>
      </c>
      <c r="B12059" s="6">
        <v>10</v>
      </c>
      <c r="C12059" s="6">
        <v>27</v>
      </c>
      <c r="D12059" s="6">
        <f>A12059+B12059+C12059</f>
        <v>55</v>
      </c>
      <c r="E12059" s="5">
        <f>IF(A12059=0,0,A12059*LABOR_HRS_WK_TOM*SEASON_WEEKS*(1+DIM_PCT_TOM)^A12059)</f>
        <v>9007.0660478574282</v>
      </c>
      <c r="F12059" s="5">
        <f>IF(B12059=0,0,B12059*LABOR_HRS_WK_CAR*SEASON_WEEKS*(1+DIM_PCT_CAR)^B12059)</f>
        <v>384.025363258907</v>
      </c>
      <c r="G12059" s="5">
        <f>IF(C12059=0,0,C12059*LABOR_HRS_WK_MES*SEASON_WEEKS*(1+DIM_PCT_MES)^C12059)</f>
        <v>1699.19076434307</v>
      </c>
      <c r="H12059" s="5">
        <f>E12059+F12059+G12059</f>
        <v>11090.282175459404</v>
      </c>
      <c r="I12059" s="5">
        <f>MIN(H12059,FARMER_HRS)</f>
        <v>720</v>
      </c>
      <c r="J12059" s="5">
        <f>MAX(0,H12059-FARMER_HRS)</f>
        <v>10370.282175459404</v>
      </c>
      <c r="K12059" s="2">
        <f>I12059*FARMER_RATE+J12059*TEMP_WORKER_RATE</f>
        <v>205039.62110172576</v>
      </c>
      <c r="L12059" s="2">
        <f>A12059*PRICE_TOM+B12059*PRICE_CAR+C12059*PRICE_MES</f>
        <v>252240</v>
      </c>
      <c r="M12059" s="2">
        <f>A12059*FERT_BED_TOM+B12059*FERT_BED_CAR+C12059*FERT_BED_MES</f>
        <v>44000</v>
      </c>
      <c r="N12059" s="6">
        <f>IF(AND(D12059&lt;=TOTAL_BEDS,J12059&lt;=TEMP_WORKER_MAX*TEMP_WORKER_HRS),1,0)</f>
        <v>0</v>
      </c>
      <c r="O12059" s="2">
        <f>L12059-M12059-K12059-FIXED_COSTS</f>
        <v>-16799.621101725759</v>
      </c>
      <c r="P12059" s="2">
        <f>IF(N12059=1,O12059,"")</f>
      </c>
    </row>
    <row r="12060">
      <c r="A12060" s="6">
        <v>18</v>
      </c>
      <c r="B12060" s="6">
        <v>10</v>
      </c>
      <c r="C12060" s="6">
        <v>28</v>
      </c>
      <c r="D12060" s="6">
        <f>A12060+B12060+C12060</f>
        <v>56</v>
      </c>
      <c r="E12060" s="5">
        <f>IF(A12060=0,0,A12060*LABOR_HRS_WK_TOM*SEASON_WEEKS*(1+DIM_PCT_TOM)^A12060)</f>
        <v>9007.0660478574282</v>
      </c>
      <c r="F12060" s="5">
        <f>IF(B12060=0,0,B12060*LABOR_HRS_WK_CAR*SEASON_WEEKS*(1+DIM_PCT_CAR)^B12060)</f>
        <v>384.025363258907</v>
      </c>
      <c r="G12060" s="5">
        <f>IF(C12060=0,0,C12060*LABOR_HRS_WK_MES*SEASON_WEEKS*(1+DIM_PCT_MES)^C12060)</f>
        <v>1784.1503025602233</v>
      </c>
      <c r="H12060" s="5">
        <f>E12060+F12060+G12060</f>
        <v>11175.241713676558</v>
      </c>
      <c r="I12060" s="5">
        <f>MIN(H12060,FARMER_HRS)</f>
        <v>720</v>
      </c>
      <c r="J12060" s="5">
        <f>MAX(0,H12060-FARMER_HRS)</f>
        <v>10455.241713676558</v>
      </c>
      <c r="K12060" s="2">
        <f>I12060*FARMER_RATE+J12060*TEMP_WORKER_RATE</f>
        <v>206514.61308466247</v>
      </c>
      <c r="L12060" s="2">
        <f>A12060*PRICE_TOM+B12060*PRICE_CAR+C12060*PRICE_MES</f>
        <v>254940</v>
      </c>
      <c r="M12060" s="2">
        <f>A12060*FERT_BED_TOM+B12060*FERT_BED_CAR+C12060*FERT_BED_MES</f>
        <v>44880</v>
      </c>
      <c r="N12060" s="6">
        <f>IF(AND(D12060&lt;=TOTAL_BEDS,J12060&lt;=TEMP_WORKER_MAX*TEMP_WORKER_HRS),1,0)</f>
        <v>0</v>
      </c>
      <c r="O12060" s="2">
        <f>L12060-M12060-K12060-FIXED_COSTS</f>
        <v>-16454.613084662473</v>
      </c>
      <c r="P12060" s="2">
        <f>IF(N12060=1,O12060,"")</f>
      </c>
    </row>
    <row r="12061">
      <c r="A12061" s="6">
        <v>18</v>
      </c>
      <c r="B12061" s="6">
        <v>10</v>
      </c>
      <c r="C12061" s="6">
        <v>29</v>
      </c>
      <c r="D12061" s="6">
        <f>A12061+B12061+C12061</f>
        <v>57</v>
      </c>
      <c r="E12061" s="5">
        <f>IF(A12061=0,0,A12061*LABOR_HRS_WK_TOM*SEASON_WEEKS*(1+DIM_PCT_TOM)^A12061)</f>
        <v>9007.0660478574282</v>
      </c>
      <c r="F12061" s="5">
        <f>IF(B12061=0,0,B12061*LABOR_HRS_WK_CAR*SEASON_WEEKS*(1+DIM_PCT_CAR)^B12061)</f>
        <v>384.025363258907</v>
      </c>
      <c r="G12061" s="5">
        <f>IF(C12061=0,0,C12061*LABOR_HRS_WK_MES*SEASON_WEEKS*(1+DIM_PCT_MES)^C12061)</f>
        <v>1870.9683306758766</v>
      </c>
      <c r="H12061" s="5">
        <f>E12061+F12061+G12061</f>
        <v>11262.059741792211</v>
      </c>
      <c r="I12061" s="5">
        <f>MIN(H12061,FARMER_HRS)</f>
        <v>720</v>
      </c>
      <c r="J12061" s="5">
        <f>MAX(0,H12061-FARMER_HRS)</f>
        <v>10542.059741792211</v>
      </c>
      <c r="K12061" s="2">
        <f>I12061*FARMER_RATE+J12061*TEMP_WORKER_RATE</f>
        <v>208021.87051722588</v>
      </c>
      <c r="L12061" s="2">
        <f>A12061*PRICE_TOM+B12061*PRICE_CAR+C12061*PRICE_MES</f>
        <v>257640</v>
      </c>
      <c r="M12061" s="2">
        <f>A12061*FERT_BED_TOM+B12061*FERT_BED_CAR+C12061*FERT_BED_MES</f>
        <v>45760</v>
      </c>
      <c r="N12061" s="6">
        <f>IF(AND(D12061&lt;=TOTAL_BEDS,J12061&lt;=TEMP_WORKER_MAX*TEMP_WORKER_HRS),1,0)</f>
        <v>0</v>
      </c>
      <c r="O12061" s="2">
        <f>L12061-M12061-K12061-FIXED_COSTS</f>
        <v>-16141.870517225878</v>
      </c>
      <c r="P12061" s="2">
        <f>IF(N12061=1,O12061,"")</f>
      </c>
    </row>
    <row r="12062">
      <c r="A12062" s="6">
        <v>18</v>
      </c>
      <c r="B12062" s="6">
        <v>10</v>
      </c>
      <c r="C12062" s="6">
        <v>30</v>
      </c>
      <c r="D12062" s="6">
        <f>A12062+B12062+C12062</f>
        <v>58</v>
      </c>
      <c r="E12062" s="5">
        <f>IF(A12062=0,0,A12062*LABOR_HRS_WK_TOM*SEASON_WEEKS*(1+DIM_PCT_TOM)^A12062)</f>
        <v>9007.0660478574282</v>
      </c>
      <c r="F12062" s="5">
        <f>IF(B12062=0,0,B12062*LABOR_HRS_WK_CAR*SEASON_WEEKS*(1+DIM_PCT_CAR)^B12062)</f>
        <v>384.025363258907</v>
      </c>
      <c r="G12062" s="5">
        <f>IF(C12062=0,0,C12062*LABOR_HRS_WK_MES*SEASON_WEEKS*(1+DIM_PCT_MES)^C12062)</f>
        <v>1959.6780360096466</v>
      </c>
      <c r="H12062" s="5">
        <f>E12062+F12062+G12062</f>
        <v>11350.769447125982</v>
      </c>
      <c r="I12062" s="5">
        <f>MIN(H12062,FARMER_HRS)</f>
        <v>720</v>
      </c>
      <c r="J12062" s="5">
        <f>MAX(0,H12062-FARMER_HRS)</f>
        <v>10630.769447125982</v>
      </c>
      <c r="K12062" s="2">
        <f>I12062*FARMER_RATE+J12062*TEMP_WORKER_RATE</f>
        <v>209561.9695681594</v>
      </c>
      <c r="L12062" s="2">
        <f>A12062*PRICE_TOM+B12062*PRICE_CAR+C12062*PRICE_MES</f>
        <v>260340</v>
      </c>
      <c r="M12062" s="2">
        <f>A12062*FERT_BED_TOM+B12062*FERT_BED_CAR+C12062*FERT_BED_MES</f>
        <v>46640</v>
      </c>
      <c r="N12062" s="6">
        <f>IF(AND(D12062&lt;=TOTAL_BEDS,J12062&lt;=TEMP_WORKER_MAX*TEMP_WORKER_HRS),1,0)</f>
        <v>0</v>
      </c>
      <c r="O12062" s="2">
        <f>L12062-M12062-K12062-FIXED_COSTS</f>
        <v>-15861.969568159402</v>
      </c>
      <c r="P12062" s="2">
        <f>IF(N12062=1,O12062,"")</f>
      </c>
    </row>
    <row r="12063">
      <c r="A12063" s="6">
        <v>18</v>
      </c>
      <c r="B12063" s="6">
        <v>11</v>
      </c>
      <c r="C12063" s="6">
        <v>0</v>
      </c>
      <c r="D12063" s="6">
        <f>A12063+B12063+C12063</f>
        <v>29</v>
      </c>
      <c r="E12063" s="5">
        <f>IF(A12063=0,0,A12063*LABOR_HRS_WK_TOM*SEASON_WEEKS*(1+DIM_PCT_TOM)^A12063)</f>
        <v>9007.0660478574282</v>
      </c>
      <c r="F12063" s="5">
        <f>IF(B12063=0,0,B12063*LABOR_HRS_WK_CAR*SEASON_WEEKS*(1+DIM_PCT_CAR)^B12063)</f>
        <v>432.98859707441773</v>
      </c>
      <c r="G12063" s="5">
        <f>IF(C12063=0,0,C12063*LABOR_HRS_WK_MES*SEASON_WEEKS*(1+DIM_PCT_MES)^C12063)</f>
        <v>0</v>
      </c>
      <c r="H12063" s="5">
        <f>E12063+F12063+G12063</f>
        <v>9440.0546449318463</v>
      </c>
      <c r="I12063" s="5">
        <f>MIN(H12063,FARMER_HRS)</f>
        <v>720</v>
      </c>
      <c r="J12063" s="5">
        <f>MAX(0,H12063-FARMER_HRS)</f>
        <v>8720.0546449318463</v>
      </c>
      <c r="K12063" s="2">
        <f>I12063*FARMER_RATE+J12063*TEMP_WORKER_RATE</f>
        <v>176389.83758562233</v>
      </c>
      <c r="L12063" s="2">
        <f>A12063*PRICE_TOM+B12063*PRICE_CAR+C12063*PRICE_MES</f>
        <v>181434</v>
      </c>
      <c r="M12063" s="2">
        <f>A12063*FERT_BED_TOM+B12063*FERT_BED_CAR+C12063*FERT_BED_MES</f>
        <v>20680</v>
      </c>
      <c r="N12063" s="6">
        <f>IF(AND(D12063&lt;=TOTAL_BEDS,J12063&lt;=TEMP_WORKER_MAX*TEMP_WORKER_HRS),1,0)</f>
        <v>0</v>
      </c>
      <c r="O12063" s="2">
        <f>L12063-M12063-K12063-FIXED_COSTS</f>
        <v>-35635.837585622328</v>
      </c>
      <c r="P12063" s="2">
        <f>IF(N12063=1,O12063,"")</f>
      </c>
    </row>
    <row r="12064">
      <c r="A12064" s="6">
        <v>18</v>
      </c>
      <c r="B12064" s="6">
        <v>11</v>
      </c>
      <c r="C12064" s="6">
        <v>1</v>
      </c>
      <c r="D12064" s="6">
        <f>A12064+B12064+C12064</f>
        <v>30</v>
      </c>
      <c r="E12064" s="5">
        <f>IF(A12064=0,0,A12064*LABOR_HRS_WK_TOM*SEASON_WEEKS*(1+DIM_PCT_TOM)^A12064)</f>
        <v>9007.0660478574282</v>
      </c>
      <c r="F12064" s="5">
        <f>IF(B12064=0,0,B12064*LABOR_HRS_WK_CAR*SEASON_WEEKS*(1+DIM_PCT_CAR)^B12064)</f>
        <v>432.98859707441773</v>
      </c>
      <c r="G12064" s="5">
        <f>IF(C12064=0,0,C12064*LABOR_HRS_WK_MES*SEASON_WEEKS*(1+DIM_PCT_MES)^C12064)</f>
        <v>45.5625</v>
      </c>
      <c r="H12064" s="5">
        <f>E12064+F12064+G12064</f>
        <v>9485.6171449318463</v>
      </c>
      <c r="I12064" s="5">
        <f>MIN(H12064,FARMER_HRS)</f>
        <v>720</v>
      </c>
      <c r="J12064" s="5">
        <f>MAX(0,H12064-FARMER_HRS)</f>
        <v>8765.6171449318463</v>
      </c>
      <c r="K12064" s="2">
        <f>I12064*FARMER_RATE+J12064*TEMP_WORKER_RATE</f>
        <v>177180.85321062233</v>
      </c>
      <c r="L12064" s="2">
        <f>A12064*PRICE_TOM+B12064*PRICE_CAR+C12064*PRICE_MES</f>
        <v>184134</v>
      </c>
      <c r="M12064" s="2">
        <f>A12064*FERT_BED_TOM+B12064*FERT_BED_CAR+C12064*FERT_BED_MES</f>
        <v>21560</v>
      </c>
      <c r="N12064" s="6">
        <f>IF(AND(D12064&lt;=TOTAL_BEDS,J12064&lt;=TEMP_WORKER_MAX*TEMP_WORKER_HRS),1,0)</f>
        <v>0</v>
      </c>
      <c r="O12064" s="2">
        <f>L12064-M12064-K12064-FIXED_COSTS</f>
        <v>-34606.853210622328</v>
      </c>
      <c r="P12064" s="2">
        <f>IF(N12064=1,O12064,"")</f>
      </c>
    </row>
    <row r="12065">
      <c r="A12065" s="6">
        <v>18</v>
      </c>
      <c r="B12065" s="6">
        <v>11</v>
      </c>
      <c r="C12065" s="6">
        <v>2</v>
      </c>
      <c r="D12065" s="6">
        <f>A12065+B12065+C12065</f>
        <v>31</v>
      </c>
      <c r="E12065" s="5">
        <f>IF(A12065=0,0,A12065*LABOR_HRS_WK_TOM*SEASON_WEEKS*(1+DIM_PCT_TOM)^A12065)</f>
        <v>9007.0660478574282</v>
      </c>
      <c r="F12065" s="5">
        <f>IF(B12065=0,0,B12065*LABOR_HRS_WK_CAR*SEASON_WEEKS*(1+DIM_PCT_CAR)^B12065)</f>
        <v>432.98859707441773</v>
      </c>
      <c r="G12065" s="5">
        <f>IF(C12065=0,0,C12065*LABOR_HRS_WK_MES*SEASON_WEEKS*(1+DIM_PCT_MES)^C12065)</f>
        <v>92.2640625</v>
      </c>
      <c r="H12065" s="5">
        <f>E12065+F12065+G12065</f>
        <v>9532.3187074318466</v>
      </c>
      <c r="I12065" s="5">
        <f>MIN(H12065,FARMER_HRS)</f>
        <v>720</v>
      </c>
      <c r="J12065" s="5">
        <f>MAX(0,H12065-FARMER_HRS)</f>
        <v>8812.3187074318466</v>
      </c>
      <c r="K12065" s="2">
        <f>I12065*FARMER_RATE+J12065*TEMP_WORKER_RATE</f>
        <v>177991.64422624733</v>
      </c>
      <c r="L12065" s="2">
        <f>A12065*PRICE_TOM+B12065*PRICE_CAR+C12065*PRICE_MES</f>
        <v>186834</v>
      </c>
      <c r="M12065" s="2">
        <f>A12065*FERT_BED_TOM+B12065*FERT_BED_CAR+C12065*FERT_BED_MES</f>
        <v>22440</v>
      </c>
      <c r="N12065" s="6">
        <f>IF(AND(D12065&lt;=TOTAL_BEDS,J12065&lt;=TEMP_WORKER_MAX*TEMP_WORKER_HRS),1,0)</f>
        <v>0</v>
      </c>
      <c r="O12065" s="2">
        <f>L12065-M12065-K12065-FIXED_COSTS</f>
        <v>-33597.644226247328</v>
      </c>
      <c r="P12065" s="2">
        <f>IF(N12065=1,O12065,"")</f>
      </c>
    </row>
    <row r="12066">
      <c r="A12066" s="6">
        <v>18</v>
      </c>
      <c r="B12066" s="6">
        <v>11</v>
      </c>
      <c r="C12066" s="6">
        <v>3</v>
      </c>
      <c r="D12066" s="6">
        <f>A12066+B12066+C12066</f>
        <v>32</v>
      </c>
      <c r="E12066" s="5">
        <f>IF(A12066=0,0,A12066*LABOR_HRS_WK_TOM*SEASON_WEEKS*(1+DIM_PCT_TOM)^A12066)</f>
        <v>9007.0660478574282</v>
      </c>
      <c r="F12066" s="5">
        <f>IF(B12066=0,0,B12066*LABOR_HRS_WK_CAR*SEASON_WEEKS*(1+DIM_PCT_CAR)^B12066)</f>
        <v>432.98859707441773</v>
      </c>
      <c r="G12066" s="5">
        <f>IF(C12066=0,0,C12066*LABOR_HRS_WK_MES*SEASON_WEEKS*(1+DIM_PCT_MES)^C12066)</f>
        <v>140.12604492187498</v>
      </c>
      <c r="H12066" s="5">
        <f>E12066+F12066+G12066</f>
        <v>9580.1806898537216</v>
      </c>
      <c r="I12066" s="5">
        <f>MIN(H12066,FARMER_HRS)</f>
        <v>720</v>
      </c>
      <c r="J12066" s="5">
        <f>MAX(0,H12066-FARMER_HRS)</f>
        <v>8860.1806898537216</v>
      </c>
      <c r="K12066" s="2">
        <f>I12066*FARMER_RATE+J12066*TEMP_WORKER_RATE</f>
        <v>178822.58142107155</v>
      </c>
      <c r="L12066" s="2">
        <f>A12066*PRICE_TOM+B12066*PRICE_CAR+C12066*PRICE_MES</f>
        <v>189534</v>
      </c>
      <c r="M12066" s="2">
        <f>A12066*FERT_BED_TOM+B12066*FERT_BED_CAR+C12066*FERT_BED_MES</f>
        <v>23320</v>
      </c>
      <c r="N12066" s="6">
        <f>IF(AND(D12066&lt;=TOTAL_BEDS,J12066&lt;=TEMP_WORKER_MAX*TEMP_WORKER_HRS),1,0)</f>
        <v>0</v>
      </c>
      <c r="O12066" s="2">
        <f>L12066-M12066-K12066-FIXED_COSTS</f>
        <v>-32608.581421071547</v>
      </c>
      <c r="P12066" s="2">
        <f>IF(N12066=1,O12066,"")</f>
      </c>
    </row>
    <row r="12067">
      <c r="A12067" s="6">
        <v>18</v>
      </c>
      <c r="B12067" s="6">
        <v>11</v>
      </c>
      <c r="C12067" s="6">
        <v>4</v>
      </c>
      <c r="D12067" s="6">
        <f>A12067+B12067+C12067</f>
        <v>33</v>
      </c>
      <c r="E12067" s="5">
        <f>IF(A12067=0,0,A12067*LABOR_HRS_WK_TOM*SEASON_WEEKS*(1+DIM_PCT_TOM)^A12067)</f>
        <v>9007.0660478574282</v>
      </c>
      <c r="F12067" s="5">
        <f>IF(B12067=0,0,B12067*LABOR_HRS_WK_CAR*SEASON_WEEKS*(1+DIM_PCT_CAR)^B12067)</f>
        <v>432.98859707441773</v>
      </c>
      <c r="G12067" s="5">
        <f>IF(C12067=0,0,C12067*LABOR_HRS_WK_MES*SEASON_WEEKS*(1+DIM_PCT_MES)^C12067)</f>
        <v>189.17016064453119</v>
      </c>
      <c r="H12067" s="5">
        <f>E12067+F12067+G12067</f>
        <v>9629.2248055763775</v>
      </c>
      <c r="I12067" s="5">
        <f>MIN(H12067,FARMER_HRS)</f>
        <v>720</v>
      </c>
      <c r="J12067" s="5">
        <f>MAX(0,H12067-FARMER_HRS)</f>
        <v>8909.2248055763775</v>
      </c>
      <c r="K12067" s="2">
        <f>I12067*FARMER_RATE+J12067*TEMP_WORKER_RATE</f>
        <v>179674.04176347877</v>
      </c>
      <c r="L12067" s="2">
        <f>A12067*PRICE_TOM+B12067*PRICE_CAR+C12067*PRICE_MES</f>
        <v>192234</v>
      </c>
      <c r="M12067" s="2">
        <f>A12067*FERT_BED_TOM+B12067*FERT_BED_CAR+C12067*FERT_BED_MES</f>
        <v>24200</v>
      </c>
      <c r="N12067" s="6">
        <f>IF(AND(D12067&lt;=TOTAL_BEDS,J12067&lt;=TEMP_WORKER_MAX*TEMP_WORKER_HRS),1,0)</f>
        <v>0</v>
      </c>
      <c r="O12067" s="2">
        <f>L12067-M12067-K12067-FIXED_COSTS</f>
        <v>-31640.041763478774</v>
      </c>
      <c r="P12067" s="2">
        <f>IF(N12067=1,O12067,"")</f>
      </c>
    </row>
    <row r="12068">
      <c r="A12068" s="6">
        <v>18</v>
      </c>
      <c r="B12068" s="6">
        <v>11</v>
      </c>
      <c r="C12068" s="6">
        <v>5</v>
      </c>
      <c r="D12068" s="6">
        <f>A12068+B12068+C12068</f>
        <v>34</v>
      </c>
      <c r="E12068" s="5">
        <f>IF(A12068=0,0,A12068*LABOR_HRS_WK_TOM*SEASON_WEEKS*(1+DIM_PCT_TOM)^A12068)</f>
        <v>9007.0660478574282</v>
      </c>
      <c r="F12068" s="5">
        <f>IF(B12068=0,0,B12068*LABOR_HRS_WK_CAR*SEASON_WEEKS*(1+DIM_PCT_CAR)^B12068)</f>
        <v>432.98859707441773</v>
      </c>
      <c r="G12068" s="5">
        <f>IF(C12068=0,0,C12068*LABOR_HRS_WK_MES*SEASON_WEEKS*(1+DIM_PCT_MES)^C12068)</f>
        <v>239.41848456573481</v>
      </c>
      <c r="H12068" s="5">
        <f>E12068+F12068+G12068</f>
        <v>9679.47312949758</v>
      </c>
      <c r="I12068" s="5">
        <f>MIN(H12068,FARMER_HRS)</f>
        <v>720</v>
      </c>
      <c r="J12068" s="5">
        <f>MAX(0,H12068-FARMER_HRS)</f>
        <v>8959.47312949758</v>
      </c>
      <c r="K12068" s="2">
        <f>I12068*FARMER_RATE+J12068*TEMP_WORKER_RATE</f>
        <v>180546.40849822189</v>
      </c>
      <c r="L12068" s="2">
        <f>A12068*PRICE_TOM+B12068*PRICE_CAR+C12068*PRICE_MES</f>
        <v>194934</v>
      </c>
      <c r="M12068" s="2">
        <f>A12068*FERT_BED_TOM+B12068*FERT_BED_CAR+C12068*FERT_BED_MES</f>
        <v>25080</v>
      </c>
      <c r="N12068" s="6">
        <f>IF(AND(D12068&lt;=TOTAL_BEDS,J12068&lt;=TEMP_WORKER_MAX*TEMP_WORKER_HRS),1,0)</f>
        <v>0</v>
      </c>
      <c r="O12068" s="2">
        <f>L12068-M12068-K12068-FIXED_COSTS</f>
        <v>-30692.408498221892</v>
      </c>
      <c r="P12068" s="2">
        <f>IF(N12068=1,O12068,"")</f>
      </c>
    </row>
    <row r="12069">
      <c r="A12069" s="6">
        <v>18</v>
      </c>
      <c r="B12069" s="6">
        <v>11</v>
      </c>
      <c r="C12069" s="6">
        <v>6</v>
      </c>
      <c r="D12069" s="6">
        <f>A12069+B12069+C12069</f>
        <v>35</v>
      </c>
      <c r="E12069" s="5">
        <f>IF(A12069=0,0,A12069*LABOR_HRS_WK_TOM*SEASON_WEEKS*(1+DIM_PCT_TOM)^A12069)</f>
        <v>9007.0660478574282</v>
      </c>
      <c r="F12069" s="5">
        <f>IF(B12069=0,0,B12069*LABOR_HRS_WK_CAR*SEASON_WEEKS*(1+DIM_PCT_CAR)^B12069)</f>
        <v>432.98859707441773</v>
      </c>
      <c r="G12069" s="5">
        <f>IF(C12069=0,0,C12069*LABOR_HRS_WK_MES*SEASON_WEEKS*(1+DIM_PCT_MES)^C12069)</f>
        <v>290.89345874736773</v>
      </c>
      <c r="H12069" s="5">
        <f>E12069+F12069+G12069</f>
        <v>9730.9481036792131</v>
      </c>
      <c r="I12069" s="5">
        <f>MIN(H12069,FARMER_HRS)</f>
        <v>720</v>
      </c>
      <c r="J12069" s="5">
        <f>MAX(0,H12069-FARMER_HRS)</f>
        <v>9010.9481036792131</v>
      </c>
      <c r="K12069" s="2">
        <f>I12069*FARMER_RATE+J12069*TEMP_WORKER_RATE</f>
        <v>181440.07124443079</v>
      </c>
      <c r="L12069" s="2">
        <f>A12069*PRICE_TOM+B12069*PRICE_CAR+C12069*PRICE_MES</f>
        <v>197634</v>
      </c>
      <c r="M12069" s="2">
        <f>A12069*FERT_BED_TOM+B12069*FERT_BED_CAR+C12069*FERT_BED_MES</f>
        <v>25960</v>
      </c>
      <c r="N12069" s="6">
        <f>IF(AND(D12069&lt;=TOTAL_BEDS,J12069&lt;=TEMP_WORKER_MAX*TEMP_WORKER_HRS),1,0)</f>
        <v>0</v>
      </c>
      <c r="O12069" s="2">
        <f>L12069-M12069-K12069-FIXED_COSTS</f>
        <v>-29766.071244430786</v>
      </c>
      <c r="P12069" s="2">
        <f>IF(N12069=1,O12069,"")</f>
      </c>
    </row>
    <row r="12070">
      <c r="A12070" s="6">
        <v>18</v>
      </c>
      <c r="B12070" s="6">
        <v>11</v>
      </c>
      <c r="C12070" s="6">
        <v>7</v>
      </c>
      <c r="D12070" s="6">
        <f>A12070+B12070+C12070</f>
        <v>36</v>
      </c>
      <c r="E12070" s="5">
        <f>IF(A12070=0,0,A12070*LABOR_HRS_WK_TOM*SEASON_WEEKS*(1+DIM_PCT_TOM)^A12070)</f>
        <v>9007.0660478574282</v>
      </c>
      <c r="F12070" s="5">
        <f>IF(B12070=0,0,B12070*LABOR_HRS_WK_CAR*SEASON_WEEKS*(1+DIM_PCT_CAR)^B12070)</f>
        <v>432.98859707441773</v>
      </c>
      <c r="G12070" s="5">
        <f>IF(C12070=0,0,C12070*LABOR_HRS_WK_MES*SEASON_WEEKS*(1+DIM_PCT_MES)^C12070)</f>
        <v>343.61789814532818</v>
      </c>
      <c r="H12070" s="5">
        <f>E12070+F12070+G12070</f>
        <v>9783.6725430771749</v>
      </c>
      <c r="I12070" s="5">
        <f>MIN(H12070,FARMER_HRS)</f>
        <v>720</v>
      </c>
      <c r="J12070" s="5">
        <f>MAX(0,H12070-FARMER_HRS)</f>
        <v>9063.6725430771749</v>
      </c>
      <c r="K12070" s="2">
        <f>I12070*FARMER_RATE+J12070*TEMP_WORKER_RATE</f>
        <v>182355.42609508985</v>
      </c>
      <c r="L12070" s="2">
        <f>A12070*PRICE_TOM+B12070*PRICE_CAR+C12070*PRICE_MES</f>
        <v>200334</v>
      </c>
      <c r="M12070" s="2">
        <f>A12070*FERT_BED_TOM+B12070*FERT_BED_CAR+C12070*FERT_BED_MES</f>
        <v>26840</v>
      </c>
      <c r="N12070" s="6">
        <f>IF(AND(D12070&lt;=TOTAL_BEDS,J12070&lt;=TEMP_WORKER_MAX*TEMP_WORKER_HRS),1,0)</f>
        <v>0</v>
      </c>
      <c r="O12070" s="2">
        <f>L12070-M12070-K12070-FIXED_COSTS</f>
        <v>-28861.426095089846</v>
      </c>
      <c r="P12070" s="2">
        <f>IF(N12070=1,O12070,"")</f>
      </c>
    </row>
    <row r="12071">
      <c r="A12071" s="6">
        <v>18</v>
      </c>
      <c r="B12071" s="6">
        <v>11</v>
      </c>
      <c r="C12071" s="6">
        <v>8</v>
      </c>
      <c r="D12071" s="6">
        <f>A12071+B12071+C12071</f>
        <v>37</v>
      </c>
      <c r="E12071" s="5">
        <f>IF(A12071=0,0,A12071*LABOR_HRS_WK_TOM*SEASON_WEEKS*(1+DIM_PCT_TOM)^A12071)</f>
        <v>9007.0660478574282</v>
      </c>
      <c r="F12071" s="5">
        <f>IF(B12071=0,0,B12071*LABOR_HRS_WK_CAR*SEASON_WEEKS*(1+DIM_PCT_CAR)^B12071)</f>
        <v>432.98859707441773</v>
      </c>
      <c r="G12071" s="5">
        <f>IF(C12071=0,0,C12071*LABOR_HRS_WK_MES*SEASON_WEEKS*(1+DIM_PCT_MES)^C12071)</f>
        <v>397.61499642530833</v>
      </c>
      <c r="H12071" s="5">
        <f>E12071+F12071+G12071</f>
        <v>9837.6696413571553</v>
      </c>
      <c r="I12071" s="5">
        <f>MIN(H12071,FARMER_HRS)</f>
        <v>720</v>
      </c>
      <c r="J12071" s="5">
        <f>MAX(0,H12071-FARMER_HRS)</f>
        <v>9117.6696413571553</v>
      </c>
      <c r="K12071" s="2">
        <f>I12071*FARMER_RATE+J12071*TEMP_WORKER_RATE</f>
        <v>183292.87571800617</v>
      </c>
      <c r="L12071" s="2">
        <f>A12071*PRICE_TOM+B12071*PRICE_CAR+C12071*PRICE_MES</f>
        <v>203034</v>
      </c>
      <c r="M12071" s="2">
        <f>A12071*FERT_BED_TOM+B12071*FERT_BED_CAR+C12071*FERT_BED_MES</f>
        <v>27720</v>
      </c>
      <c r="N12071" s="6">
        <f>IF(AND(D12071&lt;=TOTAL_BEDS,J12071&lt;=TEMP_WORKER_MAX*TEMP_WORKER_HRS),1,0)</f>
        <v>0</v>
      </c>
      <c r="O12071" s="2">
        <f>L12071-M12071-K12071-FIXED_COSTS</f>
        <v>-27978.875718006166</v>
      </c>
      <c r="P12071" s="2">
        <f>IF(N12071=1,O12071,"")</f>
      </c>
    </row>
    <row r="12072">
      <c r="A12072" s="6">
        <v>18</v>
      </c>
      <c r="B12072" s="6">
        <v>11</v>
      </c>
      <c r="C12072" s="6">
        <v>9</v>
      </c>
      <c r="D12072" s="6">
        <f>A12072+B12072+C12072</f>
        <v>38</v>
      </c>
      <c r="E12072" s="5">
        <f>IF(A12072=0,0,A12072*LABOR_HRS_WK_TOM*SEASON_WEEKS*(1+DIM_PCT_TOM)^A12072)</f>
        <v>9007.0660478574282</v>
      </c>
      <c r="F12072" s="5">
        <f>IF(B12072=0,0,B12072*LABOR_HRS_WK_CAR*SEASON_WEEKS*(1+DIM_PCT_CAR)^B12072)</f>
        <v>432.98859707441773</v>
      </c>
      <c r="G12072" s="5">
        <f>IF(C12072=0,0,C12072*LABOR_HRS_WK_MES*SEASON_WEEKS*(1+DIM_PCT_MES)^C12072)</f>
        <v>452.90833186570273</v>
      </c>
      <c r="H12072" s="5">
        <f>E12072+F12072+G12072</f>
        <v>9892.96297679755</v>
      </c>
      <c r="I12072" s="5">
        <f>MIN(H12072,FARMER_HRS)</f>
        <v>720</v>
      </c>
      <c r="J12072" s="5">
        <f>MAX(0,H12072-FARMER_HRS)</f>
        <v>9172.96297679755</v>
      </c>
      <c r="K12072" s="2">
        <f>I12072*FARMER_RATE+J12072*TEMP_WORKER_RATE</f>
        <v>184252.82945829077</v>
      </c>
      <c r="L12072" s="2">
        <f>A12072*PRICE_TOM+B12072*PRICE_CAR+C12072*PRICE_MES</f>
        <v>205734</v>
      </c>
      <c r="M12072" s="2">
        <f>A12072*FERT_BED_TOM+B12072*FERT_BED_CAR+C12072*FERT_BED_MES</f>
        <v>28600</v>
      </c>
      <c r="N12072" s="6">
        <f>IF(AND(D12072&lt;=TOTAL_BEDS,J12072&lt;=TEMP_WORKER_MAX*TEMP_WORKER_HRS),1,0)</f>
        <v>0</v>
      </c>
      <c r="O12072" s="2">
        <f>L12072-M12072-K12072-FIXED_COSTS</f>
        <v>-27118.829458290769</v>
      </c>
      <c r="P12072" s="2">
        <f>IF(N12072=1,O12072,"")</f>
      </c>
    </row>
    <row r="12073">
      <c r="A12073" s="6">
        <v>18</v>
      </c>
      <c r="B12073" s="6">
        <v>11</v>
      </c>
      <c r="C12073" s="6">
        <v>10</v>
      </c>
      <c r="D12073" s="6">
        <f>A12073+B12073+C12073</f>
        <v>39</v>
      </c>
      <c r="E12073" s="5">
        <f>IF(A12073=0,0,A12073*LABOR_HRS_WK_TOM*SEASON_WEEKS*(1+DIM_PCT_TOM)^A12073)</f>
        <v>9007.0660478574282</v>
      </c>
      <c r="F12073" s="5">
        <f>IF(B12073=0,0,B12073*LABOR_HRS_WK_CAR*SEASON_WEEKS*(1+DIM_PCT_CAR)^B12073)</f>
        <v>432.98859707441773</v>
      </c>
      <c r="G12073" s="5">
        <f>IF(C12073=0,0,C12073*LABOR_HRS_WK_MES*SEASON_WEEKS*(1+DIM_PCT_MES)^C12073)</f>
        <v>509.52187334891551</v>
      </c>
      <c r="H12073" s="5">
        <f>E12073+F12073+G12073</f>
        <v>9949.5765182807627</v>
      </c>
      <c r="I12073" s="5">
        <f>MIN(H12073,FARMER_HRS)</f>
        <v>720</v>
      </c>
      <c r="J12073" s="5">
        <f>MAX(0,H12073-FARMER_HRS)</f>
        <v>9229.5765182807627</v>
      </c>
      <c r="K12073" s="2">
        <f>I12073*FARMER_RATE+J12073*TEMP_WORKER_RATE</f>
        <v>185235.70344237436</v>
      </c>
      <c r="L12073" s="2">
        <f>A12073*PRICE_TOM+B12073*PRICE_CAR+C12073*PRICE_MES</f>
        <v>208434</v>
      </c>
      <c r="M12073" s="2">
        <f>A12073*FERT_BED_TOM+B12073*FERT_BED_CAR+C12073*FERT_BED_MES</f>
        <v>29480</v>
      </c>
      <c r="N12073" s="6">
        <f>IF(AND(D12073&lt;=TOTAL_BEDS,J12073&lt;=TEMP_WORKER_MAX*TEMP_WORKER_HRS),1,0)</f>
        <v>0</v>
      </c>
      <c r="O12073" s="2">
        <f>L12073-M12073-K12073-FIXED_COSTS</f>
        <v>-26281.703442374361</v>
      </c>
      <c r="P12073" s="2">
        <f>IF(N12073=1,O12073,"")</f>
      </c>
    </row>
    <row r="12074">
      <c r="A12074" s="6">
        <v>18</v>
      </c>
      <c r="B12074" s="6">
        <v>11</v>
      </c>
      <c r="C12074" s="6">
        <v>11</v>
      </c>
      <c r="D12074" s="6">
        <f>A12074+B12074+C12074</f>
        <v>40</v>
      </c>
      <c r="E12074" s="5">
        <f>IF(A12074=0,0,A12074*LABOR_HRS_WK_TOM*SEASON_WEEKS*(1+DIM_PCT_TOM)^A12074)</f>
        <v>9007.0660478574282</v>
      </c>
      <c r="F12074" s="5">
        <f>IF(B12074=0,0,B12074*LABOR_HRS_WK_CAR*SEASON_WEEKS*(1+DIM_PCT_CAR)^B12074)</f>
        <v>432.98859707441773</v>
      </c>
      <c r="G12074" s="5">
        <f>IF(C12074=0,0,C12074*LABOR_HRS_WK_MES*SEASON_WEEKS*(1+DIM_PCT_MES)^C12074)</f>
        <v>567.47998644235463</v>
      </c>
      <c r="H12074" s="5">
        <f>E12074+F12074+G12074</f>
        <v>10007.534631374201</v>
      </c>
      <c r="I12074" s="5">
        <f>MIN(H12074,FARMER_HRS)</f>
        <v>720</v>
      </c>
      <c r="J12074" s="5">
        <f>MAX(0,H12074-FARMER_HRS)</f>
        <v>9287.5346313742011</v>
      </c>
      <c r="K12074" s="2">
        <f>I12074*FARMER_RATE+J12074*TEMP_WORKER_RATE</f>
        <v>186241.92068357987</v>
      </c>
      <c r="L12074" s="2">
        <f>A12074*PRICE_TOM+B12074*PRICE_CAR+C12074*PRICE_MES</f>
        <v>211134</v>
      </c>
      <c r="M12074" s="2">
        <f>A12074*FERT_BED_TOM+B12074*FERT_BED_CAR+C12074*FERT_BED_MES</f>
        <v>30360</v>
      </c>
      <c r="N12074" s="6">
        <f>IF(AND(D12074&lt;=TOTAL_BEDS,J12074&lt;=TEMP_WORKER_MAX*TEMP_WORKER_HRS),1,0)</f>
        <v>0</v>
      </c>
      <c r="O12074" s="2">
        <f>L12074-M12074-K12074-FIXED_COSTS</f>
        <v>-25467.920683579869</v>
      </c>
      <c r="P12074" s="2">
        <f>IF(N12074=1,O12074,"")</f>
      </c>
    </row>
    <row r="12075">
      <c r="A12075" s="6">
        <v>18</v>
      </c>
      <c r="B12075" s="6">
        <v>11</v>
      </c>
      <c r="C12075" s="6">
        <v>12</v>
      </c>
      <c r="D12075" s="6">
        <f>A12075+B12075+C12075</f>
        <v>41</v>
      </c>
      <c r="E12075" s="5">
        <f>IF(A12075=0,0,A12075*LABOR_HRS_WK_TOM*SEASON_WEEKS*(1+DIM_PCT_TOM)^A12075)</f>
        <v>9007.0660478574282</v>
      </c>
      <c r="F12075" s="5">
        <f>IF(B12075=0,0,B12075*LABOR_HRS_WK_CAR*SEASON_WEEKS*(1+DIM_PCT_CAR)^B12075)</f>
        <v>432.98859707441773</v>
      </c>
      <c r="G12075" s="5">
        <f>IF(C12075=0,0,C12075*LABOR_HRS_WK_MES*SEASON_WEEKS*(1+DIM_PCT_MES)^C12075)</f>
        <v>626.807439570419</v>
      </c>
      <c r="H12075" s="5">
        <f>E12075+F12075+G12075</f>
        <v>10066.862084502265</v>
      </c>
      <c r="I12075" s="5">
        <f>MIN(H12075,FARMER_HRS)</f>
        <v>720</v>
      </c>
      <c r="J12075" s="5">
        <f>MAX(0,H12075-FARMER_HRS)</f>
        <v>9346.8620845022651</v>
      </c>
      <c r="K12075" s="2">
        <f>I12075*FARMER_RATE+J12075*TEMP_WORKER_RATE</f>
        <v>187271.91118927544</v>
      </c>
      <c r="L12075" s="2">
        <f>A12075*PRICE_TOM+B12075*PRICE_CAR+C12075*PRICE_MES</f>
        <v>213834</v>
      </c>
      <c r="M12075" s="2">
        <f>A12075*FERT_BED_TOM+B12075*FERT_BED_CAR+C12075*FERT_BED_MES</f>
        <v>31240</v>
      </c>
      <c r="N12075" s="6">
        <f>IF(AND(D12075&lt;=TOTAL_BEDS,J12075&lt;=TEMP_WORKER_MAX*TEMP_WORKER_HRS),1,0)</f>
        <v>0</v>
      </c>
      <c r="O12075" s="2">
        <f>L12075-M12075-K12075-FIXED_COSTS</f>
        <v>-24677.911189275444</v>
      </c>
      <c r="P12075" s="2">
        <f>IF(N12075=1,O12075,"")</f>
      </c>
    </row>
    <row r="12076">
      <c r="A12076" s="6">
        <v>18</v>
      </c>
      <c r="B12076" s="6">
        <v>11</v>
      </c>
      <c r="C12076" s="6">
        <v>13</v>
      </c>
      <c r="D12076" s="6">
        <f>A12076+B12076+C12076</f>
        <v>42</v>
      </c>
      <c r="E12076" s="5">
        <f>IF(A12076=0,0,A12076*LABOR_HRS_WK_TOM*SEASON_WEEKS*(1+DIM_PCT_TOM)^A12076)</f>
        <v>9007.0660478574282</v>
      </c>
      <c r="F12076" s="5">
        <f>IF(B12076=0,0,B12076*LABOR_HRS_WK_CAR*SEASON_WEEKS*(1+DIM_PCT_CAR)^B12076)</f>
        <v>432.98859707441773</v>
      </c>
      <c r="G12076" s="5">
        <f>IF(C12076=0,0,C12076*LABOR_HRS_WK_MES*SEASON_WEEKS*(1+DIM_PCT_MES)^C12076)</f>
        <v>687.52941027880331</v>
      </c>
      <c r="H12076" s="5">
        <f>E12076+F12076+G12076</f>
        <v>10127.584055210649</v>
      </c>
      <c r="I12076" s="5">
        <f>MIN(H12076,FARMER_HRS)</f>
        <v>720</v>
      </c>
      <c r="J12076" s="5">
        <f>MAX(0,H12076-FARMER_HRS)</f>
        <v>9407.58405521065</v>
      </c>
      <c r="K12076" s="2">
        <f>I12076*FARMER_RATE+J12076*TEMP_WORKER_RATE</f>
        <v>188326.11206962934</v>
      </c>
      <c r="L12076" s="2">
        <f>A12076*PRICE_TOM+B12076*PRICE_CAR+C12076*PRICE_MES</f>
        <v>216534</v>
      </c>
      <c r="M12076" s="2">
        <f>A12076*FERT_BED_TOM+B12076*FERT_BED_CAR+C12076*FERT_BED_MES</f>
        <v>32120</v>
      </c>
      <c r="N12076" s="6">
        <f>IF(AND(D12076&lt;=TOTAL_BEDS,J12076&lt;=TEMP_WORKER_MAX*TEMP_WORKER_HRS),1,0)</f>
        <v>0</v>
      </c>
      <c r="O12076" s="2">
        <f>L12076-M12076-K12076-FIXED_COSTS</f>
        <v>-23912.112069629336</v>
      </c>
      <c r="P12076" s="2">
        <f>IF(N12076=1,O12076,"")</f>
      </c>
    </row>
    <row r="12077">
      <c r="A12077" s="6">
        <v>18</v>
      </c>
      <c r="B12077" s="6">
        <v>11</v>
      </c>
      <c r="C12077" s="6">
        <v>14</v>
      </c>
      <c r="D12077" s="6">
        <f>A12077+B12077+C12077</f>
        <v>43</v>
      </c>
      <c r="E12077" s="5">
        <f>IF(A12077=0,0,A12077*LABOR_HRS_WK_TOM*SEASON_WEEKS*(1+DIM_PCT_TOM)^A12077)</f>
        <v>9007.0660478574282</v>
      </c>
      <c r="F12077" s="5">
        <f>IF(B12077=0,0,B12077*LABOR_HRS_WK_CAR*SEASON_WEEKS*(1+DIM_PCT_CAR)^B12077)</f>
        <v>432.98859707441773</v>
      </c>
      <c r="G12077" s="5">
        <f>IF(C12077=0,0,C12077*LABOR_HRS_WK_MES*SEASON_WEEKS*(1+DIM_PCT_MES)^C12077)</f>
        <v>749.67149159246435</v>
      </c>
      <c r="H12077" s="5">
        <f>E12077+F12077+G12077</f>
        <v>10189.72613652431</v>
      </c>
      <c r="I12077" s="5">
        <f>MIN(H12077,FARMER_HRS)</f>
        <v>720</v>
      </c>
      <c r="J12077" s="5">
        <f>MAX(0,H12077-FARMER_HRS)</f>
        <v>9469.72613652431</v>
      </c>
      <c r="K12077" s="2">
        <f>I12077*FARMER_RATE+J12077*TEMP_WORKER_RATE</f>
        <v>189404.96764799149</v>
      </c>
      <c r="L12077" s="2">
        <f>A12077*PRICE_TOM+B12077*PRICE_CAR+C12077*PRICE_MES</f>
        <v>219234</v>
      </c>
      <c r="M12077" s="2">
        <f>A12077*FERT_BED_TOM+B12077*FERT_BED_CAR+C12077*FERT_BED_MES</f>
        <v>33000</v>
      </c>
      <c r="N12077" s="6">
        <f>IF(AND(D12077&lt;=TOTAL_BEDS,J12077&lt;=TEMP_WORKER_MAX*TEMP_WORKER_HRS),1,0)</f>
        <v>0</v>
      </c>
      <c r="O12077" s="2">
        <f>L12077-M12077-K12077-FIXED_COSTS</f>
        <v>-23170.967647991492</v>
      </c>
      <c r="P12077" s="2">
        <f>IF(N12077=1,O12077,"")</f>
      </c>
    </row>
    <row r="12078">
      <c r="A12078" s="6">
        <v>18</v>
      </c>
      <c r="B12078" s="6">
        <v>11</v>
      </c>
      <c r="C12078" s="6">
        <v>15</v>
      </c>
      <c r="D12078" s="6">
        <f>A12078+B12078+C12078</f>
        <v>44</v>
      </c>
      <c r="E12078" s="5">
        <f>IF(A12078=0,0,A12078*LABOR_HRS_WK_TOM*SEASON_WEEKS*(1+DIM_PCT_TOM)^A12078)</f>
        <v>9007.0660478574282</v>
      </c>
      <c r="F12078" s="5">
        <f>IF(B12078=0,0,B12078*LABOR_HRS_WK_CAR*SEASON_WEEKS*(1+DIM_PCT_CAR)^B12078)</f>
        <v>432.98859707441773</v>
      </c>
      <c r="G12078" s="5">
        <f>IF(C12078=0,0,C12078*LABOR_HRS_WK_MES*SEASON_WEEKS*(1+DIM_PCT_MES)^C12078)</f>
        <v>813.25969846861074</v>
      </c>
      <c r="H12078" s="5">
        <f>E12078+F12078+G12078</f>
        <v>10253.314343400458</v>
      </c>
      <c r="I12078" s="5">
        <f>MIN(H12078,FARMER_HRS)</f>
        <v>720</v>
      </c>
      <c r="J12078" s="5">
        <f>MAX(0,H12078-FARMER_HRS)</f>
        <v>9533.3143434004578</v>
      </c>
      <c r="K12078" s="2">
        <f>I12078*FARMER_RATE+J12078*TEMP_WORKER_RATE</f>
        <v>190508.92957292462</v>
      </c>
      <c r="L12078" s="2">
        <f>A12078*PRICE_TOM+B12078*PRICE_CAR+C12078*PRICE_MES</f>
        <v>221934</v>
      </c>
      <c r="M12078" s="2">
        <f>A12078*FERT_BED_TOM+B12078*FERT_BED_CAR+C12078*FERT_BED_MES</f>
        <v>33880</v>
      </c>
      <c r="N12078" s="6">
        <f>IF(AND(D12078&lt;=TOTAL_BEDS,J12078&lt;=TEMP_WORKER_MAX*TEMP_WORKER_HRS),1,0)</f>
        <v>0</v>
      </c>
      <c r="O12078" s="2">
        <f>L12078-M12078-K12078-FIXED_COSTS</f>
        <v>-22454.929572924622</v>
      </c>
      <c r="P12078" s="2">
        <f>IF(N12078=1,O12078,"")</f>
      </c>
    </row>
    <row r="12079">
      <c r="A12079" s="6">
        <v>18</v>
      </c>
      <c r="B12079" s="6">
        <v>11</v>
      </c>
      <c r="C12079" s="6">
        <v>16</v>
      </c>
      <c r="D12079" s="6">
        <f>A12079+B12079+C12079</f>
        <v>45</v>
      </c>
      <c r="E12079" s="5">
        <f>IF(A12079=0,0,A12079*LABOR_HRS_WK_TOM*SEASON_WEEKS*(1+DIM_PCT_TOM)^A12079)</f>
        <v>9007.0660478574282</v>
      </c>
      <c r="F12079" s="5">
        <f>IF(B12079=0,0,B12079*LABOR_HRS_WK_CAR*SEASON_WEEKS*(1+DIM_PCT_CAR)^B12079)</f>
        <v>432.98859707441773</v>
      </c>
      <c r="G12079" s="5">
        <f>IF(C12079=0,0,C12079*LABOR_HRS_WK_MES*SEASON_WEEKS*(1+DIM_PCT_MES)^C12079)</f>
        <v>878.32047434609967</v>
      </c>
      <c r="H12079" s="5">
        <f>E12079+F12079+G12079</f>
        <v>10318.375119277945</v>
      </c>
      <c r="I12079" s="5">
        <f>MIN(H12079,FARMER_HRS)</f>
        <v>720</v>
      </c>
      <c r="J12079" s="5">
        <f>MAX(0,H12079-FARMER_HRS)</f>
        <v>9598.3751192779455</v>
      </c>
      <c r="K12079" s="2">
        <f>I12079*FARMER_RATE+J12079*TEMP_WORKER_RATE</f>
        <v>191638.45693190876</v>
      </c>
      <c r="L12079" s="2">
        <f>A12079*PRICE_TOM+B12079*PRICE_CAR+C12079*PRICE_MES</f>
        <v>224634</v>
      </c>
      <c r="M12079" s="2">
        <f>A12079*FERT_BED_TOM+B12079*FERT_BED_CAR+C12079*FERT_BED_MES</f>
        <v>34760</v>
      </c>
      <c r="N12079" s="6">
        <f>IF(AND(D12079&lt;=TOTAL_BEDS,J12079&lt;=TEMP_WORKER_MAX*TEMP_WORKER_HRS),1,0)</f>
        <v>0</v>
      </c>
      <c r="O12079" s="2">
        <f>L12079-M12079-K12079-FIXED_COSTS</f>
        <v>-21764.45693190876</v>
      </c>
      <c r="P12079" s="2">
        <f>IF(N12079=1,O12079,"")</f>
      </c>
    </row>
    <row r="12080">
      <c r="A12080" s="6">
        <v>18</v>
      </c>
      <c r="B12080" s="6">
        <v>11</v>
      </c>
      <c r="C12080" s="6">
        <v>17</v>
      </c>
      <c r="D12080" s="6">
        <f>A12080+B12080+C12080</f>
        <v>46</v>
      </c>
      <c r="E12080" s="5">
        <f>IF(A12080=0,0,A12080*LABOR_HRS_WK_TOM*SEASON_WEEKS*(1+DIM_PCT_TOM)^A12080)</f>
        <v>9007.0660478574282</v>
      </c>
      <c r="F12080" s="5">
        <f>IF(B12080=0,0,B12080*LABOR_HRS_WK_CAR*SEASON_WEEKS*(1+DIM_PCT_CAR)^B12080)</f>
        <v>432.98859707441773</v>
      </c>
      <c r="G12080" s="5">
        <f>IF(C12080=0,0,C12080*LABOR_HRS_WK_MES*SEASON_WEEKS*(1+DIM_PCT_MES)^C12080)</f>
        <v>944.88069779263992</v>
      </c>
      <c r="H12080" s="5">
        <f>E12080+F12080+G12080</f>
        <v>10384.935342724486</v>
      </c>
      <c r="I12080" s="5">
        <f>MIN(H12080,FARMER_HRS)</f>
        <v>720</v>
      </c>
      <c r="J12080" s="5">
        <f>MAX(0,H12080-FARMER_HRS)</f>
        <v>9664.935342724486</v>
      </c>
      <c r="K12080" s="2">
        <f>I12080*FARMER_RATE+J12080*TEMP_WORKER_RATE</f>
        <v>192794.01636674453</v>
      </c>
      <c r="L12080" s="2">
        <f>A12080*PRICE_TOM+B12080*PRICE_CAR+C12080*PRICE_MES</f>
        <v>227334</v>
      </c>
      <c r="M12080" s="2">
        <f>A12080*FERT_BED_TOM+B12080*FERT_BED_CAR+C12080*FERT_BED_MES</f>
        <v>35640</v>
      </c>
      <c r="N12080" s="6">
        <f>IF(AND(D12080&lt;=TOTAL_BEDS,J12080&lt;=TEMP_WORKER_MAX*TEMP_WORKER_HRS),1,0)</f>
        <v>0</v>
      </c>
      <c r="O12080" s="2">
        <f>L12080-M12080-K12080-FIXED_COSTS</f>
        <v>-21100.01636674453</v>
      </c>
      <c r="P12080" s="2">
        <f>IF(N12080=1,O12080,"")</f>
      </c>
    </row>
    <row r="12081">
      <c r="A12081" s="6">
        <v>18</v>
      </c>
      <c r="B12081" s="6">
        <v>11</v>
      </c>
      <c r="C12081" s="6">
        <v>18</v>
      </c>
      <c r="D12081" s="6">
        <f>A12081+B12081+C12081</f>
        <v>47</v>
      </c>
      <c r="E12081" s="5">
        <f>IF(A12081=0,0,A12081*LABOR_HRS_WK_TOM*SEASON_WEEKS*(1+DIM_PCT_TOM)^A12081)</f>
        <v>9007.0660478574282</v>
      </c>
      <c r="F12081" s="5">
        <f>IF(B12081=0,0,B12081*LABOR_HRS_WK_CAR*SEASON_WEEKS*(1+DIM_PCT_CAR)^B12081)</f>
        <v>432.98859707441773</v>
      </c>
      <c r="G12081" s="5">
        <f>IF(C12081=0,0,C12081*LABOR_HRS_WK_MES*SEASON_WEEKS*(1+DIM_PCT_MES)^C12081)</f>
        <v>1012.9676892512272</v>
      </c>
      <c r="H12081" s="5">
        <f>E12081+F12081+G12081</f>
        <v>10453.022334183073</v>
      </c>
      <c r="I12081" s="5">
        <f>MIN(H12081,FARMER_HRS)</f>
        <v>720</v>
      </c>
      <c r="J12081" s="5">
        <f>MAX(0,H12081-FARMER_HRS)</f>
        <v>9733.0223341830733</v>
      </c>
      <c r="K12081" s="2">
        <f>I12081*FARMER_RATE+J12081*TEMP_WORKER_RATE</f>
        <v>193976.08219067834</v>
      </c>
      <c r="L12081" s="2">
        <f>A12081*PRICE_TOM+B12081*PRICE_CAR+C12081*PRICE_MES</f>
        <v>230034</v>
      </c>
      <c r="M12081" s="2">
        <f>A12081*FERT_BED_TOM+B12081*FERT_BED_CAR+C12081*FERT_BED_MES</f>
        <v>36520</v>
      </c>
      <c r="N12081" s="6">
        <f>IF(AND(D12081&lt;=TOTAL_BEDS,J12081&lt;=TEMP_WORKER_MAX*TEMP_WORKER_HRS),1,0)</f>
        <v>0</v>
      </c>
      <c r="O12081" s="2">
        <f>L12081-M12081-K12081-FIXED_COSTS</f>
        <v>-20462.082190678339</v>
      </c>
      <c r="P12081" s="2">
        <f>IF(N12081=1,O12081,"")</f>
      </c>
    </row>
    <row r="12082">
      <c r="A12082" s="6">
        <v>18</v>
      </c>
      <c r="B12082" s="6">
        <v>11</v>
      </c>
      <c r="C12082" s="6">
        <v>19</v>
      </c>
      <c r="D12082" s="6">
        <f>A12082+B12082+C12082</f>
        <v>48</v>
      </c>
      <c r="E12082" s="5">
        <f>IF(A12082=0,0,A12082*LABOR_HRS_WK_TOM*SEASON_WEEKS*(1+DIM_PCT_TOM)^A12082)</f>
        <v>9007.0660478574282</v>
      </c>
      <c r="F12082" s="5">
        <f>IF(B12082=0,0,B12082*LABOR_HRS_WK_CAR*SEASON_WEEKS*(1+DIM_PCT_CAR)^B12082)</f>
        <v>432.98859707441773</v>
      </c>
      <c r="G12082" s="5">
        <f>IF(C12082=0,0,C12082*LABOR_HRS_WK_MES*SEASON_WEEKS*(1+DIM_PCT_MES)^C12082)</f>
        <v>1082.6092178872491</v>
      </c>
      <c r="H12082" s="5">
        <f>E12082+F12082+G12082</f>
        <v>10522.663862819096</v>
      </c>
      <c r="I12082" s="5">
        <f>MIN(H12082,FARMER_HRS)</f>
        <v>720</v>
      </c>
      <c r="J12082" s="5">
        <f>MAX(0,H12082-FARMER_HRS)</f>
        <v>9802.6638628190958</v>
      </c>
      <c r="K12082" s="2">
        <f>I12082*FARMER_RATE+J12082*TEMP_WORKER_RATE</f>
        <v>195185.13650727595</v>
      </c>
      <c r="L12082" s="2">
        <f>A12082*PRICE_TOM+B12082*PRICE_CAR+C12082*PRICE_MES</f>
        <v>232734</v>
      </c>
      <c r="M12082" s="2">
        <f>A12082*FERT_BED_TOM+B12082*FERT_BED_CAR+C12082*FERT_BED_MES</f>
        <v>37400</v>
      </c>
      <c r="N12082" s="6">
        <f>IF(AND(D12082&lt;=TOTAL_BEDS,J12082&lt;=TEMP_WORKER_MAX*TEMP_WORKER_HRS),1,0)</f>
        <v>0</v>
      </c>
      <c r="O12082" s="2">
        <f>L12082-M12082-K12082-FIXED_COSTS</f>
        <v>-19851.136507275951</v>
      </c>
      <c r="P12082" s="2">
        <f>IF(N12082=1,O12082,"")</f>
      </c>
    </row>
    <row r="12083">
      <c r="A12083" s="6">
        <v>18</v>
      </c>
      <c r="B12083" s="6">
        <v>11</v>
      </c>
      <c r="C12083" s="6">
        <v>20</v>
      </c>
      <c r="D12083" s="6">
        <f>A12083+B12083+C12083</f>
        <v>49</v>
      </c>
      <c r="E12083" s="5">
        <f>IF(A12083=0,0,A12083*LABOR_HRS_WK_TOM*SEASON_WEEKS*(1+DIM_PCT_TOM)^A12083)</f>
        <v>9007.0660478574282</v>
      </c>
      <c r="F12083" s="5">
        <f>IF(B12083=0,0,B12083*LABOR_HRS_WK_CAR*SEASON_WEEKS*(1+DIM_PCT_CAR)^B12083)</f>
        <v>432.98859707441773</v>
      </c>
      <c r="G12083" s="5">
        <f>IF(C12083=0,0,C12083*LABOR_HRS_WK_MES*SEASON_WEEKS*(1+DIM_PCT_MES)^C12083)</f>
        <v>1153.8335085377259</v>
      </c>
      <c r="H12083" s="5">
        <f>E12083+F12083+G12083</f>
        <v>10593.888153469572</v>
      </c>
      <c r="I12083" s="5">
        <f>MIN(H12083,FARMER_HRS)</f>
        <v>720</v>
      </c>
      <c r="J12083" s="5">
        <f>MAX(0,H12083-FARMER_HRS)</f>
        <v>9873.888153469572</v>
      </c>
      <c r="K12083" s="2">
        <f>I12083*FARMER_RATE+J12083*TEMP_WORKER_RATE</f>
        <v>196421.66933106896</v>
      </c>
      <c r="L12083" s="2">
        <f>A12083*PRICE_TOM+B12083*PRICE_CAR+C12083*PRICE_MES</f>
        <v>235434</v>
      </c>
      <c r="M12083" s="2">
        <f>A12083*FERT_BED_TOM+B12083*FERT_BED_CAR+C12083*FERT_BED_MES</f>
        <v>38280</v>
      </c>
      <c r="N12083" s="6">
        <f>IF(AND(D12083&lt;=TOTAL_BEDS,J12083&lt;=TEMP_WORKER_MAX*TEMP_WORKER_HRS),1,0)</f>
        <v>0</v>
      </c>
      <c r="O12083" s="2">
        <f>L12083-M12083-K12083-FIXED_COSTS</f>
        <v>-19267.669331068959</v>
      </c>
      <c r="P12083" s="2">
        <f>IF(N12083=1,O12083,"")</f>
      </c>
    </row>
    <row r="12084">
      <c r="A12084" s="6">
        <v>18</v>
      </c>
      <c r="B12084" s="6">
        <v>11</v>
      </c>
      <c r="C12084" s="6">
        <v>21</v>
      </c>
      <c r="D12084" s="6">
        <f>A12084+B12084+C12084</f>
        <v>50</v>
      </c>
      <c r="E12084" s="5">
        <f>IF(A12084=0,0,A12084*LABOR_HRS_WK_TOM*SEASON_WEEKS*(1+DIM_PCT_TOM)^A12084)</f>
        <v>9007.0660478574282</v>
      </c>
      <c r="F12084" s="5">
        <f>IF(B12084=0,0,B12084*LABOR_HRS_WK_CAR*SEASON_WEEKS*(1+DIM_PCT_CAR)^B12084)</f>
        <v>432.98859707441773</v>
      </c>
      <c r="G12084" s="5">
        <f>IF(C12084=0,0,C12084*LABOR_HRS_WK_MES*SEASON_WEEKS*(1+DIM_PCT_MES)^C12084)</f>
        <v>1226.6692487641699</v>
      </c>
      <c r="H12084" s="5">
        <f>E12084+F12084+G12084</f>
        <v>10666.723893696017</v>
      </c>
      <c r="I12084" s="5">
        <f>MIN(H12084,FARMER_HRS)</f>
        <v>720</v>
      </c>
      <c r="J12084" s="5">
        <f>MAX(0,H12084-FARMER_HRS)</f>
        <v>9946.7238936960166</v>
      </c>
      <c r="K12084" s="2">
        <f>I12084*FARMER_RATE+J12084*TEMP_WORKER_RATE</f>
        <v>197686.1787100003</v>
      </c>
      <c r="L12084" s="2">
        <f>A12084*PRICE_TOM+B12084*PRICE_CAR+C12084*PRICE_MES</f>
        <v>238134</v>
      </c>
      <c r="M12084" s="2">
        <f>A12084*FERT_BED_TOM+B12084*FERT_BED_CAR+C12084*FERT_BED_MES</f>
        <v>39160</v>
      </c>
      <c r="N12084" s="6">
        <f>IF(AND(D12084&lt;=TOTAL_BEDS,J12084&lt;=TEMP_WORKER_MAX*TEMP_WORKER_HRS),1,0)</f>
        <v>0</v>
      </c>
      <c r="O12084" s="2">
        <f>L12084-M12084-K12084-FIXED_COSTS</f>
        <v>-18712.1787100003</v>
      </c>
      <c r="P12084" s="2">
        <f>IF(N12084=1,O12084,"")</f>
      </c>
    </row>
    <row r="12085">
      <c r="A12085" s="6">
        <v>18</v>
      </c>
      <c r="B12085" s="6">
        <v>11</v>
      </c>
      <c r="C12085" s="6">
        <v>22</v>
      </c>
      <c r="D12085" s="6">
        <f>A12085+B12085+C12085</f>
        <v>51</v>
      </c>
      <c r="E12085" s="5">
        <f>IF(A12085=0,0,A12085*LABOR_HRS_WK_TOM*SEASON_WEEKS*(1+DIM_PCT_TOM)^A12085)</f>
        <v>9007.0660478574282</v>
      </c>
      <c r="F12085" s="5">
        <f>IF(B12085=0,0,B12085*LABOR_HRS_WK_CAR*SEASON_WEEKS*(1+DIM_PCT_CAR)^B12085)</f>
        <v>432.98859707441773</v>
      </c>
      <c r="G12085" s="5">
        <f>IF(C12085=0,0,C12085*LABOR_HRS_WK_MES*SEASON_WEEKS*(1+DIM_PCT_MES)^C12085)</f>
        <v>1301.1455960105659</v>
      </c>
      <c r="H12085" s="5">
        <f>E12085+F12085+G12085</f>
        <v>10741.200240942413</v>
      </c>
      <c r="I12085" s="5">
        <f>MIN(H12085,FARMER_HRS)</f>
        <v>720</v>
      </c>
      <c r="J12085" s="5">
        <f>MAX(0,H12085-FARMER_HRS)</f>
        <v>10021.200240942413</v>
      </c>
      <c r="K12085" s="2">
        <f>I12085*FARMER_RATE+J12085*TEMP_WORKER_RATE</f>
        <v>198979.17084969467</v>
      </c>
      <c r="L12085" s="2">
        <f>A12085*PRICE_TOM+B12085*PRICE_CAR+C12085*PRICE_MES</f>
        <v>240834</v>
      </c>
      <c r="M12085" s="2">
        <f>A12085*FERT_BED_TOM+B12085*FERT_BED_CAR+C12085*FERT_BED_MES</f>
        <v>40040</v>
      </c>
      <c r="N12085" s="6">
        <f>IF(AND(D12085&lt;=TOTAL_BEDS,J12085&lt;=TEMP_WORKER_MAX*TEMP_WORKER_HRS),1,0)</f>
        <v>0</v>
      </c>
      <c r="O12085" s="2">
        <f>L12085-M12085-K12085-FIXED_COSTS</f>
        <v>-18185.170849694667</v>
      </c>
      <c r="P12085" s="2">
        <f>IF(N12085=1,O12085,"")</f>
      </c>
    </row>
    <row r="12086">
      <c r="A12086" s="6">
        <v>18</v>
      </c>
      <c r="B12086" s="6">
        <v>11</v>
      </c>
      <c r="C12086" s="6">
        <v>23</v>
      </c>
      <c r="D12086" s="6">
        <f>A12086+B12086+C12086</f>
        <v>52</v>
      </c>
      <c r="E12086" s="5">
        <f>IF(A12086=0,0,A12086*LABOR_HRS_WK_TOM*SEASON_WEEKS*(1+DIM_PCT_TOM)^A12086)</f>
        <v>9007.0660478574282</v>
      </c>
      <c r="F12086" s="5">
        <f>IF(B12086=0,0,B12086*LABOR_HRS_WK_CAR*SEASON_WEEKS*(1+DIM_PCT_CAR)^B12086)</f>
        <v>432.98859707441773</v>
      </c>
      <c r="G12086" s="5">
        <f>IF(C12086=0,0,C12086*LABOR_HRS_WK_MES*SEASON_WEEKS*(1+DIM_PCT_MES)^C12086)</f>
        <v>1377.2921848680023</v>
      </c>
      <c r="H12086" s="5">
        <f>E12086+F12086+G12086</f>
        <v>10817.346829799848</v>
      </c>
      <c r="I12086" s="5">
        <f>MIN(H12086,FARMER_HRS)</f>
        <v>720</v>
      </c>
      <c r="J12086" s="5">
        <f>MAX(0,H12086-FARMER_HRS)</f>
        <v>10097.346829799848</v>
      </c>
      <c r="K12086" s="2">
        <f>I12086*FARMER_RATE+J12086*TEMP_WORKER_RATE</f>
        <v>200301.1602395807</v>
      </c>
      <c r="L12086" s="2">
        <f>A12086*PRICE_TOM+B12086*PRICE_CAR+C12086*PRICE_MES</f>
        <v>243534</v>
      </c>
      <c r="M12086" s="2">
        <f>A12086*FERT_BED_TOM+B12086*FERT_BED_CAR+C12086*FERT_BED_MES</f>
        <v>40920</v>
      </c>
      <c r="N12086" s="6">
        <f>IF(AND(D12086&lt;=TOTAL_BEDS,J12086&lt;=TEMP_WORKER_MAX*TEMP_WORKER_HRS),1,0)</f>
        <v>0</v>
      </c>
      <c r="O12086" s="2">
        <f>L12086-M12086-K12086-FIXED_COSTS</f>
        <v>-17687.1602395807</v>
      </c>
      <c r="P12086" s="2">
        <f>IF(N12086=1,O12086,"")</f>
      </c>
    </row>
    <row r="12087">
      <c r="A12087" s="6">
        <v>18</v>
      </c>
      <c r="B12087" s="6">
        <v>11</v>
      </c>
      <c r="C12087" s="6">
        <v>24</v>
      </c>
      <c r="D12087" s="6">
        <f>A12087+B12087+C12087</f>
        <v>53</v>
      </c>
      <c r="E12087" s="5">
        <f>IF(A12087=0,0,A12087*LABOR_HRS_WK_TOM*SEASON_WEEKS*(1+DIM_PCT_TOM)^A12087)</f>
        <v>9007.0660478574282</v>
      </c>
      <c r="F12087" s="5">
        <f>IF(B12087=0,0,B12087*LABOR_HRS_WK_CAR*SEASON_WEEKS*(1+DIM_PCT_CAR)^B12087)</f>
        <v>432.98859707441773</v>
      </c>
      <c r="G12087" s="5">
        <f>IF(C12087=0,0,C12087*LABOR_HRS_WK_MES*SEASON_WEEKS*(1+DIM_PCT_MES)^C12087)</f>
        <v>1455.139134447498</v>
      </c>
      <c r="H12087" s="5">
        <f>E12087+F12087+G12087</f>
        <v>10895.193779379344</v>
      </c>
      <c r="I12087" s="5">
        <f>MIN(H12087,FARMER_HRS)</f>
        <v>720</v>
      </c>
      <c r="J12087" s="5">
        <f>MAX(0,H12087-FARMER_HRS)</f>
        <v>10175.193779379344</v>
      </c>
      <c r="K12087" s="2">
        <f>I12087*FARMER_RATE+J12087*TEMP_WORKER_RATE</f>
        <v>201652.66978089139</v>
      </c>
      <c r="L12087" s="2">
        <f>A12087*PRICE_TOM+B12087*PRICE_CAR+C12087*PRICE_MES</f>
        <v>246234</v>
      </c>
      <c r="M12087" s="2">
        <f>A12087*FERT_BED_TOM+B12087*FERT_BED_CAR+C12087*FERT_BED_MES</f>
        <v>41800</v>
      </c>
      <c r="N12087" s="6">
        <f>IF(AND(D12087&lt;=TOTAL_BEDS,J12087&lt;=TEMP_WORKER_MAX*TEMP_WORKER_HRS),1,0)</f>
        <v>0</v>
      </c>
      <c r="O12087" s="2">
        <f>L12087-M12087-K12087-FIXED_COSTS</f>
        <v>-17218.669780891389</v>
      </c>
      <c r="P12087" s="2">
        <f>IF(N12087=1,O12087,"")</f>
      </c>
    </row>
    <row r="12088">
      <c r="A12088" s="6">
        <v>18</v>
      </c>
      <c r="B12088" s="6">
        <v>11</v>
      </c>
      <c r="C12088" s="6">
        <v>25</v>
      </c>
      <c r="D12088" s="6">
        <f>A12088+B12088+C12088</f>
        <v>54</v>
      </c>
      <c r="E12088" s="5">
        <f>IF(A12088=0,0,A12088*LABOR_HRS_WK_TOM*SEASON_WEEKS*(1+DIM_PCT_TOM)^A12088)</f>
        <v>9007.0660478574282</v>
      </c>
      <c r="F12088" s="5">
        <f>IF(B12088=0,0,B12088*LABOR_HRS_WK_CAR*SEASON_WEEKS*(1+DIM_PCT_CAR)^B12088)</f>
        <v>432.98859707441773</v>
      </c>
      <c r="G12088" s="5">
        <f>IF(C12088=0,0,C12088*LABOR_HRS_WK_MES*SEASON_WEEKS*(1+DIM_PCT_MES)^C12088)</f>
        <v>1534.7170558625955</v>
      </c>
      <c r="H12088" s="5">
        <f>E12088+F12088+G12088</f>
        <v>10974.771700794441</v>
      </c>
      <c r="I12088" s="5">
        <f>MIN(H12088,FARMER_HRS)</f>
        <v>720</v>
      </c>
      <c r="J12088" s="5">
        <f>MAX(0,H12088-FARMER_HRS)</f>
        <v>10254.771700794441</v>
      </c>
      <c r="K12088" s="2">
        <f>I12088*FARMER_RATE+J12088*TEMP_WORKER_RATE</f>
        <v>203034.23091657014</v>
      </c>
      <c r="L12088" s="2">
        <f>A12088*PRICE_TOM+B12088*PRICE_CAR+C12088*PRICE_MES</f>
        <v>248934</v>
      </c>
      <c r="M12088" s="2">
        <f>A12088*FERT_BED_TOM+B12088*FERT_BED_CAR+C12088*FERT_BED_MES</f>
        <v>42680</v>
      </c>
      <c r="N12088" s="6">
        <f>IF(AND(D12088&lt;=TOTAL_BEDS,J12088&lt;=TEMP_WORKER_MAX*TEMP_WORKER_HRS),1,0)</f>
        <v>0</v>
      </c>
      <c r="O12088" s="2">
        <f>L12088-M12088-K12088-FIXED_COSTS</f>
        <v>-16780.230916570144</v>
      </c>
      <c r="P12088" s="2">
        <f>IF(N12088=1,O12088,"")</f>
      </c>
    </row>
    <row r="12089">
      <c r="A12089" s="6">
        <v>18</v>
      </c>
      <c r="B12089" s="6">
        <v>11</v>
      </c>
      <c r="C12089" s="6">
        <v>26</v>
      </c>
      <c r="D12089" s="6">
        <f>A12089+B12089+C12089</f>
        <v>55</v>
      </c>
      <c r="E12089" s="5">
        <f>IF(A12089=0,0,A12089*LABOR_HRS_WK_TOM*SEASON_WEEKS*(1+DIM_PCT_TOM)^A12089)</f>
        <v>9007.0660478574282</v>
      </c>
      <c r="F12089" s="5">
        <f>IF(B12089=0,0,B12089*LABOR_HRS_WK_CAR*SEASON_WEEKS*(1+DIM_PCT_CAR)^B12089)</f>
        <v>432.98859707441773</v>
      </c>
      <c r="G12089" s="5">
        <f>IF(C12089=0,0,C12089*LABOR_HRS_WK_MES*SEASON_WEEKS*(1+DIM_PCT_MES)^C12089)</f>
        <v>1616.0570598233128</v>
      </c>
      <c r="H12089" s="5">
        <f>E12089+F12089+G12089</f>
        <v>11056.11170475516</v>
      </c>
      <c r="I12089" s="5">
        <f>MIN(H12089,FARMER_HRS)</f>
        <v>720</v>
      </c>
      <c r="J12089" s="5">
        <f>MAX(0,H12089-FARMER_HRS)</f>
        <v>10336.11170475516</v>
      </c>
      <c r="K12089" s="2">
        <f>I12089*FARMER_RATE+J12089*TEMP_WORKER_RATE</f>
        <v>204446.38376311041</v>
      </c>
      <c r="L12089" s="2">
        <f>A12089*PRICE_TOM+B12089*PRICE_CAR+C12089*PRICE_MES</f>
        <v>251634</v>
      </c>
      <c r="M12089" s="2">
        <f>A12089*FERT_BED_TOM+B12089*FERT_BED_CAR+C12089*FERT_BED_MES</f>
        <v>43560</v>
      </c>
      <c r="N12089" s="6">
        <f>IF(AND(D12089&lt;=TOTAL_BEDS,J12089&lt;=TEMP_WORKER_MAX*TEMP_WORKER_HRS),1,0)</f>
        <v>0</v>
      </c>
      <c r="O12089" s="2">
        <f>L12089-M12089-K12089-FIXED_COSTS</f>
        <v>-16372.383763110411</v>
      </c>
      <c r="P12089" s="2">
        <f>IF(N12089=1,O12089,"")</f>
      </c>
    </row>
    <row r="12090">
      <c r="A12090" s="6">
        <v>18</v>
      </c>
      <c r="B12090" s="6">
        <v>11</v>
      </c>
      <c r="C12090" s="6">
        <v>27</v>
      </c>
      <c r="D12090" s="6">
        <f>A12090+B12090+C12090</f>
        <v>56</v>
      </c>
      <c r="E12090" s="5">
        <f>IF(A12090=0,0,A12090*LABOR_HRS_WK_TOM*SEASON_WEEKS*(1+DIM_PCT_TOM)^A12090)</f>
        <v>9007.0660478574282</v>
      </c>
      <c r="F12090" s="5">
        <f>IF(B12090=0,0,B12090*LABOR_HRS_WK_CAR*SEASON_WEEKS*(1+DIM_PCT_CAR)^B12090)</f>
        <v>432.98859707441773</v>
      </c>
      <c r="G12090" s="5">
        <f>IF(C12090=0,0,C12090*LABOR_HRS_WK_MES*SEASON_WEEKS*(1+DIM_PCT_MES)^C12090)</f>
        <v>1699.19076434307</v>
      </c>
      <c r="H12090" s="5">
        <f>E12090+F12090+G12090</f>
        <v>11139.245409274916</v>
      </c>
      <c r="I12090" s="5">
        <f>MIN(H12090,FARMER_HRS)</f>
        <v>720</v>
      </c>
      <c r="J12090" s="5">
        <f>MAX(0,H12090-FARMER_HRS)</f>
        <v>10419.245409274916</v>
      </c>
      <c r="K12090" s="2">
        <f>I12090*FARMER_RATE+J12090*TEMP_WORKER_RATE</f>
        <v>205889.67724435616</v>
      </c>
      <c r="L12090" s="2">
        <f>A12090*PRICE_TOM+B12090*PRICE_CAR+C12090*PRICE_MES</f>
        <v>254334</v>
      </c>
      <c r="M12090" s="2">
        <f>A12090*FERT_BED_TOM+B12090*FERT_BED_CAR+C12090*FERT_BED_MES</f>
        <v>44440</v>
      </c>
      <c r="N12090" s="6">
        <f>IF(AND(D12090&lt;=TOTAL_BEDS,J12090&lt;=TEMP_WORKER_MAX*TEMP_WORKER_HRS),1,0)</f>
        <v>0</v>
      </c>
      <c r="O12090" s="2">
        <f>L12090-M12090-K12090-FIXED_COSTS</f>
        <v>-15995.677244356164</v>
      </c>
      <c r="P12090" s="2">
        <f>IF(N12090=1,O12090,"")</f>
      </c>
    </row>
    <row r="12091">
      <c r="A12091" s="6">
        <v>18</v>
      </c>
      <c r="B12091" s="6">
        <v>11</v>
      </c>
      <c r="C12091" s="6">
        <v>28</v>
      </c>
      <c r="D12091" s="6">
        <f>A12091+B12091+C12091</f>
        <v>57</v>
      </c>
      <c r="E12091" s="5">
        <f>IF(A12091=0,0,A12091*LABOR_HRS_WK_TOM*SEASON_WEEKS*(1+DIM_PCT_TOM)^A12091)</f>
        <v>9007.0660478574282</v>
      </c>
      <c r="F12091" s="5">
        <f>IF(B12091=0,0,B12091*LABOR_HRS_WK_CAR*SEASON_WEEKS*(1+DIM_PCT_CAR)^B12091)</f>
        <v>432.98859707441773</v>
      </c>
      <c r="G12091" s="5">
        <f>IF(C12091=0,0,C12091*LABOR_HRS_WK_MES*SEASON_WEEKS*(1+DIM_PCT_MES)^C12091)</f>
        <v>1784.1503025602233</v>
      </c>
      <c r="H12091" s="5">
        <f>E12091+F12091+G12091</f>
        <v>11224.20494749207</v>
      </c>
      <c r="I12091" s="5">
        <f>MIN(H12091,FARMER_HRS)</f>
        <v>720</v>
      </c>
      <c r="J12091" s="5">
        <f>MAX(0,H12091-FARMER_HRS)</f>
        <v>10504.20494749207</v>
      </c>
      <c r="K12091" s="2">
        <f>I12091*FARMER_RATE+J12091*TEMP_WORKER_RATE</f>
        <v>207364.66922729288</v>
      </c>
      <c r="L12091" s="2">
        <f>A12091*PRICE_TOM+B12091*PRICE_CAR+C12091*PRICE_MES</f>
        <v>257034</v>
      </c>
      <c r="M12091" s="2">
        <f>A12091*FERT_BED_TOM+B12091*FERT_BED_CAR+C12091*FERT_BED_MES</f>
        <v>45320</v>
      </c>
      <c r="N12091" s="6">
        <f>IF(AND(D12091&lt;=TOTAL_BEDS,J12091&lt;=TEMP_WORKER_MAX*TEMP_WORKER_HRS),1,0)</f>
        <v>0</v>
      </c>
      <c r="O12091" s="2">
        <f>L12091-M12091-K12091-FIXED_COSTS</f>
        <v>-15650.669227292878</v>
      </c>
      <c r="P12091" s="2">
        <f>IF(N12091=1,O12091,"")</f>
      </c>
    </row>
    <row r="12092">
      <c r="A12092" s="6">
        <v>18</v>
      </c>
      <c r="B12092" s="6">
        <v>11</v>
      </c>
      <c r="C12092" s="6">
        <v>29</v>
      </c>
      <c r="D12092" s="6">
        <f>A12092+B12092+C12092</f>
        <v>58</v>
      </c>
      <c r="E12092" s="5">
        <f>IF(A12092=0,0,A12092*LABOR_HRS_WK_TOM*SEASON_WEEKS*(1+DIM_PCT_TOM)^A12092)</f>
        <v>9007.0660478574282</v>
      </c>
      <c r="F12092" s="5">
        <f>IF(B12092=0,0,B12092*LABOR_HRS_WK_CAR*SEASON_WEEKS*(1+DIM_PCT_CAR)^B12092)</f>
        <v>432.98859707441773</v>
      </c>
      <c r="G12092" s="5">
        <f>IF(C12092=0,0,C12092*LABOR_HRS_WK_MES*SEASON_WEEKS*(1+DIM_PCT_MES)^C12092)</f>
        <v>1870.9683306758766</v>
      </c>
      <c r="H12092" s="5">
        <f>E12092+F12092+G12092</f>
        <v>11311.022975607722</v>
      </c>
      <c r="I12092" s="5">
        <f>MIN(H12092,FARMER_HRS)</f>
        <v>720</v>
      </c>
      <c r="J12092" s="5">
        <f>MAX(0,H12092-FARMER_HRS)</f>
        <v>10591.022975607722</v>
      </c>
      <c r="K12092" s="2">
        <f>I12092*FARMER_RATE+J12092*TEMP_WORKER_RATE</f>
        <v>208871.92665985628</v>
      </c>
      <c r="L12092" s="2">
        <f>A12092*PRICE_TOM+B12092*PRICE_CAR+C12092*PRICE_MES</f>
        <v>259734</v>
      </c>
      <c r="M12092" s="2">
        <f>A12092*FERT_BED_TOM+B12092*FERT_BED_CAR+C12092*FERT_BED_MES</f>
        <v>46200</v>
      </c>
      <c r="N12092" s="6">
        <f>IF(AND(D12092&lt;=TOTAL_BEDS,J12092&lt;=TEMP_WORKER_MAX*TEMP_WORKER_HRS),1,0)</f>
        <v>0</v>
      </c>
      <c r="O12092" s="2">
        <f>L12092-M12092-K12092-FIXED_COSTS</f>
        <v>-15337.926659856283</v>
      </c>
      <c r="P12092" s="2">
        <f>IF(N12092=1,O12092,"")</f>
      </c>
    </row>
    <row r="12093">
      <c r="A12093" s="6">
        <v>18</v>
      </c>
      <c r="B12093" s="6">
        <v>11</v>
      </c>
      <c r="C12093" s="6">
        <v>30</v>
      </c>
      <c r="D12093" s="6">
        <f>A12093+B12093+C12093</f>
        <v>59</v>
      </c>
      <c r="E12093" s="5">
        <f>IF(A12093=0,0,A12093*LABOR_HRS_WK_TOM*SEASON_WEEKS*(1+DIM_PCT_TOM)^A12093)</f>
        <v>9007.0660478574282</v>
      </c>
      <c r="F12093" s="5">
        <f>IF(B12093=0,0,B12093*LABOR_HRS_WK_CAR*SEASON_WEEKS*(1+DIM_PCT_CAR)^B12093)</f>
        <v>432.98859707441773</v>
      </c>
      <c r="G12093" s="5">
        <f>IF(C12093=0,0,C12093*LABOR_HRS_WK_MES*SEASON_WEEKS*(1+DIM_PCT_MES)^C12093)</f>
        <v>1959.6780360096466</v>
      </c>
      <c r="H12093" s="5">
        <f>E12093+F12093+G12093</f>
        <v>11399.732680941494</v>
      </c>
      <c r="I12093" s="5">
        <f>MIN(H12093,FARMER_HRS)</f>
        <v>720</v>
      </c>
      <c r="J12093" s="5">
        <f>MAX(0,H12093-FARMER_HRS)</f>
        <v>10679.732680941494</v>
      </c>
      <c r="K12093" s="2">
        <f>I12093*FARMER_RATE+J12093*TEMP_WORKER_RATE</f>
        <v>210412.02571078981</v>
      </c>
      <c r="L12093" s="2">
        <f>A12093*PRICE_TOM+B12093*PRICE_CAR+C12093*PRICE_MES</f>
        <v>262434</v>
      </c>
      <c r="M12093" s="2">
        <f>A12093*FERT_BED_TOM+B12093*FERT_BED_CAR+C12093*FERT_BED_MES</f>
        <v>47080</v>
      </c>
      <c r="N12093" s="6">
        <f>IF(AND(D12093&lt;=TOTAL_BEDS,J12093&lt;=TEMP_WORKER_MAX*TEMP_WORKER_HRS),1,0)</f>
        <v>0</v>
      </c>
      <c r="O12093" s="2">
        <f>L12093-M12093-K12093-FIXED_COSTS</f>
        <v>-15058.025710789807</v>
      </c>
      <c r="P12093" s="2">
        <f>IF(N12093=1,O12093,"")</f>
      </c>
    </row>
    <row r="12094">
      <c r="A12094" s="6">
        <v>18</v>
      </c>
      <c r="B12094" s="6">
        <v>12</v>
      </c>
      <c r="C12094" s="6">
        <v>0</v>
      </c>
      <c r="D12094" s="6">
        <f>A12094+B12094+C12094</f>
        <v>30</v>
      </c>
      <c r="E12094" s="5">
        <f>IF(A12094=0,0,A12094*LABOR_HRS_WK_TOM*SEASON_WEEKS*(1+DIM_PCT_TOM)^A12094)</f>
        <v>9007.0660478574282</v>
      </c>
      <c r="F12094" s="5">
        <f>IF(B12094=0,0,B12094*LABOR_HRS_WK_CAR*SEASON_WEEKS*(1+DIM_PCT_CAR)^B12094)</f>
        <v>484.15997672866695</v>
      </c>
      <c r="G12094" s="5">
        <f>IF(C12094=0,0,C12094*LABOR_HRS_WK_MES*SEASON_WEEKS*(1+DIM_PCT_MES)^C12094)</f>
        <v>0</v>
      </c>
      <c r="H12094" s="5">
        <f>E12094+F12094+G12094</f>
        <v>9491.2260245860944</v>
      </c>
      <c r="I12094" s="5">
        <f>MIN(H12094,FARMER_HRS)</f>
        <v>720</v>
      </c>
      <c r="J12094" s="5">
        <f>MAX(0,H12094-FARMER_HRS)</f>
        <v>8771.2260245860944</v>
      </c>
      <c r="K12094" s="2">
        <f>I12094*FARMER_RATE+J12094*TEMP_WORKER_RATE</f>
        <v>177278.22959350859</v>
      </c>
      <c r="L12094" s="2">
        <f>A12094*PRICE_TOM+B12094*PRICE_CAR+C12094*PRICE_MES</f>
        <v>183528</v>
      </c>
      <c r="M12094" s="2">
        <f>A12094*FERT_BED_TOM+B12094*FERT_BED_CAR+C12094*FERT_BED_MES</f>
        <v>21120</v>
      </c>
      <c r="N12094" s="6">
        <f>IF(AND(D12094&lt;=TOTAL_BEDS,J12094&lt;=TEMP_WORKER_MAX*TEMP_WORKER_HRS),1,0)</f>
        <v>0</v>
      </c>
      <c r="O12094" s="2">
        <f>L12094-M12094-K12094-FIXED_COSTS</f>
        <v>-34870.229593508586</v>
      </c>
      <c r="P12094" s="2">
        <f>IF(N12094=1,O12094,"")</f>
      </c>
    </row>
    <row r="12095">
      <c r="A12095" s="6">
        <v>18</v>
      </c>
      <c r="B12095" s="6">
        <v>12</v>
      </c>
      <c r="C12095" s="6">
        <v>1</v>
      </c>
      <c r="D12095" s="6">
        <f>A12095+B12095+C12095</f>
        <v>31</v>
      </c>
      <c r="E12095" s="5">
        <f>IF(A12095=0,0,A12095*LABOR_HRS_WK_TOM*SEASON_WEEKS*(1+DIM_PCT_TOM)^A12095)</f>
        <v>9007.0660478574282</v>
      </c>
      <c r="F12095" s="5">
        <f>IF(B12095=0,0,B12095*LABOR_HRS_WK_CAR*SEASON_WEEKS*(1+DIM_PCT_CAR)^B12095)</f>
        <v>484.15997672866695</v>
      </c>
      <c r="G12095" s="5">
        <f>IF(C12095=0,0,C12095*LABOR_HRS_WK_MES*SEASON_WEEKS*(1+DIM_PCT_MES)^C12095)</f>
        <v>45.5625</v>
      </c>
      <c r="H12095" s="5">
        <f>E12095+F12095+G12095</f>
        <v>9536.7885245860944</v>
      </c>
      <c r="I12095" s="5">
        <f>MIN(H12095,FARMER_HRS)</f>
        <v>720</v>
      </c>
      <c r="J12095" s="5">
        <f>MAX(0,H12095-FARMER_HRS)</f>
        <v>8816.7885245860944</v>
      </c>
      <c r="K12095" s="2">
        <f>I12095*FARMER_RATE+J12095*TEMP_WORKER_RATE</f>
        <v>178069.24521850859</v>
      </c>
      <c r="L12095" s="2">
        <f>A12095*PRICE_TOM+B12095*PRICE_CAR+C12095*PRICE_MES</f>
        <v>186228</v>
      </c>
      <c r="M12095" s="2">
        <f>A12095*FERT_BED_TOM+B12095*FERT_BED_CAR+C12095*FERT_BED_MES</f>
        <v>22000</v>
      </c>
      <c r="N12095" s="6">
        <f>IF(AND(D12095&lt;=TOTAL_BEDS,J12095&lt;=TEMP_WORKER_MAX*TEMP_WORKER_HRS),1,0)</f>
        <v>0</v>
      </c>
      <c r="O12095" s="2">
        <f>L12095-M12095-K12095-FIXED_COSTS</f>
        <v>-33841.245218508586</v>
      </c>
      <c r="P12095" s="2">
        <f>IF(N12095=1,O12095,"")</f>
      </c>
    </row>
    <row r="12096">
      <c r="A12096" s="6">
        <v>18</v>
      </c>
      <c r="B12096" s="6">
        <v>12</v>
      </c>
      <c r="C12096" s="6">
        <v>2</v>
      </c>
      <c r="D12096" s="6">
        <f>A12096+B12096+C12096</f>
        <v>32</v>
      </c>
      <c r="E12096" s="5">
        <f>IF(A12096=0,0,A12096*LABOR_HRS_WK_TOM*SEASON_WEEKS*(1+DIM_PCT_TOM)^A12096)</f>
        <v>9007.0660478574282</v>
      </c>
      <c r="F12096" s="5">
        <f>IF(B12096=0,0,B12096*LABOR_HRS_WK_CAR*SEASON_WEEKS*(1+DIM_PCT_CAR)^B12096)</f>
        <v>484.15997672866695</v>
      </c>
      <c r="G12096" s="5">
        <f>IF(C12096=0,0,C12096*LABOR_HRS_WK_MES*SEASON_WEEKS*(1+DIM_PCT_MES)^C12096)</f>
        <v>92.2640625</v>
      </c>
      <c r="H12096" s="5">
        <f>E12096+F12096+G12096</f>
        <v>9583.4900870860947</v>
      </c>
      <c r="I12096" s="5">
        <f>MIN(H12096,FARMER_HRS)</f>
        <v>720</v>
      </c>
      <c r="J12096" s="5">
        <f>MAX(0,H12096-FARMER_HRS)</f>
        <v>8863.4900870860947</v>
      </c>
      <c r="K12096" s="2">
        <f>I12096*FARMER_RATE+J12096*TEMP_WORKER_RATE</f>
        <v>178880.03623413359</v>
      </c>
      <c r="L12096" s="2">
        <f>A12096*PRICE_TOM+B12096*PRICE_CAR+C12096*PRICE_MES</f>
        <v>188928</v>
      </c>
      <c r="M12096" s="2">
        <f>A12096*FERT_BED_TOM+B12096*FERT_BED_CAR+C12096*FERT_BED_MES</f>
        <v>22880</v>
      </c>
      <c r="N12096" s="6">
        <f>IF(AND(D12096&lt;=TOTAL_BEDS,J12096&lt;=TEMP_WORKER_MAX*TEMP_WORKER_HRS),1,0)</f>
        <v>0</v>
      </c>
      <c r="O12096" s="2">
        <f>L12096-M12096-K12096-FIXED_COSTS</f>
        <v>-32832.036234133586</v>
      </c>
      <c r="P12096" s="2">
        <f>IF(N12096=1,O12096,"")</f>
      </c>
    </row>
    <row r="12097">
      <c r="A12097" s="6">
        <v>18</v>
      </c>
      <c r="B12097" s="6">
        <v>12</v>
      </c>
      <c r="C12097" s="6">
        <v>3</v>
      </c>
      <c r="D12097" s="6">
        <f>A12097+B12097+C12097</f>
        <v>33</v>
      </c>
      <c r="E12097" s="5">
        <f>IF(A12097=0,0,A12097*LABOR_HRS_WK_TOM*SEASON_WEEKS*(1+DIM_PCT_TOM)^A12097)</f>
        <v>9007.0660478574282</v>
      </c>
      <c r="F12097" s="5">
        <f>IF(B12097=0,0,B12097*LABOR_HRS_WK_CAR*SEASON_WEEKS*(1+DIM_PCT_CAR)^B12097)</f>
        <v>484.15997672866695</v>
      </c>
      <c r="G12097" s="5">
        <f>IF(C12097=0,0,C12097*LABOR_HRS_WK_MES*SEASON_WEEKS*(1+DIM_PCT_MES)^C12097)</f>
        <v>140.12604492187498</v>
      </c>
      <c r="H12097" s="5">
        <f>E12097+F12097+G12097</f>
        <v>9631.35206950797</v>
      </c>
      <c r="I12097" s="5">
        <f>MIN(H12097,FARMER_HRS)</f>
        <v>720</v>
      </c>
      <c r="J12097" s="5">
        <f>MAX(0,H12097-FARMER_HRS)</f>
        <v>8911.35206950797</v>
      </c>
      <c r="K12097" s="2">
        <f>I12097*FARMER_RATE+J12097*TEMP_WORKER_RATE</f>
        <v>179710.9734289578</v>
      </c>
      <c r="L12097" s="2">
        <f>A12097*PRICE_TOM+B12097*PRICE_CAR+C12097*PRICE_MES</f>
        <v>191628</v>
      </c>
      <c r="M12097" s="2">
        <f>A12097*FERT_BED_TOM+B12097*FERT_BED_CAR+C12097*FERT_BED_MES</f>
        <v>23760</v>
      </c>
      <c r="N12097" s="6">
        <f>IF(AND(D12097&lt;=TOTAL_BEDS,J12097&lt;=TEMP_WORKER_MAX*TEMP_WORKER_HRS),1,0)</f>
        <v>0</v>
      </c>
      <c r="O12097" s="2">
        <f>L12097-M12097-K12097-FIXED_COSTS</f>
        <v>-31842.973428957805</v>
      </c>
      <c r="P12097" s="2">
        <f>IF(N12097=1,O12097,"")</f>
      </c>
    </row>
    <row r="12098">
      <c r="A12098" s="6">
        <v>18</v>
      </c>
      <c r="B12098" s="6">
        <v>12</v>
      </c>
      <c r="C12098" s="6">
        <v>4</v>
      </c>
      <c r="D12098" s="6">
        <f>A12098+B12098+C12098</f>
        <v>34</v>
      </c>
      <c r="E12098" s="5">
        <f>IF(A12098=0,0,A12098*LABOR_HRS_WK_TOM*SEASON_WEEKS*(1+DIM_PCT_TOM)^A12098)</f>
        <v>9007.0660478574282</v>
      </c>
      <c r="F12098" s="5">
        <f>IF(B12098=0,0,B12098*LABOR_HRS_WK_CAR*SEASON_WEEKS*(1+DIM_PCT_CAR)^B12098)</f>
        <v>484.15997672866695</v>
      </c>
      <c r="G12098" s="5">
        <f>IF(C12098=0,0,C12098*LABOR_HRS_WK_MES*SEASON_WEEKS*(1+DIM_PCT_MES)^C12098)</f>
        <v>189.17016064453119</v>
      </c>
      <c r="H12098" s="5">
        <f>E12098+F12098+G12098</f>
        <v>9680.3961852306256</v>
      </c>
      <c r="I12098" s="5">
        <f>MIN(H12098,FARMER_HRS)</f>
        <v>720</v>
      </c>
      <c r="J12098" s="5">
        <f>MAX(0,H12098-FARMER_HRS)</f>
        <v>8960.3961852306256</v>
      </c>
      <c r="K12098" s="2">
        <f>I12098*FARMER_RATE+J12098*TEMP_WORKER_RATE</f>
        <v>180562.43377136503</v>
      </c>
      <c r="L12098" s="2">
        <f>A12098*PRICE_TOM+B12098*PRICE_CAR+C12098*PRICE_MES</f>
        <v>194328</v>
      </c>
      <c r="M12098" s="2">
        <f>A12098*FERT_BED_TOM+B12098*FERT_BED_CAR+C12098*FERT_BED_MES</f>
        <v>24640</v>
      </c>
      <c r="N12098" s="6">
        <f>IF(AND(D12098&lt;=TOTAL_BEDS,J12098&lt;=TEMP_WORKER_MAX*TEMP_WORKER_HRS),1,0)</f>
        <v>0</v>
      </c>
      <c r="O12098" s="2">
        <f>L12098-M12098-K12098-FIXED_COSTS</f>
        <v>-30874.433771365031</v>
      </c>
      <c r="P12098" s="2">
        <f>IF(N12098=1,O12098,"")</f>
      </c>
    </row>
    <row r="12099">
      <c r="A12099" s="6">
        <v>18</v>
      </c>
      <c r="B12099" s="6">
        <v>12</v>
      </c>
      <c r="C12099" s="6">
        <v>5</v>
      </c>
      <c r="D12099" s="6">
        <f>A12099+B12099+C12099</f>
        <v>35</v>
      </c>
      <c r="E12099" s="5">
        <f>IF(A12099=0,0,A12099*LABOR_HRS_WK_TOM*SEASON_WEEKS*(1+DIM_PCT_TOM)^A12099)</f>
        <v>9007.0660478574282</v>
      </c>
      <c r="F12099" s="5">
        <f>IF(B12099=0,0,B12099*LABOR_HRS_WK_CAR*SEASON_WEEKS*(1+DIM_PCT_CAR)^B12099)</f>
        <v>484.15997672866695</v>
      </c>
      <c r="G12099" s="5">
        <f>IF(C12099=0,0,C12099*LABOR_HRS_WK_MES*SEASON_WEEKS*(1+DIM_PCT_MES)^C12099)</f>
        <v>239.41848456573481</v>
      </c>
      <c r="H12099" s="5">
        <f>E12099+F12099+G12099</f>
        <v>9730.644509151829</v>
      </c>
      <c r="I12099" s="5">
        <f>MIN(H12099,FARMER_HRS)</f>
        <v>720</v>
      </c>
      <c r="J12099" s="5">
        <f>MAX(0,H12099-FARMER_HRS)</f>
        <v>9010.644509151829</v>
      </c>
      <c r="K12099" s="2">
        <f>I12099*FARMER_RATE+J12099*TEMP_WORKER_RATE</f>
        <v>181434.80050610815</v>
      </c>
      <c r="L12099" s="2">
        <f>A12099*PRICE_TOM+B12099*PRICE_CAR+C12099*PRICE_MES</f>
        <v>197028</v>
      </c>
      <c r="M12099" s="2">
        <f>A12099*FERT_BED_TOM+B12099*FERT_BED_CAR+C12099*FERT_BED_MES</f>
        <v>25520</v>
      </c>
      <c r="N12099" s="6">
        <f>IF(AND(D12099&lt;=TOTAL_BEDS,J12099&lt;=TEMP_WORKER_MAX*TEMP_WORKER_HRS),1,0)</f>
        <v>0</v>
      </c>
      <c r="O12099" s="2">
        <f>L12099-M12099-K12099-FIXED_COSTS</f>
        <v>-29926.800506108149</v>
      </c>
      <c r="P12099" s="2">
        <f>IF(N12099=1,O12099,"")</f>
      </c>
    </row>
    <row r="12100">
      <c r="A12100" s="6">
        <v>18</v>
      </c>
      <c r="B12100" s="6">
        <v>12</v>
      </c>
      <c r="C12100" s="6">
        <v>6</v>
      </c>
      <c r="D12100" s="6">
        <f>A12100+B12100+C12100</f>
        <v>36</v>
      </c>
      <c r="E12100" s="5">
        <f>IF(A12100=0,0,A12100*LABOR_HRS_WK_TOM*SEASON_WEEKS*(1+DIM_PCT_TOM)^A12100)</f>
        <v>9007.0660478574282</v>
      </c>
      <c r="F12100" s="5">
        <f>IF(B12100=0,0,B12100*LABOR_HRS_WK_CAR*SEASON_WEEKS*(1+DIM_PCT_CAR)^B12100)</f>
        <v>484.15997672866695</v>
      </c>
      <c r="G12100" s="5">
        <f>IF(C12100=0,0,C12100*LABOR_HRS_WK_MES*SEASON_WEEKS*(1+DIM_PCT_MES)^C12100)</f>
        <v>290.89345874736773</v>
      </c>
      <c r="H12100" s="5">
        <f>E12100+F12100+G12100</f>
        <v>9782.119483333463</v>
      </c>
      <c r="I12100" s="5">
        <f>MIN(H12100,FARMER_HRS)</f>
        <v>720</v>
      </c>
      <c r="J12100" s="5">
        <f>MAX(0,H12100-FARMER_HRS)</f>
        <v>9062.119483333463</v>
      </c>
      <c r="K12100" s="2">
        <f>I12100*FARMER_RATE+J12100*TEMP_WORKER_RATE</f>
        <v>182328.46325231707</v>
      </c>
      <c r="L12100" s="2">
        <f>A12100*PRICE_TOM+B12100*PRICE_CAR+C12100*PRICE_MES</f>
        <v>199728</v>
      </c>
      <c r="M12100" s="2">
        <f>A12100*FERT_BED_TOM+B12100*FERT_BED_CAR+C12100*FERT_BED_MES</f>
        <v>26400</v>
      </c>
      <c r="N12100" s="6">
        <f>IF(AND(D12100&lt;=TOTAL_BEDS,J12100&lt;=TEMP_WORKER_MAX*TEMP_WORKER_HRS),1,0)</f>
        <v>0</v>
      </c>
      <c r="O12100" s="2">
        <f>L12100-M12100-K12100-FIXED_COSTS</f>
        <v>-29000.463252317073</v>
      </c>
      <c r="P12100" s="2">
        <f>IF(N12100=1,O12100,"")</f>
      </c>
    </row>
    <row r="12101">
      <c r="A12101" s="6">
        <v>18</v>
      </c>
      <c r="B12101" s="6">
        <v>12</v>
      </c>
      <c r="C12101" s="6">
        <v>7</v>
      </c>
      <c r="D12101" s="6">
        <f>A12101+B12101+C12101</f>
        <v>37</v>
      </c>
      <c r="E12101" s="5">
        <f>IF(A12101=0,0,A12101*LABOR_HRS_WK_TOM*SEASON_WEEKS*(1+DIM_PCT_TOM)^A12101)</f>
        <v>9007.0660478574282</v>
      </c>
      <c r="F12101" s="5">
        <f>IF(B12101=0,0,B12101*LABOR_HRS_WK_CAR*SEASON_WEEKS*(1+DIM_PCT_CAR)^B12101)</f>
        <v>484.15997672866695</v>
      </c>
      <c r="G12101" s="5">
        <f>IF(C12101=0,0,C12101*LABOR_HRS_WK_MES*SEASON_WEEKS*(1+DIM_PCT_MES)^C12101)</f>
        <v>343.61789814532818</v>
      </c>
      <c r="H12101" s="5">
        <f>E12101+F12101+G12101</f>
        <v>9834.8439227314229</v>
      </c>
      <c r="I12101" s="5">
        <f>MIN(H12101,FARMER_HRS)</f>
        <v>720</v>
      </c>
      <c r="J12101" s="5">
        <f>MAX(0,H12101-FARMER_HRS)</f>
        <v>9114.8439227314229</v>
      </c>
      <c r="K12101" s="2">
        <f>I12101*FARMER_RATE+J12101*TEMP_WORKER_RATE</f>
        <v>183243.8181029761</v>
      </c>
      <c r="L12101" s="2">
        <f>A12101*PRICE_TOM+B12101*PRICE_CAR+C12101*PRICE_MES</f>
        <v>202428</v>
      </c>
      <c r="M12101" s="2">
        <f>A12101*FERT_BED_TOM+B12101*FERT_BED_CAR+C12101*FERT_BED_MES</f>
        <v>27280</v>
      </c>
      <c r="N12101" s="6">
        <f>IF(AND(D12101&lt;=TOTAL_BEDS,J12101&lt;=TEMP_WORKER_MAX*TEMP_WORKER_HRS),1,0)</f>
        <v>0</v>
      </c>
      <c r="O12101" s="2">
        <f>L12101-M12101-K12101-FIXED_COSTS</f>
        <v>-28095.818102976104</v>
      </c>
      <c r="P12101" s="2">
        <f>IF(N12101=1,O12101,"")</f>
      </c>
    </row>
    <row r="12102">
      <c r="A12102" s="6">
        <v>18</v>
      </c>
      <c r="B12102" s="6">
        <v>12</v>
      </c>
      <c r="C12102" s="6">
        <v>8</v>
      </c>
      <c r="D12102" s="6">
        <f>A12102+B12102+C12102</f>
        <v>38</v>
      </c>
      <c r="E12102" s="5">
        <f>IF(A12102=0,0,A12102*LABOR_HRS_WK_TOM*SEASON_WEEKS*(1+DIM_PCT_TOM)^A12102)</f>
        <v>9007.0660478574282</v>
      </c>
      <c r="F12102" s="5">
        <f>IF(B12102=0,0,B12102*LABOR_HRS_WK_CAR*SEASON_WEEKS*(1+DIM_PCT_CAR)^B12102)</f>
        <v>484.15997672866695</v>
      </c>
      <c r="G12102" s="5">
        <f>IF(C12102=0,0,C12102*LABOR_HRS_WK_MES*SEASON_WEEKS*(1+DIM_PCT_MES)^C12102)</f>
        <v>397.61499642530833</v>
      </c>
      <c r="H12102" s="5">
        <f>E12102+F12102+G12102</f>
        <v>9888.8410210114034</v>
      </c>
      <c r="I12102" s="5">
        <f>MIN(H12102,FARMER_HRS)</f>
        <v>720</v>
      </c>
      <c r="J12102" s="5">
        <f>MAX(0,H12102-FARMER_HRS)</f>
        <v>9168.8410210114034</v>
      </c>
      <c r="K12102" s="2">
        <f>I12102*FARMER_RATE+J12102*TEMP_WORKER_RATE</f>
        <v>184181.26772589242</v>
      </c>
      <c r="L12102" s="2">
        <f>A12102*PRICE_TOM+B12102*PRICE_CAR+C12102*PRICE_MES</f>
        <v>205128</v>
      </c>
      <c r="M12102" s="2">
        <f>A12102*FERT_BED_TOM+B12102*FERT_BED_CAR+C12102*FERT_BED_MES</f>
        <v>28160</v>
      </c>
      <c r="N12102" s="6">
        <f>IF(AND(D12102&lt;=TOTAL_BEDS,J12102&lt;=TEMP_WORKER_MAX*TEMP_WORKER_HRS),1,0)</f>
        <v>0</v>
      </c>
      <c r="O12102" s="2">
        <f>L12102-M12102-K12102-FIXED_COSTS</f>
        <v>-27213.267725892423</v>
      </c>
      <c r="P12102" s="2">
        <f>IF(N12102=1,O12102,"")</f>
      </c>
    </row>
    <row r="12103">
      <c r="A12103" s="6">
        <v>18</v>
      </c>
      <c r="B12103" s="6">
        <v>12</v>
      </c>
      <c r="C12103" s="6">
        <v>9</v>
      </c>
      <c r="D12103" s="6">
        <f>A12103+B12103+C12103</f>
        <v>39</v>
      </c>
      <c r="E12103" s="5">
        <f>IF(A12103=0,0,A12103*LABOR_HRS_WK_TOM*SEASON_WEEKS*(1+DIM_PCT_TOM)^A12103)</f>
        <v>9007.0660478574282</v>
      </c>
      <c r="F12103" s="5">
        <f>IF(B12103=0,0,B12103*LABOR_HRS_WK_CAR*SEASON_WEEKS*(1+DIM_PCT_CAR)^B12103)</f>
        <v>484.15997672866695</v>
      </c>
      <c r="G12103" s="5">
        <f>IF(C12103=0,0,C12103*LABOR_HRS_WK_MES*SEASON_WEEKS*(1+DIM_PCT_MES)^C12103)</f>
        <v>452.90833186570273</v>
      </c>
      <c r="H12103" s="5">
        <f>E12103+F12103+G12103</f>
        <v>9944.1343564517974</v>
      </c>
      <c r="I12103" s="5">
        <f>MIN(H12103,FARMER_HRS)</f>
        <v>720</v>
      </c>
      <c r="J12103" s="5">
        <f>MAX(0,H12103-FARMER_HRS)</f>
        <v>9224.1343564517974</v>
      </c>
      <c r="K12103" s="2">
        <f>I12103*FARMER_RATE+J12103*TEMP_WORKER_RATE</f>
        <v>185141.22146617703</v>
      </c>
      <c r="L12103" s="2">
        <f>A12103*PRICE_TOM+B12103*PRICE_CAR+C12103*PRICE_MES</f>
        <v>207828</v>
      </c>
      <c r="M12103" s="2">
        <f>A12103*FERT_BED_TOM+B12103*FERT_BED_CAR+C12103*FERT_BED_MES</f>
        <v>29040</v>
      </c>
      <c r="N12103" s="6">
        <f>IF(AND(D12103&lt;=TOTAL_BEDS,J12103&lt;=TEMP_WORKER_MAX*TEMP_WORKER_HRS),1,0)</f>
        <v>0</v>
      </c>
      <c r="O12103" s="2">
        <f>L12103-M12103-K12103-FIXED_COSTS</f>
        <v>-26353.221466177027</v>
      </c>
      <c r="P12103" s="2">
        <f>IF(N12103=1,O12103,"")</f>
      </c>
    </row>
    <row r="12104">
      <c r="A12104" s="6">
        <v>18</v>
      </c>
      <c r="B12104" s="6">
        <v>12</v>
      </c>
      <c r="C12104" s="6">
        <v>10</v>
      </c>
      <c r="D12104" s="6">
        <f>A12104+B12104+C12104</f>
        <v>40</v>
      </c>
      <c r="E12104" s="5">
        <f>IF(A12104=0,0,A12104*LABOR_HRS_WK_TOM*SEASON_WEEKS*(1+DIM_PCT_TOM)^A12104)</f>
        <v>9007.0660478574282</v>
      </c>
      <c r="F12104" s="5">
        <f>IF(B12104=0,0,B12104*LABOR_HRS_WK_CAR*SEASON_WEEKS*(1+DIM_PCT_CAR)^B12104)</f>
        <v>484.15997672866695</v>
      </c>
      <c r="G12104" s="5">
        <f>IF(C12104=0,0,C12104*LABOR_HRS_WK_MES*SEASON_WEEKS*(1+DIM_PCT_MES)^C12104)</f>
        <v>509.52187334891551</v>
      </c>
      <c r="H12104" s="5">
        <f>E12104+F12104+G12104</f>
        <v>10000.747897935009</v>
      </c>
      <c r="I12104" s="5">
        <f>MIN(H12104,FARMER_HRS)</f>
        <v>720</v>
      </c>
      <c r="J12104" s="5">
        <f>MAX(0,H12104-FARMER_HRS)</f>
        <v>9280.747897935009</v>
      </c>
      <c r="K12104" s="2">
        <f>I12104*FARMER_RATE+J12104*TEMP_WORKER_RATE</f>
        <v>186124.09545026056</v>
      </c>
      <c r="L12104" s="2">
        <f>A12104*PRICE_TOM+B12104*PRICE_CAR+C12104*PRICE_MES</f>
        <v>210528</v>
      </c>
      <c r="M12104" s="2">
        <f>A12104*FERT_BED_TOM+B12104*FERT_BED_CAR+C12104*FERT_BED_MES</f>
        <v>29920</v>
      </c>
      <c r="N12104" s="6">
        <f>IF(AND(D12104&lt;=TOTAL_BEDS,J12104&lt;=TEMP_WORKER_MAX*TEMP_WORKER_HRS),1,0)</f>
        <v>0</v>
      </c>
      <c r="O12104" s="2">
        <f>L12104-M12104-K12104-FIXED_COSTS</f>
        <v>-25516.09545026056</v>
      </c>
      <c r="P12104" s="2">
        <f>IF(N12104=1,O12104,"")</f>
      </c>
    </row>
    <row r="12105">
      <c r="A12105" s="6">
        <v>18</v>
      </c>
      <c r="B12105" s="6">
        <v>12</v>
      </c>
      <c r="C12105" s="6">
        <v>11</v>
      </c>
      <c r="D12105" s="6">
        <f>A12105+B12105+C12105</f>
        <v>41</v>
      </c>
      <c r="E12105" s="5">
        <f>IF(A12105=0,0,A12105*LABOR_HRS_WK_TOM*SEASON_WEEKS*(1+DIM_PCT_TOM)^A12105)</f>
        <v>9007.0660478574282</v>
      </c>
      <c r="F12105" s="5">
        <f>IF(B12105=0,0,B12105*LABOR_HRS_WK_CAR*SEASON_WEEKS*(1+DIM_PCT_CAR)^B12105)</f>
        <v>484.15997672866695</v>
      </c>
      <c r="G12105" s="5">
        <f>IF(C12105=0,0,C12105*LABOR_HRS_WK_MES*SEASON_WEEKS*(1+DIM_PCT_MES)^C12105)</f>
        <v>567.47998644235463</v>
      </c>
      <c r="H12105" s="5">
        <f>E12105+F12105+G12105</f>
        <v>10058.706011028449</v>
      </c>
      <c r="I12105" s="5">
        <f>MIN(H12105,FARMER_HRS)</f>
        <v>720</v>
      </c>
      <c r="J12105" s="5">
        <f>MAX(0,H12105-FARMER_HRS)</f>
        <v>9338.70601102845</v>
      </c>
      <c r="K12105" s="2">
        <f>I12105*FARMER_RATE+J12105*TEMP_WORKER_RATE</f>
        <v>187130.31269146613</v>
      </c>
      <c r="L12105" s="2">
        <f>A12105*PRICE_TOM+B12105*PRICE_CAR+C12105*PRICE_MES</f>
        <v>213228</v>
      </c>
      <c r="M12105" s="2">
        <f>A12105*FERT_BED_TOM+B12105*FERT_BED_CAR+C12105*FERT_BED_MES</f>
        <v>30800</v>
      </c>
      <c r="N12105" s="6">
        <f>IF(AND(D12105&lt;=TOTAL_BEDS,J12105&lt;=TEMP_WORKER_MAX*TEMP_WORKER_HRS),1,0)</f>
        <v>0</v>
      </c>
      <c r="O12105" s="2">
        <f>L12105-M12105-K12105-FIXED_COSTS</f>
        <v>-24702.312691466126</v>
      </c>
      <c r="P12105" s="2">
        <f>IF(N12105=1,O12105,"")</f>
      </c>
    </row>
    <row r="12106">
      <c r="A12106" s="6">
        <v>18</v>
      </c>
      <c r="B12106" s="6">
        <v>12</v>
      </c>
      <c r="C12106" s="6">
        <v>12</v>
      </c>
      <c r="D12106" s="6">
        <f>A12106+B12106+C12106</f>
        <v>42</v>
      </c>
      <c r="E12106" s="5">
        <f>IF(A12106=0,0,A12106*LABOR_HRS_WK_TOM*SEASON_WEEKS*(1+DIM_PCT_TOM)^A12106)</f>
        <v>9007.0660478574282</v>
      </c>
      <c r="F12106" s="5">
        <f>IF(B12106=0,0,B12106*LABOR_HRS_WK_CAR*SEASON_WEEKS*(1+DIM_PCT_CAR)^B12106)</f>
        <v>484.15997672866695</v>
      </c>
      <c r="G12106" s="5">
        <f>IF(C12106=0,0,C12106*LABOR_HRS_WK_MES*SEASON_WEEKS*(1+DIM_PCT_MES)^C12106)</f>
        <v>626.807439570419</v>
      </c>
      <c r="H12106" s="5">
        <f>E12106+F12106+G12106</f>
        <v>10118.033464156513</v>
      </c>
      <c r="I12106" s="5">
        <f>MIN(H12106,FARMER_HRS)</f>
        <v>720</v>
      </c>
      <c r="J12106" s="5">
        <f>MAX(0,H12106-FARMER_HRS)</f>
        <v>9398.0334641565132</v>
      </c>
      <c r="K12106" s="2">
        <f>I12106*FARMER_RATE+J12106*TEMP_WORKER_RATE</f>
        <v>188160.30319716167</v>
      </c>
      <c r="L12106" s="2">
        <f>A12106*PRICE_TOM+B12106*PRICE_CAR+C12106*PRICE_MES</f>
        <v>215928</v>
      </c>
      <c r="M12106" s="2">
        <f>A12106*FERT_BED_TOM+B12106*FERT_BED_CAR+C12106*FERT_BED_MES</f>
        <v>31680</v>
      </c>
      <c r="N12106" s="6">
        <f>IF(AND(D12106&lt;=TOTAL_BEDS,J12106&lt;=TEMP_WORKER_MAX*TEMP_WORKER_HRS),1,0)</f>
        <v>0</v>
      </c>
      <c r="O12106" s="2">
        <f>L12106-M12106-K12106-FIXED_COSTS</f>
        <v>-23912.303197161673</v>
      </c>
      <c r="P12106" s="2">
        <f>IF(N12106=1,O12106,"")</f>
      </c>
    </row>
    <row r="12107">
      <c r="A12107" s="6">
        <v>18</v>
      </c>
      <c r="B12107" s="6">
        <v>12</v>
      </c>
      <c r="C12107" s="6">
        <v>13</v>
      </c>
      <c r="D12107" s="6">
        <f>A12107+B12107+C12107</f>
        <v>43</v>
      </c>
      <c r="E12107" s="5">
        <f>IF(A12107=0,0,A12107*LABOR_HRS_WK_TOM*SEASON_WEEKS*(1+DIM_PCT_TOM)^A12107)</f>
        <v>9007.0660478574282</v>
      </c>
      <c r="F12107" s="5">
        <f>IF(B12107=0,0,B12107*LABOR_HRS_WK_CAR*SEASON_WEEKS*(1+DIM_PCT_CAR)^B12107)</f>
        <v>484.15997672866695</v>
      </c>
      <c r="G12107" s="5">
        <f>IF(C12107=0,0,C12107*LABOR_HRS_WK_MES*SEASON_WEEKS*(1+DIM_PCT_MES)^C12107)</f>
        <v>687.52941027880331</v>
      </c>
      <c r="H12107" s="5">
        <f>E12107+F12107+G12107</f>
        <v>10178.755434864897</v>
      </c>
      <c r="I12107" s="5">
        <f>MIN(H12107,FARMER_HRS)</f>
        <v>720</v>
      </c>
      <c r="J12107" s="5">
        <f>MAX(0,H12107-FARMER_HRS)</f>
        <v>9458.7554348648973</v>
      </c>
      <c r="K12107" s="2">
        <f>I12107*FARMER_RATE+J12107*TEMP_WORKER_RATE</f>
        <v>189214.50407751556</v>
      </c>
      <c r="L12107" s="2">
        <f>A12107*PRICE_TOM+B12107*PRICE_CAR+C12107*PRICE_MES</f>
        <v>218628</v>
      </c>
      <c r="M12107" s="2">
        <f>A12107*FERT_BED_TOM+B12107*FERT_BED_CAR+C12107*FERT_BED_MES</f>
        <v>32560</v>
      </c>
      <c r="N12107" s="6">
        <f>IF(AND(D12107&lt;=TOTAL_BEDS,J12107&lt;=TEMP_WORKER_MAX*TEMP_WORKER_HRS),1,0)</f>
        <v>0</v>
      </c>
      <c r="O12107" s="2">
        <f>L12107-M12107-K12107-FIXED_COSTS</f>
        <v>-23146.504077515565</v>
      </c>
      <c r="P12107" s="2">
        <f>IF(N12107=1,O12107,"")</f>
      </c>
    </row>
    <row r="12108">
      <c r="A12108" s="6">
        <v>18</v>
      </c>
      <c r="B12108" s="6">
        <v>12</v>
      </c>
      <c r="C12108" s="6">
        <v>14</v>
      </c>
      <c r="D12108" s="6">
        <f>A12108+B12108+C12108</f>
        <v>44</v>
      </c>
      <c r="E12108" s="5">
        <f>IF(A12108=0,0,A12108*LABOR_HRS_WK_TOM*SEASON_WEEKS*(1+DIM_PCT_TOM)^A12108)</f>
        <v>9007.0660478574282</v>
      </c>
      <c r="F12108" s="5">
        <f>IF(B12108=0,0,B12108*LABOR_HRS_WK_CAR*SEASON_WEEKS*(1+DIM_PCT_CAR)^B12108)</f>
        <v>484.15997672866695</v>
      </c>
      <c r="G12108" s="5">
        <f>IF(C12108=0,0,C12108*LABOR_HRS_WK_MES*SEASON_WEEKS*(1+DIM_PCT_MES)^C12108)</f>
        <v>749.67149159246435</v>
      </c>
      <c r="H12108" s="5">
        <f>E12108+F12108+G12108</f>
        <v>10240.897516178558</v>
      </c>
      <c r="I12108" s="5">
        <f>MIN(H12108,FARMER_HRS)</f>
        <v>720</v>
      </c>
      <c r="J12108" s="5">
        <f>MAX(0,H12108-FARMER_HRS)</f>
        <v>9520.8975161785584</v>
      </c>
      <c r="K12108" s="2">
        <f>I12108*FARMER_RATE+J12108*TEMP_WORKER_RATE</f>
        <v>190293.35965587775</v>
      </c>
      <c r="L12108" s="2">
        <f>A12108*PRICE_TOM+B12108*PRICE_CAR+C12108*PRICE_MES</f>
        <v>221328</v>
      </c>
      <c r="M12108" s="2">
        <f>A12108*FERT_BED_TOM+B12108*FERT_BED_CAR+C12108*FERT_BED_MES</f>
        <v>33440</v>
      </c>
      <c r="N12108" s="6">
        <f>IF(AND(D12108&lt;=TOTAL_BEDS,J12108&lt;=TEMP_WORKER_MAX*TEMP_WORKER_HRS),1,0)</f>
        <v>0</v>
      </c>
      <c r="O12108" s="2">
        <f>L12108-M12108-K12108-FIXED_COSTS</f>
        <v>-22405.35965587775</v>
      </c>
      <c r="P12108" s="2">
        <f>IF(N12108=1,O12108,"")</f>
      </c>
    </row>
    <row r="12109">
      <c r="A12109" s="6">
        <v>18</v>
      </c>
      <c r="B12109" s="6">
        <v>12</v>
      </c>
      <c r="C12109" s="6">
        <v>15</v>
      </c>
      <c r="D12109" s="6">
        <f>A12109+B12109+C12109</f>
        <v>45</v>
      </c>
      <c r="E12109" s="5">
        <f>IF(A12109=0,0,A12109*LABOR_HRS_WK_TOM*SEASON_WEEKS*(1+DIM_PCT_TOM)^A12109)</f>
        <v>9007.0660478574282</v>
      </c>
      <c r="F12109" s="5">
        <f>IF(B12109=0,0,B12109*LABOR_HRS_WK_CAR*SEASON_WEEKS*(1+DIM_PCT_CAR)^B12109)</f>
        <v>484.15997672866695</v>
      </c>
      <c r="G12109" s="5">
        <f>IF(C12109=0,0,C12109*LABOR_HRS_WK_MES*SEASON_WEEKS*(1+DIM_PCT_MES)^C12109)</f>
        <v>813.25969846861074</v>
      </c>
      <c r="H12109" s="5">
        <f>E12109+F12109+G12109</f>
        <v>10304.485723054706</v>
      </c>
      <c r="I12109" s="5">
        <f>MIN(H12109,FARMER_HRS)</f>
        <v>720</v>
      </c>
      <c r="J12109" s="5">
        <f>MAX(0,H12109-FARMER_HRS)</f>
        <v>9584.4857230547059</v>
      </c>
      <c r="K12109" s="2">
        <f>I12109*FARMER_RATE+J12109*TEMP_WORKER_RATE</f>
        <v>191397.32158081085</v>
      </c>
      <c r="L12109" s="2">
        <f>A12109*PRICE_TOM+B12109*PRICE_CAR+C12109*PRICE_MES</f>
        <v>224028</v>
      </c>
      <c r="M12109" s="2">
        <f>A12109*FERT_BED_TOM+B12109*FERT_BED_CAR+C12109*FERT_BED_MES</f>
        <v>34320</v>
      </c>
      <c r="N12109" s="6">
        <f>IF(AND(D12109&lt;=TOTAL_BEDS,J12109&lt;=TEMP_WORKER_MAX*TEMP_WORKER_HRS),1,0)</f>
        <v>0</v>
      </c>
      <c r="O12109" s="2">
        <f>L12109-M12109-K12109-FIXED_COSTS</f>
        <v>-21689.321580810851</v>
      </c>
      <c r="P12109" s="2">
        <f>IF(N12109=1,O12109,"")</f>
      </c>
    </row>
    <row r="12110">
      <c r="A12110" s="6">
        <v>18</v>
      </c>
      <c r="B12110" s="6">
        <v>12</v>
      </c>
      <c r="C12110" s="6">
        <v>16</v>
      </c>
      <c r="D12110" s="6">
        <f>A12110+B12110+C12110</f>
        <v>46</v>
      </c>
      <c r="E12110" s="5">
        <f>IF(A12110=0,0,A12110*LABOR_HRS_WK_TOM*SEASON_WEEKS*(1+DIM_PCT_TOM)^A12110)</f>
        <v>9007.0660478574282</v>
      </c>
      <c r="F12110" s="5">
        <f>IF(B12110=0,0,B12110*LABOR_HRS_WK_CAR*SEASON_WEEKS*(1+DIM_PCT_CAR)^B12110)</f>
        <v>484.15997672866695</v>
      </c>
      <c r="G12110" s="5">
        <f>IF(C12110=0,0,C12110*LABOR_HRS_WK_MES*SEASON_WEEKS*(1+DIM_PCT_MES)^C12110)</f>
        <v>878.32047434609967</v>
      </c>
      <c r="H12110" s="5">
        <f>E12110+F12110+G12110</f>
        <v>10369.546498932194</v>
      </c>
      <c r="I12110" s="5">
        <f>MIN(H12110,FARMER_HRS)</f>
        <v>720</v>
      </c>
      <c r="J12110" s="5">
        <f>MAX(0,H12110-FARMER_HRS)</f>
        <v>9649.5464989321936</v>
      </c>
      <c r="K12110" s="2">
        <f>I12110*FARMER_RATE+J12110*TEMP_WORKER_RATE</f>
        <v>192526.84893979502</v>
      </c>
      <c r="L12110" s="2">
        <f>A12110*PRICE_TOM+B12110*PRICE_CAR+C12110*PRICE_MES</f>
        <v>226728</v>
      </c>
      <c r="M12110" s="2">
        <f>A12110*FERT_BED_TOM+B12110*FERT_BED_CAR+C12110*FERT_BED_MES</f>
        <v>35200</v>
      </c>
      <c r="N12110" s="6">
        <f>IF(AND(D12110&lt;=TOTAL_BEDS,J12110&lt;=TEMP_WORKER_MAX*TEMP_WORKER_HRS),1,0)</f>
        <v>0</v>
      </c>
      <c r="O12110" s="2">
        <f>L12110-M12110-K12110-FIXED_COSTS</f>
        <v>-20998.848939795018</v>
      </c>
      <c r="P12110" s="2">
        <f>IF(N12110=1,O12110,"")</f>
      </c>
    </row>
    <row r="12111">
      <c r="A12111" s="6">
        <v>18</v>
      </c>
      <c r="B12111" s="6">
        <v>12</v>
      </c>
      <c r="C12111" s="6">
        <v>17</v>
      </c>
      <c r="D12111" s="6">
        <f>A12111+B12111+C12111</f>
        <v>47</v>
      </c>
      <c r="E12111" s="5">
        <f>IF(A12111=0,0,A12111*LABOR_HRS_WK_TOM*SEASON_WEEKS*(1+DIM_PCT_TOM)^A12111)</f>
        <v>9007.0660478574282</v>
      </c>
      <c r="F12111" s="5">
        <f>IF(B12111=0,0,B12111*LABOR_HRS_WK_CAR*SEASON_WEEKS*(1+DIM_PCT_CAR)^B12111)</f>
        <v>484.15997672866695</v>
      </c>
      <c r="G12111" s="5">
        <f>IF(C12111=0,0,C12111*LABOR_HRS_WK_MES*SEASON_WEEKS*(1+DIM_PCT_MES)^C12111)</f>
        <v>944.88069779263992</v>
      </c>
      <c r="H12111" s="5">
        <f>E12111+F12111+G12111</f>
        <v>10436.106722378734</v>
      </c>
      <c r="I12111" s="5">
        <f>MIN(H12111,FARMER_HRS)</f>
        <v>720</v>
      </c>
      <c r="J12111" s="5">
        <f>MAX(0,H12111-FARMER_HRS)</f>
        <v>9716.106722378734</v>
      </c>
      <c r="K12111" s="2">
        <f>I12111*FARMER_RATE+J12111*TEMP_WORKER_RATE</f>
        <v>193682.40837463079</v>
      </c>
      <c r="L12111" s="2">
        <f>A12111*PRICE_TOM+B12111*PRICE_CAR+C12111*PRICE_MES</f>
        <v>229428</v>
      </c>
      <c r="M12111" s="2">
        <f>A12111*FERT_BED_TOM+B12111*FERT_BED_CAR+C12111*FERT_BED_MES</f>
        <v>36080</v>
      </c>
      <c r="N12111" s="6">
        <f>IF(AND(D12111&lt;=TOTAL_BEDS,J12111&lt;=TEMP_WORKER_MAX*TEMP_WORKER_HRS),1,0)</f>
        <v>0</v>
      </c>
      <c r="O12111" s="2">
        <f>L12111-M12111-K12111-FIXED_COSTS</f>
        <v>-20334.408374630788</v>
      </c>
      <c r="P12111" s="2">
        <f>IF(N12111=1,O12111,"")</f>
      </c>
    </row>
    <row r="12112">
      <c r="A12112" s="6">
        <v>18</v>
      </c>
      <c r="B12112" s="6">
        <v>12</v>
      </c>
      <c r="C12112" s="6">
        <v>18</v>
      </c>
      <c r="D12112" s="6">
        <f>A12112+B12112+C12112</f>
        <v>48</v>
      </c>
      <c r="E12112" s="5">
        <f>IF(A12112=0,0,A12112*LABOR_HRS_WK_TOM*SEASON_WEEKS*(1+DIM_PCT_TOM)^A12112)</f>
        <v>9007.0660478574282</v>
      </c>
      <c r="F12112" s="5">
        <f>IF(B12112=0,0,B12112*LABOR_HRS_WK_CAR*SEASON_WEEKS*(1+DIM_PCT_CAR)^B12112)</f>
        <v>484.15997672866695</v>
      </c>
      <c r="G12112" s="5">
        <f>IF(C12112=0,0,C12112*LABOR_HRS_WK_MES*SEASON_WEEKS*(1+DIM_PCT_MES)^C12112)</f>
        <v>1012.9676892512272</v>
      </c>
      <c r="H12112" s="5">
        <f>E12112+F12112+G12112</f>
        <v>10504.193713837321</v>
      </c>
      <c r="I12112" s="5">
        <f>MIN(H12112,FARMER_HRS)</f>
        <v>720</v>
      </c>
      <c r="J12112" s="5">
        <f>MAX(0,H12112-FARMER_HRS)</f>
        <v>9784.1937138373214</v>
      </c>
      <c r="K12112" s="2">
        <f>I12112*FARMER_RATE+J12112*TEMP_WORKER_RATE</f>
        <v>194864.4741985646</v>
      </c>
      <c r="L12112" s="2">
        <f>A12112*PRICE_TOM+B12112*PRICE_CAR+C12112*PRICE_MES</f>
        <v>232128</v>
      </c>
      <c r="M12112" s="2">
        <f>A12112*FERT_BED_TOM+B12112*FERT_BED_CAR+C12112*FERT_BED_MES</f>
        <v>36960</v>
      </c>
      <c r="N12112" s="6">
        <f>IF(AND(D12112&lt;=TOTAL_BEDS,J12112&lt;=TEMP_WORKER_MAX*TEMP_WORKER_HRS),1,0)</f>
        <v>0</v>
      </c>
      <c r="O12112" s="2">
        <f>L12112-M12112-K12112-FIXED_COSTS</f>
        <v>-19696.474198564596</v>
      </c>
      <c r="P12112" s="2">
        <f>IF(N12112=1,O12112,"")</f>
      </c>
    </row>
    <row r="12113">
      <c r="A12113" s="6">
        <v>18</v>
      </c>
      <c r="B12113" s="6">
        <v>12</v>
      </c>
      <c r="C12113" s="6">
        <v>19</v>
      </c>
      <c r="D12113" s="6">
        <f>A12113+B12113+C12113</f>
        <v>49</v>
      </c>
      <c r="E12113" s="5">
        <f>IF(A12113=0,0,A12113*LABOR_HRS_WK_TOM*SEASON_WEEKS*(1+DIM_PCT_TOM)^A12113)</f>
        <v>9007.0660478574282</v>
      </c>
      <c r="F12113" s="5">
        <f>IF(B12113=0,0,B12113*LABOR_HRS_WK_CAR*SEASON_WEEKS*(1+DIM_PCT_CAR)^B12113)</f>
        <v>484.15997672866695</v>
      </c>
      <c r="G12113" s="5">
        <f>IF(C12113=0,0,C12113*LABOR_HRS_WK_MES*SEASON_WEEKS*(1+DIM_PCT_MES)^C12113)</f>
        <v>1082.6092178872491</v>
      </c>
      <c r="H12113" s="5">
        <f>E12113+F12113+G12113</f>
        <v>10573.835242473344</v>
      </c>
      <c r="I12113" s="5">
        <f>MIN(H12113,FARMER_HRS)</f>
        <v>720</v>
      </c>
      <c r="J12113" s="5">
        <f>MAX(0,H12113-FARMER_HRS)</f>
        <v>9853.8352424733439</v>
      </c>
      <c r="K12113" s="2">
        <f>I12113*FARMER_RATE+J12113*TEMP_WORKER_RATE</f>
        <v>196073.52851516221</v>
      </c>
      <c r="L12113" s="2">
        <f>A12113*PRICE_TOM+B12113*PRICE_CAR+C12113*PRICE_MES</f>
        <v>234828</v>
      </c>
      <c r="M12113" s="2">
        <f>A12113*FERT_BED_TOM+B12113*FERT_BED_CAR+C12113*FERT_BED_MES</f>
        <v>37840</v>
      </c>
      <c r="N12113" s="6">
        <f>IF(AND(D12113&lt;=TOTAL_BEDS,J12113&lt;=TEMP_WORKER_MAX*TEMP_WORKER_HRS),1,0)</f>
        <v>0</v>
      </c>
      <c r="O12113" s="2">
        <f>L12113-M12113-K12113-FIXED_COSTS</f>
        <v>-19085.528515162208</v>
      </c>
      <c r="P12113" s="2">
        <f>IF(N12113=1,O12113,"")</f>
      </c>
    </row>
    <row r="12114">
      <c r="A12114" s="6">
        <v>18</v>
      </c>
      <c r="B12114" s="6">
        <v>12</v>
      </c>
      <c r="C12114" s="6">
        <v>20</v>
      </c>
      <c r="D12114" s="6">
        <f>A12114+B12114+C12114</f>
        <v>50</v>
      </c>
      <c r="E12114" s="5">
        <f>IF(A12114=0,0,A12114*LABOR_HRS_WK_TOM*SEASON_WEEKS*(1+DIM_PCT_TOM)^A12114)</f>
        <v>9007.0660478574282</v>
      </c>
      <c r="F12114" s="5">
        <f>IF(B12114=0,0,B12114*LABOR_HRS_WK_CAR*SEASON_WEEKS*(1+DIM_PCT_CAR)^B12114)</f>
        <v>484.15997672866695</v>
      </c>
      <c r="G12114" s="5">
        <f>IF(C12114=0,0,C12114*LABOR_HRS_WK_MES*SEASON_WEEKS*(1+DIM_PCT_MES)^C12114)</f>
        <v>1153.8335085377259</v>
      </c>
      <c r="H12114" s="5">
        <f>E12114+F12114+G12114</f>
        <v>10645.05953312382</v>
      </c>
      <c r="I12114" s="5">
        <f>MIN(H12114,FARMER_HRS)</f>
        <v>720</v>
      </c>
      <c r="J12114" s="5">
        <f>MAX(0,H12114-FARMER_HRS)</f>
        <v>9925.05953312382</v>
      </c>
      <c r="K12114" s="2">
        <f>I12114*FARMER_RATE+J12114*TEMP_WORKER_RATE</f>
        <v>197310.06133895522</v>
      </c>
      <c r="L12114" s="2">
        <f>A12114*PRICE_TOM+B12114*PRICE_CAR+C12114*PRICE_MES</f>
        <v>237528</v>
      </c>
      <c r="M12114" s="2">
        <f>A12114*FERT_BED_TOM+B12114*FERT_BED_CAR+C12114*FERT_BED_MES</f>
        <v>38720</v>
      </c>
      <c r="N12114" s="6">
        <f>IF(AND(D12114&lt;=TOTAL_BEDS,J12114&lt;=TEMP_WORKER_MAX*TEMP_WORKER_HRS),1,0)</f>
        <v>0</v>
      </c>
      <c r="O12114" s="2">
        <f>L12114-M12114-K12114-FIXED_COSTS</f>
        <v>-18502.061338955216</v>
      </c>
      <c r="P12114" s="2">
        <f>IF(N12114=1,O12114,"")</f>
      </c>
    </row>
    <row r="12115">
      <c r="A12115" s="6">
        <v>18</v>
      </c>
      <c r="B12115" s="6">
        <v>12</v>
      </c>
      <c r="C12115" s="6">
        <v>21</v>
      </c>
      <c r="D12115" s="6">
        <f>A12115+B12115+C12115</f>
        <v>51</v>
      </c>
      <c r="E12115" s="5">
        <f>IF(A12115=0,0,A12115*LABOR_HRS_WK_TOM*SEASON_WEEKS*(1+DIM_PCT_TOM)^A12115)</f>
        <v>9007.0660478574282</v>
      </c>
      <c r="F12115" s="5">
        <f>IF(B12115=0,0,B12115*LABOR_HRS_WK_CAR*SEASON_WEEKS*(1+DIM_PCT_CAR)^B12115)</f>
        <v>484.15997672866695</v>
      </c>
      <c r="G12115" s="5">
        <f>IF(C12115=0,0,C12115*LABOR_HRS_WK_MES*SEASON_WEEKS*(1+DIM_PCT_MES)^C12115)</f>
        <v>1226.6692487641699</v>
      </c>
      <c r="H12115" s="5">
        <f>E12115+F12115+G12115</f>
        <v>10717.895273350265</v>
      </c>
      <c r="I12115" s="5">
        <f>MIN(H12115,FARMER_HRS)</f>
        <v>720</v>
      </c>
      <c r="J12115" s="5">
        <f>MAX(0,H12115-FARMER_HRS)</f>
        <v>9997.8952733502647</v>
      </c>
      <c r="K12115" s="2">
        <f>I12115*FARMER_RATE+J12115*TEMP_WORKER_RATE</f>
        <v>198574.57071788653</v>
      </c>
      <c r="L12115" s="2">
        <f>A12115*PRICE_TOM+B12115*PRICE_CAR+C12115*PRICE_MES</f>
        <v>240228</v>
      </c>
      <c r="M12115" s="2">
        <f>A12115*FERT_BED_TOM+B12115*FERT_BED_CAR+C12115*FERT_BED_MES</f>
        <v>39600</v>
      </c>
      <c r="N12115" s="6">
        <f>IF(AND(D12115&lt;=TOTAL_BEDS,J12115&lt;=TEMP_WORKER_MAX*TEMP_WORKER_HRS),1,0)</f>
        <v>0</v>
      </c>
      <c r="O12115" s="2">
        <f>L12115-M12115-K12115-FIXED_COSTS</f>
        <v>-17946.570717886527</v>
      </c>
      <c r="P12115" s="2">
        <f>IF(N12115=1,O12115,"")</f>
      </c>
    </row>
    <row r="12116">
      <c r="A12116" s="6">
        <v>18</v>
      </c>
      <c r="B12116" s="6">
        <v>12</v>
      </c>
      <c r="C12116" s="6">
        <v>22</v>
      </c>
      <c r="D12116" s="6">
        <f>A12116+B12116+C12116</f>
        <v>52</v>
      </c>
      <c r="E12116" s="5">
        <f>IF(A12116=0,0,A12116*LABOR_HRS_WK_TOM*SEASON_WEEKS*(1+DIM_PCT_TOM)^A12116)</f>
        <v>9007.0660478574282</v>
      </c>
      <c r="F12116" s="5">
        <f>IF(B12116=0,0,B12116*LABOR_HRS_WK_CAR*SEASON_WEEKS*(1+DIM_PCT_CAR)^B12116)</f>
        <v>484.15997672866695</v>
      </c>
      <c r="G12116" s="5">
        <f>IF(C12116=0,0,C12116*LABOR_HRS_WK_MES*SEASON_WEEKS*(1+DIM_PCT_MES)^C12116)</f>
        <v>1301.1455960105659</v>
      </c>
      <c r="H12116" s="5">
        <f>E12116+F12116+G12116</f>
        <v>10792.371620596659</v>
      </c>
      <c r="I12116" s="5">
        <f>MIN(H12116,FARMER_HRS)</f>
        <v>720</v>
      </c>
      <c r="J12116" s="5">
        <f>MAX(0,H12116-FARMER_HRS)</f>
        <v>10072.371620596659</v>
      </c>
      <c r="K12116" s="2">
        <f>I12116*FARMER_RATE+J12116*TEMP_WORKER_RATE</f>
        <v>199867.5628575809</v>
      </c>
      <c r="L12116" s="2">
        <f>A12116*PRICE_TOM+B12116*PRICE_CAR+C12116*PRICE_MES</f>
        <v>242928</v>
      </c>
      <c r="M12116" s="2">
        <f>A12116*FERT_BED_TOM+B12116*FERT_BED_CAR+C12116*FERT_BED_MES</f>
        <v>40480</v>
      </c>
      <c r="N12116" s="6">
        <f>IF(AND(D12116&lt;=TOTAL_BEDS,J12116&lt;=TEMP_WORKER_MAX*TEMP_WORKER_HRS),1,0)</f>
        <v>0</v>
      </c>
      <c r="O12116" s="2">
        <f>L12116-M12116-K12116-FIXED_COSTS</f>
        <v>-17419.562857580895</v>
      </c>
      <c r="P12116" s="2">
        <f>IF(N12116=1,O12116,"")</f>
      </c>
    </row>
    <row r="12117">
      <c r="A12117" s="6">
        <v>18</v>
      </c>
      <c r="B12117" s="6">
        <v>12</v>
      </c>
      <c r="C12117" s="6">
        <v>23</v>
      </c>
      <c r="D12117" s="6">
        <f>A12117+B12117+C12117</f>
        <v>53</v>
      </c>
      <c r="E12117" s="5">
        <f>IF(A12117=0,0,A12117*LABOR_HRS_WK_TOM*SEASON_WEEKS*(1+DIM_PCT_TOM)^A12117)</f>
        <v>9007.0660478574282</v>
      </c>
      <c r="F12117" s="5">
        <f>IF(B12117=0,0,B12117*LABOR_HRS_WK_CAR*SEASON_WEEKS*(1+DIM_PCT_CAR)^B12117)</f>
        <v>484.15997672866695</v>
      </c>
      <c r="G12117" s="5">
        <f>IF(C12117=0,0,C12117*LABOR_HRS_WK_MES*SEASON_WEEKS*(1+DIM_PCT_MES)^C12117)</f>
        <v>1377.2921848680023</v>
      </c>
      <c r="H12117" s="5">
        <f>E12117+F12117+G12117</f>
        <v>10868.518209454096</v>
      </c>
      <c r="I12117" s="5">
        <f>MIN(H12117,FARMER_HRS)</f>
        <v>720</v>
      </c>
      <c r="J12117" s="5">
        <f>MAX(0,H12117-FARMER_HRS)</f>
        <v>10148.518209454096</v>
      </c>
      <c r="K12117" s="2">
        <f>I12117*FARMER_RATE+J12117*TEMP_WORKER_RATE</f>
        <v>201189.55224746693</v>
      </c>
      <c r="L12117" s="2">
        <f>A12117*PRICE_TOM+B12117*PRICE_CAR+C12117*PRICE_MES</f>
        <v>245628</v>
      </c>
      <c r="M12117" s="2">
        <f>A12117*FERT_BED_TOM+B12117*FERT_BED_CAR+C12117*FERT_BED_MES</f>
        <v>41360</v>
      </c>
      <c r="N12117" s="6">
        <f>IF(AND(D12117&lt;=TOTAL_BEDS,J12117&lt;=TEMP_WORKER_MAX*TEMP_WORKER_HRS),1,0)</f>
        <v>0</v>
      </c>
      <c r="O12117" s="2">
        <f>L12117-M12117-K12117-FIXED_COSTS</f>
        <v>-16921.552247466927</v>
      </c>
      <c r="P12117" s="2">
        <f>IF(N12117=1,O12117,"")</f>
      </c>
    </row>
    <row r="12118">
      <c r="A12118" s="6">
        <v>18</v>
      </c>
      <c r="B12118" s="6">
        <v>12</v>
      </c>
      <c r="C12118" s="6">
        <v>24</v>
      </c>
      <c r="D12118" s="6">
        <f>A12118+B12118+C12118</f>
        <v>54</v>
      </c>
      <c r="E12118" s="5">
        <f>IF(A12118=0,0,A12118*LABOR_HRS_WK_TOM*SEASON_WEEKS*(1+DIM_PCT_TOM)^A12118)</f>
        <v>9007.0660478574282</v>
      </c>
      <c r="F12118" s="5">
        <f>IF(B12118=0,0,B12118*LABOR_HRS_WK_CAR*SEASON_WEEKS*(1+DIM_PCT_CAR)^B12118)</f>
        <v>484.15997672866695</v>
      </c>
      <c r="G12118" s="5">
        <f>IF(C12118=0,0,C12118*LABOR_HRS_WK_MES*SEASON_WEEKS*(1+DIM_PCT_MES)^C12118)</f>
        <v>1455.139134447498</v>
      </c>
      <c r="H12118" s="5">
        <f>E12118+F12118+G12118</f>
        <v>10946.365159033592</v>
      </c>
      <c r="I12118" s="5">
        <f>MIN(H12118,FARMER_HRS)</f>
        <v>720</v>
      </c>
      <c r="J12118" s="5">
        <f>MAX(0,H12118-FARMER_HRS)</f>
        <v>10226.365159033592</v>
      </c>
      <c r="K12118" s="2">
        <f>I12118*FARMER_RATE+J12118*TEMP_WORKER_RATE</f>
        <v>202541.06178877765</v>
      </c>
      <c r="L12118" s="2">
        <f>A12118*PRICE_TOM+B12118*PRICE_CAR+C12118*PRICE_MES</f>
        <v>248328</v>
      </c>
      <c r="M12118" s="2">
        <f>A12118*FERT_BED_TOM+B12118*FERT_BED_CAR+C12118*FERT_BED_MES</f>
        <v>42240</v>
      </c>
      <c r="N12118" s="6">
        <f>IF(AND(D12118&lt;=TOTAL_BEDS,J12118&lt;=TEMP_WORKER_MAX*TEMP_WORKER_HRS),1,0)</f>
        <v>0</v>
      </c>
      <c r="O12118" s="2">
        <f>L12118-M12118-K12118-FIXED_COSTS</f>
        <v>-16453.061788777646</v>
      </c>
      <c r="P12118" s="2">
        <f>IF(N12118=1,O12118,"")</f>
      </c>
    </row>
    <row r="12119">
      <c r="A12119" s="6">
        <v>18</v>
      </c>
      <c r="B12119" s="6">
        <v>12</v>
      </c>
      <c r="C12119" s="6">
        <v>25</v>
      </c>
      <c r="D12119" s="6">
        <f>A12119+B12119+C12119</f>
        <v>55</v>
      </c>
      <c r="E12119" s="5">
        <f>IF(A12119=0,0,A12119*LABOR_HRS_WK_TOM*SEASON_WEEKS*(1+DIM_PCT_TOM)^A12119)</f>
        <v>9007.0660478574282</v>
      </c>
      <c r="F12119" s="5">
        <f>IF(B12119=0,0,B12119*LABOR_HRS_WK_CAR*SEASON_WEEKS*(1+DIM_PCT_CAR)^B12119)</f>
        <v>484.15997672866695</v>
      </c>
      <c r="G12119" s="5">
        <f>IF(C12119=0,0,C12119*LABOR_HRS_WK_MES*SEASON_WEEKS*(1+DIM_PCT_MES)^C12119)</f>
        <v>1534.7170558625955</v>
      </c>
      <c r="H12119" s="5">
        <f>E12119+F12119+G12119</f>
        <v>11025.943080448689</v>
      </c>
      <c r="I12119" s="5">
        <f>MIN(H12119,FARMER_HRS)</f>
        <v>720</v>
      </c>
      <c r="J12119" s="5">
        <f>MAX(0,H12119-FARMER_HRS)</f>
        <v>10305.943080448689</v>
      </c>
      <c r="K12119" s="2">
        <f>I12119*FARMER_RATE+J12119*TEMP_WORKER_RATE</f>
        <v>203922.6229244564</v>
      </c>
      <c r="L12119" s="2">
        <f>A12119*PRICE_TOM+B12119*PRICE_CAR+C12119*PRICE_MES</f>
        <v>251028</v>
      </c>
      <c r="M12119" s="2">
        <f>A12119*FERT_BED_TOM+B12119*FERT_BED_CAR+C12119*FERT_BED_MES</f>
        <v>43120</v>
      </c>
      <c r="N12119" s="6">
        <f>IF(AND(D12119&lt;=TOTAL_BEDS,J12119&lt;=TEMP_WORKER_MAX*TEMP_WORKER_HRS),1,0)</f>
        <v>0</v>
      </c>
      <c r="O12119" s="2">
        <f>L12119-M12119-K12119-FIXED_COSTS</f>
        <v>-16014.622924456402</v>
      </c>
      <c r="P12119" s="2">
        <f>IF(N12119=1,O12119,"")</f>
      </c>
    </row>
    <row r="12120">
      <c r="A12120" s="6">
        <v>18</v>
      </c>
      <c r="B12120" s="6">
        <v>12</v>
      </c>
      <c r="C12120" s="6">
        <v>26</v>
      </c>
      <c r="D12120" s="6">
        <f>A12120+B12120+C12120</f>
        <v>56</v>
      </c>
      <c r="E12120" s="5">
        <f>IF(A12120=0,0,A12120*LABOR_HRS_WK_TOM*SEASON_WEEKS*(1+DIM_PCT_TOM)^A12120)</f>
        <v>9007.0660478574282</v>
      </c>
      <c r="F12120" s="5">
        <f>IF(B12120=0,0,B12120*LABOR_HRS_WK_CAR*SEASON_WEEKS*(1+DIM_PCT_CAR)^B12120)</f>
        <v>484.15997672866695</v>
      </c>
      <c r="G12120" s="5">
        <f>IF(C12120=0,0,C12120*LABOR_HRS_WK_MES*SEASON_WEEKS*(1+DIM_PCT_MES)^C12120)</f>
        <v>1616.0570598233128</v>
      </c>
      <c r="H12120" s="5">
        <f>E12120+F12120+G12120</f>
        <v>11107.283084409408</v>
      </c>
      <c r="I12120" s="5">
        <f>MIN(H12120,FARMER_HRS)</f>
        <v>720</v>
      </c>
      <c r="J12120" s="5">
        <f>MAX(0,H12120-FARMER_HRS)</f>
        <v>10387.283084409408</v>
      </c>
      <c r="K12120" s="2">
        <f>I12120*FARMER_RATE+J12120*TEMP_WORKER_RATE</f>
        <v>205334.77577099667</v>
      </c>
      <c r="L12120" s="2">
        <f>A12120*PRICE_TOM+B12120*PRICE_CAR+C12120*PRICE_MES</f>
        <v>253728</v>
      </c>
      <c r="M12120" s="2">
        <f>A12120*FERT_BED_TOM+B12120*FERT_BED_CAR+C12120*FERT_BED_MES</f>
        <v>44000</v>
      </c>
      <c r="N12120" s="6">
        <f>IF(AND(D12120&lt;=TOTAL_BEDS,J12120&lt;=TEMP_WORKER_MAX*TEMP_WORKER_HRS),1,0)</f>
        <v>0</v>
      </c>
      <c r="O12120" s="2">
        <f>L12120-M12120-K12120-FIXED_COSTS</f>
        <v>-15606.775770996668</v>
      </c>
      <c r="P12120" s="2">
        <f>IF(N12120=1,O12120,"")</f>
      </c>
    </row>
    <row r="12121">
      <c r="A12121" s="6">
        <v>18</v>
      </c>
      <c r="B12121" s="6">
        <v>12</v>
      </c>
      <c r="C12121" s="6">
        <v>27</v>
      </c>
      <c r="D12121" s="6">
        <f>A12121+B12121+C12121</f>
        <v>57</v>
      </c>
      <c r="E12121" s="5">
        <f>IF(A12121=0,0,A12121*LABOR_HRS_WK_TOM*SEASON_WEEKS*(1+DIM_PCT_TOM)^A12121)</f>
        <v>9007.0660478574282</v>
      </c>
      <c r="F12121" s="5">
        <f>IF(B12121=0,0,B12121*LABOR_HRS_WK_CAR*SEASON_WEEKS*(1+DIM_PCT_CAR)^B12121)</f>
        <v>484.15997672866695</v>
      </c>
      <c r="G12121" s="5">
        <f>IF(C12121=0,0,C12121*LABOR_HRS_WK_MES*SEASON_WEEKS*(1+DIM_PCT_MES)^C12121)</f>
        <v>1699.19076434307</v>
      </c>
      <c r="H12121" s="5">
        <f>E12121+F12121+G12121</f>
        <v>11190.416788929164</v>
      </c>
      <c r="I12121" s="5">
        <f>MIN(H12121,FARMER_HRS)</f>
        <v>720</v>
      </c>
      <c r="J12121" s="5">
        <f>MAX(0,H12121-FARMER_HRS)</f>
        <v>10470.416788929164</v>
      </c>
      <c r="K12121" s="2">
        <f>I12121*FARMER_RATE+J12121*TEMP_WORKER_RATE</f>
        <v>206778.06925224242</v>
      </c>
      <c r="L12121" s="2">
        <f>A12121*PRICE_TOM+B12121*PRICE_CAR+C12121*PRICE_MES</f>
        <v>256428</v>
      </c>
      <c r="M12121" s="2">
        <f>A12121*FERT_BED_TOM+B12121*FERT_BED_CAR+C12121*FERT_BED_MES</f>
        <v>44880</v>
      </c>
      <c r="N12121" s="6">
        <f>IF(AND(D12121&lt;=TOTAL_BEDS,J12121&lt;=TEMP_WORKER_MAX*TEMP_WORKER_HRS),1,0)</f>
        <v>0</v>
      </c>
      <c r="O12121" s="2">
        <f>L12121-M12121-K12121-FIXED_COSTS</f>
        <v>-15230.069252242421</v>
      </c>
      <c r="P12121" s="2">
        <f>IF(N12121=1,O12121,"")</f>
      </c>
    </row>
    <row r="12122">
      <c r="A12122" s="6">
        <v>18</v>
      </c>
      <c r="B12122" s="6">
        <v>12</v>
      </c>
      <c r="C12122" s="6">
        <v>28</v>
      </c>
      <c r="D12122" s="6">
        <f>A12122+B12122+C12122</f>
        <v>58</v>
      </c>
      <c r="E12122" s="5">
        <f>IF(A12122=0,0,A12122*LABOR_HRS_WK_TOM*SEASON_WEEKS*(1+DIM_PCT_TOM)^A12122)</f>
        <v>9007.0660478574282</v>
      </c>
      <c r="F12122" s="5">
        <f>IF(B12122=0,0,B12122*LABOR_HRS_WK_CAR*SEASON_WEEKS*(1+DIM_PCT_CAR)^B12122)</f>
        <v>484.15997672866695</v>
      </c>
      <c r="G12122" s="5">
        <f>IF(C12122=0,0,C12122*LABOR_HRS_WK_MES*SEASON_WEEKS*(1+DIM_PCT_MES)^C12122)</f>
        <v>1784.1503025602233</v>
      </c>
      <c r="H12122" s="5">
        <f>E12122+F12122+G12122</f>
        <v>11275.376327146318</v>
      </c>
      <c r="I12122" s="5">
        <f>MIN(H12122,FARMER_HRS)</f>
        <v>720</v>
      </c>
      <c r="J12122" s="5">
        <f>MAX(0,H12122-FARMER_HRS)</f>
        <v>10555.376327146318</v>
      </c>
      <c r="K12122" s="2">
        <f>I12122*FARMER_RATE+J12122*TEMP_WORKER_RATE</f>
        <v>208253.06123517914</v>
      </c>
      <c r="L12122" s="2">
        <f>A12122*PRICE_TOM+B12122*PRICE_CAR+C12122*PRICE_MES</f>
        <v>259128</v>
      </c>
      <c r="M12122" s="2">
        <f>A12122*FERT_BED_TOM+B12122*FERT_BED_CAR+C12122*FERT_BED_MES</f>
        <v>45760</v>
      </c>
      <c r="N12122" s="6">
        <f>IF(AND(D12122&lt;=TOTAL_BEDS,J12122&lt;=TEMP_WORKER_MAX*TEMP_WORKER_HRS),1,0)</f>
        <v>0</v>
      </c>
      <c r="O12122" s="2">
        <f>L12122-M12122-K12122-FIXED_COSTS</f>
        <v>-14885.061235179135</v>
      </c>
      <c r="P12122" s="2">
        <f>IF(N12122=1,O12122,"")</f>
      </c>
    </row>
    <row r="12123">
      <c r="A12123" s="6">
        <v>18</v>
      </c>
      <c r="B12123" s="6">
        <v>12</v>
      </c>
      <c r="C12123" s="6">
        <v>29</v>
      </c>
      <c r="D12123" s="6">
        <f>A12123+B12123+C12123</f>
        <v>59</v>
      </c>
      <c r="E12123" s="5">
        <f>IF(A12123=0,0,A12123*LABOR_HRS_WK_TOM*SEASON_WEEKS*(1+DIM_PCT_TOM)^A12123)</f>
        <v>9007.0660478574282</v>
      </c>
      <c r="F12123" s="5">
        <f>IF(B12123=0,0,B12123*LABOR_HRS_WK_CAR*SEASON_WEEKS*(1+DIM_PCT_CAR)^B12123)</f>
        <v>484.15997672866695</v>
      </c>
      <c r="G12123" s="5">
        <f>IF(C12123=0,0,C12123*LABOR_HRS_WK_MES*SEASON_WEEKS*(1+DIM_PCT_MES)^C12123)</f>
        <v>1870.9683306758766</v>
      </c>
      <c r="H12123" s="5">
        <f>E12123+F12123+G12123</f>
        <v>11362.19435526197</v>
      </c>
      <c r="I12123" s="5">
        <f>MIN(H12123,FARMER_HRS)</f>
        <v>720</v>
      </c>
      <c r="J12123" s="5">
        <f>MAX(0,H12123-FARMER_HRS)</f>
        <v>10642.19435526197</v>
      </c>
      <c r="K12123" s="2">
        <f>I12123*FARMER_RATE+J12123*TEMP_WORKER_RATE</f>
        <v>209760.31866774254</v>
      </c>
      <c r="L12123" s="2">
        <f>A12123*PRICE_TOM+B12123*PRICE_CAR+C12123*PRICE_MES</f>
        <v>261828</v>
      </c>
      <c r="M12123" s="2">
        <f>A12123*FERT_BED_TOM+B12123*FERT_BED_CAR+C12123*FERT_BED_MES</f>
        <v>46640</v>
      </c>
      <c r="N12123" s="6">
        <f>IF(AND(D12123&lt;=TOTAL_BEDS,J12123&lt;=TEMP_WORKER_MAX*TEMP_WORKER_HRS),1,0)</f>
        <v>0</v>
      </c>
      <c r="O12123" s="2">
        <f>L12123-M12123-K12123-FIXED_COSTS</f>
        <v>-14572.31866774254</v>
      </c>
      <c r="P12123" s="2">
        <f>IF(N12123=1,O12123,"")</f>
      </c>
    </row>
    <row r="12124">
      <c r="A12124" s="6">
        <v>18</v>
      </c>
      <c r="B12124" s="6">
        <v>12</v>
      </c>
      <c r="C12124" s="6">
        <v>30</v>
      </c>
      <c r="D12124" s="6">
        <f>A12124+B12124+C12124</f>
        <v>60</v>
      </c>
      <c r="E12124" s="5">
        <f>IF(A12124=0,0,A12124*LABOR_HRS_WK_TOM*SEASON_WEEKS*(1+DIM_PCT_TOM)^A12124)</f>
        <v>9007.0660478574282</v>
      </c>
      <c r="F12124" s="5">
        <f>IF(B12124=0,0,B12124*LABOR_HRS_WK_CAR*SEASON_WEEKS*(1+DIM_PCT_CAR)^B12124)</f>
        <v>484.15997672866695</v>
      </c>
      <c r="G12124" s="5">
        <f>IF(C12124=0,0,C12124*LABOR_HRS_WK_MES*SEASON_WEEKS*(1+DIM_PCT_MES)^C12124)</f>
        <v>1959.6780360096466</v>
      </c>
      <c r="H12124" s="5">
        <f>E12124+F12124+G12124</f>
        <v>11450.904060595742</v>
      </c>
      <c r="I12124" s="5">
        <f>MIN(H12124,FARMER_HRS)</f>
        <v>720</v>
      </c>
      <c r="J12124" s="5">
        <f>MAX(0,H12124-FARMER_HRS)</f>
        <v>10730.904060595742</v>
      </c>
      <c r="K12124" s="2">
        <f>I12124*FARMER_RATE+J12124*TEMP_WORKER_RATE</f>
        <v>211300.41771867606</v>
      </c>
      <c r="L12124" s="2">
        <f>A12124*PRICE_TOM+B12124*PRICE_CAR+C12124*PRICE_MES</f>
        <v>264528</v>
      </c>
      <c r="M12124" s="2">
        <f>A12124*FERT_BED_TOM+B12124*FERT_BED_CAR+C12124*FERT_BED_MES</f>
        <v>47520</v>
      </c>
      <c r="N12124" s="6">
        <f>IF(AND(D12124&lt;=TOTAL_BEDS,J12124&lt;=TEMP_WORKER_MAX*TEMP_WORKER_HRS),1,0)</f>
        <v>0</v>
      </c>
      <c r="O12124" s="2">
        <f>L12124-M12124-K12124-FIXED_COSTS</f>
        <v>-14292.417718676064</v>
      </c>
      <c r="P12124" s="2">
        <f>IF(N12124=1,O12124,"")</f>
      </c>
    </row>
    <row r="12125">
      <c r="A12125" s="6">
        <v>18</v>
      </c>
      <c r="B12125" s="6">
        <v>13</v>
      </c>
      <c r="C12125" s="6">
        <v>0</v>
      </c>
      <c r="D12125" s="6">
        <f>A12125+B12125+C12125</f>
        <v>31</v>
      </c>
      <c r="E12125" s="5">
        <f>IF(A12125=0,0,A12125*LABOR_HRS_WK_TOM*SEASON_WEEKS*(1+DIM_PCT_TOM)^A12125)</f>
        <v>9007.0660478574282</v>
      </c>
      <c r="F12125" s="5">
        <f>IF(B12125=0,0,B12125*LABOR_HRS_WK_CAR*SEASON_WEEKS*(1+DIM_PCT_CAR)^B12125)</f>
        <v>537.6193074924571</v>
      </c>
      <c r="G12125" s="5">
        <f>IF(C12125=0,0,C12125*LABOR_HRS_WK_MES*SEASON_WEEKS*(1+DIM_PCT_MES)^C12125)</f>
        <v>0</v>
      </c>
      <c r="H12125" s="5">
        <f>E12125+F12125+G12125</f>
        <v>9544.6853553498859</v>
      </c>
      <c r="I12125" s="5">
        <f>MIN(H12125,FARMER_HRS)</f>
        <v>720</v>
      </c>
      <c r="J12125" s="5">
        <f>MAX(0,H12125-FARMER_HRS)</f>
        <v>8824.6853553498859</v>
      </c>
      <c r="K12125" s="2">
        <f>I12125*FARMER_RATE+J12125*TEMP_WORKER_RATE</f>
        <v>178206.34297482439</v>
      </c>
      <c r="L12125" s="2">
        <f>A12125*PRICE_TOM+B12125*PRICE_CAR+C12125*PRICE_MES</f>
        <v>185622</v>
      </c>
      <c r="M12125" s="2">
        <f>A12125*FERT_BED_TOM+B12125*FERT_BED_CAR+C12125*FERT_BED_MES</f>
        <v>21560</v>
      </c>
      <c r="N12125" s="6">
        <f>IF(AND(D12125&lt;=TOTAL_BEDS,J12125&lt;=TEMP_WORKER_MAX*TEMP_WORKER_HRS),1,0)</f>
        <v>0</v>
      </c>
      <c r="O12125" s="2">
        <f>L12125-M12125-K12125-FIXED_COSTS</f>
        <v>-34144.342974824394</v>
      </c>
      <c r="P12125" s="2">
        <f>IF(N12125=1,O12125,"")</f>
      </c>
    </row>
    <row r="12126">
      <c r="A12126" s="6">
        <v>18</v>
      </c>
      <c r="B12126" s="6">
        <v>13</v>
      </c>
      <c r="C12126" s="6">
        <v>1</v>
      </c>
      <c r="D12126" s="6">
        <f>A12126+B12126+C12126</f>
        <v>32</v>
      </c>
      <c r="E12126" s="5">
        <f>IF(A12126=0,0,A12126*LABOR_HRS_WK_TOM*SEASON_WEEKS*(1+DIM_PCT_TOM)^A12126)</f>
        <v>9007.0660478574282</v>
      </c>
      <c r="F12126" s="5">
        <f>IF(B12126=0,0,B12126*LABOR_HRS_WK_CAR*SEASON_WEEKS*(1+DIM_PCT_CAR)^B12126)</f>
        <v>537.6193074924571</v>
      </c>
      <c r="G12126" s="5">
        <f>IF(C12126=0,0,C12126*LABOR_HRS_WK_MES*SEASON_WEEKS*(1+DIM_PCT_MES)^C12126)</f>
        <v>45.5625</v>
      </c>
      <c r="H12126" s="5">
        <f>E12126+F12126+G12126</f>
        <v>9590.2478553498859</v>
      </c>
      <c r="I12126" s="5">
        <f>MIN(H12126,FARMER_HRS)</f>
        <v>720</v>
      </c>
      <c r="J12126" s="5">
        <f>MAX(0,H12126-FARMER_HRS)</f>
        <v>8870.2478553498859</v>
      </c>
      <c r="K12126" s="2">
        <f>I12126*FARMER_RATE+J12126*TEMP_WORKER_RATE</f>
        <v>178997.35859982439</v>
      </c>
      <c r="L12126" s="2">
        <f>A12126*PRICE_TOM+B12126*PRICE_CAR+C12126*PRICE_MES</f>
        <v>188322</v>
      </c>
      <c r="M12126" s="2">
        <f>A12126*FERT_BED_TOM+B12126*FERT_BED_CAR+C12126*FERT_BED_MES</f>
        <v>22440</v>
      </c>
      <c r="N12126" s="6">
        <f>IF(AND(D12126&lt;=TOTAL_BEDS,J12126&lt;=TEMP_WORKER_MAX*TEMP_WORKER_HRS),1,0)</f>
        <v>0</v>
      </c>
      <c r="O12126" s="2">
        <f>L12126-M12126-K12126-FIXED_COSTS</f>
        <v>-33115.358599824394</v>
      </c>
      <c r="P12126" s="2">
        <f>IF(N12126=1,O12126,"")</f>
      </c>
    </row>
    <row r="12127">
      <c r="A12127" s="6">
        <v>18</v>
      </c>
      <c r="B12127" s="6">
        <v>13</v>
      </c>
      <c r="C12127" s="6">
        <v>2</v>
      </c>
      <c r="D12127" s="6">
        <f>A12127+B12127+C12127</f>
        <v>33</v>
      </c>
      <c r="E12127" s="5">
        <f>IF(A12127=0,0,A12127*LABOR_HRS_WK_TOM*SEASON_WEEKS*(1+DIM_PCT_TOM)^A12127)</f>
        <v>9007.0660478574282</v>
      </c>
      <c r="F12127" s="5">
        <f>IF(B12127=0,0,B12127*LABOR_HRS_WK_CAR*SEASON_WEEKS*(1+DIM_PCT_CAR)^B12127)</f>
        <v>537.6193074924571</v>
      </c>
      <c r="G12127" s="5">
        <f>IF(C12127=0,0,C12127*LABOR_HRS_WK_MES*SEASON_WEEKS*(1+DIM_PCT_MES)^C12127)</f>
        <v>92.2640625</v>
      </c>
      <c r="H12127" s="5">
        <f>E12127+F12127+G12127</f>
        <v>9636.9494178498862</v>
      </c>
      <c r="I12127" s="5">
        <f>MIN(H12127,FARMER_HRS)</f>
        <v>720</v>
      </c>
      <c r="J12127" s="5">
        <f>MAX(0,H12127-FARMER_HRS)</f>
        <v>8916.9494178498862</v>
      </c>
      <c r="K12127" s="2">
        <f>I12127*FARMER_RATE+J12127*TEMP_WORKER_RATE</f>
        <v>179808.14961544942</v>
      </c>
      <c r="L12127" s="2">
        <f>A12127*PRICE_TOM+B12127*PRICE_CAR+C12127*PRICE_MES</f>
        <v>191022</v>
      </c>
      <c r="M12127" s="2">
        <f>A12127*FERT_BED_TOM+B12127*FERT_BED_CAR+C12127*FERT_BED_MES</f>
        <v>23320</v>
      </c>
      <c r="N12127" s="6">
        <f>IF(AND(D12127&lt;=TOTAL_BEDS,J12127&lt;=TEMP_WORKER_MAX*TEMP_WORKER_HRS),1,0)</f>
        <v>0</v>
      </c>
      <c r="O12127" s="2">
        <f>L12127-M12127-K12127-FIXED_COSTS</f>
        <v>-32106.149615449423</v>
      </c>
      <c r="P12127" s="2">
        <f>IF(N12127=1,O12127,"")</f>
      </c>
    </row>
    <row r="12128">
      <c r="A12128" s="6">
        <v>18</v>
      </c>
      <c r="B12128" s="6">
        <v>13</v>
      </c>
      <c r="C12128" s="6">
        <v>3</v>
      </c>
      <c r="D12128" s="6">
        <f>A12128+B12128+C12128</f>
        <v>34</v>
      </c>
      <c r="E12128" s="5">
        <f>IF(A12128=0,0,A12128*LABOR_HRS_WK_TOM*SEASON_WEEKS*(1+DIM_PCT_TOM)^A12128)</f>
        <v>9007.0660478574282</v>
      </c>
      <c r="F12128" s="5">
        <f>IF(B12128=0,0,B12128*LABOR_HRS_WK_CAR*SEASON_WEEKS*(1+DIM_PCT_CAR)^B12128)</f>
        <v>537.6193074924571</v>
      </c>
      <c r="G12128" s="5">
        <f>IF(C12128=0,0,C12128*LABOR_HRS_WK_MES*SEASON_WEEKS*(1+DIM_PCT_MES)^C12128)</f>
        <v>140.12604492187498</v>
      </c>
      <c r="H12128" s="5">
        <f>E12128+F12128+G12128</f>
        <v>9684.8114002717612</v>
      </c>
      <c r="I12128" s="5">
        <f>MIN(H12128,FARMER_HRS)</f>
        <v>720</v>
      </c>
      <c r="J12128" s="5">
        <f>MAX(0,H12128-FARMER_HRS)</f>
        <v>8964.8114002717612</v>
      </c>
      <c r="K12128" s="2">
        <f>I12128*FARMER_RATE+J12128*TEMP_WORKER_RATE</f>
        <v>180639.08681027364</v>
      </c>
      <c r="L12128" s="2">
        <f>A12128*PRICE_TOM+B12128*PRICE_CAR+C12128*PRICE_MES</f>
        <v>193722</v>
      </c>
      <c r="M12128" s="2">
        <f>A12128*FERT_BED_TOM+B12128*FERT_BED_CAR+C12128*FERT_BED_MES</f>
        <v>24200</v>
      </c>
      <c r="N12128" s="6">
        <f>IF(AND(D12128&lt;=TOTAL_BEDS,J12128&lt;=TEMP_WORKER_MAX*TEMP_WORKER_HRS),1,0)</f>
        <v>0</v>
      </c>
      <c r="O12128" s="2">
        <f>L12128-M12128-K12128-FIXED_COSTS</f>
        <v>-31117.086810273642</v>
      </c>
      <c r="P12128" s="2">
        <f>IF(N12128=1,O12128,"")</f>
      </c>
    </row>
    <row r="12129">
      <c r="A12129" s="6">
        <v>18</v>
      </c>
      <c r="B12129" s="6">
        <v>13</v>
      </c>
      <c r="C12129" s="6">
        <v>4</v>
      </c>
      <c r="D12129" s="6">
        <f>A12129+B12129+C12129</f>
        <v>35</v>
      </c>
      <c r="E12129" s="5">
        <f>IF(A12129=0,0,A12129*LABOR_HRS_WK_TOM*SEASON_WEEKS*(1+DIM_PCT_TOM)^A12129)</f>
        <v>9007.0660478574282</v>
      </c>
      <c r="F12129" s="5">
        <f>IF(B12129=0,0,B12129*LABOR_HRS_WK_CAR*SEASON_WEEKS*(1+DIM_PCT_CAR)^B12129)</f>
        <v>537.6193074924571</v>
      </c>
      <c r="G12129" s="5">
        <f>IF(C12129=0,0,C12129*LABOR_HRS_WK_MES*SEASON_WEEKS*(1+DIM_PCT_MES)^C12129)</f>
        <v>189.17016064453119</v>
      </c>
      <c r="H12129" s="5">
        <f>E12129+F12129+G12129</f>
        <v>9733.8555159944171</v>
      </c>
      <c r="I12129" s="5">
        <f>MIN(H12129,FARMER_HRS)</f>
        <v>720</v>
      </c>
      <c r="J12129" s="5">
        <f>MAX(0,H12129-FARMER_HRS)</f>
        <v>9013.8555159944171</v>
      </c>
      <c r="K12129" s="2">
        <f>I12129*FARMER_RATE+J12129*TEMP_WORKER_RATE</f>
        <v>181490.54715268084</v>
      </c>
      <c r="L12129" s="2">
        <f>A12129*PRICE_TOM+B12129*PRICE_CAR+C12129*PRICE_MES</f>
        <v>196422</v>
      </c>
      <c r="M12129" s="2">
        <f>A12129*FERT_BED_TOM+B12129*FERT_BED_CAR+C12129*FERT_BED_MES</f>
        <v>25080</v>
      </c>
      <c r="N12129" s="6">
        <f>IF(AND(D12129&lt;=TOTAL_BEDS,J12129&lt;=TEMP_WORKER_MAX*TEMP_WORKER_HRS),1,0)</f>
        <v>0</v>
      </c>
      <c r="O12129" s="2">
        <f>L12129-M12129-K12129-FIXED_COSTS</f>
        <v>-30148.54715268084</v>
      </c>
      <c r="P12129" s="2">
        <f>IF(N12129=1,O12129,"")</f>
      </c>
    </row>
    <row r="12130">
      <c r="A12130" s="6">
        <v>18</v>
      </c>
      <c r="B12130" s="6">
        <v>13</v>
      </c>
      <c r="C12130" s="6">
        <v>5</v>
      </c>
      <c r="D12130" s="6">
        <f>A12130+B12130+C12130</f>
        <v>36</v>
      </c>
      <c r="E12130" s="5">
        <f>IF(A12130=0,0,A12130*LABOR_HRS_WK_TOM*SEASON_WEEKS*(1+DIM_PCT_TOM)^A12130)</f>
        <v>9007.0660478574282</v>
      </c>
      <c r="F12130" s="5">
        <f>IF(B12130=0,0,B12130*LABOR_HRS_WK_CAR*SEASON_WEEKS*(1+DIM_PCT_CAR)^B12130)</f>
        <v>537.6193074924571</v>
      </c>
      <c r="G12130" s="5">
        <f>IF(C12130=0,0,C12130*LABOR_HRS_WK_MES*SEASON_WEEKS*(1+DIM_PCT_MES)^C12130)</f>
        <v>239.41848456573481</v>
      </c>
      <c r="H12130" s="5">
        <f>E12130+F12130+G12130</f>
        <v>9784.10383991562</v>
      </c>
      <c r="I12130" s="5">
        <f>MIN(H12130,FARMER_HRS)</f>
        <v>720</v>
      </c>
      <c r="J12130" s="5">
        <f>MAX(0,H12130-FARMER_HRS)</f>
        <v>9064.10383991562</v>
      </c>
      <c r="K12130" s="2">
        <f>I12130*FARMER_RATE+J12130*TEMP_WORKER_RATE</f>
        <v>182362.91388742396</v>
      </c>
      <c r="L12130" s="2">
        <f>A12130*PRICE_TOM+B12130*PRICE_CAR+C12130*PRICE_MES</f>
        <v>199122</v>
      </c>
      <c r="M12130" s="2">
        <f>A12130*FERT_BED_TOM+B12130*FERT_BED_CAR+C12130*FERT_BED_MES</f>
        <v>25960</v>
      </c>
      <c r="N12130" s="6">
        <f>IF(AND(D12130&lt;=TOTAL_BEDS,J12130&lt;=TEMP_WORKER_MAX*TEMP_WORKER_HRS),1,0)</f>
        <v>0</v>
      </c>
      <c r="O12130" s="2">
        <f>L12130-M12130-K12130-FIXED_COSTS</f>
        <v>-29200.913887423958</v>
      </c>
      <c r="P12130" s="2">
        <f>IF(N12130=1,O12130,"")</f>
      </c>
    </row>
    <row r="12131">
      <c r="A12131" s="6">
        <v>18</v>
      </c>
      <c r="B12131" s="6">
        <v>13</v>
      </c>
      <c r="C12131" s="6">
        <v>6</v>
      </c>
      <c r="D12131" s="6">
        <f>A12131+B12131+C12131</f>
        <v>37</v>
      </c>
      <c r="E12131" s="5">
        <f>IF(A12131=0,0,A12131*LABOR_HRS_WK_TOM*SEASON_WEEKS*(1+DIM_PCT_TOM)^A12131)</f>
        <v>9007.0660478574282</v>
      </c>
      <c r="F12131" s="5">
        <f>IF(B12131=0,0,B12131*LABOR_HRS_WK_CAR*SEASON_WEEKS*(1+DIM_PCT_CAR)^B12131)</f>
        <v>537.6193074924571</v>
      </c>
      <c r="G12131" s="5">
        <f>IF(C12131=0,0,C12131*LABOR_HRS_WK_MES*SEASON_WEEKS*(1+DIM_PCT_MES)^C12131)</f>
        <v>290.89345874736773</v>
      </c>
      <c r="H12131" s="5">
        <f>E12131+F12131+G12131</f>
        <v>9835.5788140972545</v>
      </c>
      <c r="I12131" s="5">
        <f>MIN(H12131,FARMER_HRS)</f>
        <v>720</v>
      </c>
      <c r="J12131" s="5">
        <f>MAX(0,H12131-FARMER_HRS)</f>
        <v>9115.5788140972545</v>
      </c>
      <c r="K12131" s="2">
        <f>I12131*FARMER_RATE+J12131*TEMP_WORKER_RATE</f>
        <v>183256.57663363288</v>
      </c>
      <c r="L12131" s="2">
        <f>A12131*PRICE_TOM+B12131*PRICE_CAR+C12131*PRICE_MES</f>
        <v>201822</v>
      </c>
      <c r="M12131" s="2">
        <f>A12131*FERT_BED_TOM+B12131*FERT_BED_CAR+C12131*FERT_BED_MES</f>
        <v>26840</v>
      </c>
      <c r="N12131" s="6">
        <f>IF(AND(D12131&lt;=TOTAL_BEDS,J12131&lt;=TEMP_WORKER_MAX*TEMP_WORKER_HRS),1,0)</f>
        <v>0</v>
      </c>
      <c r="O12131" s="2">
        <f>L12131-M12131-K12131-FIXED_COSTS</f>
        <v>-28274.576633632882</v>
      </c>
      <c r="P12131" s="2">
        <f>IF(N12131=1,O12131,"")</f>
      </c>
    </row>
    <row r="12132">
      <c r="A12132" s="6">
        <v>18</v>
      </c>
      <c r="B12132" s="6">
        <v>13</v>
      </c>
      <c r="C12132" s="6">
        <v>7</v>
      </c>
      <c r="D12132" s="6">
        <f>A12132+B12132+C12132</f>
        <v>38</v>
      </c>
      <c r="E12132" s="5">
        <f>IF(A12132=0,0,A12132*LABOR_HRS_WK_TOM*SEASON_WEEKS*(1+DIM_PCT_TOM)^A12132)</f>
        <v>9007.0660478574282</v>
      </c>
      <c r="F12132" s="5">
        <f>IF(B12132=0,0,B12132*LABOR_HRS_WK_CAR*SEASON_WEEKS*(1+DIM_PCT_CAR)^B12132)</f>
        <v>537.6193074924571</v>
      </c>
      <c r="G12132" s="5">
        <f>IF(C12132=0,0,C12132*LABOR_HRS_WK_MES*SEASON_WEEKS*(1+DIM_PCT_MES)^C12132)</f>
        <v>343.61789814532818</v>
      </c>
      <c r="H12132" s="5">
        <f>E12132+F12132+G12132</f>
        <v>9888.3032534952144</v>
      </c>
      <c r="I12132" s="5">
        <f>MIN(H12132,FARMER_HRS)</f>
        <v>720</v>
      </c>
      <c r="J12132" s="5">
        <f>MAX(0,H12132-FARMER_HRS)</f>
        <v>9168.3032534952144</v>
      </c>
      <c r="K12132" s="2">
        <f>I12132*FARMER_RATE+J12132*TEMP_WORKER_RATE</f>
        <v>184171.93148429191</v>
      </c>
      <c r="L12132" s="2">
        <f>A12132*PRICE_TOM+B12132*PRICE_CAR+C12132*PRICE_MES</f>
        <v>204522</v>
      </c>
      <c r="M12132" s="2">
        <f>A12132*FERT_BED_TOM+B12132*FERT_BED_CAR+C12132*FERT_BED_MES</f>
        <v>27720</v>
      </c>
      <c r="N12132" s="6">
        <f>IF(AND(D12132&lt;=TOTAL_BEDS,J12132&lt;=TEMP_WORKER_MAX*TEMP_WORKER_HRS),1,0)</f>
        <v>0</v>
      </c>
      <c r="O12132" s="2">
        <f>L12132-M12132-K12132-FIXED_COSTS</f>
        <v>-27369.931484291912</v>
      </c>
      <c r="P12132" s="2">
        <f>IF(N12132=1,O12132,"")</f>
      </c>
    </row>
    <row r="12133">
      <c r="A12133" s="6">
        <v>18</v>
      </c>
      <c r="B12133" s="6">
        <v>13</v>
      </c>
      <c r="C12133" s="6">
        <v>8</v>
      </c>
      <c r="D12133" s="6">
        <f>A12133+B12133+C12133</f>
        <v>39</v>
      </c>
      <c r="E12133" s="5">
        <f>IF(A12133=0,0,A12133*LABOR_HRS_WK_TOM*SEASON_WEEKS*(1+DIM_PCT_TOM)^A12133)</f>
        <v>9007.0660478574282</v>
      </c>
      <c r="F12133" s="5">
        <f>IF(B12133=0,0,B12133*LABOR_HRS_WK_CAR*SEASON_WEEKS*(1+DIM_PCT_CAR)^B12133)</f>
        <v>537.6193074924571</v>
      </c>
      <c r="G12133" s="5">
        <f>IF(C12133=0,0,C12133*LABOR_HRS_WK_MES*SEASON_WEEKS*(1+DIM_PCT_MES)^C12133)</f>
        <v>397.61499642530833</v>
      </c>
      <c r="H12133" s="5">
        <f>E12133+F12133+G12133</f>
        <v>9942.3003517751949</v>
      </c>
      <c r="I12133" s="5">
        <f>MIN(H12133,FARMER_HRS)</f>
        <v>720</v>
      </c>
      <c r="J12133" s="5">
        <f>MAX(0,H12133-FARMER_HRS)</f>
        <v>9222.3003517751949</v>
      </c>
      <c r="K12133" s="2">
        <f>I12133*FARMER_RATE+J12133*TEMP_WORKER_RATE</f>
        <v>185109.38110720823</v>
      </c>
      <c r="L12133" s="2">
        <f>A12133*PRICE_TOM+B12133*PRICE_CAR+C12133*PRICE_MES</f>
        <v>207222</v>
      </c>
      <c r="M12133" s="2">
        <f>A12133*FERT_BED_TOM+B12133*FERT_BED_CAR+C12133*FERT_BED_MES</f>
        <v>28600</v>
      </c>
      <c r="N12133" s="6">
        <f>IF(AND(D12133&lt;=TOTAL_BEDS,J12133&lt;=TEMP_WORKER_MAX*TEMP_WORKER_HRS),1,0)</f>
        <v>0</v>
      </c>
      <c r="O12133" s="2">
        <f>L12133-M12133-K12133-FIXED_COSTS</f>
        <v>-26487.381107208232</v>
      </c>
      <c r="P12133" s="2">
        <f>IF(N12133=1,O12133,"")</f>
      </c>
    </row>
    <row r="12134">
      <c r="A12134" s="6">
        <v>18</v>
      </c>
      <c r="B12134" s="6">
        <v>13</v>
      </c>
      <c r="C12134" s="6">
        <v>9</v>
      </c>
      <c r="D12134" s="6">
        <f>A12134+B12134+C12134</f>
        <v>40</v>
      </c>
      <c r="E12134" s="5">
        <f>IF(A12134=0,0,A12134*LABOR_HRS_WK_TOM*SEASON_WEEKS*(1+DIM_PCT_TOM)^A12134)</f>
        <v>9007.0660478574282</v>
      </c>
      <c r="F12134" s="5">
        <f>IF(B12134=0,0,B12134*LABOR_HRS_WK_CAR*SEASON_WEEKS*(1+DIM_PCT_CAR)^B12134)</f>
        <v>537.6193074924571</v>
      </c>
      <c r="G12134" s="5">
        <f>IF(C12134=0,0,C12134*LABOR_HRS_WK_MES*SEASON_WEEKS*(1+DIM_PCT_MES)^C12134)</f>
        <v>452.90833186570273</v>
      </c>
      <c r="H12134" s="5">
        <f>E12134+F12134+G12134</f>
        <v>9997.5936872155889</v>
      </c>
      <c r="I12134" s="5">
        <f>MIN(H12134,FARMER_HRS)</f>
        <v>720</v>
      </c>
      <c r="J12134" s="5">
        <f>MAX(0,H12134-FARMER_HRS)</f>
        <v>9277.5936872155889</v>
      </c>
      <c r="K12134" s="2">
        <f>I12134*FARMER_RATE+J12134*TEMP_WORKER_RATE</f>
        <v>186069.33484749286</v>
      </c>
      <c r="L12134" s="2">
        <f>A12134*PRICE_TOM+B12134*PRICE_CAR+C12134*PRICE_MES</f>
        <v>209922</v>
      </c>
      <c r="M12134" s="2">
        <f>A12134*FERT_BED_TOM+B12134*FERT_BED_CAR+C12134*FERT_BED_MES</f>
        <v>29480</v>
      </c>
      <c r="N12134" s="6">
        <f>IF(AND(D12134&lt;=TOTAL_BEDS,J12134&lt;=TEMP_WORKER_MAX*TEMP_WORKER_HRS),1,0)</f>
        <v>0</v>
      </c>
      <c r="O12134" s="2">
        <f>L12134-M12134-K12134-FIXED_COSTS</f>
        <v>-25627.334847492864</v>
      </c>
      <c r="P12134" s="2">
        <f>IF(N12134=1,O12134,"")</f>
      </c>
    </row>
    <row r="12135">
      <c r="A12135" s="6">
        <v>18</v>
      </c>
      <c r="B12135" s="6">
        <v>13</v>
      </c>
      <c r="C12135" s="6">
        <v>10</v>
      </c>
      <c r="D12135" s="6">
        <f>A12135+B12135+C12135</f>
        <v>41</v>
      </c>
      <c r="E12135" s="5">
        <f>IF(A12135=0,0,A12135*LABOR_HRS_WK_TOM*SEASON_WEEKS*(1+DIM_PCT_TOM)^A12135)</f>
        <v>9007.0660478574282</v>
      </c>
      <c r="F12135" s="5">
        <f>IF(B12135=0,0,B12135*LABOR_HRS_WK_CAR*SEASON_WEEKS*(1+DIM_PCT_CAR)^B12135)</f>
        <v>537.6193074924571</v>
      </c>
      <c r="G12135" s="5">
        <f>IF(C12135=0,0,C12135*LABOR_HRS_WK_MES*SEASON_WEEKS*(1+DIM_PCT_MES)^C12135)</f>
        <v>509.52187334891551</v>
      </c>
      <c r="H12135" s="5">
        <f>E12135+F12135+G12135</f>
        <v>10054.2072286988</v>
      </c>
      <c r="I12135" s="5">
        <f>MIN(H12135,FARMER_HRS)</f>
        <v>720</v>
      </c>
      <c r="J12135" s="5">
        <f>MAX(0,H12135-FARMER_HRS)</f>
        <v>9334.2072286988</v>
      </c>
      <c r="K12135" s="2">
        <f>I12135*FARMER_RATE+J12135*TEMP_WORKER_RATE</f>
        <v>187052.2088315764</v>
      </c>
      <c r="L12135" s="2">
        <f>A12135*PRICE_TOM+B12135*PRICE_CAR+C12135*PRICE_MES</f>
        <v>212622</v>
      </c>
      <c r="M12135" s="2">
        <f>A12135*FERT_BED_TOM+B12135*FERT_BED_CAR+C12135*FERT_BED_MES</f>
        <v>30360</v>
      </c>
      <c r="N12135" s="6">
        <f>IF(AND(D12135&lt;=TOTAL_BEDS,J12135&lt;=TEMP_WORKER_MAX*TEMP_WORKER_HRS),1,0)</f>
        <v>0</v>
      </c>
      <c r="O12135" s="2">
        <f>L12135-M12135-K12135-FIXED_COSTS</f>
        <v>-24790.208831576398</v>
      </c>
      <c r="P12135" s="2">
        <f>IF(N12135=1,O12135,"")</f>
      </c>
    </row>
    <row r="12136">
      <c r="A12136" s="6">
        <v>18</v>
      </c>
      <c r="B12136" s="6">
        <v>13</v>
      </c>
      <c r="C12136" s="6">
        <v>11</v>
      </c>
      <c r="D12136" s="6">
        <f>A12136+B12136+C12136</f>
        <v>42</v>
      </c>
      <c r="E12136" s="5">
        <f>IF(A12136=0,0,A12136*LABOR_HRS_WK_TOM*SEASON_WEEKS*(1+DIM_PCT_TOM)^A12136)</f>
        <v>9007.0660478574282</v>
      </c>
      <c r="F12136" s="5">
        <f>IF(B12136=0,0,B12136*LABOR_HRS_WK_CAR*SEASON_WEEKS*(1+DIM_PCT_CAR)^B12136)</f>
        <v>537.6193074924571</v>
      </c>
      <c r="G12136" s="5">
        <f>IF(C12136=0,0,C12136*LABOR_HRS_WK_MES*SEASON_WEEKS*(1+DIM_PCT_MES)^C12136)</f>
        <v>567.47998644235463</v>
      </c>
      <c r="H12136" s="5">
        <f>E12136+F12136+G12136</f>
        <v>10112.165341792241</v>
      </c>
      <c r="I12136" s="5">
        <f>MIN(H12136,FARMER_HRS)</f>
        <v>720</v>
      </c>
      <c r="J12136" s="5">
        <f>MAX(0,H12136-FARMER_HRS)</f>
        <v>9392.16534179224</v>
      </c>
      <c r="K12136" s="2">
        <f>I12136*FARMER_RATE+J12136*TEMP_WORKER_RATE</f>
        <v>188058.42607278196</v>
      </c>
      <c r="L12136" s="2">
        <f>A12136*PRICE_TOM+B12136*PRICE_CAR+C12136*PRICE_MES</f>
        <v>215322</v>
      </c>
      <c r="M12136" s="2">
        <f>A12136*FERT_BED_TOM+B12136*FERT_BED_CAR+C12136*FERT_BED_MES</f>
        <v>31240</v>
      </c>
      <c r="N12136" s="6">
        <f>IF(AND(D12136&lt;=TOTAL_BEDS,J12136&lt;=TEMP_WORKER_MAX*TEMP_WORKER_HRS),1,0)</f>
        <v>0</v>
      </c>
      <c r="O12136" s="2">
        <f>L12136-M12136-K12136-FIXED_COSTS</f>
        <v>-23976.426072781964</v>
      </c>
      <c r="P12136" s="2">
        <f>IF(N12136=1,O12136,"")</f>
      </c>
    </row>
    <row r="12137">
      <c r="A12137" s="6">
        <v>18</v>
      </c>
      <c r="B12137" s="6">
        <v>13</v>
      </c>
      <c r="C12137" s="6">
        <v>12</v>
      </c>
      <c r="D12137" s="6">
        <f>A12137+B12137+C12137</f>
        <v>43</v>
      </c>
      <c r="E12137" s="5">
        <f>IF(A12137=0,0,A12137*LABOR_HRS_WK_TOM*SEASON_WEEKS*(1+DIM_PCT_TOM)^A12137)</f>
        <v>9007.0660478574282</v>
      </c>
      <c r="F12137" s="5">
        <f>IF(B12137=0,0,B12137*LABOR_HRS_WK_CAR*SEASON_WEEKS*(1+DIM_PCT_CAR)^B12137)</f>
        <v>537.6193074924571</v>
      </c>
      <c r="G12137" s="5">
        <f>IF(C12137=0,0,C12137*LABOR_HRS_WK_MES*SEASON_WEEKS*(1+DIM_PCT_MES)^C12137)</f>
        <v>626.807439570419</v>
      </c>
      <c r="H12137" s="5">
        <f>E12137+F12137+G12137</f>
        <v>10171.492794920305</v>
      </c>
      <c r="I12137" s="5">
        <f>MIN(H12137,FARMER_HRS)</f>
        <v>720</v>
      </c>
      <c r="J12137" s="5">
        <f>MAX(0,H12137-FARMER_HRS)</f>
        <v>9451.4927949203047</v>
      </c>
      <c r="K12137" s="2">
        <f>I12137*FARMER_RATE+J12137*TEMP_WORKER_RATE</f>
        <v>189088.41657847751</v>
      </c>
      <c r="L12137" s="2">
        <f>A12137*PRICE_TOM+B12137*PRICE_CAR+C12137*PRICE_MES</f>
        <v>218022</v>
      </c>
      <c r="M12137" s="2">
        <f>A12137*FERT_BED_TOM+B12137*FERT_BED_CAR+C12137*FERT_BED_MES</f>
        <v>32120</v>
      </c>
      <c r="N12137" s="6">
        <f>IF(AND(D12137&lt;=TOTAL_BEDS,J12137&lt;=TEMP_WORKER_MAX*TEMP_WORKER_HRS),1,0)</f>
        <v>0</v>
      </c>
      <c r="O12137" s="2">
        <f>L12137-M12137-K12137-FIXED_COSTS</f>
        <v>-23186.41657847751</v>
      </c>
      <c r="P12137" s="2">
        <f>IF(N12137=1,O12137,"")</f>
      </c>
    </row>
    <row r="12138">
      <c r="A12138" s="6">
        <v>18</v>
      </c>
      <c r="B12138" s="6">
        <v>13</v>
      </c>
      <c r="C12138" s="6">
        <v>13</v>
      </c>
      <c r="D12138" s="6">
        <f>A12138+B12138+C12138</f>
        <v>44</v>
      </c>
      <c r="E12138" s="5">
        <f>IF(A12138=0,0,A12138*LABOR_HRS_WK_TOM*SEASON_WEEKS*(1+DIM_PCT_TOM)^A12138)</f>
        <v>9007.0660478574282</v>
      </c>
      <c r="F12138" s="5">
        <f>IF(B12138=0,0,B12138*LABOR_HRS_WK_CAR*SEASON_WEEKS*(1+DIM_PCT_CAR)^B12138)</f>
        <v>537.6193074924571</v>
      </c>
      <c r="G12138" s="5">
        <f>IF(C12138=0,0,C12138*LABOR_HRS_WK_MES*SEASON_WEEKS*(1+DIM_PCT_MES)^C12138)</f>
        <v>687.52941027880331</v>
      </c>
      <c r="H12138" s="5">
        <f>E12138+F12138+G12138</f>
        <v>10232.214765628689</v>
      </c>
      <c r="I12138" s="5">
        <f>MIN(H12138,FARMER_HRS)</f>
        <v>720</v>
      </c>
      <c r="J12138" s="5">
        <f>MAX(0,H12138-FARMER_HRS)</f>
        <v>9512.2147656286888</v>
      </c>
      <c r="K12138" s="2">
        <f>I12138*FARMER_RATE+J12138*TEMP_WORKER_RATE</f>
        <v>190142.6174588314</v>
      </c>
      <c r="L12138" s="2">
        <f>A12138*PRICE_TOM+B12138*PRICE_CAR+C12138*PRICE_MES</f>
        <v>220722</v>
      </c>
      <c r="M12138" s="2">
        <f>A12138*FERT_BED_TOM+B12138*FERT_BED_CAR+C12138*FERT_BED_MES</f>
        <v>33000</v>
      </c>
      <c r="N12138" s="6">
        <f>IF(AND(D12138&lt;=TOTAL_BEDS,J12138&lt;=TEMP_WORKER_MAX*TEMP_WORKER_HRS),1,0)</f>
        <v>0</v>
      </c>
      <c r="O12138" s="2">
        <f>L12138-M12138-K12138-FIXED_COSTS</f>
        <v>-22420.617458831402</v>
      </c>
      <c r="P12138" s="2">
        <f>IF(N12138=1,O12138,"")</f>
      </c>
    </row>
    <row r="12139">
      <c r="A12139" s="6">
        <v>18</v>
      </c>
      <c r="B12139" s="6">
        <v>13</v>
      </c>
      <c r="C12139" s="6">
        <v>14</v>
      </c>
      <c r="D12139" s="6">
        <f>A12139+B12139+C12139</f>
        <v>45</v>
      </c>
      <c r="E12139" s="5">
        <f>IF(A12139=0,0,A12139*LABOR_HRS_WK_TOM*SEASON_WEEKS*(1+DIM_PCT_TOM)^A12139)</f>
        <v>9007.0660478574282</v>
      </c>
      <c r="F12139" s="5">
        <f>IF(B12139=0,0,B12139*LABOR_HRS_WK_CAR*SEASON_WEEKS*(1+DIM_PCT_CAR)^B12139)</f>
        <v>537.6193074924571</v>
      </c>
      <c r="G12139" s="5">
        <f>IF(C12139=0,0,C12139*LABOR_HRS_WK_MES*SEASON_WEEKS*(1+DIM_PCT_MES)^C12139)</f>
        <v>749.67149159246435</v>
      </c>
      <c r="H12139" s="5">
        <f>E12139+F12139+G12139</f>
        <v>10294.35684694235</v>
      </c>
      <c r="I12139" s="5">
        <f>MIN(H12139,FARMER_HRS)</f>
        <v>720</v>
      </c>
      <c r="J12139" s="5">
        <f>MAX(0,H12139-FARMER_HRS)</f>
        <v>9574.35684694235</v>
      </c>
      <c r="K12139" s="2">
        <f>I12139*FARMER_RATE+J12139*TEMP_WORKER_RATE</f>
        <v>191221.47303719356</v>
      </c>
      <c r="L12139" s="2">
        <f>A12139*PRICE_TOM+B12139*PRICE_CAR+C12139*PRICE_MES</f>
        <v>223422</v>
      </c>
      <c r="M12139" s="2">
        <f>A12139*FERT_BED_TOM+B12139*FERT_BED_CAR+C12139*FERT_BED_MES</f>
        <v>33880</v>
      </c>
      <c r="N12139" s="6">
        <f>IF(AND(D12139&lt;=TOTAL_BEDS,J12139&lt;=TEMP_WORKER_MAX*TEMP_WORKER_HRS),1,0)</f>
        <v>0</v>
      </c>
      <c r="O12139" s="2">
        <f>L12139-M12139-K12139-FIXED_COSTS</f>
        <v>-21679.473037193558</v>
      </c>
      <c r="P12139" s="2">
        <f>IF(N12139=1,O12139,"")</f>
      </c>
    </row>
    <row r="12140">
      <c r="A12140" s="6">
        <v>18</v>
      </c>
      <c r="B12140" s="6">
        <v>13</v>
      </c>
      <c r="C12140" s="6">
        <v>15</v>
      </c>
      <c r="D12140" s="6">
        <f>A12140+B12140+C12140</f>
        <v>46</v>
      </c>
      <c r="E12140" s="5">
        <f>IF(A12140=0,0,A12140*LABOR_HRS_WK_TOM*SEASON_WEEKS*(1+DIM_PCT_TOM)^A12140)</f>
        <v>9007.0660478574282</v>
      </c>
      <c r="F12140" s="5">
        <f>IF(B12140=0,0,B12140*LABOR_HRS_WK_CAR*SEASON_WEEKS*(1+DIM_PCT_CAR)^B12140)</f>
        <v>537.6193074924571</v>
      </c>
      <c r="G12140" s="5">
        <f>IF(C12140=0,0,C12140*LABOR_HRS_WK_MES*SEASON_WEEKS*(1+DIM_PCT_MES)^C12140)</f>
        <v>813.25969846861074</v>
      </c>
      <c r="H12140" s="5">
        <f>E12140+F12140+G12140</f>
        <v>10357.945053818497</v>
      </c>
      <c r="I12140" s="5">
        <f>MIN(H12140,FARMER_HRS)</f>
        <v>720</v>
      </c>
      <c r="J12140" s="5">
        <f>MAX(0,H12140-FARMER_HRS)</f>
        <v>9637.9450538184974</v>
      </c>
      <c r="K12140" s="2">
        <f>I12140*FARMER_RATE+J12140*TEMP_WORKER_RATE</f>
        <v>192325.43496212669</v>
      </c>
      <c r="L12140" s="2">
        <f>A12140*PRICE_TOM+B12140*PRICE_CAR+C12140*PRICE_MES</f>
        <v>226122</v>
      </c>
      <c r="M12140" s="2">
        <f>A12140*FERT_BED_TOM+B12140*FERT_BED_CAR+C12140*FERT_BED_MES</f>
        <v>34760</v>
      </c>
      <c r="N12140" s="6">
        <f>IF(AND(D12140&lt;=TOTAL_BEDS,J12140&lt;=TEMP_WORKER_MAX*TEMP_WORKER_HRS),1,0)</f>
        <v>0</v>
      </c>
      <c r="O12140" s="2">
        <f>L12140-M12140-K12140-FIXED_COSTS</f>
        <v>-20963.434962126688</v>
      </c>
      <c r="P12140" s="2">
        <f>IF(N12140=1,O12140,"")</f>
      </c>
    </row>
    <row r="12141">
      <c r="A12141" s="6">
        <v>18</v>
      </c>
      <c r="B12141" s="6">
        <v>13</v>
      </c>
      <c r="C12141" s="6">
        <v>16</v>
      </c>
      <c r="D12141" s="6">
        <f>A12141+B12141+C12141</f>
        <v>47</v>
      </c>
      <c r="E12141" s="5">
        <f>IF(A12141=0,0,A12141*LABOR_HRS_WK_TOM*SEASON_WEEKS*(1+DIM_PCT_TOM)^A12141)</f>
        <v>9007.0660478574282</v>
      </c>
      <c r="F12141" s="5">
        <f>IF(B12141=0,0,B12141*LABOR_HRS_WK_CAR*SEASON_WEEKS*(1+DIM_PCT_CAR)^B12141)</f>
        <v>537.6193074924571</v>
      </c>
      <c r="G12141" s="5">
        <f>IF(C12141=0,0,C12141*LABOR_HRS_WK_MES*SEASON_WEEKS*(1+DIM_PCT_MES)^C12141)</f>
        <v>878.32047434609967</v>
      </c>
      <c r="H12141" s="5">
        <f>E12141+F12141+G12141</f>
        <v>10423.005829695985</v>
      </c>
      <c r="I12141" s="5">
        <f>MIN(H12141,FARMER_HRS)</f>
        <v>720</v>
      </c>
      <c r="J12141" s="5">
        <f>MAX(0,H12141-FARMER_HRS)</f>
        <v>9703.0058296959851</v>
      </c>
      <c r="K12141" s="2">
        <f>I12141*FARMER_RATE+J12141*TEMP_WORKER_RATE</f>
        <v>193454.96232111086</v>
      </c>
      <c r="L12141" s="2">
        <f>A12141*PRICE_TOM+B12141*PRICE_CAR+C12141*PRICE_MES</f>
        <v>228822</v>
      </c>
      <c r="M12141" s="2">
        <f>A12141*FERT_BED_TOM+B12141*FERT_BED_CAR+C12141*FERT_BED_MES</f>
        <v>35640</v>
      </c>
      <c r="N12141" s="6">
        <f>IF(AND(D12141&lt;=TOTAL_BEDS,J12141&lt;=TEMP_WORKER_MAX*TEMP_WORKER_HRS),1,0)</f>
        <v>0</v>
      </c>
      <c r="O12141" s="2">
        <f>L12141-M12141-K12141-FIXED_COSTS</f>
        <v>-20272.962321110856</v>
      </c>
      <c r="P12141" s="2">
        <f>IF(N12141=1,O12141,"")</f>
      </c>
    </row>
    <row r="12142">
      <c r="A12142" s="6">
        <v>18</v>
      </c>
      <c r="B12142" s="6">
        <v>13</v>
      </c>
      <c r="C12142" s="6">
        <v>17</v>
      </c>
      <c r="D12142" s="6">
        <f>A12142+B12142+C12142</f>
        <v>48</v>
      </c>
      <c r="E12142" s="5">
        <f>IF(A12142=0,0,A12142*LABOR_HRS_WK_TOM*SEASON_WEEKS*(1+DIM_PCT_TOM)^A12142)</f>
        <v>9007.0660478574282</v>
      </c>
      <c r="F12142" s="5">
        <f>IF(B12142=0,0,B12142*LABOR_HRS_WK_CAR*SEASON_WEEKS*(1+DIM_PCT_CAR)^B12142)</f>
        <v>537.6193074924571</v>
      </c>
      <c r="G12142" s="5">
        <f>IF(C12142=0,0,C12142*LABOR_HRS_WK_MES*SEASON_WEEKS*(1+DIM_PCT_MES)^C12142)</f>
        <v>944.88069779263992</v>
      </c>
      <c r="H12142" s="5">
        <f>E12142+F12142+G12142</f>
        <v>10489.566053142526</v>
      </c>
      <c r="I12142" s="5">
        <f>MIN(H12142,FARMER_HRS)</f>
        <v>720</v>
      </c>
      <c r="J12142" s="5">
        <f>MAX(0,H12142-FARMER_HRS)</f>
        <v>9769.5660531425256</v>
      </c>
      <c r="K12142" s="2">
        <f>I12142*FARMER_RATE+J12142*TEMP_WORKER_RATE</f>
        <v>194610.52175594663</v>
      </c>
      <c r="L12142" s="2">
        <f>A12142*PRICE_TOM+B12142*PRICE_CAR+C12142*PRICE_MES</f>
        <v>231522</v>
      </c>
      <c r="M12142" s="2">
        <f>A12142*FERT_BED_TOM+B12142*FERT_BED_CAR+C12142*FERT_BED_MES</f>
        <v>36520</v>
      </c>
      <c r="N12142" s="6">
        <f>IF(AND(D12142&lt;=TOTAL_BEDS,J12142&lt;=TEMP_WORKER_MAX*TEMP_WORKER_HRS),1,0)</f>
        <v>0</v>
      </c>
      <c r="O12142" s="2">
        <f>L12142-M12142-K12142-FIXED_COSTS</f>
        <v>-19608.521755946625</v>
      </c>
      <c r="P12142" s="2">
        <f>IF(N12142=1,O12142,"")</f>
      </c>
    </row>
    <row r="12143">
      <c r="A12143" s="6">
        <v>18</v>
      </c>
      <c r="B12143" s="6">
        <v>13</v>
      </c>
      <c r="C12143" s="6">
        <v>18</v>
      </c>
      <c r="D12143" s="6">
        <f>A12143+B12143+C12143</f>
        <v>49</v>
      </c>
      <c r="E12143" s="5">
        <f>IF(A12143=0,0,A12143*LABOR_HRS_WK_TOM*SEASON_WEEKS*(1+DIM_PCT_TOM)^A12143)</f>
        <v>9007.0660478574282</v>
      </c>
      <c r="F12143" s="5">
        <f>IF(B12143=0,0,B12143*LABOR_HRS_WK_CAR*SEASON_WEEKS*(1+DIM_PCT_CAR)^B12143)</f>
        <v>537.6193074924571</v>
      </c>
      <c r="G12143" s="5">
        <f>IF(C12143=0,0,C12143*LABOR_HRS_WK_MES*SEASON_WEEKS*(1+DIM_PCT_MES)^C12143)</f>
        <v>1012.9676892512272</v>
      </c>
      <c r="H12143" s="5">
        <f>E12143+F12143+G12143</f>
        <v>10557.653044601113</v>
      </c>
      <c r="I12143" s="5">
        <f>MIN(H12143,FARMER_HRS)</f>
        <v>720</v>
      </c>
      <c r="J12143" s="5">
        <f>MAX(0,H12143-FARMER_HRS)</f>
        <v>9837.6530446011129</v>
      </c>
      <c r="K12143" s="2">
        <f>I12143*FARMER_RATE+J12143*TEMP_WORKER_RATE</f>
        <v>195792.58757988043</v>
      </c>
      <c r="L12143" s="2">
        <f>A12143*PRICE_TOM+B12143*PRICE_CAR+C12143*PRICE_MES</f>
        <v>234222</v>
      </c>
      <c r="M12143" s="2">
        <f>A12143*FERT_BED_TOM+B12143*FERT_BED_CAR+C12143*FERT_BED_MES</f>
        <v>37400</v>
      </c>
      <c r="N12143" s="6">
        <f>IF(AND(D12143&lt;=TOTAL_BEDS,J12143&lt;=TEMP_WORKER_MAX*TEMP_WORKER_HRS),1,0)</f>
        <v>0</v>
      </c>
      <c r="O12143" s="2">
        <f>L12143-M12143-K12143-FIXED_COSTS</f>
        <v>-18970.587579880434</v>
      </c>
      <c r="P12143" s="2">
        <f>IF(N12143=1,O12143,"")</f>
      </c>
    </row>
    <row r="12144">
      <c r="A12144" s="6">
        <v>18</v>
      </c>
      <c r="B12144" s="6">
        <v>13</v>
      </c>
      <c r="C12144" s="6">
        <v>19</v>
      </c>
      <c r="D12144" s="6">
        <f>A12144+B12144+C12144</f>
        <v>50</v>
      </c>
      <c r="E12144" s="5">
        <f>IF(A12144=0,0,A12144*LABOR_HRS_WK_TOM*SEASON_WEEKS*(1+DIM_PCT_TOM)^A12144)</f>
        <v>9007.0660478574282</v>
      </c>
      <c r="F12144" s="5">
        <f>IF(B12144=0,0,B12144*LABOR_HRS_WK_CAR*SEASON_WEEKS*(1+DIM_PCT_CAR)^B12144)</f>
        <v>537.6193074924571</v>
      </c>
      <c r="G12144" s="5">
        <f>IF(C12144=0,0,C12144*LABOR_HRS_WK_MES*SEASON_WEEKS*(1+DIM_PCT_MES)^C12144)</f>
        <v>1082.6092178872491</v>
      </c>
      <c r="H12144" s="5">
        <f>E12144+F12144+G12144</f>
        <v>10627.294573237135</v>
      </c>
      <c r="I12144" s="5">
        <f>MIN(H12144,FARMER_HRS)</f>
        <v>720</v>
      </c>
      <c r="J12144" s="5">
        <f>MAX(0,H12144-FARMER_HRS)</f>
        <v>9907.2945732371354</v>
      </c>
      <c r="K12144" s="2">
        <f>I12144*FARMER_RATE+J12144*TEMP_WORKER_RATE</f>
        <v>197001.64189647805</v>
      </c>
      <c r="L12144" s="2">
        <f>A12144*PRICE_TOM+B12144*PRICE_CAR+C12144*PRICE_MES</f>
        <v>236922</v>
      </c>
      <c r="M12144" s="2">
        <f>A12144*FERT_BED_TOM+B12144*FERT_BED_CAR+C12144*FERT_BED_MES</f>
        <v>38280</v>
      </c>
      <c r="N12144" s="6">
        <f>IF(AND(D12144&lt;=TOTAL_BEDS,J12144&lt;=TEMP_WORKER_MAX*TEMP_WORKER_HRS),1,0)</f>
        <v>0</v>
      </c>
      <c r="O12144" s="2">
        <f>L12144-M12144-K12144-FIXED_COSTS</f>
        <v>-18359.641896478046</v>
      </c>
      <c r="P12144" s="2">
        <f>IF(N12144=1,O12144,"")</f>
      </c>
    </row>
    <row r="12145">
      <c r="A12145" s="6">
        <v>18</v>
      </c>
      <c r="B12145" s="6">
        <v>13</v>
      </c>
      <c r="C12145" s="6">
        <v>20</v>
      </c>
      <c r="D12145" s="6">
        <f>A12145+B12145+C12145</f>
        <v>51</v>
      </c>
      <c r="E12145" s="5">
        <f>IF(A12145=0,0,A12145*LABOR_HRS_WK_TOM*SEASON_WEEKS*(1+DIM_PCT_TOM)^A12145)</f>
        <v>9007.0660478574282</v>
      </c>
      <c r="F12145" s="5">
        <f>IF(B12145=0,0,B12145*LABOR_HRS_WK_CAR*SEASON_WEEKS*(1+DIM_PCT_CAR)^B12145)</f>
        <v>537.6193074924571</v>
      </c>
      <c r="G12145" s="5">
        <f>IF(C12145=0,0,C12145*LABOR_HRS_WK_MES*SEASON_WEEKS*(1+DIM_PCT_MES)^C12145)</f>
        <v>1153.8335085377259</v>
      </c>
      <c r="H12145" s="5">
        <f>E12145+F12145+G12145</f>
        <v>10698.518863887612</v>
      </c>
      <c r="I12145" s="5">
        <f>MIN(H12145,FARMER_HRS)</f>
        <v>720</v>
      </c>
      <c r="J12145" s="5">
        <f>MAX(0,H12145-FARMER_HRS)</f>
        <v>9978.5188638876116</v>
      </c>
      <c r="K12145" s="2">
        <f>I12145*FARMER_RATE+J12145*TEMP_WORKER_RATE</f>
        <v>198238.17472027102</v>
      </c>
      <c r="L12145" s="2">
        <f>A12145*PRICE_TOM+B12145*PRICE_CAR+C12145*PRICE_MES</f>
        <v>239622</v>
      </c>
      <c r="M12145" s="2">
        <f>A12145*FERT_BED_TOM+B12145*FERT_BED_CAR+C12145*FERT_BED_MES</f>
        <v>39160</v>
      </c>
      <c r="N12145" s="6">
        <f>IF(AND(D12145&lt;=TOTAL_BEDS,J12145&lt;=TEMP_WORKER_MAX*TEMP_WORKER_HRS),1,0)</f>
        <v>0</v>
      </c>
      <c r="O12145" s="2">
        <f>L12145-M12145-K12145-FIXED_COSTS</f>
        <v>-17776.174720271025</v>
      </c>
      <c r="P12145" s="2">
        <f>IF(N12145=1,O12145,"")</f>
      </c>
    </row>
    <row r="12146">
      <c r="A12146" s="6">
        <v>18</v>
      </c>
      <c r="B12146" s="6">
        <v>13</v>
      </c>
      <c r="C12146" s="6">
        <v>21</v>
      </c>
      <c r="D12146" s="6">
        <f>A12146+B12146+C12146</f>
        <v>52</v>
      </c>
      <c r="E12146" s="5">
        <f>IF(A12146=0,0,A12146*LABOR_HRS_WK_TOM*SEASON_WEEKS*(1+DIM_PCT_TOM)^A12146)</f>
        <v>9007.0660478574282</v>
      </c>
      <c r="F12146" s="5">
        <f>IF(B12146=0,0,B12146*LABOR_HRS_WK_CAR*SEASON_WEEKS*(1+DIM_PCT_CAR)^B12146)</f>
        <v>537.6193074924571</v>
      </c>
      <c r="G12146" s="5">
        <f>IF(C12146=0,0,C12146*LABOR_HRS_WK_MES*SEASON_WEEKS*(1+DIM_PCT_MES)^C12146)</f>
        <v>1226.6692487641699</v>
      </c>
      <c r="H12146" s="5">
        <f>E12146+F12146+G12146</f>
        <v>10771.354604114056</v>
      </c>
      <c r="I12146" s="5">
        <f>MIN(H12146,FARMER_HRS)</f>
        <v>720</v>
      </c>
      <c r="J12146" s="5">
        <f>MAX(0,H12146-FARMER_HRS)</f>
        <v>10051.354604114056</v>
      </c>
      <c r="K12146" s="2">
        <f>I12146*FARMER_RATE+J12146*TEMP_WORKER_RATE</f>
        <v>199502.68409920236</v>
      </c>
      <c r="L12146" s="2">
        <f>A12146*PRICE_TOM+B12146*PRICE_CAR+C12146*PRICE_MES</f>
        <v>242322</v>
      </c>
      <c r="M12146" s="2">
        <f>A12146*FERT_BED_TOM+B12146*FERT_BED_CAR+C12146*FERT_BED_MES</f>
        <v>40040</v>
      </c>
      <c r="N12146" s="6">
        <f>IF(AND(D12146&lt;=TOTAL_BEDS,J12146&lt;=TEMP_WORKER_MAX*TEMP_WORKER_HRS),1,0)</f>
        <v>0</v>
      </c>
      <c r="O12146" s="2">
        <f>L12146-M12146-K12146-FIXED_COSTS</f>
        <v>-17220.684099202364</v>
      </c>
      <c r="P12146" s="2">
        <f>IF(N12146=1,O12146,"")</f>
      </c>
    </row>
    <row r="12147">
      <c r="A12147" s="6">
        <v>18</v>
      </c>
      <c r="B12147" s="6">
        <v>13</v>
      </c>
      <c r="C12147" s="6">
        <v>22</v>
      </c>
      <c r="D12147" s="6">
        <f>A12147+B12147+C12147</f>
        <v>53</v>
      </c>
      <c r="E12147" s="5">
        <f>IF(A12147=0,0,A12147*LABOR_HRS_WK_TOM*SEASON_WEEKS*(1+DIM_PCT_TOM)^A12147)</f>
        <v>9007.0660478574282</v>
      </c>
      <c r="F12147" s="5">
        <f>IF(B12147=0,0,B12147*LABOR_HRS_WK_CAR*SEASON_WEEKS*(1+DIM_PCT_CAR)^B12147)</f>
        <v>537.6193074924571</v>
      </c>
      <c r="G12147" s="5">
        <f>IF(C12147=0,0,C12147*LABOR_HRS_WK_MES*SEASON_WEEKS*(1+DIM_PCT_MES)^C12147)</f>
        <v>1301.1455960105659</v>
      </c>
      <c r="H12147" s="5">
        <f>E12147+F12147+G12147</f>
        <v>10845.830951360451</v>
      </c>
      <c r="I12147" s="5">
        <f>MIN(H12147,FARMER_HRS)</f>
        <v>720</v>
      </c>
      <c r="J12147" s="5">
        <f>MAX(0,H12147-FARMER_HRS)</f>
        <v>10125.830951360451</v>
      </c>
      <c r="K12147" s="2">
        <f>I12147*FARMER_RATE+J12147*TEMP_WORKER_RATE</f>
        <v>200795.6762388967</v>
      </c>
      <c r="L12147" s="2">
        <f>A12147*PRICE_TOM+B12147*PRICE_CAR+C12147*PRICE_MES</f>
        <v>245022</v>
      </c>
      <c r="M12147" s="2">
        <f>A12147*FERT_BED_TOM+B12147*FERT_BED_CAR+C12147*FERT_BED_MES</f>
        <v>40920</v>
      </c>
      <c r="N12147" s="6">
        <f>IF(AND(D12147&lt;=TOTAL_BEDS,J12147&lt;=TEMP_WORKER_MAX*TEMP_WORKER_HRS),1,0)</f>
        <v>0</v>
      </c>
      <c r="O12147" s="2">
        <f>L12147-M12147-K12147-FIXED_COSTS</f>
        <v>-16693.676238896704</v>
      </c>
      <c r="P12147" s="2">
        <f>IF(N12147=1,O12147,"")</f>
      </c>
    </row>
    <row r="12148">
      <c r="A12148" s="6">
        <v>18</v>
      </c>
      <c r="B12148" s="6">
        <v>13</v>
      </c>
      <c r="C12148" s="6">
        <v>23</v>
      </c>
      <c r="D12148" s="6">
        <f>A12148+B12148+C12148</f>
        <v>54</v>
      </c>
      <c r="E12148" s="5">
        <f>IF(A12148=0,0,A12148*LABOR_HRS_WK_TOM*SEASON_WEEKS*(1+DIM_PCT_TOM)^A12148)</f>
        <v>9007.0660478574282</v>
      </c>
      <c r="F12148" s="5">
        <f>IF(B12148=0,0,B12148*LABOR_HRS_WK_CAR*SEASON_WEEKS*(1+DIM_PCT_CAR)^B12148)</f>
        <v>537.6193074924571</v>
      </c>
      <c r="G12148" s="5">
        <f>IF(C12148=0,0,C12148*LABOR_HRS_WK_MES*SEASON_WEEKS*(1+DIM_PCT_MES)^C12148)</f>
        <v>1377.2921848680023</v>
      </c>
      <c r="H12148" s="5">
        <f>E12148+F12148+G12148</f>
        <v>10921.977540217888</v>
      </c>
      <c r="I12148" s="5">
        <f>MIN(H12148,FARMER_HRS)</f>
        <v>720</v>
      </c>
      <c r="J12148" s="5">
        <f>MAX(0,H12148-FARMER_HRS)</f>
        <v>10201.977540217888</v>
      </c>
      <c r="K12148" s="2">
        <f>I12148*FARMER_RATE+J12148*TEMP_WORKER_RATE</f>
        <v>202117.66562878276</v>
      </c>
      <c r="L12148" s="2">
        <f>A12148*PRICE_TOM+B12148*PRICE_CAR+C12148*PRICE_MES</f>
        <v>247722</v>
      </c>
      <c r="M12148" s="2">
        <f>A12148*FERT_BED_TOM+B12148*FERT_BED_CAR+C12148*FERT_BED_MES</f>
        <v>41800</v>
      </c>
      <c r="N12148" s="6">
        <f>IF(AND(D12148&lt;=TOTAL_BEDS,J12148&lt;=TEMP_WORKER_MAX*TEMP_WORKER_HRS),1,0)</f>
        <v>0</v>
      </c>
      <c r="O12148" s="2">
        <f>L12148-M12148-K12148-FIXED_COSTS</f>
        <v>-16195.665628782765</v>
      </c>
      <c r="P12148" s="2">
        <f>IF(N12148=1,O12148,"")</f>
      </c>
    </row>
    <row r="12149">
      <c r="A12149" s="6">
        <v>18</v>
      </c>
      <c r="B12149" s="6">
        <v>13</v>
      </c>
      <c r="C12149" s="6">
        <v>24</v>
      </c>
      <c r="D12149" s="6">
        <f>A12149+B12149+C12149</f>
        <v>55</v>
      </c>
      <c r="E12149" s="5">
        <f>IF(A12149=0,0,A12149*LABOR_HRS_WK_TOM*SEASON_WEEKS*(1+DIM_PCT_TOM)^A12149)</f>
        <v>9007.0660478574282</v>
      </c>
      <c r="F12149" s="5">
        <f>IF(B12149=0,0,B12149*LABOR_HRS_WK_CAR*SEASON_WEEKS*(1+DIM_PCT_CAR)^B12149)</f>
        <v>537.6193074924571</v>
      </c>
      <c r="G12149" s="5">
        <f>IF(C12149=0,0,C12149*LABOR_HRS_WK_MES*SEASON_WEEKS*(1+DIM_PCT_MES)^C12149)</f>
        <v>1455.139134447498</v>
      </c>
      <c r="H12149" s="5">
        <f>E12149+F12149+G12149</f>
        <v>10999.824489797384</v>
      </c>
      <c r="I12149" s="5">
        <f>MIN(H12149,FARMER_HRS)</f>
        <v>720</v>
      </c>
      <c r="J12149" s="5">
        <f>MAX(0,H12149-FARMER_HRS)</f>
        <v>10279.824489797384</v>
      </c>
      <c r="K12149" s="2">
        <f>I12149*FARMER_RATE+J12149*TEMP_WORKER_RATE</f>
        <v>203469.17517009345</v>
      </c>
      <c r="L12149" s="2">
        <f>A12149*PRICE_TOM+B12149*PRICE_CAR+C12149*PRICE_MES</f>
        <v>250422</v>
      </c>
      <c r="M12149" s="2">
        <f>A12149*FERT_BED_TOM+B12149*FERT_BED_CAR+C12149*FERT_BED_MES</f>
        <v>42680</v>
      </c>
      <c r="N12149" s="6">
        <f>IF(AND(D12149&lt;=TOTAL_BEDS,J12149&lt;=TEMP_WORKER_MAX*TEMP_WORKER_HRS),1,0)</f>
        <v>0</v>
      </c>
      <c r="O12149" s="2">
        <f>L12149-M12149-K12149-FIXED_COSTS</f>
        <v>-15727.175170093455</v>
      </c>
      <c r="P12149" s="2">
        <f>IF(N12149=1,O12149,"")</f>
      </c>
    </row>
    <row r="12150">
      <c r="A12150" s="6">
        <v>18</v>
      </c>
      <c r="B12150" s="6">
        <v>13</v>
      </c>
      <c r="C12150" s="6">
        <v>25</v>
      </c>
      <c r="D12150" s="6">
        <f>A12150+B12150+C12150</f>
        <v>56</v>
      </c>
      <c r="E12150" s="5">
        <f>IF(A12150=0,0,A12150*LABOR_HRS_WK_TOM*SEASON_WEEKS*(1+DIM_PCT_TOM)^A12150)</f>
        <v>9007.0660478574282</v>
      </c>
      <c r="F12150" s="5">
        <f>IF(B12150=0,0,B12150*LABOR_HRS_WK_CAR*SEASON_WEEKS*(1+DIM_PCT_CAR)^B12150)</f>
        <v>537.6193074924571</v>
      </c>
      <c r="G12150" s="5">
        <f>IF(C12150=0,0,C12150*LABOR_HRS_WK_MES*SEASON_WEEKS*(1+DIM_PCT_MES)^C12150)</f>
        <v>1534.7170558625955</v>
      </c>
      <c r="H12150" s="5">
        <f>E12150+F12150+G12150</f>
        <v>11079.402411212481</v>
      </c>
      <c r="I12150" s="5">
        <f>MIN(H12150,FARMER_HRS)</f>
        <v>720</v>
      </c>
      <c r="J12150" s="5">
        <f>MAX(0,H12150-FARMER_HRS)</f>
        <v>10359.402411212481</v>
      </c>
      <c r="K12150" s="2">
        <f>I12150*FARMER_RATE+J12150*TEMP_WORKER_RATE</f>
        <v>204850.73630577224</v>
      </c>
      <c r="L12150" s="2">
        <f>A12150*PRICE_TOM+B12150*PRICE_CAR+C12150*PRICE_MES</f>
        <v>253122</v>
      </c>
      <c r="M12150" s="2">
        <f>A12150*FERT_BED_TOM+B12150*FERT_BED_CAR+C12150*FERT_BED_MES</f>
        <v>43560</v>
      </c>
      <c r="N12150" s="6">
        <f>IF(AND(D12150&lt;=TOTAL_BEDS,J12150&lt;=TEMP_WORKER_MAX*TEMP_WORKER_HRS),1,0)</f>
        <v>0</v>
      </c>
      <c r="O12150" s="2">
        <f>L12150-M12150-K12150-FIXED_COSTS</f>
        <v>-15288.73630577224</v>
      </c>
      <c r="P12150" s="2">
        <f>IF(N12150=1,O12150,"")</f>
      </c>
    </row>
    <row r="12151">
      <c r="A12151" s="6">
        <v>18</v>
      </c>
      <c r="B12151" s="6">
        <v>13</v>
      </c>
      <c r="C12151" s="6">
        <v>26</v>
      </c>
      <c r="D12151" s="6">
        <f>A12151+B12151+C12151</f>
        <v>57</v>
      </c>
      <c r="E12151" s="5">
        <f>IF(A12151=0,0,A12151*LABOR_HRS_WK_TOM*SEASON_WEEKS*(1+DIM_PCT_TOM)^A12151)</f>
        <v>9007.0660478574282</v>
      </c>
      <c r="F12151" s="5">
        <f>IF(B12151=0,0,B12151*LABOR_HRS_WK_CAR*SEASON_WEEKS*(1+DIM_PCT_CAR)^B12151)</f>
        <v>537.6193074924571</v>
      </c>
      <c r="G12151" s="5">
        <f>IF(C12151=0,0,C12151*LABOR_HRS_WK_MES*SEASON_WEEKS*(1+DIM_PCT_MES)^C12151)</f>
        <v>1616.0570598233128</v>
      </c>
      <c r="H12151" s="5">
        <f>E12151+F12151+G12151</f>
        <v>11160.7424151732</v>
      </c>
      <c r="I12151" s="5">
        <f>MIN(H12151,FARMER_HRS)</f>
        <v>720</v>
      </c>
      <c r="J12151" s="5">
        <f>MAX(0,H12151-FARMER_HRS)</f>
        <v>10440.7424151732</v>
      </c>
      <c r="K12151" s="2">
        <f>I12151*FARMER_RATE+J12151*TEMP_WORKER_RATE</f>
        <v>206262.88915231248</v>
      </c>
      <c r="L12151" s="2">
        <f>A12151*PRICE_TOM+B12151*PRICE_CAR+C12151*PRICE_MES</f>
        <v>255822</v>
      </c>
      <c r="M12151" s="2">
        <f>A12151*FERT_BED_TOM+B12151*FERT_BED_CAR+C12151*FERT_BED_MES</f>
        <v>44440</v>
      </c>
      <c r="N12151" s="6">
        <f>IF(AND(D12151&lt;=TOTAL_BEDS,J12151&lt;=TEMP_WORKER_MAX*TEMP_WORKER_HRS),1,0)</f>
        <v>0</v>
      </c>
      <c r="O12151" s="2">
        <f>L12151-M12151-K12151-FIXED_COSTS</f>
        <v>-14880.889152312477</v>
      </c>
      <c r="P12151" s="2">
        <f>IF(N12151=1,O12151,"")</f>
      </c>
    </row>
    <row r="12152">
      <c r="A12152" s="6">
        <v>18</v>
      </c>
      <c r="B12152" s="6">
        <v>13</v>
      </c>
      <c r="C12152" s="6">
        <v>27</v>
      </c>
      <c r="D12152" s="6">
        <f>A12152+B12152+C12152</f>
        <v>58</v>
      </c>
      <c r="E12152" s="5">
        <f>IF(A12152=0,0,A12152*LABOR_HRS_WK_TOM*SEASON_WEEKS*(1+DIM_PCT_TOM)^A12152)</f>
        <v>9007.0660478574282</v>
      </c>
      <c r="F12152" s="5">
        <f>IF(B12152=0,0,B12152*LABOR_HRS_WK_CAR*SEASON_WEEKS*(1+DIM_PCT_CAR)^B12152)</f>
        <v>537.6193074924571</v>
      </c>
      <c r="G12152" s="5">
        <f>IF(C12152=0,0,C12152*LABOR_HRS_WK_MES*SEASON_WEEKS*(1+DIM_PCT_MES)^C12152)</f>
        <v>1699.19076434307</v>
      </c>
      <c r="H12152" s="5">
        <f>E12152+F12152+G12152</f>
        <v>11243.876119692955</v>
      </c>
      <c r="I12152" s="5">
        <f>MIN(H12152,FARMER_HRS)</f>
        <v>720</v>
      </c>
      <c r="J12152" s="5">
        <f>MAX(0,H12152-FARMER_HRS)</f>
        <v>10523.876119692955</v>
      </c>
      <c r="K12152" s="2">
        <f>I12152*FARMER_RATE+J12152*TEMP_WORKER_RATE</f>
        <v>207706.18263355826</v>
      </c>
      <c r="L12152" s="2">
        <f>A12152*PRICE_TOM+B12152*PRICE_CAR+C12152*PRICE_MES</f>
        <v>258522</v>
      </c>
      <c r="M12152" s="2">
        <f>A12152*FERT_BED_TOM+B12152*FERT_BED_CAR+C12152*FERT_BED_MES</f>
        <v>45320</v>
      </c>
      <c r="N12152" s="6">
        <f>IF(AND(D12152&lt;=TOTAL_BEDS,J12152&lt;=TEMP_WORKER_MAX*TEMP_WORKER_HRS),1,0)</f>
        <v>0</v>
      </c>
      <c r="O12152" s="2">
        <f>L12152-M12152-K12152-FIXED_COSTS</f>
        <v>-14504.182633558259</v>
      </c>
      <c r="P12152" s="2">
        <f>IF(N12152=1,O12152,"")</f>
      </c>
    </row>
    <row r="12153">
      <c r="A12153" s="6">
        <v>18</v>
      </c>
      <c r="B12153" s="6">
        <v>13</v>
      </c>
      <c r="C12153" s="6">
        <v>28</v>
      </c>
      <c r="D12153" s="6">
        <f>A12153+B12153+C12153</f>
        <v>59</v>
      </c>
      <c r="E12153" s="5">
        <f>IF(A12153=0,0,A12153*LABOR_HRS_WK_TOM*SEASON_WEEKS*(1+DIM_PCT_TOM)^A12153)</f>
        <v>9007.0660478574282</v>
      </c>
      <c r="F12153" s="5">
        <f>IF(B12153=0,0,B12153*LABOR_HRS_WK_CAR*SEASON_WEEKS*(1+DIM_PCT_CAR)^B12153)</f>
        <v>537.6193074924571</v>
      </c>
      <c r="G12153" s="5">
        <f>IF(C12153=0,0,C12153*LABOR_HRS_WK_MES*SEASON_WEEKS*(1+DIM_PCT_MES)^C12153)</f>
        <v>1784.1503025602233</v>
      </c>
      <c r="H12153" s="5">
        <f>E12153+F12153+G12153</f>
        <v>11328.835657910109</v>
      </c>
      <c r="I12153" s="5">
        <f>MIN(H12153,FARMER_HRS)</f>
        <v>720</v>
      </c>
      <c r="J12153" s="5">
        <f>MAX(0,H12153-FARMER_HRS)</f>
        <v>10608.835657910109</v>
      </c>
      <c r="K12153" s="2">
        <f>I12153*FARMER_RATE+J12153*TEMP_WORKER_RATE</f>
        <v>209181.17461649494</v>
      </c>
      <c r="L12153" s="2">
        <f>A12153*PRICE_TOM+B12153*PRICE_CAR+C12153*PRICE_MES</f>
        <v>261222</v>
      </c>
      <c r="M12153" s="2">
        <f>A12153*FERT_BED_TOM+B12153*FERT_BED_CAR+C12153*FERT_BED_MES</f>
        <v>46200</v>
      </c>
      <c r="N12153" s="6">
        <f>IF(AND(D12153&lt;=TOTAL_BEDS,J12153&lt;=TEMP_WORKER_MAX*TEMP_WORKER_HRS),1,0)</f>
        <v>0</v>
      </c>
      <c r="O12153" s="2">
        <f>L12153-M12153-K12153-FIXED_COSTS</f>
        <v>-14159.174616494944</v>
      </c>
      <c r="P12153" s="2">
        <f>IF(N12153=1,O12153,"")</f>
      </c>
    </row>
    <row r="12154">
      <c r="A12154" s="6">
        <v>18</v>
      </c>
      <c r="B12154" s="6">
        <v>13</v>
      </c>
      <c r="C12154" s="6">
        <v>29</v>
      </c>
      <c r="D12154" s="6">
        <f>A12154+B12154+C12154</f>
        <v>60</v>
      </c>
      <c r="E12154" s="5">
        <f>IF(A12154=0,0,A12154*LABOR_HRS_WK_TOM*SEASON_WEEKS*(1+DIM_PCT_TOM)^A12154)</f>
        <v>9007.0660478574282</v>
      </c>
      <c r="F12154" s="5">
        <f>IF(B12154=0,0,B12154*LABOR_HRS_WK_CAR*SEASON_WEEKS*(1+DIM_PCT_CAR)^B12154)</f>
        <v>537.6193074924571</v>
      </c>
      <c r="G12154" s="5">
        <f>IF(C12154=0,0,C12154*LABOR_HRS_WK_MES*SEASON_WEEKS*(1+DIM_PCT_MES)^C12154)</f>
        <v>1870.9683306758766</v>
      </c>
      <c r="H12154" s="5">
        <f>E12154+F12154+G12154</f>
        <v>11415.653686025762</v>
      </c>
      <c r="I12154" s="5">
        <f>MIN(H12154,FARMER_HRS)</f>
        <v>720</v>
      </c>
      <c r="J12154" s="5">
        <f>MAX(0,H12154-FARMER_HRS)</f>
        <v>10695.653686025762</v>
      </c>
      <c r="K12154" s="2">
        <f>I12154*FARMER_RATE+J12154*TEMP_WORKER_RATE</f>
        <v>210688.43204905838</v>
      </c>
      <c r="L12154" s="2">
        <f>A12154*PRICE_TOM+B12154*PRICE_CAR+C12154*PRICE_MES</f>
        <v>263922</v>
      </c>
      <c r="M12154" s="2">
        <f>A12154*FERT_BED_TOM+B12154*FERT_BED_CAR+C12154*FERT_BED_MES</f>
        <v>47080</v>
      </c>
      <c r="N12154" s="6">
        <f>IF(AND(D12154&lt;=TOTAL_BEDS,J12154&lt;=TEMP_WORKER_MAX*TEMP_WORKER_HRS),1,0)</f>
        <v>0</v>
      </c>
      <c r="O12154" s="2">
        <f>L12154-M12154-K12154-FIXED_COSTS</f>
        <v>-13846.432049058378</v>
      </c>
      <c r="P12154" s="2">
        <f>IF(N12154=1,O12154,"")</f>
      </c>
    </row>
    <row r="12155">
      <c r="A12155" s="6">
        <v>18</v>
      </c>
      <c r="B12155" s="6">
        <v>13</v>
      </c>
      <c r="C12155" s="6">
        <v>30</v>
      </c>
      <c r="D12155" s="6">
        <f>A12155+B12155+C12155</f>
        <v>61</v>
      </c>
      <c r="E12155" s="5">
        <f>IF(A12155=0,0,A12155*LABOR_HRS_WK_TOM*SEASON_WEEKS*(1+DIM_PCT_TOM)^A12155)</f>
        <v>9007.0660478574282</v>
      </c>
      <c r="F12155" s="5">
        <f>IF(B12155=0,0,B12155*LABOR_HRS_WK_CAR*SEASON_WEEKS*(1+DIM_PCT_CAR)^B12155)</f>
        <v>537.6193074924571</v>
      </c>
      <c r="G12155" s="5">
        <f>IF(C12155=0,0,C12155*LABOR_HRS_WK_MES*SEASON_WEEKS*(1+DIM_PCT_MES)^C12155)</f>
        <v>1959.6780360096466</v>
      </c>
      <c r="H12155" s="5">
        <f>E12155+F12155+G12155</f>
        <v>11504.363391359533</v>
      </c>
      <c r="I12155" s="5">
        <f>MIN(H12155,FARMER_HRS)</f>
        <v>720</v>
      </c>
      <c r="J12155" s="5">
        <f>MAX(0,H12155-FARMER_HRS)</f>
        <v>10784.363391359533</v>
      </c>
      <c r="K12155" s="2">
        <f>I12155*FARMER_RATE+J12155*TEMP_WORKER_RATE</f>
        <v>212228.5310999919</v>
      </c>
      <c r="L12155" s="2">
        <f>A12155*PRICE_TOM+B12155*PRICE_CAR+C12155*PRICE_MES</f>
        <v>266622</v>
      </c>
      <c r="M12155" s="2">
        <f>A12155*FERT_BED_TOM+B12155*FERT_BED_CAR+C12155*FERT_BED_MES</f>
        <v>47960</v>
      </c>
      <c r="N12155" s="6">
        <f>IF(AND(D12155&lt;=TOTAL_BEDS,J12155&lt;=TEMP_WORKER_MAX*TEMP_WORKER_HRS),1,0)</f>
        <v>0</v>
      </c>
      <c r="O12155" s="2">
        <f>L12155-M12155-K12155-FIXED_COSTS</f>
        <v>-13566.531099991902</v>
      </c>
      <c r="P12155" s="2">
        <f>IF(N12155=1,O12155,"")</f>
      </c>
    </row>
    <row r="12156">
      <c r="A12156" s="6">
        <v>18</v>
      </c>
      <c r="B12156" s="6">
        <v>14</v>
      </c>
      <c r="C12156" s="6">
        <v>0</v>
      </c>
      <c r="D12156" s="6">
        <f>A12156+B12156+C12156</f>
        <v>32</v>
      </c>
      <c r="E12156" s="5">
        <f>IF(A12156=0,0,A12156*LABOR_HRS_WK_TOM*SEASON_WEEKS*(1+DIM_PCT_TOM)^A12156)</f>
        <v>9007.0660478574282</v>
      </c>
      <c r="F12156" s="5">
        <f>IF(B12156=0,0,B12156*LABOR_HRS_WK_CAR*SEASON_WEEKS*(1+DIM_PCT_CAR)^B12156)</f>
        <v>593.44900480898161</v>
      </c>
      <c r="G12156" s="5">
        <f>IF(C12156=0,0,C12156*LABOR_HRS_WK_MES*SEASON_WEEKS*(1+DIM_PCT_MES)^C12156)</f>
        <v>0</v>
      </c>
      <c r="H12156" s="5">
        <f>E12156+F12156+G12156</f>
        <v>9600.51505266641</v>
      </c>
      <c r="I12156" s="5">
        <f>MIN(H12156,FARMER_HRS)</f>
        <v>720</v>
      </c>
      <c r="J12156" s="5">
        <f>MAX(0,H12156-FARMER_HRS)</f>
        <v>8880.51505266641</v>
      </c>
      <c r="K12156" s="2">
        <f>I12156*FARMER_RATE+J12156*TEMP_WORKER_RATE</f>
        <v>179175.60855323626</v>
      </c>
      <c r="L12156" s="2">
        <f>A12156*PRICE_TOM+B12156*PRICE_CAR+C12156*PRICE_MES</f>
        <v>187716</v>
      </c>
      <c r="M12156" s="2">
        <f>A12156*FERT_BED_TOM+B12156*FERT_BED_CAR+C12156*FERT_BED_MES</f>
        <v>22000</v>
      </c>
      <c r="N12156" s="6">
        <f>IF(AND(D12156&lt;=TOTAL_BEDS,J12156&lt;=TEMP_WORKER_MAX*TEMP_WORKER_HRS),1,0)</f>
        <v>0</v>
      </c>
      <c r="O12156" s="2">
        <f>L12156-M12156-K12156-FIXED_COSTS</f>
        <v>-33459.608553236263</v>
      </c>
      <c r="P12156" s="2">
        <f>IF(N12156=1,O12156,"")</f>
      </c>
    </row>
    <row r="12157">
      <c r="A12157" s="6">
        <v>18</v>
      </c>
      <c r="B12157" s="6">
        <v>14</v>
      </c>
      <c r="C12157" s="6">
        <v>1</v>
      </c>
      <c r="D12157" s="6">
        <f>A12157+B12157+C12157</f>
        <v>33</v>
      </c>
      <c r="E12157" s="5">
        <f>IF(A12157=0,0,A12157*LABOR_HRS_WK_TOM*SEASON_WEEKS*(1+DIM_PCT_TOM)^A12157)</f>
        <v>9007.0660478574282</v>
      </c>
      <c r="F12157" s="5">
        <f>IF(B12157=0,0,B12157*LABOR_HRS_WK_CAR*SEASON_WEEKS*(1+DIM_PCT_CAR)^B12157)</f>
        <v>593.44900480898161</v>
      </c>
      <c r="G12157" s="5">
        <f>IF(C12157=0,0,C12157*LABOR_HRS_WK_MES*SEASON_WEEKS*(1+DIM_PCT_MES)^C12157)</f>
        <v>45.5625</v>
      </c>
      <c r="H12157" s="5">
        <f>E12157+F12157+G12157</f>
        <v>9646.07755266641</v>
      </c>
      <c r="I12157" s="5">
        <f>MIN(H12157,FARMER_HRS)</f>
        <v>720</v>
      </c>
      <c r="J12157" s="5">
        <f>MAX(0,H12157-FARMER_HRS)</f>
        <v>8926.07755266641</v>
      </c>
      <c r="K12157" s="2">
        <f>I12157*FARMER_RATE+J12157*TEMP_WORKER_RATE</f>
        <v>179966.62417823626</v>
      </c>
      <c r="L12157" s="2">
        <f>A12157*PRICE_TOM+B12157*PRICE_CAR+C12157*PRICE_MES</f>
        <v>190416</v>
      </c>
      <c r="M12157" s="2">
        <f>A12157*FERT_BED_TOM+B12157*FERT_BED_CAR+C12157*FERT_BED_MES</f>
        <v>22880</v>
      </c>
      <c r="N12157" s="6">
        <f>IF(AND(D12157&lt;=TOTAL_BEDS,J12157&lt;=TEMP_WORKER_MAX*TEMP_WORKER_HRS),1,0)</f>
        <v>0</v>
      </c>
      <c r="O12157" s="2">
        <f>L12157-M12157-K12157-FIXED_COSTS</f>
        <v>-32430.624178236263</v>
      </c>
      <c r="P12157" s="2">
        <f>IF(N12157=1,O12157,"")</f>
      </c>
    </row>
    <row r="12158">
      <c r="A12158" s="6">
        <v>18</v>
      </c>
      <c r="B12158" s="6">
        <v>14</v>
      </c>
      <c r="C12158" s="6">
        <v>2</v>
      </c>
      <c r="D12158" s="6">
        <f>A12158+B12158+C12158</f>
        <v>34</v>
      </c>
      <c r="E12158" s="5">
        <f>IF(A12158=0,0,A12158*LABOR_HRS_WK_TOM*SEASON_WEEKS*(1+DIM_PCT_TOM)^A12158)</f>
        <v>9007.0660478574282</v>
      </c>
      <c r="F12158" s="5">
        <f>IF(B12158=0,0,B12158*LABOR_HRS_WK_CAR*SEASON_WEEKS*(1+DIM_PCT_CAR)^B12158)</f>
        <v>593.44900480898161</v>
      </c>
      <c r="G12158" s="5">
        <f>IF(C12158=0,0,C12158*LABOR_HRS_WK_MES*SEASON_WEEKS*(1+DIM_PCT_MES)^C12158)</f>
        <v>92.2640625</v>
      </c>
      <c r="H12158" s="5">
        <f>E12158+F12158+G12158</f>
        <v>9692.77911516641</v>
      </c>
      <c r="I12158" s="5">
        <f>MIN(H12158,FARMER_HRS)</f>
        <v>720</v>
      </c>
      <c r="J12158" s="5">
        <f>MAX(0,H12158-FARMER_HRS)</f>
        <v>8972.77911516641</v>
      </c>
      <c r="K12158" s="2">
        <f>I12158*FARMER_RATE+J12158*TEMP_WORKER_RATE</f>
        <v>180777.41519386126</v>
      </c>
      <c r="L12158" s="2">
        <f>A12158*PRICE_TOM+B12158*PRICE_CAR+C12158*PRICE_MES</f>
        <v>193116</v>
      </c>
      <c r="M12158" s="2">
        <f>A12158*FERT_BED_TOM+B12158*FERT_BED_CAR+C12158*FERT_BED_MES</f>
        <v>23760</v>
      </c>
      <c r="N12158" s="6">
        <f>IF(AND(D12158&lt;=TOTAL_BEDS,J12158&lt;=TEMP_WORKER_MAX*TEMP_WORKER_HRS),1,0)</f>
        <v>0</v>
      </c>
      <c r="O12158" s="2">
        <f>L12158-M12158-K12158-FIXED_COSTS</f>
        <v>-31421.415193861263</v>
      </c>
      <c r="P12158" s="2">
        <f>IF(N12158=1,O12158,"")</f>
      </c>
    </row>
    <row r="12159">
      <c r="A12159" s="6">
        <v>18</v>
      </c>
      <c r="B12159" s="6">
        <v>14</v>
      </c>
      <c r="C12159" s="6">
        <v>3</v>
      </c>
      <c r="D12159" s="6">
        <f>A12159+B12159+C12159</f>
        <v>35</v>
      </c>
      <c r="E12159" s="5">
        <f>IF(A12159=0,0,A12159*LABOR_HRS_WK_TOM*SEASON_WEEKS*(1+DIM_PCT_TOM)^A12159)</f>
        <v>9007.0660478574282</v>
      </c>
      <c r="F12159" s="5">
        <f>IF(B12159=0,0,B12159*LABOR_HRS_WK_CAR*SEASON_WEEKS*(1+DIM_PCT_CAR)^B12159)</f>
        <v>593.44900480898161</v>
      </c>
      <c r="G12159" s="5">
        <f>IF(C12159=0,0,C12159*LABOR_HRS_WK_MES*SEASON_WEEKS*(1+DIM_PCT_MES)^C12159)</f>
        <v>140.12604492187498</v>
      </c>
      <c r="H12159" s="5">
        <f>E12159+F12159+G12159</f>
        <v>9740.6410975882845</v>
      </c>
      <c r="I12159" s="5">
        <f>MIN(H12159,FARMER_HRS)</f>
        <v>720</v>
      </c>
      <c r="J12159" s="5">
        <f>MAX(0,H12159-FARMER_HRS)</f>
        <v>9020.6410975882845</v>
      </c>
      <c r="K12159" s="2">
        <f>I12159*FARMER_RATE+J12159*TEMP_WORKER_RATE</f>
        <v>181608.35238868548</v>
      </c>
      <c r="L12159" s="2">
        <f>A12159*PRICE_TOM+B12159*PRICE_CAR+C12159*PRICE_MES</f>
        <v>195816</v>
      </c>
      <c r="M12159" s="2">
        <f>A12159*FERT_BED_TOM+B12159*FERT_BED_CAR+C12159*FERT_BED_MES</f>
        <v>24640</v>
      </c>
      <c r="N12159" s="6">
        <f>IF(AND(D12159&lt;=TOTAL_BEDS,J12159&lt;=TEMP_WORKER_MAX*TEMP_WORKER_HRS),1,0)</f>
        <v>0</v>
      </c>
      <c r="O12159" s="2">
        <f>L12159-M12159-K12159-FIXED_COSTS</f>
        <v>-30432.352388685482</v>
      </c>
      <c r="P12159" s="2">
        <f>IF(N12159=1,O12159,"")</f>
      </c>
    </row>
    <row r="12160">
      <c r="A12160" s="6">
        <v>18</v>
      </c>
      <c r="B12160" s="6">
        <v>14</v>
      </c>
      <c r="C12160" s="6">
        <v>4</v>
      </c>
      <c r="D12160" s="6">
        <f>A12160+B12160+C12160</f>
        <v>36</v>
      </c>
      <c r="E12160" s="5">
        <f>IF(A12160=0,0,A12160*LABOR_HRS_WK_TOM*SEASON_WEEKS*(1+DIM_PCT_TOM)^A12160)</f>
        <v>9007.0660478574282</v>
      </c>
      <c r="F12160" s="5">
        <f>IF(B12160=0,0,B12160*LABOR_HRS_WK_CAR*SEASON_WEEKS*(1+DIM_PCT_CAR)^B12160)</f>
        <v>593.44900480898161</v>
      </c>
      <c r="G12160" s="5">
        <f>IF(C12160=0,0,C12160*LABOR_HRS_WK_MES*SEASON_WEEKS*(1+DIM_PCT_MES)^C12160)</f>
        <v>189.17016064453119</v>
      </c>
      <c r="H12160" s="5">
        <f>E12160+F12160+G12160</f>
        <v>9789.68521331094</v>
      </c>
      <c r="I12160" s="5">
        <f>MIN(H12160,FARMER_HRS)</f>
        <v>720</v>
      </c>
      <c r="J12160" s="5">
        <f>MAX(0,H12160-FARMER_HRS)</f>
        <v>9069.68521331094</v>
      </c>
      <c r="K12160" s="2">
        <f>I12160*FARMER_RATE+J12160*TEMP_WORKER_RATE</f>
        <v>182459.81273109271</v>
      </c>
      <c r="L12160" s="2">
        <f>A12160*PRICE_TOM+B12160*PRICE_CAR+C12160*PRICE_MES</f>
        <v>198516</v>
      </c>
      <c r="M12160" s="2">
        <f>A12160*FERT_BED_TOM+B12160*FERT_BED_CAR+C12160*FERT_BED_MES</f>
        <v>25520</v>
      </c>
      <c r="N12160" s="6">
        <f>IF(AND(D12160&lt;=TOTAL_BEDS,J12160&lt;=TEMP_WORKER_MAX*TEMP_WORKER_HRS),1,0)</f>
        <v>0</v>
      </c>
      <c r="O12160" s="2">
        <f>L12160-M12160-K12160-FIXED_COSTS</f>
        <v>-29463.812731092708</v>
      </c>
      <c r="P12160" s="2">
        <f>IF(N12160=1,O12160,"")</f>
      </c>
    </row>
    <row r="12161">
      <c r="A12161" s="6">
        <v>18</v>
      </c>
      <c r="B12161" s="6">
        <v>14</v>
      </c>
      <c r="C12161" s="6">
        <v>5</v>
      </c>
      <c r="D12161" s="6">
        <f>A12161+B12161+C12161</f>
        <v>37</v>
      </c>
      <c r="E12161" s="5">
        <f>IF(A12161=0,0,A12161*LABOR_HRS_WK_TOM*SEASON_WEEKS*(1+DIM_PCT_TOM)^A12161)</f>
        <v>9007.0660478574282</v>
      </c>
      <c r="F12161" s="5">
        <f>IF(B12161=0,0,B12161*LABOR_HRS_WK_CAR*SEASON_WEEKS*(1+DIM_PCT_CAR)^B12161)</f>
        <v>593.44900480898161</v>
      </c>
      <c r="G12161" s="5">
        <f>IF(C12161=0,0,C12161*LABOR_HRS_WK_MES*SEASON_WEEKS*(1+DIM_PCT_MES)^C12161)</f>
        <v>239.41848456573481</v>
      </c>
      <c r="H12161" s="5">
        <f>E12161+F12161+G12161</f>
        <v>9839.9335372321439</v>
      </c>
      <c r="I12161" s="5">
        <f>MIN(H12161,FARMER_HRS)</f>
        <v>720</v>
      </c>
      <c r="J12161" s="5">
        <f>MAX(0,H12161-FARMER_HRS)</f>
        <v>9119.9335372321439</v>
      </c>
      <c r="K12161" s="2">
        <f>I12161*FARMER_RATE+J12161*TEMP_WORKER_RATE</f>
        <v>183332.17946583583</v>
      </c>
      <c r="L12161" s="2">
        <f>A12161*PRICE_TOM+B12161*PRICE_CAR+C12161*PRICE_MES</f>
        <v>201216</v>
      </c>
      <c r="M12161" s="2">
        <f>A12161*FERT_BED_TOM+B12161*FERT_BED_CAR+C12161*FERT_BED_MES</f>
        <v>26400</v>
      </c>
      <c r="N12161" s="6">
        <f>IF(AND(D12161&lt;=TOTAL_BEDS,J12161&lt;=TEMP_WORKER_MAX*TEMP_WORKER_HRS),1,0)</f>
        <v>0</v>
      </c>
      <c r="O12161" s="2">
        <f>L12161-M12161-K12161-FIXED_COSTS</f>
        <v>-28516.179465835827</v>
      </c>
      <c r="P12161" s="2">
        <f>IF(N12161=1,O12161,"")</f>
      </c>
    </row>
    <row r="12162">
      <c r="A12162" s="6">
        <v>18</v>
      </c>
      <c r="B12162" s="6">
        <v>14</v>
      </c>
      <c r="C12162" s="6">
        <v>6</v>
      </c>
      <c r="D12162" s="6">
        <f>A12162+B12162+C12162</f>
        <v>38</v>
      </c>
      <c r="E12162" s="5">
        <f>IF(A12162=0,0,A12162*LABOR_HRS_WK_TOM*SEASON_WEEKS*(1+DIM_PCT_TOM)^A12162)</f>
        <v>9007.0660478574282</v>
      </c>
      <c r="F12162" s="5">
        <f>IF(B12162=0,0,B12162*LABOR_HRS_WK_CAR*SEASON_WEEKS*(1+DIM_PCT_CAR)^B12162)</f>
        <v>593.44900480898161</v>
      </c>
      <c r="G12162" s="5">
        <f>IF(C12162=0,0,C12162*LABOR_HRS_WK_MES*SEASON_WEEKS*(1+DIM_PCT_MES)^C12162)</f>
        <v>290.89345874736773</v>
      </c>
      <c r="H12162" s="5">
        <f>E12162+F12162+G12162</f>
        <v>9891.4085114137779</v>
      </c>
      <c r="I12162" s="5">
        <f>MIN(H12162,FARMER_HRS)</f>
        <v>720</v>
      </c>
      <c r="J12162" s="5">
        <f>MAX(0,H12162-FARMER_HRS)</f>
        <v>9171.4085114137779</v>
      </c>
      <c r="K12162" s="2">
        <f>I12162*FARMER_RATE+J12162*TEMP_WORKER_RATE</f>
        <v>184225.84221204475</v>
      </c>
      <c r="L12162" s="2">
        <f>A12162*PRICE_TOM+B12162*PRICE_CAR+C12162*PRICE_MES</f>
        <v>203916</v>
      </c>
      <c r="M12162" s="2">
        <f>A12162*FERT_BED_TOM+B12162*FERT_BED_CAR+C12162*FERT_BED_MES</f>
        <v>27280</v>
      </c>
      <c r="N12162" s="6">
        <f>IF(AND(D12162&lt;=TOTAL_BEDS,J12162&lt;=TEMP_WORKER_MAX*TEMP_WORKER_HRS),1,0)</f>
        <v>0</v>
      </c>
      <c r="O12162" s="2">
        <f>L12162-M12162-K12162-FIXED_COSTS</f>
        <v>-27589.84221204475</v>
      </c>
      <c r="P12162" s="2">
        <f>IF(N12162=1,O12162,"")</f>
      </c>
    </row>
    <row r="12163">
      <c r="A12163" s="6">
        <v>18</v>
      </c>
      <c r="B12163" s="6">
        <v>14</v>
      </c>
      <c r="C12163" s="6">
        <v>7</v>
      </c>
      <c r="D12163" s="6">
        <f>A12163+B12163+C12163</f>
        <v>39</v>
      </c>
      <c r="E12163" s="5">
        <f>IF(A12163=0,0,A12163*LABOR_HRS_WK_TOM*SEASON_WEEKS*(1+DIM_PCT_TOM)^A12163)</f>
        <v>9007.0660478574282</v>
      </c>
      <c r="F12163" s="5">
        <f>IF(B12163=0,0,B12163*LABOR_HRS_WK_CAR*SEASON_WEEKS*(1+DIM_PCT_CAR)^B12163)</f>
        <v>593.44900480898161</v>
      </c>
      <c r="G12163" s="5">
        <f>IF(C12163=0,0,C12163*LABOR_HRS_WK_MES*SEASON_WEEKS*(1+DIM_PCT_MES)^C12163)</f>
        <v>343.61789814532818</v>
      </c>
      <c r="H12163" s="5">
        <f>E12163+F12163+G12163</f>
        <v>9944.1329508117378</v>
      </c>
      <c r="I12163" s="5">
        <f>MIN(H12163,FARMER_HRS)</f>
        <v>720</v>
      </c>
      <c r="J12163" s="5">
        <f>MAX(0,H12163-FARMER_HRS)</f>
        <v>9224.1329508117378</v>
      </c>
      <c r="K12163" s="2">
        <f>I12163*FARMER_RATE+J12163*TEMP_WORKER_RATE</f>
        <v>185141.19706270378</v>
      </c>
      <c r="L12163" s="2">
        <f>A12163*PRICE_TOM+B12163*PRICE_CAR+C12163*PRICE_MES</f>
        <v>206616</v>
      </c>
      <c r="M12163" s="2">
        <f>A12163*FERT_BED_TOM+B12163*FERT_BED_CAR+C12163*FERT_BED_MES</f>
        <v>28160</v>
      </c>
      <c r="N12163" s="6">
        <f>IF(AND(D12163&lt;=TOTAL_BEDS,J12163&lt;=TEMP_WORKER_MAX*TEMP_WORKER_HRS),1,0)</f>
        <v>0</v>
      </c>
      <c r="O12163" s="2">
        <f>L12163-M12163-K12163-FIXED_COSTS</f>
        <v>-26685.197062703781</v>
      </c>
      <c r="P12163" s="2">
        <f>IF(N12163=1,O12163,"")</f>
      </c>
    </row>
    <row r="12164">
      <c r="A12164" s="6">
        <v>18</v>
      </c>
      <c r="B12164" s="6">
        <v>14</v>
      </c>
      <c r="C12164" s="6">
        <v>8</v>
      </c>
      <c r="D12164" s="6">
        <f>A12164+B12164+C12164</f>
        <v>40</v>
      </c>
      <c r="E12164" s="5">
        <f>IF(A12164=0,0,A12164*LABOR_HRS_WK_TOM*SEASON_WEEKS*(1+DIM_PCT_TOM)^A12164)</f>
        <v>9007.0660478574282</v>
      </c>
      <c r="F12164" s="5">
        <f>IF(B12164=0,0,B12164*LABOR_HRS_WK_CAR*SEASON_WEEKS*(1+DIM_PCT_CAR)^B12164)</f>
        <v>593.44900480898161</v>
      </c>
      <c r="G12164" s="5">
        <f>IF(C12164=0,0,C12164*LABOR_HRS_WK_MES*SEASON_WEEKS*(1+DIM_PCT_MES)^C12164)</f>
        <v>397.61499642530833</v>
      </c>
      <c r="H12164" s="5">
        <f>E12164+F12164+G12164</f>
        <v>9998.1300490917183</v>
      </c>
      <c r="I12164" s="5">
        <f>MIN(H12164,FARMER_HRS)</f>
        <v>720</v>
      </c>
      <c r="J12164" s="5">
        <f>MAX(0,H12164-FARMER_HRS)</f>
        <v>9278.1300490917183</v>
      </c>
      <c r="K12164" s="2">
        <f>I12164*FARMER_RATE+J12164*TEMP_WORKER_RATE</f>
        <v>186078.6466856201</v>
      </c>
      <c r="L12164" s="2">
        <f>A12164*PRICE_TOM+B12164*PRICE_CAR+C12164*PRICE_MES</f>
        <v>209316</v>
      </c>
      <c r="M12164" s="2">
        <f>A12164*FERT_BED_TOM+B12164*FERT_BED_CAR+C12164*FERT_BED_MES</f>
        <v>29040</v>
      </c>
      <c r="N12164" s="6">
        <f>IF(AND(D12164&lt;=TOTAL_BEDS,J12164&lt;=TEMP_WORKER_MAX*TEMP_WORKER_HRS),1,0)</f>
        <v>0</v>
      </c>
      <c r="O12164" s="2">
        <f>L12164-M12164-K12164-FIXED_COSTS</f>
        <v>-25802.6466856201</v>
      </c>
      <c r="P12164" s="2">
        <f>IF(N12164=1,O12164,"")</f>
      </c>
    </row>
    <row r="12165">
      <c r="A12165" s="6">
        <v>18</v>
      </c>
      <c r="B12165" s="6">
        <v>14</v>
      </c>
      <c r="C12165" s="6">
        <v>9</v>
      </c>
      <c r="D12165" s="6">
        <f>A12165+B12165+C12165</f>
        <v>41</v>
      </c>
      <c r="E12165" s="5">
        <f>IF(A12165=0,0,A12165*LABOR_HRS_WK_TOM*SEASON_WEEKS*(1+DIM_PCT_TOM)^A12165)</f>
        <v>9007.0660478574282</v>
      </c>
      <c r="F12165" s="5">
        <f>IF(B12165=0,0,B12165*LABOR_HRS_WK_CAR*SEASON_WEEKS*(1+DIM_PCT_CAR)^B12165)</f>
        <v>593.44900480898161</v>
      </c>
      <c r="G12165" s="5">
        <f>IF(C12165=0,0,C12165*LABOR_HRS_WK_MES*SEASON_WEEKS*(1+DIM_PCT_MES)^C12165)</f>
        <v>452.90833186570273</v>
      </c>
      <c r="H12165" s="5">
        <f>E12165+F12165+G12165</f>
        <v>10053.423384532112</v>
      </c>
      <c r="I12165" s="5">
        <f>MIN(H12165,FARMER_HRS)</f>
        <v>720</v>
      </c>
      <c r="J12165" s="5">
        <f>MAX(0,H12165-FARMER_HRS)</f>
        <v>9333.4233845321123</v>
      </c>
      <c r="K12165" s="2">
        <f>I12165*FARMER_RATE+J12165*TEMP_WORKER_RATE</f>
        <v>187038.60042590473</v>
      </c>
      <c r="L12165" s="2">
        <f>A12165*PRICE_TOM+B12165*PRICE_CAR+C12165*PRICE_MES</f>
        <v>212016</v>
      </c>
      <c r="M12165" s="2">
        <f>A12165*FERT_BED_TOM+B12165*FERT_BED_CAR+C12165*FERT_BED_MES</f>
        <v>29920</v>
      </c>
      <c r="N12165" s="6">
        <f>IF(AND(D12165&lt;=TOTAL_BEDS,J12165&lt;=TEMP_WORKER_MAX*TEMP_WORKER_HRS),1,0)</f>
        <v>0</v>
      </c>
      <c r="O12165" s="2">
        <f>L12165-M12165-K12165-FIXED_COSTS</f>
        <v>-24942.600425904733</v>
      </c>
      <c r="P12165" s="2">
        <f>IF(N12165=1,O12165,"")</f>
      </c>
    </row>
    <row r="12166">
      <c r="A12166" s="6">
        <v>18</v>
      </c>
      <c r="B12166" s="6">
        <v>14</v>
      </c>
      <c r="C12166" s="6">
        <v>10</v>
      </c>
      <c r="D12166" s="6">
        <f>A12166+B12166+C12166</f>
        <v>42</v>
      </c>
      <c r="E12166" s="5">
        <f>IF(A12166=0,0,A12166*LABOR_HRS_WK_TOM*SEASON_WEEKS*(1+DIM_PCT_TOM)^A12166)</f>
        <v>9007.0660478574282</v>
      </c>
      <c r="F12166" s="5">
        <f>IF(B12166=0,0,B12166*LABOR_HRS_WK_CAR*SEASON_WEEKS*(1+DIM_PCT_CAR)^B12166)</f>
        <v>593.44900480898161</v>
      </c>
      <c r="G12166" s="5">
        <f>IF(C12166=0,0,C12166*LABOR_HRS_WK_MES*SEASON_WEEKS*(1+DIM_PCT_MES)^C12166)</f>
        <v>509.52187334891551</v>
      </c>
      <c r="H12166" s="5">
        <f>E12166+F12166+G12166</f>
        <v>10110.036926015324</v>
      </c>
      <c r="I12166" s="5">
        <f>MIN(H12166,FARMER_HRS)</f>
        <v>720</v>
      </c>
      <c r="J12166" s="5">
        <f>MAX(0,H12166-FARMER_HRS)</f>
        <v>9390.0369260153238</v>
      </c>
      <c r="K12166" s="2">
        <f>I12166*FARMER_RATE+J12166*TEMP_WORKER_RATE</f>
        <v>188021.47440998827</v>
      </c>
      <c r="L12166" s="2">
        <f>A12166*PRICE_TOM+B12166*PRICE_CAR+C12166*PRICE_MES</f>
        <v>214716</v>
      </c>
      <c r="M12166" s="2">
        <f>A12166*FERT_BED_TOM+B12166*FERT_BED_CAR+C12166*FERT_BED_MES</f>
        <v>30800</v>
      </c>
      <c r="N12166" s="6">
        <f>IF(AND(D12166&lt;=TOTAL_BEDS,J12166&lt;=TEMP_WORKER_MAX*TEMP_WORKER_HRS),1,0)</f>
        <v>0</v>
      </c>
      <c r="O12166" s="2">
        <f>L12166-M12166-K12166-FIXED_COSTS</f>
        <v>-24105.474409988266</v>
      </c>
      <c r="P12166" s="2">
        <f>IF(N12166=1,O12166,"")</f>
      </c>
    </row>
    <row r="12167">
      <c r="A12167" s="6">
        <v>18</v>
      </c>
      <c r="B12167" s="6">
        <v>14</v>
      </c>
      <c r="C12167" s="6">
        <v>11</v>
      </c>
      <c r="D12167" s="6">
        <f>A12167+B12167+C12167</f>
        <v>43</v>
      </c>
      <c r="E12167" s="5">
        <f>IF(A12167=0,0,A12167*LABOR_HRS_WK_TOM*SEASON_WEEKS*(1+DIM_PCT_TOM)^A12167)</f>
        <v>9007.0660478574282</v>
      </c>
      <c r="F12167" s="5">
        <f>IF(B12167=0,0,B12167*LABOR_HRS_WK_CAR*SEASON_WEEKS*(1+DIM_PCT_CAR)^B12167)</f>
        <v>593.44900480898161</v>
      </c>
      <c r="G12167" s="5">
        <f>IF(C12167=0,0,C12167*LABOR_HRS_WK_MES*SEASON_WEEKS*(1+DIM_PCT_MES)^C12167)</f>
        <v>567.47998644235463</v>
      </c>
      <c r="H12167" s="5">
        <f>E12167+F12167+G12167</f>
        <v>10167.995039108764</v>
      </c>
      <c r="I12167" s="5">
        <f>MIN(H12167,FARMER_HRS)</f>
        <v>720</v>
      </c>
      <c r="J12167" s="5">
        <f>MAX(0,H12167-FARMER_HRS)</f>
        <v>9447.9950391087641</v>
      </c>
      <c r="K12167" s="2">
        <f>I12167*FARMER_RATE+J12167*TEMP_WORKER_RATE</f>
        <v>189027.6916511938</v>
      </c>
      <c r="L12167" s="2">
        <f>A12167*PRICE_TOM+B12167*PRICE_CAR+C12167*PRICE_MES</f>
        <v>217416</v>
      </c>
      <c r="M12167" s="2">
        <f>A12167*FERT_BED_TOM+B12167*FERT_BED_CAR+C12167*FERT_BED_MES</f>
        <v>31680</v>
      </c>
      <c r="N12167" s="6">
        <f>IF(AND(D12167&lt;=TOTAL_BEDS,J12167&lt;=TEMP_WORKER_MAX*TEMP_WORKER_HRS),1,0)</f>
        <v>0</v>
      </c>
      <c r="O12167" s="2">
        <f>L12167-M12167-K12167-FIXED_COSTS</f>
        <v>-23291.691651193803</v>
      </c>
      <c r="P12167" s="2">
        <f>IF(N12167=1,O12167,"")</f>
      </c>
    </row>
    <row r="12168">
      <c r="A12168" s="6">
        <v>18</v>
      </c>
      <c r="B12168" s="6">
        <v>14</v>
      </c>
      <c r="C12168" s="6">
        <v>12</v>
      </c>
      <c r="D12168" s="6">
        <f>A12168+B12168+C12168</f>
        <v>44</v>
      </c>
      <c r="E12168" s="5">
        <f>IF(A12168=0,0,A12168*LABOR_HRS_WK_TOM*SEASON_WEEKS*(1+DIM_PCT_TOM)^A12168)</f>
        <v>9007.0660478574282</v>
      </c>
      <c r="F12168" s="5">
        <f>IF(B12168=0,0,B12168*LABOR_HRS_WK_CAR*SEASON_WEEKS*(1+DIM_PCT_CAR)^B12168)</f>
        <v>593.44900480898161</v>
      </c>
      <c r="G12168" s="5">
        <f>IF(C12168=0,0,C12168*LABOR_HRS_WK_MES*SEASON_WEEKS*(1+DIM_PCT_MES)^C12168)</f>
        <v>626.807439570419</v>
      </c>
      <c r="H12168" s="5">
        <f>E12168+F12168+G12168</f>
        <v>10227.322492236828</v>
      </c>
      <c r="I12168" s="5">
        <f>MIN(H12168,FARMER_HRS)</f>
        <v>720</v>
      </c>
      <c r="J12168" s="5">
        <f>MAX(0,H12168-FARMER_HRS)</f>
        <v>9507.3224922368281</v>
      </c>
      <c r="K12168" s="2">
        <f>I12168*FARMER_RATE+J12168*TEMP_WORKER_RATE</f>
        <v>190057.68215688938</v>
      </c>
      <c r="L12168" s="2">
        <f>A12168*PRICE_TOM+B12168*PRICE_CAR+C12168*PRICE_MES</f>
        <v>220116</v>
      </c>
      <c r="M12168" s="2">
        <f>A12168*FERT_BED_TOM+B12168*FERT_BED_CAR+C12168*FERT_BED_MES</f>
        <v>32560</v>
      </c>
      <c r="N12168" s="6">
        <f>IF(AND(D12168&lt;=TOTAL_BEDS,J12168&lt;=TEMP_WORKER_MAX*TEMP_WORKER_HRS),1,0)</f>
        <v>0</v>
      </c>
      <c r="O12168" s="2">
        <f>L12168-M12168-K12168-FIXED_COSTS</f>
        <v>-22501.682156889379</v>
      </c>
      <c r="P12168" s="2">
        <f>IF(N12168=1,O12168,"")</f>
      </c>
    </row>
    <row r="12169">
      <c r="A12169" s="6">
        <v>18</v>
      </c>
      <c r="B12169" s="6">
        <v>14</v>
      </c>
      <c r="C12169" s="6">
        <v>13</v>
      </c>
      <c r="D12169" s="6">
        <f>A12169+B12169+C12169</f>
        <v>45</v>
      </c>
      <c r="E12169" s="5">
        <f>IF(A12169=0,0,A12169*LABOR_HRS_WK_TOM*SEASON_WEEKS*(1+DIM_PCT_TOM)^A12169)</f>
        <v>9007.0660478574282</v>
      </c>
      <c r="F12169" s="5">
        <f>IF(B12169=0,0,B12169*LABOR_HRS_WK_CAR*SEASON_WEEKS*(1+DIM_PCT_CAR)^B12169)</f>
        <v>593.44900480898161</v>
      </c>
      <c r="G12169" s="5">
        <f>IF(C12169=0,0,C12169*LABOR_HRS_WK_MES*SEASON_WEEKS*(1+DIM_PCT_MES)^C12169)</f>
        <v>687.52941027880331</v>
      </c>
      <c r="H12169" s="5">
        <f>E12169+F12169+G12169</f>
        <v>10288.044462945212</v>
      </c>
      <c r="I12169" s="5">
        <f>MIN(H12169,FARMER_HRS)</f>
        <v>720</v>
      </c>
      <c r="J12169" s="5">
        <f>MAX(0,H12169-FARMER_HRS)</f>
        <v>9568.0444629452122</v>
      </c>
      <c r="K12169" s="2">
        <f>I12169*FARMER_RATE+J12169*TEMP_WORKER_RATE</f>
        <v>191111.88303724327</v>
      </c>
      <c r="L12169" s="2">
        <f>A12169*PRICE_TOM+B12169*PRICE_CAR+C12169*PRICE_MES</f>
        <v>222816</v>
      </c>
      <c r="M12169" s="2">
        <f>A12169*FERT_BED_TOM+B12169*FERT_BED_CAR+C12169*FERT_BED_MES</f>
        <v>33440</v>
      </c>
      <c r="N12169" s="6">
        <f>IF(AND(D12169&lt;=TOTAL_BEDS,J12169&lt;=TEMP_WORKER_MAX*TEMP_WORKER_HRS),1,0)</f>
        <v>0</v>
      </c>
      <c r="O12169" s="2">
        <f>L12169-M12169-K12169-FIXED_COSTS</f>
        <v>-21735.883037243271</v>
      </c>
      <c r="P12169" s="2">
        <f>IF(N12169=1,O12169,"")</f>
      </c>
    </row>
    <row r="12170">
      <c r="A12170" s="6">
        <v>18</v>
      </c>
      <c r="B12170" s="6">
        <v>14</v>
      </c>
      <c r="C12170" s="6">
        <v>14</v>
      </c>
      <c r="D12170" s="6">
        <f>A12170+B12170+C12170</f>
        <v>46</v>
      </c>
      <c r="E12170" s="5">
        <f>IF(A12170=0,0,A12170*LABOR_HRS_WK_TOM*SEASON_WEEKS*(1+DIM_PCT_TOM)^A12170)</f>
        <v>9007.0660478574282</v>
      </c>
      <c r="F12170" s="5">
        <f>IF(B12170=0,0,B12170*LABOR_HRS_WK_CAR*SEASON_WEEKS*(1+DIM_PCT_CAR)^B12170)</f>
        <v>593.44900480898161</v>
      </c>
      <c r="G12170" s="5">
        <f>IF(C12170=0,0,C12170*LABOR_HRS_WK_MES*SEASON_WEEKS*(1+DIM_PCT_MES)^C12170)</f>
        <v>749.67149159246435</v>
      </c>
      <c r="H12170" s="5">
        <f>E12170+F12170+G12170</f>
        <v>10350.186544258873</v>
      </c>
      <c r="I12170" s="5">
        <f>MIN(H12170,FARMER_HRS)</f>
        <v>720</v>
      </c>
      <c r="J12170" s="5">
        <f>MAX(0,H12170-FARMER_HRS)</f>
        <v>9630.1865442588733</v>
      </c>
      <c r="K12170" s="2">
        <f>I12170*FARMER_RATE+J12170*TEMP_WORKER_RATE</f>
        <v>192190.73861560543</v>
      </c>
      <c r="L12170" s="2">
        <f>A12170*PRICE_TOM+B12170*PRICE_CAR+C12170*PRICE_MES</f>
        <v>225516</v>
      </c>
      <c r="M12170" s="2">
        <f>A12170*FERT_BED_TOM+B12170*FERT_BED_CAR+C12170*FERT_BED_MES</f>
        <v>34320</v>
      </c>
      <c r="N12170" s="6">
        <f>IF(AND(D12170&lt;=TOTAL_BEDS,J12170&lt;=TEMP_WORKER_MAX*TEMP_WORKER_HRS),1,0)</f>
        <v>0</v>
      </c>
      <c r="O12170" s="2">
        <f>L12170-M12170-K12170-FIXED_COSTS</f>
        <v>-20994.738615605427</v>
      </c>
      <c r="P12170" s="2">
        <f>IF(N12170=1,O12170,"")</f>
      </c>
    </row>
    <row r="12171">
      <c r="A12171" s="6">
        <v>18</v>
      </c>
      <c r="B12171" s="6">
        <v>14</v>
      </c>
      <c r="C12171" s="6">
        <v>15</v>
      </c>
      <c r="D12171" s="6">
        <f>A12171+B12171+C12171</f>
        <v>47</v>
      </c>
      <c r="E12171" s="5">
        <f>IF(A12171=0,0,A12171*LABOR_HRS_WK_TOM*SEASON_WEEKS*(1+DIM_PCT_TOM)^A12171)</f>
        <v>9007.0660478574282</v>
      </c>
      <c r="F12171" s="5">
        <f>IF(B12171=0,0,B12171*LABOR_HRS_WK_CAR*SEASON_WEEKS*(1+DIM_PCT_CAR)^B12171)</f>
        <v>593.44900480898161</v>
      </c>
      <c r="G12171" s="5">
        <f>IF(C12171=0,0,C12171*LABOR_HRS_WK_MES*SEASON_WEEKS*(1+DIM_PCT_MES)^C12171)</f>
        <v>813.25969846861074</v>
      </c>
      <c r="H12171" s="5">
        <f>E12171+F12171+G12171</f>
        <v>10413.774751135021</v>
      </c>
      <c r="I12171" s="5">
        <f>MIN(H12171,FARMER_HRS)</f>
        <v>720</v>
      </c>
      <c r="J12171" s="5">
        <f>MAX(0,H12171-FARMER_HRS)</f>
        <v>9693.77475113502</v>
      </c>
      <c r="K12171" s="2">
        <f>I12171*FARMER_RATE+J12171*TEMP_WORKER_RATE</f>
        <v>193294.70054053856</v>
      </c>
      <c r="L12171" s="2">
        <f>A12171*PRICE_TOM+B12171*PRICE_CAR+C12171*PRICE_MES</f>
        <v>228216</v>
      </c>
      <c r="M12171" s="2">
        <f>A12171*FERT_BED_TOM+B12171*FERT_BED_CAR+C12171*FERT_BED_MES</f>
        <v>35200</v>
      </c>
      <c r="N12171" s="6">
        <f>IF(AND(D12171&lt;=TOTAL_BEDS,J12171&lt;=TEMP_WORKER_MAX*TEMP_WORKER_HRS),1,0)</f>
        <v>0</v>
      </c>
      <c r="O12171" s="2">
        <f>L12171-M12171-K12171-FIXED_COSTS</f>
        <v>-20278.700540538557</v>
      </c>
      <c r="P12171" s="2">
        <f>IF(N12171=1,O12171,"")</f>
      </c>
    </row>
    <row r="12172">
      <c r="A12172" s="6">
        <v>18</v>
      </c>
      <c r="B12172" s="6">
        <v>14</v>
      </c>
      <c r="C12172" s="6">
        <v>16</v>
      </c>
      <c r="D12172" s="6">
        <f>A12172+B12172+C12172</f>
        <v>48</v>
      </c>
      <c r="E12172" s="5">
        <f>IF(A12172=0,0,A12172*LABOR_HRS_WK_TOM*SEASON_WEEKS*(1+DIM_PCT_TOM)^A12172)</f>
        <v>9007.0660478574282</v>
      </c>
      <c r="F12172" s="5">
        <f>IF(B12172=0,0,B12172*LABOR_HRS_WK_CAR*SEASON_WEEKS*(1+DIM_PCT_CAR)^B12172)</f>
        <v>593.44900480898161</v>
      </c>
      <c r="G12172" s="5">
        <f>IF(C12172=0,0,C12172*LABOR_HRS_WK_MES*SEASON_WEEKS*(1+DIM_PCT_MES)^C12172)</f>
        <v>878.32047434609967</v>
      </c>
      <c r="H12172" s="5">
        <f>E12172+F12172+G12172</f>
        <v>10478.835527012508</v>
      </c>
      <c r="I12172" s="5">
        <f>MIN(H12172,FARMER_HRS)</f>
        <v>720</v>
      </c>
      <c r="J12172" s="5">
        <f>MAX(0,H12172-FARMER_HRS)</f>
        <v>9758.8355270125085</v>
      </c>
      <c r="K12172" s="2">
        <f>I12172*FARMER_RATE+J12172*TEMP_WORKER_RATE</f>
        <v>194424.22789952272</v>
      </c>
      <c r="L12172" s="2">
        <f>A12172*PRICE_TOM+B12172*PRICE_CAR+C12172*PRICE_MES</f>
        <v>230916</v>
      </c>
      <c r="M12172" s="2">
        <f>A12172*FERT_BED_TOM+B12172*FERT_BED_CAR+C12172*FERT_BED_MES</f>
        <v>36080</v>
      </c>
      <c r="N12172" s="6">
        <f>IF(AND(D12172&lt;=TOTAL_BEDS,J12172&lt;=TEMP_WORKER_MAX*TEMP_WORKER_HRS),1,0)</f>
        <v>0</v>
      </c>
      <c r="O12172" s="2">
        <f>L12172-M12172-K12172-FIXED_COSTS</f>
        <v>-19588.227899522724</v>
      </c>
      <c r="P12172" s="2">
        <f>IF(N12172=1,O12172,"")</f>
      </c>
    </row>
    <row r="12173">
      <c r="A12173" s="6">
        <v>18</v>
      </c>
      <c r="B12173" s="6">
        <v>14</v>
      </c>
      <c r="C12173" s="6">
        <v>17</v>
      </c>
      <c r="D12173" s="6">
        <f>A12173+B12173+C12173</f>
        <v>49</v>
      </c>
      <c r="E12173" s="5">
        <f>IF(A12173=0,0,A12173*LABOR_HRS_WK_TOM*SEASON_WEEKS*(1+DIM_PCT_TOM)^A12173)</f>
        <v>9007.0660478574282</v>
      </c>
      <c r="F12173" s="5">
        <f>IF(B12173=0,0,B12173*LABOR_HRS_WK_CAR*SEASON_WEEKS*(1+DIM_PCT_CAR)^B12173)</f>
        <v>593.44900480898161</v>
      </c>
      <c r="G12173" s="5">
        <f>IF(C12173=0,0,C12173*LABOR_HRS_WK_MES*SEASON_WEEKS*(1+DIM_PCT_MES)^C12173)</f>
        <v>944.88069779263992</v>
      </c>
      <c r="H12173" s="5">
        <f>E12173+F12173+G12173</f>
        <v>10545.395750459049</v>
      </c>
      <c r="I12173" s="5">
        <f>MIN(H12173,FARMER_HRS)</f>
        <v>720</v>
      </c>
      <c r="J12173" s="5">
        <f>MAX(0,H12173-FARMER_HRS)</f>
        <v>9825.3957504590489</v>
      </c>
      <c r="K12173" s="2">
        <f>I12173*FARMER_RATE+J12173*TEMP_WORKER_RATE</f>
        <v>195579.78733435849</v>
      </c>
      <c r="L12173" s="2">
        <f>A12173*PRICE_TOM+B12173*PRICE_CAR+C12173*PRICE_MES</f>
        <v>233616</v>
      </c>
      <c r="M12173" s="2">
        <f>A12173*FERT_BED_TOM+B12173*FERT_BED_CAR+C12173*FERT_BED_MES</f>
        <v>36960</v>
      </c>
      <c r="N12173" s="6">
        <f>IF(AND(D12173&lt;=TOTAL_BEDS,J12173&lt;=TEMP_WORKER_MAX*TEMP_WORKER_HRS),1,0)</f>
        <v>0</v>
      </c>
      <c r="O12173" s="2">
        <f>L12173-M12173-K12173-FIXED_COSTS</f>
        <v>-18923.787334358494</v>
      </c>
      <c r="P12173" s="2">
        <f>IF(N12173=1,O12173,"")</f>
      </c>
    </row>
    <row r="12174">
      <c r="A12174" s="6">
        <v>18</v>
      </c>
      <c r="B12174" s="6">
        <v>14</v>
      </c>
      <c r="C12174" s="6">
        <v>18</v>
      </c>
      <c r="D12174" s="6">
        <f>A12174+B12174+C12174</f>
        <v>50</v>
      </c>
      <c r="E12174" s="5">
        <f>IF(A12174=0,0,A12174*LABOR_HRS_WK_TOM*SEASON_WEEKS*(1+DIM_PCT_TOM)^A12174)</f>
        <v>9007.0660478574282</v>
      </c>
      <c r="F12174" s="5">
        <f>IF(B12174=0,0,B12174*LABOR_HRS_WK_CAR*SEASON_WEEKS*(1+DIM_PCT_CAR)^B12174)</f>
        <v>593.44900480898161</v>
      </c>
      <c r="G12174" s="5">
        <f>IF(C12174=0,0,C12174*LABOR_HRS_WK_MES*SEASON_WEEKS*(1+DIM_PCT_MES)^C12174)</f>
        <v>1012.9676892512272</v>
      </c>
      <c r="H12174" s="5">
        <f>E12174+F12174+G12174</f>
        <v>10613.482741917636</v>
      </c>
      <c r="I12174" s="5">
        <f>MIN(H12174,FARMER_HRS)</f>
        <v>720</v>
      </c>
      <c r="J12174" s="5">
        <f>MAX(0,H12174-FARMER_HRS)</f>
        <v>9893.4827419176363</v>
      </c>
      <c r="K12174" s="2">
        <f>I12174*FARMER_RATE+J12174*TEMP_WORKER_RATE</f>
        <v>196761.8531582923</v>
      </c>
      <c r="L12174" s="2">
        <f>A12174*PRICE_TOM+B12174*PRICE_CAR+C12174*PRICE_MES</f>
        <v>236316</v>
      </c>
      <c r="M12174" s="2">
        <f>A12174*FERT_BED_TOM+B12174*FERT_BED_CAR+C12174*FERT_BED_MES</f>
        <v>37840</v>
      </c>
      <c r="N12174" s="6">
        <f>IF(AND(D12174&lt;=TOTAL_BEDS,J12174&lt;=TEMP_WORKER_MAX*TEMP_WORKER_HRS),1,0)</f>
        <v>0</v>
      </c>
      <c r="O12174" s="2">
        <f>L12174-M12174-K12174-FIXED_COSTS</f>
        <v>-18285.853158292302</v>
      </c>
      <c r="P12174" s="2">
        <f>IF(N12174=1,O12174,"")</f>
      </c>
    </row>
    <row r="12175">
      <c r="A12175" s="6">
        <v>18</v>
      </c>
      <c r="B12175" s="6">
        <v>14</v>
      </c>
      <c r="C12175" s="6">
        <v>19</v>
      </c>
      <c r="D12175" s="6">
        <f>A12175+B12175+C12175</f>
        <v>51</v>
      </c>
      <c r="E12175" s="5">
        <f>IF(A12175=0,0,A12175*LABOR_HRS_WK_TOM*SEASON_WEEKS*(1+DIM_PCT_TOM)^A12175)</f>
        <v>9007.0660478574282</v>
      </c>
      <c r="F12175" s="5">
        <f>IF(B12175=0,0,B12175*LABOR_HRS_WK_CAR*SEASON_WEEKS*(1+DIM_PCT_CAR)^B12175)</f>
        <v>593.44900480898161</v>
      </c>
      <c r="G12175" s="5">
        <f>IF(C12175=0,0,C12175*LABOR_HRS_WK_MES*SEASON_WEEKS*(1+DIM_PCT_MES)^C12175)</f>
        <v>1082.6092178872491</v>
      </c>
      <c r="H12175" s="5">
        <f>E12175+F12175+G12175</f>
        <v>10683.124270553659</v>
      </c>
      <c r="I12175" s="5">
        <f>MIN(H12175,FARMER_HRS)</f>
        <v>720</v>
      </c>
      <c r="J12175" s="5">
        <f>MAX(0,H12175-FARMER_HRS)</f>
        <v>9963.1242705536588</v>
      </c>
      <c r="K12175" s="2">
        <f>I12175*FARMER_RATE+J12175*TEMP_WORKER_RATE</f>
        <v>197970.90747488991</v>
      </c>
      <c r="L12175" s="2">
        <f>A12175*PRICE_TOM+B12175*PRICE_CAR+C12175*PRICE_MES</f>
        <v>239016</v>
      </c>
      <c r="M12175" s="2">
        <f>A12175*FERT_BED_TOM+B12175*FERT_BED_CAR+C12175*FERT_BED_MES</f>
        <v>38720</v>
      </c>
      <c r="N12175" s="6">
        <f>IF(AND(D12175&lt;=TOTAL_BEDS,J12175&lt;=TEMP_WORKER_MAX*TEMP_WORKER_HRS),1,0)</f>
        <v>0</v>
      </c>
      <c r="O12175" s="2">
        <f>L12175-M12175-K12175-FIXED_COSTS</f>
        <v>-17674.907474889915</v>
      </c>
      <c r="P12175" s="2">
        <f>IF(N12175=1,O12175,"")</f>
      </c>
    </row>
    <row r="12176">
      <c r="A12176" s="6">
        <v>18</v>
      </c>
      <c r="B12176" s="6">
        <v>14</v>
      </c>
      <c r="C12176" s="6">
        <v>20</v>
      </c>
      <c r="D12176" s="6">
        <f>A12176+B12176+C12176</f>
        <v>52</v>
      </c>
      <c r="E12176" s="5">
        <f>IF(A12176=0,0,A12176*LABOR_HRS_WK_TOM*SEASON_WEEKS*(1+DIM_PCT_TOM)^A12176)</f>
        <v>9007.0660478574282</v>
      </c>
      <c r="F12176" s="5">
        <f>IF(B12176=0,0,B12176*LABOR_HRS_WK_CAR*SEASON_WEEKS*(1+DIM_PCT_CAR)^B12176)</f>
        <v>593.44900480898161</v>
      </c>
      <c r="G12176" s="5">
        <f>IF(C12176=0,0,C12176*LABOR_HRS_WK_MES*SEASON_WEEKS*(1+DIM_PCT_MES)^C12176)</f>
        <v>1153.8335085377259</v>
      </c>
      <c r="H12176" s="5">
        <f>E12176+F12176+G12176</f>
        <v>10754.348561204135</v>
      </c>
      <c r="I12176" s="5">
        <f>MIN(H12176,FARMER_HRS)</f>
        <v>720</v>
      </c>
      <c r="J12176" s="5">
        <f>MAX(0,H12176-FARMER_HRS)</f>
        <v>10034.348561204135</v>
      </c>
      <c r="K12176" s="2">
        <f>I12176*FARMER_RATE+J12176*TEMP_WORKER_RATE</f>
        <v>199207.44029868289</v>
      </c>
      <c r="L12176" s="2">
        <f>A12176*PRICE_TOM+B12176*PRICE_CAR+C12176*PRICE_MES</f>
        <v>241716</v>
      </c>
      <c r="M12176" s="2">
        <f>A12176*FERT_BED_TOM+B12176*FERT_BED_CAR+C12176*FERT_BED_MES</f>
        <v>39600</v>
      </c>
      <c r="N12176" s="6">
        <f>IF(AND(D12176&lt;=TOTAL_BEDS,J12176&lt;=TEMP_WORKER_MAX*TEMP_WORKER_HRS),1,0)</f>
        <v>0</v>
      </c>
      <c r="O12176" s="2">
        <f>L12176-M12176-K12176-FIXED_COSTS</f>
        <v>-17091.440298682894</v>
      </c>
      <c r="P12176" s="2">
        <f>IF(N12176=1,O12176,"")</f>
      </c>
    </row>
    <row r="12177">
      <c r="A12177" s="6">
        <v>18</v>
      </c>
      <c r="B12177" s="6">
        <v>14</v>
      </c>
      <c r="C12177" s="6">
        <v>21</v>
      </c>
      <c r="D12177" s="6">
        <f>A12177+B12177+C12177</f>
        <v>53</v>
      </c>
      <c r="E12177" s="5">
        <f>IF(A12177=0,0,A12177*LABOR_HRS_WK_TOM*SEASON_WEEKS*(1+DIM_PCT_TOM)^A12177)</f>
        <v>9007.0660478574282</v>
      </c>
      <c r="F12177" s="5">
        <f>IF(B12177=0,0,B12177*LABOR_HRS_WK_CAR*SEASON_WEEKS*(1+DIM_PCT_CAR)^B12177)</f>
        <v>593.44900480898161</v>
      </c>
      <c r="G12177" s="5">
        <f>IF(C12177=0,0,C12177*LABOR_HRS_WK_MES*SEASON_WEEKS*(1+DIM_PCT_MES)^C12177)</f>
        <v>1226.6692487641699</v>
      </c>
      <c r="H12177" s="5">
        <f>E12177+F12177+G12177</f>
        <v>10827.18430143058</v>
      </c>
      <c r="I12177" s="5">
        <f>MIN(H12177,FARMER_HRS)</f>
        <v>720</v>
      </c>
      <c r="J12177" s="5">
        <f>MAX(0,H12177-FARMER_HRS)</f>
        <v>10107.18430143058</v>
      </c>
      <c r="K12177" s="2">
        <f>I12177*FARMER_RATE+J12177*TEMP_WORKER_RATE</f>
        <v>200471.94967761423</v>
      </c>
      <c r="L12177" s="2">
        <f>A12177*PRICE_TOM+B12177*PRICE_CAR+C12177*PRICE_MES</f>
        <v>244416</v>
      </c>
      <c r="M12177" s="2">
        <f>A12177*FERT_BED_TOM+B12177*FERT_BED_CAR+C12177*FERT_BED_MES</f>
        <v>40480</v>
      </c>
      <c r="N12177" s="6">
        <f>IF(AND(D12177&lt;=TOTAL_BEDS,J12177&lt;=TEMP_WORKER_MAX*TEMP_WORKER_HRS),1,0)</f>
        <v>0</v>
      </c>
      <c r="O12177" s="2">
        <f>L12177-M12177-K12177-FIXED_COSTS</f>
        <v>-16535.949677614233</v>
      </c>
      <c r="P12177" s="2">
        <f>IF(N12177=1,O12177,"")</f>
      </c>
    </row>
    <row r="12178">
      <c r="A12178" s="6">
        <v>18</v>
      </c>
      <c r="B12178" s="6">
        <v>14</v>
      </c>
      <c r="C12178" s="6">
        <v>22</v>
      </c>
      <c r="D12178" s="6">
        <f>A12178+B12178+C12178</f>
        <v>54</v>
      </c>
      <c r="E12178" s="5">
        <f>IF(A12178=0,0,A12178*LABOR_HRS_WK_TOM*SEASON_WEEKS*(1+DIM_PCT_TOM)^A12178)</f>
        <v>9007.0660478574282</v>
      </c>
      <c r="F12178" s="5">
        <f>IF(B12178=0,0,B12178*LABOR_HRS_WK_CAR*SEASON_WEEKS*(1+DIM_PCT_CAR)^B12178)</f>
        <v>593.44900480898161</v>
      </c>
      <c r="G12178" s="5">
        <f>IF(C12178=0,0,C12178*LABOR_HRS_WK_MES*SEASON_WEEKS*(1+DIM_PCT_MES)^C12178)</f>
        <v>1301.1455960105659</v>
      </c>
      <c r="H12178" s="5">
        <f>E12178+F12178+G12178</f>
        <v>10901.660648676974</v>
      </c>
      <c r="I12178" s="5">
        <f>MIN(H12178,FARMER_HRS)</f>
        <v>720</v>
      </c>
      <c r="J12178" s="5">
        <f>MAX(0,H12178-FARMER_HRS)</f>
        <v>10181.660648676974</v>
      </c>
      <c r="K12178" s="2">
        <f>I12178*FARMER_RATE+J12178*TEMP_WORKER_RATE</f>
        <v>201764.94181730857</v>
      </c>
      <c r="L12178" s="2">
        <f>A12178*PRICE_TOM+B12178*PRICE_CAR+C12178*PRICE_MES</f>
        <v>247116</v>
      </c>
      <c r="M12178" s="2">
        <f>A12178*FERT_BED_TOM+B12178*FERT_BED_CAR+C12178*FERT_BED_MES</f>
        <v>41360</v>
      </c>
      <c r="N12178" s="6">
        <f>IF(AND(D12178&lt;=TOTAL_BEDS,J12178&lt;=TEMP_WORKER_MAX*TEMP_WORKER_HRS),1,0)</f>
        <v>0</v>
      </c>
      <c r="O12178" s="2">
        <f>L12178-M12178-K12178-FIXED_COSTS</f>
        <v>-16008.941817308572</v>
      </c>
      <c r="P12178" s="2">
        <f>IF(N12178=1,O12178,"")</f>
      </c>
    </row>
    <row r="12179">
      <c r="A12179" s="6">
        <v>18</v>
      </c>
      <c r="B12179" s="6">
        <v>14</v>
      </c>
      <c r="C12179" s="6">
        <v>23</v>
      </c>
      <c r="D12179" s="6">
        <f>A12179+B12179+C12179</f>
        <v>55</v>
      </c>
      <c r="E12179" s="5">
        <f>IF(A12179=0,0,A12179*LABOR_HRS_WK_TOM*SEASON_WEEKS*(1+DIM_PCT_TOM)^A12179)</f>
        <v>9007.0660478574282</v>
      </c>
      <c r="F12179" s="5">
        <f>IF(B12179=0,0,B12179*LABOR_HRS_WK_CAR*SEASON_WEEKS*(1+DIM_PCT_CAR)^B12179)</f>
        <v>593.44900480898161</v>
      </c>
      <c r="G12179" s="5">
        <f>IF(C12179=0,0,C12179*LABOR_HRS_WK_MES*SEASON_WEEKS*(1+DIM_PCT_MES)^C12179)</f>
        <v>1377.2921848680023</v>
      </c>
      <c r="H12179" s="5">
        <f>E12179+F12179+G12179</f>
        <v>10977.807237534411</v>
      </c>
      <c r="I12179" s="5">
        <f>MIN(H12179,FARMER_HRS)</f>
        <v>720</v>
      </c>
      <c r="J12179" s="5">
        <f>MAX(0,H12179-FARMER_HRS)</f>
        <v>10257.807237534411</v>
      </c>
      <c r="K12179" s="2">
        <f>I12179*FARMER_RATE+J12179*TEMP_WORKER_RATE</f>
        <v>203086.93120719463</v>
      </c>
      <c r="L12179" s="2">
        <f>A12179*PRICE_TOM+B12179*PRICE_CAR+C12179*PRICE_MES</f>
        <v>249816</v>
      </c>
      <c r="M12179" s="2">
        <f>A12179*FERT_BED_TOM+B12179*FERT_BED_CAR+C12179*FERT_BED_MES</f>
        <v>42240</v>
      </c>
      <c r="N12179" s="6">
        <f>IF(AND(D12179&lt;=TOTAL_BEDS,J12179&lt;=TEMP_WORKER_MAX*TEMP_WORKER_HRS),1,0)</f>
        <v>0</v>
      </c>
      <c r="O12179" s="2">
        <f>L12179-M12179-K12179-FIXED_COSTS</f>
        <v>-15510.931207194633</v>
      </c>
      <c r="P12179" s="2">
        <f>IF(N12179=1,O12179,"")</f>
      </c>
    </row>
    <row r="12180">
      <c r="A12180" s="6">
        <v>18</v>
      </c>
      <c r="B12180" s="6">
        <v>14</v>
      </c>
      <c r="C12180" s="6">
        <v>24</v>
      </c>
      <c r="D12180" s="6">
        <f>A12180+B12180+C12180</f>
        <v>56</v>
      </c>
      <c r="E12180" s="5">
        <f>IF(A12180=0,0,A12180*LABOR_HRS_WK_TOM*SEASON_WEEKS*(1+DIM_PCT_TOM)^A12180)</f>
        <v>9007.0660478574282</v>
      </c>
      <c r="F12180" s="5">
        <f>IF(B12180=0,0,B12180*LABOR_HRS_WK_CAR*SEASON_WEEKS*(1+DIM_PCT_CAR)^B12180)</f>
        <v>593.44900480898161</v>
      </c>
      <c r="G12180" s="5">
        <f>IF(C12180=0,0,C12180*LABOR_HRS_WK_MES*SEASON_WEEKS*(1+DIM_PCT_MES)^C12180)</f>
        <v>1455.139134447498</v>
      </c>
      <c r="H12180" s="5">
        <f>E12180+F12180+G12180</f>
        <v>11055.654187113907</v>
      </c>
      <c r="I12180" s="5">
        <f>MIN(H12180,FARMER_HRS)</f>
        <v>720</v>
      </c>
      <c r="J12180" s="5">
        <f>MAX(0,H12180-FARMER_HRS)</f>
        <v>10335.654187113907</v>
      </c>
      <c r="K12180" s="2">
        <f>I12180*FARMER_RATE+J12180*TEMP_WORKER_RATE</f>
        <v>204438.44074850532</v>
      </c>
      <c r="L12180" s="2">
        <f>A12180*PRICE_TOM+B12180*PRICE_CAR+C12180*PRICE_MES</f>
        <v>252516</v>
      </c>
      <c r="M12180" s="2">
        <f>A12180*FERT_BED_TOM+B12180*FERT_BED_CAR+C12180*FERT_BED_MES</f>
        <v>43120</v>
      </c>
      <c r="N12180" s="6">
        <f>IF(AND(D12180&lt;=TOTAL_BEDS,J12180&lt;=TEMP_WORKER_MAX*TEMP_WORKER_HRS),1,0)</f>
        <v>0</v>
      </c>
      <c r="O12180" s="2">
        <f>L12180-M12180-K12180-FIXED_COSTS</f>
        <v>-15042.440748505323</v>
      </c>
      <c r="P12180" s="2">
        <f>IF(N12180=1,O12180,"")</f>
      </c>
    </row>
    <row r="12181">
      <c r="A12181" s="6">
        <v>18</v>
      </c>
      <c r="B12181" s="6">
        <v>14</v>
      </c>
      <c r="C12181" s="6">
        <v>25</v>
      </c>
      <c r="D12181" s="6">
        <f>A12181+B12181+C12181</f>
        <v>57</v>
      </c>
      <c r="E12181" s="5">
        <f>IF(A12181=0,0,A12181*LABOR_HRS_WK_TOM*SEASON_WEEKS*(1+DIM_PCT_TOM)^A12181)</f>
        <v>9007.0660478574282</v>
      </c>
      <c r="F12181" s="5">
        <f>IF(B12181=0,0,B12181*LABOR_HRS_WK_CAR*SEASON_WEEKS*(1+DIM_PCT_CAR)^B12181)</f>
        <v>593.44900480898161</v>
      </c>
      <c r="G12181" s="5">
        <f>IF(C12181=0,0,C12181*LABOR_HRS_WK_MES*SEASON_WEEKS*(1+DIM_PCT_MES)^C12181)</f>
        <v>1534.7170558625955</v>
      </c>
      <c r="H12181" s="5">
        <f>E12181+F12181+G12181</f>
        <v>11135.232108529004</v>
      </c>
      <c r="I12181" s="5">
        <f>MIN(H12181,FARMER_HRS)</f>
        <v>720</v>
      </c>
      <c r="J12181" s="5">
        <f>MAX(0,H12181-FARMER_HRS)</f>
        <v>10415.232108529004</v>
      </c>
      <c r="K12181" s="2">
        <f>I12181*FARMER_RATE+J12181*TEMP_WORKER_RATE</f>
        <v>205820.00188418411</v>
      </c>
      <c r="L12181" s="2">
        <f>A12181*PRICE_TOM+B12181*PRICE_CAR+C12181*PRICE_MES</f>
        <v>255216</v>
      </c>
      <c r="M12181" s="2">
        <f>A12181*FERT_BED_TOM+B12181*FERT_BED_CAR+C12181*FERT_BED_MES</f>
        <v>44000</v>
      </c>
      <c r="N12181" s="6">
        <f>IF(AND(D12181&lt;=TOTAL_BEDS,J12181&lt;=TEMP_WORKER_MAX*TEMP_WORKER_HRS),1,0)</f>
        <v>0</v>
      </c>
      <c r="O12181" s="2">
        <f>L12181-M12181-K12181-FIXED_COSTS</f>
        <v>-14604.001884184108</v>
      </c>
      <c r="P12181" s="2">
        <f>IF(N12181=1,O12181,"")</f>
      </c>
    </row>
    <row r="12182">
      <c r="A12182" s="6">
        <v>18</v>
      </c>
      <c r="B12182" s="6">
        <v>14</v>
      </c>
      <c r="C12182" s="6">
        <v>26</v>
      </c>
      <c r="D12182" s="6">
        <f>A12182+B12182+C12182</f>
        <v>58</v>
      </c>
      <c r="E12182" s="5">
        <f>IF(A12182=0,0,A12182*LABOR_HRS_WK_TOM*SEASON_WEEKS*(1+DIM_PCT_TOM)^A12182)</f>
        <v>9007.0660478574282</v>
      </c>
      <c r="F12182" s="5">
        <f>IF(B12182=0,0,B12182*LABOR_HRS_WK_CAR*SEASON_WEEKS*(1+DIM_PCT_CAR)^B12182)</f>
        <v>593.44900480898161</v>
      </c>
      <c r="G12182" s="5">
        <f>IF(C12182=0,0,C12182*LABOR_HRS_WK_MES*SEASON_WEEKS*(1+DIM_PCT_MES)^C12182)</f>
        <v>1616.0570598233128</v>
      </c>
      <c r="H12182" s="5">
        <f>E12182+F12182+G12182</f>
        <v>11216.572112489723</v>
      </c>
      <c r="I12182" s="5">
        <f>MIN(H12182,FARMER_HRS)</f>
        <v>720</v>
      </c>
      <c r="J12182" s="5">
        <f>MAX(0,H12182-FARMER_HRS)</f>
        <v>10496.572112489723</v>
      </c>
      <c r="K12182" s="2">
        <f>I12182*FARMER_RATE+J12182*TEMP_WORKER_RATE</f>
        <v>207232.15473072435</v>
      </c>
      <c r="L12182" s="2">
        <f>A12182*PRICE_TOM+B12182*PRICE_CAR+C12182*PRICE_MES</f>
        <v>257916</v>
      </c>
      <c r="M12182" s="2">
        <f>A12182*FERT_BED_TOM+B12182*FERT_BED_CAR+C12182*FERT_BED_MES</f>
        <v>44880</v>
      </c>
      <c r="N12182" s="6">
        <f>IF(AND(D12182&lt;=TOTAL_BEDS,J12182&lt;=TEMP_WORKER_MAX*TEMP_WORKER_HRS),1,0)</f>
        <v>0</v>
      </c>
      <c r="O12182" s="2">
        <f>L12182-M12182-K12182-FIXED_COSTS</f>
        <v>-14196.154730724345</v>
      </c>
      <c r="P12182" s="2">
        <f>IF(N12182=1,O12182,"")</f>
      </c>
    </row>
    <row r="12183">
      <c r="A12183" s="6">
        <v>18</v>
      </c>
      <c r="B12183" s="6">
        <v>14</v>
      </c>
      <c r="C12183" s="6">
        <v>27</v>
      </c>
      <c r="D12183" s="6">
        <f>A12183+B12183+C12183</f>
        <v>59</v>
      </c>
      <c r="E12183" s="5">
        <f>IF(A12183=0,0,A12183*LABOR_HRS_WK_TOM*SEASON_WEEKS*(1+DIM_PCT_TOM)^A12183)</f>
        <v>9007.0660478574282</v>
      </c>
      <c r="F12183" s="5">
        <f>IF(B12183=0,0,B12183*LABOR_HRS_WK_CAR*SEASON_WEEKS*(1+DIM_PCT_CAR)^B12183)</f>
        <v>593.44900480898161</v>
      </c>
      <c r="G12183" s="5">
        <f>IF(C12183=0,0,C12183*LABOR_HRS_WK_MES*SEASON_WEEKS*(1+DIM_PCT_MES)^C12183)</f>
        <v>1699.19076434307</v>
      </c>
      <c r="H12183" s="5">
        <f>E12183+F12183+G12183</f>
        <v>11299.705817009479</v>
      </c>
      <c r="I12183" s="5">
        <f>MIN(H12183,FARMER_HRS)</f>
        <v>720</v>
      </c>
      <c r="J12183" s="5">
        <f>MAX(0,H12183-FARMER_HRS)</f>
        <v>10579.705817009479</v>
      </c>
      <c r="K12183" s="2">
        <f>I12183*FARMER_RATE+J12183*TEMP_WORKER_RATE</f>
        <v>208675.44821197013</v>
      </c>
      <c r="L12183" s="2">
        <f>A12183*PRICE_TOM+B12183*PRICE_CAR+C12183*PRICE_MES</f>
        <v>260616</v>
      </c>
      <c r="M12183" s="2">
        <f>A12183*FERT_BED_TOM+B12183*FERT_BED_CAR+C12183*FERT_BED_MES</f>
        <v>45760</v>
      </c>
      <c r="N12183" s="6">
        <f>IF(AND(D12183&lt;=TOTAL_BEDS,J12183&lt;=TEMP_WORKER_MAX*TEMP_WORKER_HRS),1,0)</f>
        <v>0</v>
      </c>
      <c r="O12183" s="2">
        <f>L12183-M12183-K12183-FIXED_COSTS</f>
        <v>-13819.448211970128</v>
      </c>
      <c r="P12183" s="2">
        <f>IF(N12183=1,O12183,"")</f>
      </c>
    </row>
    <row r="12184">
      <c r="A12184" s="6">
        <v>18</v>
      </c>
      <c r="B12184" s="6">
        <v>14</v>
      </c>
      <c r="C12184" s="6">
        <v>28</v>
      </c>
      <c r="D12184" s="6">
        <f>A12184+B12184+C12184</f>
        <v>60</v>
      </c>
      <c r="E12184" s="5">
        <f>IF(A12184=0,0,A12184*LABOR_HRS_WK_TOM*SEASON_WEEKS*(1+DIM_PCT_TOM)^A12184)</f>
        <v>9007.0660478574282</v>
      </c>
      <c r="F12184" s="5">
        <f>IF(B12184=0,0,B12184*LABOR_HRS_WK_CAR*SEASON_WEEKS*(1+DIM_PCT_CAR)^B12184)</f>
        <v>593.44900480898161</v>
      </c>
      <c r="G12184" s="5">
        <f>IF(C12184=0,0,C12184*LABOR_HRS_WK_MES*SEASON_WEEKS*(1+DIM_PCT_MES)^C12184)</f>
        <v>1784.1503025602233</v>
      </c>
      <c r="H12184" s="5">
        <f>E12184+F12184+G12184</f>
        <v>11384.665355226633</v>
      </c>
      <c r="I12184" s="5">
        <f>MIN(H12184,FARMER_HRS)</f>
        <v>720</v>
      </c>
      <c r="J12184" s="5">
        <f>MAX(0,H12184-FARMER_HRS)</f>
        <v>10664.665355226633</v>
      </c>
      <c r="K12184" s="2">
        <f>I12184*FARMER_RATE+J12184*TEMP_WORKER_RATE</f>
        <v>210150.44019490681</v>
      </c>
      <c r="L12184" s="2">
        <f>A12184*PRICE_TOM+B12184*PRICE_CAR+C12184*PRICE_MES</f>
        <v>263316</v>
      </c>
      <c r="M12184" s="2">
        <f>A12184*FERT_BED_TOM+B12184*FERT_BED_CAR+C12184*FERT_BED_MES</f>
        <v>46640</v>
      </c>
      <c r="N12184" s="6">
        <f>IF(AND(D12184&lt;=TOTAL_BEDS,J12184&lt;=TEMP_WORKER_MAX*TEMP_WORKER_HRS),1,0)</f>
        <v>0</v>
      </c>
      <c r="O12184" s="2">
        <f>L12184-M12184-K12184-FIXED_COSTS</f>
        <v>-13474.440194906812</v>
      </c>
      <c r="P12184" s="2">
        <f>IF(N12184=1,O12184,"")</f>
      </c>
    </row>
    <row r="12185">
      <c r="A12185" s="6">
        <v>18</v>
      </c>
      <c r="B12185" s="6">
        <v>14</v>
      </c>
      <c r="C12185" s="6">
        <v>29</v>
      </c>
      <c r="D12185" s="6">
        <f>A12185+B12185+C12185</f>
        <v>61</v>
      </c>
      <c r="E12185" s="5">
        <f>IF(A12185=0,0,A12185*LABOR_HRS_WK_TOM*SEASON_WEEKS*(1+DIM_PCT_TOM)^A12185)</f>
        <v>9007.0660478574282</v>
      </c>
      <c r="F12185" s="5">
        <f>IF(B12185=0,0,B12185*LABOR_HRS_WK_CAR*SEASON_WEEKS*(1+DIM_PCT_CAR)^B12185)</f>
        <v>593.44900480898161</v>
      </c>
      <c r="G12185" s="5">
        <f>IF(C12185=0,0,C12185*LABOR_HRS_WK_MES*SEASON_WEEKS*(1+DIM_PCT_MES)^C12185)</f>
        <v>1870.9683306758766</v>
      </c>
      <c r="H12185" s="5">
        <f>E12185+F12185+G12185</f>
        <v>11471.483383342285</v>
      </c>
      <c r="I12185" s="5">
        <f>MIN(H12185,FARMER_HRS)</f>
        <v>720</v>
      </c>
      <c r="J12185" s="5">
        <f>MAX(0,H12185-FARMER_HRS)</f>
        <v>10751.483383342285</v>
      </c>
      <c r="K12185" s="2">
        <f>I12185*FARMER_RATE+J12185*TEMP_WORKER_RATE</f>
        <v>211657.69762747022</v>
      </c>
      <c r="L12185" s="2">
        <f>A12185*PRICE_TOM+B12185*PRICE_CAR+C12185*PRICE_MES</f>
        <v>266016</v>
      </c>
      <c r="M12185" s="2">
        <f>A12185*FERT_BED_TOM+B12185*FERT_BED_CAR+C12185*FERT_BED_MES</f>
        <v>47520</v>
      </c>
      <c r="N12185" s="6">
        <f>IF(AND(D12185&lt;=TOTAL_BEDS,J12185&lt;=TEMP_WORKER_MAX*TEMP_WORKER_HRS),1,0)</f>
        <v>0</v>
      </c>
      <c r="O12185" s="2">
        <f>L12185-M12185-K12185-FIXED_COSTS</f>
        <v>-13161.697627470217</v>
      </c>
      <c r="P12185" s="2">
        <f>IF(N12185=1,O12185,"")</f>
      </c>
    </row>
    <row r="12186">
      <c r="A12186" s="6">
        <v>18</v>
      </c>
      <c r="B12186" s="6">
        <v>14</v>
      </c>
      <c r="C12186" s="6">
        <v>30</v>
      </c>
      <c r="D12186" s="6">
        <f>A12186+B12186+C12186</f>
        <v>62</v>
      </c>
      <c r="E12186" s="5">
        <f>IF(A12186=0,0,A12186*LABOR_HRS_WK_TOM*SEASON_WEEKS*(1+DIM_PCT_TOM)^A12186)</f>
        <v>9007.0660478574282</v>
      </c>
      <c r="F12186" s="5">
        <f>IF(B12186=0,0,B12186*LABOR_HRS_WK_CAR*SEASON_WEEKS*(1+DIM_PCT_CAR)^B12186)</f>
        <v>593.44900480898161</v>
      </c>
      <c r="G12186" s="5">
        <f>IF(C12186=0,0,C12186*LABOR_HRS_WK_MES*SEASON_WEEKS*(1+DIM_PCT_MES)^C12186)</f>
        <v>1959.6780360096466</v>
      </c>
      <c r="H12186" s="5">
        <f>E12186+F12186+G12186</f>
        <v>11560.193088676057</v>
      </c>
      <c r="I12186" s="5">
        <f>MIN(H12186,FARMER_HRS)</f>
        <v>720</v>
      </c>
      <c r="J12186" s="5">
        <f>MAX(0,H12186-FARMER_HRS)</f>
        <v>10840.193088676057</v>
      </c>
      <c r="K12186" s="2">
        <f>I12186*FARMER_RATE+J12186*TEMP_WORKER_RATE</f>
        <v>213197.79667840374</v>
      </c>
      <c r="L12186" s="2">
        <f>A12186*PRICE_TOM+B12186*PRICE_CAR+C12186*PRICE_MES</f>
        <v>268716</v>
      </c>
      <c r="M12186" s="2">
        <f>A12186*FERT_BED_TOM+B12186*FERT_BED_CAR+C12186*FERT_BED_MES</f>
        <v>48400</v>
      </c>
      <c r="N12186" s="6">
        <f>IF(AND(D12186&lt;=TOTAL_BEDS,J12186&lt;=TEMP_WORKER_MAX*TEMP_WORKER_HRS),1,0)</f>
        <v>0</v>
      </c>
      <c r="O12186" s="2">
        <f>L12186-M12186-K12186-FIXED_COSTS</f>
        <v>-12881.796678403742</v>
      </c>
      <c r="P12186" s="2">
        <f>IF(N12186=1,O12186,"")</f>
      </c>
    </row>
    <row r="12187">
      <c r="A12187" s="6">
        <v>18</v>
      </c>
      <c r="B12187" s="6">
        <v>15</v>
      </c>
      <c r="C12187" s="6">
        <v>0</v>
      </c>
      <c r="D12187" s="6">
        <f>A12187+B12187+C12187</f>
        <v>33</v>
      </c>
      <c r="E12187" s="5">
        <f>IF(A12187=0,0,A12187*LABOR_HRS_WK_TOM*SEASON_WEEKS*(1+DIM_PCT_TOM)^A12187)</f>
        <v>9007.0660478574282</v>
      </c>
      <c r="F12187" s="5">
        <f>IF(B12187=0,0,B12187*LABOR_HRS_WK_CAR*SEASON_WEEKS*(1+DIM_PCT_CAR)^B12187)</f>
        <v>651.73417492414933</v>
      </c>
      <c r="G12187" s="5">
        <f>IF(C12187=0,0,C12187*LABOR_HRS_WK_MES*SEASON_WEEKS*(1+DIM_PCT_MES)^C12187)</f>
        <v>0</v>
      </c>
      <c r="H12187" s="5">
        <f>E12187+F12187+G12187</f>
        <v>9658.8002227815778</v>
      </c>
      <c r="I12187" s="5">
        <f>MIN(H12187,FARMER_HRS)</f>
        <v>720</v>
      </c>
      <c r="J12187" s="5">
        <f>MAX(0,H12187-FARMER_HRS)</f>
        <v>8938.8002227815778</v>
      </c>
      <c r="K12187" s="2">
        <f>I12187*FARMER_RATE+J12187*TEMP_WORKER_RATE</f>
        <v>180187.50386773571</v>
      </c>
      <c r="L12187" s="2">
        <f>A12187*PRICE_TOM+B12187*PRICE_CAR+C12187*PRICE_MES</f>
        <v>189810</v>
      </c>
      <c r="M12187" s="2">
        <f>A12187*FERT_BED_TOM+B12187*FERT_BED_CAR+C12187*FERT_BED_MES</f>
        <v>22440</v>
      </c>
      <c r="N12187" s="6">
        <f>IF(AND(D12187&lt;=TOTAL_BEDS,J12187&lt;=TEMP_WORKER_MAX*TEMP_WORKER_HRS),1,0)</f>
        <v>0</v>
      </c>
      <c r="O12187" s="2">
        <f>L12187-M12187-K12187-FIXED_COSTS</f>
        <v>-32817.503867735708</v>
      </c>
      <c r="P12187" s="2">
        <f>IF(N12187=1,O12187,"")</f>
      </c>
    </row>
    <row r="12188">
      <c r="A12188" s="6">
        <v>18</v>
      </c>
      <c r="B12188" s="6">
        <v>15</v>
      </c>
      <c r="C12188" s="6">
        <v>1</v>
      </c>
      <c r="D12188" s="6">
        <f>A12188+B12188+C12188</f>
        <v>34</v>
      </c>
      <c r="E12188" s="5">
        <f>IF(A12188=0,0,A12188*LABOR_HRS_WK_TOM*SEASON_WEEKS*(1+DIM_PCT_TOM)^A12188)</f>
        <v>9007.0660478574282</v>
      </c>
      <c r="F12188" s="5">
        <f>IF(B12188=0,0,B12188*LABOR_HRS_WK_CAR*SEASON_WEEKS*(1+DIM_PCT_CAR)^B12188)</f>
        <v>651.73417492414933</v>
      </c>
      <c r="G12188" s="5">
        <f>IF(C12188=0,0,C12188*LABOR_HRS_WK_MES*SEASON_WEEKS*(1+DIM_PCT_MES)^C12188)</f>
        <v>45.5625</v>
      </c>
      <c r="H12188" s="5">
        <f>E12188+F12188+G12188</f>
        <v>9704.3627227815778</v>
      </c>
      <c r="I12188" s="5">
        <f>MIN(H12188,FARMER_HRS)</f>
        <v>720</v>
      </c>
      <c r="J12188" s="5">
        <f>MAX(0,H12188-FARMER_HRS)</f>
        <v>8984.3627227815778</v>
      </c>
      <c r="K12188" s="2">
        <f>I12188*FARMER_RATE+J12188*TEMP_WORKER_RATE</f>
        <v>180978.51949273571</v>
      </c>
      <c r="L12188" s="2">
        <f>A12188*PRICE_TOM+B12188*PRICE_CAR+C12188*PRICE_MES</f>
        <v>192510</v>
      </c>
      <c r="M12188" s="2">
        <f>A12188*FERT_BED_TOM+B12188*FERT_BED_CAR+C12188*FERT_BED_MES</f>
        <v>23320</v>
      </c>
      <c r="N12188" s="6">
        <f>IF(AND(D12188&lt;=TOTAL_BEDS,J12188&lt;=TEMP_WORKER_MAX*TEMP_WORKER_HRS),1,0)</f>
        <v>0</v>
      </c>
      <c r="O12188" s="2">
        <f>L12188-M12188-K12188-FIXED_COSTS</f>
        <v>-31788.519492735708</v>
      </c>
      <c r="P12188" s="2">
        <f>IF(N12188=1,O12188,"")</f>
      </c>
    </row>
    <row r="12189">
      <c r="A12189" s="6">
        <v>18</v>
      </c>
      <c r="B12189" s="6">
        <v>15</v>
      </c>
      <c r="C12189" s="6">
        <v>2</v>
      </c>
      <c r="D12189" s="6">
        <f>A12189+B12189+C12189</f>
        <v>35</v>
      </c>
      <c r="E12189" s="5">
        <f>IF(A12189=0,0,A12189*LABOR_HRS_WK_TOM*SEASON_WEEKS*(1+DIM_PCT_TOM)^A12189)</f>
        <v>9007.0660478574282</v>
      </c>
      <c r="F12189" s="5">
        <f>IF(B12189=0,0,B12189*LABOR_HRS_WK_CAR*SEASON_WEEKS*(1+DIM_PCT_CAR)^B12189)</f>
        <v>651.73417492414933</v>
      </c>
      <c r="G12189" s="5">
        <f>IF(C12189=0,0,C12189*LABOR_HRS_WK_MES*SEASON_WEEKS*(1+DIM_PCT_MES)^C12189)</f>
        <v>92.2640625</v>
      </c>
      <c r="H12189" s="5">
        <f>E12189+F12189+G12189</f>
        <v>9751.0642852815781</v>
      </c>
      <c r="I12189" s="5">
        <f>MIN(H12189,FARMER_HRS)</f>
        <v>720</v>
      </c>
      <c r="J12189" s="5">
        <f>MAX(0,H12189-FARMER_HRS)</f>
        <v>9031.0642852815781</v>
      </c>
      <c r="K12189" s="2">
        <f>I12189*FARMER_RATE+J12189*TEMP_WORKER_RATE</f>
        <v>181789.31050836074</v>
      </c>
      <c r="L12189" s="2">
        <f>A12189*PRICE_TOM+B12189*PRICE_CAR+C12189*PRICE_MES</f>
        <v>195210</v>
      </c>
      <c r="M12189" s="2">
        <f>A12189*FERT_BED_TOM+B12189*FERT_BED_CAR+C12189*FERT_BED_MES</f>
        <v>24200</v>
      </c>
      <c r="N12189" s="6">
        <f>IF(AND(D12189&lt;=TOTAL_BEDS,J12189&lt;=TEMP_WORKER_MAX*TEMP_WORKER_HRS),1,0)</f>
        <v>0</v>
      </c>
      <c r="O12189" s="2">
        <f>L12189-M12189-K12189-FIXED_COSTS</f>
        <v>-30779.310508360737</v>
      </c>
      <c r="P12189" s="2">
        <f>IF(N12189=1,O12189,"")</f>
      </c>
    </row>
    <row r="12190">
      <c r="A12190" s="6">
        <v>18</v>
      </c>
      <c r="B12190" s="6">
        <v>15</v>
      </c>
      <c r="C12190" s="6">
        <v>3</v>
      </c>
      <c r="D12190" s="6">
        <f>A12190+B12190+C12190</f>
        <v>36</v>
      </c>
      <c r="E12190" s="5">
        <f>IF(A12190=0,0,A12190*LABOR_HRS_WK_TOM*SEASON_WEEKS*(1+DIM_PCT_TOM)^A12190)</f>
        <v>9007.0660478574282</v>
      </c>
      <c r="F12190" s="5">
        <f>IF(B12190=0,0,B12190*LABOR_HRS_WK_CAR*SEASON_WEEKS*(1+DIM_PCT_CAR)^B12190)</f>
        <v>651.73417492414933</v>
      </c>
      <c r="G12190" s="5">
        <f>IF(C12190=0,0,C12190*LABOR_HRS_WK_MES*SEASON_WEEKS*(1+DIM_PCT_MES)^C12190)</f>
        <v>140.12604492187498</v>
      </c>
      <c r="H12190" s="5">
        <f>E12190+F12190+G12190</f>
        <v>9798.926267703453</v>
      </c>
      <c r="I12190" s="5">
        <f>MIN(H12190,FARMER_HRS)</f>
        <v>720</v>
      </c>
      <c r="J12190" s="5">
        <f>MAX(0,H12190-FARMER_HRS)</f>
        <v>9078.926267703453</v>
      </c>
      <c r="K12190" s="2">
        <f>I12190*FARMER_RATE+J12190*TEMP_WORKER_RATE</f>
        <v>182620.24770318496</v>
      </c>
      <c r="L12190" s="2">
        <f>A12190*PRICE_TOM+B12190*PRICE_CAR+C12190*PRICE_MES</f>
        <v>197910</v>
      </c>
      <c r="M12190" s="2">
        <f>A12190*FERT_BED_TOM+B12190*FERT_BED_CAR+C12190*FERT_BED_MES</f>
        <v>25080</v>
      </c>
      <c r="N12190" s="6">
        <f>IF(AND(D12190&lt;=TOTAL_BEDS,J12190&lt;=TEMP_WORKER_MAX*TEMP_WORKER_HRS),1,0)</f>
        <v>0</v>
      </c>
      <c r="O12190" s="2">
        <f>L12190-M12190-K12190-FIXED_COSTS</f>
        <v>-29790.247703184956</v>
      </c>
      <c r="P12190" s="2">
        <f>IF(N12190=1,O12190,"")</f>
      </c>
    </row>
    <row r="12191">
      <c r="A12191" s="6">
        <v>18</v>
      </c>
      <c r="B12191" s="6">
        <v>15</v>
      </c>
      <c r="C12191" s="6">
        <v>4</v>
      </c>
      <c r="D12191" s="6">
        <f>A12191+B12191+C12191</f>
        <v>37</v>
      </c>
      <c r="E12191" s="5">
        <f>IF(A12191=0,0,A12191*LABOR_HRS_WK_TOM*SEASON_WEEKS*(1+DIM_PCT_TOM)^A12191)</f>
        <v>9007.0660478574282</v>
      </c>
      <c r="F12191" s="5">
        <f>IF(B12191=0,0,B12191*LABOR_HRS_WK_CAR*SEASON_WEEKS*(1+DIM_PCT_CAR)^B12191)</f>
        <v>651.73417492414933</v>
      </c>
      <c r="G12191" s="5">
        <f>IF(C12191=0,0,C12191*LABOR_HRS_WK_MES*SEASON_WEEKS*(1+DIM_PCT_MES)^C12191)</f>
        <v>189.17016064453119</v>
      </c>
      <c r="H12191" s="5">
        <f>E12191+F12191+G12191</f>
        <v>9847.970383426109</v>
      </c>
      <c r="I12191" s="5">
        <f>MIN(H12191,FARMER_HRS)</f>
        <v>720</v>
      </c>
      <c r="J12191" s="5">
        <f>MAX(0,H12191-FARMER_HRS)</f>
        <v>9127.970383426109</v>
      </c>
      <c r="K12191" s="2">
        <f>I12191*FARMER_RATE+J12191*TEMP_WORKER_RATE</f>
        <v>183471.70804559215</v>
      </c>
      <c r="L12191" s="2">
        <f>A12191*PRICE_TOM+B12191*PRICE_CAR+C12191*PRICE_MES</f>
        <v>200610</v>
      </c>
      <c r="M12191" s="2">
        <f>A12191*FERT_BED_TOM+B12191*FERT_BED_CAR+C12191*FERT_BED_MES</f>
        <v>25960</v>
      </c>
      <c r="N12191" s="6">
        <f>IF(AND(D12191&lt;=TOTAL_BEDS,J12191&lt;=TEMP_WORKER_MAX*TEMP_WORKER_HRS),1,0)</f>
        <v>0</v>
      </c>
      <c r="O12191" s="2">
        <f>L12191-M12191-K12191-FIXED_COSTS</f>
        <v>-28821.708045592153</v>
      </c>
      <c r="P12191" s="2">
        <f>IF(N12191=1,O12191,"")</f>
      </c>
    </row>
    <row r="12192">
      <c r="A12192" s="6">
        <v>18</v>
      </c>
      <c r="B12192" s="6">
        <v>15</v>
      </c>
      <c r="C12192" s="6">
        <v>5</v>
      </c>
      <c r="D12192" s="6">
        <f>A12192+B12192+C12192</f>
        <v>38</v>
      </c>
      <c r="E12192" s="5">
        <f>IF(A12192=0,0,A12192*LABOR_HRS_WK_TOM*SEASON_WEEKS*(1+DIM_PCT_TOM)^A12192)</f>
        <v>9007.0660478574282</v>
      </c>
      <c r="F12192" s="5">
        <f>IF(B12192=0,0,B12192*LABOR_HRS_WK_CAR*SEASON_WEEKS*(1+DIM_PCT_CAR)^B12192)</f>
        <v>651.73417492414933</v>
      </c>
      <c r="G12192" s="5">
        <f>IF(C12192=0,0,C12192*LABOR_HRS_WK_MES*SEASON_WEEKS*(1+DIM_PCT_MES)^C12192)</f>
        <v>239.41848456573481</v>
      </c>
      <c r="H12192" s="5">
        <f>E12192+F12192+G12192</f>
        <v>9898.2187073473124</v>
      </c>
      <c r="I12192" s="5">
        <f>MIN(H12192,FARMER_HRS)</f>
        <v>720</v>
      </c>
      <c r="J12192" s="5">
        <f>MAX(0,H12192-FARMER_HRS)</f>
        <v>9178.2187073473124</v>
      </c>
      <c r="K12192" s="2">
        <f>I12192*FARMER_RATE+J12192*TEMP_WORKER_RATE</f>
        <v>184344.07478033527</v>
      </c>
      <c r="L12192" s="2">
        <f>A12192*PRICE_TOM+B12192*PRICE_CAR+C12192*PRICE_MES</f>
        <v>203310</v>
      </c>
      <c r="M12192" s="2">
        <f>A12192*FERT_BED_TOM+B12192*FERT_BED_CAR+C12192*FERT_BED_MES</f>
        <v>26840</v>
      </c>
      <c r="N12192" s="6">
        <f>IF(AND(D12192&lt;=TOTAL_BEDS,J12192&lt;=TEMP_WORKER_MAX*TEMP_WORKER_HRS),1,0)</f>
        <v>0</v>
      </c>
      <c r="O12192" s="2">
        <f>L12192-M12192-K12192-FIXED_COSTS</f>
        <v>-27874.074780335271</v>
      </c>
      <c r="P12192" s="2">
        <f>IF(N12192=1,O12192,"")</f>
      </c>
    </row>
    <row r="12193">
      <c r="A12193" s="6">
        <v>18</v>
      </c>
      <c r="B12193" s="6">
        <v>15</v>
      </c>
      <c r="C12193" s="6">
        <v>6</v>
      </c>
      <c r="D12193" s="6">
        <f>A12193+B12193+C12193</f>
        <v>39</v>
      </c>
      <c r="E12193" s="5">
        <f>IF(A12193=0,0,A12193*LABOR_HRS_WK_TOM*SEASON_WEEKS*(1+DIM_PCT_TOM)^A12193)</f>
        <v>9007.0660478574282</v>
      </c>
      <c r="F12193" s="5">
        <f>IF(B12193=0,0,B12193*LABOR_HRS_WK_CAR*SEASON_WEEKS*(1+DIM_PCT_CAR)^B12193)</f>
        <v>651.73417492414933</v>
      </c>
      <c r="G12193" s="5">
        <f>IF(C12193=0,0,C12193*LABOR_HRS_WK_MES*SEASON_WEEKS*(1+DIM_PCT_MES)^C12193)</f>
        <v>290.89345874736773</v>
      </c>
      <c r="H12193" s="5">
        <f>E12193+F12193+G12193</f>
        <v>9949.6936815289446</v>
      </c>
      <c r="I12193" s="5">
        <f>MIN(H12193,FARMER_HRS)</f>
        <v>720</v>
      </c>
      <c r="J12193" s="5">
        <f>MAX(0,H12193-FARMER_HRS)</f>
        <v>9229.6936815289446</v>
      </c>
      <c r="K12193" s="2">
        <f>I12193*FARMER_RATE+J12193*TEMP_WORKER_RATE</f>
        <v>185237.73752654417</v>
      </c>
      <c r="L12193" s="2">
        <f>A12193*PRICE_TOM+B12193*PRICE_CAR+C12193*PRICE_MES</f>
        <v>206010</v>
      </c>
      <c r="M12193" s="2">
        <f>A12193*FERT_BED_TOM+B12193*FERT_BED_CAR+C12193*FERT_BED_MES</f>
        <v>27720</v>
      </c>
      <c r="N12193" s="6">
        <f>IF(AND(D12193&lt;=TOTAL_BEDS,J12193&lt;=TEMP_WORKER_MAX*TEMP_WORKER_HRS),1,0)</f>
        <v>0</v>
      </c>
      <c r="O12193" s="2">
        <f>L12193-M12193-K12193-FIXED_COSTS</f>
        <v>-26947.737526544166</v>
      </c>
      <c r="P12193" s="2">
        <f>IF(N12193=1,O12193,"")</f>
      </c>
    </row>
    <row r="12194">
      <c r="A12194" s="6">
        <v>18</v>
      </c>
      <c r="B12194" s="6">
        <v>15</v>
      </c>
      <c r="C12194" s="6">
        <v>7</v>
      </c>
      <c r="D12194" s="6">
        <f>A12194+B12194+C12194</f>
        <v>40</v>
      </c>
      <c r="E12194" s="5">
        <f>IF(A12194=0,0,A12194*LABOR_HRS_WK_TOM*SEASON_WEEKS*(1+DIM_PCT_TOM)^A12194)</f>
        <v>9007.0660478574282</v>
      </c>
      <c r="F12194" s="5">
        <f>IF(B12194=0,0,B12194*LABOR_HRS_WK_CAR*SEASON_WEEKS*(1+DIM_PCT_CAR)^B12194)</f>
        <v>651.73417492414933</v>
      </c>
      <c r="G12194" s="5">
        <f>IF(C12194=0,0,C12194*LABOR_HRS_WK_MES*SEASON_WEEKS*(1+DIM_PCT_MES)^C12194)</f>
        <v>343.61789814532818</v>
      </c>
      <c r="H12194" s="5">
        <f>E12194+F12194+G12194</f>
        <v>10002.418120926906</v>
      </c>
      <c r="I12194" s="5">
        <f>MIN(H12194,FARMER_HRS)</f>
        <v>720</v>
      </c>
      <c r="J12194" s="5">
        <f>MAX(0,H12194-FARMER_HRS)</f>
        <v>9282.4181209269063</v>
      </c>
      <c r="K12194" s="2">
        <f>I12194*FARMER_RATE+J12194*TEMP_WORKER_RATE</f>
        <v>186153.09237720323</v>
      </c>
      <c r="L12194" s="2">
        <f>A12194*PRICE_TOM+B12194*PRICE_CAR+C12194*PRICE_MES</f>
        <v>208710</v>
      </c>
      <c r="M12194" s="2">
        <f>A12194*FERT_BED_TOM+B12194*FERT_BED_CAR+C12194*FERT_BED_MES</f>
        <v>28600</v>
      </c>
      <c r="N12194" s="6">
        <f>IF(AND(D12194&lt;=TOTAL_BEDS,J12194&lt;=TEMP_WORKER_MAX*TEMP_WORKER_HRS),1,0)</f>
        <v>0</v>
      </c>
      <c r="O12194" s="2">
        <f>L12194-M12194-K12194-FIXED_COSTS</f>
        <v>-26043.092377203226</v>
      </c>
      <c r="P12194" s="2">
        <f>IF(N12194=1,O12194,"")</f>
      </c>
    </row>
    <row r="12195">
      <c r="A12195" s="6">
        <v>18</v>
      </c>
      <c r="B12195" s="6">
        <v>15</v>
      </c>
      <c r="C12195" s="6">
        <v>8</v>
      </c>
      <c r="D12195" s="6">
        <f>A12195+B12195+C12195</f>
        <v>41</v>
      </c>
      <c r="E12195" s="5">
        <f>IF(A12195=0,0,A12195*LABOR_HRS_WK_TOM*SEASON_WEEKS*(1+DIM_PCT_TOM)^A12195)</f>
        <v>9007.0660478574282</v>
      </c>
      <c r="F12195" s="5">
        <f>IF(B12195=0,0,B12195*LABOR_HRS_WK_CAR*SEASON_WEEKS*(1+DIM_PCT_CAR)^B12195)</f>
        <v>651.73417492414933</v>
      </c>
      <c r="G12195" s="5">
        <f>IF(C12195=0,0,C12195*LABOR_HRS_WK_MES*SEASON_WEEKS*(1+DIM_PCT_MES)^C12195)</f>
        <v>397.61499642530833</v>
      </c>
      <c r="H12195" s="5">
        <f>E12195+F12195+G12195</f>
        <v>10056.415219206887</v>
      </c>
      <c r="I12195" s="5">
        <f>MIN(H12195,FARMER_HRS)</f>
        <v>720</v>
      </c>
      <c r="J12195" s="5">
        <f>MAX(0,H12195-FARMER_HRS)</f>
        <v>9336.4152192068868</v>
      </c>
      <c r="K12195" s="2">
        <f>I12195*FARMER_RATE+J12195*TEMP_WORKER_RATE</f>
        <v>187090.54200011955</v>
      </c>
      <c r="L12195" s="2">
        <f>A12195*PRICE_TOM+B12195*PRICE_CAR+C12195*PRICE_MES</f>
        <v>211410</v>
      </c>
      <c r="M12195" s="2">
        <f>A12195*FERT_BED_TOM+B12195*FERT_BED_CAR+C12195*FERT_BED_MES</f>
        <v>29480</v>
      </c>
      <c r="N12195" s="6">
        <f>IF(AND(D12195&lt;=TOTAL_BEDS,J12195&lt;=TEMP_WORKER_MAX*TEMP_WORKER_HRS),1,0)</f>
        <v>0</v>
      </c>
      <c r="O12195" s="2">
        <f>L12195-M12195-K12195-FIXED_COSTS</f>
        <v>-25160.542000119545</v>
      </c>
      <c r="P12195" s="2">
        <f>IF(N12195=1,O12195,"")</f>
      </c>
    </row>
    <row r="12196">
      <c r="A12196" s="6">
        <v>18</v>
      </c>
      <c r="B12196" s="6">
        <v>15</v>
      </c>
      <c r="C12196" s="6">
        <v>9</v>
      </c>
      <c r="D12196" s="6">
        <f>A12196+B12196+C12196</f>
        <v>42</v>
      </c>
      <c r="E12196" s="5">
        <f>IF(A12196=0,0,A12196*LABOR_HRS_WK_TOM*SEASON_WEEKS*(1+DIM_PCT_TOM)^A12196)</f>
        <v>9007.0660478574282</v>
      </c>
      <c r="F12196" s="5">
        <f>IF(B12196=0,0,B12196*LABOR_HRS_WK_CAR*SEASON_WEEKS*(1+DIM_PCT_CAR)^B12196)</f>
        <v>651.73417492414933</v>
      </c>
      <c r="G12196" s="5">
        <f>IF(C12196=0,0,C12196*LABOR_HRS_WK_MES*SEASON_WEEKS*(1+DIM_PCT_MES)^C12196)</f>
        <v>452.90833186570273</v>
      </c>
      <c r="H12196" s="5">
        <f>E12196+F12196+G12196</f>
        <v>10111.708554647281</v>
      </c>
      <c r="I12196" s="5">
        <f>MIN(H12196,FARMER_HRS)</f>
        <v>720</v>
      </c>
      <c r="J12196" s="5">
        <f>MAX(0,H12196-FARMER_HRS)</f>
        <v>9391.70855464728</v>
      </c>
      <c r="K12196" s="2">
        <f>I12196*FARMER_RATE+J12196*TEMP_WORKER_RATE</f>
        <v>188050.49574040418</v>
      </c>
      <c r="L12196" s="2">
        <f>A12196*PRICE_TOM+B12196*PRICE_CAR+C12196*PRICE_MES</f>
        <v>214110</v>
      </c>
      <c r="M12196" s="2">
        <f>A12196*FERT_BED_TOM+B12196*FERT_BED_CAR+C12196*FERT_BED_MES</f>
        <v>30360</v>
      </c>
      <c r="N12196" s="6">
        <f>IF(AND(D12196&lt;=TOTAL_BEDS,J12196&lt;=TEMP_WORKER_MAX*TEMP_WORKER_HRS),1,0)</f>
        <v>0</v>
      </c>
      <c r="O12196" s="2">
        <f>L12196-M12196-K12196-FIXED_COSTS</f>
        <v>-24300.495740404178</v>
      </c>
      <c r="P12196" s="2">
        <f>IF(N12196=1,O12196,"")</f>
      </c>
    </row>
    <row r="12197">
      <c r="A12197" s="6">
        <v>18</v>
      </c>
      <c r="B12197" s="6">
        <v>15</v>
      </c>
      <c r="C12197" s="6">
        <v>10</v>
      </c>
      <c r="D12197" s="6">
        <f>A12197+B12197+C12197</f>
        <v>43</v>
      </c>
      <c r="E12197" s="5">
        <f>IF(A12197=0,0,A12197*LABOR_HRS_WK_TOM*SEASON_WEEKS*(1+DIM_PCT_TOM)^A12197)</f>
        <v>9007.0660478574282</v>
      </c>
      <c r="F12197" s="5">
        <f>IF(B12197=0,0,B12197*LABOR_HRS_WK_CAR*SEASON_WEEKS*(1+DIM_PCT_CAR)^B12197)</f>
        <v>651.73417492414933</v>
      </c>
      <c r="G12197" s="5">
        <f>IF(C12197=0,0,C12197*LABOR_HRS_WK_MES*SEASON_WEEKS*(1+DIM_PCT_MES)^C12197)</f>
        <v>509.52187334891551</v>
      </c>
      <c r="H12197" s="5">
        <f>E12197+F12197+G12197</f>
        <v>10168.322096130494</v>
      </c>
      <c r="I12197" s="5">
        <f>MIN(H12197,FARMER_HRS)</f>
        <v>720</v>
      </c>
      <c r="J12197" s="5">
        <f>MAX(0,H12197-FARMER_HRS)</f>
        <v>9448.3220961304942</v>
      </c>
      <c r="K12197" s="2">
        <f>I12197*FARMER_RATE+J12197*TEMP_WORKER_RATE</f>
        <v>189033.36972448774</v>
      </c>
      <c r="L12197" s="2">
        <f>A12197*PRICE_TOM+B12197*PRICE_CAR+C12197*PRICE_MES</f>
        <v>216810</v>
      </c>
      <c r="M12197" s="2">
        <f>A12197*FERT_BED_TOM+B12197*FERT_BED_CAR+C12197*FERT_BED_MES</f>
        <v>31240</v>
      </c>
      <c r="N12197" s="6">
        <f>IF(AND(D12197&lt;=TOTAL_BEDS,J12197&lt;=TEMP_WORKER_MAX*TEMP_WORKER_HRS),1,0)</f>
        <v>0</v>
      </c>
      <c r="O12197" s="2">
        <f>L12197-M12197-K12197-FIXED_COSTS</f>
        <v>-23463.36972448774</v>
      </c>
      <c r="P12197" s="2">
        <f>IF(N12197=1,O12197,"")</f>
      </c>
    </row>
    <row r="12198">
      <c r="A12198" s="6">
        <v>18</v>
      </c>
      <c r="B12198" s="6">
        <v>15</v>
      </c>
      <c r="C12198" s="6">
        <v>11</v>
      </c>
      <c r="D12198" s="6">
        <f>A12198+B12198+C12198</f>
        <v>44</v>
      </c>
      <c r="E12198" s="5">
        <f>IF(A12198=0,0,A12198*LABOR_HRS_WK_TOM*SEASON_WEEKS*(1+DIM_PCT_TOM)^A12198)</f>
        <v>9007.0660478574282</v>
      </c>
      <c r="F12198" s="5">
        <f>IF(B12198=0,0,B12198*LABOR_HRS_WK_CAR*SEASON_WEEKS*(1+DIM_PCT_CAR)^B12198)</f>
        <v>651.73417492414933</v>
      </c>
      <c r="G12198" s="5">
        <f>IF(C12198=0,0,C12198*LABOR_HRS_WK_MES*SEASON_WEEKS*(1+DIM_PCT_MES)^C12198)</f>
        <v>567.47998644235463</v>
      </c>
      <c r="H12198" s="5">
        <f>E12198+F12198+G12198</f>
        <v>10226.280209223933</v>
      </c>
      <c r="I12198" s="5">
        <f>MIN(H12198,FARMER_HRS)</f>
        <v>720</v>
      </c>
      <c r="J12198" s="5">
        <f>MAX(0,H12198-FARMER_HRS)</f>
        <v>9506.2802092239326</v>
      </c>
      <c r="K12198" s="2">
        <f>I12198*FARMER_RATE+J12198*TEMP_WORKER_RATE</f>
        <v>190039.58696569328</v>
      </c>
      <c r="L12198" s="2">
        <f>A12198*PRICE_TOM+B12198*PRICE_CAR+C12198*PRICE_MES</f>
        <v>219510</v>
      </c>
      <c r="M12198" s="2">
        <f>A12198*FERT_BED_TOM+B12198*FERT_BED_CAR+C12198*FERT_BED_MES</f>
        <v>32120</v>
      </c>
      <c r="N12198" s="6">
        <f>IF(AND(D12198&lt;=TOTAL_BEDS,J12198&lt;=TEMP_WORKER_MAX*TEMP_WORKER_HRS),1,0)</f>
        <v>0</v>
      </c>
      <c r="O12198" s="2">
        <f>L12198-M12198-K12198-FIXED_COSTS</f>
        <v>-22649.586965693277</v>
      </c>
      <c r="P12198" s="2">
        <f>IF(N12198=1,O12198,"")</f>
      </c>
    </row>
    <row r="12199">
      <c r="A12199" s="6">
        <v>18</v>
      </c>
      <c r="B12199" s="6">
        <v>15</v>
      </c>
      <c r="C12199" s="6">
        <v>12</v>
      </c>
      <c r="D12199" s="6">
        <f>A12199+B12199+C12199</f>
        <v>45</v>
      </c>
      <c r="E12199" s="5">
        <f>IF(A12199=0,0,A12199*LABOR_HRS_WK_TOM*SEASON_WEEKS*(1+DIM_PCT_TOM)^A12199)</f>
        <v>9007.0660478574282</v>
      </c>
      <c r="F12199" s="5">
        <f>IF(B12199=0,0,B12199*LABOR_HRS_WK_CAR*SEASON_WEEKS*(1+DIM_PCT_CAR)^B12199)</f>
        <v>651.73417492414933</v>
      </c>
      <c r="G12199" s="5">
        <f>IF(C12199=0,0,C12199*LABOR_HRS_WK_MES*SEASON_WEEKS*(1+DIM_PCT_MES)^C12199)</f>
        <v>626.807439570419</v>
      </c>
      <c r="H12199" s="5">
        <f>E12199+F12199+G12199</f>
        <v>10285.607662351997</v>
      </c>
      <c r="I12199" s="5">
        <f>MIN(H12199,FARMER_HRS)</f>
        <v>720</v>
      </c>
      <c r="J12199" s="5">
        <f>MAX(0,H12199-FARMER_HRS)</f>
        <v>9565.6076623519966</v>
      </c>
      <c r="K12199" s="2">
        <f>I12199*FARMER_RATE+J12199*TEMP_WORKER_RATE</f>
        <v>191069.57747138882</v>
      </c>
      <c r="L12199" s="2">
        <f>A12199*PRICE_TOM+B12199*PRICE_CAR+C12199*PRICE_MES</f>
        <v>222210</v>
      </c>
      <c r="M12199" s="2">
        <f>A12199*FERT_BED_TOM+B12199*FERT_BED_CAR+C12199*FERT_BED_MES</f>
        <v>33000</v>
      </c>
      <c r="N12199" s="6">
        <f>IF(AND(D12199&lt;=TOTAL_BEDS,J12199&lt;=TEMP_WORKER_MAX*TEMP_WORKER_HRS),1,0)</f>
        <v>0</v>
      </c>
      <c r="O12199" s="2">
        <f>L12199-M12199-K12199-FIXED_COSTS</f>
        <v>-21859.577471388824</v>
      </c>
      <c r="P12199" s="2">
        <f>IF(N12199=1,O12199,"")</f>
      </c>
    </row>
    <row r="12200">
      <c r="A12200" s="6">
        <v>18</v>
      </c>
      <c r="B12200" s="6">
        <v>15</v>
      </c>
      <c r="C12200" s="6">
        <v>13</v>
      </c>
      <c r="D12200" s="6">
        <f>A12200+B12200+C12200</f>
        <v>46</v>
      </c>
      <c r="E12200" s="5">
        <f>IF(A12200=0,0,A12200*LABOR_HRS_WK_TOM*SEASON_WEEKS*(1+DIM_PCT_TOM)^A12200)</f>
        <v>9007.0660478574282</v>
      </c>
      <c r="F12200" s="5">
        <f>IF(B12200=0,0,B12200*LABOR_HRS_WK_CAR*SEASON_WEEKS*(1+DIM_PCT_CAR)^B12200)</f>
        <v>651.73417492414933</v>
      </c>
      <c r="G12200" s="5">
        <f>IF(C12200=0,0,C12200*LABOR_HRS_WK_MES*SEASON_WEEKS*(1+DIM_PCT_MES)^C12200)</f>
        <v>687.52941027880331</v>
      </c>
      <c r="H12200" s="5">
        <f>E12200+F12200+G12200</f>
        <v>10346.329633060381</v>
      </c>
      <c r="I12200" s="5">
        <f>MIN(H12200,FARMER_HRS)</f>
        <v>720</v>
      </c>
      <c r="J12200" s="5">
        <f>MAX(0,H12200-FARMER_HRS)</f>
        <v>9626.32963306038</v>
      </c>
      <c r="K12200" s="2">
        <f>I12200*FARMER_RATE+J12200*TEMP_WORKER_RATE</f>
        <v>192123.77835174272</v>
      </c>
      <c r="L12200" s="2">
        <f>A12200*PRICE_TOM+B12200*PRICE_CAR+C12200*PRICE_MES</f>
        <v>224910</v>
      </c>
      <c r="M12200" s="2">
        <f>A12200*FERT_BED_TOM+B12200*FERT_BED_CAR+C12200*FERT_BED_MES</f>
        <v>33880</v>
      </c>
      <c r="N12200" s="6">
        <f>IF(AND(D12200&lt;=TOTAL_BEDS,J12200&lt;=TEMP_WORKER_MAX*TEMP_WORKER_HRS),1,0)</f>
        <v>0</v>
      </c>
      <c r="O12200" s="2">
        <f>L12200-M12200-K12200-FIXED_COSTS</f>
        <v>-21093.778351742716</v>
      </c>
      <c r="P12200" s="2">
        <f>IF(N12200=1,O12200,"")</f>
      </c>
    </row>
    <row r="12201">
      <c r="A12201" s="6">
        <v>18</v>
      </c>
      <c r="B12201" s="6">
        <v>15</v>
      </c>
      <c r="C12201" s="6">
        <v>14</v>
      </c>
      <c r="D12201" s="6">
        <f>A12201+B12201+C12201</f>
        <v>47</v>
      </c>
      <c r="E12201" s="5">
        <f>IF(A12201=0,0,A12201*LABOR_HRS_WK_TOM*SEASON_WEEKS*(1+DIM_PCT_TOM)^A12201)</f>
        <v>9007.0660478574282</v>
      </c>
      <c r="F12201" s="5">
        <f>IF(B12201=0,0,B12201*LABOR_HRS_WK_CAR*SEASON_WEEKS*(1+DIM_PCT_CAR)^B12201)</f>
        <v>651.73417492414933</v>
      </c>
      <c r="G12201" s="5">
        <f>IF(C12201=0,0,C12201*LABOR_HRS_WK_MES*SEASON_WEEKS*(1+DIM_PCT_MES)^C12201)</f>
        <v>749.67149159246435</v>
      </c>
      <c r="H12201" s="5">
        <f>E12201+F12201+G12201</f>
        <v>10408.471714374042</v>
      </c>
      <c r="I12201" s="5">
        <f>MIN(H12201,FARMER_HRS)</f>
        <v>720</v>
      </c>
      <c r="J12201" s="5">
        <f>MAX(0,H12201-FARMER_HRS)</f>
        <v>9688.4717143740418</v>
      </c>
      <c r="K12201" s="2">
        <f>I12201*FARMER_RATE+J12201*TEMP_WORKER_RATE</f>
        <v>193202.6339301049</v>
      </c>
      <c r="L12201" s="2">
        <f>A12201*PRICE_TOM+B12201*PRICE_CAR+C12201*PRICE_MES</f>
        <v>227610</v>
      </c>
      <c r="M12201" s="2">
        <f>A12201*FERT_BED_TOM+B12201*FERT_BED_CAR+C12201*FERT_BED_MES</f>
        <v>34760</v>
      </c>
      <c r="N12201" s="6">
        <f>IF(AND(D12201&lt;=TOTAL_BEDS,J12201&lt;=TEMP_WORKER_MAX*TEMP_WORKER_HRS),1,0)</f>
        <v>0</v>
      </c>
      <c r="O12201" s="2">
        <f>L12201-M12201-K12201-FIXED_COSTS</f>
        <v>-20352.6339301049</v>
      </c>
      <c r="P12201" s="2">
        <f>IF(N12201=1,O12201,"")</f>
      </c>
    </row>
    <row r="12202">
      <c r="A12202" s="6">
        <v>18</v>
      </c>
      <c r="B12202" s="6">
        <v>15</v>
      </c>
      <c r="C12202" s="6">
        <v>15</v>
      </c>
      <c r="D12202" s="6">
        <f>A12202+B12202+C12202</f>
        <v>48</v>
      </c>
      <c r="E12202" s="5">
        <f>IF(A12202=0,0,A12202*LABOR_HRS_WK_TOM*SEASON_WEEKS*(1+DIM_PCT_TOM)^A12202)</f>
        <v>9007.0660478574282</v>
      </c>
      <c r="F12202" s="5">
        <f>IF(B12202=0,0,B12202*LABOR_HRS_WK_CAR*SEASON_WEEKS*(1+DIM_PCT_CAR)^B12202)</f>
        <v>651.73417492414933</v>
      </c>
      <c r="G12202" s="5">
        <f>IF(C12202=0,0,C12202*LABOR_HRS_WK_MES*SEASON_WEEKS*(1+DIM_PCT_MES)^C12202)</f>
        <v>813.25969846861074</v>
      </c>
      <c r="H12202" s="5">
        <f>E12202+F12202+G12202</f>
        <v>10472.059921250189</v>
      </c>
      <c r="I12202" s="5">
        <f>MIN(H12202,FARMER_HRS)</f>
        <v>720</v>
      </c>
      <c r="J12202" s="5">
        <f>MAX(0,H12202-FARMER_HRS)</f>
        <v>9752.05992125019</v>
      </c>
      <c r="K12202" s="2">
        <f>I12202*FARMER_RATE+J12202*TEMP_WORKER_RATE</f>
        <v>194306.595855038</v>
      </c>
      <c r="L12202" s="2">
        <f>A12202*PRICE_TOM+B12202*PRICE_CAR+C12202*PRICE_MES</f>
        <v>230310</v>
      </c>
      <c r="M12202" s="2">
        <f>A12202*FERT_BED_TOM+B12202*FERT_BED_CAR+C12202*FERT_BED_MES</f>
        <v>35640</v>
      </c>
      <c r="N12202" s="6">
        <f>IF(AND(D12202&lt;=TOTAL_BEDS,J12202&lt;=TEMP_WORKER_MAX*TEMP_WORKER_HRS),1,0)</f>
        <v>0</v>
      </c>
      <c r="O12202" s="2">
        <f>L12202-M12202-K12202-FIXED_COSTS</f>
        <v>-19636.595855038002</v>
      </c>
      <c r="P12202" s="2">
        <f>IF(N12202=1,O12202,"")</f>
      </c>
    </row>
    <row r="12203">
      <c r="A12203" s="6">
        <v>18</v>
      </c>
      <c r="B12203" s="6">
        <v>15</v>
      </c>
      <c r="C12203" s="6">
        <v>16</v>
      </c>
      <c r="D12203" s="6">
        <f>A12203+B12203+C12203</f>
        <v>49</v>
      </c>
      <c r="E12203" s="5">
        <f>IF(A12203=0,0,A12203*LABOR_HRS_WK_TOM*SEASON_WEEKS*(1+DIM_PCT_TOM)^A12203)</f>
        <v>9007.0660478574282</v>
      </c>
      <c r="F12203" s="5">
        <f>IF(B12203=0,0,B12203*LABOR_HRS_WK_CAR*SEASON_WEEKS*(1+DIM_PCT_CAR)^B12203)</f>
        <v>651.73417492414933</v>
      </c>
      <c r="G12203" s="5">
        <f>IF(C12203=0,0,C12203*LABOR_HRS_WK_MES*SEASON_WEEKS*(1+DIM_PCT_MES)^C12203)</f>
        <v>878.32047434609967</v>
      </c>
      <c r="H12203" s="5">
        <f>E12203+F12203+G12203</f>
        <v>10537.120697127677</v>
      </c>
      <c r="I12203" s="5">
        <f>MIN(H12203,FARMER_HRS)</f>
        <v>720</v>
      </c>
      <c r="J12203" s="5">
        <f>MAX(0,H12203-FARMER_HRS)</f>
        <v>9817.120697127677</v>
      </c>
      <c r="K12203" s="2">
        <f>I12203*FARMER_RATE+J12203*TEMP_WORKER_RATE</f>
        <v>195436.12321402217</v>
      </c>
      <c r="L12203" s="2">
        <f>A12203*PRICE_TOM+B12203*PRICE_CAR+C12203*PRICE_MES</f>
        <v>233010</v>
      </c>
      <c r="M12203" s="2">
        <f>A12203*FERT_BED_TOM+B12203*FERT_BED_CAR+C12203*FERT_BED_MES</f>
        <v>36520</v>
      </c>
      <c r="N12203" s="6">
        <f>IF(AND(D12203&lt;=TOTAL_BEDS,J12203&lt;=TEMP_WORKER_MAX*TEMP_WORKER_HRS),1,0)</f>
        <v>0</v>
      </c>
      <c r="O12203" s="2">
        <f>L12203-M12203-K12203-FIXED_COSTS</f>
        <v>-18946.123214022169</v>
      </c>
      <c r="P12203" s="2">
        <f>IF(N12203=1,O12203,"")</f>
      </c>
    </row>
    <row r="12204">
      <c r="A12204" s="6">
        <v>18</v>
      </c>
      <c r="B12204" s="6">
        <v>15</v>
      </c>
      <c r="C12204" s="6">
        <v>17</v>
      </c>
      <c r="D12204" s="6">
        <f>A12204+B12204+C12204</f>
        <v>50</v>
      </c>
      <c r="E12204" s="5">
        <f>IF(A12204=0,0,A12204*LABOR_HRS_WK_TOM*SEASON_WEEKS*(1+DIM_PCT_TOM)^A12204)</f>
        <v>9007.0660478574282</v>
      </c>
      <c r="F12204" s="5">
        <f>IF(B12204=0,0,B12204*LABOR_HRS_WK_CAR*SEASON_WEEKS*(1+DIM_PCT_CAR)^B12204)</f>
        <v>651.73417492414933</v>
      </c>
      <c r="G12204" s="5">
        <f>IF(C12204=0,0,C12204*LABOR_HRS_WK_MES*SEASON_WEEKS*(1+DIM_PCT_MES)^C12204)</f>
        <v>944.88069779263992</v>
      </c>
      <c r="H12204" s="5">
        <f>E12204+F12204+G12204</f>
        <v>10603.680920574217</v>
      </c>
      <c r="I12204" s="5">
        <f>MIN(H12204,FARMER_HRS)</f>
        <v>720</v>
      </c>
      <c r="J12204" s="5">
        <f>MAX(0,H12204-FARMER_HRS)</f>
        <v>9883.6809205742175</v>
      </c>
      <c r="K12204" s="2">
        <f>I12204*FARMER_RATE+J12204*TEMP_WORKER_RATE</f>
        <v>196591.68264885794</v>
      </c>
      <c r="L12204" s="2">
        <f>A12204*PRICE_TOM+B12204*PRICE_CAR+C12204*PRICE_MES</f>
        <v>235710</v>
      </c>
      <c r="M12204" s="2">
        <f>A12204*FERT_BED_TOM+B12204*FERT_BED_CAR+C12204*FERT_BED_MES</f>
        <v>37400</v>
      </c>
      <c r="N12204" s="6">
        <f>IF(AND(D12204&lt;=TOTAL_BEDS,J12204&lt;=TEMP_WORKER_MAX*TEMP_WORKER_HRS),1,0)</f>
        <v>0</v>
      </c>
      <c r="O12204" s="2">
        <f>L12204-M12204-K12204-FIXED_COSTS</f>
        <v>-18281.682648857939</v>
      </c>
      <c r="P12204" s="2">
        <f>IF(N12204=1,O12204,"")</f>
      </c>
    </row>
    <row r="12205">
      <c r="A12205" s="6">
        <v>18</v>
      </c>
      <c r="B12205" s="6">
        <v>15</v>
      </c>
      <c r="C12205" s="6">
        <v>18</v>
      </c>
      <c r="D12205" s="6">
        <f>A12205+B12205+C12205</f>
        <v>51</v>
      </c>
      <c r="E12205" s="5">
        <f>IF(A12205=0,0,A12205*LABOR_HRS_WK_TOM*SEASON_WEEKS*(1+DIM_PCT_TOM)^A12205)</f>
        <v>9007.0660478574282</v>
      </c>
      <c r="F12205" s="5">
        <f>IF(B12205=0,0,B12205*LABOR_HRS_WK_CAR*SEASON_WEEKS*(1+DIM_PCT_CAR)^B12205)</f>
        <v>651.73417492414933</v>
      </c>
      <c r="G12205" s="5">
        <f>IF(C12205=0,0,C12205*LABOR_HRS_WK_MES*SEASON_WEEKS*(1+DIM_PCT_MES)^C12205)</f>
        <v>1012.9676892512272</v>
      </c>
      <c r="H12205" s="5">
        <f>E12205+F12205+G12205</f>
        <v>10671.767912032805</v>
      </c>
      <c r="I12205" s="5">
        <f>MIN(H12205,FARMER_HRS)</f>
        <v>720</v>
      </c>
      <c r="J12205" s="5">
        <f>MAX(0,H12205-FARMER_HRS)</f>
        <v>9951.7679120328048</v>
      </c>
      <c r="K12205" s="2">
        <f>I12205*FARMER_RATE+J12205*TEMP_WORKER_RATE</f>
        <v>197773.74847279175</v>
      </c>
      <c r="L12205" s="2">
        <f>A12205*PRICE_TOM+B12205*PRICE_CAR+C12205*PRICE_MES</f>
        <v>238410</v>
      </c>
      <c r="M12205" s="2">
        <f>A12205*FERT_BED_TOM+B12205*FERT_BED_CAR+C12205*FERT_BED_MES</f>
        <v>38280</v>
      </c>
      <c r="N12205" s="6">
        <f>IF(AND(D12205&lt;=TOTAL_BEDS,J12205&lt;=TEMP_WORKER_MAX*TEMP_WORKER_HRS),1,0)</f>
        <v>0</v>
      </c>
      <c r="O12205" s="2">
        <f>L12205-M12205-K12205-FIXED_COSTS</f>
        <v>-17643.748472791747</v>
      </c>
      <c r="P12205" s="2">
        <f>IF(N12205=1,O12205,"")</f>
      </c>
    </row>
    <row r="12206">
      <c r="A12206" s="6">
        <v>18</v>
      </c>
      <c r="B12206" s="6">
        <v>15</v>
      </c>
      <c r="C12206" s="6">
        <v>19</v>
      </c>
      <c r="D12206" s="6">
        <f>A12206+B12206+C12206</f>
        <v>52</v>
      </c>
      <c r="E12206" s="5">
        <f>IF(A12206=0,0,A12206*LABOR_HRS_WK_TOM*SEASON_WEEKS*(1+DIM_PCT_TOM)^A12206)</f>
        <v>9007.0660478574282</v>
      </c>
      <c r="F12206" s="5">
        <f>IF(B12206=0,0,B12206*LABOR_HRS_WK_CAR*SEASON_WEEKS*(1+DIM_PCT_CAR)^B12206)</f>
        <v>651.73417492414933</v>
      </c>
      <c r="G12206" s="5">
        <f>IF(C12206=0,0,C12206*LABOR_HRS_WK_MES*SEASON_WEEKS*(1+DIM_PCT_MES)^C12206)</f>
        <v>1082.6092178872491</v>
      </c>
      <c r="H12206" s="5">
        <f>E12206+F12206+G12206</f>
        <v>10741.409440668827</v>
      </c>
      <c r="I12206" s="5">
        <f>MIN(H12206,FARMER_HRS)</f>
        <v>720</v>
      </c>
      <c r="J12206" s="5">
        <f>MAX(0,H12206-FARMER_HRS)</f>
        <v>10021.409440668827</v>
      </c>
      <c r="K12206" s="2">
        <f>I12206*FARMER_RATE+J12206*TEMP_WORKER_RATE</f>
        <v>198982.80278938936</v>
      </c>
      <c r="L12206" s="2">
        <f>A12206*PRICE_TOM+B12206*PRICE_CAR+C12206*PRICE_MES</f>
        <v>241110</v>
      </c>
      <c r="M12206" s="2">
        <f>A12206*FERT_BED_TOM+B12206*FERT_BED_CAR+C12206*FERT_BED_MES</f>
        <v>39160</v>
      </c>
      <c r="N12206" s="6">
        <f>IF(AND(D12206&lt;=TOTAL_BEDS,J12206&lt;=TEMP_WORKER_MAX*TEMP_WORKER_HRS),1,0)</f>
        <v>0</v>
      </c>
      <c r="O12206" s="2">
        <f>L12206-M12206-K12206-FIXED_COSTS</f>
        <v>-17032.80278938936</v>
      </c>
      <c r="P12206" s="2">
        <f>IF(N12206=1,O12206,"")</f>
      </c>
    </row>
    <row r="12207">
      <c r="A12207" s="6">
        <v>18</v>
      </c>
      <c r="B12207" s="6">
        <v>15</v>
      </c>
      <c r="C12207" s="6">
        <v>20</v>
      </c>
      <c r="D12207" s="6">
        <f>A12207+B12207+C12207</f>
        <v>53</v>
      </c>
      <c r="E12207" s="5">
        <f>IF(A12207=0,0,A12207*LABOR_HRS_WK_TOM*SEASON_WEEKS*(1+DIM_PCT_TOM)^A12207)</f>
        <v>9007.0660478574282</v>
      </c>
      <c r="F12207" s="5">
        <f>IF(B12207=0,0,B12207*LABOR_HRS_WK_CAR*SEASON_WEEKS*(1+DIM_PCT_CAR)^B12207)</f>
        <v>651.73417492414933</v>
      </c>
      <c r="G12207" s="5">
        <f>IF(C12207=0,0,C12207*LABOR_HRS_WK_MES*SEASON_WEEKS*(1+DIM_PCT_MES)^C12207)</f>
        <v>1153.8335085377259</v>
      </c>
      <c r="H12207" s="5">
        <f>E12207+F12207+G12207</f>
        <v>10812.633731319303</v>
      </c>
      <c r="I12207" s="5">
        <f>MIN(H12207,FARMER_HRS)</f>
        <v>720</v>
      </c>
      <c r="J12207" s="5">
        <f>MAX(0,H12207-FARMER_HRS)</f>
        <v>10092.633731319303</v>
      </c>
      <c r="K12207" s="2">
        <f>I12207*FARMER_RATE+J12207*TEMP_WORKER_RATE</f>
        <v>200219.33561318234</v>
      </c>
      <c r="L12207" s="2">
        <f>A12207*PRICE_TOM+B12207*PRICE_CAR+C12207*PRICE_MES</f>
        <v>243810</v>
      </c>
      <c r="M12207" s="2">
        <f>A12207*FERT_BED_TOM+B12207*FERT_BED_CAR+C12207*FERT_BED_MES</f>
        <v>40040</v>
      </c>
      <c r="N12207" s="6">
        <f>IF(AND(D12207&lt;=TOTAL_BEDS,J12207&lt;=TEMP_WORKER_MAX*TEMP_WORKER_HRS),1,0)</f>
        <v>0</v>
      </c>
      <c r="O12207" s="2">
        <f>L12207-M12207-K12207-FIXED_COSTS</f>
        <v>-16449.335613182338</v>
      </c>
      <c r="P12207" s="2">
        <f>IF(N12207=1,O12207,"")</f>
      </c>
    </row>
    <row r="12208">
      <c r="A12208" s="6">
        <v>18</v>
      </c>
      <c r="B12208" s="6">
        <v>15</v>
      </c>
      <c r="C12208" s="6">
        <v>21</v>
      </c>
      <c r="D12208" s="6">
        <f>A12208+B12208+C12208</f>
        <v>54</v>
      </c>
      <c r="E12208" s="5">
        <f>IF(A12208=0,0,A12208*LABOR_HRS_WK_TOM*SEASON_WEEKS*(1+DIM_PCT_TOM)^A12208)</f>
        <v>9007.0660478574282</v>
      </c>
      <c r="F12208" s="5">
        <f>IF(B12208=0,0,B12208*LABOR_HRS_WK_CAR*SEASON_WEEKS*(1+DIM_PCT_CAR)^B12208)</f>
        <v>651.73417492414933</v>
      </c>
      <c r="G12208" s="5">
        <f>IF(C12208=0,0,C12208*LABOR_HRS_WK_MES*SEASON_WEEKS*(1+DIM_PCT_MES)^C12208)</f>
        <v>1226.6692487641699</v>
      </c>
      <c r="H12208" s="5">
        <f>E12208+F12208+G12208</f>
        <v>10885.469471545748</v>
      </c>
      <c r="I12208" s="5">
        <f>MIN(H12208,FARMER_HRS)</f>
        <v>720</v>
      </c>
      <c r="J12208" s="5">
        <f>MAX(0,H12208-FARMER_HRS)</f>
        <v>10165.469471545748</v>
      </c>
      <c r="K12208" s="2">
        <f>I12208*FARMER_RATE+J12208*TEMP_WORKER_RATE</f>
        <v>201483.84499211368</v>
      </c>
      <c r="L12208" s="2">
        <f>A12208*PRICE_TOM+B12208*PRICE_CAR+C12208*PRICE_MES</f>
        <v>246510</v>
      </c>
      <c r="M12208" s="2">
        <f>A12208*FERT_BED_TOM+B12208*FERT_BED_CAR+C12208*FERT_BED_MES</f>
        <v>40920</v>
      </c>
      <c r="N12208" s="6">
        <f>IF(AND(D12208&lt;=TOTAL_BEDS,J12208&lt;=TEMP_WORKER_MAX*TEMP_WORKER_HRS),1,0)</f>
        <v>0</v>
      </c>
      <c r="O12208" s="2">
        <f>L12208-M12208-K12208-FIXED_COSTS</f>
        <v>-15893.844992113678</v>
      </c>
      <c r="P12208" s="2">
        <f>IF(N12208=1,O12208,"")</f>
      </c>
    </row>
    <row r="12209">
      <c r="A12209" s="6">
        <v>18</v>
      </c>
      <c r="B12209" s="6">
        <v>15</v>
      </c>
      <c r="C12209" s="6">
        <v>22</v>
      </c>
      <c r="D12209" s="6">
        <f>A12209+B12209+C12209</f>
        <v>55</v>
      </c>
      <c r="E12209" s="5">
        <f>IF(A12209=0,0,A12209*LABOR_HRS_WK_TOM*SEASON_WEEKS*(1+DIM_PCT_TOM)^A12209)</f>
        <v>9007.0660478574282</v>
      </c>
      <c r="F12209" s="5">
        <f>IF(B12209=0,0,B12209*LABOR_HRS_WK_CAR*SEASON_WEEKS*(1+DIM_PCT_CAR)^B12209)</f>
        <v>651.73417492414933</v>
      </c>
      <c r="G12209" s="5">
        <f>IF(C12209=0,0,C12209*LABOR_HRS_WK_MES*SEASON_WEEKS*(1+DIM_PCT_MES)^C12209)</f>
        <v>1301.1455960105659</v>
      </c>
      <c r="H12209" s="5">
        <f>E12209+F12209+G12209</f>
        <v>10959.945818792145</v>
      </c>
      <c r="I12209" s="5">
        <f>MIN(H12209,FARMER_HRS)</f>
        <v>720</v>
      </c>
      <c r="J12209" s="5">
        <f>MAX(0,H12209-FARMER_HRS)</f>
        <v>10239.945818792145</v>
      </c>
      <c r="K12209" s="2">
        <f>I12209*FARMER_RATE+J12209*TEMP_WORKER_RATE</f>
        <v>202776.83713180808</v>
      </c>
      <c r="L12209" s="2">
        <f>A12209*PRICE_TOM+B12209*PRICE_CAR+C12209*PRICE_MES</f>
        <v>249210</v>
      </c>
      <c r="M12209" s="2">
        <f>A12209*FERT_BED_TOM+B12209*FERT_BED_CAR+C12209*FERT_BED_MES</f>
        <v>41800</v>
      </c>
      <c r="N12209" s="6">
        <f>IF(AND(D12209&lt;=TOTAL_BEDS,J12209&lt;=TEMP_WORKER_MAX*TEMP_WORKER_HRS),1,0)</f>
        <v>0</v>
      </c>
      <c r="O12209" s="2">
        <f>L12209-M12209-K12209-FIXED_COSTS</f>
        <v>-15366.837131808075</v>
      </c>
      <c r="P12209" s="2">
        <f>IF(N12209=1,O12209,"")</f>
      </c>
    </row>
    <row r="12210">
      <c r="A12210" s="6">
        <v>18</v>
      </c>
      <c r="B12210" s="6">
        <v>15</v>
      </c>
      <c r="C12210" s="6">
        <v>23</v>
      </c>
      <c r="D12210" s="6">
        <f>A12210+B12210+C12210</f>
        <v>56</v>
      </c>
      <c r="E12210" s="5">
        <f>IF(A12210=0,0,A12210*LABOR_HRS_WK_TOM*SEASON_WEEKS*(1+DIM_PCT_TOM)^A12210)</f>
        <v>9007.0660478574282</v>
      </c>
      <c r="F12210" s="5">
        <f>IF(B12210=0,0,B12210*LABOR_HRS_WK_CAR*SEASON_WEEKS*(1+DIM_PCT_CAR)^B12210)</f>
        <v>651.73417492414933</v>
      </c>
      <c r="G12210" s="5">
        <f>IF(C12210=0,0,C12210*LABOR_HRS_WK_MES*SEASON_WEEKS*(1+DIM_PCT_MES)^C12210)</f>
        <v>1377.2921848680023</v>
      </c>
      <c r="H12210" s="5">
        <f>E12210+F12210+G12210</f>
        <v>11036.092407649579</v>
      </c>
      <c r="I12210" s="5">
        <f>MIN(H12210,FARMER_HRS)</f>
        <v>720</v>
      </c>
      <c r="J12210" s="5">
        <f>MAX(0,H12210-FARMER_HRS)</f>
        <v>10316.092407649579</v>
      </c>
      <c r="K12210" s="2">
        <f>I12210*FARMER_RATE+J12210*TEMP_WORKER_RATE</f>
        <v>204098.82652169408</v>
      </c>
      <c r="L12210" s="2">
        <f>A12210*PRICE_TOM+B12210*PRICE_CAR+C12210*PRICE_MES</f>
        <v>251910</v>
      </c>
      <c r="M12210" s="2">
        <f>A12210*FERT_BED_TOM+B12210*FERT_BED_CAR+C12210*FERT_BED_MES</f>
        <v>42680</v>
      </c>
      <c r="N12210" s="6">
        <f>IF(AND(D12210&lt;=TOTAL_BEDS,J12210&lt;=TEMP_WORKER_MAX*TEMP_WORKER_HRS),1,0)</f>
        <v>0</v>
      </c>
      <c r="O12210" s="2">
        <f>L12210-M12210-K12210-FIXED_COSTS</f>
        <v>-14868.826521694078</v>
      </c>
      <c r="P12210" s="2">
        <f>IF(N12210=1,O12210,"")</f>
      </c>
    </row>
    <row r="12211">
      <c r="A12211" s="6">
        <v>18</v>
      </c>
      <c r="B12211" s="6">
        <v>15</v>
      </c>
      <c r="C12211" s="6">
        <v>24</v>
      </c>
      <c r="D12211" s="6">
        <f>A12211+B12211+C12211</f>
        <v>57</v>
      </c>
      <c r="E12211" s="5">
        <f>IF(A12211=0,0,A12211*LABOR_HRS_WK_TOM*SEASON_WEEKS*(1+DIM_PCT_TOM)^A12211)</f>
        <v>9007.0660478574282</v>
      </c>
      <c r="F12211" s="5">
        <f>IF(B12211=0,0,B12211*LABOR_HRS_WK_CAR*SEASON_WEEKS*(1+DIM_PCT_CAR)^B12211)</f>
        <v>651.73417492414933</v>
      </c>
      <c r="G12211" s="5">
        <f>IF(C12211=0,0,C12211*LABOR_HRS_WK_MES*SEASON_WEEKS*(1+DIM_PCT_MES)^C12211)</f>
        <v>1455.139134447498</v>
      </c>
      <c r="H12211" s="5">
        <f>E12211+F12211+G12211</f>
        <v>11113.939357229076</v>
      </c>
      <c r="I12211" s="5">
        <f>MIN(H12211,FARMER_HRS)</f>
        <v>720</v>
      </c>
      <c r="J12211" s="5">
        <f>MAX(0,H12211-FARMER_HRS)</f>
        <v>10393.939357229076</v>
      </c>
      <c r="K12211" s="2">
        <f>I12211*FARMER_RATE+J12211*TEMP_WORKER_RATE</f>
        <v>205450.33606300477</v>
      </c>
      <c r="L12211" s="2">
        <f>A12211*PRICE_TOM+B12211*PRICE_CAR+C12211*PRICE_MES</f>
        <v>254610</v>
      </c>
      <c r="M12211" s="2">
        <f>A12211*FERT_BED_TOM+B12211*FERT_BED_CAR+C12211*FERT_BED_MES</f>
        <v>43560</v>
      </c>
      <c r="N12211" s="6">
        <f>IF(AND(D12211&lt;=TOTAL_BEDS,J12211&lt;=TEMP_WORKER_MAX*TEMP_WORKER_HRS),1,0)</f>
        <v>0</v>
      </c>
      <c r="O12211" s="2">
        <f>L12211-M12211-K12211-FIXED_COSTS</f>
        <v>-14400.336063004768</v>
      </c>
      <c r="P12211" s="2">
        <f>IF(N12211=1,O12211,"")</f>
      </c>
    </row>
    <row r="12212">
      <c r="A12212" s="6">
        <v>18</v>
      </c>
      <c r="B12212" s="6">
        <v>15</v>
      </c>
      <c r="C12212" s="6">
        <v>25</v>
      </c>
      <c r="D12212" s="6">
        <f>A12212+B12212+C12212</f>
        <v>58</v>
      </c>
      <c r="E12212" s="5">
        <f>IF(A12212=0,0,A12212*LABOR_HRS_WK_TOM*SEASON_WEEKS*(1+DIM_PCT_TOM)^A12212)</f>
        <v>9007.0660478574282</v>
      </c>
      <c r="F12212" s="5">
        <f>IF(B12212=0,0,B12212*LABOR_HRS_WK_CAR*SEASON_WEEKS*(1+DIM_PCT_CAR)^B12212)</f>
        <v>651.73417492414933</v>
      </c>
      <c r="G12212" s="5">
        <f>IF(C12212=0,0,C12212*LABOR_HRS_WK_MES*SEASON_WEEKS*(1+DIM_PCT_MES)^C12212)</f>
        <v>1534.7170558625955</v>
      </c>
      <c r="H12212" s="5">
        <f>E12212+F12212+G12212</f>
        <v>11193.517278644173</v>
      </c>
      <c r="I12212" s="5">
        <f>MIN(H12212,FARMER_HRS)</f>
        <v>720</v>
      </c>
      <c r="J12212" s="5">
        <f>MAX(0,H12212-FARMER_HRS)</f>
        <v>10473.517278644173</v>
      </c>
      <c r="K12212" s="2">
        <f>I12212*FARMER_RATE+J12212*TEMP_WORKER_RATE</f>
        <v>206831.89719868355</v>
      </c>
      <c r="L12212" s="2">
        <f>A12212*PRICE_TOM+B12212*PRICE_CAR+C12212*PRICE_MES</f>
        <v>257310</v>
      </c>
      <c r="M12212" s="2">
        <f>A12212*FERT_BED_TOM+B12212*FERT_BED_CAR+C12212*FERT_BED_MES</f>
        <v>44440</v>
      </c>
      <c r="N12212" s="6">
        <f>IF(AND(D12212&lt;=TOTAL_BEDS,J12212&lt;=TEMP_WORKER_MAX*TEMP_WORKER_HRS),1,0)</f>
        <v>0</v>
      </c>
      <c r="O12212" s="2">
        <f>L12212-M12212-K12212-FIXED_COSTS</f>
        <v>-13961.897198683553</v>
      </c>
      <c r="P12212" s="2">
        <f>IF(N12212=1,O12212,"")</f>
      </c>
    </row>
    <row r="12213">
      <c r="A12213" s="6">
        <v>18</v>
      </c>
      <c r="B12213" s="6">
        <v>15</v>
      </c>
      <c r="C12213" s="6">
        <v>26</v>
      </c>
      <c r="D12213" s="6">
        <f>A12213+B12213+C12213</f>
        <v>59</v>
      </c>
      <c r="E12213" s="5">
        <f>IF(A12213=0,0,A12213*LABOR_HRS_WK_TOM*SEASON_WEEKS*(1+DIM_PCT_TOM)^A12213)</f>
        <v>9007.0660478574282</v>
      </c>
      <c r="F12213" s="5">
        <f>IF(B12213=0,0,B12213*LABOR_HRS_WK_CAR*SEASON_WEEKS*(1+DIM_PCT_CAR)^B12213)</f>
        <v>651.73417492414933</v>
      </c>
      <c r="G12213" s="5">
        <f>IF(C12213=0,0,C12213*LABOR_HRS_WK_MES*SEASON_WEEKS*(1+DIM_PCT_MES)^C12213)</f>
        <v>1616.0570598233128</v>
      </c>
      <c r="H12213" s="5">
        <f>E12213+F12213+G12213</f>
        <v>11274.857282604891</v>
      </c>
      <c r="I12213" s="5">
        <f>MIN(H12213,FARMER_HRS)</f>
        <v>720</v>
      </c>
      <c r="J12213" s="5">
        <f>MAX(0,H12213-FARMER_HRS)</f>
        <v>10554.857282604891</v>
      </c>
      <c r="K12213" s="2">
        <f>I12213*FARMER_RATE+J12213*TEMP_WORKER_RATE</f>
        <v>208244.05004522379</v>
      </c>
      <c r="L12213" s="2">
        <f>A12213*PRICE_TOM+B12213*PRICE_CAR+C12213*PRICE_MES</f>
        <v>260010</v>
      </c>
      <c r="M12213" s="2">
        <f>A12213*FERT_BED_TOM+B12213*FERT_BED_CAR+C12213*FERT_BED_MES</f>
        <v>45320</v>
      </c>
      <c r="N12213" s="6">
        <f>IF(AND(D12213&lt;=TOTAL_BEDS,J12213&lt;=TEMP_WORKER_MAX*TEMP_WORKER_HRS),1,0)</f>
        <v>0</v>
      </c>
      <c r="O12213" s="2">
        <f>L12213-M12213-K12213-FIXED_COSTS</f>
        <v>-13554.05004522379</v>
      </c>
      <c r="P12213" s="2">
        <f>IF(N12213=1,O12213,"")</f>
      </c>
    </row>
    <row r="12214">
      <c r="A12214" s="6">
        <v>18</v>
      </c>
      <c r="B12214" s="6">
        <v>15</v>
      </c>
      <c r="C12214" s="6">
        <v>27</v>
      </c>
      <c r="D12214" s="6">
        <f>A12214+B12214+C12214</f>
        <v>60</v>
      </c>
      <c r="E12214" s="5">
        <f>IF(A12214=0,0,A12214*LABOR_HRS_WK_TOM*SEASON_WEEKS*(1+DIM_PCT_TOM)^A12214)</f>
        <v>9007.0660478574282</v>
      </c>
      <c r="F12214" s="5">
        <f>IF(B12214=0,0,B12214*LABOR_HRS_WK_CAR*SEASON_WEEKS*(1+DIM_PCT_CAR)^B12214)</f>
        <v>651.73417492414933</v>
      </c>
      <c r="G12214" s="5">
        <f>IF(C12214=0,0,C12214*LABOR_HRS_WK_MES*SEASON_WEEKS*(1+DIM_PCT_MES)^C12214)</f>
        <v>1699.19076434307</v>
      </c>
      <c r="H12214" s="5">
        <f>E12214+F12214+G12214</f>
        <v>11357.990987124647</v>
      </c>
      <c r="I12214" s="5">
        <f>MIN(H12214,FARMER_HRS)</f>
        <v>720</v>
      </c>
      <c r="J12214" s="5">
        <f>MAX(0,H12214-FARMER_HRS)</f>
        <v>10637.990987124647</v>
      </c>
      <c r="K12214" s="2">
        <f>I12214*FARMER_RATE+J12214*TEMP_WORKER_RATE</f>
        <v>209687.34352646957</v>
      </c>
      <c r="L12214" s="2">
        <f>A12214*PRICE_TOM+B12214*PRICE_CAR+C12214*PRICE_MES</f>
        <v>262710</v>
      </c>
      <c r="M12214" s="2">
        <f>A12214*FERT_BED_TOM+B12214*FERT_BED_CAR+C12214*FERT_BED_MES</f>
        <v>46200</v>
      </c>
      <c r="N12214" s="6">
        <f>IF(AND(D12214&lt;=TOTAL_BEDS,J12214&lt;=TEMP_WORKER_MAX*TEMP_WORKER_HRS),1,0)</f>
        <v>0</v>
      </c>
      <c r="O12214" s="2">
        <f>L12214-M12214-K12214-FIXED_COSTS</f>
        <v>-13177.343526469573</v>
      </c>
      <c r="P12214" s="2">
        <f>IF(N12214=1,O12214,"")</f>
      </c>
    </row>
    <row r="12215">
      <c r="A12215" s="6">
        <v>18</v>
      </c>
      <c r="B12215" s="6">
        <v>15</v>
      </c>
      <c r="C12215" s="6">
        <v>28</v>
      </c>
      <c r="D12215" s="6">
        <f>A12215+B12215+C12215</f>
        <v>61</v>
      </c>
      <c r="E12215" s="5">
        <f>IF(A12215=0,0,A12215*LABOR_HRS_WK_TOM*SEASON_WEEKS*(1+DIM_PCT_TOM)^A12215)</f>
        <v>9007.0660478574282</v>
      </c>
      <c r="F12215" s="5">
        <f>IF(B12215=0,0,B12215*LABOR_HRS_WK_CAR*SEASON_WEEKS*(1+DIM_PCT_CAR)^B12215)</f>
        <v>651.73417492414933</v>
      </c>
      <c r="G12215" s="5">
        <f>IF(C12215=0,0,C12215*LABOR_HRS_WK_MES*SEASON_WEEKS*(1+DIM_PCT_MES)^C12215)</f>
        <v>1784.1503025602233</v>
      </c>
      <c r="H12215" s="5">
        <f>E12215+F12215+G12215</f>
        <v>11442.950525341801</v>
      </c>
      <c r="I12215" s="5">
        <f>MIN(H12215,FARMER_HRS)</f>
        <v>720</v>
      </c>
      <c r="J12215" s="5">
        <f>MAX(0,H12215-FARMER_HRS)</f>
        <v>10722.950525341801</v>
      </c>
      <c r="K12215" s="2">
        <f>I12215*FARMER_RATE+J12215*TEMP_WORKER_RATE</f>
        <v>211162.33550940626</v>
      </c>
      <c r="L12215" s="2">
        <f>A12215*PRICE_TOM+B12215*PRICE_CAR+C12215*PRICE_MES</f>
        <v>265410</v>
      </c>
      <c r="M12215" s="2">
        <f>A12215*FERT_BED_TOM+B12215*FERT_BED_CAR+C12215*FERT_BED_MES</f>
        <v>47080</v>
      </c>
      <c r="N12215" s="6">
        <f>IF(AND(D12215&lt;=TOTAL_BEDS,J12215&lt;=TEMP_WORKER_MAX*TEMP_WORKER_HRS),1,0)</f>
        <v>0</v>
      </c>
      <c r="O12215" s="2">
        <f>L12215-M12215-K12215-FIXED_COSTS</f>
        <v>-12832.335509406257</v>
      </c>
      <c r="P12215" s="2">
        <f>IF(N12215=1,O12215,"")</f>
      </c>
    </row>
    <row r="12216">
      <c r="A12216" s="6">
        <v>18</v>
      </c>
      <c r="B12216" s="6">
        <v>15</v>
      </c>
      <c r="C12216" s="6">
        <v>29</v>
      </c>
      <c r="D12216" s="6">
        <f>A12216+B12216+C12216</f>
        <v>62</v>
      </c>
      <c r="E12216" s="5">
        <f>IF(A12216=0,0,A12216*LABOR_HRS_WK_TOM*SEASON_WEEKS*(1+DIM_PCT_TOM)^A12216)</f>
        <v>9007.0660478574282</v>
      </c>
      <c r="F12216" s="5">
        <f>IF(B12216=0,0,B12216*LABOR_HRS_WK_CAR*SEASON_WEEKS*(1+DIM_PCT_CAR)^B12216)</f>
        <v>651.73417492414933</v>
      </c>
      <c r="G12216" s="5">
        <f>IF(C12216=0,0,C12216*LABOR_HRS_WK_MES*SEASON_WEEKS*(1+DIM_PCT_MES)^C12216)</f>
        <v>1870.9683306758766</v>
      </c>
      <c r="H12216" s="5">
        <f>E12216+F12216+G12216</f>
        <v>11529.768553457454</v>
      </c>
      <c r="I12216" s="5">
        <f>MIN(H12216,FARMER_HRS)</f>
        <v>720</v>
      </c>
      <c r="J12216" s="5">
        <f>MAX(0,H12216-FARMER_HRS)</f>
        <v>10809.768553457454</v>
      </c>
      <c r="K12216" s="2">
        <f>I12216*FARMER_RATE+J12216*TEMP_WORKER_RATE</f>
        <v>212669.59294196969</v>
      </c>
      <c r="L12216" s="2">
        <f>A12216*PRICE_TOM+B12216*PRICE_CAR+C12216*PRICE_MES</f>
        <v>268110</v>
      </c>
      <c r="M12216" s="2">
        <f>A12216*FERT_BED_TOM+B12216*FERT_BED_CAR+C12216*FERT_BED_MES</f>
        <v>47960</v>
      </c>
      <c r="N12216" s="6">
        <f>IF(AND(D12216&lt;=TOTAL_BEDS,J12216&lt;=TEMP_WORKER_MAX*TEMP_WORKER_HRS),1,0)</f>
        <v>0</v>
      </c>
      <c r="O12216" s="2">
        <f>L12216-M12216-K12216-FIXED_COSTS</f>
        <v>-12519.592941969691</v>
      </c>
      <c r="P12216" s="2">
        <f>IF(N12216=1,O12216,"")</f>
      </c>
    </row>
    <row r="12217">
      <c r="A12217" s="6">
        <v>18</v>
      </c>
      <c r="B12217" s="6">
        <v>15</v>
      </c>
      <c r="C12217" s="6">
        <v>30</v>
      </c>
      <c r="D12217" s="6">
        <f>A12217+B12217+C12217</f>
        <v>63</v>
      </c>
      <c r="E12217" s="5">
        <f>IF(A12217=0,0,A12217*LABOR_HRS_WK_TOM*SEASON_WEEKS*(1+DIM_PCT_TOM)^A12217)</f>
        <v>9007.0660478574282</v>
      </c>
      <c r="F12217" s="5">
        <f>IF(B12217=0,0,B12217*LABOR_HRS_WK_CAR*SEASON_WEEKS*(1+DIM_PCT_CAR)^B12217)</f>
        <v>651.73417492414933</v>
      </c>
      <c r="G12217" s="5">
        <f>IF(C12217=0,0,C12217*LABOR_HRS_WK_MES*SEASON_WEEKS*(1+DIM_PCT_MES)^C12217)</f>
        <v>1959.6780360096466</v>
      </c>
      <c r="H12217" s="5">
        <f>E12217+F12217+G12217</f>
        <v>11618.478258791225</v>
      </c>
      <c r="I12217" s="5">
        <f>MIN(H12217,FARMER_HRS)</f>
        <v>720</v>
      </c>
      <c r="J12217" s="5">
        <f>MAX(0,H12217-FARMER_HRS)</f>
        <v>10898.478258791225</v>
      </c>
      <c r="K12217" s="2">
        <f>I12217*FARMER_RATE+J12217*TEMP_WORKER_RATE</f>
        <v>214209.69199290322</v>
      </c>
      <c r="L12217" s="2">
        <f>A12217*PRICE_TOM+B12217*PRICE_CAR+C12217*PRICE_MES</f>
        <v>270810</v>
      </c>
      <c r="M12217" s="2">
        <f>A12217*FERT_BED_TOM+B12217*FERT_BED_CAR+C12217*FERT_BED_MES</f>
        <v>48840</v>
      </c>
      <c r="N12217" s="6">
        <f>IF(AND(D12217&lt;=TOTAL_BEDS,J12217&lt;=TEMP_WORKER_MAX*TEMP_WORKER_HRS),1,0)</f>
        <v>0</v>
      </c>
      <c r="O12217" s="2">
        <f>L12217-M12217-K12217-FIXED_COSTS</f>
        <v>-12239.691992903216</v>
      </c>
      <c r="P12217" s="2">
        <f>IF(N12217=1,O12217,"")</f>
      </c>
    </row>
    <row r="12218">
      <c r="A12218" s="6">
        <v>18</v>
      </c>
      <c r="B12218" s="6">
        <v>16</v>
      </c>
      <c r="C12218" s="6">
        <v>0</v>
      </c>
      <c r="D12218" s="6">
        <f>A12218+B12218+C12218</f>
        <v>34</v>
      </c>
      <c r="E12218" s="5">
        <f>IF(A12218=0,0,A12218*LABOR_HRS_WK_TOM*SEASON_WEEKS*(1+DIM_PCT_TOM)^A12218)</f>
        <v>9007.0660478574282</v>
      </c>
      <c r="F12218" s="5">
        <f>IF(B12218=0,0,B12218*LABOR_HRS_WK_CAR*SEASON_WEEKS*(1+DIM_PCT_CAR)^B12218)</f>
        <v>712.56269791706984</v>
      </c>
      <c r="G12218" s="5">
        <f>IF(C12218=0,0,C12218*LABOR_HRS_WK_MES*SEASON_WEEKS*(1+DIM_PCT_MES)^C12218)</f>
        <v>0</v>
      </c>
      <c r="H12218" s="5">
        <f>E12218+F12218+G12218</f>
        <v>9719.6287457744984</v>
      </c>
      <c r="I12218" s="5">
        <f>MIN(H12218,FARMER_HRS)</f>
        <v>720</v>
      </c>
      <c r="J12218" s="5">
        <f>MAX(0,H12218-FARMER_HRS)</f>
        <v>8999.6287457744984</v>
      </c>
      <c r="K12218" s="2">
        <f>I12218*FARMER_RATE+J12218*TEMP_WORKER_RATE</f>
        <v>181243.55461414059</v>
      </c>
      <c r="L12218" s="2">
        <f>A12218*PRICE_TOM+B12218*PRICE_CAR+C12218*PRICE_MES</f>
        <v>191904</v>
      </c>
      <c r="M12218" s="2">
        <f>A12218*FERT_BED_TOM+B12218*FERT_BED_CAR+C12218*FERT_BED_MES</f>
        <v>22880</v>
      </c>
      <c r="N12218" s="6">
        <f>IF(AND(D12218&lt;=TOTAL_BEDS,J12218&lt;=TEMP_WORKER_MAX*TEMP_WORKER_HRS),1,0)</f>
        <v>0</v>
      </c>
      <c r="O12218" s="2">
        <f>L12218-M12218-K12218-FIXED_COSTS</f>
        <v>-32219.554614140594</v>
      </c>
      <c r="P12218" s="2">
        <f>IF(N12218=1,O12218,"")</f>
      </c>
    </row>
    <row r="12219">
      <c r="A12219" s="6">
        <v>18</v>
      </c>
      <c r="B12219" s="6">
        <v>16</v>
      </c>
      <c r="C12219" s="6">
        <v>1</v>
      </c>
      <c r="D12219" s="6">
        <f>A12219+B12219+C12219</f>
        <v>35</v>
      </c>
      <c r="E12219" s="5">
        <f>IF(A12219=0,0,A12219*LABOR_HRS_WK_TOM*SEASON_WEEKS*(1+DIM_PCT_TOM)^A12219)</f>
        <v>9007.0660478574282</v>
      </c>
      <c r="F12219" s="5">
        <f>IF(B12219=0,0,B12219*LABOR_HRS_WK_CAR*SEASON_WEEKS*(1+DIM_PCT_CAR)^B12219)</f>
        <v>712.56269791706984</v>
      </c>
      <c r="G12219" s="5">
        <f>IF(C12219=0,0,C12219*LABOR_HRS_WK_MES*SEASON_WEEKS*(1+DIM_PCT_MES)^C12219)</f>
        <v>45.5625</v>
      </c>
      <c r="H12219" s="5">
        <f>E12219+F12219+G12219</f>
        <v>9765.1912457744984</v>
      </c>
      <c r="I12219" s="5">
        <f>MIN(H12219,FARMER_HRS)</f>
        <v>720</v>
      </c>
      <c r="J12219" s="5">
        <f>MAX(0,H12219-FARMER_HRS)</f>
        <v>9045.1912457744984</v>
      </c>
      <c r="K12219" s="2">
        <f>I12219*FARMER_RATE+J12219*TEMP_WORKER_RATE</f>
        <v>182034.57023914059</v>
      </c>
      <c r="L12219" s="2">
        <f>A12219*PRICE_TOM+B12219*PRICE_CAR+C12219*PRICE_MES</f>
        <v>194604</v>
      </c>
      <c r="M12219" s="2">
        <f>A12219*FERT_BED_TOM+B12219*FERT_BED_CAR+C12219*FERT_BED_MES</f>
        <v>23760</v>
      </c>
      <c r="N12219" s="6">
        <f>IF(AND(D12219&lt;=TOTAL_BEDS,J12219&lt;=TEMP_WORKER_MAX*TEMP_WORKER_HRS),1,0)</f>
        <v>0</v>
      </c>
      <c r="O12219" s="2">
        <f>L12219-M12219-K12219-FIXED_COSTS</f>
        <v>-31190.570239140594</v>
      </c>
      <c r="P12219" s="2">
        <f>IF(N12219=1,O12219,"")</f>
      </c>
    </row>
    <row r="12220">
      <c r="A12220" s="6">
        <v>18</v>
      </c>
      <c r="B12220" s="6">
        <v>16</v>
      </c>
      <c r="C12220" s="6">
        <v>2</v>
      </c>
      <c r="D12220" s="6">
        <f>A12220+B12220+C12220</f>
        <v>36</v>
      </c>
      <c r="E12220" s="5">
        <f>IF(A12220=0,0,A12220*LABOR_HRS_WK_TOM*SEASON_WEEKS*(1+DIM_PCT_TOM)^A12220)</f>
        <v>9007.0660478574282</v>
      </c>
      <c r="F12220" s="5">
        <f>IF(B12220=0,0,B12220*LABOR_HRS_WK_CAR*SEASON_WEEKS*(1+DIM_PCT_CAR)^B12220)</f>
        <v>712.56269791706984</v>
      </c>
      <c r="G12220" s="5">
        <f>IF(C12220=0,0,C12220*LABOR_HRS_WK_MES*SEASON_WEEKS*(1+DIM_PCT_MES)^C12220)</f>
        <v>92.2640625</v>
      </c>
      <c r="H12220" s="5">
        <f>E12220+F12220+G12220</f>
        <v>9811.8928082744987</v>
      </c>
      <c r="I12220" s="5">
        <f>MIN(H12220,FARMER_HRS)</f>
        <v>720</v>
      </c>
      <c r="J12220" s="5">
        <f>MAX(0,H12220-FARMER_HRS)</f>
        <v>9091.8928082744987</v>
      </c>
      <c r="K12220" s="2">
        <f>I12220*FARMER_RATE+J12220*TEMP_WORKER_RATE</f>
        <v>182845.36125476559</v>
      </c>
      <c r="L12220" s="2">
        <f>A12220*PRICE_TOM+B12220*PRICE_CAR+C12220*PRICE_MES</f>
        <v>197304</v>
      </c>
      <c r="M12220" s="2">
        <f>A12220*FERT_BED_TOM+B12220*FERT_BED_CAR+C12220*FERT_BED_MES</f>
        <v>24640</v>
      </c>
      <c r="N12220" s="6">
        <f>IF(AND(D12220&lt;=TOTAL_BEDS,J12220&lt;=TEMP_WORKER_MAX*TEMP_WORKER_HRS),1,0)</f>
        <v>0</v>
      </c>
      <c r="O12220" s="2">
        <f>L12220-M12220-K12220-FIXED_COSTS</f>
        <v>-30181.361254765594</v>
      </c>
      <c r="P12220" s="2">
        <f>IF(N12220=1,O12220,"")</f>
      </c>
    </row>
    <row r="12221">
      <c r="A12221" s="6">
        <v>18</v>
      </c>
      <c r="B12221" s="6">
        <v>16</v>
      </c>
      <c r="C12221" s="6">
        <v>3</v>
      </c>
      <c r="D12221" s="6">
        <f>A12221+B12221+C12221</f>
        <v>37</v>
      </c>
      <c r="E12221" s="5">
        <f>IF(A12221=0,0,A12221*LABOR_HRS_WK_TOM*SEASON_WEEKS*(1+DIM_PCT_TOM)^A12221)</f>
        <v>9007.0660478574282</v>
      </c>
      <c r="F12221" s="5">
        <f>IF(B12221=0,0,B12221*LABOR_HRS_WK_CAR*SEASON_WEEKS*(1+DIM_PCT_CAR)^B12221)</f>
        <v>712.56269791706984</v>
      </c>
      <c r="G12221" s="5">
        <f>IF(C12221=0,0,C12221*LABOR_HRS_WK_MES*SEASON_WEEKS*(1+DIM_PCT_MES)^C12221)</f>
        <v>140.12604492187498</v>
      </c>
      <c r="H12221" s="5">
        <f>E12221+F12221+G12221</f>
        <v>9859.7547906963737</v>
      </c>
      <c r="I12221" s="5">
        <f>MIN(H12221,FARMER_HRS)</f>
        <v>720</v>
      </c>
      <c r="J12221" s="5">
        <f>MAX(0,H12221-FARMER_HRS)</f>
        <v>9139.7547906963737</v>
      </c>
      <c r="K12221" s="2">
        <f>I12221*FARMER_RATE+J12221*TEMP_WORKER_RATE</f>
        <v>183676.29844958981</v>
      </c>
      <c r="L12221" s="2">
        <f>A12221*PRICE_TOM+B12221*PRICE_CAR+C12221*PRICE_MES</f>
        <v>200004</v>
      </c>
      <c r="M12221" s="2">
        <f>A12221*FERT_BED_TOM+B12221*FERT_BED_CAR+C12221*FERT_BED_MES</f>
        <v>25520</v>
      </c>
      <c r="N12221" s="6">
        <f>IF(AND(D12221&lt;=TOTAL_BEDS,J12221&lt;=TEMP_WORKER_MAX*TEMP_WORKER_HRS),1,0)</f>
        <v>0</v>
      </c>
      <c r="O12221" s="2">
        <f>L12221-M12221-K12221-FIXED_COSTS</f>
        <v>-29192.298449589813</v>
      </c>
      <c r="P12221" s="2">
        <f>IF(N12221=1,O12221,"")</f>
      </c>
    </row>
    <row r="12222">
      <c r="A12222" s="6">
        <v>18</v>
      </c>
      <c r="B12222" s="6">
        <v>16</v>
      </c>
      <c r="C12222" s="6">
        <v>4</v>
      </c>
      <c r="D12222" s="6">
        <f>A12222+B12222+C12222</f>
        <v>38</v>
      </c>
      <c r="E12222" s="5">
        <f>IF(A12222=0,0,A12222*LABOR_HRS_WK_TOM*SEASON_WEEKS*(1+DIM_PCT_TOM)^A12222)</f>
        <v>9007.0660478574282</v>
      </c>
      <c r="F12222" s="5">
        <f>IF(B12222=0,0,B12222*LABOR_HRS_WK_CAR*SEASON_WEEKS*(1+DIM_PCT_CAR)^B12222)</f>
        <v>712.56269791706984</v>
      </c>
      <c r="G12222" s="5">
        <f>IF(C12222=0,0,C12222*LABOR_HRS_WK_MES*SEASON_WEEKS*(1+DIM_PCT_MES)^C12222)</f>
        <v>189.17016064453119</v>
      </c>
      <c r="H12222" s="5">
        <f>E12222+F12222+G12222</f>
        <v>9908.79890641903</v>
      </c>
      <c r="I12222" s="5">
        <f>MIN(H12222,FARMER_HRS)</f>
        <v>720</v>
      </c>
      <c r="J12222" s="5">
        <f>MAX(0,H12222-FARMER_HRS)</f>
        <v>9188.79890641903</v>
      </c>
      <c r="K12222" s="2">
        <f>I12222*FARMER_RATE+J12222*TEMP_WORKER_RATE</f>
        <v>184527.75879199704</v>
      </c>
      <c r="L12222" s="2">
        <f>A12222*PRICE_TOM+B12222*PRICE_CAR+C12222*PRICE_MES</f>
        <v>202704</v>
      </c>
      <c r="M12222" s="2">
        <f>A12222*FERT_BED_TOM+B12222*FERT_BED_CAR+C12222*FERT_BED_MES</f>
        <v>26400</v>
      </c>
      <c r="N12222" s="6">
        <f>IF(AND(D12222&lt;=TOTAL_BEDS,J12222&lt;=TEMP_WORKER_MAX*TEMP_WORKER_HRS),1,0)</f>
        <v>0</v>
      </c>
      <c r="O12222" s="2">
        <f>L12222-M12222-K12222-FIXED_COSTS</f>
        <v>-28223.758791997039</v>
      </c>
      <c r="P12222" s="2">
        <f>IF(N12222=1,O12222,"")</f>
      </c>
    </row>
    <row r="12223">
      <c r="A12223" s="6">
        <v>18</v>
      </c>
      <c r="B12223" s="6">
        <v>16</v>
      </c>
      <c r="C12223" s="6">
        <v>5</v>
      </c>
      <c r="D12223" s="6">
        <f>A12223+B12223+C12223</f>
        <v>39</v>
      </c>
      <c r="E12223" s="5">
        <f>IF(A12223=0,0,A12223*LABOR_HRS_WK_TOM*SEASON_WEEKS*(1+DIM_PCT_TOM)^A12223)</f>
        <v>9007.0660478574282</v>
      </c>
      <c r="F12223" s="5">
        <f>IF(B12223=0,0,B12223*LABOR_HRS_WK_CAR*SEASON_WEEKS*(1+DIM_PCT_CAR)^B12223)</f>
        <v>712.56269791706984</v>
      </c>
      <c r="G12223" s="5">
        <f>IF(C12223=0,0,C12223*LABOR_HRS_WK_MES*SEASON_WEEKS*(1+DIM_PCT_MES)^C12223)</f>
        <v>239.41848456573481</v>
      </c>
      <c r="H12223" s="5">
        <f>E12223+F12223+G12223</f>
        <v>9959.047230340233</v>
      </c>
      <c r="I12223" s="5">
        <f>MIN(H12223,FARMER_HRS)</f>
        <v>720</v>
      </c>
      <c r="J12223" s="5">
        <f>MAX(0,H12223-FARMER_HRS)</f>
        <v>9239.047230340233</v>
      </c>
      <c r="K12223" s="2">
        <f>I12223*FARMER_RATE+J12223*TEMP_WORKER_RATE</f>
        <v>185400.12552674016</v>
      </c>
      <c r="L12223" s="2">
        <f>A12223*PRICE_TOM+B12223*PRICE_CAR+C12223*PRICE_MES</f>
        <v>205404</v>
      </c>
      <c r="M12223" s="2">
        <f>A12223*FERT_BED_TOM+B12223*FERT_BED_CAR+C12223*FERT_BED_MES</f>
        <v>27280</v>
      </c>
      <c r="N12223" s="6">
        <f>IF(AND(D12223&lt;=TOTAL_BEDS,J12223&lt;=TEMP_WORKER_MAX*TEMP_WORKER_HRS),1,0)</f>
        <v>0</v>
      </c>
      <c r="O12223" s="2">
        <f>L12223-M12223-K12223-FIXED_COSTS</f>
        <v>-27276.125526740158</v>
      </c>
      <c r="P12223" s="2">
        <f>IF(N12223=1,O12223,"")</f>
      </c>
    </row>
    <row r="12224">
      <c r="A12224" s="6">
        <v>18</v>
      </c>
      <c r="B12224" s="6">
        <v>16</v>
      </c>
      <c r="C12224" s="6">
        <v>6</v>
      </c>
      <c r="D12224" s="6">
        <f>A12224+B12224+C12224</f>
        <v>40</v>
      </c>
      <c r="E12224" s="5">
        <f>IF(A12224=0,0,A12224*LABOR_HRS_WK_TOM*SEASON_WEEKS*(1+DIM_PCT_TOM)^A12224)</f>
        <v>9007.0660478574282</v>
      </c>
      <c r="F12224" s="5">
        <f>IF(B12224=0,0,B12224*LABOR_HRS_WK_CAR*SEASON_WEEKS*(1+DIM_PCT_CAR)^B12224)</f>
        <v>712.56269791706984</v>
      </c>
      <c r="G12224" s="5">
        <f>IF(C12224=0,0,C12224*LABOR_HRS_WK_MES*SEASON_WEEKS*(1+DIM_PCT_MES)^C12224)</f>
        <v>290.89345874736773</v>
      </c>
      <c r="H12224" s="5">
        <f>E12224+F12224+G12224</f>
        <v>10010.522204521865</v>
      </c>
      <c r="I12224" s="5">
        <f>MIN(H12224,FARMER_HRS)</f>
        <v>720</v>
      </c>
      <c r="J12224" s="5">
        <f>MAX(0,H12224-FARMER_HRS)</f>
        <v>9290.5222045218652</v>
      </c>
      <c r="K12224" s="2">
        <f>I12224*FARMER_RATE+J12224*TEMP_WORKER_RATE</f>
        <v>186293.78827294905</v>
      </c>
      <c r="L12224" s="2">
        <f>A12224*PRICE_TOM+B12224*PRICE_CAR+C12224*PRICE_MES</f>
        <v>208104</v>
      </c>
      <c r="M12224" s="2">
        <f>A12224*FERT_BED_TOM+B12224*FERT_BED_CAR+C12224*FERT_BED_MES</f>
        <v>28160</v>
      </c>
      <c r="N12224" s="6">
        <f>IF(AND(D12224&lt;=TOTAL_BEDS,J12224&lt;=TEMP_WORKER_MAX*TEMP_WORKER_HRS),1,0)</f>
        <v>0</v>
      </c>
      <c r="O12224" s="2">
        <f>L12224-M12224-K12224-FIXED_COSTS</f>
        <v>-26349.788272949052</v>
      </c>
      <c r="P12224" s="2">
        <f>IF(N12224=1,O12224,"")</f>
      </c>
    </row>
    <row r="12225">
      <c r="A12225" s="6">
        <v>18</v>
      </c>
      <c r="B12225" s="6">
        <v>16</v>
      </c>
      <c r="C12225" s="6">
        <v>7</v>
      </c>
      <c r="D12225" s="6">
        <f>A12225+B12225+C12225</f>
        <v>41</v>
      </c>
      <c r="E12225" s="5">
        <f>IF(A12225=0,0,A12225*LABOR_HRS_WK_TOM*SEASON_WEEKS*(1+DIM_PCT_TOM)^A12225)</f>
        <v>9007.0660478574282</v>
      </c>
      <c r="F12225" s="5">
        <f>IF(B12225=0,0,B12225*LABOR_HRS_WK_CAR*SEASON_WEEKS*(1+DIM_PCT_CAR)^B12225)</f>
        <v>712.56269791706984</v>
      </c>
      <c r="G12225" s="5">
        <f>IF(C12225=0,0,C12225*LABOR_HRS_WK_MES*SEASON_WEEKS*(1+DIM_PCT_MES)^C12225)</f>
        <v>343.61789814532818</v>
      </c>
      <c r="H12225" s="5">
        <f>E12225+F12225+G12225</f>
        <v>10063.246643919827</v>
      </c>
      <c r="I12225" s="5">
        <f>MIN(H12225,FARMER_HRS)</f>
        <v>720</v>
      </c>
      <c r="J12225" s="5">
        <f>MAX(0,H12225-FARMER_HRS)</f>
        <v>9343.246643919827</v>
      </c>
      <c r="K12225" s="2">
        <f>I12225*FARMER_RATE+J12225*TEMP_WORKER_RATE</f>
        <v>187209.14312360811</v>
      </c>
      <c r="L12225" s="2">
        <f>A12225*PRICE_TOM+B12225*PRICE_CAR+C12225*PRICE_MES</f>
        <v>210804</v>
      </c>
      <c r="M12225" s="2">
        <f>A12225*FERT_BED_TOM+B12225*FERT_BED_CAR+C12225*FERT_BED_MES</f>
        <v>29040</v>
      </c>
      <c r="N12225" s="6">
        <f>IF(AND(D12225&lt;=TOTAL_BEDS,J12225&lt;=TEMP_WORKER_MAX*TEMP_WORKER_HRS),1,0)</f>
        <v>0</v>
      </c>
      <c r="O12225" s="2">
        <f>L12225-M12225-K12225-FIXED_COSTS</f>
        <v>-25445.143123608112</v>
      </c>
      <c r="P12225" s="2">
        <f>IF(N12225=1,O12225,"")</f>
      </c>
    </row>
    <row r="12226">
      <c r="A12226" s="6">
        <v>18</v>
      </c>
      <c r="B12226" s="6">
        <v>16</v>
      </c>
      <c r="C12226" s="6">
        <v>8</v>
      </c>
      <c r="D12226" s="6">
        <f>A12226+B12226+C12226</f>
        <v>42</v>
      </c>
      <c r="E12226" s="5">
        <f>IF(A12226=0,0,A12226*LABOR_HRS_WK_TOM*SEASON_WEEKS*(1+DIM_PCT_TOM)^A12226)</f>
        <v>9007.0660478574282</v>
      </c>
      <c r="F12226" s="5">
        <f>IF(B12226=0,0,B12226*LABOR_HRS_WK_CAR*SEASON_WEEKS*(1+DIM_PCT_CAR)^B12226)</f>
        <v>712.56269791706984</v>
      </c>
      <c r="G12226" s="5">
        <f>IF(C12226=0,0,C12226*LABOR_HRS_WK_MES*SEASON_WEEKS*(1+DIM_PCT_MES)^C12226)</f>
        <v>397.61499642530833</v>
      </c>
      <c r="H12226" s="5">
        <f>E12226+F12226+G12226</f>
        <v>10117.243742199807</v>
      </c>
      <c r="I12226" s="5">
        <f>MIN(H12226,FARMER_HRS)</f>
        <v>720</v>
      </c>
      <c r="J12226" s="5">
        <f>MAX(0,H12226-FARMER_HRS)</f>
        <v>9397.2437421998075</v>
      </c>
      <c r="K12226" s="2">
        <f>I12226*FARMER_RATE+J12226*TEMP_WORKER_RATE</f>
        <v>188146.59274652443</v>
      </c>
      <c r="L12226" s="2">
        <f>A12226*PRICE_TOM+B12226*PRICE_CAR+C12226*PRICE_MES</f>
        <v>213504</v>
      </c>
      <c r="M12226" s="2">
        <f>A12226*FERT_BED_TOM+B12226*FERT_BED_CAR+C12226*FERT_BED_MES</f>
        <v>29920</v>
      </c>
      <c r="N12226" s="6">
        <f>IF(AND(D12226&lt;=TOTAL_BEDS,J12226&lt;=TEMP_WORKER_MAX*TEMP_WORKER_HRS),1,0)</f>
        <v>0</v>
      </c>
      <c r="O12226" s="2">
        <f>L12226-M12226-K12226-FIXED_COSTS</f>
        <v>-24562.592746524431</v>
      </c>
      <c r="P12226" s="2">
        <f>IF(N12226=1,O12226,"")</f>
      </c>
    </row>
    <row r="12227">
      <c r="A12227" s="6">
        <v>18</v>
      </c>
      <c r="B12227" s="6">
        <v>16</v>
      </c>
      <c r="C12227" s="6">
        <v>9</v>
      </c>
      <c r="D12227" s="6">
        <f>A12227+B12227+C12227</f>
        <v>43</v>
      </c>
      <c r="E12227" s="5">
        <f>IF(A12227=0,0,A12227*LABOR_HRS_WK_TOM*SEASON_WEEKS*(1+DIM_PCT_TOM)^A12227)</f>
        <v>9007.0660478574282</v>
      </c>
      <c r="F12227" s="5">
        <f>IF(B12227=0,0,B12227*LABOR_HRS_WK_CAR*SEASON_WEEKS*(1+DIM_PCT_CAR)^B12227)</f>
        <v>712.56269791706984</v>
      </c>
      <c r="G12227" s="5">
        <f>IF(C12227=0,0,C12227*LABOR_HRS_WK_MES*SEASON_WEEKS*(1+DIM_PCT_MES)^C12227)</f>
        <v>452.90833186570273</v>
      </c>
      <c r="H12227" s="5">
        <f>E12227+F12227+G12227</f>
        <v>10172.537077640201</v>
      </c>
      <c r="I12227" s="5">
        <f>MIN(H12227,FARMER_HRS)</f>
        <v>720</v>
      </c>
      <c r="J12227" s="5">
        <f>MAX(0,H12227-FARMER_HRS)</f>
        <v>9452.5370776402015</v>
      </c>
      <c r="K12227" s="2">
        <f>I12227*FARMER_RATE+J12227*TEMP_WORKER_RATE</f>
        <v>189106.54648680906</v>
      </c>
      <c r="L12227" s="2">
        <f>A12227*PRICE_TOM+B12227*PRICE_CAR+C12227*PRICE_MES</f>
        <v>216204</v>
      </c>
      <c r="M12227" s="2">
        <f>A12227*FERT_BED_TOM+B12227*FERT_BED_CAR+C12227*FERT_BED_MES</f>
        <v>30800</v>
      </c>
      <c r="N12227" s="6">
        <f>IF(AND(D12227&lt;=TOTAL_BEDS,J12227&lt;=TEMP_WORKER_MAX*TEMP_WORKER_HRS),1,0)</f>
        <v>0</v>
      </c>
      <c r="O12227" s="2">
        <f>L12227-M12227-K12227-FIXED_COSTS</f>
        <v>-23702.546486809064</v>
      </c>
      <c r="P12227" s="2">
        <f>IF(N12227=1,O12227,"")</f>
      </c>
    </row>
    <row r="12228">
      <c r="A12228" s="6">
        <v>18</v>
      </c>
      <c r="B12228" s="6">
        <v>16</v>
      </c>
      <c r="C12228" s="6">
        <v>10</v>
      </c>
      <c r="D12228" s="6">
        <f>A12228+B12228+C12228</f>
        <v>44</v>
      </c>
      <c r="E12228" s="5">
        <f>IF(A12228=0,0,A12228*LABOR_HRS_WK_TOM*SEASON_WEEKS*(1+DIM_PCT_TOM)^A12228)</f>
        <v>9007.0660478574282</v>
      </c>
      <c r="F12228" s="5">
        <f>IF(B12228=0,0,B12228*LABOR_HRS_WK_CAR*SEASON_WEEKS*(1+DIM_PCT_CAR)^B12228)</f>
        <v>712.56269791706984</v>
      </c>
      <c r="G12228" s="5">
        <f>IF(C12228=0,0,C12228*LABOR_HRS_WK_MES*SEASON_WEEKS*(1+DIM_PCT_MES)^C12228)</f>
        <v>509.52187334891551</v>
      </c>
      <c r="H12228" s="5">
        <f>E12228+F12228+G12228</f>
        <v>10229.150619123415</v>
      </c>
      <c r="I12228" s="5">
        <f>MIN(H12228,FARMER_HRS)</f>
        <v>720</v>
      </c>
      <c r="J12228" s="5">
        <f>MAX(0,H12228-FARMER_HRS)</f>
        <v>9509.1506191234148</v>
      </c>
      <c r="K12228" s="2">
        <f>I12228*FARMER_RATE+J12228*TEMP_WORKER_RATE</f>
        <v>190089.42047089263</v>
      </c>
      <c r="L12228" s="2">
        <f>A12228*PRICE_TOM+B12228*PRICE_CAR+C12228*PRICE_MES</f>
        <v>218904</v>
      </c>
      <c r="M12228" s="2">
        <f>A12228*FERT_BED_TOM+B12228*FERT_BED_CAR+C12228*FERT_BED_MES</f>
        <v>31680</v>
      </c>
      <c r="N12228" s="6">
        <f>IF(AND(D12228&lt;=TOTAL_BEDS,J12228&lt;=TEMP_WORKER_MAX*TEMP_WORKER_HRS),1,0)</f>
        <v>0</v>
      </c>
      <c r="O12228" s="2">
        <f>L12228-M12228-K12228-FIXED_COSTS</f>
        <v>-22865.420470892626</v>
      </c>
      <c r="P12228" s="2">
        <f>IF(N12228=1,O12228,"")</f>
      </c>
    </row>
    <row r="12229">
      <c r="A12229" s="6">
        <v>18</v>
      </c>
      <c r="B12229" s="6">
        <v>16</v>
      </c>
      <c r="C12229" s="6">
        <v>11</v>
      </c>
      <c r="D12229" s="6">
        <f>A12229+B12229+C12229</f>
        <v>45</v>
      </c>
      <c r="E12229" s="5">
        <f>IF(A12229=0,0,A12229*LABOR_HRS_WK_TOM*SEASON_WEEKS*(1+DIM_PCT_TOM)^A12229)</f>
        <v>9007.0660478574282</v>
      </c>
      <c r="F12229" s="5">
        <f>IF(B12229=0,0,B12229*LABOR_HRS_WK_CAR*SEASON_WEEKS*(1+DIM_PCT_CAR)^B12229)</f>
        <v>712.56269791706984</v>
      </c>
      <c r="G12229" s="5">
        <f>IF(C12229=0,0,C12229*LABOR_HRS_WK_MES*SEASON_WEEKS*(1+DIM_PCT_MES)^C12229)</f>
        <v>567.47998644235463</v>
      </c>
      <c r="H12229" s="5">
        <f>E12229+F12229+G12229</f>
        <v>10287.108732216853</v>
      </c>
      <c r="I12229" s="5">
        <f>MIN(H12229,FARMER_HRS)</f>
        <v>720</v>
      </c>
      <c r="J12229" s="5">
        <f>MAX(0,H12229-FARMER_HRS)</f>
        <v>9567.1087322168532</v>
      </c>
      <c r="K12229" s="2">
        <f>I12229*FARMER_RATE+J12229*TEMP_WORKER_RATE</f>
        <v>191095.63771209813</v>
      </c>
      <c r="L12229" s="2">
        <f>A12229*PRICE_TOM+B12229*PRICE_CAR+C12229*PRICE_MES</f>
        <v>221604</v>
      </c>
      <c r="M12229" s="2">
        <f>A12229*FERT_BED_TOM+B12229*FERT_BED_CAR+C12229*FERT_BED_MES</f>
        <v>32560</v>
      </c>
      <c r="N12229" s="6">
        <f>IF(AND(D12229&lt;=TOTAL_BEDS,J12229&lt;=TEMP_WORKER_MAX*TEMP_WORKER_HRS),1,0)</f>
        <v>0</v>
      </c>
      <c r="O12229" s="2">
        <f>L12229-M12229-K12229-FIXED_COSTS</f>
        <v>-22051.637712098134</v>
      </c>
      <c r="P12229" s="2">
        <f>IF(N12229=1,O12229,"")</f>
      </c>
    </row>
    <row r="12230">
      <c r="A12230" s="6">
        <v>18</v>
      </c>
      <c r="B12230" s="6">
        <v>16</v>
      </c>
      <c r="C12230" s="6">
        <v>12</v>
      </c>
      <c r="D12230" s="6">
        <f>A12230+B12230+C12230</f>
        <v>46</v>
      </c>
      <c r="E12230" s="5">
        <f>IF(A12230=0,0,A12230*LABOR_HRS_WK_TOM*SEASON_WEEKS*(1+DIM_PCT_TOM)^A12230)</f>
        <v>9007.0660478574282</v>
      </c>
      <c r="F12230" s="5">
        <f>IF(B12230=0,0,B12230*LABOR_HRS_WK_CAR*SEASON_WEEKS*(1+DIM_PCT_CAR)^B12230)</f>
        <v>712.56269791706984</v>
      </c>
      <c r="G12230" s="5">
        <f>IF(C12230=0,0,C12230*LABOR_HRS_WK_MES*SEASON_WEEKS*(1+DIM_PCT_MES)^C12230)</f>
        <v>626.807439570419</v>
      </c>
      <c r="H12230" s="5">
        <f>E12230+F12230+G12230</f>
        <v>10346.436185344917</v>
      </c>
      <c r="I12230" s="5">
        <f>MIN(H12230,FARMER_HRS)</f>
        <v>720</v>
      </c>
      <c r="J12230" s="5">
        <f>MAX(0,H12230-FARMER_HRS)</f>
        <v>9626.4361853449172</v>
      </c>
      <c r="K12230" s="2">
        <f>I12230*FARMER_RATE+J12230*TEMP_WORKER_RATE</f>
        <v>192125.62821779371</v>
      </c>
      <c r="L12230" s="2">
        <f>A12230*PRICE_TOM+B12230*PRICE_CAR+C12230*PRICE_MES</f>
        <v>224304</v>
      </c>
      <c r="M12230" s="2">
        <f>A12230*FERT_BED_TOM+B12230*FERT_BED_CAR+C12230*FERT_BED_MES</f>
        <v>33440</v>
      </c>
      <c r="N12230" s="6">
        <f>IF(AND(D12230&lt;=TOTAL_BEDS,J12230&lt;=TEMP_WORKER_MAX*TEMP_WORKER_HRS),1,0)</f>
        <v>0</v>
      </c>
      <c r="O12230" s="2">
        <f>L12230-M12230-K12230-FIXED_COSTS</f>
        <v>-21261.62821779371</v>
      </c>
      <c r="P12230" s="2">
        <f>IF(N12230=1,O12230,"")</f>
      </c>
    </row>
    <row r="12231">
      <c r="A12231" s="6">
        <v>18</v>
      </c>
      <c r="B12231" s="6">
        <v>16</v>
      </c>
      <c r="C12231" s="6">
        <v>13</v>
      </c>
      <c r="D12231" s="6">
        <f>A12231+B12231+C12231</f>
        <v>47</v>
      </c>
      <c r="E12231" s="5">
        <f>IF(A12231=0,0,A12231*LABOR_HRS_WK_TOM*SEASON_WEEKS*(1+DIM_PCT_TOM)^A12231)</f>
        <v>9007.0660478574282</v>
      </c>
      <c r="F12231" s="5">
        <f>IF(B12231=0,0,B12231*LABOR_HRS_WK_CAR*SEASON_WEEKS*(1+DIM_PCT_CAR)^B12231)</f>
        <v>712.56269791706984</v>
      </c>
      <c r="G12231" s="5">
        <f>IF(C12231=0,0,C12231*LABOR_HRS_WK_MES*SEASON_WEEKS*(1+DIM_PCT_MES)^C12231)</f>
        <v>687.52941027880331</v>
      </c>
      <c r="H12231" s="5">
        <f>E12231+F12231+G12231</f>
        <v>10407.158156053301</v>
      </c>
      <c r="I12231" s="5">
        <f>MIN(H12231,FARMER_HRS)</f>
        <v>720</v>
      </c>
      <c r="J12231" s="5">
        <f>MAX(0,H12231-FARMER_HRS)</f>
        <v>9687.1581560533014</v>
      </c>
      <c r="K12231" s="2">
        <f>I12231*FARMER_RATE+J12231*TEMP_WORKER_RATE</f>
        <v>193179.8290981476</v>
      </c>
      <c r="L12231" s="2">
        <f>A12231*PRICE_TOM+B12231*PRICE_CAR+C12231*PRICE_MES</f>
        <v>227004</v>
      </c>
      <c r="M12231" s="2">
        <f>A12231*FERT_BED_TOM+B12231*FERT_BED_CAR+C12231*FERT_BED_MES</f>
        <v>34320</v>
      </c>
      <c r="N12231" s="6">
        <f>IF(AND(D12231&lt;=TOTAL_BEDS,J12231&lt;=TEMP_WORKER_MAX*TEMP_WORKER_HRS),1,0)</f>
        <v>0</v>
      </c>
      <c r="O12231" s="2">
        <f>L12231-M12231-K12231-FIXED_COSTS</f>
        <v>-20495.829098147602</v>
      </c>
      <c r="P12231" s="2">
        <f>IF(N12231=1,O12231,"")</f>
      </c>
    </row>
    <row r="12232">
      <c r="A12232" s="6">
        <v>18</v>
      </c>
      <c r="B12232" s="6">
        <v>16</v>
      </c>
      <c r="C12232" s="6">
        <v>14</v>
      </c>
      <c r="D12232" s="6">
        <f>A12232+B12232+C12232</f>
        <v>48</v>
      </c>
      <c r="E12232" s="5">
        <f>IF(A12232=0,0,A12232*LABOR_HRS_WK_TOM*SEASON_WEEKS*(1+DIM_PCT_TOM)^A12232)</f>
        <v>9007.0660478574282</v>
      </c>
      <c r="F12232" s="5">
        <f>IF(B12232=0,0,B12232*LABOR_HRS_WK_CAR*SEASON_WEEKS*(1+DIM_PCT_CAR)^B12232)</f>
        <v>712.56269791706984</v>
      </c>
      <c r="G12232" s="5">
        <f>IF(C12232=0,0,C12232*LABOR_HRS_WK_MES*SEASON_WEEKS*(1+DIM_PCT_MES)^C12232)</f>
        <v>749.67149159246435</v>
      </c>
      <c r="H12232" s="5">
        <f>E12232+F12232+G12232</f>
        <v>10469.300237366962</v>
      </c>
      <c r="I12232" s="5">
        <f>MIN(H12232,FARMER_HRS)</f>
        <v>720</v>
      </c>
      <c r="J12232" s="5">
        <f>MAX(0,H12232-FARMER_HRS)</f>
        <v>9749.3002373669624</v>
      </c>
      <c r="K12232" s="2">
        <f>I12232*FARMER_RATE+J12232*TEMP_WORKER_RATE</f>
        <v>194258.68467650976</v>
      </c>
      <c r="L12232" s="2">
        <f>A12232*PRICE_TOM+B12232*PRICE_CAR+C12232*PRICE_MES</f>
        <v>229704</v>
      </c>
      <c r="M12232" s="2">
        <f>A12232*FERT_BED_TOM+B12232*FERT_BED_CAR+C12232*FERT_BED_MES</f>
        <v>35200</v>
      </c>
      <c r="N12232" s="6">
        <f>IF(AND(D12232&lt;=TOTAL_BEDS,J12232&lt;=TEMP_WORKER_MAX*TEMP_WORKER_HRS),1,0)</f>
        <v>0</v>
      </c>
      <c r="O12232" s="2">
        <f>L12232-M12232-K12232-FIXED_COSTS</f>
        <v>-19754.684676509758</v>
      </c>
      <c r="P12232" s="2">
        <f>IF(N12232=1,O12232,"")</f>
      </c>
    </row>
    <row r="12233">
      <c r="A12233" s="6">
        <v>18</v>
      </c>
      <c r="B12233" s="6">
        <v>16</v>
      </c>
      <c r="C12233" s="6">
        <v>15</v>
      </c>
      <c r="D12233" s="6">
        <f>A12233+B12233+C12233</f>
        <v>49</v>
      </c>
      <c r="E12233" s="5">
        <f>IF(A12233=0,0,A12233*LABOR_HRS_WK_TOM*SEASON_WEEKS*(1+DIM_PCT_TOM)^A12233)</f>
        <v>9007.0660478574282</v>
      </c>
      <c r="F12233" s="5">
        <f>IF(B12233=0,0,B12233*LABOR_HRS_WK_CAR*SEASON_WEEKS*(1+DIM_PCT_CAR)^B12233)</f>
        <v>712.56269791706984</v>
      </c>
      <c r="G12233" s="5">
        <f>IF(C12233=0,0,C12233*LABOR_HRS_WK_MES*SEASON_WEEKS*(1+DIM_PCT_MES)^C12233)</f>
        <v>813.25969846861074</v>
      </c>
      <c r="H12233" s="5">
        <f>E12233+F12233+G12233</f>
        <v>10532.88844424311</v>
      </c>
      <c r="I12233" s="5">
        <f>MIN(H12233,FARMER_HRS)</f>
        <v>720</v>
      </c>
      <c r="J12233" s="5">
        <f>MAX(0,H12233-FARMER_HRS)</f>
        <v>9812.88844424311</v>
      </c>
      <c r="K12233" s="2">
        <f>I12233*FARMER_RATE+J12233*TEMP_WORKER_RATE</f>
        <v>195362.64660144289</v>
      </c>
      <c r="L12233" s="2">
        <f>A12233*PRICE_TOM+B12233*PRICE_CAR+C12233*PRICE_MES</f>
        <v>232404</v>
      </c>
      <c r="M12233" s="2">
        <f>A12233*FERT_BED_TOM+B12233*FERT_BED_CAR+C12233*FERT_BED_MES</f>
        <v>36080</v>
      </c>
      <c r="N12233" s="6">
        <f>IF(AND(D12233&lt;=TOTAL_BEDS,J12233&lt;=TEMP_WORKER_MAX*TEMP_WORKER_HRS),1,0)</f>
        <v>0</v>
      </c>
      <c r="O12233" s="2">
        <f>L12233-M12233-K12233-FIXED_COSTS</f>
        <v>-19038.646601442888</v>
      </c>
      <c r="P12233" s="2">
        <f>IF(N12233=1,O12233,"")</f>
      </c>
    </row>
    <row r="12234">
      <c r="A12234" s="6">
        <v>18</v>
      </c>
      <c r="B12234" s="6">
        <v>16</v>
      </c>
      <c r="C12234" s="6">
        <v>16</v>
      </c>
      <c r="D12234" s="6">
        <f>A12234+B12234+C12234</f>
        <v>50</v>
      </c>
      <c r="E12234" s="5">
        <f>IF(A12234=0,0,A12234*LABOR_HRS_WK_TOM*SEASON_WEEKS*(1+DIM_PCT_TOM)^A12234)</f>
        <v>9007.0660478574282</v>
      </c>
      <c r="F12234" s="5">
        <f>IF(B12234=0,0,B12234*LABOR_HRS_WK_CAR*SEASON_WEEKS*(1+DIM_PCT_CAR)^B12234)</f>
        <v>712.56269791706984</v>
      </c>
      <c r="G12234" s="5">
        <f>IF(C12234=0,0,C12234*LABOR_HRS_WK_MES*SEASON_WEEKS*(1+DIM_PCT_MES)^C12234)</f>
        <v>878.32047434609967</v>
      </c>
      <c r="H12234" s="5">
        <f>E12234+F12234+G12234</f>
        <v>10597.949220120598</v>
      </c>
      <c r="I12234" s="5">
        <f>MIN(H12234,FARMER_HRS)</f>
        <v>720</v>
      </c>
      <c r="J12234" s="5">
        <f>MAX(0,H12234-FARMER_HRS)</f>
        <v>9877.9492201205976</v>
      </c>
      <c r="K12234" s="2">
        <f>I12234*FARMER_RATE+J12234*TEMP_WORKER_RATE</f>
        <v>196492.17396042703</v>
      </c>
      <c r="L12234" s="2">
        <f>A12234*PRICE_TOM+B12234*PRICE_CAR+C12234*PRICE_MES</f>
        <v>235104</v>
      </c>
      <c r="M12234" s="2">
        <f>A12234*FERT_BED_TOM+B12234*FERT_BED_CAR+C12234*FERT_BED_MES</f>
        <v>36960</v>
      </c>
      <c r="N12234" s="6">
        <f>IF(AND(D12234&lt;=TOTAL_BEDS,J12234&lt;=TEMP_WORKER_MAX*TEMP_WORKER_HRS),1,0)</f>
        <v>0</v>
      </c>
      <c r="O12234" s="2">
        <f>L12234-M12234-K12234-FIXED_COSTS</f>
        <v>-18348.173960427026</v>
      </c>
      <c r="P12234" s="2">
        <f>IF(N12234=1,O12234,"")</f>
      </c>
    </row>
    <row r="12235">
      <c r="A12235" s="6">
        <v>18</v>
      </c>
      <c r="B12235" s="6">
        <v>16</v>
      </c>
      <c r="C12235" s="6">
        <v>17</v>
      </c>
      <c r="D12235" s="6">
        <f>A12235+B12235+C12235</f>
        <v>51</v>
      </c>
      <c r="E12235" s="5">
        <f>IF(A12235=0,0,A12235*LABOR_HRS_WK_TOM*SEASON_WEEKS*(1+DIM_PCT_TOM)^A12235)</f>
        <v>9007.0660478574282</v>
      </c>
      <c r="F12235" s="5">
        <f>IF(B12235=0,0,B12235*LABOR_HRS_WK_CAR*SEASON_WEEKS*(1+DIM_PCT_CAR)^B12235)</f>
        <v>712.56269791706984</v>
      </c>
      <c r="G12235" s="5">
        <f>IF(C12235=0,0,C12235*LABOR_HRS_WK_MES*SEASON_WEEKS*(1+DIM_PCT_MES)^C12235)</f>
        <v>944.88069779263992</v>
      </c>
      <c r="H12235" s="5">
        <f>E12235+F12235+G12235</f>
        <v>10664.509443567138</v>
      </c>
      <c r="I12235" s="5">
        <f>MIN(H12235,FARMER_HRS)</f>
        <v>720</v>
      </c>
      <c r="J12235" s="5">
        <f>MAX(0,H12235-FARMER_HRS)</f>
        <v>9944.5094435671381</v>
      </c>
      <c r="K12235" s="2">
        <f>I12235*FARMER_RATE+J12235*TEMP_WORKER_RATE</f>
        <v>197647.7333952628</v>
      </c>
      <c r="L12235" s="2">
        <f>A12235*PRICE_TOM+B12235*PRICE_CAR+C12235*PRICE_MES</f>
        <v>237804</v>
      </c>
      <c r="M12235" s="2">
        <f>A12235*FERT_BED_TOM+B12235*FERT_BED_CAR+C12235*FERT_BED_MES</f>
        <v>37840</v>
      </c>
      <c r="N12235" s="6">
        <f>IF(AND(D12235&lt;=TOTAL_BEDS,J12235&lt;=TEMP_WORKER_MAX*TEMP_WORKER_HRS),1,0)</f>
        <v>0</v>
      </c>
      <c r="O12235" s="2">
        <f>L12235-M12235-K12235-FIXED_COSTS</f>
        <v>-17683.733395262796</v>
      </c>
      <c r="P12235" s="2">
        <f>IF(N12235=1,O12235,"")</f>
      </c>
    </row>
    <row r="12236">
      <c r="A12236" s="6">
        <v>18</v>
      </c>
      <c r="B12236" s="6">
        <v>16</v>
      </c>
      <c r="C12236" s="6">
        <v>18</v>
      </c>
      <c r="D12236" s="6">
        <f>A12236+B12236+C12236</f>
        <v>52</v>
      </c>
      <c r="E12236" s="5">
        <f>IF(A12236=0,0,A12236*LABOR_HRS_WK_TOM*SEASON_WEEKS*(1+DIM_PCT_TOM)^A12236)</f>
        <v>9007.0660478574282</v>
      </c>
      <c r="F12236" s="5">
        <f>IF(B12236=0,0,B12236*LABOR_HRS_WK_CAR*SEASON_WEEKS*(1+DIM_PCT_CAR)^B12236)</f>
        <v>712.56269791706984</v>
      </c>
      <c r="G12236" s="5">
        <f>IF(C12236=0,0,C12236*LABOR_HRS_WK_MES*SEASON_WEEKS*(1+DIM_PCT_MES)^C12236)</f>
        <v>1012.9676892512272</v>
      </c>
      <c r="H12236" s="5">
        <f>E12236+F12236+G12236</f>
        <v>10732.596435025725</v>
      </c>
      <c r="I12236" s="5">
        <f>MIN(H12236,FARMER_HRS)</f>
        <v>720</v>
      </c>
      <c r="J12236" s="5">
        <f>MAX(0,H12236-FARMER_HRS)</f>
        <v>10012.596435025725</v>
      </c>
      <c r="K12236" s="2">
        <f>I12236*FARMER_RATE+J12236*TEMP_WORKER_RATE</f>
        <v>198829.7992191966</v>
      </c>
      <c r="L12236" s="2">
        <f>A12236*PRICE_TOM+B12236*PRICE_CAR+C12236*PRICE_MES</f>
        <v>240504</v>
      </c>
      <c r="M12236" s="2">
        <f>A12236*FERT_BED_TOM+B12236*FERT_BED_CAR+C12236*FERT_BED_MES</f>
        <v>38720</v>
      </c>
      <c r="N12236" s="6">
        <f>IF(AND(D12236&lt;=TOTAL_BEDS,J12236&lt;=TEMP_WORKER_MAX*TEMP_WORKER_HRS),1,0)</f>
        <v>0</v>
      </c>
      <c r="O12236" s="2">
        <f>L12236-M12236-K12236-FIXED_COSTS</f>
        <v>-17045.799219196604</v>
      </c>
      <c r="P12236" s="2">
        <f>IF(N12236=1,O12236,"")</f>
      </c>
    </row>
    <row r="12237">
      <c r="A12237" s="6">
        <v>18</v>
      </c>
      <c r="B12237" s="6">
        <v>16</v>
      </c>
      <c r="C12237" s="6">
        <v>19</v>
      </c>
      <c r="D12237" s="6">
        <f>A12237+B12237+C12237</f>
        <v>53</v>
      </c>
      <c r="E12237" s="5">
        <f>IF(A12237=0,0,A12237*LABOR_HRS_WK_TOM*SEASON_WEEKS*(1+DIM_PCT_TOM)^A12237)</f>
        <v>9007.0660478574282</v>
      </c>
      <c r="F12237" s="5">
        <f>IF(B12237=0,0,B12237*LABOR_HRS_WK_CAR*SEASON_WEEKS*(1+DIM_PCT_CAR)^B12237)</f>
        <v>712.56269791706984</v>
      </c>
      <c r="G12237" s="5">
        <f>IF(C12237=0,0,C12237*LABOR_HRS_WK_MES*SEASON_WEEKS*(1+DIM_PCT_MES)^C12237)</f>
        <v>1082.6092178872491</v>
      </c>
      <c r="H12237" s="5">
        <f>E12237+F12237+G12237</f>
        <v>10802.237963661748</v>
      </c>
      <c r="I12237" s="5">
        <f>MIN(H12237,FARMER_HRS)</f>
        <v>720</v>
      </c>
      <c r="J12237" s="5">
        <f>MAX(0,H12237-FARMER_HRS)</f>
        <v>10082.237963661748</v>
      </c>
      <c r="K12237" s="2">
        <f>I12237*FARMER_RATE+J12237*TEMP_WORKER_RATE</f>
        <v>200038.85353579422</v>
      </c>
      <c r="L12237" s="2">
        <f>A12237*PRICE_TOM+B12237*PRICE_CAR+C12237*PRICE_MES</f>
        <v>243204</v>
      </c>
      <c r="M12237" s="2">
        <f>A12237*FERT_BED_TOM+B12237*FERT_BED_CAR+C12237*FERT_BED_MES</f>
        <v>39600</v>
      </c>
      <c r="N12237" s="6">
        <f>IF(AND(D12237&lt;=TOTAL_BEDS,J12237&lt;=TEMP_WORKER_MAX*TEMP_WORKER_HRS),1,0)</f>
        <v>0</v>
      </c>
      <c r="O12237" s="2">
        <f>L12237-M12237-K12237-FIXED_COSTS</f>
        <v>-16434.853535794216</v>
      </c>
      <c r="P12237" s="2">
        <f>IF(N12237=1,O12237,"")</f>
      </c>
    </row>
    <row r="12238">
      <c r="A12238" s="6">
        <v>18</v>
      </c>
      <c r="B12238" s="6">
        <v>16</v>
      </c>
      <c r="C12238" s="6">
        <v>20</v>
      </c>
      <c r="D12238" s="6">
        <f>A12238+B12238+C12238</f>
        <v>54</v>
      </c>
      <c r="E12238" s="5">
        <f>IF(A12238=0,0,A12238*LABOR_HRS_WK_TOM*SEASON_WEEKS*(1+DIM_PCT_TOM)^A12238)</f>
        <v>9007.0660478574282</v>
      </c>
      <c r="F12238" s="5">
        <f>IF(B12238=0,0,B12238*LABOR_HRS_WK_CAR*SEASON_WEEKS*(1+DIM_PCT_CAR)^B12238)</f>
        <v>712.56269791706984</v>
      </c>
      <c r="G12238" s="5">
        <f>IF(C12238=0,0,C12238*LABOR_HRS_WK_MES*SEASON_WEEKS*(1+DIM_PCT_MES)^C12238)</f>
        <v>1153.8335085377259</v>
      </c>
      <c r="H12238" s="5">
        <f>E12238+F12238+G12238</f>
        <v>10873.462254312224</v>
      </c>
      <c r="I12238" s="5">
        <f>MIN(H12238,FARMER_HRS)</f>
        <v>720</v>
      </c>
      <c r="J12238" s="5">
        <f>MAX(0,H12238-FARMER_HRS)</f>
        <v>10153.462254312224</v>
      </c>
      <c r="K12238" s="2">
        <f>I12238*FARMER_RATE+J12238*TEMP_WORKER_RATE</f>
        <v>201275.38635958722</v>
      </c>
      <c r="L12238" s="2">
        <f>A12238*PRICE_TOM+B12238*PRICE_CAR+C12238*PRICE_MES</f>
        <v>245904</v>
      </c>
      <c r="M12238" s="2">
        <f>A12238*FERT_BED_TOM+B12238*FERT_BED_CAR+C12238*FERT_BED_MES</f>
        <v>40480</v>
      </c>
      <c r="N12238" s="6">
        <f>IF(AND(D12238&lt;=TOTAL_BEDS,J12238&lt;=TEMP_WORKER_MAX*TEMP_WORKER_HRS),1,0)</f>
        <v>0</v>
      </c>
      <c r="O12238" s="2">
        <f>L12238-M12238-K12238-FIXED_COSTS</f>
        <v>-15851.386359587224</v>
      </c>
      <c r="P12238" s="2">
        <f>IF(N12238=1,O12238,"")</f>
      </c>
    </row>
    <row r="12239">
      <c r="A12239" s="6">
        <v>18</v>
      </c>
      <c r="B12239" s="6">
        <v>16</v>
      </c>
      <c r="C12239" s="6">
        <v>21</v>
      </c>
      <c r="D12239" s="6">
        <f>A12239+B12239+C12239</f>
        <v>55</v>
      </c>
      <c r="E12239" s="5">
        <f>IF(A12239=0,0,A12239*LABOR_HRS_WK_TOM*SEASON_WEEKS*(1+DIM_PCT_TOM)^A12239)</f>
        <v>9007.0660478574282</v>
      </c>
      <c r="F12239" s="5">
        <f>IF(B12239=0,0,B12239*LABOR_HRS_WK_CAR*SEASON_WEEKS*(1+DIM_PCT_CAR)^B12239)</f>
        <v>712.56269791706984</v>
      </c>
      <c r="G12239" s="5">
        <f>IF(C12239=0,0,C12239*LABOR_HRS_WK_MES*SEASON_WEEKS*(1+DIM_PCT_MES)^C12239)</f>
        <v>1226.6692487641699</v>
      </c>
      <c r="H12239" s="5">
        <f>E12239+F12239+G12239</f>
        <v>10946.297994538669</v>
      </c>
      <c r="I12239" s="5">
        <f>MIN(H12239,FARMER_HRS)</f>
        <v>720</v>
      </c>
      <c r="J12239" s="5">
        <f>MAX(0,H12239-FARMER_HRS)</f>
        <v>10226.297994538669</v>
      </c>
      <c r="K12239" s="2">
        <f>I12239*FARMER_RATE+J12239*TEMP_WORKER_RATE</f>
        <v>202539.89573851856</v>
      </c>
      <c r="L12239" s="2">
        <f>A12239*PRICE_TOM+B12239*PRICE_CAR+C12239*PRICE_MES</f>
        <v>248604</v>
      </c>
      <c r="M12239" s="2">
        <f>A12239*FERT_BED_TOM+B12239*FERT_BED_CAR+C12239*FERT_BED_MES</f>
        <v>41360</v>
      </c>
      <c r="N12239" s="6">
        <f>IF(AND(D12239&lt;=TOTAL_BEDS,J12239&lt;=TEMP_WORKER_MAX*TEMP_WORKER_HRS),1,0)</f>
        <v>0</v>
      </c>
      <c r="O12239" s="2">
        <f>L12239-M12239-K12239-FIXED_COSTS</f>
        <v>-15295.895738518564</v>
      </c>
      <c r="P12239" s="2">
        <f>IF(N12239=1,O12239,"")</f>
      </c>
    </row>
    <row r="12240">
      <c r="A12240" s="6">
        <v>18</v>
      </c>
      <c r="B12240" s="6">
        <v>16</v>
      </c>
      <c r="C12240" s="6">
        <v>22</v>
      </c>
      <c r="D12240" s="6">
        <f>A12240+B12240+C12240</f>
        <v>56</v>
      </c>
      <c r="E12240" s="5">
        <f>IF(A12240=0,0,A12240*LABOR_HRS_WK_TOM*SEASON_WEEKS*(1+DIM_PCT_TOM)^A12240)</f>
        <v>9007.0660478574282</v>
      </c>
      <c r="F12240" s="5">
        <f>IF(B12240=0,0,B12240*LABOR_HRS_WK_CAR*SEASON_WEEKS*(1+DIM_PCT_CAR)^B12240)</f>
        <v>712.56269791706984</v>
      </c>
      <c r="G12240" s="5">
        <f>IF(C12240=0,0,C12240*LABOR_HRS_WK_MES*SEASON_WEEKS*(1+DIM_PCT_MES)^C12240)</f>
        <v>1301.1455960105659</v>
      </c>
      <c r="H12240" s="5">
        <f>E12240+F12240+G12240</f>
        <v>11020.774341785065</v>
      </c>
      <c r="I12240" s="5">
        <f>MIN(H12240,FARMER_HRS)</f>
        <v>720</v>
      </c>
      <c r="J12240" s="5">
        <f>MAX(0,H12240-FARMER_HRS)</f>
        <v>10300.774341785065</v>
      </c>
      <c r="K12240" s="2">
        <f>I12240*FARMER_RATE+J12240*TEMP_WORKER_RATE</f>
        <v>203832.88787821293</v>
      </c>
      <c r="L12240" s="2">
        <f>A12240*PRICE_TOM+B12240*PRICE_CAR+C12240*PRICE_MES</f>
        <v>251304</v>
      </c>
      <c r="M12240" s="2">
        <f>A12240*FERT_BED_TOM+B12240*FERT_BED_CAR+C12240*FERT_BED_MES</f>
        <v>42240</v>
      </c>
      <c r="N12240" s="6">
        <f>IF(AND(D12240&lt;=TOTAL_BEDS,J12240&lt;=TEMP_WORKER_MAX*TEMP_WORKER_HRS),1,0)</f>
        <v>0</v>
      </c>
      <c r="O12240" s="2">
        <f>L12240-M12240-K12240-FIXED_COSTS</f>
        <v>-14768.887878212932</v>
      </c>
      <c r="P12240" s="2">
        <f>IF(N12240=1,O12240,"")</f>
      </c>
    </row>
    <row r="12241">
      <c r="A12241" s="6">
        <v>18</v>
      </c>
      <c r="B12241" s="6">
        <v>16</v>
      </c>
      <c r="C12241" s="6">
        <v>23</v>
      </c>
      <c r="D12241" s="6">
        <f>A12241+B12241+C12241</f>
        <v>57</v>
      </c>
      <c r="E12241" s="5">
        <f>IF(A12241=0,0,A12241*LABOR_HRS_WK_TOM*SEASON_WEEKS*(1+DIM_PCT_TOM)^A12241)</f>
        <v>9007.0660478574282</v>
      </c>
      <c r="F12241" s="5">
        <f>IF(B12241=0,0,B12241*LABOR_HRS_WK_CAR*SEASON_WEEKS*(1+DIM_PCT_CAR)^B12241)</f>
        <v>712.56269791706984</v>
      </c>
      <c r="G12241" s="5">
        <f>IF(C12241=0,0,C12241*LABOR_HRS_WK_MES*SEASON_WEEKS*(1+DIM_PCT_MES)^C12241)</f>
        <v>1377.2921848680023</v>
      </c>
      <c r="H12241" s="5">
        <f>E12241+F12241+G12241</f>
        <v>11096.9209306425</v>
      </c>
      <c r="I12241" s="5">
        <f>MIN(H12241,FARMER_HRS)</f>
        <v>720</v>
      </c>
      <c r="J12241" s="5">
        <f>MAX(0,H12241-FARMER_HRS)</f>
        <v>10376.9209306425</v>
      </c>
      <c r="K12241" s="2">
        <f>I12241*FARMER_RATE+J12241*TEMP_WORKER_RATE</f>
        <v>205154.87726809896</v>
      </c>
      <c r="L12241" s="2">
        <f>A12241*PRICE_TOM+B12241*PRICE_CAR+C12241*PRICE_MES</f>
        <v>254004</v>
      </c>
      <c r="M12241" s="2">
        <f>A12241*FERT_BED_TOM+B12241*FERT_BED_CAR+C12241*FERT_BED_MES</f>
        <v>43120</v>
      </c>
      <c r="N12241" s="6">
        <f>IF(AND(D12241&lt;=TOTAL_BEDS,J12241&lt;=TEMP_WORKER_MAX*TEMP_WORKER_HRS),1,0)</f>
        <v>0</v>
      </c>
      <c r="O12241" s="2">
        <f>L12241-M12241-K12241-FIXED_COSTS</f>
        <v>-14270.877268098964</v>
      </c>
      <c r="P12241" s="2">
        <f>IF(N12241=1,O12241,"")</f>
      </c>
    </row>
    <row r="12242">
      <c r="A12242" s="6">
        <v>18</v>
      </c>
      <c r="B12242" s="6">
        <v>16</v>
      </c>
      <c r="C12242" s="6">
        <v>24</v>
      </c>
      <c r="D12242" s="6">
        <f>A12242+B12242+C12242</f>
        <v>58</v>
      </c>
      <c r="E12242" s="5">
        <f>IF(A12242=0,0,A12242*LABOR_HRS_WK_TOM*SEASON_WEEKS*(1+DIM_PCT_TOM)^A12242)</f>
        <v>9007.0660478574282</v>
      </c>
      <c r="F12242" s="5">
        <f>IF(B12242=0,0,B12242*LABOR_HRS_WK_CAR*SEASON_WEEKS*(1+DIM_PCT_CAR)^B12242)</f>
        <v>712.56269791706984</v>
      </c>
      <c r="G12242" s="5">
        <f>IF(C12242=0,0,C12242*LABOR_HRS_WK_MES*SEASON_WEEKS*(1+DIM_PCT_MES)^C12242)</f>
        <v>1455.139134447498</v>
      </c>
      <c r="H12242" s="5">
        <f>E12242+F12242+G12242</f>
        <v>11174.767880221996</v>
      </c>
      <c r="I12242" s="5">
        <f>MIN(H12242,FARMER_HRS)</f>
        <v>720</v>
      </c>
      <c r="J12242" s="5">
        <f>MAX(0,H12242-FARMER_HRS)</f>
        <v>10454.767880221996</v>
      </c>
      <c r="K12242" s="2">
        <f>I12242*FARMER_RATE+J12242*TEMP_WORKER_RATE</f>
        <v>206506.38680940965</v>
      </c>
      <c r="L12242" s="2">
        <f>A12242*PRICE_TOM+B12242*PRICE_CAR+C12242*PRICE_MES</f>
        <v>256704</v>
      </c>
      <c r="M12242" s="2">
        <f>A12242*FERT_BED_TOM+B12242*FERT_BED_CAR+C12242*FERT_BED_MES</f>
        <v>44000</v>
      </c>
      <c r="N12242" s="6">
        <f>IF(AND(D12242&lt;=TOTAL_BEDS,J12242&lt;=TEMP_WORKER_MAX*TEMP_WORKER_HRS),1,0)</f>
        <v>0</v>
      </c>
      <c r="O12242" s="2">
        <f>L12242-M12242-K12242-FIXED_COSTS</f>
        <v>-13802.386809409654</v>
      </c>
      <c r="P12242" s="2">
        <f>IF(N12242=1,O12242,"")</f>
      </c>
    </row>
    <row r="12243">
      <c r="A12243" s="6">
        <v>18</v>
      </c>
      <c r="B12243" s="6">
        <v>16</v>
      </c>
      <c r="C12243" s="6">
        <v>25</v>
      </c>
      <c r="D12243" s="6">
        <f>A12243+B12243+C12243</f>
        <v>59</v>
      </c>
      <c r="E12243" s="5">
        <f>IF(A12243=0,0,A12243*LABOR_HRS_WK_TOM*SEASON_WEEKS*(1+DIM_PCT_TOM)^A12243)</f>
        <v>9007.0660478574282</v>
      </c>
      <c r="F12243" s="5">
        <f>IF(B12243=0,0,B12243*LABOR_HRS_WK_CAR*SEASON_WEEKS*(1+DIM_PCT_CAR)^B12243)</f>
        <v>712.56269791706984</v>
      </c>
      <c r="G12243" s="5">
        <f>IF(C12243=0,0,C12243*LABOR_HRS_WK_MES*SEASON_WEEKS*(1+DIM_PCT_MES)^C12243)</f>
        <v>1534.7170558625955</v>
      </c>
      <c r="H12243" s="5">
        <f>E12243+F12243+G12243</f>
        <v>11254.345801637093</v>
      </c>
      <c r="I12243" s="5">
        <f>MIN(H12243,FARMER_HRS)</f>
        <v>720</v>
      </c>
      <c r="J12243" s="5">
        <f>MAX(0,H12243-FARMER_HRS)</f>
        <v>10534.345801637093</v>
      </c>
      <c r="K12243" s="2">
        <f>I12243*FARMER_RATE+J12243*TEMP_WORKER_RATE</f>
        <v>207887.94794508841</v>
      </c>
      <c r="L12243" s="2">
        <f>A12243*PRICE_TOM+B12243*PRICE_CAR+C12243*PRICE_MES</f>
        <v>259404</v>
      </c>
      <c r="M12243" s="2">
        <f>A12243*FERT_BED_TOM+B12243*FERT_BED_CAR+C12243*FERT_BED_MES</f>
        <v>44880</v>
      </c>
      <c r="N12243" s="6">
        <f>IF(AND(D12243&lt;=TOTAL_BEDS,J12243&lt;=TEMP_WORKER_MAX*TEMP_WORKER_HRS),1,0)</f>
        <v>0</v>
      </c>
      <c r="O12243" s="2">
        <f>L12243-M12243-K12243-FIXED_COSTS</f>
        <v>-13363.94794508841</v>
      </c>
      <c r="P12243" s="2">
        <f>IF(N12243=1,O12243,"")</f>
      </c>
    </row>
    <row r="12244">
      <c r="A12244" s="6">
        <v>18</v>
      </c>
      <c r="B12244" s="6">
        <v>16</v>
      </c>
      <c r="C12244" s="6">
        <v>26</v>
      </c>
      <c r="D12244" s="6">
        <f>A12244+B12244+C12244</f>
        <v>60</v>
      </c>
      <c r="E12244" s="5">
        <f>IF(A12244=0,0,A12244*LABOR_HRS_WK_TOM*SEASON_WEEKS*(1+DIM_PCT_TOM)^A12244)</f>
        <v>9007.0660478574282</v>
      </c>
      <c r="F12244" s="5">
        <f>IF(B12244=0,0,B12244*LABOR_HRS_WK_CAR*SEASON_WEEKS*(1+DIM_PCT_CAR)^B12244)</f>
        <v>712.56269791706984</v>
      </c>
      <c r="G12244" s="5">
        <f>IF(C12244=0,0,C12244*LABOR_HRS_WK_MES*SEASON_WEEKS*(1+DIM_PCT_MES)^C12244)</f>
        <v>1616.0570598233128</v>
      </c>
      <c r="H12244" s="5">
        <f>E12244+F12244+G12244</f>
        <v>11335.685805597812</v>
      </c>
      <c r="I12244" s="5">
        <f>MIN(H12244,FARMER_HRS)</f>
        <v>720</v>
      </c>
      <c r="J12244" s="5">
        <f>MAX(0,H12244-FARMER_HRS)</f>
        <v>10615.685805597812</v>
      </c>
      <c r="K12244" s="2">
        <f>I12244*FARMER_RATE+J12244*TEMP_WORKER_RATE</f>
        <v>209300.10079162868</v>
      </c>
      <c r="L12244" s="2">
        <f>A12244*PRICE_TOM+B12244*PRICE_CAR+C12244*PRICE_MES</f>
        <v>262104</v>
      </c>
      <c r="M12244" s="2">
        <f>A12244*FERT_BED_TOM+B12244*FERT_BED_CAR+C12244*FERT_BED_MES</f>
        <v>45760</v>
      </c>
      <c r="N12244" s="6">
        <f>IF(AND(D12244&lt;=TOTAL_BEDS,J12244&lt;=TEMP_WORKER_MAX*TEMP_WORKER_HRS),1,0)</f>
        <v>0</v>
      </c>
      <c r="O12244" s="2">
        <f>L12244-M12244-K12244-FIXED_COSTS</f>
        <v>-12956.100791628676</v>
      </c>
      <c r="P12244" s="2">
        <f>IF(N12244=1,O12244,"")</f>
      </c>
    </row>
    <row r="12245">
      <c r="A12245" s="6">
        <v>18</v>
      </c>
      <c r="B12245" s="6">
        <v>16</v>
      </c>
      <c r="C12245" s="6">
        <v>27</v>
      </c>
      <c r="D12245" s="6">
        <f>A12245+B12245+C12245</f>
        <v>61</v>
      </c>
      <c r="E12245" s="5">
        <f>IF(A12245=0,0,A12245*LABOR_HRS_WK_TOM*SEASON_WEEKS*(1+DIM_PCT_TOM)^A12245)</f>
        <v>9007.0660478574282</v>
      </c>
      <c r="F12245" s="5">
        <f>IF(B12245=0,0,B12245*LABOR_HRS_WK_CAR*SEASON_WEEKS*(1+DIM_PCT_CAR)^B12245)</f>
        <v>712.56269791706984</v>
      </c>
      <c r="G12245" s="5">
        <f>IF(C12245=0,0,C12245*LABOR_HRS_WK_MES*SEASON_WEEKS*(1+DIM_PCT_MES)^C12245)</f>
        <v>1699.19076434307</v>
      </c>
      <c r="H12245" s="5">
        <f>E12245+F12245+G12245</f>
        <v>11418.819510117568</v>
      </c>
      <c r="I12245" s="5">
        <f>MIN(H12245,FARMER_HRS)</f>
        <v>720</v>
      </c>
      <c r="J12245" s="5">
        <f>MAX(0,H12245-FARMER_HRS)</f>
        <v>10698.819510117568</v>
      </c>
      <c r="K12245" s="2">
        <f>I12245*FARMER_RATE+J12245*TEMP_WORKER_RATE</f>
        <v>210743.39427287443</v>
      </c>
      <c r="L12245" s="2">
        <f>A12245*PRICE_TOM+B12245*PRICE_CAR+C12245*PRICE_MES</f>
        <v>264804</v>
      </c>
      <c r="M12245" s="2">
        <f>A12245*FERT_BED_TOM+B12245*FERT_BED_CAR+C12245*FERT_BED_MES</f>
        <v>46640</v>
      </c>
      <c r="N12245" s="6">
        <f>IF(AND(D12245&lt;=TOTAL_BEDS,J12245&lt;=TEMP_WORKER_MAX*TEMP_WORKER_HRS),1,0)</f>
        <v>0</v>
      </c>
      <c r="O12245" s="2">
        <f>L12245-M12245-K12245-FIXED_COSTS</f>
        <v>-12579.39427287443</v>
      </c>
      <c r="P12245" s="2">
        <f>IF(N12245=1,O12245,"")</f>
      </c>
    </row>
    <row r="12246">
      <c r="A12246" s="6">
        <v>18</v>
      </c>
      <c r="B12246" s="6">
        <v>16</v>
      </c>
      <c r="C12246" s="6">
        <v>28</v>
      </c>
      <c r="D12246" s="6">
        <f>A12246+B12246+C12246</f>
        <v>62</v>
      </c>
      <c r="E12246" s="5">
        <f>IF(A12246=0,0,A12246*LABOR_HRS_WK_TOM*SEASON_WEEKS*(1+DIM_PCT_TOM)^A12246)</f>
        <v>9007.0660478574282</v>
      </c>
      <c r="F12246" s="5">
        <f>IF(B12246=0,0,B12246*LABOR_HRS_WK_CAR*SEASON_WEEKS*(1+DIM_PCT_CAR)^B12246)</f>
        <v>712.56269791706984</v>
      </c>
      <c r="G12246" s="5">
        <f>IF(C12246=0,0,C12246*LABOR_HRS_WK_MES*SEASON_WEEKS*(1+DIM_PCT_MES)^C12246)</f>
        <v>1784.1503025602233</v>
      </c>
      <c r="H12246" s="5">
        <f>E12246+F12246+G12246</f>
        <v>11503.779048334722</v>
      </c>
      <c r="I12246" s="5">
        <f>MIN(H12246,FARMER_HRS)</f>
        <v>720</v>
      </c>
      <c r="J12246" s="5">
        <f>MAX(0,H12246-FARMER_HRS)</f>
        <v>10783.779048334722</v>
      </c>
      <c r="K12246" s="2">
        <f>I12246*FARMER_RATE+J12246*TEMP_WORKER_RATE</f>
        <v>212218.38625581114</v>
      </c>
      <c r="L12246" s="2">
        <f>A12246*PRICE_TOM+B12246*PRICE_CAR+C12246*PRICE_MES</f>
        <v>267504</v>
      </c>
      <c r="M12246" s="2">
        <f>A12246*FERT_BED_TOM+B12246*FERT_BED_CAR+C12246*FERT_BED_MES</f>
        <v>47520</v>
      </c>
      <c r="N12246" s="6">
        <f>IF(AND(D12246&lt;=TOTAL_BEDS,J12246&lt;=TEMP_WORKER_MAX*TEMP_WORKER_HRS),1,0)</f>
        <v>0</v>
      </c>
      <c r="O12246" s="2">
        <f>L12246-M12246-K12246-FIXED_COSTS</f>
        <v>-12234.386255811143</v>
      </c>
      <c r="P12246" s="2">
        <f>IF(N12246=1,O12246,"")</f>
      </c>
    </row>
    <row r="12247">
      <c r="A12247" s="6">
        <v>18</v>
      </c>
      <c r="B12247" s="6">
        <v>16</v>
      </c>
      <c r="C12247" s="6">
        <v>29</v>
      </c>
      <c r="D12247" s="6">
        <f>A12247+B12247+C12247</f>
        <v>63</v>
      </c>
      <c r="E12247" s="5">
        <f>IF(A12247=0,0,A12247*LABOR_HRS_WK_TOM*SEASON_WEEKS*(1+DIM_PCT_TOM)^A12247)</f>
        <v>9007.0660478574282</v>
      </c>
      <c r="F12247" s="5">
        <f>IF(B12247=0,0,B12247*LABOR_HRS_WK_CAR*SEASON_WEEKS*(1+DIM_PCT_CAR)^B12247)</f>
        <v>712.56269791706984</v>
      </c>
      <c r="G12247" s="5">
        <f>IF(C12247=0,0,C12247*LABOR_HRS_WK_MES*SEASON_WEEKS*(1+DIM_PCT_MES)^C12247)</f>
        <v>1870.9683306758766</v>
      </c>
      <c r="H12247" s="5">
        <f>E12247+F12247+G12247</f>
        <v>11590.597076450375</v>
      </c>
      <c r="I12247" s="5">
        <f>MIN(H12247,FARMER_HRS)</f>
        <v>720</v>
      </c>
      <c r="J12247" s="5">
        <f>MAX(0,H12247-FARMER_HRS)</f>
        <v>10870.597076450375</v>
      </c>
      <c r="K12247" s="2">
        <f>I12247*FARMER_RATE+J12247*TEMP_WORKER_RATE</f>
        <v>213725.64368837455</v>
      </c>
      <c r="L12247" s="2">
        <f>A12247*PRICE_TOM+B12247*PRICE_CAR+C12247*PRICE_MES</f>
        <v>270204</v>
      </c>
      <c r="M12247" s="2">
        <f>A12247*FERT_BED_TOM+B12247*FERT_BED_CAR+C12247*FERT_BED_MES</f>
        <v>48400</v>
      </c>
      <c r="N12247" s="6">
        <f>IF(AND(D12247&lt;=TOTAL_BEDS,J12247&lt;=TEMP_WORKER_MAX*TEMP_WORKER_HRS),1,0)</f>
        <v>0</v>
      </c>
      <c r="O12247" s="2">
        <f>L12247-M12247-K12247-FIXED_COSTS</f>
        <v>-11921.643688374548</v>
      </c>
      <c r="P12247" s="2">
        <f>IF(N12247=1,O12247,"")</f>
      </c>
    </row>
    <row r="12248">
      <c r="A12248" s="6">
        <v>18</v>
      </c>
      <c r="B12248" s="6">
        <v>16</v>
      </c>
      <c r="C12248" s="6">
        <v>30</v>
      </c>
      <c r="D12248" s="6">
        <f>A12248+B12248+C12248</f>
        <v>64</v>
      </c>
      <c r="E12248" s="5">
        <f>IF(A12248=0,0,A12248*LABOR_HRS_WK_TOM*SEASON_WEEKS*(1+DIM_PCT_TOM)^A12248)</f>
        <v>9007.0660478574282</v>
      </c>
      <c r="F12248" s="5">
        <f>IF(B12248=0,0,B12248*LABOR_HRS_WK_CAR*SEASON_WEEKS*(1+DIM_PCT_CAR)^B12248)</f>
        <v>712.56269791706984</v>
      </c>
      <c r="G12248" s="5">
        <f>IF(C12248=0,0,C12248*LABOR_HRS_WK_MES*SEASON_WEEKS*(1+DIM_PCT_MES)^C12248)</f>
        <v>1959.6780360096466</v>
      </c>
      <c r="H12248" s="5">
        <f>E12248+F12248+G12248</f>
        <v>11679.306781784146</v>
      </c>
      <c r="I12248" s="5">
        <f>MIN(H12248,FARMER_HRS)</f>
        <v>720</v>
      </c>
      <c r="J12248" s="5">
        <f>MAX(0,H12248-FARMER_HRS)</f>
        <v>10959.306781784146</v>
      </c>
      <c r="K12248" s="2">
        <f>I12248*FARMER_RATE+J12248*TEMP_WORKER_RATE</f>
        <v>215265.74273930807</v>
      </c>
      <c r="L12248" s="2">
        <f>A12248*PRICE_TOM+B12248*PRICE_CAR+C12248*PRICE_MES</f>
        <v>272904</v>
      </c>
      <c r="M12248" s="2">
        <f>A12248*FERT_BED_TOM+B12248*FERT_BED_CAR+C12248*FERT_BED_MES</f>
        <v>49280</v>
      </c>
      <c r="N12248" s="6">
        <f>IF(AND(D12248&lt;=TOTAL_BEDS,J12248&lt;=TEMP_WORKER_MAX*TEMP_WORKER_HRS),1,0)</f>
        <v>0</v>
      </c>
      <c r="O12248" s="2">
        <f>L12248-M12248-K12248-FIXED_COSTS</f>
        <v>-11641.742739308072</v>
      </c>
      <c r="P12248" s="2">
        <f>IF(N12248=1,O12248,"")</f>
      </c>
    </row>
    <row r="12249">
      <c r="A12249" s="6">
        <v>18</v>
      </c>
      <c r="B12249" s="6">
        <v>17</v>
      </c>
      <c r="C12249" s="6">
        <v>0</v>
      </c>
      <c r="D12249" s="6">
        <f>A12249+B12249+C12249</f>
        <v>35</v>
      </c>
      <c r="E12249" s="5">
        <f>IF(A12249=0,0,A12249*LABOR_HRS_WK_TOM*SEASON_WEEKS*(1+DIM_PCT_TOM)^A12249)</f>
        <v>9007.0660478574282</v>
      </c>
      <c r="F12249" s="5">
        <f>IF(B12249=0,0,B12249*LABOR_HRS_WK_CAR*SEASON_WEEKS*(1+DIM_PCT_CAR)^B12249)</f>
        <v>776.02531320030891</v>
      </c>
      <c r="G12249" s="5">
        <f>IF(C12249=0,0,C12249*LABOR_HRS_WK_MES*SEASON_WEEKS*(1+DIM_PCT_MES)^C12249)</f>
        <v>0</v>
      </c>
      <c r="H12249" s="5">
        <f>E12249+F12249+G12249</f>
        <v>9783.0913610577372</v>
      </c>
      <c r="I12249" s="5">
        <f>MIN(H12249,FARMER_HRS)</f>
        <v>720</v>
      </c>
      <c r="J12249" s="5">
        <f>MAX(0,H12249-FARMER_HRS)</f>
        <v>9063.0913610577372</v>
      </c>
      <c r="K12249" s="2">
        <f>I12249*FARMER_RATE+J12249*TEMP_WORKER_RATE</f>
        <v>182345.3361294746</v>
      </c>
      <c r="L12249" s="2">
        <f>A12249*PRICE_TOM+B12249*PRICE_CAR+C12249*PRICE_MES</f>
        <v>193998</v>
      </c>
      <c r="M12249" s="2">
        <f>A12249*FERT_BED_TOM+B12249*FERT_BED_CAR+C12249*FERT_BED_MES</f>
        <v>23320</v>
      </c>
      <c r="N12249" s="6">
        <f>IF(AND(D12249&lt;=TOTAL_BEDS,J12249&lt;=TEMP_WORKER_MAX*TEMP_WORKER_HRS),1,0)</f>
        <v>0</v>
      </c>
      <c r="O12249" s="2">
        <f>L12249-M12249-K12249-FIXED_COSTS</f>
        <v>-31667.3361294746</v>
      </c>
      <c r="P12249" s="2">
        <f>IF(N12249=1,O12249,"")</f>
      </c>
    </row>
    <row r="12250">
      <c r="A12250" s="6">
        <v>18</v>
      </c>
      <c r="B12250" s="6">
        <v>17</v>
      </c>
      <c r="C12250" s="6">
        <v>1</v>
      </c>
      <c r="D12250" s="6">
        <f>A12250+B12250+C12250</f>
        <v>36</v>
      </c>
      <c r="E12250" s="5">
        <f>IF(A12250=0,0,A12250*LABOR_HRS_WK_TOM*SEASON_WEEKS*(1+DIM_PCT_TOM)^A12250)</f>
        <v>9007.0660478574282</v>
      </c>
      <c r="F12250" s="5">
        <f>IF(B12250=0,0,B12250*LABOR_HRS_WK_CAR*SEASON_WEEKS*(1+DIM_PCT_CAR)^B12250)</f>
        <v>776.02531320030891</v>
      </c>
      <c r="G12250" s="5">
        <f>IF(C12250=0,0,C12250*LABOR_HRS_WK_MES*SEASON_WEEKS*(1+DIM_PCT_MES)^C12250)</f>
        <v>45.5625</v>
      </c>
      <c r="H12250" s="5">
        <f>E12250+F12250+G12250</f>
        <v>9828.6538610577372</v>
      </c>
      <c r="I12250" s="5">
        <f>MIN(H12250,FARMER_HRS)</f>
        <v>720</v>
      </c>
      <c r="J12250" s="5">
        <f>MAX(0,H12250-FARMER_HRS)</f>
        <v>9108.6538610577372</v>
      </c>
      <c r="K12250" s="2">
        <f>I12250*FARMER_RATE+J12250*TEMP_WORKER_RATE</f>
        <v>183136.3517544746</v>
      </c>
      <c r="L12250" s="2">
        <f>A12250*PRICE_TOM+B12250*PRICE_CAR+C12250*PRICE_MES</f>
        <v>196698</v>
      </c>
      <c r="M12250" s="2">
        <f>A12250*FERT_BED_TOM+B12250*FERT_BED_CAR+C12250*FERT_BED_MES</f>
        <v>24200</v>
      </c>
      <c r="N12250" s="6">
        <f>IF(AND(D12250&lt;=TOTAL_BEDS,J12250&lt;=TEMP_WORKER_MAX*TEMP_WORKER_HRS),1,0)</f>
        <v>0</v>
      </c>
      <c r="O12250" s="2">
        <f>L12250-M12250-K12250-FIXED_COSTS</f>
        <v>-30638.3517544746</v>
      </c>
      <c r="P12250" s="2">
        <f>IF(N12250=1,O12250,"")</f>
      </c>
    </row>
    <row r="12251">
      <c r="A12251" s="6">
        <v>18</v>
      </c>
      <c r="B12251" s="6">
        <v>17</v>
      </c>
      <c r="C12251" s="6">
        <v>2</v>
      </c>
      <c r="D12251" s="6">
        <f>A12251+B12251+C12251</f>
        <v>37</v>
      </c>
      <c r="E12251" s="5">
        <f>IF(A12251=0,0,A12251*LABOR_HRS_WK_TOM*SEASON_WEEKS*(1+DIM_PCT_TOM)^A12251)</f>
        <v>9007.0660478574282</v>
      </c>
      <c r="F12251" s="5">
        <f>IF(B12251=0,0,B12251*LABOR_HRS_WK_CAR*SEASON_WEEKS*(1+DIM_PCT_CAR)^B12251)</f>
        <v>776.02531320030891</v>
      </c>
      <c r="G12251" s="5">
        <f>IF(C12251=0,0,C12251*LABOR_HRS_WK_MES*SEASON_WEEKS*(1+DIM_PCT_MES)^C12251)</f>
        <v>92.2640625</v>
      </c>
      <c r="H12251" s="5">
        <f>E12251+F12251+G12251</f>
        <v>9875.3554235577376</v>
      </c>
      <c r="I12251" s="5">
        <f>MIN(H12251,FARMER_HRS)</f>
        <v>720</v>
      </c>
      <c r="J12251" s="5">
        <f>MAX(0,H12251-FARMER_HRS)</f>
        <v>9155.3554235577376</v>
      </c>
      <c r="K12251" s="2">
        <f>I12251*FARMER_RATE+J12251*TEMP_WORKER_RATE</f>
        <v>183947.1427700996</v>
      </c>
      <c r="L12251" s="2">
        <f>A12251*PRICE_TOM+B12251*PRICE_CAR+C12251*PRICE_MES</f>
        <v>199398</v>
      </c>
      <c r="M12251" s="2">
        <f>A12251*FERT_BED_TOM+B12251*FERT_BED_CAR+C12251*FERT_BED_MES</f>
        <v>25080</v>
      </c>
      <c r="N12251" s="6">
        <f>IF(AND(D12251&lt;=TOTAL_BEDS,J12251&lt;=TEMP_WORKER_MAX*TEMP_WORKER_HRS),1,0)</f>
        <v>0</v>
      </c>
      <c r="O12251" s="2">
        <f>L12251-M12251-K12251-FIXED_COSTS</f>
        <v>-29629.1427700996</v>
      </c>
      <c r="P12251" s="2">
        <f>IF(N12251=1,O12251,"")</f>
      </c>
    </row>
    <row r="12252">
      <c r="A12252" s="6">
        <v>18</v>
      </c>
      <c r="B12252" s="6">
        <v>17</v>
      </c>
      <c r="C12252" s="6">
        <v>3</v>
      </c>
      <c r="D12252" s="6">
        <f>A12252+B12252+C12252</f>
        <v>38</v>
      </c>
      <c r="E12252" s="5">
        <f>IF(A12252=0,0,A12252*LABOR_HRS_WK_TOM*SEASON_WEEKS*(1+DIM_PCT_TOM)^A12252)</f>
        <v>9007.0660478574282</v>
      </c>
      <c r="F12252" s="5">
        <f>IF(B12252=0,0,B12252*LABOR_HRS_WK_CAR*SEASON_WEEKS*(1+DIM_PCT_CAR)^B12252)</f>
        <v>776.02531320030891</v>
      </c>
      <c r="G12252" s="5">
        <f>IF(C12252=0,0,C12252*LABOR_HRS_WK_MES*SEASON_WEEKS*(1+DIM_PCT_MES)^C12252)</f>
        <v>140.12604492187498</v>
      </c>
      <c r="H12252" s="5">
        <f>E12252+F12252+G12252</f>
        <v>9923.2174059796125</v>
      </c>
      <c r="I12252" s="5">
        <f>MIN(H12252,FARMER_HRS)</f>
        <v>720</v>
      </c>
      <c r="J12252" s="5">
        <f>MAX(0,H12252-FARMER_HRS)</f>
        <v>9203.2174059796125</v>
      </c>
      <c r="K12252" s="2">
        <f>I12252*FARMER_RATE+J12252*TEMP_WORKER_RATE</f>
        <v>184778.07996492382</v>
      </c>
      <c r="L12252" s="2">
        <f>A12252*PRICE_TOM+B12252*PRICE_CAR+C12252*PRICE_MES</f>
        <v>202098</v>
      </c>
      <c r="M12252" s="2">
        <f>A12252*FERT_BED_TOM+B12252*FERT_BED_CAR+C12252*FERT_BED_MES</f>
        <v>25960</v>
      </c>
      <c r="N12252" s="6">
        <f>IF(AND(D12252&lt;=TOTAL_BEDS,J12252&lt;=TEMP_WORKER_MAX*TEMP_WORKER_HRS),1,0)</f>
        <v>0</v>
      </c>
      <c r="O12252" s="2">
        <f>L12252-M12252-K12252-FIXED_COSTS</f>
        <v>-28640.079964923818</v>
      </c>
      <c r="P12252" s="2">
        <f>IF(N12252=1,O12252,"")</f>
      </c>
    </row>
    <row r="12253">
      <c r="A12253" s="6">
        <v>18</v>
      </c>
      <c r="B12253" s="6">
        <v>17</v>
      </c>
      <c r="C12253" s="6">
        <v>4</v>
      </c>
      <c r="D12253" s="6">
        <f>A12253+B12253+C12253</f>
        <v>39</v>
      </c>
      <c r="E12253" s="5">
        <f>IF(A12253=0,0,A12253*LABOR_HRS_WK_TOM*SEASON_WEEKS*(1+DIM_PCT_TOM)^A12253)</f>
        <v>9007.0660478574282</v>
      </c>
      <c r="F12253" s="5">
        <f>IF(B12253=0,0,B12253*LABOR_HRS_WK_CAR*SEASON_WEEKS*(1+DIM_PCT_CAR)^B12253)</f>
        <v>776.02531320030891</v>
      </c>
      <c r="G12253" s="5">
        <f>IF(C12253=0,0,C12253*LABOR_HRS_WK_MES*SEASON_WEEKS*(1+DIM_PCT_MES)^C12253)</f>
        <v>189.17016064453119</v>
      </c>
      <c r="H12253" s="5">
        <f>E12253+F12253+G12253</f>
        <v>9972.2615217022685</v>
      </c>
      <c r="I12253" s="5">
        <f>MIN(H12253,FARMER_HRS)</f>
        <v>720</v>
      </c>
      <c r="J12253" s="5">
        <f>MAX(0,H12253-FARMER_HRS)</f>
        <v>9252.2615217022685</v>
      </c>
      <c r="K12253" s="2">
        <f>I12253*FARMER_RATE+J12253*TEMP_WORKER_RATE</f>
        <v>185629.54030733104</v>
      </c>
      <c r="L12253" s="2">
        <f>A12253*PRICE_TOM+B12253*PRICE_CAR+C12253*PRICE_MES</f>
        <v>204798</v>
      </c>
      <c r="M12253" s="2">
        <f>A12253*FERT_BED_TOM+B12253*FERT_BED_CAR+C12253*FERT_BED_MES</f>
        <v>26840</v>
      </c>
      <c r="N12253" s="6">
        <f>IF(AND(D12253&lt;=TOTAL_BEDS,J12253&lt;=TEMP_WORKER_MAX*TEMP_WORKER_HRS),1,0)</f>
        <v>0</v>
      </c>
      <c r="O12253" s="2">
        <f>L12253-M12253-K12253-FIXED_COSTS</f>
        <v>-27671.540307331044</v>
      </c>
      <c r="P12253" s="2">
        <f>IF(N12253=1,O12253,"")</f>
      </c>
    </row>
    <row r="12254">
      <c r="A12254" s="6">
        <v>18</v>
      </c>
      <c r="B12254" s="6">
        <v>17</v>
      </c>
      <c r="C12254" s="6">
        <v>5</v>
      </c>
      <c r="D12254" s="6">
        <f>A12254+B12254+C12254</f>
        <v>40</v>
      </c>
      <c r="E12254" s="5">
        <f>IF(A12254=0,0,A12254*LABOR_HRS_WK_TOM*SEASON_WEEKS*(1+DIM_PCT_TOM)^A12254)</f>
        <v>9007.0660478574282</v>
      </c>
      <c r="F12254" s="5">
        <f>IF(B12254=0,0,B12254*LABOR_HRS_WK_CAR*SEASON_WEEKS*(1+DIM_PCT_CAR)^B12254)</f>
        <v>776.02531320030891</v>
      </c>
      <c r="G12254" s="5">
        <f>IF(C12254=0,0,C12254*LABOR_HRS_WK_MES*SEASON_WEEKS*(1+DIM_PCT_MES)^C12254)</f>
        <v>239.41848456573481</v>
      </c>
      <c r="H12254" s="5">
        <f>E12254+F12254+G12254</f>
        <v>10022.509845623472</v>
      </c>
      <c r="I12254" s="5">
        <f>MIN(H12254,FARMER_HRS)</f>
        <v>720</v>
      </c>
      <c r="J12254" s="5">
        <f>MAX(0,H12254-FARMER_HRS)</f>
        <v>9302.5098456234718</v>
      </c>
      <c r="K12254" s="2">
        <f>I12254*FARMER_RATE+J12254*TEMP_WORKER_RATE</f>
        <v>186501.90704207416</v>
      </c>
      <c r="L12254" s="2">
        <f>A12254*PRICE_TOM+B12254*PRICE_CAR+C12254*PRICE_MES</f>
        <v>207498</v>
      </c>
      <c r="M12254" s="2">
        <f>A12254*FERT_BED_TOM+B12254*FERT_BED_CAR+C12254*FERT_BED_MES</f>
        <v>27720</v>
      </c>
      <c r="N12254" s="6">
        <f>IF(AND(D12254&lt;=TOTAL_BEDS,J12254&lt;=TEMP_WORKER_MAX*TEMP_WORKER_HRS),1,0)</f>
        <v>0</v>
      </c>
      <c r="O12254" s="2">
        <f>L12254-M12254-K12254-FIXED_COSTS</f>
        <v>-26723.907042074163</v>
      </c>
      <c r="P12254" s="2">
        <f>IF(N12254=1,O12254,"")</f>
      </c>
    </row>
    <row r="12255">
      <c r="A12255" s="6">
        <v>18</v>
      </c>
      <c r="B12255" s="6">
        <v>17</v>
      </c>
      <c r="C12255" s="6">
        <v>6</v>
      </c>
      <c r="D12255" s="6">
        <f>A12255+B12255+C12255</f>
        <v>41</v>
      </c>
      <c r="E12255" s="5">
        <f>IF(A12255=0,0,A12255*LABOR_HRS_WK_TOM*SEASON_WEEKS*(1+DIM_PCT_TOM)^A12255)</f>
        <v>9007.0660478574282</v>
      </c>
      <c r="F12255" s="5">
        <f>IF(B12255=0,0,B12255*LABOR_HRS_WK_CAR*SEASON_WEEKS*(1+DIM_PCT_CAR)^B12255)</f>
        <v>776.02531320030891</v>
      </c>
      <c r="G12255" s="5">
        <f>IF(C12255=0,0,C12255*LABOR_HRS_WK_MES*SEASON_WEEKS*(1+DIM_PCT_MES)^C12255)</f>
        <v>290.89345874736773</v>
      </c>
      <c r="H12255" s="5">
        <f>E12255+F12255+G12255</f>
        <v>10073.984819805104</v>
      </c>
      <c r="I12255" s="5">
        <f>MIN(H12255,FARMER_HRS)</f>
        <v>720</v>
      </c>
      <c r="J12255" s="5">
        <f>MAX(0,H12255-FARMER_HRS)</f>
        <v>9353.9848198051041</v>
      </c>
      <c r="K12255" s="2">
        <f>I12255*FARMER_RATE+J12255*TEMP_WORKER_RATE</f>
        <v>187395.56978828306</v>
      </c>
      <c r="L12255" s="2">
        <f>A12255*PRICE_TOM+B12255*PRICE_CAR+C12255*PRICE_MES</f>
        <v>210198</v>
      </c>
      <c r="M12255" s="2">
        <f>A12255*FERT_BED_TOM+B12255*FERT_BED_CAR+C12255*FERT_BED_MES</f>
        <v>28600</v>
      </c>
      <c r="N12255" s="6">
        <f>IF(AND(D12255&lt;=TOTAL_BEDS,J12255&lt;=TEMP_WORKER_MAX*TEMP_WORKER_HRS),1,0)</f>
        <v>0</v>
      </c>
      <c r="O12255" s="2">
        <f>L12255-M12255-K12255-FIXED_COSTS</f>
        <v>-25797.569788283057</v>
      </c>
      <c r="P12255" s="2">
        <f>IF(N12255=1,O12255,"")</f>
      </c>
    </row>
    <row r="12256">
      <c r="A12256" s="6">
        <v>18</v>
      </c>
      <c r="B12256" s="6">
        <v>17</v>
      </c>
      <c r="C12256" s="6">
        <v>7</v>
      </c>
      <c r="D12256" s="6">
        <f>A12256+B12256+C12256</f>
        <v>42</v>
      </c>
      <c r="E12256" s="5">
        <f>IF(A12256=0,0,A12256*LABOR_HRS_WK_TOM*SEASON_WEEKS*(1+DIM_PCT_TOM)^A12256)</f>
        <v>9007.0660478574282</v>
      </c>
      <c r="F12256" s="5">
        <f>IF(B12256=0,0,B12256*LABOR_HRS_WK_CAR*SEASON_WEEKS*(1+DIM_PCT_CAR)^B12256)</f>
        <v>776.02531320030891</v>
      </c>
      <c r="G12256" s="5">
        <f>IF(C12256=0,0,C12256*LABOR_HRS_WK_MES*SEASON_WEEKS*(1+DIM_PCT_MES)^C12256)</f>
        <v>343.61789814532818</v>
      </c>
      <c r="H12256" s="5">
        <f>E12256+F12256+G12256</f>
        <v>10126.709259203066</v>
      </c>
      <c r="I12256" s="5">
        <f>MIN(H12256,FARMER_HRS)</f>
        <v>720</v>
      </c>
      <c r="J12256" s="5">
        <f>MAX(0,H12256-FARMER_HRS)</f>
        <v>9406.7092592030658</v>
      </c>
      <c r="K12256" s="2">
        <f>I12256*FARMER_RATE+J12256*TEMP_WORKER_RATE</f>
        <v>188310.92463894212</v>
      </c>
      <c r="L12256" s="2">
        <f>A12256*PRICE_TOM+B12256*PRICE_CAR+C12256*PRICE_MES</f>
        <v>212898</v>
      </c>
      <c r="M12256" s="2">
        <f>A12256*FERT_BED_TOM+B12256*FERT_BED_CAR+C12256*FERT_BED_MES</f>
        <v>29480</v>
      </c>
      <c r="N12256" s="6">
        <f>IF(AND(D12256&lt;=TOTAL_BEDS,J12256&lt;=TEMP_WORKER_MAX*TEMP_WORKER_HRS),1,0)</f>
        <v>0</v>
      </c>
      <c r="O12256" s="2">
        <f>L12256-M12256-K12256-FIXED_COSTS</f>
        <v>-24892.924638942117</v>
      </c>
      <c r="P12256" s="2">
        <f>IF(N12256=1,O12256,"")</f>
      </c>
    </row>
    <row r="12257">
      <c r="A12257" s="6">
        <v>18</v>
      </c>
      <c r="B12257" s="6">
        <v>17</v>
      </c>
      <c r="C12257" s="6">
        <v>8</v>
      </c>
      <c r="D12257" s="6">
        <f>A12257+B12257+C12257</f>
        <v>43</v>
      </c>
      <c r="E12257" s="5">
        <f>IF(A12257=0,0,A12257*LABOR_HRS_WK_TOM*SEASON_WEEKS*(1+DIM_PCT_TOM)^A12257)</f>
        <v>9007.0660478574282</v>
      </c>
      <c r="F12257" s="5">
        <f>IF(B12257=0,0,B12257*LABOR_HRS_WK_CAR*SEASON_WEEKS*(1+DIM_PCT_CAR)^B12257)</f>
        <v>776.02531320030891</v>
      </c>
      <c r="G12257" s="5">
        <f>IF(C12257=0,0,C12257*LABOR_HRS_WK_MES*SEASON_WEEKS*(1+DIM_PCT_MES)^C12257)</f>
        <v>397.61499642530833</v>
      </c>
      <c r="H12257" s="5">
        <f>E12257+F12257+G12257</f>
        <v>10180.706357483046</v>
      </c>
      <c r="I12257" s="5">
        <f>MIN(H12257,FARMER_HRS)</f>
        <v>720</v>
      </c>
      <c r="J12257" s="5">
        <f>MAX(0,H12257-FARMER_HRS)</f>
        <v>9460.7063574830463</v>
      </c>
      <c r="K12257" s="2">
        <f>I12257*FARMER_RATE+J12257*TEMP_WORKER_RATE</f>
        <v>189248.37426185844</v>
      </c>
      <c r="L12257" s="2">
        <f>A12257*PRICE_TOM+B12257*PRICE_CAR+C12257*PRICE_MES</f>
        <v>215598</v>
      </c>
      <c r="M12257" s="2">
        <f>A12257*FERT_BED_TOM+B12257*FERT_BED_CAR+C12257*FERT_BED_MES</f>
        <v>30360</v>
      </c>
      <c r="N12257" s="6">
        <f>IF(AND(D12257&lt;=TOTAL_BEDS,J12257&lt;=TEMP_WORKER_MAX*TEMP_WORKER_HRS),1,0)</f>
        <v>0</v>
      </c>
      <c r="O12257" s="2">
        <f>L12257-M12257-K12257-FIXED_COSTS</f>
        <v>-24010.374261858437</v>
      </c>
      <c r="P12257" s="2">
        <f>IF(N12257=1,O12257,"")</f>
      </c>
    </row>
    <row r="12258">
      <c r="A12258" s="6">
        <v>18</v>
      </c>
      <c r="B12258" s="6">
        <v>17</v>
      </c>
      <c r="C12258" s="6">
        <v>9</v>
      </c>
      <c r="D12258" s="6">
        <f>A12258+B12258+C12258</f>
        <v>44</v>
      </c>
      <c r="E12258" s="5">
        <f>IF(A12258=0,0,A12258*LABOR_HRS_WK_TOM*SEASON_WEEKS*(1+DIM_PCT_TOM)^A12258)</f>
        <v>9007.0660478574282</v>
      </c>
      <c r="F12258" s="5">
        <f>IF(B12258=0,0,B12258*LABOR_HRS_WK_CAR*SEASON_WEEKS*(1+DIM_PCT_CAR)^B12258)</f>
        <v>776.02531320030891</v>
      </c>
      <c r="G12258" s="5">
        <f>IF(C12258=0,0,C12258*LABOR_HRS_WK_MES*SEASON_WEEKS*(1+DIM_PCT_MES)^C12258)</f>
        <v>452.90833186570273</v>
      </c>
      <c r="H12258" s="5">
        <f>E12258+F12258+G12258</f>
        <v>10235.99969292344</v>
      </c>
      <c r="I12258" s="5">
        <f>MIN(H12258,FARMER_HRS)</f>
        <v>720</v>
      </c>
      <c r="J12258" s="5">
        <f>MAX(0,H12258-FARMER_HRS)</f>
        <v>9515.99969292344</v>
      </c>
      <c r="K12258" s="2">
        <f>I12258*FARMER_RATE+J12258*TEMP_WORKER_RATE</f>
        <v>190208.32800214307</v>
      </c>
      <c r="L12258" s="2">
        <f>A12258*PRICE_TOM+B12258*PRICE_CAR+C12258*PRICE_MES</f>
        <v>218298</v>
      </c>
      <c r="M12258" s="2">
        <f>A12258*FERT_BED_TOM+B12258*FERT_BED_CAR+C12258*FERT_BED_MES</f>
        <v>31240</v>
      </c>
      <c r="N12258" s="6">
        <f>IF(AND(D12258&lt;=TOTAL_BEDS,J12258&lt;=TEMP_WORKER_MAX*TEMP_WORKER_HRS),1,0)</f>
        <v>0</v>
      </c>
      <c r="O12258" s="2">
        <f>L12258-M12258-K12258-FIXED_COSTS</f>
        <v>-23150.328002143069</v>
      </c>
      <c r="P12258" s="2">
        <f>IF(N12258=1,O12258,"")</f>
      </c>
    </row>
    <row r="12259">
      <c r="A12259" s="6">
        <v>18</v>
      </c>
      <c r="B12259" s="6">
        <v>17</v>
      </c>
      <c r="C12259" s="6">
        <v>10</v>
      </c>
      <c r="D12259" s="6">
        <f>A12259+B12259+C12259</f>
        <v>45</v>
      </c>
      <c r="E12259" s="5">
        <f>IF(A12259=0,0,A12259*LABOR_HRS_WK_TOM*SEASON_WEEKS*(1+DIM_PCT_TOM)^A12259)</f>
        <v>9007.0660478574282</v>
      </c>
      <c r="F12259" s="5">
        <f>IF(B12259=0,0,B12259*LABOR_HRS_WK_CAR*SEASON_WEEKS*(1+DIM_PCT_CAR)^B12259)</f>
        <v>776.02531320030891</v>
      </c>
      <c r="G12259" s="5">
        <f>IF(C12259=0,0,C12259*LABOR_HRS_WK_MES*SEASON_WEEKS*(1+DIM_PCT_MES)^C12259)</f>
        <v>509.52187334891551</v>
      </c>
      <c r="H12259" s="5">
        <f>E12259+F12259+G12259</f>
        <v>10292.613234406654</v>
      </c>
      <c r="I12259" s="5">
        <f>MIN(H12259,FARMER_HRS)</f>
        <v>720</v>
      </c>
      <c r="J12259" s="5">
        <f>MAX(0,H12259-FARMER_HRS)</f>
        <v>9572.6132344066536</v>
      </c>
      <c r="K12259" s="2">
        <f>I12259*FARMER_RATE+J12259*TEMP_WORKER_RATE</f>
        <v>191191.20198622663</v>
      </c>
      <c r="L12259" s="2">
        <f>A12259*PRICE_TOM+B12259*PRICE_CAR+C12259*PRICE_MES</f>
        <v>220998</v>
      </c>
      <c r="M12259" s="2">
        <f>A12259*FERT_BED_TOM+B12259*FERT_BED_CAR+C12259*FERT_BED_MES</f>
        <v>32120</v>
      </c>
      <c r="N12259" s="6">
        <f>IF(AND(D12259&lt;=TOTAL_BEDS,J12259&lt;=TEMP_WORKER_MAX*TEMP_WORKER_HRS),1,0)</f>
        <v>0</v>
      </c>
      <c r="O12259" s="2">
        <f>L12259-M12259-K12259-FIXED_COSTS</f>
        <v>-22313.201986226632</v>
      </c>
      <c r="P12259" s="2">
        <f>IF(N12259=1,O12259,"")</f>
      </c>
    </row>
    <row r="12260">
      <c r="A12260" s="6">
        <v>18</v>
      </c>
      <c r="B12260" s="6">
        <v>17</v>
      </c>
      <c r="C12260" s="6">
        <v>11</v>
      </c>
      <c r="D12260" s="6">
        <f>A12260+B12260+C12260</f>
        <v>46</v>
      </c>
      <c r="E12260" s="5">
        <f>IF(A12260=0,0,A12260*LABOR_HRS_WK_TOM*SEASON_WEEKS*(1+DIM_PCT_TOM)^A12260)</f>
        <v>9007.0660478574282</v>
      </c>
      <c r="F12260" s="5">
        <f>IF(B12260=0,0,B12260*LABOR_HRS_WK_CAR*SEASON_WEEKS*(1+DIM_PCT_CAR)^B12260)</f>
        <v>776.02531320030891</v>
      </c>
      <c r="G12260" s="5">
        <f>IF(C12260=0,0,C12260*LABOR_HRS_WK_MES*SEASON_WEEKS*(1+DIM_PCT_MES)^C12260)</f>
        <v>567.47998644235463</v>
      </c>
      <c r="H12260" s="5">
        <f>E12260+F12260+G12260</f>
        <v>10350.571347500092</v>
      </c>
      <c r="I12260" s="5">
        <f>MIN(H12260,FARMER_HRS)</f>
        <v>720</v>
      </c>
      <c r="J12260" s="5">
        <f>MAX(0,H12260-FARMER_HRS)</f>
        <v>9630.5713475000921</v>
      </c>
      <c r="K12260" s="2">
        <f>I12260*FARMER_RATE+J12260*TEMP_WORKER_RATE</f>
        <v>192197.41922743214</v>
      </c>
      <c r="L12260" s="2">
        <f>A12260*PRICE_TOM+B12260*PRICE_CAR+C12260*PRICE_MES</f>
        <v>223698</v>
      </c>
      <c r="M12260" s="2">
        <f>A12260*FERT_BED_TOM+B12260*FERT_BED_CAR+C12260*FERT_BED_MES</f>
        <v>33000</v>
      </c>
      <c r="N12260" s="6">
        <f>IF(AND(D12260&lt;=TOTAL_BEDS,J12260&lt;=TEMP_WORKER_MAX*TEMP_WORKER_HRS),1,0)</f>
        <v>0</v>
      </c>
      <c r="O12260" s="2">
        <f>L12260-M12260-K12260-FIXED_COSTS</f>
        <v>-21499.419227432139</v>
      </c>
      <c r="P12260" s="2">
        <f>IF(N12260=1,O12260,"")</f>
      </c>
    </row>
    <row r="12261">
      <c r="A12261" s="6">
        <v>18</v>
      </c>
      <c r="B12261" s="6">
        <v>17</v>
      </c>
      <c r="C12261" s="6">
        <v>12</v>
      </c>
      <c r="D12261" s="6">
        <f>A12261+B12261+C12261</f>
        <v>47</v>
      </c>
      <c r="E12261" s="5">
        <f>IF(A12261=0,0,A12261*LABOR_HRS_WK_TOM*SEASON_WEEKS*(1+DIM_PCT_TOM)^A12261)</f>
        <v>9007.0660478574282</v>
      </c>
      <c r="F12261" s="5">
        <f>IF(B12261=0,0,B12261*LABOR_HRS_WK_CAR*SEASON_WEEKS*(1+DIM_PCT_CAR)^B12261)</f>
        <v>776.02531320030891</v>
      </c>
      <c r="G12261" s="5">
        <f>IF(C12261=0,0,C12261*LABOR_HRS_WK_MES*SEASON_WEEKS*(1+DIM_PCT_MES)^C12261)</f>
        <v>626.807439570419</v>
      </c>
      <c r="H12261" s="5">
        <f>E12261+F12261+G12261</f>
        <v>10409.898800628156</v>
      </c>
      <c r="I12261" s="5">
        <f>MIN(H12261,FARMER_HRS)</f>
        <v>720</v>
      </c>
      <c r="J12261" s="5">
        <f>MAX(0,H12261-FARMER_HRS)</f>
        <v>9689.8988006281561</v>
      </c>
      <c r="K12261" s="2">
        <f>I12261*FARMER_RATE+J12261*TEMP_WORKER_RATE</f>
        <v>193227.40973312772</v>
      </c>
      <c r="L12261" s="2">
        <f>A12261*PRICE_TOM+B12261*PRICE_CAR+C12261*PRICE_MES</f>
        <v>226398</v>
      </c>
      <c r="M12261" s="2">
        <f>A12261*FERT_BED_TOM+B12261*FERT_BED_CAR+C12261*FERT_BED_MES</f>
        <v>33880</v>
      </c>
      <c r="N12261" s="6">
        <f>IF(AND(D12261&lt;=TOTAL_BEDS,J12261&lt;=TEMP_WORKER_MAX*TEMP_WORKER_HRS),1,0)</f>
        <v>0</v>
      </c>
      <c r="O12261" s="2">
        <f>L12261-M12261-K12261-FIXED_COSTS</f>
        <v>-20709.409733127715</v>
      </c>
      <c r="P12261" s="2">
        <f>IF(N12261=1,O12261,"")</f>
      </c>
    </row>
    <row r="12262">
      <c r="A12262" s="6">
        <v>18</v>
      </c>
      <c r="B12262" s="6">
        <v>17</v>
      </c>
      <c r="C12262" s="6">
        <v>13</v>
      </c>
      <c r="D12262" s="6">
        <f>A12262+B12262+C12262</f>
        <v>48</v>
      </c>
      <c r="E12262" s="5">
        <f>IF(A12262=0,0,A12262*LABOR_HRS_WK_TOM*SEASON_WEEKS*(1+DIM_PCT_TOM)^A12262)</f>
        <v>9007.0660478574282</v>
      </c>
      <c r="F12262" s="5">
        <f>IF(B12262=0,0,B12262*LABOR_HRS_WK_CAR*SEASON_WEEKS*(1+DIM_PCT_CAR)^B12262)</f>
        <v>776.02531320030891</v>
      </c>
      <c r="G12262" s="5">
        <f>IF(C12262=0,0,C12262*LABOR_HRS_WK_MES*SEASON_WEEKS*(1+DIM_PCT_MES)^C12262)</f>
        <v>687.52941027880331</v>
      </c>
      <c r="H12262" s="5">
        <f>E12262+F12262+G12262</f>
        <v>10470.62077133654</v>
      </c>
      <c r="I12262" s="5">
        <f>MIN(H12262,FARMER_HRS)</f>
        <v>720</v>
      </c>
      <c r="J12262" s="5">
        <f>MAX(0,H12262-FARMER_HRS)</f>
        <v>9750.62077133654</v>
      </c>
      <c r="K12262" s="2">
        <f>I12262*FARMER_RATE+J12262*TEMP_WORKER_RATE</f>
        <v>194281.61061348161</v>
      </c>
      <c r="L12262" s="2">
        <f>A12262*PRICE_TOM+B12262*PRICE_CAR+C12262*PRICE_MES</f>
        <v>229098</v>
      </c>
      <c r="M12262" s="2">
        <f>A12262*FERT_BED_TOM+B12262*FERT_BED_CAR+C12262*FERT_BED_MES</f>
        <v>34760</v>
      </c>
      <c r="N12262" s="6">
        <f>IF(AND(D12262&lt;=TOTAL_BEDS,J12262&lt;=TEMP_WORKER_MAX*TEMP_WORKER_HRS),1,0)</f>
        <v>0</v>
      </c>
      <c r="O12262" s="2">
        <f>L12262-M12262-K12262-FIXED_COSTS</f>
        <v>-19943.610613481607</v>
      </c>
      <c r="P12262" s="2">
        <f>IF(N12262=1,O12262,"")</f>
      </c>
    </row>
    <row r="12263">
      <c r="A12263" s="6">
        <v>18</v>
      </c>
      <c r="B12263" s="6">
        <v>17</v>
      </c>
      <c r="C12263" s="6">
        <v>14</v>
      </c>
      <c r="D12263" s="6">
        <f>A12263+B12263+C12263</f>
        <v>49</v>
      </c>
      <c r="E12263" s="5">
        <f>IF(A12263=0,0,A12263*LABOR_HRS_WK_TOM*SEASON_WEEKS*(1+DIM_PCT_TOM)^A12263)</f>
        <v>9007.0660478574282</v>
      </c>
      <c r="F12263" s="5">
        <f>IF(B12263=0,0,B12263*LABOR_HRS_WK_CAR*SEASON_WEEKS*(1+DIM_PCT_CAR)^B12263)</f>
        <v>776.02531320030891</v>
      </c>
      <c r="G12263" s="5">
        <f>IF(C12263=0,0,C12263*LABOR_HRS_WK_MES*SEASON_WEEKS*(1+DIM_PCT_MES)^C12263)</f>
        <v>749.67149159246435</v>
      </c>
      <c r="H12263" s="5">
        <f>E12263+F12263+G12263</f>
        <v>10532.762852650201</v>
      </c>
      <c r="I12263" s="5">
        <f>MIN(H12263,FARMER_HRS)</f>
        <v>720</v>
      </c>
      <c r="J12263" s="5">
        <f>MAX(0,H12263-FARMER_HRS)</f>
        <v>9812.7628526502012</v>
      </c>
      <c r="K12263" s="2">
        <f>I12263*FARMER_RATE+J12263*TEMP_WORKER_RATE</f>
        <v>195360.46619184376</v>
      </c>
      <c r="L12263" s="2">
        <f>A12263*PRICE_TOM+B12263*PRICE_CAR+C12263*PRICE_MES</f>
        <v>231798</v>
      </c>
      <c r="M12263" s="2">
        <f>A12263*FERT_BED_TOM+B12263*FERT_BED_CAR+C12263*FERT_BED_MES</f>
        <v>35640</v>
      </c>
      <c r="N12263" s="6">
        <f>IF(AND(D12263&lt;=TOTAL_BEDS,J12263&lt;=TEMP_WORKER_MAX*TEMP_WORKER_HRS),1,0)</f>
        <v>0</v>
      </c>
      <c r="O12263" s="2">
        <f>L12263-M12263-K12263-FIXED_COSTS</f>
        <v>-19202.466191843763</v>
      </c>
      <c r="P12263" s="2">
        <f>IF(N12263=1,O12263,"")</f>
      </c>
    </row>
    <row r="12264">
      <c r="A12264" s="6">
        <v>18</v>
      </c>
      <c r="B12264" s="6">
        <v>17</v>
      </c>
      <c r="C12264" s="6">
        <v>15</v>
      </c>
      <c r="D12264" s="6">
        <f>A12264+B12264+C12264</f>
        <v>50</v>
      </c>
      <c r="E12264" s="5">
        <f>IF(A12264=0,0,A12264*LABOR_HRS_WK_TOM*SEASON_WEEKS*(1+DIM_PCT_TOM)^A12264)</f>
        <v>9007.0660478574282</v>
      </c>
      <c r="F12264" s="5">
        <f>IF(B12264=0,0,B12264*LABOR_HRS_WK_CAR*SEASON_WEEKS*(1+DIM_PCT_CAR)^B12264)</f>
        <v>776.02531320030891</v>
      </c>
      <c r="G12264" s="5">
        <f>IF(C12264=0,0,C12264*LABOR_HRS_WK_MES*SEASON_WEEKS*(1+DIM_PCT_MES)^C12264)</f>
        <v>813.25969846861074</v>
      </c>
      <c r="H12264" s="5">
        <f>E12264+F12264+G12264</f>
        <v>10596.351059526349</v>
      </c>
      <c r="I12264" s="5">
        <f>MIN(H12264,FARMER_HRS)</f>
        <v>720</v>
      </c>
      <c r="J12264" s="5">
        <f>MAX(0,H12264-FARMER_HRS)</f>
        <v>9876.3510595263488</v>
      </c>
      <c r="K12264" s="2">
        <f>I12264*FARMER_RATE+J12264*TEMP_WORKER_RATE</f>
        <v>196464.42811677689</v>
      </c>
      <c r="L12264" s="2">
        <f>A12264*PRICE_TOM+B12264*PRICE_CAR+C12264*PRICE_MES</f>
        <v>234498</v>
      </c>
      <c r="M12264" s="2">
        <f>A12264*FERT_BED_TOM+B12264*FERT_BED_CAR+C12264*FERT_BED_MES</f>
        <v>36520</v>
      </c>
      <c r="N12264" s="6">
        <f>IF(AND(D12264&lt;=TOTAL_BEDS,J12264&lt;=TEMP_WORKER_MAX*TEMP_WORKER_HRS),1,0)</f>
        <v>0</v>
      </c>
      <c r="O12264" s="2">
        <f>L12264-M12264-K12264-FIXED_COSTS</f>
        <v>-18486.428116776893</v>
      </c>
      <c r="P12264" s="2">
        <f>IF(N12264=1,O12264,"")</f>
      </c>
    </row>
    <row r="12265">
      <c r="A12265" s="6">
        <v>18</v>
      </c>
      <c r="B12265" s="6">
        <v>17</v>
      </c>
      <c r="C12265" s="6">
        <v>16</v>
      </c>
      <c r="D12265" s="6">
        <f>A12265+B12265+C12265</f>
        <v>51</v>
      </c>
      <c r="E12265" s="5">
        <f>IF(A12265=0,0,A12265*LABOR_HRS_WK_TOM*SEASON_WEEKS*(1+DIM_PCT_TOM)^A12265)</f>
        <v>9007.0660478574282</v>
      </c>
      <c r="F12265" s="5">
        <f>IF(B12265=0,0,B12265*LABOR_HRS_WK_CAR*SEASON_WEEKS*(1+DIM_PCT_CAR)^B12265)</f>
        <v>776.02531320030891</v>
      </c>
      <c r="G12265" s="5">
        <f>IF(C12265=0,0,C12265*LABOR_HRS_WK_MES*SEASON_WEEKS*(1+DIM_PCT_MES)^C12265)</f>
        <v>878.32047434609967</v>
      </c>
      <c r="H12265" s="5">
        <f>E12265+F12265+G12265</f>
        <v>10661.411835403836</v>
      </c>
      <c r="I12265" s="5">
        <f>MIN(H12265,FARMER_HRS)</f>
        <v>720</v>
      </c>
      <c r="J12265" s="5">
        <f>MAX(0,H12265-FARMER_HRS)</f>
        <v>9941.4118354038364</v>
      </c>
      <c r="K12265" s="2">
        <f>I12265*FARMER_RATE+J12265*TEMP_WORKER_RATE</f>
        <v>197593.95547576103</v>
      </c>
      <c r="L12265" s="2">
        <f>A12265*PRICE_TOM+B12265*PRICE_CAR+C12265*PRICE_MES</f>
        <v>237198</v>
      </c>
      <c r="M12265" s="2">
        <f>A12265*FERT_BED_TOM+B12265*FERT_BED_CAR+C12265*FERT_BED_MES</f>
        <v>37400</v>
      </c>
      <c r="N12265" s="6">
        <f>IF(AND(D12265&lt;=TOTAL_BEDS,J12265&lt;=TEMP_WORKER_MAX*TEMP_WORKER_HRS),1,0)</f>
        <v>0</v>
      </c>
      <c r="O12265" s="2">
        <f>L12265-M12265-K12265-FIXED_COSTS</f>
        <v>-17795.955475761031</v>
      </c>
      <c r="P12265" s="2">
        <f>IF(N12265=1,O12265,"")</f>
      </c>
    </row>
    <row r="12266">
      <c r="A12266" s="6">
        <v>18</v>
      </c>
      <c r="B12266" s="6">
        <v>17</v>
      </c>
      <c r="C12266" s="6">
        <v>17</v>
      </c>
      <c r="D12266" s="6">
        <f>A12266+B12266+C12266</f>
        <v>52</v>
      </c>
      <c r="E12266" s="5">
        <f>IF(A12266=0,0,A12266*LABOR_HRS_WK_TOM*SEASON_WEEKS*(1+DIM_PCT_TOM)^A12266)</f>
        <v>9007.0660478574282</v>
      </c>
      <c r="F12266" s="5">
        <f>IF(B12266=0,0,B12266*LABOR_HRS_WK_CAR*SEASON_WEEKS*(1+DIM_PCT_CAR)^B12266)</f>
        <v>776.02531320030891</v>
      </c>
      <c r="G12266" s="5">
        <f>IF(C12266=0,0,C12266*LABOR_HRS_WK_MES*SEASON_WEEKS*(1+DIM_PCT_MES)^C12266)</f>
        <v>944.88069779263992</v>
      </c>
      <c r="H12266" s="5">
        <f>E12266+F12266+G12266</f>
        <v>10727.972058850377</v>
      </c>
      <c r="I12266" s="5">
        <f>MIN(H12266,FARMER_HRS)</f>
        <v>720</v>
      </c>
      <c r="J12266" s="5">
        <f>MAX(0,H12266-FARMER_HRS)</f>
        <v>10007.972058850377</v>
      </c>
      <c r="K12266" s="2">
        <f>I12266*FARMER_RATE+J12266*TEMP_WORKER_RATE</f>
        <v>198749.51491059683</v>
      </c>
      <c r="L12266" s="2">
        <f>A12266*PRICE_TOM+B12266*PRICE_CAR+C12266*PRICE_MES</f>
        <v>239898</v>
      </c>
      <c r="M12266" s="2">
        <f>A12266*FERT_BED_TOM+B12266*FERT_BED_CAR+C12266*FERT_BED_MES</f>
        <v>38280</v>
      </c>
      <c r="N12266" s="6">
        <f>IF(AND(D12266&lt;=TOTAL_BEDS,J12266&lt;=TEMP_WORKER_MAX*TEMP_WORKER_HRS),1,0)</f>
        <v>0</v>
      </c>
      <c r="O12266" s="2">
        <f>L12266-M12266-K12266-FIXED_COSTS</f>
        <v>-17131.51491059683</v>
      </c>
      <c r="P12266" s="2">
        <f>IF(N12266=1,O12266,"")</f>
      </c>
    </row>
    <row r="12267">
      <c r="A12267" s="6">
        <v>18</v>
      </c>
      <c r="B12267" s="6">
        <v>17</v>
      </c>
      <c r="C12267" s="6">
        <v>18</v>
      </c>
      <c r="D12267" s="6">
        <f>A12267+B12267+C12267</f>
        <v>53</v>
      </c>
      <c r="E12267" s="5">
        <f>IF(A12267=0,0,A12267*LABOR_HRS_WK_TOM*SEASON_WEEKS*(1+DIM_PCT_TOM)^A12267)</f>
        <v>9007.0660478574282</v>
      </c>
      <c r="F12267" s="5">
        <f>IF(B12267=0,0,B12267*LABOR_HRS_WK_CAR*SEASON_WEEKS*(1+DIM_PCT_CAR)^B12267)</f>
        <v>776.02531320030891</v>
      </c>
      <c r="G12267" s="5">
        <f>IF(C12267=0,0,C12267*LABOR_HRS_WK_MES*SEASON_WEEKS*(1+DIM_PCT_MES)^C12267)</f>
        <v>1012.9676892512272</v>
      </c>
      <c r="H12267" s="5">
        <f>E12267+F12267+G12267</f>
        <v>10796.059050308964</v>
      </c>
      <c r="I12267" s="5">
        <f>MIN(H12267,FARMER_HRS)</f>
        <v>720</v>
      </c>
      <c r="J12267" s="5">
        <f>MAX(0,H12267-FARMER_HRS)</f>
        <v>10076.059050308964</v>
      </c>
      <c r="K12267" s="2">
        <f>I12267*FARMER_RATE+J12267*TEMP_WORKER_RATE</f>
        <v>199931.58073453064</v>
      </c>
      <c r="L12267" s="2">
        <f>A12267*PRICE_TOM+B12267*PRICE_CAR+C12267*PRICE_MES</f>
        <v>242598</v>
      </c>
      <c r="M12267" s="2">
        <f>A12267*FERT_BED_TOM+B12267*FERT_BED_CAR+C12267*FERT_BED_MES</f>
        <v>39160</v>
      </c>
      <c r="N12267" s="6">
        <f>IF(AND(D12267&lt;=TOTAL_BEDS,J12267&lt;=TEMP_WORKER_MAX*TEMP_WORKER_HRS),1,0)</f>
        <v>0</v>
      </c>
      <c r="O12267" s="2">
        <f>L12267-M12267-K12267-FIXED_COSTS</f>
        <v>-16493.580734530638</v>
      </c>
      <c r="P12267" s="2">
        <f>IF(N12267=1,O12267,"")</f>
      </c>
    </row>
    <row r="12268">
      <c r="A12268" s="6">
        <v>18</v>
      </c>
      <c r="B12268" s="6">
        <v>17</v>
      </c>
      <c r="C12268" s="6">
        <v>19</v>
      </c>
      <c r="D12268" s="6">
        <f>A12268+B12268+C12268</f>
        <v>54</v>
      </c>
      <c r="E12268" s="5">
        <f>IF(A12268=0,0,A12268*LABOR_HRS_WK_TOM*SEASON_WEEKS*(1+DIM_PCT_TOM)^A12268)</f>
        <v>9007.0660478574282</v>
      </c>
      <c r="F12268" s="5">
        <f>IF(B12268=0,0,B12268*LABOR_HRS_WK_CAR*SEASON_WEEKS*(1+DIM_PCT_CAR)^B12268)</f>
        <v>776.02531320030891</v>
      </c>
      <c r="G12268" s="5">
        <f>IF(C12268=0,0,C12268*LABOR_HRS_WK_MES*SEASON_WEEKS*(1+DIM_PCT_MES)^C12268)</f>
        <v>1082.6092178872491</v>
      </c>
      <c r="H12268" s="5">
        <f>E12268+F12268+G12268</f>
        <v>10865.700578944987</v>
      </c>
      <c r="I12268" s="5">
        <f>MIN(H12268,FARMER_HRS)</f>
        <v>720</v>
      </c>
      <c r="J12268" s="5">
        <f>MAX(0,H12268-FARMER_HRS)</f>
        <v>10145.700578944987</v>
      </c>
      <c r="K12268" s="2">
        <f>I12268*FARMER_RATE+J12268*TEMP_WORKER_RATE</f>
        <v>201140.63505112825</v>
      </c>
      <c r="L12268" s="2">
        <f>A12268*PRICE_TOM+B12268*PRICE_CAR+C12268*PRICE_MES</f>
        <v>245298</v>
      </c>
      <c r="M12268" s="2">
        <f>A12268*FERT_BED_TOM+B12268*FERT_BED_CAR+C12268*FERT_BED_MES</f>
        <v>40040</v>
      </c>
      <c r="N12268" s="6">
        <f>IF(AND(D12268&lt;=TOTAL_BEDS,J12268&lt;=TEMP_WORKER_MAX*TEMP_WORKER_HRS),1,0)</f>
        <v>0</v>
      </c>
      <c r="O12268" s="2">
        <f>L12268-M12268-K12268-FIXED_COSTS</f>
        <v>-15882.635051128251</v>
      </c>
      <c r="P12268" s="2">
        <f>IF(N12268=1,O12268,"")</f>
      </c>
    </row>
    <row r="12269">
      <c r="A12269" s="6">
        <v>18</v>
      </c>
      <c r="B12269" s="6">
        <v>17</v>
      </c>
      <c r="C12269" s="6">
        <v>20</v>
      </c>
      <c r="D12269" s="6">
        <f>A12269+B12269+C12269</f>
        <v>55</v>
      </c>
      <c r="E12269" s="5">
        <f>IF(A12269=0,0,A12269*LABOR_HRS_WK_TOM*SEASON_WEEKS*(1+DIM_PCT_TOM)^A12269)</f>
        <v>9007.0660478574282</v>
      </c>
      <c r="F12269" s="5">
        <f>IF(B12269=0,0,B12269*LABOR_HRS_WK_CAR*SEASON_WEEKS*(1+DIM_PCT_CAR)^B12269)</f>
        <v>776.02531320030891</v>
      </c>
      <c r="G12269" s="5">
        <f>IF(C12269=0,0,C12269*LABOR_HRS_WK_MES*SEASON_WEEKS*(1+DIM_PCT_MES)^C12269)</f>
        <v>1153.8335085377259</v>
      </c>
      <c r="H12269" s="5">
        <f>E12269+F12269+G12269</f>
        <v>10936.924869595463</v>
      </c>
      <c r="I12269" s="5">
        <f>MIN(H12269,FARMER_HRS)</f>
        <v>720</v>
      </c>
      <c r="J12269" s="5">
        <f>MAX(0,H12269-FARMER_HRS)</f>
        <v>10216.924869595463</v>
      </c>
      <c r="K12269" s="2">
        <f>I12269*FARMER_RATE+J12269*TEMP_WORKER_RATE</f>
        <v>202377.16787492123</v>
      </c>
      <c r="L12269" s="2">
        <f>A12269*PRICE_TOM+B12269*PRICE_CAR+C12269*PRICE_MES</f>
        <v>247998</v>
      </c>
      <c r="M12269" s="2">
        <f>A12269*FERT_BED_TOM+B12269*FERT_BED_CAR+C12269*FERT_BED_MES</f>
        <v>40920</v>
      </c>
      <c r="N12269" s="6">
        <f>IF(AND(D12269&lt;=TOTAL_BEDS,J12269&lt;=TEMP_WORKER_MAX*TEMP_WORKER_HRS),1,0)</f>
        <v>0</v>
      </c>
      <c r="O12269" s="2">
        <f>L12269-M12269-K12269-FIXED_COSTS</f>
        <v>-15299.16787492123</v>
      </c>
      <c r="P12269" s="2">
        <f>IF(N12269=1,O12269,"")</f>
      </c>
    </row>
    <row r="12270">
      <c r="A12270" s="6">
        <v>18</v>
      </c>
      <c r="B12270" s="6">
        <v>17</v>
      </c>
      <c r="C12270" s="6">
        <v>21</v>
      </c>
      <c r="D12270" s="6">
        <f>A12270+B12270+C12270</f>
        <v>56</v>
      </c>
      <c r="E12270" s="5">
        <f>IF(A12270=0,0,A12270*LABOR_HRS_WK_TOM*SEASON_WEEKS*(1+DIM_PCT_TOM)^A12270)</f>
        <v>9007.0660478574282</v>
      </c>
      <c r="F12270" s="5">
        <f>IF(B12270=0,0,B12270*LABOR_HRS_WK_CAR*SEASON_WEEKS*(1+DIM_PCT_CAR)^B12270)</f>
        <v>776.02531320030891</v>
      </c>
      <c r="G12270" s="5">
        <f>IF(C12270=0,0,C12270*LABOR_HRS_WK_MES*SEASON_WEEKS*(1+DIM_PCT_MES)^C12270)</f>
        <v>1226.6692487641699</v>
      </c>
      <c r="H12270" s="5">
        <f>E12270+F12270+G12270</f>
        <v>11009.760609821908</v>
      </c>
      <c r="I12270" s="5">
        <f>MIN(H12270,FARMER_HRS)</f>
        <v>720</v>
      </c>
      <c r="J12270" s="5">
        <f>MAX(0,H12270-FARMER_HRS)</f>
        <v>10289.760609821908</v>
      </c>
      <c r="K12270" s="2">
        <f>I12270*FARMER_RATE+J12270*TEMP_WORKER_RATE</f>
        <v>203641.67725385257</v>
      </c>
      <c r="L12270" s="2">
        <f>A12270*PRICE_TOM+B12270*PRICE_CAR+C12270*PRICE_MES</f>
        <v>250698</v>
      </c>
      <c r="M12270" s="2">
        <f>A12270*FERT_BED_TOM+B12270*FERT_BED_CAR+C12270*FERT_BED_MES</f>
        <v>41800</v>
      </c>
      <c r="N12270" s="6">
        <f>IF(AND(D12270&lt;=TOTAL_BEDS,J12270&lt;=TEMP_WORKER_MAX*TEMP_WORKER_HRS),1,0)</f>
        <v>0</v>
      </c>
      <c r="O12270" s="2">
        <f>L12270-M12270-K12270-FIXED_COSTS</f>
        <v>-14743.677253852569</v>
      </c>
      <c r="P12270" s="2">
        <f>IF(N12270=1,O12270,"")</f>
      </c>
    </row>
    <row r="12271">
      <c r="A12271" s="6">
        <v>18</v>
      </c>
      <c r="B12271" s="6">
        <v>17</v>
      </c>
      <c r="C12271" s="6">
        <v>22</v>
      </c>
      <c r="D12271" s="6">
        <f>A12271+B12271+C12271</f>
        <v>57</v>
      </c>
      <c r="E12271" s="5">
        <f>IF(A12271=0,0,A12271*LABOR_HRS_WK_TOM*SEASON_WEEKS*(1+DIM_PCT_TOM)^A12271)</f>
        <v>9007.0660478574282</v>
      </c>
      <c r="F12271" s="5">
        <f>IF(B12271=0,0,B12271*LABOR_HRS_WK_CAR*SEASON_WEEKS*(1+DIM_PCT_CAR)^B12271)</f>
        <v>776.02531320030891</v>
      </c>
      <c r="G12271" s="5">
        <f>IF(C12271=0,0,C12271*LABOR_HRS_WK_MES*SEASON_WEEKS*(1+DIM_PCT_MES)^C12271)</f>
        <v>1301.1455960105659</v>
      </c>
      <c r="H12271" s="5">
        <f>E12271+F12271+G12271</f>
        <v>11084.236957068304</v>
      </c>
      <c r="I12271" s="5">
        <f>MIN(H12271,FARMER_HRS)</f>
        <v>720</v>
      </c>
      <c r="J12271" s="5">
        <f>MAX(0,H12271-FARMER_HRS)</f>
        <v>10364.236957068304</v>
      </c>
      <c r="K12271" s="2">
        <f>I12271*FARMER_RATE+J12271*TEMP_WORKER_RATE</f>
        <v>204934.66939354694</v>
      </c>
      <c r="L12271" s="2">
        <f>A12271*PRICE_TOM+B12271*PRICE_CAR+C12271*PRICE_MES</f>
        <v>253398</v>
      </c>
      <c r="M12271" s="2">
        <f>A12271*FERT_BED_TOM+B12271*FERT_BED_CAR+C12271*FERT_BED_MES</f>
        <v>42680</v>
      </c>
      <c r="N12271" s="6">
        <f>IF(AND(D12271&lt;=TOTAL_BEDS,J12271&lt;=TEMP_WORKER_MAX*TEMP_WORKER_HRS),1,0)</f>
        <v>0</v>
      </c>
      <c r="O12271" s="2">
        <f>L12271-M12271-K12271-FIXED_COSTS</f>
        <v>-14216.669393546937</v>
      </c>
      <c r="P12271" s="2">
        <f>IF(N12271=1,O12271,"")</f>
      </c>
    </row>
    <row r="12272">
      <c r="A12272" s="6">
        <v>18</v>
      </c>
      <c r="B12272" s="6">
        <v>17</v>
      </c>
      <c r="C12272" s="6">
        <v>23</v>
      </c>
      <c r="D12272" s="6">
        <f>A12272+B12272+C12272</f>
        <v>58</v>
      </c>
      <c r="E12272" s="5">
        <f>IF(A12272=0,0,A12272*LABOR_HRS_WK_TOM*SEASON_WEEKS*(1+DIM_PCT_TOM)^A12272)</f>
        <v>9007.0660478574282</v>
      </c>
      <c r="F12272" s="5">
        <f>IF(B12272=0,0,B12272*LABOR_HRS_WK_CAR*SEASON_WEEKS*(1+DIM_PCT_CAR)^B12272)</f>
        <v>776.02531320030891</v>
      </c>
      <c r="G12272" s="5">
        <f>IF(C12272=0,0,C12272*LABOR_HRS_WK_MES*SEASON_WEEKS*(1+DIM_PCT_MES)^C12272)</f>
        <v>1377.2921848680023</v>
      </c>
      <c r="H12272" s="5">
        <f>E12272+F12272+G12272</f>
        <v>11160.383545925739</v>
      </c>
      <c r="I12272" s="5">
        <f>MIN(H12272,FARMER_HRS)</f>
        <v>720</v>
      </c>
      <c r="J12272" s="5">
        <f>MAX(0,H12272-FARMER_HRS)</f>
        <v>10440.383545925739</v>
      </c>
      <c r="K12272" s="2">
        <f>I12272*FARMER_RATE+J12272*TEMP_WORKER_RATE</f>
        <v>206256.65878343297</v>
      </c>
      <c r="L12272" s="2">
        <f>A12272*PRICE_TOM+B12272*PRICE_CAR+C12272*PRICE_MES</f>
        <v>256098</v>
      </c>
      <c r="M12272" s="2">
        <f>A12272*FERT_BED_TOM+B12272*FERT_BED_CAR+C12272*FERT_BED_MES</f>
        <v>43560</v>
      </c>
      <c r="N12272" s="6">
        <f>IF(AND(D12272&lt;=TOTAL_BEDS,J12272&lt;=TEMP_WORKER_MAX*TEMP_WORKER_HRS),1,0)</f>
        <v>0</v>
      </c>
      <c r="O12272" s="2">
        <f>L12272-M12272-K12272-FIXED_COSTS</f>
        <v>-13718.658783432969</v>
      </c>
      <c r="P12272" s="2">
        <f>IF(N12272=1,O12272,"")</f>
      </c>
    </row>
    <row r="12273">
      <c r="A12273" s="6">
        <v>18</v>
      </c>
      <c r="B12273" s="6">
        <v>17</v>
      </c>
      <c r="C12273" s="6">
        <v>24</v>
      </c>
      <c r="D12273" s="6">
        <f>A12273+B12273+C12273</f>
        <v>59</v>
      </c>
      <c r="E12273" s="5">
        <f>IF(A12273=0,0,A12273*LABOR_HRS_WK_TOM*SEASON_WEEKS*(1+DIM_PCT_TOM)^A12273)</f>
        <v>9007.0660478574282</v>
      </c>
      <c r="F12273" s="5">
        <f>IF(B12273=0,0,B12273*LABOR_HRS_WK_CAR*SEASON_WEEKS*(1+DIM_PCT_CAR)^B12273)</f>
        <v>776.02531320030891</v>
      </c>
      <c r="G12273" s="5">
        <f>IF(C12273=0,0,C12273*LABOR_HRS_WK_MES*SEASON_WEEKS*(1+DIM_PCT_MES)^C12273)</f>
        <v>1455.139134447498</v>
      </c>
      <c r="H12273" s="5">
        <f>E12273+F12273+G12273</f>
        <v>11238.230495505235</v>
      </c>
      <c r="I12273" s="5">
        <f>MIN(H12273,FARMER_HRS)</f>
        <v>720</v>
      </c>
      <c r="J12273" s="5">
        <f>MAX(0,H12273-FARMER_HRS)</f>
        <v>10518.230495505235</v>
      </c>
      <c r="K12273" s="2">
        <f>I12273*FARMER_RATE+J12273*TEMP_WORKER_RATE</f>
        <v>207608.16832474366</v>
      </c>
      <c r="L12273" s="2">
        <f>A12273*PRICE_TOM+B12273*PRICE_CAR+C12273*PRICE_MES</f>
        <v>258798</v>
      </c>
      <c r="M12273" s="2">
        <f>A12273*FERT_BED_TOM+B12273*FERT_BED_CAR+C12273*FERT_BED_MES</f>
        <v>44440</v>
      </c>
      <c r="N12273" s="6">
        <f>IF(AND(D12273&lt;=TOTAL_BEDS,J12273&lt;=TEMP_WORKER_MAX*TEMP_WORKER_HRS),1,0)</f>
        <v>0</v>
      </c>
      <c r="O12273" s="2">
        <f>L12273-M12273-K12273-FIXED_COSTS</f>
        <v>-13250.168324743659</v>
      </c>
      <c r="P12273" s="2">
        <f>IF(N12273=1,O12273,"")</f>
      </c>
    </row>
    <row r="12274">
      <c r="A12274" s="6">
        <v>18</v>
      </c>
      <c r="B12274" s="6">
        <v>17</v>
      </c>
      <c r="C12274" s="6">
        <v>25</v>
      </c>
      <c r="D12274" s="6">
        <f>A12274+B12274+C12274</f>
        <v>60</v>
      </c>
      <c r="E12274" s="5">
        <f>IF(A12274=0,0,A12274*LABOR_HRS_WK_TOM*SEASON_WEEKS*(1+DIM_PCT_TOM)^A12274)</f>
        <v>9007.0660478574282</v>
      </c>
      <c r="F12274" s="5">
        <f>IF(B12274=0,0,B12274*LABOR_HRS_WK_CAR*SEASON_WEEKS*(1+DIM_PCT_CAR)^B12274)</f>
        <v>776.02531320030891</v>
      </c>
      <c r="G12274" s="5">
        <f>IF(C12274=0,0,C12274*LABOR_HRS_WK_MES*SEASON_WEEKS*(1+DIM_PCT_MES)^C12274)</f>
        <v>1534.7170558625955</v>
      </c>
      <c r="H12274" s="5">
        <f>E12274+F12274+G12274</f>
        <v>11317.808416920332</v>
      </c>
      <c r="I12274" s="5">
        <f>MIN(H12274,FARMER_HRS)</f>
        <v>720</v>
      </c>
      <c r="J12274" s="5">
        <f>MAX(0,H12274-FARMER_HRS)</f>
        <v>10597.808416920332</v>
      </c>
      <c r="K12274" s="2">
        <f>I12274*FARMER_RATE+J12274*TEMP_WORKER_RATE</f>
        <v>208989.72946042242</v>
      </c>
      <c r="L12274" s="2">
        <f>A12274*PRICE_TOM+B12274*PRICE_CAR+C12274*PRICE_MES</f>
        <v>261498</v>
      </c>
      <c r="M12274" s="2">
        <f>A12274*FERT_BED_TOM+B12274*FERT_BED_CAR+C12274*FERT_BED_MES</f>
        <v>45320</v>
      </c>
      <c r="N12274" s="6">
        <f>IF(AND(D12274&lt;=TOTAL_BEDS,J12274&lt;=TEMP_WORKER_MAX*TEMP_WORKER_HRS),1,0)</f>
        <v>0</v>
      </c>
      <c r="O12274" s="2">
        <f>L12274-M12274-K12274-FIXED_COSTS</f>
        <v>-12811.729460422415</v>
      </c>
      <c r="P12274" s="2">
        <f>IF(N12274=1,O12274,"")</f>
      </c>
    </row>
    <row r="12275">
      <c r="A12275" s="6">
        <v>18</v>
      </c>
      <c r="B12275" s="6">
        <v>17</v>
      </c>
      <c r="C12275" s="6">
        <v>26</v>
      </c>
      <c r="D12275" s="6">
        <f>A12275+B12275+C12275</f>
        <v>61</v>
      </c>
      <c r="E12275" s="5">
        <f>IF(A12275=0,0,A12275*LABOR_HRS_WK_TOM*SEASON_WEEKS*(1+DIM_PCT_TOM)^A12275)</f>
        <v>9007.0660478574282</v>
      </c>
      <c r="F12275" s="5">
        <f>IF(B12275=0,0,B12275*LABOR_HRS_WK_CAR*SEASON_WEEKS*(1+DIM_PCT_CAR)^B12275)</f>
        <v>776.02531320030891</v>
      </c>
      <c r="G12275" s="5">
        <f>IF(C12275=0,0,C12275*LABOR_HRS_WK_MES*SEASON_WEEKS*(1+DIM_PCT_MES)^C12275)</f>
        <v>1616.0570598233128</v>
      </c>
      <c r="H12275" s="5">
        <f>E12275+F12275+G12275</f>
        <v>11399.148420881051</v>
      </c>
      <c r="I12275" s="5">
        <f>MIN(H12275,FARMER_HRS)</f>
        <v>720</v>
      </c>
      <c r="J12275" s="5">
        <f>MAX(0,H12275-FARMER_HRS)</f>
        <v>10679.148420881051</v>
      </c>
      <c r="K12275" s="2">
        <f>I12275*FARMER_RATE+J12275*TEMP_WORKER_RATE</f>
        <v>210401.88230696268</v>
      </c>
      <c r="L12275" s="2">
        <f>A12275*PRICE_TOM+B12275*PRICE_CAR+C12275*PRICE_MES</f>
        <v>264198</v>
      </c>
      <c r="M12275" s="2">
        <f>A12275*FERT_BED_TOM+B12275*FERT_BED_CAR+C12275*FERT_BED_MES</f>
        <v>46200</v>
      </c>
      <c r="N12275" s="6">
        <f>IF(AND(D12275&lt;=TOTAL_BEDS,J12275&lt;=TEMP_WORKER_MAX*TEMP_WORKER_HRS),1,0)</f>
        <v>0</v>
      </c>
      <c r="O12275" s="2">
        <f>L12275-M12275-K12275-FIXED_COSTS</f>
        <v>-12403.882306962681</v>
      </c>
      <c r="P12275" s="2">
        <f>IF(N12275=1,O12275,"")</f>
      </c>
    </row>
    <row r="12276">
      <c r="A12276" s="6">
        <v>18</v>
      </c>
      <c r="B12276" s="6">
        <v>17</v>
      </c>
      <c r="C12276" s="6">
        <v>27</v>
      </c>
      <c r="D12276" s="6">
        <f>A12276+B12276+C12276</f>
        <v>62</v>
      </c>
      <c r="E12276" s="5">
        <f>IF(A12276=0,0,A12276*LABOR_HRS_WK_TOM*SEASON_WEEKS*(1+DIM_PCT_TOM)^A12276)</f>
        <v>9007.0660478574282</v>
      </c>
      <c r="F12276" s="5">
        <f>IF(B12276=0,0,B12276*LABOR_HRS_WK_CAR*SEASON_WEEKS*(1+DIM_PCT_CAR)^B12276)</f>
        <v>776.02531320030891</v>
      </c>
      <c r="G12276" s="5">
        <f>IF(C12276=0,0,C12276*LABOR_HRS_WK_MES*SEASON_WEEKS*(1+DIM_PCT_MES)^C12276)</f>
        <v>1699.19076434307</v>
      </c>
      <c r="H12276" s="5">
        <f>E12276+F12276+G12276</f>
        <v>11482.282125400807</v>
      </c>
      <c r="I12276" s="5">
        <f>MIN(H12276,FARMER_HRS)</f>
        <v>720</v>
      </c>
      <c r="J12276" s="5">
        <f>MAX(0,H12276-FARMER_HRS)</f>
        <v>10762.282125400807</v>
      </c>
      <c r="K12276" s="2">
        <f>I12276*FARMER_RATE+J12276*TEMP_WORKER_RATE</f>
        <v>211845.17578820843</v>
      </c>
      <c r="L12276" s="2">
        <f>A12276*PRICE_TOM+B12276*PRICE_CAR+C12276*PRICE_MES</f>
        <v>266898</v>
      </c>
      <c r="M12276" s="2">
        <f>A12276*FERT_BED_TOM+B12276*FERT_BED_CAR+C12276*FERT_BED_MES</f>
        <v>47080</v>
      </c>
      <c r="N12276" s="6">
        <f>IF(AND(D12276&lt;=TOTAL_BEDS,J12276&lt;=TEMP_WORKER_MAX*TEMP_WORKER_HRS),1,0)</f>
        <v>0</v>
      </c>
      <c r="O12276" s="2">
        <f>L12276-M12276-K12276-FIXED_COSTS</f>
        <v>-12027.175788208435</v>
      </c>
      <c r="P12276" s="2">
        <f>IF(N12276=1,O12276,"")</f>
      </c>
    </row>
    <row r="12277">
      <c r="A12277" s="6">
        <v>18</v>
      </c>
      <c r="B12277" s="6">
        <v>17</v>
      </c>
      <c r="C12277" s="6">
        <v>28</v>
      </c>
      <c r="D12277" s="6">
        <f>A12277+B12277+C12277</f>
        <v>63</v>
      </c>
      <c r="E12277" s="5">
        <f>IF(A12277=0,0,A12277*LABOR_HRS_WK_TOM*SEASON_WEEKS*(1+DIM_PCT_TOM)^A12277)</f>
        <v>9007.0660478574282</v>
      </c>
      <c r="F12277" s="5">
        <f>IF(B12277=0,0,B12277*LABOR_HRS_WK_CAR*SEASON_WEEKS*(1+DIM_PCT_CAR)^B12277)</f>
        <v>776.02531320030891</v>
      </c>
      <c r="G12277" s="5">
        <f>IF(C12277=0,0,C12277*LABOR_HRS_WK_MES*SEASON_WEEKS*(1+DIM_PCT_MES)^C12277)</f>
        <v>1784.1503025602233</v>
      </c>
      <c r="H12277" s="5">
        <f>E12277+F12277+G12277</f>
        <v>11567.241663617961</v>
      </c>
      <c r="I12277" s="5">
        <f>MIN(H12277,FARMER_HRS)</f>
        <v>720</v>
      </c>
      <c r="J12277" s="5">
        <f>MAX(0,H12277-FARMER_HRS)</f>
        <v>10847.241663617961</v>
      </c>
      <c r="K12277" s="2">
        <f>I12277*FARMER_RATE+J12277*TEMP_WORKER_RATE</f>
        <v>213320.16777114515</v>
      </c>
      <c r="L12277" s="2">
        <f>A12277*PRICE_TOM+B12277*PRICE_CAR+C12277*PRICE_MES</f>
        <v>269598</v>
      </c>
      <c r="M12277" s="2">
        <f>A12277*FERT_BED_TOM+B12277*FERT_BED_CAR+C12277*FERT_BED_MES</f>
        <v>47960</v>
      </c>
      <c r="N12277" s="6">
        <f>IF(AND(D12277&lt;=TOTAL_BEDS,J12277&lt;=TEMP_WORKER_MAX*TEMP_WORKER_HRS),1,0)</f>
        <v>0</v>
      </c>
      <c r="O12277" s="2">
        <f>L12277-M12277-K12277-FIXED_COSTS</f>
        <v>-11682.167771145148</v>
      </c>
      <c r="P12277" s="2">
        <f>IF(N12277=1,O12277,"")</f>
      </c>
    </row>
    <row r="12278">
      <c r="A12278" s="6">
        <v>18</v>
      </c>
      <c r="B12278" s="6">
        <v>17</v>
      </c>
      <c r="C12278" s="6">
        <v>29</v>
      </c>
      <c r="D12278" s="6">
        <f>A12278+B12278+C12278</f>
        <v>64</v>
      </c>
      <c r="E12278" s="5">
        <f>IF(A12278=0,0,A12278*LABOR_HRS_WK_TOM*SEASON_WEEKS*(1+DIM_PCT_TOM)^A12278)</f>
        <v>9007.0660478574282</v>
      </c>
      <c r="F12278" s="5">
        <f>IF(B12278=0,0,B12278*LABOR_HRS_WK_CAR*SEASON_WEEKS*(1+DIM_PCT_CAR)^B12278)</f>
        <v>776.02531320030891</v>
      </c>
      <c r="G12278" s="5">
        <f>IF(C12278=0,0,C12278*LABOR_HRS_WK_MES*SEASON_WEEKS*(1+DIM_PCT_MES)^C12278)</f>
        <v>1870.9683306758766</v>
      </c>
      <c r="H12278" s="5">
        <f>E12278+F12278+G12278</f>
        <v>11654.059691733613</v>
      </c>
      <c r="I12278" s="5">
        <f>MIN(H12278,FARMER_HRS)</f>
        <v>720</v>
      </c>
      <c r="J12278" s="5">
        <f>MAX(0,H12278-FARMER_HRS)</f>
        <v>10934.059691733613</v>
      </c>
      <c r="K12278" s="2">
        <f>I12278*FARMER_RATE+J12278*TEMP_WORKER_RATE</f>
        <v>214827.42520370855</v>
      </c>
      <c r="L12278" s="2">
        <f>A12278*PRICE_TOM+B12278*PRICE_CAR+C12278*PRICE_MES</f>
        <v>272298</v>
      </c>
      <c r="M12278" s="2">
        <f>A12278*FERT_BED_TOM+B12278*FERT_BED_CAR+C12278*FERT_BED_MES</f>
        <v>48840</v>
      </c>
      <c r="N12278" s="6">
        <f>IF(AND(D12278&lt;=TOTAL_BEDS,J12278&lt;=TEMP_WORKER_MAX*TEMP_WORKER_HRS),1,0)</f>
        <v>0</v>
      </c>
      <c r="O12278" s="2">
        <f>L12278-M12278-K12278-FIXED_COSTS</f>
        <v>-11369.425203708553</v>
      </c>
      <c r="P12278" s="2">
        <f>IF(N12278=1,O12278,"")</f>
      </c>
    </row>
    <row r="12279">
      <c r="A12279" s="6">
        <v>18</v>
      </c>
      <c r="B12279" s="6">
        <v>17</v>
      </c>
      <c r="C12279" s="6">
        <v>30</v>
      </c>
      <c r="D12279" s="6">
        <f>A12279+B12279+C12279</f>
        <v>65</v>
      </c>
      <c r="E12279" s="5">
        <f>IF(A12279=0,0,A12279*LABOR_HRS_WK_TOM*SEASON_WEEKS*(1+DIM_PCT_TOM)^A12279)</f>
        <v>9007.0660478574282</v>
      </c>
      <c r="F12279" s="5">
        <f>IF(B12279=0,0,B12279*LABOR_HRS_WK_CAR*SEASON_WEEKS*(1+DIM_PCT_CAR)^B12279)</f>
        <v>776.02531320030891</v>
      </c>
      <c r="G12279" s="5">
        <f>IF(C12279=0,0,C12279*LABOR_HRS_WK_MES*SEASON_WEEKS*(1+DIM_PCT_MES)^C12279)</f>
        <v>1959.6780360096466</v>
      </c>
      <c r="H12279" s="5">
        <f>E12279+F12279+G12279</f>
        <v>11742.769397067384</v>
      </c>
      <c r="I12279" s="5">
        <f>MIN(H12279,FARMER_HRS)</f>
        <v>720</v>
      </c>
      <c r="J12279" s="5">
        <f>MAX(0,H12279-FARMER_HRS)</f>
        <v>11022.769397067384</v>
      </c>
      <c r="K12279" s="2">
        <f>I12279*FARMER_RATE+J12279*TEMP_WORKER_RATE</f>
        <v>216367.52425464208</v>
      </c>
      <c r="L12279" s="2">
        <f>A12279*PRICE_TOM+B12279*PRICE_CAR+C12279*PRICE_MES</f>
        <v>274998</v>
      </c>
      <c r="M12279" s="2">
        <f>A12279*FERT_BED_TOM+B12279*FERT_BED_CAR+C12279*FERT_BED_MES</f>
        <v>49720</v>
      </c>
      <c r="N12279" s="6">
        <f>IF(AND(D12279&lt;=TOTAL_BEDS,J12279&lt;=TEMP_WORKER_MAX*TEMP_WORKER_HRS),1,0)</f>
        <v>0</v>
      </c>
      <c r="O12279" s="2">
        <f>L12279-M12279-K12279-FIXED_COSTS</f>
        <v>-11089.524254642078</v>
      </c>
      <c r="P12279" s="2">
        <f>IF(N12279=1,O12279,"")</f>
      </c>
    </row>
    <row r="12280">
      <c r="A12280" s="6">
        <v>18</v>
      </c>
      <c r="B12280" s="6">
        <v>18</v>
      </c>
      <c r="C12280" s="6">
        <v>0</v>
      </c>
      <c r="D12280" s="6">
        <f>A12280+B12280+C12280</f>
        <v>36</v>
      </c>
      <c r="E12280" s="5">
        <f>IF(A12280=0,0,A12280*LABOR_HRS_WK_TOM*SEASON_WEEKS*(1+DIM_PCT_TOM)^A12280)</f>
        <v>9007.0660478574282</v>
      </c>
      <c r="F12280" s="5">
        <f>IF(B12280=0,0,B12280*LABOR_HRS_WK_CAR*SEASON_WEEKS*(1+DIM_PCT_CAR)^B12280)</f>
        <v>842.21570756151152</v>
      </c>
      <c r="G12280" s="5">
        <f>IF(C12280=0,0,C12280*LABOR_HRS_WK_MES*SEASON_WEEKS*(1+DIM_PCT_MES)^C12280)</f>
        <v>0</v>
      </c>
      <c r="H12280" s="5">
        <f>E12280+F12280+G12280</f>
        <v>9849.28175541894</v>
      </c>
      <c r="I12280" s="5">
        <f>MIN(H12280,FARMER_HRS)</f>
        <v>720</v>
      </c>
      <c r="J12280" s="5">
        <f>MAX(0,H12280-FARMER_HRS)</f>
        <v>9129.28175541894</v>
      </c>
      <c r="K12280" s="2">
        <f>I12280*FARMER_RATE+J12280*TEMP_WORKER_RATE</f>
        <v>183494.47492046771</v>
      </c>
      <c r="L12280" s="2">
        <f>A12280*PRICE_TOM+B12280*PRICE_CAR+C12280*PRICE_MES</f>
        <v>196092</v>
      </c>
      <c r="M12280" s="2">
        <f>A12280*FERT_BED_TOM+B12280*FERT_BED_CAR+C12280*FERT_BED_MES</f>
        <v>23760</v>
      </c>
      <c r="N12280" s="6">
        <f>IF(AND(D12280&lt;=TOTAL_BEDS,J12280&lt;=TEMP_WORKER_MAX*TEMP_WORKER_HRS),1,0)</f>
        <v>0</v>
      </c>
      <c r="O12280" s="2">
        <f>L12280-M12280-K12280-FIXED_COSTS</f>
        <v>-31162.474920467706</v>
      </c>
      <c r="P12280" s="2">
        <f>IF(N12280=1,O12280,"")</f>
      </c>
    </row>
    <row r="12281">
      <c r="A12281" s="6">
        <v>18</v>
      </c>
      <c r="B12281" s="6">
        <v>18</v>
      </c>
      <c r="C12281" s="6">
        <v>1</v>
      </c>
      <c r="D12281" s="6">
        <f>A12281+B12281+C12281</f>
        <v>37</v>
      </c>
      <c r="E12281" s="5">
        <f>IF(A12281=0,0,A12281*LABOR_HRS_WK_TOM*SEASON_WEEKS*(1+DIM_PCT_TOM)^A12281)</f>
        <v>9007.0660478574282</v>
      </c>
      <c r="F12281" s="5">
        <f>IF(B12281=0,0,B12281*LABOR_HRS_WK_CAR*SEASON_WEEKS*(1+DIM_PCT_CAR)^B12281)</f>
        <v>842.21570756151152</v>
      </c>
      <c r="G12281" s="5">
        <f>IF(C12281=0,0,C12281*LABOR_HRS_WK_MES*SEASON_WEEKS*(1+DIM_PCT_MES)^C12281)</f>
        <v>45.5625</v>
      </c>
      <c r="H12281" s="5">
        <f>E12281+F12281+G12281</f>
        <v>9894.84425541894</v>
      </c>
      <c r="I12281" s="5">
        <f>MIN(H12281,FARMER_HRS)</f>
        <v>720</v>
      </c>
      <c r="J12281" s="5">
        <f>MAX(0,H12281-FARMER_HRS)</f>
        <v>9174.84425541894</v>
      </c>
      <c r="K12281" s="2">
        <f>I12281*FARMER_RATE+J12281*TEMP_WORKER_RATE</f>
        <v>184285.49054546771</v>
      </c>
      <c r="L12281" s="2">
        <f>A12281*PRICE_TOM+B12281*PRICE_CAR+C12281*PRICE_MES</f>
        <v>198792</v>
      </c>
      <c r="M12281" s="2">
        <f>A12281*FERT_BED_TOM+B12281*FERT_BED_CAR+C12281*FERT_BED_MES</f>
        <v>24640</v>
      </c>
      <c r="N12281" s="6">
        <f>IF(AND(D12281&lt;=TOTAL_BEDS,J12281&lt;=TEMP_WORKER_MAX*TEMP_WORKER_HRS),1,0)</f>
        <v>0</v>
      </c>
      <c r="O12281" s="2">
        <f>L12281-M12281-K12281-FIXED_COSTS</f>
        <v>-30133.490545467706</v>
      </c>
      <c r="P12281" s="2">
        <f>IF(N12281=1,O12281,"")</f>
      </c>
    </row>
    <row r="12282">
      <c r="A12282" s="6">
        <v>18</v>
      </c>
      <c r="B12282" s="6">
        <v>18</v>
      </c>
      <c r="C12282" s="6">
        <v>2</v>
      </c>
      <c r="D12282" s="6">
        <f>A12282+B12282+C12282</f>
        <v>38</v>
      </c>
      <c r="E12282" s="5">
        <f>IF(A12282=0,0,A12282*LABOR_HRS_WK_TOM*SEASON_WEEKS*(1+DIM_PCT_TOM)^A12282)</f>
        <v>9007.0660478574282</v>
      </c>
      <c r="F12282" s="5">
        <f>IF(B12282=0,0,B12282*LABOR_HRS_WK_CAR*SEASON_WEEKS*(1+DIM_PCT_CAR)^B12282)</f>
        <v>842.21570756151152</v>
      </c>
      <c r="G12282" s="5">
        <f>IF(C12282=0,0,C12282*LABOR_HRS_WK_MES*SEASON_WEEKS*(1+DIM_PCT_MES)^C12282)</f>
        <v>92.2640625</v>
      </c>
      <c r="H12282" s="5">
        <f>E12282+F12282+G12282</f>
        <v>9941.54581791894</v>
      </c>
      <c r="I12282" s="5">
        <f>MIN(H12282,FARMER_HRS)</f>
        <v>720</v>
      </c>
      <c r="J12282" s="5">
        <f>MAX(0,H12282-FARMER_HRS)</f>
        <v>9221.54581791894</v>
      </c>
      <c r="K12282" s="2">
        <f>I12282*FARMER_RATE+J12282*TEMP_WORKER_RATE</f>
        <v>185096.28156109271</v>
      </c>
      <c r="L12282" s="2">
        <f>A12282*PRICE_TOM+B12282*PRICE_CAR+C12282*PRICE_MES</f>
        <v>201492</v>
      </c>
      <c r="M12282" s="2">
        <f>A12282*FERT_BED_TOM+B12282*FERT_BED_CAR+C12282*FERT_BED_MES</f>
        <v>25520</v>
      </c>
      <c r="N12282" s="6">
        <f>IF(AND(D12282&lt;=TOTAL_BEDS,J12282&lt;=TEMP_WORKER_MAX*TEMP_WORKER_HRS),1,0)</f>
        <v>0</v>
      </c>
      <c r="O12282" s="2">
        <f>L12282-M12282-K12282-FIXED_COSTS</f>
        <v>-29124.281561092706</v>
      </c>
      <c r="P12282" s="2">
        <f>IF(N12282=1,O12282,"")</f>
      </c>
    </row>
    <row r="12283">
      <c r="A12283" s="6">
        <v>18</v>
      </c>
      <c r="B12283" s="6">
        <v>18</v>
      </c>
      <c r="C12283" s="6">
        <v>3</v>
      </c>
      <c r="D12283" s="6">
        <f>A12283+B12283+C12283</f>
        <v>39</v>
      </c>
      <c r="E12283" s="5">
        <f>IF(A12283=0,0,A12283*LABOR_HRS_WK_TOM*SEASON_WEEKS*(1+DIM_PCT_TOM)^A12283)</f>
        <v>9007.0660478574282</v>
      </c>
      <c r="F12283" s="5">
        <f>IF(B12283=0,0,B12283*LABOR_HRS_WK_CAR*SEASON_WEEKS*(1+DIM_PCT_CAR)^B12283)</f>
        <v>842.21570756151152</v>
      </c>
      <c r="G12283" s="5">
        <f>IF(C12283=0,0,C12283*LABOR_HRS_WK_MES*SEASON_WEEKS*(1+DIM_PCT_MES)^C12283)</f>
        <v>140.12604492187498</v>
      </c>
      <c r="H12283" s="5">
        <f>E12283+F12283+G12283</f>
        <v>9989.4078003408158</v>
      </c>
      <c r="I12283" s="5">
        <f>MIN(H12283,FARMER_HRS)</f>
        <v>720</v>
      </c>
      <c r="J12283" s="5">
        <f>MAX(0,H12283-FARMER_HRS)</f>
        <v>9269.4078003408158</v>
      </c>
      <c r="K12283" s="2">
        <f>I12283*FARMER_RATE+J12283*TEMP_WORKER_RATE</f>
        <v>185927.21875591693</v>
      </c>
      <c r="L12283" s="2">
        <f>A12283*PRICE_TOM+B12283*PRICE_CAR+C12283*PRICE_MES</f>
        <v>204192</v>
      </c>
      <c r="M12283" s="2">
        <f>A12283*FERT_BED_TOM+B12283*FERT_BED_CAR+C12283*FERT_BED_MES</f>
        <v>26400</v>
      </c>
      <c r="N12283" s="6">
        <f>IF(AND(D12283&lt;=TOTAL_BEDS,J12283&lt;=TEMP_WORKER_MAX*TEMP_WORKER_HRS),1,0)</f>
        <v>0</v>
      </c>
      <c r="O12283" s="2">
        <f>L12283-M12283-K12283-FIXED_COSTS</f>
        <v>-28135.218755916925</v>
      </c>
      <c r="P12283" s="2">
        <f>IF(N12283=1,O12283,"")</f>
      </c>
    </row>
    <row r="12284">
      <c r="A12284" s="6">
        <v>18</v>
      </c>
      <c r="B12284" s="6">
        <v>18</v>
      </c>
      <c r="C12284" s="6">
        <v>4</v>
      </c>
      <c r="D12284" s="6">
        <f>A12284+B12284+C12284</f>
        <v>40</v>
      </c>
      <c r="E12284" s="5">
        <f>IF(A12284=0,0,A12284*LABOR_HRS_WK_TOM*SEASON_WEEKS*(1+DIM_PCT_TOM)^A12284)</f>
        <v>9007.0660478574282</v>
      </c>
      <c r="F12284" s="5">
        <f>IF(B12284=0,0,B12284*LABOR_HRS_WK_CAR*SEASON_WEEKS*(1+DIM_PCT_CAR)^B12284)</f>
        <v>842.21570756151152</v>
      </c>
      <c r="G12284" s="5">
        <f>IF(C12284=0,0,C12284*LABOR_HRS_WK_MES*SEASON_WEEKS*(1+DIM_PCT_MES)^C12284)</f>
        <v>189.17016064453119</v>
      </c>
      <c r="H12284" s="5">
        <f>E12284+F12284+G12284</f>
        <v>10038.451916063472</v>
      </c>
      <c r="I12284" s="5">
        <f>MIN(H12284,FARMER_HRS)</f>
        <v>720</v>
      </c>
      <c r="J12284" s="5">
        <f>MAX(0,H12284-FARMER_HRS)</f>
        <v>9318.4519160634718</v>
      </c>
      <c r="K12284" s="2">
        <f>I12284*FARMER_RATE+J12284*TEMP_WORKER_RATE</f>
        <v>186778.67909832415</v>
      </c>
      <c r="L12284" s="2">
        <f>A12284*PRICE_TOM+B12284*PRICE_CAR+C12284*PRICE_MES</f>
        <v>206892</v>
      </c>
      <c r="M12284" s="2">
        <f>A12284*FERT_BED_TOM+B12284*FERT_BED_CAR+C12284*FERT_BED_MES</f>
        <v>27280</v>
      </c>
      <c r="N12284" s="6">
        <f>IF(AND(D12284&lt;=TOTAL_BEDS,J12284&lt;=TEMP_WORKER_MAX*TEMP_WORKER_HRS),1,0)</f>
        <v>0</v>
      </c>
      <c r="O12284" s="2">
        <f>L12284-M12284-K12284-FIXED_COSTS</f>
        <v>-27166.679098324152</v>
      </c>
      <c r="P12284" s="2">
        <f>IF(N12284=1,O12284,"")</f>
      </c>
    </row>
    <row r="12285">
      <c r="A12285" s="6">
        <v>18</v>
      </c>
      <c r="B12285" s="6">
        <v>18</v>
      </c>
      <c r="C12285" s="6">
        <v>5</v>
      </c>
      <c r="D12285" s="6">
        <f>A12285+B12285+C12285</f>
        <v>41</v>
      </c>
      <c r="E12285" s="5">
        <f>IF(A12285=0,0,A12285*LABOR_HRS_WK_TOM*SEASON_WEEKS*(1+DIM_PCT_TOM)^A12285)</f>
        <v>9007.0660478574282</v>
      </c>
      <c r="F12285" s="5">
        <f>IF(B12285=0,0,B12285*LABOR_HRS_WK_CAR*SEASON_WEEKS*(1+DIM_PCT_CAR)^B12285)</f>
        <v>842.21570756151152</v>
      </c>
      <c r="G12285" s="5">
        <f>IF(C12285=0,0,C12285*LABOR_HRS_WK_MES*SEASON_WEEKS*(1+DIM_PCT_MES)^C12285)</f>
        <v>239.41848456573481</v>
      </c>
      <c r="H12285" s="5">
        <f>E12285+F12285+G12285</f>
        <v>10088.700239984675</v>
      </c>
      <c r="I12285" s="5">
        <f>MIN(H12285,FARMER_HRS)</f>
        <v>720</v>
      </c>
      <c r="J12285" s="5">
        <f>MAX(0,H12285-FARMER_HRS)</f>
        <v>9368.7002399846751</v>
      </c>
      <c r="K12285" s="2">
        <f>I12285*FARMER_RATE+J12285*TEMP_WORKER_RATE</f>
        <v>187651.04583306727</v>
      </c>
      <c r="L12285" s="2">
        <f>A12285*PRICE_TOM+B12285*PRICE_CAR+C12285*PRICE_MES</f>
        <v>209592</v>
      </c>
      <c r="M12285" s="2">
        <f>A12285*FERT_BED_TOM+B12285*FERT_BED_CAR+C12285*FERT_BED_MES</f>
        <v>28160</v>
      </c>
      <c r="N12285" s="6">
        <f>IF(AND(D12285&lt;=TOTAL_BEDS,J12285&lt;=TEMP_WORKER_MAX*TEMP_WORKER_HRS),1,0)</f>
        <v>0</v>
      </c>
      <c r="O12285" s="2">
        <f>L12285-M12285-K12285-FIXED_COSTS</f>
        <v>-26219.04583306727</v>
      </c>
      <c r="P12285" s="2">
        <f>IF(N12285=1,O12285,"")</f>
      </c>
    </row>
    <row r="12286">
      <c r="A12286" s="6">
        <v>18</v>
      </c>
      <c r="B12286" s="6">
        <v>18</v>
      </c>
      <c r="C12286" s="6">
        <v>6</v>
      </c>
      <c r="D12286" s="6">
        <f>A12286+B12286+C12286</f>
        <v>42</v>
      </c>
      <c r="E12286" s="5">
        <f>IF(A12286=0,0,A12286*LABOR_HRS_WK_TOM*SEASON_WEEKS*(1+DIM_PCT_TOM)^A12286)</f>
        <v>9007.0660478574282</v>
      </c>
      <c r="F12286" s="5">
        <f>IF(B12286=0,0,B12286*LABOR_HRS_WK_CAR*SEASON_WEEKS*(1+DIM_PCT_CAR)^B12286)</f>
        <v>842.21570756151152</v>
      </c>
      <c r="G12286" s="5">
        <f>IF(C12286=0,0,C12286*LABOR_HRS_WK_MES*SEASON_WEEKS*(1+DIM_PCT_MES)^C12286)</f>
        <v>290.89345874736773</v>
      </c>
      <c r="H12286" s="5">
        <f>E12286+F12286+G12286</f>
        <v>10140.175214166309</v>
      </c>
      <c r="I12286" s="5">
        <f>MIN(H12286,FARMER_HRS)</f>
        <v>720</v>
      </c>
      <c r="J12286" s="5">
        <f>MAX(0,H12286-FARMER_HRS)</f>
        <v>9420.17521416631</v>
      </c>
      <c r="K12286" s="2">
        <f>I12286*FARMER_RATE+J12286*TEMP_WORKER_RATE</f>
        <v>188544.70857927619</v>
      </c>
      <c r="L12286" s="2">
        <f>A12286*PRICE_TOM+B12286*PRICE_CAR+C12286*PRICE_MES</f>
        <v>212292</v>
      </c>
      <c r="M12286" s="2">
        <f>A12286*FERT_BED_TOM+B12286*FERT_BED_CAR+C12286*FERT_BED_MES</f>
        <v>29040</v>
      </c>
      <c r="N12286" s="6">
        <f>IF(AND(D12286&lt;=TOTAL_BEDS,J12286&lt;=TEMP_WORKER_MAX*TEMP_WORKER_HRS),1,0)</f>
        <v>0</v>
      </c>
      <c r="O12286" s="2">
        <f>L12286-M12286-K12286-FIXED_COSTS</f>
        <v>-25292.708579276194</v>
      </c>
      <c r="P12286" s="2">
        <f>IF(N12286=1,O12286,"")</f>
      </c>
    </row>
    <row r="12287">
      <c r="A12287" s="6">
        <v>18</v>
      </c>
      <c r="B12287" s="6">
        <v>18</v>
      </c>
      <c r="C12287" s="6">
        <v>7</v>
      </c>
      <c r="D12287" s="6">
        <f>A12287+B12287+C12287</f>
        <v>43</v>
      </c>
      <c r="E12287" s="5">
        <f>IF(A12287=0,0,A12287*LABOR_HRS_WK_TOM*SEASON_WEEKS*(1+DIM_PCT_TOM)^A12287)</f>
        <v>9007.0660478574282</v>
      </c>
      <c r="F12287" s="5">
        <f>IF(B12287=0,0,B12287*LABOR_HRS_WK_CAR*SEASON_WEEKS*(1+DIM_PCT_CAR)^B12287)</f>
        <v>842.21570756151152</v>
      </c>
      <c r="G12287" s="5">
        <f>IF(C12287=0,0,C12287*LABOR_HRS_WK_MES*SEASON_WEEKS*(1+DIM_PCT_MES)^C12287)</f>
        <v>343.61789814532818</v>
      </c>
      <c r="H12287" s="5">
        <f>E12287+F12287+G12287</f>
        <v>10192.899653564269</v>
      </c>
      <c r="I12287" s="5">
        <f>MIN(H12287,FARMER_HRS)</f>
        <v>720</v>
      </c>
      <c r="J12287" s="5">
        <f>MAX(0,H12287-FARMER_HRS)</f>
        <v>9472.89965356427</v>
      </c>
      <c r="K12287" s="2">
        <f>I12287*FARMER_RATE+J12287*TEMP_WORKER_RATE</f>
        <v>189460.06342993522</v>
      </c>
      <c r="L12287" s="2">
        <f>A12287*PRICE_TOM+B12287*PRICE_CAR+C12287*PRICE_MES</f>
        <v>214992</v>
      </c>
      <c r="M12287" s="2">
        <f>A12287*FERT_BED_TOM+B12287*FERT_BED_CAR+C12287*FERT_BED_MES</f>
        <v>29920</v>
      </c>
      <c r="N12287" s="6">
        <f>IF(AND(D12287&lt;=TOTAL_BEDS,J12287&lt;=TEMP_WORKER_MAX*TEMP_WORKER_HRS),1,0)</f>
        <v>0</v>
      </c>
      <c r="O12287" s="2">
        <f>L12287-M12287-K12287-FIXED_COSTS</f>
        <v>-24388.063429935224</v>
      </c>
      <c r="P12287" s="2">
        <f>IF(N12287=1,O12287,"")</f>
      </c>
    </row>
    <row r="12288">
      <c r="A12288" s="6">
        <v>18</v>
      </c>
      <c r="B12288" s="6">
        <v>18</v>
      </c>
      <c r="C12288" s="6">
        <v>8</v>
      </c>
      <c r="D12288" s="6">
        <f>A12288+B12288+C12288</f>
        <v>44</v>
      </c>
      <c r="E12288" s="5">
        <f>IF(A12288=0,0,A12288*LABOR_HRS_WK_TOM*SEASON_WEEKS*(1+DIM_PCT_TOM)^A12288)</f>
        <v>9007.0660478574282</v>
      </c>
      <c r="F12288" s="5">
        <f>IF(B12288=0,0,B12288*LABOR_HRS_WK_CAR*SEASON_WEEKS*(1+DIM_PCT_CAR)^B12288)</f>
        <v>842.21570756151152</v>
      </c>
      <c r="G12288" s="5">
        <f>IF(C12288=0,0,C12288*LABOR_HRS_WK_MES*SEASON_WEEKS*(1+DIM_PCT_MES)^C12288)</f>
        <v>397.61499642530833</v>
      </c>
      <c r="H12288" s="5">
        <f>E12288+F12288+G12288</f>
        <v>10246.89675184425</v>
      </c>
      <c r="I12288" s="5">
        <f>MIN(H12288,FARMER_HRS)</f>
        <v>720</v>
      </c>
      <c r="J12288" s="5">
        <f>MAX(0,H12288-FARMER_HRS)</f>
        <v>9526.89675184425</v>
      </c>
      <c r="K12288" s="2">
        <f>I12288*FARMER_RATE+J12288*TEMP_WORKER_RATE</f>
        <v>190397.51305285154</v>
      </c>
      <c r="L12288" s="2">
        <f>A12288*PRICE_TOM+B12288*PRICE_CAR+C12288*PRICE_MES</f>
        <v>217692</v>
      </c>
      <c r="M12288" s="2">
        <f>A12288*FERT_BED_TOM+B12288*FERT_BED_CAR+C12288*FERT_BED_MES</f>
        <v>30800</v>
      </c>
      <c r="N12288" s="6">
        <f>IF(AND(D12288&lt;=TOTAL_BEDS,J12288&lt;=TEMP_WORKER_MAX*TEMP_WORKER_HRS),1,0)</f>
        <v>0</v>
      </c>
      <c r="O12288" s="2">
        <f>L12288-M12288-K12288-FIXED_COSTS</f>
        <v>-23505.513052851544</v>
      </c>
      <c r="P12288" s="2">
        <f>IF(N12288=1,O12288,"")</f>
      </c>
    </row>
    <row r="12289">
      <c r="A12289" s="6">
        <v>18</v>
      </c>
      <c r="B12289" s="6">
        <v>18</v>
      </c>
      <c r="C12289" s="6">
        <v>9</v>
      </c>
      <c r="D12289" s="6">
        <f>A12289+B12289+C12289</f>
        <v>45</v>
      </c>
      <c r="E12289" s="5">
        <f>IF(A12289=0,0,A12289*LABOR_HRS_WK_TOM*SEASON_WEEKS*(1+DIM_PCT_TOM)^A12289)</f>
        <v>9007.0660478574282</v>
      </c>
      <c r="F12289" s="5">
        <f>IF(B12289=0,0,B12289*LABOR_HRS_WK_CAR*SEASON_WEEKS*(1+DIM_PCT_CAR)^B12289)</f>
        <v>842.21570756151152</v>
      </c>
      <c r="G12289" s="5">
        <f>IF(C12289=0,0,C12289*LABOR_HRS_WK_MES*SEASON_WEEKS*(1+DIM_PCT_MES)^C12289)</f>
        <v>452.90833186570273</v>
      </c>
      <c r="H12289" s="5">
        <f>E12289+F12289+G12289</f>
        <v>10302.190087284644</v>
      </c>
      <c r="I12289" s="5">
        <f>MIN(H12289,FARMER_HRS)</f>
        <v>720</v>
      </c>
      <c r="J12289" s="5">
        <f>MAX(0,H12289-FARMER_HRS)</f>
        <v>9582.1900872846436</v>
      </c>
      <c r="K12289" s="2">
        <f>I12289*FARMER_RATE+J12289*TEMP_WORKER_RATE</f>
        <v>191357.46679313618</v>
      </c>
      <c r="L12289" s="2">
        <f>A12289*PRICE_TOM+B12289*PRICE_CAR+C12289*PRICE_MES</f>
        <v>220392</v>
      </c>
      <c r="M12289" s="2">
        <f>A12289*FERT_BED_TOM+B12289*FERT_BED_CAR+C12289*FERT_BED_MES</f>
        <v>31680</v>
      </c>
      <c r="N12289" s="6">
        <f>IF(AND(D12289&lt;=TOTAL_BEDS,J12289&lt;=TEMP_WORKER_MAX*TEMP_WORKER_HRS),1,0)</f>
        <v>0</v>
      </c>
      <c r="O12289" s="2">
        <f>L12289-M12289-K12289-FIXED_COSTS</f>
        <v>-22645.466793136176</v>
      </c>
      <c r="P12289" s="2">
        <f>IF(N12289=1,O12289,"")</f>
      </c>
    </row>
    <row r="12290">
      <c r="A12290" s="6">
        <v>18</v>
      </c>
      <c r="B12290" s="6">
        <v>18</v>
      </c>
      <c r="C12290" s="6">
        <v>10</v>
      </c>
      <c r="D12290" s="6">
        <f>A12290+B12290+C12290</f>
        <v>46</v>
      </c>
      <c r="E12290" s="5">
        <f>IF(A12290=0,0,A12290*LABOR_HRS_WK_TOM*SEASON_WEEKS*(1+DIM_PCT_TOM)^A12290)</f>
        <v>9007.0660478574282</v>
      </c>
      <c r="F12290" s="5">
        <f>IF(B12290=0,0,B12290*LABOR_HRS_WK_CAR*SEASON_WEEKS*(1+DIM_PCT_CAR)^B12290)</f>
        <v>842.21570756151152</v>
      </c>
      <c r="G12290" s="5">
        <f>IF(C12290=0,0,C12290*LABOR_HRS_WK_MES*SEASON_WEEKS*(1+DIM_PCT_MES)^C12290)</f>
        <v>509.52187334891551</v>
      </c>
      <c r="H12290" s="5">
        <f>E12290+F12290+G12290</f>
        <v>10358.803628767855</v>
      </c>
      <c r="I12290" s="5">
        <f>MIN(H12290,FARMER_HRS)</f>
        <v>720</v>
      </c>
      <c r="J12290" s="5">
        <f>MAX(0,H12290-FARMER_HRS)</f>
        <v>9638.8036287678551</v>
      </c>
      <c r="K12290" s="2">
        <f>I12290*FARMER_RATE+J12290*TEMP_WORKER_RATE</f>
        <v>192340.34077721971</v>
      </c>
      <c r="L12290" s="2">
        <f>A12290*PRICE_TOM+B12290*PRICE_CAR+C12290*PRICE_MES</f>
        <v>223092</v>
      </c>
      <c r="M12290" s="2">
        <f>A12290*FERT_BED_TOM+B12290*FERT_BED_CAR+C12290*FERT_BED_MES</f>
        <v>32560</v>
      </c>
      <c r="N12290" s="6">
        <f>IF(AND(D12290&lt;=TOTAL_BEDS,J12290&lt;=TEMP_WORKER_MAX*TEMP_WORKER_HRS),1,0)</f>
        <v>0</v>
      </c>
      <c r="O12290" s="2">
        <f>L12290-M12290-K12290-FIXED_COSTS</f>
        <v>-21808.34077721971</v>
      </c>
      <c r="P12290" s="2">
        <f>IF(N12290=1,O12290,"")</f>
      </c>
    </row>
    <row r="12291">
      <c r="A12291" s="6">
        <v>18</v>
      </c>
      <c r="B12291" s="6">
        <v>18</v>
      </c>
      <c r="C12291" s="6">
        <v>11</v>
      </c>
      <c r="D12291" s="6">
        <f>A12291+B12291+C12291</f>
        <v>47</v>
      </c>
      <c r="E12291" s="5">
        <f>IF(A12291=0,0,A12291*LABOR_HRS_WK_TOM*SEASON_WEEKS*(1+DIM_PCT_TOM)^A12291)</f>
        <v>9007.0660478574282</v>
      </c>
      <c r="F12291" s="5">
        <f>IF(B12291=0,0,B12291*LABOR_HRS_WK_CAR*SEASON_WEEKS*(1+DIM_PCT_CAR)^B12291)</f>
        <v>842.21570756151152</v>
      </c>
      <c r="G12291" s="5">
        <f>IF(C12291=0,0,C12291*LABOR_HRS_WK_MES*SEASON_WEEKS*(1+DIM_PCT_MES)^C12291)</f>
        <v>567.47998644235463</v>
      </c>
      <c r="H12291" s="5">
        <f>E12291+F12291+G12291</f>
        <v>10416.761741861295</v>
      </c>
      <c r="I12291" s="5">
        <f>MIN(H12291,FARMER_HRS)</f>
        <v>720</v>
      </c>
      <c r="J12291" s="5">
        <f>MAX(0,H12291-FARMER_HRS)</f>
        <v>9696.7617418612954</v>
      </c>
      <c r="K12291" s="2">
        <f>I12291*FARMER_RATE+J12291*TEMP_WORKER_RATE</f>
        <v>193346.55801842528</v>
      </c>
      <c r="L12291" s="2">
        <f>A12291*PRICE_TOM+B12291*PRICE_CAR+C12291*PRICE_MES</f>
        <v>225792</v>
      </c>
      <c r="M12291" s="2">
        <f>A12291*FERT_BED_TOM+B12291*FERT_BED_CAR+C12291*FERT_BED_MES</f>
        <v>33440</v>
      </c>
      <c r="N12291" s="6">
        <f>IF(AND(D12291&lt;=TOTAL_BEDS,J12291&lt;=TEMP_WORKER_MAX*TEMP_WORKER_HRS),1,0)</f>
        <v>0</v>
      </c>
      <c r="O12291" s="2">
        <f>L12291-M12291-K12291-FIXED_COSTS</f>
        <v>-20994.558018425276</v>
      </c>
      <c r="P12291" s="2">
        <f>IF(N12291=1,O12291,"")</f>
      </c>
    </row>
    <row r="12292">
      <c r="A12292" s="6">
        <v>18</v>
      </c>
      <c r="B12292" s="6">
        <v>18</v>
      </c>
      <c r="C12292" s="6">
        <v>12</v>
      </c>
      <c r="D12292" s="6">
        <f>A12292+B12292+C12292</f>
        <v>48</v>
      </c>
      <c r="E12292" s="5">
        <f>IF(A12292=0,0,A12292*LABOR_HRS_WK_TOM*SEASON_WEEKS*(1+DIM_PCT_TOM)^A12292)</f>
        <v>9007.0660478574282</v>
      </c>
      <c r="F12292" s="5">
        <f>IF(B12292=0,0,B12292*LABOR_HRS_WK_CAR*SEASON_WEEKS*(1+DIM_PCT_CAR)^B12292)</f>
        <v>842.21570756151152</v>
      </c>
      <c r="G12292" s="5">
        <f>IF(C12292=0,0,C12292*LABOR_HRS_WK_MES*SEASON_WEEKS*(1+DIM_PCT_MES)^C12292)</f>
        <v>626.807439570419</v>
      </c>
      <c r="H12292" s="5">
        <f>E12292+F12292+G12292</f>
        <v>10476.089194989359</v>
      </c>
      <c r="I12292" s="5">
        <f>MIN(H12292,FARMER_HRS)</f>
        <v>720</v>
      </c>
      <c r="J12292" s="5">
        <f>MAX(0,H12292-FARMER_HRS)</f>
        <v>9756.08919498936</v>
      </c>
      <c r="K12292" s="2">
        <f>I12292*FARMER_RATE+J12292*TEMP_WORKER_RATE</f>
        <v>194376.54852412082</v>
      </c>
      <c r="L12292" s="2">
        <f>A12292*PRICE_TOM+B12292*PRICE_CAR+C12292*PRICE_MES</f>
        <v>228492</v>
      </c>
      <c r="M12292" s="2">
        <f>A12292*FERT_BED_TOM+B12292*FERT_BED_CAR+C12292*FERT_BED_MES</f>
        <v>34320</v>
      </c>
      <c r="N12292" s="6">
        <f>IF(AND(D12292&lt;=TOTAL_BEDS,J12292&lt;=TEMP_WORKER_MAX*TEMP_WORKER_HRS),1,0)</f>
        <v>0</v>
      </c>
      <c r="O12292" s="2">
        <f>L12292-M12292-K12292-FIXED_COSTS</f>
        <v>-20204.548524120823</v>
      </c>
      <c r="P12292" s="2">
        <f>IF(N12292=1,O12292,"")</f>
      </c>
    </row>
    <row r="12293">
      <c r="A12293" s="6">
        <v>18</v>
      </c>
      <c r="B12293" s="6">
        <v>18</v>
      </c>
      <c r="C12293" s="6">
        <v>13</v>
      </c>
      <c r="D12293" s="6">
        <f>A12293+B12293+C12293</f>
        <v>49</v>
      </c>
      <c r="E12293" s="5">
        <f>IF(A12293=0,0,A12293*LABOR_HRS_WK_TOM*SEASON_WEEKS*(1+DIM_PCT_TOM)^A12293)</f>
        <v>9007.0660478574282</v>
      </c>
      <c r="F12293" s="5">
        <f>IF(B12293=0,0,B12293*LABOR_HRS_WK_CAR*SEASON_WEEKS*(1+DIM_PCT_CAR)^B12293)</f>
        <v>842.21570756151152</v>
      </c>
      <c r="G12293" s="5">
        <f>IF(C12293=0,0,C12293*LABOR_HRS_WK_MES*SEASON_WEEKS*(1+DIM_PCT_MES)^C12293)</f>
        <v>687.52941027880331</v>
      </c>
      <c r="H12293" s="5">
        <f>E12293+F12293+G12293</f>
        <v>10536.811165697743</v>
      </c>
      <c r="I12293" s="5">
        <f>MIN(H12293,FARMER_HRS)</f>
        <v>720</v>
      </c>
      <c r="J12293" s="5">
        <f>MAX(0,H12293-FARMER_HRS)</f>
        <v>9816.8111656977435</v>
      </c>
      <c r="K12293" s="2">
        <f>I12293*FARMER_RATE+J12293*TEMP_WORKER_RATE</f>
        <v>195430.74940447471</v>
      </c>
      <c r="L12293" s="2">
        <f>A12293*PRICE_TOM+B12293*PRICE_CAR+C12293*PRICE_MES</f>
        <v>231192</v>
      </c>
      <c r="M12293" s="2">
        <f>A12293*FERT_BED_TOM+B12293*FERT_BED_CAR+C12293*FERT_BED_MES</f>
        <v>35200</v>
      </c>
      <c r="N12293" s="6">
        <f>IF(AND(D12293&lt;=TOTAL_BEDS,J12293&lt;=TEMP_WORKER_MAX*TEMP_WORKER_HRS),1,0)</f>
        <v>0</v>
      </c>
      <c r="O12293" s="2">
        <f>L12293-M12293-K12293-FIXED_COSTS</f>
        <v>-19438.749404474715</v>
      </c>
      <c r="P12293" s="2">
        <f>IF(N12293=1,O12293,"")</f>
      </c>
    </row>
    <row r="12294">
      <c r="A12294" s="6">
        <v>18</v>
      </c>
      <c r="B12294" s="6">
        <v>18</v>
      </c>
      <c r="C12294" s="6">
        <v>14</v>
      </c>
      <c r="D12294" s="6">
        <f>A12294+B12294+C12294</f>
        <v>50</v>
      </c>
      <c r="E12294" s="5">
        <f>IF(A12294=0,0,A12294*LABOR_HRS_WK_TOM*SEASON_WEEKS*(1+DIM_PCT_TOM)^A12294)</f>
        <v>9007.0660478574282</v>
      </c>
      <c r="F12294" s="5">
        <f>IF(B12294=0,0,B12294*LABOR_HRS_WK_CAR*SEASON_WEEKS*(1+DIM_PCT_CAR)^B12294)</f>
        <v>842.21570756151152</v>
      </c>
      <c r="G12294" s="5">
        <f>IF(C12294=0,0,C12294*LABOR_HRS_WK_MES*SEASON_WEEKS*(1+DIM_PCT_MES)^C12294)</f>
        <v>749.67149159246435</v>
      </c>
      <c r="H12294" s="5">
        <f>E12294+F12294+G12294</f>
        <v>10598.953247011405</v>
      </c>
      <c r="I12294" s="5">
        <f>MIN(H12294,FARMER_HRS)</f>
        <v>720</v>
      </c>
      <c r="J12294" s="5">
        <f>MAX(0,H12294-FARMER_HRS)</f>
        <v>9878.9532470114045</v>
      </c>
      <c r="K12294" s="2">
        <f>I12294*FARMER_RATE+J12294*TEMP_WORKER_RATE</f>
        <v>196509.60498283687</v>
      </c>
      <c r="L12294" s="2">
        <f>A12294*PRICE_TOM+B12294*PRICE_CAR+C12294*PRICE_MES</f>
        <v>233892</v>
      </c>
      <c r="M12294" s="2">
        <f>A12294*FERT_BED_TOM+B12294*FERT_BED_CAR+C12294*FERT_BED_MES</f>
        <v>36080</v>
      </c>
      <c r="N12294" s="6">
        <f>IF(AND(D12294&lt;=TOTAL_BEDS,J12294&lt;=TEMP_WORKER_MAX*TEMP_WORKER_HRS),1,0)</f>
        <v>0</v>
      </c>
      <c r="O12294" s="2">
        <f>L12294-M12294-K12294-FIXED_COSTS</f>
        <v>-18697.60498283687</v>
      </c>
      <c r="P12294" s="2">
        <f>IF(N12294=1,O12294,"")</f>
      </c>
    </row>
    <row r="12295">
      <c r="A12295" s="6">
        <v>18</v>
      </c>
      <c r="B12295" s="6">
        <v>18</v>
      </c>
      <c r="C12295" s="6">
        <v>15</v>
      </c>
      <c r="D12295" s="6">
        <f>A12295+B12295+C12295</f>
        <v>51</v>
      </c>
      <c r="E12295" s="5">
        <f>IF(A12295=0,0,A12295*LABOR_HRS_WK_TOM*SEASON_WEEKS*(1+DIM_PCT_TOM)^A12295)</f>
        <v>9007.0660478574282</v>
      </c>
      <c r="F12295" s="5">
        <f>IF(B12295=0,0,B12295*LABOR_HRS_WK_CAR*SEASON_WEEKS*(1+DIM_PCT_CAR)^B12295)</f>
        <v>842.21570756151152</v>
      </c>
      <c r="G12295" s="5">
        <f>IF(C12295=0,0,C12295*LABOR_HRS_WK_MES*SEASON_WEEKS*(1+DIM_PCT_MES)^C12295)</f>
        <v>813.25969846861074</v>
      </c>
      <c r="H12295" s="5">
        <f>E12295+F12295+G12295</f>
        <v>10662.541453887552</v>
      </c>
      <c r="I12295" s="5">
        <f>MIN(H12295,FARMER_HRS)</f>
        <v>720</v>
      </c>
      <c r="J12295" s="5">
        <f>MAX(0,H12295-FARMER_HRS)</f>
        <v>9942.5414538875521</v>
      </c>
      <c r="K12295" s="2">
        <f>I12295*FARMER_RATE+J12295*TEMP_WORKER_RATE</f>
        <v>197613.56690777</v>
      </c>
      <c r="L12295" s="2">
        <f>A12295*PRICE_TOM+B12295*PRICE_CAR+C12295*PRICE_MES</f>
        <v>236592</v>
      </c>
      <c r="M12295" s="2">
        <f>A12295*FERT_BED_TOM+B12295*FERT_BED_CAR+C12295*FERT_BED_MES</f>
        <v>36960</v>
      </c>
      <c r="N12295" s="6">
        <f>IF(AND(D12295&lt;=TOTAL_BEDS,J12295&lt;=TEMP_WORKER_MAX*TEMP_WORKER_HRS),1,0)</f>
        <v>0</v>
      </c>
      <c r="O12295" s="2">
        <f>L12295-M12295-K12295-FIXED_COSTS</f>
        <v>-17981.56690777</v>
      </c>
      <c r="P12295" s="2">
        <f>IF(N12295=1,O12295,"")</f>
      </c>
    </row>
    <row r="12296">
      <c r="A12296" s="6">
        <v>18</v>
      </c>
      <c r="B12296" s="6">
        <v>18</v>
      </c>
      <c r="C12296" s="6">
        <v>16</v>
      </c>
      <c r="D12296" s="6">
        <f>A12296+B12296+C12296</f>
        <v>52</v>
      </c>
      <c r="E12296" s="5">
        <f>IF(A12296=0,0,A12296*LABOR_HRS_WK_TOM*SEASON_WEEKS*(1+DIM_PCT_TOM)^A12296)</f>
        <v>9007.0660478574282</v>
      </c>
      <c r="F12296" s="5">
        <f>IF(B12296=0,0,B12296*LABOR_HRS_WK_CAR*SEASON_WEEKS*(1+DIM_PCT_CAR)^B12296)</f>
        <v>842.21570756151152</v>
      </c>
      <c r="G12296" s="5">
        <f>IF(C12296=0,0,C12296*LABOR_HRS_WK_MES*SEASON_WEEKS*(1+DIM_PCT_MES)^C12296)</f>
        <v>878.32047434609967</v>
      </c>
      <c r="H12296" s="5">
        <f>E12296+F12296+G12296</f>
        <v>10727.60222976504</v>
      </c>
      <c r="I12296" s="5">
        <f>MIN(H12296,FARMER_HRS)</f>
        <v>720</v>
      </c>
      <c r="J12296" s="5">
        <f>MAX(0,H12296-FARMER_HRS)</f>
        <v>10007.60222976504</v>
      </c>
      <c r="K12296" s="2">
        <f>I12296*FARMER_RATE+J12296*TEMP_WORKER_RATE</f>
        <v>198743.09426675417</v>
      </c>
      <c r="L12296" s="2">
        <f>A12296*PRICE_TOM+B12296*PRICE_CAR+C12296*PRICE_MES</f>
        <v>239292</v>
      </c>
      <c r="M12296" s="2">
        <f>A12296*FERT_BED_TOM+B12296*FERT_BED_CAR+C12296*FERT_BED_MES</f>
        <v>37840</v>
      </c>
      <c r="N12296" s="6">
        <f>IF(AND(D12296&lt;=TOTAL_BEDS,J12296&lt;=TEMP_WORKER_MAX*TEMP_WORKER_HRS),1,0)</f>
        <v>0</v>
      </c>
      <c r="O12296" s="2">
        <f>L12296-M12296-K12296-FIXED_COSTS</f>
        <v>-17291.094266754168</v>
      </c>
      <c r="P12296" s="2">
        <f>IF(N12296=1,O12296,"")</f>
      </c>
    </row>
    <row r="12297">
      <c r="A12297" s="6">
        <v>18</v>
      </c>
      <c r="B12297" s="6">
        <v>18</v>
      </c>
      <c r="C12297" s="6">
        <v>17</v>
      </c>
      <c r="D12297" s="6">
        <f>A12297+B12297+C12297</f>
        <v>53</v>
      </c>
      <c r="E12297" s="5">
        <f>IF(A12297=0,0,A12297*LABOR_HRS_WK_TOM*SEASON_WEEKS*(1+DIM_PCT_TOM)^A12297)</f>
        <v>9007.0660478574282</v>
      </c>
      <c r="F12297" s="5">
        <f>IF(B12297=0,0,B12297*LABOR_HRS_WK_CAR*SEASON_WEEKS*(1+DIM_PCT_CAR)^B12297)</f>
        <v>842.21570756151152</v>
      </c>
      <c r="G12297" s="5">
        <f>IF(C12297=0,0,C12297*LABOR_HRS_WK_MES*SEASON_WEEKS*(1+DIM_PCT_MES)^C12297)</f>
        <v>944.88069779263992</v>
      </c>
      <c r="H12297" s="5">
        <f>E12297+F12297+G12297</f>
        <v>10794.16245321158</v>
      </c>
      <c r="I12297" s="5">
        <f>MIN(H12297,FARMER_HRS)</f>
        <v>720</v>
      </c>
      <c r="J12297" s="5">
        <f>MAX(0,H12297-FARMER_HRS)</f>
        <v>10074.16245321158</v>
      </c>
      <c r="K12297" s="2">
        <f>I12297*FARMER_RATE+J12297*TEMP_WORKER_RATE</f>
        <v>199898.65370158994</v>
      </c>
      <c r="L12297" s="2">
        <f>A12297*PRICE_TOM+B12297*PRICE_CAR+C12297*PRICE_MES</f>
        <v>241992</v>
      </c>
      <c r="M12297" s="2">
        <f>A12297*FERT_BED_TOM+B12297*FERT_BED_CAR+C12297*FERT_BED_MES</f>
        <v>38720</v>
      </c>
      <c r="N12297" s="6">
        <f>IF(AND(D12297&lt;=TOTAL_BEDS,J12297&lt;=TEMP_WORKER_MAX*TEMP_WORKER_HRS),1,0)</f>
        <v>0</v>
      </c>
      <c r="O12297" s="2">
        <f>L12297-M12297-K12297-FIXED_COSTS</f>
        <v>-16626.653701589938</v>
      </c>
      <c r="P12297" s="2">
        <f>IF(N12297=1,O12297,"")</f>
      </c>
    </row>
    <row r="12298">
      <c r="A12298" s="6">
        <v>18</v>
      </c>
      <c r="B12298" s="6">
        <v>18</v>
      </c>
      <c r="C12298" s="6">
        <v>18</v>
      </c>
      <c r="D12298" s="6">
        <f>A12298+B12298+C12298</f>
        <v>54</v>
      </c>
      <c r="E12298" s="5">
        <f>IF(A12298=0,0,A12298*LABOR_HRS_WK_TOM*SEASON_WEEKS*(1+DIM_PCT_TOM)^A12298)</f>
        <v>9007.0660478574282</v>
      </c>
      <c r="F12298" s="5">
        <f>IF(B12298=0,0,B12298*LABOR_HRS_WK_CAR*SEASON_WEEKS*(1+DIM_PCT_CAR)^B12298)</f>
        <v>842.21570756151152</v>
      </c>
      <c r="G12298" s="5">
        <f>IF(C12298=0,0,C12298*LABOR_HRS_WK_MES*SEASON_WEEKS*(1+DIM_PCT_MES)^C12298)</f>
        <v>1012.9676892512272</v>
      </c>
      <c r="H12298" s="5">
        <f>E12298+F12298+G12298</f>
        <v>10862.249444670168</v>
      </c>
      <c r="I12298" s="5">
        <f>MIN(H12298,FARMER_HRS)</f>
        <v>720</v>
      </c>
      <c r="J12298" s="5">
        <f>MAX(0,H12298-FARMER_HRS)</f>
        <v>10142.249444670168</v>
      </c>
      <c r="K12298" s="2">
        <f>I12298*FARMER_RATE+J12298*TEMP_WORKER_RATE</f>
        <v>201080.71952552375</v>
      </c>
      <c r="L12298" s="2">
        <f>A12298*PRICE_TOM+B12298*PRICE_CAR+C12298*PRICE_MES</f>
        <v>244692</v>
      </c>
      <c r="M12298" s="2">
        <f>A12298*FERT_BED_TOM+B12298*FERT_BED_CAR+C12298*FERT_BED_MES</f>
        <v>39600</v>
      </c>
      <c r="N12298" s="6">
        <f>IF(AND(D12298&lt;=TOTAL_BEDS,J12298&lt;=TEMP_WORKER_MAX*TEMP_WORKER_HRS),1,0)</f>
        <v>0</v>
      </c>
      <c r="O12298" s="2">
        <f>L12298-M12298-K12298-FIXED_COSTS</f>
        <v>-15988.719525523746</v>
      </c>
      <c r="P12298" s="2">
        <f>IF(N12298=1,O12298,"")</f>
      </c>
    </row>
    <row r="12299">
      <c r="A12299" s="6">
        <v>18</v>
      </c>
      <c r="B12299" s="6">
        <v>18</v>
      </c>
      <c r="C12299" s="6">
        <v>19</v>
      </c>
      <c r="D12299" s="6">
        <f>A12299+B12299+C12299</f>
        <v>55</v>
      </c>
      <c r="E12299" s="5">
        <f>IF(A12299=0,0,A12299*LABOR_HRS_WK_TOM*SEASON_WEEKS*(1+DIM_PCT_TOM)^A12299)</f>
        <v>9007.0660478574282</v>
      </c>
      <c r="F12299" s="5">
        <f>IF(B12299=0,0,B12299*LABOR_HRS_WK_CAR*SEASON_WEEKS*(1+DIM_PCT_CAR)^B12299)</f>
        <v>842.21570756151152</v>
      </c>
      <c r="G12299" s="5">
        <f>IF(C12299=0,0,C12299*LABOR_HRS_WK_MES*SEASON_WEEKS*(1+DIM_PCT_MES)^C12299)</f>
        <v>1082.6092178872491</v>
      </c>
      <c r="H12299" s="5">
        <f>E12299+F12299+G12299</f>
        <v>10931.89097330619</v>
      </c>
      <c r="I12299" s="5">
        <f>MIN(H12299,FARMER_HRS)</f>
        <v>720</v>
      </c>
      <c r="J12299" s="5">
        <f>MAX(0,H12299-FARMER_HRS)</f>
        <v>10211.89097330619</v>
      </c>
      <c r="K12299" s="2">
        <f>I12299*FARMER_RATE+J12299*TEMP_WORKER_RATE</f>
        <v>202289.77384212136</v>
      </c>
      <c r="L12299" s="2">
        <f>A12299*PRICE_TOM+B12299*PRICE_CAR+C12299*PRICE_MES</f>
        <v>247392</v>
      </c>
      <c r="M12299" s="2">
        <f>A12299*FERT_BED_TOM+B12299*FERT_BED_CAR+C12299*FERT_BED_MES</f>
        <v>40480</v>
      </c>
      <c r="N12299" s="6">
        <f>IF(AND(D12299&lt;=TOTAL_BEDS,J12299&lt;=TEMP_WORKER_MAX*TEMP_WORKER_HRS),1,0)</f>
        <v>0</v>
      </c>
      <c r="O12299" s="2">
        <f>L12299-M12299-K12299-FIXED_COSTS</f>
        <v>-15377.773842121358</v>
      </c>
      <c r="P12299" s="2">
        <f>IF(N12299=1,O12299,"")</f>
      </c>
    </row>
    <row r="12300">
      <c r="A12300" s="6">
        <v>18</v>
      </c>
      <c r="B12300" s="6">
        <v>18</v>
      </c>
      <c r="C12300" s="6">
        <v>20</v>
      </c>
      <c r="D12300" s="6">
        <f>A12300+B12300+C12300</f>
        <v>56</v>
      </c>
      <c r="E12300" s="5">
        <f>IF(A12300=0,0,A12300*LABOR_HRS_WK_TOM*SEASON_WEEKS*(1+DIM_PCT_TOM)^A12300)</f>
        <v>9007.0660478574282</v>
      </c>
      <c r="F12300" s="5">
        <f>IF(B12300=0,0,B12300*LABOR_HRS_WK_CAR*SEASON_WEEKS*(1+DIM_PCT_CAR)^B12300)</f>
        <v>842.21570756151152</v>
      </c>
      <c r="G12300" s="5">
        <f>IF(C12300=0,0,C12300*LABOR_HRS_WK_MES*SEASON_WEEKS*(1+DIM_PCT_MES)^C12300)</f>
        <v>1153.8335085377259</v>
      </c>
      <c r="H12300" s="5">
        <f>E12300+F12300+G12300</f>
        <v>11003.115263956666</v>
      </c>
      <c r="I12300" s="5">
        <f>MIN(H12300,FARMER_HRS)</f>
        <v>720</v>
      </c>
      <c r="J12300" s="5">
        <f>MAX(0,H12300-FARMER_HRS)</f>
        <v>10283.115263956666</v>
      </c>
      <c r="K12300" s="2">
        <f>I12300*FARMER_RATE+J12300*TEMP_WORKER_RATE</f>
        <v>203526.30666591434</v>
      </c>
      <c r="L12300" s="2">
        <f>A12300*PRICE_TOM+B12300*PRICE_CAR+C12300*PRICE_MES</f>
        <v>250092</v>
      </c>
      <c r="M12300" s="2">
        <f>A12300*FERT_BED_TOM+B12300*FERT_BED_CAR+C12300*FERT_BED_MES</f>
        <v>41360</v>
      </c>
      <c r="N12300" s="6">
        <f>IF(AND(D12300&lt;=TOTAL_BEDS,J12300&lt;=TEMP_WORKER_MAX*TEMP_WORKER_HRS),1,0)</f>
        <v>0</v>
      </c>
      <c r="O12300" s="2">
        <f>L12300-M12300-K12300-FIXED_COSTS</f>
        <v>-14794.306665914337</v>
      </c>
      <c r="P12300" s="2">
        <f>IF(N12300=1,O12300,"")</f>
      </c>
    </row>
    <row r="12301">
      <c r="A12301" s="6">
        <v>18</v>
      </c>
      <c r="B12301" s="6">
        <v>18</v>
      </c>
      <c r="C12301" s="6">
        <v>21</v>
      </c>
      <c r="D12301" s="6">
        <f>A12301+B12301+C12301</f>
        <v>57</v>
      </c>
      <c r="E12301" s="5">
        <f>IF(A12301=0,0,A12301*LABOR_HRS_WK_TOM*SEASON_WEEKS*(1+DIM_PCT_TOM)^A12301)</f>
        <v>9007.0660478574282</v>
      </c>
      <c r="F12301" s="5">
        <f>IF(B12301=0,0,B12301*LABOR_HRS_WK_CAR*SEASON_WEEKS*(1+DIM_PCT_CAR)^B12301)</f>
        <v>842.21570756151152</v>
      </c>
      <c r="G12301" s="5">
        <f>IF(C12301=0,0,C12301*LABOR_HRS_WK_MES*SEASON_WEEKS*(1+DIM_PCT_MES)^C12301)</f>
        <v>1226.6692487641699</v>
      </c>
      <c r="H12301" s="5">
        <f>E12301+F12301+G12301</f>
        <v>11075.951004183111</v>
      </c>
      <c r="I12301" s="5">
        <f>MIN(H12301,FARMER_HRS)</f>
        <v>720</v>
      </c>
      <c r="J12301" s="5">
        <f>MAX(0,H12301-FARMER_HRS)</f>
        <v>10355.951004183111</v>
      </c>
      <c r="K12301" s="2">
        <f>I12301*FARMER_RATE+J12301*TEMP_WORKER_RATE</f>
        <v>204790.81604484568</v>
      </c>
      <c r="L12301" s="2">
        <f>A12301*PRICE_TOM+B12301*PRICE_CAR+C12301*PRICE_MES</f>
        <v>252792</v>
      </c>
      <c r="M12301" s="2">
        <f>A12301*FERT_BED_TOM+B12301*FERT_BED_CAR+C12301*FERT_BED_MES</f>
        <v>42240</v>
      </c>
      <c r="N12301" s="6">
        <f>IF(AND(D12301&lt;=TOTAL_BEDS,J12301&lt;=TEMP_WORKER_MAX*TEMP_WORKER_HRS),1,0)</f>
        <v>0</v>
      </c>
      <c r="O12301" s="2">
        <f>L12301-M12301-K12301-FIXED_COSTS</f>
        <v>-14238.816044845677</v>
      </c>
      <c r="P12301" s="2">
        <f>IF(N12301=1,O12301,"")</f>
      </c>
    </row>
    <row r="12302">
      <c r="A12302" s="6">
        <v>18</v>
      </c>
      <c r="B12302" s="6">
        <v>18</v>
      </c>
      <c r="C12302" s="6">
        <v>22</v>
      </c>
      <c r="D12302" s="6">
        <f>A12302+B12302+C12302</f>
        <v>58</v>
      </c>
      <c r="E12302" s="5">
        <f>IF(A12302=0,0,A12302*LABOR_HRS_WK_TOM*SEASON_WEEKS*(1+DIM_PCT_TOM)^A12302)</f>
        <v>9007.0660478574282</v>
      </c>
      <c r="F12302" s="5">
        <f>IF(B12302=0,0,B12302*LABOR_HRS_WK_CAR*SEASON_WEEKS*(1+DIM_PCT_CAR)^B12302)</f>
        <v>842.21570756151152</v>
      </c>
      <c r="G12302" s="5">
        <f>IF(C12302=0,0,C12302*LABOR_HRS_WK_MES*SEASON_WEEKS*(1+DIM_PCT_MES)^C12302)</f>
        <v>1301.1455960105659</v>
      </c>
      <c r="H12302" s="5">
        <f>E12302+F12302+G12302</f>
        <v>11150.427351429506</v>
      </c>
      <c r="I12302" s="5">
        <f>MIN(H12302,FARMER_HRS)</f>
        <v>720</v>
      </c>
      <c r="J12302" s="5">
        <f>MAX(0,H12302-FARMER_HRS)</f>
        <v>10430.427351429506</v>
      </c>
      <c r="K12302" s="2">
        <f>I12302*FARMER_RATE+J12302*TEMP_WORKER_RATE</f>
        <v>206083.80818454002</v>
      </c>
      <c r="L12302" s="2">
        <f>A12302*PRICE_TOM+B12302*PRICE_CAR+C12302*PRICE_MES</f>
        <v>255492</v>
      </c>
      <c r="M12302" s="2">
        <f>A12302*FERT_BED_TOM+B12302*FERT_BED_CAR+C12302*FERT_BED_MES</f>
        <v>43120</v>
      </c>
      <c r="N12302" s="6">
        <f>IF(AND(D12302&lt;=TOTAL_BEDS,J12302&lt;=TEMP_WORKER_MAX*TEMP_WORKER_HRS),1,0)</f>
        <v>0</v>
      </c>
      <c r="O12302" s="2">
        <f>L12302-M12302-K12302-FIXED_COSTS</f>
        <v>-13711.808184540016</v>
      </c>
      <c r="P12302" s="2">
        <f>IF(N12302=1,O12302,"")</f>
      </c>
    </row>
    <row r="12303">
      <c r="A12303" s="6">
        <v>18</v>
      </c>
      <c r="B12303" s="6">
        <v>18</v>
      </c>
      <c r="C12303" s="6">
        <v>23</v>
      </c>
      <c r="D12303" s="6">
        <f>A12303+B12303+C12303</f>
        <v>59</v>
      </c>
      <c r="E12303" s="5">
        <f>IF(A12303=0,0,A12303*LABOR_HRS_WK_TOM*SEASON_WEEKS*(1+DIM_PCT_TOM)^A12303)</f>
        <v>9007.0660478574282</v>
      </c>
      <c r="F12303" s="5">
        <f>IF(B12303=0,0,B12303*LABOR_HRS_WK_CAR*SEASON_WEEKS*(1+DIM_PCT_CAR)^B12303)</f>
        <v>842.21570756151152</v>
      </c>
      <c r="G12303" s="5">
        <f>IF(C12303=0,0,C12303*LABOR_HRS_WK_MES*SEASON_WEEKS*(1+DIM_PCT_MES)^C12303)</f>
        <v>1377.2921848680023</v>
      </c>
      <c r="H12303" s="5">
        <f>E12303+F12303+G12303</f>
        <v>11226.573940286942</v>
      </c>
      <c r="I12303" s="5">
        <f>MIN(H12303,FARMER_HRS)</f>
        <v>720</v>
      </c>
      <c r="J12303" s="5">
        <f>MAX(0,H12303-FARMER_HRS)</f>
        <v>10506.573940286942</v>
      </c>
      <c r="K12303" s="2">
        <f>I12303*FARMER_RATE+J12303*TEMP_WORKER_RATE</f>
        <v>207405.79757442608</v>
      </c>
      <c r="L12303" s="2">
        <f>A12303*PRICE_TOM+B12303*PRICE_CAR+C12303*PRICE_MES</f>
        <v>258192</v>
      </c>
      <c r="M12303" s="2">
        <f>A12303*FERT_BED_TOM+B12303*FERT_BED_CAR+C12303*FERT_BED_MES</f>
        <v>44000</v>
      </c>
      <c r="N12303" s="6">
        <f>IF(AND(D12303&lt;=TOTAL_BEDS,J12303&lt;=TEMP_WORKER_MAX*TEMP_WORKER_HRS),1,0)</f>
        <v>0</v>
      </c>
      <c r="O12303" s="2">
        <f>L12303-M12303-K12303-FIXED_COSTS</f>
        <v>-13213.797574426077</v>
      </c>
      <c r="P12303" s="2">
        <f>IF(N12303=1,O12303,"")</f>
      </c>
    </row>
    <row r="12304">
      <c r="A12304" s="6">
        <v>18</v>
      </c>
      <c r="B12304" s="6">
        <v>18</v>
      </c>
      <c r="C12304" s="6">
        <v>24</v>
      </c>
      <c r="D12304" s="6">
        <f>A12304+B12304+C12304</f>
        <v>60</v>
      </c>
      <c r="E12304" s="5">
        <f>IF(A12304=0,0,A12304*LABOR_HRS_WK_TOM*SEASON_WEEKS*(1+DIM_PCT_TOM)^A12304)</f>
        <v>9007.0660478574282</v>
      </c>
      <c r="F12304" s="5">
        <f>IF(B12304=0,0,B12304*LABOR_HRS_WK_CAR*SEASON_WEEKS*(1+DIM_PCT_CAR)^B12304)</f>
        <v>842.21570756151152</v>
      </c>
      <c r="G12304" s="5">
        <f>IF(C12304=0,0,C12304*LABOR_HRS_WK_MES*SEASON_WEEKS*(1+DIM_PCT_MES)^C12304)</f>
        <v>1455.139134447498</v>
      </c>
      <c r="H12304" s="5">
        <f>E12304+F12304+G12304</f>
        <v>11304.420889866438</v>
      </c>
      <c r="I12304" s="5">
        <f>MIN(H12304,FARMER_HRS)</f>
        <v>720</v>
      </c>
      <c r="J12304" s="5">
        <f>MAX(0,H12304-FARMER_HRS)</f>
        <v>10584.420889866438</v>
      </c>
      <c r="K12304" s="2">
        <f>I12304*FARMER_RATE+J12304*TEMP_WORKER_RATE</f>
        <v>208757.30711573677</v>
      </c>
      <c r="L12304" s="2">
        <f>A12304*PRICE_TOM+B12304*PRICE_CAR+C12304*PRICE_MES</f>
        <v>260892</v>
      </c>
      <c r="M12304" s="2">
        <f>A12304*FERT_BED_TOM+B12304*FERT_BED_CAR+C12304*FERT_BED_MES</f>
        <v>44880</v>
      </c>
      <c r="N12304" s="6">
        <f>IF(AND(D12304&lt;=TOTAL_BEDS,J12304&lt;=TEMP_WORKER_MAX*TEMP_WORKER_HRS),1,0)</f>
        <v>0</v>
      </c>
      <c r="O12304" s="2">
        <f>L12304-M12304-K12304-FIXED_COSTS</f>
        <v>-12745.307115736767</v>
      </c>
      <c r="P12304" s="2">
        <f>IF(N12304=1,O12304,"")</f>
      </c>
    </row>
    <row r="12305">
      <c r="A12305" s="6">
        <v>18</v>
      </c>
      <c r="B12305" s="6">
        <v>18</v>
      </c>
      <c r="C12305" s="6">
        <v>25</v>
      </c>
      <c r="D12305" s="6">
        <f>A12305+B12305+C12305</f>
        <v>61</v>
      </c>
      <c r="E12305" s="5">
        <f>IF(A12305=0,0,A12305*LABOR_HRS_WK_TOM*SEASON_WEEKS*(1+DIM_PCT_TOM)^A12305)</f>
        <v>9007.0660478574282</v>
      </c>
      <c r="F12305" s="5">
        <f>IF(B12305=0,0,B12305*LABOR_HRS_WK_CAR*SEASON_WEEKS*(1+DIM_PCT_CAR)^B12305)</f>
        <v>842.21570756151152</v>
      </c>
      <c r="G12305" s="5">
        <f>IF(C12305=0,0,C12305*LABOR_HRS_WK_MES*SEASON_WEEKS*(1+DIM_PCT_MES)^C12305)</f>
        <v>1534.7170558625955</v>
      </c>
      <c r="H12305" s="5">
        <f>E12305+F12305+G12305</f>
        <v>11383.998811281535</v>
      </c>
      <c r="I12305" s="5">
        <f>MIN(H12305,FARMER_HRS)</f>
        <v>720</v>
      </c>
      <c r="J12305" s="5">
        <f>MAX(0,H12305-FARMER_HRS)</f>
        <v>10663.998811281535</v>
      </c>
      <c r="K12305" s="2">
        <f>I12305*FARMER_RATE+J12305*TEMP_WORKER_RATE</f>
        <v>210138.86825141555</v>
      </c>
      <c r="L12305" s="2">
        <f>A12305*PRICE_TOM+B12305*PRICE_CAR+C12305*PRICE_MES</f>
        <v>263592</v>
      </c>
      <c r="M12305" s="2">
        <f>A12305*FERT_BED_TOM+B12305*FERT_BED_CAR+C12305*FERT_BED_MES</f>
        <v>45760</v>
      </c>
      <c r="N12305" s="6">
        <f>IF(AND(D12305&lt;=TOTAL_BEDS,J12305&lt;=TEMP_WORKER_MAX*TEMP_WORKER_HRS),1,0)</f>
        <v>0</v>
      </c>
      <c r="O12305" s="2">
        <f>L12305-M12305-K12305-FIXED_COSTS</f>
        <v>-12306.868251415552</v>
      </c>
      <c r="P12305" s="2">
        <f>IF(N12305=1,O12305,"")</f>
      </c>
    </row>
    <row r="12306">
      <c r="A12306" s="6">
        <v>18</v>
      </c>
      <c r="B12306" s="6">
        <v>18</v>
      </c>
      <c r="C12306" s="6">
        <v>26</v>
      </c>
      <c r="D12306" s="6">
        <f>A12306+B12306+C12306</f>
        <v>62</v>
      </c>
      <c r="E12306" s="5">
        <f>IF(A12306=0,0,A12306*LABOR_HRS_WK_TOM*SEASON_WEEKS*(1+DIM_PCT_TOM)^A12306)</f>
        <v>9007.0660478574282</v>
      </c>
      <c r="F12306" s="5">
        <f>IF(B12306=0,0,B12306*LABOR_HRS_WK_CAR*SEASON_WEEKS*(1+DIM_PCT_CAR)^B12306)</f>
        <v>842.21570756151152</v>
      </c>
      <c r="G12306" s="5">
        <f>IF(C12306=0,0,C12306*LABOR_HRS_WK_MES*SEASON_WEEKS*(1+DIM_PCT_MES)^C12306)</f>
        <v>1616.0570598233128</v>
      </c>
      <c r="H12306" s="5">
        <f>E12306+F12306+G12306</f>
        <v>11465.338815242254</v>
      </c>
      <c r="I12306" s="5">
        <f>MIN(H12306,FARMER_HRS)</f>
        <v>720</v>
      </c>
      <c r="J12306" s="5">
        <f>MAX(0,H12306-FARMER_HRS)</f>
        <v>10745.338815242254</v>
      </c>
      <c r="K12306" s="2">
        <f>I12306*FARMER_RATE+J12306*TEMP_WORKER_RATE</f>
        <v>211551.02109795579</v>
      </c>
      <c r="L12306" s="2">
        <f>A12306*PRICE_TOM+B12306*PRICE_CAR+C12306*PRICE_MES</f>
        <v>266292</v>
      </c>
      <c r="M12306" s="2">
        <f>A12306*FERT_BED_TOM+B12306*FERT_BED_CAR+C12306*FERT_BED_MES</f>
        <v>46640</v>
      </c>
      <c r="N12306" s="6">
        <f>IF(AND(D12306&lt;=TOTAL_BEDS,J12306&lt;=TEMP_WORKER_MAX*TEMP_WORKER_HRS),1,0)</f>
        <v>0</v>
      </c>
      <c r="O12306" s="2">
        <f>L12306-M12306-K12306-FIXED_COSTS</f>
        <v>-11899.021097955789</v>
      </c>
      <c r="P12306" s="2">
        <f>IF(N12306=1,O12306,"")</f>
      </c>
    </row>
    <row r="12307">
      <c r="A12307" s="6">
        <v>18</v>
      </c>
      <c r="B12307" s="6">
        <v>18</v>
      </c>
      <c r="C12307" s="6">
        <v>27</v>
      </c>
      <c r="D12307" s="6">
        <f>A12307+B12307+C12307</f>
        <v>63</v>
      </c>
      <c r="E12307" s="5">
        <f>IF(A12307=0,0,A12307*LABOR_HRS_WK_TOM*SEASON_WEEKS*(1+DIM_PCT_TOM)^A12307)</f>
        <v>9007.0660478574282</v>
      </c>
      <c r="F12307" s="5">
        <f>IF(B12307=0,0,B12307*LABOR_HRS_WK_CAR*SEASON_WEEKS*(1+DIM_PCT_CAR)^B12307)</f>
        <v>842.21570756151152</v>
      </c>
      <c r="G12307" s="5">
        <f>IF(C12307=0,0,C12307*LABOR_HRS_WK_MES*SEASON_WEEKS*(1+DIM_PCT_MES)^C12307)</f>
        <v>1699.19076434307</v>
      </c>
      <c r="H12307" s="5">
        <f>E12307+F12307+G12307</f>
        <v>11548.47251976201</v>
      </c>
      <c r="I12307" s="5">
        <f>MIN(H12307,FARMER_HRS)</f>
        <v>720</v>
      </c>
      <c r="J12307" s="5">
        <f>MAX(0,H12307-FARMER_HRS)</f>
        <v>10828.47251976201</v>
      </c>
      <c r="K12307" s="2">
        <f>I12307*FARMER_RATE+J12307*TEMP_WORKER_RATE</f>
        <v>212994.31457920157</v>
      </c>
      <c r="L12307" s="2">
        <f>A12307*PRICE_TOM+B12307*PRICE_CAR+C12307*PRICE_MES</f>
        <v>268992</v>
      </c>
      <c r="M12307" s="2">
        <f>A12307*FERT_BED_TOM+B12307*FERT_BED_CAR+C12307*FERT_BED_MES</f>
        <v>47520</v>
      </c>
      <c r="N12307" s="6">
        <f>IF(AND(D12307&lt;=TOTAL_BEDS,J12307&lt;=TEMP_WORKER_MAX*TEMP_WORKER_HRS),1,0)</f>
        <v>0</v>
      </c>
      <c r="O12307" s="2">
        <f>L12307-M12307-K12307-FIXED_COSTS</f>
        <v>-11522.314579201571</v>
      </c>
      <c r="P12307" s="2">
        <f>IF(N12307=1,O12307,"")</f>
      </c>
    </row>
    <row r="12308">
      <c r="A12308" s="6">
        <v>18</v>
      </c>
      <c r="B12308" s="6">
        <v>18</v>
      </c>
      <c r="C12308" s="6">
        <v>28</v>
      </c>
      <c r="D12308" s="6">
        <f>A12308+B12308+C12308</f>
        <v>64</v>
      </c>
      <c r="E12308" s="5">
        <f>IF(A12308=0,0,A12308*LABOR_HRS_WK_TOM*SEASON_WEEKS*(1+DIM_PCT_TOM)^A12308)</f>
        <v>9007.0660478574282</v>
      </c>
      <c r="F12308" s="5">
        <f>IF(B12308=0,0,B12308*LABOR_HRS_WK_CAR*SEASON_WEEKS*(1+DIM_PCT_CAR)^B12308)</f>
        <v>842.21570756151152</v>
      </c>
      <c r="G12308" s="5">
        <f>IF(C12308=0,0,C12308*LABOR_HRS_WK_MES*SEASON_WEEKS*(1+DIM_PCT_MES)^C12308)</f>
        <v>1784.1503025602233</v>
      </c>
      <c r="H12308" s="5">
        <f>E12308+F12308+G12308</f>
        <v>11633.432057979164</v>
      </c>
      <c r="I12308" s="5">
        <f>MIN(H12308,FARMER_HRS)</f>
        <v>720</v>
      </c>
      <c r="J12308" s="5">
        <f>MAX(0,H12308-FARMER_HRS)</f>
        <v>10913.432057979164</v>
      </c>
      <c r="K12308" s="2">
        <f>I12308*FARMER_RATE+J12308*TEMP_WORKER_RATE</f>
        <v>214469.30656213826</v>
      </c>
      <c r="L12308" s="2">
        <f>A12308*PRICE_TOM+B12308*PRICE_CAR+C12308*PRICE_MES</f>
        <v>271692</v>
      </c>
      <c r="M12308" s="2">
        <f>A12308*FERT_BED_TOM+B12308*FERT_BED_CAR+C12308*FERT_BED_MES</f>
        <v>48400</v>
      </c>
      <c r="N12308" s="6">
        <f>IF(AND(D12308&lt;=TOTAL_BEDS,J12308&lt;=TEMP_WORKER_MAX*TEMP_WORKER_HRS),1,0)</f>
        <v>0</v>
      </c>
      <c r="O12308" s="2">
        <f>L12308-M12308-K12308-FIXED_COSTS</f>
        <v>-11177.306562138256</v>
      </c>
      <c r="P12308" s="2">
        <f>IF(N12308=1,O12308,"")</f>
      </c>
    </row>
    <row r="12309">
      <c r="A12309" s="6">
        <v>18</v>
      </c>
      <c r="B12309" s="6">
        <v>18</v>
      </c>
      <c r="C12309" s="6">
        <v>29</v>
      </c>
      <c r="D12309" s="6">
        <f>A12309+B12309+C12309</f>
        <v>65</v>
      </c>
      <c r="E12309" s="5">
        <f>IF(A12309=0,0,A12309*LABOR_HRS_WK_TOM*SEASON_WEEKS*(1+DIM_PCT_TOM)^A12309)</f>
        <v>9007.0660478574282</v>
      </c>
      <c r="F12309" s="5">
        <f>IF(B12309=0,0,B12309*LABOR_HRS_WK_CAR*SEASON_WEEKS*(1+DIM_PCT_CAR)^B12309)</f>
        <v>842.21570756151152</v>
      </c>
      <c r="G12309" s="5">
        <f>IF(C12309=0,0,C12309*LABOR_HRS_WK_MES*SEASON_WEEKS*(1+DIM_PCT_MES)^C12309)</f>
        <v>1870.9683306758766</v>
      </c>
      <c r="H12309" s="5">
        <f>E12309+F12309+G12309</f>
        <v>11720.250086094817</v>
      </c>
      <c r="I12309" s="5">
        <f>MIN(H12309,FARMER_HRS)</f>
        <v>720</v>
      </c>
      <c r="J12309" s="5">
        <f>MAX(0,H12309-FARMER_HRS)</f>
        <v>11000.250086094817</v>
      </c>
      <c r="K12309" s="2">
        <f>I12309*FARMER_RATE+J12309*TEMP_WORKER_RATE</f>
        <v>215976.56399470166</v>
      </c>
      <c r="L12309" s="2">
        <f>A12309*PRICE_TOM+B12309*PRICE_CAR+C12309*PRICE_MES</f>
        <v>274392</v>
      </c>
      <c r="M12309" s="2">
        <f>A12309*FERT_BED_TOM+B12309*FERT_BED_CAR+C12309*FERT_BED_MES</f>
        <v>49280</v>
      </c>
      <c r="N12309" s="6">
        <f>IF(AND(D12309&lt;=TOTAL_BEDS,J12309&lt;=TEMP_WORKER_MAX*TEMP_WORKER_HRS),1,0)</f>
        <v>0</v>
      </c>
      <c r="O12309" s="2">
        <f>L12309-M12309-K12309-FIXED_COSTS</f>
        <v>-10864.563994701661</v>
      </c>
      <c r="P12309" s="2">
        <f>IF(N12309=1,O12309,"")</f>
      </c>
    </row>
    <row r="12310">
      <c r="A12310" s="6">
        <v>18</v>
      </c>
      <c r="B12310" s="6">
        <v>18</v>
      </c>
      <c r="C12310" s="6">
        <v>30</v>
      </c>
      <c r="D12310" s="6">
        <f>A12310+B12310+C12310</f>
        <v>66</v>
      </c>
      <c r="E12310" s="5">
        <f>IF(A12310=0,0,A12310*LABOR_HRS_WK_TOM*SEASON_WEEKS*(1+DIM_PCT_TOM)^A12310)</f>
        <v>9007.0660478574282</v>
      </c>
      <c r="F12310" s="5">
        <f>IF(B12310=0,0,B12310*LABOR_HRS_WK_CAR*SEASON_WEEKS*(1+DIM_PCT_CAR)^B12310)</f>
        <v>842.21570756151152</v>
      </c>
      <c r="G12310" s="5">
        <f>IF(C12310=0,0,C12310*LABOR_HRS_WK_MES*SEASON_WEEKS*(1+DIM_PCT_MES)^C12310)</f>
        <v>1959.6780360096466</v>
      </c>
      <c r="H12310" s="5">
        <f>E12310+F12310+G12310</f>
        <v>11808.959791428588</v>
      </c>
      <c r="I12310" s="5">
        <f>MIN(H12310,FARMER_HRS)</f>
        <v>720</v>
      </c>
      <c r="J12310" s="5">
        <f>MAX(0,H12310-FARMER_HRS)</f>
        <v>11088.959791428588</v>
      </c>
      <c r="K12310" s="2">
        <f>I12310*FARMER_RATE+J12310*TEMP_WORKER_RATE</f>
        <v>217516.66304563521</v>
      </c>
      <c r="L12310" s="2">
        <f>A12310*PRICE_TOM+B12310*PRICE_CAR+C12310*PRICE_MES</f>
        <v>277092</v>
      </c>
      <c r="M12310" s="2">
        <f>A12310*FERT_BED_TOM+B12310*FERT_BED_CAR+C12310*FERT_BED_MES</f>
        <v>50160</v>
      </c>
      <c r="N12310" s="6">
        <f>IF(AND(D12310&lt;=TOTAL_BEDS,J12310&lt;=TEMP_WORKER_MAX*TEMP_WORKER_HRS),1,0)</f>
        <v>0</v>
      </c>
      <c r="O12310" s="2">
        <f>L12310-M12310-K12310-FIXED_COSTS</f>
        <v>-10584.663045635214</v>
      </c>
      <c r="P12310" s="2">
        <f>IF(N12310=1,O12310,"")</f>
      </c>
    </row>
    <row r="12311">
      <c r="A12311" s="6">
        <v>18</v>
      </c>
      <c r="B12311" s="6">
        <v>19</v>
      </c>
      <c r="C12311" s="6">
        <v>0</v>
      </c>
      <c r="D12311" s="6">
        <f>A12311+B12311+C12311</f>
        <v>37</v>
      </c>
      <c r="E12311" s="5">
        <f>IF(A12311=0,0,A12311*LABOR_HRS_WK_TOM*SEASON_WEEKS*(1+DIM_PCT_TOM)^A12311)</f>
        <v>9007.0660478574282</v>
      </c>
      <c r="F12311" s="5">
        <f>IF(B12311=0,0,B12311*LABOR_HRS_WK_CAR*SEASON_WEEKS*(1+DIM_PCT_CAR)^B12311)</f>
        <v>911.23060582002415</v>
      </c>
      <c r="G12311" s="5">
        <f>IF(C12311=0,0,C12311*LABOR_HRS_WK_MES*SEASON_WEEKS*(1+DIM_PCT_MES)^C12311)</f>
        <v>0</v>
      </c>
      <c r="H12311" s="5">
        <f>E12311+F12311+G12311</f>
        <v>9918.2966536774529</v>
      </c>
      <c r="I12311" s="5">
        <f>MIN(H12311,FARMER_HRS)</f>
        <v>720</v>
      </c>
      <c r="J12311" s="5">
        <f>MAX(0,H12311-FARMER_HRS)</f>
        <v>9198.2966536774529</v>
      </c>
      <c r="K12311" s="2">
        <f>I12311*FARMER_RATE+J12311*TEMP_WORKER_RATE</f>
        <v>184692.65023745579</v>
      </c>
      <c r="L12311" s="2">
        <f>A12311*PRICE_TOM+B12311*PRICE_CAR+C12311*PRICE_MES</f>
        <v>198186</v>
      </c>
      <c r="M12311" s="2">
        <f>A12311*FERT_BED_TOM+B12311*FERT_BED_CAR+C12311*FERT_BED_MES</f>
        <v>24200</v>
      </c>
      <c r="N12311" s="6">
        <f>IF(AND(D12311&lt;=TOTAL_BEDS,J12311&lt;=TEMP_WORKER_MAX*TEMP_WORKER_HRS),1,0)</f>
        <v>0</v>
      </c>
      <c r="O12311" s="2">
        <f>L12311-M12311-K12311-FIXED_COSTS</f>
        <v>-30706.650237455789</v>
      </c>
      <c r="P12311" s="2">
        <f>IF(N12311=1,O12311,"")</f>
      </c>
    </row>
    <row r="12312">
      <c r="A12312" s="6">
        <v>18</v>
      </c>
      <c r="B12312" s="6">
        <v>19</v>
      </c>
      <c r="C12312" s="6">
        <v>1</v>
      </c>
      <c r="D12312" s="6">
        <f>A12312+B12312+C12312</f>
        <v>38</v>
      </c>
      <c r="E12312" s="5">
        <f>IF(A12312=0,0,A12312*LABOR_HRS_WK_TOM*SEASON_WEEKS*(1+DIM_PCT_TOM)^A12312)</f>
        <v>9007.0660478574282</v>
      </c>
      <c r="F12312" s="5">
        <f>IF(B12312=0,0,B12312*LABOR_HRS_WK_CAR*SEASON_WEEKS*(1+DIM_PCT_CAR)^B12312)</f>
        <v>911.23060582002415</v>
      </c>
      <c r="G12312" s="5">
        <f>IF(C12312=0,0,C12312*LABOR_HRS_WK_MES*SEASON_WEEKS*(1+DIM_PCT_MES)^C12312)</f>
        <v>45.5625</v>
      </c>
      <c r="H12312" s="5">
        <f>E12312+F12312+G12312</f>
        <v>9963.8591536774529</v>
      </c>
      <c r="I12312" s="5">
        <f>MIN(H12312,FARMER_HRS)</f>
        <v>720</v>
      </c>
      <c r="J12312" s="5">
        <f>MAX(0,H12312-FARMER_HRS)</f>
        <v>9243.8591536774529</v>
      </c>
      <c r="K12312" s="2">
        <f>I12312*FARMER_RATE+J12312*TEMP_WORKER_RATE</f>
        <v>185483.66586245579</v>
      </c>
      <c r="L12312" s="2">
        <f>A12312*PRICE_TOM+B12312*PRICE_CAR+C12312*PRICE_MES</f>
        <v>200886</v>
      </c>
      <c r="M12312" s="2">
        <f>A12312*FERT_BED_TOM+B12312*FERT_BED_CAR+C12312*FERT_BED_MES</f>
        <v>25080</v>
      </c>
      <c r="N12312" s="6">
        <f>IF(AND(D12312&lt;=TOTAL_BEDS,J12312&lt;=TEMP_WORKER_MAX*TEMP_WORKER_HRS),1,0)</f>
        <v>0</v>
      </c>
      <c r="O12312" s="2">
        <f>L12312-M12312-K12312-FIXED_COSTS</f>
        <v>-29677.665862455789</v>
      </c>
      <c r="P12312" s="2">
        <f>IF(N12312=1,O12312,"")</f>
      </c>
    </row>
    <row r="12313">
      <c r="A12313" s="6">
        <v>18</v>
      </c>
      <c r="B12313" s="6">
        <v>19</v>
      </c>
      <c r="C12313" s="6">
        <v>2</v>
      </c>
      <c r="D12313" s="6">
        <f>A12313+B12313+C12313</f>
        <v>39</v>
      </c>
      <c r="E12313" s="5">
        <f>IF(A12313=0,0,A12313*LABOR_HRS_WK_TOM*SEASON_WEEKS*(1+DIM_PCT_TOM)^A12313)</f>
        <v>9007.0660478574282</v>
      </c>
      <c r="F12313" s="5">
        <f>IF(B12313=0,0,B12313*LABOR_HRS_WK_CAR*SEASON_WEEKS*(1+DIM_PCT_CAR)^B12313)</f>
        <v>911.23060582002415</v>
      </c>
      <c r="G12313" s="5">
        <f>IF(C12313=0,0,C12313*LABOR_HRS_WK_MES*SEASON_WEEKS*(1+DIM_PCT_MES)^C12313)</f>
        <v>92.2640625</v>
      </c>
      <c r="H12313" s="5">
        <f>E12313+F12313+G12313</f>
        <v>10010.560716177453</v>
      </c>
      <c r="I12313" s="5">
        <f>MIN(H12313,FARMER_HRS)</f>
        <v>720</v>
      </c>
      <c r="J12313" s="5">
        <f>MAX(0,H12313-FARMER_HRS)</f>
        <v>9290.5607161774533</v>
      </c>
      <c r="K12313" s="2">
        <f>I12313*FARMER_RATE+J12313*TEMP_WORKER_RATE</f>
        <v>186294.45687808079</v>
      </c>
      <c r="L12313" s="2">
        <f>A12313*PRICE_TOM+B12313*PRICE_CAR+C12313*PRICE_MES</f>
        <v>203586</v>
      </c>
      <c r="M12313" s="2">
        <f>A12313*FERT_BED_TOM+B12313*FERT_BED_CAR+C12313*FERT_BED_MES</f>
        <v>25960</v>
      </c>
      <c r="N12313" s="6">
        <f>IF(AND(D12313&lt;=TOTAL_BEDS,J12313&lt;=TEMP_WORKER_MAX*TEMP_WORKER_HRS),1,0)</f>
        <v>0</v>
      </c>
      <c r="O12313" s="2">
        <f>L12313-M12313-K12313-FIXED_COSTS</f>
        <v>-28668.456878080789</v>
      </c>
      <c r="P12313" s="2">
        <f>IF(N12313=1,O12313,"")</f>
      </c>
    </row>
    <row r="12314">
      <c r="A12314" s="6">
        <v>18</v>
      </c>
      <c r="B12314" s="6">
        <v>19</v>
      </c>
      <c r="C12314" s="6">
        <v>3</v>
      </c>
      <c r="D12314" s="6">
        <f>A12314+B12314+C12314</f>
        <v>40</v>
      </c>
      <c r="E12314" s="5">
        <f>IF(A12314=0,0,A12314*LABOR_HRS_WK_TOM*SEASON_WEEKS*(1+DIM_PCT_TOM)^A12314)</f>
        <v>9007.0660478574282</v>
      </c>
      <c r="F12314" s="5">
        <f>IF(B12314=0,0,B12314*LABOR_HRS_WK_CAR*SEASON_WEEKS*(1+DIM_PCT_CAR)^B12314)</f>
        <v>911.23060582002415</v>
      </c>
      <c r="G12314" s="5">
        <f>IF(C12314=0,0,C12314*LABOR_HRS_WK_MES*SEASON_WEEKS*(1+DIM_PCT_MES)^C12314)</f>
        <v>140.12604492187498</v>
      </c>
      <c r="H12314" s="5">
        <f>E12314+F12314+G12314</f>
        <v>10058.422698599328</v>
      </c>
      <c r="I12314" s="5">
        <f>MIN(H12314,FARMER_HRS)</f>
        <v>720</v>
      </c>
      <c r="J12314" s="5">
        <f>MAX(0,H12314-FARMER_HRS)</f>
        <v>9338.4226985993282</v>
      </c>
      <c r="K12314" s="2">
        <f>I12314*FARMER_RATE+J12314*TEMP_WORKER_RATE</f>
        <v>187125.394072905</v>
      </c>
      <c r="L12314" s="2">
        <f>A12314*PRICE_TOM+B12314*PRICE_CAR+C12314*PRICE_MES</f>
        <v>206286</v>
      </c>
      <c r="M12314" s="2">
        <f>A12314*FERT_BED_TOM+B12314*FERT_BED_CAR+C12314*FERT_BED_MES</f>
        <v>26840</v>
      </c>
      <c r="N12314" s="6">
        <f>IF(AND(D12314&lt;=TOTAL_BEDS,J12314&lt;=TEMP_WORKER_MAX*TEMP_WORKER_HRS),1,0)</f>
        <v>0</v>
      </c>
      <c r="O12314" s="2">
        <f>L12314-M12314-K12314-FIXED_COSTS</f>
        <v>-27679.394072905008</v>
      </c>
      <c r="P12314" s="2">
        <f>IF(N12314=1,O12314,"")</f>
      </c>
    </row>
    <row r="12315">
      <c r="A12315" s="6">
        <v>18</v>
      </c>
      <c r="B12315" s="6">
        <v>19</v>
      </c>
      <c r="C12315" s="6">
        <v>4</v>
      </c>
      <c r="D12315" s="6">
        <f>A12315+B12315+C12315</f>
        <v>41</v>
      </c>
      <c r="E12315" s="5">
        <f>IF(A12315=0,0,A12315*LABOR_HRS_WK_TOM*SEASON_WEEKS*(1+DIM_PCT_TOM)^A12315)</f>
        <v>9007.0660478574282</v>
      </c>
      <c r="F12315" s="5">
        <f>IF(B12315=0,0,B12315*LABOR_HRS_WK_CAR*SEASON_WEEKS*(1+DIM_PCT_CAR)^B12315)</f>
        <v>911.23060582002415</v>
      </c>
      <c r="G12315" s="5">
        <f>IF(C12315=0,0,C12315*LABOR_HRS_WK_MES*SEASON_WEEKS*(1+DIM_PCT_MES)^C12315)</f>
        <v>189.17016064453119</v>
      </c>
      <c r="H12315" s="5">
        <f>E12315+F12315+G12315</f>
        <v>10107.466814321984</v>
      </c>
      <c r="I12315" s="5">
        <f>MIN(H12315,FARMER_HRS)</f>
        <v>720</v>
      </c>
      <c r="J12315" s="5">
        <f>MAX(0,H12315-FARMER_HRS)</f>
        <v>9387.4668143219842</v>
      </c>
      <c r="K12315" s="2">
        <f>I12315*FARMER_RATE+J12315*TEMP_WORKER_RATE</f>
        <v>187976.85441531223</v>
      </c>
      <c r="L12315" s="2">
        <f>A12315*PRICE_TOM+B12315*PRICE_CAR+C12315*PRICE_MES</f>
        <v>208986</v>
      </c>
      <c r="M12315" s="2">
        <f>A12315*FERT_BED_TOM+B12315*FERT_BED_CAR+C12315*FERT_BED_MES</f>
        <v>27720</v>
      </c>
      <c r="N12315" s="6">
        <f>IF(AND(D12315&lt;=TOTAL_BEDS,J12315&lt;=TEMP_WORKER_MAX*TEMP_WORKER_HRS),1,0)</f>
        <v>0</v>
      </c>
      <c r="O12315" s="2">
        <f>L12315-M12315-K12315-FIXED_COSTS</f>
        <v>-26710.854415312235</v>
      </c>
      <c r="P12315" s="2">
        <f>IF(N12315=1,O12315,"")</f>
      </c>
    </row>
    <row r="12316">
      <c r="A12316" s="6">
        <v>18</v>
      </c>
      <c r="B12316" s="6">
        <v>19</v>
      </c>
      <c r="C12316" s="6">
        <v>5</v>
      </c>
      <c r="D12316" s="6">
        <f>A12316+B12316+C12316</f>
        <v>42</v>
      </c>
      <c r="E12316" s="5">
        <f>IF(A12316=0,0,A12316*LABOR_HRS_WK_TOM*SEASON_WEEKS*(1+DIM_PCT_TOM)^A12316)</f>
        <v>9007.0660478574282</v>
      </c>
      <c r="F12316" s="5">
        <f>IF(B12316=0,0,B12316*LABOR_HRS_WK_CAR*SEASON_WEEKS*(1+DIM_PCT_CAR)^B12316)</f>
        <v>911.23060582002415</v>
      </c>
      <c r="G12316" s="5">
        <f>IF(C12316=0,0,C12316*LABOR_HRS_WK_MES*SEASON_WEEKS*(1+DIM_PCT_MES)^C12316)</f>
        <v>239.41848456573481</v>
      </c>
      <c r="H12316" s="5">
        <f>E12316+F12316+G12316</f>
        <v>10157.715138243188</v>
      </c>
      <c r="I12316" s="5">
        <f>MIN(H12316,FARMER_HRS)</f>
        <v>720</v>
      </c>
      <c r="J12316" s="5">
        <f>MAX(0,H12316-FARMER_HRS)</f>
        <v>9437.7151382431875</v>
      </c>
      <c r="K12316" s="2">
        <f>I12316*FARMER_RATE+J12316*TEMP_WORKER_RATE</f>
        <v>188849.22115005532</v>
      </c>
      <c r="L12316" s="2">
        <f>A12316*PRICE_TOM+B12316*PRICE_CAR+C12316*PRICE_MES</f>
        <v>211686</v>
      </c>
      <c r="M12316" s="2">
        <f>A12316*FERT_BED_TOM+B12316*FERT_BED_CAR+C12316*FERT_BED_MES</f>
        <v>28600</v>
      </c>
      <c r="N12316" s="6">
        <f>IF(AND(D12316&lt;=TOTAL_BEDS,J12316&lt;=TEMP_WORKER_MAX*TEMP_WORKER_HRS),1,0)</f>
        <v>0</v>
      </c>
      <c r="O12316" s="2">
        <f>L12316-M12316-K12316-FIXED_COSTS</f>
        <v>-25763.221150055324</v>
      </c>
      <c r="P12316" s="2">
        <f>IF(N12316=1,O12316,"")</f>
      </c>
    </row>
    <row r="12317">
      <c r="A12317" s="6">
        <v>18</v>
      </c>
      <c r="B12317" s="6">
        <v>19</v>
      </c>
      <c r="C12317" s="6">
        <v>6</v>
      </c>
      <c r="D12317" s="6">
        <f>A12317+B12317+C12317</f>
        <v>43</v>
      </c>
      <c r="E12317" s="5">
        <f>IF(A12317=0,0,A12317*LABOR_HRS_WK_TOM*SEASON_WEEKS*(1+DIM_PCT_TOM)^A12317)</f>
        <v>9007.0660478574282</v>
      </c>
      <c r="F12317" s="5">
        <f>IF(B12317=0,0,B12317*LABOR_HRS_WK_CAR*SEASON_WEEKS*(1+DIM_PCT_CAR)^B12317)</f>
        <v>911.23060582002415</v>
      </c>
      <c r="G12317" s="5">
        <f>IF(C12317=0,0,C12317*LABOR_HRS_WK_MES*SEASON_WEEKS*(1+DIM_PCT_MES)^C12317)</f>
        <v>290.89345874736773</v>
      </c>
      <c r="H12317" s="5">
        <f>E12317+F12317+G12317</f>
        <v>10209.190112424822</v>
      </c>
      <c r="I12317" s="5">
        <f>MIN(H12317,FARMER_HRS)</f>
        <v>720</v>
      </c>
      <c r="J12317" s="5">
        <f>MAX(0,H12317-FARMER_HRS)</f>
        <v>9489.1901124248216</v>
      </c>
      <c r="K12317" s="2">
        <f>I12317*FARMER_RATE+J12317*TEMP_WORKER_RATE</f>
        <v>189742.88389626425</v>
      </c>
      <c r="L12317" s="2">
        <f>A12317*PRICE_TOM+B12317*PRICE_CAR+C12317*PRICE_MES</f>
        <v>214386</v>
      </c>
      <c r="M12317" s="2">
        <f>A12317*FERT_BED_TOM+B12317*FERT_BED_CAR+C12317*FERT_BED_MES</f>
        <v>29480</v>
      </c>
      <c r="N12317" s="6">
        <f>IF(AND(D12317&lt;=TOTAL_BEDS,J12317&lt;=TEMP_WORKER_MAX*TEMP_WORKER_HRS),1,0)</f>
        <v>0</v>
      </c>
      <c r="O12317" s="2">
        <f>L12317-M12317-K12317-FIXED_COSTS</f>
        <v>-24836.883896264248</v>
      </c>
      <c r="P12317" s="2">
        <f>IF(N12317=1,O12317,"")</f>
      </c>
    </row>
    <row r="12318">
      <c r="A12318" s="6">
        <v>18</v>
      </c>
      <c r="B12318" s="6">
        <v>19</v>
      </c>
      <c r="C12318" s="6">
        <v>7</v>
      </c>
      <c r="D12318" s="6">
        <f>A12318+B12318+C12318</f>
        <v>44</v>
      </c>
      <c r="E12318" s="5">
        <f>IF(A12318=0,0,A12318*LABOR_HRS_WK_TOM*SEASON_WEEKS*(1+DIM_PCT_TOM)^A12318)</f>
        <v>9007.0660478574282</v>
      </c>
      <c r="F12318" s="5">
        <f>IF(B12318=0,0,B12318*LABOR_HRS_WK_CAR*SEASON_WEEKS*(1+DIM_PCT_CAR)^B12318)</f>
        <v>911.23060582002415</v>
      </c>
      <c r="G12318" s="5">
        <f>IF(C12318=0,0,C12318*LABOR_HRS_WK_MES*SEASON_WEEKS*(1+DIM_PCT_MES)^C12318)</f>
        <v>343.61789814532818</v>
      </c>
      <c r="H12318" s="5">
        <f>E12318+F12318+G12318</f>
        <v>10261.914551822782</v>
      </c>
      <c r="I12318" s="5">
        <f>MIN(H12318,FARMER_HRS)</f>
        <v>720</v>
      </c>
      <c r="J12318" s="5">
        <f>MAX(0,H12318-FARMER_HRS)</f>
        <v>9541.9145518227815</v>
      </c>
      <c r="K12318" s="2">
        <f>I12318*FARMER_RATE+J12318*TEMP_WORKER_RATE</f>
        <v>190658.23874692328</v>
      </c>
      <c r="L12318" s="2">
        <f>A12318*PRICE_TOM+B12318*PRICE_CAR+C12318*PRICE_MES</f>
        <v>217086</v>
      </c>
      <c r="M12318" s="2">
        <f>A12318*FERT_BED_TOM+B12318*FERT_BED_CAR+C12318*FERT_BED_MES</f>
        <v>30360</v>
      </c>
      <c r="N12318" s="6">
        <f>IF(AND(D12318&lt;=TOTAL_BEDS,J12318&lt;=TEMP_WORKER_MAX*TEMP_WORKER_HRS),1,0)</f>
        <v>0</v>
      </c>
      <c r="O12318" s="2">
        <f>L12318-M12318-K12318-FIXED_COSTS</f>
        <v>-23932.238746923278</v>
      </c>
      <c r="P12318" s="2">
        <f>IF(N12318=1,O12318,"")</f>
      </c>
    </row>
    <row r="12319">
      <c r="A12319" s="6">
        <v>18</v>
      </c>
      <c r="B12319" s="6">
        <v>19</v>
      </c>
      <c r="C12319" s="6">
        <v>8</v>
      </c>
      <c r="D12319" s="6">
        <f>A12319+B12319+C12319</f>
        <v>45</v>
      </c>
      <c r="E12319" s="5">
        <f>IF(A12319=0,0,A12319*LABOR_HRS_WK_TOM*SEASON_WEEKS*(1+DIM_PCT_TOM)^A12319)</f>
        <v>9007.0660478574282</v>
      </c>
      <c r="F12319" s="5">
        <f>IF(B12319=0,0,B12319*LABOR_HRS_WK_CAR*SEASON_WEEKS*(1+DIM_PCT_CAR)^B12319)</f>
        <v>911.23060582002415</v>
      </c>
      <c r="G12319" s="5">
        <f>IF(C12319=0,0,C12319*LABOR_HRS_WK_MES*SEASON_WEEKS*(1+DIM_PCT_MES)^C12319)</f>
        <v>397.61499642530833</v>
      </c>
      <c r="H12319" s="5">
        <f>E12319+F12319+G12319</f>
        <v>10315.911650102762</v>
      </c>
      <c r="I12319" s="5">
        <f>MIN(H12319,FARMER_HRS)</f>
        <v>720</v>
      </c>
      <c r="J12319" s="5">
        <f>MAX(0,H12319-FARMER_HRS)</f>
        <v>9595.911650102762</v>
      </c>
      <c r="K12319" s="2">
        <f>I12319*FARMER_RATE+J12319*TEMP_WORKER_RATE</f>
        <v>191595.68836983963</v>
      </c>
      <c r="L12319" s="2">
        <f>A12319*PRICE_TOM+B12319*PRICE_CAR+C12319*PRICE_MES</f>
        <v>219786</v>
      </c>
      <c r="M12319" s="2">
        <f>A12319*FERT_BED_TOM+B12319*FERT_BED_CAR+C12319*FERT_BED_MES</f>
        <v>31240</v>
      </c>
      <c r="N12319" s="6">
        <f>IF(AND(D12319&lt;=TOTAL_BEDS,J12319&lt;=TEMP_WORKER_MAX*TEMP_WORKER_HRS),1,0)</f>
        <v>0</v>
      </c>
      <c r="O12319" s="2">
        <f>L12319-M12319-K12319-FIXED_COSTS</f>
        <v>-23049.688369839627</v>
      </c>
      <c r="P12319" s="2">
        <f>IF(N12319=1,O12319,"")</f>
      </c>
    </row>
    <row r="12320">
      <c r="A12320" s="6">
        <v>18</v>
      </c>
      <c r="B12320" s="6">
        <v>19</v>
      </c>
      <c r="C12320" s="6">
        <v>9</v>
      </c>
      <c r="D12320" s="6">
        <f>A12320+B12320+C12320</f>
        <v>46</v>
      </c>
      <c r="E12320" s="5">
        <f>IF(A12320=0,0,A12320*LABOR_HRS_WK_TOM*SEASON_WEEKS*(1+DIM_PCT_TOM)^A12320)</f>
        <v>9007.0660478574282</v>
      </c>
      <c r="F12320" s="5">
        <f>IF(B12320=0,0,B12320*LABOR_HRS_WK_CAR*SEASON_WEEKS*(1+DIM_PCT_CAR)^B12320)</f>
        <v>911.23060582002415</v>
      </c>
      <c r="G12320" s="5">
        <f>IF(C12320=0,0,C12320*LABOR_HRS_WK_MES*SEASON_WEEKS*(1+DIM_PCT_MES)^C12320)</f>
        <v>452.90833186570273</v>
      </c>
      <c r="H12320" s="5">
        <f>E12320+F12320+G12320</f>
        <v>10371.204985543156</v>
      </c>
      <c r="I12320" s="5">
        <f>MIN(H12320,FARMER_HRS)</f>
        <v>720</v>
      </c>
      <c r="J12320" s="5">
        <f>MAX(0,H12320-FARMER_HRS)</f>
        <v>9651.204985543156</v>
      </c>
      <c r="K12320" s="2">
        <f>I12320*FARMER_RATE+J12320*TEMP_WORKER_RATE</f>
        <v>192555.64211012423</v>
      </c>
      <c r="L12320" s="2">
        <f>A12320*PRICE_TOM+B12320*PRICE_CAR+C12320*PRICE_MES</f>
        <v>222486</v>
      </c>
      <c r="M12320" s="2">
        <f>A12320*FERT_BED_TOM+B12320*FERT_BED_CAR+C12320*FERT_BED_MES</f>
        <v>32120</v>
      </c>
      <c r="N12320" s="6">
        <f>IF(AND(D12320&lt;=TOTAL_BEDS,J12320&lt;=TEMP_WORKER_MAX*TEMP_WORKER_HRS),1,0)</f>
        <v>0</v>
      </c>
      <c r="O12320" s="2">
        <f>L12320-M12320-K12320-FIXED_COSTS</f>
        <v>-22189.64211012423</v>
      </c>
      <c r="P12320" s="2">
        <f>IF(N12320=1,O12320,"")</f>
      </c>
    </row>
    <row r="12321">
      <c r="A12321" s="6">
        <v>18</v>
      </c>
      <c r="B12321" s="6">
        <v>19</v>
      </c>
      <c r="C12321" s="6">
        <v>10</v>
      </c>
      <c r="D12321" s="6">
        <f>A12321+B12321+C12321</f>
        <v>47</v>
      </c>
      <c r="E12321" s="5">
        <f>IF(A12321=0,0,A12321*LABOR_HRS_WK_TOM*SEASON_WEEKS*(1+DIM_PCT_TOM)^A12321)</f>
        <v>9007.0660478574282</v>
      </c>
      <c r="F12321" s="5">
        <f>IF(B12321=0,0,B12321*LABOR_HRS_WK_CAR*SEASON_WEEKS*(1+DIM_PCT_CAR)^B12321)</f>
        <v>911.23060582002415</v>
      </c>
      <c r="G12321" s="5">
        <f>IF(C12321=0,0,C12321*LABOR_HRS_WK_MES*SEASON_WEEKS*(1+DIM_PCT_MES)^C12321)</f>
        <v>509.52187334891551</v>
      </c>
      <c r="H12321" s="5">
        <f>E12321+F12321+G12321</f>
        <v>10427.818527026368</v>
      </c>
      <c r="I12321" s="5">
        <f>MIN(H12321,FARMER_HRS)</f>
        <v>720</v>
      </c>
      <c r="J12321" s="5">
        <f>MAX(0,H12321-FARMER_HRS)</f>
        <v>9707.8185270263675</v>
      </c>
      <c r="K12321" s="2">
        <f>I12321*FARMER_RATE+J12321*TEMP_WORKER_RATE</f>
        <v>193538.51609420776</v>
      </c>
      <c r="L12321" s="2">
        <f>A12321*PRICE_TOM+B12321*PRICE_CAR+C12321*PRICE_MES</f>
        <v>225186</v>
      </c>
      <c r="M12321" s="2">
        <f>A12321*FERT_BED_TOM+B12321*FERT_BED_CAR+C12321*FERT_BED_MES</f>
        <v>33000</v>
      </c>
      <c r="N12321" s="6">
        <f>IF(AND(D12321&lt;=TOTAL_BEDS,J12321&lt;=TEMP_WORKER_MAX*TEMP_WORKER_HRS),1,0)</f>
        <v>0</v>
      </c>
      <c r="O12321" s="2">
        <f>L12321-M12321-K12321-FIXED_COSTS</f>
        <v>-21352.516094207764</v>
      </c>
      <c r="P12321" s="2">
        <f>IF(N12321=1,O12321,"")</f>
      </c>
    </row>
    <row r="12322">
      <c r="A12322" s="6">
        <v>18</v>
      </c>
      <c r="B12322" s="6">
        <v>19</v>
      </c>
      <c r="C12322" s="6">
        <v>11</v>
      </c>
      <c r="D12322" s="6">
        <f>A12322+B12322+C12322</f>
        <v>48</v>
      </c>
      <c r="E12322" s="5">
        <f>IF(A12322=0,0,A12322*LABOR_HRS_WK_TOM*SEASON_WEEKS*(1+DIM_PCT_TOM)^A12322)</f>
        <v>9007.0660478574282</v>
      </c>
      <c r="F12322" s="5">
        <f>IF(B12322=0,0,B12322*LABOR_HRS_WK_CAR*SEASON_WEEKS*(1+DIM_PCT_CAR)^B12322)</f>
        <v>911.23060582002415</v>
      </c>
      <c r="G12322" s="5">
        <f>IF(C12322=0,0,C12322*LABOR_HRS_WK_MES*SEASON_WEEKS*(1+DIM_PCT_MES)^C12322)</f>
        <v>567.47998644235463</v>
      </c>
      <c r="H12322" s="5">
        <f>E12322+F12322+G12322</f>
        <v>10485.776640119808</v>
      </c>
      <c r="I12322" s="5">
        <f>MIN(H12322,FARMER_HRS)</f>
        <v>720</v>
      </c>
      <c r="J12322" s="5">
        <f>MAX(0,H12322-FARMER_HRS)</f>
        <v>9765.7766401198078</v>
      </c>
      <c r="K12322" s="2">
        <f>I12322*FARMER_RATE+J12322*TEMP_WORKER_RATE</f>
        <v>194544.73333541333</v>
      </c>
      <c r="L12322" s="2">
        <f>A12322*PRICE_TOM+B12322*PRICE_CAR+C12322*PRICE_MES</f>
        <v>227886</v>
      </c>
      <c r="M12322" s="2">
        <f>A12322*FERT_BED_TOM+B12322*FERT_BED_CAR+C12322*FERT_BED_MES</f>
        <v>33880</v>
      </c>
      <c r="N12322" s="6">
        <f>IF(AND(D12322&lt;=TOTAL_BEDS,J12322&lt;=TEMP_WORKER_MAX*TEMP_WORKER_HRS),1,0)</f>
        <v>0</v>
      </c>
      <c r="O12322" s="2">
        <f>L12322-M12322-K12322-FIXED_COSTS</f>
        <v>-20538.73333541333</v>
      </c>
      <c r="P12322" s="2">
        <f>IF(N12322=1,O12322,"")</f>
      </c>
    </row>
    <row r="12323">
      <c r="A12323" s="6">
        <v>18</v>
      </c>
      <c r="B12323" s="6">
        <v>19</v>
      </c>
      <c r="C12323" s="6">
        <v>12</v>
      </c>
      <c r="D12323" s="6">
        <f>A12323+B12323+C12323</f>
        <v>49</v>
      </c>
      <c r="E12323" s="5">
        <f>IF(A12323=0,0,A12323*LABOR_HRS_WK_TOM*SEASON_WEEKS*(1+DIM_PCT_TOM)^A12323)</f>
        <v>9007.0660478574282</v>
      </c>
      <c r="F12323" s="5">
        <f>IF(B12323=0,0,B12323*LABOR_HRS_WK_CAR*SEASON_WEEKS*(1+DIM_PCT_CAR)^B12323)</f>
        <v>911.23060582002415</v>
      </c>
      <c r="G12323" s="5">
        <f>IF(C12323=0,0,C12323*LABOR_HRS_WK_MES*SEASON_WEEKS*(1+DIM_PCT_MES)^C12323)</f>
        <v>626.807439570419</v>
      </c>
      <c r="H12323" s="5">
        <f>E12323+F12323+G12323</f>
        <v>10545.104093247872</v>
      </c>
      <c r="I12323" s="5">
        <f>MIN(H12323,FARMER_HRS)</f>
        <v>720</v>
      </c>
      <c r="J12323" s="5">
        <f>MAX(0,H12323-FARMER_HRS)</f>
        <v>9825.1040932478718</v>
      </c>
      <c r="K12323" s="2">
        <f>I12323*FARMER_RATE+J12323*TEMP_WORKER_RATE</f>
        <v>195574.72384110888</v>
      </c>
      <c r="L12323" s="2">
        <f>A12323*PRICE_TOM+B12323*PRICE_CAR+C12323*PRICE_MES</f>
        <v>230586</v>
      </c>
      <c r="M12323" s="2">
        <f>A12323*FERT_BED_TOM+B12323*FERT_BED_CAR+C12323*FERT_BED_MES</f>
        <v>34760</v>
      </c>
      <c r="N12323" s="6">
        <f>IF(AND(D12323&lt;=TOTAL_BEDS,J12323&lt;=TEMP_WORKER_MAX*TEMP_WORKER_HRS),1,0)</f>
        <v>0</v>
      </c>
      <c r="O12323" s="2">
        <f>L12323-M12323-K12323-FIXED_COSTS</f>
        <v>-19748.723841108877</v>
      </c>
      <c r="P12323" s="2">
        <f>IF(N12323=1,O12323,"")</f>
      </c>
    </row>
    <row r="12324">
      <c r="A12324" s="6">
        <v>18</v>
      </c>
      <c r="B12324" s="6">
        <v>19</v>
      </c>
      <c r="C12324" s="6">
        <v>13</v>
      </c>
      <c r="D12324" s="6">
        <f>A12324+B12324+C12324</f>
        <v>50</v>
      </c>
      <c r="E12324" s="5">
        <f>IF(A12324=0,0,A12324*LABOR_HRS_WK_TOM*SEASON_WEEKS*(1+DIM_PCT_TOM)^A12324)</f>
        <v>9007.0660478574282</v>
      </c>
      <c r="F12324" s="5">
        <f>IF(B12324=0,0,B12324*LABOR_HRS_WK_CAR*SEASON_WEEKS*(1+DIM_PCT_CAR)^B12324)</f>
        <v>911.23060582002415</v>
      </c>
      <c r="G12324" s="5">
        <f>IF(C12324=0,0,C12324*LABOR_HRS_WK_MES*SEASON_WEEKS*(1+DIM_PCT_MES)^C12324)</f>
        <v>687.52941027880331</v>
      </c>
      <c r="H12324" s="5">
        <f>E12324+F12324+G12324</f>
        <v>10605.826063956256</v>
      </c>
      <c r="I12324" s="5">
        <f>MIN(H12324,FARMER_HRS)</f>
        <v>720</v>
      </c>
      <c r="J12324" s="5">
        <f>MAX(0,H12324-FARMER_HRS)</f>
        <v>9885.8260639562559</v>
      </c>
      <c r="K12324" s="2">
        <f>I12324*FARMER_RATE+J12324*TEMP_WORKER_RATE</f>
        <v>196628.92472146277</v>
      </c>
      <c r="L12324" s="2">
        <f>A12324*PRICE_TOM+B12324*PRICE_CAR+C12324*PRICE_MES</f>
        <v>233286</v>
      </c>
      <c r="M12324" s="2">
        <f>A12324*FERT_BED_TOM+B12324*FERT_BED_CAR+C12324*FERT_BED_MES</f>
        <v>35640</v>
      </c>
      <c r="N12324" s="6">
        <f>IF(AND(D12324&lt;=TOTAL_BEDS,J12324&lt;=TEMP_WORKER_MAX*TEMP_WORKER_HRS),1,0)</f>
        <v>0</v>
      </c>
      <c r="O12324" s="2">
        <f>L12324-M12324-K12324-FIXED_COSTS</f>
        <v>-18982.924721462769</v>
      </c>
      <c r="P12324" s="2">
        <f>IF(N12324=1,O12324,"")</f>
      </c>
    </row>
    <row r="12325">
      <c r="A12325" s="6">
        <v>18</v>
      </c>
      <c r="B12325" s="6">
        <v>19</v>
      </c>
      <c r="C12325" s="6">
        <v>14</v>
      </c>
      <c r="D12325" s="6">
        <f>A12325+B12325+C12325</f>
        <v>51</v>
      </c>
      <c r="E12325" s="5">
        <f>IF(A12325=0,0,A12325*LABOR_HRS_WK_TOM*SEASON_WEEKS*(1+DIM_PCT_TOM)^A12325)</f>
        <v>9007.0660478574282</v>
      </c>
      <c r="F12325" s="5">
        <f>IF(B12325=0,0,B12325*LABOR_HRS_WK_CAR*SEASON_WEEKS*(1+DIM_PCT_CAR)^B12325)</f>
        <v>911.23060582002415</v>
      </c>
      <c r="G12325" s="5">
        <f>IF(C12325=0,0,C12325*LABOR_HRS_WK_MES*SEASON_WEEKS*(1+DIM_PCT_MES)^C12325)</f>
        <v>749.67149159246435</v>
      </c>
      <c r="H12325" s="5">
        <f>E12325+F12325+G12325</f>
        <v>10667.968145269917</v>
      </c>
      <c r="I12325" s="5">
        <f>MIN(H12325,FARMER_HRS)</f>
        <v>720</v>
      </c>
      <c r="J12325" s="5">
        <f>MAX(0,H12325-FARMER_HRS)</f>
        <v>9947.9681452699169</v>
      </c>
      <c r="K12325" s="2">
        <f>I12325*FARMER_RATE+J12325*TEMP_WORKER_RATE</f>
        <v>197707.78029982495</v>
      </c>
      <c r="L12325" s="2">
        <f>A12325*PRICE_TOM+B12325*PRICE_CAR+C12325*PRICE_MES</f>
        <v>235986</v>
      </c>
      <c r="M12325" s="2">
        <f>A12325*FERT_BED_TOM+B12325*FERT_BED_CAR+C12325*FERT_BED_MES</f>
        <v>36520</v>
      </c>
      <c r="N12325" s="6">
        <f>IF(AND(D12325&lt;=TOTAL_BEDS,J12325&lt;=TEMP_WORKER_MAX*TEMP_WORKER_HRS),1,0)</f>
        <v>0</v>
      </c>
      <c r="O12325" s="2">
        <f>L12325-M12325-K12325-FIXED_COSTS</f>
        <v>-18241.780299824954</v>
      </c>
      <c r="P12325" s="2">
        <f>IF(N12325=1,O12325,"")</f>
      </c>
    </row>
    <row r="12326">
      <c r="A12326" s="6">
        <v>18</v>
      </c>
      <c r="B12326" s="6">
        <v>19</v>
      </c>
      <c r="C12326" s="6">
        <v>15</v>
      </c>
      <c r="D12326" s="6">
        <f>A12326+B12326+C12326</f>
        <v>52</v>
      </c>
      <c r="E12326" s="5">
        <f>IF(A12326=0,0,A12326*LABOR_HRS_WK_TOM*SEASON_WEEKS*(1+DIM_PCT_TOM)^A12326)</f>
        <v>9007.0660478574282</v>
      </c>
      <c r="F12326" s="5">
        <f>IF(B12326=0,0,B12326*LABOR_HRS_WK_CAR*SEASON_WEEKS*(1+DIM_PCT_CAR)^B12326)</f>
        <v>911.23060582002415</v>
      </c>
      <c r="G12326" s="5">
        <f>IF(C12326=0,0,C12326*LABOR_HRS_WK_MES*SEASON_WEEKS*(1+DIM_PCT_MES)^C12326)</f>
        <v>813.25969846861074</v>
      </c>
      <c r="H12326" s="5">
        <f>E12326+F12326+G12326</f>
        <v>10731.556352146064</v>
      </c>
      <c r="I12326" s="5">
        <f>MIN(H12326,FARMER_HRS)</f>
        <v>720</v>
      </c>
      <c r="J12326" s="5">
        <f>MAX(0,H12326-FARMER_HRS)</f>
        <v>10011.556352146064</v>
      </c>
      <c r="K12326" s="2">
        <f>I12326*FARMER_RATE+J12326*TEMP_WORKER_RATE</f>
        <v>198811.74222475805</v>
      </c>
      <c r="L12326" s="2">
        <f>A12326*PRICE_TOM+B12326*PRICE_CAR+C12326*PRICE_MES</f>
        <v>238686</v>
      </c>
      <c r="M12326" s="2">
        <f>A12326*FERT_BED_TOM+B12326*FERT_BED_CAR+C12326*FERT_BED_MES</f>
        <v>37400</v>
      </c>
      <c r="N12326" s="6">
        <f>IF(AND(D12326&lt;=TOTAL_BEDS,J12326&lt;=TEMP_WORKER_MAX*TEMP_WORKER_HRS),1,0)</f>
        <v>0</v>
      </c>
      <c r="O12326" s="2">
        <f>L12326-M12326-K12326-FIXED_COSTS</f>
        <v>-17525.742224758054</v>
      </c>
      <c r="P12326" s="2">
        <f>IF(N12326=1,O12326,"")</f>
      </c>
    </row>
    <row r="12327">
      <c r="A12327" s="6">
        <v>18</v>
      </c>
      <c r="B12327" s="6">
        <v>19</v>
      </c>
      <c r="C12327" s="6">
        <v>16</v>
      </c>
      <c r="D12327" s="6">
        <f>A12327+B12327+C12327</f>
        <v>53</v>
      </c>
      <c r="E12327" s="5">
        <f>IF(A12327=0,0,A12327*LABOR_HRS_WK_TOM*SEASON_WEEKS*(1+DIM_PCT_TOM)^A12327)</f>
        <v>9007.0660478574282</v>
      </c>
      <c r="F12327" s="5">
        <f>IF(B12327=0,0,B12327*LABOR_HRS_WK_CAR*SEASON_WEEKS*(1+DIM_PCT_CAR)^B12327)</f>
        <v>911.23060582002415</v>
      </c>
      <c r="G12327" s="5">
        <f>IF(C12327=0,0,C12327*LABOR_HRS_WK_MES*SEASON_WEEKS*(1+DIM_PCT_MES)^C12327)</f>
        <v>878.32047434609967</v>
      </c>
      <c r="H12327" s="5">
        <f>E12327+F12327+G12327</f>
        <v>10796.617128023552</v>
      </c>
      <c r="I12327" s="5">
        <f>MIN(H12327,FARMER_HRS)</f>
        <v>720</v>
      </c>
      <c r="J12327" s="5">
        <f>MAX(0,H12327-FARMER_HRS)</f>
        <v>10076.617128023552</v>
      </c>
      <c r="K12327" s="2">
        <f>I12327*FARMER_RATE+J12327*TEMP_WORKER_RATE</f>
        <v>199941.26958374222</v>
      </c>
      <c r="L12327" s="2">
        <f>A12327*PRICE_TOM+B12327*PRICE_CAR+C12327*PRICE_MES</f>
        <v>241386</v>
      </c>
      <c r="M12327" s="2">
        <f>A12327*FERT_BED_TOM+B12327*FERT_BED_CAR+C12327*FERT_BED_MES</f>
        <v>38280</v>
      </c>
      <c r="N12327" s="6">
        <f>IF(AND(D12327&lt;=TOTAL_BEDS,J12327&lt;=TEMP_WORKER_MAX*TEMP_WORKER_HRS),1,0)</f>
        <v>0</v>
      </c>
      <c r="O12327" s="2">
        <f>L12327-M12327-K12327-FIXED_COSTS</f>
        <v>-16835.269583742222</v>
      </c>
      <c r="P12327" s="2">
        <f>IF(N12327=1,O12327,"")</f>
      </c>
    </row>
    <row r="12328">
      <c r="A12328" s="6">
        <v>18</v>
      </c>
      <c r="B12328" s="6">
        <v>19</v>
      </c>
      <c r="C12328" s="6">
        <v>17</v>
      </c>
      <c r="D12328" s="6">
        <f>A12328+B12328+C12328</f>
        <v>54</v>
      </c>
      <c r="E12328" s="5">
        <f>IF(A12328=0,0,A12328*LABOR_HRS_WK_TOM*SEASON_WEEKS*(1+DIM_PCT_TOM)^A12328)</f>
        <v>9007.0660478574282</v>
      </c>
      <c r="F12328" s="5">
        <f>IF(B12328=0,0,B12328*LABOR_HRS_WK_CAR*SEASON_WEEKS*(1+DIM_PCT_CAR)^B12328)</f>
        <v>911.23060582002415</v>
      </c>
      <c r="G12328" s="5">
        <f>IF(C12328=0,0,C12328*LABOR_HRS_WK_MES*SEASON_WEEKS*(1+DIM_PCT_MES)^C12328)</f>
        <v>944.88069779263992</v>
      </c>
      <c r="H12328" s="5">
        <f>E12328+F12328+G12328</f>
        <v>10863.177351470093</v>
      </c>
      <c r="I12328" s="5">
        <f>MIN(H12328,FARMER_HRS)</f>
        <v>720</v>
      </c>
      <c r="J12328" s="5">
        <f>MAX(0,H12328-FARMER_HRS)</f>
        <v>10143.177351470093</v>
      </c>
      <c r="K12328" s="2">
        <f>I12328*FARMER_RATE+J12328*TEMP_WORKER_RATE</f>
        <v>201096.829018578</v>
      </c>
      <c r="L12328" s="2">
        <f>A12328*PRICE_TOM+B12328*PRICE_CAR+C12328*PRICE_MES</f>
        <v>244086</v>
      </c>
      <c r="M12328" s="2">
        <f>A12328*FERT_BED_TOM+B12328*FERT_BED_CAR+C12328*FERT_BED_MES</f>
        <v>39160</v>
      </c>
      <c r="N12328" s="6">
        <f>IF(AND(D12328&lt;=TOTAL_BEDS,J12328&lt;=TEMP_WORKER_MAX*TEMP_WORKER_HRS),1,0)</f>
        <v>0</v>
      </c>
      <c r="O12328" s="2">
        <f>L12328-M12328-K12328-FIXED_COSTS</f>
        <v>-16170.829018577992</v>
      </c>
      <c r="P12328" s="2">
        <f>IF(N12328=1,O12328,"")</f>
      </c>
    </row>
    <row r="12329">
      <c r="A12329" s="6">
        <v>18</v>
      </c>
      <c r="B12329" s="6">
        <v>19</v>
      </c>
      <c r="C12329" s="6">
        <v>18</v>
      </c>
      <c r="D12329" s="6">
        <f>A12329+B12329+C12329</f>
        <v>55</v>
      </c>
      <c r="E12329" s="5">
        <f>IF(A12329=0,0,A12329*LABOR_HRS_WK_TOM*SEASON_WEEKS*(1+DIM_PCT_TOM)^A12329)</f>
        <v>9007.0660478574282</v>
      </c>
      <c r="F12329" s="5">
        <f>IF(B12329=0,0,B12329*LABOR_HRS_WK_CAR*SEASON_WEEKS*(1+DIM_PCT_CAR)^B12329)</f>
        <v>911.23060582002415</v>
      </c>
      <c r="G12329" s="5">
        <f>IF(C12329=0,0,C12329*LABOR_HRS_WK_MES*SEASON_WEEKS*(1+DIM_PCT_MES)^C12329)</f>
        <v>1012.9676892512272</v>
      </c>
      <c r="H12329" s="5">
        <f>E12329+F12329+G12329</f>
        <v>10931.26434292868</v>
      </c>
      <c r="I12329" s="5">
        <f>MIN(H12329,FARMER_HRS)</f>
        <v>720</v>
      </c>
      <c r="J12329" s="5">
        <f>MAX(0,H12329-FARMER_HRS)</f>
        <v>10211.26434292868</v>
      </c>
      <c r="K12329" s="2">
        <f>I12329*FARMER_RATE+J12329*TEMP_WORKER_RATE</f>
        <v>202278.8948425118</v>
      </c>
      <c r="L12329" s="2">
        <f>A12329*PRICE_TOM+B12329*PRICE_CAR+C12329*PRICE_MES</f>
        <v>246786</v>
      </c>
      <c r="M12329" s="2">
        <f>A12329*FERT_BED_TOM+B12329*FERT_BED_CAR+C12329*FERT_BED_MES</f>
        <v>40040</v>
      </c>
      <c r="N12329" s="6">
        <f>IF(AND(D12329&lt;=TOTAL_BEDS,J12329&lt;=TEMP_WORKER_MAX*TEMP_WORKER_HRS),1,0)</f>
        <v>0</v>
      </c>
      <c r="O12329" s="2">
        <f>L12329-M12329-K12329-FIXED_COSTS</f>
        <v>-15532.8948425118</v>
      </c>
      <c r="P12329" s="2">
        <f>IF(N12329=1,O12329,"")</f>
      </c>
    </row>
    <row r="12330">
      <c r="A12330" s="6">
        <v>18</v>
      </c>
      <c r="B12330" s="6">
        <v>19</v>
      </c>
      <c r="C12330" s="6">
        <v>19</v>
      </c>
      <c r="D12330" s="6">
        <f>A12330+B12330+C12330</f>
        <v>56</v>
      </c>
      <c r="E12330" s="5">
        <f>IF(A12330=0,0,A12330*LABOR_HRS_WK_TOM*SEASON_WEEKS*(1+DIM_PCT_TOM)^A12330)</f>
        <v>9007.0660478574282</v>
      </c>
      <c r="F12330" s="5">
        <f>IF(B12330=0,0,B12330*LABOR_HRS_WK_CAR*SEASON_WEEKS*(1+DIM_PCT_CAR)^B12330)</f>
        <v>911.23060582002415</v>
      </c>
      <c r="G12330" s="5">
        <f>IF(C12330=0,0,C12330*LABOR_HRS_WK_MES*SEASON_WEEKS*(1+DIM_PCT_MES)^C12330)</f>
        <v>1082.6092178872491</v>
      </c>
      <c r="H12330" s="5">
        <f>E12330+F12330+G12330</f>
        <v>11000.905871564702</v>
      </c>
      <c r="I12330" s="5">
        <f>MIN(H12330,FARMER_HRS)</f>
        <v>720</v>
      </c>
      <c r="J12330" s="5">
        <f>MAX(0,H12330-FARMER_HRS)</f>
        <v>10280.905871564702</v>
      </c>
      <c r="K12330" s="2">
        <f>I12330*FARMER_RATE+J12330*TEMP_WORKER_RATE</f>
        <v>203487.94915910941</v>
      </c>
      <c r="L12330" s="2">
        <f>A12330*PRICE_TOM+B12330*PRICE_CAR+C12330*PRICE_MES</f>
        <v>249486</v>
      </c>
      <c r="M12330" s="2">
        <f>A12330*FERT_BED_TOM+B12330*FERT_BED_CAR+C12330*FERT_BED_MES</f>
        <v>40920</v>
      </c>
      <c r="N12330" s="6">
        <f>IF(AND(D12330&lt;=TOTAL_BEDS,J12330&lt;=TEMP_WORKER_MAX*TEMP_WORKER_HRS),1,0)</f>
        <v>0</v>
      </c>
      <c r="O12330" s="2">
        <f>L12330-M12330-K12330-FIXED_COSTS</f>
        <v>-14921.949159109412</v>
      </c>
      <c r="P12330" s="2">
        <f>IF(N12330=1,O12330,"")</f>
      </c>
    </row>
    <row r="12331">
      <c r="A12331" s="6">
        <v>18</v>
      </c>
      <c r="B12331" s="6">
        <v>19</v>
      </c>
      <c r="C12331" s="6">
        <v>20</v>
      </c>
      <c r="D12331" s="6">
        <f>A12331+B12331+C12331</f>
        <v>57</v>
      </c>
      <c r="E12331" s="5">
        <f>IF(A12331=0,0,A12331*LABOR_HRS_WK_TOM*SEASON_WEEKS*(1+DIM_PCT_TOM)^A12331)</f>
        <v>9007.0660478574282</v>
      </c>
      <c r="F12331" s="5">
        <f>IF(B12331=0,0,B12331*LABOR_HRS_WK_CAR*SEASON_WEEKS*(1+DIM_PCT_CAR)^B12331)</f>
        <v>911.23060582002415</v>
      </c>
      <c r="G12331" s="5">
        <f>IF(C12331=0,0,C12331*LABOR_HRS_WK_MES*SEASON_WEEKS*(1+DIM_PCT_MES)^C12331)</f>
        <v>1153.8335085377259</v>
      </c>
      <c r="H12331" s="5">
        <f>E12331+F12331+G12331</f>
        <v>11072.130162215179</v>
      </c>
      <c r="I12331" s="5">
        <f>MIN(H12331,FARMER_HRS)</f>
        <v>720</v>
      </c>
      <c r="J12331" s="5">
        <f>MAX(0,H12331-FARMER_HRS)</f>
        <v>10352.130162215179</v>
      </c>
      <c r="K12331" s="2">
        <f>I12331*FARMER_RATE+J12331*TEMP_WORKER_RATE</f>
        <v>204724.48198290239</v>
      </c>
      <c r="L12331" s="2">
        <f>A12331*PRICE_TOM+B12331*PRICE_CAR+C12331*PRICE_MES</f>
        <v>252186</v>
      </c>
      <c r="M12331" s="2">
        <f>A12331*FERT_BED_TOM+B12331*FERT_BED_CAR+C12331*FERT_BED_MES</f>
        <v>41800</v>
      </c>
      <c r="N12331" s="6">
        <f>IF(AND(D12331&lt;=TOTAL_BEDS,J12331&lt;=TEMP_WORKER_MAX*TEMP_WORKER_HRS),1,0)</f>
        <v>0</v>
      </c>
      <c r="O12331" s="2">
        <f>L12331-M12331-K12331-FIXED_COSTS</f>
        <v>-14338.481982902391</v>
      </c>
      <c r="P12331" s="2">
        <f>IF(N12331=1,O12331,"")</f>
      </c>
    </row>
    <row r="12332">
      <c r="A12332" s="6">
        <v>18</v>
      </c>
      <c r="B12332" s="6">
        <v>19</v>
      </c>
      <c r="C12332" s="6">
        <v>21</v>
      </c>
      <c r="D12332" s="6">
        <f>A12332+B12332+C12332</f>
        <v>58</v>
      </c>
      <c r="E12332" s="5">
        <f>IF(A12332=0,0,A12332*LABOR_HRS_WK_TOM*SEASON_WEEKS*(1+DIM_PCT_TOM)^A12332)</f>
        <v>9007.0660478574282</v>
      </c>
      <c r="F12332" s="5">
        <f>IF(B12332=0,0,B12332*LABOR_HRS_WK_CAR*SEASON_WEEKS*(1+DIM_PCT_CAR)^B12332)</f>
        <v>911.23060582002415</v>
      </c>
      <c r="G12332" s="5">
        <f>IF(C12332=0,0,C12332*LABOR_HRS_WK_MES*SEASON_WEEKS*(1+DIM_PCT_MES)^C12332)</f>
        <v>1226.6692487641699</v>
      </c>
      <c r="H12332" s="5">
        <f>E12332+F12332+G12332</f>
        <v>11144.965902441623</v>
      </c>
      <c r="I12332" s="5">
        <f>MIN(H12332,FARMER_HRS)</f>
        <v>720</v>
      </c>
      <c r="J12332" s="5">
        <f>MAX(0,H12332-FARMER_HRS)</f>
        <v>10424.965902441623</v>
      </c>
      <c r="K12332" s="2">
        <f>I12332*FARMER_RATE+J12332*TEMP_WORKER_RATE</f>
        <v>205988.99136183373</v>
      </c>
      <c r="L12332" s="2">
        <f>A12332*PRICE_TOM+B12332*PRICE_CAR+C12332*PRICE_MES</f>
        <v>254886</v>
      </c>
      <c r="M12332" s="2">
        <f>A12332*FERT_BED_TOM+B12332*FERT_BED_CAR+C12332*FERT_BED_MES</f>
        <v>42680</v>
      </c>
      <c r="N12332" s="6">
        <f>IF(AND(D12332&lt;=TOTAL_BEDS,J12332&lt;=TEMP_WORKER_MAX*TEMP_WORKER_HRS),1,0)</f>
        <v>0</v>
      </c>
      <c r="O12332" s="2">
        <f>L12332-M12332-K12332-FIXED_COSTS</f>
        <v>-13782.99136183373</v>
      </c>
      <c r="P12332" s="2">
        <f>IF(N12332=1,O12332,"")</f>
      </c>
    </row>
    <row r="12333">
      <c r="A12333" s="6">
        <v>18</v>
      </c>
      <c r="B12333" s="6">
        <v>19</v>
      </c>
      <c r="C12333" s="6">
        <v>22</v>
      </c>
      <c r="D12333" s="6">
        <f>A12333+B12333+C12333</f>
        <v>59</v>
      </c>
      <c r="E12333" s="5">
        <f>IF(A12333=0,0,A12333*LABOR_HRS_WK_TOM*SEASON_WEEKS*(1+DIM_PCT_TOM)^A12333)</f>
        <v>9007.0660478574282</v>
      </c>
      <c r="F12333" s="5">
        <f>IF(B12333=0,0,B12333*LABOR_HRS_WK_CAR*SEASON_WEEKS*(1+DIM_PCT_CAR)^B12333)</f>
        <v>911.23060582002415</v>
      </c>
      <c r="G12333" s="5">
        <f>IF(C12333=0,0,C12333*LABOR_HRS_WK_MES*SEASON_WEEKS*(1+DIM_PCT_MES)^C12333)</f>
        <v>1301.1455960105659</v>
      </c>
      <c r="H12333" s="5">
        <f>E12333+F12333+G12333</f>
        <v>11219.442249688018</v>
      </c>
      <c r="I12333" s="5">
        <f>MIN(H12333,FARMER_HRS)</f>
        <v>720</v>
      </c>
      <c r="J12333" s="5">
        <f>MAX(0,H12333-FARMER_HRS)</f>
        <v>10499.442249688018</v>
      </c>
      <c r="K12333" s="2">
        <f>I12333*FARMER_RATE+J12333*TEMP_WORKER_RATE</f>
        <v>207281.9835015281</v>
      </c>
      <c r="L12333" s="2">
        <f>A12333*PRICE_TOM+B12333*PRICE_CAR+C12333*PRICE_MES</f>
        <v>257586</v>
      </c>
      <c r="M12333" s="2">
        <f>A12333*FERT_BED_TOM+B12333*FERT_BED_CAR+C12333*FERT_BED_MES</f>
        <v>43560</v>
      </c>
      <c r="N12333" s="6">
        <f>IF(AND(D12333&lt;=TOTAL_BEDS,J12333&lt;=TEMP_WORKER_MAX*TEMP_WORKER_HRS),1,0)</f>
        <v>0</v>
      </c>
      <c r="O12333" s="2">
        <f>L12333-M12333-K12333-FIXED_COSTS</f>
        <v>-13255.983501528099</v>
      </c>
      <c r="P12333" s="2">
        <f>IF(N12333=1,O12333,"")</f>
      </c>
    </row>
    <row r="12334">
      <c r="A12334" s="6">
        <v>18</v>
      </c>
      <c r="B12334" s="6">
        <v>19</v>
      </c>
      <c r="C12334" s="6">
        <v>23</v>
      </c>
      <c r="D12334" s="6">
        <f>A12334+B12334+C12334</f>
        <v>60</v>
      </c>
      <c r="E12334" s="5">
        <f>IF(A12334=0,0,A12334*LABOR_HRS_WK_TOM*SEASON_WEEKS*(1+DIM_PCT_TOM)^A12334)</f>
        <v>9007.0660478574282</v>
      </c>
      <c r="F12334" s="5">
        <f>IF(B12334=0,0,B12334*LABOR_HRS_WK_CAR*SEASON_WEEKS*(1+DIM_PCT_CAR)^B12334)</f>
        <v>911.23060582002415</v>
      </c>
      <c r="G12334" s="5">
        <f>IF(C12334=0,0,C12334*LABOR_HRS_WK_MES*SEASON_WEEKS*(1+DIM_PCT_MES)^C12334)</f>
        <v>1377.2921848680023</v>
      </c>
      <c r="H12334" s="5">
        <f>E12334+F12334+G12334</f>
        <v>11295.588838545455</v>
      </c>
      <c r="I12334" s="5">
        <f>MIN(H12334,FARMER_HRS)</f>
        <v>720</v>
      </c>
      <c r="J12334" s="5">
        <f>MAX(0,H12334-FARMER_HRS)</f>
        <v>10575.588838545455</v>
      </c>
      <c r="K12334" s="2">
        <f>I12334*FARMER_RATE+J12334*TEMP_WORKER_RATE</f>
        <v>208603.97289141413</v>
      </c>
      <c r="L12334" s="2">
        <f>A12334*PRICE_TOM+B12334*PRICE_CAR+C12334*PRICE_MES</f>
        <v>260286</v>
      </c>
      <c r="M12334" s="2">
        <f>A12334*FERT_BED_TOM+B12334*FERT_BED_CAR+C12334*FERT_BED_MES</f>
        <v>44440</v>
      </c>
      <c r="N12334" s="6">
        <f>IF(AND(D12334&lt;=TOTAL_BEDS,J12334&lt;=TEMP_WORKER_MAX*TEMP_WORKER_HRS),1,0)</f>
        <v>0</v>
      </c>
      <c r="O12334" s="2">
        <f>L12334-M12334-K12334-FIXED_COSTS</f>
        <v>-12757.972891414131</v>
      </c>
      <c r="P12334" s="2">
        <f>IF(N12334=1,O12334,"")</f>
      </c>
    </row>
    <row r="12335">
      <c r="A12335" s="6">
        <v>18</v>
      </c>
      <c r="B12335" s="6">
        <v>19</v>
      </c>
      <c r="C12335" s="6">
        <v>24</v>
      </c>
      <c r="D12335" s="6">
        <f>A12335+B12335+C12335</f>
        <v>61</v>
      </c>
      <c r="E12335" s="5">
        <f>IF(A12335=0,0,A12335*LABOR_HRS_WK_TOM*SEASON_WEEKS*(1+DIM_PCT_TOM)^A12335)</f>
        <v>9007.0660478574282</v>
      </c>
      <c r="F12335" s="5">
        <f>IF(B12335=0,0,B12335*LABOR_HRS_WK_CAR*SEASON_WEEKS*(1+DIM_PCT_CAR)^B12335)</f>
        <v>911.23060582002415</v>
      </c>
      <c r="G12335" s="5">
        <f>IF(C12335=0,0,C12335*LABOR_HRS_WK_MES*SEASON_WEEKS*(1+DIM_PCT_MES)^C12335)</f>
        <v>1455.139134447498</v>
      </c>
      <c r="H12335" s="5">
        <f>E12335+F12335+G12335</f>
        <v>11373.435788124951</v>
      </c>
      <c r="I12335" s="5">
        <f>MIN(H12335,FARMER_HRS)</f>
        <v>720</v>
      </c>
      <c r="J12335" s="5">
        <f>MAX(0,H12335-FARMER_HRS)</f>
        <v>10653.435788124951</v>
      </c>
      <c r="K12335" s="2">
        <f>I12335*FARMER_RATE+J12335*TEMP_WORKER_RATE</f>
        <v>209955.48243272482</v>
      </c>
      <c r="L12335" s="2">
        <f>A12335*PRICE_TOM+B12335*PRICE_CAR+C12335*PRICE_MES</f>
        <v>262986</v>
      </c>
      <c r="M12335" s="2">
        <f>A12335*FERT_BED_TOM+B12335*FERT_BED_CAR+C12335*FERT_BED_MES</f>
        <v>45320</v>
      </c>
      <c r="N12335" s="6">
        <f>IF(AND(D12335&lt;=TOTAL_BEDS,J12335&lt;=TEMP_WORKER_MAX*TEMP_WORKER_HRS),1,0)</f>
        <v>0</v>
      </c>
      <c r="O12335" s="2">
        <f>L12335-M12335-K12335-FIXED_COSTS</f>
        <v>-12289.482432724821</v>
      </c>
      <c r="P12335" s="2">
        <f>IF(N12335=1,O12335,"")</f>
      </c>
    </row>
    <row r="12336">
      <c r="A12336" s="6">
        <v>18</v>
      </c>
      <c r="B12336" s="6">
        <v>19</v>
      </c>
      <c r="C12336" s="6">
        <v>25</v>
      </c>
      <c r="D12336" s="6">
        <f>A12336+B12336+C12336</f>
        <v>62</v>
      </c>
      <c r="E12336" s="5">
        <f>IF(A12336=0,0,A12336*LABOR_HRS_WK_TOM*SEASON_WEEKS*(1+DIM_PCT_TOM)^A12336)</f>
        <v>9007.0660478574282</v>
      </c>
      <c r="F12336" s="5">
        <f>IF(B12336=0,0,B12336*LABOR_HRS_WK_CAR*SEASON_WEEKS*(1+DIM_PCT_CAR)^B12336)</f>
        <v>911.23060582002415</v>
      </c>
      <c r="G12336" s="5">
        <f>IF(C12336=0,0,C12336*LABOR_HRS_WK_MES*SEASON_WEEKS*(1+DIM_PCT_MES)^C12336)</f>
        <v>1534.7170558625955</v>
      </c>
      <c r="H12336" s="5">
        <f>E12336+F12336+G12336</f>
        <v>11453.013709540048</v>
      </c>
      <c r="I12336" s="5">
        <f>MIN(H12336,FARMER_HRS)</f>
        <v>720</v>
      </c>
      <c r="J12336" s="5">
        <f>MAX(0,H12336-FARMER_HRS)</f>
        <v>10733.013709540048</v>
      </c>
      <c r="K12336" s="2">
        <f>I12336*FARMER_RATE+J12336*TEMP_WORKER_RATE</f>
        <v>211337.04356840361</v>
      </c>
      <c r="L12336" s="2">
        <f>A12336*PRICE_TOM+B12336*PRICE_CAR+C12336*PRICE_MES</f>
        <v>265686</v>
      </c>
      <c r="M12336" s="2">
        <f>A12336*FERT_BED_TOM+B12336*FERT_BED_CAR+C12336*FERT_BED_MES</f>
        <v>46200</v>
      </c>
      <c r="N12336" s="6">
        <f>IF(AND(D12336&lt;=TOTAL_BEDS,J12336&lt;=TEMP_WORKER_MAX*TEMP_WORKER_HRS),1,0)</f>
        <v>0</v>
      </c>
      <c r="O12336" s="2">
        <f>L12336-M12336-K12336-FIXED_COSTS</f>
        <v>-11851.043568403606</v>
      </c>
      <c r="P12336" s="2">
        <f>IF(N12336=1,O12336,"")</f>
      </c>
    </row>
    <row r="12337">
      <c r="A12337" s="6">
        <v>18</v>
      </c>
      <c r="B12337" s="6">
        <v>19</v>
      </c>
      <c r="C12337" s="6">
        <v>26</v>
      </c>
      <c r="D12337" s="6">
        <f>A12337+B12337+C12337</f>
        <v>63</v>
      </c>
      <c r="E12337" s="5">
        <f>IF(A12337=0,0,A12337*LABOR_HRS_WK_TOM*SEASON_WEEKS*(1+DIM_PCT_TOM)^A12337)</f>
        <v>9007.0660478574282</v>
      </c>
      <c r="F12337" s="5">
        <f>IF(B12337=0,0,B12337*LABOR_HRS_WK_CAR*SEASON_WEEKS*(1+DIM_PCT_CAR)^B12337)</f>
        <v>911.23060582002415</v>
      </c>
      <c r="G12337" s="5">
        <f>IF(C12337=0,0,C12337*LABOR_HRS_WK_MES*SEASON_WEEKS*(1+DIM_PCT_MES)^C12337)</f>
        <v>1616.0570598233128</v>
      </c>
      <c r="H12337" s="5">
        <f>E12337+F12337+G12337</f>
        <v>11534.353713500766</v>
      </c>
      <c r="I12337" s="5">
        <f>MIN(H12337,FARMER_HRS)</f>
        <v>720</v>
      </c>
      <c r="J12337" s="5">
        <f>MAX(0,H12337-FARMER_HRS)</f>
        <v>10814.353713500766</v>
      </c>
      <c r="K12337" s="2">
        <f>I12337*FARMER_RATE+J12337*TEMP_WORKER_RATE</f>
        <v>212749.19641494384</v>
      </c>
      <c r="L12337" s="2">
        <f>A12337*PRICE_TOM+B12337*PRICE_CAR+C12337*PRICE_MES</f>
        <v>268386</v>
      </c>
      <c r="M12337" s="2">
        <f>A12337*FERT_BED_TOM+B12337*FERT_BED_CAR+C12337*FERT_BED_MES</f>
        <v>47080</v>
      </c>
      <c r="N12337" s="6">
        <f>IF(AND(D12337&lt;=TOTAL_BEDS,J12337&lt;=TEMP_WORKER_MAX*TEMP_WORKER_HRS),1,0)</f>
        <v>0</v>
      </c>
      <c r="O12337" s="2">
        <f>L12337-M12337-K12337-FIXED_COSTS</f>
        <v>-11443.196414943843</v>
      </c>
      <c r="P12337" s="2">
        <f>IF(N12337=1,O12337,"")</f>
      </c>
    </row>
    <row r="12338">
      <c r="A12338" s="6">
        <v>18</v>
      </c>
      <c r="B12338" s="6">
        <v>19</v>
      </c>
      <c r="C12338" s="6">
        <v>27</v>
      </c>
      <c r="D12338" s="6">
        <f>A12338+B12338+C12338</f>
        <v>64</v>
      </c>
      <c r="E12338" s="5">
        <f>IF(A12338=0,0,A12338*LABOR_HRS_WK_TOM*SEASON_WEEKS*(1+DIM_PCT_TOM)^A12338)</f>
        <v>9007.0660478574282</v>
      </c>
      <c r="F12338" s="5">
        <f>IF(B12338=0,0,B12338*LABOR_HRS_WK_CAR*SEASON_WEEKS*(1+DIM_PCT_CAR)^B12338)</f>
        <v>911.23060582002415</v>
      </c>
      <c r="G12338" s="5">
        <f>IF(C12338=0,0,C12338*LABOR_HRS_WK_MES*SEASON_WEEKS*(1+DIM_PCT_MES)^C12338)</f>
        <v>1699.19076434307</v>
      </c>
      <c r="H12338" s="5">
        <f>E12338+F12338+G12338</f>
        <v>11617.487418020522</v>
      </c>
      <c r="I12338" s="5">
        <f>MIN(H12338,FARMER_HRS)</f>
        <v>720</v>
      </c>
      <c r="J12338" s="5">
        <f>MAX(0,H12338-FARMER_HRS)</f>
        <v>10897.487418020522</v>
      </c>
      <c r="K12338" s="2">
        <f>I12338*FARMER_RATE+J12338*TEMP_WORKER_RATE</f>
        <v>214192.48989618963</v>
      </c>
      <c r="L12338" s="2">
        <f>A12338*PRICE_TOM+B12338*PRICE_CAR+C12338*PRICE_MES</f>
        <v>271086</v>
      </c>
      <c r="M12338" s="2">
        <f>A12338*FERT_BED_TOM+B12338*FERT_BED_CAR+C12338*FERT_BED_MES</f>
        <v>47960</v>
      </c>
      <c r="N12338" s="6">
        <f>IF(AND(D12338&lt;=TOTAL_BEDS,J12338&lt;=TEMP_WORKER_MAX*TEMP_WORKER_HRS),1,0)</f>
        <v>0</v>
      </c>
      <c r="O12338" s="2">
        <f>L12338-M12338-K12338-FIXED_COSTS</f>
        <v>-11066.489896189625</v>
      </c>
      <c r="P12338" s="2">
        <f>IF(N12338=1,O12338,"")</f>
      </c>
    </row>
    <row r="12339">
      <c r="A12339" s="6">
        <v>18</v>
      </c>
      <c r="B12339" s="6">
        <v>19</v>
      </c>
      <c r="C12339" s="6">
        <v>28</v>
      </c>
      <c r="D12339" s="6">
        <f>A12339+B12339+C12339</f>
        <v>65</v>
      </c>
      <c r="E12339" s="5">
        <f>IF(A12339=0,0,A12339*LABOR_HRS_WK_TOM*SEASON_WEEKS*(1+DIM_PCT_TOM)^A12339)</f>
        <v>9007.0660478574282</v>
      </c>
      <c r="F12339" s="5">
        <f>IF(B12339=0,0,B12339*LABOR_HRS_WK_CAR*SEASON_WEEKS*(1+DIM_PCT_CAR)^B12339)</f>
        <v>911.23060582002415</v>
      </c>
      <c r="G12339" s="5">
        <f>IF(C12339=0,0,C12339*LABOR_HRS_WK_MES*SEASON_WEEKS*(1+DIM_PCT_MES)^C12339)</f>
        <v>1784.1503025602233</v>
      </c>
      <c r="H12339" s="5">
        <f>E12339+F12339+G12339</f>
        <v>11702.446956237676</v>
      </c>
      <c r="I12339" s="5">
        <f>MIN(H12339,FARMER_HRS)</f>
        <v>720</v>
      </c>
      <c r="J12339" s="5">
        <f>MAX(0,H12339-FARMER_HRS)</f>
        <v>10982.446956237676</v>
      </c>
      <c r="K12339" s="2">
        <f>I12339*FARMER_RATE+J12339*TEMP_WORKER_RATE</f>
        <v>215667.48187912631</v>
      </c>
      <c r="L12339" s="2">
        <f>A12339*PRICE_TOM+B12339*PRICE_CAR+C12339*PRICE_MES</f>
        <v>273786</v>
      </c>
      <c r="M12339" s="2">
        <f>A12339*FERT_BED_TOM+B12339*FERT_BED_CAR+C12339*FERT_BED_MES</f>
        <v>48840</v>
      </c>
      <c r="N12339" s="6">
        <f>IF(AND(D12339&lt;=TOTAL_BEDS,J12339&lt;=TEMP_WORKER_MAX*TEMP_WORKER_HRS),1,0)</f>
        <v>0</v>
      </c>
      <c r="O12339" s="2">
        <f>L12339-M12339-K12339-FIXED_COSTS</f>
        <v>-10721.48187912631</v>
      </c>
      <c r="P12339" s="2">
        <f>IF(N12339=1,O12339,"")</f>
      </c>
    </row>
    <row r="12340">
      <c r="A12340" s="6">
        <v>18</v>
      </c>
      <c r="B12340" s="6">
        <v>19</v>
      </c>
      <c r="C12340" s="6">
        <v>29</v>
      </c>
      <c r="D12340" s="6">
        <f>A12340+B12340+C12340</f>
        <v>66</v>
      </c>
      <c r="E12340" s="5">
        <f>IF(A12340=0,0,A12340*LABOR_HRS_WK_TOM*SEASON_WEEKS*(1+DIM_PCT_TOM)^A12340)</f>
        <v>9007.0660478574282</v>
      </c>
      <c r="F12340" s="5">
        <f>IF(B12340=0,0,B12340*LABOR_HRS_WK_CAR*SEASON_WEEKS*(1+DIM_PCT_CAR)^B12340)</f>
        <v>911.23060582002415</v>
      </c>
      <c r="G12340" s="5">
        <f>IF(C12340=0,0,C12340*LABOR_HRS_WK_MES*SEASON_WEEKS*(1+DIM_PCT_MES)^C12340)</f>
        <v>1870.9683306758766</v>
      </c>
      <c r="H12340" s="5">
        <f>E12340+F12340+G12340</f>
        <v>11789.264984353329</v>
      </c>
      <c r="I12340" s="5">
        <f>MIN(H12340,FARMER_HRS)</f>
        <v>720</v>
      </c>
      <c r="J12340" s="5">
        <f>MAX(0,H12340-FARMER_HRS)</f>
        <v>11069.264984353329</v>
      </c>
      <c r="K12340" s="2">
        <f>I12340*FARMER_RATE+J12340*TEMP_WORKER_RATE</f>
        <v>217174.73931168974</v>
      </c>
      <c r="L12340" s="2">
        <f>A12340*PRICE_TOM+B12340*PRICE_CAR+C12340*PRICE_MES</f>
        <v>276486</v>
      </c>
      <c r="M12340" s="2">
        <f>A12340*FERT_BED_TOM+B12340*FERT_BED_CAR+C12340*FERT_BED_MES</f>
        <v>49720</v>
      </c>
      <c r="N12340" s="6">
        <f>IF(AND(D12340&lt;=TOTAL_BEDS,J12340&lt;=TEMP_WORKER_MAX*TEMP_WORKER_HRS),1,0)</f>
        <v>0</v>
      </c>
      <c r="O12340" s="2">
        <f>L12340-M12340-K12340-FIXED_COSTS</f>
        <v>-10408.739311689744</v>
      </c>
      <c r="P12340" s="2">
        <f>IF(N12340=1,O12340,"")</f>
      </c>
    </row>
    <row r="12341">
      <c r="A12341" s="6">
        <v>18</v>
      </c>
      <c r="B12341" s="6">
        <v>19</v>
      </c>
      <c r="C12341" s="6">
        <v>30</v>
      </c>
      <c r="D12341" s="6">
        <f>A12341+B12341+C12341</f>
        <v>67</v>
      </c>
      <c r="E12341" s="5">
        <f>IF(A12341=0,0,A12341*LABOR_HRS_WK_TOM*SEASON_WEEKS*(1+DIM_PCT_TOM)^A12341)</f>
        <v>9007.0660478574282</v>
      </c>
      <c r="F12341" s="5">
        <f>IF(B12341=0,0,B12341*LABOR_HRS_WK_CAR*SEASON_WEEKS*(1+DIM_PCT_CAR)^B12341)</f>
        <v>911.23060582002415</v>
      </c>
      <c r="G12341" s="5">
        <f>IF(C12341=0,0,C12341*LABOR_HRS_WK_MES*SEASON_WEEKS*(1+DIM_PCT_MES)^C12341)</f>
        <v>1959.6780360096466</v>
      </c>
      <c r="H12341" s="5">
        <f>E12341+F12341+G12341</f>
        <v>11877.9746896871</v>
      </c>
      <c r="I12341" s="5">
        <f>MIN(H12341,FARMER_HRS)</f>
        <v>720</v>
      </c>
      <c r="J12341" s="5">
        <f>MAX(0,H12341-FARMER_HRS)</f>
        <v>11157.9746896871</v>
      </c>
      <c r="K12341" s="2">
        <f>I12341*FARMER_RATE+J12341*TEMP_WORKER_RATE</f>
        <v>218714.83836262327</v>
      </c>
      <c r="L12341" s="2">
        <f>A12341*PRICE_TOM+B12341*PRICE_CAR+C12341*PRICE_MES</f>
        <v>279186</v>
      </c>
      <c r="M12341" s="2">
        <f>A12341*FERT_BED_TOM+B12341*FERT_BED_CAR+C12341*FERT_BED_MES</f>
        <v>50600</v>
      </c>
      <c r="N12341" s="6">
        <f>IF(AND(D12341&lt;=TOTAL_BEDS,J12341&lt;=TEMP_WORKER_MAX*TEMP_WORKER_HRS),1,0)</f>
        <v>0</v>
      </c>
      <c r="O12341" s="2">
        <f>L12341-M12341-K12341-FIXED_COSTS</f>
        <v>-10128.838362623268</v>
      </c>
      <c r="P12341" s="2">
        <f>IF(N12341=1,O12341,"")</f>
      </c>
    </row>
    <row r="12342">
      <c r="A12342" s="6">
        <v>18</v>
      </c>
      <c r="B12342" s="6">
        <v>20</v>
      </c>
      <c r="C12342" s="6">
        <v>0</v>
      </c>
      <c r="D12342" s="6">
        <f>A12342+B12342+C12342</f>
        <v>38</v>
      </c>
      <c r="E12342" s="5">
        <f>IF(A12342=0,0,A12342*LABOR_HRS_WK_TOM*SEASON_WEEKS*(1+DIM_PCT_TOM)^A12342)</f>
        <v>9007.0660478574282</v>
      </c>
      <c r="F12342" s="5">
        <f>IF(B12342=0,0,B12342*LABOR_HRS_WK_CAR*SEASON_WEEKS*(1+DIM_PCT_CAR)^B12342)</f>
        <v>983.16986417423652</v>
      </c>
      <c r="G12342" s="5">
        <f>IF(C12342=0,0,C12342*LABOR_HRS_WK_MES*SEASON_WEEKS*(1+DIM_PCT_MES)^C12342)</f>
        <v>0</v>
      </c>
      <c r="H12342" s="5">
        <f>E12342+F12342+G12342</f>
        <v>9990.2359120316651</v>
      </c>
      <c r="I12342" s="5">
        <f>MIN(H12342,FARMER_HRS)</f>
        <v>720</v>
      </c>
      <c r="J12342" s="5">
        <f>MAX(0,H12342-FARMER_HRS)</f>
        <v>9270.2359120316651</v>
      </c>
      <c r="K12342" s="2">
        <f>I12342*FARMER_RATE+J12342*TEMP_WORKER_RATE</f>
        <v>185941.59569499418</v>
      </c>
      <c r="L12342" s="2">
        <f>A12342*PRICE_TOM+B12342*PRICE_CAR+C12342*PRICE_MES</f>
        <v>200280</v>
      </c>
      <c r="M12342" s="2">
        <f>A12342*FERT_BED_TOM+B12342*FERT_BED_CAR+C12342*FERT_BED_MES</f>
        <v>24640</v>
      </c>
      <c r="N12342" s="6">
        <f>IF(AND(D12342&lt;=TOTAL_BEDS,J12342&lt;=TEMP_WORKER_MAX*TEMP_WORKER_HRS),1,0)</f>
        <v>0</v>
      </c>
      <c r="O12342" s="2">
        <f>L12342-M12342-K12342-FIXED_COSTS</f>
        <v>-30301.595694994176</v>
      </c>
      <c r="P12342" s="2">
        <f>IF(N12342=1,O12342,"")</f>
      </c>
    </row>
    <row r="12343">
      <c r="A12343" s="6">
        <v>18</v>
      </c>
      <c r="B12343" s="6">
        <v>20</v>
      </c>
      <c r="C12343" s="6">
        <v>1</v>
      </c>
      <c r="D12343" s="6">
        <f>A12343+B12343+C12343</f>
        <v>39</v>
      </c>
      <c r="E12343" s="5">
        <f>IF(A12343=0,0,A12343*LABOR_HRS_WK_TOM*SEASON_WEEKS*(1+DIM_PCT_TOM)^A12343)</f>
        <v>9007.0660478574282</v>
      </c>
      <c r="F12343" s="5">
        <f>IF(B12343=0,0,B12343*LABOR_HRS_WK_CAR*SEASON_WEEKS*(1+DIM_PCT_CAR)^B12343)</f>
        <v>983.16986417423652</v>
      </c>
      <c r="G12343" s="5">
        <f>IF(C12343=0,0,C12343*LABOR_HRS_WK_MES*SEASON_WEEKS*(1+DIM_PCT_MES)^C12343)</f>
        <v>45.5625</v>
      </c>
      <c r="H12343" s="5">
        <f>E12343+F12343+G12343</f>
        <v>10035.798412031665</v>
      </c>
      <c r="I12343" s="5">
        <f>MIN(H12343,FARMER_HRS)</f>
        <v>720</v>
      </c>
      <c r="J12343" s="5">
        <f>MAX(0,H12343-FARMER_HRS)</f>
        <v>9315.7984120316651</v>
      </c>
      <c r="K12343" s="2">
        <f>I12343*FARMER_RATE+J12343*TEMP_WORKER_RATE</f>
        <v>186732.61131999418</v>
      </c>
      <c r="L12343" s="2">
        <f>A12343*PRICE_TOM+B12343*PRICE_CAR+C12343*PRICE_MES</f>
        <v>202980</v>
      </c>
      <c r="M12343" s="2">
        <f>A12343*FERT_BED_TOM+B12343*FERT_BED_CAR+C12343*FERT_BED_MES</f>
        <v>25520</v>
      </c>
      <c r="N12343" s="6">
        <f>IF(AND(D12343&lt;=TOTAL_BEDS,J12343&lt;=TEMP_WORKER_MAX*TEMP_WORKER_HRS),1,0)</f>
        <v>0</v>
      </c>
      <c r="O12343" s="2">
        <f>L12343-M12343-K12343-FIXED_COSTS</f>
        <v>-29272.611319994176</v>
      </c>
      <c r="P12343" s="2">
        <f>IF(N12343=1,O12343,"")</f>
      </c>
    </row>
    <row r="12344">
      <c r="A12344" s="6">
        <v>18</v>
      </c>
      <c r="B12344" s="6">
        <v>20</v>
      </c>
      <c r="C12344" s="6">
        <v>2</v>
      </c>
      <c r="D12344" s="6">
        <f>A12344+B12344+C12344</f>
        <v>40</v>
      </c>
      <c r="E12344" s="5">
        <f>IF(A12344=0,0,A12344*LABOR_HRS_WK_TOM*SEASON_WEEKS*(1+DIM_PCT_TOM)^A12344)</f>
        <v>9007.0660478574282</v>
      </c>
      <c r="F12344" s="5">
        <f>IF(B12344=0,0,B12344*LABOR_HRS_WK_CAR*SEASON_WEEKS*(1+DIM_PCT_CAR)^B12344)</f>
        <v>983.16986417423652</v>
      </c>
      <c r="G12344" s="5">
        <f>IF(C12344=0,0,C12344*LABOR_HRS_WK_MES*SEASON_WEEKS*(1+DIM_PCT_MES)^C12344)</f>
        <v>92.2640625</v>
      </c>
      <c r="H12344" s="5">
        <f>E12344+F12344+G12344</f>
        <v>10082.499974531665</v>
      </c>
      <c r="I12344" s="5">
        <f>MIN(H12344,FARMER_HRS)</f>
        <v>720</v>
      </c>
      <c r="J12344" s="5">
        <f>MAX(0,H12344-FARMER_HRS)</f>
        <v>9362.4999745316654</v>
      </c>
      <c r="K12344" s="2">
        <f>I12344*FARMER_RATE+J12344*TEMP_WORKER_RATE</f>
        <v>187543.40233561918</v>
      </c>
      <c r="L12344" s="2">
        <f>A12344*PRICE_TOM+B12344*PRICE_CAR+C12344*PRICE_MES</f>
        <v>205680</v>
      </c>
      <c r="M12344" s="2">
        <f>A12344*FERT_BED_TOM+B12344*FERT_BED_CAR+C12344*FERT_BED_MES</f>
        <v>26400</v>
      </c>
      <c r="N12344" s="6">
        <f>IF(AND(D12344&lt;=TOTAL_BEDS,J12344&lt;=TEMP_WORKER_MAX*TEMP_WORKER_HRS),1,0)</f>
        <v>0</v>
      </c>
      <c r="O12344" s="2">
        <f>L12344-M12344-K12344-FIXED_COSTS</f>
        <v>-28263.402335619176</v>
      </c>
      <c r="P12344" s="2">
        <f>IF(N12344=1,O12344,"")</f>
      </c>
    </row>
    <row r="12345">
      <c r="A12345" s="6">
        <v>18</v>
      </c>
      <c r="B12345" s="6">
        <v>20</v>
      </c>
      <c r="C12345" s="6">
        <v>3</v>
      </c>
      <c r="D12345" s="6">
        <f>A12345+B12345+C12345</f>
        <v>41</v>
      </c>
      <c r="E12345" s="5">
        <f>IF(A12345=0,0,A12345*LABOR_HRS_WK_TOM*SEASON_WEEKS*(1+DIM_PCT_TOM)^A12345)</f>
        <v>9007.0660478574282</v>
      </c>
      <c r="F12345" s="5">
        <f>IF(B12345=0,0,B12345*LABOR_HRS_WK_CAR*SEASON_WEEKS*(1+DIM_PCT_CAR)^B12345)</f>
        <v>983.16986417423652</v>
      </c>
      <c r="G12345" s="5">
        <f>IF(C12345=0,0,C12345*LABOR_HRS_WK_MES*SEASON_WEEKS*(1+DIM_PCT_MES)^C12345)</f>
        <v>140.12604492187498</v>
      </c>
      <c r="H12345" s="5">
        <f>E12345+F12345+G12345</f>
        <v>10130.36195695354</v>
      </c>
      <c r="I12345" s="5">
        <f>MIN(H12345,FARMER_HRS)</f>
        <v>720</v>
      </c>
      <c r="J12345" s="5">
        <f>MAX(0,H12345-FARMER_HRS)</f>
        <v>9410.36195695354</v>
      </c>
      <c r="K12345" s="2">
        <f>I12345*FARMER_RATE+J12345*TEMP_WORKER_RATE</f>
        <v>188374.33953044339</v>
      </c>
      <c r="L12345" s="2">
        <f>A12345*PRICE_TOM+B12345*PRICE_CAR+C12345*PRICE_MES</f>
        <v>208380</v>
      </c>
      <c r="M12345" s="2">
        <f>A12345*FERT_BED_TOM+B12345*FERT_BED_CAR+C12345*FERT_BED_MES</f>
        <v>27280</v>
      </c>
      <c r="N12345" s="6">
        <f>IF(AND(D12345&lt;=TOTAL_BEDS,J12345&lt;=TEMP_WORKER_MAX*TEMP_WORKER_HRS),1,0)</f>
        <v>0</v>
      </c>
      <c r="O12345" s="2">
        <f>L12345-M12345-K12345-FIXED_COSTS</f>
        <v>-27274.339530443394</v>
      </c>
      <c r="P12345" s="2">
        <f>IF(N12345=1,O12345,"")</f>
      </c>
    </row>
    <row r="12346">
      <c r="A12346" s="6">
        <v>18</v>
      </c>
      <c r="B12346" s="6">
        <v>20</v>
      </c>
      <c r="C12346" s="6">
        <v>4</v>
      </c>
      <c r="D12346" s="6">
        <f>A12346+B12346+C12346</f>
        <v>42</v>
      </c>
      <c r="E12346" s="5">
        <f>IF(A12346=0,0,A12346*LABOR_HRS_WK_TOM*SEASON_WEEKS*(1+DIM_PCT_TOM)^A12346)</f>
        <v>9007.0660478574282</v>
      </c>
      <c r="F12346" s="5">
        <f>IF(B12346=0,0,B12346*LABOR_HRS_WK_CAR*SEASON_WEEKS*(1+DIM_PCT_CAR)^B12346)</f>
        <v>983.16986417423652</v>
      </c>
      <c r="G12346" s="5">
        <f>IF(C12346=0,0,C12346*LABOR_HRS_WK_MES*SEASON_WEEKS*(1+DIM_PCT_MES)^C12346)</f>
        <v>189.17016064453119</v>
      </c>
      <c r="H12346" s="5">
        <f>E12346+F12346+G12346</f>
        <v>10179.406072676196</v>
      </c>
      <c r="I12346" s="5">
        <f>MIN(H12346,FARMER_HRS)</f>
        <v>720</v>
      </c>
      <c r="J12346" s="5">
        <f>MAX(0,H12346-FARMER_HRS)</f>
        <v>9459.4060726761963</v>
      </c>
      <c r="K12346" s="2">
        <f>I12346*FARMER_RATE+J12346*TEMP_WORKER_RATE</f>
        <v>189225.79987285062</v>
      </c>
      <c r="L12346" s="2">
        <f>A12346*PRICE_TOM+B12346*PRICE_CAR+C12346*PRICE_MES</f>
        <v>211080</v>
      </c>
      <c r="M12346" s="2">
        <f>A12346*FERT_BED_TOM+B12346*FERT_BED_CAR+C12346*FERT_BED_MES</f>
        <v>28160</v>
      </c>
      <c r="N12346" s="6">
        <f>IF(AND(D12346&lt;=TOTAL_BEDS,J12346&lt;=TEMP_WORKER_MAX*TEMP_WORKER_HRS),1,0)</f>
        <v>0</v>
      </c>
      <c r="O12346" s="2">
        <f>L12346-M12346-K12346-FIXED_COSTS</f>
        <v>-26305.799872850621</v>
      </c>
      <c r="P12346" s="2">
        <f>IF(N12346=1,O12346,"")</f>
      </c>
    </row>
    <row r="12347">
      <c r="A12347" s="6">
        <v>18</v>
      </c>
      <c r="B12347" s="6">
        <v>20</v>
      </c>
      <c r="C12347" s="6">
        <v>5</v>
      </c>
      <c r="D12347" s="6">
        <f>A12347+B12347+C12347</f>
        <v>43</v>
      </c>
      <c r="E12347" s="5">
        <f>IF(A12347=0,0,A12347*LABOR_HRS_WK_TOM*SEASON_WEEKS*(1+DIM_PCT_TOM)^A12347)</f>
        <v>9007.0660478574282</v>
      </c>
      <c r="F12347" s="5">
        <f>IF(B12347=0,0,B12347*LABOR_HRS_WK_CAR*SEASON_WEEKS*(1+DIM_PCT_CAR)^B12347)</f>
        <v>983.16986417423652</v>
      </c>
      <c r="G12347" s="5">
        <f>IF(C12347=0,0,C12347*LABOR_HRS_WK_MES*SEASON_WEEKS*(1+DIM_PCT_MES)^C12347)</f>
        <v>239.41848456573481</v>
      </c>
      <c r="H12347" s="5">
        <f>E12347+F12347+G12347</f>
        <v>10229.6543965974</v>
      </c>
      <c r="I12347" s="5">
        <f>MIN(H12347,FARMER_HRS)</f>
        <v>720</v>
      </c>
      <c r="J12347" s="5">
        <f>MAX(0,H12347-FARMER_HRS)</f>
        <v>9509.6543965974</v>
      </c>
      <c r="K12347" s="2">
        <f>I12347*FARMER_RATE+J12347*TEMP_WORKER_RATE</f>
        <v>190098.16660759374</v>
      </c>
      <c r="L12347" s="2">
        <f>A12347*PRICE_TOM+B12347*PRICE_CAR+C12347*PRICE_MES</f>
        <v>213780</v>
      </c>
      <c r="M12347" s="2">
        <f>A12347*FERT_BED_TOM+B12347*FERT_BED_CAR+C12347*FERT_BED_MES</f>
        <v>29040</v>
      </c>
      <c r="N12347" s="6">
        <f>IF(AND(D12347&lt;=TOTAL_BEDS,J12347&lt;=TEMP_WORKER_MAX*TEMP_WORKER_HRS),1,0)</f>
        <v>0</v>
      </c>
      <c r="O12347" s="2">
        <f>L12347-M12347-K12347-FIXED_COSTS</f>
        <v>-25358.166607593739</v>
      </c>
      <c r="P12347" s="2">
        <f>IF(N12347=1,O12347,"")</f>
      </c>
    </row>
    <row r="12348">
      <c r="A12348" s="6">
        <v>18</v>
      </c>
      <c r="B12348" s="6">
        <v>20</v>
      </c>
      <c r="C12348" s="6">
        <v>6</v>
      </c>
      <c r="D12348" s="6">
        <f>A12348+B12348+C12348</f>
        <v>44</v>
      </c>
      <c r="E12348" s="5">
        <f>IF(A12348=0,0,A12348*LABOR_HRS_WK_TOM*SEASON_WEEKS*(1+DIM_PCT_TOM)^A12348)</f>
        <v>9007.0660478574282</v>
      </c>
      <c r="F12348" s="5">
        <f>IF(B12348=0,0,B12348*LABOR_HRS_WK_CAR*SEASON_WEEKS*(1+DIM_PCT_CAR)^B12348)</f>
        <v>983.16986417423652</v>
      </c>
      <c r="G12348" s="5">
        <f>IF(C12348=0,0,C12348*LABOR_HRS_WK_MES*SEASON_WEEKS*(1+DIM_PCT_MES)^C12348)</f>
        <v>290.89345874736773</v>
      </c>
      <c r="H12348" s="5">
        <f>E12348+F12348+G12348</f>
        <v>10281.129370779032</v>
      </c>
      <c r="I12348" s="5">
        <f>MIN(H12348,FARMER_HRS)</f>
        <v>720</v>
      </c>
      <c r="J12348" s="5">
        <f>MAX(0,H12348-FARMER_HRS)</f>
        <v>9561.1293707790319</v>
      </c>
      <c r="K12348" s="2">
        <f>I12348*FARMER_RATE+J12348*TEMP_WORKER_RATE</f>
        <v>190991.82935380263</v>
      </c>
      <c r="L12348" s="2">
        <f>A12348*PRICE_TOM+B12348*PRICE_CAR+C12348*PRICE_MES</f>
        <v>216480</v>
      </c>
      <c r="M12348" s="2">
        <f>A12348*FERT_BED_TOM+B12348*FERT_BED_CAR+C12348*FERT_BED_MES</f>
        <v>29920</v>
      </c>
      <c r="N12348" s="6">
        <f>IF(AND(D12348&lt;=TOTAL_BEDS,J12348&lt;=TEMP_WORKER_MAX*TEMP_WORKER_HRS),1,0)</f>
        <v>0</v>
      </c>
      <c r="O12348" s="2">
        <f>L12348-M12348-K12348-FIXED_COSTS</f>
        <v>-24431.829353802634</v>
      </c>
      <c r="P12348" s="2">
        <f>IF(N12348=1,O12348,"")</f>
      </c>
    </row>
    <row r="12349">
      <c r="A12349" s="6">
        <v>18</v>
      </c>
      <c r="B12349" s="6">
        <v>20</v>
      </c>
      <c r="C12349" s="6">
        <v>7</v>
      </c>
      <c r="D12349" s="6">
        <f>A12349+B12349+C12349</f>
        <v>45</v>
      </c>
      <c r="E12349" s="5">
        <f>IF(A12349=0,0,A12349*LABOR_HRS_WK_TOM*SEASON_WEEKS*(1+DIM_PCT_TOM)^A12349)</f>
        <v>9007.0660478574282</v>
      </c>
      <c r="F12349" s="5">
        <f>IF(B12349=0,0,B12349*LABOR_HRS_WK_CAR*SEASON_WEEKS*(1+DIM_PCT_CAR)^B12349)</f>
        <v>983.16986417423652</v>
      </c>
      <c r="G12349" s="5">
        <f>IF(C12349=0,0,C12349*LABOR_HRS_WK_MES*SEASON_WEEKS*(1+DIM_PCT_MES)^C12349)</f>
        <v>343.61789814532818</v>
      </c>
      <c r="H12349" s="5">
        <f>E12349+F12349+G12349</f>
        <v>10333.853810176994</v>
      </c>
      <c r="I12349" s="5">
        <f>MIN(H12349,FARMER_HRS)</f>
        <v>720</v>
      </c>
      <c r="J12349" s="5">
        <f>MAX(0,H12349-FARMER_HRS)</f>
        <v>9613.8538101769936</v>
      </c>
      <c r="K12349" s="2">
        <f>I12349*FARMER_RATE+J12349*TEMP_WORKER_RATE</f>
        <v>191907.18420446169</v>
      </c>
      <c r="L12349" s="2">
        <f>A12349*PRICE_TOM+B12349*PRICE_CAR+C12349*PRICE_MES</f>
        <v>219180</v>
      </c>
      <c r="M12349" s="2">
        <f>A12349*FERT_BED_TOM+B12349*FERT_BED_CAR+C12349*FERT_BED_MES</f>
        <v>30800</v>
      </c>
      <c r="N12349" s="6">
        <f>IF(AND(D12349&lt;=TOTAL_BEDS,J12349&lt;=TEMP_WORKER_MAX*TEMP_WORKER_HRS),1,0)</f>
        <v>0</v>
      </c>
      <c r="O12349" s="2">
        <f>L12349-M12349-K12349-FIXED_COSTS</f>
        <v>-23527.184204461693</v>
      </c>
      <c r="P12349" s="2">
        <f>IF(N12349=1,O12349,"")</f>
      </c>
    </row>
    <row r="12350">
      <c r="A12350" s="6">
        <v>18</v>
      </c>
      <c r="B12350" s="6">
        <v>20</v>
      </c>
      <c r="C12350" s="6">
        <v>8</v>
      </c>
      <c r="D12350" s="6">
        <f>A12350+B12350+C12350</f>
        <v>46</v>
      </c>
      <c r="E12350" s="5">
        <f>IF(A12350=0,0,A12350*LABOR_HRS_WK_TOM*SEASON_WEEKS*(1+DIM_PCT_TOM)^A12350)</f>
        <v>9007.0660478574282</v>
      </c>
      <c r="F12350" s="5">
        <f>IF(B12350=0,0,B12350*LABOR_HRS_WK_CAR*SEASON_WEEKS*(1+DIM_PCT_CAR)^B12350)</f>
        <v>983.16986417423652</v>
      </c>
      <c r="G12350" s="5">
        <f>IF(C12350=0,0,C12350*LABOR_HRS_WK_MES*SEASON_WEEKS*(1+DIM_PCT_MES)^C12350)</f>
        <v>397.61499642530833</v>
      </c>
      <c r="H12350" s="5">
        <f>E12350+F12350+G12350</f>
        <v>10387.850908456974</v>
      </c>
      <c r="I12350" s="5">
        <f>MIN(H12350,FARMER_HRS)</f>
        <v>720</v>
      </c>
      <c r="J12350" s="5">
        <f>MAX(0,H12350-FARMER_HRS)</f>
        <v>9667.8509084569741</v>
      </c>
      <c r="K12350" s="2">
        <f>I12350*FARMER_RATE+J12350*TEMP_WORKER_RATE</f>
        <v>192844.633827378</v>
      </c>
      <c r="L12350" s="2">
        <f>A12350*PRICE_TOM+B12350*PRICE_CAR+C12350*PRICE_MES</f>
        <v>221880</v>
      </c>
      <c r="M12350" s="2">
        <f>A12350*FERT_BED_TOM+B12350*FERT_BED_CAR+C12350*FERT_BED_MES</f>
        <v>31680</v>
      </c>
      <c r="N12350" s="6">
        <f>IF(AND(D12350&lt;=TOTAL_BEDS,J12350&lt;=TEMP_WORKER_MAX*TEMP_WORKER_HRS),1,0)</f>
        <v>0</v>
      </c>
      <c r="O12350" s="2">
        <f>L12350-M12350-K12350-FIXED_COSTS</f>
        <v>-22644.633827378013</v>
      </c>
      <c r="P12350" s="2">
        <f>IF(N12350=1,O12350,"")</f>
      </c>
    </row>
    <row r="12351">
      <c r="A12351" s="6">
        <v>18</v>
      </c>
      <c r="B12351" s="6">
        <v>20</v>
      </c>
      <c r="C12351" s="6">
        <v>9</v>
      </c>
      <c r="D12351" s="6">
        <f>A12351+B12351+C12351</f>
        <v>47</v>
      </c>
      <c r="E12351" s="5">
        <f>IF(A12351=0,0,A12351*LABOR_HRS_WK_TOM*SEASON_WEEKS*(1+DIM_PCT_TOM)^A12351)</f>
        <v>9007.0660478574282</v>
      </c>
      <c r="F12351" s="5">
        <f>IF(B12351=0,0,B12351*LABOR_HRS_WK_CAR*SEASON_WEEKS*(1+DIM_PCT_CAR)^B12351)</f>
        <v>983.16986417423652</v>
      </c>
      <c r="G12351" s="5">
        <f>IF(C12351=0,0,C12351*LABOR_HRS_WK_MES*SEASON_WEEKS*(1+DIM_PCT_MES)^C12351)</f>
        <v>452.90833186570273</v>
      </c>
      <c r="H12351" s="5">
        <f>E12351+F12351+G12351</f>
        <v>10443.144243897368</v>
      </c>
      <c r="I12351" s="5">
        <f>MIN(H12351,FARMER_HRS)</f>
        <v>720</v>
      </c>
      <c r="J12351" s="5">
        <f>MAX(0,H12351-FARMER_HRS)</f>
        <v>9723.1442438973681</v>
      </c>
      <c r="K12351" s="2">
        <f>I12351*FARMER_RATE+J12351*TEMP_WORKER_RATE</f>
        <v>193804.58756766265</v>
      </c>
      <c r="L12351" s="2">
        <f>A12351*PRICE_TOM+B12351*PRICE_CAR+C12351*PRICE_MES</f>
        <v>224580</v>
      </c>
      <c r="M12351" s="2">
        <f>A12351*FERT_BED_TOM+B12351*FERT_BED_CAR+C12351*FERT_BED_MES</f>
        <v>32560</v>
      </c>
      <c r="N12351" s="6">
        <f>IF(AND(D12351&lt;=TOTAL_BEDS,J12351&lt;=TEMP_WORKER_MAX*TEMP_WORKER_HRS),1,0)</f>
        <v>0</v>
      </c>
      <c r="O12351" s="2">
        <f>L12351-M12351-K12351-FIXED_COSTS</f>
        <v>-21784.587567662646</v>
      </c>
      <c r="P12351" s="2">
        <f>IF(N12351=1,O12351,"")</f>
      </c>
    </row>
    <row r="12352">
      <c r="A12352" s="6">
        <v>18</v>
      </c>
      <c r="B12352" s="6">
        <v>20</v>
      </c>
      <c r="C12352" s="6">
        <v>10</v>
      </c>
      <c r="D12352" s="6">
        <f>A12352+B12352+C12352</f>
        <v>48</v>
      </c>
      <c r="E12352" s="5">
        <f>IF(A12352=0,0,A12352*LABOR_HRS_WK_TOM*SEASON_WEEKS*(1+DIM_PCT_TOM)^A12352)</f>
        <v>9007.0660478574282</v>
      </c>
      <c r="F12352" s="5">
        <f>IF(B12352=0,0,B12352*LABOR_HRS_WK_CAR*SEASON_WEEKS*(1+DIM_PCT_CAR)^B12352)</f>
        <v>983.16986417423652</v>
      </c>
      <c r="G12352" s="5">
        <f>IF(C12352=0,0,C12352*LABOR_HRS_WK_MES*SEASON_WEEKS*(1+DIM_PCT_MES)^C12352)</f>
        <v>509.52187334891551</v>
      </c>
      <c r="H12352" s="5">
        <f>E12352+F12352+G12352</f>
        <v>10499.757785380581</v>
      </c>
      <c r="I12352" s="5">
        <f>MIN(H12352,FARMER_HRS)</f>
        <v>720</v>
      </c>
      <c r="J12352" s="5">
        <f>MAX(0,H12352-FARMER_HRS)</f>
        <v>9779.7577853805815</v>
      </c>
      <c r="K12352" s="2">
        <f>I12352*FARMER_RATE+J12352*TEMP_WORKER_RATE</f>
        <v>194787.46155174621</v>
      </c>
      <c r="L12352" s="2">
        <f>A12352*PRICE_TOM+B12352*PRICE_CAR+C12352*PRICE_MES</f>
        <v>227280</v>
      </c>
      <c r="M12352" s="2">
        <f>A12352*FERT_BED_TOM+B12352*FERT_BED_CAR+C12352*FERT_BED_MES</f>
        <v>33440</v>
      </c>
      <c r="N12352" s="6">
        <f>IF(AND(D12352&lt;=TOTAL_BEDS,J12352&lt;=TEMP_WORKER_MAX*TEMP_WORKER_HRS),1,0)</f>
        <v>0</v>
      </c>
      <c r="O12352" s="2">
        <f>L12352-M12352-K12352-FIXED_COSTS</f>
        <v>-20947.461551746208</v>
      </c>
      <c r="P12352" s="2">
        <f>IF(N12352=1,O12352,"")</f>
      </c>
    </row>
    <row r="12353">
      <c r="A12353" s="6">
        <v>18</v>
      </c>
      <c r="B12353" s="6">
        <v>20</v>
      </c>
      <c r="C12353" s="6">
        <v>11</v>
      </c>
      <c r="D12353" s="6">
        <f>A12353+B12353+C12353</f>
        <v>49</v>
      </c>
      <c r="E12353" s="5">
        <f>IF(A12353=0,0,A12353*LABOR_HRS_WK_TOM*SEASON_WEEKS*(1+DIM_PCT_TOM)^A12353)</f>
        <v>9007.0660478574282</v>
      </c>
      <c r="F12353" s="5">
        <f>IF(B12353=0,0,B12353*LABOR_HRS_WK_CAR*SEASON_WEEKS*(1+DIM_PCT_CAR)^B12353)</f>
        <v>983.16986417423652</v>
      </c>
      <c r="G12353" s="5">
        <f>IF(C12353=0,0,C12353*LABOR_HRS_WK_MES*SEASON_WEEKS*(1+DIM_PCT_MES)^C12353)</f>
        <v>567.47998644235463</v>
      </c>
      <c r="H12353" s="5">
        <f>E12353+F12353+G12353</f>
        <v>10557.71589847402</v>
      </c>
      <c r="I12353" s="5">
        <f>MIN(H12353,FARMER_HRS)</f>
        <v>720</v>
      </c>
      <c r="J12353" s="5">
        <f>MAX(0,H12353-FARMER_HRS)</f>
        <v>9837.71589847402</v>
      </c>
      <c r="K12353" s="2">
        <f>I12353*FARMER_RATE+J12353*TEMP_WORKER_RATE</f>
        <v>195793.67879295174</v>
      </c>
      <c r="L12353" s="2">
        <f>A12353*PRICE_TOM+B12353*PRICE_CAR+C12353*PRICE_MES</f>
        <v>229980</v>
      </c>
      <c r="M12353" s="2">
        <f>A12353*FERT_BED_TOM+B12353*FERT_BED_CAR+C12353*FERT_BED_MES</f>
        <v>34320</v>
      </c>
      <c r="N12353" s="6">
        <f>IF(AND(D12353&lt;=TOTAL_BEDS,J12353&lt;=TEMP_WORKER_MAX*TEMP_WORKER_HRS),1,0)</f>
        <v>0</v>
      </c>
      <c r="O12353" s="2">
        <f>L12353-M12353-K12353-FIXED_COSTS</f>
        <v>-20133.678792951745</v>
      </c>
      <c r="P12353" s="2">
        <f>IF(N12353=1,O12353,"")</f>
      </c>
    </row>
    <row r="12354">
      <c r="A12354" s="6">
        <v>18</v>
      </c>
      <c r="B12354" s="6">
        <v>20</v>
      </c>
      <c r="C12354" s="6">
        <v>12</v>
      </c>
      <c r="D12354" s="6">
        <f>A12354+B12354+C12354</f>
        <v>50</v>
      </c>
      <c r="E12354" s="5">
        <f>IF(A12354=0,0,A12354*LABOR_HRS_WK_TOM*SEASON_WEEKS*(1+DIM_PCT_TOM)^A12354)</f>
        <v>9007.0660478574282</v>
      </c>
      <c r="F12354" s="5">
        <f>IF(B12354=0,0,B12354*LABOR_HRS_WK_CAR*SEASON_WEEKS*(1+DIM_PCT_CAR)^B12354)</f>
        <v>983.16986417423652</v>
      </c>
      <c r="G12354" s="5">
        <f>IF(C12354=0,0,C12354*LABOR_HRS_WK_MES*SEASON_WEEKS*(1+DIM_PCT_MES)^C12354)</f>
        <v>626.807439570419</v>
      </c>
      <c r="H12354" s="5">
        <f>E12354+F12354+G12354</f>
        <v>10617.043351602084</v>
      </c>
      <c r="I12354" s="5">
        <f>MIN(H12354,FARMER_HRS)</f>
        <v>720</v>
      </c>
      <c r="J12354" s="5">
        <f>MAX(0,H12354-FARMER_HRS)</f>
        <v>9897.0433516020839</v>
      </c>
      <c r="K12354" s="2">
        <f>I12354*FARMER_RATE+J12354*TEMP_WORKER_RATE</f>
        <v>196823.66929864729</v>
      </c>
      <c r="L12354" s="2">
        <f>A12354*PRICE_TOM+B12354*PRICE_CAR+C12354*PRICE_MES</f>
        <v>232680</v>
      </c>
      <c r="M12354" s="2">
        <f>A12354*FERT_BED_TOM+B12354*FERT_BED_CAR+C12354*FERT_BED_MES</f>
        <v>35200</v>
      </c>
      <c r="N12354" s="6">
        <f>IF(AND(D12354&lt;=TOTAL_BEDS,J12354&lt;=TEMP_WORKER_MAX*TEMP_WORKER_HRS),1,0)</f>
        <v>0</v>
      </c>
      <c r="O12354" s="2">
        <f>L12354-M12354-K12354-FIXED_COSTS</f>
        <v>-19343.669298647292</v>
      </c>
      <c r="P12354" s="2">
        <f>IF(N12354=1,O12354,"")</f>
      </c>
    </row>
    <row r="12355">
      <c r="A12355" s="6">
        <v>18</v>
      </c>
      <c r="B12355" s="6">
        <v>20</v>
      </c>
      <c r="C12355" s="6">
        <v>13</v>
      </c>
      <c r="D12355" s="6">
        <f>A12355+B12355+C12355</f>
        <v>51</v>
      </c>
      <c r="E12355" s="5">
        <f>IF(A12355=0,0,A12355*LABOR_HRS_WK_TOM*SEASON_WEEKS*(1+DIM_PCT_TOM)^A12355)</f>
        <v>9007.0660478574282</v>
      </c>
      <c r="F12355" s="5">
        <f>IF(B12355=0,0,B12355*LABOR_HRS_WK_CAR*SEASON_WEEKS*(1+DIM_PCT_CAR)^B12355)</f>
        <v>983.16986417423652</v>
      </c>
      <c r="G12355" s="5">
        <f>IF(C12355=0,0,C12355*LABOR_HRS_WK_MES*SEASON_WEEKS*(1+DIM_PCT_MES)^C12355)</f>
        <v>687.52941027880331</v>
      </c>
      <c r="H12355" s="5">
        <f>E12355+F12355+G12355</f>
        <v>10677.765322310468</v>
      </c>
      <c r="I12355" s="5">
        <f>MIN(H12355,FARMER_HRS)</f>
        <v>720</v>
      </c>
      <c r="J12355" s="5">
        <f>MAX(0,H12355-FARMER_HRS)</f>
        <v>9957.765322310468</v>
      </c>
      <c r="K12355" s="2">
        <f>I12355*FARMER_RATE+J12355*TEMP_WORKER_RATE</f>
        <v>197877.87017900118</v>
      </c>
      <c r="L12355" s="2">
        <f>A12355*PRICE_TOM+B12355*PRICE_CAR+C12355*PRICE_MES</f>
        <v>235380</v>
      </c>
      <c r="M12355" s="2">
        <f>A12355*FERT_BED_TOM+B12355*FERT_BED_CAR+C12355*FERT_BED_MES</f>
        <v>36080</v>
      </c>
      <c r="N12355" s="6">
        <f>IF(AND(D12355&lt;=TOTAL_BEDS,J12355&lt;=TEMP_WORKER_MAX*TEMP_WORKER_HRS),1,0)</f>
        <v>0</v>
      </c>
      <c r="O12355" s="2">
        <f>L12355-M12355-K12355-FIXED_COSTS</f>
        <v>-18577.870179001184</v>
      </c>
      <c r="P12355" s="2">
        <f>IF(N12355=1,O12355,"")</f>
      </c>
    </row>
    <row r="12356">
      <c r="A12356" s="6">
        <v>18</v>
      </c>
      <c r="B12356" s="6">
        <v>20</v>
      </c>
      <c r="C12356" s="6">
        <v>14</v>
      </c>
      <c r="D12356" s="6">
        <f>A12356+B12356+C12356</f>
        <v>52</v>
      </c>
      <c r="E12356" s="5">
        <f>IF(A12356=0,0,A12356*LABOR_HRS_WK_TOM*SEASON_WEEKS*(1+DIM_PCT_TOM)^A12356)</f>
        <v>9007.0660478574282</v>
      </c>
      <c r="F12356" s="5">
        <f>IF(B12356=0,0,B12356*LABOR_HRS_WK_CAR*SEASON_WEEKS*(1+DIM_PCT_CAR)^B12356)</f>
        <v>983.16986417423652</v>
      </c>
      <c r="G12356" s="5">
        <f>IF(C12356=0,0,C12356*LABOR_HRS_WK_MES*SEASON_WEEKS*(1+DIM_PCT_MES)^C12356)</f>
        <v>749.67149159246435</v>
      </c>
      <c r="H12356" s="5">
        <f>E12356+F12356+G12356</f>
        <v>10739.907403624129</v>
      </c>
      <c r="I12356" s="5">
        <f>MIN(H12356,FARMER_HRS)</f>
        <v>720</v>
      </c>
      <c r="J12356" s="5">
        <f>MAX(0,H12356-FARMER_HRS)</f>
        <v>10019.907403624129</v>
      </c>
      <c r="K12356" s="2">
        <f>I12356*FARMER_RATE+J12356*TEMP_WORKER_RATE</f>
        <v>198956.72575736334</v>
      </c>
      <c r="L12356" s="2">
        <f>A12356*PRICE_TOM+B12356*PRICE_CAR+C12356*PRICE_MES</f>
        <v>238080</v>
      </c>
      <c r="M12356" s="2">
        <f>A12356*FERT_BED_TOM+B12356*FERT_BED_CAR+C12356*FERT_BED_MES</f>
        <v>36960</v>
      </c>
      <c r="N12356" s="6">
        <f>IF(AND(D12356&lt;=TOTAL_BEDS,J12356&lt;=TEMP_WORKER_MAX*TEMP_WORKER_HRS),1,0)</f>
        <v>0</v>
      </c>
      <c r="O12356" s="2">
        <f>L12356-M12356-K12356-FIXED_COSTS</f>
        <v>-17836.72575736334</v>
      </c>
      <c r="P12356" s="2">
        <f>IF(N12356=1,O12356,"")</f>
      </c>
    </row>
    <row r="12357">
      <c r="A12357" s="6">
        <v>18</v>
      </c>
      <c r="B12357" s="6">
        <v>20</v>
      </c>
      <c r="C12357" s="6">
        <v>15</v>
      </c>
      <c r="D12357" s="6">
        <f>A12357+B12357+C12357</f>
        <v>53</v>
      </c>
      <c r="E12357" s="5">
        <f>IF(A12357=0,0,A12357*LABOR_HRS_WK_TOM*SEASON_WEEKS*(1+DIM_PCT_TOM)^A12357)</f>
        <v>9007.0660478574282</v>
      </c>
      <c r="F12357" s="5">
        <f>IF(B12357=0,0,B12357*LABOR_HRS_WK_CAR*SEASON_WEEKS*(1+DIM_PCT_CAR)^B12357)</f>
        <v>983.16986417423652</v>
      </c>
      <c r="G12357" s="5">
        <f>IF(C12357=0,0,C12357*LABOR_HRS_WK_MES*SEASON_WEEKS*(1+DIM_PCT_MES)^C12357)</f>
        <v>813.25969846861074</v>
      </c>
      <c r="H12357" s="5">
        <f>E12357+F12357+G12357</f>
        <v>10803.495610500277</v>
      </c>
      <c r="I12357" s="5">
        <f>MIN(H12357,FARMER_HRS)</f>
        <v>720</v>
      </c>
      <c r="J12357" s="5">
        <f>MAX(0,H12357-FARMER_HRS)</f>
        <v>10083.495610500277</v>
      </c>
      <c r="K12357" s="2">
        <f>I12357*FARMER_RATE+J12357*TEMP_WORKER_RATE</f>
        <v>200060.68768229647</v>
      </c>
      <c r="L12357" s="2">
        <f>A12357*PRICE_TOM+B12357*PRICE_CAR+C12357*PRICE_MES</f>
        <v>240780</v>
      </c>
      <c r="M12357" s="2">
        <f>A12357*FERT_BED_TOM+B12357*FERT_BED_CAR+C12357*FERT_BED_MES</f>
        <v>37840</v>
      </c>
      <c r="N12357" s="6">
        <f>IF(AND(D12357&lt;=TOTAL_BEDS,J12357&lt;=TEMP_WORKER_MAX*TEMP_WORKER_HRS),1,0)</f>
        <v>0</v>
      </c>
      <c r="O12357" s="2">
        <f>L12357-M12357-K12357-FIXED_COSTS</f>
        <v>-17120.68768229647</v>
      </c>
      <c r="P12357" s="2">
        <f>IF(N12357=1,O12357,"")</f>
      </c>
    </row>
    <row r="12358">
      <c r="A12358" s="6">
        <v>18</v>
      </c>
      <c r="B12358" s="6">
        <v>20</v>
      </c>
      <c r="C12358" s="6">
        <v>16</v>
      </c>
      <c r="D12358" s="6">
        <f>A12358+B12358+C12358</f>
        <v>54</v>
      </c>
      <c r="E12358" s="5">
        <f>IF(A12358=0,0,A12358*LABOR_HRS_WK_TOM*SEASON_WEEKS*(1+DIM_PCT_TOM)^A12358)</f>
        <v>9007.0660478574282</v>
      </c>
      <c r="F12358" s="5">
        <f>IF(B12358=0,0,B12358*LABOR_HRS_WK_CAR*SEASON_WEEKS*(1+DIM_PCT_CAR)^B12358)</f>
        <v>983.16986417423652</v>
      </c>
      <c r="G12358" s="5">
        <f>IF(C12358=0,0,C12358*LABOR_HRS_WK_MES*SEASON_WEEKS*(1+DIM_PCT_MES)^C12358)</f>
        <v>878.32047434609967</v>
      </c>
      <c r="H12358" s="5">
        <f>E12358+F12358+G12358</f>
        <v>10868.556386377764</v>
      </c>
      <c r="I12358" s="5">
        <f>MIN(H12358,FARMER_HRS)</f>
        <v>720</v>
      </c>
      <c r="J12358" s="5">
        <f>MAX(0,H12358-FARMER_HRS)</f>
        <v>10148.556386377764</v>
      </c>
      <c r="K12358" s="2">
        <f>I12358*FARMER_RATE+J12358*TEMP_WORKER_RATE</f>
        <v>201190.21504128064</v>
      </c>
      <c r="L12358" s="2">
        <f>A12358*PRICE_TOM+B12358*PRICE_CAR+C12358*PRICE_MES</f>
        <v>243480</v>
      </c>
      <c r="M12358" s="2">
        <f>A12358*FERT_BED_TOM+B12358*FERT_BED_CAR+C12358*FERT_BED_MES</f>
        <v>38720</v>
      </c>
      <c r="N12358" s="6">
        <f>IF(AND(D12358&lt;=TOTAL_BEDS,J12358&lt;=TEMP_WORKER_MAX*TEMP_WORKER_HRS),1,0)</f>
        <v>0</v>
      </c>
      <c r="O12358" s="2">
        <f>L12358-M12358-K12358-FIXED_COSTS</f>
        <v>-16430.215041280637</v>
      </c>
      <c r="P12358" s="2">
        <f>IF(N12358=1,O12358,"")</f>
      </c>
    </row>
    <row r="12359">
      <c r="A12359" s="6">
        <v>18</v>
      </c>
      <c r="B12359" s="6">
        <v>20</v>
      </c>
      <c r="C12359" s="6">
        <v>17</v>
      </c>
      <c r="D12359" s="6">
        <f>A12359+B12359+C12359</f>
        <v>55</v>
      </c>
      <c r="E12359" s="5">
        <f>IF(A12359=0,0,A12359*LABOR_HRS_WK_TOM*SEASON_WEEKS*(1+DIM_PCT_TOM)^A12359)</f>
        <v>9007.0660478574282</v>
      </c>
      <c r="F12359" s="5">
        <f>IF(B12359=0,0,B12359*LABOR_HRS_WK_CAR*SEASON_WEEKS*(1+DIM_PCT_CAR)^B12359)</f>
        <v>983.16986417423652</v>
      </c>
      <c r="G12359" s="5">
        <f>IF(C12359=0,0,C12359*LABOR_HRS_WK_MES*SEASON_WEEKS*(1+DIM_PCT_MES)^C12359)</f>
        <v>944.88069779263992</v>
      </c>
      <c r="H12359" s="5">
        <f>E12359+F12359+G12359</f>
        <v>10935.116609824305</v>
      </c>
      <c r="I12359" s="5">
        <f>MIN(H12359,FARMER_HRS)</f>
        <v>720</v>
      </c>
      <c r="J12359" s="5">
        <f>MAX(0,H12359-FARMER_HRS)</f>
        <v>10215.116609824305</v>
      </c>
      <c r="K12359" s="2">
        <f>I12359*FARMER_RATE+J12359*TEMP_WORKER_RATE</f>
        <v>202345.77447611641</v>
      </c>
      <c r="L12359" s="2">
        <f>A12359*PRICE_TOM+B12359*PRICE_CAR+C12359*PRICE_MES</f>
        <v>246180</v>
      </c>
      <c r="M12359" s="2">
        <f>A12359*FERT_BED_TOM+B12359*FERT_BED_CAR+C12359*FERT_BED_MES</f>
        <v>39600</v>
      </c>
      <c r="N12359" s="6">
        <f>IF(AND(D12359&lt;=TOTAL_BEDS,J12359&lt;=TEMP_WORKER_MAX*TEMP_WORKER_HRS),1,0)</f>
        <v>0</v>
      </c>
      <c r="O12359" s="2">
        <f>L12359-M12359-K12359-FIXED_COSTS</f>
        <v>-15765.774476116407</v>
      </c>
      <c r="P12359" s="2">
        <f>IF(N12359=1,O12359,"")</f>
      </c>
    </row>
    <row r="12360">
      <c r="A12360" s="6">
        <v>18</v>
      </c>
      <c r="B12360" s="6">
        <v>20</v>
      </c>
      <c r="C12360" s="6">
        <v>18</v>
      </c>
      <c r="D12360" s="6">
        <f>A12360+B12360+C12360</f>
        <v>56</v>
      </c>
      <c r="E12360" s="5">
        <f>IF(A12360=0,0,A12360*LABOR_HRS_WK_TOM*SEASON_WEEKS*(1+DIM_PCT_TOM)^A12360)</f>
        <v>9007.0660478574282</v>
      </c>
      <c r="F12360" s="5">
        <f>IF(B12360=0,0,B12360*LABOR_HRS_WK_CAR*SEASON_WEEKS*(1+DIM_PCT_CAR)^B12360)</f>
        <v>983.16986417423652</v>
      </c>
      <c r="G12360" s="5">
        <f>IF(C12360=0,0,C12360*LABOR_HRS_WK_MES*SEASON_WEEKS*(1+DIM_PCT_MES)^C12360)</f>
        <v>1012.9676892512272</v>
      </c>
      <c r="H12360" s="5">
        <f>E12360+F12360+G12360</f>
        <v>11003.203601282892</v>
      </c>
      <c r="I12360" s="5">
        <f>MIN(H12360,FARMER_HRS)</f>
        <v>720</v>
      </c>
      <c r="J12360" s="5">
        <f>MAX(0,H12360-FARMER_HRS)</f>
        <v>10283.203601282892</v>
      </c>
      <c r="K12360" s="2">
        <f>I12360*FARMER_RATE+J12360*TEMP_WORKER_RATE</f>
        <v>203527.84030005021</v>
      </c>
      <c r="L12360" s="2">
        <f>A12360*PRICE_TOM+B12360*PRICE_CAR+C12360*PRICE_MES</f>
        <v>248880</v>
      </c>
      <c r="M12360" s="2">
        <f>A12360*FERT_BED_TOM+B12360*FERT_BED_CAR+C12360*FERT_BED_MES</f>
        <v>40480</v>
      </c>
      <c r="N12360" s="6">
        <f>IF(AND(D12360&lt;=TOTAL_BEDS,J12360&lt;=TEMP_WORKER_MAX*TEMP_WORKER_HRS),1,0)</f>
        <v>0</v>
      </c>
      <c r="O12360" s="2">
        <f>L12360-M12360-K12360-FIXED_COSTS</f>
        <v>-15127.840300050215</v>
      </c>
      <c r="P12360" s="2">
        <f>IF(N12360=1,O12360,"")</f>
      </c>
    </row>
    <row r="12361">
      <c r="A12361" s="6">
        <v>18</v>
      </c>
      <c r="B12361" s="6">
        <v>20</v>
      </c>
      <c r="C12361" s="6">
        <v>19</v>
      </c>
      <c r="D12361" s="6">
        <f>A12361+B12361+C12361</f>
        <v>57</v>
      </c>
      <c r="E12361" s="5">
        <f>IF(A12361=0,0,A12361*LABOR_HRS_WK_TOM*SEASON_WEEKS*(1+DIM_PCT_TOM)^A12361)</f>
        <v>9007.0660478574282</v>
      </c>
      <c r="F12361" s="5">
        <f>IF(B12361=0,0,B12361*LABOR_HRS_WK_CAR*SEASON_WEEKS*(1+DIM_PCT_CAR)^B12361)</f>
        <v>983.16986417423652</v>
      </c>
      <c r="G12361" s="5">
        <f>IF(C12361=0,0,C12361*LABOR_HRS_WK_MES*SEASON_WEEKS*(1+DIM_PCT_MES)^C12361)</f>
        <v>1082.6092178872491</v>
      </c>
      <c r="H12361" s="5">
        <f>E12361+F12361+G12361</f>
        <v>11072.845129918915</v>
      </c>
      <c r="I12361" s="5">
        <f>MIN(H12361,FARMER_HRS)</f>
        <v>720</v>
      </c>
      <c r="J12361" s="5">
        <f>MAX(0,H12361-FARMER_HRS)</f>
        <v>10352.845129918915</v>
      </c>
      <c r="K12361" s="2">
        <f>I12361*FARMER_RATE+J12361*TEMP_WORKER_RATE</f>
        <v>204736.89461664783</v>
      </c>
      <c r="L12361" s="2">
        <f>A12361*PRICE_TOM+B12361*PRICE_CAR+C12361*PRICE_MES</f>
        <v>251580</v>
      </c>
      <c r="M12361" s="2">
        <f>A12361*FERT_BED_TOM+B12361*FERT_BED_CAR+C12361*FERT_BED_MES</f>
        <v>41360</v>
      </c>
      <c r="N12361" s="6">
        <f>IF(AND(D12361&lt;=TOTAL_BEDS,J12361&lt;=TEMP_WORKER_MAX*TEMP_WORKER_HRS),1,0)</f>
        <v>0</v>
      </c>
      <c r="O12361" s="2">
        <f>L12361-M12361-K12361-FIXED_COSTS</f>
        <v>-14516.894616647827</v>
      </c>
      <c r="P12361" s="2">
        <f>IF(N12361=1,O12361,"")</f>
      </c>
    </row>
    <row r="12362">
      <c r="A12362" s="6">
        <v>18</v>
      </c>
      <c r="B12362" s="6">
        <v>20</v>
      </c>
      <c r="C12362" s="6">
        <v>20</v>
      </c>
      <c r="D12362" s="6">
        <f>A12362+B12362+C12362</f>
        <v>58</v>
      </c>
      <c r="E12362" s="5">
        <f>IF(A12362=0,0,A12362*LABOR_HRS_WK_TOM*SEASON_WEEKS*(1+DIM_PCT_TOM)^A12362)</f>
        <v>9007.0660478574282</v>
      </c>
      <c r="F12362" s="5">
        <f>IF(B12362=0,0,B12362*LABOR_HRS_WK_CAR*SEASON_WEEKS*(1+DIM_PCT_CAR)^B12362)</f>
        <v>983.16986417423652</v>
      </c>
      <c r="G12362" s="5">
        <f>IF(C12362=0,0,C12362*LABOR_HRS_WK_MES*SEASON_WEEKS*(1+DIM_PCT_MES)^C12362)</f>
        <v>1153.8335085377259</v>
      </c>
      <c r="H12362" s="5">
        <f>E12362+F12362+G12362</f>
        <v>11144.069420569391</v>
      </c>
      <c r="I12362" s="5">
        <f>MIN(H12362,FARMER_HRS)</f>
        <v>720</v>
      </c>
      <c r="J12362" s="5">
        <f>MAX(0,H12362-FARMER_HRS)</f>
        <v>10424.069420569391</v>
      </c>
      <c r="K12362" s="2">
        <f>I12362*FARMER_RATE+J12362*TEMP_WORKER_RATE</f>
        <v>205973.42744044081</v>
      </c>
      <c r="L12362" s="2">
        <f>A12362*PRICE_TOM+B12362*PRICE_CAR+C12362*PRICE_MES</f>
        <v>254280</v>
      </c>
      <c r="M12362" s="2">
        <f>A12362*FERT_BED_TOM+B12362*FERT_BED_CAR+C12362*FERT_BED_MES</f>
        <v>42240</v>
      </c>
      <c r="N12362" s="6">
        <f>IF(AND(D12362&lt;=TOTAL_BEDS,J12362&lt;=TEMP_WORKER_MAX*TEMP_WORKER_HRS),1,0)</f>
        <v>0</v>
      </c>
      <c r="O12362" s="2">
        <f>L12362-M12362-K12362-FIXED_COSTS</f>
        <v>-13933.427440440806</v>
      </c>
      <c r="P12362" s="2">
        <f>IF(N12362=1,O12362,"")</f>
      </c>
    </row>
    <row r="12363">
      <c r="A12363" s="6">
        <v>18</v>
      </c>
      <c r="B12363" s="6">
        <v>20</v>
      </c>
      <c r="C12363" s="6">
        <v>21</v>
      </c>
      <c r="D12363" s="6">
        <f>A12363+B12363+C12363</f>
        <v>59</v>
      </c>
      <c r="E12363" s="5">
        <f>IF(A12363=0,0,A12363*LABOR_HRS_WK_TOM*SEASON_WEEKS*(1+DIM_PCT_TOM)^A12363)</f>
        <v>9007.0660478574282</v>
      </c>
      <c r="F12363" s="5">
        <f>IF(B12363=0,0,B12363*LABOR_HRS_WK_CAR*SEASON_WEEKS*(1+DIM_PCT_CAR)^B12363)</f>
        <v>983.16986417423652</v>
      </c>
      <c r="G12363" s="5">
        <f>IF(C12363=0,0,C12363*LABOR_HRS_WK_MES*SEASON_WEEKS*(1+DIM_PCT_MES)^C12363)</f>
        <v>1226.6692487641699</v>
      </c>
      <c r="H12363" s="5">
        <f>E12363+F12363+G12363</f>
        <v>11216.905160795835</v>
      </c>
      <c r="I12363" s="5">
        <f>MIN(H12363,FARMER_HRS)</f>
        <v>720</v>
      </c>
      <c r="J12363" s="5">
        <f>MAX(0,H12363-FARMER_HRS)</f>
        <v>10496.905160795835</v>
      </c>
      <c r="K12363" s="2">
        <f>I12363*FARMER_RATE+J12363*TEMP_WORKER_RATE</f>
        <v>207237.93681937215</v>
      </c>
      <c r="L12363" s="2">
        <f>A12363*PRICE_TOM+B12363*PRICE_CAR+C12363*PRICE_MES</f>
        <v>256980</v>
      </c>
      <c r="M12363" s="2">
        <f>A12363*FERT_BED_TOM+B12363*FERT_BED_CAR+C12363*FERT_BED_MES</f>
        <v>43120</v>
      </c>
      <c r="N12363" s="6">
        <f>IF(AND(D12363&lt;=TOTAL_BEDS,J12363&lt;=TEMP_WORKER_MAX*TEMP_WORKER_HRS),1,0)</f>
        <v>0</v>
      </c>
      <c r="O12363" s="2">
        <f>L12363-M12363-K12363-FIXED_COSTS</f>
        <v>-13377.936819372146</v>
      </c>
      <c r="P12363" s="2">
        <f>IF(N12363=1,O12363,"")</f>
      </c>
    </row>
    <row r="12364">
      <c r="A12364" s="6">
        <v>18</v>
      </c>
      <c r="B12364" s="6">
        <v>20</v>
      </c>
      <c r="C12364" s="6">
        <v>22</v>
      </c>
      <c r="D12364" s="6">
        <f>A12364+B12364+C12364</f>
        <v>60</v>
      </c>
      <c r="E12364" s="5">
        <f>IF(A12364=0,0,A12364*LABOR_HRS_WK_TOM*SEASON_WEEKS*(1+DIM_PCT_TOM)^A12364)</f>
        <v>9007.0660478574282</v>
      </c>
      <c r="F12364" s="5">
        <f>IF(B12364=0,0,B12364*LABOR_HRS_WK_CAR*SEASON_WEEKS*(1+DIM_PCT_CAR)^B12364)</f>
        <v>983.16986417423652</v>
      </c>
      <c r="G12364" s="5">
        <f>IF(C12364=0,0,C12364*LABOR_HRS_WK_MES*SEASON_WEEKS*(1+DIM_PCT_MES)^C12364)</f>
        <v>1301.1455960105659</v>
      </c>
      <c r="H12364" s="5">
        <f>E12364+F12364+G12364</f>
        <v>11291.381508042232</v>
      </c>
      <c r="I12364" s="5">
        <f>MIN(H12364,FARMER_HRS)</f>
        <v>720</v>
      </c>
      <c r="J12364" s="5">
        <f>MAX(0,H12364-FARMER_HRS)</f>
        <v>10571.381508042232</v>
      </c>
      <c r="K12364" s="2">
        <f>I12364*FARMER_RATE+J12364*TEMP_WORKER_RATE</f>
        <v>208530.92895906651</v>
      </c>
      <c r="L12364" s="2">
        <f>A12364*PRICE_TOM+B12364*PRICE_CAR+C12364*PRICE_MES</f>
        <v>259680</v>
      </c>
      <c r="M12364" s="2">
        <f>A12364*FERT_BED_TOM+B12364*FERT_BED_CAR+C12364*FERT_BED_MES</f>
        <v>44000</v>
      </c>
      <c r="N12364" s="6">
        <f>IF(AND(D12364&lt;=TOTAL_BEDS,J12364&lt;=TEMP_WORKER_MAX*TEMP_WORKER_HRS),1,0)</f>
        <v>0</v>
      </c>
      <c r="O12364" s="2">
        <f>L12364-M12364-K12364-FIXED_COSTS</f>
        <v>-12850.928959066514</v>
      </c>
      <c r="P12364" s="2">
        <f>IF(N12364=1,O12364,"")</f>
      </c>
    </row>
    <row r="12365">
      <c r="A12365" s="6">
        <v>18</v>
      </c>
      <c r="B12365" s="6">
        <v>20</v>
      </c>
      <c r="C12365" s="6">
        <v>23</v>
      </c>
      <c r="D12365" s="6">
        <f>A12365+B12365+C12365</f>
        <v>61</v>
      </c>
      <c r="E12365" s="5">
        <f>IF(A12365=0,0,A12365*LABOR_HRS_WK_TOM*SEASON_WEEKS*(1+DIM_PCT_TOM)^A12365)</f>
        <v>9007.0660478574282</v>
      </c>
      <c r="F12365" s="5">
        <f>IF(B12365=0,0,B12365*LABOR_HRS_WK_CAR*SEASON_WEEKS*(1+DIM_PCT_CAR)^B12365)</f>
        <v>983.16986417423652</v>
      </c>
      <c r="G12365" s="5">
        <f>IF(C12365=0,0,C12365*LABOR_HRS_WK_MES*SEASON_WEEKS*(1+DIM_PCT_MES)^C12365)</f>
        <v>1377.2921848680023</v>
      </c>
      <c r="H12365" s="5">
        <f>E12365+F12365+G12365</f>
        <v>11367.528096899667</v>
      </c>
      <c r="I12365" s="5">
        <f>MIN(H12365,FARMER_HRS)</f>
        <v>720</v>
      </c>
      <c r="J12365" s="5">
        <f>MAX(0,H12365-FARMER_HRS)</f>
        <v>10647.528096899667</v>
      </c>
      <c r="K12365" s="2">
        <f>I12365*FARMER_RATE+J12365*TEMP_WORKER_RATE</f>
        <v>209852.91834895255</v>
      </c>
      <c r="L12365" s="2">
        <f>A12365*PRICE_TOM+B12365*PRICE_CAR+C12365*PRICE_MES</f>
        <v>262380</v>
      </c>
      <c r="M12365" s="2">
        <f>A12365*FERT_BED_TOM+B12365*FERT_BED_CAR+C12365*FERT_BED_MES</f>
        <v>44880</v>
      </c>
      <c r="N12365" s="6">
        <f>IF(AND(D12365&lt;=TOTAL_BEDS,J12365&lt;=TEMP_WORKER_MAX*TEMP_WORKER_HRS),1,0)</f>
        <v>0</v>
      </c>
      <c r="O12365" s="2">
        <f>L12365-M12365-K12365-FIXED_COSTS</f>
        <v>-12352.918348952546</v>
      </c>
      <c r="P12365" s="2">
        <f>IF(N12365=1,O12365,"")</f>
      </c>
    </row>
    <row r="12366">
      <c r="A12366" s="6">
        <v>18</v>
      </c>
      <c r="B12366" s="6">
        <v>20</v>
      </c>
      <c r="C12366" s="6">
        <v>24</v>
      </c>
      <c r="D12366" s="6">
        <f>A12366+B12366+C12366</f>
        <v>62</v>
      </c>
      <c r="E12366" s="5">
        <f>IF(A12366=0,0,A12366*LABOR_HRS_WK_TOM*SEASON_WEEKS*(1+DIM_PCT_TOM)^A12366)</f>
        <v>9007.0660478574282</v>
      </c>
      <c r="F12366" s="5">
        <f>IF(B12366=0,0,B12366*LABOR_HRS_WK_CAR*SEASON_WEEKS*(1+DIM_PCT_CAR)^B12366)</f>
        <v>983.16986417423652</v>
      </c>
      <c r="G12366" s="5">
        <f>IF(C12366=0,0,C12366*LABOR_HRS_WK_MES*SEASON_WEEKS*(1+DIM_PCT_MES)^C12366)</f>
        <v>1455.139134447498</v>
      </c>
      <c r="H12366" s="5">
        <f>E12366+F12366+G12366</f>
        <v>11445.375046479163</v>
      </c>
      <c r="I12366" s="5">
        <f>MIN(H12366,FARMER_HRS)</f>
        <v>720</v>
      </c>
      <c r="J12366" s="5">
        <f>MAX(0,H12366-FARMER_HRS)</f>
        <v>10725.375046479163</v>
      </c>
      <c r="K12366" s="2">
        <f>I12366*FARMER_RATE+J12366*TEMP_WORKER_RATE</f>
        <v>211204.42789026324</v>
      </c>
      <c r="L12366" s="2">
        <f>A12366*PRICE_TOM+B12366*PRICE_CAR+C12366*PRICE_MES</f>
        <v>265080</v>
      </c>
      <c r="M12366" s="2">
        <f>A12366*FERT_BED_TOM+B12366*FERT_BED_CAR+C12366*FERT_BED_MES</f>
        <v>45760</v>
      </c>
      <c r="N12366" s="6">
        <f>IF(AND(D12366&lt;=TOTAL_BEDS,J12366&lt;=TEMP_WORKER_MAX*TEMP_WORKER_HRS),1,0)</f>
        <v>0</v>
      </c>
      <c r="O12366" s="2">
        <f>L12366-M12366-K12366-FIXED_COSTS</f>
        <v>-11884.427890263236</v>
      </c>
      <c r="P12366" s="2">
        <f>IF(N12366=1,O12366,"")</f>
      </c>
    </row>
    <row r="12367">
      <c r="A12367" s="6">
        <v>18</v>
      </c>
      <c r="B12367" s="6">
        <v>20</v>
      </c>
      <c r="C12367" s="6">
        <v>25</v>
      </c>
      <c r="D12367" s="6">
        <f>A12367+B12367+C12367</f>
        <v>63</v>
      </c>
      <c r="E12367" s="5">
        <f>IF(A12367=0,0,A12367*LABOR_HRS_WK_TOM*SEASON_WEEKS*(1+DIM_PCT_TOM)^A12367)</f>
        <v>9007.0660478574282</v>
      </c>
      <c r="F12367" s="5">
        <f>IF(B12367=0,0,B12367*LABOR_HRS_WK_CAR*SEASON_WEEKS*(1+DIM_PCT_CAR)^B12367)</f>
        <v>983.16986417423652</v>
      </c>
      <c r="G12367" s="5">
        <f>IF(C12367=0,0,C12367*LABOR_HRS_WK_MES*SEASON_WEEKS*(1+DIM_PCT_MES)^C12367)</f>
        <v>1534.7170558625955</v>
      </c>
      <c r="H12367" s="5">
        <f>E12367+F12367+G12367</f>
        <v>11524.95296789426</v>
      </c>
      <c r="I12367" s="5">
        <f>MIN(H12367,FARMER_HRS)</f>
        <v>720</v>
      </c>
      <c r="J12367" s="5">
        <f>MAX(0,H12367-FARMER_HRS)</f>
        <v>10804.95296789426</v>
      </c>
      <c r="K12367" s="2">
        <f>I12367*FARMER_RATE+J12367*TEMP_WORKER_RATE</f>
        <v>212585.98902594202</v>
      </c>
      <c r="L12367" s="2">
        <f>A12367*PRICE_TOM+B12367*PRICE_CAR+C12367*PRICE_MES</f>
        <v>267780</v>
      </c>
      <c r="M12367" s="2">
        <f>A12367*FERT_BED_TOM+B12367*FERT_BED_CAR+C12367*FERT_BED_MES</f>
        <v>46640</v>
      </c>
      <c r="N12367" s="6">
        <f>IF(AND(D12367&lt;=TOTAL_BEDS,J12367&lt;=TEMP_WORKER_MAX*TEMP_WORKER_HRS),1,0)</f>
        <v>0</v>
      </c>
      <c r="O12367" s="2">
        <f>L12367-M12367-K12367-FIXED_COSTS</f>
        <v>-11445.989025942021</v>
      </c>
      <c r="P12367" s="2">
        <f>IF(N12367=1,O12367,"")</f>
      </c>
    </row>
    <row r="12368">
      <c r="A12368" s="6">
        <v>18</v>
      </c>
      <c r="B12368" s="6">
        <v>20</v>
      </c>
      <c r="C12368" s="6">
        <v>26</v>
      </c>
      <c r="D12368" s="6">
        <f>A12368+B12368+C12368</f>
        <v>64</v>
      </c>
      <c r="E12368" s="5">
        <f>IF(A12368=0,0,A12368*LABOR_HRS_WK_TOM*SEASON_WEEKS*(1+DIM_PCT_TOM)^A12368)</f>
        <v>9007.0660478574282</v>
      </c>
      <c r="F12368" s="5">
        <f>IF(B12368=0,0,B12368*LABOR_HRS_WK_CAR*SEASON_WEEKS*(1+DIM_PCT_CAR)^B12368)</f>
        <v>983.16986417423652</v>
      </c>
      <c r="G12368" s="5">
        <f>IF(C12368=0,0,C12368*LABOR_HRS_WK_MES*SEASON_WEEKS*(1+DIM_PCT_MES)^C12368)</f>
        <v>1616.0570598233128</v>
      </c>
      <c r="H12368" s="5">
        <f>E12368+F12368+G12368</f>
        <v>11606.292971854979</v>
      </c>
      <c r="I12368" s="5">
        <f>MIN(H12368,FARMER_HRS)</f>
        <v>720</v>
      </c>
      <c r="J12368" s="5">
        <f>MAX(0,H12368-FARMER_HRS)</f>
        <v>10886.292971854979</v>
      </c>
      <c r="K12368" s="2">
        <f>I12368*FARMER_RATE+J12368*TEMP_WORKER_RATE</f>
        <v>213998.14187248226</v>
      </c>
      <c r="L12368" s="2">
        <f>A12368*PRICE_TOM+B12368*PRICE_CAR+C12368*PRICE_MES</f>
        <v>270480</v>
      </c>
      <c r="M12368" s="2">
        <f>A12368*FERT_BED_TOM+B12368*FERT_BED_CAR+C12368*FERT_BED_MES</f>
        <v>47520</v>
      </c>
      <c r="N12368" s="6">
        <f>IF(AND(D12368&lt;=TOTAL_BEDS,J12368&lt;=TEMP_WORKER_MAX*TEMP_WORKER_HRS),1,0)</f>
        <v>0</v>
      </c>
      <c r="O12368" s="2">
        <f>L12368-M12368-K12368-FIXED_COSTS</f>
        <v>-11038.141872482258</v>
      </c>
      <c r="P12368" s="2">
        <f>IF(N12368=1,O12368,"")</f>
      </c>
    </row>
    <row r="12369">
      <c r="A12369" s="6">
        <v>18</v>
      </c>
      <c r="B12369" s="6">
        <v>20</v>
      </c>
      <c r="C12369" s="6">
        <v>27</v>
      </c>
      <c r="D12369" s="6">
        <f>A12369+B12369+C12369</f>
        <v>65</v>
      </c>
      <c r="E12369" s="5">
        <f>IF(A12369=0,0,A12369*LABOR_HRS_WK_TOM*SEASON_WEEKS*(1+DIM_PCT_TOM)^A12369)</f>
        <v>9007.0660478574282</v>
      </c>
      <c r="F12369" s="5">
        <f>IF(B12369=0,0,B12369*LABOR_HRS_WK_CAR*SEASON_WEEKS*(1+DIM_PCT_CAR)^B12369)</f>
        <v>983.16986417423652</v>
      </c>
      <c r="G12369" s="5">
        <f>IF(C12369=0,0,C12369*LABOR_HRS_WK_MES*SEASON_WEEKS*(1+DIM_PCT_MES)^C12369)</f>
        <v>1699.19076434307</v>
      </c>
      <c r="H12369" s="5">
        <f>E12369+F12369+G12369</f>
        <v>11689.426676374735</v>
      </c>
      <c r="I12369" s="5">
        <f>MIN(H12369,FARMER_HRS)</f>
        <v>720</v>
      </c>
      <c r="J12369" s="5">
        <f>MAX(0,H12369-FARMER_HRS)</f>
        <v>10969.426676374735</v>
      </c>
      <c r="K12369" s="2">
        <f>I12369*FARMER_RATE+J12369*TEMP_WORKER_RATE</f>
        <v>215441.43535372804</v>
      </c>
      <c r="L12369" s="2">
        <f>A12369*PRICE_TOM+B12369*PRICE_CAR+C12369*PRICE_MES</f>
        <v>273180</v>
      </c>
      <c r="M12369" s="2">
        <f>A12369*FERT_BED_TOM+B12369*FERT_BED_CAR+C12369*FERT_BED_MES</f>
        <v>48400</v>
      </c>
      <c r="N12369" s="6">
        <f>IF(AND(D12369&lt;=TOTAL_BEDS,J12369&lt;=TEMP_WORKER_MAX*TEMP_WORKER_HRS),1,0)</f>
        <v>0</v>
      </c>
      <c r="O12369" s="2">
        <f>L12369-M12369-K12369-FIXED_COSTS</f>
        <v>-10661.43535372804</v>
      </c>
      <c r="P12369" s="2">
        <f>IF(N12369=1,O12369,"")</f>
      </c>
    </row>
    <row r="12370">
      <c r="A12370" s="6">
        <v>18</v>
      </c>
      <c r="B12370" s="6">
        <v>20</v>
      </c>
      <c r="C12370" s="6">
        <v>28</v>
      </c>
      <c r="D12370" s="6">
        <f>A12370+B12370+C12370</f>
        <v>66</v>
      </c>
      <c r="E12370" s="5">
        <f>IF(A12370=0,0,A12370*LABOR_HRS_WK_TOM*SEASON_WEEKS*(1+DIM_PCT_TOM)^A12370)</f>
        <v>9007.0660478574282</v>
      </c>
      <c r="F12370" s="5">
        <f>IF(B12370=0,0,B12370*LABOR_HRS_WK_CAR*SEASON_WEEKS*(1+DIM_PCT_CAR)^B12370)</f>
        <v>983.16986417423652</v>
      </c>
      <c r="G12370" s="5">
        <f>IF(C12370=0,0,C12370*LABOR_HRS_WK_MES*SEASON_WEEKS*(1+DIM_PCT_MES)^C12370)</f>
        <v>1784.1503025602233</v>
      </c>
      <c r="H12370" s="5">
        <f>E12370+F12370+G12370</f>
        <v>11774.386214591888</v>
      </c>
      <c r="I12370" s="5">
        <f>MIN(H12370,FARMER_HRS)</f>
        <v>720</v>
      </c>
      <c r="J12370" s="5">
        <f>MAX(0,H12370-FARMER_HRS)</f>
        <v>11054.386214591888</v>
      </c>
      <c r="K12370" s="2">
        <f>I12370*FARMER_RATE+J12370*TEMP_WORKER_RATE</f>
        <v>216916.42733666472</v>
      </c>
      <c r="L12370" s="2">
        <f>A12370*PRICE_TOM+B12370*PRICE_CAR+C12370*PRICE_MES</f>
        <v>275880</v>
      </c>
      <c r="M12370" s="2">
        <f>A12370*FERT_BED_TOM+B12370*FERT_BED_CAR+C12370*FERT_BED_MES</f>
        <v>49280</v>
      </c>
      <c r="N12370" s="6">
        <f>IF(AND(D12370&lt;=TOTAL_BEDS,J12370&lt;=TEMP_WORKER_MAX*TEMP_WORKER_HRS),1,0)</f>
        <v>0</v>
      </c>
      <c r="O12370" s="2">
        <f>L12370-M12370-K12370-FIXED_COSTS</f>
        <v>-10316.427336664725</v>
      </c>
      <c r="P12370" s="2">
        <f>IF(N12370=1,O12370,"")</f>
      </c>
    </row>
    <row r="12371">
      <c r="A12371" s="6">
        <v>18</v>
      </c>
      <c r="B12371" s="6">
        <v>20</v>
      </c>
      <c r="C12371" s="6">
        <v>29</v>
      </c>
      <c r="D12371" s="6">
        <f>A12371+B12371+C12371</f>
        <v>67</v>
      </c>
      <c r="E12371" s="5">
        <f>IF(A12371=0,0,A12371*LABOR_HRS_WK_TOM*SEASON_WEEKS*(1+DIM_PCT_TOM)^A12371)</f>
        <v>9007.0660478574282</v>
      </c>
      <c r="F12371" s="5">
        <f>IF(B12371=0,0,B12371*LABOR_HRS_WK_CAR*SEASON_WEEKS*(1+DIM_PCT_CAR)^B12371)</f>
        <v>983.16986417423652</v>
      </c>
      <c r="G12371" s="5">
        <f>IF(C12371=0,0,C12371*LABOR_HRS_WK_MES*SEASON_WEEKS*(1+DIM_PCT_MES)^C12371)</f>
        <v>1870.9683306758766</v>
      </c>
      <c r="H12371" s="5">
        <f>E12371+F12371+G12371</f>
        <v>11861.204242707541</v>
      </c>
      <c r="I12371" s="5">
        <f>MIN(H12371,FARMER_HRS)</f>
        <v>720</v>
      </c>
      <c r="J12371" s="5">
        <f>MAX(0,H12371-FARMER_HRS)</f>
        <v>11141.204242707541</v>
      </c>
      <c r="K12371" s="2">
        <f>I12371*FARMER_RATE+J12371*TEMP_WORKER_RATE</f>
        <v>218423.68476922813</v>
      </c>
      <c r="L12371" s="2">
        <f>A12371*PRICE_TOM+B12371*PRICE_CAR+C12371*PRICE_MES</f>
        <v>278580</v>
      </c>
      <c r="M12371" s="2">
        <f>A12371*FERT_BED_TOM+B12371*FERT_BED_CAR+C12371*FERT_BED_MES</f>
        <v>50160</v>
      </c>
      <c r="N12371" s="6">
        <f>IF(AND(D12371&lt;=TOTAL_BEDS,J12371&lt;=TEMP_WORKER_MAX*TEMP_WORKER_HRS),1,0)</f>
        <v>0</v>
      </c>
      <c r="O12371" s="2">
        <f>L12371-M12371-K12371-FIXED_COSTS</f>
        <v>-10003.68476922813</v>
      </c>
      <c r="P12371" s="2">
        <f>IF(N12371=1,O12371,"")</f>
      </c>
    </row>
    <row r="12372">
      <c r="A12372" s="6">
        <v>18</v>
      </c>
      <c r="B12372" s="6">
        <v>20</v>
      </c>
      <c r="C12372" s="6">
        <v>30</v>
      </c>
      <c r="D12372" s="6">
        <f>A12372+B12372+C12372</f>
        <v>68</v>
      </c>
      <c r="E12372" s="5">
        <f>IF(A12372=0,0,A12372*LABOR_HRS_WK_TOM*SEASON_WEEKS*(1+DIM_PCT_TOM)^A12372)</f>
        <v>9007.0660478574282</v>
      </c>
      <c r="F12372" s="5">
        <f>IF(B12372=0,0,B12372*LABOR_HRS_WK_CAR*SEASON_WEEKS*(1+DIM_PCT_CAR)^B12372)</f>
        <v>983.16986417423652</v>
      </c>
      <c r="G12372" s="5">
        <f>IF(C12372=0,0,C12372*LABOR_HRS_WK_MES*SEASON_WEEKS*(1+DIM_PCT_MES)^C12372)</f>
        <v>1959.6780360096466</v>
      </c>
      <c r="H12372" s="5">
        <f>E12372+F12372+G12372</f>
        <v>11949.913948041312</v>
      </c>
      <c r="I12372" s="5">
        <f>MIN(H12372,FARMER_HRS)</f>
        <v>720</v>
      </c>
      <c r="J12372" s="5">
        <f>MAX(0,H12372-FARMER_HRS)</f>
        <v>11229.913948041312</v>
      </c>
      <c r="K12372" s="2">
        <f>I12372*FARMER_RATE+J12372*TEMP_WORKER_RATE</f>
        <v>219963.78382016165</v>
      </c>
      <c r="L12372" s="2">
        <f>A12372*PRICE_TOM+B12372*PRICE_CAR+C12372*PRICE_MES</f>
        <v>281280</v>
      </c>
      <c r="M12372" s="2">
        <f>A12372*FERT_BED_TOM+B12372*FERT_BED_CAR+C12372*FERT_BED_MES</f>
        <v>51040</v>
      </c>
      <c r="N12372" s="6">
        <f>IF(AND(D12372&lt;=TOTAL_BEDS,J12372&lt;=TEMP_WORKER_MAX*TEMP_WORKER_HRS),1,0)</f>
        <v>0</v>
      </c>
      <c r="O12372" s="2">
        <f>L12372-M12372-K12372-FIXED_COSTS</f>
        <v>-9723.7838201616541</v>
      </c>
      <c r="P12372" s="2">
        <f>IF(N12372=1,O12372,"")</f>
      </c>
    </row>
    <row r="12373">
      <c r="A12373" s="6">
        <v>19</v>
      </c>
      <c r="B12373" s="6">
        <v>0</v>
      </c>
      <c r="C12373" s="6">
        <v>0</v>
      </c>
      <c r="D12373" s="6">
        <f>A12373+B12373+C12373</f>
        <v>19</v>
      </c>
      <c r="E12373" s="5">
        <f>IF(A12373=0,0,A12373*LABOR_HRS_WK_TOM*SEASON_WEEKS*(1+DIM_PCT_TOM)^A12373)</f>
        <v>10458.204466678904</v>
      </c>
      <c r="F12373" s="5">
        <f>IF(B12373=0,0,B12373*LABOR_HRS_WK_CAR*SEASON_WEEKS*(1+DIM_PCT_CAR)^B12373)</f>
        <v>0</v>
      </c>
      <c r="G12373" s="5">
        <f>IF(C12373=0,0,C12373*LABOR_HRS_WK_MES*SEASON_WEEKS*(1+DIM_PCT_MES)^C12373)</f>
        <v>0</v>
      </c>
      <c r="H12373" s="5">
        <f>E12373+F12373+G12373</f>
        <v>10458.204466678904</v>
      </c>
      <c r="I12373" s="5">
        <f>MIN(H12373,FARMER_HRS)</f>
        <v>720</v>
      </c>
      <c r="J12373" s="5">
        <f>MAX(0,H12373-FARMER_HRS)</f>
        <v>9738.2044666789043</v>
      </c>
      <c r="K12373" s="2">
        <f>I12373*FARMER_RATE+J12373*TEMP_WORKER_RATE</f>
        <v>194066.04976873097</v>
      </c>
      <c r="L12373" s="2">
        <f>A12373*PRICE_TOM+B12373*PRICE_CAR+C12373*PRICE_MES</f>
        <v>167200</v>
      </c>
      <c r="M12373" s="2">
        <f>A12373*FERT_BED_TOM+B12373*FERT_BED_CAR+C12373*FERT_BED_MES</f>
        <v>16720</v>
      </c>
      <c r="N12373" s="6">
        <f>IF(AND(D12373&lt;=TOTAL_BEDS,J12373&lt;=TEMP_WORKER_MAX*TEMP_WORKER_HRS),1,0)</f>
        <v>0</v>
      </c>
      <c r="O12373" s="2">
        <f>L12373-M12373-K12373-FIXED_COSTS</f>
        <v>-63586.049768730969</v>
      </c>
      <c r="P12373" s="2">
        <f>IF(N12373=1,O12373,"")</f>
      </c>
    </row>
    <row r="12374">
      <c r="A12374" s="6">
        <v>19</v>
      </c>
      <c r="B12374" s="6">
        <v>0</v>
      </c>
      <c r="C12374" s="6">
        <v>1</v>
      </c>
      <c r="D12374" s="6">
        <f>A12374+B12374+C12374</f>
        <v>20</v>
      </c>
      <c r="E12374" s="5">
        <f>IF(A12374=0,0,A12374*LABOR_HRS_WK_TOM*SEASON_WEEKS*(1+DIM_PCT_TOM)^A12374)</f>
        <v>10458.204466678904</v>
      </c>
      <c r="F12374" s="5">
        <f>IF(B12374=0,0,B12374*LABOR_HRS_WK_CAR*SEASON_WEEKS*(1+DIM_PCT_CAR)^B12374)</f>
        <v>0</v>
      </c>
      <c r="G12374" s="5">
        <f>IF(C12374=0,0,C12374*LABOR_HRS_WK_MES*SEASON_WEEKS*(1+DIM_PCT_MES)^C12374)</f>
        <v>45.5625</v>
      </c>
      <c r="H12374" s="5">
        <f>E12374+F12374+G12374</f>
        <v>10503.766966678904</v>
      </c>
      <c r="I12374" s="5">
        <f>MIN(H12374,FARMER_HRS)</f>
        <v>720</v>
      </c>
      <c r="J12374" s="5">
        <f>MAX(0,H12374-FARMER_HRS)</f>
        <v>9783.7669666789043</v>
      </c>
      <c r="K12374" s="2">
        <f>I12374*FARMER_RATE+J12374*TEMP_WORKER_RATE</f>
        <v>194857.06539373097</v>
      </c>
      <c r="L12374" s="2">
        <f>A12374*PRICE_TOM+B12374*PRICE_CAR+C12374*PRICE_MES</f>
        <v>169900</v>
      </c>
      <c r="M12374" s="2">
        <f>A12374*FERT_BED_TOM+B12374*FERT_BED_CAR+C12374*FERT_BED_MES</f>
        <v>17600</v>
      </c>
      <c r="N12374" s="6">
        <f>IF(AND(D12374&lt;=TOTAL_BEDS,J12374&lt;=TEMP_WORKER_MAX*TEMP_WORKER_HRS),1,0)</f>
        <v>0</v>
      </c>
      <c r="O12374" s="2">
        <f>L12374-M12374-K12374-FIXED_COSTS</f>
        <v>-62557.065393730969</v>
      </c>
      <c r="P12374" s="2">
        <f>IF(N12374=1,O12374,"")</f>
      </c>
    </row>
    <row r="12375">
      <c r="A12375" s="6">
        <v>19</v>
      </c>
      <c r="B12375" s="6">
        <v>0</v>
      </c>
      <c r="C12375" s="6">
        <v>2</v>
      </c>
      <c r="D12375" s="6">
        <f>A12375+B12375+C12375</f>
        <v>21</v>
      </c>
      <c r="E12375" s="5">
        <f>IF(A12375=0,0,A12375*LABOR_HRS_WK_TOM*SEASON_WEEKS*(1+DIM_PCT_TOM)^A12375)</f>
        <v>10458.204466678904</v>
      </c>
      <c r="F12375" s="5">
        <f>IF(B12375=0,0,B12375*LABOR_HRS_WK_CAR*SEASON_WEEKS*(1+DIM_PCT_CAR)^B12375)</f>
        <v>0</v>
      </c>
      <c r="G12375" s="5">
        <f>IF(C12375=0,0,C12375*LABOR_HRS_WK_MES*SEASON_WEEKS*(1+DIM_PCT_MES)^C12375)</f>
        <v>92.2640625</v>
      </c>
      <c r="H12375" s="5">
        <f>E12375+F12375+G12375</f>
        <v>10550.468529178905</v>
      </c>
      <c r="I12375" s="5">
        <f>MIN(H12375,FARMER_HRS)</f>
        <v>720</v>
      </c>
      <c r="J12375" s="5">
        <f>MAX(0,H12375-FARMER_HRS)</f>
        <v>9830.4685291789046</v>
      </c>
      <c r="K12375" s="2">
        <f>I12375*FARMER_RATE+J12375*TEMP_WORKER_RATE</f>
        <v>195667.85640935597</v>
      </c>
      <c r="L12375" s="2">
        <f>A12375*PRICE_TOM+B12375*PRICE_CAR+C12375*PRICE_MES</f>
        <v>172600</v>
      </c>
      <c r="M12375" s="2">
        <f>A12375*FERT_BED_TOM+B12375*FERT_BED_CAR+C12375*FERT_BED_MES</f>
        <v>18480</v>
      </c>
      <c r="N12375" s="6">
        <f>IF(AND(D12375&lt;=TOTAL_BEDS,J12375&lt;=TEMP_WORKER_MAX*TEMP_WORKER_HRS),1,0)</f>
        <v>0</v>
      </c>
      <c r="O12375" s="2">
        <f>L12375-M12375-K12375-FIXED_COSTS</f>
        <v>-61547.856409355969</v>
      </c>
      <c r="P12375" s="2">
        <f>IF(N12375=1,O12375,"")</f>
      </c>
    </row>
    <row r="12376">
      <c r="A12376" s="6">
        <v>19</v>
      </c>
      <c r="B12376" s="6">
        <v>0</v>
      </c>
      <c r="C12376" s="6">
        <v>3</v>
      </c>
      <c r="D12376" s="6">
        <f>A12376+B12376+C12376</f>
        <v>22</v>
      </c>
      <c r="E12376" s="5">
        <f>IF(A12376=0,0,A12376*LABOR_HRS_WK_TOM*SEASON_WEEKS*(1+DIM_PCT_TOM)^A12376)</f>
        <v>10458.204466678904</v>
      </c>
      <c r="F12376" s="5">
        <f>IF(B12376=0,0,B12376*LABOR_HRS_WK_CAR*SEASON_WEEKS*(1+DIM_PCT_CAR)^B12376)</f>
        <v>0</v>
      </c>
      <c r="G12376" s="5">
        <f>IF(C12376=0,0,C12376*LABOR_HRS_WK_MES*SEASON_WEEKS*(1+DIM_PCT_MES)^C12376)</f>
        <v>140.12604492187498</v>
      </c>
      <c r="H12376" s="5">
        <f>E12376+F12376+G12376</f>
        <v>10598.33051160078</v>
      </c>
      <c r="I12376" s="5">
        <f>MIN(H12376,FARMER_HRS)</f>
        <v>720</v>
      </c>
      <c r="J12376" s="5">
        <f>MAX(0,H12376-FARMER_HRS)</f>
        <v>9878.33051160078</v>
      </c>
      <c r="K12376" s="2">
        <f>I12376*FARMER_RATE+J12376*TEMP_WORKER_RATE</f>
        <v>196498.79360418019</v>
      </c>
      <c r="L12376" s="2">
        <f>A12376*PRICE_TOM+B12376*PRICE_CAR+C12376*PRICE_MES</f>
        <v>175300</v>
      </c>
      <c r="M12376" s="2">
        <f>A12376*FERT_BED_TOM+B12376*FERT_BED_CAR+C12376*FERT_BED_MES</f>
        <v>19360</v>
      </c>
      <c r="N12376" s="6">
        <f>IF(AND(D12376&lt;=TOTAL_BEDS,J12376&lt;=TEMP_WORKER_MAX*TEMP_WORKER_HRS),1,0)</f>
        <v>0</v>
      </c>
      <c r="O12376" s="2">
        <f>L12376-M12376-K12376-FIXED_COSTS</f>
        <v>-60558.793604180188</v>
      </c>
      <c r="P12376" s="2">
        <f>IF(N12376=1,O12376,"")</f>
      </c>
    </row>
    <row r="12377">
      <c r="A12377" s="6">
        <v>19</v>
      </c>
      <c r="B12377" s="6">
        <v>0</v>
      </c>
      <c r="C12377" s="6">
        <v>4</v>
      </c>
      <c r="D12377" s="6">
        <f>A12377+B12377+C12377</f>
        <v>23</v>
      </c>
      <c r="E12377" s="5">
        <f>IF(A12377=0,0,A12377*LABOR_HRS_WK_TOM*SEASON_WEEKS*(1+DIM_PCT_TOM)^A12377)</f>
        <v>10458.204466678904</v>
      </c>
      <c r="F12377" s="5">
        <f>IF(B12377=0,0,B12377*LABOR_HRS_WK_CAR*SEASON_WEEKS*(1+DIM_PCT_CAR)^B12377)</f>
        <v>0</v>
      </c>
      <c r="G12377" s="5">
        <f>IF(C12377=0,0,C12377*LABOR_HRS_WK_MES*SEASON_WEEKS*(1+DIM_PCT_MES)^C12377)</f>
        <v>189.17016064453119</v>
      </c>
      <c r="H12377" s="5">
        <f>E12377+F12377+G12377</f>
        <v>10647.374627323436</v>
      </c>
      <c r="I12377" s="5">
        <f>MIN(H12377,FARMER_HRS)</f>
        <v>720</v>
      </c>
      <c r="J12377" s="5">
        <f>MAX(0,H12377-FARMER_HRS)</f>
        <v>9927.3746273234356</v>
      </c>
      <c r="K12377" s="2">
        <f>I12377*FARMER_RATE+J12377*TEMP_WORKER_RATE</f>
        <v>197350.25394658741</v>
      </c>
      <c r="L12377" s="2">
        <f>A12377*PRICE_TOM+B12377*PRICE_CAR+C12377*PRICE_MES</f>
        <v>178000</v>
      </c>
      <c r="M12377" s="2">
        <f>A12377*FERT_BED_TOM+B12377*FERT_BED_CAR+C12377*FERT_BED_MES</f>
        <v>20240</v>
      </c>
      <c r="N12377" s="6">
        <f>IF(AND(D12377&lt;=TOTAL_BEDS,J12377&lt;=TEMP_WORKER_MAX*TEMP_WORKER_HRS),1,0)</f>
        <v>0</v>
      </c>
      <c r="O12377" s="2">
        <f>L12377-M12377-K12377-FIXED_COSTS</f>
        <v>-59590.253946587414</v>
      </c>
      <c r="P12377" s="2">
        <f>IF(N12377=1,O12377,"")</f>
      </c>
    </row>
    <row r="12378">
      <c r="A12378" s="6">
        <v>19</v>
      </c>
      <c r="B12378" s="6">
        <v>0</v>
      </c>
      <c r="C12378" s="6">
        <v>5</v>
      </c>
      <c r="D12378" s="6">
        <f>A12378+B12378+C12378</f>
        <v>24</v>
      </c>
      <c r="E12378" s="5">
        <f>IF(A12378=0,0,A12378*LABOR_HRS_WK_TOM*SEASON_WEEKS*(1+DIM_PCT_TOM)^A12378)</f>
        <v>10458.204466678904</v>
      </c>
      <c r="F12378" s="5">
        <f>IF(B12378=0,0,B12378*LABOR_HRS_WK_CAR*SEASON_WEEKS*(1+DIM_PCT_CAR)^B12378)</f>
        <v>0</v>
      </c>
      <c r="G12378" s="5">
        <f>IF(C12378=0,0,C12378*LABOR_HRS_WK_MES*SEASON_WEEKS*(1+DIM_PCT_MES)^C12378)</f>
        <v>239.41848456573481</v>
      </c>
      <c r="H12378" s="5">
        <f>E12378+F12378+G12378</f>
        <v>10697.622951244639</v>
      </c>
      <c r="I12378" s="5">
        <f>MIN(H12378,FARMER_HRS)</f>
        <v>720</v>
      </c>
      <c r="J12378" s="5">
        <f>MAX(0,H12378-FARMER_HRS)</f>
        <v>9977.6229512446389</v>
      </c>
      <c r="K12378" s="2">
        <f>I12378*FARMER_RATE+J12378*TEMP_WORKER_RATE</f>
        <v>198222.62068133053</v>
      </c>
      <c r="L12378" s="2">
        <f>A12378*PRICE_TOM+B12378*PRICE_CAR+C12378*PRICE_MES</f>
        <v>180700</v>
      </c>
      <c r="M12378" s="2">
        <f>A12378*FERT_BED_TOM+B12378*FERT_BED_CAR+C12378*FERT_BED_MES</f>
        <v>21120</v>
      </c>
      <c r="N12378" s="6">
        <f>IF(AND(D12378&lt;=TOTAL_BEDS,J12378&lt;=TEMP_WORKER_MAX*TEMP_WORKER_HRS),1,0)</f>
        <v>0</v>
      </c>
      <c r="O12378" s="2">
        <f>L12378-M12378-K12378-FIXED_COSTS</f>
        <v>-58642.620681330533</v>
      </c>
      <c r="P12378" s="2">
        <f>IF(N12378=1,O12378,"")</f>
      </c>
    </row>
    <row r="12379">
      <c r="A12379" s="6">
        <v>19</v>
      </c>
      <c r="B12379" s="6">
        <v>0</v>
      </c>
      <c r="C12379" s="6">
        <v>6</v>
      </c>
      <c r="D12379" s="6">
        <f>A12379+B12379+C12379</f>
        <v>25</v>
      </c>
      <c r="E12379" s="5">
        <f>IF(A12379=0,0,A12379*LABOR_HRS_WK_TOM*SEASON_WEEKS*(1+DIM_PCT_TOM)^A12379)</f>
        <v>10458.204466678904</v>
      </c>
      <c r="F12379" s="5">
        <f>IF(B12379=0,0,B12379*LABOR_HRS_WK_CAR*SEASON_WEEKS*(1+DIM_PCT_CAR)^B12379)</f>
        <v>0</v>
      </c>
      <c r="G12379" s="5">
        <f>IF(C12379=0,0,C12379*LABOR_HRS_WK_MES*SEASON_WEEKS*(1+DIM_PCT_MES)^C12379)</f>
        <v>290.89345874736773</v>
      </c>
      <c r="H12379" s="5">
        <f>E12379+F12379+G12379</f>
        <v>10749.097925426271</v>
      </c>
      <c r="I12379" s="5">
        <f>MIN(H12379,FARMER_HRS)</f>
        <v>720</v>
      </c>
      <c r="J12379" s="5">
        <f>MAX(0,H12379-FARMER_HRS)</f>
        <v>10029.097925426271</v>
      </c>
      <c r="K12379" s="2">
        <f>I12379*FARMER_RATE+J12379*TEMP_WORKER_RATE</f>
        <v>199116.28342753943</v>
      </c>
      <c r="L12379" s="2">
        <f>A12379*PRICE_TOM+B12379*PRICE_CAR+C12379*PRICE_MES</f>
        <v>183400</v>
      </c>
      <c r="M12379" s="2">
        <f>A12379*FERT_BED_TOM+B12379*FERT_BED_CAR+C12379*FERT_BED_MES</f>
        <v>22000</v>
      </c>
      <c r="N12379" s="6">
        <f>IF(AND(D12379&lt;=TOTAL_BEDS,J12379&lt;=TEMP_WORKER_MAX*TEMP_WORKER_HRS),1,0)</f>
        <v>0</v>
      </c>
      <c r="O12379" s="2">
        <f>L12379-M12379-K12379-FIXED_COSTS</f>
        <v>-57716.283427539427</v>
      </c>
      <c r="P12379" s="2">
        <f>IF(N12379=1,O12379,"")</f>
      </c>
    </row>
    <row r="12380">
      <c r="A12380" s="6">
        <v>19</v>
      </c>
      <c r="B12380" s="6">
        <v>0</v>
      </c>
      <c r="C12380" s="6">
        <v>7</v>
      </c>
      <c r="D12380" s="6">
        <f>A12380+B12380+C12380</f>
        <v>26</v>
      </c>
      <c r="E12380" s="5">
        <f>IF(A12380=0,0,A12380*LABOR_HRS_WK_TOM*SEASON_WEEKS*(1+DIM_PCT_TOM)^A12380)</f>
        <v>10458.204466678904</v>
      </c>
      <c r="F12380" s="5">
        <f>IF(B12380=0,0,B12380*LABOR_HRS_WK_CAR*SEASON_WEEKS*(1+DIM_PCT_CAR)^B12380)</f>
        <v>0</v>
      </c>
      <c r="G12380" s="5">
        <f>IF(C12380=0,0,C12380*LABOR_HRS_WK_MES*SEASON_WEEKS*(1+DIM_PCT_MES)^C12380)</f>
        <v>343.61789814532818</v>
      </c>
      <c r="H12380" s="5">
        <f>E12380+F12380+G12380</f>
        <v>10801.822364824233</v>
      </c>
      <c r="I12380" s="5">
        <f>MIN(H12380,FARMER_HRS)</f>
        <v>720</v>
      </c>
      <c r="J12380" s="5">
        <f>MAX(0,H12380-FARMER_HRS)</f>
        <v>10081.822364824233</v>
      </c>
      <c r="K12380" s="2">
        <f>I12380*FARMER_RATE+J12380*TEMP_WORKER_RATE</f>
        <v>200031.63827819849</v>
      </c>
      <c r="L12380" s="2">
        <f>A12380*PRICE_TOM+B12380*PRICE_CAR+C12380*PRICE_MES</f>
        <v>186100</v>
      </c>
      <c r="M12380" s="2">
        <f>A12380*FERT_BED_TOM+B12380*FERT_BED_CAR+C12380*FERT_BED_MES</f>
        <v>22880</v>
      </c>
      <c r="N12380" s="6">
        <f>IF(AND(D12380&lt;=TOTAL_BEDS,J12380&lt;=TEMP_WORKER_MAX*TEMP_WORKER_HRS),1,0)</f>
        <v>0</v>
      </c>
      <c r="O12380" s="2">
        <f>L12380-M12380-K12380-FIXED_COSTS</f>
        <v>-56811.638278198487</v>
      </c>
      <c r="P12380" s="2">
        <f>IF(N12380=1,O12380,"")</f>
      </c>
    </row>
    <row r="12381">
      <c r="A12381" s="6">
        <v>19</v>
      </c>
      <c r="B12381" s="6">
        <v>0</v>
      </c>
      <c r="C12381" s="6">
        <v>8</v>
      </c>
      <c r="D12381" s="6">
        <f>A12381+B12381+C12381</f>
        <v>27</v>
      </c>
      <c r="E12381" s="5">
        <f>IF(A12381=0,0,A12381*LABOR_HRS_WK_TOM*SEASON_WEEKS*(1+DIM_PCT_TOM)^A12381)</f>
        <v>10458.204466678904</v>
      </c>
      <c r="F12381" s="5">
        <f>IF(B12381=0,0,B12381*LABOR_HRS_WK_CAR*SEASON_WEEKS*(1+DIM_PCT_CAR)^B12381)</f>
        <v>0</v>
      </c>
      <c r="G12381" s="5">
        <f>IF(C12381=0,0,C12381*LABOR_HRS_WK_MES*SEASON_WEEKS*(1+DIM_PCT_MES)^C12381)</f>
        <v>397.61499642530833</v>
      </c>
      <c r="H12381" s="5">
        <f>E12381+F12381+G12381</f>
        <v>10855.819463104213</v>
      </c>
      <c r="I12381" s="5">
        <f>MIN(H12381,FARMER_HRS)</f>
        <v>720</v>
      </c>
      <c r="J12381" s="5">
        <f>MAX(0,H12381-FARMER_HRS)</f>
        <v>10135.819463104213</v>
      </c>
      <c r="K12381" s="2">
        <f>I12381*FARMER_RATE+J12381*TEMP_WORKER_RATE</f>
        <v>200969.08790111481</v>
      </c>
      <c r="L12381" s="2">
        <f>A12381*PRICE_TOM+B12381*PRICE_CAR+C12381*PRICE_MES</f>
        <v>188800</v>
      </c>
      <c r="M12381" s="2">
        <f>A12381*FERT_BED_TOM+B12381*FERT_BED_CAR+C12381*FERT_BED_MES</f>
        <v>23760</v>
      </c>
      <c r="N12381" s="6">
        <f>IF(AND(D12381&lt;=TOTAL_BEDS,J12381&lt;=TEMP_WORKER_MAX*TEMP_WORKER_HRS),1,0)</f>
        <v>0</v>
      </c>
      <c r="O12381" s="2">
        <f>L12381-M12381-K12381-FIXED_COSTS</f>
        <v>-55929.087901114806</v>
      </c>
      <c r="P12381" s="2">
        <f>IF(N12381=1,O12381,"")</f>
      </c>
    </row>
    <row r="12382">
      <c r="A12382" s="6">
        <v>19</v>
      </c>
      <c r="B12382" s="6">
        <v>0</v>
      </c>
      <c r="C12382" s="6">
        <v>9</v>
      </c>
      <c r="D12382" s="6">
        <f>A12382+B12382+C12382</f>
        <v>28</v>
      </c>
      <c r="E12382" s="5">
        <f>IF(A12382=0,0,A12382*LABOR_HRS_WK_TOM*SEASON_WEEKS*(1+DIM_PCT_TOM)^A12382)</f>
        <v>10458.204466678904</v>
      </c>
      <c r="F12382" s="5">
        <f>IF(B12382=0,0,B12382*LABOR_HRS_WK_CAR*SEASON_WEEKS*(1+DIM_PCT_CAR)^B12382)</f>
        <v>0</v>
      </c>
      <c r="G12382" s="5">
        <f>IF(C12382=0,0,C12382*LABOR_HRS_WK_MES*SEASON_WEEKS*(1+DIM_PCT_MES)^C12382)</f>
        <v>452.90833186570273</v>
      </c>
      <c r="H12382" s="5">
        <f>E12382+F12382+G12382</f>
        <v>10911.112798544607</v>
      </c>
      <c r="I12382" s="5">
        <f>MIN(H12382,FARMER_HRS)</f>
        <v>720</v>
      </c>
      <c r="J12382" s="5">
        <f>MAX(0,H12382-FARMER_HRS)</f>
        <v>10191.112798544607</v>
      </c>
      <c r="K12382" s="2">
        <f>I12382*FARMER_RATE+J12382*TEMP_WORKER_RATE</f>
        <v>201929.04164139944</v>
      </c>
      <c r="L12382" s="2">
        <f>A12382*PRICE_TOM+B12382*PRICE_CAR+C12382*PRICE_MES</f>
        <v>191500</v>
      </c>
      <c r="M12382" s="2">
        <f>A12382*FERT_BED_TOM+B12382*FERT_BED_CAR+C12382*FERT_BED_MES</f>
        <v>24640</v>
      </c>
      <c r="N12382" s="6">
        <f>IF(AND(D12382&lt;=TOTAL_BEDS,J12382&lt;=TEMP_WORKER_MAX*TEMP_WORKER_HRS),1,0)</f>
        <v>0</v>
      </c>
      <c r="O12382" s="2">
        <f>L12382-M12382-K12382-FIXED_COSTS</f>
        <v>-55069.041641399439</v>
      </c>
      <c r="P12382" s="2">
        <f>IF(N12382=1,O12382,"")</f>
      </c>
    </row>
    <row r="12383">
      <c r="A12383" s="6">
        <v>19</v>
      </c>
      <c r="B12383" s="6">
        <v>0</v>
      </c>
      <c r="C12383" s="6">
        <v>10</v>
      </c>
      <c r="D12383" s="6">
        <f>A12383+B12383+C12383</f>
        <v>29</v>
      </c>
      <c r="E12383" s="5">
        <f>IF(A12383=0,0,A12383*LABOR_HRS_WK_TOM*SEASON_WEEKS*(1+DIM_PCT_TOM)^A12383)</f>
        <v>10458.204466678904</v>
      </c>
      <c r="F12383" s="5">
        <f>IF(B12383=0,0,B12383*LABOR_HRS_WK_CAR*SEASON_WEEKS*(1+DIM_PCT_CAR)^B12383)</f>
        <v>0</v>
      </c>
      <c r="G12383" s="5">
        <f>IF(C12383=0,0,C12383*LABOR_HRS_WK_MES*SEASON_WEEKS*(1+DIM_PCT_MES)^C12383)</f>
        <v>509.52187334891551</v>
      </c>
      <c r="H12383" s="5">
        <f>E12383+F12383+G12383</f>
        <v>10967.726340027821</v>
      </c>
      <c r="I12383" s="5">
        <f>MIN(H12383,FARMER_HRS)</f>
        <v>720</v>
      </c>
      <c r="J12383" s="5">
        <f>MAX(0,H12383-FARMER_HRS)</f>
        <v>10247.726340027821</v>
      </c>
      <c r="K12383" s="2">
        <f>I12383*FARMER_RATE+J12383*TEMP_WORKER_RATE</f>
        <v>202911.915625483</v>
      </c>
      <c r="L12383" s="2">
        <f>A12383*PRICE_TOM+B12383*PRICE_CAR+C12383*PRICE_MES</f>
        <v>194200</v>
      </c>
      <c r="M12383" s="2">
        <f>A12383*FERT_BED_TOM+B12383*FERT_BED_CAR+C12383*FERT_BED_MES</f>
        <v>25520</v>
      </c>
      <c r="N12383" s="6">
        <f>IF(AND(D12383&lt;=TOTAL_BEDS,J12383&lt;=TEMP_WORKER_MAX*TEMP_WORKER_HRS),1,0)</f>
        <v>0</v>
      </c>
      <c r="O12383" s="2">
        <f>L12383-M12383-K12383-FIXED_COSTS</f>
        <v>-54231.915625483</v>
      </c>
      <c r="P12383" s="2">
        <f>IF(N12383=1,O12383,"")</f>
      </c>
    </row>
    <row r="12384">
      <c r="A12384" s="6">
        <v>19</v>
      </c>
      <c r="B12384" s="6">
        <v>0</v>
      </c>
      <c r="C12384" s="6">
        <v>11</v>
      </c>
      <c r="D12384" s="6">
        <f>A12384+B12384+C12384</f>
        <v>30</v>
      </c>
      <c r="E12384" s="5">
        <f>IF(A12384=0,0,A12384*LABOR_HRS_WK_TOM*SEASON_WEEKS*(1+DIM_PCT_TOM)^A12384)</f>
        <v>10458.204466678904</v>
      </c>
      <c r="F12384" s="5">
        <f>IF(B12384=0,0,B12384*LABOR_HRS_WK_CAR*SEASON_WEEKS*(1+DIM_PCT_CAR)^B12384)</f>
        <v>0</v>
      </c>
      <c r="G12384" s="5">
        <f>IF(C12384=0,0,C12384*LABOR_HRS_WK_MES*SEASON_WEEKS*(1+DIM_PCT_MES)^C12384)</f>
        <v>567.47998644235463</v>
      </c>
      <c r="H12384" s="5">
        <f>E12384+F12384+G12384</f>
        <v>11025.684453121259</v>
      </c>
      <c r="I12384" s="5">
        <f>MIN(H12384,FARMER_HRS)</f>
        <v>720</v>
      </c>
      <c r="J12384" s="5">
        <f>MAX(0,H12384-FARMER_HRS)</f>
        <v>10305.684453121259</v>
      </c>
      <c r="K12384" s="2">
        <f>I12384*FARMER_RATE+J12384*TEMP_WORKER_RATE</f>
        <v>203918.13286668851</v>
      </c>
      <c r="L12384" s="2">
        <f>A12384*PRICE_TOM+B12384*PRICE_CAR+C12384*PRICE_MES</f>
        <v>196900</v>
      </c>
      <c r="M12384" s="2">
        <f>A12384*FERT_BED_TOM+B12384*FERT_BED_CAR+C12384*FERT_BED_MES</f>
        <v>26400</v>
      </c>
      <c r="N12384" s="6">
        <f>IF(AND(D12384&lt;=TOTAL_BEDS,J12384&lt;=TEMP_WORKER_MAX*TEMP_WORKER_HRS),1,0)</f>
        <v>0</v>
      </c>
      <c r="O12384" s="2">
        <f>L12384-M12384-K12384-FIXED_COSTS</f>
        <v>-53418.132866688509</v>
      </c>
      <c r="P12384" s="2">
        <f>IF(N12384=1,O12384,"")</f>
      </c>
    </row>
    <row r="12385">
      <c r="A12385" s="6">
        <v>19</v>
      </c>
      <c r="B12385" s="6">
        <v>0</v>
      </c>
      <c r="C12385" s="6">
        <v>12</v>
      </c>
      <c r="D12385" s="6">
        <f>A12385+B12385+C12385</f>
        <v>31</v>
      </c>
      <c r="E12385" s="5">
        <f>IF(A12385=0,0,A12385*LABOR_HRS_WK_TOM*SEASON_WEEKS*(1+DIM_PCT_TOM)^A12385)</f>
        <v>10458.204466678904</v>
      </c>
      <c r="F12385" s="5">
        <f>IF(B12385=0,0,B12385*LABOR_HRS_WK_CAR*SEASON_WEEKS*(1+DIM_PCT_CAR)^B12385)</f>
        <v>0</v>
      </c>
      <c r="G12385" s="5">
        <f>IF(C12385=0,0,C12385*LABOR_HRS_WK_MES*SEASON_WEEKS*(1+DIM_PCT_MES)^C12385)</f>
        <v>626.807439570419</v>
      </c>
      <c r="H12385" s="5">
        <f>E12385+F12385+G12385</f>
        <v>11085.011906249323</v>
      </c>
      <c r="I12385" s="5">
        <f>MIN(H12385,FARMER_HRS)</f>
        <v>720</v>
      </c>
      <c r="J12385" s="5">
        <f>MAX(0,H12385-FARMER_HRS)</f>
        <v>10365.011906249323</v>
      </c>
      <c r="K12385" s="2">
        <f>I12385*FARMER_RATE+J12385*TEMP_WORKER_RATE</f>
        <v>204948.12337238409</v>
      </c>
      <c r="L12385" s="2">
        <f>A12385*PRICE_TOM+B12385*PRICE_CAR+C12385*PRICE_MES</f>
        <v>199600</v>
      </c>
      <c r="M12385" s="2">
        <f>A12385*FERT_BED_TOM+B12385*FERT_BED_CAR+C12385*FERT_BED_MES</f>
        <v>27280</v>
      </c>
      <c r="N12385" s="6">
        <f>IF(AND(D12385&lt;=TOTAL_BEDS,J12385&lt;=TEMP_WORKER_MAX*TEMP_WORKER_HRS),1,0)</f>
        <v>0</v>
      </c>
      <c r="O12385" s="2">
        <f>L12385-M12385-K12385-FIXED_COSTS</f>
        <v>-52628.123372384085</v>
      </c>
      <c r="P12385" s="2">
        <f>IF(N12385=1,O12385,"")</f>
      </c>
    </row>
    <row r="12386">
      <c r="A12386" s="6">
        <v>19</v>
      </c>
      <c r="B12386" s="6">
        <v>0</v>
      </c>
      <c r="C12386" s="6">
        <v>13</v>
      </c>
      <c r="D12386" s="6">
        <f>A12386+B12386+C12386</f>
        <v>32</v>
      </c>
      <c r="E12386" s="5">
        <f>IF(A12386=0,0,A12386*LABOR_HRS_WK_TOM*SEASON_WEEKS*(1+DIM_PCT_TOM)^A12386)</f>
        <v>10458.204466678904</v>
      </c>
      <c r="F12386" s="5">
        <f>IF(B12386=0,0,B12386*LABOR_HRS_WK_CAR*SEASON_WEEKS*(1+DIM_PCT_CAR)^B12386)</f>
        <v>0</v>
      </c>
      <c r="G12386" s="5">
        <f>IF(C12386=0,0,C12386*LABOR_HRS_WK_MES*SEASON_WEEKS*(1+DIM_PCT_MES)^C12386)</f>
        <v>687.52941027880331</v>
      </c>
      <c r="H12386" s="5">
        <f>E12386+F12386+G12386</f>
        <v>11145.733876957707</v>
      </c>
      <c r="I12386" s="5">
        <f>MIN(H12386,FARMER_HRS)</f>
        <v>720</v>
      </c>
      <c r="J12386" s="5">
        <f>MAX(0,H12386-FARMER_HRS)</f>
        <v>10425.733876957707</v>
      </c>
      <c r="K12386" s="2">
        <f>I12386*FARMER_RATE+J12386*TEMP_WORKER_RATE</f>
        <v>206002.32425273798</v>
      </c>
      <c r="L12386" s="2">
        <f>A12386*PRICE_TOM+B12386*PRICE_CAR+C12386*PRICE_MES</f>
        <v>202300</v>
      </c>
      <c r="M12386" s="2">
        <f>A12386*FERT_BED_TOM+B12386*FERT_BED_CAR+C12386*FERT_BED_MES</f>
        <v>28160</v>
      </c>
      <c r="N12386" s="6">
        <f>IF(AND(D12386&lt;=TOTAL_BEDS,J12386&lt;=TEMP_WORKER_MAX*TEMP_WORKER_HRS),1,0)</f>
        <v>0</v>
      </c>
      <c r="O12386" s="2">
        <f>L12386-M12386-K12386-FIXED_COSTS</f>
        <v>-51862.324252737977</v>
      </c>
      <c r="P12386" s="2">
        <f>IF(N12386=1,O12386,"")</f>
      </c>
    </row>
    <row r="12387">
      <c r="A12387" s="6">
        <v>19</v>
      </c>
      <c r="B12387" s="6">
        <v>0</v>
      </c>
      <c r="C12387" s="6">
        <v>14</v>
      </c>
      <c r="D12387" s="6">
        <f>A12387+B12387+C12387</f>
        <v>33</v>
      </c>
      <c r="E12387" s="5">
        <f>IF(A12387=0,0,A12387*LABOR_HRS_WK_TOM*SEASON_WEEKS*(1+DIM_PCT_TOM)^A12387)</f>
        <v>10458.204466678904</v>
      </c>
      <c r="F12387" s="5">
        <f>IF(B12387=0,0,B12387*LABOR_HRS_WK_CAR*SEASON_WEEKS*(1+DIM_PCT_CAR)^B12387)</f>
        <v>0</v>
      </c>
      <c r="G12387" s="5">
        <f>IF(C12387=0,0,C12387*LABOR_HRS_WK_MES*SEASON_WEEKS*(1+DIM_PCT_MES)^C12387)</f>
        <v>749.67149159246435</v>
      </c>
      <c r="H12387" s="5">
        <f>E12387+F12387+G12387</f>
        <v>11207.875958271368</v>
      </c>
      <c r="I12387" s="5">
        <f>MIN(H12387,FARMER_HRS)</f>
        <v>720</v>
      </c>
      <c r="J12387" s="5">
        <f>MAX(0,H12387-FARMER_HRS)</f>
        <v>10487.875958271368</v>
      </c>
      <c r="K12387" s="2">
        <f>I12387*FARMER_RATE+J12387*TEMP_WORKER_RATE</f>
        <v>207081.17983110013</v>
      </c>
      <c r="L12387" s="2">
        <f>A12387*PRICE_TOM+B12387*PRICE_CAR+C12387*PRICE_MES</f>
        <v>205000</v>
      </c>
      <c r="M12387" s="2">
        <f>A12387*FERT_BED_TOM+B12387*FERT_BED_CAR+C12387*FERT_BED_MES</f>
        <v>29040</v>
      </c>
      <c r="N12387" s="6">
        <f>IF(AND(D12387&lt;=TOTAL_BEDS,J12387&lt;=TEMP_WORKER_MAX*TEMP_WORKER_HRS),1,0)</f>
        <v>0</v>
      </c>
      <c r="O12387" s="2">
        <f>L12387-M12387-K12387-FIXED_COSTS</f>
        <v>-51121.179831100133</v>
      </c>
      <c r="P12387" s="2">
        <f>IF(N12387=1,O12387,"")</f>
      </c>
    </row>
    <row r="12388">
      <c r="A12388" s="6">
        <v>19</v>
      </c>
      <c r="B12388" s="6">
        <v>0</v>
      </c>
      <c r="C12388" s="6">
        <v>15</v>
      </c>
      <c r="D12388" s="6">
        <f>A12388+B12388+C12388</f>
        <v>34</v>
      </c>
      <c r="E12388" s="5">
        <f>IF(A12388=0,0,A12388*LABOR_HRS_WK_TOM*SEASON_WEEKS*(1+DIM_PCT_TOM)^A12388)</f>
        <v>10458.204466678904</v>
      </c>
      <c r="F12388" s="5">
        <f>IF(B12388=0,0,B12388*LABOR_HRS_WK_CAR*SEASON_WEEKS*(1+DIM_PCT_CAR)^B12388)</f>
        <v>0</v>
      </c>
      <c r="G12388" s="5">
        <f>IF(C12388=0,0,C12388*LABOR_HRS_WK_MES*SEASON_WEEKS*(1+DIM_PCT_MES)^C12388)</f>
        <v>813.25969846861074</v>
      </c>
      <c r="H12388" s="5">
        <f>E12388+F12388+G12388</f>
        <v>11271.464165147516</v>
      </c>
      <c r="I12388" s="5">
        <f>MIN(H12388,FARMER_HRS)</f>
        <v>720</v>
      </c>
      <c r="J12388" s="5">
        <f>MAX(0,H12388-FARMER_HRS)</f>
        <v>10551.464165147516</v>
      </c>
      <c r="K12388" s="2">
        <f>I12388*FARMER_RATE+J12388*TEMP_WORKER_RATE</f>
        <v>208185.14175603326</v>
      </c>
      <c r="L12388" s="2">
        <f>A12388*PRICE_TOM+B12388*PRICE_CAR+C12388*PRICE_MES</f>
        <v>207700</v>
      </c>
      <c r="M12388" s="2">
        <f>A12388*FERT_BED_TOM+B12388*FERT_BED_CAR+C12388*FERT_BED_MES</f>
        <v>29920</v>
      </c>
      <c r="N12388" s="6">
        <f>IF(AND(D12388&lt;=TOTAL_BEDS,J12388&lt;=TEMP_WORKER_MAX*TEMP_WORKER_HRS),1,0)</f>
        <v>0</v>
      </c>
      <c r="O12388" s="2">
        <f>L12388-M12388-K12388-FIXED_COSTS</f>
        <v>-50405.141756033263</v>
      </c>
      <c r="P12388" s="2">
        <f>IF(N12388=1,O12388,"")</f>
      </c>
    </row>
    <row r="12389">
      <c r="A12389" s="6">
        <v>19</v>
      </c>
      <c r="B12389" s="6">
        <v>0</v>
      </c>
      <c r="C12389" s="6">
        <v>16</v>
      </c>
      <c r="D12389" s="6">
        <f>A12389+B12389+C12389</f>
        <v>35</v>
      </c>
      <c r="E12389" s="5">
        <f>IF(A12389=0,0,A12389*LABOR_HRS_WK_TOM*SEASON_WEEKS*(1+DIM_PCT_TOM)^A12389)</f>
        <v>10458.204466678904</v>
      </c>
      <c r="F12389" s="5">
        <f>IF(B12389=0,0,B12389*LABOR_HRS_WK_CAR*SEASON_WEEKS*(1+DIM_PCT_CAR)^B12389)</f>
        <v>0</v>
      </c>
      <c r="G12389" s="5">
        <f>IF(C12389=0,0,C12389*LABOR_HRS_WK_MES*SEASON_WEEKS*(1+DIM_PCT_MES)^C12389)</f>
        <v>878.32047434609967</v>
      </c>
      <c r="H12389" s="5">
        <f>E12389+F12389+G12389</f>
        <v>11336.524941025003</v>
      </c>
      <c r="I12389" s="5">
        <f>MIN(H12389,FARMER_HRS)</f>
        <v>720</v>
      </c>
      <c r="J12389" s="5">
        <f>MAX(0,H12389-FARMER_HRS)</f>
        <v>10616.524941025003</v>
      </c>
      <c r="K12389" s="2">
        <f>I12389*FARMER_RATE+J12389*TEMP_WORKER_RATE</f>
        <v>209314.66911501743</v>
      </c>
      <c r="L12389" s="2">
        <f>A12389*PRICE_TOM+B12389*PRICE_CAR+C12389*PRICE_MES</f>
        <v>210400</v>
      </c>
      <c r="M12389" s="2">
        <f>A12389*FERT_BED_TOM+B12389*FERT_BED_CAR+C12389*FERT_BED_MES</f>
        <v>30800</v>
      </c>
      <c r="N12389" s="6">
        <f>IF(AND(D12389&lt;=TOTAL_BEDS,J12389&lt;=TEMP_WORKER_MAX*TEMP_WORKER_HRS),1,0)</f>
        <v>0</v>
      </c>
      <c r="O12389" s="2">
        <f>L12389-M12389-K12389-FIXED_COSTS</f>
        <v>-49714.66911501743</v>
      </c>
      <c r="P12389" s="2">
        <f>IF(N12389=1,O12389,"")</f>
      </c>
    </row>
    <row r="12390">
      <c r="A12390" s="6">
        <v>19</v>
      </c>
      <c r="B12390" s="6">
        <v>0</v>
      </c>
      <c r="C12390" s="6">
        <v>17</v>
      </c>
      <c r="D12390" s="6">
        <f>A12390+B12390+C12390</f>
        <v>36</v>
      </c>
      <c r="E12390" s="5">
        <f>IF(A12390=0,0,A12390*LABOR_HRS_WK_TOM*SEASON_WEEKS*(1+DIM_PCT_TOM)^A12390)</f>
        <v>10458.204466678904</v>
      </c>
      <c r="F12390" s="5">
        <f>IF(B12390=0,0,B12390*LABOR_HRS_WK_CAR*SEASON_WEEKS*(1+DIM_PCT_CAR)^B12390)</f>
        <v>0</v>
      </c>
      <c r="G12390" s="5">
        <f>IF(C12390=0,0,C12390*LABOR_HRS_WK_MES*SEASON_WEEKS*(1+DIM_PCT_MES)^C12390)</f>
        <v>944.88069779263992</v>
      </c>
      <c r="H12390" s="5">
        <f>E12390+F12390+G12390</f>
        <v>11403.085164471544</v>
      </c>
      <c r="I12390" s="5">
        <f>MIN(H12390,FARMER_HRS)</f>
        <v>720</v>
      </c>
      <c r="J12390" s="5">
        <f>MAX(0,H12390-FARMER_HRS)</f>
        <v>10683.085164471544</v>
      </c>
      <c r="K12390" s="2">
        <f>I12390*FARMER_RATE+J12390*TEMP_WORKER_RATE</f>
        <v>210470.2285498532</v>
      </c>
      <c r="L12390" s="2">
        <f>A12390*PRICE_TOM+B12390*PRICE_CAR+C12390*PRICE_MES</f>
        <v>213100</v>
      </c>
      <c r="M12390" s="2">
        <f>A12390*FERT_BED_TOM+B12390*FERT_BED_CAR+C12390*FERT_BED_MES</f>
        <v>31680</v>
      </c>
      <c r="N12390" s="6">
        <f>IF(AND(D12390&lt;=TOTAL_BEDS,J12390&lt;=TEMP_WORKER_MAX*TEMP_WORKER_HRS),1,0)</f>
        <v>0</v>
      </c>
      <c r="O12390" s="2">
        <f>L12390-M12390-K12390-FIXED_COSTS</f>
        <v>-49050.2285498532</v>
      </c>
      <c r="P12390" s="2">
        <f>IF(N12390=1,O12390,"")</f>
      </c>
    </row>
    <row r="12391">
      <c r="A12391" s="6">
        <v>19</v>
      </c>
      <c r="B12391" s="6">
        <v>0</v>
      </c>
      <c r="C12391" s="6">
        <v>18</v>
      </c>
      <c r="D12391" s="6">
        <f>A12391+B12391+C12391</f>
        <v>37</v>
      </c>
      <c r="E12391" s="5">
        <f>IF(A12391=0,0,A12391*LABOR_HRS_WK_TOM*SEASON_WEEKS*(1+DIM_PCT_TOM)^A12391)</f>
        <v>10458.204466678904</v>
      </c>
      <c r="F12391" s="5">
        <f>IF(B12391=0,0,B12391*LABOR_HRS_WK_CAR*SEASON_WEEKS*(1+DIM_PCT_CAR)^B12391)</f>
        <v>0</v>
      </c>
      <c r="G12391" s="5">
        <f>IF(C12391=0,0,C12391*LABOR_HRS_WK_MES*SEASON_WEEKS*(1+DIM_PCT_MES)^C12391)</f>
        <v>1012.9676892512272</v>
      </c>
      <c r="H12391" s="5">
        <f>E12391+F12391+G12391</f>
        <v>11471.172155930131</v>
      </c>
      <c r="I12391" s="5">
        <f>MIN(H12391,FARMER_HRS)</f>
        <v>720</v>
      </c>
      <c r="J12391" s="5">
        <f>MAX(0,H12391-FARMER_HRS)</f>
        <v>10751.172155930131</v>
      </c>
      <c r="K12391" s="2">
        <f>I12391*FARMER_RATE+J12391*TEMP_WORKER_RATE</f>
        <v>211652.294373787</v>
      </c>
      <c r="L12391" s="2">
        <f>A12391*PRICE_TOM+B12391*PRICE_CAR+C12391*PRICE_MES</f>
        <v>215800</v>
      </c>
      <c r="M12391" s="2">
        <f>A12391*FERT_BED_TOM+B12391*FERT_BED_CAR+C12391*FERT_BED_MES</f>
        <v>32560</v>
      </c>
      <c r="N12391" s="6">
        <f>IF(AND(D12391&lt;=TOTAL_BEDS,J12391&lt;=TEMP_WORKER_MAX*TEMP_WORKER_HRS),1,0)</f>
        <v>0</v>
      </c>
      <c r="O12391" s="2">
        <f>L12391-M12391-K12391-FIXED_COSTS</f>
        <v>-48412.294373787008</v>
      </c>
      <c r="P12391" s="2">
        <f>IF(N12391=1,O12391,"")</f>
      </c>
    </row>
    <row r="12392">
      <c r="A12392" s="6">
        <v>19</v>
      </c>
      <c r="B12392" s="6">
        <v>0</v>
      </c>
      <c r="C12392" s="6">
        <v>19</v>
      </c>
      <c r="D12392" s="6">
        <f>A12392+B12392+C12392</f>
        <v>38</v>
      </c>
      <c r="E12392" s="5">
        <f>IF(A12392=0,0,A12392*LABOR_HRS_WK_TOM*SEASON_WEEKS*(1+DIM_PCT_TOM)^A12392)</f>
        <v>10458.204466678904</v>
      </c>
      <c r="F12392" s="5">
        <f>IF(B12392=0,0,B12392*LABOR_HRS_WK_CAR*SEASON_WEEKS*(1+DIM_PCT_CAR)^B12392)</f>
        <v>0</v>
      </c>
      <c r="G12392" s="5">
        <f>IF(C12392=0,0,C12392*LABOR_HRS_WK_MES*SEASON_WEEKS*(1+DIM_PCT_MES)^C12392)</f>
        <v>1082.6092178872491</v>
      </c>
      <c r="H12392" s="5">
        <f>E12392+F12392+G12392</f>
        <v>11540.813684566154</v>
      </c>
      <c r="I12392" s="5">
        <f>MIN(H12392,FARMER_HRS)</f>
        <v>720</v>
      </c>
      <c r="J12392" s="5">
        <f>MAX(0,H12392-FARMER_HRS)</f>
        <v>10820.813684566154</v>
      </c>
      <c r="K12392" s="2">
        <f>I12392*FARMER_RATE+J12392*TEMP_WORKER_RATE</f>
        <v>212861.34869038462</v>
      </c>
      <c r="L12392" s="2">
        <f>A12392*PRICE_TOM+B12392*PRICE_CAR+C12392*PRICE_MES</f>
        <v>218500</v>
      </c>
      <c r="M12392" s="2">
        <f>A12392*FERT_BED_TOM+B12392*FERT_BED_CAR+C12392*FERT_BED_MES</f>
        <v>33440</v>
      </c>
      <c r="N12392" s="6">
        <f>IF(AND(D12392&lt;=TOTAL_BEDS,J12392&lt;=TEMP_WORKER_MAX*TEMP_WORKER_HRS),1,0)</f>
        <v>0</v>
      </c>
      <c r="O12392" s="2">
        <f>L12392-M12392-K12392-FIXED_COSTS</f>
        <v>-47801.348690384621</v>
      </c>
      <c r="P12392" s="2">
        <f>IF(N12392=1,O12392,"")</f>
      </c>
    </row>
    <row r="12393">
      <c r="A12393" s="6">
        <v>19</v>
      </c>
      <c r="B12393" s="6">
        <v>0</v>
      </c>
      <c r="C12393" s="6">
        <v>20</v>
      </c>
      <c r="D12393" s="6">
        <f>A12393+B12393+C12393</f>
        <v>39</v>
      </c>
      <c r="E12393" s="5">
        <f>IF(A12393=0,0,A12393*LABOR_HRS_WK_TOM*SEASON_WEEKS*(1+DIM_PCT_TOM)^A12393)</f>
        <v>10458.204466678904</v>
      </c>
      <c r="F12393" s="5">
        <f>IF(B12393=0,0,B12393*LABOR_HRS_WK_CAR*SEASON_WEEKS*(1+DIM_PCT_CAR)^B12393)</f>
        <v>0</v>
      </c>
      <c r="G12393" s="5">
        <f>IF(C12393=0,0,C12393*LABOR_HRS_WK_MES*SEASON_WEEKS*(1+DIM_PCT_MES)^C12393)</f>
        <v>1153.8335085377259</v>
      </c>
      <c r="H12393" s="5">
        <f>E12393+F12393+G12393</f>
        <v>11612.03797521663</v>
      </c>
      <c r="I12393" s="5">
        <f>MIN(H12393,FARMER_HRS)</f>
        <v>720</v>
      </c>
      <c r="J12393" s="5">
        <f>MAX(0,H12393-FARMER_HRS)</f>
        <v>10892.03797521663</v>
      </c>
      <c r="K12393" s="2">
        <f>I12393*FARMER_RATE+J12393*TEMP_WORKER_RATE</f>
        <v>214097.8815141776</v>
      </c>
      <c r="L12393" s="2">
        <f>A12393*PRICE_TOM+B12393*PRICE_CAR+C12393*PRICE_MES</f>
        <v>221200</v>
      </c>
      <c r="M12393" s="2">
        <f>A12393*FERT_BED_TOM+B12393*FERT_BED_CAR+C12393*FERT_BED_MES</f>
        <v>34320</v>
      </c>
      <c r="N12393" s="6">
        <f>IF(AND(D12393&lt;=TOTAL_BEDS,J12393&lt;=TEMP_WORKER_MAX*TEMP_WORKER_HRS),1,0)</f>
        <v>0</v>
      </c>
      <c r="O12393" s="2">
        <f>L12393-M12393-K12393-FIXED_COSTS</f>
        <v>-47217.8815141776</v>
      </c>
      <c r="P12393" s="2">
        <f>IF(N12393=1,O12393,"")</f>
      </c>
    </row>
    <row r="12394">
      <c r="A12394" s="6">
        <v>19</v>
      </c>
      <c r="B12394" s="6">
        <v>0</v>
      </c>
      <c r="C12394" s="6">
        <v>21</v>
      </c>
      <c r="D12394" s="6">
        <f>A12394+B12394+C12394</f>
        <v>40</v>
      </c>
      <c r="E12394" s="5">
        <f>IF(A12394=0,0,A12394*LABOR_HRS_WK_TOM*SEASON_WEEKS*(1+DIM_PCT_TOM)^A12394)</f>
        <v>10458.204466678904</v>
      </c>
      <c r="F12394" s="5">
        <f>IF(B12394=0,0,B12394*LABOR_HRS_WK_CAR*SEASON_WEEKS*(1+DIM_PCT_CAR)^B12394)</f>
        <v>0</v>
      </c>
      <c r="G12394" s="5">
        <f>IF(C12394=0,0,C12394*LABOR_HRS_WK_MES*SEASON_WEEKS*(1+DIM_PCT_MES)^C12394)</f>
        <v>1226.6692487641699</v>
      </c>
      <c r="H12394" s="5">
        <f>E12394+F12394+G12394</f>
        <v>11684.873715443075</v>
      </c>
      <c r="I12394" s="5">
        <f>MIN(H12394,FARMER_HRS)</f>
        <v>720</v>
      </c>
      <c r="J12394" s="5">
        <f>MAX(0,H12394-FARMER_HRS)</f>
        <v>10964.873715443075</v>
      </c>
      <c r="K12394" s="2">
        <f>I12394*FARMER_RATE+J12394*TEMP_WORKER_RATE</f>
        <v>215362.39089310894</v>
      </c>
      <c r="L12394" s="2">
        <f>A12394*PRICE_TOM+B12394*PRICE_CAR+C12394*PRICE_MES</f>
        <v>223900</v>
      </c>
      <c r="M12394" s="2">
        <f>A12394*FERT_BED_TOM+B12394*FERT_BED_CAR+C12394*FERT_BED_MES</f>
        <v>35200</v>
      </c>
      <c r="N12394" s="6">
        <f>IF(AND(D12394&lt;=TOTAL_BEDS,J12394&lt;=TEMP_WORKER_MAX*TEMP_WORKER_HRS),1,0)</f>
        <v>0</v>
      </c>
      <c r="O12394" s="2">
        <f>L12394-M12394-K12394-FIXED_COSTS</f>
        <v>-46662.390893108939</v>
      </c>
      <c r="P12394" s="2">
        <f>IF(N12394=1,O12394,"")</f>
      </c>
    </row>
    <row r="12395">
      <c r="A12395" s="6">
        <v>19</v>
      </c>
      <c r="B12395" s="6">
        <v>0</v>
      </c>
      <c r="C12395" s="6">
        <v>22</v>
      </c>
      <c r="D12395" s="6">
        <f>A12395+B12395+C12395</f>
        <v>41</v>
      </c>
      <c r="E12395" s="5">
        <f>IF(A12395=0,0,A12395*LABOR_HRS_WK_TOM*SEASON_WEEKS*(1+DIM_PCT_TOM)^A12395)</f>
        <v>10458.204466678904</v>
      </c>
      <c r="F12395" s="5">
        <f>IF(B12395=0,0,B12395*LABOR_HRS_WK_CAR*SEASON_WEEKS*(1+DIM_PCT_CAR)^B12395)</f>
        <v>0</v>
      </c>
      <c r="G12395" s="5">
        <f>IF(C12395=0,0,C12395*LABOR_HRS_WK_MES*SEASON_WEEKS*(1+DIM_PCT_MES)^C12395)</f>
        <v>1301.1455960105659</v>
      </c>
      <c r="H12395" s="5">
        <f>E12395+F12395+G12395</f>
        <v>11759.350062689471</v>
      </c>
      <c r="I12395" s="5">
        <f>MIN(H12395,FARMER_HRS)</f>
        <v>720</v>
      </c>
      <c r="J12395" s="5">
        <f>MAX(0,H12395-FARMER_HRS)</f>
        <v>11039.350062689471</v>
      </c>
      <c r="K12395" s="2">
        <f>I12395*FARMER_RATE+J12395*TEMP_WORKER_RATE</f>
        <v>216655.38303280331</v>
      </c>
      <c r="L12395" s="2">
        <f>A12395*PRICE_TOM+B12395*PRICE_CAR+C12395*PRICE_MES</f>
        <v>226600</v>
      </c>
      <c r="M12395" s="2">
        <f>A12395*FERT_BED_TOM+B12395*FERT_BED_CAR+C12395*FERT_BED_MES</f>
        <v>36080</v>
      </c>
      <c r="N12395" s="6">
        <f>IF(AND(D12395&lt;=TOTAL_BEDS,J12395&lt;=TEMP_WORKER_MAX*TEMP_WORKER_HRS),1,0)</f>
        <v>0</v>
      </c>
      <c r="O12395" s="2">
        <f>L12395-M12395-K12395-FIXED_COSTS</f>
        <v>-46135.383032803307</v>
      </c>
      <c r="P12395" s="2">
        <f>IF(N12395=1,O12395,"")</f>
      </c>
    </row>
    <row r="12396">
      <c r="A12396" s="6">
        <v>19</v>
      </c>
      <c r="B12396" s="6">
        <v>0</v>
      </c>
      <c r="C12396" s="6">
        <v>23</v>
      </c>
      <c r="D12396" s="6">
        <f>A12396+B12396+C12396</f>
        <v>42</v>
      </c>
      <c r="E12396" s="5">
        <f>IF(A12396=0,0,A12396*LABOR_HRS_WK_TOM*SEASON_WEEKS*(1+DIM_PCT_TOM)^A12396)</f>
        <v>10458.204466678904</v>
      </c>
      <c r="F12396" s="5">
        <f>IF(B12396=0,0,B12396*LABOR_HRS_WK_CAR*SEASON_WEEKS*(1+DIM_PCT_CAR)^B12396)</f>
        <v>0</v>
      </c>
      <c r="G12396" s="5">
        <f>IF(C12396=0,0,C12396*LABOR_HRS_WK_MES*SEASON_WEEKS*(1+DIM_PCT_MES)^C12396)</f>
        <v>1377.2921848680023</v>
      </c>
      <c r="H12396" s="5">
        <f>E12396+F12396+G12396</f>
        <v>11835.496651546906</v>
      </c>
      <c r="I12396" s="5">
        <f>MIN(H12396,FARMER_HRS)</f>
        <v>720</v>
      </c>
      <c r="J12396" s="5">
        <f>MAX(0,H12396-FARMER_HRS)</f>
        <v>11115.496651546906</v>
      </c>
      <c r="K12396" s="2">
        <f>I12396*FARMER_RATE+J12396*TEMP_WORKER_RATE</f>
        <v>217977.37242268934</v>
      </c>
      <c r="L12396" s="2">
        <f>A12396*PRICE_TOM+B12396*PRICE_CAR+C12396*PRICE_MES</f>
        <v>229300</v>
      </c>
      <c r="M12396" s="2">
        <f>A12396*FERT_BED_TOM+B12396*FERT_BED_CAR+C12396*FERT_BED_MES</f>
        <v>36960</v>
      </c>
      <c r="N12396" s="6">
        <f>IF(AND(D12396&lt;=TOTAL_BEDS,J12396&lt;=TEMP_WORKER_MAX*TEMP_WORKER_HRS),1,0)</f>
        <v>0</v>
      </c>
      <c r="O12396" s="2">
        <f>L12396-M12396-K12396-FIXED_COSTS</f>
        <v>-45637.372422689339</v>
      </c>
      <c r="P12396" s="2">
        <f>IF(N12396=1,O12396,"")</f>
      </c>
    </row>
    <row r="12397">
      <c r="A12397" s="6">
        <v>19</v>
      </c>
      <c r="B12397" s="6">
        <v>0</v>
      </c>
      <c r="C12397" s="6">
        <v>24</v>
      </c>
      <c r="D12397" s="6">
        <f>A12397+B12397+C12397</f>
        <v>43</v>
      </c>
      <c r="E12397" s="5">
        <f>IF(A12397=0,0,A12397*LABOR_HRS_WK_TOM*SEASON_WEEKS*(1+DIM_PCT_TOM)^A12397)</f>
        <v>10458.204466678904</v>
      </c>
      <c r="F12397" s="5">
        <f>IF(B12397=0,0,B12397*LABOR_HRS_WK_CAR*SEASON_WEEKS*(1+DIM_PCT_CAR)^B12397)</f>
        <v>0</v>
      </c>
      <c r="G12397" s="5">
        <f>IF(C12397=0,0,C12397*LABOR_HRS_WK_MES*SEASON_WEEKS*(1+DIM_PCT_MES)^C12397)</f>
        <v>1455.139134447498</v>
      </c>
      <c r="H12397" s="5">
        <f>E12397+F12397+G12397</f>
        <v>11913.343601126402</v>
      </c>
      <c r="I12397" s="5">
        <f>MIN(H12397,FARMER_HRS)</f>
        <v>720</v>
      </c>
      <c r="J12397" s="5">
        <f>MAX(0,H12397-FARMER_HRS)</f>
        <v>11193.343601126402</v>
      </c>
      <c r="K12397" s="2">
        <f>I12397*FARMER_RATE+J12397*TEMP_WORKER_RATE</f>
        <v>219328.88196400003</v>
      </c>
      <c r="L12397" s="2">
        <f>A12397*PRICE_TOM+B12397*PRICE_CAR+C12397*PRICE_MES</f>
        <v>232000</v>
      </c>
      <c r="M12397" s="2">
        <f>A12397*FERT_BED_TOM+B12397*FERT_BED_CAR+C12397*FERT_BED_MES</f>
        <v>37840</v>
      </c>
      <c r="N12397" s="6">
        <f>IF(AND(D12397&lt;=TOTAL_BEDS,J12397&lt;=TEMP_WORKER_MAX*TEMP_WORKER_HRS),1,0)</f>
        <v>0</v>
      </c>
      <c r="O12397" s="2">
        <f>L12397-M12397-K12397-FIXED_COSTS</f>
        <v>-45168.881964000029</v>
      </c>
      <c r="P12397" s="2">
        <f>IF(N12397=1,O12397,"")</f>
      </c>
    </row>
    <row r="12398">
      <c r="A12398" s="6">
        <v>19</v>
      </c>
      <c r="B12398" s="6">
        <v>0</v>
      </c>
      <c r="C12398" s="6">
        <v>25</v>
      </c>
      <c r="D12398" s="6">
        <f>A12398+B12398+C12398</f>
        <v>44</v>
      </c>
      <c r="E12398" s="5">
        <f>IF(A12398=0,0,A12398*LABOR_HRS_WK_TOM*SEASON_WEEKS*(1+DIM_PCT_TOM)^A12398)</f>
        <v>10458.204466678904</v>
      </c>
      <c r="F12398" s="5">
        <f>IF(B12398=0,0,B12398*LABOR_HRS_WK_CAR*SEASON_WEEKS*(1+DIM_PCT_CAR)^B12398)</f>
        <v>0</v>
      </c>
      <c r="G12398" s="5">
        <f>IF(C12398=0,0,C12398*LABOR_HRS_WK_MES*SEASON_WEEKS*(1+DIM_PCT_MES)^C12398)</f>
        <v>1534.7170558625955</v>
      </c>
      <c r="H12398" s="5">
        <f>E12398+F12398+G12398</f>
        <v>11992.9215225415</v>
      </c>
      <c r="I12398" s="5">
        <f>MIN(H12398,FARMER_HRS)</f>
        <v>720</v>
      </c>
      <c r="J12398" s="5">
        <f>MAX(0,H12398-FARMER_HRS)</f>
        <v>11272.9215225415</v>
      </c>
      <c r="K12398" s="2">
        <f>I12398*FARMER_RATE+J12398*TEMP_WORKER_RATE</f>
        <v>220710.44309967881</v>
      </c>
      <c r="L12398" s="2">
        <f>A12398*PRICE_TOM+B12398*PRICE_CAR+C12398*PRICE_MES</f>
        <v>234700</v>
      </c>
      <c r="M12398" s="2">
        <f>A12398*FERT_BED_TOM+B12398*FERT_BED_CAR+C12398*FERT_BED_MES</f>
        <v>38720</v>
      </c>
      <c r="N12398" s="6">
        <f>IF(AND(D12398&lt;=TOTAL_BEDS,J12398&lt;=TEMP_WORKER_MAX*TEMP_WORKER_HRS),1,0)</f>
        <v>0</v>
      </c>
      <c r="O12398" s="2">
        <f>L12398-M12398-K12398-FIXED_COSTS</f>
        <v>-44730.443099678814</v>
      </c>
      <c r="P12398" s="2">
        <f>IF(N12398=1,O12398,"")</f>
      </c>
    </row>
    <row r="12399">
      <c r="A12399" s="6">
        <v>19</v>
      </c>
      <c r="B12399" s="6">
        <v>0</v>
      </c>
      <c r="C12399" s="6">
        <v>26</v>
      </c>
      <c r="D12399" s="6">
        <f>A12399+B12399+C12399</f>
        <v>45</v>
      </c>
      <c r="E12399" s="5">
        <f>IF(A12399=0,0,A12399*LABOR_HRS_WK_TOM*SEASON_WEEKS*(1+DIM_PCT_TOM)^A12399)</f>
        <v>10458.204466678904</v>
      </c>
      <c r="F12399" s="5">
        <f>IF(B12399=0,0,B12399*LABOR_HRS_WK_CAR*SEASON_WEEKS*(1+DIM_PCT_CAR)^B12399)</f>
        <v>0</v>
      </c>
      <c r="G12399" s="5">
        <f>IF(C12399=0,0,C12399*LABOR_HRS_WK_MES*SEASON_WEEKS*(1+DIM_PCT_MES)^C12399)</f>
        <v>1616.0570598233128</v>
      </c>
      <c r="H12399" s="5">
        <f>E12399+F12399+G12399</f>
        <v>12074.261526502218</v>
      </c>
      <c r="I12399" s="5">
        <f>MIN(H12399,FARMER_HRS)</f>
        <v>720</v>
      </c>
      <c r="J12399" s="5">
        <f>MAX(0,H12399-FARMER_HRS)</f>
        <v>11354.261526502218</v>
      </c>
      <c r="K12399" s="2">
        <f>I12399*FARMER_RATE+J12399*TEMP_WORKER_RATE</f>
        <v>222122.59594621905</v>
      </c>
      <c r="L12399" s="2">
        <f>A12399*PRICE_TOM+B12399*PRICE_CAR+C12399*PRICE_MES</f>
        <v>237400</v>
      </c>
      <c r="M12399" s="2">
        <f>A12399*FERT_BED_TOM+B12399*FERT_BED_CAR+C12399*FERT_BED_MES</f>
        <v>39600</v>
      </c>
      <c r="N12399" s="6">
        <f>IF(AND(D12399&lt;=TOTAL_BEDS,J12399&lt;=TEMP_WORKER_MAX*TEMP_WORKER_HRS),1,0)</f>
        <v>0</v>
      </c>
      <c r="O12399" s="2">
        <f>L12399-M12399-K12399-FIXED_COSTS</f>
        <v>-44322.595946219051</v>
      </c>
      <c r="P12399" s="2">
        <f>IF(N12399=1,O12399,"")</f>
      </c>
    </row>
    <row r="12400">
      <c r="A12400" s="6">
        <v>19</v>
      </c>
      <c r="B12400" s="6">
        <v>0</v>
      </c>
      <c r="C12400" s="6">
        <v>27</v>
      </c>
      <c r="D12400" s="6">
        <f>A12400+B12400+C12400</f>
        <v>46</v>
      </c>
      <c r="E12400" s="5">
        <f>IF(A12400=0,0,A12400*LABOR_HRS_WK_TOM*SEASON_WEEKS*(1+DIM_PCT_TOM)^A12400)</f>
        <v>10458.204466678904</v>
      </c>
      <c r="F12400" s="5">
        <f>IF(B12400=0,0,B12400*LABOR_HRS_WK_CAR*SEASON_WEEKS*(1+DIM_PCT_CAR)^B12400)</f>
        <v>0</v>
      </c>
      <c r="G12400" s="5">
        <f>IF(C12400=0,0,C12400*LABOR_HRS_WK_MES*SEASON_WEEKS*(1+DIM_PCT_MES)^C12400)</f>
        <v>1699.19076434307</v>
      </c>
      <c r="H12400" s="5">
        <f>E12400+F12400+G12400</f>
        <v>12157.395231021974</v>
      </c>
      <c r="I12400" s="5">
        <f>MIN(H12400,FARMER_HRS)</f>
        <v>720</v>
      </c>
      <c r="J12400" s="5">
        <f>MAX(0,H12400-FARMER_HRS)</f>
        <v>11437.395231021974</v>
      </c>
      <c r="K12400" s="2">
        <f>I12400*FARMER_RATE+J12400*TEMP_WORKER_RATE</f>
        <v>223565.8894274648</v>
      </c>
      <c r="L12400" s="2">
        <f>A12400*PRICE_TOM+B12400*PRICE_CAR+C12400*PRICE_MES</f>
        <v>240100</v>
      </c>
      <c r="M12400" s="2">
        <f>A12400*FERT_BED_TOM+B12400*FERT_BED_CAR+C12400*FERT_BED_MES</f>
        <v>40480</v>
      </c>
      <c r="N12400" s="6">
        <f>IF(AND(D12400&lt;=TOTAL_BEDS,J12400&lt;=TEMP_WORKER_MAX*TEMP_WORKER_HRS),1,0)</f>
        <v>0</v>
      </c>
      <c r="O12400" s="2">
        <f>L12400-M12400-K12400-FIXED_COSTS</f>
        <v>-43945.889427464805</v>
      </c>
      <c r="P12400" s="2">
        <f>IF(N12400=1,O12400,"")</f>
      </c>
    </row>
    <row r="12401">
      <c r="A12401" s="6">
        <v>19</v>
      </c>
      <c r="B12401" s="6">
        <v>0</v>
      </c>
      <c r="C12401" s="6">
        <v>28</v>
      </c>
      <c r="D12401" s="6">
        <f>A12401+B12401+C12401</f>
        <v>47</v>
      </c>
      <c r="E12401" s="5">
        <f>IF(A12401=0,0,A12401*LABOR_HRS_WK_TOM*SEASON_WEEKS*(1+DIM_PCT_TOM)^A12401)</f>
        <v>10458.204466678904</v>
      </c>
      <c r="F12401" s="5">
        <f>IF(B12401=0,0,B12401*LABOR_HRS_WK_CAR*SEASON_WEEKS*(1+DIM_PCT_CAR)^B12401)</f>
        <v>0</v>
      </c>
      <c r="G12401" s="5">
        <f>IF(C12401=0,0,C12401*LABOR_HRS_WK_MES*SEASON_WEEKS*(1+DIM_PCT_MES)^C12401)</f>
        <v>1784.1503025602233</v>
      </c>
      <c r="H12401" s="5">
        <f>E12401+F12401+G12401</f>
        <v>12242.354769239128</v>
      </c>
      <c r="I12401" s="5">
        <f>MIN(H12401,FARMER_HRS)</f>
        <v>720</v>
      </c>
      <c r="J12401" s="5">
        <f>MAX(0,H12401-FARMER_HRS)</f>
        <v>11522.354769239128</v>
      </c>
      <c r="K12401" s="2">
        <f>I12401*FARMER_RATE+J12401*TEMP_WORKER_RATE</f>
        <v>225040.88141040152</v>
      </c>
      <c r="L12401" s="2">
        <f>A12401*PRICE_TOM+B12401*PRICE_CAR+C12401*PRICE_MES</f>
        <v>242800</v>
      </c>
      <c r="M12401" s="2">
        <f>A12401*FERT_BED_TOM+B12401*FERT_BED_CAR+C12401*FERT_BED_MES</f>
        <v>41360</v>
      </c>
      <c r="N12401" s="6">
        <f>IF(AND(D12401&lt;=TOTAL_BEDS,J12401&lt;=TEMP_WORKER_MAX*TEMP_WORKER_HRS),1,0)</f>
        <v>0</v>
      </c>
      <c r="O12401" s="2">
        <f>L12401-M12401-K12401-FIXED_COSTS</f>
        <v>-43600.881410401518</v>
      </c>
      <c r="P12401" s="2">
        <f>IF(N12401=1,O12401,"")</f>
      </c>
    </row>
    <row r="12402">
      <c r="A12402" s="6">
        <v>19</v>
      </c>
      <c r="B12402" s="6">
        <v>0</v>
      </c>
      <c r="C12402" s="6">
        <v>29</v>
      </c>
      <c r="D12402" s="6">
        <f>A12402+B12402+C12402</f>
        <v>48</v>
      </c>
      <c r="E12402" s="5">
        <f>IF(A12402=0,0,A12402*LABOR_HRS_WK_TOM*SEASON_WEEKS*(1+DIM_PCT_TOM)^A12402)</f>
        <v>10458.204466678904</v>
      </c>
      <c r="F12402" s="5">
        <f>IF(B12402=0,0,B12402*LABOR_HRS_WK_CAR*SEASON_WEEKS*(1+DIM_PCT_CAR)^B12402)</f>
        <v>0</v>
      </c>
      <c r="G12402" s="5">
        <f>IF(C12402=0,0,C12402*LABOR_HRS_WK_MES*SEASON_WEEKS*(1+DIM_PCT_MES)^C12402)</f>
        <v>1870.9683306758766</v>
      </c>
      <c r="H12402" s="5">
        <f>E12402+F12402+G12402</f>
        <v>12329.17279735478</v>
      </c>
      <c r="I12402" s="5">
        <f>MIN(H12402,FARMER_HRS)</f>
        <v>720</v>
      </c>
      <c r="J12402" s="5">
        <f>MAX(0,H12402-FARMER_HRS)</f>
        <v>11609.17279735478</v>
      </c>
      <c r="K12402" s="2">
        <f>I12402*FARMER_RATE+J12402*TEMP_WORKER_RATE</f>
        <v>226548.13884296492</v>
      </c>
      <c r="L12402" s="2">
        <f>A12402*PRICE_TOM+B12402*PRICE_CAR+C12402*PRICE_MES</f>
        <v>245500</v>
      </c>
      <c r="M12402" s="2">
        <f>A12402*FERT_BED_TOM+B12402*FERT_BED_CAR+C12402*FERT_BED_MES</f>
        <v>42240</v>
      </c>
      <c r="N12402" s="6">
        <f>IF(AND(D12402&lt;=TOTAL_BEDS,J12402&lt;=TEMP_WORKER_MAX*TEMP_WORKER_HRS),1,0)</f>
        <v>0</v>
      </c>
      <c r="O12402" s="2">
        <f>L12402-M12402-K12402-FIXED_COSTS</f>
        <v>-43288.138842964923</v>
      </c>
      <c r="P12402" s="2">
        <f>IF(N12402=1,O12402,"")</f>
      </c>
    </row>
    <row r="12403">
      <c r="A12403" s="6">
        <v>19</v>
      </c>
      <c r="B12403" s="6">
        <v>0</v>
      </c>
      <c r="C12403" s="6">
        <v>30</v>
      </c>
      <c r="D12403" s="6">
        <f>A12403+B12403+C12403</f>
        <v>49</v>
      </c>
      <c r="E12403" s="5">
        <f>IF(A12403=0,0,A12403*LABOR_HRS_WK_TOM*SEASON_WEEKS*(1+DIM_PCT_TOM)^A12403)</f>
        <v>10458.204466678904</v>
      </c>
      <c r="F12403" s="5">
        <f>IF(B12403=0,0,B12403*LABOR_HRS_WK_CAR*SEASON_WEEKS*(1+DIM_PCT_CAR)^B12403)</f>
        <v>0</v>
      </c>
      <c r="G12403" s="5">
        <f>IF(C12403=0,0,C12403*LABOR_HRS_WK_MES*SEASON_WEEKS*(1+DIM_PCT_MES)^C12403)</f>
        <v>1959.6780360096466</v>
      </c>
      <c r="H12403" s="5">
        <f>E12403+F12403+G12403</f>
        <v>12417.882502688552</v>
      </c>
      <c r="I12403" s="5">
        <f>MIN(H12403,FARMER_HRS)</f>
        <v>720</v>
      </c>
      <c r="J12403" s="5">
        <f>MAX(0,H12403-FARMER_HRS)</f>
        <v>11697.882502688552</v>
      </c>
      <c r="K12403" s="2">
        <f>I12403*FARMER_RATE+J12403*TEMP_WORKER_RATE</f>
        <v>228088.23789389845</v>
      </c>
      <c r="L12403" s="2">
        <f>A12403*PRICE_TOM+B12403*PRICE_CAR+C12403*PRICE_MES</f>
        <v>248200</v>
      </c>
      <c r="M12403" s="2">
        <f>A12403*FERT_BED_TOM+B12403*FERT_BED_CAR+C12403*FERT_BED_MES</f>
        <v>43120</v>
      </c>
      <c r="N12403" s="6">
        <f>IF(AND(D12403&lt;=TOTAL_BEDS,J12403&lt;=TEMP_WORKER_MAX*TEMP_WORKER_HRS),1,0)</f>
        <v>0</v>
      </c>
      <c r="O12403" s="2">
        <f>L12403-M12403-K12403-FIXED_COSTS</f>
        <v>-43008.237893898448</v>
      </c>
      <c r="P12403" s="2">
        <f>IF(N12403=1,O12403,"")</f>
      </c>
    </row>
    <row r="12404">
      <c r="A12404" s="6">
        <v>19</v>
      </c>
      <c r="B12404" s="6">
        <v>1</v>
      </c>
      <c r="C12404" s="6">
        <v>0</v>
      </c>
      <c r="D12404" s="6">
        <f>A12404+B12404+C12404</f>
        <v>20</v>
      </c>
      <c r="E12404" s="5">
        <f>IF(A12404=0,0,A12404*LABOR_HRS_WK_TOM*SEASON_WEEKS*(1+DIM_PCT_TOM)^A12404)</f>
        <v>10458.204466678904</v>
      </c>
      <c r="F12404" s="5">
        <f>IF(B12404=0,0,B12404*LABOR_HRS_WK_CAR*SEASON_WEEKS*(1+DIM_PCT_CAR)^B12404)</f>
        <v>30.749999999999996</v>
      </c>
      <c r="G12404" s="5">
        <f>IF(C12404=0,0,C12404*LABOR_HRS_WK_MES*SEASON_WEEKS*(1+DIM_PCT_MES)^C12404)</f>
        <v>0</v>
      </c>
      <c r="H12404" s="5">
        <f>E12404+F12404+G12404</f>
        <v>10488.954466678904</v>
      </c>
      <c r="I12404" s="5">
        <f>MIN(H12404,FARMER_HRS)</f>
        <v>720</v>
      </c>
      <c r="J12404" s="5">
        <f>MAX(0,H12404-FARMER_HRS)</f>
        <v>9768.9544666789043</v>
      </c>
      <c r="K12404" s="2">
        <f>I12404*FARMER_RATE+J12404*TEMP_WORKER_RATE</f>
        <v>194599.90393539763</v>
      </c>
      <c r="L12404" s="2">
        <f>A12404*PRICE_TOM+B12404*PRICE_CAR+C12404*PRICE_MES</f>
        <v>169294</v>
      </c>
      <c r="M12404" s="2">
        <f>A12404*FERT_BED_TOM+B12404*FERT_BED_CAR+C12404*FERT_BED_MES</f>
        <v>17160</v>
      </c>
      <c r="N12404" s="6">
        <f>IF(AND(D12404&lt;=TOTAL_BEDS,J12404&lt;=TEMP_WORKER_MAX*TEMP_WORKER_HRS),1,0)</f>
        <v>0</v>
      </c>
      <c r="O12404" s="2">
        <f>L12404-M12404-K12404-FIXED_COSTS</f>
        <v>-62465.903935397626</v>
      </c>
      <c r="P12404" s="2">
        <f>IF(N12404=1,O12404,"")</f>
      </c>
    </row>
    <row r="12405">
      <c r="A12405" s="6">
        <v>19</v>
      </c>
      <c r="B12405" s="6">
        <v>1</v>
      </c>
      <c r="C12405" s="6">
        <v>1</v>
      </c>
      <c r="D12405" s="6">
        <f>A12405+B12405+C12405</f>
        <v>21</v>
      </c>
      <c r="E12405" s="5">
        <f>IF(A12405=0,0,A12405*LABOR_HRS_WK_TOM*SEASON_WEEKS*(1+DIM_PCT_TOM)^A12405)</f>
        <v>10458.204466678904</v>
      </c>
      <c r="F12405" s="5">
        <f>IF(B12405=0,0,B12405*LABOR_HRS_WK_CAR*SEASON_WEEKS*(1+DIM_PCT_CAR)^B12405)</f>
        <v>30.749999999999996</v>
      </c>
      <c r="G12405" s="5">
        <f>IF(C12405=0,0,C12405*LABOR_HRS_WK_MES*SEASON_WEEKS*(1+DIM_PCT_MES)^C12405)</f>
        <v>45.5625</v>
      </c>
      <c r="H12405" s="5">
        <f>E12405+F12405+G12405</f>
        <v>10534.516966678904</v>
      </c>
      <c r="I12405" s="5">
        <f>MIN(H12405,FARMER_HRS)</f>
        <v>720</v>
      </c>
      <c r="J12405" s="5">
        <f>MAX(0,H12405-FARMER_HRS)</f>
        <v>9814.5169666789043</v>
      </c>
      <c r="K12405" s="2">
        <f>I12405*FARMER_RATE+J12405*TEMP_WORKER_RATE</f>
        <v>195390.91956039763</v>
      </c>
      <c r="L12405" s="2">
        <f>A12405*PRICE_TOM+B12405*PRICE_CAR+C12405*PRICE_MES</f>
        <v>171994</v>
      </c>
      <c r="M12405" s="2">
        <f>A12405*FERT_BED_TOM+B12405*FERT_BED_CAR+C12405*FERT_BED_MES</f>
        <v>18040</v>
      </c>
      <c r="N12405" s="6">
        <f>IF(AND(D12405&lt;=TOTAL_BEDS,J12405&lt;=TEMP_WORKER_MAX*TEMP_WORKER_HRS),1,0)</f>
        <v>0</v>
      </c>
      <c r="O12405" s="2">
        <f>L12405-M12405-K12405-FIXED_COSTS</f>
        <v>-61436.919560397626</v>
      </c>
      <c r="P12405" s="2">
        <f>IF(N12405=1,O12405,"")</f>
      </c>
    </row>
    <row r="12406">
      <c r="A12406" s="6">
        <v>19</v>
      </c>
      <c r="B12406" s="6">
        <v>1</v>
      </c>
      <c r="C12406" s="6">
        <v>2</v>
      </c>
      <c r="D12406" s="6">
        <f>A12406+B12406+C12406</f>
        <v>22</v>
      </c>
      <c r="E12406" s="5">
        <f>IF(A12406=0,0,A12406*LABOR_HRS_WK_TOM*SEASON_WEEKS*(1+DIM_PCT_TOM)^A12406)</f>
        <v>10458.204466678904</v>
      </c>
      <c r="F12406" s="5">
        <f>IF(B12406=0,0,B12406*LABOR_HRS_WK_CAR*SEASON_WEEKS*(1+DIM_PCT_CAR)^B12406)</f>
        <v>30.749999999999996</v>
      </c>
      <c r="G12406" s="5">
        <f>IF(C12406=0,0,C12406*LABOR_HRS_WK_MES*SEASON_WEEKS*(1+DIM_PCT_MES)^C12406)</f>
        <v>92.2640625</v>
      </c>
      <c r="H12406" s="5">
        <f>E12406+F12406+G12406</f>
        <v>10581.218529178905</v>
      </c>
      <c r="I12406" s="5">
        <f>MIN(H12406,FARMER_HRS)</f>
        <v>720</v>
      </c>
      <c r="J12406" s="5">
        <f>MAX(0,H12406-FARMER_HRS)</f>
        <v>9861.2185291789046</v>
      </c>
      <c r="K12406" s="2">
        <f>I12406*FARMER_RATE+J12406*TEMP_WORKER_RATE</f>
        <v>196201.71057602266</v>
      </c>
      <c r="L12406" s="2">
        <f>A12406*PRICE_TOM+B12406*PRICE_CAR+C12406*PRICE_MES</f>
        <v>174694</v>
      </c>
      <c r="M12406" s="2">
        <f>A12406*FERT_BED_TOM+B12406*FERT_BED_CAR+C12406*FERT_BED_MES</f>
        <v>18920</v>
      </c>
      <c r="N12406" s="6">
        <f>IF(AND(D12406&lt;=TOTAL_BEDS,J12406&lt;=TEMP_WORKER_MAX*TEMP_WORKER_HRS),1,0)</f>
        <v>0</v>
      </c>
      <c r="O12406" s="2">
        <f>L12406-M12406-K12406-FIXED_COSTS</f>
        <v>-60427.710576022655</v>
      </c>
      <c r="P12406" s="2">
        <f>IF(N12406=1,O12406,"")</f>
      </c>
    </row>
    <row r="12407">
      <c r="A12407" s="6">
        <v>19</v>
      </c>
      <c r="B12407" s="6">
        <v>1</v>
      </c>
      <c r="C12407" s="6">
        <v>3</v>
      </c>
      <c r="D12407" s="6">
        <f>A12407+B12407+C12407</f>
        <v>23</v>
      </c>
      <c r="E12407" s="5">
        <f>IF(A12407=0,0,A12407*LABOR_HRS_WK_TOM*SEASON_WEEKS*(1+DIM_PCT_TOM)^A12407)</f>
        <v>10458.204466678904</v>
      </c>
      <c r="F12407" s="5">
        <f>IF(B12407=0,0,B12407*LABOR_HRS_WK_CAR*SEASON_WEEKS*(1+DIM_PCT_CAR)^B12407)</f>
        <v>30.749999999999996</v>
      </c>
      <c r="G12407" s="5">
        <f>IF(C12407=0,0,C12407*LABOR_HRS_WK_MES*SEASON_WEEKS*(1+DIM_PCT_MES)^C12407)</f>
        <v>140.12604492187498</v>
      </c>
      <c r="H12407" s="5">
        <f>E12407+F12407+G12407</f>
        <v>10629.08051160078</v>
      </c>
      <c r="I12407" s="5">
        <f>MIN(H12407,FARMER_HRS)</f>
        <v>720</v>
      </c>
      <c r="J12407" s="5">
        <f>MAX(0,H12407-FARMER_HRS)</f>
        <v>9909.08051160078</v>
      </c>
      <c r="K12407" s="2">
        <f>I12407*FARMER_RATE+J12407*TEMP_WORKER_RATE</f>
        <v>197032.64777084687</v>
      </c>
      <c r="L12407" s="2">
        <f>A12407*PRICE_TOM+B12407*PRICE_CAR+C12407*PRICE_MES</f>
        <v>177394</v>
      </c>
      <c r="M12407" s="2">
        <f>A12407*FERT_BED_TOM+B12407*FERT_BED_CAR+C12407*FERT_BED_MES</f>
        <v>19800</v>
      </c>
      <c r="N12407" s="6">
        <f>IF(AND(D12407&lt;=TOTAL_BEDS,J12407&lt;=TEMP_WORKER_MAX*TEMP_WORKER_HRS),1,0)</f>
        <v>0</v>
      </c>
      <c r="O12407" s="2">
        <f>L12407-M12407-K12407-FIXED_COSTS</f>
        <v>-59438.647770846874</v>
      </c>
      <c r="P12407" s="2">
        <f>IF(N12407=1,O12407,"")</f>
      </c>
    </row>
    <row r="12408">
      <c r="A12408" s="6">
        <v>19</v>
      </c>
      <c r="B12408" s="6">
        <v>1</v>
      </c>
      <c r="C12408" s="6">
        <v>4</v>
      </c>
      <c r="D12408" s="6">
        <f>A12408+B12408+C12408</f>
        <v>24</v>
      </c>
      <c r="E12408" s="5">
        <f>IF(A12408=0,0,A12408*LABOR_HRS_WK_TOM*SEASON_WEEKS*(1+DIM_PCT_TOM)^A12408)</f>
        <v>10458.204466678904</v>
      </c>
      <c r="F12408" s="5">
        <f>IF(B12408=0,0,B12408*LABOR_HRS_WK_CAR*SEASON_WEEKS*(1+DIM_PCT_CAR)^B12408)</f>
        <v>30.749999999999996</v>
      </c>
      <c r="G12408" s="5">
        <f>IF(C12408=0,0,C12408*LABOR_HRS_WK_MES*SEASON_WEEKS*(1+DIM_PCT_MES)^C12408)</f>
        <v>189.17016064453119</v>
      </c>
      <c r="H12408" s="5">
        <f>E12408+F12408+G12408</f>
        <v>10678.124627323436</v>
      </c>
      <c r="I12408" s="5">
        <f>MIN(H12408,FARMER_HRS)</f>
        <v>720</v>
      </c>
      <c r="J12408" s="5">
        <f>MAX(0,H12408-FARMER_HRS)</f>
        <v>9958.1246273234356</v>
      </c>
      <c r="K12408" s="2">
        <f>I12408*FARMER_RATE+J12408*TEMP_WORKER_RATE</f>
        <v>197884.10811325407</v>
      </c>
      <c r="L12408" s="2">
        <f>A12408*PRICE_TOM+B12408*PRICE_CAR+C12408*PRICE_MES</f>
        <v>180094</v>
      </c>
      <c r="M12408" s="2">
        <f>A12408*FERT_BED_TOM+B12408*FERT_BED_CAR+C12408*FERT_BED_MES</f>
        <v>20680</v>
      </c>
      <c r="N12408" s="6">
        <f>IF(AND(D12408&lt;=TOTAL_BEDS,J12408&lt;=TEMP_WORKER_MAX*TEMP_WORKER_HRS),1,0)</f>
        <v>0</v>
      </c>
      <c r="O12408" s="2">
        <f>L12408-M12408-K12408-FIXED_COSTS</f>
        <v>-58470.108113254071</v>
      </c>
      <c r="P12408" s="2">
        <f>IF(N12408=1,O12408,"")</f>
      </c>
    </row>
    <row r="12409">
      <c r="A12409" s="6">
        <v>19</v>
      </c>
      <c r="B12409" s="6">
        <v>1</v>
      </c>
      <c r="C12409" s="6">
        <v>5</v>
      </c>
      <c r="D12409" s="6">
        <f>A12409+B12409+C12409</f>
        <v>25</v>
      </c>
      <c r="E12409" s="5">
        <f>IF(A12409=0,0,A12409*LABOR_HRS_WK_TOM*SEASON_WEEKS*(1+DIM_PCT_TOM)^A12409)</f>
        <v>10458.204466678904</v>
      </c>
      <c r="F12409" s="5">
        <f>IF(B12409=0,0,B12409*LABOR_HRS_WK_CAR*SEASON_WEEKS*(1+DIM_PCT_CAR)^B12409)</f>
        <v>30.749999999999996</v>
      </c>
      <c r="G12409" s="5">
        <f>IF(C12409=0,0,C12409*LABOR_HRS_WK_MES*SEASON_WEEKS*(1+DIM_PCT_MES)^C12409)</f>
        <v>239.41848456573481</v>
      </c>
      <c r="H12409" s="5">
        <f>E12409+F12409+G12409</f>
        <v>10728.372951244639</v>
      </c>
      <c r="I12409" s="5">
        <f>MIN(H12409,FARMER_HRS)</f>
        <v>720</v>
      </c>
      <c r="J12409" s="5">
        <f>MAX(0,H12409-FARMER_HRS)</f>
        <v>10008.372951244639</v>
      </c>
      <c r="K12409" s="2">
        <f>I12409*FARMER_RATE+J12409*TEMP_WORKER_RATE</f>
        <v>198756.47484799719</v>
      </c>
      <c r="L12409" s="2">
        <f>A12409*PRICE_TOM+B12409*PRICE_CAR+C12409*PRICE_MES</f>
        <v>182794</v>
      </c>
      <c r="M12409" s="2">
        <f>A12409*FERT_BED_TOM+B12409*FERT_BED_CAR+C12409*FERT_BED_MES</f>
        <v>21560</v>
      </c>
      <c r="N12409" s="6">
        <f>IF(AND(D12409&lt;=TOTAL_BEDS,J12409&lt;=TEMP_WORKER_MAX*TEMP_WORKER_HRS),1,0)</f>
        <v>0</v>
      </c>
      <c r="O12409" s="2">
        <f>L12409-M12409-K12409-FIXED_COSTS</f>
        <v>-57522.474847997189</v>
      </c>
      <c r="P12409" s="2">
        <f>IF(N12409=1,O12409,"")</f>
      </c>
    </row>
    <row r="12410">
      <c r="A12410" s="6">
        <v>19</v>
      </c>
      <c r="B12410" s="6">
        <v>1</v>
      </c>
      <c r="C12410" s="6">
        <v>6</v>
      </c>
      <c r="D12410" s="6">
        <f>A12410+B12410+C12410</f>
        <v>26</v>
      </c>
      <c r="E12410" s="5">
        <f>IF(A12410=0,0,A12410*LABOR_HRS_WK_TOM*SEASON_WEEKS*(1+DIM_PCT_TOM)^A12410)</f>
        <v>10458.204466678904</v>
      </c>
      <c r="F12410" s="5">
        <f>IF(B12410=0,0,B12410*LABOR_HRS_WK_CAR*SEASON_WEEKS*(1+DIM_PCT_CAR)^B12410)</f>
        <v>30.749999999999996</v>
      </c>
      <c r="G12410" s="5">
        <f>IF(C12410=0,0,C12410*LABOR_HRS_WK_MES*SEASON_WEEKS*(1+DIM_PCT_MES)^C12410)</f>
        <v>290.89345874736773</v>
      </c>
      <c r="H12410" s="5">
        <f>E12410+F12410+G12410</f>
        <v>10779.847925426271</v>
      </c>
      <c r="I12410" s="5">
        <f>MIN(H12410,FARMER_HRS)</f>
        <v>720</v>
      </c>
      <c r="J12410" s="5">
        <f>MAX(0,H12410-FARMER_HRS)</f>
        <v>10059.847925426271</v>
      </c>
      <c r="K12410" s="2">
        <f>I12410*FARMER_RATE+J12410*TEMP_WORKER_RATE</f>
        <v>199650.13759420608</v>
      </c>
      <c r="L12410" s="2">
        <f>A12410*PRICE_TOM+B12410*PRICE_CAR+C12410*PRICE_MES</f>
        <v>185494</v>
      </c>
      <c r="M12410" s="2">
        <f>A12410*FERT_BED_TOM+B12410*FERT_BED_CAR+C12410*FERT_BED_MES</f>
        <v>22440</v>
      </c>
      <c r="N12410" s="6">
        <f>IF(AND(D12410&lt;=TOTAL_BEDS,J12410&lt;=TEMP_WORKER_MAX*TEMP_WORKER_HRS),1,0)</f>
        <v>0</v>
      </c>
      <c r="O12410" s="2">
        <f>L12410-M12410-K12410-FIXED_COSTS</f>
        <v>-56596.137594206084</v>
      </c>
      <c r="P12410" s="2">
        <f>IF(N12410=1,O12410,"")</f>
      </c>
    </row>
    <row r="12411">
      <c r="A12411" s="6">
        <v>19</v>
      </c>
      <c r="B12411" s="6">
        <v>1</v>
      </c>
      <c r="C12411" s="6">
        <v>7</v>
      </c>
      <c r="D12411" s="6">
        <f>A12411+B12411+C12411</f>
        <v>27</v>
      </c>
      <c r="E12411" s="5">
        <f>IF(A12411=0,0,A12411*LABOR_HRS_WK_TOM*SEASON_WEEKS*(1+DIM_PCT_TOM)^A12411)</f>
        <v>10458.204466678904</v>
      </c>
      <c r="F12411" s="5">
        <f>IF(B12411=0,0,B12411*LABOR_HRS_WK_CAR*SEASON_WEEKS*(1+DIM_PCT_CAR)^B12411)</f>
        <v>30.749999999999996</v>
      </c>
      <c r="G12411" s="5">
        <f>IF(C12411=0,0,C12411*LABOR_HRS_WK_MES*SEASON_WEEKS*(1+DIM_PCT_MES)^C12411)</f>
        <v>343.61789814532818</v>
      </c>
      <c r="H12411" s="5">
        <f>E12411+F12411+G12411</f>
        <v>10832.572364824233</v>
      </c>
      <c r="I12411" s="5">
        <f>MIN(H12411,FARMER_HRS)</f>
        <v>720</v>
      </c>
      <c r="J12411" s="5">
        <f>MAX(0,H12411-FARMER_HRS)</f>
        <v>10112.572364824233</v>
      </c>
      <c r="K12411" s="2">
        <f>I12411*FARMER_RATE+J12411*TEMP_WORKER_RATE</f>
        <v>200565.49244486514</v>
      </c>
      <c r="L12411" s="2">
        <f>A12411*PRICE_TOM+B12411*PRICE_CAR+C12411*PRICE_MES</f>
        <v>188194</v>
      </c>
      <c r="M12411" s="2">
        <f>A12411*FERT_BED_TOM+B12411*FERT_BED_CAR+C12411*FERT_BED_MES</f>
        <v>23320</v>
      </c>
      <c r="N12411" s="6">
        <f>IF(AND(D12411&lt;=TOTAL_BEDS,J12411&lt;=TEMP_WORKER_MAX*TEMP_WORKER_HRS),1,0)</f>
        <v>0</v>
      </c>
      <c r="O12411" s="2">
        <f>L12411-M12411-K12411-FIXED_COSTS</f>
        <v>-55691.492444865144</v>
      </c>
      <c r="P12411" s="2">
        <f>IF(N12411=1,O12411,"")</f>
      </c>
    </row>
    <row r="12412">
      <c r="A12412" s="6">
        <v>19</v>
      </c>
      <c r="B12412" s="6">
        <v>1</v>
      </c>
      <c r="C12412" s="6">
        <v>8</v>
      </c>
      <c r="D12412" s="6">
        <f>A12412+B12412+C12412</f>
        <v>28</v>
      </c>
      <c r="E12412" s="5">
        <f>IF(A12412=0,0,A12412*LABOR_HRS_WK_TOM*SEASON_WEEKS*(1+DIM_PCT_TOM)^A12412)</f>
        <v>10458.204466678904</v>
      </c>
      <c r="F12412" s="5">
        <f>IF(B12412=0,0,B12412*LABOR_HRS_WK_CAR*SEASON_WEEKS*(1+DIM_PCT_CAR)^B12412)</f>
        <v>30.749999999999996</v>
      </c>
      <c r="G12412" s="5">
        <f>IF(C12412=0,0,C12412*LABOR_HRS_WK_MES*SEASON_WEEKS*(1+DIM_PCT_MES)^C12412)</f>
        <v>397.61499642530833</v>
      </c>
      <c r="H12412" s="5">
        <f>E12412+F12412+G12412</f>
        <v>10886.569463104213</v>
      </c>
      <c r="I12412" s="5">
        <f>MIN(H12412,FARMER_HRS)</f>
        <v>720</v>
      </c>
      <c r="J12412" s="5">
        <f>MAX(0,H12412-FARMER_HRS)</f>
        <v>10166.569463104213</v>
      </c>
      <c r="K12412" s="2">
        <f>I12412*FARMER_RATE+J12412*TEMP_WORKER_RATE</f>
        <v>201502.94206778149</v>
      </c>
      <c r="L12412" s="2">
        <f>A12412*PRICE_TOM+B12412*PRICE_CAR+C12412*PRICE_MES</f>
        <v>190894</v>
      </c>
      <c r="M12412" s="2">
        <f>A12412*FERT_BED_TOM+B12412*FERT_BED_CAR+C12412*FERT_BED_MES</f>
        <v>24200</v>
      </c>
      <c r="N12412" s="6">
        <f>IF(AND(D12412&lt;=TOTAL_BEDS,J12412&lt;=TEMP_WORKER_MAX*TEMP_WORKER_HRS),1,0)</f>
        <v>0</v>
      </c>
      <c r="O12412" s="2">
        <f>L12412-M12412-K12412-FIXED_COSTS</f>
        <v>-54808.942067781492</v>
      </c>
      <c r="P12412" s="2">
        <f>IF(N12412=1,O12412,"")</f>
      </c>
    </row>
    <row r="12413">
      <c r="A12413" s="6">
        <v>19</v>
      </c>
      <c r="B12413" s="6">
        <v>1</v>
      </c>
      <c r="C12413" s="6">
        <v>9</v>
      </c>
      <c r="D12413" s="6">
        <f>A12413+B12413+C12413</f>
        <v>29</v>
      </c>
      <c r="E12413" s="5">
        <f>IF(A12413=0,0,A12413*LABOR_HRS_WK_TOM*SEASON_WEEKS*(1+DIM_PCT_TOM)^A12413)</f>
        <v>10458.204466678904</v>
      </c>
      <c r="F12413" s="5">
        <f>IF(B12413=0,0,B12413*LABOR_HRS_WK_CAR*SEASON_WEEKS*(1+DIM_PCT_CAR)^B12413)</f>
        <v>30.749999999999996</v>
      </c>
      <c r="G12413" s="5">
        <f>IF(C12413=0,0,C12413*LABOR_HRS_WK_MES*SEASON_WEEKS*(1+DIM_PCT_MES)^C12413)</f>
        <v>452.90833186570273</v>
      </c>
      <c r="H12413" s="5">
        <f>E12413+F12413+G12413</f>
        <v>10941.862798544607</v>
      </c>
      <c r="I12413" s="5">
        <f>MIN(H12413,FARMER_HRS)</f>
        <v>720</v>
      </c>
      <c r="J12413" s="5">
        <f>MAX(0,H12413-FARMER_HRS)</f>
        <v>10221.862798544607</v>
      </c>
      <c r="K12413" s="2">
        <f>I12413*FARMER_RATE+J12413*TEMP_WORKER_RATE</f>
        <v>202462.8958080661</v>
      </c>
      <c r="L12413" s="2">
        <f>A12413*PRICE_TOM+B12413*PRICE_CAR+C12413*PRICE_MES</f>
        <v>193594</v>
      </c>
      <c r="M12413" s="2">
        <f>A12413*FERT_BED_TOM+B12413*FERT_BED_CAR+C12413*FERT_BED_MES</f>
        <v>25080</v>
      </c>
      <c r="N12413" s="6">
        <f>IF(AND(D12413&lt;=TOTAL_BEDS,J12413&lt;=TEMP_WORKER_MAX*TEMP_WORKER_HRS),1,0)</f>
        <v>0</v>
      </c>
      <c r="O12413" s="2">
        <f>L12413-M12413-K12413-FIXED_COSTS</f>
        <v>-53948.895808066096</v>
      </c>
      <c r="P12413" s="2">
        <f>IF(N12413=1,O12413,"")</f>
      </c>
    </row>
    <row r="12414">
      <c r="A12414" s="6">
        <v>19</v>
      </c>
      <c r="B12414" s="6">
        <v>1</v>
      </c>
      <c r="C12414" s="6">
        <v>10</v>
      </c>
      <c r="D12414" s="6">
        <f>A12414+B12414+C12414</f>
        <v>30</v>
      </c>
      <c r="E12414" s="5">
        <f>IF(A12414=0,0,A12414*LABOR_HRS_WK_TOM*SEASON_WEEKS*(1+DIM_PCT_TOM)^A12414)</f>
        <v>10458.204466678904</v>
      </c>
      <c r="F12414" s="5">
        <f>IF(B12414=0,0,B12414*LABOR_HRS_WK_CAR*SEASON_WEEKS*(1+DIM_PCT_CAR)^B12414)</f>
        <v>30.749999999999996</v>
      </c>
      <c r="G12414" s="5">
        <f>IF(C12414=0,0,C12414*LABOR_HRS_WK_MES*SEASON_WEEKS*(1+DIM_PCT_MES)^C12414)</f>
        <v>509.52187334891551</v>
      </c>
      <c r="H12414" s="5">
        <f>E12414+F12414+G12414</f>
        <v>10998.476340027821</v>
      </c>
      <c r="I12414" s="5">
        <f>MIN(H12414,FARMER_HRS)</f>
        <v>720</v>
      </c>
      <c r="J12414" s="5">
        <f>MAX(0,H12414-FARMER_HRS)</f>
        <v>10278.476340027821</v>
      </c>
      <c r="K12414" s="2">
        <f>I12414*FARMER_RATE+J12414*TEMP_WORKER_RATE</f>
        <v>203445.76979214966</v>
      </c>
      <c r="L12414" s="2">
        <f>A12414*PRICE_TOM+B12414*PRICE_CAR+C12414*PRICE_MES</f>
        <v>196294</v>
      </c>
      <c r="M12414" s="2">
        <f>A12414*FERT_BED_TOM+B12414*FERT_BED_CAR+C12414*FERT_BED_MES</f>
        <v>25960</v>
      </c>
      <c r="N12414" s="6">
        <f>IF(AND(D12414&lt;=TOTAL_BEDS,J12414&lt;=TEMP_WORKER_MAX*TEMP_WORKER_HRS),1,0)</f>
        <v>0</v>
      </c>
      <c r="O12414" s="2">
        <f>L12414-M12414-K12414-FIXED_COSTS</f>
        <v>-53111.769792149658</v>
      </c>
      <c r="P12414" s="2">
        <f>IF(N12414=1,O12414,"")</f>
      </c>
    </row>
    <row r="12415">
      <c r="A12415" s="6">
        <v>19</v>
      </c>
      <c r="B12415" s="6">
        <v>1</v>
      </c>
      <c r="C12415" s="6">
        <v>11</v>
      </c>
      <c r="D12415" s="6">
        <f>A12415+B12415+C12415</f>
        <v>31</v>
      </c>
      <c r="E12415" s="5">
        <f>IF(A12415=0,0,A12415*LABOR_HRS_WK_TOM*SEASON_WEEKS*(1+DIM_PCT_TOM)^A12415)</f>
        <v>10458.204466678904</v>
      </c>
      <c r="F12415" s="5">
        <f>IF(B12415=0,0,B12415*LABOR_HRS_WK_CAR*SEASON_WEEKS*(1+DIM_PCT_CAR)^B12415)</f>
        <v>30.749999999999996</v>
      </c>
      <c r="G12415" s="5">
        <f>IF(C12415=0,0,C12415*LABOR_HRS_WK_MES*SEASON_WEEKS*(1+DIM_PCT_MES)^C12415)</f>
        <v>567.47998644235463</v>
      </c>
      <c r="H12415" s="5">
        <f>E12415+F12415+G12415</f>
        <v>11056.434453121259</v>
      </c>
      <c r="I12415" s="5">
        <f>MIN(H12415,FARMER_HRS)</f>
        <v>720</v>
      </c>
      <c r="J12415" s="5">
        <f>MAX(0,H12415-FARMER_HRS)</f>
        <v>10336.434453121259</v>
      </c>
      <c r="K12415" s="2">
        <f>I12415*FARMER_RATE+J12415*TEMP_WORKER_RATE</f>
        <v>204451.9870333552</v>
      </c>
      <c r="L12415" s="2">
        <f>A12415*PRICE_TOM+B12415*PRICE_CAR+C12415*PRICE_MES</f>
        <v>198994</v>
      </c>
      <c r="M12415" s="2">
        <f>A12415*FERT_BED_TOM+B12415*FERT_BED_CAR+C12415*FERT_BED_MES</f>
        <v>26840</v>
      </c>
      <c r="N12415" s="6">
        <f>IF(AND(D12415&lt;=TOTAL_BEDS,J12415&lt;=TEMP_WORKER_MAX*TEMP_WORKER_HRS),1,0)</f>
        <v>0</v>
      </c>
      <c r="O12415" s="2">
        <f>L12415-M12415-K12415-FIXED_COSTS</f>
        <v>-52297.987033355195</v>
      </c>
      <c r="P12415" s="2">
        <f>IF(N12415=1,O12415,"")</f>
      </c>
    </row>
    <row r="12416">
      <c r="A12416" s="6">
        <v>19</v>
      </c>
      <c r="B12416" s="6">
        <v>1</v>
      </c>
      <c r="C12416" s="6">
        <v>12</v>
      </c>
      <c r="D12416" s="6">
        <f>A12416+B12416+C12416</f>
        <v>32</v>
      </c>
      <c r="E12416" s="5">
        <f>IF(A12416=0,0,A12416*LABOR_HRS_WK_TOM*SEASON_WEEKS*(1+DIM_PCT_TOM)^A12416)</f>
        <v>10458.204466678904</v>
      </c>
      <c r="F12416" s="5">
        <f>IF(B12416=0,0,B12416*LABOR_HRS_WK_CAR*SEASON_WEEKS*(1+DIM_PCT_CAR)^B12416)</f>
        <v>30.749999999999996</v>
      </c>
      <c r="G12416" s="5">
        <f>IF(C12416=0,0,C12416*LABOR_HRS_WK_MES*SEASON_WEEKS*(1+DIM_PCT_MES)^C12416)</f>
        <v>626.807439570419</v>
      </c>
      <c r="H12416" s="5">
        <f>E12416+F12416+G12416</f>
        <v>11115.761906249323</v>
      </c>
      <c r="I12416" s="5">
        <f>MIN(H12416,FARMER_HRS)</f>
        <v>720</v>
      </c>
      <c r="J12416" s="5">
        <f>MAX(0,H12416-FARMER_HRS)</f>
        <v>10395.761906249323</v>
      </c>
      <c r="K12416" s="2">
        <f>I12416*FARMER_RATE+J12416*TEMP_WORKER_RATE</f>
        <v>205481.97753905074</v>
      </c>
      <c r="L12416" s="2">
        <f>A12416*PRICE_TOM+B12416*PRICE_CAR+C12416*PRICE_MES</f>
        <v>201694</v>
      </c>
      <c r="M12416" s="2">
        <f>A12416*FERT_BED_TOM+B12416*FERT_BED_CAR+C12416*FERT_BED_MES</f>
        <v>27720</v>
      </c>
      <c r="N12416" s="6">
        <f>IF(AND(D12416&lt;=TOTAL_BEDS,J12416&lt;=TEMP_WORKER_MAX*TEMP_WORKER_HRS),1,0)</f>
        <v>0</v>
      </c>
      <c r="O12416" s="2">
        <f>L12416-M12416-K12416-FIXED_COSTS</f>
        <v>-51507.977539050742</v>
      </c>
      <c r="P12416" s="2">
        <f>IF(N12416=1,O12416,"")</f>
      </c>
    </row>
    <row r="12417">
      <c r="A12417" s="6">
        <v>19</v>
      </c>
      <c r="B12417" s="6">
        <v>1</v>
      </c>
      <c r="C12417" s="6">
        <v>13</v>
      </c>
      <c r="D12417" s="6">
        <f>A12417+B12417+C12417</f>
        <v>33</v>
      </c>
      <c r="E12417" s="5">
        <f>IF(A12417=0,0,A12417*LABOR_HRS_WK_TOM*SEASON_WEEKS*(1+DIM_PCT_TOM)^A12417)</f>
        <v>10458.204466678904</v>
      </c>
      <c r="F12417" s="5">
        <f>IF(B12417=0,0,B12417*LABOR_HRS_WK_CAR*SEASON_WEEKS*(1+DIM_PCT_CAR)^B12417)</f>
        <v>30.749999999999996</v>
      </c>
      <c r="G12417" s="5">
        <f>IF(C12417=0,0,C12417*LABOR_HRS_WK_MES*SEASON_WEEKS*(1+DIM_PCT_MES)^C12417)</f>
        <v>687.52941027880331</v>
      </c>
      <c r="H12417" s="5">
        <f>E12417+F12417+G12417</f>
        <v>11176.483876957707</v>
      </c>
      <c r="I12417" s="5">
        <f>MIN(H12417,FARMER_HRS)</f>
        <v>720</v>
      </c>
      <c r="J12417" s="5">
        <f>MAX(0,H12417-FARMER_HRS)</f>
        <v>10456.483876957707</v>
      </c>
      <c r="K12417" s="2">
        <f>I12417*FARMER_RATE+J12417*TEMP_WORKER_RATE</f>
        <v>206536.17841940463</v>
      </c>
      <c r="L12417" s="2">
        <f>A12417*PRICE_TOM+B12417*PRICE_CAR+C12417*PRICE_MES</f>
        <v>204394</v>
      </c>
      <c r="M12417" s="2">
        <f>A12417*FERT_BED_TOM+B12417*FERT_BED_CAR+C12417*FERT_BED_MES</f>
        <v>28600</v>
      </c>
      <c r="N12417" s="6">
        <f>IF(AND(D12417&lt;=TOTAL_BEDS,J12417&lt;=TEMP_WORKER_MAX*TEMP_WORKER_HRS),1,0)</f>
        <v>0</v>
      </c>
      <c r="O12417" s="2">
        <f>L12417-M12417-K12417-FIXED_COSTS</f>
        <v>-50742.178419404634</v>
      </c>
      <c r="P12417" s="2">
        <f>IF(N12417=1,O12417,"")</f>
      </c>
    </row>
    <row r="12418">
      <c r="A12418" s="6">
        <v>19</v>
      </c>
      <c r="B12418" s="6">
        <v>1</v>
      </c>
      <c r="C12418" s="6">
        <v>14</v>
      </c>
      <c r="D12418" s="6">
        <f>A12418+B12418+C12418</f>
        <v>34</v>
      </c>
      <c r="E12418" s="5">
        <f>IF(A12418=0,0,A12418*LABOR_HRS_WK_TOM*SEASON_WEEKS*(1+DIM_PCT_TOM)^A12418)</f>
        <v>10458.204466678904</v>
      </c>
      <c r="F12418" s="5">
        <f>IF(B12418=0,0,B12418*LABOR_HRS_WK_CAR*SEASON_WEEKS*(1+DIM_PCT_CAR)^B12418)</f>
        <v>30.749999999999996</v>
      </c>
      <c r="G12418" s="5">
        <f>IF(C12418=0,0,C12418*LABOR_HRS_WK_MES*SEASON_WEEKS*(1+DIM_PCT_MES)^C12418)</f>
        <v>749.67149159246435</v>
      </c>
      <c r="H12418" s="5">
        <f>E12418+F12418+G12418</f>
        <v>11238.625958271368</v>
      </c>
      <c r="I12418" s="5">
        <f>MIN(H12418,FARMER_HRS)</f>
        <v>720</v>
      </c>
      <c r="J12418" s="5">
        <f>MAX(0,H12418-FARMER_HRS)</f>
        <v>10518.625958271368</v>
      </c>
      <c r="K12418" s="2">
        <f>I12418*FARMER_RATE+J12418*TEMP_WORKER_RATE</f>
        <v>207615.03399776682</v>
      </c>
      <c r="L12418" s="2">
        <f>A12418*PRICE_TOM+B12418*PRICE_CAR+C12418*PRICE_MES</f>
        <v>207094</v>
      </c>
      <c r="M12418" s="2">
        <f>A12418*FERT_BED_TOM+B12418*FERT_BED_CAR+C12418*FERT_BED_MES</f>
        <v>29480</v>
      </c>
      <c r="N12418" s="6">
        <f>IF(AND(D12418&lt;=TOTAL_BEDS,J12418&lt;=TEMP_WORKER_MAX*TEMP_WORKER_HRS),1,0)</f>
        <v>0</v>
      </c>
      <c r="O12418" s="2">
        <f>L12418-M12418-K12418-FIXED_COSTS</f>
        <v>-50001.033997766819</v>
      </c>
      <c r="P12418" s="2">
        <f>IF(N12418=1,O12418,"")</f>
      </c>
    </row>
    <row r="12419">
      <c r="A12419" s="6">
        <v>19</v>
      </c>
      <c r="B12419" s="6">
        <v>1</v>
      </c>
      <c r="C12419" s="6">
        <v>15</v>
      </c>
      <c r="D12419" s="6">
        <f>A12419+B12419+C12419</f>
        <v>35</v>
      </c>
      <c r="E12419" s="5">
        <f>IF(A12419=0,0,A12419*LABOR_HRS_WK_TOM*SEASON_WEEKS*(1+DIM_PCT_TOM)^A12419)</f>
        <v>10458.204466678904</v>
      </c>
      <c r="F12419" s="5">
        <f>IF(B12419=0,0,B12419*LABOR_HRS_WK_CAR*SEASON_WEEKS*(1+DIM_PCT_CAR)^B12419)</f>
        <v>30.749999999999996</v>
      </c>
      <c r="G12419" s="5">
        <f>IF(C12419=0,0,C12419*LABOR_HRS_WK_MES*SEASON_WEEKS*(1+DIM_PCT_MES)^C12419)</f>
        <v>813.25969846861074</v>
      </c>
      <c r="H12419" s="5">
        <f>E12419+F12419+G12419</f>
        <v>11302.214165147516</v>
      </c>
      <c r="I12419" s="5">
        <f>MIN(H12419,FARMER_HRS)</f>
        <v>720</v>
      </c>
      <c r="J12419" s="5">
        <f>MAX(0,H12419-FARMER_HRS)</f>
        <v>10582.214165147516</v>
      </c>
      <c r="K12419" s="2">
        <f>I12419*FARMER_RATE+J12419*TEMP_WORKER_RATE</f>
        <v>208718.99592269992</v>
      </c>
      <c r="L12419" s="2">
        <f>A12419*PRICE_TOM+B12419*PRICE_CAR+C12419*PRICE_MES</f>
        <v>209794</v>
      </c>
      <c r="M12419" s="2">
        <f>A12419*FERT_BED_TOM+B12419*FERT_BED_CAR+C12419*FERT_BED_MES</f>
        <v>30360</v>
      </c>
      <c r="N12419" s="6">
        <f>IF(AND(D12419&lt;=TOTAL_BEDS,J12419&lt;=TEMP_WORKER_MAX*TEMP_WORKER_HRS),1,0)</f>
        <v>0</v>
      </c>
      <c r="O12419" s="2">
        <f>L12419-M12419-K12419-FIXED_COSTS</f>
        <v>-49284.99592269992</v>
      </c>
      <c r="P12419" s="2">
        <f>IF(N12419=1,O12419,"")</f>
      </c>
    </row>
    <row r="12420">
      <c r="A12420" s="6">
        <v>19</v>
      </c>
      <c r="B12420" s="6">
        <v>1</v>
      </c>
      <c r="C12420" s="6">
        <v>16</v>
      </c>
      <c r="D12420" s="6">
        <f>A12420+B12420+C12420</f>
        <v>36</v>
      </c>
      <c r="E12420" s="5">
        <f>IF(A12420=0,0,A12420*LABOR_HRS_WK_TOM*SEASON_WEEKS*(1+DIM_PCT_TOM)^A12420)</f>
        <v>10458.204466678904</v>
      </c>
      <c r="F12420" s="5">
        <f>IF(B12420=0,0,B12420*LABOR_HRS_WK_CAR*SEASON_WEEKS*(1+DIM_PCT_CAR)^B12420)</f>
        <v>30.749999999999996</v>
      </c>
      <c r="G12420" s="5">
        <f>IF(C12420=0,0,C12420*LABOR_HRS_WK_MES*SEASON_WEEKS*(1+DIM_PCT_MES)^C12420)</f>
        <v>878.32047434609967</v>
      </c>
      <c r="H12420" s="5">
        <f>E12420+F12420+G12420</f>
        <v>11367.274941025003</v>
      </c>
      <c r="I12420" s="5">
        <f>MIN(H12420,FARMER_HRS)</f>
        <v>720</v>
      </c>
      <c r="J12420" s="5">
        <f>MAX(0,H12420-FARMER_HRS)</f>
        <v>10647.274941025003</v>
      </c>
      <c r="K12420" s="2">
        <f>I12420*FARMER_RATE+J12420*TEMP_WORKER_RATE</f>
        <v>209848.52328168409</v>
      </c>
      <c r="L12420" s="2">
        <f>A12420*PRICE_TOM+B12420*PRICE_CAR+C12420*PRICE_MES</f>
        <v>212494</v>
      </c>
      <c r="M12420" s="2">
        <f>A12420*FERT_BED_TOM+B12420*FERT_BED_CAR+C12420*FERT_BED_MES</f>
        <v>31240</v>
      </c>
      <c r="N12420" s="6">
        <f>IF(AND(D12420&lt;=TOTAL_BEDS,J12420&lt;=TEMP_WORKER_MAX*TEMP_WORKER_HRS),1,0)</f>
        <v>0</v>
      </c>
      <c r="O12420" s="2">
        <f>L12420-M12420-K12420-FIXED_COSTS</f>
        <v>-48594.523281684087</v>
      </c>
      <c r="P12420" s="2">
        <f>IF(N12420=1,O12420,"")</f>
      </c>
    </row>
    <row r="12421">
      <c r="A12421" s="6">
        <v>19</v>
      </c>
      <c r="B12421" s="6">
        <v>1</v>
      </c>
      <c r="C12421" s="6">
        <v>17</v>
      </c>
      <c r="D12421" s="6">
        <f>A12421+B12421+C12421</f>
        <v>37</v>
      </c>
      <c r="E12421" s="5">
        <f>IF(A12421=0,0,A12421*LABOR_HRS_WK_TOM*SEASON_WEEKS*(1+DIM_PCT_TOM)^A12421)</f>
        <v>10458.204466678904</v>
      </c>
      <c r="F12421" s="5">
        <f>IF(B12421=0,0,B12421*LABOR_HRS_WK_CAR*SEASON_WEEKS*(1+DIM_PCT_CAR)^B12421)</f>
        <v>30.749999999999996</v>
      </c>
      <c r="G12421" s="5">
        <f>IF(C12421=0,0,C12421*LABOR_HRS_WK_MES*SEASON_WEEKS*(1+DIM_PCT_MES)^C12421)</f>
        <v>944.88069779263992</v>
      </c>
      <c r="H12421" s="5">
        <f>E12421+F12421+G12421</f>
        <v>11433.835164471544</v>
      </c>
      <c r="I12421" s="5">
        <f>MIN(H12421,FARMER_HRS)</f>
        <v>720</v>
      </c>
      <c r="J12421" s="5">
        <f>MAX(0,H12421-FARMER_HRS)</f>
        <v>10713.835164471544</v>
      </c>
      <c r="K12421" s="2">
        <f>I12421*FARMER_RATE+J12421*TEMP_WORKER_RATE</f>
        <v>211004.08271651986</v>
      </c>
      <c r="L12421" s="2">
        <f>A12421*PRICE_TOM+B12421*PRICE_CAR+C12421*PRICE_MES</f>
        <v>215194</v>
      </c>
      <c r="M12421" s="2">
        <f>A12421*FERT_BED_TOM+B12421*FERT_BED_CAR+C12421*FERT_BED_MES</f>
        <v>32120</v>
      </c>
      <c r="N12421" s="6">
        <f>IF(AND(D12421&lt;=TOTAL_BEDS,J12421&lt;=TEMP_WORKER_MAX*TEMP_WORKER_HRS),1,0)</f>
        <v>0</v>
      </c>
      <c r="O12421" s="2">
        <f>L12421-M12421-K12421-FIXED_COSTS</f>
        <v>-47930.082716519857</v>
      </c>
      <c r="P12421" s="2">
        <f>IF(N12421=1,O12421,"")</f>
      </c>
    </row>
    <row r="12422">
      <c r="A12422" s="6">
        <v>19</v>
      </c>
      <c r="B12422" s="6">
        <v>1</v>
      </c>
      <c r="C12422" s="6">
        <v>18</v>
      </c>
      <c r="D12422" s="6">
        <f>A12422+B12422+C12422</f>
        <v>38</v>
      </c>
      <c r="E12422" s="5">
        <f>IF(A12422=0,0,A12422*LABOR_HRS_WK_TOM*SEASON_WEEKS*(1+DIM_PCT_TOM)^A12422)</f>
        <v>10458.204466678904</v>
      </c>
      <c r="F12422" s="5">
        <f>IF(B12422=0,0,B12422*LABOR_HRS_WK_CAR*SEASON_WEEKS*(1+DIM_PCT_CAR)^B12422)</f>
        <v>30.749999999999996</v>
      </c>
      <c r="G12422" s="5">
        <f>IF(C12422=0,0,C12422*LABOR_HRS_WK_MES*SEASON_WEEKS*(1+DIM_PCT_MES)^C12422)</f>
        <v>1012.9676892512272</v>
      </c>
      <c r="H12422" s="5">
        <f>E12422+F12422+G12422</f>
        <v>11501.922155930131</v>
      </c>
      <c r="I12422" s="5">
        <f>MIN(H12422,FARMER_HRS)</f>
        <v>720</v>
      </c>
      <c r="J12422" s="5">
        <f>MAX(0,H12422-FARMER_HRS)</f>
        <v>10781.922155930131</v>
      </c>
      <c r="K12422" s="2">
        <f>I12422*FARMER_RATE+J12422*TEMP_WORKER_RATE</f>
        <v>212186.14854045367</v>
      </c>
      <c r="L12422" s="2">
        <f>A12422*PRICE_TOM+B12422*PRICE_CAR+C12422*PRICE_MES</f>
        <v>217894</v>
      </c>
      <c r="M12422" s="2">
        <f>A12422*FERT_BED_TOM+B12422*FERT_BED_CAR+C12422*FERT_BED_MES</f>
        <v>33000</v>
      </c>
      <c r="N12422" s="6">
        <f>IF(AND(D12422&lt;=TOTAL_BEDS,J12422&lt;=TEMP_WORKER_MAX*TEMP_WORKER_HRS),1,0)</f>
        <v>0</v>
      </c>
      <c r="O12422" s="2">
        <f>L12422-M12422-K12422-FIXED_COSTS</f>
        <v>-47292.148540453665</v>
      </c>
      <c r="P12422" s="2">
        <f>IF(N12422=1,O12422,"")</f>
      </c>
    </row>
    <row r="12423">
      <c r="A12423" s="6">
        <v>19</v>
      </c>
      <c r="B12423" s="6">
        <v>1</v>
      </c>
      <c r="C12423" s="6">
        <v>19</v>
      </c>
      <c r="D12423" s="6">
        <f>A12423+B12423+C12423</f>
        <v>39</v>
      </c>
      <c r="E12423" s="5">
        <f>IF(A12423=0,0,A12423*LABOR_HRS_WK_TOM*SEASON_WEEKS*(1+DIM_PCT_TOM)^A12423)</f>
        <v>10458.204466678904</v>
      </c>
      <c r="F12423" s="5">
        <f>IF(B12423=0,0,B12423*LABOR_HRS_WK_CAR*SEASON_WEEKS*(1+DIM_PCT_CAR)^B12423)</f>
        <v>30.749999999999996</v>
      </c>
      <c r="G12423" s="5">
        <f>IF(C12423=0,0,C12423*LABOR_HRS_WK_MES*SEASON_WEEKS*(1+DIM_PCT_MES)^C12423)</f>
        <v>1082.6092178872491</v>
      </c>
      <c r="H12423" s="5">
        <f>E12423+F12423+G12423</f>
        <v>11571.563684566154</v>
      </c>
      <c r="I12423" s="5">
        <f>MIN(H12423,FARMER_HRS)</f>
        <v>720</v>
      </c>
      <c r="J12423" s="5">
        <f>MAX(0,H12423-FARMER_HRS)</f>
        <v>10851.563684566154</v>
      </c>
      <c r="K12423" s="2">
        <f>I12423*FARMER_RATE+J12423*TEMP_WORKER_RATE</f>
        <v>213395.20285705128</v>
      </c>
      <c r="L12423" s="2">
        <f>A12423*PRICE_TOM+B12423*PRICE_CAR+C12423*PRICE_MES</f>
        <v>220594</v>
      </c>
      <c r="M12423" s="2">
        <f>A12423*FERT_BED_TOM+B12423*FERT_BED_CAR+C12423*FERT_BED_MES</f>
        <v>33880</v>
      </c>
      <c r="N12423" s="6">
        <f>IF(AND(D12423&lt;=TOTAL_BEDS,J12423&lt;=TEMP_WORKER_MAX*TEMP_WORKER_HRS),1,0)</f>
        <v>0</v>
      </c>
      <c r="O12423" s="2">
        <f>L12423-M12423-K12423-FIXED_COSTS</f>
        <v>-46681.202857051278</v>
      </c>
      <c r="P12423" s="2">
        <f>IF(N12423=1,O12423,"")</f>
      </c>
    </row>
    <row r="12424">
      <c r="A12424" s="6">
        <v>19</v>
      </c>
      <c r="B12424" s="6">
        <v>1</v>
      </c>
      <c r="C12424" s="6">
        <v>20</v>
      </c>
      <c r="D12424" s="6">
        <f>A12424+B12424+C12424</f>
        <v>40</v>
      </c>
      <c r="E12424" s="5">
        <f>IF(A12424=0,0,A12424*LABOR_HRS_WK_TOM*SEASON_WEEKS*(1+DIM_PCT_TOM)^A12424)</f>
        <v>10458.204466678904</v>
      </c>
      <c r="F12424" s="5">
        <f>IF(B12424=0,0,B12424*LABOR_HRS_WK_CAR*SEASON_WEEKS*(1+DIM_PCT_CAR)^B12424)</f>
        <v>30.749999999999996</v>
      </c>
      <c r="G12424" s="5">
        <f>IF(C12424=0,0,C12424*LABOR_HRS_WK_MES*SEASON_WEEKS*(1+DIM_PCT_MES)^C12424)</f>
        <v>1153.8335085377259</v>
      </c>
      <c r="H12424" s="5">
        <f>E12424+F12424+G12424</f>
        <v>11642.78797521663</v>
      </c>
      <c r="I12424" s="5">
        <f>MIN(H12424,FARMER_HRS)</f>
        <v>720</v>
      </c>
      <c r="J12424" s="5">
        <f>MAX(0,H12424-FARMER_HRS)</f>
        <v>10922.78797521663</v>
      </c>
      <c r="K12424" s="2">
        <f>I12424*FARMER_RATE+J12424*TEMP_WORKER_RATE</f>
        <v>214631.73568084426</v>
      </c>
      <c r="L12424" s="2">
        <f>A12424*PRICE_TOM+B12424*PRICE_CAR+C12424*PRICE_MES</f>
        <v>223294</v>
      </c>
      <c r="M12424" s="2">
        <f>A12424*FERT_BED_TOM+B12424*FERT_BED_CAR+C12424*FERT_BED_MES</f>
        <v>34760</v>
      </c>
      <c r="N12424" s="6">
        <f>IF(AND(D12424&lt;=TOTAL_BEDS,J12424&lt;=TEMP_WORKER_MAX*TEMP_WORKER_HRS),1,0)</f>
        <v>0</v>
      </c>
      <c r="O12424" s="2">
        <f>L12424-M12424-K12424-FIXED_COSTS</f>
        <v>-46097.735680844256</v>
      </c>
      <c r="P12424" s="2">
        <f>IF(N12424=1,O12424,"")</f>
      </c>
    </row>
    <row r="12425">
      <c r="A12425" s="6">
        <v>19</v>
      </c>
      <c r="B12425" s="6">
        <v>1</v>
      </c>
      <c r="C12425" s="6">
        <v>21</v>
      </c>
      <c r="D12425" s="6">
        <f>A12425+B12425+C12425</f>
        <v>41</v>
      </c>
      <c r="E12425" s="5">
        <f>IF(A12425=0,0,A12425*LABOR_HRS_WK_TOM*SEASON_WEEKS*(1+DIM_PCT_TOM)^A12425)</f>
        <v>10458.204466678904</v>
      </c>
      <c r="F12425" s="5">
        <f>IF(B12425=0,0,B12425*LABOR_HRS_WK_CAR*SEASON_WEEKS*(1+DIM_PCT_CAR)^B12425)</f>
        <v>30.749999999999996</v>
      </c>
      <c r="G12425" s="5">
        <f>IF(C12425=0,0,C12425*LABOR_HRS_WK_MES*SEASON_WEEKS*(1+DIM_PCT_MES)^C12425)</f>
        <v>1226.6692487641699</v>
      </c>
      <c r="H12425" s="5">
        <f>E12425+F12425+G12425</f>
        <v>11715.623715443075</v>
      </c>
      <c r="I12425" s="5">
        <f>MIN(H12425,FARMER_HRS)</f>
        <v>720</v>
      </c>
      <c r="J12425" s="5">
        <f>MAX(0,H12425-FARMER_HRS)</f>
        <v>10995.623715443075</v>
      </c>
      <c r="K12425" s="2">
        <f>I12425*FARMER_RATE+J12425*TEMP_WORKER_RATE</f>
        <v>215896.2450597756</v>
      </c>
      <c r="L12425" s="2">
        <f>A12425*PRICE_TOM+B12425*PRICE_CAR+C12425*PRICE_MES</f>
        <v>225994</v>
      </c>
      <c r="M12425" s="2">
        <f>A12425*FERT_BED_TOM+B12425*FERT_BED_CAR+C12425*FERT_BED_MES</f>
        <v>35640</v>
      </c>
      <c r="N12425" s="6">
        <f>IF(AND(D12425&lt;=TOTAL_BEDS,J12425&lt;=TEMP_WORKER_MAX*TEMP_WORKER_HRS),1,0)</f>
        <v>0</v>
      </c>
      <c r="O12425" s="2">
        <f>L12425-M12425-K12425-FIXED_COSTS</f>
        <v>-45542.245059775596</v>
      </c>
      <c r="P12425" s="2">
        <f>IF(N12425=1,O12425,"")</f>
      </c>
    </row>
    <row r="12426">
      <c r="A12426" s="6">
        <v>19</v>
      </c>
      <c r="B12426" s="6">
        <v>1</v>
      </c>
      <c r="C12426" s="6">
        <v>22</v>
      </c>
      <c r="D12426" s="6">
        <f>A12426+B12426+C12426</f>
        <v>42</v>
      </c>
      <c r="E12426" s="5">
        <f>IF(A12426=0,0,A12426*LABOR_HRS_WK_TOM*SEASON_WEEKS*(1+DIM_PCT_TOM)^A12426)</f>
        <v>10458.204466678904</v>
      </c>
      <c r="F12426" s="5">
        <f>IF(B12426=0,0,B12426*LABOR_HRS_WK_CAR*SEASON_WEEKS*(1+DIM_PCT_CAR)^B12426)</f>
        <v>30.749999999999996</v>
      </c>
      <c r="G12426" s="5">
        <f>IF(C12426=0,0,C12426*LABOR_HRS_WK_MES*SEASON_WEEKS*(1+DIM_PCT_MES)^C12426)</f>
        <v>1301.1455960105659</v>
      </c>
      <c r="H12426" s="5">
        <f>E12426+F12426+G12426</f>
        <v>11790.100062689471</v>
      </c>
      <c r="I12426" s="5">
        <f>MIN(H12426,FARMER_HRS)</f>
        <v>720</v>
      </c>
      <c r="J12426" s="5">
        <f>MAX(0,H12426-FARMER_HRS)</f>
        <v>11070.100062689471</v>
      </c>
      <c r="K12426" s="2">
        <f>I12426*FARMER_RATE+J12426*TEMP_WORKER_RATE</f>
        <v>217189.23719947</v>
      </c>
      <c r="L12426" s="2">
        <f>A12426*PRICE_TOM+B12426*PRICE_CAR+C12426*PRICE_MES</f>
        <v>228694</v>
      </c>
      <c r="M12426" s="2">
        <f>A12426*FERT_BED_TOM+B12426*FERT_BED_CAR+C12426*FERT_BED_MES</f>
        <v>36520</v>
      </c>
      <c r="N12426" s="6">
        <f>IF(AND(D12426&lt;=TOTAL_BEDS,J12426&lt;=TEMP_WORKER_MAX*TEMP_WORKER_HRS),1,0)</f>
        <v>0</v>
      </c>
      <c r="O12426" s="2">
        <f>L12426-M12426-K12426-FIXED_COSTS</f>
        <v>-45015.237199469993</v>
      </c>
      <c r="P12426" s="2">
        <f>IF(N12426=1,O12426,"")</f>
      </c>
    </row>
    <row r="12427">
      <c r="A12427" s="6">
        <v>19</v>
      </c>
      <c r="B12427" s="6">
        <v>1</v>
      </c>
      <c r="C12427" s="6">
        <v>23</v>
      </c>
      <c r="D12427" s="6">
        <f>A12427+B12427+C12427</f>
        <v>43</v>
      </c>
      <c r="E12427" s="5">
        <f>IF(A12427=0,0,A12427*LABOR_HRS_WK_TOM*SEASON_WEEKS*(1+DIM_PCT_TOM)^A12427)</f>
        <v>10458.204466678904</v>
      </c>
      <c r="F12427" s="5">
        <f>IF(B12427=0,0,B12427*LABOR_HRS_WK_CAR*SEASON_WEEKS*(1+DIM_PCT_CAR)^B12427)</f>
        <v>30.749999999999996</v>
      </c>
      <c r="G12427" s="5">
        <f>IF(C12427=0,0,C12427*LABOR_HRS_WK_MES*SEASON_WEEKS*(1+DIM_PCT_MES)^C12427)</f>
        <v>1377.2921848680023</v>
      </c>
      <c r="H12427" s="5">
        <f>E12427+F12427+G12427</f>
        <v>11866.246651546906</v>
      </c>
      <c r="I12427" s="5">
        <f>MIN(H12427,FARMER_HRS)</f>
        <v>720</v>
      </c>
      <c r="J12427" s="5">
        <f>MAX(0,H12427-FARMER_HRS)</f>
        <v>11146.246651546906</v>
      </c>
      <c r="K12427" s="2">
        <f>I12427*FARMER_RATE+J12427*TEMP_WORKER_RATE</f>
        <v>218511.226589356</v>
      </c>
      <c r="L12427" s="2">
        <f>A12427*PRICE_TOM+B12427*PRICE_CAR+C12427*PRICE_MES</f>
        <v>231394</v>
      </c>
      <c r="M12427" s="2">
        <f>A12427*FERT_BED_TOM+B12427*FERT_BED_CAR+C12427*FERT_BED_MES</f>
        <v>37400</v>
      </c>
      <c r="N12427" s="6">
        <f>IF(AND(D12427&lt;=TOTAL_BEDS,J12427&lt;=TEMP_WORKER_MAX*TEMP_WORKER_HRS),1,0)</f>
        <v>0</v>
      </c>
      <c r="O12427" s="2">
        <f>L12427-M12427-K12427-FIXED_COSTS</f>
        <v>-44517.226589355996</v>
      </c>
      <c r="P12427" s="2">
        <f>IF(N12427=1,O12427,"")</f>
      </c>
    </row>
    <row r="12428">
      <c r="A12428" s="6">
        <v>19</v>
      </c>
      <c r="B12428" s="6">
        <v>1</v>
      </c>
      <c r="C12428" s="6">
        <v>24</v>
      </c>
      <c r="D12428" s="6">
        <f>A12428+B12428+C12428</f>
        <v>44</v>
      </c>
      <c r="E12428" s="5">
        <f>IF(A12428=0,0,A12428*LABOR_HRS_WK_TOM*SEASON_WEEKS*(1+DIM_PCT_TOM)^A12428)</f>
        <v>10458.204466678904</v>
      </c>
      <c r="F12428" s="5">
        <f>IF(B12428=0,0,B12428*LABOR_HRS_WK_CAR*SEASON_WEEKS*(1+DIM_PCT_CAR)^B12428)</f>
        <v>30.749999999999996</v>
      </c>
      <c r="G12428" s="5">
        <f>IF(C12428=0,0,C12428*LABOR_HRS_WK_MES*SEASON_WEEKS*(1+DIM_PCT_MES)^C12428)</f>
        <v>1455.139134447498</v>
      </c>
      <c r="H12428" s="5">
        <f>E12428+F12428+G12428</f>
        <v>11944.093601126402</v>
      </c>
      <c r="I12428" s="5">
        <f>MIN(H12428,FARMER_HRS)</f>
        <v>720</v>
      </c>
      <c r="J12428" s="5">
        <f>MAX(0,H12428-FARMER_HRS)</f>
        <v>11224.093601126402</v>
      </c>
      <c r="K12428" s="2">
        <f>I12428*FARMER_RATE+J12428*TEMP_WORKER_RATE</f>
        <v>219862.73613066669</v>
      </c>
      <c r="L12428" s="2">
        <f>A12428*PRICE_TOM+B12428*PRICE_CAR+C12428*PRICE_MES</f>
        <v>234094</v>
      </c>
      <c r="M12428" s="2">
        <f>A12428*FERT_BED_TOM+B12428*FERT_BED_CAR+C12428*FERT_BED_MES</f>
        <v>38280</v>
      </c>
      <c r="N12428" s="6">
        <f>IF(AND(D12428&lt;=TOTAL_BEDS,J12428&lt;=TEMP_WORKER_MAX*TEMP_WORKER_HRS),1,0)</f>
        <v>0</v>
      </c>
      <c r="O12428" s="2">
        <f>L12428-M12428-K12428-FIXED_COSTS</f>
        <v>-44048.736130666686</v>
      </c>
      <c r="P12428" s="2">
        <f>IF(N12428=1,O12428,"")</f>
      </c>
    </row>
    <row r="12429">
      <c r="A12429" s="6">
        <v>19</v>
      </c>
      <c r="B12429" s="6">
        <v>1</v>
      </c>
      <c r="C12429" s="6">
        <v>25</v>
      </c>
      <c r="D12429" s="6">
        <f>A12429+B12429+C12429</f>
        <v>45</v>
      </c>
      <c r="E12429" s="5">
        <f>IF(A12429=0,0,A12429*LABOR_HRS_WK_TOM*SEASON_WEEKS*(1+DIM_PCT_TOM)^A12429)</f>
        <v>10458.204466678904</v>
      </c>
      <c r="F12429" s="5">
        <f>IF(B12429=0,0,B12429*LABOR_HRS_WK_CAR*SEASON_WEEKS*(1+DIM_PCT_CAR)^B12429)</f>
        <v>30.749999999999996</v>
      </c>
      <c r="G12429" s="5">
        <f>IF(C12429=0,0,C12429*LABOR_HRS_WK_MES*SEASON_WEEKS*(1+DIM_PCT_MES)^C12429)</f>
        <v>1534.7170558625955</v>
      </c>
      <c r="H12429" s="5">
        <f>E12429+F12429+G12429</f>
        <v>12023.6715225415</v>
      </c>
      <c r="I12429" s="5">
        <f>MIN(H12429,FARMER_HRS)</f>
        <v>720</v>
      </c>
      <c r="J12429" s="5">
        <f>MAX(0,H12429-FARMER_HRS)</f>
        <v>11303.6715225415</v>
      </c>
      <c r="K12429" s="2">
        <f>I12429*FARMER_RATE+J12429*TEMP_WORKER_RATE</f>
        <v>221244.29726634547</v>
      </c>
      <c r="L12429" s="2">
        <f>A12429*PRICE_TOM+B12429*PRICE_CAR+C12429*PRICE_MES</f>
        <v>236794</v>
      </c>
      <c r="M12429" s="2">
        <f>A12429*FERT_BED_TOM+B12429*FERT_BED_CAR+C12429*FERT_BED_MES</f>
        <v>39160</v>
      </c>
      <c r="N12429" s="6">
        <f>IF(AND(D12429&lt;=TOTAL_BEDS,J12429&lt;=TEMP_WORKER_MAX*TEMP_WORKER_HRS),1,0)</f>
        <v>0</v>
      </c>
      <c r="O12429" s="2">
        <f>L12429-M12429-K12429-FIXED_COSTS</f>
        <v>-43610.297266345471</v>
      </c>
      <c r="P12429" s="2">
        <f>IF(N12429=1,O12429,"")</f>
      </c>
    </row>
    <row r="12430">
      <c r="A12430" s="6">
        <v>19</v>
      </c>
      <c r="B12430" s="6">
        <v>1</v>
      </c>
      <c r="C12430" s="6">
        <v>26</v>
      </c>
      <c r="D12430" s="6">
        <f>A12430+B12430+C12430</f>
        <v>46</v>
      </c>
      <c r="E12430" s="5">
        <f>IF(A12430=0,0,A12430*LABOR_HRS_WK_TOM*SEASON_WEEKS*(1+DIM_PCT_TOM)^A12430)</f>
        <v>10458.204466678904</v>
      </c>
      <c r="F12430" s="5">
        <f>IF(B12430=0,0,B12430*LABOR_HRS_WK_CAR*SEASON_WEEKS*(1+DIM_PCT_CAR)^B12430)</f>
        <v>30.749999999999996</v>
      </c>
      <c r="G12430" s="5">
        <f>IF(C12430=0,0,C12430*LABOR_HRS_WK_MES*SEASON_WEEKS*(1+DIM_PCT_MES)^C12430)</f>
        <v>1616.0570598233128</v>
      </c>
      <c r="H12430" s="5">
        <f>E12430+F12430+G12430</f>
        <v>12105.011526502218</v>
      </c>
      <c r="I12430" s="5">
        <f>MIN(H12430,FARMER_HRS)</f>
        <v>720</v>
      </c>
      <c r="J12430" s="5">
        <f>MAX(0,H12430-FARMER_HRS)</f>
        <v>11385.011526502218</v>
      </c>
      <c r="K12430" s="2">
        <f>I12430*FARMER_RATE+J12430*TEMP_WORKER_RATE</f>
        <v>222656.45011288571</v>
      </c>
      <c r="L12430" s="2">
        <f>A12430*PRICE_TOM+B12430*PRICE_CAR+C12430*PRICE_MES</f>
        <v>239494</v>
      </c>
      <c r="M12430" s="2">
        <f>A12430*FERT_BED_TOM+B12430*FERT_BED_CAR+C12430*FERT_BED_MES</f>
        <v>40040</v>
      </c>
      <c r="N12430" s="6">
        <f>IF(AND(D12430&lt;=TOTAL_BEDS,J12430&lt;=TEMP_WORKER_MAX*TEMP_WORKER_HRS),1,0)</f>
        <v>0</v>
      </c>
      <c r="O12430" s="2">
        <f>L12430-M12430-K12430-FIXED_COSTS</f>
        <v>-43202.450112885708</v>
      </c>
      <c r="P12430" s="2">
        <f>IF(N12430=1,O12430,"")</f>
      </c>
    </row>
    <row r="12431">
      <c r="A12431" s="6">
        <v>19</v>
      </c>
      <c r="B12431" s="6">
        <v>1</v>
      </c>
      <c r="C12431" s="6">
        <v>27</v>
      </c>
      <c r="D12431" s="6">
        <f>A12431+B12431+C12431</f>
        <v>47</v>
      </c>
      <c r="E12431" s="5">
        <f>IF(A12431=0,0,A12431*LABOR_HRS_WK_TOM*SEASON_WEEKS*(1+DIM_PCT_TOM)^A12431)</f>
        <v>10458.204466678904</v>
      </c>
      <c r="F12431" s="5">
        <f>IF(B12431=0,0,B12431*LABOR_HRS_WK_CAR*SEASON_WEEKS*(1+DIM_PCT_CAR)^B12431)</f>
        <v>30.749999999999996</v>
      </c>
      <c r="G12431" s="5">
        <f>IF(C12431=0,0,C12431*LABOR_HRS_WK_MES*SEASON_WEEKS*(1+DIM_PCT_MES)^C12431)</f>
        <v>1699.19076434307</v>
      </c>
      <c r="H12431" s="5">
        <f>E12431+F12431+G12431</f>
        <v>12188.145231021974</v>
      </c>
      <c r="I12431" s="5">
        <f>MIN(H12431,FARMER_HRS)</f>
        <v>720</v>
      </c>
      <c r="J12431" s="5">
        <f>MAX(0,H12431-FARMER_HRS)</f>
        <v>11468.145231021974</v>
      </c>
      <c r="K12431" s="2">
        <f>I12431*FARMER_RATE+J12431*TEMP_WORKER_RATE</f>
        <v>224099.74359413149</v>
      </c>
      <c r="L12431" s="2">
        <f>A12431*PRICE_TOM+B12431*PRICE_CAR+C12431*PRICE_MES</f>
        <v>242194</v>
      </c>
      <c r="M12431" s="2">
        <f>A12431*FERT_BED_TOM+B12431*FERT_BED_CAR+C12431*FERT_BED_MES</f>
        <v>40920</v>
      </c>
      <c r="N12431" s="6">
        <f>IF(AND(D12431&lt;=TOTAL_BEDS,J12431&lt;=TEMP_WORKER_MAX*TEMP_WORKER_HRS),1,0)</f>
        <v>0</v>
      </c>
      <c r="O12431" s="2">
        <f>L12431-M12431-K12431-FIXED_COSTS</f>
        <v>-42825.743594131491</v>
      </c>
      <c r="P12431" s="2">
        <f>IF(N12431=1,O12431,"")</f>
      </c>
    </row>
    <row r="12432">
      <c r="A12432" s="6">
        <v>19</v>
      </c>
      <c r="B12432" s="6">
        <v>1</v>
      </c>
      <c r="C12432" s="6">
        <v>28</v>
      </c>
      <c r="D12432" s="6">
        <f>A12432+B12432+C12432</f>
        <v>48</v>
      </c>
      <c r="E12432" s="5">
        <f>IF(A12432=0,0,A12432*LABOR_HRS_WK_TOM*SEASON_WEEKS*(1+DIM_PCT_TOM)^A12432)</f>
        <v>10458.204466678904</v>
      </c>
      <c r="F12432" s="5">
        <f>IF(B12432=0,0,B12432*LABOR_HRS_WK_CAR*SEASON_WEEKS*(1+DIM_PCT_CAR)^B12432)</f>
        <v>30.749999999999996</v>
      </c>
      <c r="G12432" s="5">
        <f>IF(C12432=0,0,C12432*LABOR_HRS_WK_MES*SEASON_WEEKS*(1+DIM_PCT_MES)^C12432)</f>
        <v>1784.1503025602233</v>
      </c>
      <c r="H12432" s="5">
        <f>E12432+F12432+G12432</f>
        <v>12273.104769239128</v>
      </c>
      <c r="I12432" s="5">
        <f>MIN(H12432,FARMER_HRS)</f>
        <v>720</v>
      </c>
      <c r="J12432" s="5">
        <f>MAX(0,H12432-FARMER_HRS)</f>
        <v>11553.104769239128</v>
      </c>
      <c r="K12432" s="2">
        <f>I12432*FARMER_RATE+J12432*TEMP_WORKER_RATE</f>
        <v>225574.73557706818</v>
      </c>
      <c r="L12432" s="2">
        <f>A12432*PRICE_TOM+B12432*PRICE_CAR+C12432*PRICE_MES</f>
        <v>244894</v>
      </c>
      <c r="M12432" s="2">
        <f>A12432*FERT_BED_TOM+B12432*FERT_BED_CAR+C12432*FERT_BED_MES</f>
        <v>41800</v>
      </c>
      <c r="N12432" s="6">
        <f>IF(AND(D12432&lt;=TOTAL_BEDS,J12432&lt;=TEMP_WORKER_MAX*TEMP_WORKER_HRS),1,0)</f>
        <v>0</v>
      </c>
      <c r="O12432" s="2">
        <f>L12432-M12432-K12432-FIXED_COSTS</f>
        <v>-42480.735577068175</v>
      </c>
      <c r="P12432" s="2">
        <f>IF(N12432=1,O12432,"")</f>
      </c>
    </row>
    <row r="12433">
      <c r="A12433" s="6">
        <v>19</v>
      </c>
      <c r="B12433" s="6">
        <v>1</v>
      </c>
      <c r="C12433" s="6">
        <v>29</v>
      </c>
      <c r="D12433" s="6">
        <f>A12433+B12433+C12433</f>
        <v>49</v>
      </c>
      <c r="E12433" s="5">
        <f>IF(A12433=0,0,A12433*LABOR_HRS_WK_TOM*SEASON_WEEKS*(1+DIM_PCT_TOM)^A12433)</f>
        <v>10458.204466678904</v>
      </c>
      <c r="F12433" s="5">
        <f>IF(B12433=0,0,B12433*LABOR_HRS_WK_CAR*SEASON_WEEKS*(1+DIM_PCT_CAR)^B12433)</f>
        <v>30.749999999999996</v>
      </c>
      <c r="G12433" s="5">
        <f>IF(C12433=0,0,C12433*LABOR_HRS_WK_MES*SEASON_WEEKS*(1+DIM_PCT_MES)^C12433)</f>
        <v>1870.9683306758766</v>
      </c>
      <c r="H12433" s="5">
        <f>E12433+F12433+G12433</f>
        <v>12359.92279735478</v>
      </c>
      <c r="I12433" s="5">
        <f>MIN(H12433,FARMER_HRS)</f>
        <v>720</v>
      </c>
      <c r="J12433" s="5">
        <f>MAX(0,H12433-FARMER_HRS)</f>
        <v>11639.92279735478</v>
      </c>
      <c r="K12433" s="2">
        <f>I12433*FARMER_RATE+J12433*TEMP_WORKER_RATE</f>
        <v>227081.99300963161</v>
      </c>
      <c r="L12433" s="2">
        <f>A12433*PRICE_TOM+B12433*PRICE_CAR+C12433*PRICE_MES</f>
        <v>247594</v>
      </c>
      <c r="M12433" s="2">
        <f>A12433*FERT_BED_TOM+B12433*FERT_BED_CAR+C12433*FERT_BED_MES</f>
        <v>42680</v>
      </c>
      <c r="N12433" s="6">
        <f>IF(AND(D12433&lt;=TOTAL_BEDS,J12433&lt;=TEMP_WORKER_MAX*TEMP_WORKER_HRS),1,0)</f>
        <v>0</v>
      </c>
      <c r="O12433" s="2">
        <f>L12433-M12433-K12433-FIXED_COSTS</f>
        <v>-42167.993009631609</v>
      </c>
      <c r="P12433" s="2">
        <f>IF(N12433=1,O12433,"")</f>
      </c>
    </row>
    <row r="12434">
      <c r="A12434" s="6">
        <v>19</v>
      </c>
      <c r="B12434" s="6">
        <v>1</v>
      </c>
      <c r="C12434" s="6">
        <v>30</v>
      </c>
      <c r="D12434" s="6">
        <f>A12434+B12434+C12434</f>
        <v>50</v>
      </c>
      <c r="E12434" s="5">
        <f>IF(A12434=0,0,A12434*LABOR_HRS_WK_TOM*SEASON_WEEKS*(1+DIM_PCT_TOM)^A12434)</f>
        <v>10458.204466678904</v>
      </c>
      <c r="F12434" s="5">
        <f>IF(B12434=0,0,B12434*LABOR_HRS_WK_CAR*SEASON_WEEKS*(1+DIM_PCT_CAR)^B12434)</f>
        <v>30.749999999999996</v>
      </c>
      <c r="G12434" s="5">
        <f>IF(C12434=0,0,C12434*LABOR_HRS_WK_MES*SEASON_WEEKS*(1+DIM_PCT_MES)^C12434)</f>
        <v>1959.6780360096466</v>
      </c>
      <c r="H12434" s="5">
        <f>E12434+F12434+G12434</f>
        <v>12448.632502688552</v>
      </c>
      <c r="I12434" s="5">
        <f>MIN(H12434,FARMER_HRS)</f>
        <v>720</v>
      </c>
      <c r="J12434" s="5">
        <f>MAX(0,H12434-FARMER_HRS)</f>
        <v>11728.632502688552</v>
      </c>
      <c r="K12434" s="2">
        <f>I12434*FARMER_RATE+J12434*TEMP_WORKER_RATE</f>
        <v>228622.09206056513</v>
      </c>
      <c r="L12434" s="2">
        <f>A12434*PRICE_TOM+B12434*PRICE_CAR+C12434*PRICE_MES</f>
        <v>250294</v>
      </c>
      <c r="M12434" s="2">
        <f>A12434*FERT_BED_TOM+B12434*FERT_BED_CAR+C12434*FERT_BED_MES</f>
        <v>43560</v>
      </c>
      <c r="N12434" s="6">
        <f>IF(AND(D12434&lt;=TOTAL_BEDS,J12434&lt;=TEMP_WORKER_MAX*TEMP_WORKER_HRS),1,0)</f>
        <v>0</v>
      </c>
      <c r="O12434" s="2">
        <f>L12434-M12434-K12434-FIXED_COSTS</f>
        <v>-41888.092060565134</v>
      </c>
      <c r="P12434" s="2">
        <f>IF(N12434=1,O12434,"")</f>
      </c>
    </row>
    <row r="12435">
      <c r="A12435" s="6">
        <v>19</v>
      </c>
      <c r="B12435" s="6">
        <v>2</v>
      </c>
      <c r="C12435" s="6">
        <v>0</v>
      </c>
      <c r="D12435" s="6">
        <f>A12435+B12435+C12435</f>
        <v>21</v>
      </c>
      <c r="E12435" s="5">
        <f>IF(A12435=0,0,A12435*LABOR_HRS_WK_TOM*SEASON_WEEKS*(1+DIM_PCT_TOM)^A12435)</f>
        <v>10458.204466678904</v>
      </c>
      <c r="F12435" s="5">
        <f>IF(B12435=0,0,B12435*LABOR_HRS_WK_CAR*SEASON_WEEKS*(1+DIM_PCT_CAR)^B12435)</f>
        <v>63.037499999999994</v>
      </c>
      <c r="G12435" s="5">
        <f>IF(C12435=0,0,C12435*LABOR_HRS_WK_MES*SEASON_WEEKS*(1+DIM_PCT_MES)^C12435)</f>
        <v>0</v>
      </c>
      <c r="H12435" s="5">
        <f>E12435+F12435+G12435</f>
        <v>10521.241966678905</v>
      </c>
      <c r="I12435" s="5">
        <f>MIN(H12435,FARMER_HRS)</f>
        <v>720</v>
      </c>
      <c r="J12435" s="5">
        <f>MAX(0,H12435-FARMER_HRS)</f>
        <v>9801.2419666789046</v>
      </c>
      <c r="K12435" s="2">
        <f>I12435*FARMER_RATE+J12435*TEMP_WORKER_RATE</f>
        <v>195160.45081039766</v>
      </c>
      <c r="L12435" s="2">
        <f>A12435*PRICE_TOM+B12435*PRICE_CAR+C12435*PRICE_MES</f>
        <v>171388</v>
      </c>
      <c r="M12435" s="2">
        <f>A12435*FERT_BED_TOM+B12435*FERT_BED_CAR+C12435*FERT_BED_MES</f>
        <v>17600</v>
      </c>
      <c r="N12435" s="6">
        <f>IF(AND(D12435&lt;=TOTAL_BEDS,J12435&lt;=TEMP_WORKER_MAX*TEMP_WORKER_HRS),1,0)</f>
        <v>0</v>
      </c>
      <c r="O12435" s="2">
        <f>L12435-M12435-K12435-FIXED_COSTS</f>
        <v>-61372.450810397655</v>
      </c>
      <c r="P12435" s="2">
        <f>IF(N12435=1,O12435,"")</f>
      </c>
    </row>
    <row r="12436">
      <c r="A12436" s="6">
        <v>19</v>
      </c>
      <c r="B12436" s="6">
        <v>2</v>
      </c>
      <c r="C12436" s="6">
        <v>1</v>
      </c>
      <c r="D12436" s="6">
        <f>A12436+B12436+C12436</f>
        <v>22</v>
      </c>
      <c r="E12436" s="5">
        <f>IF(A12436=0,0,A12436*LABOR_HRS_WK_TOM*SEASON_WEEKS*(1+DIM_PCT_TOM)^A12436)</f>
        <v>10458.204466678904</v>
      </c>
      <c r="F12436" s="5">
        <f>IF(B12436=0,0,B12436*LABOR_HRS_WK_CAR*SEASON_WEEKS*(1+DIM_PCT_CAR)^B12436)</f>
        <v>63.037499999999994</v>
      </c>
      <c r="G12436" s="5">
        <f>IF(C12436=0,0,C12436*LABOR_HRS_WK_MES*SEASON_WEEKS*(1+DIM_PCT_MES)^C12436)</f>
        <v>45.5625</v>
      </c>
      <c r="H12436" s="5">
        <f>E12436+F12436+G12436</f>
        <v>10566.804466678905</v>
      </c>
      <c r="I12436" s="5">
        <f>MIN(H12436,FARMER_HRS)</f>
        <v>720</v>
      </c>
      <c r="J12436" s="5">
        <f>MAX(0,H12436-FARMER_HRS)</f>
        <v>9846.8044666789046</v>
      </c>
      <c r="K12436" s="2">
        <f>I12436*FARMER_RATE+J12436*TEMP_WORKER_RATE</f>
        <v>195951.46643539766</v>
      </c>
      <c r="L12436" s="2">
        <f>A12436*PRICE_TOM+B12436*PRICE_CAR+C12436*PRICE_MES</f>
        <v>174088</v>
      </c>
      <c r="M12436" s="2">
        <f>A12436*FERT_BED_TOM+B12436*FERT_BED_CAR+C12436*FERT_BED_MES</f>
        <v>18480</v>
      </c>
      <c r="N12436" s="6">
        <f>IF(AND(D12436&lt;=TOTAL_BEDS,J12436&lt;=TEMP_WORKER_MAX*TEMP_WORKER_HRS),1,0)</f>
        <v>0</v>
      </c>
      <c r="O12436" s="2">
        <f>L12436-M12436-K12436-FIXED_COSTS</f>
        <v>-60343.466435397655</v>
      </c>
      <c r="P12436" s="2">
        <f>IF(N12436=1,O12436,"")</f>
      </c>
    </row>
    <row r="12437">
      <c r="A12437" s="6">
        <v>19</v>
      </c>
      <c r="B12437" s="6">
        <v>2</v>
      </c>
      <c r="C12437" s="6">
        <v>2</v>
      </c>
      <c r="D12437" s="6">
        <f>A12437+B12437+C12437</f>
        <v>23</v>
      </c>
      <c r="E12437" s="5">
        <f>IF(A12437=0,0,A12437*LABOR_HRS_WK_TOM*SEASON_WEEKS*(1+DIM_PCT_TOM)^A12437)</f>
        <v>10458.204466678904</v>
      </c>
      <c r="F12437" s="5">
        <f>IF(B12437=0,0,B12437*LABOR_HRS_WK_CAR*SEASON_WEEKS*(1+DIM_PCT_CAR)^B12437)</f>
        <v>63.037499999999994</v>
      </c>
      <c r="G12437" s="5">
        <f>IF(C12437=0,0,C12437*LABOR_HRS_WK_MES*SEASON_WEEKS*(1+DIM_PCT_MES)^C12437)</f>
        <v>92.2640625</v>
      </c>
      <c r="H12437" s="5">
        <f>E12437+F12437+G12437</f>
        <v>10613.506029178905</v>
      </c>
      <c r="I12437" s="5">
        <f>MIN(H12437,FARMER_HRS)</f>
        <v>720</v>
      </c>
      <c r="J12437" s="5">
        <f>MAX(0,H12437-FARMER_HRS)</f>
        <v>9893.506029178905</v>
      </c>
      <c r="K12437" s="2">
        <f>I12437*FARMER_RATE+J12437*TEMP_WORKER_RATE</f>
        <v>196762.25745102266</v>
      </c>
      <c r="L12437" s="2">
        <f>A12437*PRICE_TOM+B12437*PRICE_CAR+C12437*PRICE_MES</f>
        <v>176788</v>
      </c>
      <c r="M12437" s="2">
        <f>A12437*FERT_BED_TOM+B12437*FERT_BED_CAR+C12437*FERT_BED_MES</f>
        <v>19360</v>
      </c>
      <c r="N12437" s="6">
        <f>IF(AND(D12437&lt;=TOTAL_BEDS,J12437&lt;=TEMP_WORKER_MAX*TEMP_WORKER_HRS),1,0)</f>
        <v>0</v>
      </c>
      <c r="O12437" s="2">
        <f>L12437-M12437-K12437-FIXED_COSTS</f>
        <v>-59334.257451022655</v>
      </c>
      <c r="P12437" s="2">
        <f>IF(N12437=1,O12437,"")</f>
      </c>
    </row>
    <row r="12438">
      <c r="A12438" s="6">
        <v>19</v>
      </c>
      <c r="B12438" s="6">
        <v>2</v>
      </c>
      <c r="C12438" s="6">
        <v>3</v>
      </c>
      <c r="D12438" s="6">
        <f>A12438+B12438+C12438</f>
        <v>24</v>
      </c>
      <c r="E12438" s="5">
        <f>IF(A12438=0,0,A12438*LABOR_HRS_WK_TOM*SEASON_WEEKS*(1+DIM_PCT_TOM)^A12438)</f>
        <v>10458.204466678904</v>
      </c>
      <c r="F12438" s="5">
        <f>IF(B12438=0,0,B12438*LABOR_HRS_WK_CAR*SEASON_WEEKS*(1+DIM_PCT_CAR)^B12438)</f>
        <v>63.037499999999994</v>
      </c>
      <c r="G12438" s="5">
        <f>IF(C12438=0,0,C12438*LABOR_HRS_WK_MES*SEASON_WEEKS*(1+DIM_PCT_MES)^C12438)</f>
        <v>140.12604492187498</v>
      </c>
      <c r="H12438" s="5">
        <f>E12438+F12438+G12438</f>
        <v>10661.36801160078</v>
      </c>
      <c r="I12438" s="5">
        <f>MIN(H12438,FARMER_HRS)</f>
        <v>720</v>
      </c>
      <c r="J12438" s="5">
        <f>MAX(0,H12438-FARMER_HRS)</f>
        <v>9941.36801160078</v>
      </c>
      <c r="K12438" s="2">
        <f>I12438*FARMER_RATE+J12438*TEMP_WORKER_RATE</f>
        <v>197593.19464584687</v>
      </c>
      <c r="L12438" s="2">
        <f>A12438*PRICE_TOM+B12438*PRICE_CAR+C12438*PRICE_MES</f>
        <v>179488</v>
      </c>
      <c r="M12438" s="2">
        <f>A12438*FERT_BED_TOM+B12438*FERT_BED_CAR+C12438*FERT_BED_MES</f>
        <v>20240</v>
      </c>
      <c r="N12438" s="6">
        <f>IF(AND(D12438&lt;=TOTAL_BEDS,J12438&lt;=TEMP_WORKER_MAX*TEMP_WORKER_HRS),1,0)</f>
        <v>0</v>
      </c>
      <c r="O12438" s="2">
        <f>L12438-M12438-K12438-FIXED_COSTS</f>
        <v>-58345.194645846874</v>
      </c>
      <c r="P12438" s="2">
        <f>IF(N12438=1,O12438,"")</f>
      </c>
    </row>
    <row r="12439">
      <c r="A12439" s="6">
        <v>19</v>
      </c>
      <c r="B12439" s="6">
        <v>2</v>
      </c>
      <c r="C12439" s="6">
        <v>4</v>
      </c>
      <c r="D12439" s="6">
        <f>A12439+B12439+C12439</f>
        <v>25</v>
      </c>
      <c r="E12439" s="5">
        <f>IF(A12439=0,0,A12439*LABOR_HRS_WK_TOM*SEASON_WEEKS*(1+DIM_PCT_TOM)^A12439)</f>
        <v>10458.204466678904</v>
      </c>
      <c r="F12439" s="5">
        <f>IF(B12439=0,0,B12439*LABOR_HRS_WK_CAR*SEASON_WEEKS*(1+DIM_PCT_CAR)^B12439)</f>
        <v>63.037499999999994</v>
      </c>
      <c r="G12439" s="5">
        <f>IF(C12439=0,0,C12439*LABOR_HRS_WK_MES*SEASON_WEEKS*(1+DIM_PCT_MES)^C12439)</f>
        <v>189.17016064453119</v>
      </c>
      <c r="H12439" s="5">
        <f>E12439+F12439+G12439</f>
        <v>10710.412127323436</v>
      </c>
      <c r="I12439" s="5">
        <f>MIN(H12439,FARMER_HRS)</f>
        <v>720</v>
      </c>
      <c r="J12439" s="5">
        <f>MAX(0,H12439-FARMER_HRS)</f>
        <v>9990.4121273234359</v>
      </c>
      <c r="K12439" s="2">
        <f>I12439*FARMER_RATE+J12439*TEMP_WORKER_RATE</f>
        <v>198444.6549882541</v>
      </c>
      <c r="L12439" s="2">
        <f>A12439*PRICE_TOM+B12439*PRICE_CAR+C12439*PRICE_MES</f>
        <v>182188</v>
      </c>
      <c r="M12439" s="2">
        <f>A12439*FERT_BED_TOM+B12439*FERT_BED_CAR+C12439*FERT_BED_MES</f>
        <v>21120</v>
      </c>
      <c r="N12439" s="6">
        <f>IF(AND(D12439&lt;=TOTAL_BEDS,J12439&lt;=TEMP_WORKER_MAX*TEMP_WORKER_HRS),1,0)</f>
        <v>0</v>
      </c>
      <c r="O12439" s="2">
        <f>L12439-M12439-K12439-FIXED_COSTS</f>
        <v>-57376.6549882541</v>
      </c>
      <c r="P12439" s="2">
        <f>IF(N12439=1,O12439,"")</f>
      </c>
    </row>
    <row r="12440">
      <c r="A12440" s="6">
        <v>19</v>
      </c>
      <c r="B12440" s="6">
        <v>2</v>
      </c>
      <c r="C12440" s="6">
        <v>5</v>
      </c>
      <c r="D12440" s="6">
        <f>A12440+B12440+C12440</f>
        <v>26</v>
      </c>
      <c r="E12440" s="5">
        <f>IF(A12440=0,0,A12440*LABOR_HRS_WK_TOM*SEASON_WEEKS*(1+DIM_PCT_TOM)^A12440)</f>
        <v>10458.204466678904</v>
      </c>
      <c r="F12440" s="5">
        <f>IF(B12440=0,0,B12440*LABOR_HRS_WK_CAR*SEASON_WEEKS*(1+DIM_PCT_CAR)^B12440)</f>
        <v>63.037499999999994</v>
      </c>
      <c r="G12440" s="5">
        <f>IF(C12440=0,0,C12440*LABOR_HRS_WK_MES*SEASON_WEEKS*(1+DIM_PCT_MES)^C12440)</f>
        <v>239.41848456573481</v>
      </c>
      <c r="H12440" s="5">
        <f>E12440+F12440+G12440</f>
        <v>10760.660451244639</v>
      </c>
      <c r="I12440" s="5">
        <f>MIN(H12440,FARMER_HRS)</f>
        <v>720</v>
      </c>
      <c r="J12440" s="5">
        <f>MAX(0,H12440-FARMER_HRS)</f>
        <v>10040.660451244639</v>
      </c>
      <c r="K12440" s="2">
        <f>I12440*FARMER_RATE+J12440*TEMP_WORKER_RATE</f>
        <v>199317.02172299722</v>
      </c>
      <c r="L12440" s="2">
        <f>A12440*PRICE_TOM+B12440*PRICE_CAR+C12440*PRICE_MES</f>
        <v>184888</v>
      </c>
      <c r="M12440" s="2">
        <f>A12440*FERT_BED_TOM+B12440*FERT_BED_CAR+C12440*FERT_BED_MES</f>
        <v>22000</v>
      </c>
      <c r="N12440" s="6">
        <f>IF(AND(D12440&lt;=TOTAL_BEDS,J12440&lt;=TEMP_WORKER_MAX*TEMP_WORKER_HRS),1,0)</f>
        <v>0</v>
      </c>
      <c r="O12440" s="2">
        <f>L12440-M12440-K12440-FIXED_COSTS</f>
        <v>-56429.021722997219</v>
      </c>
      <c r="P12440" s="2">
        <f>IF(N12440=1,O12440,"")</f>
      </c>
    </row>
    <row r="12441">
      <c r="A12441" s="6">
        <v>19</v>
      </c>
      <c r="B12441" s="6">
        <v>2</v>
      </c>
      <c r="C12441" s="6">
        <v>6</v>
      </c>
      <c r="D12441" s="6">
        <f>A12441+B12441+C12441</f>
        <v>27</v>
      </c>
      <c r="E12441" s="5">
        <f>IF(A12441=0,0,A12441*LABOR_HRS_WK_TOM*SEASON_WEEKS*(1+DIM_PCT_TOM)^A12441)</f>
        <v>10458.204466678904</v>
      </c>
      <c r="F12441" s="5">
        <f>IF(B12441=0,0,B12441*LABOR_HRS_WK_CAR*SEASON_WEEKS*(1+DIM_PCT_CAR)^B12441)</f>
        <v>63.037499999999994</v>
      </c>
      <c r="G12441" s="5">
        <f>IF(C12441=0,0,C12441*LABOR_HRS_WK_MES*SEASON_WEEKS*(1+DIM_PCT_MES)^C12441)</f>
        <v>290.89345874736773</v>
      </c>
      <c r="H12441" s="5">
        <f>E12441+F12441+G12441</f>
        <v>10812.135425426273</v>
      </c>
      <c r="I12441" s="5">
        <f>MIN(H12441,FARMER_HRS)</f>
        <v>720</v>
      </c>
      <c r="J12441" s="5">
        <f>MAX(0,H12441-FARMER_HRS)</f>
        <v>10092.135425426273</v>
      </c>
      <c r="K12441" s="2">
        <f>I12441*FARMER_RATE+J12441*TEMP_WORKER_RATE</f>
        <v>200210.68446920614</v>
      </c>
      <c r="L12441" s="2">
        <f>A12441*PRICE_TOM+B12441*PRICE_CAR+C12441*PRICE_MES</f>
        <v>187588</v>
      </c>
      <c r="M12441" s="2">
        <f>A12441*FERT_BED_TOM+B12441*FERT_BED_CAR+C12441*FERT_BED_MES</f>
        <v>22880</v>
      </c>
      <c r="N12441" s="6">
        <f>IF(AND(D12441&lt;=TOTAL_BEDS,J12441&lt;=TEMP_WORKER_MAX*TEMP_WORKER_HRS),1,0)</f>
        <v>0</v>
      </c>
      <c r="O12441" s="2">
        <f>L12441-M12441-K12441-FIXED_COSTS</f>
        <v>-55502.684469206142</v>
      </c>
      <c r="P12441" s="2">
        <f>IF(N12441=1,O12441,"")</f>
      </c>
    </row>
    <row r="12442">
      <c r="A12442" s="6">
        <v>19</v>
      </c>
      <c r="B12442" s="6">
        <v>2</v>
      </c>
      <c r="C12442" s="6">
        <v>7</v>
      </c>
      <c r="D12442" s="6">
        <f>A12442+B12442+C12442</f>
        <v>28</v>
      </c>
      <c r="E12442" s="5">
        <f>IF(A12442=0,0,A12442*LABOR_HRS_WK_TOM*SEASON_WEEKS*(1+DIM_PCT_TOM)^A12442)</f>
        <v>10458.204466678904</v>
      </c>
      <c r="F12442" s="5">
        <f>IF(B12442=0,0,B12442*LABOR_HRS_WK_CAR*SEASON_WEEKS*(1+DIM_PCT_CAR)^B12442)</f>
        <v>63.037499999999994</v>
      </c>
      <c r="G12442" s="5">
        <f>IF(C12442=0,0,C12442*LABOR_HRS_WK_MES*SEASON_WEEKS*(1+DIM_PCT_MES)^C12442)</f>
        <v>343.61789814532818</v>
      </c>
      <c r="H12442" s="5">
        <f>E12442+F12442+G12442</f>
        <v>10864.859864824233</v>
      </c>
      <c r="I12442" s="5">
        <f>MIN(H12442,FARMER_HRS)</f>
        <v>720</v>
      </c>
      <c r="J12442" s="5">
        <f>MAX(0,H12442-FARMER_HRS)</f>
        <v>10144.859864824233</v>
      </c>
      <c r="K12442" s="2">
        <f>I12442*FARMER_RATE+J12442*TEMP_WORKER_RATE</f>
        <v>201126.03931986514</v>
      </c>
      <c r="L12442" s="2">
        <f>A12442*PRICE_TOM+B12442*PRICE_CAR+C12442*PRICE_MES</f>
        <v>190288</v>
      </c>
      <c r="M12442" s="2">
        <f>A12442*FERT_BED_TOM+B12442*FERT_BED_CAR+C12442*FERT_BED_MES</f>
        <v>23760</v>
      </c>
      <c r="N12442" s="6">
        <f>IF(AND(D12442&lt;=TOTAL_BEDS,J12442&lt;=TEMP_WORKER_MAX*TEMP_WORKER_HRS),1,0)</f>
        <v>0</v>
      </c>
      <c r="O12442" s="2">
        <f>L12442-M12442-K12442-FIXED_COSTS</f>
        <v>-54598.039319865144</v>
      </c>
      <c r="P12442" s="2">
        <f>IF(N12442=1,O12442,"")</f>
      </c>
    </row>
    <row r="12443">
      <c r="A12443" s="6">
        <v>19</v>
      </c>
      <c r="B12443" s="6">
        <v>2</v>
      </c>
      <c r="C12443" s="6">
        <v>8</v>
      </c>
      <c r="D12443" s="6">
        <f>A12443+B12443+C12443</f>
        <v>29</v>
      </c>
      <c r="E12443" s="5">
        <f>IF(A12443=0,0,A12443*LABOR_HRS_WK_TOM*SEASON_WEEKS*(1+DIM_PCT_TOM)^A12443)</f>
        <v>10458.204466678904</v>
      </c>
      <c r="F12443" s="5">
        <f>IF(B12443=0,0,B12443*LABOR_HRS_WK_CAR*SEASON_WEEKS*(1+DIM_PCT_CAR)^B12443)</f>
        <v>63.037499999999994</v>
      </c>
      <c r="G12443" s="5">
        <f>IF(C12443=0,0,C12443*LABOR_HRS_WK_MES*SEASON_WEEKS*(1+DIM_PCT_MES)^C12443)</f>
        <v>397.61499642530833</v>
      </c>
      <c r="H12443" s="5">
        <f>E12443+F12443+G12443</f>
        <v>10918.856963104214</v>
      </c>
      <c r="I12443" s="5">
        <f>MIN(H12443,FARMER_HRS)</f>
        <v>720</v>
      </c>
      <c r="J12443" s="5">
        <f>MAX(0,H12443-FARMER_HRS)</f>
        <v>10198.856963104214</v>
      </c>
      <c r="K12443" s="2">
        <f>I12443*FARMER_RATE+J12443*TEMP_WORKER_RATE</f>
        <v>202063.48894278149</v>
      </c>
      <c r="L12443" s="2">
        <f>A12443*PRICE_TOM+B12443*PRICE_CAR+C12443*PRICE_MES</f>
        <v>192988</v>
      </c>
      <c r="M12443" s="2">
        <f>A12443*FERT_BED_TOM+B12443*FERT_BED_CAR+C12443*FERT_BED_MES</f>
        <v>24640</v>
      </c>
      <c r="N12443" s="6">
        <f>IF(AND(D12443&lt;=TOTAL_BEDS,J12443&lt;=TEMP_WORKER_MAX*TEMP_WORKER_HRS),1,0)</f>
        <v>0</v>
      </c>
      <c r="O12443" s="2">
        <f>L12443-M12443-K12443-FIXED_COSTS</f>
        <v>-53715.488942781492</v>
      </c>
      <c r="P12443" s="2">
        <f>IF(N12443=1,O12443,"")</f>
      </c>
    </row>
    <row r="12444">
      <c r="A12444" s="6">
        <v>19</v>
      </c>
      <c r="B12444" s="6">
        <v>2</v>
      </c>
      <c r="C12444" s="6">
        <v>9</v>
      </c>
      <c r="D12444" s="6">
        <f>A12444+B12444+C12444</f>
        <v>30</v>
      </c>
      <c r="E12444" s="5">
        <f>IF(A12444=0,0,A12444*LABOR_HRS_WK_TOM*SEASON_WEEKS*(1+DIM_PCT_TOM)^A12444)</f>
        <v>10458.204466678904</v>
      </c>
      <c r="F12444" s="5">
        <f>IF(B12444=0,0,B12444*LABOR_HRS_WK_CAR*SEASON_WEEKS*(1+DIM_PCT_CAR)^B12444)</f>
        <v>63.037499999999994</v>
      </c>
      <c r="G12444" s="5">
        <f>IF(C12444=0,0,C12444*LABOR_HRS_WK_MES*SEASON_WEEKS*(1+DIM_PCT_MES)^C12444)</f>
        <v>452.90833186570273</v>
      </c>
      <c r="H12444" s="5">
        <f>E12444+F12444+G12444</f>
        <v>10974.150298544608</v>
      </c>
      <c r="I12444" s="5">
        <f>MIN(H12444,FARMER_HRS)</f>
        <v>720</v>
      </c>
      <c r="J12444" s="5">
        <f>MAX(0,H12444-FARMER_HRS)</f>
        <v>10254.150298544608</v>
      </c>
      <c r="K12444" s="2">
        <f>I12444*FARMER_RATE+J12444*TEMP_WORKER_RATE</f>
        <v>203023.4426830661</v>
      </c>
      <c r="L12444" s="2">
        <f>A12444*PRICE_TOM+B12444*PRICE_CAR+C12444*PRICE_MES</f>
        <v>195688</v>
      </c>
      <c r="M12444" s="2">
        <f>A12444*FERT_BED_TOM+B12444*FERT_BED_CAR+C12444*FERT_BED_MES</f>
        <v>25520</v>
      </c>
      <c r="N12444" s="6">
        <f>IF(AND(D12444&lt;=TOTAL_BEDS,J12444&lt;=TEMP_WORKER_MAX*TEMP_WORKER_HRS),1,0)</f>
        <v>0</v>
      </c>
      <c r="O12444" s="2">
        <f>L12444-M12444-K12444-FIXED_COSTS</f>
        <v>-52855.442683066096</v>
      </c>
      <c r="P12444" s="2">
        <f>IF(N12444=1,O12444,"")</f>
      </c>
    </row>
    <row r="12445">
      <c r="A12445" s="6">
        <v>19</v>
      </c>
      <c r="B12445" s="6">
        <v>2</v>
      </c>
      <c r="C12445" s="6">
        <v>10</v>
      </c>
      <c r="D12445" s="6">
        <f>A12445+B12445+C12445</f>
        <v>31</v>
      </c>
      <c r="E12445" s="5">
        <f>IF(A12445=0,0,A12445*LABOR_HRS_WK_TOM*SEASON_WEEKS*(1+DIM_PCT_TOM)^A12445)</f>
        <v>10458.204466678904</v>
      </c>
      <c r="F12445" s="5">
        <f>IF(B12445=0,0,B12445*LABOR_HRS_WK_CAR*SEASON_WEEKS*(1+DIM_PCT_CAR)^B12445)</f>
        <v>63.037499999999994</v>
      </c>
      <c r="G12445" s="5">
        <f>IF(C12445=0,0,C12445*LABOR_HRS_WK_MES*SEASON_WEEKS*(1+DIM_PCT_MES)^C12445)</f>
        <v>509.52187334891551</v>
      </c>
      <c r="H12445" s="5">
        <f>E12445+F12445+G12445</f>
        <v>11030.763840027819</v>
      </c>
      <c r="I12445" s="5">
        <f>MIN(H12445,FARMER_HRS)</f>
        <v>720</v>
      </c>
      <c r="J12445" s="5">
        <f>MAX(0,H12445-FARMER_HRS)</f>
        <v>10310.763840027819</v>
      </c>
      <c r="K12445" s="2">
        <f>I12445*FARMER_RATE+J12445*TEMP_WORKER_RATE</f>
        <v>204006.31666714963</v>
      </c>
      <c r="L12445" s="2">
        <f>A12445*PRICE_TOM+B12445*PRICE_CAR+C12445*PRICE_MES</f>
        <v>198388</v>
      </c>
      <c r="M12445" s="2">
        <f>A12445*FERT_BED_TOM+B12445*FERT_BED_CAR+C12445*FERT_BED_MES</f>
        <v>26400</v>
      </c>
      <c r="N12445" s="6">
        <f>IF(AND(D12445&lt;=TOTAL_BEDS,J12445&lt;=TEMP_WORKER_MAX*TEMP_WORKER_HRS),1,0)</f>
        <v>0</v>
      </c>
      <c r="O12445" s="2">
        <f>L12445-M12445-K12445-FIXED_COSTS</f>
        <v>-52018.316667149629</v>
      </c>
      <c r="P12445" s="2">
        <f>IF(N12445=1,O12445,"")</f>
      </c>
    </row>
    <row r="12446">
      <c r="A12446" s="6">
        <v>19</v>
      </c>
      <c r="B12446" s="6">
        <v>2</v>
      </c>
      <c r="C12446" s="6">
        <v>11</v>
      </c>
      <c r="D12446" s="6">
        <f>A12446+B12446+C12446</f>
        <v>32</v>
      </c>
      <c r="E12446" s="5">
        <f>IF(A12446=0,0,A12446*LABOR_HRS_WK_TOM*SEASON_WEEKS*(1+DIM_PCT_TOM)^A12446)</f>
        <v>10458.204466678904</v>
      </c>
      <c r="F12446" s="5">
        <f>IF(B12446=0,0,B12446*LABOR_HRS_WK_CAR*SEASON_WEEKS*(1+DIM_PCT_CAR)^B12446)</f>
        <v>63.037499999999994</v>
      </c>
      <c r="G12446" s="5">
        <f>IF(C12446=0,0,C12446*LABOR_HRS_WK_MES*SEASON_WEEKS*(1+DIM_PCT_MES)^C12446)</f>
        <v>567.47998644235463</v>
      </c>
      <c r="H12446" s="5">
        <f>E12446+F12446+G12446</f>
        <v>11088.72195312126</v>
      </c>
      <c r="I12446" s="5">
        <f>MIN(H12446,FARMER_HRS)</f>
        <v>720</v>
      </c>
      <c r="J12446" s="5">
        <f>MAX(0,H12446-FARMER_HRS)</f>
        <v>10368.72195312126</v>
      </c>
      <c r="K12446" s="2">
        <f>I12446*FARMER_RATE+J12446*TEMP_WORKER_RATE</f>
        <v>205012.5339083552</v>
      </c>
      <c r="L12446" s="2">
        <f>A12446*PRICE_TOM+B12446*PRICE_CAR+C12446*PRICE_MES</f>
        <v>201088</v>
      </c>
      <c r="M12446" s="2">
        <f>A12446*FERT_BED_TOM+B12446*FERT_BED_CAR+C12446*FERT_BED_MES</f>
        <v>27280</v>
      </c>
      <c r="N12446" s="6">
        <f>IF(AND(D12446&lt;=TOTAL_BEDS,J12446&lt;=TEMP_WORKER_MAX*TEMP_WORKER_HRS),1,0)</f>
        <v>0</v>
      </c>
      <c r="O12446" s="2">
        <f>L12446-M12446-K12446-FIXED_COSTS</f>
        <v>-51204.533908355195</v>
      </c>
      <c r="P12446" s="2">
        <f>IF(N12446=1,O12446,"")</f>
      </c>
    </row>
    <row r="12447">
      <c r="A12447" s="6">
        <v>19</v>
      </c>
      <c r="B12447" s="6">
        <v>2</v>
      </c>
      <c r="C12447" s="6">
        <v>12</v>
      </c>
      <c r="D12447" s="6">
        <f>A12447+B12447+C12447</f>
        <v>33</v>
      </c>
      <c r="E12447" s="5">
        <f>IF(A12447=0,0,A12447*LABOR_HRS_WK_TOM*SEASON_WEEKS*(1+DIM_PCT_TOM)^A12447)</f>
        <v>10458.204466678904</v>
      </c>
      <c r="F12447" s="5">
        <f>IF(B12447=0,0,B12447*LABOR_HRS_WK_CAR*SEASON_WEEKS*(1+DIM_PCT_CAR)^B12447)</f>
        <v>63.037499999999994</v>
      </c>
      <c r="G12447" s="5">
        <f>IF(C12447=0,0,C12447*LABOR_HRS_WK_MES*SEASON_WEEKS*(1+DIM_PCT_MES)^C12447)</f>
        <v>626.807439570419</v>
      </c>
      <c r="H12447" s="5">
        <f>E12447+F12447+G12447</f>
        <v>11148.049406249324</v>
      </c>
      <c r="I12447" s="5">
        <f>MIN(H12447,FARMER_HRS)</f>
        <v>720</v>
      </c>
      <c r="J12447" s="5">
        <f>MAX(0,H12447-FARMER_HRS)</f>
        <v>10428.049406249324</v>
      </c>
      <c r="K12447" s="2">
        <f>I12447*FARMER_RATE+J12447*TEMP_WORKER_RATE</f>
        <v>206042.52441405074</v>
      </c>
      <c r="L12447" s="2">
        <f>A12447*PRICE_TOM+B12447*PRICE_CAR+C12447*PRICE_MES</f>
        <v>203788</v>
      </c>
      <c r="M12447" s="2">
        <f>A12447*FERT_BED_TOM+B12447*FERT_BED_CAR+C12447*FERT_BED_MES</f>
        <v>28160</v>
      </c>
      <c r="N12447" s="6">
        <f>IF(AND(D12447&lt;=TOTAL_BEDS,J12447&lt;=TEMP_WORKER_MAX*TEMP_WORKER_HRS),1,0)</f>
        <v>0</v>
      </c>
      <c r="O12447" s="2">
        <f>L12447-M12447-K12447-FIXED_COSTS</f>
        <v>-50414.524414050742</v>
      </c>
      <c r="P12447" s="2">
        <f>IF(N12447=1,O12447,"")</f>
      </c>
    </row>
    <row r="12448">
      <c r="A12448" s="6">
        <v>19</v>
      </c>
      <c r="B12448" s="6">
        <v>2</v>
      </c>
      <c r="C12448" s="6">
        <v>13</v>
      </c>
      <c r="D12448" s="6">
        <f>A12448+B12448+C12448</f>
        <v>34</v>
      </c>
      <c r="E12448" s="5">
        <f>IF(A12448=0,0,A12448*LABOR_HRS_WK_TOM*SEASON_WEEKS*(1+DIM_PCT_TOM)^A12448)</f>
        <v>10458.204466678904</v>
      </c>
      <c r="F12448" s="5">
        <f>IF(B12448=0,0,B12448*LABOR_HRS_WK_CAR*SEASON_WEEKS*(1+DIM_PCT_CAR)^B12448)</f>
        <v>63.037499999999994</v>
      </c>
      <c r="G12448" s="5">
        <f>IF(C12448=0,0,C12448*LABOR_HRS_WK_MES*SEASON_WEEKS*(1+DIM_PCT_MES)^C12448)</f>
        <v>687.52941027880331</v>
      </c>
      <c r="H12448" s="5">
        <f>E12448+F12448+G12448</f>
        <v>11208.771376957708</v>
      </c>
      <c r="I12448" s="5">
        <f>MIN(H12448,FARMER_HRS)</f>
        <v>720</v>
      </c>
      <c r="J12448" s="5">
        <f>MAX(0,H12448-FARMER_HRS)</f>
        <v>10488.771376957708</v>
      </c>
      <c r="K12448" s="2">
        <f>I12448*FARMER_RATE+J12448*TEMP_WORKER_RATE</f>
        <v>207096.72529440463</v>
      </c>
      <c r="L12448" s="2">
        <f>A12448*PRICE_TOM+B12448*PRICE_CAR+C12448*PRICE_MES</f>
        <v>206488</v>
      </c>
      <c r="M12448" s="2">
        <f>A12448*FERT_BED_TOM+B12448*FERT_BED_CAR+C12448*FERT_BED_MES</f>
        <v>29040</v>
      </c>
      <c r="N12448" s="6">
        <f>IF(AND(D12448&lt;=TOTAL_BEDS,J12448&lt;=TEMP_WORKER_MAX*TEMP_WORKER_HRS),1,0)</f>
        <v>0</v>
      </c>
      <c r="O12448" s="2">
        <f>L12448-M12448-K12448-FIXED_COSTS</f>
        <v>-49648.725294404634</v>
      </c>
      <c r="P12448" s="2">
        <f>IF(N12448=1,O12448,"")</f>
      </c>
    </row>
    <row r="12449">
      <c r="A12449" s="6">
        <v>19</v>
      </c>
      <c r="B12449" s="6">
        <v>2</v>
      </c>
      <c r="C12449" s="6">
        <v>14</v>
      </c>
      <c r="D12449" s="6">
        <f>A12449+B12449+C12449</f>
        <v>35</v>
      </c>
      <c r="E12449" s="5">
        <f>IF(A12449=0,0,A12449*LABOR_HRS_WK_TOM*SEASON_WEEKS*(1+DIM_PCT_TOM)^A12449)</f>
        <v>10458.204466678904</v>
      </c>
      <c r="F12449" s="5">
        <f>IF(B12449=0,0,B12449*LABOR_HRS_WK_CAR*SEASON_WEEKS*(1+DIM_PCT_CAR)^B12449)</f>
        <v>63.037499999999994</v>
      </c>
      <c r="G12449" s="5">
        <f>IF(C12449=0,0,C12449*LABOR_HRS_WK_MES*SEASON_WEEKS*(1+DIM_PCT_MES)^C12449)</f>
        <v>749.67149159246435</v>
      </c>
      <c r="H12449" s="5">
        <f>E12449+F12449+G12449</f>
        <v>11270.913458271369</v>
      </c>
      <c r="I12449" s="5">
        <f>MIN(H12449,FARMER_HRS)</f>
        <v>720</v>
      </c>
      <c r="J12449" s="5">
        <f>MAX(0,H12449-FARMER_HRS)</f>
        <v>10550.913458271369</v>
      </c>
      <c r="K12449" s="2">
        <f>I12449*FARMER_RATE+J12449*TEMP_WORKER_RATE</f>
        <v>208175.58087276682</v>
      </c>
      <c r="L12449" s="2">
        <f>A12449*PRICE_TOM+B12449*PRICE_CAR+C12449*PRICE_MES</f>
        <v>209188</v>
      </c>
      <c r="M12449" s="2">
        <f>A12449*FERT_BED_TOM+B12449*FERT_BED_CAR+C12449*FERT_BED_MES</f>
        <v>29920</v>
      </c>
      <c r="N12449" s="6">
        <f>IF(AND(D12449&lt;=TOTAL_BEDS,J12449&lt;=TEMP_WORKER_MAX*TEMP_WORKER_HRS),1,0)</f>
        <v>0</v>
      </c>
      <c r="O12449" s="2">
        <f>L12449-M12449-K12449-FIXED_COSTS</f>
        <v>-48907.580872766819</v>
      </c>
      <c r="P12449" s="2">
        <f>IF(N12449=1,O12449,"")</f>
      </c>
    </row>
    <row r="12450">
      <c r="A12450" s="6">
        <v>19</v>
      </c>
      <c r="B12450" s="6">
        <v>2</v>
      </c>
      <c r="C12450" s="6">
        <v>15</v>
      </c>
      <c r="D12450" s="6">
        <f>A12450+B12450+C12450</f>
        <v>36</v>
      </c>
      <c r="E12450" s="5">
        <f>IF(A12450=0,0,A12450*LABOR_HRS_WK_TOM*SEASON_WEEKS*(1+DIM_PCT_TOM)^A12450)</f>
        <v>10458.204466678904</v>
      </c>
      <c r="F12450" s="5">
        <f>IF(B12450=0,0,B12450*LABOR_HRS_WK_CAR*SEASON_WEEKS*(1+DIM_PCT_CAR)^B12450)</f>
        <v>63.037499999999994</v>
      </c>
      <c r="G12450" s="5">
        <f>IF(C12450=0,0,C12450*LABOR_HRS_WK_MES*SEASON_WEEKS*(1+DIM_PCT_MES)^C12450)</f>
        <v>813.25969846861074</v>
      </c>
      <c r="H12450" s="5">
        <f>E12450+F12450+G12450</f>
        <v>11334.501665147516</v>
      </c>
      <c r="I12450" s="5">
        <f>MIN(H12450,FARMER_HRS)</f>
        <v>720</v>
      </c>
      <c r="J12450" s="5">
        <f>MAX(0,H12450-FARMER_HRS)</f>
        <v>10614.501665147516</v>
      </c>
      <c r="K12450" s="2">
        <f>I12450*FARMER_RATE+J12450*TEMP_WORKER_RATE</f>
        <v>209279.54279769992</v>
      </c>
      <c r="L12450" s="2">
        <f>A12450*PRICE_TOM+B12450*PRICE_CAR+C12450*PRICE_MES</f>
        <v>211888</v>
      </c>
      <c r="M12450" s="2">
        <f>A12450*FERT_BED_TOM+B12450*FERT_BED_CAR+C12450*FERT_BED_MES</f>
        <v>30800</v>
      </c>
      <c r="N12450" s="6">
        <f>IF(AND(D12450&lt;=TOTAL_BEDS,J12450&lt;=TEMP_WORKER_MAX*TEMP_WORKER_HRS),1,0)</f>
        <v>0</v>
      </c>
      <c r="O12450" s="2">
        <f>L12450-M12450-K12450-FIXED_COSTS</f>
        <v>-48191.54279769992</v>
      </c>
      <c r="P12450" s="2">
        <f>IF(N12450=1,O12450,"")</f>
      </c>
    </row>
    <row r="12451">
      <c r="A12451" s="6">
        <v>19</v>
      </c>
      <c r="B12451" s="6">
        <v>2</v>
      </c>
      <c r="C12451" s="6">
        <v>16</v>
      </c>
      <c r="D12451" s="6">
        <f>A12451+B12451+C12451</f>
        <v>37</v>
      </c>
      <c r="E12451" s="5">
        <f>IF(A12451=0,0,A12451*LABOR_HRS_WK_TOM*SEASON_WEEKS*(1+DIM_PCT_TOM)^A12451)</f>
        <v>10458.204466678904</v>
      </c>
      <c r="F12451" s="5">
        <f>IF(B12451=0,0,B12451*LABOR_HRS_WK_CAR*SEASON_WEEKS*(1+DIM_PCT_CAR)^B12451)</f>
        <v>63.037499999999994</v>
      </c>
      <c r="G12451" s="5">
        <f>IF(C12451=0,0,C12451*LABOR_HRS_WK_MES*SEASON_WEEKS*(1+DIM_PCT_MES)^C12451)</f>
        <v>878.32047434609967</v>
      </c>
      <c r="H12451" s="5">
        <f>E12451+F12451+G12451</f>
        <v>11399.562441025004</v>
      </c>
      <c r="I12451" s="5">
        <f>MIN(H12451,FARMER_HRS)</f>
        <v>720</v>
      </c>
      <c r="J12451" s="5">
        <f>MAX(0,H12451-FARMER_HRS)</f>
        <v>10679.562441025004</v>
      </c>
      <c r="K12451" s="2">
        <f>I12451*FARMER_RATE+J12451*TEMP_WORKER_RATE</f>
        <v>210409.07015668409</v>
      </c>
      <c r="L12451" s="2">
        <f>A12451*PRICE_TOM+B12451*PRICE_CAR+C12451*PRICE_MES</f>
        <v>214588</v>
      </c>
      <c r="M12451" s="2">
        <f>A12451*FERT_BED_TOM+B12451*FERT_BED_CAR+C12451*FERT_BED_MES</f>
        <v>31680</v>
      </c>
      <c r="N12451" s="6">
        <f>IF(AND(D12451&lt;=TOTAL_BEDS,J12451&lt;=TEMP_WORKER_MAX*TEMP_WORKER_HRS),1,0)</f>
        <v>0</v>
      </c>
      <c r="O12451" s="2">
        <f>L12451-M12451-K12451-FIXED_COSTS</f>
        <v>-47501.070156684087</v>
      </c>
      <c r="P12451" s="2">
        <f>IF(N12451=1,O12451,"")</f>
      </c>
    </row>
    <row r="12452">
      <c r="A12452" s="6">
        <v>19</v>
      </c>
      <c r="B12452" s="6">
        <v>2</v>
      </c>
      <c r="C12452" s="6">
        <v>17</v>
      </c>
      <c r="D12452" s="6">
        <f>A12452+B12452+C12452</f>
        <v>38</v>
      </c>
      <c r="E12452" s="5">
        <f>IF(A12452=0,0,A12452*LABOR_HRS_WK_TOM*SEASON_WEEKS*(1+DIM_PCT_TOM)^A12452)</f>
        <v>10458.204466678904</v>
      </c>
      <c r="F12452" s="5">
        <f>IF(B12452=0,0,B12452*LABOR_HRS_WK_CAR*SEASON_WEEKS*(1+DIM_PCT_CAR)^B12452)</f>
        <v>63.037499999999994</v>
      </c>
      <c r="G12452" s="5">
        <f>IF(C12452=0,0,C12452*LABOR_HRS_WK_MES*SEASON_WEEKS*(1+DIM_PCT_MES)^C12452)</f>
        <v>944.88069779263992</v>
      </c>
      <c r="H12452" s="5">
        <f>E12452+F12452+G12452</f>
        <v>11466.122664471544</v>
      </c>
      <c r="I12452" s="5">
        <f>MIN(H12452,FARMER_HRS)</f>
        <v>720</v>
      </c>
      <c r="J12452" s="5">
        <f>MAX(0,H12452-FARMER_HRS)</f>
        <v>10746.122664471544</v>
      </c>
      <c r="K12452" s="2">
        <f>I12452*FARMER_RATE+J12452*TEMP_WORKER_RATE</f>
        <v>211564.62959151986</v>
      </c>
      <c r="L12452" s="2">
        <f>A12452*PRICE_TOM+B12452*PRICE_CAR+C12452*PRICE_MES</f>
        <v>217288</v>
      </c>
      <c r="M12452" s="2">
        <f>A12452*FERT_BED_TOM+B12452*FERT_BED_CAR+C12452*FERT_BED_MES</f>
        <v>32560</v>
      </c>
      <c r="N12452" s="6">
        <f>IF(AND(D12452&lt;=TOTAL_BEDS,J12452&lt;=TEMP_WORKER_MAX*TEMP_WORKER_HRS),1,0)</f>
        <v>0</v>
      </c>
      <c r="O12452" s="2">
        <f>L12452-M12452-K12452-FIXED_COSTS</f>
        <v>-46836.629591519857</v>
      </c>
      <c r="P12452" s="2">
        <f>IF(N12452=1,O12452,"")</f>
      </c>
    </row>
    <row r="12453">
      <c r="A12453" s="6">
        <v>19</v>
      </c>
      <c r="B12453" s="6">
        <v>2</v>
      </c>
      <c r="C12453" s="6">
        <v>18</v>
      </c>
      <c r="D12453" s="6">
        <f>A12453+B12453+C12453</f>
        <v>39</v>
      </c>
      <c r="E12453" s="5">
        <f>IF(A12453=0,0,A12453*LABOR_HRS_WK_TOM*SEASON_WEEKS*(1+DIM_PCT_TOM)^A12453)</f>
        <v>10458.204466678904</v>
      </c>
      <c r="F12453" s="5">
        <f>IF(B12453=0,0,B12453*LABOR_HRS_WK_CAR*SEASON_WEEKS*(1+DIM_PCT_CAR)^B12453)</f>
        <v>63.037499999999994</v>
      </c>
      <c r="G12453" s="5">
        <f>IF(C12453=0,0,C12453*LABOR_HRS_WK_MES*SEASON_WEEKS*(1+DIM_PCT_MES)^C12453)</f>
        <v>1012.9676892512272</v>
      </c>
      <c r="H12453" s="5">
        <f>E12453+F12453+G12453</f>
        <v>11534.209655930132</v>
      </c>
      <c r="I12453" s="5">
        <f>MIN(H12453,FARMER_HRS)</f>
        <v>720</v>
      </c>
      <c r="J12453" s="5">
        <f>MAX(0,H12453-FARMER_HRS)</f>
        <v>10814.209655930132</v>
      </c>
      <c r="K12453" s="2">
        <f>I12453*FARMER_RATE+J12453*TEMP_WORKER_RATE</f>
        <v>212746.69541545367</v>
      </c>
      <c r="L12453" s="2">
        <f>A12453*PRICE_TOM+B12453*PRICE_CAR+C12453*PRICE_MES</f>
        <v>219988</v>
      </c>
      <c r="M12453" s="2">
        <f>A12453*FERT_BED_TOM+B12453*FERT_BED_CAR+C12453*FERT_BED_MES</f>
        <v>33440</v>
      </c>
      <c r="N12453" s="6">
        <f>IF(AND(D12453&lt;=TOTAL_BEDS,J12453&lt;=TEMP_WORKER_MAX*TEMP_WORKER_HRS),1,0)</f>
        <v>0</v>
      </c>
      <c r="O12453" s="2">
        <f>L12453-M12453-K12453-FIXED_COSTS</f>
        <v>-46198.695415453665</v>
      </c>
      <c r="P12453" s="2">
        <f>IF(N12453=1,O12453,"")</f>
      </c>
    </row>
    <row r="12454">
      <c r="A12454" s="6">
        <v>19</v>
      </c>
      <c r="B12454" s="6">
        <v>2</v>
      </c>
      <c r="C12454" s="6">
        <v>19</v>
      </c>
      <c r="D12454" s="6">
        <f>A12454+B12454+C12454</f>
        <v>40</v>
      </c>
      <c r="E12454" s="5">
        <f>IF(A12454=0,0,A12454*LABOR_HRS_WK_TOM*SEASON_WEEKS*(1+DIM_PCT_TOM)^A12454)</f>
        <v>10458.204466678904</v>
      </c>
      <c r="F12454" s="5">
        <f>IF(B12454=0,0,B12454*LABOR_HRS_WK_CAR*SEASON_WEEKS*(1+DIM_PCT_CAR)^B12454)</f>
        <v>63.037499999999994</v>
      </c>
      <c r="G12454" s="5">
        <f>IF(C12454=0,0,C12454*LABOR_HRS_WK_MES*SEASON_WEEKS*(1+DIM_PCT_MES)^C12454)</f>
        <v>1082.6092178872491</v>
      </c>
      <c r="H12454" s="5">
        <f>E12454+F12454+G12454</f>
        <v>11603.851184566154</v>
      </c>
      <c r="I12454" s="5">
        <f>MIN(H12454,FARMER_HRS)</f>
        <v>720</v>
      </c>
      <c r="J12454" s="5">
        <f>MAX(0,H12454-FARMER_HRS)</f>
        <v>10883.851184566154</v>
      </c>
      <c r="K12454" s="2">
        <f>I12454*FARMER_RATE+J12454*TEMP_WORKER_RATE</f>
        <v>213955.74973205128</v>
      </c>
      <c r="L12454" s="2">
        <f>A12454*PRICE_TOM+B12454*PRICE_CAR+C12454*PRICE_MES</f>
        <v>222688</v>
      </c>
      <c r="M12454" s="2">
        <f>A12454*FERT_BED_TOM+B12454*FERT_BED_CAR+C12454*FERT_BED_MES</f>
        <v>34320</v>
      </c>
      <c r="N12454" s="6">
        <f>IF(AND(D12454&lt;=TOTAL_BEDS,J12454&lt;=TEMP_WORKER_MAX*TEMP_WORKER_HRS),1,0)</f>
        <v>0</v>
      </c>
      <c r="O12454" s="2">
        <f>L12454-M12454-K12454-FIXED_COSTS</f>
        <v>-45587.749732051278</v>
      </c>
      <c r="P12454" s="2">
        <f>IF(N12454=1,O12454,"")</f>
      </c>
    </row>
    <row r="12455">
      <c r="A12455" s="6">
        <v>19</v>
      </c>
      <c r="B12455" s="6">
        <v>2</v>
      </c>
      <c r="C12455" s="6">
        <v>20</v>
      </c>
      <c r="D12455" s="6">
        <f>A12455+B12455+C12455</f>
        <v>41</v>
      </c>
      <c r="E12455" s="5">
        <f>IF(A12455=0,0,A12455*LABOR_HRS_WK_TOM*SEASON_WEEKS*(1+DIM_PCT_TOM)^A12455)</f>
        <v>10458.204466678904</v>
      </c>
      <c r="F12455" s="5">
        <f>IF(B12455=0,0,B12455*LABOR_HRS_WK_CAR*SEASON_WEEKS*(1+DIM_PCT_CAR)^B12455)</f>
        <v>63.037499999999994</v>
      </c>
      <c r="G12455" s="5">
        <f>IF(C12455=0,0,C12455*LABOR_HRS_WK_MES*SEASON_WEEKS*(1+DIM_PCT_MES)^C12455)</f>
        <v>1153.8335085377259</v>
      </c>
      <c r="H12455" s="5">
        <f>E12455+F12455+G12455</f>
        <v>11675.07547521663</v>
      </c>
      <c r="I12455" s="5">
        <f>MIN(H12455,FARMER_HRS)</f>
        <v>720</v>
      </c>
      <c r="J12455" s="5">
        <f>MAX(0,H12455-FARMER_HRS)</f>
        <v>10955.07547521663</v>
      </c>
      <c r="K12455" s="2">
        <f>I12455*FARMER_RATE+J12455*TEMP_WORKER_RATE</f>
        <v>215192.28255584429</v>
      </c>
      <c r="L12455" s="2">
        <f>A12455*PRICE_TOM+B12455*PRICE_CAR+C12455*PRICE_MES</f>
        <v>225388</v>
      </c>
      <c r="M12455" s="2">
        <f>A12455*FERT_BED_TOM+B12455*FERT_BED_CAR+C12455*FERT_BED_MES</f>
        <v>35200</v>
      </c>
      <c r="N12455" s="6">
        <f>IF(AND(D12455&lt;=TOTAL_BEDS,J12455&lt;=TEMP_WORKER_MAX*TEMP_WORKER_HRS),1,0)</f>
        <v>0</v>
      </c>
      <c r="O12455" s="2">
        <f>L12455-M12455-K12455-FIXED_COSTS</f>
        <v>-45004.282555844286</v>
      </c>
      <c r="P12455" s="2">
        <f>IF(N12455=1,O12455,"")</f>
      </c>
    </row>
    <row r="12456">
      <c r="A12456" s="6">
        <v>19</v>
      </c>
      <c r="B12456" s="6">
        <v>2</v>
      </c>
      <c r="C12456" s="6">
        <v>21</v>
      </c>
      <c r="D12456" s="6">
        <f>A12456+B12456+C12456</f>
        <v>42</v>
      </c>
      <c r="E12456" s="5">
        <f>IF(A12456=0,0,A12456*LABOR_HRS_WK_TOM*SEASON_WEEKS*(1+DIM_PCT_TOM)^A12456)</f>
        <v>10458.204466678904</v>
      </c>
      <c r="F12456" s="5">
        <f>IF(B12456=0,0,B12456*LABOR_HRS_WK_CAR*SEASON_WEEKS*(1+DIM_PCT_CAR)^B12456)</f>
        <v>63.037499999999994</v>
      </c>
      <c r="G12456" s="5">
        <f>IF(C12456=0,0,C12456*LABOR_HRS_WK_MES*SEASON_WEEKS*(1+DIM_PCT_MES)^C12456)</f>
        <v>1226.6692487641699</v>
      </c>
      <c r="H12456" s="5">
        <f>E12456+F12456+G12456</f>
        <v>11747.911215443075</v>
      </c>
      <c r="I12456" s="5">
        <f>MIN(H12456,FARMER_HRS)</f>
        <v>720</v>
      </c>
      <c r="J12456" s="5">
        <f>MAX(0,H12456-FARMER_HRS)</f>
        <v>11027.911215443075</v>
      </c>
      <c r="K12456" s="2">
        <f>I12456*FARMER_RATE+J12456*TEMP_WORKER_RATE</f>
        <v>216456.7919347756</v>
      </c>
      <c r="L12456" s="2">
        <f>A12456*PRICE_TOM+B12456*PRICE_CAR+C12456*PRICE_MES</f>
        <v>228088</v>
      </c>
      <c r="M12456" s="2">
        <f>A12456*FERT_BED_TOM+B12456*FERT_BED_CAR+C12456*FERT_BED_MES</f>
        <v>36080</v>
      </c>
      <c r="N12456" s="6">
        <f>IF(AND(D12456&lt;=TOTAL_BEDS,J12456&lt;=TEMP_WORKER_MAX*TEMP_WORKER_HRS),1,0)</f>
        <v>0</v>
      </c>
      <c r="O12456" s="2">
        <f>L12456-M12456-K12456-FIXED_COSTS</f>
        <v>-44448.791934775596</v>
      </c>
      <c r="P12456" s="2">
        <f>IF(N12456=1,O12456,"")</f>
      </c>
    </row>
    <row r="12457">
      <c r="A12457" s="6">
        <v>19</v>
      </c>
      <c r="B12457" s="6">
        <v>2</v>
      </c>
      <c r="C12457" s="6">
        <v>22</v>
      </c>
      <c r="D12457" s="6">
        <f>A12457+B12457+C12457</f>
        <v>43</v>
      </c>
      <c r="E12457" s="5">
        <f>IF(A12457=0,0,A12457*LABOR_HRS_WK_TOM*SEASON_WEEKS*(1+DIM_PCT_TOM)^A12457)</f>
        <v>10458.204466678904</v>
      </c>
      <c r="F12457" s="5">
        <f>IF(B12457=0,0,B12457*LABOR_HRS_WK_CAR*SEASON_WEEKS*(1+DIM_PCT_CAR)^B12457)</f>
        <v>63.037499999999994</v>
      </c>
      <c r="G12457" s="5">
        <f>IF(C12457=0,0,C12457*LABOR_HRS_WK_MES*SEASON_WEEKS*(1+DIM_PCT_MES)^C12457)</f>
        <v>1301.1455960105659</v>
      </c>
      <c r="H12457" s="5">
        <f>E12457+F12457+G12457</f>
        <v>11822.38756268947</v>
      </c>
      <c r="I12457" s="5">
        <f>MIN(H12457,FARMER_HRS)</f>
        <v>720</v>
      </c>
      <c r="J12457" s="5">
        <f>MAX(0,H12457-FARMER_HRS)</f>
        <v>11102.38756268947</v>
      </c>
      <c r="K12457" s="2">
        <f>I12457*FARMER_RATE+J12457*TEMP_WORKER_RATE</f>
        <v>217749.78407446996</v>
      </c>
      <c r="L12457" s="2">
        <f>A12457*PRICE_TOM+B12457*PRICE_CAR+C12457*PRICE_MES</f>
        <v>230788</v>
      </c>
      <c r="M12457" s="2">
        <f>A12457*FERT_BED_TOM+B12457*FERT_BED_CAR+C12457*FERT_BED_MES</f>
        <v>36960</v>
      </c>
      <c r="N12457" s="6">
        <f>IF(AND(D12457&lt;=TOTAL_BEDS,J12457&lt;=TEMP_WORKER_MAX*TEMP_WORKER_HRS),1,0)</f>
        <v>0</v>
      </c>
      <c r="O12457" s="2">
        <f>L12457-M12457-K12457-FIXED_COSTS</f>
        <v>-43921.784074469964</v>
      </c>
      <c r="P12457" s="2">
        <f>IF(N12457=1,O12457,"")</f>
      </c>
    </row>
    <row r="12458">
      <c r="A12458" s="6">
        <v>19</v>
      </c>
      <c r="B12458" s="6">
        <v>2</v>
      </c>
      <c r="C12458" s="6">
        <v>23</v>
      </c>
      <c r="D12458" s="6">
        <f>A12458+B12458+C12458</f>
        <v>44</v>
      </c>
      <c r="E12458" s="5">
        <f>IF(A12458=0,0,A12458*LABOR_HRS_WK_TOM*SEASON_WEEKS*(1+DIM_PCT_TOM)^A12458)</f>
        <v>10458.204466678904</v>
      </c>
      <c r="F12458" s="5">
        <f>IF(B12458=0,0,B12458*LABOR_HRS_WK_CAR*SEASON_WEEKS*(1+DIM_PCT_CAR)^B12458)</f>
        <v>63.037499999999994</v>
      </c>
      <c r="G12458" s="5">
        <f>IF(C12458=0,0,C12458*LABOR_HRS_WK_MES*SEASON_WEEKS*(1+DIM_PCT_MES)^C12458)</f>
        <v>1377.2921848680023</v>
      </c>
      <c r="H12458" s="5">
        <f>E12458+F12458+G12458</f>
        <v>11898.534151546906</v>
      </c>
      <c r="I12458" s="5">
        <f>MIN(H12458,FARMER_HRS)</f>
        <v>720</v>
      </c>
      <c r="J12458" s="5">
        <f>MAX(0,H12458-FARMER_HRS)</f>
        <v>11178.534151546906</v>
      </c>
      <c r="K12458" s="2">
        <f>I12458*FARMER_RATE+J12458*TEMP_WORKER_RATE</f>
        <v>219071.773464356</v>
      </c>
      <c r="L12458" s="2">
        <f>A12458*PRICE_TOM+B12458*PRICE_CAR+C12458*PRICE_MES</f>
        <v>233488</v>
      </c>
      <c r="M12458" s="2">
        <f>A12458*FERT_BED_TOM+B12458*FERT_BED_CAR+C12458*FERT_BED_MES</f>
        <v>37840</v>
      </c>
      <c r="N12458" s="6">
        <f>IF(AND(D12458&lt;=TOTAL_BEDS,J12458&lt;=TEMP_WORKER_MAX*TEMP_WORKER_HRS),1,0)</f>
        <v>0</v>
      </c>
      <c r="O12458" s="2">
        <f>L12458-M12458-K12458-FIXED_COSTS</f>
        <v>-43423.773464355996</v>
      </c>
      <c r="P12458" s="2">
        <f>IF(N12458=1,O12458,"")</f>
      </c>
    </row>
    <row r="12459">
      <c r="A12459" s="6">
        <v>19</v>
      </c>
      <c r="B12459" s="6">
        <v>2</v>
      </c>
      <c r="C12459" s="6">
        <v>24</v>
      </c>
      <c r="D12459" s="6">
        <f>A12459+B12459+C12459</f>
        <v>45</v>
      </c>
      <c r="E12459" s="5">
        <f>IF(A12459=0,0,A12459*LABOR_HRS_WK_TOM*SEASON_WEEKS*(1+DIM_PCT_TOM)^A12459)</f>
        <v>10458.204466678904</v>
      </c>
      <c r="F12459" s="5">
        <f>IF(B12459=0,0,B12459*LABOR_HRS_WK_CAR*SEASON_WEEKS*(1+DIM_PCT_CAR)^B12459)</f>
        <v>63.037499999999994</v>
      </c>
      <c r="G12459" s="5">
        <f>IF(C12459=0,0,C12459*LABOR_HRS_WK_MES*SEASON_WEEKS*(1+DIM_PCT_MES)^C12459)</f>
        <v>1455.139134447498</v>
      </c>
      <c r="H12459" s="5">
        <f>E12459+F12459+G12459</f>
        <v>11976.381101126402</v>
      </c>
      <c r="I12459" s="5">
        <f>MIN(H12459,FARMER_HRS)</f>
        <v>720</v>
      </c>
      <c r="J12459" s="5">
        <f>MAX(0,H12459-FARMER_HRS)</f>
        <v>11256.381101126402</v>
      </c>
      <c r="K12459" s="2">
        <f>I12459*FARMER_RATE+J12459*TEMP_WORKER_RATE</f>
        <v>220423.28300566672</v>
      </c>
      <c r="L12459" s="2">
        <f>A12459*PRICE_TOM+B12459*PRICE_CAR+C12459*PRICE_MES</f>
        <v>236188</v>
      </c>
      <c r="M12459" s="2">
        <f>A12459*FERT_BED_TOM+B12459*FERT_BED_CAR+C12459*FERT_BED_MES</f>
        <v>38720</v>
      </c>
      <c r="N12459" s="6">
        <f>IF(AND(D12459&lt;=TOTAL_BEDS,J12459&lt;=TEMP_WORKER_MAX*TEMP_WORKER_HRS),1,0)</f>
        <v>0</v>
      </c>
      <c r="O12459" s="2">
        <f>L12459-M12459-K12459-FIXED_COSTS</f>
        <v>-42955.283005666715</v>
      </c>
      <c r="P12459" s="2">
        <f>IF(N12459=1,O12459,"")</f>
      </c>
    </row>
    <row r="12460">
      <c r="A12460" s="6">
        <v>19</v>
      </c>
      <c r="B12460" s="6">
        <v>2</v>
      </c>
      <c r="C12460" s="6">
        <v>25</v>
      </c>
      <c r="D12460" s="6">
        <f>A12460+B12460+C12460</f>
        <v>46</v>
      </c>
      <c r="E12460" s="5">
        <f>IF(A12460=0,0,A12460*LABOR_HRS_WK_TOM*SEASON_WEEKS*(1+DIM_PCT_TOM)^A12460)</f>
        <v>10458.204466678904</v>
      </c>
      <c r="F12460" s="5">
        <f>IF(B12460=0,0,B12460*LABOR_HRS_WK_CAR*SEASON_WEEKS*(1+DIM_PCT_CAR)^B12460)</f>
        <v>63.037499999999994</v>
      </c>
      <c r="G12460" s="5">
        <f>IF(C12460=0,0,C12460*LABOR_HRS_WK_MES*SEASON_WEEKS*(1+DIM_PCT_MES)^C12460)</f>
        <v>1534.7170558625955</v>
      </c>
      <c r="H12460" s="5">
        <f>E12460+F12460+G12460</f>
        <v>12055.9590225415</v>
      </c>
      <c r="I12460" s="5">
        <f>MIN(H12460,FARMER_HRS)</f>
        <v>720</v>
      </c>
      <c r="J12460" s="5">
        <f>MAX(0,H12460-FARMER_HRS)</f>
        <v>11335.9590225415</v>
      </c>
      <c r="K12460" s="2">
        <f>I12460*FARMER_RATE+J12460*TEMP_WORKER_RATE</f>
        <v>221804.84414134547</v>
      </c>
      <c r="L12460" s="2">
        <f>A12460*PRICE_TOM+B12460*PRICE_CAR+C12460*PRICE_MES</f>
        <v>238888</v>
      </c>
      <c r="M12460" s="2">
        <f>A12460*FERT_BED_TOM+B12460*FERT_BED_CAR+C12460*FERT_BED_MES</f>
        <v>39600</v>
      </c>
      <c r="N12460" s="6">
        <f>IF(AND(D12460&lt;=TOTAL_BEDS,J12460&lt;=TEMP_WORKER_MAX*TEMP_WORKER_HRS),1,0)</f>
        <v>0</v>
      </c>
      <c r="O12460" s="2">
        <f>L12460-M12460-K12460-FIXED_COSTS</f>
        <v>-42516.844141345471</v>
      </c>
      <c r="P12460" s="2">
        <f>IF(N12460=1,O12460,"")</f>
      </c>
    </row>
    <row r="12461">
      <c r="A12461" s="6">
        <v>19</v>
      </c>
      <c r="B12461" s="6">
        <v>2</v>
      </c>
      <c r="C12461" s="6">
        <v>26</v>
      </c>
      <c r="D12461" s="6">
        <f>A12461+B12461+C12461</f>
        <v>47</v>
      </c>
      <c r="E12461" s="5">
        <f>IF(A12461=0,0,A12461*LABOR_HRS_WK_TOM*SEASON_WEEKS*(1+DIM_PCT_TOM)^A12461)</f>
        <v>10458.204466678904</v>
      </c>
      <c r="F12461" s="5">
        <f>IF(B12461=0,0,B12461*LABOR_HRS_WK_CAR*SEASON_WEEKS*(1+DIM_PCT_CAR)^B12461)</f>
        <v>63.037499999999994</v>
      </c>
      <c r="G12461" s="5">
        <f>IF(C12461=0,0,C12461*LABOR_HRS_WK_MES*SEASON_WEEKS*(1+DIM_PCT_MES)^C12461)</f>
        <v>1616.0570598233128</v>
      </c>
      <c r="H12461" s="5">
        <f>E12461+F12461+G12461</f>
        <v>12137.299026502218</v>
      </c>
      <c r="I12461" s="5">
        <f>MIN(H12461,FARMER_HRS)</f>
        <v>720</v>
      </c>
      <c r="J12461" s="5">
        <f>MAX(0,H12461-FARMER_HRS)</f>
        <v>11417.299026502218</v>
      </c>
      <c r="K12461" s="2">
        <f>I12461*FARMER_RATE+J12461*TEMP_WORKER_RATE</f>
        <v>223216.99698788574</v>
      </c>
      <c r="L12461" s="2">
        <f>A12461*PRICE_TOM+B12461*PRICE_CAR+C12461*PRICE_MES</f>
        <v>241588</v>
      </c>
      <c r="M12461" s="2">
        <f>A12461*FERT_BED_TOM+B12461*FERT_BED_CAR+C12461*FERT_BED_MES</f>
        <v>40480</v>
      </c>
      <c r="N12461" s="6">
        <f>IF(AND(D12461&lt;=TOTAL_BEDS,J12461&lt;=TEMP_WORKER_MAX*TEMP_WORKER_HRS),1,0)</f>
        <v>0</v>
      </c>
      <c r="O12461" s="2">
        <f>L12461-M12461-K12461-FIXED_COSTS</f>
        <v>-42108.996987885737</v>
      </c>
      <c r="P12461" s="2">
        <f>IF(N12461=1,O12461,"")</f>
      </c>
    </row>
    <row r="12462">
      <c r="A12462" s="6">
        <v>19</v>
      </c>
      <c r="B12462" s="6">
        <v>2</v>
      </c>
      <c r="C12462" s="6">
        <v>27</v>
      </c>
      <c r="D12462" s="6">
        <f>A12462+B12462+C12462</f>
        <v>48</v>
      </c>
      <c r="E12462" s="5">
        <f>IF(A12462=0,0,A12462*LABOR_HRS_WK_TOM*SEASON_WEEKS*(1+DIM_PCT_TOM)^A12462)</f>
        <v>10458.204466678904</v>
      </c>
      <c r="F12462" s="5">
        <f>IF(B12462=0,0,B12462*LABOR_HRS_WK_CAR*SEASON_WEEKS*(1+DIM_PCT_CAR)^B12462)</f>
        <v>63.037499999999994</v>
      </c>
      <c r="G12462" s="5">
        <f>IF(C12462=0,0,C12462*LABOR_HRS_WK_MES*SEASON_WEEKS*(1+DIM_PCT_MES)^C12462)</f>
        <v>1699.19076434307</v>
      </c>
      <c r="H12462" s="5">
        <f>E12462+F12462+G12462</f>
        <v>12220.432731021974</v>
      </c>
      <c r="I12462" s="5">
        <f>MIN(H12462,FARMER_HRS)</f>
        <v>720</v>
      </c>
      <c r="J12462" s="5">
        <f>MAX(0,H12462-FARMER_HRS)</f>
        <v>11500.432731021974</v>
      </c>
      <c r="K12462" s="2">
        <f>I12462*FARMER_RATE+J12462*TEMP_WORKER_RATE</f>
        <v>224660.29046913149</v>
      </c>
      <c r="L12462" s="2">
        <f>A12462*PRICE_TOM+B12462*PRICE_CAR+C12462*PRICE_MES</f>
        <v>244288</v>
      </c>
      <c r="M12462" s="2">
        <f>A12462*FERT_BED_TOM+B12462*FERT_BED_CAR+C12462*FERT_BED_MES</f>
        <v>41360</v>
      </c>
      <c r="N12462" s="6">
        <f>IF(AND(D12462&lt;=TOTAL_BEDS,J12462&lt;=TEMP_WORKER_MAX*TEMP_WORKER_HRS),1,0)</f>
        <v>0</v>
      </c>
      <c r="O12462" s="2">
        <f>L12462-M12462-K12462-FIXED_COSTS</f>
        <v>-41732.290469131491</v>
      </c>
      <c r="P12462" s="2">
        <f>IF(N12462=1,O12462,"")</f>
      </c>
    </row>
    <row r="12463">
      <c r="A12463" s="6">
        <v>19</v>
      </c>
      <c r="B12463" s="6">
        <v>2</v>
      </c>
      <c r="C12463" s="6">
        <v>28</v>
      </c>
      <c r="D12463" s="6">
        <f>A12463+B12463+C12463</f>
        <v>49</v>
      </c>
      <c r="E12463" s="5">
        <f>IF(A12463=0,0,A12463*LABOR_HRS_WK_TOM*SEASON_WEEKS*(1+DIM_PCT_TOM)^A12463)</f>
        <v>10458.204466678904</v>
      </c>
      <c r="F12463" s="5">
        <f>IF(B12463=0,0,B12463*LABOR_HRS_WK_CAR*SEASON_WEEKS*(1+DIM_PCT_CAR)^B12463)</f>
        <v>63.037499999999994</v>
      </c>
      <c r="G12463" s="5">
        <f>IF(C12463=0,0,C12463*LABOR_HRS_WK_MES*SEASON_WEEKS*(1+DIM_PCT_MES)^C12463)</f>
        <v>1784.1503025602233</v>
      </c>
      <c r="H12463" s="5">
        <f>E12463+F12463+G12463</f>
        <v>12305.392269239128</v>
      </c>
      <c r="I12463" s="5">
        <f>MIN(H12463,FARMER_HRS)</f>
        <v>720</v>
      </c>
      <c r="J12463" s="5">
        <f>MAX(0,H12463-FARMER_HRS)</f>
        <v>11585.392269239128</v>
      </c>
      <c r="K12463" s="2">
        <f>I12463*FARMER_RATE+J12463*TEMP_WORKER_RATE</f>
        <v>226135.28245206818</v>
      </c>
      <c r="L12463" s="2">
        <f>A12463*PRICE_TOM+B12463*PRICE_CAR+C12463*PRICE_MES</f>
        <v>246988</v>
      </c>
      <c r="M12463" s="2">
        <f>A12463*FERT_BED_TOM+B12463*FERT_BED_CAR+C12463*FERT_BED_MES</f>
        <v>42240</v>
      </c>
      <c r="N12463" s="6">
        <f>IF(AND(D12463&lt;=TOTAL_BEDS,J12463&lt;=TEMP_WORKER_MAX*TEMP_WORKER_HRS),1,0)</f>
        <v>0</v>
      </c>
      <c r="O12463" s="2">
        <f>L12463-M12463-K12463-FIXED_COSTS</f>
        <v>-41387.282452068175</v>
      </c>
      <c r="P12463" s="2">
        <f>IF(N12463=1,O12463,"")</f>
      </c>
    </row>
    <row r="12464">
      <c r="A12464" s="6">
        <v>19</v>
      </c>
      <c r="B12464" s="6">
        <v>2</v>
      </c>
      <c r="C12464" s="6">
        <v>29</v>
      </c>
      <c r="D12464" s="6">
        <f>A12464+B12464+C12464</f>
        <v>50</v>
      </c>
      <c r="E12464" s="5">
        <f>IF(A12464=0,0,A12464*LABOR_HRS_WK_TOM*SEASON_WEEKS*(1+DIM_PCT_TOM)^A12464)</f>
        <v>10458.204466678904</v>
      </c>
      <c r="F12464" s="5">
        <f>IF(B12464=0,0,B12464*LABOR_HRS_WK_CAR*SEASON_WEEKS*(1+DIM_PCT_CAR)^B12464)</f>
        <v>63.037499999999994</v>
      </c>
      <c r="G12464" s="5">
        <f>IF(C12464=0,0,C12464*LABOR_HRS_WK_MES*SEASON_WEEKS*(1+DIM_PCT_MES)^C12464)</f>
        <v>1870.9683306758766</v>
      </c>
      <c r="H12464" s="5">
        <f>E12464+F12464+G12464</f>
        <v>12392.210297354781</v>
      </c>
      <c r="I12464" s="5">
        <f>MIN(H12464,FARMER_HRS)</f>
        <v>720</v>
      </c>
      <c r="J12464" s="5">
        <f>MAX(0,H12464-FARMER_HRS)</f>
        <v>11672.210297354781</v>
      </c>
      <c r="K12464" s="2">
        <f>I12464*FARMER_RATE+J12464*TEMP_WORKER_RATE</f>
        <v>227642.53988463161</v>
      </c>
      <c r="L12464" s="2">
        <f>A12464*PRICE_TOM+B12464*PRICE_CAR+C12464*PRICE_MES</f>
        <v>249688</v>
      </c>
      <c r="M12464" s="2">
        <f>A12464*FERT_BED_TOM+B12464*FERT_BED_CAR+C12464*FERT_BED_MES</f>
        <v>43120</v>
      </c>
      <c r="N12464" s="6">
        <f>IF(AND(D12464&lt;=TOTAL_BEDS,J12464&lt;=TEMP_WORKER_MAX*TEMP_WORKER_HRS),1,0)</f>
        <v>0</v>
      </c>
      <c r="O12464" s="2">
        <f>L12464-M12464-K12464-FIXED_COSTS</f>
        <v>-41074.539884631609</v>
      </c>
      <c r="P12464" s="2">
        <f>IF(N12464=1,O12464,"")</f>
      </c>
    </row>
    <row r="12465">
      <c r="A12465" s="6">
        <v>19</v>
      </c>
      <c r="B12465" s="6">
        <v>2</v>
      </c>
      <c r="C12465" s="6">
        <v>30</v>
      </c>
      <c r="D12465" s="6">
        <f>A12465+B12465+C12465</f>
        <v>51</v>
      </c>
      <c r="E12465" s="5">
        <f>IF(A12465=0,0,A12465*LABOR_HRS_WK_TOM*SEASON_WEEKS*(1+DIM_PCT_TOM)^A12465)</f>
        <v>10458.204466678904</v>
      </c>
      <c r="F12465" s="5">
        <f>IF(B12465=0,0,B12465*LABOR_HRS_WK_CAR*SEASON_WEEKS*(1+DIM_PCT_CAR)^B12465)</f>
        <v>63.037499999999994</v>
      </c>
      <c r="G12465" s="5">
        <f>IF(C12465=0,0,C12465*LABOR_HRS_WK_MES*SEASON_WEEKS*(1+DIM_PCT_MES)^C12465)</f>
        <v>1959.6780360096466</v>
      </c>
      <c r="H12465" s="5">
        <f>E12465+F12465+G12465</f>
        <v>12480.920002688552</v>
      </c>
      <c r="I12465" s="5">
        <f>MIN(H12465,FARMER_HRS)</f>
        <v>720</v>
      </c>
      <c r="J12465" s="5">
        <f>MAX(0,H12465-FARMER_HRS)</f>
        <v>11760.920002688552</v>
      </c>
      <c r="K12465" s="2">
        <f>I12465*FARMER_RATE+J12465*TEMP_WORKER_RATE</f>
        <v>229182.63893556513</v>
      </c>
      <c r="L12465" s="2">
        <f>A12465*PRICE_TOM+B12465*PRICE_CAR+C12465*PRICE_MES</f>
        <v>252388</v>
      </c>
      <c r="M12465" s="2">
        <f>A12465*FERT_BED_TOM+B12465*FERT_BED_CAR+C12465*FERT_BED_MES</f>
        <v>44000</v>
      </c>
      <c r="N12465" s="6">
        <f>IF(AND(D12465&lt;=TOTAL_BEDS,J12465&lt;=TEMP_WORKER_MAX*TEMP_WORKER_HRS),1,0)</f>
        <v>0</v>
      </c>
      <c r="O12465" s="2">
        <f>L12465-M12465-K12465-FIXED_COSTS</f>
        <v>-40794.638935565134</v>
      </c>
      <c r="P12465" s="2">
        <f>IF(N12465=1,O12465,"")</f>
      </c>
    </row>
    <row r="12466">
      <c r="A12466" s="6">
        <v>19</v>
      </c>
      <c r="B12466" s="6">
        <v>3</v>
      </c>
      <c r="C12466" s="6">
        <v>0</v>
      </c>
      <c r="D12466" s="6">
        <f>A12466+B12466+C12466</f>
        <v>22</v>
      </c>
      <c r="E12466" s="5">
        <f>IF(A12466=0,0,A12466*LABOR_HRS_WK_TOM*SEASON_WEEKS*(1+DIM_PCT_TOM)^A12466)</f>
        <v>10458.204466678904</v>
      </c>
      <c r="F12466" s="5">
        <f>IF(B12466=0,0,B12466*LABOR_HRS_WK_CAR*SEASON_WEEKS*(1+DIM_PCT_CAR)^B12466)</f>
        <v>96.920156249999962</v>
      </c>
      <c r="G12466" s="5">
        <f>IF(C12466=0,0,C12466*LABOR_HRS_WK_MES*SEASON_WEEKS*(1+DIM_PCT_MES)^C12466)</f>
        <v>0</v>
      </c>
      <c r="H12466" s="5">
        <f>E12466+F12466+G12466</f>
        <v>10555.124622928905</v>
      </c>
      <c r="I12466" s="5">
        <f>MIN(H12466,FARMER_HRS)</f>
        <v>720</v>
      </c>
      <c r="J12466" s="5">
        <f>MAX(0,H12466-FARMER_HRS)</f>
        <v>9835.1246229289045</v>
      </c>
      <c r="K12466" s="2">
        <f>I12466*FARMER_RATE+J12466*TEMP_WORKER_RATE</f>
        <v>195748.69137029347</v>
      </c>
      <c r="L12466" s="2">
        <f>A12466*PRICE_TOM+B12466*PRICE_CAR+C12466*PRICE_MES</f>
        <v>173482</v>
      </c>
      <c r="M12466" s="2">
        <f>A12466*FERT_BED_TOM+B12466*FERT_BED_CAR+C12466*FERT_BED_MES</f>
        <v>18040</v>
      </c>
      <c r="N12466" s="6">
        <f>IF(AND(D12466&lt;=TOTAL_BEDS,J12466&lt;=TEMP_WORKER_MAX*TEMP_WORKER_HRS),1,0)</f>
        <v>0</v>
      </c>
      <c r="O12466" s="2">
        <f>L12466-M12466-K12466-FIXED_COSTS</f>
        <v>-60306.691370293469</v>
      </c>
      <c r="P12466" s="2">
        <f>IF(N12466=1,O12466,"")</f>
      </c>
    </row>
    <row r="12467">
      <c r="A12467" s="6">
        <v>19</v>
      </c>
      <c r="B12467" s="6">
        <v>3</v>
      </c>
      <c r="C12467" s="6">
        <v>1</v>
      </c>
      <c r="D12467" s="6">
        <f>A12467+B12467+C12467</f>
        <v>23</v>
      </c>
      <c r="E12467" s="5">
        <f>IF(A12467=0,0,A12467*LABOR_HRS_WK_TOM*SEASON_WEEKS*(1+DIM_PCT_TOM)^A12467)</f>
        <v>10458.204466678904</v>
      </c>
      <c r="F12467" s="5">
        <f>IF(B12467=0,0,B12467*LABOR_HRS_WK_CAR*SEASON_WEEKS*(1+DIM_PCT_CAR)^B12467)</f>
        <v>96.920156249999962</v>
      </c>
      <c r="G12467" s="5">
        <f>IF(C12467=0,0,C12467*LABOR_HRS_WK_MES*SEASON_WEEKS*(1+DIM_PCT_MES)^C12467)</f>
        <v>45.5625</v>
      </c>
      <c r="H12467" s="5">
        <f>E12467+F12467+G12467</f>
        <v>10600.687122928905</v>
      </c>
      <c r="I12467" s="5">
        <f>MIN(H12467,FARMER_HRS)</f>
        <v>720</v>
      </c>
      <c r="J12467" s="5">
        <f>MAX(0,H12467-FARMER_HRS)</f>
        <v>9880.6871229289045</v>
      </c>
      <c r="K12467" s="2">
        <f>I12467*FARMER_RATE+J12467*TEMP_WORKER_RATE</f>
        <v>196539.70699529347</v>
      </c>
      <c r="L12467" s="2">
        <f>A12467*PRICE_TOM+B12467*PRICE_CAR+C12467*PRICE_MES</f>
        <v>176182</v>
      </c>
      <c r="M12467" s="2">
        <f>A12467*FERT_BED_TOM+B12467*FERT_BED_CAR+C12467*FERT_BED_MES</f>
        <v>18920</v>
      </c>
      <c r="N12467" s="6">
        <f>IF(AND(D12467&lt;=TOTAL_BEDS,J12467&lt;=TEMP_WORKER_MAX*TEMP_WORKER_HRS),1,0)</f>
        <v>0</v>
      </c>
      <c r="O12467" s="2">
        <f>L12467-M12467-K12467-FIXED_COSTS</f>
        <v>-59277.706995293469</v>
      </c>
      <c r="P12467" s="2">
        <f>IF(N12467=1,O12467,"")</f>
      </c>
    </row>
    <row r="12468">
      <c r="A12468" s="6">
        <v>19</v>
      </c>
      <c r="B12468" s="6">
        <v>3</v>
      </c>
      <c r="C12468" s="6">
        <v>2</v>
      </c>
      <c r="D12468" s="6">
        <f>A12468+B12468+C12468</f>
        <v>24</v>
      </c>
      <c r="E12468" s="5">
        <f>IF(A12468=0,0,A12468*LABOR_HRS_WK_TOM*SEASON_WEEKS*(1+DIM_PCT_TOM)^A12468)</f>
        <v>10458.204466678904</v>
      </c>
      <c r="F12468" s="5">
        <f>IF(B12468=0,0,B12468*LABOR_HRS_WK_CAR*SEASON_WEEKS*(1+DIM_PCT_CAR)^B12468)</f>
        <v>96.920156249999962</v>
      </c>
      <c r="G12468" s="5">
        <f>IF(C12468=0,0,C12468*LABOR_HRS_WK_MES*SEASON_WEEKS*(1+DIM_PCT_MES)^C12468)</f>
        <v>92.2640625</v>
      </c>
      <c r="H12468" s="5">
        <f>E12468+F12468+G12468</f>
        <v>10647.388685428905</v>
      </c>
      <c r="I12468" s="5">
        <f>MIN(H12468,FARMER_HRS)</f>
        <v>720</v>
      </c>
      <c r="J12468" s="5">
        <f>MAX(0,H12468-FARMER_HRS)</f>
        <v>9927.3886854289049</v>
      </c>
      <c r="K12468" s="2">
        <f>I12468*FARMER_RATE+J12468*TEMP_WORKER_RATE</f>
        <v>197350.49801091847</v>
      </c>
      <c r="L12468" s="2">
        <f>A12468*PRICE_TOM+B12468*PRICE_CAR+C12468*PRICE_MES</f>
        <v>178882</v>
      </c>
      <c r="M12468" s="2">
        <f>A12468*FERT_BED_TOM+B12468*FERT_BED_CAR+C12468*FERT_BED_MES</f>
        <v>19800</v>
      </c>
      <c r="N12468" s="6">
        <f>IF(AND(D12468&lt;=TOTAL_BEDS,J12468&lt;=TEMP_WORKER_MAX*TEMP_WORKER_HRS),1,0)</f>
        <v>0</v>
      </c>
      <c r="O12468" s="2">
        <f>L12468-M12468-K12468-FIXED_COSTS</f>
        <v>-58268.498010918469</v>
      </c>
      <c r="P12468" s="2">
        <f>IF(N12468=1,O12468,"")</f>
      </c>
    </row>
    <row r="12469">
      <c r="A12469" s="6">
        <v>19</v>
      </c>
      <c r="B12469" s="6">
        <v>3</v>
      </c>
      <c r="C12469" s="6">
        <v>3</v>
      </c>
      <c r="D12469" s="6">
        <f>A12469+B12469+C12469</f>
        <v>25</v>
      </c>
      <c r="E12469" s="5">
        <f>IF(A12469=0,0,A12469*LABOR_HRS_WK_TOM*SEASON_WEEKS*(1+DIM_PCT_TOM)^A12469)</f>
        <v>10458.204466678904</v>
      </c>
      <c r="F12469" s="5">
        <f>IF(B12469=0,0,B12469*LABOR_HRS_WK_CAR*SEASON_WEEKS*(1+DIM_PCT_CAR)^B12469)</f>
        <v>96.920156249999962</v>
      </c>
      <c r="G12469" s="5">
        <f>IF(C12469=0,0,C12469*LABOR_HRS_WK_MES*SEASON_WEEKS*(1+DIM_PCT_MES)^C12469)</f>
        <v>140.12604492187498</v>
      </c>
      <c r="H12469" s="5">
        <f>E12469+F12469+G12469</f>
        <v>10695.25066785078</v>
      </c>
      <c r="I12469" s="5">
        <f>MIN(H12469,FARMER_HRS)</f>
        <v>720</v>
      </c>
      <c r="J12469" s="5">
        <f>MAX(0,H12469-FARMER_HRS)</f>
        <v>9975.25066785078</v>
      </c>
      <c r="K12469" s="2">
        <f>I12469*FARMER_RATE+J12469*TEMP_WORKER_RATE</f>
        <v>198181.43520574269</v>
      </c>
      <c r="L12469" s="2">
        <f>A12469*PRICE_TOM+B12469*PRICE_CAR+C12469*PRICE_MES</f>
        <v>181582</v>
      </c>
      <c r="M12469" s="2">
        <f>A12469*FERT_BED_TOM+B12469*FERT_BED_CAR+C12469*FERT_BED_MES</f>
        <v>20680</v>
      </c>
      <c r="N12469" s="6">
        <f>IF(AND(D12469&lt;=TOTAL_BEDS,J12469&lt;=TEMP_WORKER_MAX*TEMP_WORKER_HRS),1,0)</f>
        <v>0</v>
      </c>
      <c r="O12469" s="2">
        <f>L12469-M12469-K12469-FIXED_COSTS</f>
        <v>-57279.435205742688</v>
      </c>
      <c r="P12469" s="2">
        <f>IF(N12469=1,O12469,"")</f>
      </c>
    </row>
    <row r="12470">
      <c r="A12470" s="6">
        <v>19</v>
      </c>
      <c r="B12470" s="6">
        <v>3</v>
      </c>
      <c r="C12470" s="6">
        <v>4</v>
      </c>
      <c r="D12470" s="6">
        <f>A12470+B12470+C12470</f>
        <v>26</v>
      </c>
      <c r="E12470" s="5">
        <f>IF(A12470=0,0,A12470*LABOR_HRS_WK_TOM*SEASON_WEEKS*(1+DIM_PCT_TOM)^A12470)</f>
        <v>10458.204466678904</v>
      </c>
      <c r="F12470" s="5">
        <f>IF(B12470=0,0,B12470*LABOR_HRS_WK_CAR*SEASON_WEEKS*(1+DIM_PCT_CAR)^B12470)</f>
        <v>96.920156249999962</v>
      </c>
      <c r="G12470" s="5">
        <f>IF(C12470=0,0,C12470*LABOR_HRS_WK_MES*SEASON_WEEKS*(1+DIM_PCT_MES)^C12470)</f>
        <v>189.17016064453119</v>
      </c>
      <c r="H12470" s="5">
        <f>E12470+F12470+G12470</f>
        <v>10744.294783573436</v>
      </c>
      <c r="I12470" s="5">
        <f>MIN(H12470,FARMER_HRS)</f>
        <v>720</v>
      </c>
      <c r="J12470" s="5">
        <f>MAX(0,H12470-FARMER_HRS)</f>
        <v>10024.294783573436</v>
      </c>
      <c r="K12470" s="2">
        <f>I12470*FARMER_RATE+J12470*TEMP_WORKER_RATE</f>
        <v>199032.89554814991</v>
      </c>
      <c r="L12470" s="2">
        <f>A12470*PRICE_TOM+B12470*PRICE_CAR+C12470*PRICE_MES</f>
        <v>184282</v>
      </c>
      <c r="M12470" s="2">
        <f>A12470*FERT_BED_TOM+B12470*FERT_BED_CAR+C12470*FERT_BED_MES</f>
        <v>21560</v>
      </c>
      <c r="N12470" s="6">
        <f>IF(AND(D12470&lt;=TOTAL_BEDS,J12470&lt;=TEMP_WORKER_MAX*TEMP_WORKER_HRS),1,0)</f>
        <v>0</v>
      </c>
      <c r="O12470" s="2">
        <f>L12470-M12470-K12470-FIXED_COSTS</f>
        <v>-56310.895548149914</v>
      </c>
      <c r="P12470" s="2">
        <f>IF(N12470=1,O12470,"")</f>
      </c>
    </row>
    <row r="12471">
      <c r="A12471" s="6">
        <v>19</v>
      </c>
      <c r="B12471" s="6">
        <v>3</v>
      </c>
      <c r="C12471" s="6">
        <v>5</v>
      </c>
      <c r="D12471" s="6">
        <f>A12471+B12471+C12471</f>
        <v>27</v>
      </c>
      <c r="E12471" s="5">
        <f>IF(A12471=0,0,A12471*LABOR_HRS_WK_TOM*SEASON_WEEKS*(1+DIM_PCT_TOM)^A12471)</f>
        <v>10458.204466678904</v>
      </c>
      <c r="F12471" s="5">
        <f>IF(B12471=0,0,B12471*LABOR_HRS_WK_CAR*SEASON_WEEKS*(1+DIM_PCT_CAR)^B12471)</f>
        <v>96.920156249999962</v>
      </c>
      <c r="G12471" s="5">
        <f>IF(C12471=0,0,C12471*LABOR_HRS_WK_MES*SEASON_WEEKS*(1+DIM_PCT_MES)^C12471)</f>
        <v>239.41848456573481</v>
      </c>
      <c r="H12471" s="5">
        <f>E12471+F12471+G12471</f>
        <v>10794.543107494639</v>
      </c>
      <c r="I12471" s="5">
        <f>MIN(H12471,FARMER_HRS)</f>
        <v>720</v>
      </c>
      <c r="J12471" s="5">
        <f>MAX(0,H12471-FARMER_HRS)</f>
        <v>10074.543107494639</v>
      </c>
      <c r="K12471" s="2">
        <f>I12471*FARMER_RATE+J12471*TEMP_WORKER_RATE</f>
        <v>199905.26228289303</v>
      </c>
      <c r="L12471" s="2">
        <f>A12471*PRICE_TOM+B12471*PRICE_CAR+C12471*PRICE_MES</f>
        <v>186982</v>
      </c>
      <c r="M12471" s="2">
        <f>A12471*FERT_BED_TOM+B12471*FERT_BED_CAR+C12471*FERT_BED_MES</f>
        <v>22440</v>
      </c>
      <c r="N12471" s="6">
        <f>IF(AND(D12471&lt;=TOTAL_BEDS,J12471&lt;=TEMP_WORKER_MAX*TEMP_WORKER_HRS),1,0)</f>
        <v>0</v>
      </c>
      <c r="O12471" s="2">
        <f>L12471-M12471-K12471-FIXED_COSTS</f>
        <v>-55363.262282893033</v>
      </c>
      <c r="P12471" s="2">
        <f>IF(N12471=1,O12471,"")</f>
      </c>
    </row>
    <row r="12472">
      <c r="A12472" s="6">
        <v>19</v>
      </c>
      <c r="B12472" s="6">
        <v>3</v>
      </c>
      <c r="C12472" s="6">
        <v>6</v>
      </c>
      <c r="D12472" s="6">
        <f>A12472+B12472+C12472</f>
        <v>28</v>
      </c>
      <c r="E12472" s="5">
        <f>IF(A12472=0,0,A12472*LABOR_HRS_WK_TOM*SEASON_WEEKS*(1+DIM_PCT_TOM)^A12472)</f>
        <v>10458.204466678904</v>
      </c>
      <c r="F12472" s="5">
        <f>IF(B12472=0,0,B12472*LABOR_HRS_WK_CAR*SEASON_WEEKS*(1+DIM_PCT_CAR)^B12472)</f>
        <v>96.920156249999962</v>
      </c>
      <c r="G12472" s="5">
        <f>IF(C12472=0,0,C12472*LABOR_HRS_WK_MES*SEASON_WEEKS*(1+DIM_PCT_MES)^C12472)</f>
        <v>290.89345874736773</v>
      </c>
      <c r="H12472" s="5">
        <f>E12472+F12472+G12472</f>
        <v>10846.018081676273</v>
      </c>
      <c r="I12472" s="5">
        <f>MIN(H12472,FARMER_HRS)</f>
        <v>720</v>
      </c>
      <c r="J12472" s="5">
        <f>MAX(0,H12472-FARMER_HRS)</f>
        <v>10126.018081676273</v>
      </c>
      <c r="K12472" s="2">
        <f>I12472*FARMER_RATE+J12472*TEMP_WORKER_RATE</f>
        <v>200798.92502910196</v>
      </c>
      <c r="L12472" s="2">
        <f>A12472*PRICE_TOM+B12472*PRICE_CAR+C12472*PRICE_MES</f>
        <v>189682</v>
      </c>
      <c r="M12472" s="2">
        <f>A12472*FERT_BED_TOM+B12472*FERT_BED_CAR+C12472*FERT_BED_MES</f>
        <v>23320</v>
      </c>
      <c r="N12472" s="6">
        <f>IF(AND(D12472&lt;=TOTAL_BEDS,J12472&lt;=TEMP_WORKER_MAX*TEMP_WORKER_HRS),1,0)</f>
        <v>0</v>
      </c>
      <c r="O12472" s="2">
        <f>L12472-M12472-K12472-FIXED_COSTS</f>
        <v>-54436.925029101956</v>
      </c>
      <c r="P12472" s="2">
        <f>IF(N12472=1,O12472,"")</f>
      </c>
    </row>
    <row r="12473">
      <c r="A12473" s="6">
        <v>19</v>
      </c>
      <c r="B12473" s="6">
        <v>3</v>
      </c>
      <c r="C12473" s="6">
        <v>7</v>
      </c>
      <c r="D12473" s="6">
        <f>A12473+B12473+C12473</f>
        <v>29</v>
      </c>
      <c r="E12473" s="5">
        <f>IF(A12473=0,0,A12473*LABOR_HRS_WK_TOM*SEASON_WEEKS*(1+DIM_PCT_TOM)^A12473)</f>
        <v>10458.204466678904</v>
      </c>
      <c r="F12473" s="5">
        <f>IF(B12473=0,0,B12473*LABOR_HRS_WK_CAR*SEASON_WEEKS*(1+DIM_PCT_CAR)^B12473)</f>
        <v>96.920156249999962</v>
      </c>
      <c r="G12473" s="5">
        <f>IF(C12473=0,0,C12473*LABOR_HRS_WK_MES*SEASON_WEEKS*(1+DIM_PCT_MES)^C12473)</f>
        <v>343.61789814532818</v>
      </c>
      <c r="H12473" s="5">
        <f>E12473+F12473+G12473</f>
        <v>10898.742521074233</v>
      </c>
      <c r="I12473" s="5">
        <f>MIN(H12473,FARMER_HRS)</f>
        <v>720</v>
      </c>
      <c r="J12473" s="5">
        <f>MAX(0,H12473-FARMER_HRS)</f>
        <v>10178.742521074233</v>
      </c>
      <c r="K12473" s="2">
        <f>I12473*FARMER_RATE+J12473*TEMP_WORKER_RATE</f>
        <v>201714.279879761</v>
      </c>
      <c r="L12473" s="2">
        <f>A12473*PRICE_TOM+B12473*PRICE_CAR+C12473*PRICE_MES</f>
        <v>192382</v>
      </c>
      <c r="M12473" s="2">
        <f>A12473*FERT_BED_TOM+B12473*FERT_BED_CAR+C12473*FERT_BED_MES</f>
        <v>24200</v>
      </c>
      <c r="N12473" s="6">
        <f>IF(AND(D12473&lt;=TOTAL_BEDS,J12473&lt;=TEMP_WORKER_MAX*TEMP_WORKER_HRS),1,0)</f>
        <v>0</v>
      </c>
      <c r="O12473" s="2">
        <f>L12473-M12473-K12473-FIXED_COSTS</f>
        <v>-53532.279879760987</v>
      </c>
      <c r="P12473" s="2">
        <f>IF(N12473=1,O12473,"")</f>
      </c>
    </row>
    <row r="12474">
      <c r="A12474" s="6">
        <v>19</v>
      </c>
      <c r="B12474" s="6">
        <v>3</v>
      </c>
      <c r="C12474" s="6">
        <v>8</v>
      </c>
      <c r="D12474" s="6">
        <f>A12474+B12474+C12474</f>
        <v>30</v>
      </c>
      <c r="E12474" s="5">
        <f>IF(A12474=0,0,A12474*LABOR_HRS_WK_TOM*SEASON_WEEKS*(1+DIM_PCT_TOM)^A12474)</f>
        <v>10458.204466678904</v>
      </c>
      <c r="F12474" s="5">
        <f>IF(B12474=0,0,B12474*LABOR_HRS_WK_CAR*SEASON_WEEKS*(1+DIM_PCT_CAR)^B12474)</f>
        <v>96.920156249999962</v>
      </c>
      <c r="G12474" s="5">
        <f>IF(C12474=0,0,C12474*LABOR_HRS_WK_MES*SEASON_WEEKS*(1+DIM_PCT_MES)^C12474)</f>
        <v>397.61499642530833</v>
      </c>
      <c r="H12474" s="5">
        <f>E12474+F12474+G12474</f>
        <v>10952.739619354214</v>
      </c>
      <c r="I12474" s="5">
        <f>MIN(H12474,FARMER_HRS)</f>
        <v>720</v>
      </c>
      <c r="J12474" s="5">
        <f>MAX(0,H12474-FARMER_HRS)</f>
        <v>10232.739619354214</v>
      </c>
      <c r="K12474" s="2">
        <f>I12474*FARMER_RATE+J12474*TEMP_WORKER_RATE</f>
        <v>202651.72950267731</v>
      </c>
      <c r="L12474" s="2">
        <f>A12474*PRICE_TOM+B12474*PRICE_CAR+C12474*PRICE_MES</f>
        <v>195082</v>
      </c>
      <c r="M12474" s="2">
        <f>A12474*FERT_BED_TOM+B12474*FERT_BED_CAR+C12474*FERT_BED_MES</f>
        <v>25080</v>
      </c>
      <c r="N12474" s="6">
        <f>IF(AND(D12474&lt;=TOTAL_BEDS,J12474&lt;=TEMP_WORKER_MAX*TEMP_WORKER_HRS),1,0)</f>
        <v>0</v>
      </c>
      <c r="O12474" s="2">
        <f>L12474-M12474-K12474-FIXED_COSTS</f>
        <v>-52649.729502677306</v>
      </c>
      <c r="P12474" s="2">
        <f>IF(N12474=1,O12474,"")</f>
      </c>
    </row>
    <row r="12475">
      <c r="A12475" s="6">
        <v>19</v>
      </c>
      <c r="B12475" s="6">
        <v>3</v>
      </c>
      <c r="C12475" s="6">
        <v>9</v>
      </c>
      <c r="D12475" s="6">
        <f>A12475+B12475+C12475</f>
        <v>31</v>
      </c>
      <c r="E12475" s="5">
        <f>IF(A12475=0,0,A12475*LABOR_HRS_WK_TOM*SEASON_WEEKS*(1+DIM_PCT_TOM)^A12475)</f>
        <v>10458.204466678904</v>
      </c>
      <c r="F12475" s="5">
        <f>IF(B12475=0,0,B12475*LABOR_HRS_WK_CAR*SEASON_WEEKS*(1+DIM_PCT_CAR)^B12475)</f>
        <v>96.920156249999962</v>
      </c>
      <c r="G12475" s="5">
        <f>IF(C12475=0,0,C12475*LABOR_HRS_WK_MES*SEASON_WEEKS*(1+DIM_PCT_MES)^C12475)</f>
        <v>452.90833186570273</v>
      </c>
      <c r="H12475" s="5">
        <f>E12475+F12475+G12475</f>
        <v>11008.032954794608</v>
      </c>
      <c r="I12475" s="5">
        <f>MIN(H12475,FARMER_HRS)</f>
        <v>720</v>
      </c>
      <c r="J12475" s="5">
        <f>MAX(0,H12475-FARMER_HRS)</f>
        <v>10288.032954794608</v>
      </c>
      <c r="K12475" s="2">
        <f>I12475*FARMER_RATE+J12475*TEMP_WORKER_RATE</f>
        <v>203611.68324296194</v>
      </c>
      <c r="L12475" s="2">
        <f>A12475*PRICE_TOM+B12475*PRICE_CAR+C12475*PRICE_MES</f>
        <v>197782</v>
      </c>
      <c r="M12475" s="2">
        <f>A12475*FERT_BED_TOM+B12475*FERT_BED_CAR+C12475*FERT_BED_MES</f>
        <v>25960</v>
      </c>
      <c r="N12475" s="6">
        <f>IF(AND(D12475&lt;=TOTAL_BEDS,J12475&lt;=TEMP_WORKER_MAX*TEMP_WORKER_HRS),1,0)</f>
        <v>0</v>
      </c>
      <c r="O12475" s="2">
        <f>L12475-M12475-K12475-FIXED_COSTS</f>
        <v>-51789.683242961939</v>
      </c>
      <c r="P12475" s="2">
        <f>IF(N12475=1,O12475,"")</f>
      </c>
    </row>
    <row r="12476">
      <c r="A12476" s="6">
        <v>19</v>
      </c>
      <c r="B12476" s="6">
        <v>3</v>
      </c>
      <c r="C12476" s="6">
        <v>10</v>
      </c>
      <c r="D12476" s="6">
        <f>A12476+B12476+C12476</f>
        <v>32</v>
      </c>
      <c r="E12476" s="5">
        <f>IF(A12476=0,0,A12476*LABOR_HRS_WK_TOM*SEASON_WEEKS*(1+DIM_PCT_TOM)^A12476)</f>
        <v>10458.204466678904</v>
      </c>
      <c r="F12476" s="5">
        <f>IF(B12476=0,0,B12476*LABOR_HRS_WK_CAR*SEASON_WEEKS*(1+DIM_PCT_CAR)^B12476)</f>
        <v>96.920156249999962</v>
      </c>
      <c r="G12476" s="5">
        <f>IF(C12476=0,0,C12476*LABOR_HRS_WK_MES*SEASON_WEEKS*(1+DIM_PCT_MES)^C12476)</f>
        <v>509.52187334891551</v>
      </c>
      <c r="H12476" s="5">
        <f>E12476+F12476+G12476</f>
        <v>11064.646496277819</v>
      </c>
      <c r="I12476" s="5">
        <f>MIN(H12476,FARMER_HRS)</f>
        <v>720</v>
      </c>
      <c r="J12476" s="5">
        <f>MAX(0,H12476-FARMER_HRS)</f>
        <v>10344.646496277819</v>
      </c>
      <c r="K12476" s="2">
        <f>I12476*FARMER_RATE+J12476*TEMP_WORKER_RATE</f>
        <v>204594.55722704547</v>
      </c>
      <c r="L12476" s="2">
        <f>A12476*PRICE_TOM+B12476*PRICE_CAR+C12476*PRICE_MES</f>
        <v>200482</v>
      </c>
      <c r="M12476" s="2">
        <f>A12476*FERT_BED_TOM+B12476*FERT_BED_CAR+C12476*FERT_BED_MES</f>
        <v>26840</v>
      </c>
      <c r="N12476" s="6">
        <f>IF(AND(D12476&lt;=TOTAL_BEDS,J12476&lt;=TEMP_WORKER_MAX*TEMP_WORKER_HRS),1,0)</f>
        <v>0</v>
      </c>
      <c r="O12476" s="2">
        <f>L12476-M12476-K12476-FIXED_COSTS</f>
        <v>-50952.557227045472</v>
      </c>
      <c r="P12476" s="2">
        <f>IF(N12476=1,O12476,"")</f>
      </c>
    </row>
    <row r="12477">
      <c r="A12477" s="6">
        <v>19</v>
      </c>
      <c r="B12477" s="6">
        <v>3</v>
      </c>
      <c r="C12477" s="6">
        <v>11</v>
      </c>
      <c r="D12477" s="6">
        <f>A12477+B12477+C12477</f>
        <v>33</v>
      </c>
      <c r="E12477" s="5">
        <f>IF(A12477=0,0,A12477*LABOR_HRS_WK_TOM*SEASON_WEEKS*(1+DIM_PCT_TOM)^A12477)</f>
        <v>10458.204466678904</v>
      </c>
      <c r="F12477" s="5">
        <f>IF(B12477=0,0,B12477*LABOR_HRS_WK_CAR*SEASON_WEEKS*(1+DIM_PCT_CAR)^B12477)</f>
        <v>96.920156249999962</v>
      </c>
      <c r="G12477" s="5">
        <f>IF(C12477=0,0,C12477*LABOR_HRS_WK_MES*SEASON_WEEKS*(1+DIM_PCT_MES)^C12477)</f>
        <v>567.47998644235463</v>
      </c>
      <c r="H12477" s="5">
        <f>E12477+F12477+G12477</f>
        <v>11122.604609371259</v>
      </c>
      <c r="I12477" s="5">
        <f>MIN(H12477,FARMER_HRS)</f>
        <v>720</v>
      </c>
      <c r="J12477" s="5">
        <f>MAX(0,H12477-FARMER_HRS)</f>
        <v>10402.604609371259</v>
      </c>
      <c r="K12477" s="2">
        <f>I12477*FARMER_RATE+J12477*TEMP_WORKER_RATE</f>
        <v>205600.77446825104</v>
      </c>
      <c r="L12477" s="2">
        <f>A12477*PRICE_TOM+B12477*PRICE_CAR+C12477*PRICE_MES</f>
        <v>203182</v>
      </c>
      <c r="M12477" s="2">
        <f>A12477*FERT_BED_TOM+B12477*FERT_BED_CAR+C12477*FERT_BED_MES</f>
        <v>27720</v>
      </c>
      <c r="N12477" s="6">
        <f>IF(AND(D12477&lt;=TOTAL_BEDS,J12477&lt;=TEMP_WORKER_MAX*TEMP_WORKER_HRS),1,0)</f>
        <v>0</v>
      </c>
      <c r="O12477" s="2">
        <f>L12477-M12477-K12477-FIXED_COSTS</f>
        <v>-50138.774468251038</v>
      </c>
      <c r="P12477" s="2">
        <f>IF(N12477=1,O12477,"")</f>
      </c>
    </row>
    <row r="12478">
      <c r="A12478" s="6">
        <v>19</v>
      </c>
      <c r="B12478" s="6">
        <v>3</v>
      </c>
      <c r="C12478" s="6">
        <v>12</v>
      </c>
      <c r="D12478" s="6">
        <f>A12478+B12478+C12478</f>
        <v>34</v>
      </c>
      <c r="E12478" s="5">
        <f>IF(A12478=0,0,A12478*LABOR_HRS_WK_TOM*SEASON_WEEKS*(1+DIM_PCT_TOM)^A12478)</f>
        <v>10458.204466678904</v>
      </c>
      <c r="F12478" s="5">
        <f>IF(B12478=0,0,B12478*LABOR_HRS_WK_CAR*SEASON_WEEKS*(1+DIM_PCT_CAR)^B12478)</f>
        <v>96.920156249999962</v>
      </c>
      <c r="G12478" s="5">
        <f>IF(C12478=0,0,C12478*LABOR_HRS_WK_MES*SEASON_WEEKS*(1+DIM_PCT_MES)^C12478)</f>
        <v>626.807439570419</v>
      </c>
      <c r="H12478" s="5">
        <f>E12478+F12478+G12478</f>
        <v>11181.932062499323</v>
      </c>
      <c r="I12478" s="5">
        <f>MIN(H12478,FARMER_HRS)</f>
        <v>720</v>
      </c>
      <c r="J12478" s="5">
        <f>MAX(0,H12478-FARMER_HRS)</f>
        <v>10461.932062499323</v>
      </c>
      <c r="K12478" s="2">
        <f>I12478*FARMER_RATE+J12478*TEMP_WORKER_RATE</f>
        <v>206630.76497394659</v>
      </c>
      <c r="L12478" s="2">
        <f>A12478*PRICE_TOM+B12478*PRICE_CAR+C12478*PRICE_MES</f>
        <v>205882</v>
      </c>
      <c r="M12478" s="2">
        <f>A12478*FERT_BED_TOM+B12478*FERT_BED_CAR+C12478*FERT_BED_MES</f>
        <v>28600</v>
      </c>
      <c r="N12478" s="6">
        <f>IF(AND(D12478&lt;=TOTAL_BEDS,J12478&lt;=TEMP_WORKER_MAX*TEMP_WORKER_HRS),1,0)</f>
        <v>0</v>
      </c>
      <c r="O12478" s="2">
        <f>L12478-M12478-K12478-FIXED_COSTS</f>
        <v>-49348.764973946585</v>
      </c>
      <c r="P12478" s="2">
        <f>IF(N12478=1,O12478,"")</f>
      </c>
    </row>
    <row r="12479">
      <c r="A12479" s="6">
        <v>19</v>
      </c>
      <c r="B12479" s="6">
        <v>3</v>
      </c>
      <c r="C12479" s="6">
        <v>13</v>
      </c>
      <c r="D12479" s="6">
        <f>A12479+B12479+C12479</f>
        <v>35</v>
      </c>
      <c r="E12479" s="5">
        <f>IF(A12479=0,0,A12479*LABOR_HRS_WK_TOM*SEASON_WEEKS*(1+DIM_PCT_TOM)^A12479)</f>
        <v>10458.204466678904</v>
      </c>
      <c r="F12479" s="5">
        <f>IF(B12479=0,0,B12479*LABOR_HRS_WK_CAR*SEASON_WEEKS*(1+DIM_PCT_CAR)^B12479)</f>
        <v>96.920156249999962</v>
      </c>
      <c r="G12479" s="5">
        <f>IF(C12479=0,0,C12479*LABOR_HRS_WK_MES*SEASON_WEEKS*(1+DIM_PCT_MES)^C12479)</f>
        <v>687.52941027880331</v>
      </c>
      <c r="H12479" s="5">
        <f>E12479+F12479+G12479</f>
        <v>11242.654033207707</v>
      </c>
      <c r="I12479" s="5">
        <f>MIN(H12479,FARMER_HRS)</f>
        <v>720</v>
      </c>
      <c r="J12479" s="5">
        <f>MAX(0,H12479-FARMER_HRS)</f>
        <v>10522.654033207707</v>
      </c>
      <c r="K12479" s="2">
        <f>I12479*FARMER_RATE+J12479*TEMP_WORKER_RATE</f>
        <v>207684.96585430048</v>
      </c>
      <c r="L12479" s="2">
        <f>A12479*PRICE_TOM+B12479*PRICE_CAR+C12479*PRICE_MES</f>
        <v>208582</v>
      </c>
      <c r="M12479" s="2">
        <f>A12479*FERT_BED_TOM+B12479*FERT_BED_CAR+C12479*FERT_BED_MES</f>
        <v>29480</v>
      </c>
      <c r="N12479" s="6">
        <f>IF(AND(D12479&lt;=TOTAL_BEDS,J12479&lt;=TEMP_WORKER_MAX*TEMP_WORKER_HRS),1,0)</f>
        <v>0</v>
      </c>
      <c r="O12479" s="2">
        <f>L12479-M12479-K12479-FIXED_COSTS</f>
        <v>-48582.965854300477</v>
      </c>
      <c r="P12479" s="2">
        <f>IF(N12479=1,O12479,"")</f>
      </c>
    </row>
    <row r="12480">
      <c r="A12480" s="6">
        <v>19</v>
      </c>
      <c r="B12480" s="6">
        <v>3</v>
      </c>
      <c r="C12480" s="6">
        <v>14</v>
      </c>
      <c r="D12480" s="6">
        <f>A12480+B12480+C12480</f>
        <v>36</v>
      </c>
      <c r="E12480" s="5">
        <f>IF(A12480=0,0,A12480*LABOR_HRS_WK_TOM*SEASON_WEEKS*(1+DIM_PCT_TOM)^A12480)</f>
        <v>10458.204466678904</v>
      </c>
      <c r="F12480" s="5">
        <f>IF(B12480=0,0,B12480*LABOR_HRS_WK_CAR*SEASON_WEEKS*(1+DIM_PCT_CAR)^B12480)</f>
        <v>96.920156249999962</v>
      </c>
      <c r="G12480" s="5">
        <f>IF(C12480=0,0,C12480*LABOR_HRS_WK_MES*SEASON_WEEKS*(1+DIM_PCT_MES)^C12480)</f>
        <v>749.67149159246435</v>
      </c>
      <c r="H12480" s="5">
        <f>E12480+F12480+G12480</f>
        <v>11304.796114521369</v>
      </c>
      <c r="I12480" s="5">
        <f>MIN(H12480,FARMER_HRS)</f>
        <v>720</v>
      </c>
      <c r="J12480" s="5">
        <f>MAX(0,H12480-FARMER_HRS)</f>
        <v>10584.796114521369</v>
      </c>
      <c r="K12480" s="2">
        <f>I12480*FARMER_RATE+J12480*TEMP_WORKER_RATE</f>
        <v>208763.82143266263</v>
      </c>
      <c r="L12480" s="2">
        <f>A12480*PRICE_TOM+B12480*PRICE_CAR+C12480*PRICE_MES</f>
        <v>211282</v>
      </c>
      <c r="M12480" s="2">
        <f>A12480*FERT_BED_TOM+B12480*FERT_BED_CAR+C12480*FERT_BED_MES</f>
        <v>30360</v>
      </c>
      <c r="N12480" s="6">
        <f>IF(AND(D12480&lt;=TOTAL_BEDS,J12480&lt;=TEMP_WORKER_MAX*TEMP_WORKER_HRS),1,0)</f>
        <v>0</v>
      </c>
      <c r="O12480" s="2">
        <f>L12480-M12480-K12480-FIXED_COSTS</f>
        <v>-47841.821432662633</v>
      </c>
      <c r="P12480" s="2">
        <f>IF(N12480=1,O12480,"")</f>
      </c>
    </row>
    <row r="12481">
      <c r="A12481" s="6">
        <v>19</v>
      </c>
      <c r="B12481" s="6">
        <v>3</v>
      </c>
      <c r="C12481" s="6">
        <v>15</v>
      </c>
      <c r="D12481" s="6">
        <f>A12481+B12481+C12481</f>
        <v>37</v>
      </c>
      <c r="E12481" s="5">
        <f>IF(A12481=0,0,A12481*LABOR_HRS_WK_TOM*SEASON_WEEKS*(1+DIM_PCT_TOM)^A12481)</f>
        <v>10458.204466678904</v>
      </c>
      <c r="F12481" s="5">
        <f>IF(B12481=0,0,B12481*LABOR_HRS_WK_CAR*SEASON_WEEKS*(1+DIM_PCT_CAR)^B12481)</f>
        <v>96.920156249999962</v>
      </c>
      <c r="G12481" s="5">
        <f>IF(C12481=0,0,C12481*LABOR_HRS_WK_MES*SEASON_WEEKS*(1+DIM_PCT_MES)^C12481)</f>
        <v>813.25969846861074</v>
      </c>
      <c r="H12481" s="5">
        <f>E12481+F12481+G12481</f>
        <v>11368.384321397516</v>
      </c>
      <c r="I12481" s="5">
        <f>MIN(H12481,FARMER_HRS)</f>
        <v>720</v>
      </c>
      <c r="J12481" s="5">
        <f>MAX(0,H12481-FARMER_HRS)</f>
        <v>10648.384321397516</v>
      </c>
      <c r="K12481" s="2">
        <f>I12481*FARMER_RATE+J12481*TEMP_WORKER_RATE</f>
        <v>209867.78335759576</v>
      </c>
      <c r="L12481" s="2">
        <f>A12481*PRICE_TOM+B12481*PRICE_CAR+C12481*PRICE_MES</f>
        <v>213982</v>
      </c>
      <c r="M12481" s="2">
        <f>A12481*FERT_BED_TOM+B12481*FERT_BED_CAR+C12481*FERT_BED_MES</f>
        <v>31240</v>
      </c>
      <c r="N12481" s="6">
        <f>IF(AND(D12481&lt;=TOTAL_BEDS,J12481&lt;=TEMP_WORKER_MAX*TEMP_WORKER_HRS),1,0)</f>
        <v>0</v>
      </c>
      <c r="O12481" s="2">
        <f>L12481-M12481-K12481-FIXED_COSTS</f>
        <v>-47125.783357595763</v>
      </c>
      <c r="P12481" s="2">
        <f>IF(N12481=1,O12481,"")</f>
      </c>
    </row>
    <row r="12482">
      <c r="A12482" s="6">
        <v>19</v>
      </c>
      <c r="B12482" s="6">
        <v>3</v>
      </c>
      <c r="C12482" s="6">
        <v>16</v>
      </c>
      <c r="D12482" s="6">
        <f>A12482+B12482+C12482</f>
        <v>38</v>
      </c>
      <c r="E12482" s="5">
        <f>IF(A12482=0,0,A12482*LABOR_HRS_WK_TOM*SEASON_WEEKS*(1+DIM_PCT_TOM)^A12482)</f>
        <v>10458.204466678904</v>
      </c>
      <c r="F12482" s="5">
        <f>IF(B12482=0,0,B12482*LABOR_HRS_WK_CAR*SEASON_WEEKS*(1+DIM_PCT_CAR)^B12482)</f>
        <v>96.920156249999962</v>
      </c>
      <c r="G12482" s="5">
        <f>IF(C12482=0,0,C12482*LABOR_HRS_WK_MES*SEASON_WEEKS*(1+DIM_PCT_MES)^C12482)</f>
        <v>878.32047434609967</v>
      </c>
      <c r="H12482" s="5">
        <f>E12482+F12482+G12482</f>
        <v>11433.445097275004</v>
      </c>
      <c r="I12482" s="5">
        <f>MIN(H12482,FARMER_HRS)</f>
        <v>720</v>
      </c>
      <c r="J12482" s="5">
        <f>MAX(0,H12482-FARMER_HRS)</f>
        <v>10713.445097275004</v>
      </c>
      <c r="K12482" s="2">
        <f>I12482*FARMER_RATE+J12482*TEMP_WORKER_RATE</f>
        <v>210997.31071657993</v>
      </c>
      <c r="L12482" s="2">
        <f>A12482*PRICE_TOM+B12482*PRICE_CAR+C12482*PRICE_MES</f>
        <v>216682</v>
      </c>
      <c r="M12482" s="2">
        <f>A12482*FERT_BED_TOM+B12482*FERT_BED_CAR+C12482*FERT_BED_MES</f>
        <v>32120</v>
      </c>
      <c r="N12482" s="6">
        <f>IF(AND(D12482&lt;=TOTAL_BEDS,J12482&lt;=TEMP_WORKER_MAX*TEMP_WORKER_HRS),1,0)</f>
        <v>0</v>
      </c>
      <c r="O12482" s="2">
        <f>L12482-M12482-K12482-FIXED_COSTS</f>
        <v>-46435.31071657993</v>
      </c>
      <c r="P12482" s="2">
        <f>IF(N12482=1,O12482,"")</f>
      </c>
    </row>
    <row r="12483">
      <c r="A12483" s="6">
        <v>19</v>
      </c>
      <c r="B12483" s="6">
        <v>3</v>
      </c>
      <c r="C12483" s="6">
        <v>17</v>
      </c>
      <c r="D12483" s="6">
        <f>A12483+B12483+C12483</f>
        <v>39</v>
      </c>
      <c r="E12483" s="5">
        <f>IF(A12483=0,0,A12483*LABOR_HRS_WK_TOM*SEASON_WEEKS*(1+DIM_PCT_TOM)^A12483)</f>
        <v>10458.204466678904</v>
      </c>
      <c r="F12483" s="5">
        <f>IF(B12483=0,0,B12483*LABOR_HRS_WK_CAR*SEASON_WEEKS*(1+DIM_PCT_CAR)^B12483)</f>
        <v>96.920156249999962</v>
      </c>
      <c r="G12483" s="5">
        <f>IF(C12483=0,0,C12483*LABOR_HRS_WK_MES*SEASON_WEEKS*(1+DIM_PCT_MES)^C12483)</f>
        <v>944.88069779263992</v>
      </c>
      <c r="H12483" s="5">
        <f>E12483+F12483+G12483</f>
        <v>11500.005320721544</v>
      </c>
      <c r="I12483" s="5">
        <f>MIN(H12483,FARMER_HRS)</f>
        <v>720</v>
      </c>
      <c r="J12483" s="5">
        <f>MAX(0,H12483-FARMER_HRS)</f>
        <v>10780.005320721544</v>
      </c>
      <c r="K12483" s="2">
        <f>I12483*FARMER_RATE+J12483*TEMP_WORKER_RATE</f>
        <v>212152.8701514157</v>
      </c>
      <c r="L12483" s="2">
        <f>A12483*PRICE_TOM+B12483*PRICE_CAR+C12483*PRICE_MES</f>
        <v>219382</v>
      </c>
      <c r="M12483" s="2">
        <f>A12483*FERT_BED_TOM+B12483*FERT_BED_CAR+C12483*FERT_BED_MES</f>
        <v>33000</v>
      </c>
      <c r="N12483" s="6">
        <f>IF(AND(D12483&lt;=TOTAL_BEDS,J12483&lt;=TEMP_WORKER_MAX*TEMP_WORKER_HRS),1,0)</f>
        <v>0</v>
      </c>
      <c r="O12483" s="2">
        <f>L12483-M12483-K12483-FIXED_COSTS</f>
        <v>-45770.8701514157</v>
      </c>
      <c r="P12483" s="2">
        <f>IF(N12483=1,O12483,"")</f>
      </c>
    </row>
    <row r="12484">
      <c r="A12484" s="6">
        <v>19</v>
      </c>
      <c r="B12484" s="6">
        <v>3</v>
      </c>
      <c r="C12484" s="6">
        <v>18</v>
      </c>
      <c r="D12484" s="6">
        <f>A12484+B12484+C12484</f>
        <v>40</v>
      </c>
      <c r="E12484" s="5">
        <f>IF(A12484=0,0,A12484*LABOR_HRS_WK_TOM*SEASON_WEEKS*(1+DIM_PCT_TOM)^A12484)</f>
        <v>10458.204466678904</v>
      </c>
      <c r="F12484" s="5">
        <f>IF(B12484=0,0,B12484*LABOR_HRS_WK_CAR*SEASON_WEEKS*(1+DIM_PCT_CAR)^B12484)</f>
        <v>96.920156249999962</v>
      </c>
      <c r="G12484" s="5">
        <f>IF(C12484=0,0,C12484*LABOR_HRS_WK_MES*SEASON_WEEKS*(1+DIM_PCT_MES)^C12484)</f>
        <v>1012.9676892512272</v>
      </c>
      <c r="H12484" s="5">
        <f>E12484+F12484+G12484</f>
        <v>11568.092312180132</v>
      </c>
      <c r="I12484" s="5">
        <f>MIN(H12484,FARMER_HRS)</f>
        <v>720</v>
      </c>
      <c r="J12484" s="5">
        <f>MAX(0,H12484-FARMER_HRS)</f>
        <v>10848.092312180132</v>
      </c>
      <c r="K12484" s="2">
        <f>I12484*FARMER_RATE+J12484*TEMP_WORKER_RATE</f>
        <v>213334.93597534951</v>
      </c>
      <c r="L12484" s="2">
        <f>A12484*PRICE_TOM+B12484*PRICE_CAR+C12484*PRICE_MES</f>
        <v>222082</v>
      </c>
      <c r="M12484" s="2">
        <f>A12484*FERT_BED_TOM+B12484*FERT_BED_CAR+C12484*FERT_BED_MES</f>
        <v>33880</v>
      </c>
      <c r="N12484" s="6">
        <f>IF(AND(D12484&lt;=TOTAL_BEDS,J12484&lt;=TEMP_WORKER_MAX*TEMP_WORKER_HRS),1,0)</f>
        <v>0</v>
      </c>
      <c r="O12484" s="2">
        <f>L12484-M12484-K12484-FIXED_COSTS</f>
        <v>-45132.935975349508</v>
      </c>
      <c r="P12484" s="2">
        <f>IF(N12484=1,O12484,"")</f>
      </c>
    </row>
    <row r="12485">
      <c r="A12485" s="6">
        <v>19</v>
      </c>
      <c r="B12485" s="6">
        <v>3</v>
      </c>
      <c r="C12485" s="6">
        <v>19</v>
      </c>
      <c r="D12485" s="6">
        <f>A12485+B12485+C12485</f>
        <v>41</v>
      </c>
      <c r="E12485" s="5">
        <f>IF(A12485=0,0,A12485*LABOR_HRS_WK_TOM*SEASON_WEEKS*(1+DIM_PCT_TOM)^A12485)</f>
        <v>10458.204466678904</v>
      </c>
      <c r="F12485" s="5">
        <f>IF(B12485=0,0,B12485*LABOR_HRS_WK_CAR*SEASON_WEEKS*(1+DIM_PCT_CAR)^B12485)</f>
        <v>96.920156249999962</v>
      </c>
      <c r="G12485" s="5">
        <f>IF(C12485=0,0,C12485*LABOR_HRS_WK_MES*SEASON_WEEKS*(1+DIM_PCT_MES)^C12485)</f>
        <v>1082.6092178872491</v>
      </c>
      <c r="H12485" s="5">
        <f>E12485+F12485+G12485</f>
        <v>11637.733840816154</v>
      </c>
      <c r="I12485" s="5">
        <f>MIN(H12485,FARMER_HRS)</f>
        <v>720</v>
      </c>
      <c r="J12485" s="5">
        <f>MAX(0,H12485-FARMER_HRS)</f>
        <v>10917.733840816154</v>
      </c>
      <c r="K12485" s="2">
        <f>I12485*FARMER_RATE+J12485*TEMP_WORKER_RATE</f>
        <v>214543.99029194712</v>
      </c>
      <c r="L12485" s="2">
        <f>A12485*PRICE_TOM+B12485*PRICE_CAR+C12485*PRICE_MES</f>
        <v>224782</v>
      </c>
      <c r="M12485" s="2">
        <f>A12485*FERT_BED_TOM+B12485*FERT_BED_CAR+C12485*FERT_BED_MES</f>
        <v>34760</v>
      </c>
      <c r="N12485" s="6">
        <f>IF(AND(D12485&lt;=TOTAL_BEDS,J12485&lt;=TEMP_WORKER_MAX*TEMP_WORKER_HRS),1,0)</f>
        <v>0</v>
      </c>
      <c r="O12485" s="2">
        <f>L12485-M12485-K12485-FIXED_COSTS</f>
        <v>-44521.990291947121</v>
      </c>
      <c r="P12485" s="2">
        <f>IF(N12485=1,O12485,"")</f>
      </c>
    </row>
    <row r="12486">
      <c r="A12486" s="6">
        <v>19</v>
      </c>
      <c r="B12486" s="6">
        <v>3</v>
      </c>
      <c r="C12486" s="6">
        <v>20</v>
      </c>
      <c r="D12486" s="6">
        <f>A12486+B12486+C12486</f>
        <v>42</v>
      </c>
      <c r="E12486" s="5">
        <f>IF(A12486=0,0,A12486*LABOR_HRS_WK_TOM*SEASON_WEEKS*(1+DIM_PCT_TOM)^A12486)</f>
        <v>10458.204466678904</v>
      </c>
      <c r="F12486" s="5">
        <f>IF(B12486=0,0,B12486*LABOR_HRS_WK_CAR*SEASON_WEEKS*(1+DIM_PCT_CAR)^B12486)</f>
        <v>96.920156249999962</v>
      </c>
      <c r="G12486" s="5">
        <f>IF(C12486=0,0,C12486*LABOR_HRS_WK_MES*SEASON_WEEKS*(1+DIM_PCT_MES)^C12486)</f>
        <v>1153.8335085377259</v>
      </c>
      <c r="H12486" s="5">
        <f>E12486+F12486+G12486</f>
        <v>11708.95813146663</v>
      </c>
      <c r="I12486" s="5">
        <f>MIN(H12486,FARMER_HRS)</f>
        <v>720</v>
      </c>
      <c r="J12486" s="5">
        <f>MAX(0,H12486-FARMER_HRS)</f>
        <v>10988.95813146663</v>
      </c>
      <c r="K12486" s="2">
        <f>I12486*FARMER_RATE+J12486*TEMP_WORKER_RATE</f>
        <v>215780.5231157401</v>
      </c>
      <c r="L12486" s="2">
        <f>A12486*PRICE_TOM+B12486*PRICE_CAR+C12486*PRICE_MES</f>
        <v>227482</v>
      </c>
      <c r="M12486" s="2">
        <f>A12486*FERT_BED_TOM+B12486*FERT_BED_CAR+C12486*FERT_BED_MES</f>
        <v>35640</v>
      </c>
      <c r="N12486" s="6">
        <f>IF(AND(D12486&lt;=TOTAL_BEDS,J12486&lt;=TEMP_WORKER_MAX*TEMP_WORKER_HRS),1,0)</f>
        <v>0</v>
      </c>
      <c r="O12486" s="2">
        <f>L12486-M12486-K12486-FIXED_COSTS</f>
        <v>-43938.5231157401</v>
      </c>
      <c r="P12486" s="2">
        <f>IF(N12486=1,O12486,"")</f>
      </c>
    </row>
    <row r="12487">
      <c r="A12487" s="6">
        <v>19</v>
      </c>
      <c r="B12487" s="6">
        <v>3</v>
      </c>
      <c r="C12487" s="6">
        <v>21</v>
      </c>
      <c r="D12487" s="6">
        <f>A12487+B12487+C12487</f>
        <v>43</v>
      </c>
      <c r="E12487" s="5">
        <f>IF(A12487=0,0,A12487*LABOR_HRS_WK_TOM*SEASON_WEEKS*(1+DIM_PCT_TOM)^A12487)</f>
        <v>10458.204466678904</v>
      </c>
      <c r="F12487" s="5">
        <f>IF(B12487=0,0,B12487*LABOR_HRS_WK_CAR*SEASON_WEEKS*(1+DIM_PCT_CAR)^B12487)</f>
        <v>96.920156249999962</v>
      </c>
      <c r="G12487" s="5">
        <f>IF(C12487=0,0,C12487*LABOR_HRS_WK_MES*SEASON_WEEKS*(1+DIM_PCT_MES)^C12487)</f>
        <v>1226.6692487641699</v>
      </c>
      <c r="H12487" s="5">
        <f>E12487+F12487+G12487</f>
        <v>11781.793871693075</v>
      </c>
      <c r="I12487" s="5">
        <f>MIN(H12487,FARMER_HRS)</f>
        <v>720</v>
      </c>
      <c r="J12487" s="5">
        <f>MAX(0,H12487-FARMER_HRS)</f>
        <v>11061.793871693075</v>
      </c>
      <c r="K12487" s="2">
        <f>I12487*FARMER_RATE+J12487*TEMP_WORKER_RATE</f>
        <v>217045.03249467144</v>
      </c>
      <c r="L12487" s="2">
        <f>A12487*PRICE_TOM+B12487*PRICE_CAR+C12487*PRICE_MES</f>
        <v>230182</v>
      </c>
      <c r="M12487" s="2">
        <f>A12487*FERT_BED_TOM+B12487*FERT_BED_CAR+C12487*FERT_BED_MES</f>
        <v>36520</v>
      </c>
      <c r="N12487" s="6">
        <f>IF(AND(D12487&lt;=TOTAL_BEDS,J12487&lt;=TEMP_WORKER_MAX*TEMP_WORKER_HRS),1,0)</f>
        <v>0</v>
      </c>
      <c r="O12487" s="2">
        <f>L12487-M12487-K12487-FIXED_COSTS</f>
        <v>-43383.032494671439</v>
      </c>
      <c r="P12487" s="2">
        <f>IF(N12487=1,O12487,"")</f>
      </c>
    </row>
    <row r="12488">
      <c r="A12488" s="6">
        <v>19</v>
      </c>
      <c r="B12488" s="6">
        <v>3</v>
      </c>
      <c r="C12488" s="6">
        <v>22</v>
      </c>
      <c r="D12488" s="6">
        <f>A12488+B12488+C12488</f>
        <v>44</v>
      </c>
      <c r="E12488" s="5">
        <f>IF(A12488=0,0,A12488*LABOR_HRS_WK_TOM*SEASON_WEEKS*(1+DIM_PCT_TOM)^A12488)</f>
        <v>10458.204466678904</v>
      </c>
      <c r="F12488" s="5">
        <f>IF(B12488=0,0,B12488*LABOR_HRS_WK_CAR*SEASON_WEEKS*(1+DIM_PCT_CAR)^B12488)</f>
        <v>96.920156249999962</v>
      </c>
      <c r="G12488" s="5">
        <f>IF(C12488=0,0,C12488*LABOR_HRS_WK_MES*SEASON_WEEKS*(1+DIM_PCT_MES)^C12488)</f>
        <v>1301.1455960105659</v>
      </c>
      <c r="H12488" s="5">
        <f>E12488+F12488+G12488</f>
        <v>11856.270218939469</v>
      </c>
      <c r="I12488" s="5">
        <f>MIN(H12488,FARMER_HRS)</f>
        <v>720</v>
      </c>
      <c r="J12488" s="5">
        <f>MAX(0,H12488-FARMER_HRS)</f>
        <v>11136.270218939469</v>
      </c>
      <c r="K12488" s="2">
        <f>I12488*FARMER_RATE+J12488*TEMP_WORKER_RATE</f>
        <v>218338.02463436578</v>
      </c>
      <c r="L12488" s="2">
        <f>A12488*PRICE_TOM+B12488*PRICE_CAR+C12488*PRICE_MES</f>
        <v>232882</v>
      </c>
      <c r="M12488" s="2">
        <f>A12488*FERT_BED_TOM+B12488*FERT_BED_CAR+C12488*FERT_BED_MES</f>
        <v>37400</v>
      </c>
      <c r="N12488" s="6">
        <f>IF(AND(D12488&lt;=TOTAL_BEDS,J12488&lt;=TEMP_WORKER_MAX*TEMP_WORKER_HRS),1,0)</f>
        <v>0</v>
      </c>
      <c r="O12488" s="2">
        <f>L12488-M12488-K12488-FIXED_COSTS</f>
        <v>-42856.024634365778</v>
      </c>
      <c r="P12488" s="2">
        <f>IF(N12488=1,O12488,"")</f>
      </c>
    </row>
    <row r="12489">
      <c r="A12489" s="6">
        <v>19</v>
      </c>
      <c r="B12489" s="6">
        <v>3</v>
      </c>
      <c r="C12489" s="6">
        <v>23</v>
      </c>
      <c r="D12489" s="6">
        <f>A12489+B12489+C12489</f>
        <v>45</v>
      </c>
      <c r="E12489" s="5">
        <f>IF(A12489=0,0,A12489*LABOR_HRS_WK_TOM*SEASON_WEEKS*(1+DIM_PCT_TOM)^A12489)</f>
        <v>10458.204466678904</v>
      </c>
      <c r="F12489" s="5">
        <f>IF(B12489=0,0,B12489*LABOR_HRS_WK_CAR*SEASON_WEEKS*(1+DIM_PCT_CAR)^B12489)</f>
        <v>96.920156249999962</v>
      </c>
      <c r="G12489" s="5">
        <f>IF(C12489=0,0,C12489*LABOR_HRS_WK_MES*SEASON_WEEKS*(1+DIM_PCT_MES)^C12489)</f>
        <v>1377.2921848680023</v>
      </c>
      <c r="H12489" s="5">
        <f>E12489+F12489+G12489</f>
        <v>11932.416807796906</v>
      </c>
      <c r="I12489" s="5">
        <f>MIN(H12489,FARMER_HRS)</f>
        <v>720</v>
      </c>
      <c r="J12489" s="5">
        <f>MAX(0,H12489-FARMER_HRS)</f>
        <v>11212.416807796906</v>
      </c>
      <c r="K12489" s="2">
        <f>I12489*FARMER_RATE+J12489*TEMP_WORKER_RATE</f>
        <v>219660.01402425184</v>
      </c>
      <c r="L12489" s="2">
        <f>A12489*PRICE_TOM+B12489*PRICE_CAR+C12489*PRICE_MES</f>
        <v>235582</v>
      </c>
      <c r="M12489" s="2">
        <f>A12489*FERT_BED_TOM+B12489*FERT_BED_CAR+C12489*FERT_BED_MES</f>
        <v>38280</v>
      </c>
      <c r="N12489" s="6">
        <f>IF(AND(D12489&lt;=TOTAL_BEDS,J12489&lt;=TEMP_WORKER_MAX*TEMP_WORKER_HRS),1,0)</f>
        <v>0</v>
      </c>
      <c r="O12489" s="2">
        <f>L12489-M12489-K12489-FIXED_COSTS</f>
        <v>-42358.014024251839</v>
      </c>
      <c r="P12489" s="2">
        <f>IF(N12489=1,O12489,"")</f>
      </c>
    </row>
    <row r="12490">
      <c r="A12490" s="6">
        <v>19</v>
      </c>
      <c r="B12490" s="6">
        <v>3</v>
      </c>
      <c r="C12490" s="6">
        <v>24</v>
      </c>
      <c r="D12490" s="6">
        <f>A12490+B12490+C12490</f>
        <v>46</v>
      </c>
      <c r="E12490" s="5">
        <f>IF(A12490=0,0,A12490*LABOR_HRS_WK_TOM*SEASON_WEEKS*(1+DIM_PCT_TOM)^A12490)</f>
        <v>10458.204466678904</v>
      </c>
      <c r="F12490" s="5">
        <f>IF(B12490=0,0,B12490*LABOR_HRS_WK_CAR*SEASON_WEEKS*(1+DIM_PCT_CAR)^B12490)</f>
        <v>96.920156249999962</v>
      </c>
      <c r="G12490" s="5">
        <f>IF(C12490=0,0,C12490*LABOR_HRS_WK_MES*SEASON_WEEKS*(1+DIM_PCT_MES)^C12490)</f>
        <v>1455.139134447498</v>
      </c>
      <c r="H12490" s="5">
        <f>E12490+F12490+G12490</f>
        <v>12010.263757376402</v>
      </c>
      <c r="I12490" s="5">
        <f>MIN(H12490,FARMER_HRS)</f>
        <v>720</v>
      </c>
      <c r="J12490" s="5">
        <f>MAX(0,H12490-FARMER_HRS)</f>
        <v>11290.263757376402</v>
      </c>
      <c r="K12490" s="2">
        <f>I12490*FARMER_RATE+J12490*TEMP_WORKER_RATE</f>
        <v>221011.52356556253</v>
      </c>
      <c r="L12490" s="2">
        <f>A12490*PRICE_TOM+B12490*PRICE_CAR+C12490*PRICE_MES</f>
        <v>238282</v>
      </c>
      <c r="M12490" s="2">
        <f>A12490*FERT_BED_TOM+B12490*FERT_BED_CAR+C12490*FERT_BED_MES</f>
        <v>39160</v>
      </c>
      <c r="N12490" s="6">
        <f>IF(AND(D12490&lt;=TOTAL_BEDS,J12490&lt;=TEMP_WORKER_MAX*TEMP_WORKER_HRS),1,0)</f>
        <v>0</v>
      </c>
      <c r="O12490" s="2">
        <f>L12490-M12490-K12490-FIXED_COSTS</f>
        <v>-41889.523565562529</v>
      </c>
      <c r="P12490" s="2">
        <f>IF(N12490=1,O12490,"")</f>
      </c>
    </row>
    <row r="12491">
      <c r="A12491" s="6">
        <v>19</v>
      </c>
      <c r="B12491" s="6">
        <v>3</v>
      </c>
      <c r="C12491" s="6">
        <v>25</v>
      </c>
      <c r="D12491" s="6">
        <f>A12491+B12491+C12491</f>
        <v>47</v>
      </c>
      <c r="E12491" s="5">
        <f>IF(A12491=0,0,A12491*LABOR_HRS_WK_TOM*SEASON_WEEKS*(1+DIM_PCT_TOM)^A12491)</f>
        <v>10458.204466678904</v>
      </c>
      <c r="F12491" s="5">
        <f>IF(B12491=0,0,B12491*LABOR_HRS_WK_CAR*SEASON_WEEKS*(1+DIM_PCT_CAR)^B12491)</f>
        <v>96.920156249999962</v>
      </c>
      <c r="G12491" s="5">
        <f>IF(C12491=0,0,C12491*LABOR_HRS_WK_MES*SEASON_WEEKS*(1+DIM_PCT_MES)^C12491)</f>
        <v>1534.7170558625955</v>
      </c>
      <c r="H12491" s="5">
        <f>E12491+F12491+G12491</f>
        <v>12089.8416787915</v>
      </c>
      <c r="I12491" s="5">
        <f>MIN(H12491,FARMER_HRS)</f>
        <v>720</v>
      </c>
      <c r="J12491" s="5">
        <f>MAX(0,H12491-FARMER_HRS)</f>
        <v>11369.8416787915</v>
      </c>
      <c r="K12491" s="2">
        <f>I12491*FARMER_RATE+J12491*TEMP_WORKER_RATE</f>
        <v>222393.08470124131</v>
      </c>
      <c r="L12491" s="2">
        <f>A12491*PRICE_TOM+B12491*PRICE_CAR+C12491*PRICE_MES</f>
        <v>240982</v>
      </c>
      <c r="M12491" s="2">
        <f>A12491*FERT_BED_TOM+B12491*FERT_BED_CAR+C12491*FERT_BED_MES</f>
        <v>40040</v>
      </c>
      <c r="N12491" s="6">
        <f>IF(AND(D12491&lt;=TOTAL_BEDS,J12491&lt;=TEMP_WORKER_MAX*TEMP_WORKER_HRS),1,0)</f>
        <v>0</v>
      </c>
      <c r="O12491" s="2">
        <f>L12491-M12491-K12491-FIXED_COSTS</f>
        <v>-41451.084701241314</v>
      </c>
      <c r="P12491" s="2">
        <f>IF(N12491=1,O12491,"")</f>
      </c>
    </row>
    <row r="12492">
      <c r="A12492" s="6">
        <v>19</v>
      </c>
      <c r="B12492" s="6">
        <v>3</v>
      </c>
      <c r="C12492" s="6">
        <v>26</v>
      </c>
      <c r="D12492" s="6">
        <f>A12492+B12492+C12492</f>
        <v>48</v>
      </c>
      <c r="E12492" s="5">
        <f>IF(A12492=0,0,A12492*LABOR_HRS_WK_TOM*SEASON_WEEKS*(1+DIM_PCT_TOM)^A12492)</f>
        <v>10458.204466678904</v>
      </c>
      <c r="F12492" s="5">
        <f>IF(B12492=0,0,B12492*LABOR_HRS_WK_CAR*SEASON_WEEKS*(1+DIM_PCT_CAR)^B12492)</f>
        <v>96.920156249999962</v>
      </c>
      <c r="G12492" s="5">
        <f>IF(C12492=0,0,C12492*LABOR_HRS_WK_MES*SEASON_WEEKS*(1+DIM_PCT_MES)^C12492)</f>
        <v>1616.0570598233128</v>
      </c>
      <c r="H12492" s="5">
        <f>E12492+F12492+G12492</f>
        <v>12171.181682752218</v>
      </c>
      <c r="I12492" s="5">
        <f>MIN(H12492,FARMER_HRS)</f>
        <v>720</v>
      </c>
      <c r="J12492" s="5">
        <f>MAX(0,H12492-FARMER_HRS)</f>
        <v>11451.181682752218</v>
      </c>
      <c r="K12492" s="2">
        <f>I12492*FARMER_RATE+J12492*TEMP_WORKER_RATE</f>
        <v>223805.23754778155</v>
      </c>
      <c r="L12492" s="2">
        <f>A12492*PRICE_TOM+B12492*PRICE_CAR+C12492*PRICE_MES</f>
        <v>243682</v>
      </c>
      <c r="M12492" s="2">
        <f>A12492*FERT_BED_TOM+B12492*FERT_BED_CAR+C12492*FERT_BED_MES</f>
        <v>40920</v>
      </c>
      <c r="N12492" s="6">
        <f>IF(AND(D12492&lt;=TOTAL_BEDS,J12492&lt;=TEMP_WORKER_MAX*TEMP_WORKER_HRS),1,0)</f>
        <v>0</v>
      </c>
      <c r="O12492" s="2">
        <f>L12492-M12492-K12492-FIXED_COSTS</f>
        <v>-41043.237547781551</v>
      </c>
      <c r="P12492" s="2">
        <f>IF(N12492=1,O12492,"")</f>
      </c>
    </row>
    <row r="12493">
      <c r="A12493" s="6">
        <v>19</v>
      </c>
      <c r="B12493" s="6">
        <v>3</v>
      </c>
      <c r="C12493" s="6">
        <v>27</v>
      </c>
      <c r="D12493" s="6">
        <f>A12493+B12493+C12493</f>
        <v>49</v>
      </c>
      <c r="E12493" s="5">
        <f>IF(A12493=0,0,A12493*LABOR_HRS_WK_TOM*SEASON_WEEKS*(1+DIM_PCT_TOM)^A12493)</f>
        <v>10458.204466678904</v>
      </c>
      <c r="F12493" s="5">
        <f>IF(B12493=0,0,B12493*LABOR_HRS_WK_CAR*SEASON_WEEKS*(1+DIM_PCT_CAR)^B12493)</f>
        <v>96.920156249999962</v>
      </c>
      <c r="G12493" s="5">
        <f>IF(C12493=0,0,C12493*LABOR_HRS_WK_MES*SEASON_WEEKS*(1+DIM_PCT_MES)^C12493)</f>
        <v>1699.19076434307</v>
      </c>
      <c r="H12493" s="5">
        <f>E12493+F12493+G12493</f>
        <v>12254.315387271974</v>
      </c>
      <c r="I12493" s="5">
        <f>MIN(H12493,FARMER_HRS)</f>
        <v>720</v>
      </c>
      <c r="J12493" s="5">
        <f>MAX(0,H12493-FARMER_HRS)</f>
        <v>11534.315387271974</v>
      </c>
      <c r="K12493" s="2">
        <f>I12493*FARMER_RATE+J12493*TEMP_WORKER_RATE</f>
        <v>225248.53102902733</v>
      </c>
      <c r="L12493" s="2">
        <f>A12493*PRICE_TOM+B12493*PRICE_CAR+C12493*PRICE_MES</f>
        <v>246382</v>
      </c>
      <c r="M12493" s="2">
        <f>A12493*FERT_BED_TOM+B12493*FERT_BED_CAR+C12493*FERT_BED_MES</f>
        <v>41800</v>
      </c>
      <c r="N12493" s="6">
        <f>IF(AND(D12493&lt;=TOTAL_BEDS,J12493&lt;=TEMP_WORKER_MAX*TEMP_WORKER_HRS),1,0)</f>
        <v>0</v>
      </c>
      <c r="O12493" s="2">
        <f>L12493-M12493-K12493-FIXED_COSTS</f>
        <v>-40666.531029027334</v>
      </c>
      <c r="P12493" s="2">
        <f>IF(N12493=1,O12493,"")</f>
      </c>
    </row>
    <row r="12494">
      <c r="A12494" s="6">
        <v>19</v>
      </c>
      <c r="B12494" s="6">
        <v>3</v>
      </c>
      <c r="C12494" s="6">
        <v>28</v>
      </c>
      <c r="D12494" s="6">
        <f>A12494+B12494+C12494</f>
        <v>50</v>
      </c>
      <c r="E12494" s="5">
        <f>IF(A12494=0,0,A12494*LABOR_HRS_WK_TOM*SEASON_WEEKS*(1+DIM_PCT_TOM)^A12494)</f>
        <v>10458.204466678904</v>
      </c>
      <c r="F12494" s="5">
        <f>IF(B12494=0,0,B12494*LABOR_HRS_WK_CAR*SEASON_WEEKS*(1+DIM_PCT_CAR)^B12494)</f>
        <v>96.920156249999962</v>
      </c>
      <c r="G12494" s="5">
        <f>IF(C12494=0,0,C12494*LABOR_HRS_WK_MES*SEASON_WEEKS*(1+DIM_PCT_MES)^C12494)</f>
        <v>1784.1503025602233</v>
      </c>
      <c r="H12494" s="5">
        <f>E12494+F12494+G12494</f>
        <v>12339.274925489128</v>
      </c>
      <c r="I12494" s="5">
        <f>MIN(H12494,FARMER_HRS)</f>
        <v>720</v>
      </c>
      <c r="J12494" s="5">
        <f>MAX(0,H12494-FARMER_HRS)</f>
        <v>11619.274925489128</v>
      </c>
      <c r="K12494" s="2">
        <f>I12494*FARMER_RATE+J12494*TEMP_WORKER_RATE</f>
        <v>226723.52301196402</v>
      </c>
      <c r="L12494" s="2">
        <f>A12494*PRICE_TOM+B12494*PRICE_CAR+C12494*PRICE_MES</f>
        <v>249082</v>
      </c>
      <c r="M12494" s="2">
        <f>A12494*FERT_BED_TOM+B12494*FERT_BED_CAR+C12494*FERT_BED_MES</f>
        <v>42680</v>
      </c>
      <c r="N12494" s="6">
        <f>IF(AND(D12494&lt;=TOTAL_BEDS,J12494&lt;=TEMP_WORKER_MAX*TEMP_WORKER_HRS),1,0)</f>
        <v>0</v>
      </c>
      <c r="O12494" s="2">
        <f>L12494-M12494-K12494-FIXED_COSTS</f>
        <v>-40321.523011964018</v>
      </c>
      <c r="P12494" s="2">
        <f>IF(N12494=1,O12494,"")</f>
      </c>
    </row>
    <row r="12495">
      <c r="A12495" s="6">
        <v>19</v>
      </c>
      <c r="B12495" s="6">
        <v>3</v>
      </c>
      <c r="C12495" s="6">
        <v>29</v>
      </c>
      <c r="D12495" s="6">
        <f>A12495+B12495+C12495</f>
        <v>51</v>
      </c>
      <c r="E12495" s="5">
        <f>IF(A12495=0,0,A12495*LABOR_HRS_WK_TOM*SEASON_WEEKS*(1+DIM_PCT_TOM)^A12495)</f>
        <v>10458.204466678904</v>
      </c>
      <c r="F12495" s="5">
        <f>IF(B12495=0,0,B12495*LABOR_HRS_WK_CAR*SEASON_WEEKS*(1+DIM_PCT_CAR)^B12495)</f>
        <v>96.920156249999962</v>
      </c>
      <c r="G12495" s="5">
        <f>IF(C12495=0,0,C12495*LABOR_HRS_WK_MES*SEASON_WEEKS*(1+DIM_PCT_MES)^C12495)</f>
        <v>1870.9683306758766</v>
      </c>
      <c r="H12495" s="5">
        <f>E12495+F12495+G12495</f>
        <v>12426.092953604781</v>
      </c>
      <c r="I12495" s="5">
        <f>MIN(H12495,FARMER_HRS)</f>
        <v>720</v>
      </c>
      <c r="J12495" s="5">
        <f>MAX(0,H12495-FARMER_HRS)</f>
        <v>11706.092953604781</v>
      </c>
      <c r="K12495" s="2">
        <f>I12495*FARMER_RATE+J12495*TEMP_WORKER_RATE</f>
        <v>228230.78044452742</v>
      </c>
      <c r="L12495" s="2">
        <f>A12495*PRICE_TOM+B12495*PRICE_CAR+C12495*PRICE_MES</f>
        <v>251782</v>
      </c>
      <c r="M12495" s="2">
        <f>A12495*FERT_BED_TOM+B12495*FERT_BED_CAR+C12495*FERT_BED_MES</f>
        <v>43560</v>
      </c>
      <c r="N12495" s="6">
        <f>IF(AND(D12495&lt;=TOTAL_BEDS,J12495&lt;=TEMP_WORKER_MAX*TEMP_WORKER_HRS),1,0)</f>
        <v>0</v>
      </c>
      <c r="O12495" s="2">
        <f>L12495-M12495-K12495-FIXED_COSTS</f>
        <v>-40008.780444527423</v>
      </c>
      <c r="P12495" s="2">
        <f>IF(N12495=1,O12495,"")</f>
      </c>
    </row>
    <row r="12496">
      <c r="A12496" s="6">
        <v>19</v>
      </c>
      <c r="B12496" s="6">
        <v>3</v>
      </c>
      <c r="C12496" s="6">
        <v>30</v>
      </c>
      <c r="D12496" s="6">
        <f>A12496+B12496+C12496</f>
        <v>52</v>
      </c>
      <c r="E12496" s="5">
        <f>IF(A12496=0,0,A12496*LABOR_HRS_WK_TOM*SEASON_WEEKS*(1+DIM_PCT_TOM)^A12496)</f>
        <v>10458.204466678904</v>
      </c>
      <c r="F12496" s="5">
        <f>IF(B12496=0,0,B12496*LABOR_HRS_WK_CAR*SEASON_WEEKS*(1+DIM_PCT_CAR)^B12496)</f>
        <v>96.920156249999962</v>
      </c>
      <c r="G12496" s="5">
        <f>IF(C12496=0,0,C12496*LABOR_HRS_WK_MES*SEASON_WEEKS*(1+DIM_PCT_MES)^C12496)</f>
        <v>1959.6780360096466</v>
      </c>
      <c r="H12496" s="5">
        <f>E12496+F12496+G12496</f>
        <v>12514.802658938552</v>
      </c>
      <c r="I12496" s="5">
        <f>MIN(H12496,FARMER_HRS)</f>
        <v>720</v>
      </c>
      <c r="J12496" s="5">
        <f>MAX(0,H12496-FARMER_HRS)</f>
        <v>11794.802658938552</v>
      </c>
      <c r="K12496" s="2">
        <f>I12496*FARMER_RATE+J12496*TEMP_WORKER_RATE</f>
        <v>229770.87949546098</v>
      </c>
      <c r="L12496" s="2">
        <f>A12496*PRICE_TOM+B12496*PRICE_CAR+C12496*PRICE_MES</f>
        <v>254482</v>
      </c>
      <c r="M12496" s="2">
        <f>A12496*FERT_BED_TOM+B12496*FERT_BED_CAR+C12496*FERT_BED_MES</f>
        <v>44440</v>
      </c>
      <c r="N12496" s="6">
        <f>IF(AND(D12496&lt;=TOTAL_BEDS,J12496&lt;=TEMP_WORKER_MAX*TEMP_WORKER_HRS),1,0)</f>
        <v>0</v>
      </c>
      <c r="O12496" s="2">
        <f>L12496-M12496-K12496-FIXED_COSTS</f>
        <v>-39728.879495460977</v>
      </c>
      <c r="P12496" s="2">
        <f>IF(N12496=1,O12496,"")</f>
      </c>
    </row>
    <row r="12497">
      <c r="A12497" s="6">
        <v>19</v>
      </c>
      <c r="B12497" s="6">
        <v>4</v>
      </c>
      <c r="C12497" s="6">
        <v>0</v>
      </c>
      <c r="D12497" s="6">
        <f>A12497+B12497+C12497</f>
        <v>23</v>
      </c>
      <c r="E12497" s="5">
        <f>IF(A12497=0,0,A12497*LABOR_HRS_WK_TOM*SEASON_WEEKS*(1+DIM_PCT_TOM)^A12497)</f>
        <v>10458.204466678904</v>
      </c>
      <c r="F12497" s="5">
        <f>IF(B12497=0,0,B12497*LABOR_HRS_WK_CAR*SEASON_WEEKS*(1+DIM_PCT_CAR)^B12497)</f>
        <v>132.45754687499993</v>
      </c>
      <c r="G12497" s="5">
        <f>IF(C12497=0,0,C12497*LABOR_HRS_WK_MES*SEASON_WEEKS*(1+DIM_PCT_MES)^C12497)</f>
        <v>0</v>
      </c>
      <c r="H12497" s="5">
        <f>E12497+F12497+G12497</f>
        <v>10590.662013553905</v>
      </c>
      <c r="I12497" s="5">
        <f>MIN(H12497,FARMER_HRS)</f>
        <v>720</v>
      </c>
      <c r="J12497" s="5">
        <f>MAX(0,H12497-FARMER_HRS)</f>
        <v>9870.6620135539051</v>
      </c>
      <c r="K12497" s="2">
        <f>I12497*FARMER_RATE+J12497*TEMP_WORKER_RATE</f>
        <v>196365.65995753306</v>
      </c>
      <c r="L12497" s="2">
        <f>A12497*PRICE_TOM+B12497*PRICE_CAR+C12497*PRICE_MES</f>
        <v>175576</v>
      </c>
      <c r="M12497" s="2">
        <f>A12497*FERT_BED_TOM+B12497*FERT_BED_CAR+C12497*FERT_BED_MES</f>
        <v>18480</v>
      </c>
      <c r="N12497" s="6">
        <f>IF(AND(D12497&lt;=TOTAL_BEDS,J12497&lt;=TEMP_WORKER_MAX*TEMP_WORKER_HRS),1,0)</f>
        <v>0</v>
      </c>
      <c r="O12497" s="2">
        <f>L12497-M12497-K12497-FIXED_COSTS</f>
        <v>-59269.659957533062</v>
      </c>
      <c r="P12497" s="2">
        <f>IF(N12497=1,O12497,"")</f>
      </c>
    </row>
    <row r="12498">
      <c r="A12498" s="6">
        <v>19</v>
      </c>
      <c r="B12498" s="6">
        <v>4</v>
      </c>
      <c r="C12498" s="6">
        <v>1</v>
      </c>
      <c r="D12498" s="6">
        <f>A12498+B12498+C12498</f>
        <v>24</v>
      </c>
      <c r="E12498" s="5">
        <f>IF(A12498=0,0,A12498*LABOR_HRS_WK_TOM*SEASON_WEEKS*(1+DIM_PCT_TOM)^A12498)</f>
        <v>10458.204466678904</v>
      </c>
      <c r="F12498" s="5">
        <f>IF(B12498=0,0,B12498*LABOR_HRS_WK_CAR*SEASON_WEEKS*(1+DIM_PCT_CAR)^B12498)</f>
        <v>132.45754687499993</v>
      </c>
      <c r="G12498" s="5">
        <f>IF(C12498=0,0,C12498*LABOR_HRS_WK_MES*SEASON_WEEKS*(1+DIM_PCT_MES)^C12498)</f>
        <v>45.5625</v>
      </c>
      <c r="H12498" s="5">
        <f>E12498+F12498+G12498</f>
        <v>10636.224513553905</v>
      </c>
      <c r="I12498" s="5">
        <f>MIN(H12498,FARMER_HRS)</f>
        <v>720</v>
      </c>
      <c r="J12498" s="5">
        <f>MAX(0,H12498-FARMER_HRS)</f>
        <v>9916.2245135539051</v>
      </c>
      <c r="K12498" s="2">
        <f>I12498*FARMER_RATE+J12498*TEMP_WORKER_RATE</f>
        <v>197156.67558253306</v>
      </c>
      <c r="L12498" s="2">
        <f>A12498*PRICE_TOM+B12498*PRICE_CAR+C12498*PRICE_MES</f>
        <v>178276</v>
      </c>
      <c r="M12498" s="2">
        <f>A12498*FERT_BED_TOM+B12498*FERT_BED_CAR+C12498*FERT_BED_MES</f>
        <v>19360</v>
      </c>
      <c r="N12498" s="6">
        <f>IF(AND(D12498&lt;=TOTAL_BEDS,J12498&lt;=TEMP_WORKER_MAX*TEMP_WORKER_HRS),1,0)</f>
        <v>0</v>
      </c>
      <c r="O12498" s="2">
        <f>L12498-M12498-K12498-FIXED_COSTS</f>
        <v>-58240.675582533062</v>
      </c>
      <c r="P12498" s="2">
        <f>IF(N12498=1,O12498,"")</f>
      </c>
    </row>
    <row r="12499">
      <c r="A12499" s="6">
        <v>19</v>
      </c>
      <c r="B12499" s="6">
        <v>4</v>
      </c>
      <c r="C12499" s="6">
        <v>2</v>
      </c>
      <c r="D12499" s="6">
        <f>A12499+B12499+C12499</f>
        <v>25</v>
      </c>
      <c r="E12499" s="5">
        <f>IF(A12499=0,0,A12499*LABOR_HRS_WK_TOM*SEASON_WEEKS*(1+DIM_PCT_TOM)^A12499)</f>
        <v>10458.204466678904</v>
      </c>
      <c r="F12499" s="5">
        <f>IF(B12499=0,0,B12499*LABOR_HRS_WK_CAR*SEASON_WEEKS*(1+DIM_PCT_CAR)^B12499)</f>
        <v>132.45754687499993</v>
      </c>
      <c r="G12499" s="5">
        <f>IF(C12499=0,0,C12499*LABOR_HRS_WK_MES*SEASON_WEEKS*(1+DIM_PCT_MES)^C12499)</f>
        <v>92.2640625</v>
      </c>
      <c r="H12499" s="5">
        <f>E12499+F12499+G12499</f>
        <v>10682.926076053905</v>
      </c>
      <c r="I12499" s="5">
        <f>MIN(H12499,FARMER_HRS)</f>
        <v>720</v>
      </c>
      <c r="J12499" s="5">
        <f>MAX(0,H12499-FARMER_HRS)</f>
        <v>9962.9260760539055</v>
      </c>
      <c r="K12499" s="2">
        <f>I12499*FARMER_RATE+J12499*TEMP_WORKER_RATE</f>
        <v>197967.46659815809</v>
      </c>
      <c r="L12499" s="2">
        <f>A12499*PRICE_TOM+B12499*PRICE_CAR+C12499*PRICE_MES</f>
        <v>180976</v>
      </c>
      <c r="M12499" s="2">
        <f>A12499*FERT_BED_TOM+B12499*FERT_BED_CAR+C12499*FERT_BED_MES</f>
        <v>20240</v>
      </c>
      <c r="N12499" s="6">
        <f>IF(AND(D12499&lt;=TOTAL_BEDS,J12499&lt;=TEMP_WORKER_MAX*TEMP_WORKER_HRS),1,0)</f>
        <v>0</v>
      </c>
      <c r="O12499" s="2">
        <f>L12499-M12499-K12499-FIXED_COSTS</f>
        <v>-57231.466598158091</v>
      </c>
      <c r="P12499" s="2">
        <f>IF(N12499=1,O12499,"")</f>
      </c>
    </row>
    <row r="12500">
      <c r="A12500" s="6">
        <v>19</v>
      </c>
      <c r="B12500" s="6">
        <v>4</v>
      </c>
      <c r="C12500" s="6">
        <v>3</v>
      </c>
      <c r="D12500" s="6">
        <f>A12500+B12500+C12500</f>
        <v>26</v>
      </c>
      <c r="E12500" s="5">
        <f>IF(A12500=0,0,A12500*LABOR_HRS_WK_TOM*SEASON_WEEKS*(1+DIM_PCT_TOM)^A12500)</f>
        <v>10458.204466678904</v>
      </c>
      <c r="F12500" s="5">
        <f>IF(B12500=0,0,B12500*LABOR_HRS_WK_CAR*SEASON_WEEKS*(1+DIM_PCT_CAR)^B12500)</f>
        <v>132.45754687499993</v>
      </c>
      <c r="G12500" s="5">
        <f>IF(C12500=0,0,C12500*LABOR_HRS_WK_MES*SEASON_WEEKS*(1+DIM_PCT_MES)^C12500)</f>
        <v>140.12604492187498</v>
      </c>
      <c r="H12500" s="5">
        <f>E12500+F12500+G12500</f>
        <v>10730.78805847578</v>
      </c>
      <c r="I12500" s="5">
        <f>MIN(H12500,FARMER_HRS)</f>
        <v>720</v>
      </c>
      <c r="J12500" s="5">
        <f>MAX(0,H12500-FARMER_HRS)</f>
        <v>10010.78805847578</v>
      </c>
      <c r="K12500" s="2">
        <f>I12500*FARMER_RATE+J12500*TEMP_WORKER_RATE</f>
        <v>198798.40379298228</v>
      </c>
      <c r="L12500" s="2">
        <f>A12500*PRICE_TOM+B12500*PRICE_CAR+C12500*PRICE_MES</f>
        <v>183676</v>
      </c>
      <c r="M12500" s="2">
        <f>A12500*FERT_BED_TOM+B12500*FERT_BED_CAR+C12500*FERT_BED_MES</f>
        <v>21120</v>
      </c>
      <c r="N12500" s="6">
        <f>IF(AND(D12500&lt;=TOTAL_BEDS,J12500&lt;=TEMP_WORKER_MAX*TEMP_WORKER_HRS),1,0)</f>
        <v>0</v>
      </c>
      <c r="O12500" s="2">
        <f>L12500-M12500-K12500-FIXED_COSTS</f>
        <v>-56242.403792982281</v>
      </c>
      <c r="P12500" s="2">
        <f>IF(N12500=1,O12500,"")</f>
      </c>
    </row>
    <row r="12501">
      <c r="A12501" s="6">
        <v>19</v>
      </c>
      <c r="B12501" s="6">
        <v>4</v>
      </c>
      <c r="C12501" s="6">
        <v>4</v>
      </c>
      <c r="D12501" s="6">
        <f>A12501+B12501+C12501</f>
        <v>27</v>
      </c>
      <c r="E12501" s="5">
        <f>IF(A12501=0,0,A12501*LABOR_HRS_WK_TOM*SEASON_WEEKS*(1+DIM_PCT_TOM)^A12501)</f>
        <v>10458.204466678904</v>
      </c>
      <c r="F12501" s="5">
        <f>IF(B12501=0,0,B12501*LABOR_HRS_WK_CAR*SEASON_WEEKS*(1+DIM_PCT_CAR)^B12501)</f>
        <v>132.45754687499993</v>
      </c>
      <c r="G12501" s="5">
        <f>IF(C12501=0,0,C12501*LABOR_HRS_WK_MES*SEASON_WEEKS*(1+DIM_PCT_MES)^C12501)</f>
        <v>189.17016064453119</v>
      </c>
      <c r="H12501" s="5">
        <f>E12501+F12501+G12501</f>
        <v>10779.832174198436</v>
      </c>
      <c r="I12501" s="5">
        <f>MIN(H12501,FARMER_HRS)</f>
        <v>720</v>
      </c>
      <c r="J12501" s="5">
        <f>MAX(0,H12501-FARMER_HRS)</f>
        <v>10059.832174198436</v>
      </c>
      <c r="K12501" s="2">
        <f>I12501*FARMER_RATE+J12501*TEMP_WORKER_RATE</f>
        <v>199649.86413538951</v>
      </c>
      <c r="L12501" s="2">
        <f>A12501*PRICE_TOM+B12501*PRICE_CAR+C12501*PRICE_MES</f>
        <v>186376</v>
      </c>
      <c r="M12501" s="2">
        <f>A12501*FERT_BED_TOM+B12501*FERT_BED_CAR+C12501*FERT_BED_MES</f>
        <v>22000</v>
      </c>
      <c r="N12501" s="6">
        <f>IF(AND(D12501&lt;=TOTAL_BEDS,J12501&lt;=TEMP_WORKER_MAX*TEMP_WORKER_HRS),1,0)</f>
        <v>0</v>
      </c>
      <c r="O12501" s="2">
        <f>L12501-M12501-K12501-FIXED_COSTS</f>
        <v>-55273.864135389507</v>
      </c>
      <c r="P12501" s="2">
        <f>IF(N12501=1,O12501,"")</f>
      </c>
    </row>
    <row r="12502">
      <c r="A12502" s="6">
        <v>19</v>
      </c>
      <c r="B12502" s="6">
        <v>4</v>
      </c>
      <c r="C12502" s="6">
        <v>5</v>
      </c>
      <c r="D12502" s="6">
        <f>A12502+B12502+C12502</f>
        <v>28</v>
      </c>
      <c r="E12502" s="5">
        <f>IF(A12502=0,0,A12502*LABOR_HRS_WK_TOM*SEASON_WEEKS*(1+DIM_PCT_TOM)^A12502)</f>
        <v>10458.204466678904</v>
      </c>
      <c r="F12502" s="5">
        <f>IF(B12502=0,0,B12502*LABOR_HRS_WK_CAR*SEASON_WEEKS*(1+DIM_PCT_CAR)^B12502)</f>
        <v>132.45754687499993</v>
      </c>
      <c r="G12502" s="5">
        <f>IF(C12502=0,0,C12502*LABOR_HRS_WK_MES*SEASON_WEEKS*(1+DIM_PCT_MES)^C12502)</f>
        <v>239.41848456573481</v>
      </c>
      <c r="H12502" s="5">
        <f>E12502+F12502+G12502</f>
        <v>10830.08049811964</v>
      </c>
      <c r="I12502" s="5">
        <f>MIN(H12502,FARMER_HRS)</f>
        <v>720</v>
      </c>
      <c r="J12502" s="5">
        <f>MAX(0,H12502-FARMER_HRS)</f>
        <v>10110.08049811964</v>
      </c>
      <c r="K12502" s="2">
        <f>I12502*FARMER_RATE+J12502*TEMP_WORKER_RATE</f>
        <v>200522.23087013263</v>
      </c>
      <c r="L12502" s="2">
        <f>A12502*PRICE_TOM+B12502*PRICE_CAR+C12502*PRICE_MES</f>
        <v>189076</v>
      </c>
      <c r="M12502" s="2">
        <f>A12502*FERT_BED_TOM+B12502*FERT_BED_CAR+C12502*FERT_BED_MES</f>
        <v>22880</v>
      </c>
      <c r="N12502" s="6">
        <f>IF(AND(D12502&lt;=TOTAL_BEDS,J12502&lt;=TEMP_WORKER_MAX*TEMP_WORKER_HRS),1,0)</f>
        <v>0</v>
      </c>
      <c r="O12502" s="2">
        <f>L12502-M12502-K12502-FIXED_COSTS</f>
        <v>-54326.230870132626</v>
      </c>
      <c r="P12502" s="2">
        <f>IF(N12502=1,O12502,"")</f>
      </c>
    </row>
    <row r="12503">
      <c r="A12503" s="6">
        <v>19</v>
      </c>
      <c r="B12503" s="6">
        <v>4</v>
      </c>
      <c r="C12503" s="6">
        <v>6</v>
      </c>
      <c r="D12503" s="6">
        <f>A12503+B12503+C12503</f>
        <v>29</v>
      </c>
      <c r="E12503" s="5">
        <f>IF(A12503=0,0,A12503*LABOR_HRS_WK_TOM*SEASON_WEEKS*(1+DIM_PCT_TOM)^A12503)</f>
        <v>10458.204466678904</v>
      </c>
      <c r="F12503" s="5">
        <f>IF(B12503=0,0,B12503*LABOR_HRS_WK_CAR*SEASON_WEEKS*(1+DIM_PCT_CAR)^B12503)</f>
        <v>132.45754687499993</v>
      </c>
      <c r="G12503" s="5">
        <f>IF(C12503=0,0,C12503*LABOR_HRS_WK_MES*SEASON_WEEKS*(1+DIM_PCT_MES)^C12503)</f>
        <v>290.89345874736773</v>
      </c>
      <c r="H12503" s="5">
        <f>E12503+F12503+G12503</f>
        <v>10881.555472301272</v>
      </c>
      <c r="I12503" s="5">
        <f>MIN(H12503,FARMER_HRS)</f>
        <v>720</v>
      </c>
      <c r="J12503" s="5">
        <f>MAX(0,H12503-FARMER_HRS)</f>
        <v>10161.555472301272</v>
      </c>
      <c r="K12503" s="2">
        <f>I12503*FARMER_RATE+J12503*TEMP_WORKER_RATE</f>
        <v>201415.89361634152</v>
      </c>
      <c r="L12503" s="2">
        <f>A12503*PRICE_TOM+B12503*PRICE_CAR+C12503*PRICE_MES</f>
        <v>191776</v>
      </c>
      <c r="M12503" s="2">
        <f>A12503*FERT_BED_TOM+B12503*FERT_BED_CAR+C12503*FERT_BED_MES</f>
        <v>23760</v>
      </c>
      <c r="N12503" s="6">
        <f>IF(AND(D12503&lt;=TOTAL_BEDS,J12503&lt;=TEMP_WORKER_MAX*TEMP_WORKER_HRS),1,0)</f>
        <v>0</v>
      </c>
      <c r="O12503" s="2">
        <f>L12503-M12503-K12503-FIXED_COSTS</f>
        <v>-53399.89361634152</v>
      </c>
      <c r="P12503" s="2">
        <f>IF(N12503=1,O12503,"")</f>
      </c>
    </row>
    <row r="12504">
      <c r="A12504" s="6">
        <v>19</v>
      </c>
      <c r="B12504" s="6">
        <v>4</v>
      </c>
      <c r="C12504" s="6">
        <v>7</v>
      </c>
      <c r="D12504" s="6">
        <f>A12504+B12504+C12504</f>
        <v>30</v>
      </c>
      <c r="E12504" s="5">
        <f>IF(A12504=0,0,A12504*LABOR_HRS_WK_TOM*SEASON_WEEKS*(1+DIM_PCT_TOM)^A12504)</f>
        <v>10458.204466678904</v>
      </c>
      <c r="F12504" s="5">
        <f>IF(B12504=0,0,B12504*LABOR_HRS_WK_CAR*SEASON_WEEKS*(1+DIM_PCT_CAR)^B12504)</f>
        <v>132.45754687499993</v>
      </c>
      <c r="G12504" s="5">
        <f>IF(C12504=0,0,C12504*LABOR_HRS_WK_MES*SEASON_WEEKS*(1+DIM_PCT_MES)^C12504)</f>
        <v>343.61789814532818</v>
      </c>
      <c r="H12504" s="5">
        <f>E12504+F12504+G12504</f>
        <v>10934.279911699234</v>
      </c>
      <c r="I12504" s="5">
        <f>MIN(H12504,FARMER_HRS)</f>
        <v>720</v>
      </c>
      <c r="J12504" s="5">
        <f>MAX(0,H12504-FARMER_HRS)</f>
        <v>10214.279911699234</v>
      </c>
      <c r="K12504" s="2">
        <f>I12504*FARMER_RATE+J12504*TEMP_WORKER_RATE</f>
        <v>202331.24846700058</v>
      </c>
      <c r="L12504" s="2">
        <f>A12504*PRICE_TOM+B12504*PRICE_CAR+C12504*PRICE_MES</f>
        <v>194476</v>
      </c>
      <c r="M12504" s="2">
        <f>A12504*FERT_BED_TOM+B12504*FERT_BED_CAR+C12504*FERT_BED_MES</f>
        <v>24640</v>
      </c>
      <c r="N12504" s="6">
        <f>IF(AND(D12504&lt;=TOTAL_BEDS,J12504&lt;=TEMP_WORKER_MAX*TEMP_WORKER_HRS),1,0)</f>
        <v>0</v>
      </c>
      <c r="O12504" s="2">
        <f>L12504-M12504-K12504-FIXED_COSTS</f>
        <v>-52495.24846700058</v>
      </c>
      <c r="P12504" s="2">
        <f>IF(N12504=1,O12504,"")</f>
      </c>
    </row>
    <row r="12505">
      <c r="A12505" s="6">
        <v>19</v>
      </c>
      <c r="B12505" s="6">
        <v>4</v>
      </c>
      <c r="C12505" s="6">
        <v>8</v>
      </c>
      <c r="D12505" s="6">
        <f>A12505+B12505+C12505</f>
        <v>31</v>
      </c>
      <c r="E12505" s="5">
        <f>IF(A12505=0,0,A12505*LABOR_HRS_WK_TOM*SEASON_WEEKS*(1+DIM_PCT_TOM)^A12505)</f>
        <v>10458.204466678904</v>
      </c>
      <c r="F12505" s="5">
        <f>IF(B12505=0,0,B12505*LABOR_HRS_WK_CAR*SEASON_WEEKS*(1+DIM_PCT_CAR)^B12505)</f>
        <v>132.45754687499993</v>
      </c>
      <c r="G12505" s="5">
        <f>IF(C12505=0,0,C12505*LABOR_HRS_WK_MES*SEASON_WEEKS*(1+DIM_PCT_MES)^C12505)</f>
        <v>397.61499642530833</v>
      </c>
      <c r="H12505" s="5">
        <f>E12505+F12505+G12505</f>
        <v>10988.277009979214</v>
      </c>
      <c r="I12505" s="5">
        <f>MIN(H12505,FARMER_HRS)</f>
        <v>720</v>
      </c>
      <c r="J12505" s="5">
        <f>MAX(0,H12505-FARMER_HRS)</f>
        <v>10268.277009979214</v>
      </c>
      <c r="K12505" s="2">
        <f>I12505*FARMER_RATE+J12505*TEMP_WORKER_RATE</f>
        <v>203268.6980899169</v>
      </c>
      <c r="L12505" s="2">
        <f>A12505*PRICE_TOM+B12505*PRICE_CAR+C12505*PRICE_MES</f>
        <v>197176</v>
      </c>
      <c r="M12505" s="2">
        <f>A12505*FERT_BED_TOM+B12505*FERT_BED_CAR+C12505*FERT_BED_MES</f>
        <v>25520</v>
      </c>
      <c r="N12505" s="6">
        <f>IF(AND(D12505&lt;=TOTAL_BEDS,J12505&lt;=TEMP_WORKER_MAX*TEMP_WORKER_HRS),1,0)</f>
        <v>0</v>
      </c>
      <c r="O12505" s="2">
        <f>L12505-M12505-K12505-FIXED_COSTS</f>
        <v>-51612.6980899169</v>
      </c>
      <c r="P12505" s="2">
        <f>IF(N12505=1,O12505,"")</f>
      </c>
    </row>
    <row r="12506">
      <c r="A12506" s="6">
        <v>19</v>
      </c>
      <c r="B12506" s="6">
        <v>4</v>
      </c>
      <c r="C12506" s="6">
        <v>9</v>
      </c>
      <c r="D12506" s="6">
        <f>A12506+B12506+C12506</f>
        <v>32</v>
      </c>
      <c r="E12506" s="5">
        <f>IF(A12506=0,0,A12506*LABOR_HRS_WK_TOM*SEASON_WEEKS*(1+DIM_PCT_TOM)^A12506)</f>
        <v>10458.204466678904</v>
      </c>
      <c r="F12506" s="5">
        <f>IF(B12506=0,0,B12506*LABOR_HRS_WK_CAR*SEASON_WEEKS*(1+DIM_PCT_CAR)^B12506)</f>
        <v>132.45754687499993</v>
      </c>
      <c r="G12506" s="5">
        <f>IF(C12506=0,0,C12506*LABOR_HRS_WK_MES*SEASON_WEEKS*(1+DIM_PCT_MES)^C12506)</f>
        <v>452.90833186570273</v>
      </c>
      <c r="H12506" s="5">
        <f>E12506+F12506+G12506</f>
        <v>11043.570345419608</v>
      </c>
      <c r="I12506" s="5">
        <f>MIN(H12506,FARMER_HRS)</f>
        <v>720</v>
      </c>
      <c r="J12506" s="5">
        <f>MAX(0,H12506-FARMER_HRS)</f>
        <v>10323.570345419608</v>
      </c>
      <c r="K12506" s="2">
        <f>I12506*FARMER_RATE+J12506*TEMP_WORKER_RATE</f>
        <v>204228.65183020153</v>
      </c>
      <c r="L12506" s="2">
        <f>A12506*PRICE_TOM+B12506*PRICE_CAR+C12506*PRICE_MES</f>
        <v>199876</v>
      </c>
      <c r="M12506" s="2">
        <f>A12506*FERT_BED_TOM+B12506*FERT_BED_CAR+C12506*FERT_BED_MES</f>
        <v>26400</v>
      </c>
      <c r="N12506" s="6">
        <f>IF(AND(D12506&lt;=TOTAL_BEDS,J12506&lt;=TEMP_WORKER_MAX*TEMP_WORKER_HRS),1,0)</f>
        <v>0</v>
      </c>
      <c r="O12506" s="2">
        <f>L12506-M12506-K12506-FIXED_COSTS</f>
        <v>-50752.651830201532</v>
      </c>
      <c r="P12506" s="2">
        <f>IF(N12506=1,O12506,"")</f>
      </c>
    </row>
    <row r="12507">
      <c r="A12507" s="6">
        <v>19</v>
      </c>
      <c r="B12507" s="6">
        <v>4</v>
      </c>
      <c r="C12507" s="6">
        <v>10</v>
      </c>
      <c r="D12507" s="6">
        <f>A12507+B12507+C12507</f>
        <v>33</v>
      </c>
      <c r="E12507" s="5">
        <f>IF(A12507=0,0,A12507*LABOR_HRS_WK_TOM*SEASON_WEEKS*(1+DIM_PCT_TOM)^A12507)</f>
        <v>10458.204466678904</v>
      </c>
      <c r="F12507" s="5">
        <f>IF(B12507=0,0,B12507*LABOR_HRS_WK_CAR*SEASON_WEEKS*(1+DIM_PCT_CAR)^B12507)</f>
        <v>132.45754687499993</v>
      </c>
      <c r="G12507" s="5">
        <f>IF(C12507=0,0,C12507*LABOR_HRS_WK_MES*SEASON_WEEKS*(1+DIM_PCT_MES)^C12507)</f>
        <v>509.52187334891551</v>
      </c>
      <c r="H12507" s="5">
        <f>E12507+F12507+G12507</f>
        <v>11100.183886902822</v>
      </c>
      <c r="I12507" s="5">
        <f>MIN(H12507,FARMER_HRS)</f>
        <v>720</v>
      </c>
      <c r="J12507" s="5">
        <f>MAX(0,H12507-FARMER_HRS)</f>
        <v>10380.183886902822</v>
      </c>
      <c r="K12507" s="2">
        <f>I12507*FARMER_RATE+J12507*TEMP_WORKER_RATE</f>
        <v>205211.52581428509</v>
      </c>
      <c r="L12507" s="2">
        <f>A12507*PRICE_TOM+B12507*PRICE_CAR+C12507*PRICE_MES</f>
        <v>202576</v>
      </c>
      <c r="M12507" s="2">
        <f>A12507*FERT_BED_TOM+B12507*FERT_BED_CAR+C12507*FERT_BED_MES</f>
        <v>27280</v>
      </c>
      <c r="N12507" s="6">
        <f>IF(AND(D12507&lt;=TOTAL_BEDS,J12507&lt;=TEMP_WORKER_MAX*TEMP_WORKER_HRS),1,0)</f>
        <v>0</v>
      </c>
      <c r="O12507" s="2">
        <f>L12507-M12507-K12507-FIXED_COSTS</f>
        <v>-49915.525814285094</v>
      </c>
      <c r="P12507" s="2">
        <f>IF(N12507=1,O12507,"")</f>
      </c>
    </row>
    <row r="12508">
      <c r="A12508" s="6">
        <v>19</v>
      </c>
      <c r="B12508" s="6">
        <v>4</v>
      </c>
      <c r="C12508" s="6">
        <v>11</v>
      </c>
      <c r="D12508" s="6">
        <f>A12508+B12508+C12508</f>
        <v>34</v>
      </c>
      <c r="E12508" s="5">
        <f>IF(A12508=0,0,A12508*LABOR_HRS_WK_TOM*SEASON_WEEKS*(1+DIM_PCT_TOM)^A12508)</f>
        <v>10458.204466678904</v>
      </c>
      <c r="F12508" s="5">
        <f>IF(B12508=0,0,B12508*LABOR_HRS_WK_CAR*SEASON_WEEKS*(1+DIM_PCT_CAR)^B12508)</f>
        <v>132.45754687499993</v>
      </c>
      <c r="G12508" s="5">
        <f>IF(C12508=0,0,C12508*LABOR_HRS_WK_MES*SEASON_WEEKS*(1+DIM_PCT_MES)^C12508)</f>
        <v>567.47998644235463</v>
      </c>
      <c r="H12508" s="5">
        <f>E12508+F12508+G12508</f>
        <v>11158.14199999626</v>
      </c>
      <c r="I12508" s="5">
        <f>MIN(H12508,FARMER_HRS)</f>
        <v>720</v>
      </c>
      <c r="J12508" s="5">
        <f>MAX(0,H12508-FARMER_HRS)</f>
        <v>10438.14199999626</v>
      </c>
      <c r="K12508" s="2">
        <f>I12508*FARMER_RATE+J12508*TEMP_WORKER_RATE</f>
        <v>206217.74305549063</v>
      </c>
      <c r="L12508" s="2">
        <f>A12508*PRICE_TOM+B12508*PRICE_CAR+C12508*PRICE_MES</f>
        <v>205276</v>
      </c>
      <c r="M12508" s="2">
        <f>A12508*FERT_BED_TOM+B12508*FERT_BED_CAR+C12508*FERT_BED_MES</f>
        <v>28160</v>
      </c>
      <c r="N12508" s="6">
        <f>IF(AND(D12508&lt;=TOTAL_BEDS,J12508&lt;=TEMP_WORKER_MAX*TEMP_WORKER_HRS),1,0)</f>
        <v>0</v>
      </c>
      <c r="O12508" s="2">
        <f>L12508-M12508-K12508-FIXED_COSTS</f>
        <v>-49101.743055490631</v>
      </c>
      <c r="P12508" s="2">
        <f>IF(N12508=1,O12508,"")</f>
      </c>
    </row>
    <row r="12509">
      <c r="A12509" s="6">
        <v>19</v>
      </c>
      <c r="B12509" s="6">
        <v>4</v>
      </c>
      <c r="C12509" s="6">
        <v>12</v>
      </c>
      <c r="D12509" s="6">
        <f>A12509+B12509+C12509</f>
        <v>35</v>
      </c>
      <c r="E12509" s="5">
        <f>IF(A12509=0,0,A12509*LABOR_HRS_WK_TOM*SEASON_WEEKS*(1+DIM_PCT_TOM)^A12509)</f>
        <v>10458.204466678904</v>
      </c>
      <c r="F12509" s="5">
        <f>IF(B12509=0,0,B12509*LABOR_HRS_WK_CAR*SEASON_WEEKS*(1+DIM_PCT_CAR)^B12509)</f>
        <v>132.45754687499993</v>
      </c>
      <c r="G12509" s="5">
        <f>IF(C12509=0,0,C12509*LABOR_HRS_WK_MES*SEASON_WEEKS*(1+DIM_PCT_MES)^C12509)</f>
        <v>626.807439570419</v>
      </c>
      <c r="H12509" s="5">
        <f>E12509+F12509+G12509</f>
        <v>11217.469453124324</v>
      </c>
      <c r="I12509" s="5">
        <f>MIN(H12509,FARMER_HRS)</f>
        <v>720</v>
      </c>
      <c r="J12509" s="5">
        <f>MAX(0,H12509-FARMER_HRS)</f>
        <v>10497.469453124324</v>
      </c>
      <c r="K12509" s="2">
        <f>I12509*FARMER_RATE+J12509*TEMP_WORKER_RATE</f>
        <v>207247.73356118618</v>
      </c>
      <c r="L12509" s="2">
        <f>A12509*PRICE_TOM+B12509*PRICE_CAR+C12509*PRICE_MES</f>
        <v>207976</v>
      </c>
      <c r="M12509" s="2">
        <f>A12509*FERT_BED_TOM+B12509*FERT_BED_CAR+C12509*FERT_BED_MES</f>
        <v>29040</v>
      </c>
      <c r="N12509" s="6">
        <f>IF(AND(D12509&lt;=TOTAL_BEDS,J12509&lt;=TEMP_WORKER_MAX*TEMP_WORKER_HRS),1,0)</f>
        <v>0</v>
      </c>
      <c r="O12509" s="2">
        <f>L12509-M12509-K12509-FIXED_COSTS</f>
        <v>-48311.733561186178</v>
      </c>
      <c r="P12509" s="2">
        <f>IF(N12509=1,O12509,"")</f>
      </c>
    </row>
    <row r="12510">
      <c r="A12510" s="6">
        <v>19</v>
      </c>
      <c r="B12510" s="6">
        <v>4</v>
      </c>
      <c r="C12510" s="6">
        <v>13</v>
      </c>
      <c r="D12510" s="6">
        <f>A12510+B12510+C12510</f>
        <v>36</v>
      </c>
      <c r="E12510" s="5">
        <f>IF(A12510=0,0,A12510*LABOR_HRS_WK_TOM*SEASON_WEEKS*(1+DIM_PCT_TOM)^A12510)</f>
        <v>10458.204466678904</v>
      </c>
      <c r="F12510" s="5">
        <f>IF(B12510=0,0,B12510*LABOR_HRS_WK_CAR*SEASON_WEEKS*(1+DIM_PCT_CAR)^B12510)</f>
        <v>132.45754687499993</v>
      </c>
      <c r="G12510" s="5">
        <f>IF(C12510=0,0,C12510*LABOR_HRS_WK_MES*SEASON_WEEKS*(1+DIM_PCT_MES)^C12510)</f>
        <v>687.52941027880331</v>
      </c>
      <c r="H12510" s="5">
        <f>E12510+F12510+G12510</f>
        <v>11278.191423832708</v>
      </c>
      <c r="I12510" s="5">
        <f>MIN(H12510,FARMER_HRS)</f>
        <v>720</v>
      </c>
      <c r="J12510" s="5">
        <f>MAX(0,H12510-FARMER_HRS)</f>
        <v>10558.191423832708</v>
      </c>
      <c r="K12510" s="2">
        <f>I12510*FARMER_RATE+J12510*TEMP_WORKER_RATE</f>
        <v>208301.93444154007</v>
      </c>
      <c r="L12510" s="2">
        <f>A12510*PRICE_TOM+B12510*PRICE_CAR+C12510*PRICE_MES</f>
        <v>210676</v>
      </c>
      <c r="M12510" s="2">
        <f>A12510*FERT_BED_TOM+B12510*FERT_BED_CAR+C12510*FERT_BED_MES</f>
        <v>29920</v>
      </c>
      <c r="N12510" s="6">
        <f>IF(AND(D12510&lt;=TOTAL_BEDS,J12510&lt;=TEMP_WORKER_MAX*TEMP_WORKER_HRS),1,0)</f>
        <v>0</v>
      </c>
      <c r="O12510" s="2">
        <f>L12510-M12510-K12510-FIXED_COSTS</f>
        <v>-47545.93444154007</v>
      </c>
      <c r="P12510" s="2">
        <f>IF(N12510=1,O12510,"")</f>
      </c>
    </row>
    <row r="12511">
      <c r="A12511" s="6">
        <v>19</v>
      </c>
      <c r="B12511" s="6">
        <v>4</v>
      </c>
      <c r="C12511" s="6">
        <v>14</v>
      </c>
      <c r="D12511" s="6">
        <f>A12511+B12511+C12511</f>
        <v>37</v>
      </c>
      <c r="E12511" s="5">
        <f>IF(A12511=0,0,A12511*LABOR_HRS_WK_TOM*SEASON_WEEKS*(1+DIM_PCT_TOM)^A12511)</f>
        <v>10458.204466678904</v>
      </c>
      <c r="F12511" s="5">
        <f>IF(B12511=0,0,B12511*LABOR_HRS_WK_CAR*SEASON_WEEKS*(1+DIM_PCT_CAR)^B12511)</f>
        <v>132.45754687499993</v>
      </c>
      <c r="G12511" s="5">
        <f>IF(C12511=0,0,C12511*LABOR_HRS_WK_MES*SEASON_WEEKS*(1+DIM_PCT_MES)^C12511)</f>
        <v>749.67149159246435</v>
      </c>
      <c r="H12511" s="5">
        <f>E12511+F12511+G12511</f>
        <v>11340.333505146369</v>
      </c>
      <c r="I12511" s="5">
        <f>MIN(H12511,FARMER_HRS)</f>
        <v>720</v>
      </c>
      <c r="J12511" s="5">
        <f>MAX(0,H12511-FARMER_HRS)</f>
        <v>10620.333505146369</v>
      </c>
      <c r="K12511" s="2">
        <f>I12511*FARMER_RATE+J12511*TEMP_WORKER_RATE</f>
        <v>209380.79001990223</v>
      </c>
      <c r="L12511" s="2">
        <f>A12511*PRICE_TOM+B12511*PRICE_CAR+C12511*PRICE_MES</f>
        <v>213376</v>
      </c>
      <c r="M12511" s="2">
        <f>A12511*FERT_BED_TOM+B12511*FERT_BED_CAR+C12511*FERT_BED_MES</f>
        <v>30800</v>
      </c>
      <c r="N12511" s="6">
        <f>IF(AND(D12511&lt;=TOTAL_BEDS,J12511&lt;=TEMP_WORKER_MAX*TEMP_WORKER_HRS),1,0)</f>
        <v>0</v>
      </c>
      <c r="O12511" s="2">
        <f>L12511-M12511-K12511-FIXED_COSTS</f>
        <v>-46804.790019902226</v>
      </c>
      <c r="P12511" s="2">
        <f>IF(N12511=1,O12511,"")</f>
      </c>
    </row>
    <row r="12512">
      <c r="A12512" s="6">
        <v>19</v>
      </c>
      <c r="B12512" s="6">
        <v>4</v>
      </c>
      <c r="C12512" s="6">
        <v>15</v>
      </c>
      <c r="D12512" s="6">
        <f>A12512+B12512+C12512</f>
        <v>38</v>
      </c>
      <c r="E12512" s="5">
        <f>IF(A12512=0,0,A12512*LABOR_HRS_WK_TOM*SEASON_WEEKS*(1+DIM_PCT_TOM)^A12512)</f>
        <v>10458.204466678904</v>
      </c>
      <c r="F12512" s="5">
        <f>IF(B12512=0,0,B12512*LABOR_HRS_WK_CAR*SEASON_WEEKS*(1+DIM_PCT_CAR)^B12512)</f>
        <v>132.45754687499993</v>
      </c>
      <c r="G12512" s="5">
        <f>IF(C12512=0,0,C12512*LABOR_HRS_WK_MES*SEASON_WEEKS*(1+DIM_PCT_MES)^C12512)</f>
        <v>813.25969846861074</v>
      </c>
      <c r="H12512" s="5">
        <f>E12512+F12512+G12512</f>
        <v>11403.921712022517</v>
      </c>
      <c r="I12512" s="5">
        <f>MIN(H12512,FARMER_HRS)</f>
        <v>720</v>
      </c>
      <c r="J12512" s="5">
        <f>MAX(0,H12512-FARMER_HRS)</f>
        <v>10683.921712022517</v>
      </c>
      <c r="K12512" s="2">
        <f>I12512*FARMER_RATE+J12512*TEMP_WORKER_RATE</f>
        <v>210484.75194483536</v>
      </c>
      <c r="L12512" s="2">
        <f>A12512*PRICE_TOM+B12512*PRICE_CAR+C12512*PRICE_MES</f>
        <v>216076</v>
      </c>
      <c r="M12512" s="2">
        <f>A12512*FERT_BED_TOM+B12512*FERT_BED_CAR+C12512*FERT_BED_MES</f>
        <v>31680</v>
      </c>
      <c r="N12512" s="6">
        <f>IF(AND(D12512&lt;=TOTAL_BEDS,J12512&lt;=TEMP_WORKER_MAX*TEMP_WORKER_HRS),1,0)</f>
        <v>0</v>
      </c>
      <c r="O12512" s="2">
        <f>L12512-M12512-K12512-FIXED_COSTS</f>
        <v>-46088.751944835356</v>
      </c>
      <c r="P12512" s="2">
        <f>IF(N12512=1,O12512,"")</f>
      </c>
    </row>
    <row r="12513">
      <c r="A12513" s="6">
        <v>19</v>
      </c>
      <c r="B12513" s="6">
        <v>4</v>
      </c>
      <c r="C12513" s="6">
        <v>16</v>
      </c>
      <c r="D12513" s="6">
        <f>A12513+B12513+C12513</f>
        <v>39</v>
      </c>
      <c r="E12513" s="5">
        <f>IF(A12513=0,0,A12513*LABOR_HRS_WK_TOM*SEASON_WEEKS*(1+DIM_PCT_TOM)^A12513)</f>
        <v>10458.204466678904</v>
      </c>
      <c r="F12513" s="5">
        <f>IF(B12513=0,0,B12513*LABOR_HRS_WK_CAR*SEASON_WEEKS*(1+DIM_PCT_CAR)^B12513)</f>
        <v>132.45754687499993</v>
      </c>
      <c r="G12513" s="5">
        <f>IF(C12513=0,0,C12513*LABOR_HRS_WK_MES*SEASON_WEEKS*(1+DIM_PCT_MES)^C12513)</f>
        <v>878.32047434609967</v>
      </c>
      <c r="H12513" s="5">
        <f>E12513+F12513+G12513</f>
        <v>11468.982487900004</v>
      </c>
      <c r="I12513" s="5">
        <f>MIN(H12513,FARMER_HRS)</f>
        <v>720</v>
      </c>
      <c r="J12513" s="5">
        <f>MAX(0,H12513-FARMER_HRS)</f>
        <v>10748.982487900004</v>
      </c>
      <c r="K12513" s="2">
        <f>I12513*FARMER_RATE+J12513*TEMP_WORKER_RATE</f>
        <v>211614.27930381952</v>
      </c>
      <c r="L12513" s="2">
        <f>A12513*PRICE_TOM+B12513*PRICE_CAR+C12513*PRICE_MES</f>
        <v>218776</v>
      </c>
      <c r="M12513" s="2">
        <f>A12513*FERT_BED_TOM+B12513*FERT_BED_CAR+C12513*FERT_BED_MES</f>
        <v>32560</v>
      </c>
      <c r="N12513" s="6">
        <f>IF(AND(D12513&lt;=TOTAL_BEDS,J12513&lt;=TEMP_WORKER_MAX*TEMP_WORKER_HRS),1,0)</f>
        <v>0</v>
      </c>
      <c r="O12513" s="2">
        <f>L12513-M12513-K12513-FIXED_COSTS</f>
        <v>-45398.279303819523</v>
      </c>
      <c r="P12513" s="2">
        <f>IF(N12513=1,O12513,"")</f>
      </c>
    </row>
    <row r="12514">
      <c r="A12514" s="6">
        <v>19</v>
      </c>
      <c r="B12514" s="6">
        <v>4</v>
      </c>
      <c r="C12514" s="6">
        <v>17</v>
      </c>
      <c r="D12514" s="6">
        <f>A12514+B12514+C12514</f>
        <v>40</v>
      </c>
      <c r="E12514" s="5">
        <f>IF(A12514=0,0,A12514*LABOR_HRS_WK_TOM*SEASON_WEEKS*(1+DIM_PCT_TOM)^A12514)</f>
        <v>10458.204466678904</v>
      </c>
      <c r="F12514" s="5">
        <f>IF(B12514=0,0,B12514*LABOR_HRS_WK_CAR*SEASON_WEEKS*(1+DIM_PCT_CAR)^B12514)</f>
        <v>132.45754687499993</v>
      </c>
      <c r="G12514" s="5">
        <f>IF(C12514=0,0,C12514*LABOR_HRS_WK_MES*SEASON_WEEKS*(1+DIM_PCT_MES)^C12514)</f>
        <v>944.88069779263992</v>
      </c>
      <c r="H12514" s="5">
        <f>E12514+F12514+G12514</f>
        <v>11535.542711346545</v>
      </c>
      <c r="I12514" s="5">
        <f>MIN(H12514,FARMER_HRS)</f>
        <v>720</v>
      </c>
      <c r="J12514" s="5">
        <f>MAX(0,H12514-FARMER_HRS)</f>
        <v>10815.542711346545</v>
      </c>
      <c r="K12514" s="2">
        <f>I12514*FARMER_RATE+J12514*TEMP_WORKER_RATE</f>
        <v>212769.83873865529</v>
      </c>
      <c r="L12514" s="2">
        <f>A12514*PRICE_TOM+B12514*PRICE_CAR+C12514*PRICE_MES</f>
        <v>221476</v>
      </c>
      <c r="M12514" s="2">
        <f>A12514*FERT_BED_TOM+B12514*FERT_BED_CAR+C12514*FERT_BED_MES</f>
        <v>33440</v>
      </c>
      <c r="N12514" s="6">
        <f>IF(AND(D12514&lt;=TOTAL_BEDS,J12514&lt;=TEMP_WORKER_MAX*TEMP_WORKER_HRS),1,0)</f>
        <v>0</v>
      </c>
      <c r="O12514" s="2">
        <f>L12514-M12514-K12514-FIXED_COSTS</f>
        <v>-44733.838738655293</v>
      </c>
      <c r="P12514" s="2">
        <f>IF(N12514=1,O12514,"")</f>
      </c>
    </row>
    <row r="12515">
      <c r="A12515" s="6">
        <v>19</v>
      </c>
      <c r="B12515" s="6">
        <v>4</v>
      </c>
      <c r="C12515" s="6">
        <v>18</v>
      </c>
      <c r="D12515" s="6">
        <f>A12515+B12515+C12515</f>
        <v>41</v>
      </c>
      <c r="E12515" s="5">
        <f>IF(A12515=0,0,A12515*LABOR_HRS_WK_TOM*SEASON_WEEKS*(1+DIM_PCT_TOM)^A12515)</f>
        <v>10458.204466678904</v>
      </c>
      <c r="F12515" s="5">
        <f>IF(B12515=0,0,B12515*LABOR_HRS_WK_CAR*SEASON_WEEKS*(1+DIM_PCT_CAR)^B12515)</f>
        <v>132.45754687499993</v>
      </c>
      <c r="G12515" s="5">
        <f>IF(C12515=0,0,C12515*LABOR_HRS_WK_MES*SEASON_WEEKS*(1+DIM_PCT_MES)^C12515)</f>
        <v>1012.9676892512272</v>
      </c>
      <c r="H12515" s="5">
        <f>E12515+F12515+G12515</f>
        <v>11603.629702805132</v>
      </c>
      <c r="I12515" s="5">
        <f>MIN(H12515,FARMER_HRS)</f>
        <v>720</v>
      </c>
      <c r="J12515" s="5">
        <f>MAX(0,H12515-FARMER_HRS)</f>
        <v>10883.629702805132</v>
      </c>
      <c r="K12515" s="2">
        <f>I12515*FARMER_RATE+J12515*TEMP_WORKER_RATE</f>
        <v>213951.9045625891</v>
      </c>
      <c r="L12515" s="2">
        <f>A12515*PRICE_TOM+B12515*PRICE_CAR+C12515*PRICE_MES</f>
        <v>224176</v>
      </c>
      <c r="M12515" s="2">
        <f>A12515*FERT_BED_TOM+B12515*FERT_BED_CAR+C12515*FERT_BED_MES</f>
        <v>34320</v>
      </c>
      <c r="N12515" s="6">
        <f>IF(AND(D12515&lt;=TOTAL_BEDS,J12515&lt;=TEMP_WORKER_MAX*TEMP_WORKER_HRS),1,0)</f>
        <v>0</v>
      </c>
      <c r="O12515" s="2">
        <f>L12515-M12515-K12515-FIXED_COSTS</f>
        <v>-44095.9045625891</v>
      </c>
      <c r="P12515" s="2">
        <f>IF(N12515=1,O12515,"")</f>
      </c>
    </row>
    <row r="12516">
      <c r="A12516" s="6">
        <v>19</v>
      </c>
      <c r="B12516" s="6">
        <v>4</v>
      </c>
      <c r="C12516" s="6">
        <v>19</v>
      </c>
      <c r="D12516" s="6">
        <f>A12516+B12516+C12516</f>
        <v>42</v>
      </c>
      <c r="E12516" s="5">
        <f>IF(A12516=0,0,A12516*LABOR_HRS_WK_TOM*SEASON_WEEKS*(1+DIM_PCT_TOM)^A12516)</f>
        <v>10458.204466678904</v>
      </c>
      <c r="F12516" s="5">
        <f>IF(B12516=0,0,B12516*LABOR_HRS_WK_CAR*SEASON_WEEKS*(1+DIM_PCT_CAR)^B12516)</f>
        <v>132.45754687499993</v>
      </c>
      <c r="G12516" s="5">
        <f>IF(C12516=0,0,C12516*LABOR_HRS_WK_MES*SEASON_WEEKS*(1+DIM_PCT_MES)^C12516)</f>
        <v>1082.6092178872491</v>
      </c>
      <c r="H12516" s="5">
        <f>E12516+F12516+G12516</f>
        <v>11673.271231441155</v>
      </c>
      <c r="I12516" s="5">
        <f>MIN(H12516,FARMER_HRS)</f>
        <v>720</v>
      </c>
      <c r="J12516" s="5">
        <f>MAX(0,H12516-FARMER_HRS)</f>
        <v>10953.271231441155</v>
      </c>
      <c r="K12516" s="2">
        <f>I12516*FARMER_RATE+J12516*TEMP_WORKER_RATE</f>
        <v>215160.95887918671</v>
      </c>
      <c r="L12516" s="2">
        <f>A12516*PRICE_TOM+B12516*PRICE_CAR+C12516*PRICE_MES</f>
        <v>226876</v>
      </c>
      <c r="M12516" s="2">
        <f>A12516*FERT_BED_TOM+B12516*FERT_BED_CAR+C12516*FERT_BED_MES</f>
        <v>35200</v>
      </c>
      <c r="N12516" s="6">
        <f>IF(AND(D12516&lt;=TOTAL_BEDS,J12516&lt;=TEMP_WORKER_MAX*TEMP_WORKER_HRS),1,0)</f>
        <v>0</v>
      </c>
      <c r="O12516" s="2">
        <f>L12516-M12516-K12516-FIXED_COSTS</f>
        <v>-43484.958879186714</v>
      </c>
      <c r="P12516" s="2">
        <f>IF(N12516=1,O12516,"")</f>
      </c>
    </row>
    <row r="12517">
      <c r="A12517" s="6">
        <v>19</v>
      </c>
      <c r="B12517" s="6">
        <v>4</v>
      </c>
      <c r="C12517" s="6">
        <v>20</v>
      </c>
      <c r="D12517" s="6">
        <f>A12517+B12517+C12517</f>
        <v>43</v>
      </c>
      <c r="E12517" s="5">
        <f>IF(A12517=0,0,A12517*LABOR_HRS_WK_TOM*SEASON_WEEKS*(1+DIM_PCT_TOM)^A12517)</f>
        <v>10458.204466678904</v>
      </c>
      <c r="F12517" s="5">
        <f>IF(B12517=0,0,B12517*LABOR_HRS_WK_CAR*SEASON_WEEKS*(1+DIM_PCT_CAR)^B12517)</f>
        <v>132.45754687499993</v>
      </c>
      <c r="G12517" s="5">
        <f>IF(C12517=0,0,C12517*LABOR_HRS_WK_MES*SEASON_WEEKS*(1+DIM_PCT_MES)^C12517)</f>
        <v>1153.8335085377259</v>
      </c>
      <c r="H12517" s="5">
        <f>E12517+F12517+G12517</f>
        <v>11744.495522091631</v>
      </c>
      <c r="I12517" s="5">
        <f>MIN(H12517,FARMER_HRS)</f>
        <v>720</v>
      </c>
      <c r="J12517" s="5">
        <f>MAX(0,H12517-FARMER_HRS)</f>
        <v>11024.495522091631</v>
      </c>
      <c r="K12517" s="2">
        <f>I12517*FARMER_RATE+J12517*TEMP_WORKER_RATE</f>
        <v>216397.49170297969</v>
      </c>
      <c r="L12517" s="2">
        <f>A12517*PRICE_TOM+B12517*PRICE_CAR+C12517*PRICE_MES</f>
        <v>229576</v>
      </c>
      <c r="M12517" s="2">
        <f>A12517*FERT_BED_TOM+B12517*FERT_BED_CAR+C12517*FERT_BED_MES</f>
        <v>36080</v>
      </c>
      <c r="N12517" s="6">
        <f>IF(AND(D12517&lt;=TOTAL_BEDS,J12517&lt;=TEMP_WORKER_MAX*TEMP_WORKER_HRS),1,0)</f>
        <v>0</v>
      </c>
      <c r="O12517" s="2">
        <f>L12517-M12517-K12517-FIXED_COSTS</f>
        <v>-42901.491702979692</v>
      </c>
      <c r="P12517" s="2">
        <f>IF(N12517=1,O12517,"")</f>
      </c>
    </row>
    <row r="12518">
      <c r="A12518" s="6">
        <v>19</v>
      </c>
      <c r="B12518" s="6">
        <v>4</v>
      </c>
      <c r="C12518" s="6">
        <v>21</v>
      </c>
      <c r="D12518" s="6">
        <f>A12518+B12518+C12518</f>
        <v>44</v>
      </c>
      <c r="E12518" s="5">
        <f>IF(A12518=0,0,A12518*LABOR_HRS_WK_TOM*SEASON_WEEKS*(1+DIM_PCT_TOM)^A12518)</f>
        <v>10458.204466678904</v>
      </c>
      <c r="F12518" s="5">
        <f>IF(B12518=0,0,B12518*LABOR_HRS_WK_CAR*SEASON_WEEKS*(1+DIM_PCT_CAR)^B12518)</f>
        <v>132.45754687499993</v>
      </c>
      <c r="G12518" s="5">
        <f>IF(C12518=0,0,C12518*LABOR_HRS_WK_MES*SEASON_WEEKS*(1+DIM_PCT_MES)^C12518)</f>
        <v>1226.6692487641699</v>
      </c>
      <c r="H12518" s="5">
        <f>E12518+F12518+G12518</f>
        <v>11817.331262318075</v>
      </c>
      <c r="I12518" s="5">
        <f>MIN(H12518,FARMER_HRS)</f>
        <v>720</v>
      </c>
      <c r="J12518" s="5">
        <f>MAX(0,H12518-FARMER_HRS)</f>
        <v>11097.331262318075</v>
      </c>
      <c r="K12518" s="2">
        <f>I12518*FARMER_RATE+J12518*TEMP_WORKER_RATE</f>
        <v>217662.00108191103</v>
      </c>
      <c r="L12518" s="2">
        <f>A12518*PRICE_TOM+B12518*PRICE_CAR+C12518*PRICE_MES</f>
        <v>232276</v>
      </c>
      <c r="M12518" s="2">
        <f>A12518*FERT_BED_TOM+B12518*FERT_BED_CAR+C12518*FERT_BED_MES</f>
        <v>36960</v>
      </c>
      <c r="N12518" s="6">
        <f>IF(AND(D12518&lt;=TOTAL_BEDS,J12518&lt;=TEMP_WORKER_MAX*TEMP_WORKER_HRS),1,0)</f>
        <v>0</v>
      </c>
      <c r="O12518" s="2">
        <f>L12518-M12518-K12518-FIXED_COSTS</f>
        <v>-42346.001081911032</v>
      </c>
      <c r="P12518" s="2">
        <f>IF(N12518=1,O12518,"")</f>
      </c>
    </row>
    <row r="12519">
      <c r="A12519" s="6">
        <v>19</v>
      </c>
      <c r="B12519" s="6">
        <v>4</v>
      </c>
      <c r="C12519" s="6">
        <v>22</v>
      </c>
      <c r="D12519" s="6">
        <f>A12519+B12519+C12519</f>
        <v>45</v>
      </c>
      <c r="E12519" s="5">
        <f>IF(A12519=0,0,A12519*LABOR_HRS_WK_TOM*SEASON_WEEKS*(1+DIM_PCT_TOM)^A12519)</f>
        <v>10458.204466678904</v>
      </c>
      <c r="F12519" s="5">
        <f>IF(B12519=0,0,B12519*LABOR_HRS_WK_CAR*SEASON_WEEKS*(1+DIM_PCT_CAR)^B12519)</f>
        <v>132.45754687499993</v>
      </c>
      <c r="G12519" s="5">
        <f>IF(C12519=0,0,C12519*LABOR_HRS_WK_MES*SEASON_WEEKS*(1+DIM_PCT_MES)^C12519)</f>
        <v>1301.1455960105659</v>
      </c>
      <c r="H12519" s="5">
        <f>E12519+F12519+G12519</f>
        <v>11891.807609564472</v>
      </c>
      <c r="I12519" s="5">
        <f>MIN(H12519,FARMER_HRS)</f>
        <v>720</v>
      </c>
      <c r="J12519" s="5">
        <f>MAX(0,H12519-FARMER_HRS)</f>
        <v>11171.807609564472</v>
      </c>
      <c r="K12519" s="2">
        <f>I12519*FARMER_RATE+J12519*TEMP_WORKER_RATE</f>
        <v>218954.9932216054</v>
      </c>
      <c r="L12519" s="2">
        <f>A12519*PRICE_TOM+B12519*PRICE_CAR+C12519*PRICE_MES</f>
        <v>234976</v>
      </c>
      <c r="M12519" s="2">
        <f>A12519*FERT_BED_TOM+B12519*FERT_BED_CAR+C12519*FERT_BED_MES</f>
        <v>37840</v>
      </c>
      <c r="N12519" s="6">
        <f>IF(AND(D12519&lt;=TOTAL_BEDS,J12519&lt;=TEMP_WORKER_MAX*TEMP_WORKER_HRS),1,0)</f>
        <v>0</v>
      </c>
      <c r="O12519" s="2">
        <f>L12519-M12519-K12519-FIXED_COSTS</f>
        <v>-41818.9932216054</v>
      </c>
      <c r="P12519" s="2">
        <f>IF(N12519=1,O12519,"")</f>
      </c>
    </row>
    <row r="12520">
      <c r="A12520" s="6">
        <v>19</v>
      </c>
      <c r="B12520" s="6">
        <v>4</v>
      </c>
      <c r="C12520" s="6">
        <v>23</v>
      </c>
      <c r="D12520" s="6">
        <f>A12520+B12520+C12520</f>
        <v>46</v>
      </c>
      <c r="E12520" s="5">
        <f>IF(A12520=0,0,A12520*LABOR_HRS_WK_TOM*SEASON_WEEKS*(1+DIM_PCT_TOM)^A12520)</f>
        <v>10458.204466678904</v>
      </c>
      <c r="F12520" s="5">
        <f>IF(B12520=0,0,B12520*LABOR_HRS_WK_CAR*SEASON_WEEKS*(1+DIM_PCT_CAR)^B12520)</f>
        <v>132.45754687499993</v>
      </c>
      <c r="G12520" s="5">
        <f>IF(C12520=0,0,C12520*LABOR_HRS_WK_MES*SEASON_WEEKS*(1+DIM_PCT_MES)^C12520)</f>
        <v>1377.2921848680023</v>
      </c>
      <c r="H12520" s="5">
        <f>E12520+F12520+G12520</f>
        <v>11967.954198421907</v>
      </c>
      <c r="I12520" s="5">
        <f>MIN(H12520,FARMER_HRS)</f>
        <v>720</v>
      </c>
      <c r="J12520" s="5">
        <f>MAX(0,H12520-FARMER_HRS)</f>
        <v>11247.954198421907</v>
      </c>
      <c r="K12520" s="2">
        <f>I12520*FARMER_RATE+J12520*TEMP_WORKER_RATE</f>
        <v>220276.98261149143</v>
      </c>
      <c r="L12520" s="2">
        <f>A12520*PRICE_TOM+B12520*PRICE_CAR+C12520*PRICE_MES</f>
        <v>237676</v>
      </c>
      <c r="M12520" s="2">
        <f>A12520*FERT_BED_TOM+B12520*FERT_BED_CAR+C12520*FERT_BED_MES</f>
        <v>38720</v>
      </c>
      <c r="N12520" s="6">
        <f>IF(AND(D12520&lt;=TOTAL_BEDS,J12520&lt;=TEMP_WORKER_MAX*TEMP_WORKER_HRS),1,0)</f>
        <v>0</v>
      </c>
      <c r="O12520" s="2">
        <f>L12520-M12520-K12520-FIXED_COSTS</f>
        <v>-41320.982611491432</v>
      </c>
      <c r="P12520" s="2">
        <f>IF(N12520=1,O12520,"")</f>
      </c>
    </row>
    <row r="12521">
      <c r="A12521" s="6">
        <v>19</v>
      </c>
      <c r="B12521" s="6">
        <v>4</v>
      </c>
      <c r="C12521" s="6">
        <v>24</v>
      </c>
      <c r="D12521" s="6">
        <f>A12521+B12521+C12521</f>
        <v>47</v>
      </c>
      <c r="E12521" s="5">
        <f>IF(A12521=0,0,A12521*LABOR_HRS_WK_TOM*SEASON_WEEKS*(1+DIM_PCT_TOM)^A12521)</f>
        <v>10458.204466678904</v>
      </c>
      <c r="F12521" s="5">
        <f>IF(B12521=0,0,B12521*LABOR_HRS_WK_CAR*SEASON_WEEKS*(1+DIM_PCT_CAR)^B12521)</f>
        <v>132.45754687499993</v>
      </c>
      <c r="G12521" s="5">
        <f>IF(C12521=0,0,C12521*LABOR_HRS_WK_MES*SEASON_WEEKS*(1+DIM_PCT_MES)^C12521)</f>
        <v>1455.139134447498</v>
      </c>
      <c r="H12521" s="5">
        <f>E12521+F12521+G12521</f>
        <v>12045.801148001403</v>
      </c>
      <c r="I12521" s="5">
        <f>MIN(H12521,FARMER_HRS)</f>
        <v>720</v>
      </c>
      <c r="J12521" s="5">
        <f>MAX(0,H12521-FARMER_HRS)</f>
        <v>11325.801148001403</v>
      </c>
      <c r="K12521" s="2">
        <f>I12521*FARMER_RATE+J12521*TEMP_WORKER_RATE</f>
        <v>221628.49215280212</v>
      </c>
      <c r="L12521" s="2">
        <f>A12521*PRICE_TOM+B12521*PRICE_CAR+C12521*PRICE_MES</f>
        <v>240376</v>
      </c>
      <c r="M12521" s="2">
        <f>A12521*FERT_BED_TOM+B12521*FERT_BED_CAR+C12521*FERT_BED_MES</f>
        <v>39600</v>
      </c>
      <c r="N12521" s="6">
        <f>IF(AND(D12521&lt;=TOTAL_BEDS,J12521&lt;=TEMP_WORKER_MAX*TEMP_WORKER_HRS),1,0)</f>
        <v>0</v>
      </c>
      <c r="O12521" s="2">
        <f>L12521-M12521-K12521-FIXED_COSTS</f>
        <v>-40852.492152802122</v>
      </c>
      <c r="P12521" s="2">
        <f>IF(N12521=1,O12521,"")</f>
      </c>
    </row>
    <row r="12522">
      <c r="A12522" s="6">
        <v>19</v>
      </c>
      <c r="B12522" s="6">
        <v>4</v>
      </c>
      <c r="C12522" s="6">
        <v>25</v>
      </c>
      <c r="D12522" s="6">
        <f>A12522+B12522+C12522</f>
        <v>48</v>
      </c>
      <c r="E12522" s="5">
        <f>IF(A12522=0,0,A12522*LABOR_HRS_WK_TOM*SEASON_WEEKS*(1+DIM_PCT_TOM)^A12522)</f>
        <v>10458.204466678904</v>
      </c>
      <c r="F12522" s="5">
        <f>IF(B12522=0,0,B12522*LABOR_HRS_WK_CAR*SEASON_WEEKS*(1+DIM_PCT_CAR)^B12522)</f>
        <v>132.45754687499993</v>
      </c>
      <c r="G12522" s="5">
        <f>IF(C12522=0,0,C12522*LABOR_HRS_WK_MES*SEASON_WEEKS*(1+DIM_PCT_MES)^C12522)</f>
        <v>1534.7170558625955</v>
      </c>
      <c r="H12522" s="5">
        <f>E12522+F12522+G12522</f>
        <v>12125.3790694165</v>
      </c>
      <c r="I12522" s="5">
        <f>MIN(H12522,FARMER_HRS)</f>
        <v>720</v>
      </c>
      <c r="J12522" s="5">
        <f>MAX(0,H12522-FARMER_HRS)</f>
        <v>11405.3790694165</v>
      </c>
      <c r="K12522" s="2">
        <f>I12522*FARMER_RATE+J12522*TEMP_WORKER_RATE</f>
        <v>223010.05328848091</v>
      </c>
      <c r="L12522" s="2">
        <f>A12522*PRICE_TOM+B12522*PRICE_CAR+C12522*PRICE_MES</f>
        <v>243076</v>
      </c>
      <c r="M12522" s="2">
        <f>A12522*FERT_BED_TOM+B12522*FERT_BED_CAR+C12522*FERT_BED_MES</f>
        <v>40480</v>
      </c>
      <c r="N12522" s="6">
        <f>IF(AND(D12522&lt;=TOTAL_BEDS,J12522&lt;=TEMP_WORKER_MAX*TEMP_WORKER_HRS),1,0)</f>
        <v>0</v>
      </c>
      <c r="O12522" s="2">
        <f>L12522-M12522-K12522-FIXED_COSTS</f>
        <v>-40414.053288480907</v>
      </c>
      <c r="P12522" s="2">
        <f>IF(N12522=1,O12522,"")</f>
      </c>
    </row>
    <row r="12523">
      <c r="A12523" s="6">
        <v>19</v>
      </c>
      <c r="B12523" s="6">
        <v>4</v>
      </c>
      <c r="C12523" s="6">
        <v>26</v>
      </c>
      <c r="D12523" s="6">
        <f>A12523+B12523+C12523</f>
        <v>49</v>
      </c>
      <c r="E12523" s="5">
        <f>IF(A12523=0,0,A12523*LABOR_HRS_WK_TOM*SEASON_WEEKS*(1+DIM_PCT_TOM)^A12523)</f>
        <v>10458.204466678904</v>
      </c>
      <c r="F12523" s="5">
        <f>IF(B12523=0,0,B12523*LABOR_HRS_WK_CAR*SEASON_WEEKS*(1+DIM_PCT_CAR)^B12523)</f>
        <v>132.45754687499993</v>
      </c>
      <c r="G12523" s="5">
        <f>IF(C12523=0,0,C12523*LABOR_HRS_WK_MES*SEASON_WEEKS*(1+DIM_PCT_MES)^C12523)</f>
        <v>1616.0570598233128</v>
      </c>
      <c r="H12523" s="5">
        <f>E12523+F12523+G12523</f>
        <v>12206.719073377219</v>
      </c>
      <c r="I12523" s="5">
        <f>MIN(H12523,FARMER_HRS)</f>
        <v>720</v>
      </c>
      <c r="J12523" s="5">
        <f>MAX(0,H12523-FARMER_HRS)</f>
        <v>11486.719073377219</v>
      </c>
      <c r="K12523" s="2">
        <f>I12523*FARMER_RATE+J12523*TEMP_WORKER_RATE</f>
        <v>224422.20613502114</v>
      </c>
      <c r="L12523" s="2">
        <f>A12523*PRICE_TOM+B12523*PRICE_CAR+C12523*PRICE_MES</f>
        <v>245776</v>
      </c>
      <c r="M12523" s="2">
        <f>A12523*FERT_BED_TOM+B12523*FERT_BED_CAR+C12523*FERT_BED_MES</f>
        <v>41360</v>
      </c>
      <c r="N12523" s="6">
        <f>IF(AND(D12523&lt;=TOTAL_BEDS,J12523&lt;=TEMP_WORKER_MAX*TEMP_WORKER_HRS),1,0)</f>
        <v>0</v>
      </c>
      <c r="O12523" s="2">
        <f>L12523-M12523-K12523-FIXED_COSTS</f>
        <v>-40006.206135021144</v>
      </c>
      <c r="P12523" s="2">
        <f>IF(N12523=1,O12523,"")</f>
      </c>
    </row>
    <row r="12524">
      <c r="A12524" s="6">
        <v>19</v>
      </c>
      <c r="B12524" s="6">
        <v>4</v>
      </c>
      <c r="C12524" s="6">
        <v>27</v>
      </c>
      <c r="D12524" s="6">
        <f>A12524+B12524+C12524</f>
        <v>50</v>
      </c>
      <c r="E12524" s="5">
        <f>IF(A12524=0,0,A12524*LABOR_HRS_WK_TOM*SEASON_WEEKS*(1+DIM_PCT_TOM)^A12524)</f>
        <v>10458.204466678904</v>
      </c>
      <c r="F12524" s="5">
        <f>IF(B12524=0,0,B12524*LABOR_HRS_WK_CAR*SEASON_WEEKS*(1+DIM_PCT_CAR)^B12524)</f>
        <v>132.45754687499993</v>
      </c>
      <c r="G12524" s="5">
        <f>IF(C12524=0,0,C12524*LABOR_HRS_WK_MES*SEASON_WEEKS*(1+DIM_PCT_MES)^C12524)</f>
        <v>1699.19076434307</v>
      </c>
      <c r="H12524" s="5">
        <f>E12524+F12524+G12524</f>
        <v>12289.852777896975</v>
      </c>
      <c r="I12524" s="5">
        <f>MIN(H12524,FARMER_HRS)</f>
        <v>720</v>
      </c>
      <c r="J12524" s="5">
        <f>MAX(0,H12524-FARMER_HRS)</f>
        <v>11569.852777896975</v>
      </c>
      <c r="K12524" s="2">
        <f>I12524*FARMER_RATE+J12524*TEMP_WORKER_RATE</f>
        <v>225865.49961626693</v>
      </c>
      <c r="L12524" s="2">
        <f>A12524*PRICE_TOM+B12524*PRICE_CAR+C12524*PRICE_MES</f>
        <v>248476</v>
      </c>
      <c r="M12524" s="2">
        <f>A12524*FERT_BED_TOM+B12524*FERT_BED_CAR+C12524*FERT_BED_MES</f>
        <v>42240</v>
      </c>
      <c r="N12524" s="6">
        <f>IF(AND(D12524&lt;=TOTAL_BEDS,J12524&lt;=TEMP_WORKER_MAX*TEMP_WORKER_HRS),1,0)</f>
        <v>0</v>
      </c>
      <c r="O12524" s="2">
        <f>L12524-M12524-K12524-FIXED_COSTS</f>
        <v>-39629.499616266927</v>
      </c>
      <c r="P12524" s="2">
        <f>IF(N12524=1,O12524,"")</f>
      </c>
    </row>
    <row r="12525">
      <c r="A12525" s="6">
        <v>19</v>
      </c>
      <c r="B12525" s="6">
        <v>4</v>
      </c>
      <c r="C12525" s="6">
        <v>28</v>
      </c>
      <c r="D12525" s="6">
        <f>A12525+B12525+C12525</f>
        <v>51</v>
      </c>
      <c r="E12525" s="5">
        <f>IF(A12525=0,0,A12525*LABOR_HRS_WK_TOM*SEASON_WEEKS*(1+DIM_PCT_TOM)^A12525)</f>
        <v>10458.204466678904</v>
      </c>
      <c r="F12525" s="5">
        <f>IF(B12525=0,0,B12525*LABOR_HRS_WK_CAR*SEASON_WEEKS*(1+DIM_PCT_CAR)^B12525)</f>
        <v>132.45754687499993</v>
      </c>
      <c r="G12525" s="5">
        <f>IF(C12525=0,0,C12525*LABOR_HRS_WK_MES*SEASON_WEEKS*(1+DIM_PCT_MES)^C12525)</f>
        <v>1784.1503025602233</v>
      </c>
      <c r="H12525" s="5">
        <f>E12525+F12525+G12525</f>
        <v>12374.812316114128</v>
      </c>
      <c r="I12525" s="5">
        <f>MIN(H12525,FARMER_HRS)</f>
        <v>720</v>
      </c>
      <c r="J12525" s="5">
        <f>MAX(0,H12525-FARMER_HRS)</f>
        <v>11654.812316114128</v>
      </c>
      <c r="K12525" s="2">
        <f>I12525*FARMER_RATE+J12525*TEMP_WORKER_RATE</f>
        <v>227340.49159920361</v>
      </c>
      <c r="L12525" s="2">
        <f>A12525*PRICE_TOM+B12525*PRICE_CAR+C12525*PRICE_MES</f>
        <v>251176</v>
      </c>
      <c r="M12525" s="2">
        <f>A12525*FERT_BED_TOM+B12525*FERT_BED_CAR+C12525*FERT_BED_MES</f>
        <v>43120</v>
      </c>
      <c r="N12525" s="6">
        <f>IF(AND(D12525&lt;=TOTAL_BEDS,J12525&lt;=TEMP_WORKER_MAX*TEMP_WORKER_HRS),1,0)</f>
        <v>0</v>
      </c>
      <c r="O12525" s="2">
        <f>L12525-M12525-K12525-FIXED_COSTS</f>
        <v>-39284.491599203611</v>
      </c>
      <c r="P12525" s="2">
        <f>IF(N12525=1,O12525,"")</f>
      </c>
    </row>
    <row r="12526">
      <c r="A12526" s="6">
        <v>19</v>
      </c>
      <c r="B12526" s="6">
        <v>4</v>
      </c>
      <c r="C12526" s="6">
        <v>29</v>
      </c>
      <c r="D12526" s="6">
        <f>A12526+B12526+C12526</f>
        <v>52</v>
      </c>
      <c r="E12526" s="5">
        <f>IF(A12526=0,0,A12526*LABOR_HRS_WK_TOM*SEASON_WEEKS*(1+DIM_PCT_TOM)^A12526)</f>
        <v>10458.204466678904</v>
      </c>
      <c r="F12526" s="5">
        <f>IF(B12526=0,0,B12526*LABOR_HRS_WK_CAR*SEASON_WEEKS*(1+DIM_PCT_CAR)^B12526)</f>
        <v>132.45754687499993</v>
      </c>
      <c r="G12526" s="5">
        <f>IF(C12526=0,0,C12526*LABOR_HRS_WK_MES*SEASON_WEEKS*(1+DIM_PCT_MES)^C12526)</f>
        <v>1870.9683306758766</v>
      </c>
      <c r="H12526" s="5">
        <f>E12526+F12526+G12526</f>
        <v>12461.630344229781</v>
      </c>
      <c r="I12526" s="5">
        <f>MIN(H12526,FARMER_HRS)</f>
        <v>720</v>
      </c>
      <c r="J12526" s="5">
        <f>MAX(0,H12526-FARMER_HRS)</f>
        <v>11741.630344229781</v>
      </c>
      <c r="K12526" s="2">
        <f>I12526*FARMER_RATE+J12526*TEMP_WORKER_RATE</f>
        <v>228847.74903176705</v>
      </c>
      <c r="L12526" s="2">
        <f>A12526*PRICE_TOM+B12526*PRICE_CAR+C12526*PRICE_MES</f>
        <v>253876</v>
      </c>
      <c r="M12526" s="2">
        <f>A12526*FERT_BED_TOM+B12526*FERT_BED_CAR+C12526*FERT_BED_MES</f>
        <v>44000</v>
      </c>
      <c r="N12526" s="6">
        <f>IF(AND(D12526&lt;=TOTAL_BEDS,J12526&lt;=TEMP_WORKER_MAX*TEMP_WORKER_HRS),1,0)</f>
        <v>0</v>
      </c>
      <c r="O12526" s="2">
        <f>L12526-M12526-K12526-FIXED_COSTS</f>
        <v>-38971.749031767045</v>
      </c>
      <c r="P12526" s="2">
        <f>IF(N12526=1,O12526,"")</f>
      </c>
    </row>
    <row r="12527">
      <c r="A12527" s="6">
        <v>19</v>
      </c>
      <c r="B12527" s="6">
        <v>4</v>
      </c>
      <c r="C12527" s="6">
        <v>30</v>
      </c>
      <c r="D12527" s="6">
        <f>A12527+B12527+C12527</f>
        <v>53</v>
      </c>
      <c r="E12527" s="5">
        <f>IF(A12527=0,0,A12527*LABOR_HRS_WK_TOM*SEASON_WEEKS*(1+DIM_PCT_TOM)^A12527)</f>
        <v>10458.204466678904</v>
      </c>
      <c r="F12527" s="5">
        <f>IF(B12527=0,0,B12527*LABOR_HRS_WK_CAR*SEASON_WEEKS*(1+DIM_PCT_CAR)^B12527)</f>
        <v>132.45754687499993</v>
      </c>
      <c r="G12527" s="5">
        <f>IF(C12527=0,0,C12527*LABOR_HRS_WK_MES*SEASON_WEEKS*(1+DIM_PCT_MES)^C12527)</f>
        <v>1959.6780360096466</v>
      </c>
      <c r="H12527" s="5">
        <f>E12527+F12527+G12527</f>
        <v>12550.340049563552</v>
      </c>
      <c r="I12527" s="5">
        <f>MIN(H12527,FARMER_HRS)</f>
        <v>720</v>
      </c>
      <c r="J12527" s="5">
        <f>MAX(0,H12527-FARMER_HRS)</f>
        <v>11830.340049563552</v>
      </c>
      <c r="K12527" s="2">
        <f>I12527*FARMER_RATE+J12527*TEMP_WORKER_RATE</f>
        <v>230387.84808270057</v>
      </c>
      <c r="L12527" s="2">
        <f>A12527*PRICE_TOM+B12527*PRICE_CAR+C12527*PRICE_MES</f>
        <v>256576</v>
      </c>
      <c r="M12527" s="2">
        <f>A12527*FERT_BED_TOM+B12527*FERT_BED_CAR+C12527*FERT_BED_MES</f>
        <v>44880</v>
      </c>
      <c r="N12527" s="6">
        <f>IF(AND(D12527&lt;=TOTAL_BEDS,J12527&lt;=TEMP_WORKER_MAX*TEMP_WORKER_HRS),1,0)</f>
        <v>0</v>
      </c>
      <c r="O12527" s="2">
        <f>L12527-M12527-K12527-FIXED_COSTS</f>
        <v>-38691.84808270057</v>
      </c>
      <c r="P12527" s="2">
        <f>IF(N12527=1,O12527,"")</f>
      </c>
    </row>
    <row r="12528">
      <c r="A12528" s="6">
        <v>19</v>
      </c>
      <c r="B12528" s="6">
        <v>5</v>
      </c>
      <c r="C12528" s="6">
        <v>0</v>
      </c>
      <c r="D12528" s="6">
        <f>A12528+B12528+C12528</f>
        <v>24</v>
      </c>
      <c r="E12528" s="5">
        <f>IF(A12528=0,0,A12528*LABOR_HRS_WK_TOM*SEASON_WEEKS*(1+DIM_PCT_TOM)^A12528)</f>
        <v>10458.204466678904</v>
      </c>
      <c r="F12528" s="5">
        <f>IF(B12528=0,0,B12528*LABOR_HRS_WK_CAR*SEASON_WEEKS*(1+DIM_PCT_CAR)^B12528)</f>
        <v>169.71123193359367</v>
      </c>
      <c r="G12528" s="5">
        <f>IF(C12528=0,0,C12528*LABOR_HRS_WK_MES*SEASON_WEEKS*(1+DIM_PCT_MES)^C12528)</f>
        <v>0</v>
      </c>
      <c r="H12528" s="5">
        <f>E12528+F12528+G12528</f>
        <v>10627.915698612498</v>
      </c>
      <c r="I12528" s="5">
        <f>MIN(H12528,FARMER_HRS)</f>
        <v>720</v>
      </c>
      <c r="J12528" s="5">
        <f>MAX(0,H12528-FARMER_HRS)</f>
        <v>9907.9156986124981</v>
      </c>
      <c r="K12528" s="2">
        <f>I12528*FARMER_RATE+J12528*TEMP_WORKER_RATE</f>
        <v>197012.42532313365</v>
      </c>
      <c r="L12528" s="2">
        <f>A12528*PRICE_TOM+B12528*PRICE_CAR+C12528*PRICE_MES</f>
        <v>177670</v>
      </c>
      <c r="M12528" s="2">
        <f>A12528*FERT_BED_TOM+B12528*FERT_BED_CAR+C12528*FERT_BED_MES</f>
        <v>18920</v>
      </c>
      <c r="N12528" s="6">
        <f>IF(AND(D12528&lt;=TOTAL_BEDS,J12528&lt;=TEMP_WORKER_MAX*TEMP_WORKER_HRS),1,0)</f>
        <v>0</v>
      </c>
      <c r="O12528" s="2">
        <f>L12528-M12528-K12528-FIXED_COSTS</f>
        <v>-58262.425323133648</v>
      </c>
      <c r="P12528" s="2">
        <f>IF(N12528=1,O12528,"")</f>
      </c>
    </row>
    <row r="12529">
      <c r="A12529" s="6">
        <v>19</v>
      </c>
      <c r="B12529" s="6">
        <v>5</v>
      </c>
      <c r="C12529" s="6">
        <v>1</v>
      </c>
      <c r="D12529" s="6">
        <f>A12529+B12529+C12529</f>
        <v>25</v>
      </c>
      <c r="E12529" s="5">
        <f>IF(A12529=0,0,A12529*LABOR_HRS_WK_TOM*SEASON_WEEKS*(1+DIM_PCT_TOM)^A12529)</f>
        <v>10458.204466678904</v>
      </c>
      <c r="F12529" s="5">
        <f>IF(B12529=0,0,B12529*LABOR_HRS_WK_CAR*SEASON_WEEKS*(1+DIM_PCT_CAR)^B12529)</f>
        <v>169.71123193359367</v>
      </c>
      <c r="G12529" s="5">
        <f>IF(C12529=0,0,C12529*LABOR_HRS_WK_MES*SEASON_WEEKS*(1+DIM_PCT_MES)^C12529)</f>
        <v>45.5625</v>
      </c>
      <c r="H12529" s="5">
        <f>E12529+F12529+G12529</f>
        <v>10673.478198612498</v>
      </c>
      <c r="I12529" s="5">
        <f>MIN(H12529,FARMER_HRS)</f>
        <v>720</v>
      </c>
      <c r="J12529" s="5">
        <f>MAX(0,H12529-FARMER_HRS)</f>
        <v>9953.4781986124981</v>
      </c>
      <c r="K12529" s="2">
        <f>I12529*FARMER_RATE+J12529*TEMP_WORKER_RATE</f>
        <v>197803.44094813365</v>
      </c>
      <c r="L12529" s="2">
        <f>A12529*PRICE_TOM+B12529*PRICE_CAR+C12529*PRICE_MES</f>
        <v>180370</v>
      </c>
      <c r="M12529" s="2">
        <f>A12529*FERT_BED_TOM+B12529*FERT_BED_CAR+C12529*FERT_BED_MES</f>
        <v>19800</v>
      </c>
      <c r="N12529" s="6">
        <f>IF(AND(D12529&lt;=TOTAL_BEDS,J12529&lt;=TEMP_WORKER_MAX*TEMP_WORKER_HRS),1,0)</f>
        <v>0</v>
      </c>
      <c r="O12529" s="2">
        <f>L12529-M12529-K12529-FIXED_COSTS</f>
        <v>-57233.440948133648</v>
      </c>
      <c r="P12529" s="2">
        <f>IF(N12529=1,O12529,"")</f>
      </c>
    </row>
    <row r="12530">
      <c r="A12530" s="6">
        <v>19</v>
      </c>
      <c r="B12530" s="6">
        <v>5</v>
      </c>
      <c r="C12530" s="6">
        <v>2</v>
      </c>
      <c r="D12530" s="6">
        <f>A12530+B12530+C12530</f>
        <v>26</v>
      </c>
      <c r="E12530" s="5">
        <f>IF(A12530=0,0,A12530*LABOR_HRS_WK_TOM*SEASON_WEEKS*(1+DIM_PCT_TOM)^A12530)</f>
        <v>10458.204466678904</v>
      </c>
      <c r="F12530" s="5">
        <f>IF(B12530=0,0,B12530*LABOR_HRS_WK_CAR*SEASON_WEEKS*(1+DIM_PCT_CAR)^B12530)</f>
        <v>169.71123193359367</v>
      </c>
      <c r="G12530" s="5">
        <f>IF(C12530=0,0,C12530*LABOR_HRS_WK_MES*SEASON_WEEKS*(1+DIM_PCT_MES)^C12530)</f>
        <v>92.2640625</v>
      </c>
      <c r="H12530" s="5">
        <f>E12530+F12530+G12530</f>
        <v>10720.179761112498</v>
      </c>
      <c r="I12530" s="5">
        <f>MIN(H12530,FARMER_HRS)</f>
        <v>720</v>
      </c>
      <c r="J12530" s="5">
        <f>MAX(0,H12530-FARMER_HRS)</f>
        <v>10000.179761112498</v>
      </c>
      <c r="K12530" s="2">
        <f>I12530*FARMER_RATE+J12530*TEMP_WORKER_RATE</f>
        <v>198614.23196375865</v>
      </c>
      <c r="L12530" s="2">
        <f>A12530*PRICE_TOM+B12530*PRICE_CAR+C12530*PRICE_MES</f>
        <v>183070</v>
      </c>
      <c r="M12530" s="2">
        <f>A12530*FERT_BED_TOM+B12530*FERT_BED_CAR+C12530*FERT_BED_MES</f>
        <v>20680</v>
      </c>
      <c r="N12530" s="6">
        <f>IF(AND(D12530&lt;=TOTAL_BEDS,J12530&lt;=TEMP_WORKER_MAX*TEMP_WORKER_HRS),1,0)</f>
        <v>0</v>
      </c>
      <c r="O12530" s="2">
        <f>L12530-M12530-K12530-FIXED_COSTS</f>
        <v>-56224.231963758648</v>
      </c>
      <c r="P12530" s="2">
        <f>IF(N12530=1,O12530,"")</f>
      </c>
    </row>
    <row r="12531">
      <c r="A12531" s="6">
        <v>19</v>
      </c>
      <c r="B12531" s="6">
        <v>5</v>
      </c>
      <c r="C12531" s="6">
        <v>3</v>
      </c>
      <c r="D12531" s="6">
        <f>A12531+B12531+C12531</f>
        <v>27</v>
      </c>
      <c r="E12531" s="5">
        <f>IF(A12531=0,0,A12531*LABOR_HRS_WK_TOM*SEASON_WEEKS*(1+DIM_PCT_TOM)^A12531)</f>
        <v>10458.204466678904</v>
      </c>
      <c r="F12531" s="5">
        <f>IF(B12531=0,0,B12531*LABOR_HRS_WK_CAR*SEASON_WEEKS*(1+DIM_PCT_CAR)^B12531)</f>
        <v>169.71123193359367</v>
      </c>
      <c r="G12531" s="5">
        <f>IF(C12531=0,0,C12531*LABOR_HRS_WK_MES*SEASON_WEEKS*(1+DIM_PCT_MES)^C12531)</f>
        <v>140.12604492187498</v>
      </c>
      <c r="H12531" s="5">
        <f>E12531+F12531+G12531</f>
        <v>10768.041743534373</v>
      </c>
      <c r="I12531" s="5">
        <f>MIN(H12531,FARMER_HRS)</f>
        <v>720</v>
      </c>
      <c r="J12531" s="5">
        <f>MAX(0,H12531-FARMER_HRS)</f>
        <v>10048.041743534373</v>
      </c>
      <c r="K12531" s="2">
        <f>I12531*FARMER_RATE+J12531*TEMP_WORKER_RATE</f>
        <v>199445.16915858287</v>
      </c>
      <c r="L12531" s="2">
        <f>A12531*PRICE_TOM+B12531*PRICE_CAR+C12531*PRICE_MES</f>
        <v>185770</v>
      </c>
      <c r="M12531" s="2">
        <f>A12531*FERT_BED_TOM+B12531*FERT_BED_CAR+C12531*FERT_BED_MES</f>
        <v>21560</v>
      </c>
      <c r="N12531" s="6">
        <f>IF(AND(D12531&lt;=TOTAL_BEDS,J12531&lt;=TEMP_WORKER_MAX*TEMP_WORKER_HRS),1,0)</f>
        <v>0</v>
      </c>
      <c r="O12531" s="2">
        <f>L12531-M12531-K12531-FIXED_COSTS</f>
        <v>-55235.169158582867</v>
      </c>
      <c r="P12531" s="2">
        <f>IF(N12531=1,O12531,"")</f>
      </c>
    </row>
    <row r="12532">
      <c r="A12532" s="6">
        <v>19</v>
      </c>
      <c r="B12532" s="6">
        <v>5</v>
      </c>
      <c r="C12532" s="6">
        <v>4</v>
      </c>
      <c r="D12532" s="6">
        <f>A12532+B12532+C12532</f>
        <v>28</v>
      </c>
      <c r="E12532" s="5">
        <f>IF(A12532=0,0,A12532*LABOR_HRS_WK_TOM*SEASON_WEEKS*(1+DIM_PCT_TOM)^A12532)</f>
        <v>10458.204466678904</v>
      </c>
      <c r="F12532" s="5">
        <f>IF(B12532=0,0,B12532*LABOR_HRS_WK_CAR*SEASON_WEEKS*(1+DIM_PCT_CAR)^B12532)</f>
        <v>169.71123193359367</v>
      </c>
      <c r="G12532" s="5">
        <f>IF(C12532=0,0,C12532*LABOR_HRS_WK_MES*SEASON_WEEKS*(1+DIM_PCT_MES)^C12532)</f>
        <v>189.17016064453119</v>
      </c>
      <c r="H12532" s="5">
        <f>E12532+F12532+G12532</f>
        <v>10817.085859257029</v>
      </c>
      <c r="I12532" s="5">
        <f>MIN(H12532,FARMER_HRS)</f>
        <v>720</v>
      </c>
      <c r="J12532" s="5">
        <f>MAX(0,H12532-FARMER_HRS)</f>
        <v>10097.085859257029</v>
      </c>
      <c r="K12532" s="2">
        <f>I12532*FARMER_RATE+J12532*TEMP_WORKER_RATE</f>
        <v>200296.62950099009</v>
      </c>
      <c r="L12532" s="2">
        <f>A12532*PRICE_TOM+B12532*PRICE_CAR+C12532*PRICE_MES</f>
        <v>188470</v>
      </c>
      <c r="M12532" s="2">
        <f>A12532*FERT_BED_TOM+B12532*FERT_BED_CAR+C12532*FERT_BED_MES</f>
        <v>22440</v>
      </c>
      <c r="N12532" s="6">
        <f>IF(AND(D12532&lt;=TOTAL_BEDS,J12532&lt;=TEMP_WORKER_MAX*TEMP_WORKER_HRS),1,0)</f>
        <v>0</v>
      </c>
      <c r="O12532" s="2">
        <f>L12532-M12532-K12532-FIXED_COSTS</f>
        <v>-54266.629500990093</v>
      </c>
      <c r="P12532" s="2">
        <f>IF(N12532=1,O12532,"")</f>
      </c>
    </row>
    <row r="12533">
      <c r="A12533" s="6">
        <v>19</v>
      </c>
      <c r="B12533" s="6">
        <v>5</v>
      </c>
      <c r="C12533" s="6">
        <v>5</v>
      </c>
      <c r="D12533" s="6">
        <f>A12533+B12533+C12533</f>
        <v>29</v>
      </c>
      <c r="E12533" s="5">
        <f>IF(A12533=0,0,A12533*LABOR_HRS_WK_TOM*SEASON_WEEKS*(1+DIM_PCT_TOM)^A12533)</f>
        <v>10458.204466678904</v>
      </c>
      <c r="F12533" s="5">
        <f>IF(B12533=0,0,B12533*LABOR_HRS_WK_CAR*SEASON_WEEKS*(1+DIM_PCT_CAR)^B12533)</f>
        <v>169.71123193359367</v>
      </c>
      <c r="G12533" s="5">
        <f>IF(C12533=0,0,C12533*LABOR_HRS_WK_MES*SEASON_WEEKS*(1+DIM_PCT_MES)^C12533)</f>
        <v>239.41848456573481</v>
      </c>
      <c r="H12533" s="5">
        <f>E12533+F12533+G12533</f>
        <v>10867.334183178233</v>
      </c>
      <c r="I12533" s="5">
        <f>MIN(H12533,FARMER_HRS)</f>
        <v>720</v>
      </c>
      <c r="J12533" s="5">
        <f>MAX(0,H12533-FARMER_HRS)</f>
        <v>10147.334183178233</v>
      </c>
      <c r="K12533" s="2">
        <f>I12533*FARMER_RATE+J12533*TEMP_WORKER_RATE</f>
        <v>201168.99623573321</v>
      </c>
      <c r="L12533" s="2">
        <f>A12533*PRICE_TOM+B12533*PRICE_CAR+C12533*PRICE_MES</f>
        <v>191170</v>
      </c>
      <c r="M12533" s="2">
        <f>A12533*FERT_BED_TOM+B12533*FERT_BED_CAR+C12533*FERT_BED_MES</f>
        <v>23320</v>
      </c>
      <c r="N12533" s="6">
        <f>IF(AND(D12533&lt;=TOTAL_BEDS,J12533&lt;=TEMP_WORKER_MAX*TEMP_WORKER_HRS),1,0)</f>
        <v>0</v>
      </c>
      <c r="O12533" s="2">
        <f>L12533-M12533-K12533-FIXED_COSTS</f>
        <v>-53318.996235733212</v>
      </c>
      <c r="P12533" s="2">
        <f>IF(N12533=1,O12533,"")</f>
      </c>
    </row>
    <row r="12534">
      <c r="A12534" s="6">
        <v>19</v>
      </c>
      <c r="B12534" s="6">
        <v>5</v>
      </c>
      <c r="C12534" s="6">
        <v>6</v>
      </c>
      <c r="D12534" s="6">
        <f>A12534+B12534+C12534</f>
        <v>30</v>
      </c>
      <c r="E12534" s="5">
        <f>IF(A12534=0,0,A12534*LABOR_HRS_WK_TOM*SEASON_WEEKS*(1+DIM_PCT_TOM)^A12534)</f>
        <v>10458.204466678904</v>
      </c>
      <c r="F12534" s="5">
        <f>IF(B12534=0,0,B12534*LABOR_HRS_WK_CAR*SEASON_WEEKS*(1+DIM_PCT_CAR)^B12534)</f>
        <v>169.71123193359367</v>
      </c>
      <c r="G12534" s="5">
        <f>IF(C12534=0,0,C12534*LABOR_HRS_WK_MES*SEASON_WEEKS*(1+DIM_PCT_MES)^C12534)</f>
        <v>290.89345874736773</v>
      </c>
      <c r="H12534" s="5">
        <f>E12534+F12534+G12534</f>
        <v>10918.809157359865</v>
      </c>
      <c r="I12534" s="5">
        <f>MIN(H12534,FARMER_HRS)</f>
        <v>720</v>
      </c>
      <c r="J12534" s="5">
        <f>MAX(0,H12534-FARMER_HRS)</f>
        <v>10198.809157359865</v>
      </c>
      <c r="K12534" s="2">
        <f>I12534*FARMER_RATE+J12534*TEMP_WORKER_RATE</f>
        <v>202062.65898194211</v>
      </c>
      <c r="L12534" s="2">
        <f>A12534*PRICE_TOM+B12534*PRICE_CAR+C12534*PRICE_MES</f>
        <v>193870</v>
      </c>
      <c r="M12534" s="2">
        <f>A12534*FERT_BED_TOM+B12534*FERT_BED_CAR+C12534*FERT_BED_MES</f>
        <v>24200</v>
      </c>
      <c r="N12534" s="6">
        <f>IF(AND(D12534&lt;=TOTAL_BEDS,J12534&lt;=TEMP_WORKER_MAX*TEMP_WORKER_HRS),1,0)</f>
        <v>0</v>
      </c>
      <c r="O12534" s="2">
        <f>L12534-M12534-K12534-FIXED_COSTS</f>
        <v>-52392.658981942106</v>
      </c>
      <c r="P12534" s="2">
        <f>IF(N12534=1,O12534,"")</f>
      </c>
    </row>
    <row r="12535">
      <c r="A12535" s="6">
        <v>19</v>
      </c>
      <c r="B12535" s="6">
        <v>5</v>
      </c>
      <c r="C12535" s="6">
        <v>7</v>
      </c>
      <c r="D12535" s="6">
        <f>A12535+B12535+C12535</f>
        <v>31</v>
      </c>
      <c r="E12535" s="5">
        <f>IF(A12535=0,0,A12535*LABOR_HRS_WK_TOM*SEASON_WEEKS*(1+DIM_PCT_TOM)^A12535)</f>
        <v>10458.204466678904</v>
      </c>
      <c r="F12535" s="5">
        <f>IF(B12535=0,0,B12535*LABOR_HRS_WK_CAR*SEASON_WEEKS*(1+DIM_PCT_CAR)^B12535)</f>
        <v>169.71123193359367</v>
      </c>
      <c r="G12535" s="5">
        <f>IF(C12535=0,0,C12535*LABOR_HRS_WK_MES*SEASON_WEEKS*(1+DIM_PCT_MES)^C12535)</f>
        <v>343.61789814532818</v>
      </c>
      <c r="H12535" s="5">
        <f>E12535+F12535+G12535</f>
        <v>10971.533596757827</v>
      </c>
      <c r="I12535" s="5">
        <f>MIN(H12535,FARMER_HRS)</f>
        <v>720</v>
      </c>
      <c r="J12535" s="5">
        <f>MAX(0,H12535-FARMER_HRS)</f>
        <v>10251.533596757827</v>
      </c>
      <c r="K12535" s="2">
        <f>I12535*FARMER_RATE+J12535*TEMP_WORKER_RATE</f>
        <v>202978.01383260117</v>
      </c>
      <c r="L12535" s="2">
        <f>A12535*PRICE_TOM+B12535*PRICE_CAR+C12535*PRICE_MES</f>
        <v>196570</v>
      </c>
      <c r="M12535" s="2">
        <f>A12535*FERT_BED_TOM+B12535*FERT_BED_CAR+C12535*FERT_BED_MES</f>
        <v>25080</v>
      </c>
      <c r="N12535" s="6">
        <f>IF(AND(D12535&lt;=TOTAL_BEDS,J12535&lt;=TEMP_WORKER_MAX*TEMP_WORKER_HRS),1,0)</f>
        <v>0</v>
      </c>
      <c r="O12535" s="2">
        <f>L12535-M12535-K12535-FIXED_COSTS</f>
        <v>-51488.013832601166</v>
      </c>
      <c r="P12535" s="2">
        <f>IF(N12535=1,O12535,"")</f>
      </c>
    </row>
    <row r="12536">
      <c r="A12536" s="6">
        <v>19</v>
      </c>
      <c r="B12536" s="6">
        <v>5</v>
      </c>
      <c r="C12536" s="6">
        <v>8</v>
      </c>
      <c r="D12536" s="6">
        <f>A12536+B12536+C12536</f>
        <v>32</v>
      </c>
      <c r="E12536" s="5">
        <f>IF(A12536=0,0,A12536*LABOR_HRS_WK_TOM*SEASON_WEEKS*(1+DIM_PCT_TOM)^A12536)</f>
        <v>10458.204466678904</v>
      </c>
      <c r="F12536" s="5">
        <f>IF(B12536=0,0,B12536*LABOR_HRS_WK_CAR*SEASON_WEEKS*(1+DIM_PCT_CAR)^B12536)</f>
        <v>169.71123193359367</v>
      </c>
      <c r="G12536" s="5">
        <f>IF(C12536=0,0,C12536*LABOR_HRS_WK_MES*SEASON_WEEKS*(1+DIM_PCT_MES)^C12536)</f>
        <v>397.61499642530833</v>
      </c>
      <c r="H12536" s="5">
        <f>E12536+F12536+G12536</f>
        <v>11025.530695037807</v>
      </c>
      <c r="I12536" s="5">
        <f>MIN(H12536,FARMER_HRS)</f>
        <v>720</v>
      </c>
      <c r="J12536" s="5">
        <f>MAX(0,H12536-FARMER_HRS)</f>
        <v>10305.530695037807</v>
      </c>
      <c r="K12536" s="2">
        <f>I12536*FARMER_RATE+J12536*TEMP_WORKER_RATE</f>
        <v>203915.46345551749</v>
      </c>
      <c r="L12536" s="2">
        <f>A12536*PRICE_TOM+B12536*PRICE_CAR+C12536*PRICE_MES</f>
        <v>199270</v>
      </c>
      <c r="M12536" s="2">
        <f>A12536*FERT_BED_TOM+B12536*FERT_BED_CAR+C12536*FERT_BED_MES</f>
        <v>25960</v>
      </c>
      <c r="N12536" s="6">
        <f>IF(AND(D12536&lt;=TOTAL_BEDS,J12536&lt;=TEMP_WORKER_MAX*TEMP_WORKER_HRS),1,0)</f>
        <v>0</v>
      </c>
      <c r="O12536" s="2">
        <f>L12536-M12536-K12536-FIXED_COSTS</f>
        <v>-50605.463455517485</v>
      </c>
      <c r="P12536" s="2">
        <f>IF(N12536=1,O12536,"")</f>
      </c>
    </row>
    <row r="12537">
      <c r="A12537" s="6">
        <v>19</v>
      </c>
      <c r="B12537" s="6">
        <v>5</v>
      </c>
      <c r="C12537" s="6">
        <v>9</v>
      </c>
      <c r="D12537" s="6">
        <f>A12537+B12537+C12537</f>
        <v>33</v>
      </c>
      <c r="E12537" s="5">
        <f>IF(A12537=0,0,A12537*LABOR_HRS_WK_TOM*SEASON_WEEKS*(1+DIM_PCT_TOM)^A12537)</f>
        <v>10458.204466678904</v>
      </c>
      <c r="F12537" s="5">
        <f>IF(B12537=0,0,B12537*LABOR_HRS_WK_CAR*SEASON_WEEKS*(1+DIM_PCT_CAR)^B12537)</f>
        <v>169.71123193359367</v>
      </c>
      <c r="G12537" s="5">
        <f>IF(C12537=0,0,C12537*LABOR_HRS_WK_MES*SEASON_WEEKS*(1+DIM_PCT_MES)^C12537)</f>
        <v>452.90833186570273</v>
      </c>
      <c r="H12537" s="5">
        <f>E12537+F12537+G12537</f>
        <v>11080.824030478201</v>
      </c>
      <c r="I12537" s="5">
        <f>MIN(H12537,FARMER_HRS)</f>
        <v>720</v>
      </c>
      <c r="J12537" s="5">
        <f>MAX(0,H12537-FARMER_HRS)</f>
        <v>10360.824030478201</v>
      </c>
      <c r="K12537" s="2">
        <f>I12537*FARMER_RATE+J12537*TEMP_WORKER_RATE</f>
        <v>204875.41719580209</v>
      </c>
      <c r="L12537" s="2">
        <f>A12537*PRICE_TOM+B12537*PRICE_CAR+C12537*PRICE_MES</f>
        <v>201970</v>
      </c>
      <c r="M12537" s="2">
        <f>A12537*FERT_BED_TOM+B12537*FERT_BED_CAR+C12537*FERT_BED_MES</f>
        <v>26840</v>
      </c>
      <c r="N12537" s="6">
        <f>IF(AND(D12537&lt;=TOTAL_BEDS,J12537&lt;=TEMP_WORKER_MAX*TEMP_WORKER_HRS),1,0)</f>
        <v>0</v>
      </c>
      <c r="O12537" s="2">
        <f>L12537-M12537-K12537-FIXED_COSTS</f>
        <v>-49745.417195802089</v>
      </c>
      <c r="P12537" s="2">
        <f>IF(N12537=1,O12537,"")</f>
      </c>
    </row>
    <row r="12538">
      <c r="A12538" s="6">
        <v>19</v>
      </c>
      <c r="B12538" s="6">
        <v>5</v>
      </c>
      <c r="C12538" s="6">
        <v>10</v>
      </c>
      <c r="D12538" s="6">
        <f>A12538+B12538+C12538</f>
        <v>34</v>
      </c>
      <c r="E12538" s="5">
        <f>IF(A12538=0,0,A12538*LABOR_HRS_WK_TOM*SEASON_WEEKS*(1+DIM_PCT_TOM)^A12538)</f>
        <v>10458.204466678904</v>
      </c>
      <c r="F12538" s="5">
        <f>IF(B12538=0,0,B12538*LABOR_HRS_WK_CAR*SEASON_WEEKS*(1+DIM_PCT_CAR)^B12538)</f>
        <v>169.71123193359367</v>
      </c>
      <c r="G12538" s="5">
        <f>IF(C12538=0,0,C12538*LABOR_HRS_WK_MES*SEASON_WEEKS*(1+DIM_PCT_MES)^C12538)</f>
        <v>509.52187334891551</v>
      </c>
      <c r="H12538" s="5">
        <f>E12538+F12538+G12538</f>
        <v>11137.437571961415</v>
      </c>
      <c r="I12538" s="5">
        <f>MIN(H12538,FARMER_HRS)</f>
        <v>720</v>
      </c>
      <c r="J12538" s="5">
        <f>MAX(0,H12538-FARMER_HRS)</f>
        <v>10417.437571961415</v>
      </c>
      <c r="K12538" s="2">
        <f>I12538*FARMER_RATE+J12538*TEMP_WORKER_RATE</f>
        <v>205858.29117988565</v>
      </c>
      <c r="L12538" s="2">
        <f>A12538*PRICE_TOM+B12538*PRICE_CAR+C12538*PRICE_MES</f>
        <v>204670</v>
      </c>
      <c r="M12538" s="2">
        <f>A12538*FERT_BED_TOM+B12538*FERT_BED_CAR+C12538*FERT_BED_MES</f>
        <v>27720</v>
      </c>
      <c r="N12538" s="6">
        <f>IF(AND(D12538&lt;=TOTAL_BEDS,J12538&lt;=TEMP_WORKER_MAX*TEMP_WORKER_HRS),1,0)</f>
        <v>0</v>
      </c>
      <c r="O12538" s="2">
        <f>L12538-M12538-K12538-FIXED_COSTS</f>
        <v>-48908.291179885651</v>
      </c>
      <c r="P12538" s="2">
        <f>IF(N12538=1,O12538,"")</f>
      </c>
    </row>
    <row r="12539">
      <c r="A12539" s="6">
        <v>19</v>
      </c>
      <c r="B12539" s="6">
        <v>5</v>
      </c>
      <c r="C12539" s="6">
        <v>11</v>
      </c>
      <c r="D12539" s="6">
        <f>A12539+B12539+C12539</f>
        <v>35</v>
      </c>
      <c r="E12539" s="5">
        <f>IF(A12539=0,0,A12539*LABOR_HRS_WK_TOM*SEASON_WEEKS*(1+DIM_PCT_TOM)^A12539)</f>
        <v>10458.204466678904</v>
      </c>
      <c r="F12539" s="5">
        <f>IF(B12539=0,0,B12539*LABOR_HRS_WK_CAR*SEASON_WEEKS*(1+DIM_PCT_CAR)^B12539)</f>
        <v>169.71123193359367</v>
      </c>
      <c r="G12539" s="5">
        <f>IF(C12539=0,0,C12539*LABOR_HRS_WK_MES*SEASON_WEEKS*(1+DIM_PCT_MES)^C12539)</f>
        <v>567.47998644235463</v>
      </c>
      <c r="H12539" s="5">
        <f>E12539+F12539+G12539</f>
        <v>11195.395685054853</v>
      </c>
      <c r="I12539" s="5">
        <f>MIN(H12539,FARMER_HRS)</f>
        <v>720</v>
      </c>
      <c r="J12539" s="5">
        <f>MAX(0,H12539-FARMER_HRS)</f>
        <v>10475.395685054853</v>
      </c>
      <c r="K12539" s="2">
        <f>I12539*FARMER_RATE+J12539*TEMP_WORKER_RATE</f>
        <v>206864.50842109119</v>
      </c>
      <c r="L12539" s="2">
        <f>A12539*PRICE_TOM+B12539*PRICE_CAR+C12539*PRICE_MES</f>
        <v>207370</v>
      </c>
      <c r="M12539" s="2">
        <f>A12539*FERT_BED_TOM+B12539*FERT_BED_CAR+C12539*FERT_BED_MES</f>
        <v>28600</v>
      </c>
      <c r="N12539" s="6">
        <f>IF(AND(D12539&lt;=TOTAL_BEDS,J12539&lt;=TEMP_WORKER_MAX*TEMP_WORKER_HRS),1,0)</f>
        <v>0</v>
      </c>
      <c r="O12539" s="2">
        <f>L12539-M12539-K12539-FIXED_COSTS</f>
        <v>-48094.508421091188</v>
      </c>
      <c r="P12539" s="2">
        <f>IF(N12539=1,O12539,"")</f>
      </c>
    </row>
    <row r="12540">
      <c r="A12540" s="6">
        <v>19</v>
      </c>
      <c r="B12540" s="6">
        <v>5</v>
      </c>
      <c r="C12540" s="6">
        <v>12</v>
      </c>
      <c r="D12540" s="6">
        <f>A12540+B12540+C12540</f>
        <v>36</v>
      </c>
      <c r="E12540" s="5">
        <f>IF(A12540=0,0,A12540*LABOR_HRS_WK_TOM*SEASON_WEEKS*(1+DIM_PCT_TOM)^A12540)</f>
        <v>10458.204466678904</v>
      </c>
      <c r="F12540" s="5">
        <f>IF(B12540=0,0,B12540*LABOR_HRS_WK_CAR*SEASON_WEEKS*(1+DIM_PCT_CAR)^B12540)</f>
        <v>169.71123193359367</v>
      </c>
      <c r="G12540" s="5">
        <f>IF(C12540=0,0,C12540*LABOR_HRS_WK_MES*SEASON_WEEKS*(1+DIM_PCT_MES)^C12540)</f>
        <v>626.807439570419</v>
      </c>
      <c r="H12540" s="5">
        <f>E12540+F12540+G12540</f>
        <v>11254.723138182917</v>
      </c>
      <c r="I12540" s="5">
        <f>MIN(H12540,FARMER_HRS)</f>
        <v>720</v>
      </c>
      <c r="J12540" s="5">
        <f>MAX(0,H12540-FARMER_HRS)</f>
        <v>10534.723138182917</v>
      </c>
      <c r="K12540" s="2">
        <f>I12540*FARMER_RATE+J12540*TEMP_WORKER_RATE</f>
        <v>207894.49892678673</v>
      </c>
      <c r="L12540" s="2">
        <f>A12540*PRICE_TOM+B12540*PRICE_CAR+C12540*PRICE_MES</f>
        <v>210070</v>
      </c>
      <c r="M12540" s="2">
        <f>A12540*FERT_BED_TOM+B12540*FERT_BED_CAR+C12540*FERT_BED_MES</f>
        <v>29480</v>
      </c>
      <c r="N12540" s="6">
        <f>IF(AND(D12540&lt;=TOTAL_BEDS,J12540&lt;=TEMP_WORKER_MAX*TEMP_WORKER_HRS),1,0)</f>
        <v>0</v>
      </c>
      <c r="O12540" s="2">
        <f>L12540-M12540-K12540-FIXED_COSTS</f>
        <v>-47304.498926786735</v>
      </c>
      <c r="P12540" s="2">
        <f>IF(N12540=1,O12540,"")</f>
      </c>
    </row>
    <row r="12541">
      <c r="A12541" s="6">
        <v>19</v>
      </c>
      <c r="B12541" s="6">
        <v>5</v>
      </c>
      <c r="C12541" s="6">
        <v>13</v>
      </c>
      <c r="D12541" s="6">
        <f>A12541+B12541+C12541</f>
        <v>37</v>
      </c>
      <c r="E12541" s="5">
        <f>IF(A12541=0,0,A12541*LABOR_HRS_WK_TOM*SEASON_WEEKS*(1+DIM_PCT_TOM)^A12541)</f>
        <v>10458.204466678904</v>
      </c>
      <c r="F12541" s="5">
        <f>IF(B12541=0,0,B12541*LABOR_HRS_WK_CAR*SEASON_WEEKS*(1+DIM_PCT_CAR)^B12541)</f>
        <v>169.71123193359367</v>
      </c>
      <c r="G12541" s="5">
        <f>IF(C12541=0,0,C12541*LABOR_HRS_WK_MES*SEASON_WEEKS*(1+DIM_PCT_MES)^C12541)</f>
        <v>687.52941027880331</v>
      </c>
      <c r="H12541" s="5">
        <f>E12541+F12541+G12541</f>
        <v>11315.445108891301</v>
      </c>
      <c r="I12541" s="5">
        <f>MIN(H12541,FARMER_HRS)</f>
        <v>720</v>
      </c>
      <c r="J12541" s="5">
        <f>MAX(0,H12541-FARMER_HRS)</f>
        <v>10595.445108891301</v>
      </c>
      <c r="K12541" s="2">
        <f>I12541*FARMER_RATE+J12541*TEMP_WORKER_RATE</f>
        <v>208948.69980714063</v>
      </c>
      <c r="L12541" s="2">
        <f>A12541*PRICE_TOM+B12541*PRICE_CAR+C12541*PRICE_MES</f>
        <v>212770</v>
      </c>
      <c r="M12541" s="2">
        <f>A12541*FERT_BED_TOM+B12541*FERT_BED_CAR+C12541*FERT_BED_MES</f>
        <v>30360</v>
      </c>
      <c r="N12541" s="6">
        <f>IF(AND(D12541&lt;=TOTAL_BEDS,J12541&lt;=TEMP_WORKER_MAX*TEMP_WORKER_HRS),1,0)</f>
        <v>0</v>
      </c>
      <c r="O12541" s="2">
        <f>L12541-M12541-K12541-FIXED_COSTS</f>
        <v>-46538.699807140627</v>
      </c>
      <c r="P12541" s="2">
        <f>IF(N12541=1,O12541,"")</f>
      </c>
    </row>
    <row r="12542">
      <c r="A12542" s="6">
        <v>19</v>
      </c>
      <c r="B12542" s="6">
        <v>5</v>
      </c>
      <c r="C12542" s="6">
        <v>14</v>
      </c>
      <c r="D12542" s="6">
        <f>A12542+B12542+C12542</f>
        <v>38</v>
      </c>
      <c r="E12542" s="5">
        <f>IF(A12542=0,0,A12542*LABOR_HRS_WK_TOM*SEASON_WEEKS*(1+DIM_PCT_TOM)^A12542)</f>
        <v>10458.204466678904</v>
      </c>
      <c r="F12542" s="5">
        <f>IF(B12542=0,0,B12542*LABOR_HRS_WK_CAR*SEASON_WEEKS*(1+DIM_PCT_CAR)^B12542)</f>
        <v>169.71123193359367</v>
      </c>
      <c r="G12542" s="5">
        <f>IF(C12542=0,0,C12542*LABOR_HRS_WK_MES*SEASON_WEEKS*(1+DIM_PCT_MES)^C12542)</f>
        <v>749.67149159246435</v>
      </c>
      <c r="H12542" s="5">
        <f>E12542+F12542+G12542</f>
        <v>11377.587190204962</v>
      </c>
      <c r="I12542" s="5">
        <f>MIN(H12542,FARMER_HRS)</f>
        <v>720</v>
      </c>
      <c r="J12542" s="5">
        <f>MAX(0,H12542-FARMER_HRS)</f>
        <v>10657.587190204962</v>
      </c>
      <c r="K12542" s="2">
        <f>I12542*FARMER_RATE+J12542*TEMP_WORKER_RATE</f>
        <v>210027.55538550281</v>
      </c>
      <c r="L12542" s="2">
        <f>A12542*PRICE_TOM+B12542*PRICE_CAR+C12542*PRICE_MES</f>
        <v>215470</v>
      </c>
      <c r="M12542" s="2">
        <f>A12542*FERT_BED_TOM+B12542*FERT_BED_CAR+C12542*FERT_BED_MES</f>
        <v>31240</v>
      </c>
      <c r="N12542" s="6">
        <f>IF(AND(D12542&lt;=TOTAL_BEDS,J12542&lt;=TEMP_WORKER_MAX*TEMP_WORKER_HRS),1,0)</f>
        <v>0</v>
      </c>
      <c r="O12542" s="2">
        <f>L12542-M12542-K12542-FIXED_COSTS</f>
        <v>-45797.555385502812</v>
      </c>
      <c r="P12542" s="2">
        <f>IF(N12542=1,O12542,"")</f>
      </c>
    </row>
    <row r="12543">
      <c r="A12543" s="6">
        <v>19</v>
      </c>
      <c r="B12543" s="6">
        <v>5</v>
      </c>
      <c r="C12543" s="6">
        <v>15</v>
      </c>
      <c r="D12543" s="6">
        <f>A12543+B12543+C12543</f>
        <v>39</v>
      </c>
      <c r="E12543" s="5">
        <f>IF(A12543=0,0,A12543*LABOR_HRS_WK_TOM*SEASON_WEEKS*(1+DIM_PCT_TOM)^A12543)</f>
        <v>10458.204466678904</v>
      </c>
      <c r="F12543" s="5">
        <f>IF(B12543=0,0,B12543*LABOR_HRS_WK_CAR*SEASON_WEEKS*(1+DIM_PCT_CAR)^B12543)</f>
        <v>169.71123193359367</v>
      </c>
      <c r="G12543" s="5">
        <f>IF(C12543=0,0,C12543*LABOR_HRS_WK_MES*SEASON_WEEKS*(1+DIM_PCT_MES)^C12543)</f>
        <v>813.25969846861074</v>
      </c>
      <c r="H12543" s="5">
        <f>E12543+F12543+G12543</f>
        <v>11441.17539708111</v>
      </c>
      <c r="I12543" s="5">
        <f>MIN(H12543,FARMER_HRS)</f>
        <v>720</v>
      </c>
      <c r="J12543" s="5">
        <f>MAX(0,H12543-FARMER_HRS)</f>
        <v>10721.17539708111</v>
      </c>
      <c r="K12543" s="2">
        <f>I12543*FARMER_RATE+J12543*TEMP_WORKER_RATE</f>
        <v>211131.51731043591</v>
      </c>
      <c r="L12543" s="2">
        <f>A12543*PRICE_TOM+B12543*PRICE_CAR+C12543*PRICE_MES</f>
        <v>218170</v>
      </c>
      <c r="M12543" s="2">
        <f>A12543*FERT_BED_TOM+B12543*FERT_BED_CAR+C12543*FERT_BED_MES</f>
        <v>32120</v>
      </c>
      <c r="N12543" s="6">
        <f>IF(AND(D12543&lt;=TOTAL_BEDS,J12543&lt;=TEMP_WORKER_MAX*TEMP_WORKER_HRS),1,0)</f>
        <v>0</v>
      </c>
      <c r="O12543" s="2">
        <f>L12543-M12543-K12543-FIXED_COSTS</f>
        <v>-45081.517310435913</v>
      </c>
      <c r="P12543" s="2">
        <f>IF(N12543=1,O12543,"")</f>
      </c>
    </row>
    <row r="12544">
      <c r="A12544" s="6">
        <v>19</v>
      </c>
      <c r="B12544" s="6">
        <v>5</v>
      </c>
      <c r="C12544" s="6">
        <v>16</v>
      </c>
      <c r="D12544" s="6">
        <f>A12544+B12544+C12544</f>
        <v>40</v>
      </c>
      <c r="E12544" s="5">
        <f>IF(A12544=0,0,A12544*LABOR_HRS_WK_TOM*SEASON_WEEKS*(1+DIM_PCT_TOM)^A12544)</f>
        <v>10458.204466678904</v>
      </c>
      <c r="F12544" s="5">
        <f>IF(B12544=0,0,B12544*LABOR_HRS_WK_CAR*SEASON_WEEKS*(1+DIM_PCT_CAR)^B12544)</f>
        <v>169.71123193359367</v>
      </c>
      <c r="G12544" s="5">
        <f>IF(C12544=0,0,C12544*LABOR_HRS_WK_MES*SEASON_WEEKS*(1+DIM_PCT_MES)^C12544)</f>
        <v>878.32047434609967</v>
      </c>
      <c r="H12544" s="5">
        <f>E12544+F12544+G12544</f>
        <v>11506.236172958597</v>
      </c>
      <c r="I12544" s="5">
        <f>MIN(H12544,FARMER_HRS)</f>
        <v>720</v>
      </c>
      <c r="J12544" s="5">
        <f>MAX(0,H12544-FARMER_HRS)</f>
        <v>10786.236172958597</v>
      </c>
      <c r="K12544" s="2">
        <f>I12544*FARMER_RATE+J12544*TEMP_WORKER_RATE</f>
        <v>212261.04466942008</v>
      </c>
      <c r="L12544" s="2">
        <f>A12544*PRICE_TOM+B12544*PRICE_CAR+C12544*PRICE_MES</f>
        <v>220870</v>
      </c>
      <c r="M12544" s="2">
        <f>A12544*FERT_BED_TOM+B12544*FERT_BED_CAR+C12544*FERT_BED_MES</f>
        <v>33000</v>
      </c>
      <c r="N12544" s="6">
        <f>IF(AND(D12544&lt;=TOTAL_BEDS,J12544&lt;=TEMP_WORKER_MAX*TEMP_WORKER_HRS),1,0)</f>
        <v>0</v>
      </c>
      <c r="O12544" s="2">
        <f>L12544-M12544-K12544-FIXED_COSTS</f>
        <v>-44391.04466942008</v>
      </c>
      <c r="P12544" s="2">
        <f>IF(N12544=1,O12544,"")</f>
      </c>
    </row>
    <row r="12545">
      <c r="A12545" s="6">
        <v>19</v>
      </c>
      <c r="B12545" s="6">
        <v>5</v>
      </c>
      <c r="C12545" s="6">
        <v>17</v>
      </c>
      <c r="D12545" s="6">
        <f>A12545+B12545+C12545</f>
        <v>41</v>
      </c>
      <c r="E12545" s="5">
        <f>IF(A12545=0,0,A12545*LABOR_HRS_WK_TOM*SEASON_WEEKS*(1+DIM_PCT_TOM)^A12545)</f>
        <v>10458.204466678904</v>
      </c>
      <c r="F12545" s="5">
        <f>IF(B12545=0,0,B12545*LABOR_HRS_WK_CAR*SEASON_WEEKS*(1+DIM_PCT_CAR)^B12545)</f>
        <v>169.71123193359367</v>
      </c>
      <c r="G12545" s="5">
        <f>IF(C12545=0,0,C12545*LABOR_HRS_WK_MES*SEASON_WEEKS*(1+DIM_PCT_MES)^C12545)</f>
        <v>944.88069779263992</v>
      </c>
      <c r="H12545" s="5">
        <f>E12545+F12545+G12545</f>
        <v>11572.796396405138</v>
      </c>
      <c r="I12545" s="5">
        <f>MIN(H12545,FARMER_HRS)</f>
        <v>720</v>
      </c>
      <c r="J12545" s="5">
        <f>MAX(0,H12545-FARMER_HRS)</f>
        <v>10852.796396405138</v>
      </c>
      <c r="K12545" s="2">
        <f>I12545*FARMER_RATE+J12545*TEMP_WORKER_RATE</f>
        <v>213416.60410425585</v>
      </c>
      <c r="L12545" s="2">
        <f>A12545*PRICE_TOM+B12545*PRICE_CAR+C12545*PRICE_MES</f>
        <v>223570</v>
      </c>
      <c r="M12545" s="2">
        <f>A12545*FERT_BED_TOM+B12545*FERT_BED_CAR+C12545*FERT_BED_MES</f>
        <v>33880</v>
      </c>
      <c r="N12545" s="6">
        <f>IF(AND(D12545&lt;=TOTAL_BEDS,J12545&lt;=TEMP_WORKER_MAX*TEMP_WORKER_HRS),1,0)</f>
        <v>0</v>
      </c>
      <c r="O12545" s="2">
        <f>L12545-M12545-K12545-FIXED_COSTS</f>
        <v>-43726.60410425585</v>
      </c>
      <c r="P12545" s="2">
        <f>IF(N12545=1,O12545,"")</f>
      </c>
    </row>
    <row r="12546">
      <c r="A12546" s="6">
        <v>19</v>
      </c>
      <c r="B12546" s="6">
        <v>5</v>
      </c>
      <c r="C12546" s="6">
        <v>18</v>
      </c>
      <c r="D12546" s="6">
        <f>A12546+B12546+C12546</f>
        <v>42</v>
      </c>
      <c r="E12546" s="5">
        <f>IF(A12546=0,0,A12546*LABOR_HRS_WK_TOM*SEASON_WEEKS*(1+DIM_PCT_TOM)^A12546)</f>
        <v>10458.204466678904</v>
      </c>
      <c r="F12546" s="5">
        <f>IF(B12546=0,0,B12546*LABOR_HRS_WK_CAR*SEASON_WEEKS*(1+DIM_PCT_CAR)^B12546)</f>
        <v>169.71123193359367</v>
      </c>
      <c r="G12546" s="5">
        <f>IF(C12546=0,0,C12546*LABOR_HRS_WK_MES*SEASON_WEEKS*(1+DIM_PCT_MES)^C12546)</f>
        <v>1012.9676892512272</v>
      </c>
      <c r="H12546" s="5">
        <f>E12546+F12546+G12546</f>
        <v>11640.883387863725</v>
      </c>
      <c r="I12546" s="5">
        <f>MIN(H12546,FARMER_HRS)</f>
        <v>720</v>
      </c>
      <c r="J12546" s="5">
        <f>MAX(0,H12546-FARMER_HRS)</f>
        <v>10920.883387863725</v>
      </c>
      <c r="K12546" s="2">
        <f>I12546*FARMER_RATE+J12546*TEMP_WORKER_RATE</f>
        <v>214598.66992818966</v>
      </c>
      <c r="L12546" s="2">
        <f>A12546*PRICE_TOM+B12546*PRICE_CAR+C12546*PRICE_MES</f>
        <v>226270</v>
      </c>
      <c r="M12546" s="2">
        <f>A12546*FERT_BED_TOM+B12546*FERT_BED_CAR+C12546*FERT_BED_MES</f>
        <v>34760</v>
      </c>
      <c r="N12546" s="6">
        <f>IF(AND(D12546&lt;=TOTAL_BEDS,J12546&lt;=TEMP_WORKER_MAX*TEMP_WORKER_HRS),1,0)</f>
        <v>0</v>
      </c>
      <c r="O12546" s="2">
        <f>L12546-M12546-K12546-FIXED_COSTS</f>
        <v>-43088.669928189658</v>
      </c>
      <c r="P12546" s="2">
        <f>IF(N12546=1,O12546,"")</f>
      </c>
    </row>
    <row r="12547">
      <c r="A12547" s="6">
        <v>19</v>
      </c>
      <c r="B12547" s="6">
        <v>5</v>
      </c>
      <c r="C12547" s="6">
        <v>19</v>
      </c>
      <c r="D12547" s="6">
        <f>A12547+B12547+C12547</f>
        <v>43</v>
      </c>
      <c r="E12547" s="5">
        <f>IF(A12547=0,0,A12547*LABOR_HRS_WK_TOM*SEASON_WEEKS*(1+DIM_PCT_TOM)^A12547)</f>
        <v>10458.204466678904</v>
      </c>
      <c r="F12547" s="5">
        <f>IF(B12547=0,0,B12547*LABOR_HRS_WK_CAR*SEASON_WEEKS*(1+DIM_PCT_CAR)^B12547)</f>
        <v>169.71123193359367</v>
      </c>
      <c r="G12547" s="5">
        <f>IF(C12547=0,0,C12547*LABOR_HRS_WK_MES*SEASON_WEEKS*(1+DIM_PCT_MES)^C12547)</f>
        <v>1082.6092178872491</v>
      </c>
      <c r="H12547" s="5">
        <f>E12547+F12547+G12547</f>
        <v>11710.524916499748</v>
      </c>
      <c r="I12547" s="5">
        <f>MIN(H12547,FARMER_HRS)</f>
        <v>720</v>
      </c>
      <c r="J12547" s="5">
        <f>MAX(0,H12547-FARMER_HRS)</f>
        <v>10990.524916499748</v>
      </c>
      <c r="K12547" s="2">
        <f>I12547*FARMER_RATE+J12547*TEMP_WORKER_RATE</f>
        <v>215807.72424478727</v>
      </c>
      <c r="L12547" s="2">
        <f>A12547*PRICE_TOM+B12547*PRICE_CAR+C12547*PRICE_MES</f>
        <v>228970</v>
      </c>
      <c r="M12547" s="2">
        <f>A12547*FERT_BED_TOM+B12547*FERT_BED_CAR+C12547*FERT_BED_MES</f>
        <v>35640</v>
      </c>
      <c r="N12547" s="6">
        <f>IF(AND(D12547&lt;=TOTAL_BEDS,J12547&lt;=TEMP_WORKER_MAX*TEMP_WORKER_HRS),1,0)</f>
        <v>0</v>
      </c>
      <c r="O12547" s="2">
        <f>L12547-M12547-K12547-FIXED_COSTS</f>
        <v>-42477.72424478727</v>
      </c>
      <c r="P12547" s="2">
        <f>IF(N12547=1,O12547,"")</f>
      </c>
    </row>
    <row r="12548">
      <c r="A12548" s="6">
        <v>19</v>
      </c>
      <c r="B12548" s="6">
        <v>5</v>
      </c>
      <c r="C12548" s="6">
        <v>20</v>
      </c>
      <c r="D12548" s="6">
        <f>A12548+B12548+C12548</f>
        <v>44</v>
      </c>
      <c r="E12548" s="5">
        <f>IF(A12548=0,0,A12548*LABOR_HRS_WK_TOM*SEASON_WEEKS*(1+DIM_PCT_TOM)^A12548)</f>
        <v>10458.204466678904</v>
      </c>
      <c r="F12548" s="5">
        <f>IF(B12548=0,0,B12548*LABOR_HRS_WK_CAR*SEASON_WEEKS*(1+DIM_PCT_CAR)^B12548)</f>
        <v>169.71123193359367</v>
      </c>
      <c r="G12548" s="5">
        <f>IF(C12548=0,0,C12548*LABOR_HRS_WK_MES*SEASON_WEEKS*(1+DIM_PCT_MES)^C12548)</f>
        <v>1153.8335085377259</v>
      </c>
      <c r="H12548" s="5">
        <f>E12548+F12548+G12548</f>
        <v>11781.749207150224</v>
      </c>
      <c r="I12548" s="5">
        <f>MIN(H12548,FARMER_HRS)</f>
        <v>720</v>
      </c>
      <c r="J12548" s="5">
        <f>MAX(0,H12548-FARMER_HRS)</f>
        <v>11061.749207150224</v>
      </c>
      <c r="K12548" s="2">
        <f>I12548*FARMER_RATE+J12548*TEMP_WORKER_RATE</f>
        <v>217044.25706858028</v>
      </c>
      <c r="L12548" s="2">
        <f>A12548*PRICE_TOM+B12548*PRICE_CAR+C12548*PRICE_MES</f>
        <v>231670</v>
      </c>
      <c r="M12548" s="2">
        <f>A12548*FERT_BED_TOM+B12548*FERT_BED_CAR+C12548*FERT_BED_MES</f>
        <v>36520</v>
      </c>
      <c r="N12548" s="6">
        <f>IF(AND(D12548&lt;=TOTAL_BEDS,J12548&lt;=TEMP_WORKER_MAX*TEMP_WORKER_HRS),1,0)</f>
        <v>0</v>
      </c>
      <c r="O12548" s="2">
        <f>L12548-M12548-K12548-FIXED_COSTS</f>
        <v>-41894.257068580278</v>
      </c>
      <c r="P12548" s="2">
        <f>IF(N12548=1,O12548,"")</f>
      </c>
    </row>
    <row r="12549">
      <c r="A12549" s="6">
        <v>19</v>
      </c>
      <c r="B12549" s="6">
        <v>5</v>
      </c>
      <c r="C12549" s="6">
        <v>21</v>
      </c>
      <c r="D12549" s="6">
        <f>A12549+B12549+C12549</f>
        <v>45</v>
      </c>
      <c r="E12549" s="5">
        <f>IF(A12549=0,0,A12549*LABOR_HRS_WK_TOM*SEASON_WEEKS*(1+DIM_PCT_TOM)^A12549)</f>
        <v>10458.204466678904</v>
      </c>
      <c r="F12549" s="5">
        <f>IF(B12549=0,0,B12549*LABOR_HRS_WK_CAR*SEASON_WEEKS*(1+DIM_PCT_CAR)^B12549)</f>
        <v>169.71123193359367</v>
      </c>
      <c r="G12549" s="5">
        <f>IF(C12549=0,0,C12549*LABOR_HRS_WK_MES*SEASON_WEEKS*(1+DIM_PCT_MES)^C12549)</f>
        <v>1226.6692487641699</v>
      </c>
      <c r="H12549" s="5">
        <f>E12549+F12549+G12549</f>
        <v>11854.584947376668</v>
      </c>
      <c r="I12549" s="5">
        <f>MIN(H12549,FARMER_HRS)</f>
        <v>720</v>
      </c>
      <c r="J12549" s="5">
        <f>MAX(0,H12549-FARMER_HRS)</f>
        <v>11134.584947376668</v>
      </c>
      <c r="K12549" s="2">
        <f>I12549*FARMER_RATE+J12549*TEMP_WORKER_RATE</f>
        <v>218308.76644751159</v>
      </c>
      <c r="L12549" s="2">
        <f>A12549*PRICE_TOM+B12549*PRICE_CAR+C12549*PRICE_MES</f>
        <v>234370</v>
      </c>
      <c r="M12549" s="2">
        <f>A12549*FERT_BED_TOM+B12549*FERT_BED_CAR+C12549*FERT_BED_MES</f>
        <v>37400</v>
      </c>
      <c r="N12549" s="6">
        <f>IF(AND(D12549&lt;=TOTAL_BEDS,J12549&lt;=TEMP_WORKER_MAX*TEMP_WORKER_HRS),1,0)</f>
        <v>0</v>
      </c>
      <c r="O12549" s="2">
        <f>L12549-M12549-K12549-FIXED_COSTS</f>
        <v>-41338.766447511589</v>
      </c>
      <c r="P12549" s="2">
        <f>IF(N12549=1,O12549,"")</f>
      </c>
    </row>
    <row r="12550">
      <c r="A12550" s="6">
        <v>19</v>
      </c>
      <c r="B12550" s="6">
        <v>5</v>
      </c>
      <c r="C12550" s="6">
        <v>22</v>
      </c>
      <c r="D12550" s="6">
        <f>A12550+B12550+C12550</f>
        <v>46</v>
      </c>
      <c r="E12550" s="5">
        <f>IF(A12550=0,0,A12550*LABOR_HRS_WK_TOM*SEASON_WEEKS*(1+DIM_PCT_TOM)^A12550)</f>
        <v>10458.204466678904</v>
      </c>
      <c r="F12550" s="5">
        <f>IF(B12550=0,0,B12550*LABOR_HRS_WK_CAR*SEASON_WEEKS*(1+DIM_PCT_CAR)^B12550)</f>
        <v>169.71123193359367</v>
      </c>
      <c r="G12550" s="5">
        <f>IF(C12550=0,0,C12550*LABOR_HRS_WK_MES*SEASON_WEEKS*(1+DIM_PCT_MES)^C12550)</f>
        <v>1301.1455960105659</v>
      </c>
      <c r="H12550" s="5">
        <f>E12550+F12550+G12550</f>
        <v>11929.061294623065</v>
      </c>
      <c r="I12550" s="5">
        <f>MIN(H12550,FARMER_HRS)</f>
        <v>720</v>
      </c>
      <c r="J12550" s="5">
        <f>MAX(0,H12550-FARMER_HRS)</f>
        <v>11209.061294623065</v>
      </c>
      <c r="K12550" s="2">
        <f>I12550*FARMER_RATE+J12550*TEMP_WORKER_RATE</f>
        <v>219601.758587206</v>
      </c>
      <c r="L12550" s="2">
        <f>A12550*PRICE_TOM+B12550*PRICE_CAR+C12550*PRICE_MES</f>
        <v>237070</v>
      </c>
      <c r="M12550" s="2">
        <f>A12550*FERT_BED_TOM+B12550*FERT_BED_CAR+C12550*FERT_BED_MES</f>
        <v>38280</v>
      </c>
      <c r="N12550" s="6">
        <f>IF(AND(D12550&lt;=TOTAL_BEDS,J12550&lt;=TEMP_WORKER_MAX*TEMP_WORKER_HRS),1,0)</f>
        <v>0</v>
      </c>
      <c r="O12550" s="2">
        <f>L12550-M12550-K12550-FIXED_COSTS</f>
        <v>-40811.758587205986</v>
      </c>
      <c r="P12550" s="2">
        <f>IF(N12550=1,O12550,"")</f>
      </c>
    </row>
    <row r="12551">
      <c r="A12551" s="6">
        <v>19</v>
      </c>
      <c r="B12551" s="6">
        <v>5</v>
      </c>
      <c r="C12551" s="6">
        <v>23</v>
      </c>
      <c r="D12551" s="6">
        <f>A12551+B12551+C12551</f>
        <v>47</v>
      </c>
      <c r="E12551" s="5">
        <f>IF(A12551=0,0,A12551*LABOR_HRS_WK_TOM*SEASON_WEEKS*(1+DIM_PCT_TOM)^A12551)</f>
        <v>10458.204466678904</v>
      </c>
      <c r="F12551" s="5">
        <f>IF(B12551=0,0,B12551*LABOR_HRS_WK_CAR*SEASON_WEEKS*(1+DIM_PCT_CAR)^B12551)</f>
        <v>169.71123193359367</v>
      </c>
      <c r="G12551" s="5">
        <f>IF(C12551=0,0,C12551*LABOR_HRS_WK_MES*SEASON_WEEKS*(1+DIM_PCT_MES)^C12551)</f>
        <v>1377.2921848680023</v>
      </c>
      <c r="H12551" s="5">
        <f>E12551+F12551+G12551</f>
        <v>12005.2078834805</v>
      </c>
      <c r="I12551" s="5">
        <f>MIN(H12551,FARMER_HRS)</f>
        <v>720</v>
      </c>
      <c r="J12551" s="5">
        <f>MAX(0,H12551-FARMER_HRS)</f>
        <v>11285.2078834805</v>
      </c>
      <c r="K12551" s="2">
        <f>I12551*FARMER_RATE+J12551*TEMP_WORKER_RATE</f>
        <v>220923.74797709202</v>
      </c>
      <c r="L12551" s="2">
        <f>A12551*PRICE_TOM+B12551*PRICE_CAR+C12551*PRICE_MES</f>
        <v>239770</v>
      </c>
      <c r="M12551" s="2">
        <f>A12551*FERT_BED_TOM+B12551*FERT_BED_CAR+C12551*FERT_BED_MES</f>
        <v>39160</v>
      </c>
      <c r="N12551" s="6">
        <f>IF(AND(D12551&lt;=TOTAL_BEDS,J12551&lt;=TEMP_WORKER_MAX*TEMP_WORKER_HRS),1,0)</f>
        <v>0</v>
      </c>
      <c r="O12551" s="2">
        <f>L12551-M12551-K12551-FIXED_COSTS</f>
        <v>-40313.747977092018</v>
      </c>
      <c r="P12551" s="2">
        <f>IF(N12551=1,O12551,"")</f>
      </c>
    </row>
    <row r="12552">
      <c r="A12552" s="6">
        <v>19</v>
      </c>
      <c r="B12552" s="6">
        <v>5</v>
      </c>
      <c r="C12552" s="6">
        <v>24</v>
      </c>
      <c r="D12552" s="6">
        <f>A12552+B12552+C12552</f>
        <v>48</v>
      </c>
      <c r="E12552" s="5">
        <f>IF(A12552=0,0,A12552*LABOR_HRS_WK_TOM*SEASON_WEEKS*(1+DIM_PCT_TOM)^A12552)</f>
        <v>10458.204466678904</v>
      </c>
      <c r="F12552" s="5">
        <f>IF(B12552=0,0,B12552*LABOR_HRS_WK_CAR*SEASON_WEEKS*(1+DIM_PCT_CAR)^B12552)</f>
        <v>169.71123193359367</v>
      </c>
      <c r="G12552" s="5">
        <f>IF(C12552=0,0,C12552*LABOR_HRS_WK_MES*SEASON_WEEKS*(1+DIM_PCT_MES)^C12552)</f>
        <v>1455.139134447498</v>
      </c>
      <c r="H12552" s="5">
        <f>E12552+F12552+G12552</f>
        <v>12083.054833059996</v>
      </c>
      <c r="I12552" s="5">
        <f>MIN(H12552,FARMER_HRS)</f>
        <v>720</v>
      </c>
      <c r="J12552" s="5">
        <f>MAX(0,H12552-FARMER_HRS)</f>
        <v>11363.054833059996</v>
      </c>
      <c r="K12552" s="2">
        <f>I12552*FARMER_RATE+J12552*TEMP_WORKER_RATE</f>
        <v>222275.25751840271</v>
      </c>
      <c r="L12552" s="2">
        <f>A12552*PRICE_TOM+B12552*PRICE_CAR+C12552*PRICE_MES</f>
        <v>242470</v>
      </c>
      <c r="M12552" s="2">
        <f>A12552*FERT_BED_TOM+B12552*FERT_BED_CAR+C12552*FERT_BED_MES</f>
        <v>40040</v>
      </c>
      <c r="N12552" s="6">
        <f>IF(AND(D12552&lt;=TOTAL_BEDS,J12552&lt;=TEMP_WORKER_MAX*TEMP_WORKER_HRS),1,0)</f>
        <v>0</v>
      </c>
      <c r="O12552" s="2">
        <f>L12552-M12552-K12552-FIXED_COSTS</f>
        <v>-39845.257518402708</v>
      </c>
      <c r="P12552" s="2">
        <f>IF(N12552=1,O12552,"")</f>
      </c>
    </row>
    <row r="12553">
      <c r="A12553" s="6">
        <v>19</v>
      </c>
      <c r="B12553" s="6">
        <v>5</v>
      </c>
      <c r="C12553" s="6">
        <v>25</v>
      </c>
      <c r="D12553" s="6">
        <f>A12553+B12553+C12553</f>
        <v>49</v>
      </c>
      <c r="E12553" s="5">
        <f>IF(A12553=0,0,A12553*LABOR_HRS_WK_TOM*SEASON_WEEKS*(1+DIM_PCT_TOM)^A12553)</f>
        <v>10458.204466678904</v>
      </c>
      <c r="F12553" s="5">
        <f>IF(B12553=0,0,B12553*LABOR_HRS_WK_CAR*SEASON_WEEKS*(1+DIM_PCT_CAR)^B12553)</f>
        <v>169.71123193359367</v>
      </c>
      <c r="G12553" s="5">
        <f>IF(C12553=0,0,C12553*LABOR_HRS_WK_MES*SEASON_WEEKS*(1+DIM_PCT_MES)^C12553)</f>
        <v>1534.7170558625955</v>
      </c>
      <c r="H12553" s="5">
        <f>E12553+F12553+G12553</f>
        <v>12162.632754475093</v>
      </c>
      <c r="I12553" s="5">
        <f>MIN(H12553,FARMER_HRS)</f>
        <v>720</v>
      </c>
      <c r="J12553" s="5">
        <f>MAX(0,H12553-FARMER_HRS)</f>
        <v>11442.632754475093</v>
      </c>
      <c r="K12553" s="2">
        <f>I12553*FARMER_RATE+J12553*TEMP_WORKER_RATE</f>
        <v>223656.81865408146</v>
      </c>
      <c r="L12553" s="2">
        <f>A12553*PRICE_TOM+B12553*PRICE_CAR+C12553*PRICE_MES</f>
        <v>245170</v>
      </c>
      <c r="M12553" s="2">
        <f>A12553*FERT_BED_TOM+B12553*FERT_BED_CAR+C12553*FERT_BED_MES</f>
        <v>40920</v>
      </c>
      <c r="N12553" s="6">
        <f>IF(AND(D12553&lt;=TOTAL_BEDS,J12553&lt;=TEMP_WORKER_MAX*TEMP_WORKER_HRS),1,0)</f>
        <v>0</v>
      </c>
      <c r="O12553" s="2">
        <f>L12553-M12553-K12553-FIXED_COSTS</f>
        <v>-39406.818654081464</v>
      </c>
      <c r="P12553" s="2">
        <f>IF(N12553=1,O12553,"")</f>
      </c>
    </row>
    <row r="12554">
      <c r="A12554" s="6">
        <v>19</v>
      </c>
      <c r="B12554" s="6">
        <v>5</v>
      </c>
      <c r="C12554" s="6">
        <v>26</v>
      </c>
      <c r="D12554" s="6">
        <f>A12554+B12554+C12554</f>
        <v>50</v>
      </c>
      <c r="E12554" s="5">
        <f>IF(A12554=0,0,A12554*LABOR_HRS_WK_TOM*SEASON_WEEKS*(1+DIM_PCT_TOM)^A12554)</f>
        <v>10458.204466678904</v>
      </c>
      <c r="F12554" s="5">
        <f>IF(B12554=0,0,B12554*LABOR_HRS_WK_CAR*SEASON_WEEKS*(1+DIM_PCT_CAR)^B12554)</f>
        <v>169.71123193359367</v>
      </c>
      <c r="G12554" s="5">
        <f>IF(C12554=0,0,C12554*LABOR_HRS_WK_MES*SEASON_WEEKS*(1+DIM_PCT_MES)^C12554)</f>
        <v>1616.0570598233128</v>
      </c>
      <c r="H12554" s="5">
        <f>E12554+F12554+G12554</f>
        <v>12243.972758435812</v>
      </c>
      <c r="I12554" s="5">
        <f>MIN(H12554,FARMER_HRS)</f>
        <v>720</v>
      </c>
      <c r="J12554" s="5">
        <f>MAX(0,H12554-FARMER_HRS)</f>
        <v>11523.972758435812</v>
      </c>
      <c r="K12554" s="2">
        <f>I12554*FARMER_RATE+J12554*TEMP_WORKER_RATE</f>
        <v>225068.97150062173</v>
      </c>
      <c r="L12554" s="2">
        <f>A12554*PRICE_TOM+B12554*PRICE_CAR+C12554*PRICE_MES</f>
        <v>247870</v>
      </c>
      <c r="M12554" s="2">
        <f>A12554*FERT_BED_TOM+B12554*FERT_BED_CAR+C12554*FERT_BED_MES</f>
        <v>41800</v>
      </c>
      <c r="N12554" s="6">
        <f>IF(AND(D12554&lt;=TOTAL_BEDS,J12554&lt;=TEMP_WORKER_MAX*TEMP_WORKER_HRS),1,0)</f>
        <v>0</v>
      </c>
      <c r="O12554" s="2">
        <f>L12554-M12554-K12554-FIXED_COSTS</f>
        <v>-38998.97150062173</v>
      </c>
      <c r="P12554" s="2">
        <f>IF(N12554=1,O12554,"")</f>
      </c>
    </row>
    <row r="12555">
      <c r="A12555" s="6">
        <v>19</v>
      </c>
      <c r="B12555" s="6">
        <v>5</v>
      </c>
      <c r="C12555" s="6">
        <v>27</v>
      </c>
      <c r="D12555" s="6">
        <f>A12555+B12555+C12555</f>
        <v>51</v>
      </c>
      <c r="E12555" s="5">
        <f>IF(A12555=0,0,A12555*LABOR_HRS_WK_TOM*SEASON_WEEKS*(1+DIM_PCT_TOM)^A12555)</f>
        <v>10458.204466678904</v>
      </c>
      <c r="F12555" s="5">
        <f>IF(B12555=0,0,B12555*LABOR_HRS_WK_CAR*SEASON_WEEKS*(1+DIM_PCT_CAR)^B12555)</f>
        <v>169.71123193359367</v>
      </c>
      <c r="G12555" s="5">
        <f>IF(C12555=0,0,C12555*LABOR_HRS_WK_MES*SEASON_WEEKS*(1+DIM_PCT_MES)^C12555)</f>
        <v>1699.19076434307</v>
      </c>
      <c r="H12555" s="5">
        <f>E12555+F12555+G12555</f>
        <v>12327.106462955568</v>
      </c>
      <c r="I12555" s="5">
        <f>MIN(H12555,FARMER_HRS)</f>
        <v>720</v>
      </c>
      <c r="J12555" s="5">
        <f>MAX(0,H12555-FARMER_HRS)</f>
        <v>11607.106462955568</v>
      </c>
      <c r="K12555" s="2">
        <f>I12555*FARMER_RATE+J12555*TEMP_WORKER_RATE</f>
        <v>226512.26498186748</v>
      </c>
      <c r="L12555" s="2">
        <f>A12555*PRICE_TOM+B12555*PRICE_CAR+C12555*PRICE_MES</f>
        <v>250570</v>
      </c>
      <c r="M12555" s="2">
        <f>A12555*FERT_BED_TOM+B12555*FERT_BED_CAR+C12555*FERT_BED_MES</f>
        <v>42680</v>
      </c>
      <c r="N12555" s="6">
        <f>IF(AND(D12555&lt;=TOTAL_BEDS,J12555&lt;=TEMP_WORKER_MAX*TEMP_WORKER_HRS),1,0)</f>
        <v>0</v>
      </c>
      <c r="O12555" s="2">
        <f>L12555-M12555-K12555-FIXED_COSTS</f>
        <v>-38622.264981867484</v>
      </c>
      <c r="P12555" s="2">
        <f>IF(N12555=1,O12555,"")</f>
      </c>
    </row>
    <row r="12556">
      <c r="A12556" s="6">
        <v>19</v>
      </c>
      <c r="B12556" s="6">
        <v>5</v>
      </c>
      <c r="C12556" s="6">
        <v>28</v>
      </c>
      <c r="D12556" s="6">
        <f>A12556+B12556+C12556</f>
        <v>52</v>
      </c>
      <c r="E12556" s="5">
        <f>IF(A12556=0,0,A12556*LABOR_HRS_WK_TOM*SEASON_WEEKS*(1+DIM_PCT_TOM)^A12556)</f>
        <v>10458.204466678904</v>
      </c>
      <c r="F12556" s="5">
        <f>IF(B12556=0,0,B12556*LABOR_HRS_WK_CAR*SEASON_WEEKS*(1+DIM_PCT_CAR)^B12556)</f>
        <v>169.71123193359367</v>
      </c>
      <c r="G12556" s="5">
        <f>IF(C12556=0,0,C12556*LABOR_HRS_WK_MES*SEASON_WEEKS*(1+DIM_PCT_MES)^C12556)</f>
        <v>1784.1503025602233</v>
      </c>
      <c r="H12556" s="5">
        <f>E12556+F12556+G12556</f>
        <v>12412.066001172721</v>
      </c>
      <c r="I12556" s="5">
        <f>MIN(H12556,FARMER_HRS)</f>
        <v>720</v>
      </c>
      <c r="J12556" s="5">
        <f>MAX(0,H12556-FARMER_HRS)</f>
        <v>11692.066001172721</v>
      </c>
      <c r="K12556" s="2">
        <f>I12556*FARMER_RATE+J12556*TEMP_WORKER_RATE</f>
        <v>227987.2569648042</v>
      </c>
      <c r="L12556" s="2">
        <f>A12556*PRICE_TOM+B12556*PRICE_CAR+C12556*PRICE_MES</f>
        <v>253270</v>
      </c>
      <c r="M12556" s="2">
        <f>A12556*FERT_BED_TOM+B12556*FERT_BED_CAR+C12556*FERT_BED_MES</f>
        <v>43560</v>
      </c>
      <c r="N12556" s="6">
        <f>IF(AND(D12556&lt;=TOTAL_BEDS,J12556&lt;=TEMP_WORKER_MAX*TEMP_WORKER_HRS),1,0)</f>
        <v>0</v>
      </c>
      <c r="O12556" s="2">
        <f>L12556-M12556-K12556-FIXED_COSTS</f>
        <v>-38277.2569648042</v>
      </c>
      <c r="P12556" s="2">
        <f>IF(N12556=1,O12556,"")</f>
      </c>
    </row>
    <row r="12557">
      <c r="A12557" s="6">
        <v>19</v>
      </c>
      <c r="B12557" s="6">
        <v>5</v>
      </c>
      <c r="C12557" s="6">
        <v>29</v>
      </c>
      <c r="D12557" s="6">
        <f>A12557+B12557+C12557</f>
        <v>53</v>
      </c>
      <c r="E12557" s="5">
        <f>IF(A12557=0,0,A12557*LABOR_HRS_WK_TOM*SEASON_WEEKS*(1+DIM_PCT_TOM)^A12557)</f>
        <v>10458.204466678904</v>
      </c>
      <c r="F12557" s="5">
        <f>IF(B12557=0,0,B12557*LABOR_HRS_WK_CAR*SEASON_WEEKS*(1+DIM_PCT_CAR)^B12557)</f>
        <v>169.71123193359367</v>
      </c>
      <c r="G12557" s="5">
        <f>IF(C12557=0,0,C12557*LABOR_HRS_WK_MES*SEASON_WEEKS*(1+DIM_PCT_MES)^C12557)</f>
        <v>1870.9683306758766</v>
      </c>
      <c r="H12557" s="5">
        <f>E12557+F12557+G12557</f>
        <v>12498.884029288374</v>
      </c>
      <c r="I12557" s="5">
        <f>MIN(H12557,FARMER_HRS)</f>
        <v>720</v>
      </c>
      <c r="J12557" s="5">
        <f>MAX(0,H12557-FARMER_HRS)</f>
        <v>11778.884029288374</v>
      </c>
      <c r="K12557" s="2">
        <f>I12557*FARMER_RATE+J12557*TEMP_WORKER_RATE</f>
        <v>229494.5143973676</v>
      </c>
      <c r="L12557" s="2">
        <f>A12557*PRICE_TOM+B12557*PRICE_CAR+C12557*PRICE_MES</f>
        <v>255970</v>
      </c>
      <c r="M12557" s="2">
        <f>A12557*FERT_BED_TOM+B12557*FERT_BED_CAR+C12557*FERT_BED_MES</f>
        <v>44440</v>
      </c>
      <c r="N12557" s="6">
        <f>IF(AND(D12557&lt;=TOTAL_BEDS,J12557&lt;=TEMP_WORKER_MAX*TEMP_WORKER_HRS),1,0)</f>
        <v>0</v>
      </c>
      <c r="O12557" s="2">
        <f>L12557-M12557-K12557-FIXED_COSTS</f>
        <v>-37964.5143973676</v>
      </c>
      <c r="P12557" s="2">
        <f>IF(N12557=1,O12557,"")</f>
      </c>
    </row>
    <row r="12558">
      <c r="A12558" s="6">
        <v>19</v>
      </c>
      <c r="B12558" s="6">
        <v>5</v>
      </c>
      <c r="C12558" s="6">
        <v>30</v>
      </c>
      <c r="D12558" s="6">
        <f>A12558+B12558+C12558</f>
        <v>54</v>
      </c>
      <c r="E12558" s="5">
        <f>IF(A12558=0,0,A12558*LABOR_HRS_WK_TOM*SEASON_WEEKS*(1+DIM_PCT_TOM)^A12558)</f>
        <v>10458.204466678904</v>
      </c>
      <c r="F12558" s="5">
        <f>IF(B12558=0,0,B12558*LABOR_HRS_WK_CAR*SEASON_WEEKS*(1+DIM_PCT_CAR)^B12558)</f>
        <v>169.71123193359367</v>
      </c>
      <c r="G12558" s="5">
        <f>IF(C12558=0,0,C12558*LABOR_HRS_WK_MES*SEASON_WEEKS*(1+DIM_PCT_MES)^C12558)</f>
        <v>1959.6780360096466</v>
      </c>
      <c r="H12558" s="5">
        <f>E12558+F12558+G12558</f>
        <v>12587.593734622145</v>
      </c>
      <c r="I12558" s="5">
        <f>MIN(H12558,FARMER_HRS)</f>
        <v>720</v>
      </c>
      <c r="J12558" s="5">
        <f>MAX(0,H12558-FARMER_HRS)</f>
        <v>11867.593734622145</v>
      </c>
      <c r="K12558" s="2">
        <f>I12558*FARMER_RATE+J12558*TEMP_WORKER_RATE</f>
        <v>231034.61344830113</v>
      </c>
      <c r="L12558" s="2">
        <f>A12558*PRICE_TOM+B12558*PRICE_CAR+C12558*PRICE_MES</f>
        <v>258670</v>
      </c>
      <c r="M12558" s="2">
        <f>A12558*FERT_BED_TOM+B12558*FERT_BED_CAR+C12558*FERT_BED_MES</f>
        <v>45320</v>
      </c>
      <c r="N12558" s="6">
        <f>IF(AND(D12558&lt;=TOTAL_BEDS,J12558&lt;=TEMP_WORKER_MAX*TEMP_WORKER_HRS),1,0)</f>
        <v>0</v>
      </c>
      <c r="O12558" s="2">
        <f>L12558-M12558-K12558-FIXED_COSTS</f>
        <v>-37684.613448301126</v>
      </c>
      <c r="P12558" s="2">
        <f>IF(N12558=1,O12558,"")</f>
      </c>
    </row>
    <row r="12559">
      <c r="A12559" s="6">
        <v>19</v>
      </c>
      <c r="B12559" s="6">
        <v>6</v>
      </c>
      <c r="C12559" s="6">
        <v>0</v>
      </c>
      <c r="D12559" s="6">
        <f>A12559+B12559+C12559</f>
        <v>25</v>
      </c>
      <c r="E12559" s="5">
        <f>IF(A12559=0,0,A12559*LABOR_HRS_WK_TOM*SEASON_WEEKS*(1+DIM_PCT_TOM)^A12559)</f>
        <v>10458.204466678904</v>
      </c>
      <c r="F12559" s="5">
        <f>IF(B12559=0,0,B12559*LABOR_HRS_WK_CAR*SEASON_WEEKS*(1+DIM_PCT_CAR)^B12559)</f>
        <v>208.7448152783202</v>
      </c>
      <c r="G12559" s="5">
        <f>IF(C12559=0,0,C12559*LABOR_HRS_WK_MES*SEASON_WEEKS*(1+DIM_PCT_MES)^C12559)</f>
        <v>0</v>
      </c>
      <c r="H12559" s="5">
        <f>E12559+F12559+G12559</f>
        <v>10666.949281957224</v>
      </c>
      <c r="I12559" s="5">
        <f>MIN(H12559,FARMER_HRS)</f>
        <v>720</v>
      </c>
      <c r="J12559" s="5">
        <f>MAX(0,H12559-FARMER_HRS)</f>
        <v>9946.9492819572242</v>
      </c>
      <c r="K12559" s="2">
        <f>I12559*FARMER_RATE+J12559*TEMP_WORKER_RATE</f>
        <v>197690.09170064624</v>
      </c>
      <c r="L12559" s="2">
        <f>A12559*PRICE_TOM+B12559*PRICE_CAR+C12559*PRICE_MES</f>
        <v>179764</v>
      </c>
      <c r="M12559" s="2">
        <f>A12559*FERT_BED_TOM+B12559*FERT_BED_CAR+C12559*FERT_BED_MES</f>
        <v>19360</v>
      </c>
      <c r="N12559" s="6">
        <f>IF(AND(D12559&lt;=TOTAL_BEDS,J12559&lt;=TEMP_WORKER_MAX*TEMP_WORKER_HRS),1,0)</f>
        <v>0</v>
      </c>
      <c r="O12559" s="2">
        <f>L12559-M12559-K12559-FIXED_COSTS</f>
        <v>-57286.09170064624</v>
      </c>
      <c r="P12559" s="2">
        <f>IF(N12559=1,O12559,"")</f>
      </c>
    </row>
    <row r="12560">
      <c r="A12560" s="6">
        <v>19</v>
      </c>
      <c r="B12560" s="6">
        <v>6</v>
      </c>
      <c r="C12560" s="6">
        <v>1</v>
      </c>
      <c r="D12560" s="6">
        <f>A12560+B12560+C12560</f>
        <v>26</v>
      </c>
      <c r="E12560" s="5">
        <f>IF(A12560=0,0,A12560*LABOR_HRS_WK_TOM*SEASON_WEEKS*(1+DIM_PCT_TOM)^A12560)</f>
        <v>10458.204466678904</v>
      </c>
      <c r="F12560" s="5">
        <f>IF(B12560=0,0,B12560*LABOR_HRS_WK_CAR*SEASON_WEEKS*(1+DIM_PCT_CAR)^B12560)</f>
        <v>208.7448152783202</v>
      </c>
      <c r="G12560" s="5">
        <f>IF(C12560=0,0,C12560*LABOR_HRS_WK_MES*SEASON_WEEKS*(1+DIM_PCT_MES)^C12560)</f>
        <v>45.5625</v>
      </c>
      <c r="H12560" s="5">
        <f>E12560+F12560+G12560</f>
        <v>10712.511781957224</v>
      </c>
      <c r="I12560" s="5">
        <f>MIN(H12560,FARMER_HRS)</f>
        <v>720</v>
      </c>
      <c r="J12560" s="5">
        <f>MAX(0,H12560-FARMER_HRS)</f>
        <v>9992.5117819572242</v>
      </c>
      <c r="K12560" s="2">
        <f>I12560*FARMER_RATE+J12560*TEMP_WORKER_RATE</f>
        <v>198481.10732564624</v>
      </c>
      <c r="L12560" s="2">
        <f>A12560*PRICE_TOM+B12560*PRICE_CAR+C12560*PRICE_MES</f>
        <v>182464</v>
      </c>
      <c r="M12560" s="2">
        <f>A12560*FERT_BED_TOM+B12560*FERT_BED_CAR+C12560*FERT_BED_MES</f>
        <v>20240</v>
      </c>
      <c r="N12560" s="6">
        <f>IF(AND(D12560&lt;=TOTAL_BEDS,J12560&lt;=TEMP_WORKER_MAX*TEMP_WORKER_HRS),1,0)</f>
        <v>0</v>
      </c>
      <c r="O12560" s="2">
        <f>L12560-M12560-K12560-FIXED_COSTS</f>
        <v>-56257.10732564624</v>
      </c>
      <c r="P12560" s="2">
        <f>IF(N12560=1,O12560,"")</f>
      </c>
    </row>
    <row r="12561">
      <c r="A12561" s="6">
        <v>19</v>
      </c>
      <c r="B12561" s="6">
        <v>6</v>
      </c>
      <c r="C12561" s="6">
        <v>2</v>
      </c>
      <c r="D12561" s="6">
        <f>A12561+B12561+C12561</f>
        <v>27</v>
      </c>
      <c r="E12561" s="5">
        <f>IF(A12561=0,0,A12561*LABOR_HRS_WK_TOM*SEASON_WEEKS*(1+DIM_PCT_TOM)^A12561)</f>
        <v>10458.204466678904</v>
      </c>
      <c r="F12561" s="5">
        <f>IF(B12561=0,0,B12561*LABOR_HRS_WK_CAR*SEASON_WEEKS*(1+DIM_PCT_CAR)^B12561)</f>
        <v>208.7448152783202</v>
      </c>
      <c r="G12561" s="5">
        <f>IF(C12561=0,0,C12561*LABOR_HRS_WK_MES*SEASON_WEEKS*(1+DIM_PCT_MES)^C12561)</f>
        <v>92.2640625</v>
      </c>
      <c r="H12561" s="5">
        <f>E12561+F12561+G12561</f>
        <v>10759.213344457225</v>
      </c>
      <c r="I12561" s="5">
        <f>MIN(H12561,FARMER_HRS)</f>
        <v>720</v>
      </c>
      <c r="J12561" s="5">
        <f>MAX(0,H12561-FARMER_HRS)</f>
        <v>10039.213344457225</v>
      </c>
      <c r="K12561" s="2">
        <f>I12561*FARMER_RATE+J12561*TEMP_WORKER_RATE</f>
        <v>199291.89834127127</v>
      </c>
      <c r="L12561" s="2">
        <f>A12561*PRICE_TOM+B12561*PRICE_CAR+C12561*PRICE_MES</f>
        <v>185164</v>
      </c>
      <c r="M12561" s="2">
        <f>A12561*FERT_BED_TOM+B12561*FERT_BED_CAR+C12561*FERT_BED_MES</f>
        <v>21120</v>
      </c>
      <c r="N12561" s="6">
        <f>IF(AND(D12561&lt;=TOTAL_BEDS,J12561&lt;=TEMP_WORKER_MAX*TEMP_WORKER_HRS),1,0)</f>
        <v>0</v>
      </c>
      <c r="O12561" s="2">
        <f>L12561-M12561-K12561-FIXED_COSTS</f>
        <v>-55247.89834127127</v>
      </c>
      <c r="P12561" s="2">
        <f>IF(N12561=1,O12561,"")</f>
      </c>
    </row>
    <row r="12562">
      <c r="A12562" s="6">
        <v>19</v>
      </c>
      <c r="B12562" s="6">
        <v>6</v>
      </c>
      <c r="C12562" s="6">
        <v>3</v>
      </c>
      <c r="D12562" s="6">
        <f>A12562+B12562+C12562</f>
        <v>28</v>
      </c>
      <c r="E12562" s="5">
        <f>IF(A12562=0,0,A12562*LABOR_HRS_WK_TOM*SEASON_WEEKS*(1+DIM_PCT_TOM)^A12562)</f>
        <v>10458.204466678904</v>
      </c>
      <c r="F12562" s="5">
        <f>IF(B12562=0,0,B12562*LABOR_HRS_WK_CAR*SEASON_WEEKS*(1+DIM_PCT_CAR)^B12562)</f>
        <v>208.7448152783202</v>
      </c>
      <c r="G12562" s="5">
        <f>IF(C12562=0,0,C12562*LABOR_HRS_WK_MES*SEASON_WEEKS*(1+DIM_PCT_MES)^C12562)</f>
        <v>140.12604492187498</v>
      </c>
      <c r="H12562" s="5">
        <f>E12562+F12562+G12562</f>
        <v>10807.0753268791</v>
      </c>
      <c r="I12562" s="5">
        <f>MIN(H12562,FARMER_HRS)</f>
        <v>720</v>
      </c>
      <c r="J12562" s="5">
        <f>MAX(0,H12562-FARMER_HRS)</f>
        <v>10087.0753268791</v>
      </c>
      <c r="K12562" s="2">
        <f>I12562*FARMER_RATE+J12562*TEMP_WORKER_RATE</f>
        <v>200122.83553609549</v>
      </c>
      <c r="L12562" s="2">
        <f>A12562*PRICE_TOM+B12562*PRICE_CAR+C12562*PRICE_MES</f>
        <v>187864</v>
      </c>
      <c r="M12562" s="2">
        <f>A12562*FERT_BED_TOM+B12562*FERT_BED_CAR+C12562*FERT_BED_MES</f>
        <v>22000</v>
      </c>
      <c r="N12562" s="6">
        <f>IF(AND(D12562&lt;=TOTAL_BEDS,J12562&lt;=TEMP_WORKER_MAX*TEMP_WORKER_HRS),1,0)</f>
        <v>0</v>
      </c>
      <c r="O12562" s="2">
        <f>L12562-M12562-K12562-FIXED_COSTS</f>
        <v>-54258.835536095488</v>
      </c>
      <c r="P12562" s="2">
        <f>IF(N12562=1,O12562,"")</f>
      </c>
    </row>
    <row r="12563">
      <c r="A12563" s="6">
        <v>19</v>
      </c>
      <c r="B12563" s="6">
        <v>6</v>
      </c>
      <c r="C12563" s="6">
        <v>4</v>
      </c>
      <c r="D12563" s="6">
        <f>A12563+B12563+C12563</f>
        <v>29</v>
      </c>
      <c r="E12563" s="5">
        <f>IF(A12563=0,0,A12563*LABOR_HRS_WK_TOM*SEASON_WEEKS*(1+DIM_PCT_TOM)^A12563)</f>
        <v>10458.204466678904</v>
      </c>
      <c r="F12563" s="5">
        <f>IF(B12563=0,0,B12563*LABOR_HRS_WK_CAR*SEASON_WEEKS*(1+DIM_PCT_CAR)^B12563)</f>
        <v>208.7448152783202</v>
      </c>
      <c r="G12563" s="5">
        <f>IF(C12563=0,0,C12563*LABOR_HRS_WK_MES*SEASON_WEEKS*(1+DIM_PCT_MES)^C12563)</f>
        <v>189.17016064453119</v>
      </c>
      <c r="H12563" s="5">
        <f>E12563+F12563+G12563</f>
        <v>10856.119442601756</v>
      </c>
      <c r="I12563" s="5">
        <f>MIN(H12563,FARMER_HRS)</f>
        <v>720</v>
      </c>
      <c r="J12563" s="5">
        <f>MAX(0,H12563-FARMER_HRS)</f>
        <v>10136.119442601756</v>
      </c>
      <c r="K12563" s="2">
        <f>I12563*FARMER_RATE+J12563*TEMP_WORKER_RATE</f>
        <v>200974.29587850269</v>
      </c>
      <c r="L12563" s="2">
        <f>A12563*PRICE_TOM+B12563*PRICE_CAR+C12563*PRICE_MES</f>
        <v>190564</v>
      </c>
      <c r="M12563" s="2">
        <f>A12563*FERT_BED_TOM+B12563*FERT_BED_CAR+C12563*FERT_BED_MES</f>
        <v>22880</v>
      </c>
      <c r="N12563" s="6">
        <f>IF(AND(D12563&lt;=TOTAL_BEDS,J12563&lt;=TEMP_WORKER_MAX*TEMP_WORKER_HRS),1,0)</f>
        <v>0</v>
      </c>
      <c r="O12563" s="2">
        <f>L12563-M12563-K12563-FIXED_COSTS</f>
        <v>-53290.295878502686</v>
      </c>
      <c r="P12563" s="2">
        <f>IF(N12563=1,O12563,"")</f>
      </c>
    </row>
    <row r="12564">
      <c r="A12564" s="6">
        <v>19</v>
      </c>
      <c r="B12564" s="6">
        <v>6</v>
      </c>
      <c r="C12564" s="6">
        <v>5</v>
      </c>
      <c r="D12564" s="6">
        <f>A12564+B12564+C12564</f>
        <v>30</v>
      </c>
      <c r="E12564" s="5">
        <f>IF(A12564=0,0,A12564*LABOR_HRS_WK_TOM*SEASON_WEEKS*(1+DIM_PCT_TOM)^A12564)</f>
        <v>10458.204466678904</v>
      </c>
      <c r="F12564" s="5">
        <f>IF(B12564=0,0,B12564*LABOR_HRS_WK_CAR*SEASON_WEEKS*(1+DIM_PCT_CAR)^B12564)</f>
        <v>208.7448152783202</v>
      </c>
      <c r="G12564" s="5">
        <f>IF(C12564=0,0,C12564*LABOR_HRS_WK_MES*SEASON_WEEKS*(1+DIM_PCT_MES)^C12564)</f>
        <v>239.41848456573481</v>
      </c>
      <c r="H12564" s="5">
        <f>E12564+F12564+G12564</f>
        <v>10906.367766522959</v>
      </c>
      <c r="I12564" s="5">
        <f>MIN(H12564,FARMER_HRS)</f>
        <v>720</v>
      </c>
      <c r="J12564" s="5">
        <f>MAX(0,H12564-FARMER_HRS)</f>
        <v>10186.367766522959</v>
      </c>
      <c r="K12564" s="2">
        <f>I12564*FARMER_RATE+J12564*TEMP_WORKER_RATE</f>
        <v>201846.6626132458</v>
      </c>
      <c r="L12564" s="2">
        <f>A12564*PRICE_TOM+B12564*PRICE_CAR+C12564*PRICE_MES</f>
        <v>193264</v>
      </c>
      <c r="M12564" s="2">
        <f>A12564*FERT_BED_TOM+B12564*FERT_BED_CAR+C12564*FERT_BED_MES</f>
        <v>23760</v>
      </c>
      <c r="N12564" s="6">
        <f>IF(AND(D12564&lt;=TOTAL_BEDS,J12564&lt;=TEMP_WORKER_MAX*TEMP_WORKER_HRS),1,0)</f>
        <v>0</v>
      </c>
      <c r="O12564" s="2">
        <f>L12564-M12564-K12564-FIXED_COSTS</f>
        <v>-52342.662613245804</v>
      </c>
      <c r="P12564" s="2">
        <f>IF(N12564=1,O12564,"")</f>
      </c>
    </row>
    <row r="12565">
      <c r="A12565" s="6">
        <v>19</v>
      </c>
      <c r="B12565" s="6">
        <v>6</v>
      </c>
      <c r="C12565" s="6">
        <v>6</v>
      </c>
      <c r="D12565" s="6">
        <f>A12565+B12565+C12565</f>
        <v>31</v>
      </c>
      <c r="E12565" s="5">
        <f>IF(A12565=0,0,A12565*LABOR_HRS_WK_TOM*SEASON_WEEKS*(1+DIM_PCT_TOM)^A12565)</f>
        <v>10458.204466678904</v>
      </c>
      <c r="F12565" s="5">
        <f>IF(B12565=0,0,B12565*LABOR_HRS_WK_CAR*SEASON_WEEKS*(1+DIM_PCT_CAR)^B12565)</f>
        <v>208.7448152783202</v>
      </c>
      <c r="G12565" s="5">
        <f>IF(C12565=0,0,C12565*LABOR_HRS_WK_MES*SEASON_WEEKS*(1+DIM_PCT_MES)^C12565)</f>
        <v>290.89345874736773</v>
      </c>
      <c r="H12565" s="5">
        <f>E12565+F12565+G12565</f>
        <v>10957.842740704593</v>
      </c>
      <c r="I12565" s="5">
        <f>MIN(H12565,FARMER_HRS)</f>
        <v>720</v>
      </c>
      <c r="J12565" s="5">
        <f>MAX(0,H12565-FARMER_HRS)</f>
        <v>10237.842740704593</v>
      </c>
      <c r="K12565" s="2">
        <f>I12565*FARMER_RATE+J12565*TEMP_WORKER_RATE</f>
        <v>202740.32535945473</v>
      </c>
      <c r="L12565" s="2">
        <f>A12565*PRICE_TOM+B12565*PRICE_CAR+C12565*PRICE_MES</f>
        <v>195964</v>
      </c>
      <c r="M12565" s="2">
        <f>A12565*FERT_BED_TOM+B12565*FERT_BED_CAR+C12565*FERT_BED_MES</f>
        <v>24640</v>
      </c>
      <c r="N12565" s="6">
        <f>IF(AND(D12565&lt;=TOTAL_BEDS,J12565&lt;=TEMP_WORKER_MAX*TEMP_WORKER_HRS),1,0)</f>
        <v>0</v>
      </c>
      <c r="O12565" s="2">
        <f>L12565-M12565-K12565-FIXED_COSTS</f>
        <v>-51416.325359454728</v>
      </c>
      <c r="P12565" s="2">
        <f>IF(N12565=1,O12565,"")</f>
      </c>
    </row>
    <row r="12566">
      <c r="A12566" s="6">
        <v>19</v>
      </c>
      <c r="B12566" s="6">
        <v>6</v>
      </c>
      <c r="C12566" s="6">
        <v>7</v>
      </c>
      <c r="D12566" s="6">
        <f>A12566+B12566+C12566</f>
        <v>32</v>
      </c>
      <c r="E12566" s="5">
        <f>IF(A12566=0,0,A12566*LABOR_HRS_WK_TOM*SEASON_WEEKS*(1+DIM_PCT_TOM)^A12566)</f>
        <v>10458.204466678904</v>
      </c>
      <c r="F12566" s="5">
        <f>IF(B12566=0,0,B12566*LABOR_HRS_WK_CAR*SEASON_WEEKS*(1+DIM_PCT_CAR)^B12566)</f>
        <v>208.7448152783202</v>
      </c>
      <c r="G12566" s="5">
        <f>IF(C12566=0,0,C12566*LABOR_HRS_WK_MES*SEASON_WEEKS*(1+DIM_PCT_MES)^C12566)</f>
        <v>343.61789814532818</v>
      </c>
      <c r="H12566" s="5">
        <f>E12566+F12566+G12566</f>
        <v>11010.567180102553</v>
      </c>
      <c r="I12566" s="5">
        <f>MIN(H12566,FARMER_HRS)</f>
        <v>720</v>
      </c>
      <c r="J12566" s="5">
        <f>MAX(0,H12566-FARMER_HRS)</f>
        <v>10290.567180102553</v>
      </c>
      <c r="K12566" s="2">
        <f>I12566*FARMER_RATE+J12566*TEMP_WORKER_RATE</f>
        <v>203655.68021011376</v>
      </c>
      <c r="L12566" s="2">
        <f>A12566*PRICE_TOM+B12566*PRICE_CAR+C12566*PRICE_MES</f>
        <v>198664</v>
      </c>
      <c r="M12566" s="2">
        <f>A12566*FERT_BED_TOM+B12566*FERT_BED_CAR+C12566*FERT_BED_MES</f>
        <v>25520</v>
      </c>
      <c r="N12566" s="6">
        <f>IF(AND(D12566&lt;=TOTAL_BEDS,J12566&lt;=TEMP_WORKER_MAX*TEMP_WORKER_HRS),1,0)</f>
        <v>0</v>
      </c>
      <c r="O12566" s="2">
        <f>L12566-M12566-K12566-FIXED_COSTS</f>
        <v>-50511.680210113758</v>
      </c>
      <c r="P12566" s="2">
        <f>IF(N12566=1,O12566,"")</f>
      </c>
    </row>
    <row r="12567">
      <c r="A12567" s="6">
        <v>19</v>
      </c>
      <c r="B12567" s="6">
        <v>6</v>
      </c>
      <c r="C12567" s="6">
        <v>8</v>
      </c>
      <c r="D12567" s="6">
        <f>A12567+B12567+C12567</f>
        <v>33</v>
      </c>
      <c r="E12567" s="5">
        <f>IF(A12567=0,0,A12567*LABOR_HRS_WK_TOM*SEASON_WEEKS*(1+DIM_PCT_TOM)^A12567)</f>
        <v>10458.204466678904</v>
      </c>
      <c r="F12567" s="5">
        <f>IF(B12567=0,0,B12567*LABOR_HRS_WK_CAR*SEASON_WEEKS*(1+DIM_PCT_CAR)^B12567)</f>
        <v>208.7448152783202</v>
      </c>
      <c r="G12567" s="5">
        <f>IF(C12567=0,0,C12567*LABOR_HRS_WK_MES*SEASON_WEEKS*(1+DIM_PCT_MES)^C12567)</f>
        <v>397.61499642530833</v>
      </c>
      <c r="H12567" s="5">
        <f>E12567+F12567+G12567</f>
        <v>11064.564278382533</v>
      </c>
      <c r="I12567" s="5">
        <f>MIN(H12567,FARMER_HRS)</f>
        <v>720</v>
      </c>
      <c r="J12567" s="5">
        <f>MAX(0,H12567-FARMER_HRS)</f>
        <v>10344.564278382533</v>
      </c>
      <c r="K12567" s="2">
        <f>I12567*FARMER_RATE+J12567*TEMP_WORKER_RATE</f>
        <v>204593.12983303008</v>
      </c>
      <c r="L12567" s="2">
        <f>A12567*PRICE_TOM+B12567*PRICE_CAR+C12567*PRICE_MES</f>
        <v>201364</v>
      </c>
      <c r="M12567" s="2">
        <f>A12567*FERT_BED_TOM+B12567*FERT_BED_CAR+C12567*FERT_BED_MES</f>
        <v>26400</v>
      </c>
      <c r="N12567" s="6">
        <f>IF(AND(D12567&lt;=TOTAL_BEDS,J12567&lt;=TEMP_WORKER_MAX*TEMP_WORKER_HRS),1,0)</f>
        <v>0</v>
      </c>
      <c r="O12567" s="2">
        <f>L12567-M12567-K12567-FIXED_COSTS</f>
        <v>-49629.129833030078</v>
      </c>
      <c r="P12567" s="2">
        <f>IF(N12567=1,O12567,"")</f>
      </c>
    </row>
    <row r="12568">
      <c r="A12568" s="6">
        <v>19</v>
      </c>
      <c r="B12568" s="6">
        <v>6</v>
      </c>
      <c r="C12568" s="6">
        <v>9</v>
      </c>
      <c r="D12568" s="6">
        <f>A12568+B12568+C12568</f>
        <v>34</v>
      </c>
      <c r="E12568" s="5">
        <f>IF(A12568=0,0,A12568*LABOR_HRS_WK_TOM*SEASON_WEEKS*(1+DIM_PCT_TOM)^A12568)</f>
        <v>10458.204466678904</v>
      </c>
      <c r="F12568" s="5">
        <f>IF(B12568=0,0,B12568*LABOR_HRS_WK_CAR*SEASON_WEEKS*(1+DIM_PCT_CAR)^B12568)</f>
        <v>208.7448152783202</v>
      </c>
      <c r="G12568" s="5">
        <f>IF(C12568=0,0,C12568*LABOR_HRS_WK_MES*SEASON_WEEKS*(1+DIM_PCT_MES)^C12568)</f>
        <v>452.90833186570273</v>
      </c>
      <c r="H12568" s="5">
        <f>E12568+F12568+G12568</f>
        <v>11119.857613822927</v>
      </c>
      <c r="I12568" s="5">
        <f>MIN(H12568,FARMER_HRS)</f>
        <v>720</v>
      </c>
      <c r="J12568" s="5">
        <f>MAX(0,H12568-FARMER_HRS)</f>
        <v>10399.857613822927</v>
      </c>
      <c r="K12568" s="2">
        <f>I12568*FARMER_RATE+J12568*TEMP_WORKER_RATE</f>
        <v>205553.08357331471</v>
      </c>
      <c r="L12568" s="2">
        <f>A12568*PRICE_TOM+B12568*PRICE_CAR+C12568*PRICE_MES</f>
        <v>204064</v>
      </c>
      <c r="M12568" s="2">
        <f>A12568*FERT_BED_TOM+B12568*FERT_BED_CAR+C12568*FERT_BED_MES</f>
        <v>27280</v>
      </c>
      <c r="N12568" s="6">
        <f>IF(AND(D12568&lt;=TOTAL_BEDS,J12568&lt;=TEMP_WORKER_MAX*TEMP_WORKER_HRS),1,0)</f>
        <v>0</v>
      </c>
      <c r="O12568" s="2">
        <f>L12568-M12568-K12568-FIXED_COSTS</f>
        <v>-48769.083573314711</v>
      </c>
      <c r="P12568" s="2">
        <f>IF(N12568=1,O12568,"")</f>
      </c>
    </row>
    <row r="12569">
      <c r="A12569" s="6">
        <v>19</v>
      </c>
      <c r="B12569" s="6">
        <v>6</v>
      </c>
      <c r="C12569" s="6">
        <v>10</v>
      </c>
      <c r="D12569" s="6">
        <f>A12569+B12569+C12569</f>
        <v>35</v>
      </c>
      <c r="E12569" s="5">
        <f>IF(A12569=0,0,A12569*LABOR_HRS_WK_TOM*SEASON_WEEKS*(1+DIM_PCT_TOM)^A12569)</f>
        <v>10458.204466678904</v>
      </c>
      <c r="F12569" s="5">
        <f>IF(B12569=0,0,B12569*LABOR_HRS_WK_CAR*SEASON_WEEKS*(1+DIM_PCT_CAR)^B12569)</f>
        <v>208.7448152783202</v>
      </c>
      <c r="G12569" s="5">
        <f>IF(C12569=0,0,C12569*LABOR_HRS_WK_MES*SEASON_WEEKS*(1+DIM_PCT_MES)^C12569)</f>
        <v>509.52187334891551</v>
      </c>
      <c r="H12569" s="5">
        <f>E12569+F12569+G12569</f>
        <v>11176.471155306139</v>
      </c>
      <c r="I12569" s="5">
        <f>MIN(H12569,FARMER_HRS)</f>
        <v>720</v>
      </c>
      <c r="J12569" s="5">
        <f>MAX(0,H12569-FARMER_HRS)</f>
        <v>10456.471155306139</v>
      </c>
      <c r="K12569" s="2">
        <f>I12569*FARMER_RATE+J12569*TEMP_WORKER_RATE</f>
        <v>206535.95755739824</v>
      </c>
      <c r="L12569" s="2">
        <f>A12569*PRICE_TOM+B12569*PRICE_CAR+C12569*PRICE_MES</f>
        <v>206764</v>
      </c>
      <c r="M12569" s="2">
        <f>A12569*FERT_BED_TOM+B12569*FERT_BED_CAR+C12569*FERT_BED_MES</f>
        <v>28160</v>
      </c>
      <c r="N12569" s="6">
        <f>IF(AND(D12569&lt;=TOTAL_BEDS,J12569&lt;=TEMP_WORKER_MAX*TEMP_WORKER_HRS),1,0)</f>
        <v>0</v>
      </c>
      <c r="O12569" s="2">
        <f>L12569-M12569-K12569-FIXED_COSTS</f>
        <v>-47931.957557398244</v>
      </c>
      <c r="P12569" s="2">
        <f>IF(N12569=1,O12569,"")</f>
      </c>
    </row>
    <row r="12570">
      <c r="A12570" s="6">
        <v>19</v>
      </c>
      <c r="B12570" s="6">
        <v>6</v>
      </c>
      <c r="C12570" s="6">
        <v>11</v>
      </c>
      <c r="D12570" s="6">
        <f>A12570+B12570+C12570</f>
        <v>36</v>
      </c>
      <c r="E12570" s="5">
        <f>IF(A12570=0,0,A12570*LABOR_HRS_WK_TOM*SEASON_WEEKS*(1+DIM_PCT_TOM)^A12570)</f>
        <v>10458.204466678904</v>
      </c>
      <c r="F12570" s="5">
        <f>IF(B12570=0,0,B12570*LABOR_HRS_WK_CAR*SEASON_WEEKS*(1+DIM_PCT_CAR)^B12570)</f>
        <v>208.7448152783202</v>
      </c>
      <c r="G12570" s="5">
        <f>IF(C12570=0,0,C12570*LABOR_HRS_WK_MES*SEASON_WEEKS*(1+DIM_PCT_MES)^C12570)</f>
        <v>567.47998644235463</v>
      </c>
      <c r="H12570" s="5">
        <f>E12570+F12570+G12570</f>
        <v>11234.429268399579</v>
      </c>
      <c r="I12570" s="5">
        <f>MIN(H12570,FARMER_HRS)</f>
        <v>720</v>
      </c>
      <c r="J12570" s="5">
        <f>MAX(0,H12570-FARMER_HRS)</f>
        <v>10514.429268399579</v>
      </c>
      <c r="K12570" s="2">
        <f>I12570*FARMER_RATE+J12570*TEMP_WORKER_RATE</f>
        <v>207542.17479860381</v>
      </c>
      <c r="L12570" s="2">
        <f>A12570*PRICE_TOM+B12570*PRICE_CAR+C12570*PRICE_MES</f>
        <v>209464</v>
      </c>
      <c r="M12570" s="2">
        <f>A12570*FERT_BED_TOM+B12570*FERT_BED_CAR+C12570*FERT_BED_MES</f>
        <v>29040</v>
      </c>
      <c r="N12570" s="6">
        <f>IF(AND(D12570&lt;=TOTAL_BEDS,J12570&lt;=TEMP_WORKER_MAX*TEMP_WORKER_HRS),1,0)</f>
        <v>0</v>
      </c>
      <c r="O12570" s="2">
        <f>L12570-M12570-K12570-FIXED_COSTS</f>
        <v>-47118.17479860381</v>
      </c>
      <c r="P12570" s="2">
        <f>IF(N12570=1,O12570,"")</f>
      </c>
    </row>
    <row r="12571">
      <c r="A12571" s="6">
        <v>19</v>
      </c>
      <c r="B12571" s="6">
        <v>6</v>
      </c>
      <c r="C12571" s="6">
        <v>12</v>
      </c>
      <c r="D12571" s="6">
        <f>A12571+B12571+C12571</f>
        <v>37</v>
      </c>
      <c r="E12571" s="5">
        <f>IF(A12571=0,0,A12571*LABOR_HRS_WK_TOM*SEASON_WEEKS*(1+DIM_PCT_TOM)^A12571)</f>
        <v>10458.204466678904</v>
      </c>
      <c r="F12571" s="5">
        <f>IF(B12571=0,0,B12571*LABOR_HRS_WK_CAR*SEASON_WEEKS*(1+DIM_PCT_CAR)^B12571)</f>
        <v>208.7448152783202</v>
      </c>
      <c r="G12571" s="5">
        <f>IF(C12571=0,0,C12571*LABOR_HRS_WK_MES*SEASON_WEEKS*(1+DIM_PCT_MES)^C12571)</f>
        <v>626.807439570419</v>
      </c>
      <c r="H12571" s="5">
        <f>E12571+F12571+G12571</f>
        <v>11293.756721527643</v>
      </c>
      <c r="I12571" s="5">
        <f>MIN(H12571,FARMER_HRS)</f>
        <v>720</v>
      </c>
      <c r="J12571" s="5">
        <f>MAX(0,H12571-FARMER_HRS)</f>
        <v>10573.756721527643</v>
      </c>
      <c r="K12571" s="2">
        <f>I12571*FARMER_RATE+J12571*TEMP_WORKER_RATE</f>
        <v>208572.16530429936</v>
      </c>
      <c r="L12571" s="2">
        <f>A12571*PRICE_TOM+B12571*PRICE_CAR+C12571*PRICE_MES</f>
        <v>212164</v>
      </c>
      <c r="M12571" s="2">
        <f>A12571*FERT_BED_TOM+B12571*FERT_BED_CAR+C12571*FERT_BED_MES</f>
        <v>29920</v>
      </c>
      <c r="N12571" s="6">
        <f>IF(AND(D12571&lt;=TOTAL_BEDS,J12571&lt;=TEMP_WORKER_MAX*TEMP_WORKER_HRS),1,0)</f>
        <v>0</v>
      </c>
      <c r="O12571" s="2">
        <f>L12571-M12571-K12571-FIXED_COSTS</f>
        <v>-46328.165304299357</v>
      </c>
      <c r="P12571" s="2">
        <f>IF(N12571=1,O12571,"")</f>
      </c>
    </row>
    <row r="12572">
      <c r="A12572" s="6">
        <v>19</v>
      </c>
      <c r="B12572" s="6">
        <v>6</v>
      </c>
      <c r="C12572" s="6">
        <v>13</v>
      </c>
      <c r="D12572" s="6">
        <f>A12572+B12572+C12572</f>
        <v>38</v>
      </c>
      <c r="E12572" s="5">
        <f>IF(A12572=0,0,A12572*LABOR_HRS_WK_TOM*SEASON_WEEKS*(1+DIM_PCT_TOM)^A12572)</f>
        <v>10458.204466678904</v>
      </c>
      <c r="F12572" s="5">
        <f>IF(B12572=0,0,B12572*LABOR_HRS_WK_CAR*SEASON_WEEKS*(1+DIM_PCT_CAR)^B12572)</f>
        <v>208.7448152783202</v>
      </c>
      <c r="G12572" s="5">
        <f>IF(C12572=0,0,C12572*LABOR_HRS_WK_MES*SEASON_WEEKS*(1+DIM_PCT_MES)^C12572)</f>
        <v>687.52941027880331</v>
      </c>
      <c r="H12572" s="5">
        <f>E12572+F12572+G12572</f>
        <v>11354.478692236027</v>
      </c>
      <c r="I12572" s="5">
        <f>MIN(H12572,FARMER_HRS)</f>
        <v>720</v>
      </c>
      <c r="J12572" s="5">
        <f>MAX(0,H12572-FARMER_HRS)</f>
        <v>10634.478692236027</v>
      </c>
      <c r="K12572" s="2">
        <f>I12572*FARMER_RATE+J12572*TEMP_WORKER_RATE</f>
        <v>209626.36618465325</v>
      </c>
      <c r="L12572" s="2">
        <f>A12572*PRICE_TOM+B12572*PRICE_CAR+C12572*PRICE_MES</f>
        <v>214864</v>
      </c>
      <c r="M12572" s="2">
        <f>A12572*FERT_BED_TOM+B12572*FERT_BED_CAR+C12572*FERT_BED_MES</f>
        <v>30800</v>
      </c>
      <c r="N12572" s="6">
        <f>IF(AND(D12572&lt;=TOTAL_BEDS,J12572&lt;=TEMP_WORKER_MAX*TEMP_WORKER_HRS),1,0)</f>
        <v>0</v>
      </c>
      <c r="O12572" s="2">
        <f>L12572-M12572-K12572-FIXED_COSTS</f>
        <v>-45562.366184653249</v>
      </c>
      <c r="P12572" s="2">
        <f>IF(N12572=1,O12572,"")</f>
      </c>
    </row>
    <row r="12573">
      <c r="A12573" s="6">
        <v>19</v>
      </c>
      <c r="B12573" s="6">
        <v>6</v>
      </c>
      <c r="C12573" s="6">
        <v>14</v>
      </c>
      <c r="D12573" s="6">
        <f>A12573+B12573+C12573</f>
        <v>39</v>
      </c>
      <c r="E12573" s="5">
        <f>IF(A12573=0,0,A12573*LABOR_HRS_WK_TOM*SEASON_WEEKS*(1+DIM_PCT_TOM)^A12573)</f>
        <v>10458.204466678904</v>
      </c>
      <c r="F12573" s="5">
        <f>IF(B12573=0,0,B12573*LABOR_HRS_WK_CAR*SEASON_WEEKS*(1+DIM_PCT_CAR)^B12573)</f>
        <v>208.7448152783202</v>
      </c>
      <c r="G12573" s="5">
        <f>IF(C12573=0,0,C12573*LABOR_HRS_WK_MES*SEASON_WEEKS*(1+DIM_PCT_MES)^C12573)</f>
        <v>749.67149159246435</v>
      </c>
      <c r="H12573" s="5">
        <f>E12573+F12573+G12573</f>
        <v>11416.620773549688</v>
      </c>
      <c r="I12573" s="5">
        <f>MIN(H12573,FARMER_HRS)</f>
        <v>720</v>
      </c>
      <c r="J12573" s="5">
        <f>MAX(0,H12573-FARMER_HRS)</f>
        <v>10696.620773549688</v>
      </c>
      <c r="K12573" s="2">
        <f>I12573*FARMER_RATE+J12573*TEMP_WORKER_RATE</f>
        <v>210705.2217630154</v>
      </c>
      <c r="L12573" s="2">
        <f>A12573*PRICE_TOM+B12573*PRICE_CAR+C12573*PRICE_MES</f>
        <v>217564</v>
      </c>
      <c r="M12573" s="2">
        <f>A12573*FERT_BED_TOM+B12573*FERT_BED_CAR+C12573*FERT_BED_MES</f>
        <v>31680</v>
      </c>
      <c r="N12573" s="6">
        <f>IF(AND(D12573&lt;=TOTAL_BEDS,J12573&lt;=TEMP_WORKER_MAX*TEMP_WORKER_HRS),1,0)</f>
        <v>0</v>
      </c>
      <c r="O12573" s="2">
        <f>L12573-M12573-K12573-FIXED_COSTS</f>
        <v>-44821.221763015405</v>
      </c>
      <c r="P12573" s="2">
        <f>IF(N12573=1,O12573,"")</f>
      </c>
    </row>
    <row r="12574">
      <c r="A12574" s="6">
        <v>19</v>
      </c>
      <c r="B12574" s="6">
        <v>6</v>
      </c>
      <c r="C12574" s="6">
        <v>15</v>
      </c>
      <c r="D12574" s="6">
        <f>A12574+B12574+C12574</f>
        <v>40</v>
      </c>
      <c r="E12574" s="5">
        <f>IF(A12574=0,0,A12574*LABOR_HRS_WK_TOM*SEASON_WEEKS*(1+DIM_PCT_TOM)^A12574)</f>
        <v>10458.204466678904</v>
      </c>
      <c r="F12574" s="5">
        <f>IF(B12574=0,0,B12574*LABOR_HRS_WK_CAR*SEASON_WEEKS*(1+DIM_PCT_CAR)^B12574)</f>
        <v>208.7448152783202</v>
      </c>
      <c r="G12574" s="5">
        <f>IF(C12574=0,0,C12574*LABOR_HRS_WK_MES*SEASON_WEEKS*(1+DIM_PCT_MES)^C12574)</f>
        <v>813.25969846861074</v>
      </c>
      <c r="H12574" s="5">
        <f>E12574+F12574+G12574</f>
        <v>11480.208980425836</v>
      </c>
      <c r="I12574" s="5">
        <f>MIN(H12574,FARMER_HRS)</f>
        <v>720</v>
      </c>
      <c r="J12574" s="5">
        <f>MAX(0,H12574-FARMER_HRS)</f>
        <v>10760.208980425836</v>
      </c>
      <c r="K12574" s="2">
        <f>I12574*FARMER_RATE+J12574*TEMP_WORKER_RATE</f>
        <v>211809.18368794853</v>
      </c>
      <c r="L12574" s="2">
        <f>A12574*PRICE_TOM+B12574*PRICE_CAR+C12574*PRICE_MES</f>
        <v>220264</v>
      </c>
      <c r="M12574" s="2">
        <f>A12574*FERT_BED_TOM+B12574*FERT_BED_CAR+C12574*FERT_BED_MES</f>
        <v>32560</v>
      </c>
      <c r="N12574" s="6">
        <f>IF(AND(D12574&lt;=TOTAL_BEDS,J12574&lt;=TEMP_WORKER_MAX*TEMP_WORKER_HRS),1,0)</f>
        <v>0</v>
      </c>
      <c r="O12574" s="2">
        <f>L12574-M12574-K12574-FIXED_COSTS</f>
        <v>-44105.183687948534</v>
      </c>
      <c r="P12574" s="2">
        <f>IF(N12574=1,O12574,"")</f>
      </c>
    </row>
    <row r="12575">
      <c r="A12575" s="6">
        <v>19</v>
      </c>
      <c r="B12575" s="6">
        <v>6</v>
      </c>
      <c r="C12575" s="6">
        <v>16</v>
      </c>
      <c r="D12575" s="6">
        <f>A12575+B12575+C12575</f>
        <v>41</v>
      </c>
      <c r="E12575" s="5">
        <f>IF(A12575=0,0,A12575*LABOR_HRS_WK_TOM*SEASON_WEEKS*(1+DIM_PCT_TOM)^A12575)</f>
        <v>10458.204466678904</v>
      </c>
      <c r="F12575" s="5">
        <f>IF(B12575=0,0,B12575*LABOR_HRS_WK_CAR*SEASON_WEEKS*(1+DIM_PCT_CAR)^B12575)</f>
        <v>208.7448152783202</v>
      </c>
      <c r="G12575" s="5">
        <f>IF(C12575=0,0,C12575*LABOR_HRS_WK_MES*SEASON_WEEKS*(1+DIM_PCT_MES)^C12575)</f>
        <v>878.32047434609967</v>
      </c>
      <c r="H12575" s="5">
        <f>E12575+F12575+G12575</f>
        <v>11545.269756303323</v>
      </c>
      <c r="I12575" s="5">
        <f>MIN(H12575,FARMER_HRS)</f>
        <v>720</v>
      </c>
      <c r="J12575" s="5">
        <f>MAX(0,H12575-FARMER_HRS)</f>
        <v>10825.269756303323</v>
      </c>
      <c r="K12575" s="2">
        <f>I12575*FARMER_RATE+J12575*TEMP_WORKER_RATE</f>
        <v>212938.7110469327</v>
      </c>
      <c r="L12575" s="2">
        <f>A12575*PRICE_TOM+B12575*PRICE_CAR+C12575*PRICE_MES</f>
        <v>222964</v>
      </c>
      <c r="M12575" s="2">
        <f>A12575*FERT_BED_TOM+B12575*FERT_BED_CAR+C12575*FERT_BED_MES</f>
        <v>33440</v>
      </c>
      <c r="N12575" s="6">
        <f>IF(AND(D12575&lt;=TOTAL_BEDS,J12575&lt;=TEMP_WORKER_MAX*TEMP_WORKER_HRS),1,0)</f>
        <v>0</v>
      </c>
      <c r="O12575" s="2">
        <f>L12575-M12575-K12575-FIXED_COSTS</f>
        <v>-43414.7110469327</v>
      </c>
      <c r="P12575" s="2">
        <f>IF(N12575=1,O12575,"")</f>
      </c>
    </row>
    <row r="12576">
      <c r="A12576" s="6">
        <v>19</v>
      </c>
      <c r="B12576" s="6">
        <v>6</v>
      </c>
      <c r="C12576" s="6">
        <v>17</v>
      </c>
      <c r="D12576" s="6">
        <f>A12576+B12576+C12576</f>
        <v>42</v>
      </c>
      <c r="E12576" s="5">
        <f>IF(A12576=0,0,A12576*LABOR_HRS_WK_TOM*SEASON_WEEKS*(1+DIM_PCT_TOM)^A12576)</f>
        <v>10458.204466678904</v>
      </c>
      <c r="F12576" s="5">
        <f>IF(B12576=0,0,B12576*LABOR_HRS_WK_CAR*SEASON_WEEKS*(1+DIM_PCT_CAR)^B12576)</f>
        <v>208.7448152783202</v>
      </c>
      <c r="G12576" s="5">
        <f>IF(C12576=0,0,C12576*LABOR_HRS_WK_MES*SEASON_WEEKS*(1+DIM_PCT_MES)^C12576)</f>
        <v>944.88069779263992</v>
      </c>
      <c r="H12576" s="5">
        <f>E12576+F12576+G12576</f>
        <v>11611.829979749864</v>
      </c>
      <c r="I12576" s="5">
        <f>MIN(H12576,FARMER_HRS)</f>
        <v>720</v>
      </c>
      <c r="J12576" s="5">
        <f>MAX(0,H12576-FARMER_HRS)</f>
        <v>10891.829979749864</v>
      </c>
      <c r="K12576" s="2">
        <f>I12576*FARMER_RATE+J12576*TEMP_WORKER_RATE</f>
        <v>214094.27048176847</v>
      </c>
      <c r="L12576" s="2">
        <f>A12576*PRICE_TOM+B12576*PRICE_CAR+C12576*PRICE_MES</f>
        <v>225664</v>
      </c>
      <c r="M12576" s="2">
        <f>A12576*FERT_BED_TOM+B12576*FERT_BED_CAR+C12576*FERT_BED_MES</f>
        <v>34320</v>
      </c>
      <c r="N12576" s="6">
        <f>IF(AND(D12576&lt;=TOTAL_BEDS,J12576&lt;=TEMP_WORKER_MAX*TEMP_WORKER_HRS),1,0)</f>
        <v>0</v>
      </c>
      <c r="O12576" s="2">
        <f>L12576-M12576-K12576-FIXED_COSTS</f>
        <v>-42750.270481768472</v>
      </c>
      <c r="P12576" s="2">
        <f>IF(N12576=1,O12576,"")</f>
      </c>
    </row>
    <row r="12577">
      <c r="A12577" s="6">
        <v>19</v>
      </c>
      <c r="B12577" s="6">
        <v>6</v>
      </c>
      <c r="C12577" s="6">
        <v>18</v>
      </c>
      <c r="D12577" s="6">
        <f>A12577+B12577+C12577</f>
        <v>43</v>
      </c>
      <c r="E12577" s="5">
        <f>IF(A12577=0,0,A12577*LABOR_HRS_WK_TOM*SEASON_WEEKS*(1+DIM_PCT_TOM)^A12577)</f>
        <v>10458.204466678904</v>
      </c>
      <c r="F12577" s="5">
        <f>IF(B12577=0,0,B12577*LABOR_HRS_WK_CAR*SEASON_WEEKS*(1+DIM_PCT_CAR)^B12577)</f>
        <v>208.7448152783202</v>
      </c>
      <c r="G12577" s="5">
        <f>IF(C12577=0,0,C12577*LABOR_HRS_WK_MES*SEASON_WEEKS*(1+DIM_PCT_MES)^C12577)</f>
        <v>1012.9676892512272</v>
      </c>
      <c r="H12577" s="5">
        <f>E12577+F12577+G12577</f>
        <v>11679.916971208451</v>
      </c>
      <c r="I12577" s="5">
        <f>MIN(H12577,FARMER_HRS)</f>
        <v>720</v>
      </c>
      <c r="J12577" s="5">
        <f>MAX(0,H12577-FARMER_HRS)</f>
        <v>10959.916971208451</v>
      </c>
      <c r="K12577" s="2">
        <f>I12577*FARMER_RATE+J12577*TEMP_WORKER_RATE</f>
        <v>215276.33630570228</v>
      </c>
      <c r="L12577" s="2">
        <f>A12577*PRICE_TOM+B12577*PRICE_CAR+C12577*PRICE_MES</f>
        <v>228364</v>
      </c>
      <c r="M12577" s="2">
        <f>A12577*FERT_BED_TOM+B12577*FERT_BED_CAR+C12577*FERT_BED_MES</f>
        <v>35200</v>
      </c>
      <c r="N12577" s="6">
        <f>IF(AND(D12577&lt;=TOTAL_BEDS,J12577&lt;=TEMP_WORKER_MAX*TEMP_WORKER_HRS),1,0)</f>
        <v>0</v>
      </c>
      <c r="O12577" s="2">
        <f>L12577-M12577-K12577-FIXED_COSTS</f>
        <v>-42112.33630570228</v>
      </c>
      <c r="P12577" s="2">
        <f>IF(N12577=1,O12577,"")</f>
      </c>
    </row>
    <row r="12578">
      <c r="A12578" s="6">
        <v>19</v>
      </c>
      <c r="B12578" s="6">
        <v>6</v>
      </c>
      <c r="C12578" s="6">
        <v>19</v>
      </c>
      <c r="D12578" s="6">
        <f>A12578+B12578+C12578</f>
        <v>44</v>
      </c>
      <c r="E12578" s="5">
        <f>IF(A12578=0,0,A12578*LABOR_HRS_WK_TOM*SEASON_WEEKS*(1+DIM_PCT_TOM)^A12578)</f>
        <v>10458.204466678904</v>
      </c>
      <c r="F12578" s="5">
        <f>IF(B12578=0,0,B12578*LABOR_HRS_WK_CAR*SEASON_WEEKS*(1+DIM_PCT_CAR)^B12578)</f>
        <v>208.7448152783202</v>
      </c>
      <c r="G12578" s="5">
        <f>IF(C12578=0,0,C12578*LABOR_HRS_WK_MES*SEASON_WEEKS*(1+DIM_PCT_MES)^C12578)</f>
        <v>1082.6092178872491</v>
      </c>
      <c r="H12578" s="5">
        <f>E12578+F12578+G12578</f>
        <v>11749.558499844474</v>
      </c>
      <c r="I12578" s="5">
        <f>MIN(H12578,FARMER_HRS)</f>
        <v>720</v>
      </c>
      <c r="J12578" s="5">
        <f>MAX(0,H12578-FARMER_HRS)</f>
        <v>11029.558499844474</v>
      </c>
      <c r="K12578" s="2">
        <f>I12578*FARMER_RATE+J12578*TEMP_WORKER_RATE</f>
        <v>216485.39062229989</v>
      </c>
      <c r="L12578" s="2">
        <f>A12578*PRICE_TOM+B12578*PRICE_CAR+C12578*PRICE_MES</f>
        <v>231064</v>
      </c>
      <c r="M12578" s="2">
        <f>A12578*FERT_BED_TOM+B12578*FERT_BED_CAR+C12578*FERT_BED_MES</f>
        <v>36080</v>
      </c>
      <c r="N12578" s="6">
        <f>IF(AND(D12578&lt;=TOTAL_BEDS,J12578&lt;=TEMP_WORKER_MAX*TEMP_WORKER_HRS),1,0)</f>
        <v>0</v>
      </c>
      <c r="O12578" s="2">
        <f>L12578-M12578-K12578-FIXED_COSTS</f>
        <v>-41501.390622299892</v>
      </c>
      <c r="P12578" s="2">
        <f>IF(N12578=1,O12578,"")</f>
      </c>
    </row>
    <row r="12579">
      <c r="A12579" s="6">
        <v>19</v>
      </c>
      <c r="B12579" s="6">
        <v>6</v>
      </c>
      <c r="C12579" s="6">
        <v>20</v>
      </c>
      <c r="D12579" s="6">
        <f>A12579+B12579+C12579</f>
        <v>45</v>
      </c>
      <c r="E12579" s="5">
        <f>IF(A12579=0,0,A12579*LABOR_HRS_WK_TOM*SEASON_WEEKS*(1+DIM_PCT_TOM)^A12579)</f>
        <v>10458.204466678904</v>
      </c>
      <c r="F12579" s="5">
        <f>IF(B12579=0,0,B12579*LABOR_HRS_WK_CAR*SEASON_WEEKS*(1+DIM_PCT_CAR)^B12579)</f>
        <v>208.7448152783202</v>
      </c>
      <c r="G12579" s="5">
        <f>IF(C12579=0,0,C12579*LABOR_HRS_WK_MES*SEASON_WEEKS*(1+DIM_PCT_MES)^C12579)</f>
        <v>1153.8335085377259</v>
      </c>
      <c r="H12579" s="5">
        <f>E12579+F12579+G12579</f>
        <v>11820.78279049495</v>
      </c>
      <c r="I12579" s="5">
        <f>MIN(H12579,FARMER_HRS)</f>
        <v>720</v>
      </c>
      <c r="J12579" s="5">
        <f>MAX(0,H12579-FARMER_HRS)</f>
        <v>11100.78279049495</v>
      </c>
      <c r="K12579" s="2">
        <f>I12579*FARMER_RATE+J12579*TEMP_WORKER_RATE</f>
        <v>217721.92344609287</v>
      </c>
      <c r="L12579" s="2">
        <f>A12579*PRICE_TOM+B12579*PRICE_CAR+C12579*PRICE_MES</f>
        <v>233764</v>
      </c>
      <c r="M12579" s="2">
        <f>A12579*FERT_BED_TOM+B12579*FERT_BED_CAR+C12579*FERT_BED_MES</f>
        <v>36960</v>
      </c>
      <c r="N12579" s="6">
        <f>IF(AND(D12579&lt;=TOTAL_BEDS,J12579&lt;=TEMP_WORKER_MAX*TEMP_WORKER_HRS),1,0)</f>
        <v>0</v>
      </c>
      <c r="O12579" s="2">
        <f>L12579-M12579-K12579-FIXED_COSTS</f>
        <v>-40917.923446092871</v>
      </c>
      <c r="P12579" s="2">
        <f>IF(N12579=1,O12579,"")</f>
      </c>
    </row>
    <row r="12580">
      <c r="A12580" s="6">
        <v>19</v>
      </c>
      <c r="B12580" s="6">
        <v>6</v>
      </c>
      <c r="C12580" s="6">
        <v>21</v>
      </c>
      <c r="D12580" s="6">
        <f>A12580+B12580+C12580</f>
        <v>46</v>
      </c>
      <c r="E12580" s="5">
        <f>IF(A12580=0,0,A12580*LABOR_HRS_WK_TOM*SEASON_WEEKS*(1+DIM_PCT_TOM)^A12580)</f>
        <v>10458.204466678904</v>
      </c>
      <c r="F12580" s="5">
        <f>IF(B12580=0,0,B12580*LABOR_HRS_WK_CAR*SEASON_WEEKS*(1+DIM_PCT_CAR)^B12580)</f>
        <v>208.7448152783202</v>
      </c>
      <c r="G12580" s="5">
        <f>IF(C12580=0,0,C12580*LABOR_HRS_WK_MES*SEASON_WEEKS*(1+DIM_PCT_MES)^C12580)</f>
        <v>1226.6692487641699</v>
      </c>
      <c r="H12580" s="5">
        <f>E12580+F12580+G12580</f>
        <v>11893.618530721395</v>
      </c>
      <c r="I12580" s="5">
        <f>MIN(H12580,FARMER_HRS)</f>
        <v>720</v>
      </c>
      <c r="J12580" s="5">
        <f>MAX(0,H12580-FARMER_HRS)</f>
        <v>11173.618530721395</v>
      </c>
      <c r="K12580" s="2">
        <f>I12580*FARMER_RATE+J12580*TEMP_WORKER_RATE</f>
        <v>218986.43282502421</v>
      </c>
      <c r="L12580" s="2">
        <f>A12580*PRICE_TOM+B12580*PRICE_CAR+C12580*PRICE_MES</f>
        <v>236464</v>
      </c>
      <c r="M12580" s="2">
        <f>A12580*FERT_BED_TOM+B12580*FERT_BED_CAR+C12580*FERT_BED_MES</f>
        <v>37840</v>
      </c>
      <c r="N12580" s="6">
        <f>IF(AND(D12580&lt;=TOTAL_BEDS,J12580&lt;=TEMP_WORKER_MAX*TEMP_WORKER_HRS),1,0)</f>
        <v>0</v>
      </c>
      <c r="O12580" s="2">
        <f>L12580-M12580-K12580-FIXED_COSTS</f>
        <v>-40362.432825024211</v>
      </c>
      <c r="P12580" s="2">
        <f>IF(N12580=1,O12580,"")</f>
      </c>
    </row>
    <row r="12581">
      <c r="A12581" s="6">
        <v>19</v>
      </c>
      <c r="B12581" s="6">
        <v>6</v>
      </c>
      <c r="C12581" s="6">
        <v>22</v>
      </c>
      <c r="D12581" s="6">
        <f>A12581+B12581+C12581</f>
        <v>47</v>
      </c>
      <c r="E12581" s="5">
        <f>IF(A12581=0,0,A12581*LABOR_HRS_WK_TOM*SEASON_WEEKS*(1+DIM_PCT_TOM)^A12581)</f>
        <v>10458.204466678904</v>
      </c>
      <c r="F12581" s="5">
        <f>IF(B12581=0,0,B12581*LABOR_HRS_WK_CAR*SEASON_WEEKS*(1+DIM_PCT_CAR)^B12581)</f>
        <v>208.7448152783202</v>
      </c>
      <c r="G12581" s="5">
        <f>IF(C12581=0,0,C12581*LABOR_HRS_WK_MES*SEASON_WEEKS*(1+DIM_PCT_MES)^C12581)</f>
        <v>1301.1455960105659</v>
      </c>
      <c r="H12581" s="5">
        <f>E12581+F12581+G12581</f>
        <v>11968.094877967789</v>
      </c>
      <c r="I12581" s="5">
        <f>MIN(H12581,FARMER_HRS)</f>
        <v>720</v>
      </c>
      <c r="J12581" s="5">
        <f>MAX(0,H12581-FARMER_HRS)</f>
        <v>11248.094877967789</v>
      </c>
      <c r="K12581" s="2">
        <f>I12581*FARMER_RATE+J12581*TEMP_WORKER_RATE</f>
        <v>220279.42496471855</v>
      </c>
      <c r="L12581" s="2">
        <f>A12581*PRICE_TOM+B12581*PRICE_CAR+C12581*PRICE_MES</f>
        <v>239164</v>
      </c>
      <c r="M12581" s="2">
        <f>A12581*FERT_BED_TOM+B12581*FERT_BED_CAR+C12581*FERT_BED_MES</f>
        <v>38720</v>
      </c>
      <c r="N12581" s="6">
        <f>IF(AND(D12581&lt;=TOTAL_BEDS,J12581&lt;=TEMP_WORKER_MAX*TEMP_WORKER_HRS),1,0)</f>
        <v>0</v>
      </c>
      <c r="O12581" s="2">
        <f>L12581-M12581-K12581-FIXED_COSTS</f>
        <v>-39835.42496471855</v>
      </c>
      <c r="P12581" s="2">
        <f>IF(N12581=1,O12581,"")</f>
      </c>
    </row>
    <row r="12582">
      <c r="A12582" s="6">
        <v>19</v>
      </c>
      <c r="B12582" s="6">
        <v>6</v>
      </c>
      <c r="C12582" s="6">
        <v>23</v>
      </c>
      <c r="D12582" s="6">
        <f>A12582+B12582+C12582</f>
        <v>48</v>
      </c>
      <c r="E12582" s="5">
        <f>IF(A12582=0,0,A12582*LABOR_HRS_WK_TOM*SEASON_WEEKS*(1+DIM_PCT_TOM)^A12582)</f>
        <v>10458.204466678904</v>
      </c>
      <c r="F12582" s="5">
        <f>IF(B12582=0,0,B12582*LABOR_HRS_WK_CAR*SEASON_WEEKS*(1+DIM_PCT_CAR)^B12582)</f>
        <v>208.7448152783202</v>
      </c>
      <c r="G12582" s="5">
        <f>IF(C12582=0,0,C12582*LABOR_HRS_WK_MES*SEASON_WEEKS*(1+DIM_PCT_MES)^C12582)</f>
        <v>1377.2921848680023</v>
      </c>
      <c r="H12582" s="5">
        <f>E12582+F12582+G12582</f>
        <v>12044.241466825226</v>
      </c>
      <c r="I12582" s="5">
        <f>MIN(H12582,FARMER_HRS)</f>
        <v>720</v>
      </c>
      <c r="J12582" s="5">
        <f>MAX(0,H12582-FARMER_HRS)</f>
        <v>11324.241466825226</v>
      </c>
      <c r="K12582" s="2">
        <f>I12582*FARMER_RATE+J12582*TEMP_WORKER_RATE</f>
        <v>221601.41435460461</v>
      </c>
      <c r="L12582" s="2">
        <f>A12582*PRICE_TOM+B12582*PRICE_CAR+C12582*PRICE_MES</f>
        <v>241864</v>
      </c>
      <c r="M12582" s="2">
        <f>A12582*FERT_BED_TOM+B12582*FERT_BED_CAR+C12582*FERT_BED_MES</f>
        <v>39600</v>
      </c>
      <c r="N12582" s="6">
        <f>IF(AND(D12582&lt;=TOTAL_BEDS,J12582&lt;=TEMP_WORKER_MAX*TEMP_WORKER_HRS),1,0)</f>
        <v>0</v>
      </c>
      <c r="O12582" s="2">
        <f>L12582-M12582-K12582-FIXED_COSTS</f>
        <v>-39337.414354604611</v>
      </c>
      <c r="P12582" s="2">
        <f>IF(N12582=1,O12582,"")</f>
      </c>
    </row>
    <row r="12583">
      <c r="A12583" s="6">
        <v>19</v>
      </c>
      <c r="B12583" s="6">
        <v>6</v>
      </c>
      <c r="C12583" s="6">
        <v>24</v>
      </c>
      <c r="D12583" s="6">
        <f>A12583+B12583+C12583</f>
        <v>49</v>
      </c>
      <c r="E12583" s="5">
        <f>IF(A12583=0,0,A12583*LABOR_HRS_WK_TOM*SEASON_WEEKS*(1+DIM_PCT_TOM)^A12583)</f>
        <v>10458.204466678904</v>
      </c>
      <c r="F12583" s="5">
        <f>IF(B12583=0,0,B12583*LABOR_HRS_WK_CAR*SEASON_WEEKS*(1+DIM_PCT_CAR)^B12583)</f>
        <v>208.7448152783202</v>
      </c>
      <c r="G12583" s="5">
        <f>IF(C12583=0,0,C12583*LABOR_HRS_WK_MES*SEASON_WEEKS*(1+DIM_PCT_MES)^C12583)</f>
        <v>1455.139134447498</v>
      </c>
      <c r="H12583" s="5">
        <f>E12583+F12583+G12583</f>
        <v>12122.088416404722</v>
      </c>
      <c r="I12583" s="5">
        <f>MIN(H12583,FARMER_HRS)</f>
        <v>720</v>
      </c>
      <c r="J12583" s="5">
        <f>MAX(0,H12583-FARMER_HRS)</f>
        <v>11402.088416404722</v>
      </c>
      <c r="K12583" s="2">
        <f>I12583*FARMER_RATE+J12583*TEMP_WORKER_RATE</f>
        <v>222952.9238959153</v>
      </c>
      <c r="L12583" s="2">
        <f>A12583*PRICE_TOM+B12583*PRICE_CAR+C12583*PRICE_MES</f>
        <v>244564</v>
      </c>
      <c r="M12583" s="2">
        <f>A12583*FERT_BED_TOM+B12583*FERT_BED_CAR+C12583*FERT_BED_MES</f>
        <v>40480</v>
      </c>
      <c r="N12583" s="6">
        <f>IF(AND(D12583&lt;=TOTAL_BEDS,J12583&lt;=TEMP_WORKER_MAX*TEMP_WORKER_HRS),1,0)</f>
        <v>0</v>
      </c>
      <c r="O12583" s="2">
        <f>L12583-M12583-K12583-FIXED_COSTS</f>
        <v>-38868.9238959153</v>
      </c>
      <c r="P12583" s="2">
        <f>IF(N12583=1,O12583,"")</f>
      </c>
    </row>
    <row r="12584">
      <c r="A12584" s="6">
        <v>19</v>
      </c>
      <c r="B12584" s="6">
        <v>6</v>
      </c>
      <c r="C12584" s="6">
        <v>25</v>
      </c>
      <c r="D12584" s="6">
        <f>A12584+B12584+C12584</f>
        <v>50</v>
      </c>
      <c r="E12584" s="5">
        <f>IF(A12584=0,0,A12584*LABOR_HRS_WK_TOM*SEASON_WEEKS*(1+DIM_PCT_TOM)^A12584)</f>
        <v>10458.204466678904</v>
      </c>
      <c r="F12584" s="5">
        <f>IF(B12584=0,0,B12584*LABOR_HRS_WK_CAR*SEASON_WEEKS*(1+DIM_PCT_CAR)^B12584)</f>
        <v>208.7448152783202</v>
      </c>
      <c r="G12584" s="5">
        <f>IF(C12584=0,0,C12584*LABOR_HRS_WK_MES*SEASON_WEEKS*(1+DIM_PCT_MES)^C12584)</f>
        <v>1534.7170558625955</v>
      </c>
      <c r="H12584" s="5">
        <f>E12584+F12584+G12584</f>
        <v>12201.666337819819</v>
      </c>
      <c r="I12584" s="5">
        <f>MIN(H12584,FARMER_HRS)</f>
        <v>720</v>
      </c>
      <c r="J12584" s="5">
        <f>MAX(0,H12584-FARMER_HRS)</f>
        <v>11481.666337819819</v>
      </c>
      <c r="K12584" s="2">
        <f>I12584*FARMER_RATE+J12584*TEMP_WORKER_RATE</f>
        <v>224334.48503159409</v>
      </c>
      <c r="L12584" s="2">
        <f>A12584*PRICE_TOM+B12584*PRICE_CAR+C12584*PRICE_MES</f>
        <v>247264</v>
      </c>
      <c r="M12584" s="2">
        <f>A12584*FERT_BED_TOM+B12584*FERT_BED_CAR+C12584*FERT_BED_MES</f>
        <v>41360</v>
      </c>
      <c r="N12584" s="6">
        <f>IF(AND(D12584&lt;=TOTAL_BEDS,J12584&lt;=TEMP_WORKER_MAX*TEMP_WORKER_HRS),1,0)</f>
        <v>0</v>
      </c>
      <c r="O12584" s="2">
        <f>L12584-M12584-K12584-FIXED_COSTS</f>
        <v>-38430.485031594086</v>
      </c>
      <c r="P12584" s="2">
        <f>IF(N12584=1,O12584,"")</f>
      </c>
    </row>
    <row r="12585">
      <c r="A12585" s="6">
        <v>19</v>
      </c>
      <c r="B12585" s="6">
        <v>6</v>
      </c>
      <c r="C12585" s="6">
        <v>26</v>
      </c>
      <c r="D12585" s="6">
        <f>A12585+B12585+C12585</f>
        <v>51</v>
      </c>
      <c r="E12585" s="5">
        <f>IF(A12585=0,0,A12585*LABOR_HRS_WK_TOM*SEASON_WEEKS*(1+DIM_PCT_TOM)^A12585)</f>
        <v>10458.204466678904</v>
      </c>
      <c r="F12585" s="5">
        <f>IF(B12585=0,0,B12585*LABOR_HRS_WK_CAR*SEASON_WEEKS*(1+DIM_PCT_CAR)^B12585)</f>
        <v>208.7448152783202</v>
      </c>
      <c r="G12585" s="5">
        <f>IF(C12585=0,0,C12585*LABOR_HRS_WK_MES*SEASON_WEEKS*(1+DIM_PCT_MES)^C12585)</f>
        <v>1616.0570598233128</v>
      </c>
      <c r="H12585" s="5">
        <f>E12585+F12585+G12585</f>
        <v>12283.006341780538</v>
      </c>
      <c r="I12585" s="5">
        <f>MIN(H12585,FARMER_HRS)</f>
        <v>720</v>
      </c>
      <c r="J12585" s="5">
        <f>MAX(0,H12585-FARMER_HRS)</f>
        <v>11563.006341780538</v>
      </c>
      <c r="K12585" s="2">
        <f>I12585*FARMER_RATE+J12585*TEMP_WORKER_RATE</f>
        <v>225746.63787813432</v>
      </c>
      <c r="L12585" s="2">
        <f>A12585*PRICE_TOM+B12585*PRICE_CAR+C12585*PRICE_MES</f>
        <v>249964</v>
      </c>
      <c r="M12585" s="2">
        <f>A12585*FERT_BED_TOM+B12585*FERT_BED_CAR+C12585*FERT_BED_MES</f>
        <v>42240</v>
      </c>
      <c r="N12585" s="6">
        <f>IF(AND(D12585&lt;=TOTAL_BEDS,J12585&lt;=TEMP_WORKER_MAX*TEMP_WORKER_HRS),1,0)</f>
        <v>0</v>
      </c>
      <c r="O12585" s="2">
        <f>L12585-M12585-K12585-FIXED_COSTS</f>
        <v>-38022.637878134323</v>
      </c>
      <c r="P12585" s="2">
        <f>IF(N12585=1,O12585,"")</f>
      </c>
    </row>
    <row r="12586">
      <c r="A12586" s="6">
        <v>19</v>
      </c>
      <c r="B12586" s="6">
        <v>6</v>
      </c>
      <c r="C12586" s="6">
        <v>27</v>
      </c>
      <c r="D12586" s="6">
        <f>A12586+B12586+C12586</f>
        <v>52</v>
      </c>
      <c r="E12586" s="5">
        <f>IF(A12586=0,0,A12586*LABOR_HRS_WK_TOM*SEASON_WEEKS*(1+DIM_PCT_TOM)^A12586)</f>
        <v>10458.204466678904</v>
      </c>
      <c r="F12586" s="5">
        <f>IF(B12586=0,0,B12586*LABOR_HRS_WK_CAR*SEASON_WEEKS*(1+DIM_PCT_CAR)^B12586)</f>
        <v>208.7448152783202</v>
      </c>
      <c r="G12586" s="5">
        <f>IF(C12586=0,0,C12586*LABOR_HRS_WK_MES*SEASON_WEEKS*(1+DIM_PCT_MES)^C12586)</f>
        <v>1699.19076434307</v>
      </c>
      <c r="H12586" s="5">
        <f>E12586+F12586+G12586</f>
        <v>12366.140046300294</v>
      </c>
      <c r="I12586" s="5">
        <f>MIN(H12586,FARMER_HRS)</f>
        <v>720</v>
      </c>
      <c r="J12586" s="5">
        <f>MAX(0,H12586-FARMER_HRS)</f>
        <v>11646.140046300294</v>
      </c>
      <c r="K12586" s="2">
        <f>I12586*FARMER_RATE+J12586*TEMP_WORKER_RATE</f>
        <v>227189.93135938011</v>
      </c>
      <c r="L12586" s="2">
        <f>A12586*PRICE_TOM+B12586*PRICE_CAR+C12586*PRICE_MES</f>
        <v>252664</v>
      </c>
      <c r="M12586" s="2">
        <f>A12586*FERT_BED_TOM+B12586*FERT_BED_CAR+C12586*FERT_BED_MES</f>
        <v>43120</v>
      </c>
      <c r="N12586" s="6">
        <f>IF(AND(D12586&lt;=TOTAL_BEDS,J12586&lt;=TEMP_WORKER_MAX*TEMP_WORKER_HRS),1,0)</f>
        <v>0</v>
      </c>
      <c r="O12586" s="2">
        <f>L12586-M12586-K12586-FIXED_COSTS</f>
        <v>-37645.931359380105</v>
      </c>
      <c r="P12586" s="2">
        <f>IF(N12586=1,O12586,"")</f>
      </c>
    </row>
    <row r="12587">
      <c r="A12587" s="6">
        <v>19</v>
      </c>
      <c r="B12587" s="6">
        <v>6</v>
      </c>
      <c r="C12587" s="6">
        <v>28</v>
      </c>
      <c r="D12587" s="6">
        <f>A12587+B12587+C12587</f>
        <v>53</v>
      </c>
      <c r="E12587" s="5">
        <f>IF(A12587=0,0,A12587*LABOR_HRS_WK_TOM*SEASON_WEEKS*(1+DIM_PCT_TOM)^A12587)</f>
        <v>10458.204466678904</v>
      </c>
      <c r="F12587" s="5">
        <f>IF(B12587=0,0,B12587*LABOR_HRS_WK_CAR*SEASON_WEEKS*(1+DIM_PCT_CAR)^B12587)</f>
        <v>208.7448152783202</v>
      </c>
      <c r="G12587" s="5">
        <f>IF(C12587=0,0,C12587*LABOR_HRS_WK_MES*SEASON_WEEKS*(1+DIM_PCT_MES)^C12587)</f>
        <v>1784.1503025602233</v>
      </c>
      <c r="H12587" s="5">
        <f>E12587+F12587+G12587</f>
        <v>12451.099584517448</v>
      </c>
      <c r="I12587" s="5">
        <f>MIN(H12587,FARMER_HRS)</f>
        <v>720</v>
      </c>
      <c r="J12587" s="5">
        <f>MAX(0,H12587-FARMER_HRS)</f>
        <v>11731.099584517448</v>
      </c>
      <c r="K12587" s="2">
        <f>I12587*FARMER_RATE+J12587*TEMP_WORKER_RATE</f>
        <v>228664.92334231679</v>
      </c>
      <c r="L12587" s="2">
        <f>A12587*PRICE_TOM+B12587*PRICE_CAR+C12587*PRICE_MES</f>
        <v>255364</v>
      </c>
      <c r="M12587" s="2">
        <f>A12587*FERT_BED_TOM+B12587*FERT_BED_CAR+C12587*FERT_BED_MES</f>
        <v>44000</v>
      </c>
      <c r="N12587" s="6">
        <f>IF(AND(D12587&lt;=TOTAL_BEDS,J12587&lt;=TEMP_WORKER_MAX*TEMP_WORKER_HRS),1,0)</f>
        <v>0</v>
      </c>
      <c r="O12587" s="2">
        <f>L12587-M12587-K12587-FIXED_COSTS</f>
        <v>-37300.92334231679</v>
      </c>
      <c r="P12587" s="2">
        <f>IF(N12587=1,O12587,"")</f>
      </c>
    </row>
    <row r="12588">
      <c r="A12588" s="6">
        <v>19</v>
      </c>
      <c r="B12588" s="6">
        <v>6</v>
      </c>
      <c r="C12588" s="6">
        <v>29</v>
      </c>
      <c r="D12588" s="6">
        <f>A12588+B12588+C12588</f>
        <v>54</v>
      </c>
      <c r="E12588" s="5">
        <f>IF(A12588=0,0,A12588*LABOR_HRS_WK_TOM*SEASON_WEEKS*(1+DIM_PCT_TOM)^A12588)</f>
        <v>10458.204466678904</v>
      </c>
      <c r="F12588" s="5">
        <f>IF(B12588=0,0,B12588*LABOR_HRS_WK_CAR*SEASON_WEEKS*(1+DIM_PCT_CAR)^B12588)</f>
        <v>208.7448152783202</v>
      </c>
      <c r="G12588" s="5">
        <f>IF(C12588=0,0,C12588*LABOR_HRS_WK_MES*SEASON_WEEKS*(1+DIM_PCT_MES)^C12588)</f>
        <v>1870.9683306758766</v>
      </c>
      <c r="H12588" s="5">
        <f>E12588+F12588+G12588</f>
        <v>12537.9176126331</v>
      </c>
      <c r="I12588" s="5">
        <f>MIN(H12588,FARMER_HRS)</f>
        <v>720</v>
      </c>
      <c r="J12588" s="5">
        <f>MAX(0,H12588-FARMER_HRS)</f>
        <v>11817.9176126331</v>
      </c>
      <c r="K12588" s="2">
        <f>I12588*FARMER_RATE+J12588*TEMP_WORKER_RATE</f>
        <v>230172.18077488022</v>
      </c>
      <c r="L12588" s="2">
        <f>A12588*PRICE_TOM+B12588*PRICE_CAR+C12588*PRICE_MES</f>
        <v>258064</v>
      </c>
      <c r="M12588" s="2">
        <f>A12588*FERT_BED_TOM+B12588*FERT_BED_CAR+C12588*FERT_BED_MES</f>
        <v>44880</v>
      </c>
      <c r="N12588" s="6">
        <f>IF(AND(D12588&lt;=TOTAL_BEDS,J12588&lt;=TEMP_WORKER_MAX*TEMP_WORKER_HRS),1,0)</f>
        <v>0</v>
      </c>
      <c r="O12588" s="2">
        <f>L12588-M12588-K12588-FIXED_COSTS</f>
        <v>-36988.180774880224</v>
      </c>
      <c r="P12588" s="2">
        <f>IF(N12588=1,O12588,"")</f>
      </c>
    </row>
    <row r="12589">
      <c r="A12589" s="6">
        <v>19</v>
      </c>
      <c r="B12589" s="6">
        <v>6</v>
      </c>
      <c r="C12589" s="6">
        <v>30</v>
      </c>
      <c r="D12589" s="6">
        <f>A12589+B12589+C12589</f>
        <v>55</v>
      </c>
      <c r="E12589" s="5">
        <f>IF(A12589=0,0,A12589*LABOR_HRS_WK_TOM*SEASON_WEEKS*(1+DIM_PCT_TOM)^A12589)</f>
        <v>10458.204466678904</v>
      </c>
      <c r="F12589" s="5">
        <f>IF(B12589=0,0,B12589*LABOR_HRS_WK_CAR*SEASON_WEEKS*(1+DIM_PCT_CAR)^B12589)</f>
        <v>208.7448152783202</v>
      </c>
      <c r="G12589" s="5">
        <f>IF(C12589=0,0,C12589*LABOR_HRS_WK_MES*SEASON_WEEKS*(1+DIM_PCT_MES)^C12589)</f>
        <v>1959.6780360096466</v>
      </c>
      <c r="H12589" s="5">
        <f>E12589+F12589+G12589</f>
        <v>12626.627317966871</v>
      </c>
      <c r="I12589" s="5">
        <f>MIN(H12589,FARMER_HRS)</f>
        <v>720</v>
      </c>
      <c r="J12589" s="5">
        <f>MAX(0,H12589-FARMER_HRS)</f>
        <v>11906.627317966871</v>
      </c>
      <c r="K12589" s="2">
        <f>I12589*FARMER_RATE+J12589*TEMP_WORKER_RATE</f>
        <v>231712.27982581375</v>
      </c>
      <c r="L12589" s="2">
        <f>A12589*PRICE_TOM+B12589*PRICE_CAR+C12589*PRICE_MES</f>
        <v>260764</v>
      </c>
      <c r="M12589" s="2">
        <f>A12589*FERT_BED_TOM+B12589*FERT_BED_CAR+C12589*FERT_BED_MES</f>
        <v>45760</v>
      </c>
      <c r="N12589" s="6">
        <f>IF(AND(D12589&lt;=TOTAL_BEDS,J12589&lt;=TEMP_WORKER_MAX*TEMP_WORKER_HRS),1,0)</f>
        <v>0</v>
      </c>
      <c r="O12589" s="2">
        <f>L12589-M12589-K12589-FIXED_COSTS</f>
        <v>-36708.279825813748</v>
      </c>
      <c r="P12589" s="2">
        <f>IF(N12589=1,O12589,"")</f>
      </c>
    </row>
    <row r="12590">
      <c r="A12590" s="6">
        <v>19</v>
      </c>
      <c r="B12590" s="6">
        <v>7</v>
      </c>
      <c r="C12590" s="6">
        <v>0</v>
      </c>
      <c r="D12590" s="6">
        <f>A12590+B12590+C12590</f>
        <v>26</v>
      </c>
      <c r="E12590" s="5">
        <f>IF(A12590=0,0,A12590*LABOR_HRS_WK_TOM*SEASON_WEEKS*(1+DIM_PCT_TOM)^A12590)</f>
        <v>10458.204466678904</v>
      </c>
      <c r="F12590" s="5">
        <f>IF(B12590=0,0,B12590*LABOR_HRS_WK_CAR*SEASON_WEEKS*(1+DIM_PCT_CAR)^B12590)</f>
        <v>249.62400827032462</v>
      </c>
      <c r="G12590" s="5">
        <f>IF(C12590=0,0,C12590*LABOR_HRS_WK_MES*SEASON_WEEKS*(1+DIM_PCT_MES)^C12590)</f>
        <v>0</v>
      </c>
      <c r="H12590" s="5">
        <f>E12590+F12590+G12590</f>
        <v>10707.828474949229</v>
      </c>
      <c r="I12590" s="5">
        <f>MIN(H12590,FARMER_HRS)</f>
        <v>720</v>
      </c>
      <c r="J12590" s="5">
        <f>MAX(0,H12590-FARMER_HRS)</f>
        <v>9987.8284749492286</v>
      </c>
      <c r="K12590" s="2">
        <f>I12590*FARMER_RATE+J12590*TEMP_WORKER_RATE</f>
        <v>198399.799912313</v>
      </c>
      <c r="L12590" s="2">
        <f>A12590*PRICE_TOM+B12590*PRICE_CAR+C12590*PRICE_MES</f>
        <v>181858</v>
      </c>
      <c r="M12590" s="2">
        <f>A12590*FERT_BED_TOM+B12590*FERT_BED_CAR+C12590*FERT_BED_MES</f>
        <v>19800</v>
      </c>
      <c r="N12590" s="6">
        <f>IF(AND(D12590&lt;=TOTAL_BEDS,J12590&lt;=TEMP_WORKER_MAX*TEMP_WORKER_HRS),1,0)</f>
        <v>0</v>
      </c>
      <c r="O12590" s="2">
        <f>L12590-M12590-K12590-FIXED_COSTS</f>
        <v>-56341.799912313</v>
      </c>
      <c r="P12590" s="2">
        <f>IF(N12590=1,O12590,"")</f>
      </c>
    </row>
    <row r="12591">
      <c r="A12591" s="6">
        <v>19</v>
      </c>
      <c r="B12591" s="6">
        <v>7</v>
      </c>
      <c r="C12591" s="6">
        <v>1</v>
      </c>
      <c r="D12591" s="6">
        <f>A12591+B12591+C12591</f>
        <v>27</v>
      </c>
      <c r="E12591" s="5">
        <f>IF(A12591=0,0,A12591*LABOR_HRS_WK_TOM*SEASON_WEEKS*(1+DIM_PCT_TOM)^A12591)</f>
        <v>10458.204466678904</v>
      </c>
      <c r="F12591" s="5">
        <f>IF(B12591=0,0,B12591*LABOR_HRS_WK_CAR*SEASON_WEEKS*(1+DIM_PCT_CAR)^B12591)</f>
        <v>249.62400827032462</v>
      </c>
      <c r="G12591" s="5">
        <f>IF(C12591=0,0,C12591*LABOR_HRS_WK_MES*SEASON_WEEKS*(1+DIM_PCT_MES)^C12591)</f>
        <v>45.5625</v>
      </c>
      <c r="H12591" s="5">
        <f>E12591+F12591+G12591</f>
        <v>10753.390974949229</v>
      </c>
      <c r="I12591" s="5">
        <f>MIN(H12591,FARMER_HRS)</f>
        <v>720</v>
      </c>
      <c r="J12591" s="5">
        <f>MAX(0,H12591-FARMER_HRS)</f>
        <v>10033.390974949229</v>
      </c>
      <c r="K12591" s="2">
        <f>I12591*FARMER_RATE+J12591*TEMP_WORKER_RATE</f>
        <v>199190.815537313</v>
      </c>
      <c r="L12591" s="2">
        <f>A12591*PRICE_TOM+B12591*PRICE_CAR+C12591*PRICE_MES</f>
        <v>184558</v>
      </c>
      <c r="M12591" s="2">
        <f>A12591*FERT_BED_TOM+B12591*FERT_BED_CAR+C12591*FERT_BED_MES</f>
        <v>20680</v>
      </c>
      <c r="N12591" s="6">
        <f>IF(AND(D12591&lt;=TOTAL_BEDS,J12591&lt;=TEMP_WORKER_MAX*TEMP_WORKER_HRS),1,0)</f>
        <v>0</v>
      </c>
      <c r="O12591" s="2">
        <f>L12591-M12591-K12591-FIXED_COSTS</f>
        <v>-55312.815537313</v>
      </c>
      <c r="P12591" s="2">
        <f>IF(N12591=1,O12591,"")</f>
      </c>
    </row>
    <row r="12592">
      <c r="A12592" s="6">
        <v>19</v>
      </c>
      <c r="B12592" s="6">
        <v>7</v>
      </c>
      <c r="C12592" s="6">
        <v>2</v>
      </c>
      <c r="D12592" s="6">
        <f>A12592+B12592+C12592</f>
        <v>28</v>
      </c>
      <c r="E12592" s="5">
        <f>IF(A12592=0,0,A12592*LABOR_HRS_WK_TOM*SEASON_WEEKS*(1+DIM_PCT_TOM)^A12592)</f>
        <v>10458.204466678904</v>
      </c>
      <c r="F12592" s="5">
        <f>IF(B12592=0,0,B12592*LABOR_HRS_WK_CAR*SEASON_WEEKS*(1+DIM_PCT_CAR)^B12592)</f>
        <v>249.62400827032462</v>
      </c>
      <c r="G12592" s="5">
        <f>IF(C12592=0,0,C12592*LABOR_HRS_WK_MES*SEASON_WEEKS*(1+DIM_PCT_MES)^C12592)</f>
        <v>92.2640625</v>
      </c>
      <c r="H12592" s="5">
        <f>E12592+F12592+G12592</f>
        <v>10800.092537449229</v>
      </c>
      <c r="I12592" s="5">
        <f>MIN(H12592,FARMER_HRS)</f>
        <v>720</v>
      </c>
      <c r="J12592" s="5">
        <f>MAX(0,H12592-FARMER_HRS)</f>
        <v>10080.092537449229</v>
      </c>
      <c r="K12592" s="2">
        <f>I12592*FARMER_RATE+J12592*TEMP_WORKER_RATE</f>
        <v>200001.606552938</v>
      </c>
      <c r="L12592" s="2">
        <f>A12592*PRICE_TOM+B12592*PRICE_CAR+C12592*PRICE_MES</f>
        <v>187258</v>
      </c>
      <c r="M12592" s="2">
        <f>A12592*FERT_BED_TOM+B12592*FERT_BED_CAR+C12592*FERT_BED_MES</f>
        <v>21560</v>
      </c>
      <c r="N12592" s="6">
        <f>IF(AND(D12592&lt;=TOTAL_BEDS,J12592&lt;=TEMP_WORKER_MAX*TEMP_WORKER_HRS),1,0)</f>
        <v>0</v>
      </c>
      <c r="O12592" s="2">
        <f>L12592-M12592-K12592-FIXED_COSTS</f>
        <v>-54303.606552938</v>
      </c>
      <c r="P12592" s="2">
        <f>IF(N12592=1,O12592,"")</f>
      </c>
    </row>
    <row r="12593">
      <c r="A12593" s="6">
        <v>19</v>
      </c>
      <c r="B12593" s="6">
        <v>7</v>
      </c>
      <c r="C12593" s="6">
        <v>3</v>
      </c>
      <c r="D12593" s="6">
        <f>A12593+B12593+C12593</f>
        <v>29</v>
      </c>
      <c r="E12593" s="5">
        <f>IF(A12593=0,0,A12593*LABOR_HRS_WK_TOM*SEASON_WEEKS*(1+DIM_PCT_TOM)^A12593)</f>
        <v>10458.204466678904</v>
      </c>
      <c r="F12593" s="5">
        <f>IF(B12593=0,0,B12593*LABOR_HRS_WK_CAR*SEASON_WEEKS*(1+DIM_PCT_CAR)^B12593)</f>
        <v>249.62400827032462</v>
      </c>
      <c r="G12593" s="5">
        <f>IF(C12593=0,0,C12593*LABOR_HRS_WK_MES*SEASON_WEEKS*(1+DIM_PCT_MES)^C12593)</f>
        <v>140.12604492187498</v>
      </c>
      <c r="H12593" s="5">
        <f>E12593+F12593+G12593</f>
        <v>10847.954519871104</v>
      </c>
      <c r="I12593" s="5">
        <f>MIN(H12593,FARMER_HRS)</f>
        <v>720</v>
      </c>
      <c r="J12593" s="5">
        <f>MAX(0,H12593-FARMER_HRS)</f>
        <v>10127.954519871104</v>
      </c>
      <c r="K12593" s="2">
        <f>I12593*FARMER_RATE+J12593*TEMP_WORKER_RATE</f>
        <v>200832.54374776222</v>
      </c>
      <c r="L12593" s="2">
        <f>A12593*PRICE_TOM+B12593*PRICE_CAR+C12593*PRICE_MES</f>
        <v>189958</v>
      </c>
      <c r="M12593" s="2">
        <f>A12593*FERT_BED_TOM+B12593*FERT_BED_CAR+C12593*FERT_BED_MES</f>
        <v>22440</v>
      </c>
      <c r="N12593" s="6">
        <f>IF(AND(D12593&lt;=TOTAL_BEDS,J12593&lt;=TEMP_WORKER_MAX*TEMP_WORKER_HRS),1,0)</f>
        <v>0</v>
      </c>
      <c r="O12593" s="2">
        <f>L12593-M12593-K12593-FIXED_COSTS</f>
        <v>-53314.543747762218</v>
      </c>
      <c r="P12593" s="2">
        <f>IF(N12593=1,O12593,"")</f>
      </c>
    </row>
    <row r="12594">
      <c r="A12594" s="6">
        <v>19</v>
      </c>
      <c r="B12594" s="6">
        <v>7</v>
      </c>
      <c r="C12594" s="6">
        <v>4</v>
      </c>
      <c r="D12594" s="6">
        <f>A12594+B12594+C12594</f>
        <v>30</v>
      </c>
      <c r="E12594" s="5">
        <f>IF(A12594=0,0,A12594*LABOR_HRS_WK_TOM*SEASON_WEEKS*(1+DIM_PCT_TOM)^A12594)</f>
        <v>10458.204466678904</v>
      </c>
      <c r="F12594" s="5">
        <f>IF(B12594=0,0,B12594*LABOR_HRS_WK_CAR*SEASON_WEEKS*(1+DIM_PCT_CAR)^B12594)</f>
        <v>249.62400827032462</v>
      </c>
      <c r="G12594" s="5">
        <f>IF(C12594=0,0,C12594*LABOR_HRS_WK_MES*SEASON_WEEKS*(1+DIM_PCT_MES)^C12594)</f>
        <v>189.17016064453119</v>
      </c>
      <c r="H12594" s="5">
        <f>E12594+F12594+G12594</f>
        <v>10896.99863559376</v>
      </c>
      <c r="I12594" s="5">
        <f>MIN(H12594,FARMER_HRS)</f>
        <v>720</v>
      </c>
      <c r="J12594" s="5">
        <f>MAX(0,H12594-FARMER_HRS)</f>
        <v>10176.99863559376</v>
      </c>
      <c r="K12594" s="2">
        <f>I12594*FARMER_RATE+J12594*TEMP_WORKER_RATE</f>
        <v>201684.00409016944</v>
      </c>
      <c r="L12594" s="2">
        <f>A12594*PRICE_TOM+B12594*PRICE_CAR+C12594*PRICE_MES</f>
        <v>192658</v>
      </c>
      <c r="M12594" s="2">
        <f>A12594*FERT_BED_TOM+B12594*FERT_BED_CAR+C12594*FERT_BED_MES</f>
        <v>23320</v>
      </c>
      <c r="N12594" s="6">
        <f>IF(AND(D12594&lt;=TOTAL_BEDS,J12594&lt;=TEMP_WORKER_MAX*TEMP_WORKER_HRS),1,0)</f>
        <v>0</v>
      </c>
      <c r="O12594" s="2">
        <f>L12594-M12594-K12594-FIXED_COSTS</f>
        <v>-52346.004090169445</v>
      </c>
      <c r="P12594" s="2">
        <f>IF(N12594=1,O12594,"")</f>
      </c>
    </row>
    <row r="12595">
      <c r="A12595" s="6">
        <v>19</v>
      </c>
      <c r="B12595" s="6">
        <v>7</v>
      </c>
      <c r="C12595" s="6">
        <v>5</v>
      </c>
      <c r="D12595" s="6">
        <f>A12595+B12595+C12595</f>
        <v>31</v>
      </c>
      <c r="E12595" s="5">
        <f>IF(A12595=0,0,A12595*LABOR_HRS_WK_TOM*SEASON_WEEKS*(1+DIM_PCT_TOM)^A12595)</f>
        <v>10458.204466678904</v>
      </c>
      <c r="F12595" s="5">
        <f>IF(B12595=0,0,B12595*LABOR_HRS_WK_CAR*SEASON_WEEKS*(1+DIM_PCT_CAR)^B12595)</f>
        <v>249.62400827032462</v>
      </c>
      <c r="G12595" s="5">
        <f>IF(C12595=0,0,C12595*LABOR_HRS_WK_MES*SEASON_WEEKS*(1+DIM_PCT_MES)^C12595)</f>
        <v>239.41848456573481</v>
      </c>
      <c r="H12595" s="5">
        <f>E12595+F12595+G12595</f>
        <v>10947.246959514963</v>
      </c>
      <c r="I12595" s="5">
        <f>MIN(H12595,FARMER_HRS)</f>
        <v>720</v>
      </c>
      <c r="J12595" s="5">
        <f>MAX(0,H12595-FARMER_HRS)</f>
        <v>10227.246959514963</v>
      </c>
      <c r="K12595" s="2">
        <f>I12595*FARMER_RATE+J12595*TEMP_WORKER_RATE</f>
        <v>202556.37082491256</v>
      </c>
      <c r="L12595" s="2">
        <f>A12595*PRICE_TOM+B12595*PRICE_CAR+C12595*PRICE_MES</f>
        <v>195358</v>
      </c>
      <c r="M12595" s="2">
        <f>A12595*FERT_BED_TOM+B12595*FERT_BED_CAR+C12595*FERT_BED_MES</f>
        <v>24200</v>
      </c>
      <c r="N12595" s="6">
        <f>IF(AND(D12595&lt;=TOTAL_BEDS,J12595&lt;=TEMP_WORKER_MAX*TEMP_WORKER_HRS),1,0)</f>
        <v>0</v>
      </c>
      <c r="O12595" s="2">
        <f>L12595-M12595-K12595-FIXED_COSTS</f>
        <v>-51398.370824912563</v>
      </c>
      <c r="P12595" s="2">
        <f>IF(N12595=1,O12595,"")</f>
      </c>
    </row>
    <row r="12596">
      <c r="A12596" s="6">
        <v>19</v>
      </c>
      <c r="B12596" s="6">
        <v>7</v>
      </c>
      <c r="C12596" s="6">
        <v>6</v>
      </c>
      <c r="D12596" s="6">
        <f>A12596+B12596+C12596</f>
        <v>32</v>
      </c>
      <c r="E12596" s="5">
        <f>IF(A12596=0,0,A12596*LABOR_HRS_WK_TOM*SEASON_WEEKS*(1+DIM_PCT_TOM)^A12596)</f>
        <v>10458.204466678904</v>
      </c>
      <c r="F12596" s="5">
        <f>IF(B12596=0,0,B12596*LABOR_HRS_WK_CAR*SEASON_WEEKS*(1+DIM_PCT_CAR)^B12596)</f>
        <v>249.62400827032462</v>
      </c>
      <c r="G12596" s="5">
        <f>IF(C12596=0,0,C12596*LABOR_HRS_WK_MES*SEASON_WEEKS*(1+DIM_PCT_MES)^C12596)</f>
        <v>290.89345874736773</v>
      </c>
      <c r="H12596" s="5">
        <f>E12596+F12596+G12596</f>
        <v>10998.721933696597</v>
      </c>
      <c r="I12596" s="5">
        <f>MIN(H12596,FARMER_HRS)</f>
        <v>720</v>
      </c>
      <c r="J12596" s="5">
        <f>MAX(0,H12596-FARMER_HRS)</f>
        <v>10278.721933696597</v>
      </c>
      <c r="K12596" s="2">
        <f>I12596*FARMER_RATE+J12596*TEMP_WORKER_RATE</f>
        <v>203450.03357112149</v>
      </c>
      <c r="L12596" s="2">
        <f>A12596*PRICE_TOM+B12596*PRICE_CAR+C12596*PRICE_MES</f>
        <v>198058</v>
      </c>
      <c r="M12596" s="2">
        <f>A12596*FERT_BED_TOM+B12596*FERT_BED_CAR+C12596*FERT_BED_MES</f>
        <v>25080</v>
      </c>
      <c r="N12596" s="6">
        <f>IF(AND(D12596&lt;=TOTAL_BEDS,J12596&lt;=TEMP_WORKER_MAX*TEMP_WORKER_HRS),1,0)</f>
        <v>0</v>
      </c>
      <c r="O12596" s="2">
        <f>L12596-M12596-K12596-FIXED_COSTS</f>
        <v>-50472.033571121487</v>
      </c>
      <c r="P12596" s="2">
        <f>IF(N12596=1,O12596,"")</f>
      </c>
    </row>
    <row r="12597">
      <c r="A12597" s="6">
        <v>19</v>
      </c>
      <c r="B12597" s="6">
        <v>7</v>
      </c>
      <c r="C12597" s="6">
        <v>7</v>
      </c>
      <c r="D12597" s="6">
        <f>A12597+B12597+C12597</f>
        <v>33</v>
      </c>
      <c r="E12597" s="5">
        <f>IF(A12597=0,0,A12597*LABOR_HRS_WK_TOM*SEASON_WEEKS*(1+DIM_PCT_TOM)^A12597)</f>
        <v>10458.204466678904</v>
      </c>
      <c r="F12597" s="5">
        <f>IF(B12597=0,0,B12597*LABOR_HRS_WK_CAR*SEASON_WEEKS*(1+DIM_PCT_CAR)^B12597)</f>
        <v>249.62400827032462</v>
      </c>
      <c r="G12597" s="5">
        <f>IF(C12597=0,0,C12597*LABOR_HRS_WK_MES*SEASON_WEEKS*(1+DIM_PCT_MES)^C12597)</f>
        <v>343.61789814532818</v>
      </c>
      <c r="H12597" s="5">
        <f>E12597+F12597+G12597</f>
        <v>11051.446373094557</v>
      </c>
      <c r="I12597" s="5">
        <f>MIN(H12597,FARMER_HRS)</f>
        <v>720</v>
      </c>
      <c r="J12597" s="5">
        <f>MAX(0,H12597-FARMER_HRS)</f>
        <v>10331.446373094557</v>
      </c>
      <c r="K12597" s="2">
        <f>I12597*FARMER_RATE+J12597*TEMP_WORKER_RATE</f>
        <v>204365.38842178052</v>
      </c>
      <c r="L12597" s="2">
        <f>A12597*PRICE_TOM+B12597*PRICE_CAR+C12597*PRICE_MES</f>
        <v>200758</v>
      </c>
      <c r="M12597" s="2">
        <f>A12597*FERT_BED_TOM+B12597*FERT_BED_CAR+C12597*FERT_BED_MES</f>
        <v>25960</v>
      </c>
      <c r="N12597" s="6">
        <f>IF(AND(D12597&lt;=TOTAL_BEDS,J12597&lt;=TEMP_WORKER_MAX*TEMP_WORKER_HRS),1,0)</f>
        <v>0</v>
      </c>
      <c r="O12597" s="2">
        <f>L12597-M12597-K12597-FIXED_COSTS</f>
        <v>-49567.388421780517</v>
      </c>
      <c r="P12597" s="2">
        <f>IF(N12597=1,O12597,"")</f>
      </c>
    </row>
    <row r="12598">
      <c r="A12598" s="6">
        <v>19</v>
      </c>
      <c r="B12598" s="6">
        <v>7</v>
      </c>
      <c r="C12598" s="6">
        <v>8</v>
      </c>
      <c r="D12598" s="6">
        <f>A12598+B12598+C12598</f>
        <v>34</v>
      </c>
      <c r="E12598" s="5">
        <f>IF(A12598=0,0,A12598*LABOR_HRS_WK_TOM*SEASON_WEEKS*(1+DIM_PCT_TOM)^A12598)</f>
        <v>10458.204466678904</v>
      </c>
      <c r="F12598" s="5">
        <f>IF(B12598=0,0,B12598*LABOR_HRS_WK_CAR*SEASON_WEEKS*(1+DIM_PCT_CAR)^B12598)</f>
        <v>249.62400827032462</v>
      </c>
      <c r="G12598" s="5">
        <f>IF(C12598=0,0,C12598*LABOR_HRS_WK_MES*SEASON_WEEKS*(1+DIM_PCT_MES)^C12598)</f>
        <v>397.61499642530833</v>
      </c>
      <c r="H12598" s="5">
        <f>E12598+F12598+G12598</f>
        <v>11105.443471374538</v>
      </c>
      <c r="I12598" s="5">
        <f>MIN(H12598,FARMER_HRS)</f>
        <v>720</v>
      </c>
      <c r="J12598" s="5">
        <f>MAX(0,H12598-FARMER_HRS)</f>
        <v>10385.443471374538</v>
      </c>
      <c r="K12598" s="2">
        <f>I12598*FARMER_RATE+J12598*TEMP_WORKER_RATE</f>
        <v>205302.83804469684</v>
      </c>
      <c r="L12598" s="2">
        <f>A12598*PRICE_TOM+B12598*PRICE_CAR+C12598*PRICE_MES</f>
        <v>203458</v>
      </c>
      <c r="M12598" s="2">
        <f>A12598*FERT_BED_TOM+B12598*FERT_BED_CAR+C12598*FERT_BED_MES</f>
        <v>26840</v>
      </c>
      <c r="N12598" s="6">
        <f>IF(AND(D12598&lt;=TOTAL_BEDS,J12598&lt;=TEMP_WORKER_MAX*TEMP_WORKER_HRS),1,0)</f>
        <v>0</v>
      </c>
      <c r="O12598" s="2">
        <f>L12598-M12598-K12598-FIXED_COSTS</f>
        <v>-48684.838044696837</v>
      </c>
      <c r="P12598" s="2">
        <f>IF(N12598=1,O12598,"")</f>
      </c>
    </row>
    <row r="12599">
      <c r="A12599" s="6">
        <v>19</v>
      </c>
      <c r="B12599" s="6">
        <v>7</v>
      </c>
      <c r="C12599" s="6">
        <v>9</v>
      </c>
      <c r="D12599" s="6">
        <f>A12599+B12599+C12599</f>
        <v>35</v>
      </c>
      <c r="E12599" s="5">
        <f>IF(A12599=0,0,A12599*LABOR_HRS_WK_TOM*SEASON_WEEKS*(1+DIM_PCT_TOM)^A12599)</f>
        <v>10458.204466678904</v>
      </c>
      <c r="F12599" s="5">
        <f>IF(B12599=0,0,B12599*LABOR_HRS_WK_CAR*SEASON_WEEKS*(1+DIM_PCT_CAR)^B12599)</f>
        <v>249.62400827032462</v>
      </c>
      <c r="G12599" s="5">
        <f>IF(C12599=0,0,C12599*LABOR_HRS_WK_MES*SEASON_WEEKS*(1+DIM_PCT_MES)^C12599)</f>
        <v>452.90833186570273</v>
      </c>
      <c r="H12599" s="5">
        <f>E12599+F12599+G12599</f>
        <v>11160.736806814932</v>
      </c>
      <c r="I12599" s="5">
        <f>MIN(H12599,FARMER_HRS)</f>
        <v>720</v>
      </c>
      <c r="J12599" s="5">
        <f>MAX(0,H12599-FARMER_HRS)</f>
        <v>10440.736806814932</v>
      </c>
      <c r="K12599" s="2">
        <f>I12599*FARMER_RATE+J12599*TEMP_WORKER_RATE</f>
        <v>206262.79178498144</v>
      </c>
      <c r="L12599" s="2">
        <f>A12599*PRICE_TOM+B12599*PRICE_CAR+C12599*PRICE_MES</f>
        <v>206158</v>
      </c>
      <c r="M12599" s="2">
        <f>A12599*FERT_BED_TOM+B12599*FERT_BED_CAR+C12599*FERT_BED_MES</f>
        <v>27720</v>
      </c>
      <c r="N12599" s="6">
        <f>IF(AND(D12599&lt;=TOTAL_BEDS,J12599&lt;=TEMP_WORKER_MAX*TEMP_WORKER_HRS),1,0)</f>
        <v>0</v>
      </c>
      <c r="O12599" s="2">
        <f>L12599-M12599-K12599-FIXED_COSTS</f>
        <v>-47824.79178498144</v>
      </c>
      <c r="P12599" s="2">
        <f>IF(N12599=1,O12599,"")</f>
      </c>
    </row>
    <row r="12600">
      <c r="A12600" s="6">
        <v>19</v>
      </c>
      <c r="B12600" s="6">
        <v>7</v>
      </c>
      <c r="C12600" s="6">
        <v>10</v>
      </c>
      <c r="D12600" s="6">
        <f>A12600+B12600+C12600</f>
        <v>36</v>
      </c>
      <c r="E12600" s="5">
        <f>IF(A12600=0,0,A12600*LABOR_HRS_WK_TOM*SEASON_WEEKS*(1+DIM_PCT_TOM)^A12600)</f>
        <v>10458.204466678904</v>
      </c>
      <c r="F12600" s="5">
        <f>IF(B12600=0,0,B12600*LABOR_HRS_WK_CAR*SEASON_WEEKS*(1+DIM_PCT_CAR)^B12600)</f>
        <v>249.62400827032462</v>
      </c>
      <c r="G12600" s="5">
        <f>IF(C12600=0,0,C12600*LABOR_HRS_WK_MES*SEASON_WEEKS*(1+DIM_PCT_MES)^C12600)</f>
        <v>509.52187334891551</v>
      </c>
      <c r="H12600" s="5">
        <f>E12600+F12600+G12600</f>
        <v>11217.350348298143</v>
      </c>
      <c r="I12600" s="5">
        <f>MIN(H12600,FARMER_HRS)</f>
        <v>720</v>
      </c>
      <c r="J12600" s="5">
        <f>MAX(0,H12600-FARMER_HRS)</f>
        <v>10497.350348298143</v>
      </c>
      <c r="K12600" s="2">
        <f>I12600*FARMER_RATE+J12600*TEMP_WORKER_RATE</f>
        <v>207245.66576906497</v>
      </c>
      <c r="L12600" s="2">
        <f>A12600*PRICE_TOM+B12600*PRICE_CAR+C12600*PRICE_MES</f>
        <v>208858</v>
      </c>
      <c r="M12600" s="2">
        <f>A12600*FERT_BED_TOM+B12600*FERT_BED_CAR+C12600*FERT_BED_MES</f>
        <v>28600</v>
      </c>
      <c r="N12600" s="6">
        <f>IF(AND(D12600&lt;=TOTAL_BEDS,J12600&lt;=TEMP_WORKER_MAX*TEMP_WORKER_HRS),1,0)</f>
        <v>0</v>
      </c>
      <c r="O12600" s="2">
        <f>L12600-M12600-K12600-FIXED_COSTS</f>
        <v>-46987.665769064974</v>
      </c>
      <c r="P12600" s="2">
        <f>IF(N12600=1,O12600,"")</f>
      </c>
    </row>
    <row r="12601">
      <c r="A12601" s="6">
        <v>19</v>
      </c>
      <c r="B12601" s="6">
        <v>7</v>
      </c>
      <c r="C12601" s="6">
        <v>11</v>
      </c>
      <c r="D12601" s="6">
        <f>A12601+B12601+C12601</f>
        <v>37</v>
      </c>
      <c r="E12601" s="5">
        <f>IF(A12601=0,0,A12601*LABOR_HRS_WK_TOM*SEASON_WEEKS*(1+DIM_PCT_TOM)^A12601)</f>
        <v>10458.204466678904</v>
      </c>
      <c r="F12601" s="5">
        <f>IF(B12601=0,0,B12601*LABOR_HRS_WK_CAR*SEASON_WEEKS*(1+DIM_PCT_CAR)^B12601)</f>
        <v>249.62400827032462</v>
      </c>
      <c r="G12601" s="5">
        <f>IF(C12601=0,0,C12601*LABOR_HRS_WK_MES*SEASON_WEEKS*(1+DIM_PCT_MES)^C12601)</f>
        <v>567.47998644235463</v>
      </c>
      <c r="H12601" s="5">
        <f>E12601+F12601+G12601</f>
        <v>11275.308461391583</v>
      </c>
      <c r="I12601" s="5">
        <f>MIN(H12601,FARMER_HRS)</f>
        <v>720</v>
      </c>
      <c r="J12601" s="5">
        <f>MAX(0,H12601-FARMER_HRS)</f>
        <v>10555.308461391583</v>
      </c>
      <c r="K12601" s="2">
        <f>I12601*FARMER_RATE+J12601*TEMP_WORKER_RATE</f>
        <v>208251.88301027054</v>
      </c>
      <c r="L12601" s="2">
        <f>A12601*PRICE_TOM+B12601*PRICE_CAR+C12601*PRICE_MES</f>
        <v>211558</v>
      </c>
      <c r="M12601" s="2">
        <f>A12601*FERT_BED_TOM+B12601*FERT_BED_CAR+C12601*FERT_BED_MES</f>
        <v>29480</v>
      </c>
      <c r="N12601" s="6">
        <f>IF(AND(D12601&lt;=TOTAL_BEDS,J12601&lt;=TEMP_WORKER_MAX*TEMP_WORKER_HRS),1,0)</f>
        <v>0</v>
      </c>
      <c r="O12601" s="2">
        <f>L12601-M12601-K12601-FIXED_COSTS</f>
        <v>-46173.88301027054</v>
      </c>
      <c r="P12601" s="2">
        <f>IF(N12601=1,O12601,"")</f>
      </c>
    </row>
    <row r="12602">
      <c r="A12602" s="6">
        <v>19</v>
      </c>
      <c r="B12602" s="6">
        <v>7</v>
      </c>
      <c r="C12602" s="6">
        <v>12</v>
      </c>
      <c r="D12602" s="6">
        <f>A12602+B12602+C12602</f>
        <v>38</v>
      </c>
      <c r="E12602" s="5">
        <f>IF(A12602=0,0,A12602*LABOR_HRS_WK_TOM*SEASON_WEEKS*(1+DIM_PCT_TOM)^A12602)</f>
        <v>10458.204466678904</v>
      </c>
      <c r="F12602" s="5">
        <f>IF(B12602=0,0,B12602*LABOR_HRS_WK_CAR*SEASON_WEEKS*(1+DIM_PCT_CAR)^B12602)</f>
        <v>249.62400827032462</v>
      </c>
      <c r="G12602" s="5">
        <f>IF(C12602=0,0,C12602*LABOR_HRS_WK_MES*SEASON_WEEKS*(1+DIM_PCT_MES)^C12602)</f>
        <v>626.807439570419</v>
      </c>
      <c r="H12602" s="5">
        <f>E12602+F12602+G12602</f>
        <v>11334.635914519647</v>
      </c>
      <c r="I12602" s="5">
        <f>MIN(H12602,FARMER_HRS)</f>
        <v>720</v>
      </c>
      <c r="J12602" s="5">
        <f>MAX(0,H12602-FARMER_HRS)</f>
        <v>10614.635914519647</v>
      </c>
      <c r="K12602" s="2">
        <f>I12602*FARMER_RATE+J12602*TEMP_WORKER_RATE</f>
        <v>209281.87351596609</v>
      </c>
      <c r="L12602" s="2">
        <f>A12602*PRICE_TOM+B12602*PRICE_CAR+C12602*PRICE_MES</f>
        <v>214258</v>
      </c>
      <c r="M12602" s="2">
        <f>A12602*FERT_BED_TOM+B12602*FERT_BED_CAR+C12602*FERT_BED_MES</f>
        <v>30360</v>
      </c>
      <c r="N12602" s="6">
        <f>IF(AND(D12602&lt;=TOTAL_BEDS,J12602&lt;=TEMP_WORKER_MAX*TEMP_WORKER_HRS),1,0)</f>
        <v>0</v>
      </c>
      <c r="O12602" s="2">
        <f>L12602-M12602-K12602-FIXED_COSTS</f>
        <v>-45383.873515966086</v>
      </c>
      <c r="P12602" s="2">
        <f>IF(N12602=1,O12602,"")</f>
      </c>
    </row>
    <row r="12603">
      <c r="A12603" s="6">
        <v>19</v>
      </c>
      <c r="B12603" s="6">
        <v>7</v>
      </c>
      <c r="C12603" s="6">
        <v>13</v>
      </c>
      <c r="D12603" s="6">
        <f>A12603+B12603+C12603</f>
        <v>39</v>
      </c>
      <c r="E12603" s="5">
        <f>IF(A12603=0,0,A12603*LABOR_HRS_WK_TOM*SEASON_WEEKS*(1+DIM_PCT_TOM)^A12603)</f>
        <v>10458.204466678904</v>
      </c>
      <c r="F12603" s="5">
        <f>IF(B12603=0,0,B12603*LABOR_HRS_WK_CAR*SEASON_WEEKS*(1+DIM_PCT_CAR)^B12603)</f>
        <v>249.62400827032462</v>
      </c>
      <c r="G12603" s="5">
        <f>IF(C12603=0,0,C12603*LABOR_HRS_WK_MES*SEASON_WEEKS*(1+DIM_PCT_MES)^C12603)</f>
        <v>687.52941027880331</v>
      </c>
      <c r="H12603" s="5">
        <f>E12603+F12603+G12603</f>
        <v>11395.357885228032</v>
      </c>
      <c r="I12603" s="5">
        <f>MIN(H12603,FARMER_HRS)</f>
        <v>720</v>
      </c>
      <c r="J12603" s="5">
        <f>MAX(0,H12603-FARMER_HRS)</f>
        <v>10675.357885228032</v>
      </c>
      <c r="K12603" s="2">
        <f>I12603*FARMER_RATE+J12603*TEMP_WORKER_RATE</f>
        <v>210336.07439631998</v>
      </c>
      <c r="L12603" s="2">
        <f>A12603*PRICE_TOM+B12603*PRICE_CAR+C12603*PRICE_MES</f>
        <v>216958</v>
      </c>
      <c r="M12603" s="2">
        <f>A12603*FERT_BED_TOM+B12603*FERT_BED_CAR+C12603*FERT_BED_MES</f>
        <v>31240</v>
      </c>
      <c r="N12603" s="6">
        <f>IF(AND(D12603&lt;=TOTAL_BEDS,J12603&lt;=TEMP_WORKER_MAX*TEMP_WORKER_HRS),1,0)</f>
        <v>0</v>
      </c>
      <c r="O12603" s="2">
        <f>L12603-M12603-K12603-FIXED_COSTS</f>
        <v>-44618.074396319978</v>
      </c>
      <c r="P12603" s="2">
        <f>IF(N12603=1,O12603,"")</f>
      </c>
    </row>
    <row r="12604">
      <c r="A12604" s="6">
        <v>19</v>
      </c>
      <c r="B12604" s="6">
        <v>7</v>
      </c>
      <c r="C12604" s="6">
        <v>14</v>
      </c>
      <c r="D12604" s="6">
        <f>A12604+B12604+C12604</f>
        <v>40</v>
      </c>
      <c r="E12604" s="5">
        <f>IF(A12604=0,0,A12604*LABOR_HRS_WK_TOM*SEASON_WEEKS*(1+DIM_PCT_TOM)^A12604)</f>
        <v>10458.204466678904</v>
      </c>
      <c r="F12604" s="5">
        <f>IF(B12604=0,0,B12604*LABOR_HRS_WK_CAR*SEASON_WEEKS*(1+DIM_PCT_CAR)^B12604)</f>
        <v>249.62400827032462</v>
      </c>
      <c r="G12604" s="5">
        <f>IF(C12604=0,0,C12604*LABOR_HRS_WK_MES*SEASON_WEEKS*(1+DIM_PCT_MES)^C12604)</f>
        <v>749.67149159246435</v>
      </c>
      <c r="H12604" s="5">
        <f>E12604+F12604+G12604</f>
        <v>11457.499966541693</v>
      </c>
      <c r="I12604" s="5">
        <f>MIN(H12604,FARMER_HRS)</f>
        <v>720</v>
      </c>
      <c r="J12604" s="5">
        <f>MAX(0,H12604-FARMER_HRS)</f>
        <v>10737.499966541693</v>
      </c>
      <c r="K12604" s="2">
        <f>I12604*FARMER_RATE+J12604*TEMP_WORKER_RATE</f>
        <v>211414.92997468216</v>
      </c>
      <c r="L12604" s="2">
        <f>A12604*PRICE_TOM+B12604*PRICE_CAR+C12604*PRICE_MES</f>
        <v>219658</v>
      </c>
      <c r="M12604" s="2">
        <f>A12604*FERT_BED_TOM+B12604*FERT_BED_CAR+C12604*FERT_BED_MES</f>
        <v>32120</v>
      </c>
      <c r="N12604" s="6">
        <f>IF(AND(D12604&lt;=TOTAL_BEDS,J12604&lt;=TEMP_WORKER_MAX*TEMP_WORKER_HRS),1,0)</f>
        <v>0</v>
      </c>
      <c r="O12604" s="2">
        <f>L12604-M12604-K12604-FIXED_COSTS</f>
        <v>-43876.929974682163</v>
      </c>
      <c r="P12604" s="2">
        <f>IF(N12604=1,O12604,"")</f>
      </c>
    </row>
    <row r="12605">
      <c r="A12605" s="6">
        <v>19</v>
      </c>
      <c r="B12605" s="6">
        <v>7</v>
      </c>
      <c r="C12605" s="6">
        <v>15</v>
      </c>
      <c r="D12605" s="6">
        <f>A12605+B12605+C12605</f>
        <v>41</v>
      </c>
      <c r="E12605" s="5">
        <f>IF(A12605=0,0,A12605*LABOR_HRS_WK_TOM*SEASON_WEEKS*(1+DIM_PCT_TOM)^A12605)</f>
        <v>10458.204466678904</v>
      </c>
      <c r="F12605" s="5">
        <f>IF(B12605=0,0,B12605*LABOR_HRS_WK_CAR*SEASON_WEEKS*(1+DIM_PCT_CAR)^B12605)</f>
        <v>249.62400827032462</v>
      </c>
      <c r="G12605" s="5">
        <f>IF(C12605=0,0,C12605*LABOR_HRS_WK_MES*SEASON_WEEKS*(1+DIM_PCT_MES)^C12605)</f>
        <v>813.25969846861074</v>
      </c>
      <c r="H12605" s="5">
        <f>E12605+F12605+G12605</f>
        <v>11521.08817341784</v>
      </c>
      <c r="I12605" s="5">
        <f>MIN(H12605,FARMER_HRS)</f>
        <v>720</v>
      </c>
      <c r="J12605" s="5">
        <f>MAX(0,H12605-FARMER_HRS)</f>
        <v>10801.08817341784</v>
      </c>
      <c r="K12605" s="2">
        <f>I12605*FARMER_RATE+J12605*TEMP_WORKER_RATE</f>
        <v>212518.89189961526</v>
      </c>
      <c r="L12605" s="2">
        <f>A12605*PRICE_TOM+B12605*PRICE_CAR+C12605*PRICE_MES</f>
        <v>222358</v>
      </c>
      <c r="M12605" s="2">
        <f>A12605*FERT_BED_TOM+B12605*FERT_BED_CAR+C12605*FERT_BED_MES</f>
        <v>33000</v>
      </c>
      <c r="N12605" s="6">
        <f>IF(AND(D12605&lt;=TOTAL_BEDS,J12605&lt;=TEMP_WORKER_MAX*TEMP_WORKER_HRS),1,0)</f>
        <v>0</v>
      </c>
      <c r="O12605" s="2">
        <f>L12605-M12605-K12605-FIXED_COSTS</f>
        <v>-43160.891899615264</v>
      </c>
      <c r="P12605" s="2">
        <f>IF(N12605=1,O12605,"")</f>
      </c>
    </row>
    <row r="12606">
      <c r="A12606" s="6">
        <v>19</v>
      </c>
      <c r="B12606" s="6">
        <v>7</v>
      </c>
      <c r="C12606" s="6">
        <v>16</v>
      </c>
      <c r="D12606" s="6">
        <f>A12606+B12606+C12606</f>
        <v>42</v>
      </c>
      <c r="E12606" s="5">
        <f>IF(A12606=0,0,A12606*LABOR_HRS_WK_TOM*SEASON_WEEKS*(1+DIM_PCT_TOM)^A12606)</f>
        <v>10458.204466678904</v>
      </c>
      <c r="F12606" s="5">
        <f>IF(B12606=0,0,B12606*LABOR_HRS_WK_CAR*SEASON_WEEKS*(1+DIM_PCT_CAR)^B12606)</f>
        <v>249.62400827032462</v>
      </c>
      <c r="G12606" s="5">
        <f>IF(C12606=0,0,C12606*LABOR_HRS_WK_MES*SEASON_WEEKS*(1+DIM_PCT_MES)^C12606)</f>
        <v>878.32047434609967</v>
      </c>
      <c r="H12606" s="5">
        <f>E12606+F12606+G12606</f>
        <v>11586.148949295328</v>
      </c>
      <c r="I12606" s="5">
        <f>MIN(H12606,FARMER_HRS)</f>
        <v>720</v>
      </c>
      <c r="J12606" s="5">
        <f>MAX(0,H12606-FARMER_HRS)</f>
        <v>10866.148949295328</v>
      </c>
      <c r="K12606" s="2">
        <f>I12606*FARMER_RATE+J12606*TEMP_WORKER_RATE</f>
        <v>213648.41925859943</v>
      </c>
      <c r="L12606" s="2">
        <f>A12606*PRICE_TOM+B12606*PRICE_CAR+C12606*PRICE_MES</f>
        <v>225058</v>
      </c>
      <c r="M12606" s="2">
        <f>A12606*FERT_BED_TOM+B12606*FERT_BED_CAR+C12606*FERT_BED_MES</f>
        <v>33880</v>
      </c>
      <c r="N12606" s="6">
        <f>IF(AND(D12606&lt;=TOTAL_BEDS,J12606&lt;=TEMP_WORKER_MAX*TEMP_WORKER_HRS),1,0)</f>
        <v>0</v>
      </c>
      <c r="O12606" s="2">
        <f>L12606-M12606-K12606-FIXED_COSTS</f>
        <v>-42470.419258599431</v>
      </c>
      <c r="P12606" s="2">
        <f>IF(N12606=1,O12606,"")</f>
      </c>
    </row>
    <row r="12607">
      <c r="A12607" s="6">
        <v>19</v>
      </c>
      <c r="B12607" s="6">
        <v>7</v>
      </c>
      <c r="C12607" s="6">
        <v>17</v>
      </c>
      <c r="D12607" s="6">
        <f>A12607+B12607+C12607</f>
        <v>43</v>
      </c>
      <c r="E12607" s="5">
        <f>IF(A12607=0,0,A12607*LABOR_HRS_WK_TOM*SEASON_WEEKS*(1+DIM_PCT_TOM)^A12607)</f>
        <v>10458.204466678904</v>
      </c>
      <c r="F12607" s="5">
        <f>IF(B12607=0,0,B12607*LABOR_HRS_WK_CAR*SEASON_WEEKS*(1+DIM_PCT_CAR)^B12607)</f>
        <v>249.62400827032462</v>
      </c>
      <c r="G12607" s="5">
        <f>IF(C12607=0,0,C12607*LABOR_HRS_WK_MES*SEASON_WEEKS*(1+DIM_PCT_MES)^C12607)</f>
        <v>944.88069779263992</v>
      </c>
      <c r="H12607" s="5">
        <f>E12607+F12607+G12607</f>
        <v>11652.709172741868</v>
      </c>
      <c r="I12607" s="5">
        <f>MIN(H12607,FARMER_HRS)</f>
        <v>720</v>
      </c>
      <c r="J12607" s="5">
        <f>MAX(0,H12607-FARMER_HRS)</f>
        <v>10932.709172741868</v>
      </c>
      <c r="K12607" s="2">
        <f>I12607*FARMER_RATE+J12607*TEMP_WORKER_RATE</f>
        <v>214803.9786934352</v>
      </c>
      <c r="L12607" s="2">
        <f>A12607*PRICE_TOM+B12607*PRICE_CAR+C12607*PRICE_MES</f>
        <v>227758</v>
      </c>
      <c r="M12607" s="2">
        <f>A12607*FERT_BED_TOM+B12607*FERT_BED_CAR+C12607*FERT_BED_MES</f>
        <v>34760</v>
      </c>
      <c r="N12607" s="6">
        <f>IF(AND(D12607&lt;=TOTAL_BEDS,J12607&lt;=TEMP_WORKER_MAX*TEMP_WORKER_HRS),1,0)</f>
        <v>0</v>
      </c>
      <c r="O12607" s="2">
        <f>L12607-M12607-K12607-FIXED_COSTS</f>
        <v>-41805.9786934352</v>
      </c>
      <c r="P12607" s="2">
        <f>IF(N12607=1,O12607,"")</f>
      </c>
    </row>
    <row r="12608">
      <c r="A12608" s="6">
        <v>19</v>
      </c>
      <c r="B12608" s="6">
        <v>7</v>
      </c>
      <c r="C12608" s="6">
        <v>18</v>
      </c>
      <c r="D12608" s="6">
        <f>A12608+B12608+C12608</f>
        <v>44</v>
      </c>
      <c r="E12608" s="5">
        <f>IF(A12608=0,0,A12608*LABOR_HRS_WK_TOM*SEASON_WEEKS*(1+DIM_PCT_TOM)^A12608)</f>
        <v>10458.204466678904</v>
      </c>
      <c r="F12608" s="5">
        <f>IF(B12608=0,0,B12608*LABOR_HRS_WK_CAR*SEASON_WEEKS*(1+DIM_PCT_CAR)^B12608)</f>
        <v>249.62400827032462</v>
      </c>
      <c r="G12608" s="5">
        <f>IF(C12608=0,0,C12608*LABOR_HRS_WK_MES*SEASON_WEEKS*(1+DIM_PCT_MES)^C12608)</f>
        <v>1012.9676892512272</v>
      </c>
      <c r="H12608" s="5">
        <f>E12608+F12608+G12608</f>
        <v>11720.796164200456</v>
      </c>
      <c r="I12608" s="5">
        <f>MIN(H12608,FARMER_HRS)</f>
        <v>720</v>
      </c>
      <c r="J12608" s="5">
        <f>MAX(0,H12608-FARMER_HRS)</f>
        <v>11000.796164200456</v>
      </c>
      <c r="K12608" s="2">
        <f>I12608*FARMER_RATE+J12608*TEMP_WORKER_RATE</f>
        <v>215986.044517369</v>
      </c>
      <c r="L12608" s="2">
        <f>A12608*PRICE_TOM+B12608*PRICE_CAR+C12608*PRICE_MES</f>
        <v>230458</v>
      </c>
      <c r="M12608" s="2">
        <f>A12608*FERT_BED_TOM+B12608*FERT_BED_CAR+C12608*FERT_BED_MES</f>
        <v>35640</v>
      </c>
      <c r="N12608" s="6">
        <f>IF(AND(D12608&lt;=TOTAL_BEDS,J12608&lt;=TEMP_WORKER_MAX*TEMP_WORKER_HRS),1,0)</f>
        <v>0</v>
      </c>
      <c r="O12608" s="2">
        <f>L12608-M12608-K12608-FIXED_COSTS</f>
        <v>-41168.04451736901</v>
      </c>
      <c r="P12608" s="2">
        <f>IF(N12608=1,O12608,"")</f>
      </c>
    </row>
    <row r="12609">
      <c r="A12609" s="6">
        <v>19</v>
      </c>
      <c r="B12609" s="6">
        <v>7</v>
      </c>
      <c r="C12609" s="6">
        <v>19</v>
      </c>
      <c r="D12609" s="6">
        <f>A12609+B12609+C12609</f>
        <v>45</v>
      </c>
      <c r="E12609" s="5">
        <f>IF(A12609=0,0,A12609*LABOR_HRS_WK_TOM*SEASON_WEEKS*(1+DIM_PCT_TOM)^A12609)</f>
        <v>10458.204466678904</v>
      </c>
      <c r="F12609" s="5">
        <f>IF(B12609=0,0,B12609*LABOR_HRS_WK_CAR*SEASON_WEEKS*(1+DIM_PCT_CAR)^B12609)</f>
        <v>249.62400827032462</v>
      </c>
      <c r="G12609" s="5">
        <f>IF(C12609=0,0,C12609*LABOR_HRS_WK_MES*SEASON_WEEKS*(1+DIM_PCT_MES)^C12609)</f>
        <v>1082.6092178872491</v>
      </c>
      <c r="H12609" s="5">
        <f>E12609+F12609+G12609</f>
        <v>11790.437692836478</v>
      </c>
      <c r="I12609" s="5">
        <f>MIN(H12609,FARMER_HRS)</f>
        <v>720</v>
      </c>
      <c r="J12609" s="5">
        <f>MAX(0,H12609-FARMER_HRS)</f>
        <v>11070.437692836478</v>
      </c>
      <c r="K12609" s="2">
        <f>I12609*FARMER_RATE+J12609*TEMP_WORKER_RATE</f>
        <v>217195.09883396662</v>
      </c>
      <c r="L12609" s="2">
        <f>A12609*PRICE_TOM+B12609*PRICE_CAR+C12609*PRICE_MES</f>
        <v>233158</v>
      </c>
      <c r="M12609" s="2">
        <f>A12609*FERT_BED_TOM+B12609*FERT_BED_CAR+C12609*FERT_BED_MES</f>
        <v>36520</v>
      </c>
      <c r="N12609" s="6">
        <f>IF(AND(D12609&lt;=TOTAL_BEDS,J12609&lt;=TEMP_WORKER_MAX*TEMP_WORKER_HRS),1,0)</f>
        <v>0</v>
      </c>
      <c r="O12609" s="2">
        <f>L12609-M12609-K12609-FIXED_COSTS</f>
        <v>-40557.098833966622</v>
      </c>
      <c r="P12609" s="2">
        <f>IF(N12609=1,O12609,"")</f>
      </c>
    </row>
    <row r="12610">
      <c r="A12610" s="6">
        <v>19</v>
      </c>
      <c r="B12610" s="6">
        <v>7</v>
      </c>
      <c r="C12610" s="6">
        <v>20</v>
      </c>
      <c r="D12610" s="6">
        <f>A12610+B12610+C12610</f>
        <v>46</v>
      </c>
      <c r="E12610" s="5">
        <f>IF(A12610=0,0,A12610*LABOR_HRS_WK_TOM*SEASON_WEEKS*(1+DIM_PCT_TOM)^A12610)</f>
        <v>10458.204466678904</v>
      </c>
      <c r="F12610" s="5">
        <f>IF(B12610=0,0,B12610*LABOR_HRS_WK_CAR*SEASON_WEEKS*(1+DIM_PCT_CAR)^B12610)</f>
        <v>249.62400827032462</v>
      </c>
      <c r="G12610" s="5">
        <f>IF(C12610=0,0,C12610*LABOR_HRS_WK_MES*SEASON_WEEKS*(1+DIM_PCT_MES)^C12610)</f>
        <v>1153.8335085377259</v>
      </c>
      <c r="H12610" s="5">
        <f>E12610+F12610+G12610</f>
        <v>11861.661983486954</v>
      </c>
      <c r="I12610" s="5">
        <f>MIN(H12610,FARMER_HRS)</f>
        <v>720</v>
      </c>
      <c r="J12610" s="5">
        <f>MAX(0,H12610-FARMER_HRS)</f>
        <v>11141.661983486954</v>
      </c>
      <c r="K12610" s="2">
        <f>I12610*FARMER_RATE+J12610*TEMP_WORKER_RATE</f>
        <v>218431.63165775963</v>
      </c>
      <c r="L12610" s="2">
        <f>A12610*PRICE_TOM+B12610*PRICE_CAR+C12610*PRICE_MES</f>
        <v>235858</v>
      </c>
      <c r="M12610" s="2">
        <f>A12610*FERT_BED_TOM+B12610*FERT_BED_CAR+C12610*FERT_BED_MES</f>
        <v>37400</v>
      </c>
      <c r="N12610" s="6">
        <f>IF(AND(D12610&lt;=TOTAL_BEDS,J12610&lt;=TEMP_WORKER_MAX*TEMP_WORKER_HRS),1,0)</f>
        <v>0</v>
      </c>
      <c r="O12610" s="2">
        <f>L12610-M12610-K12610-FIXED_COSTS</f>
        <v>-39973.63165775963</v>
      </c>
      <c r="P12610" s="2">
        <f>IF(N12610=1,O12610,"")</f>
      </c>
    </row>
    <row r="12611">
      <c r="A12611" s="6">
        <v>19</v>
      </c>
      <c r="B12611" s="6">
        <v>7</v>
      </c>
      <c r="C12611" s="6">
        <v>21</v>
      </c>
      <c r="D12611" s="6">
        <f>A12611+B12611+C12611</f>
        <v>47</v>
      </c>
      <c r="E12611" s="5">
        <f>IF(A12611=0,0,A12611*LABOR_HRS_WK_TOM*SEASON_WEEKS*(1+DIM_PCT_TOM)^A12611)</f>
        <v>10458.204466678904</v>
      </c>
      <c r="F12611" s="5">
        <f>IF(B12611=0,0,B12611*LABOR_HRS_WK_CAR*SEASON_WEEKS*(1+DIM_PCT_CAR)^B12611)</f>
        <v>249.62400827032462</v>
      </c>
      <c r="G12611" s="5">
        <f>IF(C12611=0,0,C12611*LABOR_HRS_WK_MES*SEASON_WEEKS*(1+DIM_PCT_MES)^C12611)</f>
        <v>1226.6692487641699</v>
      </c>
      <c r="H12611" s="5">
        <f>E12611+F12611+G12611</f>
        <v>11934.497723713399</v>
      </c>
      <c r="I12611" s="5">
        <f>MIN(H12611,FARMER_HRS)</f>
        <v>720</v>
      </c>
      <c r="J12611" s="5">
        <f>MAX(0,H12611-FARMER_HRS)</f>
        <v>11214.497723713399</v>
      </c>
      <c r="K12611" s="2">
        <f>I12611*FARMER_RATE+J12611*TEMP_WORKER_RATE</f>
        <v>219696.14103669094</v>
      </c>
      <c r="L12611" s="2">
        <f>A12611*PRICE_TOM+B12611*PRICE_CAR+C12611*PRICE_MES</f>
        <v>238558</v>
      </c>
      <c r="M12611" s="2">
        <f>A12611*FERT_BED_TOM+B12611*FERT_BED_CAR+C12611*FERT_BED_MES</f>
        <v>38280</v>
      </c>
      <c r="N12611" s="6">
        <f>IF(AND(D12611&lt;=TOTAL_BEDS,J12611&lt;=TEMP_WORKER_MAX*TEMP_WORKER_HRS),1,0)</f>
        <v>0</v>
      </c>
      <c r="O12611" s="2">
        <f>L12611-M12611-K12611-FIXED_COSTS</f>
        <v>-39418.14103669094</v>
      </c>
      <c r="P12611" s="2">
        <f>IF(N12611=1,O12611,"")</f>
      </c>
    </row>
    <row r="12612">
      <c r="A12612" s="6">
        <v>19</v>
      </c>
      <c r="B12612" s="6">
        <v>7</v>
      </c>
      <c r="C12612" s="6">
        <v>22</v>
      </c>
      <c r="D12612" s="6">
        <f>A12612+B12612+C12612</f>
        <v>48</v>
      </c>
      <c r="E12612" s="5">
        <f>IF(A12612=0,0,A12612*LABOR_HRS_WK_TOM*SEASON_WEEKS*(1+DIM_PCT_TOM)^A12612)</f>
        <v>10458.204466678904</v>
      </c>
      <c r="F12612" s="5">
        <f>IF(B12612=0,0,B12612*LABOR_HRS_WK_CAR*SEASON_WEEKS*(1+DIM_PCT_CAR)^B12612)</f>
        <v>249.62400827032462</v>
      </c>
      <c r="G12612" s="5">
        <f>IF(C12612=0,0,C12612*LABOR_HRS_WK_MES*SEASON_WEEKS*(1+DIM_PCT_MES)^C12612)</f>
        <v>1301.1455960105659</v>
      </c>
      <c r="H12612" s="5">
        <f>E12612+F12612+G12612</f>
        <v>12008.974070959794</v>
      </c>
      <c r="I12612" s="5">
        <f>MIN(H12612,FARMER_HRS)</f>
        <v>720</v>
      </c>
      <c r="J12612" s="5">
        <f>MAX(0,H12612-FARMER_HRS)</f>
        <v>11288.974070959794</v>
      </c>
      <c r="K12612" s="2">
        <f>I12612*FARMER_RATE+J12612*TEMP_WORKER_RATE</f>
        <v>220989.13317638531</v>
      </c>
      <c r="L12612" s="2">
        <f>A12612*PRICE_TOM+B12612*PRICE_CAR+C12612*PRICE_MES</f>
        <v>241258</v>
      </c>
      <c r="M12612" s="2">
        <f>A12612*FERT_BED_TOM+B12612*FERT_BED_CAR+C12612*FERT_BED_MES</f>
        <v>39160</v>
      </c>
      <c r="N12612" s="6">
        <f>IF(AND(D12612&lt;=TOTAL_BEDS,J12612&lt;=TEMP_WORKER_MAX*TEMP_WORKER_HRS),1,0)</f>
        <v>0</v>
      </c>
      <c r="O12612" s="2">
        <f>L12612-M12612-K12612-FIXED_COSTS</f>
        <v>-38891.133176385309</v>
      </c>
      <c r="P12612" s="2">
        <f>IF(N12612=1,O12612,"")</f>
      </c>
    </row>
    <row r="12613">
      <c r="A12613" s="6">
        <v>19</v>
      </c>
      <c r="B12613" s="6">
        <v>7</v>
      </c>
      <c r="C12613" s="6">
        <v>23</v>
      </c>
      <c r="D12613" s="6">
        <f>A12613+B12613+C12613</f>
        <v>49</v>
      </c>
      <c r="E12613" s="5">
        <f>IF(A12613=0,0,A12613*LABOR_HRS_WK_TOM*SEASON_WEEKS*(1+DIM_PCT_TOM)^A12613)</f>
        <v>10458.204466678904</v>
      </c>
      <c r="F12613" s="5">
        <f>IF(B12613=0,0,B12613*LABOR_HRS_WK_CAR*SEASON_WEEKS*(1+DIM_PCT_CAR)^B12613)</f>
        <v>249.62400827032462</v>
      </c>
      <c r="G12613" s="5">
        <f>IF(C12613=0,0,C12613*LABOR_HRS_WK_MES*SEASON_WEEKS*(1+DIM_PCT_MES)^C12613)</f>
        <v>1377.2921848680023</v>
      </c>
      <c r="H12613" s="5">
        <f>E12613+F12613+G12613</f>
        <v>12085.12065981723</v>
      </c>
      <c r="I12613" s="5">
        <f>MIN(H12613,FARMER_HRS)</f>
        <v>720</v>
      </c>
      <c r="J12613" s="5">
        <f>MAX(0,H12613-FARMER_HRS)</f>
        <v>11365.12065981723</v>
      </c>
      <c r="K12613" s="2">
        <f>I12613*FARMER_RATE+J12613*TEMP_WORKER_RATE</f>
        <v>222311.12256627134</v>
      </c>
      <c r="L12613" s="2">
        <f>A12613*PRICE_TOM+B12613*PRICE_CAR+C12613*PRICE_MES</f>
        <v>243958</v>
      </c>
      <c r="M12613" s="2">
        <f>A12613*FERT_BED_TOM+B12613*FERT_BED_CAR+C12613*FERT_BED_MES</f>
        <v>40040</v>
      </c>
      <c r="N12613" s="6">
        <f>IF(AND(D12613&lt;=TOTAL_BEDS,J12613&lt;=TEMP_WORKER_MAX*TEMP_WORKER_HRS),1,0)</f>
        <v>0</v>
      </c>
      <c r="O12613" s="2">
        <f>L12613-M12613-K12613-FIXED_COSTS</f>
        <v>-38393.12256627134</v>
      </c>
      <c r="P12613" s="2">
        <f>IF(N12613=1,O12613,"")</f>
      </c>
    </row>
    <row r="12614">
      <c r="A12614" s="6">
        <v>19</v>
      </c>
      <c r="B12614" s="6">
        <v>7</v>
      </c>
      <c r="C12614" s="6">
        <v>24</v>
      </c>
      <c r="D12614" s="6">
        <f>A12614+B12614+C12614</f>
        <v>50</v>
      </c>
      <c r="E12614" s="5">
        <f>IF(A12614=0,0,A12614*LABOR_HRS_WK_TOM*SEASON_WEEKS*(1+DIM_PCT_TOM)^A12614)</f>
        <v>10458.204466678904</v>
      </c>
      <c r="F12614" s="5">
        <f>IF(B12614=0,0,B12614*LABOR_HRS_WK_CAR*SEASON_WEEKS*(1+DIM_PCT_CAR)^B12614)</f>
        <v>249.62400827032462</v>
      </c>
      <c r="G12614" s="5">
        <f>IF(C12614=0,0,C12614*LABOR_HRS_WK_MES*SEASON_WEEKS*(1+DIM_PCT_MES)^C12614)</f>
        <v>1455.139134447498</v>
      </c>
      <c r="H12614" s="5">
        <f>E12614+F12614+G12614</f>
        <v>12162.967609396726</v>
      </c>
      <c r="I12614" s="5">
        <f>MIN(H12614,FARMER_HRS)</f>
        <v>720</v>
      </c>
      <c r="J12614" s="5">
        <f>MAX(0,H12614-FARMER_HRS)</f>
        <v>11442.967609396726</v>
      </c>
      <c r="K12614" s="2">
        <f>I12614*FARMER_RATE+J12614*TEMP_WORKER_RATE</f>
        <v>223662.63210758206</v>
      </c>
      <c r="L12614" s="2">
        <f>A12614*PRICE_TOM+B12614*PRICE_CAR+C12614*PRICE_MES</f>
        <v>246658</v>
      </c>
      <c r="M12614" s="2">
        <f>A12614*FERT_BED_TOM+B12614*FERT_BED_CAR+C12614*FERT_BED_MES</f>
        <v>40920</v>
      </c>
      <c r="N12614" s="6">
        <f>IF(AND(D12614&lt;=TOTAL_BEDS,J12614&lt;=TEMP_WORKER_MAX*TEMP_WORKER_HRS),1,0)</f>
        <v>0</v>
      </c>
      <c r="O12614" s="2">
        <f>L12614-M12614-K12614-FIXED_COSTS</f>
        <v>-37924.63210758206</v>
      </c>
      <c r="P12614" s="2">
        <f>IF(N12614=1,O12614,"")</f>
      </c>
    </row>
    <row r="12615">
      <c r="A12615" s="6">
        <v>19</v>
      </c>
      <c r="B12615" s="6">
        <v>7</v>
      </c>
      <c r="C12615" s="6">
        <v>25</v>
      </c>
      <c r="D12615" s="6">
        <f>A12615+B12615+C12615</f>
        <v>51</v>
      </c>
      <c r="E12615" s="5">
        <f>IF(A12615=0,0,A12615*LABOR_HRS_WK_TOM*SEASON_WEEKS*(1+DIM_PCT_TOM)^A12615)</f>
        <v>10458.204466678904</v>
      </c>
      <c r="F12615" s="5">
        <f>IF(B12615=0,0,B12615*LABOR_HRS_WK_CAR*SEASON_WEEKS*(1+DIM_PCT_CAR)^B12615)</f>
        <v>249.62400827032462</v>
      </c>
      <c r="G12615" s="5">
        <f>IF(C12615=0,0,C12615*LABOR_HRS_WK_MES*SEASON_WEEKS*(1+DIM_PCT_MES)^C12615)</f>
        <v>1534.7170558625955</v>
      </c>
      <c r="H12615" s="5">
        <f>E12615+F12615+G12615</f>
        <v>12242.545530811823</v>
      </c>
      <c r="I12615" s="5">
        <f>MIN(H12615,FARMER_HRS)</f>
        <v>720</v>
      </c>
      <c r="J12615" s="5">
        <f>MAX(0,H12615-FARMER_HRS)</f>
        <v>11522.545530811823</v>
      </c>
      <c r="K12615" s="2">
        <f>I12615*FARMER_RATE+J12615*TEMP_WORKER_RATE</f>
        <v>225044.19324326082</v>
      </c>
      <c r="L12615" s="2">
        <f>A12615*PRICE_TOM+B12615*PRICE_CAR+C12615*PRICE_MES</f>
        <v>249358</v>
      </c>
      <c r="M12615" s="2">
        <f>A12615*FERT_BED_TOM+B12615*FERT_BED_CAR+C12615*FERT_BED_MES</f>
        <v>41800</v>
      </c>
      <c r="N12615" s="6">
        <f>IF(AND(D12615&lt;=TOTAL_BEDS,J12615&lt;=TEMP_WORKER_MAX*TEMP_WORKER_HRS),1,0)</f>
        <v>0</v>
      </c>
      <c r="O12615" s="2">
        <f>L12615-M12615-K12615-FIXED_COSTS</f>
        <v>-37486.193243260816</v>
      </c>
      <c r="P12615" s="2">
        <f>IF(N12615=1,O12615,"")</f>
      </c>
    </row>
    <row r="12616">
      <c r="A12616" s="6">
        <v>19</v>
      </c>
      <c r="B12616" s="6">
        <v>7</v>
      </c>
      <c r="C12616" s="6">
        <v>26</v>
      </c>
      <c r="D12616" s="6">
        <f>A12616+B12616+C12616</f>
        <v>52</v>
      </c>
      <c r="E12616" s="5">
        <f>IF(A12616=0,0,A12616*LABOR_HRS_WK_TOM*SEASON_WEEKS*(1+DIM_PCT_TOM)^A12616)</f>
        <v>10458.204466678904</v>
      </c>
      <c r="F12616" s="5">
        <f>IF(B12616=0,0,B12616*LABOR_HRS_WK_CAR*SEASON_WEEKS*(1+DIM_PCT_CAR)^B12616)</f>
        <v>249.62400827032462</v>
      </c>
      <c r="G12616" s="5">
        <f>IF(C12616=0,0,C12616*LABOR_HRS_WK_MES*SEASON_WEEKS*(1+DIM_PCT_MES)^C12616)</f>
        <v>1616.0570598233128</v>
      </c>
      <c r="H12616" s="5">
        <f>E12616+F12616+G12616</f>
        <v>12323.885534772542</v>
      </c>
      <c r="I12616" s="5">
        <f>MIN(H12616,FARMER_HRS)</f>
        <v>720</v>
      </c>
      <c r="J12616" s="5">
        <f>MAX(0,H12616-FARMER_HRS)</f>
        <v>11603.885534772542</v>
      </c>
      <c r="K12616" s="2">
        <f>I12616*FARMER_RATE+J12616*TEMP_WORKER_RATE</f>
        <v>226456.34608980108</v>
      </c>
      <c r="L12616" s="2">
        <f>A12616*PRICE_TOM+B12616*PRICE_CAR+C12616*PRICE_MES</f>
        <v>252058</v>
      </c>
      <c r="M12616" s="2">
        <f>A12616*FERT_BED_TOM+B12616*FERT_BED_CAR+C12616*FERT_BED_MES</f>
        <v>42680</v>
      </c>
      <c r="N12616" s="6">
        <f>IF(AND(D12616&lt;=TOTAL_BEDS,J12616&lt;=TEMP_WORKER_MAX*TEMP_WORKER_HRS),1,0)</f>
        <v>0</v>
      </c>
      <c r="O12616" s="2">
        <f>L12616-M12616-K12616-FIXED_COSTS</f>
        <v>-37078.346089801082</v>
      </c>
      <c r="P12616" s="2">
        <f>IF(N12616=1,O12616,"")</f>
      </c>
    </row>
    <row r="12617">
      <c r="A12617" s="6">
        <v>19</v>
      </c>
      <c r="B12617" s="6">
        <v>7</v>
      </c>
      <c r="C12617" s="6">
        <v>27</v>
      </c>
      <c r="D12617" s="6">
        <f>A12617+B12617+C12617</f>
        <v>53</v>
      </c>
      <c r="E12617" s="5">
        <f>IF(A12617=0,0,A12617*LABOR_HRS_WK_TOM*SEASON_WEEKS*(1+DIM_PCT_TOM)^A12617)</f>
        <v>10458.204466678904</v>
      </c>
      <c r="F12617" s="5">
        <f>IF(B12617=0,0,B12617*LABOR_HRS_WK_CAR*SEASON_WEEKS*(1+DIM_PCT_CAR)^B12617)</f>
        <v>249.62400827032462</v>
      </c>
      <c r="G12617" s="5">
        <f>IF(C12617=0,0,C12617*LABOR_HRS_WK_MES*SEASON_WEEKS*(1+DIM_PCT_MES)^C12617)</f>
        <v>1699.19076434307</v>
      </c>
      <c r="H12617" s="5">
        <f>E12617+F12617+G12617</f>
        <v>12407.019239292298</v>
      </c>
      <c r="I12617" s="5">
        <f>MIN(H12617,FARMER_HRS)</f>
        <v>720</v>
      </c>
      <c r="J12617" s="5">
        <f>MAX(0,H12617-FARMER_HRS)</f>
        <v>11687.019239292298</v>
      </c>
      <c r="K12617" s="2">
        <f>I12617*FARMER_RATE+J12617*TEMP_WORKER_RATE</f>
        <v>227899.63957104684</v>
      </c>
      <c r="L12617" s="2">
        <f>A12617*PRICE_TOM+B12617*PRICE_CAR+C12617*PRICE_MES</f>
        <v>254758</v>
      </c>
      <c r="M12617" s="2">
        <f>A12617*FERT_BED_TOM+B12617*FERT_BED_CAR+C12617*FERT_BED_MES</f>
        <v>43560</v>
      </c>
      <c r="N12617" s="6">
        <f>IF(AND(D12617&lt;=TOTAL_BEDS,J12617&lt;=TEMP_WORKER_MAX*TEMP_WORKER_HRS),1,0)</f>
        <v>0</v>
      </c>
      <c r="O12617" s="2">
        <f>L12617-M12617-K12617-FIXED_COSTS</f>
        <v>-36701.639571046835</v>
      </c>
      <c r="P12617" s="2">
        <f>IF(N12617=1,O12617,"")</f>
      </c>
    </row>
    <row r="12618">
      <c r="A12618" s="6">
        <v>19</v>
      </c>
      <c r="B12618" s="6">
        <v>7</v>
      </c>
      <c r="C12618" s="6">
        <v>28</v>
      </c>
      <c r="D12618" s="6">
        <f>A12618+B12618+C12618</f>
        <v>54</v>
      </c>
      <c r="E12618" s="5">
        <f>IF(A12618=0,0,A12618*LABOR_HRS_WK_TOM*SEASON_WEEKS*(1+DIM_PCT_TOM)^A12618)</f>
        <v>10458.204466678904</v>
      </c>
      <c r="F12618" s="5">
        <f>IF(B12618=0,0,B12618*LABOR_HRS_WK_CAR*SEASON_WEEKS*(1+DIM_PCT_CAR)^B12618)</f>
        <v>249.62400827032462</v>
      </c>
      <c r="G12618" s="5">
        <f>IF(C12618=0,0,C12618*LABOR_HRS_WK_MES*SEASON_WEEKS*(1+DIM_PCT_MES)^C12618)</f>
        <v>1784.1503025602233</v>
      </c>
      <c r="H12618" s="5">
        <f>E12618+F12618+G12618</f>
        <v>12491.978777509452</v>
      </c>
      <c r="I12618" s="5">
        <f>MIN(H12618,FARMER_HRS)</f>
        <v>720</v>
      </c>
      <c r="J12618" s="5">
        <f>MAX(0,H12618-FARMER_HRS)</f>
        <v>11771.978777509452</v>
      </c>
      <c r="K12618" s="2">
        <f>I12618*FARMER_RATE+J12618*TEMP_WORKER_RATE</f>
        <v>229374.63155398355</v>
      </c>
      <c r="L12618" s="2">
        <f>A12618*PRICE_TOM+B12618*PRICE_CAR+C12618*PRICE_MES</f>
        <v>257458</v>
      </c>
      <c r="M12618" s="2">
        <f>A12618*FERT_BED_TOM+B12618*FERT_BED_CAR+C12618*FERT_BED_MES</f>
        <v>44440</v>
      </c>
      <c r="N12618" s="6">
        <f>IF(AND(D12618&lt;=TOTAL_BEDS,J12618&lt;=TEMP_WORKER_MAX*TEMP_WORKER_HRS),1,0)</f>
        <v>0</v>
      </c>
      <c r="O12618" s="2">
        <f>L12618-M12618-K12618-FIXED_COSTS</f>
        <v>-36356.631553983549</v>
      </c>
      <c r="P12618" s="2">
        <f>IF(N12618=1,O12618,"")</f>
      </c>
    </row>
    <row r="12619">
      <c r="A12619" s="6">
        <v>19</v>
      </c>
      <c r="B12619" s="6">
        <v>7</v>
      </c>
      <c r="C12619" s="6">
        <v>29</v>
      </c>
      <c r="D12619" s="6">
        <f>A12619+B12619+C12619</f>
        <v>55</v>
      </c>
      <c r="E12619" s="5">
        <f>IF(A12619=0,0,A12619*LABOR_HRS_WK_TOM*SEASON_WEEKS*(1+DIM_PCT_TOM)^A12619)</f>
        <v>10458.204466678904</v>
      </c>
      <c r="F12619" s="5">
        <f>IF(B12619=0,0,B12619*LABOR_HRS_WK_CAR*SEASON_WEEKS*(1+DIM_PCT_CAR)^B12619)</f>
        <v>249.62400827032462</v>
      </c>
      <c r="G12619" s="5">
        <f>IF(C12619=0,0,C12619*LABOR_HRS_WK_MES*SEASON_WEEKS*(1+DIM_PCT_MES)^C12619)</f>
        <v>1870.9683306758766</v>
      </c>
      <c r="H12619" s="5">
        <f>E12619+F12619+G12619</f>
        <v>12578.796805625105</v>
      </c>
      <c r="I12619" s="5">
        <f>MIN(H12619,FARMER_HRS)</f>
        <v>720</v>
      </c>
      <c r="J12619" s="5">
        <f>MAX(0,H12619-FARMER_HRS)</f>
        <v>11858.796805625105</v>
      </c>
      <c r="K12619" s="2">
        <f>I12619*FARMER_RATE+J12619*TEMP_WORKER_RATE</f>
        <v>230881.88898654695</v>
      </c>
      <c r="L12619" s="2">
        <f>A12619*PRICE_TOM+B12619*PRICE_CAR+C12619*PRICE_MES</f>
        <v>260158</v>
      </c>
      <c r="M12619" s="2">
        <f>A12619*FERT_BED_TOM+B12619*FERT_BED_CAR+C12619*FERT_BED_MES</f>
        <v>45320</v>
      </c>
      <c r="N12619" s="6">
        <f>IF(AND(D12619&lt;=TOTAL_BEDS,J12619&lt;=TEMP_WORKER_MAX*TEMP_WORKER_HRS),1,0)</f>
        <v>0</v>
      </c>
      <c r="O12619" s="2">
        <f>L12619-M12619-K12619-FIXED_COSTS</f>
        <v>-36043.888986546954</v>
      </c>
      <c r="P12619" s="2">
        <f>IF(N12619=1,O12619,"")</f>
      </c>
    </row>
    <row r="12620">
      <c r="A12620" s="6">
        <v>19</v>
      </c>
      <c r="B12620" s="6">
        <v>7</v>
      </c>
      <c r="C12620" s="6">
        <v>30</v>
      </c>
      <c r="D12620" s="6">
        <f>A12620+B12620+C12620</f>
        <v>56</v>
      </c>
      <c r="E12620" s="5">
        <f>IF(A12620=0,0,A12620*LABOR_HRS_WK_TOM*SEASON_WEEKS*(1+DIM_PCT_TOM)^A12620)</f>
        <v>10458.204466678904</v>
      </c>
      <c r="F12620" s="5">
        <f>IF(B12620=0,0,B12620*LABOR_HRS_WK_CAR*SEASON_WEEKS*(1+DIM_PCT_CAR)^B12620)</f>
        <v>249.62400827032462</v>
      </c>
      <c r="G12620" s="5">
        <f>IF(C12620=0,0,C12620*LABOR_HRS_WK_MES*SEASON_WEEKS*(1+DIM_PCT_MES)^C12620)</f>
        <v>1959.6780360096466</v>
      </c>
      <c r="H12620" s="5">
        <f>E12620+F12620+G12620</f>
        <v>12667.506510958876</v>
      </c>
      <c r="I12620" s="5">
        <f>MIN(H12620,FARMER_HRS)</f>
        <v>720</v>
      </c>
      <c r="J12620" s="5">
        <f>MAX(0,H12620-FARMER_HRS)</f>
        <v>11947.506510958876</v>
      </c>
      <c r="K12620" s="2">
        <f>I12620*FARMER_RATE+J12620*TEMP_WORKER_RATE</f>
        <v>232421.98803748048</v>
      </c>
      <c r="L12620" s="2">
        <f>A12620*PRICE_TOM+B12620*PRICE_CAR+C12620*PRICE_MES</f>
        <v>262858</v>
      </c>
      <c r="M12620" s="2">
        <f>A12620*FERT_BED_TOM+B12620*FERT_BED_CAR+C12620*FERT_BED_MES</f>
        <v>46200</v>
      </c>
      <c r="N12620" s="6">
        <f>IF(AND(D12620&lt;=TOTAL_BEDS,J12620&lt;=TEMP_WORKER_MAX*TEMP_WORKER_HRS),1,0)</f>
        <v>0</v>
      </c>
      <c r="O12620" s="2">
        <f>L12620-M12620-K12620-FIXED_COSTS</f>
        <v>-35763.988037480478</v>
      </c>
      <c r="P12620" s="2">
        <f>IF(N12620=1,O12620,"")</f>
      </c>
    </row>
    <row r="12621">
      <c r="A12621" s="6">
        <v>19</v>
      </c>
      <c r="B12621" s="6">
        <v>8</v>
      </c>
      <c r="C12621" s="6">
        <v>0</v>
      </c>
      <c r="D12621" s="6">
        <f>A12621+B12621+C12621</f>
        <v>27</v>
      </c>
      <c r="E12621" s="5">
        <f>IF(A12621=0,0,A12621*LABOR_HRS_WK_TOM*SEASON_WEEKS*(1+DIM_PCT_TOM)^A12621)</f>
        <v>10458.204466678904</v>
      </c>
      <c r="F12621" s="5">
        <f>IF(B12621=0,0,B12621*LABOR_HRS_WK_CAR*SEASON_WEEKS*(1+DIM_PCT_CAR)^B12621)</f>
        <v>292.41669540238013</v>
      </c>
      <c r="G12621" s="5">
        <f>IF(C12621=0,0,C12621*LABOR_HRS_WK_MES*SEASON_WEEKS*(1+DIM_PCT_MES)^C12621)</f>
        <v>0</v>
      </c>
      <c r="H12621" s="5">
        <f>E12621+F12621+G12621</f>
        <v>10750.621162081285</v>
      </c>
      <c r="I12621" s="5">
        <f>MIN(H12621,FARMER_HRS)</f>
        <v>720</v>
      </c>
      <c r="J12621" s="5">
        <f>MAX(0,H12621-FARMER_HRS)</f>
        <v>10030.621162081285</v>
      </c>
      <c r="K12621" s="2">
        <f>I12621*FARMER_RATE+J12621*TEMP_WORKER_RATE</f>
        <v>199142.72850835562</v>
      </c>
      <c r="L12621" s="2">
        <f>A12621*PRICE_TOM+B12621*PRICE_CAR+C12621*PRICE_MES</f>
        <v>183952</v>
      </c>
      <c r="M12621" s="2">
        <f>A12621*FERT_BED_TOM+B12621*FERT_BED_CAR+C12621*FERT_BED_MES</f>
        <v>20240</v>
      </c>
      <c r="N12621" s="6">
        <f>IF(AND(D12621&lt;=TOTAL_BEDS,J12621&lt;=TEMP_WORKER_MAX*TEMP_WORKER_HRS),1,0)</f>
        <v>0</v>
      </c>
      <c r="O12621" s="2">
        <f>L12621-M12621-K12621-FIXED_COSTS</f>
        <v>-55430.72850835562</v>
      </c>
      <c r="P12621" s="2">
        <f>IF(N12621=1,O12621,"")</f>
      </c>
    </row>
    <row r="12622">
      <c r="A12622" s="6">
        <v>19</v>
      </c>
      <c r="B12622" s="6">
        <v>8</v>
      </c>
      <c r="C12622" s="6">
        <v>1</v>
      </c>
      <c r="D12622" s="6">
        <f>A12622+B12622+C12622</f>
        <v>28</v>
      </c>
      <c r="E12622" s="5">
        <f>IF(A12622=0,0,A12622*LABOR_HRS_WK_TOM*SEASON_WEEKS*(1+DIM_PCT_TOM)^A12622)</f>
        <v>10458.204466678904</v>
      </c>
      <c r="F12622" s="5">
        <f>IF(B12622=0,0,B12622*LABOR_HRS_WK_CAR*SEASON_WEEKS*(1+DIM_PCT_CAR)^B12622)</f>
        <v>292.41669540238013</v>
      </c>
      <c r="G12622" s="5">
        <f>IF(C12622=0,0,C12622*LABOR_HRS_WK_MES*SEASON_WEEKS*(1+DIM_PCT_MES)^C12622)</f>
        <v>45.5625</v>
      </c>
      <c r="H12622" s="5">
        <f>E12622+F12622+G12622</f>
        <v>10796.183662081285</v>
      </c>
      <c r="I12622" s="5">
        <f>MIN(H12622,FARMER_HRS)</f>
        <v>720</v>
      </c>
      <c r="J12622" s="5">
        <f>MAX(0,H12622-FARMER_HRS)</f>
        <v>10076.183662081285</v>
      </c>
      <c r="K12622" s="2">
        <f>I12622*FARMER_RATE+J12622*TEMP_WORKER_RATE</f>
        <v>199933.74413335562</v>
      </c>
      <c r="L12622" s="2">
        <f>A12622*PRICE_TOM+B12622*PRICE_CAR+C12622*PRICE_MES</f>
        <v>186652</v>
      </c>
      <c r="M12622" s="2">
        <f>A12622*FERT_BED_TOM+B12622*FERT_BED_CAR+C12622*FERT_BED_MES</f>
        <v>21120</v>
      </c>
      <c r="N12622" s="6">
        <f>IF(AND(D12622&lt;=TOTAL_BEDS,J12622&lt;=TEMP_WORKER_MAX*TEMP_WORKER_HRS),1,0)</f>
        <v>0</v>
      </c>
      <c r="O12622" s="2">
        <f>L12622-M12622-K12622-FIXED_COSTS</f>
        <v>-54401.74413335562</v>
      </c>
      <c r="P12622" s="2">
        <f>IF(N12622=1,O12622,"")</f>
      </c>
    </row>
    <row r="12623">
      <c r="A12623" s="6">
        <v>19</v>
      </c>
      <c r="B12623" s="6">
        <v>8</v>
      </c>
      <c r="C12623" s="6">
        <v>2</v>
      </c>
      <c r="D12623" s="6">
        <f>A12623+B12623+C12623</f>
        <v>29</v>
      </c>
      <c r="E12623" s="5">
        <f>IF(A12623=0,0,A12623*LABOR_HRS_WK_TOM*SEASON_WEEKS*(1+DIM_PCT_TOM)^A12623)</f>
        <v>10458.204466678904</v>
      </c>
      <c r="F12623" s="5">
        <f>IF(B12623=0,0,B12623*LABOR_HRS_WK_CAR*SEASON_WEEKS*(1+DIM_PCT_CAR)^B12623)</f>
        <v>292.41669540238013</v>
      </c>
      <c r="G12623" s="5">
        <f>IF(C12623=0,0,C12623*LABOR_HRS_WK_MES*SEASON_WEEKS*(1+DIM_PCT_MES)^C12623)</f>
        <v>92.2640625</v>
      </c>
      <c r="H12623" s="5">
        <f>E12623+F12623+G12623</f>
        <v>10842.885224581285</v>
      </c>
      <c r="I12623" s="5">
        <f>MIN(H12623,FARMER_HRS)</f>
        <v>720</v>
      </c>
      <c r="J12623" s="5">
        <f>MAX(0,H12623-FARMER_HRS)</f>
        <v>10122.885224581285</v>
      </c>
      <c r="K12623" s="2">
        <f>I12623*FARMER_RATE+J12623*TEMP_WORKER_RATE</f>
        <v>200744.53514898065</v>
      </c>
      <c r="L12623" s="2">
        <f>A12623*PRICE_TOM+B12623*PRICE_CAR+C12623*PRICE_MES</f>
        <v>189352</v>
      </c>
      <c r="M12623" s="2">
        <f>A12623*FERT_BED_TOM+B12623*FERT_BED_CAR+C12623*FERT_BED_MES</f>
        <v>22000</v>
      </c>
      <c r="N12623" s="6">
        <f>IF(AND(D12623&lt;=TOTAL_BEDS,J12623&lt;=TEMP_WORKER_MAX*TEMP_WORKER_HRS),1,0)</f>
        <v>0</v>
      </c>
      <c r="O12623" s="2">
        <f>L12623-M12623-K12623-FIXED_COSTS</f>
        <v>-53392.535148980649</v>
      </c>
      <c r="P12623" s="2">
        <f>IF(N12623=1,O12623,"")</f>
      </c>
    </row>
    <row r="12624">
      <c r="A12624" s="6">
        <v>19</v>
      </c>
      <c r="B12624" s="6">
        <v>8</v>
      </c>
      <c r="C12624" s="6">
        <v>3</v>
      </c>
      <c r="D12624" s="6">
        <f>A12624+B12624+C12624</f>
        <v>30</v>
      </c>
      <c r="E12624" s="5">
        <f>IF(A12624=0,0,A12624*LABOR_HRS_WK_TOM*SEASON_WEEKS*(1+DIM_PCT_TOM)^A12624)</f>
        <v>10458.204466678904</v>
      </c>
      <c r="F12624" s="5">
        <f>IF(B12624=0,0,B12624*LABOR_HRS_WK_CAR*SEASON_WEEKS*(1+DIM_PCT_CAR)^B12624)</f>
        <v>292.41669540238013</v>
      </c>
      <c r="G12624" s="5">
        <f>IF(C12624=0,0,C12624*LABOR_HRS_WK_MES*SEASON_WEEKS*(1+DIM_PCT_MES)^C12624)</f>
        <v>140.12604492187498</v>
      </c>
      <c r="H12624" s="5">
        <f>E12624+F12624+G12624</f>
        <v>10890.74720700316</v>
      </c>
      <c r="I12624" s="5">
        <f>MIN(H12624,FARMER_HRS)</f>
        <v>720</v>
      </c>
      <c r="J12624" s="5">
        <f>MAX(0,H12624-FARMER_HRS)</f>
        <v>10170.74720700316</v>
      </c>
      <c r="K12624" s="2">
        <f>I12624*FARMER_RATE+J12624*TEMP_WORKER_RATE</f>
        <v>201575.47234380487</v>
      </c>
      <c r="L12624" s="2">
        <f>A12624*PRICE_TOM+B12624*PRICE_CAR+C12624*PRICE_MES</f>
        <v>192052</v>
      </c>
      <c r="M12624" s="2">
        <f>A12624*FERT_BED_TOM+B12624*FERT_BED_CAR+C12624*FERT_BED_MES</f>
        <v>22880</v>
      </c>
      <c r="N12624" s="6">
        <f>IF(AND(D12624&lt;=TOTAL_BEDS,J12624&lt;=TEMP_WORKER_MAX*TEMP_WORKER_HRS),1,0)</f>
        <v>0</v>
      </c>
      <c r="O12624" s="2">
        <f>L12624-M12624-K12624-FIXED_COSTS</f>
        <v>-52403.472343804868</v>
      </c>
      <c r="P12624" s="2">
        <f>IF(N12624=1,O12624,"")</f>
      </c>
    </row>
    <row r="12625">
      <c r="A12625" s="6">
        <v>19</v>
      </c>
      <c r="B12625" s="6">
        <v>8</v>
      </c>
      <c r="C12625" s="6">
        <v>4</v>
      </c>
      <c r="D12625" s="6">
        <f>A12625+B12625+C12625</f>
        <v>31</v>
      </c>
      <c r="E12625" s="5">
        <f>IF(A12625=0,0,A12625*LABOR_HRS_WK_TOM*SEASON_WEEKS*(1+DIM_PCT_TOM)^A12625)</f>
        <v>10458.204466678904</v>
      </c>
      <c r="F12625" s="5">
        <f>IF(B12625=0,0,B12625*LABOR_HRS_WK_CAR*SEASON_WEEKS*(1+DIM_PCT_CAR)^B12625)</f>
        <v>292.41669540238013</v>
      </c>
      <c r="G12625" s="5">
        <f>IF(C12625=0,0,C12625*LABOR_HRS_WK_MES*SEASON_WEEKS*(1+DIM_PCT_MES)^C12625)</f>
        <v>189.17016064453119</v>
      </c>
      <c r="H12625" s="5">
        <f>E12625+F12625+G12625</f>
        <v>10939.791322725816</v>
      </c>
      <c r="I12625" s="5">
        <f>MIN(H12625,FARMER_HRS)</f>
        <v>720</v>
      </c>
      <c r="J12625" s="5">
        <f>MAX(0,H12625-FARMER_HRS)</f>
        <v>10219.791322725816</v>
      </c>
      <c r="K12625" s="2">
        <f>I12625*FARMER_RATE+J12625*TEMP_WORKER_RATE</f>
        <v>202426.93268621207</v>
      </c>
      <c r="L12625" s="2">
        <f>A12625*PRICE_TOM+B12625*PRICE_CAR+C12625*PRICE_MES</f>
        <v>194752</v>
      </c>
      <c r="M12625" s="2">
        <f>A12625*FERT_BED_TOM+B12625*FERT_BED_CAR+C12625*FERT_BED_MES</f>
        <v>23760</v>
      </c>
      <c r="N12625" s="6">
        <f>IF(AND(D12625&lt;=TOTAL_BEDS,J12625&lt;=TEMP_WORKER_MAX*TEMP_WORKER_HRS),1,0)</f>
        <v>0</v>
      </c>
      <c r="O12625" s="2">
        <f>L12625-M12625-K12625-FIXED_COSTS</f>
        <v>-51434.932686212065</v>
      </c>
      <c r="P12625" s="2">
        <f>IF(N12625=1,O12625,"")</f>
      </c>
    </row>
    <row r="12626">
      <c r="A12626" s="6">
        <v>19</v>
      </c>
      <c r="B12626" s="6">
        <v>8</v>
      </c>
      <c r="C12626" s="6">
        <v>5</v>
      </c>
      <c r="D12626" s="6">
        <f>A12626+B12626+C12626</f>
        <v>32</v>
      </c>
      <c r="E12626" s="5">
        <f>IF(A12626=0,0,A12626*LABOR_HRS_WK_TOM*SEASON_WEEKS*(1+DIM_PCT_TOM)^A12626)</f>
        <v>10458.204466678904</v>
      </c>
      <c r="F12626" s="5">
        <f>IF(B12626=0,0,B12626*LABOR_HRS_WK_CAR*SEASON_WEEKS*(1+DIM_PCT_CAR)^B12626)</f>
        <v>292.41669540238013</v>
      </c>
      <c r="G12626" s="5">
        <f>IF(C12626=0,0,C12626*LABOR_HRS_WK_MES*SEASON_WEEKS*(1+DIM_PCT_MES)^C12626)</f>
        <v>239.41848456573481</v>
      </c>
      <c r="H12626" s="5">
        <f>E12626+F12626+G12626</f>
        <v>10990.039646647019</v>
      </c>
      <c r="I12626" s="5">
        <f>MIN(H12626,FARMER_HRS)</f>
        <v>720</v>
      </c>
      <c r="J12626" s="5">
        <f>MAX(0,H12626-FARMER_HRS)</f>
        <v>10270.039646647019</v>
      </c>
      <c r="K12626" s="2">
        <f>I12626*FARMER_RATE+J12626*TEMP_WORKER_RATE</f>
        <v>203299.29942095518</v>
      </c>
      <c r="L12626" s="2">
        <f>A12626*PRICE_TOM+B12626*PRICE_CAR+C12626*PRICE_MES</f>
        <v>197452</v>
      </c>
      <c r="M12626" s="2">
        <f>A12626*FERT_BED_TOM+B12626*FERT_BED_CAR+C12626*FERT_BED_MES</f>
        <v>24640</v>
      </c>
      <c r="N12626" s="6">
        <f>IF(AND(D12626&lt;=TOTAL_BEDS,J12626&lt;=TEMP_WORKER_MAX*TEMP_WORKER_HRS),1,0)</f>
        <v>0</v>
      </c>
      <c r="O12626" s="2">
        <f>L12626-M12626-K12626-FIXED_COSTS</f>
        <v>-50487.299420955183</v>
      </c>
      <c r="P12626" s="2">
        <f>IF(N12626=1,O12626,"")</f>
      </c>
    </row>
    <row r="12627">
      <c r="A12627" s="6">
        <v>19</v>
      </c>
      <c r="B12627" s="6">
        <v>8</v>
      </c>
      <c r="C12627" s="6">
        <v>6</v>
      </c>
      <c r="D12627" s="6">
        <f>A12627+B12627+C12627</f>
        <v>33</v>
      </c>
      <c r="E12627" s="5">
        <f>IF(A12627=0,0,A12627*LABOR_HRS_WK_TOM*SEASON_WEEKS*(1+DIM_PCT_TOM)^A12627)</f>
        <v>10458.204466678904</v>
      </c>
      <c r="F12627" s="5">
        <f>IF(B12627=0,0,B12627*LABOR_HRS_WK_CAR*SEASON_WEEKS*(1+DIM_PCT_CAR)^B12627)</f>
        <v>292.41669540238013</v>
      </c>
      <c r="G12627" s="5">
        <f>IF(C12627=0,0,C12627*LABOR_HRS_WK_MES*SEASON_WEEKS*(1+DIM_PCT_MES)^C12627)</f>
        <v>290.89345874736773</v>
      </c>
      <c r="H12627" s="5">
        <f>E12627+F12627+G12627</f>
        <v>11041.514620828653</v>
      </c>
      <c r="I12627" s="5">
        <f>MIN(H12627,FARMER_HRS)</f>
        <v>720</v>
      </c>
      <c r="J12627" s="5">
        <f>MAX(0,H12627-FARMER_HRS)</f>
        <v>10321.514620828653</v>
      </c>
      <c r="K12627" s="2">
        <f>I12627*FARMER_RATE+J12627*TEMP_WORKER_RATE</f>
        <v>204192.96216716411</v>
      </c>
      <c r="L12627" s="2">
        <f>A12627*PRICE_TOM+B12627*PRICE_CAR+C12627*PRICE_MES</f>
        <v>200152</v>
      </c>
      <c r="M12627" s="2">
        <f>A12627*FERT_BED_TOM+B12627*FERT_BED_CAR+C12627*FERT_BED_MES</f>
        <v>25520</v>
      </c>
      <c r="N12627" s="6">
        <f>IF(AND(D12627&lt;=TOTAL_BEDS,J12627&lt;=TEMP_WORKER_MAX*TEMP_WORKER_HRS),1,0)</f>
        <v>0</v>
      </c>
      <c r="O12627" s="2">
        <f>L12627-M12627-K12627-FIXED_COSTS</f>
        <v>-49560.962167164107</v>
      </c>
      <c r="P12627" s="2">
        <f>IF(N12627=1,O12627,"")</f>
      </c>
    </row>
    <row r="12628">
      <c r="A12628" s="6">
        <v>19</v>
      </c>
      <c r="B12628" s="6">
        <v>8</v>
      </c>
      <c r="C12628" s="6">
        <v>7</v>
      </c>
      <c r="D12628" s="6">
        <f>A12628+B12628+C12628</f>
        <v>34</v>
      </c>
      <c r="E12628" s="5">
        <f>IF(A12628=0,0,A12628*LABOR_HRS_WK_TOM*SEASON_WEEKS*(1+DIM_PCT_TOM)^A12628)</f>
        <v>10458.204466678904</v>
      </c>
      <c r="F12628" s="5">
        <f>IF(B12628=0,0,B12628*LABOR_HRS_WK_CAR*SEASON_WEEKS*(1+DIM_PCT_CAR)^B12628)</f>
        <v>292.41669540238013</v>
      </c>
      <c r="G12628" s="5">
        <f>IF(C12628=0,0,C12628*LABOR_HRS_WK_MES*SEASON_WEEKS*(1+DIM_PCT_MES)^C12628)</f>
        <v>343.61789814532818</v>
      </c>
      <c r="H12628" s="5">
        <f>E12628+F12628+G12628</f>
        <v>11094.239060226613</v>
      </c>
      <c r="I12628" s="5">
        <f>MIN(H12628,FARMER_HRS)</f>
        <v>720</v>
      </c>
      <c r="J12628" s="5">
        <f>MAX(0,H12628-FARMER_HRS)</f>
        <v>10374.239060226613</v>
      </c>
      <c r="K12628" s="2">
        <f>I12628*FARMER_RATE+J12628*TEMP_WORKER_RATE</f>
        <v>205108.31701782314</v>
      </c>
      <c r="L12628" s="2">
        <f>A12628*PRICE_TOM+B12628*PRICE_CAR+C12628*PRICE_MES</f>
        <v>202852</v>
      </c>
      <c r="M12628" s="2">
        <f>A12628*FERT_BED_TOM+B12628*FERT_BED_CAR+C12628*FERT_BED_MES</f>
        <v>26400</v>
      </c>
      <c r="N12628" s="6">
        <f>IF(AND(D12628&lt;=TOTAL_BEDS,J12628&lt;=TEMP_WORKER_MAX*TEMP_WORKER_HRS),1,0)</f>
        <v>0</v>
      </c>
      <c r="O12628" s="2">
        <f>L12628-M12628-K12628-FIXED_COSTS</f>
        <v>-48656.317017823138</v>
      </c>
      <c r="P12628" s="2">
        <f>IF(N12628=1,O12628,"")</f>
      </c>
    </row>
    <row r="12629">
      <c r="A12629" s="6">
        <v>19</v>
      </c>
      <c r="B12629" s="6">
        <v>8</v>
      </c>
      <c r="C12629" s="6">
        <v>8</v>
      </c>
      <c r="D12629" s="6">
        <f>A12629+B12629+C12629</f>
        <v>35</v>
      </c>
      <c r="E12629" s="5">
        <f>IF(A12629=0,0,A12629*LABOR_HRS_WK_TOM*SEASON_WEEKS*(1+DIM_PCT_TOM)^A12629)</f>
        <v>10458.204466678904</v>
      </c>
      <c r="F12629" s="5">
        <f>IF(B12629=0,0,B12629*LABOR_HRS_WK_CAR*SEASON_WEEKS*(1+DIM_PCT_CAR)^B12629)</f>
        <v>292.41669540238013</v>
      </c>
      <c r="G12629" s="5">
        <f>IF(C12629=0,0,C12629*LABOR_HRS_WK_MES*SEASON_WEEKS*(1+DIM_PCT_MES)^C12629)</f>
        <v>397.61499642530833</v>
      </c>
      <c r="H12629" s="5">
        <f>E12629+F12629+G12629</f>
        <v>11148.236158506594</v>
      </c>
      <c r="I12629" s="5">
        <f>MIN(H12629,FARMER_HRS)</f>
        <v>720</v>
      </c>
      <c r="J12629" s="5">
        <f>MAX(0,H12629-FARMER_HRS)</f>
        <v>10428.236158506594</v>
      </c>
      <c r="K12629" s="2">
        <f>I12629*FARMER_RATE+J12629*TEMP_WORKER_RATE</f>
        <v>206045.76664073946</v>
      </c>
      <c r="L12629" s="2">
        <f>A12629*PRICE_TOM+B12629*PRICE_CAR+C12629*PRICE_MES</f>
        <v>205552</v>
      </c>
      <c r="M12629" s="2">
        <f>A12629*FERT_BED_TOM+B12629*FERT_BED_CAR+C12629*FERT_BED_MES</f>
        <v>27280</v>
      </c>
      <c r="N12629" s="6">
        <f>IF(AND(D12629&lt;=TOTAL_BEDS,J12629&lt;=TEMP_WORKER_MAX*TEMP_WORKER_HRS),1,0)</f>
        <v>0</v>
      </c>
      <c r="O12629" s="2">
        <f>L12629-M12629-K12629-FIXED_COSTS</f>
        <v>-47773.766640739457</v>
      </c>
      <c r="P12629" s="2">
        <f>IF(N12629=1,O12629,"")</f>
      </c>
    </row>
    <row r="12630">
      <c r="A12630" s="6">
        <v>19</v>
      </c>
      <c r="B12630" s="6">
        <v>8</v>
      </c>
      <c r="C12630" s="6">
        <v>9</v>
      </c>
      <c r="D12630" s="6">
        <f>A12630+B12630+C12630</f>
        <v>36</v>
      </c>
      <c r="E12630" s="5">
        <f>IF(A12630=0,0,A12630*LABOR_HRS_WK_TOM*SEASON_WEEKS*(1+DIM_PCT_TOM)^A12630)</f>
        <v>10458.204466678904</v>
      </c>
      <c r="F12630" s="5">
        <f>IF(B12630=0,0,B12630*LABOR_HRS_WK_CAR*SEASON_WEEKS*(1+DIM_PCT_CAR)^B12630)</f>
        <v>292.41669540238013</v>
      </c>
      <c r="G12630" s="5">
        <f>IF(C12630=0,0,C12630*LABOR_HRS_WK_MES*SEASON_WEEKS*(1+DIM_PCT_MES)^C12630)</f>
        <v>452.90833186570273</v>
      </c>
      <c r="H12630" s="5">
        <f>E12630+F12630+G12630</f>
        <v>11203.529493946988</v>
      </c>
      <c r="I12630" s="5">
        <f>MIN(H12630,FARMER_HRS)</f>
        <v>720</v>
      </c>
      <c r="J12630" s="5">
        <f>MAX(0,H12630-FARMER_HRS)</f>
        <v>10483.529493946988</v>
      </c>
      <c r="K12630" s="2">
        <f>I12630*FARMER_RATE+J12630*TEMP_WORKER_RATE</f>
        <v>207005.72038102409</v>
      </c>
      <c r="L12630" s="2">
        <f>A12630*PRICE_TOM+B12630*PRICE_CAR+C12630*PRICE_MES</f>
        <v>208252</v>
      </c>
      <c r="M12630" s="2">
        <f>A12630*FERT_BED_TOM+B12630*FERT_BED_CAR+C12630*FERT_BED_MES</f>
        <v>28160</v>
      </c>
      <c r="N12630" s="6">
        <f>IF(AND(D12630&lt;=TOTAL_BEDS,J12630&lt;=TEMP_WORKER_MAX*TEMP_WORKER_HRS),1,0)</f>
        <v>0</v>
      </c>
      <c r="O12630" s="2">
        <f>L12630-M12630-K12630-FIXED_COSTS</f>
        <v>-46913.72038102409</v>
      </c>
      <c r="P12630" s="2">
        <f>IF(N12630=1,O12630,"")</f>
      </c>
    </row>
    <row r="12631">
      <c r="A12631" s="6">
        <v>19</v>
      </c>
      <c r="B12631" s="6">
        <v>8</v>
      </c>
      <c r="C12631" s="6">
        <v>10</v>
      </c>
      <c r="D12631" s="6">
        <f>A12631+B12631+C12631</f>
        <v>37</v>
      </c>
      <c r="E12631" s="5">
        <f>IF(A12631=0,0,A12631*LABOR_HRS_WK_TOM*SEASON_WEEKS*(1+DIM_PCT_TOM)^A12631)</f>
        <v>10458.204466678904</v>
      </c>
      <c r="F12631" s="5">
        <f>IF(B12631=0,0,B12631*LABOR_HRS_WK_CAR*SEASON_WEEKS*(1+DIM_PCT_CAR)^B12631)</f>
        <v>292.41669540238013</v>
      </c>
      <c r="G12631" s="5">
        <f>IF(C12631=0,0,C12631*LABOR_HRS_WK_MES*SEASON_WEEKS*(1+DIM_PCT_MES)^C12631)</f>
        <v>509.52187334891551</v>
      </c>
      <c r="H12631" s="5">
        <f>E12631+F12631+G12631</f>
        <v>11260.1430354302</v>
      </c>
      <c r="I12631" s="5">
        <f>MIN(H12631,FARMER_HRS)</f>
        <v>720</v>
      </c>
      <c r="J12631" s="5">
        <f>MAX(0,H12631-FARMER_HRS)</f>
        <v>10540.1430354302</v>
      </c>
      <c r="K12631" s="2">
        <f>I12631*FARMER_RATE+J12631*TEMP_WORKER_RATE</f>
        <v>207988.59436510762</v>
      </c>
      <c r="L12631" s="2">
        <f>A12631*PRICE_TOM+B12631*PRICE_CAR+C12631*PRICE_MES</f>
        <v>210952</v>
      </c>
      <c r="M12631" s="2">
        <f>A12631*FERT_BED_TOM+B12631*FERT_BED_CAR+C12631*FERT_BED_MES</f>
        <v>29040</v>
      </c>
      <c r="N12631" s="6">
        <f>IF(AND(D12631&lt;=TOTAL_BEDS,J12631&lt;=TEMP_WORKER_MAX*TEMP_WORKER_HRS),1,0)</f>
        <v>0</v>
      </c>
      <c r="O12631" s="2">
        <f>L12631-M12631-K12631-FIXED_COSTS</f>
        <v>-46076.594365107623</v>
      </c>
      <c r="P12631" s="2">
        <f>IF(N12631=1,O12631,"")</f>
      </c>
    </row>
    <row r="12632">
      <c r="A12632" s="6">
        <v>19</v>
      </c>
      <c r="B12632" s="6">
        <v>8</v>
      </c>
      <c r="C12632" s="6">
        <v>11</v>
      </c>
      <c r="D12632" s="6">
        <f>A12632+B12632+C12632</f>
        <v>38</v>
      </c>
      <c r="E12632" s="5">
        <f>IF(A12632=0,0,A12632*LABOR_HRS_WK_TOM*SEASON_WEEKS*(1+DIM_PCT_TOM)^A12632)</f>
        <v>10458.204466678904</v>
      </c>
      <c r="F12632" s="5">
        <f>IF(B12632=0,0,B12632*LABOR_HRS_WK_CAR*SEASON_WEEKS*(1+DIM_PCT_CAR)^B12632)</f>
        <v>292.41669540238013</v>
      </c>
      <c r="G12632" s="5">
        <f>IF(C12632=0,0,C12632*LABOR_HRS_WK_MES*SEASON_WEEKS*(1+DIM_PCT_MES)^C12632)</f>
        <v>567.47998644235463</v>
      </c>
      <c r="H12632" s="5">
        <f>E12632+F12632+G12632</f>
        <v>11318.101148523639</v>
      </c>
      <c r="I12632" s="5">
        <f>MIN(H12632,FARMER_HRS)</f>
        <v>720</v>
      </c>
      <c r="J12632" s="5">
        <f>MAX(0,H12632-FARMER_HRS)</f>
        <v>10598.101148523639</v>
      </c>
      <c r="K12632" s="2">
        <f>I12632*FARMER_RATE+J12632*TEMP_WORKER_RATE</f>
        <v>208994.81160631319</v>
      </c>
      <c r="L12632" s="2">
        <f>A12632*PRICE_TOM+B12632*PRICE_CAR+C12632*PRICE_MES</f>
        <v>213652</v>
      </c>
      <c r="M12632" s="2">
        <f>A12632*FERT_BED_TOM+B12632*FERT_BED_CAR+C12632*FERT_BED_MES</f>
        <v>29920</v>
      </c>
      <c r="N12632" s="6">
        <f>IF(AND(D12632&lt;=TOTAL_BEDS,J12632&lt;=TEMP_WORKER_MAX*TEMP_WORKER_HRS),1,0)</f>
        <v>0</v>
      </c>
      <c r="O12632" s="2">
        <f>L12632-M12632-K12632-FIXED_COSTS</f>
        <v>-45262.811606313189</v>
      </c>
      <c r="P12632" s="2">
        <f>IF(N12632=1,O12632,"")</f>
      </c>
    </row>
    <row r="12633">
      <c r="A12633" s="6">
        <v>19</v>
      </c>
      <c r="B12633" s="6">
        <v>8</v>
      </c>
      <c r="C12633" s="6">
        <v>12</v>
      </c>
      <c r="D12633" s="6">
        <f>A12633+B12633+C12633</f>
        <v>39</v>
      </c>
      <c r="E12633" s="5">
        <f>IF(A12633=0,0,A12633*LABOR_HRS_WK_TOM*SEASON_WEEKS*(1+DIM_PCT_TOM)^A12633)</f>
        <v>10458.204466678904</v>
      </c>
      <c r="F12633" s="5">
        <f>IF(B12633=0,0,B12633*LABOR_HRS_WK_CAR*SEASON_WEEKS*(1+DIM_PCT_CAR)^B12633)</f>
        <v>292.41669540238013</v>
      </c>
      <c r="G12633" s="5">
        <f>IF(C12633=0,0,C12633*LABOR_HRS_WK_MES*SEASON_WEEKS*(1+DIM_PCT_MES)^C12633)</f>
        <v>626.807439570419</v>
      </c>
      <c r="H12633" s="5">
        <f>E12633+F12633+G12633</f>
        <v>11377.428601651704</v>
      </c>
      <c r="I12633" s="5">
        <f>MIN(H12633,FARMER_HRS)</f>
        <v>720</v>
      </c>
      <c r="J12633" s="5">
        <f>MAX(0,H12633-FARMER_HRS)</f>
        <v>10657.428601651704</v>
      </c>
      <c r="K12633" s="2">
        <f>I12633*FARMER_RATE+J12633*TEMP_WORKER_RATE</f>
        <v>210024.80211200874</v>
      </c>
      <c r="L12633" s="2">
        <f>A12633*PRICE_TOM+B12633*PRICE_CAR+C12633*PRICE_MES</f>
        <v>216352</v>
      </c>
      <c r="M12633" s="2">
        <f>A12633*FERT_BED_TOM+B12633*FERT_BED_CAR+C12633*FERT_BED_MES</f>
        <v>30800</v>
      </c>
      <c r="N12633" s="6">
        <f>IF(AND(D12633&lt;=TOTAL_BEDS,J12633&lt;=TEMP_WORKER_MAX*TEMP_WORKER_HRS),1,0)</f>
        <v>0</v>
      </c>
      <c r="O12633" s="2">
        <f>L12633-M12633-K12633-FIXED_COSTS</f>
        <v>-44472.802112008736</v>
      </c>
      <c r="P12633" s="2">
        <f>IF(N12633=1,O12633,"")</f>
      </c>
    </row>
    <row r="12634">
      <c r="A12634" s="6">
        <v>19</v>
      </c>
      <c r="B12634" s="6">
        <v>8</v>
      </c>
      <c r="C12634" s="6">
        <v>13</v>
      </c>
      <c r="D12634" s="6">
        <f>A12634+B12634+C12634</f>
        <v>40</v>
      </c>
      <c r="E12634" s="5">
        <f>IF(A12634=0,0,A12634*LABOR_HRS_WK_TOM*SEASON_WEEKS*(1+DIM_PCT_TOM)^A12634)</f>
        <v>10458.204466678904</v>
      </c>
      <c r="F12634" s="5">
        <f>IF(B12634=0,0,B12634*LABOR_HRS_WK_CAR*SEASON_WEEKS*(1+DIM_PCT_CAR)^B12634)</f>
        <v>292.41669540238013</v>
      </c>
      <c r="G12634" s="5">
        <f>IF(C12634=0,0,C12634*LABOR_HRS_WK_MES*SEASON_WEEKS*(1+DIM_PCT_MES)^C12634)</f>
        <v>687.52941027880331</v>
      </c>
      <c r="H12634" s="5">
        <f>E12634+F12634+G12634</f>
        <v>11438.150572360088</v>
      </c>
      <c r="I12634" s="5">
        <f>MIN(H12634,FARMER_HRS)</f>
        <v>720</v>
      </c>
      <c r="J12634" s="5">
        <f>MAX(0,H12634-FARMER_HRS)</f>
        <v>10718.150572360088</v>
      </c>
      <c r="K12634" s="2">
        <f>I12634*FARMER_RATE+J12634*TEMP_WORKER_RATE</f>
        <v>211079.00299236263</v>
      </c>
      <c r="L12634" s="2">
        <f>A12634*PRICE_TOM+B12634*PRICE_CAR+C12634*PRICE_MES</f>
        <v>219052</v>
      </c>
      <c r="M12634" s="2">
        <f>A12634*FERT_BED_TOM+B12634*FERT_BED_CAR+C12634*FERT_BED_MES</f>
        <v>31680</v>
      </c>
      <c r="N12634" s="6">
        <f>IF(AND(D12634&lt;=TOTAL_BEDS,J12634&lt;=TEMP_WORKER_MAX*TEMP_WORKER_HRS),1,0)</f>
        <v>0</v>
      </c>
      <c r="O12634" s="2">
        <f>L12634-M12634-K12634-FIXED_COSTS</f>
        <v>-43707.002992362628</v>
      </c>
      <c r="P12634" s="2">
        <f>IF(N12634=1,O12634,"")</f>
      </c>
    </row>
    <row r="12635">
      <c r="A12635" s="6">
        <v>19</v>
      </c>
      <c r="B12635" s="6">
        <v>8</v>
      </c>
      <c r="C12635" s="6">
        <v>14</v>
      </c>
      <c r="D12635" s="6">
        <f>A12635+B12635+C12635</f>
        <v>41</v>
      </c>
      <c r="E12635" s="5">
        <f>IF(A12635=0,0,A12635*LABOR_HRS_WK_TOM*SEASON_WEEKS*(1+DIM_PCT_TOM)^A12635)</f>
        <v>10458.204466678904</v>
      </c>
      <c r="F12635" s="5">
        <f>IF(B12635=0,0,B12635*LABOR_HRS_WK_CAR*SEASON_WEEKS*(1+DIM_PCT_CAR)^B12635)</f>
        <v>292.41669540238013</v>
      </c>
      <c r="G12635" s="5">
        <f>IF(C12635=0,0,C12635*LABOR_HRS_WK_MES*SEASON_WEEKS*(1+DIM_PCT_MES)^C12635)</f>
        <v>749.67149159246435</v>
      </c>
      <c r="H12635" s="5">
        <f>E12635+F12635+G12635</f>
        <v>11500.292653673749</v>
      </c>
      <c r="I12635" s="5">
        <f>MIN(H12635,FARMER_HRS)</f>
        <v>720</v>
      </c>
      <c r="J12635" s="5">
        <f>MAX(0,H12635-FARMER_HRS)</f>
        <v>10780.292653673749</v>
      </c>
      <c r="K12635" s="2">
        <f>I12635*FARMER_RATE+J12635*TEMP_WORKER_RATE</f>
        <v>212157.85857072481</v>
      </c>
      <c r="L12635" s="2">
        <f>A12635*PRICE_TOM+B12635*PRICE_CAR+C12635*PRICE_MES</f>
        <v>221752</v>
      </c>
      <c r="M12635" s="2">
        <f>A12635*FERT_BED_TOM+B12635*FERT_BED_CAR+C12635*FERT_BED_MES</f>
        <v>32560</v>
      </c>
      <c r="N12635" s="6">
        <f>IF(AND(D12635&lt;=TOTAL_BEDS,J12635&lt;=TEMP_WORKER_MAX*TEMP_WORKER_HRS),1,0)</f>
        <v>0</v>
      </c>
      <c r="O12635" s="2">
        <f>L12635-M12635-K12635-FIXED_COSTS</f>
        <v>-42965.858570724813</v>
      </c>
      <c r="P12635" s="2">
        <f>IF(N12635=1,O12635,"")</f>
      </c>
    </row>
    <row r="12636">
      <c r="A12636" s="6">
        <v>19</v>
      </c>
      <c r="B12636" s="6">
        <v>8</v>
      </c>
      <c r="C12636" s="6">
        <v>15</v>
      </c>
      <c r="D12636" s="6">
        <f>A12636+B12636+C12636</f>
        <v>42</v>
      </c>
      <c r="E12636" s="5">
        <f>IF(A12636=0,0,A12636*LABOR_HRS_WK_TOM*SEASON_WEEKS*(1+DIM_PCT_TOM)^A12636)</f>
        <v>10458.204466678904</v>
      </c>
      <c r="F12636" s="5">
        <f>IF(B12636=0,0,B12636*LABOR_HRS_WK_CAR*SEASON_WEEKS*(1+DIM_PCT_CAR)^B12636)</f>
        <v>292.41669540238013</v>
      </c>
      <c r="G12636" s="5">
        <f>IF(C12636=0,0,C12636*LABOR_HRS_WK_MES*SEASON_WEEKS*(1+DIM_PCT_MES)^C12636)</f>
        <v>813.25969846861074</v>
      </c>
      <c r="H12636" s="5">
        <f>E12636+F12636+G12636</f>
        <v>11563.880860549896</v>
      </c>
      <c r="I12636" s="5">
        <f>MIN(H12636,FARMER_HRS)</f>
        <v>720</v>
      </c>
      <c r="J12636" s="5">
        <f>MAX(0,H12636-FARMER_HRS)</f>
        <v>10843.880860549896</v>
      </c>
      <c r="K12636" s="2">
        <f>I12636*FARMER_RATE+J12636*TEMP_WORKER_RATE</f>
        <v>213261.82049565791</v>
      </c>
      <c r="L12636" s="2">
        <f>A12636*PRICE_TOM+B12636*PRICE_CAR+C12636*PRICE_MES</f>
        <v>224452</v>
      </c>
      <c r="M12636" s="2">
        <f>A12636*FERT_BED_TOM+B12636*FERT_BED_CAR+C12636*FERT_BED_MES</f>
        <v>33440</v>
      </c>
      <c r="N12636" s="6">
        <f>IF(AND(D12636&lt;=TOTAL_BEDS,J12636&lt;=TEMP_WORKER_MAX*TEMP_WORKER_HRS),1,0)</f>
        <v>0</v>
      </c>
      <c r="O12636" s="2">
        <f>L12636-M12636-K12636-FIXED_COSTS</f>
        <v>-42249.820495657914</v>
      </c>
      <c r="P12636" s="2">
        <f>IF(N12636=1,O12636,"")</f>
      </c>
    </row>
    <row r="12637">
      <c r="A12637" s="6">
        <v>19</v>
      </c>
      <c r="B12637" s="6">
        <v>8</v>
      </c>
      <c r="C12637" s="6">
        <v>16</v>
      </c>
      <c r="D12637" s="6">
        <f>A12637+B12637+C12637</f>
        <v>43</v>
      </c>
      <c r="E12637" s="5">
        <f>IF(A12637=0,0,A12637*LABOR_HRS_WK_TOM*SEASON_WEEKS*(1+DIM_PCT_TOM)^A12637)</f>
        <v>10458.204466678904</v>
      </c>
      <c r="F12637" s="5">
        <f>IF(B12637=0,0,B12637*LABOR_HRS_WK_CAR*SEASON_WEEKS*(1+DIM_PCT_CAR)^B12637)</f>
        <v>292.41669540238013</v>
      </c>
      <c r="G12637" s="5">
        <f>IF(C12637=0,0,C12637*LABOR_HRS_WK_MES*SEASON_WEEKS*(1+DIM_PCT_MES)^C12637)</f>
        <v>878.32047434609967</v>
      </c>
      <c r="H12637" s="5">
        <f>E12637+F12637+G12637</f>
        <v>11628.941636427384</v>
      </c>
      <c r="I12637" s="5">
        <f>MIN(H12637,FARMER_HRS)</f>
        <v>720</v>
      </c>
      <c r="J12637" s="5">
        <f>MAX(0,H12637-FARMER_HRS)</f>
        <v>10908.941636427384</v>
      </c>
      <c r="K12637" s="2">
        <f>I12637*FARMER_RATE+J12637*TEMP_WORKER_RATE</f>
        <v>214391.34785464208</v>
      </c>
      <c r="L12637" s="2">
        <f>A12637*PRICE_TOM+B12637*PRICE_CAR+C12637*PRICE_MES</f>
        <v>227152</v>
      </c>
      <c r="M12637" s="2">
        <f>A12637*FERT_BED_TOM+B12637*FERT_BED_CAR+C12637*FERT_BED_MES</f>
        <v>34320</v>
      </c>
      <c r="N12637" s="6">
        <f>IF(AND(D12637&lt;=TOTAL_BEDS,J12637&lt;=TEMP_WORKER_MAX*TEMP_WORKER_HRS),1,0)</f>
        <v>0</v>
      </c>
      <c r="O12637" s="2">
        <f>L12637-M12637-K12637-FIXED_COSTS</f>
        <v>-41559.347854642081</v>
      </c>
      <c r="P12637" s="2">
        <f>IF(N12637=1,O12637,"")</f>
      </c>
    </row>
    <row r="12638">
      <c r="A12638" s="6">
        <v>19</v>
      </c>
      <c r="B12638" s="6">
        <v>8</v>
      </c>
      <c r="C12638" s="6">
        <v>17</v>
      </c>
      <c r="D12638" s="6">
        <f>A12638+B12638+C12638</f>
        <v>44</v>
      </c>
      <c r="E12638" s="5">
        <f>IF(A12638=0,0,A12638*LABOR_HRS_WK_TOM*SEASON_WEEKS*(1+DIM_PCT_TOM)^A12638)</f>
        <v>10458.204466678904</v>
      </c>
      <c r="F12638" s="5">
        <f>IF(B12638=0,0,B12638*LABOR_HRS_WK_CAR*SEASON_WEEKS*(1+DIM_PCT_CAR)^B12638)</f>
        <v>292.41669540238013</v>
      </c>
      <c r="G12638" s="5">
        <f>IF(C12638=0,0,C12638*LABOR_HRS_WK_MES*SEASON_WEEKS*(1+DIM_PCT_MES)^C12638)</f>
        <v>944.88069779263992</v>
      </c>
      <c r="H12638" s="5">
        <f>E12638+F12638+G12638</f>
        <v>11695.501859873924</v>
      </c>
      <c r="I12638" s="5">
        <f>MIN(H12638,FARMER_HRS)</f>
        <v>720</v>
      </c>
      <c r="J12638" s="5">
        <f>MAX(0,H12638-FARMER_HRS)</f>
        <v>10975.501859873924</v>
      </c>
      <c r="K12638" s="2">
        <f>I12638*FARMER_RATE+J12638*TEMP_WORKER_RATE</f>
        <v>215546.90728947785</v>
      </c>
      <c r="L12638" s="2">
        <f>A12638*PRICE_TOM+B12638*PRICE_CAR+C12638*PRICE_MES</f>
        <v>229852</v>
      </c>
      <c r="M12638" s="2">
        <f>A12638*FERT_BED_TOM+B12638*FERT_BED_CAR+C12638*FERT_BED_MES</f>
        <v>35200</v>
      </c>
      <c r="N12638" s="6">
        <f>IF(AND(D12638&lt;=TOTAL_BEDS,J12638&lt;=TEMP_WORKER_MAX*TEMP_WORKER_HRS),1,0)</f>
        <v>0</v>
      </c>
      <c r="O12638" s="2">
        <f>L12638-M12638-K12638-FIXED_COSTS</f>
        <v>-40894.907289477851</v>
      </c>
      <c r="P12638" s="2">
        <f>IF(N12638=1,O12638,"")</f>
      </c>
    </row>
    <row r="12639">
      <c r="A12639" s="6">
        <v>19</v>
      </c>
      <c r="B12639" s="6">
        <v>8</v>
      </c>
      <c r="C12639" s="6">
        <v>18</v>
      </c>
      <c r="D12639" s="6">
        <f>A12639+B12639+C12639</f>
        <v>45</v>
      </c>
      <c r="E12639" s="5">
        <f>IF(A12639=0,0,A12639*LABOR_HRS_WK_TOM*SEASON_WEEKS*(1+DIM_PCT_TOM)^A12639)</f>
        <v>10458.204466678904</v>
      </c>
      <c r="F12639" s="5">
        <f>IF(B12639=0,0,B12639*LABOR_HRS_WK_CAR*SEASON_WEEKS*(1+DIM_PCT_CAR)^B12639)</f>
        <v>292.41669540238013</v>
      </c>
      <c r="G12639" s="5">
        <f>IF(C12639=0,0,C12639*LABOR_HRS_WK_MES*SEASON_WEEKS*(1+DIM_PCT_MES)^C12639)</f>
        <v>1012.9676892512272</v>
      </c>
      <c r="H12639" s="5">
        <f>E12639+F12639+G12639</f>
        <v>11763.588851332512</v>
      </c>
      <c r="I12639" s="5">
        <f>MIN(H12639,FARMER_HRS)</f>
        <v>720</v>
      </c>
      <c r="J12639" s="5">
        <f>MAX(0,H12639-FARMER_HRS)</f>
        <v>11043.588851332512</v>
      </c>
      <c r="K12639" s="2">
        <f>I12639*FARMER_RATE+J12639*TEMP_WORKER_RATE</f>
        <v>216728.97311341166</v>
      </c>
      <c r="L12639" s="2">
        <f>A12639*PRICE_TOM+B12639*PRICE_CAR+C12639*PRICE_MES</f>
        <v>232552</v>
      </c>
      <c r="M12639" s="2">
        <f>A12639*FERT_BED_TOM+B12639*FERT_BED_CAR+C12639*FERT_BED_MES</f>
        <v>36080</v>
      </c>
      <c r="N12639" s="6">
        <f>IF(AND(D12639&lt;=TOTAL_BEDS,J12639&lt;=TEMP_WORKER_MAX*TEMP_WORKER_HRS),1,0)</f>
        <v>0</v>
      </c>
      <c r="O12639" s="2">
        <f>L12639-M12639-K12639-FIXED_COSTS</f>
        <v>-40256.973113411659</v>
      </c>
      <c r="P12639" s="2">
        <f>IF(N12639=1,O12639,"")</f>
      </c>
    </row>
    <row r="12640">
      <c r="A12640" s="6">
        <v>19</v>
      </c>
      <c r="B12640" s="6">
        <v>8</v>
      </c>
      <c r="C12640" s="6">
        <v>19</v>
      </c>
      <c r="D12640" s="6">
        <f>A12640+B12640+C12640</f>
        <v>46</v>
      </c>
      <c r="E12640" s="5">
        <f>IF(A12640=0,0,A12640*LABOR_HRS_WK_TOM*SEASON_WEEKS*(1+DIM_PCT_TOM)^A12640)</f>
        <v>10458.204466678904</v>
      </c>
      <c r="F12640" s="5">
        <f>IF(B12640=0,0,B12640*LABOR_HRS_WK_CAR*SEASON_WEEKS*(1+DIM_PCT_CAR)^B12640)</f>
        <v>292.41669540238013</v>
      </c>
      <c r="G12640" s="5">
        <f>IF(C12640=0,0,C12640*LABOR_HRS_WK_MES*SEASON_WEEKS*(1+DIM_PCT_MES)^C12640)</f>
        <v>1082.6092178872491</v>
      </c>
      <c r="H12640" s="5">
        <f>E12640+F12640+G12640</f>
        <v>11833.230379968534</v>
      </c>
      <c r="I12640" s="5">
        <f>MIN(H12640,FARMER_HRS)</f>
        <v>720</v>
      </c>
      <c r="J12640" s="5">
        <f>MAX(0,H12640-FARMER_HRS)</f>
        <v>11113.230379968534</v>
      </c>
      <c r="K12640" s="2">
        <f>I12640*FARMER_RATE+J12640*TEMP_WORKER_RATE</f>
        <v>217938.02743000927</v>
      </c>
      <c r="L12640" s="2">
        <f>A12640*PRICE_TOM+B12640*PRICE_CAR+C12640*PRICE_MES</f>
        <v>235252</v>
      </c>
      <c r="M12640" s="2">
        <f>A12640*FERT_BED_TOM+B12640*FERT_BED_CAR+C12640*FERT_BED_MES</f>
        <v>36960</v>
      </c>
      <c r="N12640" s="6">
        <f>IF(AND(D12640&lt;=TOTAL_BEDS,J12640&lt;=TEMP_WORKER_MAX*TEMP_WORKER_HRS),1,0)</f>
        <v>0</v>
      </c>
      <c r="O12640" s="2">
        <f>L12640-M12640-K12640-FIXED_COSTS</f>
        <v>-39646.027430009271</v>
      </c>
      <c r="P12640" s="2">
        <f>IF(N12640=1,O12640,"")</f>
      </c>
    </row>
    <row r="12641">
      <c r="A12641" s="6">
        <v>19</v>
      </c>
      <c r="B12641" s="6">
        <v>8</v>
      </c>
      <c r="C12641" s="6">
        <v>20</v>
      </c>
      <c r="D12641" s="6">
        <f>A12641+B12641+C12641</f>
        <v>47</v>
      </c>
      <c r="E12641" s="5">
        <f>IF(A12641=0,0,A12641*LABOR_HRS_WK_TOM*SEASON_WEEKS*(1+DIM_PCT_TOM)^A12641)</f>
        <v>10458.204466678904</v>
      </c>
      <c r="F12641" s="5">
        <f>IF(B12641=0,0,B12641*LABOR_HRS_WK_CAR*SEASON_WEEKS*(1+DIM_PCT_CAR)^B12641)</f>
        <v>292.41669540238013</v>
      </c>
      <c r="G12641" s="5">
        <f>IF(C12641=0,0,C12641*LABOR_HRS_WK_MES*SEASON_WEEKS*(1+DIM_PCT_MES)^C12641)</f>
        <v>1153.8335085377259</v>
      </c>
      <c r="H12641" s="5">
        <f>E12641+F12641+G12641</f>
        <v>11904.45467061901</v>
      </c>
      <c r="I12641" s="5">
        <f>MIN(H12641,FARMER_HRS)</f>
        <v>720</v>
      </c>
      <c r="J12641" s="5">
        <f>MAX(0,H12641-FARMER_HRS)</f>
        <v>11184.45467061901</v>
      </c>
      <c r="K12641" s="2">
        <f>I12641*FARMER_RATE+J12641*TEMP_WORKER_RATE</f>
        <v>219174.56025380225</v>
      </c>
      <c r="L12641" s="2">
        <f>A12641*PRICE_TOM+B12641*PRICE_CAR+C12641*PRICE_MES</f>
        <v>237952</v>
      </c>
      <c r="M12641" s="2">
        <f>A12641*FERT_BED_TOM+B12641*FERT_BED_CAR+C12641*FERT_BED_MES</f>
        <v>37840</v>
      </c>
      <c r="N12641" s="6">
        <f>IF(AND(D12641&lt;=TOTAL_BEDS,J12641&lt;=TEMP_WORKER_MAX*TEMP_WORKER_HRS),1,0)</f>
        <v>0</v>
      </c>
      <c r="O12641" s="2">
        <f>L12641-M12641-K12641-FIXED_COSTS</f>
        <v>-39062.56025380225</v>
      </c>
      <c r="P12641" s="2">
        <f>IF(N12641=1,O12641,"")</f>
      </c>
    </row>
    <row r="12642">
      <c r="A12642" s="6">
        <v>19</v>
      </c>
      <c r="B12642" s="6">
        <v>8</v>
      </c>
      <c r="C12642" s="6">
        <v>21</v>
      </c>
      <c r="D12642" s="6">
        <f>A12642+B12642+C12642</f>
        <v>48</v>
      </c>
      <c r="E12642" s="5">
        <f>IF(A12642=0,0,A12642*LABOR_HRS_WK_TOM*SEASON_WEEKS*(1+DIM_PCT_TOM)^A12642)</f>
        <v>10458.204466678904</v>
      </c>
      <c r="F12642" s="5">
        <f>IF(B12642=0,0,B12642*LABOR_HRS_WK_CAR*SEASON_WEEKS*(1+DIM_PCT_CAR)^B12642)</f>
        <v>292.41669540238013</v>
      </c>
      <c r="G12642" s="5">
        <f>IF(C12642=0,0,C12642*LABOR_HRS_WK_MES*SEASON_WEEKS*(1+DIM_PCT_MES)^C12642)</f>
        <v>1226.6692487641699</v>
      </c>
      <c r="H12642" s="5">
        <f>E12642+F12642+G12642</f>
        <v>11977.290410845455</v>
      </c>
      <c r="I12642" s="5">
        <f>MIN(H12642,FARMER_HRS)</f>
        <v>720</v>
      </c>
      <c r="J12642" s="5">
        <f>MAX(0,H12642-FARMER_HRS)</f>
        <v>11257.290410845455</v>
      </c>
      <c r="K12642" s="2">
        <f>I12642*FARMER_RATE+J12642*TEMP_WORKER_RATE</f>
        <v>220439.06963273359</v>
      </c>
      <c r="L12642" s="2">
        <f>A12642*PRICE_TOM+B12642*PRICE_CAR+C12642*PRICE_MES</f>
        <v>240652</v>
      </c>
      <c r="M12642" s="2">
        <f>A12642*FERT_BED_TOM+B12642*FERT_BED_CAR+C12642*FERT_BED_MES</f>
        <v>38720</v>
      </c>
      <c r="N12642" s="6">
        <f>IF(AND(D12642&lt;=TOTAL_BEDS,J12642&lt;=TEMP_WORKER_MAX*TEMP_WORKER_HRS),1,0)</f>
        <v>0</v>
      </c>
      <c r="O12642" s="2">
        <f>L12642-M12642-K12642-FIXED_COSTS</f>
        <v>-38507.06963273359</v>
      </c>
      <c r="P12642" s="2">
        <f>IF(N12642=1,O12642,"")</f>
      </c>
    </row>
    <row r="12643">
      <c r="A12643" s="6">
        <v>19</v>
      </c>
      <c r="B12643" s="6">
        <v>8</v>
      </c>
      <c r="C12643" s="6">
        <v>22</v>
      </c>
      <c r="D12643" s="6">
        <f>A12643+B12643+C12643</f>
        <v>49</v>
      </c>
      <c r="E12643" s="5">
        <f>IF(A12643=0,0,A12643*LABOR_HRS_WK_TOM*SEASON_WEEKS*(1+DIM_PCT_TOM)^A12643)</f>
        <v>10458.204466678904</v>
      </c>
      <c r="F12643" s="5">
        <f>IF(B12643=0,0,B12643*LABOR_HRS_WK_CAR*SEASON_WEEKS*(1+DIM_PCT_CAR)^B12643)</f>
        <v>292.41669540238013</v>
      </c>
      <c r="G12643" s="5">
        <f>IF(C12643=0,0,C12643*LABOR_HRS_WK_MES*SEASON_WEEKS*(1+DIM_PCT_MES)^C12643)</f>
        <v>1301.1455960105659</v>
      </c>
      <c r="H12643" s="5">
        <f>E12643+F12643+G12643</f>
        <v>12051.76675809185</v>
      </c>
      <c r="I12643" s="5">
        <f>MIN(H12643,FARMER_HRS)</f>
        <v>720</v>
      </c>
      <c r="J12643" s="5">
        <f>MAX(0,H12643-FARMER_HRS)</f>
        <v>11331.76675809185</v>
      </c>
      <c r="K12643" s="2">
        <f>I12643*FARMER_RATE+J12643*TEMP_WORKER_RATE</f>
        <v>221732.06177242793</v>
      </c>
      <c r="L12643" s="2">
        <f>A12643*PRICE_TOM+B12643*PRICE_CAR+C12643*PRICE_MES</f>
        <v>243352</v>
      </c>
      <c r="M12643" s="2">
        <f>A12643*FERT_BED_TOM+B12643*FERT_BED_CAR+C12643*FERT_BED_MES</f>
        <v>39600</v>
      </c>
      <c r="N12643" s="6">
        <f>IF(AND(D12643&lt;=TOTAL_BEDS,J12643&lt;=TEMP_WORKER_MAX*TEMP_WORKER_HRS),1,0)</f>
        <v>0</v>
      </c>
      <c r="O12643" s="2">
        <f>L12643-M12643-K12643-FIXED_COSTS</f>
        <v>-37980.061772427929</v>
      </c>
      <c r="P12643" s="2">
        <f>IF(N12643=1,O12643,"")</f>
      </c>
    </row>
    <row r="12644">
      <c r="A12644" s="6">
        <v>19</v>
      </c>
      <c r="B12644" s="6">
        <v>8</v>
      </c>
      <c r="C12644" s="6">
        <v>23</v>
      </c>
      <c r="D12644" s="6">
        <f>A12644+B12644+C12644</f>
        <v>50</v>
      </c>
      <c r="E12644" s="5">
        <f>IF(A12644=0,0,A12644*LABOR_HRS_WK_TOM*SEASON_WEEKS*(1+DIM_PCT_TOM)^A12644)</f>
        <v>10458.204466678904</v>
      </c>
      <c r="F12644" s="5">
        <f>IF(B12644=0,0,B12644*LABOR_HRS_WK_CAR*SEASON_WEEKS*(1+DIM_PCT_CAR)^B12644)</f>
        <v>292.41669540238013</v>
      </c>
      <c r="G12644" s="5">
        <f>IF(C12644=0,0,C12644*LABOR_HRS_WK_MES*SEASON_WEEKS*(1+DIM_PCT_MES)^C12644)</f>
        <v>1377.2921848680023</v>
      </c>
      <c r="H12644" s="5">
        <f>E12644+F12644+G12644</f>
        <v>12127.913346949286</v>
      </c>
      <c r="I12644" s="5">
        <f>MIN(H12644,FARMER_HRS)</f>
        <v>720</v>
      </c>
      <c r="J12644" s="5">
        <f>MAX(0,H12644-FARMER_HRS)</f>
        <v>11407.913346949286</v>
      </c>
      <c r="K12644" s="2">
        <f>I12644*FARMER_RATE+J12644*TEMP_WORKER_RATE</f>
        <v>223054.051162314</v>
      </c>
      <c r="L12644" s="2">
        <f>A12644*PRICE_TOM+B12644*PRICE_CAR+C12644*PRICE_MES</f>
        <v>246052</v>
      </c>
      <c r="M12644" s="2">
        <f>A12644*FERT_BED_TOM+B12644*FERT_BED_CAR+C12644*FERT_BED_MES</f>
        <v>40480</v>
      </c>
      <c r="N12644" s="6">
        <f>IF(AND(D12644&lt;=TOTAL_BEDS,J12644&lt;=TEMP_WORKER_MAX*TEMP_WORKER_HRS),1,0)</f>
        <v>0</v>
      </c>
      <c r="O12644" s="2">
        <f>L12644-M12644-K12644-FIXED_COSTS</f>
        <v>-37482.05116231399</v>
      </c>
      <c r="P12644" s="2">
        <f>IF(N12644=1,O12644,"")</f>
      </c>
    </row>
    <row r="12645">
      <c r="A12645" s="6">
        <v>19</v>
      </c>
      <c r="B12645" s="6">
        <v>8</v>
      </c>
      <c r="C12645" s="6">
        <v>24</v>
      </c>
      <c r="D12645" s="6">
        <f>A12645+B12645+C12645</f>
        <v>51</v>
      </c>
      <c r="E12645" s="5">
        <f>IF(A12645=0,0,A12645*LABOR_HRS_WK_TOM*SEASON_WEEKS*(1+DIM_PCT_TOM)^A12645)</f>
        <v>10458.204466678904</v>
      </c>
      <c r="F12645" s="5">
        <f>IF(B12645=0,0,B12645*LABOR_HRS_WK_CAR*SEASON_WEEKS*(1+DIM_PCT_CAR)^B12645)</f>
        <v>292.41669540238013</v>
      </c>
      <c r="G12645" s="5">
        <f>IF(C12645=0,0,C12645*LABOR_HRS_WK_MES*SEASON_WEEKS*(1+DIM_PCT_MES)^C12645)</f>
        <v>1455.139134447498</v>
      </c>
      <c r="H12645" s="5">
        <f>E12645+F12645+G12645</f>
        <v>12205.760296528782</v>
      </c>
      <c r="I12645" s="5">
        <f>MIN(H12645,FARMER_HRS)</f>
        <v>720</v>
      </c>
      <c r="J12645" s="5">
        <f>MAX(0,H12645-FARMER_HRS)</f>
        <v>11485.760296528782</v>
      </c>
      <c r="K12645" s="2">
        <f>I12645*FARMER_RATE+J12645*TEMP_WORKER_RATE</f>
        <v>224405.56070362468</v>
      </c>
      <c r="L12645" s="2">
        <f>A12645*PRICE_TOM+B12645*PRICE_CAR+C12645*PRICE_MES</f>
        <v>248752</v>
      </c>
      <c r="M12645" s="2">
        <f>A12645*FERT_BED_TOM+B12645*FERT_BED_CAR+C12645*FERT_BED_MES</f>
        <v>41360</v>
      </c>
      <c r="N12645" s="6">
        <f>IF(AND(D12645&lt;=TOTAL_BEDS,J12645&lt;=TEMP_WORKER_MAX*TEMP_WORKER_HRS),1,0)</f>
        <v>0</v>
      </c>
      <c r="O12645" s="2">
        <f>L12645-M12645-K12645-FIXED_COSTS</f>
        <v>-37013.56070362468</v>
      </c>
      <c r="P12645" s="2">
        <f>IF(N12645=1,O12645,"")</f>
      </c>
    </row>
    <row r="12646">
      <c r="A12646" s="6">
        <v>19</v>
      </c>
      <c r="B12646" s="6">
        <v>8</v>
      </c>
      <c r="C12646" s="6">
        <v>25</v>
      </c>
      <c r="D12646" s="6">
        <f>A12646+B12646+C12646</f>
        <v>52</v>
      </c>
      <c r="E12646" s="5">
        <f>IF(A12646=0,0,A12646*LABOR_HRS_WK_TOM*SEASON_WEEKS*(1+DIM_PCT_TOM)^A12646)</f>
        <v>10458.204466678904</v>
      </c>
      <c r="F12646" s="5">
        <f>IF(B12646=0,0,B12646*LABOR_HRS_WK_CAR*SEASON_WEEKS*(1+DIM_PCT_CAR)^B12646)</f>
        <v>292.41669540238013</v>
      </c>
      <c r="G12646" s="5">
        <f>IF(C12646=0,0,C12646*LABOR_HRS_WK_MES*SEASON_WEEKS*(1+DIM_PCT_MES)^C12646)</f>
        <v>1534.7170558625955</v>
      </c>
      <c r="H12646" s="5">
        <f>E12646+F12646+G12646</f>
        <v>12285.338217943879</v>
      </c>
      <c r="I12646" s="5">
        <f>MIN(H12646,FARMER_HRS)</f>
        <v>720</v>
      </c>
      <c r="J12646" s="5">
        <f>MAX(0,H12646-FARMER_HRS)</f>
        <v>11565.338217943879</v>
      </c>
      <c r="K12646" s="2">
        <f>I12646*FARMER_RATE+J12646*TEMP_WORKER_RATE</f>
        <v>225787.12183930347</v>
      </c>
      <c r="L12646" s="2">
        <f>A12646*PRICE_TOM+B12646*PRICE_CAR+C12646*PRICE_MES</f>
        <v>251452</v>
      </c>
      <c r="M12646" s="2">
        <f>A12646*FERT_BED_TOM+B12646*FERT_BED_CAR+C12646*FERT_BED_MES</f>
        <v>42240</v>
      </c>
      <c r="N12646" s="6">
        <f>IF(AND(D12646&lt;=TOTAL_BEDS,J12646&lt;=TEMP_WORKER_MAX*TEMP_WORKER_HRS),1,0)</f>
        <v>0</v>
      </c>
      <c r="O12646" s="2">
        <f>L12646-M12646-K12646-FIXED_COSTS</f>
        <v>-36575.121839303465</v>
      </c>
      <c r="P12646" s="2">
        <f>IF(N12646=1,O12646,"")</f>
      </c>
    </row>
    <row r="12647">
      <c r="A12647" s="6">
        <v>19</v>
      </c>
      <c r="B12647" s="6">
        <v>8</v>
      </c>
      <c r="C12647" s="6">
        <v>26</v>
      </c>
      <c r="D12647" s="6">
        <f>A12647+B12647+C12647</f>
        <v>53</v>
      </c>
      <c r="E12647" s="5">
        <f>IF(A12647=0,0,A12647*LABOR_HRS_WK_TOM*SEASON_WEEKS*(1+DIM_PCT_TOM)^A12647)</f>
        <v>10458.204466678904</v>
      </c>
      <c r="F12647" s="5">
        <f>IF(B12647=0,0,B12647*LABOR_HRS_WK_CAR*SEASON_WEEKS*(1+DIM_PCT_CAR)^B12647)</f>
        <v>292.41669540238013</v>
      </c>
      <c r="G12647" s="5">
        <f>IF(C12647=0,0,C12647*LABOR_HRS_WK_MES*SEASON_WEEKS*(1+DIM_PCT_MES)^C12647)</f>
        <v>1616.0570598233128</v>
      </c>
      <c r="H12647" s="5">
        <f>E12647+F12647+G12647</f>
        <v>12366.678221904598</v>
      </c>
      <c r="I12647" s="5">
        <f>MIN(H12647,FARMER_HRS)</f>
        <v>720</v>
      </c>
      <c r="J12647" s="5">
        <f>MAX(0,H12647-FARMER_HRS)</f>
        <v>11646.678221904598</v>
      </c>
      <c r="K12647" s="2">
        <f>I12647*FARMER_RATE+J12647*TEMP_WORKER_RATE</f>
        <v>227199.2746858437</v>
      </c>
      <c r="L12647" s="2">
        <f>A12647*PRICE_TOM+B12647*PRICE_CAR+C12647*PRICE_MES</f>
        <v>254152</v>
      </c>
      <c r="M12647" s="2">
        <f>A12647*FERT_BED_TOM+B12647*FERT_BED_CAR+C12647*FERT_BED_MES</f>
        <v>43120</v>
      </c>
      <c r="N12647" s="6">
        <f>IF(AND(D12647&lt;=TOTAL_BEDS,J12647&lt;=TEMP_WORKER_MAX*TEMP_WORKER_HRS),1,0)</f>
        <v>0</v>
      </c>
      <c r="O12647" s="2">
        <f>L12647-M12647-K12647-FIXED_COSTS</f>
        <v>-36167.2746858437</v>
      </c>
      <c r="P12647" s="2">
        <f>IF(N12647=1,O12647,"")</f>
      </c>
    </row>
    <row r="12648">
      <c r="A12648" s="6">
        <v>19</v>
      </c>
      <c r="B12648" s="6">
        <v>8</v>
      </c>
      <c r="C12648" s="6">
        <v>27</v>
      </c>
      <c r="D12648" s="6">
        <f>A12648+B12648+C12648</f>
        <v>54</v>
      </c>
      <c r="E12648" s="5">
        <f>IF(A12648=0,0,A12648*LABOR_HRS_WK_TOM*SEASON_WEEKS*(1+DIM_PCT_TOM)^A12648)</f>
        <v>10458.204466678904</v>
      </c>
      <c r="F12648" s="5">
        <f>IF(B12648=0,0,B12648*LABOR_HRS_WK_CAR*SEASON_WEEKS*(1+DIM_PCT_CAR)^B12648)</f>
        <v>292.41669540238013</v>
      </c>
      <c r="G12648" s="5">
        <f>IF(C12648=0,0,C12648*LABOR_HRS_WK_MES*SEASON_WEEKS*(1+DIM_PCT_MES)^C12648)</f>
        <v>1699.19076434307</v>
      </c>
      <c r="H12648" s="5">
        <f>E12648+F12648+G12648</f>
        <v>12449.811926424354</v>
      </c>
      <c r="I12648" s="5">
        <f>MIN(H12648,FARMER_HRS)</f>
        <v>720</v>
      </c>
      <c r="J12648" s="5">
        <f>MAX(0,H12648-FARMER_HRS)</f>
        <v>11729.811926424354</v>
      </c>
      <c r="K12648" s="2">
        <f>I12648*FARMER_RATE+J12648*TEMP_WORKER_RATE</f>
        <v>228642.56816708948</v>
      </c>
      <c r="L12648" s="2">
        <f>A12648*PRICE_TOM+B12648*PRICE_CAR+C12648*PRICE_MES</f>
        <v>256852</v>
      </c>
      <c r="M12648" s="2">
        <f>A12648*FERT_BED_TOM+B12648*FERT_BED_CAR+C12648*FERT_BED_MES</f>
        <v>44000</v>
      </c>
      <c r="N12648" s="6">
        <f>IF(AND(D12648&lt;=TOTAL_BEDS,J12648&lt;=TEMP_WORKER_MAX*TEMP_WORKER_HRS),1,0)</f>
        <v>0</v>
      </c>
      <c r="O12648" s="2">
        <f>L12648-M12648-K12648-FIXED_COSTS</f>
        <v>-35790.568167089485</v>
      </c>
      <c r="P12648" s="2">
        <f>IF(N12648=1,O12648,"")</f>
      </c>
    </row>
    <row r="12649">
      <c r="A12649" s="6">
        <v>19</v>
      </c>
      <c r="B12649" s="6">
        <v>8</v>
      </c>
      <c r="C12649" s="6">
        <v>28</v>
      </c>
      <c r="D12649" s="6">
        <f>A12649+B12649+C12649</f>
        <v>55</v>
      </c>
      <c r="E12649" s="5">
        <f>IF(A12649=0,0,A12649*LABOR_HRS_WK_TOM*SEASON_WEEKS*(1+DIM_PCT_TOM)^A12649)</f>
        <v>10458.204466678904</v>
      </c>
      <c r="F12649" s="5">
        <f>IF(B12649=0,0,B12649*LABOR_HRS_WK_CAR*SEASON_WEEKS*(1+DIM_PCT_CAR)^B12649)</f>
        <v>292.41669540238013</v>
      </c>
      <c r="G12649" s="5">
        <f>IF(C12649=0,0,C12649*LABOR_HRS_WK_MES*SEASON_WEEKS*(1+DIM_PCT_MES)^C12649)</f>
        <v>1784.1503025602233</v>
      </c>
      <c r="H12649" s="5">
        <f>E12649+F12649+G12649</f>
        <v>12534.771464641508</v>
      </c>
      <c r="I12649" s="5">
        <f>MIN(H12649,FARMER_HRS)</f>
        <v>720</v>
      </c>
      <c r="J12649" s="5">
        <f>MAX(0,H12649-FARMER_HRS)</f>
        <v>11814.771464641508</v>
      </c>
      <c r="K12649" s="2">
        <f>I12649*FARMER_RATE+J12649*TEMP_WORKER_RATE</f>
        <v>230117.56015002617</v>
      </c>
      <c r="L12649" s="2">
        <f>A12649*PRICE_TOM+B12649*PRICE_CAR+C12649*PRICE_MES</f>
        <v>259552</v>
      </c>
      <c r="M12649" s="2">
        <f>A12649*FERT_BED_TOM+B12649*FERT_BED_CAR+C12649*FERT_BED_MES</f>
        <v>44880</v>
      </c>
      <c r="N12649" s="6">
        <f>IF(AND(D12649&lt;=TOTAL_BEDS,J12649&lt;=TEMP_WORKER_MAX*TEMP_WORKER_HRS),1,0)</f>
        <v>0</v>
      </c>
      <c r="O12649" s="2">
        <f>L12649-M12649-K12649-FIXED_COSTS</f>
        <v>-35445.560150026169</v>
      </c>
      <c r="P12649" s="2">
        <f>IF(N12649=1,O12649,"")</f>
      </c>
    </row>
    <row r="12650">
      <c r="A12650" s="6">
        <v>19</v>
      </c>
      <c r="B12650" s="6">
        <v>8</v>
      </c>
      <c r="C12650" s="6">
        <v>29</v>
      </c>
      <c r="D12650" s="6">
        <f>A12650+B12650+C12650</f>
        <v>56</v>
      </c>
      <c r="E12650" s="5">
        <f>IF(A12650=0,0,A12650*LABOR_HRS_WK_TOM*SEASON_WEEKS*(1+DIM_PCT_TOM)^A12650)</f>
        <v>10458.204466678904</v>
      </c>
      <c r="F12650" s="5">
        <f>IF(B12650=0,0,B12650*LABOR_HRS_WK_CAR*SEASON_WEEKS*(1+DIM_PCT_CAR)^B12650)</f>
        <v>292.41669540238013</v>
      </c>
      <c r="G12650" s="5">
        <f>IF(C12650=0,0,C12650*LABOR_HRS_WK_MES*SEASON_WEEKS*(1+DIM_PCT_MES)^C12650)</f>
        <v>1870.9683306758766</v>
      </c>
      <c r="H12650" s="5">
        <f>E12650+F12650+G12650</f>
        <v>12621.589492757161</v>
      </c>
      <c r="I12650" s="5">
        <f>MIN(H12650,FARMER_HRS)</f>
        <v>720</v>
      </c>
      <c r="J12650" s="5">
        <f>MAX(0,H12650-FARMER_HRS)</f>
        <v>11901.589492757161</v>
      </c>
      <c r="K12650" s="2">
        <f>I12650*FARMER_RATE+J12650*TEMP_WORKER_RATE</f>
        <v>231624.8175825896</v>
      </c>
      <c r="L12650" s="2">
        <f>A12650*PRICE_TOM+B12650*PRICE_CAR+C12650*PRICE_MES</f>
        <v>262252</v>
      </c>
      <c r="M12650" s="2">
        <f>A12650*FERT_BED_TOM+B12650*FERT_BED_CAR+C12650*FERT_BED_MES</f>
        <v>45760</v>
      </c>
      <c r="N12650" s="6">
        <f>IF(AND(D12650&lt;=TOTAL_BEDS,J12650&lt;=TEMP_WORKER_MAX*TEMP_WORKER_HRS),1,0)</f>
        <v>0</v>
      </c>
      <c r="O12650" s="2">
        <f>L12650-M12650-K12650-FIXED_COSTS</f>
        <v>-35132.8175825896</v>
      </c>
      <c r="P12650" s="2">
        <f>IF(N12650=1,O12650,"")</f>
      </c>
    </row>
    <row r="12651">
      <c r="A12651" s="6">
        <v>19</v>
      </c>
      <c r="B12651" s="6">
        <v>8</v>
      </c>
      <c r="C12651" s="6">
        <v>30</v>
      </c>
      <c r="D12651" s="6">
        <f>A12651+B12651+C12651</f>
        <v>57</v>
      </c>
      <c r="E12651" s="5">
        <f>IF(A12651=0,0,A12651*LABOR_HRS_WK_TOM*SEASON_WEEKS*(1+DIM_PCT_TOM)^A12651)</f>
        <v>10458.204466678904</v>
      </c>
      <c r="F12651" s="5">
        <f>IF(B12651=0,0,B12651*LABOR_HRS_WK_CAR*SEASON_WEEKS*(1+DIM_PCT_CAR)^B12651)</f>
        <v>292.41669540238013</v>
      </c>
      <c r="G12651" s="5">
        <f>IF(C12651=0,0,C12651*LABOR_HRS_WK_MES*SEASON_WEEKS*(1+DIM_PCT_MES)^C12651)</f>
        <v>1959.6780360096466</v>
      </c>
      <c r="H12651" s="5">
        <f>E12651+F12651+G12651</f>
        <v>12710.299198090932</v>
      </c>
      <c r="I12651" s="5">
        <f>MIN(H12651,FARMER_HRS)</f>
        <v>720</v>
      </c>
      <c r="J12651" s="5">
        <f>MAX(0,H12651-FARMER_HRS)</f>
        <v>11990.299198090932</v>
      </c>
      <c r="K12651" s="2">
        <f>I12651*FARMER_RATE+J12651*TEMP_WORKER_RATE</f>
        <v>233164.91663352313</v>
      </c>
      <c r="L12651" s="2">
        <f>A12651*PRICE_TOM+B12651*PRICE_CAR+C12651*PRICE_MES</f>
        <v>264952</v>
      </c>
      <c r="M12651" s="2">
        <f>A12651*FERT_BED_TOM+B12651*FERT_BED_CAR+C12651*FERT_BED_MES</f>
        <v>46640</v>
      </c>
      <c r="N12651" s="6">
        <f>IF(AND(D12651&lt;=TOTAL_BEDS,J12651&lt;=TEMP_WORKER_MAX*TEMP_WORKER_HRS),1,0)</f>
        <v>0</v>
      </c>
      <c r="O12651" s="2">
        <f>L12651-M12651-K12651-FIXED_COSTS</f>
        <v>-34852.916633523128</v>
      </c>
      <c r="P12651" s="2">
        <f>IF(N12651=1,O12651,"")</f>
      </c>
    </row>
    <row r="12652">
      <c r="A12652" s="6">
        <v>19</v>
      </c>
      <c r="B12652" s="6">
        <v>9</v>
      </c>
      <c r="C12652" s="6">
        <v>0</v>
      </c>
      <c r="D12652" s="6">
        <f>A12652+B12652+C12652</f>
        <v>28</v>
      </c>
      <c r="E12652" s="5">
        <f>IF(A12652=0,0,A12652*LABOR_HRS_WK_TOM*SEASON_WEEKS*(1+DIM_PCT_TOM)^A12652)</f>
        <v>10458.204466678904</v>
      </c>
      <c r="F12652" s="5">
        <f>IF(B12652=0,0,B12652*LABOR_HRS_WK_CAR*SEASON_WEEKS*(1+DIM_PCT_CAR)^B12652)</f>
        <v>337.19300188586959</v>
      </c>
      <c r="G12652" s="5">
        <f>IF(C12652=0,0,C12652*LABOR_HRS_WK_MES*SEASON_WEEKS*(1+DIM_PCT_MES)^C12652)</f>
        <v>0</v>
      </c>
      <c r="H12652" s="5">
        <f>E12652+F12652+G12652</f>
        <v>10795.397468564774</v>
      </c>
      <c r="I12652" s="5">
        <f>MIN(H12652,FARMER_HRS)</f>
        <v>720</v>
      </c>
      <c r="J12652" s="5">
        <f>MAX(0,H12652-FARMER_HRS)</f>
        <v>10075.397468564774</v>
      </c>
      <c r="K12652" s="2">
        <f>I12652*FARMER_RATE+J12652*TEMP_WORKER_RATE</f>
        <v>199920.09494036064</v>
      </c>
      <c r="L12652" s="2">
        <f>A12652*PRICE_TOM+B12652*PRICE_CAR+C12652*PRICE_MES</f>
        <v>186046</v>
      </c>
      <c r="M12652" s="2">
        <f>A12652*FERT_BED_TOM+B12652*FERT_BED_CAR+C12652*FERT_BED_MES</f>
        <v>20680</v>
      </c>
      <c r="N12652" s="6">
        <f>IF(AND(D12652&lt;=TOTAL_BEDS,J12652&lt;=TEMP_WORKER_MAX*TEMP_WORKER_HRS),1,0)</f>
        <v>0</v>
      </c>
      <c r="O12652" s="2">
        <f>L12652-M12652-K12652-FIXED_COSTS</f>
        <v>-54554.094940360636</v>
      </c>
      <c r="P12652" s="2">
        <f>IF(N12652=1,O12652,"")</f>
      </c>
    </row>
    <row r="12653">
      <c r="A12653" s="6">
        <v>19</v>
      </c>
      <c r="B12653" s="6">
        <v>9</v>
      </c>
      <c r="C12653" s="6">
        <v>1</v>
      </c>
      <c r="D12653" s="6">
        <f>A12653+B12653+C12653</f>
        <v>29</v>
      </c>
      <c r="E12653" s="5">
        <f>IF(A12653=0,0,A12653*LABOR_HRS_WK_TOM*SEASON_WEEKS*(1+DIM_PCT_TOM)^A12653)</f>
        <v>10458.204466678904</v>
      </c>
      <c r="F12653" s="5">
        <f>IF(B12653=0,0,B12653*LABOR_HRS_WK_CAR*SEASON_WEEKS*(1+DIM_PCT_CAR)^B12653)</f>
        <v>337.19300188586959</v>
      </c>
      <c r="G12653" s="5">
        <f>IF(C12653=0,0,C12653*LABOR_HRS_WK_MES*SEASON_WEEKS*(1+DIM_PCT_MES)^C12653)</f>
        <v>45.5625</v>
      </c>
      <c r="H12653" s="5">
        <f>E12653+F12653+G12653</f>
        <v>10840.959968564774</v>
      </c>
      <c r="I12653" s="5">
        <f>MIN(H12653,FARMER_HRS)</f>
        <v>720</v>
      </c>
      <c r="J12653" s="5">
        <f>MAX(0,H12653-FARMER_HRS)</f>
        <v>10120.959968564774</v>
      </c>
      <c r="K12653" s="2">
        <f>I12653*FARMER_RATE+J12653*TEMP_WORKER_RATE</f>
        <v>200711.11056536064</v>
      </c>
      <c r="L12653" s="2">
        <f>A12653*PRICE_TOM+B12653*PRICE_CAR+C12653*PRICE_MES</f>
        <v>188746</v>
      </c>
      <c r="M12653" s="2">
        <f>A12653*FERT_BED_TOM+B12653*FERT_BED_CAR+C12653*FERT_BED_MES</f>
        <v>21560</v>
      </c>
      <c r="N12653" s="6">
        <f>IF(AND(D12653&lt;=TOTAL_BEDS,J12653&lt;=TEMP_WORKER_MAX*TEMP_WORKER_HRS),1,0)</f>
        <v>0</v>
      </c>
      <c r="O12653" s="2">
        <f>L12653-M12653-K12653-FIXED_COSTS</f>
        <v>-53525.110565360636</v>
      </c>
      <c r="P12653" s="2">
        <f>IF(N12653=1,O12653,"")</f>
      </c>
    </row>
    <row r="12654">
      <c r="A12654" s="6">
        <v>19</v>
      </c>
      <c r="B12654" s="6">
        <v>9</v>
      </c>
      <c r="C12654" s="6">
        <v>2</v>
      </c>
      <c r="D12654" s="6">
        <f>A12654+B12654+C12654</f>
        <v>30</v>
      </c>
      <c r="E12654" s="5">
        <f>IF(A12654=0,0,A12654*LABOR_HRS_WK_TOM*SEASON_WEEKS*(1+DIM_PCT_TOM)^A12654)</f>
        <v>10458.204466678904</v>
      </c>
      <c r="F12654" s="5">
        <f>IF(B12654=0,0,B12654*LABOR_HRS_WK_CAR*SEASON_WEEKS*(1+DIM_PCT_CAR)^B12654)</f>
        <v>337.19300188586959</v>
      </c>
      <c r="G12654" s="5">
        <f>IF(C12654=0,0,C12654*LABOR_HRS_WK_MES*SEASON_WEEKS*(1+DIM_PCT_MES)^C12654)</f>
        <v>92.2640625</v>
      </c>
      <c r="H12654" s="5">
        <f>E12654+F12654+G12654</f>
        <v>10887.661531064774</v>
      </c>
      <c r="I12654" s="5">
        <f>MIN(H12654,FARMER_HRS)</f>
        <v>720</v>
      </c>
      <c r="J12654" s="5">
        <f>MAX(0,H12654-FARMER_HRS)</f>
        <v>10167.661531064774</v>
      </c>
      <c r="K12654" s="2">
        <f>I12654*FARMER_RATE+J12654*TEMP_WORKER_RATE</f>
        <v>201521.90158098566</v>
      </c>
      <c r="L12654" s="2">
        <f>A12654*PRICE_TOM+B12654*PRICE_CAR+C12654*PRICE_MES</f>
        <v>191446</v>
      </c>
      <c r="M12654" s="2">
        <f>A12654*FERT_BED_TOM+B12654*FERT_BED_CAR+C12654*FERT_BED_MES</f>
        <v>22440</v>
      </c>
      <c r="N12654" s="6">
        <f>IF(AND(D12654&lt;=TOTAL_BEDS,J12654&lt;=TEMP_WORKER_MAX*TEMP_WORKER_HRS),1,0)</f>
        <v>0</v>
      </c>
      <c r="O12654" s="2">
        <f>L12654-M12654-K12654-FIXED_COSTS</f>
        <v>-52515.901580985665</v>
      </c>
      <c r="P12654" s="2">
        <f>IF(N12654=1,O12654,"")</f>
      </c>
    </row>
    <row r="12655">
      <c r="A12655" s="6">
        <v>19</v>
      </c>
      <c r="B12655" s="6">
        <v>9</v>
      </c>
      <c r="C12655" s="6">
        <v>3</v>
      </c>
      <c r="D12655" s="6">
        <f>A12655+B12655+C12655</f>
        <v>31</v>
      </c>
      <c r="E12655" s="5">
        <f>IF(A12655=0,0,A12655*LABOR_HRS_WK_TOM*SEASON_WEEKS*(1+DIM_PCT_TOM)^A12655)</f>
        <v>10458.204466678904</v>
      </c>
      <c r="F12655" s="5">
        <f>IF(B12655=0,0,B12655*LABOR_HRS_WK_CAR*SEASON_WEEKS*(1+DIM_PCT_CAR)^B12655)</f>
        <v>337.19300188586959</v>
      </c>
      <c r="G12655" s="5">
        <f>IF(C12655=0,0,C12655*LABOR_HRS_WK_MES*SEASON_WEEKS*(1+DIM_PCT_MES)^C12655)</f>
        <v>140.12604492187498</v>
      </c>
      <c r="H12655" s="5">
        <f>E12655+F12655+G12655</f>
        <v>10935.523513486649</v>
      </c>
      <c r="I12655" s="5">
        <f>MIN(H12655,FARMER_HRS)</f>
        <v>720</v>
      </c>
      <c r="J12655" s="5">
        <f>MAX(0,H12655-FARMER_HRS)</f>
        <v>10215.523513486649</v>
      </c>
      <c r="K12655" s="2">
        <f>I12655*FARMER_RATE+J12655*TEMP_WORKER_RATE</f>
        <v>202352.83877580988</v>
      </c>
      <c r="L12655" s="2">
        <f>A12655*PRICE_TOM+B12655*PRICE_CAR+C12655*PRICE_MES</f>
        <v>194146</v>
      </c>
      <c r="M12655" s="2">
        <f>A12655*FERT_BED_TOM+B12655*FERT_BED_CAR+C12655*FERT_BED_MES</f>
        <v>23320</v>
      </c>
      <c r="N12655" s="6">
        <f>IF(AND(D12655&lt;=TOTAL_BEDS,J12655&lt;=TEMP_WORKER_MAX*TEMP_WORKER_HRS),1,0)</f>
        <v>0</v>
      </c>
      <c r="O12655" s="2">
        <f>L12655-M12655-K12655-FIXED_COSTS</f>
        <v>-51526.838775809883</v>
      </c>
      <c r="P12655" s="2">
        <f>IF(N12655=1,O12655,"")</f>
      </c>
    </row>
    <row r="12656">
      <c r="A12656" s="6">
        <v>19</v>
      </c>
      <c r="B12656" s="6">
        <v>9</v>
      </c>
      <c r="C12656" s="6">
        <v>4</v>
      </c>
      <c r="D12656" s="6">
        <f>A12656+B12656+C12656</f>
        <v>32</v>
      </c>
      <c r="E12656" s="5">
        <f>IF(A12656=0,0,A12656*LABOR_HRS_WK_TOM*SEASON_WEEKS*(1+DIM_PCT_TOM)^A12656)</f>
        <v>10458.204466678904</v>
      </c>
      <c r="F12656" s="5">
        <f>IF(B12656=0,0,B12656*LABOR_HRS_WK_CAR*SEASON_WEEKS*(1+DIM_PCT_CAR)^B12656)</f>
        <v>337.19300188586959</v>
      </c>
      <c r="G12656" s="5">
        <f>IF(C12656=0,0,C12656*LABOR_HRS_WK_MES*SEASON_WEEKS*(1+DIM_PCT_MES)^C12656)</f>
        <v>189.17016064453119</v>
      </c>
      <c r="H12656" s="5">
        <f>E12656+F12656+G12656</f>
        <v>10984.567629209305</v>
      </c>
      <c r="I12656" s="5">
        <f>MIN(H12656,FARMER_HRS)</f>
        <v>720</v>
      </c>
      <c r="J12656" s="5">
        <f>MAX(0,H12656-FARMER_HRS)</f>
        <v>10264.567629209305</v>
      </c>
      <c r="K12656" s="2">
        <f>I12656*FARMER_RATE+J12656*TEMP_WORKER_RATE</f>
        <v>203204.29911821708</v>
      </c>
      <c r="L12656" s="2">
        <f>A12656*PRICE_TOM+B12656*PRICE_CAR+C12656*PRICE_MES</f>
        <v>196846</v>
      </c>
      <c r="M12656" s="2">
        <f>A12656*FERT_BED_TOM+B12656*FERT_BED_CAR+C12656*FERT_BED_MES</f>
        <v>24200</v>
      </c>
      <c r="N12656" s="6">
        <f>IF(AND(D12656&lt;=TOTAL_BEDS,J12656&lt;=TEMP_WORKER_MAX*TEMP_WORKER_HRS),1,0)</f>
        <v>0</v>
      </c>
      <c r="O12656" s="2">
        <f>L12656-M12656-K12656-FIXED_COSTS</f>
        <v>-50558.299118217081</v>
      </c>
      <c r="P12656" s="2">
        <f>IF(N12656=1,O12656,"")</f>
      </c>
    </row>
    <row r="12657">
      <c r="A12657" s="6">
        <v>19</v>
      </c>
      <c r="B12657" s="6">
        <v>9</v>
      </c>
      <c r="C12657" s="6">
        <v>5</v>
      </c>
      <c r="D12657" s="6">
        <f>A12657+B12657+C12657</f>
        <v>33</v>
      </c>
      <c r="E12657" s="5">
        <f>IF(A12657=0,0,A12657*LABOR_HRS_WK_TOM*SEASON_WEEKS*(1+DIM_PCT_TOM)^A12657)</f>
        <v>10458.204466678904</v>
      </c>
      <c r="F12657" s="5">
        <f>IF(B12657=0,0,B12657*LABOR_HRS_WK_CAR*SEASON_WEEKS*(1+DIM_PCT_CAR)^B12657)</f>
        <v>337.19300188586959</v>
      </c>
      <c r="G12657" s="5">
        <f>IF(C12657=0,0,C12657*LABOR_HRS_WK_MES*SEASON_WEEKS*(1+DIM_PCT_MES)^C12657)</f>
        <v>239.41848456573481</v>
      </c>
      <c r="H12657" s="5">
        <f>E12657+F12657+G12657</f>
        <v>11034.815953130508</v>
      </c>
      <c r="I12657" s="5">
        <f>MIN(H12657,FARMER_HRS)</f>
        <v>720</v>
      </c>
      <c r="J12657" s="5">
        <f>MAX(0,H12657-FARMER_HRS)</f>
        <v>10314.815953130508</v>
      </c>
      <c r="K12657" s="2">
        <f>I12657*FARMER_RATE+J12657*TEMP_WORKER_RATE</f>
        <v>204076.6658529602</v>
      </c>
      <c r="L12657" s="2">
        <f>A12657*PRICE_TOM+B12657*PRICE_CAR+C12657*PRICE_MES</f>
        <v>199546</v>
      </c>
      <c r="M12657" s="2">
        <f>A12657*FERT_BED_TOM+B12657*FERT_BED_CAR+C12657*FERT_BED_MES</f>
        <v>25080</v>
      </c>
      <c r="N12657" s="6">
        <f>IF(AND(D12657&lt;=TOTAL_BEDS,J12657&lt;=TEMP_WORKER_MAX*TEMP_WORKER_HRS),1,0)</f>
        <v>0</v>
      </c>
      <c r="O12657" s="2">
        <f>L12657-M12657-K12657-FIXED_COSTS</f>
        <v>-49610.6658529602</v>
      </c>
      <c r="P12657" s="2">
        <f>IF(N12657=1,O12657,"")</f>
      </c>
    </row>
    <row r="12658">
      <c r="A12658" s="6">
        <v>19</v>
      </c>
      <c r="B12658" s="6">
        <v>9</v>
      </c>
      <c r="C12658" s="6">
        <v>6</v>
      </c>
      <c r="D12658" s="6">
        <f>A12658+B12658+C12658</f>
        <v>34</v>
      </c>
      <c r="E12658" s="5">
        <f>IF(A12658=0,0,A12658*LABOR_HRS_WK_TOM*SEASON_WEEKS*(1+DIM_PCT_TOM)^A12658)</f>
        <v>10458.204466678904</v>
      </c>
      <c r="F12658" s="5">
        <f>IF(B12658=0,0,B12658*LABOR_HRS_WK_CAR*SEASON_WEEKS*(1+DIM_PCT_CAR)^B12658)</f>
        <v>337.19300188586959</v>
      </c>
      <c r="G12658" s="5">
        <f>IF(C12658=0,0,C12658*LABOR_HRS_WK_MES*SEASON_WEEKS*(1+DIM_PCT_MES)^C12658)</f>
        <v>290.89345874736773</v>
      </c>
      <c r="H12658" s="5">
        <f>E12658+F12658+G12658</f>
        <v>11086.29092731214</v>
      </c>
      <c r="I12658" s="5">
        <f>MIN(H12658,FARMER_HRS)</f>
        <v>720</v>
      </c>
      <c r="J12658" s="5">
        <f>MAX(0,H12658-FARMER_HRS)</f>
        <v>10366.29092731214</v>
      </c>
      <c r="K12658" s="2">
        <f>I12658*FARMER_RATE+J12658*TEMP_WORKER_RATE</f>
        <v>204970.32859916909</v>
      </c>
      <c r="L12658" s="2">
        <f>A12658*PRICE_TOM+B12658*PRICE_CAR+C12658*PRICE_MES</f>
        <v>202246</v>
      </c>
      <c r="M12658" s="2">
        <f>A12658*FERT_BED_TOM+B12658*FERT_BED_CAR+C12658*FERT_BED_MES</f>
        <v>25960</v>
      </c>
      <c r="N12658" s="6">
        <f>IF(AND(D12658&lt;=TOTAL_BEDS,J12658&lt;=TEMP_WORKER_MAX*TEMP_WORKER_HRS),1,0)</f>
        <v>0</v>
      </c>
      <c r="O12658" s="2">
        <f>L12658-M12658-K12658-FIXED_COSTS</f>
        <v>-48684.328599169094</v>
      </c>
      <c r="P12658" s="2">
        <f>IF(N12658=1,O12658,"")</f>
      </c>
    </row>
    <row r="12659">
      <c r="A12659" s="6">
        <v>19</v>
      </c>
      <c r="B12659" s="6">
        <v>9</v>
      </c>
      <c r="C12659" s="6">
        <v>7</v>
      </c>
      <c r="D12659" s="6">
        <f>A12659+B12659+C12659</f>
        <v>35</v>
      </c>
      <c r="E12659" s="5">
        <f>IF(A12659=0,0,A12659*LABOR_HRS_WK_TOM*SEASON_WEEKS*(1+DIM_PCT_TOM)^A12659)</f>
        <v>10458.204466678904</v>
      </c>
      <c r="F12659" s="5">
        <f>IF(B12659=0,0,B12659*LABOR_HRS_WK_CAR*SEASON_WEEKS*(1+DIM_PCT_CAR)^B12659)</f>
        <v>337.19300188586959</v>
      </c>
      <c r="G12659" s="5">
        <f>IF(C12659=0,0,C12659*LABOR_HRS_WK_MES*SEASON_WEEKS*(1+DIM_PCT_MES)^C12659)</f>
        <v>343.61789814532818</v>
      </c>
      <c r="H12659" s="5">
        <f>E12659+F12659+G12659</f>
        <v>11139.015366710102</v>
      </c>
      <c r="I12659" s="5">
        <f>MIN(H12659,FARMER_HRS)</f>
        <v>720</v>
      </c>
      <c r="J12659" s="5">
        <f>MAX(0,H12659-FARMER_HRS)</f>
        <v>10419.015366710102</v>
      </c>
      <c r="K12659" s="2">
        <f>I12659*FARMER_RATE+J12659*TEMP_WORKER_RATE</f>
        <v>205885.68344982815</v>
      </c>
      <c r="L12659" s="2">
        <f>A12659*PRICE_TOM+B12659*PRICE_CAR+C12659*PRICE_MES</f>
        <v>204946</v>
      </c>
      <c r="M12659" s="2">
        <f>A12659*FERT_BED_TOM+B12659*FERT_BED_CAR+C12659*FERT_BED_MES</f>
        <v>26840</v>
      </c>
      <c r="N12659" s="6">
        <f>IF(AND(D12659&lt;=TOTAL_BEDS,J12659&lt;=TEMP_WORKER_MAX*TEMP_WORKER_HRS),1,0)</f>
        <v>0</v>
      </c>
      <c r="O12659" s="2">
        <f>L12659-M12659-K12659-FIXED_COSTS</f>
        <v>-47779.683449828153</v>
      </c>
      <c r="P12659" s="2">
        <f>IF(N12659=1,O12659,"")</f>
      </c>
    </row>
    <row r="12660">
      <c r="A12660" s="6">
        <v>19</v>
      </c>
      <c r="B12660" s="6">
        <v>9</v>
      </c>
      <c r="C12660" s="6">
        <v>8</v>
      </c>
      <c r="D12660" s="6">
        <f>A12660+B12660+C12660</f>
        <v>36</v>
      </c>
      <c r="E12660" s="5">
        <f>IF(A12660=0,0,A12660*LABOR_HRS_WK_TOM*SEASON_WEEKS*(1+DIM_PCT_TOM)^A12660)</f>
        <v>10458.204466678904</v>
      </c>
      <c r="F12660" s="5">
        <f>IF(B12660=0,0,B12660*LABOR_HRS_WK_CAR*SEASON_WEEKS*(1+DIM_PCT_CAR)^B12660)</f>
        <v>337.19300188586959</v>
      </c>
      <c r="G12660" s="5">
        <f>IF(C12660=0,0,C12660*LABOR_HRS_WK_MES*SEASON_WEEKS*(1+DIM_PCT_MES)^C12660)</f>
        <v>397.61499642530833</v>
      </c>
      <c r="H12660" s="5">
        <f>E12660+F12660+G12660</f>
        <v>11193.012464990083</v>
      </c>
      <c r="I12660" s="5">
        <f>MIN(H12660,FARMER_HRS)</f>
        <v>720</v>
      </c>
      <c r="J12660" s="5">
        <f>MAX(0,H12660-FARMER_HRS)</f>
        <v>10473.012464990083</v>
      </c>
      <c r="K12660" s="2">
        <f>I12660*FARMER_RATE+J12660*TEMP_WORKER_RATE</f>
        <v>206823.13307274447</v>
      </c>
      <c r="L12660" s="2">
        <f>A12660*PRICE_TOM+B12660*PRICE_CAR+C12660*PRICE_MES</f>
        <v>207646</v>
      </c>
      <c r="M12660" s="2">
        <f>A12660*FERT_BED_TOM+B12660*FERT_BED_CAR+C12660*FERT_BED_MES</f>
        <v>27720</v>
      </c>
      <c r="N12660" s="6">
        <f>IF(AND(D12660&lt;=TOTAL_BEDS,J12660&lt;=TEMP_WORKER_MAX*TEMP_WORKER_HRS),1,0)</f>
        <v>0</v>
      </c>
      <c r="O12660" s="2">
        <f>L12660-M12660-K12660-FIXED_COSTS</f>
        <v>-46897.133072744473</v>
      </c>
      <c r="P12660" s="2">
        <f>IF(N12660=1,O12660,"")</f>
      </c>
    </row>
    <row r="12661">
      <c r="A12661" s="6">
        <v>19</v>
      </c>
      <c r="B12661" s="6">
        <v>9</v>
      </c>
      <c r="C12661" s="6">
        <v>9</v>
      </c>
      <c r="D12661" s="6">
        <f>A12661+B12661+C12661</f>
        <v>37</v>
      </c>
      <c r="E12661" s="5">
        <f>IF(A12661=0,0,A12661*LABOR_HRS_WK_TOM*SEASON_WEEKS*(1+DIM_PCT_TOM)^A12661)</f>
        <v>10458.204466678904</v>
      </c>
      <c r="F12661" s="5">
        <f>IF(B12661=0,0,B12661*LABOR_HRS_WK_CAR*SEASON_WEEKS*(1+DIM_PCT_CAR)^B12661)</f>
        <v>337.19300188586959</v>
      </c>
      <c r="G12661" s="5">
        <f>IF(C12661=0,0,C12661*LABOR_HRS_WK_MES*SEASON_WEEKS*(1+DIM_PCT_MES)^C12661)</f>
        <v>452.90833186570273</v>
      </c>
      <c r="H12661" s="5">
        <f>E12661+F12661+G12661</f>
        <v>11248.305800430477</v>
      </c>
      <c r="I12661" s="5">
        <f>MIN(H12661,FARMER_HRS)</f>
        <v>720</v>
      </c>
      <c r="J12661" s="5">
        <f>MAX(0,H12661-FARMER_HRS)</f>
        <v>10528.305800430477</v>
      </c>
      <c r="K12661" s="2">
        <f>I12661*FARMER_RATE+J12661*TEMP_WORKER_RATE</f>
        <v>207783.08681302911</v>
      </c>
      <c r="L12661" s="2">
        <f>A12661*PRICE_TOM+B12661*PRICE_CAR+C12661*PRICE_MES</f>
        <v>210346</v>
      </c>
      <c r="M12661" s="2">
        <f>A12661*FERT_BED_TOM+B12661*FERT_BED_CAR+C12661*FERT_BED_MES</f>
        <v>28600</v>
      </c>
      <c r="N12661" s="6">
        <f>IF(AND(D12661&lt;=TOTAL_BEDS,J12661&lt;=TEMP_WORKER_MAX*TEMP_WORKER_HRS),1,0)</f>
        <v>0</v>
      </c>
      <c r="O12661" s="2">
        <f>L12661-M12661-K12661-FIXED_COSTS</f>
        <v>-46037.086813029106</v>
      </c>
      <c r="P12661" s="2">
        <f>IF(N12661=1,O12661,"")</f>
      </c>
    </row>
    <row r="12662">
      <c r="A12662" s="6">
        <v>19</v>
      </c>
      <c r="B12662" s="6">
        <v>9</v>
      </c>
      <c r="C12662" s="6">
        <v>10</v>
      </c>
      <c r="D12662" s="6">
        <f>A12662+B12662+C12662</f>
        <v>38</v>
      </c>
      <c r="E12662" s="5">
        <f>IF(A12662=0,0,A12662*LABOR_HRS_WK_TOM*SEASON_WEEKS*(1+DIM_PCT_TOM)^A12662)</f>
        <v>10458.204466678904</v>
      </c>
      <c r="F12662" s="5">
        <f>IF(B12662=0,0,B12662*LABOR_HRS_WK_CAR*SEASON_WEEKS*(1+DIM_PCT_CAR)^B12662)</f>
        <v>337.19300188586959</v>
      </c>
      <c r="G12662" s="5">
        <f>IF(C12662=0,0,C12662*LABOR_HRS_WK_MES*SEASON_WEEKS*(1+DIM_PCT_MES)^C12662)</f>
        <v>509.52187334891551</v>
      </c>
      <c r="H12662" s="5">
        <f>E12662+F12662+G12662</f>
        <v>11304.91934191369</v>
      </c>
      <c r="I12662" s="5">
        <f>MIN(H12662,FARMER_HRS)</f>
        <v>720</v>
      </c>
      <c r="J12662" s="5">
        <f>MAX(0,H12662-FARMER_HRS)</f>
        <v>10584.91934191369</v>
      </c>
      <c r="K12662" s="2">
        <f>I12662*FARMER_RATE+J12662*TEMP_WORKER_RATE</f>
        <v>208765.96079711267</v>
      </c>
      <c r="L12662" s="2">
        <f>A12662*PRICE_TOM+B12662*PRICE_CAR+C12662*PRICE_MES</f>
        <v>213046</v>
      </c>
      <c r="M12662" s="2">
        <f>A12662*FERT_BED_TOM+B12662*FERT_BED_CAR+C12662*FERT_BED_MES</f>
        <v>29480</v>
      </c>
      <c r="N12662" s="6">
        <f>IF(AND(D12662&lt;=TOTAL_BEDS,J12662&lt;=TEMP_WORKER_MAX*TEMP_WORKER_HRS),1,0)</f>
        <v>0</v>
      </c>
      <c r="O12662" s="2">
        <f>L12662-M12662-K12662-FIXED_COSTS</f>
        <v>-45199.960797112668</v>
      </c>
      <c r="P12662" s="2">
        <f>IF(N12662=1,O12662,"")</f>
      </c>
    </row>
    <row r="12663">
      <c r="A12663" s="6">
        <v>19</v>
      </c>
      <c r="B12663" s="6">
        <v>9</v>
      </c>
      <c r="C12663" s="6">
        <v>11</v>
      </c>
      <c r="D12663" s="6">
        <f>A12663+B12663+C12663</f>
        <v>39</v>
      </c>
      <c r="E12663" s="5">
        <f>IF(A12663=0,0,A12663*LABOR_HRS_WK_TOM*SEASON_WEEKS*(1+DIM_PCT_TOM)^A12663)</f>
        <v>10458.204466678904</v>
      </c>
      <c r="F12663" s="5">
        <f>IF(B12663=0,0,B12663*LABOR_HRS_WK_CAR*SEASON_WEEKS*(1+DIM_PCT_CAR)^B12663)</f>
        <v>337.19300188586959</v>
      </c>
      <c r="G12663" s="5">
        <f>IF(C12663=0,0,C12663*LABOR_HRS_WK_MES*SEASON_WEEKS*(1+DIM_PCT_MES)^C12663)</f>
        <v>567.47998644235463</v>
      </c>
      <c r="H12663" s="5">
        <f>E12663+F12663+G12663</f>
        <v>11362.877455007128</v>
      </c>
      <c r="I12663" s="5">
        <f>MIN(H12663,FARMER_HRS)</f>
        <v>720</v>
      </c>
      <c r="J12663" s="5">
        <f>MAX(0,H12663-FARMER_HRS)</f>
        <v>10642.877455007128</v>
      </c>
      <c r="K12663" s="2">
        <f>I12663*FARMER_RATE+J12663*TEMP_WORKER_RATE</f>
        <v>209772.1780383182</v>
      </c>
      <c r="L12663" s="2">
        <f>A12663*PRICE_TOM+B12663*PRICE_CAR+C12663*PRICE_MES</f>
        <v>215746</v>
      </c>
      <c r="M12663" s="2">
        <f>A12663*FERT_BED_TOM+B12663*FERT_BED_CAR+C12663*FERT_BED_MES</f>
        <v>30360</v>
      </c>
      <c r="N12663" s="6">
        <f>IF(AND(D12663&lt;=TOTAL_BEDS,J12663&lt;=TEMP_WORKER_MAX*TEMP_WORKER_HRS),1,0)</f>
        <v>0</v>
      </c>
      <c r="O12663" s="2">
        <f>L12663-M12663-K12663-FIXED_COSTS</f>
        <v>-44386.178038318205</v>
      </c>
      <c r="P12663" s="2">
        <f>IF(N12663=1,O12663,"")</f>
      </c>
    </row>
    <row r="12664">
      <c r="A12664" s="6">
        <v>19</v>
      </c>
      <c r="B12664" s="6">
        <v>9</v>
      </c>
      <c r="C12664" s="6">
        <v>12</v>
      </c>
      <c r="D12664" s="6">
        <f>A12664+B12664+C12664</f>
        <v>40</v>
      </c>
      <c r="E12664" s="5">
        <f>IF(A12664=0,0,A12664*LABOR_HRS_WK_TOM*SEASON_WEEKS*(1+DIM_PCT_TOM)^A12664)</f>
        <v>10458.204466678904</v>
      </c>
      <c r="F12664" s="5">
        <f>IF(B12664=0,0,B12664*LABOR_HRS_WK_CAR*SEASON_WEEKS*(1+DIM_PCT_CAR)^B12664)</f>
        <v>337.19300188586959</v>
      </c>
      <c r="G12664" s="5">
        <f>IF(C12664=0,0,C12664*LABOR_HRS_WK_MES*SEASON_WEEKS*(1+DIM_PCT_MES)^C12664)</f>
        <v>626.807439570419</v>
      </c>
      <c r="H12664" s="5">
        <f>E12664+F12664+G12664</f>
        <v>11422.204908135192</v>
      </c>
      <c r="I12664" s="5">
        <f>MIN(H12664,FARMER_HRS)</f>
        <v>720</v>
      </c>
      <c r="J12664" s="5">
        <f>MAX(0,H12664-FARMER_HRS)</f>
        <v>10702.204908135192</v>
      </c>
      <c r="K12664" s="2">
        <f>I12664*FARMER_RATE+J12664*TEMP_WORKER_RATE</f>
        <v>210802.16854401375</v>
      </c>
      <c r="L12664" s="2">
        <f>A12664*PRICE_TOM+B12664*PRICE_CAR+C12664*PRICE_MES</f>
        <v>218446</v>
      </c>
      <c r="M12664" s="2">
        <f>A12664*FERT_BED_TOM+B12664*FERT_BED_CAR+C12664*FERT_BED_MES</f>
        <v>31240</v>
      </c>
      <c r="N12664" s="6">
        <f>IF(AND(D12664&lt;=TOTAL_BEDS,J12664&lt;=TEMP_WORKER_MAX*TEMP_WORKER_HRS),1,0)</f>
        <v>0</v>
      </c>
      <c r="O12664" s="2">
        <f>L12664-M12664-K12664-FIXED_COSTS</f>
        <v>-43596.168544013752</v>
      </c>
      <c r="P12664" s="2">
        <f>IF(N12664=1,O12664,"")</f>
      </c>
    </row>
    <row r="12665">
      <c r="A12665" s="6">
        <v>19</v>
      </c>
      <c r="B12665" s="6">
        <v>9</v>
      </c>
      <c r="C12665" s="6">
        <v>13</v>
      </c>
      <c r="D12665" s="6">
        <f>A12665+B12665+C12665</f>
        <v>41</v>
      </c>
      <c r="E12665" s="5">
        <f>IF(A12665=0,0,A12665*LABOR_HRS_WK_TOM*SEASON_WEEKS*(1+DIM_PCT_TOM)^A12665)</f>
        <v>10458.204466678904</v>
      </c>
      <c r="F12665" s="5">
        <f>IF(B12665=0,0,B12665*LABOR_HRS_WK_CAR*SEASON_WEEKS*(1+DIM_PCT_CAR)^B12665)</f>
        <v>337.19300188586959</v>
      </c>
      <c r="G12665" s="5">
        <f>IF(C12665=0,0,C12665*LABOR_HRS_WK_MES*SEASON_WEEKS*(1+DIM_PCT_MES)^C12665)</f>
        <v>687.52941027880331</v>
      </c>
      <c r="H12665" s="5">
        <f>E12665+F12665+G12665</f>
        <v>11482.926878843577</v>
      </c>
      <c r="I12665" s="5">
        <f>MIN(H12665,FARMER_HRS)</f>
        <v>720</v>
      </c>
      <c r="J12665" s="5">
        <f>MAX(0,H12665-FARMER_HRS)</f>
        <v>10762.926878843577</v>
      </c>
      <c r="K12665" s="2">
        <f>I12665*FARMER_RATE+J12665*TEMP_WORKER_RATE</f>
        <v>211856.36942436764</v>
      </c>
      <c r="L12665" s="2">
        <f>A12665*PRICE_TOM+B12665*PRICE_CAR+C12665*PRICE_MES</f>
        <v>221146</v>
      </c>
      <c r="M12665" s="2">
        <f>A12665*FERT_BED_TOM+B12665*FERT_BED_CAR+C12665*FERT_BED_MES</f>
        <v>32120</v>
      </c>
      <c r="N12665" s="6">
        <f>IF(AND(D12665&lt;=TOTAL_BEDS,J12665&lt;=TEMP_WORKER_MAX*TEMP_WORKER_HRS),1,0)</f>
        <v>0</v>
      </c>
      <c r="O12665" s="2">
        <f>L12665-M12665-K12665-FIXED_COSTS</f>
        <v>-42830.369424367644</v>
      </c>
      <c r="P12665" s="2">
        <f>IF(N12665=1,O12665,"")</f>
      </c>
    </row>
    <row r="12666">
      <c r="A12666" s="6">
        <v>19</v>
      </c>
      <c r="B12666" s="6">
        <v>9</v>
      </c>
      <c r="C12666" s="6">
        <v>14</v>
      </c>
      <c r="D12666" s="6">
        <f>A12666+B12666+C12666</f>
        <v>42</v>
      </c>
      <c r="E12666" s="5">
        <f>IF(A12666=0,0,A12666*LABOR_HRS_WK_TOM*SEASON_WEEKS*(1+DIM_PCT_TOM)^A12666)</f>
        <v>10458.204466678904</v>
      </c>
      <c r="F12666" s="5">
        <f>IF(B12666=0,0,B12666*LABOR_HRS_WK_CAR*SEASON_WEEKS*(1+DIM_PCT_CAR)^B12666)</f>
        <v>337.19300188586959</v>
      </c>
      <c r="G12666" s="5">
        <f>IF(C12666=0,0,C12666*LABOR_HRS_WK_MES*SEASON_WEEKS*(1+DIM_PCT_MES)^C12666)</f>
        <v>749.67149159246435</v>
      </c>
      <c r="H12666" s="5">
        <f>E12666+F12666+G12666</f>
        <v>11545.068960157238</v>
      </c>
      <c r="I12666" s="5">
        <f>MIN(H12666,FARMER_HRS)</f>
        <v>720</v>
      </c>
      <c r="J12666" s="5">
        <f>MAX(0,H12666-FARMER_HRS)</f>
        <v>10825.068960157238</v>
      </c>
      <c r="K12666" s="2">
        <f>I12666*FARMER_RATE+J12666*TEMP_WORKER_RATE</f>
        <v>212935.22500272983</v>
      </c>
      <c r="L12666" s="2">
        <f>A12666*PRICE_TOM+B12666*PRICE_CAR+C12666*PRICE_MES</f>
        <v>223846</v>
      </c>
      <c r="M12666" s="2">
        <f>A12666*FERT_BED_TOM+B12666*FERT_BED_CAR+C12666*FERT_BED_MES</f>
        <v>33000</v>
      </c>
      <c r="N12666" s="6">
        <f>IF(AND(D12666&lt;=TOTAL_BEDS,J12666&lt;=TEMP_WORKER_MAX*TEMP_WORKER_HRS),1,0)</f>
        <v>0</v>
      </c>
      <c r="O12666" s="2">
        <f>L12666-M12666-K12666-FIXED_COSTS</f>
        <v>-42089.225002729829</v>
      </c>
      <c r="P12666" s="2">
        <f>IF(N12666=1,O12666,"")</f>
      </c>
    </row>
    <row r="12667">
      <c r="A12667" s="6">
        <v>19</v>
      </c>
      <c r="B12667" s="6">
        <v>9</v>
      </c>
      <c r="C12667" s="6">
        <v>15</v>
      </c>
      <c r="D12667" s="6">
        <f>A12667+B12667+C12667</f>
        <v>43</v>
      </c>
      <c r="E12667" s="5">
        <f>IF(A12667=0,0,A12667*LABOR_HRS_WK_TOM*SEASON_WEEKS*(1+DIM_PCT_TOM)^A12667)</f>
        <v>10458.204466678904</v>
      </c>
      <c r="F12667" s="5">
        <f>IF(B12667=0,0,B12667*LABOR_HRS_WK_CAR*SEASON_WEEKS*(1+DIM_PCT_CAR)^B12667)</f>
        <v>337.19300188586959</v>
      </c>
      <c r="G12667" s="5">
        <f>IF(C12667=0,0,C12667*LABOR_HRS_WK_MES*SEASON_WEEKS*(1+DIM_PCT_MES)^C12667)</f>
        <v>813.25969846861074</v>
      </c>
      <c r="H12667" s="5">
        <f>E12667+F12667+G12667</f>
        <v>11608.657167033385</v>
      </c>
      <c r="I12667" s="5">
        <f>MIN(H12667,FARMER_HRS)</f>
        <v>720</v>
      </c>
      <c r="J12667" s="5">
        <f>MAX(0,H12667-FARMER_HRS)</f>
        <v>10888.657167033385</v>
      </c>
      <c r="K12667" s="2">
        <f>I12667*FARMER_RATE+J12667*TEMP_WORKER_RATE</f>
        <v>214039.18692766293</v>
      </c>
      <c r="L12667" s="2">
        <f>A12667*PRICE_TOM+B12667*PRICE_CAR+C12667*PRICE_MES</f>
        <v>226546</v>
      </c>
      <c r="M12667" s="2">
        <f>A12667*FERT_BED_TOM+B12667*FERT_BED_CAR+C12667*FERT_BED_MES</f>
        <v>33880</v>
      </c>
      <c r="N12667" s="6">
        <f>IF(AND(D12667&lt;=TOTAL_BEDS,J12667&lt;=TEMP_WORKER_MAX*TEMP_WORKER_HRS),1,0)</f>
        <v>0</v>
      </c>
      <c r="O12667" s="2">
        <f>L12667-M12667-K12667-FIXED_COSTS</f>
        <v>-41373.18692766293</v>
      </c>
      <c r="P12667" s="2">
        <f>IF(N12667=1,O12667,"")</f>
      </c>
    </row>
    <row r="12668">
      <c r="A12668" s="6">
        <v>19</v>
      </c>
      <c r="B12668" s="6">
        <v>9</v>
      </c>
      <c r="C12668" s="6">
        <v>16</v>
      </c>
      <c r="D12668" s="6">
        <f>A12668+B12668+C12668</f>
        <v>44</v>
      </c>
      <c r="E12668" s="5">
        <f>IF(A12668=0,0,A12668*LABOR_HRS_WK_TOM*SEASON_WEEKS*(1+DIM_PCT_TOM)^A12668)</f>
        <v>10458.204466678904</v>
      </c>
      <c r="F12668" s="5">
        <f>IF(B12668=0,0,B12668*LABOR_HRS_WK_CAR*SEASON_WEEKS*(1+DIM_PCT_CAR)^B12668)</f>
        <v>337.19300188586959</v>
      </c>
      <c r="G12668" s="5">
        <f>IF(C12668=0,0,C12668*LABOR_HRS_WK_MES*SEASON_WEEKS*(1+DIM_PCT_MES)^C12668)</f>
        <v>878.32047434609967</v>
      </c>
      <c r="H12668" s="5">
        <f>E12668+F12668+G12668</f>
        <v>11673.717942910873</v>
      </c>
      <c r="I12668" s="5">
        <f>MIN(H12668,FARMER_HRS)</f>
        <v>720</v>
      </c>
      <c r="J12668" s="5">
        <f>MAX(0,H12668-FARMER_HRS)</f>
        <v>10953.717942910873</v>
      </c>
      <c r="K12668" s="2">
        <f>I12668*FARMER_RATE+J12668*TEMP_WORKER_RATE</f>
        <v>215168.7142866471</v>
      </c>
      <c r="L12668" s="2">
        <f>A12668*PRICE_TOM+B12668*PRICE_CAR+C12668*PRICE_MES</f>
        <v>229246</v>
      </c>
      <c r="M12668" s="2">
        <f>A12668*FERT_BED_TOM+B12668*FERT_BED_CAR+C12668*FERT_BED_MES</f>
        <v>34760</v>
      </c>
      <c r="N12668" s="6">
        <f>IF(AND(D12668&lt;=TOTAL_BEDS,J12668&lt;=TEMP_WORKER_MAX*TEMP_WORKER_HRS),1,0)</f>
        <v>0</v>
      </c>
      <c r="O12668" s="2">
        <f>L12668-M12668-K12668-FIXED_COSTS</f>
        <v>-40682.7142866471</v>
      </c>
      <c r="P12668" s="2">
        <f>IF(N12668=1,O12668,"")</f>
      </c>
    </row>
    <row r="12669">
      <c r="A12669" s="6">
        <v>19</v>
      </c>
      <c r="B12669" s="6">
        <v>9</v>
      </c>
      <c r="C12669" s="6">
        <v>17</v>
      </c>
      <c r="D12669" s="6">
        <f>A12669+B12669+C12669</f>
        <v>45</v>
      </c>
      <c r="E12669" s="5">
        <f>IF(A12669=0,0,A12669*LABOR_HRS_WK_TOM*SEASON_WEEKS*(1+DIM_PCT_TOM)^A12669)</f>
        <v>10458.204466678904</v>
      </c>
      <c r="F12669" s="5">
        <f>IF(B12669=0,0,B12669*LABOR_HRS_WK_CAR*SEASON_WEEKS*(1+DIM_PCT_CAR)^B12669)</f>
        <v>337.19300188586959</v>
      </c>
      <c r="G12669" s="5">
        <f>IF(C12669=0,0,C12669*LABOR_HRS_WK_MES*SEASON_WEEKS*(1+DIM_PCT_MES)^C12669)</f>
        <v>944.88069779263992</v>
      </c>
      <c r="H12669" s="5">
        <f>E12669+F12669+G12669</f>
        <v>11740.278166357413</v>
      </c>
      <c r="I12669" s="5">
        <f>MIN(H12669,FARMER_HRS)</f>
        <v>720</v>
      </c>
      <c r="J12669" s="5">
        <f>MAX(0,H12669-FARMER_HRS)</f>
        <v>11020.278166357413</v>
      </c>
      <c r="K12669" s="2">
        <f>I12669*FARMER_RATE+J12669*TEMP_WORKER_RATE</f>
        <v>216324.27372148287</v>
      </c>
      <c r="L12669" s="2">
        <f>A12669*PRICE_TOM+B12669*PRICE_CAR+C12669*PRICE_MES</f>
        <v>231946</v>
      </c>
      <c r="M12669" s="2">
        <f>A12669*FERT_BED_TOM+B12669*FERT_BED_CAR+C12669*FERT_BED_MES</f>
        <v>35640</v>
      </c>
      <c r="N12669" s="6">
        <f>IF(AND(D12669&lt;=TOTAL_BEDS,J12669&lt;=TEMP_WORKER_MAX*TEMP_WORKER_HRS),1,0)</f>
        <v>0</v>
      </c>
      <c r="O12669" s="2">
        <f>L12669-M12669-K12669-FIXED_COSTS</f>
        <v>-40018.273721482867</v>
      </c>
      <c r="P12669" s="2">
        <f>IF(N12669=1,O12669,"")</f>
      </c>
    </row>
    <row r="12670">
      <c r="A12670" s="6">
        <v>19</v>
      </c>
      <c r="B12670" s="6">
        <v>9</v>
      </c>
      <c r="C12670" s="6">
        <v>18</v>
      </c>
      <c r="D12670" s="6">
        <f>A12670+B12670+C12670</f>
        <v>46</v>
      </c>
      <c r="E12670" s="5">
        <f>IF(A12670=0,0,A12670*LABOR_HRS_WK_TOM*SEASON_WEEKS*(1+DIM_PCT_TOM)^A12670)</f>
        <v>10458.204466678904</v>
      </c>
      <c r="F12670" s="5">
        <f>IF(B12670=0,0,B12670*LABOR_HRS_WK_CAR*SEASON_WEEKS*(1+DIM_PCT_CAR)^B12670)</f>
        <v>337.19300188586959</v>
      </c>
      <c r="G12670" s="5">
        <f>IF(C12670=0,0,C12670*LABOR_HRS_WK_MES*SEASON_WEEKS*(1+DIM_PCT_MES)^C12670)</f>
        <v>1012.9676892512272</v>
      </c>
      <c r="H12670" s="5">
        <f>E12670+F12670+G12670</f>
        <v>11808.365157816</v>
      </c>
      <c r="I12670" s="5">
        <f>MIN(H12670,FARMER_HRS)</f>
        <v>720</v>
      </c>
      <c r="J12670" s="5">
        <f>MAX(0,H12670-FARMER_HRS)</f>
        <v>11088.365157816</v>
      </c>
      <c r="K12670" s="2">
        <f>I12670*FARMER_RATE+J12670*TEMP_WORKER_RATE</f>
        <v>217506.33954541667</v>
      </c>
      <c r="L12670" s="2">
        <f>A12670*PRICE_TOM+B12670*PRICE_CAR+C12670*PRICE_MES</f>
        <v>234646</v>
      </c>
      <c r="M12670" s="2">
        <f>A12670*FERT_BED_TOM+B12670*FERT_BED_CAR+C12670*FERT_BED_MES</f>
        <v>36520</v>
      </c>
      <c r="N12670" s="6">
        <f>IF(AND(D12670&lt;=TOTAL_BEDS,J12670&lt;=TEMP_WORKER_MAX*TEMP_WORKER_HRS),1,0)</f>
        <v>0</v>
      </c>
      <c r="O12670" s="2">
        <f>L12670-M12670-K12670-FIXED_COSTS</f>
        <v>-39380.339545416675</v>
      </c>
      <c r="P12670" s="2">
        <f>IF(N12670=1,O12670,"")</f>
      </c>
    </row>
    <row r="12671">
      <c r="A12671" s="6">
        <v>19</v>
      </c>
      <c r="B12671" s="6">
        <v>9</v>
      </c>
      <c r="C12671" s="6">
        <v>19</v>
      </c>
      <c r="D12671" s="6">
        <f>A12671+B12671+C12671</f>
        <v>47</v>
      </c>
      <c r="E12671" s="5">
        <f>IF(A12671=0,0,A12671*LABOR_HRS_WK_TOM*SEASON_WEEKS*(1+DIM_PCT_TOM)^A12671)</f>
        <v>10458.204466678904</v>
      </c>
      <c r="F12671" s="5">
        <f>IF(B12671=0,0,B12671*LABOR_HRS_WK_CAR*SEASON_WEEKS*(1+DIM_PCT_CAR)^B12671)</f>
        <v>337.19300188586959</v>
      </c>
      <c r="G12671" s="5">
        <f>IF(C12671=0,0,C12671*LABOR_HRS_WK_MES*SEASON_WEEKS*(1+DIM_PCT_MES)^C12671)</f>
        <v>1082.6092178872491</v>
      </c>
      <c r="H12671" s="5">
        <f>E12671+F12671+G12671</f>
        <v>11878.006686452023</v>
      </c>
      <c r="I12671" s="5">
        <f>MIN(H12671,FARMER_HRS)</f>
        <v>720</v>
      </c>
      <c r="J12671" s="5">
        <f>MAX(0,H12671-FARMER_HRS)</f>
        <v>11158.006686452023</v>
      </c>
      <c r="K12671" s="2">
        <f>I12671*FARMER_RATE+J12671*TEMP_WORKER_RATE</f>
        <v>218715.39386201429</v>
      </c>
      <c r="L12671" s="2">
        <f>A12671*PRICE_TOM+B12671*PRICE_CAR+C12671*PRICE_MES</f>
        <v>237346</v>
      </c>
      <c r="M12671" s="2">
        <f>A12671*FERT_BED_TOM+B12671*FERT_BED_CAR+C12671*FERT_BED_MES</f>
        <v>37400</v>
      </c>
      <c r="N12671" s="6">
        <f>IF(AND(D12671&lt;=TOTAL_BEDS,J12671&lt;=TEMP_WORKER_MAX*TEMP_WORKER_HRS),1,0)</f>
        <v>0</v>
      </c>
      <c r="O12671" s="2">
        <f>L12671-M12671-K12671-FIXED_COSTS</f>
        <v>-38769.393862014287</v>
      </c>
      <c r="P12671" s="2">
        <f>IF(N12671=1,O12671,"")</f>
      </c>
    </row>
    <row r="12672">
      <c r="A12672" s="6">
        <v>19</v>
      </c>
      <c r="B12672" s="6">
        <v>9</v>
      </c>
      <c r="C12672" s="6">
        <v>20</v>
      </c>
      <c r="D12672" s="6">
        <f>A12672+B12672+C12672</f>
        <v>48</v>
      </c>
      <c r="E12672" s="5">
        <f>IF(A12672=0,0,A12672*LABOR_HRS_WK_TOM*SEASON_WEEKS*(1+DIM_PCT_TOM)^A12672)</f>
        <v>10458.204466678904</v>
      </c>
      <c r="F12672" s="5">
        <f>IF(B12672=0,0,B12672*LABOR_HRS_WK_CAR*SEASON_WEEKS*(1+DIM_PCT_CAR)^B12672)</f>
        <v>337.19300188586959</v>
      </c>
      <c r="G12672" s="5">
        <f>IF(C12672=0,0,C12672*LABOR_HRS_WK_MES*SEASON_WEEKS*(1+DIM_PCT_MES)^C12672)</f>
        <v>1153.8335085377259</v>
      </c>
      <c r="H12672" s="5">
        <f>E12672+F12672+G12672</f>
        <v>11949.2309771025</v>
      </c>
      <c r="I12672" s="5">
        <f>MIN(H12672,FARMER_HRS)</f>
        <v>720</v>
      </c>
      <c r="J12672" s="5">
        <f>MAX(0,H12672-FARMER_HRS)</f>
        <v>11229.2309771025</v>
      </c>
      <c r="K12672" s="2">
        <f>I12672*FARMER_RATE+J12672*TEMP_WORKER_RATE</f>
        <v>219951.92668580727</v>
      </c>
      <c r="L12672" s="2">
        <f>A12672*PRICE_TOM+B12672*PRICE_CAR+C12672*PRICE_MES</f>
        <v>240046</v>
      </c>
      <c r="M12672" s="2">
        <f>A12672*FERT_BED_TOM+B12672*FERT_BED_CAR+C12672*FERT_BED_MES</f>
        <v>38280</v>
      </c>
      <c r="N12672" s="6">
        <f>IF(AND(D12672&lt;=TOTAL_BEDS,J12672&lt;=TEMP_WORKER_MAX*TEMP_WORKER_HRS),1,0)</f>
        <v>0</v>
      </c>
      <c r="O12672" s="2">
        <f>L12672-M12672-K12672-FIXED_COSTS</f>
        <v>-38185.926685807266</v>
      </c>
      <c r="P12672" s="2">
        <f>IF(N12672=1,O12672,"")</f>
      </c>
    </row>
    <row r="12673">
      <c r="A12673" s="6">
        <v>19</v>
      </c>
      <c r="B12673" s="6">
        <v>9</v>
      </c>
      <c r="C12673" s="6">
        <v>21</v>
      </c>
      <c r="D12673" s="6">
        <f>A12673+B12673+C12673</f>
        <v>49</v>
      </c>
      <c r="E12673" s="5">
        <f>IF(A12673=0,0,A12673*LABOR_HRS_WK_TOM*SEASON_WEEKS*(1+DIM_PCT_TOM)^A12673)</f>
        <v>10458.204466678904</v>
      </c>
      <c r="F12673" s="5">
        <f>IF(B12673=0,0,B12673*LABOR_HRS_WK_CAR*SEASON_WEEKS*(1+DIM_PCT_CAR)^B12673)</f>
        <v>337.19300188586959</v>
      </c>
      <c r="G12673" s="5">
        <f>IF(C12673=0,0,C12673*LABOR_HRS_WK_MES*SEASON_WEEKS*(1+DIM_PCT_MES)^C12673)</f>
        <v>1226.6692487641699</v>
      </c>
      <c r="H12673" s="5">
        <f>E12673+F12673+G12673</f>
        <v>12022.066717328944</v>
      </c>
      <c r="I12673" s="5">
        <f>MIN(H12673,FARMER_HRS)</f>
        <v>720</v>
      </c>
      <c r="J12673" s="5">
        <f>MAX(0,H12673-FARMER_HRS)</f>
        <v>11302.066717328944</v>
      </c>
      <c r="K12673" s="2">
        <f>I12673*FARMER_RATE+J12673*TEMP_WORKER_RATE</f>
        <v>221216.43606473861</v>
      </c>
      <c r="L12673" s="2">
        <f>A12673*PRICE_TOM+B12673*PRICE_CAR+C12673*PRICE_MES</f>
        <v>242746</v>
      </c>
      <c r="M12673" s="2">
        <f>A12673*FERT_BED_TOM+B12673*FERT_BED_CAR+C12673*FERT_BED_MES</f>
        <v>39160</v>
      </c>
      <c r="N12673" s="6">
        <f>IF(AND(D12673&lt;=TOTAL_BEDS,J12673&lt;=TEMP_WORKER_MAX*TEMP_WORKER_HRS),1,0)</f>
        <v>0</v>
      </c>
      <c r="O12673" s="2">
        <f>L12673-M12673-K12673-FIXED_COSTS</f>
        <v>-37630.436064738606</v>
      </c>
      <c r="P12673" s="2">
        <f>IF(N12673=1,O12673,"")</f>
      </c>
    </row>
    <row r="12674">
      <c r="A12674" s="6">
        <v>19</v>
      </c>
      <c r="B12674" s="6">
        <v>9</v>
      </c>
      <c r="C12674" s="6">
        <v>22</v>
      </c>
      <c r="D12674" s="6">
        <f>A12674+B12674+C12674</f>
        <v>50</v>
      </c>
      <c r="E12674" s="5">
        <f>IF(A12674=0,0,A12674*LABOR_HRS_WK_TOM*SEASON_WEEKS*(1+DIM_PCT_TOM)^A12674)</f>
        <v>10458.204466678904</v>
      </c>
      <c r="F12674" s="5">
        <f>IF(B12674=0,0,B12674*LABOR_HRS_WK_CAR*SEASON_WEEKS*(1+DIM_PCT_CAR)^B12674)</f>
        <v>337.19300188586959</v>
      </c>
      <c r="G12674" s="5">
        <f>IF(C12674=0,0,C12674*LABOR_HRS_WK_MES*SEASON_WEEKS*(1+DIM_PCT_MES)^C12674)</f>
        <v>1301.1455960105659</v>
      </c>
      <c r="H12674" s="5">
        <f>E12674+F12674+G12674</f>
        <v>12096.54306457534</v>
      </c>
      <c r="I12674" s="5">
        <f>MIN(H12674,FARMER_HRS)</f>
        <v>720</v>
      </c>
      <c r="J12674" s="5">
        <f>MAX(0,H12674-FARMER_HRS)</f>
        <v>11376.54306457534</v>
      </c>
      <c r="K12674" s="2">
        <f>I12674*FARMER_RATE+J12674*TEMP_WORKER_RATE</f>
        <v>222509.428204433</v>
      </c>
      <c r="L12674" s="2">
        <f>A12674*PRICE_TOM+B12674*PRICE_CAR+C12674*PRICE_MES</f>
        <v>245446</v>
      </c>
      <c r="M12674" s="2">
        <f>A12674*FERT_BED_TOM+B12674*FERT_BED_CAR+C12674*FERT_BED_MES</f>
        <v>40040</v>
      </c>
      <c r="N12674" s="6">
        <f>IF(AND(D12674&lt;=TOTAL_BEDS,J12674&lt;=TEMP_WORKER_MAX*TEMP_WORKER_HRS),1,0)</f>
        <v>0</v>
      </c>
      <c r="O12674" s="2">
        <f>L12674-M12674-K12674-FIXED_COSTS</f>
        <v>-37103.428204433</v>
      </c>
      <c r="P12674" s="2">
        <f>IF(N12674=1,O12674,"")</f>
      </c>
    </row>
    <row r="12675">
      <c r="A12675" s="6">
        <v>19</v>
      </c>
      <c r="B12675" s="6">
        <v>9</v>
      </c>
      <c r="C12675" s="6">
        <v>23</v>
      </c>
      <c r="D12675" s="6">
        <f>A12675+B12675+C12675</f>
        <v>51</v>
      </c>
      <c r="E12675" s="5">
        <f>IF(A12675=0,0,A12675*LABOR_HRS_WK_TOM*SEASON_WEEKS*(1+DIM_PCT_TOM)^A12675)</f>
        <v>10458.204466678904</v>
      </c>
      <c r="F12675" s="5">
        <f>IF(B12675=0,0,B12675*LABOR_HRS_WK_CAR*SEASON_WEEKS*(1+DIM_PCT_CAR)^B12675)</f>
        <v>337.19300188586959</v>
      </c>
      <c r="G12675" s="5">
        <f>IF(C12675=0,0,C12675*LABOR_HRS_WK_MES*SEASON_WEEKS*(1+DIM_PCT_MES)^C12675)</f>
        <v>1377.2921848680023</v>
      </c>
      <c r="H12675" s="5">
        <f>E12675+F12675+G12675</f>
        <v>12172.689653432775</v>
      </c>
      <c r="I12675" s="5">
        <f>MIN(H12675,FARMER_HRS)</f>
        <v>720</v>
      </c>
      <c r="J12675" s="5">
        <f>MAX(0,H12675-FARMER_HRS)</f>
        <v>11452.689653432775</v>
      </c>
      <c r="K12675" s="2">
        <f>I12675*FARMER_RATE+J12675*TEMP_WORKER_RATE</f>
        <v>223831.417594319</v>
      </c>
      <c r="L12675" s="2">
        <f>A12675*PRICE_TOM+B12675*PRICE_CAR+C12675*PRICE_MES</f>
        <v>248146</v>
      </c>
      <c r="M12675" s="2">
        <f>A12675*FERT_BED_TOM+B12675*FERT_BED_CAR+C12675*FERT_BED_MES</f>
        <v>40920</v>
      </c>
      <c r="N12675" s="6">
        <f>IF(AND(D12675&lt;=TOTAL_BEDS,J12675&lt;=TEMP_WORKER_MAX*TEMP_WORKER_HRS),1,0)</f>
        <v>0</v>
      </c>
      <c r="O12675" s="2">
        <f>L12675-M12675-K12675-FIXED_COSTS</f>
        <v>-36605.417594319006</v>
      </c>
      <c r="P12675" s="2">
        <f>IF(N12675=1,O12675,"")</f>
      </c>
    </row>
    <row r="12676">
      <c r="A12676" s="6">
        <v>19</v>
      </c>
      <c r="B12676" s="6">
        <v>9</v>
      </c>
      <c r="C12676" s="6">
        <v>24</v>
      </c>
      <c r="D12676" s="6">
        <f>A12676+B12676+C12676</f>
        <v>52</v>
      </c>
      <c r="E12676" s="5">
        <f>IF(A12676=0,0,A12676*LABOR_HRS_WK_TOM*SEASON_WEEKS*(1+DIM_PCT_TOM)^A12676)</f>
        <v>10458.204466678904</v>
      </c>
      <c r="F12676" s="5">
        <f>IF(B12676=0,0,B12676*LABOR_HRS_WK_CAR*SEASON_WEEKS*(1+DIM_PCT_CAR)^B12676)</f>
        <v>337.19300188586959</v>
      </c>
      <c r="G12676" s="5">
        <f>IF(C12676=0,0,C12676*LABOR_HRS_WK_MES*SEASON_WEEKS*(1+DIM_PCT_MES)^C12676)</f>
        <v>1455.139134447498</v>
      </c>
      <c r="H12676" s="5">
        <f>E12676+F12676+G12676</f>
        <v>12250.536603012271</v>
      </c>
      <c r="I12676" s="5">
        <f>MIN(H12676,FARMER_HRS)</f>
        <v>720</v>
      </c>
      <c r="J12676" s="5">
        <f>MAX(0,H12676-FARMER_HRS)</f>
        <v>11530.536603012271</v>
      </c>
      <c r="K12676" s="2">
        <f>I12676*FARMER_RATE+J12676*TEMP_WORKER_RATE</f>
        <v>225182.9271356297</v>
      </c>
      <c r="L12676" s="2">
        <f>A12676*PRICE_TOM+B12676*PRICE_CAR+C12676*PRICE_MES</f>
        <v>250846</v>
      </c>
      <c r="M12676" s="2">
        <f>A12676*FERT_BED_TOM+B12676*FERT_BED_CAR+C12676*FERT_BED_MES</f>
        <v>41800</v>
      </c>
      <c r="N12676" s="6">
        <f>IF(AND(D12676&lt;=TOTAL_BEDS,J12676&lt;=TEMP_WORKER_MAX*TEMP_WORKER_HRS),1,0)</f>
        <v>0</v>
      </c>
      <c r="O12676" s="2">
        <f>L12676-M12676-K12676-FIXED_COSTS</f>
        <v>-36136.927135629696</v>
      </c>
      <c r="P12676" s="2">
        <f>IF(N12676=1,O12676,"")</f>
      </c>
    </row>
    <row r="12677">
      <c r="A12677" s="6">
        <v>19</v>
      </c>
      <c r="B12677" s="6">
        <v>9</v>
      </c>
      <c r="C12677" s="6">
        <v>25</v>
      </c>
      <c r="D12677" s="6">
        <f>A12677+B12677+C12677</f>
        <v>53</v>
      </c>
      <c r="E12677" s="5">
        <f>IF(A12677=0,0,A12677*LABOR_HRS_WK_TOM*SEASON_WEEKS*(1+DIM_PCT_TOM)^A12677)</f>
        <v>10458.204466678904</v>
      </c>
      <c r="F12677" s="5">
        <f>IF(B12677=0,0,B12677*LABOR_HRS_WK_CAR*SEASON_WEEKS*(1+DIM_PCT_CAR)^B12677)</f>
        <v>337.19300188586959</v>
      </c>
      <c r="G12677" s="5">
        <f>IF(C12677=0,0,C12677*LABOR_HRS_WK_MES*SEASON_WEEKS*(1+DIM_PCT_MES)^C12677)</f>
        <v>1534.7170558625955</v>
      </c>
      <c r="H12677" s="5">
        <f>E12677+F12677+G12677</f>
        <v>12330.114524427368</v>
      </c>
      <c r="I12677" s="5">
        <f>MIN(H12677,FARMER_HRS)</f>
        <v>720</v>
      </c>
      <c r="J12677" s="5">
        <f>MAX(0,H12677-FARMER_HRS)</f>
        <v>11610.114524427368</v>
      </c>
      <c r="K12677" s="2">
        <f>I12677*FARMER_RATE+J12677*TEMP_WORKER_RATE</f>
        <v>226564.48827130848</v>
      </c>
      <c r="L12677" s="2">
        <f>A12677*PRICE_TOM+B12677*PRICE_CAR+C12677*PRICE_MES</f>
        <v>253546</v>
      </c>
      <c r="M12677" s="2">
        <f>A12677*FERT_BED_TOM+B12677*FERT_BED_CAR+C12677*FERT_BED_MES</f>
        <v>42680</v>
      </c>
      <c r="N12677" s="6">
        <f>IF(AND(D12677&lt;=TOTAL_BEDS,J12677&lt;=TEMP_WORKER_MAX*TEMP_WORKER_HRS),1,0)</f>
        <v>0</v>
      </c>
      <c r="O12677" s="2">
        <f>L12677-M12677-K12677-FIXED_COSTS</f>
        <v>-35698.488271308481</v>
      </c>
      <c r="P12677" s="2">
        <f>IF(N12677=1,O12677,"")</f>
      </c>
    </row>
    <row r="12678">
      <c r="A12678" s="6">
        <v>19</v>
      </c>
      <c r="B12678" s="6">
        <v>9</v>
      </c>
      <c r="C12678" s="6">
        <v>26</v>
      </c>
      <c r="D12678" s="6">
        <f>A12678+B12678+C12678</f>
        <v>54</v>
      </c>
      <c r="E12678" s="5">
        <f>IF(A12678=0,0,A12678*LABOR_HRS_WK_TOM*SEASON_WEEKS*(1+DIM_PCT_TOM)^A12678)</f>
        <v>10458.204466678904</v>
      </c>
      <c r="F12678" s="5">
        <f>IF(B12678=0,0,B12678*LABOR_HRS_WK_CAR*SEASON_WEEKS*(1+DIM_PCT_CAR)^B12678)</f>
        <v>337.19300188586959</v>
      </c>
      <c r="G12678" s="5">
        <f>IF(C12678=0,0,C12678*LABOR_HRS_WK_MES*SEASON_WEEKS*(1+DIM_PCT_MES)^C12678)</f>
        <v>1616.0570598233128</v>
      </c>
      <c r="H12678" s="5">
        <f>E12678+F12678+G12678</f>
        <v>12411.454528388087</v>
      </c>
      <c r="I12678" s="5">
        <f>MIN(H12678,FARMER_HRS)</f>
        <v>720</v>
      </c>
      <c r="J12678" s="5">
        <f>MAX(0,H12678-FARMER_HRS)</f>
        <v>11691.454528388087</v>
      </c>
      <c r="K12678" s="2">
        <f>I12678*FARMER_RATE+J12678*TEMP_WORKER_RATE</f>
        <v>227976.64111784872</v>
      </c>
      <c r="L12678" s="2">
        <f>A12678*PRICE_TOM+B12678*PRICE_CAR+C12678*PRICE_MES</f>
        <v>256246</v>
      </c>
      <c r="M12678" s="2">
        <f>A12678*FERT_BED_TOM+B12678*FERT_BED_CAR+C12678*FERT_BED_MES</f>
        <v>43560</v>
      </c>
      <c r="N12678" s="6">
        <f>IF(AND(D12678&lt;=TOTAL_BEDS,J12678&lt;=TEMP_WORKER_MAX*TEMP_WORKER_HRS),1,0)</f>
        <v>0</v>
      </c>
      <c r="O12678" s="2">
        <f>L12678-M12678-K12678-FIXED_COSTS</f>
        <v>-35290.641117848718</v>
      </c>
      <c r="P12678" s="2">
        <f>IF(N12678=1,O12678,"")</f>
      </c>
    </row>
    <row r="12679">
      <c r="A12679" s="6">
        <v>19</v>
      </c>
      <c r="B12679" s="6">
        <v>9</v>
      </c>
      <c r="C12679" s="6">
        <v>27</v>
      </c>
      <c r="D12679" s="6">
        <f>A12679+B12679+C12679</f>
        <v>55</v>
      </c>
      <c r="E12679" s="5">
        <f>IF(A12679=0,0,A12679*LABOR_HRS_WK_TOM*SEASON_WEEKS*(1+DIM_PCT_TOM)^A12679)</f>
        <v>10458.204466678904</v>
      </c>
      <c r="F12679" s="5">
        <f>IF(B12679=0,0,B12679*LABOR_HRS_WK_CAR*SEASON_WEEKS*(1+DIM_PCT_CAR)^B12679)</f>
        <v>337.19300188586959</v>
      </c>
      <c r="G12679" s="5">
        <f>IF(C12679=0,0,C12679*LABOR_HRS_WK_MES*SEASON_WEEKS*(1+DIM_PCT_MES)^C12679)</f>
        <v>1699.19076434307</v>
      </c>
      <c r="H12679" s="5">
        <f>E12679+F12679+G12679</f>
        <v>12494.588232907843</v>
      </c>
      <c r="I12679" s="5">
        <f>MIN(H12679,FARMER_HRS)</f>
        <v>720</v>
      </c>
      <c r="J12679" s="5">
        <f>MAX(0,H12679-FARMER_HRS)</f>
        <v>11774.588232907843</v>
      </c>
      <c r="K12679" s="2">
        <f>I12679*FARMER_RATE+J12679*TEMP_WORKER_RATE</f>
        <v>229419.9345990945</v>
      </c>
      <c r="L12679" s="2">
        <f>A12679*PRICE_TOM+B12679*PRICE_CAR+C12679*PRICE_MES</f>
        <v>258946</v>
      </c>
      <c r="M12679" s="2">
        <f>A12679*FERT_BED_TOM+B12679*FERT_BED_CAR+C12679*FERT_BED_MES</f>
        <v>44440</v>
      </c>
      <c r="N12679" s="6">
        <f>IF(AND(D12679&lt;=TOTAL_BEDS,J12679&lt;=TEMP_WORKER_MAX*TEMP_WORKER_HRS),1,0)</f>
        <v>0</v>
      </c>
      <c r="O12679" s="2">
        <f>L12679-M12679-K12679-FIXED_COSTS</f>
        <v>-34913.9345990945</v>
      </c>
      <c r="P12679" s="2">
        <f>IF(N12679=1,O12679,"")</f>
      </c>
    </row>
    <row r="12680">
      <c r="A12680" s="6">
        <v>19</v>
      </c>
      <c r="B12680" s="6">
        <v>9</v>
      </c>
      <c r="C12680" s="6">
        <v>28</v>
      </c>
      <c r="D12680" s="6">
        <f>A12680+B12680+C12680</f>
        <v>56</v>
      </c>
      <c r="E12680" s="5">
        <f>IF(A12680=0,0,A12680*LABOR_HRS_WK_TOM*SEASON_WEEKS*(1+DIM_PCT_TOM)^A12680)</f>
        <v>10458.204466678904</v>
      </c>
      <c r="F12680" s="5">
        <f>IF(B12680=0,0,B12680*LABOR_HRS_WK_CAR*SEASON_WEEKS*(1+DIM_PCT_CAR)^B12680)</f>
        <v>337.19300188586959</v>
      </c>
      <c r="G12680" s="5">
        <f>IF(C12680=0,0,C12680*LABOR_HRS_WK_MES*SEASON_WEEKS*(1+DIM_PCT_MES)^C12680)</f>
        <v>1784.1503025602233</v>
      </c>
      <c r="H12680" s="5">
        <f>E12680+F12680+G12680</f>
        <v>12579.547771124997</v>
      </c>
      <c r="I12680" s="5">
        <f>MIN(H12680,FARMER_HRS)</f>
        <v>720</v>
      </c>
      <c r="J12680" s="5">
        <f>MAX(0,H12680-FARMER_HRS)</f>
        <v>11859.547771124997</v>
      </c>
      <c r="K12680" s="2">
        <f>I12680*FARMER_RATE+J12680*TEMP_WORKER_RATE</f>
        <v>230894.92658203118</v>
      </c>
      <c r="L12680" s="2">
        <f>A12680*PRICE_TOM+B12680*PRICE_CAR+C12680*PRICE_MES</f>
        <v>261646</v>
      </c>
      <c r="M12680" s="2">
        <f>A12680*FERT_BED_TOM+B12680*FERT_BED_CAR+C12680*FERT_BED_MES</f>
        <v>45320</v>
      </c>
      <c r="N12680" s="6">
        <f>IF(AND(D12680&lt;=TOTAL_BEDS,J12680&lt;=TEMP_WORKER_MAX*TEMP_WORKER_HRS),1,0)</f>
        <v>0</v>
      </c>
      <c r="O12680" s="2">
        <f>L12680-M12680-K12680-FIXED_COSTS</f>
        <v>-34568.926582031185</v>
      </c>
      <c r="P12680" s="2">
        <f>IF(N12680=1,O12680,"")</f>
      </c>
    </row>
    <row r="12681">
      <c r="A12681" s="6">
        <v>19</v>
      </c>
      <c r="B12681" s="6">
        <v>9</v>
      </c>
      <c r="C12681" s="6">
        <v>29</v>
      </c>
      <c r="D12681" s="6">
        <f>A12681+B12681+C12681</f>
        <v>57</v>
      </c>
      <c r="E12681" s="5">
        <f>IF(A12681=0,0,A12681*LABOR_HRS_WK_TOM*SEASON_WEEKS*(1+DIM_PCT_TOM)^A12681)</f>
        <v>10458.204466678904</v>
      </c>
      <c r="F12681" s="5">
        <f>IF(B12681=0,0,B12681*LABOR_HRS_WK_CAR*SEASON_WEEKS*(1+DIM_PCT_CAR)^B12681)</f>
        <v>337.19300188586959</v>
      </c>
      <c r="G12681" s="5">
        <f>IF(C12681=0,0,C12681*LABOR_HRS_WK_MES*SEASON_WEEKS*(1+DIM_PCT_MES)^C12681)</f>
        <v>1870.9683306758766</v>
      </c>
      <c r="H12681" s="5">
        <f>E12681+F12681+G12681</f>
        <v>12666.36579924065</v>
      </c>
      <c r="I12681" s="5">
        <f>MIN(H12681,FARMER_HRS)</f>
        <v>720</v>
      </c>
      <c r="J12681" s="5">
        <f>MAX(0,H12681-FARMER_HRS)</f>
        <v>11946.36579924065</v>
      </c>
      <c r="K12681" s="2">
        <f>I12681*FARMER_RATE+J12681*TEMP_WORKER_RATE</f>
        <v>232402.18401459462</v>
      </c>
      <c r="L12681" s="2">
        <f>A12681*PRICE_TOM+B12681*PRICE_CAR+C12681*PRICE_MES</f>
        <v>264346</v>
      </c>
      <c r="M12681" s="2">
        <f>A12681*FERT_BED_TOM+B12681*FERT_BED_CAR+C12681*FERT_BED_MES</f>
        <v>46200</v>
      </c>
      <c r="N12681" s="6">
        <f>IF(AND(D12681&lt;=TOTAL_BEDS,J12681&lt;=TEMP_WORKER_MAX*TEMP_WORKER_HRS),1,0)</f>
        <v>0</v>
      </c>
      <c r="O12681" s="2">
        <f>L12681-M12681-K12681-FIXED_COSTS</f>
        <v>-34256.184014594619</v>
      </c>
      <c r="P12681" s="2">
        <f>IF(N12681=1,O12681,"")</f>
      </c>
    </row>
    <row r="12682">
      <c r="A12682" s="6">
        <v>19</v>
      </c>
      <c r="B12682" s="6">
        <v>9</v>
      </c>
      <c r="C12682" s="6">
        <v>30</v>
      </c>
      <c r="D12682" s="6">
        <f>A12682+B12682+C12682</f>
        <v>58</v>
      </c>
      <c r="E12682" s="5">
        <f>IF(A12682=0,0,A12682*LABOR_HRS_WK_TOM*SEASON_WEEKS*(1+DIM_PCT_TOM)^A12682)</f>
        <v>10458.204466678904</v>
      </c>
      <c r="F12682" s="5">
        <f>IF(B12682=0,0,B12682*LABOR_HRS_WK_CAR*SEASON_WEEKS*(1+DIM_PCT_CAR)^B12682)</f>
        <v>337.19300188586959</v>
      </c>
      <c r="G12682" s="5">
        <f>IF(C12682=0,0,C12682*LABOR_HRS_WK_MES*SEASON_WEEKS*(1+DIM_PCT_MES)^C12682)</f>
        <v>1959.6780360096466</v>
      </c>
      <c r="H12682" s="5">
        <f>E12682+F12682+G12682</f>
        <v>12755.075504574421</v>
      </c>
      <c r="I12682" s="5">
        <f>MIN(H12682,FARMER_HRS)</f>
        <v>720</v>
      </c>
      <c r="J12682" s="5">
        <f>MAX(0,H12682-FARMER_HRS)</f>
        <v>12035.075504574421</v>
      </c>
      <c r="K12682" s="2">
        <f>I12682*FARMER_RATE+J12682*TEMP_WORKER_RATE</f>
        <v>233942.28306552814</v>
      </c>
      <c r="L12682" s="2">
        <f>A12682*PRICE_TOM+B12682*PRICE_CAR+C12682*PRICE_MES</f>
        <v>267046</v>
      </c>
      <c r="M12682" s="2">
        <f>A12682*FERT_BED_TOM+B12682*FERT_BED_CAR+C12682*FERT_BED_MES</f>
        <v>47080</v>
      </c>
      <c r="N12682" s="6">
        <f>IF(AND(D12682&lt;=TOTAL_BEDS,J12682&lt;=TEMP_WORKER_MAX*TEMP_WORKER_HRS),1,0)</f>
        <v>0</v>
      </c>
      <c r="O12682" s="2">
        <f>L12682-M12682-K12682-FIXED_COSTS</f>
        <v>-33976.283065528143</v>
      </c>
      <c r="P12682" s="2">
        <f>IF(N12682=1,O12682,"")</f>
      </c>
    </row>
    <row r="12683">
      <c r="A12683" s="6">
        <v>19</v>
      </c>
      <c r="B12683" s="6">
        <v>10</v>
      </c>
      <c r="C12683" s="6">
        <v>0</v>
      </c>
      <c r="D12683" s="6">
        <f>A12683+B12683+C12683</f>
        <v>29</v>
      </c>
      <c r="E12683" s="5">
        <f>IF(A12683=0,0,A12683*LABOR_HRS_WK_TOM*SEASON_WEEKS*(1+DIM_PCT_TOM)^A12683)</f>
        <v>10458.204466678904</v>
      </c>
      <c r="F12683" s="5">
        <f>IF(B12683=0,0,B12683*LABOR_HRS_WK_CAR*SEASON_WEEKS*(1+DIM_PCT_CAR)^B12683)</f>
        <v>384.025363258907</v>
      </c>
      <c r="G12683" s="5">
        <f>IF(C12683=0,0,C12683*LABOR_HRS_WK_MES*SEASON_WEEKS*(1+DIM_PCT_MES)^C12683)</f>
        <v>0</v>
      </c>
      <c r="H12683" s="5">
        <f>E12683+F12683+G12683</f>
        <v>10842.229829937811</v>
      </c>
      <c r="I12683" s="5">
        <f>MIN(H12683,FARMER_HRS)</f>
        <v>720</v>
      </c>
      <c r="J12683" s="5">
        <f>MAX(0,H12683-FARMER_HRS)</f>
        <v>10122.229829937811</v>
      </c>
      <c r="K12683" s="2">
        <f>I12683*FARMER_RATE+J12683*TEMP_WORKER_RATE</f>
        <v>200733.15676975367</v>
      </c>
      <c r="L12683" s="2">
        <f>A12683*PRICE_TOM+B12683*PRICE_CAR+C12683*PRICE_MES</f>
        <v>188140</v>
      </c>
      <c r="M12683" s="2">
        <f>A12683*FERT_BED_TOM+B12683*FERT_BED_CAR+C12683*FERT_BED_MES</f>
        <v>21120</v>
      </c>
      <c r="N12683" s="6">
        <f>IF(AND(D12683&lt;=TOTAL_BEDS,J12683&lt;=TEMP_WORKER_MAX*TEMP_WORKER_HRS),1,0)</f>
        <v>0</v>
      </c>
      <c r="O12683" s="2">
        <f>L12683-M12683-K12683-FIXED_COSTS</f>
        <v>-53713.156769753667</v>
      </c>
      <c r="P12683" s="2">
        <f>IF(N12683=1,O12683,"")</f>
      </c>
    </row>
    <row r="12684">
      <c r="A12684" s="6">
        <v>19</v>
      </c>
      <c r="B12684" s="6">
        <v>10</v>
      </c>
      <c r="C12684" s="6">
        <v>1</v>
      </c>
      <c r="D12684" s="6">
        <f>A12684+B12684+C12684</f>
        <v>30</v>
      </c>
      <c r="E12684" s="5">
        <f>IF(A12684=0,0,A12684*LABOR_HRS_WK_TOM*SEASON_WEEKS*(1+DIM_PCT_TOM)^A12684)</f>
        <v>10458.204466678904</v>
      </c>
      <c r="F12684" s="5">
        <f>IF(B12684=0,0,B12684*LABOR_HRS_WK_CAR*SEASON_WEEKS*(1+DIM_PCT_CAR)^B12684)</f>
        <v>384.025363258907</v>
      </c>
      <c r="G12684" s="5">
        <f>IF(C12684=0,0,C12684*LABOR_HRS_WK_MES*SEASON_WEEKS*(1+DIM_PCT_MES)^C12684)</f>
        <v>45.5625</v>
      </c>
      <c r="H12684" s="5">
        <f>E12684+F12684+G12684</f>
        <v>10887.792329937811</v>
      </c>
      <c r="I12684" s="5">
        <f>MIN(H12684,FARMER_HRS)</f>
        <v>720</v>
      </c>
      <c r="J12684" s="5">
        <f>MAX(0,H12684-FARMER_HRS)</f>
        <v>10167.792329937811</v>
      </c>
      <c r="K12684" s="2">
        <f>I12684*FARMER_RATE+J12684*TEMP_WORKER_RATE</f>
        <v>201524.17239475367</v>
      </c>
      <c r="L12684" s="2">
        <f>A12684*PRICE_TOM+B12684*PRICE_CAR+C12684*PRICE_MES</f>
        <v>190840</v>
      </c>
      <c r="M12684" s="2">
        <f>A12684*FERT_BED_TOM+B12684*FERT_BED_CAR+C12684*FERT_BED_MES</f>
        <v>22000</v>
      </c>
      <c r="N12684" s="6">
        <f>IF(AND(D12684&lt;=TOTAL_BEDS,J12684&lt;=TEMP_WORKER_MAX*TEMP_WORKER_HRS),1,0)</f>
        <v>0</v>
      </c>
      <c r="O12684" s="2">
        <f>L12684-M12684-K12684-FIXED_COSTS</f>
        <v>-52684.172394753667</v>
      </c>
      <c r="P12684" s="2">
        <f>IF(N12684=1,O12684,"")</f>
      </c>
    </row>
    <row r="12685">
      <c r="A12685" s="6">
        <v>19</v>
      </c>
      <c r="B12685" s="6">
        <v>10</v>
      </c>
      <c r="C12685" s="6">
        <v>2</v>
      </c>
      <c r="D12685" s="6">
        <f>A12685+B12685+C12685</f>
        <v>31</v>
      </c>
      <c r="E12685" s="5">
        <f>IF(A12685=0,0,A12685*LABOR_HRS_WK_TOM*SEASON_WEEKS*(1+DIM_PCT_TOM)^A12685)</f>
        <v>10458.204466678904</v>
      </c>
      <c r="F12685" s="5">
        <f>IF(B12685=0,0,B12685*LABOR_HRS_WK_CAR*SEASON_WEEKS*(1+DIM_PCT_CAR)^B12685)</f>
        <v>384.025363258907</v>
      </c>
      <c r="G12685" s="5">
        <f>IF(C12685=0,0,C12685*LABOR_HRS_WK_MES*SEASON_WEEKS*(1+DIM_PCT_MES)^C12685)</f>
        <v>92.2640625</v>
      </c>
      <c r="H12685" s="5">
        <f>E12685+F12685+G12685</f>
        <v>10934.493892437811</v>
      </c>
      <c r="I12685" s="5">
        <f>MIN(H12685,FARMER_HRS)</f>
        <v>720</v>
      </c>
      <c r="J12685" s="5">
        <f>MAX(0,H12685-FARMER_HRS)</f>
        <v>10214.493892437811</v>
      </c>
      <c r="K12685" s="2">
        <f>I12685*FARMER_RATE+J12685*TEMP_WORKER_RATE</f>
        <v>202334.96341037867</v>
      </c>
      <c r="L12685" s="2">
        <f>A12685*PRICE_TOM+B12685*PRICE_CAR+C12685*PRICE_MES</f>
        <v>193540</v>
      </c>
      <c r="M12685" s="2">
        <f>A12685*FERT_BED_TOM+B12685*FERT_BED_CAR+C12685*FERT_BED_MES</f>
        <v>22880</v>
      </c>
      <c r="N12685" s="6">
        <f>IF(AND(D12685&lt;=TOTAL_BEDS,J12685&lt;=TEMP_WORKER_MAX*TEMP_WORKER_HRS),1,0)</f>
        <v>0</v>
      </c>
      <c r="O12685" s="2">
        <f>L12685-M12685-K12685-FIXED_COSTS</f>
        <v>-51674.963410378667</v>
      </c>
      <c r="P12685" s="2">
        <f>IF(N12685=1,O12685,"")</f>
      </c>
    </row>
    <row r="12686">
      <c r="A12686" s="6">
        <v>19</v>
      </c>
      <c r="B12686" s="6">
        <v>10</v>
      </c>
      <c r="C12686" s="6">
        <v>3</v>
      </c>
      <c r="D12686" s="6">
        <f>A12686+B12686+C12686</f>
        <v>32</v>
      </c>
      <c r="E12686" s="5">
        <f>IF(A12686=0,0,A12686*LABOR_HRS_WK_TOM*SEASON_WEEKS*(1+DIM_PCT_TOM)^A12686)</f>
        <v>10458.204466678904</v>
      </c>
      <c r="F12686" s="5">
        <f>IF(B12686=0,0,B12686*LABOR_HRS_WK_CAR*SEASON_WEEKS*(1+DIM_PCT_CAR)^B12686)</f>
        <v>384.025363258907</v>
      </c>
      <c r="G12686" s="5">
        <f>IF(C12686=0,0,C12686*LABOR_HRS_WK_MES*SEASON_WEEKS*(1+DIM_PCT_MES)^C12686)</f>
        <v>140.12604492187498</v>
      </c>
      <c r="H12686" s="5">
        <f>E12686+F12686+G12686</f>
        <v>10982.355874859686</v>
      </c>
      <c r="I12686" s="5">
        <f>MIN(H12686,FARMER_HRS)</f>
        <v>720</v>
      </c>
      <c r="J12686" s="5">
        <f>MAX(0,H12686-FARMER_HRS)</f>
        <v>10262.355874859686</v>
      </c>
      <c r="K12686" s="2">
        <f>I12686*FARMER_RATE+J12686*TEMP_WORKER_RATE</f>
        <v>203165.90060520289</v>
      </c>
      <c r="L12686" s="2">
        <f>A12686*PRICE_TOM+B12686*PRICE_CAR+C12686*PRICE_MES</f>
        <v>196240</v>
      </c>
      <c r="M12686" s="2">
        <f>A12686*FERT_BED_TOM+B12686*FERT_BED_CAR+C12686*FERT_BED_MES</f>
        <v>23760</v>
      </c>
      <c r="N12686" s="6">
        <f>IF(AND(D12686&lt;=TOTAL_BEDS,J12686&lt;=TEMP_WORKER_MAX*TEMP_WORKER_HRS),1,0)</f>
        <v>0</v>
      </c>
      <c r="O12686" s="2">
        <f>L12686-M12686-K12686-FIXED_COSTS</f>
        <v>-50685.900605202885</v>
      </c>
      <c r="P12686" s="2">
        <f>IF(N12686=1,O12686,"")</f>
      </c>
    </row>
    <row r="12687">
      <c r="A12687" s="6">
        <v>19</v>
      </c>
      <c r="B12687" s="6">
        <v>10</v>
      </c>
      <c r="C12687" s="6">
        <v>4</v>
      </c>
      <c r="D12687" s="6">
        <f>A12687+B12687+C12687</f>
        <v>33</v>
      </c>
      <c r="E12687" s="5">
        <f>IF(A12687=0,0,A12687*LABOR_HRS_WK_TOM*SEASON_WEEKS*(1+DIM_PCT_TOM)^A12687)</f>
        <v>10458.204466678904</v>
      </c>
      <c r="F12687" s="5">
        <f>IF(B12687=0,0,B12687*LABOR_HRS_WK_CAR*SEASON_WEEKS*(1+DIM_PCT_CAR)^B12687)</f>
        <v>384.025363258907</v>
      </c>
      <c r="G12687" s="5">
        <f>IF(C12687=0,0,C12687*LABOR_HRS_WK_MES*SEASON_WEEKS*(1+DIM_PCT_MES)^C12687)</f>
        <v>189.17016064453119</v>
      </c>
      <c r="H12687" s="5">
        <f>E12687+F12687+G12687</f>
        <v>11031.399990582342</v>
      </c>
      <c r="I12687" s="5">
        <f>MIN(H12687,FARMER_HRS)</f>
        <v>720</v>
      </c>
      <c r="J12687" s="5">
        <f>MAX(0,H12687-FARMER_HRS)</f>
        <v>10311.399990582342</v>
      </c>
      <c r="K12687" s="2">
        <f>I12687*FARMER_RATE+J12687*TEMP_WORKER_RATE</f>
        <v>204017.36094761011</v>
      </c>
      <c r="L12687" s="2">
        <f>A12687*PRICE_TOM+B12687*PRICE_CAR+C12687*PRICE_MES</f>
        <v>198940</v>
      </c>
      <c r="M12687" s="2">
        <f>A12687*FERT_BED_TOM+B12687*FERT_BED_CAR+C12687*FERT_BED_MES</f>
        <v>24640</v>
      </c>
      <c r="N12687" s="6">
        <f>IF(AND(D12687&lt;=TOTAL_BEDS,J12687&lt;=TEMP_WORKER_MAX*TEMP_WORKER_HRS),1,0)</f>
        <v>0</v>
      </c>
      <c r="O12687" s="2">
        <f>L12687-M12687-K12687-FIXED_COSTS</f>
        <v>-49717.360947610112</v>
      </c>
      <c r="P12687" s="2">
        <f>IF(N12687=1,O12687,"")</f>
      </c>
    </row>
    <row r="12688">
      <c r="A12688" s="6">
        <v>19</v>
      </c>
      <c r="B12688" s="6">
        <v>10</v>
      </c>
      <c r="C12688" s="6">
        <v>5</v>
      </c>
      <c r="D12688" s="6">
        <f>A12688+B12688+C12688</f>
        <v>34</v>
      </c>
      <c r="E12688" s="5">
        <f>IF(A12688=0,0,A12688*LABOR_HRS_WK_TOM*SEASON_WEEKS*(1+DIM_PCT_TOM)^A12688)</f>
        <v>10458.204466678904</v>
      </c>
      <c r="F12688" s="5">
        <f>IF(B12688=0,0,B12688*LABOR_HRS_WK_CAR*SEASON_WEEKS*(1+DIM_PCT_CAR)^B12688)</f>
        <v>384.025363258907</v>
      </c>
      <c r="G12688" s="5">
        <f>IF(C12688=0,0,C12688*LABOR_HRS_WK_MES*SEASON_WEEKS*(1+DIM_PCT_MES)^C12688)</f>
        <v>239.41848456573481</v>
      </c>
      <c r="H12688" s="5">
        <f>E12688+F12688+G12688</f>
        <v>11081.648314503545</v>
      </c>
      <c r="I12688" s="5">
        <f>MIN(H12688,FARMER_HRS)</f>
        <v>720</v>
      </c>
      <c r="J12688" s="5">
        <f>MAX(0,H12688-FARMER_HRS)</f>
        <v>10361.648314503545</v>
      </c>
      <c r="K12688" s="2">
        <f>I12688*FARMER_RATE+J12688*TEMP_WORKER_RATE</f>
        <v>204889.7276823532</v>
      </c>
      <c r="L12688" s="2">
        <f>A12688*PRICE_TOM+B12688*PRICE_CAR+C12688*PRICE_MES</f>
        <v>201640</v>
      </c>
      <c r="M12688" s="2">
        <f>A12688*FERT_BED_TOM+B12688*FERT_BED_CAR+C12688*FERT_BED_MES</f>
        <v>25520</v>
      </c>
      <c r="N12688" s="6">
        <f>IF(AND(D12688&lt;=TOTAL_BEDS,J12688&lt;=TEMP_WORKER_MAX*TEMP_WORKER_HRS),1,0)</f>
        <v>0</v>
      </c>
      <c r="O12688" s="2">
        <f>L12688-M12688-K12688-FIXED_COSTS</f>
        <v>-48769.7276823532</v>
      </c>
      <c r="P12688" s="2">
        <f>IF(N12688=1,O12688,"")</f>
      </c>
    </row>
    <row r="12689">
      <c r="A12689" s="6">
        <v>19</v>
      </c>
      <c r="B12689" s="6">
        <v>10</v>
      </c>
      <c r="C12689" s="6">
        <v>6</v>
      </c>
      <c r="D12689" s="6">
        <f>A12689+B12689+C12689</f>
        <v>35</v>
      </c>
      <c r="E12689" s="5">
        <f>IF(A12689=0,0,A12689*LABOR_HRS_WK_TOM*SEASON_WEEKS*(1+DIM_PCT_TOM)^A12689)</f>
        <v>10458.204466678904</v>
      </c>
      <c r="F12689" s="5">
        <f>IF(B12689=0,0,B12689*LABOR_HRS_WK_CAR*SEASON_WEEKS*(1+DIM_PCT_CAR)^B12689)</f>
        <v>384.025363258907</v>
      </c>
      <c r="G12689" s="5">
        <f>IF(C12689=0,0,C12689*LABOR_HRS_WK_MES*SEASON_WEEKS*(1+DIM_PCT_MES)^C12689)</f>
        <v>290.89345874736773</v>
      </c>
      <c r="H12689" s="5">
        <f>E12689+F12689+G12689</f>
        <v>11133.123288685179</v>
      </c>
      <c r="I12689" s="5">
        <f>MIN(H12689,FARMER_HRS)</f>
        <v>720</v>
      </c>
      <c r="J12689" s="5">
        <f>MAX(0,H12689-FARMER_HRS)</f>
        <v>10413.123288685179</v>
      </c>
      <c r="K12689" s="2">
        <f>I12689*FARMER_RATE+J12689*TEMP_WORKER_RATE</f>
        <v>205783.39042856212</v>
      </c>
      <c r="L12689" s="2">
        <f>A12689*PRICE_TOM+B12689*PRICE_CAR+C12689*PRICE_MES</f>
        <v>204340</v>
      </c>
      <c r="M12689" s="2">
        <f>A12689*FERT_BED_TOM+B12689*FERT_BED_CAR+C12689*FERT_BED_MES</f>
        <v>26400</v>
      </c>
      <c r="N12689" s="6">
        <f>IF(AND(D12689&lt;=TOTAL_BEDS,J12689&lt;=TEMP_WORKER_MAX*TEMP_WORKER_HRS),1,0)</f>
        <v>0</v>
      </c>
      <c r="O12689" s="2">
        <f>L12689-M12689-K12689-FIXED_COSTS</f>
        <v>-47843.390428562125</v>
      </c>
      <c r="P12689" s="2">
        <f>IF(N12689=1,O12689,"")</f>
      </c>
    </row>
    <row r="12690">
      <c r="A12690" s="6">
        <v>19</v>
      </c>
      <c r="B12690" s="6">
        <v>10</v>
      </c>
      <c r="C12690" s="6">
        <v>7</v>
      </c>
      <c r="D12690" s="6">
        <f>A12690+B12690+C12690</f>
        <v>36</v>
      </c>
      <c r="E12690" s="5">
        <f>IF(A12690=0,0,A12690*LABOR_HRS_WK_TOM*SEASON_WEEKS*(1+DIM_PCT_TOM)^A12690)</f>
        <v>10458.204466678904</v>
      </c>
      <c r="F12690" s="5">
        <f>IF(B12690=0,0,B12690*LABOR_HRS_WK_CAR*SEASON_WEEKS*(1+DIM_PCT_CAR)^B12690)</f>
        <v>384.025363258907</v>
      </c>
      <c r="G12690" s="5">
        <f>IF(C12690=0,0,C12690*LABOR_HRS_WK_MES*SEASON_WEEKS*(1+DIM_PCT_MES)^C12690)</f>
        <v>343.61789814532818</v>
      </c>
      <c r="H12690" s="5">
        <f>E12690+F12690+G12690</f>
        <v>11185.847728083139</v>
      </c>
      <c r="I12690" s="5">
        <f>MIN(H12690,FARMER_HRS)</f>
        <v>720</v>
      </c>
      <c r="J12690" s="5">
        <f>MAX(0,H12690-FARMER_HRS)</f>
        <v>10465.847728083139</v>
      </c>
      <c r="K12690" s="2">
        <f>I12690*FARMER_RATE+J12690*TEMP_WORKER_RATE</f>
        <v>206698.74527922116</v>
      </c>
      <c r="L12690" s="2">
        <f>A12690*PRICE_TOM+B12690*PRICE_CAR+C12690*PRICE_MES</f>
        <v>207040</v>
      </c>
      <c r="M12690" s="2">
        <f>A12690*FERT_BED_TOM+B12690*FERT_BED_CAR+C12690*FERT_BED_MES</f>
        <v>27280</v>
      </c>
      <c r="N12690" s="6">
        <f>IF(AND(D12690&lt;=TOTAL_BEDS,J12690&lt;=TEMP_WORKER_MAX*TEMP_WORKER_HRS),1,0)</f>
        <v>0</v>
      </c>
      <c r="O12690" s="2">
        <f>L12690-M12690-K12690-FIXED_COSTS</f>
        <v>-46938.745279221155</v>
      </c>
      <c r="P12690" s="2">
        <f>IF(N12690=1,O12690,"")</f>
      </c>
    </row>
    <row r="12691">
      <c r="A12691" s="6">
        <v>19</v>
      </c>
      <c r="B12691" s="6">
        <v>10</v>
      </c>
      <c r="C12691" s="6">
        <v>8</v>
      </c>
      <c r="D12691" s="6">
        <f>A12691+B12691+C12691</f>
        <v>37</v>
      </c>
      <c r="E12691" s="5">
        <f>IF(A12691=0,0,A12691*LABOR_HRS_WK_TOM*SEASON_WEEKS*(1+DIM_PCT_TOM)^A12691)</f>
        <v>10458.204466678904</v>
      </c>
      <c r="F12691" s="5">
        <f>IF(B12691=0,0,B12691*LABOR_HRS_WK_CAR*SEASON_WEEKS*(1+DIM_PCT_CAR)^B12691)</f>
        <v>384.025363258907</v>
      </c>
      <c r="G12691" s="5">
        <f>IF(C12691=0,0,C12691*LABOR_HRS_WK_MES*SEASON_WEEKS*(1+DIM_PCT_MES)^C12691)</f>
        <v>397.61499642530833</v>
      </c>
      <c r="H12691" s="5">
        <f>E12691+F12691+G12691</f>
        <v>11239.84482636312</v>
      </c>
      <c r="I12691" s="5">
        <f>MIN(H12691,FARMER_HRS)</f>
        <v>720</v>
      </c>
      <c r="J12691" s="5">
        <f>MAX(0,H12691-FARMER_HRS)</f>
        <v>10519.84482636312</v>
      </c>
      <c r="K12691" s="2">
        <f>I12691*FARMER_RATE+J12691*TEMP_WORKER_RATE</f>
        <v>207636.1949021375</v>
      </c>
      <c r="L12691" s="2">
        <f>A12691*PRICE_TOM+B12691*PRICE_CAR+C12691*PRICE_MES</f>
        <v>209740</v>
      </c>
      <c r="M12691" s="2">
        <f>A12691*FERT_BED_TOM+B12691*FERT_BED_CAR+C12691*FERT_BED_MES</f>
        <v>28160</v>
      </c>
      <c r="N12691" s="6">
        <f>IF(AND(D12691&lt;=TOTAL_BEDS,J12691&lt;=TEMP_WORKER_MAX*TEMP_WORKER_HRS),1,0)</f>
        <v>0</v>
      </c>
      <c r="O12691" s="2">
        <f>L12691-M12691-K12691-FIXED_COSTS</f>
        <v>-46056.194902137504</v>
      </c>
      <c r="P12691" s="2">
        <f>IF(N12691=1,O12691,"")</f>
      </c>
    </row>
    <row r="12692">
      <c r="A12692" s="6">
        <v>19</v>
      </c>
      <c r="B12692" s="6">
        <v>10</v>
      </c>
      <c r="C12692" s="6">
        <v>9</v>
      </c>
      <c r="D12692" s="6">
        <f>A12692+B12692+C12692</f>
        <v>38</v>
      </c>
      <c r="E12692" s="5">
        <f>IF(A12692=0,0,A12692*LABOR_HRS_WK_TOM*SEASON_WEEKS*(1+DIM_PCT_TOM)^A12692)</f>
        <v>10458.204466678904</v>
      </c>
      <c r="F12692" s="5">
        <f>IF(B12692=0,0,B12692*LABOR_HRS_WK_CAR*SEASON_WEEKS*(1+DIM_PCT_CAR)^B12692)</f>
        <v>384.025363258907</v>
      </c>
      <c r="G12692" s="5">
        <f>IF(C12692=0,0,C12692*LABOR_HRS_WK_MES*SEASON_WEEKS*(1+DIM_PCT_MES)^C12692)</f>
        <v>452.90833186570273</v>
      </c>
      <c r="H12692" s="5">
        <f>E12692+F12692+G12692</f>
        <v>11295.138161803514</v>
      </c>
      <c r="I12692" s="5">
        <f>MIN(H12692,FARMER_HRS)</f>
        <v>720</v>
      </c>
      <c r="J12692" s="5">
        <f>MAX(0,H12692-FARMER_HRS)</f>
        <v>10575.138161803514</v>
      </c>
      <c r="K12692" s="2">
        <f>I12692*FARMER_RATE+J12692*TEMP_WORKER_RATE</f>
        <v>208596.14864242211</v>
      </c>
      <c r="L12692" s="2">
        <f>A12692*PRICE_TOM+B12692*PRICE_CAR+C12692*PRICE_MES</f>
        <v>212440</v>
      </c>
      <c r="M12692" s="2">
        <f>A12692*FERT_BED_TOM+B12692*FERT_BED_CAR+C12692*FERT_BED_MES</f>
        <v>29040</v>
      </c>
      <c r="N12692" s="6">
        <f>IF(AND(D12692&lt;=TOTAL_BEDS,J12692&lt;=TEMP_WORKER_MAX*TEMP_WORKER_HRS),1,0)</f>
        <v>0</v>
      </c>
      <c r="O12692" s="2">
        <f>L12692-M12692-K12692-FIXED_COSTS</f>
        <v>-45196.148642422108</v>
      </c>
      <c r="P12692" s="2">
        <f>IF(N12692=1,O12692,"")</f>
      </c>
    </row>
    <row r="12693">
      <c r="A12693" s="6">
        <v>19</v>
      </c>
      <c r="B12693" s="6">
        <v>10</v>
      </c>
      <c r="C12693" s="6">
        <v>10</v>
      </c>
      <c r="D12693" s="6">
        <f>A12693+B12693+C12693</f>
        <v>39</v>
      </c>
      <c r="E12693" s="5">
        <f>IF(A12693=0,0,A12693*LABOR_HRS_WK_TOM*SEASON_WEEKS*(1+DIM_PCT_TOM)^A12693)</f>
        <v>10458.204466678904</v>
      </c>
      <c r="F12693" s="5">
        <f>IF(B12693=0,0,B12693*LABOR_HRS_WK_CAR*SEASON_WEEKS*(1+DIM_PCT_CAR)^B12693)</f>
        <v>384.025363258907</v>
      </c>
      <c r="G12693" s="5">
        <f>IF(C12693=0,0,C12693*LABOR_HRS_WK_MES*SEASON_WEEKS*(1+DIM_PCT_MES)^C12693)</f>
        <v>509.52187334891551</v>
      </c>
      <c r="H12693" s="5">
        <f>E12693+F12693+G12693</f>
        <v>11351.751703286725</v>
      </c>
      <c r="I12693" s="5">
        <f>MIN(H12693,FARMER_HRS)</f>
        <v>720</v>
      </c>
      <c r="J12693" s="5">
        <f>MAX(0,H12693-FARMER_HRS)</f>
        <v>10631.751703286725</v>
      </c>
      <c r="K12693" s="2">
        <f>I12693*FARMER_RATE+J12693*TEMP_WORKER_RATE</f>
        <v>209579.02262650564</v>
      </c>
      <c r="L12693" s="2">
        <f>A12693*PRICE_TOM+B12693*PRICE_CAR+C12693*PRICE_MES</f>
        <v>215140</v>
      </c>
      <c r="M12693" s="2">
        <f>A12693*FERT_BED_TOM+B12693*FERT_BED_CAR+C12693*FERT_BED_MES</f>
        <v>29920</v>
      </c>
      <c r="N12693" s="6">
        <f>IF(AND(D12693&lt;=TOTAL_BEDS,J12693&lt;=TEMP_WORKER_MAX*TEMP_WORKER_HRS),1,0)</f>
        <v>0</v>
      </c>
      <c r="O12693" s="2">
        <f>L12693-M12693-K12693-FIXED_COSTS</f>
        <v>-44359.022626505641</v>
      </c>
      <c r="P12693" s="2">
        <f>IF(N12693=1,O12693,"")</f>
      </c>
    </row>
    <row r="12694">
      <c r="A12694" s="6">
        <v>19</v>
      </c>
      <c r="B12694" s="6">
        <v>10</v>
      </c>
      <c r="C12694" s="6">
        <v>11</v>
      </c>
      <c r="D12694" s="6">
        <f>A12694+B12694+C12694</f>
        <v>40</v>
      </c>
      <c r="E12694" s="5">
        <f>IF(A12694=0,0,A12694*LABOR_HRS_WK_TOM*SEASON_WEEKS*(1+DIM_PCT_TOM)^A12694)</f>
        <v>10458.204466678904</v>
      </c>
      <c r="F12694" s="5">
        <f>IF(B12694=0,0,B12694*LABOR_HRS_WK_CAR*SEASON_WEEKS*(1+DIM_PCT_CAR)^B12694)</f>
        <v>384.025363258907</v>
      </c>
      <c r="G12694" s="5">
        <f>IF(C12694=0,0,C12694*LABOR_HRS_WK_MES*SEASON_WEEKS*(1+DIM_PCT_MES)^C12694)</f>
        <v>567.47998644235463</v>
      </c>
      <c r="H12694" s="5">
        <f>E12694+F12694+G12694</f>
        <v>11409.709816380166</v>
      </c>
      <c r="I12694" s="5">
        <f>MIN(H12694,FARMER_HRS)</f>
        <v>720</v>
      </c>
      <c r="J12694" s="5">
        <f>MAX(0,H12694-FARMER_HRS)</f>
        <v>10689.709816380166</v>
      </c>
      <c r="K12694" s="2">
        <f>I12694*FARMER_RATE+J12694*TEMP_WORKER_RATE</f>
        <v>210585.23986771121</v>
      </c>
      <c r="L12694" s="2">
        <f>A12694*PRICE_TOM+B12694*PRICE_CAR+C12694*PRICE_MES</f>
        <v>217840</v>
      </c>
      <c r="M12694" s="2">
        <f>A12694*FERT_BED_TOM+B12694*FERT_BED_CAR+C12694*FERT_BED_MES</f>
        <v>30800</v>
      </c>
      <c r="N12694" s="6">
        <f>IF(AND(D12694&lt;=TOTAL_BEDS,J12694&lt;=TEMP_WORKER_MAX*TEMP_WORKER_HRS),1,0)</f>
        <v>0</v>
      </c>
      <c r="O12694" s="2">
        <f>L12694-M12694-K12694-FIXED_COSTS</f>
        <v>-43545.239867711207</v>
      </c>
      <c r="P12694" s="2">
        <f>IF(N12694=1,O12694,"")</f>
      </c>
    </row>
    <row r="12695">
      <c r="A12695" s="6">
        <v>19</v>
      </c>
      <c r="B12695" s="6">
        <v>10</v>
      </c>
      <c r="C12695" s="6">
        <v>12</v>
      </c>
      <c r="D12695" s="6">
        <f>A12695+B12695+C12695</f>
        <v>41</v>
      </c>
      <c r="E12695" s="5">
        <f>IF(A12695=0,0,A12695*LABOR_HRS_WK_TOM*SEASON_WEEKS*(1+DIM_PCT_TOM)^A12695)</f>
        <v>10458.204466678904</v>
      </c>
      <c r="F12695" s="5">
        <f>IF(B12695=0,0,B12695*LABOR_HRS_WK_CAR*SEASON_WEEKS*(1+DIM_PCT_CAR)^B12695)</f>
        <v>384.025363258907</v>
      </c>
      <c r="G12695" s="5">
        <f>IF(C12695=0,0,C12695*LABOR_HRS_WK_MES*SEASON_WEEKS*(1+DIM_PCT_MES)^C12695)</f>
        <v>626.807439570419</v>
      </c>
      <c r="H12695" s="5">
        <f>E12695+F12695+G12695</f>
        <v>11469.03726950823</v>
      </c>
      <c r="I12695" s="5">
        <f>MIN(H12695,FARMER_HRS)</f>
        <v>720</v>
      </c>
      <c r="J12695" s="5">
        <f>MAX(0,H12695-FARMER_HRS)</f>
        <v>10749.03726950823</v>
      </c>
      <c r="K12695" s="2">
        <f>I12695*FARMER_RATE+J12695*TEMP_WORKER_RATE</f>
        <v>211615.23037340675</v>
      </c>
      <c r="L12695" s="2">
        <f>A12695*PRICE_TOM+B12695*PRICE_CAR+C12695*PRICE_MES</f>
        <v>220540</v>
      </c>
      <c r="M12695" s="2">
        <f>A12695*FERT_BED_TOM+B12695*FERT_BED_CAR+C12695*FERT_BED_MES</f>
        <v>31680</v>
      </c>
      <c r="N12695" s="6">
        <f>IF(AND(D12695&lt;=TOTAL_BEDS,J12695&lt;=TEMP_WORKER_MAX*TEMP_WORKER_HRS),1,0)</f>
        <v>0</v>
      </c>
      <c r="O12695" s="2">
        <f>L12695-M12695-K12695-FIXED_COSTS</f>
        <v>-42755.230373406754</v>
      </c>
      <c r="P12695" s="2">
        <f>IF(N12695=1,O12695,"")</f>
      </c>
    </row>
    <row r="12696">
      <c r="A12696" s="6">
        <v>19</v>
      </c>
      <c r="B12696" s="6">
        <v>10</v>
      </c>
      <c r="C12696" s="6">
        <v>13</v>
      </c>
      <c r="D12696" s="6">
        <f>A12696+B12696+C12696</f>
        <v>42</v>
      </c>
      <c r="E12696" s="5">
        <f>IF(A12696=0,0,A12696*LABOR_HRS_WK_TOM*SEASON_WEEKS*(1+DIM_PCT_TOM)^A12696)</f>
        <v>10458.204466678904</v>
      </c>
      <c r="F12696" s="5">
        <f>IF(B12696=0,0,B12696*LABOR_HRS_WK_CAR*SEASON_WEEKS*(1+DIM_PCT_CAR)^B12696)</f>
        <v>384.025363258907</v>
      </c>
      <c r="G12696" s="5">
        <f>IF(C12696=0,0,C12696*LABOR_HRS_WK_MES*SEASON_WEEKS*(1+DIM_PCT_MES)^C12696)</f>
        <v>687.52941027880331</v>
      </c>
      <c r="H12696" s="5">
        <f>E12696+F12696+G12696</f>
        <v>11529.759240216614</v>
      </c>
      <c r="I12696" s="5">
        <f>MIN(H12696,FARMER_HRS)</f>
        <v>720</v>
      </c>
      <c r="J12696" s="5">
        <f>MAX(0,H12696-FARMER_HRS)</f>
        <v>10809.759240216614</v>
      </c>
      <c r="K12696" s="2">
        <f>I12696*FARMER_RATE+J12696*TEMP_WORKER_RATE</f>
        <v>212669.43125376065</v>
      </c>
      <c r="L12696" s="2">
        <f>A12696*PRICE_TOM+B12696*PRICE_CAR+C12696*PRICE_MES</f>
        <v>223240</v>
      </c>
      <c r="M12696" s="2">
        <f>A12696*FERT_BED_TOM+B12696*FERT_BED_CAR+C12696*FERT_BED_MES</f>
        <v>32560</v>
      </c>
      <c r="N12696" s="6">
        <f>IF(AND(D12696&lt;=TOTAL_BEDS,J12696&lt;=TEMP_WORKER_MAX*TEMP_WORKER_HRS),1,0)</f>
        <v>0</v>
      </c>
      <c r="O12696" s="2">
        <f>L12696-M12696-K12696-FIXED_COSTS</f>
        <v>-41989.431253760646</v>
      </c>
      <c r="P12696" s="2">
        <f>IF(N12696=1,O12696,"")</f>
      </c>
    </row>
    <row r="12697">
      <c r="A12697" s="6">
        <v>19</v>
      </c>
      <c r="B12697" s="6">
        <v>10</v>
      </c>
      <c r="C12697" s="6">
        <v>14</v>
      </c>
      <c r="D12697" s="6">
        <f>A12697+B12697+C12697</f>
        <v>43</v>
      </c>
      <c r="E12697" s="5">
        <f>IF(A12697=0,0,A12697*LABOR_HRS_WK_TOM*SEASON_WEEKS*(1+DIM_PCT_TOM)^A12697)</f>
        <v>10458.204466678904</v>
      </c>
      <c r="F12697" s="5">
        <f>IF(B12697=0,0,B12697*LABOR_HRS_WK_CAR*SEASON_WEEKS*(1+DIM_PCT_CAR)^B12697)</f>
        <v>384.025363258907</v>
      </c>
      <c r="G12697" s="5">
        <f>IF(C12697=0,0,C12697*LABOR_HRS_WK_MES*SEASON_WEEKS*(1+DIM_PCT_MES)^C12697)</f>
        <v>749.67149159246435</v>
      </c>
      <c r="H12697" s="5">
        <f>E12697+F12697+G12697</f>
        <v>11591.901321530275</v>
      </c>
      <c r="I12697" s="5">
        <f>MIN(H12697,FARMER_HRS)</f>
        <v>720</v>
      </c>
      <c r="J12697" s="5">
        <f>MAX(0,H12697-FARMER_HRS)</f>
        <v>10871.901321530275</v>
      </c>
      <c r="K12697" s="2">
        <f>I12697*FARMER_RATE+J12697*TEMP_WORKER_RATE</f>
        <v>213748.28683212283</v>
      </c>
      <c r="L12697" s="2">
        <f>A12697*PRICE_TOM+B12697*PRICE_CAR+C12697*PRICE_MES</f>
        <v>225940</v>
      </c>
      <c r="M12697" s="2">
        <f>A12697*FERT_BED_TOM+B12697*FERT_BED_CAR+C12697*FERT_BED_MES</f>
        <v>33440</v>
      </c>
      <c r="N12697" s="6">
        <f>IF(AND(D12697&lt;=TOTAL_BEDS,J12697&lt;=TEMP_WORKER_MAX*TEMP_WORKER_HRS),1,0)</f>
        <v>0</v>
      </c>
      <c r="O12697" s="2">
        <f>L12697-M12697-K12697-FIXED_COSTS</f>
        <v>-41248.286832122831</v>
      </c>
      <c r="P12697" s="2">
        <f>IF(N12697=1,O12697,"")</f>
      </c>
    </row>
    <row r="12698">
      <c r="A12698" s="6">
        <v>19</v>
      </c>
      <c r="B12698" s="6">
        <v>10</v>
      </c>
      <c r="C12698" s="6">
        <v>15</v>
      </c>
      <c r="D12698" s="6">
        <f>A12698+B12698+C12698</f>
        <v>44</v>
      </c>
      <c r="E12698" s="5">
        <f>IF(A12698=0,0,A12698*LABOR_HRS_WK_TOM*SEASON_WEEKS*(1+DIM_PCT_TOM)^A12698)</f>
        <v>10458.204466678904</v>
      </c>
      <c r="F12698" s="5">
        <f>IF(B12698=0,0,B12698*LABOR_HRS_WK_CAR*SEASON_WEEKS*(1+DIM_PCT_CAR)^B12698)</f>
        <v>384.025363258907</v>
      </c>
      <c r="G12698" s="5">
        <f>IF(C12698=0,0,C12698*LABOR_HRS_WK_MES*SEASON_WEEKS*(1+DIM_PCT_MES)^C12698)</f>
        <v>813.25969846861074</v>
      </c>
      <c r="H12698" s="5">
        <f>E12698+F12698+G12698</f>
        <v>11655.489528406422</v>
      </c>
      <c r="I12698" s="5">
        <f>MIN(H12698,FARMER_HRS)</f>
        <v>720</v>
      </c>
      <c r="J12698" s="5">
        <f>MAX(0,H12698-FARMER_HRS)</f>
        <v>10935.489528406422</v>
      </c>
      <c r="K12698" s="2">
        <f>I12698*FARMER_RATE+J12698*TEMP_WORKER_RATE</f>
        <v>214852.24875705593</v>
      </c>
      <c r="L12698" s="2">
        <f>A12698*PRICE_TOM+B12698*PRICE_CAR+C12698*PRICE_MES</f>
        <v>228640</v>
      </c>
      <c r="M12698" s="2">
        <f>A12698*FERT_BED_TOM+B12698*FERT_BED_CAR+C12698*FERT_BED_MES</f>
        <v>34320</v>
      </c>
      <c r="N12698" s="6">
        <f>IF(AND(D12698&lt;=TOTAL_BEDS,J12698&lt;=TEMP_WORKER_MAX*TEMP_WORKER_HRS),1,0)</f>
        <v>0</v>
      </c>
      <c r="O12698" s="2">
        <f>L12698-M12698-K12698-FIXED_COSTS</f>
        <v>-40532.248757055931</v>
      </c>
      <c r="P12698" s="2">
        <f>IF(N12698=1,O12698,"")</f>
      </c>
    </row>
    <row r="12699">
      <c r="A12699" s="6">
        <v>19</v>
      </c>
      <c r="B12699" s="6">
        <v>10</v>
      </c>
      <c r="C12699" s="6">
        <v>16</v>
      </c>
      <c r="D12699" s="6">
        <f>A12699+B12699+C12699</f>
        <v>45</v>
      </c>
      <c r="E12699" s="5">
        <f>IF(A12699=0,0,A12699*LABOR_HRS_WK_TOM*SEASON_WEEKS*(1+DIM_PCT_TOM)^A12699)</f>
        <v>10458.204466678904</v>
      </c>
      <c r="F12699" s="5">
        <f>IF(B12699=0,0,B12699*LABOR_HRS_WK_CAR*SEASON_WEEKS*(1+DIM_PCT_CAR)^B12699)</f>
        <v>384.025363258907</v>
      </c>
      <c r="G12699" s="5">
        <f>IF(C12699=0,0,C12699*LABOR_HRS_WK_MES*SEASON_WEEKS*(1+DIM_PCT_MES)^C12699)</f>
        <v>878.32047434609967</v>
      </c>
      <c r="H12699" s="5">
        <f>E12699+F12699+G12699</f>
        <v>11720.55030428391</v>
      </c>
      <c r="I12699" s="5">
        <f>MIN(H12699,FARMER_HRS)</f>
        <v>720</v>
      </c>
      <c r="J12699" s="5">
        <f>MAX(0,H12699-FARMER_HRS)</f>
        <v>11000.55030428391</v>
      </c>
      <c r="K12699" s="2">
        <f>I12699*FARMER_RATE+J12699*TEMP_WORKER_RATE</f>
        <v>215981.7761160401</v>
      </c>
      <c r="L12699" s="2">
        <f>A12699*PRICE_TOM+B12699*PRICE_CAR+C12699*PRICE_MES</f>
        <v>231340</v>
      </c>
      <c r="M12699" s="2">
        <f>A12699*FERT_BED_TOM+B12699*FERT_BED_CAR+C12699*FERT_BED_MES</f>
        <v>35200</v>
      </c>
      <c r="N12699" s="6">
        <f>IF(AND(D12699&lt;=TOTAL_BEDS,J12699&lt;=TEMP_WORKER_MAX*TEMP_WORKER_HRS),1,0)</f>
        <v>0</v>
      </c>
      <c r="O12699" s="2">
        <f>L12699-M12699-K12699-FIXED_COSTS</f>
        <v>-39841.7761160401</v>
      </c>
      <c r="P12699" s="2">
        <f>IF(N12699=1,O12699,"")</f>
      </c>
    </row>
    <row r="12700">
      <c r="A12700" s="6">
        <v>19</v>
      </c>
      <c r="B12700" s="6">
        <v>10</v>
      </c>
      <c r="C12700" s="6">
        <v>17</v>
      </c>
      <c r="D12700" s="6">
        <f>A12700+B12700+C12700</f>
        <v>46</v>
      </c>
      <c r="E12700" s="5">
        <f>IF(A12700=0,0,A12700*LABOR_HRS_WK_TOM*SEASON_WEEKS*(1+DIM_PCT_TOM)^A12700)</f>
        <v>10458.204466678904</v>
      </c>
      <c r="F12700" s="5">
        <f>IF(B12700=0,0,B12700*LABOR_HRS_WK_CAR*SEASON_WEEKS*(1+DIM_PCT_CAR)^B12700)</f>
        <v>384.025363258907</v>
      </c>
      <c r="G12700" s="5">
        <f>IF(C12700=0,0,C12700*LABOR_HRS_WK_MES*SEASON_WEEKS*(1+DIM_PCT_MES)^C12700)</f>
        <v>944.88069779263992</v>
      </c>
      <c r="H12700" s="5">
        <f>E12700+F12700+G12700</f>
        <v>11787.11052773045</v>
      </c>
      <c r="I12700" s="5">
        <f>MIN(H12700,FARMER_HRS)</f>
        <v>720</v>
      </c>
      <c r="J12700" s="5">
        <f>MAX(0,H12700-FARMER_HRS)</f>
        <v>11067.11052773045</v>
      </c>
      <c r="K12700" s="2">
        <f>I12700*FARMER_RATE+J12700*TEMP_WORKER_RATE</f>
        <v>217137.33555087587</v>
      </c>
      <c r="L12700" s="2">
        <f>A12700*PRICE_TOM+B12700*PRICE_CAR+C12700*PRICE_MES</f>
        <v>234040</v>
      </c>
      <c r="M12700" s="2">
        <f>A12700*FERT_BED_TOM+B12700*FERT_BED_CAR+C12700*FERT_BED_MES</f>
        <v>36080</v>
      </c>
      <c r="N12700" s="6">
        <f>IF(AND(D12700&lt;=TOTAL_BEDS,J12700&lt;=TEMP_WORKER_MAX*TEMP_WORKER_HRS),1,0)</f>
        <v>0</v>
      </c>
      <c r="O12700" s="2">
        <f>L12700-M12700-K12700-FIXED_COSTS</f>
        <v>-39177.335550875869</v>
      </c>
      <c r="P12700" s="2">
        <f>IF(N12700=1,O12700,"")</f>
      </c>
    </row>
    <row r="12701">
      <c r="A12701" s="6">
        <v>19</v>
      </c>
      <c r="B12701" s="6">
        <v>10</v>
      </c>
      <c r="C12701" s="6">
        <v>18</v>
      </c>
      <c r="D12701" s="6">
        <f>A12701+B12701+C12701</f>
        <v>47</v>
      </c>
      <c r="E12701" s="5">
        <f>IF(A12701=0,0,A12701*LABOR_HRS_WK_TOM*SEASON_WEEKS*(1+DIM_PCT_TOM)^A12701)</f>
        <v>10458.204466678904</v>
      </c>
      <c r="F12701" s="5">
        <f>IF(B12701=0,0,B12701*LABOR_HRS_WK_CAR*SEASON_WEEKS*(1+DIM_PCT_CAR)^B12701)</f>
        <v>384.025363258907</v>
      </c>
      <c r="G12701" s="5">
        <f>IF(C12701=0,0,C12701*LABOR_HRS_WK_MES*SEASON_WEEKS*(1+DIM_PCT_MES)^C12701)</f>
        <v>1012.9676892512272</v>
      </c>
      <c r="H12701" s="5">
        <f>E12701+F12701+G12701</f>
        <v>11855.197519189038</v>
      </c>
      <c r="I12701" s="5">
        <f>MIN(H12701,FARMER_HRS)</f>
        <v>720</v>
      </c>
      <c r="J12701" s="5">
        <f>MAX(0,H12701-FARMER_HRS)</f>
        <v>11135.197519189038</v>
      </c>
      <c r="K12701" s="2">
        <f>I12701*FARMER_RATE+J12701*TEMP_WORKER_RATE</f>
        <v>218319.40137480968</v>
      </c>
      <c r="L12701" s="2">
        <f>A12701*PRICE_TOM+B12701*PRICE_CAR+C12701*PRICE_MES</f>
        <v>236740</v>
      </c>
      <c r="M12701" s="2">
        <f>A12701*FERT_BED_TOM+B12701*FERT_BED_CAR+C12701*FERT_BED_MES</f>
        <v>36960</v>
      </c>
      <c r="N12701" s="6">
        <f>IF(AND(D12701&lt;=TOTAL_BEDS,J12701&lt;=TEMP_WORKER_MAX*TEMP_WORKER_HRS),1,0)</f>
        <v>0</v>
      </c>
      <c r="O12701" s="2">
        <f>L12701-M12701-K12701-FIXED_COSTS</f>
        <v>-38539.401374809677</v>
      </c>
      <c r="P12701" s="2">
        <f>IF(N12701=1,O12701,"")</f>
      </c>
    </row>
    <row r="12702">
      <c r="A12702" s="6">
        <v>19</v>
      </c>
      <c r="B12702" s="6">
        <v>10</v>
      </c>
      <c r="C12702" s="6">
        <v>19</v>
      </c>
      <c r="D12702" s="6">
        <f>A12702+B12702+C12702</f>
        <v>48</v>
      </c>
      <c r="E12702" s="5">
        <f>IF(A12702=0,0,A12702*LABOR_HRS_WK_TOM*SEASON_WEEKS*(1+DIM_PCT_TOM)^A12702)</f>
        <v>10458.204466678904</v>
      </c>
      <c r="F12702" s="5">
        <f>IF(B12702=0,0,B12702*LABOR_HRS_WK_CAR*SEASON_WEEKS*(1+DIM_PCT_CAR)^B12702)</f>
        <v>384.025363258907</v>
      </c>
      <c r="G12702" s="5">
        <f>IF(C12702=0,0,C12702*LABOR_HRS_WK_MES*SEASON_WEEKS*(1+DIM_PCT_MES)^C12702)</f>
        <v>1082.6092178872491</v>
      </c>
      <c r="H12702" s="5">
        <f>E12702+F12702+G12702</f>
        <v>11924.83904782506</v>
      </c>
      <c r="I12702" s="5">
        <f>MIN(H12702,FARMER_HRS)</f>
        <v>720</v>
      </c>
      <c r="J12702" s="5">
        <f>MAX(0,H12702-FARMER_HRS)</f>
        <v>11204.83904782506</v>
      </c>
      <c r="K12702" s="2">
        <f>I12702*FARMER_RATE+J12702*TEMP_WORKER_RATE</f>
        <v>219528.45569140729</v>
      </c>
      <c r="L12702" s="2">
        <f>A12702*PRICE_TOM+B12702*PRICE_CAR+C12702*PRICE_MES</f>
        <v>239440</v>
      </c>
      <c r="M12702" s="2">
        <f>A12702*FERT_BED_TOM+B12702*FERT_BED_CAR+C12702*FERT_BED_MES</f>
        <v>37840</v>
      </c>
      <c r="N12702" s="6">
        <f>IF(AND(D12702&lt;=TOTAL_BEDS,J12702&lt;=TEMP_WORKER_MAX*TEMP_WORKER_HRS),1,0)</f>
        <v>0</v>
      </c>
      <c r="O12702" s="2">
        <f>L12702-M12702-K12702-FIXED_COSTS</f>
        <v>-37928.455691407289</v>
      </c>
      <c r="P12702" s="2">
        <f>IF(N12702=1,O12702,"")</f>
      </c>
    </row>
    <row r="12703">
      <c r="A12703" s="6">
        <v>19</v>
      </c>
      <c r="B12703" s="6">
        <v>10</v>
      </c>
      <c r="C12703" s="6">
        <v>20</v>
      </c>
      <c r="D12703" s="6">
        <f>A12703+B12703+C12703</f>
        <v>49</v>
      </c>
      <c r="E12703" s="5">
        <f>IF(A12703=0,0,A12703*LABOR_HRS_WK_TOM*SEASON_WEEKS*(1+DIM_PCT_TOM)^A12703)</f>
        <v>10458.204466678904</v>
      </c>
      <c r="F12703" s="5">
        <f>IF(B12703=0,0,B12703*LABOR_HRS_WK_CAR*SEASON_WEEKS*(1+DIM_PCT_CAR)^B12703)</f>
        <v>384.025363258907</v>
      </c>
      <c r="G12703" s="5">
        <f>IF(C12703=0,0,C12703*LABOR_HRS_WK_MES*SEASON_WEEKS*(1+DIM_PCT_MES)^C12703)</f>
        <v>1153.8335085377259</v>
      </c>
      <c r="H12703" s="5">
        <f>E12703+F12703+G12703</f>
        <v>11996.063338475537</v>
      </c>
      <c r="I12703" s="5">
        <f>MIN(H12703,FARMER_HRS)</f>
        <v>720</v>
      </c>
      <c r="J12703" s="5">
        <f>MAX(0,H12703-FARMER_HRS)</f>
        <v>11276.063338475537</v>
      </c>
      <c r="K12703" s="2">
        <f>I12703*FARMER_RATE+J12703*TEMP_WORKER_RATE</f>
        <v>220764.98851520027</v>
      </c>
      <c r="L12703" s="2">
        <f>A12703*PRICE_TOM+B12703*PRICE_CAR+C12703*PRICE_MES</f>
        <v>242140</v>
      </c>
      <c r="M12703" s="2">
        <f>A12703*FERT_BED_TOM+B12703*FERT_BED_CAR+C12703*FERT_BED_MES</f>
        <v>38720</v>
      </c>
      <c r="N12703" s="6">
        <f>IF(AND(D12703&lt;=TOTAL_BEDS,J12703&lt;=TEMP_WORKER_MAX*TEMP_WORKER_HRS),1,0)</f>
        <v>0</v>
      </c>
      <c r="O12703" s="2">
        <f>L12703-M12703-K12703-FIXED_COSTS</f>
        <v>-37344.988515200268</v>
      </c>
      <c r="P12703" s="2">
        <f>IF(N12703=1,O12703,"")</f>
      </c>
    </row>
    <row r="12704">
      <c r="A12704" s="6">
        <v>19</v>
      </c>
      <c r="B12704" s="6">
        <v>10</v>
      </c>
      <c r="C12704" s="6">
        <v>21</v>
      </c>
      <c r="D12704" s="6">
        <f>A12704+B12704+C12704</f>
        <v>50</v>
      </c>
      <c r="E12704" s="5">
        <f>IF(A12704=0,0,A12704*LABOR_HRS_WK_TOM*SEASON_WEEKS*(1+DIM_PCT_TOM)^A12704)</f>
        <v>10458.204466678904</v>
      </c>
      <c r="F12704" s="5">
        <f>IF(B12704=0,0,B12704*LABOR_HRS_WK_CAR*SEASON_WEEKS*(1+DIM_PCT_CAR)^B12704)</f>
        <v>384.025363258907</v>
      </c>
      <c r="G12704" s="5">
        <f>IF(C12704=0,0,C12704*LABOR_HRS_WK_MES*SEASON_WEEKS*(1+DIM_PCT_MES)^C12704)</f>
        <v>1226.6692487641699</v>
      </c>
      <c r="H12704" s="5">
        <f>E12704+F12704+G12704</f>
        <v>12068.899078701981</v>
      </c>
      <c r="I12704" s="5">
        <f>MIN(H12704,FARMER_HRS)</f>
        <v>720</v>
      </c>
      <c r="J12704" s="5">
        <f>MAX(0,H12704-FARMER_HRS)</f>
        <v>11348.899078701981</v>
      </c>
      <c r="K12704" s="2">
        <f>I12704*FARMER_RATE+J12704*TEMP_WORKER_RATE</f>
        <v>222029.49789413161</v>
      </c>
      <c r="L12704" s="2">
        <f>A12704*PRICE_TOM+B12704*PRICE_CAR+C12704*PRICE_MES</f>
        <v>244840</v>
      </c>
      <c r="M12704" s="2">
        <f>A12704*FERT_BED_TOM+B12704*FERT_BED_CAR+C12704*FERT_BED_MES</f>
        <v>39600</v>
      </c>
      <c r="N12704" s="6">
        <f>IF(AND(D12704&lt;=TOTAL_BEDS,J12704&lt;=TEMP_WORKER_MAX*TEMP_WORKER_HRS),1,0)</f>
        <v>0</v>
      </c>
      <c r="O12704" s="2">
        <f>L12704-M12704-K12704-FIXED_COSTS</f>
        <v>-36789.497894131608</v>
      </c>
      <c r="P12704" s="2">
        <f>IF(N12704=1,O12704,"")</f>
      </c>
    </row>
    <row r="12705">
      <c r="A12705" s="6">
        <v>19</v>
      </c>
      <c r="B12705" s="6">
        <v>10</v>
      </c>
      <c r="C12705" s="6">
        <v>22</v>
      </c>
      <c r="D12705" s="6">
        <f>A12705+B12705+C12705</f>
        <v>51</v>
      </c>
      <c r="E12705" s="5">
        <f>IF(A12705=0,0,A12705*LABOR_HRS_WK_TOM*SEASON_WEEKS*(1+DIM_PCT_TOM)^A12705)</f>
        <v>10458.204466678904</v>
      </c>
      <c r="F12705" s="5">
        <f>IF(B12705=0,0,B12705*LABOR_HRS_WK_CAR*SEASON_WEEKS*(1+DIM_PCT_CAR)^B12705)</f>
        <v>384.025363258907</v>
      </c>
      <c r="G12705" s="5">
        <f>IF(C12705=0,0,C12705*LABOR_HRS_WK_MES*SEASON_WEEKS*(1+DIM_PCT_MES)^C12705)</f>
        <v>1301.1455960105659</v>
      </c>
      <c r="H12705" s="5">
        <f>E12705+F12705+G12705</f>
        <v>12143.375425948376</v>
      </c>
      <c r="I12705" s="5">
        <f>MIN(H12705,FARMER_HRS)</f>
        <v>720</v>
      </c>
      <c r="J12705" s="5">
        <f>MAX(0,H12705-FARMER_HRS)</f>
        <v>11423.375425948376</v>
      </c>
      <c r="K12705" s="2">
        <f>I12705*FARMER_RATE+J12705*TEMP_WORKER_RATE</f>
        <v>223322.49003382598</v>
      </c>
      <c r="L12705" s="2">
        <f>A12705*PRICE_TOM+B12705*PRICE_CAR+C12705*PRICE_MES</f>
        <v>247540</v>
      </c>
      <c r="M12705" s="2">
        <f>A12705*FERT_BED_TOM+B12705*FERT_BED_CAR+C12705*FERT_BED_MES</f>
        <v>40480</v>
      </c>
      <c r="N12705" s="6">
        <f>IF(AND(D12705&lt;=TOTAL_BEDS,J12705&lt;=TEMP_WORKER_MAX*TEMP_WORKER_HRS),1,0)</f>
        <v>0</v>
      </c>
      <c r="O12705" s="2">
        <f>L12705-M12705-K12705-FIXED_COSTS</f>
        <v>-36262.490033825976</v>
      </c>
      <c r="P12705" s="2">
        <f>IF(N12705=1,O12705,"")</f>
      </c>
    </row>
    <row r="12706">
      <c r="A12706" s="6">
        <v>19</v>
      </c>
      <c r="B12706" s="6">
        <v>10</v>
      </c>
      <c r="C12706" s="6">
        <v>23</v>
      </c>
      <c r="D12706" s="6">
        <f>A12706+B12706+C12706</f>
        <v>52</v>
      </c>
      <c r="E12706" s="5">
        <f>IF(A12706=0,0,A12706*LABOR_HRS_WK_TOM*SEASON_WEEKS*(1+DIM_PCT_TOM)^A12706)</f>
        <v>10458.204466678904</v>
      </c>
      <c r="F12706" s="5">
        <f>IF(B12706=0,0,B12706*LABOR_HRS_WK_CAR*SEASON_WEEKS*(1+DIM_PCT_CAR)^B12706)</f>
        <v>384.025363258907</v>
      </c>
      <c r="G12706" s="5">
        <f>IF(C12706=0,0,C12706*LABOR_HRS_WK_MES*SEASON_WEEKS*(1+DIM_PCT_MES)^C12706)</f>
        <v>1377.2921848680023</v>
      </c>
      <c r="H12706" s="5">
        <f>E12706+F12706+G12706</f>
        <v>12219.522014805812</v>
      </c>
      <c r="I12706" s="5">
        <f>MIN(H12706,FARMER_HRS)</f>
        <v>720</v>
      </c>
      <c r="J12706" s="5">
        <f>MAX(0,H12706-FARMER_HRS)</f>
        <v>11499.522014805812</v>
      </c>
      <c r="K12706" s="2">
        <f>I12706*FARMER_RATE+J12706*TEMP_WORKER_RATE</f>
        <v>224644.479423712</v>
      </c>
      <c r="L12706" s="2">
        <f>A12706*PRICE_TOM+B12706*PRICE_CAR+C12706*PRICE_MES</f>
        <v>250240</v>
      </c>
      <c r="M12706" s="2">
        <f>A12706*FERT_BED_TOM+B12706*FERT_BED_CAR+C12706*FERT_BED_MES</f>
        <v>41360</v>
      </c>
      <c r="N12706" s="6">
        <f>IF(AND(D12706&lt;=TOTAL_BEDS,J12706&lt;=TEMP_WORKER_MAX*TEMP_WORKER_HRS),1,0)</f>
        <v>0</v>
      </c>
      <c r="O12706" s="2">
        <f>L12706-M12706-K12706-FIXED_COSTS</f>
        <v>-35764.479423712008</v>
      </c>
      <c r="P12706" s="2">
        <f>IF(N12706=1,O12706,"")</f>
      </c>
    </row>
    <row r="12707">
      <c r="A12707" s="6">
        <v>19</v>
      </c>
      <c r="B12707" s="6">
        <v>10</v>
      </c>
      <c r="C12707" s="6">
        <v>24</v>
      </c>
      <c r="D12707" s="6">
        <f>A12707+B12707+C12707</f>
        <v>53</v>
      </c>
      <c r="E12707" s="5">
        <f>IF(A12707=0,0,A12707*LABOR_HRS_WK_TOM*SEASON_WEEKS*(1+DIM_PCT_TOM)^A12707)</f>
        <v>10458.204466678904</v>
      </c>
      <c r="F12707" s="5">
        <f>IF(B12707=0,0,B12707*LABOR_HRS_WK_CAR*SEASON_WEEKS*(1+DIM_PCT_CAR)^B12707)</f>
        <v>384.025363258907</v>
      </c>
      <c r="G12707" s="5">
        <f>IF(C12707=0,0,C12707*LABOR_HRS_WK_MES*SEASON_WEEKS*(1+DIM_PCT_MES)^C12707)</f>
        <v>1455.139134447498</v>
      </c>
      <c r="H12707" s="5">
        <f>E12707+F12707+G12707</f>
        <v>12297.368964385309</v>
      </c>
      <c r="I12707" s="5">
        <f>MIN(H12707,FARMER_HRS)</f>
        <v>720</v>
      </c>
      <c r="J12707" s="5">
        <f>MAX(0,H12707-FARMER_HRS)</f>
        <v>11577.368964385309</v>
      </c>
      <c r="K12707" s="2">
        <f>I12707*FARMER_RATE+J12707*TEMP_WORKER_RATE</f>
        <v>225995.98896502273</v>
      </c>
      <c r="L12707" s="2">
        <f>A12707*PRICE_TOM+B12707*PRICE_CAR+C12707*PRICE_MES</f>
        <v>252940</v>
      </c>
      <c r="M12707" s="2">
        <f>A12707*FERT_BED_TOM+B12707*FERT_BED_CAR+C12707*FERT_BED_MES</f>
        <v>42240</v>
      </c>
      <c r="N12707" s="6">
        <f>IF(AND(D12707&lt;=TOTAL_BEDS,J12707&lt;=TEMP_WORKER_MAX*TEMP_WORKER_HRS),1,0)</f>
        <v>0</v>
      </c>
      <c r="O12707" s="2">
        <f>L12707-M12707-K12707-FIXED_COSTS</f>
        <v>-35295.988965022727</v>
      </c>
      <c r="P12707" s="2">
        <f>IF(N12707=1,O12707,"")</f>
      </c>
    </row>
    <row r="12708">
      <c r="A12708" s="6">
        <v>19</v>
      </c>
      <c r="B12708" s="6">
        <v>10</v>
      </c>
      <c r="C12708" s="6">
        <v>25</v>
      </c>
      <c r="D12708" s="6">
        <f>A12708+B12708+C12708</f>
        <v>54</v>
      </c>
      <c r="E12708" s="5">
        <f>IF(A12708=0,0,A12708*LABOR_HRS_WK_TOM*SEASON_WEEKS*(1+DIM_PCT_TOM)^A12708)</f>
        <v>10458.204466678904</v>
      </c>
      <c r="F12708" s="5">
        <f>IF(B12708=0,0,B12708*LABOR_HRS_WK_CAR*SEASON_WEEKS*(1+DIM_PCT_CAR)^B12708)</f>
        <v>384.025363258907</v>
      </c>
      <c r="G12708" s="5">
        <f>IF(C12708=0,0,C12708*LABOR_HRS_WK_MES*SEASON_WEEKS*(1+DIM_PCT_MES)^C12708)</f>
        <v>1534.7170558625955</v>
      </c>
      <c r="H12708" s="5">
        <f>E12708+F12708+G12708</f>
        <v>12376.946885800406</v>
      </c>
      <c r="I12708" s="5">
        <f>MIN(H12708,FARMER_HRS)</f>
        <v>720</v>
      </c>
      <c r="J12708" s="5">
        <f>MAX(0,H12708-FARMER_HRS)</f>
        <v>11656.946885800406</v>
      </c>
      <c r="K12708" s="2">
        <f>I12708*FARMER_RATE+J12708*TEMP_WORKER_RATE</f>
        <v>227377.55010070148</v>
      </c>
      <c r="L12708" s="2">
        <f>A12708*PRICE_TOM+B12708*PRICE_CAR+C12708*PRICE_MES</f>
        <v>255640</v>
      </c>
      <c r="M12708" s="2">
        <f>A12708*FERT_BED_TOM+B12708*FERT_BED_CAR+C12708*FERT_BED_MES</f>
        <v>43120</v>
      </c>
      <c r="N12708" s="6">
        <f>IF(AND(D12708&lt;=TOTAL_BEDS,J12708&lt;=TEMP_WORKER_MAX*TEMP_WORKER_HRS),1,0)</f>
        <v>0</v>
      </c>
      <c r="O12708" s="2">
        <f>L12708-M12708-K12708-FIXED_COSTS</f>
        <v>-34857.550100701483</v>
      </c>
      <c r="P12708" s="2">
        <f>IF(N12708=1,O12708,"")</f>
      </c>
    </row>
    <row r="12709">
      <c r="A12709" s="6">
        <v>19</v>
      </c>
      <c r="B12709" s="6">
        <v>10</v>
      </c>
      <c r="C12709" s="6">
        <v>26</v>
      </c>
      <c r="D12709" s="6">
        <f>A12709+B12709+C12709</f>
        <v>55</v>
      </c>
      <c r="E12709" s="5">
        <f>IF(A12709=0,0,A12709*LABOR_HRS_WK_TOM*SEASON_WEEKS*(1+DIM_PCT_TOM)^A12709)</f>
        <v>10458.204466678904</v>
      </c>
      <c r="F12709" s="5">
        <f>IF(B12709=0,0,B12709*LABOR_HRS_WK_CAR*SEASON_WEEKS*(1+DIM_PCT_CAR)^B12709)</f>
        <v>384.025363258907</v>
      </c>
      <c r="G12709" s="5">
        <f>IF(C12709=0,0,C12709*LABOR_HRS_WK_MES*SEASON_WEEKS*(1+DIM_PCT_MES)^C12709)</f>
        <v>1616.0570598233128</v>
      </c>
      <c r="H12709" s="5">
        <f>E12709+F12709+G12709</f>
        <v>12458.286889761124</v>
      </c>
      <c r="I12709" s="5">
        <f>MIN(H12709,FARMER_HRS)</f>
        <v>720</v>
      </c>
      <c r="J12709" s="5">
        <f>MAX(0,H12709-FARMER_HRS)</f>
        <v>11738.286889761124</v>
      </c>
      <c r="K12709" s="2">
        <f>I12709*FARMER_RATE+J12709*TEMP_WORKER_RATE</f>
        <v>228789.70294724175</v>
      </c>
      <c r="L12709" s="2">
        <f>A12709*PRICE_TOM+B12709*PRICE_CAR+C12709*PRICE_MES</f>
        <v>258340</v>
      </c>
      <c r="M12709" s="2">
        <f>A12709*FERT_BED_TOM+B12709*FERT_BED_CAR+C12709*FERT_BED_MES</f>
        <v>44000</v>
      </c>
      <c r="N12709" s="6">
        <f>IF(AND(D12709&lt;=TOTAL_BEDS,J12709&lt;=TEMP_WORKER_MAX*TEMP_WORKER_HRS),1,0)</f>
        <v>0</v>
      </c>
      <c r="O12709" s="2">
        <f>L12709-M12709-K12709-FIXED_COSTS</f>
        <v>-34449.702947241749</v>
      </c>
      <c r="P12709" s="2">
        <f>IF(N12709=1,O12709,"")</f>
      </c>
    </row>
    <row r="12710">
      <c r="A12710" s="6">
        <v>19</v>
      </c>
      <c r="B12710" s="6">
        <v>10</v>
      </c>
      <c r="C12710" s="6">
        <v>27</v>
      </c>
      <c r="D12710" s="6">
        <f>A12710+B12710+C12710</f>
        <v>56</v>
      </c>
      <c r="E12710" s="5">
        <f>IF(A12710=0,0,A12710*LABOR_HRS_WK_TOM*SEASON_WEEKS*(1+DIM_PCT_TOM)^A12710)</f>
        <v>10458.204466678904</v>
      </c>
      <c r="F12710" s="5">
        <f>IF(B12710=0,0,B12710*LABOR_HRS_WK_CAR*SEASON_WEEKS*(1+DIM_PCT_CAR)^B12710)</f>
        <v>384.025363258907</v>
      </c>
      <c r="G12710" s="5">
        <f>IF(C12710=0,0,C12710*LABOR_HRS_WK_MES*SEASON_WEEKS*(1+DIM_PCT_MES)^C12710)</f>
        <v>1699.19076434307</v>
      </c>
      <c r="H12710" s="5">
        <f>E12710+F12710+G12710</f>
        <v>12541.42059428088</v>
      </c>
      <c r="I12710" s="5">
        <f>MIN(H12710,FARMER_HRS)</f>
        <v>720</v>
      </c>
      <c r="J12710" s="5">
        <f>MAX(0,H12710-FARMER_HRS)</f>
        <v>11821.42059428088</v>
      </c>
      <c r="K12710" s="2">
        <f>I12710*FARMER_RATE+J12710*TEMP_WORKER_RATE</f>
        <v>230232.9964284875</v>
      </c>
      <c r="L12710" s="2">
        <f>A12710*PRICE_TOM+B12710*PRICE_CAR+C12710*PRICE_MES</f>
        <v>261040</v>
      </c>
      <c r="M12710" s="2">
        <f>A12710*FERT_BED_TOM+B12710*FERT_BED_CAR+C12710*FERT_BED_MES</f>
        <v>44880</v>
      </c>
      <c r="N12710" s="6">
        <f>IF(AND(D12710&lt;=TOTAL_BEDS,J12710&lt;=TEMP_WORKER_MAX*TEMP_WORKER_HRS),1,0)</f>
        <v>0</v>
      </c>
      <c r="O12710" s="2">
        <f>L12710-M12710-K12710-FIXED_COSTS</f>
        <v>-34072.9964284875</v>
      </c>
      <c r="P12710" s="2">
        <f>IF(N12710=1,O12710,"")</f>
      </c>
    </row>
    <row r="12711">
      <c r="A12711" s="6">
        <v>19</v>
      </c>
      <c r="B12711" s="6">
        <v>10</v>
      </c>
      <c r="C12711" s="6">
        <v>28</v>
      </c>
      <c r="D12711" s="6">
        <f>A12711+B12711+C12711</f>
        <v>57</v>
      </c>
      <c r="E12711" s="5">
        <f>IF(A12711=0,0,A12711*LABOR_HRS_WK_TOM*SEASON_WEEKS*(1+DIM_PCT_TOM)^A12711)</f>
        <v>10458.204466678904</v>
      </c>
      <c r="F12711" s="5">
        <f>IF(B12711=0,0,B12711*LABOR_HRS_WK_CAR*SEASON_WEEKS*(1+DIM_PCT_CAR)^B12711)</f>
        <v>384.025363258907</v>
      </c>
      <c r="G12711" s="5">
        <f>IF(C12711=0,0,C12711*LABOR_HRS_WK_MES*SEASON_WEEKS*(1+DIM_PCT_MES)^C12711)</f>
        <v>1784.1503025602233</v>
      </c>
      <c r="H12711" s="5">
        <f>E12711+F12711+G12711</f>
        <v>12626.380132498034</v>
      </c>
      <c r="I12711" s="5">
        <f>MIN(H12711,FARMER_HRS)</f>
        <v>720</v>
      </c>
      <c r="J12711" s="5">
        <f>MAX(0,H12711-FARMER_HRS)</f>
        <v>11906.380132498034</v>
      </c>
      <c r="K12711" s="2">
        <f>I12711*FARMER_RATE+J12711*TEMP_WORKER_RATE</f>
        <v>231707.98841142419</v>
      </c>
      <c r="L12711" s="2">
        <f>A12711*PRICE_TOM+B12711*PRICE_CAR+C12711*PRICE_MES</f>
        <v>263740</v>
      </c>
      <c r="M12711" s="2">
        <f>A12711*FERT_BED_TOM+B12711*FERT_BED_CAR+C12711*FERT_BED_MES</f>
        <v>45760</v>
      </c>
      <c r="N12711" s="6">
        <f>IF(AND(D12711&lt;=TOTAL_BEDS,J12711&lt;=TEMP_WORKER_MAX*TEMP_WORKER_HRS),1,0)</f>
        <v>0</v>
      </c>
      <c r="O12711" s="2">
        <f>L12711-M12711-K12711-FIXED_COSTS</f>
        <v>-33727.988411424187</v>
      </c>
      <c r="P12711" s="2">
        <f>IF(N12711=1,O12711,"")</f>
      </c>
    </row>
    <row r="12712">
      <c r="A12712" s="6">
        <v>19</v>
      </c>
      <c r="B12712" s="6">
        <v>10</v>
      </c>
      <c r="C12712" s="6">
        <v>29</v>
      </c>
      <c r="D12712" s="6">
        <f>A12712+B12712+C12712</f>
        <v>58</v>
      </c>
      <c r="E12712" s="5">
        <f>IF(A12712=0,0,A12712*LABOR_HRS_WK_TOM*SEASON_WEEKS*(1+DIM_PCT_TOM)^A12712)</f>
        <v>10458.204466678904</v>
      </c>
      <c r="F12712" s="5">
        <f>IF(B12712=0,0,B12712*LABOR_HRS_WK_CAR*SEASON_WEEKS*(1+DIM_PCT_CAR)^B12712)</f>
        <v>384.025363258907</v>
      </c>
      <c r="G12712" s="5">
        <f>IF(C12712=0,0,C12712*LABOR_HRS_WK_MES*SEASON_WEEKS*(1+DIM_PCT_MES)^C12712)</f>
        <v>1870.9683306758766</v>
      </c>
      <c r="H12712" s="5">
        <f>E12712+F12712+G12712</f>
        <v>12713.198160613687</v>
      </c>
      <c r="I12712" s="5">
        <f>MIN(H12712,FARMER_HRS)</f>
        <v>720</v>
      </c>
      <c r="J12712" s="5">
        <f>MAX(0,H12712-FARMER_HRS)</f>
        <v>11993.198160613687</v>
      </c>
      <c r="K12712" s="2">
        <f>I12712*FARMER_RATE+J12712*TEMP_WORKER_RATE</f>
        <v>233215.24584398762</v>
      </c>
      <c r="L12712" s="2">
        <f>A12712*PRICE_TOM+B12712*PRICE_CAR+C12712*PRICE_MES</f>
        <v>266440</v>
      </c>
      <c r="M12712" s="2">
        <f>A12712*FERT_BED_TOM+B12712*FERT_BED_CAR+C12712*FERT_BED_MES</f>
        <v>46640</v>
      </c>
      <c r="N12712" s="6">
        <f>IF(AND(D12712&lt;=TOTAL_BEDS,J12712&lt;=TEMP_WORKER_MAX*TEMP_WORKER_HRS),1,0)</f>
        <v>0</v>
      </c>
      <c r="O12712" s="2">
        <f>L12712-M12712-K12712-FIXED_COSTS</f>
        <v>-33415.245843987621</v>
      </c>
      <c r="P12712" s="2">
        <f>IF(N12712=1,O12712,"")</f>
      </c>
    </row>
    <row r="12713">
      <c r="A12713" s="6">
        <v>19</v>
      </c>
      <c r="B12713" s="6">
        <v>10</v>
      </c>
      <c r="C12713" s="6">
        <v>30</v>
      </c>
      <c r="D12713" s="6">
        <f>A12713+B12713+C12713</f>
        <v>59</v>
      </c>
      <c r="E12713" s="5">
        <f>IF(A12713=0,0,A12713*LABOR_HRS_WK_TOM*SEASON_WEEKS*(1+DIM_PCT_TOM)^A12713)</f>
        <v>10458.204466678904</v>
      </c>
      <c r="F12713" s="5">
        <f>IF(B12713=0,0,B12713*LABOR_HRS_WK_CAR*SEASON_WEEKS*(1+DIM_PCT_CAR)^B12713)</f>
        <v>384.025363258907</v>
      </c>
      <c r="G12713" s="5">
        <f>IF(C12713=0,0,C12713*LABOR_HRS_WK_MES*SEASON_WEEKS*(1+DIM_PCT_MES)^C12713)</f>
        <v>1959.6780360096466</v>
      </c>
      <c r="H12713" s="5">
        <f>E12713+F12713+G12713</f>
        <v>12801.907865947458</v>
      </c>
      <c r="I12713" s="5">
        <f>MIN(H12713,FARMER_HRS)</f>
        <v>720</v>
      </c>
      <c r="J12713" s="5">
        <f>MAX(0,H12713-FARMER_HRS)</f>
        <v>12081.907865947458</v>
      </c>
      <c r="K12713" s="2">
        <f>I12713*FARMER_RATE+J12713*TEMP_WORKER_RATE</f>
        <v>234755.34489492115</v>
      </c>
      <c r="L12713" s="2">
        <f>A12713*PRICE_TOM+B12713*PRICE_CAR+C12713*PRICE_MES</f>
        <v>269140</v>
      </c>
      <c r="M12713" s="2">
        <f>A12713*FERT_BED_TOM+B12713*FERT_BED_CAR+C12713*FERT_BED_MES</f>
        <v>47520</v>
      </c>
      <c r="N12713" s="6">
        <f>IF(AND(D12713&lt;=TOTAL_BEDS,J12713&lt;=TEMP_WORKER_MAX*TEMP_WORKER_HRS),1,0)</f>
        <v>0</v>
      </c>
      <c r="O12713" s="2">
        <f>L12713-M12713-K12713-FIXED_COSTS</f>
        <v>-33135.344894921145</v>
      </c>
      <c r="P12713" s="2">
        <f>IF(N12713=1,O12713,"")</f>
      </c>
    </row>
    <row r="12714">
      <c r="A12714" s="6">
        <v>19</v>
      </c>
      <c r="B12714" s="6">
        <v>11</v>
      </c>
      <c r="C12714" s="6">
        <v>0</v>
      </c>
      <c r="D12714" s="6">
        <f>A12714+B12714+C12714</f>
        <v>30</v>
      </c>
      <c r="E12714" s="5">
        <f>IF(A12714=0,0,A12714*LABOR_HRS_WK_TOM*SEASON_WEEKS*(1+DIM_PCT_TOM)^A12714)</f>
        <v>10458.204466678904</v>
      </c>
      <c r="F12714" s="5">
        <f>IF(B12714=0,0,B12714*LABOR_HRS_WK_CAR*SEASON_WEEKS*(1+DIM_PCT_CAR)^B12714)</f>
        <v>432.98859707441773</v>
      </c>
      <c r="G12714" s="5">
        <f>IF(C12714=0,0,C12714*LABOR_HRS_WK_MES*SEASON_WEEKS*(1+DIM_PCT_MES)^C12714)</f>
        <v>0</v>
      </c>
      <c r="H12714" s="5">
        <f>E12714+F12714+G12714</f>
        <v>10891.193063753322</v>
      </c>
      <c r="I12714" s="5">
        <f>MIN(H12714,FARMER_HRS)</f>
        <v>720</v>
      </c>
      <c r="J12714" s="5">
        <f>MAX(0,H12714-FARMER_HRS)</f>
        <v>10171.193063753322</v>
      </c>
      <c r="K12714" s="2">
        <f>I12714*FARMER_RATE+J12714*TEMP_WORKER_RATE</f>
        <v>201583.21291238407</v>
      </c>
      <c r="L12714" s="2">
        <f>A12714*PRICE_TOM+B12714*PRICE_CAR+C12714*PRICE_MES</f>
        <v>190234</v>
      </c>
      <c r="M12714" s="2">
        <f>A12714*FERT_BED_TOM+B12714*FERT_BED_CAR+C12714*FERT_BED_MES</f>
        <v>21560</v>
      </c>
      <c r="N12714" s="6">
        <f>IF(AND(D12714&lt;=TOTAL_BEDS,J12714&lt;=TEMP_WORKER_MAX*TEMP_WORKER_HRS),1,0)</f>
        <v>0</v>
      </c>
      <c r="O12714" s="2">
        <f>L12714-M12714-K12714-FIXED_COSTS</f>
        <v>-52909.212912384071</v>
      </c>
      <c r="P12714" s="2">
        <f>IF(N12714=1,O12714,"")</f>
      </c>
    </row>
    <row r="12715">
      <c r="A12715" s="6">
        <v>19</v>
      </c>
      <c r="B12715" s="6">
        <v>11</v>
      </c>
      <c r="C12715" s="6">
        <v>1</v>
      </c>
      <c r="D12715" s="6">
        <f>A12715+B12715+C12715</f>
        <v>31</v>
      </c>
      <c r="E12715" s="5">
        <f>IF(A12715=0,0,A12715*LABOR_HRS_WK_TOM*SEASON_WEEKS*(1+DIM_PCT_TOM)^A12715)</f>
        <v>10458.204466678904</v>
      </c>
      <c r="F12715" s="5">
        <f>IF(B12715=0,0,B12715*LABOR_HRS_WK_CAR*SEASON_WEEKS*(1+DIM_PCT_CAR)^B12715)</f>
        <v>432.98859707441773</v>
      </c>
      <c r="G12715" s="5">
        <f>IF(C12715=0,0,C12715*LABOR_HRS_WK_MES*SEASON_WEEKS*(1+DIM_PCT_MES)^C12715)</f>
        <v>45.5625</v>
      </c>
      <c r="H12715" s="5">
        <f>E12715+F12715+G12715</f>
        <v>10936.755563753322</v>
      </c>
      <c r="I12715" s="5">
        <f>MIN(H12715,FARMER_HRS)</f>
        <v>720</v>
      </c>
      <c r="J12715" s="5">
        <f>MAX(0,H12715-FARMER_HRS)</f>
        <v>10216.755563753322</v>
      </c>
      <c r="K12715" s="2">
        <f>I12715*FARMER_RATE+J12715*TEMP_WORKER_RATE</f>
        <v>202374.22853738407</v>
      </c>
      <c r="L12715" s="2">
        <f>A12715*PRICE_TOM+B12715*PRICE_CAR+C12715*PRICE_MES</f>
        <v>192934</v>
      </c>
      <c r="M12715" s="2">
        <f>A12715*FERT_BED_TOM+B12715*FERT_BED_CAR+C12715*FERT_BED_MES</f>
        <v>22440</v>
      </c>
      <c r="N12715" s="6">
        <f>IF(AND(D12715&lt;=TOTAL_BEDS,J12715&lt;=TEMP_WORKER_MAX*TEMP_WORKER_HRS),1,0)</f>
        <v>0</v>
      </c>
      <c r="O12715" s="2">
        <f>L12715-M12715-K12715-FIXED_COSTS</f>
        <v>-51880.228537384071</v>
      </c>
      <c r="P12715" s="2">
        <f>IF(N12715=1,O12715,"")</f>
      </c>
    </row>
    <row r="12716">
      <c r="A12716" s="6">
        <v>19</v>
      </c>
      <c r="B12716" s="6">
        <v>11</v>
      </c>
      <c r="C12716" s="6">
        <v>2</v>
      </c>
      <c r="D12716" s="6">
        <f>A12716+B12716+C12716</f>
        <v>32</v>
      </c>
      <c r="E12716" s="5">
        <f>IF(A12716=0,0,A12716*LABOR_HRS_WK_TOM*SEASON_WEEKS*(1+DIM_PCT_TOM)^A12716)</f>
        <v>10458.204466678904</v>
      </c>
      <c r="F12716" s="5">
        <f>IF(B12716=0,0,B12716*LABOR_HRS_WK_CAR*SEASON_WEEKS*(1+DIM_PCT_CAR)^B12716)</f>
        <v>432.98859707441773</v>
      </c>
      <c r="G12716" s="5">
        <f>IF(C12716=0,0,C12716*LABOR_HRS_WK_MES*SEASON_WEEKS*(1+DIM_PCT_MES)^C12716)</f>
        <v>92.2640625</v>
      </c>
      <c r="H12716" s="5">
        <f>E12716+F12716+G12716</f>
        <v>10983.457126253323</v>
      </c>
      <c r="I12716" s="5">
        <f>MIN(H12716,FARMER_HRS)</f>
        <v>720</v>
      </c>
      <c r="J12716" s="5">
        <f>MAX(0,H12716-FARMER_HRS)</f>
        <v>10263.457126253323</v>
      </c>
      <c r="K12716" s="2">
        <f>I12716*FARMER_RATE+J12716*TEMP_WORKER_RATE</f>
        <v>203185.01955300907</v>
      </c>
      <c r="L12716" s="2">
        <f>A12716*PRICE_TOM+B12716*PRICE_CAR+C12716*PRICE_MES</f>
        <v>195634</v>
      </c>
      <c r="M12716" s="2">
        <f>A12716*FERT_BED_TOM+B12716*FERT_BED_CAR+C12716*FERT_BED_MES</f>
        <v>23320</v>
      </c>
      <c r="N12716" s="6">
        <f>IF(AND(D12716&lt;=TOTAL_BEDS,J12716&lt;=TEMP_WORKER_MAX*TEMP_WORKER_HRS),1,0)</f>
        <v>0</v>
      </c>
      <c r="O12716" s="2">
        <f>L12716-M12716-K12716-FIXED_COSTS</f>
        <v>-50871.019553009071</v>
      </c>
      <c r="P12716" s="2">
        <f>IF(N12716=1,O12716,"")</f>
      </c>
    </row>
    <row r="12717">
      <c r="A12717" s="6">
        <v>19</v>
      </c>
      <c r="B12717" s="6">
        <v>11</v>
      </c>
      <c r="C12717" s="6">
        <v>3</v>
      </c>
      <c r="D12717" s="6">
        <f>A12717+B12717+C12717</f>
        <v>33</v>
      </c>
      <c r="E12717" s="5">
        <f>IF(A12717=0,0,A12717*LABOR_HRS_WK_TOM*SEASON_WEEKS*(1+DIM_PCT_TOM)^A12717)</f>
        <v>10458.204466678904</v>
      </c>
      <c r="F12717" s="5">
        <f>IF(B12717=0,0,B12717*LABOR_HRS_WK_CAR*SEASON_WEEKS*(1+DIM_PCT_CAR)^B12717)</f>
        <v>432.98859707441773</v>
      </c>
      <c r="G12717" s="5">
        <f>IF(C12717=0,0,C12717*LABOR_HRS_WK_MES*SEASON_WEEKS*(1+DIM_PCT_MES)^C12717)</f>
        <v>140.12604492187498</v>
      </c>
      <c r="H12717" s="5">
        <f>E12717+F12717+G12717</f>
        <v>11031.319108675198</v>
      </c>
      <c r="I12717" s="5">
        <f>MIN(H12717,FARMER_HRS)</f>
        <v>720</v>
      </c>
      <c r="J12717" s="5">
        <f>MAX(0,H12717-FARMER_HRS)</f>
        <v>10311.319108675198</v>
      </c>
      <c r="K12717" s="2">
        <f>I12717*FARMER_RATE+J12717*TEMP_WORKER_RATE</f>
        <v>204015.95674783329</v>
      </c>
      <c r="L12717" s="2">
        <f>A12717*PRICE_TOM+B12717*PRICE_CAR+C12717*PRICE_MES</f>
        <v>198334</v>
      </c>
      <c r="M12717" s="2">
        <f>A12717*FERT_BED_TOM+B12717*FERT_BED_CAR+C12717*FERT_BED_MES</f>
        <v>24200</v>
      </c>
      <c r="N12717" s="6">
        <f>IF(AND(D12717&lt;=TOTAL_BEDS,J12717&lt;=TEMP_WORKER_MAX*TEMP_WORKER_HRS),1,0)</f>
        <v>0</v>
      </c>
      <c r="O12717" s="2">
        <f>L12717-M12717-K12717-FIXED_COSTS</f>
        <v>-49881.95674783329</v>
      </c>
      <c r="P12717" s="2">
        <f>IF(N12717=1,O12717,"")</f>
      </c>
    </row>
    <row r="12718">
      <c r="A12718" s="6">
        <v>19</v>
      </c>
      <c r="B12718" s="6">
        <v>11</v>
      </c>
      <c r="C12718" s="6">
        <v>4</v>
      </c>
      <c r="D12718" s="6">
        <f>A12718+B12718+C12718</f>
        <v>34</v>
      </c>
      <c r="E12718" s="5">
        <f>IF(A12718=0,0,A12718*LABOR_HRS_WK_TOM*SEASON_WEEKS*(1+DIM_PCT_TOM)^A12718)</f>
        <v>10458.204466678904</v>
      </c>
      <c r="F12718" s="5">
        <f>IF(B12718=0,0,B12718*LABOR_HRS_WK_CAR*SEASON_WEEKS*(1+DIM_PCT_CAR)^B12718)</f>
        <v>432.98859707441773</v>
      </c>
      <c r="G12718" s="5">
        <f>IF(C12718=0,0,C12718*LABOR_HRS_WK_MES*SEASON_WEEKS*(1+DIM_PCT_MES)^C12718)</f>
        <v>189.17016064453119</v>
      </c>
      <c r="H12718" s="5">
        <f>E12718+F12718+G12718</f>
        <v>11080.363224397854</v>
      </c>
      <c r="I12718" s="5">
        <f>MIN(H12718,FARMER_HRS)</f>
        <v>720</v>
      </c>
      <c r="J12718" s="5">
        <f>MAX(0,H12718-FARMER_HRS)</f>
        <v>10360.363224397854</v>
      </c>
      <c r="K12718" s="2">
        <f>I12718*FARMER_RATE+J12718*TEMP_WORKER_RATE</f>
        <v>204867.41709024052</v>
      </c>
      <c r="L12718" s="2">
        <f>A12718*PRICE_TOM+B12718*PRICE_CAR+C12718*PRICE_MES</f>
        <v>201034</v>
      </c>
      <c r="M12718" s="2">
        <f>A12718*FERT_BED_TOM+B12718*FERT_BED_CAR+C12718*FERT_BED_MES</f>
        <v>25080</v>
      </c>
      <c r="N12718" s="6">
        <f>IF(AND(D12718&lt;=TOTAL_BEDS,J12718&lt;=TEMP_WORKER_MAX*TEMP_WORKER_HRS),1,0)</f>
        <v>0</v>
      </c>
      <c r="O12718" s="2">
        <f>L12718-M12718-K12718-FIXED_COSTS</f>
        <v>-48913.417090240517</v>
      </c>
      <c r="P12718" s="2">
        <f>IF(N12718=1,O12718,"")</f>
      </c>
    </row>
    <row r="12719">
      <c r="A12719" s="6">
        <v>19</v>
      </c>
      <c r="B12719" s="6">
        <v>11</v>
      </c>
      <c r="C12719" s="6">
        <v>5</v>
      </c>
      <c r="D12719" s="6">
        <f>A12719+B12719+C12719</f>
        <v>35</v>
      </c>
      <c r="E12719" s="5">
        <f>IF(A12719=0,0,A12719*LABOR_HRS_WK_TOM*SEASON_WEEKS*(1+DIM_PCT_TOM)^A12719)</f>
        <v>10458.204466678904</v>
      </c>
      <c r="F12719" s="5">
        <f>IF(B12719=0,0,B12719*LABOR_HRS_WK_CAR*SEASON_WEEKS*(1+DIM_PCT_CAR)^B12719)</f>
        <v>432.98859707441773</v>
      </c>
      <c r="G12719" s="5">
        <f>IF(C12719=0,0,C12719*LABOR_HRS_WK_MES*SEASON_WEEKS*(1+DIM_PCT_MES)^C12719)</f>
        <v>239.41848456573481</v>
      </c>
      <c r="H12719" s="5">
        <f>E12719+F12719+G12719</f>
        <v>11130.611548319057</v>
      </c>
      <c r="I12719" s="5">
        <f>MIN(H12719,FARMER_HRS)</f>
        <v>720</v>
      </c>
      <c r="J12719" s="5">
        <f>MAX(0,H12719-FARMER_HRS)</f>
        <v>10410.611548319057</v>
      </c>
      <c r="K12719" s="2">
        <f>I12719*FARMER_RATE+J12719*TEMP_WORKER_RATE</f>
        <v>205739.78382498363</v>
      </c>
      <c r="L12719" s="2">
        <f>A12719*PRICE_TOM+B12719*PRICE_CAR+C12719*PRICE_MES</f>
        <v>203734</v>
      </c>
      <c r="M12719" s="2">
        <f>A12719*FERT_BED_TOM+B12719*FERT_BED_CAR+C12719*FERT_BED_MES</f>
        <v>25960</v>
      </c>
      <c r="N12719" s="6">
        <f>IF(AND(D12719&lt;=TOTAL_BEDS,J12719&lt;=TEMP_WORKER_MAX*TEMP_WORKER_HRS),1,0)</f>
        <v>0</v>
      </c>
      <c r="O12719" s="2">
        <f>L12719-M12719-K12719-FIXED_COSTS</f>
        <v>-47965.783824983635</v>
      </c>
      <c r="P12719" s="2">
        <f>IF(N12719=1,O12719,"")</f>
      </c>
    </row>
    <row r="12720">
      <c r="A12720" s="6">
        <v>19</v>
      </c>
      <c r="B12720" s="6">
        <v>11</v>
      </c>
      <c r="C12720" s="6">
        <v>6</v>
      </c>
      <c r="D12720" s="6">
        <f>A12720+B12720+C12720</f>
        <v>36</v>
      </c>
      <c r="E12720" s="5">
        <f>IF(A12720=0,0,A12720*LABOR_HRS_WK_TOM*SEASON_WEEKS*(1+DIM_PCT_TOM)^A12720)</f>
        <v>10458.204466678904</v>
      </c>
      <c r="F12720" s="5">
        <f>IF(B12720=0,0,B12720*LABOR_HRS_WK_CAR*SEASON_WEEKS*(1+DIM_PCT_CAR)^B12720)</f>
        <v>432.98859707441773</v>
      </c>
      <c r="G12720" s="5">
        <f>IF(C12720=0,0,C12720*LABOR_HRS_WK_MES*SEASON_WEEKS*(1+DIM_PCT_MES)^C12720)</f>
        <v>290.89345874736773</v>
      </c>
      <c r="H12720" s="5">
        <f>E12720+F12720+G12720</f>
        <v>11182.086522500689</v>
      </c>
      <c r="I12720" s="5">
        <f>MIN(H12720,FARMER_HRS)</f>
        <v>720</v>
      </c>
      <c r="J12720" s="5">
        <f>MAX(0,H12720-FARMER_HRS)</f>
        <v>10462.086522500689</v>
      </c>
      <c r="K12720" s="2">
        <f>I12720*FARMER_RATE+J12720*TEMP_WORKER_RATE</f>
        <v>206633.44657119253</v>
      </c>
      <c r="L12720" s="2">
        <f>A12720*PRICE_TOM+B12720*PRICE_CAR+C12720*PRICE_MES</f>
        <v>206434</v>
      </c>
      <c r="M12720" s="2">
        <f>A12720*FERT_BED_TOM+B12720*FERT_BED_CAR+C12720*FERT_BED_MES</f>
        <v>26840</v>
      </c>
      <c r="N12720" s="6">
        <f>IF(AND(D12720&lt;=TOTAL_BEDS,J12720&lt;=TEMP_WORKER_MAX*TEMP_WORKER_HRS),1,0)</f>
        <v>0</v>
      </c>
      <c r="O12720" s="2">
        <f>L12720-M12720-K12720-FIXED_COSTS</f>
        <v>-47039.44657119253</v>
      </c>
      <c r="P12720" s="2">
        <f>IF(N12720=1,O12720,"")</f>
      </c>
    </row>
    <row r="12721">
      <c r="A12721" s="6">
        <v>19</v>
      </c>
      <c r="B12721" s="6">
        <v>11</v>
      </c>
      <c r="C12721" s="6">
        <v>7</v>
      </c>
      <c r="D12721" s="6">
        <f>A12721+B12721+C12721</f>
        <v>37</v>
      </c>
      <c r="E12721" s="5">
        <f>IF(A12721=0,0,A12721*LABOR_HRS_WK_TOM*SEASON_WEEKS*(1+DIM_PCT_TOM)^A12721)</f>
        <v>10458.204466678904</v>
      </c>
      <c r="F12721" s="5">
        <f>IF(B12721=0,0,B12721*LABOR_HRS_WK_CAR*SEASON_WEEKS*(1+DIM_PCT_CAR)^B12721)</f>
        <v>432.98859707441773</v>
      </c>
      <c r="G12721" s="5">
        <f>IF(C12721=0,0,C12721*LABOR_HRS_WK_MES*SEASON_WEEKS*(1+DIM_PCT_MES)^C12721)</f>
        <v>343.61789814532818</v>
      </c>
      <c r="H12721" s="5">
        <f>E12721+F12721+G12721</f>
        <v>11234.810961898651</v>
      </c>
      <c r="I12721" s="5">
        <f>MIN(H12721,FARMER_HRS)</f>
        <v>720</v>
      </c>
      <c r="J12721" s="5">
        <f>MAX(0,H12721-FARMER_HRS)</f>
        <v>10514.810961898651</v>
      </c>
      <c r="K12721" s="2">
        <f>I12721*FARMER_RATE+J12721*TEMP_WORKER_RATE</f>
        <v>207548.80142185156</v>
      </c>
      <c r="L12721" s="2">
        <f>A12721*PRICE_TOM+B12721*PRICE_CAR+C12721*PRICE_MES</f>
        <v>209134</v>
      </c>
      <c r="M12721" s="2">
        <f>A12721*FERT_BED_TOM+B12721*FERT_BED_CAR+C12721*FERT_BED_MES</f>
        <v>27720</v>
      </c>
      <c r="N12721" s="6">
        <f>IF(AND(D12721&lt;=TOTAL_BEDS,J12721&lt;=TEMP_WORKER_MAX*TEMP_WORKER_HRS),1,0)</f>
        <v>0</v>
      </c>
      <c r="O12721" s="2">
        <f>L12721-M12721-K12721-FIXED_COSTS</f>
        <v>-46134.80142185156</v>
      </c>
      <c r="P12721" s="2">
        <f>IF(N12721=1,O12721,"")</f>
      </c>
    </row>
    <row r="12722">
      <c r="A12722" s="6">
        <v>19</v>
      </c>
      <c r="B12722" s="6">
        <v>11</v>
      </c>
      <c r="C12722" s="6">
        <v>8</v>
      </c>
      <c r="D12722" s="6">
        <f>A12722+B12722+C12722</f>
        <v>38</v>
      </c>
      <c r="E12722" s="5">
        <f>IF(A12722=0,0,A12722*LABOR_HRS_WK_TOM*SEASON_WEEKS*(1+DIM_PCT_TOM)^A12722)</f>
        <v>10458.204466678904</v>
      </c>
      <c r="F12722" s="5">
        <f>IF(B12722=0,0,B12722*LABOR_HRS_WK_CAR*SEASON_WEEKS*(1+DIM_PCT_CAR)^B12722)</f>
        <v>432.98859707441773</v>
      </c>
      <c r="G12722" s="5">
        <f>IF(C12722=0,0,C12722*LABOR_HRS_WK_MES*SEASON_WEEKS*(1+DIM_PCT_MES)^C12722)</f>
        <v>397.61499642530833</v>
      </c>
      <c r="H12722" s="5">
        <f>E12722+F12722+G12722</f>
        <v>11288.808060178631</v>
      </c>
      <c r="I12722" s="5">
        <f>MIN(H12722,FARMER_HRS)</f>
        <v>720</v>
      </c>
      <c r="J12722" s="5">
        <f>MAX(0,H12722-FARMER_HRS)</f>
        <v>10568.808060178631</v>
      </c>
      <c r="K12722" s="2">
        <f>I12722*FARMER_RATE+J12722*TEMP_WORKER_RATE</f>
        <v>208486.25104476791</v>
      </c>
      <c r="L12722" s="2">
        <f>A12722*PRICE_TOM+B12722*PRICE_CAR+C12722*PRICE_MES</f>
        <v>211834</v>
      </c>
      <c r="M12722" s="2">
        <f>A12722*FERT_BED_TOM+B12722*FERT_BED_CAR+C12722*FERT_BED_MES</f>
        <v>28600</v>
      </c>
      <c r="N12722" s="6">
        <f>IF(AND(D12722&lt;=TOTAL_BEDS,J12722&lt;=TEMP_WORKER_MAX*TEMP_WORKER_HRS),1,0)</f>
        <v>0</v>
      </c>
      <c r="O12722" s="2">
        <f>L12722-M12722-K12722-FIXED_COSTS</f>
        <v>-45252.251044767909</v>
      </c>
      <c r="P12722" s="2">
        <f>IF(N12722=1,O12722,"")</f>
      </c>
    </row>
    <row r="12723">
      <c r="A12723" s="6">
        <v>19</v>
      </c>
      <c r="B12723" s="6">
        <v>11</v>
      </c>
      <c r="C12723" s="6">
        <v>9</v>
      </c>
      <c r="D12723" s="6">
        <f>A12723+B12723+C12723</f>
        <v>39</v>
      </c>
      <c r="E12723" s="5">
        <f>IF(A12723=0,0,A12723*LABOR_HRS_WK_TOM*SEASON_WEEKS*(1+DIM_PCT_TOM)^A12723)</f>
        <v>10458.204466678904</v>
      </c>
      <c r="F12723" s="5">
        <f>IF(B12723=0,0,B12723*LABOR_HRS_WK_CAR*SEASON_WEEKS*(1+DIM_PCT_CAR)^B12723)</f>
        <v>432.98859707441773</v>
      </c>
      <c r="G12723" s="5">
        <f>IF(C12723=0,0,C12723*LABOR_HRS_WK_MES*SEASON_WEEKS*(1+DIM_PCT_MES)^C12723)</f>
        <v>452.90833186570273</v>
      </c>
      <c r="H12723" s="5">
        <f>E12723+F12723+G12723</f>
        <v>11344.101395619025</v>
      </c>
      <c r="I12723" s="5">
        <f>MIN(H12723,FARMER_HRS)</f>
        <v>720</v>
      </c>
      <c r="J12723" s="5">
        <f>MAX(0,H12723-FARMER_HRS)</f>
        <v>10624.101395619025</v>
      </c>
      <c r="K12723" s="2">
        <f>I12723*FARMER_RATE+J12723*TEMP_WORKER_RATE</f>
        <v>209446.20478505251</v>
      </c>
      <c r="L12723" s="2">
        <f>A12723*PRICE_TOM+B12723*PRICE_CAR+C12723*PRICE_MES</f>
        <v>214534</v>
      </c>
      <c r="M12723" s="2">
        <f>A12723*FERT_BED_TOM+B12723*FERT_BED_CAR+C12723*FERT_BED_MES</f>
        <v>29480</v>
      </c>
      <c r="N12723" s="6">
        <f>IF(AND(D12723&lt;=TOTAL_BEDS,J12723&lt;=TEMP_WORKER_MAX*TEMP_WORKER_HRS),1,0)</f>
        <v>0</v>
      </c>
      <c r="O12723" s="2">
        <f>L12723-M12723-K12723-FIXED_COSTS</f>
        <v>-44392.204785052512</v>
      </c>
      <c r="P12723" s="2">
        <f>IF(N12723=1,O12723,"")</f>
      </c>
    </row>
    <row r="12724">
      <c r="A12724" s="6">
        <v>19</v>
      </c>
      <c r="B12724" s="6">
        <v>11</v>
      </c>
      <c r="C12724" s="6">
        <v>10</v>
      </c>
      <c r="D12724" s="6">
        <f>A12724+B12724+C12724</f>
        <v>40</v>
      </c>
      <c r="E12724" s="5">
        <f>IF(A12724=0,0,A12724*LABOR_HRS_WK_TOM*SEASON_WEEKS*(1+DIM_PCT_TOM)^A12724)</f>
        <v>10458.204466678904</v>
      </c>
      <c r="F12724" s="5">
        <f>IF(B12724=0,0,B12724*LABOR_HRS_WK_CAR*SEASON_WEEKS*(1+DIM_PCT_CAR)^B12724)</f>
        <v>432.98859707441773</v>
      </c>
      <c r="G12724" s="5">
        <f>IF(C12724=0,0,C12724*LABOR_HRS_WK_MES*SEASON_WEEKS*(1+DIM_PCT_MES)^C12724)</f>
        <v>509.52187334891551</v>
      </c>
      <c r="H12724" s="5">
        <f>E12724+F12724+G12724</f>
        <v>11400.714937102239</v>
      </c>
      <c r="I12724" s="5">
        <f>MIN(H12724,FARMER_HRS)</f>
        <v>720</v>
      </c>
      <c r="J12724" s="5">
        <f>MAX(0,H12724-FARMER_HRS)</f>
        <v>10680.714937102239</v>
      </c>
      <c r="K12724" s="2">
        <f>I12724*FARMER_RATE+J12724*TEMP_WORKER_RATE</f>
        <v>210429.07876913607</v>
      </c>
      <c r="L12724" s="2">
        <f>A12724*PRICE_TOM+B12724*PRICE_CAR+C12724*PRICE_MES</f>
        <v>217234</v>
      </c>
      <c r="M12724" s="2">
        <f>A12724*FERT_BED_TOM+B12724*FERT_BED_CAR+C12724*FERT_BED_MES</f>
        <v>30360</v>
      </c>
      <c r="N12724" s="6">
        <f>IF(AND(D12724&lt;=TOTAL_BEDS,J12724&lt;=TEMP_WORKER_MAX*TEMP_WORKER_HRS),1,0)</f>
        <v>0</v>
      </c>
      <c r="O12724" s="2">
        <f>L12724-M12724-K12724-FIXED_COSTS</f>
        <v>-43555.078769136075</v>
      </c>
      <c r="P12724" s="2">
        <f>IF(N12724=1,O12724,"")</f>
      </c>
    </row>
    <row r="12725">
      <c r="A12725" s="6">
        <v>19</v>
      </c>
      <c r="B12725" s="6">
        <v>11</v>
      </c>
      <c r="C12725" s="6">
        <v>11</v>
      </c>
      <c r="D12725" s="6">
        <f>A12725+B12725+C12725</f>
        <v>41</v>
      </c>
      <c r="E12725" s="5">
        <f>IF(A12725=0,0,A12725*LABOR_HRS_WK_TOM*SEASON_WEEKS*(1+DIM_PCT_TOM)^A12725)</f>
        <v>10458.204466678904</v>
      </c>
      <c r="F12725" s="5">
        <f>IF(B12725=0,0,B12725*LABOR_HRS_WK_CAR*SEASON_WEEKS*(1+DIM_PCT_CAR)^B12725)</f>
        <v>432.98859707441773</v>
      </c>
      <c r="G12725" s="5">
        <f>IF(C12725=0,0,C12725*LABOR_HRS_WK_MES*SEASON_WEEKS*(1+DIM_PCT_MES)^C12725)</f>
        <v>567.47998644235463</v>
      </c>
      <c r="H12725" s="5">
        <f>E12725+F12725+G12725</f>
        <v>11458.673050195677</v>
      </c>
      <c r="I12725" s="5">
        <f>MIN(H12725,FARMER_HRS)</f>
        <v>720</v>
      </c>
      <c r="J12725" s="5">
        <f>MAX(0,H12725-FARMER_HRS)</f>
        <v>10738.673050195677</v>
      </c>
      <c r="K12725" s="2">
        <f>I12725*FARMER_RATE+J12725*TEMP_WORKER_RATE</f>
        <v>211435.29601034161</v>
      </c>
      <c r="L12725" s="2">
        <f>A12725*PRICE_TOM+B12725*PRICE_CAR+C12725*PRICE_MES</f>
        <v>219934</v>
      </c>
      <c r="M12725" s="2">
        <f>A12725*FERT_BED_TOM+B12725*FERT_BED_CAR+C12725*FERT_BED_MES</f>
        <v>31240</v>
      </c>
      <c r="N12725" s="6">
        <f>IF(AND(D12725&lt;=TOTAL_BEDS,J12725&lt;=TEMP_WORKER_MAX*TEMP_WORKER_HRS),1,0)</f>
        <v>0</v>
      </c>
      <c r="O12725" s="2">
        <f>L12725-M12725-K12725-FIXED_COSTS</f>
        <v>-42741.296010341612</v>
      </c>
      <c r="P12725" s="2">
        <f>IF(N12725=1,O12725,"")</f>
      </c>
    </row>
    <row r="12726">
      <c r="A12726" s="6">
        <v>19</v>
      </c>
      <c r="B12726" s="6">
        <v>11</v>
      </c>
      <c r="C12726" s="6">
        <v>12</v>
      </c>
      <c r="D12726" s="6">
        <f>A12726+B12726+C12726</f>
        <v>42</v>
      </c>
      <c r="E12726" s="5">
        <f>IF(A12726=0,0,A12726*LABOR_HRS_WK_TOM*SEASON_WEEKS*(1+DIM_PCT_TOM)^A12726)</f>
        <v>10458.204466678904</v>
      </c>
      <c r="F12726" s="5">
        <f>IF(B12726=0,0,B12726*LABOR_HRS_WK_CAR*SEASON_WEEKS*(1+DIM_PCT_CAR)^B12726)</f>
        <v>432.98859707441773</v>
      </c>
      <c r="G12726" s="5">
        <f>IF(C12726=0,0,C12726*LABOR_HRS_WK_MES*SEASON_WEEKS*(1+DIM_PCT_MES)^C12726)</f>
        <v>626.807439570419</v>
      </c>
      <c r="H12726" s="5">
        <f>E12726+F12726+G12726</f>
        <v>11518.000503323741</v>
      </c>
      <c r="I12726" s="5">
        <f>MIN(H12726,FARMER_HRS)</f>
        <v>720</v>
      </c>
      <c r="J12726" s="5">
        <f>MAX(0,H12726-FARMER_HRS)</f>
        <v>10798.000503323741</v>
      </c>
      <c r="K12726" s="2">
        <f>I12726*FARMER_RATE+J12726*TEMP_WORKER_RATE</f>
        <v>212465.28651603716</v>
      </c>
      <c r="L12726" s="2">
        <f>A12726*PRICE_TOM+B12726*PRICE_CAR+C12726*PRICE_MES</f>
        <v>222634</v>
      </c>
      <c r="M12726" s="2">
        <f>A12726*FERT_BED_TOM+B12726*FERT_BED_CAR+C12726*FERT_BED_MES</f>
        <v>32120</v>
      </c>
      <c r="N12726" s="6">
        <f>IF(AND(D12726&lt;=TOTAL_BEDS,J12726&lt;=TEMP_WORKER_MAX*TEMP_WORKER_HRS),1,0)</f>
        <v>0</v>
      </c>
      <c r="O12726" s="2">
        <f>L12726-M12726-K12726-FIXED_COSTS</f>
        <v>-41951.286516037158</v>
      </c>
      <c r="P12726" s="2">
        <f>IF(N12726=1,O12726,"")</f>
      </c>
    </row>
    <row r="12727">
      <c r="A12727" s="6">
        <v>19</v>
      </c>
      <c r="B12727" s="6">
        <v>11</v>
      </c>
      <c r="C12727" s="6">
        <v>13</v>
      </c>
      <c r="D12727" s="6">
        <f>A12727+B12727+C12727</f>
        <v>43</v>
      </c>
      <c r="E12727" s="5">
        <f>IF(A12727=0,0,A12727*LABOR_HRS_WK_TOM*SEASON_WEEKS*(1+DIM_PCT_TOM)^A12727)</f>
        <v>10458.204466678904</v>
      </c>
      <c r="F12727" s="5">
        <f>IF(B12727=0,0,B12727*LABOR_HRS_WK_CAR*SEASON_WEEKS*(1+DIM_PCT_CAR)^B12727)</f>
        <v>432.98859707441773</v>
      </c>
      <c r="G12727" s="5">
        <f>IF(C12727=0,0,C12727*LABOR_HRS_WK_MES*SEASON_WEEKS*(1+DIM_PCT_MES)^C12727)</f>
        <v>687.52941027880331</v>
      </c>
      <c r="H12727" s="5">
        <f>E12727+F12727+G12727</f>
        <v>11578.722474032125</v>
      </c>
      <c r="I12727" s="5">
        <f>MIN(H12727,FARMER_HRS)</f>
        <v>720</v>
      </c>
      <c r="J12727" s="5">
        <f>MAX(0,H12727-FARMER_HRS)</f>
        <v>10858.722474032125</v>
      </c>
      <c r="K12727" s="2">
        <f>I12727*FARMER_RATE+J12727*TEMP_WORKER_RATE</f>
        <v>213519.48739639105</v>
      </c>
      <c r="L12727" s="2">
        <f>A12727*PRICE_TOM+B12727*PRICE_CAR+C12727*PRICE_MES</f>
        <v>225334</v>
      </c>
      <c r="M12727" s="2">
        <f>A12727*FERT_BED_TOM+B12727*FERT_BED_CAR+C12727*FERT_BED_MES</f>
        <v>33000</v>
      </c>
      <c r="N12727" s="6">
        <f>IF(AND(D12727&lt;=TOTAL_BEDS,J12727&lt;=TEMP_WORKER_MAX*TEMP_WORKER_HRS),1,0)</f>
        <v>0</v>
      </c>
      <c r="O12727" s="2">
        <f>L12727-M12727-K12727-FIXED_COSTS</f>
        <v>-41185.48739639105</v>
      </c>
      <c r="P12727" s="2">
        <f>IF(N12727=1,O12727,"")</f>
      </c>
    </row>
    <row r="12728">
      <c r="A12728" s="6">
        <v>19</v>
      </c>
      <c r="B12728" s="6">
        <v>11</v>
      </c>
      <c r="C12728" s="6">
        <v>14</v>
      </c>
      <c r="D12728" s="6">
        <f>A12728+B12728+C12728</f>
        <v>44</v>
      </c>
      <c r="E12728" s="5">
        <f>IF(A12728=0,0,A12728*LABOR_HRS_WK_TOM*SEASON_WEEKS*(1+DIM_PCT_TOM)^A12728)</f>
        <v>10458.204466678904</v>
      </c>
      <c r="F12728" s="5">
        <f>IF(B12728=0,0,B12728*LABOR_HRS_WK_CAR*SEASON_WEEKS*(1+DIM_PCT_CAR)^B12728)</f>
        <v>432.98859707441773</v>
      </c>
      <c r="G12728" s="5">
        <f>IF(C12728=0,0,C12728*LABOR_HRS_WK_MES*SEASON_WEEKS*(1+DIM_PCT_MES)^C12728)</f>
        <v>749.67149159246435</v>
      </c>
      <c r="H12728" s="5">
        <f>E12728+F12728+G12728</f>
        <v>11640.864555345786</v>
      </c>
      <c r="I12728" s="5">
        <f>MIN(H12728,FARMER_HRS)</f>
        <v>720</v>
      </c>
      <c r="J12728" s="5">
        <f>MAX(0,H12728-FARMER_HRS)</f>
        <v>10920.864555345786</v>
      </c>
      <c r="K12728" s="2">
        <f>I12728*FARMER_RATE+J12728*TEMP_WORKER_RATE</f>
        <v>214598.34297475324</v>
      </c>
      <c r="L12728" s="2">
        <f>A12728*PRICE_TOM+B12728*PRICE_CAR+C12728*PRICE_MES</f>
        <v>228034</v>
      </c>
      <c r="M12728" s="2">
        <f>A12728*FERT_BED_TOM+B12728*FERT_BED_CAR+C12728*FERT_BED_MES</f>
        <v>33880</v>
      </c>
      <c r="N12728" s="6">
        <f>IF(AND(D12728&lt;=TOTAL_BEDS,J12728&lt;=TEMP_WORKER_MAX*TEMP_WORKER_HRS),1,0)</f>
        <v>0</v>
      </c>
      <c r="O12728" s="2">
        <f>L12728-M12728-K12728-FIXED_COSTS</f>
        <v>-40444.342974753235</v>
      </c>
      <c r="P12728" s="2">
        <f>IF(N12728=1,O12728,"")</f>
      </c>
    </row>
    <row r="12729">
      <c r="A12729" s="6">
        <v>19</v>
      </c>
      <c r="B12729" s="6">
        <v>11</v>
      </c>
      <c r="C12729" s="6">
        <v>15</v>
      </c>
      <c r="D12729" s="6">
        <f>A12729+B12729+C12729</f>
        <v>45</v>
      </c>
      <c r="E12729" s="5">
        <f>IF(A12729=0,0,A12729*LABOR_HRS_WK_TOM*SEASON_WEEKS*(1+DIM_PCT_TOM)^A12729)</f>
        <v>10458.204466678904</v>
      </c>
      <c r="F12729" s="5">
        <f>IF(B12729=0,0,B12729*LABOR_HRS_WK_CAR*SEASON_WEEKS*(1+DIM_PCT_CAR)^B12729)</f>
        <v>432.98859707441773</v>
      </c>
      <c r="G12729" s="5">
        <f>IF(C12729=0,0,C12729*LABOR_HRS_WK_MES*SEASON_WEEKS*(1+DIM_PCT_MES)^C12729)</f>
        <v>813.25969846861074</v>
      </c>
      <c r="H12729" s="5">
        <f>E12729+F12729+G12729</f>
        <v>11704.452762221934</v>
      </c>
      <c r="I12729" s="5">
        <f>MIN(H12729,FARMER_HRS)</f>
        <v>720</v>
      </c>
      <c r="J12729" s="5">
        <f>MAX(0,H12729-FARMER_HRS)</f>
        <v>10984.452762221934</v>
      </c>
      <c r="K12729" s="2">
        <f>I12729*FARMER_RATE+J12729*TEMP_WORKER_RATE</f>
        <v>215702.30489968634</v>
      </c>
      <c r="L12729" s="2">
        <f>A12729*PRICE_TOM+B12729*PRICE_CAR+C12729*PRICE_MES</f>
        <v>230734</v>
      </c>
      <c r="M12729" s="2">
        <f>A12729*FERT_BED_TOM+B12729*FERT_BED_CAR+C12729*FERT_BED_MES</f>
        <v>34760</v>
      </c>
      <c r="N12729" s="6">
        <f>IF(AND(D12729&lt;=TOTAL_BEDS,J12729&lt;=TEMP_WORKER_MAX*TEMP_WORKER_HRS),1,0)</f>
        <v>0</v>
      </c>
      <c r="O12729" s="2">
        <f>L12729-M12729-K12729-FIXED_COSTS</f>
        <v>-39728.304899686336</v>
      </c>
      <c r="P12729" s="2">
        <f>IF(N12729=1,O12729,"")</f>
      </c>
    </row>
    <row r="12730">
      <c r="A12730" s="6">
        <v>19</v>
      </c>
      <c r="B12730" s="6">
        <v>11</v>
      </c>
      <c r="C12730" s="6">
        <v>16</v>
      </c>
      <c r="D12730" s="6">
        <f>A12730+B12730+C12730</f>
        <v>46</v>
      </c>
      <c r="E12730" s="5">
        <f>IF(A12730=0,0,A12730*LABOR_HRS_WK_TOM*SEASON_WEEKS*(1+DIM_PCT_TOM)^A12730)</f>
        <v>10458.204466678904</v>
      </c>
      <c r="F12730" s="5">
        <f>IF(B12730=0,0,B12730*LABOR_HRS_WK_CAR*SEASON_WEEKS*(1+DIM_PCT_CAR)^B12730)</f>
        <v>432.98859707441773</v>
      </c>
      <c r="G12730" s="5">
        <f>IF(C12730=0,0,C12730*LABOR_HRS_WK_MES*SEASON_WEEKS*(1+DIM_PCT_MES)^C12730)</f>
        <v>878.32047434609967</v>
      </c>
      <c r="H12730" s="5">
        <f>E12730+F12730+G12730</f>
        <v>11769.513538099422</v>
      </c>
      <c r="I12730" s="5">
        <f>MIN(H12730,FARMER_HRS)</f>
        <v>720</v>
      </c>
      <c r="J12730" s="5">
        <f>MAX(0,H12730-FARMER_HRS)</f>
        <v>11049.513538099422</v>
      </c>
      <c r="K12730" s="2">
        <f>I12730*FARMER_RATE+J12730*TEMP_WORKER_RATE</f>
        <v>216831.8322586705</v>
      </c>
      <c r="L12730" s="2">
        <f>A12730*PRICE_TOM+B12730*PRICE_CAR+C12730*PRICE_MES</f>
        <v>233434</v>
      </c>
      <c r="M12730" s="2">
        <f>A12730*FERT_BED_TOM+B12730*FERT_BED_CAR+C12730*FERT_BED_MES</f>
        <v>35640</v>
      </c>
      <c r="N12730" s="6">
        <f>IF(AND(D12730&lt;=TOTAL_BEDS,J12730&lt;=TEMP_WORKER_MAX*TEMP_WORKER_HRS),1,0)</f>
        <v>0</v>
      </c>
      <c r="O12730" s="2">
        <f>L12730-M12730-K12730-FIXED_COSTS</f>
        <v>-39037.8322586705</v>
      </c>
      <c r="P12730" s="2">
        <f>IF(N12730=1,O12730,"")</f>
      </c>
    </row>
    <row r="12731">
      <c r="A12731" s="6">
        <v>19</v>
      </c>
      <c r="B12731" s="6">
        <v>11</v>
      </c>
      <c r="C12731" s="6">
        <v>17</v>
      </c>
      <c r="D12731" s="6">
        <f>A12731+B12731+C12731</f>
        <v>47</v>
      </c>
      <c r="E12731" s="5">
        <f>IF(A12731=0,0,A12731*LABOR_HRS_WK_TOM*SEASON_WEEKS*(1+DIM_PCT_TOM)^A12731)</f>
        <v>10458.204466678904</v>
      </c>
      <c r="F12731" s="5">
        <f>IF(B12731=0,0,B12731*LABOR_HRS_WK_CAR*SEASON_WEEKS*(1+DIM_PCT_CAR)^B12731)</f>
        <v>432.98859707441773</v>
      </c>
      <c r="G12731" s="5">
        <f>IF(C12731=0,0,C12731*LABOR_HRS_WK_MES*SEASON_WEEKS*(1+DIM_PCT_MES)^C12731)</f>
        <v>944.88069779263992</v>
      </c>
      <c r="H12731" s="5">
        <f>E12731+F12731+G12731</f>
        <v>11836.073761545962</v>
      </c>
      <c r="I12731" s="5">
        <f>MIN(H12731,FARMER_HRS)</f>
        <v>720</v>
      </c>
      <c r="J12731" s="5">
        <f>MAX(0,H12731-FARMER_HRS)</f>
        <v>11116.073761545962</v>
      </c>
      <c r="K12731" s="2">
        <f>I12731*FARMER_RATE+J12731*TEMP_WORKER_RATE</f>
        <v>217987.39169350627</v>
      </c>
      <c r="L12731" s="2">
        <f>A12731*PRICE_TOM+B12731*PRICE_CAR+C12731*PRICE_MES</f>
        <v>236134</v>
      </c>
      <c r="M12731" s="2">
        <f>A12731*FERT_BED_TOM+B12731*FERT_BED_CAR+C12731*FERT_BED_MES</f>
        <v>36520</v>
      </c>
      <c r="N12731" s="6">
        <f>IF(AND(D12731&lt;=TOTAL_BEDS,J12731&lt;=TEMP_WORKER_MAX*TEMP_WORKER_HRS),1,0)</f>
        <v>0</v>
      </c>
      <c r="O12731" s="2">
        <f>L12731-M12731-K12731-FIXED_COSTS</f>
        <v>-38373.391693506273</v>
      </c>
      <c r="P12731" s="2">
        <f>IF(N12731=1,O12731,"")</f>
      </c>
    </row>
    <row r="12732">
      <c r="A12732" s="6">
        <v>19</v>
      </c>
      <c r="B12732" s="6">
        <v>11</v>
      </c>
      <c r="C12732" s="6">
        <v>18</v>
      </c>
      <c r="D12732" s="6">
        <f>A12732+B12732+C12732</f>
        <v>48</v>
      </c>
      <c r="E12732" s="5">
        <f>IF(A12732=0,0,A12732*LABOR_HRS_WK_TOM*SEASON_WEEKS*(1+DIM_PCT_TOM)^A12732)</f>
        <v>10458.204466678904</v>
      </c>
      <c r="F12732" s="5">
        <f>IF(B12732=0,0,B12732*LABOR_HRS_WK_CAR*SEASON_WEEKS*(1+DIM_PCT_CAR)^B12732)</f>
        <v>432.98859707441773</v>
      </c>
      <c r="G12732" s="5">
        <f>IF(C12732=0,0,C12732*LABOR_HRS_WK_MES*SEASON_WEEKS*(1+DIM_PCT_MES)^C12732)</f>
        <v>1012.9676892512272</v>
      </c>
      <c r="H12732" s="5">
        <f>E12732+F12732+G12732</f>
        <v>11904.160753004549</v>
      </c>
      <c r="I12732" s="5">
        <f>MIN(H12732,FARMER_HRS)</f>
        <v>720</v>
      </c>
      <c r="J12732" s="5">
        <f>MAX(0,H12732-FARMER_HRS)</f>
        <v>11184.160753004549</v>
      </c>
      <c r="K12732" s="2">
        <f>I12732*FARMER_RATE+J12732*TEMP_WORKER_RATE</f>
        <v>219169.45751744008</v>
      </c>
      <c r="L12732" s="2">
        <f>A12732*PRICE_TOM+B12732*PRICE_CAR+C12732*PRICE_MES</f>
        <v>238834</v>
      </c>
      <c r="M12732" s="2">
        <f>A12732*FERT_BED_TOM+B12732*FERT_BED_CAR+C12732*FERT_BED_MES</f>
        <v>37400</v>
      </c>
      <c r="N12732" s="6">
        <f>IF(AND(D12732&lt;=TOTAL_BEDS,J12732&lt;=TEMP_WORKER_MAX*TEMP_WORKER_HRS),1,0)</f>
        <v>0</v>
      </c>
      <c r="O12732" s="2">
        <f>L12732-M12732-K12732-FIXED_COSTS</f>
        <v>-37735.457517440082</v>
      </c>
      <c r="P12732" s="2">
        <f>IF(N12732=1,O12732,"")</f>
      </c>
    </row>
    <row r="12733">
      <c r="A12733" s="6">
        <v>19</v>
      </c>
      <c r="B12733" s="6">
        <v>11</v>
      </c>
      <c r="C12733" s="6">
        <v>19</v>
      </c>
      <c r="D12733" s="6">
        <f>A12733+B12733+C12733</f>
        <v>49</v>
      </c>
      <c r="E12733" s="5">
        <f>IF(A12733=0,0,A12733*LABOR_HRS_WK_TOM*SEASON_WEEKS*(1+DIM_PCT_TOM)^A12733)</f>
        <v>10458.204466678904</v>
      </c>
      <c r="F12733" s="5">
        <f>IF(B12733=0,0,B12733*LABOR_HRS_WK_CAR*SEASON_WEEKS*(1+DIM_PCT_CAR)^B12733)</f>
        <v>432.98859707441773</v>
      </c>
      <c r="G12733" s="5">
        <f>IF(C12733=0,0,C12733*LABOR_HRS_WK_MES*SEASON_WEEKS*(1+DIM_PCT_MES)^C12733)</f>
        <v>1082.6092178872491</v>
      </c>
      <c r="H12733" s="5">
        <f>E12733+F12733+G12733</f>
        <v>11973.802281640572</v>
      </c>
      <c r="I12733" s="5">
        <f>MIN(H12733,FARMER_HRS)</f>
        <v>720</v>
      </c>
      <c r="J12733" s="5">
        <f>MAX(0,H12733-FARMER_HRS)</f>
        <v>11253.802281640572</v>
      </c>
      <c r="K12733" s="2">
        <f>I12733*FARMER_RATE+J12733*TEMP_WORKER_RATE</f>
        <v>220378.51183403769</v>
      </c>
      <c r="L12733" s="2">
        <f>A12733*PRICE_TOM+B12733*PRICE_CAR+C12733*PRICE_MES</f>
        <v>241534</v>
      </c>
      <c r="M12733" s="2">
        <f>A12733*FERT_BED_TOM+B12733*FERT_BED_CAR+C12733*FERT_BED_MES</f>
        <v>38280</v>
      </c>
      <c r="N12733" s="6">
        <f>IF(AND(D12733&lt;=TOTAL_BEDS,J12733&lt;=TEMP_WORKER_MAX*TEMP_WORKER_HRS),1,0)</f>
        <v>0</v>
      </c>
      <c r="O12733" s="2">
        <f>L12733-M12733-K12733-FIXED_COSTS</f>
        <v>-37124.511834037694</v>
      </c>
      <c r="P12733" s="2">
        <f>IF(N12733=1,O12733,"")</f>
      </c>
    </row>
    <row r="12734">
      <c r="A12734" s="6">
        <v>19</v>
      </c>
      <c r="B12734" s="6">
        <v>11</v>
      </c>
      <c r="C12734" s="6">
        <v>20</v>
      </c>
      <c r="D12734" s="6">
        <f>A12734+B12734+C12734</f>
        <v>50</v>
      </c>
      <c r="E12734" s="5">
        <f>IF(A12734=0,0,A12734*LABOR_HRS_WK_TOM*SEASON_WEEKS*(1+DIM_PCT_TOM)^A12734)</f>
        <v>10458.204466678904</v>
      </c>
      <c r="F12734" s="5">
        <f>IF(B12734=0,0,B12734*LABOR_HRS_WK_CAR*SEASON_WEEKS*(1+DIM_PCT_CAR)^B12734)</f>
        <v>432.98859707441773</v>
      </c>
      <c r="G12734" s="5">
        <f>IF(C12734=0,0,C12734*LABOR_HRS_WK_MES*SEASON_WEEKS*(1+DIM_PCT_MES)^C12734)</f>
        <v>1153.8335085377259</v>
      </c>
      <c r="H12734" s="5">
        <f>E12734+F12734+G12734</f>
        <v>12045.026572291048</v>
      </c>
      <c r="I12734" s="5">
        <f>MIN(H12734,FARMER_HRS)</f>
        <v>720</v>
      </c>
      <c r="J12734" s="5">
        <f>MAX(0,H12734-FARMER_HRS)</f>
        <v>11325.026572291048</v>
      </c>
      <c r="K12734" s="2">
        <f>I12734*FARMER_RATE+J12734*TEMP_WORKER_RATE</f>
        <v>221615.0446578307</v>
      </c>
      <c r="L12734" s="2">
        <f>A12734*PRICE_TOM+B12734*PRICE_CAR+C12734*PRICE_MES</f>
        <v>244234</v>
      </c>
      <c r="M12734" s="2">
        <f>A12734*FERT_BED_TOM+B12734*FERT_BED_CAR+C12734*FERT_BED_MES</f>
        <v>39160</v>
      </c>
      <c r="N12734" s="6">
        <f>IF(AND(D12734&lt;=TOTAL_BEDS,J12734&lt;=TEMP_WORKER_MAX*TEMP_WORKER_HRS),1,0)</f>
        <v>0</v>
      </c>
      <c r="O12734" s="2">
        <f>L12734-M12734-K12734-FIXED_COSTS</f>
        <v>-36541.0446578307</v>
      </c>
      <c r="P12734" s="2">
        <f>IF(N12734=1,O12734,"")</f>
      </c>
    </row>
    <row r="12735">
      <c r="A12735" s="6">
        <v>19</v>
      </c>
      <c r="B12735" s="6">
        <v>11</v>
      </c>
      <c r="C12735" s="6">
        <v>21</v>
      </c>
      <c r="D12735" s="6">
        <f>A12735+B12735+C12735</f>
        <v>51</v>
      </c>
      <c r="E12735" s="5">
        <f>IF(A12735=0,0,A12735*LABOR_HRS_WK_TOM*SEASON_WEEKS*(1+DIM_PCT_TOM)^A12735)</f>
        <v>10458.204466678904</v>
      </c>
      <c r="F12735" s="5">
        <f>IF(B12735=0,0,B12735*LABOR_HRS_WK_CAR*SEASON_WEEKS*(1+DIM_PCT_CAR)^B12735)</f>
        <v>432.98859707441773</v>
      </c>
      <c r="G12735" s="5">
        <f>IF(C12735=0,0,C12735*LABOR_HRS_WK_MES*SEASON_WEEKS*(1+DIM_PCT_MES)^C12735)</f>
        <v>1226.6692487641699</v>
      </c>
      <c r="H12735" s="5">
        <f>E12735+F12735+G12735</f>
        <v>12117.862312517493</v>
      </c>
      <c r="I12735" s="5">
        <f>MIN(H12735,FARMER_HRS)</f>
        <v>720</v>
      </c>
      <c r="J12735" s="5">
        <f>MAX(0,H12735-FARMER_HRS)</f>
        <v>11397.862312517493</v>
      </c>
      <c r="K12735" s="2">
        <f>I12735*FARMER_RATE+J12735*TEMP_WORKER_RATE</f>
        <v>222879.554036762</v>
      </c>
      <c r="L12735" s="2">
        <f>A12735*PRICE_TOM+B12735*PRICE_CAR+C12735*PRICE_MES</f>
        <v>246934</v>
      </c>
      <c r="M12735" s="2">
        <f>A12735*FERT_BED_TOM+B12735*FERT_BED_CAR+C12735*FERT_BED_MES</f>
        <v>40040</v>
      </c>
      <c r="N12735" s="6">
        <f>IF(AND(D12735&lt;=TOTAL_BEDS,J12735&lt;=TEMP_WORKER_MAX*TEMP_WORKER_HRS),1,0)</f>
        <v>0</v>
      </c>
      <c r="O12735" s="2">
        <f>L12735-M12735-K12735-FIXED_COSTS</f>
        <v>-35985.554036762012</v>
      </c>
      <c r="P12735" s="2">
        <f>IF(N12735=1,O12735,"")</f>
      </c>
    </row>
    <row r="12736">
      <c r="A12736" s="6">
        <v>19</v>
      </c>
      <c r="B12736" s="6">
        <v>11</v>
      </c>
      <c r="C12736" s="6">
        <v>22</v>
      </c>
      <c r="D12736" s="6">
        <f>A12736+B12736+C12736</f>
        <v>52</v>
      </c>
      <c r="E12736" s="5">
        <f>IF(A12736=0,0,A12736*LABOR_HRS_WK_TOM*SEASON_WEEKS*(1+DIM_PCT_TOM)^A12736)</f>
        <v>10458.204466678904</v>
      </c>
      <c r="F12736" s="5">
        <f>IF(B12736=0,0,B12736*LABOR_HRS_WK_CAR*SEASON_WEEKS*(1+DIM_PCT_CAR)^B12736)</f>
        <v>432.98859707441773</v>
      </c>
      <c r="G12736" s="5">
        <f>IF(C12736=0,0,C12736*LABOR_HRS_WK_MES*SEASON_WEEKS*(1+DIM_PCT_MES)^C12736)</f>
        <v>1301.1455960105659</v>
      </c>
      <c r="H12736" s="5">
        <f>E12736+F12736+G12736</f>
        <v>12192.338659763889</v>
      </c>
      <c r="I12736" s="5">
        <f>MIN(H12736,FARMER_HRS)</f>
        <v>720</v>
      </c>
      <c r="J12736" s="5">
        <f>MAX(0,H12736-FARMER_HRS)</f>
        <v>11472.338659763889</v>
      </c>
      <c r="K12736" s="2">
        <f>I12736*FARMER_RATE+J12736*TEMP_WORKER_RATE</f>
        <v>224172.54617645641</v>
      </c>
      <c r="L12736" s="2">
        <f>A12736*PRICE_TOM+B12736*PRICE_CAR+C12736*PRICE_MES</f>
        <v>249634</v>
      </c>
      <c r="M12736" s="2">
        <f>A12736*FERT_BED_TOM+B12736*FERT_BED_CAR+C12736*FERT_BED_MES</f>
        <v>40920</v>
      </c>
      <c r="N12736" s="6">
        <f>IF(AND(D12736&lt;=TOTAL_BEDS,J12736&lt;=TEMP_WORKER_MAX*TEMP_WORKER_HRS),1,0)</f>
        <v>0</v>
      </c>
      <c r="O12736" s="2">
        <f>L12736-M12736-K12736-FIXED_COSTS</f>
        <v>-35458.54617645641</v>
      </c>
      <c r="P12736" s="2">
        <f>IF(N12736=1,O12736,"")</f>
      </c>
    </row>
    <row r="12737">
      <c r="A12737" s="6">
        <v>19</v>
      </c>
      <c r="B12737" s="6">
        <v>11</v>
      </c>
      <c r="C12737" s="6">
        <v>23</v>
      </c>
      <c r="D12737" s="6">
        <f>A12737+B12737+C12737</f>
        <v>53</v>
      </c>
      <c r="E12737" s="5">
        <f>IF(A12737=0,0,A12737*LABOR_HRS_WK_TOM*SEASON_WEEKS*(1+DIM_PCT_TOM)^A12737)</f>
        <v>10458.204466678904</v>
      </c>
      <c r="F12737" s="5">
        <f>IF(B12737=0,0,B12737*LABOR_HRS_WK_CAR*SEASON_WEEKS*(1+DIM_PCT_CAR)^B12737)</f>
        <v>432.98859707441773</v>
      </c>
      <c r="G12737" s="5">
        <f>IF(C12737=0,0,C12737*LABOR_HRS_WK_MES*SEASON_WEEKS*(1+DIM_PCT_MES)^C12737)</f>
        <v>1377.2921848680023</v>
      </c>
      <c r="H12737" s="5">
        <f>E12737+F12737+G12737</f>
        <v>12268.485248621324</v>
      </c>
      <c r="I12737" s="5">
        <f>MIN(H12737,FARMER_HRS)</f>
        <v>720</v>
      </c>
      <c r="J12737" s="5">
        <f>MAX(0,H12737-FARMER_HRS)</f>
        <v>11548.485248621324</v>
      </c>
      <c r="K12737" s="2">
        <f>I12737*FARMER_RATE+J12737*TEMP_WORKER_RATE</f>
        <v>225494.53556634241</v>
      </c>
      <c r="L12737" s="2">
        <f>A12737*PRICE_TOM+B12737*PRICE_CAR+C12737*PRICE_MES</f>
        <v>252334</v>
      </c>
      <c r="M12737" s="2">
        <f>A12737*FERT_BED_TOM+B12737*FERT_BED_CAR+C12737*FERT_BED_MES</f>
        <v>41800</v>
      </c>
      <c r="N12737" s="6">
        <f>IF(AND(D12737&lt;=TOTAL_BEDS,J12737&lt;=TEMP_WORKER_MAX*TEMP_WORKER_HRS),1,0)</f>
        <v>0</v>
      </c>
      <c r="O12737" s="2">
        <f>L12737-M12737-K12737-FIXED_COSTS</f>
        <v>-34960.535566342412</v>
      </c>
      <c r="P12737" s="2">
        <f>IF(N12737=1,O12737,"")</f>
      </c>
    </row>
    <row r="12738">
      <c r="A12738" s="6">
        <v>19</v>
      </c>
      <c r="B12738" s="6">
        <v>11</v>
      </c>
      <c r="C12738" s="6">
        <v>24</v>
      </c>
      <c r="D12738" s="6">
        <f>A12738+B12738+C12738</f>
        <v>54</v>
      </c>
      <c r="E12738" s="5">
        <f>IF(A12738=0,0,A12738*LABOR_HRS_WK_TOM*SEASON_WEEKS*(1+DIM_PCT_TOM)^A12738)</f>
        <v>10458.204466678904</v>
      </c>
      <c r="F12738" s="5">
        <f>IF(B12738=0,0,B12738*LABOR_HRS_WK_CAR*SEASON_WEEKS*(1+DIM_PCT_CAR)^B12738)</f>
        <v>432.98859707441773</v>
      </c>
      <c r="G12738" s="5">
        <f>IF(C12738=0,0,C12738*LABOR_HRS_WK_MES*SEASON_WEEKS*(1+DIM_PCT_MES)^C12738)</f>
        <v>1455.139134447498</v>
      </c>
      <c r="H12738" s="5">
        <f>E12738+F12738+G12738</f>
        <v>12346.33219820082</v>
      </c>
      <c r="I12738" s="5">
        <f>MIN(H12738,FARMER_HRS)</f>
        <v>720</v>
      </c>
      <c r="J12738" s="5">
        <f>MAX(0,H12738-FARMER_HRS)</f>
        <v>11626.33219820082</v>
      </c>
      <c r="K12738" s="2">
        <f>I12738*FARMER_RATE+J12738*TEMP_WORKER_RATE</f>
        <v>226846.04510765313</v>
      </c>
      <c r="L12738" s="2">
        <f>A12738*PRICE_TOM+B12738*PRICE_CAR+C12738*PRICE_MES</f>
        <v>255034</v>
      </c>
      <c r="M12738" s="2">
        <f>A12738*FERT_BED_TOM+B12738*FERT_BED_CAR+C12738*FERT_BED_MES</f>
        <v>42680</v>
      </c>
      <c r="N12738" s="6">
        <f>IF(AND(D12738&lt;=TOTAL_BEDS,J12738&lt;=TEMP_WORKER_MAX*TEMP_WORKER_HRS),1,0)</f>
        <v>0</v>
      </c>
      <c r="O12738" s="2">
        <f>L12738-M12738-K12738-FIXED_COSTS</f>
        <v>-34492.045107653132</v>
      </c>
      <c r="P12738" s="2">
        <f>IF(N12738=1,O12738,"")</f>
      </c>
    </row>
    <row r="12739">
      <c r="A12739" s="6">
        <v>19</v>
      </c>
      <c r="B12739" s="6">
        <v>11</v>
      </c>
      <c r="C12739" s="6">
        <v>25</v>
      </c>
      <c r="D12739" s="6">
        <f>A12739+B12739+C12739</f>
        <v>55</v>
      </c>
      <c r="E12739" s="5">
        <f>IF(A12739=0,0,A12739*LABOR_HRS_WK_TOM*SEASON_WEEKS*(1+DIM_PCT_TOM)^A12739)</f>
        <v>10458.204466678904</v>
      </c>
      <c r="F12739" s="5">
        <f>IF(B12739=0,0,B12739*LABOR_HRS_WK_CAR*SEASON_WEEKS*(1+DIM_PCT_CAR)^B12739)</f>
        <v>432.98859707441773</v>
      </c>
      <c r="G12739" s="5">
        <f>IF(C12739=0,0,C12739*LABOR_HRS_WK_MES*SEASON_WEEKS*(1+DIM_PCT_MES)^C12739)</f>
        <v>1534.7170558625955</v>
      </c>
      <c r="H12739" s="5">
        <f>E12739+F12739+G12739</f>
        <v>12425.910119615917</v>
      </c>
      <c r="I12739" s="5">
        <f>MIN(H12739,FARMER_HRS)</f>
        <v>720</v>
      </c>
      <c r="J12739" s="5">
        <f>MAX(0,H12739-FARMER_HRS)</f>
        <v>11705.910119615917</v>
      </c>
      <c r="K12739" s="2">
        <f>I12739*FARMER_RATE+J12739*TEMP_WORKER_RATE</f>
        <v>228227.60624333189</v>
      </c>
      <c r="L12739" s="2">
        <f>A12739*PRICE_TOM+B12739*PRICE_CAR+C12739*PRICE_MES</f>
        <v>257734</v>
      </c>
      <c r="M12739" s="2">
        <f>A12739*FERT_BED_TOM+B12739*FERT_BED_CAR+C12739*FERT_BED_MES</f>
        <v>43560</v>
      </c>
      <c r="N12739" s="6">
        <f>IF(AND(D12739&lt;=TOTAL_BEDS,J12739&lt;=TEMP_WORKER_MAX*TEMP_WORKER_HRS),1,0)</f>
        <v>0</v>
      </c>
      <c r="O12739" s="2">
        <f>L12739-M12739-K12739-FIXED_COSTS</f>
        <v>-34053.606243331888</v>
      </c>
      <c r="P12739" s="2">
        <f>IF(N12739=1,O12739,"")</f>
      </c>
    </row>
    <row r="12740">
      <c r="A12740" s="6">
        <v>19</v>
      </c>
      <c r="B12740" s="6">
        <v>11</v>
      </c>
      <c r="C12740" s="6">
        <v>26</v>
      </c>
      <c r="D12740" s="6">
        <f>A12740+B12740+C12740</f>
        <v>56</v>
      </c>
      <c r="E12740" s="5">
        <f>IF(A12740=0,0,A12740*LABOR_HRS_WK_TOM*SEASON_WEEKS*(1+DIM_PCT_TOM)^A12740)</f>
        <v>10458.204466678904</v>
      </c>
      <c r="F12740" s="5">
        <f>IF(B12740=0,0,B12740*LABOR_HRS_WK_CAR*SEASON_WEEKS*(1+DIM_PCT_CAR)^B12740)</f>
        <v>432.98859707441773</v>
      </c>
      <c r="G12740" s="5">
        <f>IF(C12740=0,0,C12740*LABOR_HRS_WK_MES*SEASON_WEEKS*(1+DIM_PCT_MES)^C12740)</f>
        <v>1616.0570598233128</v>
      </c>
      <c r="H12740" s="5">
        <f>E12740+F12740+G12740</f>
        <v>12507.250123576636</v>
      </c>
      <c r="I12740" s="5">
        <f>MIN(H12740,FARMER_HRS)</f>
        <v>720</v>
      </c>
      <c r="J12740" s="5">
        <f>MAX(0,H12740-FARMER_HRS)</f>
        <v>11787.250123576636</v>
      </c>
      <c r="K12740" s="2">
        <f>I12740*FARMER_RATE+J12740*TEMP_WORKER_RATE</f>
        <v>229639.75908987215</v>
      </c>
      <c r="L12740" s="2">
        <f>A12740*PRICE_TOM+B12740*PRICE_CAR+C12740*PRICE_MES</f>
        <v>260434</v>
      </c>
      <c r="M12740" s="2">
        <f>A12740*FERT_BED_TOM+B12740*FERT_BED_CAR+C12740*FERT_BED_MES</f>
        <v>44440</v>
      </c>
      <c r="N12740" s="6">
        <f>IF(AND(D12740&lt;=TOTAL_BEDS,J12740&lt;=TEMP_WORKER_MAX*TEMP_WORKER_HRS),1,0)</f>
        <v>0</v>
      </c>
      <c r="O12740" s="2">
        <f>L12740-M12740-K12740-FIXED_COSTS</f>
        <v>-33645.759089872154</v>
      </c>
      <c r="P12740" s="2">
        <f>IF(N12740=1,O12740,"")</f>
      </c>
    </row>
    <row r="12741">
      <c r="A12741" s="6">
        <v>19</v>
      </c>
      <c r="B12741" s="6">
        <v>11</v>
      </c>
      <c r="C12741" s="6">
        <v>27</v>
      </c>
      <c r="D12741" s="6">
        <f>A12741+B12741+C12741</f>
        <v>57</v>
      </c>
      <c r="E12741" s="5">
        <f>IF(A12741=0,0,A12741*LABOR_HRS_WK_TOM*SEASON_WEEKS*(1+DIM_PCT_TOM)^A12741)</f>
        <v>10458.204466678904</v>
      </c>
      <c r="F12741" s="5">
        <f>IF(B12741=0,0,B12741*LABOR_HRS_WK_CAR*SEASON_WEEKS*(1+DIM_PCT_CAR)^B12741)</f>
        <v>432.98859707441773</v>
      </c>
      <c r="G12741" s="5">
        <f>IF(C12741=0,0,C12741*LABOR_HRS_WK_MES*SEASON_WEEKS*(1+DIM_PCT_MES)^C12741)</f>
        <v>1699.19076434307</v>
      </c>
      <c r="H12741" s="5">
        <f>E12741+F12741+G12741</f>
        <v>12590.383828096392</v>
      </c>
      <c r="I12741" s="5">
        <f>MIN(H12741,FARMER_HRS)</f>
        <v>720</v>
      </c>
      <c r="J12741" s="5">
        <f>MAX(0,H12741-FARMER_HRS)</f>
        <v>11870.383828096392</v>
      </c>
      <c r="K12741" s="2">
        <f>I12741*FARMER_RATE+J12741*TEMP_WORKER_RATE</f>
        <v>231083.05257111791</v>
      </c>
      <c r="L12741" s="2">
        <f>A12741*PRICE_TOM+B12741*PRICE_CAR+C12741*PRICE_MES</f>
        <v>263134</v>
      </c>
      <c r="M12741" s="2">
        <f>A12741*FERT_BED_TOM+B12741*FERT_BED_CAR+C12741*FERT_BED_MES</f>
        <v>45320</v>
      </c>
      <c r="N12741" s="6">
        <f>IF(AND(D12741&lt;=TOTAL_BEDS,J12741&lt;=TEMP_WORKER_MAX*TEMP_WORKER_HRS),1,0)</f>
        <v>0</v>
      </c>
      <c r="O12741" s="2">
        <f>L12741-M12741-K12741-FIXED_COSTS</f>
        <v>-33269.052571117907</v>
      </c>
      <c r="P12741" s="2">
        <f>IF(N12741=1,O12741,"")</f>
      </c>
    </row>
    <row r="12742">
      <c r="A12742" s="6">
        <v>19</v>
      </c>
      <c r="B12742" s="6">
        <v>11</v>
      </c>
      <c r="C12742" s="6">
        <v>28</v>
      </c>
      <c r="D12742" s="6">
        <f>A12742+B12742+C12742</f>
        <v>58</v>
      </c>
      <c r="E12742" s="5">
        <f>IF(A12742=0,0,A12742*LABOR_HRS_WK_TOM*SEASON_WEEKS*(1+DIM_PCT_TOM)^A12742)</f>
        <v>10458.204466678904</v>
      </c>
      <c r="F12742" s="5">
        <f>IF(B12742=0,0,B12742*LABOR_HRS_WK_CAR*SEASON_WEEKS*(1+DIM_PCT_CAR)^B12742)</f>
        <v>432.98859707441773</v>
      </c>
      <c r="G12742" s="5">
        <f>IF(C12742=0,0,C12742*LABOR_HRS_WK_MES*SEASON_WEEKS*(1+DIM_PCT_MES)^C12742)</f>
        <v>1784.1503025602233</v>
      </c>
      <c r="H12742" s="5">
        <f>E12742+F12742+G12742</f>
        <v>12675.343366313546</v>
      </c>
      <c r="I12742" s="5">
        <f>MIN(H12742,FARMER_HRS)</f>
        <v>720</v>
      </c>
      <c r="J12742" s="5">
        <f>MAX(0,H12742-FARMER_HRS)</f>
        <v>11955.343366313546</v>
      </c>
      <c r="K12742" s="2">
        <f>I12742*FARMER_RATE+J12742*TEMP_WORKER_RATE</f>
        <v>232558.04455405462</v>
      </c>
      <c r="L12742" s="2">
        <f>A12742*PRICE_TOM+B12742*PRICE_CAR+C12742*PRICE_MES</f>
        <v>265834</v>
      </c>
      <c r="M12742" s="2">
        <f>A12742*FERT_BED_TOM+B12742*FERT_BED_CAR+C12742*FERT_BED_MES</f>
        <v>46200</v>
      </c>
      <c r="N12742" s="6">
        <f>IF(AND(D12742&lt;=TOTAL_BEDS,J12742&lt;=TEMP_WORKER_MAX*TEMP_WORKER_HRS),1,0)</f>
        <v>0</v>
      </c>
      <c r="O12742" s="2">
        <f>L12742-M12742-K12742-FIXED_COSTS</f>
        <v>-32924.044554054621</v>
      </c>
      <c r="P12742" s="2">
        <f>IF(N12742=1,O12742,"")</f>
      </c>
    </row>
    <row r="12743">
      <c r="A12743" s="6">
        <v>19</v>
      </c>
      <c r="B12743" s="6">
        <v>11</v>
      </c>
      <c r="C12743" s="6">
        <v>29</v>
      </c>
      <c r="D12743" s="6">
        <f>A12743+B12743+C12743</f>
        <v>59</v>
      </c>
      <c r="E12743" s="5">
        <f>IF(A12743=0,0,A12743*LABOR_HRS_WK_TOM*SEASON_WEEKS*(1+DIM_PCT_TOM)^A12743)</f>
        <v>10458.204466678904</v>
      </c>
      <c r="F12743" s="5">
        <f>IF(B12743=0,0,B12743*LABOR_HRS_WK_CAR*SEASON_WEEKS*(1+DIM_PCT_CAR)^B12743)</f>
        <v>432.98859707441773</v>
      </c>
      <c r="G12743" s="5">
        <f>IF(C12743=0,0,C12743*LABOR_HRS_WK_MES*SEASON_WEEKS*(1+DIM_PCT_MES)^C12743)</f>
        <v>1870.9683306758766</v>
      </c>
      <c r="H12743" s="5">
        <f>E12743+F12743+G12743</f>
        <v>12762.161394429198</v>
      </c>
      <c r="I12743" s="5">
        <f>MIN(H12743,FARMER_HRS)</f>
        <v>720</v>
      </c>
      <c r="J12743" s="5">
        <f>MAX(0,H12743-FARMER_HRS)</f>
        <v>12042.161394429198</v>
      </c>
      <c r="K12743" s="2">
        <f>I12743*FARMER_RATE+J12743*TEMP_WORKER_RATE</f>
        <v>234065.30198661803</v>
      </c>
      <c r="L12743" s="2">
        <f>A12743*PRICE_TOM+B12743*PRICE_CAR+C12743*PRICE_MES</f>
        <v>268534</v>
      </c>
      <c r="M12743" s="2">
        <f>A12743*FERT_BED_TOM+B12743*FERT_BED_CAR+C12743*FERT_BED_MES</f>
        <v>47080</v>
      </c>
      <c r="N12743" s="6">
        <f>IF(AND(D12743&lt;=TOTAL_BEDS,J12743&lt;=TEMP_WORKER_MAX*TEMP_WORKER_HRS),1,0)</f>
        <v>0</v>
      </c>
      <c r="O12743" s="2">
        <f>L12743-M12743-K12743-FIXED_COSTS</f>
        <v>-32611.301986618026</v>
      </c>
      <c r="P12743" s="2">
        <f>IF(N12743=1,O12743,"")</f>
      </c>
    </row>
    <row r="12744">
      <c r="A12744" s="6">
        <v>19</v>
      </c>
      <c r="B12744" s="6">
        <v>11</v>
      </c>
      <c r="C12744" s="6">
        <v>30</v>
      </c>
      <c r="D12744" s="6">
        <f>A12744+B12744+C12744</f>
        <v>60</v>
      </c>
      <c r="E12744" s="5">
        <f>IF(A12744=0,0,A12744*LABOR_HRS_WK_TOM*SEASON_WEEKS*(1+DIM_PCT_TOM)^A12744)</f>
        <v>10458.204466678904</v>
      </c>
      <c r="F12744" s="5">
        <f>IF(B12744=0,0,B12744*LABOR_HRS_WK_CAR*SEASON_WEEKS*(1+DIM_PCT_CAR)^B12744)</f>
        <v>432.98859707441773</v>
      </c>
      <c r="G12744" s="5">
        <f>IF(C12744=0,0,C12744*LABOR_HRS_WK_MES*SEASON_WEEKS*(1+DIM_PCT_MES)^C12744)</f>
        <v>1959.6780360096466</v>
      </c>
      <c r="H12744" s="5">
        <f>E12744+F12744+G12744</f>
        <v>12850.87109976297</v>
      </c>
      <c r="I12744" s="5">
        <f>MIN(H12744,FARMER_HRS)</f>
        <v>720</v>
      </c>
      <c r="J12744" s="5">
        <f>MAX(0,H12744-FARMER_HRS)</f>
        <v>12130.87109976297</v>
      </c>
      <c r="K12744" s="2">
        <f>I12744*FARMER_RATE+J12744*TEMP_WORKER_RATE</f>
        <v>235605.40103755155</v>
      </c>
      <c r="L12744" s="2">
        <f>A12744*PRICE_TOM+B12744*PRICE_CAR+C12744*PRICE_MES</f>
        <v>271234</v>
      </c>
      <c r="M12744" s="2">
        <f>A12744*FERT_BED_TOM+B12744*FERT_BED_CAR+C12744*FERT_BED_MES</f>
        <v>47960</v>
      </c>
      <c r="N12744" s="6">
        <f>IF(AND(D12744&lt;=TOTAL_BEDS,J12744&lt;=TEMP_WORKER_MAX*TEMP_WORKER_HRS),1,0)</f>
        <v>0</v>
      </c>
      <c r="O12744" s="2">
        <f>L12744-M12744-K12744-FIXED_COSTS</f>
        <v>-32331.40103755155</v>
      </c>
      <c r="P12744" s="2">
        <f>IF(N12744=1,O12744,"")</f>
      </c>
    </row>
    <row r="12745">
      <c r="A12745" s="6">
        <v>19</v>
      </c>
      <c r="B12745" s="6">
        <v>12</v>
      </c>
      <c r="C12745" s="6">
        <v>0</v>
      </c>
      <c r="D12745" s="6">
        <f>A12745+B12745+C12745</f>
        <v>31</v>
      </c>
      <c r="E12745" s="5">
        <f>IF(A12745=0,0,A12745*LABOR_HRS_WK_TOM*SEASON_WEEKS*(1+DIM_PCT_TOM)^A12745)</f>
        <v>10458.204466678904</v>
      </c>
      <c r="F12745" s="5">
        <f>IF(B12745=0,0,B12745*LABOR_HRS_WK_CAR*SEASON_WEEKS*(1+DIM_PCT_CAR)^B12745)</f>
        <v>484.15997672866695</v>
      </c>
      <c r="G12745" s="5">
        <f>IF(C12745=0,0,C12745*LABOR_HRS_WK_MES*SEASON_WEEKS*(1+DIM_PCT_MES)^C12745)</f>
        <v>0</v>
      </c>
      <c r="H12745" s="5">
        <f>E12745+F12745+G12745</f>
        <v>10942.36444340757</v>
      </c>
      <c r="I12745" s="5">
        <f>MIN(H12745,FARMER_HRS)</f>
        <v>720</v>
      </c>
      <c r="J12745" s="5">
        <f>MAX(0,H12745-FARMER_HRS)</f>
        <v>10222.36444340757</v>
      </c>
      <c r="K12745" s="2">
        <f>I12745*FARMER_RATE+J12745*TEMP_WORKER_RATE</f>
        <v>202471.60492027033</v>
      </c>
      <c r="L12745" s="2">
        <f>A12745*PRICE_TOM+B12745*PRICE_CAR+C12745*PRICE_MES</f>
        <v>192328</v>
      </c>
      <c r="M12745" s="2">
        <f>A12745*FERT_BED_TOM+B12745*FERT_BED_CAR+C12745*FERT_BED_MES</f>
        <v>22000</v>
      </c>
      <c r="N12745" s="6">
        <f>IF(AND(D12745&lt;=TOTAL_BEDS,J12745&lt;=TEMP_WORKER_MAX*TEMP_WORKER_HRS),1,0)</f>
        <v>0</v>
      </c>
      <c r="O12745" s="2">
        <f>L12745-M12745-K12745-FIXED_COSTS</f>
        <v>-52143.604920270329</v>
      </c>
      <c r="P12745" s="2">
        <f>IF(N12745=1,O12745,"")</f>
      </c>
    </row>
    <row r="12746">
      <c r="A12746" s="6">
        <v>19</v>
      </c>
      <c r="B12746" s="6">
        <v>12</v>
      </c>
      <c r="C12746" s="6">
        <v>1</v>
      </c>
      <c r="D12746" s="6">
        <f>A12746+B12746+C12746</f>
        <v>32</v>
      </c>
      <c r="E12746" s="5">
        <f>IF(A12746=0,0,A12746*LABOR_HRS_WK_TOM*SEASON_WEEKS*(1+DIM_PCT_TOM)^A12746)</f>
        <v>10458.204466678904</v>
      </c>
      <c r="F12746" s="5">
        <f>IF(B12746=0,0,B12746*LABOR_HRS_WK_CAR*SEASON_WEEKS*(1+DIM_PCT_CAR)^B12746)</f>
        <v>484.15997672866695</v>
      </c>
      <c r="G12746" s="5">
        <f>IF(C12746=0,0,C12746*LABOR_HRS_WK_MES*SEASON_WEEKS*(1+DIM_PCT_MES)^C12746)</f>
        <v>45.5625</v>
      </c>
      <c r="H12746" s="5">
        <f>E12746+F12746+G12746</f>
        <v>10987.92694340757</v>
      </c>
      <c r="I12746" s="5">
        <f>MIN(H12746,FARMER_HRS)</f>
        <v>720</v>
      </c>
      <c r="J12746" s="5">
        <f>MAX(0,H12746-FARMER_HRS)</f>
        <v>10267.92694340757</v>
      </c>
      <c r="K12746" s="2">
        <f>I12746*FARMER_RATE+J12746*TEMP_WORKER_RATE</f>
        <v>203262.62054527033</v>
      </c>
      <c r="L12746" s="2">
        <f>A12746*PRICE_TOM+B12746*PRICE_CAR+C12746*PRICE_MES</f>
        <v>195028</v>
      </c>
      <c r="M12746" s="2">
        <f>A12746*FERT_BED_TOM+B12746*FERT_BED_CAR+C12746*FERT_BED_MES</f>
        <v>22880</v>
      </c>
      <c r="N12746" s="6">
        <f>IF(AND(D12746&lt;=TOTAL_BEDS,J12746&lt;=TEMP_WORKER_MAX*TEMP_WORKER_HRS),1,0)</f>
        <v>0</v>
      </c>
      <c r="O12746" s="2">
        <f>L12746-M12746-K12746-FIXED_COSTS</f>
        <v>-51114.620545270329</v>
      </c>
      <c r="P12746" s="2">
        <f>IF(N12746=1,O12746,"")</f>
      </c>
    </row>
    <row r="12747">
      <c r="A12747" s="6">
        <v>19</v>
      </c>
      <c r="B12747" s="6">
        <v>12</v>
      </c>
      <c r="C12747" s="6">
        <v>2</v>
      </c>
      <c r="D12747" s="6">
        <f>A12747+B12747+C12747</f>
        <v>33</v>
      </c>
      <c r="E12747" s="5">
        <f>IF(A12747=0,0,A12747*LABOR_HRS_WK_TOM*SEASON_WEEKS*(1+DIM_PCT_TOM)^A12747)</f>
        <v>10458.204466678904</v>
      </c>
      <c r="F12747" s="5">
        <f>IF(B12747=0,0,B12747*LABOR_HRS_WK_CAR*SEASON_WEEKS*(1+DIM_PCT_CAR)^B12747)</f>
        <v>484.15997672866695</v>
      </c>
      <c r="G12747" s="5">
        <f>IF(C12747=0,0,C12747*LABOR_HRS_WK_MES*SEASON_WEEKS*(1+DIM_PCT_MES)^C12747)</f>
        <v>92.2640625</v>
      </c>
      <c r="H12747" s="5">
        <f>E12747+F12747+G12747</f>
        <v>11034.628505907571</v>
      </c>
      <c r="I12747" s="5">
        <f>MIN(H12747,FARMER_HRS)</f>
        <v>720</v>
      </c>
      <c r="J12747" s="5">
        <f>MAX(0,H12747-FARMER_HRS)</f>
        <v>10314.628505907571</v>
      </c>
      <c r="K12747" s="2">
        <f>I12747*FARMER_RATE+J12747*TEMP_WORKER_RATE</f>
        <v>204073.41156089533</v>
      </c>
      <c r="L12747" s="2">
        <f>A12747*PRICE_TOM+B12747*PRICE_CAR+C12747*PRICE_MES</f>
        <v>197728</v>
      </c>
      <c r="M12747" s="2">
        <f>A12747*FERT_BED_TOM+B12747*FERT_BED_CAR+C12747*FERT_BED_MES</f>
        <v>23760</v>
      </c>
      <c r="N12747" s="6">
        <f>IF(AND(D12747&lt;=TOTAL_BEDS,J12747&lt;=TEMP_WORKER_MAX*TEMP_WORKER_HRS),1,0)</f>
        <v>0</v>
      </c>
      <c r="O12747" s="2">
        <f>L12747-M12747-K12747-FIXED_COSTS</f>
        <v>-50105.411560895329</v>
      </c>
      <c r="P12747" s="2">
        <f>IF(N12747=1,O12747,"")</f>
      </c>
    </row>
    <row r="12748">
      <c r="A12748" s="6">
        <v>19</v>
      </c>
      <c r="B12748" s="6">
        <v>12</v>
      </c>
      <c r="C12748" s="6">
        <v>3</v>
      </c>
      <c r="D12748" s="6">
        <f>A12748+B12748+C12748</f>
        <v>34</v>
      </c>
      <c r="E12748" s="5">
        <f>IF(A12748=0,0,A12748*LABOR_HRS_WK_TOM*SEASON_WEEKS*(1+DIM_PCT_TOM)^A12748)</f>
        <v>10458.204466678904</v>
      </c>
      <c r="F12748" s="5">
        <f>IF(B12748=0,0,B12748*LABOR_HRS_WK_CAR*SEASON_WEEKS*(1+DIM_PCT_CAR)^B12748)</f>
        <v>484.15997672866695</v>
      </c>
      <c r="G12748" s="5">
        <f>IF(C12748=0,0,C12748*LABOR_HRS_WK_MES*SEASON_WEEKS*(1+DIM_PCT_MES)^C12748)</f>
        <v>140.12604492187498</v>
      </c>
      <c r="H12748" s="5">
        <f>E12748+F12748+G12748</f>
        <v>11082.490488329446</v>
      </c>
      <c r="I12748" s="5">
        <f>MIN(H12748,FARMER_HRS)</f>
        <v>720</v>
      </c>
      <c r="J12748" s="5">
        <f>MAX(0,H12748-FARMER_HRS)</f>
        <v>10362.490488329446</v>
      </c>
      <c r="K12748" s="2">
        <f>I12748*FARMER_RATE+J12748*TEMP_WORKER_RATE</f>
        <v>204904.34875571955</v>
      </c>
      <c r="L12748" s="2">
        <f>A12748*PRICE_TOM+B12748*PRICE_CAR+C12748*PRICE_MES</f>
        <v>200428</v>
      </c>
      <c r="M12748" s="2">
        <f>A12748*FERT_BED_TOM+B12748*FERT_BED_CAR+C12748*FERT_BED_MES</f>
        <v>24640</v>
      </c>
      <c r="N12748" s="6">
        <f>IF(AND(D12748&lt;=TOTAL_BEDS,J12748&lt;=TEMP_WORKER_MAX*TEMP_WORKER_HRS),1,0)</f>
        <v>0</v>
      </c>
      <c r="O12748" s="2">
        <f>L12748-M12748-K12748-FIXED_COSTS</f>
        <v>-49116.348755719548</v>
      </c>
      <c r="P12748" s="2">
        <f>IF(N12748=1,O12748,"")</f>
      </c>
    </row>
    <row r="12749">
      <c r="A12749" s="6">
        <v>19</v>
      </c>
      <c r="B12749" s="6">
        <v>12</v>
      </c>
      <c r="C12749" s="6">
        <v>4</v>
      </c>
      <c r="D12749" s="6">
        <f>A12749+B12749+C12749</f>
        <v>35</v>
      </c>
      <c r="E12749" s="5">
        <f>IF(A12749=0,0,A12749*LABOR_HRS_WK_TOM*SEASON_WEEKS*(1+DIM_PCT_TOM)^A12749)</f>
        <v>10458.204466678904</v>
      </c>
      <c r="F12749" s="5">
        <f>IF(B12749=0,0,B12749*LABOR_HRS_WK_CAR*SEASON_WEEKS*(1+DIM_PCT_CAR)^B12749)</f>
        <v>484.15997672866695</v>
      </c>
      <c r="G12749" s="5">
        <f>IF(C12749=0,0,C12749*LABOR_HRS_WK_MES*SEASON_WEEKS*(1+DIM_PCT_MES)^C12749)</f>
        <v>189.17016064453119</v>
      </c>
      <c r="H12749" s="5">
        <f>E12749+F12749+G12749</f>
        <v>11131.534604052102</v>
      </c>
      <c r="I12749" s="5">
        <f>MIN(H12749,FARMER_HRS)</f>
        <v>720</v>
      </c>
      <c r="J12749" s="5">
        <f>MAX(0,H12749-FARMER_HRS)</f>
        <v>10411.534604052102</v>
      </c>
      <c r="K12749" s="2">
        <f>I12749*FARMER_RATE+J12749*TEMP_WORKER_RATE</f>
        <v>205755.80909812677</v>
      </c>
      <c r="L12749" s="2">
        <f>A12749*PRICE_TOM+B12749*PRICE_CAR+C12749*PRICE_MES</f>
        <v>203128</v>
      </c>
      <c r="M12749" s="2">
        <f>A12749*FERT_BED_TOM+B12749*FERT_BED_CAR+C12749*FERT_BED_MES</f>
        <v>25520</v>
      </c>
      <c r="N12749" s="6">
        <f>IF(AND(D12749&lt;=TOTAL_BEDS,J12749&lt;=TEMP_WORKER_MAX*TEMP_WORKER_HRS),1,0)</f>
        <v>0</v>
      </c>
      <c r="O12749" s="2">
        <f>L12749-M12749-K12749-FIXED_COSTS</f>
        <v>-48147.809098126774</v>
      </c>
      <c r="P12749" s="2">
        <f>IF(N12749=1,O12749,"")</f>
      </c>
    </row>
    <row r="12750">
      <c r="A12750" s="6">
        <v>19</v>
      </c>
      <c r="B12750" s="6">
        <v>12</v>
      </c>
      <c r="C12750" s="6">
        <v>5</v>
      </c>
      <c r="D12750" s="6">
        <f>A12750+B12750+C12750</f>
        <v>36</v>
      </c>
      <c r="E12750" s="5">
        <f>IF(A12750=0,0,A12750*LABOR_HRS_WK_TOM*SEASON_WEEKS*(1+DIM_PCT_TOM)^A12750)</f>
        <v>10458.204466678904</v>
      </c>
      <c r="F12750" s="5">
        <f>IF(B12750=0,0,B12750*LABOR_HRS_WK_CAR*SEASON_WEEKS*(1+DIM_PCT_CAR)^B12750)</f>
        <v>484.15997672866695</v>
      </c>
      <c r="G12750" s="5">
        <f>IF(C12750=0,0,C12750*LABOR_HRS_WK_MES*SEASON_WEEKS*(1+DIM_PCT_MES)^C12750)</f>
        <v>239.41848456573481</v>
      </c>
      <c r="H12750" s="5">
        <f>E12750+F12750+G12750</f>
        <v>11181.782927973305</v>
      </c>
      <c r="I12750" s="5">
        <f>MIN(H12750,FARMER_HRS)</f>
        <v>720</v>
      </c>
      <c r="J12750" s="5">
        <f>MAX(0,H12750-FARMER_HRS)</f>
        <v>10461.782927973305</v>
      </c>
      <c r="K12750" s="2">
        <f>I12750*FARMER_RATE+J12750*TEMP_WORKER_RATE</f>
        <v>206628.17583286986</v>
      </c>
      <c r="L12750" s="2">
        <f>A12750*PRICE_TOM+B12750*PRICE_CAR+C12750*PRICE_MES</f>
        <v>205828</v>
      </c>
      <c r="M12750" s="2">
        <f>A12750*FERT_BED_TOM+B12750*FERT_BED_CAR+C12750*FERT_BED_MES</f>
        <v>26400</v>
      </c>
      <c r="N12750" s="6">
        <f>IF(AND(D12750&lt;=TOTAL_BEDS,J12750&lt;=TEMP_WORKER_MAX*TEMP_WORKER_HRS),1,0)</f>
        <v>0</v>
      </c>
      <c r="O12750" s="2">
        <f>L12750-M12750-K12750-FIXED_COSTS</f>
        <v>-47200.175832869863</v>
      </c>
      <c r="P12750" s="2">
        <f>IF(N12750=1,O12750,"")</f>
      </c>
    </row>
    <row r="12751">
      <c r="A12751" s="6">
        <v>19</v>
      </c>
      <c r="B12751" s="6">
        <v>12</v>
      </c>
      <c r="C12751" s="6">
        <v>6</v>
      </c>
      <c r="D12751" s="6">
        <f>A12751+B12751+C12751</f>
        <v>37</v>
      </c>
      <c r="E12751" s="5">
        <f>IF(A12751=0,0,A12751*LABOR_HRS_WK_TOM*SEASON_WEEKS*(1+DIM_PCT_TOM)^A12751)</f>
        <v>10458.204466678904</v>
      </c>
      <c r="F12751" s="5">
        <f>IF(B12751=0,0,B12751*LABOR_HRS_WK_CAR*SEASON_WEEKS*(1+DIM_PCT_CAR)^B12751)</f>
        <v>484.15997672866695</v>
      </c>
      <c r="G12751" s="5">
        <f>IF(C12751=0,0,C12751*LABOR_HRS_WK_MES*SEASON_WEEKS*(1+DIM_PCT_MES)^C12751)</f>
        <v>290.89345874736773</v>
      </c>
      <c r="H12751" s="5">
        <f>E12751+F12751+G12751</f>
        <v>11233.257902154939</v>
      </c>
      <c r="I12751" s="5">
        <f>MIN(H12751,FARMER_HRS)</f>
        <v>720</v>
      </c>
      <c r="J12751" s="5">
        <f>MAX(0,H12751-FARMER_HRS)</f>
        <v>10513.257902154939</v>
      </c>
      <c r="K12751" s="2">
        <f>I12751*FARMER_RATE+J12751*TEMP_WORKER_RATE</f>
        <v>207521.83857907879</v>
      </c>
      <c r="L12751" s="2">
        <f>A12751*PRICE_TOM+B12751*PRICE_CAR+C12751*PRICE_MES</f>
        <v>208528</v>
      </c>
      <c r="M12751" s="2">
        <f>A12751*FERT_BED_TOM+B12751*FERT_BED_CAR+C12751*FERT_BED_MES</f>
        <v>27280</v>
      </c>
      <c r="N12751" s="6">
        <f>IF(AND(D12751&lt;=TOTAL_BEDS,J12751&lt;=TEMP_WORKER_MAX*TEMP_WORKER_HRS),1,0)</f>
        <v>0</v>
      </c>
      <c r="O12751" s="2">
        <f>L12751-M12751-K12751-FIXED_COSTS</f>
        <v>-46273.838579078787</v>
      </c>
      <c r="P12751" s="2">
        <f>IF(N12751=1,O12751,"")</f>
      </c>
    </row>
    <row r="12752">
      <c r="A12752" s="6">
        <v>19</v>
      </c>
      <c r="B12752" s="6">
        <v>12</v>
      </c>
      <c r="C12752" s="6">
        <v>7</v>
      </c>
      <c r="D12752" s="6">
        <f>A12752+B12752+C12752</f>
        <v>38</v>
      </c>
      <c r="E12752" s="5">
        <f>IF(A12752=0,0,A12752*LABOR_HRS_WK_TOM*SEASON_WEEKS*(1+DIM_PCT_TOM)^A12752)</f>
        <v>10458.204466678904</v>
      </c>
      <c r="F12752" s="5">
        <f>IF(B12752=0,0,B12752*LABOR_HRS_WK_CAR*SEASON_WEEKS*(1+DIM_PCT_CAR)^B12752)</f>
        <v>484.15997672866695</v>
      </c>
      <c r="G12752" s="5">
        <f>IF(C12752=0,0,C12752*LABOR_HRS_WK_MES*SEASON_WEEKS*(1+DIM_PCT_MES)^C12752)</f>
        <v>343.61789814532818</v>
      </c>
      <c r="H12752" s="5">
        <f>E12752+F12752+G12752</f>
        <v>11285.982341552899</v>
      </c>
      <c r="I12752" s="5">
        <f>MIN(H12752,FARMER_HRS)</f>
        <v>720</v>
      </c>
      <c r="J12752" s="5">
        <f>MAX(0,H12752-FARMER_HRS)</f>
        <v>10565.982341552899</v>
      </c>
      <c r="K12752" s="2">
        <f>I12752*FARMER_RATE+J12752*TEMP_WORKER_RATE</f>
        <v>208437.19342973782</v>
      </c>
      <c r="L12752" s="2">
        <f>A12752*PRICE_TOM+B12752*PRICE_CAR+C12752*PRICE_MES</f>
        <v>211228</v>
      </c>
      <c r="M12752" s="2">
        <f>A12752*FERT_BED_TOM+B12752*FERT_BED_CAR+C12752*FERT_BED_MES</f>
        <v>28160</v>
      </c>
      <c r="N12752" s="6">
        <f>IF(AND(D12752&lt;=TOTAL_BEDS,J12752&lt;=TEMP_WORKER_MAX*TEMP_WORKER_HRS),1,0)</f>
        <v>0</v>
      </c>
      <c r="O12752" s="2">
        <f>L12752-M12752-K12752-FIXED_COSTS</f>
        <v>-45369.193429737817</v>
      </c>
      <c r="P12752" s="2">
        <f>IF(N12752=1,O12752,"")</f>
      </c>
    </row>
    <row r="12753">
      <c r="A12753" s="6">
        <v>19</v>
      </c>
      <c r="B12753" s="6">
        <v>12</v>
      </c>
      <c r="C12753" s="6">
        <v>8</v>
      </c>
      <c r="D12753" s="6">
        <f>A12753+B12753+C12753</f>
        <v>39</v>
      </c>
      <c r="E12753" s="5">
        <f>IF(A12753=0,0,A12753*LABOR_HRS_WK_TOM*SEASON_WEEKS*(1+DIM_PCT_TOM)^A12753)</f>
        <v>10458.204466678904</v>
      </c>
      <c r="F12753" s="5">
        <f>IF(B12753=0,0,B12753*LABOR_HRS_WK_CAR*SEASON_WEEKS*(1+DIM_PCT_CAR)^B12753)</f>
        <v>484.15997672866695</v>
      </c>
      <c r="G12753" s="5">
        <f>IF(C12753=0,0,C12753*LABOR_HRS_WK_MES*SEASON_WEEKS*(1+DIM_PCT_MES)^C12753)</f>
        <v>397.61499642530833</v>
      </c>
      <c r="H12753" s="5">
        <f>E12753+F12753+G12753</f>
        <v>11339.97943983288</v>
      </c>
      <c r="I12753" s="5">
        <f>MIN(H12753,FARMER_HRS)</f>
        <v>720</v>
      </c>
      <c r="J12753" s="5">
        <f>MAX(0,H12753-FARMER_HRS)</f>
        <v>10619.97943983288</v>
      </c>
      <c r="K12753" s="2">
        <f>I12753*FARMER_RATE+J12753*TEMP_WORKER_RATE</f>
        <v>209374.64305265417</v>
      </c>
      <c r="L12753" s="2">
        <f>A12753*PRICE_TOM+B12753*PRICE_CAR+C12753*PRICE_MES</f>
        <v>213928</v>
      </c>
      <c r="M12753" s="2">
        <f>A12753*FERT_BED_TOM+B12753*FERT_BED_CAR+C12753*FERT_BED_MES</f>
        <v>29040</v>
      </c>
      <c r="N12753" s="6">
        <f>IF(AND(D12753&lt;=TOTAL_BEDS,J12753&lt;=TEMP_WORKER_MAX*TEMP_WORKER_HRS),1,0)</f>
        <v>0</v>
      </c>
      <c r="O12753" s="2">
        <f>L12753-M12753-K12753-FIXED_COSTS</f>
        <v>-44486.643052654166</v>
      </c>
      <c r="P12753" s="2">
        <f>IF(N12753=1,O12753,"")</f>
      </c>
    </row>
    <row r="12754">
      <c r="A12754" s="6">
        <v>19</v>
      </c>
      <c r="B12754" s="6">
        <v>12</v>
      </c>
      <c r="C12754" s="6">
        <v>9</v>
      </c>
      <c r="D12754" s="6">
        <f>A12754+B12754+C12754</f>
        <v>40</v>
      </c>
      <c r="E12754" s="5">
        <f>IF(A12754=0,0,A12754*LABOR_HRS_WK_TOM*SEASON_WEEKS*(1+DIM_PCT_TOM)^A12754)</f>
        <v>10458.204466678904</v>
      </c>
      <c r="F12754" s="5">
        <f>IF(B12754=0,0,B12754*LABOR_HRS_WK_CAR*SEASON_WEEKS*(1+DIM_PCT_CAR)^B12754)</f>
        <v>484.15997672866695</v>
      </c>
      <c r="G12754" s="5">
        <f>IF(C12754=0,0,C12754*LABOR_HRS_WK_MES*SEASON_WEEKS*(1+DIM_PCT_MES)^C12754)</f>
        <v>452.90833186570273</v>
      </c>
      <c r="H12754" s="5">
        <f>E12754+F12754+G12754</f>
        <v>11395.272775273274</v>
      </c>
      <c r="I12754" s="5">
        <f>MIN(H12754,FARMER_HRS)</f>
        <v>720</v>
      </c>
      <c r="J12754" s="5">
        <f>MAX(0,H12754-FARMER_HRS)</f>
        <v>10675.272775273274</v>
      </c>
      <c r="K12754" s="2">
        <f>I12754*FARMER_RATE+J12754*TEMP_WORKER_RATE</f>
        <v>210334.59679293877</v>
      </c>
      <c r="L12754" s="2">
        <f>A12754*PRICE_TOM+B12754*PRICE_CAR+C12754*PRICE_MES</f>
        <v>216628</v>
      </c>
      <c r="M12754" s="2">
        <f>A12754*FERT_BED_TOM+B12754*FERT_BED_CAR+C12754*FERT_BED_MES</f>
        <v>29920</v>
      </c>
      <c r="N12754" s="6">
        <f>IF(AND(D12754&lt;=TOTAL_BEDS,J12754&lt;=TEMP_WORKER_MAX*TEMP_WORKER_HRS),1,0)</f>
        <v>0</v>
      </c>
      <c r="O12754" s="2">
        <f>L12754-M12754-K12754-FIXED_COSTS</f>
        <v>-43626.59679293877</v>
      </c>
      <c r="P12754" s="2">
        <f>IF(N12754=1,O12754,"")</f>
      </c>
    </row>
    <row r="12755">
      <c r="A12755" s="6">
        <v>19</v>
      </c>
      <c r="B12755" s="6">
        <v>12</v>
      </c>
      <c r="C12755" s="6">
        <v>10</v>
      </c>
      <c r="D12755" s="6">
        <f>A12755+B12755+C12755</f>
        <v>41</v>
      </c>
      <c r="E12755" s="5">
        <f>IF(A12755=0,0,A12755*LABOR_HRS_WK_TOM*SEASON_WEEKS*(1+DIM_PCT_TOM)^A12755)</f>
        <v>10458.204466678904</v>
      </c>
      <c r="F12755" s="5">
        <f>IF(B12755=0,0,B12755*LABOR_HRS_WK_CAR*SEASON_WEEKS*(1+DIM_PCT_CAR)^B12755)</f>
        <v>484.15997672866695</v>
      </c>
      <c r="G12755" s="5">
        <f>IF(C12755=0,0,C12755*LABOR_HRS_WK_MES*SEASON_WEEKS*(1+DIM_PCT_MES)^C12755)</f>
        <v>509.52187334891551</v>
      </c>
      <c r="H12755" s="5">
        <f>E12755+F12755+G12755</f>
        <v>11451.886316756485</v>
      </c>
      <c r="I12755" s="5">
        <f>MIN(H12755,FARMER_HRS)</f>
        <v>720</v>
      </c>
      <c r="J12755" s="5">
        <f>MAX(0,H12755-FARMER_HRS)</f>
        <v>10731.886316756485</v>
      </c>
      <c r="K12755" s="2">
        <f>I12755*FARMER_RATE+J12755*TEMP_WORKER_RATE</f>
        <v>211317.4707770223</v>
      </c>
      <c r="L12755" s="2">
        <f>A12755*PRICE_TOM+B12755*PRICE_CAR+C12755*PRICE_MES</f>
        <v>219328</v>
      </c>
      <c r="M12755" s="2">
        <f>A12755*FERT_BED_TOM+B12755*FERT_BED_CAR+C12755*FERT_BED_MES</f>
        <v>30800</v>
      </c>
      <c r="N12755" s="6">
        <f>IF(AND(D12755&lt;=TOTAL_BEDS,J12755&lt;=TEMP_WORKER_MAX*TEMP_WORKER_HRS),1,0)</f>
        <v>0</v>
      </c>
      <c r="O12755" s="2">
        <f>L12755-M12755-K12755-FIXED_COSTS</f>
        <v>-42789.4707770223</v>
      </c>
      <c r="P12755" s="2">
        <f>IF(N12755=1,O12755,"")</f>
      </c>
    </row>
    <row r="12756">
      <c r="A12756" s="6">
        <v>19</v>
      </c>
      <c r="B12756" s="6">
        <v>12</v>
      </c>
      <c r="C12756" s="6">
        <v>11</v>
      </c>
      <c r="D12756" s="6">
        <f>A12756+B12756+C12756</f>
        <v>42</v>
      </c>
      <c r="E12756" s="5">
        <f>IF(A12756=0,0,A12756*LABOR_HRS_WK_TOM*SEASON_WEEKS*(1+DIM_PCT_TOM)^A12756)</f>
        <v>10458.204466678904</v>
      </c>
      <c r="F12756" s="5">
        <f>IF(B12756=0,0,B12756*LABOR_HRS_WK_CAR*SEASON_WEEKS*(1+DIM_PCT_CAR)^B12756)</f>
        <v>484.15997672866695</v>
      </c>
      <c r="G12756" s="5">
        <f>IF(C12756=0,0,C12756*LABOR_HRS_WK_MES*SEASON_WEEKS*(1+DIM_PCT_MES)^C12756)</f>
        <v>567.47998644235463</v>
      </c>
      <c r="H12756" s="5">
        <f>E12756+F12756+G12756</f>
        <v>11509.844429849925</v>
      </c>
      <c r="I12756" s="5">
        <f>MIN(H12756,FARMER_HRS)</f>
        <v>720</v>
      </c>
      <c r="J12756" s="5">
        <f>MAX(0,H12756-FARMER_HRS)</f>
        <v>10789.844429849925</v>
      </c>
      <c r="K12756" s="2">
        <f>I12756*FARMER_RATE+J12756*TEMP_WORKER_RATE</f>
        <v>212323.68801822787</v>
      </c>
      <c r="L12756" s="2">
        <f>A12756*PRICE_TOM+B12756*PRICE_CAR+C12756*PRICE_MES</f>
        <v>222028</v>
      </c>
      <c r="M12756" s="2">
        <f>A12756*FERT_BED_TOM+B12756*FERT_BED_CAR+C12756*FERT_BED_MES</f>
        <v>31680</v>
      </c>
      <c r="N12756" s="6">
        <f>IF(AND(D12756&lt;=TOTAL_BEDS,J12756&lt;=TEMP_WORKER_MAX*TEMP_WORKER_HRS),1,0)</f>
        <v>0</v>
      </c>
      <c r="O12756" s="2">
        <f>L12756-M12756-K12756-FIXED_COSTS</f>
        <v>-41975.688018227869</v>
      </c>
      <c r="P12756" s="2">
        <f>IF(N12756=1,O12756,"")</f>
      </c>
    </row>
    <row r="12757">
      <c r="A12757" s="6">
        <v>19</v>
      </c>
      <c r="B12757" s="6">
        <v>12</v>
      </c>
      <c r="C12757" s="6">
        <v>12</v>
      </c>
      <c r="D12757" s="6">
        <f>A12757+B12757+C12757</f>
        <v>43</v>
      </c>
      <c r="E12757" s="5">
        <f>IF(A12757=0,0,A12757*LABOR_HRS_WK_TOM*SEASON_WEEKS*(1+DIM_PCT_TOM)^A12757)</f>
        <v>10458.204466678904</v>
      </c>
      <c r="F12757" s="5">
        <f>IF(B12757=0,0,B12757*LABOR_HRS_WK_CAR*SEASON_WEEKS*(1+DIM_PCT_CAR)^B12757)</f>
        <v>484.15997672866695</v>
      </c>
      <c r="G12757" s="5">
        <f>IF(C12757=0,0,C12757*LABOR_HRS_WK_MES*SEASON_WEEKS*(1+DIM_PCT_MES)^C12757)</f>
        <v>626.807439570419</v>
      </c>
      <c r="H12757" s="5">
        <f>E12757+F12757+G12757</f>
        <v>11569.171882977989</v>
      </c>
      <c r="I12757" s="5">
        <f>MIN(H12757,FARMER_HRS)</f>
        <v>720</v>
      </c>
      <c r="J12757" s="5">
        <f>MAX(0,H12757-FARMER_HRS)</f>
        <v>10849.171882977989</v>
      </c>
      <c r="K12757" s="2">
        <f>I12757*FARMER_RATE+J12757*TEMP_WORKER_RATE</f>
        <v>213353.67852392342</v>
      </c>
      <c r="L12757" s="2">
        <f>A12757*PRICE_TOM+B12757*PRICE_CAR+C12757*PRICE_MES</f>
        <v>224728</v>
      </c>
      <c r="M12757" s="2">
        <f>A12757*FERT_BED_TOM+B12757*FERT_BED_CAR+C12757*FERT_BED_MES</f>
        <v>32560</v>
      </c>
      <c r="N12757" s="6">
        <f>IF(AND(D12757&lt;=TOTAL_BEDS,J12757&lt;=TEMP_WORKER_MAX*TEMP_WORKER_HRS),1,0)</f>
        <v>0</v>
      </c>
      <c r="O12757" s="2">
        <f>L12757-M12757-K12757-FIXED_COSTS</f>
        <v>-41185.678523923416</v>
      </c>
      <c r="P12757" s="2">
        <f>IF(N12757=1,O12757,"")</f>
      </c>
    </row>
    <row r="12758">
      <c r="A12758" s="6">
        <v>19</v>
      </c>
      <c r="B12758" s="6">
        <v>12</v>
      </c>
      <c r="C12758" s="6">
        <v>13</v>
      </c>
      <c r="D12758" s="6">
        <f>A12758+B12758+C12758</f>
        <v>44</v>
      </c>
      <c r="E12758" s="5">
        <f>IF(A12758=0,0,A12758*LABOR_HRS_WK_TOM*SEASON_WEEKS*(1+DIM_PCT_TOM)^A12758)</f>
        <v>10458.204466678904</v>
      </c>
      <c r="F12758" s="5">
        <f>IF(B12758=0,0,B12758*LABOR_HRS_WK_CAR*SEASON_WEEKS*(1+DIM_PCT_CAR)^B12758)</f>
        <v>484.15997672866695</v>
      </c>
      <c r="G12758" s="5">
        <f>IF(C12758=0,0,C12758*LABOR_HRS_WK_MES*SEASON_WEEKS*(1+DIM_PCT_MES)^C12758)</f>
        <v>687.52941027880331</v>
      </c>
      <c r="H12758" s="5">
        <f>E12758+F12758+G12758</f>
        <v>11629.893853686373</v>
      </c>
      <c r="I12758" s="5">
        <f>MIN(H12758,FARMER_HRS)</f>
        <v>720</v>
      </c>
      <c r="J12758" s="5">
        <f>MAX(0,H12758-FARMER_HRS)</f>
        <v>10909.893853686373</v>
      </c>
      <c r="K12758" s="2">
        <f>I12758*FARMER_RATE+J12758*TEMP_WORKER_RATE</f>
        <v>214407.87940427731</v>
      </c>
      <c r="L12758" s="2">
        <f>A12758*PRICE_TOM+B12758*PRICE_CAR+C12758*PRICE_MES</f>
        <v>227428</v>
      </c>
      <c r="M12758" s="2">
        <f>A12758*FERT_BED_TOM+B12758*FERT_BED_CAR+C12758*FERT_BED_MES</f>
        <v>33440</v>
      </c>
      <c r="N12758" s="6">
        <f>IF(AND(D12758&lt;=TOTAL_BEDS,J12758&lt;=TEMP_WORKER_MAX*TEMP_WORKER_HRS),1,0)</f>
        <v>0</v>
      </c>
      <c r="O12758" s="2">
        <f>L12758-M12758-K12758-FIXED_COSTS</f>
        <v>-40419.879404277308</v>
      </c>
      <c r="P12758" s="2">
        <f>IF(N12758=1,O12758,"")</f>
      </c>
    </row>
    <row r="12759">
      <c r="A12759" s="6">
        <v>19</v>
      </c>
      <c r="B12759" s="6">
        <v>12</v>
      </c>
      <c r="C12759" s="6">
        <v>14</v>
      </c>
      <c r="D12759" s="6">
        <f>A12759+B12759+C12759</f>
        <v>45</v>
      </c>
      <c r="E12759" s="5">
        <f>IF(A12759=0,0,A12759*LABOR_HRS_WK_TOM*SEASON_WEEKS*(1+DIM_PCT_TOM)^A12759)</f>
        <v>10458.204466678904</v>
      </c>
      <c r="F12759" s="5">
        <f>IF(B12759=0,0,B12759*LABOR_HRS_WK_CAR*SEASON_WEEKS*(1+DIM_PCT_CAR)^B12759)</f>
        <v>484.15997672866695</v>
      </c>
      <c r="G12759" s="5">
        <f>IF(C12759=0,0,C12759*LABOR_HRS_WK_MES*SEASON_WEEKS*(1+DIM_PCT_MES)^C12759)</f>
        <v>749.67149159246435</v>
      </c>
      <c r="H12759" s="5">
        <f>E12759+F12759+G12759</f>
        <v>11692.035935000034</v>
      </c>
      <c r="I12759" s="5">
        <f>MIN(H12759,FARMER_HRS)</f>
        <v>720</v>
      </c>
      <c r="J12759" s="5">
        <f>MAX(0,H12759-FARMER_HRS)</f>
        <v>10972.035935000034</v>
      </c>
      <c r="K12759" s="2">
        <f>I12759*FARMER_RATE+J12759*TEMP_WORKER_RATE</f>
        <v>215486.73498263949</v>
      </c>
      <c r="L12759" s="2">
        <f>A12759*PRICE_TOM+B12759*PRICE_CAR+C12759*PRICE_MES</f>
        <v>230128</v>
      </c>
      <c r="M12759" s="2">
        <f>A12759*FERT_BED_TOM+B12759*FERT_BED_CAR+C12759*FERT_BED_MES</f>
        <v>34320</v>
      </c>
      <c r="N12759" s="6">
        <f>IF(AND(D12759&lt;=TOTAL_BEDS,J12759&lt;=TEMP_WORKER_MAX*TEMP_WORKER_HRS),1,0)</f>
        <v>0</v>
      </c>
      <c r="O12759" s="2">
        <f>L12759-M12759-K12759-FIXED_COSTS</f>
        <v>-39678.734982639493</v>
      </c>
      <c r="P12759" s="2">
        <f>IF(N12759=1,O12759,"")</f>
      </c>
    </row>
    <row r="12760">
      <c r="A12760" s="6">
        <v>19</v>
      </c>
      <c r="B12760" s="6">
        <v>12</v>
      </c>
      <c r="C12760" s="6">
        <v>15</v>
      </c>
      <c r="D12760" s="6">
        <f>A12760+B12760+C12760</f>
        <v>46</v>
      </c>
      <c r="E12760" s="5">
        <f>IF(A12760=0,0,A12760*LABOR_HRS_WK_TOM*SEASON_WEEKS*(1+DIM_PCT_TOM)^A12760)</f>
        <v>10458.204466678904</v>
      </c>
      <c r="F12760" s="5">
        <f>IF(B12760=0,0,B12760*LABOR_HRS_WK_CAR*SEASON_WEEKS*(1+DIM_PCT_CAR)^B12760)</f>
        <v>484.15997672866695</v>
      </c>
      <c r="G12760" s="5">
        <f>IF(C12760=0,0,C12760*LABOR_HRS_WK_MES*SEASON_WEEKS*(1+DIM_PCT_MES)^C12760)</f>
        <v>813.25969846861074</v>
      </c>
      <c r="H12760" s="5">
        <f>E12760+F12760+G12760</f>
        <v>11755.624141876182</v>
      </c>
      <c r="I12760" s="5">
        <f>MIN(H12760,FARMER_HRS)</f>
        <v>720</v>
      </c>
      <c r="J12760" s="5">
        <f>MAX(0,H12760-FARMER_HRS)</f>
        <v>11035.624141876182</v>
      </c>
      <c r="K12760" s="2">
        <f>I12760*FARMER_RATE+J12760*TEMP_WORKER_RATE</f>
        <v>216590.69690757259</v>
      </c>
      <c r="L12760" s="2">
        <f>A12760*PRICE_TOM+B12760*PRICE_CAR+C12760*PRICE_MES</f>
        <v>232828</v>
      </c>
      <c r="M12760" s="2">
        <f>A12760*FERT_BED_TOM+B12760*FERT_BED_CAR+C12760*FERT_BED_MES</f>
        <v>35200</v>
      </c>
      <c r="N12760" s="6">
        <f>IF(AND(D12760&lt;=TOTAL_BEDS,J12760&lt;=TEMP_WORKER_MAX*TEMP_WORKER_HRS),1,0)</f>
        <v>0</v>
      </c>
      <c r="O12760" s="2">
        <f>L12760-M12760-K12760-FIXED_COSTS</f>
        <v>-38962.696907572594</v>
      </c>
      <c r="P12760" s="2">
        <f>IF(N12760=1,O12760,"")</f>
      </c>
    </row>
    <row r="12761">
      <c r="A12761" s="6">
        <v>19</v>
      </c>
      <c r="B12761" s="6">
        <v>12</v>
      </c>
      <c r="C12761" s="6">
        <v>16</v>
      </c>
      <c r="D12761" s="6">
        <f>A12761+B12761+C12761</f>
        <v>47</v>
      </c>
      <c r="E12761" s="5">
        <f>IF(A12761=0,0,A12761*LABOR_HRS_WK_TOM*SEASON_WEEKS*(1+DIM_PCT_TOM)^A12761)</f>
        <v>10458.204466678904</v>
      </c>
      <c r="F12761" s="5">
        <f>IF(B12761=0,0,B12761*LABOR_HRS_WK_CAR*SEASON_WEEKS*(1+DIM_PCT_CAR)^B12761)</f>
        <v>484.15997672866695</v>
      </c>
      <c r="G12761" s="5">
        <f>IF(C12761=0,0,C12761*LABOR_HRS_WK_MES*SEASON_WEEKS*(1+DIM_PCT_MES)^C12761)</f>
        <v>878.32047434609967</v>
      </c>
      <c r="H12761" s="5">
        <f>E12761+F12761+G12761</f>
        <v>11820.68491775367</v>
      </c>
      <c r="I12761" s="5">
        <f>MIN(H12761,FARMER_HRS)</f>
        <v>720</v>
      </c>
      <c r="J12761" s="5">
        <f>MAX(0,H12761-FARMER_HRS)</f>
        <v>11100.68491775367</v>
      </c>
      <c r="K12761" s="2">
        <f>I12761*FARMER_RATE+J12761*TEMP_WORKER_RATE</f>
        <v>217720.22426655676</v>
      </c>
      <c r="L12761" s="2">
        <f>A12761*PRICE_TOM+B12761*PRICE_CAR+C12761*PRICE_MES</f>
        <v>235528</v>
      </c>
      <c r="M12761" s="2">
        <f>A12761*FERT_BED_TOM+B12761*FERT_BED_CAR+C12761*FERT_BED_MES</f>
        <v>36080</v>
      </c>
      <c r="N12761" s="6">
        <f>IF(AND(D12761&lt;=TOTAL_BEDS,J12761&lt;=TEMP_WORKER_MAX*TEMP_WORKER_HRS),1,0)</f>
        <v>0</v>
      </c>
      <c r="O12761" s="2">
        <f>L12761-M12761-K12761-FIXED_COSTS</f>
        <v>-38272.224266556761</v>
      </c>
      <c r="P12761" s="2">
        <f>IF(N12761=1,O12761,"")</f>
      </c>
    </row>
    <row r="12762">
      <c r="A12762" s="6">
        <v>19</v>
      </c>
      <c r="B12762" s="6">
        <v>12</v>
      </c>
      <c r="C12762" s="6">
        <v>17</v>
      </c>
      <c r="D12762" s="6">
        <f>A12762+B12762+C12762</f>
        <v>48</v>
      </c>
      <c r="E12762" s="5">
        <f>IF(A12762=0,0,A12762*LABOR_HRS_WK_TOM*SEASON_WEEKS*(1+DIM_PCT_TOM)^A12762)</f>
        <v>10458.204466678904</v>
      </c>
      <c r="F12762" s="5">
        <f>IF(B12762=0,0,B12762*LABOR_HRS_WK_CAR*SEASON_WEEKS*(1+DIM_PCT_CAR)^B12762)</f>
        <v>484.15997672866695</v>
      </c>
      <c r="G12762" s="5">
        <f>IF(C12762=0,0,C12762*LABOR_HRS_WK_MES*SEASON_WEEKS*(1+DIM_PCT_MES)^C12762)</f>
        <v>944.88069779263992</v>
      </c>
      <c r="H12762" s="5">
        <f>E12762+F12762+G12762</f>
        <v>11887.24514120021</v>
      </c>
      <c r="I12762" s="5">
        <f>MIN(H12762,FARMER_HRS)</f>
        <v>720</v>
      </c>
      <c r="J12762" s="5">
        <f>MAX(0,H12762-FARMER_HRS)</f>
        <v>11167.24514120021</v>
      </c>
      <c r="K12762" s="2">
        <f>I12762*FARMER_RATE+J12762*TEMP_WORKER_RATE</f>
        <v>218875.78370139253</v>
      </c>
      <c r="L12762" s="2">
        <f>A12762*PRICE_TOM+B12762*PRICE_CAR+C12762*PRICE_MES</f>
        <v>238228</v>
      </c>
      <c r="M12762" s="2">
        <f>A12762*FERT_BED_TOM+B12762*FERT_BED_CAR+C12762*FERT_BED_MES</f>
        <v>36960</v>
      </c>
      <c r="N12762" s="6">
        <f>IF(AND(D12762&lt;=TOTAL_BEDS,J12762&lt;=TEMP_WORKER_MAX*TEMP_WORKER_HRS),1,0)</f>
        <v>0</v>
      </c>
      <c r="O12762" s="2">
        <f>L12762-M12762-K12762-FIXED_COSTS</f>
        <v>-37607.783701392531</v>
      </c>
      <c r="P12762" s="2">
        <f>IF(N12762=1,O12762,"")</f>
      </c>
    </row>
    <row r="12763">
      <c r="A12763" s="6">
        <v>19</v>
      </c>
      <c r="B12763" s="6">
        <v>12</v>
      </c>
      <c r="C12763" s="6">
        <v>18</v>
      </c>
      <c r="D12763" s="6">
        <f>A12763+B12763+C12763</f>
        <v>49</v>
      </c>
      <c r="E12763" s="5">
        <f>IF(A12763=0,0,A12763*LABOR_HRS_WK_TOM*SEASON_WEEKS*(1+DIM_PCT_TOM)^A12763)</f>
        <v>10458.204466678904</v>
      </c>
      <c r="F12763" s="5">
        <f>IF(B12763=0,0,B12763*LABOR_HRS_WK_CAR*SEASON_WEEKS*(1+DIM_PCT_CAR)^B12763)</f>
        <v>484.15997672866695</v>
      </c>
      <c r="G12763" s="5">
        <f>IF(C12763=0,0,C12763*LABOR_HRS_WK_MES*SEASON_WEEKS*(1+DIM_PCT_MES)^C12763)</f>
        <v>1012.9676892512272</v>
      </c>
      <c r="H12763" s="5">
        <f>E12763+F12763+G12763</f>
        <v>11955.332132658797</v>
      </c>
      <c r="I12763" s="5">
        <f>MIN(H12763,FARMER_HRS)</f>
        <v>720</v>
      </c>
      <c r="J12763" s="5">
        <f>MAX(0,H12763-FARMER_HRS)</f>
        <v>11235.332132658797</v>
      </c>
      <c r="K12763" s="2">
        <f>I12763*FARMER_RATE+J12763*TEMP_WORKER_RATE</f>
        <v>220057.84952532634</v>
      </c>
      <c r="L12763" s="2">
        <f>A12763*PRICE_TOM+B12763*PRICE_CAR+C12763*PRICE_MES</f>
        <v>240928</v>
      </c>
      <c r="M12763" s="2">
        <f>A12763*FERT_BED_TOM+B12763*FERT_BED_CAR+C12763*FERT_BED_MES</f>
        <v>37840</v>
      </c>
      <c r="N12763" s="6">
        <f>IF(AND(D12763&lt;=TOTAL_BEDS,J12763&lt;=TEMP_WORKER_MAX*TEMP_WORKER_HRS),1,0)</f>
        <v>0</v>
      </c>
      <c r="O12763" s="2">
        <f>L12763-M12763-K12763-FIXED_COSTS</f>
        <v>-36969.849525326339</v>
      </c>
      <c r="P12763" s="2">
        <f>IF(N12763=1,O12763,"")</f>
      </c>
    </row>
    <row r="12764">
      <c r="A12764" s="6">
        <v>19</v>
      </c>
      <c r="B12764" s="6">
        <v>12</v>
      </c>
      <c r="C12764" s="6">
        <v>19</v>
      </c>
      <c r="D12764" s="6">
        <f>A12764+B12764+C12764</f>
        <v>50</v>
      </c>
      <c r="E12764" s="5">
        <f>IF(A12764=0,0,A12764*LABOR_HRS_WK_TOM*SEASON_WEEKS*(1+DIM_PCT_TOM)^A12764)</f>
        <v>10458.204466678904</v>
      </c>
      <c r="F12764" s="5">
        <f>IF(B12764=0,0,B12764*LABOR_HRS_WK_CAR*SEASON_WEEKS*(1+DIM_PCT_CAR)^B12764)</f>
        <v>484.15997672866695</v>
      </c>
      <c r="G12764" s="5">
        <f>IF(C12764=0,0,C12764*LABOR_HRS_WK_MES*SEASON_WEEKS*(1+DIM_PCT_MES)^C12764)</f>
        <v>1082.6092178872491</v>
      </c>
      <c r="H12764" s="5">
        <f>E12764+F12764+G12764</f>
        <v>12024.97366129482</v>
      </c>
      <c r="I12764" s="5">
        <f>MIN(H12764,FARMER_HRS)</f>
        <v>720</v>
      </c>
      <c r="J12764" s="5">
        <f>MAX(0,H12764-FARMER_HRS)</f>
        <v>11304.97366129482</v>
      </c>
      <c r="K12764" s="2">
        <f>I12764*FARMER_RATE+J12764*TEMP_WORKER_RATE</f>
        <v>221266.90384192395</v>
      </c>
      <c r="L12764" s="2">
        <f>A12764*PRICE_TOM+B12764*PRICE_CAR+C12764*PRICE_MES</f>
        <v>243628</v>
      </c>
      <c r="M12764" s="2">
        <f>A12764*FERT_BED_TOM+B12764*FERT_BED_CAR+C12764*FERT_BED_MES</f>
        <v>38720</v>
      </c>
      <c r="N12764" s="6">
        <f>IF(AND(D12764&lt;=TOTAL_BEDS,J12764&lt;=TEMP_WORKER_MAX*TEMP_WORKER_HRS),1,0)</f>
        <v>0</v>
      </c>
      <c r="O12764" s="2">
        <f>L12764-M12764-K12764-FIXED_COSTS</f>
        <v>-36358.903841923951</v>
      </c>
      <c r="P12764" s="2">
        <f>IF(N12764=1,O12764,"")</f>
      </c>
    </row>
    <row r="12765">
      <c r="A12765" s="6">
        <v>19</v>
      </c>
      <c r="B12765" s="6">
        <v>12</v>
      </c>
      <c r="C12765" s="6">
        <v>20</v>
      </c>
      <c r="D12765" s="6">
        <f>A12765+B12765+C12765</f>
        <v>51</v>
      </c>
      <c r="E12765" s="5">
        <f>IF(A12765=0,0,A12765*LABOR_HRS_WK_TOM*SEASON_WEEKS*(1+DIM_PCT_TOM)^A12765)</f>
        <v>10458.204466678904</v>
      </c>
      <c r="F12765" s="5">
        <f>IF(B12765=0,0,B12765*LABOR_HRS_WK_CAR*SEASON_WEEKS*(1+DIM_PCT_CAR)^B12765)</f>
        <v>484.15997672866695</v>
      </c>
      <c r="G12765" s="5">
        <f>IF(C12765=0,0,C12765*LABOR_HRS_WK_MES*SEASON_WEEKS*(1+DIM_PCT_MES)^C12765)</f>
        <v>1153.8335085377259</v>
      </c>
      <c r="H12765" s="5">
        <f>E12765+F12765+G12765</f>
        <v>12096.197951945296</v>
      </c>
      <c r="I12765" s="5">
        <f>MIN(H12765,FARMER_HRS)</f>
        <v>720</v>
      </c>
      <c r="J12765" s="5">
        <f>MAX(0,H12765-FARMER_HRS)</f>
        <v>11376.197951945296</v>
      </c>
      <c r="K12765" s="2">
        <f>I12765*FARMER_RATE+J12765*TEMP_WORKER_RATE</f>
        <v>222503.43666571693</v>
      </c>
      <c r="L12765" s="2">
        <f>A12765*PRICE_TOM+B12765*PRICE_CAR+C12765*PRICE_MES</f>
        <v>246328</v>
      </c>
      <c r="M12765" s="2">
        <f>A12765*FERT_BED_TOM+B12765*FERT_BED_CAR+C12765*FERT_BED_MES</f>
        <v>39600</v>
      </c>
      <c r="N12765" s="6">
        <f>IF(AND(D12765&lt;=TOTAL_BEDS,J12765&lt;=TEMP_WORKER_MAX*TEMP_WORKER_HRS),1,0)</f>
        <v>0</v>
      </c>
      <c r="O12765" s="2">
        <f>L12765-M12765-K12765-FIXED_COSTS</f>
        <v>-35775.43666571693</v>
      </c>
      <c r="P12765" s="2">
        <f>IF(N12765=1,O12765,"")</f>
      </c>
    </row>
    <row r="12766">
      <c r="A12766" s="6">
        <v>19</v>
      </c>
      <c r="B12766" s="6">
        <v>12</v>
      </c>
      <c r="C12766" s="6">
        <v>21</v>
      </c>
      <c r="D12766" s="6">
        <f>A12766+B12766+C12766</f>
        <v>52</v>
      </c>
      <c r="E12766" s="5">
        <f>IF(A12766=0,0,A12766*LABOR_HRS_WK_TOM*SEASON_WEEKS*(1+DIM_PCT_TOM)^A12766)</f>
        <v>10458.204466678904</v>
      </c>
      <c r="F12766" s="5">
        <f>IF(B12766=0,0,B12766*LABOR_HRS_WK_CAR*SEASON_WEEKS*(1+DIM_PCT_CAR)^B12766)</f>
        <v>484.15997672866695</v>
      </c>
      <c r="G12766" s="5">
        <f>IF(C12766=0,0,C12766*LABOR_HRS_WK_MES*SEASON_WEEKS*(1+DIM_PCT_MES)^C12766)</f>
        <v>1226.6692487641699</v>
      </c>
      <c r="H12766" s="5">
        <f>E12766+F12766+G12766</f>
        <v>12169.033692171741</v>
      </c>
      <c r="I12766" s="5">
        <f>MIN(H12766,FARMER_HRS)</f>
        <v>720</v>
      </c>
      <c r="J12766" s="5">
        <f>MAX(0,H12766-FARMER_HRS)</f>
        <v>11449.033692171741</v>
      </c>
      <c r="K12766" s="2">
        <f>I12766*FARMER_RATE+J12766*TEMP_WORKER_RATE</f>
        <v>223767.94604464827</v>
      </c>
      <c r="L12766" s="2">
        <f>A12766*PRICE_TOM+B12766*PRICE_CAR+C12766*PRICE_MES</f>
        <v>249028</v>
      </c>
      <c r="M12766" s="2">
        <f>A12766*FERT_BED_TOM+B12766*FERT_BED_CAR+C12766*FERT_BED_MES</f>
        <v>40480</v>
      </c>
      <c r="N12766" s="6">
        <f>IF(AND(D12766&lt;=TOTAL_BEDS,J12766&lt;=TEMP_WORKER_MAX*TEMP_WORKER_HRS),1,0)</f>
        <v>0</v>
      </c>
      <c r="O12766" s="2">
        <f>L12766-M12766-K12766-FIXED_COSTS</f>
        <v>-35219.94604464827</v>
      </c>
      <c r="P12766" s="2">
        <f>IF(N12766=1,O12766,"")</f>
      </c>
    </row>
    <row r="12767">
      <c r="A12767" s="6">
        <v>19</v>
      </c>
      <c r="B12767" s="6">
        <v>12</v>
      </c>
      <c r="C12767" s="6">
        <v>22</v>
      </c>
      <c r="D12767" s="6">
        <f>A12767+B12767+C12767</f>
        <v>53</v>
      </c>
      <c r="E12767" s="5">
        <f>IF(A12767=0,0,A12767*LABOR_HRS_WK_TOM*SEASON_WEEKS*(1+DIM_PCT_TOM)^A12767)</f>
        <v>10458.204466678904</v>
      </c>
      <c r="F12767" s="5">
        <f>IF(B12767=0,0,B12767*LABOR_HRS_WK_CAR*SEASON_WEEKS*(1+DIM_PCT_CAR)^B12767)</f>
        <v>484.15997672866695</v>
      </c>
      <c r="G12767" s="5">
        <f>IF(C12767=0,0,C12767*LABOR_HRS_WK_MES*SEASON_WEEKS*(1+DIM_PCT_MES)^C12767)</f>
        <v>1301.1455960105659</v>
      </c>
      <c r="H12767" s="5">
        <f>E12767+F12767+G12767</f>
        <v>12243.510039418135</v>
      </c>
      <c r="I12767" s="5">
        <f>MIN(H12767,FARMER_HRS)</f>
        <v>720</v>
      </c>
      <c r="J12767" s="5">
        <f>MAX(0,H12767-FARMER_HRS)</f>
        <v>11523.510039418135</v>
      </c>
      <c r="K12767" s="2">
        <f>I12767*FARMER_RATE+J12767*TEMP_WORKER_RATE</f>
        <v>225060.93818434264</v>
      </c>
      <c r="L12767" s="2">
        <f>A12767*PRICE_TOM+B12767*PRICE_CAR+C12767*PRICE_MES</f>
        <v>251728</v>
      </c>
      <c r="M12767" s="2">
        <f>A12767*FERT_BED_TOM+B12767*FERT_BED_CAR+C12767*FERT_BED_MES</f>
        <v>41360</v>
      </c>
      <c r="N12767" s="6">
        <f>IF(AND(D12767&lt;=TOTAL_BEDS,J12767&lt;=TEMP_WORKER_MAX*TEMP_WORKER_HRS),1,0)</f>
        <v>0</v>
      </c>
      <c r="O12767" s="2">
        <f>L12767-M12767-K12767-FIXED_COSTS</f>
        <v>-34692.938184342638</v>
      </c>
      <c r="P12767" s="2">
        <f>IF(N12767=1,O12767,"")</f>
      </c>
    </row>
    <row r="12768">
      <c r="A12768" s="6">
        <v>19</v>
      </c>
      <c r="B12768" s="6">
        <v>12</v>
      </c>
      <c r="C12768" s="6">
        <v>23</v>
      </c>
      <c r="D12768" s="6">
        <f>A12768+B12768+C12768</f>
        <v>54</v>
      </c>
      <c r="E12768" s="5">
        <f>IF(A12768=0,0,A12768*LABOR_HRS_WK_TOM*SEASON_WEEKS*(1+DIM_PCT_TOM)^A12768)</f>
        <v>10458.204466678904</v>
      </c>
      <c r="F12768" s="5">
        <f>IF(B12768=0,0,B12768*LABOR_HRS_WK_CAR*SEASON_WEEKS*(1+DIM_PCT_CAR)^B12768)</f>
        <v>484.15997672866695</v>
      </c>
      <c r="G12768" s="5">
        <f>IF(C12768=0,0,C12768*LABOR_HRS_WK_MES*SEASON_WEEKS*(1+DIM_PCT_MES)^C12768)</f>
        <v>1377.2921848680023</v>
      </c>
      <c r="H12768" s="5">
        <f>E12768+F12768+G12768</f>
        <v>12319.656628275572</v>
      </c>
      <c r="I12768" s="5">
        <f>MIN(H12768,FARMER_HRS)</f>
        <v>720</v>
      </c>
      <c r="J12768" s="5">
        <f>MAX(0,H12768-FARMER_HRS)</f>
        <v>11599.656628275572</v>
      </c>
      <c r="K12768" s="2">
        <f>I12768*FARMER_RATE+J12768*TEMP_WORKER_RATE</f>
        <v>226382.92757422867</v>
      </c>
      <c r="L12768" s="2">
        <f>A12768*PRICE_TOM+B12768*PRICE_CAR+C12768*PRICE_MES</f>
        <v>254428</v>
      </c>
      <c r="M12768" s="2">
        <f>A12768*FERT_BED_TOM+B12768*FERT_BED_CAR+C12768*FERT_BED_MES</f>
        <v>42240</v>
      </c>
      <c r="N12768" s="6">
        <f>IF(AND(D12768&lt;=TOTAL_BEDS,J12768&lt;=TEMP_WORKER_MAX*TEMP_WORKER_HRS),1,0)</f>
        <v>0</v>
      </c>
      <c r="O12768" s="2">
        <f>L12768-M12768-K12768-FIXED_COSTS</f>
        <v>-34194.92757422867</v>
      </c>
      <c r="P12768" s="2">
        <f>IF(N12768=1,O12768,"")</f>
      </c>
    </row>
    <row r="12769">
      <c r="A12769" s="6">
        <v>19</v>
      </c>
      <c r="B12769" s="6">
        <v>12</v>
      </c>
      <c r="C12769" s="6">
        <v>24</v>
      </c>
      <c r="D12769" s="6">
        <f>A12769+B12769+C12769</f>
        <v>55</v>
      </c>
      <c r="E12769" s="5">
        <f>IF(A12769=0,0,A12769*LABOR_HRS_WK_TOM*SEASON_WEEKS*(1+DIM_PCT_TOM)^A12769)</f>
        <v>10458.204466678904</v>
      </c>
      <c r="F12769" s="5">
        <f>IF(B12769=0,0,B12769*LABOR_HRS_WK_CAR*SEASON_WEEKS*(1+DIM_PCT_CAR)^B12769)</f>
        <v>484.15997672866695</v>
      </c>
      <c r="G12769" s="5">
        <f>IF(C12769=0,0,C12769*LABOR_HRS_WK_MES*SEASON_WEEKS*(1+DIM_PCT_MES)^C12769)</f>
        <v>1455.139134447498</v>
      </c>
      <c r="H12769" s="5">
        <f>E12769+F12769+G12769</f>
        <v>12397.503577855068</v>
      </c>
      <c r="I12769" s="5">
        <f>MIN(H12769,FARMER_HRS)</f>
        <v>720</v>
      </c>
      <c r="J12769" s="5">
        <f>MAX(0,H12769-FARMER_HRS)</f>
        <v>11677.503577855068</v>
      </c>
      <c r="K12769" s="2">
        <f>I12769*FARMER_RATE+J12769*TEMP_WORKER_RATE</f>
        <v>227734.43711553936</v>
      </c>
      <c r="L12769" s="2">
        <f>A12769*PRICE_TOM+B12769*PRICE_CAR+C12769*PRICE_MES</f>
        <v>257128</v>
      </c>
      <c r="M12769" s="2">
        <f>A12769*FERT_BED_TOM+B12769*FERT_BED_CAR+C12769*FERT_BED_MES</f>
        <v>43120</v>
      </c>
      <c r="N12769" s="6">
        <f>IF(AND(D12769&lt;=TOTAL_BEDS,J12769&lt;=TEMP_WORKER_MAX*TEMP_WORKER_HRS),1,0)</f>
        <v>0</v>
      </c>
      <c r="O12769" s="2">
        <f>L12769-M12769-K12769-FIXED_COSTS</f>
        <v>-33726.43711553936</v>
      </c>
      <c r="P12769" s="2">
        <f>IF(N12769=1,O12769,"")</f>
      </c>
    </row>
    <row r="12770">
      <c r="A12770" s="6">
        <v>19</v>
      </c>
      <c r="B12770" s="6">
        <v>12</v>
      </c>
      <c r="C12770" s="6">
        <v>25</v>
      </c>
      <c r="D12770" s="6">
        <f>A12770+B12770+C12770</f>
        <v>56</v>
      </c>
      <c r="E12770" s="5">
        <f>IF(A12770=0,0,A12770*LABOR_HRS_WK_TOM*SEASON_WEEKS*(1+DIM_PCT_TOM)^A12770)</f>
        <v>10458.204466678904</v>
      </c>
      <c r="F12770" s="5">
        <f>IF(B12770=0,0,B12770*LABOR_HRS_WK_CAR*SEASON_WEEKS*(1+DIM_PCT_CAR)^B12770)</f>
        <v>484.15997672866695</v>
      </c>
      <c r="G12770" s="5">
        <f>IF(C12770=0,0,C12770*LABOR_HRS_WK_MES*SEASON_WEEKS*(1+DIM_PCT_MES)^C12770)</f>
        <v>1534.7170558625955</v>
      </c>
      <c r="H12770" s="5">
        <f>E12770+F12770+G12770</f>
        <v>12477.081499270165</v>
      </c>
      <c r="I12770" s="5">
        <f>MIN(H12770,FARMER_HRS)</f>
        <v>720</v>
      </c>
      <c r="J12770" s="5">
        <f>MAX(0,H12770-FARMER_HRS)</f>
        <v>11757.081499270165</v>
      </c>
      <c r="K12770" s="2">
        <f>I12770*FARMER_RATE+J12770*TEMP_WORKER_RATE</f>
        <v>229115.99825121815</v>
      </c>
      <c r="L12770" s="2">
        <f>A12770*PRICE_TOM+B12770*PRICE_CAR+C12770*PRICE_MES</f>
        <v>259828</v>
      </c>
      <c r="M12770" s="2">
        <f>A12770*FERT_BED_TOM+B12770*FERT_BED_CAR+C12770*FERT_BED_MES</f>
        <v>44000</v>
      </c>
      <c r="N12770" s="6">
        <f>IF(AND(D12770&lt;=TOTAL_BEDS,J12770&lt;=TEMP_WORKER_MAX*TEMP_WORKER_HRS),1,0)</f>
        <v>0</v>
      </c>
      <c r="O12770" s="2">
        <f>L12770-M12770-K12770-FIXED_COSTS</f>
        <v>-33287.998251218145</v>
      </c>
      <c r="P12770" s="2">
        <f>IF(N12770=1,O12770,"")</f>
      </c>
    </row>
    <row r="12771">
      <c r="A12771" s="6">
        <v>19</v>
      </c>
      <c r="B12771" s="6">
        <v>12</v>
      </c>
      <c r="C12771" s="6">
        <v>26</v>
      </c>
      <c r="D12771" s="6">
        <f>A12771+B12771+C12771</f>
        <v>57</v>
      </c>
      <c r="E12771" s="5">
        <f>IF(A12771=0,0,A12771*LABOR_HRS_WK_TOM*SEASON_WEEKS*(1+DIM_PCT_TOM)^A12771)</f>
        <v>10458.204466678904</v>
      </c>
      <c r="F12771" s="5">
        <f>IF(B12771=0,0,B12771*LABOR_HRS_WK_CAR*SEASON_WEEKS*(1+DIM_PCT_CAR)^B12771)</f>
        <v>484.15997672866695</v>
      </c>
      <c r="G12771" s="5">
        <f>IF(C12771=0,0,C12771*LABOR_HRS_WK_MES*SEASON_WEEKS*(1+DIM_PCT_MES)^C12771)</f>
        <v>1616.0570598233128</v>
      </c>
      <c r="H12771" s="5">
        <f>E12771+F12771+G12771</f>
        <v>12558.421503230884</v>
      </c>
      <c r="I12771" s="5">
        <f>MIN(H12771,FARMER_HRS)</f>
        <v>720</v>
      </c>
      <c r="J12771" s="5">
        <f>MAX(0,H12771-FARMER_HRS)</f>
        <v>11838.421503230884</v>
      </c>
      <c r="K12771" s="2">
        <f>I12771*FARMER_RATE+J12771*TEMP_WORKER_RATE</f>
        <v>230528.15109775838</v>
      </c>
      <c r="L12771" s="2">
        <f>A12771*PRICE_TOM+B12771*PRICE_CAR+C12771*PRICE_MES</f>
        <v>262528</v>
      </c>
      <c r="M12771" s="2">
        <f>A12771*FERT_BED_TOM+B12771*FERT_BED_CAR+C12771*FERT_BED_MES</f>
        <v>44880</v>
      </c>
      <c r="N12771" s="6">
        <f>IF(AND(D12771&lt;=TOTAL_BEDS,J12771&lt;=TEMP_WORKER_MAX*TEMP_WORKER_HRS),1,0)</f>
        <v>0</v>
      </c>
      <c r="O12771" s="2">
        <f>L12771-M12771-K12771-FIXED_COSTS</f>
        <v>-32880.151097758382</v>
      </c>
      <c r="P12771" s="2">
        <f>IF(N12771=1,O12771,"")</f>
      </c>
    </row>
    <row r="12772">
      <c r="A12772" s="6">
        <v>19</v>
      </c>
      <c r="B12772" s="6">
        <v>12</v>
      </c>
      <c r="C12772" s="6">
        <v>27</v>
      </c>
      <c r="D12772" s="6">
        <f>A12772+B12772+C12772</f>
        <v>58</v>
      </c>
      <c r="E12772" s="5">
        <f>IF(A12772=0,0,A12772*LABOR_HRS_WK_TOM*SEASON_WEEKS*(1+DIM_PCT_TOM)^A12772)</f>
        <v>10458.204466678904</v>
      </c>
      <c r="F12772" s="5">
        <f>IF(B12772=0,0,B12772*LABOR_HRS_WK_CAR*SEASON_WEEKS*(1+DIM_PCT_CAR)^B12772)</f>
        <v>484.15997672866695</v>
      </c>
      <c r="G12772" s="5">
        <f>IF(C12772=0,0,C12772*LABOR_HRS_WK_MES*SEASON_WEEKS*(1+DIM_PCT_MES)^C12772)</f>
        <v>1699.19076434307</v>
      </c>
      <c r="H12772" s="5">
        <f>E12772+F12772+G12772</f>
        <v>12641.55520775064</v>
      </c>
      <c r="I12772" s="5">
        <f>MIN(H12772,FARMER_HRS)</f>
        <v>720</v>
      </c>
      <c r="J12772" s="5">
        <f>MAX(0,H12772-FARMER_HRS)</f>
        <v>11921.55520775064</v>
      </c>
      <c r="K12772" s="2">
        <f>I12772*FARMER_RATE+J12772*TEMP_WORKER_RATE</f>
        <v>231971.44457900416</v>
      </c>
      <c r="L12772" s="2">
        <f>A12772*PRICE_TOM+B12772*PRICE_CAR+C12772*PRICE_MES</f>
        <v>265228</v>
      </c>
      <c r="M12772" s="2">
        <f>A12772*FERT_BED_TOM+B12772*FERT_BED_CAR+C12772*FERT_BED_MES</f>
        <v>45760</v>
      </c>
      <c r="N12772" s="6">
        <f>IF(AND(D12772&lt;=TOTAL_BEDS,J12772&lt;=TEMP_WORKER_MAX*TEMP_WORKER_HRS),1,0)</f>
        <v>0</v>
      </c>
      <c r="O12772" s="2">
        <f>L12772-M12772-K12772-FIXED_COSTS</f>
        <v>-32503.444579004165</v>
      </c>
      <c r="P12772" s="2">
        <f>IF(N12772=1,O12772,"")</f>
      </c>
    </row>
    <row r="12773">
      <c r="A12773" s="6">
        <v>19</v>
      </c>
      <c r="B12773" s="6">
        <v>12</v>
      </c>
      <c r="C12773" s="6">
        <v>28</v>
      </c>
      <c r="D12773" s="6">
        <f>A12773+B12773+C12773</f>
        <v>59</v>
      </c>
      <c r="E12773" s="5">
        <f>IF(A12773=0,0,A12773*LABOR_HRS_WK_TOM*SEASON_WEEKS*(1+DIM_PCT_TOM)^A12773)</f>
        <v>10458.204466678904</v>
      </c>
      <c r="F12773" s="5">
        <f>IF(B12773=0,0,B12773*LABOR_HRS_WK_CAR*SEASON_WEEKS*(1+DIM_PCT_CAR)^B12773)</f>
        <v>484.15997672866695</v>
      </c>
      <c r="G12773" s="5">
        <f>IF(C12773=0,0,C12773*LABOR_HRS_WK_MES*SEASON_WEEKS*(1+DIM_PCT_MES)^C12773)</f>
        <v>1784.1503025602233</v>
      </c>
      <c r="H12773" s="5">
        <f>E12773+F12773+G12773</f>
        <v>12726.514745967794</v>
      </c>
      <c r="I12773" s="5">
        <f>MIN(H12773,FARMER_HRS)</f>
        <v>720</v>
      </c>
      <c r="J12773" s="5">
        <f>MAX(0,H12773-FARMER_HRS)</f>
        <v>12006.514745967794</v>
      </c>
      <c r="K12773" s="2">
        <f>I12773*FARMER_RATE+J12773*TEMP_WORKER_RATE</f>
        <v>233446.43656194085</v>
      </c>
      <c r="L12773" s="2">
        <f>A12773*PRICE_TOM+B12773*PRICE_CAR+C12773*PRICE_MES</f>
        <v>267928</v>
      </c>
      <c r="M12773" s="2">
        <f>A12773*FERT_BED_TOM+B12773*FERT_BED_CAR+C12773*FERT_BED_MES</f>
        <v>46640</v>
      </c>
      <c r="N12773" s="6">
        <f>IF(AND(D12773&lt;=TOTAL_BEDS,J12773&lt;=TEMP_WORKER_MAX*TEMP_WORKER_HRS),1,0)</f>
        <v>0</v>
      </c>
      <c r="O12773" s="2">
        <f>L12773-M12773-K12773-FIXED_COSTS</f>
        <v>-32158.436561940849</v>
      </c>
      <c r="P12773" s="2">
        <f>IF(N12773=1,O12773,"")</f>
      </c>
    </row>
    <row r="12774">
      <c r="A12774" s="6">
        <v>19</v>
      </c>
      <c r="B12774" s="6">
        <v>12</v>
      </c>
      <c r="C12774" s="6">
        <v>29</v>
      </c>
      <c r="D12774" s="6">
        <f>A12774+B12774+C12774</f>
        <v>60</v>
      </c>
      <c r="E12774" s="5">
        <f>IF(A12774=0,0,A12774*LABOR_HRS_WK_TOM*SEASON_WEEKS*(1+DIM_PCT_TOM)^A12774)</f>
        <v>10458.204466678904</v>
      </c>
      <c r="F12774" s="5">
        <f>IF(B12774=0,0,B12774*LABOR_HRS_WK_CAR*SEASON_WEEKS*(1+DIM_PCT_CAR)^B12774)</f>
        <v>484.15997672866695</v>
      </c>
      <c r="G12774" s="5">
        <f>IF(C12774=0,0,C12774*LABOR_HRS_WK_MES*SEASON_WEEKS*(1+DIM_PCT_MES)^C12774)</f>
        <v>1870.9683306758766</v>
      </c>
      <c r="H12774" s="5">
        <f>E12774+F12774+G12774</f>
        <v>12813.332774083447</v>
      </c>
      <c r="I12774" s="5">
        <f>MIN(H12774,FARMER_HRS)</f>
        <v>720</v>
      </c>
      <c r="J12774" s="5">
        <f>MAX(0,H12774-FARMER_HRS)</f>
        <v>12093.332774083447</v>
      </c>
      <c r="K12774" s="2">
        <f>I12774*FARMER_RATE+J12774*TEMP_WORKER_RATE</f>
        <v>234953.69399450428</v>
      </c>
      <c r="L12774" s="2">
        <f>A12774*PRICE_TOM+B12774*PRICE_CAR+C12774*PRICE_MES</f>
        <v>270628</v>
      </c>
      <c r="M12774" s="2">
        <f>A12774*FERT_BED_TOM+B12774*FERT_BED_CAR+C12774*FERT_BED_MES</f>
        <v>47520</v>
      </c>
      <c r="N12774" s="6">
        <f>IF(AND(D12774&lt;=TOTAL_BEDS,J12774&lt;=TEMP_WORKER_MAX*TEMP_WORKER_HRS),1,0)</f>
        <v>0</v>
      </c>
      <c r="O12774" s="2">
        <f>L12774-M12774-K12774-FIXED_COSTS</f>
        <v>-31845.693994504283</v>
      </c>
      <c r="P12774" s="2">
        <f>IF(N12774=1,O12774,"")</f>
      </c>
    </row>
    <row r="12775">
      <c r="A12775" s="6">
        <v>19</v>
      </c>
      <c r="B12775" s="6">
        <v>12</v>
      </c>
      <c r="C12775" s="6">
        <v>30</v>
      </c>
      <c r="D12775" s="6">
        <f>A12775+B12775+C12775</f>
        <v>61</v>
      </c>
      <c r="E12775" s="5">
        <f>IF(A12775=0,0,A12775*LABOR_HRS_WK_TOM*SEASON_WEEKS*(1+DIM_PCT_TOM)^A12775)</f>
        <v>10458.204466678904</v>
      </c>
      <c r="F12775" s="5">
        <f>IF(B12775=0,0,B12775*LABOR_HRS_WK_CAR*SEASON_WEEKS*(1+DIM_PCT_CAR)^B12775)</f>
        <v>484.15997672866695</v>
      </c>
      <c r="G12775" s="5">
        <f>IF(C12775=0,0,C12775*LABOR_HRS_WK_MES*SEASON_WEEKS*(1+DIM_PCT_MES)^C12775)</f>
        <v>1959.6780360096466</v>
      </c>
      <c r="H12775" s="5">
        <f>E12775+F12775+G12775</f>
        <v>12902.042479417218</v>
      </c>
      <c r="I12775" s="5">
        <f>MIN(H12775,FARMER_HRS)</f>
        <v>720</v>
      </c>
      <c r="J12775" s="5">
        <f>MAX(0,H12775-FARMER_HRS)</f>
        <v>12182.042479417218</v>
      </c>
      <c r="K12775" s="2">
        <f>I12775*FARMER_RATE+J12775*TEMP_WORKER_RATE</f>
        <v>236493.79304543781</v>
      </c>
      <c r="L12775" s="2">
        <f>A12775*PRICE_TOM+B12775*PRICE_CAR+C12775*PRICE_MES</f>
        <v>273328</v>
      </c>
      <c r="M12775" s="2">
        <f>A12775*FERT_BED_TOM+B12775*FERT_BED_CAR+C12775*FERT_BED_MES</f>
        <v>48400</v>
      </c>
      <c r="N12775" s="6">
        <f>IF(AND(D12775&lt;=TOTAL_BEDS,J12775&lt;=TEMP_WORKER_MAX*TEMP_WORKER_HRS),1,0)</f>
        <v>0</v>
      </c>
      <c r="O12775" s="2">
        <f>L12775-M12775-K12775-FIXED_COSTS</f>
        <v>-31565.793045437807</v>
      </c>
      <c r="P12775" s="2">
        <f>IF(N12775=1,O12775,"")</f>
      </c>
    </row>
    <row r="12776">
      <c r="A12776" s="6">
        <v>19</v>
      </c>
      <c r="B12776" s="6">
        <v>13</v>
      </c>
      <c r="C12776" s="6">
        <v>0</v>
      </c>
      <c r="D12776" s="6">
        <f>A12776+B12776+C12776</f>
        <v>32</v>
      </c>
      <c r="E12776" s="5">
        <f>IF(A12776=0,0,A12776*LABOR_HRS_WK_TOM*SEASON_WEEKS*(1+DIM_PCT_TOM)^A12776)</f>
        <v>10458.204466678904</v>
      </c>
      <c r="F12776" s="5">
        <f>IF(B12776=0,0,B12776*LABOR_HRS_WK_CAR*SEASON_WEEKS*(1+DIM_PCT_CAR)^B12776)</f>
        <v>537.6193074924571</v>
      </c>
      <c r="G12776" s="5">
        <f>IF(C12776=0,0,C12776*LABOR_HRS_WK_MES*SEASON_WEEKS*(1+DIM_PCT_MES)^C12776)</f>
        <v>0</v>
      </c>
      <c r="H12776" s="5">
        <f>E12776+F12776+G12776</f>
        <v>10995.823774171362</v>
      </c>
      <c r="I12776" s="5">
        <f>MIN(H12776,FARMER_HRS)</f>
        <v>720</v>
      </c>
      <c r="J12776" s="5">
        <f>MAX(0,H12776-FARMER_HRS)</f>
        <v>10275.823774171362</v>
      </c>
      <c r="K12776" s="2">
        <f>I12776*FARMER_RATE+J12776*TEMP_WORKER_RATE</f>
        <v>203399.71830158614</v>
      </c>
      <c r="L12776" s="2">
        <f>A12776*PRICE_TOM+B12776*PRICE_CAR+C12776*PRICE_MES</f>
        <v>194422</v>
      </c>
      <c r="M12776" s="2">
        <f>A12776*FERT_BED_TOM+B12776*FERT_BED_CAR+C12776*FERT_BED_MES</f>
        <v>22440</v>
      </c>
      <c r="N12776" s="6">
        <f>IF(AND(D12776&lt;=TOTAL_BEDS,J12776&lt;=TEMP_WORKER_MAX*TEMP_WORKER_HRS),1,0)</f>
        <v>0</v>
      </c>
      <c r="O12776" s="2">
        <f>L12776-M12776-K12776-FIXED_COSTS</f>
        <v>-51417.718301586137</v>
      </c>
      <c r="P12776" s="2">
        <f>IF(N12776=1,O12776,"")</f>
      </c>
    </row>
    <row r="12777">
      <c r="A12777" s="6">
        <v>19</v>
      </c>
      <c r="B12777" s="6">
        <v>13</v>
      </c>
      <c r="C12777" s="6">
        <v>1</v>
      </c>
      <c r="D12777" s="6">
        <f>A12777+B12777+C12777</f>
        <v>33</v>
      </c>
      <c r="E12777" s="5">
        <f>IF(A12777=0,0,A12777*LABOR_HRS_WK_TOM*SEASON_WEEKS*(1+DIM_PCT_TOM)^A12777)</f>
        <v>10458.204466678904</v>
      </c>
      <c r="F12777" s="5">
        <f>IF(B12777=0,0,B12777*LABOR_HRS_WK_CAR*SEASON_WEEKS*(1+DIM_PCT_CAR)^B12777)</f>
        <v>537.6193074924571</v>
      </c>
      <c r="G12777" s="5">
        <f>IF(C12777=0,0,C12777*LABOR_HRS_WK_MES*SEASON_WEEKS*(1+DIM_PCT_MES)^C12777)</f>
        <v>45.5625</v>
      </c>
      <c r="H12777" s="5">
        <f>E12777+F12777+G12777</f>
        <v>11041.386274171362</v>
      </c>
      <c r="I12777" s="5">
        <f>MIN(H12777,FARMER_HRS)</f>
        <v>720</v>
      </c>
      <c r="J12777" s="5">
        <f>MAX(0,H12777-FARMER_HRS)</f>
        <v>10321.386274171362</v>
      </c>
      <c r="K12777" s="2">
        <f>I12777*FARMER_RATE+J12777*TEMP_WORKER_RATE</f>
        <v>204190.73392658614</v>
      </c>
      <c r="L12777" s="2">
        <f>A12777*PRICE_TOM+B12777*PRICE_CAR+C12777*PRICE_MES</f>
        <v>197122</v>
      </c>
      <c r="M12777" s="2">
        <f>A12777*FERT_BED_TOM+B12777*FERT_BED_CAR+C12777*FERT_BED_MES</f>
        <v>23320</v>
      </c>
      <c r="N12777" s="6">
        <f>IF(AND(D12777&lt;=TOTAL_BEDS,J12777&lt;=TEMP_WORKER_MAX*TEMP_WORKER_HRS),1,0)</f>
        <v>0</v>
      </c>
      <c r="O12777" s="2">
        <f>L12777-M12777-K12777-FIXED_COSTS</f>
        <v>-50388.733926586137</v>
      </c>
      <c r="P12777" s="2">
        <f>IF(N12777=1,O12777,"")</f>
      </c>
    </row>
    <row r="12778">
      <c r="A12778" s="6">
        <v>19</v>
      </c>
      <c r="B12778" s="6">
        <v>13</v>
      </c>
      <c r="C12778" s="6">
        <v>2</v>
      </c>
      <c r="D12778" s="6">
        <f>A12778+B12778+C12778</f>
        <v>34</v>
      </c>
      <c r="E12778" s="5">
        <f>IF(A12778=0,0,A12778*LABOR_HRS_WK_TOM*SEASON_WEEKS*(1+DIM_PCT_TOM)^A12778)</f>
        <v>10458.204466678904</v>
      </c>
      <c r="F12778" s="5">
        <f>IF(B12778=0,0,B12778*LABOR_HRS_WK_CAR*SEASON_WEEKS*(1+DIM_PCT_CAR)^B12778)</f>
        <v>537.6193074924571</v>
      </c>
      <c r="G12778" s="5">
        <f>IF(C12778=0,0,C12778*LABOR_HRS_WK_MES*SEASON_WEEKS*(1+DIM_PCT_MES)^C12778)</f>
        <v>92.2640625</v>
      </c>
      <c r="H12778" s="5">
        <f>E12778+F12778+G12778</f>
        <v>11088.087836671362</v>
      </c>
      <c r="I12778" s="5">
        <f>MIN(H12778,FARMER_HRS)</f>
        <v>720</v>
      </c>
      <c r="J12778" s="5">
        <f>MAX(0,H12778-FARMER_HRS)</f>
        <v>10368.087836671362</v>
      </c>
      <c r="K12778" s="2">
        <f>I12778*FARMER_RATE+J12778*TEMP_WORKER_RATE</f>
        <v>205001.52494221114</v>
      </c>
      <c r="L12778" s="2">
        <f>A12778*PRICE_TOM+B12778*PRICE_CAR+C12778*PRICE_MES</f>
        <v>199822</v>
      </c>
      <c r="M12778" s="2">
        <f>A12778*FERT_BED_TOM+B12778*FERT_BED_CAR+C12778*FERT_BED_MES</f>
        <v>24200</v>
      </c>
      <c r="N12778" s="6">
        <f>IF(AND(D12778&lt;=TOTAL_BEDS,J12778&lt;=TEMP_WORKER_MAX*TEMP_WORKER_HRS),1,0)</f>
        <v>0</v>
      </c>
      <c r="O12778" s="2">
        <f>L12778-M12778-K12778-FIXED_COSTS</f>
        <v>-49379.524942211137</v>
      </c>
      <c r="P12778" s="2">
        <f>IF(N12778=1,O12778,"")</f>
      </c>
    </row>
    <row r="12779">
      <c r="A12779" s="6">
        <v>19</v>
      </c>
      <c r="B12779" s="6">
        <v>13</v>
      </c>
      <c r="C12779" s="6">
        <v>3</v>
      </c>
      <c r="D12779" s="6">
        <f>A12779+B12779+C12779</f>
        <v>35</v>
      </c>
      <c r="E12779" s="5">
        <f>IF(A12779=0,0,A12779*LABOR_HRS_WK_TOM*SEASON_WEEKS*(1+DIM_PCT_TOM)^A12779)</f>
        <v>10458.204466678904</v>
      </c>
      <c r="F12779" s="5">
        <f>IF(B12779=0,0,B12779*LABOR_HRS_WK_CAR*SEASON_WEEKS*(1+DIM_PCT_CAR)^B12779)</f>
        <v>537.6193074924571</v>
      </c>
      <c r="G12779" s="5">
        <f>IF(C12779=0,0,C12779*LABOR_HRS_WK_MES*SEASON_WEEKS*(1+DIM_PCT_MES)^C12779)</f>
        <v>140.12604492187498</v>
      </c>
      <c r="H12779" s="5">
        <f>E12779+F12779+G12779</f>
        <v>11135.949819093237</v>
      </c>
      <c r="I12779" s="5">
        <f>MIN(H12779,FARMER_HRS)</f>
        <v>720</v>
      </c>
      <c r="J12779" s="5">
        <f>MAX(0,H12779-FARMER_HRS)</f>
        <v>10415.949819093237</v>
      </c>
      <c r="K12779" s="2">
        <f>I12779*FARMER_RATE+J12779*TEMP_WORKER_RATE</f>
        <v>205832.46213703536</v>
      </c>
      <c r="L12779" s="2">
        <f>A12779*PRICE_TOM+B12779*PRICE_CAR+C12779*PRICE_MES</f>
        <v>202522</v>
      </c>
      <c r="M12779" s="2">
        <f>A12779*FERT_BED_TOM+B12779*FERT_BED_CAR+C12779*FERT_BED_MES</f>
        <v>25080</v>
      </c>
      <c r="N12779" s="6">
        <f>IF(AND(D12779&lt;=TOTAL_BEDS,J12779&lt;=TEMP_WORKER_MAX*TEMP_WORKER_HRS),1,0)</f>
        <v>0</v>
      </c>
      <c r="O12779" s="2">
        <f>L12779-M12779-K12779-FIXED_COSTS</f>
        <v>-48390.462137035356</v>
      </c>
      <c r="P12779" s="2">
        <f>IF(N12779=1,O12779,"")</f>
      </c>
    </row>
    <row r="12780">
      <c r="A12780" s="6">
        <v>19</v>
      </c>
      <c r="B12780" s="6">
        <v>13</v>
      </c>
      <c r="C12780" s="6">
        <v>4</v>
      </c>
      <c r="D12780" s="6">
        <f>A12780+B12780+C12780</f>
        <v>36</v>
      </c>
      <c r="E12780" s="5">
        <f>IF(A12780=0,0,A12780*LABOR_HRS_WK_TOM*SEASON_WEEKS*(1+DIM_PCT_TOM)^A12780)</f>
        <v>10458.204466678904</v>
      </c>
      <c r="F12780" s="5">
        <f>IF(B12780=0,0,B12780*LABOR_HRS_WK_CAR*SEASON_WEEKS*(1+DIM_PCT_CAR)^B12780)</f>
        <v>537.6193074924571</v>
      </c>
      <c r="G12780" s="5">
        <f>IF(C12780=0,0,C12780*LABOR_HRS_WK_MES*SEASON_WEEKS*(1+DIM_PCT_MES)^C12780)</f>
        <v>189.17016064453119</v>
      </c>
      <c r="H12780" s="5">
        <f>E12780+F12780+G12780</f>
        <v>11184.993934815893</v>
      </c>
      <c r="I12780" s="5">
        <f>MIN(H12780,FARMER_HRS)</f>
        <v>720</v>
      </c>
      <c r="J12780" s="5">
        <f>MAX(0,H12780-FARMER_HRS)</f>
        <v>10464.993934815893</v>
      </c>
      <c r="K12780" s="2">
        <f>I12780*FARMER_RATE+J12780*TEMP_WORKER_RATE</f>
        <v>206683.92247944258</v>
      </c>
      <c r="L12780" s="2">
        <f>A12780*PRICE_TOM+B12780*PRICE_CAR+C12780*PRICE_MES</f>
        <v>205222</v>
      </c>
      <c r="M12780" s="2">
        <f>A12780*FERT_BED_TOM+B12780*FERT_BED_CAR+C12780*FERT_BED_MES</f>
        <v>25960</v>
      </c>
      <c r="N12780" s="6">
        <f>IF(AND(D12780&lt;=TOTAL_BEDS,J12780&lt;=TEMP_WORKER_MAX*TEMP_WORKER_HRS),1,0)</f>
        <v>0</v>
      </c>
      <c r="O12780" s="2">
        <f>L12780-M12780-K12780-FIXED_COSTS</f>
        <v>-47421.922479442583</v>
      </c>
      <c r="P12780" s="2">
        <f>IF(N12780=1,O12780,"")</f>
      </c>
    </row>
    <row r="12781">
      <c r="A12781" s="6">
        <v>19</v>
      </c>
      <c r="B12781" s="6">
        <v>13</v>
      </c>
      <c r="C12781" s="6">
        <v>5</v>
      </c>
      <c r="D12781" s="6">
        <f>A12781+B12781+C12781</f>
        <v>37</v>
      </c>
      <c r="E12781" s="5">
        <f>IF(A12781=0,0,A12781*LABOR_HRS_WK_TOM*SEASON_WEEKS*(1+DIM_PCT_TOM)^A12781)</f>
        <v>10458.204466678904</v>
      </c>
      <c r="F12781" s="5">
        <f>IF(B12781=0,0,B12781*LABOR_HRS_WK_CAR*SEASON_WEEKS*(1+DIM_PCT_CAR)^B12781)</f>
        <v>537.6193074924571</v>
      </c>
      <c r="G12781" s="5">
        <f>IF(C12781=0,0,C12781*LABOR_HRS_WK_MES*SEASON_WEEKS*(1+DIM_PCT_MES)^C12781)</f>
        <v>239.41848456573481</v>
      </c>
      <c r="H12781" s="5">
        <f>E12781+F12781+G12781</f>
        <v>11235.242258737097</v>
      </c>
      <c r="I12781" s="5">
        <f>MIN(H12781,FARMER_HRS)</f>
        <v>720</v>
      </c>
      <c r="J12781" s="5">
        <f>MAX(0,H12781-FARMER_HRS)</f>
        <v>10515.242258737097</v>
      </c>
      <c r="K12781" s="2">
        <f>I12781*FARMER_RATE+J12781*TEMP_WORKER_RATE</f>
        <v>207556.2892141857</v>
      </c>
      <c r="L12781" s="2">
        <f>A12781*PRICE_TOM+B12781*PRICE_CAR+C12781*PRICE_MES</f>
        <v>207922</v>
      </c>
      <c r="M12781" s="2">
        <f>A12781*FERT_BED_TOM+B12781*FERT_BED_CAR+C12781*FERT_BED_MES</f>
        <v>26840</v>
      </c>
      <c r="N12781" s="6">
        <f>IF(AND(D12781&lt;=TOTAL_BEDS,J12781&lt;=TEMP_WORKER_MAX*TEMP_WORKER_HRS),1,0)</f>
        <v>0</v>
      </c>
      <c r="O12781" s="2">
        <f>L12781-M12781-K12781-FIXED_COSTS</f>
        <v>-46474.2892141857</v>
      </c>
      <c r="P12781" s="2">
        <f>IF(N12781=1,O12781,"")</f>
      </c>
    </row>
    <row r="12782">
      <c r="A12782" s="6">
        <v>19</v>
      </c>
      <c r="B12782" s="6">
        <v>13</v>
      </c>
      <c r="C12782" s="6">
        <v>6</v>
      </c>
      <c r="D12782" s="6">
        <f>A12782+B12782+C12782</f>
        <v>38</v>
      </c>
      <c r="E12782" s="5">
        <f>IF(A12782=0,0,A12782*LABOR_HRS_WK_TOM*SEASON_WEEKS*(1+DIM_PCT_TOM)^A12782)</f>
        <v>10458.204466678904</v>
      </c>
      <c r="F12782" s="5">
        <f>IF(B12782=0,0,B12782*LABOR_HRS_WK_CAR*SEASON_WEEKS*(1+DIM_PCT_CAR)^B12782)</f>
        <v>537.6193074924571</v>
      </c>
      <c r="G12782" s="5">
        <f>IF(C12782=0,0,C12782*LABOR_HRS_WK_MES*SEASON_WEEKS*(1+DIM_PCT_MES)^C12782)</f>
        <v>290.89345874736773</v>
      </c>
      <c r="H12782" s="5">
        <f>E12782+F12782+G12782</f>
        <v>11286.717232918731</v>
      </c>
      <c r="I12782" s="5">
        <f>MIN(H12782,FARMER_HRS)</f>
        <v>720</v>
      </c>
      <c r="J12782" s="5">
        <f>MAX(0,H12782-FARMER_HRS)</f>
        <v>10566.717232918731</v>
      </c>
      <c r="K12782" s="2">
        <f>I12782*FARMER_RATE+J12782*TEMP_WORKER_RATE</f>
        <v>208449.95196039462</v>
      </c>
      <c r="L12782" s="2">
        <f>A12782*PRICE_TOM+B12782*PRICE_CAR+C12782*PRICE_MES</f>
        <v>210622</v>
      </c>
      <c r="M12782" s="2">
        <f>A12782*FERT_BED_TOM+B12782*FERT_BED_CAR+C12782*FERT_BED_MES</f>
        <v>27720</v>
      </c>
      <c r="N12782" s="6">
        <f>IF(AND(D12782&lt;=TOTAL_BEDS,J12782&lt;=TEMP_WORKER_MAX*TEMP_WORKER_HRS),1,0)</f>
        <v>0</v>
      </c>
      <c r="O12782" s="2">
        <f>L12782-M12782-K12782-FIXED_COSTS</f>
        <v>-45547.951960394625</v>
      </c>
      <c r="P12782" s="2">
        <f>IF(N12782=1,O12782,"")</f>
      </c>
    </row>
    <row r="12783">
      <c r="A12783" s="6">
        <v>19</v>
      </c>
      <c r="B12783" s="6">
        <v>13</v>
      </c>
      <c r="C12783" s="6">
        <v>7</v>
      </c>
      <c r="D12783" s="6">
        <f>A12783+B12783+C12783</f>
        <v>39</v>
      </c>
      <c r="E12783" s="5">
        <f>IF(A12783=0,0,A12783*LABOR_HRS_WK_TOM*SEASON_WEEKS*(1+DIM_PCT_TOM)^A12783)</f>
        <v>10458.204466678904</v>
      </c>
      <c r="F12783" s="5">
        <f>IF(B12783=0,0,B12783*LABOR_HRS_WK_CAR*SEASON_WEEKS*(1+DIM_PCT_CAR)^B12783)</f>
        <v>537.6193074924571</v>
      </c>
      <c r="G12783" s="5">
        <f>IF(C12783=0,0,C12783*LABOR_HRS_WK_MES*SEASON_WEEKS*(1+DIM_PCT_MES)^C12783)</f>
        <v>343.61789814532818</v>
      </c>
      <c r="H12783" s="5">
        <f>E12783+F12783+G12783</f>
        <v>11339.441672316691</v>
      </c>
      <c r="I12783" s="5">
        <f>MIN(H12783,FARMER_HRS)</f>
        <v>720</v>
      </c>
      <c r="J12783" s="5">
        <f>MAX(0,H12783-FARMER_HRS)</f>
        <v>10619.441672316691</v>
      </c>
      <c r="K12783" s="2">
        <f>I12783*FARMER_RATE+J12783*TEMP_WORKER_RATE</f>
        <v>209365.30681105366</v>
      </c>
      <c r="L12783" s="2">
        <f>A12783*PRICE_TOM+B12783*PRICE_CAR+C12783*PRICE_MES</f>
        <v>213322</v>
      </c>
      <c r="M12783" s="2">
        <f>A12783*FERT_BED_TOM+B12783*FERT_BED_CAR+C12783*FERT_BED_MES</f>
        <v>28600</v>
      </c>
      <c r="N12783" s="6">
        <f>IF(AND(D12783&lt;=TOTAL_BEDS,J12783&lt;=TEMP_WORKER_MAX*TEMP_WORKER_HRS),1,0)</f>
        <v>0</v>
      </c>
      <c r="O12783" s="2">
        <f>L12783-M12783-K12783-FIXED_COSTS</f>
        <v>-44643.306811053655</v>
      </c>
      <c r="P12783" s="2">
        <f>IF(N12783=1,O12783,"")</f>
      </c>
    </row>
    <row r="12784">
      <c r="A12784" s="6">
        <v>19</v>
      </c>
      <c r="B12784" s="6">
        <v>13</v>
      </c>
      <c r="C12784" s="6">
        <v>8</v>
      </c>
      <c r="D12784" s="6">
        <f>A12784+B12784+C12784</f>
        <v>40</v>
      </c>
      <c r="E12784" s="5">
        <f>IF(A12784=0,0,A12784*LABOR_HRS_WK_TOM*SEASON_WEEKS*(1+DIM_PCT_TOM)^A12784)</f>
        <v>10458.204466678904</v>
      </c>
      <c r="F12784" s="5">
        <f>IF(B12784=0,0,B12784*LABOR_HRS_WK_CAR*SEASON_WEEKS*(1+DIM_PCT_CAR)^B12784)</f>
        <v>537.6193074924571</v>
      </c>
      <c r="G12784" s="5">
        <f>IF(C12784=0,0,C12784*LABOR_HRS_WK_MES*SEASON_WEEKS*(1+DIM_PCT_MES)^C12784)</f>
        <v>397.61499642530833</v>
      </c>
      <c r="H12784" s="5">
        <f>E12784+F12784+G12784</f>
        <v>11393.438770596671</v>
      </c>
      <c r="I12784" s="5">
        <f>MIN(H12784,FARMER_HRS)</f>
        <v>720</v>
      </c>
      <c r="J12784" s="5">
        <f>MAX(0,H12784-FARMER_HRS)</f>
        <v>10673.438770596671</v>
      </c>
      <c r="K12784" s="2">
        <f>I12784*FARMER_RATE+J12784*TEMP_WORKER_RATE</f>
        <v>210302.75643396997</v>
      </c>
      <c r="L12784" s="2">
        <f>A12784*PRICE_TOM+B12784*PRICE_CAR+C12784*PRICE_MES</f>
        <v>216022</v>
      </c>
      <c r="M12784" s="2">
        <f>A12784*FERT_BED_TOM+B12784*FERT_BED_CAR+C12784*FERT_BED_MES</f>
        <v>29480</v>
      </c>
      <c r="N12784" s="6">
        <f>IF(AND(D12784&lt;=TOTAL_BEDS,J12784&lt;=TEMP_WORKER_MAX*TEMP_WORKER_HRS),1,0)</f>
        <v>0</v>
      </c>
      <c r="O12784" s="2">
        <f>L12784-M12784-K12784-FIXED_COSTS</f>
        <v>-43760.756433969975</v>
      </c>
      <c r="P12784" s="2">
        <f>IF(N12784=1,O12784,"")</f>
      </c>
    </row>
    <row r="12785">
      <c r="A12785" s="6">
        <v>19</v>
      </c>
      <c r="B12785" s="6">
        <v>13</v>
      </c>
      <c r="C12785" s="6">
        <v>9</v>
      </c>
      <c r="D12785" s="6">
        <f>A12785+B12785+C12785</f>
        <v>41</v>
      </c>
      <c r="E12785" s="5">
        <f>IF(A12785=0,0,A12785*LABOR_HRS_WK_TOM*SEASON_WEEKS*(1+DIM_PCT_TOM)^A12785)</f>
        <v>10458.204466678904</v>
      </c>
      <c r="F12785" s="5">
        <f>IF(B12785=0,0,B12785*LABOR_HRS_WK_CAR*SEASON_WEEKS*(1+DIM_PCT_CAR)^B12785)</f>
        <v>537.6193074924571</v>
      </c>
      <c r="G12785" s="5">
        <f>IF(C12785=0,0,C12785*LABOR_HRS_WK_MES*SEASON_WEEKS*(1+DIM_PCT_MES)^C12785)</f>
        <v>452.90833186570273</v>
      </c>
      <c r="H12785" s="5">
        <f>E12785+F12785+G12785</f>
        <v>11448.732106037065</v>
      </c>
      <c r="I12785" s="5">
        <f>MIN(H12785,FARMER_HRS)</f>
        <v>720</v>
      </c>
      <c r="J12785" s="5">
        <f>MAX(0,H12785-FARMER_HRS)</f>
        <v>10728.732106037065</v>
      </c>
      <c r="K12785" s="2">
        <f>I12785*FARMER_RATE+J12785*TEMP_WORKER_RATE</f>
        <v>211262.71017425461</v>
      </c>
      <c r="L12785" s="2">
        <f>A12785*PRICE_TOM+B12785*PRICE_CAR+C12785*PRICE_MES</f>
        <v>218722</v>
      </c>
      <c r="M12785" s="2">
        <f>A12785*FERT_BED_TOM+B12785*FERT_BED_CAR+C12785*FERT_BED_MES</f>
        <v>30360</v>
      </c>
      <c r="N12785" s="6">
        <f>IF(AND(D12785&lt;=TOTAL_BEDS,J12785&lt;=TEMP_WORKER_MAX*TEMP_WORKER_HRS),1,0)</f>
        <v>0</v>
      </c>
      <c r="O12785" s="2">
        <f>L12785-M12785-K12785-FIXED_COSTS</f>
        <v>-42900.710174254607</v>
      </c>
      <c r="P12785" s="2">
        <f>IF(N12785=1,O12785,"")</f>
      </c>
    </row>
    <row r="12786">
      <c r="A12786" s="6">
        <v>19</v>
      </c>
      <c r="B12786" s="6">
        <v>13</v>
      </c>
      <c r="C12786" s="6">
        <v>10</v>
      </c>
      <c r="D12786" s="6">
        <f>A12786+B12786+C12786</f>
        <v>42</v>
      </c>
      <c r="E12786" s="5">
        <f>IF(A12786=0,0,A12786*LABOR_HRS_WK_TOM*SEASON_WEEKS*(1+DIM_PCT_TOM)^A12786)</f>
        <v>10458.204466678904</v>
      </c>
      <c r="F12786" s="5">
        <f>IF(B12786=0,0,B12786*LABOR_HRS_WK_CAR*SEASON_WEEKS*(1+DIM_PCT_CAR)^B12786)</f>
        <v>537.6193074924571</v>
      </c>
      <c r="G12786" s="5">
        <f>IF(C12786=0,0,C12786*LABOR_HRS_WK_MES*SEASON_WEEKS*(1+DIM_PCT_MES)^C12786)</f>
        <v>509.52187334891551</v>
      </c>
      <c r="H12786" s="5">
        <f>E12786+F12786+G12786</f>
        <v>11505.345647520277</v>
      </c>
      <c r="I12786" s="5">
        <f>MIN(H12786,FARMER_HRS)</f>
        <v>720</v>
      </c>
      <c r="J12786" s="5">
        <f>MAX(0,H12786-FARMER_HRS)</f>
        <v>10785.345647520277</v>
      </c>
      <c r="K12786" s="2">
        <f>I12786*FARMER_RATE+J12786*TEMP_WORKER_RATE</f>
        <v>212245.58415833814</v>
      </c>
      <c r="L12786" s="2">
        <f>A12786*PRICE_TOM+B12786*PRICE_CAR+C12786*PRICE_MES</f>
        <v>221422</v>
      </c>
      <c r="M12786" s="2">
        <f>A12786*FERT_BED_TOM+B12786*FERT_BED_CAR+C12786*FERT_BED_MES</f>
        <v>31240</v>
      </c>
      <c r="N12786" s="6">
        <f>IF(AND(D12786&lt;=TOTAL_BEDS,J12786&lt;=TEMP_WORKER_MAX*TEMP_WORKER_HRS),1,0)</f>
        <v>0</v>
      </c>
      <c r="O12786" s="2">
        <f>L12786-M12786-K12786-FIXED_COSTS</f>
        <v>-42063.584158338141</v>
      </c>
      <c r="P12786" s="2">
        <f>IF(N12786=1,O12786,"")</f>
      </c>
    </row>
    <row r="12787">
      <c r="A12787" s="6">
        <v>19</v>
      </c>
      <c r="B12787" s="6">
        <v>13</v>
      </c>
      <c r="C12787" s="6">
        <v>11</v>
      </c>
      <c r="D12787" s="6">
        <f>A12787+B12787+C12787</f>
        <v>43</v>
      </c>
      <c r="E12787" s="5">
        <f>IF(A12787=0,0,A12787*LABOR_HRS_WK_TOM*SEASON_WEEKS*(1+DIM_PCT_TOM)^A12787)</f>
        <v>10458.204466678904</v>
      </c>
      <c r="F12787" s="5">
        <f>IF(B12787=0,0,B12787*LABOR_HRS_WK_CAR*SEASON_WEEKS*(1+DIM_PCT_CAR)^B12787)</f>
        <v>537.6193074924571</v>
      </c>
      <c r="G12787" s="5">
        <f>IF(C12787=0,0,C12787*LABOR_HRS_WK_MES*SEASON_WEEKS*(1+DIM_PCT_MES)^C12787)</f>
        <v>567.47998644235463</v>
      </c>
      <c r="H12787" s="5">
        <f>E12787+F12787+G12787</f>
        <v>11563.303760613717</v>
      </c>
      <c r="I12787" s="5">
        <f>MIN(H12787,FARMER_HRS)</f>
        <v>720</v>
      </c>
      <c r="J12787" s="5">
        <f>MAX(0,H12787-FARMER_HRS)</f>
        <v>10843.303760613717</v>
      </c>
      <c r="K12787" s="2">
        <f>I12787*FARMER_RATE+J12787*TEMP_WORKER_RATE</f>
        <v>213251.80139954368</v>
      </c>
      <c r="L12787" s="2">
        <f>A12787*PRICE_TOM+B12787*PRICE_CAR+C12787*PRICE_MES</f>
        <v>224122</v>
      </c>
      <c r="M12787" s="2">
        <f>A12787*FERT_BED_TOM+B12787*FERT_BED_CAR+C12787*FERT_BED_MES</f>
        <v>32120</v>
      </c>
      <c r="N12787" s="6">
        <f>IF(AND(D12787&lt;=TOTAL_BEDS,J12787&lt;=TEMP_WORKER_MAX*TEMP_WORKER_HRS),1,0)</f>
        <v>0</v>
      </c>
      <c r="O12787" s="2">
        <f>L12787-M12787-K12787-FIXED_COSTS</f>
        <v>-41249.801399543678</v>
      </c>
      <c r="P12787" s="2">
        <f>IF(N12787=1,O12787,"")</f>
      </c>
    </row>
    <row r="12788">
      <c r="A12788" s="6">
        <v>19</v>
      </c>
      <c r="B12788" s="6">
        <v>13</v>
      </c>
      <c r="C12788" s="6">
        <v>12</v>
      </c>
      <c r="D12788" s="6">
        <f>A12788+B12788+C12788</f>
        <v>44</v>
      </c>
      <c r="E12788" s="5">
        <f>IF(A12788=0,0,A12788*LABOR_HRS_WK_TOM*SEASON_WEEKS*(1+DIM_PCT_TOM)^A12788)</f>
        <v>10458.204466678904</v>
      </c>
      <c r="F12788" s="5">
        <f>IF(B12788=0,0,B12788*LABOR_HRS_WK_CAR*SEASON_WEEKS*(1+DIM_PCT_CAR)^B12788)</f>
        <v>537.6193074924571</v>
      </c>
      <c r="G12788" s="5">
        <f>IF(C12788=0,0,C12788*LABOR_HRS_WK_MES*SEASON_WEEKS*(1+DIM_PCT_MES)^C12788)</f>
        <v>626.807439570419</v>
      </c>
      <c r="H12788" s="5">
        <f>E12788+F12788+G12788</f>
        <v>11622.631213741781</v>
      </c>
      <c r="I12788" s="5">
        <f>MIN(H12788,FARMER_HRS)</f>
        <v>720</v>
      </c>
      <c r="J12788" s="5">
        <f>MAX(0,H12788-FARMER_HRS)</f>
        <v>10902.631213741781</v>
      </c>
      <c r="K12788" s="2">
        <f>I12788*FARMER_RATE+J12788*TEMP_WORKER_RATE</f>
        <v>214281.79190523925</v>
      </c>
      <c r="L12788" s="2">
        <f>A12788*PRICE_TOM+B12788*PRICE_CAR+C12788*PRICE_MES</f>
        <v>226822</v>
      </c>
      <c r="M12788" s="2">
        <f>A12788*FERT_BED_TOM+B12788*FERT_BED_CAR+C12788*FERT_BED_MES</f>
        <v>33000</v>
      </c>
      <c r="N12788" s="6">
        <f>IF(AND(D12788&lt;=TOTAL_BEDS,J12788&lt;=TEMP_WORKER_MAX*TEMP_WORKER_HRS),1,0)</f>
        <v>0</v>
      </c>
      <c r="O12788" s="2">
        <f>L12788-M12788-K12788-FIXED_COSTS</f>
        <v>-40459.791905239254</v>
      </c>
      <c r="P12788" s="2">
        <f>IF(N12788=1,O12788,"")</f>
      </c>
    </row>
    <row r="12789">
      <c r="A12789" s="6">
        <v>19</v>
      </c>
      <c r="B12789" s="6">
        <v>13</v>
      </c>
      <c r="C12789" s="6">
        <v>13</v>
      </c>
      <c r="D12789" s="6">
        <f>A12789+B12789+C12789</f>
        <v>45</v>
      </c>
      <c r="E12789" s="5">
        <f>IF(A12789=0,0,A12789*LABOR_HRS_WK_TOM*SEASON_WEEKS*(1+DIM_PCT_TOM)^A12789)</f>
        <v>10458.204466678904</v>
      </c>
      <c r="F12789" s="5">
        <f>IF(B12789=0,0,B12789*LABOR_HRS_WK_CAR*SEASON_WEEKS*(1+DIM_PCT_CAR)^B12789)</f>
        <v>537.6193074924571</v>
      </c>
      <c r="G12789" s="5">
        <f>IF(C12789=0,0,C12789*LABOR_HRS_WK_MES*SEASON_WEEKS*(1+DIM_PCT_MES)^C12789)</f>
        <v>687.52941027880331</v>
      </c>
      <c r="H12789" s="5">
        <f>E12789+F12789+G12789</f>
        <v>11683.353184450165</v>
      </c>
      <c r="I12789" s="5">
        <f>MIN(H12789,FARMER_HRS)</f>
        <v>720</v>
      </c>
      <c r="J12789" s="5">
        <f>MAX(0,H12789-FARMER_HRS)</f>
        <v>10963.353184450165</v>
      </c>
      <c r="K12789" s="2">
        <f>I12789*FARMER_RATE+J12789*TEMP_WORKER_RATE</f>
        <v>215335.99278559315</v>
      </c>
      <c r="L12789" s="2">
        <f>A12789*PRICE_TOM+B12789*PRICE_CAR+C12789*PRICE_MES</f>
        <v>229522</v>
      </c>
      <c r="M12789" s="2">
        <f>A12789*FERT_BED_TOM+B12789*FERT_BED_CAR+C12789*FERT_BED_MES</f>
        <v>33880</v>
      </c>
      <c r="N12789" s="6">
        <f>IF(AND(D12789&lt;=TOTAL_BEDS,J12789&lt;=TEMP_WORKER_MAX*TEMP_WORKER_HRS),1,0)</f>
        <v>0</v>
      </c>
      <c r="O12789" s="2">
        <f>L12789-M12789-K12789-FIXED_COSTS</f>
        <v>-39693.992785593146</v>
      </c>
      <c r="P12789" s="2">
        <f>IF(N12789=1,O12789,"")</f>
      </c>
    </row>
    <row r="12790">
      <c r="A12790" s="6">
        <v>19</v>
      </c>
      <c r="B12790" s="6">
        <v>13</v>
      </c>
      <c r="C12790" s="6">
        <v>14</v>
      </c>
      <c r="D12790" s="6">
        <f>A12790+B12790+C12790</f>
        <v>46</v>
      </c>
      <c r="E12790" s="5">
        <f>IF(A12790=0,0,A12790*LABOR_HRS_WK_TOM*SEASON_WEEKS*(1+DIM_PCT_TOM)^A12790)</f>
        <v>10458.204466678904</v>
      </c>
      <c r="F12790" s="5">
        <f>IF(B12790=0,0,B12790*LABOR_HRS_WK_CAR*SEASON_WEEKS*(1+DIM_PCT_CAR)^B12790)</f>
        <v>537.6193074924571</v>
      </c>
      <c r="G12790" s="5">
        <f>IF(C12790=0,0,C12790*LABOR_HRS_WK_MES*SEASON_WEEKS*(1+DIM_PCT_MES)^C12790)</f>
        <v>749.67149159246435</v>
      </c>
      <c r="H12790" s="5">
        <f>E12790+F12790+G12790</f>
        <v>11745.495265763826</v>
      </c>
      <c r="I12790" s="5">
        <f>MIN(H12790,FARMER_HRS)</f>
        <v>720</v>
      </c>
      <c r="J12790" s="5">
        <f>MAX(0,H12790-FARMER_HRS)</f>
        <v>11025.495265763826</v>
      </c>
      <c r="K12790" s="2">
        <f>I12790*FARMER_RATE+J12790*TEMP_WORKER_RATE</f>
        <v>216414.8483639553</v>
      </c>
      <c r="L12790" s="2">
        <f>A12790*PRICE_TOM+B12790*PRICE_CAR+C12790*PRICE_MES</f>
        <v>232222</v>
      </c>
      <c r="M12790" s="2">
        <f>A12790*FERT_BED_TOM+B12790*FERT_BED_CAR+C12790*FERT_BED_MES</f>
        <v>34760</v>
      </c>
      <c r="N12790" s="6">
        <f>IF(AND(D12790&lt;=TOTAL_BEDS,J12790&lt;=TEMP_WORKER_MAX*TEMP_WORKER_HRS),1,0)</f>
        <v>0</v>
      </c>
      <c r="O12790" s="2">
        <f>L12790-M12790-K12790-FIXED_COSTS</f>
        <v>-38952.8483639553</v>
      </c>
      <c r="P12790" s="2">
        <f>IF(N12790=1,O12790,"")</f>
      </c>
    </row>
    <row r="12791">
      <c r="A12791" s="6">
        <v>19</v>
      </c>
      <c r="B12791" s="6">
        <v>13</v>
      </c>
      <c r="C12791" s="6">
        <v>15</v>
      </c>
      <c r="D12791" s="6">
        <f>A12791+B12791+C12791</f>
        <v>47</v>
      </c>
      <c r="E12791" s="5">
        <f>IF(A12791=0,0,A12791*LABOR_HRS_WK_TOM*SEASON_WEEKS*(1+DIM_PCT_TOM)^A12791)</f>
        <v>10458.204466678904</v>
      </c>
      <c r="F12791" s="5">
        <f>IF(B12791=0,0,B12791*LABOR_HRS_WK_CAR*SEASON_WEEKS*(1+DIM_PCT_CAR)^B12791)</f>
        <v>537.6193074924571</v>
      </c>
      <c r="G12791" s="5">
        <f>IF(C12791=0,0,C12791*LABOR_HRS_WK_MES*SEASON_WEEKS*(1+DIM_PCT_MES)^C12791)</f>
        <v>813.25969846861074</v>
      </c>
      <c r="H12791" s="5">
        <f>E12791+F12791+G12791</f>
        <v>11809.083472639973</v>
      </c>
      <c r="I12791" s="5">
        <f>MIN(H12791,FARMER_HRS)</f>
        <v>720</v>
      </c>
      <c r="J12791" s="5">
        <f>MAX(0,H12791-FARMER_HRS)</f>
        <v>11089.083472639973</v>
      </c>
      <c r="K12791" s="2">
        <f>I12791*FARMER_RATE+J12791*TEMP_WORKER_RATE</f>
        <v>217518.81028888843</v>
      </c>
      <c r="L12791" s="2">
        <f>A12791*PRICE_TOM+B12791*PRICE_CAR+C12791*PRICE_MES</f>
        <v>234922</v>
      </c>
      <c r="M12791" s="2">
        <f>A12791*FERT_BED_TOM+B12791*FERT_BED_CAR+C12791*FERT_BED_MES</f>
        <v>35640</v>
      </c>
      <c r="N12791" s="6">
        <f>IF(AND(D12791&lt;=TOTAL_BEDS,J12791&lt;=TEMP_WORKER_MAX*TEMP_WORKER_HRS),1,0)</f>
        <v>0</v>
      </c>
      <c r="O12791" s="2">
        <f>L12791-M12791-K12791-FIXED_COSTS</f>
        <v>-38236.810288888431</v>
      </c>
      <c r="P12791" s="2">
        <f>IF(N12791=1,O12791,"")</f>
      </c>
    </row>
    <row r="12792">
      <c r="A12792" s="6">
        <v>19</v>
      </c>
      <c r="B12792" s="6">
        <v>13</v>
      </c>
      <c r="C12792" s="6">
        <v>16</v>
      </c>
      <c r="D12792" s="6">
        <f>A12792+B12792+C12792</f>
        <v>48</v>
      </c>
      <c r="E12792" s="5">
        <f>IF(A12792=0,0,A12792*LABOR_HRS_WK_TOM*SEASON_WEEKS*(1+DIM_PCT_TOM)^A12792)</f>
        <v>10458.204466678904</v>
      </c>
      <c r="F12792" s="5">
        <f>IF(B12792=0,0,B12792*LABOR_HRS_WK_CAR*SEASON_WEEKS*(1+DIM_PCT_CAR)^B12792)</f>
        <v>537.6193074924571</v>
      </c>
      <c r="G12792" s="5">
        <f>IF(C12792=0,0,C12792*LABOR_HRS_WK_MES*SEASON_WEEKS*(1+DIM_PCT_MES)^C12792)</f>
        <v>878.32047434609967</v>
      </c>
      <c r="H12792" s="5">
        <f>E12792+F12792+G12792</f>
        <v>11874.144248517461</v>
      </c>
      <c r="I12792" s="5">
        <f>MIN(H12792,FARMER_HRS)</f>
        <v>720</v>
      </c>
      <c r="J12792" s="5">
        <f>MAX(0,H12792-FARMER_HRS)</f>
        <v>11154.144248517461</v>
      </c>
      <c r="K12792" s="2">
        <f>I12792*FARMER_RATE+J12792*TEMP_WORKER_RATE</f>
        <v>218648.3376478726</v>
      </c>
      <c r="L12792" s="2">
        <f>A12792*PRICE_TOM+B12792*PRICE_CAR+C12792*PRICE_MES</f>
        <v>237622</v>
      </c>
      <c r="M12792" s="2">
        <f>A12792*FERT_BED_TOM+B12792*FERT_BED_CAR+C12792*FERT_BED_MES</f>
        <v>36520</v>
      </c>
      <c r="N12792" s="6">
        <f>IF(AND(D12792&lt;=TOTAL_BEDS,J12792&lt;=TEMP_WORKER_MAX*TEMP_WORKER_HRS),1,0)</f>
        <v>0</v>
      </c>
      <c r="O12792" s="2">
        <f>L12792-M12792-K12792-FIXED_COSTS</f>
        <v>-37546.3376478726</v>
      </c>
      <c r="P12792" s="2">
        <f>IF(N12792=1,O12792,"")</f>
      </c>
    </row>
    <row r="12793">
      <c r="A12793" s="6">
        <v>19</v>
      </c>
      <c r="B12793" s="6">
        <v>13</v>
      </c>
      <c r="C12793" s="6">
        <v>17</v>
      </c>
      <c r="D12793" s="6">
        <f>A12793+B12793+C12793</f>
        <v>49</v>
      </c>
      <c r="E12793" s="5">
        <f>IF(A12793=0,0,A12793*LABOR_HRS_WK_TOM*SEASON_WEEKS*(1+DIM_PCT_TOM)^A12793)</f>
        <v>10458.204466678904</v>
      </c>
      <c r="F12793" s="5">
        <f>IF(B12793=0,0,B12793*LABOR_HRS_WK_CAR*SEASON_WEEKS*(1+DIM_PCT_CAR)^B12793)</f>
        <v>537.6193074924571</v>
      </c>
      <c r="G12793" s="5">
        <f>IF(C12793=0,0,C12793*LABOR_HRS_WK_MES*SEASON_WEEKS*(1+DIM_PCT_MES)^C12793)</f>
        <v>944.88069779263992</v>
      </c>
      <c r="H12793" s="5">
        <f>E12793+F12793+G12793</f>
        <v>11940.704471964002</v>
      </c>
      <c r="I12793" s="5">
        <f>MIN(H12793,FARMER_HRS)</f>
        <v>720</v>
      </c>
      <c r="J12793" s="5">
        <f>MAX(0,H12793-FARMER_HRS)</f>
        <v>11220.704471964002</v>
      </c>
      <c r="K12793" s="2">
        <f>I12793*FARMER_RATE+J12793*TEMP_WORKER_RATE</f>
        <v>219803.89708270837</v>
      </c>
      <c r="L12793" s="2">
        <f>A12793*PRICE_TOM+B12793*PRICE_CAR+C12793*PRICE_MES</f>
        <v>240322</v>
      </c>
      <c r="M12793" s="2">
        <f>A12793*FERT_BED_TOM+B12793*FERT_BED_CAR+C12793*FERT_BED_MES</f>
        <v>37400</v>
      </c>
      <c r="N12793" s="6">
        <f>IF(AND(D12793&lt;=TOTAL_BEDS,J12793&lt;=TEMP_WORKER_MAX*TEMP_WORKER_HRS),1,0)</f>
        <v>0</v>
      </c>
      <c r="O12793" s="2">
        <f>L12793-M12793-K12793-FIXED_COSTS</f>
        <v>-36881.897082708369</v>
      </c>
      <c r="P12793" s="2">
        <f>IF(N12793=1,O12793,"")</f>
      </c>
    </row>
    <row r="12794">
      <c r="A12794" s="6">
        <v>19</v>
      </c>
      <c r="B12794" s="6">
        <v>13</v>
      </c>
      <c r="C12794" s="6">
        <v>18</v>
      </c>
      <c r="D12794" s="6">
        <f>A12794+B12794+C12794</f>
        <v>50</v>
      </c>
      <c r="E12794" s="5">
        <f>IF(A12794=0,0,A12794*LABOR_HRS_WK_TOM*SEASON_WEEKS*(1+DIM_PCT_TOM)^A12794)</f>
        <v>10458.204466678904</v>
      </c>
      <c r="F12794" s="5">
        <f>IF(B12794=0,0,B12794*LABOR_HRS_WK_CAR*SEASON_WEEKS*(1+DIM_PCT_CAR)^B12794)</f>
        <v>537.6193074924571</v>
      </c>
      <c r="G12794" s="5">
        <f>IF(C12794=0,0,C12794*LABOR_HRS_WK_MES*SEASON_WEEKS*(1+DIM_PCT_MES)^C12794)</f>
        <v>1012.9676892512272</v>
      </c>
      <c r="H12794" s="5">
        <f>E12794+F12794+G12794</f>
        <v>12008.791463422589</v>
      </c>
      <c r="I12794" s="5">
        <f>MIN(H12794,FARMER_HRS)</f>
        <v>720</v>
      </c>
      <c r="J12794" s="5">
        <f>MAX(0,H12794-FARMER_HRS)</f>
        <v>11288.791463422589</v>
      </c>
      <c r="K12794" s="2">
        <f>I12794*FARMER_RATE+J12794*TEMP_WORKER_RATE</f>
        <v>220985.96290664218</v>
      </c>
      <c r="L12794" s="2">
        <f>A12794*PRICE_TOM+B12794*PRICE_CAR+C12794*PRICE_MES</f>
        <v>243022</v>
      </c>
      <c r="M12794" s="2">
        <f>A12794*FERT_BED_TOM+B12794*FERT_BED_CAR+C12794*FERT_BED_MES</f>
        <v>38280</v>
      </c>
      <c r="N12794" s="6">
        <f>IF(AND(D12794&lt;=TOTAL_BEDS,J12794&lt;=TEMP_WORKER_MAX*TEMP_WORKER_HRS),1,0)</f>
        <v>0</v>
      </c>
      <c r="O12794" s="2">
        <f>L12794-M12794-K12794-FIXED_COSTS</f>
        <v>-36243.962906642177</v>
      </c>
      <c r="P12794" s="2">
        <f>IF(N12794=1,O12794,"")</f>
      </c>
    </row>
    <row r="12795">
      <c r="A12795" s="6">
        <v>19</v>
      </c>
      <c r="B12795" s="6">
        <v>13</v>
      </c>
      <c r="C12795" s="6">
        <v>19</v>
      </c>
      <c r="D12795" s="6">
        <f>A12795+B12795+C12795</f>
        <v>51</v>
      </c>
      <c r="E12795" s="5">
        <f>IF(A12795=0,0,A12795*LABOR_HRS_WK_TOM*SEASON_WEEKS*(1+DIM_PCT_TOM)^A12795)</f>
        <v>10458.204466678904</v>
      </c>
      <c r="F12795" s="5">
        <f>IF(B12795=0,0,B12795*LABOR_HRS_WK_CAR*SEASON_WEEKS*(1+DIM_PCT_CAR)^B12795)</f>
        <v>537.6193074924571</v>
      </c>
      <c r="G12795" s="5">
        <f>IF(C12795=0,0,C12795*LABOR_HRS_WK_MES*SEASON_WEEKS*(1+DIM_PCT_MES)^C12795)</f>
        <v>1082.6092178872491</v>
      </c>
      <c r="H12795" s="5">
        <f>E12795+F12795+G12795</f>
        <v>12078.432992058611</v>
      </c>
      <c r="I12795" s="5">
        <f>MIN(H12795,FARMER_HRS)</f>
        <v>720</v>
      </c>
      <c r="J12795" s="5">
        <f>MAX(0,H12795-FARMER_HRS)</f>
        <v>11358.432992058611</v>
      </c>
      <c r="K12795" s="2">
        <f>I12795*FARMER_RATE+J12795*TEMP_WORKER_RATE</f>
        <v>222195.01722323979</v>
      </c>
      <c r="L12795" s="2">
        <f>A12795*PRICE_TOM+B12795*PRICE_CAR+C12795*PRICE_MES</f>
        <v>245722</v>
      </c>
      <c r="M12795" s="2">
        <f>A12795*FERT_BED_TOM+B12795*FERT_BED_CAR+C12795*FERT_BED_MES</f>
        <v>39160</v>
      </c>
      <c r="N12795" s="6">
        <f>IF(AND(D12795&lt;=TOTAL_BEDS,J12795&lt;=TEMP_WORKER_MAX*TEMP_WORKER_HRS),1,0)</f>
        <v>0</v>
      </c>
      <c r="O12795" s="2">
        <f>L12795-M12795-K12795-FIXED_COSTS</f>
        <v>-35633.017223239789</v>
      </c>
      <c r="P12795" s="2">
        <f>IF(N12795=1,O12795,"")</f>
      </c>
    </row>
    <row r="12796">
      <c r="A12796" s="6">
        <v>19</v>
      </c>
      <c r="B12796" s="6">
        <v>13</v>
      </c>
      <c r="C12796" s="6">
        <v>20</v>
      </c>
      <c r="D12796" s="6">
        <f>A12796+B12796+C12796</f>
        <v>52</v>
      </c>
      <c r="E12796" s="5">
        <f>IF(A12796=0,0,A12796*LABOR_HRS_WK_TOM*SEASON_WEEKS*(1+DIM_PCT_TOM)^A12796)</f>
        <v>10458.204466678904</v>
      </c>
      <c r="F12796" s="5">
        <f>IF(B12796=0,0,B12796*LABOR_HRS_WK_CAR*SEASON_WEEKS*(1+DIM_PCT_CAR)^B12796)</f>
        <v>537.6193074924571</v>
      </c>
      <c r="G12796" s="5">
        <f>IF(C12796=0,0,C12796*LABOR_HRS_WK_MES*SEASON_WEEKS*(1+DIM_PCT_MES)^C12796)</f>
        <v>1153.8335085377259</v>
      </c>
      <c r="H12796" s="5">
        <f>E12796+F12796+G12796</f>
        <v>12149.657282709088</v>
      </c>
      <c r="I12796" s="5">
        <f>MIN(H12796,FARMER_HRS)</f>
        <v>720</v>
      </c>
      <c r="J12796" s="5">
        <f>MAX(0,H12796-FARMER_HRS)</f>
        <v>11429.657282709088</v>
      </c>
      <c r="K12796" s="2">
        <f>I12796*FARMER_RATE+J12796*TEMP_WORKER_RATE</f>
        <v>223431.55004703277</v>
      </c>
      <c r="L12796" s="2">
        <f>A12796*PRICE_TOM+B12796*PRICE_CAR+C12796*PRICE_MES</f>
        <v>248422</v>
      </c>
      <c r="M12796" s="2">
        <f>A12796*FERT_BED_TOM+B12796*FERT_BED_CAR+C12796*FERT_BED_MES</f>
        <v>40040</v>
      </c>
      <c r="N12796" s="6">
        <f>IF(AND(D12796&lt;=TOTAL_BEDS,J12796&lt;=TEMP_WORKER_MAX*TEMP_WORKER_HRS),1,0)</f>
        <v>0</v>
      </c>
      <c r="O12796" s="2">
        <f>L12796-M12796-K12796-FIXED_COSTS</f>
        <v>-35049.550047032768</v>
      </c>
      <c r="P12796" s="2">
        <f>IF(N12796=1,O12796,"")</f>
      </c>
    </row>
    <row r="12797">
      <c r="A12797" s="6">
        <v>19</v>
      </c>
      <c r="B12797" s="6">
        <v>13</v>
      </c>
      <c r="C12797" s="6">
        <v>21</v>
      </c>
      <c r="D12797" s="6">
        <f>A12797+B12797+C12797</f>
        <v>53</v>
      </c>
      <c r="E12797" s="5">
        <f>IF(A12797=0,0,A12797*LABOR_HRS_WK_TOM*SEASON_WEEKS*(1+DIM_PCT_TOM)^A12797)</f>
        <v>10458.204466678904</v>
      </c>
      <c r="F12797" s="5">
        <f>IF(B12797=0,0,B12797*LABOR_HRS_WK_CAR*SEASON_WEEKS*(1+DIM_PCT_CAR)^B12797)</f>
        <v>537.6193074924571</v>
      </c>
      <c r="G12797" s="5">
        <f>IF(C12797=0,0,C12797*LABOR_HRS_WK_MES*SEASON_WEEKS*(1+DIM_PCT_MES)^C12797)</f>
        <v>1226.6692487641699</v>
      </c>
      <c r="H12797" s="5">
        <f>E12797+F12797+G12797</f>
        <v>12222.493022935532</v>
      </c>
      <c r="I12797" s="5">
        <f>MIN(H12797,FARMER_HRS)</f>
        <v>720</v>
      </c>
      <c r="J12797" s="5">
        <f>MAX(0,H12797-FARMER_HRS)</f>
        <v>11502.493022935532</v>
      </c>
      <c r="K12797" s="2">
        <f>I12797*FARMER_RATE+J12797*TEMP_WORKER_RATE</f>
        <v>224696.05942596411</v>
      </c>
      <c r="L12797" s="2">
        <f>A12797*PRICE_TOM+B12797*PRICE_CAR+C12797*PRICE_MES</f>
        <v>251122</v>
      </c>
      <c r="M12797" s="2">
        <f>A12797*FERT_BED_TOM+B12797*FERT_BED_CAR+C12797*FERT_BED_MES</f>
        <v>40920</v>
      </c>
      <c r="N12797" s="6">
        <f>IF(AND(D12797&lt;=TOTAL_BEDS,J12797&lt;=TEMP_WORKER_MAX*TEMP_WORKER_HRS),1,0)</f>
        <v>0</v>
      </c>
      <c r="O12797" s="2">
        <f>L12797-M12797-K12797-FIXED_COSTS</f>
        <v>-34494.059425964108</v>
      </c>
      <c r="P12797" s="2">
        <f>IF(N12797=1,O12797,"")</f>
      </c>
    </row>
    <row r="12798">
      <c r="A12798" s="6">
        <v>19</v>
      </c>
      <c r="B12798" s="6">
        <v>13</v>
      </c>
      <c r="C12798" s="6">
        <v>22</v>
      </c>
      <c r="D12798" s="6">
        <f>A12798+B12798+C12798</f>
        <v>54</v>
      </c>
      <c r="E12798" s="5">
        <f>IF(A12798=0,0,A12798*LABOR_HRS_WK_TOM*SEASON_WEEKS*(1+DIM_PCT_TOM)^A12798)</f>
        <v>10458.204466678904</v>
      </c>
      <c r="F12798" s="5">
        <f>IF(B12798=0,0,B12798*LABOR_HRS_WK_CAR*SEASON_WEEKS*(1+DIM_PCT_CAR)^B12798)</f>
        <v>537.6193074924571</v>
      </c>
      <c r="G12798" s="5">
        <f>IF(C12798=0,0,C12798*LABOR_HRS_WK_MES*SEASON_WEEKS*(1+DIM_PCT_MES)^C12798)</f>
        <v>1301.1455960105659</v>
      </c>
      <c r="H12798" s="5">
        <f>E12798+F12798+G12798</f>
        <v>12296.969370181927</v>
      </c>
      <c r="I12798" s="5">
        <f>MIN(H12798,FARMER_HRS)</f>
        <v>720</v>
      </c>
      <c r="J12798" s="5">
        <f>MAX(0,H12798-FARMER_HRS)</f>
        <v>11576.969370181927</v>
      </c>
      <c r="K12798" s="2">
        <f>I12798*FARMER_RATE+J12798*TEMP_WORKER_RATE</f>
        <v>225989.05156565845</v>
      </c>
      <c r="L12798" s="2">
        <f>A12798*PRICE_TOM+B12798*PRICE_CAR+C12798*PRICE_MES</f>
        <v>253822</v>
      </c>
      <c r="M12798" s="2">
        <f>A12798*FERT_BED_TOM+B12798*FERT_BED_CAR+C12798*FERT_BED_MES</f>
        <v>41800</v>
      </c>
      <c r="N12798" s="6">
        <f>IF(AND(D12798&lt;=TOTAL_BEDS,J12798&lt;=TEMP_WORKER_MAX*TEMP_WORKER_HRS),1,0)</f>
        <v>0</v>
      </c>
      <c r="O12798" s="2">
        <f>L12798-M12798-K12798-FIXED_COSTS</f>
        <v>-33967.051565658447</v>
      </c>
      <c r="P12798" s="2">
        <f>IF(N12798=1,O12798,"")</f>
      </c>
    </row>
    <row r="12799">
      <c r="A12799" s="6">
        <v>19</v>
      </c>
      <c r="B12799" s="6">
        <v>13</v>
      </c>
      <c r="C12799" s="6">
        <v>23</v>
      </c>
      <c r="D12799" s="6">
        <f>A12799+B12799+C12799</f>
        <v>55</v>
      </c>
      <c r="E12799" s="5">
        <f>IF(A12799=0,0,A12799*LABOR_HRS_WK_TOM*SEASON_WEEKS*(1+DIM_PCT_TOM)^A12799)</f>
        <v>10458.204466678904</v>
      </c>
      <c r="F12799" s="5">
        <f>IF(B12799=0,0,B12799*LABOR_HRS_WK_CAR*SEASON_WEEKS*(1+DIM_PCT_CAR)^B12799)</f>
        <v>537.6193074924571</v>
      </c>
      <c r="G12799" s="5">
        <f>IF(C12799=0,0,C12799*LABOR_HRS_WK_MES*SEASON_WEEKS*(1+DIM_PCT_MES)^C12799)</f>
        <v>1377.2921848680023</v>
      </c>
      <c r="H12799" s="5">
        <f>E12799+F12799+G12799</f>
        <v>12373.115959039364</v>
      </c>
      <c r="I12799" s="5">
        <f>MIN(H12799,FARMER_HRS)</f>
        <v>720</v>
      </c>
      <c r="J12799" s="5">
        <f>MAX(0,H12799-FARMER_HRS)</f>
        <v>11653.115959039364</v>
      </c>
      <c r="K12799" s="2">
        <f>I12799*FARMER_RATE+J12799*TEMP_WORKER_RATE</f>
        <v>227311.04095554451</v>
      </c>
      <c r="L12799" s="2">
        <f>A12799*PRICE_TOM+B12799*PRICE_CAR+C12799*PRICE_MES</f>
        <v>256522</v>
      </c>
      <c r="M12799" s="2">
        <f>A12799*FERT_BED_TOM+B12799*FERT_BED_CAR+C12799*FERT_BED_MES</f>
        <v>42680</v>
      </c>
      <c r="N12799" s="6">
        <f>IF(AND(D12799&lt;=TOTAL_BEDS,J12799&lt;=TEMP_WORKER_MAX*TEMP_WORKER_HRS),1,0)</f>
        <v>0</v>
      </c>
      <c r="O12799" s="2">
        <f>L12799-M12799-K12799-FIXED_COSTS</f>
        <v>-33469.040955544508</v>
      </c>
      <c r="P12799" s="2">
        <f>IF(N12799=1,O12799,"")</f>
      </c>
    </row>
    <row r="12800">
      <c r="A12800" s="6">
        <v>19</v>
      </c>
      <c r="B12800" s="6">
        <v>13</v>
      </c>
      <c r="C12800" s="6">
        <v>24</v>
      </c>
      <c r="D12800" s="6">
        <f>A12800+B12800+C12800</f>
        <v>56</v>
      </c>
      <c r="E12800" s="5">
        <f>IF(A12800=0,0,A12800*LABOR_HRS_WK_TOM*SEASON_WEEKS*(1+DIM_PCT_TOM)^A12800)</f>
        <v>10458.204466678904</v>
      </c>
      <c r="F12800" s="5">
        <f>IF(B12800=0,0,B12800*LABOR_HRS_WK_CAR*SEASON_WEEKS*(1+DIM_PCT_CAR)^B12800)</f>
        <v>537.6193074924571</v>
      </c>
      <c r="G12800" s="5">
        <f>IF(C12800=0,0,C12800*LABOR_HRS_WK_MES*SEASON_WEEKS*(1+DIM_PCT_MES)^C12800)</f>
        <v>1455.139134447498</v>
      </c>
      <c r="H12800" s="5">
        <f>E12800+F12800+G12800</f>
        <v>12450.96290861886</v>
      </c>
      <c r="I12800" s="5">
        <f>MIN(H12800,FARMER_HRS)</f>
        <v>720</v>
      </c>
      <c r="J12800" s="5">
        <f>MAX(0,H12800-FARMER_HRS)</f>
        <v>11730.96290861886</v>
      </c>
      <c r="K12800" s="2">
        <f>I12800*FARMER_RATE+J12800*TEMP_WORKER_RATE</f>
        <v>228662.5504968552</v>
      </c>
      <c r="L12800" s="2">
        <f>A12800*PRICE_TOM+B12800*PRICE_CAR+C12800*PRICE_MES</f>
        <v>259222</v>
      </c>
      <c r="M12800" s="2">
        <f>A12800*FERT_BED_TOM+B12800*FERT_BED_CAR+C12800*FERT_BED_MES</f>
        <v>43560</v>
      </c>
      <c r="N12800" s="6">
        <f>IF(AND(D12800&lt;=TOTAL_BEDS,J12800&lt;=TEMP_WORKER_MAX*TEMP_WORKER_HRS),1,0)</f>
        <v>0</v>
      </c>
      <c r="O12800" s="2">
        <f>L12800-M12800-K12800-FIXED_COSTS</f>
        <v>-33000.5504968552</v>
      </c>
      <c r="P12800" s="2">
        <f>IF(N12800=1,O12800,"")</f>
      </c>
    </row>
    <row r="12801">
      <c r="A12801" s="6">
        <v>19</v>
      </c>
      <c r="B12801" s="6">
        <v>13</v>
      </c>
      <c r="C12801" s="6">
        <v>25</v>
      </c>
      <c r="D12801" s="6">
        <f>A12801+B12801+C12801</f>
        <v>57</v>
      </c>
      <c r="E12801" s="5">
        <f>IF(A12801=0,0,A12801*LABOR_HRS_WK_TOM*SEASON_WEEKS*(1+DIM_PCT_TOM)^A12801)</f>
        <v>10458.204466678904</v>
      </c>
      <c r="F12801" s="5">
        <f>IF(B12801=0,0,B12801*LABOR_HRS_WK_CAR*SEASON_WEEKS*(1+DIM_PCT_CAR)^B12801)</f>
        <v>537.6193074924571</v>
      </c>
      <c r="G12801" s="5">
        <f>IF(C12801=0,0,C12801*LABOR_HRS_WK_MES*SEASON_WEEKS*(1+DIM_PCT_MES)^C12801)</f>
        <v>1534.7170558625955</v>
      </c>
      <c r="H12801" s="5">
        <f>E12801+F12801+G12801</f>
        <v>12530.540830033957</v>
      </c>
      <c r="I12801" s="5">
        <f>MIN(H12801,FARMER_HRS)</f>
        <v>720</v>
      </c>
      <c r="J12801" s="5">
        <f>MAX(0,H12801-FARMER_HRS)</f>
        <v>11810.540830033957</v>
      </c>
      <c r="K12801" s="2">
        <f>I12801*FARMER_RATE+J12801*TEMP_WORKER_RATE</f>
        <v>230044.11163253395</v>
      </c>
      <c r="L12801" s="2">
        <f>A12801*PRICE_TOM+B12801*PRICE_CAR+C12801*PRICE_MES</f>
        <v>261922</v>
      </c>
      <c r="M12801" s="2">
        <f>A12801*FERT_BED_TOM+B12801*FERT_BED_CAR+C12801*FERT_BED_MES</f>
        <v>44440</v>
      </c>
      <c r="N12801" s="6">
        <f>IF(AND(D12801&lt;=TOTAL_BEDS,J12801&lt;=TEMP_WORKER_MAX*TEMP_WORKER_HRS),1,0)</f>
        <v>0</v>
      </c>
      <c r="O12801" s="2">
        <f>L12801-M12801-K12801-FIXED_COSTS</f>
        <v>-32562.111632533954</v>
      </c>
      <c r="P12801" s="2">
        <f>IF(N12801=1,O12801,"")</f>
      </c>
    </row>
    <row r="12802">
      <c r="A12802" s="6">
        <v>19</v>
      </c>
      <c r="B12802" s="6">
        <v>13</v>
      </c>
      <c r="C12802" s="6">
        <v>26</v>
      </c>
      <c r="D12802" s="6">
        <f>A12802+B12802+C12802</f>
        <v>58</v>
      </c>
      <c r="E12802" s="5">
        <f>IF(A12802=0,0,A12802*LABOR_HRS_WK_TOM*SEASON_WEEKS*(1+DIM_PCT_TOM)^A12802)</f>
        <v>10458.204466678904</v>
      </c>
      <c r="F12802" s="5">
        <f>IF(B12802=0,0,B12802*LABOR_HRS_WK_CAR*SEASON_WEEKS*(1+DIM_PCT_CAR)^B12802)</f>
        <v>537.6193074924571</v>
      </c>
      <c r="G12802" s="5">
        <f>IF(C12802=0,0,C12802*LABOR_HRS_WK_MES*SEASON_WEEKS*(1+DIM_PCT_MES)^C12802)</f>
        <v>1616.0570598233128</v>
      </c>
      <c r="H12802" s="5">
        <f>E12802+F12802+G12802</f>
        <v>12611.880833994675</v>
      </c>
      <c r="I12802" s="5">
        <f>MIN(H12802,FARMER_HRS)</f>
        <v>720</v>
      </c>
      <c r="J12802" s="5">
        <f>MAX(0,H12802-FARMER_HRS)</f>
        <v>11891.880833994675</v>
      </c>
      <c r="K12802" s="2">
        <f>I12802*FARMER_RATE+J12802*TEMP_WORKER_RATE</f>
        <v>231456.26447907422</v>
      </c>
      <c r="L12802" s="2">
        <f>A12802*PRICE_TOM+B12802*PRICE_CAR+C12802*PRICE_MES</f>
        <v>264622</v>
      </c>
      <c r="M12802" s="2">
        <f>A12802*FERT_BED_TOM+B12802*FERT_BED_CAR+C12802*FERT_BED_MES</f>
        <v>45320</v>
      </c>
      <c r="N12802" s="6">
        <f>IF(AND(D12802&lt;=TOTAL_BEDS,J12802&lt;=TEMP_WORKER_MAX*TEMP_WORKER_HRS),1,0)</f>
        <v>0</v>
      </c>
      <c r="O12802" s="2">
        <f>L12802-M12802-K12802-FIXED_COSTS</f>
        <v>-32154.26447907422</v>
      </c>
      <c r="P12802" s="2">
        <f>IF(N12802=1,O12802,"")</f>
      </c>
    </row>
    <row r="12803">
      <c r="A12803" s="6">
        <v>19</v>
      </c>
      <c r="B12803" s="6">
        <v>13</v>
      </c>
      <c r="C12803" s="6">
        <v>27</v>
      </c>
      <c r="D12803" s="6">
        <f>A12803+B12803+C12803</f>
        <v>59</v>
      </c>
      <c r="E12803" s="5">
        <f>IF(A12803=0,0,A12803*LABOR_HRS_WK_TOM*SEASON_WEEKS*(1+DIM_PCT_TOM)^A12803)</f>
        <v>10458.204466678904</v>
      </c>
      <c r="F12803" s="5">
        <f>IF(B12803=0,0,B12803*LABOR_HRS_WK_CAR*SEASON_WEEKS*(1+DIM_PCT_CAR)^B12803)</f>
        <v>537.6193074924571</v>
      </c>
      <c r="G12803" s="5">
        <f>IF(C12803=0,0,C12803*LABOR_HRS_WK_MES*SEASON_WEEKS*(1+DIM_PCT_MES)^C12803)</f>
        <v>1699.19076434307</v>
      </c>
      <c r="H12803" s="5">
        <f>E12803+F12803+G12803</f>
        <v>12695.014538514431</v>
      </c>
      <c r="I12803" s="5">
        <f>MIN(H12803,FARMER_HRS)</f>
        <v>720</v>
      </c>
      <c r="J12803" s="5">
        <f>MAX(0,H12803-FARMER_HRS)</f>
        <v>11975.014538514431</v>
      </c>
      <c r="K12803" s="2">
        <f>I12803*FARMER_RATE+J12803*TEMP_WORKER_RATE</f>
        <v>232899.55796031997</v>
      </c>
      <c r="L12803" s="2">
        <f>A12803*PRICE_TOM+B12803*PRICE_CAR+C12803*PRICE_MES</f>
        <v>267322</v>
      </c>
      <c r="M12803" s="2">
        <f>A12803*FERT_BED_TOM+B12803*FERT_BED_CAR+C12803*FERT_BED_MES</f>
        <v>46200</v>
      </c>
      <c r="N12803" s="6">
        <f>IF(AND(D12803&lt;=TOTAL_BEDS,J12803&lt;=TEMP_WORKER_MAX*TEMP_WORKER_HRS),1,0)</f>
        <v>0</v>
      </c>
      <c r="O12803" s="2">
        <f>L12803-M12803-K12803-FIXED_COSTS</f>
        <v>-31777.557960319973</v>
      </c>
      <c r="P12803" s="2">
        <f>IF(N12803=1,O12803,"")</f>
      </c>
    </row>
    <row r="12804">
      <c r="A12804" s="6">
        <v>19</v>
      </c>
      <c r="B12804" s="6">
        <v>13</v>
      </c>
      <c r="C12804" s="6">
        <v>28</v>
      </c>
      <c r="D12804" s="6">
        <f>A12804+B12804+C12804</f>
        <v>60</v>
      </c>
      <c r="E12804" s="5">
        <f>IF(A12804=0,0,A12804*LABOR_HRS_WK_TOM*SEASON_WEEKS*(1+DIM_PCT_TOM)^A12804)</f>
        <v>10458.204466678904</v>
      </c>
      <c r="F12804" s="5">
        <f>IF(B12804=0,0,B12804*LABOR_HRS_WK_CAR*SEASON_WEEKS*(1+DIM_PCT_CAR)^B12804)</f>
        <v>537.6193074924571</v>
      </c>
      <c r="G12804" s="5">
        <f>IF(C12804=0,0,C12804*LABOR_HRS_WK_MES*SEASON_WEEKS*(1+DIM_PCT_MES)^C12804)</f>
        <v>1784.1503025602233</v>
      </c>
      <c r="H12804" s="5">
        <f>E12804+F12804+G12804</f>
        <v>12779.974076731585</v>
      </c>
      <c r="I12804" s="5">
        <f>MIN(H12804,FARMER_HRS)</f>
        <v>720</v>
      </c>
      <c r="J12804" s="5">
        <f>MAX(0,H12804-FARMER_HRS)</f>
        <v>12059.974076731585</v>
      </c>
      <c r="K12804" s="2">
        <f>I12804*FARMER_RATE+J12804*TEMP_WORKER_RATE</f>
        <v>234374.54994325669</v>
      </c>
      <c r="L12804" s="2">
        <f>A12804*PRICE_TOM+B12804*PRICE_CAR+C12804*PRICE_MES</f>
        <v>270022</v>
      </c>
      <c r="M12804" s="2">
        <f>A12804*FERT_BED_TOM+B12804*FERT_BED_CAR+C12804*FERT_BED_MES</f>
        <v>47080</v>
      </c>
      <c r="N12804" s="6">
        <f>IF(AND(D12804&lt;=TOTAL_BEDS,J12804&lt;=TEMP_WORKER_MAX*TEMP_WORKER_HRS),1,0)</f>
        <v>0</v>
      </c>
      <c r="O12804" s="2">
        <f>L12804-M12804-K12804-FIXED_COSTS</f>
        <v>-31432.549943256687</v>
      </c>
      <c r="P12804" s="2">
        <f>IF(N12804=1,O12804,"")</f>
      </c>
    </row>
    <row r="12805">
      <c r="A12805" s="6">
        <v>19</v>
      </c>
      <c r="B12805" s="6">
        <v>13</v>
      </c>
      <c r="C12805" s="6">
        <v>29</v>
      </c>
      <c r="D12805" s="6">
        <f>A12805+B12805+C12805</f>
        <v>61</v>
      </c>
      <c r="E12805" s="5">
        <f>IF(A12805=0,0,A12805*LABOR_HRS_WK_TOM*SEASON_WEEKS*(1+DIM_PCT_TOM)^A12805)</f>
        <v>10458.204466678904</v>
      </c>
      <c r="F12805" s="5">
        <f>IF(B12805=0,0,B12805*LABOR_HRS_WK_CAR*SEASON_WEEKS*(1+DIM_PCT_CAR)^B12805)</f>
        <v>537.6193074924571</v>
      </c>
      <c r="G12805" s="5">
        <f>IF(C12805=0,0,C12805*LABOR_HRS_WK_MES*SEASON_WEEKS*(1+DIM_PCT_MES)^C12805)</f>
        <v>1870.9683306758766</v>
      </c>
      <c r="H12805" s="5">
        <f>E12805+F12805+G12805</f>
        <v>12866.792104847238</v>
      </c>
      <c r="I12805" s="5">
        <f>MIN(H12805,FARMER_HRS)</f>
        <v>720</v>
      </c>
      <c r="J12805" s="5">
        <f>MAX(0,H12805-FARMER_HRS)</f>
        <v>12146.792104847238</v>
      </c>
      <c r="K12805" s="2">
        <f>I12805*FARMER_RATE+J12805*TEMP_WORKER_RATE</f>
        <v>235881.80737582009</v>
      </c>
      <c r="L12805" s="2">
        <f>A12805*PRICE_TOM+B12805*PRICE_CAR+C12805*PRICE_MES</f>
        <v>272722</v>
      </c>
      <c r="M12805" s="2">
        <f>A12805*FERT_BED_TOM+B12805*FERT_BED_CAR+C12805*FERT_BED_MES</f>
        <v>47960</v>
      </c>
      <c r="N12805" s="6">
        <f>IF(AND(D12805&lt;=TOTAL_BEDS,J12805&lt;=TEMP_WORKER_MAX*TEMP_WORKER_HRS),1,0)</f>
        <v>0</v>
      </c>
      <c r="O12805" s="2">
        <f>L12805-M12805-K12805-FIXED_COSTS</f>
        <v>-31119.807375820092</v>
      </c>
      <c r="P12805" s="2">
        <f>IF(N12805=1,O12805,"")</f>
      </c>
    </row>
    <row r="12806">
      <c r="A12806" s="6">
        <v>19</v>
      </c>
      <c r="B12806" s="6">
        <v>13</v>
      </c>
      <c r="C12806" s="6">
        <v>30</v>
      </c>
      <c r="D12806" s="6">
        <f>A12806+B12806+C12806</f>
        <v>62</v>
      </c>
      <c r="E12806" s="5">
        <f>IF(A12806=0,0,A12806*LABOR_HRS_WK_TOM*SEASON_WEEKS*(1+DIM_PCT_TOM)^A12806)</f>
        <v>10458.204466678904</v>
      </c>
      <c r="F12806" s="5">
        <f>IF(B12806=0,0,B12806*LABOR_HRS_WK_CAR*SEASON_WEEKS*(1+DIM_PCT_CAR)^B12806)</f>
        <v>537.6193074924571</v>
      </c>
      <c r="G12806" s="5">
        <f>IF(C12806=0,0,C12806*LABOR_HRS_WK_MES*SEASON_WEEKS*(1+DIM_PCT_MES)^C12806)</f>
        <v>1959.6780360096466</v>
      </c>
      <c r="H12806" s="5">
        <f>E12806+F12806+G12806</f>
        <v>12955.501810181009</v>
      </c>
      <c r="I12806" s="5">
        <f>MIN(H12806,FARMER_HRS)</f>
        <v>720</v>
      </c>
      <c r="J12806" s="5">
        <f>MAX(0,H12806-FARMER_HRS)</f>
        <v>12235.501810181009</v>
      </c>
      <c r="K12806" s="2">
        <f>I12806*FARMER_RATE+J12806*TEMP_WORKER_RATE</f>
        <v>237421.90642675362</v>
      </c>
      <c r="L12806" s="2">
        <f>A12806*PRICE_TOM+B12806*PRICE_CAR+C12806*PRICE_MES</f>
        <v>275422</v>
      </c>
      <c r="M12806" s="2">
        <f>A12806*FERT_BED_TOM+B12806*FERT_BED_CAR+C12806*FERT_BED_MES</f>
        <v>48840</v>
      </c>
      <c r="N12806" s="6">
        <f>IF(AND(D12806&lt;=TOTAL_BEDS,J12806&lt;=TEMP_WORKER_MAX*TEMP_WORKER_HRS),1,0)</f>
        <v>0</v>
      </c>
      <c r="O12806" s="2">
        <f>L12806-M12806-K12806-FIXED_COSTS</f>
        <v>-30839.906426753616</v>
      </c>
      <c r="P12806" s="2">
        <f>IF(N12806=1,O12806,"")</f>
      </c>
    </row>
    <row r="12807">
      <c r="A12807" s="6">
        <v>19</v>
      </c>
      <c r="B12807" s="6">
        <v>14</v>
      </c>
      <c r="C12807" s="6">
        <v>0</v>
      </c>
      <c r="D12807" s="6">
        <f>A12807+B12807+C12807</f>
        <v>33</v>
      </c>
      <c r="E12807" s="5">
        <f>IF(A12807=0,0,A12807*LABOR_HRS_WK_TOM*SEASON_WEEKS*(1+DIM_PCT_TOM)^A12807)</f>
        <v>10458.204466678904</v>
      </c>
      <c r="F12807" s="5">
        <f>IF(B12807=0,0,B12807*LABOR_HRS_WK_CAR*SEASON_WEEKS*(1+DIM_PCT_CAR)^B12807)</f>
        <v>593.44900480898161</v>
      </c>
      <c r="G12807" s="5">
        <f>IF(C12807=0,0,C12807*LABOR_HRS_WK_MES*SEASON_WEEKS*(1+DIM_PCT_MES)^C12807)</f>
        <v>0</v>
      </c>
      <c r="H12807" s="5">
        <f>E12807+F12807+G12807</f>
        <v>11051.653471487885</v>
      </c>
      <c r="I12807" s="5">
        <f>MIN(H12807,FARMER_HRS)</f>
        <v>720</v>
      </c>
      <c r="J12807" s="5">
        <f>MAX(0,H12807-FARMER_HRS)</f>
        <v>10331.653471487885</v>
      </c>
      <c r="K12807" s="2">
        <f>I12807*FARMER_RATE+J12807*TEMP_WORKER_RATE</f>
        <v>204368.983879998</v>
      </c>
      <c r="L12807" s="2">
        <f>A12807*PRICE_TOM+B12807*PRICE_CAR+C12807*PRICE_MES</f>
        <v>196516</v>
      </c>
      <c r="M12807" s="2">
        <f>A12807*FERT_BED_TOM+B12807*FERT_BED_CAR+C12807*FERT_BED_MES</f>
        <v>22880</v>
      </c>
      <c r="N12807" s="6">
        <f>IF(AND(D12807&lt;=TOTAL_BEDS,J12807&lt;=TEMP_WORKER_MAX*TEMP_WORKER_HRS),1,0)</f>
        <v>0</v>
      </c>
      <c r="O12807" s="2">
        <f>L12807-M12807-K12807-FIXED_COSTS</f>
        <v>-50732.983879998006</v>
      </c>
      <c r="P12807" s="2">
        <f>IF(N12807=1,O12807,"")</f>
      </c>
    </row>
    <row r="12808">
      <c r="A12808" s="6">
        <v>19</v>
      </c>
      <c r="B12808" s="6">
        <v>14</v>
      </c>
      <c r="C12808" s="6">
        <v>1</v>
      </c>
      <c r="D12808" s="6">
        <f>A12808+B12808+C12808</f>
        <v>34</v>
      </c>
      <c r="E12808" s="5">
        <f>IF(A12808=0,0,A12808*LABOR_HRS_WK_TOM*SEASON_WEEKS*(1+DIM_PCT_TOM)^A12808)</f>
        <v>10458.204466678904</v>
      </c>
      <c r="F12808" s="5">
        <f>IF(B12808=0,0,B12808*LABOR_HRS_WK_CAR*SEASON_WEEKS*(1+DIM_PCT_CAR)^B12808)</f>
        <v>593.44900480898161</v>
      </c>
      <c r="G12808" s="5">
        <f>IF(C12808=0,0,C12808*LABOR_HRS_WK_MES*SEASON_WEEKS*(1+DIM_PCT_MES)^C12808)</f>
        <v>45.5625</v>
      </c>
      <c r="H12808" s="5">
        <f>E12808+F12808+G12808</f>
        <v>11097.215971487885</v>
      </c>
      <c r="I12808" s="5">
        <f>MIN(H12808,FARMER_HRS)</f>
        <v>720</v>
      </c>
      <c r="J12808" s="5">
        <f>MAX(0,H12808-FARMER_HRS)</f>
        <v>10377.215971487885</v>
      </c>
      <c r="K12808" s="2">
        <f>I12808*FARMER_RATE+J12808*TEMP_WORKER_RATE</f>
        <v>205159.999504998</v>
      </c>
      <c r="L12808" s="2">
        <f>A12808*PRICE_TOM+B12808*PRICE_CAR+C12808*PRICE_MES</f>
        <v>199216</v>
      </c>
      <c r="M12808" s="2">
        <f>A12808*FERT_BED_TOM+B12808*FERT_BED_CAR+C12808*FERT_BED_MES</f>
        <v>23760</v>
      </c>
      <c r="N12808" s="6">
        <f>IF(AND(D12808&lt;=TOTAL_BEDS,J12808&lt;=TEMP_WORKER_MAX*TEMP_WORKER_HRS),1,0)</f>
        <v>0</v>
      </c>
      <c r="O12808" s="2">
        <f>L12808-M12808-K12808-FIXED_COSTS</f>
        <v>-49703.999504998006</v>
      </c>
      <c r="P12808" s="2">
        <f>IF(N12808=1,O12808,"")</f>
      </c>
    </row>
    <row r="12809">
      <c r="A12809" s="6">
        <v>19</v>
      </c>
      <c r="B12809" s="6">
        <v>14</v>
      </c>
      <c r="C12809" s="6">
        <v>2</v>
      </c>
      <c r="D12809" s="6">
        <f>A12809+B12809+C12809</f>
        <v>35</v>
      </c>
      <c r="E12809" s="5">
        <f>IF(A12809=0,0,A12809*LABOR_HRS_WK_TOM*SEASON_WEEKS*(1+DIM_PCT_TOM)^A12809)</f>
        <v>10458.204466678904</v>
      </c>
      <c r="F12809" s="5">
        <f>IF(B12809=0,0,B12809*LABOR_HRS_WK_CAR*SEASON_WEEKS*(1+DIM_PCT_CAR)^B12809)</f>
        <v>593.44900480898161</v>
      </c>
      <c r="G12809" s="5">
        <f>IF(C12809=0,0,C12809*LABOR_HRS_WK_MES*SEASON_WEEKS*(1+DIM_PCT_MES)^C12809)</f>
        <v>92.2640625</v>
      </c>
      <c r="H12809" s="5">
        <f>E12809+F12809+G12809</f>
        <v>11143.917533987886</v>
      </c>
      <c r="I12809" s="5">
        <f>MIN(H12809,FARMER_HRS)</f>
        <v>720</v>
      </c>
      <c r="J12809" s="5">
        <f>MAX(0,H12809-FARMER_HRS)</f>
        <v>10423.917533987886</v>
      </c>
      <c r="K12809" s="2">
        <f>I12809*FARMER_RATE+J12809*TEMP_WORKER_RATE</f>
        <v>205970.790520623</v>
      </c>
      <c r="L12809" s="2">
        <f>A12809*PRICE_TOM+B12809*PRICE_CAR+C12809*PRICE_MES</f>
        <v>201916</v>
      </c>
      <c r="M12809" s="2">
        <f>A12809*FERT_BED_TOM+B12809*FERT_BED_CAR+C12809*FERT_BED_MES</f>
        <v>24640</v>
      </c>
      <c r="N12809" s="6">
        <f>IF(AND(D12809&lt;=TOTAL_BEDS,J12809&lt;=TEMP_WORKER_MAX*TEMP_WORKER_HRS),1,0)</f>
        <v>0</v>
      </c>
      <c r="O12809" s="2">
        <f>L12809-M12809-K12809-FIXED_COSTS</f>
        <v>-48694.790520623006</v>
      </c>
      <c r="P12809" s="2">
        <f>IF(N12809=1,O12809,"")</f>
      </c>
    </row>
    <row r="12810">
      <c r="A12810" s="6">
        <v>19</v>
      </c>
      <c r="B12810" s="6">
        <v>14</v>
      </c>
      <c r="C12810" s="6">
        <v>3</v>
      </c>
      <c r="D12810" s="6">
        <f>A12810+B12810+C12810</f>
        <v>36</v>
      </c>
      <c r="E12810" s="5">
        <f>IF(A12810=0,0,A12810*LABOR_HRS_WK_TOM*SEASON_WEEKS*(1+DIM_PCT_TOM)^A12810)</f>
        <v>10458.204466678904</v>
      </c>
      <c r="F12810" s="5">
        <f>IF(B12810=0,0,B12810*LABOR_HRS_WK_CAR*SEASON_WEEKS*(1+DIM_PCT_CAR)^B12810)</f>
        <v>593.44900480898161</v>
      </c>
      <c r="G12810" s="5">
        <f>IF(C12810=0,0,C12810*LABOR_HRS_WK_MES*SEASON_WEEKS*(1+DIM_PCT_MES)^C12810)</f>
        <v>140.12604492187498</v>
      </c>
      <c r="H12810" s="5">
        <f>E12810+F12810+G12810</f>
        <v>11191.779516409761</v>
      </c>
      <c r="I12810" s="5">
        <f>MIN(H12810,FARMER_HRS)</f>
        <v>720</v>
      </c>
      <c r="J12810" s="5">
        <f>MAX(0,H12810-FARMER_HRS)</f>
        <v>10471.779516409761</v>
      </c>
      <c r="K12810" s="2">
        <f>I12810*FARMER_RATE+J12810*TEMP_WORKER_RATE</f>
        <v>206801.72771544722</v>
      </c>
      <c r="L12810" s="2">
        <f>A12810*PRICE_TOM+B12810*PRICE_CAR+C12810*PRICE_MES</f>
        <v>204616</v>
      </c>
      <c r="M12810" s="2">
        <f>A12810*FERT_BED_TOM+B12810*FERT_BED_CAR+C12810*FERT_BED_MES</f>
        <v>25520</v>
      </c>
      <c r="N12810" s="6">
        <f>IF(AND(D12810&lt;=TOTAL_BEDS,J12810&lt;=TEMP_WORKER_MAX*TEMP_WORKER_HRS),1,0)</f>
        <v>0</v>
      </c>
      <c r="O12810" s="2">
        <f>L12810-M12810-K12810-FIXED_COSTS</f>
        <v>-47705.727715447225</v>
      </c>
      <c r="P12810" s="2">
        <f>IF(N12810=1,O12810,"")</f>
      </c>
    </row>
    <row r="12811">
      <c r="A12811" s="6">
        <v>19</v>
      </c>
      <c r="B12811" s="6">
        <v>14</v>
      </c>
      <c r="C12811" s="6">
        <v>4</v>
      </c>
      <c r="D12811" s="6">
        <f>A12811+B12811+C12811</f>
        <v>37</v>
      </c>
      <c r="E12811" s="5">
        <f>IF(A12811=0,0,A12811*LABOR_HRS_WK_TOM*SEASON_WEEKS*(1+DIM_PCT_TOM)^A12811)</f>
        <v>10458.204466678904</v>
      </c>
      <c r="F12811" s="5">
        <f>IF(B12811=0,0,B12811*LABOR_HRS_WK_CAR*SEASON_WEEKS*(1+DIM_PCT_CAR)^B12811)</f>
        <v>593.44900480898161</v>
      </c>
      <c r="G12811" s="5">
        <f>IF(C12811=0,0,C12811*LABOR_HRS_WK_MES*SEASON_WEEKS*(1+DIM_PCT_MES)^C12811)</f>
        <v>189.17016064453119</v>
      </c>
      <c r="H12811" s="5">
        <f>E12811+F12811+G12811</f>
        <v>11240.823632132417</v>
      </c>
      <c r="I12811" s="5">
        <f>MIN(H12811,FARMER_HRS)</f>
        <v>720</v>
      </c>
      <c r="J12811" s="5">
        <f>MAX(0,H12811-FARMER_HRS)</f>
        <v>10520.823632132417</v>
      </c>
      <c r="K12811" s="2">
        <f>I12811*FARMER_RATE+J12811*TEMP_WORKER_RATE</f>
        <v>207653.18805785445</v>
      </c>
      <c r="L12811" s="2">
        <f>A12811*PRICE_TOM+B12811*PRICE_CAR+C12811*PRICE_MES</f>
        <v>207316</v>
      </c>
      <c r="M12811" s="2">
        <f>A12811*FERT_BED_TOM+B12811*FERT_BED_CAR+C12811*FERT_BED_MES</f>
        <v>26400</v>
      </c>
      <c r="N12811" s="6">
        <f>IF(AND(D12811&lt;=TOTAL_BEDS,J12811&lt;=TEMP_WORKER_MAX*TEMP_WORKER_HRS),1,0)</f>
        <v>0</v>
      </c>
      <c r="O12811" s="2">
        <f>L12811-M12811-K12811-FIXED_COSTS</f>
        <v>-46737.188057854451</v>
      </c>
      <c r="P12811" s="2">
        <f>IF(N12811=1,O12811,"")</f>
      </c>
    </row>
    <row r="12812">
      <c r="A12812" s="6">
        <v>19</v>
      </c>
      <c r="B12812" s="6">
        <v>14</v>
      </c>
      <c r="C12812" s="6">
        <v>5</v>
      </c>
      <c r="D12812" s="6">
        <f>A12812+B12812+C12812</f>
        <v>38</v>
      </c>
      <c r="E12812" s="5">
        <f>IF(A12812=0,0,A12812*LABOR_HRS_WK_TOM*SEASON_WEEKS*(1+DIM_PCT_TOM)^A12812)</f>
        <v>10458.204466678904</v>
      </c>
      <c r="F12812" s="5">
        <f>IF(B12812=0,0,B12812*LABOR_HRS_WK_CAR*SEASON_WEEKS*(1+DIM_PCT_CAR)^B12812)</f>
        <v>593.44900480898161</v>
      </c>
      <c r="G12812" s="5">
        <f>IF(C12812=0,0,C12812*LABOR_HRS_WK_MES*SEASON_WEEKS*(1+DIM_PCT_MES)^C12812)</f>
        <v>239.41848456573481</v>
      </c>
      <c r="H12812" s="5">
        <f>E12812+F12812+G12812</f>
        <v>11291.07195605362</v>
      </c>
      <c r="I12812" s="5">
        <f>MIN(H12812,FARMER_HRS)</f>
        <v>720</v>
      </c>
      <c r="J12812" s="5">
        <f>MAX(0,H12812-FARMER_HRS)</f>
        <v>10571.07195605362</v>
      </c>
      <c r="K12812" s="2">
        <f>I12812*FARMER_RATE+J12812*TEMP_WORKER_RATE</f>
        <v>208525.55479259757</v>
      </c>
      <c r="L12812" s="2">
        <f>A12812*PRICE_TOM+B12812*PRICE_CAR+C12812*PRICE_MES</f>
        <v>210016</v>
      </c>
      <c r="M12812" s="2">
        <f>A12812*FERT_BED_TOM+B12812*FERT_BED_CAR+C12812*FERT_BED_MES</f>
        <v>27280</v>
      </c>
      <c r="N12812" s="6">
        <f>IF(AND(D12812&lt;=TOTAL_BEDS,J12812&lt;=TEMP_WORKER_MAX*TEMP_WORKER_HRS),1,0)</f>
        <v>0</v>
      </c>
      <c r="O12812" s="2">
        <f>L12812-M12812-K12812-FIXED_COSTS</f>
        <v>-45789.55479259757</v>
      </c>
      <c r="P12812" s="2">
        <f>IF(N12812=1,O12812,"")</f>
      </c>
    </row>
    <row r="12813">
      <c r="A12813" s="6">
        <v>19</v>
      </c>
      <c r="B12813" s="6">
        <v>14</v>
      </c>
      <c r="C12813" s="6">
        <v>6</v>
      </c>
      <c r="D12813" s="6">
        <f>A12813+B12813+C12813</f>
        <v>39</v>
      </c>
      <c r="E12813" s="5">
        <f>IF(A12813=0,0,A12813*LABOR_HRS_WK_TOM*SEASON_WEEKS*(1+DIM_PCT_TOM)^A12813)</f>
        <v>10458.204466678904</v>
      </c>
      <c r="F12813" s="5">
        <f>IF(B12813=0,0,B12813*LABOR_HRS_WK_CAR*SEASON_WEEKS*(1+DIM_PCT_CAR)^B12813)</f>
        <v>593.44900480898161</v>
      </c>
      <c r="G12813" s="5">
        <f>IF(C12813=0,0,C12813*LABOR_HRS_WK_MES*SEASON_WEEKS*(1+DIM_PCT_MES)^C12813)</f>
        <v>290.89345874736773</v>
      </c>
      <c r="H12813" s="5">
        <f>E12813+F12813+G12813</f>
        <v>11342.546930235254</v>
      </c>
      <c r="I12813" s="5">
        <f>MIN(H12813,FARMER_HRS)</f>
        <v>720</v>
      </c>
      <c r="J12813" s="5">
        <f>MAX(0,H12813-FARMER_HRS)</f>
        <v>10622.546930235254</v>
      </c>
      <c r="K12813" s="2">
        <f>I12813*FARMER_RATE+J12813*TEMP_WORKER_RATE</f>
        <v>209419.21753880649</v>
      </c>
      <c r="L12813" s="2">
        <f>A12813*PRICE_TOM+B12813*PRICE_CAR+C12813*PRICE_MES</f>
        <v>212716</v>
      </c>
      <c r="M12813" s="2">
        <f>A12813*FERT_BED_TOM+B12813*FERT_BED_CAR+C12813*FERT_BED_MES</f>
        <v>28160</v>
      </c>
      <c r="N12813" s="6">
        <f>IF(AND(D12813&lt;=TOTAL_BEDS,J12813&lt;=TEMP_WORKER_MAX*TEMP_WORKER_HRS),1,0)</f>
        <v>0</v>
      </c>
      <c r="O12813" s="2">
        <f>L12813-M12813-K12813-FIXED_COSTS</f>
        <v>-44863.217538806493</v>
      </c>
      <c r="P12813" s="2">
        <f>IF(N12813=1,O12813,"")</f>
      </c>
    </row>
    <row r="12814">
      <c r="A12814" s="6">
        <v>19</v>
      </c>
      <c r="B12814" s="6">
        <v>14</v>
      </c>
      <c r="C12814" s="6">
        <v>7</v>
      </c>
      <c r="D12814" s="6">
        <f>A12814+B12814+C12814</f>
        <v>40</v>
      </c>
      <c r="E12814" s="5">
        <f>IF(A12814=0,0,A12814*LABOR_HRS_WK_TOM*SEASON_WEEKS*(1+DIM_PCT_TOM)^A12814)</f>
        <v>10458.204466678904</v>
      </c>
      <c r="F12814" s="5">
        <f>IF(B12814=0,0,B12814*LABOR_HRS_WK_CAR*SEASON_WEEKS*(1+DIM_PCT_CAR)^B12814)</f>
        <v>593.44900480898161</v>
      </c>
      <c r="G12814" s="5">
        <f>IF(C12814=0,0,C12814*LABOR_HRS_WK_MES*SEASON_WEEKS*(1+DIM_PCT_MES)^C12814)</f>
        <v>343.61789814532818</v>
      </c>
      <c r="H12814" s="5">
        <f>E12814+F12814+G12814</f>
        <v>11395.271369633214</v>
      </c>
      <c r="I12814" s="5">
        <f>MIN(H12814,FARMER_HRS)</f>
        <v>720</v>
      </c>
      <c r="J12814" s="5">
        <f>MAX(0,H12814-FARMER_HRS)</f>
        <v>10675.271369633214</v>
      </c>
      <c r="K12814" s="2">
        <f>I12814*FARMER_RATE+J12814*TEMP_WORKER_RATE</f>
        <v>210334.57238946552</v>
      </c>
      <c r="L12814" s="2">
        <f>A12814*PRICE_TOM+B12814*PRICE_CAR+C12814*PRICE_MES</f>
        <v>215416</v>
      </c>
      <c r="M12814" s="2">
        <f>A12814*FERT_BED_TOM+B12814*FERT_BED_CAR+C12814*FERT_BED_MES</f>
        <v>29040</v>
      </c>
      <c r="N12814" s="6">
        <f>IF(AND(D12814&lt;=TOTAL_BEDS,J12814&lt;=TEMP_WORKER_MAX*TEMP_WORKER_HRS),1,0)</f>
        <v>0</v>
      </c>
      <c r="O12814" s="2">
        <f>L12814-M12814-K12814-FIXED_COSTS</f>
        <v>-43958.572389465524</v>
      </c>
      <c r="P12814" s="2">
        <f>IF(N12814=1,O12814,"")</f>
      </c>
    </row>
    <row r="12815">
      <c r="A12815" s="6">
        <v>19</v>
      </c>
      <c r="B12815" s="6">
        <v>14</v>
      </c>
      <c r="C12815" s="6">
        <v>8</v>
      </c>
      <c r="D12815" s="6">
        <f>A12815+B12815+C12815</f>
        <v>41</v>
      </c>
      <c r="E12815" s="5">
        <f>IF(A12815=0,0,A12815*LABOR_HRS_WK_TOM*SEASON_WEEKS*(1+DIM_PCT_TOM)^A12815)</f>
        <v>10458.204466678904</v>
      </c>
      <c r="F12815" s="5">
        <f>IF(B12815=0,0,B12815*LABOR_HRS_WK_CAR*SEASON_WEEKS*(1+DIM_PCT_CAR)^B12815)</f>
        <v>593.44900480898161</v>
      </c>
      <c r="G12815" s="5">
        <f>IF(C12815=0,0,C12815*LABOR_HRS_WK_MES*SEASON_WEEKS*(1+DIM_PCT_MES)^C12815)</f>
        <v>397.61499642530833</v>
      </c>
      <c r="H12815" s="5">
        <f>E12815+F12815+G12815</f>
        <v>11449.268467913194</v>
      </c>
      <c r="I12815" s="5">
        <f>MIN(H12815,FARMER_HRS)</f>
        <v>720</v>
      </c>
      <c r="J12815" s="5">
        <f>MAX(0,H12815-FARMER_HRS)</f>
        <v>10729.268467913194</v>
      </c>
      <c r="K12815" s="2">
        <f>I12815*FARMER_RATE+J12815*TEMP_WORKER_RATE</f>
        <v>211272.02201238184</v>
      </c>
      <c r="L12815" s="2">
        <f>A12815*PRICE_TOM+B12815*PRICE_CAR+C12815*PRICE_MES</f>
        <v>218116</v>
      </c>
      <c r="M12815" s="2">
        <f>A12815*FERT_BED_TOM+B12815*FERT_BED_CAR+C12815*FERT_BED_MES</f>
        <v>29920</v>
      </c>
      <c r="N12815" s="6">
        <f>IF(AND(D12815&lt;=TOTAL_BEDS,J12815&lt;=TEMP_WORKER_MAX*TEMP_WORKER_HRS),1,0)</f>
        <v>0</v>
      </c>
      <c r="O12815" s="2">
        <f>L12815-M12815-K12815-FIXED_COSTS</f>
        <v>-43076.022012381844</v>
      </c>
      <c r="P12815" s="2">
        <f>IF(N12815=1,O12815,"")</f>
      </c>
    </row>
    <row r="12816">
      <c r="A12816" s="6">
        <v>19</v>
      </c>
      <c r="B12816" s="6">
        <v>14</v>
      </c>
      <c r="C12816" s="6">
        <v>9</v>
      </c>
      <c r="D12816" s="6">
        <f>A12816+B12816+C12816</f>
        <v>42</v>
      </c>
      <c r="E12816" s="5">
        <f>IF(A12816=0,0,A12816*LABOR_HRS_WK_TOM*SEASON_WEEKS*(1+DIM_PCT_TOM)^A12816)</f>
        <v>10458.204466678904</v>
      </c>
      <c r="F12816" s="5">
        <f>IF(B12816=0,0,B12816*LABOR_HRS_WK_CAR*SEASON_WEEKS*(1+DIM_PCT_CAR)^B12816)</f>
        <v>593.44900480898161</v>
      </c>
      <c r="G12816" s="5">
        <f>IF(C12816=0,0,C12816*LABOR_HRS_WK_MES*SEASON_WEEKS*(1+DIM_PCT_MES)^C12816)</f>
        <v>452.90833186570273</v>
      </c>
      <c r="H12816" s="5">
        <f>E12816+F12816+G12816</f>
        <v>11504.561803353588</v>
      </c>
      <c r="I12816" s="5">
        <f>MIN(H12816,FARMER_HRS)</f>
        <v>720</v>
      </c>
      <c r="J12816" s="5">
        <f>MAX(0,H12816-FARMER_HRS)</f>
        <v>10784.561803353588</v>
      </c>
      <c r="K12816" s="2">
        <f>I12816*FARMER_RATE+J12816*TEMP_WORKER_RATE</f>
        <v>212231.97575266645</v>
      </c>
      <c r="L12816" s="2">
        <f>A12816*PRICE_TOM+B12816*PRICE_CAR+C12816*PRICE_MES</f>
        <v>220816</v>
      </c>
      <c r="M12816" s="2">
        <f>A12816*FERT_BED_TOM+B12816*FERT_BED_CAR+C12816*FERT_BED_MES</f>
        <v>30800</v>
      </c>
      <c r="N12816" s="6">
        <f>IF(AND(D12816&lt;=TOTAL_BEDS,J12816&lt;=TEMP_WORKER_MAX*TEMP_WORKER_HRS),1,0)</f>
        <v>0</v>
      </c>
      <c r="O12816" s="2">
        <f>L12816-M12816-K12816-FIXED_COSTS</f>
        <v>-42215.975752666447</v>
      </c>
      <c r="P12816" s="2">
        <f>IF(N12816=1,O12816,"")</f>
      </c>
    </row>
    <row r="12817">
      <c r="A12817" s="6">
        <v>19</v>
      </c>
      <c r="B12817" s="6">
        <v>14</v>
      </c>
      <c r="C12817" s="6">
        <v>10</v>
      </c>
      <c r="D12817" s="6">
        <f>A12817+B12817+C12817</f>
        <v>43</v>
      </c>
      <c r="E12817" s="5">
        <f>IF(A12817=0,0,A12817*LABOR_HRS_WK_TOM*SEASON_WEEKS*(1+DIM_PCT_TOM)^A12817)</f>
        <v>10458.204466678904</v>
      </c>
      <c r="F12817" s="5">
        <f>IF(B12817=0,0,B12817*LABOR_HRS_WK_CAR*SEASON_WEEKS*(1+DIM_PCT_CAR)^B12817)</f>
        <v>593.44900480898161</v>
      </c>
      <c r="G12817" s="5">
        <f>IF(C12817=0,0,C12817*LABOR_HRS_WK_MES*SEASON_WEEKS*(1+DIM_PCT_MES)^C12817)</f>
        <v>509.52187334891551</v>
      </c>
      <c r="H12817" s="5">
        <f>E12817+F12817+G12817</f>
        <v>11561.1753448368</v>
      </c>
      <c r="I12817" s="5">
        <f>MIN(H12817,FARMER_HRS)</f>
        <v>720</v>
      </c>
      <c r="J12817" s="5">
        <f>MAX(0,H12817-FARMER_HRS)</f>
        <v>10841.1753448368</v>
      </c>
      <c r="K12817" s="2">
        <f>I12817*FARMER_RATE+J12817*TEMP_WORKER_RATE</f>
        <v>213214.84973674998</v>
      </c>
      <c r="L12817" s="2">
        <f>A12817*PRICE_TOM+B12817*PRICE_CAR+C12817*PRICE_MES</f>
        <v>223516</v>
      </c>
      <c r="M12817" s="2">
        <f>A12817*FERT_BED_TOM+B12817*FERT_BED_CAR+C12817*FERT_BED_MES</f>
        <v>31680</v>
      </c>
      <c r="N12817" s="6">
        <f>IF(AND(D12817&lt;=TOTAL_BEDS,J12817&lt;=TEMP_WORKER_MAX*TEMP_WORKER_HRS),1,0)</f>
        <v>0</v>
      </c>
      <c r="O12817" s="2">
        <f>L12817-M12817-K12817-FIXED_COSTS</f>
        <v>-41378.84973674998</v>
      </c>
      <c r="P12817" s="2">
        <f>IF(N12817=1,O12817,"")</f>
      </c>
    </row>
    <row r="12818">
      <c r="A12818" s="6">
        <v>19</v>
      </c>
      <c r="B12818" s="6">
        <v>14</v>
      </c>
      <c r="C12818" s="6">
        <v>11</v>
      </c>
      <c r="D12818" s="6">
        <f>A12818+B12818+C12818</f>
        <v>44</v>
      </c>
      <c r="E12818" s="5">
        <f>IF(A12818=0,0,A12818*LABOR_HRS_WK_TOM*SEASON_WEEKS*(1+DIM_PCT_TOM)^A12818)</f>
        <v>10458.204466678904</v>
      </c>
      <c r="F12818" s="5">
        <f>IF(B12818=0,0,B12818*LABOR_HRS_WK_CAR*SEASON_WEEKS*(1+DIM_PCT_CAR)^B12818)</f>
        <v>593.44900480898161</v>
      </c>
      <c r="G12818" s="5">
        <f>IF(C12818=0,0,C12818*LABOR_HRS_WK_MES*SEASON_WEEKS*(1+DIM_PCT_MES)^C12818)</f>
        <v>567.47998644235463</v>
      </c>
      <c r="H12818" s="5">
        <f>E12818+F12818+G12818</f>
        <v>11619.13345793024</v>
      </c>
      <c r="I12818" s="5">
        <f>MIN(H12818,FARMER_HRS)</f>
        <v>720</v>
      </c>
      <c r="J12818" s="5">
        <f>MAX(0,H12818-FARMER_HRS)</f>
        <v>10899.13345793024</v>
      </c>
      <c r="K12818" s="2">
        <f>I12818*FARMER_RATE+J12818*TEMP_WORKER_RATE</f>
        <v>214221.06697795555</v>
      </c>
      <c r="L12818" s="2">
        <f>A12818*PRICE_TOM+B12818*PRICE_CAR+C12818*PRICE_MES</f>
        <v>226216</v>
      </c>
      <c r="M12818" s="2">
        <f>A12818*FERT_BED_TOM+B12818*FERT_BED_CAR+C12818*FERT_BED_MES</f>
        <v>32560</v>
      </c>
      <c r="N12818" s="6">
        <f>IF(AND(D12818&lt;=TOTAL_BEDS,J12818&lt;=TEMP_WORKER_MAX*TEMP_WORKER_HRS),1,0)</f>
        <v>0</v>
      </c>
      <c r="O12818" s="2">
        <f>L12818-M12818-K12818-FIXED_COSTS</f>
        <v>-40565.066977955546</v>
      </c>
      <c r="P12818" s="2">
        <f>IF(N12818=1,O12818,"")</f>
      </c>
    </row>
    <row r="12819">
      <c r="A12819" s="6">
        <v>19</v>
      </c>
      <c r="B12819" s="6">
        <v>14</v>
      </c>
      <c r="C12819" s="6">
        <v>12</v>
      </c>
      <c r="D12819" s="6">
        <f>A12819+B12819+C12819</f>
        <v>45</v>
      </c>
      <c r="E12819" s="5">
        <f>IF(A12819=0,0,A12819*LABOR_HRS_WK_TOM*SEASON_WEEKS*(1+DIM_PCT_TOM)^A12819)</f>
        <v>10458.204466678904</v>
      </c>
      <c r="F12819" s="5">
        <f>IF(B12819=0,0,B12819*LABOR_HRS_WK_CAR*SEASON_WEEKS*(1+DIM_PCT_CAR)^B12819)</f>
        <v>593.44900480898161</v>
      </c>
      <c r="G12819" s="5">
        <f>IF(C12819=0,0,C12819*LABOR_HRS_WK_MES*SEASON_WEEKS*(1+DIM_PCT_MES)^C12819)</f>
        <v>626.807439570419</v>
      </c>
      <c r="H12819" s="5">
        <f>E12819+F12819+G12819</f>
        <v>11678.460911058304</v>
      </c>
      <c r="I12819" s="5">
        <f>MIN(H12819,FARMER_HRS)</f>
        <v>720</v>
      </c>
      <c r="J12819" s="5">
        <f>MAX(0,H12819-FARMER_HRS)</f>
        <v>10958.460911058304</v>
      </c>
      <c r="K12819" s="2">
        <f>I12819*FARMER_RATE+J12819*TEMP_WORKER_RATE</f>
        <v>215251.05748365112</v>
      </c>
      <c r="L12819" s="2">
        <f>A12819*PRICE_TOM+B12819*PRICE_CAR+C12819*PRICE_MES</f>
        <v>228916</v>
      </c>
      <c r="M12819" s="2">
        <f>A12819*FERT_BED_TOM+B12819*FERT_BED_CAR+C12819*FERT_BED_MES</f>
        <v>33440</v>
      </c>
      <c r="N12819" s="6">
        <f>IF(AND(D12819&lt;=TOTAL_BEDS,J12819&lt;=TEMP_WORKER_MAX*TEMP_WORKER_HRS),1,0)</f>
        <v>0</v>
      </c>
      <c r="O12819" s="2">
        <f>L12819-M12819-K12819-FIXED_COSTS</f>
        <v>-39775.057483651122</v>
      </c>
      <c r="P12819" s="2">
        <f>IF(N12819=1,O12819,"")</f>
      </c>
    </row>
    <row r="12820">
      <c r="A12820" s="6">
        <v>19</v>
      </c>
      <c r="B12820" s="6">
        <v>14</v>
      </c>
      <c r="C12820" s="6">
        <v>13</v>
      </c>
      <c r="D12820" s="6">
        <f>A12820+B12820+C12820</f>
        <v>46</v>
      </c>
      <c r="E12820" s="5">
        <f>IF(A12820=0,0,A12820*LABOR_HRS_WK_TOM*SEASON_WEEKS*(1+DIM_PCT_TOM)^A12820)</f>
        <v>10458.204466678904</v>
      </c>
      <c r="F12820" s="5">
        <f>IF(B12820=0,0,B12820*LABOR_HRS_WK_CAR*SEASON_WEEKS*(1+DIM_PCT_CAR)^B12820)</f>
        <v>593.44900480898161</v>
      </c>
      <c r="G12820" s="5">
        <f>IF(C12820=0,0,C12820*LABOR_HRS_WK_MES*SEASON_WEEKS*(1+DIM_PCT_MES)^C12820)</f>
        <v>687.52941027880331</v>
      </c>
      <c r="H12820" s="5">
        <f>E12820+F12820+G12820</f>
        <v>11739.182881766688</v>
      </c>
      <c r="I12820" s="5">
        <f>MIN(H12820,FARMER_HRS)</f>
        <v>720</v>
      </c>
      <c r="J12820" s="5">
        <f>MAX(0,H12820-FARMER_HRS)</f>
        <v>11019.182881766688</v>
      </c>
      <c r="K12820" s="2">
        <f>I12820*FARMER_RATE+J12820*TEMP_WORKER_RATE</f>
        <v>216305.258364005</v>
      </c>
      <c r="L12820" s="2">
        <f>A12820*PRICE_TOM+B12820*PRICE_CAR+C12820*PRICE_MES</f>
        <v>231616</v>
      </c>
      <c r="M12820" s="2">
        <f>A12820*FERT_BED_TOM+B12820*FERT_BED_CAR+C12820*FERT_BED_MES</f>
        <v>34320</v>
      </c>
      <c r="N12820" s="6">
        <f>IF(AND(D12820&lt;=TOTAL_BEDS,J12820&lt;=TEMP_WORKER_MAX*TEMP_WORKER_HRS),1,0)</f>
        <v>0</v>
      </c>
      <c r="O12820" s="2">
        <f>L12820-M12820-K12820-FIXED_COSTS</f>
        <v>-39009.258364005014</v>
      </c>
      <c r="P12820" s="2">
        <f>IF(N12820=1,O12820,"")</f>
      </c>
    </row>
    <row r="12821">
      <c r="A12821" s="6">
        <v>19</v>
      </c>
      <c r="B12821" s="6">
        <v>14</v>
      </c>
      <c r="C12821" s="6">
        <v>14</v>
      </c>
      <c r="D12821" s="6">
        <f>A12821+B12821+C12821</f>
        <v>47</v>
      </c>
      <c r="E12821" s="5">
        <f>IF(A12821=0,0,A12821*LABOR_HRS_WK_TOM*SEASON_WEEKS*(1+DIM_PCT_TOM)^A12821)</f>
        <v>10458.204466678904</v>
      </c>
      <c r="F12821" s="5">
        <f>IF(B12821=0,0,B12821*LABOR_HRS_WK_CAR*SEASON_WEEKS*(1+DIM_PCT_CAR)^B12821)</f>
        <v>593.44900480898161</v>
      </c>
      <c r="G12821" s="5">
        <f>IF(C12821=0,0,C12821*LABOR_HRS_WK_MES*SEASON_WEEKS*(1+DIM_PCT_MES)^C12821)</f>
        <v>749.67149159246435</v>
      </c>
      <c r="H12821" s="5">
        <f>E12821+F12821+G12821</f>
        <v>11801.324963080349</v>
      </c>
      <c r="I12821" s="5">
        <f>MIN(H12821,FARMER_HRS)</f>
        <v>720</v>
      </c>
      <c r="J12821" s="5">
        <f>MAX(0,H12821-FARMER_HRS)</f>
        <v>11081.324963080349</v>
      </c>
      <c r="K12821" s="2">
        <f>I12821*FARMER_RATE+J12821*TEMP_WORKER_RATE</f>
        <v>217384.11394236717</v>
      </c>
      <c r="L12821" s="2">
        <f>A12821*PRICE_TOM+B12821*PRICE_CAR+C12821*PRICE_MES</f>
        <v>234316</v>
      </c>
      <c r="M12821" s="2">
        <f>A12821*FERT_BED_TOM+B12821*FERT_BED_CAR+C12821*FERT_BED_MES</f>
        <v>35200</v>
      </c>
      <c r="N12821" s="6">
        <f>IF(AND(D12821&lt;=TOTAL_BEDS,J12821&lt;=TEMP_WORKER_MAX*TEMP_WORKER_HRS),1,0)</f>
        <v>0</v>
      </c>
      <c r="O12821" s="2">
        <f>L12821-M12821-K12821-FIXED_COSTS</f>
        <v>-38268.11394236717</v>
      </c>
      <c r="P12821" s="2">
        <f>IF(N12821=1,O12821,"")</f>
      </c>
    </row>
    <row r="12822">
      <c r="A12822" s="6">
        <v>19</v>
      </c>
      <c r="B12822" s="6">
        <v>14</v>
      </c>
      <c r="C12822" s="6">
        <v>15</v>
      </c>
      <c r="D12822" s="6">
        <f>A12822+B12822+C12822</f>
        <v>48</v>
      </c>
      <c r="E12822" s="5">
        <f>IF(A12822=0,0,A12822*LABOR_HRS_WK_TOM*SEASON_WEEKS*(1+DIM_PCT_TOM)^A12822)</f>
        <v>10458.204466678904</v>
      </c>
      <c r="F12822" s="5">
        <f>IF(B12822=0,0,B12822*LABOR_HRS_WK_CAR*SEASON_WEEKS*(1+DIM_PCT_CAR)^B12822)</f>
        <v>593.44900480898161</v>
      </c>
      <c r="G12822" s="5">
        <f>IF(C12822=0,0,C12822*LABOR_HRS_WK_MES*SEASON_WEEKS*(1+DIM_PCT_MES)^C12822)</f>
        <v>813.25969846861074</v>
      </c>
      <c r="H12822" s="5">
        <f>E12822+F12822+G12822</f>
        <v>11864.913169956497</v>
      </c>
      <c r="I12822" s="5">
        <f>MIN(H12822,FARMER_HRS)</f>
        <v>720</v>
      </c>
      <c r="J12822" s="5">
        <f>MAX(0,H12822-FARMER_HRS)</f>
        <v>11144.913169956497</v>
      </c>
      <c r="K12822" s="2">
        <f>I12822*FARMER_RATE+J12822*TEMP_WORKER_RATE</f>
        <v>218488.0758673003</v>
      </c>
      <c r="L12822" s="2">
        <f>A12822*PRICE_TOM+B12822*PRICE_CAR+C12822*PRICE_MES</f>
        <v>237016</v>
      </c>
      <c r="M12822" s="2">
        <f>A12822*FERT_BED_TOM+B12822*FERT_BED_CAR+C12822*FERT_BED_MES</f>
        <v>36080</v>
      </c>
      <c r="N12822" s="6">
        <f>IF(AND(D12822&lt;=TOTAL_BEDS,J12822&lt;=TEMP_WORKER_MAX*TEMP_WORKER_HRS),1,0)</f>
        <v>0</v>
      </c>
      <c r="O12822" s="2">
        <f>L12822-M12822-K12822-FIXED_COSTS</f>
        <v>-37552.0758673003</v>
      </c>
      <c r="P12822" s="2">
        <f>IF(N12822=1,O12822,"")</f>
      </c>
    </row>
    <row r="12823">
      <c r="A12823" s="6">
        <v>19</v>
      </c>
      <c r="B12823" s="6">
        <v>14</v>
      </c>
      <c r="C12823" s="6">
        <v>16</v>
      </c>
      <c r="D12823" s="6">
        <f>A12823+B12823+C12823</f>
        <v>49</v>
      </c>
      <c r="E12823" s="5">
        <f>IF(A12823=0,0,A12823*LABOR_HRS_WK_TOM*SEASON_WEEKS*(1+DIM_PCT_TOM)^A12823)</f>
        <v>10458.204466678904</v>
      </c>
      <c r="F12823" s="5">
        <f>IF(B12823=0,0,B12823*LABOR_HRS_WK_CAR*SEASON_WEEKS*(1+DIM_PCT_CAR)^B12823)</f>
        <v>593.44900480898161</v>
      </c>
      <c r="G12823" s="5">
        <f>IF(C12823=0,0,C12823*LABOR_HRS_WK_MES*SEASON_WEEKS*(1+DIM_PCT_MES)^C12823)</f>
        <v>878.32047434609967</v>
      </c>
      <c r="H12823" s="5">
        <f>E12823+F12823+G12823</f>
        <v>11929.973945833985</v>
      </c>
      <c r="I12823" s="5">
        <f>MIN(H12823,FARMER_HRS)</f>
        <v>720</v>
      </c>
      <c r="J12823" s="5">
        <f>MAX(0,H12823-FARMER_HRS)</f>
        <v>11209.973945833985</v>
      </c>
      <c r="K12823" s="2">
        <f>I12823*FARMER_RATE+J12823*TEMP_WORKER_RATE</f>
        <v>219617.60322628444</v>
      </c>
      <c r="L12823" s="2">
        <f>A12823*PRICE_TOM+B12823*PRICE_CAR+C12823*PRICE_MES</f>
        <v>239716</v>
      </c>
      <c r="M12823" s="2">
        <f>A12823*FERT_BED_TOM+B12823*FERT_BED_CAR+C12823*FERT_BED_MES</f>
        <v>36960</v>
      </c>
      <c r="N12823" s="6">
        <f>IF(AND(D12823&lt;=TOTAL_BEDS,J12823&lt;=TEMP_WORKER_MAX*TEMP_WORKER_HRS),1,0)</f>
        <v>0</v>
      </c>
      <c r="O12823" s="2">
        <f>L12823-M12823-K12823-FIXED_COSTS</f>
        <v>-36861.603226284438</v>
      </c>
      <c r="P12823" s="2">
        <f>IF(N12823=1,O12823,"")</f>
      </c>
    </row>
    <row r="12824">
      <c r="A12824" s="6">
        <v>19</v>
      </c>
      <c r="B12824" s="6">
        <v>14</v>
      </c>
      <c r="C12824" s="6">
        <v>17</v>
      </c>
      <c r="D12824" s="6">
        <f>A12824+B12824+C12824</f>
        <v>50</v>
      </c>
      <c r="E12824" s="5">
        <f>IF(A12824=0,0,A12824*LABOR_HRS_WK_TOM*SEASON_WEEKS*(1+DIM_PCT_TOM)^A12824)</f>
        <v>10458.204466678904</v>
      </c>
      <c r="F12824" s="5">
        <f>IF(B12824=0,0,B12824*LABOR_HRS_WK_CAR*SEASON_WEEKS*(1+DIM_PCT_CAR)^B12824)</f>
        <v>593.44900480898161</v>
      </c>
      <c r="G12824" s="5">
        <f>IF(C12824=0,0,C12824*LABOR_HRS_WK_MES*SEASON_WEEKS*(1+DIM_PCT_MES)^C12824)</f>
        <v>944.88069779263992</v>
      </c>
      <c r="H12824" s="5">
        <f>E12824+F12824+G12824</f>
        <v>11996.534169280525</v>
      </c>
      <c r="I12824" s="5">
        <f>MIN(H12824,FARMER_HRS)</f>
        <v>720</v>
      </c>
      <c r="J12824" s="5">
        <f>MAX(0,H12824-FARMER_HRS)</f>
        <v>11276.534169280525</v>
      </c>
      <c r="K12824" s="2">
        <f>I12824*FARMER_RATE+J12824*TEMP_WORKER_RATE</f>
        <v>220773.16266112021</v>
      </c>
      <c r="L12824" s="2">
        <f>A12824*PRICE_TOM+B12824*PRICE_CAR+C12824*PRICE_MES</f>
        <v>242416</v>
      </c>
      <c r="M12824" s="2">
        <f>A12824*FERT_BED_TOM+B12824*FERT_BED_CAR+C12824*FERT_BED_MES</f>
        <v>37840</v>
      </c>
      <c r="N12824" s="6">
        <f>IF(AND(D12824&lt;=TOTAL_BEDS,J12824&lt;=TEMP_WORKER_MAX*TEMP_WORKER_HRS),1,0)</f>
        <v>0</v>
      </c>
      <c r="O12824" s="2">
        <f>L12824-M12824-K12824-FIXED_COSTS</f>
        <v>-36197.162661120208</v>
      </c>
      <c r="P12824" s="2">
        <f>IF(N12824=1,O12824,"")</f>
      </c>
    </row>
    <row r="12825">
      <c r="A12825" s="6">
        <v>19</v>
      </c>
      <c r="B12825" s="6">
        <v>14</v>
      </c>
      <c r="C12825" s="6">
        <v>18</v>
      </c>
      <c r="D12825" s="6">
        <f>A12825+B12825+C12825</f>
        <v>51</v>
      </c>
      <c r="E12825" s="5">
        <f>IF(A12825=0,0,A12825*LABOR_HRS_WK_TOM*SEASON_WEEKS*(1+DIM_PCT_TOM)^A12825)</f>
        <v>10458.204466678904</v>
      </c>
      <c r="F12825" s="5">
        <f>IF(B12825=0,0,B12825*LABOR_HRS_WK_CAR*SEASON_WEEKS*(1+DIM_PCT_CAR)^B12825)</f>
        <v>593.44900480898161</v>
      </c>
      <c r="G12825" s="5">
        <f>IF(C12825=0,0,C12825*LABOR_HRS_WK_MES*SEASON_WEEKS*(1+DIM_PCT_MES)^C12825)</f>
        <v>1012.9676892512272</v>
      </c>
      <c r="H12825" s="5">
        <f>E12825+F12825+G12825</f>
        <v>12064.621160739112</v>
      </c>
      <c r="I12825" s="5">
        <f>MIN(H12825,FARMER_HRS)</f>
        <v>720</v>
      </c>
      <c r="J12825" s="5">
        <f>MAX(0,H12825-FARMER_HRS)</f>
        <v>11344.621160739112</v>
      </c>
      <c r="K12825" s="2">
        <f>I12825*FARMER_RATE+J12825*TEMP_WORKER_RATE</f>
        <v>221955.22848505402</v>
      </c>
      <c r="L12825" s="2">
        <f>A12825*PRICE_TOM+B12825*PRICE_CAR+C12825*PRICE_MES</f>
        <v>245116</v>
      </c>
      <c r="M12825" s="2">
        <f>A12825*FERT_BED_TOM+B12825*FERT_BED_CAR+C12825*FERT_BED_MES</f>
        <v>38720</v>
      </c>
      <c r="N12825" s="6">
        <f>IF(AND(D12825&lt;=TOTAL_BEDS,J12825&lt;=TEMP_WORKER_MAX*TEMP_WORKER_HRS),1,0)</f>
        <v>0</v>
      </c>
      <c r="O12825" s="2">
        <f>L12825-M12825-K12825-FIXED_COSTS</f>
        <v>-35559.228485054016</v>
      </c>
      <c r="P12825" s="2">
        <f>IF(N12825=1,O12825,"")</f>
      </c>
    </row>
    <row r="12826">
      <c r="A12826" s="6">
        <v>19</v>
      </c>
      <c r="B12826" s="6">
        <v>14</v>
      </c>
      <c r="C12826" s="6">
        <v>19</v>
      </c>
      <c r="D12826" s="6">
        <f>A12826+B12826+C12826</f>
        <v>52</v>
      </c>
      <c r="E12826" s="5">
        <f>IF(A12826=0,0,A12826*LABOR_HRS_WK_TOM*SEASON_WEEKS*(1+DIM_PCT_TOM)^A12826)</f>
        <v>10458.204466678904</v>
      </c>
      <c r="F12826" s="5">
        <f>IF(B12826=0,0,B12826*LABOR_HRS_WK_CAR*SEASON_WEEKS*(1+DIM_PCT_CAR)^B12826)</f>
        <v>593.44900480898161</v>
      </c>
      <c r="G12826" s="5">
        <f>IF(C12826=0,0,C12826*LABOR_HRS_WK_MES*SEASON_WEEKS*(1+DIM_PCT_MES)^C12826)</f>
        <v>1082.6092178872491</v>
      </c>
      <c r="H12826" s="5">
        <f>E12826+F12826+G12826</f>
        <v>12134.262689375135</v>
      </c>
      <c r="I12826" s="5">
        <f>MIN(H12826,FARMER_HRS)</f>
        <v>720</v>
      </c>
      <c r="J12826" s="5">
        <f>MAX(0,H12826-FARMER_HRS)</f>
        <v>11414.262689375135</v>
      </c>
      <c r="K12826" s="2">
        <f>I12826*FARMER_RATE+J12826*TEMP_WORKER_RATE</f>
        <v>223164.28280165163</v>
      </c>
      <c r="L12826" s="2">
        <f>A12826*PRICE_TOM+B12826*PRICE_CAR+C12826*PRICE_MES</f>
        <v>247816</v>
      </c>
      <c r="M12826" s="2">
        <f>A12826*FERT_BED_TOM+B12826*FERT_BED_CAR+C12826*FERT_BED_MES</f>
        <v>39600</v>
      </c>
      <c r="N12826" s="6">
        <f>IF(AND(D12826&lt;=TOTAL_BEDS,J12826&lt;=TEMP_WORKER_MAX*TEMP_WORKER_HRS),1,0)</f>
        <v>0</v>
      </c>
      <c r="O12826" s="2">
        <f>L12826-M12826-K12826-FIXED_COSTS</f>
        <v>-34948.282801651629</v>
      </c>
      <c r="P12826" s="2">
        <f>IF(N12826=1,O12826,"")</f>
      </c>
    </row>
    <row r="12827">
      <c r="A12827" s="6">
        <v>19</v>
      </c>
      <c r="B12827" s="6">
        <v>14</v>
      </c>
      <c r="C12827" s="6">
        <v>20</v>
      </c>
      <c r="D12827" s="6">
        <f>A12827+B12827+C12827</f>
        <v>53</v>
      </c>
      <c r="E12827" s="5">
        <f>IF(A12827=0,0,A12827*LABOR_HRS_WK_TOM*SEASON_WEEKS*(1+DIM_PCT_TOM)^A12827)</f>
        <v>10458.204466678904</v>
      </c>
      <c r="F12827" s="5">
        <f>IF(B12827=0,0,B12827*LABOR_HRS_WK_CAR*SEASON_WEEKS*(1+DIM_PCT_CAR)^B12827)</f>
        <v>593.44900480898161</v>
      </c>
      <c r="G12827" s="5">
        <f>IF(C12827=0,0,C12827*LABOR_HRS_WK_MES*SEASON_WEEKS*(1+DIM_PCT_MES)^C12827)</f>
        <v>1153.8335085377259</v>
      </c>
      <c r="H12827" s="5">
        <f>E12827+F12827+G12827</f>
        <v>12205.486980025611</v>
      </c>
      <c r="I12827" s="5">
        <f>MIN(H12827,FARMER_HRS)</f>
        <v>720</v>
      </c>
      <c r="J12827" s="5">
        <f>MAX(0,H12827-FARMER_HRS)</f>
        <v>11485.486980025611</v>
      </c>
      <c r="K12827" s="2">
        <f>I12827*FARMER_RATE+J12827*TEMP_WORKER_RATE</f>
        <v>224400.81562544464</v>
      </c>
      <c r="L12827" s="2">
        <f>A12827*PRICE_TOM+B12827*PRICE_CAR+C12827*PRICE_MES</f>
        <v>250516</v>
      </c>
      <c r="M12827" s="2">
        <f>A12827*FERT_BED_TOM+B12827*FERT_BED_CAR+C12827*FERT_BED_MES</f>
        <v>40480</v>
      </c>
      <c r="N12827" s="6">
        <f>IF(AND(D12827&lt;=TOTAL_BEDS,J12827&lt;=TEMP_WORKER_MAX*TEMP_WORKER_HRS),1,0)</f>
        <v>0</v>
      </c>
      <c r="O12827" s="2">
        <f>L12827-M12827-K12827-FIXED_COSTS</f>
        <v>-34364.815625444637</v>
      </c>
      <c r="P12827" s="2">
        <f>IF(N12827=1,O12827,"")</f>
      </c>
    </row>
    <row r="12828">
      <c r="A12828" s="6">
        <v>19</v>
      </c>
      <c r="B12828" s="6">
        <v>14</v>
      </c>
      <c r="C12828" s="6">
        <v>21</v>
      </c>
      <c r="D12828" s="6">
        <f>A12828+B12828+C12828</f>
        <v>54</v>
      </c>
      <c r="E12828" s="5">
        <f>IF(A12828=0,0,A12828*LABOR_HRS_WK_TOM*SEASON_WEEKS*(1+DIM_PCT_TOM)^A12828)</f>
        <v>10458.204466678904</v>
      </c>
      <c r="F12828" s="5">
        <f>IF(B12828=0,0,B12828*LABOR_HRS_WK_CAR*SEASON_WEEKS*(1+DIM_PCT_CAR)^B12828)</f>
        <v>593.44900480898161</v>
      </c>
      <c r="G12828" s="5">
        <f>IF(C12828=0,0,C12828*LABOR_HRS_WK_MES*SEASON_WEEKS*(1+DIM_PCT_MES)^C12828)</f>
        <v>1226.6692487641699</v>
      </c>
      <c r="H12828" s="5">
        <f>E12828+F12828+G12828</f>
        <v>12278.322720252056</v>
      </c>
      <c r="I12828" s="5">
        <f>MIN(H12828,FARMER_HRS)</f>
        <v>720</v>
      </c>
      <c r="J12828" s="5">
        <f>MAX(0,H12828-FARMER_HRS)</f>
        <v>11558.322720252056</v>
      </c>
      <c r="K12828" s="2">
        <f>I12828*FARMER_RATE+J12828*TEMP_WORKER_RATE</f>
        <v>225665.32500437598</v>
      </c>
      <c r="L12828" s="2">
        <f>A12828*PRICE_TOM+B12828*PRICE_CAR+C12828*PRICE_MES</f>
        <v>253216</v>
      </c>
      <c r="M12828" s="2">
        <f>A12828*FERT_BED_TOM+B12828*FERT_BED_CAR+C12828*FERT_BED_MES</f>
        <v>41360</v>
      </c>
      <c r="N12828" s="6">
        <f>IF(AND(D12828&lt;=TOTAL_BEDS,J12828&lt;=TEMP_WORKER_MAX*TEMP_WORKER_HRS),1,0)</f>
        <v>0</v>
      </c>
      <c r="O12828" s="2">
        <f>L12828-M12828-K12828-FIXED_COSTS</f>
        <v>-33809.325004375976</v>
      </c>
      <c r="P12828" s="2">
        <f>IF(N12828=1,O12828,"")</f>
      </c>
    </row>
    <row r="12829">
      <c r="A12829" s="6">
        <v>19</v>
      </c>
      <c r="B12829" s="6">
        <v>14</v>
      </c>
      <c r="C12829" s="6">
        <v>22</v>
      </c>
      <c r="D12829" s="6">
        <f>A12829+B12829+C12829</f>
        <v>55</v>
      </c>
      <c r="E12829" s="5">
        <f>IF(A12829=0,0,A12829*LABOR_HRS_WK_TOM*SEASON_WEEKS*(1+DIM_PCT_TOM)^A12829)</f>
        <v>10458.204466678904</v>
      </c>
      <c r="F12829" s="5">
        <f>IF(B12829=0,0,B12829*LABOR_HRS_WK_CAR*SEASON_WEEKS*(1+DIM_PCT_CAR)^B12829)</f>
        <v>593.44900480898161</v>
      </c>
      <c r="G12829" s="5">
        <f>IF(C12829=0,0,C12829*LABOR_HRS_WK_MES*SEASON_WEEKS*(1+DIM_PCT_MES)^C12829)</f>
        <v>1301.1455960105659</v>
      </c>
      <c r="H12829" s="5">
        <f>E12829+F12829+G12829</f>
        <v>12352.79906749845</v>
      </c>
      <c r="I12829" s="5">
        <f>MIN(H12829,FARMER_HRS)</f>
        <v>720</v>
      </c>
      <c r="J12829" s="5">
        <f>MAX(0,H12829-FARMER_HRS)</f>
        <v>11632.79906749845</v>
      </c>
      <c r="K12829" s="2">
        <f>I12829*FARMER_RATE+J12829*TEMP_WORKER_RATE</f>
        <v>226958.31714407032</v>
      </c>
      <c r="L12829" s="2">
        <f>A12829*PRICE_TOM+B12829*PRICE_CAR+C12829*PRICE_MES</f>
        <v>255916</v>
      </c>
      <c r="M12829" s="2">
        <f>A12829*FERT_BED_TOM+B12829*FERT_BED_CAR+C12829*FERT_BED_MES</f>
        <v>42240</v>
      </c>
      <c r="N12829" s="6">
        <f>IF(AND(D12829&lt;=TOTAL_BEDS,J12829&lt;=TEMP_WORKER_MAX*TEMP_WORKER_HRS),1,0)</f>
        <v>0</v>
      </c>
      <c r="O12829" s="2">
        <f>L12829-M12829-K12829-FIXED_COSTS</f>
        <v>-33282.317144070315</v>
      </c>
      <c r="P12829" s="2">
        <f>IF(N12829=1,O12829,"")</f>
      </c>
    </row>
    <row r="12830">
      <c r="A12830" s="6">
        <v>19</v>
      </c>
      <c r="B12830" s="6">
        <v>14</v>
      </c>
      <c r="C12830" s="6">
        <v>23</v>
      </c>
      <c r="D12830" s="6">
        <f>A12830+B12830+C12830</f>
        <v>56</v>
      </c>
      <c r="E12830" s="5">
        <f>IF(A12830=0,0,A12830*LABOR_HRS_WK_TOM*SEASON_WEEKS*(1+DIM_PCT_TOM)^A12830)</f>
        <v>10458.204466678904</v>
      </c>
      <c r="F12830" s="5">
        <f>IF(B12830=0,0,B12830*LABOR_HRS_WK_CAR*SEASON_WEEKS*(1+DIM_PCT_CAR)^B12830)</f>
        <v>593.44900480898161</v>
      </c>
      <c r="G12830" s="5">
        <f>IF(C12830=0,0,C12830*LABOR_HRS_WK_MES*SEASON_WEEKS*(1+DIM_PCT_MES)^C12830)</f>
        <v>1377.2921848680023</v>
      </c>
      <c r="H12830" s="5">
        <f>E12830+F12830+G12830</f>
        <v>12428.945656355887</v>
      </c>
      <c r="I12830" s="5">
        <f>MIN(H12830,FARMER_HRS)</f>
        <v>720</v>
      </c>
      <c r="J12830" s="5">
        <f>MAX(0,H12830-FARMER_HRS)</f>
        <v>11708.945656355887</v>
      </c>
      <c r="K12830" s="2">
        <f>I12830*FARMER_RATE+J12830*TEMP_WORKER_RATE</f>
        <v>228280.30653395638</v>
      </c>
      <c r="L12830" s="2">
        <f>A12830*PRICE_TOM+B12830*PRICE_CAR+C12830*PRICE_MES</f>
        <v>258616</v>
      </c>
      <c r="M12830" s="2">
        <f>A12830*FERT_BED_TOM+B12830*FERT_BED_CAR+C12830*FERT_BED_MES</f>
        <v>43120</v>
      </c>
      <c r="N12830" s="6">
        <f>IF(AND(D12830&lt;=TOTAL_BEDS,J12830&lt;=TEMP_WORKER_MAX*TEMP_WORKER_HRS),1,0)</f>
        <v>0</v>
      </c>
      <c r="O12830" s="2">
        <f>L12830-M12830-K12830-FIXED_COSTS</f>
        <v>-32784.306533956376</v>
      </c>
      <c r="P12830" s="2">
        <f>IF(N12830=1,O12830,"")</f>
      </c>
    </row>
    <row r="12831">
      <c r="A12831" s="6">
        <v>19</v>
      </c>
      <c r="B12831" s="6">
        <v>14</v>
      </c>
      <c r="C12831" s="6">
        <v>24</v>
      </c>
      <c r="D12831" s="6">
        <f>A12831+B12831+C12831</f>
        <v>57</v>
      </c>
      <c r="E12831" s="5">
        <f>IF(A12831=0,0,A12831*LABOR_HRS_WK_TOM*SEASON_WEEKS*(1+DIM_PCT_TOM)^A12831)</f>
        <v>10458.204466678904</v>
      </c>
      <c r="F12831" s="5">
        <f>IF(B12831=0,0,B12831*LABOR_HRS_WK_CAR*SEASON_WEEKS*(1+DIM_PCT_CAR)^B12831)</f>
        <v>593.44900480898161</v>
      </c>
      <c r="G12831" s="5">
        <f>IF(C12831=0,0,C12831*LABOR_HRS_WK_MES*SEASON_WEEKS*(1+DIM_PCT_MES)^C12831)</f>
        <v>1455.139134447498</v>
      </c>
      <c r="H12831" s="5">
        <f>E12831+F12831+G12831</f>
        <v>12506.792605935383</v>
      </c>
      <c r="I12831" s="5">
        <f>MIN(H12831,FARMER_HRS)</f>
        <v>720</v>
      </c>
      <c r="J12831" s="5">
        <f>MAX(0,H12831-FARMER_HRS)</f>
        <v>11786.792605935383</v>
      </c>
      <c r="K12831" s="2">
        <f>I12831*FARMER_RATE+J12831*TEMP_WORKER_RATE</f>
        <v>229631.81607526707</v>
      </c>
      <c r="L12831" s="2">
        <f>A12831*PRICE_TOM+B12831*PRICE_CAR+C12831*PRICE_MES</f>
        <v>261316</v>
      </c>
      <c r="M12831" s="2">
        <f>A12831*FERT_BED_TOM+B12831*FERT_BED_CAR+C12831*FERT_BED_MES</f>
        <v>44000</v>
      </c>
      <c r="N12831" s="6">
        <f>IF(AND(D12831&lt;=TOTAL_BEDS,J12831&lt;=TEMP_WORKER_MAX*TEMP_WORKER_HRS),1,0)</f>
        <v>0</v>
      </c>
      <c r="O12831" s="2">
        <f>L12831-M12831-K12831-FIXED_COSTS</f>
        <v>-32315.816075267066</v>
      </c>
      <c r="P12831" s="2">
        <f>IF(N12831=1,O12831,"")</f>
      </c>
    </row>
    <row r="12832">
      <c r="A12832" s="6">
        <v>19</v>
      </c>
      <c r="B12832" s="6">
        <v>14</v>
      </c>
      <c r="C12832" s="6">
        <v>25</v>
      </c>
      <c r="D12832" s="6">
        <f>A12832+B12832+C12832</f>
        <v>58</v>
      </c>
      <c r="E12832" s="5">
        <f>IF(A12832=0,0,A12832*LABOR_HRS_WK_TOM*SEASON_WEEKS*(1+DIM_PCT_TOM)^A12832)</f>
        <v>10458.204466678904</v>
      </c>
      <c r="F12832" s="5">
        <f>IF(B12832=0,0,B12832*LABOR_HRS_WK_CAR*SEASON_WEEKS*(1+DIM_PCT_CAR)^B12832)</f>
        <v>593.44900480898161</v>
      </c>
      <c r="G12832" s="5">
        <f>IF(C12832=0,0,C12832*LABOR_HRS_WK_MES*SEASON_WEEKS*(1+DIM_PCT_MES)^C12832)</f>
        <v>1534.7170558625955</v>
      </c>
      <c r="H12832" s="5">
        <f>E12832+F12832+G12832</f>
        <v>12586.37052735048</v>
      </c>
      <c r="I12832" s="5">
        <f>MIN(H12832,FARMER_HRS)</f>
        <v>720</v>
      </c>
      <c r="J12832" s="5">
        <f>MAX(0,H12832-FARMER_HRS)</f>
        <v>11866.37052735048</v>
      </c>
      <c r="K12832" s="2">
        <f>I12832*FARMER_RATE+J12832*TEMP_WORKER_RATE</f>
        <v>231013.37721094582</v>
      </c>
      <c r="L12832" s="2">
        <f>A12832*PRICE_TOM+B12832*PRICE_CAR+C12832*PRICE_MES</f>
        <v>264016</v>
      </c>
      <c r="M12832" s="2">
        <f>A12832*FERT_BED_TOM+B12832*FERT_BED_CAR+C12832*FERT_BED_MES</f>
        <v>44880</v>
      </c>
      <c r="N12832" s="6">
        <f>IF(AND(D12832&lt;=TOTAL_BEDS,J12832&lt;=TEMP_WORKER_MAX*TEMP_WORKER_HRS),1,0)</f>
        <v>0</v>
      </c>
      <c r="O12832" s="2">
        <f>L12832-M12832-K12832-FIXED_COSTS</f>
        <v>-31877.377210945822</v>
      </c>
      <c r="P12832" s="2">
        <f>IF(N12832=1,O12832,"")</f>
      </c>
    </row>
    <row r="12833">
      <c r="A12833" s="6">
        <v>19</v>
      </c>
      <c r="B12833" s="6">
        <v>14</v>
      </c>
      <c r="C12833" s="6">
        <v>26</v>
      </c>
      <c r="D12833" s="6">
        <f>A12833+B12833+C12833</f>
        <v>59</v>
      </c>
      <c r="E12833" s="5">
        <f>IF(A12833=0,0,A12833*LABOR_HRS_WK_TOM*SEASON_WEEKS*(1+DIM_PCT_TOM)^A12833)</f>
        <v>10458.204466678904</v>
      </c>
      <c r="F12833" s="5">
        <f>IF(B12833=0,0,B12833*LABOR_HRS_WK_CAR*SEASON_WEEKS*(1+DIM_PCT_CAR)^B12833)</f>
        <v>593.44900480898161</v>
      </c>
      <c r="G12833" s="5">
        <f>IF(C12833=0,0,C12833*LABOR_HRS_WK_MES*SEASON_WEEKS*(1+DIM_PCT_MES)^C12833)</f>
        <v>1616.0570598233128</v>
      </c>
      <c r="H12833" s="5">
        <f>E12833+F12833+G12833</f>
        <v>12667.710531311199</v>
      </c>
      <c r="I12833" s="5">
        <f>MIN(H12833,FARMER_HRS)</f>
        <v>720</v>
      </c>
      <c r="J12833" s="5">
        <f>MAX(0,H12833-FARMER_HRS)</f>
        <v>11947.710531311199</v>
      </c>
      <c r="K12833" s="2">
        <f>I12833*FARMER_RATE+J12833*TEMP_WORKER_RATE</f>
        <v>232425.53005748609</v>
      </c>
      <c r="L12833" s="2">
        <f>A12833*PRICE_TOM+B12833*PRICE_CAR+C12833*PRICE_MES</f>
        <v>266716</v>
      </c>
      <c r="M12833" s="2">
        <f>A12833*FERT_BED_TOM+B12833*FERT_BED_CAR+C12833*FERT_BED_MES</f>
        <v>45760</v>
      </c>
      <c r="N12833" s="6">
        <f>IF(AND(D12833&lt;=TOTAL_BEDS,J12833&lt;=TEMP_WORKER_MAX*TEMP_WORKER_HRS),1,0)</f>
        <v>0</v>
      </c>
      <c r="O12833" s="2">
        <f>L12833-M12833-K12833-FIXED_COSTS</f>
        <v>-31469.530057486088</v>
      </c>
      <c r="P12833" s="2">
        <f>IF(N12833=1,O12833,"")</f>
      </c>
    </row>
    <row r="12834">
      <c r="A12834" s="6">
        <v>19</v>
      </c>
      <c r="B12834" s="6">
        <v>14</v>
      </c>
      <c r="C12834" s="6">
        <v>27</v>
      </c>
      <c r="D12834" s="6">
        <f>A12834+B12834+C12834</f>
        <v>60</v>
      </c>
      <c r="E12834" s="5">
        <f>IF(A12834=0,0,A12834*LABOR_HRS_WK_TOM*SEASON_WEEKS*(1+DIM_PCT_TOM)^A12834)</f>
        <v>10458.204466678904</v>
      </c>
      <c r="F12834" s="5">
        <f>IF(B12834=0,0,B12834*LABOR_HRS_WK_CAR*SEASON_WEEKS*(1+DIM_PCT_CAR)^B12834)</f>
        <v>593.44900480898161</v>
      </c>
      <c r="G12834" s="5">
        <f>IF(C12834=0,0,C12834*LABOR_HRS_WK_MES*SEASON_WEEKS*(1+DIM_PCT_MES)^C12834)</f>
        <v>1699.19076434307</v>
      </c>
      <c r="H12834" s="5">
        <f>E12834+F12834+G12834</f>
        <v>12750.844235830955</v>
      </c>
      <c r="I12834" s="5">
        <f>MIN(H12834,FARMER_HRS)</f>
        <v>720</v>
      </c>
      <c r="J12834" s="5">
        <f>MAX(0,H12834-FARMER_HRS)</f>
        <v>12030.844235830955</v>
      </c>
      <c r="K12834" s="2">
        <f>I12834*FARMER_RATE+J12834*TEMP_WORKER_RATE</f>
        <v>233868.82353873184</v>
      </c>
      <c r="L12834" s="2">
        <f>A12834*PRICE_TOM+B12834*PRICE_CAR+C12834*PRICE_MES</f>
        <v>269416</v>
      </c>
      <c r="M12834" s="2">
        <f>A12834*FERT_BED_TOM+B12834*FERT_BED_CAR+C12834*FERT_BED_MES</f>
        <v>46640</v>
      </c>
      <c r="N12834" s="6">
        <f>IF(AND(D12834&lt;=TOTAL_BEDS,J12834&lt;=TEMP_WORKER_MAX*TEMP_WORKER_HRS),1,0)</f>
        <v>0</v>
      </c>
      <c r="O12834" s="2">
        <f>L12834-M12834-K12834-FIXED_COSTS</f>
        <v>-31092.823538731842</v>
      </c>
      <c r="P12834" s="2">
        <f>IF(N12834=1,O12834,"")</f>
      </c>
    </row>
    <row r="12835">
      <c r="A12835" s="6">
        <v>19</v>
      </c>
      <c r="B12835" s="6">
        <v>14</v>
      </c>
      <c r="C12835" s="6">
        <v>28</v>
      </c>
      <c r="D12835" s="6">
        <f>A12835+B12835+C12835</f>
        <v>61</v>
      </c>
      <c r="E12835" s="5">
        <f>IF(A12835=0,0,A12835*LABOR_HRS_WK_TOM*SEASON_WEEKS*(1+DIM_PCT_TOM)^A12835)</f>
        <v>10458.204466678904</v>
      </c>
      <c r="F12835" s="5">
        <f>IF(B12835=0,0,B12835*LABOR_HRS_WK_CAR*SEASON_WEEKS*(1+DIM_PCT_CAR)^B12835)</f>
        <v>593.44900480898161</v>
      </c>
      <c r="G12835" s="5">
        <f>IF(C12835=0,0,C12835*LABOR_HRS_WK_MES*SEASON_WEEKS*(1+DIM_PCT_MES)^C12835)</f>
        <v>1784.1503025602233</v>
      </c>
      <c r="H12835" s="5">
        <f>E12835+F12835+G12835</f>
        <v>12835.803774048109</v>
      </c>
      <c r="I12835" s="5">
        <f>MIN(H12835,FARMER_HRS)</f>
        <v>720</v>
      </c>
      <c r="J12835" s="5">
        <f>MAX(0,H12835-FARMER_HRS)</f>
        <v>12115.803774048109</v>
      </c>
      <c r="K12835" s="2">
        <f>I12835*FARMER_RATE+J12835*TEMP_WORKER_RATE</f>
        <v>235343.81552166856</v>
      </c>
      <c r="L12835" s="2">
        <f>A12835*PRICE_TOM+B12835*PRICE_CAR+C12835*PRICE_MES</f>
        <v>272116</v>
      </c>
      <c r="M12835" s="2">
        <f>A12835*FERT_BED_TOM+B12835*FERT_BED_CAR+C12835*FERT_BED_MES</f>
        <v>47520</v>
      </c>
      <c r="N12835" s="6">
        <f>IF(AND(D12835&lt;=TOTAL_BEDS,J12835&lt;=TEMP_WORKER_MAX*TEMP_WORKER_HRS),1,0)</f>
        <v>0</v>
      </c>
      <c r="O12835" s="2">
        <f>L12835-M12835-K12835-FIXED_COSTS</f>
        <v>-30747.815521668555</v>
      </c>
      <c r="P12835" s="2">
        <f>IF(N12835=1,O12835,"")</f>
      </c>
    </row>
    <row r="12836">
      <c r="A12836" s="6">
        <v>19</v>
      </c>
      <c r="B12836" s="6">
        <v>14</v>
      </c>
      <c r="C12836" s="6">
        <v>29</v>
      </c>
      <c r="D12836" s="6">
        <f>A12836+B12836+C12836</f>
        <v>62</v>
      </c>
      <c r="E12836" s="5">
        <f>IF(A12836=0,0,A12836*LABOR_HRS_WK_TOM*SEASON_WEEKS*(1+DIM_PCT_TOM)^A12836)</f>
        <v>10458.204466678904</v>
      </c>
      <c r="F12836" s="5">
        <f>IF(B12836=0,0,B12836*LABOR_HRS_WK_CAR*SEASON_WEEKS*(1+DIM_PCT_CAR)^B12836)</f>
        <v>593.44900480898161</v>
      </c>
      <c r="G12836" s="5">
        <f>IF(C12836=0,0,C12836*LABOR_HRS_WK_MES*SEASON_WEEKS*(1+DIM_PCT_MES)^C12836)</f>
        <v>1870.9683306758766</v>
      </c>
      <c r="H12836" s="5">
        <f>E12836+F12836+G12836</f>
        <v>12922.621802163761</v>
      </c>
      <c r="I12836" s="5">
        <f>MIN(H12836,FARMER_HRS)</f>
        <v>720</v>
      </c>
      <c r="J12836" s="5">
        <f>MAX(0,H12836-FARMER_HRS)</f>
        <v>12202.621802163761</v>
      </c>
      <c r="K12836" s="2">
        <f>I12836*FARMER_RATE+J12836*TEMP_WORKER_RATE</f>
        <v>236851.07295423196</v>
      </c>
      <c r="L12836" s="2">
        <f>A12836*PRICE_TOM+B12836*PRICE_CAR+C12836*PRICE_MES</f>
        <v>274816</v>
      </c>
      <c r="M12836" s="2">
        <f>A12836*FERT_BED_TOM+B12836*FERT_BED_CAR+C12836*FERT_BED_MES</f>
        <v>48400</v>
      </c>
      <c r="N12836" s="6">
        <f>IF(AND(D12836&lt;=TOTAL_BEDS,J12836&lt;=TEMP_WORKER_MAX*TEMP_WORKER_HRS),1,0)</f>
        <v>0</v>
      </c>
      <c r="O12836" s="2">
        <f>L12836-M12836-K12836-FIXED_COSTS</f>
        <v>-30435.07295423196</v>
      </c>
      <c r="P12836" s="2">
        <f>IF(N12836=1,O12836,"")</f>
      </c>
    </row>
    <row r="12837">
      <c r="A12837" s="6">
        <v>19</v>
      </c>
      <c r="B12837" s="6">
        <v>14</v>
      </c>
      <c r="C12837" s="6">
        <v>30</v>
      </c>
      <c r="D12837" s="6">
        <f>A12837+B12837+C12837</f>
        <v>63</v>
      </c>
      <c r="E12837" s="5">
        <f>IF(A12837=0,0,A12837*LABOR_HRS_WK_TOM*SEASON_WEEKS*(1+DIM_PCT_TOM)^A12837)</f>
        <v>10458.204466678904</v>
      </c>
      <c r="F12837" s="5">
        <f>IF(B12837=0,0,B12837*LABOR_HRS_WK_CAR*SEASON_WEEKS*(1+DIM_PCT_CAR)^B12837)</f>
        <v>593.44900480898161</v>
      </c>
      <c r="G12837" s="5">
        <f>IF(C12837=0,0,C12837*LABOR_HRS_WK_MES*SEASON_WEEKS*(1+DIM_PCT_MES)^C12837)</f>
        <v>1959.6780360096466</v>
      </c>
      <c r="H12837" s="5">
        <f>E12837+F12837+G12837</f>
        <v>13011.331507497533</v>
      </c>
      <c r="I12837" s="5">
        <f>MIN(H12837,FARMER_HRS)</f>
        <v>720</v>
      </c>
      <c r="J12837" s="5">
        <f>MAX(0,H12837-FARMER_HRS)</f>
        <v>12291.331507497533</v>
      </c>
      <c r="K12837" s="2">
        <f>I12837*FARMER_RATE+J12837*TEMP_WORKER_RATE</f>
        <v>238391.17200516548</v>
      </c>
      <c r="L12837" s="2">
        <f>A12837*PRICE_TOM+B12837*PRICE_CAR+C12837*PRICE_MES</f>
        <v>277516</v>
      </c>
      <c r="M12837" s="2">
        <f>A12837*FERT_BED_TOM+B12837*FERT_BED_CAR+C12837*FERT_BED_MES</f>
        <v>49280</v>
      </c>
      <c r="N12837" s="6">
        <f>IF(AND(D12837&lt;=TOTAL_BEDS,J12837&lt;=TEMP_WORKER_MAX*TEMP_WORKER_HRS),1,0)</f>
        <v>0</v>
      </c>
      <c r="O12837" s="2">
        <f>L12837-M12837-K12837-FIXED_COSTS</f>
        <v>-30155.172005165485</v>
      </c>
      <c r="P12837" s="2">
        <f>IF(N12837=1,O12837,"")</f>
      </c>
    </row>
    <row r="12838">
      <c r="A12838" s="6">
        <v>19</v>
      </c>
      <c r="B12838" s="6">
        <v>15</v>
      </c>
      <c r="C12838" s="6">
        <v>0</v>
      </c>
      <c r="D12838" s="6">
        <f>A12838+B12838+C12838</f>
        <v>34</v>
      </c>
      <c r="E12838" s="5">
        <f>IF(A12838=0,0,A12838*LABOR_HRS_WK_TOM*SEASON_WEEKS*(1+DIM_PCT_TOM)^A12838)</f>
        <v>10458.204466678904</v>
      </c>
      <c r="F12838" s="5">
        <f>IF(B12838=0,0,B12838*LABOR_HRS_WK_CAR*SEASON_WEEKS*(1+DIM_PCT_CAR)^B12838)</f>
        <v>651.73417492414933</v>
      </c>
      <c r="G12838" s="5">
        <f>IF(C12838=0,0,C12838*LABOR_HRS_WK_MES*SEASON_WEEKS*(1+DIM_PCT_MES)^C12838)</f>
        <v>0</v>
      </c>
      <c r="H12838" s="5">
        <f>E12838+F12838+G12838</f>
        <v>11109.938641603054</v>
      </c>
      <c r="I12838" s="5">
        <f>MIN(H12838,FARMER_HRS)</f>
        <v>720</v>
      </c>
      <c r="J12838" s="5">
        <f>MAX(0,H12838-FARMER_HRS)</f>
        <v>10389.938641603054</v>
      </c>
      <c r="K12838" s="2">
        <f>I12838*FARMER_RATE+J12838*TEMP_WORKER_RATE</f>
        <v>205380.87919449745</v>
      </c>
      <c r="L12838" s="2">
        <f>A12838*PRICE_TOM+B12838*PRICE_CAR+C12838*PRICE_MES</f>
        <v>198610</v>
      </c>
      <c r="M12838" s="2">
        <f>A12838*FERT_BED_TOM+B12838*FERT_BED_CAR+C12838*FERT_BED_MES</f>
        <v>23320</v>
      </c>
      <c r="N12838" s="6">
        <f>IF(AND(D12838&lt;=TOTAL_BEDS,J12838&lt;=TEMP_WORKER_MAX*TEMP_WORKER_HRS),1,0)</f>
        <v>0</v>
      </c>
      <c r="O12838" s="2">
        <f>L12838-M12838-K12838-FIXED_COSTS</f>
        <v>-50090.879194497451</v>
      </c>
      <c r="P12838" s="2">
        <f>IF(N12838=1,O12838,"")</f>
      </c>
    </row>
    <row r="12839">
      <c r="A12839" s="6">
        <v>19</v>
      </c>
      <c r="B12839" s="6">
        <v>15</v>
      </c>
      <c r="C12839" s="6">
        <v>1</v>
      </c>
      <c r="D12839" s="6">
        <f>A12839+B12839+C12839</f>
        <v>35</v>
      </c>
      <c r="E12839" s="5">
        <f>IF(A12839=0,0,A12839*LABOR_HRS_WK_TOM*SEASON_WEEKS*(1+DIM_PCT_TOM)^A12839)</f>
        <v>10458.204466678904</v>
      </c>
      <c r="F12839" s="5">
        <f>IF(B12839=0,0,B12839*LABOR_HRS_WK_CAR*SEASON_WEEKS*(1+DIM_PCT_CAR)^B12839)</f>
        <v>651.73417492414933</v>
      </c>
      <c r="G12839" s="5">
        <f>IF(C12839=0,0,C12839*LABOR_HRS_WK_MES*SEASON_WEEKS*(1+DIM_PCT_MES)^C12839)</f>
        <v>45.5625</v>
      </c>
      <c r="H12839" s="5">
        <f>E12839+F12839+G12839</f>
        <v>11155.501141603054</v>
      </c>
      <c r="I12839" s="5">
        <f>MIN(H12839,FARMER_HRS)</f>
        <v>720</v>
      </c>
      <c r="J12839" s="5">
        <f>MAX(0,H12839-FARMER_HRS)</f>
        <v>10435.501141603054</v>
      </c>
      <c r="K12839" s="2">
        <f>I12839*FARMER_RATE+J12839*TEMP_WORKER_RATE</f>
        <v>206171.89481949745</v>
      </c>
      <c r="L12839" s="2">
        <f>A12839*PRICE_TOM+B12839*PRICE_CAR+C12839*PRICE_MES</f>
        <v>201310</v>
      </c>
      <c r="M12839" s="2">
        <f>A12839*FERT_BED_TOM+B12839*FERT_BED_CAR+C12839*FERT_BED_MES</f>
        <v>24200</v>
      </c>
      <c r="N12839" s="6">
        <f>IF(AND(D12839&lt;=TOTAL_BEDS,J12839&lt;=TEMP_WORKER_MAX*TEMP_WORKER_HRS),1,0)</f>
        <v>0</v>
      </c>
      <c r="O12839" s="2">
        <f>L12839-M12839-K12839-FIXED_COSTS</f>
        <v>-49061.894819497451</v>
      </c>
      <c r="P12839" s="2">
        <f>IF(N12839=1,O12839,"")</f>
      </c>
    </row>
    <row r="12840">
      <c r="A12840" s="6">
        <v>19</v>
      </c>
      <c r="B12840" s="6">
        <v>15</v>
      </c>
      <c r="C12840" s="6">
        <v>2</v>
      </c>
      <c r="D12840" s="6">
        <f>A12840+B12840+C12840</f>
        <v>36</v>
      </c>
      <c r="E12840" s="5">
        <f>IF(A12840=0,0,A12840*LABOR_HRS_WK_TOM*SEASON_WEEKS*(1+DIM_PCT_TOM)^A12840)</f>
        <v>10458.204466678904</v>
      </c>
      <c r="F12840" s="5">
        <f>IF(B12840=0,0,B12840*LABOR_HRS_WK_CAR*SEASON_WEEKS*(1+DIM_PCT_CAR)^B12840)</f>
        <v>651.73417492414933</v>
      </c>
      <c r="G12840" s="5">
        <f>IF(C12840=0,0,C12840*LABOR_HRS_WK_MES*SEASON_WEEKS*(1+DIM_PCT_MES)^C12840)</f>
        <v>92.2640625</v>
      </c>
      <c r="H12840" s="5">
        <f>E12840+F12840+G12840</f>
        <v>11202.202704103054</v>
      </c>
      <c r="I12840" s="5">
        <f>MIN(H12840,FARMER_HRS)</f>
        <v>720</v>
      </c>
      <c r="J12840" s="5">
        <f>MAX(0,H12840-FARMER_HRS)</f>
        <v>10482.202704103054</v>
      </c>
      <c r="K12840" s="2">
        <f>I12840*FARMER_RATE+J12840*TEMP_WORKER_RATE</f>
        <v>206982.68583512245</v>
      </c>
      <c r="L12840" s="2">
        <f>A12840*PRICE_TOM+B12840*PRICE_CAR+C12840*PRICE_MES</f>
        <v>204010</v>
      </c>
      <c r="M12840" s="2">
        <f>A12840*FERT_BED_TOM+B12840*FERT_BED_CAR+C12840*FERT_BED_MES</f>
        <v>25080</v>
      </c>
      <c r="N12840" s="6">
        <f>IF(AND(D12840&lt;=TOTAL_BEDS,J12840&lt;=TEMP_WORKER_MAX*TEMP_WORKER_HRS),1,0)</f>
        <v>0</v>
      </c>
      <c r="O12840" s="2">
        <f>L12840-M12840-K12840-FIXED_COSTS</f>
        <v>-48052.685835122451</v>
      </c>
      <c r="P12840" s="2">
        <f>IF(N12840=1,O12840,"")</f>
      </c>
    </row>
    <row r="12841">
      <c r="A12841" s="6">
        <v>19</v>
      </c>
      <c r="B12841" s="6">
        <v>15</v>
      </c>
      <c r="C12841" s="6">
        <v>3</v>
      </c>
      <c r="D12841" s="6">
        <f>A12841+B12841+C12841</f>
        <v>37</v>
      </c>
      <c r="E12841" s="5">
        <f>IF(A12841=0,0,A12841*LABOR_HRS_WK_TOM*SEASON_WEEKS*(1+DIM_PCT_TOM)^A12841)</f>
        <v>10458.204466678904</v>
      </c>
      <c r="F12841" s="5">
        <f>IF(B12841=0,0,B12841*LABOR_HRS_WK_CAR*SEASON_WEEKS*(1+DIM_PCT_CAR)^B12841)</f>
        <v>651.73417492414933</v>
      </c>
      <c r="G12841" s="5">
        <f>IF(C12841=0,0,C12841*LABOR_HRS_WK_MES*SEASON_WEEKS*(1+DIM_PCT_MES)^C12841)</f>
        <v>140.12604492187498</v>
      </c>
      <c r="H12841" s="5">
        <f>E12841+F12841+G12841</f>
        <v>11250.064686524929</v>
      </c>
      <c r="I12841" s="5">
        <f>MIN(H12841,FARMER_HRS)</f>
        <v>720</v>
      </c>
      <c r="J12841" s="5">
        <f>MAX(0,H12841-FARMER_HRS)</f>
        <v>10530.064686524929</v>
      </c>
      <c r="K12841" s="2">
        <f>I12841*FARMER_RATE+J12841*TEMP_WORKER_RATE</f>
        <v>207813.62302994667</v>
      </c>
      <c r="L12841" s="2">
        <f>A12841*PRICE_TOM+B12841*PRICE_CAR+C12841*PRICE_MES</f>
        <v>206710</v>
      </c>
      <c r="M12841" s="2">
        <f>A12841*FERT_BED_TOM+B12841*FERT_BED_CAR+C12841*FERT_BED_MES</f>
        <v>25960</v>
      </c>
      <c r="N12841" s="6">
        <f>IF(AND(D12841&lt;=TOTAL_BEDS,J12841&lt;=TEMP_WORKER_MAX*TEMP_WORKER_HRS),1,0)</f>
        <v>0</v>
      </c>
      <c r="O12841" s="2">
        <f>L12841-M12841-K12841-FIXED_COSTS</f>
        <v>-47063.62302994667</v>
      </c>
      <c r="P12841" s="2">
        <f>IF(N12841=1,O12841,"")</f>
      </c>
    </row>
    <row r="12842">
      <c r="A12842" s="6">
        <v>19</v>
      </c>
      <c r="B12842" s="6">
        <v>15</v>
      </c>
      <c r="C12842" s="6">
        <v>4</v>
      </c>
      <c r="D12842" s="6">
        <f>A12842+B12842+C12842</f>
        <v>38</v>
      </c>
      <c r="E12842" s="5">
        <f>IF(A12842=0,0,A12842*LABOR_HRS_WK_TOM*SEASON_WEEKS*(1+DIM_PCT_TOM)^A12842)</f>
        <v>10458.204466678904</v>
      </c>
      <c r="F12842" s="5">
        <f>IF(B12842=0,0,B12842*LABOR_HRS_WK_CAR*SEASON_WEEKS*(1+DIM_PCT_CAR)^B12842)</f>
        <v>651.73417492414933</v>
      </c>
      <c r="G12842" s="5">
        <f>IF(C12842=0,0,C12842*LABOR_HRS_WK_MES*SEASON_WEEKS*(1+DIM_PCT_MES)^C12842)</f>
        <v>189.17016064453119</v>
      </c>
      <c r="H12842" s="5">
        <f>E12842+F12842+G12842</f>
        <v>11299.108802247585</v>
      </c>
      <c r="I12842" s="5">
        <f>MIN(H12842,FARMER_HRS)</f>
        <v>720</v>
      </c>
      <c r="J12842" s="5">
        <f>MAX(0,H12842-FARMER_HRS)</f>
        <v>10579.108802247585</v>
      </c>
      <c r="K12842" s="2">
        <f>I12842*FARMER_RATE+J12842*TEMP_WORKER_RATE</f>
        <v>208665.0833723539</v>
      </c>
      <c r="L12842" s="2">
        <f>A12842*PRICE_TOM+B12842*PRICE_CAR+C12842*PRICE_MES</f>
        <v>209410</v>
      </c>
      <c r="M12842" s="2">
        <f>A12842*FERT_BED_TOM+B12842*FERT_BED_CAR+C12842*FERT_BED_MES</f>
        <v>26840</v>
      </c>
      <c r="N12842" s="6">
        <f>IF(AND(D12842&lt;=TOTAL_BEDS,J12842&lt;=TEMP_WORKER_MAX*TEMP_WORKER_HRS),1,0)</f>
        <v>0</v>
      </c>
      <c r="O12842" s="2">
        <f>L12842-M12842-K12842-FIXED_COSTS</f>
        <v>-46095.083372353896</v>
      </c>
      <c r="P12842" s="2">
        <f>IF(N12842=1,O12842,"")</f>
      </c>
    </row>
    <row r="12843">
      <c r="A12843" s="6">
        <v>19</v>
      </c>
      <c r="B12843" s="6">
        <v>15</v>
      </c>
      <c r="C12843" s="6">
        <v>5</v>
      </c>
      <c r="D12843" s="6">
        <f>A12843+B12843+C12843</f>
        <v>39</v>
      </c>
      <c r="E12843" s="5">
        <f>IF(A12843=0,0,A12843*LABOR_HRS_WK_TOM*SEASON_WEEKS*(1+DIM_PCT_TOM)^A12843)</f>
        <v>10458.204466678904</v>
      </c>
      <c r="F12843" s="5">
        <f>IF(B12843=0,0,B12843*LABOR_HRS_WK_CAR*SEASON_WEEKS*(1+DIM_PCT_CAR)^B12843)</f>
        <v>651.73417492414933</v>
      </c>
      <c r="G12843" s="5">
        <f>IF(C12843=0,0,C12843*LABOR_HRS_WK_MES*SEASON_WEEKS*(1+DIM_PCT_MES)^C12843)</f>
        <v>239.41848456573481</v>
      </c>
      <c r="H12843" s="5">
        <f>E12843+F12843+G12843</f>
        <v>11349.357126168788</v>
      </c>
      <c r="I12843" s="5">
        <f>MIN(H12843,FARMER_HRS)</f>
        <v>720</v>
      </c>
      <c r="J12843" s="5">
        <f>MAX(0,H12843-FARMER_HRS)</f>
        <v>10629.357126168788</v>
      </c>
      <c r="K12843" s="2">
        <f>I12843*FARMER_RATE+J12843*TEMP_WORKER_RATE</f>
        <v>209537.45010709701</v>
      </c>
      <c r="L12843" s="2">
        <f>A12843*PRICE_TOM+B12843*PRICE_CAR+C12843*PRICE_MES</f>
        <v>212110</v>
      </c>
      <c r="M12843" s="2">
        <f>A12843*FERT_BED_TOM+B12843*FERT_BED_CAR+C12843*FERT_BED_MES</f>
        <v>27720</v>
      </c>
      <c r="N12843" s="6">
        <f>IF(AND(D12843&lt;=TOTAL_BEDS,J12843&lt;=TEMP_WORKER_MAX*TEMP_WORKER_HRS),1,0)</f>
        <v>0</v>
      </c>
      <c r="O12843" s="2">
        <f>L12843-M12843-K12843-FIXED_COSTS</f>
        <v>-45147.450107097015</v>
      </c>
      <c r="P12843" s="2">
        <f>IF(N12843=1,O12843,"")</f>
      </c>
    </row>
    <row r="12844">
      <c r="A12844" s="6">
        <v>19</v>
      </c>
      <c r="B12844" s="6">
        <v>15</v>
      </c>
      <c r="C12844" s="6">
        <v>6</v>
      </c>
      <c r="D12844" s="6">
        <f>A12844+B12844+C12844</f>
        <v>40</v>
      </c>
      <c r="E12844" s="5">
        <f>IF(A12844=0,0,A12844*LABOR_HRS_WK_TOM*SEASON_WEEKS*(1+DIM_PCT_TOM)^A12844)</f>
        <v>10458.204466678904</v>
      </c>
      <c r="F12844" s="5">
        <f>IF(B12844=0,0,B12844*LABOR_HRS_WK_CAR*SEASON_WEEKS*(1+DIM_PCT_CAR)^B12844)</f>
        <v>651.73417492414933</v>
      </c>
      <c r="G12844" s="5">
        <f>IF(C12844=0,0,C12844*LABOR_HRS_WK_MES*SEASON_WEEKS*(1+DIM_PCT_MES)^C12844)</f>
        <v>290.89345874736773</v>
      </c>
      <c r="H12844" s="5">
        <f>E12844+F12844+G12844</f>
        <v>11400.832100350421</v>
      </c>
      <c r="I12844" s="5">
        <f>MIN(H12844,FARMER_HRS)</f>
        <v>720</v>
      </c>
      <c r="J12844" s="5">
        <f>MAX(0,H12844-FARMER_HRS)</f>
        <v>10680.832100350421</v>
      </c>
      <c r="K12844" s="2">
        <f>I12844*FARMER_RATE+J12844*TEMP_WORKER_RATE</f>
        <v>210431.11285330591</v>
      </c>
      <c r="L12844" s="2">
        <f>A12844*PRICE_TOM+B12844*PRICE_CAR+C12844*PRICE_MES</f>
        <v>214810</v>
      </c>
      <c r="M12844" s="2">
        <f>A12844*FERT_BED_TOM+B12844*FERT_BED_CAR+C12844*FERT_BED_MES</f>
        <v>28600</v>
      </c>
      <c r="N12844" s="6">
        <f>IF(AND(D12844&lt;=TOTAL_BEDS,J12844&lt;=TEMP_WORKER_MAX*TEMP_WORKER_HRS),1,0)</f>
        <v>0</v>
      </c>
      <c r="O12844" s="2">
        <f>L12844-M12844-K12844-FIXED_COSTS</f>
        <v>-44221.112853305909</v>
      </c>
      <c r="P12844" s="2">
        <f>IF(N12844=1,O12844,"")</f>
      </c>
    </row>
    <row r="12845">
      <c r="A12845" s="6">
        <v>19</v>
      </c>
      <c r="B12845" s="6">
        <v>15</v>
      </c>
      <c r="C12845" s="6">
        <v>7</v>
      </c>
      <c r="D12845" s="6">
        <f>A12845+B12845+C12845</f>
        <v>41</v>
      </c>
      <c r="E12845" s="5">
        <f>IF(A12845=0,0,A12845*LABOR_HRS_WK_TOM*SEASON_WEEKS*(1+DIM_PCT_TOM)^A12845)</f>
        <v>10458.204466678904</v>
      </c>
      <c r="F12845" s="5">
        <f>IF(B12845=0,0,B12845*LABOR_HRS_WK_CAR*SEASON_WEEKS*(1+DIM_PCT_CAR)^B12845)</f>
        <v>651.73417492414933</v>
      </c>
      <c r="G12845" s="5">
        <f>IF(C12845=0,0,C12845*LABOR_HRS_WK_MES*SEASON_WEEKS*(1+DIM_PCT_MES)^C12845)</f>
        <v>343.61789814532818</v>
      </c>
      <c r="H12845" s="5">
        <f>E12845+F12845+G12845</f>
        <v>11453.556539748382</v>
      </c>
      <c r="I12845" s="5">
        <f>MIN(H12845,FARMER_HRS)</f>
        <v>720</v>
      </c>
      <c r="J12845" s="5">
        <f>MAX(0,H12845-FARMER_HRS)</f>
        <v>10733.556539748382</v>
      </c>
      <c r="K12845" s="2">
        <f>I12845*FARMER_RATE+J12845*TEMP_WORKER_RATE</f>
        <v>211346.46770396497</v>
      </c>
      <c r="L12845" s="2">
        <f>A12845*PRICE_TOM+B12845*PRICE_CAR+C12845*PRICE_MES</f>
        <v>217510</v>
      </c>
      <c r="M12845" s="2">
        <f>A12845*FERT_BED_TOM+B12845*FERT_BED_CAR+C12845*FERT_BED_MES</f>
        <v>29480</v>
      </c>
      <c r="N12845" s="6">
        <f>IF(AND(D12845&lt;=TOTAL_BEDS,J12845&lt;=TEMP_WORKER_MAX*TEMP_WORKER_HRS),1,0)</f>
        <v>0</v>
      </c>
      <c r="O12845" s="2">
        <f>L12845-M12845-K12845-FIXED_COSTS</f>
        <v>-43316.467703964969</v>
      </c>
      <c r="P12845" s="2">
        <f>IF(N12845=1,O12845,"")</f>
      </c>
    </row>
    <row r="12846">
      <c r="A12846" s="6">
        <v>19</v>
      </c>
      <c r="B12846" s="6">
        <v>15</v>
      </c>
      <c r="C12846" s="6">
        <v>8</v>
      </c>
      <c r="D12846" s="6">
        <f>A12846+B12846+C12846</f>
        <v>42</v>
      </c>
      <c r="E12846" s="5">
        <f>IF(A12846=0,0,A12846*LABOR_HRS_WK_TOM*SEASON_WEEKS*(1+DIM_PCT_TOM)^A12846)</f>
        <v>10458.204466678904</v>
      </c>
      <c r="F12846" s="5">
        <f>IF(B12846=0,0,B12846*LABOR_HRS_WK_CAR*SEASON_WEEKS*(1+DIM_PCT_CAR)^B12846)</f>
        <v>651.73417492414933</v>
      </c>
      <c r="G12846" s="5">
        <f>IF(C12846=0,0,C12846*LABOR_HRS_WK_MES*SEASON_WEEKS*(1+DIM_PCT_MES)^C12846)</f>
        <v>397.61499642530833</v>
      </c>
      <c r="H12846" s="5">
        <f>E12846+F12846+G12846</f>
        <v>11507.553638028363</v>
      </c>
      <c r="I12846" s="5">
        <f>MIN(H12846,FARMER_HRS)</f>
        <v>720</v>
      </c>
      <c r="J12846" s="5">
        <f>MAX(0,H12846-FARMER_HRS)</f>
        <v>10787.553638028363</v>
      </c>
      <c r="K12846" s="2">
        <f>I12846*FARMER_RATE+J12846*TEMP_WORKER_RATE</f>
        <v>212283.91732688129</v>
      </c>
      <c r="L12846" s="2">
        <f>A12846*PRICE_TOM+B12846*PRICE_CAR+C12846*PRICE_MES</f>
        <v>220210</v>
      </c>
      <c r="M12846" s="2">
        <f>A12846*FERT_BED_TOM+B12846*FERT_BED_CAR+C12846*FERT_BED_MES</f>
        <v>30360</v>
      </c>
      <c r="N12846" s="6">
        <f>IF(AND(D12846&lt;=TOTAL_BEDS,J12846&lt;=TEMP_WORKER_MAX*TEMP_WORKER_HRS),1,0)</f>
        <v>0</v>
      </c>
      <c r="O12846" s="2">
        <f>L12846-M12846-K12846-FIXED_COSTS</f>
        <v>-42433.917326881288</v>
      </c>
      <c r="P12846" s="2">
        <f>IF(N12846=1,O12846,"")</f>
      </c>
    </row>
    <row r="12847">
      <c r="A12847" s="6">
        <v>19</v>
      </c>
      <c r="B12847" s="6">
        <v>15</v>
      </c>
      <c r="C12847" s="6">
        <v>9</v>
      </c>
      <c r="D12847" s="6">
        <f>A12847+B12847+C12847</f>
        <v>43</v>
      </c>
      <c r="E12847" s="5">
        <f>IF(A12847=0,0,A12847*LABOR_HRS_WK_TOM*SEASON_WEEKS*(1+DIM_PCT_TOM)^A12847)</f>
        <v>10458.204466678904</v>
      </c>
      <c r="F12847" s="5">
        <f>IF(B12847=0,0,B12847*LABOR_HRS_WK_CAR*SEASON_WEEKS*(1+DIM_PCT_CAR)^B12847)</f>
        <v>651.73417492414933</v>
      </c>
      <c r="G12847" s="5">
        <f>IF(C12847=0,0,C12847*LABOR_HRS_WK_MES*SEASON_WEEKS*(1+DIM_PCT_MES)^C12847)</f>
        <v>452.90833186570273</v>
      </c>
      <c r="H12847" s="5">
        <f>E12847+F12847+G12847</f>
        <v>11562.846973468757</v>
      </c>
      <c r="I12847" s="5">
        <f>MIN(H12847,FARMER_HRS)</f>
        <v>720</v>
      </c>
      <c r="J12847" s="5">
        <f>MAX(0,H12847-FARMER_HRS)</f>
        <v>10842.846973468757</v>
      </c>
      <c r="K12847" s="2">
        <f>I12847*FARMER_RATE+J12847*TEMP_WORKER_RATE</f>
        <v>213243.87106716592</v>
      </c>
      <c r="L12847" s="2">
        <f>A12847*PRICE_TOM+B12847*PRICE_CAR+C12847*PRICE_MES</f>
        <v>222910</v>
      </c>
      <c r="M12847" s="2">
        <f>A12847*FERT_BED_TOM+B12847*FERT_BED_CAR+C12847*FERT_BED_MES</f>
        <v>31240</v>
      </c>
      <c r="N12847" s="6">
        <f>IF(AND(D12847&lt;=TOTAL_BEDS,J12847&lt;=TEMP_WORKER_MAX*TEMP_WORKER_HRS),1,0)</f>
        <v>0</v>
      </c>
      <c r="O12847" s="2">
        <f>L12847-M12847-K12847-FIXED_COSTS</f>
        <v>-41573.871067165921</v>
      </c>
      <c r="P12847" s="2">
        <f>IF(N12847=1,O12847,"")</f>
      </c>
    </row>
    <row r="12848">
      <c r="A12848" s="6">
        <v>19</v>
      </c>
      <c r="B12848" s="6">
        <v>15</v>
      </c>
      <c r="C12848" s="6">
        <v>10</v>
      </c>
      <c r="D12848" s="6">
        <f>A12848+B12848+C12848</f>
        <v>44</v>
      </c>
      <c r="E12848" s="5">
        <f>IF(A12848=0,0,A12848*LABOR_HRS_WK_TOM*SEASON_WEEKS*(1+DIM_PCT_TOM)^A12848)</f>
        <v>10458.204466678904</v>
      </c>
      <c r="F12848" s="5">
        <f>IF(B12848=0,0,B12848*LABOR_HRS_WK_CAR*SEASON_WEEKS*(1+DIM_PCT_CAR)^B12848)</f>
        <v>651.73417492414933</v>
      </c>
      <c r="G12848" s="5">
        <f>IF(C12848=0,0,C12848*LABOR_HRS_WK_MES*SEASON_WEEKS*(1+DIM_PCT_MES)^C12848)</f>
        <v>509.52187334891551</v>
      </c>
      <c r="H12848" s="5">
        <f>E12848+F12848+G12848</f>
        <v>11619.46051495197</v>
      </c>
      <c r="I12848" s="5">
        <f>MIN(H12848,FARMER_HRS)</f>
        <v>720</v>
      </c>
      <c r="J12848" s="5">
        <f>MAX(0,H12848-FARMER_HRS)</f>
        <v>10899.46051495197</v>
      </c>
      <c r="K12848" s="2">
        <f>I12848*FARMER_RATE+J12848*TEMP_WORKER_RATE</f>
        <v>214226.74505124948</v>
      </c>
      <c r="L12848" s="2">
        <f>A12848*PRICE_TOM+B12848*PRICE_CAR+C12848*PRICE_MES</f>
        <v>225610</v>
      </c>
      <c r="M12848" s="2">
        <f>A12848*FERT_BED_TOM+B12848*FERT_BED_CAR+C12848*FERT_BED_MES</f>
        <v>32120</v>
      </c>
      <c r="N12848" s="6">
        <f>IF(AND(D12848&lt;=TOTAL_BEDS,J12848&lt;=TEMP_WORKER_MAX*TEMP_WORKER_HRS),1,0)</f>
        <v>0</v>
      </c>
      <c r="O12848" s="2">
        <f>L12848-M12848-K12848-FIXED_COSTS</f>
        <v>-40736.745051249483</v>
      </c>
      <c r="P12848" s="2">
        <f>IF(N12848=1,O12848,"")</f>
      </c>
    </row>
    <row r="12849">
      <c r="A12849" s="6">
        <v>19</v>
      </c>
      <c r="B12849" s="6">
        <v>15</v>
      </c>
      <c r="C12849" s="6">
        <v>11</v>
      </c>
      <c r="D12849" s="6">
        <f>A12849+B12849+C12849</f>
        <v>45</v>
      </c>
      <c r="E12849" s="5">
        <f>IF(A12849=0,0,A12849*LABOR_HRS_WK_TOM*SEASON_WEEKS*(1+DIM_PCT_TOM)^A12849)</f>
        <v>10458.204466678904</v>
      </c>
      <c r="F12849" s="5">
        <f>IF(B12849=0,0,B12849*LABOR_HRS_WK_CAR*SEASON_WEEKS*(1+DIM_PCT_CAR)^B12849)</f>
        <v>651.73417492414933</v>
      </c>
      <c r="G12849" s="5">
        <f>IF(C12849=0,0,C12849*LABOR_HRS_WK_MES*SEASON_WEEKS*(1+DIM_PCT_MES)^C12849)</f>
        <v>567.47998644235463</v>
      </c>
      <c r="H12849" s="5">
        <f>E12849+F12849+G12849</f>
        <v>11677.418628045409</v>
      </c>
      <c r="I12849" s="5">
        <f>MIN(H12849,FARMER_HRS)</f>
        <v>720</v>
      </c>
      <c r="J12849" s="5">
        <f>MAX(0,H12849-FARMER_HRS)</f>
        <v>10957.418628045409</v>
      </c>
      <c r="K12849" s="2">
        <f>I12849*FARMER_RATE+J12849*TEMP_WORKER_RATE</f>
        <v>215232.96229245502</v>
      </c>
      <c r="L12849" s="2">
        <f>A12849*PRICE_TOM+B12849*PRICE_CAR+C12849*PRICE_MES</f>
        <v>228310</v>
      </c>
      <c r="M12849" s="2">
        <f>A12849*FERT_BED_TOM+B12849*FERT_BED_CAR+C12849*FERT_BED_MES</f>
        <v>33000</v>
      </c>
      <c r="N12849" s="6">
        <f>IF(AND(D12849&lt;=TOTAL_BEDS,J12849&lt;=TEMP_WORKER_MAX*TEMP_WORKER_HRS),1,0)</f>
        <v>0</v>
      </c>
      <c r="O12849" s="2">
        <f>L12849-M12849-K12849-FIXED_COSTS</f>
        <v>-39922.96229245502</v>
      </c>
      <c r="P12849" s="2">
        <f>IF(N12849=1,O12849,"")</f>
      </c>
    </row>
    <row r="12850">
      <c r="A12850" s="6">
        <v>19</v>
      </c>
      <c r="B12850" s="6">
        <v>15</v>
      </c>
      <c r="C12850" s="6">
        <v>12</v>
      </c>
      <c r="D12850" s="6">
        <f>A12850+B12850+C12850</f>
        <v>46</v>
      </c>
      <c r="E12850" s="5">
        <f>IF(A12850=0,0,A12850*LABOR_HRS_WK_TOM*SEASON_WEEKS*(1+DIM_PCT_TOM)^A12850)</f>
        <v>10458.204466678904</v>
      </c>
      <c r="F12850" s="5">
        <f>IF(B12850=0,0,B12850*LABOR_HRS_WK_CAR*SEASON_WEEKS*(1+DIM_PCT_CAR)^B12850)</f>
        <v>651.73417492414933</v>
      </c>
      <c r="G12850" s="5">
        <f>IF(C12850=0,0,C12850*LABOR_HRS_WK_MES*SEASON_WEEKS*(1+DIM_PCT_MES)^C12850)</f>
        <v>626.807439570419</v>
      </c>
      <c r="H12850" s="5">
        <f>E12850+F12850+G12850</f>
        <v>11736.746081173473</v>
      </c>
      <c r="I12850" s="5">
        <f>MIN(H12850,FARMER_HRS)</f>
        <v>720</v>
      </c>
      <c r="J12850" s="5">
        <f>MAX(0,H12850-FARMER_HRS)</f>
        <v>11016.746081173473</v>
      </c>
      <c r="K12850" s="2">
        <f>I12850*FARMER_RATE+J12850*TEMP_WORKER_RATE</f>
        <v>216262.95279815057</v>
      </c>
      <c r="L12850" s="2">
        <f>A12850*PRICE_TOM+B12850*PRICE_CAR+C12850*PRICE_MES</f>
        <v>231010</v>
      </c>
      <c r="M12850" s="2">
        <f>A12850*FERT_BED_TOM+B12850*FERT_BED_CAR+C12850*FERT_BED_MES</f>
        <v>33880</v>
      </c>
      <c r="N12850" s="6">
        <f>IF(AND(D12850&lt;=TOTAL_BEDS,J12850&lt;=TEMP_WORKER_MAX*TEMP_WORKER_HRS),1,0)</f>
        <v>0</v>
      </c>
      <c r="O12850" s="2">
        <f>L12850-M12850-K12850-FIXED_COSTS</f>
        <v>-39132.952798150567</v>
      </c>
      <c r="P12850" s="2">
        <f>IF(N12850=1,O12850,"")</f>
      </c>
    </row>
    <row r="12851">
      <c r="A12851" s="6">
        <v>19</v>
      </c>
      <c r="B12851" s="6">
        <v>15</v>
      </c>
      <c r="C12851" s="6">
        <v>13</v>
      </c>
      <c r="D12851" s="6">
        <f>A12851+B12851+C12851</f>
        <v>47</v>
      </c>
      <c r="E12851" s="5">
        <f>IF(A12851=0,0,A12851*LABOR_HRS_WK_TOM*SEASON_WEEKS*(1+DIM_PCT_TOM)^A12851)</f>
        <v>10458.204466678904</v>
      </c>
      <c r="F12851" s="5">
        <f>IF(B12851=0,0,B12851*LABOR_HRS_WK_CAR*SEASON_WEEKS*(1+DIM_PCT_CAR)^B12851)</f>
        <v>651.73417492414933</v>
      </c>
      <c r="G12851" s="5">
        <f>IF(C12851=0,0,C12851*LABOR_HRS_WK_MES*SEASON_WEEKS*(1+DIM_PCT_MES)^C12851)</f>
        <v>687.52941027880331</v>
      </c>
      <c r="H12851" s="5">
        <f>E12851+F12851+G12851</f>
        <v>11797.468051881857</v>
      </c>
      <c r="I12851" s="5">
        <f>MIN(H12851,FARMER_HRS)</f>
        <v>720</v>
      </c>
      <c r="J12851" s="5">
        <f>MAX(0,H12851-FARMER_HRS)</f>
        <v>11077.468051881857</v>
      </c>
      <c r="K12851" s="2">
        <f>I12851*FARMER_RATE+J12851*TEMP_WORKER_RATE</f>
        <v>217317.15367850446</v>
      </c>
      <c r="L12851" s="2">
        <f>A12851*PRICE_TOM+B12851*PRICE_CAR+C12851*PRICE_MES</f>
        <v>233710</v>
      </c>
      <c r="M12851" s="2">
        <f>A12851*FERT_BED_TOM+B12851*FERT_BED_CAR+C12851*FERT_BED_MES</f>
        <v>34760</v>
      </c>
      <c r="N12851" s="6">
        <f>IF(AND(D12851&lt;=TOTAL_BEDS,J12851&lt;=TEMP_WORKER_MAX*TEMP_WORKER_HRS),1,0)</f>
        <v>0</v>
      </c>
      <c r="O12851" s="2">
        <f>L12851-M12851-K12851-FIXED_COSTS</f>
        <v>-38367.153678504459</v>
      </c>
      <c r="P12851" s="2">
        <f>IF(N12851=1,O12851,"")</f>
      </c>
    </row>
    <row r="12852">
      <c r="A12852" s="6">
        <v>19</v>
      </c>
      <c r="B12852" s="6">
        <v>15</v>
      </c>
      <c r="C12852" s="6">
        <v>14</v>
      </c>
      <c r="D12852" s="6">
        <f>A12852+B12852+C12852</f>
        <v>48</v>
      </c>
      <c r="E12852" s="5">
        <f>IF(A12852=0,0,A12852*LABOR_HRS_WK_TOM*SEASON_WEEKS*(1+DIM_PCT_TOM)^A12852)</f>
        <v>10458.204466678904</v>
      </c>
      <c r="F12852" s="5">
        <f>IF(B12852=0,0,B12852*LABOR_HRS_WK_CAR*SEASON_WEEKS*(1+DIM_PCT_CAR)^B12852)</f>
        <v>651.73417492414933</v>
      </c>
      <c r="G12852" s="5">
        <f>IF(C12852=0,0,C12852*LABOR_HRS_WK_MES*SEASON_WEEKS*(1+DIM_PCT_MES)^C12852)</f>
        <v>749.67149159246435</v>
      </c>
      <c r="H12852" s="5">
        <f>E12852+F12852+G12852</f>
        <v>11859.610133195518</v>
      </c>
      <c r="I12852" s="5">
        <f>MIN(H12852,FARMER_HRS)</f>
        <v>720</v>
      </c>
      <c r="J12852" s="5">
        <f>MAX(0,H12852-FARMER_HRS)</f>
        <v>11139.610133195518</v>
      </c>
      <c r="K12852" s="2">
        <f>I12852*FARMER_RATE+J12852*TEMP_WORKER_RATE</f>
        <v>218396.00925686662</v>
      </c>
      <c r="L12852" s="2">
        <f>A12852*PRICE_TOM+B12852*PRICE_CAR+C12852*PRICE_MES</f>
        <v>236410</v>
      </c>
      <c r="M12852" s="2">
        <f>A12852*FERT_BED_TOM+B12852*FERT_BED_CAR+C12852*FERT_BED_MES</f>
        <v>35640</v>
      </c>
      <c r="N12852" s="6">
        <f>IF(AND(D12852&lt;=TOTAL_BEDS,J12852&lt;=TEMP_WORKER_MAX*TEMP_WORKER_HRS),1,0)</f>
        <v>0</v>
      </c>
      <c r="O12852" s="2">
        <f>L12852-M12852-K12852-FIXED_COSTS</f>
        <v>-37626.009256866615</v>
      </c>
      <c r="P12852" s="2">
        <f>IF(N12852=1,O12852,"")</f>
      </c>
    </row>
    <row r="12853">
      <c r="A12853" s="6">
        <v>19</v>
      </c>
      <c r="B12853" s="6">
        <v>15</v>
      </c>
      <c r="C12853" s="6">
        <v>15</v>
      </c>
      <c r="D12853" s="6">
        <f>A12853+B12853+C12853</f>
        <v>49</v>
      </c>
      <c r="E12853" s="5">
        <f>IF(A12853=0,0,A12853*LABOR_HRS_WK_TOM*SEASON_WEEKS*(1+DIM_PCT_TOM)^A12853)</f>
        <v>10458.204466678904</v>
      </c>
      <c r="F12853" s="5">
        <f>IF(B12853=0,0,B12853*LABOR_HRS_WK_CAR*SEASON_WEEKS*(1+DIM_PCT_CAR)^B12853)</f>
        <v>651.73417492414933</v>
      </c>
      <c r="G12853" s="5">
        <f>IF(C12853=0,0,C12853*LABOR_HRS_WK_MES*SEASON_WEEKS*(1+DIM_PCT_MES)^C12853)</f>
        <v>813.25969846861074</v>
      </c>
      <c r="H12853" s="5">
        <f>E12853+F12853+G12853</f>
        <v>11923.198340071665</v>
      </c>
      <c r="I12853" s="5">
        <f>MIN(H12853,FARMER_HRS)</f>
        <v>720</v>
      </c>
      <c r="J12853" s="5">
        <f>MAX(0,H12853-FARMER_HRS)</f>
        <v>11203.198340071665</v>
      </c>
      <c r="K12853" s="2">
        <f>I12853*FARMER_RATE+J12853*TEMP_WORKER_RATE</f>
        <v>219499.97118179974</v>
      </c>
      <c r="L12853" s="2">
        <f>A12853*PRICE_TOM+B12853*PRICE_CAR+C12853*PRICE_MES</f>
        <v>239110</v>
      </c>
      <c r="M12853" s="2">
        <f>A12853*FERT_BED_TOM+B12853*FERT_BED_CAR+C12853*FERT_BED_MES</f>
        <v>36520</v>
      </c>
      <c r="N12853" s="6">
        <f>IF(AND(D12853&lt;=TOTAL_BEDS,J12853&lt;=TEMP_WORKER_MAX*TEMP_WORKER_HRS),1,0)</f>
        <v>0</v>
      </c>
      <c r="O12853" s="2">
        <f>L12853-M12853-K12853-FIXED_COSTS</f>
        <v>-36909.971181799745</v>
      </c>
      <c r="P12853" s="2">
        <f>IF(N12853=1,O12853,"")</f>
      </c>
    </row>
    <row r="12854">
      <c r="A12854" s="6">
        <v>19</v>
      </c>
      <c r="B12854" s="6">
        <v>15</v>
      </c>
      <c r="C12854" s="6">
        <v>16</v>
      </c>
      <c r="D12854" s="6">
        <f>A12854+B12854+C12854</f>
        <v>50</v>
      </c>
      <c r="E12854" s="5">
        <f>IF(A12854=0,0,A12854*LABOR_HRS_WK_TOM*SEASON_WEEKS*(1+DIM_PCT_TOM)^A12854)</f>
        <v>10458.204466678904</v>
      </c>
      <c r="F12854" s="5">
        <f>IF(B12854=0,0,B12854*LABOR_HRS_WK_CAR*SEASON_WEEKS*(1+DIM_PCT_CAR)^B12854)</f>
        <v>651.73417492414933</v>
      </c>
      <c r="G12854" s="5">
        <f>IF(C12854=0,0,C12854*LABOR_HRS_WK_MES*SEASON_WEEKS*(1+DIM_PCT_MES)^C12854)</f>
        <v>878.32047434609967</v>
      </c>
      <c r="H12854" s="5">
        <f>E12854+F12854+G12854</f>
        <v>11988.259115949153</v>
      </c>
      <c r="I12854" s="5">
        <f>MIN(H12854,FARMER_HRS)</f>
        <v>720</v>
      </c>
      <c r="J12854" s="5">
        <f>MAX(0,H12854-FARMER_HRS)</f>
        <v>11268.259115949153</v>
      </c>
      <c r="K12854" s="2">
        <f>I12854*FARMER_RATE+J12854*TEMP_WORKER_RATE</f>
        <v>220629.49854078391</v>
      </c>
      <c r="L12854" s="2">
        <f>A12854*PRICE_TOM+B12854*PRICE_CAR+C12854*PRICE_MES</f>
        <v>241810</v>
      </c>
      <c r="M12854" s="2">
        <f>A12854*FERT_BED_TOM+B12854*FERT_BED_CAR+C12854*FERT_BED_MES</f>
        <v>37400</v>
      </c>
      <c r="N12854" s="6">
        <f>IF(AND(D12854&lt;=TOTAL_BEDS,J12854&lt;=TEMP_WORKER_MAX*TEMP_WORKER_HRS),1,0)</f>
        <v>0</v>
      </c>
      <c r="O12854" s="2">
        <f>L12854-M12854-K12854-FIXED_COSTS</f>
        <v>-36219.498540783912</v>
      </c>
      <c r="P12854" s="2">
        <f>IF(N12854=1,O12854,"")</f>
      </c>
    </row>
    <row r="12855">
      <c r="A12855" s="6">
        <v>19</v>
      </c>
      <c r="B12855" s="6">
        <v>15</v>
      </c>
      <c r="C12855" s="6">
        <v>17</v>
      </c>
      <c r="D12855" s="6">
        <f>A12855+B12855+C12855</f>
        <v>51</v>
      </c>
      <c r="E12855" s="5">
        <f>IF(A12855=0,0,A12855*LABOR_HRS_WK_TOM*SEASON_WEEKS*(1+DIM_PCT_TOM)^A12855)</f>
        <v>10458.204466678904</v>
      </c>
      <c r="F12855" s="5">
        <f>IF(B12855=0,0,B12855*LABOR_HRS_WK_CAR*SEASON_WEEKS*(1+DIM_PCT_CAR)^B12855)</f>
        <v>651.73417492414933</v>
      </c>
      <c r="G12855" s="5">
        <f>IF(C12855=0,0,C12855*LABOR_HRS_WK_MES*SEASON_WEEKS*(1+DIM_PCT_MES)^C12855)</f>
        <v>944.88069779263992</v>
      </c>
      <c r="H12855" s="5">
        <f>E12855+F12855+G12855</f>
        <v>12054.819339395694</v>
      </c>
      <c r="I12855" s="5">
        <f>MIN(H12855,FARMER_HRS)</f>
        <v>720</v>
      </c>
      <c r="J12855" s="5">
        <f>MAX(0,H12855-FARMER_HRS)</f>
        <v>11334.819339395694</v>
      </c>
      <c r="K12855" s="2">
        <f>I12855*FARMER_RATE+J12855*TEMP_WORKER_RATE</f>
        <v>221785.05797561968</v>
      </c>
      <c r="L12855" s="2">
        <f>A12855*PRICE_TOM+B12855*PRICE_CAR+C12855*PRICE_MES</f>
        <v>244510</v>
      </c>
      <c r="M12855" s="2">
        <f>A12855*FERT_BED_TOM+B12855*FERT_BED_CAR+C12855*FERT_BED_MES</f>
        <v>38280</v>
      </c>
      <c r="N12855" s="6">
        <f>IF(AND(D12855&lt;=TOTAL_BEDS,J12855&lt;=TEMP_WORKER_MAX*TEMP_WORKER_HRS),1,0)</f>
        <v>0</v>
      </c>
      <c r="O12855" s="2">
        <f>L12855-M12855-K12855-FIXED_COSTS</f>
        <v>-35555.057975619682</v>
      </c>
      <c r="P12855" s="2">
        <f>IF(N12855=1,O12855,"")</f>
      </c>
    </row>
    <row r="12856">
      <c r="A12856" s="6">
        <v>19</v>
      </c>
      <c r="B12856" s="6">
        <v>15</v>
      </c>
      <c r="C12856" s="6">
        <v>18</v>
      </c>
      <c r="D12856" s="6">
        <f>A12856+B12856+C12856</f>
        <v>52</v>
      </c>
      <c r="E12856" s="5">
        <f>IF(A12856=0,0,A12856*LABOR_HRS_WK_TOM*SEASON_WEEKS*(1+DIM_PCT_TOM)^A12856)</f>
        <v>10458.204466678904</v>
      </c>
      <c r="F12856" s="5">
        <f>IF(B12856=0,0,B12856*LABOR_HRS_WK_CAR*SEASON_WEEKS*(1+DIM_PCT_CAR)^B12856)</f>
        <v>651.73417492414933</v>
      </c>
      <c r="G12856" s="5">
        <f>IF(C12856=0,0,C12856*LABOR_HRS_WK_MES*SEASON_WEEKS*(1+DIM_PCT_MES)^C12856)</f>
        <v>1012.9676892512272</v>
      </c>
      <c r="H12856" s="5">
        <f>E12856+F12856+G12856</f>
        <v>12122.906330854281</v>
      </c>
      <c r="I12856" s="5">
        <f>MIN(H12856,FARMER_HRS)</f>
        <v>720</v>
      </c>
      <c r="J12856" s="5">
        <f>MAX(0,H12856-FARMER_HRS)</f>
        <v>11402.906330854281</v>
      </c>
      <c r="K12856" s="2">
        <f>I12856*FARMER_RATE+J12856*TEMP_WORKER_RATE</f>
        <v>222967.12379955349</v>
      </c>
      <c r="L12856" s="2">
        <f>A12856*PRICE_TOM+B12856*PRICE_CAR+C12856*PRICE_MES</f>
        <v>247210</v>
      </c>
      <c r="M12856" s="2">
        <f>A12856*FERT_BED_TOM+B12856*FERT_BED_CAR+C12856*FERT_BED_MES</f>
        <v>39160</v>
      </c>
      <c r="N12856" s="6">
        <f>IF(AND(D12856&lt;=TOTAL_BEDS,J12856&lt;=TEMP_WORKER_MAX*TEMP_WORKER_HRS),1,0)</f>
        <v>0</v>
      </c>
      <c r="O12856" s="2">
        <f>L12856-M12856-K12856-FIXED_COSTS</f>
        <v>-34917.12379955349</v>
      </c>
      <c r="P12856" s="2">
        <f>IF(N12856=1,O12856,"")</f>
      </c>
    </row>
    <row r="12857">
      <c r="A12857" s="6">
        <v>19</v>
      </c>
      <c r="B12857" s="6">
        <v>15</v>
      </c>
      <c r="C12857" s="6">
        <v>19</v>
      </c>
      <c r="D12857" s="6">
        <f>A12857+B12857+C12857</f>
        <v>53</v>
      </c>
      <c r="E12857" s="5">
        <f>IF(A12857=0,0,A12857*LABOR_HRS_WK_TOM*SEASON_WEEKS*(1+DIM_PCT_TOM)^A12857)</f>
        <v>10458.204466678904</v>
      </c>
      <c r="F12857" s="5">
        <f>IF(B12857=0,0,B12857*LABOR_HRS_WK_CAR*SEASON_WEEKS*(1+DIM_PCT_CAR)^B12857)</f>
        <v>651.73417492414933</v>
      </c>
      <c r="G12857" s="5">
        <f>IF(C12857=0,0,C12857*LABOR_HRS_WK_MES*SEASON_WEEKS*(1+DIM_PCT_MES)^C12857)</f>
        <v>1082.6092178872491</v>
      </c>
      <c r="H12857" s="5">
        <f>E12857+F12857+G12857</f>
        <v>12192.547859490303</v>
      </c>
      <c r="I12857" s="5">
        <f>MIN(H12857,FARMER_HRS)</f>
        <v>720</v>
      </c>
      <c r="J12857" s="5">
        <f>MAX(0,H12857-FARMER_HRS)</f>
        <v>11472.547859490303</v>
      </c>
      <c r="K12857" s="2">
        <f>I12857*FARMER_RATE+J12857*TEMP_WORKER_RATE</f>
        <v>224176.1781161511</v>
      </c>
      <c r="L12857" s="2">
        <f>A12857*PRICE_TOM+B12857*PRICE_CAR+C12857*PRICE_MES</f>
        <v>249910</v>
      </c>
      <c r="M12857" s="2">
        <f>A12857*FERT_BED_TOM+B12857*FERT_BED_CAR+C12857*FERT_BED_MES</f>
        <v>40040</v>
      </c>
      <c r="N12857" s="6">
        <f>IF(AND(D12857&lt;=TOTAL_BEDS,J12857&lt;=TEMP_WORKER_MAX*TEMP_WORKER_HRS),1,0)</f>
        <v>0</v>
      </c>
      <c r="O12857" s="2">
        <f>L12857-M12857-K12857-FIXED_COSTS</f>
        <v>-34306.1781161511</v>
      </c>
      <c r="P12857" s="2">
        <f>IF(N12857=1,O12857,"")</f>
      </c>
    </row>
    <row r="12858">
      <c r="A12858" s="6">
        <v>19</v>
      </c>
      <c r="B12858" s="6">
        <v>15</v>
      </c>
      <c r="C12858" s="6">
        <v>20</v>
      </c>
      <c r="D12858" s="6">
        <f>A12858+B12858+C12858</f>
        <v>54</v>
      </c>
      <c r="E12858" s="5">
        <f>IF(A12858=0,0,A12858*LABOR_HRS_WK_TOM*SEASON_WEEKS*(1+DIM_PCT_TOM)^A12858)</f>
        <v>10458.204466678904</v>
      </c>
      <c r="F12858" s="5">
        <f>IF(B12858=0,0,B12858*LABOR_HRS_WK_CAR*SEASON_WEEKS*(1+DIM_PCT_CAR)^B12858)</f>
        <v>651.73417492414933</v>
      </c>
      <c r="G12858" s="5">
        <f>IF(C12858=0,0,C12858*LABOR_HRS_WK_MES*SEASON_WEEKS*(1+DIM_PCT_MES)^C12858)</f>
        <v>1153.8335085377259</v>
      </c>
      <c r="H12858" s="5">
        <f>E12858+F12858+G12858</f>
        <v>12263.77215014078</v>
      </c>
      <c r="I12858" s="5">
        <f>MIN(H12858,FARMER_HRS)</f>
        <v>720</v>
      </c>
      <c r="J12858" s="5">
        <f>MAX(0,H12858-FARMER_HRS)</f>
        <v>11543.77215014078</v>
      </c>
      <c r="K12858" s="2">
        <f>I12858*FARMER_RATE+J12858*TEMP_WORKER_RATE</f>
        <v>225412.71093994408</v>
      </c>
      <c r="L12858" s="2">
        <f>A12858*PRICE_TOM+B12858*PRICE_CAR+C12858*PRICE_MES</f>
        <v>252610</v>
      </c>
      <c r="M12858" s="2">
        <f>A12858*FERT_BED_TOM+B12858*FERT_BED_CAR+C12858*FERT_BED_MES</f>
        <v>40920</v>
      </c>
      <c r="N12858" s="6">
        <f>IF(AND(D12858&lt;=TOTAL_BEDS,J12858&lt;=TEMP_WORKER_MAX*TEMP_WORKER_HRS),1,0)</f>
        <v>0</v>
      </c>
      <c r="O12858" s="2">
        <f>L12858-M12858-K12858-FIXED_COSTS</f>
        <v>-33722.710939944081</v>
      </c>
      <c r="P12858" s="2">
        <f>IF(N12858=1,O12858,"")</f>
      </c>
    </row>
    <row r="12859">
      <c r="A12859" s="6">
        <v>19</v>
      </c>
      <c r="B12859" s="6">
        <v>15</v>
      </c>
      <c r="C12859" s="6">
        <v>21</v>
      </c>
      <c r="D12859" s="6">
        <f>A12859+B12859+C12859</f>
        <v>55</v>
      </c>
      <c r="E12859" s="5">
        <f>IF(A12859=0,0,A12859*LABOR_HRS_WK_TOM*SEASON_WEEKS*(1+DIM_PCT_TOM)^A12859)</f>
        <v>10458.204466678904</v>
      </c>
      <c r="F12859" s="5">
        <f>IF(B12859=0,0,B12859*LABOR_HRS_WK_CAR*SEASON_WEEKS*(1+DIM_PCT_CAR)^B12859)</f>
        <v>651.73417492414933</v>
      </c>
      <c r="G12859" s="5">
        <f>IF(C12859=0,0,C12859*LABOR_HRS_WK_MES*SEASON_WEEKS*(1+DIM_PCT_MES)^C12859)</f>
        <v>1226.6692487641699</v>
      </c>
      <c r="H12859" s="5">
        <f>E12859+F12859+G12859</f>
        <v>12336.607890367224</v>
      </c>
      <c r="I12859" s="5">
        <f>MIN(H12859,FARMER_HRS)</f>
        <v>720</v>
      </c>
      <c r="J12859" s="5">
        <f>MAX(0,H12859-FARMER_HRS)</f>
        <v>11616.607890367224</v>
      </c>
      <c r="K12859" s="2">
        <f>I12859*FARMER_RATE+J12859*TEMP_WORKER_RATE</f>
        <v>226677.22031887542</v>
      </c>
      <c r="L12859" s="2">
        <f>A12859*PRICE_TOM+B12859*PRICE_CAR+C12859*PRICE_MES</f>
        <v>255310</v>
      </c>
      <c r="M12859" s="2">
        <f>A12859*FERT_BED_TOM+B12859*FERT_BED_CAR+C12859*FERT_BED_MES</f>
        <v>41800</v>
      </c>
      <c r="N12859" s="6">
        <f>IF(AND(D12859&lt;=TOTAL_BEDS,J12859&lt;=TEMP_WORKER_MAX*TEMP_WORKER_HRS),1,0)</f>
        <v>0</v>
      </c>
      <c r="O12859" s="2">
        <f>L12859-M12859-K12859-FIXED_COSTS</f>
        <v>-33167.220318875421</v>
      </c>
      <c r="P12859" s="2">
        <f>IF(N12859=1,O12859,"")</f>
      </c>
    </row>
    <row r="12860">
      <c r="A12860" s="6">
        <v>19</v>
      </c>
      <c r="B12860" s="6">
        <v>15</v>
      </c>
      <c r="C12860" s="6">
        <v>22</v>
      </c>
      <c r="D12860" s="6">
        <f>A12860+B12860+C12860</f>
        <v>56</v>
      </c>
      <c r="E12860" s="5">
        <f>IF(A12860=0,0,A12860*LABOR_HRS_WK_TOM*SEASON_WEEKS*(1+DIM_PCT_TOM)^A12860)</f>
        <v>10458.204466678904</v>
      </c>
      <c r="F12860" s="5">
        <f>IF(B12860=0,0,B12860*LABOR_HRS_WK_CAR*SEASON_WEEKS*(1+DIM_PCT_CAR)^B12860)</f>
        <v>651.73417492414933</v>
      </c>
      <c r="G12860" s="5">
        <f>IF(C12860=0,0,C12860*LABOR_HRS_WK_MES*SEASON_WEEKS*(1+DIM_PCT_MES)^C12860)</f>
        <v>1301.1455960105659</v>
      </c>
      <c r="H12860" s="5">
        <f>E12860+F12860+G12860</f>
        <v>12411.084237613621</v>
      </c>
      <c r="I12860" s="5">
        <f>MIN(H12860,FARMER_HRS)</f>
        <v>720</v>
      </c>
      <c r="J12860" s="5">
        <f>MAX(0,H12860-FARMER_HRS)</f>
        <v>11691.084237613621</v>
      </c>
      <c r="K12860" s="2">
        <f>I12860*FARMER_RATE+J12860*TEMP_WORKER_RATE</f>
        <v>227970.21245856979</v>
      </c>
      <c r="L12860" s="2">
        <f>A12860*PRICE_TOM+B12860*PRICE_CAR+C12860*PRICE_MES</f>
        <v>258010</v>
      </c>
      <c r="M12860" s="2">
        <f>A12860*FERT_BED_TOM+B12860*FERT_BED_CAR+C12860*FERT_BED_MES</f>
        <v>42680</v>
      </c>
      <c r="N12860" s="6">
        <f>IF(AND(D12860&lt;=TOTAL_BEDS,J12860&lt;=TEMP_WORKER_MAX*TEMP_WORKER_HRS),1,0)</f>
        <v>0</v>
      </c>
      <c r="O12860" s="2">
        <f>L12860-M12860-K12860-FIXED_COSTS</f>
        <v>-32640.212458569789</v>
      </c>
      <c r="P12860" s="2">
        <f>IF(N12860=1,O12860,"")</f>
      </c>
    </row>
    <row r="12861">
      <c r="A12861" s="6">
        <v>19</v>
      </c>
      <c r="B12861" s="6">
        <v>15</v>
      </c>
      <c r="C12861" s="6">
        <v>23</v>
      </c>
      <c r="D12861" s="6">
        <f>A12861+B12861+C12861</f>
        <v>57</v>
      </c>
      <c r="E12861" s="5">
        <f>IF(A12861=0,0,A12861*LABOR_HRS_WK_TOM*SEASON_WEEKS*(1+DIM_PCT_TOM)^A12861)</f>
        <v>10458.204466678904</v>
      </c>
      <c r="F12861" s="5">
        <f>IF(B12861=0,0,B12861*LABOR_HRS_WK_CAR*SEASON_WEEKS*(1+DIM_PCT_CAR)^B12861)</f>
        <v>651.73417492414933</v>
      </c>
      <c r="G12861" s="5">
        <f>IF(C12861=0,0,C12861*LABOR_HRS_WK_MES*SEASON_WEEKS*(1+DIM_PCT_MES)^C12861)</f>
        <v>1377.2921848680023</v>
      </c>
      <c r="H12861" s="5">
        <f>E12861+F12861+G12861</f>
        <v>12487.230826471055</v>
      </c>
      <c r="I12861" s="5">
        <f>MIN(H12861,FARMER_HRS)</f>
        <v>720</v>
      </c>
      <c r="J12861" s="5">
        <f>MAX(0,H12861-FARMER_HRS)</f>
        <v>11767.230826471055</v>
      </c>
      <c r="K12861" s="2">
        <f>I12861*FARMER_RATE+J12861*TEMP_WORKER_RATE</f>
        <v>229292.20184845582</v>
      </c>
      <c r="L12861" s="2">
        <f>A12861*PRICE_TOM+B12861*PRICE_CAR+C12861*PRICE_MES</f>
        <v>260710</v>
      </c>
      <c r="M12861" s="2">
        <f>A12861*FERT_BED_TOM+B12861*FERT_BED_CAR+C12861*FERT_BED_MES</f>
        <v>43560</v>
      </c>
      <c r="N12861" s="6">
        <f>IF(AND(D12861&lt;=TOTAL_BEDS,J12861&lt;=TEMP_WORKER_MAX*TEMP_WORKER_HRS),1,0)</f>
        <v>0</v>
      </c>
      <c r="O12861" s="2">
        <f>L12861-M12861-K12861-FIXED_COSTS</f>
        <v>-32142.201848455821</v>
      </c>
      <c r="P12861" s="2">
        <f>IF(N12861=1,O12861,"")</f>
      </c>
    </row>
    <row r="12862">
      <c r="A12862" s="6">
        <v>19</v>
      </c>
      <c r="B12862" s="6">
        <v>15</v>
      </c>
      <c r="C12862" s="6">
        <v>24</v>
      </c>
      <c r="D12862" s="6">
        <f>A12862+B12862+C12862</f>
        <v>58</v>
      </c>
      <c r="E12862" s="5">
        <f>IF(A12862=0,0,A12862*LABOR_HRS_WK_TOM*SEASON_WEEKS*(1+DIM_PCT_TOM)^A12862)</f>
        <v>10458.204466678904</v>
      </c>
      <c r="F12862" s="5">
        <f>IF(B12862=0,0,B12862*LABOR_HRS_WK_CAR*SEASON_WEEKS*(1+DIM_PCT_CAR)^B12862)</f>
        <v>651.73417492414933</v>
      </c>
      <c r="G12862" s="5">
        <f>IF(C12862=0,0,C12862*LABOR_HRS_WK_MES*SEASON_WEEKS*(1+DIM_PCT_MES)^C12862)</f>
        <v>1455.139134447498</v>
      </c>
      <c r="H12862" s="5">
        <f>E12862+F12862+G12862</f>
        <v>12565.077776050552</v>
      </c>
      <c r="I12862" s="5">
        <f>MIN(H12862,FARMER_HRS)</f>
        <v>720</v>
      </c>
      <c r="J12862" s="5">
        <f>MAX(0,H12862-FARMER_HRS)</f>
        <v>11845.077776050552</v>
      </c>
      <c r="K12862" s="2">
        <f>I12862*FARMER_RATE+J12862*TEMP_WORKER_RATE</f>
        <v>230643.71138976651</v>
      </c>
      <c r="L12862" s="2">
        <f>A12862*PRICE_TOM+B12862*PRICE_CAR+C12862*PRICE_MES</f>
        <v>263410</v>
      </c>
      <c r="M12862" s="2">
        <f>A12862*FERT_BED_TOM+B12862*FERT_BED_CAR+C12862*FERT_BED_MES</f>
        <v>44440</v>
      </c>
      <c r="N12862" s="6">
        <f>IF(AND(D12862&lt;=TOTAL_BEDS,J12862&lt;=TEMP_WORKER_MAX*TEMP_WORKER_HRS),1,0)</f>
        <v>0</v>
      </c>
      <c r="O12862" s="2">
        <f>L12862-M12862-K12862-FIXED_COSTS</f>
        <v>-31673.711389766511</v>
      </c>
      <c r="P12862" s="2">
        <f>IF(N12862=1,O12862,"")</f>
      </c>
    </row>
    <row r="12863">
      <c r="A12863" s="6">
        <v>19</v>
      </c>
      <c r="B12863" s="6">
        <v>15</v>
      </c>
      <c r="C12863" s="6">
        <v>25</v>
      </c>
      <c r="D12863" s="6">
        <f>A12863+B12863+C12863</f>
        <v>59</v>
      </c>
      <c r="E12863" s="5">
        <f>IF(A12863=0,0,A12863*LABOR_HRS_WK_TOM*SEASON_WEEKS*(1+DIM_PCT_TOM)^A12863)</f>
        <v>10458.204466678904</v>
      </c>
      <c r="F12863" s="5">
        <f>IF(B12863=0,0,B12863*LABOR_HRS_WK_CAR*SEASON_WEEKS*(1+DIM_PCT_CAR)^B12863)</f>
        <v>651.73417492414933</v>
      </c>
      <c r="G12863" s="5">
        <f>IF(C12863=0,0,C12863*LABOR_HRS_WK_MES*SEASON_WEEKS*(1+DIM_PCT_MES)^C12863)</f>
        <v>1534.7170558625955</v>
      </c>
      <c r="H12863" s="5">
        <f>E12863+F12863+G12863</f>
        <v>12644.655697465649</v>
      </c>
      <c r="I12863" s="5">
        <f>MIN(H12863,FARMER_HRS)</f>
        <v>720</v>
      </c>
      <c r="J12863" s="5">
        <f>MAX(0,H12863-FARMER_HRS)</f>
        <v>11924.655697465649</v>
      </c>
      <c r="K12863" s="2">
        <f>I12863*FARMER_RATE+J12863*TEMP_WORKER_RATE</f>
        <v>232025.2725254453</v>
      </c>
      <c r="L12863" s="2">
        <f>A12863*PRICE_TOM+B12863*PRICE_CAR+C12863*PRICE_MES</f>
        <v>266110</v>
      </c>
      <c r="M12863" s="2">
        <f>A12863*FERT_BED_TOM+B12863*FERT_BED_CAR+C12863*FERT_BED_MES</f>
        <v>45320</v>
      </c>
      <c r="N12863" s="6">
        <f>IF(AND(D12863&lt;=TOTAL_BEDS,J12863&lt;=TEMP_WORKER_MAX*TEMP_WORKER_HRS),1,0)</f>
        <v>0</v>
      </c>
      <c r="O12863" s="2">
        <f>L12863-M12863-K12863-FIXED_COSTS</f>
        <v>-31235.272525445296</v>
      </c>
      <c r="P12863" s="2">
        <f>IF(N12863=1,O12863,"")</f>
      </c>
    </row>
    <row r="12864">
      <c r="A12864" s="6">
        <v>19</v>
      </c>
      <c r="B12864" s="6">
        <v>15</v>
      </c>
      <c r="C12864" s="6">
        <v>26</v>
      </c>
      <c r="D12864" s="6">
        <f>A12864+B12864+C12864</f>
        <v>60</v>
      </c>
      <c r="E12864" s="5">
        <f>IF(A12864=0,0,A12864*LABOR_HRS_WK_TOM*SEASON_WEEKS*(1+DIM_PCT_TOM)^A12864)</f>
        <v>10458.204466678904</v>
      </c>
      <c r="F12864" s="5">
        <f>IF(B12864=0,0,B12864*LABOR_HRS_WK_CAR*SEASON_WEEKS*(1+DIM_PCT_CAR)^B12864)</f>
        <v>651.73417492414933</v>
      </c>
      <c r="G12864" s="5">
        <f>IF(C12864=0,0,C12864*LABOR_HRS_WK_MES*SEASON_WEEKS*(1+DIM_PCT_MES)^C12864)</f>
        <v>1616.0570598233128</v>
      </c>
      <c r="H12864" s="5">
        <f>E12864+F12864+G12864</f>
        <v>12725.995701426367</v>
      </c>
      <c r="I12864" s="5">
        <f>MIN(H12864,FARMER_HRS)</f>
        <v>720</v>
      </c>
      <c r="J12864" s="5">
        <f>MAX(0,H12864-FARMER_HRS)</f>
        <v>12005.995701426367</v>
      </c>
      <c r="K12864" s="2">
        <f>I12864*FARMER_RATE+J12864*TEMP_WORKER_RATE</f>
        <v>233437.42537198553</v>
      </c>
      <c r="L12864" s="2">
        <f>A12864*PRICE_TOM+B12864*PRICE_CAR+C12864*PRICE_MES</f>
        <v>268810</v>
      </c>
      <c r="M12864" s="2">
        <f>A12864*FERT_BED_TOM+B12864*FERT_BED_CAR+C12864*FERT_BED_MES</f>
        <v>46200</v>
      </c>
      <c r="N12864" s="6">
        <f>IF(AND(D12864&lt;=TOTAL_BEDS,J12864&lt;=TEMP_WORKER_MAX*TEMP_WORKER_HRS),1,0)</f>
        <v>0</v>
      </c>
      <c r="O12864" s="2">
        <f>L12864-M12864-K12864-FIXED_COSTS</f>
        <v>-30827.425371985533</v>
      </c>
      <c r="P12864" s="2">
        <f>IF(N12864=1,O12864,"")</f>
      </c>
    </row>
    <row r="12865">
      <c r="A12865" s="6">
        <v>19</v>
      </c>
      <c r="B12865" s="6">
        <v>15</v>
      </c>
      <c r="C12865" s="6">
        <v>27</v>
      </c>
      <c r="D12865" s="6">
        <f>A12865+B12865+C12865</f>
        <v>61</v>
      </c>
      <c r="E12865" s="5">
        <f>IF(A12865=0,0,A12865*LABOR_HRS_WK_TOM*SEASON_WEEKS*(1+DIM_PCT_TOM)^A12865)</f>
        <v>10458.204466678904</v>
      </c>
      <c r="F12865" s="5">
        <f>IF(B12865=0,0,B12865*LABOR_HRS_WK_CAR*SEASON_WEEKS*(1+DIM_PCT_CAR)^B12865)</f>
        <v>651.73417492414933</v>
      </c>
      <c r="G12865" s="5">
        <f>IF(C12865=0,0,C12865*LABOR_HRS_WK_MES*SEASON_WEEKS*(1+DIM_PCT_MES)^C12865)</f>
        <v>1699.19076434307</v>
      </c>
      <c r="H12865" s="5">
        <f>E12865+F12865+G12865</f>
        <v>12809.129405946123</v>
      </c>
      <c r="I12865" s="5">
        <f>MIN(H12865,FARMER_HRS)</f>
        <v>720</v>
      </c>
      <c r="J12865" s="5">
        <f>MAX(0,H12865-FARMER_HRS)</f>
        <v>12089.129405946123</v>
      </c>
      <c r="K12865" s="2">
        <f>I12865*FARMER_RATE+J12865*TEMP_WORKER_RATE</f>
        <v>234880.71885323132</v>
      </c>
      <c r="L12865" s="2">
        <f>A12865*PRICE_TOM+B12865*PRICE_CAR+C12865*PRICE_MES</f>
        <v>271510</v>
      </c>
      <c r="M12865" s="2">
        <f>A12865*FERT_BED_TOM+B12865*FERT_BED_CAR+C12865*FERT_BED_MES</f>
        <v>47080</v>
      </c>
      <c r="N12865" s="6">
        <f>IF(AND(D12865&lt;=TOTAL_BEDS,J12865&lt;=TEMP_WORKER_MAX*TEMP_WORKER_HRS),1,0)</f>
        <v>0</v>
      </c>
      <c r="O12865" s="2">
        <f>L12865-M12865-K12865-FIXED_COSTS</f>
        <v>-30450.718853231316</v>
      </c>
      <c r="P12865" s="2">
        <f>IF(N12865=1,O12865,"")</f>
      </c>
    </row>
    <row r="12866">
      <c r="A12866" s="6">
        <v>19</v>
      </c>
      <c r="B12866" s="6">
        <v>15</v>
      </c>
      <c r="C12866" s="6">
        <v>28</v>
      </c>
      <c r="D12866" s="6">
        <f>A12866+B12866+C12866</f>
        <v>62</v>
      </c>
      <c r="E12866" s="5">
        <f>IF(A12866=0,0,A12866*LABOR_HRS_WK_TOM*SEASON_WEEKS*(1+DIM_PCT_TOM)^A12866)</f>
        <v>10458.204466678904</v>
      </c>
      <c r="F12866" s="5">
        <f>IF(B12866=0,0,B12866*LABOR_HRS_WK_CAR*SEASON_WEEKS*(1+DIM_PCT_CAR)^B12866)</f>
        <v>651.73417492414933</v>
      </c>
      <c r="G12866" s="5">
        <f>IF(C12866=0,0,C12866*LABOR_HRS_WK_MES*SEASON_WEEKS*(1+DIM_PCT_MES)^C12866)</f>
        <v>1784.1503025602233</v>
      </c>
      <c r="H12866" s="5">
        <f>E12866+F12866+G12866</f>
        <v>12894.088944163277</v>
      </c>
      <c r="I12866" s="5">
        <f>MIN(H12866,FARMER_HRS)</f>
        <v>720</v>
      </c>
      <c r="J12866" s="5">
        <f>MAX(0,H12866-FARMER_HRS)</f>
        <v>12174.088944163277</v>
      </c>
      <c r="K12866" s="2">
        <f>I12866*FARMER_RATE+J12866*TEMP_WORKER_RATE</f>
        <v>236355.710836168</v>
      </c>
      <c r="L12866" s="2">
        <f>A12866*PRICE_TOM+B12866*PRICE_CAR+C12866*PRICE_MES</f>
        <v>274210</v>
      </c>
      <c r="M12866" s="2">
        <f>A12866*FERT_BED_TOM+B12866*FERT_BED_CAR+C12866*FERT_BED_MES</f>
        <v>47960</v>
      </c>
      <c r="N12866" s="6">
        <f>IF(AND(D12866&lt;=TOTAL_BEDS,J12866&lt;=TEMP_WORKER_MAX*TEMP_WORKER_HRS),1,0)</f>
        <v>0</v>
      </c>
      <c r="O12866" s="2">
        <f>L12866-M12866-K12866-FIXED_COSTS</f>
        <v>-30105.710836168</v>
      </c>
      <c r="P12866" s="2">
        <f>IF(N12866=1,O12866,"")</f>
      </c>
    </row>
    <row r="12867">
      <c r="A12867" s="6">
        <v>19</v>
      </c>
      <c r="B12867" s="6">
        <v>15</v>
      </c>
      <c r="C12867" s="6">
        <v>29</v>
      </c>
      <c r="D12867" s="6">
        <f>A12867+B12867+C12867</f>
        <v>63</v>
      </c>
      <c r="E12867" s="5">
        <f>IF(A12867=0,0,A12867*LABOR_HRS_WK_TOM*SEASON_WEEKS*(1+DIM_PCT_TOM)^A12867)</f>
        <v>10458.204466678904</v>
      </c>
      <c r="F12867" s="5">
        <f>IF(B12867=0,0,B12867*LABOR_HRS_WK_CAR*SEASON_WEEKS*(1+DIM_PCT_CAR)^B12867)</f>
        <v>651.73417492414933</v>
      </c>
      <c r="G12867" s="5">
        <f>IF(C12867=0,0,C12867*LABOR_HRS_WK_MES*SEASON_WEEKS*(1+DIM_PCT_MES)^C12867)</f>
        <v>1870.9683306758766</v>
      </c>
      <c r="H12867" s="5">
        <f>E12867+F12867+G12867</f>
        <v>12980.90697227893</v>
      </c>
      <c r="I12867" s="5">
        <f>MIN(H12867,FARMER_HRS)</f>
        <v>720</v>
      </c>
      <c r="J12867" s="5">
        <f>MAX(0,H12867-FARMER_HRS)</f>
        <v>12260.90697227893</v>
      </c>
      <c r="K12867" s="2">
        <f>I12867*FARMER_RATE+J12867*TEMP_WORKER_RATE</f>
        <v>237862.96826873141</v>
      </c>
      <c r="L12867" s="2">
        <f>A12867*PRICE_TOM+B12867*PRICE_CAR+C12867*PRICE_MES</f>
        <v>276910</v>
      </c>
      <c r="M12867" s="2">
        <f>A12867*FERT_BED_TOM+B12867*FERT_BED_CAR+C12867*FERT_BED_MES</f>
        <v>48840</v>
      </c>
      <c r="N12867" s="6">
        <f>IF(AND(D12867&lt;=TOTAL_BEDS,J12867&lt;=TEMP_WORKER_MAX*TEMP_WORKER_HRS),1,0)</f>
        <v>0</v>
      </c>
      <c r="O12867" s="2">
        <f>L12867-M12867-K12867-FIXED_COSTS</f>
        <v>-29792.968268731405</v>
      </c>
      <c r="P12867" s="2">
        <f>IF(N12867=1,O12867,"")</f>
      </c>
    </row>
    <row r="12868">
      <c r="A12868" s="6">
        <v>19</v>
      </c>
      <c r="B12868" s="6">
        <v>15</v>
      </c>
      <c r="C12868" s="6">
        <v>30</v>
      </c>
      <c r="D12868" s="6">
        <f>A12868+B12868+C12868</f>
        <v>64</v>
      </c>
      <c r="E12868" s="5">
        <f>IF(A12868=0,0,A12868*LABOR_HRS_WK_TOM*SEASON_WEEKS*(1+DIM_PCT_TOM)^A12868)</f>
        <v>10458.204466678904</v>
      </c>
      <c r="F12868" s="5">
        <f>IF(B12868=0,0,B12868*LABOR_HRS_WK_CAR*SEASON_WEEKS*(1+DIM_PCT_CAR)^B12868)</f>
        <v>651.73417492414933</v>
      </c>
      <c r="G12868" s="5">
        <f>IF(C12868=0,0,C12868*LABOR_HRS_WK_MES*SEASON_WEEKS*(1+DIM_PCT_MES)^C12868)</f>
        <v>1959.6780360096466</v>
      </c>
      <c r="H12868" s="5">
        <f>E12868+F12868+G12868</f>
        <v>13069.616677612701</v>
      </c>
      <c r="I12868" s="5">
        <f>MIN(H12868,FARMER_HRS)</f>
        <v>720</v>
      </c>
      <c r="J12868" s="5">
        <f>MAX(0,H12868-FARMER_HRS)</f>
        <v>12349.616677612701</v>
      </c>
      <c r="K12868" s="2">
        <f>I12868*FARMER_RATE+J12868*TEMP_WORKER_RATE</f>
        <v>239403.06731966496</v>
      </c>
      <c r="L12868" s="2">
        <f>A12868*PRICE_TOM+B12868*PRICE_CAR+C12868*PRICE_MES</f>
        <v>279610</v>
      </c>
      <c r="M12868" s="2">
        <f>A12868*FERT_BED_TOM+B12868*FERT_BED_CAR+C12868*FERT_BED_MES</f>
        <v>49720</v>
      </c>
      <c r="N12868" s="6">
        <f>IF(AND(D12868&lt;=TOTAL_BEDS,J12868&lt;=TEMP_WORKER_MAX*TEMP_WORKER_HRS),1,0)</f>
        <v>0</v>
      </c>
      <c r="O12868" s="2">
        <f>L12868-M12868-K12868-FIXED_COSTS</f>
        <v>-29513.067319664959</v>
      </c>
      <c r="P12868" s="2">
        <f>IF(N12868=1,O12868,"")</f>
      </c>
    </row>
    <row r="12869">
      <c r="A12869" s="6">
        <v>19</v>
      </c>
      <c r="B12869" s="6">
        <v>16</v>
      </c>
      <c r="C12869" s="6">
        <v>0</v>
      </c>
      <c r="D12869" s="6">
        <f>A12869+B12869+C12869</f>
        <v>35</v>
      </c>
      <c r="E12869" s="5">
        <f>IF(A12869=0,0,A12869*LABOR_HRS_WK_TOM*SEASON_WEEKS*(1+DIM_PCT_TOM)^A12869)</f>
        <v>10458.204466678904</v>
      </c>
      <c r="F12869" s="5">
        <f>IF(B12869=0,0,B12869*LABOR_HRS_WK_CAR*SEASON_WEEKS*(1+DIM_PCT_CAR)^B12869)</f>
        <v>712.56269791706984</v>
      </c>
      <c r="G12869" s="5">
        <f>IF(C12869=0,0,C12869*LABOR_HRS_WK_MES*SEASON_WEEKS*(1+DIM_PCT_MES)^C12869)</f>
        <v>0</v>
      </c>
      <c r="H12869" s="5">
        <f>E12869+F12869+G12869</f>
        <v>11170.767164595974</v>
      </c>
      <c r="I12869" s="5">
        <f>MIN(H12869,FARMER_HRS)</f>
        <v>720</v>
      </c>
      <c r="J12869" s="5">
        <f>MAX(0,H12869-FARMER_HRS)</f>
        <v>10450.767164595974</v>
      </c>
      <c r="K12869" s="2">
        <f>I12869*FARMER_RATE+J12869*TEMP_WORKER_RATE</f>
        <v>206436.92994090234</v>
      </c>
      <c r="L12869" s="2">
        <f>A12869*PRICE_TOM+B12869*PRICE_CAR+C12869*PRICE_MES</f>
        <v>200704</v>
      </c>
      <c r="M12869" s="2">
        <f>A12869*FERT_BED_TOM+B12869*FERT_BED_CAR+C12869*FERT_BED_MES</f>
        <v>23760</v>
      </c>
      <c r="N12869" s="6">
        <f>IF(AND(D12869&lt;=TOTAL_BEDS,J12869&lt;=TEMP_WORKER_MAX*TEMP_WORKER_HRS),1,0)</f>
        <v>0</v>
      </c>
      <c r="O12869" s="2">
        <f>L12869-M12869-K12869-FIXED_COSTS</f>
        <v>-49492.929940902337</v>
      </c>
      <c r="P12869" s="2">
        <f>IF(N12869=1,O12869,"")</f>
      </c>
    </row>
    <row r="12870">
      <c r="A12870" s="6">
        <v>19</v>
      </c>
      <c r="B12870" s="6">
        <v>16</v>
      </c>
      <c r="C12870" s="6">
        <v>1</v>
      </c>
      <c r="D12870" s="6">
        <f>A12870+B12870+C12870</f>
        <v>36</v>
      </c>
      <c r="E12870" s="5">
        <f>IF(A12870=0,0,A12870*LABOR_HRS_WK_TOM*SEASON_WEEKS*(1+DIM_PCT_TOM)^A12870)</f>
        <v>10458.204466678904</v>
      </c>
      <c r="F12870" s="5">
        <f>IF(B12870=0,0,B12870*LABOR_HRS_WK_CAR*SEASON_WEEKS*(1+DIM_PCT_CAR)^B12870)</f>
        <v>712.56269791706984</v>
      </c>
      <c r="G12870" s="5">
        <f>IF(C12870=0,0,C12870*LABOR_HRS_WK_MES*SEASON_WEEKS*(1+DIM_PCT_MES)^C12870)</f>
        <v>45.5625</v>
      </c>
      <c r="H12870" s="5">
        <f>E12870+F12870+G12870</f>
        <v>11216.329664595974</v>
      </c>
      <c r="I12870" s="5">
        <f>MIN(H12870,FARMER_HRS)</f>
        <v>720</v>
      </c>
      <c r="J12870" s="5">
        <f>MAX(0,H12870-FARMER_HRS)</f>
        <v>10496.329664595974</v>
      </c>
      <c r="K12870" s="2">
        <f>I12870*FARMER_RATE+J12870*TEMP_WORKER_RATE</f>
        <v>207227.94556590234</v>
      </c>
      <c r="L12870" s="2">
        <f>A12870*PRICE_TOM+B12870*PRICE_CAR+C12870*PRICE_MES</f>
        <v>203404</v>
      </c>
      <c r="M12870" s="2">
        <f>A12870*FERT_BED_TOM+B12870*FERT_BED_CAR+C12870*FERT_BED_MES</f>
        <v>24640</v>
      </c>
      <c r="N12870" s="6">
        <f>IF(AND(D12870&lt;=TOTAL_BEDS,J12870&lt;=TEMP_WORKER_MAX*TEMP_WORKER_HRS),1,0)</f>
        <v>0</v>
      </c>
      <c r="O12870" s="2">
        <f>L12870-M12870-K12870-FIXED_COSTS</f>
        <v>-48463.945565902337</v>
      </c>
      <c r="P12870" s="2">
        <f>IF(N12870=1,O12870,"")</f>
      </c>
    </row>
    <row r="12871">
      <c r="A12871" s="6">
        <v>19</v>
      </c>
      <c r="B12871" s="6">
        <v>16</v>
      </c>
      <c r="C12871" s="6">
        <v>2</v>
      </c>
      <c r="D12871" s="6">
        <f>A12871+B12871+C12871</f>
        <v>37</v>
      </c>
      <c r="E12871" s="5">
        <f>IF(A12871=0,0,A12871*LABOR_HRS_WK_TOM*SEASON_WEEKS*(1+DIM_PCT_TOM)^A12871)</f>
        <v>10458.204466678904</v>
      </c>
      <c r="F12871" s="5">
        <f>IF(B12871=0,0,B12871*LABOR_HRS_WK_CAR*SEASON_WEEKS*(1+DIM_PCT_CAR)^B12871)</f>
        <v>712.56269791706984</v>
      </c>
      <c r="G12871" s="5">
        <f>IF(C12871=0,0,C12871*LABOR_HRS_WK_MES*SEASON_WEEKS*(1+DIM_PCT_MES)^C12871)</f>
        <v>92.2640625</v>
      </c>
      <c r="H12871" s="5">
        <f>E12871+F12871+G12871</f>
        <v>11263.031227095975</v>
      </c>
      <c r="I12871" s="5">
        <f>MIN(H12871,FARMER_HRS)</f>
        <v>720</v>
      </c>
      <c r="J12871" s="5">
        <f>MAX(0,H12871-FARMER_HRS)</f>
        <v>10543.031227095975</v>
      </c>
      <c r="K12871" s="2">
        <f>I12871*FARMER_RATE+J12871*TEMP_WORKER_RATE</f>
        <v>208038.73658152734</v>
      </c>
      <c r="L12871" s="2">
        <f>A12871*PRICE_TOM+B12871*PRICE_CAR+C12871*PRICE_MES</f>
        <v>206104</v>
      </c>
      <c r="M12871" s="2">
        <f>A12871*FERT_BED_TOM+B12871*FERT_BED_CAR+C12871*FERT_BED_MES</f>
        <v>25520</v>
      </c>
      <c r="N12871" s="6">
        <f>IF(AND(D12871&lt;=TOTAL_BEDS,J12871&lt;=TEMP_WORKER_MAX*TEMP_WORKER_HRS),1,0)</f>
        <v>0</v>
      </c>
      <c r="O12871" s="2">
        <f>L12871-M12871-K12871-FIXED_COSTS</f>
        <v>-47454.736581527337</v>
      </c>
      <c r="P12871" s="2">
        <f>IF(N12871=1,O12871,"")</f>
      </c>
    </row>
    <row r="12872">
      <c r="A12872" s="6">
        <v>19</v>
      </c>
      <c r="B12872" s="6">
        <v>16</v>
      </c>
      <c r="C12872" s="6">
        <v>3</v>
      </c>
      <c r="D12872" s="6">
        <f>A12872+B12872+C12872</f>
        <v>38</v>
      </c>
      <c r="E12872" s="5">
        <f>IF(A12872=0,0,A12872*LABOR_HRS_WK_TOM*SEASON_WEEKS*(1+DIM_PCT_TOM)^A12872)</f>
        <v>10458.204466678904</v>
      </c>
      <c r="F12872" s="5">
        <f>IF(B12872=0,0,B12872*LABOR_HRS_WK_CAR*SEASON_WEEKS*(1+DIM_PCT_CAR)^B12872)</f>
        <v>712.56269791706984</v>
      </c>
      <c r="G12872" s="5">
        <f>IF(C12872=0,0,C12872*LABOR_HRS_WK_MES*SEASON_WEEKS*(1+DIM_PCT_MES)^C12872)</f>
        <v>140.12604492187498</v>
      </c>
      <c r="H12872" s="5">
        <f>E12872+F12872+G12872</f>
        <v>11310.89320951785</v>
      </c>
      <c r="I12872" s="5">
        <f>MIN(H12872,FARMER_HRS)</f>
        <v>720</v>
      </c>
      <c r="J12872" s="5">
        <f>MAX(0,H12872-FARMER_HRS)</f>
        <v>10590.89320951785</v>
      </c>
      <c r="K12872" s="2">
        <f>I12872*FARMER_RATE+J12872*TEMP_WORKER_RATE</f>
        <v>208869.67377635156</v>
      </c>
      <c r="L12872" s="2">
        <f>A12872*PRICE_TOM+B12872*PRICE_CAR+C12872*PRICE_MES</f>
        <v>208804</v>
      </c>
      <c r="M12872" s="2">
        <f>A12872*FERT_BED_TOM+B12872*FERT_BED_CAR+C12872*FERT_BED_MES</f>
        <v>26400</v>
      </c>
      <c r="N12872" s="6">
        <f>IF(AND(D12872&lt;=TOTAL_BEDS,J12872&lt;=TEMP_WORKER_MAX*TEMP_WORKER_HRS),1,0)</f>
        <v>0</v>
      </c>
      <c r="O12872" s="2">
        <f>L12872-M12872-K12872-FIXED_COSTS</f>
        <v>-46465.673776351556</v>
      </c>
      <c r="P12872" s="2">
        <f>IF(N12872=1,O12872,"")</f>
      </c>
    </row>
    <row r="12873">
      <c r="A12873" s="6">
        <v>19</v>
      </c>
      <c r="B12873" s="6">
        <v>16</v>
      </c>
      <c r="C12873" s="6">
        <v>4</v>
      </c>
      <c r="D12873" s="6">
        <f>A12873+B12873+C12873</f>
        <v>39</v>
      </c>
      <c r="E12873" s="5">
        <f>IF(A12873=0,0,A12873*LABOR_HRS_WK_TOM*SEASON_WEEKS*(1+DIM_PCT_TOM)^A12873)</f>
        <v>10458.204466678904</v>
      </c>
      <c r="F12873" s="5">
        <f>IF(B12873=0,0,B12873*LABOR_HRS_WK_CAR*SEASON_WEEKS*(1+DIM_PCT_CAR)^B12873)</f>
        <v>712.56269791706984</v>
      </c>
      <c r="G12873" s="5">
        <f>IF(C12873=0,0,C12873*LABOR_HRS_WK_MES*SEASON_WEEKS*(1+DIM_PCT_MES)^C12873)</f>
        <v>189.17016064453119</v>
      </c>
      <c r="H12873" s="5">
        <f>E12873+F12873+G12873</f>
        <v>11359.937325240506</v>
      </c>
      <c r="I12873" s="5">
        <f>MIN(H12873,FARMER_HRS)</f>
        <v>720</v>
      </c>
      <c r="J12873" s="5">
        <f>MAX(0,H12873-FARMER_HRS)</f>
        <v>10639.937325240506</v>
      </c>
      <c r="K12873" s="2">
        <f>I12873*FARMER_RATE+J12873*TEMP_WORKER_RATE</f>
        <v>209721.13411875878</v>
      </c>
      <c r="L12873" s="2">
        <f>A12873*PRICE_TOM+B12873*PRICE_CAR+C12873*PRICE_MES</f>
        <v>211504</v>
      </c>
      <c r="M12873" s="2">
        <f>A12873*FERT_BED_TOM+B12873*FERT_BED_CAR+C12873*FERT_BED_MES</f>
        <v>27280</v>
      </c>
      <c r="N12873" s="6">
        <f>IF(AND(D12873&lt;=TOTAL_BEDS,J12873&lt;=TEMP_WORKER_MAX*TEMP_WORKER_HRS),1,0)</f>
        <v>0</v>
      </c>
      <c r="O12873" s="2">
        <f>L12873-M12873-K12873-FIXED_COSTS</f>
        <v>-45497.134118758782</v>
      </c>
      <c r="P12873" s="2">
        <f>IF(N12873=1,O12873,"")</f>
      </c>
    </row>
    <row r="12874">
      <c r="A12874" s="6">
        <v>19</v>
      </c>
      <c r="B12874" s="6">
        <v>16</v>
      </c>
      <c r="C12874" s="6">
        <v>5</v>
      </c>
      <c r="D12874" s="6">
        <f>A12874+B12874+C12874</f>
        <v>40</v>
      </c>
      <c r="E12874" s="5">
        <f>IF(A12874=0,0,A12874*LABOR_HRS_WK_TOM*SEASON_WEEKS*(1+DIM_PCT_TOM)^A12874)</f>
        <v>10458.204466678904</v>
      </c>
      <c r="F12874" s="5">
        <f>IF(B12874=0,0,B12874*LABOR_HRS_WK_CAR*SEASON_WEEKS*(1+DIM_PCT_CAR)^B12874)</f>
        <v>712.56269791706984</v>
      </c>
      <c r="G12874" s="5">
        <f>IF(C12874=0,0,C12874*LABOR_HRS_WK_MES*SEASON_WEEKS*(1+DIM_PCT_MES)^C12874)</f>
        <v>239.41848456573481</v>
      </c>
      <c r="H12874" s="5">
        <f>E12874+F12874+G12874</f>
        <v>11410.185649161709</v>
      </c>
      <c r="I12874" s="5">
        <f>MIN(H12874,FARMER_HRS)</f>
        <v>720</v>
      </c>
      <c r="J12874" s="5">
        <f>MAX(0,H12874-FARMER_HRS)</f>
        <v>10690.185649161709</v>
      </c>
      <c r="K12874" s="2">
        <f>I12874*FARMER_RATE+J12874*TEMP_WORKER_RATE</f>
        <v>210593.5008535019</v>
      </c>
      <c r="L12874" s="2">
        <f>A12874*PRICE_TOM+B12874*PRICE_CAR+C12874*PRICE_MES</f>
        <v>214204</v>
      </c>
      <c r="M12874" s="2">
        <f>A12874*FERT_BED_TOM+B12874*FERT_BED_CAR+C12874*FERT_BED_MES</f>
        <v>28160</v>
      </c>
      <c r="N12874" s="6">
        <f>IF(AND(D12874&lt;=TOTAL_BEDS,J12874&lt;=TEMP_WORKER_MAX*TEMP_WORKER_HRS),1,0)</f>
        <v>0</v>
      </c>
      <c r="O12874" s="2">
        <f>L12874-M12874-K12874-FIXED_COSTS</f>
        <v>-44549.5008535019</v>
      </c>
      <c r="P12874" s="2">
        <f>IF(N12874=1,O12874,"")</f>
      </c>
    </row>
    <row r="12875">
      <c r="A12875" s="6">
        <v>19</v>
      </c>
      <c r="B12875" s="6">
        <v>16</v>
      </c>
      <c r="C12875" s="6">
        <v>6</v>
      </c>
      <c r="D12875" s="6">
        <f>A12875+B12875+C12875</f>
        <v>41</v>
      </c>
      <c r="E12875" s="5">
        <f>IF(A12875=0,0,A12875*LABOR_HRS_WK_TOM*SEASON_WEEKS*(1+DIM_PCT_TOM)^A12875)</f>
        <v>10458.204466678904</v>
      </c>
      <c r="F12875" s="5">
        <f>IF(B12875=0,0,B12875*LABOR_HRS_WK_CAR*SEASON_WEEKS*(1+DIM_PCT_CAR)^B12875)</f>
        <v>712.56269791706984</v>
      </c>
      <c r="G12875" s="5">
        <f>IF(C12875=0,0,C12875*LABOR_HRS_WK_MES*SEASON_WEEKS*(1+DIM_PCT_MES)^C12875)</f>
        <v>290.89345874736773</v>
      </c>
      <c r="H12875" s="5">
        <f>E12875+F12875+G12875</f>
        <v>11461.660623343341</v>
      </c>
      <c r="I12875" s="5">
        <f>MIN(H12875,FARMER_HRS)</f>
        <v>720</v>
      </c>
      <c r="J12875" s="5">
        <f>MAX(0,H12875-FARMER_HRS)</f>
        <v>10741.660623343341</v>
      </c>
      <c r="K12875" s="2">
        <f>I12875*FARMER_RATE+J12875*TEMP_WORKER_RATE</f>
        <v>211487.1635997108</v>
      </c>
      <c r="L12875" s="2">
        <f>A12875*PRICE_TOM+B12875*PRICE_CAR+C12875*PRICE_MES</f>
        <v>216904</v>
      </c>
      <c r="M12875" s="2">
        <f>A12875*FERT_BED_TOM+B12875*FERT_BED_CAR+C12875*FERT_BED_MES</f>
        <v>29040</v>
      </c>
      <c r="N12875" s="6">
        <f>IF(AND(D12875&lt;=TOTAL_BEDS,J12875&lt;=TEMP_WORKER_MAX*TEMP_WORKER_HRS),1,0)</f>
        <v>0</v>
      </c>
      <c r="O12875" s="2">
        <f>L12875-M12875-K12875-FIXED_COSTS</f>
        <v>-43623.163599710795</v>
      </c>
      <c r="P12875" s="2">
        <f>IF(N12875=1,O12875,"")</f>
      </c>
    </row>
    <row r="12876">
      <c r="A12876" s="6">
        <v>19</v>
      </c>
      <c r="B12876" s="6">
        <v>16</v>
      </c>
      <c r="C12876" s="6">
        <v>7</v>
      </c>
      <c r="D12876" s="6">
        <f>A12876+B12876+C12876</f>
        <v>42</v>
      </c>
      <c r="E12876" s="5">
        <f>IF(A12876=0,0,A12876*LABOR_HRS_WK_TOM*SEASON_WEEKS*(1+DIM_PCT_TOM)^A12876)</f>
        <v>10458.204466678904</v>
      </c>
      <c r="F12876" s="5">
        <f>IF(B12876=0,0,B12876*LABOR_HRS_WK_CAR*SEASON_WEEKS*(1+DIM_PCT_CAR)^B12876)</f>
        <v>712.56269791706984</v>
      </c>
      <c r="G12876" s="5">
        <f>IF(C12876=0,0,C12876*LABOR_HRS_WK_MES*SEASON_WEEKS*(1+DIM_PCT_MES)^C12876)</f>
        <v>343.61789814532818</v>
      </c>
      <c r="H12876" s="5">
        <f>E12876+F12876+G12876</f>
        <v>11514.385062741303</v>
      </c>
      <c r="I12876" s="5">
        <f>MIN(H12876,FARMER_HRS)</f>
        <v>720</v>
      </c>
      <c r="J12876" s="5">
        <f>MAX(0,H12876-FARMER_HRS)</f>
        <v>10794.385062741303</v>
      </c>
      <c r="K12876" s="2">
        <f>I12876*FARMER_RATE+J12876*TEMP_WORKER_RATE</f>
        <v>212402.51845036985</v>
      </c>
      <c r="L12876" s="2">
        <f>A12876*PRICE_TOM+B12876*PRICE_CAR+C12876*PRICE_MES</f>
        <v>219604</v>
      </c>
      <c r="M12876" s="2">
        <f>A12876*FERT_BED_TOM+B12876*FERT_BED_CAR+C12876*FERT_BED_MES</f>
        <v>29920</v>
      </c>
      <c r="N12876" s="6">
        <f>IF(AND(D12876&lt;=TOTAL_BEDS,J12876&lt;=TEMP_WORKER_MAX*TEMP_WORKER_HRS),1,0)</f>
        <v>0</v>
      </c>
      <c r="O12876" s="2">
        <f>L12876-M12876-K12876-FIXED_COSTS</f>
        <v>-42718.518450369855</v>
      </c>
      <c r="P12876" s="2">
        <f>IF(N12876=1,O12876,"")</f>
      </c>
    </row>
    <row r="12877">
      <c r="A12877" s="6">
        <v>19</v>
      </c>
      <c r="B12877" s="6">
        <v>16</v>
      </c>
      <c r="C12877" s="6">
        <v>8</v>
      </c>
      <c r="D12877" s="6">
        <f>A12877+B12877+C12877</f>
        <v>43</v>
      </c>
      <c r="E12877" s="5">
        <f>IF(A12877=0,0,A12877*LABOR_HRS_WK_TOM*SEASON_WEEKS*(1+DIM_PCT_TOM)^A12877)</f>
        <v>10458.204466678904</v>
      </c>
      <c r="F12877" s="5">
        <f>IF(B12877=0,0,B12877*LABOR_HRS_WK_CAR*SEASON_WEEKS*(1+DIM_PCT_CAR)^B12877)</f>
        <v>712.56269791706984</v>
      </c>
      <c r="G12877" s="5">
        <f>IF(C12877=0,0,C12877*LABOR_HRS_WK_MES*SEASON_WEEKS*(1+DIM_PCT_MES)^C12877)</f>
        <v>397.61499642530833</v>
      </c>
      <c r="H12877" s="5">
        <f>E12877+F12877+G12877</f>
        <v>11568.382161021284</v>
      </c>
      <c r="I12877" s="5">
        <f>MIN(H12877,FARMER_HRS)</f>
        <v>720</v>
      </c>
      <c r="J12877" s="5">
        <f>MAX(0,H12877-FARMER_HRS)</f>
        <v>10848.382161021284</v>
      </c>
      <c r="K12877" s="2">
        <f>I12877*FARMER_RATE+J12877*TEMP_WORKER_RATE</f>
        <v>213339.96807328617</v>
      </c>
      <c r="L12877" s="2">
        <f>A12877*PRICE_TOM+B12877*PRICE_CAR+C12877*PRICE_MES</f>
        <v>222304</v>
      </c>
      <c r="M12877" s="2">
        <f>A12877*FERT_BED_TOM+B12877*FERT_BED_CAR+C12877*FERT_BED_MES</f>
        <v>30800</v>
      </c>
      <c r="N12877" s="6">
        <f>IF(AND(D12877&lt;=TOTAL_BEDS,J12877&lt;=TEMP_WORKER_MAX*TEMP_WORKER_HRS),1,0)</f>
        <v>0</v>
      </c>
      <c r="O12877" s="2">
        <f>L12877-M12877-K12877-FIXED_COSTS</f>
        <v>-41835.968073286174</v>
      </c>
      <c r="P12877" s="2">
        <f>IF(N12877=1,O12877,"")</f>
      </c>
    </row>
    <row r="12878">
      <c r="A12878" s="6">
        <v>19</v>
      </c>
      <c r="B12878" s="6">
        <v>16</v>
      </c>
      <c r="C12878" s="6">
        <v>9</v>
      </c>
      <c r="D12878" s="6">
        <f>A12878+B12878+C12878</f>
        <v>44</v>
      </c>
      <c r="E12878" s="5">
        <f>IF(A12878=0,0,A12878*LABOR_HRS_WK_TOM*SEASON_WEEKS*(1+DIM_PCT_TOM)^A12878)</f>
        <v>10458.204466678904</v>
      </c>
      <c r="F12878" s="5">
        <f>IF(B12878=0,0,B12878*LABOR_HRS_WK_CAR*SEASON_WEEKS*(1+DIM_PCT_CAR)^B12878)</f>
        <v>712.56269791706984</v>
      </c>
      <c r="G12878" s="5">
        <f>IF(C12878=0,0,C12878*LABOR_HRS_WK_MES*SEASON_WEEKS*(1+DIM_PCT_MES)^C12878)</f>
        <v>452.90833186570273</v>
      </c>
      <c r="H12878" s="5">
        <f>E12878+F12878+G12878</f>
        <v>11623.675496461678</v>
      </c>
      <c r="I12878" s="5">
        <f>MIN(H12878,FARMER_HRS)</f>
        <v>720</v>
      </c>
      <c r="J12878" s="5">
        <f>MAX(0,H12878-FARMER_HRS)</f>
        <v>10903.675496461678</v>
      </c>
      <c r="K12878" s="2">
        <f>I12878*FARMER_RATE+J12878*TEMP_WORKER_RATE</f>
        <v>214299.92181357078</v>
      </c>
      <c r="L12878" s="2">
        <f>A12878*PRICE_TOM+B12878*PRICE_CAR+C12878*PRICE_MES</f>
        <v>225004</v>
      </c>
      <c r="M12878" s="2">
        <f>A12878*FERT_BED_TOM+B12878*FERT_BED_CAR+C12878*FERT_BED_MES</f>
        <v>31680</v>
      </c>
      <c r="N12878" s="6">
        <f>IF(AND(D12878&lt;=TOTAL_BEDS,J12878&lt;=TEMP_WORKER_MAX*TEMP_WORKER_HRS),1,0)</f>
        <v>0</v>
      </c>
      <c r="O12878" s="2">
        <f>L12878-M12878-K12878-FIXED_COSTS</f>
        <v>-40975.921813570778</v>
      </c>
      <c r="P12878" s="2">
        <f>IF(N12878=1,O12878,"")</f>
      </c>
    </row>
    <row r="12879">
      <c r="A12879" s="6">
        <v>19</v>
      </c>
      <c r="B12879" s="6">
        <v>16</v>
      </c>
      <c r="C12879" s="6">
        <v>10</v>
      </c>
      <c r="D12879" s="6">
        <f>A12879+B12879+C12879</f>
        <v>45</v>
      </c>
      <c r="E12879" s="5">
        <f>IF(A12879=0,0,A12879*LABOR_HRS_WK_TOM*SEASON_WEEKS*(1+DIM_PCT_TOM)^A12879)</f>
        <v>10458.204466678904</v>
      </c>
      <c r="F12879" s="5">
        <f>IF(B12879=0,0,B12879*LABOR_HRS_WK_CAR*SEASON_WEEKS*(1+DIM_PCT_CAR)^B12879)</f>
        <v>712.56269791706984</v>
      </c>
      <c r="G12879" s="5">
        <f>IF(C12879=0,0,C12879*LABOR_HRS_WK_MES*SEASON_WEEKS*(1+DIM_PCT_MES)^C12879)</f>
        <v>509.52187334891551</v>
      </c>
      <c r="H12879" s="5">
        <f>E12879+F12879+G12879</f>
        <v>11680.289037944891</v>
      </c>
      <c r="I12879" s="5">
        <f>MIN(H12879,FARMER_HRS)</f>
        <v>720</v>
      </c>
      <c r="J12879" s="5">
        <f>MAX(0,H12879-FARMER_HRS)</f>
        <v>10960.289037944891</v>
      </c>
      <c r="K12879" s="2">
        <f>I12879*FARMER_RATE+J12879*TEMP_WORKER_RATE</f>
        <v>215282.79579765434</v>
      </c>
      <c r="L12879" s="2">
        <f>A12879*PRICE_TOM+B12879*PRICE_CAR+C12879*PRICE_MES</f>
        <v>227704</v>
      </c>
      <c r="M12879" s="2">
        <f>A12879*FERT_BED_TOM+B12879*FERT_BED_CAR+C12879*FERT_BED_MES</f>
        <v>32560</v>
      </c>
      <c r="N12879" s="6">
        <f>IF(AND(D12879&lt;=TOTAL_BEDS,J12879&lt;=TEMP_WORKER_MAX*TEMP_WORKER_HRS),1,0)</f>
        <v>0</v>
      </c>
      <c r="O12879" s="2">
        <f>L12879-M12879-K12879-FIXED_COSTS</f>
        <v>-40138.79579765434</v>
      </c>
      <c r="P12879" s="2">
        <f>IF(N12879=1,O12879,"")</f>
      </c>
    </row>
    <row r="12880">
      <c r="A12880" s="6">
        <v>19</v>
      </c>
      <c r="B12880" s="6">
        <v>16</v>
      </c>
      <c r="C12880" s="6">
        <v>11</v>
      </c>
      <c r="D12880" s="6">
        <f>A12880+B12880+C12880</f>
        <v>46</v>
      </c>
      <c r="E12880" s="5">
        <f>IF(A12880=0,0,A12880*LABOR_HRS_WK_TOM*SEASON_WEEKS*(1+DIM_PCT_TOM)^A12880)</f>
        <v>10458.204466678904</v>
      </c>
      <c r="F12880" s="5">
        <f>IF(B12880=0,0,B12880*LABOR_HRS_WK_CAR*SEASON_WEEKS*(1+DIM_PCT_CAR)^B12880)</f>
        <v>712.56269791706984</v>
      </c>
      <c r="G12880" s="5">
        <f>IF(C12880=0,0,C12880*LABOR_HRS_WK_MES*SEASON_WEEKS*(1+DIM_PCT_MES)^C12880)</f>
        <v>567.47998644235463</v>
      </c>
      <c r="H12880" s="5">
        <f>E12880+F12880+G12880</f>
        <v>11738.247151038329</v>
      </c>
      <c r="I12880" s="5">
        <f>MIN(H12880,FARMER_HRS)</f>
        <v>720</v>
      </c>
      <c r="J12880" s="5">
        <f>MAX(0,H12880-FARMER_HRS)</f>
        <v>11018.247151038329</v>
      </c>
      <c r="K12880" s="2">
        <f>I12880*FARMER_RATE+J12880*TEMP_WORKER_RATE</f>
        <v>216289.01303885988</v>
      </c>
      <c r="L12880" s="2">
        <f>A12880*PRICE_TOM+B12880*PRICE_CAR+C12880*PRICE_MES</f>
        <v>230404</v>
      </c>
      <c r="M12880" s="2">
        <f>A12880*FERT_BED_TOM+B12880*FERT_BED_CAR+C12880*FERT_BED_MES</f>
        <v>33440</v>
      </c>
      <c r="N12880" s="6">
        <f>IF(AND(D12880&lt;=TOTAL_BEDS,J12880&lt;=TEMP_WORKER_MAX*TEMP_WORKER_HRS),1,0)</f>
        <v>0</v>
      </c>
      <c r="O12880" s="2">
        <f>L12880-M12880-K12880-FIXED_COSTS</f>
        <v>-39325.013038859877</v>
      </c>
      <c r="P12880" s="2">
        <f>IF(N12880=1,O12880,"")</f>
      </c>
    </row>
    <row r="12881">
      <c r="A12881" s="6">
        <v>19</v>
      </c>
      <c r="B12881" s="6">
        <v>16</v>
      </c>
      <c r="C12881" s="6">
        <v>12</v>
      </c>
      <c r="D12881" s="6">
        <f>A12881+B12881+C12881</f>
        <v>47</v>
      </c>
      <c r="E12881" s="5">
        <f>IF(A12881=0,0,A12881*LABOR_HRS_WK_TOM*SEASON_WEEKS*(1+DIM_PCT_TOM)^A12881)</f>
        <v>10458.204466678904</v>
      </c>
      <c r="F12881" s="5">
        <f>IF(B12881=0,0,B12881*LABOR_HRS_WK_CAR*SEASON_WEEKS*(1+DIM_PCT_CAR)^B12881)</f>
        <v>712.56269791706984</v>
      </c>
      <c r="G12881" s="5">
        <f>IF(C12881=0,0,C12881*LABOR_HRS_WK_MES*SEASON_WEEKS*(1+DIM_PCT_MES)^C12881)</f>
        <v>626.807439570419</v>
      </c>
      <c r="H12881" s="5">
        <f>E12881+F12881+G12881</f>
        <v>11797.574604166393</v>
      </c>
      <c r="I12881" s="5">
        <f>MIN(H12881,FARMER_HRS)</f>
        <v>720</v>
      </c>
      <c r="J12881" s="5">
        <f>MAX(0,H12881-FARMER_HRS)</f>
        <v>11077.574604166393</v>
      </c>
      <c r="K12881" s="2">
        <f>I12881*FARMER_RATE+J12881*TEMP_WORKER_RATE</f>
        <v>217319.00354455542</v>
      </c>
      <c r="L12881" s="2">
        <f>A12881*PRICE_TOM+B12881*PRICE_CAR+C12881*PRICE_MES</f>
        <v>233104</v>
      </c>
      <c r="M12881" s="2">
        <f>A12881*FERT_BED_TOM+B12881*FERT_BED_CAR+C12881*FERT_BED_MES</f>
        <v>34320</v>
      </c>
      <c r="N12881" s="6">
        <f>IF(AND(D12881&lt;=TOTAL_BEDS,J12881&lt;=TEMP_WORKER_MAX*TEMP_WORKER_HRS),1,0)</f>
        <v>0</v>
      </c>
      <c r="O12881" s="2">
        <f>L12881-M12881-K12881-FIXED_COSTS</f>
        <v>-38535.003544555424</v>
      </c>
      <c r="P12881" s="2">
        <f>IF(N12881=1,O12881,"")</f>
      </c>
    </row>
    <row r="12882">
      <c r="A12882" s="6">
        <v>19</v>
      </c>
      <c r="B12882" s="6">
        <v>16</v>
      </c>
      <c r="C12882" s="6">
        <v>13</v>
      </c>
      <c r="D12882" s="6">
        <f>A12882+B12882+C12882</f>
        <v>48</v>
      </c>
      <c r="E12882" s="5">
        <f>IF(A12882=0,0,A12882*LABOR_HRS_WK_TOM*SEASON_WEEKS*(1+DIM_PCT_TOM)^A12882)</f>
        <v>10458.204466678904</v>
      </c>
      <c r="F12882" s="5">
        <f>IF(B12882=0,0,B12882*LABOR_HRS_WK_CAR*SEASON_WEEKS*(1+DIM_PCT_CAR)^B12882)</f>
        <v>712.56269791706984</v>
      </c>
      <c r="G12882" s="5">
        <f>IF(C12882=0,0,C12882*LABOR_HRS_WK_MES*SEASON_WEEKS*(1+DIM_PCT_MES)^C12882)</f>
        <v>687.52941027880331</v>
      </c>
      <c r="H12882" s="5">
        <f>E12882+F12882+G12882</f>
        <v>11858.296574874777</v>
      </c>
      <c r="I12882" s="5">
        <f>MIN(H12882,FARMER_HRS)</f>
        <v>720</v>
      </c>
      <c r="J12882" s="5">
        <f>MAX(0,H12882-FARMER_HRS)</f>
        <v>11138.296574874777</v>
      </c>
      <c r="K12882" s="2">
        <f>I12882*FARMER_RATE+J12882*TEMP_WORKER_RATE</f>
        <v>218373.20442490932</v>
      </c>
      <c r="L12882" s="2">
        <f>A12882*PRICE_TOM+B12882*PRICE_CAR+C12882*PRICE_MES</f>
        <v>235804</v>
      </c>
      <c r="M12882" s="2">
        <f>A12882*FERT_BED_TOM+B12882*FERT_BED_CAR+C12882*FERT_BED_MES</f>
        <v>35200</v>
      </c>
      <c r="N12882" s="6">
        <f>IF(AND(D12882&lt;=TOTAL_BEDS,J12882&lt;=TEMP_WORKER_MAX*TEMP_WORKER_HRS),1,0)</f>
        <v>0</v>
      </c>
      <c r="O12882" s="2">
        <f>L12882-M12882-K12882-FIXED_COSTS</f>
        <v>-37769.204424909316</v>
      </c>
      <c r="P12882" s="2">
        <f>IF(N12882=1,O12882,"")</f>
      </c>
    </row>
    <row r="12883">
      <c r="A12883" s="6">
        <v>19</v>
      </c>
      <c r="B12883" s="6">
        <v>16</v>
      </c>
      <c r="C12883" s="6">
        <v>14</v>
      </c>
      <c r="D12883" s="6">
        <f>A12883+B12883+C12883</f>
        <v>49</v>
      </c>
      <c r="E12883" s="5">
        <f>IF(A12883=0,0,A12883*LABOR_HRS_WK_TOM*SEASON_WEEKS*(1+DIM_PCT_TOM)^A12883)</f>
        <v>10458.204466678904</v>
      </c>
      <c r="F12883" s="5">
        <f>IF(B12883=0,0,B12883*LABOR_HRS_WK_CAR*SEASON_WEEKS*(1+DIM_PCT_CAR)^B12883)</f>
        <v>712.56269791706984</v>
      </c>
      <c r="G12883" s="5">
        <f>IF(C12883=0,0,C12883*LABOR_HRS_WK_MES*SEASON_WEEKS*(1+DIM_PCT_MES)^C12883)</f>
        <v>749.67149159246435</v>
      </c>
      <c r="H12883" s="5">
        <f>E12883+F12883+G12883</f>
        <v>11920.438656188438</v>
      </c>
      <c r="I12883" s="5">
        <f>MIN(H12883,FARMER_HRS)</f>
        <v>720</v>
      </c>
      <c r="J12883" s="5">
        <f>MAX(0,H12883-FARMER_HRS)</f>
        <v>11200.438656188438</v>
      </c>
      <c r="K12883" s="2">
        <f>I12883*FARMER_RATE+J12883*TEMP_WORKER_RATE</f>
        <v>219452.0600032715</v>
      </c>
      <c r="L12883" s="2">
        <f>A12883*PRICE_TOM+B12883*PRICE_CAR+C12883*PRICE_MES</f>
        <v>238504</v>
      </c>
      <c r="M12883" s="2">
        <f>A12883*FERT_BED_TOM+B12883*FERT_BED_CAR+C12883*FERT_BED_MES</f>
        <v>36080</v>
      </c>
      <c r="N12883" s="6">
        <f>IF(AND(D12883&lt;=TOTAL_BEDS,J12883&lt;=TEMP_WORKER_MAX*TEMP_WORKER_HRS),1,0)</f>
        <v>0</v>
      </c>
      <c r="O12883" s="2">
        <f>L12883-M12883-K12883-FIXED_COSTS</f>
        <v>-37028.0600032715</v>
      </c>
      <c r="P12883" s="2">
        <f>IF(N12883=1,O12883,"")</f>
      </c>
    </row>
    <row r="12884">
      <c r="A12884" s="6">
        <v>19</v>
      </c>
      <c r="B12884" s="6">
        <v>16</v>
      </c>
      <c r="C12884" s="6">
        <v>15</v>
      </c>
      <c r="D12884" s="6">
        <f>A12884+B12884+C12884</f>
        <v>50</v>
      </c>
      <c r="E12884" s="5">
        <f>IF(A12884=0,0,A12884*LABOR_HRS_WK_TOM*SEASON_WEEKS*(1+DIM_PCT_TOM)^A12884)</f>
        <v>10458.204466678904</v>
      </c>
      <c r="F12884" s="5">
        <f>IF(B12884=0,0,B12884*LABOR_HRS_WK_CAR*SEASON_WEEKS*(1+DIM_PCT_CAR)^B12884)</f>
        <v>712.56269791706984</v>
      </c>
      <c r="G12884" s="5">
        <f>IF(C12884=0,0,C12884*LABOR_HRS_WK_MES*SEASON_WEEKS*(1+DIM_PCT_MES)^C12884)</f>
        <v>813.25969846861074</v>
      </c>
      <c r="H12884" s="5">
        <f>E12884+F12884+G12884</f>
        <v>11984.026863064586</v>
      </c>
      <c r="I12884" s="5">
        <f>MIN(H12884,FARMER_HRS)</f>
        <v>720</v>
      </c>
      <c r="J12884" s="5">
        <f>MAX(0,H12884-FARMER_HRS)</f>
        <v>11264.026863064586</v>
      </c>
      <c r="K12884" s="2">
        <f>I12884*FARMER_RATE+J12884*TEMP_WORKER_RATE</f>
        <v>220556.0219282046</v>
      </c>
      <c r="L12884" s="2">
        <f>A12884*PRICE_TOM+B12884*PRICE_CAR+C12884*PRICE_MES</f>
        <v>241204</v>
      </c>
      <c r="M12884" s="2">
        <f>A12884*FERT_BED_TOM+B12884*FERT_BED_CAR+C12884*FERT_BED_MES</f>
        <v>36960</v>
      </c>
      <c r="N12884" s="6">
        <f>IF(AND(D12884&lt;=TOTAL_BEDS,J12884&lt;=TEMP_WORKER_MAX*TEMP_WORKER_HRS),1,0)</f>
        <v>0</v>
      </c>
      <c r="O12884" s="2">
        <f>L12884-M12884-K12884-FIXED_COSTS</f>
        <v>-36312.0219282046</v>
      </c>
      <c r="P12884" s="2">
        <f>IF(N12884=1,O12884,"")</f>
      </c>
    </row>
    <row r="12885">
      <c r="A12885" s="6">
        <v>19</v>
      </c>
      <c r="B12885" s="6">
        <v>16</v>
      </c>
      <c r="C12885" s="6">
        <v>16</v>
      </c>
      <c r="D12885" s="6">
        <f>A12885+B12885+C12885</f>
        <v>51</v>
      </c>
      <c r="E12885" s="5">
        <f>IF(A12885=0,0,A12885*LABOR_HRS_WK_TOM*SEASON_WEEKS*(1+DIM_PCT_TOM)^A12885)</f>
        <v>10458.204466678904</v>
      </c>
      <c r="F12885" s="5">
        <f>IF(B12885=0,0,B12885*LABOR_HRS_WK_CAR*SEASON_WEEKS*(1+DIM_PCT_CAR)^B12885)</f>
        <v>712.56269791706984</v>
      </c>
      <c r="G12885" s="5">
        <f>IF(C12885=0,0,C12885*LABOR_HRS_WK_MES*SEASON_WEEKS*(1+DIM_PCT_MES)^C12885)</f>
        <v>878.32047434609967</v>
      </c>
      <c r="H12885" s="5">
        <f>E12885+F12885+G12885</f>
        <v>12049.087638942074</v>
      </c>
      <c r="I12885" s="5">
        <f>MIN(H12885,FARMER_HRS)</f>
        <v>720</v>
      </c>
      <c r="J12885" s="5">
        <f>MAX(0,H12885-FARMER_HRS)</f>
        <v>11329.087638942074</v>
      </c>
      <c r="K12885" s="2">
        <f>I12885*FARMER_RATE+J12885*TEMP_WORKER_RATE</f>
        <v>221685.54928718877</v>
      </c>
      <c r="L12885" s="2">
        <f>A12885*PRICE_TOM+B12885*PRICE_CAR+C12885*PRICE_MES</f>
        <v>243904</v>
      </c>
      <c r="M12885" s="2">
        <f>A12885*FERT_BED_TOM+B12885*FERT_BED_CAR+C12885*FERT_BED_MES</f>
        <v>37840</v>
      </c>
      <c r="N12885" s="6">
        <f>IF(AND(D12885&lt;=TOTAL_BEDS,J12885&lt;=TEMP_WORKER_MAX*TEMP_WORKER_HRS),1,0)</f>
        <v>0</v>
      </c>
      <c r="O12885" s="2">
        <f>L12885-M12885-K12885-FIXED_COSTS</f>
        <v>-35621.549287188769</v>
      </c>
      <c r="P12885" s="2">
        <f>IF(N12885=1,O12885,"")</f>
      </c>
    </row>
    <row r="12886">
      <c r="A12886" s="6">
        <v>19</v>
      </c>
      <c r="B12886" s="6">
        <v>16</v>
      </c>
      <c r="C12886" s="6">
        <v>17</v>
      </c>
      <c r="D12886" s="6">
        <f>A12886+B12886+C12886</f>
        <v>52</v>
      </c>
      <c r="E12886" s="5">
        <f>IF(A12886=0,0,A12886*LABOR_HRS_WK_TOM*SEASON_WEEKS*(1+DIM_PCT_TOM)^A12886)</f>
        <v>10458.204466678904</v>
      </c>
      <c r="F12886" s="5">
        <f>IF(B12886=0,0,B12886*LABOR_HRS_WK_CAR*SEASON_WEEKS*(1+DIM_PCT_CAR)^B12886)</f>
        <v>712.56269791706984</v>
      </c>
      <c r="G12886" s="5">
        <f>IF(C12886=0,0,C12886*LABOR_HRS_WK_MES*SEASON_WEEKS*(1+DIM_PCT_MES)^C12886)</f>
        <v>944.88069779263992</v>
      </c>
      <c r="H12886" s="5">
        <f>E12886+F12886+G12886</f>
        <v>12115.647862388614</v>
      </c>
      <c r="I12886" s="5">
        <f>MIN(H12886,FARMER_HRS)</f>
        <v>720</v>
      </c>
      <c r="J12886" s="5">
        <f>MAX(0,H12886-FARMER_HRS)</f>
        <v>11395.647862388614</v>
      </c>
      <c r="K12886" s="2">
        <f>I12886*FARMER_RATE+J12886*TEMP_WORKER_RATE</f>
        <v>222841.10872202454</v>
      </c>
      <c r="L12886" s="2">
        <f>A12886*PRICE_TOM+B12886*PRICE_CAR+C12886*PRICE_MES</f>
        <v>246604</v>
      </c>
      <c r="M12886" s="2">
        <f>A12886*FERT_BED_TOM+B12886*FERT_BED_CAR+C12886*FERT_BED_MES</f>
        <v>38720</v>
      </c>
      <c r="N12886" s="6">
        <f>IF(AND(D12886&lt;=TOTAL_BEDS,J12886&lt;=TEMP_WORKER_MAX*TEMP_WORKER_HRS),1,0)</f>
        <v>0</v>
      </c>
      <c r="O12886" s="2">
        <f>L12886-M12886-K12886-FIXED_COSTS</f>
        <v>-34957.108722024539</v>
      </c>
      <c r="P12886" s="2">
        <f>IF(N12886=1,O12886,"")</f>
      </c>
    </row>
    <row r="12887">
      <c r="A12887" s="6">
        <v>19</v>
      </c>
      <c r="B12887" s="6">
        <v>16</v>
      </c>
      <c r="C12887" s="6">
        <v>18</v>
      </c>
      <c r="D12887" s="6">
        <f>A12887+B12887+C12887</f>
        <v>53</v>
      </c>
      <c r="E12887" s="5">
        <f>IF(A12887=0,0,A12887*LABOR_HRS_WK_TOM*SEASON_WEEKS*(1+DIM_PCT_TOM)^A12887)</f>
        <v>10458.204466678904</v>
      </c>
      <c r="F12887" s="5">
        <f>IF(B12887=0,0,B12887*LABOR_HRS_WK_CAR*SEASON_WEEKS*(1+DIM_PCT_CAR)^B12887)</f>
        <v>712.56269791706984</v>
      </c>
      <c r="G12887" s="5">
        <f>IF(C12887=0,0,C12887*LABOR_HRS_WK_MES*SEASON_WEEKS*(1+DIM_PCT_MES)^C12887)</f>
        <v>1012.9676892512272</v>
      </c>
      <c r="H12887" s="5">
        <f>E12887+F12887+G12887</f>
        <v>12183.734853847202</v>
      </c>
      <c r="I12887" s="5">
        <f>MIN(H12887,FARMER_HRS)</f>
        <v>720</v>
      </c>
      <c r="J12887" s="5">
        <f>MAX(0,H12887-FARMER_HRS)</f>
        <v>11463.734853847202</v>
      </c>
      <c r="K12887" s="2">
        <f>I12887*FARMER_RATE+J12887*TEMP_WORKER_RATE</f>
        <v>224023.17454595835</v>
      </c>
      <c r="L12887" s="2">
        <f>A12887*PRICE_TOM+B12887*PRICE_CAR+C12887*PRICE_MES</f>
        <v>249304</v>
      </c>
      <c r="M12887" s="2">
        <f>A12887*FERT_BED_TOM+B12887*FERT_BED_CAR+C12887*FERT_BED_MES</f>
        <v>39600</v>
      </c>
      <c r="N12887" s="6">
        <f>IF(AND(D12887&lt;=TOTAL_BEDS,J12887&lt;=TEMP_WORKER_MAX*TEMP_WORKER_HRS),1,0)</f>
        <v>0</v>
      </c>
      <c r="O12887" s="2">
        <f>L12887-M12887-K12887-FIXED_COSTS</f>
        <v>-34319.174545958347</v>
      </c>
      <c r="P12887" s="2">
        <f>IF(N12887=1,O12887,"")</f>
      </c>
    </row>
    <row r="12888">
      <c r="A12888" s="6">
        <v>19</v>
      </c>
      <c r="B12888" s="6">
        <v>16</v>
      </c>
      <c r="C12888" s="6">
        <v>19</v>
      </c>
      <c r="D12888" s="6">
        <f>A12888+B12888+C12888</f>
        <v>54</v>
      </c>
      <c r="E12888" s="5">
        <f>IF(A12888=0,0,A12888*LABOR_HRS_WK_TOM*SEASON_WEEKS*(1+DIM_PCT_TOM)^A12888)</f>
        <v>10458.204466678904</v>
      </c>
      <c r="F12888" s="5">
        <f>IF(B12888=0,0,B12888*LABOR_HRS_WK_CAR*SEASON_WEEKS*(1+DIM_PCT_CAR)^B12888)</f>
        <v>712.56269791706984</v>
      </c>
      <c r="G12888" s="5">
        <f>IF(C12888=0,0,C12888*LABOR_HRS_WK_MES*SEASON_WEEKS*(1+DIM_PCT_MES)^C12888)</f>
        <v>1082.6092178872491</v>
      </c>
      <c r="H12888" s="5">
        <f>E12888+F12888+G12888</f>
        <v>12253.376382483224</v>
      </c>
      <c r="I12888" s="5">
        <f>MIN(H12888,FARMER_HRS)</f>
        <v>720</v>
      </c>
      <c r="J12888" s="5">
        <f>MAX(0,H12888-FARMER_HRS)</f>
        <v>11533.376382483224</v>
      </c>
      <c r="K12888" s="2">
        <f>I12888*FARMER_RATE+J12888*TEMP_WORKER_RATE</f>
        <v>225232.22886255596</v>
      </c>
      <c r="L12888" s="2">
        <f>A12888*PRICE_TOM+B12888*PRICE_CAR+C12888*PRICE_MES</f>
        <v>252004</v>
      </c>
      <c r="M12888" s="2">
        <f>A12888*FERT_BED_TOM+B12888*FERT_BED_CAR+C12888*FERT_BED_MES</f>
        <v>40480</v>
      </c>
      <c r="N12888" s="6">
        <f>IF(AND(D12888&lt;=TOTAL_BEDS,J12888&lt;=TEMP_WORKER_MAX*TEMP_WORKER_HRS),1,0)</f>
        <v>0</v>
      </c>
      <c r="O12888" s="2">
        <f>L12888-M12888-K12888-FIXED_COSTS</f>
        <v>-33708.228862555959</v>
      </c>
      <c r="P12888" s="2">
        <f>IF(N12888=1,O12888,"")</f>
      </c>
    </row>
    <row r="12889">
      <c r="A12889" s="6">
        <v>19</v>
      </c>
      <c r="B12889" s="6">
        <v>16</v>
      </c>
      <c r="C12889" s="6">
        <v>20</v>
      </c>
      <c r="D12889" s="6">
        <f>A12889+B12889+C12889</f>
        <v>55</v>
      </c>
      <c r="E12889" s="5">
        <f>IF(A12889=0,0,A12889*LABOR_HRS_WK_TOM*SEASON_WEEKS*(1+DIM_PCT_TOM)^A12889)</f>
        <v>10458.204466678904</v>
      </c>
      <c r="F12889" s="5">
        <f>IF(B12889=0,0,B12889*LABOR_HRS_WK_CAR*SEASON_WEEKS*(1+DIM_PCT_CAR)^B12889)</f>
        <v>712.56269791706984</v>
      </c>
      <c r="G12889" s="5">
        <f>IF(C12889=0,0,C12889*LABOR_HRS_WK_MES*SEASON_WEEKS*(1+DIM_PCT_MES)^C12889)</f>
        <v>1153.8335085377259</v>
      </c>
      <c r="H12889" s="5">
        <f>E12889+F12889+G12889</f>
        <v>12324.6006731337</v>
      </c>
      <c r="I12889" s="5">
        <f>MIN(H12889,FARMER_HRS)</f>
        <v>720</v>
      </c>
      <c r="J12889" s="5">
        <f>MAX(0,H12889-FARMER_HRS)</f>
        <v>11604.6006731337</v>
      </c>
      <c r="K12889" s="2">
        <f>I12889*FARMER_RATE+J12889*TEMP_WORKER_RATE</f>
        <v>226468.76168634897</v>
      </c>
      <c r="L12889" s="2">
        <f>A12889*PRICE_TOM+B12889*PRICE_CAR+C12889*PRICE_MES</f>
        <v>254704</v>
      </c>
      <c r="M12889" s="2">
        <f>A12889*FERT_BED_TOM+B12889*FERT_BED_CAR+C12889*FERT_BED_MES</f>
        <v>41360</v>
      </c>
      <c r="N12889" s="6">
        <f>IF(AND(D12889&lt;=TOTAL_BEDS,J12889&lt;=TEMP_WORKER_MAX*TEMP_WORKER_HRS),1,0)</f>
        <v>0</v>
      </c>
      <c r="O12889" s="2">
        <f>L12889-M12889-K12889-FIXED_COSTS</f>
        <v>-33124.761686348967</v>
      </c>
      <c r="P12889" s="2">
        <f>IF(N12889=1,O12889,"")</f>
      </c>
    </row>
    <row r="12890">
      <c r="A12890" s="6">
        <v>19</v>
      </c>
      <c r="B12890" s="6">
        <v>16</v>
      </c>
      <c r="C12890" s="6">
        <v>21</v>
      </c>
      <c r="D12890" s="6">
        <f>A12890+B12890+C12890</f>
        <v>56</v>
      </c>
      <c r="E12890" s="5">
        <f>IF(A12890=0,0,A12890*LABOR_HRS_WK_TOM*SEASON_WEEKS*(1+DIM_PCT_TOM)^A12890)</f>
        <v>10458.204466678904</v>
      </c>
      <c r="F12890" s="5">
        <f>IF(B12890=0,0,B12890*LABOR_HRS_WK_CAR*SEASON_WEEKS*(1+DIM_PCT_CAR)^B12890)</f>
        <v>712.56269791706984</v>
      </c>
      <c r="G12890" s="5">
        <f>IF(C12890=0,0,C12890*LABOR_HRS_WK_MES*SEASON_WEEKS*(1+DIM_PCT_MES)^C12890)</f>
        <v>1226.6692487641699</v>
      </c>
      <c r="H12890" s="5">
        <f>E12890+F12890+G12890</f>
        <v>12397.436413360145</v>
      </c>
      <c r="I12890" s="5">
        <f>MIN(H12890,FARMER_HRS)</f>
        <v>720</v>
      </c>
      <c r="J12890" s="5">
        <f>MAX(0,H12890-FARMER_HRS)</f>
        <v>11677.436413360145</v>
      </c>
      <c r="K12890" s="2">
        <f>I12890*FARMER_RATE+J12890*TEMP_WORKER_RATE</f>
        <v>227733.27106528028</v>
      </c>
      <c r="L12890" s="2">
        <f>A12890*PRICE_TOM+B12890*PRICE_CAR+C12890*PRICE_MES</f>
        <v>257404</v>
      </c>
      <c r="M12890" s="2">
        <f>A12890*FERT_BED_TOM+B12890*FERT_BED_CAR+C12890*FERT_BED_MES</f>
        <v>42240</v>
      </c>
      <c r="N12890" s="6">
        <f>IF(AND(D12890&lt;=TOTAL_BEDS,J12890&lt;=TEMP_WORKER_MAX*TEMP_WORKER_HRS),1,0)</f>
        <v>0</v>
      </c>
      <c r="O12890" s="2">
        <f>L12890-M12890-K12890-FIXED_COSTS</f>
        <v>-32569.271065280278</v>
      </c>
      <c r="P12890" s="2">
        <f>IF(N12890=1,O12890,"")</f>
      </c>
    </row>
    <row r="12891">
      <c r="A12891" s="6">
        <v>19</v>
      </c>
      <c r="B12891" s="6">
        <v>16</v>
      </c>
      <c r="C12891" s="6">
        <v>22</v>
      </c>
      <c r="D12891" s="6">
        <f>A12891+B12891+C12891</f>
        <v>57</v>
      </c>
      <c r="E12891" s="5">
        <f>IF(A12891=0,0,A12891*LABOR_HRS_WK_TOM*SEASON_WEEKS*(1+DIM_PCT_TOM)^A12891)</f>
        <v>10458.204466678904</v>
      </c>
      <c r="F12891" s="5">
        <f>IF(B12891=0,0,B12891*LABOR_HRS_WK_CAR*SEASON_WEEKS*(1+DIM_PCT_CAR)^B12891)</f>
        <v>712.56269791706984</v>
      </c>
      <c r="G12891" s="5">
        <f>IF(C12891=0,0,C12891*LABOR_HRS_WK_MES*SEASON_WEEKS*(1+DIM_PCT_MES)^C12891)</f>
        <v>1301.1455960105659</v>
      </c>
      <c r="H12891" s="5">
        <f>E12891+F12891+G12891</f>
        <v>12471.912760606541</v>
      </c>
      <c r="I12891" s="5">
        <f>MIN(H12891,FARMER_HRS)</f>
        <v>720</v>
      </c>
      <c r="J12891" s="5">
        <f>MAX(0,H12891-FARMER_HRS)</f>
        <v>11751.912760606541</v>
      </c>
      <c r="K12891" s="2">
        <f>I12891*FARMER_RATE+J12891*TEMP_WORKER_RATE</f>
        <v>229026.26320497468</v>
      </c>
      <c r="L12891" s="2">
        <f>A12891*PRICE_TOM+B12891*PRICE_CAR+C12891*PRICE_MES</f>
        <v>260104</v>
      </c>
      <c r="M12891" s="2">
        <f>A12891*FERT_BED_TOM+B12891*FERT_BED_CAR+C12891*FERT_BED_MES</f>
        <v>43120</v>
      </c>
      <c r="N12891" s="6">
        <f>IF(AND(D12891&lt;=TOTAL_BEDS,J12891&lt;=TEMP_WORKER_MAX*TEMP_WORKER_HRS),1,0)</f>
        <v>0</v>
      </c>
      <c r="O12891" s="2">
        <f>L12891-M12891-K12891-FIXED_COSTS</f>
        <v>-32042.263204974675</v>
      </c>
      <c r="P12891" s="2">
        <f>IF(N12891=1,O12891,"")</f>
      </c>
    </row>
    <row r="12892">
      <c r="A12892" s="6">
        <v>19</v>
      </c>
      <c r="B12892" s="6">
        <v>16</v>
      </c>
      <c r="C12892" s="6">
        <v>23</v>
      </c>
      <c r="D12892" s="6">
        <f>A12892+B12892+C12892</f>
        <v>58</v>
      </c>
      <c r="E12892" s="5">
        <f>IF(A12892=0,0,A12892*LABOR_HRS_WK_TOM*SEASON_WEEKS*(1+DIM_PCT_TOM)^A12892)</f>
        <v>10458.204466678904</v>
      </c>
      <c r="F12892" s="5">
        <f>IF(B12892=0,0,B12892*LABOR_HRS_WK_CAR*SEASON_WEEKS*(1+DIM_PCT_CAR)^B12892)</f>
        <v>712.56269791706984</v>
      </c>
      <c r="G12892" s="5">
        <f>IF(C12892=0,0,C12892*LABOR_HRS_WK_MES*SEASON_WEEKS*(1+DIM_PCT_MES)^C12892)</f>
        <v>1377.2921848680023</v>
      </c>
      <c r="H12892" s="5">
        <f>E12892+F12892+G12892</f>
        <v>12548.059349463976</v>
      </c>
      <c r="I12892" s="5">
        <f>MIN(H12892,FARMER_HRS)</f>
        <v>720</v>
      </c>
      <c r="J12892" s="5">
        <f>MAX(0,H12892-FARMER_HRS)</f>
        <v>11828.059349463976</v>
      </c>
      <c r="K12892" s="2">
        <f>I12892*FARMER_RATE+J12892*TEMP_WORKER_RATE</f>
        <v>230348.25259486068</v>
      </c>
      <c r="L12892" s="2">
        <f>A12892*PRICE_TOM+B12892*PRICE_CAR+C12892*PRICE_MES</f>
        <v>262804</v>
      </c>
      <c r="M12892" s="2">
        <f>A12892*FERT_BED_TOM+B12892*FERT_BED_CAR+C12892*FERT_BED_MES</f>
        <v>44000</v>
      </c>
      <c r="N12892" s="6">
        <f>IF(AND(D12892&lt;=TOTAL_BEDS,J12892&lt;=TEMP_WORKER_MAX*TEMP_WORKER_HRS),1,0)</f>
        <v>0</v>
      </c>
      <c r="O12892" s="2">
        <f>L12892-M12892-K12892-FIXED_COSTS</f>
        <v>-31544.252594860678</v>
      </c>
      <c r="P12892" s="2">
        <f>IF(N12892=1,O12892,"")</f>
      </c>
    </row>
    <row r="12893">
      <c r="A12893" s="6">
        <v>19</v>
      </c>
      <c r="B12893" s="6">
        <v>16</v>
      </c>
      <c r="C12893" s="6">
        <v>24</v>
      </c>
      <c r="D12893" s="6">
        <f>A12893+B12893+C12893</f>
        <v>59</v>
      </c>
      <c r="E12893" s="5">
        <f>IF(A12893=0,0,A12893*LABOR_HRS_WK_TOM*SEASON_WEEKS*(1+DIM_PCT_TOM)^A12893)</f>
        <v>10458.204466678904</v>
      </c>
      <c r="F12893" s="5">
        <f>IF(B12893=0,0,B12893*LABOR_HRS_WK_CAR*SEASON_WEEKS*(1+DIM_PCT_CAR)^B12893)</f>
        <v>712.56269791706984</v>
      </c>
      <c r="G12893" s="5">
        <f>IF(C12893=0,0,C12893*LABOR_HRS_WK_MES*SEASON_WEEKS*(1+DIM_PCT_MES)^C12893)</f>
        <v>1455.139134447498</v>
      </c>
      <c r="H12893" s="5">
        <f>E12893+F12893+G12893</f>
        <v>12625.906299043472</v>
      </c>
      <c r="I12893" s="5">
        <f>MIN(H12893,FARMER_HRS)</f>
        <v>720</v>
      </c>
      <c r="J12893" s="5">
        <f>MAX(0,H12893-FARMER_HRS)</f>
        <v>11905.906299043472</v>
      </c>
      <c r="K12893" s="2">
        <f>I12893*FARMER_RATE+J12893*TEMP_WORKER_RATE</f>
        <v>231699.7621361714</v>
      </c>
      <c r="L12893" s="2">
        <f>A12893*PRICE_TOM+B12893*PRICE_CAR+C12893*PRICE_MES</f>
        <v>265504</v>
      </c>
      <c r="M12893" s="2">
        <f>A12893*FERT_BED_TOM+B12893*FERT_BED_CAR+C12893*FERT_BED_MES</f>
        <v>44880</v>
      </c>
      <c r="N12893" s="6">
        <f>IF(AND(D12893&lt;=TOTAL_BEDS,J12893&lt;=TEMP_WORKER_MAX*TEMP_WORKER_HRS),1,0)</f>
        <v>0</v>
      </c>
      <c r="O12893" s="2">
        <f>L12893-M12893-K12893-FIXED_COSTS</f>
        <v>-31075.762136171397</v>
      </c>
      <c r="P12893" s="2">
        <f>IF(N12893=1,O12893,"")</f>
      </c>
    </row>
    <row r="12894">
      <c r="A12894" s="6">
        <v>19</v>
      </c>
      <c r="B12894" s="6">
        <v>16</v>
      </c>
      <c r="C12894" s="6">
        <v>25</v>
      </c>
      <c r="D12894" s="6">
        <f>A12894+B12894+C12894</f>
        <v>60</v>
      </c>
      <c r="E12894" s="5">
        <f>IF(A12894=0,0,A12894*LABOR_HRS_WK_TOM*SEASON_WEEKS*(1+DIM_PCT_TOM)^A12894)</f>
        <v>10458.204466678904</v>
      </c>
      <c r="F12894" s="5">
        <f>IF(B12894=0,0,B12894*LABOR_HRS_WK_CAR*SEASON_WEEKS*(1+DIM_PCT_CAR)^B12894)</f>
        <v>712.56269791706984</v>
      </c>
      <c r="G12894" s="5">
        <f>IF(C12894=0,0,C12894*LABOR_HRS_WK_MES*SEASON_WEEKS*(1+DIM_PCT_MES)^C12894)</f>
        <v>1534.7170558625955</v>
      </c>
      <c r="H12894" s="5">
        <f>E12894+F12894+G12894</f>
        <v>12705.484220458569</v>
      </c>
      <c r="I12894" s="5">
        <f>MIN(H12894,FARMER_HRS)</f>
        <v>720</v>
      </c>
      <c r="J12894" s="5">
        <f>MAX(0,H12894-FARMER_HRS)</f>
        <v>11985.484220458569</v>
      </c>
      <c r="K12894" s="2">
        <f>I12894*FARMER_RATE+J12894*TEMP_WORKER_RATE</f>
        <v>233081.32327185015</v>
      </c>
      <c r="L12894" s="2">
        <f>A12894*PRICE_TOM+B12894*PRICE_CAR+C12894*PRICE_MES</f>
        <v>268204</v>
      </c>
      <c r="M12894" s="2">
        <f>A12894*FERT_BED_TOM+B12894*FERT_BED_CAR+C12894*FERT_BED_MES</f>
        <v>45760</v>
      </c>
      <c r="N12894" s="6">
        <f>IF(AND(D12894&lt;=TOTAL_BEDS,J12894&lt;=TEMP_WORKER_MAX*TEMP_WORKER_HRS),1,0)</f>
        <v>0</v>
      </c>
      <c r="O12894" s="2">
        <f>L12894-M12894-K12894-FIXED_COSTS</f>
        <v>-30637.323271850153</v>
      </c>
      <c r="P12894" s="2">
        <f>IF(N12894=1,O12894,"")</f>
      </c>
    </row>
    <row r="12895">
      <c r="A12895" s="6">
        <v>19</v>
      </c>
      <c r="B12895" s="6">
        <v>16</v>
      </c>
      <c r="C12895" s="6">
        <v>26</v>
      </c>
      <c r="D12895" s="6">
        <f>A12895+B12895+C12895</f>
        <v>61</v>
      </c>
      <c r="E12895" s="5">
        <f>IF(A12895=0,0,A12895*LABOR_HRS_WK_TOM*SEASON_WEEKS*(1+DIM_PCT_TOM)^A12895)</f>
        <v>10458.204466678904</v>
      </c>
      <c r="F12895" s="5">
        <f>IF(B12895=0,0,B12895*LABOR_HRS_WK_CAR*SEASON_WEEKS*(1+DIM_PCT_CAR)^B12895)</f>
        <v>712.56269791706984</v>
      </c>
      <c r="G12895" s="5">
        <f>IF(C12895=0,0,C12895*LABOR_HRS_WK_MES*SEASON_WEEKS*(1+DIM_PCT_MES)^C12895)</f>
        <v>1616.0570598233128</v>
      </c>
      <c r="H12895" s="5">
        <f>E12895+F12895+G12895</f>
        <v>12786.824224419288</v>
      </c>
      <c r="I12895" s="5">
        <f>MIN(H12895,FARMER_HRS)</f>
        <v>720</v>
      </c>
      <c r="J12895" s="5">
        <f>MAX(0,H12895-FARMER_HRS)</f>
        <v>12066.824224419288</v>
      </c>
      <c r="K12895" s="2">
        <f>I12895*FARMER_RATE+J12895*TEMP_WORKER_RATE</f>
        <v>234493.47611839042</v>
      </c>
      <c r="L12895" s="2">
        <f>A12895*PRICE_TOM+B12895*PRICE_CAR+C12895*PRICE_MES</f>
        <v>270904</v>
      </c>
      <c r="M12895" s="2">
        <f>A12895*FERT_BED_TOM+B12895*FERT_BED_CAR+C12895*FERT_BED_MES</f>
        <v>46640</v>
      </c>
      <c r="N12895" s="6">
        <f>IF(AND(D12895&lt;=TOTAL_BEDS,J12895&lt;=TEMP_WORKER_MAX*TEMP_WORKER_HRS),1,0)</f>
        <v>0</v>
      </c>
      <c r="O12895" s="2">
        <f>L12895-M12895-K12895-FIXED_COSTS</f>
        <v>-30229.476118390419</v>
      </c>
      <c r="P12895" s="2">
        <f>IF(N12895=1,O12895,"")</f>
      </c>
    </row>
    <row r="12896">
      <c r="A12896" s="6">
        <v>19</v>
      </c>
      <c r="B12896" s="6">
        <v>16</v>
      </c>
      <c r="C12896" s="6">
        <v>27</v>
      </c>
      <c r="D12896" s="6">
        <f>A12896+B12896+C12896</f>
        <v>62</v>
      </c>
      <c r="E12896" s="5">
        <f>IF(A12896=0,0,A12896*LABOR_HRS_WK_TOM*SEASON_WEEKS*(1+DIM_PCT_TOM)^A12896)</f>
        <v>10458.204466678904</v>
      </c>
      <c r="F12896" s="5">
        <f>IF(B12896=0,0,B12896*LABOR_HRS_WK_CAR*SEASON_WEEKS*(1+DIM_PCT_CAR)^B12896)</f>
        <v>712.56269791706984</v>
      </c>
      <c r="G12896" s="5">
        <f>IF(C12896=0,0,C12896*LABOR_HRS_WK_MES*SEASON_WEEKS*(1+DIM_PCT_MES)^C12896)</f>
        <v>1699.19076434307</v>
      </c>
      <c r="H12896" s="5">
        <f>E12896+F12896+G12896</f>
        <v>12869.957928939044</v>
      </c>
      <c r="I12896" s="5">
        <f>MIN(H12896,FARMER_HRS)</f>
        <v>720</v>
      </c>
      <c r="J12896" s="5">
        <f>MAX(0,H12896-FARMER_HRS)</f>
        <v>12149.957928939044</v>
      </c>
      <c r="K12896" s="2">
        <f>I12896*FARMER_RATE+J12896*TEMP_WORKER_RATE</f>
        <v>235936.76959963617</v>
      </c>
      <c r="L12896" s="2">
        <f>A12896*PRICE_TOM+B12896*PRICE_CAR+C12896*PRICE_MES</f>
        <v>273604</v>
      </c>
      <c r="M12896" s="2">
        <f>A12896*FERT_BED_TOM+B12896*FERT_BED_CAR+C12896*FERT_BED_MES</f>
        <v>47520</v>
      </c>
      <c r="N12896" s="6">
        <f>IF(AND(D12896&lt;=TOTAL_BEDS,J12896&lt;=TEMP_WORKER_MAX*TEMP_WORKER_HRS),1,0)</f>
        <v>0</v>
      </c>
      <c r="O12896" s="2">
        <f>L12896-M12896-K12896-FIXED_COSTS</f>
        <v>-29852.769599636173</v>
      </c>
      <c r="P12896" s="2">
        <f>IF(N12896=1,O12896,"")</f>
      </c>
    </row>
    <row r="12897">
      <c r="A12897" s="6">
        <v>19</v>
      </c>
      <c r="B12897" s="6">
        <v>16</v>
      </c>
      <c r="C12897" s="6">
        <v>28</v>
      </c>
      <c r="D12897" s="6">
        <f>A12897+B12897+C12897</f>
        <v>63</v>
      </c>
      <c r="E12897" s="5">
        <f>IF(A12897=0,0,A12897*LABOR_HRS_WK_TOM*SEASON_WEEKS*(1+DIM_PCT_TOM)^A12897)</f>
        <v>10458.204466678904</v>
      </c>
      <c r="F12897" s="5">
        <f>IF(B12897=0,0,B12897*LABOR_HRS_WK_CAR*SEASON_WEEKS*(1+DIM_PCT_CAR)^B12897)</f>
        <v>712.56269791706984</v>
      </c>
      <c r="G12897" s="5">
        <f>IF(C12897=0,0,C12897*LABOR_HRS_WK_MES*SEASON_WEEKS*(1+DIM_PCT_MES)^C12897)</f>
        <v>1784.1503025602233</v>
      </c>
      <c r="H12897" s="5">
        <f>E12897+F12897+G12897</f>
        <v>12954.917467156198</v>
      </c>
      <c r="I12897" s="5">
        <f>MIN(H12897,FARMER_HRS)</f>
        <v>720</v>
      </c>
      <c r="J12897" s="5">
        <f>MAX(0,H12897-FARMER_HRS)</f>
        <v>12234.917467156198</v>
      </c>
      <c r="K12897" s="2">
        <f>I12897*FARMER_RATE+J12897*TEMP_WORKER_RATE</f>
        <v>237411.76158257289</v>
      </c>
      <c r="L12897" s="2">
        <f>A12897*PRICE_TOM+B12897*PRICE_CAR+C12897*PRICE_MES</f>
        <v>276304</v>
      </c>
      <c r="M12897" s="2">
        <f>A12897*FERT_BED_TOM+B12897*FERT_BED_CAR+C12897*FERT_BED_MES</f>
        <v>48400</v>
      </c>
      <c r="N12897" s="6">
        <f>IF(AND(D12897&lt;=TOTAL_BEDS,J12897&lt;=TEMP_WORKER_MAX*TEMP_WORKER_HRS),1,0)</f>
        <v>0</v>
      </c>
      <c r="O12897" s="2">
        <f>L12897-M12897-K12897-FIXED_COSTS</f>
        <v>-29507.761582572886</v>
      </c>
      <c r="P12897" s="2">
        <f>IF(N12897=1,O12897,"")</f>
      </c>
    </row>
    <row r="12898">
      <c r="A12898" s="6">
        <v>19</v>
      </c>
      <c r="B12898" s="6">
        <v>16</v>
      </c>
      <c r="C12898" s="6">
        <v>29</v>
      </c>
      <c r="D12898" s="6">
        <f>A12898+B12898+C12898</f>
        <v>64</v>
      </c>
      <c r="E12898" s="5">
        <f>IF(A12898=0,0,A12898*LABOR_HRS_WK_TOM*SEASON_WEEKS*(1+DIM_PCT_TOM)^A12898)</f>
        <v>10458.204466678904</v>
      </c>
      <c r="F12898" s="5">
        <f>IF(B12898=0,0,B12898*LABOR_HRS_WK_CAR*SEASON_WEEKS*(1+DIM_PCT_CAR)^B12898)</f>
        <v>712.56269791706984</v>
      </c>
      <c r="G12898" s="5">
        <f>IF(C12898=0,0,C12898*LABOR_HRS_WK_MES*SEASON_WEEKS*(1+DIM_PCT_MES)^C12898)</f>
        <v>1870.9683306758766</v>
      </c>
      <c r="H12898" s="5">
        <f>E12898+F12898+G12898</f>
        <v>13041.735495271851</v>
      </c>
      <c r="I12898" s="5">
        <f>MIN(H12898,FARMER_HRS)</f>
        <v>720</v>
      </c>
      <c r="J12898" s="5">
        <f>MAX(0,H12898-FARMER_HRS)</f>
        <v>12321.735495271851</v>
      </c>
      <c r="K12898" s="2">
        <f>I12898*FARMER_RATE+J12898*TEMP_WORKER_RATE</f>
        <v>238919.01901513629</v>
      </c>
      <c r="L12898" s="2">
        <f>A12898*PRICE_TOM+B12898*PRICE_CAR+C12898*PRICE_MES</f>
        <v>279004</v>
      </c>
      <c r="M12898" s="2">
        <f>A12898*FERT_BED_TOM+B12898*FERT_BED_CAR+C12898*FERT_BED_MES</f>
        <v>49280</v>
      </c>
      <c r="N12898" s="6">
        <f>IF(AND(D12898&lt;=TOTAL_BEDS,J12898&lt;=TEMP_WORKER_MAX*TEMP_WORKER_HRS),1,0)</f>
        <v>0</v>
      </c>
      <c r="O12898" s="2">
        <f>L12898-M12898-K12898-FIXED_COSTS</f>
        <v>-29195.019015136291</v>
      </c>
      <c r="P12898" s="2">
        <f>IF(N12898=1,O12898,"")</f>
      </c>
    </row>
    <row r="12899">
      <c r="A12899" s="6">
        <v>19</v>
      </c>
      <c r="B12899" s="6">
        <v>16</v>
      </c>
      <c r="C12899" s="6">
        <v>30</v>
      </c>
      <c r="D12899" s="6">
        <f>A12899+B12899+C12899</f>
        <v>65</v>
      </c>
      <c r="E12899" s="5">
        <f>IF(A12899=0,0,A12899*LABOR_HRS_WK_TOM*SEASON_WEEKS*(1+DIM_PCT_TOM)^A12899)</f>
        <v>10458.204466678904</v>
      </c>
      <c r="F12899" s="5">
        <f>IF(B12899=0,0,B12899*LABOR_HRS_WK_CAR*SEASON_WEEKS*(1+DIM_PCT_CAR)^B12899)</f>
        <v>712.56269791706984</v>
      </c>
      <c r="G12899" s="5">
        <f>IF(C12899=0,0,C12899*LABOR_HRS_WK_MES*SEASON_WEEKS*(1+DIM_PCT_MES)^C12899)</f>
        <v>1959.6780360096466</v>
      </c>
      <c r="H12899" s="5">
        <f>E12899+F12899+G12899</f>
        <v>13130.445200605622</v>
      </c>
      <c r="I12899" s="5">
        <f>MIN(H12899,FARMER_HRS)</f>
        <v>720</v>
      </c>
      <c r="J12899" s="5">
        <f>MAX(0,H12899-FARMER_HRS)</f>
        <v>12410.445200605622</v>
      </c>
      <c r="K12899" s="2">
        <f>I12899*FARMER_RATE+J12899*TEMP_WORKER_RATE</f>
        <v>240459.11806606982</v>
      </c>
      <c r="L12899" s="2">
        <f>A12899*PRICE_TOM+B12899*PRICE_CAR+C12899*PRICE_MES</f>
        <v>281704</v>
      </c>
      <c r="M12899" s="2">
        <f>A12899*FERT_BED_TOM+B12899*FERT_BED_CAR+C12899*FERT_BED_MES</f>
        <v>50160</v>
      </c>
      <c r="N12899" s="6">
        <f>IF(AND(D12899&lt;=TOTAL_BEDS,J12899&lt;=TEMP_WORKER_MAX*TEMP_WORKER_HRS),1,0)</f>
        <v>0</v>
      </c>
      <c r="O12899" s="2">
        <f>L12899-M12899-K12899-FIXED_COSTS</f>
        <v>-28915.118066069816</v>
      </c>
      <c r="P12899" s="2">
        <f>IF(N12899=1,O12899,"")</f>
      </c>
    </row>
    <row r="12900">
      <c r="A12900" s="6">
        <v>19</v>
      </c>
      <c r="B12900" s="6">
        <v>17</v>
      </c>
      <c r="C12900" s="6">
        <v>0</v>
      </c>
      <c r="D12900" s="6">
        <f>A12900+B12900+C12900</f>
        <v>36</v>
      </c>
      <c r="E12900" s="5">
        <f>IF(A12900=0,0,A12900*LABOR_HRS_WK_TOM*SEASON_WEEKS*(1+DIM_PCT_TOM)^A12900)</f>
        <v>10458.204466678904</v>
      </c>
      <c r="F12900" s="5">
        <f>IF(B12900=0,0,B12900*LABOR_HRS_WK_CAR*SEASON_WEEKS*(1+DIM_PCT_CAR)^B12900)</f>
        <v>776.02531320030891</v>
      </c>
      <c r="G12900" s="5">
        <f>IF(C12900=0,0,C12900*LABOR_HRS_WK_MES*SEASON_WEEKS*(1+DIM_PCT_MES)^C12900)</f>
        <v>0</v>
      </c>
      <c r="H12900" s="5">
        <f>E12900+F12900+G12900</f>
        <v>11234.229779879213</v>
      </c>
      <c r="I12900" s="5">
        <f>MIN(H12900,FARMER_HRS)</f>
        <v>720</v>
      </c>
      <c r="J12900" s="5">
        <f>MAX(0,H12900-FARMER_HRS)</f>
        <v>10514.229779879213</v>
      </c>
      <c r="K12900" s="2">
        <f>I12900*FARMER_RATE+J12900*TEMP_WORKER_RATE</f>
        <v>207538.71145623634</v>
      </c>
      <c r="L12900" s="2">
        <f>A12900*PRICE_TOM+B12900*PRICE_CAR+C12900*PRICE_MES</f>
        <v>202798</v>
      </c>
      <c r="M12900" s="2">
        <f>A12900*FERT_BED_TOM+B12900*FERT_BED_CAR+C12900*FERT_BED_MES</f>
        <v>24200</v>
      </c>
      <c r="N12900" s="6">
        <f>IF(AND(D12900&lt;=TOTAL_BEDS,J12900&lt;=TEMP_WORKER_MAX*TEMP_WORKER_HRS),1,0)</f>
        <v>0</v>
      </c>
      <c r="O12900" s="2">
        <f>L12900-M12900-K12900-FIXED_COSTS</f>
        <v>-48940.711456236342</v>
      </c>
      <c r="P12900" s="2">
        <f>IF(N12900=1,O12900,"")</f>
      </c>
    </row>
    <row r="12901">
      <c r="A12901" s="6">
        <v>19</v>
      </c>
      <c r="B12901" s="6">
        <v>17</v>
      </c>
      <c r="C12901" s="6">
        <v>1</v>
      </c>
      <c r="D12901" s="6">
        <f>A12901+B12901+C12901</f>
        <v>37</v>
      </c>
      <c r="E12901" s="5">
        <f>IF(A12901=0,0,A12901*LABOR_HRS_WK_TOM*SEASON_WEEKS*(1+DIM_PCT_TOM)^A12901)</f>
        <v>10458.204466678904</v>
      </c>
      <c r="F12901" s="5">
        <f>IF(B12901=0,0,B12901*LABOR_HRS_WK_CAR*SEASON_WEEKS*(1+DIM_PCT_CAR)^B12901)</f>
        <v>776.02531320030891</v>
      </c>
      <c r="G12901" s="5">
        <f>IF(C12901=0,0,C12901*LABOR_HRS_WK_MES*SEASON_WEEKS*(1+DIM_PCT_MES)^C12901)</f>
        <v>45.5625</v>
      </c>
      <c r="H12901" s="5">
        <f>E12901+F12901+G12901</f>
        <v>11279.792279879213</v>
      </c>
      <c r="I12901" s="5">
        <f>MIN(H12901,FARMER_HRS)</f>
        <v>720</v>
      </c>
      <c r="J12901" s="5">
        <f>MAX(0,H12901-FARMER_HRS)</f>
        <v>10559.792279879213</v>
      </c>
      <c r="K12901" s="2">
        <f>I12901*FARMER_RATE+J12901*TEMP_WORKER_RATE</f>
        <v>208329.72708123634</v>
      </c>
      <c r="L12901" s="2">
        <f>A12901*PRICE_TOM+B12901*PRICE_CAR+C12901*PRICE_MES</f>
        <v>205498</v>
      </c>
      <c r="M12901" s="2">
        <f>A12901*FERT_BED_TOM+B12901*FERT_BED_CAR+C12901*FERT_BED_MES</f>
        <v>25080</v>
      </c>
      <c r="N12901" s="6">
        <f>IF(AND(D12901&lt;=TOTAL_BEDS,J12901&lt;=TEMP_WORKER_MAX*TEMP_WORKER_HRS),1,0)</f>
        <v>0</v>
      </c>
      <c r="O12901" s="2">
        <f>L12901-M12901-K12901-FIXED_COSTS</f>
        <v>-47911.727081236342</v>
      </c>
      <c r="P12901" s="2">
        <f>IF(N12901=1,O12901,"")</f>
      </c>
    </row>
    <row r="12902">
      <c r="A12902" s="6">
        <v>19</v>
      </c>
      <c r="B12902" s="6">
        <v>17</v>
      </c>
      <c r="C12902" s="6">
        <v>2</v>
      </c>
      <c r="D12902" s="6">
        <f>A12902+B12902+C12902</f>
        <v>38</v>
      </c>
      <c r="E12902" s="5">
        <f>IF(A12902=0,0,A12902*LABOR_HRS_WK_TOM*SEASON_WEEKS*(1+DIM_PCT_TOM)^A12902)</f>
        <v>10458.204466678904</v>
      </c>
      <c r="F12902" s="5">
        <f>IF(B12902=0,0,B12902*LABOR_HRS_WK_CAR*SEASON_WEEKS*(1+DIM_PCT_CAR)^B12902)</f>
        <v>776.02531320030891</v>
      </c>
      <c r="G12902" s="5">
        <f>IF(C12902=0,0,C12902*LABOR_HRS_WK_MES*SEASON_WEEKS*(1+DIM_PCT_MES)^C12902)</f>
        <v>92.2640625</v>
      </c>
      <c r="H12902" s="5">
        <f>E12902+F12902+G12902</f>
        <v>11326.493842379214</v>
      </c>
      <c r="I12902" s="5">
        <f>MIN(H12902,FARMER_HRS)</f>
        <v>720</v>
      </c>
      <c r="J12902" s="5">
        <f>MAX(0,H12902-FARMER_HRS)</f>
        <v>10606.493842379214</v>
      </c>
      <c r="K12902" s="2">
        <f>I12902*FARMER_RATE+J12902*TEMP_WORKER_RATE</f>
        <v>209140.51809686134</v>
      </c>
      <c r="L12902" s="2">
        <f>A12902*PRICE_TOM+B12902*PRICE_CAR+C12902*PRICE_MES</f>
        <v>208198</v>
      </c>
      <c r="M12902" s="2">
        <f>A12902*FERT_BED_TOM+B12902*FERT_BED_CAR+C12902*FERT_BED_MES</f>
        <v>25960</v>
      </c>
      <c r="N12902" s="6">
        <f>IF(AND(D12902&lt;=TOTAL_BEDS,J12902&lt;=TEMP_WORKER_MAX*TEMP_WORKER_HRS),1,0)</f>
        <v>0</v>
      </c>
      <c r="O12902" s="2">
        <f>L12902-M12902-K12902-FIXED_COSTS</f>
        <v>-46902.518096861342</v>
      </c>
      <c r="P12902" s="2">
        <f>IF(N12902=1,O12902,"")</f>
      </c>
    </row>
    <row r="12903">
      <c r="A12903" s="6">
        <v>19</v>
      </c>
      <c r="B12903" s="6">
        <v>17</v>
      </c>
      <c r="C12903" s="6">
        <v>3</v>
      </c>
      <c r="D12903" s="6">
        <f>A12903+B12903+C12903</f>
        <v>39</v>
      </c>
      <c r="E12903" s="5">
        <f>IF(A12903=0,0,A12903*LABOR_HRS_WK_TOM*SEASON_WEEKS*(1+DIM_PCT_TOM)^A12903)</f>
        <v>10458.204466678904</v>
      </c>
      <c r="F12903" s="5">
        <f>IF(B12903=0,0,B12903*LABOR_HRS_WK_CAR*SEASON_WEEKS*(1+DIM_PCT_CAR)^B12903)</f>
        <v>776.02531320030891</v>
      </c>
      <c r="G12903" s="5">
        <f>IF(C12903=0,0,C12903*LABOR_HRS_WK_MES*SEASON_WEEKS*(1+DIM_PCT_MES)^C12903)</f>
        <v>140.12604492187498</v>
      </c>
      <c r="H12903" s="5">
        <f>E12903+F12903+G12903</f>
        <v>11374.355824801089</v>
      </c>
      <c r="I12903" s="5">
        <f>MIN(H12903,FARMER_HRS)</f>
        <v>720</v>
      </c>
      <c r="J12903" s="5">
        <f>MAX(0,H12903-FARMER_HRS)</f>
        <v>10654.355824801089</v>
      </c>
      <c r="K12903" s="2">
        <f>I12903*FARMER_RATE+J12903*TEMP_WORKER_RATE</f>
        <v>209971.45529168556</v>
      </c>
      <c r="L12903" s="2">
        <f>A12903*PRICE_TOM+B12903*PRICE_CAR+C12903*PRICE_MES</f>
        <v>210898</v>
      </c>
      <c r="M12903" s="2">
        <f>A12903*FERT_BED_TOM+B12903*FERT_BED_CAR+C12903*FERT_BED_MES</f>
        <v>26840</v>
      </c>
      <c r="N12903" s="6">
        <f>IF(AND(D12903&lt;=TOTAL_BEDS,J12903&lt;=TEMP_WORKER_MAX*TEMP_WORKER_HRS),1,0)</f>
        <v>0</v>
      </c>
      <c r="O12903" s="2">
        <f>L12903-M12903-K12903-FIXED_COSTS</f>
        <v>-45913.455291685561</v>
      </c>
      <c r="P12903" s="2">
        <f>IF(N12903=1,O12903,"")</f>
      </c>
    </row>
    <row r="12904">
      <c r="A12904" s="6">
        <v>19</v>
      </c>
      <c r="B12904" s="6">
        <v>17</v>
      </c>
      <c r="C12904" s="6">
        <v>4</v>
      </c>
      <c r="D12904" s="6">
        <f>A12904+B12904+C12904</f>
        <v>40</v>
      </c>
      <c r="E12904" s="5">
        <f>IF(A12904=0,0,A12904*LABOR_HRS_WK_TOM*SEASON_WEEKS*(1+DIM_PCT_TOM)^A12904)</f>
        <v>10458.204466678904</v>
      </c>
      <c r="F12904" s="5">
        <f>IF(B12904=0,0,B12904*LABOR_HRS_WK_CAR*SEASON_WEEKS*(1+DIM_PCT_CAR)^B12904)</f>
        <v>776.02531320030891</v>
      </c>
      <c r="G12904" s="5">
        <f>IF(C12904=0,0,C12904*LABOR_HRS_WK_MES*SEASON_WEEKS*(1+DIM_PCT_MES)^C12904)</f>
        <v>189.17016064453119</v>
      </c>
      <c r="H12904" s="5">
        <f>E12904+F12904+G12904</f>
        <v>11423.399940523745</v>
      </c>
      <c r="I12904" s="5">
        <f>MIN(H12904,FARMER_HRS)</f>
        <v>720</v>
      </c>
      <c r="J12904" s="5">
        <f>MAX(0,H12904-FARMER_HRS)</f>
        <v>10703.399940523745</v>
      </c>
      <c r="K12904" s="2">
        <f>I12904*FARMER_RATE+J12904*TEMP_WORKER_RATE</f>
        <v>210822.91563409279</v>
      </c>
      <c r="L12904" s="2">
        <f>A12904*PRICE_TOM+B12904*PRICE_CAR+C12904*PRICE_MES</f>
        <v>213598</v>
      </c>
      <c r="M12904" s="2">
        <f>A12904*FERT_BED_TOM+B12904*FERT_BED_CAR+C12904*FERT_BED_MES</f>
        <v>27720</v>
      </c>
      <c r="N12904" s="6">
        <f>IF(AND(D12904&lt;=TOTAL_BEDS,J12904&lt;=TEMP_WORKER_MAX*TEMP_WORKER_HRS),1,0)</f>
        <v>0</v>
      </c>
      <c r="O12904" s="2">
        <f>L12904-M12904-K12904-FIXED_COSTS</f>
        <v>-44944.915634092788</v>
      </c>
      <c r="P12904" s="2">
        <f>IF(N12904=1,O12904,"")</f>
      </c>
    </row>
    <row r="12905">
      <c r="A12905" s="6">
        <v>19</v>
      </c>
      <c r="B12905" s="6">
        <v>17</v>
      </c>
      <c r="C12905" s="6">
        <v>5</v>
      </c>
      <c r="D12905" s="6">
        <f>A12905+B12905+C12905</f>
        <v>41</v>
      </c>
      <c r="E12905" s="5">
        <f>IF(A12905=0,0,A12905*LABOR_HRS_WK_TOM*SEASON_WEEKS*(1+DIM_PCT_TOM)^A12905)</f>
        <v>10458.204466678904</v>
      </c>
      <c r="F12905" s="5">
        <f>IF(B12905=0,0,B12905*LABOR_HRS_WK_CAR*SEASON_WEEKS*(1+DIM_PCT_CAR)^B12905)</f>
        <v>776.02531320030891</v>
      </c>
      <c r="G12905" s="5">
        <f>IF(C12905=0,0,C12905*LABOR_HRS_WK_MES*SEASON_WEEKS*(1+DIM_PCT_MES)^C12905)</f>
        <v>239.41848456573481</v>
      </c>
      <c r="H12905" s="5">
        <f>E12905+F12905+G12905</f>
        <v>11473.648264444948</v>
      </c>
      <c r="I12905" s="5">
        <f>MIN(H12905,FARMER_HRS)</f>
        <v>720</v>
      </c>
      <c r="J12905" s="5">
        <f>MAX(0,H12905-FARMER_HRS)</f>
        <v>10753.648264444948</v>
      </c>
      <c r="K12905" s="2">
        <f>I12905*FARMER_RATE+J12905*TEMP_WORKER_RATE</f>
        <v>211695.28236883591</v>
      </c>
      <c r="L12905" s="2">
        <f>A12905*PRICE_TOM+B12905*PRICE_CAR+C12905*PRICE_MES</f>
        <v>216298</v>
      </c>
      <c r="M12905" s="2">
        <f>A12905*FERT_BED_TOM+B12905*FERT_BED_CAR+C12905*FERT_BED_MES</f>
        <v>28600</v>
      </c>
      <c r="N12905" s="6">
        <f>IF(AND(D12905&lt;=TOTAL_BEDS,J12905&lt;=TEMP_WORKER_MAX*TEMP_WORKER_HRS),1,0)</f>
        <v>0</v>
      </c>
      <c r="O12905" s="2">
        <f>L12905-M12905-K12905-FIXED_COSTS</f>
        <v>-43997.282368835906</v>
      </c>
      <c r="P12905" s="2">
        <f>IF(N12905=1,O12905,"")</f>
      </c>
    </row>
    <row r="12906">
      <c r="A12906" s="6">
        <v>19</v>
      </c>
      <c r="B12906" s="6">
        <v>17</v>
      </c>
      <c r="C12906" s="6">
        <v>6</v>
      </c>
      <c r="D12906" s="6">
        <f>A12906+B12906+C12906</f>
        <v>42</v>
      </c>
      <c r="E12906" s="5">
        <f>IF(A12906=0,0,A12906*LABOR_HRS_WK_TOM*SEASON_WEEKS*(1+DIM_PCT_TOM)^A12906)</f>
        <v>10458.204466678904</v>
      </c>
      <c r="F12906" s="5">
        <f>IF(B12906=0,0,B12906*LABOR_HRS_WK_CAR*SEASON_WEEKS*(1+DIM_PCT_CAR)^B12906)</f>
        <v>776.02531320030891</v>
      </c>
      <c r="G12906" s="5">
        <f>IF(C12906=0,0,C12906*LABOR_HRS_WK_MES*SEASON_WEEKS*(1+DIM_PCT_MES)^C12906)</f>
        <v>290.89345874736773</v>
      </c>
      <c r="H12906" s="5">
        <f>E12906+F12906+G12906</f>
        <v>11525.12323862658</v>
      </c>
      <c r="I12906" s="5">
        <f>MIN(H12906,FARMER_HRS)</f>
        <v>720</v>
      </c>
      <c r="J12906" s="5">
        <f>MAX(0,H12906-FARMER_HRS)</f>
        <v>10805.12323862658</v>
      </c>
      <c r="K12906" s="2">
        <f>I12906*FARMER_RATE+J12906*TEMP_WORKER_RATE</f>
        <v>212588.9451150448</v>
      </c>
      <c r="L12906" s="2">
        <f>A12906*PRICE_TOM+B12906*PRICE_CAR+C12906*PRICE_MES</f>
        <v>218998</v>
      </c>
      <c r="M12906" s="2">
        <f>A12906*FERT_BED_TOM+B12906*FERT_BED_CAR+C12906*FERT_BED_MES</f>
        <v>29480</v>
      </c>
      <c r="N12906" s="6">
        <f>IF(AND(D12906&lt;=TOTAL_BEDS,J12906&lt;=TEMP_WORKER_MAX*TEMP_WORKER_HRS),1,0)</f>
        <v>0</v>
      </c>
      <c r="O12906" s="2">
        <f>L12906-M12906-K12906-FIXED_COSTS</f>
        <v>-43070.9451150448</v>
      </c>
      <c r="P12906" s="2">
        <f>IF(N12906=1,O12906,"")</f>
      </c>
    </row>
    <row r="12907">
      <c r="A12907" s="6">
        <v>19</v>
      </c>
      <c r="B12907" s="6">
        <v>17</v>
      </c>
      <c r="C12907" s="6">
        <v>7</v>
      </c>
      <c r="D12907" s="6">
        <f>A12907+B12907+C12907</f>
        <v>43</v>
      </c>
      <c r="E12907" s="5">
        <f>IF(A12907=0,0,A12907*LABOR_HRS_WK_TOM*SEASON_WEEKS*(1+DIM_PCT_TOM)^A12907)</f>
        <v>10458.204466678904</v>
      </c>
      <c r="F12907" s="5">
        <f>IF(B12907=0,0,B12907*LABOR_HRS_WK_CAR*SEASON_WEEKS*(1+DIM_PCT_CAR)^B12907)</f>
        <v>776.02531320030891</v>
      </c>
      <c r="G12907" s="5">
        <f>IF(C12907=0,0,C12907*LABOR_HRS_WK_MES*SEASON_WEEKS*(1+DIM_PCT_MES)^C12907)</f>
        <v>343.61789814532818</v>
      </c>
      <c r="H12907" s="5">
        <f>E12907+F12907+G12907</f>
        <v>11577.847678024542</v>
      </c>
      <c r="I12907" s="5">
        <f>MIN(H12907,FARMER_HRS)</f>
        <v>720</v>
      </c>
      <c r="J12907" s="5">
        <f>MAX(0,H12907-FARMER_HRS)</f>
        <v>10857.847678024542</v>
      </c>
      <c r="K12907" s="2">
        <f>I12907*FARMER_RATE+J12907*TEMP_WORKER_RATE</f>
        <v>213504.29996570386</v>
      </c>
      <c r="L12907" s="2">
        <f>A12907*PRICE_TOM+B12907*PRICE_CAR+C12907*PRICE_MES</f>
        <v>221698</v>
      </c>
      <c r="M12907" s="2">
        <f>A12907*FERT_BED_TOM+B12907*FERT_BED_CAR+C12907*FERT_BED_MES</f>
        <v>30360</v>
      </c>
      <c r="N12907" s="6">
        <f>IF(AND(D12907&lt;=TOTAL_BEDS,J12907&lt;=TEMP_WORKER_MAX*TEMP_WORKER_HRS),1,0)</f>
        <v>0</v>
      </c>
      <c r="O12907" s="2">
        <f>L12907-M12907-K12907-FIXED_COSTS</f>
        <v>-42166.29996570386</v>
      </c>
      <c r="P12907" s="2">
        <f>IF(N12907=1,O12907,"")</f>
      </c>
    </row>
    <row r="12908">
      <c r="A12908" s="6">
        <v>19</v>
      </c>
      <c r="B12908" s="6">
        <v>17</v>
      </c>
      <c r="C12908" s="6">
        <v>8</v>
      </c>
      <c r="D12908" s="6">
        <f>A12908+B12908+C12908</f>
        <v>44</v>
      </c>
      <c r="E12908" s="5">
        <f>IF(A12908=0,0,A12908*LABOR_HRS_WK_TOM*SEASON_WEEKS*(1+DIM_PCT_TOM)^A12908)</f>
        <v>10458.204466678904</v>
      </c>
      <c r="F12908" s="5">
        <f>IF(B12908=0,0,B12908*LABOR_HRS_WK_CAR*SEASON_WEEKS*(1+DIM_PCT_CAR)^B12908)</f>
        <v>776.02531320030891</v>
      </c>
      <c r="G12908" s="5">
        <f>IF(C12908=0,0,C12908*LABOR_HRS_WK_MES*SEASON_WEEKS*(1+DIM_PCT_MES)^C12908)</f>
        <v>397.61499642530833</v>
      </c>
      <c r="H12908" s="5">
        <f>E12908+F12908+G12908</f>
        <v>11631.844776304522</v>
      </c>
      <c r="I12908" s="5">
        <f>MIN(H12908,FARMER_HRS)</f>
        <v>720</v>
      </c>
      <c r="J12908" s="5">
        <f>MAX(0,H12908-FARMER_HRS)</f>
        <v>10911.844776304522</v>
      </c>
      <c r="K12908" s="2">
        <f>I12908*FARMER_RATE+J12908*TEMP_WORKER_RATE</f>
        <v>214441.74958862018</v>
      </c>
      <c r="L12908" s="2">
        <f>A12908*PRICE_TOM+B12908*PRICE_CAR+C12908*PRICE_MES</f>
        <v>224398</v>
      </c>
      <c r="M12908" s="2">
        <f>A12908*FERT_BED_TOM+B12908*FERT_BED_CAR+C12908*FERT_BED_MES</f>
        <v>31240</v>
      </c>
      <c r="N12908" s="6">
        <f>IF(AND(D12908&lt;=TOTAL_BEDS,J12908&lt;=TEMP_WORKER_MAX*TEMP_WORKER_HRS),1,0)</f>
        <v>0</v>
      </c>
      <c r="O12908" s="2">
        <f>L12908-M12908-K12908-FIXED_COSTS</f>
        <v>-41283.74958862018</v>
      </c>
      <c r="P12908" s="2">
        <f>IF(N12908=1,O12908,"")</f>
      </c>
    </row>
    <row r="12909">
      <c r="A12909" s="6">
        <v>19</v>
      </c>
      <c r="B12909" s="6">
        <v>17</v>
      </c>
      <c r="C12909" s="6">
        <v>9</v>
      </c>
      <c r="D12909" s="6">
        <f>A12909+B12909+C12909</f>
        <v>45</v>
      </c>
      <c r="E12909" s="5">
        <f>IF(A12909=0,0,A12909*LABOR_HRS_WK_TOM*SEASON_WEEKS*(1+DIM_PCT_TOM)^A12909)</f>
        <v>10458.204466678904</v>
      </c>
      <c r="F12909" s="5">
        <f>IF(B12909=0,0,B12909*LABOR_HRS_WK_CAR*SEASON_WEEKS*(1+DIM_PCT_CAR)^B12909)</f>
        <v>776.02531320030891</v>
      </c>
      <c r="G12909" s="5">
        <f>IF(C12909=0,0,C12909*LABOR_HRS_WK_MES*SEASON_WEEKS*(1+DIM_PCT_MES)^C12909)</f>
        <v>452.90833186570273</v>
      </c>
      <c r="H12909" s="5">
        <f>E12909+F12909+G12909</f>
        <v>11687.138111744916</v>
      </c>
      <c r="I12909" s="5">
        <f>MIN(H12909,FARMER_HRS)</f>
        <v>720</v>
      </c>
      <c r="J12909" s="5">
        <f>MAX(0,H12909-FARMER_HRS)</f>
        <v>10967.138111744916</v>
      </c>
      <c r="K12909" s="2">
        <f>I12909*FARMER_RATE+J12909*TEMP_WORKER_RATE</f>
        <v>215401.70332890478</v>
      </c>
      <c r="L12909" s="2">
        <f>A12909*PRICE_TOM+B12909*PRICE_CAR+C12909*PRICE_MES</f>
        <v>227098</v>
      </c>
      <c r="M12909" s="2">
        <f>A12909*FERT_BED_TOM+B12909*FERT_BED_CAR+C12909*FERT_BED_MES</f>
        <v>32120</v>
      </c>
      <c r="N12909" s="6">
        <f>IF(AND(D12909&lt;=TOTAL_BEDS,J12909&lt;=TEMP_WORKER_MAX*TEMP_WORKER_HRS),1,0)</f>
        <v>0</v>
      </c>
      <c r="O12909" s="2">
        <f>L12909-M12909-K12909-FIXED_COSTS</f>
        <v>-40423.703328904783</v>
      </c>
      <c r="P12909" s="2">
        <f>IF(N12909=1,O12909,"")</f>
      </c>
    </row>
    <row r="12910">
      <c r="A12910" s="6">
        <v>19</v>
      </c>
      <c r="B12910" s="6">
        <v>17</v>
      </c>
      <c r="C12910" s="6">
        <v>10</v>
      </c>
      <c r="D12910" s="6">
        <f>A12910+B12910+C12910</f>
        <v>46</v>
      </c>
      <c r="E12910" s="5">
        <f>IF(A12910=0,0,A12910*LABOR_HRS_WK_TOM*SEASON_WEEKS*(1+DIM_PCT_TOM)^A12910)</f>
        <v>10458.204466678904</v>
      </c>
      <c r="F12910" s="5">
        <f>IF(B12910=0,0,B12910*LABOR_HRS_WK_CAR*SEASON_WEEKS*(1+DIM_PCT_CAR)^B12910)</f>
        <v>776.02531320030891</v>
      </c>
      <c r="G12910" s="5">
        <f>IF(C12910=0,0,C12910*LABOR_HRS_WK_MES*SEASON_WEEKS*(1+DIM_PCT_MES)^C12910)</f>
        <v>509.52187334891551</v>
      </c>
      <c r="H12910" s="5">
        <f>E12910+F12910+G12910</f>
        <v>11743.75165322813</v>
      </c>
      <c r="I12910" s="5">
        <f>MIN(H12910,FARMER_HRS)</f>
        <v>720</v>
      </c>
      <c r="J12910" s="5">
        <f>MAX(0,H12910-FARMER_HRS)</f>
        <v>11023.75165322813</v>
      </c>
      <c r="K12910" s="2">
        <f>I12910*FARMER_RATE+J12910*TEMP_WORKER_RATE</f>
        <v>216384.57731298835</v>
      </c>
      <c r="L12910" s="2">
        <f>A12910*PRICE_TOM+B12910*PRICE_CAR+C12910*PRICE_MES</f>
        <v>229798</v>
      </c>
      <c r="M12910" s="2">
        <f>A12910*FERT_BED_TOM+B12910*FERT_BED_CAR+C12910*FERT_BED_MES</f>
        <v>33000</v>
      </c>
      <c r="N12910" s="6">
        <f>IF(AND(D12910&lt;=TOTAL_BEDS,J12910&lt;=TEMP_WORKER_MAX*TEMP_WORKER_HRS),1,0)</f>
        <v>0</v>
      </c>
      <c r="O12910" s="2">
        <f>L12910-M12910-K12910-FIXED_COSTS</f>
        <v>-39586.577312988346</v>
      </c>
      <c r="P12910" s="2">
        <f>IF(N12910=1,O12910,"")</f>
      </c>
    </row>
    <row r="12911">
      <c r="A12911" s="6">
        <v>19</v>
      </c>
      <c r="B12911" s="6">
        <v>17</v>
      </c>
      <c r="C12911" s="6">
        <v>11</v>
      </c>
      <c r="D12911" s="6">
        <f>A12911+B12911+C12911</f>
        <v>47</v>
      </c>
      <c r="E12911" s="5">
        <f>IF(A12911=0,0,A12911*LABOR_HRS_WK_TOM*SEASON_WEEKS*(1+DIM_PCT_TOM)^A12911)</f>
        <v>10458.204466678904</v>
      </c>
      <c r="F12911" s="5">
        <f>IF(B12911=0,0,B12911*LABOR_HRS_WK_CAR*SEASON_WEEKS*(1+DIM_PCT_CAR)^B12911)</f>
        <v>776.02531320030891</v>
      </c>
      <c r="G12911" s="5">
        <f>IF(C12911=0,0,C12911*LABOR_HRS_WK_MES*SEASON_WEEKS*(1+DIM_PCT_MES)^C12911)</f>
        <v>567.47998644235463</v>
      </c>
      <c r="H12911" s="5">
        <f>E12911+F12911+G12911</f>
        <v>11801.709766321568</v>
      </c>
      <c r="I12911" s="5">
        <f>MIN(H12911,FARMER_HRS)</f>
        <v>720</v>
      </c>
      <c r="J12911" s="5">
        <f>MAX(0,H12911-FARMER_HRS)</f>
        <v>11081.709766321568</v>
      </c>
      <c r="K12911" s="2">
        <f>I12911*FARMER_RATE+J12911*TEMP_WORKER_RATE</f>
        <v>217390.79455419388</v>
      </c>
      <c r="L12911" s="2">
        <f>A12911*PRICE_TOM+B12911*PRICE_CAR+C12911*PRICE_MES</f>
        <v>232498</v>
      </c>
      <c r="M12911" s="2">
        <f>A12911*FERT_BED_TOM+B12911*FERT_BED_CAR+C12911*FERT_BED_MES</f>
        <v>33880</v>
      </c>
      <c r="N12911" s="6">
        <f>IF(AND(D12911&lt;=TOTAL_BEDS,J12911&lt;=TEMP_WORKER_MAX*TEMP_WORKER_HRS),1,0)</f>
        <v>0</v>
      </c>
      <c r="O12911" s="2">
        <f>L12911-M12911-K12911-FIXED_COSTS</f>
        <v>-38772.794554193883</v>
      </c>
      <c r="P12911" s="2">
        <f>IF(N12911=1,O12911,"")</f>
      </c>
    </row>
    <row r="12912">
      <c r="A12912" s="6">
        <v>19</v>
      </c>
      <c r="B12912" s="6">
        <v>17</v>
      </c>
      <c r="C12912" s="6">
        <v>12</v>
      </c>
      <c r="D12912" s="6">
        <f>A12912+B12912+C12912</f>
        <v>48</v>
      </c>
      <c r="E12912" s="5">
        <f>IF(A12912=0,0,A12912*LABOR_HRS_WK_TOM*SEASON_WEEKS*(1+DIM_PCT_TOM)^A12912)</f>
        <v>10458.204466678904</v>
      </c>
      <c r="F12912" s="5">
        <f>IF(B12912=0,0,B12912*LABOR_HRS_WK_CAR*SEASON_WEEKS*(1+DIM_PCT_CAR)^B12912)</f>
        <v>776.02531320030891</v>
      </c>
      <c r="G12912" s="5">
        <f>IF(C12912=0,0,C12912*LABOR_HRS_WK_MES*SEASON_WEEKS*(1+DIM_PCT_MES)^C12912)</f>
        <v>626.807439570419</v>
      </c>
      <c r="H12912" s="5">
        <f>E12912+F12912+G12912</f>
        <v>11861.037219449632</v>
      </c>
      <c r="I12912" s="5">
        <f>MIN(H12912,FARMER_HRS)</f>
        <v>720</v>
      </c>
      <c r="J12912" s="5">
        <f>MAX(0,H12912-FARMER_HRS)</f>
        <v>11141.037219449632</v>
      </c>
      <c r="K12912" s="2">
        <f>I12912*FARMER_RATE+J12912*TEMP_WORKER_RATE</f>
        <v>218420.78505988943</v>
      </c>
      <c r="L12912" s="2">
        <f>A12912*PRICE_TOM+B12912*PRICE_CAR+C12912*PRICE_MES</f>
        <v>235198</v>
      </c>
      <c r="M12912" s="2">
        <f>A12912*FERT_BED_TOM+B12912*FERT_BED_CAR+C12912*FERT_BED_MES</f>
        <v>34760</v>
      </c>
      <c r="N12912" s="6">
        <f>IF(AND(D12912&lt;=TOTAL_BEDS,J12912&lt;=TEMP_WORKER_MAX*TEMP_WORKER_HRS),1,0)</f>
        <v>0</v>
      </c>
      <c r="O12912" s="2">
        <f>L12912-M12912-K12912-FIXED_COSTS</f>
        <v>-37982.785059889429</v>
      </c>
      <c r="P12912" s="2">
        <f>IF(N12912=1,O12912,"")</f>
      </c>
    </row>
    <row r="12913">
      <c r="A12913" s="6">
        <v>19</v>
      </c>
      <c r="B12913" s="6">
        <v>17</v>
      </c>
      <c r="C12913" s="6">
        <v>13</v>
      </c>
      <c r="D12913" s="6">
        <f>A12913+B12913+C12913</f>
        <v>49</v>
      </c>
      <c r="E12913" s="5">
        <f>IF(A12913=0,0,A12913*LABOR_HRS_WK_TOM*SEASON_WEEKS*(1+DIM_PCT_TOM)^A12913)</f>
        <v>10458.204466678904</v>
      </c>
      <c r="F12913" s="5">
        <f>IF(B12913=0,0,B12913*LABOR_HRS_WK_CAR*SEASON_WEEKS*(1+DIM_PCT_CAR)^B12913)</f>
        <v>776.02531320030891</v>
      </c>
      <c r="G12913" s="5">
        <f>IF(C12913=0,0,C12913*LABOR_HRS_WK_MES*SEASON_WEEKS*(1+DIM_PCT_MES)^C12913)</f>
        <v>687.52941027880331</v>
      </c>
      <c r="H12913" s="5">
        <f>E12913+F12913+G12913</f>
        <v>11921.759190158016</v>
      </c>
      <c r="I12913" s="5">
        <f>MIN(H12913,FARMER_HRS)</f>
        <v>720</v>
      </c>
      <c r="J12913" s="5">
        <f>MAX(0,H12913-FARMER_HRS)</f>
        <v>11201.759190158016</v>
      </c>
      <c r="K12913" s="2">
        <f>I12913*FARMER_RATE+J12913*TEMP_WORKER_RATE</f>
        <v>219474.98594024332</v>
      </c>
      <c r="L12913" s="2">
        <f>A12913*PRICE_TOM+B12913*PRICE_CAR+C12913*PRICE_MES</f>
        <v>237898</v>
      </c>
      <c r="M12913" s="2">
        <f>A12913*FERT_BED_TOM+B12913*FERT_BED_CAR+C12913*FERT_BED_MES</f>
        <v>35640</v>
      </c>
      <c r="N12913" s="6">
        <f>IF(AND(D12913&lt;=TOTAL_BEDS,J12913&lt;=TEMP_WORKER_MAX*TEMP_WORKER_HRS),1,0)</f>
        <v>0</v>
      </c>
      <c r="O12913" s="2">
        <f>L12913-M12913-K12913-FIXED_COSTS</f>
        <v>-37216.985940243321</v>
      </c>
      <c r="P12913" s="2">
        <f>IF(N12913=1,O12913,"")</f>
      </c>
    </row>
    <row r="12914">
      <c r="A12914" s="6">
        <v>19</v>
      </c>
      <c r="B12914" s="6">
        <v>17</v>
      </c>
      <c r="C12914" s="6">
        <v>14</v>
      </c>
      <c r="D12914" s="6">
        <f>A12914+B12914+C12914</f>
        <v>50</v>
      </c>
      <c r="E12914" s="5">
        <f>IF(A12914=0,0,A12914*LABOR_HRS_WK_TOM*SEASON_WEEKS*(1+DIM_PCT_TOM)^A12914)</f>
        <v>10458.204466678904</v>
      </c>
      <c r="F12914" s="5">
        <f>IF(B12914=0,0,B12914*LABOR_HRS_WK_CAR*SEASON_WEEKS*(1+DIM_PCT_CAR)^B12914)</f>
        <v>776.02531320030891</v>
      </c>
      <c r="G12914" s="5">
        <f>IF(C12914=0,0,C12914*LABOR_HRS_WK_MES*SEASON_WEEKS*(1+DIM_PCT_MES)^C12914)</f>
        <v>749.67149159246435</v>
      </c>
      <c r="H12914" s="5">
        <f>E12914+F12914+G12914</f>
        <v>11983.901271471677</v>
      </c>
      <c r="I12914" s="5">
        <f>MIN(H12914,FARMER_HRS)</f>
        <v>720</v>
      </c>
      <c r="J12914" s="5">
        <f>MAX(0,H12914-FARMER_HRS)</f>
        <v>11263.901271471677</v>
      </c>
      <c r="K12914" s="2">
        <f>I12914*FARMER_RATE+J12914*TEMP_WORKER_RATE</f>
        <v>220553.84151860551</v>
      </c>
      <c r="L12914" s="2">
        <f>A12914*PRICE_TOM+B12914*PRICE_CAR+C12914*PRICE_MES</f>
        <v>240598</v>
      </c>
      <c r="M12914" s="2">
        <f>A12914*FERT_BED_TOM+B12914*FERT_BED_CAR+C12914*FERT_BED_MES</f>
        <v>36520</v>
      </c>
      <c r="N12914" s="6">
        <f>IF(AND(D12914&lt;=TOTAL_BEDS,J12914&lt;=TEMP_WORKER_MAX*TEMP_WORKER_HRS),1,0)</f>
        <v>0</v>
      </c>
      <c r="O12914" s="2">
        <f>L12914-M12914-K12914-FIXED_COSTS</f>
        <v>-36475.841518605506</v>
      </c>
      <c r="P12914" s="2">
        <f>IF(N12914=1,O12914,"")</f>
      </c>
    </row>
    <row r="12915">
      <c r="A12915" s="6">
        <v>19</v>
      </c>
      <c r="B12915" s="6">
        <v>17</v>
      </c>
      <c r="C12915" s="6">
        <v>15</v>
      </c>
      <c r="D12915" s="6">
        <f>A12915+B12915+C12915</f>
        <v>51</v>
      </c>
      <c r="E12915" s="5">
        <f>IF(A12915=0,0,A12915*LABOR_HRS_WK_TOM*SEASON_WEEKS*(1+DIM_PCT_TOM)^A12915)</f>
        <v>10458.204466678904</v>
      </c>
      <c r="F12915" s="5">
        <f>IF(B12915=0,0,B12915*LABOR_HRS_WK_CAR*SEASON_WEEKS*(1+DIM_PCT_CAR)^B12915)</f>
        <v>776.02531320030891</v>
      </c>
      <c r="G12915" s="5">
        <f>IF(C12915=0,0,C12915*LABOR_HRS_WK_MES*SEASON_WEEKS*(1+DIM_PCT_MES)^C12915)</f>
        <v>813.25969846861074</v>
      </c>
      <c r="H12915" s="5">
        <f>E12915+F12915+G12915</f>
        <v>12047.489478347825</v>
      </c>
      <c r="I12915" s="5">
        <f>MIN(H12915,FARMER_HRS)</f>
        <v>720</v>
      </c>
      <c r="J12915" s="5">
        <f>MAX(0,H12915-FARMER_HRS)</f>
        <v>11327.489478347825</v>
      </c>
      <c r="K12915" s="2">
        <f>I12915*FARMER_RATE+J12915*TEMP_WORKER_RATE</f>
        <v>221657.80344353861</v>
      </c>
      <c r="L12915" s="2">
        <f>A12915*PRICE_TOM+B12915*PRICE_CAR+C12915*PRICE_MES</f>
        <v>243298</v>
      </c>
      <c r="M12915" s="2">
        <f>A12915*FERT_BED_TOM+B12915*FERT_BED_CAR+C12915*FERT_BED_MES</f>
        <v>37400</v>
      </c>
      <c r="N12915" s="6">
        <f>IF(AND(D12915&lt;=TOTAL_BEDS,J12915&lt;=TEMP_WORKER_MAX*TEMP_WORKER_HRS),1,0)</f>
        <v>0</v>
      </c>
      <c r="O12915" s="2">
        <f>L12915-M12915-K12915-FIXED_COSTS</f>
        <v>-35759.803443538607</v>
      </c>
      <c r="P12915" s="2">
        <f>IF(N12915=1,O12915,"")</f>
      </c>
    </row>
    <row r="12916">
      <c r="A12916" s="6">
        <v>19</v>
      </c>
      <c r="B12916" s="6">
        <v>17</v>
      </c>
      <c r="C12916" s="6">
        <v>16</v>
      </c>
      <c r="D12916" s="6">
        <f>A12916+B12916+C12916</f>
        <v>52</v>
      </c>
      <c r="E12916" s="5">
        <f>IF(A12916=0,0,A12916*LABOR_HRS_WK_TOM*SEASON_WEEKS*(1+DIM_PCT_TOM)^A12916)</f>
        <v>10458.204466678904</v>
      </c>
      <c r="F12916" s="5">
        <f>IF(B12916=0,0,B12916*LABOR_HRS_WK_CAR*SEASON_WEEKS*(1+DIM_PCT_CAR)^B12916)</f>
        <v>776.02531320030891</v>
      </c>
      <c r="G12916" s="5">
        <f>IF(C12916=0,0,C12916*LABOR_HRS_WK_MES*SEASON_WEEKS*(1+DIM_PCT_MES)^C12916)</f>
        <v>878.32047434609967</v>
      </c>
      <c r="H12916" s="5">
        <f>E12916+F12916+G12916</f>
        <v>12112.550254225313</v>
      </c>
      <c r="I12916" s="5">
        <f>MIN(H12916,FARMER_HRS)</f>
        <v>720</v>
      </c>
      <c r="J12916" s="5">
        <f>MAX(0,H12916-FARMER_HRS)</f>
        <v>11392.550254225313</v>
      </c>
      <c r="K12916" s="2">
        <f>I12916*FARMER_RATE+J12916*TEMP_WORKER_RATE</f>
        <v>222787.33080252277</v>
      </c>
      <c r="L12916" s="2">
        <f>A12916*PRICE_TOM+B12916*PRICE_CAR+C12916*PRICE_MES</f>
        <v>245998</v>
      </c>
      <c r="M12916" s="2">
        <f>A12916*FERT_BED_TOM+B12916*FERT_BED_CAR+C12916*FERT_BED_MES</f>
        <v>38280</v>
      </c>
      <c r="N12916" s="6">
        <f>IF(AND(D12916&lt;=TOTAL_BEDS,J12916&lt;=TEMP_WORKER_MAX*TEMP_WORKER_HRS),1,0)</f>
        <v>0</v>
      </c>
      <c r="O12916" s="2">
        <f>L12916-M12916-K12916-FIXED_COSTS</f>
        <v>-35069.330802522774</v>
      </c>
      <c r="P12916" s="2">
        <f>IF(N12916=1,O12916,"")</f>
      </c>
    </row>
    <row r="12917">
      <c r="A12917" s="6">
        <v>19</v>
      </c>
      <c r="B12917" s="6">
        <v>17</v>
      </c>
      <c r="C12917" s="6">
        <v>17</v>
      </c>
      <c r="D12917" s="6">
        <f>A12917+B12917+C12917</f>
        <v>53</v>
      </c>
      <c r="E12917" s="5">
        <f>IF(A12917=0,0,A12917*LABOR_HRS_WK_TOM*SEASON_WEEKS*(1+DIM_PCT_TOM)^A12917)</f>
        <v>10458.204466678904</v>
      </c>
      <c r="F12917" s="5">
        <f>IF(B12917=0,0,B12917*LABOR_HRS_WK_CAR*SEASON_WEEKS*(1+DIM_PCT_CAR)^B12917)</f>
        <v>776.02531320030891</v>
      </c>
      <c r="G12917" s="5">
        <f>IF(C12917=0,0,C12917*LABOR_HRS_WK_MES*SEASON_WEEKS*(1+DIM_PCT_MES)^C12917)</f>
        <v>944.88069779263992</v>
      </c>
      <c r="H12917" s="5">
        <f>E12917+F12917+G12917</f>
        <v>12179.110477671853</v>
      </c>
      <c r="I12917" s="5">
        <f>MIN(H12917,FARMER_HRS)</f>
        <v>720</v>
      </c>
      <c r="J12917" s="5">
        <f>MAX(0,H12917-FARMER_HRS)</f>
        <v>11459.110477671853</v>
      </c>
      <c r="K12917" s="2">
        <f>I12917*FARMER_RATE+J12917*TEMP_WORKER_RATE</f>
        <v>223942.89023735854</v>
      </c>
      <c r="L12917" s="2">
        <f>A12917*PRICE_TOM+B12917*PRICE_CAR+C12917*PRICE_MES</f>
        <v>248698</v>
      </c>
      <c r="M12917" s="2">
        <f>A12917*FERT_BED_TOM+B12917*FERT_BED_CAR+C12917*FERT_BED_MES</f>
        <v>39160</v>
      </c>
      <c r="N12917" s="6">
        <f>IF(AND(D12917&lt;=TOTAL_BEDS,J12917&lt;=TEMP_WORKER_MAX*TEMP_WORKER_HRS),1,0)</f>
        <v>0</v>
      </c>
      <c r="O12917" s="2">
        <f>L12917-M12917-K12917-FIXED_COSTS</f>
        <v>-34404.890237358544</v>
      </c>
      <c r="P12917" s="2">
        <f>IF(N12917=1,O12917,"")</f>
      </c>
    </row>
    <row r="12918">
      <c r="A12918" s="6">
        <v>19</v>
      </c>
      <c r="B12918" s="6">
        <v>17</v>
      </c>
      <c r="C12918" s="6">
        <v>18</v>
      </c>
      <c r="D12918" s="6">
        <f>A12918+B12918+C12918</f>
        <v>54</v>
      </c>
      <c r="E12918" s="5">
        <f>IF(A12918=0,0,A12918*LABOR_HRS_WK_TOM*SEASON_WEEKS*(1+DIM_PCT_TOM)^A12918)</f>
        <v>10458.204466678904</v>
      </c>
      <c r="F12918" s="5">
        <f>IF(B12918=0,0,B12918*LABOR_HRS_WK_CAR*SEASON_WEEKS*(1+DIM_PCT_CAR)^B12918)</f>
        <v>776.02531320030891</v>
      </c>
      <c r="G12918" s="5">
        <f>IF(C12918=0,0,C12918*LABOR_HRS_WK_MES*SEASON_WEEKS*(1+DIM_PCT_MES)^C12918)</f>
        <v>1012.9676892512272</v>
      </c>
      <c r="H12918" s="5">
        <f>E12918+F12918+G12918</f>
        <v>12247.19746913044</v>
      </c>
      <c r="I12918" s="5">
        <f>MIN(H12918,FARMER_HRS)</f>
        <v>720</v>
      </c>
      <c r="J12918" s="5">
        <f>MAX(0,H12918-FARMER_HRS)</f>
        <v>11527.19746913044</v>
      </c>
      <c r="K12918" s="2">
        <f>I12918*FARMER_RATE+J12918*TEMP_WORKER_RATE</f>
        <v>225124.95606129235</v>
      </c>
      <c r="L12918" s="2">
        <f>A12918*PRICE_TOM+B12918*PRICE_CAR+C12918*PRICE_MES</f>
        <v>251398</v>
      </c>
      <c r="M12918" s="2">
        <f>A12918*FERT_BED_TOM+B12918*FERT_BED_CAR+C12918*FERT_BED_MES</f>
        <v>40040</v>
      </c>
      <c r="N12918" s="6">
        <f>IF(AND(D12918&lt;=TOTAL_BEDS,J12918&lt;=TEMP_WORKER_MAX*TEMP_WORKER_HRS),1,0)</f>
        <v>0</v>
      </c>
      <c r="O12918" s="2">
        <f>L12918-M12918-K12918-FIXED_COSTS</f>
        <v>-33766.956061292352</v>
      </c>
      <c r="P12918" s="2">
        <f>IF(N12918=1,O12918,"")</f>
      </c>
    </row>
    <row r="12919">
      <c r="A12919" s="6">
        <v>19</v>
      </c>
      <c r="B12919" s="6">
        <v>17</v>
      </c>
      <c r="C12919" s="6">
        <v>19</v>
      </c>
      <c r="D12919" s="6">
        <f>A12919+B12919+C12919</f>
        <v>55</v>
      </c>
      <c r="E12919" s="5">
        <f>IF(A12919=0,0,A12919*LABOR_HRS_WK_TOM*SEASON_WEEKS*(1+DIM_PCT_TOM)^A12919)</f>
        <v>10458.204466678904</v>
      </c>
      <c r="F12919" s="5">
        <f>IF(B12919=0,0,B12919*LABOR_HRS_WK_CAR*SEASON_WEEKS*(1+DIM_PCT_CAR)^B12919)</f>
        <v>776.02531320030891</v>
      </c>
      <c r="G12919" s="5">
        <f>IF(C12919=0,0,C12919*LABOR_HRS_WK_MES*SEASON_WEEKS*(1+DIM_PCT_MES)^C12919)</f>
        <v>1082.6092178872491</v>
      </c>
      <c r="H12919" s="5">
        <f>E12919+F12919+G12919</f>
        <v>12316.838997766463</v>
      </c>
      <c r="I12919" s="5">
        <f>MIN(H12919,FARMER_HRS)</f>
        <v>720</v>
      </c>
      <c r="J12919" s="5">
        <f>MAX(0,H12919-FARMER_HRS)</f>
        <v>11596.838997766463</v>
      </c>
      <c r="K12919" s="2">
        <f>I12919*FARMER_RATE+J12919*TEMP_WORKER_RATE</f>
        <v>226334.01037788996</v>
      </c>
      <c r="L12919" s="2">
        <f>A12919*PRICE_TOM+B12919*PRICE_CAR+C12919*PRICE_MES</f>
        <v>254098</v>
      </c>
      <c r="M12919" s="2">
        <f>A12919*FERT_BED_TOM+B12919*FERT_BED_CAR+C12919*FERT_BED_MES</f>
        <v>40920</v>
      </c>
      <c r="N12919" s="6">
        <f>IF(AND(D12919&lt;=TOTAL_BEDS,J12919&lt;=TEMP_WORKER_MAX*TEMP_WORKER_HRS),1,0)</f>
        <v>0</v>
      </c>
      <c r="O12919" s="2">
        <f>L12919-M12919-K12919-FIXED_COSTS</f>
        <v>-33156.010377889965</v>
      </c>
      <c r="P12919" s="2">
        <f>IF(N12919=1,O12919,"")</f>
      </c>
    </row>
    <row r="12920">
      <c r="A12920" s="6">
        <v>19</v>
      </c>
      <c r="B12920" s="6">
        <v>17</v>
      </c>
      <c r="C12920" s="6">
        <v>20</v>
      </c>
      <c r="D12920" s="6">
        <f>A12920+B12920+C12920</f>
        <v>56</v>
      </c>
      <c r="E12920" s="5">
        <f>IF(A12920=0,0,A12920*LABOR_HRS_WK_TOM*SEASON_WEEKS*(1+DIM_PCT_TOM)^A12920)</f>
        <v>10458.204466678904</v>
      </c>
      <c r="F12920" s="5">
        <f>IF(B12920=0,0,B12920*LABOR_HRS_WK_CAR*SEASON_WEEKS*(1+DIM_PCT_CAR)^B12920)</f>
        <v>776.02531320030891</v>
      </c>
      <c r="G12920" s="5">
        <f>IF(C12920=0,0,C12920*LABOR_HRS_WK_MES*SEASON_WEEKS*(1+DIM_PCT_MES)^C12920)</f>
        <v>1153.8335085377259</v>
      </c>
      <c r="H12920" s="5">
        <f>E12920+F12920+G12920</f>
        <v>12388.063288416939</v>
      </c>
      <c r="I12920" s="5">
        <f>MIN(H12920,FARMER_HRS)</f>
        <v>720</v>
      </c>
      <c r="J12920" s="5">
        <f>MAX(0,H12920-FARMER_HRS)</f>
        <v>11668.063288416939</v>
      </c>
      <c r="K12920" s="2">
        <f>I12920*FARMER_RATE+J12920*TEMP_WORKER_RATE</f>
        <v>227570.54320168297</v>
      </c>
      <c r="L12920" s="2">
        <f>A12920*PRICE_TOM+B12920*PRICE_CAR+C12920*PRICE_MES</f>
        <v>256798</v>
      </c>
      <c r="M12920" s="2">
        <f>A12920*FERT_BED_TOM+B12920*FERT_BED_CAR+C12920*FERT_BED_MES</f>
        <v>41800</v>
      </c>
      <c r="N12920" s="6">
        <f>IF(AND(D12920&lt;=TOTAL_BEDS,J12920&lt;=TEMP_WORKER_MAX*TEMP_WORKER_HRS),1,0)</f>
        <v>0</v>
      </c>
      <c r="O12920" s="2">
        <f>L12920-M12920-K12920-FIXED_COSTS</f>
        <v>-32572.543201682973</v>
      </c>
      <c r="P12920" s="2">
        <f>IF(N12920=1,O12920,"")</f>
      </c>
    </row>
    <row r="12921">
      <c r="A12921" s="6">
        <v>19</v>
      </c>
      <c r="B12921" s="6">
        <v>17</v>
      </c>
      <c r="C12921" s="6">
        <v>21</v>
      </c>
      <c r="D12921" s="6">
        <f>A12921+B12921+C12921</f>
        <v>57</v>
      </c>
      <c r="E12921" s="5">
        <f>IF(A12921=0,0,A12921*LABOR_HRS_WK_TOM*SEASON_WEEKS*(1+DIM_PCT_TOM)^A12921)</f>
        <v>10458.204466678904</v>
      </c>
      <c r="F12921" s="5">
        <f>IF(B12921=0,0,B12921*LABOR_HRS_WK_CAR*SEASON_WEEKS*(1+DIM_PCT_CAR)^B12921)</f>
        <v>776.02531320030891</v>
      </c>
      <c r="G12921" s="5">
        <f>IF(C12921=0,0,C12921*LABOR_HRS_WK_MES*SEASON_WEEKS*(1+DIM_PCT_MES)^C12921)</f>
        <v>1226.6692487641699</v>
      </c>
      <c r="H12921" s="5">
        <f>E12921+F12921+G12921</f>
        <v>12460.899028643384</v>
      </c>
      <c r="I12921" s="5">
        <f>MIN(H12921,FARMER_HRS)</f>
        <v>720</v>
      </c>
      <c r="J12921" s="5">
        <f>MAX(0,H12921-FARMER_HRS)</f>
        <v>11740.899028643384</v>
      </c>
      <c r="K12921" s="2">
        <f>I12921*FARMER_RATE+J12921*TEMP_WORKER_RATE</f>
        <v>228835.05258061428</v>
      </c>
      <c r="L12921" s="2">
        <f>A12921*PRICE_TOM+B12921*PRICE_CAR+C12921*PRICE_MES</f>
        <v>259498</v>
      </c>
      <c r="M12921" s="2">
        <f>A12921*FERT_BED_TOM+B12921*FERT_BED_CAR+C12921*FERT_BED_MES</f>
        <v>42680</v>
      </c>
      <c r="N12921" s="6">
        <f>IF(AND(D12921&lt;=TOTAL_BEDS,J12921&lt;=TEMP_WORKER_MAX*TEMP_WORKER_HRS),1,0)</f>
        <v>0</v>
      </c>
      <c r="O12921" s="2">
        <f>L12921-M12921-K12921-FIXED_COSTS</f>
        <v>-32017.052580614283</v>
      </c>
      <c r="P12921" s="2">
        <f>IF(N12921=1,O12921,"")</f>
      </c>
    </row>
    <row r="12922">
      <c r="A12922" s="6">
        <v>19</v>
      </c>
      <c r="B12922" s="6">
        <v>17</v>
      </c>
      <c r="C12922" s="6">
        <v>22</v>
      </c>
      <c r="D12922" s="6">
        <f>A12922+B12922+C12922</f>
        <v>58</v>
      </c>
      <c r="E12922" s="5">
        <f>IF(A12922=0,0,A12922*LABOR_HRS_WK_TOM*SEASON_WEEKS*(1+DIM_PCT_TOM)^A12922)</f>
        <v>10458.204466678904</v>
      </c>
      <c r="F12922" s="5">
        <f>IF(B12922=0,0,B12922*LABOR_HRS_WK_CAR*SEASON_WEEKS*(1+DIM_PCT_CAR)^B12922)</f>
        <v>776.02531320030891</v>
      </c>
      <c r="G12922" s="5">
        <f>IF(C12922=0,0,C12922*LABOR_HRS_WK_MES*SEASON_WEEKS*(1+DIM_PCT_MES)^C12922)</f>
        <v>1301.1455960105659</v>
      </c>
      <c r="H12922" s="5">
        <f>E12922+F12922+G12922</f>
        <v>12535.37537588978</v>
      </c>
      <c r="I12922" s="5">
        <f>MIN(H12922,FARMER_HRS)</f>
        <v>720</v>
      </c>
      <c r="J12922" s="5">
        <f>MAX(0,H12922-FARMER_HRS)</f>
        <v>11815.37537588978</v>
      </c>
      <c r="K12922" s="2">
        <f>I12922*FARMER_RATE+J12922*TEMP_WORKER_RATE</f>
        <v>230128.04472030868</v>
      </c>
      <c r="L12922" s="2">
        <f>A12922*PRICE_TOM+B12922*PRICE_CAR+C12922*PRICE_MES</f>
        <v>262198</v>
      </c>
      <c r="M12922" s="2">
        <f>A12922*FERT_BED_TOM+B12922*FERT_BED_CAR+C12922*FERT_BED_MES</f>
        <v>43560</v>
      </c>
      <c r="N12922" s="6">
        <f>IF(AND(D12922&lt;=TOTAL_BEDS,J12922&lt;=TEMP_WORKER_MAX*TEMP_WORKER_HRS),1,0)</f>
        <v>0</v>
      </c>
      <c r="O12922" s="2">
        <f>L12922-M12922-K12922-FIXED_COSTS</f>
        <v>-31490.044720308681</v>
      </c>
      <c r="P12922" s="2">
        <f>IF(N12922=1,O12922,"")</f>
      </c>
    </row>
    <row r="12923">
      <c r="A12923" s="6">
        <v>19</v>
      </c>
      <c r="B12923" s="6">
        <v>17</v>
      </c>
      <c r="C12923" s="6">
        <v>23</v>
      </c>
      <c r="D12923" s="6">
        <f>A12923+B12923+C12923</f>
        <v>59</v>
      </c>
      <c r="E12923" s="5">
        <f>IF(A12923=0,0,A12923*LABOR_HRS_WK_TOM*SEASON_WEEKS*(1+DIM_PCT_TOM)^A12923)</f>
        <v>10458.204466678904</v>
      </c>
      <c r="F12923" s="5">
        <f>IF(B12923=0,0,B12923*LABOR_HRS_WK_CAR*SEASON_WEEKS*(1+DIM_PCT_CAR)^B12923)</f>
        <v>776.02531320030891</v>
      </c>
      <c r="G12923" s="5">
        <f>IF(C12923=0,0,C12923*LABOR_HRS_WK_MES*SEASON_WEEKS*(1+DIM_PCT_MES)^C12923)</f>
        <v>1377.2921848680023</v>
      </c>
      <c r="H12923" s="5">
        <f>E12923+F12923+G12923</f>
        <v>12611.521964747215</v>
      </c>
      <c r="I12923" s="5">
        <f>MIN(H12923,FARMER_HRS)</f>
        <v>720</v>
      </c>
      <c r="J12923" s="5">
        <f>MAX(0,H12923-FARMER_HRS)</f>
        <v>11891.521964747215</v>
      </c>
      <c r="K12923" s="2">
        <f>I12923*FARMER_RATE+J12923*TEMP_WORKER_RATE</f>
        <v>231450.03411019471</v>
      </c>
      <c r="L12923" s="2">
        <f>A12923*PRICE_TOM+B12923*PRICE_CAR+C12923*PRICE_MES</f>
        <v>264898</v>
      </c>
      <c r="M12923" s="2">
        <f>A12923*FERT_BED_TOM+B12923*FERT_BED_CAR+C12923*FERT_BED_MES</f>
        <v>44440</v>
      </c>
      <c r="N12923" s="6">
        <f>IF(AND(D12923&lt;=TOTAL_BEDS,J12923&lt;=TEMP_WORKER_MAX*TEMP_WORKER_HRS),1,0)</f>
        <v>0</v>
      </c>
      <c r="O12923" s="2">
        <f>L12923-M12923-K12923-FIXED_COSTS</f>
        <v>-30992.034110194712</v>
      </c>
      <c r="P12923" s="2">
        <f>IF(N12923=1,O12923,"")</f>
      </c>
    </row>
    <row r="12924">
      <c r="A12924" s="6">
        <v>19</v>
      </c>
      <c r="B12924" s="6">
        <v>17</v>
      </c>
      <c r="C12924" s="6">
        <v>24</v>
      </c>
      <c r="D12924" s="6">
        <f>A12924+B12924+C12924</f>
        <v>60</v>
      </c>
      <c r="E12924" s="5">
        <f>IF(A12924=0,0,A12924*LABOR_HRS_WK_TOM*SEASON_WEEKS*(1+DIM_PCT_TOM)^A12924)</f>
        <v>10458.204466678904</v>
      </c>
      <c r="F12924" s="5">
        <f>IF(B12924=0,0,B12924*LABOR_HRS_WK_CAR*SEASON_WEEKS*(1+DIM_PCT_CAR)^B12924)</f>
        <v>776.02531320030891</v>
      </c>
      <c r="G12924" s="5">
        <f>IF(C12924=0,0,C12924*LABOR_HRS_WK_MES*SEASON_WEEKS*(1+DIM_PCT_MES)^C12924)</f>
        <v>1455.139134447498</v>
      </c>
      <c r="H12924" s="5">
        <f>E12924+F12924+G12924</f>
        <v>12689.368914326711</v>
      </c>
      <c r="I12924" s="5">
        <f>MIN(H12924,FARMER_HRS)</f>
        <v>720</v>
      </c>
      <c r="J12924" s="5">
        <f>MAX(0,H12924-FARMER_HRS)</f>
        <v>11969.368914326711</v>
      </c>
      <c r="K12924" s="2">
        <f>I12924*FARMER_RATE+J12924*TEMP_WORKER_RATE</f>
        <v>232801.5436515054</v>
      </c>
      <c r="L12924" s="2">
        <f>A12924*PRICE_TOM+B12924*PRICE_CAR+C12924*PRICE_MES</f>
        <v>267598</v>
      </c>
      <c r="M12924" s="2">
        <f>A12924*FERT_BED_TOM+B12924*FERT_BED_CAR+C12924*FERT_BED_MES</f>
        <v>45320</v>
      </c>
      <c r="N12924" s="6">
        <f>IF(AND(D12924&lt;=TOTAL_BEDS,J12924&lt;=TEMP_WORKER_MAX*TEMP_WORKER_HRS),1,0)</f>
        <v>0</v>
      </c>
      <c r="O12924" s="2">
        <f>L12924-M12924-K12924-FIXED_COSTS</f>
        <v>-30523.543651505403</v>
      </c>
      <c r="P12924" s="2">
        <f>IF(N12924=1,O12924,"")</f>
      </c>
    </row>
    <row r="12925">
      <c r="A12925" s="6">
        <v>19</v>
      </c>
      <c r="B12925" s="6">
        <v>17</v>
      </c>
      <c r="C12925" s="6">
        <v>25</v>
      </c>
      <c r="D12925" s="6">
        <f>A12925+B12925+C12925</f>
        <v>61</v>
      </c>
      <c r="E12925" s="5">
        <f>IF(A12925=0,0,A12925*LABOR_HRS_WK_TOM*SEASON_WEEKS*(1+DIM_PCT_TOM)^A12925)</f>
        <v>10458.204466678904</v>
      </c>
      <c r="F12925" s="5">
        <f>IF(B12925=0,0,B12925*LABOR_HRS_WK_CAR*SEASON_WEEKS*(1+DIM_PCT_CAR)^B12925)</f>
        <v>776.02531320030891</v>
      </c>
      <c r="G12925" s="5">
        <f>IF(C12925=0,0,C12925*LABOR_HRS_WK_MES*SEASON_WEEKS*(1+DIM_PCT_MES)^C12925)</f>
        <v>1534.7170558625955</v>
      </c>
      <c r="H12925" s="5">
        <f>E12925+F12925+G12925</f>
        <v>12768.946835741808</v>
      </c>
      <c r="I12925" s="5">
        <f>MIN(H12925,FARMER_HRS)</f>
        <v>720</v>
      </c>
      <c r="J12925" s="5">
        <f>MAX(0,H12925-FARMER_HRS)</f>
        <v>12048.946835741808</v>
      </c>
      <c r="K12925" s="2">
        <f>I12925*FARMER_RATE+J12925*TEMP_WORKER_RATE</f>
        <v>234183.10478718416</v>
      </c>
      <c r="L12925" s="2">
        <f>A12925*PRICE_TOM+B12925*PRICE_CAR+C12925*PRICE_MES</f>
        <v>270298</v>
      </c>
      <c r="M12925" s="2">
        <f>A12925*FERT_BED_TOM+B12925*FERT_BED_CAR+C12925*FERT_BED_MES</f>
        <v>46200</v>
      </c>
      <c r="N12925" s="6">
        <f>IF(AND(D12925&lt;=TOTAL_BEDS,J12925&lt;=TEMP_WORKER_MAX*TEMP_WORKER_HRS),1,0)</f>
        <v>0</v>
      </c>
      <c r="O12925" s="2">
        <f>L12925-M12925-K12925-FIXED_COSTS</f>
        <v>-30085.104787184158</v>
      </c>
      <c r="P12925" s="2">
        <f>IF(N12925=1,O12925,"")</f>
      </c>
    </row>
    <row r="12926">
      <c r="A12926" s="6">
        <v>19</v>
      </c>
      <c r="B12926" s="6">
        <v>17</v>
      </c>
      <c r="C12926" s="6">
        <v>26</v>
      </c>
      <c r="D12926" s="6">
        <f>A12926+B12926+C12926</f>
        <v>62</v>
      </c>
      <c r="E12926" s="5">
        <f>IF(A12926=0,0,A12926*LABOR_HRS_WK_TOM*SEASON_WEEKS*(1+DIM_PCT_TOM)^A12926)</f>
        <v>10458.204466678904</v>
      </c>
      <c r="F12926" s="5">
        <f>IF(B12926=0,0,B12926*LABOR_HRS_WK_CAR*SEASON_WEEKS*(1+DIM_PCT_CAR)^B12926)</f>
        <v>776.02531320030891</v>
      </c>
      <c r="G12926" s="5">
        <f>IF(C12926=0,0,C12926*LABOR_HRS_WK_MES*SEASON_WEEKS*(1+DIM_PCT_MES)^C12926)</f>
        <v>1616.0570598233128</v>
      </c>
      <c r="H12926" s="5">
        <f>E12926+F12926+G12926</f>
        <v>12850.286839702527</v>
      </c>
      <c r="I12926" s="5">
        <f>MIN(H12926,FARMER_HRS)</f>
        <v>720</v>
      </c>
      <c r="J12926" s="5">
        <f>MAX(0,H12926-FARMER_HRS)</f>
        <v>12130.286839702527</v>
      </c>
      <c r="K12926" s="2">
        <f>I12926*FARMER_RATE+J12926*TEMP_WORKER_RATE</f>
        <v>235595.25763372442</v>
      </c>
      <c r="L12926" s="2">
        <f>A12926*PRICE_TOM+B12926*PRICE_CAR+C12926*PRICE_MES</f>
        <v>272998</v>
      </c>
      <c r="M12926" s="2">
        <f>A12926*FERT_BED_TOM+B12926*FERT_BED_CAR+C12926*FERT_BED_MES</f>
        <v>47080</v>
      </c>
      <c r="N12926" s="6">
        <f>IF(AND(D12926&lt;=TOTAL_BEDS,J12926&lt;=TEMP_WORKER_MAX*TEMP_WORKER_HRS),1,0)</f>
        <v>0</v>
      </c>
      <c r="O12926" s="2">
        <f>L12926-M12926-K12926-FIXED_COSTS</f>
        <v>-29677.257633724425</v>
      </c>
      <c r="P12926" s="2">
        <f>IF(N12926=1,O12926,"")</f>
      </c>
    </row>
    <row r="12927">
      <c r="A12927" s="6">
        <v>19</v>
      </c>
      <c r="B12927" s="6">
        <v>17</v>
      </c>
      <c r="C12927" s="6">
        <v>27</v>
      </c>
      <c r="D12927" s="6">
        <f>A12927+B12927+C12927</f>
        <v>63</v>
      </c>
      <c r="E12927" s="5">
        <f>IF(A12927=0,0,A12927*LABOR_HRS_WK_TOM*SEASON_WEEKS*(1+DIM_PCT_TOM)^A12927)</f>
        <v>10458.204466678904</v>
      </c>
      <c r="F12927" s="5">
        <f>IF(B12927=0,0,B12927*LABOR_HRS_WK_CAR*SEASON_WEEKS*(1+DIM_PCT_CAR)^B12927)</f>
        <v>776.02531320030891</v>
      </c>
      <c r="G12927" s="5">
        <f>IF(C12927=0,0,C12927*LABOR_HRS_WK_MES*SEASON_WEEKS*(1+DIM_PCT_MES)^C12927)</f>
        <v>1699.19076434307</v>
      </c>
      <c r="H12927" s="5">
        <f>E12927+F12927+G12927</f>
        <v>12933.420544222283</v>
      </c>
      <c r="I12927" s="5">
        <f>MIN(H12927,FARMER_HRS)</f>
        <v>720</v>
      </c>
      <c r="J12927" s="5">
        <f>MAX(0,H12927-FARMER_HRS)</f>
        <v>12213.420544222283</v>
      </c>
      <c r="K12927" s="2">
        <f>I12927*FARMER_RATE+J12927*TEMP_WORKER_RATE</f>
        <v>237038.55111497018</v>
      </c>
      <c r="L12927" s="2">
        <f>A12927*PRICE_TOM+B12927*PRICE_CAR+C12927*PRICE_MES</f>
        <v>275698</v>
      </c>
      <c r="M12927" s="2">
        <f>A12927*FERT_BED_TOM+B12927*FERT_BED_CAR+C12927*FERT_BED_MES</f>
        <v>47960</v>
      </c>
      <c r="N12927" s="6">
        <f>IF(AND(D12927&lt;=TOTAL_BEDS,J12927&lt;=TEMP_WORKER_MAX*TEMP_WORKER_HRS),1,0)</f>
        <v>0</v>
      </c>
      <c r="O12927" s="2">
        <f>L12927-M12927-K12927-FIXED_COSTS</f>
        <v>-29300.551114970178</v>
      </c>
      <c r="P12927" s="2">
        <f>IF(N12927=1,O12927,"")</f>
      </c>
    </row>
    <row r="12928">
      <c r="A12928" s="6">
        <v>19</v>
      </c>
      <c r="B12928" s="6">
        <v>17</v>
      </c>
      <c r="C12928" s="6">
        <v>28</v>
      </c>
      <c r="D12928" s="6">
        <f>A12928+B12928+C12928</f>
        <v>64</v>
      </c>
      <c r="E12928" s="5">
        <f>IF(A12928=0,0,A12928*LABOR_HRS_WK_TOM*SEASON_WEEKS*(1+DIM_PCT_TOM)^A12928)</f>
        <v>10458.204466678904</v>
      </c>
      <c r="F12928" s="5">
        <f>IF(B12928=0,0,B12928*LABOR_HRS_WK_CAR*SEASON_WEEKS*(1+DIM_PCT_CAR)^B12928)</f>
        <v>776.02531320030891</v>
      </c>
      <c r="G12928" s="5">
        <f>IF(C12928=0,0,C12928*LABOR_HRS_WK_MES*SEASON_WEEKS*(1+DIM_PCT_MES)^C12928)</f>
        <v>1784.1503025602233</v>
      </c>
      <c r="H12928" s="5">
        <f>E12928+F12928+G12928</f>
        <v>13018.380082439437</v>
      </c>
      <c r="I12928" s="5">
        <f>MIN(H12928,FARMER_HRS)</f>
        <v>720</v>
      </c>
      <c r="J12928" s="5">
        <f>MAX(0,H12928-FARMER_HRS)</f>
        <v>12298.380082439437</v>
      </c>
      <c r="K12928" s="2">
        <f>I12928*FARMER_RATE+J12928*TEMP_WORKER_RATE</f>
        <v>238513.54309790689</v>
      </c>
      <c r="L12928" s="2">
        <f>A12928*PRICE_TOM+B12928*PRICE_CAR+C12928*PRICE_MES</f>
        <v>278398</v>
      </c>
      <c r="M12928" s="2">
        <f>A12928*FERT_BED_TOM+B12928*FERT_BED_CAR+C12928*FERT_BED_MES</f>
        <v>48840</v>
      </c>
      <c r="N12928" s="6">
        <f>IF(AND(D12928&lt;=TOTAL_BEDS,J12928&lt;=TEMP_WORKER_MAX*TEMP_WORKER_HRS),1,0)</f>
        <v>0</v>
      </c>
      <c r="O12928" s="2">
        <f>L12928-M12928-K12928-FIXED_COSTS</f>
        <v>-28955.543097906891</v>
      </c>
      <c r="P12928" s="2">
        <f>IF(N12928=1,O12928,"")</f>
      </c>
    </row>
    <row r="12929">
      <c r="A12929" s="6">
        <v>19</v>
      </c>
      <c r="B12929" s="6">
        <v>17</v>
      </c>
      <c r="C12929" s="6">
        <v>29</v>
      </c>
      <c r="D12929" s="6">
        <f>A12929+B12929+C12929</f>
        <v>65</v>
      </c>
      <c r="E12929" s="5">
        <f>IF(A12929=0,0,A12929*LABOR_HRS_WK_TOM*SEASON_WEEKS*(1+DIM_PCT_TOM)^A12929)</f>
        <v>10458.204466678904</v>
      </c>
      <c r="F12929" s="5">
        <f>IF(B12929=0,0,B12929*LABOR_HRS_WK_CAR*SEASON_WEEKS*(1+DIM_PCT_CAR)^B12929)</f>
        <v>776.02531320030891</v>
      </c>
      <c r="G12929" s="5">
        <f>IF(C12929=0,0,C12929*LABOR_HRS_WK_MES*SEASON_WEEKS*(1+DIM_PCT_MES)^C12929)</f>
        <v>1870.9683306758766</v>
      </c>
      <c r="H12929" s="5">
        <f>E12929+F12929+G12929</f>
        <v>13105.198110555089</v>
      </c>
      <c r="I12929" s="5">
        <f>MIN(H12929,FARMER_HRS)</f>
        <v>720</v>
      </c>
      <c r="J12929" s="5">
        <f>MAX(0,H12929-FARMER_HRS)</f>
        <v>12385.198110555089</v>
      </c>
      <c r="K12929" s="2">
        <f>I12929*FARMER_RATE+J12929*TEMP_WORKER_RATE</f>
        <v>240020.8005304703</v>
      </c>
      <c r="L12929" s="2">
        <f>A12929*PRICE_TOM+B12929*PRICE_CAR+C12929*PRICE_MES</f>
        <v>281098</v>
      </c>
      <c r="M12929" s="2">
        <f>A12929*FERT_BED_TOM+B12929*FERT_BED_CAR+C12929*FERT_BED_MES</f>
        <v>49720</v>
      </c>
      <c r="N12929" s="6">
        <f>IF(AND(D12929&lt;=TOTAL_BEDS,J12929&lt;=TEMP_WORKER_MAX*TEMP_WORKER_HRS),1,0)</f>
        <v>0</v>
      </c>
      <c r="O12929" s="2">
        <f>L12929-M12929-K12929-FIXED_COSTS</f>
        <v>-28642.800530470297</v>
      </c>
      <c r="P12929" s="2">
        <f>IF(N12929=1,O12929,"")</f>
      </c>
    </row>
    <row r="12930">
      <c r="A12930" s="6">
        <v>19</v>
      </c>
      <c r="B12930" s="6">
        <v>17</v>
      </c>
      <c r="C12930" s="6">
        <v>30</v>
      </c>
      <c r="D12930" s="6">
        <f>A12930+B12930+C12930</f>
        <v>66</v>
      </c>
      <c r="E12930" s="5">
        <f>IF(A12930=0,0,A12930*LABOR_HRS_WK_TOM*SEASON_WEEKS*(1+DIM_PCT_TOM)^A12930)</f>
        <v>10458.204466678904</v>
      </c>
      <c r="F12930" s="5">
        <f>IF(B12930=0,0,B12930*LABOR_HRS_WK_CAR*SEASON_WEEKS*(1+DIM_PCT_CAR)^B12930)</f>
        <v>776.02531320030891</v>
      </c>
      <c r="G12930" s="5">
        <f>IF(C12930=0,0,C12930*LABOR_HRS_WK_MES*SEASON_WEEKS*(1+DIM_PCT_MES)^C12930)</f>
        <v>1959.6780360096466</v>
      </c>
      <c r="H12930" s="5">
        <f>E12930+F12930+G12930</f>
        <v>13193.907815888861</v>
      </c>
      <c r="I12930" s="5">
        <f>MIN(H12930,FARMER_HRS)</f>
        <v>720</v>
      </c>
      <c r="J12930" s="5">
        <f>MAX(0,H12930-FARMER_HRS)</f>
        <v>12473.907815888861</v>
      </c>
      <c r="K12930" s="2">
        <f>I12930*FARMER_RATE+J12930*TEMP_WORKER_RATE</f>
        <v>241560.89958140382</v>
      </c>
      <c r="L12930" s="2">
        <f>A12930*PRICE_TOM+B12930*PRICE_CAR+C12930*PRICE_MES</f>
        <v>283798</v>
      </c>
      <c r="M12930" s="2">
        <f>A12930*FERT_BED_TOM+B12930*FERT_BED_CAR+C12930*FERT_BED_MES</f>
        <v>50600</v>
      </c>
      <c r="N12930" s="6">
        <f>IF(AND(D12930&lt;=TOTAL_BEDS,J12930&lt;=TEMP_WORKER_MAX*TEMP_WORKER_HRS),1,0)</f>
        <v>0</v>
      </c>
      <c r="O12930" s="2">
        <f>L12930-M12930-K12930-FIXED_COSTS</f>
        <v>-28362.899581403821</v>
      </c>
      <c r="P12930" s="2">
        <f>IF(N12930=1,O12930,"")</f>
      </c>
    </row>
    <row r="12931">
      <c r="A12931" s="6">
        <v>19</v>
      </c>
      <c r="B12931" s="6">
        <v>18</v>
      </c>
      <c r="C12931" s="6">
        <v>0</v>
      </c>
      <c r="D12931" s="6">
        <f>A12931+B12931+C12931</f>
        <v>37</v>
      </c>
      <c r="E12931" s="5">
        <f>IF(A12931=0,0,A12931*LABOR_HRS_WK_TOM*SEASON_WEEKS*(1+DIM_PCT_TOM)^A12931)</f>
        <v>10458.204466678904</v>
      </c>
      <c r="F12931" s="5">
        <f>IF(B12931=0,0,B12931*LABOR_HRS_WK_CAR*SEASON_WEEKS*(1+DIM_PCT_CAR)^B12931)</f>
        <v>842.21570756151152</v>
      </c>
      <c r="G12931" s="5">
        <f>IF(C12931=0,0,C12931*LABOR_HRS_WK_MES*SEASON_WEEKS*(1+DIM_PCT_MES)^C12931)</f>
        <v>0</v>
      </c>
      <c r="H12931" s="5">
        <f>E12931+F12931+G12931</f>
        <v>11300.420174240417</v>
      </c>
      <c r="I12931" s="5">
        <f>MIN(H12931,FARMER_HRS)</f>
        <v>720</v>
      </c>
      <c r="J12931" s="5">
        <f>MAX(0,H12931-FARMER_HRS)</f>
        <v>10580.420174240417</v>
      </c>
      <c r="K12931" s="2">
        <f>I12931*FARMER_RATE+J12931*TEMP_WORKER_RATE</f>
        <v>208687.85024722945</v>
      </c>
      <c r="L12931" s="2">
        <f>A12931*PRICE_TOM+B12931*PRICE_CAR+C12931*PRICE_MES</f>
        <v>204892</v>
      </c>
      <c r="M12931" s="2">
        <f>A12931*FERT_BED_TOM+B12931*FERT_BED_CAR+C12931*FERT_BED_MES</f>
        <v>24640</v>
      </c>
      <c r="N12931" s="6">
        <f>IF(AND(D12931&lt;=TOTAL_BEDS,J12931&lt;=TEMP_WORKER_MAX*TEMP_WORKER_HRS),1,0)</f>
        <v>0</v>
      </c>
      <c r="O12931" s="2">
        <f>L12931-M12931-K12931-FIXED_COSTS</f>
        <v>-48435.850247229449</v>
      </c>
      <c r="P12931" s="2">
        <f>IF(N12931=1,O12931,"")</f>
      </c>
    </row>
    <row r="12932">
      <c r="A12932" s="6">
        <v>19</v>
      </c>
      <c r="B12932" s="6">
        <v>18</v>
      </c>
      <c r="C12932" s="6">
        <v>1</v>
      </c>
      <c r="D12932" s="6">
        <f>A12932+B12932+C12932</f>
        <v>38</v>
      </c>
      <c r="E12932" s="5">
        <f>IF(A12932=0,0,A12932*LABOR_HRS_WK_TOM*SEASON_WEEKS*(1+DIM_PCT_TOM)^A12932)</f>
        <v>10458.204466678904</v>
      </c>
      <c r="F12932" s="5">
        <f>IF(B12932=0,0,B12932*LABOR_HRS_WK_CAR*SEASON_WEEKS*(1+DIM_PCT_CAR)^B12932)</f>
        <v>842.21570756151152</v>
      </c>
      <c r="G12932" s="5">
        <f>IF(C12932=0,0,C12932*LABOR_HRS_WK_MES*SEASON_WEEKS*(1+DIM_PCT_MES)^C12932)</f>
        <v>45.5625</v>
      </c>
      <c r="H12932" s="5">
        <f>E12932+F12932+G12932</f>
        <v>11345.982674240417</v>
      </c>
      <c r="I12932" s="5">
        <f>MIN(H12932,FARMER_HRS)</f>
        <v>720</v>
      </c>
      <c r="J12932" s="5">
        <f>MAX(0,H12932-FARMER_HRS)</f>
        <v>10625.982674240417</v>
      </c>
      <c r="K12932" s="2">
        <f>I12932*FARMER_RATE+J12932*TEMP_WORKER_RATE</f>
        <v>209478.86587222945</v>
      </c>
      <c r="L12932" s="2">
        <f>A12932*PRICE_TOM+B12932*PRICE_CAR+C12932*PRICE_MES</f>
        <v>207592</v>
      </c>
      <c r="M12932" s="2">
        <f>A12932*FERT_BED_TOM+B12932*FERT_BED_CAR+C12932*FERT_BED_MES</f>
        <v>25520</v>
      </c>
      <c r="N12932" s="6">
        <f>IF(AND(D12932&lt;=TOTAL_BEDS,J12932&lt;=TEMP_WORKER_MAX*TEMP_WORKER_HRS),1,0)</f>
        <v>0</v>
      </c>
      <c r="O12932" s="2">
        <f>L12932-M12932-K12932-FIXED_COSTS</f>
        <v>-47406.865872229449</v>
      </c>
      <c r="P12932" s="2">
        <f>IF(N12932=1,O12932,"")</f>
      </c>
    </row>
    <row r="12933">
      <c r="A12933" s="6">
        <v>19</v>
      </c>
      <c r="B12933" s="6">
        <v>18</v>
      </c>
      <c r="C12933" s="6">
        <v>2</v>
      </c>
      <c r="D12933" s="6">
        <f>A12933+B12933+C12933</f>
        <v>39</v>
      </c>
      <c r="E12933" s="5">
        <f>IF(A12933=0,0,A12933*LABOR_HRS_WK_TOM*SEASON_WEEKS*(1+DIM_PCT_TOM)^A12933)</f>
        <v>10458.204466678904</v>
      </c>
      <c r="F12933" s="5">
        <f>IF(B12933=0,0,B12933*LABOR_HRS_WK_CAR*SEASON_WEEKS*(1+DIM_PCT_CAR)^B12933)</f>
        <v>842.21570756151152</v>
      </c>
      <c r="G12933" s="5">
        <f>IF(C12933=0,0,C12933*LABOR_HRS_WK_MES*SEASON_WEEKS*(1+DIM_PCT_MES)^C12933)</f>
        <v>92.2640625</v>
      </c>
      <c r="H12933" s="5">
        <f>E12933+F12933+G12933</f>
        <v>11392.684236740417</v>
      </c>
      <c r="I12933" s="5">
        <f>MIN(H12933,FARMER_HRS)</f>
        <v>720</v>
      </c>
      <c r="J12933" s="5">
        <f>MAX(0,H12933-FARMER_HRS)</f>
        <v>10672.684236740417</v>
      </c>
      <c r="K12933" s="2">
        <f>I12933*FARMER_RATE+J12933*TEMP_WORKER_RATE</f>
        <v>210289.65688785445</v>
      </c>
      <c r="L12933" s="2">
        <f>A12933*PRICE_TOM+B12933*PRICE_CAR+C12933*PRICE_MES</f>
        <v>210292</v>
      </c>
      <c r="M12933" s="2">
        <f>A12933*FERT_BED_TOM+B12933*FERT_BED_CAR+C12933*FERT_BED_MES</f>
        <v>26400</v>
      </c>
      <c r="N12933" s="6">
        <f>IF(AND(D12933&lt;=TOTAL_BEDS,J12933&lt;=TEMP_WORKER_MAX*TEMP_WORKER_HRS),1,0)</f>
        <v>0</v>
      </c>
      <c r="O12933" s="2">
        <f>L12933-M12933-K12933-FIXED_COSTS</f>
        <v>-46397.656887854449</v>
      </c>
      <c r="P12933" s="2">
        <f>IF(N12933=1,O12933,"")</f>
      </c>
    </row>
    <row r="12934">
      <c r="A12934" s="6">
        <v>19</v>
      </c>
      <c r="B12934" s="6">
        <v>18</v>
      </c>
      <c r="C12934" s="6">
        <v>3</v>
      </c>
      <c r="D12934" s="6">
        <f>A12934+B12934+C12934</f>
        <v>40</v>
      </c>
      <c r="E12934" s="5">
        <f>IF(A12934=0,0,A12934*LABOR_HRS_WK_TOM*SEASON_WEEKS*(1+DIM_PCT_TOM)^A12934)</f>
        <v>10458.204466678904</v>
      </c>
      <c r="F12934" s="5">
        <f>IF(B12934=0,0,B12934*LABOR_HRS_WK_CAR*SEASON_WEEKS*(1+DIM_PCT_CAR)^B12934)</f>
        <v>842.21570756151152</v>
      </c>
      <c r="G12934" s="5">
        <f>IF(C12934=0,0,C12934*LABOR_HRS_WK_MES*SEASON_WEEKS*(1+DIM_PCT_MES)^C12934)</f>
        <v>140.12604492187498</v>
      </c>
      <c r="H12934" s="5">
        <f>E12934+F12934+G12934</f>
        <v>11440.546219162292</v>
      </c>
      <c r="I12934" s="5">
        <f>MIN(H12934,FARMER_HRS)</f>
        <v>720</v>
      </c>
      <c r="J12934" s="5">
        <f>MAX(0,H12934-FARMER_HRS)</f>
        <v>10720.546219162292</v>
      </c>
      <c r="K12934" s="2">
        <f>I12934*FARMER_RATE+J12934*TEMP_WORKER_RATE</f>
        <v>211120.59408267867</v>
      </c>
      <c r="L12934" s="2">
        <f>A12934*PRICE_TOM+B12934*PRICE_CAR+C12934*PRICE_MES</f>
        <v>212992</v>
      </c>
      <c r="M12934" s="2">
        <f>A12934*FERT_BED_TOM+B12934*FERT_BED_CAR+C12934*FERT_BED_MES</f>
        <v>27280</v>
      </c>
      <c r="N12934" s="6">
        <f>IF(AND(D12934&lt;=TOTAL_BEDS,J12934&lt;=TEMP_WORKER_MAX*TEMP_WORKER_HRS),1,0)</f>
        <v>0</v>
      </c>
      <c r="O12934" s="2">
        <f>L12934-M12934-K12934-FIXED_COSTS</f>
        <v>-45408.594082678668</v>
      </c>
      <c r="P12934" s="2">
        <f>IF(N12934=1,O12934,"")</f>
      </c>
    </row>
    <row r="12935">
      <c r="A12935" s="6">
        <v>19</v>
      </c>
      <c r="B12935" s="6">
        <v>18</v>
      </c>
      <c r="C12935" s="6">
        <v>4</v>
      </c>
      <c r="D12935" s="6">
        <f>A12935+B12935+C12935</f>
        <v>41</v>
      </c>
      <c r="E12935" s="5">
        <f>IF(A12935=0,0,A12935*LABOR_HRS_WK_TOM*SEASON_WEEKS*(1+DIM_PCT_TOM)^A12935)</f>
        <v>10458.204466678904</v>
      </c>
      <c r="F12935" s="5">
        <f>IF(B12935=0,0,B12935*LABOR_HRS_WK_CAR*SEASON_WEEKS*(1+DIM_PCT_CAR)^B12935)</f>
        <v>842.21570756151152</v>
      </c>
      <c r="G12935" s="5">
        <f>IF(C12935=0,0,C12935*LABOR_HRS_WK_MES*SEASON_WEEKS*(1+DIM_PCT_MES)^C12935)</f>
        <v>189.17016064453119</v>
      </c>
      <c r="H12935" s="5">
        <f>E12935+F12935+G12935</f>
        <v>11489.590334884948</v>
      </c>
      <c r="I12935" s="5">
        <f>MIN(H12935,FARMER_HRS)</f>
        <v>720</v>
      </c>
      <c r="J12935" s="5">
        <f>MAX(0,H12935-FARMER_HRS)</f>
        <v>10769.590334884948</v>
      </c>
      <c r="K12935" s="2">
        <f>I12935*FARMER_RATE+J12935*TEMP_WORKER_RATE</f>
        <v>211972.05442508589</v>
      </c>
      <c r="L12935" s="2">
        <f>A12935*PRICE_TOM+B12935*PRICE_CAR+C12935*PRICE_MES</f>
        <v>215692</v>
      </c>
      <c r="M12935" s="2">
        <f>A12935*FERT_BED_TOM+B12935*FERT_BED_CAR+C12935*FERT_BED_MES</f>
        <v>28160</v>
      </c>
      <c r="N12935" s="6">
        <f>IF(AND(D12935&lt;=TOTAL_BEDS,J12935&lt;=TEMP_WORKER_MAX*TEMP_WORKER_HRS),1,0)</f>
        <v>0</v>
      </c>
      <c r="O12935" s="2">
        <f>L12935-M12935-K12935-FIXED_COSTS</f>
        <v>-44440.054425085895</v>
      </c>
      <c r="P12935" s="2">
        <f>IF(N12935=1,O12935,"")</f>
      </c>
    </row>
    <row r="12936">
      <c r="A12936" s="6">
        <v>19</v>
      </c>
      <c r="B12936" s="6">
        <v>18</v>
      </c>
      <c r="C12936" s="6">
        <v>5</v>
      </c>
      <c r="D12936" s="6">
        <f>A12936+B12936+C12936</f>
        <v>42</v>
      </c>
      <c r="E12936" s="5">
        <f>IF(A12936=0,0,A12936*LABOR_HRS_WK_TOM*SEASON_WEEKS*(1+DIM_PCT_TOM)^A12936)</f>
        <v>10458.204466678904</v>
      </c>
      <c r="F12936" s="5">
        <f>IF(B12936=0,0,B12936*LABOR_HRS_WK_CAR*SEASON_WEEKS*(1+DIM_PCT_CAR)^B12936)</f>
        <v>842.21570756151152</v>
      </c>
      <c r="G12936" s="5">
        <f>IF(C12936=0,0,C12936*LABOR_HRS_WK_MES*SEASON_WEEKS*(1+DIM_PCT_MES)^C12936)</f>
        <v>239.41848456573481</v>
      </c>
      <c r="H12936" s="5">
        <f>E12936+F12936+G12936</f>
        <v>11539.838658806151</v>
      </c>
      <c r="I12936" s="5">
        <f>MIN(H12936,FARMER_HRS)</f>
        <v>720</v>
      </c>
      <c r="J12936" s="5">
        <f>MAX(0,H12936-FARMER_HRS)</f>
        <v>10819.838658806151</v>
      </c>
      <c r="K12936" s="2">
        <f>I12936*FARMER_RATE+J12936*TEMP_WORKER_RATE</f>
        <v>212844.421159829</v>
      </c>
      <c r="L12936" s="2">
        <f>A12936*PRICE_TOM+B12936*PRICE_CAR+C12936*PRICE_MES</f>
        <v>218392</v>
      </c>
      <c r="M12936" s="2">
        <f>A12936*FERT_BED_TOM+B12936*FERT_BED_CAR+C12936*FERT_BED_MES</f>
        <v>29040</v>
      </c>
      <c r="N12936" s="6">
        <f>IF(AND(D12936&lt;=TOTAL_BEDS,J12936&lt;=TEMP_WORKER_MAX*TEMP_WORKER_HRS),1,0)</f>
        <v>0</v>
      </c>
      <c r="O12936" s="2">
        <f>L12936-M12936-K12936-FIXED_COSTS</f>
        <v>-43492.421159829013</v>
      </c>
      <c r="P12936" s="2">
        <f>IF(N12936=1,O12936,"")</f>
      </c>
    </row>
    <row r="12937">
      <c r="A12937" s="6">
        <v>19</v>
      </c>
      <c r="B12937" s="6">
        <v>18</v>
      </c>
      <c r="C12937" s="6">
        <v>6</v>
      </c>
      <c r="D12937" s="6">
        <f>A12937+B12937+C12937</f>
        <v>43</v>
      </c>
      <c r="E12937" s="5">
        <f>IF(A12937=0,0,A12937*LABOR_HRS_WK_TOM*SEASON_WEEKS*(1+DIM_PCT_TOM)^A12937)</f>
        <v>10458.204466678904</v>
      </c>
      <c r="F12937" s="5">
        <f>IF(B12937=0,0,B12937*LABOR_HRS_WK_CAR*SEASON_WEEKS*(1+DIM_PCT_CAR)^B12937)</f>
        <v>842.21570756151152</v>
      </c>
      <c r="G12937" s="5">
        <f>IF(C12937=0,0,C12937*LABOR_HRS_WK_MES*SEASON_WEEKS*(1+DIM_PCT_MES)^C12937)</f>
        <v>290.89345874736773</v>
      </c>
      <c r="H12937" s="5">
        <f>E12937+F12937+G12937</f>
        <v>11591.313632987785</v>
      </c>
      <c r="I12937" s="5">
        <f>MIN(H12937,FARMER_HRS)</f>
        <v>720</v>
      </c>
      <c r="J12937" s="5">
        <f>MAX(0,H12937-FARMER_HRS)</f>
        <v>10871.313632987785</v>
      </c>
      <c r="K12937" s="2">
        <f>I12937*FARMER_RATE+J12937*TEMP_WORKER_RATE</f>
        <v>213738.08390603794</v>
      </c>
      <c r="L12937" s="2">
        <f>A12937*PRICE_TOM+B12937*PRICE_CAR+C12937*PRICE_MES</f>
        <v>221092</v>
      </c>
      <c r="M12937" s="2">
        <f>A12937*FERT_BED_TOM+B12937*FERT_BED_CAR+C12937*FERT_BED_MES</f>
        <v>29920</v>
      </c>
      <c r="N12937" s="6">
        <f>IF(AND(D12937&lt;=TOTAL_BEDS,J12937&lt;=TEMP_WORKER_MAX*TEMP_WORKER_HRS),1,0)</f>
        <v>0</v>
      </c>
      <c r="O12937" s="2">
        <f>L12937-M12937-K12937-FIXED_COSTS</f>
        <v>-42566.083906037937</v>
      </c>
      <c r="P12937" s="2">
        <f>IF(N12937=1,O12937,"")</f>
      </c>
    </row>
    <row r="12938">
      <c r="A12938" s="6">
        <v>19</v>
      </c>
      <c r="B12938" s="6">
        <v>18</v>
      </c>
      <c r="C12938" s="6">
        <v>7</v>
      </c>
      <c r="D12938" s="6">
        <f>A12938+B12938+C12938</f>
        <v>44</v>
      </c>
      <c r="E12938" s="5">
        <f>IF(A12938=0,0,A12938*LABOR_HRS_WK_TOM*SEASON_WEEKS*(1+DIM_PCT_TOM)^A12938)</f>
        <v>10458.204466678904</v>
      </c>
      <c r="F12938" s="5">
        <f>IF(B12938=0,0,B12938*LABOR_HRS_WK_CAR*SEASON_WEEKS*(1+DIM_PCT_CAR)^B12938)</f>
        <v>842.21570756151152</v>
      </c>
      <c r="G12938" s="5">
        <f>IF(C12938=0,0,C12938*LABOR_HRS_WK_MES*SEASON_WEEKS*(1+DIM_PCT_MES)^C12938)</f>
        <v>343.61789814532818</v>
      </c>
      <c r="H12938" s="5">
        <f>E12938+F12938+G12938</f>
        <v>11644.038072385745</v>
      </c>
      <c r="I12938" s="5">
        <f>MIN(H12938,FARMER_HRS)</f>
        <v>720</v>
      </c>
      <c r="J12938" s="5">
        <f>MAX(0,H12938-FARMER_HRS)</f>
        <v>10924.038072385745</v>
      </c>
      <c r="K12938" s="2">
        <f>I12938*FARMER_RATE+J12938*TEMP_WORKER_RATE</f>
        <v>214653.43875669697</v>
      </c>
      <c r="L12938" s="2">
        <f>A12938*PRICE_TOM+B12938*PRICE_CAR+C12938*PRICE_MES</f>
        <v>223792</v>
      </c>
      <c r="M12938" s="2">
        <f>A12938*FERT_BED_TOM+B12938*FERT_BED_CAR+C12938*FERT_BED_MES</f>
        <v>30800</v>
      </c>
      <c r="N12938" s="6">
        <f>IF(AND(D12938&lt;=TOTAL_BEDS,J12938&lt;=TEMP_WORKER_MAX*TEMP_WORKER_HRS),1,0)</f>
        <v>0</v>
      </c>
      <c r="O12938" s="2">
        <f>L12938-M12938-K12938-FIXED_COSTS</f>
        <v>-41661.438756696967</v>
      </c>
      <c r="P12938" s="2">
        <f>IF(N12938=1,O12938,"")</f>
      </c>
    </row>
    <row r="12939">
      <c r="A12939" s="6">
        <v>19</v>
      </c>
      <c r="B12939" s="6">
        <v>18</v>
      </c>
      <c r="C12939" s="6">
        <v>8</v>
      </c>
      <c r="D12939" s="6">
        <f>A12939+B12939+C12939</f>
        <v>45</v>
      </c>
      <c r="E12939" s="5">
        <f>IF(A12939=0,0,A12939*LABOR_HRS_WK_TOM*SEASON_WEEKS*(1+DIM_PCT_TOM)^A12939)</f>
        <v>10458.204466678904</v>
      </c>
      <c r="F12939" s="5">
        <f>IF(B12939=0,0,B12939*LABOR_HRS_WK_CAR*SEASON_WEEKS*(1+DIM_PCT_CAR)^B12939)</f>
        <v>842.21570756151152</v>
      </c>
      <c r="G12939" s="5">
        <f>IF(C12939=0,0,C12939*LABOR_HRS_WK_MES*SEASON_WEEKS*(1+DIM_PCT_MES)^C12939)</f>
        <v>397.61499642530833</v>
      </c>
      <c r="H12939" s="5">
        <f>E12939+F12939+G12939</f>
        <v>11698.035170665726</v>
      </c>
      <c r="I12939" s="5">
        <f>MIN(H12939,FARMER_HRS)</f>
        <v>720</v>
      </c>
      <c r="J12939" s="5">
        <f>MAX(0,H12939-FARMER_HRS)</f>
        <v>10978.035170665726</v>
      </c>
      <c r="K12939" s="2">
        <f>I12939*FARMER_RATE+J12939*TEMP_WORKER_RATE</f>
        <v>215590.88837961329</v>
      </c>
      <c r="L12939" s="2">
        <f>A12939*PRICE_TOM+B12939*PRICE_CAR+C12939*PRICE_MES</f>
        <v>226492</v>
      </c>
      <c r="M12939" s="2">
        <f>A12939*FERT_BED_TOM+B12939*FERT_BED_CAR+C12939*FERT_BED_MES</f>
        <v>31680</v>
      </c>
      <c r="N12939" s="6">
        <f>IF(AND(D12939&lt;=TOTAL_BEDS,J12939&lt;=TEMP_WORKER_MAX*TEMP_WORKER_HRS),1,0)</f>
        <v>0</v>
      </c>
      <c r="O12939" s="2">
        <f>L12939-M12939-K12939-FIXED_COSTS</f>
        <v>-40778.888379613287</v>
      </c>
      <c r="P12939" s="2">
        <f>IF(N12939=1,O12939,"")</f>
      </c>
    </row>
    <row r="12940">
      <c r="A12940" s="6">
        <v>19</v>
      </c>
      <c r="B12940" s="6">
        <v>18</v>
      </c>
      <c r="C12940" s="6">
        <v>9</v>
      </c>
      <c r="D12940" s="6">
        <f>A12940+B12940+C12940</f>
        <v>46</v>
      </c>
      <c r="E12940" s="5">
        <f>IF(A12940=0,0,A12940*LABOR_HRS_WK_TOM*SEASON_WEEKS*(1+DIM_PCT_TOM)^A12940)</f>
        <v>10458.204466678904</v>
      </c>
      <c r="F12940" s="5">
        <f>IF(B12940=0,0,B12940*LABOR_HRS_WK_CAR*SEASON_WEEKS*(1+DIM_PCT_CAR)^B12940)</f>
        <v>842.21570756151152</v>
      </c>
      <c r="G12940" s="5">
        <f>IF(C12940=0,0,C12940*LABOR_HRS_WK_MES*SEASON_WEEKS*(1+DIM_PCT_MES)^C12940)</f>
        <v>452.90833186570273</v>
      </c>
      <c r="H12940" s="5">
        <f>E12940+F12940+G12940</f>
        <v>11753.32850610612</v>
      </c>
      <c r="I12940" s="5">
        <f>MIN(H12940,FARMER_HRS)</f>
        <v>720</v>
      </c>
      <c r="J12940" s="5">
        <f>MAX(0,H12940-FARMER_HRS)</f>
        <v>11033.32850610612</v>
      </c>
      <c r="K12940" s="2">
        <f>I12940*FARMER_RATE+J12940*TEMP_WORKER_RATE</f>
        <v>216550.84211989792</v>
      </c>
      <c r="L12940" s="2">
        <f>A12940*PRICE_TOM+B12940*PRICE_CAR+C12940*PRICE_MES</f>
        <v>229192</v>
      </c>
      <c r="M12940" s="2">
        <f>A12940*FERT_BED_TOM+B12940*FERT_BED_CAR+C12940*FERT_BED_MES</f>
        <v>32560</v>
      </c>
      <c r="N12940" s="6">
        <f>IF(AND(D12940&lt;=TOTAL_BEDS,J12940&lt;=TEMP_WORKER_MAX*TEMP_WORKER_HRS),1,0)</f>
        <v>0</v>
      </c>
      <c r="O12940" s="2">
        <f>L12940-M12940-K12940-FIXED_COSTS</f>
        <v>-39918.842119897919</v>
      </c>
      <c r="P12940" s="2">
        <f>IF(N12940=1,O12940,"")</f>
      </c>
    </row>
    <row r="12941">
      <c r="A12941" s="6">
        <v>19</v>
      </c>
      <c r="B12941" s="6">
        <v>18</v>
      </c>
      <c r="C12941" s="6">
        <v>10</v>
      </c>
      <c r="D12941" s="6">
        <f>A12941+B12941+C12941</f>
        <v>47</v>
      </c>
      <c r="E12941" s="5">
        <f>IF(A12941=0,0,A12941*LABOR_HRS_WK_TOM*SEASON_WEEKS*(1+DIM_PCT_TOM)^A12941)</f>
        <v>10458.204466678904</v>
      </c>
      <c r="F12941" s="5">
        <f>IF(B12941=0,0,B12941*LABOR_HRS_WK_CAR*SEASON_WEEKS*(1+DIM_PCT_CAR)^B12941)</f>
        <v>842.21570756151152</v>
      </c>
      <c r="G12941" s="5">
        <f>IF(C12941=0,0,C12941*LABOR_HRS_WK_MES*SEASON_WEEKS*(1+DIM_PCT_MES)^C12941)</f>
        <v>509.52187334891551</v>
      </c>
      <c r="H12941" s="5">
        <f>E12941+F12941+G12941</f>
        <v>11809.942047589331</v>
      </c>
      <c r="I12941" s="5">
        <f>MIN(H12941,FARMER_HRS)</f>
        <v>720</v>
      </c>
      <c r="J12941" s="5">
        <f>MAX(0,H12941-FARMER_HRS)</f>
        <v>11089.942047589331</v>
      </c>
      <c r="K12941" s="2">
        <f>I12941*FARMER_RATE+J12941*TEMP_WORKER_RATE</f>
        <v>217533.71610398145</v>
      </c>
      <c r="L12941" s="2">
        <f>A12941*PRICE_TOM+B12941*PRICE_CAR+C12941*PRICE_MES</f>
        <v>231892</v>
      </c>
      <c r="M12941" s="2">
        <f>A12941*FERT_BED_TOM+B12941*FERT_BED_CAR+C12941*FERT_BED_MES</f>
        <v>33440</v>
      </c>
      <c r="N12941" s="6">
        <f>IF(AND(D12941&lt;=TOTAL_BEDS,J12941&lt;=TEMP_WORKER_MAX*TEMP_WORKER_HRS),1,0)</f>
        <v>0</v>
      </c>
      <c r="O12941" s="2">
        <f>L12941-M12941-K12941-FIXED_COSTS</f>
        <v>-39081.716103981453</v>
      </c>
      <c r="P12941" s="2">
        <f>IF(N12941=1,O12941,"")</f>
      </c>
    </row>
    <row r="12942">
      <c r="A12942" s="6">
        <v>19</v>
      </c>
      <c r="B12942" s="6">
        <v>18</v>
      </c>
      <c r="C12942" s="6">
        <v>11</v>
      </c>
      <c r="D12942" s="6">
        <f>A12942+B12942+C12942</f>
        <v>48</v>
      </c>
      <c r="E12942" s="5">
        <f>IF(A12942=0,0,A12942*LABOR_HRS_WK_TOM*SEASON_WEEKS*(1+DIM_PCT_TOM)^A12942)</f>
        <v>10458.204466678904</v>
      </c>
      <c r="F12942" s="5">
        <f>IF(B12942=0,0,B12942*LABOR_HRS_WK_CAR*SEASON_WEEKS*(1+DIM_PCT_CAR)^B12942)</f>
        <v>842.21570756151152</v>
      </c>
      <c r="G12942" s="5">
        <f>IF(C12942=0,0,C12942*LABOR_HRS_WK_MES*SEASON_WEEKS*(1+DIM_PCT_MES)^C12942)</f>
        <v>567.47998644235463</v>
      </c>
      <c r="H12942" s="5">
        <f>E12942+F12942+G12942</f>
        <v>11867.900160682771</v>
      </c>
      <c r="I12942" s="5">
        <f>MIN(H12942,FARMER_HRS)</f>
        <v>720</v>
      </c>
      <c r="J12942" s="5">
        <f>MAX(0,H12942-FARMER_HRS)</f>
        <v>11147.900160682771</v>
      </c>
      <c r="K12942" s="2">
        <f>I12942*FARMER_RATE+J12942*TEMP_WORKER_RATE</f>
        <v>218539.933345187</v>
      </c>
      <c r="L12942" s="2">
        <f>A12942*PRICE_TOM+B12942*PRICE_CAR+C12942*PRICE_MES</f>
        <v>234592</v>
      </c>
      <c r="M12942" s="2">
        <f>A12942*FERT_BED_TOM+B12942*FERT_BED_CAR+C12942*FERT_BED_MES</f>
        <v>34320</v>
      </c>
      <c r="N12942" s="6">
        <f>IF(AND(D12942&lt;=TOTAL_BEDS,J12942&lt;=TEMP_WORKER_MAX*TEMP_WORKER_HRS),1,0)</f>
        <v>0</v>
      </c>
      <c r="O12942" s="2">
        <f>L12942-M12942-K12942-FIXED_COSTS</f>
        <v>-38267.93334518699</v>
      </c>
      <c r="P12942" s="2">
        <f>IF(N12942=1,O12942,"")</f>
      </c>
    </row>
    <row r="12943">
      <c r="A12943" s="6">
        <v>19</v>
      </c>
      <c r="B12943" s="6">
        <v>18</v>
      </c>
      <c r="C12943" s="6">
        <v>12</v>
      </c>
      <c r="D12943" s="6">
        <f>A12943+B12943+C12943</f>
        <v>49</v>
      </c>
      <c r="E12943" s="5">
        <f>IF(A12943=0,0,A12943*LABOR_HRS_WK_TOM*SEASON_WEEKS*(1+DIM_PCT_TOM)^A12943)</f>
        <v>10458.204466678904</v>
      </c>
      <c r="F12943" s="5">
        <f>IF(B12943=0,0,B12943*LABOR_HRS_WK_CAR*SEASON_WEEKS*(1+DIM_PCT_CAR)^B12943)</f>
        <v>842.21570756151152</v>
      </c>
      <c r="G12943" s="5">
        <f>IF(C12943=0,0,C12943*LABOR_HRS_WK_MES*SEASON_WEEKS*(1+DIM_PCT_MES)^C12943)</f>
        <v>626.807439570419</v>
      </c>
      <c r="H12943" s="5">
        <f>E12943+F12943+G12943</f>
        <v>11927.227613810835</v>
      </c>
      <c r="I12943" s="5">
        <f>MIN(H12943,FARMER_HRS)</f>
        <v>720</v>
      </c>
      <c r="J12943" s="5">
        <f>MAX(0,H12943-FARMER_HRS)</f>
        <v>11207.227613810835</v>
      </c>
      <c r="K12943" s="2">
        <f>I12943*FARMER_RATE+J12943*TEMP_WORKER_RATE</f>
        <v>219569.92385088257</v>
      </c>
      <c r="L12943" s="2">
        <f>A12943*PRICE_TOM+B12943*PRICE_CAR+C12943*PRICE_MES</f>
        <v>237292</v>
      </c>
      <c r="M12943" s="2">
        <f>A12943*FERT_BED_TOM+B12943*FERT_BED_CAR+C12943*FERT_BED_MES</f>
        <v>35200</v>
      </c>
      <c r="N12943" s="6">
        <f>IF(AND(D12943&lt;=TOTAL_BEDS,J12943&lt;=TEMP_WORKER_MAX*TEMP_WORKER_HRS),1,0)</f>
        <v>0</v>
      </c>
      <c r="O12943" s="2">
        <f>L12943-M12943-K12943-FIXED_COSTS</f>
        <v>-37477.923850882566</v>
      </c>
      <c r="P12943" s="2">
        <f>IF(N12943=1,O12943,"")</f>
      </c>
    </row>
    <row r="12944">
      <c r="A12944" s="6">
        <v>19</v>
      </c>
      <c r="B12944" s="6">
        <v>18</v>
      </c>
      <c r="C12944" s="6">
        <v>13</v>
      </c>
      <c r="D12944" s="6">
        <f>A12944+B12944+C12944</f>
        <v>50</v>
      </c>
      <c r="E12944" s="5">
        <f>IF(A12944=0,0,A12944*LABOR_HRS_WK_TOM*SEASON_WEEKS*(1+DIM_PCT_TOM)^A12944)</f>
        <v>10458.204466678904</v>
      </c>
      <c r="F12944" s="5">
        <f>IF(B12944=0,0,B12944*LABOR_HRS_WK_CAR*SEASON_WEEKS*(1+DIM_PCT_CAR)^B12944)</f>
        <v>842.21570756151152</v>
      </c>
      <c r="G12944" s="5">
        <f>IF(C12944=0,0,C12944*LABOR_HRS_WK_MES*SEASON_WEEKS*(1+DIM_PCT_MES)^C12944)</f>
        <v>687.52941027880331</v>
      </c>
      <c r="H12944" s="5">
        <f>E12944+F12944+G12944</f>
        <v>11987.94958451922</v>
      </c>
      <c r="I12944" s="5">
        <f>MIN(H12944,FARMER_HRS)</f>
        <v>720</v>
      </c>
      <c r="J12944" s="5">
        <f>MAX(0,H12944-FARMER_HRS)</f>
        <v>11267.94958451922</v>
      </c>
      <c r="K12944" s="2">
        <f>I12944*FARMER_RATE+J12944*TEMP_WORKER_RATE</f>
        <v>220624.12473123646</v>
      </c>
      <c r="L12944" s="2">
        <f>A12944*PRICE_TOM+B12944*PRICE_CAR+C12944*PRICE_MES</f>
        <v>239992</v>
      </c>
      <c r="M12944" s="2">
        <f>A12944*FERT_BED_TOM+B12944*FERT_BED_CAR+C12944*FERT_BED_MES</f>
        <v>36080</v>
      </c>
      <c r="N12944" s="6">
        <f>IF(AND(D12944&lt;=TOTAL_BEDS,J12944&lt;=TEMP_WORKER_MAX*TEMP_WORKER_HRS),1,0)</f>
        <v>0</v>
      </c>
      <c r="O12944" s="2">
        <f>L12944-M12944-K12944-FIXED_COSTS</f>
        <v>-36712.124731236458</v>
      </c>
      <c r="P12944" s="2">
        <f>IF(N12944=1,O12944,"")</f>
      </c>
    </row>
    <row r="12945">
      <c r="A12945" s="6">
        <v>19</v>
      </c>
      <c r="B12945" s="6">
        <v>18</v>
      </c>
      <c r="C12945" s="6">
        <v>14</v>
      </c>
      <c r="D12945" s="6">
        <f>A12945+B12945+C12945</f>
        <v>51</v>
      </c>
      <c r="E12945" s="5">
        <f>IF(A12945=0,0,A12945*LABOR_HRS_WK_TOM*SEASON_WEEKS*(1+DIM_PCT_TOM)^A12945)</f>
        <v>10458.204466678904</v>
      </c>
      <c r="F12945" s="5">
        <f>IF(B12945=0,0,B12945*LABOR_HRS_WK_CAR*SEASON_WEEKS*(1+DIM_PCT_CAR)^B12945)</f>
        <v>842.21570756151152</v>
      </c>
      <c r="G12945" s="5">
        <f>IF(C12945=0,0,C12945*LABOR_HRS_WK_MES*SEASON_WEEKS*(1+DIM_PCT_MES)^C12945)</f>
        <v>749.67149159246435</v>
      </c>
      <c r="H12945" s="5">
        <f>E12945+F12945+G12945</f>
        <v>12050.091665832881</v>
      </c>
      <c r="I12945" s="5">
        <f>MIN(H12945,FARMER_HRS)</f>
        <v>720</v>
      </c>
      <c r="J12945" s="5">
        <f>MAX(0,H12945-FARMER_HRS)</f>
        <v>11330.091665832881</v>
      </c>
      <c r="K12945" s="2">
        <f>I12945*FARMER_RATE+J12945*TEMP_WORKER_RATE</f>
        <v>221702.98030959861</v>
      </c>
      <c r="L12945" s="2">
        <f>A12945*PRICE_TOM+B12945*PRICE_CAR+C12945*PRICE_MES</f>
        <v>242692</v>
      </c>
      <c r="M12945" s="2">
        <f>A12945*FERT_BED_TOM+B12945*FERT_BED_CAR+C12945*FERT_BED_MES</f>
        <v>36960</v>
      </c>
      <c r="N12945" s="6">
        <f>IF(AND(D12945&lt;=TOTAL_BEDS,J12945&lt;=TEMP_WORKER_MAX*TEMP_WORKER_HRS),1,0)</f>
        <v>0</v>
      </c>
      <c r="O12945" s="2">
        <f>L12945-M12945-K12945-FIXED_COSTS</f>
        <v>-35970.980309598614</v>
      </c>
      <c r="P12945" s="2">
        <f>IF(N12945=1,O12945,"")</f>
      </c>
    </row>
    <row r="12946">
      <c r="A12946" s="6">
        <v>19</v>
      </c>
      <c r="B12946" s="6">
        <v>18</v>
      </c>
      <c r="C12946" s="6">
        <v>15</v>
      </c>
      <c r="D12946" s="6">
        <f>A12946+B12946+C12946</f>
        <v>52</v>
      </c>
      <c r="E12946" s="5">
        <f>IF(A12946=0,0,A12946*LABOR_HRS_WK_TOM*SEASON_WEEKS*(1+DIM_PCT_TOM)^A12946)</f>
        <v>10458.204466678904</v>
      </c>
      <c r="F12946" s="5">
        <f>IF(B12946=0,0,B12946*LABOR_HRS_WK_CAR*SEASON_WEEKS*(1+DIM_PCT_CAR)^B12946)</f>
        <v>842.21570756151152</v>
      </c>
      <c r="G12946" s="5">
        <f>IF(C12946=0,0,C12946*LABOR_HRS_WK_MES*SEASON_WEEKS*(1+DIM_PCT_MES)^C12946)</f>
        <v>813.25969846861074</v>
      </c>
      <c r="H12946" s="5">
        <f>E12946+F12946+G12946</f>
        <v>12113.679872709028</v>
      </c>
      <c r="I12946" s="5">
        <f>MIN(H12946,FARMER_HRS)</f>
        <v>720</v>
      </c>
      <c r="J12946" s="5">
        <f>MAX(0,H12946-FARMER_HRS)</f>
        <v>11393.679872709028</v>
      </c>
      <c r="K12946" s="2">
        <f>I12946*FARMER_RATE+J12946*TEMP_WORKER_RATE</f>
        <v>222806.94223453174</v>
      </c>
      <c r="L12946" s="2">
        <f>A12946*PRICE_TOM+B12946*PRICE_CAR+C12946*PRICE_MES</f>
        <v>245392</v>
      </c>
      <c r="M12946" s="2">
        <f>A12946*FERT_BED_TOM+B12946*FERT_BED_CAR+C12946*FERT_BED_MES</f>
        <v>37840</v>
      </c>
      <c r="N12946" s="6">
        <f>IF(AND(D12946&lt;=TOTAL_BEDS,J12946&lt;=TEMP_WORKER_MAX*TEMP_WORKER_HRS),1,0)</f>
        <v>0</v>
      </c>
      <c r="O12946" s="2">
        <f>L12946-M12946-K12946-FIXED_COSTS</f>
        <v>-35254.942234531743</v>
      </c>
      <c r="P12946" s="2">
        <f>IF(N12946=1,O12946,"")</f>
      </c>
    </row>
    <row r="12947">
      <c r="A12947" s="6">
        <v>19</v>
      </c>
      <c r="B12947" s="6">
        <v>18</v>
      </c>
      <c r="C12947" s="6">
        <v>16</v>
      </c>
      <c r="D12947" s="6">
        <f>A12947+B12947+C12947</f>
        <v>53</v>
      </c>
      <c r="E12947" s="5">
        <f>IF(A12947=0,0,A12947*LABOR_HRS_WK_TOM*SEASON_WEEKS*(1+DIM_PCT_TOM)^A12947)</f>
        <v>10458.204466678904</v>
      </c>
      <c r="F12947" s="5">
        <f>IF(B12947=0,0,B12947*LABOR_HRS_WK_CAR*SEASON_WEEKS*(1+DIM_PCT_CAR)^B12947)</f>
        <v>842.21570756151152</v>
      </c>
      <c r="G12947" s="5">
        <f>IF(C12947=0,0,C12947*LABOR_HRS_WK_MES*SEASON_WEEKS*(1+DIM_PCT_MES)^C12947)</f>
        <v>878.32047434609967</v>
      </c>
      <c r="H12947" s="5">
        <f>E12947+F12947+G12947</f>
        <v>12178.740648586516</v>
      </c>
      <c r="I12947" s="5">
        <f>MIN(H12947,FARMER_HRS)</f>
        <v>720</v>
      </c>
      <c r="J12947" s="5">
        <f>MAX(0,H12947-FARMER_HRS)</f>
        <v>11458.740648586516</v>
      </c>
      <c r="K12947" s="2">
        <f>I12947*FARMER_RATE+J12947*TEMP_WORKER_RATE</f>
        <v>223936.46959351588</v>
      </c>
      <c r="L12947" s="2">
        <f>A12947*PRICE_TOM+B12947*PRICE_CAR+C12947*PRICE_MES</f>
        <v>248092</v>
      </c>
      <c r="M12947" s="2">
        <f>A12947*FERT_BED_TOM+B12947*FERT_BED_CAR+C12947*FERT_BED_MES</f>
        <v>38720</v>
      </c>
      <c r="N12947" s="6">
        <f>IF(AND(D12947&lt;=TOTAL_BEDS,J12947&lt;=TEMP_WORKER_MAX*TEMP_WORKER_HRS),1,0)</f>
        <v>0</v>
      </c>
      <c r="O12947" s="2">
        <f>L12947-M12947-K12947-FIXED_COSTS</f>
        <v>-34564.469593515882</v>
      </c>
      <c r="P12947" s="2">
        <f>IF(N12947=1,O12947,"")</f>
      </c>
    </row>
    <row r="12948">
      <c r="A12948" s="6">
        <v>19</v>
      </c>
      <c r="B12948" s="6">
        <v>18</v>
      </c>
      <c r="C12948" s="6">
        <v>17</v>
      </c>
      <c r="D12948" s="6">
        <f>A12948+B12948+C12948</f>
        <v>54</v>
      </c>
      <c r="E12948" s="5">
        <f>IF(A12948=0,0,A12948*LABOR_HRS_WK_TOM*SEASON_WEEKS*(1+DIM_PCT_TOM)^A12948)</f>
        <v>10458.204466678904</v>
      </c>
      <c r="F12948" s="5">
        <f>IF(B12948=0,0,B12948*LABOR_HRS_WK_CAR*SEASON_WEEKS*(1+DIM_PCT_CAR)^B12948)</f>
        <v>842.21570756151152</v>
      </c>
      <c r="G12948" s="5">
        <f>IF(C12948=0,0,C12948*LABOR_HRS_WK_MES*SEASON_WEEKS*(1+DIM_PCT_MES)^C12948)</f>
        <v>944.88069779263992</v>
      </c>
      <c r="H12948" s="5">
        <f>E12948+F12948+G12948</f>
        <v>12245.300872033056</v>
      </c>
      <c r="I12948" s="5">
        <f>MIN(H12948,FARMER_HRS)</f>
        <v>720</v>
      </c>
      <c r="J12948" s="5">
        <f>MAX(0,H12948-FARMER_HRS)</f>
        <v>11525.300872033056</v>
      </c>
      <c r="K12948" s="2">
        <f>I12948*FARMER_RATE+J12948*TEMP_WORKER_RATE</f>
        <v>225092.02902835168</v>
      </c>
      <c r="L12948" s="2">
        <f>A12948*PRICE_TOM+B12948*PRICE_CAR+C12948*PRICE_MES</f>
        <v>250792</v>
      </c>
      <c r="M12948" s="2">
        <f>A12948*FERT_BED_TOM+B12948*FERT_BED_CAR+C12948*FERT_BED_MES</f>
        <v>39600</v>
      </c>
      <c r="N12948" s="6">
        <f>IF(AND(D12948&lt;=TOTAL_BEDS,J12948&lt;=TEMP_WORKER_MAX*TEMP_WORKER_HRS),1,0)</f>
        <v>0</v>
      </c>
      <c r="O12948" s="2">
        <f>L12948-M12948-K12948-FIXED_COSTS</f>
        <v>-33900.029028351681</v>
      </c>
      <c r="P12948" s="2">
        <f>IF(N12948=1,O12948,"")</f>
      </c>
    </row>
    <row r="12949">
      <c r="A12949" s="6">
        <v>19</v>
      </c>
      <c r="B12949" s="6">
        <v>18</v>
      </c>
      <c r="C12949" s="6">
        <v>18</v>
      </c>
      <c r="D12949" s="6">
        <f>A12949+B12949+C12949</f>
        <v>55</v>
      </c>
      <c r="E12949" s="5">
        <f>IF(A12949=0,0,A12949*LABOR_HRS_WK_TOM*SEASON_WEEKS*(1+DIM_PCT_TOM)^A12949)</f>
        <v>10458.204466678904</v>
      </c>
      <c r="F12949" s="5">
        <f>IF(B12949=0,0,B12949*LABOR_HRS_WK_CAR*SEASON_WEEKS*(1+DIM_PCT_CAR)^B12949)</f>
        <v>842.21570756151152</v>
      </c>
      <c r="G12949" s="5">
        <f>IF(C12949=0,0,C12949*LABOR_HRS_WK_MES*SEASON_WEEKS*(1+DIM_PCT_MES)^C12949)</f>
        <v>1012.9676892512272</v>
      </c>
      <c r="H12949" s="5">
        <f>E12949+F12949+G12949</f>
        <v>12313.387863491644</v>
      </c>
      <c r="I12949" s="5">
        <f>MIN(H12949,FARMER_HRS)</f>
        <v>720</v>
      </c>
      <c r="J12949" s="5">
        <f>MAX(0,H12949-FARMER_HRS)</f>
        <v>11593.387863491644</v>
      </c>
      <c r="K12949" s="2">
        <f>I12949*FARMER_RATE+J12949*TEMP_WORKER_RATE</f>
        <v>226274.09485228549</v>
      </c>
      <c r="L12949" s="2">
        <f>A12949*PRICE_TOM+B12949*PRICE_CAR+C12949*PRICE_MES</f>
        <v>253492</v>
      </c>
      <c r="M12949" s="2">
        <f>A12949*FERT_BED_TOM+B12949*FERT_BED_CAR+C12949*FERT_BED_MES</f>
        <v>40480</v>
      </c>
      <c r="N12949" s="6">
        <f>IF(AND(D12949&lt;=TOTAL_BEDS,J12949&lt;=TEMP_WORKER_MAX*TEMP_WORKER_HRS),1,0)</f>
        <v>0</v>
      </c>
      <c r="O12949" s="2">
        <f>L12949-M12949-K12949-FIXED_COSTS</f>
        <v>-33262.094852285489</v>
      </c>
      <c r="P12949" s="2">
        <f>IF(N12949=1,O12949,"")</f>
      </c>
    </row>
    <row r="12950">
      <c r="A12950" s="6">
        <v>19</v>
      </c>
      <c r="B12950" s="6">
        <v>18</v>
      </c>
      <c r="C12950" s="6">
        <v>19</v>
      </c>
      <c r="D12950" s="6">
        <f>A12950+B12950+C12950</f>
        <v>56</v>
      </c>
      <c r="E12950" s="5">
        <f>IF(A12950=0,0,A12950*LABOR_HRS_WK_TOM*SEASON_WEEKS*(1+DIM_PCT_TOM)^A12950)</f>
        <v>10458.204466678904</v>
      </c>
      <c r="F12950" s="5">
        <f>IF(B12950=0,0,B12950*LABOR_HRS_WK_CAR*SEASON_WEEKS*(1+DIM_PCT_CAR)^B12950)</f>
        <v>842.21570756151152</v>
      </c>
      <c r="G12950" s="5">
        <f>IF(C12950=0,0,C12950*LABOR_HRS_WK_MES*SEASON_WEEKS*(1+DIM_PCT_MES)^C12950)</f>
        <v>1082.6092178872491</v>
      </c>
      <c r="H12950" s="5">
        <f>E12950+F12950+G12950</f>
        <v>12383.029392127666</v>
      </c>
      <c r="I12950" s="5">
        <f>MIN(H12950,FARMER_HRS)</f>
        <v>720</v>
      </c>
      <c r="J12950" s="5">
        <f>MAX(0,H12950-FARMER_HRS)</f>
        <v>11663.029392127666</v>
      </c>
      <c r="K12950" s="2">
        <f>I12950*FARMER_RATE+J12950*TEMP_WORKER_RATE</f>
        <v>227483.1491688831</v>
      </c>
      <c r="L12950" s="2">
        <f>A12950*PRICE_TOM+B12950*PRICE_CAR+C12950*PRICE_MES</f>
        <v>256192</v>
      </c>
      <c r="M12950" s="2">
        <f>A12950*FERT_BED_TOM+B12950*FERT_BED_CAR+C12950*FERT_BED_MES</f>
        <v>41360</v>
      </c>
      <c r="N12950" s="6">
        <f>IF(AND(D12950&lt;=TOTAL_BEDS,J12950&lt;=TEMP_WORKER_MAX*TEMP_WORKER_HRS),1,0)</f>
        <v>0</v>
      </c>
      <c r="O12950" s="2">
        <f>L12950-M12950-K12950-FIXED_COSTS</f>
        <v>-32651.1491688831</v>
      </c>
      <c r="P12950" s="2">
        <f>IF(N12950=1,O12950,"")</f>
      </c>
    </row>
    <row r="12951">
      <c r="A12951" s="6">
        <v>19</v>
      </c>
      <c r="B12951" s="6">
        <v>18</v>
      </c>
      <c r="C12951" s="6">
        <v>20</v>
      </c>
      <c r="D12951" s="6">
        <f>A12951+B12951+C12951</f>
        <v>57</v>
      </c>
      <c r="E12951" s="5">
        <f>IF(A12951=0,0,A12951*LABOR_HRS_WK_TOM*SEASON_WEEKS*(1+DIM_PCT_TOM)^A12951)</f>
        <v>10458.204466678904</v>
      </c>
      <c r="F12951" s="5">
        <f>IF(B12951=0,0,B12951*LABOR_HRS_WK_CAR*SEASON_WEEKS*(1+DIM_PCT_CAR)^B12951)</f>
        <v>842.21570756151152</v>
      </c>
      <c r="G12951" s="5">
        <f>IF(C12951=0,0,C12951*LABOR_HRS_WK_MES*SEASON_WEEKS*(1+DIM_PCT_MES)^C12951)</f>
        <v>1153.8335085377259</v>
      </c>
      <c r="H12951" s="5">
        <f>E12951+F12951+G12951</f>
        <v>12454.253682778142</v>
      </c>
      <c r="I12951" s="5">
        <f>MIN(H12951,FARMER_HRS)</f>
        <v>720</v>
      </c>
      <c r="J12951" s="5">
        <f>MAX(0,H12951-FARMER_HRS)</f>
        <v>11734.253682778142</v>
      </c>
      <c r="K12951" s="2">
        <f>I12951*FARMER_RATE+J12951*TEMP_WORKER_RATE</f>
        <v>228719.68199267608</v>
      </c>
      <c r="L12951" s="2">
        <f>A12951*PRICE_TOM+B12951*PRICE_CAR+C12951*PRICE_MES</f>
        <v>258892</v>
      </c>
      <c r="M12951" s="2">
        <f>A12951*FERT_BED_TOM+B12951*FERT_BED_CAR+C12951*FERT_BED_MES</f>
        <v>42240</v>
      </c>
      <c r="N12951" s="6">
        <f>IF(AND(D12951&lt;=TOTAL_BEDS,J12951&lt;=TEMP_WORKER_MAX*TEMP_WORKER_HRS),1,0)</f>
        <v>0</v>
      </c>
      <c r="O12951" s="2">
        <f>L12951-M12951-K12951-FIXED_COSTS</f>
        <v>-32067.68199267608</v>
      </c>
      <c r="P12951" s="2">
        <f>IF(N12951=1,O12951,"")</f>
      </c>
    </row>
    <row r="12952">
      <c r="A12952" s="6">
        <v>19</v>
      </c>
      <c r="B12952" s="6">
        <v>18</v>
      </c>
      <c r="C12952" s="6">
        <v>21</v>
      </c>
      <c r="D12952" s="6">
        <f>A12952+B12952+C12952</f>
        <v>58</v>
      </c>
      <c r="E12952" s="5">
        <f>IF(A12952=0,0,A12952*LABOR_HRS_WK_TOM*SEASON_WEEKS*(1+DIM_PCT_TOM)^A12952)</f>
        <v>10458.204466678904</v>
      </c>
      <c r="F12952" s="5">
        <f>IF(B12952=0,0,B12952*LABOR_HRS_WK_CAR*SEASON_WEEKS*(1+DIM_PCT_CAR)^B12952)</f>
        <v>842.21570756151152</v>
      </c>
      <c r="G12952" s="5">
        <f>IF(C12952=0,0,C12952*LABOR_HRS_WK_MES*SEASON_WEEKS*(1+DIM_PCT_MES)^C12952)</f>
        <v>1226.6692487641699</v>
      </c>
      <c r="H12952" s="5">
        <f>E12952+F12952+G12952</f>
        <v>12527.089423004587</v>
      </c>
      <c r="I12952" s="5">
        <f>MIN(H12952,FARMER_HRS)</f>
        <v>720</v>
      </c>
      <c r="J12952" s="5">
        <f>MAX(0,H12952-FARMER_HRS)</f>
        <v>11807.089423004587</v>
      </c>
      <c r="K12952" s="2">
        <f>I12952*FARMER_RATE+J12952*TEMP_WORKER_RATE</f>
        <v>229984.19137160742</v>
      </c>
      <c r="L12952" s="2">
        <f>A12952*PRICE_TOM+B12952*PRICE_CAR+C12952*PRICE_MES</f>
        <v>261592</v>
      </c>
      <c r="M12952" s="2">
        <f>A12952*FERT_BED_TOM+B12952*FERT_BED_CAR+C12952*FERT_BED_MES</f>
        <v>43120</v>
      </c>
      <c r="N12952" s="6">
        <f>IF(AND(D12952&lt;=TOTAL_BEDS,J12952&lt;=TEMP_WORKER_MAX*TEMP_WORKER_HRS),1,0)</f>
        <v>0</v>
      </c>
      <c r="O12952" s="2">
        <f>L12952-M12952-K12952-FIXED_COSTS</f>
        <v>-31512.19137160742</v>
      </c>
      <c r="P12952" s="2">
        <f>IF(N12952=1,O12952,"")</f>
      </c>
    </row>
    <row r="12953">
      <c r="A12953" s="6">
        <v>19</v>
      </c>
      <c r="B12953" s="6">
        <v>18</v>
      </c>
      <c r="C12953" s="6">
        <v>22</v>
      </c>
      <c r="D12953" s="6">
        <f>A12953+B12953+C12953</f>
        <v>59</v>
      </c>
      <c r="E12953" s="5">
        <f>IF(A12953=0,0,A12953*LABOR_HRS_WK_TOM*SEASON_WEEKS*(1+DIM_PCT_TOM)^A12953)</f>
        <v>10458.204466678904</v>
      </c>
      <c r="F12953" s="5">
        <f>IF(B12953=0,0,B12953*LABOR_HRS_WK_CAR*SEASON_WEEKS*(1+DIM_PCT_CAR)^B12953)</f>
        <v>842.21570756151152</v>
      </c>
      <c r="G12953" s="5">
        <f>IF(C12953=0,0,C12953*LABOR_HRS_WK_MES*SEASON_WEEKS*(1+DIM_PCT_MES)^C12953)</f>
        <v>1301.1455960105659</v>
      </c>
      <c r="H12953" s="5">
        <f>E12953+F12953+G12953</f>
        <v>12601.565770250982</v>
      </c>
      <c r="I12953" s="5">
        <f>MIN(H12953,FARMER_HRS)</f>
        <v>720</v>
      </c>
      <c r="J12953" s="5">
        <f>MAX(0,H12953-FARMER_HRS)</f>
        <v>11881.565770250982</v>
      </c>
      <c r="K12953" s="2">
        <f>I12953*FARMER_RATE+J12953*TEMP_WORKER_RATE</f>
        <v>231277.18351130176</v>
      </c>
      <c r="L12953" s="2">
        <f>A12953*PRICE_TOM+B12953*PRICE_CAR+C12953*PRICE_MES</f>
        <v>264292</v>
      </c>
      <c r="M12953" s="2">
        <f>A12953*FERT_BED_TOM+B12953*FERT_BED_CAR+C12953*FERT_BED_MES</f>
        <v>44000</v>
      </c>
      <c r="N12953" s="6">
        <f>IF(AND(D12953&lt;=TOTAL_BEDS,J12953&lt;=TEMP_WORKER_MAX*TEMP_WORKER_HRS),1,0)</f>
        <v>0</v>
      </c>
      <c r="O12953" s="2">
        <f>L12953-M12953-K12953-FIXED_COSTS</f>
        <v>-30985.183511301759</v>
      </c>
      <c r="P12953" s="2">
        <f>IF(N12953=1,O12953,"")</f>
      </c>
    </row>
    <row r="12954">
      <c r="A12954" s="6">
        <v>19</v>
      </c>
      <c r="B12954" s="6">
        <v>18</v>
      </c>
      <c r="C12954" s="6">
        <v>23</v>
      </c>
      <c r="D12954" s="6">
        <f>A12954+B12954+C12954</f>
        <v>60</v>
      </c>
      <c r="E12954" s="5">
        <f>IF(A12954=0,0,A12954*LABOR_HRS_WK_TOM*SEASON_WEEKS*(1+DIM_PCT_TOM)^A12954)</f>
        <v>10458.204466678904</v>
      </c>
      <c r="F12954" s="5">
        <f>IF(B12954=0,0,B12954*LABOR_HRS_WK_CAR*SEASON_WEEKS*(1+DIM_PCT_CAR)^B12954)</f>
        <v>842.21570756151152</v>
      </c>
      <c r="G12954" s="5">
        <f>IF(C12954=0,0,C12954*LABOR_HRS_WK_MES*SEASON_WEEKS*(1+DIM_PCT_MES)^C12954)</f>
        <v>1377.2921848680023</v>
      </c>
      <c r="H12954" s="5">
        <f>E12954+F12954+G12954</f>
        <v>12677.712359108418</v>
      </c>
      <c r="I12954" s="5">
        <f>MIN(H12954,FARMER_HRS)</f>
        <v>720</v>
      </c>
      <c r="J12954" s="5">
        <f>MAX(0,H12954-FARMER_HRS)</f>
        <v>11957.712359108418</v>
      </c>
      <c r="K12954" s="2">
        <f>I12954*FARMER_RATE+J12954*TEMP_WORKER_RATE</f>
        <v>232599.17290118782</v>
      </c>
      <c r="L12954" s="2">
        <f>A12954*PRICE_TOM+B12954*PRICE_CAR+C12954*PRICE_MES</f>
        <v>266992</v>
      </c>
      <c r="M12954" s="2">
        <f>A12954*FERT_BED_TOM+B12954*FERT_BED_CAR+C12954*FERT_BED_MES</f>
        <v>44880</v>
      </c>
      <c r="N12954" s="6">
        <f>IF(AND(D12954&lt;=TOTAL_BEDS,J12954&lt;=TEMP_WORKER_MAX*TEMP_WORKER_HRS),1,0)</f>
        <v>0</v>
      </c>
      <c r="O12954" s="2">
        <f>L12954-M12954-K12954-FIXED_COSTS</f>
        <v>-30487.17290118782</v>
      </c>
      <c r="P12954" s="2">
        <f>IF(N12954=1,O12954,"")</f>
      </c>
    </row>
    <row r="12955">
      <c r="A12955" s="6">
        <v>19</v>
      </c>
      <c r="B12955" s="6">
        <v>18</v>
      </c>
      <c r="C12955" s="6">
        <v>24</v>
      </c>
      <c r="D12955" s="6">
        <f>A12955+B12955+C12955</f>
        <v>61</v>
      </c>
      <c r="E12955" s="5">
        <f>IF(A12955=0,0,A12955*LABOR_HRS_WK_TOM*SEASON_WEEKS*(1+DIM_PCT_TOM)^A12955)</f>
        <v>10458.204466678904</v>
      </c>
      <c r="F12955" s="5">
        <f>IF(B12955=0,0,B12955*LABOR_HRS_WK_CAR*SEASON_WEEKS*(1+DIM_PCT_CAR)^B12955)</f>
        <v>842.21570756151152</v>
      </c>
      <c r="G12955" s="5">
        <f>IF(C12955=0,0,C12955*LABOR_HRS_WK_MES*SEASON_WEEKS*(1+DIM_PCT_MES)^C12955)</f>
        <v>1455.139134447498</v>
      </c>
      <c r="H12955" s="5">
        <f>E12955+F12955+G12955</f>
        <v>12755.559308687914</v>
      </c>
      <c r="I12955" s="5">
        <f>MIN(H12955,FARMER_HRS)</f>
        <v>720</v>
      </c>
      <c r="J12955" s="5">
        <f>MAX(0,H12955-FARMER_HRS)</f>
        <v>12035.559308687914</v>
      </c>
      <c r="K12955" s="2">
        <f>I12955*FARMER_RATE+J12955*TEMP_WORKER_RATE</f>
        <v>233950.68244249851</v>
      </c>
      <c r="L12955" s="2">
        <f>A12955*PRICE_TOM+B12955*PRICE_CAR+C12955*PRICE_MES</f>
        <v>269692</v>
      </c>
      <c r="M12955" s="2">
        <f>A12955*FERT_BED_TOM+B12955*FERT_BED_CAR+C12955*FERT_BED_MES</f>
        <v>45760</v>
      </c>
      <c r="N12955" s="6">
        <f>IF(AND(D12955&lt;=TOTAL_BEDS,J12955&lt;=TEMP_WORKER_MAX*TEMP_WORKER_HRS),1,0)</f>
        <v>0</v>
      </c>
      <c r="O12955" s="2">
        <f>L12955-M12955-K12955-FIXED_COSTS</f>
        <v>-30018.68244249851</v>
      </c>
      <c r="P12955" s="2">
        <f>IF(N12955=1,O12955,"")</f>
      </c>
    </row>
    <row r="12956">
      <c r="A12956" s="6">
        <v>19</v>
      </c>
      <c r="B12956" s="6">
        <v>18</v>
      </c>
      <c r="C12956" s="6">
        <v>25</v>
      </c>
      <c r="D12956" s="6">
        <f>A12956+B12956+C12956</f>
        <v>62</v>
      </c>
      <c r="E12956" s="5">
        <f>IF(A12956=0,0,A12956*LABOR_HRS_WK_TOM*SEASON_WEEKS*(1+DIM_PCT_TOM)^A12956)</f>
        <v>10458.204466678904</v>
      </c>
      <c r="F12956" s="5">
        <f>IF(B12956=0,0,B12956*LABOR_HRS_WK_CAR*SEASON_WEEKS*(1+DIM_PCT_CAR)^B12956)</f>
        <v>842.21570756151152</v>
      </c>
      <c r="G12956" s="5">
        <f>IF(C12956=0,0,C12956*LABOR_HRS_WK_MES*SEASON_WEEKS*(1+DIM_PCT_MES)^C12956)</f>
        <v>1534.7170558625955</v>
      </c>
      <c r="H12956" s="5">
        <f>E12956+F12956+G12956</f>
        <v>12835.137230103011</v>
      </c>
      <c r="I12956" s="5">
        <f>MIN(H12956,FARMER_HRS)</f>
        <v>720</v>
      </c>
      <c r="J12956" s="5">
        <f>MAX(0,H12956-FARMER_HRS)</f>
        <v>12115.137230103011</v>
      </c>
      <c r="K12956" s="2">
        <f>I12956*FARMER_RATE+J12956*TEMP_WORKER_RATE</f>
        <v>235332.24357817727</v>
      </c>
      <c r="L12956" s="2">
        <f>A12956*PRICE_TOM+B12956*PRICE_CAR+C12956*PRICE_MES</f>
        <v>272392</v>
      </c>
      <c r="M12956" s="2">
        <f>A12956*FERT_BED_TOM+B12956*FERT_BED_CAR+C12956*FERT_BED_MES</f>
        <v>46640</v>
      </c>
      <c r="N12956" s="6">
        <f>IF(AND(D12956&lt;=TOTAL_BEDS,J12956&lt;=TEMP_WORKER_MAX*TEMP_WORKER_HRS),1,0)</f>
        <v>0</v>
      </c>
      <c r="O12956" s="2">
        <f>L12956-M12956-K12956-FIXED_COSTS</f>
        <v>-29580.243578177266</v>
      </c>
      <c r="P12956" s="2">
        <f>IF(N12956=1,O12956,"")</f>
      </c>
    </row>
    <row r="12957">
      <c r="A12957" s="6">
        <v>19</v>
      </c>
      <c r="B12957" s="6">
        <v>18</v>
      </c>
      <c r="C12957" s="6">
        <v>26</v>
      </c>
      <c r="D12957" s="6">
        <f>A12957+B12957+C12957</f>
        <v>63</v>
      </c>
      <c r="E12957" s="5">
        <f>IF(A12957=0,0,A12957*LABOR_HRS_WK_TOM*SEASON_WEEKS*(1+DIM_PCT_TOM)^A12957)</f>
        <v>10458.204466678904</v>
      </c>
      <c r="F12957" s="5">
        <f>IF(B12957=0,0,B12957*LABOR_HRS_WK_CAR*SEASON_WEEKS*(1+DIM_PCT_CAR)^B12957)</f>
        <v>842.21570756151152</v>
      </c>
      <c r="G12957" s="5">
        <f>IF(C12957=0,0,C12957*LABOR_HRS_WK_MES*SEASON_WEEKS*(1+DIM_PCT_MES)^C12957)</f>
        <v>1616.0570598233128</v>
      </c>
      <c r="H12957" s="5">
        <f>E12957+F12957+G12957</f>
        <v>12916.47723406373</v>
      </c>
      <c r="I12957" s="5">
        <f>MIN(H12957,FARMER_HRS)</f>
        <v>720</v>
      </c>
      <c r="J12957" s="5">
        <f>MAX(0,H12957-FARMER_HRS)</f>
        <v>12196.47723406373</v>
      </c>
      <c r="K12957" s="2">
        <f>I12957*FARMER_RATE+J12957*TEMP_WORKER_RATE</f>
        <v>236744.39642471753</v>
      </c>
      <c r="L12957" s="2">
        <f>A12957*PRICE_TOM+B12957*PRICE_CAR+C12957*PRICE_MES</f>
        <v>275092</v>
      </c>
      <c r="M12957" s="2">
        <f>A12957*FERT_BED_TOM+B12957*FERT_BED_CAR+C12957*FERT_BED_MES</f>
        <v>47520</v>
      </c>
      <c r="N12957" s="6">
        <f>IF(AND(D12957&lt;=TOTAL_BEDS,J12957&lt;=TEMP_WORKER_MAX*TEMP_WORKER_HRS),1,0)</f>
        <v>0</v>
      </c>
      <c r="O12957" s="2">
        <f>L12957-M12957-K12957-FIXED_COSTS</f>
        <v>-29172.396424717532</v>
      </c>
      <c r="P12957" s="2">
        <f>IF(N12957=1,O12957,"")</f>
      </c>
    </row>
    <row r="12958">
      <c r="A12958" s="6">
        <v>19</v>
      </c>
      <c r="B12958" s="6">
        <v>18</v>
      </c>
      <c r="C12958" s="6">
        <v>27</v>
      </c>
      <c r="D12958" s="6">
        <f>A12958+B12958+C12958</f>
        <v>64</v>
      </c>
      <c r="E12958" s="5">
        <f>IF(A12958=0,0,A12958*LABOR_HRS_WK_TOM*SEASON_WEEKS*(1+DIM_PCT_TOM)^A12958)</f>
        <v>10458.204466678904</v>
      </c>
      <c r="F12958" s="5">
        <f>IF(B12958=0,0,B12958*LABOR_HRS_WK_CAR*SEASON_WEEKS*(1+DIM_PCT_CAR)^B12958)</f>
        <v>842.21570756151152</v>
      </c>
      <c r="G12958" s="5">
        <f>IF(C12958=0,0,C12958*LABOR_HRS_WK_MES*SEASON_WEEKS*(1+DIM_PCT_MES)^C12958)</f>
        <v>1699.19076434307</v>
      </c>
      <c r="H12958" s="5">
        <f>E12958+F12958+G12958</f>
        <v>12999.610938583486</v>
      </c>
      <c r="I12958" s="5">
        <f>MIN(H12958,FARMER_HRS)</f>
        <v>720</v>
      </c>
      <c r="J12958" s="5">
        <f>MAX(0,H12958-FARMER_HRS)</f>
        <v>12279.610938583486</v>
      </c>
      <c r="K12958" s="2">
        <f>I12958*FARMER_RATE+J12958*TEMP_WORKER_RATE</f>
        <v>238187.68990596329</v>
      </c>
      <c r="L12958" s="2">
        <f>A12958*PRICE_TOM+B12958*PRICE_CAR+C12958*PRICE_MES</f>
        <v>277792</v>
      </c>
      <c r="M12958" s="2">
        <f>A12958*FERT_BED_TOM+B12958*FERT_BED_CAR+C12958*FERT_BED_MES</f>
        <v>48400</v>
      </c>
      <c r="N12958" s="6">
        <f>IF(AND(D12958&lt;=TOTAL_BEDS,J12958&lt;=TEMP_WORKER_MAX*TEMP_WORKER_HRS),1,0)</f>
        <v>0</v>
      </c>
      <c r="O12958" s="2">
        <f>L12958-M12958-K12958-FIXED_COSTS</f>
        <v>-28795.689905963285</v>
      </c>
      <c r="P12958" s="2">
        <f>IF(N12958=1,O12958,"")</f>
      </c>
    </row>
    <row r="12959">
      <c r="A12959" s="6">
        <v>19</v>
      </c>
      <c r="B12959" s="6">
        <v>18</v>
      </c>
      <c r="C12959" s="6">
        <v>28</v>
      </c>
      <c r="D12959" s="6">
        <f>A12959+B12959+C12959</f>
        <v>65</v>
      </c>
      <c r="E12959" s="5">
        <f>IF(A12959=0,0,A12959*LABOR_HRS_WK_TOM*SEASON_WEEKS*(1+DIM_PCT_TOM)^A12959)</f>
        <v>10458.204466678904</v>
      </c>
      <c r="F12959" s="5">
        <f>IF(B12959=0,0,B12959*LABOR_HRS_WK_CAR*SEASON_WEEKS*(1+DIM_PCT_CAR)^B12959)</f>
        <v>842.21570756151152</v>
      </c>
      <c r="G12959" s="5">
        <f>IF(C12959=0,0,C12959*LABOR_HRS_WK_MES*SEASON_WEEKS*(1+DIM_PCT_MES)^C12959)</f>
        <v>1784.1503025602233</v>
      </c>
      <c r="H12959" s="5">
        <f>E12959+F12959+G12959</f>
        <v>13084.57047680064</v>
      </c>
      <c r="I12959" s="5">
        <f>MIN(H12959,FARMER_HRS)</f>
        <v>720</v>
      </c>
      <c r="J12959" s="5">
        <f>MAX(0,H12959-FARMER_HRS)</f>
        <v>12364.57047680064</v>
      </c>
      <c r="K12959" s="2">
        <f>I12959*FARMER_RATE+J12959*TEMP_WORKER_RATE</f>
        <v>239662.6818889</v>
      </c>
      <c r="L12959" s="2">
        <f>A12959*PRICE_TOM+B12959*PRICE_CAR+C12959*PRICE_MES</f>
        <v>280492</v>
      </c>
      <c r="M12959" s="2">
        <f>A12959*FERT_BED_TOM+B12959*FERT_BED_CAR+C12959*FERT_BED_MES</f>
        <v>49280</v>
      </c>
      <c r="N12959" s="6">
        <f>IF(AND(D12959&lt;=TOTAL_BEDS,J12959&lt;=TEMP_WORKER_MAX*TEMP_WORKER_HRS),1,0)</f>
        <v>0</v>
      </c>
      <c r="O12959" s="2">
        <f>L12959-M12959-K12959-FIXED_COSTS</f>
        <v>-28450.6818889</v>
      </c>
      <c r="P12959" s="2">
        <f>IF(N12959=1,O12959,"")</f>
      </c>
    </row>
    <row r="12960">
      <c r="A12960" s="6">
        <v>19</v>
      </c>
      <c r="B12960" s="6">
        <v>18</v>
      </c>
      <c r="C12960" s="6">
        <v>29</v>
      </c>
      <c r="D12960" s="6">
        <f>A12960+B12960+C12960</f>
        <v>66</v>
      </c>
      <c r="E12960" s="5">
        <f>IF(A12960=0,0,A12960*LABOR_HRS_WK_TOM*SEASON_WEEKS*(1+DIM_PCT_TOM)^A12960)</f>
        <v>10458.204466678904</v>
      </c>
      <c r="F12960" s="5">
        <f>IF(B12960=0,0,B12960*LABOR_HRS_WK_CAR*SEASON_WEEKS*(1+DIM_PCT_CAR)^B12960)</f>
        <v>842.21570756151152</v>
      </c>
      <c r="G12960" s="5">
        <f>IF(C12960=0,0,C12960*LABOR_HRS_WK_MES*SEASON_WEEKS*(1+DIM_PCT_MES)^C12960)</f>
        <v>1870.9683306758766</v>
      </c>
      <c r="H12960" s="5">
        <f>E12960+F12960+G12960</f>
        <v>13171.388504916293</v>
      </c>
      <c r="I12960" s="5">
        <f>MIN(H12960,FARMER_HRS)</f>
        <v>720</v>
      </c>
      <c r="J12960" s="5">
        <f>MAX(0,H12960-FARMER_HRS)</f>
        <v>12451.388504916293</v>
      </c>
      <c r="K12960" s="2">
        <f>I12960*FARMER_RATE+J12960*TEMP_WORKER_RATE</f>
        <v>241169.9393214634</v>
      </c>
      <c r="L12960" s="2">
        <f>A12960*PRICE_TOM+B12960*PRICE_CAR+C12960*PRICE_MES</f>
        <v>283192</v>
      </c>
      <c r="M12960" s="2">
        <f>A12960*FERT_BED_TOM+B12960*FERT_BED_CAR+C12960*FERT_BED_MES</f>
        <v>50160</v>
      </c>
      <c r="N12960" s="6">
        <f>IF(AND(D12960&lt;=TOTAL_BEDS,J12960&lt;=TEMP_WORKER_MAX*TEMP_WORKER_HRS),1,0)</f>
        <v>0</v>
      </c>
      <c r="O12960" s="2">
        <f>L12960-M12960-K12960-FIXED_COSTS</f>
        <v>-28137.939321463404</v>
      </c>
      <c r="P12960" s="2">
        <f>IF(N12960=1,O12960,"")</f>
      </c>
    </row>
    <row r="12961">
      <c r="A12961" s="6">
        <v>19</v>
      </c>
      <c r="B12961" s="6">
        <v>18</v>
      </c>
      <c r="C12961" s="6">
        <v>30</v>
      </c>
      <c r="D12961" s="6">
        <f>A12961+B12961+C12961</f>
        <v>67</v>
      </c>
      <c r="E12961" s="5">
        <f>IF(A12961=0,0,A12961*LABOR_HRS_WK_TOM*SEASON_WEEKS*(1+DIM_PCT_TOM)^A12961)</f>
        <v>10458.204466678904</v>
      </c>
      <c r="F12961" s="5">
        <f>IF(B12961=0,0,B12961*LABOR_HRS_WK_CAR*SEASON_WEEKS*(1+DIM_PCT_CAR)^B12961)</f>
        <v>842.21570756151152</v>
      </c>
      <c r="G12961" s="5">
        <f>IF(C12961=0,0,C12961*LABOR_HRS_WK_MES*SEASON_WEEKS*(1+DIM_PCT_MES)^C12961)</f>
        <v>1959.6780360096466</v>
      </c>
      <c r="H12961" s="5">
        <f>E12961+F12961+G12961</f>
        <v>13260.098210250064</v>
      </c>
      <c r="I12961" s="5">
        <f>MIN(H12961,FARMER_HRS)</f>
        <v>720</v>
      </c>
      <c r="J12961" s="5">
        <f>MAX(0,H12961-FARMER_HRS)</f>
        <v>12540.098210250064</v>
      </c>
      <c r="K12961" s="2">
        <f>I12961*FARMER_RATE+J12961*TEMP_WORKER_RATE</f>
        <v>242710.03837239693</v>
      </c>
      <c r="L12961" s="2">
        <f>A12961*PRICE_TOM+B12961*PRICE_CAR+C12961*PRICE_MES</f>
        <v>285892</v>
      </c>
      <c r="M12961" s="2">
        <f>A12961*FERT_BED_TOM+B12961*FERT_BED_CAR+C12961*FERT_BED_MES</f>
        <v>51040</v>
      </c>
      <c r="N12961" s="6">
        <f>IF(AND(D12961&lt;=TOTAL_BEDS,J12961&lt;=TEMP_WORKER_MAX*TEMP_WORKER_HRS),1,0)</f>
        <v>0</v>
      </c>
      <c r="O12961" s="2">
        <f>L12961-M12961-K12961-FIXED_COSTS</f>
        <v>-27858.038372396928</v>
      </c>
      <c r="P12961" s="2">
        <f>IF(N12961=1,O12961,"")</f>
      </c>
    </row>
    <row r="12962">
      <c r="A12962" s="6">
        <v>19</v>
      </c>
      <c r="B12962" s="6">
        <v>19</v>
      </c>
      <c r="C12962" s="6">
        <v>0</v>
      </c>
      <c r="D12962" s="6">
        <f>A12962+B12962+C12962</f>
        <v>38</v>
      </c>
      <c r="E12962" s="5">
        <f>IF(A12962=0,0,A12962*LABOR_HRS_WK_TOM*SEASON_WEEKS*(1+DIM_PCT_TOM)^A12962)</f>
        <v>10458.204466678904</v>
      </c>
      <c r="F12962" s="5">
        <f>IF(B12962=0,0,B12962*LABOR_HRS_WK_CAR*SEASON_WEEKS*(1+DIM_PCT_CAR)^B12962)</f>
        <v>911.23060582002415</v>
      </c>
      <c r="G12962" s="5">
        <f>IF(C12962=0,0,C12962*LABOR_HRS_WK_MES*SEASON_WEEKS*(1+DIM_PCT_MES)^C12962)</f>
        <v>0</v>
      </c>
      <c r="H12962" s="5">
        <f>E12962+F12962+G12962</f>
        <v>11369.435072498929</v>
      </c>
      <c r="I12962" s="5">
        <f>MIN(H12962,FARMER_HRS)</f>
        <v>720</v>
      </c>
      <c r="J12962" s="5">
        <f>MAX(0,H12962-FARMER_HRS)</f>
        <v>10649.435072498929</v>
      </c>
      <c r="K12962" s="2">
        <f>I12962*FARMER_RATE+J12962*TEMP_WORKER_RATE</f>
        <v>209886.0255642175</v>
      </c>
      <c r="L12962" s="2">
        <f>A12962*PRICE_TOM+B12962*PRICE_CAR+C12962*PRICE_MES</f>
        <v>206986</v>
      </c>
      <c r="M12962" s="2">
        <f>A12962*FERT_BED_TOM+B12962*FERT_BED_CAR+C12962*FERT_BED_MES</f>
        <v>25080</v>
      </c>
      <c r="N12962" s="6">
        <f>IF(AND(D12962&lt;=TOTAL_BEDS,J12962&lt;=TEMP_WORKER_MAX*TEMP_WORKER_HRS),1,0)</f>
        <v>0</v>
      </c>
      <c r="O12962" s="2">
        <f>L12962-M12962-K12962-FIXED_COSTS</f>
        <v>-47980.0255642175</v>
      </c>
      <c r="P12962" s="2">
        <f>IF(N12962=1,O12962,"")</f>
      </c>
    </row>
    <row r="12963">
      <c r="A12963" s="6">
        <v>19</v>
      </c>
      <c r="B12963" s="6">
        <v>19</v>
      </c>
      <c r="C12963" s="6">
        <v>1</v>
      </c>
      <c r="D12963" s="6">
        <f>A12963+B12963+C12963</f>
        <v>39</v>
      </c>
      <c r="E12963" s="5">
        <f>IF(A12963=0,0,A12963*LABOR_HRS_WK_TOM*SEASON_WEEKS*(1+DIM_PCT_TOM)^A12963)</f>
        <v>10458.204466678904</v>
      </c>
      <c r="F12963" s="5">
        <f>IF(B12963=0,0,B12963*LABOR_HRS_WK_CAR*SEASON_WEEKS*(1+DIM_PCT_CAR)^B12963)</f>
        <v>911.23060582002415</v>
      </c>
      <c r="G12963" s="5">
        <f>IF(C12963=0,0,C12963*LABOR_HRS_WK_MES*SEASON_WEEKS*(1+DIM_PCT_MES)^C12963)</f>
        <v>45.5625</v>
      </c>
      <c r="H12963" s="5">
        <f>E12963+F12963+G12963</f>
        <v>11414.997572498929</v>
      </c>
      <c r="I12963" s="5">
        <f>MIN(H12963,FARMER_HRS)</f>
        <v>720</v>
      </c>
      <c r="J12963" s="5">
        <f>MAX(0,H12963-FARMER_HRS)</f>
        <v>10694.997572498929</v>
      </c>
      <c r="K12963" s="2">
        <f>I12963*FARMER_RATE+J12963*TEMP_WORKER_RATE</f>
        <v>210677.0411892175</v>
      </c>
      <c r="L12963" s="2">
        <f>A12963*PRICE_TOM+B12963*PRICE_CAR+C12963*PRICE_MES</f>
        <v>209686</v>
      </c>
      <c r="M12963" s="2">
        <f>A12963*FERT_BED_TOM+B12963*FERT_BED_CAR+C12963*FERT_BED_MES</f>
        <v>25960</v>
      </c>
      <c r="N12963" s="6">
        <f>IF(AND(D12963&lt;=TOTAL_BEDS,J12963&lt;=TEMP_WORKER_MAX*TEMP_WORKER_HRS),1,0)</f>
        <v>0</v>
      </c>
      <c r="O12963" s="2">
        <f>L12963-M12963-K12963-FIXED_COSTS</f>
        <v>-46951.0411892175</v>
      </c>
      <c r="P12963" s="2">
        <f>IF(N12963=1,O12963,"")</f>
      </c>
    </row>
    <row r="12964">
      <c r="A12964" s="6">
        <v>19</v>
      </c>
      <c r="B12964" s="6">
        <v>19</v>
      </c>
      <c r="C12964" s="6">
        <v>2</v>
      </c>
      <c r="D12964" s="6">
        <f>A12964+B12964+C12964</f>
        <v>40</v>
      </c>
      <c r="E12964" s="5">
        <f>IF(A12964=0,0,A12964*LABOR_HRS_WK_TOM*SEASON_WEEKS*(1+DIM_PCT_TOM)^A12964)</f>
        <v>10458.204466678904</v>
      </c>
      <c r="F12964" s="5">
        <f>IF(B12964=0,0,B12964*LABOR_HRS_WK_CAR*SEASON_WEEKS*(1+DIM_PCT_CAR)^B12964)</f>
        <v>911.23060582002415</v>
      </c>
      <c r="G12964" s="5">
        <f>IF(C12964=0,0,C12964*LABOR_HRS_WK_MES*SEASON_WEEKS*(1+DIM_PCT_MES)^C12964)</f>
        <v>92.2640625</v>
      </c>
      <c r="H12964" s="5">
        <f>E12964+F12964+G12964</f>
        <v>11461.699134998929</v>
      </c>
      <c r="I12964" s="5">
        <f>MIN(H12964,FARMER_HRS)</f>
        <v>720</v>
      </c>
      <c r="J12964" s="5">
        <f>MAX(0,H12964-FARMER_HRS)</f>
        <v>10741.699134998929</v>
      </c>
      <c r="K12964" s="2">
        <f>I12964*FARMER_RATE+J12964*TEMP_WORKER_RATE</f>
        <v>211487.83220484253</v>
      </c>
      <c r="L12964" s="2">
        <f>A12964*PRICE_TOM+B12964*PRICE_CAR+C12964*PRICE_MES</f>
        <v>212386</v>
      </c>
      <c r="M12964" s="2">
        <f>A12964*FERT_BED_TOM+B12964*FERT_BED_CAR+C12964*FERT_BED_MES</f>
        <v>26840</v>
      </c>
      <c r="N12964" s="6">
        <f>IF(AND(D12964&lt;=TOTAL_BEDS,J12964&lt;=TEMP_WORKER_MAX*TEMP_WORKER_HRS),1,0)</f>
        <v>0</v>
      </c>
      <c r="O12964" s="2">
        <f>L12964-M12964-K12964-FIXED_COSTS</f>
        <v>-45941.832204842533</v>
      </c>
      <c r="P12964" s="2">
        <f>IF(N12964=1,O12964,"")</f>
      </c>
    </row>
    <row r="12965">
      <c r="A12965" s="6">
        <v>19</v>
      </c>
      <c r="B12965" s="6">
        <v>19</v>
      </c>
      <c r="C12965" s="6">
        <v>3</v>
      </c>
      <c r="D12965" s="6">
        <f>A12965+B12965+C12965</f>
        <v>41</v>
      </c>
      <c r="E12965" s="5">
        <f>IF(A12965=0,0,A12965*LABOR_HRS_WK_TOM*SEASON_WEEKS*(1+DIM_PCT_TOM)^A12965)</f>
        <v>10458.204466678904</v>
      </c>
      <c r="F12965" s="5">
        <f>IF(B12965=0,0,B12965*LABOR_HRS_WK_CAR*SEASON_WEEKS*(1+DIM_PCT_CAR)^B12965)</f>
        <v>911.23060582002415</v>
      </c>
      <c r="G12965" s="5">
        <f>IF(C12965=0,0,C12965*LABOR_HRS_WK_MES*SEASON_WEEKS*(1+DIM_PCT_MES)^C12965)</f>
        <v>140.12604492187498</v>
      </c>
      <c r="H12965" s="5">
        <f>E12965+F12965+G12965</f>
        <v>11509.561117420804</v>
      </c>
      <c r="I12965" s="5">
        <f>MIN(H12965,FARMER_HRS)</f>
        <v>720</v>
      </c>
      <c r="J12965" s="5">
        <f>MAX(0,H12965-FARMER_HRS)</f>
        <v>10789.561117420804</v>
      </c>
      <c r="K12965" s="2">
        <f>I12965*FARMER_RATE+J12965*TEMP_WORKER_RATE</f>
        <v>212318.76939966675</v>
      </c>
      <c r="L12965" s="2">
        <f>A12965*PRICE_TOM+B12965*PRICE_CAR+C12965*PRICE_MES</f>
        <v>215086</v>
      </c>
      <c r="M12965" s="2">
        <f>A12965*FERT_BED_TOM+B12965*FERT_BED_CAR+C12965*FERT_BED_MES</f>
        <v>27720</v>
      </c>
      <c r="N12965" s="6">
        <f>IF(AND(D12965&lt;=TOTAL_BEDS,J12965&lt;=TEMP_WORKER_MAX*TEMP_WORKER_HRS),1,0)</f>
        <v>0</v>
      </c>
      <c r="O12965" s="2">
        <f>L12965-M12965-K12965-FIXED_COSTS</f>
        <v>-44952.769399666751</v>
      </c>
      <c r="P12965" s="2">
        <f>IF(N12965=1,O12965,"")</f>
      </c>
    </row>
    <row r="12966">
      <c r="A12966" s="6">
        <v>19</v>
      </c>
      <c r="B12966" s="6">
        <v>19</v>
      </c>
      <c r="C12966" s="6">
        <v>4</v>
      </c>
      <c r="D12966" s="6">
        <f>A12966+B12966+C12966</f>
        <v>42</v>
      </c>
      <c r="E12966" s="5">
        <f>IF(A12966=0,0,A12966*LABOR_HRS_WK_TOM*SEASON_WEEKS*(1+DIM_PCT_TOM)^A12966)</f>
        <v>10458.204466678904</v>
      </c>
      <c r="F12966" s="5">
        <f>IF(B12966=0,0,B12966*LABOR_HRS_WK_CAR*SEASON_WEEKS*(1+DIM_PCT_CAR)^B12966)</f>
        <v>911.23060582002415</v>
      </c>
      <c r="G12966" s="5">
        <f>IF(C12966=0,0,C12966*LABOR_HRS_WK_MES*SEASON_WEEKS*(1+DIM_PCT_MES)^C12966)</f>
        <v>189.17016064453119</v>
      </c>
      <c r="H12966" s="5">
        <f>E12966+F12966+G12966</f>
        <v>11558.60523314346</v>
      </c>
      <c r="I12966" s="5">
        <f>MIN(H12966,FARMER_HRS)</f>
        <v>720</v>
      </c>
      <c r="J12966" s="5">
        <f>MAX(0,H12966-FARMER_HRS)</f>
        <v>10838.60523314346</v>
      </c>
      <c r="K12966" s="2">
        <f>I12966*FARMER_RATE+J12966*TEMP_WORKER_RATE</f>
        <v>213170.22974207395</v>
      </c>
      <c r="L12966" s="2">
        <f>A12966*PRICE_TOM+B12966*PRICE_CAR+C12966*PRICE_MES</f>
        <v>217786</v>
      </c>
      <c r="M12966" s="2">
        <f>A12966*FERT_BED_TOM+B12966*FERT_BED_CAR+C12966*FERT_BED_MES</f>
        <v>28600</v>
      </c>
      <c r="N12966" s="6">
        <f>IF(AND(D12966&lt;=TOTAL_BEDS,J12966&lt;=TEMP_WORKER_MAX*TEMP_WORKER_HRS),1,0)</f>
        <v>0</v>
      </c>
      <c r="O12966" s="2">
        <f>L12966-M12966-K12966-FIXED_COSTS</f>
        <v>-43984.229742073949</v>
      </c>
      <c r="P12966" s="2">
        <f>IF(N12966=1,O12966,"")</f>
      </c>
    </row>
    <row r="12967">
      <c r="A12967" s="6">
        <v>19</v>
      </c>
      <c r="B12967" s="6">
        <v>19</v>
      </c>
      <c r="C12967" s="6">
        <v>5</v>
      </c>
      <c r="D12967" s="6">
        <f>A12967+B12967+C12967</f>
        <v>43</v>
      </c>
      <c r="E12967" s="5">
        <f>IF(A12967=0,0,A12967*LABOR_HRS_WK_TOM*SEASON_WEEKS*(1+DIM_PCT_TOM)^A12967)</f>
        <v>10458.204466678904</v>
      </c>
      <c r="F12967" s="5">
        <f>IF(B12967=0,0,B12967*LABOR_HRS_WK_CAR*SEASON_WEEKS*(1+DIM_PCT_CAR)^B12967)</f>
        <v>911.23060582002415</v>
      </c>
      <c r="G12967" s="5">
        <f>IF(C12967=0,0,C12967*LABOR_HRS_WK_MES*SEASON_WEEKS*(1+DIM_PCT_MES)^C12967)</f>
        <v>239.41848456573481</v>
      </c>
      <c r="H12967" s="5">
        <f>E12967+F12967+G12967</f>
        <v>11608.853557064664</v>
      </c>
      <c r="I12967" s="5">
        <f>MIN(H12967,FARMER_HRS)</f>
        <v>720</v>
      </c>
      <c r="J12967" s="5">
        <f>MAX(0,H12967-FARMER_HRS)</f>
        <v>10888.853557064664</v>
      </c>
      <c r="K12967" s="2">
        <f>I12967*FARMER_RATE+J12967*TEMP_WORKER_RATE</f>
        <v>214042.59647681707</v>
      </c>
      <c r="L12967" s="2">
        <f>A12967*PRICE_TOM+B12967*PRICE_CAR+C12967*PRICE_MES</f>
        <v>220486</v>
      </c>
      <c r="M12967" s="2">
        <f>A12967*FERT_BED_TOM+B12967*FERT_BED_CAR+C12967*FERT_BED_MES</f>
        <v>29480</v>
      </c>
      <c r="N12967" s="6">
        <f>IF(AND(D12967&lt;=TOTAL_BEDS,J12967&lt;=TEMP_WORKER_MAX*TEMP_WORKER_HRS),1,0)</f>
        <v>0</v>
      </c>
      <c r="O12967" s="2">
        <f>L12967-M12967-K12967-FIXED_COSTS</f>
        <v>-43036.596476817067</v>
      </c>
      <c r="P12967" s="2">
        <f>IF(N12967=1,O12967,"")</f>
      </c>
    </row>
    <row r="12968">
      <c r="A12968" s="6">
        <v>19</v>
      </c>
      <c r="B12968" s="6">
        <v>19</v>
      </c>
      <c r="C12968" s="6">
        <v>6</v>
      </c>
      <c r="D12968" s="6">
        <f>A12968+B12968+C12968</f>
        <v>44</v>
      </c>
      <c r="E12968" s="5">
        <f>IF(A12968=0,0,A12968*LABOR_HRS_WK_TOM*SEASON_WEEKS*(1+DIM_PCT_TOM)^A12968)</f>
        <v>10458.204466678904</v>
      </c>
      <c r="F12968" s="5">
        <f>IF(B12968=0,0,B12968*LABOR_HRS_WK_CAR*SEASON_WEEKS*(1+DIM_PCT_CAR)^B12968)</f>
        <v>911.23060582002415</v>
      </c>
      <c r="G12968" s="5">
        <f>IF(C12968=0,0,C12968*LABOR_HRS_WK_MES*SEASON_WEEKS*(1+DIM_PCT_MES)^C12968)</f>
        <v>290.89345874736773</v>
      </c>
      <c r="H12968" s="5">
        <f>E12968+F12968+G12968</f>
        <v>11660.328531246298</v>
      </c>
      <c r="I12968" s="5">
        <f>MIN(H12968,FARMER_HRS)</f>
        <v>720</v>
      </c>
      <c r="J12968" s="5">
        <f>MAX(0,H12968-FARMER_HRS)</f>
        <v>10940.328531246298</v>
      </c>
      <c r="K12968" s="2">
        <f>I12968*FARMER_RATE+J12968*TEMP_WORKER_RATE</f>
        <v>214936.259223026</v>
      </c>
      <c r="L12968" s="2">
        <f>A12968*PRICE_TOM+B12968*PRICE_CAR+C12968*PRICE_MES</f>
        <v>223186</v>
      </c>
      <c r="M12968" s="2">
        <f>A12968*FERT_BED_TOM+B12968*FERT_BED_CAR+C12968*FERT_BED_MES</f>
        <v>30360</v>
      </c>
      <c r="N12968" s="6">
        <f>IF(AND(D12968&lt;=TOTAL_BEDS,J12968&lt;=TEMP_WORKER_MAX*TEMP_WORKER_HRS),1,0)</f>
        <v>0</v>
      </c>
      <c r="O12968" s="2">
        <f>L12968-M12968-K12968-FIXED_COSTS</f>
        <v>-42110.259223025991</v>
      </c>
      <c r="P12968" s="2">
        <f>IF(N12968=1,O12968,"")</f>
      </c>
    </row>
    <row r="12969">
      <c r="A12969" s="6">
        <v>19</v>
      </c>
      <c r="B12969" s="6">
        <v>19</v>
      </c>
      <c r="C12969" s="6">
        <v>7</v>
      </c>
      <c r="D12969" s="6">
        <f>A12969+B12969+C12969</f>
        <v>45</v>
      </c>
      <c r="E12969" s="5">
        <f>IF(A12969=0,0,A12969*LABOR_HRS_WK_TOM*SEASON_WEEKS*(1+DIM_PCT_TOM)^A12969)</f>
        <v>10458.204466678904</v>
      </c>
      <c r="F12969" s="5">
        <f>IF(B12969=0,0,B12969*LABOR_HRS_WK_CAR*SEASON_WEEKS*(1+DIM_PCT_CAR)^B12969)</f>
        <v>911.23060582002415</v>
      </c>
      <c r="G12969" s="5">
        <f>IF(C12969=0,0,C12969*LABOR_HRS_WK_MES*SEASON_WEEKS*(1+DIM_PCT_MES)^C12969)</f>
        <v>343.61789814532818</v>
      </c>
      <c r="H12969" s="5">
        <f>E12969+F12969+G12969</f>
        <v>11713.052970644258</v>
      </c>
      <c r="I12969" s="5">
        <f>MIN(H12969,FARMER_HRS)</f>
        <v>720</v>
      </c>
      <c r="J12969" s="5">
        <f>MAX(0,H12969-FARMER_HRS)</f>
        <v>10993.052970644258</v>
      </c>
      <c r="K12969" s="2">
        <f>I12969*FARMER_RATE+J12969*TEMP_WORKER_RATE</f>
        <v>215851.61407368502</v>
      </c>
      <c r="L12969" s="2">
        <f>A12969*PRICE_TOM+B12969*PRICE_CAR+C12969*PRICE_MES</f>
        <v>225886</v>
      </c>
      <c r="M12969" s="2">
        <f>A12969*FERT_BED_TOM+B12969*FERT_BED_CAR+C12969*FERT_BED_MES</f>
        <v>31240</v>
      </c>
      <c r="N12969" s="6">
        <f>IF(AND(D12969&lt;=TOTAL_BEDS,J12969&lt;=TEMP_WORKER_MAX*TEMP_WORKER_HRS),1,0)</f>
        <v>0</v>
      </c>
      <c r="O12969" s="2">
        <f>L12969-M12969-K12969-FIXED_COSTS</f>
        <v>-41205.614073685021</v>
      </c>
      <c r="P12969" s="2">
        <f>IF(N12969=1,O12969,"")</f>
      </c>
    </row>
    <row r="12970">
      <c r="A12970" s="6">
        <v>19</v>
      </c>
      <c r="B12970" s="6">
        <v>19</v>
      </c>
      <c r="C12970" s="6">
        <v>8</v>
      </c>
      <c r="D12970" s="6">
        <f>A12970+B12970+C12970</f>
        <v>46</v>
      </c>
      <c r="E12970" s="5">
        <f>IF(A12970=0,0,A12970*LABOR_HRS_WK_TOM*SEASON_WEEKS*(1+DIM_PCT_TOM)^A12970)</f>
        <v>10458.204466678904</v>
      </c>
      <c r="F12970" s="5">
        <f>IF(B12970=0,0,B12970*LABOR_HRS_WK_CAR*SEASON_WEEKS*(1+DIM_PCT_CAR)^B12970)</f>
        <v>911.23060582002415</v>
      </c>
      <c r="G12970" s="5">
        <f>IF(C12970=0,0,C12970*LABOR_HRS_WK_MES*SEASON_WEEKS*(1+DIM_PCT_MES)^C12970)</f>
        <v>397.61499642530833</v>
      </c>
      <c r="H12970" s="5">
        <f>E12970+F12970+G12970</f>
        <v>11767.050068924238</v>
      </c>
      <c r="I12970" s="5">
        <f>MIN(H12970,FARMER_HRS)</f>
        <v>720</v>
      </c>
      <c r="J12970" s="5">
        <f>MAX(0,H12970-FARMER_HRS)</f>
        <v>11047.050068924238</v>
      </c>
      <c r="K12970" s="2">
        <f>I12970*FARMER_RATE+J12970*TEMP_WORKER_RATE</f>
        <v>216789.06369660134</v>
      </c>
      <c r="L12970" s="2">
        <f>A12970*PRICE_TOM+B12970*PRICE_CAR+C12970*PRICE_MES</f>
        <v>228586</v>
      </c>
      <c r="M12970" s="2">
        <f>A12970*FERT_BED_TOM+B12970*FERT_BED_CAR+C12970*FERT_BED_MES</f>
        <v>32120</v>
      </c>
      <c r="N12970" s="6">
        <f>IF(AND(D12970&lt;=TOTAL_BEDS,J12970&lt;=TEMP_WORKER_MAX*TEMP_WORKER_HRS),1,0)</f>
        <v>0</v>
      </c>
      <c r="O12970" s="2">
        <f>L12970-M12970-K12970-FIXED_COSTS</f>
        <v>-40323.063696601341</v>
      </c>
      <c r="P12970" s="2">
        <f>IF(N12970=1,O12970,"")</f>
      </c>
    </row>
    <row r="12971">
      <c r="A12971" s="6">
        <v>19</v>
      </c>
      <c r="B12971" s="6">
        <v>19</v>
      </c>
      <c r="C12971" s="6">
        <v>9</v>
      </c>
      <c r="D12971" s="6">
        <f>A12971+B12971+C12971</f>
        <v>47</v>
      </c>
      <c r="E12971" s="5">
        <f>IF(A12971=0,0,A12971*LABOR_HRS_WK_TOM*SEASON_WEEKS*(1+DIM_PCT_TOM)^A12971)</f>
        <v>10458.204466678904</v>
      </c>
      <c r="F12971" s="5">
        <f>IF(B12971=0,0,B12971*LABOR_HRS_WK_CAR*SEASON_WEEKS*(1+DIM_PCT_CAR)^B12971)</f>
        <v>911.23060582002415</v>
      </c>
      <c r="G12971" s="5">
        <f>IF(C12971=0,0,C12971*LABOR_HRS_WK_MES*SEASON_WEEKS*(1+DIM_PCT_MES)^C12971)</f>
        <v>452.90833186570273</v>
      </c>
      <c r="H12971" s="5">
        <f>E12971+F12971+G12971</f>
        <v>11822.343404364632</v>
      </c>
      <c r="I12971" s="5">
        <f>MIN(H12971,FARMER_HRS)</f>
        <v>720</v>
      </c>
      <c r="J12971" s="5">
        <f>MAX(0,H12971-FARMER_HRS)</f>
        <v>11102.343404364632</v>
      </c>
      <c r="K12971" s="2">
        <f>I12971*FARMER_RATE+J12971*TEMP_WORKER_RATE</f>
        <v>217749.01743688597</v>
      </c>
      <c r="L12971" s="2">
        <f>A12971*PRICE_TOM+B12971*PRICE_CAR+C12971*PRICE_MES</f>
        <v>231286</v>
      </c>
      <c r="M12971" s="2">
        <f>A12971*FERT_BED_TOM+B12971*FERT_BED_CAR+C12971*FERT_BED_MES</f>
        <v>33000</v>
      </c>
      <c r="N12971" s="6">
        <f>IF(AND(D12971&lt;=TOTAL_BEDS,J12971&lt;=TEMP_WORKER_MAX*TEMP_WORKER_HRS),1,0)</f>
        <v>0</v>
      </c>
      <c r="O12971" s="2">
        <f>L12971-M12971-K12971-FIXED_COSTS</f>
        <v>-39463.017436885973</v>
      </c>
      <c r="P12971" s="2">
        <f>IF(N12971=1,O12971,"")</f>
      </c>
    </row>
    <row r="12972">
      <c r="A12972" s="6">
        <v>19</v>
      </c>
      <c r="B12972" s="6">
        <v>19</v>
      </c>
      <c r="C12972" s="6">
        <v>10</v>
      </c>
      <c r="D12972" s="6">
        <f>A12972+B12972+C12972</f>
        <v>48</v>
      </c>
      <c r="E12972" s="5">
        <f>IF(A12972=0,0,A12972*LABOR_HRS_WK_TOM*SEASON_WEEKS*(1+DIM_PCT_TOM)^A12972)</f>
        <v>10458.204466678904</v>
      </c>
      <c r="F12972" s="5">
        <f>IF(B12972=0,0,B12972*LABOR_HRS_WK_CAR*SEASON_WEEKS*(1+DIM_PCT_CAR)^B12972)</f>
        <v>911.23060582002415</v>
      </c>
      <c r="G12972" s="5">
        <f>IF(C12972=0,0,C12972*LABOR_HRS_WK_MES*SEASON_WEEKS*(1+DIM_PCT_MES)^C12972)</f>
        <v>509.52187334891551</v>
      </c>
      <c r="H12972" s="5">
        <f>E12972+F12972+G12972</f>
        <v>11878.956945847844</v>
      </c>
      <c r="I12972" s="5">
        <f>MIN(H12972,FARMER_HRS)</f>
        <v>720</v>
      </c>
      <c r="J12972" s="5">
        <f>MAX(0,H12972-FARMER_HRS)</f>
        <v>11158.956945847844</v>
      </c>
      <c r="K12972" s="2">
        <f>I12972*FARMER_RATE+J12972*TEMP_WORKER_RATE</f>
        <v>218731.89142096951</v>
      </c>
      <c r="L12972" s="2">
        <f>A12972*PRICE_TOM+B12972*PRICE_CAR+C12972*PRICE_MES</f>
        <v>233986</v>
      </c>
      <c r="M12972" s="2">
        <f>A12972*FERT_BED_TOM+B12972*FERT_BED_CAR+C12972*FERT_BED_MES</f>
        <v>33880</v>
      </c>
      <c r="N12972" s="6">
        <f>IF(AND(D12972&lt;=TOTAL_BEDS,J12972&lt;=TEMP_WORKER_MAX*TEMP_WORKER_HRS),1,0)</f>
        <v>0</v>
      </c>
      <c r="O12972" s="2">
        <f>L12972-M12972-K12972-FIXED_COSTS</f>
        <v>-38625.891420969507</v>
      </c>
      <c r="P12972" s="2">
        <f>IF(N12972=1,O12972,"")</f>
      </c>
    </row>
    <row r="12973">
      <c r="A12973" s="6">
        <v>19</v>
      </c>
      <c r="B12973" s="6">
        <v>19</v>
      </c>
      <c r="C12973" s="6">
        <v>11</v>
      </c>
      <c r="D12973" s="6">
        <f>A12973+B12973+C12973</f>
        <v>49</v>
      </c>
      <c r="E12973" s="5">
        <f>IF(A12973=0,0,A12973*LABOR_HRS_WK_TOM*SEASON_WEEKS*(1+DIM_PCT_TOM)^A12973)</f>
        <v>10458.204466678904</v>
      </c>
      <c r="F12973" s="5">
        <f>IF(B12973=0,0,B12973*LABOR_HRS_WK_CAR*SEASON_WEEKS*(1+DIM_PCT_CAR)^B12973)</f>
        <v>911.23060582002415</v>
      </c>
      <c r="G12973" s="5">
        <f>IF(C12973=0,0,C12973*LABOR_HRS_WK_MES*SEASON_WEEKS*(1+DIM_PCT_MES)^C12973)</f>
        <v>567.47998644235463</v>
      </c>
      <c r="H12973" s="5">
        <f>E12973+F12973+G12973</f>
        <v>11936.915058941284</v>
      </c>
      <c r="I12973" s="5">
        <f>MIN(H12973,FARMER_HRS)</f>
        <v>720</v>
      </c>
      <c r="J12973" s="5">
        <f>MAX(0,H12973-FARMER_HRS)</f>
        <v>11216.915058941284</v>
      </c>
      <c r="K12973" s="2">
        <f>I12973*FARMER_RATE+J12973*TEMP_WORKER_RATE</f>
        <v>219738.10866217507</v>
      </c>
      <c r="L12973" s="2">
        <f>A12973*PRICE_TOM+B12973*PRICE_CAR+C12973*PRICE_MES</f>
        <v>236686</v>
      </c>
      <c r="M12973" s="2">
        <f>A12973*FERT_BED_TOM+B12973*FERT_BED_CAR+C12973*FERT_BED_MES</f>
        <v>34760</v>
      </c>
      <c r="N12973" s="6">
        <f>IF(AND(D12973&lt;=TOTAL_BEDS,J12973&lt;=TEMP_WORKER_MAX*TEMP_WORKER_HRS),1,0)</f>
        <v>0</v>
      </c>
      <c r="O12973" s="2">
        <f>L12973-M12973-K12973-FIXED_COSTS</f>
        <v>-37812.108662175073</v>
      </c>
      <c r="P12973" s="2">
        <f>IF(N12973=1,O12973,"")</f>
      </c>
    </row>
    <row r="12974">
      <c r="A12974" s="6">
        <v>19</v>
      </c>
      <c r="B12974" s="6">
        <v>19</v>
      </c>
      <c r="C12974" s="6">
        <v>12</v>
      </c>
      <c r="D12974" s="6">
        <f>A12974+B12974+C12974</f>
        <v>50</v>
      </c>
      <c r="E12974" s="5">
        <f>IF(A12974=0,0,A12974*LABOR_HRS_WK_TOM*SEASON_WEEKS*(1+DIM_PCT_TOM)^A12974)</f>
        <v>10458.204466678904</v>
      </c>
      <c r="F12974" s="5">
        <f>IF(B12974=0,0,B12974*LABOR_HRS_WK_CAR*SEASON_WEEKS*(1+DIM_PCT_CAR)^B12974)</f>
        <v>911.23060582002415</v>
      </c>
      <c r="G12974" s="5">
        <f>IF(C12974=0,0,C12974*LABOR_HRS_WK_MES*SEASON_WEEKS*(1+DIM_PCT_MES)^C12974)</f>
        <v>626.807439570419</v>
      </c>
      <c r="H12974" s="5">
        <f>E12974+F12974+G12974</f>
        <v>11996.242512069348</v>
      </c>
      <c r="I12974" s="5">
        <f>MIN(H12974,FARMER_HRS)</f>
        <v>720</v>
      </c>
      <c r="J12974" s="5">
        <f>MAX(0,H12974-FARMER_HRS)</f>
        <v>11276.242512069348</v>
      </c>
      <c r="K12974" s="2">
        <f>I12974*FARMER_RATE+J12974*TEMP_WORKER_RATE</f>
        <v>220768.09916787062</v>
      </c>
      <c r="L12974" s="2">
        <f>A12974*PRICE_TOM+B12974*PRICE_CAR+C12974*PRICE_MES</f>
        <v>239386</v>
      </c>
      <c r="M12974" s="2">
        <f>A12974*FERT_BED_TOM+B12974*FERT_BED_CAR+C12974*FERT_BED_MES</f>
        <v>35640</v>
      </c>
      <c r="N12974" s="6">
        <f>IF(AND(D12974&lt;=TOTAL_BEDS,J12974&lt;=TEMP_WORKER_MAX*TEMP_WORKER_HRS),1,0)</f>
        <v>0</v>
      </c>
      <c r="O12974" s="2">
        <f>L12974-M12974-K12974-FIXED_COSTS</f>
        <v>-37022.09916787062</v>
      </c>
      <c r="P12974" s="2">
        <f>IF(N12974=1,O12974,"")</f>
      </c>
    </row>
    <row r="12975">
      <c r="A12975" s="6">
        <v>19</v>
      </c>
      <c r="B12975" s="6">
        <v>19</v>
      </c>
      <c r="C12975" s="6">
        <v>13</v>
      </c>
      <c r="D12975" s="6">
        <f>A12975+B12975+C12975</f>
        <v>51</v>
      </c>
      <c r="E12975" s="5">
        <f>IF(A12975=0,0,A12975*LABOR_HRS_WK_TOM*SEASON_WEEKS*(1+DIM_PCT_TOM)^A12975)</f>
        <v>10458.204466678904</v>
      </c>
      <c r="F12975" s="5">
        <f>IF(B12975=0,0,B12975*LABOR_HRS_WK_CAR*SEASON_WEEKS*(1+DIM_PCT_CAR)^B12975)</f>
        <v>911.23060582002415</v>
      </c>
      <c r="G12975" s="5">
        <f>IF(C12975=0,0,C12975*LABOR_HRS_WK_MES*SEASON_WEEKS*(1+DIM_PCT_MES)^C12975)</f>
        <v>687.52941027880331</v>
      </c>
      <c r="H12975" s="5">
        <f>E12975+F12975+G12975</f>
        <v>12056.964482777732</v>
      </c>
      <c r="I12975" s="5">
        <f>MIN(H12975,FARMER_HRS)</f>
        <v>720</v>
      </c>
      <c r="J12975" s="5">
        <f>MAX(0,H12975-FARMER_HRS)</f>
        <v>11336.964482777732</v>
      </c>
      <c r="K12975" s="2">
        <f>I12975*FARMER_RATE+J12975*TEMP_WORKER_RATE</f>
        <v>221822.30004822451</v>
      </c>
      <c r="L12975" s="2">
        <f>A12975*PRICE_TOM+B12975*PRICE_CAR+C12975*PRICE_MES</f>
        <v>242086</v>
      </c>
      <c r="M12975" s="2">
        <f>A12975*FERT_BED_TOM+B12975*FERT_BED_CAR+C12975*FERT_BED_MES</f>
        <v>36520</v>
      </c>
      <c r="N12975" s="6">
        <f>IF(AND(D12975&lt;=TOTAL_BEDS,J12975&lt;=TEMP_WORKER_MAX*TEMP_WORKER_HRS),1,0)</f>
        <v>0</v>
      </c>
      <c r="O12975" s="2">
        <f>L12975-M12975-K12975-FIXED_COSTS</f>
        <v>-36256.300048224512</v>
      </c>
      <c r="P12975" s="2">
        <f>IF(N12975=1,O12975,"")</f>
      </c>
    </row>
    <row r="12976">
      <c r="A12976" s="6">
        <v>19</v>
      </c>
      <c r="B12976" s="6">
        <v>19</v>
      </c>
      <c r="C12976" s="6">
        <v>14</v>
      </c>
      <c r="D12976" s="6">
        <f>A12976+B12976+C12976</f>
        <v>52</v>
      </c>
      <c r="E12976" s="5">
        <f>IF(A12976=0,0,A12976*LABOR_HRS_WK_TOM*SEASON_WEEKS*(1+DIM_PCT_TOM)^A12976)</f>
        <v>10458.204466678904</v>
      </c>
      <c r="F12976" s="5">
        <f>IF(B12976=0,0,B12976*LABOR_HRS_WK_CAR*SEASON_WEEKS*(1+DIM_PCT_CAR)^B12976)</f>
        <v>911.23060582002415</v>
      </c>
      <c r="G12976" s="5">
        <f>IF(C12976=0,0,C12976*LABOR_HRS_WK_MES*SEASON_WEEKS*(1+DIM_PCT_MES)^C12976)</f>
        <v>749.67149159246435</v>
      </c>
      <c r="H12976" s="5">
        <f>E12976+F12976+G12976</f>
        <v>12119.106564091393</v>
      </c>
      <c r="I12976" s="5">
        <f>MIN(H12976,FARMER_HRS)</f>
        <v>720</v>
      </c>
      <c r="J12976" s="5">
        <f>MAX(0,H12976-FARMER_HRS)</f>
        <v>11399.106564091393</v>
      </c>
      <c r="K12976" s="2">
        <f>I12976*FARMER_RATE+J12976*TEMP_WORKER_RATE</f>
        <v>222901.15562658667</v>
      </c>
      <c r="L12976" s="2">
        <f>A12976*PRICE_TOM+B12976*PRICE_CAR+C12976*PRICE_MES</f>
        <v>244786</v>
      </c>
      <c r="M12976" s="2">
        <f>A12976*FERT_BED_TOM+B12976*FERT_BED_CAR+C12976*FERT_BED_MES</f>
        <v>37400</v>
      </c>
      <c r="N12976" s="6">
        <f>IF(AND(D12976&lt;=TOTAL_BEDS,J12976&lt;=TEMP_WORKER_MAX*TEMP_WORKER_HRS),1,0)</f>
        <v>0</v>
      </c>
      <c r="O12976" s="2">
        <f>L12976-M12976-K12976-FIXED_COSTS</f>
        <v>-35515.155626586667</v>
      </c>
      <c r="P12976" s="2">
        <f>IF(N12976=1,O12976,"")</f>
      </c>
    </row>
    <row r="12977">
      <c r="A12977" s="6">
        <v>19</v>
      </c>
      <c r="B12977" s="6">
        <v>19</v>
      </c>
      <c r="C12977" s="6">
        <v>15</v>
      </c>
      <c r="D12977" s="6">
        <f>A12977+B12977+C12977</f>
        <v>53</v>
      </c>
      <c r="E12977" s="5">
        <f>IF(A12977=0,0,A12977*LABOR_HRS_WK_TOM*SEASON_WEEKS*(1+DIM_PCT_TOM)^A12977)</f>
        <v>10458.204466678904</v>
      </c>
      <c r="F12977" s="5">
        <f>IF(B12977=0,0,B12977*LABOR_HRS_WK_CAR*SEASON_WEEKS*(1+DIM_PCT_CAR)^B12977)</f>
        <v>911.23060582002415</v>
      </c>
      <c r="G12977" s="5">
        <f>IF(C12977=0,0,C12977*LABOR_HRS_WK_MES*SEASON_WEEKS*(1+DIM_PCT_MES)^C12977)</f>
        <v>813.25969846861074</v>
      </c>
      <c r="H12977" s="5">
        <f>E12977+F12977+G12977</f>
        <v>12182.694770967541</v>
      </c>
      <c r="I12977" s="5">
        <f>MIN(H12977,FARMER_HRS)</f>
        <v>720</v>
      </c>
      <c r="J12977" s="5">
        <f>MAX(0,H12977-FARMER_HRS)</f>
        <v>11462.694770967541</v>
      </c>
      <c r="K12977" s="2">
        <f>I12977*FARMER_RATE+J12977*TEMP_WORKER_RATE</f>
        <v>224005.1175515198</v>
      </c>
      <c r="L12977" s="2">
        <f>A12977*PRICE_TOM+B12977*PRICE_CAR+C12977*PRICE_MES</f>
        <v>247486</v>
      </c>
      <c r="M12977" s="2">
        <f>A12977*FERT_BED_TOM+B12977*FERT_BED_CAR+C12977*FERT_BED_MES</f>
        <v>38280</v>
      </c>
      <c r="N12977" s="6">
        <f>IF(AND(D12977&lt;=TOTAL_BEDS,J12977&lt;=TEMP_WORKER_MAX*TEMP_WORKER_HRS),1,0)</f>
        <v>0</v>
      </c>
      <c r="O12977" s="2">
        <f>L12977-M12977-K12977-FIXED_COSTS</f>
        <v>-34799.1175515198</v>
      </c>
      <c r="P12977" s="2">
        <f>IF(N12977=1,O12977,"")</f>
      </c>
    </row>
    <row r="12978">
      <c r="A12978" s="6">
        <v>19</v>
      </c>
      <c r="B12978" s="6">
        <v>19</v>
      </c>
      <c r="C12978" s="6">
        <v>16</v>
      </c>
      <c r="D12978" s="6">
        <f>A12978+B12978+C12978</f>
        <v>54</v>
      </c>
      <c r="E12978" s="5">
        <f>IF(A12978=0,0,A12978*LABOR_HRS_WK_TOM*SEASON_WEEKS*(1+DIM_PCT_TOM)^A12978)</f>
        <v>10458.204466678904</v>
      </c>
      <c r="F12978" s="5">
        <f>IF(B12978=0,0,B12978*LABOR_HRS_WK_CAR*SEASON_WEEKS*(1+DIM_PCT_CAR)^B12978)</f>
        <v>911.23060582002415</v>
      </c>
      <c r="G12978" s="5">
        <f>IF(C12978=0,0,C12978*LABOR_HRS_WK_MES*SEASON_WEEKS*(1+DIM_PCT_MES)^C12978)</f>
        <v>878.32047434609967</v>
      </c>
      <c r="H12978" s="5">
        <f>E12978+F12978+G12978</f>
        <v>12247.755546845028</v>
      </c>
      <c r="I12978" s="5">
        <f>MIN(H12978,FARMER_HRS)</f>
        <v>720</v>
      </c>
      <c r="J12978" s="5">
        <f>MAX(0,H12978-FARMER_HRS)</f>
        <v>11527.755546845028</v>
      </c>
      <c r="K12978" s="2">
        <f>I12978*FARMER_RATE+J12978*TEMP_WORKER_RATE</f>
        <v>225134.64491050396</v>
      </c>
      <c r="L12978" s="2">
        <f>A12978*PRICE_TOM+B12978*PRICE_CAR+C12978*PRICE_MES</f>
        <v>250186</v>
      </c>
      <c r="M12978" s="2">
        <f>A12978*FERT_BED_TOM+B12978*FERT_BED_CAR+C12978*FERT_BED_MES</f>
        <v>39160</v>
      </c>
      <c r="N12978" s="6">
        <f>IF(AND(D12978&lt;=TOTAL_BEDS,J12978&lt;=TEMP_WORKER_MAX*TEMP_WORKER_HRS),1,0)</f>
        <v>0</v>
      </c>
      <c r="O12978" s="2">
        <f>L12978-M12978-K12978-FIXED_COSTS</f>
        <v>-34108.644910503965</v>
      </c>
      <c r="P12978" s="2">
        <f>IF(N12978=1,O12978,"")</f>
      </c>
    </row>
    <row r="12979">
      <c r="A12979" s="6">
        <v>19</v>
      </c>
      <c r="B12979" s="6">
        <v>19</v>
      </c>
      <c r="C12979" s="6">
        <v>17</v>
      </c>
      <c r="D12979" s="6">
        <f>A12979+B12979+C12979</f>
        <v>55</v>
      </c>
      <c r="E12979" s="5">
        <f>IF(A12979=0,0,A12979*LABOR_HRS_WK_TOM*SEASON_WEEKS*(1+DIM_PCT_TOM)^A12979)</f>
        <v>10458.204466678904</v>
      </c>
      <c r="F12979" s="5">
        <f>IF(B12979=0,0,B12979*LABOR_HRS_WK_CAR*SEASON_WEEKS*(1+DIM_PCT_CAR)^B12979)</f>
        <v>911.23060582002415</v>
      </c>
      <c r="G12979" s="5">
        <f>IF(C12979=0,0,C12979*LABOR_HRS_WK_MES*SEASON_WEEKS*(1+DIM_PCT_MES)^C12979)</f>
        <v>944.88069779263992</v>
      </c>
      <c r="H12979" s="5">
        <f>E12979+F12979+G12979</f>
        <v>12314.315770291569</v>
      </c>
      <c r="I12979" s="5">
        <f>MIN(H12979,FARMER_HRS)</f>
        <v>720</v>
      </c>
      <c r="J12979" s="5">
        <f>MAX(0,H12979-FARMER_HRS)</f>
        <v>11594.315770291569</v>
      </c>
      <c r="K12979" s="2">
        <f>I12979*FARMER_RATE+J12979*TEMP_WORKER_RATE</f>
        <v>226290.20434533973</v>
      </c>
      <c r="L12979" s="2">
        <f>A12979*PRICE_TOM+B12979*PRICE_CAR+C12979*PRICE_MES</f>
        <v>252886</v>
      </c>
      <c r="M12979" s="2">
        <f>A12979*FERT_BED_TOM+B12979*FERT_BED_CAR+C12979*FERT_BED_MES</f>
        <v>40040</v>
      </c>
      <c r="N12979" s="6">
        <f>IF(AND(D12979&lt;=TOTAL_BEDS,J12979&lt;=TEMP_WORKER_MAX*TEMP_WORKER_HRS),1,0)</f>
        <v>0</v>
      </c>
      <c r="O12979" s="2">
        <f>L12979-M12979-K12979-FIXED_COSTS</f>
        <v>-33444.204345339735</v>
      </c>
      <c r="P12979" s="2">
        <f>IF(N12979=1,O12979,"")</f>
      </c>
    </row>
    <row r="12980">
      <c r="A12980" s="6">
        <v>19</v>
      </c>
      <c r="B12980" s="6">
        <v>19</v>
      </c>
      <c r="C12980" s="6">
        <v>18</v>
      </c>
      <c r="D12980" s="6">
        <f>A12980+B12980+C12980</f>
        <v>56</v>
      </c>
      <c r="E12980" s="5">
        <f>IF(A12980=0,0,A12980*LABOR_HRS_WK_TOM*SEASON_WEEKS*(1+DIM_PCT_TOM)^A12980)</f>
        <v>10458.204466678904</v>
      </c>
      <c r="F12980" s="5">
        <f>IF(B12980=0,0,B12980*LABOR_HRS_WK_CAR*SEASON_WEEKS*(1+DIM_PCT_CAR)^B12980)</f>
        <v>911.23060582002415</v>
      </c>
      <c r="G12980" s="5">
        <f>IF(C12980=0,0,C12980*LABOR_HRS_WK_MES*SEASON_WEEKS*(1+DIM_PCT_MES)^C12980)</f>
        <v>1012.9676892512272</v>
      </c>
      <c r="H12980" s="5">
        <f>E12980+F12980+G12980</f>
        <v>12382.402761750156</v>
      </c>
      <c r="I12980" s="5">
        <f>MIN(H12980,FARMER_HRS)</f>
        <v>720</v>
      </c>
      <c r="J12980" s="5">
        <f>MAX(0,H12980-FARMER_HRS)</f>
        <v>11662.402761750156</v>
      </c>
      <c r="K12980" s="2">
        <f>I12980*FARMER_RATE+J12980*TEMP_WORKER_RATE</f>
        <v>227472.27016927354</v>
      </c>
      <c r="L12980" s="2">
        <f>A12980*PRICE_TOM+B12980*PRICE_CAR+C12980*PRICE_MES</f>
        <v>255586</v>
      </c>
      <c r="M12980" s="2">
        <f>A12980*FERT_BED_TOM+B12980*FERT_BED_CAR+C12980*FERT_BED_MES</f>
        <v>40920</v>
      </c>
      <c r="N12980" s="6">
        <f>IF(AND(D12980&lt;=TOTAL_BEDS,J12980&lt;=TEMP_WORKER_MAX*TEMP_WORKER_HRS),1,0)</f>
        <v>0</v>
      </c>
      <c r="O12980" s="2">
        <f>L12980-M12980-K12980-FIXED_COSTS</f>
        <v>-32806.270169273543</v>
      </c>
      <c r="P12980" s="2">
        <f>IF(N12980=1,O12980,"")</f>
      </c>
    </row>
    <row r="12981">
      <c r="A12981" s="6">
        <v>19</v>
      </c>
      <c r="B12981" s="6">
        <v>19</v>
      </c>
      <c r="C12981" s="6">
        <v>19</v>
      </c>
      <c r="D12981" s="6">
        <f>A12981+B12981+C12981</f>
        <v>57</v>
      </c>
      <c r="E12981" s="5">
        <f>IF(A12981=0,0,A12981*LABOR_HRS_WK_TOM*SEASON_WEEKS*(1+DIM_PCT_TOM)^A12981)</f>
        <v>10458.204466678904</v>
      </c>
      <c r="F12981" s="5">
        <f>IF(B12981=0,0,B12981*LABOR_HRS_WK_CAR*SEASON_WEEKS*(1+DIM_PCT_CAR)^B12981)</f>
        <v>911.23060582002415</v>
      </c>
      <c r="G12981" s="5">
        <f>IF(C12981=0,0,C12981*LABOR_HRS_WK_MES*SEASON_WEEKS*(1+DIM_PCT_MES)^C12981)</f>
        <v>1082.6092178872491</v>
      </c>
      <c r="H12981" s="5">
        <f>E12981+F12981+G12981</f>
        <v>12452.044290386179</v>
      </c>
      <c r="I12981" s="5">
        <f>MIN(H12981,FARMER_HRS)</f>
        <v>720</v>
      </c>
      <c r="J12981" s="5">
        <f>MAX(0,H12981-FARMER_HRS)</f>
        <v>11732.044290386179</v>
      </c>
      <c r="K12981" s="2">
        <f>I12981*FARMER_RATE+J12981*TEMP_WORKER_RATE</f>
        <v>228681.32448587116</v>
      </c>
      <c r="L12981" s="2">
        <f>A12981*PRICE_TOM+B12981*PRICE_CAR+C12981*PRICE_MES</f>
        <v>258286</v>
      </c>
      <c r="M12981" s="2">
        <f>A12981*FERT_BED_TOM+B12981*FERT_BED_CAR+C12981*FERT_BED_MES</f>
        <v>41800</v>
      </c>
      <c r="N12981" s="6">
        <f>IF(AND(D12981&lt;=TOTAL_BEDS,J12981&lt;=TEMP_WORKER_MAX*TEMP_WORKER_HRS),1,0)</f>
        <v>0</v>
      </c>
      <c r="O12981" s="2">
        <f>L12981-M12981-K12981-FIXED_COSTS</f>
        <v>-32195.324485871155</v>
      </c>
      <c r="P12981" s="2">
        <f>IF(N12981=1,O12981,"")</f>
      </c>
    </row>
    <row r="12982">
      <c r="A12982" s="6">
        <v>19</v>
      </c>
      <c r="B12982" s="6">
        <v>19</v>
      </c>
      <c r="C12982" s="6">
        <v>20</v>
      </c>
      <c r="D12982" s="6">
        <f>A12982+B12982+C12982</f>
        <v>58</v>
      </c>
      <c r="E12982" s="5">
        <f>IF(A12982=0,0,A12982*LABOR_HRS_WK_TOM*SEASON_WEEKS*(1+DIM_PCT_TOM)^A12982)</f>
        <v>10458.204466678904</v>
      </c>
      <c r="F12982" s="5">
        <f>IF(B12982=0,0,B12982*LABOR_HRS_WK_CAR*SEASON_WEEKS*(1+DIM_PCT_CAR)^B12982)</f>
        <v>911.23060582002415</v>
      </c>
      <c r="G12982" s="5">
        <f>IF(C12982=0,0,C12982*LABOR_HRS_WK_MES*SEASON_WEEKS*(1+DIM_PCT_MES)^C12982)</f>
        <v>1153.8335085377259</v>
      </c>
      <c r="H12982" s="5">
        <f>E12982+F12982+G12982</f>
        <v>12523.268581036655</v>
      </c>
      <c r="I12982" s="5">
        <f>MIN(H12982,FARMER_HRS)</f>
        <v>720</v>
      </c>
      <c r="J12982" s="5">
        <f>MAX(0,H12982-FARMER_HRS)</f>
        <v>11803.268581036655</v>
      </c>
      <c r="K12982" s="2">
        <f>I12982*FARMER_RATE+J12982*TEMP_WORKER_RATE</f>
        <v>229917.85730966413</v>
      </c>
      <c r="L12982" s="2">
        <f>A12982*PRICE_TOM+B12982*PRICE_CAR+C12982*PRICE_MES</f>
        <v>260986</v>
      </c>
      <c r="M12982" s="2">
        <f>A12982*FERT_BED_TOM+B12982*FERT_BED_CAR+C12982*FERT_BED_MES</f>
        <v>42680</v>
      </c>
      <c r="N12982" s="6">
        <f>IF(AND(D12982&lt;=TOTAL_BEDS,J12982&lt;=TEMP_WORKER_MAX*TEMP_WORKER_HRS),1,0)</f>
        <v>0</v>
      </c>
      <c r="O12982" s="2">
        <f>L12982-M12982-K12982-FIXED_COSTS</f>
        <v>-31611.857309664134</v>
      </c>
      <c r="P12982" s="2">
        <f>IF(N12982=1,O12982,"")</f>
      </c>
    </row>
    <row r="12983">
      <c r="A12983" s="6">
        <v>19</v>
      </c>
      <c r="B12983" s="6">
        <v>19</v>
      </c>
      <c r="C12983" s="6">
        <v>21</v>
      </c>
      <c r="D12983" s="6">
        <f>A12983+B12983+C12983</f>
        <v>59</v>
      </c>
      <c r="E12983" s="5">
        <f>IF(A12983=0,0,A12983*LABOR_HRS_WK_TOM*SEASON_WEEKS*(1+DIM_PCT_TOM)^A12983)</f>
        <v>10458.204466678904</v>
      </c>
      <c r="F12983" s="5">
        <f>IF(B12983=0,0,B12983*LABOR_HRS_WK_CAR*SEASON_WEEKS*(1+DIM_PCT_CAR)^B12983)</f>
        <v>911.23060582002415</v>
      </c>
      <c r="G12983" s="5">
        <f>IF(C12983=0,0,C12983*LABOR_HRS_WK_MES*SEASON_WEEKS*(1+DIM_PCT_MES)^C12983)</f>
        <v>1226.6692487641699</v>
      </c>
      <c r="H12983" s="5">
        <f>E12983+F12983+G12983</f>
        <v>12596.1043212631</v>
      </c>
      <c r="I12983" s="5">
        <f>MIN(H12983,FARMER_HRS)</f>
        <v>720</v>
      </c>
      <c r="J12983" s="5">
        <f>MAX(0,H12983-FARMER_HRS)</f>
        <v>11876.1043212631</v>
      </c>
      <c r="K12983" s="2">
        <f>I12983*FARMER_RATE+J12983*TEMP_WORKER_RATE</f>
        <v>231182.36668859547</v>
      </c>
      <c r="L12983" s="2">
        <f>A12983*PRICE_TOM+B12983*PRICE_CAR+C12983*PRICE_MES</f>
        <v>263686</v>
      </c>
      <c r="M12983" s="2">
        <f>A12983*FERT_BED_TOM+B12983*FERT_BED_CAR+C12983*FERT_BED_MES</f>
        <v>43560</v>
      </c>
      <c r="N12983" s="6">
        <f>IF(AND(D12983&lt;=TOTAL_BEDS,J12983&lt;=TEMP_WORKER_MAX*TEMP_WORKER_HRS),1,0)</f>
        <v>0</v>
      </c>
      <c r="O12983" s="2">
        <f>L12983-M12983-K12983-FIXED_COSTS</f>
        <v>-31056.366688595474</v>
      </c>
      <c r="P12983" s="2">
        <f>IF(N12983=1,O12983,"")</f>
      </c>
    </row>
    <row r="12984">
      <c r="A12984" s="6">
        <v>19</v>
      </c>
      <c r="B12984" s="6">
        <v>19</v>
      </c>
      <c r="C12984" s="6">
        <v>22</v>
      </c>
      <c r="D12984" s="6">
        <f>A12984+B12984+C12984</f>
        <v>60</v>
      </c>
      <c r="E12984" s="5">
        <f>IF(A12984=0,0,A12984*LABOR_HRS_WK_TOM*SEASON_WEEKS*(1+DIM_PCT_TOM)^A12984)</f>
        <v>10458.204466678904</v>
      </c>
      <c r="F12984" s="5">
        <f>IF(B12984=0,0,B12984*LABOR_HRS_WK_CAR*SEASON_WEEKS*(1+DIM_PCT_CAR)^B12984)</f>
        <v>911.23060582002415</v>
      </c>
      <c r="G12984" s="5">
        <f>IF(C12984=0,0,C12984*LABOR_HRS_WK_MES*SEASON_WEEKS*(1+DIM_PCT_MES)^C12984)</f>
        <v>1301.1455960105659</v>
      </c>
      <c r="H12984" s="5">
        <f>E12984+F12984+G12984</f>
        <v>12670.580668509494</v>
      </c>
      <c r="I12984" s="5">
        <f>MIN(H12984,FARMER_HRS)</f>
        <v>720</v>
      </c>
      <c r="J12984" s="5">
        <f>MAX(0,H12984-FARMER_HRS)</f>
        <v>11950.580668509494</v>
      </c>
      <c r="K12984" s="2">
        <f>I12984*FARMER_RATE+J12984*TEMP_WORKER_RATE</f>
        <v>232475.35882828981</v>
      </c>
      <c r="L12984" s="2">
        <f>A12984*PRICE_TOM+B12984*PRICE_CAR+C12984*PRICE_MES</f>
        <v>266386</v>
      </c>
      <c r="M12984" s="2">
        <f>A12984*FERT_BED_TOM+B12984*FERT_BED_CAR+C12984*FERT_BED_MES</f>
        <v>44440</v>
      </c>
      <c r="N12984" s="6">
        <f>IF(AND(D12984&lt;=TOTAL_BEDS,J12984&lt;=TEMP_WORKER_MAX*TEMP_WORKER_HRS),1,0)</f>
        <v>0</v>
      </c>
      <c r="O12984" s="2">
        <f>L12984-M12984-K12984-FIXED_COSTS</f>
        <v>-30529.358828289813</v>
      </c>
      <c r="P12984" s="2">
        <f>IF(N12984=1,O12984,"")</f>
      </c>
    </row>
    <row r="12985">
      <c r="A12985" s="6">
        <v>19</v>
      </c>
      <c r="B12985" s="6">
        <v>19</v>
      </c>
      <c r="C12985" s="6">
        <v>23</v>
      </c>
      <c r="D12985" s="6">
        <f>A12985+B12985+C12985</f>
        <v>61</v>
      </c>
      <c r="E12985" s="5">
        <f>IF(A12985=0,0,A12985*LABOR_HRS_WK_TOM*SEASON_WEEKS*(1+DIM_PCT_TOM)^A12985)</f>
        <v>10458.204466678904</v>
      </c>
      <c r="F12985" s="5">
        <f>IF(B12985=0,0,B12985*LABOR_HRS_WK_CAR*SEASON_WEEKS*(1+DIM_PCT_CAR)^B12985)</f>
        <v>911.23060582002415</v>
      </c>
      <c r="G12985" s="5">
        <f>IF(C12985=0,0,C12985*LABOR_HRS_WK_MES*SEASON_WEEKS*(1+DIM_PCT_MES)^C12985)</f>
        <v>1377.2921848680023</v>
      </c>
      <c r="H12985" s="5">
        <f>E12985+F12985+G12985</f>
        <v>12746.727257366931</v>
      </c>
      <c r="I12985" s="5">
        <f>MIN(H12985,FARMER_HRS)</f>
        <v>720</v>
      </c>
      <c r="J12985" s="5">
        <f>MAX(0,H12985-FARMER_HRS)</f>
        <v>12026.727257366931</v>
      </c>
      <c r="K12985" s="2">
        <f>I12985*FARMER_RATE+J12985*TEMP_WORKER_RATE</f>
        <v>233797.34821817587</v>
      </c>
      <c r="L12985" s="2">
        <f>A12985*PRICE_TOM+B12985*PRICE_CAR+C12985*PRICE_MES</f>
        <v>269086</v>
      </c>
      <c r="M12985" s="2">
        <f>A12985*FERT_BED_TOM+B12985*FERT_BED_CAR+C12985*FERT_BED_MES</f>
        <v>45320</v>
      </c>
      <c r="N12985" s="6">
        <f>IF(AND(D12985&lt;=TOTAL_BEDS,J12985&lt;=TEMP_WORKER_MAX*TEMP_WORKER_HRS),1,0)</f>
        <v>0</v>
      </c>
      <c r="O12985" s="2">
        <f>L12985-M12985-K12985-FIXED_COSTS</f>
        <v>-30031.348218175874</v>
      </c>
      <c r="P12985" s="2">
        <f>IF(N12985=1,O12985,"")</f>
      </c>
    </row>
    <row r="12986">
      <c r="A12986" s="6">
        <v>19</v>
      </c>
      <c r="B12986" s="6">
        <v>19</v>
      </c>
      <c r="C12986" s="6">
        <v>24</v>
      </c>
      <c r="D12986" s="6">
        <f>A12986+B12986+C12986</f>
        <v>62</v>
      </c>
      <c r="E12986" s="5">
        <f>IF(A12986=0,0,A12986*LABOR_HRS_WK_TOM*SEASON_WEEKS*(1+DIM_PCT_TOM)^A12986)</f>
        <v>10458.204466678904</v>
      </c>
      <c r="F12986" s="5">
        <f>IF(B12986=0,0,B12986*LABOR_HRS_WK_CAR*SEASON_WEEKS*(1+DIM_PCT_CAR)^B12986)</f>
        <v>911.23060582002415</v>
      </c>
      <c r="G12986" s="5">
        <f>IF(C12986=0,0,C12986*LABOR_HRS_WK_MES*SEASON_WEEKS*(1+DIM_PCT_MES)^C12986)</f>
        <v>1455.139134447498</v>
      </c>
      <c r="H12986" s="5">
        <f>E12986+F12986+G12986</f>
        <v>12824.574206946427</v>
      </c>
      <c r="I12986" s="5">
        <f>MIN(H12986,FARMER_HRS)</f>
        <v>720</v>
      </c>
      <c r="J12986" s="5">
        <f>MAX(0,H12986-FARMER_HRS)</f>
        <v>12104.574206946427</v>
      </c>
      <c r="K12986" s="2">
        <f>I12986*FARMER_RATE+J12986*TEMP_WORKER_RATE</f>
        <v>235148.85775948656</v>
      </c>
      <c r="L12986" s="2">
        <f>A12986*PRICE_TOM+B12986*PRICE_CAR+C12986*PRICE_MES</f>
        <v>271786</v>
      </c>
      <c r="M12986" s="2">
        <f>A12986*FERT_BED_TOM+B12986*FERT_BED_CAR+C12986*FERT_BED_MES</f>
        <v>46200</v>
      </c>
      <c r="N12986" s="6">
        <f>IF(AND(D12986&lt;=TOTAL_BEDS,J12986&lt;=TEMP_WORKER_MAX*TEMP_WORKER_HRS),1,0)</f>
        <v>0</v>
      </c>
      <c r="O12986" s="2">
        <f>L12986-M12986-K12986-FIXED_COSTS</f>
        <v>-29562.857759486564</v>
      </c>
      <c r="P12986" s="2">
        <f>IF(N12986=1,O12986,"")</f>
      </c>
    </row>
    <row r="12987">
      <c r="A12987" s="6">
        <v>19</v>
      </c>
      <c r="B12987" s="6">
        <v>19</v>
      </c>
      <c r="C12987" s="6">
        <v>25</v>
      </c>
      <c r="D12987" s="6">
        <f>A12987+B12987+C12987</f>
        <v>63</v>
      </c>
      <c r="E12987" s="5">
        <f>IF(A12987=0,0,A12987*LABOR_HRS_WK_TOM*SEASON_WEEKS*(1+DIM_PCT_TOM)^A12987)</f>
        <v>10458.204466678904</v>
      </c>
      <c r="F12987" s="5">
        <f>IF(B12987=0,0,B12987*LABOR_HRS_WK_CAR*SEASON_WEEKS*(1+DIM_PCT_CAR)^B12987)</f>
        <v>911.23060582002415</v>
      </c>
      <c r="G12987" s="5">
        <f>IF(C12987=0,0,C12987*LABOR_HRS_WK_MES*SEASON_WEEKS*(1+DIM_PCT_MES)^C12987)</f>
        <v>1534.7170558625955</v>
      </c>
      <c r="H12987" s="5">
        <f>E12987+F12987+G12987</f>
        <v>12904.152128361524</v>
      </c>
      <c r="I12987" s="5">
        <f>MIN(H12987,FARMER_HRS)</f>
        <v>720</v>
      </c>
      <c r="J12987" s="5">
        <f>MAX(0,H12987-FARMER_HRS)</f>
        <v>12184.152128361524</v>
      </c>
      <c r="K12987" s="2">
        <f>I12987*FARMER_RATE+J12987*TEMP_WORKER_RATE</f>
        <v>236530.41889516535</v>
      </c>
      <c r="L12987" s="2">
        <f>A12987*PRICE_TOM+B12987*PRICE_CAR+C12987*PRICE_MES</f>
        <v>274486</v>
      </c>
      <c r="M12987" s="2">
        <f>A12987*FERT_BED_TOM+B12987*FERT_BED_CAR+C12987*FERT_BED_MES</f>
        <v>47080</v>
      </c>
      <c r="N12987" s="6">
        <f>IF(AND(D12987&lt;=TOTAL_BEDS,J12987&lt;=TEMP_WORKER_MAX*TEMP_WORKER_HRS),1,0)</f>
        <v>0</v>
      </c>
      <c r="O12987" s="2">
        <f>L12987-M12987-K12987-FIXED_COSTS</f>
        <v>-29124.418895165349</v>
      </c>
      <c r="P12987" s="2">
        <f>IF(N12987=1,O12987,"")</f>
      </c>
    </row>
    <row r="12988">
      <c r="A12988" s="6">
        <v>19</v>
      </c>
      <c r="B12988" s="6">
        <v>19</v>
      </c>
      <c r="C12988" s="6">
        <v>26</v>
      </c>
      <c r="D12988" s="6">
        <f>A12988+B12988+C12988</f>
        <v>64</v>
      </c>
      <c r="E12988" s="5">
        <f>IF(A12988=0,0,A12988*LABOR_HRS_WK_TOM*SEASON_WEEKS*(1+DIM_PCT_TOM)^A12988)</f>
        <v>10458.204466678904</v>
      </c>
      <c r="F12988" s="5">
        <f>IF(B12988=0,0,B12988*LABOR_HRS_WK_CAR*SEASON_WEEKS*(1+DIM_PCT_CAR)^B12988)</f>
        <v>911.23060582002415</v>
      </c>
      <c r="G12988" s="5">
        <f>IF(C12988=0,0,C12988*LABOR_HRS_WK_MES*SEASON_WEEKS*(1+DIM_PCT_MES)^C12988)</f>
        <v>1616.0570598233128</v>
      </c>
      <c r="H12988" s="5">
        <f>E12988+F12988+G12988</f>
        <v>12985.492132322242</v>
      </c>
      <c r="I12988" s="5">
        <f>MIN(H12988,FARMER_HRS)</f>
        <v>720</v>
      </c>
      <c r="J12988" s="5">
        <f>MAX(0,H12988-FARMER_HRS)</f>
        <v>12265.492132322242</v>
      </c>
      <c r="K12988" s="2">
        <f>I12988*FARMER_RATE+J12988*TEMP_WORKER_RATE</f>
        <v>237942.57174170559</v>
      </c>
      <c r="L12988" s="2">
        <f>A12988*PRICE_TOM+B12988*PRICE_CAR+C12988*PRICE_MES</f>
        <v>277186</v>
      </c>
      <c r="M12988" s="2">
        <f>A12988*FERT_BED_TOM+B12988*FERT_BED_CAR+C12988*FERT_BED_MES</f>
        <v>47960</v>
      </c>
      <c r="N12988" s="6">
        <f>IF(AND(D12988&lt;=TOTAL_BEDS,J12988&lt;=TEMP_WORKER_MAX*TEMP_WORKER_HRS),1,0)</f>
        <v>0</v>
      </c>
      <c r="O12988" s="2">
        <f>L12988-M12988-K12988-FIXED_COSTS</f>
        <v>-28716.571741705586</v>
      </c>
      <c r="P12988" s="2">
        <f>IF(N12988=1,O12988,"")</f>
      </c>
    </row>
    <row r="12989">
      <c r="A12989" s="6">
        <v>19</v>
      </c>
      <c r="B12989" s="6">
        <v>19</v>
      </c>
      <c r="C12989" s="6">
        <v>27</v>
      </c>
      <c r="D12989" s="6">
        <f>A12989+B12989+C12989</f>
        <v>65</v>
      </c>
      <c r="E12989" s="5">
        <f>IF(A12989=0,0,A12989*LABOR_HRS_WK_TOM*SEASON_WEEKS*(1+DIM_PCT_TOM)^A12989)</f>
        <v>10458.204466678904</v>
      </c>
      <c r="F12989" s="5">
        <f>IF(B12989=0,0,B12989*LABOR_HRS_WK_CAR*SEASON_WEEKS*(1+DIM_PCT_CAR)^B12989)</f>
        <v>911.23060582002415</v>
      </c>
      <c r="G12989" s="5">
        <f>IF(C12989=0,0,C12989*LABOR_HRS_WK_MES*SEASON_WEEKS*(1+DIM_PCT_MES)^C12989)</f>
        <v>1699.19076434307</v>
      </c>
      <c r="H12989" s="5">
        <f>E12989+F12989+G12989</f>
        <v>13068.625836841999</v>
      </c>
      <c r="I12989" s="5">
        <f>MIN(H12989,FARMER_HRS)</f>
        <v>720</v>
      </c>
      <c r="J12989" s="5">
        <f>MAX(0,H12989-FARMER_HRS)</f>
        <v>12348.625836841999</v>
      </c>
      <c r="K12989" s="2">
        <f>I12989*FARMER_RATE+J12989*TEMP_WORKER_RATE</f>
        <v>239385.86522295137</v>
      </c>
      <c r="L12989" s="2">
        <f>A12989*PRICE_TOM+B12989*PRICE_CAR+C12989*PRICE_MES</f>
        <v>279886</v>
      </c>
      <c r="M12989" s="2">
        <f>A12989*FERT_BED_TOM+B12989*FERT_BED_CAR+C12989*FERT_BED_MES</f>
        <v>48840</v>
      </c>
      <c r="N12989" s="6">
        <f>IF(AND(D12989&lt;=TOTAL_BEDS,J12989&lt;=TEMP_WORKER_MAX*TEMP_WORKER_HRS),1,0)</f>
        <v>0</v>
      </c>
      <c r="O12989" s="2">
        <f>L12989-M12989-K12989-FIXED_COSTS</f>
        <v>-28339.865222951368</v>
      </c>
      <c r="P12989" s="2">
        <f>IF(N12989=1,O12989,"")</f>
      </c>
    </row>
    <row r="12990">
      <c r="A12990" s="6">
        <v>19</v>
      </c>
      <c r="B12990" s="6">
        <v>19</v>
      </c>
      <c r="C12990" s="6">
        <v>28</v>
      </c>
      <c r="D12990" s="6">
        <f>A12990+B12990+C12990</f>
        <v>66</v>
      </c>
      <c r="E12990" s="5">
        <f>IF(A12990=0,0,A12990*LABOR_HRS_WK_TOM*SEASON_WEEKS*(1+DIM_PCT_TOM)^A12990)</f>
        <v>10458.204466678904</v>
      </c>
      <c r="F12990" s="5">
        <f>IF(B12990=0,0,B12990*LABOR_HRS_WK_CAR*SEASON_WEEKS*(1+DIM_PCT_CAR)^B12990)</f>
        <v>911.23060582002415</v>
      </c>
      <c r="G12990" s="5">
        <f>IF(C12990=0,0,C12990*LABOR_HRS_WK_MES*SEASON_WEEKS*(1+DIM_PCT_MES)^C12990)</f>
        <v>1784.1503025602233</v>
      </c>
      <c r="H12990" s="5">
        <f>E12990+F12990+G12990</f>
        <v>13153.585375059152</v>
      </c>
      <c r="I12990" s="5">
        <f>MIN(H12990,FARMER_HRS)</f>
        <v>720</v>
      </c>
      <c r="J12990" s="5">
        <f>MAX(0,H12990-FARMER_HRS)</f>
        <v>12433.585375059152</v>
      </c>
      <c r="K12990" s="2">
        <f>I12990*FARMER_RATE+J12990*TEMP_WORKER_RATE</f>
        <v>240860.85720588805</v>
      </c>
      <c r="L12990" s="2">
        <f>A12990*PRICE_TOM+B12990*PRICE_CAR+C12990*PRICE_MES</f>
        <v>282586</v>
      </c>
      <c r="M12990" s="2">
        <f>A12990*FERT_BED_TOM+B12990*FERT_BED_CAR+C12990*FERT_BED_MES</f>
        <v>49720</v>
      </c>
      <c r="N12990" s="6">
        <f>IF(AND(D12990&lt;=TOTAL_BEDS,J12990&lt;=TEMP_WORKER_MAX*TEMP_WORKER_HRS),1,0)</f>
        <v>0</v>
      </c>
      <c r="O12990" s="2">
        <f>L12990-M12990-K12990-FIXED_COSTS</f>
        <v>-27994.857205888053</v>
      </c>
      <c r="P12990" s="2">
        <f>IF(N12990=1,O12990,"")</f>
      </c>
    </row>
    <row r="12991">
      <c r="A12991" s="6">
        <v>19</v>
      </c>
      <c r="B12991" s="6">
        <v>19</v>
      </c>
      <c r="C12991" s="6">
        <v>29</v>
      </c>
      <c r="D12991" s="6">
        <f>A12991+B12991+C12991</f>
        <v>67</v>
      </c>
      <c r="E12991" s="5">
        <f>IF(A12991=0,0,A12991*LABOR_HRS_WK_TOM*SEASON_WEEKS*(1+DIM_PCT_TOM)^A12991)</f>
        <v>10458.204466678904</v>
      </c>
      <c r="F12991" s="5">
        <f>IF(B12991=0,0,B12991*LABOR_HRS_WK_CAR*SEASON_WEEKS*(1+DIM_PCT_CAR)^B12991)</f>
        <v>911.23060582002415</v>
      </c>
      <c r="G12991" s="5">
        <f>IF(C12991=0,0,C12991*LABOR_HRS_WK_MES*SEASON_WEEKS*(1+DIM_PCT_MES)^C12991)</f>
        <v>1870.9683306758766</v>
      </c>
      <c r="H12991" s="5">
        <f>E12991+F12991+G12991</f>
        <v>13240.403403174805</v>
      </c>
      <c r="I12991" s="5">
        <f>MIN(H12991,FARMER_HRS)</f>
        <v>720</v>
      </c>
      <c r="J12991" s="5">
        <f>MAX(0,H12991-FARMER_HRS)</f>
        <v>12520.403403174805</v>
      </c>
      <c r="K12991" s="2">
        <f>I12991*FARMER_RATE+J12991*TEMP_WORKER_RATE</f>
        <v>242368.11463845149</v>
      </c>
      <c r="L12991" s="2">
        <f>A12991*PRICE_TOM+B12991*PRICE_CAR+C12991*PRICE_MES</f>
        <v>285286</v>
      </c>
      <c r="M12991" s="2">
        <f>A12991*FERT_BED_TOM+B12991*FERT_BED_CAR+C12991*FERT_BED_MES</f>
        <v>50600</v>
      </c>
      <c r="N12991" s="6">
        <f>IF(AND(D12991&lt;=TOTAL_BEDS,J12991&lt;=TEMP_WORKER_MAX*TEMP_WORKER_HRS),1,0)</f>
        <v>0</v>
      </c>
      <c r="O12991" s="2">
        <f>L12991-M12991-K12991-FIXED_COSTS</f>
        <v>-27682.114638451487</v>
      </c>
      <c r="P12991" s="2">
        <f>IF(N12991=1,O12991,"")</f>
      </c>
    </row>
    <row r="12992">
      <c r="A12992" s="6">
        <v>19</v>
      </c>
      <c r="B12992" s="6">
        <v>19</v>
      </c>
      <c r="C12992" s="6">
        <v>30</v>
      </c>
      <c r="D12992" s="6">
        <f>A12992+B12992+C12992</f>
        <v>68</v>
      </c>
      <c r="E12992" s="5">
        <f>IF(A12992=0,0,A12992*LABOR_HRS_WK_TOM*SEASON_WEEKS*(1+DIM_PCT_TOM)^A12992)</f>
        <v>10458.204466678904</v>
      </c>
      <c r="F12992" s="5">
        <f>IF(B12992=0,0,B12992*LABOR_HRS_WK_CAR*SEASON_WEEKS*(1+DIM_PCT_CAR)^B12992)</f>
        <v>911.23060582002415</v>
      </c>
      <c r="G12992" s="5">
        <f>IF(C12992=0,0,C12992*LABOR_HRS_WK_MES*SEASON_WEEKS*(1+DIM_PCT_MES)^C12992)</f>
        <v>1959.6780360096466</v>
      </c>
      <c r="H12992" s="5">
        <f>E12992+F12992+G12992</f>
        <v>13329.113108508576</v>
      </c>
      <c r="I12992" s="5">
        <f>MIN(H12992,FARMER_HRS)</f>
        <v>720</v>
      </c>
      <c r="J12992" s="5">
        <f>MAX(0,H12992-FARMER_HRS)</f>
        <v>12609.113108508576</v>
      </c>
      <c r="K12992" s="2">
        <f>I12992*FARMER_RATE+J12992*TEMP_WORKER_RATE</f>
        <v>243908.213689385</v>
      </c>
      <c r="L12992" s="2">
        <f>A12992*PRICE_TOM+B12992*PRICE_CAR+C12992*PRICE_MES</f>
        <v>287986</v>
      </c>
      <c r="M12992" s="2">
        <f>A12992*FERT_BED_TOM+B12992*FERT_BED_CAR+C12992*FERT_BED_MES</f>
        <v>51480</v>
      </c>
      <c r="N12992" s="6">
        <f>IF(AND(D12992&lt;=TOTAL_BEDS,J12992&lt;=TEMP_WORKER_MAX*TEMP_WORKER_HRS),1,0)</f>
        <v>0</v>
      </c>
      <c r="O12992" s="2">
        <f>L12992-M12992-K12992-FIXED_COSTS</f>
        <v>-27402.213689385011</v>
      </c>
      <c r="P12992" s="2">
        <f>IF(N12992=1,O12992,"")</f>
      </c>
    </row>
    <row r="12993">
      <c r="A12993" s="6">
        <v>19</v>
      </c>
      <c r="B12993" s="6">
        <v>20</v>
      </c>
      <c r="C12993" s="6">
        <v>0</v>
      </c>
      <c r="D12993" s="6">
        <f>A12993+B12993+C12993</f>
        <v>39</v>
      </c>
      <c r="E12993" s="5">
        <f>IF(A12993=0,0,A12993*LABOR_HRS_WK_TOM*SEASON_WEEKS*(1+DIM_PCT_TOM)^A12993)</f>
        <v>10458.204466678904</v>
      </c>
      <c r="F12993" s="5">
        <f>IF(B12993=0,0,B12993*LABOR_HRS_WK_CAR*SEASON_WEEKS*(1+DIM_PCT_CAR)^B12993)</f>
        <v>983.16986417423652</v>
      </c>
      <c r="G12993" s="5">
        <f>IF(C12993=0,0,C12993*LABOR_HRS_WK_MES*SEASON_WEEKS*(1+DIM_PCT_MES)^C12993)</f>
        <v>0</v>
      </c>
      <c r="H12993" s="5">
        <f>E12993+F12993+G12993</f>
        <v>11441.374330853141</v>
      </c>
      <c r="I12993" s="5">
        <f>MIN(H12993,FARMER_HRS)</f>
        <v>720</v>
      </c>
      <c r="J12993" s="5">
        <f>MAX(0,H12993-FARMER_HRS)</f>
        <v>10721.374330853141</v>
      </c>
      <c r="K12993" s="2">
        <f>I12993*FARMER_RATE+J12993*TEMP_WORKER_RATE</f>
        <v>211134.97102175592</v>
      </c>
      <c r="L12993" s="2">
        <f>A12993*PRICE_TOM+B12993*PRICE_CAR+C12993*PRICE_MES</f>
        <v>209080</v>
      </c>
      <c r="M12993" s="2">
        <f>A12993*FERT_BED_TOM+B12993*FERT_BED_CAR+C12993*FERT_BED_MES</f>
        <v>25520</v>
      </c>
      <c r="N12993" s="6">
        <f>IF(AND(D12993&lt;=TOTAL_BEDS,J12993&lt;=TEMP_WORKER_MAX*TEMP_WORKER_HRS),1,0)</f>
        <v>0</v>
      </c>
      <c r="O12993" s="2">
        <f>L12993-M12993-K12993-FIXED_COSTS</f>
        <v>-47574.971021755919</v>
      </c>
      <c r="P12993" s="2">
        <f>IF(N12993=1,O12993,"")</f>
      </c>
    </row>
    <row r="12994">
      <c r="A12994" s="6">
        <v>19</v>
      </c>
      <c r="B12994" s="6">
        <v>20</v>
      </c>
      <c r="C12994" s="6">
        <v>1</v>
      </c>
      <c r="D12994" s="6">
        <f>A12994+B12994+C12994</f>
        <v>40</v>
      </c>
      <c r="E12994" s="5">
        <f>IF(A12994=0,0,A12994*LABOR_HRS_WK_TOM*SEASON_WEEKS*(1+DIM_PCT_TOM)^A12994)</f>
        <v>10458.204466678904</v>
      </c>
      <c r="F12994" s="5">
        <f>IF(B12994=0,0,B12994*LABOR_HRS_WK_CAR*SEASON_WEEKS*(1+DIM_PCT_CAR)^B12994)</f>
        <v>983.16986417423652</v>
      </c>
      <c r="G12994" s="5">
        <f>IF(C12994=0,0,C12994*LABOR_HRS_WK_MES*SEASON_WEEKS*(1+DIM_PCT_MES)^C12994)</f>
        <v>45.5625</v>
      </c>
      <c r="H12994" s="5">
        <f>E12994+F12994+G12994</f>
        <v>11486.936830853141</v>
      </c>
      <c r="I12994" s="5">
        <f>MIN(H12994,FARMER_HRS)</f>
        <v>720</v>
      </c>
      <c r="J12994" s="5">
        <f>MAX(0,H12994-FARMER_HRS)</f>
        <v>10766.936830853141</v>
      </c>
      <c r="K12994" s="2">
        <f>I12994*FARMER_RATE+J12994*TEMP_WORKER_RATE</f>
        <v>211925.98664675592</v>
      </c>
      <c r="L12994" s="2">
        <f>A12994*PRICE_TOM+B12994*PRICE_CAR+C12994*PRICE_MES</f>
        <v>211780</v>
      </c>
      <c r="M12994" s="2">
        <f>A12994*FERT_BED_TOM+B12994*FERT_BED_CAR+C12994*FERT_BED_MES</f>
        <v>26400</v>
      </c>
      <c r="N12994" s="6">
        <f>IF(AND(D12994&lt;=TOTAL_BEDS,J12994&lt;=TEMP_WORKER_MAX*TEMP_WORKER_HRS),1,0)</f>
        <v>0</v>
      </c>
      <c r="O12994" s="2">
        <f>L12994-M12994-K12994-FIXED_COSTS</f>
        <v>-46545.986646755919</v>
      </c>
      <c r="P12994" s="2">
        <f>IF(N12994=1,O12994,"")</f>
      </c>
    </row>
    <row r="12995">
      <c r="A12995" s="6">
        <v>19</v>
      </c>
      <c r="B12995" s="6">
        <v>20</v>
      </c>
      <c r="C12995" s="6">
        <v>2</v>
      </c>
      <c r="D12995" s="6">
        <f>A12995+B12995+C12995</f>
        <v>41</v>
      </c>
      <c r="E12995" s="5">
        <f>IF(A12995=0,0,A12995*LABOR_HRS_WK_TOM*SEASON_WEEKS*(1+DIM_PCT_TOM)^A12995)</f>
        <v>10458.204466678904</v>
      </c>
      <c r="F12995" s="5">
        <f>IF(B12995=0,0,B12995*LABOR_HRS_WK_CAR*SEASON_WEEKS*(1+DIM_PCT_CAR)^B12995)</f>
        <v>983.16986417423652</v>
      </c>
      <c r="G12995" s="5">
        <f>IF(C12995=0,0,C12995*LABOR_HRS_WK_MES*SEASON_WEEKS*(1+DIM_PCT_MES)^C12995)</f>
        <v>92.2640625</v>
      </c>
      <c r="H12995" s="5">
        <f>E12995+F12995+G12995</f>
        <v>11533.638393353142</v>
      </c>
      <c r="I12995" s="5">
        <f>MIN(H12995,FARMER_HRS)</f>
        <v>720</v>
      </c>
      <c r="J12995" s="5">
        <f>MAX(0,H12995-FARMER_HRS)</f>
        <v>10813.638393353142</v>
      </c>
      <c r="K12995" s="2">
        <f>I12995*FARMER_RATE+J12995*TEMP_WORKER_RATE</f>
        <v>212736.77766238092</v>
      </c>
      <c r="L12995" s="2">
        <f>A12995*PRICE_TOM+B12995*PRICE_CAR+C12995*PRICE_MES</f>
        <v>214480</v>
      </c>
      <c r="M12995" s="2">
        <f>A12995*FERT_BED_TOM+B12995*FERT_BED_CAR+C12995*FERT_BED_MES</f>
        <v>27280</v>
      </c>
      <c r="N12995" s="6">
        <f>IF(AND(D12995&lt;=TOTAL_BEDS,J12995&lt;=TEMP_WORKER_MAX*TEMP_WORKER_HRS),1,0)</f>
        <v>0</v>
      </c>
      <c r="O12995" s="2">
        <f>L12995-M12995-K12995-FIXED_COSTS</f>
        <v>-45536.777662380919</v>
      </c>
      <c r="P12995" s="2">
        <f>IF(N12995=1,O12995,"")</f>
      </c>
    </row>
    <row r="12996">
      <c r="A12996" s="6">
        <v>19</v>
      </c>
      <c r="B12996" s="6">
        <v>20</v>
      </c>
      <c r="C12996" s="6">
        <v>3</v>
      </c>
      <c r="D12996" s="6">
        <f>A12996+B12996+C12996</f>
        <v>42</v>
      </c>
      <c r="E12996" s="5">
        <f>IF(A12996=0,0,A12996*LABOR_HRS_WK_TOM*SEASON_WEEKS*(1+DIM_PCT_TOM)^A12996)</f>
        <v>10458.204466678904</v>
      </c>
      <c r="F12996" s="5">
        <f>IF(B12996=0,0,B12996*LABOR_HRS_WK_CAR*SEASON_WEEKS*(1+DIM_PCT_CAR)^B12996)</f>
        <v>983.16986417423652</v>
      </c>
      <c r="G12996" s="5">
        <f>IF(C12996=0,0,C12996*LABOR_HRS_WK_MES*SEASON_WEEKS*(1+DIM_PCT_MES)^C12996)</f>
        <v>140.12604492187498</v>
      </c>
      <c r="H12996" s="5">
        <f>E12996+F12996+G12996</f>
        <v>11581.500375775016</v>
      </c>
      <c r="I12996" s="5">
        <f>MIN(H12996,FARMER_HRS)</f>
        <v>720</v>
      </c>
      <c r="J12996" s="5">
        <f>MAX(0,H12996-FARMER_HRS)</f>
        <v>10861.500375775016</v>
      </c>
      <c r="K12996" s="2">
        <f>I12996*FARMER_RATE+J12996*TEMP_WORKER_RATE</f>
        <v>213567.71485720514</v>
      </c>
      <c r="L12996" s="2">
        <f>A12996*PRICE_TOM+B12996*PRICE_CAR+C12996*PRICE_MES</f>
        <v>217180</v>
      </c>
      <c r="M12996" s="2">
        <f>A12996*FERT_BED_TOM+B12996*FERT_BED_CAR+C12996*FERT_BED_MES</f>
        <v>28160</v>
      </c>
      <c r="N12996" s="6">
        <f>IF(AND(D12996&lt;=TOTAL_BEDS,J12996&lt;=TEMP_WORKER_MAX*TEMP_WORKER_HRS),1,0)</f>
        <v>0</v>
      </c>
      <c r="O12996" s="2">
        <f>L12996-M12996-K12996-FIXED_COSTS</f>
        <v>-44547.714857205137</v>
      </c>
      <c r="P12996" s="2">
        <f>IF(N12996=1,O12996,"")</f>
      </c>
    </row>
    <row r="12997">
      <c r="A12997" s="6">
        <v>19</v>
      </c>
      <c r="B12997" s="6">
        <v>20</v>
      </c>
      <c r="C12997" s="6">
        <v>4</v>
      </c>
      <c r="D12997" s="6">
        <f>A12997+B12997+C12997</f>
        <v>43</v>
      </c>
      <c r="E12997" s="5">
        <f>IF(A12997=0,0,A12997*LABOR_HRS_WK_TOM*SEASON_WEEKS*(1+DIM_PCT_TOM)^A12997)</f>
        <v>10458.204466678904</v>
      </c>
      <c r="F12997" s="5">
        <f>IF(B12997=0,0,B12997*LABOR_HRS_WK_CAR*SEASON_WEEKS*(1+DIM_PCT_CAR)^B12997)</f>
        <v>983.16986417423652</v>
      </c>
      <c r="G12997" s="5">
        <f>IF(C12997=0,0,C12997*LABOR_HRS_WK_MES*SEASON_WEEKS*(1+DIM_PCT_MES)^C12997)</f>
        <v>189.17016064453119</v>
      </c>
      <c r="H12997" s="5">
        <f>E12997+F12997+G12997</f>
        <v>11630.544491497672</v>
      </c>
      <c r="I12997" s="5">
        <f>MIN(H12997,FARMER_HRS)</f>
        <v>720</v>
      </c>
      <c r="J12997" s="5">
        <f>MAX(0,H12997-FARMER_HRS)</f>
        <v>10910.544491497672</v>
      </c>
      <c r="K12997" s="2">
        <f>I12997*FARMER_RATE+J12997*TEMP_WORKER_RATE</f>
        <v>214419.17519961236</v>
      </c>
      <c r="L12997" s="2">
        <f>A12997*PRICE_TOM+B12997*PRICE_CAR+C12997*PRICE_MES</f>
        <v>219880</v>
      </c>
      <c r="M12997" s="2">
        <f>A12997*FERT_BED_TOM+B12997*FERT_BED_CAR+C12997*FERT_BED_MES</f>
        <v>29040</v>
      </c>
      <c r="N12997" s="6">
        <f>IF(AND(D12997&lt;=TOTAL_BEDS,J12997&lt;=TEMP_WORKER_MAX*TEMP_WORKER_HRS),1,0)</f>
        <v>0</v>
      </c>
      <c r="O12997" s="2">
        <f>L12997-M12997-K12997-FIXED_COSTS</f>
        <v>-43579.175199612364</v>
      </c>
      <c r="P12997" s="2">
        <f>IF(N12997=1,O12997,"")</f>
      </c>
    </row>
    <row r="12998">
      <c r="A12998" s="6">
        <v>19</v>
      </c>
      <c r="B12998" s="6">
        <v>20</v>
      </c>
      <c r="C12998" s="6">
        <v>5</v>
      </c>
      <c r="D12998" s="6">
        <f>A12998+B12998+C12998</f>
        <v>44</v>
      </c>
      <c r="E12998" s="5">
        <f>IF(A12998=0,0,A12998*LABOR_HRS_WK_TOM*SEASON_WEEKS*(1+DIM_PCT_TOM)^A12998)</f>
        <v>10458.204466678904</v>
      </c>
      <c r="F12998" s="5">
        <f>IF(B12998=0,0,B12998*LABOR_HRS_WK_CAR*SEASON_WEEKS*(1+DIM_PCT_CAR)^B12998)</f>
        <v>983.16986417423652</v>
      </c>
      <c r="G12998" s="5">
        <f>IF(C12998=0,0,C12998*LABOR_HRS_WK_MES*SEASON_WEEKS*(1+DIM_PCT_MES)^C12998)</f>
        <v>239.41848456573481</v>
      </c>
      <c r="H12998" s="5">
        <f>E12998+F12998+G12998</f>
        <v>11680.792815418876</v>
      </c>
      <c r="I12998" s="5">
        <f>MIN(H12998,FARMER_HRS)</f>
        <v>720</v>
      </c>
      <c r="J12998" s="5">
        <f>MAX(0,H12998-FARMER_HRS)</f>
        <v>10960.792815418876</v>
      </c>
      <c r="K12998" s="2">
        <f>I12998*FARMER_RATE+J12998*TEMP_WORKER_RATE</f>
        <v>215291.54193435548</v>
      </c>
      <c r="L12998" s="2">
        <f>A12998*PRICE_TOM+B12998*PRICE_CAR+C12998*PRICE_MES</f>
        <v>222580</v>
      </c>
      <c r="M12998" s="2">
        <f>A12998*FERT_BED_TOM+B12998*FERT_BED_CAR+C12998*FERT_BED_MES</f>
        <v>29920</v>
      </c>
      <c r="N12998" s="6">
        <f>IF(AND(D12998&lt;=TOTAL_BEDS,J12998&lt;=TEMP_WORKER_MAX*TEMP_WORKER_HRS),1,0)</f>
        <v>0</v>
      </c>
      <c r="O12998" s="2">
        <f>L12998-M12998-K12998-FIXED_COSTS</f>
        <v>-42631.541934355482</v>
      </c>
      <c r="P12998" s="2">
        <f>IF(N12998=1,O12998,"")</f>
      </c>
    </row>
    <row r="12999">
      <c r="A12999" s="6">
        <v>19</v>
      </c>
      <c r="B12999" s="6">
        <v>20</v>
      </c>
      <c r="C12999" s="6">
        <v>6</v>
      </c>
      <c r="D12999" s="6">
        <f>A12999+B12999+C12999</f>
        <v>45</v>
      </c>
      <c r="E12999" s="5">
        <f>IF(A12999=0,0,A12999*LABOR_HRS_WK_TOM*SEASON_WEEKS*(1+DIM_PCT_TOM)^A12999)</f>
        <v>10458.204466678904</v>
      </c>
      <c r="F12999" s="5">
        <f>IF(B12999=0,0,B12999*LABOR_HRS_WK_CAR*SEASON_WEEKS*(1+DIM_PCT_CAR)^B12999)</f>
        <v>983.16986417423652</v>
      </c>
      <c r="G12999" s="5">
        <f>IF(C12999=0,0,C12999*LABOR_HRS_WK_MES*SEASON_WEEKS*(1+DIM_PCT_MES)^C12999)</f>
        <v>290.89345874736773</v>
      </c>
      <c r="H12999" s="5">
        <f>E12999+F12999+G12999</f>
        <v>11732.267789600508</v>
      </c>
      <c r="I12999" s="5">
        <f>MIN(H12999,FARMER_HRS)</f>
        <v>720</v>
      </c>
      <c r="J12999" s="5">
        <f>MAX(0,H12999-FARMER_HRS)</f>
        <v>11012.267789600508</v>
      </c>
      <c r="K12999" s="2">
        <f>I12999*FARMER_RATE+J12999*TEMP_WORKER_RATE</f>
        <v>216185.20468056438</v>
      </c>
      <c r="L12999" s="2">
        <f>A12999*PRICE_TOM+B12999*PRICE_CAR+C12999*PRICE_MES</f>
        <v>225280</v>
      </c>
      <c r="M12999" s="2">
        <f>A12999*FERT_BED_TOM+B12999*FERT_BED_CAR+C12999*FERT_BED_MES</f>
        <v>30800</v>
      </c>
      <c r="N12999" s="6">
        <f>IF(AND(D12999&lt;=TOTAL_BEDS,J12999&lt;=TEMP_WORKER_MAX*TEMP_WORKER_HRS),1,0)</f>
        <v>0</v>
      </c>
      <c r="O12999" s="2">
        <f>L12999-M12999-K12999-FIXED_COSTS</f>
        <v>-41705.204680564377</v>
      </c>
      <c r="P12999" s="2">
        <f>IF(N12999=1,O12999,"")</f>
      </c>
    </row>
    <row r="13000">
      <c r="A13000" s="6">
        <v>19</v>
      </c>
      <c r="B13000" s="6">
        <v>20</v>
      </c>
      <c r="C13000" s="6">
        <v>7</v>
      </c>
      <c r="D13000" s="6">
        <f>A13000+B13000+C13000</f>
        <v>46</v>
      </c>
      <c r="E13000" s="5">
        <f>IF(A13000=0,0,A13000*LABOR_HRS_WK_TOM*SEASON_WEEKS*(1+DIM_PCT_TOM)^A13000)</f>
        <v>10458.204466678904</v>
      </c>
      <c r="F13000" s="5">
        <f>IF(B13000=0,0,B13000*LABOR_HRS_WK_CAR*SEASON_WEEKS*(1+DIM_PCT_CAR)^B13000)</f>
        <v>983.16986417423652</v>
      </c>
      <c r="G13000" s="5">
        <f>IF(C13000=0,0,C13000*LABOR_HRS_WK_MES*SEASON_WEEKS*(1+DIM_PCT_MES)^C13000)</f>
        <v>343.61789814532818</v>
      </c>
      <c r="H13000" s="5">
        <f>E13000+F13000+G13000</f>
        <v>11784.99222899847</v>
      </c>
      <c r="I13000" s="5">
        <f>MIN(H13000,FARMER_HRS)</f>
        <v>720</v>
      </c>
      <c r="J13000" s="5">
        <f>MAX(0,H13000-FARMER_HRS)</f>
        <v>11064.99222899847</v>
      </c>
      <c r="K13000" s="2">
        <f>I13000*FARMER_RATE+J13000*TEMP_WORKER_RATE</f>
        <v>217100.55953122344</v>
      </c>
      <c r="L13000" s="2">
        <f>A13000*PRICE_TOM+B13000*PRICE_CAR+C13000*PRICE_MES</f>
        <v>227980</v>
      </c>
      <c r="M13000" s="2">
        <f>A13000*FERT_BED_TOM+B13000*FERT_BED_CAR+C13000*FERT_BED_MES</f>
        <v>31680</v>
      </c>
      <c r="N13000" s="6">
        <f>IF(AND(D13000&lt;=TOTAL_BEDS,J13000&lt;=TEMP_WORKER_MAX*TEMP_WORKER_HRS),1,0)</f>
        <v>0</v>
      </c>
      <c r="O13000" s="2">
        <f>L13000-M13000-K13000-FIXED_COSTS</f>
        <v>-40800.559531223436</v>
      </c>
      <c r="P13000" s="2">
        <f>IF(N13000=1,O13000,"")</f>
      </c>
    </row>
    <row r="13001">
      <c r="A13001" s="6">
        <v>19</v>
      </c>
      <c r="B13001" s="6">
        <v>20</v>
      </c>
      <c r="C13001" s="6">
        <v>8</v>
      </c>
      <c r="D13001" s="6">
        <f>A13001+B13001+C13001</f>
        <v>47</v>
      </c>
      <c r="E13001" s="5">
        <f>IF(A13001=0,0,A13001*LABOR_HRS_WK_TOM*SEASON_WEEKS*(1+DIM_PCT_TOM)^A13001)</f>
        <v>10458.204466678904</v>
      </c>
      <c r="F13001" s="5">
        <f>IF(B13001=0,0,B13001*LABOR_HRS_WK_CAR*SEASON_WEEKS*(1+DIM_PCT_CAR)^B13001)</f>
        <v>983.16986417423652</v>
      </c>
      <c r="G13001" s="5">
        <f>IF(C13001=0,0,C13001*LABOR_HRS_WK_MES*SEASON_WEEKS*(1+DIM_PCT_MES)^C13001)</f>
        <v>397.61499642530833</v>
      </c>
      <c r="H13001" s="5">
        <f>E13001+F13001+G13001</f>
        <v>11838.98932727845</v>
      </c>
      <c r="I13001" s="5">
        <f>MIN(H13001,FARMER_HRS)</f>
        <v>720</v>
      </c>
      <c r="J13001" s="5">
        <f>MAX(0,H13001-FARMER_HRS)</f>
        <v>11118.98932727845</v>
      </c>
      <c r="K13001" s="2">
        <f>I13001*FARMER_RATE+J13001*TEMP_WORKER_RATE</f>
        <v>218038.00915413976</v>
      </c>
      <c r="L13001" s="2">
        <f>A13001*PRICE_TOM+B13001*PRICE_CAR+C13001*PRICE_MES</f>
        <v>230680</v>
      </c>
      <c r="M13001" s="2">
        <f>A13001*FERT_BED_TOM+B13001*FERT_BED_CAR+C13001*FERT_BED_MES</f>
        <v>32560</v>
      </c>
      <c r="N13001" s="6">
        <f>IF(AND(D13001&lt;=TOTAL_BEDS,J13001&lt;=TEMP_WORKER_MAX*TEMP_WORKER_HRS),1,0)</f>
        <v>0</v>
      </c>
      <c r="O13001" s="2">
        <f>L13001-M13001-K13001-FIXED_COSTS</f>
        <v>-39918.009154139756</v>
      </c>
      <c r="P13001" s="2">
        <f>IF(N13001=1,O13001,"")</f>
      </c>
    </row>
    <row r="13002">
      <c r="A13002" s="6">
        <v>19</v>
      </c>
      <c r="B13002" s="6">
        <v>20</v>
      </c>
      <c r="C13002" s="6">
        <v>9</v>
      </c>
      <c r="D13002" s="6">
        <f>A13002+B13002+C13002</f>
        <v>48</v>
      </c>
      <c r="E13002" s="5">
        <f>IF(A13002=0,0,A13002*LABOR_HRS_WK_TOM*SEASON_WEEKS*(1+DIM_PCT_TOM)^A13002)</f>
        <v>10458.204466678904</v>
      </c>
      <c r="F13002" s="5">
        <f>IF(B13002=0,0,B13002*LABOR_HRS_WK_CAR*SEASON_WEEKS*(1+DIM_PCT_CAR)^B13002)</f>
        <v>983.16986417423652</v>
      </c>
      <c r="G13002" s="5">
        <f>IF(C13002=0,0,C13002*LABOR_HRS_WK_MES*SEASON_WEEKS*(1+DIM_PCT_MES)^C13002)</f>
        <v>452.90833186570273</v>
      </c>
      <c r="H13002" s="5">
        <f>E13002+F13002+G13002</f>
        <v>11894.282662718844</v>
      </c>
      <c r="I13002" s="5">
        <f>MIN(H13002,FARMER_HRS)</f>
        <v>720</v>
      </c>
      <c r="J13002" s="5">
        <f>MAX(0,H13002-FARMER_HRS)</f>
        <v>11174.282662718844</v>
      </c>
      <c r="K13002" s="2">
        <f>I13002*FARMER_RATE+J13002*TEMP_WORKER_RATE</f>
        <v>218997.96289442439</v>
      </c>
      <c r="L13002" s="2">
        <f>A13002*PRICE_TOM+B13002*PRICE_CAR+C13002*PRICE_MES</f>
        <v>233380</v>
      </c>
      <c r="M13002" s="2">
        <f>A13002*FERT_BED_TOM+B13002*FERT_BED_CAR+C13002*FERT_BED_MES</f>
        <v>33440</v>
      </c>
      <c r="N13002" s="6">
        <f>IF(AND(D13002&lt;=TOTAL_BEDS,J13002&lt;=TEMP_WORKER_MAX*TEMP_WORKER_HRS),1,0)</f>
        <v>0</v>
      </c>
      <c r="O13002" s="2">
        <f>L13002-M13002-K13002-FIXED_COSTS</f>
        <v>-39057.962894424389</v>
      </c>
      <c r="P13002" s="2">
        <f>IF(N13002=1,O13002,"")</f>
      </c>
    </row>
    <row r="13003">
      <c r="A13003" s="6">
        <v>19</v>
      </c>
      <c r="B13003" s="6">
        <v>20</v>
      </c>
      <c r="C13003" s="6">
        <v>10</v>
      </c>
      <c r="D13003" s="6">
        <f>A13003+B13003+C13003</f>
        <v>49</v>
      </c>
      <c r="E13003" s="5">
        <f>IF(A13003=0,0,A13003*LABOR_HRS_WK_TOM*SEASON_WEEKS*(1+DIM_PCT_TOM)^A13003)</f>
        <v>10458.204466678904</v>
      </c>
      <c r="F13003" s="5">
        <f>IF(B13003=0,0,B13003*LABOR_HRS_WK_CAR*SEASON_WEEKS*(1+DIM_PCT_CAR)^B13003)</f>
        <v>983.16986417423652</v>
      </c>
      <c r="G13003" s="5">
        <f>IF(C13003=0,0,C13003*LABOR_HRS_WK_MES*SEASON_WEEKS*(1+DIM_PCT_MES)^C13003)</f>
        <v>509.52187334891551</v>
      </c>
      <c r="H13003" s="5">
        <f>E13003+F13003+G13003</f>
        <v>11950.896204202058</v>
      </c>
      <c r="I13003" s="5">
        <f>MIN(H13003,FARMER_HRS)</f>
        <v>720</v>
      </c>
      <c r="J13003" s="5">
        <f>MAX(0,H13003-FARMER_HRS)</f>
        <v>11230.896204202058</v>
      </c>
      <c r="K13003" s="2">
        <f>I13003*FARMER_RATE+J13003*TEMP_WORKER_RATE</f>
        <v>219980.83687850795</v>
      </c>
      <c r="L13003" s="2">
        <f>A13003*PRICE_TOM+B13003*PRICE_CAR+C13003*PRICE_MES</f>
        <v>236080</v>
      </c>
      <c r="M13003" s="2">
        <f>A13003*FERT_BED_TOM+B13003*FERT_BED_CAR+C13003*FERT_BED_MES</f>
        <v>34320</v>
      </c>
      <c r="N13003" s="6">
        <f>IF(AND(D13003&lt;=TOTAL_BEDS,J13003&lt;=TEMP_WORKER_MAX*TEMP_WORKER_HRS),1,0)</f>
        <v>0</v>
      </c>
      <c r="O13003" s="2">
        <f>L13003-M13003-K13003-FIXED_COSTS</f>
        <v>-38220.836878507951</v>
      </c>
      <c r="P13003" s="2">
        <f>IF(N13003=1,O13003,"")</f>
      </c>
    </row>
    <row r="13004">
      <c r="A13004" s="6">
        <v>19</v>
      </c>
      <c r="B13004" s="6">
        <v>20</v>
      </c>
      <c r="C13004" s="6">
        <v>11</v>
      </c>
      <c r="D13004" s="6">
        <f>A13004+B13004+C13004</f>
        <v>50</v>
      </c>
      <c r="E13004" s="5">
        <f>IF(A13004=0,0,A13004*LABOR_HRS_WK_TOM*SEASON_WEEKS*(1+DIM_PCT_TOM)^A13004)</f>
        <v>10458.204466678904</v>
      </c>
      <c r="F13004" s="5">
        <f>IF(B13004=0,0,B13004*LABOR_HRS_WK_CAR*SEASON_WEEKS*(1+DIM_PCT_CAR)^B13004)</f>
        <v>983.16986417423652</v>
      </c>
      <c r="G13004" s="5">
        <f>IF(C13004=0,0,C13004*LABOR_HRS_WK_MES*SEASON_WEEKS*(1+DIM_PCT_MES)^C13004)</f>
        <v>567.47998644235463</v>
      </c>
      <c r="H13004" s="5">
        <f>E13004+F13004+G13004</f>
        <v>12008.854317295496</v>
      </c>
      <c r="I13004" s="5">
        <f>MIN(H13004,FARMER_HRS)</f>
        <v>720</v>
      </c>
      <c r="J13004" s="5">
        <f>MAX(0,H13004-FARMER_HRS)</f>
        <v>11288.854317295496</v>
      </c>
      <c r="K13004" s="2">
        <f>I13004*FARMER_RATE+J13004*TEMP_WORKER_RATE</f>
        <v>220987.05411971346</v>
      </c>
      <c r="L13004" s="2">
        <f>A13004*PRICE_TOM+B13004*PRICE_CAR+C13004*PRICE_MES</f>
        <v>238780</v>
      </c>
      <c r="M13004" s="2">
        <f>A13004*FERT_BED_TOM+B13004*FERT_BED_CAR+C13004*FERT_BED_MES</f>
        <v>35200</v>
      </c>
      <c r="N13004" s="6">
        <f>IF(AND(D13004&lt;=TOTAL_BEDS,J13004&lt;=TEMP_WORKER_MAX*TEMP_WORKER_HRS),1,0)</f>
        <v>0</v>
      </c>
      <c r="O13004" s="2">
        <f>L13004-M13004-K13004-FIXED_COSTS</f>
        <v>-37407.054119713459</v>
      </c>
      <c r="P13004" s="2">
        <f>IF(N13004=1,O13004,"")</f>
      </c>
    </row>
    <row r="13005">
      <c r="A13005" s="6">
        <v>19</v>
      </c>
      <c r="B13005" s="6">
        <v>20</v>
      </c>
      <c r="C13005" s="6">
        <v>12</v>
      </c>
      <c r="D13005" s="6">
        <f>A13005+B13005+C13005</f>
        <v>51</v>
      </c>
      <c r="E13005" s="5">
        <f>IF(A13005=0,0,A13005*LABOR_HRS_WK_TOM*SEASON_WEEKS*(1+DIM_PCT_TOM)^A13005)</f>
        <v>10458.204466678904</v>
      </c>
      <c r="F13005" s="5">
        <f>IF(B13005=0,0,B13005*LABOR_HRS_WK_CAR*SEASON_WEEKS*(1+DIM_PCT_CAR)^B13005)</f>
        <v>983.16986417423652</v>
      </c>
      <c r="G13005" s="5">
        <f>IF(C13005=0,0,C13005*LABOR_HRS_WK_MES*SEASON_WEEKS*(1+DIM_PCT_MES)^C13005)</f>
        <v>626.807439570419</v>
      </c>
      <c r="H13005" s="5">
        <f>E13005+F13005+G13005</f>
        <v>12068.18177042356</v>
      </c>
      <c r="I13005" s="5">
        <f>MIN(H13005,FARMER_HRS)</f>
        <v>720</v>
      </c>
      <c r="J13005" s="5">
        <f>MAX(0,H13005-FARMER_HRS)</f>
        <v>11348.18177042356</v>
      </c>
      <c r="K13005" s="2">
        <f>I13005*FARMER_RATE+J13005*TEMP_WORKER_RATE</f>
        <v>222017.04462540903</v>
      </c>
      <c r="L13005" s="2">
        <f>A13005*PRICE_TOM+B13005*PRICE_CAR+C13005*PRICE_MES</f>
        <v>241480</v>
      </c>
      <c r="M13005" s="2">
        <f>A13005*FERT_BED_TOM+B13005*FERT_BED_CAR+C13005*FERT_BED_MES</f>
        <v>36080</v>
      </c>
      <c r="N13005" s="6">
        <f>IF(AND(D13005&lt;=TOTAL_BEDS,J13005&lt;=TEMP_WORKER_MAX*TEMP_WORKER_HRS),1,0)</f>
        <v>0</v>
      </c>
      <c r="O13005" s="2">
        <f>L13005-M13005-K13005-FIXED_COSTS</f>
        <v>-36617.044625409035</v>
      </c>
      <c r="P13005" s="2">
        <f>IF(N13005=1,O13005,"")</f>
      </c>
    </row>
    <row r="13006">
      <c r="A13006" s="6">
        <v>19</v>
      </c>
      <c r="B13006" s="6">
        <v>20</v>
      </c>
      <c r="C13006" s="6">
        <v>13</v>
      </c>
      <c r="D13006" s="6">
        <f>A13006+B13006+C13006</f>
        <v>52</v>
      </c>
      <c r="E13006" s="5">
        <f>IF(A13006=0,0,A13006*LABOR_HRS_WK_TOM*SEASON_WEEKS*(1+DIM_PCT_TOM)^A13006)</f>
        <v>10458.204466678904</v>
      </c>
      <c r="F13006" s="5">
        <f>IF(B13006=0,0,B13006*LABOR_HRS_WK_CAR*SEASON_WEEKS*(1+DIM_PCT_CAR)^B13006)</f>
        <v>983.16986417423652</v>
      </c>
      <c r="G13006" s="5">
        <f>IF(C13006=0,0,C13006*LABOR_HRS_WK_MES*SEASON_WEEKS*(1+DIM_PCT_MES)^C13006)</f>
        <v>687.52941027880331</v>
      </c>
      <c r="H13006" s="5">
        <f>E13006+F13006+G13006</f>
        <v>12128.903741131944</v>
      </c>
      <c r="I13006" s="5">
        <f>MIN(H13006,FARMER_HRS)</f>
        <v>720</v>
      </c>
      <c r="J13006" s="5">
        <f>MAX(0,H13006-FARMER_HRS)</f>
        <v>11408.903741131944</v>
      </c>
      <c r="K13006" s="2">
        <f>I13006*FARMER_RATE+J13006*TEMP_WORKER_RATE</f>
        <v>223071.24550576293</v>
      </c>
      <c r="L13006" s="2">
        <f>A13006*PRICE_TOM+B13006*PRICE_CAR+C13006*PRICE_MES</f>
        <v>244180</v>
      </c>
      <c r="M13006" s="2">
        <f>A13006*FERT_BED_TOM+B13006*FERT_BED_CAR+C13006*FERT_BED_MES</f>
        <v>36960</v>
      </c>
      <c r="N13006" s="6">
        <f>IF(AND(D13006&lt;=TOTAL_BEDS,J13006&lt;=TEMP_WORKER_MAX*TEMP_WORKER_HRS),1,0)</f>
        <v>0</v>
      </c>
      <c r="O13006" s="2">
        <f>L13006-M13006-K13006-FIXED_COSTS</f>
        <v>-35851.245505762927</v>
      </c>
      <c r="P13006" s="2">
        <f>IF(N13006=1,O13006,"")</f>
      </c>
    </row>
    <row r="13007">
      <c r="A13007" s="6">
        <v>19</v>
      </c>
      <c r="B13007" s="6">
        <v>20</v>
      </c>
      <c r="C13007" s="6">
        <v>14</v>
      </c>
      <c r="D13007" s="6">
        <f>A13007+B13007+C13007</f>
        <v>53</v>
      </c>
      <c r="E13007" s="5">
        <f>IF(A13007=0,0,A13007*LABOR_HRS_WK_TOM*SEASON_WEEKS*(1+DIM_PCT_TOM)^A13007)</f>
        <v>10458.204466678904</v>
      </c>
      <c r="F13007" s="5">
        <f>IF(B13007=0,0,B13007*LABOR_HRS_WK_CAR*SEASON_WEEKS*(1+DIM_PCT_CAR)^B13007)</f>
        <v>983.16986417423652</v>
      </c>
      <c r="G13007" s="5">
        <f>IF(C13007=0,0,C13007*LABOR_HRS_WK_MES*SEASON_WEEKS*(1+DIM_PCT_MES)^C13007)</f>
        <v>749.67149159246435</v>
      </c>
      <c r="H13007" s="5">
        <f>E13007+F13007+G13007</f>
        <v>12191.045822445605</v>
      </c>
      <c r="I13007" s="5">
        <f>MIN(H13007,FARMER_HRS)</f>
        <v>720</v>
      </c>
      <c r="J13007" s="5">
        <f>MAX(0,H13007-FARMER_HRS)</f>
        <v>11471.045822445605</v>
      </c>
      <c r="K13007" s="2">
        <f>I13007*FARMER_RATE+J13007*TEMP_WORKER_RATE</f>
        <v>224150.10108412508</v>
      </c>
      <c r="L13007" s="2">
        <f>A13007*PRICE_TOM+B13007*PRICE_CAR+C13007*PRICE_MES</f>
        <v>246880</v>
      </c>
      <c r="M13007" s="2">
        <f>A13007*FERT_BED_TOM+B13007*FERT_BED_CAR+C13007*FERT_BED_MES</f>
        <v>37840</v>
      </c>
      <c r="N13007" s="6">
        <f>IF(AND(D13007&lt;=TOTAL_BEDS,J13007&lt;=TEMP_WORKER_MAX*TEMP_WORKER_HRS),1,0)</f>
        <v>0</v>
      </c>
      <c r="O13007" s="2">
        <f>L13007-M13007-K13007-FIXED_COSTS</f>
        <v>-35110.101084125083</v>
      </c>
      <c r="P13007" s="2">
        <f>IF(N13007=1,O13007,"")</f>
      </c>
    </row>
    <row r="13008">
      <c r="A13008" s="6">
        <v>19</v>
      </c>
      <c r="B13008" s="6">
        <v>20</v>
      </c>
      <c r="C13008" s="6">
        <v>15</v>
      </c>
      <c r="D13008" s="6">
        <f>A13008+B13008+C13008</f>
        <v>54</v>
      </c>
      <c r="E13008" s="5">
        <f>IF(A13008=0,0,A13008*LABOR_HRS_WK_TOM*SEASON_WEEKS*(1+DIM_PCT_TOM)^A13008)</f>
        <v>10458.204466678904</v>
      </c>
      <c r="F13008" s="5">
        <f>IF(B13008=0,0,B13008*LABOR_HRS_WK_CAR*SEASON_WEEKS*(1+DIM_PCT_CAR)^B13008)</f>
        <v>983.16986417423652</v>
      </c>
      <c r="G13008" s="5">
        <f>IF(C13008=0,0,C13008*LABOR_HRS_WK_MES*SEASON_WEEKS*(1+DIM_PCT_MES)^C13008)</f>
        <v>813.25969846861074</v>
      </c>
      <c r="H13008" s="5">
        <f>E13008+F13008+G13008</f>
        <v>12254.634029321753</v>
      </c>
      <c r="I13008" s="5">
        <f>MIN(H13008,FARMER_HRS)</f>
        <v>720</v>
      </c>
      <c r="J13008" s="5">
        <f>MAX(0,H13008-FARMER_HRS)</f>
        <v>11534.634029321753</v>
      </c>
      <c r="K13008" s="2">
        <f>I13008*FARMER_RATE+J13008*TEMP_WORKER_RATE</f>
        <v>225254.06300905821</v>
      </c>
      <c r="L13008" s="2">
        <f>A13008*PRICE_TOM+B13008*PRICE_CAR+C13008*PRICE_MES</f>
        <v>249580</v>
      </c>
      <c r="M13008" s="2">
        <f>A13008*FERT_BED_TOM+B13008*FERT_BED_CAR+C13008*FERT_BED_MES</f>
        <v>38720</v>
      </c>
      <c r="N13008" s="6">
        <f>IF(AND(D13008&lt;=TOTAL_BEDS,J13008&lt;=TEMP_WORKER_MAX*TEMP_WORKER_HRS),1,0)</f>
        <v>0</v>
      </c>
      <c r="O13008" s="2">
        <f>L13008-M13008-K13008-FIXED_COSTS</f>
        <v>-34394.063009058213</v>
      </c>
      <c r="P13008" s="2">
        <f>IF(N13008=1,O13008,"")</f>
      </c>
    </row>
    <row r="13009">
      <c r="A13009" s="6">
        <v>19</v>
      </c>
      <c r="B13009" s="6">
        <v>20</v>
      </c>
      <c r="C13009" s="6">
        <v>16</v>
      </c>
      <c r="D13009" s="6">
        <f>A13009+B13009+C13009</f>
        <v>55</v>
      </c>
      <c r="E13009" s="5">
        <f>IF(A13009=0,0,A13009*LABOR_HRS_WK_TOM*SEASON_WEEKS*(1+DIM_PCT_TOM)^A13009)</f>
        <v>10458.204466678904</v>
      </c>
      <c r="F13009" s="5">
        <f>IF(B13009=0,0,B13009*LABOR_HRS_WK_CAR*SEASON_WEEKS*(1+DIM_PCT_CAR)^B13009)</f>
        <v>983.16986417423652</v>
      </c>
      <c r="G13009" s="5">
        <f>IF(C13009=0,0,C13009*LABOR_HRS_WK_MES*SEASON_WEEKS*(1+DIM_PCT_MES)^C13009)</f>
        <v>878.32047434609967</v>
      </c>
      <c r="H13009" s="5">
        <f>E13009+F13009+G13009</f>
        <v>12319.69480519924</v>
      </c>
      <c r="I13009" s="5">
        <f>MIN(H13009,FARMER_HRS)</f>
        <v>720</v>
      </c>
      <c r="J13009" s="5">
        <f>MAX(0,H13009-FARMER_HRS)</f>
        <v>11599.69480519924</v>
      </c>
      <c r="K13009" s="2">
        <f>I13009*FARMER_RATE+J13009*TEMP_WORKER_RATE</f>
        <v>226383.59036804235</v>
      </c>
      <c r="L13009" s="2">
        <f>A13009*PRICE_TOM+B13009*PRICE_CAR+C13009*PRICE_MES</f>
        <v>252280</v>
      </c>
      <c r="M13009" s="2">
        <f>A13009*FERT_BED_TOM+B13009*FERT_BED_CAR+C13009*FERT_BED_MES</f>
        <v>39600</v>
      </c>
      <c r="N13009" s="6">
        <f>IF(AND(D13009&lt;=TOTAL_BEDS,J13009&lt;=TEMP_WORKER_MAX*TEMP_WORKER_HRS),1,0)</f>
        <v>0</v>
      </c>
      <c r="O13009" s="2">
        <f>L13009-M13009-K13009-FIXED_COSTS</f>
        <v>-33703.590368042351</v>
      </c>
      <c r="P13009" s="2">
        <f>IF(N13009=1,O13009,"")</f>
      </c>
    </row>
    <row r="13010">
      <c r="A13010" s="6">
        <v>19</v>
      </c>
      <c r="B13010" s="6">
        <v>20</v>
      </c>
      <c r="C13010" s="6">
        <v>17</v>
      </c>
      <c r="D13010" s="6">
        <f>A13010+B13010+C13010</f>
        <v>56</v>
      </c>
      <c r="E13010" s="5">
        <f>IF(A13010=0,0,A13010*LABOR_HRS_WK_TOM*SEASON_WEEKS*(1+DIM_PCT_TOM)^A13010)</f>
        <v>10458.204466678904</v>
      </c>
      <c r="F13010" s="5">
        <f>IF(B13010=0,0,B13010*LABOR_HRS_WK_CAR*SEASON_WEEKS*(1+DIM_PCT_CAR)^B13010)</f>
        <v>983.16986417423652</v>
      </c>
      <c r="G13010" s="5">
        <f>IF(C13010=0,0,C13010*LABOR_HRS_WK_MES*SEASON_WEEKS*(1+DIM_PCT_MES)^C13010)</f>
        <v>944.88069779263992</v>
      </c>
      <c r="H13010" s="5">
        <f>E13010+F13010+G13010</f>
        <v>12386.255028645781</v>
      </c>
      <c r="I13010" s="5">
        <f>MIN(H13010,FARMER_HRS)</f>
        <v>720</v>
      </c>
      <c r="J13010" s="5">
        <f>MAX(0,H13010-FARMER_HRS)</f>
        <v>11666.255028645781</v>
      </c>
      <c r="K13010" s="2">
        <f>I13010*FARMER_RATE+J13010*TEMP_WORKER_RATE</f>
        <v>227539.14980287812</v>
      </c>
      <c r="L13010" s="2">
        <f>A13010*PRICE_TOM+B13010*PRICE_CAR+C13010*PRICE_MES</f>
        <v>254980</v>
      </c>
      <c r="M13010" s="2">
        <f>A13010*FERT_BED_TOM+B13010*FERT_BED_CAR+C13010*FERT_BED_MES</f>
        <v>40480</v>
      </c>
      <c r="N13010" s="6">
        <f>IF(AND(D13010&lt;=TOTAL_BEDS,J13010&lt;=TEMP_WORKER_MAX*TEMP_WORKER_HRS),1,0)</f>
        <v>0</v>
      </c>
      <c r="O13010" s="2">
        <f>L13010-M13010-K13010-FIXED_COSTS</f>
        <v>-33039.149802878121</v>
      </c>
      <c r="P13010" s="2">
        <f>IF(N13010=1,O13010,"")</f>
      </c>
    </row>
    <row r="13011">
      <c r="A13011" s="6">
        <v>19</v>
      </c>
      <c r="B13011" s="6">
        <v>20</v>
      </c>
      <c r="C13011" s="6">
        <v>18</v>
      </c>
      <c r="D13011" s="6">
        <f>A13011+B13011+C13011</f>
        <v>57</v>
      </c>
      <c r="E13011" s="5">
        <f>IF(A13011=0,0,A13011*LABOR_HRS_WK_TOM*SEASON_WEEKS*(1+DIM_PCT_TOM)^A13011)</f>
        <v>10458.204466678904</v>
      </c>
      <c r="F13011" s="5">
        <f>IF(B13011=0,0,B13011*LABOR_HRS_WK_CAR*SEASON_WEEKS*(1+DIM_PCT_CAR)^B13011)</f>
        <v>983.16986417423652</v>
      </c>
      <c r="G13011" s="5">
        <f>IF(C13011=0,0,C13011*LABOR_HRS_WK_MES*SEASON_WEEKS*(1+DIM_PCT_MES)^C13011)</f>
        <v>1012.9676892512272</v>
      </c>
      <c r="H13011" s="5">
        <f>E13011+F13011+G13011</f>
        <v>12454.342020104368</v>
      </c>
      <c r="I13011" s="5">
        <f>MIN(H13011,FARMER_HRS)</f>
        <v>720</v>
      </c>
      <c r="J13011" s="5">
        <f>MAX(0,H13011-FARMER_HRS)</f>
        <v>11734.342020104368</v>
      </c>
      <c r="K13011" s="2">
        <f>I13011*FARMER_RATE+J13011*TEMP_WORKER_RATE</f>
        <v>228721.21562681193</v>
      </c>
      <c r="L13011" s="2">
        <f>A13011*PRICE_TOM+B13011*PRICE_CAR+C13011*PRICE_MES</f>
        <v>257680</v>
      </c>
      <c r="M13011" s="2">
        <f>A13011*FERT_BED_TOM+B13011*FERT_BED_CAR+C13011*FERT_BED_MES</f>
        <v>41360</v>
      </c>
      <c r="N13011" s="6">
        <f>IF(AND(D13011&lt;=TOTAL_BEDS,J13011&lt;=TEMP_WORKER_MAX*TEMP_WORKER_HRS),1,0)</f>
        <v>0</v>
      </c>
      <c r="O13011" s="2">
        <f>L13011-M13011-K13011-FIXED_COSTS</f>
        <v>-32401.215626811929</v>
      </c>
      <c r="P13011" s="2">
        <f>IF(N13011=1,O13011,"")</f>
      </c>
    </row>
    <row r="13012">
      <c r="A13012" s="6">
        <v>19</v>
      </c>
      <c r="B13012" s="6">
        <v>20</v>
      </c>
      <c r="C13012" s="6">
        <v>19</v>
      </c>
      <c r="D13012" s="6">
        <f>A13012+B13012+C13012</f>
        <v>58</v>
      </c>
      <c r="E13012" s="5">
        <f>IF(A13012=0,0,A13012*LABOR_HRS_WK_TOM*SEASON_WEEKS*(1+DIM_PCT_TOM)^A13012)</f>
        <v>10458.204466678904</v>
      </c>
      <c r="F13012" s="5">
        <f>IF(B13012=0,0,B13012*LABOR_HRS_WK_CAR*SEASON_WEEKS*(1+DIM_PCT_CAR)^B13012)</f>
        <v>983.16986417423652</v>
      </c>
      <c r="G13012" s="5">
        <f>IF(C13012=0,0,C13012*LABOR_HRS_WK_MES*SEASON_WEEKS*(1+DIM_PCT_MES)^C13012)</f>
        <v>1082.6092178872491</v>
      </c>
      <c r="H13012" s="5">
        <f>E13012+F13012+G13012</f>
        <v>12523.983548740391</v>
      </c>
      <c r="I13012" s="5">
        <f>MIN(H13012,FARMER_HRS)</f>
        <v>720</v>
      </c>
      <c r="J13012" s="5">
        <f>MAX(0,H13012-FARMER_HRS)</f>
        <v>11803.983548740391</v>
      </c>
      <c r="K13012" s="2">
        <f>I13012*FARMER_RATE+J13012*TEMP_WORKER_RATE</f>
        <v>229930.26994340957</v>
      </c>
      <c r="L13012" s="2">
        <f>A13012*PRICE_TOM+B13012*PRICE_CAR+C13012*PRICE_MES</f>
        <v>260380</v>
      </c>
      <c r="M13012" s="2">
        <f>A13012*FERT_BED_TOM+B13012*FERT_BED_CAR+C13012*FERT_BED_MES</f>
        <v>42240</v>
      </c>
      <c r="N13012" s="6">
        <f>IF(AND(D13012&lt;=TOTAL_BEDS,J13012&lt;=TEMP_WORKER_MAX*TEMP_WORKER_HRS),1,0)</f>
        <v>0</v>
      </c>
      <c r="O13012" s="2">
        <f>L13012-M13012-K13012-FIXED_COSTS</f>
        <v>-31790.26994340957</v>
      </c>
      <c r="P13012" s="2">
        <f>IF(N13012=1,O13012,"")</f>
      </c>
    </row>
    <row r="13013">
      <c r="A13013" s="6">
        <v>19</v>
      </c>
      <c r="B13013" s="6">
        <v>20</v>
      </c>
      <c r="C13013" s="6">
        <v>20</v>
      </c>
      <c r="D13013" s="6">
        <f>A13013+B13013+C13013</f>
        <v>59</v>
      </c>
      <c r="E13013" s="5">
        <f>IF(A13013=0,0,A13013*LABOR_HRS_WK_TOM*SEASON_WEEKS*(1+DIM_PCT_TOM)^A13013)</f>
        <v>10458.204466678904</v>
      </c>
      <c r="F13013" s="5">
        <f>IF(B13013=0,0,B13013*LABOR_HRS_WK_CAR*SEASON_WEEKS*(1+DIM_PCT_CAR)^B13013)</f>
        <v>983.16986417423652</v>
      </c>
      <c r="G13013" s="5">
        <f>IF(C13013=0,0,C13013*LABOR_HRS_WK_MES*SEASON_WEEKS*(1+DIM_PCT_MES)^C13013)</f>
        <v>1153.8335085377259</v>
      </c>
      <c r="H13013" s="5">
        <f>E13013+F13013+G13013</f>
        <v>12595.207839390867</v>
      </c>
      <c r="I13013" s="5">
        <f>MIN(H13013,FARMER_HRS)</f>
        <v>720</v>
      </c>
      <c r="J13013" s="5">
        <f>MAX(0,H13013-FARMER_HRS)</f>
        <v>11875.207839390867</v>
      </c>
      <c r="K13013" s="2">
        <f>I13013*FARMER_RATE+J13013*TEMP_WORKER_RATE</f>
        <v>231166.80276720255</v>
      </c>
      <c r="L13013" s="2">
        <f>A13013*PRICE_TOM+B13013*PRICE_CAR+C13013*PRICE_MES</f>
        <v>263080</v>
      </c>
      <c r="M13013" s="2">
        <f>A13013*FERT_BED_TOM+B13013*FERT_BED_CAR+C13013*FERT_BED_MES</f>
        <v>43120</v>
      </c>
      <c r="N13013" s="6">
        <f>IF(AND(D13013&lt;=TOTAL_BEDS,J13013&lt;=TEMP_WORKER_MAX*TEMP_WORKER_HRS),1,0)</f>
        <v>0</v>
      </c>
      <c r="O13013" s="2">
        <f>L13013-M13013-K13013-FIXED_COSTS</f>
        <v>-31206.802767202549</v>
      </c>
      <c r="P13013" s="2">
        <f>IF(N13013=1,O13013,"")</f>
      </c>
    </row>
    <row r="13014">
      <c r="A13014" s="6">
        <v>19</v>
      </c>
      <c r="B13014" s="6">
        <v>20</v>
      </c>
      <c r="C13014" s="6">
        <v>21</v>
      </c>
      <c r="D13014" s="6">
        <f>A13014+B13014+C13014</f>
        <v>60</v>
      </c>
      <c r="E13014" s="5">
        <f>IF(A13014=0,0,A13014*LABOR_HRS_WK_TOM*SEASON_WEEKS*(1+DIM_PCT_TOM)^A13014)</f>
        <v>10458.204466678904</v>
      </c>
      <c r="F13014" s="5">
        <f>IF(B13014=0,0,B13014*LABOR_HRS_WK_CAR*SEASON_WEEKS*(1+DIM_PCT_CAR)^B13014)</f>
        <v>983.16986417423652</v>
      </c>
      <c r="G13014" s="5">
        <f>IF(C13014=0,0,C13014*LABOR_HRS_WK_MES*SEASON_WEEKS*(1+DIM_PCT_MES)^C13014)</f>
        <v>1226.6692487641699</v>
      </c>
      <c r="H13014" s="5">
        <f>E13014+F13014+G13014</f>
        <v>12668.043579617311</v>
      </c>
      <c r="I13014" s="5">
        <f>MIN(H13014,FARMER_HRS)</f>
        <v>720</v>
      </c>
      <c r="J13014" s="5">
        <f>MAX(0,H13014-FARMER_HRS)</f>
        <v>11948.043579617311</v>
      </c>
      <c r="K13014" s="2">
        <f>I13014*FARMER_RATE+J13014*TEMP_WORKER_RATE</f>
        <v>232431.31214613389</v>
      </c>
      <c r="L13014" s="2">
        <f>A13014*PRICE_TOM+B13014*PRICE_CAR+C13014*PRICE_MES</f>
        <v>265780</v>
      </c>
      <c r="M13014" s="2">
        <f>A13014*FERT_BED_TOM+B13014*FERT_BED_CAR+C13014*FERT_BED_MES</f>
        <v>44000</v>
      </c>
      <c r="N13014" s="6">
        <f>IF(AND(D13014&lt;=TOTAL_BEDS,J13014&lt;=TEMP_WORKER_MAX*TEMP_WORKER_HRS),1,0)</f>
        <v>0</v>
      </c>
      <c r="O13014" s="2">
        <f>L13014-M13014-K13014-FIXED_COSTS</f>
        <v>-30651.312146133889</v>
      </c>
      <c r="P13014" s="2">
        <f>IF(N13014=1,O13014,"")</f>
      </c>
    </row>
    <row r="13015">
      <c r="A13015" s="6">
        <v>19</v>
      </c>
      <c r="B13015" s="6">
        <v>20</v>
      </c>
      <c r="C13015" s="6">
        <v>22</v>
      </c>
      <c r="D13015" s="6">
        <f>A13015+B13015+C13015</f>
        <v>61</v>
      </c>
      <c r="E13015" s="5">
        <f>IF(A13015=0,0,A13015*LABOR_HRS_WK_TOM*SEASON_WEEKS*(1+DIM_PCT_TOM)^A13015)</f>
        <v>10458.204466678904</v>
      </c>
      <c r="F13015" s="5">
        <f>IF(B13015=0,0,B13015*LABOR_HRS_WK_CAR*SEASON_WEEKS*(1+DIM_PCT_CAR)^B13015)</f>
        <v>983.16986417423652</v>
      </c>
      <c r="G13015" s="5">
        <f>IF(C13015=0,0,C13015*LABOR_HRS_WK_MES*SEASON_WEEKS*(1+DIM_PCT_MES)^C13015)</f>
        <v>1301.1455960105659</v>
      </c>
      <c r="H13015" s="5">
        <f>E13015+F13015+G13015</f>
        <v>12742.519926863708</v>
      </c>
      <c r="I13015" s="5">
        <f>MIN(H13015,FARMER_HRS)</f>
        <v>720</v>
      </c>
      <c r="J13015" s="5">
        <f>MAX(0,H13015-FARMER_HRS)</f>
        <v>12022.519926863708</v>
      </c>
      <c r="K13015" s="2">
        <f>I13015*FARMER_RATE+J13015*TEMP_WORKER_RATE</f>
        <v>233724.30428582826</v>
      </c>
      <c r="L13015" s="2">
        <f>A13015*PRICE_TOM+B13015*PRICE_CAR+C13015*PRICE_MES</f>
        <v>268480</v>
      </c>
      <c r="M13015" s="2">
        <f>A13015*FERT_BED_TOM+B13015*FERT_BED_CAR+C13015*FERT_BED_MES</f>
        <v>44880</v>
      </c>
      <c r="N13015" s="6">
        <f>IF(AND(D13015&lt;=TOTAL_BEDS,J13015&lt;=TEMP_WORKER_MAX*TEMP_WORKER_HRS),1,0)</f>
        <v>0</v>
      </c>
      <c r="O13015" s="2">
        <f>L13015-M13015-K13015-FIXED_COSTS</f>
        <v>-30124.304285828257</v>
      </c>
      <c r="P13015" s="2">
        <f>IF(N13015=1,O13015,"")</f>
      </c>
    </row>
    <row r="13016">
      <c r="A13016" s="6">
        <v>19</v>
      </c>
      <c r="B13016" s="6">
        <v>20</v>
      </c>
      <c r="C13016" s="6">
        <v>23</v>
      </c>
      <c r="D13016" s="6">
        <f>A13016+B13016+C13016</f>
        <v>62</v>
      </c>
      <c r="E13016" s="5">
        <f>IF(A13016=0,0,A13016*LABOR_HRS_WK_TOM*SEASON_WEEKS*(1+DIM_PCT_TOM)^A13016)</f>
        <v>10458.204466678904</v>
      </c>
      <c r="F13016" s="5">
        <f>IF(B13016=0,0,B13016*LABOR_HRS_WK_CAR*SEASON_WEEKS*(1+DIM_PCT_CAR)^B13016)</f>
        <v>983.16986417423652</v>
      </c>
      <c r="G13016" s="5">
        <f>IF(C13016=0,0,C13016*LABOR_HRS_WK_MES*SEASON_WEEKS*(1+DIM_PCT_MES)^C13016)</f>
        <v>1377.2921848680023</v>
      </c>
      <c r="H13016" s="5">
        <f>E13016+F13016+G13016</f>
        <v>12818.666515721143</v>
      </c>
      <c r="I13016" s="5">
        <f>MIN(H13016,FARMER_HRS)</f>
        <v>720</v>
      </c>
      <c r="J13016" s="5">
        <f>MAX(0,H13016-FARMER_HRS)</f>
        <v>12098.666515721143</v>
      </c>
      <c r="K13016" s="2">
        <f>I13016*FARMER_RATE+J13016*TEMP_WORKER_RATE</f>
        <v>235046.29367571429</v>
      </c>
      <c r="L13016" s="2">
        <f>A13016*PRICE_TOM+B13016*PRICE_CAR+C13016*PRICE_MES</f>
        <v>271180</v>
      </c>
      <c r="M13016" s="2">
        <f>A13016*FERT_BED_TOM+B13016*FERT_BED_CAR+C13016*FERT_BED_MES</f>
        <v>45760</v>
      </c>
      <c r="N13016" s="6">
        <f>IF(AND(D13016&lt;=TOTAL_BEDS,J13016&lt;=TEMP_WORKER_MAX*TEMP_WORKER_HRS),1,0)</f>
        <v>0</v>
      </c>
      <c r="O13016" s="2">
        <f>L13016-M13016-K13016-FIXED_COSTS</f>
        <v>-29626.293675714289</v>
      </c>
      <c r="P13016" s="2">
        <f>IF(N13016=1,O13016,"")</f>
      </c>
    </row>
    <row r="13017">
      <c r="A13017" s="6">
        <v>19</v>
      </c>
      <c r="B13017" s="6">
        <v>20</v>
      </c>
      <c r="C13017" s="6">
        <v>24</v>
      </c>
      <c r="D13017" s="6">
        <f>A13017+B13017+C13017</f>
        <v>63</v>
      </c>
      <c r="E13017" s="5">
        <f>IF(A13017=0,0,A13017*LABOR_HRS_WK_TOM*SEASON_WEEKS*(1+DIM_PCT_TOM)^A13017)</f>
        <v>10458.204466678904</v>
      </c>
      <c r="F13017" s="5">
        <f>IF(B13017=0,0,B13017*LABOR_HRS_WK_CAR*SEASON_WEEKS*(1+DIM_PCT_CAR)^B13017)</f>
        <v>983.16986417423652</v>
      </c>
      <c r="G13017" s="5">
        <f>IF(C13017=0,0,C13017*LABOR_HRS_WK_MES*SEASON_WEEKS*(1+DIM_PCT_MES)^C13017)</f>
        <v>1455.139134447498</v>
      </c>
      <c r="H13017" s="5">
        <f>E13017+F13017+G13017</f>
        <v>12896.513465300639</v>
      </c>
      <c r="I13017" s="5">
        <f>MIN(H13017,FARMER_HRS)</f>
        <v>720</v>
      </c>
      <c r="J13017" s="5">
        <f>MAX(0,H13017-FARMER_HRS)</f>
        <v>12176.513465300639</v>
      </c>
      <c r="K13017" s="2">
        <f>I13017*FARMER_RATE+J13017*TEMP_WORKER_RATE</f>
        <v>236397.80321702498</v>
      </c>
      <c r="L13017" s="2">
        <f>A13017*PRICE_TOM+B13017*PRICE_CAR+C13017*PRICE_MES</f>
        <v>273880</v>
      </c>
      <c r="M13017" s="2">
        <f>A13017*FERT_BED_TOM+B13017*FERT_BED_CAR+C13017*FERT_BED_MES</f>
        <v>46640</v>
      </c>
      <c r="N13017" s="6">
        <f>IF(AND(D13017&lt;=TOTAL_BEDS,J13017&lt;=TEMP_WORKER_MAX*TEMP_WORKER_HRS),1,0)</f>
        <v>0</v>
      </c>
      <c r="O13017" s="2">
        <f>L13017-M13017-K13017-FIXED_COSTS</f>
        <v>-29157.803217024979</v>
      </c>
      <c r="P13017" s="2">
        <f>IF(N13017=1,O13017,"")</f>
      </c>
    </row>
    <row r="13018">
      <c r="A13018" s="6">
        <v>19</v>
      </c>
      <c r="B13018" s="6">
        <v>20</v>
      </c>
      <c r="C13018" s="6">
        <v>25</v>
      </c>
      <c r="D13018" s="6">
        <f>A13018+B13018+C13018</f>
        <v>64</v>
      </c>
      <c r="E13018" s="5">
        <f>IF(A13018=0,0,A13018*LABOR_HRS_WK_TOM*SEASON_WEEKS*(1+DIM_PCT_TOM)^A13018)</f>
        <v>10458.204466678904</v>
      </c>
      <c r="F13018" s="5">
        <f>IF(B13018=0,0,B13018*LABOR_HRS_WK_CAR*SEASON_WEEKS*(1+DIM_PCT_CAR)^B13018)</f>
        <v>983.16986417423652</v>
      </c>
      <c r="G13018" s="5">
        <f>IF(C13018=0,0,C13018*LABOR_HRS_WK_MES*SEASON_WEEKS*(1+DIM_PCT_MES)^C13018)</f>
        <v>1534.7170558625955</v>
      </c>
      <c r="H13018" s="5">
        <f>E13018+F13018+G13018</f>
        <v>12976.091386715736</v>
      </c>
      <c r="I13018" s="5">
        <f>MIN(H13018,FARMER_HRS)</f>
        <v>720</v>
      </c>
      <c r="J13018" s="5">
        <f>MAX(0,H13018-FARMER_HRS)</f>
        <v>12256.091386715736</v>
      </c>
      <c r="K13018" s="2">
        <f>I13018*FARMER_RATE+J13018*TEMP_WORKER_RATE</f>
        <v>237779.36435270373</v>
      </c>
      <c r="L13018" s="2">
        <f>A13018*PRICE_TOM+B13018*PRICE_CAR+C13018*PRICE_MES</f>
        <v>276580</v>
      </c>
      <c r="M13018" s="2">
        <f>A13018*FERT_BED_TOM+B13018*FERT_BED_CAR+C13018*FERT_BED_MES</f>
        <v>47520</v>
      </c>
      <c r="N13018" s="6">
        <f>IF(AND(D13018&lt;=TOTAL_BEDS,J13018&lt;=TEMP_WORKER_MAX*TEMP_WORKER_HRS),1,0)</f>
        <v>0</v>
      </c>
      <c r="O13018" s="2">
        <f>L13018-M13018-K13018-FIXED_COSTS</f>
        <v>-28719.364352703735</v>
      </c>
      <c r="P13018" s="2">
        <f>IF(N13018=1,O13018,"")</f>
      </c>
    </row>
    <row r="13019">
      <c r="A13019" s="6">
        <v>19</v>
      </c>
      <c r="B13019" s="6">
        <v>20</v>
      </c>
      <c r="C13019" s="6">
        <v>26</v>
      </c>
      <c r="D13019" s="6">
        <f>A13019+B13019+C13019</f>
        <v>65</v>
      </c>
      <c r="E13019" s="5">
        <f>IF(A13019=0,0,A13019*LABOR_HRS_WK_TOM*SEASON_WEEKS*(1+DIM_PCT_TOM)^A13019)</f>
        <v>10458.204466678904</v>
      </c>
      <c r="F13019" s="5">
        <f>IF(B13019=0,0,B13019*LABOR_HRS_WK_CAR*SEASON_WEEKS*(1+DIM_PCT_CAR)^B13019)</f>
        <v>983.16986417423652</v>
      </c>
      <c r="G13019" s="5">
        <f>IF(C13019=0,0,C13019*LABOR_HRS_WK_MES*SEASON_WEEKS*(1+DIM_PCT_MES)^C13019)</f>
        <v>1616.0570598233128</v>
      </c>
      <c r="H13019" s="5">
        <f>E13019+F13019+G13019</f>
        <v>13057.431390676455</v>
      </c>
      <c r="I13019" s="5">
        <f>MIN(H13019,FARMER_HRS)</f>
        <v>720</v>
      </c>
      <c r="J13019" s="5">
        <f>MAX(0,H13019-FARMER_HRS)</f>
        <v>12337.431390676455</v>
      </c>
      <c r="K13019" s="2">
        <f>I13019*FARMER_RATE+J13019*TEMP_WORKER_RATE</f>
        <v>239191.517199244</v>
      </c>
      <c r="L13019" s="2">
        <f>A13019*PRICE_TOM+B13019*PRICE_CAR+C13019*PRICE_MES</f>
        <v>279280</v>
      </c>
      <c r="M13019" s="2">
        <f>A13019*FERT_BED_TOM+B13019*FERT_BED_CAR+C13019*FERT_BED_MES</f>
        <v>48400</v>
      </c>
      <c r="N13019" s="6">
        <f>IF(AND(D13019&lt;=TOTAL_BEDS,J13019&lt;=TEMP_WORKER_MAX*TEMP_WORKER_HRS),1,0)</f>
        <v>0</v>
      </c>
      <c r="O13019" s="2">
        <f>L13019-M13019-K13019-FIXED_COSTS</f>
        <v>-28311.517199244</v>
      </c>
      <c r="P13019" s="2">
        <f>IF(N13019=1,O13019,"")</f>
      </c>
    </row>
    <row r="13020">
      <c r="A13020" s="6">
        <v>19</v>
      </c>
      <c r="B13020" s="6">
        <v>20</v>
      </c>
      <c r="C13020" s="6">
        <v>27</v>
      </c>
      <c r="D13020" s="6">
        <f>A13020+B13020+C13020</f>
        <v>66</v>
      </c>
      <c r="E13020" s="5">
        <f>IF(A13020=0,0,A13020*LABOR_HRS_WK_TOM*SEASON_WEEKS*(1+DIM_PCT_TOM)^A13020)</f>
        <v>10458.204466678904</v>
      </c>
      <c r="F13020" s="5">
        <f>IF(B13020=0,0,B13020*LABOR_HRS_WK_CAR*SEASON_WEEKS*(1+DIM_PCT_CAR)^B13020)</f>
        <v>983.16986417423652</v>
      </c>
      <c r="G13020" s="5">
        <f>IF(C13020=0,0,C13020*LABOR_HRS_WK_MES*SEASON_WEEKS*(1+DIM_PCT_MES)^C13020)</f>
        <v>1699.19076434307</v>
      </c>
      <c r="H13020" s="5">
        <f>E13020+F13020+G13020</f>
        <v>13140.565095196211</v>
      </c>
      <c r="I13020" s="5">
        <f>MIN(H13020,FARMER_HRS)</f>
        <v>720</v>
      </c>
      <c r="J13020" s="5">
        <f>MAX(0,H13020-FARMER_HRS)</f>
        <v>12420.565095196211</v>
      </c>
      <c r="K13020" s="2">
        <f>I13020*FARMER_RATE+J13020*TEMP_WORKER_RATE</f>
        <v>240634.81068048975</v>
      </c>
      <c r="L13020" s="2">
        <f>A13020*PRICE_TOM+B13020*PRICE_CAR+C13020*PRICE_MES</f>
        <v>281980</v>
      </c>
      <c r="M13020" s="2">
        <f>A13020*FERT_BED_TOM+B13020*FERT_BED_CAR+C13020*FERT_BED_MES</f>
        <v>49280</v>
      </c>
      <c r="N13020" s="6">
        <f>IF(AND(D13020&lt;=TOTAL_BEDS,J13020&lt;=TEMP_WORKER_MAX*TEMP_WORKER_HRS),1,0)</f>
        <v>0</v>
      </c>
      <c r="O13020" s="2">
        <f>L13020-M13020-K13020-FIXED_COSTS</f>
        <v>-27934.810680489754</v>
      </c>
      <c r="P13020" s="2">
        <f>IF(N13020=1,O13020,"")</f>
      </c>
    </row>
    <row r="13021">
      <c r="A13021" s="6">
        <v>19</v>
      </c>
      <c r="B13021" s="6">
        <v>20</v>
      </c>
      <c r="C13021" s="6">
        <v>28</v>
      </c>
      <c r="D13021" s="6">
        <f>A13021+B13021+C13021</f>
        <v>67</v>
      </c>
      <c r="E13021" s="5">
        <f>IF(A13021=0,0,A13021*LABOR_HRS_WK_TOM*SEASON_WEEKS*(1+DIM_PCT_TOM)^A13021)</f>
        <v>10458.204466678904</v>
      </c>
      <c r="F13021" s="5">
        <f>IF(B13021=0,0,B13021*LABOR_HRS_WK_CAR*SEASON_WEEKS*(1+DIM_PCT_CAR)^B13021)</f>
        <v>983.16986417423652</v>
      </c>
      <c r="G13021" s="5">
        <f>IF(C13021=0,0,C13021*LABOR_HRS_WK_MES*SEASON_WEEKS*(1+DIM_PCT_MES)^C13021)</f>
        <v>1784.1503025602233</v>
      </c>
      <c r="H13021" s="5">
        <f>E13021+F13021+G13021</f>
        <v>13225.524633413364</v>
      </c>
      <c r="I13021" s="5">
        <f>MIN(H13021,FARMER_HRS)</f>
        <v>720</v>
      </c>
      <c r="J13021" s="5">
        <f>MAX(0,H13021-FARMER_HRS)</f>
        <v>12505.524633413364</v>
      </c>
      <c r="K13021" s="2">
        <f>I13021*FARMER_RATE+J13021*TEMP_WORKER_RATE</f>
        <v>242109.80266342647</v>
      </c>
      <c r="L13021" s="2">
        <f>A13021*PRICE_TOM+B13021*PRICE_CAR+C13021*PRICE_MES</f>
        <v>284680</v>
      </c>
      <c r="M13021" s="2">
        <f>A13021*FERT_BED_TOM+B13021*FERT_BED_CAR+C13021*FERT_BED_MES</f>
        <v>50160</v>
      </c>
      <c r="N13021" s="6">
        <f>IF(AND(D13021&lt;=TOTAL_BEDS,J13021&lt;=TEMP_WORKER_MAX*TEMP_WORKER_HRS),1,0)</f>
        <v>0</v>
      </c>
      <c r="O13021" s="2">
        <f>L13021-M13021-K13021-FIXED_COSTS</f>
        <v>-27589.802663426468</v>
      </c>
      <c r="P13021" s="2">
        <f>IF(N13021=1,O13021,"")</f>
      </c>
    </row>
    <row r="13022">
      <c r="A13022" s="6">
        <v>19</v>
      </c>
      <c r="B13022" s="6">
        <v>20</v>
      </c>
      <c r="C13022" s="6">
        <v>29</v>
      </c>
      <c r="D13022" s="6">
        <f>A13022+B13022+C13022</f>
        <v>68</v>
      </c>
      <c r="E13022" s="5">
        <f>IF(A13022=0,0,A13022*LABOR_HRS_WK_TOM*SEASON_WEEKS*(1+DIM_PCT_TOM)^A13022)</f>
        <v>10458.204466678904</v>
      </c>
      <c r="F13022" s="5">
        <f>IF(B13022=0,0,B13022*LABOR_HRS_WK_CAR*SEASON_WEEKS*(1+DIM_PCT_CAR)^B13022)</f>
        <v>983.16986417423652</v>
      </c>
      <c r="G13022" s="5">
        <f>IF(C13022=0,0,C13022*LABOR_HRS_WK_MES*SEASON_WEEKS*(1+DIM_PCT_MES)^C13022)</f>
        <v>1870.9683306758766</v>
      </c>
      <c r="H13022" s="5">
        <f>E13022+F13022+G13022</f>
        <v>13312.342661529017</v>
      </c>
      <c r="I13022" s="5">
        <f>MIN(H13022,FARMER_HRS)</f>
        <v>720</v>
      </c>
      <c r="J13022" s="5">
        <f>MAX(0,H13022-FARMER_HRS)</f>
        <v>12592.342661529017</v>
      </c>
      <c r="K13022" s="2">
        <f>I13022*FARMER_RATE+J13022*TEMP_WORKER_RATE</f>
        <v>243617.06009598987</v>
      </c>
      <c r="L13022" s="2">
        <f>A13022*PRICE_TOM+B13022*PRICE_CAR+C13022*PRICE_MES</f>
        <v>287380</v>
      </c>
      <c r="M13022" s="2">
        <f>A13022*FERT_BED_TOM+B13022*FERT_BED_CAR+C13022*FERT_BED_MES</f>
        <v>51040</v>
      </c>
      <c r="N13022" s="6">
        <f>IF(AND(D13022&lt;=TOTAL_BEDS,J13022&lt;=TEMP_WORKER_MAX*TEMP_WORKER_HRS),1,0)</f>
        <v>0</v>
      </c>
      <c r="O13022" s="2">
        <f>L13022-M13022-K13022-FIXED_COSTS</f>
        <v>-27277.060095989873</v>
      </c>
      <c r="P13022" s="2">
        <f>IF(N13022=1,O13022,"")</f>
      </c>
    </row>
    <row r="13023">
      <c r="A13023" s="6">
        <v>19</v>
      </c>
      <c r="B13023" s="6">
        <v>20</v>
      </c>
      <c r="C13023" s="6">
        <v>30</v>
      </c>
      <c r="D13023" s="6">
        <f>A13023+B13023+C13023</f>
        <v>69</v>
      </c>
      <c r="E13023" s="5">
        <f>IF(A13023=0,0,A13023*LABOR_HRS_WK_TOM*SEASON_WEEKS*(1+DIM_PCT_TOM)^A13023)</f>
        <v>10458.204466678904</v>
      </c>
      <c r="F13023" s="5">
        <f>IF(B13023=0,0,B13023*LABOR_HRS_WK_CAR*SEASON_WEEKS*(1+DIM_PCT_CAR)^B13023)</f>
        <v>983.16986417423652</v>
      </c>
      <c r="G13023" s="5">
        <f>IF(C13023=0,0,C13023*LABOR_HRS_WK_MES*SEASON_WEEKS*(1+DIM_PCT_MES)^C13023)</f>
        <v>1959.6780360096466</v>
      </c>
      <c r="H13023" s="5">
        <f>E13023+F13023+G13023</f>
        <v>13401.052366862788</v>
      </c>
      <c r="I13023" s="5">
        <f>MIN(H13023,FARMER_HRS)</f>
        <v>720</v>
      </c>
      <c r="J13023" s="5">
        <f>MAX(0,H13023-FARMER_HRS)</f>
        <v>12681.052366862788</v>
      </c>
      <c r="K13023" s="2">
        <f>I13023*FARMER_RATE+J13023*TEMP_WORKER_RATE</f>
        <v>245157.1591469234</v>
      </c>
      <c r="L13023" s="2">
        <f>A13023*PRICE_TOM+B13023*PRICE_CAR+C13023*PRICE_MES</f>
        <v>290080</v>
      </c>
      <c r="M13023" s="2">
        <f>A13023*FERT_BED_TOM+B13023*FERT_BED_CAR+C13023*FERT_BED_MES</f>
        <v>51920</v>
      </c>
      <c r="N13023" s="6">
        <f>IF(AND(D13023&lt;=TOTAL_BEDS,J13023&lt;=TEMP_WORKER_MAX*TEMP_WORKER_HRS),1,0)</f>
        <v>0</v>
      </c>
      <c r="O13023" s="2">
        <f>L13023-M13023-K13023-FIXED_COSTS</f>
        <v>-26997.159146923397</v>
      </c>
      <c r="P13023" s="2">
        <f>IF(N13023=1,O13023,"")</f>
      </c>
    </row>
    <row r="13024">
      <c r="A13024" s="6">
        <v>20</v>
      </c>
      <c r="B13024" s="6">
        <v>0</v>
      </c>
      <c r="C13024" s="6">
        <v>0</v>
      </c>
      <c r="D13024" s="6">
        <f>A13024+B13024+C13024</f>
        <v>20</v>
      </c>
      <c r="E13024" s="5">
        <f>IF(A13024=0,0,A13024*LABOR_HRS_WK_TOM*SEASON_WEEKS*(1+DIM_PCT_TOM)^A13024)</f>
        <v>12109.4999087861</v>
      </c>
      <c r="F13024" s="5">
        <f>IF(B13024=0,0,B13024*LABOR_HRS_WK_CAR*SEASON_WEEKS*(1+DIM_PCT_CAR)^B13024)</f>
        <v>0</v>
      </c>
      <c r="G13024" s="5">
        <f>IF(C13024=0,0,C13024*LABOR_HRS_WK_MES*SEASON_WEEKS*(1+DIM_PCT_MES)^C13024)</f>
        <v>0</v>
      </c>
      <c r="H13024" s="5">
        <f>E13024+F13024+G13024</f>
        <v>12109.4999087861</v>
      </c>
      <c r="I13024" s="5">
        <f>MIN(H13024,FARMER_HRS)</f>
        <v>720</v>
      </c>
      <c r="J13024" s="5">
        <f>MAX(0,H13024-FARMER_HRS)</f>
        <v>11389.4999087861</v>
      </c>
      <c r="K13024" s="2">
        <f>I13024*FARMER_RATE+J13024*TEMP_WORKER_RATE</f>
        <v>222734.37341642534</v>
      </c>
      <c r="L13024" s="2">
        <f>A13024*PRICE_TOM+B13024*PRICE_CAR+C13024*PRICE_MES</f>
        <v>176000</v>
      </c>
      <c r="M13024" s="2">
        <f>A13024*FERT_BED_TOM+B13024*FERT_BED_CAR+C13024*FERT_BED_MES</f>
        <v>17600</v>
      </c>
      <c r="N13024" s="6">
        <f>IF(AND(D13024&lt;=TOTAL_BEDS,J13024&lt;=TEMP_WORKER_MAX*TEMP_WORKER_HRS),1,0)</f>
        <v>0</v>
      </c>
      <c r="O13024" s="2">
        <f>L13024-M13024-K13024-FIXED_COSTS</f>
        <v>-84334.37341642534</v>
      </c>
      <c r="P13024" s="2">
        <f>IF(N13024=1,O13024,"")</f>
      </c>
    </row>
    <row r="13025">
      <c r="A13025" s="6">
        <v>20</v>
      </c>
      <c r="B13025" s="6">
        <v>0</v>
      </c>
      <c r="C13025" s="6">
        <v>1</v>
      </c>
      <c r="D13025" s="6">
        <f>A13025+B13025+C13025</f>
        <v>21</v>
      </c>
      <c r="E13025" s="5">
        <f>IF(A13025=0,0,A13025*LABOR_HRS_WK_TOM*SEASON_WEEKS*(1+DIM_PCT_TOM)^A13025)</f>
        <v>12109.4999087861</v>
      </c>
      <c r="F13025" s="5">
        <f>IF(B13025=0,0,B13025*LABOR_HRS_WK_CAR*SEASON_WEEKS*(1+DIM_PCT_CAR)^B13025)</f>
        <v>0</v>
      </c>
      <c r="G13025" s="5">
        <f>IF(C13025=0,0,C13025*LABOR_HRS_WK_MES*SEASON_WEEKS*(1+DIM_PCT_MES)^C13025)</f>
        <v>45.5625</v>
      </c>
      <c r="H13025" s="5">
        <f>E13025+F13025+G13025</f>
        <v>12155.0624087861</v>
      </c>
      <c r="I13025" s="5">
        <f>MIN(H13025,FARMER_HRS)</f>
        <v>720</v>
      </c>
      <c r="J13025" s="5">
        <f>MAX(0,H13025-FARMER_HRS)</f>
        <v>11435.0624087861</v>
      </c>
      <c r="K13025" s="2">
        <f>I13025*FARMER_RATE+J13025*TEMP_WORKER_RATE</f>
        <v>223525.38904142534</v>
      </c>
      <c r="L13025" s="2">
        <f>A13025*PRICE_TOM+B13025*PRICE_CAR+C13025*PRICE_MES</f>
        <v>178700</v>
      </c>
      <c r="M13025" s="2">
        <f>A13025*FERT_BED_TOM+B13025*FERT_BED_CAR+C13025*FERT_BED_MES</f>
        <v>18480</v>
      </c>
      <c r="N13025" s="6">
        <f>IF(AND(D13025&lt;=TOTAL_BEDS,J13025&lt;=TEMP_WORKER_MAX*TEMP_WORKER_HRS),1,0)</f>
        <v>0</v>
      </c>
      <c r="O13025" s="2">
        <f>L13025-M13025-K13025-FIXED_COSTS</f>
        <v>-83305.38904142534</v>
      </c>
      <c r="P13025" s="2">
        <f>IF(N13025=1,O13025,"")</f>
      </c>
    </row>
    <row r="13026">
      <c r="A13026" s="6">
        <v>20</v>
      </c>
      <c r="B13026" s="6">
        <v>0</v>
      </c>
      <c r="C13026" s="6">
        <v>2</v>
      </c>
      <c r="D13026" s="6">
        <f>A13026+B13026+C13026</f>
        <v>22</v>
      </c>
      <c r="E13026" s="5">
        <f>IF(A13026=0,0,A13026*LABOR_HRS_WK_TOM*SEASON_WEEKS*(1+DIM_PCT_TOM)^A13026)</f>
        <v>12109.4999087861</v>
      </c>
      <c r="F13026" s="5">
        <f>IF(B13026=0,0,B13026*LABOR_HRS_WK_CAR*SEASON_WEEKS*(1+DIM_PCT_CAR)^B13026)</f>
        <v>0</v>
      </c>
      <c r="G13026" s="5">
        <f>IF(C13026=0,0,C13026*LABOR_HRS_WK_MES*SEASON_WEEKS*(1+DIM_PCT_MES)^C13026)</f>
        <v>92.2640625</v>
      </c>
      <c r="H13026" s="5">
        <f>E13026+F13026+G13026</f>
        <v>12201.7639712861</v>
      </c>
      <c r="I13026" s="5">
        <f>MIN(H13026,FARMER_HRS)</f>
        <v>720</v>
      </c>
      <c r="J13026" s="5">
        <f>MAX(0,H13026-FARMER_HRS)</f>
        <v>11481.7639712861</v>
      </c>
      <c r="K13026" s="2">
        <f>I13026*FARMER_RATE+J13026*TEMP_WORKER_RATE</f>
        <v>224336.18005705034</v>
      </c>
      <c r="L13026" s="2">
        <f>A13026*PRICE_TOM+B13026*PRICE_CAR+C13026*PRICE_MES</f>
        <v>181400</v>
      </c>
      <c r="M13026" s="2">
        <f>A13026*FERT_BED_TOM+B13026*FERT_BED_CAR+C13026*FERT_BED_MES</f>
        <v>19360</v>
      </c>
      <c r="N13026" s="6">
        <f>IF(AND(D13026&lt;=TOTAL_BEDS,J13026&lt;=TEMP_WORKER_MAX*TEMP_WORKER_HRS),1,0)</f>
        <v>0</v>
      </c>
      <c r="O13026" s="2">
        <f>L13026-M13026-K13026-FIXED_COSTS</f>
        <v>-82296.18005705034</v>
      </c>
      <c r="P13026" s="2">
        <f>IF(N13026=1,O13026,"")</f>
      </c>
    </row>
    <row r="13027">
      <c r="A13027" s="6">
        <v>20</v>
      </c>
      <c r="B13027" s="6">
        <v>0</v>
      </c>
      <c r="C13027" s="6">
        <v>3</v>
      </c>
      <c r="D13027" s="6">
        <f>A13027+B13027+C13027</f>
        <v>23</v>
      </c>
      <c r="E13027" s="5">
        <f>IF(A13027=0,0,A13027*LABOR_HRS_WK_TOM*SEASON_WEEKS*(1+DIM_PCT_TOM)^A13027)</f>
        <v>12109.4999087861</v>
      </c>
      <c r="F13027" s="5">
        <f>IF(B13027=0,0,B13027*LABOR_HRS_WK_CAR*SEASON_WEEKS*(1+DIM_PCT_CAR)^B13027)</f>
        <v>0</v>
      </c>
      <c r="G13027" s="5">
        <f>IF(C13027=0,0,C13027*LABOR_HRS_WK_MES*SEASON_WEEKS*(1+DIM_PCT_MES)^C13027)</f>
        <v>140.12604492187498</v>
      </c>
      <c r="H13027" s="5">
        <f>E13027+F13027+G13027</f>
        <v>12249.625953707975</v>
      </c>
      <c r="I13027" s="5">
        <f>MIN(H13027,FARMER_HRS)</f>
        <v>720</v>
      </c>
      <c r="J13027" s="5">
        <f>MAX(0,H13027-FARMER_HRS)</f>
        <v>11529.625953707975</v>
      </c>
      <c r="K13027" s="2">
        <f>I13027*FARMER_RATE+J13027*TEMP_WORKER_RATE</f>
        <v>225167.11725187456</v>
      </c>
      <c r="L13027" s="2">
        <f>A13027*PRICE_TOM+B13027*PRICE_CAR+C13027*PRICE_MES</f>
        <v>184100</v>
      </c>
      <c r="M13027" s="2">
        <f>A13027*FERT_BED_TOM+B13027*FERT_BED_CAR+C13027*FERT_BED_MES</f>
        <v>20240</v>
      </c>
      <c r="N13027" s="6">
        <f>IF(AND(D13027&lt;=TOTAL_BEDS,J13027&lt;=TEMP_WORKER_MAX*TEMP_WORKER_HRS),1,0)</f>
        <v>0</v>
      </c>
      <c r="O13027" s="2">
        <f>L13027-M13027-K13027-FIXED_COSTS</f>
        <v>-81307.117251874559</v>
      </c>
      <c r="P13027" s="2">
        <f>IF(N13027=1,O13027,"")</f>
      </c>
    </row>
    <row r="13028">
      <c r="A13028" s="6">
        <v>20</v>
      </c>
      <c r="B13028" s="6">
        <v>0</v>
      </c>
      <c r="C13028" s="6">
        <v>4</v>
      </c>
      <c r="D13028" s="6">
        <f>A13028+B13028+C13028</f>
        <v>24</v>
      </c>
      <c r="E13028" s="5">
        <f>IF(A13028=0,0,A13028*LABOR_HRS_WK_TOM*SEASON_WEEKS*(1+DIM_PCT_TOM)^A13028)</f>
        <v>12109.4999087861</v>
      </c>
      <c r="F13028" s="5">
        <f>IF(B13028=0,0,B13028*LABOR_HRS_WK_CAR*SEASON_WEEKS*(1+DIM_PCT_CAR)^B13028)</f>
        <v>0</v>
      </c>
      <c r="G13028" s="5">
        <f>IF(C13028=0,0,C13028*LABOR_HRS_WK_MES*SEASON_WEEKS*(1+DIM_PCT_MES)^C13028)</f>
        <v>189.17016064453119</v>
      </c>
      <c r="H13028" s="5">
        <f>E13028+F13028+G13028</f>
        <v>12298.670069430631</v>
      </c>
      <c r="I13028" s="5">
        <f>MIN(H13028,FARMER_HRS)</f>
        <v>720</v>
      </c>
      <c r="J13028" s="5">
        <f>MAX(0,H13028-FARMER_HRS)</f>
        <v>11578.670069430631</v>
      </c>
      <c r="K13028" s="2">
        <f>I13028*FARMER_RATE+J13028*TEMP_WORKER_RATE</f>
        <v>226018.57759428179</v>
      </c>
      <c r="L13028" s="2">
        <f>A13028*PRICE_TOM+B13028*PRICE_CAR+C13028*PRICE_MES</f>
        <v>186800</v>
      </c>
      <c r="M13028" s="2">
        <f>A13028*FERT_BED_TOM+B13028*FERT_BED_CAR+C13028*FERT_BED_MES</f>
        <v>21120</v>
      </c>
      <c r="N13028" s="6">
        <f>IF(AND(D13028&lt;=TOTAL_BEDS,J13028&lt;=TEMP_WORKER_MAX*TEMP_WORKER_HRS),1,0)</f>
        <v>0</v>
      </c>
      <c r="O13028" s="2">
        <f>L13028-M13028-K13028-FIXED_COSTS</f>
        <v>-80338.577594281785</v>
      </c>
      <c r="P13028" s="2">
        <f>IF(N13028=1,O13028,"")</f>
      </c>
    </row>
    <row r="13029">
      <c r="A13029" s="6">
        <v>20</v>
      </c>
      <c r="B13029" s="6">
        <v>0</v>
      </c>
      <c r="C13029" s="6">
        <v>5</v>
      </c>
      <c r="D13029" s="6">
        <f>A13029+B13029+C13029</f>
        <v>25</v>
      </c>
      <c r="E13029" s="5">
        <f>IF(A13029=0,0,A13029*LABOR_HRS_WK_TOM*SEASON_WEEKS*(1+DIM_PCT_TOM)^A13029)</f>
        <v>12109.4999087861</v>
      </c>
      <c r="F13029" s="5">
        <f>IF(B13029=0,0,B13029*LABOR_HRS_WK_CAR*SEASON_WEEKS*(1+DIM_PCT_CAR)^B13029)</f>
        <v>0</v>
      </c>
      <c r="G13029" s="5">
        <f>IF(C13029=0,0,C13029*LABOR_HRS_WK_MES*SEASON_WEEKS*(1+DIM_PCT_MES)^C13029)</f>
        <v>239.41848456573481</v>
      </c>
      <c r="H13029" s="5">
        <f>E13029+F13029+G13029</f>
        <v>12348.918393351834</v>
      </c>
      <c r="I13029" s="5">
        <f>MIN(H13029,FARMER_HRS)</f>
        <v>720</v>
      </c>
      <c r="J13029" s="5">
        <f>MAX(0,H13029-FARMER_HRS)</f>
        <v>11628.918393351834</v>
      </c>
      <c r="K13029" s="2">
        <f>I13029*FARMER_RATE+J13029*TEMP_WORKER_RATE</f>
        <v>226890.9443290249</v>
      </c>
      <c r="L13029" s="2">
        <f>A13029*PRICE_TOM+B13029*PRICE_CAR+C13029*PRICE_MES</f>
        <v>189500</v>
      </c>
      <c r="M13029" s="2">
        <f>A13029*FERT_BED_TOM+B13029*FERT_BED_CAR+C13029*FERT_BED_MES</f>
        <v>22000</v>
      </c>
      <c r="N13029" s="6">
        <f>IF(AND(D13029&lt;=TOTAL_BEDS,J13029&lt;=TEMP_WORKER_MAX*TEMP_WORKER_HRS),1,0)</f>
        <v>0</v>
      </c>
      <c r="O13029" s="2">
        <f>L13029-M13029-K13029-FIXED_COSTS</f>
        <v>-79390.9443290249</v>
      </c>
      <c r="P13029" s="2">
        <f>IF(N13029=1,O13029,"")</f>
      </c>
    </row>
    <row r="13030">
      <c r="A13030" s="6">
        <v>20</v>
      </c>
      <c r="B13030" s="6">
        <v>0</v>
      </c>
      <c r="C13030" s="6">
        <v>6</v>
      </c>
      <c r="D13030" s="6">
        <f>A13030+B13030+C13030</f>
        <v>26</v>
      </c>
      <c r="E13030" s="5">
        <f>IF(A13030=0,0,A13030*LABOR_HRS_WK_TOM*SEASON_WEEKS*(1+DIM_PCT_TOM)^A13030)</f>
        <v>12109.4999087861</v>
      </c>
      <c r="F13030" s="5">
        <f>IF(B13030=0,0,B13030*LABOR_HRS_WK_CAR*SEASON_WEEKS*(1+DIM_PCT_CAR)^B13030)</f>
        <v>0</v>
      </c>
      <c r="G13030" s="5">
        <f>IF(C13030=0,0,C13030*LABOR_HRS_WK_MES*SEASON_WEEKS*(1+DIM_PCT_MES)^C13030)</f>
        <v>290.89345874736773</v>
      </c>
      <c r="H13030" s="5">
        <f>E13030+F13030+G13030</f>
        <v>12400.393367533467</v>
      </c>
      <c r="I13030" s="5">
        <f>MIN(H13030,FARMER_HRS)</f>
        <v>720</v>
      </c>
      <c r="J13030" s="5">
        <f>MAX(0,H13030-FARMER_HRS)</f>
        <v>11680.393367533467</v>
      </c>
      <c r="K13030" s="2">
        <f>I13030*FARMER_RATE+J13030*TEMP_WORKER_RATE</f>
        <v>227784.6070752338</v>
      </c>
      <c r="L13030" s="2">
        <f>A13030*PRICE_TOM+B13030*PRICE_CAR+C13030*PRICE_MES</f>
        <v>192200</v>
      </c>
      <c r="M13030" s="2">
        <f>A13030*FERT_BED_TOM+B13030*FERT_BED_CAR+C13030*FERT_BED_MES</f>
        <v>22880</v>
      </c>
      <c r="N13030" s="6">
        <f>IF(AND(D13030&lt;=TOTAL_BEDS,J13030&lt;=TEMP_WORKER_MAX*TEMP_WORKER_HRS),1,0)</f>
        <v>0</v>
      </c>
      <c r="O13030" s="2">
        <f>L13030-M13030-K13030-FIXED_COSTS</f>
        <v>-78464.6070752338</v>
      </c>
      <c r="P13030" s="2">
        <f>IF(N13030=1,O13030,"")</f>
      </c>
    </row>
    <row r="13031">
      <c r="A13031" s="6">
        <v>20</v>
      </c>
      <c r="B13031" s="6">
        <v>0</v>
      </c>
      <c r="C13031" s="6">
        <v>7</v>
      </c>
      <c r="D13031" s="6">
        <f>A13031+B13031+C13031</f>
        <v>27</v>
      </c>
      <c r="E13031" s="5">
        <f>IF(A13031=0,0,A13031*LABOR_HRS_WK_TOM*SEASON_WEEKS*(1+DIM_PCT_TOM)^A13031)</f>
        <v>12109.4999087861</v>
      </c>
      <c r="F13031" s="5">
        <f>IF(B13031=0,0,B13031*LABOR_HRS_WK_CAR*SEASON_WEEKS*(1+DIM_PCT_CAR)^B13031)</f>
        <v>0</v>
      </c>
      <c r="G13031" s="5">
        <f>IF(C13031=0,0,C13031*LABOR_HRS_WK_MES*SEASON_WEEKS*(1+DIM_PCT_MES)^C13031)</f>
        <v>343.61789814532818</v>
      </c>
      <c r="H13031" s="5">
        <f>E13031+F13031+G13031</f>
        <v>12453.117806931428</v>
      </c>
      <c r="I13031" s="5">
        <f>MIN(H13031,FARMER_HRS)</f>
        <v>720</v>
      </c>
      <c r="J13031" s="5">
        <f>MAX(0,H13031-FARMER_HRS)</f>
        <v>11733.117806931428</v>
      </c>
      <c r="K13031" s="2">
        <f>I13031*FARMER_RATE+J13031*TEMP_WORKER_RATE</f>
        <v>228699.96192589286</v>
      </c>
      <c r="L13031" s="2">
        <f>A13031*PRICE_TOM+B13031*PRICE_CAR+C13031*PRICE_MES</f>
        <v>194900</v>
      </c>
      <c r="M13031" s="2">
        <f>A13031*FERT_BED_TOM+B13031*FERT_BED_CAR+C13031*FERT_BED_MES</f>
        <v>23760</v>
      </c>
      <c r="N13031" s="6">
        <f>IF(AND(D13031&lt;=TOTAL_BEDS,J13031&lt;=TEMP_WORKER_MAX*TEMP_WORKER_HRS),1,0)</f>
        <v>0</v>
      </c>
      <c r="O13031" s="2">
        <f>L13031-M13031-K13031-FIXED_COSTS</f>
        <v>-77559.961925892858</v>
      </c>
      <c r="P13031" s="2">
        <f>IF(N13031=1,O13031,"")</f>
      </c>
    </row>
    <row r="13032">
      <c r="A13032" s="6">
        <v>20</v>
      </c>
      <c r="B13032" s="6">
        <v>0</v>
      </c>
      <c r="C13032" s="6">
        <v>8</v>
      </c>
      <c r="D13032" s="6">
        <f>A13032+B13032+C13032</f>
        <v>28</v>
      </c>
      <c r="E13032" s="5">
        <f>IF(A13032=0,0,A13032*LABOR_HRS_WK_TOM*SEASON_WEEKS*(1+DIM_PCT_TOM)^A13032)</f>
        <v>12109.4999087861</v>
      </c>
      <c r="F13032" s="5">
        <f>IF(B13032=0,0,B13032*LABOR_HRS_WK_CAR*SEASON_WEEKS*(1+DIM_PCT_CAR)^B13032)</f>
        <v>0</v>
      </c>
      <c r="G13032" s="5">
        <f>IF(C13032=0,0,C13032*LABOR_HRS_WK_MES*SEASON_WEEKS*(1+DIM_PCT_MES)^C13032)</f>
        <v>397.61499642530833</v>
      </c>
      <c r="H13032" s="5">
        <f>E13032+F13032+G13032</f>
        <v>12507.114905211409</v>
      </c>
      <c r="I13032" s="5">
        <f>MIN(H13032,FARMER_HRS)</f>
        <v>720</v>
      </c>
      <c r="J13032" s="5">
        <f>MAX(0,H13032-FARMER_HRS)</f>
        <v>11787.114905211409</v>
      </c>
      <c r="K13032" s="2">
        <f>I13032*FARMER_RATE+J13032*TEMP_WORKER_RATE</f>
        <v>229637.41154880918</v>
      </c>
      <c r="L13032" s="2">
        <f>A13032*PRICE_TOM+B13032*PRICE_CAR+C13032*PRICE_MES</f>
        <v>197600</v>
      </c>
      <c r="M13032" s="2">
        <f>A13032*FERT_BED_TOM+B13032*FERT_BED_CAR+C13032*FERT_BED_MES</f>
        <v>24640</v>
      </c>
      <c r="N13032" s="6">
        <f>IF(AND(D13032&lt;=TOTAL_BEDS,J13032&lt;=TEMP_WORKER_MAX*TEMP_WORKER_HRS),1,0)</f>
        <v>0</v>
      </c>
      <c r="O13032" s="2">
        <f>L13032-M13032-K13032-FIXED_COSTS</f>
        <v>-76677.411548809177</v>
      </c>
      <c r="P13032" s="2">
        <f>IF(N13032=1,O13032,"")</f>
      </c>
    </row>
    <row r="13033">
      <c r="A13033" s="6">
        <v>20</v>
      </c>
      <c r="B13033" s="6">
        <v>0</v>
      </c>
      <c r="C13033" s="6">
        <v>9</v>
      </c>
      <c r="D13033" s="6">
        <f>A13033+B13033+C13033</f>
        <v>29</v>
      </c>
      <c r="E13033" s="5">
        <f>IF(A13033=0,0,A13033*LABOR_HRS_WK_TOM*SEASON_WEEKS*(1+DIM_PCT_TOM)^A13033)</f>
        <v>12109.4999087861</v>
      </c>
      <c r="F13033" s="5">
        <f>IF(B13033=0,0,B13033*LABOR_HRS_WK_CAR*SEASON_WEEKS*(1+DIM_PCT_CAR)^B13033)</f>
        <v>0</v>
      </c>
      <c r="G13033" s="5">
        <f>IF(C13033=0,0,C13033*LABOR_HRS_WK_MES*SEASON_WEEKS*(1+DIM_PCT_MES)^C13033)</f>
        <v>452.90833186570273</v>
      </c>
      <c r="H13033" s="5">
        <f>E13033+F13033+G13033</f>
        <v>12562.408240651803</v>
      </c>
      <c r="I13033" s="5">
        <f>MIN(H13033,FARMER_HRS)</f>
        <v>720</v>
      </c>
      <c r="J13033" s="5">
        <f>MAX(0,H13033-FARMER_HRS)</f>
        <v>11842.408240651803</v>
      </c>
      <c r="K13033" s="2">
        <f>I13033*FARMER_RATE+J13033*TEMP_WORKER_RATE</f>
        <v>230597.36528909378</v>
      </c>
      <c r="L13033" s="2">
        <f>A13033*PRICE_TOM+B13033*PRICE_CAR+C13033*PRICE_MES</f>
        <v>200300</v>
      </c>
      <c r="M13033" s="2">
        <f>A13033*FERT_BED_TOM+B13033*FERT_BED_CAR+C13033*FERT_BED_MES</f>
        <v>25520</v>
      </c>
      <c r="N13033" s="6">
        <f>IF(AND(D13033&lt;=TOTAL_BEDS,J13033&lt;=TEMP_WORKER_MAX*TEMP_WORKER_HRS),1,0)</f>
        <v>0</v>
      </c>
      <c r="O13033" s="2">
        <f>L13033-M13033-K13033-FIXED_COSTS</f>
        <v>-75817.365289093781</v>
      </c>
      <c r="P13033" s="2">
        <f>IF(N13033=1,O13033,"")</f>
      </c>
    </row>
    <row r="13034">
      <c r="A13034" s="6">
        <v>20</v>
      </c>
      <c r="B13034" s="6">
        <v>0</v>
      </c>
      <c r="C13034" s="6">
        <v>10</v>
      </c>
      <c r="D13034" s="6">
        <f>A13034+B13034+C13034</f>
        <v>30</v>
      </c>
      <c r="E13034" s="5">
        <f>IF(A13034=0,0,A13034*LABOR_HRS_WK_TOM*SEASON_WEEKS*(1+DIM_PCT_TOM)^A13034)</f>
        <v>12109.4999087861</v>
      </c>
      <c r="F13034" s="5">
        <f>IF(B13034=0,0,B13034*LABOR_HRS_WK_CAR*SEASON_WEEKS*(1+DIM_PCT_CAR)^B13034)</f>
        <v>0</v>
      </c>
      <c r="G13034" s="5">
        <f>IF(C13034=0,0,C13034*LABOR_HRS_WK_MES*SEASON_WEEKS*(1+DIM_PCT_MES)^C13034)</f>
        <v>509.52187334891551</v>
      </c>
      <c r="H13034" s="5">
        <f>E13034+F13034+G13034</f>
        <v>12619.021782135016</v>
      </c>
      <c r="I13034" s="5">
        <f>MIN(H13034,FARMER_HRS)</f>
        <v>720</v>
      </c>
      <c r="J13034" s="5">
        <f>MAX(0,H13034-FARMER_HRS)</f>
        <v>11899.021782135016</v>
      </c>
      <c r="K13034" s="2">
        <f>I13034*FARMER_RATE+J13034*TEMP_WORKER_RATE</f>
        <v>231580.23927317737</v>
      </c>
      <c r="L13034" s="2">
        <f>A13034*PRICE_TOM+B13034*PRICE_CAR+C13034*PRICE_MES</f>
        <v>203000</v>
      </c>
      <c r="M13034" s="2">
        <f>A13034*FERT_BED_TOM+B13034*FERT_BED_CAR+C13034*FERT_BED_MES</f>
        <v>26400</v>
      </c>
      <c r="N13034" s="6">
        <f>IF(AND(D13034&lt;=TOTAL_BEDS,J13034&lt;=TEMP_WORKER_MAX*TEMP_WORKER_HRS),1,0)</f>
        <v>0</v>
      </c>
      <c r="O13034" s="2">
        <f>L13034-M13034-K13034-FIXED_COSTS</f>
        <v>-74980.239273177373</v>
      </c>
      <c r="P13034" s="2">
        <f>IF(N13034=1,O13034,"")</f>
      </c>
    </row>
    <row r="13035">
      <c r="A13035" s="6">
        <v>20</v>
      </c>
      <c r="B13035" s="6">
        <v>0</v>
      </c>
      <c r="C13035" s="6">
        <v>11</v>
      </c>
      <c r="D13035" s="6">
        <f>A13035+B13035+C13035</f>
        <v>31</v>
      </c>
      <c r="E13035" s="5">
        <f>IF(A13035=0,0,A13035*LABOR_HRS_WK_TOM*SEASON_WEEKS*(1+DIM_PCT_TOM)^A13035)</f>
        <v>12109.4999087861</v>
      </c>
      <c r="F13035" s="5">
        <f>IF(B13035=0,0,B13035*LABOR_HRS_WK_CAR*SEASON_WEEKS*(1+DIM_PCT_CAR)^B13035)</f>
        <v>0</v>
      </c>
      <c r="G13035" s="5">
        <f>IF(C13035=0,0,C13035*LABOR_HRS_WK_MES*SEASON_WEEKS*(1+DIM_PCT_MES)^C13035)</f>
        <v>567.47998644235463</v>
      </c>
      <c r="H13035" s="5">
        <f>E13035+F13035+G13035</f>
        <v>12676.979895228455</v>
      </c>
      <c r="I13035" s="5">
        <f>MIN(H13035,FARMER_HRS)</f>
        <v>720</v>
      </c>
      <c r="J13035" s="5">
        <f>MAX(0,H13035-FARMER_HRS)</f>
        <v>11956.979895228455</v>
      </c>
      <c r="K13035" s="2">
        <f>I13035*FARMER_RATE+J13035*TEMP_WORKER_RATE</f>
        <v>232586.45651438288</v>
      </c>
      <c r="L13035" s="2">
        <f>A13035*PRICE_TOM+B13035*PRICE_CAR+C13035*PRICE_MES</f>
        <v>205700</v>
      </c>
      <c r="M13035" s="2">
        <f>A13035*FERT_BED_TOM+B13035*FERT_BED_CAR+C13035*FERT_BED_MES</f>
        <v>27280</v>
      </c>
      <c r="N13035" s="6">
        <f>IF(AND(D13035&lt;=TOTAL_BEDS,J13035&lt;=TEMP_WORKER_MAX*TEMP_WORKER_HRS),1,0)</f>
        <v>0</v>
      </c>
      <c r="O13035" s="2">
        <f>L13035-M13035-K13035-FIXED_COSTS</f>
        <v>-74166.45651438288</v>
      </c>
      <c r="P13035" s="2">
        <f>IF(N13035=1,O13035,"")</f>
      </c>
    </row>
    <row r="13036">
      <c r="A13036" s="6">
        <v>20</v>
      </c>
      <c r="B13036" s="6">
        <v>0</v>
      </c>
      <c r="C13036" s="6">
        <v>12</v>
      </c>
      <c r="D13036" s="6">
        <f>A13036+B13036+C13036</f>
        <v>32</v>
      </c>
      <c r="E13036" s="5">
        <f>IF(A13036=0,0,A13036*LABOR_HRS_WK_TOM*SEASON_WEEKS*(1+DIM_PCT_TOM)^A13036)</f>
        <v>12109.4999087861</v>
      </c>
      <c r="F13036" s="5">
        <f>IF(B13036=0,0,B13036*LABOR_HRS_WK_CAR*SEASON_WEEKS*(1+DIM_PCT_CAR)^B13036)</f>
        <v>0</v>
      </c>
      <c r="G13036" s="5">
        <f>IF(C13036=0,0,C13036*LABOR_HRS_WK_MES*SEASON_WEEKS*(1+DIM_PCT_MES)^C13036)</f>
        <v>626.807439570419</v>
      </c>
      <c r="H13036" s="5">
        <f>E13036+F13036+G13036</f>
        <v>12736.307348356519</v>
      </c>
      <c r="I13036" s="5">
        <f>MIN(H13036,FARMER_HRS)</f>
        <v>720</v>
      </c>
      <c r="J13036" s="5">
        <f>MAX(0,H13036-FARMER_HRS)</f>
        <v>12016.307348356519</v>
      </c>
      <c r="K13036" s="2">
        <f>I13036*FARMER_RATE+J13036*TEMP_WORKER_RATE</f>
        <v>233616.44702007846</v>
      </c>
      <c r="L13036" s="2">
        <f>A13036*PRICE_TOM+B13036*PRICE_CAR+C13036*PRICE_MES</f>
        <v>208400</v>
      </c>
      <c r="M13036" s="2">
        <f>A13036*FERT_BED_TOM+B13036*FERT_BED_CAR+C13036*FERT_BED_MES</f>
        <v>28160</v>
      </c>
      <c r="N13036" s="6">
        <f>IF(AND(D13036&lt;=TOTAL_BEDS,J13036&lt;=TEMP_WORKER_MAX*TEMP_WORKER_HRS),1,0)</f>
        <v>0</v>
      </c>
      <c r="O13036" s="2">
        <f>L13036-M13036-K13036-FIXED_COSTS</f>
        <v>-73376.447020078456</v>
      </c>
      <c r="P13036" s="2">
        <f>IF(N13036=1,O13036,"")</f>
      </c>
    </row>
    <row r="13037">
      <c r="A13037" s="6">
        <v>20</v>
      </c>
      <c r="B13037" s="6">
        <v>0</v>
      </c>
      <c r="C13037" s="6">
        <v>13</v>
      </c>
      <c r="D13037" s="6">
        <f>A13037+B13037+C13037</f>
        <v>33</v>
      </c>
      <c r="E13037" s="5">
        <f>IF(A13037=0,0,A13037*LABOR_HRS_WK_TOM*SEASON_WEEKS*(1+DIM_PCT_TOM)^A13037)</f>
        <v>12109.4999087861</v>
      </c>
      <c r="F13037" s="5">
        <f>IF(B13037=0,0,B13037*LABOR_HRS_WK_CAR*SEASON_WEEKS*(1+DIM_PCT_CAR)^B13037)</f>
        <v>0</v>
      </c>
      <c r="G13037" s="5">
        <f>IF(C13037=0,0,C13037*LABOR_HRS_WK_MES*SEASON_WEEKS*(1+DIM_PCT_MES)^C13037)</f>
        <v>687.52941027880331</v>
      </c>
      <c r="H13037" s="5">
        <f>E13037+F13037+G13037</f>
        <v>12797.029319064903</v>
      </c>
      <c r="I13037" s="5">
        <f>MIN(H13037,FARMER_HRS)</f>
        <v>720</v>
      </c>
      <c r="J13037" s="5">
        <f>MAX(0,H13037-FARMER_HRS)</f>
        <v>12077.029319064903</v>
      </c>
      <c r="K13037" s="2">
        <f>I13037*FARMER_RATE+J13037*TEMP_WORKER_RATE</f>
        <v>234670.64790043232</v>
      </c>
      <c r="L13037" s="2">
        <f>A13037*PRICE_TOM+B13037*PRICE_CAR+C13037*PRICE_MES</f>
        <v>211100</v>
      </c>
      <c r="M13037" s="2">
        <f>A13037*FERT_BED_TOM+B13037*FERT_BED_CAR+C13037*FERT_BED_MES</f>
        <v>29040</v>
      </c>
      <c r="N13037" s="6">
        <f>IF(AND(D13037&lt;=TOTAL_BEDS,J13037&lt;=TEMP_WORKER_MAX*TEMP_WORKER_HRS),1,0)</f>
        <v>0</v>
      </c>
      <c r="O13037" s="2">
        <f>L13037-M13037-K13037-FIXED_COSTS</f>
        <v>-72610.647900432319</v>
      </c>
      <c r="P13037" s="2">
        <f>IF(N13037=1,O13037,"")</f>
      </c>
    </row>
    <row r="13038">
      <c r="A13038" s="6">
        <v>20</v>
      </c>
      <c r="B13038" s="6">
        <v>0</v>
      </c>
      <c r="C13038" s="6">
        <v>14</v>
      </c>
      <c r="D13038" s="6">
        <f>A13038+B13038+C13038</f>
        <v>34</v>
      </c>
      <c r="E13038" s="5">
        <f>IF(A13038=0,0,A13038*LABOR_HRS_WK_TOM*SEASON_WEEKS*(1+DIM_PCT_TOM)^A13038)</f>
        <v>12109.4999087861</v>
      </c>
      <c r="F13038" s="5">
        <f>IF(B13038=0,0,B13038*LABOR_HRS_WK_CAR*SEASON_WEEKS*(1+DIM_PCT_CAR)^B13038)</f>
        <v>0</v>
      </c>
      <c r="G13038" s="5">
        <f>IF(C13038=0,0,C13038*LABOR_HRS_WK_MES*SEASON_WEEKS*(1+DIM_PCT_MES)^C13038)</f>
        <v>749.67149159246435</v>
      </c>
      <c r="H13038" s="5">
        <f>E13038+F13038+G13038</f>
        <v>12859.171400378564</v>
      </c>
      <c r="I13038" s="5">
        <f>MIN(H13038,FARMER_HRS)</f>
        <v>720</v>
      </c>
      <c r="J13038" s="5">
        <f>MAX(0,H13038-FARMER_HRS)</f>
        <v>12139.171400378564</v>
      </c>
      <c r="K13038" s="2">
        <f>I13038*FARMER_RATE+J13038*TEMP_WORKER_RATE</f>
        <v>235749.5034787945</v>
      </c>
      <c r="L13038" s="2">
        <f>A13038*PRICE_TOM+B13038*PRICE_CAR+C13038*PRICE_MES</f>
        <v>213800</v>
      </c>
      <c r="M13038" s="2">
        <f>A13038*FERT_BED_TOM+B13038*FERT_BED_CAR+C13038*FERT_BED_MES</f>
        <v>29920</v>
      </c>
      <c r="N13038" s="6">
        <f>IF(AND(D13038&lt;=TOTAL_BEDS,J13038&lt;=TEMP_WORKER_MAX*TEMP_WORKER_HRS),1,0)</f>
        <v>0</v>
      </c>
      <c r="O13038" s="2">
        <f>L13038-M13038-K13038-FIXED_COSTS</f>
        <v>-71869.5034787945</v>
      </c>
      <c r="P13038" s="2">
        <f>IF(N13038=1,O13038,"")</f>
      </c>
    </row>
    <row r="13039">
      <c r="A13039" s="6">
        <v>20</v>
      </c>
      <c r="B13039" s="6">
        <v>0</v>
      </c>
      <c r="C13039" s="6">
        <v>15</v>
      </c>
      <c r="D13039" s="6">
        <f>A13039+B13039+C13039</f>
        <v>35</v>
      </c>
      <c r="E13039" s="5">
        <f>IF(A13039=0,0,A13039*LABOR_HRS_WK_TOM*SEASON_WEEKS*(1+DIM_PCT_TOM)^A13039)</f>
        <v>12109.4999087861</v>
      </c>
      <c r="F13039" s="5">
        <f>IF(B13039=0,0,B13039*LABOR_HRS_WK_CAR*SEASON_WEEKS*(1+DIM_PCT_CAR)^B13039)</f>
        <v>0</v>
      </c>
      <c r="G13039" s="5">
        <f>IF(C13039=0,0,C13039*LABOR_HRS_WK_MES*SEASON_WEEKS*(1+DIM_PCT_MES)^C13039)</f>
        <v>813.25969846861074</v>
      </c>
      <c r="H13039" s="5">
        <f>E13039+F13039+G13039</f>
        <v>12922.759607254711</v>
      </c>
      <c r="I13039" s="5">
        <f>MIN(H13039,FARMER_HRS)</f>
        <v>720</v>
      </c>
      <c r="J13039" s="5">
        <f>MAX(0,H13039-FARMER_HRS)</f>
        <v>12202.759607254711</v>
      </c>
      <c r="K13039" s="2">
        <f>I13039*FARMER_RATE+J13039*TEMP_WORKER_RATE</f>
        <v>236853.46540372763</v>
      </c>
      <c r="L13039" s="2">
        <f>A13039*PRICE_TOM+B13039*PRICE_CAR+C13039*PRICE_MES</f>
        <v>216500</v>
      </c>
      <c r="M13039" s="2">
        <f>A13039*FERT_BED_TOM+B13039*FERT_BED_CAR+C13039*FERT_BED_MES</f>
        <v>30800</v>
      </c>
      <c r="N13039" s="6">
        <f>IF(AND(D13039&lt;=TOTAL_BEDS,J13039&lt;=TEMP_WORKER_MAX*TEMP_WORKER_HRS),1,0)</f>
        <v>0</v>
      </c>
      <c r="O13039" s="2">
        <f>L13039-M13039-K13039-FIXED_COSTS</f>
        <v>-71153.465403727634</v>
      </c>
      <c r="P13039" s="2">
        <f>IF(N13039=1,O13039,"")</f>
      </c>
    </row>
    <row r="13040">
      <c r="A13040" s="6">
        <v>20</v>
      </c>
      <c r="B13040" s="6">
        <v>0</v>
      </c>
      <c r="C13040" s="6">
        <v>16</v>
      </c>
      <c r="D13040" s="6">
        <f>A13040+B13040+C13040</f>
        <v>36</v>
      </c>
      <c r="E13040" s="5">
        <f>IF(A13040=0,0,A13040*LABOR_HRS_WK_TOM*SEASON_WEEKS*(1+DIM_PCT_TOM)^A13040)</f>
        <v>12109.4999087861</v>
      </c>
      <c r="F13040" s="5">
        <f>IF(B13040=0,0,B13040*LABOR_HRS_WK_CAR*SEASON_WEEKS*(1+DIM_PCT_CAR)^B13040)</f>
        <v>0</v>
      </c>
      <c r="G13040" s="5">
        <f>IF(C13040=0,0,C13040*LABOR_HRS_WK_MES*SEASON_WEEKS*(1+DIM_PCT_MES)^C13040)</f>
        <v>878.32047434609967</v>
      </c>
      <c r="H13040" s="5">
        <f>E13040+F13040+G13040</f>
        <v>12987.820383132199</v>
      </c>
      <c r="I13040" s="5">
        <f>MIN(H13040,FARMER_HRS)</f>
        <v>720</v>
      </c>
      <c r="J13040" s="5">
        <f>MAX(0,H13040-FARMER_HRS)</f>
        <v>12267.820383132199</v>
      </c>
      <c r="K13040" s="2">
        <f>I13040*FARMER_RATE+J13040*TEMP_WORKER_RATE</f>
        <v>237982.99276271177</v>
      </c>
      <c r="L13040" s="2">
        <f>A13040*PRICE_TOM+B13040*PRICE_CAR+C13040*PRICE_MES</f>
        <v>219200</v>
      </c>
      <c r="M13040" s="2">
        <f>A13040*FERT_BED_TOM+B13040*FERT_BED_CAR+C13040*FERT_BED_MES</f>
        <v>31680</v>
      </c>
      <c r="N13040" s="6">
        <f>IF(AND(D13040&lt;=TOTAL_BEDS,J13040&lt;=TEMP_WORKER_MAX*TEMP_WORKER_HRS),1,0)</f>
        <v>0</v>
      </c>
      <c r="O13040" s="2">
        <f>L13040-M13040-K13040-FIXED_COSTS</f>
        <v>-70462.992762711772</v>
      </c>
      <c r="P13040" s="2">
        <f>IF(N13040=1,O13040,"")</f>
      </c>
    </row>
    <row r="13041">
      <c r="A13041" s="6">
        <v>20</v>
      </c>
      <c r="B13041" s="6">
        <v>0</v>
      </c>
      <c r="C13041" s="6">
        <v>17</v>
      </c>
      <c r="D13041" s="6">
        <f>A13041+B13041+C13041</f>
        <v>37</v>
      </c>
      <c r="E13041" s="5">
        <f>IF(A13041=0,0,A13041*LABOR_HRS_WK_TOM*SEASON_WEEKS*(1+DIM_PCT_TOM)^A13041)</f>
        <v>12109.4999087861</v>
      </c>
      <c r="F13041" s="5">
        <f>IF(B13041=0,0,B13041*LABOR_HRS_WK_CAR*SEASON_WEEKS*(1+DIM_PCT_CAR)^B13041)</f>
        <v>0</v>
      </c>
      <c r="G13041" s="5">
        <f>IF(C13041=0,0,C13041*LABOR_HRS_WK_MES*SEASON_WEEKS*(1+DIM_PCT_MES)^C13041)</f>
        <v>944.88069779263992</v>
      </c>
      <c r="H13041" s="5">
        <f>E13041+F13041+G13041</f>
        <v>13054.380606578739</v>
      </c>
      <c r="I13041" s="5">
        <f>MIN(H13041,FARMER_HRS)</f>
        <v>720</v>
      </c>
      <c r="J13041" s="5">
        <f>MAX(0,H13041-FARMER_HRS)</f>
        <v>12334.380606578739</v>
      </c>
      <c r="K13041" s="2">
        <f>I13041*FARMER_RATE+J13041*TEMP_WORKER_RATE</f>
        <v>239138.55219754754</v>
      </c>
      <c r="L13041" s="2">
        <f>A13041*PRICE_TOM+B13041*PRICE_CAR+C13041*PRICE_MES</f>
        <v>221900</v>
      </c>
      <c r="M13041" s="2">
        <f>A13041*FERT_BED_TOM+B13041*FERT_BED_CAR+C13041*FERT_BED_MES</f>
        <v>32560</v>
      </c>
      <c r="N13041" s="6">
        <f>IF(AND(D13041&lt;=TOTAL_BEDS,J13041&lt;=TEMP_WORKER_MAX*TEMP_WORKER_HRS),1,0)</f>
        <v>0</v>
      </c>
      <c r="O13041" s="2">
        <f>L13041-M13041-K13041-FIXED_COSTS</f>
        <v>-69798.552197547542</v>
      </c>
      <c r="P13041" s="2">
        <f>IF(N13041=1,O13041,"")</f>
      </c>
    </row>
    <row r="13042">
      <c r="A13042" s="6">
        <v>20</v>
      </c>
      <c r="B13042" s="6">
        <v>0</v>
      </c>
      <c r="C13042" s="6">
        <v>18</v>
      </c>
      <c r="D13042" s="6">
        <f>A13042+B13042+C13042</f>
        <v>38</v>
      </c>
      <c r="E13042" s="5">
        <f>IF(A13042=0,0,A13042*LABOR_HRS_WK_TOM*SEASON_WEEKS*(1+DIM_PCT_TOM)^A13042)</f>
        <v>12109.4999087861</v>
      </c>
      <c r="F13042" s="5">
        <f>IF(B13042=0,0,B13042*LABOR_HRS_WK_CAR*SEASON_WEEKS*(1+DIM_PCT_CAR)^B13042)</f>
        <v>0</v>
      </c>
      <c r="G13042" s="5">
        <f>IF(C13042=0,0,C13042*LABOR_HRS_WK_MES*SEASON_WEEKS*(1+DIM_PCT_MES)^C13042)</f>
        <v>1012.9676892512272</v>
      </c>
      <c r="H13042" s="5">
        <f>E13042+F13042+G13042</f>
        <v>13122.467598037327</v>
      </c>
      <c r="I13042" s="5">
        <f>MIN(H13042,FARMER_HRS)</f>
        <v>720</v>
      </c>
      <c r="J13042" s="5">
        <f>MAX(0,H13042-FARMER_HRS)</f>
        <v>12402.467598037327</v>
      </c>
      <c r="K13042" s="2">
        <f>I13042*FARMER_RATE+J13042*TEMP_WORKER_RATE</f>
        <v>240320.61802148135</v>
      </c>
      <c r="L13042" s="2">
        <f>A13042*PRICE_TOM+B13042*PRICE_CAR+C13042*PRICE_MES</f>
        <v>224600</v>
      </c>
      <c r="M13042" s="2">
        <f>A13042*FERT_BED_TOM+B13042*FERT_BED_CAR+C13042*FERT_BED_MES</f>
        <v>33440</v>
      </c>
      <c r="N13042" s="6">
        <f>IF(AND(D13042&lt;=TOTAL_BEDS,J13042&lt;=TEMP_WORKER_MAX*TEMP_WORKER_HRS),1,0)</f>
        <v>0</v>
      </c>
      <c r="O13042" s="2">
        <f>L13042-M13042-K13042-FIXED_COSTS</f>
        <v>-69160.61802148135</v>
      </c>
      <c r="P13042" s="2">
        <f>IF(N13042=1,O13042,"")</f>
      </c>
    </row>
    <row r="13043">
      <c r="A13043" s="6">
        <v>20</v>
      </c>
      <c r="B13043" s="6">
        <v>0</v>
      </c>
      <c r="C13043" s="6">
        <v>19</v>
      </c>
      <c r="D13043" s="6">
        <f>A13043+B13043+C13043</f>
        <v>39</v>
      </c>
      <c r="E13043" s="5">
        <f>IF(A13043=0,0,A13043*LABOR_HRS_WK_TOM*SEASON_WEEKS*(1+DIM_PCT_TOM)^A13043)</f>
        <v>12109.4999087861</v>
      </c>
      <c r="F13043" s="5">
        <f>IF(B13043=0,0,B13043*LABOR_HRS_WK_CAR*SEASON_WEEKS*(1+DIM_PCT_CAR)^B13043)</f>
        <v>0</v>
      </c>
      <c r="G13043" s="5">
        <f>IF(C13043=0,0,C13043*LABOR_HRS_WK_MES*SEASON_WEEKS*(1+DIM_PCT_MES)^C13043)</f>
        <v>1082.6092178872491</v>
      </c>
      <c r="H13043" s="5">
        <f>E13043+F13043+G13043</f>
        <v>13192.109126673349</v>
      </c>
      <c r="I13043" s="5">
        <f>MIN(H13043,FARMER_HRS)</f>
        <v>720</v>
      </c>
      <c r="J13043" s="5">
        <f>MAX(0,H13043-FARMER_HRS)</f>
        <v>12472.109126673349</v>
      </c>
      <c r="K13043" s="2">
        <f>I13043*FARMER_RATE+J13043*TEMP_WORKER_RATE</f>
        <v>241529.67233807896</v>
      </c>
      <c r="L13043" s="2">
        <f>A13043*PRICE_TOM+B13043*PRICE_CAR+C13043*PRICE_MES</f>
        <v>227300</v>
      </c>
      <c r="M13043" s="2">
        <f>A13043*FERT_BED_TOM+B13043*FERT_BED_CAR+C13043*FERT_BED_MES</f>
        <v>34320</v>
      </c>
      <c r="N13043" s="6">
        <f>IF(AND(D13043&lt;=TOTAL_BEDS,J13043&lt;=TEMP_WORKER_MAX*TEMP_WORKER_HRS),1,0)</f>
        <v>0</v>
      </c>
      <c r="O13043" s="2">
        <f>L13043-M13043-K13043-FIXED_COSTS</f>
        <v>-68549.672338078963</v>
      </c>
      <c r="P13043" s="2">
        <f>IF(N13043=1,O13043,"")</f>
      </c>
    </row>
    <row r="13044">
      <c r="A13044" s="6">
        <v>20</v>
      </c>
      <c r="B13044" s="6">
        <v>0</v>
      </c>
      <c r="C13044" s="6">
        <v>20</v>
      </c>
      <c r="D13044" s="6">
        <f>A13044+B13044+C13044</f>
        <v>40</v>
      </c>
      <c r="E13044" s="5">
        <f>IF(A13044=0,0,A13044*LABOR_HRS_WK_TOM*SEASON_WEEKS*(1+DIM_PCT_TOM)^A13044)</f>
        <v>12109.4999087861</v>
      </c>
      <c r="F13044" s="5">
        <f>IF(B13044=0,0,B13044*LABOR_HRS_WK_CAR*SEASON_WEEKS*(1+DIM_PCT_CAR)^B13044)</f>
        <v>0</v>
      </c>
      <c r="G13044" s="5">
        <f>IF(C13044=0,0,C13044*LABOR_HRS_WK_MES*SEASON_WEEKS*(1+DIM_PCT_MES)^C13044)</f>
        <v>1153.8335085377259</v>
      </c>
      <c r="H13044" s="5">
        <f>E13044+F13044+G13044</f>
        <v>13263.333417323825</v>
      </c>
      <c r="I13044" s="5">
        <f>MIN(H13044,FARMER_HRS)</f>
        <v>720</v>
      </c>
      <c r="J13044" s="5">
        <f>MAX(0,H13044-FARMER_HRS)</f>
        <v>12543.333417323825</v>
      </c>
      <c r="K13044" s="2">
        <f>I13044*FARMER_RATE+J13044*TEMP_WORKER_RATE</f>
        <v>242766.20516187197</v>
      </c>
      <c r="L13044" s="2">
        <f>A13044*PRICE_TOM+B13044*PRICE_CAR+C13044*PRICE_MES</f>
        <v>230000</v>
      </c>
      <c r="M13044" s="2">
        <f>A13044*FERT_BED_TOM+B13044*FERT_BED_CAR+C13044*FERT_BED_MES</f>
        <v>35200</v>
      </c>
      <c r="N13044" s="6">
        <f>IF(AND(D13044&lt;=TOTAL_BEDS,J13044&lt;=TEMP_WORKER_MAX*TEMP_WORKER_HRS),1,0)</f>
        <v>0</v>
      </c>
      <c r="O13044" s="2">
        <f>L13044-M13044-K13044-FIXED_COSTS</f>
        <v>-67966.205161871971</v>
      </c>
      <c r="P13044" s="2">
        <f>IF(N13044=1,O13044,"")</f>
      </c>
    </row>
    <row r="13045">
      <c r="A13045" s="6">
        <v>20</v>
      </c>
      <c r="B13045" s="6">
        <v>0</v>
      </c>
      <c r="C13045" s="6">
        <v>21</v>
      </c>
      <c r="D13045" s="6">
        <f>A13045+B13045+C13045</f>
        <v>41</v>
      </c>
      <c r="E13045" s="5">
        <f>IF(A13045=0,0,A13045*LABOR_HRS_WK_TOM*SEASON_WEEKS*(1+DIM_PCT_TOM)^A13045)</f>
        <v>12109.4999087861</v>
      </c>
      <c r="F13045" s="5">
        <f>IF(B13045=0,0,B13045*LABOR_HRS_WK_CAR*SEASON_WEEKS*(1+DIM_PCT_CAR)^B13045)</f>
        <v>0</v>
      </c>
      <c r="G13045" s="5">
        <f>IF(C13045=0,0,C13045*LABOR_HRS_WK_MES*SEASON_WEEKS*(1+DIM_PCT_MES)^C13045)</f>
        <v>1226.6692487641699</v>
      </c>
      <c r="H13045" s="5">
        <f>E13045+F13045+G13045</f>
        <v>13336.16915755027</v>
      </c>
      <c r="I13045" s="5">
        <f>MIN(H13045,FARMER_HRS)</f>
        <v>720</v>
      </c>
      <c r="J13045" s="5">
        <f>MAX(0,H13045-FARMER_HRS)</f>
        <v>12616.16915755027</v>
      </c>
      <c r="K13045" s="2">
        <f>I13045*FARMER_RATE+J13045*TEMP_WORKER_RATE</f>
        <v>244030.71454080328</v>
      </c>
      <c r="L13045" s="2">
        <f>A13045*PRICE_TOM+B13045*PRICE_CAR+C13045*PRICE_MES</f>
        <v>232700</v>
      </c>
      <c r="M13045" s="2">
        <f>A13045*FERT_BED_TOM+B13045*FERT_BED_CAR+C13045*FERT_BED_MES</f>
        <v>36080</v>
      </c>
      <c r="N13045" s="6">
        <f>IF(AND(D13045&lt;=TOTAL_BEDS,J13045&lt;=TEMP_WORKER_MAX*TEMP_WORKER_HRS),1,0)</f>
        <v>0</v>
      </c>
      <c r="O13045" s="2">
        <f>L13045-M13045-K13045-FIXED_COSTS</f>
        <v>-67410.714540803281</v>
      </c>
      <c r="P13045" s="2">
        <f>IF(N13045=1,O13045,"")</f>
      </c>
    </row>
    <row r="13046">
      <c r="A13046" s="6">
        <v>20</v>
      </c>
      <c r="B13046" s="6">
        <v>0</v>
      </c>
      <c r="C13046" s="6">
        <v>22</v>
      </c>
      <c r="D13046" s="6">
        <f>A13046+B13046+C13046</f>
        <v>42</v>
      </c>
      <c r="E13046" s="5">
        <f>IF(A13046=0,0,A13046*LABOR_HRS_WK_TOM*SEASON_WEEKS*(1+DIM_PCT_TOM)^A13046)</f>
        <v>12109.4999087861</v>
      </c>
      <c r="F13046" s="5">
        <f>IF(B13046=0,0,B13046*LABOR_HRS_WK_CAR*SEASON_WEEKS*(1+DIM_PCT_CAR)^B13046)</f>
        <v>0</v>
      </c>
      <c r="G13046" s="5">
        <f>IF(C13046=0,0,C13046*LABOR_HRS_WK_MES*SEASON_WEEKS*(1+DIM_PCT_MES)^C13046)</f>
        <v>1301.1455960105659</v>
      </c>
      <c r="H13046" s="5">
        <f>E13046+F13046+G13046</f>
        <v>13410.645504796667</v>
      </c>
      <c r="I13046" s="5">
        <f>MIN(H13046,FARMER_HRS)</f>
        <v>720</v>
      </c>
      <c r="J13046" s="5">
        <f>MAX(0,H13046-FARMER_HRS)</f>
        <v>12690.645504796667</v>
      </c>
      <c r="K13046" s="2">
        <f>I13046*FARMER_RATE+J13046*TEMP_WORKER_RATE</f>
        <v>245323.70668049768</v>
      </c>
      <c r="L13046" s="2">
        <f>A13046*PRICE_TOM+B13046*PRICE_CAR+C13046*PRICE_MES</f>
        <v>235400</v>
      </c>
      <c r="M13046" s="2">
        <f>A13046*FERT_BED_TOM+B13046*FERT_BED_CAR+C13046*FERT_BED_MES</f>
        <v>36960</v>
      </c>
      <c r="N13046" s="6">
        <f>IF(AND(D13046&lt;=TOTAL_BEDS,J13046&lt;=TEMP_WORKER_MAX*TEMP_WORKER_HRS),1,0)</f>
        <v>0</v>
      </c>
      <c r="O13046" s="2">
        <f>L13046-M13046-K13046-FIXED_COSTS</f>
        <v>-66883.706680497678</v>
      </c>
      <c r="P13046" s="2">
        <f>IF(N13046=1,O13046,"")</f>
      </c>
    </row>
    <row r="13047">
      <c r="A13047" s="6">
        <v>20</v>
      </c>
      <c r="B13047" s="6">
        <v>0</v>
      </c>
      <c r="C13047" s="6">
        <v>23</v>
      </c>
      <c r="D13047" s="6">
        <f>A13047+B13047+C13047</f>
        <v>43</v>
      </c>
      <c r="E13047" s="5">
        <f>IF(A13047=0,0,A13047*LABOR_HRS_WK_TOM*SEASON_WEEKS*(1+DIM_PCT_TOM)^A13047)</f>
        <v>12109.4999087861</v>
      </c>
      <c r="F13047" s="5">
        <f>IF(B13047=0,0,B13047*LABOR_HRS_WK_CAR*SEASON_WEEKS*(1+DIM_PCT_CAR)^B13047)</f>
        <v>0</v>
      </c>
      <c r="G13047" s="5">
        <f>IF(C13047=0,0,C13047*LABOR_HRS_WK_MES*SEASON_WEEKS*(1+DIM_PCT_MES)^C13047)</f>
        <v>1377.2921848680023</v>
      </c>
      <c r="H13047" s="5">
        <f>E13047+F13047+G13047</f>
        <v>13486.792093654101</v>
      </c>
      <c r="I13047" s="5">
        <f>MIN(H13047,FARMER_HRS)</f>
        <v>720</v>
      </c>
      <c r="J13047" s="5">
        <f>MAX(0,H13047-FARMER_HRS)</f>
        <v>12766.792093654101</v>
      </c>
      <c r="K13047" s="2">
        <f>I13047*FARMER_RATE+J13047*TEMP_WORKER_RATE</f>
        <v>246645.69607038371</v>
      </c>
      <c r="L13047" s="2">
        <f>A13047*PRICE_TOM+B13047*PRICE_CAR+C13047*PRICE_MES</f>
        <v>238100</v>
      </c>
      <c r="M13047" s="2">
        <f>A13047*FERT_BED_TOM+B13047*FERT_BED_CAR+C13047*FERT_BED_MES</f>
        <v>37840</v>
      </c>
      <c r="N13047" s="6">
        <f>IF(AND(D13047&lt;=TOTAL_BEDS,J13047&lt;=TEMP_WORKER_MAX*TEMP_WORKER_HRS),1,0)</f>
        <v>0</v>
      </c>
      <c r="O13047" s="2">
        <f>L13047-M13047-K13047-FIXED_COSTS</f>
        <v>-66385.69607038371</v>
      </c>
      <c r="P13047" s="2">
        <f>IF(N13047=1,O13047,"")</f>
      </c>
    </row>
    <row r="13048">
      <c r="A13048" s="6">
        <v>20</v>
      </c>
      <c r="B13048" s="6">
        <v>0</v>
      </c>
      <c r="C13048" s="6">
        <v>24</v>
      </c>
      <c r="D13048" s="6">
        <f>A13048+B13048+C13048</f>
        <v>44</v>
      </c>
      <c r="E13048" s="5">
        <f>IF(A13048=0,0,A13048*LABOR_HRS_WK_TOM*SEASON_WEEKS*(1+DIM_PCT_TOM)^A13048)</f>
        <v>12109.4999087861</v>
      </c>
      <c r="F13048" s="5">
        <f>IF(B13048=0,0,B13048*LABOR_HRS_WK_CAR*SEASON_WEEKS*(1+DIM_PCT_CAR)^B13048)</f>
        <v>0</v>
      </c>
      <c r="G13048" s="5">
        <f>IF(C13048=0,0,C13048*LABOR_HRS_WK_MES*SEASON_WEEKS*(1+DIM_PCT_MES)^C13048)</f>
        <v>1455.139134447498</v>
      </c>
      <c r="H13048" s="5">
        <f>E13048+F13048+G13048</f>
        <v>13564.639043233597</v>
      </c>
      <c r="I13048" s="5">
        <f>MIN(H13048,FARMER_HRS)</f>
        <v>720</v>
      </c>
      <c r="J13048" s="5">
        <f>MAX(0,H13048-FARMER_HRS)</f>
        <v>12844.639043233597</v>
      </c>
      <c r="K13048" s="2">
        <f>I13048*FARMER_RATE+J13048*TEMP_WORKER_RATE</f>
        <v>247997.2056116944</v>
      </c>
      <c r="L13048" s="2">
        <f>A13048*PRICE_TOM+B13048*PRICE_CAR+C13048*PRICE_MES</f>
        <v>240800</v>
      </c>
      <c r="M13048" s="2">
        <f>A13048*FERT_BED_TOM+B13048*FERT_BED_CAR+C13048*FERT_BED_MES</f>
        <v>38720</v>
      </c>
      <c r="N13048" s="6">
        <f>IF(AND(D13048&lt;=TOTAL_BEDS,J13048&lt;=TEMP_WORKER_MAX*TEMP_WORKER_HRS),1,0)</f>
        <v>0</v>
      </c>
      <c r="O13048" s="2">
        <f>L13048-M13048-K13048-FIXED_COSTS</f>
        <v>-65917.2056116944</v>
      </c>
      <c r="P13048" s="2">
        <f>IF(N13048=1,O13048,"")</f>
      </c>
    </row>
    <row r="13049">
      <c r="A13049" s="6">
        <v>20</v>
      </c>
      <c r="B13049" s="6">
        <v>0</v>
      </c>
      <c r="C13049" s="6">
        <v>25</v>
      </c>
      <c r="D13049" s="6">
        <f>A13049+B13049+C13049</f>
        <v>45</v>
      </c>
      <c r="E13049" s="5">
        <f>IF(A13049=0,0,A13049*LABOR_HRS_WK_TOM*SEASON_WEEKS*(1+DIM_PCT_TOM)^A13049)</f>
        <v>12109.4999087861</v>
      </c>
      <c r="F13049" s="5">
        <f>IF(B13049=0,0,B13049*LABOR_HRS_WK_CAR*SEASON_WEEKS*(1+DIM_PCT_CAR)^B13049)</f>
        <v>0</v>
      </c>
      <c r="G13049" s="5">
        <f>IF(C13049=0,0,C13049*LABOR_HRS_WK_MES*SEASON_WEEKS*(1+DIM_PCT_MES)^C13049)</f>
        <v>1534.7170558625955</v>
      </c>
      <c r="H13049" s="5">
        <f>E13049+F13049+G13049</f>
        <v>13644.216964648695</v>
      </c>
      <c r="I13049" s="5">
        <f>MIN(H13049,FARMER_HRS)</f>
        <v>720</v>
      </c>
      <c r="J13049" s="5">
        <f>MAX(0,H13049-FARMER_HRS)</f>
        <v>12924.216964648695</v>
      </c>
      <c r="K13049" s="2">
        <f>I13049*FARMER_RATE+J13049*TEMP_WORKER_RATE</f>
        <v>249378.76674737316</v>
      </c>
      <c r="L13049" s="2">
        <f>A13049*PRICE_TOM+B13049*PRICE_CAR+C13049*PRICE_MES</f>
        <v>243500</v>
      </c>
      <c r="M13049" s="2">
        <f>A13049*FERT_BED_TOM+B13049*FERT_BED_CAR+C13049*FERT_BED_MES</f>
        <v>39600</v>
      </c>
      <c r="N13049" s="6">
        <f>IF(AND(D13049&lt;=TOTAL_BEDS,J13049&lt;=TEMP_WORKER_MAX*TEMP_WORKER_HRS),1,0)</f>
        <v>0</v>
      </c>
      <c r="O13049" s="2">
        <f>L13049-M13049-K13049-FIXED_COSTS</f>
        <v>-65478.766747373156</v>
      </c>
      <c r="P13049" s="2">
        <f>IF(N13049=1,O13049,"")</f>
      </c>
    </row>
    <row r="13050">
      <c r="A13050" s="6">
        <v>20</v>
      </c>
      <c r="B13050" s="6">
        <v>0</v>
      </c>
      <c r="C13050" s="6">
        <v>26</v>
      </c>
      <c r="D13050" s="6">
        <f>A13050+B13050+C13050</f>
        <v>46</v>
      </c>
      <c r="E13050" s="5">
        <f>IF(A13050=0,0,A13050*LABOR_HRS_WK_TOM*SEASON_WEEKS*(1+DIM_PCT_TOM)^A13050)</f>
        <v>12109.4999087861</v>
      </c>
      <c r="F13050" s="5">
        <f>IF(B13050=0,0,B13050*LABOR_HRS_WK_CAR*SEASON_WEEKS*(1+DIM_PCT_CAR)^B13050)</f>
        <v>0</v>
      </c>
      <c r="G13050" s="5">
        <f>IF(C13050=0,0,C13050*LABOR_HRS_WK_MES*SEASON_WEEKS*(1+DIM_PCT_MES)^C13050)</f>
        <v>1616.0570598233128</v>
      </c>
      <c r="H13050" s="5">
        <f>E13050+F13050+G13050</f>
        <v>13725.556968609413</v>
      </c>
      <c r="I13050" s="5">
        <f>MIN(H13050,FARMER_HRS)</f>
        <v>720</v>
      </c>
      <c r="J13050" s="5">
        <f>MAX(0,H13050-FARMER_HRS)</f>
        <v>13005.556968609413</v>
      </c>
      <c r="K13050" s="2">
        <f>I13050*FARMER_RATE+J13050*TEMP_WORKER_RATE</f>
        <v>250790.91959391342</v>
      </c>
      <c r="L13050" s="2">
        <f>A13050*PRICE_TOM+B13050*PRICE_CAR+C13050*PRICE_MES</f>
        <v>246200</v>
      </c>
      <c r="M13050" s="2">
        <f>A13050*FERT_BED_TOM+B13050*FERT_BED_CAR+C13050*FERT_BED_MES</f>
        <v>40480</v>
      </c>
      <c r="N13050" s="6">
        <f>IF(AND(D13050&lt;=TOTAL_BEDS,J13050&lt;=TEMP_WORKER_MAX*TEMP_WORKER_HRS),1,0)</f>
        <v>0</v>
      </c>
      <c r="O13050" s="2">
        <f>L13050-M13050-K13050-FIXED_COSTS</f>
        <v>-65070.919593913422</v>
      </c>
      <c r="P13050" s="2">
        <f>IF(N13050=1,O13050,"")</f>
      </c>
    </row>
    <row r="13051">
      <c r="A13051" s="6">
        <v>20</v>
      </c>
      <c r="B13051" s="6">
        <v>0</v>
      </c>
      <c r="C13051" s="6">
        <v>27</v>
      </c>
      <c r="D13051" s="6">
        <f>A13051+B13051+C13051</f>
        <v>47</v>
      </c>
      <c r="E13051" s="5">
        <f>IF(A13051=0,0,A13051*LABOR_HRS_WK_TOM*SEASON_WEEKS*(1+DIM_PCT_TOM)^A13051)</f>
        <v>12109.4999087861</v>
      </c>
      <c r="F13051" s="5">
        <f>IF(B13051=0,0,B13051*LABOR_HRS_WK_CAR*SEASON_WEEKS*(1+DIM_PCT_CAR)^B13051)</f>
        <v>0</v>
      </c>
      <c r="G13051" s="5">
        <f>IF(C13051=0,0,C13051*LABOR_HRS_WK_MES*SEASON_WEEKS*(1+DIM_PCT_MES)^C13051)</f>
        <v>1699.19076434307</v>
      </c>
      <c r="H13051" s="5">
        <f>E13051+F13051+G13051</f>
        <v>13808.690673129169</v>
      </c>
      <c r="I13051" s="5">
        <f>MIN(H13051,FARMER_HRS)</f>
        <v>720</v>
      </c>
      <c r="J13051" s="5">
        <f>MAX(0,H13051-FARMER_HRS)</f>
        <v>13088.690673129169</v>
      </c>
      <c r="K13051" s="2">
        <f>I13051*FARMER_RATE+J13051*TEMP_WORKER_RATE</f>
        <v>252234.21307515918</v>
      </c>
      <c r="L13051" s="2">
        <f>A13051*PRICE_TOM+B13051*PRICE_CAR+C13051*PRICE_MES</f>
        <v>248900</v>
      </c>
      <c r="M13051" s="2">
        <f>A13051*FERT_BED_TOM+B13051*FERT_BED_CAR+C13051*FERT_BED_MES</f>
        <v>41360</v>
      </c>
      <c r="N13051" s="6">
        <f>IF(AND(D13051&lt;=TOTAL_BEDS,J13051&lt;=TEMP_WORKER_MAX*TEMP_WORKER_HRS),1,0)</f>
        <v>0</v>
      </c>
      <c r="O13051" s="2">
        <f>L13051-M13051-K13051-FIXED_COSTS</f>
        <v>-64694.213075159176</v>
      </c>
      <c r="P13051" s="2">
        <f>IF(N13051=1,O13051,"")</f>
      </c>
    </row>
    <row r="13052">
      <c r="A13052" s="6">
        <v>20</v>
      </c>
      <c r="B13052" s="6">
        <v>0</v>
      </c>
      <c r="C13052" s="6">
        <v>28</v>
      </c>
      <c r="D13052" s="6">
        <f>A13052+B13052+C13052</f>
        <v>48</v>
      </c>
      <c r="E13052" s="5">
        <f>IF(A13052=0,0,A13052*LABOR_HRS_WK_TOM*SEASON_WEEKS*(1+DIM_PCT_TOM)^A13052)</f>
        <v>12109.4999087861</v>
      </c>
      <c r="F13052" s="5">
        <f>IF(B13052=0,0,B13052*LABOR_HRS_WK_CAR*SEASON_WEEKS*(1+DIM_PCT_CAR)^B13052)</f>
        <v>0</v>
      </c>
      <c r="G13052" s="5">
        <f>IF(C13052=0,0,C13052*LABOR_HRS_WK_MES*SEASON_WEEKS*(1+DIM_PCT_MES)^C13052)</f>
        <v>1784.1503025602233</v>
      </c>
      <c r="H13052" s="5">
        <f>E13052+F13052+G13052</f>
        <v>13893.650211346323</v>
      </c>
      <c r="I13052" s="5">
        <f>MIN(H13052,FARMER_HRS)</f>
        <v>720</v>
      </c>
      <c r="J13052" s="5">
        <f>MAX(0,H13052-FARMER_HRS)</f>
        <v>13173.650211346323</v>
      </c>
      <c r="K13052" s="2">
        <f>I13052*FARMER_RATE+J13052*TEMP_WORKER_RATE</f>
        <v>253709.20505809589</v>
      </c>
      <c r="L13052" s="2">
        <f>A13052*PRICE_TOM+B13052*PRICE_CAR+C13052*PRICE_MES</f>
        <v>251600</v>
      </c>
      <c r="M13052" s="2">
        <f>A13052*FERT_BED_TOM+B13052*FERT_BED_CAR+C13052*FERT_BED_MES</f>
        <v>42240</v>
      </c>
      <c r="N13052" s="6">
        <f>IF(AND(D13052&lt;=TOTAL_BEDS,J13052&lt;=TEMP_WORKER_MAX*TEMP_WORKER_HRS),1,0)</f>
        <v>0</v>
      </c>
      <c r="O13052" s="2">
        <f>L13052-M13052-K13052-FIXED_COSTS</f>
        <v>-64349.205058095889</v>
      </c>
      <c r="P13052" s="2">
        <f>IF(N13052=1,O13052,"")</f>
      </c>
    </row>
    <row r="13053">
      <c r="A13053" s="6">
        <v>20</v>
      </c>
      <c r="B13053" s="6">
        <v>0</v>
      </c>
      <c r="C13053" s="6">
        <v>29</v>
      </c>
      <c r="D13053" s="6">
        <f>A13053+B13053+C13053</f>
        <v>49</v>
      </c>
      <c r="E13053" s="5">
        <f>IF(A13053=0,0,A13053*LABOR_HRS_WK_TOM*SEASON_WEEKS*(1+DIM_PCT_TOM)^A13053)</f>
        <v>12109.4999087861</v>
      </c>
      <c r="F13053" s="5">
        <f>IF(B13053=0,0,B13053*LABOR_HRS_WK_CAR*SEASON_WEEKS*(1+DIM_PCT_CAR)^B13053)</f>
        <v>0</v>
      </c>
      <c r="G13053" s="5">
        <f>IF(C13053=0,0,C13053*LABOR_HRS_WK_MES*SEASON_WEEKS*(1+DIM_PCT_MES)^C13053)</f>
        <v>1870.9683306758766</v>
      </c>
      <c r="H13053" s="5">
        <f>E13053+F13053+G13053</f>
        <v>13980.468239461976</v>
      </c>
      <c r="I13053" s="5">
        <f>MIN(H13053,FARMER_HRS)</f>
        <v>720</v>
      </c>
      <c r="J13053" s="5">
        <f>MAX(0,H13053-FARMER_HRS)</f>
        <v>13260.468239461976</v>
      </c>
      <c r="K13053" s="2">
        <f>I13053*FARMER_RATE+J13053*TEMP_WORKER_RATE</f>
        <v>255216.46249065929</v>
      </c>
      <c r="L13053" s="2">
        <f>A13053*PRICE_TOM+B13053*PRICE_CAR+C13053*PRICE_MES</f>
        <v>254300</v>
      </c>
      <c r="M13053" s="2">
        <f>A13053*FERT_BED_TOM+B13053*FERT_BED_CAR+C13053*FERT_BED_MES</f>
        <v>43120</v>
      </c>
      <c r="N13053" s="6">
        <f>IF(AND(D13053&lt;=TOTAL_BEDS,J13053&lt;=TEMP_WORKER_MAX*TEMP_WORKER_HRS),1,0)</f>
        <v>0</v>
      </c>
      <c r="O13053" s="2">
        <f>L13053-M13053-K13053-FIXED_COSTS</f>
        <v>-64036.462490659294</v>
      </c>
      <c r="P13053" s="2">
        <f>IF(N13053=1,O13053,"")</f>
      </c>
    </row>
    <row r="13054">
      <c r="A13054" s="6">
        <v>20</v>
      </c>
      <c r="B13054" s="6">
        <v>0</v>
      </c>
      <c r="C13054" s="6">
        <v>30</v>
      </c>
      <c r="D13054" s="6">
        <f>A13054+B13054+C13054</f>
        <v>50</v>
      </c>
      <c r="E13054" s="5">
        <f>IF(A13054=0,0,A13054*LABOR_HRS_WK_TOM*SEASON_WEEKS*(1+DIM_PCT_TOM)^A13054)</f>
        <v>12109.4999087861</v>
      </c>
      <c r="F13054" s="5">
        <f>IF(B13054=0,0,B13054*LABOR_HRS_WK_CAR*SEASON_WEEKS*(1+DIM_PCT_CAR)^B13054)</f>
        <v>0</v>
      </c>
      <c r="G13054" s="5">
        <f>IF(C13054=0,0,C13054*LABOR_HRS_WK_MES*SEASON_WEEKS*(1+DIM_PCT_MES)^C13054)</f>
        <v>1959.6780360096466</v>
      </c>
      <c r="H13054" s="5">
        <f>E13054+F13054+G13054</f>
        <v>14069.177944795747</v>
      </c>
      <c r="I13054" s="5">
        <f>MIN(H13054,FARMER_HRS)</f>
        <v>720</v>
      </c>
      <c r="J13054" s="5">
        <f>MAX(0,H13054-FARMER_HRS)</f>
        <v>13349.177944795747</v>
      </c>
      <c r="K13054" s="2">
        <f>I13054*FARMER_RATE+J13054*TEMP_WORKER_RATE</f>
        <v>256756.56154159282</v>
      </c>
      <c r="L13054" s="2">
        <f>A13054*PRICE_TOM+B13054*PRICE_CAR+C13054*PRICE_MES</f>
        <v>257000</v>
      </c>
      <c r="M13054" s="2">
        <f>A13054*FERT_BED_TOM+B13054*FERT_BED_CAR+C13054*FERT_BED_MES</f>
        <v>44000</v>
      </c>
      <c r="N13054" s="6">
        <f>IF(AND(D13054&lt;=TOTAL_BEDS,J13054&lt;=TEMP_WORKER_MAX*TEMP_WORKER_HRS),1,0)</f>
        <v>0</v>
      </c>
      <c r="O13054" s="2">
        <f>L13054-M13054-K13054-FIXED_COSTS</f>
        <v>-63756.561541592819</v>
      </c>
      <c r="P13054" s="2">
        <f>IF(N13054=1,O13054,"")</f>
      </c>
    </row>
    <row r="13055">
      <c r="A13055" s="6">
        <v>20</v>
      </c>
      <c r="B13055" s="6">
        <v>1</v>
      </c>
      <c r="C13055" s="6">
        <v>0</v>
      </c>
      <c r="D13055" s="6">
        <f>A13055+B13055+C13055</f>
        <v>21</v>
      </c>
      <c r="E13055" s="5">
        <f>IF(A13055=0,0,A13055*LABOR_HRS_WK_TOM*SEASON_WEEKS*(1+DIM_PCT_TOM)^A13055)</f>
        <v>12109.4999087861</v>
      </c>
      <c r="F13055" s="5">
        <f>IF(B13055=0,0,B13055*LABOR_HRS_WK_CAR*SEASON_WEEKS*(1+DIM_PCT_CAR)^B13055)</f>
        <v>30.749999999999996</v>
      </c>
      <c r="G13055" s="5">
        <f>IF(C13055=0,0,C13055*LABOR_HRS_WK_MES*SEASON_WEEKS*(1+DIM_PCT_MES)^C13055)</f>
        <v>0</v>
      </c>
      <c r="H13055" s="5">
        <f>E13055+F13055+G13055</f>
        <v>12140.2499087861</v>
      </c>
      <c r="I13055" s="5">
        <f>MIN(H13055,FARMER_HRS)</f>
        <v>720</v>
      </c>
      <c r="J13055" s="5">
        <f>MAX(0,H13055-FARMER_HRS)</f>
        <v>11420.2499087861</v>
      </c>
      <c r="K13055" s="2">
        <f>I13055*FARMER_RATE+J13055*TEMP_WORKER_RATE</f>
        <v>223268.227583092</v>
      </c>
      <c r="L13055" s="2">
        <f>A13055*PRICE_TOM+B13055*PRICE_CAR+C13055*PRICE_MES</f>
        <v>178094</v>
      </c>
      <c r="M13055" s="2">
        <f>A13055*FERT_BED_TOM+B13055*FERT_BED_CAR+C13055*FERT_BED_MES</f>
        <v>18040</v>
      </c>
      <c r="N13055" s="6">
        <f>IF(AND(D13055&lt;=TOTAL_BEDS,J13055&lt;=TEMP_WORKER_MAX*TEMP_WORKER_HRS),1,0)</f>
        <v>0</v>
      </c>
      <c r="O13055" s="2">
        <f>L13055-M13055-K13055-FIXED_COSTS</f>
        <v>-83214.227583092</v>
      </c>
      <c r="P13055" s="2">
        <f>IF(N13055=1,O13055,"")</f>
      </c>
    </row>
    <row r="13056">
      <c r="A13056" s="6">
        <v>20</v>
      </c>
      <c r="B13056" s="6">
        <v>1</v>
      </c>
      <c r="C13056" s="6">
        <v>1</v>
      </c>
      <c r="D13056" s="6">
        <f>A13056+B13056+C13056</f>
        <v>22</v>
      </c>
      <c r="E13056" s="5">
        <f>IF(A13056=0,0,A13056*LABOR_HRS_WK_TOM*SEASON_WEEKS*(1+DIM_PCT_TOM)^A13056)</f>
        <v>12109.4999087861</v>
      </c>
      <c r="F13056" s="5">
        <f>IF(B13056=0,0,B13056*LABOR_HRS_WK_CAR*SEASON_WEEKS*(1+DIM_PCT_CAR)^B13056)</f>
        <v>30.749999999999996</v>
      </c>
      <c r="G13056" s="5">
        <f>IF(C13056=0,0,C13056*LABOR_HRS_WK_MES*SEASON_WEEKS*(1+DIM_PCT_MES)^C13056)</f>
        <v>45.5625</v>
      </c>
      <c r="H13056" s="5">
        <f>E13056+F13056+G13056</f>
        <v>12185.8124087861</v>
      </c>
      <c r="I13056" s="5">
        <f>MIN(H13056,FARMER_HRS)</f>
        <v>720</v>
      </c>
      <c r="J13056" s="5">
        <f>MAX(0,H13056-FARMER_HRS)</f>
        <v>11465.8124087861</v>
      </c>
      <c r="K13056" s="2">
        <f>I13056*FARMER_RATE+J13056*TEMP_WORKER_RATE</f>
        <v>224059.243208092</v>
      </c>
      <c r="L13056" s="2">
        <f>A13056*PRICE_TOM+B13056*PRICE_CAR+C13056*PRICE_MES</f>
        <v>180794</v>
      </c>
      <c r="M13056" s="2">
        <f>A13056*FERT_BED_TOM+B13056*FERT_BED_CAR+C13056*FERT_BED_MES</f>
        <v>18920</v>
      </c>
      <c r="N13056" s="6">
        <f>IF(AND(D13056&lt;=TOTAL_BEDS,J13056&lt;=TEMP_WORKER_MAX*TEMP_WORKER_HRS),1,0)</f>
        <v>0</v>
      </c>
      <c r="O13056" s="2">
        <f>L13056-M13056-K13056-FIXED_COSTS</f>
        <v>-82185.243208092</v>
      </c>
      <c r="P13056" s="2">
        <f>IF(N13056=1,O13056,"")</f>
      </c>
    </row>
    <row r="13057">
      <c r="A13057" s="6">
        <v>20</v>
      </c>
      <c r="B13057" s="6">
        <v>1</v>
      </c>
      <c r="C13057" s="6">
        <v>2</v>
      </c>
      <c r="D13057" s="6">
        <f>A13057+B13057+C13057</f>
        <v>23</v>
      </c>
      <c r="E13057" s="5">
        <f>IF(A13057=0,0,A13057*LABOR_HRS_WK_TOM*SEASON_WEEKS*(1+DIM_PCT_TOM)^A13057)</f>
        <v>12109.4999087861</v>
      </c>
      <c r="F13057" s="5">
        <f>IF(B13057=0,0,B13057*LABOR_HRS_WK_CAR*SEASON_WEEKS*(1+DIM_PCT_CAR)^B13057)</f>
        <v>30.749999999999996</v>
      </c>
      <c r="G13057" s="5">
        <f>IF(C13057=0,0,C13057*LABOR_HRS_WK_MES*SEASON_WEEKS*(1+DIM_PCT_MES)^C13057)</f>
        <v>92.2640625</v>
      </c>
      <c r="H13057" s="5">
        <f>E13057+F13057+G13057</f>
        <v>12232.5139712861</v>
      </c>
      <c r="I13057" s="5">
        <f>MIN(H13057,FARMER_HRS)</f>
        <v>720</v>
      </c>
      <c r="J13057" s="5">
        <f>MAX(0,H13057-FARMER_HRS)</f>
        <v>11512.5139712861</v>
      </c>
      <c r="K13057" s="2">
        <f>I13057*FARMER_RATE+J13057*TEMP_WORKER_RATE</f>
        <v>224870.034223717</v>
      </c>
      <c r="L13057" s="2">
        <f>A13057*PRICE_TOM+B13057*PRICE_CAR+C13057*PRICE_MES</f>
        <v>183494</v>
      </c>
      <c r="M13057" s="2">
        <f>A13057*FERT_BED_TOM+B13057*FERT_BED_CAR+C13057*FERT_BED_MES</f>
        <v>19800</v>
      </c>
      <c r="N13057" s="6">
        <f>IF(AND(D13057&lt;=TOTAL_BEDS,J13057&lt;=TEMP_WORKER_MAX*TEMP_WORKER_HRS),1,0)</f>
        <v>0</v>
      </c>
      <c r="O13057" s="2">
        <f>L13057-M13057-K13057-FIXED_COSTS</f>
        <v>-81176.034223717</v>
      </c>
      <c r="P13057" s="2">
        <f>IF(N13057=1,O13057,"")</f>
      </c>
    </row>
    <row r="13058">
      <c r="A13058" s="6">
        <v>20</v>
      </c>
      <c r="B13058" s="6">
        <v>1</v>
      </c>
      <c r="C13058" s="6">
        <v>3</v>
      </c>
      <c r="D13058" s="6">
        <f>A13058+B13058+C13058</f>
        <v>24</v>
      </c>
      <c r="E13058" s="5">
        <f>IF(A13058=0,0,A13058*LABOR_HRS_WK_TOM*SEASON_WEEKS*(1+DIM_PCT_TOM)^A13058)</f>
        <v>12109.4999087861</v>
      </c>
      <c r="F13058" s="5">
        <f>IF(B13058=0,0,B13058*LABOR_HRS_WK_CAR*SEASON_WEEKS*(1+DIM_PCT_CAR)^B13058)</f>
        <v>30.749999999999996</v>
      </c>
      <c r="G13058" s="5">
        <f>IF(C13058=0,0,C13058*LABOR_HRS_WK_MES*SEASON_WEEKS*(1+DIM_PCT_MES)^C13058)</f>
        <v>140.12604492187498</v>
      </c>
      <c r="H13058" s="5">
        <f>E13058+F13058+G13058</f>
        <v>12280.375953707975</v>
      </c>
      <c r="I13058" s="5">
        <f>MIN(H13058,FARMER_HRS)</f>
        <v>720</v>
      </c>
      <c r="J13058" s="5">
        <f>MAX(0,H13058-FARMER_HRS)</f>
        <v>11560.375953707975</v>
      </c>
      <c r="K13058" s="2">
        <f>I13058*FARMER_RATE+J13058*TEMP_WORKER_RATE</f>
        <v>225700.97141854122</v>
      </c>
      <c r="L13058" s="2">
        <f>A13058*PRICE_TOM+B13058*PRICE_CAR+C13058*PRICE_MES</f>
        <v>186194</v>
      </c>
      <c r="M13058" s="2">
        <f>A13058*FERT_BED_TOM+B13058*FERT_BED_CAR+C13058*FERT_BED_MES</f>
        <v>20680</v>
      </c>
      <c r="N13058" s="6">
        <f>IF(AND(D13058&lt;=TOTAL_BEDS,J13058&lt;=TEMP_WORKER_MAX*TEMP_WORKER_HRS),1,0)</f>
        <v>0</v>
      </c>
      <c r="O13058" s="2">
        <f>L13058-M13058-K13058-FIXED_COSTS</f>
        <v>-80186.971418541216</v>
      </c>
      <c r="P13058" s="2">
        <f>IF(N13058=1,O13058,"")</f>
      </c>
    </row>
    <row r="13059">
      <c r="A13059" s="6">
        <v>20</v>
      </c>
      <c r="B13059" s="6">
        <v>1</v>
      </c>
      <c r="C13059" s="6">
        <v>4</v>
      </c>
      <c r="D13059" s="6">
        <f>A13059+B13059+C13059</f>
        <v>25</v>
      </c>
      <c r="E13059" s="5">
        <f>IF(A13059=0,0,A13059*LABOR_HRS_WK_TOM*SEASON_WEEKS*(1+DIM_PCT_TOM)^A13059)</f>
        <v>12109.4999087861</v>
      </c>
      <c r="F13059" s="5">
        <f>IF(B13059=0,0,B13059*LABOR_HRS_WK_CAR*SEASON_WEEKS*(1+DIM_PCT_CAR)^B13059)</f>
        <v>30.749999999999996</v>
      </c>
      <c r="G13059" s="5">
        <f>IF(C13059=0,0,C13059*LABOR_HRS_WK_MES*SEASON_WEEKS*(1+DIM_PCT_MES)^C13059)</f>
        <v>189.17016064453119</v>
      </c>
      <c r="H13059" s="5">
        <f>E13059+F13059+G13059</f>
        <v>12329.420069430631</v>
      </c>
      <c r="I13059" s="5">
        <f>MIN(H13059,FARMER_HRS)</f>
        <v>720</v>
      </c>
      <c r="J13059" s="5">
        <f>MAX(0,H13059-FARMER_HRS)</f>
        <v>11609.420069430631</v>
      </c>
      <c r="K13059" s="2">
        <f>I13059*FARMER_RATE+J13059*TEMP_WORKER_RATE</f>
        <v>226552.43176094844</v>
      </c>
      <c r="L13059" s="2">
        <f>A13059*PRICE_TOM+B13059*PRICE_CAR+C13059*PRICE_MES</f>
        <v>188894</v>
      </c>
      <c r="M13059" s="2">
        <f>A13059*FERT_BED_TOM+B13059*FERT_BED_CAR+C13059*FERT_BED_MES</f>
        <v>21560</v>
      </c>
      <c r="N13059" s="6">
        <f>IF(AND(D13059&lt;=TOTAL_BEDS,J13059&lt;=TEMP_WORKER_MAX*TEMP_WORKER_HRS),1,0)</f>
        <v>0</v>
      </c>
      <c r="O13059" s="2">
        <f>L13059-M13059-K13059-FIXED_COSTS</f>
        <v>-79218.431760948442</v>
      </c>
      <c r="P13059" s="2">
        <f>IF(N13059=1,O13059,"")</f>
      </c>
    </row>
    <row r="13060">
      <c r="A13060" s="6">
        <v>20</v>
      </c>
      <c r="B13060" s="6">
        <v>1</v>
      </c>
      <c r="C13060" s="6">
        <v>5</v>
      </c>
      <c r="D13060" s="6">
        <f>A13060+B13060+C13060</f>
        <v>26</v>
      </c>
      <c r="E13060" s="5">
        <f>IF(A13060=0,0,A13060*LABOR_HRS_WK_TOM*SEASON_WEEKS*(1+DIM_PCT_TOM)^A13060)</f>
        <v>12109.4999087861</v>
      </c>
      <c r="F13060" s="5">
        <f>IF(B13060=0,0,B13060*LABOR_HRS_WK_CAR*SEASON_WEEKS*(1+DIM_PCT_CAR)^B13060)</f>
        <v>30.749999999999996</v>
      </c>
      <c r="G13060" s="5">
        <f>IF(C13060=0,0,C13060*LABOR_HRS_WK_MES*SEASON_WEEKS*(1+DIM_PCT_MES)^C13060)</f>
        <v>239.41848456573481</v>
      </c>
      <c r="H13060" s="5">
        <f>E13060+F13060+G13060</f>
        <v>12379.668393351834</v>
      </c>
      <c r="I13060" s="5">
        <f>MIN(H13060,FARMER_HRS)</f>
        <v>720</v>
      </c>
      <c r="J13060" s="5">
        <f>MAX(0,H13060-FARMER_HRS)</f>
        <v>11659.668393351834</v>
      </c>
      <c r="K13060" s="2">
        <f>I13060*FARMER_RATE+J13060*TEMP_WORKER_RATE</f>
        <v>227424.79849569156</v>
      </c>
      <c r="L13060" s="2">
        <f>A13060*PRICE_TOM+B13060*PRICE_CAR+C13060*PRICE_MES</f>
        <v>191594</v>
      </c>
      <c r="M13060" s="2">
        <f>A13060*FERT_BED_TOM+B13060*FERT_BED_CAR+C13060*FERT_BED_MES</f>
        <v>22440</v>
      </c>
      <c r="N13060" s="6">
        <f>IF(AND(D13060&lt;=TOTAL_BEDS,J13060&lt;=TEMP_WORKER_MAX*TEMP_WORKER_HRS),1,0)</f>
        <v>0</v>
      </c>
      <c r="O13060" s="2">
        <f>L13060-M13060-K13060-FIXED_COSTS</f>
        <v>-78270.798495691561</v>
      </c>
      <c r="P13060" s="2">
        <f>IF(N13060=1,O13060,"")</f>
      </c>
    </row>
    <row r="13061">
      <c r="A13061" s="6">
        <v>20</v>
      </c>
      <c r="B13061" s="6">
        <v>1</v>
      </c>
      <c r="C13061" s="6">
        <v>6</v>
      </c>
      <c r="D13061" s="6">
        <f>A13061+B13061+C13061</f>
        <v>27</v>
      </c>
      <c r="E13061" s="5">
        <f>IF(A13061=0,0,A13061*LABOR_HRS_WK_TOM*SEASON_WEEKS*(1+DIM_PCT_TOM)^A13061)</f>
        <v>12109.4999087861</v>
      </c>
      <c r="F13061" s="5">
        <f>IF(B13061=0,0,B13061*LABOR_HRS_WK_CAR*SEASON_WEEKS*(1+DIM_PCT_CAR)^B13061)</f>
        <v>30.749999999999996</v>
      </c>
      <c r="G13061" s="5">
        <f>IF(C13061=0,0,C13061*LABOR_HRS_WK_MES*SEASON_WEEKS*(1+DIM_PCT_MES)^C13061)</f>
        <v>290.89345874736773</v>
      </c>
      <c r="H13061" s="5">
        <f>E13061+F13061+G13061</f>
        <v>12431.143367533467</v>
      </c>
      <c r="I13061" s="5">
        <f>MIN(H13061,FARMER_HRS)</f>
        <v>720</v>
      </c>
      <c r="J13061" s="5">
        <f>MAX(0,H13061-FARMER_HRS)</f>
        <v>11711.143367533467</v>
      </c>
      <c r="K13061" s="2">
        <f>I13061*FARMER_RATE+J13061*TEMP_WORKER_RATE</f>
        <v>228318.46124190046</v>
      </c>
      <c r="L13061" s="2">
        <f>A13061*PRICE_TOM+B13061*PRICE_CAR+C13061*PRICE_MES</f>
        <v>194294</v>
      </c>
      <c r="M13061" s="2">
        <f>A13061*FERT_BED_TOM+B13061*FERT_BED_CAR+C13061*FERT_BED_MES</f>
        <v>23320</v>
      </c>
      <c r="N13061" s="6">
        <f>IF(AND(D13061&lt;=TOTAL_BEDS,J13061&lt;=TEMP_WORKER_MAX*TEMP_WORKER_HRS),1,0)</f>
        <v>0</v>
      </c>
      <c r="O13061" s="2">
        <f>L13061-M13061-K13061-FIXED_COSTS</f>
        <v>-77344.461241900455</v>
      </c>
      <c r="P13061" s="2">
        <f>IF(N13061=1,O13061,"")</f>
      </c>
    </row>
    <row r="13062">
      <c r="A13062" s="6">
        <v>20</v>
      </c>
      <c r="B13062" s="6">
        <v>1</v>
      </c>
      <c r="C13062" s="6">
        <v>7</v>
      </c>
      <c r="D13062" s="6">
        <f>A13062+B13062+C13062</f>
        <v>28</v>
      </c>
      <c r="E13062" s="5">
        <f>IF(A13062=0,0,A13062*LABOR_HRS_WK_TOM*SEASON_WEEKS*(1+DIM_PCT_TOM)^A13062)</f>
        <v>12109.4999087861</v>
      </c>
      <c r="F13062" s="5">
        <f>IF(B13062=0,0,B13062*LABOR_HRS_WK_CAR*SEASON_WEEKS*(1+DIM_PCT_CAR)^B13062)</f>
        <v>30.749999999999996</v>
      </c>
      <c r="G13062" s="5">
        <f>IF(C13062=0,0,C13062*LABOR_HRS_WK_MES*SEASON_WEEKS*(1+DIM_PCT_MES)^C13062)</f>
        <v>343.61789814532818</v>
      </c>
      <c r="H13062" s="5">
        <f>E13062+F13062+G13062</f>
        <v>12483.867806931428</v>
      </c>
      <c r="I13062" s="5">
        <f>MIN(H13062,FARMER_HRS)</f>
        <v>720</v>
      </c>
      <c r="J13062" s="5">
        <f>MAX(0,H13062-FARMER_HRS)</f>
        <v>11763.867806931428</v>
      </c>
      <c r="K13062" s="2">
        <f>I13062*FARMER_RATE+J13062*TEMP_WORKER_RATE</f>
        <v>229233.81609255951</v>
      </c>
      <c r="L13062" s="2">
        <f>A13062*PRICE_TOM+B13062*PRICE_CAR+C13062*PRICE_MES</f>
        <v>196994</v>
      </c>
      <c r="M13062" s="2">
        <f>A13062*FERT_BED_TOM+B13062*FERT_BED_CAR+C13062*FERT_BED_MES</f>
        <v>24200</v>
      </c>
      <c r="N13062" s="6">
        <f>IF(AND(D13062&lt;=TOTAL_BEDS,J13062&lt;=TEMP_WORKER_MAX*TEMP_WORKER_HRS),1,0)</f>
        <v>0</v>
      </c>
      <c r="O13062" s="2">
        <f>L13062-M13062-K13062-FIXED_COSTS</f>
        <v>-76439.816092559515</v>
      </c>
      <c r="P13062" s="2">
        <f>IF(N13062=1,O13062,"")</f>
      </c>
    </row>
    <row r="13063">
      <c r="A13063" s="6">
        <v>20</v>
      </c>
      <c r="B13063" s="6">
        <v>1</v>
      </c>
      <c r="C13063" s="6">
        <v>8</v>
      </c>
      <c r="D13063" s="6">
        <f>A13063+B13063+C13063</f>
        <v>29</v>
      </c>
      <c r="E13063" s="5">
        <f>IF(A13063=0,0,A13063*LABOR_HRS_WK_TOM*SEASON_WEEKS*(1+DIM_PCT_TOM)^A13063)</f>
        <v>12109.4999087861</v>
      </c>
      <c r="F13063" s="5">
        <f>IF(B13063=0,0,B13063*LABOR_HRS_WK_CAR*SEASON_WEEKS*(1+DIM_PCT_CAR)^B13063)</f>
        <v>30.749999999999996</v>
      </c>
      <c r="G13063" s="5">
        <f>IF(C13063=0,0,C13063*LABOR_HRS_WK_MES*SEASON_WEEKS*(1+DIM_PCT_MES)^C13063)</f>
        <v>397.61499642530833</v>
      </c>
      <c r="H13063" s="5">
        <f>E13063+F13063+G13063</f>
        <v>12537.864905211409</v>
      </c>
      <c r="I13063" s="5">
        <f>MIN(H13063,FARMER_HRS)</f>
        <v>720</v>
      </c>
      <c r="J13063" s="5">
        <f>MAX(0,H13063-FARMER_HRS)</f>
        <v>11817.864905211409</v>
      </c>
      <c r="K13063" s="2">
        <f>I13063*FARMER_RATE+J13063*TEMP_WORKER_RATE</f>
        <v>230171.26571547583</v>
      </c>
      <c r="L13063" s="2">
        <f>A13063*PRICE_TOM+B13063*PRICE_CAR+C13063*PRICE_MES</f>
        <v>199694</v>
      </c>
      <c r="M13063" s="2">
        <f>A13063*FERT_BED_TOM+B13063*FERT_BED_CAR+C13063*FERT_BED_MES</f>
        <v>25080</v>
      </c>
      <c r="N13063" s="6">
        <f>IF(AND(D13063&lt;=TOTAL_BEDS,J13063&lt;=TEMP_WORKER_MAX*TEMP_WORKER_HRS),1,0)</f>
        <v>0</v>
      </c>
      <c r="O13063" s="2">
        <f>L13063-M13063-K13063-FIXED_COSTS</f>
        <v>-75557.265715475834</v>
      </c>
      <c r="P13063" s="2">
        <f>IF(N13063=1,O13063,"")</f>
      </c>
    </row>
    <row r="13064">
      <c r="A13064" s="6">
        <v>20</v>
      </c>
      <c r="B13064" s="6">
        <v>1</v>
      </c>
      <c r="C13064" s="6">
        <v>9</v>
      </c>
      <c r="D13064" s="6">
        <f>A13064+B13064+C13064</f>
        <v>30</v>
      </c>
      <c r="E13064" s="5">
        <f>IF(A13064=0,0,A13064*LABOR_HRS_WK_TOM*SEASON_WEEKS*(1+DIM_PCT_TOM)^A13064)</f>
        <v>12109.4999087861</v>
      </c>
      <c r="F13064" s="5">
        <f>IF(B13064=0,0,B13064*LABOR_HRS_WK_CAR*SEASON_WEEKS*(1+DIM_PCT_CAR)^B13064)</f>
        <v>30.749999999999996</v>
      </c>
      <c r="G13064" s="5">
        <f>IF(C13064=0,0,C13064*LABOR_HRS_WK_MES*SEASON_WEEKS*(1+DIM_PCT_MES)^C13064)</f>
        <v>452.90833186570273</v>
      </c>
      <c r="H13064" s="5">
        <f>E13064+F13064+G13064</f>
        <v>12593.158240651803</v>
      </c>
      <c r="I13064" s="5">
        <f>MIN(H13064,FARMER_HRS)</f>
        <v>720</v>
      </c>
      <c r="J13064" s="5">
        <f>MAX(0,H13064-FARMER_HRS)</f>
        <v>11873.158240651803</v>
      </c>
      <c r="K13064" s="2">
        <f>I13064*FARMER_RATE+J13064*TEMP_WORKER_RATE</f>
        <v>231131.21945576047</v>
      </c>
      <c r="L13064" s="2">
        <f>A13064*PRICE_TOM+B13064*PRICE_CAR+C13064*PRICE_MES</f>
        <v>202394</v>
      </c>
      <c r="M13064" s="2">
        <f>A13064*FERT_BED_TOM+B13064*FERT_BED_CAR+C13064*FERT_BED_MES</f>
        <v>25960</v>
      </c>
      <c r="N13064" s="6">
        <f>IF(AND(D13064&lt;=TOTAL_BEDS,J13064&lt;=TEMP_WORKER_MAX*TEMP_WORKER_HRS),1,0)</f>
        <v>0</v>
      </c>
      <c r="O13064" s="2">
        <f>L13064-M13064-K13064-FIXED_COSTS</f>
        <v>-74697.219455760467</v>
      </c>
      <c r="P13064" s="2">
        <f>IF(N13064=1,O13064,"")</f>
      </c>
    </row>
    <row r="13065">
      <c r="A13065" s="6">
        <v>20</v>
      </c>
      <c r="B13065" s="6">
        <v>1</v>
      </c>
      <c r="C13065" s="6">
        <v>10</v>
      </c>
      <c r="D13065" s="6">
        <f>A13065+B13065+C13065</f>
        <v>31</v>
      </c>
      <c r="E13065" s="5">
        <f>IF(A13065=0,0,A13065*LABOR_HRS_WK_TOM*SEASON_WEEKS*(1+DIM_PCT_TOM)^A13065)</f>
        <v>12109.4999087861</v>
      </c>
      <c r="F13065" s="5">
        <f>IF(B13065=0,0,B13065*LABOR_HRS_WK_CAR*SEASON_WEEKS*(1+DIM_PCT_CAR)^B13065)</f>
        <v>30.749999999999996</v>
      </c>
      <c r="G13065" s="5">
        <f>IF(C13065=0,0,C13065*LABOR_HRS_WK_MES*SEASON_WEEKS*(1+DIM_PCT_MES)^C13065)</f>
        <v>509.52187334891551</v>
      </c>
      <c r="H13065" s="5">
        <f>E13065+F13065+G13065</f>
        <v>12649.771782135016</v>
      </c>
      <c r="I13065" s="5">
        <f>MIN(H13065,FARMER_HRS)</f>
        <v>720</v>
      </c>
      <c r="J13065" s="5">
        <f>MAX(0,H13065-FARMER_HRS)</f>
        <v>11929.771782135016</v>
      </c>
      <c r="K13065" s="2">
        <f>I13065*FARMER_RATE+J13065*TEMP_WORKER_RATE</f>
        <v>232114.09343984403</v>
      </c>
      <c r="L13065" s="2">
        <f>A13065*PRICE_TOM+B13065*PRICE_CAR+C13065*PRICE_MES</f>
        <v>205094</v>
      </c>
      <c r="M13065" s="2">
        <f>A13065*FERT_BED_TOM+B13065*FERT_BED_CAR+C13065*FERT_BED_MES</f>
        <v>26840</v>
      </c>
      <c r="N13065" s="6">
        <f>IF(AND(D13065&lt;=TOTAL_BEDS,J13065&lt;=TEMP_WORKER_MAX*TEMP_WORKER_HRS),1,0)</f>
        <v>0</v>
      </c>
      <c r="O13065" s="2">
        <f>L13065-M13065-K13065-FIXED_COSTS</f>
        <v>-73860.093439844029</v>
      </c>
      <c r="P13065" s="2">
        <f>IF(N13065=1,O13065,"")</f>
      </c>
    </row>
    <row r="13066">
      <c r="A13066" s="6">
        <v>20</v>
      </c>
      <c r="B13066" s="6">
        <v>1</v>
      </c>
      <c r="C13066" s="6">
        <v>11</v>
      </c>
      <c r="D13066" s="6">
        <f>A13066+B13066+C13066</f>
        <v>32</v>
      </c>
      <c r="E13066" s="5">
        <f>IF(A13066=0,0,A13066*LABOR_HRS_WK_TOM*SEASON_WEEKS*(1+DIM_PCT_TOM)^A13066)</f>
        <v>12109.4999087861</v>
      </c>
      <c r="F13066" s="5">
        <f>IF(B13066=0,0,B13066*LABOR_HRS_WK_CAR*SEASON_WEEKS*(1+DIM_PCT_CAR)^B13066)</f>
        <v>30.749999999999996</v>
      </c>
      <c r="G13066" s="5">
        <f>IF(C13066=0,0,C13066*LABOR_HRS_WK_MES*SEASON_WEEKS*(1+DIM_PCT_MES)^C13066)</f>
        <v>567.47998644235463</v>
      </c>
      <c r="H13066" s="5">
        <f>E13066+F13066+G13066</f>
        <v>12707.729895228455</v>
      </c>
      <c r="I13066" s="5">
        <f>MIN(H13066,FARMER_HRS)</f>
        <v>720</v>
      </c>
      <c r="J13066" s="5">
        <f>MAX(0,H13066-FARMER_HRS)</f>
        <v>11987.729895228455</v>
      </c>
      <c r="K13066" s="2">
        <f>I13066*FARMER_RATE+J13066*TEMP_WORKER_RATE</f>
        <v>233120.31068104957</v>
      </c>
      <c r="L13066" s="2">
        <f>A13066*PRICE_TOM+B13066*PRICE_CAR+C13066*PRICE_MES</f>
        <v>207794</v>
      </c>
      <c r="M13066" s="2">
        <f>A13066*FERT_BED_TOM+B13066*FERT_BED_CAR+C13066*FERT_BED_MES</f>
        <v>27720</v>
      </c>
      <c r="N13066" s="6">
        <f>IF(AND(D13066&lt;=TOTAL_BEDS,J13066&lt;=TEMP_WORKER_MAX*TEMP_WORKER_HRS),1,0)</f>
        <v>0</v>
      </c>
      <c r="O13066" s="2">
        <f>L13066-M13066-K13066-FIXED_COSTS</f>
        <v>-73046.310681049566</v>
      </c>
      <c r="P13066" s="2">
        <f>IF(N13066=1,O13066,"")</f>
      </c>
    </row>
    <row r="13067">
      <c r="A13067" s="6">
        <v>20</v>
      </c>
      <c r="B13067" s="6">
        <v>1</v>
      </c>
      <c r="C13067" s="6">
        <v>12</v>
      </c>
      <c r="D13067" s="6">
        <f>A13067+B13067+C13067</f>
        <v>33</v>
      </c>
      <c r="E13067" s="5">
        <f>IF(A13067=0,0,A13067*LABOR_HRS_WK_TOM*SEASON_WEEKS*(1+DIM_PCT_TOM)^A13067)</f>
        <v>12109.4999087861</v>
      </c>
      <c r="F13067" s="5">
        <f>IF(B13067=0,0,B13067*LABOR_HRS_WK_CAR*SEASON_WEEKS*(1+DIM_PCT_CAR)^B13067)</f>
        <v>30.749999999999996</v>
      </c>
      <c r="G13067" s="5">
        <f>IF(C13067=0,0,C13067*LABOR_HRS_WK_MES*SEASON_WEEKS*(1+DIM_PCT_MES)^C13067)</f>
        <v>626.807439570419</v>
      </c>
      <c r="H13067" s="5">
        <f>E13067+F13067+G13067</f>
        <v>12767.057348356519</v>
      </c>
      <c r="I13067" s="5">
        <f>MIN(H13067,FARMER_HRS)</f>
        <v>720</v>
      </c>
      <c r="J13067" s="5">
        <f>MAX(0,H13067-FARMER_HRS)</f>
        <v>12047.057348356519</v>
      </c>
      <c r="K13067" s="2">
        <f>I13067*FARMER_RATE+J13067*TEMP_WORKER_RATE</f>
        <v>234150.30118674511</v>
      </c>
      <c r="L13067" s="2">
        <f>A13067*PRICE_TOM+B13067*PRICE_CAR+C13067*PRICE_MES</f>
        <v>210494</v>
      </c>
      <c r="M13067" s="2">
        <f>A13067*FERT_BED_TOM+B13067*FERT_BED_CAR+C13067*FERT_BED_MES</f>
        <v>28600</v>
      </c>
      <c r="N13067" s="6">
        <f>IF(AND(D13067&lt;=TOTAL_BEDS,J13067&lt;=TEMP_WORKER_MAX*TEMP_WORKER_HRS),1,0)</f>
        <v>0</v>
      </c>
      <c r="O13067" s="2">
        <f>L13067-M13067-K13067-FIXED_COSTS</f>
        <v>-72256.301186745113</v>
      </c>
      <c r="P13067" s="2">
        <f>IF(N13067=1,O13067,"")</f>
      </c>
    </row>
    <row r="13068">
      <c r="A13068" s="6">
        <v>20</v>
      </c>
      <c r="B13068" s="6">
        <v>1</v>
      </c>
      <c r="C13068" s="6">
        <v>13</v>
      </c>
      <c r="D13068" s="6">
        <f>A13068+B13068+C13068</f>
        <v>34</v>
      </c>
      <c r="E13068" s="5">
        <f>IF(A13068=0,0,A13068*LABOR_HRS_WK_TOM*SEASON_WEEKS*(1+DIM_PCT_TOM)^A13068)</f>
        <v>12109.4999087861</v>
      </c>
      <c r="F13068" s="5">
        <f>IF(B13068=0,0,B13068*LABOR_HRS_WK_CAR*SEASON_WEEKS*(1+DIM_PCT_CAR)^B13068)</f>
        <v>30.749999999999996</v>
      </c>
      <c r="G13068" s="5">
        <f>IF(C13068=0,0,C13068*LABOR_HRS_WK_MES*SEASON_WEEKS*(1+DIM_PCT_MES)^C13068)</f>
        <v>687.52941027880331</v>
      </c>
      <c r="H13068" s="5">
        <f>E13068+F13068+G13068</f>
        <v>12827.779319064903</v>
      </c>
      <c r="I13068" s="5">
        <f>MIN(H13068,FARMER_HRS)</f>
        <v>720</v>
      </c>
      <c r="J13068" s="5">
        <f>MAX(0,H13068-FARMER_HRS)</f>
        <v>12107.779319064903</v>
      </c>
      <c r="K13068" s="2">
        <f>I13068*FARMER_RATE+J13068*TEMP_WORKER_RATE</f>
        <v>235204.502067099</v>
      </c>
      <c r="L13068" s="2">
        <f>A13068*PRICE_TOM+B13068*PRICE_CAR+C13068*PRICE_MES</f>
        <v>213194</v>
      </c>
      <c r="M13068" s="2">
        <f>A13068*FERT_BED_TOM+B13068*FERT_BED_CAR+C13068*FERT_BED_MES</f>
        <v>29480</v>
      </c>
      <c r="N13068" s="6">
        <f>IF(AND(D13068&lt;=TOTAL_BEDS,J13068&lt;=TEMP_WORKER_MAX*TEMP_WORKER_HRS),1,0)</f>
        <v>0</v>
      </c>
      <c r="O13068" s="2">
        <f>L13068-M13068-K13068-FIXED_COSTS</f>
        <v>-71490.502067099</v>
      </c>
      <c r="P13068" s="2">
        <f>IF(N13068=1,O13068,"")</f>
      </c>
    </row>
    <row r="13069">
      <c r="A13069" s="6">
        <v>20</v>
      </c>
      <c r="B13069" s="6">
        <v>1</v>
      </c>
      <c r="C13069" s="6">
        <v>14</v>
      </c>
      <c r="D13069" s="6">
        <f>A13069+B13069+C13069</f>
        <v>35</v>
      </c>
      <c r="E13069" s="5">
        <f>IF(A13069=0,0,A13069*LABOR_HRS_WK_TOM*SEASON_WEEKS*(1+DIM_PCT_TOM)^A13069)</f>
        <v>12109.4999087861</v>
      </c>
      <c r="F13069" s="5">
        <f>IF(B13069=0,0,B13069*LABOR_HRS_WK_CAR*SEASON_WEEKS*(1+DIM_PCT_CAR)^B13069)</f>
        <v>30.749999999999996</v>
      </c>
      <c r="G13069" s="5">
        <f>IF(C13069=0,0,C13069*LABOR_HRS_WK_MES*SEASON_WEEKS*(1+DIM_PCT_MES)^C13069)</f>
        <v>749.67149159246435</v>
      </c>
      <c r="H13069" s="5">
        <f>E13069+F13069+G13069</f>
        <v>12889.921400378564</v>
      </c>
      <c r="I13069" s="5">
        <f>MIN(H13069,FARMER_HRS)</f>
        <v>720</v>
      </c>
      <c r="J13069" s="5">
        <f>MAX(0,H13069-FARMER_HRS)</f>
        <v>12169.921400378564</v>
      </c>
      <c r="K13069" s="2">
        <f>I13069*FARMER_RATE+J13069*TEMP_WORKER_RATE</f>
        <v>236283.35764546116</v>
      </c>
      <c r="L13069" s="2">
        <f>A13069*PRICE_TOM+B13069*PRICE_CAR+C13069*PRICE_MES</f>
        <v>215894</v>
      </c>
      <c r="M13069" s="2">
        <f>A13069*FERT_BED_TOM+B13069*FERT_BED_CAR+C13069*FERT_BED_MES</f>
        <v>30360</v>
      </c>
      <c r="N13069" s="6">
        <f>IF(AND(D13069&lt;=TOTAL_BEDS,J13069&lt;=TEMP_WORKER_MAX*TEMP_WORKER_HRS),1,0)</f>
        <v>0</v>
      </c>
      <c r="O13069" s="2">
        <f>L13069-M13069-K13069-FIXED_COSTS</f>
        <v>-70749.357645461161</v>
      </c>
      <c r="P13069" s="2">
        <f>IF(N13069=1,O13069,"")</f>
      </c>
    </row>
    <row r="13070">
      <c r="A13070" s="6">
        <v>20</v>
      </c>
      <c r="B13070" s="6">
        <v>1</v>
      </c>
      <c r="C13070" s="6">
        <v>15</v>
      </c>
      <c r="D13070" s="6">
        <f>A13070+B13070+C13070</f>
        <v>36</v>
      </c>
      <c r="E13070" s="5">
        <f>IF(A13070=0,0,A13070*LABOR_HRS_WK_TOM*SEASON_WEEKS*(1+DIM_PCT_TOM)^A13070)</f>
        <v>12109.4999087861</v>
      </c>
      <c r="F13070" s="5">
        <f>IF(B13070=0,0,B13070*LABOR_HRS_WK_CAR*SEASON_WEEKS*(1+DIM_PCT_CAR)^B13070)</f>
        <v>30.749999999999996</v>
      </c>
      <c r="G13070" s="5">
        <f>IF(C13070=0,0,C13070*LABOR_HRS_WK_MES*SEASON_WEEKS*(1+DIM_PCT_MES)^C13070)</f>
        <v>813.25969846861074</v>
      </c>
      <c r="H13070" s="5">
        <f>E13070+F13070+G13070</f>
        <v>12953.509607254711</v>
      </c>
      <c r="I13070" s="5">
        <f>MIN(H13070,FARMER_HRS)</f>
        <v>720</v>
      </c>
      <c r="J13070" s="5">
        <f>MAX(0,H13070-FARMER_HRS)</f>
        <v>12233.509607254711</v>
      </c>
      <c r="K13070" s="2">
        <f>I13070*FARMER_RATE+J13070*TEMP_WORKER_RATE</f>
        <v>237387.31957039429</v>
      </c>
      <c r="L13070" s="2">
        <f>A13070*PRICE_TOM+B13070*PRICE_CAR+C13070*PRICE_MES</f>
        <v>218594</v>
      </c>
      <c r="M13070" s="2">
        <f>A13070*FERT_BED_TOM+B13070*FERT_BED_CAR+C13070*FERT_BED_MES</f>
        <v>31240</v>
      </c>
      <c r="N13070" s="6">
        <f>IF(AND(D13070&lt;=TOTAL_BEDS,J13070&lt;=TEMP_WORKER_MAX*TEMP_WORKER_HRS),1,0)</f>
        <v>0</v>
      </c>
      <c r="O13070" s="2">
        <f>L13070-M13070-K13070-FIXED_COSTS</f>
        <v>-70033.319570394291</v>
      </c>
      <c r="P13070" s="2">
        <f>IF(N13070=1,O13070,"")</f>
      </c>
    </row>
    <row r="13071">
      <c r="A13071" s="6">
        <v>20</v>
      </c>
      <c r="B13071" s="6">
        <v>1</v>
      </c>
      <c r="C13071" s="6">
        <v>16</v>
      </c>
      <c r="D13071" s="6">
        <f>A13071+B13071+C13071</f>
        <v>37</v>
      </c>
      <c r="E13071" s="5">
        <f>IF(A13071=0,0,A13071*LABOR_HRS_WK_TOM*SEASON_WEEKS*(1+DIM_PCT_TOM)^A13071)</f>
        <v>12109.4999087861</v>
      </c>
      <c r="F13071" s="5">
        <f>IF(B13071=0,0,B13071*LABOR_HRS_WK_CAR*SEASON_WEEKS*(1+DIM_PCT_CAR)^B13071)</f>
        <v>30.749999999999996</v>
      </c>
      <c r="G13071" s="5">
        <f>IF(C13071=0,0,C13071*LABOR_HRS_WK_MES*SEASON_WEEKS*(1+DIM_PCT_MES)^C13071)</f>
        <v>878.32047434609967</v>
      </c>
      <c r="H13071" s="5">
        <f>E13071+F13071+G13071</f>
        <v>13018.570383132199</v>
      </c>
      <c r="I13071" s="5">
        <f>MIN(H13071,FARMER_HRS)</f>
        <v>720</v>
      </c>
      <c r="J13071" s="5">
        <f>MAX(0,H13071-FARMER_HRS)</f>
        <v>12298.570383132199</v>
      </c>
      <c r="K13071" s="2">
        <f>I13071*FARMER_RATE+J13071*TEMP_WORKER_RATE</f>
        <v>238516.84692937846</v>
      </c>
      <c r="L13071" s="2">
        <f>A13071*PRICE_TOM+B13071*PRICE_CAR+C13071*PRICE_MES</f>
        <v>221294</v>
      </c>
      <c r="M13071" s="2">
        <f>A13071*FERT_BED_TOM+B13071*FERT_BED_CAR+C13071*FERT_BED_MES</f>
        <v>32120</v>
      </c>
      <c r="N13071" s="6">
        <f>IF(AND(D13071&lt;=TOTAL_BEDS,J13071&lt;=TEMP_WORKER_MAX*TEMP_WORKER_HRS),1,0)</f>
        <v>0</v>
      </c>
      <c r="O13071" s="2">
        <f>L13071-M13071-K13071-FIXED_COSTS</f>
        <v>-69342.846929378458</v>
      </c>
      <c r="P13071" s="2">
        <f>IF(N13071=1,O13071,"")</f>
      </c>
    </row>
    <row r="13072">
      <c r="A13072" s="6">
        <v>20</v>
      </c>
      <c r="B13072" s="6">
        <v>1</v>
      </c>
      <c r="C13072" s="6">
        <v>17</v>
      </c>
      <c r="D13072" s="6">
        <f>A13072+B13072+C13072</f>
        <v>38</v>
      </c>
      <c r="E13072" s="5">
        <f>IF(A13072=0,0,A13072*LABOR_HRS_WK_TOM*SEASON_WEEKS*(1+DIM_PCT_TOM)^A13072)</f>
        <v>12109.4999087861</v>
      </c>
      <c r="F13072" s="5">
        <f>IF(B13072=0,0,B13072*LABOR_HRS_WK_CAR*SEASON_WEEKS*(1+DIM_PCT_CAR)^B13072)</f>
        <v>30.749999999999996</v>
      </c>
      <c r="G13072" s="5">
        <f>IF(C13072=0,0,C13072*LABOR_HRS_WK_MES*SEASON_WEEKS*(1+DIM_PCT_MES)^C13072)</f>
        <v>944.88069779263992</v>
      </c>
      <c r="H13072" s="5">
        <f>E13072+F13072+G13072</f>
        <v>13085.130606578739</v>
      </c>
      <c r="I13072" s="5">
        <f>MIN(H13072,FARMER_HRS)</f>
        <v>720</v>
      </c>
      <c r="J13072" s="5">
        <f>MAX(0,H13072-FARMER_HRS)</f>
        <v>12365.130606578739</v>
      </c>
      <c r="K13072" s="2">
        <f>I13072*FARMER_RATE+J13072*TEMP_WORKER_RATE</f>
        <v>239672.40636421423</v>
      </c>
      <c r="L13072" s="2">
        <f>A13072*PRICE_TOM+B13072*PRICE_CAR+C13072*PRICE_MES</f>
        <v>223994</v>
      </c>
      <c r="M13072" s="2">
        <f>A13072*FERT_BED_TOM+B13072*FERT_BED_CAR+C13072*FERT_BED_MES</f>
        <v>33000</v>
      </c>
      <c r="N13072" s="6">
        <f>IF(AND(D13072&lt;=TOTAL_BEDS,J13072&lt;=TEMP_WORKER_MAX*TEMP_WORKER_HRS),1,0)</f>
        <v>0</v>
      </c>
      <c r="O13072" s="2">
        <f>L13072-M13072-K13072-FIXED_COSTS</f>
        <v>-68678.406364214228</v>
      </c>
      <c r="P13072" s="2">
        <f>IF(N13072=1,O13072,"")</f>
      </c>
    </row>
    <row r="13073">
      <c r="A13073" s="6">
        <v>20</v>
      </c>
      <c r="B13073" s="6">
        <v>1</v>
      </c>
      <c r="C13073" s="6">
        <v>18</v>
      </c>
      <c r="D13073" s="6">
        <f>A13073+B13073+C13073</f>
        <v>39</v>
      </c>
      <c r="E13073" s="5">
        <f>IF(A13073=0,0,A13073*LABOR_HRS_WK_TOM*SEASON_WEEKS*(1+DIM_PCT_TOM)^A13073)</f>
        <v>12109.4999087861</v>
      </c>
      <c r="F13073" s="5">
        <f>IF(B13073=0,0,B13073*LABOR_HRS_WK_CAR*SEASON_WEEKS*(1+DIM_PCT_CAR)^B13073)</f>
        <v>30.749999999999996</v>
      </c>
      <c r="G13073" s="5">
        <f>IF(C13073=0,0,C13073*LABOR_HRS_WK_MES*SEASON_WEEKS*(1+DIM_PCT_MES)^C13073)</f>
        <v>1012.9676892512272</v>
      </c>
      <c r="H13073" s="5">
        <f>E13073+F13073+G13073</f>
        <v>13153.217598037327</v>
      </c>
      <c r="I13073" s="5">
        <f>MIN(H13073,FARMER_HRS)</f>
        <v>720</v>
      </c>
      <c r="J13073" s="5">
        <f>MAX(0,H13073-FARMER_HRS)</f>
        <v>12433.217598037327</v>
      </c>
      <c r="K13073" s="2">
        <f>I13073*FARMER_RATE+J13073*TEMP_WORKER_RATE</f>
        <v>240854.47218814804</v>
      </c>
      <c r="L13073" s="2">
        <f>A13073*PRICE_TOM+B13073*PRICE_CAR+C13073*PRICE_MES</f>
        <v>226694</v>
      </c>
      <c r="M13073" s="2">
        <f>A13073*FERT_BED_TOM+B13073*FERT_BED_CAR+C13073*FERT_BED_MES</f>
        <v>33880</v>
      </c>
      <c r="N13073" s="6">
        <f>IF(AND(D13073&lt;=TOTAL_BEDS,J13073&lt;=TEMP_WORKER_MAX*TEMP_WORKER_HRS),1,0)</f>
        <v>0</v>
      </c>
      <c r="O13073" s="2">
        <f>L13073-M13073-K13073-FIXED_COSTS</f>
        <v>-68040.472188148036</v>
      </c>
      <c r="P13073" s="2">
        <f>IF(N13073=1,O13073,"")</f>
      </c>
    </row>
    <row r="13074">
      <c r="A13074" s="6">
        <v>20</v>
      </c>
      <c r="B13074" s="6">
        <v>1</v>
      </c>
      <c r="C13074" s="6">
        <v>19</v>
      </c>
      <c r="D13074" s="6">
        <f>A13074+B13074+C13074</f>
        <v>40</v>
      </c>
      <c r="E13074" s="5">
        <f>IF(A13074=0,0,A13074*LABOR_HRS_WK_TOM*SEASON_WEEKS*(1+DIM_PCT_TOM)^A13074)</f>
        <v>12109.4999087861</v>
      </c>
      <c r="F13074" s="5">
        <f>IF(B13074=0,0,B13074*LABOR_HRS_WK_CAR*SEASON_WEEKS*(1+DIM_PCT_CAR)^B13074)</f>
        <v>30.749999999999996</v>
      </c>
      <c r="G13074" s="5">
        <f>IF(C13074=0,0,C13074*LABOR_HRS_WK_MES*SEASON_WEEKS*(1+DIM_PCT_MES)^C13074)</f>
        <v>1082.6092178872491</v>
      </c>
      <c r="H13074" s="5">
        <f>E13074+F13074+G13074</f>
        <v>13222.859126673349</v>
      </c>
      <c r="I13074" s="5">
        <f>MIN(H13074,FARMER_HRS)</f>
        <v>720</v>
      </c>
      <c r="J13074" s="5">
        <f>MAX(0,H13074-FARMER_HRS)</f>
        <v>12502.859126673349</v>
      </c>
      <c r="K13074" s="2">
        <f>I13074*FARMER_RATE+J13074*TEMP_WORKER_RATE</f>
        <v>242063.52650474565</v>
      </c>
      <c r="L13074" s="2">
        <f>A13074*PRICE_TOM+B13074*PRICE_CAR+C13074*PRICE_MES</f>
        <v>229394</v>
      </c>
      <c r="M13074" s="2">
        <f>A13074*FERT_BED_TOM+B13074*FERT_BED_CAR+C13074*FERT_BED_MES</f>
        <v>34760</v>
      </c>
      <c r="N13074" s="6">
        <f>IF(AND(D13074&lt;=TOTAL_BEDS,J13074&lt;=TEMP_WORKER_MAX*TEMP_WORKER_HRS),1,0)</f>
        <v>0</v>
      </c>
      <c r="O13074" s="2">
        <f>L13074-M13074-K13074-FIXED_COSTS</f>
        <v>-67429.526504745649</v>
      </c>
      <c r="P13074" s="2">
        <f>IF(N13074=1,O13074,"")</f>
      </c>
    </row>
    <row r="13075">
      <c r="A13075" s="6">
        <v>20</v>
      </c>
      <c r="B13075" s="6">
        <v>1</v>
      </c>
      <c r="C13075" s="6">
        <v>20</v>
      </c>
      <c r="D13075" s="6">
        <f>A13075+B13075+C13075</f>
        <v>41</v>
      </c>
      <c r="E13075" s="5">
        <f>IF(A13075=0,0,A13075*LABOR_HRS_WK_TOM*SEASON_WEEKS*(1+DIM_PCT_TOM)^A13075)</f>
        <v>12109.4999087861</v>
      </c>
      <c r="F13075" s="5">
        <f>IF(B13075=0,0,B13075*LABOR_HRS_WK_CAR*SEASON_WEEKS*(1+DIM_PCT_CAR)^B13075)</f>
        <v>30.749999999999996</v>
      </c>
      <c r="G13075" s="5">
        <f>IF(C13075=0,0,C13075*LABOR_HRS_WK_MES*SEASON_WEEKS*(1+DIM_PCT_MES)^C13075)</f>
        <v>1153.8335085377259</v>
      </c>
      <c r="H13075" s="5">
        <f>E13075+F13075+G13075</f>
        <v>13294.083417323825</v>
      </c>
      <c r="I13075" s="5">
        <f>MIN(H13075,FARMER_HRS)</f>
        <v>720</v>
      </c>
      <c r="J13075" s="5">
        <f>MAX(0,H13075-FARMER_HRS)</f>
        <v>12574.083417323825</v>
      </c>
      <c r="K13075" s="2">
        <f>I13075*FARMER_RATE+J13075*TEMP_WORKER_RATE</f>
        <v>243300.05932853863</v>
      </c>
      <c r="L13075" s="2">
        <f>A13075*PRICE_TOM+B13075*PRICE_CAR+C13075*PRICE_MES</f>
        <v>232094</v>
      </c>
      <c r="M13075" s="2">
        <f>A13075*FERT_BED_TOM+B13075*FERT_BED_CAR+C13075*FERT_BED_MES</f>
        <v>35640</v>
      </c>
      <c r="N13075" s="6">
        <f>IF(AND(D13075&lt;=TOTAL_BEDS,J13075&lt;=TEMP_WORKER_MAX*TEMP_WORKER_HRS),1,0)</f>
        <v>0</v>
      </c>
      <c r="O13075" s="2">
        <f>L13075-M13075-K13075-FIXED_COSTS</f>
        <v>-66846.059328538628</v>
      </c>
      <c r="P13075" s="2">
        <f>IF(N13075=1,O13075,"")</f>
      </c>
    </row>
    <row r="13076">
      <c r="A13076" s="6">
        <v>20</v>
      </c>
      <c r="B13076" s="6">
        <v>1</v>
      </c>
      <c r="C13076" s="6">
        <v>21</v>
      </c>
      <c r="D13076" s="6">
        <f>A13076+B13076+C13076</f>
        <v>42</v>
      </c>
      <c r="E13076" s="5">
        <f>IF(A13076=0,0,A13076*LABOR_HRS_WK_TOM*SEASON_WEEKS*(1+DIM_PCT_TOM)^A13076)</f>
        <v>12109.4999087861</v>
      </c>
      <c r="F13076" s="5">
        <f>IF(B13076=0,0,B13076*LABOR_HRS_WK_CAR*SEASON_WEEKS*(1+DIM_PCT_CAR)^B13076)</f>
        <v>30.749999999999996</v>
      </c>
      <c r="G13076" s="5">
        <f>IF(C13076=0,0,C13076*LABOR_HRS_WK_MES*SEASON_WEEKS*(1+DIM_PCT_MES)^C13076)</f>
        <v>1226.6692487641699</v>
      </c>
      <c r="H13076" s="5">
        <f>E13076+F13076+G13076</f>
        <v>13366.91915755027</v>
      </c>
      <c r="I13076" s="5">
        <f>MIN(H13076,FARMER_HRS)</f>
        <v>720</v>
      </c>
      <c r="J13076" s="5">
        <f>MAX(0,H13076-FARMER_HRS)</f>
        <v>12646.91915755027</v>
      </c>
      <c r="K13076" s="2">
        <f>I13076*FARMER_RATE+J13076*TEMP_WORKER_RATE</f>
        <v>244564.56870746997</v>
      </c>
      <c r="L13076" s="2">
        <f>A13076*PRICE_TOM+B13076*PRICE_CAR+C13076*PRICE_MES</f>
        <v>234794</v>
      </c>
      <c r="M13076" s="2">
        <f>A13076*FERT_BED_TOM+B13076*FERT_BED_CAR+C13076*FERT_BED_MES</f>
        <v>36520</v>
      </c>
      <c r="N13076" s="6">
        <f>IF(AND(D13076&lt;=TOTAL_BEDS,J13076&lt;=TEMP_WORKER_MAX*TEMP_WORKER_HRS),1,0)</f>
        <v>0</v>
      </c>
      <c r="O13076" s="2">
        <f>L13076-M13076-K13076-FIXED_COSTS</f>
        <v>-66290.568707469967</v>
      </c>
      <c r="P13076" s="2">
        <f>IF(N13076=1,O13076,"")</f>
      </c>
    </row>
    <row r="13077">
      <c r="A13077" s="6">
        <v>20</v>
      </c>
      <c r="B13077" s="6">
        <v>1</v>
      </c>
      <c r="C13077" s="6">
        <v>22</v>
      </c>
      <c r="D13077" s="6">
        <f>A13077+B13077+C13077</f>
        <v>43</v>
      </c>
      <c r="E13077" s="5">
        <f>IF(A13077=0,0,A13077*LABOR_HRS_WK_TOM*SEASON_WEEKS*(1+DIM_PCT_TOM)^A13077)</f>
        <v>12109.4999087861</v>
      </c>
      <c r="F13077" s="5">
        <f>IF(B13077=0,0,B13077*LABOR_HRS_WK_CAR*SEASON_WEEKS*(1+DIM_PCT_CAR)^B13077)</f>
        <v>30.749999999999996</v>
      </c>
      <c r="G13077" s="5">
        <f>IF(C13077=0,0,C13077*LABOR_HRS_WK_MES*SEASON_WEEKS*(1+DIM_PCT_MES)^C13077)</f>
        <v>1301.1455960105659</v>
      </c>
      <c r="H13077" s="5">
        <f>E13077+F13077+G13077</f>
        <v>13441.395504796667</v>
      </c>
      <c r="I13077" s="5">
        <f>MIN(H13077,FARMER_HRS)</f>
        <v>720</v>
      </c>
      <c r="J13077" s="5">
        <f>MAX(0,H13077-FARMER_HRS)</f>
        <v>12721.395504796667</v>
      </c>
      <c r="K13077" s="2">
        <f>I13077*FARMER_RATE+J13077*TEMP_WORKER_RATE</f>
        <v>245857.56084716434</v>
      </c>
      <c r="L13077" s="2">
        <f>A13077*PRICE_TOM+B13077*PRICE_CAR+C13077*PRICE_MES</f>
        <v>237494</v>
      </c>
      <c r="M13077" s="2">
        <f>A13077*FERT_BED_TOM+B13077*FERT_BED_CAR+C13077*FERT_BED_MES</f>
        <v>37400</v>
      </c>
      <c r="N13077" s="6">
        <f>IF(AND(D13077&lt;=TOTAL_BEDS,J13077&lt;=TEMP_WORKER_MAX*TEMP_WORKER_HRS),1,0)</f>
        <v>0</v>
      </c>
      <c r="O13077" s="2">
        <f>L13077-M13077-K13077-FIXED_COSTS</f>
        <v>-65763.560847164335</v>
      </c>
      <c r="P13077" s="2">
        <f>IF(N13077=1,O13077,"")</f>
      </c>
    </row>
    <row r="13078">
      <c r="A13078" s="6">
        <v>20</v>
      </c>
      <c r="B13078" s="6">
        <v>1</v>
      </c>
      <c r="C13078" s="6">
        <v>23</v>
      </c>
      <c r="D13078" s="6">
        <f>A13078+B13078+C13078</f>
        <v>44</v>
      </c>
      <c r="E13078" s="5">
        <f>IF(A13078=0,0,A13078*LABOR_HRS_WK_TOM*SEASON_WEEKS*(1+DIM_PCT_TOM)^A13078)</f>
        <v>12109.4999087861</v>
      </c>
      <c r="F13078" s="5">
        <f>IF(B13078=0,0,B13078*LABOR_HRS_WK_CAR*SEASON_WEEKS*(1+DIM_PCT_CAR)^B13078)</f>
        <v>30.749999999999996</v>
      </c>
      <c r="G13078" s="5">
        <f>IF(C13078=0,0,C13078*LABOR_HRS_WK_MES*SEASON_WEEKS*(1+DIM_PCT_MES)^C13078)</f>
        <v>1377.2921848680023</v>
      </c>
      <c r="H13078" s="5">
        <f>E13078+F13078+G13078</f>
        <v>13517.542093654101</v>
      </c>
      <c r="I13078" s="5">
        <f>MIN(H13078,FARMER_HRS)</f>
        <v>720</v>
      </c>
      <c r="J13078" s="5">
        <f>MAX(0,H13078-FARMER_HRS)</f>
        <v>12797.542093654101</v>
      </c>
      <c r="K13078" s="2">
        <f>I13078*FARMER_RATE+J13078*TEMP_WORKER_RATE</f>
        <v>247179.55023705037</v>
      </c>
      <c r="L13078" s="2">
        <f>A13078*PRICE_TOM+B13078*PRICE_CAR+C13078*PRICE_MES</f>
        <v>240194</v>
      </c>
      <c r="M13078" s="2">
        <f>A13078*FERT_BED_TOM+B13078*FERT_BED_CAR+C13078*FERT_BED_MES</f>
        <v>38280</v>
      </c>
      <c r="N13078" s="6">
        <f>IF(AND(D13078&lt;=TOTAL_BEDS,J13078&lt;=TEMP_WORKER_MAX*TEMP_WORKER_HRS),1,0)</f>
        <v>0</v>
      </c>
      <c r="O13078" s="2">
        <f>L13078-M13078-K13078-FIXED_COSTS</f>
        <v>-65265.550237050367</v>
      </c>
      <c r="P13078" s="2">
        <f>IF(N13078=1,O13078,"")</f>
      </c>
    </row>
    <row r="13079">
      <c r="A13079" s="6">
        <v>20</v>
      </c>
      <c r="B13079" s="6">
        <v>1</v>
      </c>
      <c r="C13079" s="6">
        <v>24</v>
      </c>
      <c r="D13079" s="6">
        <f>A13079+B13079+C13079</f>
        <v>45</v>
      </c>
      <c r="E13079" s="5">
        <f>IF(A13079=0,0,A13079*LABOR_HRS_WK_TOM*SEASON_WEEKS*(1+DIM_PCT_TOM)^A13079)</f>
        <v>12109.4999087861</v>
      </c>
      <c r="F13079" s="5">
        <f>IF(B13079=0,0,B13079*LABOR_HRS_WK_CAR*SEASON_WEEKS*(1+DIM_PCT_CAR)^B13079)</f>
        <v>30.749999999999996</v>
      </c>
      <c r="G13079" s="5">
        <f>IF(C13079=0,0,C13079*LABOR_HRS_WK_MES*SEASON_WEEKS*(1+DIM_PCT_MES)^C13079)</f>
        <v>1455.139134447498</v>
      </c>
      <c r="H13079" s="5">
        <f>E13079+F13079+G13079</f>
        <v>13595.389043233597</v>
      </c>
      <c r="I13079" s="5">
        <f>MIN(H13079,FARMER_HRS)</f>
        <v>720</v>
      </c>
      <c r="J13079" s="5">
        <f>MAX(0,H13079-FARMER_HRS)</f>
        <v>12875.389043233597</v>
      </c>
      <c r="K13079" s="2">
        <f>I13079*FARMER_RATE+J13079*TEMP_WORKER_RATE</f>
        <v>248531.05977836106</v>
      </c>
      <c r="L13079" s="2">
        <f>A13079*PRICE_TOM+B13079*PRICE_CAR+C13079*PRICE_MES</f>
        <v>242894</v>
      </c>
      <c r="M13079" s="2">
        <f>A13079*FERT_BED_TOM+B13079*FERT_BED_CAR+C13079*FERT_BED_MES</f>
        <v>39160</v>
      </c>
      <c r="N13079" s="6">
        <f>IF(AND(D13079&lt;=TOTAL_BEDS,J13079&lt;=TEMP_WORKER_MAX*TEMP_WORKER_HRS),1,0)</f>
        <v>0</v>
      </c>
      <c r="O13079" s="2">
        <f>L13079-M13079-K13079-FIXED_COSTS</f>
        <v>-64797.059778361057</v>
      </c>
      <c r="P13079" s="2">
        <f>IF(N13079=1,O13079,"")</f>
      </c>
    </row>
    <row r="13080">
      <c r="A13080" s="6">
        <v>20</v>
      </c>
      <c r="B13080" s="6">
        <v>1</v>
      </c>
      <c r="C13080" s="6">
        <v>25</v>
      </c>
      <c r="D13080" s="6">
        <f>A13080+B13080+C13080</f>
        <v>46</v>
      </c>
      <c r="E13080" s="5">
        <f>IF(A13080=0,0,A13080*LABOR_HRS_WK_TOM*SEASON_WEEKS*(1+DIM_PCT_TOM)^A13080)</f>
        <v>12109.4999087861</v>
      </c>
      <c r="F13080" s="5">
        <f>IF(B13080=0,0,B13080*LABOR_HRS_WK_CAR*SEASON_WEEKS*(1+DIM_PCT_CAR)^B13080)</f>
        <v>30.749999999999996</v>
      </c>
      <c r="G13080" s="5">
        <f>IF(C13080=0,0,C13080*LABOR_HRS_WK_MES*SEASON_WEEKS*(1+DIM_PCT_MES)^C13080)</f>
        <v>1534.7170558625955</v>
      </c>
      <c r="H13080" s="5">
        <f>E13080+F13080+G13080</f>
        <v>13674.966964648695</v>
      </c>
      <c r="I13080" s="5">
        <f>MIN(H13080,FARMER_HRS)</f>
        <v>720</v>
      </c>
      <c r="J13080" s="5">
        <f>MAX(0,H13080-FARMER_HRS)</f>
        <v>12954.966964648695</v>
      </c>
      <c r="K13080" s="2">
        <f>I13080*FARMER_RATE+J13080*TEMP_WORKER_RATE</f>
        <v>249912.62091403984</v>
      </c>
      <c r="L13080" s="2">
        <f>A13080*PRICE_TOM+B13080*PRICE_CAR+C13080*PRICE_MES</f>
        <v>245594</v>
      </c>
      <c r="M13080" s="2">
        <f>A13080*FERT_BED_TOM+B13080*FERT_BED_CAR+C13080*FERT_BED_MES</f>
        <v>40040</v>
      </c>
      <c r="N13080" s="6">
        <f>IF(AND(D13080&lt;=TOTAL_BEDS,J13080&lt;=TEMP_WORKER_MAX*TEMP_WORKER_HRS),1,0)</f>
        <v>0</v>
      </c>
      <c r="O13080" s="2">
        <f>L13080-M13080-K13080-FIXED_COSTS</f>
        <v>-64358.620914039842</v>
      </c>
      <c r="P13080" s="2">
        <f>IF(N13080=1,O13080,"")</f>
      </c>
    </row>
    <row r="13081">
      <c r="A13081" s="6">
        <v>20</v>
      </c>
      <c r="B13081" s="6">
        <v>1</v>
      </c>
      <c r="C13081" s="6">
        <v>26</v>
      </c>
      <c r="D13081" s="6">
        <f>A13081+B13081+C13081</f>
        <v>47</v>
      </c>
      <c r="E13081" s="5">
        <f>IF(A13081=0,0,A13081*LABOR_HRS_WK_TOM*SEASON_WEEKS*(1+DIM_PCT_TOM)^A13081)</f>
        <v>12109.4999087861</v>
      </c>
      <c r="F13081" s="5">
        <f>IF(B13081=0,0,B13081*LABOR_HRS_WK_CAR*SEASON_WEEKS*(1+DIM_PCT_CAR)^B13081)</f>
        <v>30.749999999999996</v>
      </c>
      <c r="G13081" s="5">
        <f>IF(C13081=0,0,C13081*LABOR_HRS_WK_MES*SEASON_WEEKS*(1+DIM_PCT_MES)^C13081)</f>
        <v>1616.0570598233128</v>
      </c>
      <c r="H13081" s="5">
        <f>E13081+F13081+G13081</f>
        <v>13756.306968609413</v>
      </c>
      <c r="I13081" s="5">
        <f>MIN(H13081,FARMER_HRS)</f>
        <v>720</v>
      </c>
      <c r="J13081" s="5">
        <f>MAX(0,H13081-FARMER_HRS)</f>
        <v>13036.306968609413</v>
      </c>
      <c r="K13081" s="2">
        <f>I13081*FARMER_RATE+J13081*TEMP_WORKER_RATE</f>
        <v>251324.77376058008</v>
      </c>
      <c r="L13081" s="2">
        <f>A13081*PRICE_TOM+B13081*PRICE_CAR+C13081*PRICE_MES</f>
        <v>248294</v>
      </c>
      <c r="M13081" s="2">
        <f>A13081*FERT_BED_TOM+B13081*FERT_BED_CAR+C13081*FERT_BED_MES</f>
        <v>40920</v>
      </c>
      <c r="N13081" s="6">
        <f>IF(AND(D13081&lt;=TOTAL_BEDS,J13081&lt;=TEMP_WORKER_MAX*TEMP_WORKER_HRS),1,0)</f>
        <v>0</v>
      </c>
      <c r="O13081" s="2">
        <f>L13081-M13081-K13081-FIXED_COSTS</f>
        <v>-63950.773760580079</v>
      </c>
      <c r="P13081" s="2">
        <f>IF(N13081=1,O13081,"")</f>
      </c>
    </row>
    <row r="13082">
      <c r="A13082" s="6">
        <v>20</v>
      </c>
      <c r="B13082" s="6">
        <v>1</v>
      </c>
      <c r="C13082" s="6">
        <v>27</v>
      </c>
      <c r="D13082" s="6">
        <f>A13082+B13082+C13082</f>
        <v>48</v>
      </c>
      <c r="E13082" s="5">
        <f>IF(A13082=0,0,A13082*LABOR_HRS_WK_TOM*SEASON_WEEKS*(1+DIM_PCT_TOM)^A13082)</f>
        <v>12109.4999087861</v>
      </c>
      <c r="F13082" s="5">
        <f>IF(B13082=0,0,B13082*LABOR_HRS_WK_CAR*SEASON_WEEKS*(1+DIM_PCT_CAR)^B13082)</f>
        <v>30.749999999999996</v>
      </c>
      <c r="G13082" s="5">
        <f>IF(C13082=0,0,C13082*LABOR_HRS_WK_MES*SEASON_WEEKS*(1+DIM_PCT_MES)^C13082)</f>
        <v>1699.19076434307</v>
      </c>
      <c r="H13082" s="5">
        <f>E13082+F13082+G13082</f>
        <v>13839.440673129169</v>
      </c>
      <c r="I13082" s="5">
        <f>MIN(H13082,FARMER_HRS)</f>
        <v>720</v>
      </c>
      <c r="J13082" s="5">
        <f>MAX(0,H13082-FARMER_HRS)</f>
        <v>13119.440673129169</v>
      </c>
      <c r="K13082" s="2">
        <f>I13082*FARMER_RATE+J13082*TEMP_WORKER_RATE</f>
        <v>252768.06724182586</v>
      </c>
      <c r="L13082" s="2">
        <f>A13082*PRICE_TOM+B13082*PRICE_CAR+C13082*PRICE_MES</f>
        <v>250994</v>
      </c>
      <c r="M13082" s="2">
        <f>A13082*FERT_BED_TOM+B13082*FERT_BED_CAR+C13082*FERT_BED_MES</f>
        <v>41800</v>
      </c>
      <c r="N13082" s="6">
        <f>IF(AND(D13082&lt;=TOTAL_BEDS,J13082&lt;=TEMP_WORKER_MAX*TEMP_WORKER_HRS),1,0)</f>
        <v>0</v>
      </c>
      <c r="O13082" s="2">
        <f>L13082-M13082-K13082-FIXED_COSTS</f>
        <v>-63574.067241825862</v>
      </c>
      <c r="P13082" s="2">
        <f>IF(N13082=1,O13082,"")</f>
      </c>
    </row>
    <row r="13083">
      <c r="A13083" s="6">
        <v>20</v>
      </c>
      <c r="B13083" s="6">
        <v>1</v>
      </c>
      <c r="C13083" s="6">
        <v>28</v>
      </c>
      <c r="D13083" s="6">
        <f>A13083+B13083+C13083</f>
        <v>49</v>
      </c>
      <c r="E13083" s="5">
        <f>IF(A13083=0,0,A13083*LABOR_HRS_WK_TOM*SEASON_WEEKS*(1+DIM_PCT_TOM)^A13083)</f>
        <v>12109.4999087861</v>
      </c>
      <c r="F13083" s="5">
        <f>IF(B13083=0,0,B13083*LABOR_HRS_WK_CAR*SEASON_WEEKS*(1+DIM_PCT_CAR)^B13083)</f>
        <v>30.749999999999996</v>
      </c>
      <c r="G13083" s="5">
        <f>IF(C13083=0,0,C13083*LABOR_HRS_WK_MES*SEASON_WEEKS*(1+DIM_PCT_MES)^C13083)</f>
        <v>1784.1503025602233</v>
      </c>
      <c r="H13083" s="5">
        <f>E13083+F13083+G13083</f>
        <v>13924.400211346323</v>
      </c>
      <c r="I13083" s="5">
        <f>MIN(H13083,FARMER_HRS)</f>
        <v>720</v>
      </c>
      <c r="J13083" s="5">
        <f>MAX(0,H13083-FARMER_HRS)</f>
        <v>13204.400211346323</v>
      </c>
      <c r="K13083" s="2">
        <f>I13083*FARMER_RATE+J13083*TEMP_WORKER_RATE</f>
        <v>254243.05922476255</v>
      </c>
      <c r="L13083" s="2">
        <f>A13083*PRICE_TOM+B13083*PRICE_CAR+C13083*PRICE_MES</f>
        <v>253694</v>
      </c>
      <c r="M13083" s="2">
        <f>A13083*FERT_BED_TOM+B13083*FERT_BED_CAR+C13083*FERT_BED_MES</f>
        <v>42680</v>
      </c>
      <c r="N13083" s="6">
        <f>IF(AND(D13083&lt;=TOTAL_BEDS,J13083&lt;=TEMP_WORKER_MAX*TEMP_WORKER_HRS),1,0)</f>
        <v>0</v>
      </c>
      <c r="O13083" s="2">
        <f>L13083-M13083-K13083-FIXED_COSTS</f>
        <v>-63229.059224762546</v>
      </c>
      <c r="P13083" s="2">
        <f>IF(N13083=1,O13083,"")</f>
      </c>
    </row>
    <row r="13084">
      <c r="A13084" s="6">
        <v>20</v>
      </c>
      <c r="B13084" s="6">
        <v>1</v>
      </c>
      <c r="C13084" s="6">
        <v>29</v>
      </c>
      <c r="D13084" s="6">
        <f>A13084+B13084+C13084</f>
        <v>50</v>
      </c>
      <c r="E13084" s="5">
        <f>IF(A13084=0,0,A13084*LABOR_HRS_WK_TOM*SEASON_WEEKS*(1+DIM_PCT_TOM)^A13084)</f>
        <v>12109.4999087861</v>
      </c>
      <c r="F13084" s="5">
        <f>IF(B13084=0,0,B13084*LABOR_HRS_WK_CAR*SEASON_WEEKS*(1+DIM_PCT_CAR)^B13084)</f>
        <v>30.749999999999996</v>
      </c>
      <c r="G13084" s="5">
        <f>IF(C13084=0,0,C13084*LABOR_HRS_WK_MES*SEASON_WEEKS*(1+DIM_PCT_MES)^C13084)</f>
        <v>1870.9683306758766</v>
      </c>
      <c r="H13084" s="5">
        <f>E13084+F13084+G13084</f>
        <v>14011.218239461976</v>
      </c>
      <c r="I13084" s="5">
        <f>MIN(H13084,FARMER_HRS)</f>
        <v>720</v>
      </c>
      <c r="J13084" s="5">
        <f>MAX(0,H13084-FARMER_HRS)</f>
        <v>13291.218239461976</v>
      </c>
      <c r="K13084" s="2">
        <f>I13084*FARMER_RATE+J13084*TEMP_WORKER_RATE</f>
        <v>255750.31665732595</v>
      </c>
      <c r="L13084" s="2">
        <f>A13084*PRICE_TOM+B13084*PRICE_CAR+C13084*PRICE_MES</f>
        <v>256394</v>
      </c>
      <c r="M13084" s="2">
        <f>A13084*FERT_BED_TOM+B13084*FERT_BED_CAR+C13084*FERT_BED_MES</f>
        <v>43560</v>
      </c>
      <c r="N13084" s="6">
        <f>IF(AND(D13084&lt;=TOTAL_BEDS,J13084&lt;=TEMP_WORKER_MAX*TEMP_WORKER_HRS),1,0)</f>
        <v>0</v>
      </c>
      <c r="O13084" s="2">
        <f>L13084-M13084-K13084-FIXED_COSTS</f>
        <v>-62916.316657325951</v>
      </c>
      <c r="P13084" s="2">
        <f>IF(N13084=1,O13084,"")</f>
      </c>
    </row>
    <row r="13085">
      <c r="A13085" s="6">
        <v>20</v>
      </c>
      <c r="B13085" s="6">
        <v>1</v>
      </c>
      <c r="C13085" s="6">
        <v>30</v>
      </c>
      <c r="D13085" s="6">
        <f>A13085+B13085+C13085</f>
        <v>51</v>
      </c>
      <c r="E13085" s="5">
        <f>IF(A13085=0,0,A13085*LABOR_HRS_WK_TOM*SEASON_WEEKS*(1+DIM_PCT_TOM)^A13085)</f>
        <v>12109.4999087861</v>
      </c>
      <c r="F13085" s="5">
        <f>IF(B13085=0,0,B13085*LABOR_HRS_WK_CAR*SEASON_WEEKS*(1+DIM_PCT_CAR)^B13085)</f>
        <v>30.749999999999996</v>
      </c>
      <c r="G13085" s="5">
        <f>IF(C13085=0,0,C13085*LABOR_HRS_WK_MES*SEASON_WEEKS*(1+DIM_PCT_MES)^C13085)</f>
        <v>1959.6780360096466</v>
      </c>
      <c r="H13085" s="5">
        <f>E13085+F13085+G13085</f>
        <v>14099.927944795747</v>
      </c>
      <c r="I13085" s="5">
        <f>MIN(H13085,FARMER_HRS)</f>
        <v>720</v>
      </c>
      <c r="J13085" s="5">
        <f>MAX(0,H13085-FARMER_HRS)</f>
        <v>13379.927944795747</v>
      </c>
      <c r="K13085" s="2">
        <f>I13085*FARMER_RATE+J13085*TEMP_WORKER_RATE</f>
        <v>257290.4157082595</v>
      </c>
      <c r="L13085" s="2">
        <f>A13085*PRICE_TOM+B13085*PRICE_CAR+C13085*PRICE_MES</f>
        <v>259094</v>
      </c>
      <c r="M13085" s="2">
        <f>A13085*FERT_BED_TOM+B13085*FERT_BED_CAR+C13085*FERT_BED_MES</f>
        <v>44440</v>
      </c>
      <c r="N13085" s="6">
        <f>IF(AND(D13085&lt;=TOTAL_BEDS,J13085&lt;=TEMP_WORKER_MAX*TEMP_WORKER_HRS),1,0)</f>
        <v>0</v>
      </c>
      <c r="O13085" s="2">
        <f>L13085-M13085-K13085-FIXED_COSTS</f>
        <v>-62636.415708259505</v>
      </c>
      <c r="P13085" s="2">
        <f>IF(N13085=1,O13085,"")</f>
      </c>
    </row>
    <row r="13086">
      <c r="A13086" s="6">
        <v>20</v>
      </c>
      <c r="B13086" s="6">
        <v>2</v>
      </c>
      <c r="C13086" s="6">
        <v>0</v>
      </c>
      <c r="D13086" s="6">
        <f>A13086+B13086+C13086</f>
        <v>22</v>
      </c>
      <c r="E13086" s="5">
        <f>IF(A13086=0,0,A13086*LABOR_HRS_WK_TOM*SEASON_WEEKS*(1+DIM_PCT_TOM)^A13086)</f>
        <v>12109.4999087861</v>
      </c>
      <c r="F13086" s="5">
        <f>IF(B13086=0,0,B13086*LABOR_HRS_WK_CAR*SEASON_WEEKS*(1+DIM_PCT_CAR)^B13086)</f>
        <v>63.037499999999994</v>
      </c>
      <c r="G13086" s="5">
        <f>IF(C13086=0,0,C13086*LABOR_HRS_WK_MES*SEASON_WEEKS*(1+DIM_PCT_MES)^C13086)</f>
        <v>0</v>
      </c>
      <c r="H13086" s="5">
        <f>E13086+F13086+G13086</f>
        <v>12172.5374087861</v>
      </c>
      <c r="I13086" s="5">
        <f>MIN(H13086,FARMER_HRS)</f>
        <v>720</v>
      </c>
      <c r="J13086" s="5">
        <f>MAX(0,H13086-FARMER_HRS)</f>
        <v>11452.5374087861</v>
      </c>
      <c r="K13086" s="2">
        <f>I13086*FARMER_RATE+J13086*TEMP_WORKER_RATE</f>
        <v>223828.774458092</v>
      </c>
      <c r="L13086" s="2">
        <f>A13086*PRICE_TOM+B13086*PRICE_CAR+C13086*PRICE_MES</f>
        <v>180188</v>
      </c>
      <c r="M13086" s="2">
        <f>A13086*FERT_BED_TOM+B13086*FERT_BED_CAR+C13086*FERT_BED_MES</f>
        <v>18480</v>
      </c>
      <c r="N13086" s="6">
        <f>IF(AND(D13086&lt;=TOTAL_BEDS,J13086&lt;=TEMP_WORKER_MAX*TEMP_WORKER_HRS),1,0)</f>
        <v>0</v>
      </c>
      <c r="O13086" s="2">
        <f>L13086-M13086-K13086-FIXED_COSTS</f>
        <v>-82120.774458092</v>
      </c>
      <c r="P13086" s="2">
        <f>IF(N13086=1,O13086,"")</f>
      </c>
    </row>
    <row r="13087">
      <c r="A13087" s="6">
        <v>20</v>
      </c>
      <c r="B13087" s="6">
        <v>2</v>
      </c>
      <c r="C13087" s="6">
        <v>1</v>
      </c>
      <c r="D13087" s="6">
        <f>A13087+B13087+C13087</f>
        <v>23</v>
      </c>
      <c r="E13087" s="5">
        <f>IF(A13087=0,0,A13087*LABOR_HRS_WK_TOM*SEASON_WEEKS*(1+DIM_PCT_TOM)^A13087)</f>
        <v>12109.4999087861</v>
      </c>
      <c r="F13087" s="5">
        <f>IF(B13087=0,0,B13087*LABOR_HRS_WK_CAR*SEASON_WEEKS*(1+DIM_PCT_CAR)^B13087)</f>
        <v>63.037499999999994</v>
      </c>
      <c r="G13087" s="5">
        <f>IF(C13087=0,0,C13087*LABOR_HRS_WK_MES*SEASON_WEEKS*(1+DIM_PCT_MES)^C13087)</f>
        <v>45.5625</v>
      </c>
      <c r="H13087" s="5">
        <f>E13087+F13087+G13087</f>
        <v>12218.0999087861</v>
      </c>
      <c r="I13087" s="5">
        <f>MIN(H13087,FARMER_HRS)</f>
        <v>720</v>
      </c>
      <c r="J13087" s="5">
        <f>MAX(0,H13087-FARMER_HRS)</f>
        <v>11498.0999087861</v>
      </c>
      <c r="K13087" s="2">
        <f>I13087*FARMER_RATE+J13087*TEMP_WORKER_RATE</f>
        <v>224619.790083092</v>
      </c>
      <c r="L13087" s="2">
        <f>A13087*PRICE_TOM+B13087*PRICE_CAR+C13087*PRICE_MES</f>
        <v>182888</v>
      </c>
      <c r="M13087" s="2">
        <f>A13087*FERT_BED_TOM+B13087*FERT_BED_CAR+C13087*FERT_BED_MES</f>
        <v>19360</v>
      </c>
      <c r="N13087" s="6">
        <f>IF(AND(D13087&lt;=TOTAL_BEDS,J13087&lt;=TEMP_WORKER_MAX*TEMP_WORKER_HRS),1,0)</f>
        <v>0</v>
      </c>
      <c r="O13087" s="2">
        <f>L13087-M13087-K13087-FIXED_COSTS</f>
        <v>-81091.790083092</v>
      </c>
      <c r="P13087" s="2">
        <f>IF(N13087=1,O13087,"")</f>
      </c>
    </row>
    <row r="13088">
      <c r="A13088" s="6">
        <v>20</v>
      </c>
      <c r="B13088" s="6">
        <v>2</v>
      </c>
      <c r="C13088" s="6">
        <v>2</v>
      </c>
      <c r="D13088" s="6">
        <f>A13088+B13088+C13088</f>
        <v>24</v>
      </c>
      <c r="E13088" s="5">
        <f>IF(A13088=0,0,A13088*LABOR_HRS_WK_TOM*SEASON_WEEKS*(1+DIM_PCT_TOM)^A13088)</f>
        <v>12109.4999087861</v>
      </c>
      <c r="F13088" s="5">
        <f>IF(B13088=0,0,B13088*LABOR_HRS_WK_CAR*SEASON_WEEKS*(1+DIM_PCT_CAR)^B13088)</f>
        <v>63.037499999999994</v>
      </c>
      <c r="G13088" s="5">
        <f>IF(C13088=0,0,C13088*LABOR_HRS_WK_MES*SEASON_WEEKS*(1+DIM_PCT_MES)^C13088)</f>
        <v>92.2640625</v>
      </c>
      <c r="H13088" s="5">
        <f>E13088+F13088+G13088</f>
        <v>12264.8014712861</v>
      </c>
      <c r="I13088" s="5">
        <f>MIN(H13088,FARMER_HRS)</f>
        <v>720</v>
      </c>
      <c r="J13088" s="5">
        <f>MAX(0,H13088-FARMER_HRS)</f>
        <v>11544.8014712861</v>
      </c>
      <c r="K13088" s="2">
        <f>I13088*FARMER_RATE+J13088*TEMP_WORKER_RATE</f>
        <v>225430.58109871703</v>
      </c>
      <c r="L13088" s="2">
        <f>A13088*PRICE_TOM+B13088*PRICE_CAR+C13088*PRICE_MES</f>
        <v>185588</v>
      </c>
      <c r="M13088" s="2">
        <f>A13088*FERT_BED_TOM+B13088*FERT_BED_CAR+C13088*FERT_BED_MES</f>
        <v>20240</v>
      </c>
      <c r="N13088" s="6">
        <f>IF(AND(D13088&lt;=TOTAL_BEDS,J13088&lt;=TEMP_WORKER_MAX*TEMP_WORKER_HRS),1,0)</f>
        <v>0</v>
      </c>
      <c r="O13088" s="2">
        <f>L13088-M13088-K13088-FIXED_COSTS</f>
        <v>-80082.581098717026</v>
      </c>
      <c r="P13088" s="2">
        <f>IF(N13088=1,O13088,"")</f>
      </c>
    </row>
    <row r="13089">
      <c r="A13089" s="6">
        <v>20</v>
      </c>
      <c r="B13089" s="6">
        <v>2</v>
      </c>
      <c r="C13089" s="6">
        <v>3</v>
      </c>
      <c r="D13089" s="6">
        <f>A13089+B13089+C13089</f>
        <v>25</v>
      </c>
      <c r="E13089" s="5">
        <f>IF(A13089=0,0,A13089*LABOR_HRS_WK_TOM*SEASON_WEEKS*(1+DIM_PCT_TOM)^A13089)</f>
        <v>12109.4999087861</v>
      </c>
      <c r="F13089" s="5">
        <f>IF(B13089=0,0,B13089*LABOR_HRS_WK_CAR*SEASON_WEEKS*(1+DIM_PCT_CAR)^B13089)</f>
        <v>63.037499999999994</v>
      </c>
      <c r="G13089" s="5">
        <f>IF(C13089=0,0,C13089*LABOR_HRS_WK_MES*SEASON_WEEKS*(1+DIM_PCT_MES)^C13089)</f>
        <v>140.12604492187498</v>
      </c>
      <c r="H13089" s="5">
        <f>E13089+F13089+G13089</f>
        <v>12312.663453707975</v>
      </c>
      <c r="I13089" s="5">
        <f>MIN(H13089,FARMER_HRS)</f>
        <v>720</v>
      </c>
      <c r="J13089" s="5">
        <f>MAX(0,H13089-FARMER_HRS)</f>
        <v>11592.663453707975</v>
      </c>
      <c r="K13089" s="2">
        <f>I13089*FARMER_RATE+J13089*TEMP_WORKER_RATE</f>
        <v>226261.51829354124</v>
      </c>
      <c r="L13089" s="2">
        <f>A13089*PRICE_TOM+B13089*PRICE_CAR+C13089*PRICE_MES</f>
        <v>188288</v>
      </c>
      <c r="M13089" s="2">
        <f>A13089*FERT_BED_TOM+B13089*FERT_BED_CAR+C13089*FERT_BED_MES</f>
        <v>21120</v>
      </c>
      <c r="N13089" s="6">
        <f>IF(AND(D13089&lt;=TOTAL_BEDS,J13089&lt;=TEMP_WORKER_MAX*TEMP_WORKER_HRS),1,0)</f>
        <v>0</v>
      </c>
      <c r="O13089" s="2">
        <f>L13089-M13089-K13089-FIXED_COSTS</f>
        <v>-79093.518293541245</v>
      </c>
      <c r="P13089" s="2">
        <f>IF(N13089=1,O13089,"")</f>
      </c>
    </row>
    <row r="13090">
      <c r="A13090" s="6">
        <v>20</v>
      </c>
      <c r="B13090" s="6">
        <v>2</v>
      </c>
      <c r="C13090" s="6">
        <v>4</v>
      </c>
      <c r="D13090" s="6">
        <f>A13090+B13090+C13090</f>
        <v>26</v>
      </c>
      <c r="E13090" s="5">
        <f>IF(A13090=0,0,A13090*LABOR_HRS_WK_TOM*SEASON_WEEKS*(1+DIM_PCT_TOM)^A13090)</f>
        <v>12109.4999087861</v>
      </c>
      <c r="F13090" s="5">
        <f>IF(B13090=0,0,B13090*LABOR_HRS_WK_CAR*SEASON_WEEKS*(1+DIM_PCT_CAR)^B13090)</f>
        <v>63.037499999999994</v>
      </c>
      <c r="G13090" s="5">
        <f>IF(C13090=0,0,C13090*LABOR_HRS_WK_MES*SEASON_WEEKS*(1+DIM_PCT_MES)^C13090)</f>
        <v>189.17016064453119</v>
      </c>
      <c r="H13090" s="5">
        <f>E13090+F13090+G13090</f>
        <v>12361.707569430631</v>
      </c>
      <c r="I13090" s="5">
        <f>MIN(H13090,FARMER_HRS)</f>
        <v>720</v>
      </c>
      <c r="J13090" s="5">
        <f>MAX(0,H13090-FARMER_HRS)</f>
        <v>11641.707569430631</v>
      </c>
      <c r="K13090" s="2">
        <f>I13090*FARMER_RATE+J13090*TEMP_WORKER_RATE</f>
        <v>227112.97863594844</v>
      </c>
      <c r="L13090" s="2">
        <f>A13090*PRICE_TOM+B13090*PRICE_CAR+C13090*PRICE_MES</f>
        <v>190988</v>
      </c>
      <c r="M13090" s="2">
        <f>A13090*FERT_BED_TOM+B13090*FERT_BED_CAR+C13090*FERT_BED_MES</f>
        <v>22000</v>
      </c>
      <c r="N13090" s="6">
        <f>IF(AND(D13090&lt;=TOTAL_BEDS,J13090&lt;=TEMP_WORKER_MAX*TEMP_WORKER_HRS),1,0)</f>
        <v>0</v>
      </c>
      <c r="O13090" s="2">
        <f>L13090-M13090-K13090-FIXED_COSTS</f>
        <v>-78124.978635948442</v>
      </c>
      <c r="P13090" s="2">
        <f>IF(N13090=1,O13090,"")</f>
      </c>
    </row>
    <row r="13091">
      <c r="A13091" s="6">
        <v>20</v>
      </c>
      <c r="B13091" s="6">
        <v>2</v>
      </c>
      <c r="C13091" s="6">
        <v>5</v>
      </c>
      <c r="D13091" s="6">
        <f>A13091+B13091+C13091</f>
        <v>27</v>
      </c>
      <c r="E13091" s="5">
        <f>IF(A13091=0,0,A13091*LABOR_HRS_WK_TOM*SEASON_WEEKS*(1+DIM_PCT_TOM)^A13091)</f>
        <v>12109.4999087861</v>
      </c>
      <c r="F13091" s="5">
        <f>IF(B13091=0,0,B13091*LABOR_HRS_WK_CAR*SEASON_WEEKS*(1+DIM_PCT_CAR)^B13091)</f>
        <v>63.037499999999994</v>
      </c>
      <c r="G13091" s="5">
        <f>IF(C13091=0,0,C13091*LABOR_HRS_WK_MES*SEASON_WEEKS*(1+DIM_PCT_MES)^C13091)</f>
        <v>239.41848456573481</v>
      </c>
      <c r="H13091" s="5">
        <f>E13091+F13091+G13091</f>
        <v>12411.955893351835</v>
      </c>
      <c r="I13091" s="5">
        <f>MIN(H13091,FARMER_HRS)</f>
        <v>720</v>
      </c>
      <c r="J13091" s="5">
        <f>MAX(0,H13091-FARMER_HRS)</f>
        <v>11691.955893351835</v>
      </c>
      <c r="K13091" s="2">
        <f>I13091*FARMER_RATE+J13091*TEMP_WORKER_RATE</f>
        <v>227985.34537069156</v>
      </c>
      <c r="L13091" s="2">
        <f>A13091*PRICE_TOM+B13091*PRICE_CAR+C13091*PRICE_MES</f>
        <v>193688</v>
      </c>
      <c r="M13091" s="2">
        <f>A13091*FERT_BED_TOM+B13091*FERT_BED_CAR+C13091*FERT_BED_MES</f>
        <v>22880</v>
      </c>
      <c r="N13091" s="6">
        <f>IF(AND(D13091&lt;=TOTAL_BEDS,J13091&lt;=TEMP_WORKER_MAX*TEMP_WORKER_HRS),1,0)</f>
        <v>0</v>
      </c>
      <c r="O13091" s="2">
        <f>L13091-M13091-K13091-FIXED_COSTS</f>
        <v>-77177.345370691561</v>
      </c>
      <c r="P13091" s="2">
        <f>IF(N13091=1,O13091,"")</f>
      </c>
    </row>
    <row r="13092">
      <c r="A13092" s="6">
        <v>20</v>
      </c>
      <c r="B13092" s="6">
        <v>2</v>
      </c>
      <c r="C13092" s="6">
        <v>6</v>
      </c>
      <c r="D13092" s="6">
        <f>A13092+B13092+C13092</f>
        <v>28</v>
      </c>
      <c r="E13092" s="5">
        <f>IF(A13092=0,0,A13092*LABOR_HRS_WK_TOM*SEASON_WEEKS*(1+DIM_PCT_TOM)^A13092)</f>
        <v>12109.4999087861</v>
      </c>
      <c r="F13092" s="5">
        <f>IF(B13092=0,0,B13092*LABOR_HRS_WK_CAR*SEASON_WEEKS*(1+DIM_PCT_CAR)^B13092)</f>
        <v>63.037499999999994</v>
      </c>
      <c r="G13092" s="5">
        <f>IF(C13092=0,0,C13092*LABOR_HRS_WK_MES*SEASON_WEEKS*(1+DIM_PCT_MES)^C13092)</f>
        <v>290.89345874736773</v>
      </c>
      <c r="H13092" s="5">
        <f>E13092+F13092+G13092</f>
        <v>12463.430867533469</v>
      </c>
      <c r="I13092" s="5">
        <f>MIN(H13092,FARMER_HRS)</f>
        <v>720</v>
      </c>
      <c r="J13092" s="5">
        <f>MAX(0,H13092-FARMER_HRS)</f>
        <v>11743.430867533469</v>
      </c>
      <c r="K13092" s="2">
        <f>I13092*FARMER_RATE+J13092*TEMP_WORKER_RATE</f>
        <v>228879.00811690048</v>
      </c>
      <c r="L13092" s="2">
        <f>A13092*PRICE_TOM+B13092*PRICE_CAR+C13092*PRICE_MES</f>
        <v>196388</v>
      </c>
      <c r="M13092" s="2">
        <f>A13092*FERT_BED_TOM+B13092*FERT_BED_CAR+C13092*FERT_BED_MES</f>
        <v>23760</v>
      </c>
      <c r="N13092" s="6">
        <f>IF(AND(D13092&lt;=TOTAL_BEDS,J13092&lt;=TEMP_WORKER_MAX*TEMP_WORKER_HRS),1,0)</f>
        <v>0</v>
      </c>
      <c r="O13092" s="2">
        <f>L13092-M13092-K13092-FIXED_COSTS</f>
        <v>-76251.008116900484</v>
      </c>
      <c r="P13092" s="2">
        <f>IF(N13092=1,O13092,"")</f>
      </c>
    </row>
    <row r="13093">
      <c r="A13093" s="6">
        <v>20</v>
      </c>
      <c r="B13093" s="6">
        <v>2</v>
      </c>
      <c r="C13093" s="6">
        <v>7</v>
      </c>
      <c r="D13093" s="6">
        <f>A13093+B13093+C13093</f>
        <v>29</v>
      </c>
      <c r="E13093" s="5">
        <f>IF(A13093=0,0,A13093*LABOR_HRS_WK_TOM*SEASON_WEEKS*(1+DIM_PCT_TOM)^A13093)</f>
        <v>12109.4999087861</v>
      </c>
      <c r="F13093" s="5">
        <f>IF(B13093=0,0,B13093*LABOR_HRS_WK_CAR*SEASON_WEEKS*(1+DIM_PCT_CAR)^B13093)</f>
        <v>63.037499999999994</v>
      </c>
      <c r="G13093" s="5">
        <f>IF(C13093=0,0,C13093*LABOR_HRS_WK_MES*SEASON_WEEKS*(1+DIM_PCT_MES)^C13093)</f>
        <v>343.61789814532818</v>
      </c>
      <c r="H13093" s="5">
        <f>E13093+F13093+G13093</f>
        <v>12516.155306931429</v>
      </c>
      <c r="I13093" s="5">
        <f>MIN(H13093,FARMER_HRS)</f>
        <v>720</v>
      </c>
      <c r="J13093" s="5">
        <f>MAX(0,H13093-FARMER_HRS)</f>
        <v>11796.155306931429</v>
      </c>
      <c r="K13093" s="2">
        <f>I13093*FARMER_RATE+J13093*TEMP_WORKER_RATE</f>
        <v>229794.36296755951</v>
      </c>
      <c r="L13093" s="2">
        <f>A13093*PRICE_TOM+B13093*PRICE_CAR+C13093*PRICE_MES</f>
        <v>199088</v>
      </c>
      <c r="M13093" s="2">
        <f>A13093*FERT_BED_TOM+B13093*FERT_BED_CAR+C13093*FERT_BED_MES</f>
        <v>24640</v>
      </c>
      <c r="N13093" s="6">
        <f>IF(AND(D13093&lt;=TOTAL_BEDS,J13093&lt;=TEMP_WORKER_MAX*TEMP_WORKER_HRS),1,0)</f>
        <v>0</v>
      </c>
      <c r="O13093" s="2">
        <f>L13093-M13093-K13093-FIXED_COSTS</f>
        <v>-75346.362967559515</v>
      </c>
      <c r="P13093" s="2">
        <f>IF(N13093=1,O13093,"")</f>
      </c>
    </row>
    <row r="13094">
      <c r="A13094" s="6">
        <v>20</v>
      </c>
      <c r="B13094" s="6">
        <v>2</v>
      </c>
      <c r="C13094" s="6">
        <v>8</v>
      </c>
      <c r="D13094" s="6">
        <f>A13094+B13094+C13094</f>
        <v>30</v>
      </c>
      <c r="E13094" s="5">
        <f>IF(A13094=0,0,A13094*LABOR_HRS_WK_TOM*SEASON_WEEKS*(1+DIM_PCT_TOM)^A13094)</f>
        <v>12109.4999087861</v>
      </c>
      <c r="F13094" s="5">
        <f>IF(B13094=0,0,B13094*LABOR_HRS_WK_CAR*SEASON_WEEKS*(1+DIM_PCT_CAR)^B13094)</f>
        <v>63.037499999999994</v>
      </c>
      <c r="G13094" s="5">
        <f>IF(C13094=0,0,C13094*LABOR_HRS_WK_MES*SEASON_WEEKS*(1+DIM_PCT_MES)^C13094)</f>
        <v>397.61499642530833</v>
      </c>
      <c r="H13094" s="5">
        <f>E13094+F13094+G13094</f>
        <v>12570.152405211409</v>
      </c>
      <c r="I13094" s="5">
        <f>MIN(H13094,FARMER_HRS)</f>
        <v>720</v>
      </c>
      <c r="J13094" s="5">
        <f>MAX(0,H13094-FARMER_HRS)</f>
        <v>11850.152405211409</v>
      </c>
      <c r="K13094" s="2">
        <f>I13094*FARMER_RATE+J13094*TEMP_WORKER_RATE</f>
        <v>230731.81259047583</v>
      </c>
      <c r="L13094" s="2">
        <f>A13094*PRICE_TOM+B13094*PRICE_CAR+C13094*PRICE_MES</f>
        <v>201788</v>
      </c>
      <c r="M13094" s="2">
        <f>A13094*FERT_BED_TOM+B13094*FERT_BED_CAR+C13094*FERT_BED_MES</f>
        <v>25520</v>
      </c>
      <c r="N13094" s="6">
        <f>IF(AND(D13094&lt;=TOTAL_BEDS,J13094&lt;=TEMP_WORKER_MAX*TEMP_WORKER_HRS),1,0)</f>
        <v>0</v>
      </c>
      <c r="O13094" s="2">
        <f>L13094-M13094-K13094-FIXED_COSTS</f>
        <v>-74463.812590475834</v>
      </c>
      <c r="P13094" s="2">
        <f>IF(N13094=1,O13094,"")</f>
      </c>
    </row>
    <row r="13095">
      <c r="A13095" s="6">
        <v>20</v>
      </c>
      <c r="B13095" s="6">
        <v>2</v>
      </c>
      <c r="C13095" s="6">
        <v>9</v>
      </c>
      <c r="D13095" s="6">
        <f>A13095+B13095+C13095</f>
        <v>31</v>
      </c>
      <c r="E13095" s="5">
        <f>IF(A13095=0,0,A13095*LABOR_HRS_WK_TOM*SEASON_WEEKS*(1+DIM_PCT_TOM)^A13095)</f>
        <v>12109.4999087861</v>
      </c>
      <c r="F13095" s="5">
        <f>IF(B13095=0,0,B13095*LABOR_HRS_WK_CAR*SEASON_WEEKS*(1+DIM_PCT_CAR)^B13095)</f>
        <v>63.037499999999994</v>
      </c>
      <c r="G13095" s="5">
        <f>IF(C13095=0,0,C13095*LABOR_HRS_WK_MES*SEASON_WEEKS*(1+DIM_PCT_MES)^C13095)</f>
        <v>452.90833186570273</v>
      </c>
      <c r="H13095" s="5">
        <f>E13095+F13095+G13095</f>
        <v>12625.445740651803</v>
      </c>
      <c r="I13095" s="5">
        <f>MIN(H13095,FARMER_HRS)</f>
        <v>720</v>
      </c>
      <c r="J13095" s="5">
        <f>MAX(0,H13095-FARMER_HRS)</f>
        <v>11905.445740651803</v>
      </c>
      <c r="K13095" s="2">
        <f>I13095*FARMER_RATE+J13095*TEMP_WORKER_RATE</f>
        <v>231691.76633076047</v>
      </c>
      <c r="L13095" s="2">
        <f>A13095*PRICE_TOM+B13095*PRICE_CAR+C13095*PRICE_MES</f>
        <v>204488</v>
      </c>
      <c r="M13095" s="2">
        <f>A13095*FERT_BED_TOM+B13095*FERT_BED_CAR+C13095*FERT_BED_MES</f>
        <v>26400</v>
      </c>
      <c r="N13095" s="6">
        <f>IF(AND(D13095&lt;=TOTAL_BEDS,J13095&lt;=TEMP_WORKER_MAX*TEMP_WORKER_HRS),1,0)</f>
        <v>0</v>
      </c>
      <c r="O13095" s="2">
        <f>L13095-M13095-K13095-FIXED_COSTS</f>
        <v>-73603.766330760467</v>
      </c>
      <c r="P13095" s="2">
        <f>IF(N13095=1,O13095,"")</f>
      </c>
    </row>
    <row r="13096">
      <c r="A13096" s="6">
        <v>20</v>
      </c>
      <c r="B13096" s="6">
        <v>2</v>
      </c>
      <c r="C13096" s="6">
        <v>10</v>
      </c>
      <c r="D13096" s="6">
        <f>A13096+B13096+C13096</f>
        <v>32</v>
      </c>
      <c r="E13096" s="5">
        <f>IF(A13096=0,0,A13096*LABOR_HRS_WK_TOM*SEASON_WEEKS*(1+DIM_PCT_TOM)^A13096)</f>
        <v>12109.4999087861</v>
      </c>
      <c r="F13096" s="5">
        <f>IF(B13096=0,0,B13096*LABOR_HRS_WK_CAR*SEASON_WEEKS*(1+DIM_PCT_CAR)^B13096)</f>
        <v>63.037499999999994</v>
      </c>
      <c r="G13096" s="5">
        <f>IF(C13096=0,0,C13096*LABOR_HRS_WK_MES*SEASON_WEEKS*(1+DIM_PCT_MES)^C13096)</f>
        <v>509.52187334891551</v>
      </c>
      <c r="H13096" s="5">
        <f>E13096+F13096+G13096</f>
        <v>12682.059282135015</v>
      </c>
      <c r="I13096" s="5">
        <f>MIN(H13096,FARMER_HRS)</f>
        <v>720</v>
      </c>
      <c r="J13096" s="5">
        <f>MAX(0,H13096-FARMER_HRS)</f>
        <v>11962.059282135015</v>
      </c>
      <c r="K13096" s="2">
        <f>I13096*FARMER_RATE+J13096*TEMP_WORKER_RATE</f>
        <v>232674.640314844</v>
      </c>
      <c r="L13096" s="2">
        <f>A13096*PRICE_TOM+B13096*PRICE_CAR+C13096*PRICE_MES</f>
        <v>207188</v>
      </c>
      <c r="M13096" s="2">
        <f>A13096*FERT_BED_TOM+B13096*FERT_BED_CAR+C13096*FERT_BED_MES</f>
        <v>27280</v>
      </c>
      <c r="N13096" s="6">
        <f>IF(AND(D13096&lt;=TOTAL_BEDS,J13096&lt;=TEMP_WORKER_MAX*TEMP_WORKER_HRS),1,0)</f>
        <v>0</v>
      </c>
      <c r="O13096" s="2">
        <f>L13096-M13096-K13096-FIXED_COSTS</f>
        <v>-72766.640314844</v>
      </c>
      <c r="P13096" s="2">
        <f>IF(N13096=1,O13096,"")</f>
      </c>
    </row>
    <row r="13097">
      <c r="A13097" s="6">
        <v>20</v>
      </c>
      <c r="B13097" s="6">
        <v>2</v>
      </c>
      <c r="C13097" s="6">
        <v>11</v>
      </c>
      <c r="D13097" s="6">
        <f>A13097+B13097+C13097</f>
        <v>33</v>
      </c>
      <c r="E13097" s="5">
        <f>IF(A13097=0,0,A13097*LABOR_HRS_WK_TOM*SEASON_WEEKS*(1+DIM_PCT_TOM)^A13097)</f>
        <v>12109.4999087861</v>
      </c>
      <c r="F13097" s="5">
        <f>IF(B13097=0,0,B13097*LABOR_HRS_WK_CAR*SEASON_WEEKS*(1+DIM_PCT_CAR)^B13097)</f>
        <v>63.037499999999994</v>
      </c>
      <c r="G13097" s="5">
        <f>IF(C13097=0,0,C13097*LABOR_HRS_WK_MES*SEASON_WEEKS*(1+DIM_PCT_MES)^C13097)</f>
        <v>567.47998644235463</v>
      </c>
      <c r="H13097" s="5">
        <f>E13097+F13097+G13097</f>
        <v>12740.017395228455</v>
      </c>
      <c r="I13097" s="5">
        <f>MIN(H13097,FARMER_HRS)</f>
        <v>720</v>
      </c>
      <c r="J13097" s="5">
        <f>MAX(0,H13097-FARMER_HRS)</f>
        <v>12020.017395228455</v>
      </c>
      <c r="K13097" s="2">
        <f>I13097*FARMER_RATE+J13097*TEMP_WORKER_RATE</f>
        <v>233680.85755604957</v>
      </c>
      <c r="L13097" s="2">
        <f>A13097*PRICE_TOM+B13097*PRICE_CAR+C13097*PRICE_MES</f>
        <v>209888</v>
      </c>
      <c r="M13097" s="2">
        <f>A13097*FERT_BED_TOM+B13097*FERT_BED_CAR+C13097*FERT_BED_MES</f>
        <v>28160</v>
      </c>
      <c r="N13097" s="6">
        <f>IF(AND(D13097&lt;=TOTAL_BEDS,J13097&lt;=TEMP_WORKER_MAX*TEMP_WORKER_HRS),1,0)</f>
        <v>0</v>
      </c>
      <c r="O13097" s="2">
        <f>L13097-M13097-K13097-FIXED_COSTS</f>
        <v>-71952.857556049566</v>
      </c>
      <c r="P13097" s="2">
        <f>IF(N13097=1,O13097,"")</f>
      </c>
    </row>
    <row r="13098">
      <c r="A13098" s="6">
        <v>20</v>
      </c>
      <c r="B13098" s="6">
        <v>2</v>
      </c>
      <c r="C13098" s="6">
        <v>12</v>
      </c>
      <c r="D13098" s="6">
        <f>A13098+B13098+C13098</f>
        <v>34</v>
      </c>
      <c r="E13098" s="5">
        <f>IF(A13098=0,0,A13098*LABOR_HRS_WK_TOM*SEASON_WEEKS*(1+DIM_PCT_TOM)^A13098)</f>
        <v>12109.4999087861</v>
      </c>
      <c r="F13098" s="5">
        <f>IF(B13098=0,0,B13098*LABOR_HRS_WK_CAR*SEASON_WEEKS*(1+DIM_PCT_CAR)^B13098)</f>
        <v>63.037499999999994</v>
      </c>
      <c r="G13098" s="5">
        <f>IF(C13098=0,0,C13098*LABOR_HRS_WK_MES*SEASON_WEEKS*(1+DIM_PCT_MES)^C13098)</f>
        <v>626.807439570419</v>
      </c>
      <c r="H13098" s="5">
        <f>E13098+F13098+G13098</f>
        <v>12799.344848356519</v>
      </c>
      <c r="I13098" s="5">
        <f>MIN(H13098,FARMER_HRS)</f>
        <v>720</v>
      </c>
      <c r="J13098" s="5">
        <f>MAX(0,H13098-FARMER_HRS)</f>
        <v>12079.344848356519</v>
      </c>
      <c r="K13098" s="2">
        <f>I13098*FARMER_RATE+J13098*TEMP_WORKER_RATE</f>
        <v>234710.84806174511</v>
      </c>
      <c r="L13098" s="2">
        <f>A13098*PRICE_TOM+B13098*PRICE_CAR+C13098*PRICE_MES</f>
        <v>212588</v>
      </c>
      <c r="M13098" s="2">
        <f>A13098*FERT_BED_TOM+B13098*FERT_BED_CAR+C13098*FERT_BED_MES</f>
        <v>29040</v>
      </c>
      <c r="N13098" s="6">
        <f>IF(AND(D13098&lt;=TOTAL_BEDS,J13098&lt;=TEMP_WORKER_MAX*TEMP_WORKER_HRS),1,0)</f>
        <v>0</v>
      </c>
      <c r="O13098" s="2">
        <f>L13098-M13098-K13098-FIXED_COSTS</f>
        <v>-71162.848061745113</v>
      </c>
      <c r="P13098" s="2">
        <f>IF(N13098=1,O13098,"")</f>
      </c>
    </row>
    <row r="13099">
      <c r="A13099" s="6">
        <v>20</v>
      </c>
      <c r="B13099" s="6">
        <v>2</v>
      </c>
      <c r="C13099" s="6">
        <v>13</v>
      </c>
      <c r="D13099" s="6">
        <f>A13099+B13099+C13099</f>
        <v>35</v>
      </c>
      <c r="E13099" s="5">
        <f>IF(A13099=0,0,A13099*LABOR_HRS_WK_TOM*SEASON_WEEKS*(1+DIM_PCT_TOM)^A13099)</f>
        <v>12109.4999087861</v>
      </c>
      <c r="F13099" s="5">
        <f>IF(B13099=0,0,B13099*LABOR_HRS_WK_CAR*SEASON_WEEKS*(1+DIM_PCT_CAR)^B13099)</f>
        <v>63.037499999999994</v>
      </c>
      <c r="G13099" s="5">
        <f>IF(C13099=0,0,C13099*LABOR_HRS_WK_MES*SEASON_WEEKS*(1+DIM_PCT_MES)^C13099)</f>
        <v>687.52941027880331</v>
      </c>
      <c r="H13099" s="5">
        <f>E13099+F13099+G13099</f>
        <v>12860.066819064903</v>
      </c>
      <c r="I13099" s="5">
        <f>MIN(H13099,FARMER_HRS)</f>
        <v>720</v>
      </c>
      <c r="J13099" s="5">
        <f>MAX(0,H13099-FARMER_HRS)</f>
        <v>12140.066819064903</v>
      </c>
      <c r="K13099" s="2">
        <f>I13099*FARMER_RATE+J13099*TEMP_WORKER_RATE</f>
        <v>235765.048942099</v>
      </c>
      <c r="L13099" s="2">
        <f>A13099*PRICE_TOM+B13099*PRICE_CAR+C13099*PRICE_MES</f>
        <v>215288</v>
      </c>
      <c r="M13099" s="2">
        <f>A13099*FERT_BED_TOM+B13099*FERT_BED_CAR+C13099*FERT_BED_MES</f>
        <v>29920</v>
      </c>
      <c r="N13099" s="6">
        <f>IF(AND(D13099&lt;=TOTAL_BEDS,J13099&lt;=TEMP_WORKER_MAX*TEMP_WORKER_HRS),1,0)</f>
        <v>0</v>
      </c>
      <c r="O13099" s="2">
        <f>L13099-M13099-K13099-FIXED_COSTS</f>
        <v>-70397.048942099</v>
      </c>
      <c r="P13099" s="2">
        <f>IF(N13099=1,O13099,"")</f>
      </c>
    </row>
    <row r="13100">
      <c r="A13100" s="6">
        <v>20</v>
      </c>
      <c r="B13100" s="6">
        <v>2</v>
      </c>
      <c r="C13100" s="6">
        <v>14</v>
      </c>
      <c r="D13100" s="6">
        <f>A13100+B13100+C13100</f>
        <v>36</v>
      </c>
      <c r="E13100" s="5">
        <f>IF(A13100=0,0,A13100*LABOR_HRS_WK_TOM*SEASON_WEEKS*(1+DIM_PCT_TOM)^A13100)</f>
        <v>12109.4999087861</v>
      </c>
      <c r="F13100" s="5">
        <f>IF(B13100=0,0,B13100*LABOR_HRS_WK_CAR*SEASON_WEEKS*(1+DIM_PCT_CAR)^B13100)</f>
        <v>63.037499999999994</v>
      </c>
      <c r="G13100" s="5">
        <f>IF(C13100=0,0,C13100*LABOR_HRS_WK_MES*SEASON_WEEKS*(1+DIM_PCT_MES)^C13100)</f>
        <v>749.67149159246435</v>
      </c>
      <c r="H13100" s="5">
        <f>E13100+F13100+G13100</f>
        <v>12922.208900378564</v>
      </c>
      <c r="I13100" s="5">
        <f>MIN(H13100,FARMER_HRS)</f>
        <v>720</v>
      </c>
      <c r="J13100" s="5">
        <f>MAX(0,H13100-FARMER_HRS)</f>
        <v>12202.208900378564</v>
      </c>
      <c r="K13100" s="2">
        <f>I13100*FARMER_RATE+J13100*TEMP_WORKER_RATE</f>
        <v>236843.90452046119</v>
      </c>
      <c r="L13100" s="2">
        <f>A13100*PRICE_TOM+B13100*PRICE_CAR+C13100*PRICE_MES</f>
        <v>217988</v>
      </c>
      <c r="M13100" s="2">
        <f>A13100*FERT_BED_TOM+B13100*FERT_BED_CAR+C13100*FERT_BED_MES</f>
        <v>30800</v>
      </c>
      <c r="N13100" s="6">
        <f>IF(AND(D13100&lt;=TOTAL_BEDS,J13100&lt;=TEMP_WORKER_MAX*TEMP_WORKER_HRS),1,0)</f>
        <v>0</v>
      </c>
      <c r="O13100" s="2">
        <f>L13100-M13100-K13100-FIXED_COSTS</f>
        <v>-69655.90452046119</v>
      </c>
      <c r="P13100" s="2">
        <f>IF(N13100=1,O13100,"")</f>
      </c>
    </row>
    <row r="13101">
      <c r="A13101" s="6">
        <v>20</v>
      </c>
      <c r="B13101" s="6">
        <v>2</v>
      </c>
      <c r="C13101" s="6">
        <v>15</v>
      </c>
      <c r="D13101" s="6">
        <f>A13101+B13101+C13101</f>
        <v>37</v>
      </c>
      <c r="E13101" s="5">
        <f>IF(A13101=0,0,A13101*LABOR_HRS_WK_TOM*SEASON_WEEKS*(1+DIM_PCT_TOM)^A13101)</f>
        <v>12109.4999087861</v>
      </c>
      <c r="F13101" s="5">
        <f>IF(B13101=0,0,B13101*LABOR_HRS_WK_CAR*SEASON_WEEKS*(1+DIM_PCT_CAR)^B13101)</f>
        <v>63.037499999999994</v>
      </c>
      <c r="G13101" s="5">
        <f>IF(C13101=0,0,C13101*LABOR_HRS_WK_MES*SEASON_WEEKS*(1+DIM_PCT_MES)^C13101)</f>
        <v>813.25969846861074</v>
      </c>
      <c r="H13101" s="5">
        <f>E13101+F13101+G13101</f>
        <v>12985.797107254712</v>
      </c>
      <c r="I13101" s="5">
        <f>MIN(H13101,FARMER_HRS)</f>
        <v>720</v>
      </c>
      <c r="J13101" s="5">
        <f>MAX(0,H13101-FARMER_HRS)</f>
        <v>12265.797107254712</v>
      </c>
      <c r="K13101" s="2">
        <f>I13101*FARMER_RATE+J13101*TEMP_WORKER_RATE</f>
        <v>237947.86644539429</v>
      </c>
      <c r="L13101" s="2">
        <f>A13101*PRICE_TOM+B13101*PRICE_CAR+C13101*PRICE_MES</f>
        <v>220688</v>
      </c>
      <c r="M13101" s="2">
        <f>A13101*FERT_BED_TOM+B13101*FERT_BED_CAR+C13101*FERT_BED_MES</f>
        <v>31680</v>
      </c>
      <c r="N13101" s="6">
        <f>IF(AND(D13101&lt;=TOTAL_BEDS,J13101&lt;=TEMP_WORKER_MAX*TEMP_WORKER_HRS),1,0)</f>
        <v>0</v>
      </c>
      <c r="O13101" s="2">
        <f>L13101-M13101-K13101-FIXED_COSTS</f>
        <v>-68939.866445394291</v>
      </c>
      <c r="P13101" s="2">
        <f>IF(N13101=1,O13101,"")</f>
      </c>
    </row>
    <row r="13102">
      <c r="A13102" s="6">
        <v>20</v>
      </c>
      <c r="B13102" s="6">
        <v>2</v>
      </c>
      <c r="C13102" s="6">
        <v>16</v>
      </c>
      <c r="D13102" s="6">
        <f>A13102+B13102+C13102</f>
        <v>38</v>
      </c>
      <c r="E13102" s="5">
        <f>IF(A13102=0,0,A13102*LABOR_HRS_WK_TOM*SEASON_WEEKS*(1+DIM_PCT_TOM)^A13102)</f>
        <v>12109.4999087861</v>
      </c>
      <c r="F13102" s="5">
        <f>IF(B13102=0,0,B13102*LABOR_HRS_WK_CAR*SEASON_WEEKS*(1+DIM_PCT_CAR)^B13102)</f>
        <v>63.037499999999994</v>
      </c>
      <c r="G13102" s="5">
        <f>IF(C13102=0,0,C13102*LABOR_HRS_WK_MES*SEASON_WEEKS*(1+DIM_PCT_MES)^C13102)</f>
        <v>878.32047434609967</v>
      </c>
      <c r="H13102" s="5">
        <f>E13102+F13102+G13102</f>
        <v>13050.8578831322</v>
      </c>
      <c r="I13102" s="5">
        <f>MIN(H13102,FARMER_HRS)</f>
        <v>720</v>
      </c>
      <c r="J13102" s="5">
        <f>MAX(0,H13102-FARMER_HRS)</f>
        <v>12330.8578831322</v>
      </c>
      <c r="K13102" s="2">
        <f>I13102*FARMER_RATE+J13102*TEMP_WORKER_RATE</f>
        <v>239077.39380437846</v>
      </c>
      <c r="L13102" s="2">
        <f>A13102*PRICE_TOM+B13102*PRICE_CAR+C13102*PRICE_MES</f>
        <v>223388</v>
      </c>
      <c r="M13102" s="2">
        <f>A13102*FERT_BED_TOM+B13102*FERT_BED_CAR+C13102*FERT_BED_MES</f>
        <v>32560</v>
      </c>
      <c r="N13102" s="6">
        <f>IF(AND(D13102&lt;=TOTAL_BEDS,J13102&lt;=TEMP_WORKER_MAX*TEMP_WORKER_HRS),1,0)</f>
        <v>0</v>
      </c>
      <c r="O13102" s="2">
        <f>L13102-M13102-K13102-FIXED_COSTS</f>
        <v>-68249.393804378458</v>
      </c>
      <c r="P13102" s="2">
        <f>IF(N13102=1,O13102,"")</f>
      </c>
    </row>
    <row r="13103">
      <c r="A13103" s="6">
        <v>20</v>
      </c>
      <c r="B13103" s="6">
        <v>2</v>
      </c>
      <c r="C13103" s="6">
        <v>17</v>
      </c>
      <c r="D13103" s="6">
        <f>A13103+B13103+C13103</f>
        <v>39</v>
      </c>
      <c r="E13103" s="5">
        <f>IF(A13103=0,0,A13103*LABOR_HRS_WK_TOM*SEASON_WEEKS*(1+DIM_PCT_TOM)^A13103)</f>
        <v>12109.4999087861</v>
      </c>
      <c r="F13103" s="5">
        <f>IF(B13103=0,0,B13103*LABOR_HRS_WK_CAR*SEASON_WEEKS*(1+DIM_PCT_CAR)^B13103)</f>
        <v>63.037499999999994</v>
      </c>
      <c r="G13103" s="5">
        <f>IF(C13103=0,0,C13103*LABOR_HRS_WK_MES*SEASON_WEEKS*(1+DIM_PCT_MES)^C13103)</f>
        <v>944.88069779263992</v>
      </c>
      <c r="H13103" s="5">
        <f>E13103+F13103+G13103</f>
        <v>13117.41810657874</v>
      </c>
      <c r="I13103" s="5">
        <f>MIN(H13103,FARMER_HRS)</f>
        <v>720</v>
      </c>
      <c r="J13103" s="5">
        <f>MAX(0,H13103-FARMER_HRS)</f>
        <v>12397.41810657874</v>
      </c>
      <c r="K13103" s="2">
        <f>I13103*FARMER_RATE+J13103*TEMP_WORKER_RATE</f>
        <v>240232.95323921423</v>
      </c>
      <c r="L13103" s="2">
        <f>A13103*PRICE_TOM+B13103*PRICE_CAR+C13103*PRICE_MES</f>
        <v>226088</v>
      </c>
      <c r="M13103" s="2">
        <f>A13103*FERT_BED_TOM+B13103*FERT_BED_CAR+C13103*FERT_BED_MES</f>
        <v>33440</v>
      </c>
      <c r="N13103" s="6">
        <f>IF(AND(D13103&lt;=TOTAL_BEDS,J13103&lt;=TEMP_WORKER_MAX*TEMP_WORKER_HRS),1,0)</f>
        <v>0</v>
      </c>
      <c r="O13103" s="2">
        <f>L13103-M13103-K13103-FIXED_COSTS</f>
        <v>-67584.953239214228</v>
      </c>
      <c r="P13103" s="2">
        <f>IF(N13103=1,O13103,"")</f>
      </c>
    </row>
    <row r="13104">
      <c r="A13104" s="6">
        <v>20</v>
      </c>
      <c r="B13104" s="6">
        <v>2</v>
      </c>
      <c r="C13104" s="6">
        <v>18</v>
      </c>
      <c r="D13104" s="6">
        <f>A13104+B13104+C13104</f>
        <v>40</v>
      </c>
      <c r="E13104" s="5">
        <f>IF(A13104=0,0,A13104*LABOR_HRS_WK_TOM*SEASON_WEEKS*(1+DIM_PCT_TOM)^A13104)</f>
        <v>12109.4999087861</v>
      </c>
      <c r="F13104" s="5">
        <f>IF(B13104=0,0,B13104*LABOR_HRS_WK_CAR*SEASON_WEEKS*(1+DIM_PCT_CAR)^B13104)</f>
        <v>63.037499999999994</v>
      </c>
      <c r="G13104" s="5">
        <f>IF(C13104=0,0,C13104*LABOR_HRS_WK_MES*SEASON_WEEKS*(1+DIM_PCT_MES)^C13104)</f>
        <v>1012.9676892512272</v>
      </c>
      <c r="H13104" s="5">
        <f>E13104+F13104+G13104</f>
        <v>13185.505098037327</v>
      </c>
      <c r="I13104" s="5">
        <f>MIN(H13104,FARMER_HRS)</f>
        <v>720</v>
      </c>
      <c r="J13104" s="5">
        <f>MAX(0,H13104-FARMER_HRS)</f>
        <v>12465.505098037327</v>
      </c>
      <c r="K13104" s="2">
        <f>I13104*FARMER_RATE+J13104*TEMP_WORKER_RATE</f>
        <v>241415.01906314804</v>
      </c>
      <c r="L13104" s="2">
        <f>A13104*PRICE_TOM+B13104*PRICE_CAR+C13104*PRICE_MES</f>
        <v>228788</v>
      </c>
      <c r="M13104" s="2">
        <f>A13104*FERT_BED_TOM+B13104*FERT_BED_CAR+C13104*FERT_BED_MES</f>
        <v>34320</v>
      </c>
      <c r="N13104" s="6">
        <f>IF(AND(D13104&lt;=TOTAL_BEDS,J13104&lt;=TEMP_WORKER_MAX*TEMP_WORKER_HRS),1,0)</f>
        <v>0</v>
      </c>
      <c r="O13104" s="2">
        <f>L13104-M13104-K13104-FIXED_COSTS</f>
        <v>-66947.019063148036</v>
      </c>
      <c r="P13104" s="2">
        <f>IF(N13104=1,O13104,"")</f>
      </c>
    </row>
    <row r="13105">
      <c r="A13105" s="6">
        <v>20</v>
      </c>
      <c r="B13105" s="6">
        <v>2</v>
      </c>
      <c r="C13105" s="6">
        <v>19</v>
      </c>
      <c r="D13105" s="6">
        <f>A13105+B13105+C13105</f>
        <v>41</v>
      </c>
      <c r="E13105" s="5">
        <f>IF(A13105=0,0,A13105*LABOR_HRS_WK_TOM*SEASON_WEEKS*(1+DIM_PCT_TOM)^A13105)</f>
        <v>12109.4999087861</v>
      </c>
      <c r="F13105" s="5">
        <f>IF(B13105=0,0,B13105*LABOR_HRS_WK_CAR*SEASON_WEEKS*(1+DIM_PCT_CAR)^B13105)</f>
        <v>63.037499999999994</v>
      </c>
      <c r="G13105" s="5">
        <f>IF(C13105=0,0,C13105*LABOR_HRS_WK_MES*SEASON_WEEKS*(1+DIM_PCT_MES)^C13105)</f>
        <v>1082.6092178872491</v>
      </c>
      <c r="H13105" s="5">
        <f>E13105+F13105+G13105</f>
        <v>13255.14662667335</v>
      </c>
      <c r="I13105" s="5">
        <f>MIN(H13105,FARMER_HRS)</f>
        <v>720</v>
      </c>
      <c r="J13105" s="5">
        <f>MAX(0,H13105-FARMER_HRS)</f>
        <v>12535.14662667335</v>
      </c>
      <c r="K13105" s="2">
        <f>I13105*FARMER_RATE+J13105*TEMP_WORKER_RATE</f>
        <v>242624.07337974565</v>
      </c>
      <c r="L13105" s="2">
        <f>A13105*PRICE_TOM+B13105*PRICE_CAR+C13105*PRICE_MES</f>
        <v>231488</v>
      </c>
      <c r="M13105" s="2">
        <f>A13105*FERT_BED_TOM+B13105*FERT_BED_CAR+C13105*FERT_BED_MES</f>
        <v>35200</v>
      </c>
      <c r="N13105" s="6">
        <f>IF(AND(D13105&lt;=TOTAL_BEDS,J13105&lt;=TEMP_WORKER_MAX*TEMP_WORKER_HRS),1,0)</f>
        <v>0</v>
      </c>
      <c r="O13105" s="2">
        <f>L13105-M13105-K13105-FIXED_COSTS</f>
        <v>-66336.073379745649</v>
      </c>
      <c r="P13105" s="2">
        <f>IF(N13105=1,O13105,"")</f>
      </c>
    </row>
    <row r="13106">
      <c r="A13106" s="6">
        <v>20</v>
      </c>
      <c r="B13106" s="6">
        <v>2</v>
      </c>
      <c r="C13106" s="6">
        <v>20</v>
      </c>
      <c r="D13106" s="6">
        <f>A13106+B13106+C13106</f>
        <v>42</v>
      </c>
      <c r="E13106" s="5">
        <f>IF(A13106=0,0,A13106*LABOR_HRS_WK_TOM*SEASON_WEEKS*(1+DIM_PCT_TOM)^A13106)</f>
        <v>12109.4999087861</v>
      </c>
      <c r="F13106" s="5">
        <f>IF(B13106=0,0,B13106*LABOR_HRS_WK_CAR*SEASON_WEEKS*(1+DIM_PCT_CAR)^B13106)</f>
        <v>63.037499999999994</v>
      </c>
      <c r="G13106" s="5">
        <f>IF(C13106=0,0,C13106*LABOR_HRS_WK_MES*SEASON_WEEKS*(1+DIM_PCT_MES)^C13106)</f>
        <v>1153.8335085377259</v>
      </c>
      <c r="H13106" s="5">
        <f>E13106+F13106+G13106</f>
        <v>13326.370917323826</v>
      </c>
      <c r="I13106" s="5">
        <f>MIN(H13106,FARMER_HRS)</f>
        <v>720</v>
      </c>
      <c r="J13106" s="5">
        <f>MAX(0,H13106-FARMER_HRS)</f>
        <v>12606.370917323826</v>
      </c>
      <c r="K13106" s="2">
        <f>I13106*FARMER_RATE+J13106*TEMP_WORKER_RATE</f>
        <v>243860.60620353863</v>
      </c>
      <c r="L13106" s="2">
        <f>A13106*PRICE_TOM+B13106*PRICE_CAR+C13106*PRICE_MES</f>
        <v>234188</v>
      </c>
      <c r="M13106" s="2">
        <f>A13106*FERT_BED_TOM+B13106*FERT_BED_CAR+C13106*FERT_BED_MES</f>
        <v>36080</v>
      </c>
      <c r="N13106" s="6">
        <f>IF(AND(D13106&lt;=TOTAL_BEDS,J13106&lt;=TEMP_WORKER_MAX*TEMP_WORKER_HRS),1,0)</f>
        <v>0</v>
      </c>
      <c r="O13106" s="2">
        <f>L13106-M13106-K13106-FIXED_COSTS</f>
        <v>-65752.606203538628</v>
      </c>
      <c r="P13106" s="2">
        <f>IF(N13106=1,O13106,"")</f>
      </c>
    </row>
    <row r="13107">
      <c r="A13107" s="6">
        <v>20</v>
      </c>
      <c r="B13107" s="6">
        <v>2</v>
      </c>
      <c r="C13107" s="6">
        <v>21</v>
      </c>
      <c r="D13107" s="6">
        <f>A13107+B13107+C13107</f>
        <v>43</v>
      </c>
      <c r="E13107" s="5">
        <f>IF(A13107=0,0,A13107*LABOR_HRS_WK_TOM*SEASON_WEEKS*(1+DIM_PCT_TOM)^A13107)</f>
        <v>12109.4999087861</v>
      </c>
      <c r="F13107" s="5">
        <f>IF(B13107=0,0,B13107*LABOR_HRS_WK_CAR*SEASON_WEEKS*(1+DIM_PCT_CAR)^B13107)</f>
        <v>63.037499999999994</v>
      </c>
      <c r="G13107" s="5">
        <f>IF(C13107=0,0,C13107*LABOR_HRS_WK_MES*SEASON_WEEKS*(1+DIM_PCT_MES)^C13107)</f>
        <v>1226.6692487641699</v>
      </c>
      <c r="H13107" s="5">
        <f>E13107+F13107+G13107</f>
        <v>13399.20665755027</v>
      </c>
      <c r="I13107" s="5">
        <f>MIN(H13107,FARMER_HRS)</f>
        <v>720</v>
      </c>
      <c r="J13107" s="5">
        <f>MAX(0,H13107-FARMER_HRS)</f>
        <v>12679.20665755027</v>
      </c>
      <c r="K13107" s="2">
        <f>I13107*FARMER_RATE+J13107*TEMP_WORKER_RATE</f>
        <v>245125.11558246997</v>
      </c>
      <c r="L13107" s="2">
        <f>A13107*PRICE_TOM+B13107*PRICE_CAR+C13107*PRICE_MES</f>
        <v>236888</v>
      </c>
      <c r="M13107" s="2">
        <f>A13107*FERT_BED_TOM+B13107*FERT_BED_CAR+C13107*FERT_BED_MES</f>
        <v>36960</v>
      </c>
      <c r="N13107" s="6">
        <f>IF(AND(D13107&lt;=TOTAL_BEDS,J13107&lt;=TEMP_WORKER_MAX*TEMP_WORKER_HRS),1,0)</f>
        <v>0</v>
      </c>
      <c r="O13107" s="2">
        <f>L13107-M13107-K13107-FIXED_COSTS</f>
        <v>-65197.115582469967</v>
      </c>
      <c r="P13107" s="2">
        <f>IF(N13107=1,O13107,"")</f>
      </c>
    </row>
    <row r="13108">
      <c r="A13108" s="6">
        <v>20</v>
      </c>
      <c r="B13108" s="6">
        <v>2</v>
      </c>
      <c r="C13108" s="6">
        <v>22</v>
      </c>
      <c r="D13108" s="6">
        <f>A13108+B13108+C13108</f>
        <v>44</v>
      </c>
      <c r="E13108" s="5">
        <f>IF(A13108=0,0,A13108*LABOR_HRS_WK_TOM*SEASON_WEEKS*(1+DIM_PCT_TOM)^A13108)</f>
        <v>12109.4999087861</v>
      </c>
      <c r="F13108" s="5">
        <f>IF(B13108=0,0,B13108*LABOR_HRS_WK_CAR*SEASON_WEEKS*(1+DIM_PCT_CAR)^B13108)</f>
        <v>63.037499999999994</v>
      </c>
      <c r="G13108" s="5">
        <f>IF(C13108=0,0,C13108*LABOR_HRS_WK_MES*SEASON_WEEKS*(1+DIM_PCT_MES)^C13108)</f>
        <v>1301.1455960105659</v>
      </c>
      <c r="H13108" s="5">
        <f>E13108+F13108+G13108</f>
        <v>13473.683004796665</v>
      </c>
      <c r="I13108" s="5">
        <f>MIN(H13108,FARMER_HRS)</f>
        <v>720</v>
      </c>
      <c r="J13108" s="5">
        <f>MAX(0,H13108-FARMER_HRS)</f>
        <v>12753.683004796665</v>
      </c>
      <c r="K13108" s="2">
        <f>I13108*FARMER_RATE+J13108*TEMP_WORKER_RATE</f>
        <v>246418.10772216431</v>
      </c>
      <c r="L13108" s="2">
        <f>A13108*PRICE_TOM+B13108*PRICE_CAR+C13108*PRICE_MES</f>
        <v>239588</v>
      </c>
      <c r="M13108" s="2">
        <f>A13108*FERT_BED_TOM+B13108*FERT_BED_CAR+C13108*FERT_BED_MES</f>
        <v>37840</v>
      </c>
      <c r="N13108" s="6">
        <f>IF(AND(D13108&lt;=TOTAL_BEDS,J13108&lt;=TEMP_WORKER_MAX*TEMP_WORKER_HRS),1,0)</f>
        <v>0</v>
      </c>
      <c r="O13108" s="2">
        <f>L13108-M13108-K13108-FIXED_COSTS</f>
        <v>-64670.107722164306</v>
      </c>
      <c r="P13108" s="2">
        <f>IF(N13108=1,O13108,"")</f>
      </c>
    </row>
    <row r="13109">
      <c r="A13109" s="6">
        <v>20</v>
      </c>
      <c r="B13109" s="6">
        <v>2</v>
      </c>
      <c r="C13109" s="6">
        <v>23</v>
      </c>
      <c r="D13109" s="6">
        <f>A13109+B13109+C13109</f>
        <v>45</v>
      </c>
      <c r="E13109" s="5">
        <f>IF(A13109=0,0,A13109*LABOR_HRS_WK_TOM*SEASON_WEEKS*(1+DIM_PCT_TOM)^A13109)</f>
        <v>12109.4999087861</v>
      </c>
      <c r="F13109" s="5">
        <f>IF(B13109=0,0,B13109*LABOR_HRS_WK_CAR*SEASON_WEEKS*(1+DIM_PCT_CAR)^B13109)</f>
        <v>63.037499999999994</v>
      </c>
      <c r="G13109" s="5">
        <f>IF(C13109=0,0,C13109*LABOR_HRS_WK_MES*SEASON_WEEKS*(1+DIM_PCT_MES)^C13109)</f>
        <v>1377.2921848680023</v>
      </c>
      <c r="H13109" s="5">
        <f>E13109+F13109+G13109</f>
        <v>13549.829593654102</v>
      </c>
      <c r="I13109" s="5">
        <f>MIN(H13109,FARMER_HRS)</f>
        <v>720</v>
      </c>
      <c r="J13109" s="5">
        <f>MAX(0,H13109-FARMER_HRS)</f>
        <v>12829.829593654102</v>
      </c>
      <c r="K13109" s="2">
        <f>I13109*FARMER_RATE+J13109*TEMP_WORKER_RATE</f>
        <v>247740.09711205037</v>
      </c>
      <c r="L13109" s="2">
        <f>A13109*PRICE_TOM+B13109*PRICE_CAR+C13109*PRICE_MES</f>
        <v>242288</v>
      </c>
      <c r="M13109" s="2">
        <f>A13109*FERT_BED_TOM+B13109*FERT_BED_CAR+C13109*FERT_BED_MES</f>
        <v>38720</v>
      </c>
      <c r="N13109" s="6">
        <f>IF(AND(D13109&lt;=TOTAL_BEDS,J13109&lt;=TEMP_WORKER_MAX*TEMP_WORKER_HRS),1,0)</f>
        <v>0</v>
      </c>
      <c r="O13109" s="2">
        <f>L13109-M13109-K13109-FIXED_COSTS</f>
        <v>-64172.097112050367</v>
      </c>
      <c r="P13109" s="2">
        <f>IF(N13109=1,O13109,"")</f>
      </c>
    </row>
    <row r="13110">
      <c r="A13110" s="6">
        <v>20</v>
      </c>
      <c r="B13110" s="6">
        <v>2</v>
      </c>
      <c r="C13110" s="6">
        <v>24</v>
      </c>
      <c r="D13110" s="6">
        <f>A13110+B13110+C13110</f>
        <v>46</v>
      </c>
      <c r="E13110" s="5">
        <f>IF(A13110=0,0,A13110*LABOR_HRS_WK_TOM*SEASON_WEEKS*(1+DIM_PCT_TOM)^A13110)</f>
        <v>12109.4999087861</v>
      </c>
      <c r="F13110" s="5">
        <f>IF(B13110=0,0,B13110*LABOR_HRS_WK_CAR*SEASON_WEEKS*(1+DIM_PCT_CAR)^B13110)</f>
        <v>63.037499999999994</v>
      </c>
      <c r="G13110" s="5">
        <f>IF(C13110=0,0,C13110*LABOR_HRS_WK_MES*SEASON_WEEKS*(1+DIM_PCT_MES)^C13110)</f>
        <v>1455.139134447498</v>
      </c>
      <c r="H13110" s="5">
        <f>E13110+F13110+G13110</f>
        <v>13627.676543233598</v>
      </c>
      <c r="I13110" s="5">
        <f>MIN(H13110,FARMER_HRS)</f>
        <v>720</v>
      </c>
      <c r="J13110" s="5">
        <f>MAX(0,H13110-FARMER_HRS)</f>
        <v>12907.676543233598</v>
      </c>
      <c r="K13110" s="2">
        <f>I13110*FARMER_RATE+J13110*TEMP_WORKER_RATE</f>
        <v>249091.60665336106</v>
      </c>
      <c r="L13110" s="2">
        <f>A13110*PRICE_TOM+B13110*PRICE_CAR+C13110*PRICE_MES</f>
        <v>244988</v>
      </c>
      <c r="M13110" s="2">
        <f>A13110*FERT_BED_TOM+B13110*FERT_BED_CAR+C13110*FERT_BED_MES</f>
        <v>39600</v>
      </c>
      <c r="N13110" s="6">
        <f>IF(AND(D13110&lt;=TOTAL_BEDS,J13110&lt;=TEMP_WORKER_MAX*TEMP_WORKER_HRS),1,0)</f>
        <v>0</v>
      </c>
      <c r="O13110" s="2">
        <f>L13110-M13110-K13110-FIXED_COSTS</f>
        <v>-63703.606653361057</v>
      </c>
      <c r="P13110" s="2">
        <f>IF(N13110=1,O13110,"")</f>
      </c>
    </row>
    <row r="13111">
      <c r="A13111" s="6">
        <v>20</v>
      </c>
      <c r="B13111" s="6">
        <v>2</v>
      </c>
      <c r="C13111" s="6">
        <v>25</v>
      </c>
      <c r="D13111" s="6">
        <f>A13111+B13111+C13111</f>
        <v>47</v>
      </c>
      <c r="E13111" s="5">
        <f>IF(A13111=0,0,A13111*LABOR_HRS_WK_TOM*SEASON_WEEKS*(1+DIM_PCT_TOM)^A13111)</f>
        <v>12109.4999087861</v>
      </c>
      <c r="F13111" s="5">
        <f>IF(B13111=0,0,B13111*LABOR_HRS_WK_CAR*SEASON_WEEKS*(1+DIM_PCT_CAR)^B13111)</f>
        <v>63.037499999999994</v>
      </c>
      <c r="G13111" s="5">
        <f>IF(C13111=0,0,C13111*LABOR_HRS_WK_MES*SEASON_WEEKS*(1+DIM_PCT_MES)^C13111)</f>
        <v>1534.7170558625955</v>
      </c>
      <c r="H13111" s="5">
        <f>E13111+F13111+G13111</f>
        <v>13707.254464648695</v>
      </c>
      <c r="I13111" s="5">
        <f>MIN(H13111,FARMER_HRS)</f>
        <v>720</v>
      </c>
      <c r="J13111" s="5">
        <f>MAX(0,H13111-FARMER_HRS)</f>
        <v>12987.254464648695</v>
      </c>
      <c r="K13111" s="2">
        <f>I13111*FARMER_RATE+J13111*TEMP_WORKER_RATE</f>
        <v>250473.16778903984</v>
      </c>
      <c r="L13111" s="2">
        <f>A13111*PRICE_TOM+B13111*PRICE_CAR+C13111*PRICE_MES</f>
        <v>247688</v>
      </c>
      <c r="M13111" s="2">
        <f>A13111*FERT_BED_TOM+B13111*FERT_BED_CAR+C13111*FERT_BED_MES</f>
        <v>40480</v>
      </c>
      <c r="N13111" s="6">
        <f>IF(AND(D13111&lt;=TOTAL_BEDS,J13111&lt;=TEMP_WORKER_MAX*TEMP_WORKER_HRS),1,0)</f>
        <v>0</v>
      </c>
      <c r="O13111" s="2">
        <f>L13111-M13111-K13111-FIXED_COSTS</f>
        <v>-63265.167789039842</v>
      </c>
      <c r="P13111" s="2">
        <f>IF(N13111=1,O13111,"")</f>
      </c>
    </row>
    <row r="13112">
      <c r="A13112" s="6">
        <v>20</v>
      </c>
      <c r="B13112" s="6">
        <v>2</v>
      </c>
      <c r="C13112" s="6">
        <v>26</v>
      </c>
      <c r="D13112" s="6">
        <f>A13112+B13112+C13112</f>
        <v>48</v>
      </c>
      <c r="E13112" s="5">
        <f>IF(A13112=0,0,A13112*LABOR_HRS_WK_TOM*SEASON_WEEKS*(1+DIM_PCT_TOM)^A13112)</f>
        <v>12109.4999087861</v>
      </c>
      <c r="F13112" s="5">
        <f>IF(B13112=0,0,B13112*LABOR_HRS_WK_CAR*SEASON_WEEKS*(1+DIM_PCT_CAR)^B13112)</f>
        <v>63.037499999999994</v>
      </c>
      <c r="G13112" s="5">
        <f>IF(C13112=0,0,C13112*LABOR_HRS_WK_MES*SEASON_WEEKS*(1+DIM_PCT_MES)^C13112)</f>
        <v>1616.0570598233128</v>
      </c>
      <c r="H13112" s="5">
        <f>E13112+F13112+G13112</f>
        <v>13788.594468609414</v>
      </c>
      <c r="I13112" s="5">
        <f>MIN(H13112,FARMER_HRS)</f>
        <v>720</v>
      </c>
      <c r="J13112" s="5">
        <f>MAX(0,H13112-FARMER_HRS)</f>
        <v>13068.594468609414</v>
      </c>
      <c r="K13112" s="2">
        <f>I13112*FARMER_RATE+J13112*TEMP_WORKER_RATE</f>
        <v>251885.32063558008</v>
      </c>
      <c r="L13112" s="2">
        <f>A13112*PRICE_TOM+B13112*PRICE_CAR+C13112*PRICE_MES</f>
        <v>250388</v>
      </c>
      <c r="M13112" s="2">
        <f>A13112*FERT_BED_TOM+B13112*FERT_BED_CAR+C13112*FERT_BED_MES</f>
        <v>41360</v>
      </c>
      <c r="N13112" s="6">
        <f>IF(AND(D13112&lt;=TOTAL_BEDS,J13112&lt;=TEMP_WORKER_MAX*TEMP_WORKER_HRS),1,0)</f>
        <v>0</v>
      </c>
      <c r="O13112" s="2">
        <f>L13112-M13112-K13112-FIXED_COSTS</f>
        <v>-62857.320635580079</v>
      </c>
      <c r="P13112" s="2">
        <f>IF(N13112=1,O13112,"")</f>
      </c>
    </row>
    <row r="13113">
      <c r="A13113" s="6">
        <v>20</v>
      </c>
      <c r="B13113" s="6">
        <v>2</v>
      </c>
      <c r="C13113" s="6">
        <v>27</v>
      </c>
      <c r="D13113" s="6">
        <f>A13113+B13113+C13113</f>
        <v>49</v>
      </c>
      <c r="E13113" s="5">
        <f>IF(A13113=0,0,A13113*LABOR_HRS_WK_TOM*SEASON_WEEKS*(1+DIM_PCT_TOM)^A13113)</f>
        <v>12109.4999087861</v>
      </c>
      <c r="F13113" s="5">
        <f>IF(B13113=0,0,B13113*LABOR_HRS_WK_CAR*SEASON_WEEKS*(1+DIM_PCT_CAR)^B13113)</f>
        <v>63.037499999999994</v>
      </c>
      <c r="G13113" s="5">
        <f>IF(C13113=0,0,C13113*LABOR_HRS_WK_MES*SEASON_WEEKS*(1+DIM_PCT_MES)^C13113)</f>
        <v>1699.19076434307</v>
      </c>
      <c r="H13113" s="5">
        <f>E13113+F13113+G13113</f>
        <v>13871.72817312917</v>
      </c>
      <c r="I13113" s="5">
        <f>MIN(H13113,FARMER_HRS)</f>
        <v>720</v>
      </c>
      <c r="J13113" s="5">
        <f>MAX(0,H13113-FARMER_HRS)</f>
        <v>13151.72817312917</v>
      </c>
      <c r="K13113" s="2">
        <f>I13113*FARMER_RATE+J13113*TEMP_WORKER_RATE</f>
        <v>253328.61411682586</v>
      </c>
      <c r="L13113" s="2">
        <f>A13113*PRICE_TOM+B13113*PRICE_CAR+C13113*PRICE_MES</f>
        <v>253088</v>
      </c>
      <c r="M13113" s="2">
        <f>A13113*FERT_BED_TOM+B13113*FERT_BED_CAR+C13113*FERT_BED_MES</f>
        <v>42240</v>
      </c>
      <c r="N13113" s="6">
        <f>IF(AND(D13113&lt;=TOTAL_BEDS,J13113&lt;=TEMP_WORKER_MAX*TEMP_WORKER_HRS),1,0)</f>
        <v>0</v>
      </c>
      <c r="O13113" s="2">
        <f>L13113-M13113-K13113-FIXED_COSTS</f>
        <v>-62480.614116825862</v>
      </c>
      <c r="P13113" s="2">
        <f>IF(N13113=1,O13113,"")</f>
      </c>
    </row>
    <row r="13114">
      <c r="A13114" s="6">
        <v>20</v>
      </c>
      <c r="B13114" s="6">
        <v>2</v>
      </c>
      <c r="C13114" s="6">
        <v>28</v>
      </c>
      <c r="D13114" s="6">
        <f>A13114+B13114+C13114</f>
        <v>50</v>
      </c>
      <c r="E13114" s="5">
        <f>IF(A13114=0,0,A13114*LABOR_HRS_WK_TOM*SEASON_WEEKS*(1+DIM_PCT_TOM)^A13114)</f>
        <v>12109.4999087861</v>
      </c>
      <c r="F13114" s="5">
        <f>IF(B13114=0,0,B13114*LABOR_HRS_WK_CAR*SEASON_WEEKS*(1+DIM_PCT_CAR)^B13114)</f>
        <v>63.037499999999994</v>
      </c>
      <c r="G13114" s="5">
        <f>IF(C13114=0,0,C13114*LABOR_HRS_WK_MES*SEASON_WEEKS*(1+DIM_PCT_MES)^C13114)</f>
        <v>1784.1503025602233</v>
      </c>
      <c r="H13114" s="5">
        <f>E13114+F13114+G13114</f>
        <v>13956.687711346323</v>
      </c>
      <c r="I13114" s="5">
        <f>MIN(H13114,FARMER_HRS)</f>
        <v>720</v>
      </c>
      <c r="J13114" s="5">
        <f>MAX(0,H13114-FARMER_HRS)</f>
        <v>13236.687711346323</v>
      </c>
      <c r="K13114" s="2">
        <f>I13114*FARMER_RATE+J13114*TEMP_WORKER_RATE</f>
        <v>254803.60609976255</v>
      </c>
      <c r="L13114" s="2">
        <f>A13114*PRICE_TOM+B13114*PRICE_CAR+C13114*PRICE_MES</f>
        <v>255788</v>
      </c>
      <c r="M13114" s="2">
        <f>A13114*FERT_BED_TOM+B13114*FERT_BED_CAR+C13114*FERT_BED_MES</f>
        <v>43120</v>
      </c>
      <c r="N13114" s="6">
        <f>IF(AND(D13114&lt;=TOTAL_BEDS,J13114&lt;=TEMP_WORKER_MAX*TEMP_WORKER_HRS),1,0)</f>
        <v>0</v>
      </c>
      <c r="O13114" s="2">
        <f>L13114-M13114-K13114-FIXED_COSTS</f>
        <v>-62135.606099762546</v>
      </c>
      <c r="P13114" s="2">
        <f>IF(N13114=1,O13114,"")</f>
      </c>
    </row>
    <row r="13115">
      <c r="A13115" s="6">
        <v>20</v>
      </c>
      <c r="B13115" s="6">
        <v>2</v>
      </c>
      <c r="C13115" s="6">
        <v>29</v>
      </c>
      <c r="D13115" s="6">
        <f>A13115+B13115+C13115</f>
        <v>51</v>
      </c>
      <c r="E13115" s="5">
        <f>IF(A13115=0,0,A13115*LABOR_HRS_WK_TOM*SEASON_WEEKS*(1+DIM_PCT_TOM)^A13115)</f>
        <v>12109.4999087861</v>
      </c>
      <c r="F13115" s="5">
        <f>IF(B13115=0,0,B13115*LABOR_HRS_WK_CAR*SEASON_WEEKS*(1+DIM_PCT_CAR)^B13115)</f>
        <v>63.037499999999994</v>
      </c>
      <c r="G13115" s="5">
        <f>IF(C13115=0,0,C13115*LABOR_HRS_WK_MES*SEASON_WEEKS*(1+DIM_PCT_MES)^C13115)</f>
        <v>1870.9683306758766</v>
      </c>
      <c r="H13115" s="5">
        <f>E13115+F13115+G13115</f>
        <v>14043.505739461976</v>
      </c>
      <c r="I13115" s="5">
        <f>MIN(H13115,FARMER_HRS)</f>
        <v>720</v>
      </c>
      <c r="J13115" s="5">
        <f>MAX(0,H13115-FARMER_HRS)</f>
        <v>13323.505739461976</v>
      </c>
      <c r="K13115" s="2">
        <f>I13115*FARMER_RATE+J13115*TEMP_WORKER_RATE</f>
        <v>256310.86353232598</v>
      </c>
      <c r="L13115" s="2">
        <f>A13115*PRICE_TOM+B13115*PRICE_CAR+C13115*PRICE_MES</f>
        <v>258488</v>
      </c>
      <c r="M13115" s="2">
        <f>A13115*FERT_BED_TOM+B13115*FERT_BED_CAR+C13115*FERT_BED_MES</f>
        <v>44000</v>
      </c>
      <c r="N13115" s="6">
        <f>IF(AND(D13115&lt;=TOTAL_BEDS,J13115&lt;=TEMP_WORKER_MAX*TEMP_WORKER_HRS),1,0)</f>
        <v>0</v>
      </c>
      <c r="O13115" s="2">
        <f>L13115-M13115-K13115-FIXED_COSTS</f>
        <v>-61822.86353232598</v>
      </c>
      <c r="P13115" s="2">
        <f>IF(N13115=1,O13115,"")</f>
      </c>
    </row>
    <row r="13116">
      <c r="A13116" s="6">
        <v>20</v>
      </c>
      <c r="B13116" s="6">
        <v>2</v>
      </c>
      <c r="C13116" s="6">
        <v>30</v>
      </c>
      <c r="D13116" s="6">
        <f>A13116+B13116+C13116</f>
        <v>52</v>
      </c>
      <c r="E13116" s="5">
        <f>IF(A13116=0,0,A13116*LABOR_HRS_WK_TOM*SEASON_WEEKS*(1+DIM_PCT_TOM)^A13116)</f>
        <v>12109.4999087861</v>
      </c>
      <c r="F13116" s="5">
        <f>IF(B13116=0,0,B13116*LABOR_HRS_WK_CAR*SEASON_WEEKS*(1+DIM_PCT_CAR)^B13116)</f>
        <v>63.037499999999994</v>
      </c>
      <c r="G13116" s="5">
        <f>IF(C13116=0,0,C13116*LABOR_HRS_WK_MES*SEASON_WEEKS*(1+DIM_PCT_MES)^C13116)</f>
        <v>1959.6780360096466</v>
      </c>
      <c r="H13116" s="5">
        <f>E13116+F13116+G13116</f>
        <v>14132.215444795747</v>
      </c>
      <c r="I13116" s="5">
        <f>MIN(H13116,FARMER_HRS)</f>
        <v>720</v>
      </c>
      <c r="J13116" s="5">
        <f>MAX(0,H13116-FARMER_HRS)</f>
        <v>13412.215444795747</v>
      </c>
      <c r="K13116" s="2">
        <f>I13116*FARMER_RATE+J13116*TEMP_WORKER_RATE</f>
        <v>257850.9625832595</v>
      </c>
      <c r="L13116" s="2">
        <f>A13116*PRICE_TOM+B13116*PRICE_CAR+C13116*PRICE_MES</f>
        <v>261188</v>
      </c>
      <c r="M13116" s="2">
        <f>A13116*FERT_BED_TOM+B13116*FERT_BED_CAR+C13116*FERT_BED_MES</f>
        <v>44880</v>
      </c>
      <c r="N13116" s="6">
        <f>IF(AND(D13116&lt;=TOTAL_BEDS,J13116&lt;=TEMP_WORKER_MAX*TEMP_WORKER_HRS),1,0)</f>
        <v>0</v>
      </c>
      <c r="O13116" s="2">
        <f>L13116-M13116-K13116-FIXED_COSTS</f>
        <v>-61542.962583259505</v>
      </c>
      <c r="P13116" s="2">
        <f>IF(N13116=1,O13116,"")</f>
      </c>
    </row>
    <row r="13117">
      <c r="A13117" s="6">
        <v>20</v>
      </c>
      <c r="B13117" s="6">
        <v>3</v>
      </c>
      <c r="C13117" s="6">
        <v>0</v>
      </c>
      <c r="D13117" s="6">
        <f>A13117+B13117+C13117</f>
        <v>23</v>
      </c>
      <c r="E13117" s="5">
        <f>IF(A13117=0,0,A13117*LABOR_HRS_WK_TOM*SEASON_WEEKS*(1+DIM_PCT_TOM)^A13117)</f>
        <v>12109.4999087861</v>
      </c>
      <c r="F13117" s="5">
        <f>IF(B13117=0,0,B13117*LABOR_HRS_WK_CAR*SEASON_WEEKS*(1+DIM_PCT_CAR)^B13117)</f>
        <v>96.920156249999962</v>
      </c>
      <c r="G13117" s="5">
        <f>IF(C13117=0,0,C13117*LABOR_HRS_WK_MES*SEASON_WEEKS*(1+DIM_PCT_MES)^C13117)</f>
        <v>0</v>
      </c>
      <c r="H13117" s="5">
        <f>E13117+F13117+G13117</f>
        <v>12206.4200650361</v>
      </c>
      <c r="I13117" s="5">
        <f>MIN(H13117,FARMER_HRS)</f>
        <v>720</v>
      </c>
      <c r="J13117" s="5">
        <f>MAX(0,H13117-FARMER_HRS)</f>
        <v>11486.4200650361</v>
      </c>
      <c r="K13117" s="2">
        <f>I13117*FARMER_RATE+J13117*TEMP_WORKER_RATE</f>
        <v>224417.01501798784</v>
      </c>
      <c r="L13117" s="2">
        <f>A13117*PRICE_TOM+B13117*PRICE_CAR+C13117*PRICE_MES</f>
        <v>182282</v>
      </c>
      <c r="M13117" s="2">
        <f>A13117*FERT_BED_TOM+B13117*FERT_BED_CAR+C13117*FERT_BED_MES</f>
        <v>18920</v>
      </c>
      <c r="N13117" s="6">
        <f>IF(AND(D13117&lt;=TOTAL_BEDS,J13117&lt;=TEMP_WORKER_MAX*TEMP_WORKER_HRS),1,0)</f>
        <v>0</v>
      </c>
      <c r="O13117" s="2">
        <f>L13117-M13117-K13117-FIXED_COSTS</f>
        <v>-81055.01501798784</v>
      </c>
      <c r="P13117" s="2">
        <f>IF(N13117=1,O13117,"")</f>
      </c>
    </row>
    <row r="13118">
      <c r="A13118" s="6">
        <v>20</v>
      </c>
      <c r="B13118" s="6">
        <v>3</v>
      </c>
      <c r="C13118" s="6">
        <v>1</v>
      </c>
      <c r="D13118" s="6">
        <f>A13118+B13118+C13118</f>
        <v>24</v>
      </c>
      <c r="E13118" s="5">
        <f>IF(A13118=0,0,A13118*LABOR_HRS_WK_TOM*SEASON_WEEKS*(1+DIM_PCT_TOM)^A13118)</f>
        <v>12109.4999087861</v>
      </c>
      <c r="F13118" s="5">
        <f>IF(B13118=0,0,B13118*LABOR_HRS_WK_CAR*SEASON_WEEKS*(1+DIM_PCT_CAR)^B13118)</f>
        <v>96.920156249999962</v>
      </c>
      <c r="G13118" s="5">
        <f>IF(C13118=0,0,C13118*LABOR_HRS_WK_MES*SEASON_WEEKS*(1+DIM_PCT_MES)^C13118)</f>
        <v>45.5625</v>
      </c>
      <c r="H13118" s="5">
        <f>E13118+F13118+G13118</f>
        <v>12251.9825650361</v>
      </c>
      <c r="I13118" s="5">
        <f>MIN(H13118,FARMER_HRS)</f>
        <v>720</v>
      </c>
      <c r="J13118" s="5">
        <f>MAX(0,H13118-FARMER_HRS)</f>
        <v>11531.9825650361</v>
      </c>
      <c r="K13118" s="2">
        <f>I13118*FARMER_RATE+J13118*TEMP_WORKER_RATE</f>
        <v>225208.03064298784</v>
      </c>
      <c r="L13118" s="2">
        <f>A13118*PRICE_TOM+B13118*PRICE_CAR+C13118*PRICE_MES</f>
        <v>184982</v>
      </c>
      <c r="M13118" s="2">
        <f>A13118*FERT_BED_TOM+B13118*FERT_BED_CAR+C13118*FERT_BED_MES</f>
        <v>19800</v>
      </c>
      <c r="N13118" s="6">
        <f>IF(AND(D13118&lt;=TOTAL_BEDS,J13118&lt;=TEMP_WORKER_MAX*TEMP_WORKER_HRS),1,0)</f>
        <v>0</v>
      </c>
      <c r="O13118" s="2">
        <f>L13118-M13118-K13118-FIXED_COSTS</f>
        <v>-80026.03064298784</v>
      </c>
      <c r="P13118" s="2">
        <f>IF(N13118=1,O13118,"")</f>
      </c>
    </row>
    <row r="13119">
      <c r="A13119" s="6">
        <v>20</v>
      </c>
      <c r="B13119" s="6">
        <v>3</v>
      </c>
      <c r="C13119" s="6">
        <v>2</v>
      </c>
      <c r="D13119" s="6">
        <f>A13119+B13119+C13119</f>
        <v>25</v>
      </c>
      <c r="E13119" s="5">
        <f>IF(A13119=0,0,A13119*LABOR_HRS_WK_TOM*SEASON_WEEKS*(1+DIM_PCT_TOM)^A13119)</f>
        <v>12109.4999087861</v>
      </c>
      <c r="F13119" s="5">
        <f>IF(B13119=0,0,B13119*LABOR_HRS_WK_CAR*SEASON_WEEKS*(1+DIM_PCT_CAR)^B13119)</f>
        <v>96.920156249999962</v>
      </c>
      <c r="G13119" s="5">
        <f>IF(C13119=0,0,C13119*LABOR_HRS_WK_MES*SEASON_WEEKS*(1+DIM_PCT_MES)^C13119)</f>
        <v>92.2640625</v>
      </c>
      <c r="H13119" s="5">
        <f>E13119+F13119+G13119</f>
        <v>12298.6841275361</v>
      </c>
      <c r="I13119" s="5">
        <f>MIN(H13119,FARMER_HRS)</f>
        <v>720</v>
      </c>
      <c r="J13119" s="5">
        <f>MAX(0,H13119-FARMER_HRS)</f>
        <v>11578.6841275361</v>
      </c>
      <c r="K13119" s="2">
        <f>I13119*FARMER_RATE+J13119*TEMP_WORKER_RATE</f>
        <v>226018.82165861284</v>
      </c>
      <c r="L13119" s="2">
        <f>A13119*PRICE_TOM+B13119*PRICE_CAR+C13119*PRICE_MES</f>
        <v>187682</v>
      </c>
      <c r="M13119" s="2">
        <f>A13119*FERT_BED_TOM+B13119*FERT_BED_CAR+C13119*FERT_BED_MES</f>
        <v>20680</v>
      </c>
      <c r="N13119" s="6">
        <f>IF(AND(D13119&lt;=TOTAL_BEDS,J13119&lt;=TEMP_WORKER_MAX*TEMP_WORKER_HRS),1,0)</f>
        <v>0</v>
      </c>
      <c r="O13119" s="2">
        <f>L13119-M13119-K13119-FIXED_COSTS</f>
        <v>-79016.82165861284</v>
      </c>
      <c r="P13119" s="2">
        <f>IF(N13119=1,O13119,"")</f>
      </c>
    </row>
    <row r="13120">
      <c r="A13120" s="6">
        <v>20</v>
      </c>
      <c r="B13120" s="6">
        <v>3</v>
      </c>
      <c r="C13120" s="6">
        <v>3</v>
      </c>
      <c r="D13120" s="6">
        <f>A13120+B13120+C13120</f>
        <v>26</v>
      </c>
      <c r="E13120" s="5">
        <f>IF(A13120=0,0,A13120*LABOR_HRS_WK_TOM*SEASON_WEEKS*(1+DIM_PCT_TOM)^A13120)</f>
        <v>12109.4999087861</v>
      </c>
      <c r="F13120" s="5">
        <f>IF(B13120=0,0,B13120*LABOR_HRS_WK_CAR*SEASON_WEEKS*(1+DIM_PCT_CAR)^B13120)</f>
        <v>96.920156249999962</v>
      </c>
      <c r="G13120" s="5">
        <f>IF(C13120=0,0,C13120*LABOR_HRS_WK_MES*SEASON_WEEKS*(1+DIM_PCT_MES)^C13120)</f>
        <v>140.12604492187498</v>
      </c>
      <c r="H13120" s="5">
        <f>E13120+F13120+G13120</f>
        <v>12346.546109957975</v>
      </c>
      <c r="I13120" s="5">
        <f>MIN(H13120,FARMER_HRS)</f>
        <v>720</v>
      </c>
      <c r="J13120" s="5">
        <f>MAX(0,H13120-FARMER_HRS)</f>
        <v>11626.546109957975</v>
      </c>
      <c r="K13120" s="2">
        <f>I13120*FARMER_RATE+J13120*TEMP_WORKER_RATE</f>
        <v>226849.75885343706</v>
      </c>
      <c r="L13120" s="2">
        <f>A13120*PRICE_TOM+B13120*PRICE_CAR+C13120*PRICE_MES</f>
        <v>190382</v>
      </c>
      <c r="M13120" s="2">
        <f>A13120*FERT_BED_TOM+B13120*FERT_BED_CAR+C13120*FERT_BED_MES</f>
        <v>21560</v>
      </c>
      <c r="N13120" s="6">
        <f>IF(AND(D13120&lt;=TOTAL_BEDS,J13120&lt;=TEMP_WORKER_MAX*TEMP_WORKER_HRS),1,0)</f>
        <v>0</v>
      </c>
      <c r="O13120" s="2">
        <f>L13120-M13120-K13120-FIXED_COSTS</f>
        <v>-78027.758853437059</v>
      </c>
      <c r="P13120" s="2">
        <f>IF(N13120=1,O13120,"")</f>
      </c>
    </row>
    <row r="13121">
      <c r="A13121" s="6">
        <v>20</v>
      </c>
      <c r="B13121" s="6">
        <v>3</v>
      </c>
      <c r="C13121" s="6">
        <v>4</v>
      </c>
      <c r="D13121" s="6">
        <f>A13121+B13121+C13121</f>
        <v>27</v>
      </c>
      <c r="E13121" s="5">
        <f>IF(A13121=0,0,A13121*LABOR_HRS_WK_TOM*SEASON_WEEKS*(1+DIM_PCT_TOM)^A13121)</f>
        <v>12109.4999087861</v>
      </c>
      <c r="F13121" s="5">
        <f>IF(B13121=0,0,B13121*LABOR_HRS_WK_CAR*SEASON_WEEKS*(1+DIM_PCT_CAR)^B13121)</f>
        <v>96.920156249999962</v>
      </c>
      <c r="G13121" s="5">
        <f>IF(C13121=0,0,C13121*LABOR_HRS_WK_MES*SEASON_WEEKS*(1+DIM_PCT_MES)^C13121)</f>
        <v>189.17016064453119</v>
      </c>
      <c r="H13121" s="5">
        <f>E13121+F13121+G13121</f>
        <v>12395.590225680631</v>
      </c>
      <c r="I13121" s="5">
        <f>MIN(H13121,FARMER_HRS)</f>
        <v>720</v>
      </c>
      <c r="J13121" s="5">
        <f>MAX(0,H13121-FARMER_HRS)</f>
        <v>11675.590225680631</v>
      </c>
      <c r="K13121" s="2">
        <f>I13121*FARMER_RATE+J13121*TEMP_WORKER_RATE</f>
        <v>227701.21919584429</v>
      </c>
      <c r="L13121" s="2">
        <f>A13121*PRICE_TOM+B13121*PRICE_CAR+C13121*PRICE_MES</f>
        <v>193082</v>
      </c>
      <c r="M13121" s="2">
        <f>A13121*FERT_BED_TOM+B13121*FERT_BED_CAR+C13121*FERT_BED_MES</f>
        <v>22440</v>
      </c>
      <c r="N13121" s="6">
        <f>IF(AND(D13121&lt;=TOTAL_BEDS,J13121&lt;=TEMP_WORKER_MAX*TEMP_WORKER_HRS),1,0)</f>
        <v>0</v>
      </c>
      <c r="O13121" s="2">
        <f>L13121-M13121-K13121-FIXED_COSTS</f>
        <v>-77059.219195844285</v>
      </c>
      <c r="P13121" s="2">
        <f>IF(N13121=1,O13121,"")</f>
      </c>
    </row>
    <row r="13122">
      <c r="A13122" s="6">
        <v>20</v>
      </c>
      <c r="B13122" s="6">
        <v>3</v>
      </c>
      <c r="C13122" s="6">
        <v>5</v>
      </c>
      <c r="D13122" s="6">
        <f>A13122+B13122+C13122</f>
        <v>28</v>
      </c>
      <c r="E13122" s="5">
        <f>IF(A13122=0,0,A13122*LABOR_HRS_WK_TOM*SEASON_WEEKS*(1+DIM_PCT_TOM)^A13122)</f>
        <v>12109.4999087861</v>
      </c>
      <c r="F13122" s="5">
        <f>IF(B13122=0,0,B13122*LABOR_HRS_WK_CAR*SEASON_WEEKS*(1+DIM_PCT_CAR)^B13122)</f>
        <v>96.920156249999962</v>
      </c>
      <c r="G13122" s="5">
        <f>IF(C13122=0,0,C13122*LABOR_HRS_WK_MES*SEASON_WEEKS*(1+DIM_PCT_MES)^C13122)</f>
        <v>239.41848456573481</v>
      </c>
      <c r="H13122" s="5">
        <f>E13122+F13122+G13122</f>
        <v>12445.838549601835</v>
      </c>
      <c r="I13122" s="5">
        <f>MIN(H13122,FARMER_HRS)</f>
        <v>720</v>
      </c>
      <c r="J13122" s="5">
        <f>MAX(0,H13122-FARMER_HRS)</f>
        <v>11725.838549601835</v>
      </c>
      <c r="K13122" s="2">
        <f>I13122*FARMER_RATE+J13122*TEMP_WORKER_RATE</f>
        <v>228573.5859305874</v>
      </c>
      <c r="L13122" s="2">
        <f>A13122*PRICE_TOM+B13122*PRICE_CAR+C13122*PRICE_MES</f>
        <v>195782</v>
      </c>
      <c r="M13122" s="2">
        <f>A13122*FERT_BED_TOM+B13122*FERT_BED_CAR+C13122*FERT_BED_MES</f>
        <v>23320</v>
      </c>
      <c r="N13122" s="6">
        <f>IF(AND(D13122&lt;=TOTAL_BEDS,J13122&lt;=TEMP_WORKER_MAX*TEMP_WORKER_HRS),1,0)</f>
        <v>0</v>
      </c>
      <c r="O13122" s="2">
        <f>L13122-M13122-K13122-FIXED_COSTS</f>
        <v>-76111.5859305874</v>
      </c>
      <c r="P13122" s="2">
        <f>IF(N13122=1,O13122,"")</f>
      </c>
    </row>
    <row r="13123">
      <c r="A13123" s="6">
        <v>20</v>
      </c>
      <c r="B13123" s="6">
        <v>3</v>
      </c>
      <c r="C13123" s="6">
        <v>6</v>
      </c>
      <c r="D13123" s="6">
        <f>A13123+B13123+C13123</f>
        <v>29</v>
      </c>
      <c r="E13123" s="5">
        <f>IF(A13123=0,0,A13123*LABOR_HRS_WK_TOM*SEASON_WEEKS*(1+DIM_PCT_TOM)^A13123)</f>
        <v>12109.4999087861</v>
      </c>
      <c r="F13123" s="5">
        <f>IF(B13123=0,0,B13123*LABOR_HRS_WK_CAR*SEASON_WEEKS*(1+DIM_PCT_CAR)^B13123)</f>
        <v>96.920156249999962</v>
      </c>
      <c r="G13123" s="5">
        <f>IF(C13123=0,0,C13123*LABOR_HRS_WK_MES*SEASON_WEEKS*(1+DIM_PCT_MES)^C13123)</f>
        <v>290.89345874736773</v>
      </c>
      <c r="H13123" s="5">
        <f>E13123+F13123+G13123</f>
        <v>12497.313523783469</v>
      </c>
      <c r="I13123" s="5">
        <f>MIN(H13123,FARMER_HRS)</f>
        <v>720</v>
      </c>
      <c r="J13123" s="5">
        <f>MAX(0,H13123-FARMER_HRS)</f>
        <v>11777.313523783469</v>
      </c>
      <c r="K13123" s="2">
        <f>I13123*FARMER_RATE+J13123*TEMP_WORKER_RATE</f>
        <v>229467.24867679633</v>
      </c>
      <c r="L13123" s="2">
        <f>A13123*PRICE_TOM+B13123*PRICE_CAR+C13123*PRICE_MES</f>
        <v>198482</v>
      </c>
      <c r="M13123" s="2">
        <f>A13123*FERT_BED_TOM+B13123*FERT_BED_CAR+C13123*FERT_BED_MES</f>
        <v>24200</v>
      </c>
      <c r="N13123" s="6">
        <f>IF(AND(D13123&lt;=TOTAL_BEDS,J13123&lt;=TEMP_WORKER_MAX*TEMP_WORKER_HRS),1,0)</f>
        <v>0</v>
      </c>
      <c r="O13123" s="2">
        <f>L13123-M13123-K13123-FIXED_COSTS</f>
        <v>-75185.248676796327</v>
      </c>
      <c r="P13123" s="2">
        <f>IF(N13123=1,O13123,"")</f>
      </c>
    </row>
    <row r="13124">
      <c r="A13124" s="6">
        <v>20</v>
      </c>
      <c r="B13124" s="6">
        <v>3</v>
      </c>
      <c r="C13124" s="6">
        <v>7</v>
      </c>
      <c r="D13124" s="6">
        <f>A13124+B13124+C13124</f>
        <v>30</v>
      </c>
      <c r="E13124" s="5">
        <f>IF(A13124=0,0,A13124*LABOR_HRS_WK_TOM*SEASON_WEEKS*(1+DIM_PCT_TOM)^A13124)</f>
        <v>12109.4999087861</v>
      </c>
      <c r="F13124" s="5">
        <f>IF(B13124=0,0,B13124*LABOR_HRS_WK_CAR*SEASON_WEEKS*(1+DIM_PCT_CAR)^B13124)</f>
        <v>96.920156249999962</v>
      </c>
      <c r="G13124" s="5">
        <f>IF(C13124=0,0,C13124*LABOR_HRS_WK_MES*SEASON_WEEKS*(1+DIM_PCT_MES)^C13124)</f>
        <v>343.61789814532818</v>
      </c>
      <c r="H13124" s="5">
        <f>E13124+F13124+G13124</f>
        <v>12550.037963181428</v>
      </c>
      <c r="I13124" s="5">
        <f>MIN(H13124,FARMER_HRS)</f>
        <v>720</v>
      </c>
      <c r="J13124" s="5">
        <f>MAX(0,H13124-FARMER_HRS)</f>
        <v>11830.037963181428</v>
      </c>
      <c r="K13124" s="2">
        <f>I13124*FARMER_RATE+J13124*TEMP_WORKER_RATE</f>
        <v>230382.60352745536</v>
      </c>
      <c r="L13124" s="2">
        <f>A13124*PRICE_TOM+B13124*PRICE_CAR+C13124*PRICE_MES</f>
        <v>201182</v>
      </c>
      <c r="M13124" s="2">
        <f>A13124*FERT_BED_TOM+B13124*FERT_BED_CAR+C13124*FERT_BED_MES</f>
        <v>25080</v>
      </c>
      <c r="N13124" s="6">
        <f>IF(AND(D13124&lt;=TOTAL_BEDS,J13124&lt;=TEMP_WORKER_MAX*TEMP_WORKER_HRS),1,0)</f>
        <v>0</v>
      </c>
      <c r="O13124" s="2">
        <f>L13124-M13124-K13124-FIXED_COSTS</f>
        <v>-74280.603527455358</v>
      </c>
      <c r="P13124" s="2">
        <f>IF(N13124=1,O13124,"")</f>
      </c>
    </row>
    <row r="13125">
      <c r="A13125" s="6">
        <v>20</v>
      </c>
      <c r="B13125" s="6">
        <v>3</v>
      </c>
      <c r="C13125" s="6">
        <v>8</v>
      </c>
      <c r="D13125" s="6">
        <f>A13125+B13125+C13125</f>
        <v>31</v>
      </c>
      <c r="E13125" s="5">
        <f>IF(A13125=0,0,A13125*LABOR_HRS_WK_TOM*SEASON_WEEKS*(1+DIM_PCT_TOM)^A13125)</f>
        <v>12109.4999087861</v>
      </c>
      <c r="F13125" s="5">
        <f>IF(B13125=0,0,B13125*LABOR_HRS_WK_CAR*SEASON_WEEKS*(1+DIM_PCT_CAR)^B13125)</f>
        <v>96.920156249999962</v>
      </c>
      <c r="G13125" s="5">
        <f>IF(C13125=0,0,C13125*LABOR_HRS_WK_MES*SEASON_WEEKS*(1+DIM_PCT_MES)^C13125)</f>
        <v>397.61499642530833</v>
      </c>
      <c r="H13125" s="5">
        <f>E13125+F13125+G13125</f>
        <v>12604.035061461409</v>
      </c>
      <c r="I13125" s="5">
        <f>MIN(H13125,FARMER_HRS)</f>
        <v>720</v>
      </c>
      <c r="J13125" s="5">
        <f>MAX(0,H13125-FARMER_HRS)</f>
        <v>11884.035061461409</v>
      </c>
      <c r="K13125" s="2">
        <f>I13125*FARMER_RATE+J13125*TEMP_WORKER_RATE</f>
        <v>231320.05315037168</v>
      </c>
      <c r="L13125" s="2">
        <f>A13125*PRICE_TOM+B13125*PRICE_CAR+C13125*PRICE_MES</f>
        <v>203882</v>
      </c>
      <c r="M13125" s="2">
        <f>A13125*FERT_BED_TOM+B13125*FERT_BED_CAR+C13125*FERT_BED_MES</f>
        <v>25960</v>
      </c>
      <c r="N13125" s="6">
        <f>IF(AND(D13125&lt;=TOTAL_BEDS,J13125&lt;=TEMP_WORKER_MAX*TEMP_WORKER_HRS),1,0)</f>
        <v>0</v>
      </c>
      <c r="O13125" s="2">
        <f>L13125-M13125-K13125-FIXED_COSTS</f>
        <v>-73398.053150371677</v>
      </c>
      <c r="P13125" s="2">
        <f>IF(N13125=1,O13125,"")</f>
      </c>
    </row>
    <row r="13126">
      <c r="A13126" s="6">
        <v>20</v>
      </c>
      <c r="B13126" s="6">
        <v>3</v>
      </c>
      <c r="C13126" s="6">
        <v>9</v>
      </c>
      <c r="D13126" s="6">
        <f>A13126+B13126+C13126</f>
        <v>32</v>
      </c>
      <c r="E13126" s="5">
        <f>IF(A13126=0,0,A13126*LABOR_HRS_WK_TOM*SEASON_WEEKS*(1+DIM_PCT_TOM)^A13126)</f>
        <v>12109.4999087861</v>
      </c>
      <c r="F13126" s="5">
        <f>IF(B13126=0,0,B13126*LABOR_HRS_WK_CAR*SEASON_WEEKS*(1+DIM_PCT_CAR)^B13126)</f>
        <v>96.920156249999962</v>
      </c>
      <c r="G13126" s="5">
        <f>IF(C13126=0,0,C13126*LABOR_HRS_WK_MES*SEASON_WEEKS*(1+DIM_PCT_MES)^C13126)</f>
        <v>452.90833186570273</v>
      </c>
      <c r="H13126" s="5">
        <f>E13126+F13126+G13126</f>
        <v>12659.328396901803</v>
      </c>
      <c r="I13126" s="5">
        <f>MIN(H13126,FARMER_HRS)</f>
        <v>720</v>
      </c>
      <c r="J13126" s="5">
        <f>MAX(0,H13126-FARMER_HRS)</f>
        <v>11939.328396901803</v>
      </c>
      <c r="K13126" s="2">
        <f>I13126*FARMER_RATE+J13126*TEMP_WORKER_RATE</f>
        <v>232280.00689065631</v>
      </c>
      <c r="L13126" s="2">
        <f>A13126*PRICE_TOM+B13126*PRICE_CAR+C13126*PRICE_MES</f>
        <v>206582</v>
      </c>
      <c r="M13126" s="2">
        <f>A13126*FERT_BED_TOM+B13126*FERT_BED_CAR+C13126*FERT_BED_MES</f>
        <v>26840</v>
      </c>
      <c r="N13126" s="6">
        <f>IF(AND(D13126&lt;=TOTAL_BEDS,J13126&lt;=TEMP_WORKER_MAX*TEMP_WORKER_HRS),1,0)</f>
        <v>0</v>
      </c>
      <c r="O13126" s="2">
        <f>L13126-M13126-K13126-FIXED_COSTS</f>
        <v>-72538.00689065631</v>
      </c>
      <c r="P13126" s="2">
        <f>IF(N13126=1,O13126,"")</f>
      </c>
    </row>
    <row r="13127">
      <c r="A13127" s="6">
        <v>20</v>
      </c>
      <c r="B13127" s="6">
        <v>3</v>
      </c>
      <c r="C13127" s="6">
        <v>10</v>
      </c>
      <c r="D13127" s="6">
        <f>A13127+B13127+C13127</f>
        <v>33</v>
      </c>
      <c r="E13127" s="5">
        <f>IF(A13127=0,0,A13127*LABOR_HRS_WK_TOM*SEASON_WEEKS*(1+DIM_PCT_TOM)^A13127)</f>
        <v>12109.4999087861</v>
      </c>
      <c r="F13127" s="5">
        <f>IF(B13127=0,0,B13127*LABOR_HRS_WK_CAR*SEASON_WEEKS*(1+DIM_PCT_CAR)^B13127)</f>
        <v>96.920156249999962</v>
      </c>
      <c r="G13127" s="5">
        <f>IF(C13127=0,0,C13127*LABOR_HRS_WK_MES*SEASON_WEEKS*(1+DIM_PCT_MES)^C13127)</f>
        <v>509.52187334891551</v>
      </c>
      <c r="H13127" s="5">
        <f>E13127+F13127+G13127</f>
        <v>12715.941938385015</v>
      </c>
      <c r="I13127" s="5">
        <f>MIN(H13127,FARMER_HRS)</f>
        <v>720</v>
      </c>
      <c r="J13127" s="5">
        <f>MAX(0,H13127-FARMER_HRS)</f>
        <v>11995.941938385015</v>
      </c>
      <c r="K13127" s="2">
        <f>I13127*FARMER_RATE+J13127*TEMP_WORKER_RATE</f>
        <v>233262.88087473984</v>
      </c>
      <c r="L13127" s="2">
        <f>A13127*PRICE_TOM+B13127*PRICE_CAR+C13127*PRICE_MES</f>
        <v>209282</v>
      </c>
      <c r="M13127" s="2">
        <f>A13127*FERT_BED_TOM+B13127*FERT_BED_CAR+C13127*FERT_BED_MES</f>
        <v>27720</v>
      </c>
      <c r="N13127" s="6">
        <f>IF(AND(D13127&lt;=TOTAL_BEDS,J13127&lt;=TEMP_WORKER_MAX*TEMP_WORKER_HRS),1,0)</f>
        <v>0</v>
      </c>
      <c r="O13127" s="2">
        <f>L13127-M13127-K13127-FIXED_COSTS</f>
        <v>-71700.880874739843</v>
      </c>
      <c r="P13127" s="2">
        <f>IF(N13127=1,O13127,"")</f>
      </c>
    </row>
    <row r="13128">
      <c r="A13128" s="6">
        <v>20</v>
      </c>
      <c r="B13128" s="6">
        <v>3</v>
      </c>
      <c r="C13128" s="6">
        <v>11</v>
      </c>
      <c r="D13128" s="6">
        <f>A13128+B13128+C13128</f>
        <v>34</v>
      </c>
      <c r="E13128" s="5">
        <f>IF(A13128=0,0,A13128*LABOR_HRS_WK_TOM*SEASON_WEEKS*(1+DIM_PCT_TOM)^A13128)</f>
        <v>12109.4999087861</v>
      </c>
      <c r="F13128" s="5">
        <f>IF(B13128=0,0,B13128*LABOR_HRS_WK_CAR*SEASON_WEEKS*(1+DIM_PCT_CAR)^B13128)</f>
        <v>96.920156249999962</v>
      </c>
      <c r="G13128" s="5">
        <f>IF(C13128=0,0,C13128*LABOR_HRS_WK_MES*SEASON_WEEKS*(1+DIM_PCT_MES)^C13128)</f>
        <v>567.47998644235463</v>
      </c>
      <c r="H13128" s="5">
        <f>E13128+F13128+G13128</f>
        <v>12773.900051478455</v>
      </c>
      <c r="I13128" s="5">
        <f>MIN(H13128,FARMER_HRS)</f>
        <v>720</v>
      </c>
      <c r="J13128" s="5">
        <f>MAX(0,H13128-FARMER_HRS)</f>
        <v>12053.900051478455</v>
      </c>
      <c r="K13128" s="2">
        <f>I13128*FARMER_RATE+J13128*TEMP_WORKER_RATE</f>
        <v>234269.09811594538</v>
      </c>
      <c r="L13128" s="2">
        <f>A13128*PRICE_TOM+B13128*PRICE_CAR+C13128*PRICE_MES</f>
        <v>211982</v>
      </c>
      <c r="M13128" s="2">
        <f>A13128*FERT_BED_TOM+B13128*FERT_BED_CAR+C13128*FERT_BED_MES</f>
        <v>28600</v>
      </c>
      <c r="N13128" s="6">
        <f>IF(AND(D13128&lt;=TOTAL_BEDS,J13128&lt;=TEMP_WORKER_MAX*TEMP_WORKER_HRS),1,0)</f>
        <v>0</v>
      </c>
      <c r="O13128" s="2">
        <f>L13128-M13128-K13128-FIXED_COSTS</f>
        <v>-70887.09811594538</v>
      </c>
      <c r="P13128" s="2">
        <f>IF(N13128=1,O13128,"")</f>
      </c>
    </row>
    <row r="13129">
      <c r="A13129" s="6">
        <v>20</v>
      </c>
      <c r="B13129" s="6">
        <v>3</v>
      </c>
      <c r="C13129" s="6">
        <v>12</v>
      </c>
      <c r="D13129" s="6">
        <f>A13129+B13129+C13129</f>
        <v>35</v>
      </c>
      <c r="E13129" s="5">
        <f>IF(A13129=0,0,A13129*LABOR_HRS_WK_TOM*SEASON_WEEKS*(1+DIM_PCT_TOM)^A13129)</f>
        <v>12109.4999087861</v>
      </c>
      <c r="F13129" s="5">
        <f>IF(B13129=0,0,B13129*LABOR_HRS_WK_CAR*SEASON_WEEKS*(1+DIM_PCT_CAR)^B13129)</f>
        <v>96.920156249999962</v>
      </c>
      <c r="G13129" s="5">
        <f>IF(C13129=0,0,C13129*LABOR_HRS_WK_MES*SEASON_WEEKS*(1+DIM_PCT_MES)^C13129)</f>
        <v>626.807439570419</v>
      </c>
      <c r="H13129" s="5">
        <f>E13129+F13129+G13129</f>
        <v>12833.227504606519</v>
      </c>
      <c r="I13129" s="5">
        <f>MIN(H13129,FARMER_HRS)</f>
        <v>720</v>
      </c>
      <c r="J13129" s="5">
        <f>MAX(0,H13129-FARMER_HRS)</f>
        <v>12113.227504606519</v>
      </c>
      <c r="K13129" s="2">
        <f>I13129*FARMER_RATE+J13129*TEMP_WORKER_RATE</f>
        <v>235299.08862164096</v>
      </c>
      <c r="L13129" s="2">
        <f>A13129*PRICE_TOM+B13129*PRICE_CAR+C13129*PRICE_MES</f>
        <v>214682</v>
      </c>
      <c r="M13129" s="2">
        <f>A13129*FERT_BED_TOM+B13129*FERT_BED_CAR+C13129*FERT_BED_MES</f>
        <v>29480</v>
      </c>
      <c r="N13129" s="6">
        <f>IF(AND(D13129&lt;=TOTAL_BEDS,J13129&lt;=TEMP_WORKER_MAX*TEMP_WORKER_HRS),1,0)</f>
        <v>0</v>
      </c>
      <c r="O13129" s="2">
        <f>L13129-M13129-K13129-FIXED_COSTS</f>
        <v>-70097.088621640956</v>
      </c>
      <c r="P13129" s="2">
        <f>IF(N13129=1,O13129,"")</f>
      </c>
    </row>
    <row r="13130">
      <c r="A13130" s="6">
        <v>20</v>
      </c>
      <c r="B13130" s="6">
        <v>3</v>
      </c>
      <c r="C13130" s="6">
        <v>13</v>
      </c>
      <c r="D13130" s="6">
        <f>A13130+B13130+C13130</f>
        <v>36</v>
      </c>
      <c r="E13130" s="5">
        <f>IF(A13130=0,0,A13130*LABOR_HRS_WK_TOM*SEASON_WEEKS*(1+DIM_PCT_TOM)^A13130)</f>
        <v>12109.4999087861</v>
      </c>
      <c r="F13130" s="5">
        <f>IF(B13130=0,0,B13130*LABOR_HRS_WK_CAR*SEASON_WEEKS*(1+DIM_PCT_CAR)^B13130)</f>
        <v>96.920156249999962</v>
      </c>
      <c r="G13130" s="5">
        <f>IF(C13130=0,0,C13130*LABOR_HRS_WK_MES*SEASON_WEEKS*(1+DIM_PCT_MES)^C13130)</f>
        <v>687.52941027880331</v>
      </c>
      <c r="H13130" s="5">
        <f>E13130+F13130+G13130</f>
        <v>12893.949475314903</v>
      </c>
      <c r="I13130" s="5">
        <f>MIN(H13130,FARMER_HRS)</f>
        <v>720</v>
      </c>
      <c r="J13130" s="5">
        <f>MAX(0,H13130-FARMER_HRS)</f>
        <v>12173.949475314903</v>
      </c>
      <c r="K13130" s="2">
        <f>I13130*FARMER_RATE+J13130*TEMP_WORKER_RATE</f>
        <v>236353.28950199485</v>
      </c>
      <c r="L13130" s="2">
        <f>A13130*PRICE_TOM+B13130*PRICE_CAR+C13130*PRICE_MES</f>
        <v>217382</v>
      </c>
      <c r="M13130" s="2">
        <f>A13130*FERT_BED_TOM+B13130*FERT_BED_CAR+C13130*FERT_BED_MES</f>
        <v>30360</v>
      </c>
      <c r="N13130" s="6">
        <f>IF(AND(D13130&lt;=TOTAL_BEDS,J13130&lt;=TEMP_WORKER_MAX*TEMP_WORKER_HRS),1,0)</f>
        <v>0</v>
      </c>
      <c r="O13130" s="2">
        <f>L13130-M13130-K13130-FIXED_COSTS</f>
        <v>-69331.289501994848</v>
      </c>
      <c r="P13130" s="2">
        <f>IF(N13130=1,O13130,"")</f>
      </c>
    </row>
    <row r="13131">
      <c r="A13131" s="6">
        <v>20</v>
      </c>
      <c r="B13131" s="6">
        <v>3</v>
      </c>
      <c r="C13131" s="6">
        <v>14</v>
      </c>
      <c r="D13131" s="6">
        <f>A13131+B13131+C13131</f>
        <v>37</v>
      </c>
      <c r="E13131" s="5">
        <f>IF(A13131=0,0,A13131*LABOR_HRS_WK_TOM*SEASON_WEEKS*(1+DIM_PCT_TOM)^A13131)</f>
        <v>12109.4999087861</v>
      </c>
      <c r="F13131" s="5">
        <f>IF(B13131=0,0,B13131*LABOR_HRS_WK_CAR*SEASON_WEEKS*(1+DIM_PCT_CAR)^B13131)</f>
        <v>96.920156249999962</v>
      </c>
      <c r="G13131" s="5">
        <f>IF(C13131=0,0,C13131*LABOR_HRS_WK_MES*SEASON_WEEKS*(1+DIM_PCT_MES)^C13131)</f>
        <v>749.67149159246435</v>
      </c>
      <c r="H13131" s="5">
        <f>E13131+F13131+G13131</f>
        <v>12956.091556628564</v>
      </c>
      <c r="I13131" s="5">
        <f>MIN(H13131,FARMER_HRS)</f>
        <v>720</v>
      </c>
      <c r="J13131" s="5">
        <f>MAX(0,H13131-FARMER_HRS)</f>
        <v>12236.091556628564</v>
      </c>
      <c r="K13131" s="2">
        <f>I13131*FARMER_RATE+J13131*TEMP_WORKER_RATE</f>
        <v>237432.145080357</v>
      </c>
      <c r="L13131" s="2">
        <f>A13131*PRICE_TOM+B13131*PRICE_CAR+C13131*PRICE_MES</f>
        <v>220082</v>
      </c>
      <c r="M13131" s="2">
        <f>A13131*FERT_BED_TOM+B13131*FERT_BED_CAR+C13131*FERT_BED_MES</f>
        <v>31240</v>
      </c>
      <c r="N13131" s="6">
        <f>IF(AND(D13131&lt;=TOTAL_BEDS,J13131&lt;=TEMP_WORKER_MAX*TEMP_WORKER_HRS),1,0)</f>
        <v>0</v>
      </c>
      <c r="O13131" s="2">
        <f>L13131-M13131-K13131-FIXED_COSTS</f>
        <v>-68590.145080357</v>
      </c>
      <c r="P13131" s="2">
        <f>IF(N13131=1,O13131,"")</f>
      </c>
    </row>
    <row r="13132">
      <c r="A13132" s="6">
        <v>20</v>
      </c>
      <c r="B13132" s="6">
        <v>3</v>
      </c>
      <c r="C13132" s="6">
        <v>15</v>
      </c>
      <c r="D13132" s="6">
        <f>A13132+B13132+C13132</f>
        <v>38</v>
      </c>
      <c r="E13132" s="5">
        <f>IF(A13132=0,0,A13132*LABOR_HRS_WK_TOM*SEASON_WEEKS*(1+DIM_PCT_TOM)^A13132)</f>
        <v>12109.4999087861</v>
      </c>
      <c r="F13132" s="5">
        <f>IF(B13132=0,0,B13132*LABOR_HRS_WK_CAR*SEASON_WEEKS*(1+DIM_PCT_CAR)^B13132)</f>
        <v>96.920156249999962</v>
      </c>
      <c r="G13132" s="5">
        <f>IF(C13132=0,0,C13132*LABOR_HRS_WK_MES*SEASON_WEEKS*(1+DIM_PCT_MES)^C13132)</f>
        <v>813.25969846861074</v>
      </c>
      <c r="H13132" s="5">
        <f>E13132+F13132+G13132</f>
        <v>13019.679763504711</v>
      </c>
      <c r="I13132" s="5">
        <f>MIN(H13132,FARMER_HRS)</f>
        <v>720</v>
      </c>
      <c r="J13132" s="5">
        <f>MAX(0,H13132-FARMER_HRS)</f>
        <v>12299.679763504711</v>
      </c>
      <c r="K13132" s="2">
        <f>I13132*FARMER_RATE+J13132*TEMP_WORKER_RATE</f>
        <v>238536.10700529013</v>
      </c>
      <c r="L13132" s="2">
        <f>A13132*PRICE_TOM+B13132*PRICE_CAR+C13132*PRICE_MES</f>
        <v>222782</v>
      </c>
      <c r="M13132" s="2">
        <f>A13132*FERT_BED_TOM+B13132*FERT_BED_CAR+C13132*FERT_BED_MES</f>
        <v>32120</v>
      </c>
      <c r="N13132" s="6">
        <f>IF(AND(D13132&lt;=TOTAL_BEDS,J13132&lt;=TEMP_WORKER_MAX*TEMP_WORKER_HRS),1,0)</f>
        <v>0</v>
      </c>
      <c r="O13132" s="2">
        <f>L13132-M13132-K13132-FIXED_COSTS</f>
        <v>-67874.107005290134</v>
      </c>
      <c r="P13132" s="2">
        <f>IF(N13132=1,O13132,"")</f>
      </c>
    </row>
    <row r="13133">
      <c r="A13133" s="6">
        <v>20</v>
      </c>
      <c r="B13133" s="6">
        <v>3</v>
      </c>
      <c r="C13133" s="6">
        <v>16</v>
      </c>
      <c r="D13133" s="6">
        <f>A13133+B13133+C13133</f>
        <v>39</v>
      </c>
      <c r="E13133" s="5">
        <f>IF(A13133=0,0,A13133*LABOR_HRS_WK_TOM*SEASON_WEEKS*(1+DIM_PCT_TOM)^A13133)</f>
        <v>12109.4999087861</v>
      </c>
      <c r="F13133" s="5">
        <f>IF(B13133=0,0,B13133*LABOR_HRS_WK_CAR*SEASON_WEEKS*(1+DIM_PCT_CAR)^B13133)</f>
        <v>96.920156249999962</v>
      </c>
      <c r="G13133" s="5">
        <f>IF(C13133=0,0,C13133*LABOR_HRS_WK_MES*SEASON_WEEKS*(1+DIM_PCT_MES)^C13133)</f>
        <v>878.32047434609967</v>
      </c>
      <c r="H13133" s="5">
        <f>E13133+F13133+G13133</f>
        <v>13084.7405393822</v>
      </c>
      <c r="I13133" s="5">
        <f>MIN(H13133,FARMER_HRS)</f>
        <v>720</v>
      </c>
      <c r="J13133" s="5">
        <f>MAX(0,H13133-FARMER_HRS)</f>
        <v>12364.7405393822</v>
      </c>
      <c r="K13133" s="2">
        <f>I13133*FARMER_RATE+J13133*TEMP_WORKER_RATE</f>
        <v>239665.63436427427</v>
      </c>
      <c r="L13133" s="2">
        <f>A13133*PRICE_TOM+B13133*PRICE_CAR+C13133*PRICE_MES</f>
        <v>225482</v>
      </c>
      <c r="M13133" s="2">
        <f>A13133*FERT_BED_TOM+B13133*FERT_BED_CAR+C13133*FERT_BED_MES</f>
        <v>33000</v>
      </c>
      <c r="N13133" s="6">
        <f>IF(AND(D13133&lt;=TOTAL_BEDS,J13133&lt;=TEMP_WORKER_MAX*TEMP_WORKER_HRS),1,0)</f>
        <v>0</v>
      </c>
      <c r="O13133" s="2">
        <f>L13133-M13133-K13133-FIXED_COSTS</f>
        <v>-67183.634364274272</v>
      </c>
      <c r="P13133" s="2">
        <f>IF(N13133=1,O13133,"")</f>
      </c>
    </row>
    <row r="13134">
      <c r="A13134" s="6">
        <v>20</v>
      </c>
      <c r="B13134" s="6">
        <v>3</v>
      </c>
      <c r="C13134" s="6">
        <v>17</v>
      </c>
      <c r="D13134" s="6">
        <f>A13134+B13134+C13134</f>
        <v>40</v>
      </c>
      <c r="E13134" s="5">
        <f>IF(A13134=0,0,A13134*LABOR_HRS_WK_TOM*SEASON_WEEKS*(1+DIM_PCT_TOM)^A13134)</f>
        <v>12109.4999087861</v>
      </c>
      <c r="F13134" s="5">
        <f>IF(B13134=0,0,B13134*LABOR_HRS_WK_CAR*SEASON_WEEKS*(1+DIM_PCT_CAR)^B13134)</f>
        <v>96.920156249999962</v>
      </c>
      <c r="G13134" s="5">
        <f>IF(C13134=0,0,C13134*LABOR_HRS_WK_MES*SEASON_WEEKS*(1+DIM_PCT_MES)^C13134)</f>
        <v>944.88069779263992</v>
      </c>
      <c r="H13134" s="5">
        <f>E13134+F13134+G13134</f>
        <v>13151.30076282874</v>
      </c>
      <c r="I13134" s="5">
        <f>MIN(H13134,FARMER_HRS)</f>
        <v>720</v>
      </c>
      <c r="J13134" s="5">
        <f>MAX(0,H13134-FARMER_HRS)</f>
        <v>12431.30076282874</v>
      </c>
      <c r="K13134" s="2">
        <f>I13134*FARMER_RATE+J13134*TEMP_WORKER_RATE</f>
        <v>240821.19379911007</v>
      </c>
      <c r="L13134" s="2">
        <f>A13134*PRICE_TOM+B13134*PRICE_CAR+C13134*PRICE_MES</f>
        <v>228182</v>
      </c>
      <c r="M13134" s="2">
        <f>A13134*FERT_BED_TOM+B13134*FERT_BED_CAR+C13134*FERT_BED_MES</f>
        <v>33880</v>
      </c>
      <c r="N13134" s="6">
        <f>IF(AND(D13134&lt;=TOTAL_BEDS,J13134&lt;=TEMP_WORKER_MAX*TEMP_WORKER_HRS),1,0)</f>
        <v>0</v>
      </c>
      <c r="O13134" s="2">
        <f>L13134-M13134-K13134-FIXED_COSTS</f>
        <v>-66519.193799110071</v>
      </c>
      <c r="P13134" s="2">
        <f>IF(N13134=1,O13134,"")</f>
      </c>
    </row>
    <row r="13135">
      <c r="A13135" s="6">
        <v>20</v>
      </c>
      <c r="B13135" s="6">
        <v>3</v>
      </c>
      <c r="C13135" s="6">
        <v>18</v>
      </c>
      <c r="D13135" s="6">
        <f>A13135+B13135+C13135</f>
        <v>41</v>
      </c>
      <c r="E13135" s="5">
        <f>IF(A13135=0,0,A13135*LABOR_HRS_WK_TOM*SEASON_WEEKS*(1+DIM_PCT_TOM)^A13135)</f>
        <v>12109.4999087861</v>
      </c>
      <c r="F13135" s="5">
        <f>IF(B13135=0,0,B13135*LABOR_HRS_WK_CAR*SEASON_WEEKS*(1+DIM_PCT_CAR)^B13135)</f>
        <v>96.920156249999962</v>
      </c>
      <c r="G13135" s="5">
        <f>IF(C13135=0,0,C13135*LABOR_HRS_WK_MES*SEASON_WEEKS*(1+DIM_PCT_MES)^C13135)</f>
        <v>1012.9676892512272</v>
      </c>
      <c r="H13135" s="5">
        <f>E13135+F13135+G13135</f>
        <v>13219.387754287327</v>
      </c>
      <c r="I13135" s="5">
        <f>MIN(H13135,FARMER_HRS)</f>
        <v>720</v>
      </c>
      <c r="J13135" s="5">
        <f>MAX(0,H13135-FARMER_HRS)</f>
        <v>12499.387754287327</v>
      </c>
      <c r="K13135" s="2">
        <f>I13135*FARMER_RATE+J13135*TEMP_WORKER_RATE</f>
        <v>242003.25962304388</v>
      </c>
      <c r="L13135" s="2">
        <f>A13135*PRICE_TOM+B13135*PRICE_CAR+C13135*PRICE_MES</f>
        <v>230882</v>
      </c>
      <c r="M13135" s="2">
        <f>A13135*FERT_BED_TOM+B13135*FERT_BED_CAR+C13135*FERT_BED_MES</f>
        <v>34760</v>
      </c>
      <c r="N13135" s="6">
        <f>IF(AND(D13135&lt;=TOTAL_BEDS,J13135&lt;=TEMP_WORKER_MAX*TEMP_WORKER_HRS),1,0)</f>
        <v>0</v>
      </c>
      <c r="O13135" s="2">
        <f>L13135-M13135-K13135-FIXED_COSTS</f>
        <v>-65881.259623043879</v>
      </c>
      <c r="P13135" s="2">
        <f>IF(N13135=1,O13135,"")</f>
      </c>
    </row>
    <row r="13136">
      <c r="A13136" s="6">
        <v>20</v>
      </c>
      <c r="B13136" s="6">
        <v>3</v>
      </c>
      <c r="C13136" s="6">
        <v>19</v>
      </c>
      <c r="D13136" s="6">
        <f>A13136+B13136+C13136</f>
        <v>42</v>
      </c>
      <c r="E13136" s="5">
        <f>IF(A13136=0,0,A13136*LABOR_HRS_WK_TOM*SEASON_WEEKS*(1+DIM_PCT_TOM)^A13136)</f>
        <v>12109.4999087861</v>
      </c>
      <c r="F13136" s="5">
        <f>IF(B13136=0,0,B13136*LABOR_HRS_WK_CAR*SEASON_WEEKS*(1+DIM_PCT_CAR)^B13136)</f>
        <v>96.920156249999962</v>
      </c>
      <c r="G13136" s="5">
        <f>IF(C13136=0,0,C13136*LABOR_HRS_WK_MES*SEASON_WEEKS*(1+DIM_PCT_MES)^C13136)</f>
        <v>1082.6092178872491</v>
      </c>
      <c r="H13136" s="5">
        <f>E13136+F13136+G13136</f>
        <v>13289.029282923349</v>
      </c>
      <c r="I13136" s="5">
        <f>MIN(H13136,FARMER_HRS)</f>
        <v>720</v>
      </c>
      <c r="J13136" s="5">
        <f>MAX(0,H13136-FARMER_HRS)</f>
        <v>12569.029282923349</v>
      </c>
      <c r="K13136" s="2">
        <f>I13136*FARMER_RATE+J13136*TEMP_WORKER_RATE</f>
        <v>243212.31393964149</v>
      </c>
      <c r="L13136" s="2">
        <f>A13136*PRICE_TOM+B13136*PRICE_CAR+C13136*PRICE_MES</f>
        <v>233582</v>
      </c>
      <c r="M13136" s="2">
        <f>A13136*FERT_BED_TOM+B13136*FERT_BED_CAR+C13136*FERT_BED_MES</f>
        <v>35640</v>
      </c>
      <c r="N13136" s="6">
        <f>IF(AND(D13136&lt;=TOTAL_BEDS,J13136&lt;=TEMP_WORKER_MAX*TEMP_WORKER_HRS),1,0)</f>
        <v>0</v>
      </c>
      <c r="O13136" s="2">
        <f>L13136-M13136-K13136-FIXED_COSTS</f>
        <v>-65270.313939641492</v>
      </c>
      <c r="P13136" s="2">
        <f>IF(N13136=1,O13136,"")</f>
      </c>
    </row>
    <row r="13137">
      <c r="A13137" s="6">
        <v>20</v>
      </c>
      <c r="B13137" s="6">
        <v>3</v>
      </c>
      <c r="C13137" s="6">
        <v>20</v>
      </c>
      <c r="D13137" s="6">
        <f>A13137+B13137+C13137</f>
        <v>43</v>
      </c>
      <c r="E13137" s="5">
        <f>IF(A13137=0,0,A13137*LABOR_HRS_WK_TOM*SEASON_WEEKS*(1+DIM_PCT_TOM)^A13137)</f>
        <v>12109.4999087861</v>
      </c>
      <c r="F13137" s="5">
        <f>IF(B13137=0,0,B13137*LABOR_HRS_WK_CAR*SEASON_WEEKS*(1+DIM_PCT_CAR)^B13137)</f>
        <v>96.920156249999962</v>
      </c>
      <c r="G13137" s="5">
        <f>IF(C13137=0,0,C13137*LABOR_HRS_WK_MES*SEASON_WEEKS*(1+DIM_PCT_MES)^C13137)</f>
        <v>1153.8335085377259</v>
      </c>
      <c r="H13137" s="5">
        <f>E13137+F13137+G13137</f>
        <v>13360.253573573826</v>
      </c>
      <c r="I13137" s="5">
        <f>MIN(H13137,FARMER_HRS)</f>
        <v>720</v>
      </c>
      <c r="J13137" s="5">
        <f>MAX(0,H13137-FARMER_HRS)</f>
        <v>12640.253573573826</v>
      </c>
      <c r="K13137" s="2">
        <f>I13137*FARMER_RATE+J13137*TEMP_WORKER_RATE</f>
        <v>244448.84676343447</v>
      </c>
      <c r="L13137" s="2">
        <f>A13137*PRICE_TOM+B13137*PRICE_CAR+C13137*PRICE_MES</f>
        <v>236282</v>
      </c>
      <c r="M13137" s="2">
        <f>A13137*FERT_BED_TOM+B13137*FERT_BED_CAR+C13137*FERT_BED_MES</f>
        <v>36520</v>
      </c>
      <c r="N13137" s="6">
        <f>IF(AND(D13137&lt;=TOTAL_BEDS,J13137&lt;=TEMP_WORKER_MAX*TEMP_WORKER_HRS),1,0)</f>
        <v>0</v>
      </c>
      <c r="O13137" s="2">
        <f>L13137-M13137-K13137-FIXED_COSTS</f>
        <v>-64686.846763434471</v>
      </c>
      <c r="P13137" s="2">
        <f>IF(N13137=1,O13137,"")</f>
      </c>
    </row>
    <row r="13138">
      <c r="A13138" s="6">
        <v>20</v>
      </c>
      <c r="B13138" s="6">
        <v>3</v>
      </c>
      <c r="C13138" s="6">
        <v>21</v>
      </c>
      <c r="D13138" s="6">
        <f>A13138+B13138+C13138</f>
        <v>44</v>
      </c>
      <c r="E13138" s="5">
        <f>IF(A13138=0,0,A13138*LABOR_HRS_WK_TOM*SEASON_WEEKS*(1+DIM_PCT_TOM)^A13138)</f>
        <v>12109.4999087861</v>
      </c>
      <c r="F13138" s="5">
        <f>IF(B13138=0,0,B13138*LABOR_HRS_WK_CAR*SEASON_WEEKS*(1+DIM_PCT_CAR)^B13138)</f>
        <v>96.920156249999962</v>
      </c>
      <c r="G13138" s="5">
        <f>IF(C13138=0,0,C13138*LABOR_HRS_WK_MES*SEASON_WEEKS*(1+DIM_PCT_MES)^C13138)</f>
        <v>1226.6692487641699</v>
      </c>
      <c r="H13138" s="5">
        <f>E13138+F13138+G13138</f>
        <v>13433.08931380027</v>
      </c>
      <c r="I13138" s="5">
        <f>MIN(H13138,FARMER_HRS)</f>
        <v>720</v>
      </c>
      <c r="J13138" s="5">
        <f>MAX(0,H13138-FARMER_HRS)</f>
        <v>12713.08931380027</v>
      </c>
      <c r="K13138" s="2">
        <f>I13138*FARMER_RATE+J13138*TEMP_WORKER_RATE</f>
        <v>245713.35614236581</v>
      </c>
      <c r="L13138" s="2">
        <f>A13138*PRICE_TOM+B13138*PRICE_CAR+C13138*PRICE_MES</f>
        <v>238982</v>
      </c>
      <c r="M13138" s="2">
        <f>A13138*FERT_BED_TOM+B13138*FERT_BED_CAR+C13138*FERT_BED_MES</f>
        <v>37400</v>
      </c>
      <c r="N13138" s="6">
        <f>IF(AND(D13138&lt;=TOTAL_BEDS,J13138&lt;=TEMP_WORKER_MAX*TEMP_WORKER_HRS),1,0)</f>
        <v>0</v>
      </c>
      <c r="O13138" s="2">
        <f>L13138-M13138-K13138-FIXED_COSTS</f>
        <v>-64131.35614236581</v>
      </c>
      <c r="P13138" s="2">
        <f>IF(N13138=1,O13138,"")</f>
      </c>
    </row>
    <row r="13139">
      <c r="A13139" s="6">
        <v>20</v>
      </c>
      <c r="B13139" s="6">
        <v>3</v>
      </c>
      <c r="C13139" s="6">
        <v>22</v>
      </c>
      <c r="D13139" s="6">
        <f>A13139+B13139+C13139</f>
        <v>45</v>
      </c>
      <c r="E13139" s="5">
        <f>IF(A13139=0,0,A13139*LABOR_HRS_WK_TOM*SEASON_WEEKS*(1+DIM_PCT_TOM)^A13139)</f>
        <v>12109.4999087861</v>
      </c>
      <c r="F13139" s="5">
        <f>IF(B13139=0,0,B13139*LABOR_HRS_WK_CAR*SEASON_WEEKS*(1+DIM_PCT_CAR)^B13139)</f>
        <v>96.920156249999962</v>
      </c>
      <c r="G13139" s="5">
        <f>IF(C13139=0,0,C13139*LABOR_HRS_WK_MES*SEASON_WEEKS*(1+DIM_PCT_MES)^C13139)</f>
        <v>1301.1455960105659</v>
      </c>
      <c r="H13139" s="5">
        <f>E13139+F13139+G13139</f>
        <v>13507.565661046665</v>
      </c>
      <c r="I13139" s="5">
        <f>MIN(H13139,FARMER_HRS)</f>
        <v>720</v>
      </c>
      <c r="J13139" s="5">
        <f>MAX(0,H13139-FARMER_HRS)</f>
        <v>12787.565661046665</v>
      </c>
      <c r="K13139" s="2">
        <f>I13139*FARMER_RATE+J13139*TEMP_WORKER_RATE</f>
        <v>247006.34828206015</v>
      </c>
      <c r="L13139" s="2">
        <f>A13139*PRICE_TOM+B13139*PRICE_CAR+C13139*PRICE_MES</f>
        <v>241682</v>
      </c>
      <c r="M13139" s="2">
        <f>A13139*FERT_BED_TOM+B13139*FERT_BED_CAR+C13139*FERT_BED_MES</f>
        <v>38280</v>
      </c>
      <c r="N13139" s="6">
        <f>IF(AND(D13139&lt;=TOTAL_BEDS,J13139&lt;=TEMP_WORKER_MAX*TEMP_WORKER_HRS),1,0)</f>
        <v>0</v>
      </c>
      <c r="O13139" s="2">
        <f>L13139-M13139-K13139-FIXED_COSTS</f>
        <v>-63604.348282060149</v>
      </c>
      <c r="P13139" s="2">
        <f>IF(N13139=1,O13139,"")</f>
      </c>
    </row>
    <row r="13140">
      <c r="A13140" s="6">
        <v>20</v>
      </c>
      <c r="B13140" s="6">
        <v>3</v>
      </c>
      <c r="C13140" s="6">
        <v>23</v>
      </c>
      <c r="D13140" s="6">
        <f>A13140+B13140+C13140</f>
        <v>46</v>
      </c>
      <c r="E13140" s="5">
        <f>IF(A13140=0,0,A13140*LABOR_HRS_WK_TOM*SEASON_WEEKS*(1+DIM_PCT_TOM)^A13140)</f>
        <v>12109.4999087861</v>
      </c>
      <c r="F13140" s="5">
        <f>IF(B13140=0,0,B13140*LABOR_HRS_WK_CAR*SEASON_WEEKS*(1+DIM_PCT_CAR)^B13140)</f>
        <v>96.920156249999962</v>
      </c>
      <c r="G13140" s="5">
        <f>IF(C13140=0,0,C13140*LABOR_HRS_WK_MES*SEASON_WEEKS*(1+DIM_PCT_MES)^C13140)</f>
        <v>1377.2921848680023</v>
      </c>
      <c r="H13140" s="5">
        <f>E13140+F13140+G13140</f>
        <v>13583.712249904102</v>
      </c>
      <c r="I13140" s="5">
        <f>MIN(H13140,FARMER_HRS)</f>
        <v>720</v>
      </c>
      <c r="J13140" s="5">
        <f>MAX(0,H13140-FARMER_HRS)</f>
        <v>12863.712249904102</v>
      </c>
      <c r="K13140" s="2">
        <f>I13140*FARMER_RATE+J13140*TEMP_WORKER_RATE</f>
        <v>248328.33767194621</v>
      </c>
      <c r="L13140" s="2">
        <f>A13140*PRICE_TOM+B13140*PRICE_CAR+C13140*PRICE_MES</f>
        <v>244382</v>
      </c>
      <c r="M13140" s="2">
        <f>A13140*FERT_BED_TOM+B13140*FERT_BED_CAR+C13140*FERT_BED_MES</f>
        <v>39160</v>
      </c>
      <c r="N13140" s="6">
        <f>IF(AND(D13140&lt;=TOTAL_BEDS,J13140&lt;=TEMP_WORKER_MAX*TEMP_WORKER_HRS),1,0)</f>
        <v>0</v>
      </c>
      <c r="O13140" s="2">
        <f>L13140-M13140-K13140-FIXED_COSTS</f>
        <v>-63106.33767194621</v>
      </c>
      <c r="P13140" s="2">
        <f>IF(N13140=1,O13140,"")</f>
      </c>
    </row>
    <row r="13141">
      <c r="A13141" s="6">
        <v>20</v>
      </c>
      <c r="B13141" s="6">
        <v>3</v>
      </c>
      <c r="C13141" s="6">
        <v>24</v>
      </c>
      <c r="D13141" s="6">
        <f>A13141+B13141+C13141</f>
        <v>47</v>
      </c>
      <c r="E13141" s="5">
        <f>IF(A13141=0,0,A13141*LABOR_HRS_WK_TOM*SEASON_WEEKS*(1+DIM_PCT_TOM)^A13141)</f>
        <v>12109.4999087861</v>
      </c>
      <c r="F13141" s="5">
        <f>IF(B13141=0,0,B13141*LABOR_HRS_WK_CAR*SEASON_WEEKS*(1+DIM_PCT_CAR)^B13141)</f>
        <v>96.920156249999962</v>
      </c>
      <c r="G13141" s="5">
        <f>IF(C13141=0,0,C13141*LABOR_HRS_WK_MES*SEASON_WEEKS*(1+DIM_PCT_MES)^C13141)</f>
        <v>1455.139134447498</v>
      </c>
      <c r="H13141" s="5">
        <f>E13141+F13141+G13141</f>
        <v>13661.559199483598</v>
      </c>
      <c r="I13141" s="5">
        <f>MIN(H13141,FARMER_HRS)</f>
        <v>720</v>
      </c>
      <c r="J13141" s="5">
        <f>MAX(0,H13141-FARMER_HRS)</f>
        <v>12941.559199483598</v>
      </c>
      <c r="K13141" s="2">
        <f>I13141*FARMER_RATE+J13141*TEMP_WORKER_RATE</f>
        <v>249679.8472132569</v>
      </c>
      <c r="L13141" s="2">
        <f>A13141*PRICE_TOM+B13141*PRICE_CAR+C13141*PRICE_MES</f>
        <v>247082</v>
      </c>
      <c r="M13141" s="2">
        <f>A13141*FERT_BED_TOM+B13141*FERT_BED_CAR+C13141*FERT_BED_MES</f>
        <v>40040</v>
      </c>
      <c r="N13141" s="6">
        <f>IF(AND(D13141&lt;=TOTAL_BEDS,J13141&lt;=TEMP_WORKER_MAX*TEMP_WORKER_HRS),1,0)</f>
        <v>0</v>
      </c>
      <c r="O13141" s="2">
        <f>L13141-M13141-K13141-FIXED_COSTS</f>
        <v>-62637.8472132569</v>
      </c>
      <c r="P13141" s="2">
        <f>IF(N13141=1,O13141,"")</f>
      </c>
    </row>
    <row r="13142">
      <c r="A13142" s="6">
        <v>20</v>
      </c>
      <c r="B13142" s="6">
        <v>3</v>
      </c>
      <c r="C13142" s="6">
        <v>25</v>
      </c>
      <c r="D13142" s="6">
        <f>A13142+B13142+C13142</f>
        <v>48</v>
      </c>
      <c r="E13142" s="5">
        <f>IF(A13142=0,0,A13142*LABOR_HRS_WK_TOM*SEASON_WEEKS*(1+DIM_PCT_TOM)^A13142)</f>
        <v>12109.4999087861</v>
      </c>
      <c r="F13142" s="5">
        <f>IF(B13142=0,0,B13142*LABOR_HRS_WK_CAR*SEASON_WEEKS*(1+DIM_PCT_CAR)^B13142)</f>
        <v>96.920156249999962</v>
      </c>
      <c r="G13142" s="5">
        <f>IF(C13142=0,0,C13142*LABOR_HRS_WK_MES*SEASON_WEEKS*(1+DIM_PCT_MES)^C13142)</f>
        <v>1534.7170558625955</v>
      </c>
      <c r="H13142" s="5">
        <f>E13142+F13142+G13142</f>
        <v>13741.137120898695</v>
      </c>
      <c r="I13142" s="5">
        <f>MIN(H13142,FARMER_HRS)</f>
        <v>720</v>
      </c>
      <c r="J13142" s="5">
        <f>MAX(0,H13142-FARMER_HRS)</f>
        <v>13021.137120898695</v>
      </c>
      <c r="K13142" s="2">
        <f>I13142*FARMER_RATE+J13142*TEMP_WORKER_RATE</f>
        <v>251061.40834893566</v>
      </c>
      <c r="L13142" s="2">
        <f>A13142*PRICE_TOM+B13142*PRICE_CAR+C13142*PRICE_MES</f>
        <v>249782</v>
      </c>
      <c r="M13142" s="2">
        <f>A13142*FERT_BED_TOM+B13142*FERT_BED_CAR+C13142*FERT_BED_MES</f>
        <v>40920</v>
      </c>
      <c r="N13142" s="6">
        <f>IF(AND(D13142&lt;=TOTAL_BEDS,J13142&lt;=TEMP_WORKER_MAX*TEMP_WORKER_HRS),1,0)</f>
        <v>0</v>
      </c>
      <c r="O13142" s="2">
        <f>L13142-M13142-K13142-FIXED_COSTS</f>
        <v>-62199.408348935656</v>
      </c>
      <c r="P13142" s="2">
        <f>IF(N13142=1,O13142,"")</f>
      </c>
    </row>
    <row r="13143">
      <c r="A13143" s="6">
        <v>20</v>
      </c>
      <c r="B13143" s="6">
        <v>3</v>
      </c>
      <c r="C13143" s="6">
        <v>26</v>
      </c>
      <c r="D13143" s="6">
        <f>A13143+B13143+C13143</f>
        <v>49</v>
      </c>
      <c r="E13143" s="5">
        <f>IF(A13143=0,0,A13143*LABOR_HRS_WK_TOM*SEASON_WEEKS*(1+DIM_PCT_TOM)^A13143)</f>
        <v>12109.4999087861</v>
      </c>
      <c r="F13143" s="5">
        <f>IF(B13143=0,0,B13143*LABOR_HRS_WK_CAR*SEASON_WEEKS*(1+DIM_PCT_CAR)^B13143)</f>
        <v>96.920156249999962</v>
      </c>
      <c r="G13143" s="5">
        <f>IF(C13143=0,0,C13143*LABOR_HRS_WK_MES*SEASON_WEEKS*(1+DIM_PCT_MES)^C13143)</f>
        <v>1616.0570598233128</v>
      </c>
      <c r="H13143" s="5">
        <f>E13143+F13143+G13143</f>
        <v>13822.477124859413</v>
      </c>
      <c r="I13143" s="5">
        <f>MIN(H13143,FARMER_HRS)</f>
        <v>720</v>
      </c>
      <c r="J13143" s="5">
        <f>MAX(0,H13143-FARMER_HRS)</f>
        <v>13102.477124859413</v>
      </c>
      <c r="K13143" s="2">
        <f>I13143*FARMER_RATE+J13143*TEMP_WORKER_RATE</f>
        <v>252473.56119547592</v>
      </c>
      <c r="L13143" s="2">
        <f>A13143*PRICE_TOM+B13143*PRICE_CAR+C13143*PRICE_MES</f>
        <v>252482</v>
      </c>
      <c r="M13143" s="2">
        <f>A13143*FERT_BED_TOM+B13143*FERT_BED_CAR+C13143*FERT_BED_MES</f>
        <v>41800</v>
      </c>
      <c r="N13143" s="6">
        <f>IF(AND(D13143&lt;=TOTAL_BEDS,J13143&lt;=TEMP_WORKER_MAX*TEMP_WORKER_HRS),1,0)</f>
        <v>0</v>
      </c>
      <c r="O13143" s="2">
        <f>L13143-M13143-K13143-FIXED_COSTS</f>
        <v>-61791.561195475922</v>
      </c>
      <c r="P13143" s="2">
        <f>IF(N13143=1,O13143,"")</f>
      </c>
    </row>
    <row r="13144">
      <c r="A13144" s="6">
        <v>20</v>
      </c>
      <c r="B13144" s="6">
        <v>3</v>
      </c>
      <c r="C13144" s="6">
        <v>27</v>
      </c>
      <c r="D13144" s="6">
        <f>A13144+B13144+C13144</f>
        <v>50</v>
      </c>
      <c r="E13144" s="5">
        <f>IF(A13144=0,0,A13144*LABOR_HRS_WK_TOM*SEASON_WEEKS*(1+DIM_PCT_TOM)^A13144)</f>
        <v>12109.4999087861</v>
      </c>
      <c r="F13144" s="5">
        <f>IF(B13144=0,0,B13144*LABOR_HRS_WK_CAR*SEASON_WEEKS*(1+DIM_PCT_CAR)^B13144)</f>
        <v>96.920156249999962</v>
      </c>
      <c r="G13144" s="5">
        <f>IF(C13144=0,0,C13144*LABOR_HRS_WK_MES*SEASON_WEEKS*(1+DIM_PCT_MES)^C13144)</f>
        <v>1699.19076434307</v>
      </c>
      <c r="H13144" s="5">
        <f>E13144+F13144+G13144</f>
        <v>13905.610829379169</v>
      </c>
      <c r="I13144" s="5">
        <f>MIN(H13144,FARMER_HRS)</f>
        <v>720</v>
      </c>
      <c r="J13144" s="5">
        <f>MAX(0,H13144-FARMER_HRS)</f>
        <v>13185.610829379169</v>
      </c>
      <c r="K13144" s="2">
        <f>I13144*FARMER_RATE+J13144*TEMP_WORKER_RATE</f>
        <v>253916.85467672168</v>
      </c>
      <c r="L13144" s="2">
        <f>A13144*PRICE_TOM+B13144*PRICE_CAR+C13144*PRICE_MES</f>
        <v>255182</v>
      </c>
      <c r="M13144" s="2">
        <f>A13144*FERT_BED_TOM+B13144*FERT_BED_CAR+C13144*FERT_BED_MES</f>
        <v>42680</v>
      </c>
      <c r="N13144" s="6">
        <f>IF(AND(D13144&lt;=TOTAL_BEDS,J13144&lt;=TEMP_WORKER_MAX*TEMP_WORKER_HRS),1,0)</f>
        <v>0</v>
      </c>
      <c r="O13144" s="2">
        <f>L13144-M13144-K13144-FIXED_COSTS</f>
        <v>-61414.854676721676</v>
      </c>
      <c r="P13144" s="2">
        <f>IF(N13144=1,O13144,"")</f>
      </c>
    </row>
    <row r="13145">
      <c r="A13145" s="6">
        <v>20</v>
      </c>
      <c r="B13145" s="6">
        <v>3</v>
      </c>
      <c r="C13145" s="6">
        <v>28</v>
      </c>
      <c r="D13145" s="6">
        <f>A13145+B13145+C13145</f>
        <v>51</v>
      </c>
      <c r="E13145" s="5">
        <f>IF(A13145=0,0,A13145*LABOR_HRS_WK_TOM*SEASON_WEEKS*(1+DIM_PCT_TOM)^A13145)</f>
        <v>12109.4999087861</v>
      </c>
      <c r="F13145" s="5">
        <f>IF(B13145=0,0,B13145*LABOR_HRS_WK_CAR*SEASON_WEEKS*(1+DIM_PCT_CAR)^B13145)</f>
        <v>96.920156249999962</v>
      </c>
      <c r="G13145" s="5">
        <f>IF(C13145=0,0,C13145*LABOR_HRS_WK_MES*SEASON_WEEKS*(1+DIM_PCT_MES)^C13145)</f>
        <v>1784.1503025602233</v>
      </c>
      <c r="H13145" s="5">
        <f>E13145+F13145+G13145</f>
        <v>13990.570367596323</v>
      </c>
      <c r="I13145" s="5">
        <f>MIN(H13145,FARMER_HRS)</f>
        <v>720</v>
      </c>
      <c r="J13145" s="5">
        <f>MAX(0,H13145-FARMER_HRS)</f>
        <v>13270.570367596323</v>
      </c>
      <c r="K13145" s="2">
        <f>I13145*FARMER_RATE+J13145*TEMP_WORKER_RATE</f>
        <v>255391.84665965839</v>
      </c>
      <c r="L13145" s="2">
        <f>A13145*PRICE_TOM+B13145*PRICE_CAR+C13145*PRICE_MES</f>
        <v>257882</v>
      </c>
      <c r="M13145" s="2">
        <f>A13145*FERT_BED_TOM+B13145*FERT_BED_CAR+C13145*FERT_BED_MES</f>
        <v>43560</v>
      </c>
      <c r="N13145" s="6">
        <f>IF(AND(D13145&lt;=TOTAL_BEDS,J13145&lt;=TEMP_WORKER_MAX*TEMP_WORKER_HRS),1,0)</f>
        <v>0</v>
      </c>
      <c r="O13145" s="2">
        <f>L13145-M13145-K13145-FIXED_COSTS</f>
        <v>-61069.846659658389</v>
      </c>
      <c r="P13145" s="2">
        <f>IF(N13145=1,O13145,"")</f>
      </c>
    </row>
    <row r="13146">
      <c r="A13146" s="6">
        <v>20</v>
      </c>
      <c r="B13146" s="6">
        <v>3</v>
      </c>
      <c r="C13146" s="6">
        <v>29</v>
      </c>
      <c r="D13146" s="6">
        <f>A13146+B13146+C13146</f>
        <v>52</v>
      </c>
      <c r="E13146" s="5">
        <f>IF(A13146=0,0,A13146*LABOR_HRS_WK_TOM*SEASON_WEEKS*(1+DIM_PCT_TOM)^A13146)</f>
        <v>12109.4999087861</v>
      </c>
      <c r="F13146" s="5">
        <f>IF(B13146=0,0,B13146*LABOR_HRS_WK_CAR*SEASON_WEEKS*(1+DIM_PCT_CAR)^B13146)</f>
        <v>96.920156249999962</v>
      </c>
      <c r="G13146" s="5">
        <f>IF(C13146=0,0,C13146*LABOR_HRS_WK_MES*SEASON_WEEKS*(1+DIM_PCT_MES)^C13146)</f>
        <v>1870.9683306758766</v>
      </c>
      <c r="H13146" s="5">
        <f>E13146+F13146+G13146</f>
        <v>14077.388395711976</v>
      </c>
      <c r="I13146" s="5">
        <f>MIN(H13146,FARMER_HRS)</f>
        <v>720</v>
      </c>
      <c r="J13146" s="5">
        <f>MAX(0,H13146-FARMER_HRS)</f>
        <v>13357.388395711976</v>
      </c>
      <c r="K13146" s="2">
        <f>I13146*FARMER_RATE+J13146*TEMP_WORKER_RATE</f>
        <v>256899.10409222179</v>
      </c>
      <c r="L13146" s="2">
        <f>A13146*PRICE_TOM+B13146*PRICE_CAR+C13146*PRICE_MES</f>
        <v>260582</v>
      </c>
      <c r="M13146" s="2">
        <f>A13146*FERT_BED_TOM+B13146*FERT_BED_CAR+C13146*FERT_BED_MES</f>
        <v>44440</v>
      </c>
      <c r="N13146" s="6">
        <f>IF(AND(D13146&lt;=TOTAL_BEDS,J13146&lt;=TEMP_WORKER_MAX*TEMP_WORKER_HRS),1,0)</f>
        <v>0</v>
      </c>
      <c r="O13146" s="2">
        <f>L13146-M13146-K13146-FIXED_COSTS</f>
        <v>-60757.104092221794</v>
      </c>
      <c r="P13146" s="2">
        <f>IF(N13146=1,O13146,"")</f>
      </c>
    </row>
    <row r="13147">
      <c r="A13147" s="6">
        <v>20</v>
      </c>
      <c r="B13147" s="6">
        <v>3</v>
      </c>
      <c r="C13147" s="6">
        <v>30</v>
      </c>
      <c r="D13147" s="6">
        <f>A13147+B13147+C13147</f>
        <v>53</v>
      </c>
      <c r="E13147" s="5">
        <f>IF(A13147=0,0,A13147*LABOR_HRS_WK_TOM*SEASON_WEEKS*(1+DIM_PCT_TOM)^A13147)</f>
        <v>12109.4999087861</v>
      </c>
      <c r="F13147" s="5">
        <f>IF(B13147=0,0,B13147*LABOR_HRS_WK_CAR*SEASON_WEEKS*(1+DIM_PCT_CAR)^B13147)</f>
        <v>96.920156249999962</v>
      </c>
      <c r="G13147" s="5">
        <f>IF(C13147=0,0,C13147*LABOR_HRS_WK_MES*SEASON_WEEKS*(1+DIM_PCT_MES)^C13147)</f>
        <v>1959.6780360096466</v>
      </c>
      <c r="H13147" s="5">
        <f>E13147+F13147+G13147</f>
        <v>14166.098101045747</v>
      </c>
      <c r="I13147" s="5">
        <f>MIN(H13147,FARMER_HRS)</f>
        <v>720</v>
      </c>
      <c r="J13147" s="5">
        <f>MAX(0,H13147-FARMER_HRS)</f>
        <v>13446.098101045747</v>
      </c>
      <c r="K13147" s="2">
        <f>I13147*FARMER_RATE+J13147*TEMP_WORKER_RATE</f>
        <v>258439.20314315532</v>
      </c>
      <c r="L13147" s="2">
        <f>A13147*PRICE_TOM+B13147*PRICE_CAR+C13147*PRICE_MES</f>
        <v>263282</v>
      </c>
      <c r="M13147" s="2">
        <f>A13147*FERT_BED_TOM+B13147*FERT_BED_CAR+C13147*FERT_BED_MES</f>
        <v>45320</v>
      </c>
      <c r="N13147" s="6">
        <f>IF(AND(D13147&lt;=TOTAL_BEDS,J13147&lt;=TEMP_WORKER_MAX*TEMP_WORKER_HRS),1,0)</f>
        <v>0</v>
      </c>
      <c r="O13147" s="2">
        <f>L13147-M13147-K13147-FIXED_COSTS</f>
        <v>-60477.203143155319</v>
      </c>
      <c r="P13147" s="2">
        <f>IF(N13147=1,O13147,"")</f>
      </c>
    </row>
    <row r="13148">
      <c r="A13148" s="6">
        <v>20</v>
      </c>
      <c r="B13148" s="6">
        <v>4</v>
      </c>
      <c r="C13148" s="6">
        <v>0</v>
      </c>
      <c r="D13148" s="6">
        <f>A13148+B13148+C13148</f>
        <v>24</v>
      </c>
      <c r="E13148" s="5">
        <f>IF(A13148=0,0,A13148*LABOR_HRS_WK_TOM*SEASON_WEEKS*(1+DIM_PCT_TOM)^A13148)</f>
        <v>12109.4999087861</v>
      </c>
      <c r="F13148" s="5">
        <f>IF(B13148=0,0,B13148*LABOR_HRS_WK_CAR*SEASON_WEEKS*(1+DIM_PCT_CAR)^B13148)</f>
        <v>132.45754687499993</v>
      </c>
      <c r="G13148" s="5">
        <f>IF(C13148=0,0,C13148*LABOR_HRS_WK_MES*SEASON_WEEKS*(1+DIM_PCT_MES)^C13148)</f>
        <v>0</v>
      </c>
      <c r="H13148" s="5">
        <f>E13148+F13148+G13148</f>
        <v>12241.9574556611</v>
      </c>
      <c r="I13148" s="5">
        <f>MIN(H13148,FARMER_HRS)</f>
        <v>720</v>
      </c>
      <c r="J13148" s="5">
        <f>MAX(0,H13148-FARMER_HRS)</f>
        <v>11521.9574556611</v>
      </c>
      <c r="K13148" s="2">
        <f>I13148*FARMER_RATE+J13148*TEMP_WORKER_RATE</f>
        <v>225033.98360522743</v>
      </c>
      <c r="L13148" s="2">
        <f>A13148*PRICE_TOM+B13148*PRICE_CAR+C13148*PRICE_MES</f>
        <v>184376</v>
      </c>
      <c r="M13148" s="2">
        <f>A13148*FERT_BED_TOM+B13148*FERT_BED_CAR+C13148*FERT_BED_MES</f>
        <v>19360</v>
      </c>
      <c r="N13148" s="6">
        <f>IF(AND(D13148&lt;=TOTAL_BEDS,J13148&lt;=TEMP_WORKER_MAX*TEMP_WORKER_HRS),1,0)</f>
        <v>0</v>
      </c>
      <c r="O13148" s="2">
        <f>L13148-M13148-K13148-FIXED_COSTS</f>
        <v>-80017.983605227433</v>
      </c>
      <c r="P13148" s="2">
        <f>IF(N13148=1,O13148,"")</f>
      </c>
    </row>
    <row r="13149">
      <c r="A13149" s="6">
        <v>20</v>
      </c>
      <c r="B13149" s="6">
        <v>4</v>
      </c>
      <c r="C13149" s="6">
        <v>1</v>
      </c>
      <c r="D13149" s="6">
        <f>A13149+B13149+C13149</f>
        <v>25</v>
      </c>
      <c r="E13149" s="5">
        <f>IF(A13149=0,0,A13149*LABOR_HRS_WK_TOM*SEASON_WEEKS*(1+DIM_PCT_TOM)^A13149)</f>
        <v>12109.4999087861</v>
      </c>
      <c r="F13149" s="5">
        <f>IF(B13149=0,0,B13149*LABOR_HRS_WK_CAR*SEASON_WEEKS*(1+DIM_PCT_CAR)^B13149)</f>
        <v>132.45754687499993</v>
      </c>
      <c r="G13149" s="5">
        <f>IF(C13149=0,0,C13149*LABOR_HRS_WK_MES*SEASON_WEEKS*(1+DIM_PCT_MES)^C13149)</f>
        <v>45.5625</v>
      </c>
      <c r="H13149" s="5">
        <f>E13149+F13149+G13149</f>
        <v>12287.5199556611</v>
      </c>
      <c r="I13149" s="5">
        <f>MIN(H13149,FARMER_HRS)</f>
        <v>720</v>
      </c>
      <c r="J13149" s="5">
        <f>MAX(0,H13149-FARMER_HRS)</f>
        <v>11567.5199556611</v>
      </c>
      <c r="K13149" s="2">
        <f>I13149*FARMER_RATE+J13149*TEMP_WORKER_RATE</f>
        <v>225824.99923022743</v>
      </c>
      <c r="L13149" s="2">
        <f>A13149*PRICE_TOM+B13149*PRICE_CAR+C13149*PRICE_MES</f>
        <v>187076</v>
      </c>
      <c r="M13149" s="2">
        <f>A13149*FERT_BED_TOM+B13149*FERT_BED_CAR+C13149*FERT_BED_MES</f>
        <v>20240</v>
      </c>
      <c r="N13149" s="6">
        <f>IF(AND(D13149&lt;=TOTAL_BEDS,J13149&lt;=TEMP_WORKER_MAX*TEMP_WORKER_HRS),1,0)</f>
        <v>0</v>
      </c>
      <c r="O13149" s="2">
        <f>L13149-M13149-K13149-FIXED_COSTS</f>
        <v>-78988.999230227433</v>
      </c>
      <c r="P13149" s="2">
        <f>IF(N13149=1,O13149,"")</f>
      </c>
    </row>
    <row r="13150">
      <c r="A13150" s="6">
        <v>20</v>
      </c>
      <c r="B13150" s="6">
        <v>4</v>
      </c>
      <c r="C13150" s="6">
        <v>2</v>
      </c>
      <c r="D13150" s="6">
        <f>A13150+B13150+C13150</f>
        <v>26</v>
      </c>
      <c r="E13150" s="5">
        <f>IF(A13150=0,0,A13150*LABOR_HRS_WK_TOM*SEASON_WEEKS*(1+DIM_PCT_TOM)^A13150)</f>
        <v>12109.4999087861</v>
      </c>
      <c r="F13150" s="5">
        <f>IF(B13150=0,0,B13150*LABOR_HRS_WK_CAR*SEASON_WEEKS*(1+DIM_PCT_CAR)^B13150)</f>
        <v>132.45754687499993</v>
      </c>
      <c r="G13150" s="5">
        <f>IF(C13150=0,0,C13150*LABOR_HRS_WK_MES*SEASON_WEEKS*(1+DIM_PCT_MES)^C13150)</f>
        <v>92.2640625</v>
      </c>
      <c r="H13150" s="5">
        <f>E13150+F13150+G13150</f>
        <v>12334.2215181611</v>
      </c>
      <c r="I13150" s="5">
        <f>MIN(H13150,FARMER_HRS)</f>
        <v>720</v>
      </c>
      <c r="J13150" s="5">
        <f>MAX(0,H13150-FARMER_HRS)</f>
        <v>11614.2215181611</v>
      </c>
      <c r="K13150" s="2">
        <f>I13150*FARMER_RATE+J13150*TEMP_WORKER_RATE</f>
        <v>226635.79024585243</v>
      </c>
      <c r="L13150" s="2">
        <f>A13150*PRICE_TOM+B13150*PRICE_CAR+C13150*PRICE_MES</f>
        <v>189776</v>
      </c>
      <c r="M13150" s="2">
        <f>A13150*FERT_BED_TOM+B13150*FERT_BED_CAR+C13150*FERT_BED_MES</f>
        <v>21120</v>
      </c>
      <c r="N13150" s="6">
        <f>IF(AND(D13150&lt;=TOTAL_BEDS,J13150&lt;=TEMP_WORKER_MAX*TEMP_WORKER_HRS),1,0)</f>
        <v>0</v>
      </c>
      <c r="O13150" s="2">
        <f>L13150-M13150-K13150-FIXED_COSTS</f>
        <v>-77979.790245852433</v>
      </c>
      <c r="P13150" s="2">
        <f>IF(N13150=1,O13150,"")</f>
      </c>
    </row>
    <row r="13151">
      <c r="A13151" s="6">
        <v>20</v>
      </c>
      <c r="B13151" s="6">
        <v>4</v>
      </c>
      <c r="C13151" s="6">
        <v>3</v>
      </c>
      <c r="D13151" s="6">
        <f>A13151+B13151+C13151</f>
        <v>27</v>
      </c>
      <c r="E13151" s="5">
        <f>IF(A13151=0,0,A13151*LABOR_HRS_WK_TOM*SEASON_WEEKS*(1+DIM_PCT_TOM)^A13151)</f>
        <v>12109.4999087861</v>
      </c>
      <c r="F13151" s="5">
        <f>IF(B13151=0,0,B13151*LABOR_HRS_WK_CAR*SEASON_WEEKS*(1+DIM_PCT_CAR)^B13151)</f>
        <v>132.45754687499993</v>
      </c>
      <c r="G13151" s="5">
        <f>IF(C13151=0,0,C13151*LABOR_HRS_WK_MES*SEASON_WEEKS*(1+DIM_PCT_MES)^C13151)</f>
        <v>140.12604492187498</v>
      </c>
      <c r="H13151" s="5">
        <f>E13151+F13151+G13151</f>
        <v>12382.083500582976</v>
      </c>
      <c r="I13151" s="5">
        <f>MIN(H13151,FARMER_HRS)</f>
        <v>720</v>
      </c>
      <c r="J13151" s="5">
        <f>MAX(0,H13151-FARMER_HRS)</f>
        <v>11662.083500582976</v>
      </c>
      <c r="K13151" s="2">
        <f>I13151*FARMER_RATE+J13151*TEMP_WORKER_RATE</f>
        <v>227466.72744067665</v>
      </c>
      <c r="L13151" s="2">
        <f>A13151*PRICE_TOM+B13151*PRICE_CAR+C13151*PRICE_MES</f>
        <v>192476</v>
      </c>
      <c r="M13151" s="2">
        <f>A13151*FERT_BED_TOM+B13151*FERT_BED_CAR+C13151*FERT_BED_MES</f>
        <v>22000</v>
      </c>
      <c r="N13151" s="6">
        <f>IF(AND(D13151&lt;=TOTAL_BEDS,J13151&lt;=TEMP_WORKER_MAX*TEMP_WORKER_HRS),1,0)</f>
        <v>0</v>
      </c>
      <c r="O13151" s="2">
        <f>L13151-M13151-K13151-FIXED_COSTS</f>
        <v>-76990.727440676652</v>
      </c>
      <c r="P13151" s="2">
        <f>IF(N13151=1,O13151,"")</f>
      </c>
    </row>
    <row r="13152">
      <c r="A13152" s="6">
        <v>20</v>
      </c>
      <c r="B13152" s="6">
        <v>4</v>
      </c>
      <c r="C13152" s="6">
        <v>4</v>
      </c>
      <c r="D13152" s="6">
        <f>A13152+B13152+C13152</f>
        <v>28</v>
      </c>
      <c r="E13152" s="5">
        <f>IF(A13152=0,0,A13152*LABOR_HRS_WK_TOM*SEASON_WEEKS*(1+DIM_PCT_TOM)^A13152)</f>
        <v>12109.4999087861</v>
      </c>
      <c r="F13152" s="5">
        <f>IF(B13152=0,0,B13152*LABOR_HRS_WK_CAR*SEASON_WEEKS*(1+DIM_PCT_CAR)^B13152)</f>
        <v>132.45754687499993</v>
      </c>
      <c r="G13152" s="5">
        <f>IF(C13152=0,0,C13152*LABOR_HRS_WK_MES*SEASON_WEEKS*(1+DIM_PCT_MES)^C13152)</f>
        <v>189.17016064453119</v>
      </c>
      <c r="H13152" s="5">
        <f>E13152+F13152+G13152</f>
        <v>12431.127616305632</v>
      </c>
      <c r="I13152" s="5">
        <f>MIN(H13152,FARMER_HRS)</f>
        <v>720</v>
      </c>
      <c r="J13152" s="5">
        <f>MAX(0,H13152-FARMER_HRS)</f>
        <v>11711.127616305632</v>
      </c>
      <c r="K13152" s="2">
        <f>I13152*FARMER_RATE+J13152*TEMP_WORKER_RATE</f>
        <v>228318.18778308388</v>
      </c>
      <c r="L13152" s="2">
        <f>A13152*PRICE_TOM+B13152*PRICE_CAR+C13152*PRICE_MES</f>
        <v>195176</v>
      </c>
      <c r="M13152" s="2">
        <f>A13152*FERT_BED_TOM+B13152*FERT_BED_CAR+C13152*FERT_BED_MES</f>
        <v>22880</v>
      </c>
      <c r="N13152" s="6">
        <f>IF(AND(D13152&lt;=TOTAL_BEDS,J13152&lt;=TEMP_WORKER_MAX*TEMP_WORKER_HRS),1,0)</f>
        <v>0</v>
      </c>
      <c r="O13152" s="2">
        <f>L13152-M13152-K13152-FIXED_COSTS</f>
        <v>-76022.187783083878</v>
      </c>
      <c r="P13152" s="2">
        <f>IF(N13152=1,O13152,"")</f>
      </c>
    </row>
    <row r="13153">
      <c r="A13153" s="6">
        <v>20</v>
      </c>
      <c r="B13153" s="6">
        <v>4</v>
      </c>
      <c r="C13153" s="6">
        <v>5</v>
      </c>
      <c r="D13153" s="6">
        <f>A13153+B13153+C13153</f>
        <v>29</v>
      </c>
      <c r="E13153" s="5">
        <f>IF(A13153=0,0,A13153*LABOR_HRS_WK_TOM*SEASON_WEEKS*(1+DIM_PCT_TOM)^A13153)</f>
        <v>12109.4999087861</v>
      </c>
      <c r="F13153" s="5">
        <f>IF(B13153=0,0,B13153*LABOR_HRS_WK_CAR*SEASON_WEEKS*(1+DIM_PCT_CAR)^B13153)</f>
        <v>132.45754687499993</v>
      </c>
      <c r="G13153" s="5">
        <f>IF(C13153=0,0,C13153*LABOR_HRS_WK_MES*SEASON_WEEKS*(1+DIM_PCT_MES)^C13153)</f>
        <v>239.41848456573481</v>
      </c>
      <c r="H13153" s="5">
        <f>E13153+F13153+G13153</f>
        <v>12481.375940226835</v>
      </c>
      <c r="I13153" s="5">
        <f>MIN(H13153,FARMER_HRS)</f>
        <v>720</v>
      </c>
      <c r="J13153" s="5">
        <f>MAX(0,H13153-FARMER_HRS)</f>
        <v>11761.375940226835</v>
      </c>
      <c r="K13153" s="2">
        <f>I13153*FARMER_RATE+J13153*TEMP_WORKER_RATE</f>
        <v>229190.554517827</v>
      </c>
      <c r="L13153" s="2">
        <f>A13153*PRICE_TOM+B13153*PRICE_CAR+C13153*PRICE_MES</f>
        <v>197876</v>
      </c>
      <c r="M13153" s="2">
        <f>A13153*FERT_BED_TOM+B13153*FERT_BED_CAR+C13153*FERT_BED_MES</f>
        <v>23760</v>
      </c>
      <c r="N13153" s="6">
        <f>IF(AND(D13153&lt;=TOTAL_BEDS,J13153&lt;=TEMP_WORKER_MAX*TEMP_WORKER_HRS),1,0)</f>
        <v>0</v>
      </c>
      <c r="O13153" s="2">
        <f>L13153-M13153-K13153-FIXED_COSTS</f>
        <v>-75074.554517827</v>
      </c>
      <c r="P13153" s="2">
        <f>IF(N13153=1,O13153,"")</f>
      </c>
    </row>
    <row r="13154">
      <c r="A13154" s="6">
        <v>20</v>
      </c>
      <c r="B13154" s="6">
        <v>4</v>
      </c>
      <c r="C13154" s="6">
        <v>6</v>
      </c>
      <c r="D13154" s="6">
        <f>A13154+B13154+C13154</f>
        <v>30</v>
      </c>
      <c r="E13154" s="5">
        <f>IF(A13154=0,0,A13154*LABOR_HRS_WK_TOM*SEASON_WEEKS*(1+DIM_PCT_TOM)^A13154)</f>
        <v>12109.4999087861</v>
      </c>
      <c r="F13154" s="5">
        <f>IF(B13154=0,0,B13154*LABOR_HRS_WK_CAR*SEASON_WEEKS*(1+DIM_PCT_CAR)^B13154)</f>
        <v>132.45754687499993</v>
      </c>
      <c r="G13154" s="5">
        <f>IF(C13154=0,0,C13154*LABOR_HRS_WK_MES*SEASON_WEEKS*(1+DIM_PCT_MES)^C13154)</f>
        <v>290.89345874736773</v>
      </c>
      <c r="H13154" s="5">
        <f>E13154+F13154+G13154</f>
        <v>12532.850914408467</v>
      </c>
      <c r="I13154" s="5">
        <f>MIN(H13154,FARMER_HRS)</f>
        <v>720</v>
      </c>
      <c r="J13154" s="5">
        <f>MAX(0,H13154-FARMER_HRS)</f>
        <v>11812.850914408467</v>
      </c>
      <c r="K13154" s="2">
        <f>I13154*FARMER_RATE+J13154*TEMP_WORKER_RATE</f>
        <v>230084.21726403589</v>
      </c>
      <c r="L13154" s="2">
        <f>A13154*PRICE_TOM+B13154*PRICE_CAR+C13154*PRICE_MES</f>
        <v>200576</v>
      </c>
      <c r="M13154" s="2">
        <f>A13154*FERT_BED_TOM+B13154*FERT_BED_CAR+C13154*FERT_BED_MES</f>
        <v>24640</v>
      </c>
      <c r="N13154" s="6">
        <f>IF(AND(D13154&lt;=TOTAL_BEDS,J13154&lt;=TEMP_WORKER_MAX*TEMP_WORKER_HRS),1,0)</f>
        <v>0</v>
      </c>
      <c r="O13154" s="2">
        <f>L13154-M13154-K13154-FIXED_COSTS</f>
        <v>-74148.217264035891</v>
      </c>
      <c r="P13154" s="2">
        <f>IF(N13154=1,O13154,"")</f>
      </c>
    </row>
    <row r="13155">
      <c r="A13155" s="6">
        <v>20</v>
      </c>
      <c r="B13155" s="6">
        <v>4</v>
      </c>
      <c r="C13155" s="6">
        <v>7</v>
      </c>
      <c r="D13155" s="6">
        <f>A13155+B13155+C13155</f>
        <v>31</v>
      </c>
      <c r="E13155" s="5">
        <f>IF(A13155=0,0,A13155*LABOR_HRS_WK_TOM*SEASON_WEEKS*(1+DIM_PCT_TOM)^A13155)</f>
        <v>12109.4999087861</v>
      </c>
      <c r="F13155" s="5">
        <f>IF(B13155=0,0,B13155*LABOR_HRS_WK_CAR*SEASON_WEEKS*(1+DIM_PCT_CAR)^B13155)</f>
        <v>132.45754687499993</v>
      </c>
      <c r="G13155" s="5">
        <f>IF(C13155=0,0,C13155*LABOR_HRS_WK_MES*SEASON_WEEKS*(1+DIM_PCT_MES)^C13155)</f>
        <v>343.61789814532818</v>
      </c>
      <c r="H13155" s="5">
        <f>E13155+F13155+G13155</f>
        <v>12585.575353806429</v>
      </c>
      <c r="I13155" s="5">
        <f>MIN(H13155,FARMER_HRS)</f>
        <v>720</v>
      </c>
      <c r="J13155" s="5">
        <f>MAX(0,H13155-FARMER_HRS)</f>
        <v>11865.575353806429</v>
      </c>
      <c r="K13155" s="2">
        <f>I13155*FARMER_RATE+J13155*TEMP_WORKER_RATE</f>
        <v>230999.57211469495</v>
      </c>
      <c r="L13155" s="2">
        <f>A13155*PRICE_TOM+B13155*PRICE_CAR+C13155*PRICE_MES</f>
        <v>203276</v>
      </c>
      <c r="M13155" s="2">
        <f>A13155*FERT_BED_TOM+B13155*FERT_BED_CAR+C13155*FERT_BED_MES</f>
        <v>25520</v>
      </c>
      <c r="N13155" s="6">
        <f>IF(AND(D13155&lt;=TOTAL_BEDS,J13155&lt;=TEMP_WORKER_MAX*TEMP_WORKER_HRS),1,0)</f>
        <v>0</v>
      </c>
      <c r="O13155" s="2">
        <f>L13155-M13155-K13155-FIXED_COSTS</f>
        <v>-73243.572114694951</v>
      </c>
      <c r="P13155" s="2">
        <f>IF(N13155=1,O13155,"")</f>
      </c>
    </row>
    <row r="13156">
      <c r="A13156" s="6">
        <v>20</v>
      </c>
      <c r="B13156" s="6">
        <v>4</v>
      </c>
      <c r="C13156" s="6">
        <v>8</v>
      </c>
      <c r="D13156" s="6">
        <f>A13156+B13156+C13156</f>
        <v>32</v>
      </c>
      <c r="E13156" s="5">
        <f>IF(A13156=0,0,A13156*LABOR_HRS_WK_TOM*SEASON_WEEKS*(1+DIM_PCT_TOM)^A13156)</f>
        <v>12109.4999087861</v>
      </c>
      <c r="F13156" s="5">
        <f>IF(B13156=0,0,B13156*LABOR_HRS_WK_CAR*SEASON_WEEKS*(1+DIM_PCT_CAR)^B13156)</f>
        <v>132.45754687499993</v>
      </c>
      <c r="G13156" s="5">
        <f>IF(C13156=0,0,C13156*LABOR_HRS_WK_MES*SEASON_WEEKS*(1+DIM_PCT_MES)^C13156)</f>
        <v>397.61499642530833</v>
      </c>
      <c r="H13156" s="5">
        <f>E13156+F13156+G13156</f>
        <v>12639.57245208641</v>
      </c>
      <c r="I13156" s="5">
        <f>MIN(H13156,FARMER_HRS)</f>
        <v>720</v>
      </c>
      <c r="J13156" s="5">
        <f>MAX(0,H13156-FARMER_HRS)</f>
        <v>11919.57245208641</v>
      </c>
      <c r="K13156" s="2">
        <f>I13156*FARMER_RATE+J13156*TEMP_WORKER_RATE</f>
        <v>231937.02173761127</v>
      </c>
      <c r="L13156" s="2">
        <f>A13156*PRICE_TOM+B13156*PRICE_CAR+C13156*PRICE_MES</f>
        <v>205976</v>
      </c>
      <c r="M13156" s="2">
        <f>A13156*FERT_BED_TOM+B13156*FERT_BED_CAR+C13156*FERT_BED_MES</f>
        <v>26400</v>
      </c>
      <c r="N13156" s="6">
        <f>IF(AND(D13156&lt;=TOTAL_BEDS,J13156&lt;=TEMP_WORKER_MAX*TEMP_WORKER_HRS),1,0)</f>
        <v>0</v>
      </c>
      <c r="O13156" s="2">
        <f>L13156-M13156-K13156-FIXED_COSTS</f>
        <v>-72361.021737611271</v>
      </c>
      <c r="P13156" s="2">
        <f>IF(N13156=1,O13156,"")</f>
      </c>
    </row>
    <row r="13157">
      <c r="A13157" s="6">
        <v>20</v>
      </c>
      <c r="B13157" s="6">
        <v>4</v>
      </c>
      <c r="C13157" s="6">
        <v>9</v>
      </c>
      <c r="D13157" s="6">
        <f>A13157+B13157+C13157</f>
        <v>33</v>
      </c>
      <c r="E13157" s="5">
        <f>IF(A13157=0,0,A13157*LABOR_HRS_WK_TOM*SEASON_WEEKS*(1+DIM_PCT_TOM)^A13157)</f>
        <v>12109.4999087861</v>
      </c>
      <c r="F13157" s="5">
        <f>IF(B13157=0,0,B13157*LABOR_HRS_WK_CAR*SEASON_WEEKS*(1+DIM_PCT_CAR)^B13157)</f>
        <v>132.45754687499993</v>
      </c>
      <c r="G13157" s="5">
        <f>IF(C13157=0,0,C13157*LABOR_HRS_WK_MES*SEASON_WEEKS*(1+DIM_PCT_MES)^C13157)</f>
        <v>452.90833186570273</v>
      </c>
      <c r="H13157" s="5">
        <f>E13157+F13157+G13157</f>
        <v>12694.865787526804</v>
      </c>
      <c r="I13157" s="5">
        <f>MIN(H13157,FARMER_HRS)</f>
        <v>720</v>
      </c>
      <c r="J13157" s="5">
        <f>MAX(0,H13157-FARMER_HRS)</f>
        <v>11974.865787526804</v>
      </c>
      <c r="K13157" s="2">
        <f>I13157*FARMER_RATE+J13157*TEMP_WORKER_RATE</f>
        <v>232896.9754778959</v>
      </c>
      <c r="L13157" s="2">
        <f>A13157*PRICE_TOM+B13157*PRICE_CAR+C13157*PRICE_MES</f>
        <v>208676</v>
      </c>
      <c r="M13157" s="2">
        <f>A13157*FERT_BED_TOM+B13157*FERT_BED_CAR+C13157*FERT_BED_MES</f>
        <v>27280</v>
      </c>
      <c r="N13157" s="6">
        <f>IF(AND(D13157&lt;=TOTAL_BEDS,J13157&lt;=TEMP_WORKER_MAX*TEMP_WORKER_HRS),1,0)</f>
        <v>0</v>
      </c>
      <c r="O13157" s="2">
        <f>L13157-M13157-K13157-FIXED_COSTS</f>
        <v>-71500.9754778959</v>
      </c>
      <c r="P13157" s="2">
        <f>IF(N13157=1,O13157,"")</f>
      </c>
    </row>
    <row r="13158">
      <c r="A13158" s="6">
        <v>20</v>
      </c>
      <c r="B13158" s="6">
        <v>4</v>
      </c>
      <c r="C13158" s="6">
        <v>10</v>
      </c>
      <c r="D13158" s="6">
        <f>A13158+B13158+C13158</f>
        <v>34</v>
      </c>
      <c r="E13158" s="5">
        <f>IF(A13158=0,0,A13158*LABOR_HRS_WK_TOM*SEASON_WEEKS*(1+DIM_PCT_TOM)^A13158)</f>
        <v>12109.4999087861</v>
      </c>
      <c r="F13158" s="5">
        <f>IF(B13158=0,0,B13158*LABOR_HRS_WK_CAR*SEASON_WEEKS*(1+DIM_PCT_CAR)^B13158)</f>
        <v>132.45754687499993</v>
      </c>
      <c r="G13158" s="5">
        <f>IF(C13158=0,0,C13158*LABOR_HRS_WK_MES*SEASON_WEEKS*(1+DIM_PCT_MES)^C13158)</f>
        <v>509.52187334891551</v>
      </c>
      <c r="H13158" s="5">
        <f>E13158+F13158+G13158</f>
        <v>12751.479329010017</v>
      </c>
      <c r="I13158" s="5">
        <f>MIN(H13158,FARMER_HRS)</f>
        <v>720</v>
      </c>
      <c r="J13158" s="5">
        <f>MAX(0,H13158-FARMER_HRS)</f>
        <v>12031.479329010017</v>
      </c>
      <c r="K13158" s="2">
        <f>I13158*FARMER_RATE+J13158*TEMP_WORKER_RATE</f>
        <v>233879.84946197947</v>
      </c>
      <c r="L13158" s="2">
        <f>A13158*PRICE_TOM+B13158*PRICE_CAR+C13158*PRICE_MES</f>
        <v>211376</v>
      </c>
      <c r="M13158" s="2">
        <f>A13158*FERT_BED_TOM+B13158*FERT_BED_CAR+C13158*FERT_BED_MES</f>
        <v>28160</v>
      </c>
      <c r="N13158" s="6">
        <f>IF(AND(D13158&lt;=TOTAL_BEDS,J13158&lt;=TEMP_WORKER_MAX*TEMP_WORKER_HRS),1,0)</f>
        <v>0</v>
      </c>
      <c r="O13158" s="2">
        <f>L13158-M13158-K13158-FIXED_COSTS</f>
        <v>-70663.849461979466</v>
      </c>
      <c r="P13158" s="2">
        <f>IF(N13158=1,O13158,"")</f>
      </c>
    </row>
    <row r="13159">
      <c r="A13159" s="6">
        <v>20</v>
      </c>
      <c r="B13159" s="6">
        <v>4</v>
      </c>
      <c r="C13159" s="6">
        <v>11</v>
      </c>
      <c r="D13159" s="6">
        <f>A13159+B13159+C13159</f>
        <v>35</v>
      </c>
      <c r="E13159" s="5">
        <f>IF(A13159=0,0,A13159*LABOR_HRS_WK_TOM*SEASON_WEEKS*(1+DIM_PCT_TOM)^A13159)</f>
        <v>12109.4999087861</v>
      </c>
      <c r="F13159" s="5">
        <f>IF(B13159=0,0,B13159*LABOR_HRS_WK_CAR*SEASON_WEEKS*(1+DIM_PCT_CAR)^B13159)</f>
        <v>132.45754687499993</v>
      </c>
      <c r="G13159" s="5">
        <f>IF(C13159=0,0,C13159*LABOR_HRS_WK_MES*SEASON_WEEKS*(1+DIM_PCT_MES)^C13159)</f>
        <v>567.47998644235463</v>
      </c>
      <c r="H13159" s="5">
        <f>E13159+F13159+G13159</f>
        <v>12809.437442103455</v>
      </c>
      <c r="I13159" s="5">
        <f>MIN(H13159,FARMER_HRS)</f>
        <v>720</v>
      </c>
      <c r="J13159" s="5">
        <f>MAX(0,H13159-FARMER_HRS)</f>
        <v>12089.437442103455</v>
      </c>
      <c r="K13159" s="2">
        <f>I13159*FARMER_RATE+J13159*TEMP_WORKER_RATE</f>
        <v>234886.06670318497</v>
      </c>
      <c r="L13159" s="2">
        <f>A13159*PRICE_TOM+B13159*PRICE_CAR+C13159*PRICE_MES</f>
        <v>214076</v>
      </c>
      <c r="M13159" s="2">
        <f>A13159*FERT_BED_TOM+B13159*FERT_BED_CAR+C13159*FERT_BED_MES</f>
        <v>29040</v>
      </c>
      <c r="N13159" s="6">
        <f>IF(AND(D13159&lt;=TOTAL_BEDS,J13159&lt;=TEMP_WORKER_MAX*TEMP_WORKER_HRS),1,0)</f>
        <v>0</v>
      </c>
      <c r="O13159" s="2">
        <f>L13159-M13159-K13159-FIXED_COSTS</f>
        <v>-69850.066703184973</v>
      </c>
      <c r="P13159" s="2">
        <f>IF(N13159=1,O13159,"")</f>
      </c>
    </row>
    <row r="13160">
      <c r="A13160" s="6">
        <v>20</v>
      </c>
      <c r="B13160" s="6">
        <v>4</v>
      </c>
      <c r="C13160" s="6">
        <v>12</v>
      </c>
      <c r="D13160" s="6">
        <f>A13160+B13160+C13160</f>
        <v>36</v>
      </c>
      <c r="E13160" s="5">
        <f>IF(A13160=0,0,A13160*LABOR_HRS_WK_TOM*SEASON_WEEKS*(1+DIM_PCT_TOM)^A13160)</f>
        <v>12109.4999087861</v>
      </c>
      <c r="F13160" s="5">
        <f>IF(B13160=0,0,B13160*LABOR_HRS_WK_CAR*SEASON_WEEKS*(1+DIM_PCT_CAR)^B13160)</f>
        <v>132.45754687499993</v>
      </c>
      <c r="G13160" s="5">
        <f>IF(C13160=0,0,C13160*LABOR_HRS_WK_MES*SEASON_WEEKS*(1+DIM_PCT_MES)^C13160)</f>
        <v>626.807439570419</v>
      </c>
      <c r="H13160" s="5">
        <f>E13160+F13160+G13160</f>
        <v>12868.764895231519</v>
      </c>
      <c r="I13160" s="5">
        <f>MIN(H13160,FARMER_HRS)</f>
        <v>720</v>
      </c>
      <c r="J13160" s="5">
        <f>MAX(0,H13160-FARMER_HRS)</f>
        <v>12148.764895231519</v>
      </c>
      <c r="K13160" s="2">
        <f>I13160*FARMER_RATE+J13160*TEMP_WORKER_RATE</f>
        <v>235916.05720888055</v>
      </c>
      <c r="L13160" s="2">
        <f>A13160*PRICE_TOM+B13160*PRICE_CAR+C13160*PRICE_MES</f>
        <v>216776</v>
      </c>
      <c r="M13160" s="2">
        <f>A13160*FERT_BED_TOM+B13160*FERT_BED_CAR+C13160*FERT_BED_MES</f>
        <v>29920</v>
      </c>
      <c r="N13160" s="6">
        <f>IF(AND(D13160&lt;=TOTAL_BEDS,J13160&lt;=TEMP_WORKER_MAX*TEMP_WORKER_HRS),1,0)</f>
        <v>0</v>
      </c>
      <c r="O13160" s="2">
        <f>L13160-M13160-K13160-FIXED_COSTS</f>
        <v>-69060.057208880549</v>
      </c>
      <c r="P13160" s="2">
        <f>IF(N13160=1,O13160,"")</f>
      </c>
    </row>
    <row r="13161">
      <c r="A13161" s="6">
        <v>20</v>
      </c>
      <c r="B13161" s="6">
        <v>4</v>
      </c>
      <c r="C13161" s="6">
        <v>13</v>
      </c>
      <c r="D13161" s="6">
        <f>A13161+B13161+C13161</f>
        <v>37</v>
      </c>
      <c r="E13161" s="5">
        <f>IF(A13161=0,0,A13161*LABOR_HRS_WK_TOM*SEASON_WEEKS*(1+DIM_PCT_TOM)^A13161)</f>
        <v>12109.4999087861</v>
      </c>
      <c r="F13161" s="5">
        <f>IF(B13161=0,0,B13161*LABOR_HRS_WK_CAR*SEASON_WEEKS*(1+DIM_PCT_CAR)^B13161)</f>
        <v>132.45754687499993</v>
      </c>
      <c r="G13161" s="5">
        <f>IF(C13161=0,0,C13161*LABOR_HRS_WK_MES*SEASON_WEEKS*(1+DIM_PCT_MES)^C13161)</f>
        <v>687.52941027880331</v>
      </c>
      <c r="H13161" s="5">
        <f>E13161+F13161+G13161</f>
        <v>12929.486865939904</v>
      </c>
      <c r="I13161" s="5">
        <f>MIN(H13161,FARMER_HRS)</f>
        <v>720</v>
      </c>
      <c r="J13161" s="5">
        <f>MAX(0,H13161-FARMER_HRS)</f>
        <v>12209.486865939904</v>
      </c>
      <c r="K13161" s="2">
        <f>I13161*FARMER_RATE+J13161*TEMP_WORKER_RATE</f>
        <v>236970.25808923444</v>
      </c>
      <c r="L13161" s="2">
        <f>A13161*PRICE_TOM+B13161*PRICE_CAR+C13161*PRICE_MES</f>
        <v>219476</v>
      </c>
      <c r="M13161" s="2">
        <f>A13161*FERT_BED_TOM+B13161*FERT_BED_CAR+C13161*FERT_BED_MES</f>
        <v>30800</v>
      </c>
      <c r="N13161" s="6">
        <f>IF(AND(D13161&lt;=TOTAL_BEDS,J13161&lt;=TEMP_WORKER_MAX*TEMP_WORKER_HRS),1,0)</f>
        <v>0</v>
      </c>
      <c r="O13161" s="2">
        <f>L13161-M13161-K13161-FIXED_COSTS</f>
        <v>-68294.258089234441</v>
      </c>
      <c r="P13161" s="2">
        <f>IF(N13161=1,O13161,"")</f>
      </c>
    </row>
    <row r="13162">
      <c r="A13162" s="6">
        <v>20</v>
      </c>
      <c r="B13162" s="6">
        <v>4</v>
      </c>
      <c r="C13162" s="6">
        <v>14</v>
      </c>
      <c r="D13162" s="6">
        <f>A13162+B13162+C13162</f>
        <v>38</v>
      </c>
      <c r="E13162" s="5">
        <f>IF(A13162=0,0,A13162*LABOR_HRS_WK_TOM*SEASON_WEEKS*(1+DIM_PCT_TOM)^A13162)</f>
        <v>12109.4999087861</v>
      </c>
      <c r="F13162" s="5">
        <f>IF(B13162=0,0,B13162*LABOR_HRS_WK_CAR*SEASON_WEEKS*(1+DIM_PCT_CAR)^B13162)</f>
        <v>132.45754687499993</v>
      </c>
      <c r="G13162" s="5">
        <f>IF(C13162=0,0,C13162*LABOR_HRS_WK_MES*SEASON_WEEKS*(1+DIM_PCT_MES)^C13162)</f>
        <v>749.67149159246435</v>
      </c>
      <c r="H13162" s="5">
        <f>E13162+F13162+G13162</f>
        <v>12991.628947253565</v>
      </c>
      <c r="I13162" s="5">
        <f>MIN(H13162,FARMER_HRS)</f>
        <v>720</v>
      </c>
      <c r="J13162" s="5">
        <f>MAX(0,H13162-FARMER_HRS)</f>
        <v>12271.628947253565</v>
      </c>
      <c r="K13162" s="2">
        <f>I13162*FARMER_RATE+J13162*TEMP_WORKER_RATE</f>
        <v>238049.1136675966</v>
      </c>
      <c r="L13162" s="2">
        <f>A13162*PRICE_TOM+B13162*PRICE_CAR+C13162*PRICE_MES</f>
        <v>222176</v>
      </c>
      <c r="M13162" s="2">
        <f>A13162*FERT_BED_TOM+B13162*FERT_BED_CAR+C13162*FERT_BED_MES</f>
        <v>31680</v>
      </c>
      <c r="N13162" s="6">
        <f>IF(AND(D13162&lt;=TOTAL_BEDS,J13162&lt;=TEMP_WORKER_MAX*TEMP_WORKER_HRS),1,0)</f>
        <v>0</v>
      </c>
      <c r="O13162" s="2">
        <f>L13162-M13162-K13162-FIXED_COSTS</f>
        <v>-67553.1136675966</v>
      </c>
      <c r="P13162" s="2">
        <f>IF(N13162=1,O13162,"")</f>
      </c>
    </row>
    <row r="13163">
      <c r="A13163" s="6">
        <v>20</v>
      </c>
      <c r="B13163" s="6">
        <v>4</v>
      </c>
      <c r="C13163" s="6">
        <v>15</v>
      </c>
      <c r="D13163" s="6">
        <f>A13163+B13163+C13163</f>
        <v>39</v>
      </c>
      <c r="E13163" s="5">
        <f>IF(A13163=0,0,A13163*LABOR_HRS_WK_TOM*SEASON_WEEKS*(1+DIM_PCT_TOM)^A13163)</f>
        <v>12109.4999087861</v>
      </c>
      <c r="F13163" s="5">
        <f>IF(B13163=0,0,B13163*LABOR_HRS_WK_CAR*SEASON_WEEKS*(1+DIM_PCT_CAR)^B13163)</f>
        <v>132.45754687499993</v>
      </c>
      <c r="G13163" s="5">
        <f>IF(C13163=0,0,C13163*LABOR_HRS_WK_MES*SEASON_WEEKS*(1+DIM_PCT_MES)^C13163)</f>
        <v>813.25969846861074</v>
      </c>
      <c r="H13163" s="5">
        <f>E13163+F13163+G13163</f>
        <v>13055.217154129712</v>
      </c>
      <c r="I13163" s="5">
        <f>MIN(H13163,FARMER_HRS)</f>
        <v>720</v>
      </c>
      <c r="J13163" s="5">
        <f>MAX(0,H13163-FARMER_HRS)</f>
        <v>12335.217154129712</v>
      </c>
      <c r="K13163" s="2">
        <f>I13163*FARMER_RATE+J13163*TEMP_WORKER_RATE</f>
        <v>239153.07559252973</v>
      </c>
      <c r="L13163" s="2">
        <f>A13163*PRICE_TOM+B13163*PRICE_CAR+C13163*PRICE_MES</f>
        <v>224876</v>
      </c>
      <c r="M13163" s="2">
        <f>A13163*FERT_BED_TOM+B13163*FERT_BED_CAR+C13163*FERT_BED_MES</f>
        <v>32560</v>
      </c>
      <c r="N13163" s="6">
        <f>IF(AND(D13163&lt;=TOTAL_BEDS,J13163&lt;=TEMP_WORKER_MAX*TEMP_WORKER_HRS),1,0)</f>
        <v>0</v>
      </c>
      <c r="O13163" s="2">
        <f>L13163-M13163-K13163-FIXED_COSTS</f>
        <v>-66837.075592529727</v>
      </c>
      <c r="P13163" s="2">
        <f>IF(N13163=1,O13163,"")</f>
      </c>
    </row>
    <row r="13164">
      <c r="A13164" s="6">
        <v>20</v>
      </c>
      <c r="B13164" s="6">
        <v>4</v>
      </c>
      <c r="C13164" s="6">
        <v>16</v>
      </c>
      <c r="D13164" s="6">
        <f>A13164+B13164+C13164</f>
        <v>40</v>
      </c>
      <c r="E13164" s="5">
        <f>IF(A13164=0,0,A13164*LABOR_HRS_WK_TOM*SEASON_WEEKS*(1+DIM_PCT_TOM)^A13164)</f>
        <v>12109.4999087861</v>
      </c>
      <c r="F13164" s="5">
        <f>IF(B13164=0,0,B13164*LABOR_HRS_WK_CAR*SEASON_WEEKS*(1+DIM_PCT_CAR)^B13164)</f>
        <v>132.45754687499993</v>
      </c>
      <c r="G13164" s="5">
        <f>IF(C13164=0,0,C13164*LABOR_HRS_WK_MES*SEASON_WEEKS*(1+DIM_PCT_MES)^C13164)</f>
        <v>878.32047434609967</v>
      </c>
      <c r="H13164" s="5">
        <f>E13164+F13164+G13164</f>
        <v>13120.2779300072</v>
      </c>
      <c r="I13164" s="5">
        <f>MIN(H13164,FARMER_HRS)</f>
        <v>720</v>
      </c>
      <c r="J13164" s="5">
        <f>MAX(0,H13164-FARMER_HRS)</f>
        <v>12400.2779300072</v>
      </c>
      <c r="K13164" s="2">
        <f>I13164*FARMER_RATE+J13164*TEMP_WORKER_RATE</f>
        <v>240282.60295151387</v>
      </c>
      <c r="L13164" s="2">
        <f>A13164*PRICE_TOM+B13164*PRICE_CAR+C13164*PRICE_MES</f>
        <v>227576</v>
      </c>
      <c r="M13164" s="2">
        <f>A13164*FERT_BED_TOM+B13164*FERT_BED_CAR+C13164*FERT_BED_MES</f>
        <v>33440</v>
      </c>
      <c r="N13164" s="6">
        <f>IF(AND(D13164&lt;=TOTAL_BEDS,J13164&lt;=TEMP_WORKER_MAX*TEMP_WORKER_HRS),1,0)</f>
        <v>0</v>
      </c>
      <c r="O13164" s="2">
        <f>L13164-M13164-K13164-FIXED_COSTS</f>
        <v>-66146.602951513865</v>
      </c>
      <c r="P13164" s="2">
        <f>IF(N13164=1,O13164,"")</f>
      </c>
    </row>
    <row r="13165">
      <c r="A13165" s="6">
        <v>20</v>
      </c>
      <c r="B13165" s="6">
        <v>4</v>
      </c>
      <c r="C13165" s="6">
        <v>17</v>
      </c>
      <c r="D13165" s="6">
        <f>A13165+B13165+C13165</f>
        <v>41</v>
      </c>
      <c r="E13165" s="5">
        <f>IF(A13165=0,0,A13165*LABOR_HRS_WK_TOM*SEASON_WEEKS*(1+DIM_PCT_TOM)^A13165)</f>
        <v>12109.4999087861</v>
      </c>
      <c r="F13165" s="5">
        <f>IF(B13165=0,0,B13165*LABOR_HRS_WK_CAR*SEASON_WEEKS*(1+DIM_PCT_CAR)^B13165)</f>
        <v>132.45754687499993</v>
      </c>
      <c r="G13165" s="5">
        <f>IF(C13165=0,0,C13165*LABOR_HRS_WK_MES*SEASON_WEEKS*(1+DIM_PCT_MES)^C13165)</f>
        <v>944.88069779263992</v>
      </c>
      <c r="H13165" s="5">
        <f>E13165+F13165+G13165</f>
        <v>13186.83815345374</v>
      </c>
      <c r="I13165" s="5">
        <f>MIN(H13165,FARMER_HRS)</f>
        <v>720</v>
      </c>
      <c r="J13165" s="5">
        <f>MAX(0,H13165-FARMER_HRS)</f>
        <v>12466.83815345374</v>
      </c>
      <c r="K13165" s="2">
        <f>I13165*FARMER_RATE+J13165*TEMP_WORKER_RATE</f>
        <v>241438.16238634966</v>
      </c>
      <c r="L13165" s="2">
        <f>A13165*PRICE_TOM+B13165*PRICE_CAR+C13165*PRICE_MES</f>
        <v>230276</v>
      </c>
      <c r="M13165" s="2">
        <f>A13165*FERT_BED_TOM+B13165*FERT_BED_CAR+C13165*FERT_BED_MES</f>
        <v>34320</v>
      </c>
      <c r="N13165" s="6">
        <f>IF(AND(D13165&lt;=TOTAL_BEDS,J13165&lt;=TEMP_WORKER_MAX*TEMP_WORKER_HRS),1,0)</f>
        <v>0</v>
      </c>
      <c r="O13165" s="2">
        <f>L13165-M13165-K13165-FIXED_COSTS</f>
        <v>-65482.162386349664</v>
      </c>
      <c r="P13165" s="2">
        <f>IF(N13165=1,O13165,"")</f>
      </c>
    </row>
    <row r="13166">
      <c r="A13166" s="6">
        <v>20</v>
      </c>
      <c r="B13166" s="6">
        <v>4</v>
      </c>
      <c r="C13166" s="6">
        <v>18</v>
      </c>
      <c r="D13166" s="6">
        <f>A13166+B13166+C13166</f>
        <v>42</v>
      </c>
      <c r="E13166" s="5">
        <f>IF(A13166=0,0,A13166*LABOR_HRS_WK_TOM*SEASON_WEEKS*(1+DIM_PCT_TOM)^A13166)</f>
        <v>12109.4999087861</v>
      </c>
      <c r="F13166" s="5">
        <f>IF(B13166=0,0,B13166*LABOR_HRS_WK_CAR*SEASON_WEEKS*(1+DIM_PCT_CAR)^B13166)</f>
        <v>132.45754687499993</v>
      </c>
      <c r="G13166" s="5">
        <f>IF(C13166=0,0,C13166*LABOR_HRS_WK_MES*SEASON_WEEKS*(1+DIM_PCT_MES)^C13166)</f>
        <v>1012.9676892512272</v>
      </c>
      <c r="H13166" s="5">
        <f>E13166+F13166+G13166</f>
        <v>13254.925144912328</v>
      </c>
      <c r="I13166" s="5">
        <f>MIN(H13166,FARMER_HRS)</f>
        <v>720</v>
      </c>
      <c r="J13166" s="5">
        <f>MAX(0,H13166-FARMER_HRS)</f>
        <v>12534.925144912328</v>
      </c>
      <c r="K13166" s="2">
        <f>I13166*FARMER_RATE+J13166*TEMP_WORKER_RATE</f>
        <v>242620.22821028347</v>
      </c>
      <c r="L13166" s="2">
        <f>A13166*PRICE_TOM+B13166*PRICE_CAR+C13166*PRICE_MES</f>
        <v>232976</v>
      </c>
      <c r="M13166" s="2">
        <f>A13166*FERT_BED_TOM+B13166*FERT_BED_CAR+C13166*FERT_BED_MES</f>
        <v>35200</v>
      </c>
      <c r="N13166" s="6">
        <f>IF(AND(D13166&lt;=TOTAL_BEDS,J13166&lt;=TEMP_WORKER_MAX*TEMP_WORKER_HRS),1,0)</f>
        <v>0</v>
      </c>
      <c r="O13166" s="2">
        <f>L13166-M13166-K13166-FIXED_COSTS</f>
        <v>-64844.228210283472</v>
      </c>
      <c r="P13166" s="2">
        <f>IF(N13166=1,O13166,"")</f>
      </c>
    </row>
    <row r="13167">
      <c r="A13167" s="6">
        <v>20</v>
      </c>
      <c r="B13167" s="6">
        <v>4</v>
      </c>
      <c r="C13167" s="6">
        <v>19</v>
      </c>
      <c r="D13167" s="6">
        <f>A13167+B13167+C13167</f>
        <v>43</v>
      </c>
      <c r="E13167" s="5">
        <f>IF(A13167=0,0,A13167*LABOR_HRS_WK_TOM*SEASON_WEEKS*(1+DIM_PCT_TOM)^A13167)</f>
        <v>12109.4999087861</v>
      </c>
      <c r="F13167" s="5">
        <f>IF(B13167=0,0,B13167*LABOR_HRS_WK_CAR*SEASON_WEEKS*(1+DIM_PCT_CAR)^B13167)</f>
        <v>132.45754687499993</v>
      </c>
      <c r="G13167" s="5">
        <f>IF(C13167=0,0,C13167*LABOR_HRS_WK_MES*SEASON_WEEKS*(1+DIM_PCT_MES)^C13167)</f>
        <v>1082.6092178872491</v>
      </c>
      <c r="H13167" s="5">
        <f>E13167+F13167+G13167</f>
        <v>13324.56667354835</v>
      </c>
      <c r="I13167" s="5">
        <f>MIN(H13167,FARMER_HRS)</f>
        <v>720</v>
      </c>
      <c r="J13167" s="5">
        <f>MAX(0,H13167-FARMER_HRS)</f>
        <v>12604.56667354835</v>
      </c>
      <c r="K13167" s="2">
        <f>I13167*FARMER_RATE+J13167*TEMP_WORKER_RATE</f>
        <v>243829.28252688108</v>
      </c>
      <c r="L13167" s="2">
        <f>A13167*PRICE_TOM+B13167*PRICE_CAR+C13167*PRICE_MES</f>
        <v>235676</v>
      </c>
      <c r="M13167" s="2">
        <f>A13167*FERT_BED_TOM+B13167*FERT_BED_CAR+C13167*FERT_BED_MES</f>
        <v>36080</v>
      </c>
      <c r="N13167" s="6">
        <f>IF(AND(D13167&lt;=TOTAL_BEDS,J13167&lt;=TEMP_WORKER_MAX*TEMP_WORKER_HRS),1,0)</f>
        <v>0</v>
      </c>
      <c r="O13167" s="2">
        <f>L13167-M13167-K13167-FIXED_COSTS</f>
        <v>-64233.282526881085</v>
      </c>
      <c r="P13167" s="2">
        <f>IF(N13167=1,O13167,"")</f>
      </c>
    </row>
    <row r="13168">
      <c r="A13168" s="6">
        <v>20</v>
      </c>
      <c r="B13168" s="6">
        <v>4</v>
      </c>
      <c r="C13168" s="6">
        <v>20</v>
      </c>
      <c r="D13168" s="6">
        <f>A13168+B13168+C13168</f>
        <v>44</v>
      </c>
      <c r="E13168" s="5">
        <f>IF(A13168=0,0,A13168*LABOR_HRS_WK_TOM*SEASON_WEEKS*(1+DIM_PCT_TOM)^A13168)</f>
        <v>12109.4999087861</v>
      </c>
      <c r="F13168" s="5">
        <f>IF(B13168=0,0,B13168*LABOR_HRS_WK_CAR*SEASON_WEEKS*(1+DIM_PCT_CAR)^B13168)</f>
        <v>132.45754687499993</v>
      </c>
      <c r="G13168" s="5">
        <f>IF(C13168=0,0,C13168*LABOR_HRS_WK_MES*SEASON_WEEKS*(1+DIM_PCT_MES)^C13168)</f>
        <v>1153.8335085377259</v>
      </c>
      <c r="H13168" s="5">
        <f>E13168+F13168+G13168</f>
        <v>13395.790964198826</v>
      </c>
      <c r="I13168" s="5">
        <f>MIN(H13168,FARMER_HRS)</f>
        <v>720</v>
      </c>
      <c r="J13168" s="5">
        <f>MAX(0,H13168-FARMER_HRS)</f>
        <v>12675.790964198826</v>
      </c>
      <c r="K13168" s="2">
        <f>I13168*FARMER_RATE+J13168*TEMP_WORKER_RATE</f>
        <v>245065.81535067406</v>
      </c>
      <c r="L13168" s="2">
        <f>A13168*PRICE_TOM+B13168*PRICE_CAR+C13168*PRICE_MES</f>
        <v>238376</v>
      </c>
      <c r="M13168" s="2">
        <f>A13168*FERT_BED_TOM+B13168*FERT_BED_CAR+C13168*FERT_BED_MES</f>
        <v>36960</v>
      </c>
      <c r="N13168" s="6">
        <f>IF(AND(D13168&lt;=TOTAL_BEDS,J13168&lt;=TEMP_WORKER_MAX*TEMP_WORKER_HRS),1,0)</f>
        <v>0</v>
      </c>
      <c r="O13168" s="2">
        <f>L13168-M13168-K13168-FIXED_COSTS</f>
        <v>-63649.815350674064</v>
      </c>
      <c r="P13168" s="2">
        <f>IF(N13168=1,O13168,"")</f>
      </c>
    </row>
    <row r="13169">
      <c r="A13169" s="6">
        <v>20</v>
      </c>
      <c r="B13169" s="6">
        <v>4</v>
      </c>
      <c r="C13169" s="6">
        <v>21</v>
      </c>
      <c r="D13169" s="6">
        <f>A13169+B13169+C13169</f>
        <v>45</v>
      </c>
      <c r="E13169" s="5">
        <f>IF(A13169=0,0,A13169*LABOR_HRS_WK_TOM*SEASON_WEEKS*(1+DIM_PCT_TOM)^A13169)</f>
        <v>12109.4999087861</v>
      </c>
      <c r="F13169" s="5">
        <f>IF(B13169=0,0,B13169*LABOR_HRS_WK_CAR*SEASON_WEEKS*(1+DIM_PCT_CAR)^B13169)</f>
        <v>132.45754687499993</v>
      </c>
      <c r="G13169" s="5">
        <f>IF(C13169=0,0,C13169*LABOR_HRS_WK_MES*SEASON_WEEKS*(1+DIM_PCT_MES)^C13169)</f>
        <v>1226.6692487641699</v>
      </c>
      <c r="H13169" s="5">
        <f>E13169+F13169+G13169</f>
        <v>13468.626704425271</v>
      </c>
      <c r="I13169" s="5">
        <f>MIN(H13169,FARMER_HRS)</f>
        <v>720</v>
      </c>
      <c r="J13169" s="5">
        <f>MAX(0,H13169-FARMER_HRS)</f>
        <v>12748.626704425271</v>
      </c>
      <c r="K13169" s="2">
        <f>I13169*FARMER_RATE+J13169*TEMP_WORKER_RATE</f>
        <v>246330.3247296054</v>
      </c>
      <c r="L13169" s="2">
        <f>A13169*PRICE_TOM+B13169*PRICE_CAR+C13169*PRICE_MES</f>
        <v>241076</v>
      </c>
      <c r="M13169" s="2">
        <f>A13169*FERT_BED_TOM+B13169*FERT_BED_CAR+C13169*FERT_BED_MES</f>
        <v>37840</v>
      </c>
      <c r="N13169" s="6">
        <f>IF(AND(D13169&lt;=TOTAL_BEDS,J13169&lt;=TEMP_WORKER_MAX*TEMP_WORKER_HRS),1,0)</f>
        <v>0</v>
      </c>
      <c r="O13169" s="2">
        <f>L13169-M13169-K13169-FIXED_COSTS</f>
        <v>-63094.3247296054</v>
      </c>
      <c r="P13169" s="2">
        <f>IF(N13169=1,O13169,"")</f>
      </c>
    </row>
    <row r="13170">
      <c r="A13170" s="6">
        <v>20</v>
      </c>
      <c r="B13170" s="6">
        <v>4</v>
      </c>
      <c r="C13170" s="6">
        <v>22</v>
      </c>
      <c r="D13170" s="6">
        <f>A13170+B13170+C13170</f>
        <v>46</v>
      </c>
      <c r="E13170" s="5">
        <f>IF(A13170=0,0,A13170*LABOR_HRS_WK_TOM*SEASON_WEEKS*(1+DIM_PCT_TOM)^A13170)</f>
        <v>12109.4999087861</v>
      </c>
      <c r="F13170" s="5">
        <f>IF(B13170=0,0,B13170*LABOR_HRS_WK_CAR*SEASON_WEEKS*(1+DIM_PCT_CAR)^B13170)</f>
        <v>132.45754687499993</v>
      </c>
      <c r="G13170" s="5">
        <f>IF(C13170=0,0,C13170*LABOR_HRS_WK_MES*SEASON_WEEKS*(1+DIM_PCT_MES)^C13170)</f>
        <v>1301.1455960105659</v>
      </c>
      <c r="H13170" s="5">
        <f>E13170+F13170+G13170</f>
        <v>13543.103051671667</v>
      </c>
      <c r="I13170" s="5">
        <f>MIN(H13170,FARMER_HRS)</f>
        <v>720</v>
      </c>
      <c r="J13170" s="5">
        <f>MAX(0,H13170-FARMER_HRS)</f>
        <v>12823.103051671667</v>
      </c>
      <c r="K13170" s="2">
        <f>I13170*FARMER_RATE+J13170*TEMP_WORKER_RATE</f>
        <v>247623.31686929977</v>
      </c>
      <c r="L13170" s="2">
        <f>A13170*PRICE_TOM+B13170*PRICE_CAR+C13170*PRICE_MES</f>
        <v>243776</v>
      </c>
      <c r="M13170" s="2">
        <f>A13170*FERT_BED_TOM+B13170*FERT_BED_CAR+C13170*FERT_BED_MES</f>
        <v>38720</v>
      </c>
      <c r="N13170" s="6">
        <f>IF(AND(D13170&lt;=TOTAL_BEDS,J13170&lt;=TEMP_WORKER_MAX*TEMP_WORKER_HRS),1,0)</f>
        <v>0</v>
      </c>
      <c r="O13170" s="2">
        <f>L13170-M13170-K13170-FIXED_COSTS</f>
        <v>-62567.316869299771</v>
      </c>
      <c r="P13170" s="2">
        <f>IF(N13170=1,O13170,"")</f>
      </c>
    </row>
    <row r="13171">
      <c r="A13171" s="6">
        <v>20</v>
      </c>
      <c r="B13171" s="6">
        <v>4</v>
      </c>
      <c r="C13171" s="6">
        <v>23</v>
      </c>
      <c r="D13171" s="6">
        <f>A13171+B13171+C13171</f>
        <v>47</v>
      </c>
      <c r="E13171" s="5">
        <f>IF(A13171=0,0,A13171*LABOR_HRS_WK_TOM*SEASON_WEEKS*(1+DIM_PCT_TOM)^A13171)</f>
        <v>12109.4999087861</v>
      </c>
      <c r="F13171" s="5">
        <f>IF(B13171=0,0,B13171*LABOR_HRS_WK_CAR*SEASON_WEEKS*(1+DIM_PCT_CAR)^B13171)</f>
        <v>132.45754687499993</v>
      </c>
      <c r="G13171" s="5">
        <f>IF(C13171=0,0,C13171*LABOR_HRS_WK_MES*SEASON_WEEKS*(1+DIM_PCT_MES)^C13171)</f>
        <v>1377.2921848680023</v>
      </c>
      <c r="H13171" s="5">
        <f>E13171+F13171+G13171</f>
        <v>13619.249640529102</v>
      </c>
      <c r="I13171" s="5">
        <f>MIN(H13171,FARMER_HRS)</f>
        <v>720</v>
      </c>
      <c r="J13171" s="5">
        <f>MAX(0,H13171-FARMER_HRS)</f>
        <v>12899.249640529102</v>
      </c>
      <c r="K13171" s="2">
        <f>I13171*FARMER_RATE+J13171*TEMP_WORKER_RATE</f>
        <v>248945.3062591858</v>
      </c>
      <c r="L13171" s="2">
        <f>A13171*PRICE_TOM+B13171*PRICE_CAR+C13171*PRICE_MES</f>
        <v>246476</v>
      </c>
      <c r="M13171" s="2">
        <f>A13171*FERT_BED_TOM+B13171*FERT_BED_CAR+C13171*FERT_BED_MES</f>
        <v>39600</v>
      </c>
      <c r="N13171" s="6">
        <f>IF(AND(D13171&lt;=TOTAL_BEDS,J13171&lt;=TEMP_WORKER_MAX*TEMP_WORKER_HRS),1,0)</f>
        <v>0</v>
      </c>
      <c r="O13171" s="2">
        <f>L13171-M13171-K13171-FIXED_COSTS</f>
        <v>-62069.3062591858</v>
      </c>
      <c r="P13171" s="2">
        <f>IF(N13171=1,O13171,"")</f>
      </c>
    </row>
    <row r="13172">
      <c r="A13172" s="6">
        <v>20</v>
      </c>
      <c r="B13172" s="6">
        <v>4</v>
      </c>
      <c r="C13172" s="6">
        <v>24</v>
      </c>
      <c r="D13172" s="6">
        <f>A13172+B13172+C13172</f>
        <v>48</v>
      </c>
      <c r="E13172" s="5">
        <f>IF(A13172=0,0,A13172*LABOR_HRS_WK_TOM*SEASON_WEEKS*(1+DIM_PCT_TOM)^A13172)</f>
        <v>12109.4999087861</v>
      </c>
      <c r="F13172" s="5">
        <f>IF(B13172=0,0,B13172*LABOR_HRS_WK_CAR*SEASON_WEEKS*(1+DIM_PCT_CAR)^B13172)</f>
        <v>132.45754687499993</v>
      </c>
      <c r="G13172" s="5">
        <f>IF(C13172=0,0,C13172*LABOR_HRS_WK_MES*SEASON_WEEKS*(1+DIM_PCT_MES)^C13172)</f>
        <v>1455.139134447498</v>
      </c>
      <c r="H13172" s="5">
        <f>E13172+F13172+G13172</f>
        <v>13697.096590108598</v>
      </c>
      <c r="I13172" s="5">
        <f>MIN(H13172,FARMER_HRS)</f>
        <v>720</v>
      </c>
      <c r="J13172" s="5">
        <f>MAX(0,H13172-FARMER_HRS)</f>
        <v>12977.096590108598</v>
      </c>
      <c r="K13172" s="2">
        <f>I13172*FARMER_RATE+J13172*TEMP_WORKER_RATE</f>
        <v>250296.81580049649</v>
      </c>
      <c r="L13172" s="2">
        <f>A13172*PRICE_TOM+B13172*PRICE_CAR+C13172*PRICE_MES</f>
        <v>249176</v>
      </c>
      <c r="M13172" s="2">
        <f>A13172*FERT_BED_TOM+B13172*FERT_BED_CAR+C13172*FERT_BED_MES</f>
        <v>40480</v>
      </c>
      <c r="N13172" s="6">
        <f>IF(AND(D13172&lt;=TOTAL_BEDS,J13172&lt;=TEMP_WORKER_MAX*TEMP_WORKER_HRS),1,0)</f>
        <v>0</v>
      </c>
      <c r="O13172" s="2">
        <f>L13172-M13172-K13172-FIXED_COSTS</f>
        <v>-61600.815800496493</v>
      </c>
      <c r="P13172" s="2">
        <f>IF(N13172=1,O13172,"")</f>
      </c>
    </row>
    <row r="13173">
      <c r="A13173" s="6">
        <v>20</v>
      </c>
      <c r="B13173" s="6">
        <v>4</v>
      </c>
      <c r="C13173" s="6">
        <v>25</v>
      </c>
      <c r="D13173" s="6">
        <f>A13173+B13173+C13173</f>
        <v>49</v>
      </c>
      <c r="E13173" s="5">
        <f>IF(A13173=0,0,A13173*LABOR_HRS_WK_TOM*SEASON_WEEKS*(1+DIM_PCT_TOM)^A13173)</f>
        <v>12109.4999087861</v>
      </c>
      <c r="F13173" s="5">
        <f>IF(B13173=0,0,B13173*LABOR_HRS_WK_CAR*SEASON_WEEKS*(1+DIM_PCT_CAR)^B13173)</f>
        <v>132.45754687499993</v>
      </c>
      <c r="G13173" s="5">
        <f>IF(C13173=0,0,C13173*LABOR_HRS_WK_MES*SEASON_WEEKS*(1+DIM_PCT_MES)^C13173)</f>
        <v>1534.7170558625955</v>
      </c>
      <c r="H13173" s="5">
        <f>E13173+F13173+G13173</f>
        <v>13776.674511523695</v>
      </c>
      <c r="I13173" s="5">
        <f>MIN(H13173,FARMER_HRS)</f>
        <v>720</v>
      </c>
      <c r="J13173" s="5">
        <f>MAX(0,H13173-FARMER_HRS)</f>
        <v>13056.674511523695</v>
      </c>
      <c r="K13173" s="2">
        <f>I13173*FARMER_RATE+J13173*TEMP_WORKER_RATE</f>
        <v>251678.37693617525</v>
      </c>
      <c r="L13173" s="2">
        <f>A13173*PRICE_TOM+B13173*PRICE_CAR+C13173*PRICE_MES</f>
        <v>251876</v>
      </c>
      <c r="M13173" s="2">
        <f>A13173*FERT_BED_TOM+B13173*FERT_BED_CAR+C13173*FERT_BED_MES</f>
        <v>41360</v>
      </c>
      <c r="N13173" s="6">
        <f>IF(AND(D13173&lt;=TOTAL_BEDS,J13173&lt;=TEMP_WORKER_MAX*TEMP_WORKER_HRS),1,0)</f>
        <v>0</v>
      </c>
      <c r="O13173" s="2">
        <f>L13173-M13173-K13173-FIXED_COSTS</f>
        <v>-61162.376936175249</v>
      </c>
      <c r="P13173" s="2">
        <f>IF(N13173=1,O13173,"")</f>
      </c>
    </row>
    <row r="13174">
      <c r="A13174" s="6">
        <v>20</v>
      </c>
      <c r="B13174" s="6">
        <v>4</v>
      </c>
      <c r="C13174" s="6">
        <v>26</v>
      </c>
      <c r="D13174" s="6">
        <f>A13174+B13174+C13174</f>
        <v>50</v>
      </c>
      <c r="E13174" s="5">
        <f>IF(A13174=0,0,A13174*LABOR_HRS_WK_TOM*SEASON_WEEKS*(1+DIM_PCT_TOM)^A13174)</f>
        <v>12109.4999087861</v>
      </c>
      <c r="F13174" s="5">
        <f>IF(B13174=0,0,B13174*LABOR_HRS_WK_CAR*SEASON_WEEKS*(1+DIM_PCT_CAR)^B13174)</f>
        <v>132.45754687499993</v>
      </c>
      <c r="G13174" s="5">
        <f>IF(C13174=0,0,C13174*LABOR_HRS_WK_MES*SEASON_WEEKS*(1+DIM_PCT_MES)^C13174)</f>
        <v>1616.0570598233128</v>
      </c>
      <c r="H13174" s="5">
        <f>E13174+F13174+G13174</f>
        <v>13858.014515484414</v>
      </c>
      <c r="I13174" s="5">
        <f>MIN(H13174,FARMER_HRS)</f>
        <v>720</v>
      </c>
      <c r="J13174" s="5">
        <f>MAX(0,H13174-FARMER_HRS)</f>
        <v>13138.014515484414</v>
      </c>
      <c r="K13174" s="2">
        <f>I13174*FARMER_RATE+J13174*TEMP_WORKER_RATE</f>
        <v>253090.52978271552</v>
      </c>
      <c r="L13174" s="2">
        <f>A13174*PRICE_TOM+B13174*PRICE_CAR+C13174*PRICE_MES</f>
        <v>254576</v>
      </c>
      <c r="M13174" s="2">
        <f>A13174*FERT_BED_TOM+B13174*FERT_BED_CAR+C13174*FERT_BED_MES</f>
        <v>42240</v>
      </c>
      <c r="N13174" s="6">
        <f>IF(AND(D13174&lt;=TOTAL_BEDS,J13174&lt;=TEMP_WORKER_MAX*TEMP_WORKER_HRS),1,0)</f>
        <v>0</v>
      </c>
      <c r="O13174" s="2">
        <f>L13174-M13174-K13174-FIXED_COSTS</f>
        <v>-60754.529782715515</v>
      </c>
      <c r="P13174" s="2">
        <f>IF(N13174=1,O13174,"")</f>
      </c>
    </row>
    <row r="13175">
      <c r="A13175" s="6">
        <v>20</v>
      </c>
      <c r="B13175" s="6">
        <v>4</v>
      </c>
      <c r="C13175" s="6">
        <v>27</v>
      </c>
      <c r="D13175" s="6">
        <f>A13175+B13175+C13175</f>
        <v>51</v>
      </c>
      <c r="E13175" s="5">
        <f>IF(A13175=0,0,A13175*LABOR_HRS_WK_TOM*SEASON_WEEKS*(1+DIM_PCT_TOM)^A13175)</f>
        <v>12109.4999087861</v>
      </c>
      <c r="F13175" s="5">
        <f>IF(B13175=0,0,B13175*LABOR_HRS_WK_CAR*SEASON_WEEKS*(1+DIM_PCT_CAR)^B13175)</f>
        <v>132.45754687499993</v>
      </c>
      <c r="G13175" s="5">
        <f>IF(C13175=0,0,C13175*LABOR_HRS_WK_MES*SEASON_WEEKS*(1+DIM_PCT_MES)^C13175)</f>
        <v>1699.19076434307</v>
      </c>
      <c r="H13175" s="5">
        <f>E13175+F13175+G13175</f>
        <v>13941.14822000417</v>
      </c>
      <c r="I13175" s="5">
        <f>MIN(H13175,FARMER_HRS)</f>
        <v>720</v>
      </c>
      <c r="J13175" s="5">
        <f>MAX(0,H13175-FARMER_HRS)</f>
        <v>13221.14822000417</v>
      </c>
      <c r="K13175" s="2">
        <f>I13175*FARMER_RATE+J13175*TEMP_WORKER_RATE</f>
        <v>254533.82326396127</v>
      </c>
      <c r="L13175" s="2">
        <f>A13175*PRICE_TOM+B13175*PRICE_CAR+C13175*PRICE_MES</f>
        <v>257276</v>
      </c>
      <c r="M13175" s="2">
        <f>A13175*FERT_BED_TOM+B13175*FERT_BED_CAR+C13175*FERT_BED_MES</f>
        <v>43120</v>
      </c>
      <c r="N13175" s="6">
        <f>IF(AND(D13175&lt;=TOTAL_BEDS,J13175&lt;=TEMP_WORKER_MAX*TEMP_WORKER_HRS),1,0)</f>
        <v>0</v>
      </c>
      <c r="O13175" s="2">
        <f>L13175-M13175-K13175-FIXED_COSTS</f>
        <v>-60377.823263961269</v>
      </c>
      <c r="P13175" s="2">
        <f>IF(N13175=1,O13175,"")</f>
      </c>
    </row>
    <row r="13176">
      <c r="A13176" s="6">
        <v>20</v>
      </c>
      <c r="B13176" s="6">
        <v>4</v>
      </c>
      <c r="C13176" s="6">
        <v>28</v>
      </c>
      <c r="D13176" s="6">
        <f>A13176+B13176+C13176</f>
        <v>52</v>
      </c>
      <c r="E13176" s="5">
        <f>IF(A13176=0,0,A13176*LABOR_HRS_WK_TOM*SEASON_WEEKS*(1+DIM_PCT_TOM)^A13176)</f>
        <v>12109.4999087861</v>
      </c>
      <c r="F13176" s="5">
        <f>IF(B13176=0,0,B13176*LABOR_HRS_WK_CAR*SEASON_WEEKS*(1+DIM_PCT_CAR)^B13176)</f>
        <v>132.45754687499993</v>
      </c>
      <c r="G13176" s="5">
        <f>IF(C13176=0,0,C13176*LABOR_HRS_WK_MES*SEASON_WEEKS*(1+DIM_PCT_MES)^C13176)</f>
        <v>1784.1503025602233</v>
      </c>
      <c r="H13176" s="5">
        <f>E13176+F13176+G13176</f>
        <v>14026.107758221324</v>
      </c>
      <c r="I13176" s="5">
        <f>MIN(H13176,FARMER_HRS)</f>
        <v>720</v>
      </c>
      <c r="J13176" s="5">
        <f>MAX(0,H13176-FARMER_HRS)</f>
        <v>13306.107758221324</v>
      </c>
      <c r="K13176" s="2">
        <f>I13176*FARMER_RATE+J13176*TEMP_WORKER_RATE</f>
        <v>256008.81524689798</v>
      </c>
      <c r="L13176" s="2">
        <f>A13176*PRICE_TOM+B13176*PRICE_CAR+C13176*PRICE_MES</f>
        <v>259976</v>
      </c>
      <c r="M13176" s="2">
        <f>A13176*FERT_BED_TOM+B13176*FERT_BED_CAR+C13176*FERT_BED_MES</f>
        <v>44000</v>
      </c>
      <c r="N13176" s="6">
        <f>IF(AND(D13176&lt;=TOTAL_BEDS,J13176&lt;=TEMP_WORKER_MAX*TEMP_WORKER_HRS),1,0)</f>
        <v>0</v>
      </c>
      <c r="O13176" s="2">
        <f>L13176-M13176-K13176-FIXED_COSTS</f>
        <v>-60032.815246897982</v>
      </c>
      <c r="P13176" s="2">
        <f>IF(N13176=1,O13176,"")</f>
      </c>
    </row>
    <row r="13177">
      <c r="A13177" s="6">
        <v>20</v>
      </c>
      <c r="B13177" s="6">
        <v>4</v>
      </c>
      <c r="C13177" s="6">
        <v>29</v>
      </c>
      <c r="D13177" s="6">
        <f>A13177+B13177+C13177</f>
        <v>53</v>
      </c>
      <c r="E13177" s="5">
        <f>IF(A13177=0,0,A13177*LABOR_HRS_WK_TOM*SEASON_WEEKS*(1+DIM_PCT_TOM)^A13177)</f>
        <v>12109.4999087861</v>
      </c>
      <c r="F13177" s="5">
        <f>IF(B13177=0,0,B13177*LABOR_HRS_WK_CAR*SEASON_WEEKS*(1+DIM_PCT_CAR)^B13177)</f>
        <v>132.45754687499993</v>
      </c>
      <c r="G13177" s="5">
        <f>IF(C13177=0,0,C13177*LABOR_HRS_WK_MES*SEASON_WEEKS*(1+DIM_PCT_MES)^C13177)</f>
        <v>1870.9683306758766</v>
      </c>
      <c r="H13177" s="5">
        <f>E13177+F13177+G13177</f>
        <v>14112.925786336977</v>
      </c>
      <c r="I13177" s="5">
        <f>MIN(H13177,FARMER_HRS)</f>
        <v>720</v>
      </c>
      <c r="J13177" s="5">
        <f>MAX(0,H13177-FARMER_HRS)</f>
        <v>13392.925786336977</v>
      </c>
      <c r="K13177" s="2">
        <f>I13177*FARMER_RATE+J13177*TEMP_WORKER_RATE</f>
        <v>257516.07267946139</v>
      </c>
      <c r="L13177" s="2">
        <f>A13177*PRICE_TOM+B13177*PRICE_CAR+C13177*PRICE_MES</f>
        <v>262676</v>
      </c>
      <c r="M13177" s="2">
        <f>A13177*FERT_BED_TOM+B13177*FERT_BED_CAR+C13177*FERT_BED_MES</f>
        <v>44880</v>
      </c>
      <c r="N13177" s="6">
        <f>IF(AND(D13177&lt;=TOTAL_BEDS,J13177&lt;=TEMP_WORKER_MAX*TEMP_WORKER_HRS),1,0)</f>
        <v>0</v>
      </c>
      <c r="O13177" s="2">
        <f>L13177-M13177-K13177-FIXED_COSTS</f>
        <v>-59720.072679461387</v>
      </c>
      <c r="P13177" s="2">
        <f>IF(N13177=1,O13177,"")</f>
      </c>
    </row>
    <row r="13178">
      <c r="A13178" s="6">
        <v>20</v>
      </c>
      <c r="B13178" s="6">
        <v>4</v>
      </c>
      <c r="C13178" s="6">
        <v>30</v>
      </c>
      <c r="D13178" s="6">
        <f>A13178+B13178+C13178</f>
        <v>54</v>
      </c>
      <c r="E13178" s="5">
        <f>IF(A13178=0,0,A13178*LABOR_HRS_WK_TOM*SEASON_WEEKS*(1+DIM_PCT_TOM)^A13178)</f>
        <v>12109.4999087861</v>
      </c>
      <c r="F13178" s="5">
        <f>IF(B13178=0,0,B13178*LABOR_HRS_WK_CAR*SEASON_WEEKS*(1+DIM_PCT_CAR)^B13178)</f>
        <v>132.45754687499993</v>
      </c>
      <c r="G13178" s="5">
        <f>IF(C13178=0,0,C13178*LABOR_HRS_WK_MES*SEASON_WEEKS*(1+DIM_PCT_MES)^C13178)</f>
        <v>1959.6780360096466</v>
      </c>
      <c r="H13178" s="5">
        <f>E13178+F13178+G13178</f>
        <v>14201.635491670748</v>
      </c>
      <c r="I13178" s="5">
        <f>MIN(H13178,FARMER_HRS)</f>
        <v>720</v>
      </c>
      <c r="J13178" s="5">
        <f>MAX(0,H13178-FARMER_HRS)</f>
        <v>13481.635491670748</v>
      </c>
      <c r="K13178" s="2">
        <f>I13178*FARMER_RATE+J13178*TEMP_WORKER_RATE</f>
        <v>259056.17173039491</v>
      </c>
      <c r="L13178" s="2">
        <f>A13178*PRICE_TOM+B13178*PRICE_CAR+C13178*PRICE_MES</f>
        <v>265376</v>
      </c>
      <c r="M13178" s="2">
        <f>A13178*FERT_BED_TOM+B13178*FERT_BED_CAR+C13178*FERT_BED_MES</f>
        <v>45760</v>
      </c>
      <c r="N13178" s="6">
        <f>IF(AND(D13178&lt;=TOTAL_BEDS,J13178&lt;=TEMP_WORKER_MAX*TEMP_WORKER_HRS),1,0)</f>
        <v>0</v>
      </c>
      <c r="O13178" s="2">
        <f>L13178-M13178-K13178-FIXED_COSTS</f>
        <v>-59440.171730394912</v>
      </c>
      <c r="P13178" s="2">
        <f>IF(N13178=1,O13178,"")</f>
      </c>
    </row>
    <row r="13179">
      <c r="A13179" s="6">
        <v>20</v>
      </c>
      <c r="B13179" s="6">
        <v>5</v>
      </c>
      <c r="C13179" s="6">
        <v>0</v>
      </c>
      <c r="D13179" s="6">
        <f>A13179+B13179+C13179</f>
        <v>25</v>
      </c>
      <c r="E13179" s="5">
        <f>IF(A13179=0,0,A13179*LABOR_HRS_WK_TOM*SEASON_WEEKS*(1+DIM_PCT_TOM)^A13179)</f>
        <v>12109.4999087861</v>
      </c>
      <c r="F13179" s="5">
        <f>IF(B13179=0,0,B13179*LABOR_HRS_WK_CAR*SEASON_WEEKS*(1+DIM_PCT_CAR)^B13179)</f>
        <v>169.71123193359367</v>
      </c>
      <c r="G13179" s="5">
        <f>IF(C13179=0,0,C13179*LABOR_HRS_WK_MES*SEASON_WEEKS*(1+DIM_PCT_MES)^C13179)</f>
        <v>0</v>
      </c>
      <c r="H13179" s="5">
        <f>E13179+F13179+G13179</f>
        <v>12279.211140719694</v>
      </c>
      <c r="I13179" s="5">
        <f>MIN(H13179,FARMER_HRS)</f>
        <v>720</v>
      </c>
      <c r="J13179" s="5">
        <f>MAX(0,H13179-FARMER_HRS)</f>
        <v>11559.211140719694</v>
      </c>
      <c r="K13179" s="2">
        <f>I13179*FARMER_RATE+J13179*TEMP_WORKER_RATE</f>
        <v>225680.74897082802</v>
      </c>
      <c r="L13179" s="2">
        <f>A13179*PRICE_TOM+B13179*PRICE_CAR+C13179*PRICE_MES</f>
        <v>186470</v>
      </c>
      <c r="M13179" s="2">
        <f>A13179*FERT_BED_TOM+B13179*FERT_BED_CAR+C13179*FERT_BED_MES</f>
        <v>19800</v>
      </c>
      <c r="N13179" s="6">
        <f>IF(AND(D13179&lt;=TOTAL_BEDS,J13179&lt;=TEMP_WORKER_MAX*TEMP_WORKER_HRS),1,0)</f>
        <v>0</v>
      </c>
      <c r="O13179" s="2">
        <f>L13179-M13179-K13179-FIXED_COSTS</f>
        <v>-79010.748970828019</v>
      </c>
      <c r="P13179" s="2">
        <f>IF(N13179=1,O13179,"")</f>
      </c>
    </row>
    <row r="13180">
      <c r="A13180" s="6">
        <v>20</v>
      </c>
      <c r="B13180" s="6">
        <v>5</v>
      </c>
      <c r="C13180" s="6">
        <v>1</v>
      </c>
      <c r="D13180" s="6">
        <f>A13180+B13180+C13180</f>
        <v>26</v>
      </c>
      <c r="E13180" s="5">
        <f>IF(A13180=0,0,A13180*LABOR_HRS_WK_TOM*SEASON_WEEKS*(1+DIM_PCT_TOM)^A13180)</f>
        <v>12109.4999087861</v>
      </c>
      <c r="F13180" s="5">
        <f>IF(B13180=0,0,B13180*LABOR_HRS_WK_CAR*SEASON_WEEKS*(1+DIM_PCT_CAR)^B13180)</f>
        <v>169.71123193359367</v>
      </c>
      <c r="G13180" s="5">
        <f>IF(C13180=0,0,C13180*LABOR_HRS_WK_MES*SEASON_WEEKS*(1+DIM_PCT_MES)^C13180)</f>
        <v>45.5625</v>
      </c>
      <c r="H13180" s="5">
        <f>E13180+F13180+G13180</f>
        <v>12324.773640719694</v>
      </c>
      <c r="I13180" s="5">
        <f>MIN(H13180,FARMER_HRS)</f>
        <v>720</v>
      </c>
      <c r="J13180" s="5">
        <f>MAX(0,H13180-FARMER_HRS)</f>
        <v>11604.773640719694</v>
      </c>
      <c r="K13180" s="2">
        <f>I13180*FARMER_RATE+J13180*TEMP_WORKER_RATE</f>
        <v>226471.76459582802</v>
      </c>
      <c r="L13180" s="2">
        <f>A13180*PRICE_TOM+B13180*PRICE_CAR+C13180*PRICE_MES</f>
        <v>189170</v>
      </c>
      <c r="M13180" s="2">
        <f>A13180*FERT_BED_TOM+B13180*FERT_BED_CAR+C13180*FERT_BED_MES</f>
        <v>20680</v>
      </c>
      <c r="N13180" s="6">
        <f>IF(AND(D13180&lt;=TOTAL_BEDS,J13180&lt;=TEMP_WORKER_MAX*TEMP_WORKER_HRS),1,0)</f>
        <v>0</v>
      </c>
      <c r="O13180" s="2">
        <f>L13180-M13180-K13180-FIXED_COSTS</f>
        <v>-77981.764595828019</v>
      </c>
      <c r="P13180" s="2">
        <f>IF(N13180=1,O13180,"")</f>
      </c>
    </row>
    <row r="13181">
      <c r="A13181" s="6">
        <v>20</v>
      </c>
      <c r="B13181" s="6">
        <v>5</v>
      </c>
      <c r="C13181" s="6">
        <v>2</v>
      </c>
      <c r="D13181" s="6">
        <f>A13181+B13181+C13181</f>
        <v>27</v>
      </c>
      <c r="E13181" s="5">
        <f>IF(A13181=0,0,A13181*LABOR_HRS_WK_TOM*SEASON_WEEKS*(1+DIM_PCT_TOM)^A13181)</f>
        <v>12109.4999087861</v>
      </c>
      <c r="F13181" s="5">
        <f>IF(B13181=0,0,B13181*LABOR_HRS_WK_CAR*SEASON_WEEKS*(1+DIM_PCT_CAR)^B13181)</f>
        <v>169.71123193359367</v>
      </c>
      <c r="G13181" s="5">
        <f>IF(C13181=0,0,C13181*LABOR_HRS_WK_MES*SEASON_WEEKS*(1+DIM_PCT_MES)^C13181)</f>
        <v>92.2640625</v>
      </c>
      <c r="H13181" s="5">
        <f>E13181+F13181+G13181</f>
        <v>12371.475203219694</v>
      </c>
      <c r="I13181" s="5">
        <f>MIN(H13181,FARMER_HRS)</f>
        <v>720</v>
      </c>
      <c r="J13181" s="5">
        <f>MAX(0,H13181-FARMER_HRS)</f>
        <v>11651.475203219694</v>
      </c>
      <c r="K13181" s="2">
        <f>I13181*FARMER_RATE+J13181*TEMP_WORKER_RATE</f>
        <v>227282.55561145302</v>
      </c>
      <c r="L13181" s="2">
        <f>A13181*PRICE_TOM+B13181*PRICE_CAR+C13181*PRICE_MES</f>
        <v>191870</v>
      </c>
      <c r="M13181" s="2">
        <f>A13181*FERT_BED_TOM+B13181*FERT_BED_CAR+C13181*FERT_BED_MES</f>
        <v>21560</v>
      </c>
      <c r="N13181" s="6">
        <f>IF(AND(D13181&lt;=TOTAL_BEDS,J13181&lt;=TEMP_WORKER_MAX*TEMP_WORKER_HRS),1,0)</f>
        <v>0</v>
      </c>
      <c r="O13181" s="2">
        <f>L13181-M13181-K13181-FIXED_COSTS</f>
        <v>-76972.555611453019</v>
      </c>
      <c r="P13181" s="2">
        <f>IF(N13181=1,O13181,"")</f>
      </c>
    </row>
    <row r="13182">
      <c r="A13182" s="6">
        <v>20</v>
      </c>
      <c r="B13182" s="6">
        <v>5</v>
      </c>
      <c r="C13182" s="6">
        <v>3</v>
      </c>
      <c r="D13182" s="6">
        <f>A13182+B13182+C13182</f>
        <v>28</v>
      </c>
      <c r="E13182" s="5">
        <f>IF(A13182=0,0,A13182*LABOR_HRS_WK_TOM*SEASON_WEEKS*(1+DIM_PCT_TOM)^A13182)</f>
        <v>12109.4999087861</v>
      </c>
      <c r="F13182" s="5">
        <f>IF(B13182=0,0,B13182*LABOR_HRS_WK_CAR*SEASON_WEEKS*(1+DIM_PCT_CAR)^B13182)</f>
        <v>169.71123193359367</v>
      </c>
      <c r="G13182" s="5">
        <f>IF(C13182=0,0,C13182*LABOR_HRS_WK_MES*SEASON_WEEKS*(1+DIM_PCT_MES)^C13182)</f>
        <v>140.12604492187498</v>
      </c>
      <c r="H13182" s="5">
        <f>E13182+F13182+G13182</f>
        <v>12419.337185641569</v>
      </c>
      <c r="I13182" s="5">
        <f>MIN(H13182,FARMER_HRS)</f>
        <v>720</v>
      </c>
      <c r="J13182" s="5">
        <f>MAX(0,H13182-FARMER_HRS)</f>
        <v>11699.337185641569</v>
      </c>
      <c r="K13182" s="2">
        <f>I13182*FARMER_RATE+J13182*TEMP_WORKER_RATE</f>
        <v>228113.49280627724</v>
      </c>
      <c r="L13182" s="2">
        <f>A13182*PRICE_TOM+B13182*PRICE_CAR+C13182*PRICE_MES</f>
        <v>194570</v>
      </c>
      <c r="M13182" s="2">
        <f>A13182*FERT_BED_TOM+B13182*FERT_BED_CAR+C13182*FERT_BED_MES</f>
        <v>22440</v>
      </c>
      <c r="N13182" s="6">
        <f>IF(AND(D13182&lt;=TOTAL_BEDS,J13182&lt;=TEMP_WORKER_MAX*TEMP_WORKER_HRS),1,0)</f>
        <v>0</v>
      </c>
      <c r="O13182" s="2">
        <f>L13182-M13182-K13182-FIXED_COSTS</f>
        <v>-75983.492806277238</v>
      </c>
      <c r="P13182" s="2">
        <f>IF(N13182=1,O13182,"")</f>
      </c>
    </row>
    <row r="13183">
      <c r="A13183" s="6">
        <v>20</v>
      </c>
      <c r="B13183" s="6">
        <v>5</v>
      </c>
      <c r="C13183" s="6">
        <v>4</v>
      </c>
      <c r="D13183" s="6">
        <f>A13183+B13183+C13183</f>
        <v>29</v>
      </c>
      <c r="E13183" s="5">
        <f>IF(A13183=0,0,A13183*LABOR_HRS_WK_TOM*SEASON_WEEKS*(1+DIM_PCT_TOM)^A13183)</f>
        <v>12109.4999087861</v>
      </c>
      <c r="F13183" s="5">
        <f>IF(B13183=0,0,B13183*LABOR_HRS_WK_CAR*SEASON_WEEKS*(1+DIM_PCT_CAR)^B13183)</f>
        <v>169.71123193359367</v>
      </c>
      <c r="G13183" s="5">
        <f>IF(C13183=0,0,C13183*LABOR_HRS_WK_MES*SEASON_WEEKS*(1+DIM_PCT_MES)^C13183)</f>
        <v>189.17016064453119</v>
      </c>
      <c r="H13183" s="5">
        <f>E13183+F13183+G13183</f>
        <v>12468.381301364225</v>
      </c>
      <c r="I13183" s="5">
        <f>MIN(H13183,FARMER_HRS)</f>
        <v>720</v>
      </c>
      <c r="J13183" s="5">
        <f>MAX(0,H13183-FARMER_HRS)</f>
        <v>11748.381301364225</v>
      </c>
      <c r="K13183" s="2">
        <f>I13183*FARMER_RATE+J13183*TEMP_WORKER_RATE</f>
        <v>228964.95314868446</v>
      </c>
      <c r="L13183" s="2">
        <f>A13183*PRICE_TOM+B13183*PRICE_CAR+C13183*PRICE_MES</f>
        <v>197270</v>
      </c>
      <c r="M13183" s="2">
        <f>A13183*FERT_BED_TOM+B13183*FERT_BED_CAR+C13183*FERT_BED_MES</f>
        <v>23320</v>
      </c>
      <c r="N13183" s="6">
        <f>IF(AND(D13183&lt;=TOTAL_BEDS,J13183&lt;=TEMP_WORKER_MAX*TEMP_WORKER_HRS),1,0)</f>
        <v>0</v>
      </c>
      <c r="O13183" s="2">
        <f>L13183-M13183-K13183-FIXED_COSTS</f>
        <v>-75014.953148684464</v>
      </c>
      <c r="P13183" s="2">
        <f>IF(N13183=1,O13183,"")</f>
      </c>
    </row>
    <row r="13184">
      <c r="A13184" s="6">
        <v>20</v>
      </c>
      <c r="B13184" s="6">
        <v>5</v>
      </c>
      <c r="C13184" s="6">
        <v>5</v>
      </c>
      <c r="D13184" s="6">
        <f>A13184+B13184+C13184</f>
        <v>30</v>
      </c>
      <c r="E13184" s="5">
        <f>IF(A13184=0,0,A13184*LABOR_HRS_WK_TOM*SEASON_WEEKS*(1+DIM_PCT_TOM)^A13184)</f>
        <v>12109.4999087861</v>
      </c>
      <c r="F13184" s="5">
        <f>IF(B13184=0,0,B13184*LABOR_HRS_WK_CAR*SEASON_WEEKS*(1+DIM_PCT_CAR)^B13184)</f>
        <v>169.71123193359367</v>
      </c>
      <c r="G13184" s="5">
        <f>IF(C13184=0,0,C13184*LABOR_HRS_WK_MES*SEASON_WEEKS*(1+DIM_PCT_MES)^C13184)</f>
        <v>239.41848456573481</v>
      </c>
      <c r="H13184" s="5">
        <f>E13184+F13184+G13184</f>
        <v>12518.629625285428</v>
      </c>
      <c r="I13184" s="5">
        <f>MIN(H13184,FARMER_HRS)</f>
        <v>720</v>
      </c>
      <c r="J13184" s="5">
        <f>MAX(0,H13184-FARMER_HRS)</f>
        <v>11798.629625285428</v>
      </c>
      <c r="K13184" s="2">
        <f>I13184*FARMER_RATE+J13184*TEMP_WORKER_RATE</f>
        <v>229837.31988342755</v>
      </c>
      <c r="L13184" s="2">
        <f>A13184*PRICE_TOM+B13184*PRICE_CAR+C13184*PRICE_MES</f>
        <v>199970</v>
      </c>
      <c r="M13184" s="2">
        <f>A13184*FERT_BED_TOM+B13184*FERT_BED_CAR+C13184*FERT_BED_MES</f>
        <v>24200</v>
      </c>
      <c r="N13184" s="6">
        <f>IF(AND(D13184&lt;=TOTAL_BEDS,J13184&lt;=TEMP_WORKER_MAX*TEMP_WORKER_HRS),1,0)</f>
        <v>0</v>
      </c>
      <c r="O13184" s="2">
        <f>L13184-M13184-K13184-FIXED_COSTS</f>
        <v>-74067.319883427554</v>
      </c>
      <c r="P13184" s="2">
        <f>IF(N13184=1,O13184,"")</f>
      </c>
    </row>
    <row r="13185">
      <c r="A13185" s="6">
        <v>20</v>
      </c>
      <c r="B13185" s="6">
        <v>5</v>
      </c>
      <c r="C13185" s="6">
        <v>6</v>
      </c>
      <c r="D13185" s="6">
        <f>A13185+B13185+C13185</f>
        <v>31</v>
      </c>
      <c r="E13185" s="5">
        <f>IF(A13185=0,0,A13185*LABOR_HRS_WK_TOM*SEASON_WEEKS*(1+DIM_PCT_TOM)^A13185)</f>
        <v>12109.4999087861</v>
      </c>
      <c r="F13185" s="5">
        <f>IF(B13185=0,0,B13185*LABOR_HRS_WK_CAR*SEASON_WEEKS*(1+DIM_PCT_CAR)^B13185)</f>
        <v>169.71123193359367</v>
      </c>
      <c r="G13185" s="5">
        <f>IF(C13185=0,0,C13185*LABOR_HRS_WK_MES*SEASON_WEEKS*(1+DIM_PCT_MES)^C13185)</f>
        <v>290.89345874736773</v>
      </c>
      <c r="H13185" s="5">
        <f>E13185+F13185+G13185</f>
        <v>12570.10459946706</v>
      </c>
      <c r="I13185" s="5">
        <f>MIN(H13185,FARMER_HRS)</f>
        <v>720</v>
      </c>
      <c r="J13185" s="5">
        <f>MAX(0,H13185-FARMER_HRS)</f>
        <v>11850.10459946706</v>
      </c>
      <c r="K13185" s="2">
        <f>I13185*FARMER_RATE+J13185*TEMP_WORKER_RATE</f>
        <v>230730.98262963645</v>
      </c>
      <c r="L13185" s="2">
        <f>A13185*PRICE_TOM+B13185*PRICE_CAR+C13185*PRICE_MES</f>
        <v>202670</v>
      </c>
      <c r="M13185" s="2">
        <f>A13185*FERT_BED_TOM+B13185*FERT_BED_CAR+C13185*FERT_BED_MES</f>
        <v>25080</v>
      </c>
      <c r="N13185" s="6">
        <f>IF(AND(D13185&lt;=TOTAL_BEDS,J13185&lt;=TEMP_WORKER_MAX*TEMP_WORKER_HRS),1,0)</f>
        <v>0</v>
      </c>
      <c r="O13185" s="2">
        <f>L13185-M13185-K13185-FIXED_COSTS</f>
        <v>-73140.982629636448</v>
      </c>
      <c r="P13185" s="2">
        <f>IF(N13185=1,O13185,"")</f>
      </c>
    </row>
    <row r="13186">
      <c r="A13186" s="6">
        <v>20</v>
      </c>
      <c r="B13186" s="6">
        <v>5</v>
      </c>
      <c r="C13186" s="6">
        <v>7</v>
      </c>
      <c r="D13186" s="6">
        <f>A13186+B13186+C13186</f>
        <v>32</v>
      </c>
      <c r="E13186" s="5">
        <f>IF(A13186=0,0,A13186*LABOR_HRS_WK_TOM*SEASON_WEEKS*(1+DIM_PCT_TOM)^A13186)</f>
        <v>12109.4999087861</v>
      </c>
      <c r="F13186" s="5">
        <f>IF(B13186=0,0,B13186*LABOR_HRS_WK_CAR*SEASON_WEEKS*(1+DIM_PCT_CAR)^B13186)</f>
        <v>169.71123193359367</v>
      </c>
      <c r="G13186" s="5">
        <f>IF(C13186=0,0,C13186*LABOR_HRS_WK_MES*SEASON_WEEKS*(1+DIM_PCT_MES)^C13186)</f>
        <v>343.61789814532818</v>
      </c>
      <c r="H13186" s="5">
        <f>E13186+F13186+G13186</f>
        <v>12622.829038865022</v>
      </c>
      <c r="I13186" s="5">
        <f>MIN(H13186,FARMER_HRS)</f>
        <v>720</v>
      </c>
      <c r="J13186" s="5">
        <f>MAX(0,H13186-FARMER_HRS)</f>
        <v>11902.829038865022</v>
      </c>
      <c r="K13186" s="2">
        <f>I13186*FARMER_RATE+J13186*TEMP_WORKER_RATE</f>
        <v>231646.33748029551</v>
      </c>
      <c r="L13186" s="2">
        <f>A13186*PRICE_TOM+B13186*PRICE_CAR+C13186*PRICE_MES</f>
        <v>205370</v>
      </c>
      <c r="M13186" s="2">
        <f>A13186*FERT_BED_TOM+B13186*FERT_BED_CAR+C13186*FERT_BED_MES</f>
        <v>25960</v>
      </c>
      <c r="N13186" s="6">
        <f>IF(AND(D13186&lt;=TOTAL_BEDS,J13186&lt;=TEMP_WORKER_MAX*TEMP_WORKER_HRS),1,0)</f>
        <v>0</v>
      </c>
      <c r="O13186" s="2">
        <f>L13186-M13186-K13186-FIXED_COSTS</f>
        <v>-72236.337480295508</v>
      </c>
      <c r="P13186" s="2">
        <f>IF(N13186=1,O13186,"")</f>
      </c>
    </row>
    <row r="13187">
      <c r="A13187" s="6">
        <v>20</v>
      </c>
      <c r="B13187" s="6">
        <v>5</v>
      </c>
      <c r="C13187" s="6">
        <v>8</v>
      </c>
      <c r="D13187" s="6">
        <f>A13187+B13187+C13187</f>
        <v>33</v>
      </c>
      <c r="E13187" s="5">
        <f>IF(A13187=0,0,A13187*LABOR_HRS_WK_TOM*SEASON_WEEKS*(1+DIM_PCT_TOM)^A13187)</f>
        <v>12109.4999087861</v>
      </c>
      <c r="F13187" s="5">
        <f>IF(B13187=0,0,B13187*LABOR_HRS_WK_CAR*SEASON_WEEKS*(1+DIM_PCT_CAR)^B13187)</f>
        <v>169.71123193359367</v>
      </c>
      <c r="G13187" s="5">
        <f>IF(C13187=0,0,C13187*LABOR_HRS_WK_MES*SEASON_WEEKS*(1+DIM_PCT_MES)^C13187)</f>
        <v>397.61499642530833</v>
      </c>
      <c r="H13187" s="5">
        <f>E13187+F13187+G13187</f>
        <v>12676.826137145003</v>
      </c>
      <c r="I13187" s="5">
        <f>MIN(H13187,FARMER_HRS)</f>
        <v>720</v>
      </c>
      <c r="J13187" s="5">
        <f>MAX(0,H13187-FARMER_HRS)</f>
        <v>11956.826137145003</v>
      </c>
      <c r="K13187" s="2">
        <f>I13187*FARMER_RATE+J13187*TEMP_WORKER_RATE</f>
        <v>232583.78710321186</v>
      </c>
      <c r="L13187" s="2">
        <f>A13187*PRICE_TOM+B13187*PRICE_CAR+C13187*PRICE_MES</f>
        <v>208070</v>
      </c>
      <c r="M13187" s="2">
        <f>A13187*FERT_BED_TOM+B13187*FERT_BED_CAR+C13187*FERT_BED_MES</f>
        <v>26840</v>
      </c>
      <c r="N13187" s="6">
        <f>IF(AND(D13187&lt;=TOTAL_BEDS,J13187&lt;=TEMP_WORKER_MAX*TEMP_WORKER_HRS),1,0)</f>
        <v>0</v>
      </c>
      <c r="O13187" s="2">
        <f>L13187-M13187-K13187-FIXED_COSTS</f>
        <v>-71353.787103211856</v>
      </c>
      <c r="P13187" s="2">
        <f>IF(N13187=1,O13187,"")</f>
      </c>
    </row>
    <row r="13188">
      <c r="A13188" s="6">
        <v>20</v>
      </c>
      <c r="B13188" s="6">
        <v>5</v>
      </c>
      <c r="C13188" s="6">
        <v>9</v>
      </c>
      <c r="D13188" s="6">
        <f>A13188+B13188+C13188</f>
        <v>34</v>
      </c>
      <c r="E13188" s="5">
        <f>IF(A13188=0,0,A13188*LABOR_HRS_WK_TOM*SEASON_WEEKS*(1+DIM_PCT_TOM)^A13188)</f>
        <v>12109.4999087861</v>
      </c>
      <c r="F13188" s="5">
        <f>IF(B13188=0,0,B13188*LABOR_HRS_WK_CAR*SEASON_WEEKS*(1+DIM_PCT_CAR)^B13188)</f>
        <v>169.71123193359367</v>
      </c>
      <c r="G13188" s="5">
        <f>IF(C13188=0,0,C13188*LABOR_HRS_WK_MES*SEASON_WEEKS*(1+DIM_PCT_MES)^C13188)</f>
        <v>452.90833186570273</v>
      </c>
      <c r="H13188" s="5">
        <f>E13188+F13188+G13188</f>
        <v>12732.119472585397</v>
      </c>
      <c r="I13188" s="5">
        <f>MIN(H13188,FARMER_HRS)</f>
        <v>720</v>
      </c>
      <c r="J13188" s="5">
        <f>MAX(0,H13188-FARMER_HRS)</f>
        <v>12012.119472585397</v>
      </c>
      <c r="K13188" s="2">
        <f>I13188*FARMER_RATE+J13188*TEMP_WORKER_RATE</f>
        <v>233543.74084349646</v>
      </c>
      <c r="L13188" s="2">
        <f>A13188*PRICE_TOM+B13188*PRICE_CAR+C13188*PRICE_MES</f>
        <v>210770</v>
      </c>
      <c r="M13188" s="2">
        <f>A13188*FERT_BED_TOM+B13188*FERT_BED_CAR+C13188*FERT_BED_MES</f>
        <v>27720</v>
      </c>
      <c r="N13188" s="6">
        <f>IF(AND(D13188&lt;=TOTAL_BEDS,J13188&lt;=TEMP_WORKER_MAX*TEMP_WORKER_HRS),1,0)</f>
        <v>0</v>
      </c>
      <c r="O13188" s="2">
        <f>L13188-M13188-K13188-FIXED_COSTS</f>
        <v>-70493.74084349646</v>
      </c>
      <c r="P13188" s="2">
        <f>IF(N13188=1,O13188,"")</f>
      </c>
    </row>
    <row r="13189">
      <c r="A13189" s="6">
        <v>20</v>
      </c>
      <c r="B13189" s="6">
        <v>5</v>
      </c>
      <c r="C13189" s="6">
        <v>10</v>
      </c>
      <c r="D13189" s="6">
        <f>A13189+B13189+C13189</f>
        <v>35</v>
      </c>
      <c r="E13189" s="5">
        <f>IF(A13189=0,0,A13189*LABOR_HRS_WK_TOM*SEASON_WEEKS*(1+DIM_PCT_TOM)^A13189)</f>
        <v>12109.4999087861</v>
      </c>
      <c r="F13189" s="5">
        <f>IF(B13189=0,0,B13189*LABOR_HRS_WK_CAR*SEASON_WEEKS*(1+DIM_PCT_CAR)^B13189)</f>
        <v>169.71123193359367</v>
      </c>
      <c r="G13189" s="5">
        <f>IF(C13189=0,0,C13189*LABOR_HRS_WK_MES*SEASON_WEEKS*(1+DIM_PCT_MES)^C13189)</f>
        <v>509.52187334891551</v>
      </c>
      <c r="H13189" s="5">
        <f>E13189+F13189+G13189</f>
        <v>12788.73301406861</v>
      </c>
      <c r="I13189" s="5">
        <f>MIN(H13189,FARMER_HRS)</f>
        <v>720</v>
      </c>
      <c r="J13189" s="5">
        <f>MAX(0,H13189-FARMER_HRS)</f>
        <v>12068.73301406861</v>
      </c>
      <c r="K13189" s="2">
        <f>I13189*FARMER_RATE+J13189*TEMP_WORKER_RATE</f>
        <v>234526.61482758002</v>
      </c>
      <c r="L13189" s="2">
        <f>A13189*PRICE_TOM+B13189*PRICE_CAR+C13189*PRICE_MES</f>
        <v>213470</v>
      </c>
      <c r="M13189" s="2">
        <f>A13189*FERT_BED_TOM+B13189*FERT_BED_CAR+C13189*FERT_BED_MES</f>
        <v>28600</v>
      </c>
      <c r="N13189" s="6">
        <f>IF(AND(D13189&lt;=TOTAL_BEDS,J13189&lt;=TEMP_WORKER_MAX*TEMP_WORKER_HRS),1,0)</f>
        <v>0</v>
      </c>
      <c r="O13189" s="2">
        <f>L13189-M13189-K13189-FIXED_COSTS</f>
        <v>-69656.614827580022</v>
      </c>
      <c r="P13189" s="2">
        <f>IF(N13189=1,O13189,"")</f>
      </c>
    </row>
    <row r="13190">
      <c r="A13190" s="6">
        <v>20</v>
      </c>
      <c r="B13190" s="6">
        <v>5</v>
      </c>
      <c r="C13190" s="6">
        <v>11</v>
      </c>
      <c r="D13190" s="6">
        <f>A13190+B13190+C13190</f>
        <v>36</v>
      </c>
      <c r="E13190" s="5">
        <f>IF(A13190=0,0,A13190*LABOR_HRS_WK_TOM*SEASON_WEEKS*(1+DIM_PCT_TOM)^A13190)</f>
        <v>12109.4999087861</v>
      </c>
      <c r="F13190" s="5">
        <f>IF(B13190=0,0,B13190*LABOR_HRS_WK_CAR*SEASON_WEEKS*(1+DIM_PCT_CAR)^B13190)</f>
        <v>169.71123193359367</v>
      </c>
      <c r="G13190" s="5">
        <f>IF(C13190=0,0,C13190*LABOR_HRS_WK_MES*SEASON_WEEKS*(1+DIM_PCT_MES)^C13190)</f>
        <v>567.47998644235463</v>
      </c>
      <c r="H13190" s="5">
        <f>E13190+F13190+G13190</f>
        <v>12846.691127162048</v>
      </c>
      <c r="I13190" s="5">
        <f>MIN(H13190,FARMER_HRS)</f>
        <v>720</v>
      </c>
      <c r="J13190" s="5">
        <f>MAX(0,H13190-FARMER_HRS)</f>
        <v>12126.691127162048</v>
      </c>
      <c r="K13190" s="2">
        <f>I13190*FARMER_RATE+J13190*TEMP_WORKER_RATE</f>
        <v>235532.83206878556</v>
      </c>
      <c r="L13190" s="2">
        <f>A13190*PRICE_TOM+B13190*PRICE_CAR+C13190*PRICE_MES</f>
        <v>216170</v>
      </c>
      <c r="M13190" s="2">
        <f>A13190*FERT_BED_TOM+B13190*FERT_BED_CAR+C13190*FERT_BED_MES</f>
        <v>29480</v>
      </c>
      <c r="N13190" s="6">
        <f>IF(AND(D13190&lt;=TOTAL_BEDS,J13190&lt;=TEMP_WORKER_MAX*TEMP_WORKER_HRS),1,0)</f>
        <v>0</v>
      </c>
      <c r="O13190" s="2">
        <f>L13190-M13190-K13190-FIXED_COSTS</f>
        <v>-68842.832068785559</v>
      </c>
      <c r="P13190" s="2">
        <f>IF(N13190=1,O13190,"")</f>
      </c>
    </row>
    <row r="13191">
      <c r="A13191" s="6">
        <v>20</v>
      </c>
      <c r="B13191" s="6">
        <v>5</v>
      </c>
      <c r="C13191" s="6">
        <v>12</v>
      </c>
      <c r="D13191" s="6">
        <f>A13191+B13191+C13191</f>
        <v>37</v>
      </c>
      <c r="E13191" s="5">
        <f>IF(A13191=0,0,A13191*LABOR_HRS_WK_TOM*SEASON_WEEKS*(1+DIM_PCT_TOM)^A13191)</f>
        <v>12109.4999087861</v>
      </c>
      <c r="F13191" s="5">
        <f>IF(B13191=0,0,B13191*LABOR_HRS_WK_CAR*SEASON_WEEKS*(1+DIM_PCT_CAR)^B13191)</f>
        <v>169.71123193359367</v>
      </c>
      <c r="G13191" s="5">
        <f>IF(C13191=0,0,C13191*LABOR_HRS_WK_MES*SEASON_WEEKS*(1+DIM_PCT_MES)^C13191)</f>
        <v>626.807439570419</v>
      </c>
      <c r="H13191" s="5">
        <f>E13191+F13191+G13191</f>
        <v>12906.018580290112</v>
      </c>
      <c r="I13191" s="5">
        <f>MIN(H13191,FARMER_HRS)</f>
        <v>720</v>
      </c>
      <c r="J13191" s="5">
        <f>MAX(0,H13191-FARMER_HRS)</f>
        <v>12186.018580290112</v>
      </c>
      <c r="K13191" s="2">
        <f>I13191*FARMER_RATE+J13191*TEMP_WORKER_RATE</f>
        <v>236562.82257448111</v>
      </c>
      <c r="L13191" s="2">
        <f>A13191*PRICE_TOM+B13191*PRICE_CAR+C13191*PRICE_MES</f>
        <v>218870</v>
      </c>
      <c r="M13191" s="2">
        <f>A13191*FERT_BED_TOM+B13191*FERT_BED_CAR+C13191*FERT_BED_MES</f>
        <v>30360</v>
      </c>
      <c r="N13191" s="6">
        <f>IF(AND(D13191&lt;=TOTAL_BEDS,J13191&lt;=TEMP_WORKER_MAX*TEMP_WORKER_HRS),1,0)</f>
        <v>0</v>
      </c>
      <c r="O13191" s="2">
        <f>L13191-M13191-K13191-FIXED_COSTS</f>
        <v>-68052.8225744811</v>
      </c>
      <c r="P13191" s="2">
        <f>IF(N13191=1,O13191,"")</f>
      </c>
    </row>
    <row r="13192">
      <c r="A13192" s="6">
        <v>20</v>
      </c>
      <c r="B13192" s="6">
        <v>5</v>
      </c>
      <c r="C13192" s="6">
        <v>13</v>
      </c>
      <c r="D13192" s="6">
        <f>A13192+B13192+C13192</f>
        <v>38</v>
      </c>
      <c r="E13192" s="5">
        <f>IF(A13192=0,0,A13192*LABOR_HRS_WK_TOM*SEASON_WEEKS*(1+DIM_PCT_TOM)^A13192)</f>
        <v>12109.4999087861</v>
      </c>
      <c r="F13192" s="5">
        <f>IF(B13192=0,0,B13192*LABOR_HRS_WK_CAR*SEASON_WEEKS*(1+DIM_PCT_CAR)^B13192)</f>
        <v>169.71123193359367</v>
      </c>
      <c r="G13192" s="5">
        <f>IF(C13192=0,0,C13192*LABOR_HRS_WK_MES*SEASON_WEEKS*(1+DIM_PCT_MES)^C13192)</f>
        <v>687.52941027880331</v>
      </c>
      <c r="H13192" s="5">
        <f>E13192+F13192+G13192</f>
        <v>12966.740550998496</v>
      </c>
      <c r="I13192" s="5">
        <f>MIN(H13192,FARMER_HRS)</f>
        <v>720</v>
      </c>
      <c r="J13192" s="5">
        <f>MAX(0,H13192-FARMER_HRS)</f>
        <v>12246.740550998496</v>
      </c>
      <c r="K13192" s="2">
        <f>I13192*FARMER_RATE+J13192*TEMP_WORKER_RATE</f>
        <v>237617.023454835</v>
      </c>
      <c r="L13192" s="2">
        <f>A13192*PRICE_TOM+B13192*PRICE_CAR+C13192*PRICE_MES</f>
        <v>221570</v>
      </c>
      <c r="M13192" s="2">
        <f>A13192*FERT_BED_TOM+B13192*FERT_BED_CAR+C13192*FERT_BED_MES</f>
        <v>31240</v>
      </c>
      <c r="N13192" s="6">
        <f>IF(AND(D13192&lt;=TOTAL_BEDS,J13192&lt;=TEMP_WORKER_MAX*TEMP_WORKER_HRS),1,0)</f>
        <v>0</v>
      </c>
      <c r="O13192" s="2">
        <f>L13192-M13192-K13192-FIXED_COSTS</f>
        <v>-67287.023454835</v>
      </c>
      <c r="P13192" s="2">
        <f>IF(N13192=1,O13192,"")</f>
      </c>
    </row>
    <row r="13193">
      <c r="A13193" s="6">
        <v>20</v>
      </c>
      <c r="B13193" s="6">
        <v>5</v>
      </c>
      <c r="C13193" s="6">
        <v>14</v>
      </c>
      <c r="D13193" s="6">
        <f>A13193+B13193+C13193</f>
        <v>39</v>
      </c>
      <c r="E13193" s="5">
        <f>IF(A13193=0,0,A13193*LABOR_HRS_WK_TOM*SEASON_WEEKS*(1+DIM_PCT_TOM)^A13193)</f>
        <v>12109.4999087861</v>
      </c>
      <c r="F13193" s="5">
        <f>IF(B13193=0,0,B13193*LABOR_HRS_WK_CAR*SEASON_WEEKS*(1+DIM_PCT_CAR)^B13193)</f>
        <v>169.71123193359367</v>
      </c>
      <c r="G13193" s="5">
        <f>IF(C13193=0,0,C13193*LABOR_HRS_WK_MES*SEASON_WEEKS*(1+DIM_PCT_MES)^C13193)</f>
        <v>749.67149159246435</v>
      </c>
      <c r="H13193" s="5">
        <f>E13193+F13193+G13193</f>
        <v>13028.882632312158</v>
      </c>
      <c r="I13193" s="5">
        <f>MIN(H13193,FARMER_HRS)</f>
        <v>720</v>
      </c>
      <c r="J13193" s="5">
        <f>MAX(0,H13193-FARMER_HRS)</f>
        <v>12308.882632312158</v>
      </c>
      <c r="K13193" s="2">
        <f>I13193*FARMER_RATE+J13193*TEMP_WORKER_RATE</f>
        <v>238695.87903319718</v>
      </c>
      <c r="L13193" s="2">
        <f>A13193*PRICE_TOM+B13193*PRICE_CAR+C13193*PRICE_MES</f>
        <v>224270</v>
      </c>
      <c r="M13193" s="2">
        <f>A13193*FERT_BED_TOM+B13193*FERT_BED_CAR+C13193*FERT_BED_MES</f>
        <v>32120</v>
      </c>
      <c r="N13193" s="6">
        <f>IF(AND(D13193&lt;=TOTAL_BEDS,J13193&lt;=TEMP_WORKER_MAX*TEMP_WORKER_HRS),1,0)</f>
        <v>0</v>
      </c>
      <c r="O13193" s="2">
        <f>L13193-M13193-K13193-FIXED_COSTS</f>
        <v>-66545.879033197183</v>
      </c>
      <c r="P13193" s="2">
        <f>IF(N13193=1,O13193,"")</f>
      </c>
    </row>
    <row r="13194">
      <c r="A13194" s="6">
        <v>20</v>
      </c>
      <c r="B13194" s="6">
        <v>5</v>
      </c>
      <c r="C13194" s="6">
        <v>15</v>
      </c>
      <c r="D13194" s="6">
        <f>A13194+B13194+C13194</f>
        <v>40</v>
      </c>
      <c r="E13194" s="5">
        <f>IF(A13194=0,0,A13194*LABOR_HRS_WK_TOM*SEASON_WEEKS*(1+DIM_PCT_TOM)^A13194)</f>
        <v>12109.4999087861</v>
      </c>
      <c r="F13194" s="5">
        <f>IF(B13194=0,0,B13194*LABOR_HRS_WK_CAR*SEASON_WEEKS*(1+DIM_PCT_CAR)^B13194)</f>
        <v>169.71123193359367</v>
      </c>
      <c r="G13194" s="5">
        <f>IF(C13194=0,0,C13194*LABOR_HRS_WK_MES*SEASON_WEEKS*(1+DIM_PCT_MES)^C13194)</f>
        <v>813.25969846861074</v>
      </c>
      <c r="H13194" s="5">
        <f>E13194+F13194+G13194</f>
        <v>13092.470839188305</v>
      </c>
      <c r="I13194" s="5">
        <f>MIN(H13194,FARMER_HRS)</f>
        <v>720</v>
      </c>
      <c r="J13194" s="5">
        <f>MAX(0,H13194-FARMER_HRS)</f>
        <v>12372.470839188305</v>
      </c>
      <c r="K13194" s="2">
        <f>I13194*FARMER_RATE+J13194*TEMP_WORKER_RATE</f>
        <v>239799.84095813028</v>
      </c>
      <c r="L13194" s="2">
        <f>A13194*PRICE_TOM+B13194*PRICE_CAR+C13194*PRICE_MES</f>
        <v>226970</v>
      </c>
      <c r="M13194" s="2">
        <f>A13194*FERT_BED_TOM+B13194*FERT_BED_CAR+C13194*FERT_BED_MES</f>
        <v>33000</v>
      </c>
      <c r="N13194" s="6">
        <f>IF(AND(D13194&lt;=TOTAL_BEDS,J13194&lt;=TEMP_WORKER_MAX*TEMP_WORKER_HRS),1,0)</f>
        <v>0</v>
      </c>
      <c r="O13194" s="2">
        <f>L13194-M13194-K13194-FIXED_COSTS</f>
        <v>-65829.840958130284</v>
      </c>
      <c r="P13194" s="2">
        <f>IF(N13194=1,O13194,"")</f>
      </c>
    </row>
    <row r="13195">
      <c r="A13195" s="6">
        <v>20</v>
      </c>
      <c r="B13195" s="6">
        <v>5</v>
      </c>
      <c r="C13195" s="6">
        <v>16</v>
      </c>
      <c r="D13195" s="6">
        <f>A13195+B13195+C13195</f>
        <v>41</v>
      </c>
      <c r="E13195" s="5">
        <f>IF(A13195=0,0,A13195*LABOR_HRS_WK_TOM*SEASON_WEEKS*(1+DIM_PCT_TOM)^A13195)</f>
        <v>12109.4999087861</v>
      </c>
      <c r="F13195" s="5">
        <f>IF(B13195=0,0,B13195*LABOR_HRS_WK_CAR*SEASON_WEEKS*(1+DIM_PCT_CAR)^B13195)</f>
        <v>169.71123193359367</v>
      </c>
      <c r="G13195" s="5">
        <f>IF(C13195=0,0,C13195*LABOR_HRS_WK_MES*SEASON_WEEKS*(1+DIM_PCT_MES)^C13195)</f>
        <v>878.32047434609967</v>
      </c>
      <c r="H13195" s="5">
        <f>E13195+F13195+G13195</f>
        <v>13157.531615065793</v>
      </c>
      <c r="I13195" s="5">
        <f>MIN(H13195,FARMER_HRS)</f>
        <v>720</v>
      </c>
      <c r="J13195" s="5">
        <f>MAX(0,H13195-FARMER_HRS)</f>
        <v>12437.531615065793</v>
      </c>
      <c r="K13195" s="2">
        <f>I13195*FARMER_RATE+J13195*TEMP_WORKER_RATE</f>
        <v>240929.36831711445</v>
      </c>
      <c r="L13195" s="2">
        <f>A13195*PRICE_TOM+B13195*PRICE_CAR+C13195*PRICE_MES</f>
        <v>229670</v>
      </c>
      <c r="M13195" s="2">
        <f>A13195*FERT_BED_TOM+B13195*FERT_BED_CAR+C13195*FERT_BED_MES</f>
        <v>33880</v>
      </c>
      <c r="N13195" s="6">
        <f>IF(AND(D13195&lt;=TOTAL_BEDS,J13195&lt;=TEMP_WORKER_MAX*TEMP_WORKER_HRS),1,0)</f>
        <v>0</v>
      </c>
      <c r="O13195" s="2">
        <f>L13195-M13195-K13195-FIXED_COSTS</f>
        <v>-65139.368317114451</v>
      </c>
      <c r="P13195" s="2">
        <f>IF(N13195=1,O13195,"")</f>
      </c>
    </row>
    <row r="13196">
      <c r="A13196" s="6">
        <v>20</v>
      </c>
      <c r="B13196" s="6">
        <v>5</v>
      </c>
      <c r="C13196" s="6">
        <v>17</v>
      </c>
      <c r="D13196" s="6">
        <f>A13196+B13196+C13196</f>
        <v>42</v>
      </c>
      <c r="E13196" s="5">
        <f>IF(A13196=0,0,A13196*LABOR_HRS_WK_TOM*SEASON_WEEKS*(1+DIM_PCT_TOM)^A13196)</f>
        <v>12109.4999087861</v>
      </c>
      <c r="F13196" s="5">
        <f>IF(B13196=0,0,B13196*LABOR_HRS_WK_CAR*SEASON_WEEKS*(1+DIM_PCT_CAR)^B13196)</f>
        <v>169.71123193359367</v>
      </c>
      <c r="G13196" s="5">
        <f>IF(C13196=0,0,C13196*LABOR_HRS_WK_MES*SEASON_WEEKS*(1+DIM_PCT_MES)^C13196)</f>
        <v>944.88069779263992</v>
      </c>
      <c r="H13196" s="5">
        <f>E13196+F13196+G13196</f>
        <v>13224.091838512333</v>
      </c>
      <c r="I13196" s="5">
        <f>MIN(H13196,FARMER_HRS)</f>
        <v>720</v>
      </c>
      <c r="J13196" s="5">
        <f>MAX(0,H13196-FARMER_HRS)</f>
        <v>12504.091838512333</v>
      </c>
      <c r="K13196" s="2">
        <f>I13196*FARMER_RATE+J13196*TEMP_WORKER_RATE</f>
        <v>242084.92775195022</v>
      </c>
      <c r="L13196" s="2">
        <f>A13196*PRICE_TOM+B13196*PRICE_CAR+C13196*PRICE_MES</f>
        <v>232370</v>
      </c>
      <c r="M13196" s="2">
        <f>A13196*FERT_BED_TOM+B13196*FERT_BED_CAR+C13196*FERT_BED_MES</f>
        <v>34760</v>
      </c>
      <c r="N13196" s="6">
        <f>IF(AND(D13196&lt;=TOTAL_BEDS,J13196&lt;=TEMP_WORKER_MAX*TEMP_WORKER_HRS),1,0)</f>
        <v>0</v>
      </c>
      <c r="O13196" s="2">
        <f>L13196-M13196-K13196-FIXED_COSTS</f>
        <v>-64474.927751950221</v>
      </c>
      <c r="P13196" s="2">
        <f>IF(N13196=1,O13196,"")</f>
      </c>
    </row>
    <row r="13197">
      <c r="A13197" s="6">
        <v>20</v>
      </c>
      <c r="B13197" s="6">
        <v>5</v>
      </c>
      <c r="C13197" s="6">
        <v>18</v>
      </c>
      <c r="D13197" s="6">
        <f>A13197+B13197+C13197</f>
        <v>43</v>
      </c>
      <c r="E13197" s="5">
        <f>IF(A13197=0,0,A13197*LABOR_HRS_WK_TOM*SEASON_WEEKS*(1+DIM_PCT_TOM)^A13197)</f>
        <v>12109.4999087861</v>
      </c>
      <c r="F13197" s="5">
        <f>IF(B13197=0,0,B13197*LABOR_HRS_WK_CAR*SEASON_WEEKS*(1+DIM_PCT_CAR)^B13197)</f>
        <v>169.71123193359367</v>
      </c>
      <c r="G13197" s="5">
        <f>IF(C13197=0,0,C13197*LABOR_HRS_WK_MES*SEASON_WEEKS*(1+DIM_PCT_MES)^C13197)</f>
        <v>1012.9676892512272</v>
      </c>
      <c r="H13197" s="5">
        <f>E13197+F13197+G13197</f>
        <v>13292.178829970921</v>
      </c>
      <c r="I13197" s="5">
        <f>MIN(H13197,FARMER_HRS)</f>
        <v>720</v>
      </c>
      <c r="J13197" s="5">
        <f>MAX(0,H13197-FARMER_HRS)</f>
        <v>12572.178829970921</v>
      </c>
      <c r="K13197" s="2">
        <f>I13197*FARMER_RATE+J13197*TEMP_WORKER_RATE</f>
        <v>243266.99357588403</v>
      </c>
      <c r="L13197" s="2">
        <f>A13197*PRICE_TOM+B13197*PRICE_CAR+C13197*PRICE_MES</f>
        <v>235070</v>
      </c>
      <c r="M13197" s="2">
        <f>A13197*FERT_BED_TOM+B13197*FERT_BED_CAR+C13197*FERT_BED_MES</f>
        <v>35640</v>
      </c>
      <c r="N13197" s="6">
        <f>IF(AND(D13197&lt;=TOTAL_BEDS,J13197&lt;=TEMP_WORKER_MAX*TEMP_WORKER_HRS),1,0)</f>
        <v>0</v>
      </c>
      <c r="O13197" s="2">
        <f>L13197-M13197-K13197-FIXED_COSTS</f>
        <v>-63836.993575884029</v>
      </c>
      <c r="P13197" s="2">
        <f>IF(N13197=1,O13197,"")</f>
      </c>
    </row>
    <row r="13198">
      <c r="A13198" s="6">
        <v>20</v>
      </c>
      <c r="B13198" s="6">
        <v>5</v>
      </c>
      <c r="C13198" s="6">
        <v>19</v>
      </c>
      <c r="D13198" s="6">
        <f>A13198+B13198+C13198</f>
        <v>44</v>
      </c>
      <c r="E13198" s="5">
        <f>IF(A13198=0,0,A13198*LABOR_HRS_WK_TOM*SEASON_WEEKS*(1+DIM_PCT_TOM)^A13198)</f>
        <v>12109.4999087861</v>
      </c>
      <c r="F13198" s="5">
        <f>IF(B13198=0,0,B13198*LABOR_HRS_WK_CAR*SEASON_WEEKS*(1+DIM_PCT_CAR)^B13198)</f>
        <v>169.71123193359367</v>
      </c>
      <c r="G13198" s="5">
        <f>IF(C13198=0,0,C13198*LABOR_HRS_WK_MES*SEASON_WEEKS*(1+DIM_PCT_MES)^C13198)</f>
        <v>1082.6092178872491</v>
      </c>
      <c r="H13198" s="5">
        <f>E13198+F13198+G13198</f>
        <v>13361.820358606943</v>
      </c>
      <c r="I13198" s="5">
        <f>MIN(H13198,FARMER_HRS)</f>
        <v>720</v>
      </c>
      <c r="J13198" s="5">
        <f>MAX(0,H13198-FARMER_HRS)</f>
        <v>12641.820358606943</v>
      </c>
      <c r="K13198" s="2">
        <f>I13198*FARMER_RATE+J13198*TEMP_WORKER_RATE</f>
        <v>244476.04789248164</v>
      </c>
      <c r="L13198" s="2">
        <f>A13198*PRICE_TOM+B13198*PRICE_CAR+C13198*PRICE_MES</f>
        <v>237770</v>
      </c>
      <c r="M13198" s="2">
        <f>A13198*FERT_BED_TOM+B13198*FERT_BED_CAR+C13198*FERT_BED_MES</f>
        <v>36520</v>
      </c>
      <c r="N13198" s="6">
        <f>IF(AND(D13198&lt;=TOTAL_BEDS,J13198&lt;=TEMP_WORKER_MAX*TEMP_WORKER_HRS),1,0)</f>
        <v>0</v>
      </c>
      <c r="O13198" s="2">
        <f>L13198-M13198-K13198-FIXED_COSTS</f>
        <v>-63226.047892481642</v>
      </c>
      <c r="P13198" s="2">
        <f>IF(N13198=1,O13198,"")</f>
      </c>
    </row>
    <row r="13199">
      <c r="A13199" s="6">
        <v>20</v>
      </c>
      <c r="B13199" s="6">
        <v>5</v>
      </c>
      <c r="C13199" s="6">
        <v>20</v>
      </c>
      <c r="D13199" s="6">
        <f>A13199+B13199+C13199</f>
        <v>45</v>
      </c>
      <c r="E13199" s="5">
        <f>IF(A13199=0,0,A13199*LABOR_HRS_WK_TOM*SEASON_WEEKS*(1+DIM_PCT_TOM)^A13199)</f>
        <v>12109.4999087861</v>
      </c>
      <c r="F13199" s="5">
        <f>IF(B13199=0,0,B13199*LABOR_HRS_WK_CAR*SEASON_WEEKS*(1+DIM_PCT_CAR)^B13199)</f>
        <v>169.71123193359367</v>
      </c>
      <c r="G13199" s="5">
        <f>IF(C13199=0,0,C13199*LABOR_HRS_WK_MES*SEASON_WEEKS*(1+DIM_PCT_MES)^C13199)</f>
        <v>1153.8335085377259</v>
      </c>
      <c r="H13199" s="5">
        <f>E13199+F13199+G13199</f>
        <v>13433.044649257419</v>
      </c>
      <c r="I13199" s="5">
        <f>MIN(H13199,FARMER_HRS)</f>
        <v>720</v>
      </c>
      <c r="J13199" s="5">
        <f>MAX(0,H13199-FARMER_HRS)</f>
        <v>12713.044649257419</v>
      </c>
      <c r="K13199" s="2">
        <f>I13199*FARMER_RATE+J13199*TEMP_WORKER_RATE</f>
        <v>245712.58071627462</v>
      </c>
      <c r="L13199" s="2">
        <f>A13199*PRICE_TOM+B13199*PRICE_CAR+C13199*PRICE_MES</f>
        <v>240470</v>
      </c>
      <c r="M13199" s="2">
        <f>A13199*FERT_BED_TOM+B13199*FERT_BED_CAR+C13199*FERT_BED_MES</f>
        <v>37400</v>
      </c>
      <c r="N13199" s="6">
        <f>IF(AND(D13199&lt;=TOTAL_BEDS,J13199&lt;=TEMP_WORKER_MAX*TEMP_WORKER_HRS),1,0)</f>
        <v>0</v>
      </c>
      <c r="O13199" s="2">
        <f>L13199-M13199-K13199-FIXED_COSTS</f>
        <v>-62642.58071627462</v>
      </c>
      <c r="P13199" s="2">
        <f>IF(N13199=1,O13199,"")</f>
      </c>
    </row>
    <row r="13200">
      <c r="A13200" s="6">
        <v>20</v>
      </c>
      <c r="B13200" s="6">
        <v>5</v>
      </c>
      <c r="C13200" s="6">
        <v>21</v>
      </c>
      <c r="D13200" s="6">
        <f>A13200+B13200+C13200</f>
        <v>46</v>
      </c>
      <c r="E13200" s="5">
        <f>IF(A13200=0,0,A13200*LABOR_HRS_WK_TOM*SEASON_WEEKS*(1+DIM_PCT_TOM)^A13200)</f>
        <v>12109.4999087861</v>
      </c>
      <c r="F13200" s="5">
        <f>IF(B13200=0,0,B13200*LABOR_HRS_WK_CAR*SEASON_WEEKS*(1+DIM_PCT_CAR)^B13200)</f>
        <v>169.71123193359367</v>
      </c>
      <c r="G13200" s="5">
        <f>IF(C13200=0,0,C13200*LABOR_HRS_WK_MES*SEASON_WEEKS*(1+DIM_PCT_MES)^C13200)</f>
        <v>1226.6692487641699</v>
      </c>
      <c r="H13200" s="5">
        <f>E13200+F13200+G13200</f>
        <v>13505.880389483864</v>
      </c>
      <c r="I13200" s="5">
        <f>MIN(H13200,FARMER_HRS)</f>
        <v>720</v>
      </c>
      <c r="J13200" s="5">
        <f>MAX(0,H13200-FARMER_HRS)</f>
        <v>12785.880389483864</v>
      </c>
      <c r="K13200" s="2">
        <f>I13200*FARMER_RATE+J13200*TEMP_WORKER_RATE</f>
        <v>246977.09009520596</v>
      </c>
      <c r="L13200" s="2">
        <f>A13200*PRICE_TOM+B13200*PRICE_CAR+C13200*PRICE_MES</f>
        <v>243170</v>
      </c>
      <c r="M13200" s="2">
        <f>A13200*FERT_BED_TOM+B13200*FERT_BED_CAR+C13200*FERT_BED_MES</f>
        <v>38280</v>
      </c>
      <c r="N13200" s="6">
        <f>IF(AND(D13200&lt;=TOTAL_BEDS,J13200&lt;=TEMP_WORKER_MAX*TEMP_WORKER_HRS),1,0)</f>
        <v>0</v>
      </c>
      <c r="O13200" s="2">
        <f>L13200-M13200-K13200-FIXED_COSTS</f>
        <v>-62087.09009520596</v>
      </c>
      <c r="P13200" s="2">
        <f>IF(N13200=1,O13200,"")</f>
      </c>
    </row>
    <row r="13201">
      <c r="A13201" s="6">
        <v>20</v>
      </c>
      <c r="B13201" s="6">
        <v>5</v>
      </c>
      <c r="C13201" s="6">
        <v>22</v>
      </c>
      <c r="D13201" s="6">
        <f>A13201+B13201+C13201</f>
        <v>47</v>
      </c>
      <c r="E13201" s="5">
        <f>IF(A13201=0,0,A13201*LABOR_HRS_WK_TOM*SEASON_WEEKS*(1+DIM_PCT_TOM)^A13201)</f>
        <v>12109.4999087861</v>
      </c>
      <c r="F13201" s="5">
        <f>IF(B13201=0,0,B13201*LABOR_HRS_WK_CAR*SEASON_WEEKS*(1+DIM_PCT_CAR)^B13201)</f>
        <v>169.71123193359367</v>
      </c>
      <c r="G13201" s="5">
        <f>IF(C13201=0,0,C13201*LABOR_HRS_WK_MES*SEASON_WEEKS*(1+DIM_PCT_MES)^C13201)</f>
        <v>1301.1455960105659</v>
      </c>
      <c r="H13201" s="5">
        <f>E13201+F13201+G13201</f>
        <v>13580.35673673026</v>
      </c>
      <c r="I13201" s="5">
        <f>MIN(H13201,FARMER_HRS)</f>
        <v>720</v>
      </c>
      <c r="J13201" s="5">
        <f>MAX(0,H13201-FARMER_HRS)</f>
        <v>12860.35673673026</v>
      </c>
      <c r="K13201" s="2">
        <f>I13201*FARMER_RATE+J13201*TEMP_WORKER_RATE</f>
        <v>248270.08223490036</v>
      </c>
      <c r="L13201" s="2">
        <f>A13201*PRICE_TOM+B13201*PRICE_CAR+C13201*PRICE_MES</f>
        <v>245870</v>
      </c>
      <c r="M13201" s="2">
        <f>A13201*FERT_BED_TOM+B13201*FERT_BED_CAR+C13201*FERT_BED_MES</f>
        <v>39160</v>
      </c>
      <c r="N13201" s="6">
        <f>IF(AND(D13201&lt;=TOTAL_BEDS,J13201&lt;=TEMP_WORKER_MAX*TEMP_WORKER_HRS),1,0)</f>
        <v>0</v>
      </c>
      <c r="O13201" s="2">
        <f>L13201-M13201-K13201-FIXED_COSTS</f>
        <v>-61560.082234900357</v>
      </c>
      <c r="P13201" s="2">
        <f>IF(N13201=1,O13201,"")</f>
      </c>
    </row>
    <row r="13202">
      <c r="A13202" s="6">
        <v>20</v>
      </c>
      <c r="B13202" s="6">
        <v>5</v>
      </c>
      <c r="C13202" s="6">
        <v>23</v>
      </c>
      <c r="D13202" s="6">
        <f>A13202+B13202+C13202</f>
        <v>48</v>
      </c>
      <c r="E13202" s="5">
        <f>IF(A13202=0,0,A13202*LABOR_HRS_WK_TOM*SEASON_WEEKS*(1+DIM_PCT_TOM)^A13202)</f>
        <v>12109.4999087861</v>
      </c>
      <c r="F13202" s="5">
        <f>IF(B13202=0,0,B13202*LABOR_HRS_WK_CAR*SEASON_WEEKS*(1+DIM_PCT_CAR)^B13202)</f>
        <v>169.71123193359367</v>
      </c>
      <c r="G13202" s="5">
        <f>IF(C13202=0,0,C13202*LABOR_HRS_WK_MES*SEASON_WEEKS*(1+DIM_PCT_MES)^C13202)</f>
        <v>1377.2921848680023</v>
      </c>
      <c r="H13202" s="5">
        <f>E13202+F13202+G13202</f>
        <v>13656.503325587695</v>
      </c>
      <c r="I13202" s="5">
        <f>MIN(H13202,FARMER_HRS)</f>
        <v>720</v>
      </c>
      <c r="J13202" s="5">
        <f>MAX(0,H13202-FARMER_HRS)</f>
        <v>12936.503325587695</v>
      </c>
      <c r="K13202" s="2">
        <f>I13202*FARMER_RATE+J13202*TEMP_WORKER_RATE</f>
        <v>249592.07162478636</v>
      </c>
      <c r="L13202" s="2">
        <f>A13202*PRICE_TOM+B13202*PRICE_CAR+C13202*PRICE_MES</f>
        <v>248570</v>
      </c>
      <c r="M13202" s="2">
        <f>A13202*FERT_BED_TOM+B13202*FERT_BED_CAR+C13202*FERT_BED_MES</f>
        <v>40040</v>
      </c>
      <c r="N13202" s="6">
        <f>IF(AND(D13202&lt;=TOTAL_BEDS,J13202&lt;=TEMP_WORKER_MAX*TEMP_WORKER_HRS),1,0)</f>
        <v>0</v>
      </c>
      <c r="O13202" s="2">
        <f>L13202-M13202-K13202-FIXED_COSTS</f>
        <v>-61062.07162478636</v>
      </c>
      <c r="P13202" s="2">
        <f>IF(N13202=1,O13202,"")</f>
      </c>
    </row>
    <row r="13203">
      <c r="A13203" s="6">
        <v>20</v>
      </c>
      <c r="B13203" s="6">
        <v>5</v>
      </c>
      <c r="C13203" s="6">
        <v>24</v>
      </c>
      <c r="D13203" s="6">
        <f>A13203+B13203+C13203</f>
        <v>49</v>
      </c>
      <c r="E13203" s="5">
        <f>IF(A13203=0,0,A13203*LABOR_HRS_WK_TOM*SEASON_WEEKS*(1+DIM_PCT_TOM)^A13203)</f>
        <v>12109.4999087861</v>
      </c>
      <c r="F13203" s="5">
        <f>IF(B13203=0,0,B13203*LABOR_HRS_WK_CAR*SEASON_WEEKS*(1+DIM_PCT_CAR)^B13203)</f>
        <v>169.71123193359367</v>
      </c>
      <c r="G13203" s="5">
        <f>IF(C13203=0,0,C13203*LABOR_HRS_WK_MES*SEASON_WEEKS*(1+DIM_PCT_MES)^C13203)</f>
        <v>1455.139134447498</v>
      </c>
      <c r="H13203" s="5">
        <f>E13203+F13203+G13203</f>
        <v>13734.350275167191</v>
      </c>
      <c r="I13203" s="5">
        <f>MIN(H13203,FARMER_HRS)</f>
        <v>720</v>
      </c>
      <c r="J13203" s="5">
        <f>MAX(0,H13203-FARMER_HRS)</f>
        <v>13014.350275167191</v>
      </c>
      <c r="K13203" s="2">
        <f>I13203*FARMER_RATE+J13203*TEMP_WORKER_RATE</f>
        <v>250943.58116609708</v>
      </c>
      <c r="L13203" s="2">
        <f>A13203*PRICE_TOM+B13203*PRICE_CAR+C13203*PRICE_MES</f>
        <v>251270</v>
      </c>
      <c r="M13203" s="2">
        <f>A13203*FERT_BED_TOM+B13203*FERT_BED_CAR+C13203*FERT_BED_MES</f>
        <v>40920</v>
      </c>
      <c r="N13203" s="6">
        <f>IF(AND(D13203&lt;=TOTAL_BEDS,J13203&lt;=TEMP_WORKER_MAX*TEMP_WORKER_HRS),1,0)</f>
        <v>0</v>
      </c>
      <c r="O13203" s="2">
        <f>L13203-M13203-K13203-FIXED_COSTS</f>
        <v>-60593.581166097079</v>
      </c>
      <c r="P13203" s="2">
        <f>IF(N13203=1,O13203,"")</f>
      </c>
    </row>
    <row r="13204">
      <c r="A13204" s="6">
        <v>20</v>
      </c>
      <c r="B13204" s="6">
        <v>5</v>
      </c>
      <c r="C13204" s="6">
        <v>25</v>
      </c>
      <c r="D13204" s="6">
        <f>A13204+B13204+C13204</f>
        <v>50</v>
      </c>
      <c r="E13204" s="5">
        <f>IF(A13204=0,0,A13204*LABOR_HRS_WK_TOM*SEASON_WEEKS*(1+DIM_PCT_TOM)^A13204)</f>
        <v>12109.4999087861</v>
      </c>
      <c r="F13204" s="5">
        <f>IF(B13204=0,0,B13204*LABOR_HRS_WK_CAR*SEASON_WEEKS*(1+DIM_PCT_CAR)^B13204)</f>
        <v>169.71123193359367</v>
      </c>
      <c r="G13204" s="5">
        <f>IF(C13204=0,0,C13204*LABOR_HRS_WK_MES*SEASON_WEEKS*(1+DIM_PCT_MES)^C13204)</f>
        <v>1534.7170558625955</v>
      </c>
      <c r="H13204" s="5">
        <f>E13204+F13204+G13204</f>
        <v>13813.928196582288</v>
      </c>
      <c r="I13204" s="5">
        <f>MIN(H13204,FARMER_HRS)</f>
        <v>720</v>
      </c>
      <c r="J13204" s="5">
        <f>MAX(0,H13204-FARMER_HRS)</f>
        <v>13093.928196582288</v>
      </c>
      <c r="K13204" s="2">
        <f>I13204*FARMER_RATE+J13204*TEMP_WORKER_RATE</f>
        <v>252325.14230177584</v>
      </c>
      <c r="L13204" s="2">
        <f>A13204*PRICE_TOM+B13204*PRICE_CAR+C13204*PRICE_MES</f>
        <v>253970</v>
      </c>
      <c r="M13204" s="2">
        <f>A13204*FERT_BED_TOM+B13204*FERT_BED_CAR+C13204*FERT_BED_MES</f>
        <v>41800</v>
      </c>
      <c r="N13204" s="6">
        <f>IF(AND(D13204&lt;=TOTAL_BEDS,J13204&lt;=TEMP_WORKER_MAX*TEMP_WORKER_HRS),1,0)</f>
        <v>0</v>
      </c>
      <c r="O13204" s="2">
        <f>L13204-M13204-K13204-FIXED_COSTS</f>
        <v>-60155.142301775835</v>
      </c>
      <c r="P13204" s="2">
        <f>IF(N13204=1,O13204,"")</f>
      </c>
    </row>
    <row r="13205">
      <c r="A13205" s="6">
        <v>20</v>
      </c>
      <c r="B13205" s="6">
        <v>5</v>
      </c>
      <c r="C13205" s="6">
        <v>26</v>
      </c>
      <c r="D13205" s="6">
        <f>A13205+B13205+C13205</f>
        <v>51</v>
      </c>
      <c r="E13205" s="5">
        <f>IF(A13205=0,0,A13205*LABOR_HRS_WK_TOM*SEASON_WEEKS*(1+DIM_PCT_TOM)^A13205)</f>
        <v>12109.4999087861</v>
      </c>
      <c r="F13205" s="5">
        <f>IF(B13205=0,0,B13205*LABOR_HRS_WK_CAR*SEASON_WEEKS*(1+DIM_PCT_CAR)^B13205)</f>
        <v>169.71123193359367</v>
      </c>
      <c r="G13205" s="5">
        <f>IF(C13205=0,0,C13205*LABOR_HRS_WK_MES*SEASON_WEEKS*(1+DIM_PCT_MES)^C13205)</f>
        <v>1616.0570598233128</v>
      </c>
      <c r="H13205" s="5">
        <f>E13205+F13205+G13205</f>
        <v>13895.268200543007</v>
      </c>
      <c r="I13205" s="5">
        <f>MIN(H13205,FARMER_HRS)</f>
        <v>720</v>
      </c>
      <c r="J13205" s="5">
        <f>MAX(0,H13205-FARMER_HRS)</f>
        <v>13175.268200543007</v>
      </c>
      <c r="K13205" s="2">
        <f>I13205*FARMER_RATE+J13205*TEMP_WORKER_RATE</f>
        <v>253737.2951483161</v>
      </c>
      <c r="L13205" s="2">
        <f>A13205*PRICE_TOM+B13205*PRICE_CAR+C13205*PRICE_MES</f>
        <v>256670</v>
      </c>
      <c r="M13205" s="2">
        <f>A13205*FERT_BED_TOM+B13205*FERT_BED_CAR+C13205*FERT_BED_MES</f>
        <v>42680</v>
      </c>
      <c r="N13205" s="6">
        <f>IF(AND(D13205&lt;=TOTAL_BEDS,J13205&lt;=TEMP_WORKER_MAX*TEMP_WORKER_HRS),1,0)</f>
        <v>0</v>
      </c>
      <c r="O13205" s="2">
        <f>L13205-M13205-K13205-FIXED_COSTS</f>
        <v>-59747.2951483161</v>
      </c>
      <c r="P13205" s="2">
        <f>IF(N13205=1,O13205,"")</f>
      </c>
    </row>
    <row r="13206">
      <c r="A13206" s="6">
        <v>20</v>
      </c>
      <c r="B13206" s="6">
        <v>5</v>
      </c>
      <c r="C13206" s="6">
        <v>27</v>
      </c>
      <c r="D13206" s="6">
        <f>A13206+B13206+C13206</f>
        <v>52</v>
      </c>
      <c r="E13206" s="5">
        <f>IF(A13206=0,0,A13206*LABOR_HRS_WK_TOM*SEASON_WEEKS*(1+DIM_PCT_TOM)^A13206)</f>
        <v>12109.4999087861</v>
      </c>
      <c r="F13206" s="5">
        <f>IF(B13206=0,0,B13206*LABOR_HRS_WK_CAR*SEASON_WEEKS*(1+DIM_PCT_CAR)^B13206)</f>
        <v>169.71123193359367</v>
      </c>
      <c r="G13206" s="5">
        <f>IF(C13206=0,0,C13206*LABOR_HRS_WK_MES*SEASON_WEEKS*(1+DIM_PCT_MES)^C13206)</f>
        <v>1699.19076434307</v>
      </c>
      <c r="H13206" s="5">
        <f>E13206+F13206+G13206</f>
        <v>13978.401905062763</v>
      </c>
      <c r="I13206" s="5">
        <f>MIN(H13206,FARMER_HRS)</f>
        <v>720</v>
      </c>
      <c r="J13206" s="5">
        <f>MAX(0,H13206-FARMER_HRS)</f>
        <v>13258.401905062763</v>
      </c>
      <c r="K13206" s="2">
        <f>I13206*FARMER_RATE+J13206*TEMP_WORKER_RATE</f>
        <v>255180.58862956185</v>
      </c>
      <c r="L13206" s="2">
        <f>A13206*PRICE_TOM+B13206*PRICE_CAR+C13206*PRICE_MES</f>
        <v>259370</v>
      </c>
      <c r="M13206" s="2">
        <f>A13206*FERT_BED_TOM+B13206*FERT_BED_CAR+C13206*FERT_BED_MES</f>
        <v>43560</v>
      </c>
      <c r="N13206" s="6">
        <f>IF(AND(D13206&lt;=TOTAL_BEDS,J13206&lt;=TEMP_WORKER_MAX*TEMP_WORKER_HRS),1,0)</f>
        <v>0</v>
      </c>
      <c r="O13206" s="2">
        <f>L13206-M13206-K13206-FIXED_COSTS</f>
        <v>-59370.588629561855</v>
      </c>
      <c r="P13206" s="2">
        <f>IF(N13206=1,O13206,"")</f>
      </c>
    </row>
    <row r="13207">
      <c r="A13207" s="6">
        <v>20</v>
      </c>
      <c r="B13207" s="6">
        <v>5</v>
      </c>
      <c r="C13207" s="6">
        <v>28</v>
      </c>
      <c r="D13207" s="6">
        <f>A13207+B13207+C13207</f>
        <v>53</v>
      </c>
      <c r="E13207" s="5">
        <f>IF(A13207=0,0,A13207*LABOR_HRS_WK_TOM*SEASON_WEEKS*(1+DIM_PCT_TOM)^A13207)</f>
        <v>12109.4999087861</v>
      </c>
      <c r="F13207" s="5">
        <f>IF(B13207=0,0,B13207*LABOR_HRS_WK_CAR*SEASON_WEEKS*(1+DIM_PCT_CAR)^B13207)</f>
        <v>169.71123193359367</v>
      </c>
      <c r="G13207" s="5">
        <f>IF(C13207=0,0,C13207*LABOR_HRS_WK_MES*SEASON_WEEKS*(1+DIM_PCT_MES)^C13207)</f>
        <v>1784.1503025602233</v>
      </c>
      <c r="H13207" s="5">
        <f>E13207+F13207+G13207</f>
        <v>14063.361443279917</v>
      </c>
      <c r="I13207" s="5">
        <f>MIN(H13207,FARMER_HRS)</f>
        <v>720</v>
      </c>
      <c r="J13207" s="5">
        <f>MAX(0,H13207-FARMER_HRS)</f>
        <v>13343.361443279917</v>
      </c>
      <c r="K13207" s="2">
        <f>I13207*FARMER_RATE+J13207*TEMP_WORKER_RATE</f>
        <v>256655.58061249854</v>
      </c>
      <c r="L13207" s="2">
        <f>A13207*PRICE_TOM+B13207*PRICE_CAR+C13207*PRICE_MES</f>
        <v>262070</v>
      </c>
      <c r="M13207" s="2">
        <f>A13207*FERT_BED_TOM+B13207*FERT_BED_CAR+C13207*FERT_BED_MES</f>
        <v>44440</v>
      </c>
      <c r="N13207" s="6">
        <f>IF(AND(D13207&lt;=TOTAL_BEDS,J13207&lt;=TEMP_WORKER_MAX*TEMP_WORKER_HRS),1,0)</f>
        <v>0</v>
      </c>
      <c r="O13207" s="2">
        <f>L13207-M13207-K13207-FIXED_COSTS</f>
        <v>-59025.580612498539</v>
      </c>
      <c r="P13207" s="2">
        <f>IF(N13207=1,O13207,"")</f>
      </c>
    </row>
    <row r="13208">
      <c r="A13208" s="6">
        <v>20</v>
      </c>
      <c r="B13208" s="6">
        <v>5</v>
      </c>
      <c r="C13208" s="6">
        <v>29</v>
      </c>
      <c r="D13208" s="6">
        <f>A13208+B13208+C13208</f>
        <v>54</v>
      </c>
      <c r="E13208" s="5">
        <f>IF(A13208=0,0,A13208*LABOR_HRS_WK_TOM*SEASON_WEEKS*(1+DIM_PCT_TOM)^A13208)</f>
        <v>12109.4999087861</v>
      </c>
      <c r="F13208" s="5">
        <f>IF(B13208=0,0,B13208*LABOR_HRS_WK_CAR*SEASON_WEEKS*(1+DIM_PCT_CAR)^B13208)</f>
        <v>169.71123193359367</v>
      </c>
      <c r="G13208" s="5">
        <f>IF(C13208=0,0,C13208*LABOR_HRS_WK_MES*SEASON_WEEKS*(1+DIM_PCT_MES)^C13208)</f>
        <v>1870.9683306758766</v>
      </c>
      <c r="H13208" s="5">
        <f>E13208+F13208+G13208</f>
        <v>14150.17947139557</v>
      </c>
      <c r="I13208" s="5">
        <f>MIN(H13208,FARMER_HRS)</f>
        <v>720</v>
      </c>
      <c r="J13208" s="5">
        <f>MAX(0,H13208-FARMER_HRS)</f>
        <v>13430.17947139557</v>
      </c>
      <c r="K13208" s="2">
        <f>I13208*FARMER_RATE+J13208*TEMP_WORKER_RATE</f>
        <v>258162.83804506197</v>
      </c>
      <c r="L13208" s="2">
        <f>A13208*PRICE_TOM+B13208*PRICE_CAR+C13208*PRICE_MES</f>
        <v>264770</v>
      </c>
      <c r="M13208" s="2">
        <f>A13208*FERT_BED_TOM+B13208*FERT_BED_CAR+C13208*FERT_BED_MES</f>
        <v>45320</v>
      </c>
      <c r="N13208" s="6">
        <f>IF(AND(D13208&lt;=TOTAL_BEDS,J13208&lt;=TEMP_WORKER_MAX*TEMP_WORKER_HRS),1,0)</f>
        <v>0</v>
      </c>
      <c r="O13208" s="2">
        <f>L13208-M13208-K13208-FIXED_COSTS</f>
        <v>-58712.838045061973</v>
      </c>
      <c r="P13208" s="2">
        <f>IF(N13208=1,O13208,"")</f>
      </c>
    </row>
    <row r="13209">
      <c r="A13209" s="6">
        <v>20</v>
      </c>
      <c r="B13209" s="6">
        <v>5</v>
      </c>
      <c r="C13209" s="6">
        <v>30</v>
      </c>
      <c r="D13209" s="6">
        <f>A13209+B13209+C13209</f>
        <v>55</v>
      </c>
      <c r="E13209" s="5">
        <f>IF(A13209=0,0,A13209*LABOR_HRS_WK_TOM*SEASON_WEEKS*(1+DIM_PCT_TOM)^A13209)</f>
        <v>12109.4999087861</v>
      </c>
      <c r="F13209" s="5">
        <f>IF(B13209=0,0,B13209*LABOR_HRS_WK_CAR*SEASON_WEEKS*(1+DIM_PCT_CAR)^B13209)</f>
        <v>169.71123193359367</v>
      </c>
      <c r="G13209" s="5">
        <f>IF(C13209=0,0,C13209*LABOR_HRS_WK_MES*SEASON_WEEKS*(1+DIM_PCT_MES)^C13209)</f>
        <v>1959.6780360096466</v>
      </c>
      <c r="H13209" s="5">
        <f>E13209+F13209+G13209</f>
        <v>14238.889176729341</v>
      </c>
      <c r="I13209" s="5">
        <f>MIN(H13209,FARMER_HRS)</f>
        <v>720</v>
      </c>
      <c r="J13209" s="5">
        <f>MAX(0,H13209-FARMER_HRS)</f>
        <v>13518.889176729341</v>
      </c>
      <c r="K13209" s="2">
        <f>I13209*FARMER_RATE+J13209*TEMP_WORKER_RATE</f>
        <v>259702.9370959955</v>
      </c>
      <c r="L13209" s="2">
        <f>A13209*PRICE_TOM+B13209*PRICE_CAR+C13209*PRICE_MES</f>
        <v>267470</v>
      </c>
      <c r="M13209" s="2">
        <f>A13209*FERT_BED_TOM+B13209*FERT_BED_CAR+C13209*FERT_BED_MES</f>
        <v>46200</v>
      </c>
      <c r="N13209" s="6">
        <f>IF(AND(D13209&lt;=TOTAL_BEDS,J13209&lt;=TEMP_WORKER_MAX*TEMP_WORKER_HRS),1,0)</f>
        <v>0</v>
      </c>
      <c r="O13209" s="2">
        <f>L13209-M13209-K13209-FIXED_COSTS</f>
        <v>-58432.9370959955</v>
      </c>
      <c r="P13209" s="2">
        <f>IF(N13209=1,O13209,"")</f>
      </c>
    </row>
    <row r="13210">
      <c r="A13210" s="6">
        <v>20</v>
      </c>
      <c r="B13210" s="6">
        <v>6</v>
      </c>
      <c r="C13210" s="6">
        <v>0</v>
      </c>
      <c r="D13210" s="6">
        <f>A13210+B13210+C13210</f>
        <v>26</v>
      </c>
      <c r="E13210" s="5">
        <f>IF(A13210=0,0,A13210*LABOR_HRS_WK_TOM*SEASON_WEEKS*(1+DIM_PCT_TOM)^A13210)</f>
        <v>12109.4999087861</v>
      </c>
      <c r="F13210" s="5">
        <f>IF(B13210=0,0,B13210*LABOR_HRS_WK_CAR*SEASON_WEEKS*(1+DIM_PCT_CAR)^B13210)</f>
        <v>208.7448152783202</v>
      </c>
      <c r="G13210" s="5">
        <f>IF(C13210=0,0,C13210*LABOR_HRS_WK_MES*SEASON_WEEKS*(1+DIM_PCT_MES)^C13210)</f>
        <v>0</v>
      </c>
      <c r="H13210" s="5">
        <f>E13210+F13210+G13210</f>
        <v>12318.24472406442</v>
      </c>
      <c r="I13210" s="5">
        <f>MIN(H13210,FARMER_HRS)</f>
        <v>720</v>
      </c>
      <c r="J13210" s="5">
        <f>MAX(0,H13210-FARMER_HRS)</f>
        <v>11598.24472406442</v>
      </c>
      <c r="K13210" s="2">
        <f>I13210*FARMER_RATE+J13210*TEMP_WORKER_RATE</f>
        <v>226358.41534834061</v>
      </c>
      <c r="L13210" s="2">
        <f>A13210*PRICE_TOM+B13210*PRICE_CAR+C13210*PRICE_MES</f>
        <v>188564</v>
      </c>
      <c r="M13210" s="2">
        <f>A13210*FERT_BED_TOM+B13210*FERT_BED_CAR+C13210*FERT_BED_MES</f>
        <v>20240</v>
      </c>
      <c r="N13210" s="6">
        <f>IF(AND(D13210&lt;=TOTAL_BEDS,J13210&lt;=TEMP_WORKER_MAX*TEMP_WORKER_HRS),1,0)</f>
        <v>0</v>
      </c>
      <c r="O13210" s="2">
        <f>L13210-M13210-K13210-FIXED_COSTS</f>
        <v>-78034.415348340612</v>
      </c>
      <c r="P13210" s="2">
        <f>IF(N13210=1,O13210,"")</f>
      </c>
    </row>
    <row r="13211">
      <c r="A13211" s="6">
        <v>20</v>
      </c>
      <c r="B13211" s="6">
        <v>6</v>
      </c>
      <c r="C13211" s="6">
        <v>1</v>
      </c>
      <c r="D13211" s="6">
        <f>A13211+B13211+C13211</f>
        <v>27</v>
      </c>
      <c r="E13211" s="5">
        <f>IF(A13211=0,0,A13211*LABOR_HRS_WK_TOM*SEASON_WEEKS*(1+DIM_PCT_TOM)^A13211)</f>
        <v>12109.4999087861</v>
      </c>
      <c r="F13211" s="5">
        <f>IF(B13211=0,0,B13211*LABOR_HRS_WK_CAR*SEASON_WEEKS*(1+DIM_PCT_CAR)^B13211)</f>
        <v>208.7448152783202</v>
      </c>
      <c r="G13211" s="5">
        <f>IF(C13211=0,0,C13211*LABOR_HRS_WK_MES*SEASON_WEEKS*(1+DIM_PCT_MES)^C13211)</f>
        <v>45.5625</v>
      </c>
      <c r="H13211" s="5">
        <f>E13211+F13211+G13211</f>
        <v>12363.80722406442</v>
      </c>
      <c r="I13211" s="5">
        <f>MIN(H13211,FARMER_HRS)</f>
        <v>720</v>
      </c>
      <c r="J13211" s="5">
        <f>MAX(0,H13211-FARMER_HRS)</f>
        <v>11643.80722406442</v>
      </c>
      <c r="K13211" s="2">
        <f>I13211*FARMER_RATE+J13211*TEMP_WORKER_RATE</f>
        <v>227149.43097334061</v>
      </c>
      <c r="L13211" s="2">
        <f>A13211*PRICE_TOM+B13211*PRICE_CAR+C13211*PRICE_MES</f>
        <v>191264</v>
      </c>
      <c r="M13211" s="2">
        <f>A13211*FERT_BED_TOM+B13211*FERT_BED_CAR+C13211*FERT_BED_MES</f>
        <v>21120</v>
      </c>
      <c r="N13211" s="6">
        <f>IF(AND(D13211&lt;=TOTAL_BEDS,J13211&lt;=TEMP_WORKER_MAX*TEMP_WORKER_HRS),1,0)</f>
        <v>0</v>
      </c>
      <c r="O13211" s="2">
        <f>L13211-M13211-K13211-FIXED_COSTS</f>
        <v>-77005.430973340612</v>
      </c>
      <c r="P13211" s="2">
        <f>IF(N13211=1,O13211,"")</f>
      </c>
    </row>
    <row r="13212">
      <c r="A13212" s="6">
        <v>20</v>
      </c>
      <c r="B13212" s="6">
        <v>6</v>
      </c>
      <c r="C13212" s="6">
        <v>2</v>
      </c>
      <c r="D13212" s="6">
        <f>A13212+B13212+C13212</f>
        <v>28</v>
      </c>
      <c r="E13212" s="5">
        <f>IF(A13212=0,0,A13212*LABOR_HRS_WK_TOM*SEASON_WEEKS*(1+DIM_PCT_TOM)^A13212)</f>
        <v>12109.4999087861</v>
      </c>
      <c r="F13212" s="5">
        <f>IF(B13212=0,0,B13212*LABOR_HRS_WK_CAR*SEASON_WEEKS*(1+DIM_PCT_CAR)^B13212)</f>
        <v>208.7448152783202</v>
      </c>
      <c r="G13212" s="5">
        <f>IF(C13212=0,0,C13212*LABOR_HRS_WK_MES*SEASON_WEEKS*(1+DIM_PCT_MES)^C13212)</f>
        <v>92.2640625</v>
      </c>
      <c r="H13212" s="5">
        <f>E13212+F13212+G13212</f>
        <v>12410.50878656442</v>
      </c>
      <c r="I13212" s="5">
        <f>MIN(H13212,FARMER_HRS)</f>
        <v>720</v>
      </c>
      <c r="J13212" s="5">
        <f>MAX(0,H13212-FARMER_HRS)</f>
        <v>11690.50878656442</v>
      </c>
      <c r="K13212" s="2">
        <f>I13212*FARMER_RATE+J13212*TEMP_WORKER_RATE</f>
        <v>227960.22198896561</v>
      </c>
      <c r="L13212" s="2">
        <f>A13212*PRICE_TOM+B13212*PRICE_CAR+C13212*PRICE_MES</f>
        <v>193964</v>
      </c>
      <c r="M13212" s="2">
        <f>A13212*FERT_BED_TOM+B13212*FERT_BED_CAR+C13212*FERT_BED_MES</f>
        <v>22000</v>
      </c>
      <c r="N13212" s="6">
        <f>IF(AND(D13212&lt;=TOTAL_BEDS,J13212&lt;=TEMP_WORKER_MAX*TEMP_WORKER_HRS),1,0)</f>
        <v>0</v>
      </c>
      <c r="O13212" s="2">
        <f>L13212-M13212-K13212-FIXED_COSTS</f>
        <v>-75996.221988965612</v>
      </c>
      <c r="P13212" s="2">
        <f>IF(N13212=1,O13212,"")</f>
      </c>
    </row>
    <row r="13213">
      <c r="A13213" s="6">
        <v>20</v>
      </c>
      <c r="B13213" s="6">
        <v>6</v>
      </c>
      <c r="C13213" s="6">
        <v>3</v>
      </c>
      <c r="D13213" s="6">
        <f>A13213+B13213+C13213</f>
        <v>29</v>
      </c>
      <c r="E13213" s="5">
        <f>IF(A13213=0,0,A13213*LABOR_HRS_WK_TOM*SEASON_WEEKS*(1+DIM_PCT_TOM)^A13213)</f>
        <v>12109.4999087861</v>
      </c>
      <c r="F13213" s="5">
        <f>IF(B13213=0,0,B13213*LABOR_HRS_WK_CAR*SEASON_WEEKS*(1+DIM_PCT_CAR)^B13213)</f>
        <v>208.7448152783202</v>
      </c>
      <c r="G13213" s="5">
        <f>IF(C13213=0,0,C13213*LABOR_HRS_WK_MES*SEASON_WEEKS*(1+DIM_PCT_MES)^C13213)</f>
        <v>140.12604492187498</v>
      </c>
      <c r="H13213" s="5">
        <f>E13213+F13213+G13213</f>
        <v>12458.370768986295</v>
      </c>
      <c r="I13213" s="5">
        <f>MIN(H13213,FARMER_HRS)</f>
        <v>720</v>
      </c>
      <c r="J13213" s="5">
        <f>MAX(0,H13213-FARMER_HRS)</f>
        <v>11738.370768986295</v>
      </c>
      <c r="K13213" s="2">
        <f>I13213*FARMER_RATE+J13213*TEMP_WORKER_RATE</f>
        <v>228791.15918378983</v>
      </c>
      <c r="L13213" s="2">
        <f>A13213*PRICE_TOM+B13213*PRICE_CAR+C13213*PRICE_MES</f>
        <v>196664</v>
      </c>
      <c r="M13213" s="2">
        <f>A13213*FERT_BED_TOM+B13213*FERT_BED_CAR+C13213*FERT_BED_MES</f>
        <v>22880</v>
      </c>
      <c r="N13213" s="6">
        <f>IF(AND(D13213&lt;=TOTAL_BEDS,J13213&lt;=TEMP_WORKER_MAX*TEMP_WORKER_HRS),1,0)</f>
        <v>0</v>
      </c>
      <c r="O13213" s="2">
        <f>L13213-M13213-K13213-FIXED_COSTS</f>
        <v>-75007.15918378983</v>
      </c>
      <c r="P13213" s="2">
        <f>IF(N13213=1,O13213,"")</f>
      </c>
    </row>
    <row r="13214">
      <c r="A13214" s="6">
        <v>20</v>
      </c>
      <c r="B13214" s="6">
        <v>6</v>
      </c>
      <c r="C13214" s="6">
        <v>4</v>
      </c>
      <c r="D13214" s="6">
        <f>A13214+B13214+C13214</f>
        <v>30</v>
      </c>
      <c r="E13214" s="5">
        <f>IF(A13214=0,0,A13214*LABOR_HRS_WK_TOM*SEASON_WEEKS*(1+DIM_PCT_TOM)^A13214)</f>
        <v>12109.4999087861</v>
      </c>
      <c r="F13214" s="5">
        <f>IF(B13214=0,0,B13214*LABOR_HRS_WK_CAR*SEASON_WEEKS*(1+DIM_PCT_CAR)^B13214)</f>
        <v>208.7448152783202</v>
      </c>
      <c r="G13214" s="5">
        <f>IF(C13214=0,0,C13214*LABOR_HRS_WK_MES*SEASON_WEEKS*(1+DIM_PCT_MES)^C13214)</f>
        <v>189.17016064453119</v>
      </c>
      <c r="H13214" s="5">
        <f>E13214+F13214+G13214</f>
        <v>12507.414884708951</v>
      </c>
      <c r="I13214" s="5">
        <f>MIN(H13214,FARMER_HRS)</f>
        <v>720</v>
      </c>
      <c r="J13214" s="5">
        <f>MAX(0,H13214-FARMER_HRS)</f>
        <v>11787.414884708951</v>
      </c>
      <c r="K13214" s="2">
        <f>I13214*FARMER_RATE+J13214*TEMP_WORKER_RATE</f>
        <v>229642.61952619706</v>
      </c>
      <c r="L13214" s="2">
        <f>A13214*PRICE_TOM+B13214*PRICE_CAR+C13214*PRICE_MES</f>
        <v>199364</v>
      </c>
      <c r="M13214" s="2">
        <f>A13214*FERT_BED_TOM+B13214*FERT_BED_CAR+C13214*FERT_BED_MES</f>
        <v>23760</v>
      </c>
      <c r="N13214" s="6">
        <f>IF(AND(D13214&lt;=TOTAL_BEDS,J13214&lt;=TEMP_WORKER_MAX*TEMP_WORKER_HRS),1,0)</f>
        <v>0</v>
      </c>
      <c r="O13214" s="2">
        <f>L13214-M13214-K13214-FIXED_COSTS</f>
        <v>-74038.619526197057</v>
      </c>
      <c r="P13214" s="2">
        <f>IF(N13214=1,O13214,"")</f>
      </c>
    </row>
    <row r="13215">
      <c r="A13215" s="6">
        <v>20</v>
      </c>
      <c r="B13215" s="6">
        <v>6</v>
      </c>
      <c r="C13215" s="6">
        <v>5</v>
      </c>
      <c r="D13215" s="6">
        <f>A13215+B13215+C13215</f>
        <v>31</v>
      </c>
      <c r="E13215" s="5">
        <f>IF(A13215=0,0,A13215*LABOR_HRS_WK_TOM*SEASON_WEEKS*(1+DIM_PCT_TOM)^A13215)</f>
        <v>12109.4999087861</v>
      </c>
      <c r="F13215" s="5">
        <f>IF(B13215=0,0,B13215*LABOR_HRS_WK_CAR*SEASON_WEEKS*(1+DIM_PCT_CAR)^B13215)</f>
        <v>208.7448152783202</v>
      </c>
      <c r="G13215" s="5">
        <f>IF(C13215=0,0,C13215*LABOR_HRS_WK_MES*SEASON_WEEKS*(1+DIM_PCT_MES)^C13215)</f>
        <v>239.41848456573481</v>
      </c>
      <c r="H13215" s="5">
        <f>E13215+F13215+G13215</f>
        <v>12557.663208630154</v>
      </c>
      <c r="I13215" s="5">
        <f>MIN(H13215,FARMER_HRS)</f>
        <v>720</v>
      </c>
      <c r="J13215" s="5">
        <f>MAX(0,H13215-FARMER_HRS)</f>
        <v>11837.663208630154</v>
      </c>
      <c r="K13215" s="2">
        <f>I13215*FARMER_RATE+J13215*TEMP_WORKER_RATE</f>
        <v>230514.98626094018</v>
      </c>
      <c r="L13215" s="2">
        <f>A13215*PRICE_TOM+B13215*PRICE_CAR+C13215*PRICE_MES</f>
        <v>202064</v>
      </c>
      <c r="M13215" s="2">
        <f>A13215*FERT_BED_TOM+B13215*FERT_BED_CAR+C13215*FERT_BED_MES</f>
        <v>24640</v>
      </c>
      <c r="N13215" s="6">
        <f>IF(AND(D13215&lt;=TOTAL_BEDS,J13215&lt;=TEMP_WORKER_MAX*TEMP_WORKER_HRS),1,0)</f>
        <v>0</v>
      </c>
      <c r="O13215" s="2">
        <f>L13215-M13215-K13215-FIXED_COSTS</f>
        <v>-73090.986260940175</v>
      </c>
      <c r="P13215" s="2">
        <f>IF(N13215=1,O13215,"")</f>
      </c>
    </row>
    <row r="13216">
      <c r="A13216" s="6">
        <v>20</v>
      </c>
      <c r="B13216" s="6">
        <v>6</v>
      </c>
      <c r="C13216" s="6">
        <v>6</v>
      </c>
      <c r="D13216" s="6">
        <f>A13216+B13216+C13216</f>
        <v>32</v>
      </c>
      <c r="E13216" s="5">
        <f>IF(A13216=0,0,A13216*LABOR_HRS_WK_TOM*SEASON_WEEKS*(1+DIM_PCT_TOM)^A13216)</f>
        <v>12109.4999087861</v>
      </c>
      <c r="F13216" s="5">
        <f>IF(B13216=0,0,B13216*LABOR_HRS_WK_CAR*SEASON_WEEKS*(1+DIM_PCT_CAR)^B13216)</f>
        <v>208.7448152783202</v>
      </c>
      <c r="G13216" s="5">
        <f>IF(C13216=0,0,C13216*LABOR_HRS_WK_MES*SEASON_WEEKS*(1+DIM_PCT_MES)^C13216)</f>
        <v>290.89345874736773</v>
      </c>
      <c r="H13216" s="5">
        <f>E13216+F13216+G13216</f>
        <v>12609.138182811788</v>
      </c>
      <c r="I13216" s="5">
        <f>MIN(H13216,FARMER_HRS)</f>
        <v>720</v>
      </c>
      <c r="J13216" s="5">
        <f>MAX(0,H13216-FARMER_HRS)</f>
        <v>11889.138182811788</v>
      </c>
      <c r="K13216" s="2">
        <f>I13216*FARMER_RATE+J13216*TEMP_WORKER_RATE</f>
        <v>231408.6490071491</v>
      </c>
      <c r="L13216" s="2">
        <f>A13216*PRICE_TOM+B13216*PRICE_CAR+C13216*PRICE_MES</f>
        <v>204764</v>
      </c>
      <c r="M13216" s="2">
        <f>A13216*FERT_BED_TOM+B13216*FERT_BED_CAR+C13216*FERT_BED_MES</f>
        <v>25520</v>
      </c>
      <c r="N13216" s="6">
        <f>IF(AND(D13216&lt;=TOTAL_BEDS,J13216&lt;=TEMP_WORKER_MAX*TEMP_WORKER_HRS),1,0)</f>
        <v>0</v>
      </c>
      <c r="O13216" s="2">
        <f>L13216-M13216-K13216-FIXED_COSTS</f>
        <v>-72164.6490071491</v>
      </c>
      <c r="P13216" s="2">
        <f>IF(N13216=1,O13216,"")</f>
      </c>
    </row>
    <row r="13217">
      <c r="A13217" s="6">
        <v>20</v>
      </c>
      <c r="B13217" s="6">
        <v>6</v>
      </c>
      <c r="C13217" s="6">
        <v>7</v>
      </c>
      <c r="D13217" s="6">
        <f>A13217+B13217+C13217</f>
        <v>33</v>
      </c>
      <c r="E13217" s="5">
        <f>IF(A13217=0,0,A13217*LABOR_HRS_WK_TOM*SEASON_WEEKS*(1+DIM_PCT_TOM)^A13217)</f>
        <v>12109.4999087861</v>
      </c>
      <c r="F13217" s="5">
        <f>IF(B13217=0,0,B13217*LABOR_HRS_WK_CAR*SEASON_WEEKS*(1+DIM_PCT_CAR)^B13217)</f>
        <v>208.7448152783202</v>
      </c>
      <c r="G13217" s="5">
        <f>IF(C13217=0,0,C13217*LABOR_HRS_WK_MES*SEASON_WEEKS*(1+DIM_PCT_MES)^C13217)</f>
        <v>343.61789814532818</v>
      </c>
      <c r="H13217" s="5">
        <f>E13217+F13217+G13217</f>
        <v>12661.862622209748</v>
      </c>
      <c r="I13217" s="5">
        <f>MIN(H13217,FARMER_HRS)</f>
        <v>720</v>
      </c>
      <c r="J13217" s="5">
        <f>MAX(0,H13217-FARMER_HRS)</f>
        <v>11941.862622209748</v>
      </c>
      <c r="K13217" s="2">
        <f>I13217*FARMER_RATE+J13217*TEMP_WORKER_RATE</f>
        <v>232324.00385780813</v>
      </c>
      <c r="L13217" s="2">
        <f>A13217*PRICE_TOM+B13217*PRICE_CAR+C13217*PRICE_MES</f>
        <v>207464</v>
      </c>
      <c r="M13217" s="2">
        <f>A13217*FERT_BED_TOM+B13217*FERT_BED_CAR+C13217*FERT_BED_MES</f>
        <v>26400</v>
      </c>
      <c r="N13217" s="6">
        <f>IF(AND(D13217&lt;=TOTAL_BEDS,J13217&lt;=TEMP_WORKER_MAX*TEMP_WORKER_HRS),1,0)</f>
        <v>0</v>
      </c>
      <c r="O13217" s="2">
        <f>L13217-M13217-K13217-FIXED_COSTS</f>
        <v>-71260.003857808129</v>
      </c>
      <c r="P13217" s="2">
        <f>IF(N13217=1,O13217,"")</f>
      </c>
    </row>
    <row r="13218">
      <c r="A13218" s="6">
        <v>20</v>
      </c>
      <c r="B13218" s="6">
        <v>6</v>
      </c>
      <c r="C13218" s="6">
        <v>8</v>
      </c>
      <c r="D13218" s="6">
        <f>A13218+B13218+C13218</f>
        <v>34</v>
      </c>
      <c r="E13218" s="5">
        <f>IF(A13218=0,0,A13218*LABOR_HRS_WK_TOM*SEASON_WEEKS*(1+DIM_PCT_TOM)^A13218)</f>
        <v>12109.4999087861</v>
      </c>
      <c r="F13218" s="5">
        <f>IF(B13218=0,0,B13218*LABOR_HRS_WK_CAR*SEASON_WEEKS*(1+DIM_PCT_CAR)^B13218)</f>
        <v>208.7448152783202</v>
      </c>
      <c r="G13218" s="5">
        <f>IF(C13218=0,0,C13218*LABOR_HRS_WK_MES*SEASON_WEEKS*(1+DIM_PCT_MES)^C13218)</f>
        <v>397.61499642530833</v>
      </c>
      <c r="H13218" s="5">
        <f>E13218+F13218+G13218</f>
        <v>12715.859720489729</v>
      </c>
      <c r="I13218" s="5">
        <f>MIN(H13218,FARMER_HRS)</f>
        <v>720</v>
      </c>
      <c r="J13218" s="5">
        <f>MAX(0,H13218-FARMER_HRS)</f>
        <v>11995.859720489729</v>
      </c>
      <c r="K13218" s="2">
        <f>I13218*FARMER_RATE+J13218*TEMP_WORKER_RATE</f>
        <v>233261.45348072445</v>
      </c>
      <c r="L13218" s="2">
        <f>A13218*PRICE_TOM+B13218*PRICE_CAR+C13218*PRICE_MES</f>
        <v>210164</v>
      </c>
      <c r="M13218" s="2">
        <f>A13218*FERT_BED_TOM+B13218*FERT_BED_CAR+C13218*FERT_BED_MES</f>
        <v>27280</v>
      </c>
      <c r="N13218" s="6">
        <f>IF(AND(D13218&lt;=TOTAL_BEDS,J13218&lt;=TEMP_WORKER_MAX*TEMP_WORKER_HRS),1,0)</f>
        <v>0</v>
      </c>
      <c r="O13218" s="2">
        <f>L13218-M13218-K13218-FIXED_COSTS</f>
        <v>-70377.453480724449</v>
      </c>
      <c r="P13218" s="2">
        <f>IF(N13218=1,O13218,"")</f>
      </c>
    </row>
    <row r="13219">
      <c r="A13219" s="6">
        <v>20</v>
      </c>
      <c r="B13219" s="6">
        <v>6</v>
      </c>
      <c r="C13219" s="6">
        <v>9</v>
      </c>
      <c r="D13219" s="6">
        <f>A13219+B13219+C13219</f>
        <v>35</v>
      </c>
      <c r="E13219" s="5">
        <f>IF(A13219=0,0,A13219*LABOR_HRS_WK_TOM*SEASON_WEEKS*(1+DIM_PCT_TOM)^A13219)</f>
        <v>12109.4999087861</v>
      </c>
      <c r="F13219" s="5">
        <f>IF(B13219=0,0,B13219*LABOR_HRS_WK_CAR*SEASON_WEEKS*(1+DIM_PCT_CAR)^B13219)</f>
        <v>208.7448152783202</v>
      </c>
      <c r="G13219" s="5">
        <f>IF(C13219=0,0,C13219*LABOR_HRS_WK_MES*SEASON_WEEKS*(1+DIM_PCT_MES)^C13219)</f>
        <v>452.90833186570273</v>
      </c>
      <c r="H13219" s="5">
        <f>E13219+F13219+G13219</f>
        <v>12771.153055930123</v>
      </c>
      <c r="I13219" s="5">
        <f>MIN(H13219,FARMER_HRS)</f>
        <v>720</v>
      </c>
      <c r="J13219" s="5">
        <f>MAX(0,H13219-FARMER_HRS)</f>
        <v>12051.153055930123</v>
      </c>
      <c r="K13219" s="2">
        <f>I13219*FARMER_RATE+J13219*TEMP_WORKER_RATE</f>
        <v>234221.40722100908</v>
      </c>
      <c r="L13219" s="2">
        <f>A13219*PRICE_TOM+B13219*PRICE_CAR+C13219*PRICE_MES</f>
        <v>212864</v>
      </c>
      <c r="M13219" s="2">
        <f>A13219*FERT_BED_TOM+B13219*FERT_BED_CAR+C13219*FERT_BED_MES</f>
        <v>28160</v>
      </c>
      <c r="N13219" s="6">
        <f>IF(AND(D13219&lt;=TOTAL_BEDS,J13219&lt;=TEMP_WORKER_MAX*TEMP_WORKER_HRS),1,0)</f>
        <v>0</v>
      </c>
      <c r="O13219" s="2">
        <f>L13219-M13219-K13219-FIXED_COSTS</f>
        <v>-69517.407221009082</v>
      </c>
      <c r="P13219" s="2">
        <f>IF(N13219=1,O13219,"")</f>
      </c>
    </row>
    <row r="13220">
      <c r="A13220" s="6">
        <v>20</v>
      </c>
      <c r="B13220" s="6">
        <v>6</v>
      </c>
      <c r="C13220" s="6">
        <v>10</v>
      </c>
      <c r="D13220" s="6">
        <f>A13220+B13220+C13220</f>
        <v>36</v>
      </c>
      <c r="E13220" s="5">
        <f>IF(A13220=0,0,A13220*LABOR_HRS_WK_TOM*SEASON_WEEKS*(1+DIM_PCT_TOM)^A13220)</f>
        <v>12109.4999087861</v>
      </c>
      <c r="F13220" s="5">
        <f>IF(B13220=0,0,B13220*LABOR_HRS_WK_CAR*SEASON_WEEKS*(1+DIM_PCT_CAR)^B13220)</f>
        <v>208.7448152783202</v>
      </c>
      <c r="G13220" s="5">
        <f>IF(C13220=0,0,C13220*LABOR_HRS_WK_MES*SEASON_WEEKS*(1+DIM_PCT_MES)^C13220)</f>
        <v>509.52187334891551</v>
      </c>
      <c r="H13220" s="5">
        <f>E13220+F13220+G13220</f>
        <v>12827.766597413334</v>
      </c>
      <c r="I13220" s="5">
        <f>MIN(H13220,FARMER_HRS)</f>
        <v>720</v>
      </c>
      <c r="J13220" s="5">
        <f>MAX(0,H13220-FARMER_HRS)</f>
        <v>12107.766597413334</v>
      </c>
      <c r="K13220" s="2">
        <f>I13220*FARMER_RATE+J13220*TEMP_WORKER_RATE</f>
        <v>235204.28120509261</v>
      </c>
      <c r="L13220" s="2">
        <f>A13220*PRICE_TOM+B13220*PRICE_CAR+C13220*PRICE_MES</f>
        <v>215564</v>
      </c>
      <c r="M13220" s="2">
        <f>A13220*FERT_BED_TOM+B13220*FERT_BED_CAR+C13220*FERT_BED_MES</f>
        <v>29040</v>
      </c>
      <c r="N13220" s="6">
        <f>IF(AND(D13220&lt;=TOTAL_BEDS,J13220&lt;=TEMP_WORKER_MAX*TEMP_WORKER_HRS),1,0)</f>
        <v>0</v>
      </c>
      <c r="O13220" s="2">
        <f>L13220-M13220-K13220-FIXED_COSTS</f>
        <v>-68680.281205092615</v>
      </c>
      <c r="P13220" s="2">
        <f>IF(N13220=1,O13220,"")</f>
      </c>
    </row>
    <row r="13221">
      <c r="A13221" s="6">
        <v>20</v>
      </c>
      <c r="B13221" s="6">
        <v>6</v>
      </c>
      <c r="C13221" s="6">
        <v>11</v>
      </c>
      <c r="D13221" s="6">
        <f>A13221+B13221+C13221</f>
        <v>37</v>
      </c>
      <c r="E13221" s="5">
        <f>IF(A13221=0,0,A13221*LABOR_HRS_WK_TOM*SEASON_WEEKS*(1+DIM_PCT_TOM)^A13221)</f>
        <v>12109.4999087861</v>
      </c>
      <c r="F13221" s="5">
        <f>IF(B13221=0,0,B13221*LABOR_HRS_WK_CAR*SEASON_WEEKS*(1+DIM_PCT_CAR)^B13221)</f>
        <v>208.7448152783202</v>
      </c>
      <c r="G13221" s="5">
        <f>IF(C13221=0,0,C13221*LABOR_HRS_WK_MES*SEASON_WEEKS*(1+DIM_PCT_MES)^C13221)</f>
        <v>567.47998644235463</v>
      </c>
      <c r="H13221" s="5">
        <f>E13221+F13221+G13221</f>
        <v>12885.724710506774</v>
      </c>
      <c r="I13221" s="5">
        <f>MIN(H13221,FARMER_HRS)</f>
        <v>720</v>
      </c>
      <c r="J13221" s="5">
        <f>MAX(0,H13221-FARMER_HRS)</f>
        <v>12165.724710506774</v>
      </c>
      <c r="K13221" s="2">
        <f>I13221*FARMER_RATE+J13221*TEMP_WORKER_RATE</f>
        <v>236210.49844629815</v>
      </c>
      <c r="L13221" s="2">
        <f>A13221*PRICE_TOM+B13221*PRICE_CAR+C13221*PRICE_MES</f>
        <v>218264</v>
      </c>
      <c r="M13221" s="2">
        <f>A13221*FERT_BED_TOM+B13221*FERT_BED_CAR+C13221*FERT_BED_MES</f>
        <v>29920</v>
      </c>
      <c r="N13221" s="6">
        <f>IF(AND(D13221&lt;=TOTAL_BEDS,J13221&lt;=TEMP_WORKER_MAX*TEMP_WORKER_HRS),1,0)</f>
        <v>0</v>
      </c>
      <c r="O13221" s="2">
        <f>L13221-M13221-K13221-FIXED_COSTS</f>
        <v>-67866.498446298152</v>
      </c>
      <c r="P13221" s="2">
        <f>IF(N13221=1,O13221,"")</f>
      </c>
    </row>
    <row r="13222">
      <c r="A13222" s="6">
        <v>20</v>
      </c>
      <c r="B13222" s="6">
        <v>6</v>
      </c>
      <c r="C13222" s="6">
        <v>12</v>
      </c>
      <c r="D13222" s="6">
        <f>A13222+B13222+C13222</f>
        <v>38</v>
      </c>
      <c r="E13222" s="5">
        <f>IF(A13222=0,0,A13222*LABOR_HRS_WK_TOM*SEASON_WEEKS*(1+DIM_PCT_TOM)^A13222)</f>
        <v>12109.4999087861</v>
      </c>
      <c r="F13222" s="5">
        <f>IF(B13222=0,0,B13222*LABOR_HRS_WK_CAR*SEASON_WEEKS*(1+DIM_PCT_CAR)^B13222)</f>
        <v>208.7448152783202</v>
      </c>
      <c r="G13222" s="5">
        <f>IF(C13222=0,0,C13222*LABOR_HRS_WK_MES*SEASON_WEEKS*(1+DIM_PCT_MES)^C13222)</f>
        <v>626.807439570419</v>
      </c>
      <c r="H13222" s="5">
        <f>E13222+F13222+G13222</f>
        <v>12945.052163634839</v>
      </c>
      <c r="I13222" s="5">
        <f>MIN(H13222,FARMER_HRS)</f>
        <v>720</v>
      </c>
      <c r="J13222" s="5">
        <f>MAX(0,H13222-FARMER_HRS)</f>
        <v>12225.052163634839</v>
      </c>
      <c r="K13222" s="2">
        <f>I13222*FARMER_RATE+J13222*TEMP_WORKER_RATE</f>
        <v>237240.48895199373</v>
      </c>
      <c r="L13222" s="2">
        <f>A13222*PRICE_TOM+B13222*PRICE_CAR+C13222*PRICE_MES</f>
        <v>220964</v>
      </c>
      <c r="M13222" s="2">
        <f>A13222*FERT_BED_TOM+B13222*FERT_BED_CAR+C13222*FERT_BED_MES</f>
        <v>30800</v>
      </c>
      <c r="N13222" s="6">
        <f>IF(AND(D13222&lt;=TOTAL_BEDS,J13222&lt;=TEMP_WORKER_MAX*TEMP_WORKER_HRS),1,0)</f>
        <v>0</v>
      </c>
      <c r="O13222" s="2">
        <f>L13222-M13222-K13222-FIXED_COSTS</f>
        <v>-67076.488951993728</v>
      </c>
      <c r="P13222" s="2">
        <f>IF(N13222=1,O13222,"")</f>
      </c>
    </row>
    <row r="13223">
      <c r="A13223" s="6">
        <v>20</v>
      </c>
      <c r="B13223" s="6">
        <v>6</v>
      </c>
      <c r="C13223" s="6">
        <v>13</v>
      </c>
      <c r="D13223" s="6">
        <f>A13223+B13223+C13223</f>
        <v>39</v>
      </c>
      <c r="E13223" s="5">
        <f>IF(A13223=0,0,A13223*LABOR_HRS_WK_TOM*SEASON_WEEKS*(1+DIM_PCT_TOM)^A13223)</f>
        <v>12109.4999087861</v>
      </c>
      <c r="F13223" s="5">
        <f>IF(B13223=0,0,B13223*LABOR_HRS_WK_CAR*SEASON_WEEKS*(1+DIM_PCT_CAR)^B13223)</f>
        <v>208.7448152783202</v>
      </c>
      <c r="G13223" s="5">
        <f>IF(C13223=0,0,C13223*LABOR_HRS_WK_MES*SEASON_WEEKS*(1+DIM_PCT_MES)^C13223)</f>
        <v>687.52941027880331</v>
      </c>
      <c r="H13223" s="5">
        <f>E13223+F13223+G13223</f>
        <v>13005.774134343223</v>
      </c>
      <c r="I13223" s="5">
        <f>MIN(H13223,FARMER_HRS)</f>
        <v>720</v>
      </c>
      <c r="J13223" s="5">
        <f>MAX(0,H13223-FARMER_HRS)</f>
        <v>12285.774134343223</v>
      </c>
      <c r="K13223" s="2">
        <f>I13223*FARMER_RATE+J13223*TEMP_WORKER_RATE</f>
        <v>238294.68983234762</v>
      </c>
      <c r="L13223" s="2">
        <f>A13223*PRICE_TOM+B13223*PRICE_CAR+C13223*PRICE_MES</f>
        <v>223664</v>
      </c>
      <c r="M13223" s="2">
        <f>A13223*FERT_BED_TOM+B13223*FERT_BED_CAR+C13223*FERT_BED_MES</f>
        <v>31680</v>
      </c>
      <c r="N13223" s="6">
        <f>IF(AND(D13223&lt;=TOTAL_BEDS,J13223&lt;=TEMP_WORKER_MAX*TEMP_WORKER_HRS),1,0)</f>
        <v>0</v>
      </c>
      <c r="O13223" s="2">
        <f>L13223-M13223-K13223-FIXED_COSTS</f>
        <v>-66310.68983234762</v>
      </c>
      <c r="P13223" s="2">
        <f>IF(N13223=1,O13223,"")</f>
      </c>
    </row>
    <row r="13224">
      <c r="A13224" s="6">
        <v>20</v>
      </c>
      <c r="B13224" s="6">
        <v>6</v>
      </c>
      <c r="C13224" s="6">
        <v>14</v>
      </c>
      <c r="D13224" s="6">
        <f>A13224+B13224+C13224</f>
        <v>40</v>
      </c>
      <c r="E13224" s="5">
        <f>IF(A13224=0,0,A13224*LABOR_HRS_WK_TOM*SEASON_WEEKS*(1+DIM_PCT_TOM)^A13224)</f>
        <v>12109.4999087861</v>
      </c>
      <c r="F13224" s="5">
        <f>IF(B13224=0,0,B13224*LABOR_HRS_WK_CAR*SEASON_WEEKS*(1+DIM_PCT_CAR)^B13224)</f>
        <v>208.7448152783202</v>
      </c>
      <c r="G13224" s="5">
        <f>IF(C13224=0,0,C13224*LABOR_HRS_WK_MES*SEASON_WEEKS*(1+DIM_PCT_MES)^C13224)</f>
        <v>749.67149159246435</v>
      </c>
      <c r="H13224" s="5">
        <f>E13224+F13224+G13224</f>
        <v>13067.916215656884</v>
      </c>
      <c r="I13224" s="5">
        <f>MIN(H13224,FARMER_HRS)</f>
        <v>720</v>
      </c>
      <c r="J13224" s="5">
        <f>MAX(0,H13224-FARMER_HRS)</f>
        <v>12347.916215656884</v>
      </c>
      <c r="K13224" s="2">
        <f>I13224*FARMER_RATE+J13224*TEMP_WORKER_RATE</f>
        <v>239373.54541070978</v>
      </c>
      <c r="L13224" s="2">
        <f>A13224*PRICE_TOM+B13224*PRICE_CAR+C13224*PRICE_MES</f>
        <v>226364</v>
      </c>
      <c r="M13224" s="2">
        <f>A13224*FERT_BED_TOM+B13224*FERT_BED_CAR+C13224*FERT_BED_MES</f>
        <v>32560</v>
      </c>
      <c r="N13224" s="6">
        <f>IF(AND(D13224&lt;=TOTAL_BEDS,J13224&lt;=TEMP_WORKER_MAX*TEMP_WORKER_HRS),1,0)</f>
        <v>0</v>
      </c>
      <c r="O13224" s="2">
        <f>L13224-M13224-K13224-FIXED_COSTS</f>
        <v>-65569.545410709776</v>
      </c>
      <c r="P13224" s="2">
        <f>IF(N13224=1,O13224,"")</f>
      </c>
    </row>
    <row r="13225">
      <c r="A13225" s="6">
        <v>20</v>
      </c>
      <c r="B13225" s="6">
        <v>6</v>
      </c>
      <c r="C13225" s="6">
        <v>15</v>
      </c>
      <c r="D13225" s="6">
        <f>A13225+B13225+C13225</f>
        <v>41</v>
      </c>
      <c r="E13225" s="5">
        <f>IF(A13225=0,0,A13225*LABOR_HRS_WK_TOM*SEASON_WEEKS*(1+DIM_PCT_TOM)^A13225)</f>
        <v>12109.4999087861</v>
      </c>
      <c r="F13225" s="5">
        <f>IF(B13225=0,0,B13225*LABOR_HRS_WK_CAR*SEASON_WEEKS*(1+DIM_PCT_CAR)^B13225)</f>
        <v>208.7448152783202</v>
      </c>
      <c r="G13225" s="5">
        <f>IF(C13225=0,0,C13225*LABOR_HRS_WK_MES*SEASON_WEEKS*(1+DIM_PCT_MES)^C13225)</f>
        <v>813.25969846861074</v>
      </c>
      <c r="H13225" s="5">
        <f>E13225+F13225+G13225</f>
        <v>13131.504422533031</v>
      </c>
      <c r="I13225" s="5">
        <f>MIN(H13225,FARMER_HRS)</f>
        <v>720</v>
      </c>
      <c r="J13225" s="5">
        <f>MAX(0,H13225-FARMER_HRS)</f>
        <v>12411.504422533031</v>
      </c>
      <c r="K13225" s="2">
        <f>I13225*FARMER_RATE+J13225*TEMP_WORKER_RATE</f>
        <v>240477.50733564291</v>
      </c>
      <c r="L13225" s="2">
        <f>A13225*PRICE_TOM+B13225*PRICE_CAR+C13225*PRICE_MES</f>
        <v>229064</v>
      </c>
      <c r="M13225" s="2">
        <f>A13225*FERT_BED_TOM+B13225*FERT_BED_CAR+C13225*FERT_BED_MES</f>
        <v>33440</v>
      </c>
      <c r="N13225" s="6">
        <f>IF(AND(D13225&lt;=TOTAL_BEDS,J13225&lt;=TEMP_WORKER_MAX*TEMP_WORKER_HRS),1,0)</f>
        <v>0</v>
      </c>
      <c r="O13225" s="2">
        <f>L13225-M13225-K13225-FIXED_COSTS</f>
        <v>-64853.507335642906</v>
      </c>
      <c r="P13225" s="2">
        <f>IF(N13225=1,O13225,"")</f>
      </c>
    </row>
    <row r="13226">
      <c r="A13226" s="6">
        <v>20</v>
      </c>
      <c r="B13226" s="6">
        <v>6</v>
      </c>
      <c r="C13226" s="6">
        <v>16</v>
      </c>
      <c r="D13226" s="6">
        <f>A13226+B13226+C13226</f>
        <v>42</v>
      </c>
      <c r="E13226" s="5">
        <f>IF(A13226=0,0,A13226*LABOR_HRS_WK_TOM*SEASON_WEEKS*(1+DIM_PCT_TOM)^A13226)</f>
        <v>12109.4999087861</v>
      </c>
      <c r="F13226" s="5">
        <f>IF(B13226=0,0,B13226*LABOR_HRS_WK_CAR*SEASON_WEEKS*(1+DIM_PCT_CAR)^B13226)</f>
        <v>208.7448152783202</v>
      </c>
      <c r="G13226" s="5">
        <f>IF(C13226=0,0,C13226*LABOR_HRS_WK_MES*SEASON_WEEKS*(1+DIM_PCT_MES)^C13226)</f>
        <v>878.32047434609967</v>
      </c>
      <c r="H13226" s="5">
        <f>E13226+F13226+G13226</f>
        <v>13196.565198410519</v>
      </c>
      <c r="I13226" s="5">
        <f>MIN(H13226,FARMER_HRS)</f>
        <v>720</v>
      </c>
      <c r="J13226" s="5">
        <f>MAX(0,H13226-FARMER_HRS)</f>
        <v>12476.565198410519</v>
      </c>
      <c r="K13226" s="2">
        <f>I13226*FARMER_RATE+J13226*TEMP_WORKER_RATE</f>
        <v>241607.03469462707</v>
      </c>
      <c r="L13226" s="2">
        <f>A13226*PRICE_TOM+B13226*PRICE_CAR+C13226*PRICE_MES</f>
        <v>231764</v>
      </c>
      <c r="M13226" s="2">
        <f>A13226*FERT_BED_TOM+B13226*FERT_BED_CAR+C13226*FERT_BED_MES</f>
        <v>34320</v>
      </c>
      <c r="N13226" s="6">
        <f>IF(AND(D13226&lt;=TOTAL_BEDS,J13226&lt;=TEMP_WORKER_MAX*TEMP_WORKER_HRS),1,0)</f>
        <v>0</v>
      </c>
      <c r="O13226" s="2">
        <f>L13226-M13226-K13226-FIXED_COSTS</f>
        <v>-64163.034694627073</v>
      </c>
      <c r="P13226" s="2">
        <f>IF(N13226=1,O13226,"")</f>
      </c>
    </row>
    <row r="13227">
      <c r="A13227" s="6">
        <v>20</v>
      </c>
      <c r="B13227" s="6">
        <v>6</v>
      </c>
      <c r="C13227" s="6">
        <v>17</v>
      </c>
      <c r="D13227" s="6">
        <f>A13227+B13227+C13227</f>
        <v>43</v>
      </c>
      <c r="E13227" s="5">
        <f>IF(A13227=0,0,A13227*LABOR_HRS_WK_TOM*SEASON_WEEKS*(1+DIM_PCT_TOM)^A13227)</f>
        <v>12109.4999087861</v>
      </c>
      <c r="F13227" s="5">
        <f>IF(B13227=0,0,B13227*LABOR_HRS_WK_CAR*SEASON_WEEKS*(1+DIM_PCT_CAR)^B13227)</f>
        <v>208.7448152783202</v>
      </c>
      <c r="G13227" s="5">
        <f>IF(C13227=0,0,C13227*LABOR_HRS_WK_MES*SEASON_WEEKS*(1+DIM_PCT_MES)^C13227)</f>
        <v>944.88069779263992</v>
      </c>
      <c r="H13227" s="5">
        <f>E13227+F13227+G13227</f>
        <v>13263.125421857059</v>
      </c>
      <c r="I13227" s="5">
        <f>MIN(H13227,FARMER_HRS)</f>
        <v>720</v>
      </c>
      <c r="J13227" s="5">
        <f>MAX(0,H13227-FARMER_HRS)</f>
        <v>12543.125421857059</v>
      </c>
      <c r="K13227" s="2">
        <f>I13227*FARMER_RATE+J13227*TEMP_WORKER_RATE</f>
        <v>242762.59412946284</v>
      </c>
      <c r="L13227" s="2">
        <f>A13227*PRICE_TOM+B13227*PRICE_CAR+C13227*PRICE_MES</f>
        <v>234464</v>
      </c>
      <c r="M13227" s="2">
        <f>A13227*FERT_BED_TOM+B13227*FERT_BED_CAR+C13227*FERT_BED_MES</f>
        <v>35200</v>
      </c>
      <c r="N13227" s="6">
        <f>IF(AND(D13227&lt;=TOTAL_BEDS,J13227&lt;=TEMP_WORKER_MAX*TEMP_WORKER_HRS),1,0)</f>
        <v>0</v>
      </c>
      <c r="O13227" s="2">
        <f>L13227-M13227-K13227-FIXED_COSTS</f>
        <v>-63498.594129462843</v>
      </c>
      <c r="P13227" s="2">
        <f>IF(N13227=1,O13227,"")</f>
      </c>
    </row>
    <row r="13228">
      <c r="A13228" s="6">
        <v>20</v>
      </c>
      <c r="B13228" s="6">
        <v>6</v>
      </c>
      <c r="C13228" s="6">
        <v>18</v>
      </c>
      <c r="D13228" s="6">
        <f>A13228+B13228+C13228</f>
        <v>44</v>
      </c>
      <c r="E13228" s="5">
        <f>IF(A13228=0,0,A13228*LABOR_HRS_WK_TOM*SEASON_WEEKS*(1+DIM_PCT_TOM)^A13228)</f>
        <v>12109.4999087861</v>
      </c>
      <c r="F13228" s="5">
        <f>IF(B13228=0,0,B13228*LABOR_HRS_WK_CAR*SEASON_WEEKS*(1+DIM_PCT_CAR)^B13228)</f>
        <v>208.7448152783202</v>
      </c>
      <c r="G13228" s="5">
        <f>IF(C13228=0,0,C13228*LABOR_HRS_WK_MES*SEASON_WEEKS*(1+DIM_PCT_MES)^C13228)</f>
        <v>1012.9676892512272</v>
      </c>
      <c r="H13228" s="5">
        <f>E13228+F13228+G13228</f>
        <v>13331.212413315647</v>
      </c>
      <c r="I13228" s="5">
        <f>MIN(H13228,FARMER_HRS)</f>
        <v>720</v>
      </c>
      <c r="J13228" s="5">
        <f>MAX(0,H13228-FARMER_HRS)</f>
        <v>12611.212413315647</v>
      </c>
      <c r="K13228" s="2">
        <f>I13228*FARMER_RATE+J13228*TEMP_WORKER_RATE</f>
        <v>243944.65995339665</v>
      </c>
      <c r="L13228" s="2">
        <f>A13228*PRICE_TOM+B13228*PRICE_CAR+C13228*PRICE_MES</f>
        <v>237164</v>
      </c>
      <c r="M13228" s="2">
        <f>A13228*FERT_BED_TOM+B13228*FERT_BED_CAR+C13228*FERT_BED_MES</f>
        <v>36080</v>
      </c>
      <c r="N13228" s="6">
        <f>IF(AND(D13228&lt;=TOTAL_BEDS,J13228&lt;=TEMP_WORKER_MAX*TEMP_WORKER_HRS),1,0)</f>
        <v>0</v>
      </c>
      <c r="O13228" s="2">
        <f>L13228-M13228-K13228-FIXED_COSTS</f>
        <v>-62860.659953396651</v>
      </c>
      <c r="P13228" s="2">
        <f>IF(N13228=1,O13228,"")</f>
      </c>
    </row>
    <row r="13229">
      <c r="A13229" s="6">
        <v>20</v>
      </c>
      <c r="B13229" s="6">
        <v>6</v>
      </c>
      <c r="C13229" s="6">
        <v>19</v>
      </c>
      <c r="D13229" s="6">
        <f>A13229+B13229+C13229</f>
        <v>45</v>
      </c>
      <c r="E13229" s="5">
        <f>IF(A13229=0,0,A13229*LABOR_HRS_WK_TOM*SEASON_WEEKS*(1+DIM_PCT_TOM)^A13229)</f>
        <v>12109.4999087861</v>
      </c>
      <c r="F13229" s="5">
        <f>IF(B13229=0,0,B13229*LABOR_HRS_WK_CAR*SEASON_WEEKS*(1+DIM_PCT_CAR)^B13229)</f>
        <v>208.7448152783202</v>
      </c>
      <c r="G13229" s="5">
        <f>IF(C13229=0,0,C13229*LABOR_HRS_WK_MES*SEASON_WEEKS*(1+DIM_PCT_MES)^C13229)</f>
        <v>1082.6092178872491</v>
      </c>
      <c r="H13229" s="5">
        <f>E13229+F13229+G13229</f>
        <v>13400.853941951669</v>
      </c>
      <c r="I13229" s="5">
        <f>MIN(H13229,FARMER_HRS)</f>
        <v>720</v>
      </c>
      <c r="J13229" s="5">
        <f>MAX(0,H13229-FARMER_HRS)</f>
        <v>12680.853941951669</v>
      </c>
      <c r="K13229" s="2">
        <f>I13229*FARMER_RATE+J13229*TEMP_WORKER_RATE</f>
        <v>245153.71426999426</v>
      </c>
      <c r="L13229" s="2">
        <f>A13229*PRICE_TOM+B13229*PRICE_CAR+C13229*PRICE_MES</f>
        <v>239864</v>
      </c>
      <c r="M13229" s="2">
        <f>A13229*FERT_BED_TOM+B13229*FERT_BED_CAR+C13229*FERT_BED_MES</f>
        <v>36960</v>
      </c>
      <c r="N13229" s="6">
        <f>IF(AND(D13229&lt;=TOTAL_BEDS,J13229&lt;=TEMP_WORKER_MAX*TEMP_WORKER_HRS),1,0)</f>
        <v>0</v>
      </c>
      <c r="O13229" s="2">
        <f>L13229-M13229-K13229-FIXED_COSTS</f>
        <v>-62249.714269994263</v>
      </c>
      <c r="P13229" s="2">
        <f>IF(N13229=1,O13229,"")</f>
      </c>
    </row>
    <row r="13230">
      <c r="A13230" s="6">
        <v>20</v>
      </c>
      <c r="B13230" s="6">
        <v>6</v>
      </c>
      <c r="C13230" s="6">
        <v>20</v>
      </c>
      <c r="D13230" s="6">
        <f>A13230+B13230+C13230</f>
        <v>46</v>
      </c>
      <c r="E13230" s="5">
        <f>IF(A13230=0,0,A13230*LABOR_HRS_WK_TOM*SEASON_WEEKS*(1+DIM_PCT_TOM)^A13230)</f>
        <v>12109.4999087861</v>
      </c>
      <c r="F13230" s="5">
        <f>IF(B13230=0,0,B13230*LABOR_HRS_WK_CAR*SEASON_WEEKS*(1+DIM_PCT_CAR)^B13230)</f>
        <v>208.7448152783202</v>
      </c>
      <c r="G13230" s="5">
        <f>IF(C13230=0,0,C13230*LABOR_HRS_WK_MES*SEASON_WEEKS*(1+DIM_PCT_MES)^C13230)</f>
        <v>1153.8335085377259</v>
      </c>
      <c r="H13230" s="5">
        <f>E13230+F13230+G13230</f>
        <v>13472.078232602145</v>
      </c>
      <c r="I13230" s="5">
        <f>MIN(H13230,FARMER_HRS)</f>
        <v>720</v>
      </c>
      <c r="J13230" s="5">
        <f>MAX(0,H13230-FARMER_HRS)</f>
        <v>12752.078232602145</v>
      </c>
      <c r="K13230" s="2">
        <f>I13230*FARMER_RATE+J13230*TEMP_WORKER_RATE</f>
        <v>246390.24709378724</v>
      </c>
      <c r="L13230" s="2">
        <f>A13230*PRICE_TOM+B13230*PRICE_CAR+C13230*PRICE_MES</f>
        <v>242564</v>
      </c>
      <c r="M13230" s="2">
        <f>A13230*FERT_BED_TOM+B13230*FERT_BED_CAR+C13230*FERT_BED_MES</f>
        <v>37840</v>
      </c>
      <c r="N13230" s="6">
        <f>IF(AND(D13230&lt;=TOTAL_BEDS,J13230&lt;=TEMP_WORKER_MAX*TEMP_WORKER_HRS),1,0)</f>
        <v>0</v>
      </c>
      <c r="O13230" s="2">
        <f>L13230-M13230-K13230-FIXED_COSTS</f>
        <v>-61666.247093787242</v>
      </c>
      <c r="P13230" s="2">
        <f>IF(N13230=1,O13230,"")</f>
      </c>
    </row>
    <row r="13231">
      <c r="A13231" s="6">
        <v>20</v>
      </c>
      <c r="B13231" s="6">
        <v>6</v>
      </c>
      <c r="C13231" s="6">
        <v>21</v>
      </c>
      <c r="D13231" s="6">
        <f>A13231+B13231+C13231</f>
        <v>47</v>
      </c>
      <c r="E13231" s="5">
        <f>IF(A13231=0,0,A13231*LABOR_HRS_WK_TOM*SEASON_WEEKS*(1+DIM_PCT_TOM)^A13231)</f>
        <v>12109.4999087861</v>
      </c>
      <c r="F13231" s="5">
        <f>IF(B13231=0,0,B13231*LABOR_HRS_WK_CAR*SEASON_WEEKS*(1+DIM_PCT_CAR)^B13231)</f>
        <v>208.7448152783202</v>
      </c>
      <c r="G13231" s="5">
        <f>IF(C13231=0,0,C13231*LABOR_HRS_WK_MES*SEASON_WEEKS*(1+DIM_PCT_MES)^C13231)</f>
        <v>1226.6692487641699</v>
      </c>
      <c r="H13231" s="5">
        <f>E13231+F13231+G13231</f>
        <v>13544.91397282859</v>
      </c>
      <c r="I13231" s="5">
        <f>MIN(H13231,FARMER_HRS)</f>
        <v>720</v>
      </c>
      <c r="J13231" s="5">
        <f>MAX(0,H13231-FARMER_HRS)</f>
        <v>12824.91397282859</v>
      </c>
      <c r="K13231" s="2">
        <f>I13231*FARMER_RATE+J13231*TEMP_WORKER_RATE</f>
        <v>247654.75647271858</v>
      </c>
      <c r="L13231" s="2">
        <f>A13231*PRICE_TOM+B13231*PRICE_CAR+C13231*PRICE_MES</f>
        <v>245264</v>
      </c>
      <c r="M13231" s="2">
        <f>A13231*FERT_BED_TOM+B13231*FERT_BED_CAR+C13231*FERT_BED_MES</f>
        <v>38720</v>
      </c>
      <c r="N13231" s="6">
        <f>IF(AND(D13231&lt;=TOTAL_BEDS,J13231&lt;=TEMP_WORKER_MAX*TEMP_WORKER_HRS),1,0)</f>
        <v>0</v>
      </c>
      <c r="O13231" s="2">
        <f>L13231-M13231-K13231-FIXED_COSTS</f>
        <v>-61110.756472718582</v>
      </c>
      <c r="P13231" s="2">
        <f>IF(N13231=1,O13231,"")</f>
      </c>
    </row>
    <row r="13232">
      <c r="A13232" s="6">
        <v>20</v>
      </c>
      <c r="B13232" s="6">
        <v>6</v>
      </c>
      <c r="C13232" s="6">
        <v>22</v>
      </c>
      <c r="D13232" s="6">
        <f>A13232+B13232+C13232</f>
        <v>48</v>
      </c>
      <c r="E13232" s="5">
        <f>IF(A13232=0,0,A13232*LABOR_HRS_WK_TOM*SEASON_WEEKS*(1+DIM_PCT_TOM)^A13232)</f>
        <v>12109.4999087861</v>
      </c>
      <c r="F13232" s="5">
        <f>IF(B13232=0,0,B13232*LABOR_HRS_WK_CAR*SEASON_WEEKS*(1+DIM_PCT_CAR)^B13232)</f>
        <v>208.7448152783202</v>
      </c>
      <c r="G13232" s="5">
        <f>IF(C13232=0,0,C13232*LABOR_HRS_WK_MES*SEASON_WEEKS*(1+DIM_PCT_MES)^C13232)</f>
        <v>1301.1455960105659</v>
      </c>
      <c r="H13232" s="5">
        <f>E13232+F13232+G13232</f>
        <v>13619.390320074985</v>
      </c>
      <c r="I13232" s="5">
        <f>MIN(H13232,FARMER_HRS)</f>
        <v>720</v>
      </c>
      <c r="J13232" s="5">
        <f>MAX(0,H13232-FARMER_HRS)</f>
        <v>12899.390320074985</v>
      </c>
      <c r="K13232" s="2">
        <f>I13232*FARMER_RATE+J13232*TEMP_WORKER_RATE</f>
        <v>248947.74861241292</v>
      </c>
      <c r="L13232" s="2">
        <f>A13232*PRICE_TOM+B13232*PRICE_CAR+C13232*PRICE_MES</f>
        <v>247964</v>
      </c>
      <c r="M13232" s="2">
        <f>A13232*FERT_BED_TOM+B13232*FERT_BED_CAR+C13232*FERT_BED_MES</f>
        <v>39600</v>
      </c>
      <c r="N13232" s="6">
        <f>IF(AND(D13232&lt;=TOTAL_BEDS,J13232&lt;=TEMP_WORKER_MAX*TEMP_WORKER_HRS),1,0)</f>
        <v>0</v>
      </c>
      <c r="O13232" s="2">
        <f>L13232-M13232-K13232-FIXED_COSTS</f>
        <v>-60583.748612412921</v>
      </c>
      <c r="P13232" s="2">
        <f>IF(N13232=1,O13232,"")</f>
      </c>
    </row>
    <row r="13233">
      <c r="A13233" s="6">
        <v>20</v>
      </c>
      <c r="B13233" s="6">
        <v>6</v>
      </c>
      <c r="C13233" s="6">
        <v>23</v>
      </c>
      <c r="D13233" s="6">
        <f>A13233+B13233+C13233</f>
        <v>49</v>
      </c>
      <c r="E13233" s="5">
        <f>IF(A13233=0,0,A13233*LABOR_HRS_WK_TOM*SEASON_WEEKS*(1+DIM_PCT_TOM)^A13233)</f>
        <v>12109.4999087861</v>
      </c>
      <c r="F13233" s="5">
        <f>IF(B13233=0,0,B13233*LABOR_HRS_WK_CAR*SEASON_WEEKS*(1+DIM_PCT_CAR)^B13233)</f>
        <v>208.7448152783202</v>
      </c>
      <c r="G13233" s="5">
        <f>IF(C13233=0,0,C13233*LABOR_HRS_WK_MES*SEASON_WEEKS*(1+DIM_PCT_MES)^C13233)</f>
        <v>1377.2921848680023</v>
      </c>
      <c r="H13233" s="5">
        <f>E13233+F13233+G13233</f>
        <v>13695.536908932421</v>
      </c>
      <c r="I13233" s="5">
        <f>MIN(H13233,FARMER_HRS)</f>
        <v>720</v>
      </c>
      <c r="J13233" s="5">
        <f>MAX(0,H13233-FARMER_HRS)</f>
        <v>12975.536908932421</v>
      </c>
      <c r="K13233" s="2">
        <f>I13233*FARMER_RATE+J13233*TEMP_WORKER_RATE</f>
        <v>250269.73800229898</v>
      </c>
      <c r="L13233" s="2">
        <f>A13233*PRICE_TOM+B13233*PRICE_CAR+C13233*PRICE_MES</f>
        <v>250664</v>
      </c>
      <c r="M13233" s="2">
        <f>A13233*FERT_BED_TOM+B13233*FERT_BED_CAR+C13233*FERT_BED_MES</f>
        <v>40480</v>
      </c>
      <c r="N13233" s="6">
        <f>IF(AND(D13233&lt;=TOTAL_BEDS,J13233&lt;=TEMP_WORKER_MAX*TEMP_WORKER_HRS),1,0)</f>
        <v>0</v>
      </c>
      <c r="O13233" s="2">
        <f>L13233-M13233-K13233-FIXED_COSTS</f>
        <v>-60085.738002298982</v>
      </c>
      <c r="P13233" s="2">
        <f>IF(N13233=1,O13233,"")</f>
      </c>
    </row>
    <row r="13234">
      <c r="A13234" s="6">
        <v>20</v>
      </c>
      <c r="B13234" s="6">
        <v>6</v>
      </c>
      <c r="C13234" s="6">
        <v>24</v>
      </c>
      <c r="D13234" s="6">
        <f>A13234+B13234+C13234</f>
        <v>50</v>
      </c>
      <c r="E13234" s="5">
        <f>IF(A13234=0,0,A13234*LABOR_HRS_WK_TOM*SEASON_WEEKS*(1+DIM_PCT_TOM)^A13234)</f>
        <v>12109.4999087861</v>
      </c>
      <c r="F13234" s="5">
        <f>IF(B13234=0,0,B13234*LABOR_HRS_WK_CAR*SEASON_WEEKS*(1+DIM_PCT_CAR)^B13234)</f>
        <v>208.7448152783202</v>
      </c>
      <c r="G13234" s="5">
        <f>IF(C13234=0,0,C13234*LABOR_HRS_WK_MES*SEASON_WEEKS*(1+DIM_PCT_MES)^C13234)</f>
        <v>1455.139134447498</v>
      </c>
      <c r="H13234" s="5">
        <f>E13234+F13234+G13234</f>
        <v>13773.383858511917</v>
      </c>
      <c r="I13234" s="5">
        <f>MIN(H13234,FARMER_HRS)</f>
        <v>720</v>
      </c>
      <c r="J13234" s="5">
        <f>MAX(0,H13234-FARMER_HRS)</f>
        <v>13053.383858511917</v>
      </c>
      <c r="K13234" s="2">
        <f>I13234*FARMER_RATE+J13234*TEMP_WORKER_RATE</f>
        <v>251621.24754360967</v>
      </c>
      <c r="L13234" s="2">
        <f>A13234*PRICE_TOM+B13234*PRICE_CAR+C13234*PRICE_MES</f>
        <v>253364</v>
      </c>
      <c r="M13234" s="2">
        <f>A13234*FERT_BED_TOM+B13234*FERT_BED_CAR+C13234*FERT_BED_MES</f>
        <v>41360</v>
      </c>
      <c r="N13234" s="6">
        <f>IF(AND(D13234&lt;=TOTAL_BEDS,J13234&lt;=TEMP_WORKER_MAX*TEMP_WORKER_HRS),1,0)</f>
        <v>0</v>
      </c>
      <c r="O13234" s="2">
        <f>L13234-M13234-K13234-FIXED_COSTS</f>
        <v>-59617.247543609672</v>
      </c>
      <c r="P13234" s="2">
        <f>IF(N13234=1,O13234,"")</f>
      </c>
    </row>
    <row r="13235">
      <c r="A13235" s="6">
        <v>20</v>
      </c>
      <c r="B13235" s="6">
        <v>6</v>
      </c>
      <c r="C13235" s="6">
        <v>25</v>
      </c>
      <c r="D13235" s="6">
        <f>A13235+B13235+C13235</f>
        <v>51</v>
      </c>
      <c r="E13235" s="5">
        <f>IF(A13235=0,0,A13235*LABOR_HRS_WK_TOM*SEASON_WEEKS*(1+DIM_PCT_TOM)^A13235)</f>
        <v>12109.4999087861</v>
      </c>
      <c r="F13235" s="5">
        <f>IF(B13235=0,0,B13235*LABOR_HRS_WK_CAR*SEASON_WEEKS*(1+DIM_PCT_CAR)^B13235)</f>
        <v>208.7448152783202</v>
      </c>
      <c r="G13235" s="5">
        <f>IF(C13235=0,0,C13235*LABOR_HRS_WK_MES*SEASON_WEEKS*(1+DIM_PCT_MES)^C13235)</f>
        <v>1534.7170558625955</v>
      </c>
      <c r="H13235" s="5">
        <f>E13235+F13235+G13235</f>
        <v>13852.961779927015</v>
      </c>
      <c r="I13235" s="5">
        <f>MIN(H13235,FARMER_HRS)</f>
        <v>720</v>
      </c>
      <c r="J13235" s="5">
        <f>MAX(0,H13235-FARMER_HRS)</f>
        <v>13132.961779927015</v>
      </c>
      <c r="K13235" s="2">
        <f>I13235*FARMER_RATE+J13235*TEMP_WORKER_RATE</f>
        <v>253002.80867928843</v>
      </c>
      <c r="L13235" s="2">
        <f>A13235*PRICE_TOM+B13235*PRICE_CAR+C13235*PRICE_MES</f>
        <v>256064</v>
      </c>
      <c r="M13235" s="2">
        <f>A13235*FERT_BED_TOM+B13235*FERT_BED_CAR+C13235*FERT_BED_MES</f>
        <v>42240</v>
      </c>
      <c r="N13235" s="6">
        <f>IF(AND(D13235&lt;=TOTAL_BEDS,J13235&lt;=TEMP_WORKER_MAX*TEMP_WORKER_HRS),1,0)</f>
        <v>0</v>
      </c>
      <c r="O13235" s="2">
        <f>L13235-M13235-K13235-FIXED_COSTS</f>
        <v>-59178.808679288428</v>
      </c>
      <c r="P13235" s="2">
        <f>IF(N13235=1,O13235,"")</f>
      </c>
    </row>
    <row r="13236">
      <c r="A13236" s="6">
        <v>20</v>
      </c>
      <c r="B13236" s="6">
        <v>6</v>
      </c>
      <c r="C13236" s="6">
        <v>26</v>
      </c>
      <c r="D13236" s="6">
        <f>A13236+B13236+C13236</f>
        <v>52</v>
      </c>
      <c r="E13236" s="5">
        <f>IF(A13236=0,0,A13236*LABOR_HRS_WK_TOM*SEASON_WEEKS*(1+DIM_PCT_TOM)^A13236)</f>
        <v>12109.4999087861</v>
      </c>
      <c r="F13236" s="5">
        <f>IF(B13236=0,0,B13236*LABOR_HRS_WK_CAR*SEASON_WEEKS*(1+DIM_PCT_CAR)^B13236)</f>
        <v>208.7448152783202</v>
      </c>
      <c r="G13236" s="5">
        <f>IF(C13236=0,0,C13236*LABOR_HRS_WK_MES*SEASON_WEEKS*(1+DIM_PCT_MES)^C13236)</f>
        <v>1616.0570598233128</v>
      </c>
      <c r="H13236" s="5">
        <f>E13236+F13236+G13236</f>
        <v>13934.301783887733</v>
      </c>
      <c r="I13236" s="5">
        <f>MIN(H13236,FARMER_HRS)</f>
        <v>720</v>
      </c>
      <c r="J13236" s="5">
        <f>MAX(0,H13236-FARMER_HRS)</f>
        <v>13214.301783887733</v>
      </c>
      <c r="K13236" s="2">
        <f>I13236*FARMER_RATE+J13236*TEMP_WORKER_RATE</f>
        <v>254414.96152582869</v>
      </c>
      <c r="L13236" s="2">
        <f>A13236*PRICE_TOM+B13236*PRICE_CAR+C13236*PRICE_MES</f>
        <v>258764</v>
      </c>
      <c r="M13236" s="2">
        <f>A13236*FERT_BED_TOM+B13236*FERT_BED_CAR+C13236*FERT_BED_MES</f>
        <v>43120</v>
      </c>
      <c r="N13236" s="6">
        <f>IF(AND(D13236&lt;=TOTAL_BEDS,J13236&lt;=TEMP_WORKER_MAX*TEMP_WORKER_HRS),1,0)</f>
        <v>0</v>
      </c>
      <c r="O13236" s="2">
        <f>L13236-M13236-K13236-FIXED_COSTS</f>
        <v>-58770.961525828694</v>
      </c>
      <c r="P13236" s="2">
        <f>IF(N13236=1,O13236,"")</f>
      </c>
    </row>
    <row r="13237">
      <c r="A13237" s="6">
        <v>20</v>
      </c>
      <c r="B13237" s="6">
        <v>6</v>
      </c>
      <c r="C13237" s="6">
        <v>27</v>
      </c>
      <c r="D13237" s="6">
        <f>A13237+B13237+C13237</f>
        <v>53</v>
      </c>
      <c r="E13237" s="5">
        <f>IF(A13237=0,0,A13237*LABOR_HRS_WK_TOM*SEASON_WEEKS*(1+DIM_PCT_TOM)^A13237)</f>
        <v>12109.4999087861</v>
      </c>
      <c r="F13237" s="5">
        <f>IF(B13237=0,0,B13237*LABOR_HRS_WK_CAR*SEASON_WEEKS*(1+DIM_PCT_CAR)^B13237)</f>
        <v>208.7448152783202</v>
      </c>
      <c r="G13237" s="5">
        <f>IF(C13237=0,0,C13237*LABOR_HRS_WK_MES*SEASON_WEEKS*(1+DIM_PCT_MES)^C13237)</f>
        <v>1699.19076434307</v>
      </c>
      <c r="H13237" s="5">
        <f>E13237+F13237+G13237</f>
        <v>14017.435488407489</v>
      </c>
      <c r="I13237" s="5">
        <f>MIN(H13237,FARMER_HRS)</f>
        <v>720</v>
      </c>
      <c r="J13237" s="5">
        <f>MAX(0,H13237-FARMER_HRS)</f>
        <v>13297.435488407489</v>
      </c>
      <c r="K13237" s="2">
        <f>I13237*FARMER_RATE+J13237*TEMP_WORKER_RATE</f>
        <v>255858.25500707445</v>
      </c>
      <c r="L13237" s="2">
        <f>A13237*PRICE_TOM+B13237*PRICE_CAR+C13237*PRICE_MES</f>
        <v>261464</v>
      </c>
      <c r="M13237" s="2">
        <f>A13237*FERT_BED_TOM+B13237*FERT_BED_CAR+C13237*FERT_BED_MES</f>
        <v>44000</v>
      </c>
      <c r="N13237" s="6">
        <f>IF(AND(D13237&lt;=TOTAL_BEDS,J13237&lt;=TEMP_WORKER_MAX*TEMP_WORKER_HRS),1,0)</f>
        <v>0</v>
      </c>
      <c r="O13237" s="2">
        <f>L13237-M13237-K13237-FIXED_COSTS</f>
        <v>-58394.255007074447</v>
      </c>
      <c r="P13237" s="2">
        <f>IF(N13237=1,O13237,"")</f>
      </c>
    </row>
    <row r="13238">
      <c r="A13238" s="6">
        <v>20</v>
      </c>
      <c r="B13238" s="6">
        <v>6</v>
      </c>
      <c r="C13238" s="6">
        <v>28</v>
      </c>
      <c r="D13238" s="6">
        <f>A13238+B13238+C13238</f>
        <v>54</v>
      </c>
      <c r="E13238" s="5">
        <f>IF(A13238=0,0,A13238*LABOR_HRS_WK_TOM*SEASON_WEEKS*(1+DIM_PCT_TOM)^A13238)</f>
        <v>12109.4999087861</v>
      </c>
      <c r="F13238" s="5">
        <f>IF(B13238=0,0,B13238*LABOR_HRS_WK_CAR*SEASON_WEEKS*(1+DIM_PCT_CAR)^B13238)</f>
        <v>208.7448152783202</v>
      </c>
      <c r="G13238" s="5">
        <f>IF(C13238=0,0,C13238*LABOR_HRS_WK_MES*SEASON_WEEKS*(1+DIM_PCT_MES)^C13238)</f>
        <v>1784.1503025602233</v>
      </c>
      <c r="H13238" s="5">
        <f>E13238+F13238+G13238</f>
        <v>14102.395026624643</v>
      </c>
      <c r="I13238" s="5">
        <f>MIN(H13238,FARMER_HRS)</f>
        <v>720</v>
      </c>
      <c r="J13238" s="5">
        <f>MAX(0,H13238-FARMER_HRS)</f>
        <v>13382.395026624643</v>
      </c>
      <c r="K13238" s="2">
        <f>I13238*FARMER_RATE+J13238*TEMP_WORKER_RATE</f>
        <v>257333.24699001116</v>
      </c>
      <c r="L13238" s="2">
        <f>A13238*PRICE_TOM+B13238*PRICE_CAR+C13238*PRICE_MES</f>
        <v>264164</v>
      </c>
      <c r="M13238" s="2">
        <f>A13238*FERT_BED_TOM+B13238*FERT_BED_CAR+C13238*FERT_BED_MES</f>
        <v>44880</v>
      </c>
      <c r="N13238" s="6">
        <f>IF(AND(D13238&lt;=TOTAL_BEDS,J13238&lt;=TEMP_WORKER_MAX*TEMP_WORKER_HRS),1,0)</f>
        <v>0</v>
      </c>
      <c r="O13238" s="2">
        <f>L13238-M13238-K13238-FIXED_COSTS</f>
        <v>-58049.246990011161</v>
      </c>
      <c r="P13238" s="2">
        <f>IF(N13238=1,O13238,"")</f>
      </c>
    </row>
    <row r="13239">
      <c r="A13239" s="6">
        <v>20</v>
      </c>
      <c r="B13239" s="6">
        <v>6</v>
      </c>
      <c r="C13239" s="6">
        <v>29</v>
      </c>
      <c r="D13239" s="6">
        <f>A13239+B13239+C13239</f>
        <v>55</v>
      </c>
      <c r="E13239" s="5">
        <f>IF(A13239=0,0,A13239*LABOR_HRS_WK_TOM*SEASON_WEEKS*(1+DIM_PCT_TOM)^A13239)</f>
        <v>12109.4999087861</v>
      </c>
      <c r="F13239" s="5">
        <f>IF(B13239=0,0,B13239*LABOR_HRS_WK_CAR*SEASON_WEEKS*(1+DIM_PCT_CAR)^B13239)</f>
        <v>208.7448152783202</v>
      </c>
      <c r="G13239" s="5">
        <f>IF(C13239=0,0,C13239*LABOR_HRS_WK_MES*SEASON_WEEKS*(1+DIM_PCT_MES)^C13239)</f>
        <v>1870.9683306758766</v>
      </c>
      <c r="H13239" s="5">
        <f>E13239+F13239+G13239</f>
        <v>14189.213054740296</v>
      </c>
      <c r="I13239" s="5">
        <f>MIN(H13239,FARMER_HRS)</f>
        <v>720</v>
      </c>
      <c r="J13239" s="5">
        <f>MAX(0,H13239-FARMER_HRS)</f>
        <v>13469.213054740296</v>
      </c>
      <c r="K13239" s="2">
        <f>I13239*FARMER_RATE+J13239*TEMP_WORKER_RATE</f>
        <v>258840.50442257457</v>
      </c>
      <c r="L13239" s="2">
        <f>A13239*PRICE_TOM+B13239*PRICE_CAR+C13239*PRICE_MES</f>
        <v>266864</v>
      </c>
      <c r="M13239" s="2">
        <f>A13239*FERT_BED_TOM+B13239*FERT_BED_CAR+C13239*FERT_BED_MES</f>
        <v>45760</v>
      </c>
      <c r="N13239" s="6">
        <f>IF(AND(D13239&lt;=TOTAL_BEDS,J13239&lt;=TEMP_WORKER_MAX*TEMP_WORKER_HRS),1,0)</f>
        <v>0</v>
      </c>
      <c r="O13239" s="2">
        <f>L13239-M13239-K13239-FIXED_COSTS</f>
        <v>-57736.504422574566</v>
      </c>
      <c r="P13239" s="2">
        <f>IF(N13239=1,O13239,"")</f>
      </c>
    </row>
    <row r="13240">
      <c r="A13240" s="6">
        <v>20</v>
      </c>
      <c r="B13240" s="6">
        <v>6</v>
      </c>
      <c r="C13240" s="6">
        <v>30</v>
      </c>
      <c r="D13240" s="6">
        <f>A13240+B13240+C13240</f>
        <v>56</v>
      </c>
      <c r="E13240" s="5">
        <f>IF(A13240=0,0,A13240*LABOR_HRS_WK_TOM*SEASON_WEEKS*(1+DIM_PCT_TOM)^A13240)</f>
        <v>12109.4999087861</v>
      </c>
      <c r="F13240" s="5">
        <f>IF(B13240=0,0,B13240*LABOR_HRS_WK_CAR*SEASON_WEEKS*(1+DIM_PCT_CAR)^B13240)</f>
        <v>208.7448152783202</v>
      </c>
      <c r="G13240" s="5">
        <f>IF(C13240=0,0,C13240*LABOR_HRS_WK_MES*SEASON_WEEKS*(1+DIM_PCT_MES)^C13240)</f>
        <v>1959.6780360096466</v>
      </c>
      <c r="H13240" s="5">
        <f>E13240+F13240+G13240</f>
        <v>14277.922760074067</v>
      </c>
      <c r="I13240" s="5">
        <f>MIN(H13240,FARMER_HRS)</f>
        <v>720</v>
      </c>
      <c r="J13240" s="5">
        <f>MAX(0,H13240-FARMER_HRS)</f>
        <v>13557.922760074067</v>
      </c>
      <c r="K13240" s="2">
        <f>I13240*FARMER_RATE+J13240*TEMP_WORKER_RATE</f>
        <v>260380.60347350809</v>
      </c>
      <c r="L13240" s="2">
        <f>A13240*PRICE_TOM+B13240*PRICE_CAR+C13240*PRICE_MES</f>
        <v>269564</v>
      </c>
      <c r="M13240" s="2">
        <f>A13240*FERT_BED_TOM+B13240*FERT_BED_CAR+C13240*FERT_BED_MES</f>
        <v>46640</v>
      </c>
      <c r="N13240" s="6">
        <f>IF(AND(D13240&lt;=TOTAL_BEDS,J13240&lt;=TEMP_WORKER_MAX*TEMP_WORKER_HRS),1,0)</f>
        <v>0</v>
      </c>
      <c r="O13240" s="2">
        <f>L13240-M13240-K13240-FIXED_COSTS</f>
        <v>-57456.60347350809</v>
      </c>
      <c r="P13240" s="2">
        <f>IF(N13240=1,O13240,"")</f>
      </c>
    </row>
    <row r="13241">
      <c r="A13241" s="6">
        <v>20</v>
      </c>
      <c r="B13241" s="6">
        <v>7</v>
      </c>
      <c r="C13241" s="6">
        <v>0</v>
      </c>
      <c r="D13241" s="6">
        <f>A13241+B13241+C13241</f>
        <v>27</v>
      </c>
      <c r="E13241" s="5">
        <f>IF(A13241=0,0,A13241*LABOR_HRS_WK_TOM*SEASON_WEEKS*(1+DIM_PCT_TOM)^A13241)</f>
        <v>12109.4999087861</v>
      </c>
      <c r="F13241" s="5">
        <f>IF(B13241=0,0,B13241*LABOR_HRS_WK_CAR*SEASON_WEEKS*(1+DIM_PCT_CAR)^B13241)</f>
        <v>249.62400827032462</v>
      </c>
      <c r="G13241" s="5">
        <f>IF(C13241=0,0,C13241*LABOR_HRS_WK_MES*SEASON_WEEKS*(1+DIM_PCT_MES)^C13241)</f>
        <v>0</v>
      </c>
      <c r="H13241" s="5">
        <f>E13241+F13241+G13241</f>
        <v>12359.123917056424</v>
      </c>
      <c r="I13241" s="5">
        <f>MIN(H13241,FARMER_HRS)</f>
        <v>720</v>
      </c>
      <c r="J13241" s="5">
        <f>MAX(0,H13241-FARMER_HRS)</f>
        <v>11639.123917056424</v>
      </c>
      <c r="K13241" s="2">
        <f>I13241*FARMER_RATE+J13241*TEMP_WORKER_RATE</f>
        <v>227068.12356000737</v>
      </c>
      <c r="L13241" s="2">
        <f>A13241*PRICE_TOM+B13241*PRICE_CAR+C13241*PRICE_MES</f>
        <v>190658</v>
      </c>
      <c r="M13241" s="2">
        <f>A13241*FERT_BED_TOM+B13241*FERT_BED_CAR+C13241*FERT_BED_MES</f>
        <v>20680</v>
      </c>
      <c r="N13241" s="6">
        <f>IF(AND(D13241&lt;=TOTAL_BEDS,J13241&lt;=TEMP_WORKER_MAX*TEMP_WORKER_HRS),1,0)</f>
        <v>0</v>
      </c>
      <c r="O13241" s="2">
        <f>L13241-M13241-K13241-FIXED_COSTS</f>
        <v>-77090.123560007371</v>
      </c>
      <c r="P13241" s="2">
        <f>IF(N13241=1,O13241,"")</f>
      </c>
    </row>
    <row r="13242">
      <c r="A13242" s="6">
        <v>20</v>
      </c>
      <c r="B13242" s="6">
        <v>7</v>
      </c>
      <c r="C13242" s="6">
        <v>1</v>
      </c>
      <c r="D13242" s="6">
        <f>A13242+B13242+C13242</f>
        <v>28</v>
      </c>
      <c r="E13242" s="5">
        <f>IF(A13242=0,0,A13242*LABOR_HRS_WK_TOM*SEASON_WEEKS*(1+DIM_PCT_TOM)^A13242)</f>
        <v>12109.4999087861</v>
      </c>
      <c r="F13242" s="5">
        <f>IF(B13242=0,0,B13242*LABOR_HRS_WK_CAR*SEASON_WEEKS*(1+DIM_PCT_CAR)^B13242)</f>
        <v>249.62400827032462</v>
      </c>
      <c r="G13242" s="5">
        <f>IF(C13242=0,0,C13242*LABOR_HRS_WK_MES*SEASON_WEEKS*(1+DIM_PCT_MES)^C13242)</f>
        <v>45.5625</v>
      </c>
      <c r="H13242" s="5">
        <f>E13242+F13242+G13242</f>
        <v>12404.686417056424</v>
      </c>
      <c r="I13242" s="5">
        <f>MIN(H13242,FARMER_HRS)</f>
        <v>720</v>
      </c>
      <c r="J13242" s="5">
        <f>MAX(0,H13242-FARMER_HRS)</f>
        <v>11684.686417056424</v>
      </c>
      <c r="K13242" s="2">
        <f>I13242*FARMER_RATE+J13242*TEMP_WORKER_RATE</f>
        <v>227859.13918500737</v>
      </c>
      <c r="L13242" s="2">
        <f>A13242*PRICE_TOM+B13242*PRICE_CAR+C13242*PRICE_MES</f>
        <v>193358</v>
      </c>
      <c r="M13242" s="2">
        <f>A13242*FERT_BED_TOM+B13242*FERT_BED_CAR+C13242*FERT_BED_MES</f>
        <v>21560</v>
      </c>
      <c r="N13242" s="6">
        <f>IF(AND(D13242&lt;=TOTAL_BEDS,J13242&lt;=TEMP_WORKER_MAX*TEMP_WORKER_HRS),1,0)</f>
        <v>0</v>
      </c>
      <c r="O13242" s="2">
        <f>L13242-M13242-K13242-FIXED_COSTS</f>
        <v>-76061.139185007371</v>
      </c>
      <c r="P13242" s="2">
        <f>IF(N13242=1,O13242,"")</f>
      </c>
    </row>
    <row r="13243">
      <c r="A13243" s="6">
        <v>20</v>
      </c>
      <c r="B13243" s="6">
        <v>7</v>
      </c>
      <c r="C13243" s="6">
        <v>2</v>
      </c>
      <c r="D13243" s="6">
        <f>A13243+B13243+C13243</f>
        <v>29</v>
      </c>
      <c r="E13243" s="5">
        <f>IF(A13243=0,0,A13243*LABOR_HRS_WK_TOM*SEASON_WEEKS*(1+DIM_PCT_TOM)^A13243)</f>
        <v>12109.4999087861</v>
      </c>
      <c r="F13243" s="5">
        <f>IF(B13243=0,0,B13243*LABOR_HRS_WK_CAR*SEASON_WEEKS*(1+DIM_PCT_CAR)^B13243)</f>
        <v>249.62400827032462</v>
      </c>
      <c r="G13243" s="5">
        <f>IF(C13243=0,0,C13243*LABOR_HRS_WK_MES*SEASON_WEEKS*(1+DIM_PCT_MES)^C13243)</f>
        <v>92.2640625</v>
      </c>
      <c r="H13243" s="5">
        <f>E13243+F13243+G13243</f>
        <v>12451.387979556424</v>
      </c>
      <c r="I13243" s="5">
        <f>MIN(H13243,FARMER_HRS)</f>
        <v>720</v>
      </c>
      <c r="J13243" s="5">
        <f>MAX(0,H13243-FARMER_HRS)</f>
        <v>11731.387979556424</v>
      </c>
      <c r="K13243" s="2">
        <f>I13243*FARMER_RATE+J13243*TEMP_WORKER_RATE</f>
        <v>228669.93020063237</v>
      </c>
      <c r="L13243" s="2">
        <f>A13243*PRICE_TOM+B13243*PRICE_CAR+C13243*PRICE_MES</f>
        <v>196058</v>
      </c>
      <c r="M13243" s="2">
        <f>A13243*FERT_BED_TOM+B13243*FERT_BED_CAR+C13243*FERT_BED_MES</f>
        <v>22440</v>
      </c>
      <c r="N13243" s="6">
        <f>IF(AND(D13243&lt;=TOTAL_BEDS,J13243&lt;=TEMP_WORKER_MAX*TEMP_WORKER_HRS),1,0)</f>
        <v>0</v>
      </c>
      <c r="O13243" s="2">
        <f>L13243-M13243-K13243-FIXED_COSTS</f>
        <v>-75051.930200632371</v>
      </c>
      <c r="P13243" s="2">
        <f>IF(N13243=1,O13243,"")</f>
      </c>
    </row>
    <row r="13244">
      <c r="A13244" s="6">
        <v>20</v>
      </c>
      <c r="B13244" s="6">
        <v>7</v>
      </c>
      <c r="C13244" s="6">
        <v>3</v>
      </c>
      <c r="D13244" s="6">
        <f>A13244+B13244+C13244</f>
        <v>30</v>
      </c>
      <c r="E13244" s="5">
        <f>IF(A13244=0,0,A13244*LABOR_HRS_WK_TOM*SEASON_WEEKS*(1+DIM_PCT_TOM)^A13244)</f>
        <v>12109.4999087861</v>
      </c>
      <c r="F13244" s="5">
        <f>IF(B13244=0,0,B13244*LABOR_HRS_WK_CAR*SEASON_WEEKS*(1+DIM_PCT_CAR)^B13244)</f>
        <v>249.62400827032462</v>
      </c>
      <c r="G13244" s="5">
        <f>IF(C13244=0,0,C13244*LABOR_HRS_WK_MES*SEASON_WEEKS*(1+DIM_PCT_MES)^C13244)</f>
        <v>140.12604492187498</v>
      </c>
      <c r="H13244" s="5">
        <f>E13244+F13244+G13244</f>
        <v>12499.2499619783</v>
      </c>
      <c r="I13244" s="5">
        <f>MIN(H13244,FARMER_HRS)</f>
        <v>720</v>
      </c>
      <c r="J13244" s="5">
        <f>MAX(0,H13244-FARMER_HRS)</f>
        <v>11779.2499619783</v>
      </c>
      <c r="K13244" s="2">
        <f>I13244*FARMER_RATE+J13244*TEMP_WORKER_RATE</f>
        <v>229500.86739545659</v>
      </c>
      <c r="L13244" s="2">
        <f>A13244*PRICE_TOM+B13244*PRICE_CAR+C13244*PRICE_MES</f>
        <v>198758</v>
      </c>
      <c r="M13244" s="2">
        <f>A13244*FERT_BED_TOM+B13244*FERT_BED_CAR+C13244*FERT_BED_MES</f>
        <v>23320</v>
      </c>
      <c r="N13244" s="6">
        <f>IF(AND(D13244&lt;=TOTAL_BEDS,J13244&lt;=TEMP_WORKER_MAX*TEMP_WORKER_HRS),1,0)</f>
        <v>0</v>
      </c>
      <c r="O13244" s="2">
        <f>L13244-M13244-K13244-FIXED_COSTS</f>
        <v>-74062.867395456589</v>
      </c>
      <c r="P13244" s="2">
        <f>IF(N13244=1,O13244,"")</f>
      </c>
    </row>
    <row r="13245">
      <c r="A13245" s="6">
        <v>20</v>
      </c>
      <c r="B13245" s="6">
        <v>7</v>
      </c>
      <c r="C13245" s="6">
        <v>4</v>
      </c>
      <c r="D13245" s="6">
        <f>A13245+B13245+C13245</f>
        <v>31</v>
      </c>
      <c r="E13245" s="5">
        <f>IF(A13245=0,0,A13245*LABOR_HRS_WK_TOM*SEASON_WEEKS*(1+DIM_PCT_TOM)^A13245)</f>
        <v>12109.4999087861</v>
      </c>
      <c r="F13245" s="5">
        <f>IF(B13245=0,0,B13245*LABOR_HRS_WK_CAR*SEASON_WEEKS*(1+DIM_PCT_CAR)^B13245)</f>
        <v>249.62400827032462</v>
      </c>
      <c r="G13245" s="5">
        <f>IF(C13245=0,0,C13245*LABOR_HRS_WK_MES*SEASON_WEEKS*(1+DIM_PCT_MES)^C13245)</f>
        <v>189.17016064453119</v>
      </c>
      <c r="H13245" s="5">
        <f>E13245+F13245+G13245</f>
        <v>12548.294077700955</v>
      </c>
      <c r="I13245" s="5">
        <f>MIN(H13245,FARMER_HRS)</f>
        <v>720</v>
      </c>
      <c r="J13245" s="5">
        <f>MAX(0,H13245-FARMER_HRS)</f>
        <v>11828.294077700955</v>
      </c>
      <c r="K13245" s="2">
        <f>I13245*FARMER_RATE+J13245*TEMP_WORKER_RATE</f>
        <v>230352.32773786382</v>
      </c>
      <c r="L13245" s="2">
        <f>A13245*PRICE_TOM+B13245*PRICE_CAR+C13245*PRICE_MES</f>
        <v>201458</v>
      </c>
      <c r="M13245" s="2">
        <f>A13245*FERT_BED_TOM+B13245*FERT_BED_CAR+C13245*FERT_BED_MES</f>
        <v>24200</v>
      </c>
      <c r="N13245" s="6">
        <f>IF(AND(D13245&lt;=TOTAL_BEDS,J13245&lt;=TEMP_WORKER_MAX*TEMP_WORKER_HRS),1,0)</f>
        <v>0</v>
      </c>
      <c r="O13245" s="2">
        <f>L13245-M13245-K13245-FIXED_COSTS</f>
        <v>-73094.327737863816</v>
      </c>
      <c r="P13245" s="2">
        <f>IF(N13245=1,O13245,"")</f>
      </c>
    </row>
    <row r="13246">
      <c r="A13246" s="6">
        <v>20</v>
      </c>
      <c r="B13246" s="6">
        <v>7</v>
      </c>
      <c r="C13246" s="6">
        <v>5</v>
      </c>
      <c r="D13246" s="6">
        <f>A13246+B13246+C13246</f>
        <v>32</v>
      </c>
      <c r="E13246" s="5">
        <f>IF(A13246=0,0,A13246*LABOR_HRS_WK_TOM*SEASON_WEEKS*(1+DIM_PCT_TOM)^A13246)</f>
        <v>12109.4999087861</v>
      </c>
      <c r="F13246" s="5">
        <f>IF(B13246=0,0,B13246*LABOR_HRS_WK_CAR*SEASON_WEEKS*(1+DIM_PCT_CAR)^B13246)</f>
        <v>249.62400827032462</v>
      </c>
      <c r="G13246" s="5">
        <f>IF(C13246=0,0,C13246*LABOR_HRS_WK_MES*SEASON_WEEKS*(1+DIM_PCT_MES)^C13246)</f>
        <v>239.41848456573481</v>
      </c>
      <c r="H13246" s="5">
        <f>E13246+F13246+G13246</f>
        <v>12598.542401622159</v>
      </c>
      <c r="I13246" s="5">
        <f>MIN(H13246,FARMER_HRS)</f>
        <v>720</v>
      </c>
      <c r="J13246" s="5">
        <f>MAX(0,H13246-FARMER_HRS)</f>
        <v>11878.542401622159</v>
      </c>
      <c r="K13246" s="2">
        <f>I13246*FARMER_RATE+J13246*TEMP_WORKER_RATE</f>
        <v>231224.69447260691</v>
      </c>
      <c r="L13246" s="2">
        <f>A13246*PRICE_TOM+B13246*PRICE_CAR+C13246*PRICE_MES</f>
        <v>204158</v>
      </c>
      <c r="M13246" s="2">
        <f>A13246*FERT_BED_TOM+B13246*FERT_BED_CAR+C13246*FERT_BED_MES</f>
        <v>25080</v>
      </c>
      <c r="N13246" s="6">
        <f>IF(AND(D13246&lt;=TOTAL_BEDS,J13246&lt;=TEMP_WORKER_MAX*TEMP_WORKER_HRS),1,0)</f>
        <v>0</v>
      </c>
      <c r="O13246" s="2">
        <f>L13246-M13246-K13246-FIXED_COSTS</f>
        <v>-72146.6944726069</v>
      </c>
      <c r="P13246" s="2">
        <f>IF(N13246=1,O13246,"")</f>
      </c>
    </row>
    <row r="13247">
      <c r="A13247" s="6">
        <v>20</v>
      </c>
      <c r="B13247" s="6">
        <v>7</v>
      </c>
      <c r="C13247" s="6">
        <v>6</v>
      </c>
      <c r="D13247" s="6">
        <f>A13247+B13247+C13247</f>
        <v>33</v>
      </c>
      <c r="E13247" s="5">
        <f>IF(A13247=0,0,A13247*LABOR_HRS_WK_TOM*SEASON_WEEKS*(1+DIM_PCT_TOM)^A13247)</f>
        <v>12109.4999087861</v>
      </c>
      <c r="F13247" s="5">
        <f>IF(B13247=0,0,B13247*LABOR_HRS_WK_CAR*SEASON_WEEKS*(1+DIM_PCT_CAR)^B13247)</f>
        <v>249.62400827032462</v>
      </c>
      <c r="G13247" s="5">
        <f>IF(C13247=0,0,C13247*LABOR_HRS_WK_MES*SEASON_WEEKS*(1+DIM_PCT_MES)^C13247)</f>
        <v>290.89345874736773</v>
      </c>
      <c r="H13247" s="5">
        <f>E13247+F13247+G13247</f>
        <v>12650.017375803793</v>
      </c>
      <c r="I13247" s="5">
        <f>MIN(H13247,FARMER_HRS)</f>
        <v>720</v>
      </c>
      <c r="J13247" s="5">
        <f>MAX(0,H13247-FARMER_HRS)</f>
        <v>11930.017375803793</v>
      </c>
      <c r="K13247" s="2">
        <f>I13247*FARMER_RATE+J13247*TEMP_WORKER_RATE</f>
        <v>232118.35721881583</v>
      </c>
      <c r="L13247" s="2">
        <f>A13247*PRICE_TOM+B13247*PRICE_CAR+C13247*PRICE_MES</f>
        <v>206858</v>
      </c>
      <c r="M13247" s="2">
        <f>A13247*FERT_BED_TOM+B13247*FERT_BED_CAR+C13247*FERT_BED_MES</f>
        <v>25960</v>
      </c>
      <c r="N13247" s="6">
        <f>IF(AND(D13247&lt;=TOTAL_BEDS,J13247&lt;=TEMP_WORKER_MAX*TEMP_WORKER_HRS),1,0)</f>
        <v>0</v>
      </c>
      <c r="O13247" s="2">
        <f>L13247-M13247-K13247-FIXED_COSTS</f>
        <v>-71220.357218815829</v>
      </c>
      <c r="P13247" s="2">
        <f>IF(N13247=1,O13247,"")</f>
      </c>
    </row>
    <row r="13248">
      <c r="A13248" s="6">
        <v>20</v>
      </c>
      <c r="B13248" s="6">
        <v>7</v>
      </c>
      <c r="C13248" s="6">
        <v>7</v>
      </c>
      <c r="D13248" s="6">
        <f>A13248+B13248+C13248</f>
        <v>34</v>
      </c>
      <c r="E13248" s="5">
        <f>IF(A13248=0,0,A13248*LABOR_HRS_WK_TOM*SEASON_WEEKS*(1+DIM_PCT_TOM)^A13248)</f>
        <v>12109.4999087861</v>
      </c>
      <c r="F13248" s="5">
        <f>IF(B13248=0,0,B13248*LABOR_HRS_WK_CAR*SEASON_WEEKS*(1+DIM_PCT_CAR)^B13248)</f>
        <v>249.62400827032462</v>
      </c>
      <c r="G13248" s="5">
        <f>IF(C13248=0,0,C13248*LABOR_HRS_WK_MES*SEASON_WEEKS*(1+DIM_PCT_MES)^C13248)</f>
        <v>343.61789814532818</v>
      </c>
      <c r="H13248" s="5">
        <f>E13248+F13248+G13248</f>
        <v>12702.741815201753</v>
      </c>
      <c r="I13248" s="5">
        <f>MIN(H13248,FARMER_HRS)</f>
        <v>720</v>
      </c>
      <c r="J13248" s="5">
        <f>MAX(0,H13248-FARMER_HRS)</f>
        <v>11982.741815201753</v>
      </c>
      <c r="K13248" s="2">
        <f>I13248*FARMER_RATE+J13248*TEMP_WORKER_RATE</f>
        <v>233033.71206947486</v>
      </c>
      <c r="L13248" s="2">
        <f>A13248*PRICE_TOM+B13248*PRICE_CAR+C13248*PRICE_MES</f>
        <v>209558</v>
      </c>
      <c r="M13248" s="2">
        <f>A13248*FERT_BED_TOM+B13248*FERT_BED_CAR+C13248*FERT_BED_MES</f>
        <v>26840</v>
      </c>
      <c r="N13248" s="6">
        <f>IF(AND(D13248&lt;=TOTAL_BEDS,J13248&lt;=TEMP_WORKER_MAX*TEMP_WORKER_HRS),1,0)</f>
        <v>0</v>
      </c>
      <c r="O13248" s="2">
        <f>L13248-M13248-K13248-FIXED_COSTS</f>
        <v>-70315.712069474859</v>
      </c>
      <c r="P13248" s="2">
        <f>IF(N13248=1,O13248,"")</f>
      </c>
    </row>
    <row r="13249">
      <c r="A13249" s="6">
        <v>20</v>
      </c>
      <c r="B13249" s="6">
        <v>7</v>
      </c>
      <c r="C13249" s="6">
        <v>8</v>
      </c>
      <c r="D13249" s="6">
        <f>A13249+B13249+C13249</f>
        <v>35</v>
      </c>
      <c r="E13249" s="5">
        <f>IF(A13249=0,0,A13249*LABOR_HRS_WK_TOM*SEASON_WEEKS*(1+DIM_PCT_TOM)^A13249)</f>
        <v>12109.4999087861</v>
      </c>
      <c r="F13249" s="5">
        <f>IF(B13249=0,0,B13249*LABOR_HRS_WK_CAR*SEASON_WEEKS*(1+DIM_PCT_CAR)^B13249)</f>
        <v>249.62400827032462</v>
      </c>
      <c r="G13249" s="5">
        <f>IF(C13249=0,0,C13249*LABOR_HRS_WK_MES*SEASON_WEEKS*(1+DIM_PCT_MES)^C13249)</f>
        <v>397.61499642530833</v>
      </c>
      <c r="H13249" s="5">
        <f>E13249+F13249+G13249</f>
        <v>12756.738913481733</v>
      </c>
      <c r="I13249" s="5">
        <f>MIN(H13249,FARMER_HRS)</f>
        <v>720</v>
      </c>
      <c r="J13249" s="5">
        <f>MAX(0,H13249-FARMER_HRS)</f>
        <v>12036.738913481733</v>
      </c>
      <c r="K13249" s="2">
        <f>I13249*FARMER_RATE+J13249*TEMP_WORKER_RATE</f>
        <v>233971.16169239121</v>
      </c>
      <c r="L13249" s="2">
        <f>A13249*PRICE_TOM+B13249*PRICE_CAR+C13249*PRICE_MES</f>
        <v>212258</v>
      </c>
      <c r="M13249" s="2">
        <f>A13249*FERT_BED_TOM+B13249*FERT_BED_CAR+C13249*FERT_BED_MES</f>
        <v>27720</v>
      </c>
      <c r="N13249" s="6">
        <f>IF(AND(D13249&lt;=TOTAL_BEDS,J13249&lt;=TEMP_WORKER_MAX*TEMP_WORKER_HRS),1,0)</f>
        <v>0</v>
      </c>
      <c r="O13249" s="2">
        <f>L13249-M13249-K13249-FIXED_COSTS</f>
        <v>-69433.161692391208</v>
      </c>
      <c r="P13249" s="2">
        <f>IF(N13249=1,O13249,"")</f>
      </c>
    </row>
    <row r="13250">
      <c r="A13250" s="6">
        <v>20</v>
      </c>
      <c r="B13250" s="6">
        <v>7</v>
      </c>
      <c r="C13250" s="6">
        <v>9</v>
      </c>
      <c r="D13250" s="6">
        <f>A13250+B13250+C13250</f>
        <v>36</v>
      </c>
      <c r="E13250" s="5">
        <f>IF(A13250=0,0,A13250*LABOR_HRS_WK_TOM*SEASON_WEEKS*(1+DIM_PCT_TOM)^A13250)</f>
        <v>12109.4999087861</v>
      </c>
      <c r="F13250" s="5">
        <f>IF(B13250=0,0,B13250*LABOR_HRS_WK_CAR*SEASON_WEEKS*(1+DIM_PCT_CAR)^B13250)</f>
        <v>249.62400827032462</v>
      </c>
      <c r="G13250" s="5">
        <f>IF(C13250=0,0,C13250*LABOR_HRS_WK_MES*SEASON_WEEKS*(1+DIM_PCT_MES)^C13250)</f>
        <v>452.90833186570273</v>
      </c>
      <c r="H13250" s="5">
        <f>E13250+F13250+G13250</f>
        <v>12812.032248922127</v>
      </c>
      <c r="I13250" s="5">
        <f>MIN(H13250,FARMER_HRS)</f>
        <v>720</v>
      </c>
      <c r="J13250" s="5">
        <f>MAX(0,H13250-FARMER_HRS)</f>
        <v>12092.032248922127</v>
      </c>
      <c r="K13250" s="2">
        <f>I13250*FARMER_RATE+J13250*TEMP_WORKER_RATE</f>
        <v>234931.11543267581</v>
      </c>
      <c r="L13250" s="2">
        <f>A13250*PRICE_TOM+B13250*PRICE_CAR+C13250*PRICE_MES</f>
        <v>214958</v>
      </c>
      <c r="M13250" s="2">
        <f>A13250*FERT_BED_TOM+B13250*FERT_BED_CAR+C13250*FERT_BED_MES</f>
        <v>28600</v>
      </c>
      <c r="N13250" s="6">
        <f>IF(AND(D13250&lt;=TOTAL_BEDS,J13250&lt;=TEMP_WORKER_MAX*TEMP_WORKER_HRS),1,0)</f>
        <v>0</v>
      </c>
      <c r="O13250" s="2">
        <f>L13250-M13250-K13250-FIXED_COSTS</f>
        <v>-68573.115432675811</v>
      </c>
      <c r="P13250" s="2">
        <f>IF(N13250=1,O13250,"")</f>
      </c>
    </row>
    <row r="13251">
      <c r="A13251" s="6">
        <v>20</v>
      </c>
      <c r="B13251" s="6">
        <v>7</v>
      </c>
      <c r="C13251" s="6">
        <v>10</v>
      </c>
      <c r="D13251" s="6">
        <f>A13251+B13251+C13251</f>
        <v>37</v>
      </c>
      <c r="E13251" s="5">
        <f>IF(A13251=0,0,A13251*LABOR_HRS_WK_TOM*SEASON_WEEKS*(1+DIM_PCT_TOM)^A13251)</f>
        <v>12109.4999087861</v>
      </c>
      <c r="F13251" s="5">
        <f>IF(B13251=0,0,B13251*LABOR_HRS_WK_CAR*SEASON_WEEKS*(1+DIM_PCT_CAR)^B13251)</f>
        <v>249.62400827032462</v>
      </c>
      <c r="G13251" s="5">
        <f>IF(C13251=0,0,C13251*LABOR_HRS_WK_MES*SEASON_WEEKS*(1+DIM_PCT_MES)^C13251)</f>
        <v>509.52187334891551</v>
      </c>
      <c r="H13251" s="5">
        <f>E13251+F13251+G13251</f>
        <v>12868.645790405339</v>
      </c>
      <c r="I13251" s="5">
        <f>MIN(H13251,FARMER_HRS)</f>
        <v>720</v>
      </c>
      <c r="J13251" s="5">
        <f>MAX(0,H13251-FARMER_HRS)</f>
        <v>12148.645790405339</v>
      </c>
      <c r="K13251" s="2">
        <f>I13251*FARMER_RATE+J13251*TEMP_WORKER_RATE</f>
        <v>235913.98941675934</v>
      </c>
      <c r="L13251" s="2">
        <f>A13251*PRICE_TOM+B13251*PRICE_CAR+C13251*PRICE_MES</f>
        <v>217658</v>
      </c>
      <c r="M13251" s="2">
        <f>A13251*FERT_BED_TOM+B13251*FERT_BED_CAR+C13251*FERT_BED_MES</f>
        <v>29480</v>
      </c>
      <c r="N13251" s="6">
        <f>IF(AND(D13251&lt;=TOTAL_BEDS,J13251&lt;=TEMP_WORKER_MAX*TEMP_WORKER_HRS),1,0)</f>
        <v>0</v>
      </c>
      <c r="O13251" s="2">
        <f>L13251-M13251-K13251-FIXED_COSTS</f>
        <v>-67735.989416759345</v>
      </c>
      <c r="P13251" s="2">
        <f>IF(N13251=1,O13251,"")</f>
      </c>
    </row>
    <row r="13252">
      <c r="A13252" s="6">
        <v>20</v>
      </c>
      <c r="B13252" s="6">
        <v>7</v>
      </c>
      <c r="C13252" s="6">
        <v>11</v>
      </c>
      <c r="D13252" s="6">
        <f>A13252+B13252+C13252</f>
        <v>38</v>
      </c>
      <c r="E13252" s="5">
        <f>IF(A13252=0,0,A13252*LABOR_HRS_WK_TOM*SEASON_WEEKS*(1+DIM_PCT_TOM)^A13252)</f>
        <v>12109.4999087861</v>
      </c>
      <c r="F13252" s="5">
        <f>IF(B13252=0,0,B13252*LABOR_HRS_WK_CAR*SEASON_WEEKS*(1+DIM_PCT_CAR)^B13252)</f>
        <v>249.62400827032462</v>
      </c>
      <c r="G13252" s="5">
        <f>IF(C13252=0,0,C13252*LABOR_HRS_WK_MES*SEASON_WEEKS*(1+DIM_PCT_MES)^C13252)</f>
        <v>567.47998644235463</v>
      </c>
      <c r="H13252" s="5">
        <f>E13252+F13252+G13252</f>
        <v>12926.603903498779</v>
      </c>
      <c r="I13252" s="5">
        <f>MIN(H13252,FARMER_HRS)</f>
        <v>720</v>
      </c>
      <c r="J13252" s="5">
        <f>MAX(0,H13252-FARMER_HRS)</f>
        <v>12206.603903498779</v>
      </c>
      <c r="K13252" s="2">
        <f>I13252*FARMER_RATE+J13252*TEMP_WORKER_RATE</f>
        <v>236920.20665796491</v>
      </c>
      <c r="L13252" s="2">
        <f>A13252*PRICE_TOM+B13252*PRICE_CAR+C13252*PRICE_MES</f>
        <v>220358</v>
      </c>
      <c r="M13252" s="2">
        <f>A13252*FERT_BED_TOM+B13252*FERT_BED_CAR+C13252*FERT_BED_MES</f>
        <v>30360</v>
      </c>
      <c r="N13252" s="6">
        <f>IF(AND(D13252&lt;=TOTAL_BEDS,J13252&lt;=TEMP_WORKER_MAX*TEMP_WORKER_HRS),1,0)</f>
        <v>0</v>
      </c>
      <c r="O13252" s="2">
        <f>L13252-M13252-K13252-FIXED_COSTS</f>
        <v>-66922.206657964911</v>
      </c>
      <c r="P13252" s="2">
        <f>IF(N13252=1,O13252,"")</f>
      </c>
    </row>
    <row r="13253">
      <c r="A13253" s="6">
        <v>20</v>
      </c>
      <c r="B13253" s="6">
        <v>7</v>
      </c>
      <c r="C13253" s="6">
        <v>12</v>
      </c>
      <c r="D13253" s="6">
        <f>A13253+B13253+C13253</f>
        <v>39</v>
      </c>
      <c r="E13253" s="5">
        <f>IF(A13253=0,0,A13253*LABOR_HRS_WK_TOM*SEASON_WEEKS*(1+DIM_PCT_TOM)^A13253)</f>
        <v>12109.4999087861</v>
      </c>
      <c r="F13253" s="5">
        <f>IF(B13253=0,0,B13253*LABOR_HRS_WK_CAR*SEASON_WEEKS*(1+DIM_PCT_CAR)^B13253)</f>
        <v>249.62400827032462</v>
      </c>
      <c r="G13253" s="5">
        <f>IF(C13253=0,0,C13253*LABOR_HRS_WK_MES*SEASON_WEEKS*(1+DIM_PCT_MES)^C13253)</f>
        <v>626.807439570419</v>
      </c>
      <c r="H13253" s="5">
        <f>E13253+F13253+G13253</f>
        <v>12985.931356626843</v>
      </c>
      <c r="I13253" s="5">
        <f>MIN(H13253,FARMER_HRS)</f>
        <v>720</v>
      </c>
      <c r="J13253" s="5">
        <f>MAX(0,H13253-FARMER_HRS)</f>
        <v>12265.931356626843</v>
      </c>
      <c r="K13253" s="2">
        <f>I13253*FARMER_RATE+J13253*TEMP_WORKER_RATE</f>
        <v>237950.19716366046</v>
      </c>
      <c r="L13253" s="2">
        <f>A13253*PRICE_TOM+B13253*PRICE_CAR+C13253*PRICE_MES</f>
        <v>223058</v>
      </c>
      <c r="M13253" s="2">
        <f>A13253*FERT_BED_TOM+B13253*FERT_BED_CAR+C13253*FERT_BED_MES</f>
        <v>31240</v>
      </c>
      <c r="N13253" s="6">
        <f>IF(AND(D13253&lt;=TOTAL_BEDS,J13253&lt;=TEMP_WORKER_MAX*TEMP_WORKER_HRS),1,0)</f>
        <v>0</v>
      </c>
      <c r="O13253" s="2">
        <f>L13253-M13253-K13253-FIXED_COSTS</f>
        <v>-66132.197163660458</v>
      </c>
      <c r="P13253" s="2">
        <f>IF(N13253=1,O13253,"")</f>
      </c>
    </row>
    <row r="13254">
      <c r="A13254" s="6">
        <v>20</v>
      </c>
      <c r="B13254" s="6">
        <v>7</v>
      </c>
      <c r="C13254" s="6">
        <v>13</v>
      </c>
      <c r="D13254" s="6">
        <f>A13254+B13254+C13254</f>
        <v>40</v>
      </c>
      <c r="E13254" s="5">
        <f>IF(A13254=0,0,A13254*LABOR_HRS_WK_TOM*SEASON_WEEKS*(1+DIM_PCT_TOM)^A13254)</f>
        <v>12109.4999087861</v>
      </c>
      <c r="F13254" s="5">
        <f>IF(B13254=0,0,B13254*LABOR_HRS_WK_CAR*SEASON_WEEKS*(1+DIM_PCT_CAR)^B13254)</f>
        <v>249.62400827032462</v>
      </c>
      <c r="G13254" s="5">
        <f>IF(C13254=0,0,C13254*LABOR_HRS_WK_MES*SEASON_WEEKS*(1+DIM_PCT_MES)^C13254)</f>
        <v>687.52941027880331</v>
      </c>
      <c r="H13254" s="5">
        <f>E13254+F13254+G13254</f>
        <v>13046.653327335227</v>
      </c>
      <c r="I13254" s="5">
        <f>MIN(H13254,FARMER_HRS)</f>
        <v>720</v>
      </c>
      <c r="J13254" s="5">
        <f>MAX(0,H13254-FARMER_HRS)</f>
        <v>12326.653327335227</v>
      </c>
      <c r="K13254" s="2">
        <f>I13254*FARMER_RATE+J13254*TEMP_WORKER_RATE</f>
        <v>239004.39804401435</v>
      </c>
      <c r="L13254" s="2">
        <f>A13254*PRICE_TOM+B13254*PRICE_CAR+C13254*PRICE_MES</f>
        <v>225758</v>
      </c>
      <c r="M13254" s="2">
        <f>A13254*FERT_BED_TOM+B13254*FERT_BED_CAR+C13254*FERT_BED_MES</f>
        <v>32120</v>
      </c>
      <c r="N13254" s="6">
        <f>IF(AND(D13254&lt;=TOTAL_BEDS,J13254&lt;=TEMP_WORKER_MAX*TEMP_WORKER_HRS),1,0)</f>
        <v>0</v>
      </c>
      <c r="O13254" s="2">
        <f>L13254-M13254-K13254-FIXED_COSTS</f>
        <v>-65366.39804401435</v>
      </c>
      <c r="P13254" s="2">
        <f>IF(N13254=1,O13254,"")</f>
      </c>
    </row>
    <row r="13255">
      <c r="A13255" s="6">
        <v>20</v>
      </c>
      <c r="B13255" s="6">
        <v>7</v>
      </c>
      <c r="C13255" s="6">
        <v>14</v>
      </c>
      <c r="D13255" s="6">
        <f>A13255+B13255+C13255</f>
        <v>41</v>
      </c>
      <c r="E13255" s="5">
        <f>IF(A13255=0,0,A13255*LABOR_HRS_WK_TOM*SEASON_WEEKS*(1+DIM_PCT_TOM)^A13255)</f>
        <v>12109.4999087861</v>
      </c>
      <c r="F13255" s="5">
        <f>IF(B13255=0,0,B13255*LABOR_HRS_WK_CAR*SEASON_WEEKS*(1+DIM_PCT_CAR)^B13255)</f>
        <v>249.62400827032462</v>
      </c>
      <c r="G13255" s="5">
        <f>IF(C13255=0,0,C13255*LABOR_HRS_WK_MES*SEASON_WEEKS*(1+DIM_PCT_MES)^C13255)</f>
        <v>749.67149159246435</v>
      </c>
      <c r="H13255" s="5">
        <f>E13255+F13255+G13255</f>
        <v>13108.795408648888</v>
      </c>
      <c r="I13255" s="5">
        <f>MIN(H13255,FARMER_HRS)</f>
        <v>720</v>
      </c>
      <c r="J13255" s="5">
        <f>MAX(0,H13255-FARMER_HRS)</f>
        <v>12388.795408648888</v>
      </c>
      <c r="K13255" s="2">
        <f>I13255*FARMER_RATE+J13255*TEMP_WORKER_RATE</f>
        <v>240083.25362237653</v>
      </c>
      <c r="L13255" s="2">
        <f>A13255*PRICE_TOM+B13255*PRICE_CAR+C13255*PRICE_MES</f>
        <v>228458</v>
      </c>
      <c r="M13255" s="2">
        <f>A13255*FERT_BED_TOM+B13255*FERT_BED_CAR+C13255*FERT_BED_MES</f>
        <v>33000</v>
      </c>
      <c r="N13255" s="6">
        <f>IF(AND(D13255&lt;=TOTAL_BEDS,J13255&lt;=TEMP_WORKER_MAX*TEMP_WORKER_HRS),1,0)</f>
        <v>0</v>
      </c>
      <c r="O13255" s="2">
        <f>L13255-M13255-K13255-FIXED_COSTS</f>
        <v>-64625.253622376535</v>
      </c>
      <c r="P13255" s="2">
        <f>IF(N13255=1,O13255,"")</f>
      </c>
    </row>
    <row r="13256">
      <c r="A13256" s="6">
        <v>20</v>
      </c>
      <c r="B13256" s="6">
        <v>7</v>
      </c>
      <c r="C13256" s="6">
        <v>15</v>
      </c>
      <c r="D13256" s="6">
        <f>A13256+B13256+C13256</f>
        <v>42</v>
      </c>
      <c r="E13256" s="5">
        <f>IF(A13256=0,0,A13256*LABOR_HRS_WK_TOM*SEASON_WEEKS*(1+DIM_PCT_TOM)^A13256)</f>
        <v>12109.4999087861</v>
      </c>
      <c r="F13256" s="5">
        <f>IF(B13256=0,0,B13256*LABOR_HRS_WK_CAR*SEASON_WEEKS*(1+DIM_PCT_CAR)^B13256)</f>
        <v>249.62400827032462</v>
      </c>
      <c r="G13256" s="5">
        <f>IF(C13256=0,0,C13256*LABOR_HRS_WK_MES*SEASON_WEEKS*(1+DIM_PCT_MES)^C13256)</f>
        <v>813.25969846861074</v>
      </c>
      <c r="H13256" s="5">
        <f>E13256+F13256+G13256</f>
        <v>13172.383615525036</v>
      </c>
      <c r="I13256" s="5">
        <f>MIN(H13256,FARMER_HRS)</f>
        <v>720</v>
      </c>
      <c r="J13256" s="5">
        <f>MAX(0,H13256-FARMER_HRS)</f>
        <v>12452.383615525036</v>
      </c>
      <c r="K13256" s="2">
        <f>I13256*FARMER_RATE+J13256*TEMP_WORKER_RATE</f>
        <v>241187.21554730964</v>
      </c>
      <c r="L13256" s="2">
        <f>A13256*PRICE_TOM+B13256*PRICE_CAR+C13256*PRICE_MES</f>
        <v>231158</v>
      </c>
      <c r="M13256" s="2">
        <f>A13256*FERT_BED_TOM+B13256*FERT_BED_CAR+C13256*FERT_BED_MES</f>
        <v>33880</v>
      </c>
      <c r="N13256" s="6">
        <f>IF(AND(D13256&lt;=TOTAL_BEDS,J13256&lt;=TEMP_WORKER_MAX*TEMP_WORKER_HRS),1,0)</f>
        <v>0</v>
      </c>
      <c r="O13256" s="2">
        <f>L13256-M13256-K13256-FIXED_COSTS</f>
        <v>-63909.215547309635</v>
      </c>
      <c r="P13256" s="2">
        <f>IF(N13256=1,O13256,"")</f>
      </c>
    </row>
    <row r="13257">
      <c r="A13257" s="6">
        <v>20</v>
      </c>
      <c r="B13257" s="6">
        <v>7</v>
      </c>
      <c r="C13257" s="6">
        <v>16</v>
      </c>
      <c r="D13257" s="6">
        <f>A13257+B13257+C13257</f>
        <v>43</v>
      </c>
      <c r="E13257" s="5">
        <f>IF(A13257=0,0,A13257*LABOR_HRS_WK_TOM*SEASON_WEEKS*(1+DIM_PCT_TOM)^A13257)</f>
        <v>12109.4999087861</v>
      </c>
      <c r="F13257" s="5">
        <f>IF(B13257=0,0,B13257*LABOR_HRS_WK_CAR*SEASON_WEEKS*(1+DIM_PCT_CAR)^B13257)</f>
        <v>249.62400827032462</v>
      </c>
      <c r="G13257" s="5">
        <f>IF(C13257=0,0,C13257*LABOR_HRS_WK_MES*SEASON_WEEKS*(1+DIM_PCT_MES)^C13257)</f>
        <v>878.32047434609967</v>
      </c>
      <c r="H13257" s="5">
        <f>E13257+F13257+G13257</f>
        <v>13237.444391402523</v>
      </c>
      <c r="I13257" s="5">
        <f>MIN(H13257,FARMER_HRS)</f>
        <v>720</v>
      </c>
      <c r="J13257" s="5">
        <f>MAX(0,H13257-FARMER_HRS)</f>
        <v>12517.444391402523</v>
      </c>
      <c r="K13257" s="2">
        <f>I13257*FARMER_RATE+J13257*TEMP_WORKER_RATE</f>
        <v>242316.7429062938</v>
      </c>
      <c r="L13257" s="2">
        <f>A13257*PRICE_TOM+B13257*PRICE_CAR+C13257*PRICE_MES</f>
        <v>233858</v>
      </c>
      <c r="M13257" s="2">
        <f>A13257*FERT_BED_TOM+B13257*FERT_BED_CAR+C13257*FERT_BED_MES</f>
        <v>34760</v>
      </c>
      <c r="N13257" s="6">
        <f>IF(AND(D13257&lt;=TOTAL_BEDS,J13257&lt;=TEMP_WORKER_MAX*TEMP_WORKER_HRS),1,0)</f>
        <v>0</v>
      </c>
      <c r="O13257" s="2">
        <f>L13257-M13257-K13257-FIXED_COSTS</f>
        <v>-63218.7429062938</v>
      </c>
      <c r="P13257" s="2">
        <f>IF(N13257=1,O13257,"")</f>
      </c>
    </row>
    <row r="13258">
      <c r="A13258" s="6">
        <v>20</v>
      </c>
      <c r="B13258" s="6">
        <v>7</v>
      </c>
      <c r="C13258" s="6">
        <v>17</v>
      </c>
      <c r="D13258" s="6">
        <f>A13258+B13258+C13258</f>
        <v>44</v>
      </c>
      <c r="E13258" s="5">
        <f>IF(A13258=0,0,A13258*LABOR_HRS_WK_TOM*SEASON_WEEKS*(1+DIM_PCT_TOM)^A13258)</f>
        <v>12109.4999087861</v>
      </c>
      <c r="F13258" s="5">
        <f>IF(B13258=0,0,B13258*LABOR_HRS_WK_CAR*SEASON_WEEKS*(1+DIM_PCT_CAR)^B13258)</f>
        <v>249.62400827032462</v>
      </c>
      <c r="G13258" s="5">
        <f>IF(C13258=0,0,C13258*LABOR_HRS_WK_MES*SEASON_WEEKS*(1+DIM_PCT_MES)^C13258)</f>
        <v>944.88069779263992</v>
      </c>
      <c r="H13258" s="5">
        <f>E13258+F13258+G13258</f>
        <v>13304.004614849064</v>
      </c>
      <c r="I13258" s="5">
        <f>MIN(H13258,FARMER_HRS)</f>
        <v>720</v>
      </c>
      <c r="J13258" s="5">
        <f>MAX(0,H13258-FARMER_HRS)</f>
        <v>12584.004614849064</v>
      </c>
      <c r="K13258" s="2">
        <f>I13258*FARMER_RATE+J13258*TEMP_WORKER_RATE</f>
        <v>243472.30234112957</v>
      </c>
      <c r="L13258" s="2">
        <f>A13258*PRICE_TOM+B13258*PRICE_CAR+C13258*PRICE_MES</f>
        <v>236558</v>
      </c>
      <c r="M13258" s="2">
        <f>A13258*FERT_BED_TOM+B13258*FERT_BED_CAR+C13258*FERT_BED_MES</f>
        <v>35640</v>
      </c>
      <c r="N13258" s="6">
        <f>IF(AND(D13258&lt;=TOTAL_BEDS,J13258&lt;=TEMP_WORKER_MAX*TEMP_WORKER_HRS),1,0)</f>
        <v>0</v>
      </c>
      <c r="O13258" s="2">
        <f>L13258-M13258-K13258-FIXED_COSTS</f>
        <v>-62554.302341129573</v>
      </c>
      <c r="P13258" s="2">
        <f>IF(N13258=1,O13258,"")</f>
      </c>
    </row>
    <row r="13259">
      <c r="A13259" s="6">
        <v>20</v>
      </c>
      <c r="B13259" s="6">
        <v>7</v>
      </c>
      <c r="C13259" s="6">
        <v>18</v>
      </c>
      <c r="D13259" s="6">
        <f>A13259+B13259+C13259</f>
        <v>45</v>
      </c>
      <c r="E13259" s="5">
        <f>IF(A13259=0,0,A13259*LABOR_HRS_WK_TOM*SEASON_WEEKS*(1+DIM_PCT_TOM)^A13259)</f>
        <v>12109.4999087861</v>
      </c>
      <c r="F13259" s="5">
        <f>IF(B13259=0,0,B13259*LABOR_HRS_WK_CAR*SEASON_WEEKS*(1+DIM_PCT_CAR)^B13259)</f>
        <v>249.62400827032462</v>
      </c>
      <c r="G13259" s="5">
        <f>IF(C13259=0,0,C13259*LABOR_HRS_WK_MES*SEASON_WEEKS*(1+DIM_PCT_MES)^C13259)</f>
        <v>1012.9676892512272</v>
      </c>
      <c r="H13259" s="5">
        <f>E13259+F13259+G13259</f>
        <v>13372.091606307651</v>
      </c>
      <c r="I13259" s="5">
        <f>MIN(H13259,FARMER_HRS)</f>
        <v>720</v>
      </c>
      <c r="J13259" s="5">
        <f>MAX(0,H13259-FARMER_HRS)</f>
        <v>12652.091606307651</v>
      </c>
      <c r="K13259" s="2">
        <f>I13259*FARMER_RATE+J13259*TEMP_WORKER_RATE</f>
        <v>244654.36816506338</v>
      </c>
      <c r="L13259" s="2">
        <f>A13259*PRICE_TOM+B13259*PRICE_CAR+C13259*PRICE_MES</f>
        <v>239258</v>
      </c>
      <c r="M13259" s="2">
        <f>A13259*FERT_BED_TOM+B13259*FERT_BED_CAR+C13259*FERT_BED_MES</f>
        <v>36520</v>
      </c>
      <c r="N13259" s="6">
        <f>IF(AND(D13259&lt;=TOTAL_BEDS,J13259&lt;=TEMP_WORKER_MAX*TEMP_WORKER_HRS),1,0)</f>
        <v>0</v>
      </c>
      <c r="O13259" s="2">
        <f>L13259-M13259-K13259-FIXED_COSTS</f>
        <v>-61916.368165063381</v>
      </c>
      <c r="P13259" s="2">
        <f>IF(N13259=1,O13259,"")</f>
      </c>
    </row>
    <row r="13260">
      <c r="A13260" s="6">
        <v>20</v>
      </c>
      <c r="B13260" s="6">
        <v>7</v>
      </c>
      <c r="C13260" s="6">
        <v>19</v>
      </c>
      <c r="D13260" s="6">
        <f>A13260+B13260+C13260</f>
        <v>46</v>
      </c>
      <c r="E13260" s="5">
        <f>IF(A13260=0,0,A13260*LABOR_HRS_WK_TOM*SEASON_WEEKS*(1+DIM_PCT_TOM)^A13260)</f>
        <v>12109.4999087861</v>
      </c>
      <c r="F13260" s="5">
        <f>IF(B13260=0,0,B13260*LABOR_HRS_WK_CAR*SEASON_WEEKS*(1+DIM_PCT_CAR)^B13260)</f>
        <v>249.62400827032462</v>
      </c>
      <c r="G13260" s="5">
        <f>IF(C13260=0,0,C13260*LABOR_HRS_WK_MES*SEASON_WEEKS*(1+DIM_PCT_MES)^C13260)</f>
        <v>1082.6092178872491</v>
      </c>
      <c r="H13260" s="5">
        <f>E13260+F13260+G13260</f>
        <v>13441.733134943674</v>
      </c>
      <c r="I13260" s="5">
        <f>MIN(H13260,FARMER_HRS)</f>
        <v>720</v>
      </c>
      <c r="J13260" s="5">
        <f>MAX(0,H13260-FARMER_HRS)</f>
        <v>12721.733134943674</v>
      </c>
      <c r="K13260" s="2">
        <f>I13260*FARMER_RATE+J13260*TEMP_WORKER_RATE</f>
        <v>245863.422481661</v>
      </c>
      <c r="L13260" s="2">
        <f>A13260*PRICE_TOM+B13260*PRICE_CAR+C13260*PRICE_MES</f>
        <v>241958</v>
      </c>
      <c r="M13260" s="2">
        <f>A13260*FERT_BED_TOM+B13260*FERT_BED_CAR+C13260*FERT_BED_MES</f>
        <v>37400</v>
      </c>
      <c r="N13260" s="6">
        <f>IF(AND(D13260&lt;=TOTAL_BEDS,J13260&lt;=TEMP_WORKER_MAX*TEMP_WORKER_HRS),1,0)</f>
        <v>0</v>
      </c>
      <c r="O13260" s="2">
        <f>L13260-M13260-K13260-FIXED_COSTS</f>
        <v>-61305.422481660993</v>
      </c>
      <c r="P13260" s="2">
        <f>IF(N13260=1,O13260,"")</f>
      </c>
    </row>
    <row r="13261">
      <c r="A13261" s="6">
        <v>20</v>
      </c>
      <c r="B13261" s="6">
        <v>7</v>
      </c>
      <c r="C13261" s="6">
        <v>20</v>
      </c>
      <c r="D13261" s="6">
        <f>A13261+B13261+C13261</f>
        <v>47</v>
      </c>
      <c r="E13261" s="5">
        <f>IF(A13261=0,0,A13261*LABOR_HRS_WK_TOM*SEASON_WEEKS*(1+DIM_PCT_TOM)^A13261)</f>
        <v>12109.4999087861</v>
      </c>
      <c r="F13261" s="5">
        <f>IF(B13261=0,0,B13261*LABOR_HRS_WK_CAR*SEASON_WEEKS*(1+DIM_PCT_CAR)^B13261)</f>
        <v>249.62400827032462</v>
      </c>
      <c r="G13261" s="5">
        <f>IF(C13261=0,0,C13261*LABOR_HRS_WK_MES*SEASON_WEEKS*(1+DIM_PCT_MES)^C13261)</f>
        <v>1153.8335085377259</v>
      </c>
      <c r="H13261" s="5">
        <f>E13261+F13261+G13261</f>
        <v>13512.95742559415</v>
      </c>
      <c r="I13261" s="5">
        <f>MIN(H13261,FARMER_HRS)</f>
        <v>720</v>
      </c>
      <c r="J13261" s="5">
        <f>MAX(0,H13261-FARMER_HRS)</f>
        <v>12792.95742559415</v>
      </c>
      <c r="K13261" s="2">
        <f>I13261*FARMER_RATE+J13261*TEMP_WORKER_RATE</f>
        <v>247099.95530545397</v>
      </c>
      <c r="L13261" s="2">
        <f>A13261*PRICE_TOM+B13261*PRICE_CAR+C13261*PRICE_MES</f>
        <v>244658</v>
      </c>
      <c r="M13261" s="2">
        <f>A13261*FERT_BED_TOM+B13261*FERT_BED_CAR+C13261*FERT_BED_MES</f>
        <v>38280</v>
      </c>
      <c r="N13261" s="6">
        <f>IF(AND(D13261&lt;=TOTAL_BEDS,J13261&lt;=TEMP_WORKER_MAX*TEMP_WORKER_HRS),1,0)</f>
        <v>0</v>
      </c>
      <c r="O13261" s="2">
        <f>L13261-M13261-K13261-FIXED_COSTS</f>
        <v>-60721.955305453972</v>
      </c>
      <c r="P13261" s="2">
        <f>IF(N13261=1,O13261,"")</f>
      </c>
    </row>
    <row r="13262">
      <c r="A13262" s="6">
        <v>20</v>
      </c>
      <c r="B13262" s="6">
        <v>7</v>
      </c>
      <c r="C13262" s="6">
        <v>21</v>
      </c>
      <c r="D13262" s="6">
        <f>A13262+B13262+C13262</f>
        <v>48</v>
      </c>
      <c r="E13262" s="5">
        <f>IF(A13262=0,0,A13262*LABOR_HRS_WK_TOM*SEASON_WEEKS*(1+DIM_PCT_TOM)^A13262)</f>
        <v>12109.4999087861</v>
      </c>
      <c r="F13262" s="5">
        <f>IF(B13262=0,0,B13262*LABOR_HRS_WK_CAR*SEASON_WEEKS*(1+DIM_PCT_CAR)^B13262)</f>
        <v>249.62400827032462</v>
      </c>
      <c r="G13262" s="5">
        <f>IF(C13262=0,0,C13262*LABOR_HRS_WK_MES*SEASON_WEEKS*(1+DIM_PCT_MES)^C13262)</f>
        <v>1226.6692487641699</v>
      </c>
      <c r="H13262" s="5">
        <f>E13262+F13262+G13262</f>
        <v>13585.793165820594</v>
      </c>
      <c r="I13262" s="5">
        <f>MIN(H13262,FARMER_HRS)</f>
        <v>720</v>
      </c>
      <c r="J13262" s="5">
        <f>MAX(0,H13262-FARMER_HRS)</f>
        <v>12865.793165820594</v>
      </c>
      <c r="K13262" s="2">
        <f>I13262*FARMER_RATE+J13262*TEMP_WORKER_RATE</f>
        <v>248364.46468438531</v>
      </c>
      <c r="L13262" s="2">
        <f>A13262*PRICE_TOM+B13262*PRICE_CAR+C13262*PRICE_MES</f>
        <v>247358</v>
      </c>
      <c r="M13262" s="2">
        <f>A13262*FERT_BED_TOM+B13262*FERT_BED_CAR+C13262*FERT_BED_MES</f>
        <v>39160</v>
      </c>
      <c r="N13262" s="6">
        <f>IF(AND(D13262&lt;=TOTAL_BEDS,J13262&lt;=TEMP_WORKER_MAX*TEMP_WORKER_HRS),1,0)</f>
        <v>0</v>
      </c>
      <c r="O13262" s="2">
        <f>L13262-M13262-K13262-FIXED_COSTS</f>
        <v>-60166.464684385312</v>
      </c>
      <c r="P13262" s="2">
        <f>IF(N13262=1,O13262,"")</f>
      </c>
    </row>
    <row r="13263">
      <c r="A13263" s="6">
        <v>20</v>
      </c>
      <c r="B13263" s="6">
        <v>7</v>
      </c>
      <c r="C13263" s="6">
        <v>22</v>
      </c>
      <c r="D13263" s="6">
        <f>A13263+B13263+C13263</f>
        <v>49</v>
      </c>
      <c r="E13263" s="5">
        <f>IF(A13263=0,0,A13263*LABOR_HRS_WK_TOM*SEASON_WEEKS*(1+DIM_PCT_TOM)^A13263)</f>
        <v>12109.4999087861</v>
      </c>
      <c r="F13263" s="5">
        <f>IF(B13263=0,0,B13263*LABOR_HRS_WK_CAR*SEASON_WEEKS*(1+DIM_PCT_CAR)^B13263)</f>
        <v>249.62400827032462</v>
      </c>
      <c r="G13263" s="5">
        <f>IF(C13263=0,0,C13263*LABOR_HRS_WK_MES*SEASON_WEEKS*(1+DIM_PCT_MES)^C13263)</f>
        <v>1301.1455960105659</v>
      </c>
      <c r="H13263" s="5">
        <f>E13263+F13263+G13263</f>
        <v>13660.269513066989</v>
      </c>
      <c r="I13263" s="5">
        <f>MIN(H13263,FARMER_HRS)</f>
        <v>720</v>
      </c>
      <c r="J13263" s="5">
        <f>MAX(0,H13263-FARMER_HRS)</f>
        <v>12940.269513066989</v>
      </c>
      <c r="K13263" s="2">
        <f>I13263*FARMER_RATE+J13263*TEMP_WORKER_RATE</f>
        <v>249657.45682407968</v>
      </c>
      <c r="L13263" s="2">
        <f>A13263*PRICE_TOM+B13263*PRICE_CAR+C13263*PRICE_MES</f>
        <v>250058</v>
      </c>
      <c r="M13263" s="2">
        <f>A13263*FERT_BED_TOM+B13263*FERT_BED_CAR+C13263*FERT_BED_MES</f>
        <v>40040</v>
      </c>
      <c r="N13263" s="6">
        <f>IF(AND(D13263&lt;=TOTAL_BEDS,J13263&lt;=TEMP_WORKER_MAX*TEMP_WORKER_HRS),1,0)</f>
        <v>0</v>
      </c>
      <c r="O13263" s="2">
        <f>L13263-M13263-K13263-FIXED_COSTS</f>
        <v>-59639.45682407968</v>
      </c>
      <c r="P13263" s="2">
        <f>IF(N13263=1,O13263,"")</f>
      </c>
    </row>
    <row r="13264">
      <c r="A13264" s="6">
        <v>20</v>
      </c>
      <c r="B13264" s="6">
        <v>7</v>
      </c>
      <c r="C13264" s="6">
        <v>23</v>
      </c>
      <c r="D13264" s="6">
        <f>A13264+B13264+C13264</f>
        <v>50</v>
      </c>
      <c r="E13264" s="5">
        <f>IF(A13264=0,0,A13264*LABOR_HRS_WK_TOM*SEASON_WEEKS*(1+DIM_PCT_TOM)^A13264)</f>
        <v>12109.4999087861</v>
      </c>
      <c r="F13264" s="5">
        <f>IF(B13264=0,0,B13264*LABOR_HRS_WK_CAR*SEASON_WEEKS*(1+DIM_PCT_CAR)^B13264)</f>
        <v>249.62400827032462</v>
      </c>
      <c r="G13264" s="5">
        <f>IF(C13264=0,0,C13264*LABOR_HRS_WK_MES*SEASON_WEEKS*(1+DIM_PCT_MES)^C13264)</f>
        <v>1377.2921848680023</v>
      </c>
      <c r="H13264" s="5">
        <f>E13264+F13264+G13264</f>
        <v>13736.416101924426</v>
      </c>
      <c r="I13264" s="5">
        <f>MIN(H13264,FARMER_HRS)</f>
        <v>720</v>
      </c>
      <c r="J13264" s="5">
        <f>MAX(0,H13264-FARMER_HRS)</f>
        <v>13016.416101924426</v>
      </c>
      <c r="K13264" s="2">
        <f>I13264*FARMER_RATE+J13264*TEMP_WORKER_RATE</f>
        <v>250979.44621396571</v>
      </c>
      <c r="L13264" s="2">
        <f>A13264*PRICE_TOM+B13264*PRICE_CAR+C13264*PRICE_MES</f>
        <v>252758</v>
      </c>
      <c r="M13264" s="2">
        <f>A13264*FERT_BED_TOM+B13264*FERT_BED_CAR+C13264*FERT_BED_MES</f>
        <v>40920</v>
      </c>
      <c r="N13264" s="6">
        <f>IF(AND(D13264&lt;=TOTAL_BEDS,J13264&lt;=TEMP_WORKER_MAX*TEMP_WORKER_HRS),1,0)</f>
        <v>0</v>
      </c>
      <c r="O13264" s="2">
        <f>L13264-M13264-K13264-FIXED_COSTS</f>
        <v>-59141.446213965712</v>
      </c>
      <c r="P13264" s="2">
        <f>IF(N13264=1,O13264,"")</f>
      </c>
    </row>
    <row r="13265">
      <c r="A13265" s="6">
        <v>20</v>
      </c>
      <c r="B13265" s="6">
        <v>7</v>
      </c>
      <c r="C13265" s="6">
        <v>24</v>
      </c>
      <c r="D13265" s="6">
        <f>A13265+B13265+C13265</f>
        <v>51</v>
      </c>
      <c r="E13265" s="5">
        <f>IF(A13265=0,0,A13265*LABOR_HRS_WK_TOM*SEASON_WEEKS*(1+DIM_PCT_TOM)^A13265)</f>
        <v>12109.4999087861</v>
      </c>
      <c r="F13265" s="5">
        <f>IF(B13265=0,0,B13265*LABOR_HRS_WK_CAR*SEASON_WEEKS*(1+DIM_PCT_CAR)^B13265)</f>
        <v>249.62400827032462</v>
      </c>
      <c r="G13265" s="5">
        <f>IF(C13265=0,0,C13265*LABOR_HRS_WK_MES*SEASON_WEEKS*(1+DIM_PCT_MES)^C13265)</f>
        <v>1455.139134447498</v>
      </c>
      <c r="H13265" s="5">
        <f>E13265+F13265+G13265</f>
        <v>13814.263051503922</v>
      </c>
      <c r="I13265" s="5">
        <f>MIN(H13265,FARMER_HRS)</f>
        <v>720</v>
      </c>
      <c r="J13265" s="5">
        <f>MAX(0,H13265-FARMER_HRS)</f>
        <v>13094.263051503922</v>
      </c>
      <c r="K13265" s="2">
        <f>I13265*FARMER_RATE+J13265*TEMP_WORKER_RATE</f>
        <v>252330.9557552764</v>
      </c>
      <c r="L13265" s="2">
        <f>A13265*PRICE_TOM+B13265*PRICE_CAR+C13265*PRICE_MES</f>
        <v>255458</v>
      </c>
      <c r="M13265" s="2">
        <f>A13265*FERT_BED_TOM+B13265*FERT_BED_CAR+C13265*FERT_BED_MES</f>
        <v>41800</v>
      </c>
      <c r="N13265" s="6">
        <f>IF(AND(D13265&lt;=TOTAL_BEDS,J13265&lt;=TEMP_WORKER_MAX*TEMP_WORKER_HRS),1,0)</f>
        <v>0</v>
      </c>
      <c r="O13265" s="2">
        <f>L13265-M13265-K13265-FIXED_COSTS</f>
        <v>-58672.9557552764</v>
      </c>
      <c r="P13265" s="2">
        <f>IF(N13265=1,O13265,"")</f>
      </c>
    </row>
    <row r="13266">
      <c r="A13266" s="6">
        <v>20</v>
      </c>
      <c r="B13266" s="6">
        <v>7</v>
      </c>
      <c r="C13266" s="6">
        <v>25</v>
      </c>
      <c r="D13266" s="6">
        <f>A13266+B13266+C13266</f>
        <v>52</v>
      </c>
      <c r="E13266" s="5">
        <f>IF(A13266=0,0,A13266*LABOR_HRS_WK_TOM*SEASON_WEEKS*(1+DIM_PCT_TOM)^A13266)</f>
        <v>12109.4999087861</v>
      </c>
      <c r="F13266" s="5">
        <f>IF(B13266=0,0,B13266*LABOR_HRS_WK_CAR*SEASON_WEEKS*(1+DIM_PCT_CAR)^B13266)</f>
        <v>249.62400827032462</v>
      </c>
      <c r="G13266" s="5">
        <f>IF(C13266=0,0,C13266*LABOR_HRS_WK_MES*SEASON_WEEKS*(1+DIM_PCT_MES)^C13266)</f>
        <v>1534.7170558625955</v>
      </c>
      <c r="H13266" s="5">
        <f>E13266+F13266+G13266</f>
        <v>13893.840972919019</v>
      </c>
      <c r="I13266" s="5">
        <f>MIN(H13266,FARMER_HRS)</f>
        <v>720</v>
      </c>
      <c r="J13266" s="5">
        <f>MAX(0,H13266-FARMER_HRS)</f>
        <v>13173.840972919019</v>
      </c>
      <c r="K13266" s="2">
        <f>I13266*FARMER_RATE+J13266*TEMP_WORKER_RATE</f>
        <v>253712.51689095519</v>
      </c>
      <c r="L13266" s="2">
        <f>A13266*PRICE_TOM+B13266*PRICE_CAR+C13266*PRICE_MES</f>
        <v>258158</v>
      </c>
      <c r="M13266" s="2">
        <f>A13266*FERT_BED_TOM+B13266*FERT_BED_CAR+C13266*FERT_BED_MES</f>
        <v>42680</v>
      </c>
      <c r="N13266" s="6">
        <f>IF(AND(D13266&lt;=TOTAL_BEDS,J13266&lt;=TEMP_WORKER_MAX*TEMP_WORKER_HRS),1,0)</f>
        <v>0</v>
      </c>
      <c r="O13266" s="2">
        <f>L13266-M13266-K13266-FIXED_COSTS</f>
        <v>-58234.516890955187</v>
      </c>
      <c r="P13266" s="2">
        <f>IF(N13266=1,O13266,"")</f>
      </c>
    </row>
    <row r="13267">
      <c r="A13267" s="6">
        <v>20</v>
      </c>
      <c r="B13267" s="6">
        <v>7</v>
      </c>
      <c r="C13267" s="6">
        <v>26</v>
      </c>
      <c r="D13267" s="6">
        <f>A13267+B13267+C13267</f>
        <v>53</v>
      </c>
      <c r="E13267" s="5">
        <f>IF(A13267=0,0,A13267*LABOR_HRS_WK_TOM*SEASON_WEEKS*(1+DIM_PCT_TOM)^A13267)</f>
        <v>12109.4999087861</v>
      </c>
      <c r="F13267" s="5">
        <f>IF(B13267=0,0,B13267*LABOR_HRS_WK_CAR*SEASON_WEEKS*(1+DIM_PCT_CAR)^B13267)</f>
        <v>249.62400827032462</v>
      </c>
      <c r="G13267" s="5">
        <f>IF(C13267=0,0,C13267*LABOR_HRS_WK_MES*SEASON_WEEKS*(1+DIM_PCT_MES)^C13267)</f>
        <v>1616.0570598233128</v>
      </c>
      <c r="H13267" s="5">
        <f>E13267+F13267+G13267</f>
        <v>13975.180976879737</v>
      </c>
      <c r="I13267" s="5">
        <f>MIN(H13267,FARMER_HRS)</f>
        <v>720</v>
      </c>
      <c r="J13267" s="5">
        <f>MAX(0,H13267-FARMER_HRS)</f>
        <v>13255.180976879737</v>
      </c>
      <c r="K13267" s="2">
        <f>I13267*FARMER_RATE+J13267*TEMP_WORKER_RATE</f>
        <v>255124.66973749542</v>
      </c>
      <c r="L13267" s="2">
        <f>A13267*PRICE_TOM+B13267*PRICE_CAR+C13267*PRICE_MES</f>
        <v>260858</v>
      </c>
      <c r="M13267" s="2">
        <f>A13267*FERT_BED_TOM+B13267*FERT_BED_CAR+C13267*FERT_BED_MES</f>
        <v>43560</v>
      </c>
      <c r="N13267" s="6">
        <f>IF(AND(D13267&lt;=TOTAL_BEDS,J13267&lt;=TEMP_WORKER_MAX*TEMP_WORKER_HRS),1,0)</f>
        <v>0</v>
      </c>
      <c r="O13267" s="2">
        <f>L13267-M13267-K13267-FIXED_COSTS</f>
        <v>-57826.669737495424</v>
      </c>
      <c r="P13267" s="2">
        <f>IF(N13267=1,O13267,"")</f>
      </c>
    </row>
    <row r="13268">
      <c r="A13268" s="6">
        <v>20</v>
      </c>
      <c r="B13268" s="6">
        <v>7</v>
      </c>
      <c r="C13268" s="6">
        <v>27</v>
      </c>
      <c r="D13268" s="6">
        <f>A13268+B13268+C13268</f>
        <v>54</v>
      </c>
      <c r="E13268" s="5">
        <f>IF(A13268=0,0,A13268*LABOR_HRS_WK_TOM*SEASON_WEEKS*(1+DIM_PCT_TOM)^A13268)</f>
        <v>12109.4999087861</v>
      </c>
      <c r="F13268" s="5">
        <f>IF(B13268=0,0,B13268*LABOR_HRS_WK_CAR*SEASON_WEEKS*(1+DIM_PCT_CAR)^B13268)</f>
        <v>249.62400827032462</v>
      </c>
      <c r="G13268" s="5">
        <f>IF(C13268=0,0,C13268*LABOR_HRS_WK_MES*SEASON_WEEKS*(1+DIM_PCT_MES)^C13268)</f>
        <v>1699.19076434307</v>
      </c>
      <c r="H13268" s="5">
        <f>E13268+F13268+G13268</f>
        <v>14058.314681399494</v>
      </c>
      <c r="I13268" s="5">
        <f>MIN(H13268,FARMER_HRS)</f>
        <v>720</v>
      </c>
      <c r="J13268" s="5">
        <f>MAX(0,H13268-FARMER_HRS)</f>
        <v>13338.314681399494</v>
      </c>
      <c r="K13268" s="2">
        <f>I13268*FARMER_RATE+J13268*TEMP_WORKER_RATE</f>
        <v>256567.96321874121</v>
      </c>
      <c r="L13268" s="2">
        <f>A13268*PRICE_TOM+B13268*PRICE_CAR+C13268*PRICE_MES</f>
        <v>263558</v>
      </c>
      <c r="M13268" s="2">
        <f>A13268*FERT_BED_TOM+B13268*FERT_BED_CAR+C13268*FERT_BED_MES</f>
        <v>44440</v>
      </c>
      <c r="N13268" s="6">
        <f>IF(AND(D13268&lt;=TOTAL_BEDS,J13268&lt;=TEMP_WORKER_MAX*TEMP_WORKER_HRS),1,0)</f>
        <v>0</v>
      </c>
      <c r="O13268" s="2">
        <f>L13268-M13268-K13268-FIXED_COSTS</f>
        <v>-57449.963218741206</v>
      </c>
      <c r="P13268" s="2">
        <f>IF(N13268=1,O13268,"")</f>
      </c>
    </row>
    <row r="13269">
      <c r="A13269" s="6">
        <v>20</v>
      </c>
      <c r="B13269" s="6">
        <v>7</v>
      </c>
      <c r="C13269" s="6">
        <v>28</v>
      </c>
      <c r="D13269" s="6">
        <f>A13269+B13269+C13269</f>
        <v>55</v>
      </c>
      <c r="E13269" s="5">
        <f>IF(A13269=0,0,A13269*LABOR_HRS_WK_TOM*SEASON_WEEKS*(1+DIM_PCT_TOM)^A13269)</f>
        <v>12109.4999087861</v>
      </c>
      <c r="F13269" s="5">
        <f>IF(B13269=0,0,B13269*LABOR_HRS_WK_CAR*SEASON_WEEKS*(1+DIM_PCT_CAR)^B13269)</f>
        <v>249.62400827032462</v>
      </c>
      <c r="G13269" s="5">
        <f>IF(C13269=0,0,C13269*LABOR_HRS_WK_MES*SEASON_WEEKS*(1+DIM_PCT_MES)^C13269)</f>
        <v>1784.1503025602233</v>
      </c>
      <c r="H13269" s="5">
        <f>E13269+F13269+G13269</f>
        <v>14143.274219616647</v>
      </c>
      <c r="I13269" s="5">
        <f>MIN(H13269,FARMER_HRS)</f>
        <v>720</v>
      </c>
      <c r="J13269" s="5">
        <f>MAX(0,H13269-FARMER_HRS)</f>
        <v>13423.274219616647</v>
      </c>
      <c r="K13269" s="2">
        <f>I13269*FARMER_RATE+J13269*TEMP_WORKER_RATE</f>
        <v>258042.95520167789</v>
      </c>
      <c r="L13269" s="2">
        <f>A13269*PRICE_TOM+B13269*PRICE_CAR+C13269*PRICE_MES</f>
        <v>266258</v>
      </c>
      <c r="M13269" s="2">
        <f>A13269*FERT_BED_TOM+B13269*FERT_BED_CAR+C13269*FERT_BED_MES</f>
        <v>45320</v>
      </c>
      <c r="N13269" s="6">
        <f>IF(AND(D13269&lt;=TOTAL_BEDS,J13269&lt;=TEMP_WORKER_MAX*TEMP_WORKER_HRS),1,0)</f>
        <v>0</v>
      </c>
      <c r="O13269" s="2">
        <f>L13269-M13269-K13269-FIXED_COSTS</f>
        <v>-57104.955201677891</v>
      </c>
      <c r="P13269" s="2">
        <f>IF(N13269=1,O13269,"")</f>
      </c>
    </row>
    <row r="13270">
      <c r="A13270" s="6">
        <v>20</v>
      </c>
      <c r="B13270" s="6">
        <v>7</v>
      </c>
      <c r="C13270" s="6">
        <v>29</v>
      </c>
      <c r="D13270" s="6">
        <f>A13270+B13270+C13270</f>
        <v>56</v>
      </c>
      <c r="E13270" s="5">
        <f>IF(A13270=0,0,A13270*LABOR_HRS_WK_TOM*SEASON_WEEKS*(1+DIM_PCT_TOM)^A13270)</f>
        <v>12109.4999087861</v>
      </c>
      <c r="F13270" s="5">
        <f>IF(B13270=0,0,B13270*LABOR_HRS_WK_CAR*SEASON_WEEKS*(1+DIM_PCT_CAR)^B13270)</f>
        <v>249.62400827032462</v>
      </c>
      <c r="G13270" s="5">
        <f>IF(C13270=0,0,C13270*LABOR_HRS_WK_MES*SEASON_WEEKS*(1+DIM_PCT_MES)^C13270)</f>
        <v>1870.9683306758766</v>
      </c>
      <c r="H13270" s="5">
        <f>E13270+F13270+G13270</f>
        <v>14230.0922477323</v>
      </c>
      <c r="I13270" s="5">
        <f>MIN(H13270,FARMER_HRS)</f>
        <v>720</v>
      </c>
      <c r="J13270" s="5">
        <f>MAX(0,H13270-FARMER_HRS)</f>
        <v>13510.0922477323</v>
      </c>
      <c r="K13270" s="2">
        <f>I13270*FARMER_RATE+J13270*TEMP_WORKER_RATE</f>
        <v>259550.21263424132</v>
      </c>
      <c r="L13270" s="2">
        <f>A13270*PRICE_TOM+B13270*PRICE_CAR+C13270*PRICE_MES</f>
        <v>268958</v>
      </c>
      <c r="M13270" s="2">
        <f>A13270*FERT_BED_TOM+B13270*FERT_BED_CAR+C13270*FERT_BED_MES</f>
        <v>46200</v>
      </c>
      <c r="N13270" s="6">
        <f>IF(AND(D13270&lt;=TOTAL_BEDS,J13270&lt;=TEMP_WORKER_MAX*TEMP_WORKER_HRS),1,0)</f>
        <v>0</v>
      </c>
      <c r="O13270" s="2">
        <f>L13270-M13270-K13270-FIXED_COSTS</f>
        <v>-56792.212634241325</v>
      </c>
      <c r="P13270" s="2">
        <f>IF(N13270=1,O13270,"")</f>
      </c>
    </row>
    <row r="13271">
      <c r="A13271" s="6">
        <v>20</v>
      </c>
      <c r="B13271" s="6">
        <v>7</v>
      </c>
      <c r="C13271" s="6">
        <v>30</v>
      </c>
      <c r="D13271" s="6">
        <f>A13271+B13271+C13271</f>
        <v>57</v>
      </c>
      <c r="E13271" s="5">
        <f>IF(A13271=0,0,A13271*LABOR_HRS_WK_TOM*SEASON_WEEKS*(1+DIM_PCT_TOM)^A13271)</f>
        <v>12109.4999087861</v>
      </c>
      <c r="F13271" s="5">
        <f>IF(B13271=0,0,B13271*LABOR_HRS_WK_CAR*SEASON_WEEKS*(1+DIM_PCT_CAR)^B13271)</f>
        <v>249.62400827032462</v>
      </c>
      <c r="G13271" s="5">
        <f>IF(C13271=0,0,C13271*LABOR_HRS_WK_MES*SEASON_WEEKS*(1+DIM_PCT_MES)^C13271)</f>
        <v>1959.6780360096466</v>
      </c>
      <c r="H13271" s="5">
        <f>E13271+F13271+G13271</f>
        <v>14318.801953066071</v>
      </c>
      <c r="I13271" s="5">
        <f>MIN(H13271,FARMER_HRS)</f>
        <v>720</v>
      </c>
      <c r="J13271" s="5">
        <f>MAX(0,H13271-FARMER_HRS)</f>
        <v>13598.801953066071</v>
      </c>
      <c r="K13271" s="2">
        <f>I13271*FARMER_RATE+J13271*TEMP_WORKER_RATE</f>
        <v>261090.31168517485</v>
      </c>
      <c r="L13271" s="2">
        <f>A13271*PRICE_TOM+B13271*PRICE_CAR+C13271*PRICE_MES</f>
        <v>271658</v>
      </c>
      <c r="M13271" s="2">
        <f>A13271*FERT_BED_TOM+B13271*FERT_BED_CAR+C13271*FERT_BED_MES</f>
        <v>47080</v>
      </c>
      <c r="N13271" s="6">
        <f>IF(AND(D13271&lt;=TOTAL_BEDS,J13271&lt;=TEMP_WORKER_MAX*TEMP_WORKER_HRS),1,0)</f>
        <v>0</v>
      </c>
      <c r="O13271" s="2">
        <f>L13271-M13271-K13271-FIXED_COSTS</f>
        <v>-56512.311685174849</v>
      </c>
      <c r="P13271" s="2">
        <f>IF(N13271=1,O13271,"")</f>
      </c>
    </row>
    <row r="13272">
      <c r="A13272" s="6">
        <v>20</v>
      </c>
      <c r="B13272" s="6">
        <v>8</v>
      </c>
      <c r="C13272" s="6">
        <v>0</v>
      </c>
      <c r="D13272" s="6">
        <f>A13272+B13272+C13272</f>
        <v>28</v>
      </c>
      <c r="E13272" s="5">
        <f>IF(A13272=0,0,A13272*LABOR_HRS_WK_TOM*SEASON_WEEKS*(1+DIM_PCT_TOM)^A13272)</f>
        <v>12109.4999087861</v>
      </c>
      <c r="F13272" s="5">
        <f>IF(B13272=0,0,B13272*LABOR_HRS_WK_CAR*SEASON_WEEKS*(1+DIM_PCT_CAR)^B13272)</f>
        <v>292.41669540238013</v>
      </c>
      <c r="G13272" s="5">
        <f>IF(C13272=0,0,C13272*LABOR_HRS_WK_MES*SEASON_WEEKS*(1+DIM_PCT_MES)^C13272)</f>
        <v>0</v>
      </c>
      <c r="H13272" s="5">
        <f>E13272+F13272+G13272</f>
        <v>12401.91660418848</v>
      </c>
      <c r="I13272" s="5">
        <f>MIN(H13272,FARMER_HRS)</f>
        <v>720</v>
      </c>
      <c r="J13272" s="5">
        <f>MAX(0,H13272-FARMER_HRS)</f>
        <v>11681.91660418848</v>
      </c>
      <c r="K13272" s="2">
        <f>I13272*FARMER_RATE+J13272*TEMP_WORKER_RATE</f>
        <v>227811.05215605</v>
      </c>
      <c r="L13272" s="2">
        <f>A13272*PRICE_TOM+B13272*PRICE_CAR+C13272*PRICE_MES</f>
        <v>192752</v>
      </c>
      <c r="M13272" s="2">
        <f>A13272*FERT_BED_TOM+B13272*FERT_BED_CAR+C13272*FERT_BED_MES</f>
        <v>21120</v>
      </c>
      <c r="N13272" s="6">
        <f>IF(AND(D13272&lt;=TOTAL_BEDS,J13272&lt;=TEMP_WORKER_MAX*TEMP_WORKER_HRS),1,0)</f>
        <v>0</v>
      </c>
      <c r="O13272" s="2">
        <f>L13272-M13272-K13272-FIXED_COSTS</f>
        <v>-76179.052156049991</v>
      </c>
      <c r="P13272" s="2">
        <f>IF(N13272=1,O13272,"")</f>
      </c>
    </row>
    <row r="13273">
      <c r="A13273" s="6">
        <v>20</v>
      </c>
      <c r="B13273" s="6">
        <v>8</v>
      </c>
      <c r="C13273" s="6">
        <v>1</v>
      </c>
      <c r="D13273" s="6">
        <f>A13273+B13273+C13273</f>
        <v>29</v>
      </c>
      <c r="E13273" s="5">
        <f>IF(A13273=0,0,A13273*LABOR_HRS_WK_TOM*SEASON_WEEKS*(1+DIM_PCT_TOM)^A13273)</f>
        <v>12109.4999087861</v>
      </c>
      <c r="F13273" s="5">
        <f>IF(B13273=0,0,B13273*LABOR_HRS_WK_CAR*SEASON_WEEKS*(1+DIM_PCT_CAR)^B13273)</f>
        <v>292.41669540238013</v>
      </c>
      <c r="G13273" s="5">
        <f>IF(C13273=0,0,C13273*LABOR_HRS_WK_MES*SEASON_WEEKS*(1+DIM_PCT_MES)^C13273)</f>
        <v>45.5625</v>
      </c>
      <c r="H13273" s="5">
        <f>E13273+F13273+G13273</f>
        <v>12447.47910418848</v>
      </c>
      <c r="I13273" s="5">
        <f>MIN(H13273,FARMER_HRS)</f>
        <v>720</v>
      </c>
      <c r="J13273" s="5">
        <f>MAX(0,H13273-FARMER_HRS)</f>
        <v>11727.47910418848</v>
      </c>
      <c r="K13273" s="2">
        <f>I13273*FARMER_RATE+J13273*TEMP_WORKER_RATE</f>
        <v>228602.06778105</v>
      </c>
      <c r="L13273" s="2">
        <f>A13273*PRICE_TOM+B13273*PRICE_CAR+C13273*PRICE_MES</f>
        <v>195452</v>
      </c>
      <c r="M13273" s="2">
        <f>A13273*FERT_BED_TOM+B13273*FERT_BED_CAR+C13273*FERT_BED_MES</f>
        <v>22000</v>
      </c>
      <c r="N13273" s="6">
        <f>IF(AND(D13273&lt;=TOTAL_BEDS,J13273&lt;=TEMP_WORKER_MAX*TEMP_WORKER_HRS),1,0)</f>
        <v>0</v>
      </c>
      <c r="O13273" s="2">
        <f>L13273-M13273-K13273-FIXED_COSTS</f>
        <v>-75150.067781049991</v>
      </c>
      <c r="P13273" s="2">
        <f>IF(N13273=1,O13273,"")</f>
      </c>
    </row>
    <row r="13274">
      <c r="A13274" s="6">
        <v>20</v>
      </c>
      <c r="B13274" s="6">
        <v>8</v>
      </c>
      <c r="C13274" s="6">
        <v>2</v>
      </c>
      <c r="D13274" s="6">
        <f>A13274+B13274+C13274</f>
        <v>30</v>
      </c>
      <c r="E13274" s="5">
        <f>IF(A13274=0,0,A13274*LABOR_HRS_WK_TOM*SEASON_WEEKS*(1+DIM_PCT_TOM)^A13274)</f>
        <v>12109.4999087861</v>
      </c>
      <c r="F13274" s="5">
        <f>IF(B13274=0,0,B13274*LABOR_HRS_WK_CAR*SEASON_WEEKS*(1+DIM_PCT_CAR)^B13274)</f>
        <v>292.41669540238013</v>
      </c>
      <c r="G13274" s="5">
        <f>IF(C13274=0,0,C13274*LABOR_HRS_WK_MES*SEASON_WEEKS*(1+DIM_PCT_MES)^C13274)</f>
        <v>92.2640625</v>
      </c>
      <c r="H13274" s="5">
        <f>E13274+F13274+G13274</f>
        <v>12494.18066668848</v>
      </c>
      <c r="I13274" s="5">
        <f>MIN(H13274,FARMER_HRS)</f>
        <v>720</v>
      </c>
      <c r="J13274" s="5">
        <f>MAX(0,H13274-FARMER_HRS)</f>
        <v>11774.18066668848</v>
      </c>
      <c r="K13274" s="2">
        <f>I13274*FARMER_RATE+J13274*TEMP_WORKER_RATE</f>
        <v>229412.858796675</v>
      </c>
      <c r="L13274" s="2">
        <f>A13274*PRICE_TOM+B13274*PRICE_CAR+C13274*PRICE_MES</f>
        <v>198152</v>
      </c>
      <c r="M13274" s="2">
        <f>A13274*FERT_BED_TOM+B13274*FERT_BED_CAR+C13274*FERT_BED_MES</f>
        <v>22880</v>
      </c>
      <c r="N13274" s="6">
        <f>IF(AND(D13274&lt;=TOTAL_BEDS,J13274&lt;=TEMP_WORKER_MAX*TEMP_WORKER_HRS),1,0)</f>
        <v>0</v>
      </c>
      <c r="O13274" s="2">
        <f>L13274-M13274-K13274-FIXED_COSTS</f>
        <v>-74140.858796674991</v>
      </c>
      <c r="P13274" s="2">
        <f>IF(N13274=1,O13274,"")</f>
      </c>
    </row>
    <row r="13275">
      <c r="A13275" s="6">
        <v>20</v>
      </c>
      <c r="B13275" s="6">
        <v>8</v>
      </c>
      <c r="C13275" s="6">
        <v>3</v>
      </c>
      <c r="D13275" s="6">
        <f>A13275+B13275+C13275</f>
        <v>31</v>
      </c>
      <c r="E13275" s="5">
        <f>IF(A13275=0,0,A13275*LABOR_HRS_WK_TOM*SEASON_WEEKS*(1+DIM_PCT_TOM)^A13275)</f>
        <v>12109.4999087861</v>
      </c>
      <c r="F13275" s="5">
        <f>IF(B13275=0,0,B13275*LABOR_HRS_WK_CAR*SEASON_WEEKS*(1+DIM_PCT_CAR)^B13275)</f>
        <v>292.41669540238013</v>
      </c>
      <c r="G13275" s="5">
        <f>IF(C13275=0,0,C13275*LABOR_HRS_WK_MES*SEASON_WEEKS*(1+DIM_PCT_MES)^C13275)</f>
        <v>140.12604492187498</v>
      </c>
      <c r="H13275" s="5">
        <f>E13275+F13275+G13275</f>
        <v>12542.042649110355</v>
      </c>
      <c r="I13275" s="5">
        <f>MIN(H13275,FARMER_HRS)</f>
        <v>720</v>
      </c>
      <c r="J13275" s="5">
        <f>MAX(0,H13275-FARMER_HRS)</f>
        <v>11822.042649110355</v>
      </c>
      <c r="K13275" s="2">
        <f>I13275*FARMER_RATE+J13275*TEMP_WORKER_RATE</f>
        <v>230243.79599149921</v>
      </c>
      <c r="L13275" s="2">
        <f>A13275*PRICE_TOM+B13275*PRICE_CAR+C13275*PRICE_MES</f>
        <v>200852</v>
      </c>
      <c r="M13275" s="2">
        <f>A13275*FERT_BED_TOM+B13275*FERT_BED_CAR+C13275*FERT_BED_MES</f>
        <v>23760</v>
      </c>
      <c r="N13275" s="6">
        <f>IF(AND(D13275&lt;=TOTAL_BEDS,J13275&lt;=TEMP_WORKER_MAX*TEMP_WORKER_HRS),1,0)</f>
        <v>0</v>
      </c>
      <c r="O13275" s="2">
        <f>L13275-M13275-K13275-FIXED_COSTS</f>
        <v>-73151.79599149921</v>
      </c>
      <c r="P13275" s="2">
        <f>IF(N13275=1,O13275,"")</f>
      </c>
    </row>
    <row r="13276">
      <c r="A13276" s="6">
        <v>20</v>
      </c>
      <c r="B13276" s="6">
        <v>8</v>
      </c>
      <c r="C13276" s="6">
        <v>4</v>
      </c>
      <c r="D13276" s="6">
        <f>A13276+B13276+C13276</f>
        <v>32</v>
      </c>
      <c r="E13276" s="5">
        <f>IF(A13276=0,0,A13276*LABOR_HRS_WK_TOM*SEASON_WEEKS*(1+DIM_PCT_TOM)^A13276)</f>
        <v>12109.4999087861</v>
      </c>
      <c r="F13276" s="5">
        <f>IF(B13276=0,0,B13276*LABOR_HRS_WK_CAR*SEASON_WEEKS*(1+DIM_PCT_CAR)^B13276)</f>
        <v>292.41669540238013</v>
      </c>
      <c r="G13276" s="5">
        <f>IF(C13276=0,0,C13276*LABOR_HRS_WK_MES*SEASON_WEEKS*(1+DIM_PCT_MES)^C13276)</f>
        <v>189.17016064453119</v>
      </c>
      <c r="H13276" s="5">
        <f>E13276+F13276+G13276</f>
        <v>12591.086764833011</v>
      </c>
      <c r="I13276" s="5">
        <f>MIN(H13276,FARMER_HRS)</f>
        <v>720</v>
      </c>
      <c r="J13276" s="5">
        <f>MAX(0,H13276-FARMER_HRS)</f>
        <v>11871.086764833011</v>
      </c>
      <c r="K13276" s="2">
        <f>I13276*FARMER_RATE+J13276*TEMP_WORKER_RATE</f>
        <v>231095.25633390644</v>
      </c>
      <c r="L13276" s="2">
        <f>A13276*PRICE_TOM+B13276*PRICE_CAR+C13276*PRICE_MES</f>
        <v>203552</v>
      </c>
      <c r="M13276" s="2">
        <f>A13276*FERT_BED_TOM+B13276*FERT_BED_CAR+C13276*FERT_BED_MES</f>
        <v>24640</v>
      </c>
      <c r="N13276" s="6">
        <f>IF(AND(D13276&lt;=TOTAL_BEDS,J13276&lt;=TEMP_WORKER_MAX*TEMP_WORKER_HRS),1,0)</f>
        <v>0</v>
      </c>
      <c r="O13276" s="2">
        <f>L13276-M13276-K13276-FIXED_COSTS</f>
        <v>-72183.256333906436</v>
      </c>
      <c r="P13276" s="2">
        <f>IF(N13276=1,O13276,"")</f>
      </c>
    </row>
    <row r="13277">
      <c r="A13277" s="6">
        <v>20</v>
      </c>
      <c r="B13277" s="6">
        <v>8</v>
      </c>
      <c r="C13277" s="6">
        <v>5</v>
      </c>
      <c r="D13277" s="6">
        <f>A13277+B13277+C13277</f>
        <v>33</v>
      </c>
      <c r="E13277" s="5">
        <f>IF(A13277=0,0,A13277*LABOR_HRS_WK_TOM*SEASON_WEEKS*(1+DIM_PCT_TOM)^A13277)</f>
        <v>12109.4999087861</v>
      </c>
      <c r="F13277" s="5">
        <f>IF(B13277=0,0,B13277*LABOR_HRS_WK_CAR*SEASON_WEEKS*(1+DIM_PCT_CAR)^B13277)</f>
        <v>292.41669540238013</v>
      </c>
      <c r="G13277" s="5">
        <f>IF(C13277=0,0,C13277*LABOR_HRS_WK_MES*SEASON_WEEKS*(1+DIM_PCT_MES)^C13277)</f>
        <v>239.41848456573481</v>
      </c>
      <c r="H13277" s="5">
        <f>E13277+F13277+G13277</f>
        <v>12641.335088754215</v>
      </c>
      <c r="I13277" s="5">
        <f>MIN(H13277,FARMER_HRS)</f>
        <v>720</v>
      </c>
      <c r="J13277" s="5">
        <f>MAX(0,H13277-FARMER_HRS)</f>
        <v>11921.335088754215</v>
      </c>
      <c r="K13277" s="2">
        <f>I13277*FARMER_RATE+J13277*TEMP_WORKER_RATE</f>
        <v>231967.62306864955</v>
      </c>
      <c r="L13277" s="2">
        <f>A13277*PRICE_TOM+B13277*PRICE_CAR+C13277*PRICE_MES</f>
        <v>206252</v>
      </c>
      <c r="M13277" s="2">
        <f>A13277*FERT_BED_TOM+B13277*FERT_BED_CAR+C13277*FERT_BED_MES</f>
        <v>25520</v>
      </c>
      <c r="N13277" s="6">
        <f>IF(AND(D13277&lt;=TOTAL_BEDS,J13277&lt;=TEMP_WORKER_MAX*TEMP_WORKER_HRS),1,0)</f>
        <v>0</v>
      </c>
      <c r="O13277" s="2">
        <f>L13277-M13277-K13277-FIXED_COSTS</f>
        <v>-71235.623068649555</v>
      </c>
      <c r="P13277" s="2">
        <f>IF(N13277=1,O13277,"")</f>
      </c>
    </row>
    <row r="13278">
      <c r="A13278" s="6">
        <v>20</v>
      </c>
      <c r="B13278" s="6">
        <v>8</v>
      </c>
      <c r="C13278" s="6">
        <v>6</v>
      </c>
      <c r="D13278" s="6">
        <f>A13278+B13278+C13278</f>
        <v>34</v>
      </c>
      <c r="E13278" s="5">
        <f>IF(A13278=0,0,A13278*LABOR_HRS_WK_TOM*SEASON_WEEKS*(1+DIM_PCT_TOM)^A13278)</f>
        <v>12109.4999087861</v>
      </c>
      <c r="F13278" s="5">
        <f>IF(B13278=0,0,B13278*LABOR_HRS_WK_CAR*SEASON_WEEKS*(1+DIM_PCT_CAR)^B13278)</f>
        <v>292.41669540238013</v>
      </c>
      <c r="G13278" s="5">
        <f>IF(C13278=0,0,C13278*LABOR_HRS_WK_MES*SEASON_WEEKS*(1+DIM_PCT_MES)^C13278)</f>
        <v>290.89345874736773</v>
      </c>
      <c r="H13278" s="5">
        <f>E13278+F13278+G13278</f>
        <v>12692.810062935849</v>
      </c>
      <c r="I13278" s="5">
        <f>MIN(H13278,FARMER_HRS)</f>
        <v>720</v>
      </c>
      <c r="J13278" s="5">
        <f>MAX(0,H13278-FARMER_HRS)</f>
        <v>11972.810062935849</v>
      </c>
      <c r="K13278" s="2">
        <f>I13278*FARMER_RATE+J13278*TEMP_WORKER_RATE</f>
        <v>232861.28581485848</v>
      </c>
      <c r="L13278" s="2">
        <f>A13278*PRICE_TOM+B13278*PRICE_CAR+C13278*PRICE_MES</f>
        <v>208952</v>
      </c>
      <c r="M13278" s="2">
        <f>A13278*FERT_BED_TOM+B13278*FERT_BED_CAR+C13278*FERT_BED_MES</f>
        <v>26400</v>
      </c>
      <c r="N13278" s="6">
        <f>IF(AND(D13278&lt;=TOTAL_BEDS,J13278&lt;=TEMP_WORKER_MAX*TEMP_WORKER_HRS),1,0)</f>
        <v>0</v>
      </c>
      <c r="O13278" s="2">
        <f>L13278-M13278-K13278-FIXED_COSTS</f>
        <v>-70309.285814858478</v>
      </c>
      <c r="P13278" s="2">
        <f>IF(N13278=1,O13278,"")</f>
      </c>
    </row>
    <row r="13279">
      <c r="A13279" s="6">
        <v>20</v>
      </c>
      <c r="B13279" s="6">
        <v>8</v>
      </c>
      <c r="C13279" s="6">
        <v>7</v>
      </c>
      <c r="D13279" s="6">
        <f>A13279+B13279+C13279</f>
        <v>35</v>
      </c>
      <c r="E13279" s="5">
        <f>IF(A13279=0,0,A13279*LABOR_HRS_WK_TOM*SEASON_WEEKS*(1+DIM_PCT_TOM)^A13279)</f>
        <v>12109.4999087861</v>
      </c>
      <c r="F13279" s="5">
        <f>IF(B13279=0,0,B13279*LABOR_HRS_WK_CAR*SEASON_WEEKS*(1+DIM_PCT_CAR)^B13279)</f>
        <v>292.41669540238013</v>
      </c>
      <c r="G13279" s="5">
        <f>IF(C13279=0,0,C13279*LABOR_HRS_WK_MES*SEASON_WEEKS*(1+DIM_PCT_MES)^C13279)</f>
        <v>343.61789814532818</v>
      </c>
      <c r="H13279" s="5">
        <f>E13279+F13279+G13279</f>
        <v>12745.534502333809</v>
      </c>
      <c r="I13279" s="5">
        <f>MIN(H13279,FARMER_HRS)</f>
        <v>720</v>
      </c>
      <c r="J13279" s="5">
        <f>MAX(0,H13279-FARMER_HRS)</f>
        <v>12025.534502333809</v>
      </c>
      <c r="K13279" s="2">
        <f>I13279*FARMER_RATE+J13279*TEMP_WORKER_RATE</f>
        <v>233776.64066551751</v>
      </c>
      <c r="L13279" s="2">
        <f>A13279*PRICE_TOM+B13279*PRICE_CAR+C13279*PRICE_MES</f>
        <v>211652</v>
      </c>
      <c r="M13279" s="2">
        <f>A13279*FERT_BED_TOM+B13279*FERT_BED_CAR+C13279*FERT_BED_MES</f>
        <v>27280</v>
      </c>
      <c r="N13279" s="6">
        <f>IF(AND(D13279&lt;=TOTAL_BEDS,J13279&lt;=TEMP_WORKER_MAX*TEMP_WORKER_HRS),1,0)</f>
        <v>0</v>
      </c>
      <c r="O13279" s="2">
        <f>L13279-M13279-K13279-FIXED_COSTS</f>
        <v>-69404.640665517509</v>
      </c>
      <c r="P13279" s="2">
        <f>IF(N13279=1,O13279,"")</f>
      </c>
    </row>
    <row r="13280">
      <c r="A13280" s="6">
        <v>20</v>
      </c>
      <c r="B13280" s="6">
        <v>8</v>
      </c>
      <c r="C13280" s="6">
        <v>8</v>
      </c>
      <c r="D13280" s="6">
        <f>A13280+B13280+C13280</f>
        <v>36</v>
      </c>
      <c r="E13280" s="5">
        <f>IF(A13280=0,0,A13280*LABOR_HRS_WK_TOM*SEASON_WEEKS*(1+DIM_PCT_TOM)^A13280)</f>
        <v>12109.4999087861</v>
      </c>
      <c r="F13280" s="5">
        <f>IF(B13280=0,0,B13280*LABOR_HRS_WK_CAR*SEASON_WEEKS*(1+DIM_PCT_CAR)^B13280)</f>
        <v>292.41669540238013</v>
      </c>
      <c r="G13280" s="5">
        <f>IF(C13280=0,0,C13280*LABOR_HRS_WK_MES*SEASON_WEEKS*(1+DIM_PCT_MES)^C13280)</f>
        <v>397.61499642530833</v>
      </c>
      <c r="H13280" s="5">
        <f>E13280+F13280+G13280</f>
        <v>12799.531600613789</v>
      </c>
      <c r="I13280" s="5">
        <f>MIN(H13280,FARMER_HRS)</f>
        <v>720</v>
      </c>
      <c r="J13280" s="5">
        <f>MAX(0,H13280-FARMER_HRS)</f>
        <v>12079.531600613789</v>
      </c>
      <c r="K13280" s="2">
        <f>I13280*FARMER_RATE+J13280*TEMP_WORKER_RATE</f>
        <v>234714.09028843383</v>
      </c>
      <c r="L13280" s="2">
        <f>A13280*PRICE_TOM+B13280*PRICE_CAR+C13280*PRICE_MES</f>
        <v>214352</v>
      </c>
      <c r="M13280" s="2">
        <f>A13280*FERT_BED_TOM+B13280*FERT_BED_CAR+C13280*FERT_BED_MES</f>
        <v>28160</v>
      </c>
      <c r="N13280" s="6">
        <f>IF(AND(D13280&lt;=TOTAL_BEDS,J13280&lt;=TEMP_WORKER_MAX*TEMP_WORKER_HRS),1,0)</f>
        <v>0</v>
      </c>
      <c r="O13280" s="2">
        <f>L13280-M13280-K13280-FIXED_COSTS</f>
        <v>-68522.090288433828</v>
      </c>
      <c r="P13280" s="2">
        <f>IF(N13280=1,O13280,"")</f>
      </c>
    </row>
    <row r="13281">
      <c r="A13281" s="6">
        <v>20</v>
      </c>
      <c r="B13281" s="6">
        <v>8</v>
      </c>
      <c r="C13281" s="6">
        <v>9</v>
      </c>
      <c r="D13281" s="6">
        <f>A13281+B13281+C13281</f>
        <v>37</v>
      </c>
      <c r="E13281" s="5">
        <f>IF(A13281=0,0,A13281*LABOR_HRS_WK_TOM*SEASON_WEEKS*(1+DIM_PCT_TOM)^A13281)</f>
        <v>12109.4999087861</v>
      </c>
      <c r="F13281" s="5">
        <f>IF(B13281=0,0,B13281*LABOR_HRS_WK_CAR*SEASON_WEEKS*(1+DIM_PCT_CAR)^B13281)</f>
        <v>292.41669540238013</v>
      </c>
      <c r="G13281" s="5">
        <f>IF(C13281=0,0,C13281*LABOR_HRS_WK_MES*SEASON_WEEKS*(1+DIM_PCT_MES)^C13281)</f>
        <v>452.90833186570273</v>
      </c>
      <c r="H13281" s="5">
        <f>E13281+F13281+G13281</f>
        <v>12854.824936054183</v>
      </c>
      <c r="I13281" s="5">
        <f>MIN(H13281,FARMER_HRS)</f>
        <v>720</v>
      </c>
      <c r="J13281" s="5">
        <f>MAX(0,H13281-FARMER_HRS)</f>
        <v>12134.824936054183</v>
      </c>
      <c r="K13281" s="2">
        <f>I13281*FARMER_RATE+J13281*TEMP_WORKER_RATE</f>
        <v>235674.04402871846</v>
      </c>
      <c r="L13281" s="2">
        <f>A13281*PRICE_TOM+B13281*PRICE_CAR+C13281*PRICE_MES</f>
        <v>217052</v>
      </c>
      <c r="M13281" s="2">
        <f>A13281*FERT_BED_TOM+B13281*FERT_BED_CAR+C13281*FERT_BED_MES</f>
        <v>29040</v>
      </c>
      <c r="N13281" s="6">
        <f>IF(AND(D13281&lt;=TOTAL_BEDS,J13281&lt;=TEMP_WORKER_MAX*TEMP_WORKER_HRS),1,0)</f>
        <v>0</v>
      </c>
      <c r="O13281" s="2">
        <f>L13281-M13281-K13281-FIXED_COSTS</f>
        <v>-67662.044028718461</v>
      </c>
      <c r="P13281" s="2">
        <f>IF(N13281=1,O13281,"")</f>
      </c>
    </row>
    <row r="13282">
      <c r="A13282" s="6">
        <v>20</v>
      </c>
      <c r="B13282" s="6">
        <v>8</v>
      </c>
      <c r="C13282" s="6">
        <v>10</v>
      </c>
      <c r="D13282" s="6">
        <f>A13282+B13282+C13282</f>
        <v>38</v>
      </c>
      <c r="E13282" s="5">
        <f>IF(A13282=0,0,A13282*LABOR_HRS_WK_TOM*SEASON_WEEKS*(1+DIM_PCT_TOM)^A13282)</f>
        <v>12109.4999087861</v>
      </c>
      <c r="F13282" s="5">
        <f>IF(B13282=0,0,B13282*LABOR_HRS_WK_CAR*SEASON_WEEKS*(1+DIM_PCT_CAR)^B13282)</f>
        <v>292.41669540238013</v>
      </c>
      <c r="G13282" s="5">
        <f>IF(C13282=0,0,C13282*LABOR_HRS_WK_MES*SEASON_WEEKS*(1+DIM_PCT_MES)^C13282)</f>
        <v>509.52187334891551</v>
      </c>
      <c r="H13282" s="5">
        <f>E13282+F13282+G13282</f>
        <v>12911.438477537395</v>
      </c>
      <c r="I13282" s="5">
        <f>MIN(H13282,FARMER_HRS)</f>
        <v>720</v>
      </c>
      <c r="J13282" s="5">
        <f>MAX(0,H13282-FARMER_HRS)</f>
        <v>12191.438477537395</v>
      </c>
      <c r="K13282" s="2">
        <f>I13282*FARMER_RATE+J13282*TEMP_WORKER_RATE</f>
        <v>236656.918012802</v>
      </c>
      <c r="L13282" s="2">
        <f>A13282*PRICE_TOM+B13282*PRICE_CAR+C13282*PRICE_MES</f>
        <v>219752</v>
      </c>
      <c r="M13282" s="2">
        <f>A13282*FERT_BED_TOM+B13282*FERT_BED_CAR+C13282*FERT_BED_MES</f>
        <v>29920</v>
      </c>
      <c r="N13282" s="6">
        <f>IF(AND(D13282&lt;=TOTAL_BEDS,J13282&lt;=TEMP_WORKER_MAX*TEMP_WORKER_HRS),1,0)</f>
        <v>0</v>
      </c>
      <c r="O13282" s="2">
        <f>L13282-M13282-K13282-FIXED_COSTS</f>
        <v>-66824.918012802</v>
      </c>
      <c r="P13282" s="2">
        <f>IF(N13282=1,O13282,"")</f>
      </c>
    </row>
    <row r="13283">
      <c r="A13283" s="6">
        <v>20</v>
      </c>
      <c r="B13283" s="6">
        <v>8</v>
      </c>
      <c r="C13283" s="6">
        <v>11</v>
      </c>
      <c r="D13283" s="6">
        <f>A13283+B13283+C13283</f>
        <v>39</v>
      </c>
      <c r="E13283" s="5">
        <f>IF(A13283=0,0,A13283*LABOR_HRS_WK_TOM*SEASON_WEEKS*(1+DIM_PCT_TOM)^A13283)</f>
        <v>12109.4999087861</v>
      </c>
      <c r="F13283" s="5">
        <f>IF(B13283=0,0,B13283*LABOR_HRS_WK_CAR*SEASON_WEEKS*(1+DIM_PCT_CAR)^B13283)</f>
        <v>292.41669540238013</v>
      </c>
      <c r="G13283" s="5">
        <f>IF(C13283=0,0,C13283*LABOR_HRS_WK_MES*SEASON_WEEKS*(1+DIM_PCT_MES)^C13283)</f>
        <v>567.47998644235463</v>
      </c>
      <c r="H13283" s="5">
        <f>E13283+F13283+G13283</f>
        <v>12969.396590630835</v>
      </c>
      <c r="I13283" s="5">
        <f>MIN(H13283,FARMER_HRS)</f>
        <v>720</v>
      </c>
      <c r="J13283" s="5">
        <f>MAX(0,H13283-FARMER_HRS)</f>
        <v>12249.396590630835</v>
      </c>
      <c r="K13283" s="2">
        <f>I13283*FARMER_RATE+J13283*TEMP_WORKER_RATE</f>
        <v>237663.13525400753</v>
      </c>
      <c r="L13283" s="2">
        <f>A13283*PRICE_TOM+B13283*PRICE_CAR+C13283*PRICE_MES</f>
        <v>222452</v>
      </c>
      <c r="M13283" s="2">
        <f>A13283*FERT_BED_TOM+B13283*FERT_BED_CAR+C13283*FERT_BED_MES</f>
        <v>30800</v>
      </c>
      <c r="N13283" s="6">
        <f>IF(AND(D13283&lt;=TOTAL_BEDS,J13283&lt;=TEMP_WORKER_MAX*TEMP_WORKER_HRS),1,0)</f>
        <v>0</v>
      </c>
      <c r="O13283" s="2">
        <f>L13283-M13283-K13283-FIXED_COSTS</f>
        <v>-66011.135254007531</v>
      </c>
      <c r="P13283" s="2">
        <f>IF(N13283=1,O13283,"")</f>
      </c>
    </row>
    <row r="13284">
      <c r="A13284" s="6">
        <v>20</v>
      </c>
      <c r="B13284" s="6">
        <v>8</v>
      </c>
      <c r="C13284" s="6">
        <v>12</v>
      </c>
      <c r="D13284" s="6">
        <f>A13284+B13284+C13284</f>
        <v>40</v>
      </c>
      <c r="E13284" s="5">
        <f>IF(A13284=0,0,A13284*LABOR_HRS_WK_TOM*SEASON_WEEKS*(1+DIM_PCT_TOM)^A13284)</f>
        <v>12109.4999087861</v>
      </c>
      <c r="F13284" s="5">
        <f>IF(B13284=0,0,B13284*LABOR_HRS_WK_CAR*SEASON_WEEKS*(1+DIM_PCT_CAR)^B13284)</f>
        <v>292.41669540238013</v>
      </c>
      <c r="G13284" s="5">
        <f>IF(C13284=0,0,C13284*LABOR_HRS_WK_MES*SEASON_WEEKS*(1+DIM_PCT_MES)^C13284)</f>
        <v>626.807439570419</v>
      </c>
      <c r="H13284" s="5">
        <f>E13284+F13284+G13284</f>
        <v>13028.724043758899</v>
      </c>
      <c r="I13284" s="5">
        <f>MIN(H13284,FARMER_HRS)</f>
        <v>720</v>
      </c>
      <c r="J13284" s="5">
        <f>MAX(0,H13284-FARMER_HRS)</f>
        <v>12308.724043758899</v>
      </c>
      <c r="K13284" s="2">
        <f>I13284*FARMER_RATE+J13284*TEMP_WORKER_RATE</f>
        <v>238693.12575970311</v>
      </c>
      <c r="L13284" s="2">
        <f>A13284*PRICE_TOM+B13284*PRICE_CAR+C13284*PRICE_MES</f>
        <v>225152</v>
      </c>
      <c r="M13284" s="2">
        <f>A13284*FERT_BED_TOM+B13284*FERT_BED_CAR+C13284*FERT_BED_MES</f>
        <v>31680</v>
      </c>
      <c r="N13284" s="6">
        <f>IF(AND(D13284&lt;=TOTAL_BEDS,J13284&lt;=TEMP_WORKER_MAX*TEMP_WORKER_HRS),1,0)</f>
        <v>0</v>
      </c>
      <c r="O13284" s="2">
        <f>L13284-M13284-K13284-FIXED_COSTS</f>
        <v>-65221.125759703107</v>
      </c>
      <c r="P13284" s="2">
        <f>IF(N13284=1,O13284,"")</f>
      </c>
    </row>
    <row r="13285">
      <c r="A13285" s="6">
        <v>20</v>
      </c>
      <c r="B13285" s="6">
        <v>8</v>
      </c>
      <c r="C13285" s="6">
        <v>13</v>
      </c>
      <c r="D13285" s="6">
        <f>A13285+B13285+C13285</f>
        <v>41</v>
      </c>
      <c r="E13285" s="5">
        <f>IF(A13285=0,0,A13285*LABOR_HRS_WK_TOM*SEASON_WEEKS*(1+DIM_PCT_TOM)^A13285)</f>
        <v>12109.4999087861</v>
      </c>
      <c r="F13285" s="5">
        <f>IF(B13285=0,0,B13285*LABOR_HRS_WK_CAR*SEASON_WEEKS*(1+DIM_PCT_CAR)^B13285)</f>
        <v>292.41669540238013</v>
      </c>
      <c r="G13285" s="5">
        <f>IF(C13285=0,0,C13285*LABOR_HRS_WK_MES*SEASON_WEEKS*(1+DIM_PCT_MES)^C13285)</f>
        <v>687.52941027880331</v>
      </c>
      <c r="H13285" s="5">
        <f>E13285+F13285+G13285</f>
        <v>13089.446014467283</v>
      </c>
      <c r="I13285" s="5">
        <f>MIN(H13285,FARMER_HRS)</f>
        <v>720</v>
      </c>
      <c r="J13285" s="5">
        <f>MAX(0,H13285-FARMER_HRS)</f>
        <v>12369.446014467283</v>
      </c>
      <c r="K13285" s="2">
        <f>I13285*FARMER_RATE+J13285*TEMP_WORKER_RATE</f>
        <v>239747.326640057</v>
      </c>
      <c r="L13285" s="2">
        <f>A13285*PRICE_TOM+B13285*PRICE_CAR+C13285*PRICE_MES</f>
        <v>227852</v>
      </c>
      <c r="M13285" s="2">
        <f>A13285*FERT_BED_TOM+B13285*FERT_BED_CAR+C13285*FERT_BED_MES</f>
        <v>32560</v>
      </c>
      <c r="N13285" s="6">
        <f>IF(AND(D13285&lt;=TOTAL_BEDS,J13285&lt;=TEMP_WORKER_MAX*TEMP_WORKER_HRS),1,0)</f>
        <v>0</v>
      </c>
      <c r="O13285" s="2">
        <f>L13285-M13285-K13285-FIXED_COSTS</f>
        <v>-64455.326640057</v>
      </c>
      <c r="P13285" s="2">
        <f>IF(N13285=1,O13285,"")</f>
      </c>
    </row>
    <row r="13286">
      <c r="A13286" s="6">
        <v>20</v>
      </c>
      <c r="B13286" s="6">
        <v>8</v>
      </c>
      <c r="C13286" s="6">
        <v>14</v>
      </c>
      <c r="D13286" s="6">
        <f>A13286+B13286+C13286</f>
        <v>42</v>
      </c>
      <c r="E13286" s="5">
        <f>IF(A13286=0,0,A13286*LABOR_HRS_WK_TOM*SEASON_WEEKS*(1+DIM_PCT_TOM)^A13286)</f>
        <v>12109.4999087861</v>
      </c>
      <c r="F13286" s="5">
        <f>IF(B13286=0,0,B13286*LABOR_HRS_WK_CAR*SEASON_WEEKS*(1+DIM_PCT_CAR)^B13286)</f>
        <v>292.41669540238013</v>
      </c>
      <c r="G13286" s="5">
        <f>IF(C13286=0,0,C13286*LABOR_HRS_WK_MES*SEASON_WEEKS*(1+DIM_PCT_MES)^C13286)</f>
        <v>749.67149159246435</v>
      </c>
      <c r="H13286" s="5">
        <f>E13286+F13286+G13286</f>
        <v>13151.588095780944</v>
      </c>
      <c r="I13286" s="5">
        <f>MIN(H13286,FARMER_HRS)</f>
        <v>720</v>
      </c>
      <c r="J13286" s="5">
        <f>MAX(0,H13286-FARMER_HRS)</f>
        <v>12431.588095780944</v>
      </c>
      <c r="K13286" s="2">
        <f>I13286*FARMER_RATE+J13286*TEMP_WORKER_RATE</f>
        <v>240826.18221841916</v>
      </c>
      <c r="L13286" s="2">
        <f>A13286*PRICE_TOM+B13286*PRICE_CAR+C13286*PRICE_MES</f>
        <v>230552</v>
      </c>
      <c r="M13286" s="2">
        <f>A13286*FERT_BED_TOM+B13286*FERT_BED_CAR+C13286*FERT_BED_MES</f>
        <v>33440</v>
      </c>
      <c r="N13286" s="6">
        <f>IF(AND(D13286&lt;=TOTAL_BEDS,J13286&lt;=TEMP_WORKER_MAX*TEMP_WORKER_HRS),1,0)</f>
        <v>0</v>
      </c>
      <c r="O13286" s="2">
        <f>L13286-M13286-K13286-FIXED_COSTS</f>
        <v>-63714.182218419155</v>
      </c>
      <c r="P13286" s="2">
        <f>IF(N13286=1,O13286,"")</f>
      </c>
    </row>
    <row r="13287">
      <c r="A13287" s="6">
        <v>20</v>
      </c>
      <c r="B13287" s="6">
        <v>8</v>
      </c>
      <c r="C13287" s="6">
        <v>15</v>
      </c>
      <c r="D13287" s="6">
        <f>A13287+B13287+C13287</f>
        <v>43</v>
      </c>
      <c r="E13287" s="5">
        <f>IF(A13287=0,0,A13287*LABOR_HRS_WK_TOM*SEASON_WEEKS*(1+DIM_PCT_TOM)^A13287)</f>
        <v>12109.4999087861</v>
      </c>
      <c r="F13287" s="5">
        <f>IF(B13287=0,0,B13287*LABOR_HRS_WK_CAR*SEASON_WEEKS*(1+DIM_PCT_CAR)^B13287)</f>
        <v>292.41669540238013</v>
      </c>
      <c r="G13287" s="5">
        <f>IF(C13287=0,0,C13287*LABOR_HRS_WK_MES*SEASON_WEEKS*(1+DIM_PCT_MES)^C13287)</f>
        <v>813.25969846861074</v>
      </c>
      <c r="H13287" s="5">
        <f>E13287+F13287+G13287</f>
        <v>13215.176302657092</v>
      </c>
      <c r="I13287" s="5">
        <f>MIN(H13287,FARMER_HRS)</f>
        <v>720</v>
      </c>
      <c r="J13287" s="5">
        <f>MAX(0,H13287-FARMER_HRS)</f>
        <v>12495.176302657092</v>
      </c>
      <c r="K13287" s="2">
        <f>I13287*FARMER_RATE+J13287*TEMP_WORKER_RATE</f>
        <v>241930.14414335229</v>
      </c>
      <c r="L13287" s="2">
        <f>A13287*PRICE_TOM+B13287*PRICE_CAR+C13287*PRICE_MES</f>
        <v>233252</v>
      </c>
      <c r="M13287" s="2">
        <f>A13287*FERT_BED_TOM+B13287*FERT_BED_CAR+C13287*FERT_BED_MES</f>
        <v>34320</v>
      </c>
      <c r="N13287" s="6">
        <f>IF(AND(D13287&lt;=TOTAL_BEDS,J13287&lt;=TEMP_WORKER_MAX*TEMP_WORKER_HRS),1,0)</f>
        <v>0</v>
      </c>
      <c r="O13287" s="2">
        <f>L13287-M13287-K13287-FIXED_COSTS</f>
        <v>-62998.144143352285</v>
      </c>
      <c r="P13287" s="2">
        <f>IF(N13287=1,O13287,"")</f>
      </c>
    </row>
    <row r="13288">
      <c r="A13288" s="6">
        <v>20</v>
      </c>
      <c r="B13288" s="6">
        <v>8</v>
      </c>
      <c r="C13288" s="6">
        <v>16</v>
      </c>
      <c r="D13288" s="6">
        <f>A13288+B13288+C13288</f>
        <v>44</v>
      </c>
      <c r="E13288" s="5">
        <f>IF(A13288=0,0,A13288*LABOR_HRS_WK_TOM*SEASON_WEEKS*(1+DIM_PCT_TOM)^A13288)</f>
        <v>12109.4999087861</v>
      </c>
      <c r="F13288" s="5">
        <f>IF(B13288=0,0,B13288*LABOR_HRS_WK_CAR*SEASON_WEEKS*(1+DIM_PCT_CAR)^B13288)</f>
        <v>292.41669540238013</v>
      </c>
      <c r="G13288" s="5">
        <f>IF(C13288=0,0,C13288*LABOR_HRS_WK_MES*SEASON_WEEKS*(1+DIM_PCT_MES)^C13288)</f>
        <v>878.32047434609967</v>
      </c>
      <c r="H13288" s="5">
        <f>E13288+F13288+G13288</f>
        <v>13280.237078534579</v>
      </c>
      <c r="I13288" s="5">
        <f>MIN(H13288,FARMER_HRS)</f>
        <v>720</v>
      </c>
      <c r="J13288" s="5">
        <f>MAX(0,H13288-FARMER_HRS)</f>
        <v>12560.237078534579</v>
      </c>
      <c r="K13288" s="2">
        <f>I13288*FARMER_RATE+J13288*TEMP_WORKER_RATE</f>
        <v>243059.67150233645</v>
      </c>
      <c r="L13288" s="2">
        <f>A13288*PRICE_TOM+B13288*PRICE_CAR+C13288*PRICE_MES</f>
        <v>235952</v>
      </c>
      <c r="M13288" s="2">
        <f>A13288*FERT_BED_TOM+B13288*FERT_BED_CAR+C13288*FERT_BED_MES</f>
        <v>35200</v>
      </c>
      <c r="N13288" s="6">
        <f>IF(AND(D13288&lt;=TOTAL_BEDS,J13288&lt;=TEMP_WORKER_MAX*TEMP_WORKER_HRS),1,0)</f>
        <v>0</v>
      </c>
      <c r="O13288" s="2">
        <f>L13288-M13288-K13288-FIXED_COSTS</f>
        <v>-62307.671502336452</v>
      </c>
      <c r="P13288" s="2">
        <f>IF(N13288=1,O13288,"")</f>
      </c>
    </row>
    <row r="13289">
      <c r="A13289" s="6">
        <v>20</v>
      </c>
      <c r="B13289" s="6">
        <v>8</v>
      </c>
      <c r="C13289" s="6">
        <v>17</v>
      </c>
      <c r="D13289" s="6">
        <f>A13289+B13289+C13289</f>
        <v>45</v>
      </c>
      <c r="E13289" s="5">
        <f>IF(A13289=0,0,A13289*LABOR_HRS_WK_TOM*SEASON_WEEKS*(1+DIM_PCT_TOM)^A13289)</f>
        <v>12109.4999087861</v>
      </c>
      <c r="F13289" s="5">
        <f>IF(B13289=0,0,B13289*LABOR_HRS_WK_CAR*SEASON_WEEKS*(1+DIM_PCT_CAR)^B13289)</f>
        <v>292.41669540238013</v>
      </c>
      <c r="G13289" s="5">
        <f>IF(C13289=0,0,C13289*LABOR_HRS_WK_MES*SEASON_WEEKS*(1+DIM_PCT_MES)^C13289)</f>
        <v>944.88069779263992</v>
      </c>
      <c r="H13289" s="5">
        <f>E13289+F13289+G13289</f>
        <v>13346.79730198112</v>
      </c>
      <c r="I13289" s="5">
        <f>MIN(H13289,FARMER_HRS)</f>
        <v>720</v>
      </c>
      <c r="J13289" s="5">
        <f>MAX(0,H13289-FARMER_HRS)</f>
        <v>12626.79730198112</v>
      </c>
      <c r="K13289" s="2">
        <f>I13289*FARMER_RATE+J13289*TEMP_WORKER_RATE</f>
        <v>244215.23093717222</v>
      </c>
      <c r="L13289" s="2">
        <f>A13289*PRICE_TOM+B13289*PRICE_CAR+C13289*PRICE_MES</f>
        <v>238652</v>
      </c>
      <c r="M13289" s="2">
        <f>A13289*FERT_BED_TOM+B13289*FERT_BED_CAR+C13289*FERT_BED_MES</f>
        <v>36080</v>
      </c>
      <c r="N13289" s="6">
        <f>IF(AND(D13289&lt;=TOTAL_BEDS,J13289&lt;=TEMP_WORKER_MAX*TEMP_WORKER_HRS),1,0)</f>
        <v>0</v>
      </c>
      <c r="O13289" s="2">
        <f>L13289-M13289-K13289-FIXED_COSTS</f>
        <v>-61643.230937172222</v>
      </c>
      <c r="P13289" s="2">
        <f>IF(N13289=1,O13289,"")</f>
      </c>
    </row>
    <row r="13290">
      <c r="A13290" s="6">
        <v>20</v>
      </c>
      <c r="B13290" s="6">
        <v>8</v>
      </c>
      <c r="C13290" s="6">
        <v>18</v>
      </c>
      <c r="D13290" s="6">
        <f>A13290+B13290+C13290</f>
        <v>46</v>
      </c>
      <c r="E13290" s="5">
        <f>IF(A13290=0,0,A13290*LABOR_HRS_WK_TOM*SEASON_WEEKS*(1+DIM_PCT_TOM)^A13290)</f>
        <v>12109.4999087861</v>
      </c>
      <c r="F13290" s="5">
        <f>IF(B13290=0,0,B13290*LABOR_HRS_WK_CAR*SEASON_WEEKS*(1+DIM_PCT_CAR)^B13290)</f>
        <v>292.41669540238013</v>
      </c>
      <c r="G13290" s="5">
        <f>IF(C13290=0,0,C13290*LABOR_HRS_WK_MES*SEASON_WEEKS*(1+DIM_PCT_MES)^C13290)</f>
        <v>1012.9676892512272</v>
      </c>
      <c r="H13290" s="5">
        <f>E13290+F13290+G13290</f>
        <v>13414.884293439707</v>
      </c>
      <c r="I13290" s="5">
        <f>MIN(H13290,FARMER_HRS)</f>
        <v>720</v>
      </c>
      <c r="J13290" s="5">
        <f>MAX(0,H13290-FARMER_HRS)</f>
        <v>12694.884293439707</v>
      </c>
      <c r="K13290" s="2">
        <f>I13290*FARMER_RATE+J13290*TEMP_WORKER_RATE</f>
        <v>245397.29676110603</v>
      </c>
      <c r="L13290" s="2">
        <f>A13290*PRICE_TOM+B13290*PRICE_CAR+C13290*PRICE_MES</f>
        <v>241352</v>
      </c>
      <c r="M13290" s="2">
        <f>A13290*FERT_BED_TOM+B13290*FERT_BED_CAR+C13290*FERT_BED_MES</f>
        <v>36960</v>
      </c>
      <c r="N13290" s="6">
        <f>IF(AND(D13290&lt;=TOTAL_BEDS,J13290&lt;=TEMP_WORKER_MAX*TEMP_WORKER_HRS),1,0)</f>
        <v>0</v>
      </c>
      <c r="O13290" s="2">
        <f>L13290-M13290-K13290-FIXED_COSTS</f>
        <v>-61005.29676110603</v>
      </c>
      <c r="P13290" s="2">
        <f>IF(N13290=1,O13290,"")</f>
      </c>
    </row>
    <row r="13291">
      <c r="A13291" s="6">
        <v>20</v>
      </c>
      <c r="B13291" s="6">
        <v>8</v>
      </c>
      <c r="C13291" s="6">
        <v>19</v>
      </c>
      <c r="D13291" s="6">
        <f>A13291+B13291+C13291</f>
        <v>47</v>
      </c>
      <c r="E13291" s="5">
        <f>IF(A13291=0,0,A13291*LABOR_HRS_WK_TOM*SEASON_WEEKS*(1+DIM_PCT_TOM)^A13291)</f>
        <v>12109.4999087861</v>
      </c>
      <c r="F13291" s="5">
        <f>IF(B13291=0,0,B13291*LABOR_HRS_WK_CAR*SEASON_WEEKS*(1+DIM_PCT_CAR)^B13291)</f>
        <v>292.41669540238013</v>
      </c>
      <c r="G13291" s="5">
        <f>IF(C13291=0,0,C13291*LABOR_HRS_WK_MES*SEASON_WEEKS*(1+DIM_PCT_MES)^C13291)</f>
        <v>1082.6092178872491</v>
      </c>
      <c r="H13291" s="5">
        <f>E13291+F13291+G13291</f>
        <v>13484.52582207573</v>
      </c>
      <c r="I13291" s="5">
        <f>MIN(H13291,FARMER_HRS)</f>
        <v>720</v>
      </c>
      <c r="J13291" s="5">
        <f>MAX(0,H13291-FARMER_HRS)</f>
        <v>12764.52582207573</v>
      </c>
      <c r="K13291" s="2">
        <f>I13291*FARMER_RATE+J13291*TEMP_WORKER_RATE</f>
        <v>246606.35107770364</v>
      </c>
      <c r="L13291" s="2">
        <f>A13291*PRICE_TOM+B13291*PRICE_CAR+C13291*PRICE_MES</f>
        <v>244052</v>
      </c>
      <c r="M13291" s="2">
        <f>A13291*FERT_BED_TOM+B13291*FERT_BED_CAR+C13291*FERT_BED_MES</f>
        <v>37840</v>
      </c>
      <c r="N13291" s="6">
        <f>IF(AND(D13291&lt;=TOTAL_BEDS,J13291&lt;=TEMP_WORKER_MAX*TEMP_WORKER_HRS),1,0)</f>
        <v>0</v>
      </c>
      <c r="O13291" s="2">
        <f>L13291-M13291-K13291-FIXED_COSTS</f>
        <v>-60394.351077703643</v>
      </c>
      <c r="P13291" s="2">
        <f>IF(N13291=1,O13291,"")</f>
      </c>
    </row>
    <row r="13292">
      <c r="A13292" s="6">
        <v>20</v>
      </c>
      <c r="B13292" s="6">
        <v>8</v>
      </c>
      <c r="C13292" s="6">
        <v>20</v>
      </c>
      <c r="D13292" s="6">
        <f>A13292+B13292+C13292</f>
        <v>48</v>
      </c>
      <c r="E13292" s="5">
        <f>IF(A13292=0,0,A13292*LABOR_HRS_WK_TOM*SEASON_WEEKS*(1+DIM_PCT_TOM)^A13292)</f>
        <v>12109.4999087861</v>
      </c>
      <c r="F13292" s="5">
        <f>IF(B13292=0,0,B13292*LABOR_HRS_WK_CAR*SEASON_WEEKS*(1+DIM_PCT_CAR)^B13292)</f>
        <v>292.41669540238013</v>
      </c>
      <c r="G13292" s="5">
        <f>IF(C13292=0,0,C13292*LABOR_HRS_WK_MES*SEASON_WEEKS*(1+DIM_PCT_MES)^C13292)</f>
        <v>1153.8335085377259</v>
      </c>
      <c r="H13292" s="5">
        <f>E13292+F13292+G13292</f>
        <v>13555.750112726206</v>
      </c>
      <c r="I13292" s="5">
        <f>MIN(H13292,FARMER_HRS)</f>
        <v>720</v>
      </c>
      <c r="J13292" s="5">
        <f>MAX(0,H13292-FARMER_HRS)</f>
        <v>12835.750112726206</v>
      </c>
      <c r="K13292" s="2">
        <f>I13292*FARMER_RATE+J13292*TEMP_WORKER_RATE</f>
        <v>247842.88390149662</v>
      </c>
      <c r="L13292" s="2">
        <f>A13292*PRICE_TOM+B13292*PRICE_CAR+C13292*PRICE_MES</f>
        <v>246752</v>
      </c>
      <c r="M13292" s="2">
        <f>A13292*FERT_BED_TOM+B13292*FERT_BED_CAR+C13292*FERT_BED_MES</f>
        <v>38720</v>
      </c>
      <c r="N13292" s="6">
        <f>IF(AND(D13292&lt;=TOTAL_BEDS,J13292&lt;=TEMP_WORKER_MAX*TEMP_WORKER_HRS),1,0)</f>
        <v>0</v>
      </c>
      <c r="O13292" s="2">
        <f>L13292-M13292-K13292-FIXED_COSTS</f>
        <v>-59810.883901496622</v>
      </c>
      <c r="P13292" s="2">
        <f>IF(N13292=1,O13292,"")</f>
      </c>
    </row>
    <row r="13293">
      <c r="A13293" s="6">
        <v>20</v>
      </c>
      <c r="B13293" s="6">
        <v>8</v>
      </c>
      <c r="C13293" s="6">
        <v>21</v>
      </c>
      <c r="D13293" s="6">
        <f>A13293+B13293+C13293</f>
        <v>49</v>
      </c>
      <c r="E13293" s="5">
        <f>IF(A13293=0,0,A13293*LABOR_HRS_WK_TOM*SEASON_WEEKS*(1+DIM_PCT_TOM)^A13293)</f>
        <v>12109.4999087861</v>
      </c>
      <c r="F13293" s="5">
        <f>IF(B13293=0,0,B13293*LABOR_HRS_WK_CAR*SEASON_WEEKS*(1+DIM_PCT_CAR)^B13293)</f>
        <v>292.41669540238013</v>
      </c>
      <c r="G13293" s="5">
        <f>IF(C13293=0,0,C13293*LABOR_HRS_WK_MES*SEASON_WEEKS*(1+DIM_PCT_MES)^C13293)</f>
        <v>1226.6692487641699</v>
      </c>
      <c r="H13293" s="5">
        <f>E13293+F13293+G13293</f>
        <v>13628.58585295265</v>
      </c>
      <c r="I13293" s="5">
        <f>MIN(H13293,FARMER_HRS)</f>
        <v>720</v>
      </c>
      <c r="J13293" s="5">
        <f>MAX(0,H13293-FARMER_HRS)</f>
        <v>12908.58585295265</v>
      </c>
      <c r="K13293" s="2">
        <f>I13293*FARMER_RATE+J13293*TEMP_WORKER_RATE</f>
        <v>249107.39328042796</v>
      </c>
      <c r="L13293" s="2">
        <f>A13293*PRICE_TOM+B13293*PRICE_CAR+C13293*PRICE_MES</f>
        <v>249452</v>
      </c>
      <c r="M13293" s="2">
        <f>A13293*FERT_BED_TOM+B13293*FERT_BED_CAR+C13293*FERT_BED_MES</f>
        <v>39600</v>
      </c>
      <c r="N13293" s="6">
        <f>IF(AND(D13293&lt;=TOTAL_BEDS,J13293&lt;=TEMP_WORKER_MAX*TEMP_WORKER_HRS),1,0)</f>
        <v>0</v>
      </c>
      <c r="O13293" s="2">
        <f>L13293-M13293-K13293-FIXED_COSTS</f>
        <v>-59255.393280427961</v>
      </c>
      <c r="P13293" s="2">
        <f>IF(N13293=1,O13293,"")</f>
      </c>
    </row>
    <row r="13294">
      <c r="A13294" s="6">
        <v>20</v>
      </c>
      <c r="B13294" s="6">
        <v>8</v>
      </c>
      <c r="C13294" s="6">
        <v>22</v>
      </c>
      <c r="D13294" s="6">
        <f>A13294+B13294+C13294</f>
        <v>50</v>
      </c>
      <c r="E13294" s="5">
        <f>IF(A13294=0,0,A13294*LABOR_HRS_WK_TOM*SEASON_WEEKS*(1+DIM_PCT_TOM)^A13294)</f>
        <v>12109.4999087861</v>
      </c>
      <c r="F13294" s="5">
        <f>IF(B13294=0,0,B13294*LABOR_HRS_WK_CAR*SEASON_WEEKS*(1+DIM_PCT_CAR)^B13294)</f>
        <v>292.41669540238013</v>
      </c>
      <c r="G13294" s="5">
        <f>IF(C13294=0,0,C13294*LABOR_HRS_WK_MES*SEASON_WEEKS*(1+DIM_PCT_MES)^C13294)</f>
        <v>1301.1455960105659</v>
      </c>
      <c r="H13294" s="5">
        <f>E13294+F13294+G13294</f>
        <v>13703.062200199045</v>
      </c>
      <c r="I13294" s="5">
        <f>MIN(H13294,FARMER_HRS)</f>
        <v>720</v>
      </c>
      <c r="J13294" s="5">
        <f>MAX(0,H13294-FARMER_HRS)</f>
        <v>12983.062200199045</v>
      </c>
      <c r="K13294" s="2">
        <f>I13294*FARMER_RATE+J13294*TEMP_WORKER_RATE</f>
        <v>250400.3854201223</v>
      </c>
      <c r="L13294" s="2">
        <f>A13294*PRICE_TOM+B13294*PRICE_CAR+C13294*PRICE_MES</f>
        <v>252152</v>
      </c>
      <c r="M13294" s="2">
        <f>A13294*FERT_BED_TOM+B13294*FERT_BED_CAR+C13294*FERT_BED_MES</f>
        <v>40480</v>
      </c>
      <c r="N13294" s="6">
        <f>IF(AND(D13294&lt;=TOTAL_BEDS,J13294&lt;=TEMP_WORKER_MAX*TEMP_WORKER_HRS),1,0)</f>
        <v>0</v>
      </c>
      <c r="O13294" s="2">
        <f>L13294-M13294-K13294-FIXED_COSTS</f>
        <v>-58728.3854201223</v>
      </c>
      <c r="P13294" s="2">
        <f>IF(N13294=1,O13294,"")</f>
      </c>
    </row>
    <row r="13295">
      <c r="A13295" s="6">
        <v>20</v>
      </c>
      <c r="B13295" s="6">
        <v>8</v>
      </c>
      <c r="C13295" s="6">
        <v>23</v>
      </c>
      <c r="D13295" s="6">
        <f>A13295+B13295+C13295</f>
        <v>51</v>
      </c>
      <c r="E13295" s="5">
        <f>IF(A13295=0,0,A13295*LABOR_HRS_WK_TOM*SEASON_WEEKS*(1+DIM_PCT_TOM)^A13295)</f>
        <v>12109.4999087861</v>
      </c>
      <c r="F13295" s="5">
        <f>IF(B13295=0,0,B13295*LABOR_HRS_WK_CAR*SEASON_WEEKS*(1+DIM_PCT_CAR)^B13295)</f>
        <v>292.41669540238013</v>
      </c>
      <c r="G13295" s="5">
        <f>IF(C13295=0,0,C13295*LABOR_HRS_WK_MES*SEASON_WEEKS*(1+DIM_PCT_MES)^C13295)</f>
        <v>1377.2921848680023</v>
      </c>
      <c r="H13295" s="5">
        <f>E13295+F13295+G13295</f>
        <v>13779.208789056482</v>
      </c>
      <c r="I13295" s="5">
        <f>MIN(H13295,FARMER_HRS)</f>
        <v>720</v>
      </c>
      <c r="J13295" s="5">
        <f>MAX(0,H13295-FARMER_HRS)</f>
        <v>13059.208789056482</v>
      </c>
      <c r="K13295" s="2">
        <f>I13295*FARMER_RATE+J13295*TEMP_WORKER_RATE</f>
        <v>251722.37481000836</v>
      </c>
      <c r="L13295" s="2">
        <f>A13295*PRICE_TOM+B13295*PRICE_CAR+C13295*PRICE_MES</f>
        <v>254852</v>
      </c>
      <c r="M13295" s="2">
        <f>A13295*FERT_BED_TOM+B13295*FERT_BED_CAR+C13295*FERT_BED_MES</f>
        <v>41360</v>
      </c>
      <c r="N13295" s="6">
        <f>IF(AND(D13295&lt;=TOTAL_BEDS,J13295&lt;=TEMP_WORKER_MAX*TEMP_WORKER_HRS),1,0)</f>
        <v>0</v>
      </c>
      <c r="O13295" s="2">
        <f>L13295-M13295-K13295-FIXED_COSTS</f>
        <v>-58230.374810008361</v>
      </c>
      <c r="P13295" s="2">
        <f>IF(N13295=1,O13295,"")</f>
      </c>
    </row>
    <row r="13296">
      <c r="A13296" s="6">
        <v>20</v>
      </c>
      <c r="B13296" s="6">
        <v>8</v>
      </c>
      <c r="C13296" s="6">
        <v>24</v>
      </c>
      <c r="D13296" s="6">
        <f>A13296+B13296+C13296</f>
        <v>52</v>
      </c>
      <c r="E13296" s="5">
        <f>IF(A13296=0,0,A13296*LABOR_HRS_WK_TOM*SEASON_WEEKS*(1+DIM_PCT_TOM)^A13296)</f>
        <v>12109.4999087861</v>
      </c>
      <c r="F13296" s="5">
        <f>IF(B13296=0,0,B13296*LABOR_HRS_WK_CAR*SEASON_WEEKS*(1+DIM_PCT_CAR)^B13296)</f>
        <v>292.41669540238013</v>
      </c>
      <c r="G13296" s="5">
        <f>IF(C13296=0,0,C13296*LABOR_HRS_WK_MES*SEASON_WEEKS*(1+DIM_PCT_MES)^C13296)</f>
        <v>1455.139134447498</v>
      </c>
      <c r="H13296" s="5">
        <f>E13296+F13296+G13296</f>
        <v>13857.055738635978</v>
      </c>
      <c r="I13296" s="5">
        <f>MIN(H13296,FARMER_HRS)</f>
        <v>720</v>
      </c>
      <c r="J13296" s="5">
        <f>MAX(0,H13296-FARMER_HRS)</f>
        <v>13137.055738635978</v>
      </c>
      <c r="K13296" s="2">
        <f>I13296*FARMER_RATE+J13296*TEMP_WORKER_RATE</f>
        <v>253073.88435131905</v>
      </c>
      <c r="L13296" s="2">
        <f>A13296*PRICE_TOM+B13296*PRICE_CAR+C13296*PRICE_MES</f>
        <v>257552</v>
      </c>
      <c r="M13296" s="2">
        <f>A13296*FERT_BED_TOM+B13296*FERT_BED_CAR+C13296*FERT_BED_MES</f>
        <v>42240</v>
      </c>
      <c r="N13296" s="6">
        <f>IF(AND(D13296&lt;=TOTAL_BEDS,J13296&lt;=TEMP_WORKER_MAX*TEMP_WORKER_HRS),1,0)</f>
        <v>0</v>
      </c>
      <c r="O13296" s="2">
        <f>L13296-M13296-K13296-FIXED_COSTS</f>
        <v>-57761.884351319051</v>
      </c>
      <c r="P13296" s="2">
        <f>IF(N13296=1,O13296,"")</f>
      </c>
    </row>
    <row r="13297">
      <c r="A13297" s="6">
        <v>20</v>
      </c>
      <c r="B13297" s="6">
        <v>8</v>
      </c>
      <c r="C13297" s="6">
        <v>25</v>
      </c>
      <c r="D13297" s="6">
        <f>A13297+B13297+C13297</f>
        <v>53</v>
      </c>
      <c r="E13297" s="5">
        <f>IF(A13297=0,0,A13297*LABOR_HRS_WK_TOM*SEASON_WEEKS*(1+DIM_PCT_TOM)^A13297)</f>
        <v>12109.4999087861</v>
      </c>
      <c r="F13297" s="5">
        <f>IF(B13297=0,0,B13297*LABOR_HRS_WK_CAR*SEASON_WEEKS*(1+DIM_PCT_CAR)^B13297)</f>
        <v>292.41669540238013</v>
      </c>
      <c r="G13297" s="5">
        <f>IF(C13297=0,0,C13297*LABOR_HRS_WK_MES*SEASON_WEEKS*(1+DIM_PCT_MES)^C13297)</f>
        <v>1534.7170558625955</v>
      </c>
      <c r="H13297" s="5">
        <f>E13297+F13297+G13297</f>
        <v>13936.633660051075</v>
      </c>
      <c r="I13297" s="5">
        <f>MIN(H13297,FARMER_HRS)</f>
        <v>720</v>
      </c>
      <c r="J13297" s="5">
        <f>MAX(0,H13297-FARMER_HRS)</f>
        <v>13216.633660051075</v>
      </c>
      <c r="K13297" s="2">
        <f>I13297*FARMER_RATE+J13297*TEMP_WORKER_RATE</f>
        <v>254455.44548699784</v>
      </c>
      <c r="L13297" s="2">
        <f>A13297*PRICE_TOM+B13297*PRICE_CAR+C13297*PRICE_MES</f>
        <v>260252</v>
      </c>
      <c r="M13297" s="2">
        <f>A13297*FERT_BED_TOM+B13297*FERT_BED_CAR+C13297*FERT_BED_MES</f>
        <v>43120</v>
      </c>
      <c r="N13297" s="6">
        <f>IF(AND(D13297&lt;=TOTAL_BEDS,J13297&lt;=TEMP_WORKER_MAX*TEMP_WORKER_HRS),1,0)</f>
        <v>0</v>
      </c>
      <c r="O13297" s="2">
        <f>L13297-M13297-K13297-FIXED_COSTS</f>
        <v>-57323.445486997836</v>
      </c>
      <c r="P13297" s="2">
        <f>IF(N13297=1,O13297,"")</f>
      </c>
    </row>
    <row r="13298">
      <c r="A13298" s="6">
        <v>20</v>
      </c>
      <c r="B13298" s="6">
        <v>8</v>
      </c>
      <c r="C13298" s="6">
        <v>26</v>
      </c>
      <c r="D13298" s="6">
        <f>A13298+B13298+C13298</f>
        <v>54</v>
      </c>
      <c r="E13298" s="5">
        <f>IF(A13298=0,0,A13298*LABOR_HRS_WK_TOM*SEASON_WEEKS*(1+DIM_PCT_TOM)^A13298)</f>
        <v>12109.4999087861</v>
      </c>
      <c r="F13298" s="5">
        <f>IF(B13298=0,0,B13298*LABOR_HRS_WK_CAR*SEASON_WEEKS*(1+DIM_PCT_CAR)^B13298)</f>
        <v>292.41669540238013</v>
      </c>
      <c r="G13298" s="5">
        <f>IF(C13298=0,0,C13298*LABOR_HRS_WK_MES*SEASON_WEEKS*(1+DIM_PCT_MES)^C13298)</f>
        <v>1616.0570598233128</v>
      </c>
      <c r="H13298" s="5">
        <f>E13298+F13298+G13298</f>
        <v>14017.973664011794</v>
      </c>
      <c r="I13298" s="5">
        <f>MIN(H13298,FARMER_HRS)</f>
        <v>720</v>
      </c>
      <c r="J13298" s="5">
        <f>MAX(0,H13298-FARMER_HRS)</f>
        <v>13297.973664011794</v>
      </c>
      <c r="K13298" s="2">
        <f>I13298*FARMER_RATE+J13298*TEMP_WORKER_RATE</f>
        <v>255867.59833353807</v>
      </c>
      <c r="L13298" s="2">
        <f>A13298*PRICE_TOM+B13298*PRICE_CAR+C13298*PRICE_MES</f>
        <v>262952</v>
      </c>
      <c r="M13298" s="2">
        <f>A13298*FERT_BED_TOM+B13298*FERT_BED_CAR+C13298*FERT_BED_MES</f>
        <v>44000</v>
      </c>
      <c r="N13298" s="6">
        <f>IF(AND(D13298&lt;=TOTAL_BEDS,J13298&lt;=TEMP_WORKER_MAX*TEMP_WORKER_HRS),1,0)</f>
        <v>0</v>
      </c>
      <c r="O13298" s="2">
        <f>L13298-M13298-K13298-FIXED_COSTS</f>
        <v>-56915.598333538073</v>
      </c>
      <c r="P13298" s="2">
        <f>IF(N13298=1,O13298,"")</f>
      </c>
    </row>
    <row r="13299">
      <c r="A13299" s="6">
        <v>20</v>
      </c>
      <c r="B13299" s="6">
        <v>8</v>
      </c>
      <c r="C13299" s="6">
        <v>27</v>
      </c>
      <c r="D13299" s="6">
        <f>A13299+B13299+C13299</f>
        <v>55</v>
      </c>
      <c r="E13299" s="5">
        <f>IF(A13299=0,0,A13299*LABOR_HRS_WK_TOM*SEASON_WEEKS*(1+DIM_PCT_TOM)^A13299)</f>
        <v>12109.4999087861</v>
      </c>
      <c r="F13299" s="5">
        <f>IF(B13299=0,0,B13299*LABOR_HRS_WK_CAR*SEASON_WEEKS*(1+DIM_PCT_CAR)^B13299)</f>
        <v>292.41669540238013</v>
      </c>
      <c r="G13299" s="5">
        <f>IF(C13299=0,0,C13299*LABOR_HRS_WK_MES*SEASON_WEEKS*(1+DIM_PCT_MES)^C13299)</f>
        <v>1699.19076434307</v>
      </c>
      <c r="H13299" s="5">
        <f>E13299+F13299+G13299</f>
        <v>14101.10736853155</v>
      </c>
      <c r="I13299" s="5">
        <f>MIN(H13299,FARMER_HRS)</f>
        <v>720</v>
      </c>
      <c r="J13299" s="5">
        <f>MAX(0,H13299-FARMER_HRS)</f>
        <v>13381.10736853155</v>
      </c>
      <c r="K13299" s="2">
        <f>I13299*FARMER_RATE+J13299*TEMP_WORKER_RATE</f>
        <v>257310.89181478386</v>
      </c>
      <c r="L13299" s="2">
        <f>A13299*PRICE_TOM+B13299*PRICE_CAR+C13299*PRICE_MES</f>
        <v>265652</v>
      </c>
      <c r="M13299" s="2">
        <f>A13299*FERT_BED_TOM+B13299*FERT_BED_CAR+C13299*FERT_BED_MES</f>
        <v>44880</v>
      </c>
      <c r="N13299" s="6">
        <f>IF(AND(D13299&lt;=TOTAL_BEDS,J13299&lt;=TEMP_WORKER_MAX*TEMP_WORKER_HRS),1,0)</f>
        <v>0</v>
      </c>
      <c r="O13299" s="2">
        <f>L13299-M13299-K13299-FIXED_COSTS</f>
        <v>-56538.891814783856</v>
      </c>
      <c r="P13299" s="2">
        <f>IF(N13299=1,O13299,"")</f>
      </c>
    </row>
    <row r="13300">
      <c r="A13300" s="6">
        <v>20</v>
      </c>
      <c r="B13300" s="6">
        <v>8</v>
      </c>
      <c r="C13300" s="6">
        <v>28</v>
      </c>
      <c r="D13300" s="6">
        <f>A13300+B13300+C13300</f>
        <v>56</v>
      </c>
      <c r="E13300" s="5">
        <f>IF(A13300=0,0,A13300*LABOR_HRS_WK_TOM*SEASON_WEEKS*(1+DIM_PCT_TOM)^A13300)</f>
        <v>12109.4999087861</v>
      </c>
      <c r="F13300" s="5">
        <f>IF(B13300=0,0,B13300*LABOR_HRS_WK_CAR*SEASON_WEEKS*(1+DIM_PCT_CAR)^B13300)</f>
        <v>292.41669540238013</v>
      </c>
      <c r="G13300" s="5">
        <f>IF(C13300=0,0,C13300*LABOR_HRS_WK_MES*SEASON_WEEKS*(1+DIM_PCT_MES)^C13300)</f>
        <v>1784.1503025602233</v>
      </c>
      <c r="H13300" s="5">
        <f>E13300+F13300+G13300</f>
        <v>14186.066906748703</v>
      </c>
      <c r="I13300" s="5">
        <f>MIN(H13300,FARMER_HRS)</f>
        <v>720</v>
      </c>
      <c r="J13300" s="5">
        <f>MAX(0,H13300-FARMER_HRS)</f>
        <v>13466.066906748703</v>
      </c>
      <c r="K13300" s="2">
        <f>I13300*FARMER_RATE+J13300*TEMP_WORKER_RATE</f>
        <v>258785.88379772054</v>
      </c>
      <c r="L13300" s="2">
        <f>A13300*PRICE_TOM+B13300*PRICE_CAR+C13300*PRICE_MES</f>
        <v>268352</v>
      </c>
      <c r="M13300" s="2">
        <f>A13300*FERT_BED_TOM+B13300*FERT_BED_CAR+C13300*FERT_BED_MES</f>
        <v>45760</v>
      </c>
      <c r="N13300" s="6">
        <f>IF(AND(D13300&lt;=TOTAL_BEDS,J13300&lt;=TEMP_WORKER_MAX*TEMP_WORKER_HRS),1,0)</f>
        <v>0</v>
      </c>
      <c r="O13300" s="2">
        <f>L13300-M13300-K13300-FIXED_COSTS</f>
        <v>-56193.88379772054</v>
      </c>
      <c r="P13300" s="2">
        <f>IF(N13300=1,O13300,"")</f>
      </c>
    </row>
    <row r="13301">
      <c r="A13301" s="6">
        <v>20</v>
      </c>
      <c r="B13301" s="6">
        <v>8</v>
      </c>
      <c r="C13301" s="6">
        <v>29</v>
      </c>
      <c r="D13301" s="6">
        <f>A13301+B13301+C13301</f>
        <v>57</v>
      </c>
      <c r="E13301" s="5">
        <f>IF(A13301=0,0,A13301*LABOR_HRS_WK_TOM*SEASON_WEEKS*(1+DIM_PCT_TOM)^A13301)</f>
        <v>12109.4999087861</v>
      </c>
      <c r="F13301" s="5">
        <f>IF(B13301=0,0,B13301*LABOR_HRS_WK_CAR*SEASON_WEEKS*(1+DIM_PCT_CAR)^B13301)</f>
        <v>292.41669540238013</v>
      </c>
      <c r="G13301" s="5">
        <f>IF(C13301=0,0,C13301*LABOR_HRS_WK_MES*SEASON_WEEKS*(1+DIM_PCT_MES)^C13301)</f>
        <v>1870.9683306758766</v>
      </c>
      <c r="H13301" s="5">
        <f>E13301+F13301+G13301</f>
        <v>14272.884934864356</v>
      </c>
      <c r="I13301" s="5">
        <f>MIN(H13301,FARMER_HRS)</f>
        <v>720</v>
      </c>
      <c r="J13301" s="5">
        <f>MAX(0,H13301-FARMER_HRS)</f>
        <v>13552.884934864356</v>
      </c>
      <c r="K13301" s="2">
        <f>I13301*FARMER_RATE+J13301*TEMP_WORKER_RATE</f>
        <v>260293.14123028395</v>
      </c>
      <c r="L13301" s="2">
        <f>A13301*PRICE_TOM+B13301*PRICE_CAR+C13301*PRICE_MES</f>
        <v>271052</v>
      </c>
      <c r="M13301" s="2">
        <f>A13301*FERT_BED_TOM+B13301*FERT_BED_CAR+C13301*FERT_BED_MES</f>
        <v>46640</v>
      </c>
      <c r="N13301" s="6">
        <f>IF(AND(D13301&lt;=TOTAL_BEDS,J13301&lt;=TEMP_WORKER_MAX*TEMP_WORKER_HRS),1,0)</f>
        <v>0</v>
      </c>
      <c r="O13301" s="2">
        <f>L13301-M13301-K13301-FIXED_COSTS</f>
        <v>-55881.141230283945</v>
      </c>
      <c r="P13301" s="2">
        <f>IF(N13301=1,O13301,"")</f>
      </c>
    </row>
    <row r="13302">
      <c r="A13302" s="6">
        <v>20</v>
      </c>
      <c r="B13302" s="6">
        <v>8</v>
      </c>
      <c r="C13302" s="6">
        <v>30</v>
      </c>
      <c r="D13302" s="6">
        <f>A13302+B13302+C13302</f>
        <v>58</v>
      </c>
      <c r="E13302" s="5">
        <f>IF(A13302=0,0,A13302*LABOR_HRS_WK_TOM*SEASON_WEEKS*(1+DIM_PCT_TOM)^A13302)</f>
        <v>12109.4999087861</v>
      </c>
      <c r="F13302" s="5">
        <f>IF(B13302=0,0,B13302*LABOR_HRS_WK_CAR*SEASON_WEEKS*(1+DIM_PCT_CAR)^B13302)</f>
        <v>292.41669540238013</v>
      </c>
      <c r="G13302" s="5">
        <f>IF(C13302=0,0,C13302*LABOR_HRS_WK_MES*SEASON_WEEKS*(1+DIM_PCT_MES)^C13302)</f>
        <v>1959.6780360096466</v>
      </c>
      <c r="H13302" s="5">
        <f>E13302+F13302+G13302</f>
        <v>14361.594640198127</v>
      </c>
      <c r="I13302" s="5">
        <f>MIN(H13302,FARMER_HRS)</f>
        <v>720</v>
      </c>
      <c r="J13302" s="5">
        <f>MAX(0,H13302-FARMER_HRS)</f>
        <v>13641.594640198127</v>
      </c>
      <c r="K13302" s="2">
        <f>I13302*FARMER_RATE+J13302*TEMP_WORKER_RATE</f>
        <v>261833.24028121747</v>
      </c>
      <c r="L13302" s="2">
        <f>A13302*PRICE_TOM+B13302*PRICE_CAR+C13302*PRICE_MES</f>
        <v>273752</v>
      </c>
      <c r="M13302" s="2">
        <f>A13302*FERT_BED_TOM+B13302*FERT_BED_CAR+C13302*FERT_BED_MES</f>
        <v>47520</v>
      </c>
      <c r="N13302" s="6">
        <f>IF(AND(D13302&lt;=TOTAL_BEDS,J13302&lt;=TEMP_WORKER_MAX*TEMP_WORKER_HRS),1,0)</f>
        <v>0</v>
      </c>
      <c r="O13302" s="2">
        <f>L13302-M13302-K13302-FIXED_COSTS</f>
        <v>-55601.24028121747</v>
      </c>
      <c r="P13302" s="2">
        <f>IF(N13302=1,O13302,"")</f>
      </c>
    </row>
    <row r="13303">
      <c r="A13303" s="6">
        <v>20</v>
      </c>
      <c r="B13303" s="6">
        <v>9</v>
      </c>
      <c r="C13303" s="6">
        <v>0</v>
      </c>
      <c r="D13303" s="6">
        <f>A13303+B13303+C13303</f>
        <v>29</v>
      </c>
      <c r="E13303" s="5">
        <f>IF(A13303=0,0,A13303*LABOR_HRS_WK_TOM*SEASON_WEEKS*(1+DIM_PCT_TOM)^A13303)</f>
        <v>12109.4999087861</v>
      </c>
      <c r="F13303" s="5">
        <f>IF(B13303=0,0,B13303*LABOR_HRS_WK_CAR*SEASON_WEEKS*(1+DIM_PCT_CAR)^B13303)</f>
        <v>337.19300188586959</v>
      </c>
      <c r="G13303" s="5">
        <f>IF(C13303=0,0,C13303*LABOR_HRS_WK_MES*SEASON_WEEKS*(1+DIM_PCT_MES)^C13303)</f>
        <v>0</v>
      </c>
      <c r="H13303" s="5">
        <f>E13303+F13303+G13303</f>
        <v>12446.692910671969</v>
      </c>
      <c r="I13303" s="5">
        <f>MIN(H13303,FARMER_HRS)</f>
        <v>720</v>
      </c>
      <c r="J13303" s="5">
        <f>MAX(0,H13303-FARMER_HRS)</f>
        <v>11726.692910671969</v>
      </c>
      <c r="K13303" s="2">
        <f>I13303*FARMER_RATE+J13303*TEMP_WORKER_RATE</f>
        <v>228588.418588055</v>
      </c>
      <c r="L13303" s="2">
        <f>A13303*PRICE_TOM+B13303*PRICE_CAR+C13303*PRICE_MES</f>
        <v>194846</v>
      </c>
      <c r="M13303" s="2">
        <f>A13303*FERT_BED_TOM+B13303*FERT_BED_CAR+C13303*FERT_BED_MES</f>
        <v>21560</v>
      </c>
      <c r="N13303" s="6">
        <f>IF(AND(D13303&lt;=TOTAL_BEDS,J13303&lt;=TEMP_WORKER_MAX*TEMP_WORKER_HRS),1,0)</f>
        <v>0</v>
      </c>
      <c r="O13303" s="2">
        <f>L13303-M13303-K13303-FIXED_COSTS</f>
        <v>-75302.418588055</v>
      </c>
      <c r="P13303" s="2">
        <f>IF(N13303=1,O13303,"")</f>
      </c>
    </row>
    <row r="13304">
      <c r="A13304" s="6">
        <v>20</v>
      </c>
      <c r="B13304" s="6">
        <v>9</v>
      </c>
      <c r="C13304" s="6">
        <v>1</v>
      </c>
      <c r="D13304" s="6">
        <f>A13304+B13304+C13304</f>
        <v>30</v>
      </c>
      <c r="E13304" s="5">
        <f>IF(A13304=0,0,A13304*LABOR_HRS_WK_TOM*SEASON_WEEKS*(1+DIM_PCT_TOM)^A13304)</f>
        <v>12109.4999087861</v>
      </c>
      <c r="F13304" s="5">
        <f>IF(B13304=0,0,B13304*LABOR_HRS_WK_CAR*SEASON_WEEKS*(1+DIM_PCT_CAR)^B13304)</f>
        <v>337.19300188586959</v>
      </c>
      <c r="G13304" s="5">
        <f>IF(C13304=0,0,C13304*LABOR_HRS_WK_MES*SEASON_WEEKS*(1+DIM_PCT_MES)^C13304)</f>
        <v>45.5625</v>
      </c>
      <c r="H13304" s="5">
        <f>E13304+F13304+G13304</f>
        <v>12492.255410671969</v>
      </c>
      <c r="I13304" s="5">
        <f>MIN(H13304,FARMER_HRS)</f>
        <v>720</v>
      </c>
      <c r="J13304" s="5">
        <f>MAX(0,H13304-FARMER_HRS)</f>
        <v>11772.255410671969</v>
      </c>
      <c r="K13304" s="2">
        <f>I13304*FARMER_RATE+J13304*TEMP_WORKER_RATE</f>
        <v>229379.434213055</v>
      </c>
      <c r="L13304" s="2">
        <f>A13304*PRICE_TOM+B13304*PRICE_CAR+C13304*PRICE_MES</f>
        <v>197546</v>
      </c>
      <c r="M13304" s="2">
        <f>A13304*FERT_BED_TOM+B13304*FERT_BED_CAR+C13304*FERT_BED_MES</f>
        <v>22440</v>
      </c>
      <c r="N13304" s="6">
        <f>IF(AND(D13304&lt;=TOTAL_BEDS,J13304&lt;=TEMP_WORKER_MAX*TEMP_WORKER_HRS),1,0)</f>
        <v>0</v>
      </c>
      <c r="O13304" s="2">
        <f>L13304-M13304-K13304-FIXED_COSTS</f>
        <v>-74273.434213055</v>
      </c>
      <c r="P13304" s="2">
        <f>IF(N13304=1,O13304,"")</f>
      </c>
    </row>
    <row r="13305">
      <c r="A13305" s="6">
        <v>20</v>
      </c>
      <c r="B13305" s="6">
        <v>9</v>
      </c>
      <c r="C13305" s="6">
        <v>2</v>
      </c>
      <c r="D13305" s="6">
        <f>A13305+B13305+C13305</f>
        <v>31</v>
      </c>
      <c r="E13305" s="5">
        <f>IF(A13305=0,0,A13305*LABOR_HRS_WK_TOM*SEASON_WEEKS*(1+DIM_PCT_TOM)^A13305)</f>
        <v>12109.4999087861</v>
      </c>
      <c r="F13305" s="5">
        <f>IF(B13305=0,0,B13305*LABOR_HRS_WK_CAR*SEASON_WEEKS*(1+DIM_PCT_CAR)^B13305)</f>
        <v>337.19300188586959</v>
      </c>
      <c r="G13305" s="5">
        <f>IF(C13305=0,0,C13305*LABOR_HRS_WK_MES*SEASON_WEEKS*(1+DIM_PCT_MES)^C13305)</f>
        <v>92.2640625</v>
      </c>
      <c r="H13305" s="5">
        <f>E13305+F13305+G13305</f>
        <v>12538.956973171969</v>
      </c>
      <c r="I13305" s="5">
        <f>MIN(H13305,FARMER_HRS)</f>
        <v>720</v>
      </c>
      <c r="J13305" s="5">
        <f>MAX(0,H13305-FARMER_HRS)</f>
        <v>11818.956973171969</v>
      </c>
      <c r="K13305" s="2">
        <f>I13305*FARMER_RATE+J13305*TEMP_WORKER_RATE</f>
        <v>230190.22522868</v>
      </c>
      <c r="L13305" s="2">
        <f>A13305*PRICE_TOM+B13305*PRICE_CAR+C13305*PRICE_MES</f>
        <v>200246</v>
      </c>
      <c r="M13305" s="2">
        <f>A13305*FERT_BED_TOM+B13305*FERT_BED_CAR+C13305*FERT_BED_MES</f>
        <v>23320</v>
      </c>
      <c r="N13305" s="6">
        <f>IF(AND(D13305&lt;=TOTAL_BEDS,J13305&lt;=TEMP_WORKER_MAX*TEMP_WORKER_HRS),1,0)</f>
        <v>0</v>
      </c>
      <c r="O13305" s="2">
        <f>L13305-M13305-K13305-FIXED_COSTS</f>
        <v>-73264.22522868</v>
      </c>
      <c r="P13305" s="2">
        <f>IF(N13305=1,O13305,"")</f>
      </c>
    </row>
    <row r="13306">
      <c r="A13306" s="6">
        <v>20</v>
      </c>
      <c r="B13306" s="6">
        <v>9</v>
      </c>
      <c r="C13306" s="6">
        <v>3</v>
      </c>
      <c r="D13306" s="6">
        <f>A13306+B13306+C13306</f>
        <v>32</v>
      </c>
      <c r="E13306" s="5">
        <f>IF(A13306=0,0,A13306*LABOR_HRS_WK_TOM*SEASON_WEEKS*(1+DIM_PCT_TOM)^A13306)</f>
        <v>12109.4999087861</v>
      </c>
      <c r="F13306" s="5">
        <f>IF(B13306=0,0,B13306*LABOR_HRS_WK_CAR*SEASON_WEEKS*(1+DIM_PCT_CAR)^B13306)</f>
        <v>337.19300188586959</v>
      </c>
      <c r="G13306" s="5">
        <f>IF(C13306=0,0,C13306*LABOR_HRS_WK_MES*SEASON_WEEKS*(1+DIM_PCT_MES)^C13306)</f>
        <v>140.12604492187498</v>
      </c>
      <c r="H13306" s="5">
        <f>E13306+F13306+G13306</f>
        <v>12586.818955593844</v>
      </c>
      <c r="I13306" s="5">
        <f>MIN(H13306,FARMER_HRS)</f>
        <v>720</v>
      </c>
      <c r="J13306" s="5">
        <f>MAX(0,H13306-FARMER_HRS)</f>
        <v>11866.818955593844</v>
      </c>
      <c r="K13306" s="2">
        <f>I13306*FARMER_RATE+J13306*TEMP_WORKER_RATE</f>
        <v>231021.16242350423</v>
      </c>
      <c r="L13306" s="2">
        <f>A13306*PRICE_TOM+B13306*PRICE_CAR+C13306*PRICE_MES</f>
        <v>202946</v>
      </c>
      <c r="M13306" s="2">
        <f>A13306*FERT_BED_TOM+B13306*FERT_BED_CAR+C13306*FERT_BED_MES</f>
        <v>24200</v>
      </c>
      <c r="N13306" s="6">
        <f>IF(AND(D13306&lt;=TOTAL_BEDS,J13306&lt;=TEMP_WORKER_MAX*TEMP_WORKER_HRS),1,0)</f>
        <v>0</v>
      </c>
      <c r="O13306" s="2">
        <f>L13306-M13306-K13306-FIXED_COSTS</f>
        <v>-72275.162423504225</v>
      </c>
      <c r="P13306" s="2">
        <f>IF(N13306=1,O13306,"")</f>
      </c>
    </row>
    <row r="13307">
      <c r="A13307" s="6">
        <v>20</v>
      </c>
      <c r="B13307" s="6">
        <v>9</v>
      </c>
      <c r="C13307" s="6">
        <v>4</v>
      </c>
      <c r="D13307" s="6">
        <f>A13307+B13307+C13307</f>
        <v>33</v>
      </c>
      <c r="E13307" s="5">
        <f>IF(A13307=0,0,A13307*LABOR_HRS_WK_TOM*SEASON_WEEKS*(1+DIM_PCT_TOM)^A13307)</f>
        <v>12109.4999087861</v>
      </c>
      <c r="F13307" s="5">
        <f>IF(B13307=0,0,B13307*LABOR_HRS_WK_CAR*SEASON_WEEKS*(1+DIM_PCT_CAR)^B13307)</f>
        <v>337.19300188586959</v>
      </c>
      <c r="G13307" s="5">
        <f>IF(C13307=0,0,C13307*LABOR_HRS_WK_MES*SEASON_WEEKS*(1+DIM_PCT_MES)^C13307)</f>
        <v>189.17016064453119</v>
      </c>
      <c r="H13307" s="5">
        <f>E13307+F13307+G13307</f>
        <v>12635.8630713165</v>
      </c>
      <c r="I13307" s="5">
        <f>MIN(H13307,FARMER_HRS)</f>
        <v>720</v>
      </c>
      <c r="J13307" s="5">
        <f>MAX(0,H13307-FARMER_HRS)</f>
        <v>11915.8630713165</v>
      </c>
      <c r="K13307" s="2">
        <f>I13307*FARMER_RATE+J13307*TEMP_WORKER_RATE</f>
        <v>231872.62276591145</v>
      </c>
      <c r="L13307" s="2">
        <f>A13307*PRICE_TOM+B13307*PRICE_CAR+C13307*PRICE_MES</f>
        <v>205646</v>
      </c>
      <c r="M13307" s="2">
        <f>A13307*FERT_BED_TOM+B13307*FERT_BED_CAR+C13307*FERT_BED_MES</f>
        <v>25080</v>
      </c>
      <c r="N13307" s="6">
        <f>IF(AND(D13307&lt;=TOTAL_BEDS,J13307&lt;=TEMP_WORKER_MAX*TEMP_WORKER_HRS),1,0)</f>
        <v>0</v>
      </c>
      <c r="O13307" s="2">
        <f>L13307-M13307-K13307-FIXED_COSTS</f>
        <v>-71306.622765911452</v>
      </c>
      <c r="P13307" s="2">
        <f>IF(N13307=1,O13307,"")</f>
      </c>
    </row>
    <row r="13308">
      <c r="A13308" s="6">
        <v>20</v>
      </c>
      <c r="B13308" s="6">
        <v>9</v>
      </c>
      <c r="C13308" s="6">
        <v>5</v>
      </c>
      <c r="D13308" s="6">
        <f>A13308+B13308+C13308</f>
        <v>34</v>
      </c>
      <c r="E13308" s="5">
        <f>IF(A13308=0,0,A13308*LABOR_HRS_WK_TOM*SEASON_WEEKS*(1+DIM_PCT_TOM)^A13308)</f>
        <v>12109.4999087861</v>
      </c>
      <c r="F13308" s="5">
        <f>IF(B13308=0,0,B13308*LABOR_HRS_WK_CAR*SEASON_WEEKS*(1+DIM_PCT_CAR)^B13308)</f>
        <v>337.19300188586959</v>
      </c>
      <c r="G13308" s="5">
        <f>IF(C13308=0,0,C13308*LABOR_HRS_WK_MES*SEASON_WEEKS*(1+DIM_PCT_MES)^C13308)</f>
        <v>239.41848456573481</v>
      </c>
      <c r="H13308" s="5">
        <f>E13308+F13308+G13308</f>
        <v>12686.111395237704</v>
      </c>
      <c r="I13308" s="5">
        <f>MIN(H13308,FARMER_HRS)</f>
        <v>720</v>
      </c>
      <c r="J13308" s="5">
        <f>MAX(0,H13308-FARMER_HRS)</f>
        <v>11966.111395237704</v>
      </c>
      <c r="K13308" s="2">
        <f>I13308*FARMER_RATE+J13308*TEMP_WORKER_RATE</f>
        <v>232744.98950065457</v>
      </c>
      <c r="L13308" s="2">
        <f>A13308*PRICE_TOM+B13308*PRICE_CAR+C13308*PRICE_MES</f>
        <v>208346</v>
      </c>
      <c r="M13308" s="2">
        <f>A13308*FERT_BED_TOM+B13308*FERT_BED_CAR+C13308*FERT_BED_MES</f>
        <v>25960</v>
      </c>
      <c r="N13308" s="6">
        <f>IF(AND(D13308&lt;=TOTAL_BEDS,J13308&lt;=TEMP_WORKER_MAX*TEMP_WORKER_HRS),1,0)</f>
        <v>0</v>
      </c>
      <c r="O13308" s="2">
        <f>L13308-M13308-K13308-FIXED_COSTS</f>
        <v>-70358.98950065457</v>
      </c>
      <c r="P13308" s="2">
        <f>IF(N13308=1,O13308,"")</f>
      </c>
    </row>
    <row r="13309">
      <c r="A13309" s="6">
        <v>20</v>
      </c>
      <c r="B13309" s="6">
        <v>9</v>
      </c>
      <c r="C13309" s="6">
        <v>6</v>
      </c>
      <c r="D13309" s="6">
        <f>A13309+B13309+C13309</f>
        <v>35</v>
      </c>
      <c r="E13309" s="5">
        <f>IF(A13309=0,0,A13309*LABOR_HRS_WK_TOM*SEASON_WEEKS*(1+DIM_PCT_TOM)^A13309)</f>
        <v>12109.4999087861</v>
      </c>
      <c r="F13309" s="5">
        <f>IF(B13309=0,0,B13309*LABOR_HRS_WK_CAR*SEASON_WEEKS*(1+DIM_PCT_CAR)^B13309)</f>
        <v>337.19300188586959</v>
      </c>
      <c r="G13309" s="5">
        <f>IF(C13309=0,0,C13309*LABOR_HRS_WK_MES*SEASON_WEEKS*(1+DIM_PCT_MES)^C13309)</f>
        <v>290.89345874736773</v>
      </c>
      <c r="H13309" s="5">
        <f>E13309+F13309+G13309</f>
        <v>12737.586369419336</v>
      </c>
      <c r="I13309" s="5">
        <f>MIN(H13309,FARMER_HRS)</f>
        <v>720</v>
      </c>
      <c r="J13309" s="5">
        <f>MAX(0,H13309-FARMER_HRS)</f>
        <v>12017.586369419336</v>
      </c>
      <c r="K13309" s="2">
        <f>I13309*FARMER_RATE+J13309*TEMP_WORKER_RATE</f>
        <v>233638.65224686346</v>
      </c>
      <c r="L13309" s="2">
        <f>A13309*PRICE_TOM+B13309*PRICE_CAR+C13309*PRICE_MES</f>
        <v>211046</v>
      </c>
      <c r="M13309" s="2">
        <f>A13309*FERT_BED_TOM+B13309*FERT_BED_CAR+C13309*FERT_BED_MES</f>
        <v>26840</v>
      </c>
      <c r="N13309" s="6">
        <f>IF(AND(D13309&lt;=TOTAL_BEDS,J13309&lt;=TEMP_WORKER_MAX*TEMP_WORKER_HRS),1,0)</f>
        <v>0</v>
      </c>
      <c r="O13309" s="2">
        <f>L13309-M13309-K13309-FIXED_COSTS</f>
        <v>-69432.652246863465</v>
      </c>
      <c r="P13309" s="2">
        <f>IF(N13309=1,O13309,"")</f>
      </c>
    </row>
    <row r="13310">
      <c r="A13310" s="6">
        <v>20</v>
      </c>
      <c r="B13310" s="6">
        <v>9</v>
      </c>
      <c r="C13310" s="6">
        <v>7</v>
      </c>
      <c r="D13310" s="6">
        <f>A13310+B13310+C13310</f>
        <v>36</v>
      </c>
      <c r="E13310" s="5">
        <f>IF(A13310=0,0,A13310*LABOR_HRS_WK_TOM*SEASON_WEEKS*(1+DIM_PCT_TOM)^A13310)</f>
        <v>12109.4999087861</v>
      </c>
      <c r="F13310" s="5">
        <f>IF(B13310=0,0,B13310*LABOR_HRS_WK_CAR*SEASON_WEEKS*(1+DIM_PCT_CAR)^B13310)</f>
        <v>337.19300188586959</v>
      </c>
      <c r="G13310" s="5">
        <f>IF(C13310=0,0,C13310*LABOR_HRS_WK_MES*SEASON_WEEKS*(1+DIM_PCT_MES)^C13310)</f>
        <v>343.61789814532818</v>
      </c>
      <c r="H13310" s="5">
        <f>E13310+F13310+G13310</f>
        <v>12790.310808817298</v>
      </c>
      <c r="I13310" s="5">
        <f>MIN(H13310,FARMER_HRS)</f>
        <v>720</v>
      </c>
      <c r="J13310" s="5">
        <f>MAX(0,H13310-FARMER_HRS)</f>
        <v>12070.310808817298</v>
      </c>
      <c r="K13310" s="2">
        <f>I13310*FARMER_RATE+J13310*TEMP_WORKER_RATE</f>
        <v>234554.00709752252</v>
      </c>
      <c r="L13310" s="2">
        <f>A13310*PRICE_TOM+B13310*PRICE_CAR+C13310*PRICE_MES</f>
        <v>213746</v>
      </c>
      <c r="M13310" s="2">
        <f>A13310*FERT_BED_TOM+B13310*FERT_BED_CAR+C13310*FERT_BED_MES</f>
        <v>27720</v>
      </c>
      <c r="N13310" s="6">
        <f>IF(AND(D13310&lt;=TOTAL_BEDS,J13310&lt;=TEMP_WORKER_MAX*TEMP_WORKER_HRS),1,0)</f>
        <v>0</v>
      </c>
      <c r="O13310" s="2">
        <f>L13310-M13310-K13310-FIXED_COSTS</f>
        <v>-68528.007097522524</v>
      </c>
      <c r="P13310" s="2">
        <f>IF(N13310=1,O13310,"")</f>
      </c>
    </row>
    <row r="13311">
      <c r="A13311" s="6">
        <v>20</v>
      </c>
      <c r="B13311" s="6">
        <v>9</v>
      </c>
      <c r="C13311" s="6">
        <v>8</v>
      </c>
      <c r="D13311" s="6">
        <f>A13311+B13311+C13311</f>
        <v>37</v>
      </c>
      <c r="E13311" s="5">
        <f>IF(A13311=0,0,A13311*LABOR_HRS_WK_TOM*SEASON_WEEKS*(1+DIM_PCT_TOM)^A13311)</f>
        <v>12109.4999087861</v>
      </c>
      <c r="F13311" s="5">
        <f>IF(B13311=0,0,B13311*LABOR_HRS_WK_CAR*SEASON_WEEKS*(1+DIM_PCT_CAR)^B13311)</f>
        <v>337.19300188586959</v>
      </c>
      <c r="G13311" s="5">
        <f>IF(C13311=0,0,C13311*LABOR_HRS_WK_MES*SEASON_WEEKS*(1+DIM_PCT_MES)^C13311)</f>
        <v>397.61499642530833</v>
      </c>
      <c r="H13311" s="5">
        <f>E13311+F13311+G13311</f>
        <v>12844.307907097278</v>
      </c>
      <c r="I13311" s="5">
        <f>MIN(H13311,FARMER_HRS)</f>
        <v>720</v>
      </c>
      <c r="J13311" s="5">
        <f>MAX(0,H13311-FARMER_HRS)</f>
        <v>12124.307907097278</v>
      </c>
      <c r="K13311" s="2">
        <f>I13311*FARMER_RATE+J13311*TEMP_WORKER_RATE</f>
        <v>235491.45672043884</v>
      </c>
      <c r="L13311" s="2">
        <f>A13311*PRICE_TOM+B13311*PRICE_CAR+C13311*PRICE_MES</f>
        <v>216446</v>
      </c>
      <c r="M13311" s="2">
        <f>A13311*FERT_BED_TOM+B13311*FERT_BED_CAR+C13311*FERT_BED_MES</f>
        <v>28600</v>
      </c>
      <c r="N13311" s="6">
        <f>IF(AND(D13311&lt;=TOTAL_BEDS,J13311&lt;=TEMP_WORKER_MAX*TEMP_WORKER_HRS),1,0)</f>
        <v>0</v>
      </c>
      <c r="O13311" s="2">
        <f>L13311-M13311-K13311-FIXED_COSTS</f>
        <v>-67645.456720438844</v>
      </c>
      <c r="P13311" s="2">
        <f>IF(N13311=1,O13311,"")</f>
      </c>
    </row>
    <row r="13312">
      <c r="A13312" s="6">
        <v>20</v>
      </c>
      <c r="B13312" s="6">
        <v>9</v>
      </c>
      <c r="C13312" s="6">
        <v>9</v>
      </c>
      <c r="D13312" s="6">
        <f>A13312+B13312+C13312</f>
        <v>38</v>
      </c>
      <c r="E13312" s="5">
        <f>IF(A13312=0,0,A13312*LABOR_HRS_WK_TOM*SEASON_WEEKS*(1+DIM_PCT_TOM)^A13312)</f>
        <v>12109.4999087861</v>
      </c>
      <c r="F13312" s="5">
        <f>IF(B13312=0,0,B13312*LABOR_HRS_WK_CAR*SEASON_WEEKS*(1+DIM_PCT_CAR)^B13312)</f>
        <v>337.19300188586959</v>
      </c>
      <c r="G13312" s="5">
        <f>IF(C13312=0,0,C13312*LABOR_HRS_WK_MES*SEASON_WEEKS*(1+DIM_PCT_MES)^C13312)</f>
        <v>452.90833186570273</v>
      </c>
      <c r="H13312" s="5">
        <f>E13312+F13312+G13312</f>
        <v>12899.601242537672</v>
      </c>
      <c r="I13312" s="5">
        <f>MIN(H13312,FARMER_HRS)</f>
        <v>720</v>
      </c>
      <c r="J13312" s="5">
        <f>MAX(0,H13312-FARMER_HRS)</f>
        <v>12179.601242537672</v>
      </c>
      <c r="K13312" s="2">
        <f>I13312*FARMER_RATE+J13312*TEMP_WORKER_RATE</f>
        <v>236451.41046072348</v>
      </c>
      <c r="L13312" s="2">
        <f>A13312*PRICE_TOM+B13312*PRICE_CAR+C13312*PRICE_MES</f>
        <v>219146</v>
      </c>
      <c r="M13312" s="2">
        <f>A13312*FERT_BED_TOM+B13312*FERT_BED_CAR+C13312*FERT_BED_MES</f>
        <v>29480</v>
      </c>
      <c r="N13312" s="6">
        <f>IF(AND(D13312&lt;=TOTAL_BEDS,J13312&lt;=TEMP_WORKER_MAX*TEMP_WORKER_HRS),1,0)</f>
        <v>0</v>
      </c>
      <c r="O13312" s="2">
        <f>L13312-M13312-K13312-FIXED_COSTS</f>
        <v>-66785.410460723477</v>
      </c>
      <c r="P13312" s="2">
        <f>IF(N13312=1,O13312,"")</f>
      </c>
    </row>
    <row r="13313">
      <c r="A13313" s="6">
        <v>20</v>
      </c>
      <c r="B13313" s="6">
        <v>9</v>
      </c>
      <c r="C13313" s="6">
        <v>10</v>
      </c>
      <c r="D13313" s="6">
        <f>A13313+B13313+C13313</f>
        <v>39</v>
      </c>
      <c r="E13313" s="5">
        <f>IF(A13313=0,0,A13313*LABOR_HRS_WK_TOM*SEASON_WEEKS*(1+DIM_PCT_TOM)^A13313)</f>
        <v>12109.4999087861</v>
      </c>
      <c r="F13313" s="5">
        <f>IF(B13313=0,0,B13313*LABOR_HRS_WK_CAR*SEASON_WEEKS*(1+DIM_PCT_CAR)^B13313)</f>
        <v>337.19300188586959</v>
      </c>
      <c r="G13313" s="5">
        <f>IF(C13313=0,0,C13313*LABOR_HRS_WK_MES*SEASON_WEEKS*(1+DIM_PCT_MES)^C13313)</f>
        <v>509.52187334891551</v>
      </c>
      <c r="H13313" s="5">
        <f>E13313+F13313+G13313</f>
        <v>12956.214784020885</v>
      </c>
      <c r="I13313" s="5">
        <f>MIN(H13313,FARMER_HRS)</f>
        <v>720</v>
      </c>
      <c r="J13313" s="5">
        <f>MAX(0,H13313-FARMER_HRS)</f>
        <v>12236.214784020885</v>
      </c>
      <c r="K13313" s="2">
        <f>I13313*FARMER_RATE+J13313*TEMP_WORKER_RATE</f>
        <v>237434.28444480704</v>
      </c>
      <c r="L13313" s="2">
        <f>A13313*PRICE_TOM+B13313*PRICE_CAR+C13313*PRICE_MES</f>
        <v>221846</v>
      </c>
      <c r="M13313" s="2">
        <f>A13313*FERT_BED_TOM+B13313*FERT_BED_CAR+C13313*FERT_BED_MES</f>
        <v>30360</v>
      </c>
      <c r="N13313" s="6">
        <f>IF(AND(D13313&lt;=TOTAL_BEDS,J13313&lt;=TEMP_WORKER_MAX*TEMP_WORKER_HRS),1,0)</f>
        <v>0</v>
      </c>
      <c r="O13313" s="2">
        <f>L13313-M13313-K13313-FIXED_COSTS</f>
        <v>-65948.284444807039</v>
      </c>
      <c r="P13313" s="2">
        <f>IF(N13313=1,O13313,"")</f>
      </c>
    </row>
    <row r="13314">
      <c r="A13314" s="6">
        <v>20</v>
      </c>
      <c r="B13314" s="6">
        <v>9</v>
      </c>
      <c r="C13314" s="6">
        <v>11</v>
      </c>
      <c r="D13314" s="6">
        <f>A13314+B13314+C13314</f>
        <v>40</v>
      </c>
      <c r="E13314" s="5">
        <f>IF(A13314=0,0,A13314*LABOR_HRS_WK_TOM*SEASON_WEEKS*(1+DIM_PCT_TOM)^A13314)</f>
        <v>12109.4999087861</v>
      </c>
      <c r="F13314" s="5">
        <f>IF(B13314=0,0,B13314*LABOR_HRS_WK_CAR*SEASON_WEEKS*(1+DIM_PCT_CAR)^B13314)</f>
        <v>337.19300188586959</v>
      </c>
      <c r="G13314" s="5">
        <f>IF(C13314=0,0,C13314*LABOR_HRS_WK_MES*SEASON_WEEKS*(1+DIM_PCT_MES)^C13314)</f>
        <v>567.47998644235463</v>
      </c>
      <c r="H13314" s="5">
        <f>E13314+F13314+G13314</f>
        <v>13014.172897114324</v>
      </c>
      <c r="I13314" s="5">
        <f>MIN(H13314,FARMER_HRS)</f>
        <v>720</v>
      </c>
      <c r="J13314" s="5">
        <f>MAX(0,H13314-FARMER_HRS)</f>
        <v>12294.172897114324</v>
      </c>
      <c r="K13314" s="2">
        <f>I13314*FARMER_RATE+J13314*TEMP_WORKER_RATE</f>
        <v>238440.50168601258</v>
      </c>
      <c r="L13314" s="2">
        <f>A13314*PRICE_TOM+B13314*PRICE_CAR+C13314*PRICE_MES</f>
        <v>224546</v>
      </c>
      <c r="M13314" s="2">
        <f>A13314*FERT_BED_TOM+B13314*FERT_BED_CAR+C13314*FERT_BED_MES</f>
        <v>31240</v>
      </c>
      <c r="N13314" s="6">
        <f>IF(AND(D13314&lt;=TOTAL_BEDS,J13314&lt;=TEMP_WORKER_MAX*TEMP_WORKER_HRS),1,0)</f>
        <v>0</v>
      </c>
      <c r="O13314" s="2">
        <f>L13314-M13314-K13314-FIXED_COSTS</f>
        <v>-65134.501686012576</v>
      </c>
      <c r="P13314" s="2">
        <f>IF(N13314=1,O13314,"")</f>
      </c>
    </row>
    <row r="13315">
      <c r="A13315" s="6">
        <v>20</v>
      </c>
      <c r="B13315" s="6">
        <v>9</v>
      </c>
      <c r="C13315" s="6">
        <v>12</v>
      </c>
      <c r="D13315" s="6">
        <f>A13315+B13315+C13315</f>
        <v>41</v>
      </c>
      <c r="E13315" s="5">
        <f>IF(A13315=0,0,A13315*LABOR_HRS_WK_TOM*SEASON_WEEKS*(1+DIM_PCT_TOM)^A13315)</f>
        <v>12109.4999087861</v>
      </c>
      <c r="F13315" s="5">
        <f>IF(B13315=0,0,B13315*LABOR_HRS_WK_CAR*SEASON_WEEKS*(1+DIM_PCT_CAR)^B13315)</f>
        <v>337.19300188586959</v>
      </c>
      <c r="G13315" s="5">
        <f>IF(C13315=0,0,C13315*LABOR_HRS_WK_MES*SEASON_WEEKS*(1+DIM_PCT_MES)^C13315)</f>
        <v>626.807439570419</v>
      </c>
      <c r="H13315" s="5">
        <f>E13315+F13315+G13315</f>
        <v>13073.500350242388</v>
      </c>
      <c r="I13315" s="5">
        <f>MIN(H13315,FARMER_HRS)</f>
        <v>720</v>
      </c>
      <c r="J13315" s="5">
        <f>MAX(0,H13315-FARMER_HRS)</f>
        <v>12353.500350242388</v>
      </c>
      <c r="K13315" s="2">
        <f>I13315*FARMER_RATE+J13315*TEMP_WORKER_RATE</f>
        <v>239470.49219170812</v>
      </c>
      <c r="L13315" s="2">
        <f>A13315*PRICE_TOM+B13315*PRICE_CAR+C13315*PRICE_MES</f>
        <v>227246</v>
      </c>
      <c r="M13315" s="2">
        <f>A13315*FERT_BED_TOM+B13315*FERT_BED_CAR+C13315*FERT_BED_MES</f>
        <v>32120</v>
      </c>
      <c r="N13315" s="6">
        <f>IF(AND(D13315&lt;=TOTAL_BEDS,J13315&lt;=TEMP_WORKER_MAX*TEMP_WORKER_HRS),1,0)</f>
        <v>0</v>
      </c>
      <c r="O13315" s="2">
        <f>L13315-M13315-K13315-FIXED_COSTS</f>
        <v>-64344.492191708123</v>
      </c>
      <c r="P13315" s="2">
        <f>IF(N13315=1,O13315,"")</f>
      </c>
    </row>
    <row r="13316">
      <c r="A13316" s="6">
        <v>20</v>
      </c>
      <c r="B13316" s="6">
        <v>9</v>
      </c>
      <c r="C13316" s="6">
        <v>13</v>
      </c>
      <c r="D13316" s="6">
        <f>A13316+B13316+C13316</f>
        <v>42</v>
      </c>
      <c r="E13316" s="5">
        <f>IF(A13316=0,0,A13316*LABOR_HRS_WK_TOM*SEASON_WEEKS*(1+DIM_PCT_TOM)^A13316)</f>
        <v>12109.4999087861</v>
      </c>
      <c r="F13316" s="5">
        <f>IF(B13316=0,0,B13316*LABOR_HRS_WK_CAR*SEASON_WEEKS*(1+DIM_PCT_CAR)^B13316)</f>
        <v>337.19300188586959</v>
      </c>
      <c r="G13316" s="5">
        <f>IF(C13316=0,0,C13316*LABOR_HRS_WK_MES*SEASON_WEEKS*(1+DIM_PCT_MES)^C13316)</f>
        <v>687.52941027880331</v>
      </c>
      <c r="H13316" s="5">
        <f>E13316+F13316+G13316</f>
        <v>13134.222320950772</v>
      </c>
      <c r="I13316" s="5">
        <f>MIN(H13316,FARMER_HRS)</f>
        <v>720</v>
      </c>
      <c r="J13316" s="5">
        <f>MAX(0,H13316-FARMER_HRS)</f>
        <v>12414.222320950772</v>
      </c>
      <c r="K13316" s="2">
        <f>I13316*FARMER_RATE+J13316*TEMP_WORKER_RATE</f>
        <v>240524.69307206201</v>
      </c>
      <c r="L13316" s="2">
        <f>A13316*PRICE_TOM+B13316*PRICE_CAR+C13316*PRICE_MES</f>
        <v>229946</v>
      </c>
      <c r="M13316" s="2">
        <f>A13316*FERT_BED_TOM+B13316*FERT_BED_CAR+C13316*FERT_BED_MES</f>
        <v>33000</v>
      </c>
      <c r="N13316" s="6">
        <f>IF(AND(D13316&lt;=TOTAL_BEDS,J13316&lt;=TEMP_WORKER_MAX*TEMP_WORKER_HRS),1,0)</f>
        <v>0</v>
      </c>
      <c r="O13316" s="2">
        <f>L13316-M13316-K13316-FIXED_COSTS</f>
        <v>-63578.693072062015</v>
      </c>
      <c r="P13316" s="2">
        <f>IF(N13316=1,O13316,"")</f>
      </c>
    </row>
    <row r="13317">
      <c r="A13317" s="6">
        <v>20</v>
      </c>
      <c r="B13317" s="6">
        <v>9</v>
      </c>
      <c r="C13317" s="6">
        <v>14</v>
      </c>
      <c r="D13317" s="6">
        <f>A13317+B13317+C13317</f>
        <v>43</v>
      </c>
      <c r="E13317" s="5">
        <f>IF(A13317=0,0,A13317*LABOR_HRS_WK_TOM*SEASON_WEEKS*(1+DIM_PCT_TOM)^A13317)</f>
        <v>12109.4999087861</v>
      </c>
      <c r="F13317" s="5">
        <f>IF(B13317=0,0,B13317*LABOR_HRS_WK_CAR*SEASON_WEEKS*(1+DIM_PCT_CAR)^B13317)</f>
        <v>337.19300188586959</v>
      </c>
      <c r="G13317" s="5">
        <f>IF(C13317=0,0,C13317*LABOR_HRS_WK_MES*SEASON_WEEKS*(1+DIM_PCT_MES)^C13317)</f>
        <v>749.67149159246435</v>
      </c>
      <c r="H13317" s="5">
        <f>E13317+F13317+G13317</f>
        <v>13196.364402264433</v>
      </c>
      <c r="I13317" s="5">
        <f>MIN(H13317,FARMER_HRS)</f>
        <v>720</v>
      </c>
      <c r="J13317" s="5">
        <f>MAX(0,H13317-FARMER_HRS)</f>
        <v>12476.364402264433</v>
      </c>
      <c r="K13317" s="2">
        <f>I13317*FARMER_RATE+J13317*TEMP_WORKER_RATE</f>
        <v>241603.54865042417</v>
      </c>
      <c r="L13317" s="2">
        <f>A13317*PRICE_TOM+B13317*PRICE_CAR+C13317*PRICE_MES</f>
        <v>232646</v>
      </c>
      <c r="M13317" s="2">
        <f>A13317*FERT_BED_TOM+B13317*FERT_BED_CAR+C13317*FERT_BED_MES</f>
        <v>33880</v>
      </c>
      <c r="N13317" s="6">
        <f>IF(AND(D13317&lt;=TOTAL_BEDS,J13317&lt;=TEMP_WORKER_MAX*TEMP_WORKER_HRS),1,0)</f>
        <v>0</v>
      </c>
      <c r="O13317" s="2">
        <f>L13317-M13317-K13317-FIXED_COSTS</f>
        <v>-62837.548650424171</v>
      </c>
      <c r="P13317" s="2">
        <f>IF(N13317=1,O13317,"")</f>
      </c>
    </row>
    <row r="13318">
      <c r="A13318" s="6">
        <v>20</v>
      </c>
      <c r="B13318" s="6">
        <v>9</v>
      </c>
      <c r="C13318" s="6">
        <v>15</v>
      </c>
      <c r="D13318" s="6">
        <f>A13318+B13318+C13318</f>
        <v>44</v>
      </c>
      <c r="E13318" s="5">
        <f>IF(A13318=0,0,A13318*LABOR_HRS_WK_TOM*SEASON_WEEKS*(1+DIM_PCT_TOM)^A13318)</f>
        <v>12109.4999087861</v>
      </c>
      <c r="F13318" s="5">
        <f>IF(B13318=0,0,B13318*LABOR_HRS_WK_CAR*SEASON_WEEKS*(1+DIM_PCT_CAR)^B13318)</f>
        <v>337.19300188586959</v>
      </c>
      <c r="G13318" s="5">
        <f>IF(C13318=0,0,C13318*LABOR_HRS_WK_MES*SEASON_WEEKS*(1+DIM_PCT_MES)^C13318)</f>
        <v>813.25969846861074</v>
      </c>
      <c r="H13318" s="5">
        <f>E13318+F13318+G13318</f>
        <v>13259.952609140581</v>
      </c>
      <c r="I13318" s="5">
        <f>MIN(H13318,FARMER_HRS)</f>
        <v>720</v>
      </c>
      <c r="J13318" s="5">
        <f>MAX(0,H13318-FARMER_HRS)</f>
        <v>12539.952609140581</v>
      </c>
      <c r="K13318" s="2">
        <f>I13318*FARMER_RATE+J13318*TEMP_WORKER_RATE</f>
        <v>242707.5105753573</v>
      </c>
      <c r="L13318" s="2">
        <f>A13318*PRICE_TOM+B13318*PRICE_CAR+C13318*PRICE_MES</f>
        <v>235346</v>
      </c>
      <c r="M13318" s="2">
        <f>A13318*FERT_BED_TOM+B13318*FERT_BED_CAR+C13318*FERT_BED_MES</f>
        <v>34760</v>
      </c>
      <c r="N13318" s="6">
        <f>IF(AND(D13318&lt;=TOTAL_BEDS,J13318&lt;=TEMP_WORKER_MAX*TEMP_WORKER_HRS),1,0)</f>
        <v>0</v>
      </c>
      <c r="O13318" s="2">
        <f>L13318-M13318-K13318-FIXED_COSTS</f>
        <v>-62121.5105753573</v>
      </c>
      <c r="P13318" s="2">
        <f>IF(N13318=1,O13318,"")</f>
      </c>
    </row>
    <row r="13319">
      <c r="A13319" s="6">
        <v>20</v>
      </c>
      <c r="B13319" s="6">
        <v>9</v>
      </c>
      <c r="C13319" s="6">
        <v>16</v>
      </c>
      <c r="D13319" s="6">
        <f>A13319+B13319+C13319</f>
        <v>45</v>
      </c>
      <c r="E13319" s="5">
        <f>IF(A13319=0,0,A13319*LABOR_HRS_WK_TOM*SEASON_WEEKS*(1+DIM_PCT_TOM)^A13319)</f>
        <v>12109.4999087861</v>
      </c>
      <c r="F13319" s="5">
        <f>IF(B13319=0,0,B13319*LABOR_HRS_WK_CAR*SEASON_WEEKS*(1+DIM_PCT_CAR)^B13319)</f>
        <v>337.19300188586959</v>
      </c>
      <c r="G13319" s="5">
        <f>IF(C13319=0,0,C13319*LABOR_HRS_WK_MES*SEASON_WEEKS*(1+DIM_PCT_MES)^C13319)</f>
        <v>878.32047434609967</v>
      </c>
      <c r="H13319" s="5">
        <f>E13319+F13319+G13319</f>
        <v>13325.013385018068</v>
      </c>
      <c r="I13319" s="5">
        <f>MIN(H13319,FARMER_HRS)</f>
        <v>720</v>
      </c>
      <c r="J13319" s="5">
        <f>MAX(0,H13319-FARMER_HRS)</f>
        <v>12605.013385018068</v>
      </c>
      <c r="K13319" s="2">
        <f>I13319*FARMER_RATE+J13319*TEMP_WORKER_RATE</f>
        <v>243837.03793434147</v>
      </c>
      <c r="L13319" s="2">
        <f>A13319*PRICE_TOM+B13319*PRICE_CAR+C13319*PRICE_MES</f>
        <v>238046</v>
      </c>
      <c r="M13319" s="2">
        <f>A13319*FERT_BED_TOM+B13319*FERT_BED_CAR+C13319*FERT_BED_MES</f>
        <v>35640</v>
      </c>
      <c r="N13319" s="6">
        <f>IF(AND(D13319&lt;=TOTAL_BEDS,J13319&lt;=TEMP_WORKER_MAX*TEMP_WORKER_HRS),1,0)</f>
        <v>0</v>
      </c>
      <c r="O13319" s="2">
        <f>L13319-M13319-K13319-FIXED_COSTS</f>
        <v>-61431.037934341468</v>
      </c>
      <c r="P13319" s="2">
        <f>IF(N13319=1,O13319,"")</f>
      </c>
    </row>
    <row r="13320">
      <c r="A13320" s="6">
        <v>20</v>
      </c>
      <c r="B13320" s="6">
        <v>9</v>
      </c>
      <c r="C13320" s="6">
        <v>17</v>
      </c>
      <c r="D13320" s="6">
        <f>A13320+B13320+C13320</f>
        <v>46</v>
      </c>
      <c r="E13320" s="5">
        <f>IF(A13320=0,0,A13320*LABOR_HRS_WK_TOM*SEASON_WEEKS*(1+DIM_PCT_TOM)^A13320)</f>
        <v>12109.4999087861</v>
      </c>
      <c r="F13320" s="5">
        <f>IF(B13320=0,0,B13320*LABOR_HRS_WK_CAR*SEASON_WEEKS*(1+DIM_PCT_CAR)^B13320)</f>
        <v>337.19300188586959</v>
      </c>
      <c r="G13320" s="5">
        <f>IF(C13320=0,0,C13320*LABOR_HRS_WK_MES*SEASON_WEEKS*(1+DIM_PCT_MES)^C13320)</f>
        <v>944.88069779263992</v>
      </c>
      <c r="H13320" s="5">
        <f>E13320+F13320+G13320</f>
        <v>13391.573608464609</v>
      </c>
      <c r="I13320" s="5">
        <f>MIN(H13320,FARMER_HRS)</f>
        <v>720</v>
      </c>
      <c r="J13320" s="5">
        <f>MAX(0,H13320-FARMER_HRS)</f>
        <v>12671.573608464609</v>
      </c>
      <c r="K13320" s="2">
        <f>I13320*FARMER_RATE+J13320*TEMP_WORKER_RATE</f>
        <v>244992.59736917724</v>
      </c>
      <c r="L13320" s="2">
        <f>A13320*PRICE_TOM+B13320*PRICE_CAR+C13320*PRICE_MES</f>
        <v>240746</v>
      </c>
      <c r="M13320" s="2">
        <f>A13320*FERT_BED_TOM+B13320*FERT_BED_CAR+C13320*FERT_BED_MES</f>
        <v>36520</v>
      </c>
      <c r="N13320" s="6">
        <f>IF(AND(D13320&lt;=TOTAL_BEDS,J13320&lt;=TEMP_WORKER_MAX*TEMP_WORKER_HRS),1,0)</f>
        <v>0</v>
      </c>
      <c r="O13320" s="2">
        <f>L13320-M13320-K13320-FIXED_COSTS</f>
        <v>-60766.597369177238</v>
      </c>
      <c r="P13320" s="2">
        <f>IF(N13320=1,O13320,"")</f>
      </c>
    </row>
    <row r="13321">
      <c r="A13321" s="6">
        <v>20</v>
      </c>
      <c r="B13321" s="6">
        <v>9</v>
      </c>
      <c r="C13321" s="6">
        <v>18</v>
      </c>
      <c r="D13321" s="6">
        <f>A13321+B13321+C13321</f>
        <v>47</v>
      </c>
      <c r="E13321" s="5">
        <f>IF(A13321=0,0,A13321*LABOR_HRS_WK_TOM*SEASON_WEEKS*(1+DIM_PCT_TOM)^A13321)</f>
        <v>12109.4999087861</v>
      </c>
      <c r="F13321" s="5">
        <f>IF(B13321=0,0,B13321*LABOR_HRS_WK_CAR*SEASON_WEEKS*(1+DIM_PCT_CAR)^B13321)</f>
        <v>337.19300188586959</v>
      </c>
      <c r="G13321" s="5">
        <f>IF(C13321=0,0,C13321*LABOR_HRS_WK_MES*SEASON_WEEKS*(1+DIM_PCT_MES)^C13321)</f>
        <v>1012.9676892512272</v>
      </c>
      <c r="H13321" s="5">
        <f>E13321+F13321+G13321</f>
        <v>13459.660599923196</v>
      </c>
      <c r="I13321" s="5">
        <f>MIN(H13321,FARMER_HRS)</f>
        <v>720</v>
      </c>
      <c r="J13321" s="5">
        <f>MAX(0,H13321-FARMER_HRS)</f>
        <v>12739.660599923196</v>
      </c>
      <c r="K13321" s="2">
        <f>I13321*FARMER_RATE+J13321*TEMP_WORKER_RATE</f>
        <v>246174.66319311105</v>
      </c>
      <c r="L13321" s="2">
        <f>A13321*PRICE_TOM+B13321*PRICE_CAR+C13321*PRICE_MES</f>
        <v>243446</v>
      </c>
      <c r="M13321" s="2">
        <f>A13321*FERT_BED_TOM+B13321*FERT_BED_CAR+C13321*FERT_BED_MES</f>
        <v>37400</v>
      </c>
      <c r="N13321" s="6">
        <f>IF(AND(D13321&lt;=TOTAL_BEDS,J13321&lt;=TEMP_WORKER_MAX*TEMP_WORKER_HRS),1,0)</f>
        <v>0</v>
      </c>
      <c r="O13321" s="2">
        <f>L13321-M13321-K13321-FIXED_COSTS</f>
        <v>-60128.663193111046</v>
      </c>
      <c r="P13321" s="2">
        <f>IF(N13321=1,O13321,"")</f>
      </c>
    </row>
    <row r="13322">
      <c r="A13322" s="6">
        <v>20</v>
      </c>
      <c r="B13322" s="6">
        <v>9</v>
      </c>
      <c r="C13322" s="6">
        <v>19</v>
      </c>
      <c r="D13322" s="6">
        <f>A13322+B13322+C13322</f>
        <v>48</v>
      </c>
      <c r="E13322" s="5">
        <f>IF(A13322=0,0,A13322*LABOR_HRS_WK_TOM*SEASON_WEEKS*(1+DIM_PCT_TOM)^A13322)</f>
        <v>12109.4999087861</v>
      </c>
      <c r="F13322" s="5">
        <f>IF(B13322=0,0,B13322*LABOR_HRS_WK_CAR*SEASON_WEEKS*(1+DIM_PCT_CAR)^B13322)</f>
        <v>337.19300188586959</v>
      </c>
      <c r="G13322" s="5">
        <f>IF(C13322=0,0,C13322*LABOR_HRS_WK_MES*SEASON_WEEKS*(1+DIM_PCT_MES)^C13322)</f>
        <v>1082.6092178872491</v>
      </c>
      <c r="H13322" s="5">
        <f>E13322+F13322+G13322</f>
        <v>13529.302128559219</v>
      </c>
      <c r="I13322" s="5">
        <f>MIN(H13322,FARMER_HRS)</f>
        <v>720</v>
      </c>
      <c r="J13322" s="5">
        <f>MAX(0,H13322-FARMER_HRS)</f>
        <v>12809.302128559219</v>
      </c>
      <c r="K13322" s="2">
        <f>I13322*FARMER_RATE+J13322*TEMP_WORKER_RATE</f>
        <v>247383.71750970866</v>
      </c>
      <c r="L13322" s="2">
        <f>A13322*PRICE_TOM+B13322*PRICE_CAR+C13322*PRICE_MES</f>
        <v>246146</v>
      </c>
      <c r="M13322" s="2">
        <f>A13322*FERT_BED_TOM+B13322*FERT_BED_CAR+C13322*FERT_BED_MES</f>
        <v>38280</v>
      </c>
      <c r="N13322" s="6">
        <f>IF(AND(D13322&lt;=TOTAL_BEDS,J13322&lt;=TEMP_WORKER_MAX*TEMP_WORKER_HRS),1,0)</f>
        <v>0</v>
      </c>
      <c r="O13322" s="2">
        <f>L13322-M13322-K13322-FIXED_COSTS</f>
        <v>-59517.717509708658</v>
      </c>
      <c r="P13322" s="2">
        <f>IF(N13322=1,O13322,"")</f>
      </c>
    </row>
    <row r="13323">
      <c r="A13323" s="6">
        <v>20</v>
      </c>
      <c r="B13323" s="6">
        <v>9</v>
      </c>
      <c r="C13323" s="6">
        <v>20</v>
      </c>
      <c r="D13323" s="6">
        <f>A13323+B13323+C13323</f>
        <v>49</v>
      </c>
      <c r="E13323" s="5">
        <f>IF(A13323=0,0,A13323*LABOR_HRS_WK_TOM*SEASON_WEEKS*(1+DIM_PCT_TOM)^A13323)</f>
        <v>12109.4999087861</v>
      </c>
      <c r="F13323" s="5">
        <f>IF(B13323=0,0,B13323*LABOR_HRS_WK_CAR*SEASON_WEEKS*(1+DIM_PCT_CAR)^B13323)</f>
        <v>337.19300188586959</v>
      </c>
      <c r="G13323" s="5">
        <f>IF(C13323=0,0,C13323*LABOR_HRS_WK_MES*SEASON_WEEKS*(1+DIM_PCT_MES)^C13323)</f>
        <v>1153.8335085377259</v>
      </c>
      <c r="H13323" s="5">
        <f>E13323+F13323+G13323</f>
        <v>13600.526419209695</v>
      </c>
      <c r="I13323" s="5">
        <f>MIN(H13323,FARMER_HRS)</f>
        <v>720</v>
      </c>
      <c r="J13323" s="5">
        <f>MAX(0,H13323-FARMER_HRS)</f>
        <v>12880.526419209695</v>
      </c>
      <c r="K13323" s="2">
        <f>I13323*FARMER_RATE+J13323*TEMP_WORKER_RATE</f>
        <v>248620.25033350164</v>
      </c>
      <c r="L13323" s="2">
        <f>A13323*PRICE_TOM+B13323*PRICE_CAR+C13323*PRICE_MES</f>
        <v>248846</v>
      </c>
      <c r="M13323" s="2">
        <f>A13323*FERT_BED_TOM+B13323*FERT_BED_CAR+C13323*FERT_BED_MES</f>
        <v>39160</v>
      </c>
      <c r="N13323" s="6">
        <f>IF(AND(D13323&lt;=TOTAL_BEDS,J13323&lt;=TEMP_WORKER_MAX*TEMP_WORKER_HRS),1,0)</f>
        <v>0</v>
      </c>
      <c r="O13323" s="2">
        <f>L13323-M13323-K13323-FIXED_COSTS</f>
        <v>-58934.250333501637</v>
      </c>
      <c r="P13323" s="2">
        <f>IF(N13323=1,O13323,"")</f>
      </c>
    </row>
    <row r="13324">
      <c r="A13324" s="6">
        <v>20</v>
      </c>
      <c r="B13324" s="6">
        <v>9</v>
      </c>
      <c r="C13324" s="6">
        <v>21</v>
      </c>
      <c r="D13324" s="6">
        <f>A13324+B13324+C13324</f>
        <v>50</v>
      </c>
      <c r="E13324" s="5">
        <f>IF(A13324=0,0,A13324*LABOR_HRS_WK_TOM*SEASON_WEEKS*(1+DIM_PCT_TOM)^A13324)</f>
        <v>12109.4999087861</v>
      </c>
      <c r="F13324" s="5">
        <f>IF(B13324=0,0,B13324*LABOR_HRS_WK_CAR*SEASON_WEEKS*(1+DIM_PCT_CAR)^B13324)</f>
        <v>337.19300188586959</v>
      </c>
      <c r="G13324" s="5">
        <f>IF(C13324=0,0,C13324*LABOR_HRS_WK_MES*SEASON_WEEKS*(1+DIM_PCT_MES)^C13324)</f>
        <v>1226.6692487641699</v>
      </c>
      <c r="H13324" s="5">
        <f>E13324+F13324+G13324</f>
        <v>13673.362159436139</v>
      </c>
      <c r="I13324" s="5">
        <f>MIN(H13324,FARMER_HRS)</f>
        <v>720</v>
      </c>
      <c r="J13324" s="5">
        <f>MAX(0,H13324-FARMER_HRS)</f>
        <v>12953.362159436139</v>
      </c>
      <c r="K13324" s="2">
        <f>I13324*FARMER_RATE+J13324*TEMP_WORKER_RATE</f>
        <v>249884.75971243298</v>
      </c>
      <c r="L13324" s="2">
        <f>A13324*PRICE_TOM+B13324*PRICE_CAR+C13324*PRICE_MES</f>
        <v>251546</v>
      </c>
      <c r="M13324" s="2">
        <f>A13324*FERT_BED_TOM+B13324*FERT_BED_CAR+C13324*FERT_BED_MES</f>
        <v>40040</v>
      </c>
      <c r="N13324" s="6">
        <f>IF(AND(D13324&lt;=TOTAL_BEDS,J13324&lt;=TEMP_WORKER_MAX*TEMP_WORKER_HRS),1,0)</f>
        <v>0</v>
      </c>
      <c r="O13324" s="2">
        <f>L13324-M13324-K13324-FIXED_COSTS</f>
        <v>-58378.759712432977</v>
      </c>
      <c r="P13324" s="2">
        <f>IF(N13324=1,O13324,"")</f>
      </c>
    </row>
    <row r="13325">
      <c r="A13325" s="6">
        <v>20</v>
      </c>
      <c r="B13325" s="6">
        <v>9</v>
      </c>
      <c r="C13325" s="6">
        <v>22</v>
      </c>
      <c r="D13325" s="6">
        <f>A13325+B13325+C13325</f>
        <v>51</v>
      </c>
      <c r="E13325" s="5">
        <f>IF(A13325=0,0,A13325*LABOR_HRS_WK_TOM*SEASON_WEEKS*(1+DIM_PCT_TOM)^A13325)</f>
        <v>12109.4999087861</v>
      </c>
      <c r="F13325" s="5">
        <f>IF(B13325=0,0,B13325*LABOR_HRS_WK_CAR*SEASON_WEEKS*(1+DIM_PCT_CAR)^B13325)</f>
        <v>337.19300188586959</v>
      </c>
      <c r="G13325" s="5">
        <f>IF(C13325=0,0,C13325*LABOR_HRS_WK_MES*SEASON_WEEKS*(1+DIM_PCT_MES)^C13325)</f>
        <v>1301.1455960105659</v>
      </c>
      <c r="H13325" s="5">
        <f>E13325+F13325+G13325</f>
        <v>13747.838506682536</v>
      </c>
      <c r="I13325" s="5">
        <f>MIN(H13325,FARMER_HRS)</f>
        <v>720</v>
      </c>
      <c r="J13325" s="5">
        <f>MAX(0,H13325-FARMER_HRS)</f>
        <v>13027.838506682536</v>
      </c>
      <c r="K13325" s="2">
        <f>I13325*FARMER_RATE+J13325*TEMP_WORKER_RATE</f>
        <v>251177.75185212735</v>
      </c>
      <c r="L13325" s="2">
        <f>A13325*PRICE_TOM+B13325*PRICE_CAR+C13325*PRICE_MES</f>
        <v>254246</v>
      </c>
      <c r="M13325" s="2">
        <f>A13325*FERT_BED_TOM+B13325*FERT_BED_CAR+C13325*FERT_BED_MES</f>
        <v>40920</v>
      </c>
      <c r="N13325" s="6">
        <f>IF(AND(D13325&lt;=TOTAL_BEDS,J13325&lt;=TEMP_WORKER_MAX*TEMP_WORKER_HRS),1,0)</f>
        <v>0</v>
      </c>
      <c r="O13325" s="2">
        <f>L13325-M13325-K13325-FIXED_COSTS</f>
        <v>-57851.751852127345</v>
      </c>
      <c r="P13325" s="2">
        <f>IF(N13325=1,O13325,"")</f>
      </c>
    </row>
    <row r="13326">
      <c r="A13326" s="6">
        <v>20</v>
      </c>
      <c r="B13326" s="6">
        <v>9</v>
      </c>
      <c r="C13326" s="6">
        <v>23</v>
      </c>
      <c r="D13326" s="6">
        <f>A13326+B13326+C13326</f>
        <v>52</v>
      </c>
      <c r="E13326" s="5">
        <f>IF(A13326=0,0,A13326*LABOR_HRS_WK_TOM*SEASON_WEEKS*(1+DIM_PCT_TOM)^A13326)</f>
        <v>12109.4999087861</v>
      </c>
      <c r="F13326" s="5">
        <f>IF(B13326=0,0,B13326*LABOR_HRS_WK_CAR*SEASON_WEEKS*(1+DIM_PCT_CAR)^B13326)</f>
        <v>337.19300188586959</v>
      </c>
      <c r="G13326" s="5">
        <f>IF(C13326=0,0,C13326*LABOR_HRS_WK_MES*SEASON_WEEKS*(1+DIM_PCT_MES)^C13326)</f>
        <v>1377.2921848680023</v>
      </c>
      <c r="H13326" s="5">
        <f>E13326+F13326+G13326</f>
        <v>13823.985095539971</v>
      </c>
      <c r="I13326" s="5">
        <f>MIN(H13326,FARMER_HRS)</f>
        <v>720</v>
      </c>
      <c r="J13326" s="5">
        <f>MAX(0,H13326-FARMER_HRS)</f>
        <v>13103.985095539971</v>
      </c>
      <c r="K13326" s="2">
        <f>I13326*FARMER_RATE+J13326*TEMP_WORKER_RATE</f>
        <v>252499.74124201338</v>
      </c>
      <c r="L13326" s="2">
        <f>A13326*PRICE_TOM+B13326*PRICE_CAR+C13326*PRICE_MES</f>
        <v>256946</v>
      </c>
      <c r="M13326" s="2">
        <f>A13326*FERT_BED_TOM+B13326*FERT_BED_CAR+C13326*FERT_BED_MES</f>
        <v>41800</v>
      </c>
      <c r="N13326" s="6">
        <f>IF(AND(D13326&lt;=TOTAL_BEDS,J13326&lt;=TEMP_WORKER_MAX*TEMP_WORKER_HRS),1,0)</f>
        <v>0</v>
      </c>
      <c r="O13326" s="2">
        <f>L13326-M13326-K13326-FIXED_COSTS</f>
        <v>-57353.741242013377</v>
      </c>
      <c r="P13326" s="2">
        <f>IF(N13326=1,O13326,"")</f>
      </c>
    </row>
    <row r="13327">
      <c r="A13327" s="6">
        <v>20</v>
      </c>
      <c r="B13327" s="6">
        <v>9</v>
      </c>
      <c r="C13327" s="6">
        <v>24</v>
      </c>
      <c r="D13327" s="6">
        <f>A13327+B13327+C13327</f>
        <v>53</v>
      </c>
      <c r="E13327" s="5">
        <f>IF(A13327=0,0,A13327*LABOR_HRS_WK_TOM*SEASON_WEEKS*(1+DIM_PCT_TOM)^A13327)</f>
        <v>12109.4999087861</v>
      </c>
      <c r="F13327" s="5">
        <f>IF(B13327=0,0,B13327*LABOR_HRS_WK_CAR*SEASON_WEEKS*(1+DIM_PCT_CAR)^B13327)</f>
        <v>337.19300188586959</v>
      </c>
      <c r="G13327" s="5">
        <f>IF(C13327=0,0,C13327*LABOR_HRS_WK_MES*SEASON_WEEKS*(1+DIM_PCT_MES)^C13327)</f>
        <v>1455.139134447498</v>
      </c>
      <c r="H13327" s="5">
        <f>E13327+F13327+G13327</f>
        <v>13901.832045119467</v>
      </c>
      <c r="I13327" s="5">
        <f>MIN(H13327,FARMER_HRS)</f>
        <v>720</v>
      </c>
      <c r="J13327" s="5">
        <f>MAX(0,H13327-FARMER_HRS)</f>
        <v>13181.832045119467</v>
      </c>
      <c r="K13327" s="2">
        <f>I13327*FARMER_RATE+J13327*TEMP_WORKER_RATE</f>
        <v>253851.25078332407</v>
      </c>
      <c r="L13327" s="2">
        <f>A13327*PRICE_TOM+B13327*PRICE_CAR+C13327*PRICE_MES</f>
        <v>259646</v>
      </c>
      <c r="M13327" s="2">
        <f>A13327*FERT_BED_TOM+B13327*FERT_BED_CAR+C13327*FERT_BED_MES</f>
        <v>42680</v>
      </c>
      <c r="N13327" s="6">
        <f>IF(AND(D13327&lt;=TOTAL_BEDS,J13327&lt;=TEMP_WORKER_MAX*TEMP_WORKER_HRS),1,0)</f>
        <v>0</v>
      </c>
      <c r="O13327" s="2">
        <f>L13327-M13327-K13327-FIXED_COSTS</f>
        <v>-56885.250783324067</v>
      </c>
      <c r="P13327" s="2">
        <f>IF(N13327=1,O13327,"")</f>
      </c>
    </row>
    <row r="13328">
      <c r="A13328" s="6">
        <v>20</v>
      </c>
      <c r="B13328" s="6">
        <v>9</v>
      </c>
      <c r="C13328" s="6">
        <v>25</v>
      </c>
      <c r="D13328" s="6">
        <f>A13328+B13328+C13328</f>
        <v>54</v>
      </c>
      <c r="E13328" s="5">
        <f>IF(A13328=0,0,A13328*LABOR_HRS_WK_TOM*SEASON_WEEKS*(1+DIM_PCT_TOM)^A13328)</f>
        <v>12109.4999087861</v>
      </c>
      <c r="F13328" s="5">
        <f>IF(B13328=0,0,B13328*LABOR_HRS_WK_CAR*SEASON_WEEKS*(1+DIM_PCT_CAR)^B13328)</f>
        <v>337.19300188586959</v>
      </c>
      <c r="G13328" s="5">
        <f>IF(C13328=0,0,C13328*LABOR_HRS_WK_MES*SEASON_WEEKS*(1+DIM_PCT_MES)^C13328)</f>
        <v>1534.7170558625955</v>
      </c>
      <c r="H13328" s="5">
        <f>E13328+F13328+G13328</f>
        <v>13981.409966534564</v>
      </c>
      <c r="I13328" s="5">
        <f>MIN(H13328,FARMER_HRS)</f>
        <v>720</v>
      </c>
      <c r="J13328" s="5">
        <f>MAX(0,H13328-FARMER_HRS)</f>
        <v>13261.409966534564</v>
      </c>
      <c r="K13328" s="2">
        <f>I13328*FARMER_RATE+J13328*TEMP_WORKER_RATE</f>
        <v>255232.81191900285</v>
      </c>
      <c r="L13328" s="2">
        <f>A13328*PRICE_TOM+B13328*PRICE_CAR+C13328*PRICE_MES</f>
        <v>262346</v>
      </c>
      <c r="M13328" s="2">
        <f>A13328*FERT_BED_TOM+B13328*FERT_BED_CAR+C13328*FERT_BED_MES</f>
        <v>43560</v>
      </c>
      <c r="N13328" s="6">
        <f>IF(AND(D13328&lt;=TOTAL_BEDS,J13328&lt;=TEMP_WORKER_MAX*TEMP_WORKER_HRS),1,0)</f>
        <v>0</v>
      </c>
      <c r="O13328" s="2">
        <f>L13328-M13328-K13328-FIXED_COSTS</f>
        <v>-56446.811919002852</v>
      </c>
      <c r="P13328" s="2">
        <f>IF(N13328=1,O13328,"")</f>
      </c>
    </row>
    <row r="13329">
      <c r="A13329" s="6">
        <v>20</v>
      </c>
      <c r="B13329" s="6">
        <v>9</v>
      </c>
      <c r="C13329" s="6">
        <v>26</v>
      </c>
      <c r="D13329" s="6">
        <f>A13329+B13329+C13329</f>
        <v>55</v>
      </c>
      <c r="E13329" s="5">
        <f>IF(A13329=0,0,A13329*LABOR_HRS_WK_TOM*SEASON_WEEKS*(1+DIM_PCT_TOM)^A13329)</f>
        <v>12109.4999087861</v>
      </c>
      <c r="F13329" s="5">
        <f>IF(B13329=0,0,B13329*LABOR_HRS_WK_CAR*SEASON_WEEKS*(1+DIM_PCT_CAR)^B13329)</f>
        <v>337.19300188586959</v>
      </c>
      <c r="G13329" s="5">
        <f>IF(C13329=0,0,C13329*LABOR_HRS_WK_MES*SEASON_WEEKS*(1+DIM_PCT_MES)^C13329)</f>
        <v>1616.0570598233128</v>
      </c>
      <c r="H13329" s="5">
        <f>E13329+F13329+G13329</f>
        <v>14062.749970495282</v>
      </c>
      <c r="I13329" s="5">
        <f>MIN(H13329,FARMER_HRS)</f>
        <v>720</v>
      </c>
      <c r="J13329" s="5">
        <f>MAX(0,H13329-FARMER_HRS)</f>
        <v>13342.749970495282</v>
      </c>
      <c r="K13329" s="2">
        <f>I13329*FARMER_RATE+J13329*TEMP_WORKER_RATE</f>
        <v>256644.96476554309</v>
      </c>
      <c r="L13329" s="2">
        <f>A13329*PRICE_TOM+B13329*PRICE_CAR+C13329*PRICE_MES</f>
        <v>265046</v>
      </c>
      <c r="M13329" s="2">
        <f>A13329*FERT_BED_TOM+B13329*FERT_BED_CAR+C13329*FERT_BED_MES</f>
        <v>44440</v>
      </c>
      <c r="N13329" s="6">
        <f>IF(AND(D13329&lt;=TOTAL_BEDS,J13329&lt;=TEMP_WORKER_MAX*TEMP_WORKER_HRS),1,0)</f>
        <v>0</v>
      </c>
      <c r="O13329" s="2">
        <f>L13329-M13329-K13329-FIXED_COSTS</f>
        <v>-56038.964765543089</v>
      </c>
      <c r="P13329" s="2">
        <f>IF(N13329=1,O13329,"")</f>
      </c>
    </row>
    <row r="13330">
      <c r="A13330" s="6">
        <v>20</v>
      </c>
      <c r="B13330" s="6">
        <v>9</v>
      </c>
      <c r="C13330" s="6">
        <v>27</v>
      </c>
      <c r="D13330" s="6">
        <f>A13330+B13330+C13330</f>
        <v>56</v>
      </c>
      <c r="E13330" s="5">
        <f>IF(A13330=0,0,A13330*LABOR_HRS_WK_TOM*SEASON_WEEKS*(1+DIM_PCT_TOM)^A13330)</f>
        <v>12109.4999087861</v>
      </c>
      <c r="F13330" s="5">
        <f>IF(B13330=0,0,B13330*LABOR_HRS_WK_CAR*SEASON_WEEKS*(1+DIM_PCT_CAR)^B13330)</f>
        <v>337.19300188586959</v>
      </c>
      <c r="G13330" s="5">
        <f>IF(C13330=0,0,C13330*LABOR_HRS_WK_MES*SEASON_WEEKS*(1+DIM_PCT_MES)^C13330)</f>
        <v>1699.19076434307</v>
      </c>
      <c r="H13330" s="5">
        <f>E13330+F13330+G13330</f>
        <v>14145.883675015039</v>
      </c>
      <c r="I13330" s="5">
        <f>MIN(H13330,FARMER_HRS)</f>
        <v>720</v>
      </c>
      <c r="J13330" s="5">
        <f>MAX(0,H13330-FARMER_HRS)</f>
        <v>13425.883675015039</v>
      </c>
      <c r="K13330" s="2">
        <f>I13330*FARMER_RATE+J13330*TEMP_WORKER_RATE</f>
        <v>258088.25824678887</v>
      </c>
      <c r="L13330" s="2">
        <f>A13330*PRICE_TOM+B13330*PRICE_CAR+C13330*PRICE_MES</f>
        <v>267746</v>
      </c>
      <c r="M13330" s="2">
        <f>A13330*FERT_BED_TOM+B13330*FERT_BED_CAR+C13330*FERT_BED_MES</f>
        <v>45320</v>
      </c>
      <c r="N13330" s="6">
        <f>IF(AND(D13330&lt;=TOTAL_BEDS,J13330&lt;=TEMP_WORKER_MAX*TEMP_WORKER_HRS),1,0)</f>
        <v>0</v>
      </c>
      <c r="O13330" s="2">
        <f>L13330-M13330-K13330-FIXED_COSTS</f>
        <v>-55662.258246788871</v>
      </c>
      <c r="P13330" s="2">
        <f>IF(N13330=1,O13330,"")</f>
      </c>
    </row>
    <row r="13331">
      <c r="A13331" s="6">
        <v>20</v>
      </c>
      <c r="B13331" s="6">
        <v>9</v>
      </c>
      <c r="C13331" s="6">
        <v>28</v>
      </c>
      <c r="D13331" s="6">
        <f>A13331+B13331+C13331</f>
        <v>57</v>
      </c>
      <c r="E13331" s="5">
        <f>IF(A13331=0,0,A13331*LABOR_HRS_WK_TOM*SEASON_WEEKS*(1+DIM_PCT_TOM)^A13331)</f>
        <v>12109.4999087861</v>
      </c>
      <c r="F13331" s="5">
        <f>IF(B13331=0,0,B13331*LABOR_HRS_WK_CAR*SEASON_WEEKS*(1+DIM_PCT_CAR)^B13331)</f>
        <v>337.19300188586959</v>
      </c>
      <c r="G13331" s="5">
        <f>IF(C13331=0,0,C13331*LABOR_HRS_WK_MES*SEASON_WEEKS*(1+DIM_PCT_MES)^C13331)</f>
        <v>1784.1503025602233</v>
      </c>
      <c r="H13331" s="5">
        <f>E13331+F13331+G13331</f>
        <v>14230.843213232192</v>
      </c>
      <c r="I13331" s="5">
        <f>MIN(H13331,FARMER_HRS)</f>
        <v>720</v>
      </c>
      <c r="J13331" s="5">
        <f>MAX(0,H13331-FARMER_HRS)</f>
        <v>13510.843213232192</v>
      </c>
      <c r="K13331" s="2">
        <f>I13331*FARMER_RATE+J13331*TEMP_WORKER_RATE</f>
        <v>259563.25022972556</v>
      </c>
      <c r="L13331" s="2">
        <f>A13331*PRICE_TOM+B13331*PRICE_CAR+C13331*PRICE_MES</f>
        <v>270446</v>
      </c>
      <c r="M13331" s="2">
        <f>A13331*FERT_BED_TOM+B13331*FERT_BED_CAR+C13331*FERT_BED_MES</f>
        <v>46200</v>
      </c>
      <c r="N13331" s="6">
        <f>IF(AND(D13331&lt;=TOTAL_BEDS,J13331&lt;=TEMP_WORKER_MAX*TEMP_WORKER_HRS),1,0)</f>
        <v>0</v>
      </c>
      <c r="O13331" s="2">
        <f>L13331-M13331-K13331-FIXED_COSTS</f>
        <v>-55317.250229725556</v>
      </c>
      <c r="P13331" s="2">
        <f>IF(N13331=1,O13331,"")</f>
      </c>
    </row>
    <row r="13332">
      <c r="A13332" s="6">
        <v>20</v>
      </c>
      <c r="B13332" s="6">
        <v>9</v>
      </c>
      <c r="C13332" s="6">
        <v>29</v>
      </c>
      <c r="D13332" s="6">
        <f>A13332+B13332+C13332</f>
        <v>58</v>
      </c>
      <c r="E13332" s="5">
        <f>IF(A13332=0,0,A13332*LABOR_HRS_WK_TOM*SEASON_WEEKS*(1+DIM_PCT_TOM)^A13332)</f>
        <v>12109.4999087861</v>
      </c>
      <c r="F13332" s="5">
        <f>IF(B13332=0,0,B13332*LABOR_HRS_WK_CAR*SEASON_WEEKS*(1+DIM_PCT_CAR)^B13332)</f>
        <v>337.19300188586959</v>
      </c>
      <c r="G13332" s="5">
        <f>IF(C13332=0,0,C13332*LABOR_HRS_WK_MES*SEASON_WEEKS*(1+DIM_PCT_MES)^C13332)</f>
        <v>1870.9683306758766</v>
      </c>
      <c r="H13332" s="5">
        <f>E13332+F13332+G13332</f>
        <v>14317.661241347845</v>
      </c>
      <c r="I13332" s="5">
        <f>MIN(H13332,FARMER_HRS)</f>
        <v>720</v>
      </c>
      <c r="J13332" s="5">
        <f>MAX(0,H13332-FARMER_HRS)</f>
        <v>13597.661241347845</v>
      </c>
      <c r="K13332" s="2">
        <f>I13332*FARMER_RATE+J13332*TEMP_WORKER_RATE</f>
        <v>261070.50766228896</v>
      </c>
      <c r="L13332" s="2">
        <f>A13332*PRICE_TOM+B13332*PRICE_CAR+C13332*PRICE_MES</f>
        <v>273146</v>
      </c>
      <c r="M13332" s="2">
        <f>A13332*FERT_BED_TOM+B13332*FERT_BED_CAR+C13332*FERT_BED_MES</f>
        <v>47080</v>
      </c>
      <c r="N13332" s="6">
        <f>IF(AND(D13332&lt;=TOTAL_BEDS,J13332&lt;=TEMP_WORKER_MAX*TEMP_WORKER_HRS),1,0)</f>
        <v>0</v>
      </c>
      <c r="O13332" s="2">
        <f>L13332-M13332-K13332-FIXED_COSTS</f>
        <v>-55004.507662288961</v>
      </c>
      <c r="P13332" s="2">
        <f>IF(N13332=1,O13332,"")</f>
      </c>
    </row>
    <row r="13333">
      <c r="A13333" s="6">
        <v>20</v>
      </c>
      <c r="B13333" s="6">
        <v>9</v>
      </c>
      <c r="C13333" s="6">
        <v>30</v>
      </c>
      <c r="D13333" s="6">
        <f>A13333+B13333+C13333</f>
        <v>59</v>
      </c>
      <c r="E13333" s="5">
        <f>IF(A13333=0,0,A13333*LABOR_HRS_WK_TOM*SEASON_WEEKS*(1+DIM_PCT_TOM)^A13333)</f>
        <v>12109.4999087861</v>
      </c>
      <c r="F13333" s="5">
        <f>IF(B13333=0,0,B13333*LABOR_HRS_WK_CAR*SEASON_WEEKS*(1+DIM_PCT_CAR)^B13333)</f>
        <v>337.19300188586959</v>
      </c>
      <c r="G13333" s="5">
        <f>IF(C13333=0,0,C13333*LABOR_HRS_WK_MES*SEASON_WEEKS*(1+DIM_PCT_MES)^C13333)</f>
        <v>1959.6780360096466</v>
      </c>
      <c r="H13333" s="5">
        <f>E13333+F13333+G13333</f>
        <v>14406.370946681616</v>
      </c>
      <c r="I13333" s="5">
        <f>MIN(H13333,FARMER_HRS)</f>
        <v>720</v>
      </c>
      <c r="J13333" s="5">
        <f>MAX(0,H13333-FARMER_HRS)</f>
        <v>13686.370946681616</v>
      </c>
      <c r="K13333" s="2">
        <f>I13333*FARMER_RATE+J13333*TEMP_WORKER_RATE</f>
        <v>262610.60671322246</v>
      </c>
      <c r="L13333" s="2">
        <f>A13333*PRICE_TOM+B13333*PRICE_CAR+C13333*PRICE_MES</f>
        <v>275846</v>
      </c>
      <c r="M13333" s="2">
        <f>A13333*FERT_BED_TOM+B13333*FERT_BED_CAR+C13333*FERT_BED_MES</f>
        <v>47960</v>
      </c>
      <c r="N13333" s="6">
        <f>IF(AND(D13333&lt;=TOTAL_BEDS,J13333&lt;=TEMP_WORKER_MAX*TEMP_WORKER_HRS),1,0)</f>
        <v>0</v>
      </c>
      <c r="O13333" s="2">
        <f>L13333-M13333-K13333-FIXED_COSTS</f>
        <v>-54724.606713222456</v>
      </c>
      <c r="P13333" s="2">
        <f>IF(N13333=1,O13333,"")</f>
      </c>
    </row>
    <row r="13334">
      <c r="A13334" s="6">
        <v>20</v>
      </c>
      <c r="B13334" s="6">
        <v>10</v>
      </c>
      <c r="C13334" s="6">
        <v>0</v>
      </c>
      <c r="D13334" s="6">
        <f>A13334+B13334+C13334</f>
        <v>30</v>
      </c>
      <c r="E13334" s="5">
        <f>IF(A13334=0,0,A13334*LABOR_HRS_WK_TOM*SEASON_WEEKS*(1+DIM_PCT_TOM)^A13334)</f>
        <v>12109.4999087861</v>
      </c>
      <c r="F13334" s="5">
        <f>IF(B13334=0,0,B13334*LABOR_HRS_WK_CAR*SEASON_WEEKS*(1+DIM_PCT_CAR)^B13334)</f>
        <v>384.025363258907</v>
      </c>
      <c r="G13334" s="5">
        <f>IF(C13334=0,0,C13334*LABOR_HRS_WK_MES*SEASON_WEEKS*(1+DIM_PCT_MES)^C13334)</f>
        <v>0</v>
      </c>
      <c r="H13334" s="5">
        <f>E13334+F13334+G13334</f>
        <v>12493.525272045006</v>
      </c>
      <c r="I13334" s="5">
        <f>MIN(H13334,FARMER_HRS)</f>
        <v>720</v>
      </c>
      <c r="J13334" s="5">
        <f>MAX(0,H13334-FARMER_HRS)</f>
        <v>11773.525272045006</v>
      </c>
      <c r="K13334" s="2">
        <f>I13334*FARMER_RATE+J13334*TEMP_WORKER_RATE</f>
        <v>229401.480417448</v>
      </c>
      <c r="L13334" s="2">
        <f>A13334*PRICE_TOM+B13334*PRICE_CAR+C13334*PRICE_MES</f>
        <v>196940</v>
      </c>
      <c r="M13334" s="2">
        <f>A13334*FERT_BED_TOM+B13334*FERT_BED_CAR+C13334*FERT_BED_MES</f>
        <v>22000</v>
      </c>
      <c r="N13334" s="6">
        <f>IF(AND(D13334&lt;=TOTAL_BEDS,J13334&lt;=TEMP_WORKER_MAX*TEMP_WORKER_HRS),1,0)</f>
        <v>0</v>
      </c>
      <c r="O13334" s="2">
        <f>L13334-M13334-K13334-FIXED_COSTS</f>
        <v>-74461.480417448009</v>
      </c>
      <c r="P13334" s="2">
        <f>IF(N13334=1,O13334,"")</f>
      </c>
    </row>
    <row r="13335">
      <c r="A13335" s="6">
        <v>20</v>
      </c>
      <c r="B13335" s="6">
        <v>10</v>
      </c>
      <c r="C13335" s="6">
        <v>1</v>
      </c>
      <c r="D13335" s="6">
        <f>A13335+B13335+C13335</f>
        <v>31</v>
      </c>
      <c r="E13335" s="5">
        <f>IF(A13335=0,0,A13335*LABOR_HRS_WK_TOM*SEASON_WEEKS*(1+DIM_PCT_TOM)^A13335)</f>
        <v>12109.4999087861</v>
      </c>
      <c r="F13335" s="5">
        <f>IF(B13335=0,0,B13335*LABOR_HRS_WK_CAR*SEASON_WEEKS*(1+DIM_PCT_CAR)^B13335)</f>
        <v>384.025363258907</v>
      </c>
      <c r="G13335" s="5">
        <f>IF(C13335=0,0,C13335*LABOR_HRS_WK_MES*SEASON_WEEKS*(1+DIM_PCT_MES)^C13335)</f>
        <v>45.5625</v>
      </c>
      <c r="H13335" s="5">
        <f>E13335+F13335+G13335</f>
        <v>12539.087772045006</v>
      </c>
      <c r="I13335" s="5">
        <f>MIN(H13335,FARMER_HRS)</f>
        <v>720</v>
      </c>
      <c r="J13335" s="5">
        <f>MAX(0,H13335-FARMER_HRS)</f>
        <v>11819.087772045006</v>
      </c>
      <c r="K13335" s="2">
        <f>I13335*FARMER_RATE+J13335*TEMP_WORKER_RATE</f>
        <v>230192.496042448</v>
      </c>
      <c r="L13335" s="2">
        <f>A13335*PRICE_TOM+B13335*PRICE_CAR+C13335*PRICE_MES</f>
        <v>199640</v>
      </c>
      <c r="M13335" s="2">
        <f>A13335*FERT_BED_TOM+B13335*FERT_BED_CAR+C13335*FERT_BED_MES</f>
        <v>22880</v>
      </c>
      <c r="N13335" s="6">
        <f>IF(AND(D13335&lt;=TOTAL_BEDS,J13335&lt;=TEMP_WORKER_MAX*TEMP_WORKER_HRS),1,0)</f>
        <v>0</v>
      </c>
      <c r="O13335" s="2">
        <f>L13335-M13335-K13335-FIXED_COSTS</f>
        <v>-73432.496042448009</v>
      </c>
      <c r="P13335" s="2">
        <f>IF(N13335=1,O13335,"")</f>
      </c>
    </row>
    <row r="13336">
      <c r="A13336" s="6">
        <v>20</v>
      </c>
      <c r="B13336" s="6">
        <v>10</v>
      </c>
      <c r="C13336" s="6">
        <v>2</v>
      </c>
      <c r="D13336" s="6">
        <f>A13336+B13336+C13336</f>
        <v>32</v>
      </c>
      <c r="E13336" s="5">
        <f>IF(A13336=0,0,A13336*LABOR_HRS_WK_TOM*SEASON_WEEKS*(1+DIM_PCT_TOM)^A13336)</f>
        <v>12109.4999087861</v>
      </c>
      <c r="F13336" s="5">
        <f>IF(B13336=0,0,B13336*LABOR_HRS_WK_CAR*SEASON_WEEKS*(1+DIM_PCT_CAR)^B13336)</f>
        <v>384.025363258907</v>
      </c>
      <c r="G13336" s="5">
        <f>IF(C13336=0,0,C13336*LABOR_HRS_WK_MES*SEASON_WEEKS*(1+DIM_PCT_MES)^C13336)</f>
        <v>92.2640625</v>
      </c>
      <c r="H13336" s="5">
        <f>E13336+F13336+G13336</f>
        <v>12585.789334545007</v>
      </c>
      <c r="I13336" s="5">
        <f>MIN(H13336,FARMER_HRS)</f>
        <v>720</v>
      </c>
      <c r="J13336" s="5">
        <f>MAX(0,H13336-FARMER_HRS)</f>
        <v>11865.789334545007</v>
      </c>
      <c r="K13336" s="2">
        <f>I13336*FARMER_RATE+J13336*TEMP_WORKER_RATE</f>
        <v>231003.28705807304</v>
      </c>
      <c r="L13336" s="2">
        <f>A13336*PRICE_TOM+B13336*PRICE_CAR+C13336*PRICE_MES</f>
        <v>202340</v>
      </c>
      <c r="M13336" s="2">
        <f>A13336*FERT_BED_TOM+B13336*FERT_BED_CAR+C13336*FERT_BED_MES</f>
        <v>23760</v>
      </c>
      <c r="N13336" s="6">
        <f>IF(AND(D13336&lt;=TOTAL_BEDS,J13336&lt;=TEMP_WORKER_MAX*TEMP_WORKER_HRS),1,0)</f>
        <v>0</v>
      </c>
      <c r="O13336" s="2">
        <f>L13336-M13336-K13336-FIXED_COSTS</f>
        <v>-72423.287058073038</v>
      </c>
      <c r="P13336" s="2">
        <f>IF(N13336=1,O13336,"")</f>
      </c>
    </row>
    <row r="13337">
      <c r="A13337" s="6">
        <v>20</v>
      </c>
      <c r="B13337" s="6">
        <v>10</v>
      </c>
      <c r="C13337" s="6">
        <v>3</v>
      </c>
      <c r="D13337" s="6">
        <f>A13337+B13337+C13337</f>
        <v>33</v>
      </c>
      <c r="E13337" s="5">
        <f>IF(A13337=0,0,A13337*LABOR_HRS_WK_TOM*SEASON_WEEKS*(1+DIM_PCT_TOM)^A13337)</f>
        <v>12109.4999087861</v>
      </c>
      <c r="F13337" s="5">
        <f>IF(B13337=0,0,B13337*LABOR_HRS_WK_CAR*SEASON_WEEKS*(1+DIM_PCT_CAR)^B13337)</f>
        <v>384.025363258907</v>
      </c>
      <c r="G13337" s="5">
        <f>IF(C13337=0,0,C13337*LABOR_HRS_WK_MES*SEASON_WEEKS*(1+DIM_PCT_MES)^C13337)</f>
        <v>140.12604492187498</v>
      </c>
      <c r="H13337" s="5">
        <f>E13337+F13337+G13337</f>
        <v>12633.651316966881</v>
      </c>
      <c r="I13337" s="5">
        <f>MIN(H13337,FARMER_HRS)</f>
        <v>720</v>
      </c>
      <c r="J13337" s="5">
        <f>MAX(0,H13337-FARMER_HRS)</f>
        <v>11913.651316966881</v>
      </c>
      <c r="K13337" s="2">
        <f>I13337*FARMER_RATE+J13337*TEMP_WORKER_RATE</f>
        <v>231834.22425289726</v>
      </c>
      <c r="L13337" s="2">
        <f>A13337*PRICE_TOM+B13337*PRICE_CAR+C13337*PRICE_MES</f>
        <v>205040</v>
      </c>
      <c r="M13337" s="2">
        <f>A13337*FERT_BED_TOM+B13337*FERT_BED_CAR+C13337*FERT_BED_MES</f>
        <v>24640</v>
      </c>
      <c r="N13337" s="6">
        <f>IF(AND(D13337&lt;=TOTAL_BEDS,J13337&lt;=TEMP_WORKER_MAX*TEMP_WORKER_HRS),1,0)</f>
        <v>0</v>
      </c>
      <c r="O13337" s="2">
        <f>L13337-M13337-K13337-FIXED_COSTS</f>
        <v>-71434.224252897257</v>
      </c>
      <c r="P13337" s="2">
        <f>IF(N13337=1,O13337,"")</f>
      </c>
    </row>
    <row r="13338">
      <c r="A13338" s="6">
        <v>20</v>
      </c>
      <c r="B13338" s="6">
        <v>10</v>
      </c>
      <c r="C13338" s="6">
        <v>4</v>
      </c>
      <c r="D13338" s="6">
        <f>A13338+B13338+C13338</f>
        <v>34</v>
      </c>
      <c r="E13338" s="5">
        <f>IF(A13338=0,0,A13338*LABOR_HRS_WK_TOM*SEASON_WEEKS*(1+DIM_PCT_TOM)^A13338)</f>
        <v>12109.4999087861</v>
      </c>
      <c r="F13338" s="5">
        <f>IF(B13338=0,0,B13338*LABOR_HRS_WK_CAR*SEASON_WEEKS*(1+DIM_PCT_CAR)^B13338)</f>
        <v>384.025363258907</v>
      </c>
      <c r="G13338" s="5">
        <f>IF(C13338=0,0,C13338*LABOR_HRS_WK_MES*SEASON_WEEKS*(1+DIM_PCT_MES)^C13338)</f>
        <v>189.17016064453119</v>
      </c>
      <c r="H13338" s="5">
        <f>E13338+F13338+G13338</f>
        <v>12682.695432689537</v>
      </c>
      <c r="I13338" s="5">
        <f>MIN(H13338,FARMER_HRS)</f>
        <v>720</v>
      </c>
      <c r="J13338" s="5">
        <f>MAX(0,H13338-FARMER_HRS)</f>
        <v>11962.695432689537</v>
      </c>
      <c r="K13338" s="2">
        <f>I13338*FARMER_RATE+J13338*TEMP_WORKER_RATE</f>
        <v>232685.68459530445</v>
      </c>
      <c r="L13338" s="2">
        <f>A13338*PRICE_TOM+B13338*PRICE_CAR+C13338*PRICE_MES</f>
        <v>207740</v>
      </c>
      <c r="M13338" s="2">
        <f>A13338*FERT_BED_TOM+B13338*FERT_BED_CAR+C13338*FERT_BED_MES</f>
        <v>25520</v>
      </c>
      <c r="N13338" s="6">
        <f>IF(AND(D13338&lt;=TOTAL_BEDS,J13338&lt;=TEMP_WORKER_MAX*TEMP_WORKER_HRS),1,0)</f>
        <v>0</v>
      </c>
      <c r="O13338" s="2">
        <f>L13338-M13338-K13338-FIXED_COSTS</f>
        <v>-70465.684595304454</v>
      </c>
      <c r="P13338" s="2">
        <f>IF(N13338=1,O13338,"")</f>
      </c>
    </row>
    <row r="13339">
      <c r="A13339" s="6">
        <v>20</v>
      </c>
      <c r="B13339" s="6">
        <v>10</v>
      </c>
      <c r="C13339" s="6">
        <v>5</v>
      </c>
      <c r="D13339" s="6">
        <f>A13339+B13339+C13339</f>
        <v>35</v>
      </c>
      <c r="E13339" s="5">
        <f>IF(A13339=0,0,A13339*LABOR_HRS_WK_TOM*SEASON_WEEKS*(1+DIM_PCT_TOM)^A13339)</f>
        <v>12109.4999087861</v>
      </c>
      <c r="F13339" s="5">
        <f>IF(B13339=0,0,B13339*LABOR_HRS_WK_CAR*SEASON_WEEKS*(1+DIM_PCT_CAR)^B13339)</f>
        <v>384.025363258907</v>
      </c>
      <c r="G13339" s="5">
        <f>IF(C13339=0,0,C13339*LABOR_HRS_WK_MES*SEASON_WEEKS*(1+DIM_PCT_MES)^C13339)</f>
        <v>239.41848456573481</v>
      </c>
      <c r="H13339" s="5">
        <f>E13339+F13339+G13339</f>
        <v>12732.943756610741</v>
      </c>
      <c r="I13339" s="5">
        <f>MIN(H13339,FARMER_HRS)</f>
        <v>720</v>
      </c>
      <c r="J13339" s="5">
        <f>MAX(0,H13339-FARMER_HRS)</f>
        <v>12012.943756610741</v>
      </c>
      <c r="K13339" s="2">
        <f>I13339*FARMER_RATE+J13339*TEMP_WORKER_RATE</f>
        <v>233558.05133004757</v>
      </c>
      <c r="L13339" s="2">
        <f>A13339*PRICE_TOM+B13339*PRICE_CAR+C13339*PRICE_MES</f>
        <v>210440</v>
      </c>
      <c r="M13339" s="2">
        <f>A13339*FERT_BED_TOM+B13339*FERT_BED_CAR+C13339*FERT_BED_MES</f>
        <v>26400</v>
      </c>
      <c r="N13339" s="6">
        <f>IF(AND(D13339&lt;=TOTAL_BEDS,J13339&lt;=TEMP_WORKER_MAX*TEMP_WORKER_HRS),1,0)</f>
        <v>0</v>
      </c>
      <c r="O13339" s="2">
        <f>L13339-M13339-K13339-FIXED_COSTS</f>
        <v>-69518.051330047572</v>
      </c>
      <c r="P13339" s="2">
        <f>IF(N13339=1,O13339,"")</f>
      </c>
    </row>
    <row r="13340">
      <c r="A13340" s="6">
        <v>20</v>
      </c>
      <c r="B13340" s="6">
        <v>10</v>
      </c>
      <c r="C13340" s="6">
        <v>6</v>
      </c>
      <c r="D13340" s="6">
        <f>A13340+B13340+C13340</f>
        <v>36</v>
      </c>
      <c r="E13340" s="5">
        <f>IF(A13340=0,0,A13340*LABOR_HRS_WK_TOM*SEASON_WEEKS*(1+DIM_PCT_TOM)^A13340)</f>
        <v>12109.4999087861</v>
      </c>
      <c r="F13340" s="5">
        <f>IF(B13340=0,0,B13340*LABOR_HRS_WK_CAR*SEASON_WEEKS*(1+DIM_PCT_CAR)^B13340)</f>
        <v>384.025363258907</v>
      </c>
      <c r="G13340" s="5">
        <f>IF(C13340=0,0,C13340*LABOR_HRS_WK_MES*SEASON_WEEKS*(1+DIM_PCT_MES)^C13340)</f>
        <v>290.89345874736773</v>
      </c>
      <c r="H13340" s="5">
        <f>E13340+F13340+G13340</f>
        <v>12784.418730792375</v>
      </c>
      <c r="I13340" s="5">
        <f>MIN(H13340,FARMER_HRS)</f>
        <v>720</v>
      </c>
      <c r="J13340" s="5">
        <f>MAX(0,H13340-FARMER_HRS)</f>
        <v>12064.418730792375</v>
      </c>
      <c r="K13340" s="2">
        <f>I13340*FARMER_RATE+J13340*TEMP_WORKER_RATE</f>
        <v>234451.7140762565</v>
      </c>
      <c r="L13340" s="2">
        <f>A13340*PRICE_TOM+B13340*PRICE_CAR+C13340*PRICE_MES</f>
        <v>213140</v>
      </c>
      <c r="M13340" s="2">
        <f>A13340*FERT_BED_TOM+B13340*FERT_BED_CAR+C13340*FERT_BED_MES</f>
        <v>27280</v>
      </c>
      <c r="N13340" s="6">
        <f>IF(AND(D13340&lt;=TOTAL_BEDS,J13340&lt;=TEMP_WORKER_MAX*TEMP_WORKER_HRS),1,0)</f>
        <v>0</v>
      </c>
      <c r="O13340" s="2">
        <f>L13340-M13340-K13340-FIXED_COSTS</f>
        <v>-68591.7140762565</v>
      </c>
      <c r="P13340" s="2">
        <f>IF(N13340=1,O13340,"")</f>
      </c>
    </row>
    <row r="13341">
      <c r="A13341" s="6">
        <v>20</v>
      </c>
      <c r="B13341" s="6">
        <v>10</v>
      </c>
      <c r="C13341" s="6">
        <v>7</v>
      </c>
      <c r="D13341" s="6">
        <f>A13341+B13341+C13341</f>
        <v>37</v>
      </c>
      <c r="E13341" s="5">
        <f>IF(A13341=0,0,A13341*LABOR_HRS_WK_TOM*SEASON_WEEKS*(1+DIM_PCT_TOM)^A13341)</f>
        <v>12109.4999087861</v>
      </c>
      <c r="F13341" s="5">
        <f>IF(B13341=0,0,B13341*LABOR_HRS_WK_CAR*SEASON_WEEKS*(1+DIM_PCT_CAR)^B13341)</f>
        <v>384.025363258907</v>
      </c>
      <c r="G13341" s="5">
        <f>IF(C13341=0,0,C13341*LABOR_HRS_WK_MES*SEASON_WEEKS*(1+DIM_PCT_MES)^C13341)</f>
        <v>343.61789814532818</v>
      </c>
      <c r="H13341" s="5">
        <f>E13341+F13341+G13341</f>
        <v>12837.143170190335</v>
      </c>
      <c r="I13341" s="5">
        <f>MIN(H13341,FARMER_HRS)</f>
        <v>720</v>
      </c>
      <c r="J13341" s="5">
        <f>MAX(0,H13341-FARMER_HRS)</f>
        <v>12117.143170190335</v>
      </c>
      <c r="K13341" s="2">
        <f>I13341*FARMER_RATE+J13341*TEMP_WORKER_RATE</f>
        <v>235367.06892691553</v>
      </c>
      <c r="L13341" s="2">
        <f>A13341*PRICE_TOM+B13341*PRICE_CAR+C13341*PRICE_MES</f>
        <v>215840</v>
      </c>
      <c r="M13341" s="2">
        <f>A13341*FERT_BED_TOM+B13341*FERT_BED_CAR+C13341*FERT_BED_MES</f>
        <v>28160</v>
      </c>
      <c r="N13341" s="6">
        <f>IF(AND(D13341&lt;=TOTAL_BEDS,J13341&lt;=TEMP_WORKER_MAX*TEMP_WORKER_HRS),1,0)</f>
        <v>0</v>
      </c>
      <c r="O13341" s="2">
        <f>L13341-M13341-K13341-FIXED_COSTS</f>
        <v>-67687.068926915526</v>
      </c>
      <c r="P13341" s="2">
        <f>IF(N13341=1,O13341,"")</f>
      </c>
    </row>
    <row r="13342">
      <c r="A13342" s="6">
        <v>20</v>
      </c>
      <c r="B13342" s="6">
        <v>10</v>
      </c>
      <c r="C13342" s="6">
        <v>8</v>
      </c>
      <c r="D13342" s="6">
        <f>A13342+B13342+C13342</f>
        <v>38</v>
      </c>
      <c r="E13342" s="5">
        <f>IF(A13342=0,0,A13342*LABOR_HRS_WK_TOM*SEASON_WEEKS*(1+DIM_PCT_TOM)^A13342)</f>
        <v>12109.4999087861</v>
      </c>
      <c r="F13342" s="5">
        <f>IF(B13342=0,0,B13342*LABOR_HRS_WK_CAR*SEASON_WEEKS*(1+DIM_PCT_CAR)^B13342)</f>
        <v>384.025363258907</v>
      </c>
      <c r="G13342" s="5">
        <f>IF(C13342=0,0,C13342*LABOR_HRS_WK_MES*SEASON_WEEKS*(1+DIM_PCT_MES)^C13342)</f>
        <v>397.61499642530833</v>
      </c>
      <c r="H13342" s="5">
        <f>E13342+F13342+G13342</f>
        <v>12891.140268470315</v>
      </c>
      <c r="I13342" s="5">
        <f>MIN(H13342,FARMER_HRS)</f>
        <v>720</v>
      </c>
      <c r="J13342" s="5">
        <f>MAX(0,H13342-FARMER_HRS)</f>
        <v>12171.140268470315</v>
      </c>
      <c r="K13342" s="2">
        <f>I13342*FARMER_RATE+J13342*TEMP_WORKER_RATE</f>
        <v>236304.51854983185</v>
      </c>
      <c r="L13342" s="2">
        <f>A13342*PRICE_TOM+B13342*PRICE_CAR+C13342*PRICE_MES</f>
        <v>218540</v>
      </c>
      <c r="M13342" s="2">
        <f>A13342*FERT_BED_TOM+B13342*FERT_BED_CAR+C13342*FERT_BED_MES</f>
        <v>29040</v>
      </c>
      <c r="N13342" s="6">
        <f>IF(AND(D13342&lt;=TOTAL_BEDS,J13342&lt;=TEMP_WORKER_MAX*TEMP_WORKER_HRS),1,0)</f>
        <v>0</v>
      </c>
      <c r="O13342" s="2">
        <f>L13342-M13342-K13342-FIXED_COSTS</f>
        <v>-66804.518549831846</v>
      </c>
      <c r="P13342" s="2">
        <f>IF(N13342=1,O13342,"")</f>
      </c>
    </row>
    <row r="13343">
      <c r="A13343" s="6">
        <v>20</v>
      </c>
      <c r="B13343" s="6">
        <v>10</v>
      </c>
      <c r="C13343" s="6">
        <v>9</v>
      </c>
      <c r="D13343" s="6">
        <f>A13343+B13343+C13343</f>
        <v>39</v>
      </c>
      <c r="E13343" s="5">
        <f>IF(A13343=0,0,A13343*LABOR_HRS_WK_TOM*SEASON_WEEKS*(1+DIM_PCT_TOM)^A13343)</f>
        <v>12109.4999087861</v>
      </c>
      <c r="F13343" s="5">
        <f>IF(B13343=0,0,B13343*LABOR_HRS_WK_CAR*SEASON_WEEKS*(1+DIM_PCT_CAR)^B13343)</f>
        <v>384.025363258907</v>
      </c>
      <c r="G13343" s="5">
        <f>IF(C13343=0,0,C13343*LABOR_HRS_WK_MES*SEASON_WEEKS*(1+DIM_PCT_MES)^C13343)</f>
        <v>452.90833186570273</v>
      </c>
      <c r="H13343" s="5">
        <f>E13343+F13343+G13343</f>
        <v>12946.433603910709</v>
      </c>
      <c r="I13343" s="5">
        <f>MIN(H13343,FARMER_HRS)</f>
        <v>720</v>
      </c>
      <c r="J13343" s="5">
        <f>MAX(0,H13343-FARMER_HRS)</f>
        <v>12226.433603910709</v>
      </c>
      <c r="K13343" s="2">
        <f>I13343*FARMER_RATE+J13343*TEMP_WORKER_RATE</f>
        <v>237264.47229011648</v>
      </c>
      <c r="L13343" s="2">
        <f>A13343*PRICE_TOM+B13343*PRICE_CAR+C13343*PRICE_MES</f>
        <v>221240</v>
      </c>
      <c r="M13343" s="2">
        <f>A13343*FERT_BED_TOM+B13343*FERT_BED_CAR+C13343*FERT_BED_MES</f>
        <v>29920</v>
      </c>
      <c r="N13343" s="6">
        <f>IF(AND(D13343&lt;=TOTAL_BEDS,J13343&lt;=TEMP_WORKER_MAX*TEMP_WORKER_HRS),1,0)</f>
        <v>0</v>
      </c>
      <c r="O13343" s="2">
        <f>L13343-M13343-K13343-FIXED_COSTS</f>
        <v>-65944.472290116479</v>
      </c>
      <c r="P13343" s="2">
        <f>IF(N13343=1,O13343,"")</f>
      </c>
    </row>
    <row r="13344">
      <c r="A13344" s="6">
        <v>20</v>
      </c>
      <c r="B13344" s="6">
        <v>10</v>
      </c>
      <c r="C13344" s="6">
        <v>10</v>
      </c>
      <c r="D13344" s="6">
        <f>A13344+B13344+C13344</f>
        <v>40</v>
      </c>
      <c r="E13344" s="5">
        <f>IF(A13344=0,0,A13344*LABOR_HRS_WK_TOM*SEASON_WEEKS*(1+DIM_PCT_TOM)^A13344)</f>
        <v>12109.4999087861</v>
      </c>
      <c r="F13344" s="5">
        <f>IF(B13344=0,0,B13344*LABOR_HRS_WK_CAR*SEASON_WEEKS*(1+DIM_PCT_CAR)^B13344)</f>
        <v>384.025363258907</v>
      </c>
      <c r="G13344" s="5">
        <f>IF(C13344=0,0,C13344*LABOR_HRS_WK_MES*SEASON_WEEKS*(1+DIM_PCT_MES)^C13344)</f>
        <v>509.52187334891551</v>
      </c>
      <c r="H13344" s="5">
        <f>E13344+F13344+G13344</f>
        <v>13003.047145393921</v>
      </c>
      <c r="I13344" s="5">
        <f>MIN(H13344,FARMER_HRS)</f>
        <v>720</v>
      </c>
      <c r="J13344" s="5">
        <f>MAX(0,H13344-FARMER_HRS)</f>
        <v>12283.047145393921</v>
      </c>
      <c r="K13344" s="2">
        <f>I13344*FARMER_RATE+J13344*TEMP_WORKER_RATE</f>
        <v>238247.3462742</v>
      </c>
      <c r="L13344" s="2">
        <f>A13344*PRICE_TOM+B13344*PRICE_CAR+C13344*PRICE_MES</f>
        <v>223940</v>
      </c>
      <c r="M13344" s="2">
        <f>A13344*FERT_BED_TOM+B13344*FERT_BED_CAR+C13344*FERT_BED_MES</f>
        <v>30800</v>
      </c>
      <c r="N13344" s="6">
        <f>IF(AND(D13344&lt;=TOTAL_BEDS,J13344&lt;=TEMP_WORKER_MAX*TEMP_WORKER_HRS),1,0)</f>
        <v>0</v>
      </c>
      <c r="O13344" s="2">
        <f>L13344-M13344-K13344-FIXED_COSTS</f>
        <v>-65107.346274200012</v>
      </c>
      <c r="P13344" s="2">
        <f>IF(N13344=1,O13344,"")</f>
      </c>
    </row>
    <row r="13345">
      <c r="A13345" s="6">
        <v>20</v>
      </c>
      <c r="B13345" s="6">
        <v>10</v>
      </c>
      <c r="C13345" s="6">
        <v>11</v>
      </c>
      <c r="D13345" s="6">
        <f>A13345+B13345+C13345</f>
        <v>41</v>
      </c>
      <c r="E13345" s="5">
        <f>IF(A13345=0,0,A13345*LABOR_HRS_WK_TOM*SEASON_WEEKS*(1+DIM_PCT_TOM)^A13345)</f>
        <v>12109.4999087861</v>
      </c>
      <c r="F13345" s="5">
        <f>IF(B13345=0,0,B13345*LABOR_HRS_WK_CAR*SEASON_WEEKS*(1+DIM_PCT_CAR)^B13345)</f>
        <v>384.025363258907</v>
      </c>
      <c r="G13345" s="5">
        <f>IF(C13345=0,0,C13345*LABOR_HRS_WK_MES*SEASON_WEEKS*(1+DIM_PCT_MES)^C13345)</f>
        <v>567.47998644235463</v>
      </c>
      <c r="H13345" s="5">
        <f>E13345+F13345+G13345</f>
        <v>13061.005258487361</v>
      </c>
      <c r="I13345" s="5">
        <f>MIN(H13345,FARMER_HRS)</f>
        <v>720</v>
      </c>
      <c r="J13345" s="5">
        <f>MAX(0,H13345-FARMER_HRS)</f>
        <v>12341.005258487361</v>
      </c>
      <c r="K13345" s="2">
        <f>I13345*FARMER_RATE+J13345*TEMP_WORKER_RATE</f>
        <v>239253.56351540558</v>
      </c>
      <c r="L13345" s="2">
        <f>A13345*PRICE_TOM+B13345*PRICE_CAR+C13345*PRICE_MES</f>
        <v>226640</v>
      </c>
      <c r="M13345" s="2">
        <f>A13345*FERT_BED_TOM+B13345*FERT_BED_CAR+C13345*FERT_BED_MES</f>
        <v>31680</v>
      </c>
      <c r="N13345" s="6">
        <f>IF(AND(D13345&lt;=TOTAL_BEDS,J13345&lt;=TEMP_WORKER_MAX*TEMP_WORKER_HRS),1,0)</f>
        <v>0</v>
      </c>
      <c r="O13345" s="2">
        <f>L13345-M13345-K13345-FIXED_COSTS</f>
        <v>-64293.563515405578</v>
      </c>
      <c r="P13345" s="2">
        <f>IF(N13345=1,O13345,"")</f>
      </c>
    </row>
    <row r="13346">
      <c r="A13346" s="6">
        <v>20</v>
      </c>
      <c r="B13346" s="6">
        <v>10</v>
      </c>
      <c r="C13346" s="6">
        <v>12</v>
      </c>
      <c r="D13346" s="6">
        <f>A13346+B13346+C13346</f>
        <v>42</v>
      </c>
      <c r="E13346" s="5">
        <f>IF(A13346=0,0,A13346*LABOR_HRS_WK_TOM*SEASON_WEEKS*(1+DIM_PCT_TOM)^A13346)</f>
        <v>12109.4999087861</v>
      </c>
      <c r="F13346" s="5">
        <f>IF(B13346=0,0,B13346*LABOR_HRS_WK_CAR*SEASON_WEEKS*(1+DIM_PCT_CAR)^B13346)</f>
        <v>384.025363258907</v>
      </c>
      <c r="G13346" s="5">
        <f>IF(C13346=0,0,C13346*LABOR_HRS_WK_MES*SEASON_WEEKS*(1+DIM_PCT_MES)^C13346)</f>
        <v>626.807439570419</v>
      </c>
      <c r="H13346" s="5">
        <f>E13346+F13346+G13346</f>
        <v>13120.332711615425</v>
      </c>
      <c r="I13346" s="5">
        <f>MIN(H13346,FARMER_HRS)</f>
        <v>720</v>
      </c>
      <c r="J13346" s="5">
        <f>MAX(0,H13346-FARMER_HRS)</f>
        <v>12400.332711615425</v>
      </c>
      <c r="K13346" s="2">
        <f>I13346*FARMER_RATE+J13346*TEMP_WORKER_RATE</f>
        <v>240283.55402110112</v>
      </c>
      <c r="L13346" s="2">
        <f>A13346*PRICE_TOM+B13346*PRICE_CAR+C13346*PRICE_MES</f>
        <v>229340</v>
      </c>
      <c r="M13346" s="2">
        <f>A13346*FERT_BED_TOM+B13346*FERT_BED_CAR+C13346*FERT_BED_MES</f>
        <v>32560</v>
      </c>
      <c r="N13346" s="6">
        <f>IF(AND(D13346&lt;=TOTAL_BEDS,J13346&lt;=TEMP_WORKER_MAX*TEMP_WORKER_HRS),1,0)</f>
        <v>0</v>
      </c>
      <c r="O13346" s="2">
        <f>L13346-M13346-K13346-FIXED_COSTS</f>
        <v>-63503.554021101125</v>
      </c>
      <c r="P13346" s="2">
        <f>IF(N13346=1,O13346,"")</f>
      </c>
    </row>
    <row r="13347">
      <c r="A13347" s="6">
        <v>20</v>
      </c>
      <c r="B13347" s="6">
        <v>10</v>
      </c>
      <c r="C13347" s="6">
        <v>13</v>
      </c>
      <c r="D13347" s="6">
        <f>A13347+B13347+C13347</f>
        <v>43</v>
      </c>
      <c r="E13347" s="5">
        <f>IF(A13347=0,0,A13347*LABOR_HRS_WK_TOM*SEASON_WEEKS*(1+DIM_PCT_TOM)^A13347)</f>
        <v>12109.4999087861</v>
      </c>
      <c r="F13347" s="5">
        <f>IF(B13347=0,0,B13347*LABOR_HRS_WK_CAR*SEASON_WEEKS*(1+DIM_PCT_CAR)^B13347)</f>
        <v>384.025363258907</v>
      </c>
      <c r="G13347" s="5">
        <f>IF(C13347=0,0,C13347*LABOR_HRS_WK_MES*SEASON_WEEKS*(1+DIM_PCT_MES)^C13347)</f>
        <v>687.52941027880331</v>
      </c>
      <c r="H13347" s="5">
        <f>E13347+F13347+G13347</f>
        <v>13181.054682323809</v>
      </c>
      <c r="I13347" s="5">
        <f>MIN(H13347,FARMER_HRS)</f>
        <v>720</v>
      </c>
      <c r="J13347" s="5">
        <f>MAX(0,H13347-FARMER_HRS)</f>
        <v>12461.054682323809</v>
      </c>
      <c r="K13347" s="2">
        <f>I13347*FARMER_RATE+J13347*TEMP_WORKER_RATE</f>
        <v>241337.75490145502</v>
      </c>
      <c r="L13347" s="2">
        <f>A13347*PRICE_TOM+B13347*PRICE_CAR+C13347*PRICE_MES</f>
        <v>232040</v>
      </c>
      <c r="M13347" s="2">
        <f>A13347*FERT_BED_TOM+B13347*FERT_BED_CAR+C13347*FERT_BED_MES</f>
        <v>33440</v>
      </c>
      <c r="N13347" s="6">
        <f>IF(AND(D13347&lt;=TOTAL_BEDS,J13347&lt;=TEMP_WORKER_MAX*TEMP_WORKER_HRS),1,0)</f>
        <v>0</v>
      </c>
      <c r="O13347" s="2">
        <f>L13347-M13347-K13347-FIXED_COSTS</f>
        <v>-62737.754901455017</v>
      </c>
      <c r="P13347" s="2">
        <f>IF(N13347=1,O13347,"")</f>
      </c>
    </row>
    <row r="13348">
      <c r="A13348" s="6">
        <v>20</v>
      </c>
      <c r="B13348" s="6">
        <v>10</v>
      </c>
      <c r="C13348" s="6">
        <v>14</v>
      </c>
      <c r="D13348" s="6">
        <f>A13348+B13348+C13348</f>
        <v>44</v>
      </c>
      <c r="E13348" s="5">
        <f>IF(A13348=0,0,A13348*LABOR_HRS_WK_TOM*SEASON_WEEKS*(1+DIM_PCT_TOM)^A13348)</f>
        <v>12109.4999087861</v>
      </c>
      <c r="F13348" s="5">
        <f>IF(B13348=0,0,B13348*LABOR_HRS_WK_CAR*SEASON_WEEKS*(1+DIM_PCT_CAR)^B13348)</f>
        <v>384.025363258907</v>
      </c>
      <c r="G13348" s="5">
        <f>IF(C13348=0,0,C13348*LABOR_HRS_WK_MES*SEASON_WEEKS*(1+DIM_PCT_MES)^C13348)</f>
        <v>749.67149159246435</v>
      </c>
      <c r="H13348" s="5">
        <f>E13348+F13348+G13348</f>
        <v>13243.19676363747</v>
      </c>
      <c r="I13348" s="5">
        <f>MIN(H13348,FARMER_HRS)</f>
        <v>720</v>
      </c>
      <c r="J13348" s="5">
        <f>MAX(0,H13348-FARMER_HRS)</f>
        <v>12523.19676363747</v>
      </c>
      <c r="K13348" s="2">
        <f>I13348*FARMER_RATE+J13348*TEMP_WORKER_RATE</f>
        <v>242416.61047981717</v>
      </c>
      <c r="L13348" s="2">
        <f>A13348*PRICE_TOM+B13348*PRICE_CAR+C13348*PRICE_MES</f>
        <v>234740</v>
      </c>
      <c r="M13348" s="2">
        <f>A13348*FERT_BED_TOM+B13348*FERT_BED_CAR+C13348*FERT_BED_MES</f>
        <v>34320</v>
      </c>
      <c r="N13348" s="6">
        <f>IF(AND(D13348&lt;=TOTAL_BEDS,J13348&lt;=TEMP_WORKER_MAX*TEMP_WORKER_HRS),1,0)</f>
        <v>0</v>
      </c>
      <c r="O13348" s="2">
        <f>L13348-M13348-K13348-FIXED_COSTS</f>
        <v>-61996.610479817173</v>
      </c>
      <c r="P13348" s="2">
        <f>IF(N13348=1,O13348,"")</f>
      </c>
    </row>
    <row r="13349">
      <c r="A13349" s="6">
        <v>20</v>
      </c>
      <c r="B13349" s="6">
        <v>10</v>
      </c>
      <c r="C13349" s="6">
        <v>15</v>
      </c>
      <c r="D13349" s="6">
        <f>A13349+B13349+C13349</f>
        <v>45</v>
      </c>
      <c r="E13349" s="5">
        <f>IF(A13349=0,0,A13349*LABOR_HRS_WK_TOM*SEASON_WEEKS*(1+DIM_PCT_TOM)^A13349)</f>
        <v>12109.4999087861</v>
      </c>
      <c r="F13349" s="5">
        <f>IF(B13349=0,0,B13349*LABOR_HRS_WK_CAR*SEASON_WEEKS*(1+DIM_PCT_CAR)^B13349)</f>
        <v>384.025363258907</v>
      </c>
      <c r="G13349" s="5">
        <f>IF(C13349=0,0,C13349*LABOR_HRS_WK_MES*SEASON_WEEKS*(1+DIM_PCT_MES)^C13349)</f>
        <v>813.25969846861074</v>
      </c>
      <c r="H13349" s="5">
        <f>E13349+F13349+G13349</f>
        <v>13306.784970513618</v>
      </c>
      <c r="I13349" s="5">
        <f>MIN(H13349,FARMER_HRS)</f>
        <v>720</v>
      </c>
      <c r="J13349" s="5">
        <f>MAX(0,H13349-FARMER_HRS)</f>
        <v>12586.784970513618</v>
      </c>
      <c r="K13349" s="2">
        <f>I13349*FARMER_RATE+J13349*TEMP_WORKER_RATE</f>
        <v>243520.5724047503</v>
      </c>
      <c r="L13349" s="2">
        <f>A13349*PRICE_TOM+B13349*PRICE_CAR+C13349*PRICE_MES</f>
        <v>237440</v>
      </c>
      <c r="M13349" s="2">
        <f>A13349*FERT_BED_TOM+B13349*FERT_BED_CAR+C13349*FERT_BED_MES</f>
        <v>35200</v>
      </c>
      <c r="N13349" s="6">
        <f>IF(AND(D13349&lt;=TOTAL_BEDS,J13349&lt;=TEMP_WORKER_MAX*TEMP_WORKER_HRS),1,0)</f>
        <v>0</v>
      </c>
      <c r="O13349" s="2">
        <f>L13349-M13349-K13349-FIXED_COSTS</f>
        <v>-61280.5724047503</v>
      </c>
      <c r="P13349" s="2">
        <f>IF(N13349=1,O13349,"")</f>
      </c>
    </row>
    <row r="13350">
      <c r="A13350" s="6">
        <v>20</v>
      </c>
      <c r="B13350" s="6">
        <v>10</v>
      </c>
      <c r="C13350" s="6">
        <v>16</v>
      </c>
      <c r="D13350" s="6">
        <f>A13350+B13350+C13350</f>
        <v>46</v>
      </c>
      <c r="E13350" s="5">
        <f>IF(A13350=0,0,A13350*LABOR_HRS_WK_TOM*SEASON_WEEKS*(1+DIM_PCT_TOM)^A13350)</f>
        <v>12109.4999087861</v>
      </c>
      <c r="F13350" s="5">
        <f>IF(B13350=0,0,B13350*LABOR_HRS_WK_CAR*SEASON_WEEKS*(1+DIM_PCT_CAR)^B13350)</f>
        <v>384.025363258907</v>
      </c>
      <c r="G13350" s="5">
        <f>IF(C13350=0,0,C13350*LABOR_HRS_WK_MES*SEASON_WEEKS*(1+DIM_PCT_MES)^C13350)</f>
        <v>878.32047434609967</v>
      </c>
      <c r="H13350" s="5">
        <f>E13350+F13350+G13350</f>
        <v>13371.845746391105</v>
      </c>
      <c r="I13350" s="5">
        <f>MIN(H13350,FARMER_HRS)</f>
        <v>720</v>
      </c>
      <c r="J13350" s="5">
        <f>MAX(0,H13350-FARMER_HRS)</f>
        <v>12651.845746391105</v>
      </c>
      <c r="K13350" s="2">
        <f>I13350*FARMER_RATE+J13350*TEMP_WORKER_RATE</f>
        <v>244650.09976373447</v>
      </c>
      <c r="L13350" s="2">
        <f>A13350*PRICE_TOM+B13350*PRICE_CAR+C13350*PRICE_MES</f>
        <v>240140</v>
      </c>
      <c r="M13350" s="2">
        <f>A13350*FERT_BED_TOM+B13350*FERT_BED_CAR+C13350*FERT_BED_MES</f>
        <v>36080</v>
      </c>
      <c r="N13350" s="6">
        <f>IF(AND(D13350&lt;=TOTAL_BEDS,J13350&lt;=TEMP_WORKER_MAX*TEMP_WORKER_HRS),1,0)</f>
        <v>0</v>
      </c>
      <c r="O13350" s="2">
        <f>L13350-M13350-K13350-FIXED_COSTS</f>
        <v>-60590.09976373447</v>
      </c>
      <c r="P13350" s="2">
        <f>IF(N13350=1,O13350,"")</f>
      </c>
    </row>
    <row r="13351">
      <c r="A13351" s="6">
        <v>20</v>
      </c>
      <c r="B13351" s="6">
        <v>10</v>
      </c>
      <c r="C13351" s="6">
        <v>17</v>
      </c>
      <c r="D13351" s="6">
        <f>A13351+B13351+C13351</f>
        <v>47</v>
      </c>
      <c r="E13351" s="5">
        <f>IF(A13351=0,0,A13351*LABOR_HRS_WK_TOM*SEASON_WEEKS*(1+DIM_PCT_TOM)^A13351)</f>
        <v>12109.4999087861</v>
      </c>
      <c r="F13351" s="5">
        <f>IF(B13351=0,0,B13351*LABOR_HRS_WK_CAR*SEASON_WEEKS*(1+DIM_PCT_CAR)^B13351)</f>
        <v>384.025363258907</v>
      </c>
      <c r="G13351" s="5">
        <f>IF(C13351=0,0,C13351*LABOR_HRS_WK_MES*SEASON_WEEKS*(1+DIM_PCT_MES)^C13351)</f>
        <v>944.88069779263992</v>
      </c>
      <c r="H13351" s="5">
        <f>E13351+F13351+G13351</f>
        <v>13438.405969837646</v>
      </c>
      <c r="I13351" s="5">
        <f>MIN(H13351,FARMER_HRS)</f>
        <v>720</v>
      </c>
      <c r="J13351" s="5">
        <f>MAX(0,H13351-FARMER_HRS)</f>
        <v>12718.405969837646</v>
      </c>
      <c r="K13351" s="2">
        <f>I13351*FARMER_RATE+J13351*TEMP_WORKER_RATE</f>
        <v>245805.65919857024</v>
      </c>
      <c r="L13351" s="2">
        <f>A13351*PRICE_TOM+B13351*PRICE_CAR+C13351*PRICE_MES</f>
        <v>242840</v>
      </c>
      <c r="M13351" s="2">
        <f>A13351*FERT_BED_TOM+B13351*FERT_BED_CAR+C13351*FERT_BED_MES</f>
        <v>36960</v>
      </c>
      <c r="N13351" s="6">
        <f>IF(AND(D13351&lt;=TOTAL_BEDS,J13351&lt;=TEMP_WORKER_MAX*TEMP_WORKER_HRS),1,0)</f>
        <v>0</v>
      </c>
      <c r="O13351" s="2">
        <f>L13351-M13351-K13351-FIXED_COSTS</f>
        <v>-59925.65919857024</v>
      </c>
      <c r="P13351" s="2">
        <f>IF(N13351=1,O13351,"")</f>
      </c>
    </row>
    <row r="13352">
      <c r="A13352" s="6">
        <v>20</v>
      </c>
      <c r="B13352" s="6">
        <v>10</v>
      </c>
      <c r="C13352" s="6">
        <v>18</v>
      </c>
      <c r="D13352" s="6">
        <f>A13352+B13352+C13352</f>
        <v>48</v>
      </c>
      <c r="E13352" s="5">
        <f>IF(A13352=0,0,A13352*LABOR_HRS_WK_TOM*SEASON_WEEKS*(1+DIM_PCT_TOM)^A13352)</f>
        <v>12109.4999087861</v>
      </c>
      <c r="F13352" s="5">
        <f>IF(B13352=0,0,B13352*LABOR_HRS_WK_CAR*SEASON_WEEKS*(1+DIM_PCT_CAR)^B13352)</f>
        <v>384.025363258907</v>
      </c>
      <c r="G13352" s="5">
        <f>IF(C13352=0,0,C13352*LABOR_HRS_WK_MES*SEASON_WEEKS*(1+DIM_PCT_MES)^C13352)</f>
        <v>1012.9676892512272</v>
      </c>
      <c r="H13352" s="5">
        <f>E13352+F13352+G13352</f>
        <v>13506.492961296233</v>
      </c>
      <c r="I13352" s="5">
        <f>MIN(H13352,FARMER_HRS)</f>
        <v>720</v>
      </c>
      <c r="J13352" s="5">
        <f>MAX(0,H13352-FARMER_HRS)</f>
        <v>12786.492961296233</v>
      </c>
      <c r="K13352" s="2">
        <f>I13352*FARMER_RATE+J13352*TEMP_WORKER_RATE</f>
        <v>246987.72502250405</v>
      </c>
      <c r="L13352" s="2">
        <f>A13352*PRICE_TOM+B13352*PRICE_CAR+C13352*PRICE_MES</f>
        <v>245540</v>
      </c>
      <c r="M13352" s="2">
        <f>A13352*FERT_BED_TOM+B13352*FERT_BED_CAR+C13352*FERT_BED_MES</f>
        <v>37840</v>
      </c>
      <c r="N13352" s="6">
        <f>IF(AND(D13352&lt;=TOTAL_BEDS,J13352&lt;=TEMP_WORKER_MAX*TEMP_WORKER_HRS),1,0)</f>
        <v>0</v>
      </c>
      <c r="O13352" s="2">
        <f>L13352-M13352-K13352-FIXED_COSTS</f>
        <v>-59287.725022504048</v>
      </c>
      <c r="P13352" s="2">
        <f>IF(N13352=1,O13352,"")</f>
      </c>
    </row>
    <row r="13353">
      <c r="A13353" s="6">
        <v>20</v>
      </c>
      <c r="B13353" s="6">
        <v>10</v>
      </c>
      <c r="C13353" s="6">
        <v>19</v>
      </c>
      <c r="D13353" s="6">
        <f>A13353+B13353+C13353</f>
        <v>49</v>
      </c>
      <c r="E13353" s="5">
        <f>IF(A13353=0,0,A13353*LABOR_HRS_WK_TOM*SEASON_WEEKS*(1+DIM_PCT_TOM)^A13353)</f>
        <v>12109.4999087861</v>
      </c>
      <c r="F13353" s="5">
        <f>IF(B13353=0,0,B13353*LABOR_HRS_WK_CAR*SEASON_WEEKS*(1+DIM_PCT_CAR)^B13353)</f>
        <v>384.025363258907</v>
      </c>
      <c r="G13353" s="5">
        <f>IF(C13353=0,0,C13353*LABOR_HRS_WK_MES*SEASON_WEEKS*(1+DIM_PCT_MES)^C13353)</f>
        <v>1082.6092178872491</v>
      </c>
      <c r="H13353" s="5">
        <f>E13353+F13353+G13353</f>
        <v>13576.134489932256</v>
      </c>
      <c r="I13353" s="5">
        <f>MIN(H13353,FARMER_HRS)</f>
        <v>720</v>
      </c>
      <c r="J13353" s="5">
        <f>MAX(0,H13353-FARMER_HRS)</f>
        <v>12856.134489932256</v>
      </c>
      <c r="K13353" s="2">
        <f>I13353*FARMER_RATE+J13353*TEMP_WORKER_RATE</f>
        <v>248196.77933910166</v>
      </c>
      <c r="L13353" s="2">
        <f>A13353*PRICE_TOM+B13353*PRICE_CAR+C13353*PRICE_MES</f>
        <v>248240</v>
      </c>
      <c r="M13353" s="2">
        <f>A13353*FERT_BED_TOM+B13353*FERT_BED_CAR+C13353*FERT_BED_MES</f>
        <v>38720</v>
      </c>
      <c r="N13353" s="6">
        <f>IF(AND(D13353&lt;=TOTAL_BEDS,J13353&lt;=TEMP_WORKER_MAX*TEMP_WORKER_HRS),1,0)</f>
        <v>0</v>
      </c>
      <c r="O13353" s="2">
        <f>L13353-M13353-K13353-FIXED_COSTS</f>
        <v>-58676.77933910166</v>
      </c>
      <c r="P13353" s="2">
        <f>IF(N13353=1,O13353,"")</f>
      </c>
    </row>
    <row r="13354">
      <c r="A13354" s="6">
        <v>20</v>
      </c>
      <c r="B13354" s="6">
        <v>10</v>
      </c>
      <c r="C13354" s="6">
        <v>20</v>
      </c>
      <c r="D13354" s="6">
        <f>A13354+B13354+C13354</f>
        <v>50</v>
      </c>
      <c r="E13354" s="5">
        <f>IF(A13354=0,0,A13354*LABOR_HRS_WK_TOM*SEASON_WEEKS*(1+DIM_PCT_TOM)^A13354)</f>
        <v>12109.4999087861</v>
      </c>
      <c r="F13354" s="5">
        <f>IF(B13354=0,0,B13354*LABOR_HRS_WK_CAR*SEASON_WEEKS*(1+DIM_PCT_CAR)^B13354)</f>
        <v>384.025363258907</v>
      </c>
      <c r="G13354" s="5">
        <f>IF(C13354=0,0,C13354*LABOR_HRS_WK_MES*SEASON_WEEKS*(1+DIM_PCT_MES)^C13354)</f>
        <v>1153.8335085377259</v>
      </c>
      <c r="H13354" s="5">
        <f>E13354+F13354+G13354</f>
        <v>13647.358780582732</v>
      </c>
      <c r="I13354" s="5">
        <f>MIN(H13354,FARMER_HRS)</f>
        <v>720</v>
      </c>
      <c r="J13354" s="5">
        <f>MAX(0,H13354-FARMER_HRS)</f>
        <v>12927.358780582732</v>
      </c>
      <c r="K13354" s="2">
        <f>I13354*FARMER_RATE+J13354*TEMP_WORKER_RATE</f>
        <v>249433.31216289464</v>
      </c>
      <c r="L13354" s="2">
        <f>A13354*PRICE_TOM+B13354*PRICE_CAR+C13354*PRICE_MES</f>
        <v>250940</v>
      </c>
      <c r="M13354" s="2">
        <f>A13354*FERT_BED_TOM+B13354*FERT_BED_CAR+C13354*FERT_BED_MES</f>
        <v>39600</v>
      </c>
      <c r="N13354" s="6">
        <f>IF(AND(D13354&lt;=TOTAL_BEDS,J13354&lt;=TEMP_WORKER_MAX*TEMP_WORKER_HRS),1,0)</f>
        <v>0</v>
      </c>
      <c r="O13354" s="2">
        <f>L13354-M13354-K13354-FIXED_COSTS</f>
        <v>-58093.312162894639</v>
      </c>
      <c r="P13354" s="2">
        <f>IF(N13354=1,O13354,"")</f>
      </c>
    </row>
    <row r="13355">
      <c r="A13355" s="6">
        <v>20</v>
      </c>
      <c r="B13355" s="6">
        <v>10</v>
      </c>
      <c r="C13355" s="6">
        <v>21</v>
      </c>
      <c r="D13355" s="6">
        <f>A13355+B13355+C13355</f>
        <v>51</v>
      </c>
      <c r="E13355" s="5">
        <f>IF(A13355=0,0,A13355*LABOR_HRS_WK_TOM*SEASON_WEEKS*(1+DIM_PCT_TOM)^A13355)</f>
        <v>12109.4999087861</v>
      </c>
      <c r="F13355" s="5">
        <f>IF(B13355=0,0,B13355*LABOR_HRS_WK_CAR*SEASON_WEEKS*(1+DIM_PCT_CAR)^B13355)</f>
        <v>384.025363258907</v>
      </c>
      <c r="G13355" s="5">
        <f>IF(C13355=0,0,C13355*LABOR_HRS_WK_MES*SEASON_WEEKS*(1+DIM_PCT_MES)^C13355)</f>
        <v>1226.6692487641699</v>
      </c>
      <c r="H13355" s="5">
        <f>E13355+F13355+G13355</f>
        <v>13720.194520809177</v>
      </c>
      <c r="I13355" s="5">
        <f>MIN(H13355,FARMER_HRS)</f>
        <v>720</v>
      </c>
      <c r="J13355" s="5">
        <f>MAX(0,H13355-FARMER_HRS)</f>
        <v>13000.194520809177</v>
      </c>
      <c r="K13355" s="2">
        <f>I13355*FARMER_RATE+J13355*TEMP_WORKER_RATE</f>
        <v>250697.82154182598</v>
      </c>
      <c r="L13355" s="2">
        <f>A13355*PRICE_TOM+B13355*PRICE_CAR+C13355*PRICE_MES</f>
        <v>253640</v>
      </c>
      <c r="M13355" s="2">
        <f>A13355*FERT_BED_TOM+B13355*FERT_BED_CAR+C13355*FERT_BED_MES</f>
        <v>40480</v>
      </c>
      <c r="N13355" s="6">
        <f>IF(AND(D13355&lt;=TOTAL_BEDS,J13355&lt;=TEMP_WORKER_MAX*TEMP_WORKER_HRS),1,0)</f>
        <v>0</v>
      </c>
      <c r="O13355" s="2">
        <f>L13355-M13355-K13355-FIXED_COSTS</f>
        <v>-57537.821541825979</v>
      </c>
      <c r="P13355" s="2">
        <f>IF(N13355=1,O13355,"")</f>
      </c>
    </row>
    <row r="13356">
      <c r="A13356" s="6">
        <v>20</v>
      </c>
      <c r="B13356" s="6">
        <v>10</v>
      </c>
      <c r="C13356" s="6">
        <v>22</v>
      </c>
      <c r="D13356" s="6">
        <f>A13356+B13356+C13356</f>
        <v>52</v>
      </c>
      <c r="E13356" s="5">
        <f>IF(A13356=0,0,A13356*LABOR_HRS_WK_TOM*SEASON_WEEKS*(1+DIM_PCT_TOM)^A13356)</f>
        <v>12109.4999087861</v>
      </c>
      <c r="F13356" s="5">
        <f>IF(B13356=0,0,B13356*LABOR_HRS_WK_CAR*SEASON_WEEKS*(1+DIM_PCT_CAR)^B13356)</f>
        <v>384.025363258907</v>
      </c>
      <c r="G13356" s="5">
        <f>IF(C13356=0,0,C13356*LABOR_HRS_WK_MES*SEASON_WEEKS*(1+DIM_PCT_MES)^C13356)</f>
        <v>1301.1455960105659</v>
      </c>
      <c r="H13356" s="5">
        <f>E13356+F13356+G13356</f>
        <v>13794.670868055571</v>
      </c>
      <c r="I13356" s="5">
        <f>MIN(H13356,FARMER_HRS)</f>
        <v>720</v>
      </c>
      <c r="J13356" s="5">
        <f>MAX(0,H13356-FARMER_HRS)</f>
        <v>13074.670868055571</v>
      </c>
      <c r="K13356" s="2">
        <f>I13356*FARMER_RATE+J13356*TEMP_WORKER_RATE</f>
        <v>251990.81368152032</v>
      </c>
      <c r="L13356" s="2">
        <f>A13356*PRICE_TOM+B13356*PRICE_CAR+C13356*PRICE_MES</f>
        <v>256340</v>
      </c>
      <c r="M13356" s="2">
        <f>A13356*FERT_BED_TOM+B13356*FERT_BED_CAR+C13356*FERT_BED_MES</f>
        <v>41360</v>
      </c>
      <c r="N13356" s="6">
        <f>IF(AND(D13356&lt;=TOTAL_BEDS,J13356&lt;=TEMP_WORKER_MAX*TEMP_WORKER_HRS),1,0)</f>
        <v>0</v>
      </c>
      <c r="O13356" s="2">
        <f>L13356-M13356-K13356-FIXED_COSTS</f>
        <v>-57010.813681520318</v>
      </c>
      <c r="P13356" s="2">
        <f>IF(N13356=1,O13356,"")</f>
      </c>
    </row>
    <row r="13357">
      <c r="A13357" s="6">
        <v>20</v>
      </c>
      <c r="B13357" s="6">
        <v>10</v>
      </c>
      <c r="C13357" s="6">
        <v>23</v>
      </c>
      <c r="D13357" s="6">
        <f>A13357+B13357+C13357</f>
        <v>53</v>
      </c>
      <c r="E13357" s="5">
        <f>IF(A13357=0,0,A13357*LABOR_HRS_WK_TOM*SEASON_WEEKS*(1+DIM_PCT_TOM)^A13357)</f>
        <v>12109.4999087861</v>
      </c>
      <c r="F13357" s="5">
        <f>IF(B13357=0,0,B13357*LABOR_HRS_WK_CAR*SEASON_WEEKS*(1+DIM_PCT_CAR)^B13357)</f>
        <v>384.025363258907</v>
      </c>
      <c r="G13357" s="5">
        <f>IF(C13357=0,0,C13357*LABOR_HRS_WK_MES*SEASON_WEEKS*(1+DIM_PCT_MES)^C13357)</f>
        <v>1377.2921848680023</v>
      </c>
      <c r="H13357" s="5">
        <f>E13357+F13357+G13357</f>
        <v>13870.817456913008</v>
      </c>
      <c r="I13357" s="5">
        <f>MIN(H13357,FARMER_HRS)</f>
        <v>720</v>
      </c>
      <c r="J13357" s="5">
        <f>MAX(0,H13357-FARMER_HRS)</f>
        <v>13150.817456913008</v>
      </c>
      <c r="K13357" s="2">
        <f>I13357*FARMER_RATE+J13357*TEMP_WORKER_RATE</f>
        <v>253312.80307140638</v>
      </c>
      <c r="L13357" s="2">
        <f>A13357*PRICE_TOM+B13357*PRICE_CAR+C13357*PRICE_MES</f>
        <v>259040</v>
      </c>
      <c r="M13357" s="2">
        <f>A13357*FERT_BED_TOM+B13357*FERT_BED_CAR+C13357*FERT_BED_MES</f>
        <v>42240</v>
      </c>
      <c r="N13357" s="6">
        <f>IF(AND(D13357&lt;=TOTAL_BEDS,J13357&lt;=TEMP_WORKER_MAX*TEMP_WORKER_HRS),1,0)</f>
        <v>0</v>
      </c>
      <c r="O13357" s="2">
        <f>L13357-M13357-K13357-FIXED_COSTS</f>
        <v>-56512.803071406379</v>
      </c>
      <c r="P13357" s="2">
        <f>IF(N13357=1,O13357,"")</f>
      </c>
    </row>
    <row r="13358">
      <c r="A13358" s="6">
        <v>20</v>
      </c>
      <c r="B13358" s="6">
        <v>10</v>
      </c>
      <c r="C13358" s="6">
        <v>24</v>
      </c>
      <c r="D13358" s="6">
        <f>A13358+B13358+C13358</f>
        <v>54</v>
      </c>
      <c r="E13358" s="5">
        <f>IF(A13358=0,0,A13358*LABOR_HRS_WK_TOM*SEASON_WEEKS*(1+DIM_PCT_TOM)^A13358)</f>
        <v>12109.4999087861</v>
      </c>
      <c r="F13358" s="5">
        <f>IF(B13358=0,0,B13358*LABOR_HRS_WK_CAR*SEASON_WEEKS*(1+DIM_PCT_CAR)^B13358)</f>
        <v>384.025363258907</v>
      </c>
      <c r="G13358" s="5">
        <f>IF(C13358=0,0,C13358*LABOR_HRS_WK_MES*SEASON_WEEKS*(1+DIM_PCT_MES)^C13358)</f>
        <v>1455.139134447498</v>
      </c>
      <c r="H13358" s="5">
        <f>E13358+F13358+G13358</f>
        <v>13948.664406492504</v>
      </c>
      <c r="I13358" s="5">
        <f>MIN(H13358,FARMER_HRS)</f>
        <v>720</v>
      </c>
      <c r="J13358" s="5">
        <f>MAX(0,H13358-FARMER_HRS)</f>
        <v>13228.664406492504</v>
      </c>
      <c r="K13358" s="2">
        <f>I13358*FARMER_RATE+J13358*TEMP_WORKER_RATE</f>
        <v>254664.31261271707</v>
      </c>
      <c r="L13358" s="2">
        <f>A13358*PRICE_TOM+B13358*PRICE_CAR+C13358*PRICE_MES</f>
        <v>261740</v>
      </c>
      <c r="M13358" s="2">
        <f>A13358*FERT_BED_TOM+B13358*FERT_BED_CAR+C13358*FERT_BED_MES</f>
        <v>43120</v>
      </c>
      <c r="N13358" s="6">
        <f>IF(AND(D13358&lt;=TOTAL_BEDS,J13358&lt;=TEMP_WORKER_MAX*TEMP_WORKER_HRS),1,0)</f>
        <v>0</v>
      </c>
      <c r="O13358" s="2">
        <f>L13358-M13358-K13358-FIXED_COSTS</f>
        <v>-56044.312612717069</v>
      </c>
      <c r="P13358" s="2">
        <f>IF(N13358=1,O13358,"")</f>
      </c>
    </row>
    <row r="13359">
      <c r="A13359" s="6">
        <v>20</v>
      </c>
      <c r="B13359" s="6">
        <v>10</v>
      </c>
      <c r="C13359" s="6">
        <v>25</v>
      </c>
      <c r="D13359" s="6">
        <f>A13359+B13359+C13359</f>
        <v>55</v>
      </c>
      <c r="E13359" s="5">
        <f>IF(A13359=0,0,A13359*LABOR_HRS_WK_TOM*SEASON_WEEKS*(1+DIM_PCT_TOM)^A13359)</f>
        <v>12109.4999087861</v>
      </c>
      <c r="F13359" s="5">
        <f>IF(B13359=0,0,B13359*LABOR_HRS_WK_CAR*SEASON_WEEKS*(1+DIM_PCT_CAR)^B13359)</f>
        <v>384.025363258907</v>
      </c>
      <c r="G13359" s="5">
        <f>IF(C13359=0,0,C13359*LABOR_HRS_WK_MES*SEASON_WEEKS*(1+DIM_PCT_MES)^C13359)</f>
        <v>1534.7170558625955</v>
      </c>
      <c r="H13359" s="5">
        <f>E13359+F13359+G13359</f>
        <v>14028.242327907601</v>
      </c>
      <c r="I13359" s="5">
        <f>MIN(H13359,FARMER_HRS)</f>
        <v>720</v>
      </c>
      <c r="J13359" s="5">
        <f>MAX(0,H13359-FARMER_HRS)</f>
        <v>13308.242327907601</v>
      </c>
      <c r="K13359" s="2">
        <f>I13359*FARMER_RATE+J13359*TEMP_WORKER_RATE</f>
        <v>256045.87374839585</v>
      </c>
      <c r="L13359" s="2">
        <f>A13359*PRICE_TOM+B13359*PRICE_CAR+C13359*PRICE_MES</f>
        <v>264440</v>
      </c>
      <c r="M13359" s="2">
        <f>A13359*FERT_BED_TOM+B13359*FERT_BED_CAR+C13359*FERT_BED_MES</f>
        <v>44000</v>
      </c>
      <c r="N13359" s="6">
        <f>IF(AND(D13359&lt;=TOTAL_BEDS,J13359&lt;=TEMP_WORKER_MAX*TEMP_WORKER_HRS),1,0)</f>
        <v>0</v>
      </c>
      <c r="O13359" s="2">
        <f>L13359-M13359-K13359-FIXED_COSTS</f>
        <v>-55605.873748395854</v>
      </c>
      <c r="P13359" s="2">
        <f>IF(N13359=1,O13359,"")</f>
      </c>
    </row>
    <row r="13360">
      <c r="A13360" s="6">
        <v>20</v>
      </c>
      <c r="B13360" s="6">
        <v>10</v>
      </c>
      <c r="C13360" s="6">
        <v>26</v>
      </c>
      <c r="D13360" s="6">
        <f>A13360+B13360+C13360</f>
        <v>56</v>
      </c>
      <c r="E13360" s="5">
        <f>IF(A13360=0,0,A13360*LABOR_HRS_WK_TOM*SEASON_WEEKS*(1+DIM_PCT_TOM)^A13360)</f>
        <v>12109.4999087861</v>
      </c>
      <c r="F13360" s="5">
        <f>IF(B13360=0,0,B13360*LABOR_HRS_WK_CAR*SEASON_WEEKS*(1+DIM_PCT_CAR)^B13360)</f>
        <v>384.025363258907</v>
      </c>
      <c r="G13360" s="5">
        <f>IF(C13360=0,0,C13360*LABOR_HRS_WK_MES*SEASON_WEEKS*(1+DIM_PCT_MES)^C13360)</f>
        <v>1616.0570598233128</v>
      </c>
      <c r="H13360" s="5">
        <f>E13360+F13360+G13360</f>
        <v>14109.58233186832</v>
      </c>
      <c r="I13360" s="5">
        <f>MIN(H13360,FARMER_HRS)</f>
        <v>720</v>
      </c>
      <c r="J13360" s="5">
        <f>MAX(0,H13360-FARMER_HRS)</f>
        <v>13389.58233186832</v>
      </c>
      <c r="K13360" s="2">
        <f>I13360*FARMER_RATE+J13360*TEMP_WORKER_RATE</f>
        <v>257458.02659493609</v>
      </c>
      <c r="L13360" s="2">
        <f>A13360*PRICE_TOM+B13360*PRICE_CAR+C13360*PRICE_MES</f>
        <v>267140</v>
      </c>
      <c r="M13360" s="2">
        <f>A13360*FERT_BED_TOM+B13360*FERT_BED_CAR+C13360*FERT_BED_MES</f>
        <v>44880</v>
      </c>
      <c r="N13360" s="6">
        <f>IF(AND(D13360&lt;=TOTAL_BEDS,J13360&lt;=TEMP_WORKER_MAX*TEMP_WORKER_HRS),1,0)</f>
        <v>0</v>
      </c>
      <c r="O13360" s="2">
        <f>L13360-M13360-K13360-FIXED_COSTS</f>
        <v>-55198.026594936091</v>
      </c>
      <c r="P13360" s="2">
        <f>IF(N13360=1,O13360,"")</f>
      </c>
    </row>
    <row r="13361">
      <c r="A13361" s="6">
        <v>20</v>
      </c>
      <c r="B13361" s="6">
        <v>10</v>
      </c>
      <c r="C13361" s="6">
        <v>27</v>
      </c>
      <c r="D13361" s="6">
        <f>A13361+B13361+C13361</f>
        <v>57</v>
      </c>
      <c r="E13361" s="5">
        <f>IF(A13361=0,0,A13361*LABOR_HRS_WK_TOM*SEASON_WEEKS*(1+DIM_PCT_TOM)^A13361)</f>
        <v>12109.4999087861</v>
      </c>
      <c r="F13361" s="5">
        <f>IF(B13361=0,0,B13361*LABOR_HRS_WK_CAR*SEASON_WEEKS*(1+DIM_PCT_CAR)^B13361)</f>
        <v>384.025363258907</v>
      </c>
      <c r="G13361" s="5">
        <f>IF(C13361=0,0,C13361*LABOR_HRS_WK_MES*SEASON_WEEKS*(1+DIM_PCT_MES)^C13361)</f>
        <v>1699.19076434307</v>
      </c>
      <c r="H13361" s="5">
        <f>E13361+F13361+G13361</f>
        <v>14192.716036388076</v>
      </c>
      <c r="I13361" s="5">
        <f>MIN(H13361,FARMER_HRS)</f>
        <v>720</v>
      </c>
      <c r="J13361" s="5">
        <f>MAX(0,H13361-FARMER_HRS)</f>
        <v>13472.716036388076</v>
      </c>
      <c r="K13361" s="2">
        <f>I13361*FARMER_RATE+J13361*TEMP_WORKER_RATE</f>
        <v>258901.32007618187</v>
      </c>
      <c r="L13361" s="2">
        <f>A13361*PRICE_TOM+B13361*PRICE_CAR+C13361*PRICE_MES</f>
        <v>269840</v>
      </c>
      <c r="M13361" s="2">
        <f>A13361*FERT_BED_TOM+B13361*FERT_BED_CAR+C13361*FERT_BED_MES</f>
        <v>45760</v>
      </c>
      <c r="N13361" s="6">
        <f>IF(AND(D13361&lt;=TOTAL_BEDS,J13361&lt;=TEMP_WORKER_MAX*TEMP_WORKER_HRS),1,0)</f>
        <v>0</v>
      </c>
      <c r="O13361" s="2">
        <f>L13361-M13361-K13361-FIXED_COSTS</f>
        <v>-54821.320076181873</v>
      </c>
      <c r="P13361" s="2">
        <f>IF(N13361=1,O13361,"")</f>
      </c>
    </row>
    <row r="13362">
      <c r="A13362" s="6">
        <v>20</v>
      </c>
      <c r="B13362" s="6">
        <v>10</v>
      </c>
      <c r="C13362" s="6">
        <v>28</v>
      </c>
      <c r="D13362" s="6">
        <f>A13362+B13362+C13362</f>
        <v>58</v>
      </c>
      <c r="E13362" s="5">
        <f>IF(A13362=0,0,A13362*LABOR_HRS_WK_TOM*SEASON_WEEKS*(1+DIM_PCT_TOM)^A13362)</f>
        <v>12109.4999087861</v>
      </c>
      <c r="F13362" s="5">
        <f>IF(B13362=0,0,B13362*LABOR_HRS_WK_CAR*SEASON_WEEKS*(1+DIM_PCT_CAR)^B13362)</f>
        <v>384.025363258907</v>
      </c>
      <c r="G13362" s="5">
        <f>IF(C13362=0,0,C13362*LABOR_HRS_WK_MES*SEASON_WEEKS*(1+DIM_PCT_MES)^C13362)</f>
        <v>1784.1503025602233</v>
      </c>
      <c r="H13362" s="5">
        <f>E13362+F13362+G13362</f>
        <v>14277.675574605229</v>
      </c>
      <c r="I13362" s="5">
        <f>MIN(H13362,FARMER_HRS)</f>
        <v>720</v>
      </c>
      <c r="J13362" s="5">
        <f>MAX(0,H13362-FARMER_HRS)</f>
        <v>13557.675574605229</v>
      </c>
      <c r="K13362" s="2">
        <f>I13362*FARMER_RATE+J13362*TEMP_WORKER_RATE</f>
        <v>260376.31205911856</v>
      </c>
      <c r="L13362" s="2">
        <f>A13362*PRICE_TOM+B13362*PRICE_CAR+C13362*PRICE_MES</f>
        <v>272540</v>
      </c>
      <c r="M13362" s="2">
        <f>A13362*FERT_BED_TOM+B13362*FERT_BED_CAR+C13362*FERT_BED_MES</f>
        <v>46640</v>
      </c>
      <c r="N13362" s="6">
        <f>IF(AND(D13362&lt;=TOTAL_BEDS,J13362&lt;=TEMP_WORKER_MAX*TEMP_WORKER_HRS),1,0)</f>
        <v>0</v>
      </c>
      <c r="O13362" s="2">
        <f>L13362-M13362-K13362-FIXED_COSTS</f>
        <v>-54476.312059118558</v>
      </c>
      <c r="P13362" s="2">
        <f>IF(N13362=1,O13362,"")</f>
      </c>
    </row>
    <row r="13363">
      <c r="A13363" s="6">
        <v>20</v>
      </c>
      <c r="B13363" s="6">
        <v>10</v>
      </c>
      <c r="C13363" s="6">
        <v>29</v>
      </c>
      <c r="D13363" s="6">
        <f>A13363+B13363+C13363</f>
        <v>59</v>
      </c>
      <c r="E13363" s="5">
        <f>IF(A13363=0,0,A13363*LABOR_HRS_WK_TOM*SEASON_WEEKS*(1+DIM_PCT_TOM)^A13363)</f>
        <v>12109.4999087861</v>
      </c>
      <c r="F13363" s="5">
        <f>IF(B13363=0,0,B13363*LABOR_HRS_WK_CAR*SEASON_WEEKS*(1+DIM_PCT_CAR)^B13363)</f>
        <v>384.025363258907</v>
      </c>
      <c r="G13363" s="5">
        <f>IF(C13363=0,0,C13363*LABOR_HRS_WK_MES*SEASON_WEEKS*(1+DIM_PCT_MES)^C13363)</f>
        <v>1870.9683306758766</v>
      </c>
      <c r="H13363" s="5">
        <f>E13363+F13363+G13363</f>
        <v>14364.493602720882</v>
      </c>
      <c r="I13363" s="5">
        <f>MIN(H13363,FARMER_HRS)</f>
        <v>720</v>
      </c>
      <c r="J13363" s="5">
        <f>MAX(0,H13363-FARMER_HRS)</f>
        <v>13644.493602720882</v>
      </c>
      <c r="K13363" s="2">
        <f>I13363*FARMER_RATE+J13363*TEMP_WORKER_RATE</f>
        <v>261883.569491682</v>
      </c>
      <c r="L13363" s="2">
        <f>A13363*PRICE_TOM+B13363*PRICE_CAR+C13363*PRICE_MES</f>
        <v>275240</v>
      </c>
      <c r="M13363" s="2">
        <f>A13363*FERT_BED_TOM+B13363*FERT_BED_CAR+C13363*FERT_BED_MES</f>
        <v>47520</v>
      </c>
      <c r="N13363" s="6">
        <f>IF(AND(D13363&lt;=TOTAL_BEDS,J13363&lt;=TEMP_WORKER_MAX*TEMP_WORKER_HRS),1,0)</f>
        <v>0</v>
      </c>
      <c r="O13363" s="2">
        <f>L13363-M13363-K13363-FIXED_COSTS</f>
        <v>-54163.569491681992</v>
      </c>
      <c r="P13363" s="2">
        <f>IF(N13363=1,O13363,"")</f>
      </c>
    </row>
    <row r="13364">
      <c r="A13364" s="6">
        <v>20</v>
      </c>
      <c r="B13364" s="6">
        <v>10</v>
      </c>
      <c r="C13364" s="6">
        <v>30</v>
      </c>
      <c r="D13364" s="6">
        <f>A13364+B13364+C13364</f>
        <v>60</v>
      </c>
      <c r="E13364" s="5">
        <f>IF(A13364=0,0,A13364*LABOR_HRS_WK_TOM*SEASON_WEEKS*(1+DIM_PCT_TOM)^A13364)</f>
        <v>12109.4999087861</v>
      </c>
      <c r="F13364" s="5">
        <f>IF(B13364=0,0,B13364*LABOR_HRS_WK_CAR*SEASON_WEEKS*(1+DIM_PCT_CAR)^B13364)</f>
        <v>384.025363258907</v>
      </c>
      <c r="G13364" s="5">
        <f>IF(C13364=0,0,C13364*LABOR_HRS_WK_MES*SEASON_WEEKS*(1+DIM_PCT_MES)^C13364)</f>
        <v>1959.6780360096466</v>
      </c>
      <c r="H13364" s="5">
        <f>E13364+F13364+G13364</f>
        <v>14453.203308054653</v>
      </c>
      <c r="I13364" s="5">
        <f>MIN(H13364,FARMER_HRS)</f>
        <v>720</v>
      </c>
      <c r="J13364" s="5">
        <f>MAX(0,H13364-FARMER_HRS)</f>
        <v>13733.203308054653</v>
      </c>
      <c r="K13364" s="2">
        <f>I13364*FARMER_RATE+J13364*TEMP_WORKER_RATE</f>
        <v>263423.66854261549</v>
      </c>
      <c r="L13364" s="2">
        <f>A13364*PRICE_TOM+B13364*PRICE_CAR+C13364*PRICE_MES</f>
        <v>277940</v>
      </c>
      <c r="M13364" s="2">
        <f>A13364*FERT_BED_TOM+B13364*FERT_BED_CAR+C13364*FERT_BED_MES</f>
        <v>48400</v>
      </c>
      <c r="N13364" s="6">
        <f>IF(AND(D13364&lt;=TOTAL_BEDS,J13364&lt;=TEMP_WORKER_MAX*TEMP_WORKER_HRS),1,0)</f>
        <v>0</v>
      </c>
      <c r="O13364" s="2">
        <f>L13364-M13364-K13364-FIXED_COSTS</f>
        <v>-53883.668542615487</v>
      </c>
      <c r="P13364" s="2">
        <f>IF(N13364=1,O13364,"")</f>
      </c>
    </row>
    <row r="13365">
      <c r="A13365" s="6">
        <v>20</v>
      </c>
      <c r="B13365" s="6">
        <v>11</v>
      </c>
      <c r="C13365" s="6">
        <v>0</v>
      </c>
      <c r="D13365" s="6">
        <f>A13365+B13365+C13365</f>
        <v>31</v>
      </c>
      <c r="E13365" s="5">
        <f>IF(A13365=0,0,A13365*LABOR_HRS_WK_TOM*SEASON_WEEKS*(1+DIM_PCT_TOM)^A13365)</f>
        <v>12109.4999087861</v>
      </c>
      <c r="F13365" s="5">
        <f>IF(B13365=0,0,B13365*LABOR_HRS_WK_CAR*SEASON_WEEKS*(1+DIM_PCT_CAR)^B13365)</f>
        <v>432.98859707441773</v>
      </c>
      <c r="G13365" s="5">
        <f>IF(C13365=0,0,C13365*LABOR_HRS_WK_MES*SEASON_WEEKS*(1+DIM_PCT_MES)^C13365)</f>
        <v>0</v>
      </c>
      <c r="H13365" s="5">
        <f>E13365+F13365+G13365</f>
        <v>12542.488505860518</v>
      </c>
      <c r="I13365" s="5">
        <f>MIN(H13365,FARMER_HRS)</f>
        <v>720</v>
      </c>
      <c r="J13365" s="5">
        <f>MAX(0,H13365-FARMER_HRS)</f>
        <v>11822.488505860518</v>
      </c>
      <c r="K13365" s="2">
        <f>I13365*FARMER_RATE+J13365*TEMP_WORKER_RATE</f>
        <v>230251.53656007844</v>
      </c>
      <c r="L13365" s="2">
        <f>A13365*PRICE_TOM+B13365*PRICE_CAR+C13365*PRICE_MES</f>
        <v>199034</v>
      </c>
      <c r="M13365" s="2">
        <f>A13365*FERT_BED_TOM+B13365*FERT_BED_CAR+C13365*FERT_BED_MES</f>
        <v>22440</v>
      </c>
      <c r="N13365" s="6">
        <f>IF(AND(D13365&lt;=TOTAL_BEDS,J13365&lt;=TEMP_WORKER_MAX*TEMP_WORKER_HRS),1,0)</f>
        <v>0</v>
      </c>
      <c r="O13365" s="2">
        <f>L13365-M13365-K13365-FIXED_COSTS</f>
        <v>-73657.536560078443</v>
      </c>
      <c r="P13365" s="2">
        <f>IF(N13365=1,O13365,"")</f>
      </c>
    </row>
    <row r="13366">
      <c r="A13366" s="6">
        <v>20</v>
      </c>
      <c r="B13366" s="6">
        <v>11</v>
      </c>
      <c r="C13366" s="6">
        <v>1</v>
      </c>
      <c r="D13366" s="6">
        <f>A13366+B13366+C13366</f>
        <v>32</v>
      </c>
      <c r="E13366" s="5">
        <f>IF(A13366=0,0,A13366*LABOR_HRS_WK_TOM*SEASON_WEEKS*(1+DIM_PCT_TOM)^A13366)</f>
        <v>12109.4999087861</v>
      </c>
      <c r="F13366" s="5">
        <f>IF(B13366=0,0,B13366*LABOR_HRS_WK_CAR*SEASON_WEEKS*(1+DIM_PCT_CAR)^B13366)</f>
        <v>432.98859707441773</v>
      </c>
      <c r="G13366" s="5">
        <f>IF(C13366=0,0,C13366*LABOR_HRS_WK_MES*SEASON_WEEKS*(1+DIM_PCT_MES)^C13366)</f>
        <v>45.5625</v>
      </c>
      <c r="H13366" s="5">
        <f>E13366+F13366+G13366</f>
        <v>12588.051005860518</v>
      </c>
      <c r="I13366" s="5">
        <f>MIN(H13366,FARMER_HRS)</f>
        <v>720</v>
      </c>
      <c r="J13366" s="5">
        <f>MAX(0,H13366-FARMER_HRS)</f>
        <v>11868.051005860518</v>
      </c>
      <c r="K13366" s="2">
        <f>I13366*FARMER_RATE+J13366*TEMP_WORKER_RATE</f>
        <v>231042.55218507844</v>
      </c>
      <c r="L13366" s="2">
        <f>A13366*PRICE_TOM+B13366*PRICE_CAR+C13366*PRICE_MES</f>
        <v>201734</v>
      </c>
      <c r="M13366" s="2">
        <f>A13366*FERT_BED_TOM+B13366*FERT_BED_CAR+C13366*FERT_BED_MES</f>
        <v>23320</v>
      </c>
      <c r="N13366" s="6">
        <f>IF(AND(D13366&lt;=TOTAL_BEDS,J13366&lt;=TEMP_WORKER_MAX*TEMP_WORKER_HRS),1,0)</f>
        <v>0</v>
      </c>
      <c r="O13366" s="2">
        <f>L13366-M13366-K13366-FIXED_COSTS</f>
        <v>-72628.552185078443</v>
      </c>
      <c r="P13366" s="2">
        <f>IF(N13366=1,O13366,"")</f>
      </c>
    </row>
    <row r="13367">
      <c r="A13367" s="6">
        <v>20</v>
      </c>
      <c r="B13367" s="6">
        <v>11</v>
      </c>
      <c r="C13367" s="6">
        <v>2</v>
      </c>
      <c r="D13367" s="6">
        <f>A13367+B13367+C13367</f>
        <v>33</v>
      </c>
      <c r="E13367" s="5">
        <f>IF(A13367=0,0,A13367*LABOR_HRS_WK_TOM*SEASON_WEEKS*(1+DIM_PCT_TOM)^A13367)</f>
        <v>12109.4999087861</v>
      </c>
      <c r="F13367" s="5">
        <f>IF(B13367=0,0,B13367*LABOR_HRS_WK_CAR*SEASON_WEEKS*(1+DIM_PCT_CAR)^B13367)</f>
        <v>432.98859707441773</v>
      </c>
      <c r="G13367" s="5">
        <f>IF(C13367=0,0,C13367*LABOR_HRS_WK_MES*SEASON_WEEKS*(1+DIM_PCT_MES)^C13367)</f>
        <v>92.2640625</v>
      </c>
      <c r="H13367" s="5">
        <f>E13367+F13367+G13367</f>
        <v>12634.752568360518</v>
      </c>
      <c r="I13367" s="5">
        <f>MIN(H13367,FARMER_HRS)</f>
        <v>720</v>
      </c>
      <c r="J13367" s="5">
        <f>MAX(0,H13367-FARMER_HRS)</f>
        <v>11914.752568360518</v>
      </c>
      <c r="K13367" s="2">
        <f>I13367*FARMER_RATE+J13367*TEMP_WORKER_RATE</f>
        <v>231853.34320070344</v>
      </c>
      <c r="L13367" s="2">
        <f>A13367*PRICE_TOM+B13367*PRICE_CAR+C13367*PRICE_MES</f>
        <v>204434</v>
      </c>
      <c r="M13367" s="2">
        <f>A13367*FERT_BED_TOM+B13367*FERT_BED_CAR+C13367*FERT_BED_MES</f>
        <v>24200</v>
      </c>
      <c r="N13367" s="6">
        <f>IF(AND(D13367&lt;=TOTAL_BEDS,J13367&lt;=TEMP_WORKER_MAX*TEMP_WORKER_HRS),1,0)</f>
        <v>0</v>
      </c>
      <c r="O13367" s="2">
        <f>L13367-M13367-K13367-FIXED_COSTS</f>
        <v>-71619.343200703443</v>
      </c>
      <c r="P13367" s="2">
        <f>IF(N13367=1,O13367,"")</f>
      </c>
    </row>
    <row r="13368">
      <c r="A13368" s="6">
        <v>20</v>
      </c>
      <c r="B13368" s="6">
        <v>11</v>
      </c>
      <c r="C13368" s="6">
        <v>3</v>
      </c>
      <c r="D13368" s="6">
        <f>A13368+B13368+C13368</f>
        <v>34</v>
      </c>
      <c r="E13368" s="5">
        <f>IF(A13368=0,0,A13368*LABOR_HRS_WK_TOM*SEASON_WEEKS*(1+DIM_PCT_TOM)^A13368)</f>
        <v>12109.4999087861</v>
      </c>
      <c r="F13368" s="5">
        <f>IF(B13368=0,0,B13368*LABOR_HRS_WK_CAR*SEASON_WEEKS*(1+DIM_PCT_CAR)^B13368)</f>
        <v>432.98859707441773</v>
      </c>
      <c r="G13368" s="5">
        <f>IF(C13368=0,0,C13368*LABOR_HRS_WK_MES*SEASON_WEEKS*(1+DIM_PCT_MES)^C13368)</f>
        <v>140.12604492187498</v>
      </c>
      <c r="H13368" s="5">
        <f>E13368+F13368+G13368</f>
        <v>12682.614550782393</v>
      </c>
      <c r="I13368" s="5">
        <f>MIN(H13368,FARMER_HRS)</f>
        <v>720</v>
      </c>
      <c r="J13368" s="5">
        <f>MAX(0,H13368-FARMER_HRS)</f>
        <v>11962.614550782393</v>
      </c>
      <c r="K13368" s="2">
        <f>I13368*FARMER_RATE+J13368*TEMP_WORKER_RATE</f>
        <v>232684.28039552766</v>
      </c>
      <c r="L13368" s="2">
        <f>A13368*PRICE_TOM+B13368*PRICE_CAR+C13368*PRICE_MES</f>
        <v>207134</v>
      </c>
      <c r="M13368" s="2">
        <f>A13368*FERT_BED_TOM+B13368*FERT_BED_CAR+C13368*FERT_BED_MES</f>
        <v>25080</v>
      </c>
      <c r="N13368" s="6">
        <f>IF(AND(D13368&lt;=TOTAL_BEDS,J13368&lt;=TEMP_WORKER_MAX*TEMP_WORKER_HRS),1,0)</f>
        <v>0</v>
      </c>
      <c r="O13368" s="2">
        <f>L13368-M13368-K13368-FIXED_COSTS</f>
        <v>-70630.280395527661</v>
      </c>
      <c r="P13368" s="2">
        <f>IF(N13368=1,O13368,"")</f>
      </c>
    </row>
    <row r="13369">
      <c r="A13369" s="6">
        <v>20</v>
      </c>
      <c r="B13369" s="6">
        <v>11</v>
      </c>
      <c r="C13369" s="6">
        <v>4</v>
      </c>
      <c r="D13369" s="6">
        <f>A13369+B13369+C13369</f>
        <v>35</v>
      </c>
      <c r="E13369" s="5">
        <f>IF(A13369=0,0,A13369*LABOR_HRS_WK_TOM*SEASON_WEEKS*(1+DIM_PCT_TOM)^A13369)</f>
        <v>12109.4999087861</v>
      </c>
      <c r="F13369" s="5">
        <f>IF(B13369=0,0,B13369*LABOR_HRS_WK_CAR*SEASON_WEEKS*(1+DIM_PCT_CAR)^B13369)</f>
        <v>432.98859707441773</v>
      </c>
      <c r="G13369" s="5">
        <f>IF(C13369=0,0,C13369*LABOR_HRS_WK_MES*SEASON_WEEKS*(1+DIM_PCT_MES)^C13369)</f>
        <v>189.17016064453119</v>
      </c>
      <c r="H13369" s="5">
        <f>E13369+F13369+G13369</f>
        <v>12731.658666505049</v>
      </c>
      <c r="I13369" s="5">
        <f>MIN(H13369,FARMER_HRS)</f>
        <v>720</v>
      </c>
      <c r="J13369" s="5">
        <f>MAX(0,H13369-FARMER_HRS)</f>
        <v>12011.658666505049</v>
      </c>
      <c r="K13369" s="2">
        <f>I13369*FARMER_RATE+J13369*TEMP_WORKER_RATE</f>
        <v>233535.74073793489</v>
      </c>
      <c r="L13369" s="2">
        <f>A13369*PRICE_TOM+B13369*PRICE_CAR+C13369*PRICE_MES</f>
        <v>209834</v>
      </c>
      <c r="M13369" s="2">
        <f>A13369*FERT_BED_TOM+B13369*FERT_BED_CAR+C13369*FERT_BED_MES</f>
        <v>25960</v>
      </c>
      <c r="N13369" s="6">
        <f>IF(AND(D13369&lt;=TOTAL_BEDS,J13369&lt;=TEMP_WORKER_MAX*TEMP_WORKER_HRS),1,0)</f>
        <v>0</v>
      </c>
      <c r="O13369" s="2">
        <f>L13369-M13369-K13369-FIXED_COSTS</f>
        <v>-69661.740737934888</v>
      </c>
      <c r="P13369" s="2">
        <f>IF(N13369=1,O13369,"")</f>
      </c>
    </row>
    <row r="13370">
      <c r="A13370" s="6">
        <v>20</v>
      </c>
      <c r="B13370" s="6">
        <v>11</v>
      </c>
      <c r="C13370" s="6">
        <v>5</v>
      </c>
      <c r="D13370" s="6">
        <f>A13370+B13370+C13370</f>
        <v>36</v>
      </c>
      <c r="E13370" s="5">
        <f>IF(A13370=0,0,A13370*LABOR_HRS_WK_TOM*SEASON_WEEKS*(1+DIM_PCT_TOM)^A13370)</f>
        <v>12109.4999087861</v>
      </c>
      <c r="F13370" s="5">
        <f>IF(B13370=0,0,B13370*LABOR_HRS_WK_CAR*SEASON_WEEKS*(1+DIM_PCT_CAR)^B13370)</f>
        <v>432.98859707441773</v>
      </c>
      <c r="G13370" s="5">
        <f>IF(C13370=0,0,C13370*LABOR_HRS_WK_MES*SEASON_WEEKS*(1+DIM_PCT_MES)^C13370)</f>
        <v>239.41848456573481</v>
      </c>
      <c r="H13370" s="5">
        <f>E13370+F13370+G13370</f>
        <v>12781.906990426252</v>
      </c>
      <c r="I13370" s="5">
        <f>MIN(H13370,FARMER_HRS)</f>
        <v>720</v>
      </c>
      <c r="J13370" s="5">
        <f>MAX(0,H13370-FARMER_HRS)</f>
        <v>12061.906990426252</v>
      </c>
      <c r="K13370" s="2">
        <f>I13370*FARMER_RATE+J13370*TEMP_WORKER_RATE</f>
        <v>234408.10747267798</v>
      </c>
      <c r="L13370" s="2">
        <f>A13370*PRICE_TOM+B13370*PRICE_CAR+C13370*PRICE_MES</f>
        <v>212534</v>
      </c>
      <c r="M13370" s="2">
        <f>A13370*FERT_BED_TOM+B13370*FERT_BED_CAR+C13370*FERT_BED_MES</f>
        <v>26840</v>
      </c>
      <c r="N13370" s="6">
        <f>IF(AND(D13370&lt;=TOTAL_BEDS,J13370&lt;=TEMP_WORKER_MAX*TEMP_WORKER_HRS),1,0)</f>
        <v>0</v>
      </c>
      <c r="O13370" s="2">
        <f>L13370-M13370-K13370-FIXED_COSTS</f>
        <v>-68714.107472677977</v>
      </c>
      <c r="P13370" s="2">
        <f>IF(N13370=1,O13370,"")</f>
      </c>
    </row>
    <row r="13371">
      <c r="A13371" s="6">
        <v>20</v>
      </c>
      <c r="B13371" s="6">
        <v>11</v>
      </c>
      <c r="C13371" s="6">
        <v>6</v>
      </c>
      <c r="D13371" s="6">
        <f>A13371+B13371+C13371</f>
        <v>37</v>
      </c>
      <c r="E13371" s="5">
        <f>IF(A13371=0,0,A13371*LABOR_HRS_WK_TOM*SEASON_WEEKS*(1+DIM_PCT_TOM)^A13371)</f>
        <v>12109.4999087861</v>
      </c>
      <c r="F13371" s="5">
        <f>IF(B13371=0,0,B13371*LABOR_HRS_WK_CAR*SEASON_WEEKS*(1+DIM_PCT_CAR)^B13371)</f>
        <v>432.98859707441773</v>
      </c>
      <c r="G13371" s="5">
        <f>IF(C13371=0,0,C13371*LABOR_HRS_WK_MES*SEASON_WEEKS*(1+DIM_PCT_MES)^C13371)</f>
        <v>290.89345874736773</v>
      </c>
      <c r="H13371" s="5">
        <f>E13371+F13371+G13371</f>
        <v>12833.381964607885</v>
      </c>
      <c r="I13371" s="5">
        <f>MIN(H13371,FARMER_HRS)</f>
        <v>720</v>
      </c>
      <c r="J13371" s="5">
        <f>MAX(0,H13371-FARMER_HRS)</f>
        <v>12113.381964607885</v>
      </c>
      <c r="K13371" s="2">
        <f>I13371*FARMER_RATE+J13371*TEMP_WORKER_RATE</f>
        <v>235301.77021888687</v>
      </c>
      <c r="L13371" s="2">
        <f>A13371*PRICE_TOM+B13371*PRICE_CAR+C13371*PRICE_MES</f>
        <v>215234</v>
      </c>
      <c r="M13371" s="2">
        <f>A13371*FERT_BED_TOM+B13371*FERT_BED_CAR+C13371*FERT_BED_MES</f>
        <v>27720</v>
      </c>
      <c r="N13371" s="6">
        <f>IF(AND(D13371&lt;=TOTAL_BEDS,J13371&lt;=TEMP_WORKER_MAX*TEMP_WORKER_HRS),1,0)</f>
        <v>0</v>
      </c>
      <c r="O13371" s="2">
        <f>L13371-M13371-K13371-FIXED_COSTS</f>
        <v>-67787.770218886872</v>
      </c>
      <c r="P13371" s="2">
        <f>IF(N13371=1,O13371,"")</f>
      </c>
    </row>
    <row r="13372">
      <c r="A13372" s="6">
        <v>20</v>
      </c>
      <c r="B13372" s="6">
        <v>11</v>
      </c>
      <c r="C13372" s="6">
        <v>7</v>
      </c>
      <c r="D13372" s="6">
        <f>A13372+B13372+C13372</f>
        <v>38</v>
      </c>
      <c r="E13372" s="5">
        <f>IF(A13372=0,0,A13372*LABOR_HRS_WK_TOM*SEASON_WEEKS*(1+DIM_PCT_TOM)^A13372)</f>
        <v>12109.4999087861</v>
      </c>
      <c r="F13372" s="5">
        <f>IF(B13372=0,0,B13372*LABOR_HRS_WK_CAR*SEASON_WEEKS*(1+DIM_PCT_CAR)^B13372)</f>
        <v>432.98859707441773</v>
      </c>
      <c r="G13372" s="5">
        <f>IF(C13372=0,0,C13372*LABOR_HRS_WK_MES*SEASON_WEEKS*(1+DIM_PCT_MES)^C13372)</f>
        <v>343.61789814532818</v>
      </c>
      <c r="H13372" s="5">
        <f>E13372+F13372+G13372</f>
        <v>12886.106404005846</v>
      </c>
      <c r="I13372" s="5">
        <f>MIN(H13372,FARMER_HRS)</f>
        <v>720</v>
      </c>
      <c r="J13372" s="5">
        <f>MAX(0,H13372-FARMER_HRS)</f>
        <v>12166.106404005846</v>
      </c>
      <c r="K13372" s="2">
        <f>I13372*FARMER_RATE+J13372*TEMP_WORKER_RATE</f>
        <v>236217.12506954593</v>
      </c>
      <c r="L13372" s="2">
        <f>A13372*PRICE_TOM+B13372*PRICE_CAR+C13372*PRICE_MES</f>
        <v>217934</v>
      </c>
      <c r="M13372" s="2">
        <f>A13372*FERT_BED_TOM+B13372*FERT_BED_CAR+C13372*FERT_BED_MES</f>
        <v>28600</v>
      </c>
      <c r="N13372" s="6">
        <f>IF(AND(D13372&lt;=TOTAL_BEDS,J13372&lt;=TEMP_WORKER_MAX*TEMP_WORKER_HRS),1,0)</f>
        <v>0</v>
      </c>
      <c r="O13372" s="2">
        <f>L13372-M13372-K13372-FIXED_COSTS</f>
        <v>-66883.125069545931</v>
      </c>
      <c r="P13372" s="2">
        <f>IF(N13372=1,O13372,"")</f>
      </c>
    </row>
    <row r="13373">
      <c r="A13373" s="6">
        <v>20</v>
      </c>
      <c r="B13373" s="6">
        <v>11</v>
      </c>
      <c r="C13373" s="6">
        <v>8</v>
      </c>
      <c r="D13373" s="6">
        <f>A13373+B13373+C13373</f>
        <v>39</v>
      </c>
      <c r="E13373" s="5">
        <f>IF(A13373=0,0,A13373*LABOR_HRS_WK_TOM*SEASON_WEEKS*(1+DIM_PCT_TOM)^A13373)</f>
        <v>12109.4999087861</v>
      </c>
      <c r="F13373" s="5">
        <f>IF(B13373=0,0,B13373*LABOR_HRS_WK_CAR*SEASON_WEEKS*(1+DIM_PCT_CAR)^B13373)</f>
        <v>432.98859707441773</v>
      </c>
      <c r="G13373" s="5">
        <f>IF(C13373=0,0,C13373*LABOR_HRS_WK_MES*SEASON_WEEKS*(1+DIM_PCT_MES)^C13373)</f>
        <v>397.61499642530833</v>
      </c>
      <c r="H13373" s="5">
        <f>E13373+F13373+G13373</f>
        <v>12940.103502285827</v>
      </c>
      <c r="I13373" s="5">
        <f>MIN(H13373,FARMER_HRS)</f>
        <v>720</v>
      </c>
      <c r="J13373" s="5">
        <f>MAX(0,H13373-FARMER_HRS)</f>
        <v>12220.103502285827</v>
      </c>
      <c r="K13373" s="2">
        <f>I13373*FARMER_RATE+J13373*TEMP_WORKER_RATE</f>
        <v>237154.57469246228</v>
      </c>
      <c r="L13373" s="2">
        <f>A13373*PRICE_TOM+B13373*PRICE_CAR+C13373*PRICE_MES</f>
        <v>220634</v>
      </c>
      <c r="M13373" s="2">
        <f>A13373*FERT_BED_TOM+B13373*FERT_BED_CAR+C13373*FERT_BED_MES</f>
        <v>29480</v>
      </c>
      <c r="N13373" s="6">
        <f>IF(AND(D13373&lt;=TOTAL_BEDS,J13373&lt;=TEMP_WORKER_MAX*TEMP_WORKER_HRS),1,0)</f>
        <v>0</v>
      </c>
      <c r="O13373" s="2">
        <f>L13373-M13373-K13373-FIXED_COSTS</f>
        <v>-66000.57469246228</v>
      </c>
      <c r="P13373" s="2">
        <f>IF(N13373=1,O13373,"")</f>
      </c>
    </row>
    <row r="13374">
      <c r="A13374" s="6">
        <v>20</v>
      </c>
      <c r="B13374" s="6">
        <v>11</v>
      </c>
      <c r="C13374" s="6">
        <v>9</v>
      </c>
      <c r="D13374" s="6">
        <f>A13374+B13374+C13374</f>
        <v>40</v>
      </c>
      <c r="E13374" s="5">
        <f>IF(A13374=0,0,A13374*LABOR_HRS_WK_TOM*SEASON_WEEKS*(1+DIM_PCT_TOM)^A13374)</f>
        <v>12109.4999087861</v>
      </c>
      <c r="F13374" s="5">
        <f>IF(B13374=0,0,B13374*LABOR_HRS_WK_CAR*SEASON_WEEKS*(1+DIM_PCT_CAR)^B13374)</f>
        <v>432.98859707441773</v>
      </c>
      <c r="G13374" s="5">
        <f>IF(C13374=0,0,C13374*LABOR_HRS_WK_MES*SEASON_WEEKS*(1+DIM_PCT_MES)^C13374)</f>
        <v>452.90833186570273</v>
      </c>
      <c r="H13374" s="5">
        <f>E13374+F13374+G13374</f>
        <v>12995.396837726221</v>
      </c>
      <c r="I13374" s="5">
        <f>MIN(H13374,FARMER_HRS)</f>
        <v>720</v>
      </c>
      <c r="J13374" s="5">
        <f>MAX(0,H13374-FARMER_HRS)</f>
        <v>12275.396837726221</v>
      </c>
      <c r="K13374" s="2">
        <f>I13374*FARMER_RATE+J13374*TEMP_WORKER_RATE</f>
        <v>238114.52843274688</v>
      </c>
      <c r="L13374" s="2">
        <f>A13374*PRICE_TOM+B13374*PRICE_CAR+C13374*PRICE_MES</f>
        <v>223334</v>
      </c>
      <c r="M13374" s="2">
        <f>A13374*FERT_BED_TOM+B13374*FERT_BED_CAR+C13374*FERT_BED_MES</f>
        <v>30360</v>
      </c>
      <c r="N13374" s="6">
        <f>IF(AND(D13374&lt;=TOTAL_BEDS,J13374&lt;=TEMP_WORKER_MAX*TEMP_WORKER_HRS),1,0)</f>
        <v>0</v>
      </c>
      <c r="O13374" s="2">
        <f>L13374-M13374-K13374-FIXED_COSTS</f>
        <v>-65140.528432746883</v>
      </c>
      <c r="P13374" s="2">
        <f>IF(N13374=1,O13374,"")</f>
      </c>
    </row>
    <row r="13375">
      <c r="A13375" s="6">
        <v>20</v>
      </c>
      <c r="B13375" s="6">
        <v>11</v>
      </c>
      <c r="C13375" s="6">
        <v>10</v>
      </c>
      <c r="D13375" s="6">
        <f>A13375+B13375+C13375</f>
        <v>41</v>
      </c>
      <c r="E13375" s="5">
        <f>IF(A13375=0,0,A13375*LABOR_HRS_WK_TOM*SEASON_WEEKS*(1+DIM_PCT_TOM)^A13375)</f>
        <v>12109.4999087861</v>
      </c>
      <c r="F13375" s="5">
        <f>IF(B13375=0,0,B13375*LABOR_HRS_WK_CAR*SEASON_WEEKS*(1+DIM_PCT_CAR)^B13375)</f>
        <v>432.98859707441773</v>
      </c>
      <c r="G13375" s="5">
        <f>IF(C13375=0,0,C13375*LABOR_HRS_WK_MES*SEASON_WEEKS*(1+DIM_PCT_MES)^C13375)</f>
        <v>509.52187334891551</v>
      </c>
      <c r="H13375" s="5">
        <f>E13375+F13375+G13375</f>
        <v>13052.010379209434</v>
      </c>
      <c r="I13375" s="5">
        <f>MIN(H13375,FARMER_HRS)</f>
        <v>720</v>
      </c>
      <c r="J13375" s="5">
        <f>MAX(0,H13375-FARMER_HRS)</f>
        <v>12332.010379209434</v>
      </c>
      <c r="K13375" s="2">
        <f>I13375*FARMER_RATE+J13375*TEMP_WORKER_RATE</f>
        <v>239097.40241683045</v>
      </c>
      <c r="L13375" s="2">
        <f>A13375*PRICE_TOM+B13375*PRICE_CAR+C13375*PRICE_MES</f>
        <v>226034</v>
      </c>
      <c r="M13375" s="2">
        <f>A13375*FERT_BED_TOM+B13375*FERT_BED_CAR+C13375*FERT_BED_MES</f>
        <v>31240</v>
      </c>
      <c r="N13375" s="6">
        <f>IF(AND(D13375&lt;=TOTAL_BEDS,J13375&lt;=TEMP_WORKER_MAX*TEMP_WORKER_HRS),1,0)</f>
        <v>0</v>
      </c>
      <c r="O13375" s="2">
        <f>L13375-M13375-K13375-FIXED_COSTS</f>
        <v>-64303.402416830446</v>
      </c>
      <c r="P13375" s="2">
        <f>IF(N13375=1,O13375,"")</f>
      </c>
    </row>
    <row r="13376">
      <c r="A13376" s="6">
        <v>20</v>
      </c>
      <c r="B13376" s="6">
        <v>11</v>
      </c>
      <c r="C13376" s="6">
        <v>11</v>
      </c>
      <c r="D13376" s="6">
        <f>A13376+B13376+C13376</f>
        <v>42</v>
      </c>
      <c r="E13376" s="5">
        <f>IF(A13376=0,0,A13376*LABOR_HRS_WK_TOM*SEASON_WEEKS*(1+DIM_PCT_TOM)^A13376)</f>
        <v>12109.4999087861</v>
      </c>
      <c r="F13376" s="5">
        <f>IF(B13376=0,0,B13376*LABOR_HRS_WK_CAR*SEASON_WEEKS*(1+DIM_PCT_CAR)^B13376)</f>
        <v>432.98859707441773</v>
      </c>
      <c r="G13376" s="5">
        <f>IF(C13376=0,0,C13376*LABOR_HRS_WK_MES*SEASON_WEEKS*(1+DIM_PCT_MES)^C13376)</f>
        <v>567.47998644235463</v>
      </c>
      <c r="H13376" s="5">
        <f>E13376+F13376+G13376</f>
        <v>13109.968492302873</v>
      </c>
      <c r="I13376" s="5">
        <f>MIN(H13376,FARMER_HRS)</f>
        <v>720</v>
      </c>
      <c r="J13376" s="5">
        <f>MAX(0,H13376-FARMER_HRS)</f>
        <v>12389.968492302873</v>
      </c>
      <c r="K13376" s="2">
        <f>I13376*FARMER_RATE+J13376*TEMP_WORKER_RATE</f>
        <v>240103.61965803598</v>
      </c>
      <c r="L13376" s="2">
        <f>A13376*PRICE_TOM+B13376*PRICE_CAR+C13376*PRICE_MES</f>
        <v>228734</v>
      </c>
      <c r="M13376" s="2">
        <f>A13376*FERT_BED_TOM+B13376*FERT_BED_CAR+C13376*FERT_BED_MES</f>
        <v>32120</v>
      </c>
      <c r="N13376" s="6">
        <f>IF(AND(D13376&lt;=TOTAL_BEDS,J13376&lt;=TEMP_WORKER_MAX*TEMP_WORKER_HRS),1,0)</f>
        <v>0</v>
      </c>
      <c r="O13376" s="2">
        <f>L13376-M13376-K13376-FIXED_COSTS</f>
        <v>-63489.619658035983</v>
      </c>
      <c r="P13376" s="2">
        <f>IF(N13376=1,O13376,"")</f>
      </c>
    </row>
    <row r="13377">
      <c r="A13377" s="6">
        <v>20</v>
      </c>
      <c r="B13377" s="6">
        <v>11</v>
      </c>
      <c r="C13377" s="6">
        <v>12</v>
      </c>
      <c r="D13377" s="6">
        <f>A13377+B13377+C13377</f>
        <v>43</v>
      </c>
      <c r="E13377" s="5">
        <f>IF(A13377=0,0,A13377*LABOR_HRS_WK_TOM*SEASON_WEEKS*(1+DIM_PCT_TOM)^A13377)</f>
        <v>12109.4999087861</v>
      </c>
      <c r="F13377" s="5">
        <f>IF(B13377=0,0,B13377*LABOR_HRS_WK_CAR*SEASON_WEEKS*(1+DIM_PCT_CAR)^B13377)</f>
        <v>432.98859707441773</v>
      </c>
      <c r="G13377" s="5">
        <f>IF(C13377=0,0,C13377*LABOR_HRS_WK_MES*SEASON_WEEKS*(1+DIM_PCT_MES)^C13377)</f>
        <v>626.807439570419</v>
      </c>
      <c r="H13377" s="5">
        <f>E13377+F13377+G13377</f>
        <v>13169.295945430937</v>
      </c>
      <c r="I13377" s="5">
        <f>MIN(H13377,FARMER_HRS)</f>
        <v>720</v>
      </c>
      <c r="J13377" s="5">
        <f>MAX(0,H13377-FARMER_HRS)</f>
        <v>12449.295945430937</v>
      </c>
      <c r="K13377" s="2">
        <f>I13377*FARMER_RATE+J13377*TEMP_WORKER_RATE</f>
        <v>241133.61016373153</v>
      </c>
      <c r="L13377" s="2">
        <f>A13377*PRICE_TOM+B13377*PRICE_CAR+C13377*PRICE_MES</f>
        <v>231434</v>
      </c>
      <c r="M13377" s="2">
        <f>A13377*FERT_BED_TOM+B13377*FERT_BED_CAR+C13377*FERT_BED_MES</f>
        <v>33000</v>
      </c>
      <c r="N13377" s="6">
        <f>IF(AND(D13377&lt;=TOTAL_BEDS,J13377&lt;=TEMP_WORKER_MAX*TEMP_WORKER_HRS),1,0)</f>
        <v>0</v>
      </c>
      <c r="O13377" s="2">
        <f>L13377-M13377-K13377-FIXED_COSTS</f>
        <v>-62699.61016373153</v>
      </c>
      <c r="P13377" s="2">
        <f>IF(N13377=1,O13377,"")</f>
      </c>
    </row>
    <row r="13378">
      <c r="A13378" s="6">
        <v>20</v>
      </c>
      <c r="B13378" s="6">
        <v>11</v>
      </c>
      <c r="C13378" s="6">
        <v>13</v>
      </c>
      <c r="D13378" s="6">
        <f>A13378+B13378+C13378</f>
        <v>44</v>
      </c>
      <c r="E13378" s="5">
        <f>IF(A13378=0,0,A13378*LABOR_HRS_WK_TOM*SEASON_WEEKS*(1+DIM_PCT_TOM)^A13378)</f>
        <v>12109.4999087861</v>
      </c>
      <c r="F13378" s="5">
        <f>IF(B13378=0,0,B13378*LABOR_HRS_WK_CAR*SEASON_WEEKS*(1+DIM_PCT_CAR)^B13378)</f>
        <v>432.98859707441773</v>
      </c>
      <c r="G13378" s="5">
        <f>IF(C13378=0,0,C13378*LABOR_HRS_WK_MES*SEASON_WEEKS*(1+DIM_PCT_MES)^C13378)</f>
        <v>687.52941027880331</v>
      </c>
      <c r="H13378" s="5">
        <f>E13378+F13378+G13378</f>
        <v>13230.017916139321</v>
      </c>
      <c r="I13378" s="5">
        <f>MIN(H13378,FARMER_HRS)</f>
        <v>720</v>
      </c>
      <c r="J13378" s="5">
        <f>MAX(0,H13378-FARMER_HRS)</f>
        <v>12510.017916139321</v>
      </c>
      <c r="K13378" s="2">
        <f>I13378*FARMER_RATE+J13378*TEMP_WORKER_RATE</f>
        <v>242187.81104408542</v>
      </c>
      <c r="L13378" s="2">
        <f>A13378*PRICE_TOM+B13378*PRICE_CAR+C13378*PRICE_MES</f>
        <v>234134</v>
      </c>
      <c r="M13378" s="2">
        <f>A13378*FERT_BED_TOM+B13378*FERT_BED_CAR+C13378*FERT_BED_MES</f>
        <v>33880</v>
      </c>
      <c r="N13378" s="6">
        <f>IF(AND(D13378&lt;=TOTAL_BEDS,J13378&lt;=TEMP_WORKER_MAX*TEMP_WORKER_HRS),1,0)</f>
        <v>0</v>
      </c>
      <c r="O13378" s="2">
        <f>L13378-M13378-K13378-FIXED_COSTS</f>
        <v>-61933.811044085422</v>
      </c>
      <c r="P13378" s="2">
        <f>IF(N13378=1,O13378,"")</f>
      </c>
    </row>
    <row r="13379">
      <c r="A13379" s="6">
        <v>20</v>
      </c>
      <c r="B13379" s="6">
        <v>11</v>
      </c>
      <c r="C13379" s="6">
        <v>14</v>
      </c>
      <c r="D13379" s="6">
        <f>A13379+B13379+C13379</f>
        <v>45</v>
      </c>
      <c r="E13379" s="5">
        <f>IF(A13379=0,0,A13379*LABOR_HRS_WK_TOM*SEASON_WEEKS*(1+DIM_PCT_TOM)^A13379)</f>
        <v>12109.4999087861</v>
      </c>
      <c r="F13379" s="5">
        <f>IF(B13379=0,0,B13379*LABOR_HRS_WK_CAR*SEASON_WEEKS*(1+DIM_PCT_CAR)^B13379)</f>
        <v>432.98859707441773</v>
      </c>
      <c r="G13379" s="5">
        <f>IF(C13379=0,0,C13379*LABOR_HRS_WK_MES*SEASON_WEEKS*(1+DIM_PCT_MES)^C13379)</f>
        <v>749.67149159246435</v>
      </c>
      <c r="H13379" s="5">
        <f>E13379+F13379+G13379</f>
        <v>13292.159997452982</v>
      </c>
      <c r="I13379" s="5">
        <f>MIN(H13379,FARMER_HRS)</f>
        <v>720</v>
      </c>
      <c r="J13379" s="5">
        <f>MAX(0,H13379-FARMER_HRS)</f>
        <v>12572.159997452982</v>
      </c>
      <c r="K13379" s="2">
        <f>I13379*FARMER_RATE+J13379*TEMP_WORKER_RATE</f>
        <v>243266.66662244761</v>
      </c>
      <c r="L13379" s="2">
        <f>A13379*PRICE_TOM+B13379*PRICE_CAR+C13379*PRICE_MES</f>
        <v>236834</v>
      </c>
      <c r="M13379" s="2">
        <f>A13379*FERT_BED_TOM+B13379*FERT_BED_CAR+C13379*FERT_BED_MES</f>
        <v>34760</v>
      </c>
      <c r="N13379" s="6">
        <f>IF(AND(D13379&lt;=TOTAL_BEDS,J13379&lt;=TEMP_WORKER_MAX*TEMP_WORKER_HRS),1,0)</f>
        <v>0</v>
      </c>
      <c r="O13379" s="2">
        <f>L13379-M13379-K13379-FIXED_COSTS</f>
        <v>-61192.666622447607</v>
      </c>
      <c r="P13379" s="2">
        <f>IF(N13379=1,O13379,"")</f>
      </c>
    </row>
    <row r="13380">
      <c r="A13380" s="6">
        <v>20</v>
      </c>
      <c r="B13380" s="6">
        <v>11</v>
      </c>
      <c r="C13380" s="6">
        <v>15</v>
      </c>
      <c r="D13380" s="6">
        <f>A13380+B13380+C13380</f>
        <v>46</v>
      </c>
      <c r="E13380" s="5">
        <f>IF(A13380=0,0,A13380*LABOR_HRS_WK_TOM*SEASON_WEEKS*(1+DIM_PCT_TOM)^A13380)</f>
        <v>12109.4999087861</v>
      </c>
      <c r="F13380" s="5">
        <f>IF(B13380=0,0,B13380*LABOR_HRS_WK_CAR*SEASON_WEEKS*(1+DIM_PCT_CAR)^B13380)</f>
        <v>432.98859707441773</v>
      </c>
      <c r="G13380" s="5">
        <f>IF(C13380=0,0,C13380*LABOR_HRS_WK_MES*SEASON_WEEKS*(1+DIM_PCT_MES)^C13380)</f>
        <v>813.25969846861074</v>
      </c>
      <c r="H13380" s="5">
        <f>E13380+F13380+G13380</f>
        <v>13355.748204329129</v>
      </c>
      <c r="I13380" s="5">
        <f>MIN(H13380,FARMER_HRS)</f>
        <v>720</v>
      </c>
      <c r="J13380" s="5">
        <f>MAX(0,H13380-FARMER_HRS)</f>
        <v>12635.748204329129</v>
      </c>
      <c r="K13380" s="2">
        <f>I13380*FARMER_RATE+J13380*TEMP_WORKER_RATE</f>
        <v>244370.62854738071</v>
      </c>
      <c r="L13380" s="2">
        <f>A13380*PRICE_TOM+B13380*PRICE_CAR+C13380*PRICE_MES</f>
        <v>239534</v>
      </c>
      <c r="M13380" s="2">
        <f>A13380*FERT_BED_TOM+B13380*FERT_BED_CAR+C13380*FERT_BED_MES</f>
        <v>35640</v>
      </c>
      <c r="N13380" s="6">
        <f>IF(AND(D13380&lt;=TOTAL_BEDS,J13380&lt;=TEMP_WORKER_MAX*TEMP_WORKER_HRS),1,0)</f>
        <v>0</v>
      </c>
      <c r="O13380" s="2">
        <f>L13380-M13380-K13380-FIXED_COSTS</f>
        <v>-60476.628547380707</v>
      </c>
      <c r="P13380" s="2">
        <f>IF(N13380=1,O13380,"")</f>
      </c>
    </row>
    <row r="13381">
      <c r="A13381" s="6">
        <v>20</v>
      </c>
      <c r="B13381" s="6">
        <v>11</v>
      </c>
      <c r="C13381" s="6">
        <v>16</v>
      </c>
      <c r="D13381" s="6">
        <f>A13381+B13381+C13381</f>
        <v>47</v>
      </c>
      <c r="E13381" s="5">
        <f>IF(A13381=0,0,A13381*LABOR_HRS_WK_TOM*SEASON_WEEKS*(1+DIM_PCT_TOM)^A13381)</f>
        <v>12109.4999087861</v>
      </c>
      <c r="F13381" s="5">
        <f>IF(B13381=0,0,B13381*LABOR_HRS_WK_CAR*SEASON_WEEKS*(1+DIM_PCT_CAR)^B13381)</f>
        <v>432.98859707441773</v>
      </c>
      <c r="G13381" s="5">
        <f>IF(C13381=0,0,C13381*LABOR_HRS_WK_MES*SEASON_WEEKS*(1+DIM_PCT_MES)^C13381)</f>
        <v>878.32047434609967</v>
      </c>
      <c r="H13381" s="5">
        <f>E13381+F13381+G13381</f>
        <v>13420.808980206617</v>
      </c>
      <c r="I13381" s="5">
        <f>MIN(H13381,FARMER_HRS)</f>
        <v>720</v>
      </c>
      <c r="J13381" s="5">
        <f>MAX(0,H13381-FARMER_HRS)</f>
        <v>12700.808980206617</v>
      </c>
      <c r="K13381" s="2">
        <f>I13381*FARMER_RATE+J13381*TEMP_WORKER_RATE</f>
        <v>245500.15590636487</v>
      </c>
      <c r="L13381" s="2">
        <f>A13381*PRICE_TOM+B13381*PRICE_CAR+C13381*PRICE_MES</f>
        <v>242234</v>
      </c>
      <c r="M13381" s="2">
        <f>A13381*FERT_BED_TOM+B13381*FERT_BED_CAR+C13381*FERT_BED_MES</f>
        <v>36520</v>
      </c>
      <c r="N13381" s="6">
        <f>IF(AND(D13381&lt;=TOTAL_BEDS,J13381&lt;=TEMP_WORKER_MAX*TEMP_WORKER_HRS),1,0)</f>
        <v>0</v>
      </c>
      <c r="O13381" s="2">
        <f>L13381-M13381-K13381-FIXED_COSTS</f>
        <v>-59786.155906364875</v>
      </c>
      <c r="P13381" s="2">
        <f>IF(N13381=1,O13381,"")</f>
      </c>
    </row>
    <row r="13382">
      <c r="A13382" s="6">
        <v>20</v>
      </c>
      <c r="B13382" s="6">
        <v>11</v>
      </c>
      <c r="C13382" s="6">
        <v>17</v>
      </c>
      <c r="D13382" s="6">
        <f>A13382+B13382+C13382</f>
        <v>48</v>
      </c>
      <c r="E13382" s="5">
        <f>IF(A13382=0,0,A13382*LABOR_HRS_WK_TOM*SEASON_WEEKS*(1+DIM_PCT_TOM)^A13382)</f>
        <v>12109.4999087861</v>
      </c>
      <c r="F13382" s="5">
        <f>IF(B13382=0,0,B13382*LABOR_HRS_WK_CAR*SEASON_WEEKS*(1+DIM_PCT_CAR)^B13382)</f>
        <v>432.98859707441773</v>
      </c>
      <c r="G13382" s="5">
        <f>IF(C13382=0,0,C13382*LABOR_HRS_WK_MES*SEASON_WEEKS*(1+DIM_PCT_MES)^C13382)</f>
        <v>944.88069779263992</v>
      </c>
      <c r="H13382" s="5">
        <f>E13382+F13382+G13382</f>
        <v>13487.369203653157</v>
      </c>
      <c r="I13382" s="5">
        <f>MIN(H13382,FARMER_HRS)</f>
        <v>720</v>
      </c>
      <c r="J13382" s="5">
        <f>MAX(0,H13382-FARMER_HRS)</f>
        <v>12767.369203653157</v>
      </c>
      <c r="K13382" s="2">
        <f>I13382*FARMER_RATE+J13382*TEMP_WORKER_RATE</f>
        <v>246655.71534120064</v>
      </c>
      <c r="L13382" s="2">
        <f>A13382*PRICE_TOM+B13382*PRICE_CAR+C13382*PRICE_MES</f>
        <v>244934</v>
      </c>
      <c r="M13382" s="2">
        <f>A13382*FERT_BED_TOM+B13382*FERT_BED_CAR+C13382*FERT_BED_MES</f>
        <v>37400</v>
      </c>
      <c r="N13382" s="6">
        <f>IF(AND(D13382&lt;=TOTAL_BEDS,J13382&lt;=TEMP_WORKER_MAX*TEMP_WORKER_HRS),1,0)</f>
        <v>0</v>
      </c>
      <c r="O13382" s="2">
        <f>L13382-M13382-K13382-FIXED_COSTS</f>
        <v>-59121.715341200645</v>
      </c>
      <c r="P13382" s="2">
        <f>IF(N13382=1,O13382,"")</f>
      </c>
    </row>
    <row r="13383">
      <c r="A13383" s="6">
        <v>20</v>
      </c>
      <c r="B13383" s="6">
        <v>11</v>
      </c>
      <c r="C13383" s="6">
        <v>18</v>
      </c>
      <c r="D13383" s="6">
        <f>A13383+B13383+C13383</f>
        <v>49</v>
      </c>
      <c r="E13383" s="5">
        <f>IF(A13383=0,0,A13383*LABOR_HRS_WK_TOM*SEASON_WEEKS*(1+DIM_PCT_TOM)^A13383)</f>
        <v>12109.4999087861</v>
      </c>
      <c r="F13383" s="5">
        <f>IF(B13383=0,0,B13383*LABOR_HRS_WK_CAR*SEASON_WEEKS*(1+DIM_PCT_CAR)^B13383)</f>
        <v>432.98859707441773</v>
      </c>
      <c r="G13383" s="5">
        <f>IF(C13383=0,0,C13383*LABOR_HRS_WK_MES*SEASON_WEEKS*(1+DIM_PCT_MES)^C13383)</f>
        <v>1012.9676892512272</v>
      </c>
      <c r="H13383" s="5">
        <f>E13383+F13383+G13383</f>
        <v>13555.456195111745</v>
      </c>
      <c r="I13383" s="5">
        <f>MIN(H13383,FARMER_HRS)</f>
        <v>720</v>
      </c>
      <c r="J13383" s="5">
        <f>MAX(0,H13383-FARMER_HRS)</f>
        <v>12835.456195111745</v>
      </c>
      <c r="K13383" s="2">
        <f>I13383*FARMER_RATE+J13383*TEMP_WORKER_RATE</f>
        <v>247837.78116513445</v>
      </c>
      <c r="L13383" s="2">
        <f>A13383*PRICE_TOM+B13383*PRICE_CAR+C13383*PRICE_MES</f>
        <v>247634</v>
      </c>
      <c r="M13383" s="2">
        <f>A13383*FERT_BED_TOM+B13383*FERT_BED_CAR+C13383*FERT_BED_MES</f>
        <v>38280</v>
      </c>
      <c r="N13383" s="6">
        <f>IF(AND(D13383&lt;=TOTAL_BEDS,J13383&lt;=TEMP_WORKER_MAX*TEMP_WORKER_HRS),1,0)</f>
        <v>0</v>
      </c>
      <c r="O13383" s="2">
        <f>L13383-M13383-K13383-FIXED_COSTS</f>
        <v>-58483.781165134453</v>
      </c>
      <c r="P13383" s="2">
        <f>IF(N13383=1,O13383,"")</f>
      </c>
    </row>
    <row r="13384">
      <c r="A13384" s="6">
        <v>20</v>
      </c>
      <c r="B13384" s="6">
        <v>11</v>
      </c>
      <c r="C13384" s="6">
        <v>19</v>
      </c>
      <c r="D13384" s="6">
        <f>A13384+B13384+C13384</f>
        <v>50</v>
      </c>
      <c r="E13384" s="5">
        <f>IF(A13384=0,0,A13384*LABOR_HRS_WK_TOM*SEASON_WEEKS*(1+DIM_PCT_TOM)^A13384)</f>
        <v>12109.4999087861</v>
      </c>
      <c r="F13384" s="5">
        <f>IF(B13384=0,0,B13384*LABOR_HRS_WK_CAR*SEASON_WEEKS*(1+DIM_PCT_CAR)^B13384)</f>
        <v>432.98859707441773</v>
      </c>
      <c r="G13384" s="5">
        <f>IF(C13384=0,0,C13384*LABOR_HRS_WK_MES*SEASON_WEEKS*(1+DIM_PCT_MES)^C13384)</f>
        <v>1082.6092178872491</v>
      </c>
      <c r="H13384" s="5">
        <f>E13384+F13384+G13384</f>
        <v>13625.097723747767</v>
      </c>
      <c r="I13384" s="5">
        <f>MIN(H13384,FARMER_HRS)</f>
        <v>720</v>
      </c>
      <c r="J13384" s="5">
        <f>MAX(0,H13384-FARMER_HRS)</f>
        <v>12905.097723747767</v>
      </c>
      <c r="K13384" s="2">
        <f>I13384*FARMER_RATE+J13384*TEMP_WORKER_RATE</f>
        <v>249046.83548173207</v>
      </c>
      <c r="L13384" s="2">
        <f>A13384*PRICE_TOM+B13384*PRICE_CAR+C13384*PRICE_MES</f>
        <v>250334</v>
      </c>
      <c r="M13384" s="2">
        <f>A13384*FERT_BED_TOM+B13384*FERT_BED_CAR+C13384*FERT_BED_MES</f>
        <v>39160</v>
      </c>
      <c r="N13384" s="6">
        <f>IF(AND(D13384&lt;=TOTAL_BEDS,J13384&lt;=TEMP_WORKER_MAX*TEMP_WORKER_HRS),1,0)</f>
        <v>0</v>
      </c>
      <c r="O13384" s="2">
        <f>L13384-M13384-K13384-FIXED_COSTS</f>
        <v>-57872.835481732065</v>
      </c>
      <c r="P13384" s="2">
        <f>IF(N13384=1,O13384,"")</f>
      </c>
    </row>
    <row r="13385">
      <c r="A13385" s="6">
        <v>20</v>
      </c>
      <c r="B13385" s="6">
        <v>11</v>
      </c>
      <c r="C13385" s="6">
        <v>20</v>
      </c>
      <c r="D13385" s="6">
        <f>A13385+B13385+C13385</f>
        <v>51</v>
      </c>
      <c r="E13385" s="5">
        <f>IF(A13385=0,0,A13385*LABOR_HRS_WK_TOM*SEASON_WEEKS*(1+DIM_PCT_TOM)^A13385)</f>
        <v>12109.4999087861</v>
      </c>
      <c r="F13385" s="5">
        <f>IF(B13385=0,0,B13385*LABOR_HRS_WK_CAR*SEASON_WEEKS*(1+DIM_PCT_CAR)^B13385)</f>
        <v>432.98859707441773</v>
      </c>
      <c r="G13385" s="5">
        <f>IF(C13385=0,0,C13385*LABOR_HRS_WK_MES*SEASON_WEEKS*(1+DIM_PCT_MES)^C13385)</f>
        <v>1153.8335085377259</v>
      </c>
      <c r="H13385" s="5">
        <f>E13385+F13385+G13385</f>
        <v>13696.322014398243</v>
      </c>
      <c r="I13385" s="5">
        <f>MIN(H13385,FARMER_HRS)</f>
        <v>720</v>
      </c>
      <c r="J13385" s="5">
        <f>MAX(0,H13385-FARMER_HRS)</f>
        <v>12976.322014398243</v>
      </c>
      <c r="K13385" s="2">
        <f>I13385*FARMER_RATE+J13385*TEMP_WORKER_RATE</f>
        <v>250283.36830552504</v>
      </c>
      <c r="L13385" s="2">
        <f>A13385*PRICE_TOM+B13385*PRICE_CAR+C13385*PRICE_MES</f>
        <v>253034</v>
      </c>
      <c r="M13385" s="2">
        <f>A13385*FERT_BED_TOM+B13385*FERT_BED_CAR+C13385*FERT_BED_MES</f>
        <v>40040</v>
      </c>
      <c r="N13385" s="6">
        <f>IF(AND(D13385&lt;=TOTAL_BEDS,J13385&lt;=TEMP_WORKER_MAX*TEMP_WORKER_HRS),1,0)</f>
        <v>0</v>
      </c>
      <c r="O13385" s="2">
        <f>L13385-M13385-K13385-FIXED_COSTS</f>
        <v>-57289.368305525044</v>
      </c>
      <c r="P13385" s="2">
        <f>IF(N13385=1,O13385,"")</f>
      </c>
    </row>
    <row r="13386">
      <c r="A13386" s="6">
        <v>20</v>
      </c>
      <c r="B13386" s="6">
        <v>11</v>
      </c>
      <c r="C13386" s="6">
        <v>21</v>
      </c>
      <c r="D13386" s="6">
        <f>A13386+B13386+C13386</f>
        <v>52</v>
      </c>
      <c r="E13386" s="5">
        <f>IF(A13386=0,0,A13386*LABOR_HRS_WK_TOM*SEASON_WEEKS*(1+DIM_PCT_TOM)^A13386)</f>
        <v>12109.4999087861</v>
      </c>
      <c r="F13386" s="5">
        <f>IF(B13386=0,0,B13386*LABOR_HRS_WK_CAR*SEASON_WEEKS*(1+DIM_PCT_CAR)^B13386)</f>
        <v>432.98859707441773</v>
      </c>
      <c r="G13386" s="5">
        <f>IF(C13386=0,0,C13386*LABOR_HRS_WK_MES*SEASON_WEEKS*(1+DIM_PCT_MES)^C13386)</f>
        <v>1226.6692487641699</v>
      </c>
      <c r="H13386" s="5">
        <f>E13386+F13386+G13386</f>
        <v>13769.157754624688</v>
      </c>
      <c r="I13386" s="5">
        <f>MIN(H13386,FARMER_HRS)</f>
        <v>720</v>
      </c>
      <c r="J13386" s="5">
        <f>MAX(0,H13386-FARMER_HRS)</f>
        <v>13049.157754624688</v>
      </c>
      <c r="K13386" s="2">
        <f>I13386*FARMER_RATE+J13386*TEMP_WORKER_RATE</f>
        <v>251547.87768445638</v>
      </c>
      <c r="L13386" s="2">
        <f>A13386*PRICE_TOM+B13386*PRICE_CAR+C13386*PRICE_MES</f>
        <v>255734</v>
      </c>
      <c r="M13386" s="2">
        <f>A13386*FERT_BED_TOM+B13386*FERT_BED_CAR+C13386*FERT_BED_MES</f>
        <v>40920</v>
      </c>
      <c r="N13386" s="6">
        <f>IF(AND(D13386&lt;=TOTAL_BEDS,J13386&lt;=TEMP_WORKER_MAX*TEMP_WORKER_HRS),1,0)</f>
        <v>0</v>
      </c>
      <c r="O13386" s="2">
        <f>L13386-M13386-K13386-FIXED_COSTS</f>
        <v>-56733.877684456384</v>
      </c>
      <c r="P13386" s="2">
        <f>IF(N13386=1,O13386,"")</f>
      </c>
    </row>
    <row r="13387">
      <c r="A13387" s="6">
        <v>20</v>
      </c>
      <c r="B13387" s="6">
        <v>11</v>
      </c>
      <c r="C13387" s="6">
        <v>22</v>
      </c>
      <c r="D13387" s="6">
        <f>A13387+B13387+C13387</f>
        <v>53</v>
      </c>
      <c r="E13387" s="5">
        <f>IF(A13387=0,0,A13387*LABOR_HRS_WK_TOM*SEASON_WEEKS*(1+DIM_PCT_TOM)^A13387)</f>
        <v>12109.4999087861</v>
      </c>
      <c r="F13387" s="5">
        <f>IF(B13387=0,0,B13387*LABOR_HRS_WK_CAR*SEASON_WEEKS*(1+DIM_PCT_CAR)^B13387)</f>
        <v>432.98859707441773</v>
      </c>
      <c r="G13387" s="5">
        <f>IF(C13387=0,0,C13387*LABOR_HRS_WK_MES*SEASON_WEEKS*(1+DIM_PCT_MES)^C13387)</f>
        <v>1301.1455960105659</v>
      </c>
      <c r="H13387" s="5">
        <f>E13387+F13387+G13387</f>
        <v>13843.634101871085</v>
      </c>
      <c r="I13387" s="5">
        <f>MIN(H13387,FARMER_HRS)</f>
        <v>720</v>
      </c>
      <c r="J13387" s="5">
        <f>MAX(0,H13387-FARMER_HRS)</f>
        <v>13123.634101871085</v>
      </c>
      <c r="K13387" s="2">
        <f>I13387*FARMER_RATE+J13387*TEMP_WORKER_RATE</f>
        <v>252840.86982415078</v>
      </c>
      <c r="L13387" s="2">
        <f>A13387*PRICE_TOM+B13387*PRICE_CAR+C13387*PRICE_MES</f>
        <v>258434</v>
      </c>
      <c r="M13387" s="2">
        <f>A13387*FERT_BED_TOM+B13387*FERT_BED_CAR+C13387*FERT_BED_MES</f>
        <v>41800</v>
      </c>
      <c r="N13387" s="6">
        <f>IF(AND(D13387&lt;=TOTAL_BEDS,J13387&lt;=TEMP_WORKER_MAX*TEMP_WORKER_HRS),1,0)</f>
        <v>0</v>
      </c>
      <c r="O13387" s="2">
        <f>L13387-M13387-K13387-FIXED_COSTS</f>
        <v>-56206.869824150781</v>
      </c>
      <c r="P13387" s="2">
        <f>IF(N13387=1,O13387,"")</f>
      </c>
    </row>
    <row r="13388">
      <c r="A13388" s="6">
        <v>20</v>
      </c>
      <c r="B13388" s="6">
        <v>11</v>
      </c>
      <c r="C13388" s="6">
        <v>23</v>
      </c>
      <c r="D13388" s="6">
        <f>A13388+B13388+C13388</f>
        <v>54</v>
      </c>
      <c r="E13388" s="5">
        <f>IF(A13388=0,0,A13388*LABOR_HRS_WK_TOM*SEASON_WEEKS*(1+DIM_PCT_TOM)^A13388)</f>
        <v>12109.4999087861</v>
      </c>
      <c r="F13388" s="5">
        <f>IF(B13388=0,0,B13388*LABOR_HRS_WK_CAR*SEASON_WEEKS*(1+DIM_PCT_CAR)^B13388)</f>
        <v>432.98859707441773</v>
      </c>
      <c r="G13388" s="5">
        <f>IF(C13388=0,0,C13388*LABOR_HRS_WK_MES*SEASON_WEEKS*(1+DIM_PCT_MES)^C13388)</f>
        <v>1377.2921848680023</v>
      </c>
      <c r="H13388" s="5">
        <f>E13388+F13388+G13388</f>
        <v>13919.780690728519</v>
      </c>
      <c r="I13388" s="5">
        <f>MIN(H13388,FARMER_HRS)</f>
        <v>720</v>
      </c>
      <c r="J13388" s="5">
        <f>MAX(0,H13388-FARMER_HRS)</f>
        <v>13199.780690728519</v>
      </c>
      <c r="K13388" s="2">
        <f>I13388*FARMER_RATE+J13388*TEMP_WORKER_RATE</f>
        <v>254162.85921403678</v>
      </c>
      <c r="L13388" s="2">
        <f>A13388*PRICE_TOM+B13388*PRICE_CAR+C13388*PRICE_MES</f>
        <v>261134</v>
      </c>
      <c r="M13388" s="2">
        <f>A13388*FERT_BED_TOM+B13388*FERT_BED_CAR+C13388*FERT_BED_MES</f>
        <v>42680</v>
      </c>
      <c r="N13388" s="6">
        <f>IF(AND(D13388&lt;=TOTAL_BEDS,J13388&lt;=TEMP_WORKER_MAX*TEMP_WORKER_HRS),1,0)</f>
        <v>0</v>
      </c>
      <c r="O13388" s="2">
        <f>L13388-M13388-K13388-FIXED_COSTS</f>
        <v>-55708.859214036784</v>
      </c>
      <c r="P13388" s="2">
        <f>IF(N13388=1,O13388,"")</f>
      </c>
    </row>
    <row r="13389">
      <c r="A13389" s="6">
        <v>20</v>
      </c>
      <c r="B13389" s="6">
        <v>11</v>
      </c>
      <c r="C13389" s="6">
        <v>24</v>
      </c>
      <c r="D13389" s="6">
        <f>A13389+B13389+C13389</f>
        <v>55</v>
      </c>
      <c r="E13389" s="5">
        <f>IF(A13389=0,0,A13389*LABOR_HRS_WK_TOM*SEASON_WEEKS*(1+DIM_PCT_TOM)^A13389)</f>
        <v>12109.4999087861</v>
      </c>
      <c r="F13389" s="5">
        <f>IF(B13389=0,0,B13389*LABOR_HRS_WK_CAR*SEASON_WEEKS*(1+DIM_PCT_CAR)^B13389)</f>
        <v>432.98859707441773</v>
      </c>
      <c r="G13389" s="5">
        <f>IF(C13389=0,0,C13389*LABOR_HRS_WK_MES*SEASON_WEEKS*(1+DIM_PCT_MES)^C13389)</f>
        <v>1455.139134447498</v>
      </c>
      <c r="H13389" s="5">
        <f>E13389+F13389+G13389</f>
        <v>13997.627640308016</v>
      </c>
      <c r="I13389" s="5">
        <f>MIN(H13389,FARMER_HRS)</f>
        <v>720</v>
      </c>
      <c r="J13389" s="5">
        <f>MAX(0,H13389-FARMER_HRS)</f>
        <v>13277.627640308016</v>
      </c>
      <c r="K13389" s="2">
        <f>I13389*FARMER_RATE+J13389*TEMP_WORKER_RATE</f>
        <v>255514.36875534747</v>
      </c>
      <c r="L13389" s="2">
        <f>A13389*PRICE_TOM+B13389*PRICE_CAR+C13389*PRICE_MES</f>
        <v>263834</v>
      </c>
      <c r="M13389" s="2">
        <f>A13389*FERT_BED_TOM+B13389*FERT_BED_CAR+C13389*FERT_BED_MES</f>
        <v>43560</v>
      </c>
      <c r="N13389" s="6">
        <f>IF(AND(D13389&lt;=TOTAL_BEDS,J13389&lt;=TEMP_WORKER_MAX*TEMP_WORKER_HRS),1,0)</f>
        <v>0</v>
      </c>
      <c r="O13389" s="2">
        <f>L13389-M13389-K13389-FIXED_COSTS</f>
        <v>-55240.368755347474</v>
      </c>
      <c r="P13389" s="2">
        <f>IF(N13389=1,O13389,"")</f>
      </c>
    </row>
    <row r="13390">
      <c r="A13390" s="6">
        <v>20</v>
      </c>
      <c r="B13390" s="6">
        <v>11</v>
      </c>
      <c r="C13390" s="6">
        <v>25</v>
      </c>
      <c r="D13390" s="6">
        <f>A13390+B13390+C13390</f>
        <v>56</v>
      </c>
      <c r="E13390" s="5">
        <f>IF(A13390=0,0,A13390*LABOR_HRS_WK_TOM*SEASON_WEEKS*(1+DIM_PCT_TOM)^A13390)</f>
        <v>12109.4999087861</v>
      </c>
      <c r="F13390" s="5">
        <f>IF(B13390=0,0,B13390*LABOR_HRS_WK_CAR*SEASON_WEEKS*(1+DIM_PCT_CAR)^B13390)</f>
        <v>432.98859707441773</v>
      </c>
      <c r="G13390" s="5">
        <f>IF(C13390=0,0,C13390*LABOR_HRS_WK_MES*SEASON_WEEKS*(1+DIM_PCT_MES)^C13390)</f>
        <v>1534.7170558625955</v>
      </c>
      <c r="H13390" s="5">
        <f>E13390+F13390+G13390</f>
        <v>14077.205561723113</v>
      </c>
      <c r="I13390" s="5">
        <f>MIN(H13390,FARMER_HRS)</f>
        <v>720</v>
      </c>
      <c r="J13390" s="5">
        <f>MAX(0,H13390-FARMER_HRS)</f>
        <v>13357.205561723113</v>
      </c>
      <c r="K13390" s="2">
        <f>I13390*FARMER_RATE+J13390*TEMP_WORKER_RATE</f>
        <v>256895.92989102626</v>
      </c>
      <c r="L13390" s="2">
        <f>A13390*PRICE_TOM+B13390*PRICE_CAR+C13390*PRICE_MES</f>
        <v>266534</v>
      </c>
      <c r="M13390" s="2">
        <f>A13390*FERT_BED_TOM+B13390*FERT_BED_CAR+C13390*FERT_BED_MES</f>
        <v>44440</v>
      </c>
      <c r="N13390" s="6">
        <f>IF(AND(D13390&lt;=TOTAL_BEDS,J13390&lt;=TEMP_WORKER_MAX*TEMP_WORKER_HRS),1,0)</f>
        <v>0</v>
      </c>
      <c r="O13390" s="2">
        <f>L13390-M13390-K13390-FIXED_COSTS</f>
        <v>-54801.929891026259</v>
      </c>
      <c r="P13390" s="2">
        <f>IF(N13390=1,O13390,"")</f>
      </c>
    </row>
    <row r="13391">
      <c r="A13391" s="6">
        <v>20</v>
      </c>
      <c r="B13391" s="6">
        <v>11</v>
      </c>
      <c r="C13391" s="6">
        <v>26</v>
      </c>
      <c r="D13391" s="6">
        <f>A13391+B13391+C13391</f>
        <v>57</v>
      </c>
      <c r="E13391" s="5">
        <f>IF(A13391=0,0,A13391*LABOR_HRS_WK_TOM*SEASON_WEEKS*(1+DIM_PCT_TOM)^A13391)</f>
        <v>12109.4999087861</v>
      </c>
      <c r="F13391" s="5">
        <f>IF(B13391=0,0,B13391*LABOR_HRS_WK_CAR*SEASON_WEEKS*(1+DIM_PCT_CAR)^B13391)</f>
        <v>432.98859707441773</v>
      </c>
      <c r="G13391" s="5">
        <f>IF(C13391=0,0,C13391*LABOR_HRS_WK_MES*SEASON_WEEKS*(1+DIM_PCT_MES)^C13391)</f>
        <v>1616.0570598233128</v>
      </c>
      <c r="H13391" s="5">
        <f>E13391+F13391+G13391</f>
        <v>14158.545565683831</v>
      </c>
      <c r="I13391" s="5">
        <f>MIN(H13391,FARMER_HRS)</f>
        <v>720</v>
      </c>
      <c r="J13391" s="5">
        <f>MAX(0,H13391-FARMER_HRS)</f>
        <v>13438.545565683831</v>
      </c>
      <c r="K13391" s="2">
        <f>I13391*FARMER_RATE+J13391*TEMP_WORKER_RATE</f>
        <v>258308.0827375665</v>
      </c>
      <c r="L13391" s="2">
        <f>A13391*PRICE_TOM+B13391*PRICE_CAR+C13391*PRICE_MES</f>
        <v>269234</v>
      </c>
      <c r="M13391" s="2">
        <f>A13391*FERT_BED_TOM+B13391*FERT_BED_CAR+C13391*FERT_BED_MES</f>
        <v>45320</v>
      </c>
      <c r="N13391" s="6">
        <f>IF(AND(D13391&lt;=TOTAL_BEDS,J13391&lt;=TEMP_WORKER_MAX*TEMP_WORKER_HRS),1,0)</f>
        <v>0</v>
      </c>
      <c r="O13391" s="2">
        <f>L13391-M13391-K13391-FIXED_COSTS</f>
        <v>-54394.082737566496</v>
      </c>
      <c r="P13391" s="2">
        <f>IF(N13391=1,O13391,"")</f>
      </c>
    </row>
    <row r="13392">
      <c r="A13392" s="6">
        <v>20</v>
      </c>
      <c r="B13392" s="6">
        <v>11</v>
      </c>
      <c r="C13392" s="6">
        <v>27</v>
      </c>
      <c r="D13392" s="6">
        <f>A13392+B13392+C13392</f>
        <v>58</v>
      </c>
      <c r="E13392" s="5">
        <f>IF(A13392=0,0,A13392*LABOR_HRS_WK_TOM*SEASON_WEEKS*(1+DIM_PCT_TOM)^A13392)</f>
        <v>12109.4999087861</v>
      </c>
      <c r="F13392" s="5">
        <f>IF(B13392=0,0,B13392*LABOR_HRS_WK_CAR*SEASON_WEEKS*(1+DIM_PCT_CAR)^B13392)</f>
        <v>432.98859707441773</v>
      </c>
      <c r="G13392" s="5">
        <f>IF(C13392=0,0,C13392*LABOR_HRS_WK_MES*SEASON_WEEKS*(1+DIM_PCT_MES)^C13392)</f>
        <v>1699.19076434307</v>
      </c>
      <c r="H13392" s="5">
        <f>E13392+F13392+G13392</f>
        <v>14241.679270203587</v>
      </c>
      <c r="I13392" s="5">
        <f>MIN(H13392,FARMER_HRS)</f>
        <v>720</v>
      </c>
      <c r="J13392" s="5">
        <f>MAX(0,H13392-FARMER_HRS)</f>
        <v>13521.679270203587</v>
      </c>
      <c r="K13392" s="2">
        <f>I13392*FARMER_RATE+J13392*TEMP_WORKER_RATE</f>
        <v>259751.37621881228</v>
      </c>
      <c r="L13392" s="2">
        <f>A13392*PRICE_TOM+B13392*PRICE_CAR+C13392*PRICE_MES</f>
        <v>271934</v>
      </c>
      <c r="M13392" s="2">
        <f>A13392*FERT_BED_TOM+B13392*FERT_BED_CAR+C13392*FERT_BED_MES</f>
        <v>46200</v>
      </c>
      <c r="N13392" s="6">
        <f>IF(AND(D13392&lt;=TOTAL_BEDS,J13392&lt;=TEMP_WORKER_MAX*TEMP_WORKER_HRS),1,0)</f>
        <v>0</v>
      </c>
      <c r="O13392" s="2">
        <f>L13392-M13392-K13392-FIXED_COSTS</f>
        <v>-54017.376218812278</v>
      </c>
      <c r="P13392" s="2">
        <f>IF(N13392=1,O13392,"")</f>
      </c>
    </row>
    <row r="13393">
      <c r="A13393" s="6">
        <v>20</v>
      </c>
      <c r="B13393" s="6">
        <v>11</v>
      </c>
      <c r="C13393" s="6">
        <v>28</v>
      </c>
      <c r="D13393" s="6">
        <f>A13393+B13393+C13393</f>
        <v>59</v>
      </c>
      <c r="E13393" s="5">
        <f>IF(A13393=0,0,A13393*LABOR_HRS_WK_TOM*SEASON_WEEKS*(1+DIM_PCT_TOM)^A13393)</f>
        <v>12109.4999087861</v>
      </c>
      <c r="F13393" s="5">
        <f>IF(B13393=0,0,B13393*LABOR_HRS_WK_CAR*SEASON_WEEKS*(1+DIM_PCT_CAR)^B13393)</f>
        <v>432.98859707441773</v>
      </c>
      <c r="G13393" s="5">
        <f>IF(C13393=0,0,C13393*LABOR_HRS_WK_MES*SEASON_WEEKS*(1+DIM_PCT_MES)^C13393)</f>
        <v>1784.1503025602233</v>
      </c>
      <c r="H13393" s="5">
        <f>E13393+F13393+G13393</f>
        <v>14326.638808420741</v>
      </c>
      <c r="I13393" s="5">
        <f>MIN(H13393,FARMER_HRS)</f>
        <v>720</v>
      </c>
      <c r="J13393" s="5">
        <f>MAX(0,H13393-FARMER_HRS)</f>
        <v>13606.638808420741</v>
      </c>
      <c r="K13393" s="2">
        <f>I13393*FARMER_RATE+J13393*TEMP_WORKER_RATE</f>
        <v>261226.36820174896</v>
      </c>
      <c r="L13393" s="2">
        <f>A13393*PRICE_TOM+B13393*PRICE_CAR+C13393*PRICE_MES</f>
        <v>274634</v>
      </c>
      <c r="M13393" s="2">
        <f>A13393*FERT_BED_TOM+B13393*FERT_BED_CAR+C13393*FERT_BED_MES</f>
        <v>47080</v>
      </c>
      <c r="N13393" s="6">
        <f>IF(AND(D13393&lt;=TOTAL_BEDS,J13393&lt;=TEMP_WORKER_MAX*TEMP_WORKER_HRS),1,0)</f>
        <v>0</v>
      </c>
      <c r="O13393" s="2">
        <f>L13393-M13393-K13393-FIXED_COSTS</f>
        <v>-53672.368201748963</v>
      </c>
      <c r="P13393" s="2">
        <f>IF(N13393=1,O13393,"")</f>
      </c>
    </row>
    <row r="13394">
      <c r="A13394" s="6">
        <v>20</v>
      </c>
      <c r="B13394" s="6">
        <v>11</v>
      </c>
      <c r="C13394" s="6">
        <v>29</v>
      </c>
      <c r="D13394" s="6">
        <f>A13394+B13394+C13394</f>
        <v>60</v>
      </c>
      <c r="E13394" s="5">
        <f>IF(A13394=0,0,A13394*LABOR_HRS_WK_TOM*SEASON_WEEKS*(1+DIM_PCT_TOM)^A13394)</f>
        <v>12109.4999087861</v>
      </c>
      <c r="F13394" s="5">
        <f>IF(B13394=0,0,B13394*LABOR_HRS_WK_CAR*SEASON_WEEKS*(1+DIM_PCT_CAR)^B13394)</f>
        <v>432.98859707441773</v>
      </c>
      <c r="G13394" s="5">
        <f>IF(C13394=0,0,C13394*LABOR_HRS_WK_MES*SEASON_WEEKS*(1+DIM_PCT_MES)^C13394)</f>
        <v>1870.9683306758766</v>
      </c>
      <c r="H13394" s="5">
        <f>E13394+F13394+G13394</f>
        <v>14413.456836536394</v>
      </c>
      <c r="I13394" s="5">
        <f>MIN(H13394,FARMER_HRS)</f>
        <v>720</v>
      </c>
      <c r="J13394" s="5">
        <f>MAX(0,H13394-FARMER_HRS)</f>
        <v>13693.456836536394</v>
      </c>
      <c r="K13394" s="2">
        <f>I13394*FARMER_RATE+J13394*TEMP_WORKER_RATE</f>
        <v>262733.6256343124</v>
      </c>
      <c r="L13394" s="2">
        <f>A13394*PRICE_TOM+B13394*PRICE_CAR+C13394*PRICE_MES</f>
        <v>277334</v>
      </c>
      <c r="M13394" s="2">
        <f>A13394*FERT_BED_TOM+B13394*FERT_BED_CAR+C13394*FERT_BED_MES</f>
        <v>47960</v>
      </c>
      <c r="N13394" s="6">
        <f>IF(AND(D13394&lt;=TOTAL_BEDS,J13394&lt;=TEMP_WORKER_MAX*TEMP_WORKER_HRS),1,0)</f>
        <v>0</v>
      </c>
      <c r="O13394" s="2">
        <f>L13394-M13394-K13394-FIXED_COSTS</f>
        <v>-53359.6256343124</v>
      </c>
      <c r="P13394" s="2">
        <f>IF(N13394=1,O13394,"")</f>
      </c>
    </row>
    <row r="13395">
      <c r="A13395" s="6">
        <v>20</v>
      </c>
      <c r="B13395" s="6">
        <v>11</v>
      </c>
      <c r="C13395" s="6">
        <v>30</v>
      </c>
      <c r="D13395" s="6">
        <f>A13395+B13395+C13395</f>
        <v>61</v>
      </c>
      <c r="E13395" s="5">
        <f>IF(A13395=0,0,A13395*LABOR_HRS_WK_TOM*SEASON_WEEKS*(1+DIM_PCT_TOM)^A13395)</f>
        <v>12109.4999087861</v>
      </c>
      <c r="F13395" s="5">
        <f>IF(B13395=0,0,B13395*LABOR_HRS_WK_CAR*SEASON_WEEKS*(1+DIM_PCT_CAR)^B13395)</f>
        <v>432.98859707441773</v>
      </c>
      <c r="G13395" s="5">
        <f>IF(C13395=0,0,C13395*LABOR_HRS_WK_MES*SEASON_WEEKS*(1+DIM_PCT_MES)^C13395)</f>
        <v>1959.6780360096466</v>
      </c>
      <c r="H13395" s="5">
        <f>E13395+F13395+G13395</f>
        <v>14502.166541870165</v>
      </c>
      <c r="I13395" s="5">
        <f>MIN(H13395,FARMER_HRS)</f>
        <v>720</v>
      </c>
      <c r="J13395" s="5">
        <f>MAX(0,H13395-FARMER_HRS)</f>
        <v>13782.166541870165</v>
      </c>
      <c r="K13395" s="2">
        <f>I13395*FARMER_RATE+J13395*TEMP_WORKER_RATE</f>
        <v>264273.72468524589</v>
      </c>
      <c r="L13395" s="2">
        <f>A13395*PRICE_TOM+B13395*PRICE_CAR+C13395*PRICE_MES</f>
        <v>280034</v>
      </c>
      <c r="M13395" s="2">
        <f>A13395*FERT_BED_TOM+B13395*FERT_BED_CAR+C13395*FERT_BED_MES</f>
        <v>48840</v>
      </c>
      <c r="N13395" s="6">
        <f>IF(AND(D13395&lt;=TOTAL_BEDS,J13395&lt;=TEMP_WORKER_MAX*TEMP_WORKER_HRS),1,0)</f>
        <v>0</v>
      </c>
      <c r="O13395" s="2">
        <f>L13395-M13395-K13395-FIXED_COSTS</f>
        <v>-53079.724685245892</v>
      </c>
      <c r="P13395" s="2">
        <f>IF(N13395=1,O13395,"")</f>
      </c>
    </row>
    <row r="13396">
      <c r="A13396" s="6">
        <v>20</v>
      </c>
      <c r="B13396" s="6">
        <v>12</v>
      </c>
      <c r="C13396" s="6">
        <v>0</v>
      </c>
      <c r="D13396" s="6">
        <f>A13396+B13396+C13396</f>
        <v>32</v>
      </c>
      <c r="E13396" s="5">
        <f>IF(A13396=0,0,A13396*LABOR_HRS_WK_TOM*SEASON_WEEKS*(1+DIM_PCT_TOM)^A13396)</f>
        <v>12109.4999087861</v>
      </c>
      <c r="F13396" s="5">
        <f>IF(B13396=0,0,B13396*LABOR_HRS_WK_CAR*SEASON_WEEKS*(1+DIM_PCT_CAR)^B13396)</f>
        <v>484.15997672866695</v>
      </c>
      <c r="G13396" s="5">
        <f>IF(C13396=0,0,C13396*LABOR_HRS_WK_MES*SEASON_WEEKS*(1+DIM_PCT_MES)^C13396)</f>
        <v>0</v>
      </c>
      <c r="H13396" s="5">
        <f>E13396+F13396+G13396</f>
        <v>12593.659885514766</v>
      </c>
      <c r="I13396" s="5">
        <f>MIN(H13396,FARMER_HRS)</f>
        <v>720</v>
      </c>
      <c r="J13396" s="5">
        <f>MAX(0,H13396-FARMER_HRS)</f>
        <v>11873.659885514766</v>
      </c>
      <c r="K13396" s="2">
        <f>I13396*FARMER_RATE+J13396*TEMP_WORKER_RATE</f>
        <v>231139.92856796467</v>
      </c>
      <c r="L13396" s="2">
        <f>A13396*PRICE_TOM+B13396*PRICE_CAR+C13396*PRICE_MES</f>
        <v>201128</v>
      </c>
      <c r="M13396" s="2">
        <f>A13396*FERT_BED_TOM+B13396*FERT_BED_CAR+C13396*FERT_BED_MES</f>
        <v>22880</v>
      </c>
      <c r="N13396" s="6">
        <f>IF(AND(D13396&lt;=TOTAL_BEDS,J13396&lt;=TEMP_WORKER_MAX*TEMP_WORKER_HRS),1,0)</f>
        <v>0</v>
      </c>
      <c r="O13396" s="2">
        <f>L13396-M13396-K13396-FIXED_COSTS</f>
        <v>-72891.928567964671</v>
      </c>
      <c r="P13396" s="2">
        <f>IF(N13396=1,O13396,"")</f>
      </c>
    </row>
    <row r="13397">
      <c r="A13397" s="6">
        <v>20</v>
      </c>
      <c r="B13397" s="6">
        <v>12</v>
      </c>
      <c r="C13397" s="6">
        <v>1</v>
      </c>
      <c r="D13397" s="6">
        <f>A13397+B13397+C13397</f>
        <v>33</v>
      </c>
      <c r="E13397" s="5">
        <f>IF(A13397=0,0,A13397*LABOR_HRS_WK_TOM*SEASON_WEEKS*(1+DIM_PCT_TOM)^A13397)</f>
        <v>12109.4999087861</v>
      </c>
      <c r="F13397" s="5">
        <f>IF(B13397=0,0,B13397*LABOR_HRS_WK_CAR*SEASON_WEEKS*(1+DIM_PCT_CAR)^B13397)</f>
        <v>484.15997672866695</v>
      </c>
      <c r="G13397" s="5">
        <f>IF(C13397=0,0,C13397*LABOR_HRS_WK_MES*SEASON_WEEKS*(1+DIM_PCT_MES)^C13397)</f>
        <v>45.5625</v>
      </c>
      <c r="H13397" s="5">
        <f>E13397+F13397+G13397</f>
        <v>12639.222385514766</v>
      </c>
      <c r="I13397" s="5">
        <f>MIN(H13397,FARMER_HRS)</f>
        <v>720</v>
      </c>
      <c r="J13397" s="5">
        <f>MAX(0,H13397-FARMER_HRS)</f>
        <v>11919.222385514766</v>
      </c>
      <c r="K13397" s="2">
        <f>I13397*FARMER_RATE+J13397*TEMP_WORKER_RATE</f>
        <v>231930.94419296467</v>
      </c>
      <c r="L13397" s="2">
        <f>A13397*PRICE_TOM+B13397*PRICE_CAR+C13397*PRICE_MES</f>
        <v>203828</v>
      </c>
      <c r="M13397" s="2">
        <f>A13397*FERT_BED_TOM+B13397*FERT_BED_CAR+C13397*FERT_BED_MES</f>
        <v>23760</v>
      </c>
      <c r="N13397" s="6">
        <f>IF(AND(D13397&lt;=TOTAL_BEDS,J13397&lt;=TEMP_WORKER_MAX*TEMP_WORKER_HRS),1,0)</f>
        <v>0</v>
      </c>
      <c r="O13397" s="2">
        <f>L13397-M13397-K13397-FIXED_COSTS</f>
        <v>-71862.944192964671</v>
      </c>
      <c r="P13397" s="2">
        <f>IF(N13397=1,O13397,"")</f>
      </c>
    </row>
    <row r="13398">
      <c r="A13398" s="6">
        <v>20</v>
      </c>
      <c r="B13398" s="6">
        <v>12</v>
      </c>
      <c r="C13398" s="6">
        <v>2</v>
      </c>
      <c r="D13398" s="6">
        <f>A13398+B13398+C13398</f>
        <v>34</v>
      </c>
      <c r="E13398" s="5">
        <f>IF(A13398=0,0,A13398*LABOR_HRS_WK_TOM*SEASON_WEEKS*(1+DIM_PCT_TOM)^A13398)</f>
        <v>12109.4999087861</v>
      </c>
      <c r="F13398" s="5">
        <f>IF(B13398=0,0,B13398*LABOR_HRS_WK_CAR*SEASON_WEEKS*(1+DIM_PCT_CAR)^B13398)</f>
        <v>484.15997672866695</v>
      </c>
      <c r="G13398" s="5">
        <f>IF(C13398=0,0,C13398*LABOR_HRS_WK_MES*SEASON_WEEKS*(1+DIM_PCT_MES)^C13398)</f>
        <v>92.2640625</v>
      </c>
      <c r="H13398" s="5">
        <f>E13398+F13398+G13398</f>
        <v>12685.923948014766</v>
      </c>
      <c r="I13398" s="5">
        <f>MIN(H13398,FARMER_HRS)</f>
        <v>720</v>
      </c>
      <c r="J13398" s="5">
        <f>MAX(0,H13398-FARMER_HRS)</f>
        <v>11965.923948014766</v>
      </c>
      <c r="K13398" s="2">
        <f>I13398*FARMER_RATE+J13398*TEMP_WORKER_RATE</f>
        <v>232741.7352085897</v>
      </c>
      <c r="L13398" s="2">
        <f>A13398*PRICE_TOM+B13398*PRICE_CAR+C13398*PRICE_MES</f>
        <v>206528</v>
      </c>
      <c r="M13398" s="2">
        <f>A13398*FERT_BED_TOM+B13398*FERT_BED_CAR+C13398*FERT_BED_MES</f>
        <v>24640</v>
      </c>
      <c r="N13398" s="6">
        <f>IF(AND(D13398&lt;=TOTAL_BEDS,J13398&lt;=TEMP_WORKER_MAX*TEMP_WORKER_HRS),1,0)</f>
        <v>0</v>
      </c>
      <c r="O13398" s="2">
        <f>L13398-M13398-K13398-FIXED_COSTS</f>
        <v>-70853.7352085897</v>
      </c>
      <c r="P13398" s="2">
        <f>IF(N13398=1,O13398,"")</f>
      </c>
    </row>
    <row r="13399">
      <c r="A13399" s="6">
        <v>20</v>
      </c>
      <c r="B13399" s="6">
        <v>12</v>
      </c>
      <c r="C13399" s="6">
        <v>3</v>
      </c>
      <c r="D13399" s="6">
        <f>A13399+B13399+C13399</f>
        <v>35</v>
      </c>
      <c r="E13399" s="5">
        <f>IF(A13399=0,0,A13399*LABOR_HRS_WK_TOM*SEASON_WEEKS*(1+DIM_PCT_TOM)^A13399)</f>
        <v>12109.4999087861</v>
      </c>
      <c r="F13399" s="5">
        <f>IF(B13399=0,0,B13399*LABOR_HRS_WK_CAR*SEASON_WEEKS*(1+DIM_PCT_CAR)^B13399)</f>
        <v>484.15997672866695</v>
      </c>
      <c r="G13399" s="5">
        <f>IF(C13399=0,0,C13399*LABOR_HRS_WK_MES*SEASON_WEEKS*(1+DIM_PCT_MES)^C13399)</f>
        <v>140.12604492187498</v>
      </c>
      <c r="H13399" s="5">
        <f>E13399+F13399+G13399</f>
        <v>12733.785930436641</v>
      </c>
      <c r="I13399" s="5">
        <f>MIN(H13399,FARMER_HRS)</f>
        <v>720</v>
      </c>
      <c r="J13399" s="5">
        <f>MAX(0,H13399-FARMER_HRS)</f>
        <v>12013.785930436641</v>
      </c>
      <c r="K13399" s="2">
        <f>I13399*FARMER_RATE+J13399*TEMP_WORKER_RATE</f>
        <v>233572.67240341389</v>
      </c>
      <c r="L13399" s="2">
        <f>A13399*PRICE_TOM+B13399*PRICE_CAR+C13399*PRICE_MES</f>
        <v>209228</v>
      </c>
      <c r="M13399" s="2">
        <f>A13399*FERT_BED_TOM+B13399*FERT_BED_CAR+C13399*FERT_BED_MES</f>
        <v>25520</v>
      </c>
      <c r="N13399" s="6">
        <f>IF(AND(D13399&lt;=TOTAL_BEDS,J13399&lt;=TEMP_WORKER_MAX*TEMP_WORKER_HRS),1,0)</f>
        <v>0</v>
      </c>
      <c r="O13399" s="2">
        <f>L13399-M13399-K13399-FIXED_COSTS</f>
        <v>-69864.67240341389</v>
      </c>
      <c r="P13399" s="2">
        <f>IF(N13399=1,O13399,"")</f>
      </c>
    </row>
    <row r="13400">
      <c r="A13400" s="6">
        <v>20</v>
      </c>
      <c r="B13400" s="6">
        <v>12</v>
      </c>
      <c r="C13400" s="6">
        <v>4</v>
      </c>
      <c r="D13400" s="6">
        <f>A13400+B13400+C13400</f>
        <v>36</v>
      </c>
      <c r="E13400" s="5">
        <f>IF(A13400=0,0,A13400*LABOR_HRS_WK_TOM*SEASON_WEEKS*(1+DIM_PCT_TOM)^A13400)</f>
        <v>12109.4999087861</v>
      </c>
      <c r="F13400" s="5">
        <f>IF(B13400=0,0,B13400*LABOR_HRS_WK_CAR*SEASON_WEEKS*(1+DIM_PCT_CAR)^B13400)</f>
        <v>484.15997672866695</v>
      </c>
      <c r="G13400" s="5">
        <f>IF(C13400=0,0,C13400*LABOR_HRS_WK_MES*SEASON_WEEKS*(1+DIM_PCT_MES)^C13400)</f>
        <v>189.17016064453119</v>
      </c>
      <c r="H13400" s="5">
        <f>E13400+F13400+G13400</f>
        <v>12782.830046159297</v>
      </c>
      <c r="I13400" s="5">
        <f>MIN(H13400,FARMER_HRS)</f>
        <v>720</v>
      </c>
      <c r="J13400" s="5">
        <f>MAX(0,H13400-FARMER_HRS)</f>
        <v>12062.830046159297</v>
      </c>
      <c r="K13400" s="2">
        <f>I13400*FARMER_RATE+J13400*TEMP_WORKER_RATE</f>
        <v>234424.13274582112</v>
      </c>
      <c r="L13400" s="2">
        <f>A13400*PRICE_TOM+B13400*PRICE_CAR+C13400*PRICE_MES</f>
        <v>211928</v>
      </c>
      <c r="M13400" s="2">
        <f>A13400*FERT_BED_TOM+B13400*FERT_BED_CAR+C13400*FERT_BED_MES</f>
        <v>26400</v>
      </c>
      <c r="N13400" s="6">
        <f>IF(AND(D13400&lt;=TOTAL_BEDS,J13400&lt;=TEMP_WORKER_MAX*TEMP_WORKER_HRS),1,0)</f>
        <v>0</v>
      </c>
      <c r="O13400" s="2">
        <f>L13400-M13400-K13400-FIXED_COSTS</f>
        <v>-68896.132745821116</v>
      </c>
      <c r="P13400" s="2">
        <f>IF(N13400=1,O13400,"")</f>
      </c>
    </row>
    <row r="13401">
      <c r="A13401" s="6">
        <v>20</v>
      </c>
      <c r="B13401" s="6">
        <v>12</v>
      </c>
      <c r="C13401" s="6">
        <v>5</v>
      </c>
      <c r="D13401" s="6">
        <f>A13401+B13401+C13401</f>
        <v>37</v>
      </c>
      <c r="E13401" s="5">
        <f>IF(A13401=0,0,A13401*LABOR_HRS_WK_TOM*SEASON_WEEKS*(1+DIM_PCT_TOM)^A13401)</f>
        <v>12109.4999087861</v>
      </c>
      <c r="F13401" s="5">
        <f>IF(B13401=0,0,B13401*LABOR_HRS_WK_CAR*SEASON_WEEKS*(1+DIM_PCT_CAR)^B13401)</f>
        <v>484.15997672866695</v>
      </c>
      <c r="G13401" s="5">
        <f>IF(C13401=0,0,C13401*LABOR_HRS_WK_MES*SEASON_WEEKS*(1+DIM_PCT_MES)^C13401)</f>
        <v>239.41848456573481</v>
      </c>
      <c r="H13401" s="5">
        <f>E13401+F13401+G13401</f>
        <v>12833.0783700805</v>
      </c>
      <c r="I13401" s="5">
        <f>MIN(H13401,FARMER_HRS)</f>
        <v>720</v>
      </c>
      <c r="J13401" s="5">
        <f>MAX(0,H13401-FARMER_HRS)</f>
        <v>12113.0783700805</v>
      </c>
      <c r="K13401" s="2">
        <f>I13401*FARMER_RATE+J13401*TEMP_WORKER_RATE</f>
        <v>235296.49948056423</v>
      </c>
      <c r="L13401" s="2">
        <f>A13401*PRICE_TOM+B13401*PRICE_CAR+C13401*PRICE_MES</f>
        <v>214628</v>
      </c>
      <c r="M13401" s="2">
        <f>A13401*FERT_BED_TOM+B13401*FERT_BED_CAR+C13401*FERT_BED_MES</f>
        <v>27280</v>
      </c>
      <c r="N13401" s="6">
        <f>IF(AND(D13401&lt;=TOTAL_BEDS,J13401&lt;=TEMP_WORKER_MAX*TEMP_WORKER_HRS),1,0)</f>
        <v>0</v>
      </c>
      <c r="O13401" s="2">
        <f>L13401-M13401-K13401-FIXED_COSTS</f>
        <v>-67948.499480564235</v>
      </c>
      <c r="P13401" s="2">
        <f>IF(N13401=1,O13401,"")</f>
      </c>
    </row>
    <row r="13402">
      <c r="A13402" s="6">
        <v>20</v>
      </c>
      <c r="B13402" s="6">
        <v>12</v>
      </c>
      <c r="C13402" s="6">
        <v>6</v>
      </c>
      <c r="D13402" s="6">
        <f>A13402+B13402+C13402</f>
        <v>38</v>
      </c>
      <c r="E13402" s="5">
        <f>IF(A13402=0,0,A13402*LABOR_HRS_WK_TOM*SEASON_WEEKS*(1+DIM_PCT_TOM)^A13402)</f>
        <v>12109.4999087861</v>
      </c>
      <c r="F13402" s="5">
        <f>IF(B13402=0,0,B13402*LABOR_HRS_WK_CAR*SEASON_WEEKS*(1+DIM_PCT_CAR)^B13402)</f>
        <v>484.15997672866695</v>
      </c>
      <c r="G13402" s="5">
        <f>IF(C13402=0,0,C13402*LABOR_HRS_WK_MES*SEASON_WEEKS*(1+DIM_PCT_MES)^C13402)</f>
        <v>290.89345874736773</v>
      </c>
      <c r="H13402" s="5">
        <f>E13402+F13402+G13402</f>
        <v>12884.553344262134</v>
      </c>
      <c r="I13402" s="5">
        <f>MIN(H13402,FARMER_HRS)</f>
        <v>720</v>
      </c>
      <c r="J13402" s="5">
        <f>MAX(0,H13402-FARMER_HRS)</f>
        <v>12164.553344262134</v>
      </c>
      <c r="K13402" s="2">
        <f>I13402*FARMER_RATE+J13402*TEMP_WORKER_RATE</f>
        <v>236190.16222677316</v>
      </c>
      <c r="L13402" s="2">
        <f>A13402*PRICE_TOM+B13402*PRICE_CAR+C13402*PRICE_MES</f>
        <v>217328</v>
      </c>
      <c r="M13402" s="2">
        <f>A13402*FERT_BED_TOM+B13402*FERT_BED_CAR+C13402*FERT_BED_MES</f>
        <v>28160</v>
      </c>
      <c r="N13402" s="6">
        <f>IF(AND(D13402&lt;=TOTAL_BEDS,J13402&lt;=TEMP_WORKER_MAX*TEMP_WORKER_HRS),1,0)</f>
        <v>0</v>
      </c>
      <c r="O13402" s="2">
        <f>L13402-M13402-K13402-FIXED_COSTS</f>
        <v>-67022.162226773158</v>
      </c>
      <c r="P13402" s="2">
        <f>IF(N13402=1,O13402,"")</f>
      </c>
    </row>
    <row r="13403">
      <c r="A13403" s="6">
        <v>20</v>
      </c>
      <c r="B13403" s="6">
        <v>12</v>
      </c>
      <c r="C13403" s="6">
        <v>7</v>
      </c>
      <c r="D13403" s="6">
        <f>A13403+B13403+C13403</f>
        <v>39</v>
      </c>
      <c r="E13403" s="5">
        <f>IF(A13403=0,0,A13403*LABOR_HRS_WK_TOM*SEASON_WEEKS*(1+DIM_PCT_TOM)^A13403)</f>
        <v>12109.4999087861</v>
      </c>
      <c r="F13403" s="5">
        <f>IF(B13403=0,0,B13403*LABOR_HRS_WK_CAR*SEASON_WEEKS*(1+DIM_PCT_CAR)^B13403)</f>
        <v>484.15997672866695</v>
      </c>
      <c r="G13403" s="5">
        <f>IF(C13403=0,0,C13403*LABOR_HRS_WK_MES*SEASON_WEEKS*(1+DIM_PCT_MES)^C13403)</f>
        <v>343.61789814532818</v>
      </c>
      <c r="H13403" s="5">
        <f>E13403+F13403+G13403</f>
        <v>12937.277783660094</v>
      </c>
      <c r="I13403" s="5">
        <f>MIN(H13403,FARMER_HRS)</f>
        <v>720</v>
      </c>
      <c r="J13403" s="5">
        <f>MAX(0,H13403-FARMER_HRS)</f>
        <v>12217.277783660094</v>
      </c>
      <c r="K13403" s="2">
        <f>I13403*FARMER_RATE+J13403*TEMP_WORKER_RATE</f>
        <v>237105.51707743219</v>
      </c>
      <c r="L13403" s="2">
        <f>A13403*PRICE_TOM+B13403*PRICE_CAR+C13403*PRICE_MES</f>
        <v>220028</v>
      </c>
      <c r="M13403" s="2">
        <f>A13403*FERT_BED_TOM+B13403*FERT_BED_CAR+C13403*FERT_BED_MES</f>
        <v>29040</v>
      </c>
      <c r="N13403" s="6">
        <f>IF(AND(D13403&lt;=TOTAL_BEDS,J13403&lt;=TEMP_WORKER_MAX*TEMP_WORKER_HRS),1,0)</f>
        <v>0</v>
      </c>
      <c r="O13403" s="2">
        <f>L13403-M13403-K13403-FIXED_COSTS</f>
        <v>-66117.517077432189</v>
      </c>
      <c r="P13403" s="2">
        <f>IF(N13403=1,O13403,"")</f>
      </c>
    </row>
    <row r="13404">
      <c r="A13404" s="6">
        <v>20</v>
      </c>
      <c r="B13404" s="6">
        <v>12</v>
      </c>
      <c r="C13404" s="6">
        <v>8</v>
      </c>
      <c r="D13404" s="6">
        <f>A13404+B13404+C13404</f>
        <v>40</v>
      </c>
      <c r="E13404" s="5">
        <f>IF(A13404=0,0,A13404*LABOR_HRS_WK_TOM*SEASON_WEEKS*(1+DIM_PCT_TOM)^A13404)</f>
        <v>12109.4999087861</v>
      </c>
      <c r="F13404" s="5">
        <f>IF(B13404=0,0,B13404*LABOR_HRS_WK_CAR*SEASON_WEEKS*(1+DIM_PCT_CAR)^B13404)</f>
        <v>484.15997672866695</v>
      </c>
      <c r="G13404" s="5">
        <f>IF(C13404=0,0,C13404*LABOR_HRS_WK_MES*SEASON_WEEKS*(1+DIM_PCT_MES)^C13404)</f>
        <v>397.61499642530833</v>
      </c>
      <c r="H13404" s="5">
        <f>E13404+F13404+G13404</f>
        <v>12991.274881940075</v>
      </c>
      <c r="I13404" s="5">
        <f>MIN(H13404,FARMER_HRS)</f>
        <v>720</v>
      </c>
      <c r="J13404" s="5">
        <f>MAX(0,H13404-FARMER_HRS)</f>
        <v>12271.274881940075</v>
      </c>
      <c r="K13404" s="2">
        <f>I13404*FARMER_RATE+J13404*TEMP_WORKER_RATE</f>
        <v>238042.96670034851</v>
      </c>
      <c r="L13404" s="2">
        <f>A13404*PRICE_TOM+B13404*PRICE_CAR+C13404*PRICE_MES</f>
        <v>222728</v>
      </c>
      <c r="M13404" s="2">
        <f>A13404*FERT_BED_TOM+B13404*FERT_BED_CAR+C13404*FERT_BED_MES</f>
        <v>29920</v>
      </c>
      <c r="N13404" s="6">
        <f>IF(AND(D13404&lt;=TOTAL_BEDS,J13404&lt;=TEMP_WORKER_MAX*TEMP_WORKER_HRS),1,0)</f>
        <v>0</v>
      </c>
      <c r="O13404" s="2">
        <f>L13404-M13404-K13404-FIXED_COSTS</f>
        <v>-65234.966700348508</v>
      </c>
      <c r="P13404" s="2">
        <f>IF(N13404=1,O13404,"")</f>
      </c>
    </row>
    <row r="13405">
      <c r="A13405" s="6">
        <v>20</v>
      </c>
      <c r="B13405" s="6">
        <v>12</v>
      </c>
      <c r="C13405" s="6">
        <v>9</v>
      </c>
      <c r="D13405" s="6">
        <f>A13405+B13405+C13405</f>
        <v>41</v>
      </c>
      <c r="E13405" s="5">
        <f>IF(A13405=0,0,A13405*LABOR_HRS_WK_TOM*SEASON_WEEKS*(1+DIM_PCT_TOM)^A13405)</f>
        <v>12109.4999087861</v>
      </c>
      <c r="F13405" s="5">
        <f>IF(B13405=0,0,B13405*LABOR_HRS_WK_CAR*SEASON_WEEKS*(1+DIM_PCT_CAR)^B13405)</f>
        <v>484.15997672866695</v>
      </c>
      <c r="G13405" s="5">
        <f>IF(C13405=0,0,C13405*LABOR_HRS_WK_MES*SEASON_WEEKS*(1+DIM_PCT_MES)^C13405)</f>
        <v>452.90833186570273</v>
      </c>
      <c r="H13405" s="5">
        <f>E13405+F13405+G13405</f>
        <v>13046.568217380469</v>
      </c>
      <c r="I13405" s="5">
        <f>MIN(H13405,FARMER_HRS)</f>
        <v>720</v>
      </c>
      <c r="J13405" s="5">
        <f>MAX(0,H13405-FARMER_HRS)</f>
        <v>12326.568217380469</v>
      </c>
      <c r="K13405" s="2">
        <f>I13405*FARMER_RATE+J13405*TEMP_WORKER_RATE</f>
        <v>239002.92044063314</v>
      </c>
      <c r="L13405" s="2">
        <f>A13405*PRICE_TOM+B13405*PRICE_CAR+C13405*PRICE_MES</f>
        <v>225428</v>
      </c>
      <c r="M13405" s="2">
        <f>A13405*FERT_BED_TOM+B13405*FERT_BED_CAR+C13405*FERT_BED_MES</f>
        <v>30800</v>
      </c>
      <c r="N13405" s="6">
        <f>IF(AND(D13405&lt;=TOTAL_BEDS,J13405&lt;=TEMP_WORKER_MAX*TEMP_WORKER_HRS),1,0)</f>
        <v>0</v>
      </c>
      <c r="O13405" s="2">
        <f>L13405-M13405-K13405-FIXED_COSTS</f>
        <v>-64374.920440633141</v>
      </c>
      <c r="P13405" s="2">
        <f>IF(N13405=1,O13405,"")</f>
      </c>
    </row>
    <row r="13406">
      <c r="A13406" s="6">
        <v>20</v>
      </c>
      <c r="B13406" s="6">
        <v>12</v>
      </c>
      <c r="C13406" s="6">
        <v>10</v>
      </c>
      <c r="D13406" s="6">
        <f>A13406+B13406+C13406</f>
        <v>42</v>
      </c>
      <c r="E13406" s="5">
        <f>IF(A13406=0,0,A13406*LABOR_HRS_WK_TOM*SEASON_WEEKS*(1+DIM_PCT_TOM)^A13406)</f>
        <v>12109.4999087861</v>
      </c>
      <c r="F13406" s="5">
        <f>IF(B13406=0,0,B13406*LABOR_HRS_WK_CAR*SEASON_WEEKS*(1+DIM_PCT_CAR)^B13406)</f>
        <v>484.15997672866695</v>
      </c>
      <c r="G13406" s="5">
        <f>IF(C13406=0,0,C13406*LABOR_HRS_WK_MES*SEASON_WEEKS*(1+DIM_PCT_MES)^C13406)</f>
        <v>509.52187334891551</v>
      </c>
      <c r="H13406" s="5">
        <f>E13406+F13406+G13406</f>
        <v>13103.18175886368</v>
      </c>
      <c r="I13406" s="5">
        <f>MIN(H13406,FARMER_HRS)</f>
        <v>720</v>
      </c>
      <c r="J13406" s="5">
        <f>MAX(0,H13406-FARMER_HRS)</f>
        <v>12383.18175886368</v>
      </c>
      <c r="K13406" s="2">
        <f>I13406*FARMER_RATE+J13406*TEMP_WORKER_RATE</f>
        <v>239985.79442471667</v>
      </c>
      <c r="L13406" s="2">
        <f>A13406*PRICE_TOM+B13406*PRICE_CAR+C13406*PRICE_MES</f>
        <v>228128</v>
      </c>
      <c r="M13406" s="2">
        <f>A13406*FERT_BED_TOM+B13406*FERT_BED_CAR+C13406*FERT_BED_MES</f>
        <v>31680</v>
      </c>
      <c r="N13406" s="6">
        <f>IF(AND(D13406&lt;=TOTAL_BEDS,J13406&lt;=TEMP_WORKER_MAX*TEMP_WORKER_HRS),1,0)</f>
        <v>0</v>
      </c>
      <c r="O13406" s="2">
        <f>L13406-M13406-K13406-FIXED_COSTS</f>
        <v>-63537.794424716674</v>
      </c>
      <c r="P13406" s="2">
        <f>IF(N13406=1,O13406,"")</f>
      </c>
    </row>
    <row r="13407">
      <c r="A13407" s="6">
        <v>20</v>
      </c>
      <c r="B13407" s="6">
        <v>12</v>
      </c>
      <c r="C13407" s="6">
        <v>11</v>
      </c>
      <c r="D13407" s="6">
        <f>A13407+B13407+C13407</f>
        <v>43</v>
      </c>
      <c r="E13407" s="5">
        <f>IF(A13407=0,0,A13407*LABOR_HRS_WK_TOM*SEASON_WEEKS*(1+DIM_PCT_TOM)^A13407)</f>
        <v>12109.4999087861</v>
      </c>
      <c r="F13407" s="5">
        <f>IF(B13407=0,0,B13407*LABOR_HRS_WK_CAR*SEASON_WEEKS*(1+DIM_PCT_CAR)^B13407)</f>
        <v>484.15997672866695</v>
      </c>
      <c r="G13407" s="5">
        <f>IF(C13407=0,0,C13407*LABOR_HRS_WK_MES*SEASON_WEEKS*(1+DIM_PCT_MES)^C13407)</f>
        <v>567.47998644235463</v>
      </c>
      <c r="H13407" s="5">
        <f>E13407+F13407+G13407</f>
        <v>13161.139871957121</v>
      </c>
      <c r="I13407" s="5">
        <f>MIN(H13407,FARMER_HRS)</f>
        <v>720</v>
      </c>
      <c r="J13407" s="5">
        <f>MAX(0,H13407-FARMER_HRS)</f>
        <v>12441.139871957121</v>
      </c>
      <c r="K13407" s="2">
        <f>I13407*FARMER_RATE+J13407*TEMP_WORKER_RATE</f>
        <v>240992.01166592224</v>
      </c>
      <c r="L13407" s="2">
        <f>A13407*PRICE_TOM+B13407*PRICE_CAR+C13407*PRICE_MES</f>
        <v>230828</v>
      </c>
      <c r="M13407" s="2">
        <f>A13407*FERT_BED_TOM+B13407*FERT_BED_CAR+C13407*FERT_BED_MES</f>
        <v>32560</v>
      </c>
      <c r="N13407" s="6">
        <f>IF(AND(D13407&lt;=TOTAL_BEDS,J13407&lt;=TEMP_WORKER_MAX*TEMP_WORKER_HRS),1,0)</f>
        <v>0</v>
      </c>
      <c r="O13407" s="2">
        <f>L13407-M13407-K13407-FIXED_COSTS</f>
        <v>-62724.01166592224</v>
      </c>
      <c r="P13407" s="2">
        <f>IF(N13407=1,O13407,"")</f>
      </c>
    </row>
    <row r="13408">
      <c r="A13408" s="6">
        <v>20</v>
      </c>
      <c r="B13408" s="6">
        <v>12</v>
      </c>
      <c r="C13408" s="6">
        <v>12</v>
      </c>
      <c r="D13408" s="6">
        <f>A13408+B13408+C13408</f>
        <v>44</v>
      </c>
      <c r="E13408" s="5">
        <f>IF(A13408=0,0,A13408*LABOR_HRS_WK_TOM*SEASON_WEEKS*(1+DIM_PCT_TOM)^A13408)</f>
        <v>12109.4999087861</v>
      </c>
      <c r="F13408" s="5">
        <f>IF(B13408=0,0,B13408*LABOR_HRS_WK_CAR*SEASON_WEEKS*(1+DIM_PCT_CAR)^B13408)</f>
        <v>484.15997672866695</v>
      </c>
      <c r="G13408" s="5">
        <f>IF(C13408=0,0,C13408*LABOR_HRS_WK_MES*SEASON_WEEKS*(1+DIM_PCT_MES)^C13408)</f>
        <v>626.807439570419</v>
      </c>
      <c r="H13408" s="5">
        <f>E13408+F13408+G13408</f>
        <v>13220.467325085185</v>
      </c>
      <c r="I13408" s="5">
        <f>MIN(H13408,FARMER_HRS)</f>
        <v>720</v>
      </c>
      <c r="J13408" s="5">
        <f>MAX(0,H13408-FARMER_HRS)</f>
        <v>12500.467325085185</v>
      </c>
      <c r="K13408" s="2">
        <f>I13408*FARMER_RATE+J13408*TEMP_WORKER_RATE</f>
        <v>242022.00217161779</v>
      </c>
      <c r="L13408" s="2">
        <f>A13408*PRICE_TOM+B13408*PRICE_CAR+C13408*PRICE_MES</f>
        <v>233528</v>
      </c>
      <c r="M13408" s="2">
        <f>A13408*FERT_BED_TOM+B13408*FERT_BED_CAR+C13408*FERT_BED_MES</f>
        <v>33440</v>
      </c>
      <c r="N13408" s="6">
        <f>IF(AND(D13408&lt;=TOTAL_BEDS,J13408&lt;=TEMP_WORKER_MAX*TEMP_WORKER_HRS),1,0)</f>
        <v>0</v>
      </c>
      <c r="O13408" s="2">
        <f>L13408-M13408-K13408-FIXED_COSTS</f>
        <v>-61934.002171617787</v>
      </c>
      <c r="P13408" s="2">
        <f>IF(N13408=1,O13408,"")</f>
      </c>
    </row>
    <row r="13409">
      <c r="A13409" s="6">
        <v>20</v>
      </c>
      <c r="B13409" s="6">
        <v>12</v>
      </c>
      <c r="C13409" s="6">
        <v>13</v>
      </c>
      <c r="D13409" s="6">
        <f>A13409+B13409+C13409</f>
        <v>45</v>
      </c>
      <c r="E13409" s="5">
        <f>IF(A13409=0,0,A13409*LABOR_HRS_WK_TOM*SEASON_WEEKS*(1+DIM_PCT_TOM)^A13409)</f>
        <v>12109.4999087861</v>
      </c>
      <c r="F13409" s="5">
        <f>IF(B13409=0,0,B13409*LABOR_HRS_WK_CAR*SEASON_WEEKS*(1+DIM_PCT_CAR)^B13409)</f>
        <v>484.15997672866695</v>
      </c>
      <c r="G13409" s="5">
        <f>IF(C13409=0,0,C13409*LABOR_HRS_WK_MES*SEASON_WEEKS*(1+DIM_PCT_MES)^C13409)</f>
        <v>687.52941027880331</v>
      </c>
      <c r="H13409" s="5">
        <f>E13409+F13409+G13409</f>
        <v>13281.189295793569</v>
      </c>
      <c r="I13409" s="5">
        <f>MIN(H13409,FARMER_HRS)</f>
        <v>720</v>
      </c>
      <c r="J13409" s="5">
        <f>MAX(0,H13409-FARMER_HRS)</f>
        <v>12561.189295793569</v>
      </c>
      <c r="K13409" s="2">
        <f>I13409*FARMER_RATE+J13409*TEMP_WORKER_RATE</f>
        <v>243076.20305197168</v>
      </c>
      <c r="L13409" s="2">
        <f>A13409*PRICE_TOM+B13409*PRICE_CAR+C13409*PRICE_MES</f>
        <v>236228</v>
      </c>
      <c r="M13409" s="2">
        <f>A13409*FERT_BED_TOM+B13409*FERT_BED_CAR+C13409*FERT_BED_MES</f>
        <v>34320</v>
      </c>
      <c r="N13409" s="6">
        <f>IF(AND(D13409&lt;=TOTAL_BEDS,J13409&lt;=TEMP_WORKER_MAX*TEMP_WORKER_HRS),1,0)</f>
        <v>0</v>
      </c>
      <c r="O13409" s="2">
        <f>L13409-M13409-K13409-FIXED_COSTS</f>
        <v>-61168.203051971679</v>
      </c>
      <c r="P13409" s="2">
        <f>IF(N13409=1,O13409,"")</f>
      </c>
    </row>
    <row r="13410">
      <c r="A13410" s="6">
        <v>20</v>
      </c>
      <c r="B13410" s="6">
        <v>12</v>
      </c>
      <c r="C13410" s="6">
        <v>14</v>
      </c>
      <c r="D13410" s="6">
        <f>A13410+B13410+C13410</f>
        <v>46</v>
      </c>
      <c r="E13410" s="5">
        <f>IF(A13410=0,0,A13410*LABOR_HRS_WK_TOM*SEASON_WEEKS*(1+DIM_PCT_TOM)^A13410)</f>
        <v>12109.4999087861</v>
      </c>
      <c r="F13410" s="5">
        <f>IF(B13410=0,0,B13410*LABOR_HRS_WK_CAR*SEASON_WEEKS*(1+DIM_PCT_CAR)^B13410)</f>
        <v>484.15997672866695</v>
      </c>
      <c r="G13410" s="5">
        <f>IF(C13410=0,0,C13410*LABOR_HRS_WK_MES*SEASON_WEEKS*(1+DIM_PCT_MES)^C13410)</f>
        <v>749.67149159246435</v>
      </c>
      <c r="H13410" s="5">
        <f>E13410+F13410+G13410</f>
        <v>13343.33137710723</v>
      </c>
      <c r="I13410" s="5">
        <f>MIN(H13410,FARMER_HRS)</f>
        <v>720</v>
      </c>
      <c r="J13410" s="5">
        <f>MAX(0,H13410-FARMER_HRS)</f>
        <v>12623.33137710723</v>
      </c>
      <c r="K13410" s="2">
        <f>I13410*FARMER_RATE+J13410*TEMP_WORKER_RATE</f>
        <v>244155.05863033384</v>
      </c>
      <c r="L13410" s="2">
        <f>A13410*PRICE_TOM+B13410*PRICE_CAR+C13410*PRICE_MES</f>
        <v>238928</v>
      </c>
      <c r="M13410" s="2">
        <f>A13410*FERT_BED_TOM+B13410*FERT_BED_CAR+C13410*FERT_BED_MES</f>
        <v>35200</v>
      </c>
      <c r="N13410" s="6">
        <f>IF(AND(D13410&lt;=TOTAL_BEDS,J13410&lt;=TEMP_WORKER_MAX*TEMP_WORKER_HRS),1,0)</f>
        <v>0</v>
      </c>
      <c r="O13410" s="2">
        <f>L13410-M13410-K13410-FIXED_COSTS</f>
        <v>-60427.058630333835</v>
      </c>
      <c r="P13410" s="2">
        <f>IF(N13410=1,O13410,"")</f>
      </c>
    </row>
    <row r="13411">
      <c r="A13411" s="6">
        <v>20</v>
      </c>
      <c r="B13411" s="6">
        <v>12</v>
      </c>
      <c r="C13411" s="6">
        <v>15</v>
      </c>
      <c r="D13411" s="6">
        <f>A13411+B13411+C13411</f>
        <v>47</v>
      </c>
      <c r="E13411" s="5">
        <f>IF(A13411=0,0,A13411*LABOR_HRS_WK_TOM*SEASON_WEEKS*(1+DIM_PCT_TOM)^A13411)</f>
        <v>12109.4999087861</v>
      </c>
      <c r="F13411" s="5">
        <f>IF(B13411=0,0,B13411*LABOR_HRS_WK_CAR*SEASON_WEEKS*(1+DIM_PCT_CAR)^B13411)</f>
        <v>484.15997672866695</v>
      </c>
      <c r="G13411" s="5">
        <f>IF(C13411=0,0,C13411*LABOR_HRS_WK_MES*SEASON_WEEKS*(1+DIM_PCT_MES)^C13411)</f>
        <v>813.25969846861074</v>
      </c>
      <c r="H13411" s="5">
        <f>E13411+F13411+G13411</f>
        <v>13406.919583983377</v>
      </c>
      <c r="I13411" s="5">
        <f>MIN(H13411,FARMER_HRS)</f>
        <v>720</v>
      </c>
      <c r="J13411" s="5">
        <f>MAX(0,H13411-FARMER_HRS)</f>
        <v>12686.919583983377</v>
      </c>
      <c r="K13411" s="2">
        <f>I13411*FARMER_RATE+J13411*TEMP_WORKER_RATE</f>
        <v>245259.02055526696</v>
      </c>
      <c r="L13411" s="2">
        <f>A13411*PRICE_TOM+B13411*PRICE_CAR+C13411*PRICE_MES</f>
        <v>241628</v>
      </c>
      <c r="M13411" s="2">
        <f>A13411*FERT_BED_TOM+B13411*FERT_BED_CAR+C13411*FERT_BED_MES</f>
        <v>36080</v>
      </c>
      <c r="N13411" s="6">
        <f>IF(AND(D13411&lt;=TOTAL_BEDS,J13411&lt;=TEMP_WORKER_MAX*TEMP_WORKER_HRS),1,0)</f>
        <v>0</v>
      </c>
      <c r="O13411" s="2">
        <f>L13411-M13411-K13411-FIXED_COSTS</f>
        <v>-59711.020555266965</v>
      </c>
      <c r="P13411" s="2">
        <f>IF(N13411=1,O13411,"")</f>
      </c>
    </row>
    <row r="13412">
      <c r="A13412" s="6">
        <v>20</v>
      </c>
      <c r="B13412" s="6">
        <v>12</v>
      </c>
      <c r="C13412" s="6">
        <v>16</v>
      </c>
      <c r="D13412" s="6">
        <f>A13412+B13412+C13412</f>
        <v>48</v>
      </c>
      <c r="E13412" s="5">
        <f>IF(A13412=0,0,A13412*LABOR_HRS_WK_TOM*SEASON_WEEKS*(1+DIM_PCT_TOM)^A13412)</f>
        <v>12109.4999087861</v>
      </c>
      <c r="F13412" s="5">
        <f>IF(B13412=0,0,B13412*LABOR_HRS_WK_CAR*SEASON_WEEKS*(1+DIM_PCT_CAR)^B13412)</f>
        <v>484.15997672866695</v>
      </c>
      <c r="G13412" s="5">
        <f>IF(C13412=0,0,C13412*LABOR_HRS_WK_MES*SEASON_WEEKS*(1+DIM_PCT_MES)^C13412)</f>
        <v>878.32047434609967</v>
      </c>
      <c r="H13412" s="5">
        <f>E13412+F13412+G13412</f>
        <v>13471.980359860865</v>
      </c>
      <c r="I13412" s="5">
        <f>MIN(H13412,FARMER_HRS)</f>
        <v>720</v>
      </c>
      <c r="J13412" s="5">
        <f>MAX(0,H13412-FARMER_HRS)</f>
        <v>12751.980359860865</v>
      </c>
      <c r="K13412" s="2">
        <f>I13412*FARMER_RATE+J13412*TEMP_WORKER_RATE</f>
        <v>246388.54791425113</v>
      </c>
      <c r="L13412" s="2">
        <f>A13412*PRICE_TOM+B13412*PRICE_CAR+C13412*PRICE_MES</f>
        <v>244328</v>
      </c>
      <c r="M13412" s="2">
        <f>A13412*FERT_BED_TOM+B13412*FERT_BED_CAR+C13412*FERT_BED_MES</f>
        <v>36960</v>
      </c>
      <c r="N13412" s="6">
        <f>IF(AND(D13412&lt;=TOTAL_BEDS,J13412&lt;=TEMP_WORKER_MAX*TEMP_WORKER_HRS),1,0)</f>
        <v>0</v>
      </c>
      <c r="O13412" s="2">
        <f>L13412-M13412-K13412-FIXED_COSTS</f>
        <v>-59020.547914251132</v>
      </c>
      <c r="P13412" s="2">
        <f>IF(N13412=1,O13412,"")</f>
      </c>
    </row>
    <row r="13413">
      <c r="A13413" s="6">
        <v>20</v>
      </c>
      <c r="B13413" s="6">
        <v>12</v>
      </c>
      <c r="C13413" s="6">
        <v>17</v>
      </c>
      <c r="D13413" s="6">
        <f>A13413+B13413+C13413</f>
        <v>49</v>
      </c>
      <c r="E13413" s="5">
        <f>IF(A13413=0,0,A13413*LABOR_HRS_WK_TOM*SEASON_WEEKS*(1+DIM_PCT_TOM)^A13413)</f>
        <v>12109.4999087861</v>
      </c>
      <c r="F13413" s="5">
        <f>IF(B13413=0,0,B13413*LABOR_HRS_WK_CAR*SEASON_WEEKS*(1+DIM_PCT_CAR)^B13413)</f>
        <v>484.15997672866695</v>
      </c>
      <c r="G13413" s="5">
        <f>IF(C13413=0,0,C13413*LABOR_HRS_WK_MES*SEASON_WEEKS*(1+DIM_PCT_MES)^C13413)</f>
        <v>944.88069779263992</v>
      </c>
      <c r="H13413" s="5">
        <f>E13413+F13413+G13413</f>
        <v>13538.540583307406</v>
      </c>
      <c r="I13413" s="5">
        <f>MIN(H13413,FARMER_HRS)</f>
        <v>720</v>
      </c>
      <c r="J13413" s="5">
        <f>MAX(0,H13413-FARMER_HRS)</f>
        <v>12818.540583307406</v>
      </c>
      <c r="K13413" s="2">
        <f>I13413*FARMER_RATE+J13413*TEMP_WORKER_RATE</f>
        <v>247544.1073490869</v>
      </c>
      <c r="L13413" s="2">
        <f>A13413*PRICE_TOM+B13413*PRICE_CAR+C13413*PRICE_MES</f>
        <v>247028</v>
      </c>
      <c r="M13413" s="2">
        <f>A13413*FERT_BED_TOM+B13413*FERT_BED_CAR+C13413*FERT_BED_MES</f>
        <v>37840</v>
      </c>
      <c r="N13413" s="6">
        <f>IF(AND(D13413&lt;=TOTAL_BEDS,J13413&lt;=TEMP_WORKER_MAX*TEMP_WORKER_HRS),1,0)</f>
        <v>0</v>
      </c>
      <c r="O13413" s="2">
        <f>L13413-M13413-K13413-FIXED_COSTS</f>
        <v>-58356.1073490869</v>
      </c>
      <c r="P13413" s="2">
        <f>IF(N13413=1,O13413,"")</f>
      </c>
    </row>
    <row r="13414">
      <c r="A13414" s="6">
        <v>20</v>
      </c>
      <c r="B13414" s="6">
        <v>12</v>
      </c>
      <c r="C13414" s="6">
        <v>18</v>
      </c>
      <c r="D13414" s="6">
        <f>A13414+B13414+C13414</f>
        <v>50</v>
      </c>
      <c r="E13414" s="5">
        <f>IF(A13414=0,0,A13414*LABOR_HRS_WK_TOM*SEASON_WEEKS*(1+DIM_PCT_TOM)^A13414)</f>
        <v>12109.4999087861</v>
      </c>
      <c r="F13414" s="5">
        <f>IF(B13414=0,0,B13414*LABOR_HRS_WK_CAR*SEASON_WEEKS*(1+DIM_PCT_CAR)^B13414)</f>
        <v>484.15997672866695</v>
      </c>
      <c r="G13414" s="5">
        <f>IF(C13414=0,0,C13414*LABOR_HRS_WK_MES*SEASON_WEEKS*(1+DIM_PCT_MES)^C13414)</f>
        <v>1012.9676892512272</v>
      </c>
      <c r="H13414" s="5">
        <f>E13414+F13414+G13414</f>
        <v>13606.627574765993</v>
      </c>
      <c r="I13414" s="5">
        <f>MIN(H13414,FARMER_HRS)</f>
        <v>720</v>
      </c>
      <c r="J13414" s="5">
        <f>MAX(0,H13414-FARMER_HRS)</f>
        <v>12886.627574765993</v>
      </c>
      <c r="K13414" s="2">
        <f>I13414*FARMER_RATE+J13414*TEMP_WORKER_RATE</f>
        <v>248726.17317302071</v>
      </c>
      <c r="L13414" s="2">
        <f>A13414*PRICE_TOM+B13414*PRICE_CAR+C13414*PRICE_MES</f>
        <v>249728</v>
      </c>
      <c r="M13414" s="2">
        <f>A13414*FERT_BED_TOM+B13414*FERT_BED_CAR+C13414*FERT_BED_MES</f>
        <v>38720</v>
      </c>
      <c r="N13414" s="6">
        <f>IF(AND(D13414&lt;=TOTAL_BEDS,J13414&lt;=TEMP_WORKER_MAX*TEMP_WORKER_HRS),1,0)</f>
        <v>0</v>
      </c>
      <c r="O13414" s="2">
        <f>L13414-M13414-K13414-FIXED_COSTS</f>
        <v>-57718.17317302071</v>
      </c>
      <c r="P13414" s="2">
        <f>IF(N13414=1,O13414,"")</f>
      </c>
    </row>
    <row r="13415">
      <c r="A13415" s="6">
        <v>20</v>
      </c>
      <c r="B13415" s="6">
        <v>12</v>
      </c>
      <c r="C13415" s="6">
        <v>19</v>
      </c>
      <c r="D13415" s="6">
        <f>A13415+B13415+C13415</f>
        <v>51</v>
      </c>
      <c r="E13415" s="5">
        <f>IF(A13415=0,0,A13415*LABOR_HRS_WK_TOM*SEASON_WEEKS*(1+DIM_PCT_TOM)^A13415)</f>
        <v>12109.4999087861</v>
      </c>
      <c r="F13415" s="5">
        <f>IF(B13415=0,0,B13415*LABOR_HRS_WK_CAR*SEASON_WEEKS*(1+DIM_PCT_CAR)^B13415)</f>
        <v>484.15997672866695</v>
      </c>
      <c r="G13415" s="5">
        <f>IF(C13415=0,0,C13415*LABOR_HRS_WK_MES*SEASON_WEEKS*(1+DIM_PCT_MES)^C13415)</f>
        <v>1082.6092178872491</v>
      </c>
      <c r="H13415" s="5">
        <f>E13415+F13415+G13415</f>
        <v>13676.269103402015</v>
      </c>
      <c r="I13415" s="5">
        <f>MIN(H13415,FARMER_HRS)</f>
        <v>720</v>
      </c>
      <c r="J13415" s="5">
        <f>MAX(0,H13415-FARMER_HRS)</f>
        <v>12956.269103402015</v>
      </c>
      <c r="K13415" s="2">
        <f>I13415*FARMER_RATE+J13415*TEMP_WORKER_RATE</f>
        <v>249935.22748961832</v>
      </c>
      <c r="L13415" s="2">
        <f>A13415*PRICE_TOM+B13415*PRICE_CAR+C13415*PRICE_MES</f>
        <v>252428</v>
      </c>
      <c r="M13415" s="2">
        <f>A13415*FERT_BED_TOM+B13415*FERT_BED_CAR+C13415*FERT_BED_MES</f>
        <v>39600</v>
      </c>
      <c r="N13415" s="6">
        <f>IF(AND(D13415&lt;=TOTAL_BEDS,J13415&lt;=TEMP_WORKER_MAX*TEMP_WORKER_HRS),1,0)</f>
        <v>0</v>
      </c>
      <c r="O13415" s="2">
        <f>L13415-M13415-K13415-FIXED_COSTS</f>
        <v>-57107.227489618323</v>
      </c>
      <c r="P13415" s="2">
        <f>IF(N13415=1,O13415,"")</f>
      </c>
    </row>
    <row r="13416">
      <c r="A13416" s="6">
        <v>20</v>
      </c>
      <c r="B13416" s="6">
        <v>12</v>
      </c>
      <c r="C13416" s="6">
        <v>20</v>
      </c>
      <c r="D13416" s="6">
        <f>A13416+B13416+C13416</f>
        <v>52</v>
      </c>
      <c r="E13416" s="5">
        <f>IF(A13416=0,0,A13416*LABOR_HRS_WK_TOM*SEASON_WEEKS*(1+DIM_PCT_TOM)^A13416)</f>
        <v>12109.4999087861</v>
      </c>
      <c r="F13416" s="5">
        <f>IF(B13416=0,0,B13416*LABOR_HRS_WK_CAR*SEASON_WEEKS*(1+DIM_PCT_CAR)^B13416)</f>
        <v>484.15997672866695</v>
      </c>
      <c r="G13416" s="5">
        <f>IF(C13416=0,0,C13416*LABOR_HRS_WK_MES*SEASON_WEEKS*(1+DIM_PCT_MES)^C13416)</f>
        <v>1153.8335085377259</v>
      </c>
      <c r="H13416" s="5">
        <f>E13416+F13416+G13416</f>
        <v>13747.493394052492</v>
      </c>
      <c r="I13416" s="5">
        <f>MIN(H13416,FARMER_HRS)</f>
        <v>720</v>
      </c>
      <c r="J13416" s="5">
        <f>MAX(0,H13416-FARMER_HRS)</f>
        <v>13027.493394052492</v>
      </c>
      <c r="K13416" s="2">
        <f>I13416*FARMER_RATE+J13416*TEMP_WORKER_RATE</f>
        <v>251171.7603134113</v>
      </c>
      <c r="L13416" s="2">
        <f>A13416*PRICE_TOM+B13416*PRICE_CAR+C13416*PRICE_MES</f>
        <v>255128</v>
      </c>
      <c r="M13416" s="2">
        <f>A13416*FERT_BED_TOM+B13416*FERT_BED_CAR+C13416*FERT_BED_MES</f>
        <v>40480</v>
      </c>
      <c r="N13416" s="6">
        <f>IF(AND(D13416&lt;=TOTAL_BEDS,J13416&lt;=TEMP_WORKER_MAX*TEMP_WORKER_HRS),1,0)</f>
        <v>0</v>
      </c>
      <c r="O13416" s="2">
        <f>L13416-M13416-K13416-FIXED_COSTS</f>
        <v>-56523.7603134113</v>
      </c>
      <c r="P13416" s="2">
        <f>IF(N13416=1,O13416,"")</f>
      </c>
    </row>
    <row r="13417">
      <c r="A13417" s="6">
        <v>20</v>
      </c>
      <c r="B13417" s="6">
        <v>12</v>
      </c>
      <c r="C13417" s="6">
        <v>21</v>
      </c>
      <c r="D13417" s="6">
        <f>A13417+B13417+C13417</f>
        <v>53</v>
      </c>
      <c r="E13417" s="5">
        <f>IF(A13417=0,0,A13417*LABOR_HRS_WK_TOM*SEASON_WEEKS*(1+DIM_PCT_TOM)^A13417)</f>
        <v>12109.4999087861</v>
      </c>
      <c r="F13417" s="5">
        <f>IF(B13417=0,0,B13417*LABOR_HRS_WK_CAR*SEASON_WEEKS*(1+DIM_PCT_CAR)^B13417)</f>
        <v>484.15997672866695</v>
      </c>
      <c r="G13417" s="5">
        <f>IF(C13417=0,0,C13417*LABOR_HRS_WK_MES*SEASON_WEEKS*(1+DIM_PCT_MES)^C13417)</f>
        <v>1226.6692487641699</v>
      </c>
      <c r="H13417" s="5">
        <f>E13417+F13417+G13417</f>
        <v>13820.329134278936</v>
      </c>
      <c r="I13417" s="5">
        <f>MIN(H13417,FARMER_HRS)</f>
        <v>720</v>
      </c>
      <c r="J13417" s="5">
        <f>MAX(0,H13417-FARMER_HRS)</f>
        <v>13100.329134278936</v>
      </c>
      <c r="K13417" s="2">
        <f>I13417*FARMER_RATE+J13417*TEMP_WORKER_RATE</f>
        <v>252436.26969234264</v>
      </c>
      <c r="L13417" s="2">
        <f>A13417*PRICE_TOM+B13417*PRICE_CAR+C13417*PRICE_MES</f>
        <v>257828</v>
      </c>
      <c r="M13417" s="2">
        <f>A13417*FERT_BED_TOM+B13417*FERT_BED_CAR+C13417*FERT_BED_MES</f>
        <v>41360</v>
      </c>
      <c r="N13417" s="6">
        <f>IF(AND(D13417&lt;=TOTAL_BEDS,J13417&lt;=TEMP_WORKER_MAX*TEMP_WORKER_HRS),1,0)</f>
        <v>0</v>
      </c>
      <c r="O13417" s="2">
        <f>L13417-M13417-K13417-FIXED_COSTS</f>
        <v>-55968.269692342641</v>
      </c>
      <c r="P13417" s="2">
        <f>IF(N13417=1,O13417,"")</f>
      </c>
    </row>
    <row r="13418">
      <c r="A13418" s="6">
        <v>20</v>
      </c>
      <c r="B13418" s="6">
        <v>12</v>
      </c>
      <c r="C13418" s="6">
        <v>22</v>
      </c>
      <c r="D13418" s="6">
        <f>A13418+B13418+C13418</f>
        <v>54</v>
      </c>
      <c r="E13418" s="5">
        <f>IF(A13418=0,0,A13418*LABOR_HRS_WK_TOM*SEASON_WEEKS*(1+DIM_PCT_TOM)^A13418)</f>
        <v>12109.4999087861</v>
      </c>
      <c r="F13418" s="5">
        <f>IF(B13418=0,0,B13418*LABOR_HRS_WK_CAR*SEASON_WEEKS*(1+DIM_PCT_CAR)^B13418)</f>
        <v>484.15997672866695</v>
      </c>
      <c r="G13418" s="5">
        <f>IF(C13418=0,0,C13418*LABOR_HRS_WK_MES*SEASON_WEEKS*(1+DIM_PCT_MES)^C13418)</f>
        <v>1301.1455960105659</v>
      </c>
      <c r="H13418" s="5">
        <f>E13418+F13418+G13418</f>
        <v>13894.805481525331</v>
      </c>
      <c r="I13418" s="5">
        <f>MIN(H13418,FARMER_HRS)</f>
        <v>720</v>
      </c>
      <c r="J13418" s="5">
        <f>MAX(0,H13418-FARMER_HRS)</f>
        <v>13174.805481525331</v>
      </c>
      <c r="K13418" s="2">
        <f>I13418*FARMER_RATE+J13418*TEMP_WORKER_RATE</f>
        <v>253729.26183203698</v>
      </c>
      <c r="L13418" s="2">
        <f>A13418*PRICE_TOM+B13418*PRICE_CAR+C13418*PRICE_MES</f>
        <v>260528</v>
      </c>
      <c r="M13418" s="2">
        <f>A13418*FERT_BED_TOM+B13418*FERT_BED_CAR+C13418*FERT_BED_MES</f>
        <v>42240</v>
      </c>
      <c r="N13418" s="6">
        <f>IF(AND(D13418&lt;=TOTAL_BEDS,J13418&lt;=TEMP_WORKER_MAX*TEMP_WORKER_HRS),1,0)</f>
        <v>0</v>
      </c>
      <c r="O13418" s="2">
        <f>L13418-M13418-K13418-FIXED_COSTS</f>
        <v>-55441.26183203698</v>
      </c>
      <c r="P13418" s="2">
        <f>IF(N13418=1,O13418,"")</f>
      </c>
    </row>
    <row r="13419">
      <c r="A13419" s="6">
        <v>20</v>
      </c>
      <c r="B13419" s="6">
        <v>12</v>
      </c>
      <c r="C13419" s="6">
        <v>23</v>
      </c>
      <c r="D13419" s="6">
        <f>A13419+B13419+C13419</f>
        <v>55</v>
      </c>
      <c r="E13419" s="5">
        <f>IF(A13419=0,0,A13419*LABOR_HRS_WK_TOM*SEASON_WEEKS*(1+DIM_PCT_TOM)^A13419)</f>
        <v>12109.4999087861</v>
      </c>
      <c r="F13419" s="5">
        <f>IF(B13419=0,0,B13419*LABOR_HRS_WK_CAR*SEASON_WEEKS*(1+DIM_PCT_CAR)^B13419)</f>
        <v>484.15997672866695</v>
      </c>
      <c r="G13419" s="5">
        <f>IF(C13419=0,0,C13419*LABOR_HRS_WK_MES*SEASON_WEEKS*(1+DIM_PCT_MES)^C13419)</f>
        <v>1377.2921848680023</v>
      </c>
      <c r="H13419" s="5">
        <f>E13419+F13419+G13419</f>
        <v>13970.952070382767</v>
      </c>
      <c r="I13419" s="5">
        <f>MIN(H13419,FARMER_HRS)</f>
        <v>720</v>
      </c>
      <c r="J13419" s="5">
        <f>MAX(0,H13419-FARMER_HRS)</f>
        <v>13250.952070382767</v>
      </c>
      <c r="K13419" s="2">
        <f>I13419*FARMER_RATE+J13419*TEMP_WORKER_RATE</f>
        <v>255051.25122192304</v>
      </c>
      <c r="L13419" s="2">
        <f>A13419*PRICE_TOM+B13419*PRICE_CAR+C13419*PRICE_MES</f>
        <v>263228</v>
      </c>
      <c r="M13419" s="2">
        <f>A13419*FERT_BED_TOM+B13419*FERT_BED_CAR+C13419*FERT_BED_MES</f>
        <v>43120</v>
      </c>
      <c r="N13419" s="6">
        <f>IF(AND(D13419&lt;=TOTAL_BEDS,J13419&lt;=TEMP_WORKER_MAX*TEMP_WORKER_HRS),1,0)</f>
        <v>0</v>
      </c>
      <c r="O13419" s="2">
        <f>L13419-M13419-K13419-FIXED_COSTS</f>
        <v>-54943.251221923041</v>
      </c>
      <c r="P13419" s="2">
        <f>IF(N13419=1,O13419,"")</f>
      </c>
    </row>
    <row r="13420">
      <c r="A13420" s="6">
        <v>20</v>
      </c>
      <c r="B13420" s="6">
        <v>12</v>
      </c>
      <c r="C13420" s="6">
        <v>24</v>
      </c>
      <c r="D13420" s="6">
        <f>A13420+B13420+C13420</f>
        <v>56</v>
      </c>
      <c r="E13420" s="5">
        <f>IF(A13420=0,0,A13420*LABOR_HRS_WK_TOM*SEASON_WEEKS*(1+DIM_PCT_TOM)^A13420)</f>
        <v>12109.4999087861</v>
      </c>
      <c r="F13420" s="5">
        <f>IF(B13420=0,0,B13420*LABOR_HRS_WK_CAR*SEASON_WEEKS*(1+DIM_PCT_CAR)^B13420)</f>
        <v>484.15997672866695</v>
      </c>
      <c r="G13420" s="5">
        <f>IF(C13420=0,0,C13420*LABOR_HRS_WK_MES*SEASON_WEEKS*(1+DIM_PCT_MES)^C13420)</f>
        <v>1455.139134447498</v>
      </c>
      <c r="H13420" s="5">
        <f>E13420+F13420+G13420</f>
        <v>14048.799019962264</v>
      </c>
      <c r="I13420" s="5">
        <f>MIN(H13420,FARMER_HRS)</f>
        <v>720</v>
      </c>
      <c r="J13420" s="5">
        <f>MAX(0,H13420-FARMER_HRS)</f>
        <v>13328.799019962264</v>
      </c>
      <c r="K13420" s="2">
        <f>I13420*FARMER_RATE+J13420*TEMP_WORKER_RATE</f>
        <v>256402.76076323373</v>
      </c>
      <c r="L13420" s="2">
        <f>A13420*PRICE_TOM+B13420*PRICE_CAR+C13420*PRICE_MES</f>
        <v>265928</v>
      </c>
      <c r="M13420" s="2">
        <f>A13420*FERT_BED_TOM+B13420*FERT_BED_CAR+C13420*FERT_BED_MES</f>
        <v>44000</v>
      </c>
      <c r="N13420" s="6">
        <f>IF(AND(D13420&lt;=TOTAL_BEDS,J13420&lt;=TEMP_WORKER_MAX*TEMP_WORKER_HRS),1,0)</f>
        <v>0</v>
      </c>
      <c r="O13420" s="2">
        <f>L13420-M13420-K13420-FIXED_COSTS</f>
        <v>-54474.760763233731</v>
      </c>
      <c r="P13420" s="2">
        <f>IF(N13420=1,O13420,"")</f>
      </c>
    </row>
    <row r="13421">
      <c r="A13421" s="6">
        <v>20</v>
      </c>
      <c r="B13421" s="6">
        <v>12</v>
      </c>
      <c r="C13421" s="6">
        <v>25</v>
      </c>
      <c r="D13421" s="6">
        <f>A13421+B13421+C13421</f>
        <v>57</v>
      </c>
      <c r="E13421" s="5">
        <f>IF(A13421=0,0,A13421*LABOR_HRS_WK_TOM*SEASON_WEEKS*(1+DIM_PCT_TOM)^A13421)</f>
        <v>12109.4999087861</v>
      </c>
      <c r="F13421" s="5">
        <f>IF(B13421=0,0,B13421*LABOR_HRS_WK_CAR*SEASON_WEEKS*(1+DIM_PCT_CAR)^B13421)</f>
        <v>484.15997672866695</v>
      </c>
      <c r="G13421" s="5">
        <f>IF(C13421=0,0,C13421*LABOR_HRS_WK_MES*SEASON_WEEKS*(1+DIM_PCT_MES)^C13421)</f>
        <v>1534.7170558625955</v>
      </c>
      <c r="H13421" s="5">
        <f>E13421+F13421+G13421</f>
        <v>14128.376941377361</v>
      </c>
      <c r="I13421" s="5">
        <f>MIN(H13421,FARMER_HRS)</f>
        <v>720</v>
      </c>
      <c r="J13421" s="5">
        <f>MAX(0,H13421-FARMER_HRS)</f>
        <v>13408.376941377361</v>
      </c>
      <c r="K13421" s="2">
        <f>I13421*FARMER_RATE+J13421*TEMP_WORKER_RATE</f>
        <v>257784.32189891252</v>
      </c>
      <c r="L13421" s="2">
        <f>A13421*PRICE_TOM+B13421*PRICE_CAR+C13421*PRICE_MES</f>
        <v>268628</v>
      </c>
      <c r="M13421" s="2">
        <f>A13421*FERT_BED_TOM+B13421*FERT_BED_CAR+C13421*FERT_BED_MES</f>
        <v>44880</v>
      </c>
      <c r="N13421" s="6">
        <f>IF(AND(D13421&lt;=TOTAL_BEDS,J13421&lt;=TEMP_WORKER_MAX*TEMP_WORKER_HRS),1,0)</f>
        <v>0</v>
      </c>
      <c r="O13421" s="2">
        <f>L13421-M13421-K13421-FIXED_COSTS</f>
        <v>-54036.321898912516</v>
      </c>
      <c r="P13421" s="2">
        <f>IF(N13421=1,O13421,"")</f>
      </c>
    </row>
    <row r="13422">
      <c r="A13422" s="6">
        <v>20</v>
      </c>
      <c r="B13422" s="6">
        <v>12</v>
      </c>
      <c r="C13422" s="6">
        <v>26</v>
      </c>
      <c r="D13422" s="6">
        <f>A13422+B13422+C13422</f>
        <v>58</v>
      </c>
      <c r="E13422" s="5">
        <f>IF(A13422=0,0,A13422*LABOR_HRS_WK_TOM*SEASON_WEEKS*(1+DIM_PCT_TOM)^A13422)</f>
        <v>12109.4999087861</v>
      </c>
      <c r="F13422" s="5">
        <f>IF(B13422=0,0,B13422*LABOR_HRS_WK_CAR*SEASON_WEEKS*(1+DIM_PCT_CAR)^B13422)</f>
        <v>484.15997672866695</v>
      </c>
      <c r="G13422" s="5">
        <f>IF(C13422=0,0,C13422*LABOR_HRS_WK_MES*SEASON_WEEKS*(1+DIM_PCT_MES)^C13422)</f>
        <v>1616.0570598233128</v>
      </c>
      <c r="H13422" s="5">
        <f>E13422+F13422+G13422</f>
        <v>14209.716945338079</v>
      </c>
      <c r="I13422" s="5">
        <f>MIN(H13422,FARMER_HRS)</f>
        <v>720</v>
      </c>
      <c r="J13422" s="5">
        <f>MAX(0,H13422-FARMER_HRS)</f>
        <v>13489.716945338079</v>
      </c>
      <c r="K13422" s="2">
        <f>I13422*FARMER_RATE+J13422*TEMP_WORKER_RATE</f>
        <v>259196.47474545275</v>
      </c>
      <c r="L13422" s="2">
        <f>A13422*PRICE_TOM+B13422*PRICE_CAR+C13422*PRICE_MES</f>
        <v>271328</v>
      </c>
      <c r="M13422" s="2">
        <f>A13422*FERT_BED_TOM+B13422*FERT_BED_CAR+C13422*FERT_BED_MES</f>
        <v>45760</v>
      </c>
      <c r="N13422" s="6">
        <f>IF(AND(D13422&lt;=TOTAL_BEDS,J13422&lt;=TEMP_WORKER_MAX*TEMP_WORKER_HRS),1,0)</f>
        <v>0</v>
      </c>
      <c r="O13422" s="2">
        <f>L13422-M13422-K13422-FIXED_COSTS</f>
        <v>-53628.474745452753</v>
      </c>
      <c r="P13422" s="2">
        <f>IF(N13422=1,O13422,"")</f>
      </c>
    </row>
    <row r="13423">
      <c r="A13423" s="6">
        <v>20</v>
      </c>
      <c r="B13423" s="6">
        <v>12</v>
      </c>
      <c r="C13423" s="6">
        <v>27</v>
      </c>
      <c r="D13423" s="6">
        <f>A13423+B13423+C13423</f>
        <v>59</v>
      </c>
      <c r="E13423" s="5">
        <f>IF(A13423=0,0,A13423*LABOR_HRS_WK_TOM*SEASON_WEEKS*(1+DIM_PCT_TOM)^A13423)</f>
        <v>12109.4999087861</v>
      </c>
      <c r="F13423" s="5">
        <f>IF(B13423=0,0,B13423*LABOR_HRS_WK_CAR*SEASON_WEEKS*(1+DIM_PCT_CAR)^B13423)</f>
        <v>484.15997672866695</v>
      </c>
      <c r="G13423" s="5">
        <f>IF(C13423=0,0,C13423*LABOR_HRS_WK_MES*SEASON_WEEKS*(1+DIM_PCT_MES)^C13423)</f>
        <v>1699.19076434307</v>
      </c>
      <c r="H13423" s="5">
        <f>E13423+F13423+G13423</f>
        <v>14292.850649857835</v>
      </c>
      <c r="I13423" s="5">
        <f>MIN(H13423,FARMER_HRS)</f>
        <v>720</v>
      </c>
      <c r="J13423" s="5">
        <f>MAX(0,H13423-FARMER_HRS)</f>
        <v>13572.850649857835</v>
      </c>
      <c r="K13423" s="2">
        <f>I13423*FARMER_RATE+J13423*TEMP_WORKER_RATE</f>
        <v>260639.76822669854</v>
      </c>
      <c r="L13423" s="2">
        <f>A13423*PRICE_TOM+B13423*PRICE_CAR+C13423*PRICE_MES</f>
        <v>274028</v>
      </c>
      <c r="M13423" s="2">
        <f>A13423*FERT_BED_TOM+B13423*FERT_BED_CAR+C13423*FERT_BED_MES</f>
        <v>46640</v>
      </c>
      <c r="N13423" s="6">
        <f>IF(AND(D13423&lt;=TOTAL_BEDS,J13423&lt;=TEMP_WORKER_MAX*TEMP_WORKER_HRS),1,0)</f>
        <v>0</v>
      </c>
      <c r="O13423" s="2">
        <f>L13423-M13423-K13423-FIXED_COSTS</f>
        <v>-53251.768226698536</v>
      </c>
      <c r="P13423" s="2">
        <f>IF(N13423=1,O13423,"")</f>
      </c>
    </row>
    <row r="13424">
      <c r="A13424" s="6">
        <v>20</v>
      </c>
      <c r="B13424" s="6">
        <v>12</v>
      </c>
      <c r="C13424" s="6">
        <v>28</v>
      </c>
      <c r="D13424" s="6">
        <f>A13424+B13424+C13424</f>
        <v>60</v>
      </c>
      <c r="E13424" s="5">
        <f>IF(A13424=0,0,A13424*LABOR_HRS_WK_TOM*SEASON_WEEKS*(1+DIM_PCT_TOM)^A13424)</f>
        <v>12109.4999087861</v>
      </c>
      <c r="F13424" s="5">
        <f>IF(B13424=0,0,B13424*LABOR_HRS_WK_CAR*SEASON_WEEKS*(1+DIM_PCT_CAR)^B13424)</f>
        <v>484.15997672866695</v>
      </c>
      <c r="G13424" s="5">
        <f>IF(C13424=0,0,C13424*LABOR_HRS_WK_MES*SEASON_WEEKS*(1+DIM_PCT_MES)^C13424)</f>
        <v>1784.1503025602233</v>
      </c>
      <c r="H13424" s="5">
        <f>E13424+F13424+G13424</f>
        <v>14377.810188074989</v>
      </c>
      <c r="I13424" s="5">
        <f>MIN(H13424,FARMER_HRS)</f>
        <v>720</v>
      </c>
      <c r="J13424" s="5">
        <f>MAX(0,H13424-FARMER_HRS)</f>
        <v>13657.810188074989</v>
      </c>
      <c r="K13424" s="2">
        <f>I13424*FARMER_RATE+J13424*TEMP_WORKER_RATE</f>
        <v>262114.76020963522</v>
      </c>
      <c r="L13424" s="2">
        <f>A13424*PRICE_TOM+B13424*PRICE_CAR+C13424*PRICE_MES</f>
        <v>276728</v>
      </c>
      <c r="M13424" s="2">
        <f>A13424*FERT_BED_TOM+B13424*FERT_BED_CAR+C13424*FERT_BED_MES</f>
        <v>47520</v>
      </c>
      <c r="N13424" s="6">
        <f>IF(AND(D13424&lt;=TOTAL_BEDS,J13424&lt;=TEMP_WORKER_MAX*TEMP_WORKER_HRS),1,0)</f>
        <v>0</v>
      </c>
      <c r="O13424" s="2">
        <f>L13424-M13424-K13424-FIXED_COSTS</f>
        <v>-52906.76020963522</v>
      </c>
      <c r="P13424" s="2">
        <f>IF(N13424=1,O13424,"")</f>
      </c>
    </row>
    <row r="13425">
      <c r="A13425" s="6">
        <v>20</v>
      </c>
      <c r="B13425" s="6">
        <v>12</v>
      </c>
      <c r="C13425" s="6">
        <v>29</v>
      </c>
      <c r="D13425" s="6">
        <f>A13425+B13425+C13425</f>
        <v>61</v>
      </c>
      <c r="E13425" s="5">
        <f>IF(A13425=0,0,A13425*LABOR_HRS_WK_TOM*SEASON_WEEKS*(1+DIM_PCT_TOM)^A13425)</f>
        <v>12109.4999087861</v>
      </c>
      <c r="F13425" s="5">
        <f>IF(B13425=0,0,B13425*LABOR_HRS_WK_CAR*SEASON_WEEKS*(1+DIM_PCT_CAR)^B13425)</f>
        <v>484.15997672866695</v>
      </c>
      <c r="G13425" s="5">
        <f>IF(C13425=0,0,C13425*LABOR_HRS_WK_MES*SEASON_WEEKS*(1+DIM_PCT_MES)^C13425)</f>
        <v>1870.9683306758766</v>
      </c>
      <c r="H13425" s="5">
        <f>E13425+F13425+G13425</f>
        <v>14464.628216190642</v>
      </c>
      <c r="I13425" s="5">
        <f>MIN(H13425,FARMER_HRS)</f>
        <v>720</v>
      </c>
      <c r="J13425" s="5">
        <f>MAX(0,H13425-FARMER_HRS)</f>
        <v>13744.628216190642</v>
      </c>
      <c r="K13425" s="2">
        <f>I13425*FARMER_RATE+J13425*TEMP_WORKER_RATE</f>
        <v>263622.01764219865</v>
      </c>
      <c r="L13425" s="2">
        <f>A13425*PRICE_TOM+B13425*PRICE_CAR+C13425*PRICE_MES</f>
        <v>279428</v>
      </c>
      <c r="M13425" s="2">
        <f>A13425*FERT_BED_TOM+B13425*FERT_BED_CAR+C13425*FERT_BED_MES</f>
        <v>48400</v>
      </c>
      <c r="N13425" s="6">
        <f>IF(AND(D13425&lt;=TOTAL_BEDS,J13425&lt;=TEMP_WORKER_MAX*TEMP_WORKER_HRS),1,0)</f>
        <v>0</v>
      </c>
      <c r="O13425" s="2">
        <f>L13425-M13425-K13425-FIXED_COSTS</f>
        <v>-52594.017642198654</v>
      </c>
      <c r="P13425" s="2">
        <f>IF(N13425=1,O13425,"")</f>
      </c>
    </row>
    <row r="13426">
      <c r="A13426" s="6">
        <v>20</v>
      </c>
      <c r="B13426" s="6">
        <v>12</v>
      </c>
      <c r="C13426" s="6">
        <v>30</v>
      </c>
      <c r="D13426" s="6">
        <f>A13426+B13426+C13426</f>
        <v>62</v>
      </c>
      <c r="E13426" s="5">
        <f>IF(A13426=0,0,A13426*LABOR_HRS_WK_TOM*SEASON_WEEKS*(1+DIM_PCT_TOM)^A13426)</f>
        <v>12109.4999087861</v>
      </c>
      <c r="F13426" s="5">
        <f>IF(B13426=0,0,B13426*LABOR_HRS_WK_CAR*SEASON_WEEKS*(1+DIM_PCT_CAR)^B13426)</f>
        <v>484.15997672866695</v>
      </c>
      <c r="G13426" s="5">
        <f>IF(C13426=0,0,C13426*LABOR_HRS_WK_MES*SEASON_WEEKS*(1+DIM_PCT_MES)^C13426)</f>
        <v>1959.6780360096466</v>
      </c>
      <c r="H13426" s="5">
        <f>E13426+F13426+G13426</f>
        <v>14553.337921524413</v>
      </c>
      <c r="I13426" s="5">
        <f>MIN(H13426,FARMER_HRS)</f>
        <v>720</v>
      </c>
      <c r="J13426" s="5">
        <f>MAX(0,H13426-FARMER_HRS)</f>
        <v>13833.337921524413</v>
      </c>
      <c r="K13426" s="2">
        <f>I13426*FARMER_RATE+J13426*TEMP_WORKER_RATE</f>
        <v>265162.11669313221</v>
      </c>
      <c r="L13426" s="2">
        <f>A13426*PRICE_TOM+B13426*PRICE_CAR+C13426*PRICE_MES</f>
        <v>282128</v>
      </c>
      <c r="M13426" s="2">
        <f>A13426*FERT_BED_TOM+B13426*FERT_BED_CAR+C13426*FERT_BED_MES</f>
        <v>49280</v>
      </c>
      <c r="N13426" s="6">
        <f>IF(AND(D13426&lt;=TOTAL_BEDS,J13426&lt;=TEMP_WORKER_MAX*TEMP_WORKER_HRS),1,0)</f>
        <v>0</v>
      </c>
      <c r="O13426" s="2">
        <f>L13426-M13426-K13426-FIXED_COSTS</f>
        <v>-52314.116693132208</v>
      </c>
      <c r="P13426" s="2">
        <f>IF(N13426=1,O13426,"")</f>
      </c>
    </row>
    <row r="13427">
      <c r="A13427" s="6">
        <v>20</v>
      </c>
      <c r="B13427" s="6">
        <v>13</v>
      </c>
      <c r="C13427" s="6">
        <v>0</v>
      </c>
      <c r="D13427" s="6">
        <f>A13427+B13427+C13427</f>
        <v>33</v>
      </c>
      <c r="E13427" s="5">
        <f>IF(A13427=0,0,A13427*LABOR_HRS_WK_TOM*SEASON_WEEKS*(1+DIM_PCT_TOM)^A13427)</f>
        <v>12109.4999087861</v>
      </c>
      <c r="F13427" s="5">
        <f>IF(B13427=0,0,B13427*LABOR_HRS_WK_CAR*SEASON_WEEKS*(1+DIM_PCT_CAR)^B13427)</f>
        <v>537.6193074924571</v>
      </c>
      <c r="G13427" s="5">
        <f>IF(C13427=0,0,C13427*LABOR_HRS_WK_MES*SEASON_WEEKS*(1+DIM_PCT_MES)^C13427)</f>
        <v>0</v>
      </c>
      <c r="H13427" s="5">
        <f>E13427+F13427+G13427</f>
        <v>12647.119216278557</v>
      </c>
      <c r="I13427" s="5">
        <f>MIN(H13427,FARMER_HRS)</f>
        <v>720</v>
      </c>
      <c r="J13427" s="5">
        <f>MAX(0,H13427-FARMER_HRS)</f>
        <v>11927.119216278557</v>
      </c>
      <c r="K13427" s="2">
        <f>I13427*FARMER_RATE+J13427*TEMP_WORKER_RATE</f>
        <v>232068.04194928051</v>
      </c>
      <c r="L13427" s="2">
        <f>A13427*PRICE_TOM+B13427*PRICE_CAR+C13427*PRICE_MES</f>
        <v>203222</v>
      </c>
      <c r="M13427" s="2">
        <f>A13427*FERT_BED_TOM+B13427*FERT_BED_CAR+C13427*FERT_BED_MES</f>
        <v>23320</v>
      </c>
      <c r="N13427" s="6">
        <f>IF(AND(D13427&lt;=TOTAL_BEDS,J13427&lt;=TEMP_WORKER_MAX*TEMP_WORKER_HRS),1,0)</f>
        <v>0</v>
      </c>
      <c r="O13427" s="2">
        <f>L13427-M13427-K13427-FIXED_COSTS</f>
        <v>-72166.041949280509</v>
      </c>
      <c r="P13427" s="2">
        <f>IF(N13427=1,O13427,"")</f>
      </c>
    </row>
    <row r="13428">
      <c r="A13428" s="6">
        <v>20</v>
      </c>
      <c r="B13428" s="6">
        <v>13</v>
      </c>
      <c r="C13428" s="6">
        <v>1</v>
      </c>
      <c r="D13428" s="6">
        <f>A13428+B13428+C13428</f>
        <v>34</v>
      </c>
      <c r="E13428" s="5">
        <f>IF(A13428=0,0,A13428*LABOR_HRS_WK_TOM*SEASON_WEEKS*(1+DIM_PCT_TOM)^A13428)</f>
        <v>12109.4999087861</v>
      </c>
      <c r="F13428" s="5">
        <f>IF(B13428=0,0,B13428*LABOR_HRS_WK_CAR*SEASON_WEEKS*(1+DIM_PCT_CAR)^B13428)</f>
        <v>537.6193074924571</v>
      </c>
      <c r="G13428" s="5">
        <f>IF(C13428=0,0,C13428*LABOR_HRS_WK_MES*SEASON_WEEKS*(1+DIM_PCT_MES)^C13428)</f>
        <v>45.5625</v>
      </c>
      <c r="H13428" s="5">
        <f>E13428+F13428+G13428</f>
        <v>12692.681716278557</v>
      </c>
      <c r="I13428" s="5">
        <f>MIN(H13428,FARMER_HRS)</f>
        <v>720</v>
      </c>
      <c r="J13428" s="5">
        <f>MAX(0,H13428-FARMER_HRS)</f>
        <v>11972.681716278557</v>
      </c>
      <c r="K13428" s="2">
        <f>I13428*FARMER_RATE+J13428*TEMP_WORKER_RATE</f>
        <v>232859.05757428051</v>
      </c>
      <c r="L13428" s="2">
        <f>A13428*PRICE_TOM+B13428*PRICE_CAR+C13428*PRICE_MES</f>
        <v>205922</v>
      </c>
      <c r="M13428" s="2">
        <f>A13428*FERT_BED_TOM+B13428*FERT_BED_CAR+C13428*FERT_BED_MES</f>
        <v>24200</v>
      </c>
      <c r="N13428" s="6">
        <f>IF(AND(D13428&lt;=TOTAL_BEDS,J13428&lt;=TEMP_WORKER_MAX*TEMP_WORKER_HRS),1,0)</f>
        <v>0</v>
      </c>
      <c r="O13428" s="2">
        <f>L13428-M13428-K13428-FIXED_COSTS</f>
        <v>-71137.057574280509</v>
      </c>
      <c r="P13428" s="2">
        <f>IF(N13428=1,O13428,"")</f>
      </c>
    </row>
    <row r="13429">
      <c r="A13429" s="6">
        <v>20</v>
      </c>
      <c r="B13429" s="6">
        <v>13</v>
      </c>
      <c r="C13429" s="6">
        <v>2</v>
      </c>
      <c r="D13429" s="6">
        <f>A13429+B13429+C13429</f>
        <v>35</v>
      </c>
      <c r="E13429" s="5">
        <f>IF(A13429=0,0,A13429*LABOR_HRS_WK_TOM*SEASON_WEEKS*(1+DIM_PCT_TOM)^A13429)</f>
        <v>12109.4999087861</v>
      </c>
      <c r="F13429" s="5">
        <f>IF(B13429=0,0,B13429*LABOR_HRS_WK_CAR*SEASON_WEEKS*(1+DIM_PCT_CAR)^B13429)</f>
        <v>537.6193074924571</v>
      </c>
      <c r="G13429" s="5">
        <f>IF(C13429=0,0,C13429*LABOR_HRS_WK_MES*SEASON_WEEKS*(1+DIM_PCT_MES)^C13429)</f>
        <v>92.2640625</v>
      </c>
      <c r="H13429" s="5">
        <f>E13429+F13429+G13429</f>
        <v>12739.383278778558</v>
      </c>
      <c r="I13429" s="5">
        <f>MIN(H13429,FARMER_HRS)</f>
        <v>720</v>
      </c>
      <c r="J13429" s="5">
        <f>MAX(0,H13429-FARMER_HRS)</f>
        <v>12019.383278778558</v>
      </c>
      <c r="K13429" s="2">
        <f>I13429*FARMER_RATE+J13429*TEMP_WORKER_RATE</f>
        <v>233669.84858990551</v>
      </c>
      <c r="L13429" s="2">
        <f>A13429*PRICE_TOM+B13429*PRICE_CAR+C13429*PRICE_MES</f>
        <v>208622</v>
      </c>
      <c r="M13429" s="2">
        <f>A13429*FERT_BED_TOM+B13429*FERT_BED_CAR+C13429*FERT_BED_MES</f>
        <v>25080</v>
      </c>
      <c r="N13429" s="6">
        <f>IF(AND(D13429&lt;=TOTAL_BEDS,J13429&lt;=TEMP_WORKER_MAX*TEMP_WORKER_HRS),1,0)</f>
        <v>0</v>
      </c>
      <c r="O13429" s="2">
        <f>L13429-M13429-K13429-FIXED_COSTS</f>
        <v>-70127.848589905509</v>
      </c>
      <c r="P13429" s="2">
        <f>IF(N13429=1,O13429,"")</f>
      </c>
    </row>
    <row r="13430">
      <c r="A13430" s="6">
        <v>20</v>
      </c>
      <c r="B13430" s="6">
        <v>13</v>
      </c>
      <c r="C13430" s="6">
        <v>3</v>
      </c>
      <c r="D13430" s="6">
        <f>A13430+B13430+C13430</f>
        <v>36</v>
      </c>
      <c r="E13430" s="5">
        <f>IF(A13430=0,0,A13430*LABOR_HRS_WK_TOM*SEASON_WEEKS*(1+DIM_PCT_TOM)^A13430)</f>
        <v>12109.4999087861</v>
      </c>
      <c r="F13430" s="5">
        <f>IF(B13430=0,0,B13430*LABOR_HRS_WK_CAR*SEASON_WEEKS*(1+DIM_PCT_CAR)^B13430)</f>
        <v>537.6193074924571</v>
      </c>
      <c r="G13430" s="5">
        <f>IF(C13430=0,0,C13430*LABOR_HRS_WK_MES*SEASON_WEEKS*(1+DIM_PCT_MES)^C13430)</f>
        <v>140.12604492187498</v>
      </c>
      <c r="H13430" s="5">
        <f>E13430+F13430+G13430</f>
        <v>12787.245261200433</v>
      </c>
      <c r="I13430" s="5">
        <f>MIN(H13430,FARMER_HRS)</f>
        <v>720</v>
      </c>
      <c r="J13430" s="5">
        <f>MAX(0,H13430-FARMER_HRS)</f>
        <v>12067.245261200433</v>
      </c>
      <c r="K13430" s="2">
        <f>I13430*FARMER_RATE+J13430*TEMP_WORKER_RATE</f>
        <v>234500.78578472973</v>
      </c>
      <c r="L13430" s="2">
        <f>A13430*PRICE_TOM+B13430*PRICE_CAR+C13430*PRICE_MES</f>
        <v>211322</v>
      </c>
      <c r="M13430" s="2">
        <f>A13430*FERT_BED_TOM+B13430*FERT_BED_CAR+C13430*FERT_BED_MES</f>
        <v>25960</v>
      </c>
      <c r="N13430" s="6">
        <f>IF(AND(D13430&lt;=TOTAL_BEDS,J13430&lt;=TEMP_WORKER_MAX*TEMP_WORKER_HRS),1,0)</f>
        <v>0</v>
      </c>
      <c r="O13430" s="2">
        <f>L13430-M13430-K13430-FIXED_COSTS</f>
        <v>-69138.785784729727</v>
      </c>
      <c r="P13430" s="2">
        <f>IF(N13430=1,O13430,"")</f>
      </c>
    </row>
    <row r="13431">
      <c r="A13431" s="6">
        <v>20</v>
      </c>
      <c r="B13431" s="6">
        <v>13</v>
      </c>
      <c r="C13431" s="6">
        <v>4</v>
      </c>
      <c r="D13431" s="6">
        <f>A13431+B13431+C13431</f>
        <v>37</v>
      </c>
      <c r="E13431" s="5">
        <f>IF(A13431=0,0,A13431*LABOR_HRS_WK_TOM*SEASON_WEEKS*(1+DIM_PCT_TOM)^A13431)</f>
        <v>12109.4999087861</v>
      </c>
      <c r="F13431" s="5">
        <f>IF(B13431=0,0,B13431*LABOR_HRS_WK_CAR*SEASON_WEEKS*(1+DIM_PCT_CAR)^B13431)</f>
        <v>537.6193074924571</v>
      </c>
      <c r="G13431" s="5">
        <f>IF(C13431=0,0,C13431*LABOR_HRS_WK_MES*SEASON_WEEKS*(1+DIM_PCT_MES)^C13431)</f>
        <v>189.17016064453119</v>
      </c>
      <c r="H13431" s="5">
        <f>E13431+F13431+G13431</f>
        <v>12836.289376923089</v>
      </c>
      <c r="I13431" s="5">
        <f>MIN(H13431,FARMER_HRS)</f>
        <v>720</v>
      </c>
      <c r="J13431" s="5">
        <f>MAX(0,H13431-FARMER_HRS)</f>
        <v>12116.289376923089</v>
      </c>
      <c r="K13431" s="2">
        <f>I13431*FARMER_RATE+J13431*TEMP_WORKER_RATE</f>
        <v>235352.24612713695</v>
      </c>
      <c r="L13431" s="2">
        <f>A13431*PRICE_TOM+B13431*PRICE_CAR+C13431*PRICE_MES</f>
        <v>214022</v>
      </c>
      <c r="M13431" s="2">
        <f>A13431*FERT_BED_TOM+B13431*FERT_BED_CAR+C13431*FERT_BED_MES</f>
        <v>26840</v>
      </c>
      <c r="N13431" s="6">
        <f>IF(AND(D13431&lt;=TOTAL_BEDS,J13431&lt;=TEMP_WORKER_MAX*TEMP_WORKER_HRS),1,0)</f>
        <v>0</v>
      </c>
      <c r="O13431" s="2">
        <f>L13431-M13431-K13431-FIXED_COSTS</f>
        <v>-68170.246127136954</v>
      </c>
      <c r="P13431" s="2">
        <f>IF(N13431=1,O13431,"")</f>
      </c>
    </row>
    <row r="13432">
      <c r="A13432" s="6">
        <v>20</v>
      </c>
      <c r="B13432" s="6">
        <v>13</v>
      </c>
      <c r="C13432" s="6">
        <v>5</v>
      </c>
      <c r="D13432" s="6">
        <f>A13432+B13432+C13432</f>
        <v>38</v>
      </c>
      <c r="E13432" s="5">
        <f>IF(A13432=0,0,A13432*LABOR_HRS_WK_TOM*SEASON_WEEKS*(1+DIM_PCT_TOM)^A13432)</f>
        <v>12109.4999087861</v>
      </c>
      <c r="F13432" s="5">
        <f>IF(B13432=0,0,B13432*LABOR_HRS_WK_CAR*SEASON_WEEKS*(1+DIM_PCT_CAR)^B13432)</f>
        <v>537.6193074924571</v>
      </c>
      <c r="G13432" s="5">
        <f>IF(C13432=0,0,C13432*LABOR_HRS_WK_MES*SEASON_WEEKS*(1+DIM_PCT_MES)^C13432)</f>
        <v>239.41848456573481</v>
      </c>
      <c r="H13432" s="5">
        <f>E13432+F13432+G13432</f>
        <v>12886.537700844292</v>
      </c>
      <c r="I13432" s="5">
        <f>MIN(H13432,FARMER_HRS)</f>
        <v>720</v>
      </c>
      <c r="J13432" s="5">
        <f>MAX(0,H13432-FARMER_HRS)</f>
        <v>12166.537700844292</v>
      </c>
      <c r="K13432" s="2">
        <f>I13432*FARMER_RATE+J13432*TEMP_WORKER_RATE</f>
        <v>236224.61286188007</v>
      </c>
      <c r="L13432" s="2">
        <f>A13432*PRICE_TOM+B13432*PRICE_CAR+C13432*PRICE_MES</f>
        <v>216722</v>
      </c>
      <c r="M13432" s="2">
        <f>A13432*FERT_BED_TOM+B13432*FERT_BED_CAR+C13432*FERT_BED_MES</f>
        <v>27720</v>
      </c>
      <c r="N13432" s="6">
        <f>IF(AND(D13432&lt;=TOTAL_BEDS,J13432&lt;=TEMP_WORKER_MAX*TEMP_WORKER_HRS),1,0)</f>
        <v>0</v>
      </c>
      <c r="O13432" s="2">
        <f>L13432-M13432-K13432-FIXED_COSTS</f>
        <v>-67222.612861880072</v>
      </c>
      <c r="P13432" s="2">
        <f>IF(N13432=1,O13432,"")</f>
      </c>
    </row>
    <row r="13433">
      <c r="A13433" s="6">
        <v>20</v>
      </c>
      <c r="B13433" s="6">
        <v>13</v>
      </c>
      <c r="C13433" s="6">
        <v>6</v>
      </c>
      <c r="D13433" s="6">
        <f>A13433+B13433+C13433</f>
        <v>39</v>
      </c>
      <c r="E13433" s="5">
        <f>IF(A13433=0,0,A13433*LABOR_HRS_WK_TOM*SEASON_WEEKS*(1+DIM_PCT_TOM)^A13433)</f>
        <v>12109.4999087861</v>
      </c>
      <c r="F13433" s="5">
        <f>IF(B13433=0,0,B13433*LABOR_HRS_WK_CAR*SEASON_WEEKS*(1+DIM_PCT_CAR)^B13433)</f>
        <v>537.6193074924571</v>
      </c>
      <c r="G13433" s="5">
        <f>IF(C13433=0,0,C13433*LABOR_HRS_WK_MES*SEASON_WEEKS*(1+DIM_PCT_MES)^C13433)</f>
        <v>290.89345874736773</v>
      </c>
      <c r="H13433" s="5">
        <f>E13433+F13433+G13433</f>
        <v>12938.012675025926</v>
      </c>
      <c r="I13433" s="5">
        <f>MIN(H13433,FARMER_HRS)</f>
        <v>720</v>
      </c>
      <c r="J13433" s="5">
        <f>MAX(0,H13433-FARMER_HRS)</f>
        <v>12218.012675025926</v>
      </c>
      <c r="K13433" s="2">
        <f>I13433*FARMER_RATE+J13433*TEMP_WORKER_RATE</f>
        <v>237118.275608089</v>
      </c>
      <c r="L13433" s="2">
        <f>A13433*PRICE_TOM+B13433*PRICE_CAR+C13433*PRICE_MES</f>
        <v>219422</v>
      </c>
      <c r="M13433" s="2">
        <f>A13433*FERT_BED_TOM+B13433*FERT_BED_CAR+C13433*FERT_BED_MES</f>
        <v>28600</v>
      </c>
      <c r="N13433" s="6">
        <f>IF(AND(D13433&lt;=TOTAL_BEDS,J13433&lt;=TEMP_WORKER_MAX*TEMP_WORKER_HRS),1,0)</f>
        <v>0</v>
      </c>
      <c r="O13433" s="2">
        <f>L13433-M13433-K13433-FIXED_COSTS</f>
        <v>-66296.275608089</v>
      </c>
      <c r="P13433" s="2">
        <f>IF(N13433=1,O13433,"")</f>
      </c>
    </row>
    <row r="13434">
      <c r="A13434" s="6">
        <v>20</v>
      </c>
      <c r="B13434" s="6">
        <v>13</v>
      </c>
      <c r="C13434" s="6">
        <v>7</v>
      </c>
      <c r="D13434" s="6">
        <f>A13434+B13434+C13434</f>
        <v>40</v>
      </c>
      <c r="E13434" s="5">
        <f>IF(A13434=0,0,A13434*LABOR_HRS_WK_TOM*SEASON_WEEKS*(1+DIM_PCT_TOM)^A13434)</f>
        <v>12109.4999087861</v>
      </c>
      <c r="F13434" s="5">
        <f>IF(B13434=0,0,B13434*LABOR_HRS_WK_CAR*SEASON_WEEKS*(1+DIM_PCT_CAR)^B13434)</f>
        <v>537.6193074924571</v>
      </c>
      <c r="G13434" s="5">
        <f>IF(C13434=0,0,C13434*LABOR_HRS_WK_MES*SEASON_WEEKS*(1+DIM_PCT_MES)^C13434)</f>
        <v>343.61789814532818</v>
      </c>
      <c r="H13434" s="5">
        <f>E13434+F13434+G13434</f>
        <v>12990.737114423886</v>
      </c>
      <c r="I13434" s="5">
        <f>MIN(H13434,FARMER_HRS)</f>
        <v>720</v>
      </c>
      <c r="J13434" s="5">
        <f>MAX(0,H13434-FARMER_HRS)</f>
        <v>12270.737114423886</v>
      </c>
      <c r="K13434" s="2">
        <f>I13434*FARMER_RATE+J13434*TEMP_WORKER_RATE</f>
        <v>238033.63045874803</v>
      </c>
      <c r="L13434" s="2">
        <f>A13434*PRICE_TOM+B13434*PRICE_CAR+C13434*PRICE_MES</f>
        <v>222122</v>
      </c>
      <c r="M13434" s="2">
        <f>A13434*FERT_BED_TOM+B13434*FERT_BED_CAR+C13434*FERT_BED_MES</f>
        <v>29480</v>
      </c>
      <c r="N13434" s="6">
        <f>IF(AND(D13434&lt;=TOTAL_BEDS,J13434&lt;=TEMP_WORKER_MAX*TEMP_WORKER_HRS),1,0)</f>
        <v>0</v>
      </c>
      <c r="O13434" s="2">
        <f>L13434-M13434-K13434-FIXED_COSTS</f>
        <v>-65391.630458748026</v>
      </c>
      <c r="P13434" s="2">
        <f>IF(N13434=1,O13434,"")</f>
      </c>
    </row>
    <row r="13435">
      <c r="A13435" s="6">
        <v>20</v>
      </c>
      <c r="B13435" s="6">
        <v>13</v>
      </c>
      <c r="C13435" s="6">
        <v>8</v>
      </c>
      <c r="D13435" s="6">
        <f>A13435+B13435+C13435</f>
        <v>41</v>
      </c>
      <c r="E13435" s="5">
        <f>IF(A13435=0,0,A13435*LABOR_HRS_WK_TOM*SEASON_WEEKS*(1+DIM_PCT_TOM)^A13435)</f>
        <v>12109.4999087861</v>
      </c>
      <c r="F13435" s="5">
        <f>IF(B13435=0,0,B13435*LABOR_HRS_WK_CAR*SEASON_WEEKS*(1+DIM_PCT_CAR)^B13435)</f>
        <v>537.6193074924571</v>
      </c>
      <c r="G13435" s="5">
        <f>IF(C13435=0,0,C13435*LABOR_HRS_WK_MES*SEASON_WEEKS*(1+DIM_PCT_MES)^C13435)</f>
        <v>397.61499642530833</v>
      </c>
      <c r="H13435" s="5">
        <f>E13435+F13435+G13435</f>
        <v>13044.734212703866</v>
      </c>
      <c r="I13435" s="5">
        <f>MIN(H13435,FARMER_HRS)</f>
        <v>720</v>
      </c>
      <c r="J13435" s="5">
        <f>MAX(0,H13435-FARMER_HRS)</f>
        <v>12324.734212703866</v>
      </c>
      <c r="K13435" s="2">
        <f>I13435*FARMER_RATE+J13435*TEMP_WORKER_RATE</f>
        <v>238971.08008166435</v>
      </c>
      <c r="L13435" s="2">
        <f>A13435*PRICE_TOM+B13435*PRICE_CAR+C13435*PRICE_MES</f>
        <v>224822</v>
      </c>
      <c r="M13435" s="2">
        <f>A13435*FERT_BED_TOM+B13435*FERT_BED_CAR+C13435*FERT_BED_MES</f>
        <v>30360</v>
      </c>
      <c r="N13435" s="6">
        <f>IF(AND(D13435&lt;=TOTAL_BEDS,J13435&lt;=TEMP_WORKER_MAX*TEMP_WORKER_HRS),1,0)</f>
        <v>0</v>
      </c>
      <c r="O13435" s="2">
        <f>L13435-M13435-K13435-FIXED_COSTS</f>
        <v>-64509.080081664346</v>
      </c>
      <c r="P13435" s="2">
        <f>IF(N13435=1,O13435,"")</f>
      </c>
    </row>
    <row r="13436">
      <c r="A13436" s="6">
        <v>20</v>
      </c>
      <c r="B13436" s="6">
        <v>13</v>
      </c>
      <c r="C13436" s="6">
        <v>9</v>
      </c>
      <c r="D13436" s="6">
        <f>A13436+B13436+C13436</f>
        <v>42</v>
      </c>
      <c r="E13436" s="5">
        <f>IF(A13436=0,0,A13436*LABOR_HRS_WK_TOM*SEASON_WEEKS*(1+DIM_PCT_TOM)^A13436)</f>
        <v>12109.4999087861</v>
      </c>
      <c r="F13436" s="5">
        <f>IF(B13436=0,0,B13436*LABOR_HRS_WK_CAR*SEASON_WEEKS*(1+DIM_PCT_CAR)^B13436)</f>
        <v>537.6193074924571</v>
      </c>
      <c r="G13436" s="5">
        <f>IF(C13436=0,0,C13436*LABOR_HRS_WK_MES*SEASON_WEEKS*(1+DIM_PCT_MES)^C13436)</f>
        <v>452.90833186570273</v>
      </c>
      <c r="H13436" s="5">
        <f>E13436+F13436+G13436</f>
        <v>13100.02754814426</v>
      </c>
      <c r="I13436" s="5">
        <f>MIN(H13436,FARMER_HRS)</f>
        <v>720</v>
      </c>
      <c r="J13436" s="5">
        <f>MAX(0,H13436-FARMER_HRS)</f>
        <v>12380.02754814426</v>
      </c>
      <c r="K13436" s="2">
        <f>I13436*FARMER_RATE+J13436*TEMP_WORKER_RATE</f>
        <v>239931.03382194895</v>
      </c>
      <c r="L13436" s="2">
        <f>A13436*PRICE_TOM+B13436*PRICE_CAR+C13436*PRICE_MES</f>
        <v>227522</v>
      </c>
      <c r="M13436" s="2">
        <f>A13436*FERT_BED_TOM+B13436*FERT_BED_CAR+C13436*FERT_BED_MES</f>
        <v>31240</v>
      </c>
      <c r="N13436" s="6">
        <f>IF(AND(D13436&lt;=TOTAL_BEDS,J13436&lt;=TEMP_WORKER_MAX*TEMP_WORKER_HRS),1,0)</f>
        <v>0</v>
      </c>
      <c r="O13436" s="2">
        <f>L13436-M13436-K13436-FIXED_COSTS</f>
        <v>-63649.033821948949</v>
      </c>
      <c r="P13436" s="2">
        <f>IF(N13436=1,O13436,"")</f>
      </c>
    </row>
    <row r="13437">
      <c r="A13437" s="6">
        <v>20</v>
      </c>
      <c r="B13437" s="6">
        <v>13</v>
      </c>
      <c r="C13437" s="6">
        <v>10</v>
      </c>
      <c r="D13437" s="6">
        <f>A13437+B13437+C13437</f>
        <v>43</v>
      </c>
      <c r="E13437" s="5">
        <f>IF(A13437=0,0,A13437*LABOR_HRS_WK_TOM*SEASON_WEEKS*(1+DIM_PCT_TOM)^A13437)</f>
        <v>12109.4999087861</v>
      </c>
      <c r="F13437" s="5">
        <f>IF(B13437=0,0,B13437*LABOR_HRS_WK_CAR*SEASON_WEEKS*(1+DIM_PCT_CAR)^B13437)</f>
        <v>537.6193074924571</v>
      </c>
      <c r="G13437" s="5">
        <f>IF(C13437=0,0,C13437*LABOR_HRS_WK_MES*SEASON_WEEKS*(1+DIM_PCT_MES)^C13437)</f>
        <v>509.52187334891551</v>
      </c>
      <c r="H13437" s="5">
        <f>E13437+F13437+G13437</f>
        <v>13156.641089627472</v>
      </c>
      <c r="I13437" s="5">
        <f>MIN(H13437,FARMER_HRS)</f>
        <v>720</v>
      </c>
      <c r="J13437" s="5">
        <f>MAX(0,H13437-FARMER_HRS)</f>
        <v>12436.641089627472</v>
      </c>
      <c r="K13437" s="2">
        <f>I13437*FARMER_RATE+J13437*TEMP_WORKER_RATE</f>
        <v>240913.90780603248</v>
      </c>
      <c r="L13437" s="2">
        <f>A13437*PRICE_TOM+B13437*PRICE_CAR+C13437*PRICE_MES</f>
        <v>230222</v>
      </c>
      <c r="M13437" s="2">
        <f>A13437*FERT_BED_TOM+B13437*FERT_BED_CAR+C13437*FERT_BED_MES</f>
        <v>32120</v>
      </c>
      <c r="N13437" s="6">
        <f>IF(AND(D13437&lt;=TOTAL_BEDS,J13437&lt;=TEMP_WORKER_MAX*TEMP_WORKER_HRS),1,0)</f>
        <v>0</v>
      </c>
      <c r="O13437" s="2">
        <f>L13437-M13437-K13437-FIXED_COSTS</f>
        <v>-62811.907806032483</v>
      </c>
      <c r="P13437" s="2">
        <f>IF(N13437=1,O13437,"")</f>
      </c>
    </row>
    <row r="13438">
      <c r="A13438" s="6">
        <v>20</v>
      </c>
      <c r="B13438" s="6">
        <v>13</v>
      </c>
      <c r="C13438" s="6">
        <v>11</v>
      </c>
      <c r="D13438" s="6">
        <f>A13438+B13438+C13438</f>
        <v>44</v>
      </c>
      <c r="E13438" s="5">
        <f>IF(A13438=0,0,A13438*LABOR_HRS_WK_TOM*SEASON_WEEKS*(1+DIM_PCT_TOM)^A13438)</f>
        <v>12109.4999087861</v>
      </c>
      <c r="F13438" s="5">
        <f>IF(B13438=0,0,B13438*LABOR_HRS_WK_CAR*SEASON_WEEKS*(1+DIM_PCT_CAR)^B13438)</f>
        <v>537.6193074924571</v>
      </c>
      <c r="G13438" s="5">
        <f>IF(C13438=0,0,C13438*LABOR_HRS_WK_MES*SEASON_WEEKS*(1+DIM_PCT_MES)^C13438)</f>
        <v>567.47998644235463</v>
      </c>
      <c r="H13438" s="5">
        <f>E13438+F13438+G13438</f>
        <v>13214.599202720912</v>
      </c>
      <c r="I13438" s="5">
        <f>MIN(H13438,FARMER_HRS)</f>
        <v>720</v>
      </c>
      <c r="J13438" s="5">
        <f>MAX(0,H13438-FARMER_HRS)</f>
        <v>12494.599202720912</v>
      </c>
      <c r="K13438" s="2">
        <f>I13438*FARMER_RATE+J13438*TEMP_WORKER_RATE</f>
        <v>241920.12504723805</v>
      </c>
      <c r="L13438" s="2">
        <f>A13438*PRICE_TOM+B13438*PRICE_CAR+C13438*PRICE_MES</f>
        <v>232922</v>
      </c>
      <c r="M13438" s="2">
        <f>A13438*FERT_BED_TOM+B13438*FERT_BED_CAR+C13438*FERT_BED_MES</f>
        <v>33000</v>
      </c>
      <c r="N13438" s="6">
        <f>IF(AND(D13438&lt;=TOTAL_BEDS,J13438&lt;=TEMP_WORKER_MAX*TEMP_WORKER_HRS),1,0)</f>
        <v>0</v>
      </c>
      <c r="O13438" s="2">
        <f>L13438-M13438-K13438-FIXED_COSTS</f>
        <v>-61998.125047238049</v>
      </c>
      <c r="P13438" s="2">
        <f>IF(N13438=1,O13438,"")</f>
      </c>
    </row>
    <row r="13439">
      <c r="A13439" s="6">
        <v>20</v>
      </c>
      <c r="B13439" s="6">
        <v>13</v>
      </c>
      <c r="C13439" s="6">
        <v>12</v>
      </c>
      <c r="D13439" s="6">
        <f>A13439+B13439+C13439</f>
        <v>45</v>
      </c>
      <c r="E13439" s="5">
        <f>IF(A13439=0,0,A13439*LABOR_HRS_WK_TOM*SEASON_WEEKS*(1+DIM_PCT_TOM)^A13439)</f>
        <v>12109.4999087861</v>
      </c>
      <c r="F13439" s="5">
        <f>IF(B13439=0,0,B13439*LABOR_HRS_WK_CAR*SEASON_WEEKS*(1+DIM_PCT_CAR)^B13439)</f>
        <v>537.6193074924571</v>
      </c>
      <c r="G13439" s="5">
        <f>IF(C13439=0,0,C13439*LABOR_HRS_WK_MES*SEASON_WEEKS*(1+DIM_PCT_MES)^C13439)</f>
        <v>626.807439570419</v>
      </c>
      <c r="H13439" s="5">
        <f>E13439+F13439+G13439</f>
        <v>13273.926655848976</v>
      </c>
      <c r="I13439" s="5">
        <f>MIN(H13439,FARMER_HRS)</f>
        <v>720</v>
      </c>
      <c r="J13439" s="5">
        <f>MAX(0,H13439-FARMER_HRS)</f>
        <v>12553.926655848976</v>
      </c>
      <c r="K13439" s="2">
        <f>I13439*FARMER_RATE+J13439*TEMP_WORKER_RATE</f>
        <v>242950.1155529336</v>
      </c>
      <c r="L13439" s="2">
        <f>A13439*PRICE_TOM+B13439*PRICE_CAR+C13439*PRICE_MES</f>
        <v>235622</v>
      </c>
      <c r="M13439" s="2">
        <f>A13439*FERT_BED_TOM+B13439*FERT_BED_CAR+C13439*FERT_BED_MES</f>
        <v>33880</v>
      </c>
      <c r="N13439" s="6">
        <f>IF(AND(D13439&lt;=TOTAL_BEDS,J13439&lt;=TEMP_WORKER_MAX*TEMP_WORKER_HRS),1,0)</f>
        <v>0</v>
      </c>
      <c r="O13439" s="2">
        <f>L13439-M13439-K13439-FIXED_COSTS</f>
        <v>-61208.115552933596</v>
      </c>
      <c r="P13439" s="2">
        <f>IF(N13439=1,O13439,"")</f>
      </c>
    </row>
    <row r="13440">
      <c r="A13440" s="6">
        <v>20</v>
      </c>
      <c r="B13440" s="6">
        <v>13</v>
      </c>
      <c r="C13440" s="6">
        <v>13</v>
      </c>
      <c r="D13440" s="6">
        <f>A13440+B13440+C13440</f>
        <v>46</v>
      </c>
      <c r="E13440" s="5">
        <f>IF(A13440=0,0,A13440*LABOR_HRS_WK_TOM*SEASON_WEEKS*(1+DIM_PCT_TOM)^A13440)</f>
        <v>12109.4999087861</v>
      </c>
      <c r="F13440" s="5">
        <f>IF(B13440=0,0,B13440*LABOR_HRS_WK_CAR*SEASON_WEEKS*(1+DIM_PCT_CAR)^B13440)</f>
        <v>537.6193074924571</v>
      </c>
      <c r="G13440" s="5">
        <f>IF(C13440=0,0,C13440*LABOR_HRS_WK_MES*SEASON_WEEKS*(1+DIM_PCT_MES)^C13440)</f>
        <v>687.52941027880331</v>
      </c>
      <c r="H13440" s="5">
        <f>E13440+F13440+G13440</f>
        <v>13334.64862655736</v>
      </c>
      <c r="I13440" s="5">
        <f>MIN(H13440,FARMER_HRS)</f>
        <v>720</v>
      </c>
      <c r="J13440" s="5">
        <f>MAX(0,H13440-FARMER_HRS)</f>
        <v>12614.64862655736</v>
      </c>
      <c r="K13440" s="2">
        <f>I13440*FARMER_RATE+J13440*TEMP_WORKER_RATE</f>
        <v>244004.31643328749</v>
      </c>
      <c r="L13440" s="2">
        <f>A13440*PRICE_TOM+B13440*PRICE_CAR+C13440*PRICE_MES</f>
        <v>238322</v>
      </c>
      <c r="M13440" s="2">
        <f>A13440*FERT_BED_TOM+B13440*FERT_BED_CAR+C13440*FERT_BED_MES</f>
        <v>34760</v>
      </c>
      <c r="N13440" s="6">
        <f>IF(AND(D13440&lt;=TOTAL_BEDS,J13440&lt;=TEMP_WORKER_MAX*TEMP_WORKER_HRS),1,0)</f>
        <v>0</v>
      </c>
      <c r="O13440" s="2">
        <f>L13440-M13440-K13440-FIXED_COSTS</f>
        <v>-60442.316433287488</v>
      </c>
      <c r="P13440" s="2">
        <f>IF(N13440=1,O13440,"")</f>
      </c>
    </row>
    <row r="13441">
      <c r="A13441" s="6">
        <v>20</v>
      </c>
      <c r="B13441" s="6">
        <v>13</v>
      </c>
      <c r="C13441" s="6">
        <v>14</v>
      </c>
      <c r="D13441" s="6">
        <f>A13441+B13441+C13441</f>
        <v>47</v>
      </c>
      <c r="E13441" s="5">
        <f>IF(A13441=0,0,A13441*LABOR_HRS_WK_TOM*SEASON_WEEKS*(1+DIM_PCT_TOM)^A13441)</f>
        <v>12109.4999087861</v>
      </c>
      <c r="F13441" s="5">
        <f>IF(B13441=0,0,B13441*LABOR_HRS_WK_CAR*SEASON_WEEKS*(1+DIM_PCT_CAR)^B13441)</f>
        <v>537.6193074924571</v>
      </c>
      <c r="G13441" s="5">
        <f>IF(C13441=0,0,C13441*LABOR_HRS_WK_MES*SEASON_WEEKS*(1+DIM_PCT_MES)^C13441)</f>
        <v>749.67149159246435</v>
      </c>
      <c r="H13441" s="5">
        <f>E13441+F13441+G13441</f>
        <v>13396.790707871021</v>
      </c>
      <c r="I13441" s="5">
        <f>MIN(H13441,FARMER_HRS)</f>
        <v>720</v>
      </c>
      <c r="J13441" s="5">
        <f>MAX(0,H13441-FARMER_HRS)</f>
        <v>12676.790707871021</v>
      </c>
      <c r="K13441" s="2">
        <f>I13441*FARMER_RATE+J13441*TEMP_WORKER_RATE</f>
        <v>245083.17201164967</v>
      </c>
      <c r="L13441" s="2">
        <f>A13441*PRICE_TOM+B13441*PRICE_CAR+C13441*PRICE_MES</f>
        <v>241022</v>
      </c>
      <c r="M13441" s="2">
        <f>A13441*FERT_BED_TOM+B13441*FERT_BED_CAR+C13441*FERT_BED_MES</f>
        <v>35640</v>
      </c>
      <c r="N13441" s="6">
        <f>IF(AND(D13441&lt;=TOTAL_BEDS,J13441&lt;=TEMP_WORKER_MAX*TEMP_WORKER_HRS),1,0)</f>
        <v>0</v>
      </c>
      <c r="O13441" s="2">
        <f>L13441-M13441-K13441-FIXED_COSTS</f>
        <v>-59701.172011649673</v>
      </c>
      <c r="P13441" s="2">
        <f>IF(N13441=1,O13441,"")</f>
      </c>
    </row>
    <row r="13442">
      <c r="A13442" s="6">
        <v>20</v>
      </c>
      <c r="B13442" s="6">
        <v>13</v>
      </c>
      <c r="C13442" s="6">
        <v>15</v>
      </c>
      <c r="D13442" s="6">
        <f>A13442+B13442+C13442</f>
        <v>48</v>
      </c>
      <c r="E13442" s="5">
        <f>IF(A13442=0,0,A13442*LABOR_HRS_WK_TOM*SEASON_WEEKS*(1+DIM_PCT_TOM)^A13442)</f>
        <v>12109.4999087861</v>
      </c>
      <c r="F13442" s="5">
        <f>IF(B13442=0,0,B13442*LABOR_HRS_WK_CAR*SEASON_WEEKS*(1+DIM_PCT_CAR)^B13442)</f>
        <v>537.6193074924571</v>
      </c>
      <c r="G13442" s="5">
        <f>IF(C13442=0,0,C13442*LABOR_HRS_WK_MES*SEASON_WEEKS*(1+DIM_PCT_MES)^C13442)</f>
        <v>813.25969846861074</v>
      </c>
      <c r="H13442" s="5">
        <f>E13442+F13442+G13442</f>
        <v>13460.378914747169</v>
      </c>
      <c r="I13442" s="5">
        <f>MIN(H13442,FARMER_HRS)</f>
        <v>720</v>
      </c>
      <c r="J13442" s="5">
        <f>MAX(0,H13442-FARMER_HRS)</f>
        <v>12740.378914747169</v>
      </c>
      <c r="K13442" s="2">
        <f>I13442*FARMER_RATE+J13442*TEMP_WORKER_RATE</f>
        <v>246187.1339365828</v>
      </c>
      <c r="L13442" s="2">
        <f>A13442*PRICE_TOM+B13442*PRICE_CAR+C13442*PRICE_MES</f>
        <v>243722</v>
      </c>
      <c r="M13442" s="2">
        <f>A13442*FERT_BED_TOM+B13442*FERT_BED_CAR+C13442*FERT_BED_MES</f>
        <v>36520</v>
      </c>
      <c r="N13442" s="6">
        <f>IF(AND(D13442&lt;=TOTAL_BEDS,J13442&lt;=TEMP_WORKER_MAX*TEMP_WORKER_HRS),1,0)</f>
        <v>0</v>
      </c>
      <c r="O13442" s="2">
        <f>L13442-M13442-K13442-FIXED_COSTS</f>
        <v>-58985.1339365828</v>
      </c>
      <c r="P13442" s="2">
        <f>IF(N13442=1,O13442,"")</f>
      </c>
    </row>
    <row r="13443">
      <c r="A13443" s="6">
        <v>20</v>
      </c>
      <c r="B13443" s="6">
        <v>13</v>
      </c>
      <c r="C13443" s="6">
        <v>16</v>
      </c>
      <c r="D13443" s="6">
        <f>A13443+B13443+C13443</f>
        <v>49</v>
      </c>
      <c r="E13443" s="5">
        <f>IF(A13443=0,0,A13443*LABOR_HRS_WK_TOM*SEASON_WEEKS*(1+DIM_PCT_TOM)^A13443)</f>
        <v>12109.4999087861</v>
      </c>
      <c r="F13443" s="5">
        <f>IF(B13443=0,0,B13443*LABOR_HRS_WK_CAR*SEASON_WEEKS*(1+DIM_PCT_CAR)^B13443)</f>
        <v>537.6193074924571</v>
      </c>
      <c r="G13443" s="5">
        <f>IF(C13443=0,0,C13443*LABOR_HRS_WK_MES*SEASON_WEEKS*(1+DIM_PCT_MES)^C13443)</f>
        <v>878.32047434609967</v>
      </c>
      <c r="H13443" s="5">
        <f>E13443+F13443+G13443</f>
        <v>13525.439690624657</v>
      </c>
      <c r="I13443" s="5">
        <f>MIN(H13443,FARMER_HRS)</f>
        <v>720</v>
      </c>
      <c r="J13443" s="5">
        <f>MAX(0,H13443-FARMER_HRS)</f>
        <v>12805.439690624657</v>
      </c>
      <c r="K13443" s="2">
        <f>I13443*FARMER_RATE+J13443*TEMP_WORKER_RATE</f>
        <v>247316.66129556694</v>
      </c>
      <c r="L13443" s="2">
        <f>A13443*PRICE_TOM+B13443*PRICE_CAR+C13443*PRICE_MES</f>
        <v>246422</v>
      </c>
      <c r="M13443" s="2">
        <f>A13443*FERT_BED_TOM+B13443*FERT_BED_CAR+C13443*FERT_BED_MES</f>
        <v>37400</v>
      </c>
      <c r="N13443" s="6">
        <f>IF(AND(D13443&lt;=TOTAL_BEDS,J13443&lt;=TEMP_WORKER_MAX*TEMP_WORKER_HRS),1,0)</f>
        <v>0</v>
      </c>
      <c r="O13443" s="2">
        <f>L13443-M13443-K13443-FIXED_COSTS</f>
        <v>-58294.661295566941</v>
      </c>
      <c r="P13443" s="2">
        <f>IF(N13443=1,O13443,"")</f>
      </c>
    </row>
    <row r="13444">
      <c r="A13444" s="6">
        <v>20</v>
      </c>
      <c r="B13444" s="6">
        <v>13</v>
      </c>
      <c r="C13444" s="6">
        <v>17</v>
      </c>
      <c r="D13444" s="6">
        <f>A13444+B13444+C13444</f>
        <v>50</v>
      </c>
      <c r="E13444" s="5">
        <f>IF(A13444=0,0,A13444*LABOR_HRS_WK_TOM*SEASON_WEEKS*(1+DIM_PCT_TOM)^A13444)</f>
        <v>12109.4999087861</v>
      </c>
      <c r="F13444" s="5">
        <f>IF(B13444=0,0,B13444*LABOR_HRS_WK_CAR*SEASON_WEEKS*(1+DIM_PCT_CAR)^B13444)</f>
        <v>537.6193074924571</v>
      </c>
      <c r="G13444" s="5">
        <f>IF(C13444=0,0,C13444*LABOR_HRS_WK_MES*SEASON_WEEKS*(1+DIM_PCT_MES)^C13444)</f>
        <v>944.88069779263992</v>
      </c>
      <c r="H13444" s="5">
        <f>E13444+F13444+G13444</f>
        <v>13591.999914071197</v>
      </c>
      <c r="I13444" s="5">
        <f>MIN(H13444,FARMER_HRS)</f>
        <v>720</v>
      </c>
      <c r="J13444" s="5">
        <f>MAX(0,H13444-FARMER_HRS)</f>
        <v>12871.999914071197</v>
      </c>
      <c r="K13444" s="2">
        <f>I13444*FARMER_RATE+J13444*TEMP_WORKER_RATE</f>
        <v>248472.22073040271</v>
      </c>
      <c r="L13444" s="2">
        <f>A13444*PRICE_TOM+B13444*PRICE_CAR+C13444*PRICE_MES</f>
        <v>249122</v>
      </c>
      <c r="M13444" s="2">
        <f>A13444*FERT_BED_TOM+B13444*FERT_BED_CAR+C13444*FERT_BED_MES</f>
        <v>38280</v>
      </c>
      <c r="N13444" s="6">
        <f>IF(AND(D13444&lt;=TOTAL_BEDS,J13444&lt;=TEMP_WORKER_MAX*TEMP_WORKER_HRS),1,0)</f>
        <v>0</v>
      </c>
      <c r="O13444" s="2">
        <f>L13444-M13444-K13444-FIXED_COSTS</f>
        <v>-57630.220730402711</v>
      </c>
      <c r="P13444" s="2">
        <f>IF(N13444=1,O13444,"")</f>
      </c>
    </row>
    <row r="13445">
      <c r="A13445" s="6">
        <v>20</v>
      </c>
      <c r="B13445" s="6">
        <v>13</v>
      </c>
      <c r="C13445" s="6">
        <v>18</v>
      </c>
      <c r="D13445" s="6">
        <f>A13445+B13445+C13445</f>
        <v>51</v>
      </c>
      <c r="E13445" s="5">
        <f>IF(A13445=0,0,A13445*LABOR_HRS_WK_TOM*SEASON_WEEKS*(1+DIM_PCT_TOM)^A13445)</f>
        <v>12109.4999087861</v>
      </c>
      <c r="F13445" s="5">
        <f>IF(B13445=0,0,B13445*LABOR_HRS_WK_CAR*SEASON_WEEKS*(1+DIM_PCT_CAR)^B13445)</f>
        <v>537.6193074924571</v>
      </c>
      <c r="G13445" s="5">
        <f>IF(C13445=0,0,C13445*LABOR_HRS_WK_MES*SEASON_WEEKS*(1+DIM_PCT_MES)^C13445)</f>
        <v>1012.9676892512272</v>
      </c>
      <c r="H13445" s="5">
        <f>E13445+F13445+G13445</f>
        <v>13660.086905529784</v>
      </c>
      <c r="I13445" s="5">
        <f>MIN(H13445,FARMER_HRS)</f>
        <v>720</v>
      </c>
      <c r="J13445" s="5">
        <f>MAX(0,H13445-FARMER_HRS)</f>
        <v>12940.086905529784</v>
      </c>
      <c r="K13445" s="2">
        <f>I13445*FARMER_RATE+J13445*TEMP_WORKER_RATE</f>
        <v>249654.28655433652</v>
      </c>
      <c r="L13445" s="2">
        <f>A13445*PRICE_TOM+B13445*PRICE_CAR+C13445*PRICE_MES</f>
        <v>251822</v>
      </c>
      <c r="M13445" s="2">
        <f>A13445*FERT_BED_TOM+B13445*FERT_BED_CAR+C13445*FERT_BED_MES</f>
        <v>39160</v>
      </c>
      <c r="N13445" s="6">
        <f>IF(AND(D13445&lt;=TOTAL_BEDS,J13445&lt;=TEMP_WORKER_MAX*TEMP_WORKER_HRS),1,0)</f>
        <v>0</v>
      </c>
      <c r="O13445" s="2">
        <f>L13445-M13445-K13445-FIXED_COSTS</f>
        <v>-56992.286554336519</v>
      </c>
      <c r="P13445" s="2">
        <f>IF(N13445=1,O13445,"")</f>
      </c>
    </row>
    <row r="13446">
      <c r="A13446" s="6">
        <v>20</v>
      </c>
      <c r="B13446" s="6">
        <v>13</v>
      </c>
      <c r="C13446" s="6">
        <v>19</v>
      </c>
      <c r="D13446" s="6">
        <f>A13446+B13446+C13446</f>
        <v>52</v>
      </c>
      <c r="E13446" s="5">
        <f>IF(A13446=0,0,A13446*LABOR_HRS_WK_TOM*SEASON_WEEKS*(1+DIM_PCT_TOM)^A13446)</f>
        <v>12109.4999087861</v>
      </c>
      <c r="F13446" s="5">
        <f>IF(B13446=0,0,B13446*LABOR_HRS_WK_CAR*SEASON_WEEKS*(1+DIM_PCT_CAR)^B13446)</f>
        <v>537.6193074924571</v>
      </c>
      <c r="G13446" s="5">
        <f>IF(C13446=0,0,C13446*LABOR_HRS_WK_MES*SEASON_WEEKS*(1+DIM_PCT_MES)^C13446)</f>
        <v>1082.6092178872491</v>
      </c>
      <c r="H13446" s="5">
        <f>E13446+F13446+G13446</f>
        <v>13729.728434165807</v>
      </c>
      <c r="I13446" s="5">
        <f>MIN(H13446,FARMER_HRS)</f>
        <v>720</v>
      </c>
      <c r="J13446" s="5">
        <f>MAX(0,H13446-FARMER_HRS)</f>
        <v>13009.728434165807</v>
      </c>
      <c r="K13446" s="2">
        <f>I13446*FARMER_RATE+J13446*TEMP_WORKER_RATE</f>
        <v>250863.34087093413</v>
      </c>
      <c r="L13446" s="2">
        <f>A13446*PRICE_TOM+B13446*PRICE_CAR+C13446*PRICE_MES</f>
        <v>254522</v>
      </c>
      <c r="M13446" s="2">
        <f>A13446*FERT_BED_TOM+B13446*FERT_BED_CAR+C13446*FERT_BED_MES</f>
        <v>40040</v>
      </c>
      <c r="N13446" s="6">
        <f>IF(AND(D13446&lt;=TOTAL_BEDS,J13446&lt;=TEMP_WORKER_MAX*TEMP_WORKER_HRS),1,0)</f>
        <v>0</v>
      </c>
      <c r="O13446" s="2">
        <f>L13446-M13446-K13446-FIXED_COSTS</f>
        <v>-56381.340870934131</v>
      </c>
      <c r="P13446" s="2">
        <f>IF(N13446=1,O13446,"")</f>
      </c>
    </row>
    <row r="13447">
      <c r="A13447" s="6">
        <v>20</v>
      </c>
      <c r="B13447" s="6">
        <v>13</v>
      </c>
      <c r="C13447" s="6">
        <v>20</v>
      </c>
      <c r="D13447" s="6">
        <f>A13447+B13447+C13447</f>
        <v>53</v>
      </c>
      <c r="E13447" s="5">
        <f>IF(A13447=0,0,A13447*LABOR_HRS_WK_TOM*SEASON_WEEKS*(1+DIM_PCT_TOM)^A13447)</f>
        <v>12109.4999087861</v>
      </c>
      <c r="F13447" s="5">
        <f>IF(B13447=0,0,B13447*LABOR_HRS_WK_CAR*SEASON_WEEKS*(1+DIM_PCT_CAR)^B13447)</f>
        <v>537.6193074924571</v>
      </c>
      <c r="G13447" s="5">
        <f>IF(C13447=0,0,C13447*LABOR_HRS_WK_MES*SEASON_WEEKS*(1+DIM_PCT_MES)^C13447)</f>
        <v>1153.8335085377259</v>
      </c>
      <c r="H13447" s="5">
        <f>E13447+F13447+G13447</f>
        <v>13800.952724816283</v>
      </c>
      <c r="I13447" s="5">
        <f>MIN(H13447,FARMER_HRS)</f>
        <v>720</v>
      </c>
      <c r="J13447" s="5">
        <f>MAX(0,H13447-FARMER_HRS)</f>
        <v>13080.952724816283</v>
      </c>
      <c r="K13447" s="2">
        <f>I13447*FARMER_RATE+J13447*TEMP_WORKER_RATE</f>
        <v>252099.87369472714</v>
      </c>
      <c r="L13447" s="2">
        <f>A13447*PRICE_TOM+B13447*PRICE_CAR+C13447*PRICE_MES</f>
        <v>257222</v>
      </c>
      <c r="M13447" s="2">
        <f>A13447*FERT_BED_TOM+B13447*FERT_BED_CAR+C13447*FERT_BED_MES</f>
        <v>40920</v>
      </c>
      <c r="N13447" s="6">
        <f>IF(AND(D13447&lt;=TOTAL_BEDS,J13447&lt;=TEMP_WORKER_MAX*TEMP_WORKER_HRS),1,0)</f>
        <v>0</v>
      </c>
      <c r="O13447" s="2">
        <f>L13447-M13447-K13447-FIXED_COSTS</f>
        <v>-55797.873694727139</v>
      </c>
      <c r="P13447" s="2">
        <f>IF(N13447=1,O13447,"")</f>
      </c>
    </row>
    <row r="13448">
      <c r="A13448" s="6">
        <v>20</v>
      </c>
      <c r="B13448" s="6">
        <v>13</v>
      </c>
      <c r="C13448" s="6">
        <v>21</v>
      </c>
      <c r="D13448" s="6">
        <f>A13448+B13448+C13448</f>
        <v>54</v>
      </c>
      <c r="E13448" s="5">
        <f>IF(A13448=0,0,A13448*LABOR_HRS_WK_TOM*SEASON_WEEKS*(1+DIM_PCT_TOM)^A13448)</f>
        <v>12109.4999087861</v>
      </c>
      <c r="F13448" s="5">
        <f>IF(B13448=0,0,B13448*LABOR_HRS_WK_CAR*SEASON_WEEKS*(1+DIM_PCT_CAR)^B13448)</f>
        <v>537.6193074924571</v>
      </c>
      <c r="G13448" s="5">
        <f>IF(C13448=0,0,C13448*LABOR_HRS_WK_MES*SEASON_WEEKS*(1+DIM_PCT_MES)^C13448)</f>
        <v>1226.6692487641699</v>
      </c>
      <c r="H13448" s="5">
        <f>E13448+F13448+G13448</f>
        <v>13873.788465042728</v>
      </c>
      <c r="I13448" s="5">
        <f>MIN(H13448,FARMER_HRS)</f>
        <v>720</v>
      </c>
      <c r="J13448" s="5">
        <f>MAX(0,H13448-FARMER_HRS)</f>
        <v>13153.788465042728</v>
      </c>
      <c r="K13448" s="2">
        <f>I13448*FARMER_RATE+J13448*TEMP_WORKER_RATE</f>
        <v>253364.38307365845</v>
      </c>
      <c r="L13448" s="2">
        <f>A13448*PRICE_TOM+B13448*PRICE_CAR+C13448*PRICE_MES</f>
        <v>259922</v>
      </c>
      <c r="M13448" s="2">
        <f>A13448*FERT_BED_TOM+B13448*FERT_BED_CAR+C13448*FERT_BED_MES</f>
        <v>41800</v>
      </c>
      <c r="N13448" s="6">
        <f>IF(AND(D13448&lt;=TOTAL_BEDS,J13448&lt;=TEMP_WORKER_MAX*TEMP_WORKER_HRS),1,0)</f>
        <v>0</v>
      </c>
      <c r="O13448" s="2">
        <f>L13448-M13448-K13448-FIXED_COSTS</f>
        <v>-55242.38307365845</v>
      </c>
      <c r="P13448" s="2">
        <f>IF(N13448=1,O13448,"")</f>
      </c>
    </row>
    <row r="13449">
      <c r="A13449" s="6">
        <v>20</v>
      </c>
      <c r="B13449" s="6">
        <v>13</v>
      </c>
      <c r="C13449" s="6">
        <v>22</v>
      </c>
      <c r="D13449" s="6">
        <f>A13449+B13449+C13449</f>
        <v>55</v>
      </c>
      <c r="E13449" s="5">
        <f>IF(A13449=0,0,A13449*LABOR_HRS_WK_TOM*SEASON_WEEKS*(1+DIM_PCT_TOM)^A13449)</f>
        <v>12109.4999087861</v>
      </c>
      <c r="F13449" s="5">
        <f>IF(B13449=0,0,B13449*LABOR_HRS_WK_CAR*SEASON_WEEKS*(1+DIM_PCT_CAR)^B13449)</f>
        <v>537.6193074924571</v>
      </c>
      <c r="G13449" s="5">
        <f>IF(C13449=0,0,C13449*LABOR_HRS_WK_MES*SEASON_WEEKS*(1+DIM_PCT_MES)^C13449)</f>
        <v>1301.1455960105659</v>
      </c>
      <c r="H13449" s="5">
        <f>E13449+F13449+G13449</f>
        <v>13948.264812289122</v>
      </c>
      <c r="I13449" s="5">
        <f>MIN(H13449,FARMER_HRS)</f>
        <v>720</v>
      </c>
      <c r="J13449" s="5">
        <f>MAX(0,H13449-FARMER_HRS)</f>
        <v>13228.264812289122</v>
      </c>
      <c r="K13449" s="2">
        <f>I13449*FARMER_RATE+J13449*TEMP_WORKER_RATE</f>
        <v>254657.37521335282</v>
      </c>
      <c r="L13449" s="2">
        <f>A13449*PRICE_TOM+B13449*PRICE_CAR+C13449*PRICE_MES</f>
        <v>262622</v>
      </c>
      <c r="M13449" s="2">
        <f>A13449*FERT_BED_TOM+B13449*FERT_BED_CAR+C13449*FERT_BED_MES</f>
        <v>42680</v>
      </c>
      <c r="N13449" s="6">
        <f>IF(AND(D13449&lt;=TOTAL_BEDS,J13449&lt;=TEMP_WORKER_MAX*TEMP_WORKER_HRS),1,0)</f>
        <v>0</v>
      </c>
      <c r="O13449" s="2">
        <f>L13449-M13449-K13449-FIXED_COSTS</f>
        <v>-54715.375213352818</v>
      </c>
      <c r="P13449" s="2">
        <f>IF(N13449=1,O13449,"")</f>
      </c>
    </row>
    <row r="13450">
      <c r="A13450" s="6">
        <v>20</v>
      </c>
      <c r="B13450" s="6">
        <v>13</v>
      </c>
      <c r="C13450" s="6">
        <v>23</v>
      </c>
      <c r="D13450" s="6">
        <f>A13450+B13450+C13450</f>
        <v>56</v>
      </c>
      <c r="E13450" s="5">
        <f>IF(A13450=0,0,A13450*LABOR_HRS_WK_TOM*SEASON_WEEKS*(1+DIM_PCT_TOM)^A13450)</f>
        <v>12109.4999087861</v>
      </c>
      <c r="F13450" s="5">
        <f>IF(B13450=0,0,B13450*LABOR_HRS_WK_CAR*SEASON_WEEKS*(1+DIM_PCT_CAR)^B13450)</f>
        <v>537.6193074924571</v>
      </c>
      <c r="G13450" s="5">
        <f>IF(C13450=0,0,C13450*LABOR_HRS_WK_MES*SEASON_WEEKS*(1+DIM_PCT_MES)^C13450)</f>
        <v>1377.2921848680023</v>
      </c>
      <c r="H13450" s="5">
        <f>E13450+F13450+G13450</f>
        <v>14024.411401146559</v>
      </c>
      <c r="I13450" s="5">
        <f>MIN(H13450,FARMER_HRS)</f>
        <v>720</v>
      </c>
      <c r="J13450" s="5">
        <f>MAX(0,H13450-FARMER_HRS)</f>
        <v>13304.411401146559</v>
      </c>
      <c r="K13450" s="2">
        <f>I13450*FARMER_RATE+J13450*TEMP_WORKER_RATE</f>
        <v>255979.36460323888</v>
      </c>
      <c r="L13450" s="2">
        <f>A13450*PRICE_TOM+B13450*PRICE_CAR+C13450*PRICE_MES</f>
        <v>265322</v>
      </c>
      <c r="M13450" s="2">
        <f>A13450*FERT_BED_TOM+B13450*FERT_BED_CAR+C13450*FERT_BED_MES</f>
        <v>43560</v>
      </c>
      <c r="N13450" s="6">
        <f>IF(AND(D13450&lt;=TOTAL_BEDS,J13450&lt;=TEMP_WORKER_MAX*TEMP_WORKER_HRS),1,0)</f>
        <v>0</v>
      </c>
      <c r="O13450" s="2">
        <f>L13450-M13450-K13450-FIXED_COSTS</f>
        <v>-54217.364603238879</v>
      </c>
      <c r="P13450" s="2">
        <f>IF(N13450=1,O13450,"")</f>
      </c>
    </row>
    <row r="13451">
      <c r="A13451" s="6">
        <v>20</v>
      </c>
      <c r="B13451" s="6">
        <v>13</v>
      </c>
      <c r="C13451" s="6">
        <v>24</v>
      </c>
      <c r="D13451" s="6">
        <f>A13451+B13451+C13451</f>
        <v>57</v>
      </c>
      <c r="E13451" s="5">
        <f>IF(A13451=0,0,A13451*LABOR_HRS_WK_TOM*SEASON_WEEKS*(1+DIM_PCT_TOM)^A13451)</f>
        <v>12109.4999087861</v>
      </c>
      <c r="F13451" s="5">
        <f>IF(B13451=0,0,B13451*LABOR_HRS_WK_CAR*SEASON_WEEKS*(1+DIM_PCT_CAR)^B13451)</f>
        <v>537.6193074924571</v>
      </c>
      <c r="G13451" s="5">
        <f>IF(C13451=0,0,C13451*LABOR_HRS_WK_MES*SEASON_WEEKS*(1+DIM_PCT_MES)^C13451)</f>
        <v>1455.139134447498</v>
      </c>
      <c r="H13451" s="5">
        <f>E13451+F13451+G13451</f>
        <v>14102.258350726055</v>
      </c>
      <c r="I13451" s="5">
        <f>MIN(H13451,FARMER_HRS)</f>
        <v>720</v>
      </c>
      <c r="J13451" s="5">
        <f>MAX(0,H13451-FARMER_HRS)</f>
        <v>13382.258350726055</v>
      </c>
      <c r="K13451" s="2">
        <f>I13451*FARMER_RATE+J13451*TEMP_WORKER_RATE</f>
        <v>257330.87414454957</v>
      </c>
      <c r="L13451" s="2">
        <f>A13451*PRICE_TOM+B13451*PRICE_CAR+C13451*PRICE_MES</f>
        <v>268022</v>
      </c>
      <c r="M13451" s="2">
        <f>A13451*FERT_BED_TOM+B13451*FERT_BED_CAR+C13451*FERT_BED_MES</f>
        <v>44440</v>
      </c>
      <c r="N13451" s="6">
        <f>IF(AND(D13451&lt;=TOTAL_BEDS,J13451&lt;=TEMP_WORKER_MAX*TEMP_WORKER_HRS),1,0)</f>
        <v>0</v>
      </c>
      <c r="O13451" s="2">
        <f>L13451-M13451-K13451-FIXED_COSTS</f>
        <v>-53748.874144549569</v>
      </c>
      <c r="P13451" s="2">
        <f>IF(N13451=1,O13451,"")</f>
      </c>
    </row>
    <row r="13452">
      <c r="A13452" s="6">
        <v>20</v>
      </c>
      <c r="B13452" s="6">
        <v>13</v>
      </c>
      <c r="C13452" s="6">
        <v>25</v>
      </c>
      <c r="D13452" s="6">
        <f>A13452+B13452+C13452</f>
        <v>58</v>
      </c>
      <c r="E13452" s="5">
        <f>IF(A13452=0,0,A13452*LABOR_HRS_WK_TOM*SEASON_WEEKS*(1+DIM_PCT_TOM)^A13452)</f>
        <v>12109.4999087861</v>
      </c>
      <c r="F13452" s="5">
        <f>IF(B13452=0,0,B13452*LABOR_HRS_WK_CAR*SEASON_WEEKS*(1+DIM_PCT_CAR)^B13452)</f>
        <v>537.6193074924571</v>
      </c>
      <c r="G13452" s="5">
        <f>IF(C13452=0,0,C13452*LABOR_HRS_WK_MES*SEASON_WEEKS*(1+DIM_PCT_MES)^C13452)</f>
        <v>1534.7170558625955</v>
      </c>
      <c r="H13452" s="5">
        <f>E13452+F13452+G13452</f>
        <v>14181.836272141152</v>
      </c>
      <c r="I13452" s="5">
        <f>MIN(H13452,FARMER_HRS)</f>
        <v>720</v>
      </c>
      <c r="J13452" s="5">
        <f>MAX(0,H13452-FARMER_HRS)</f>
        <v>13461.836272141152</v>
      </c>
      <c r="K13452" s="2">
        <f>I13452*FARMER_RATE+J13452*TEMP_WORKER_RATE</f>
        <v>258712.43528022832</v>
      </c>
      <c r="L13452" s="2">
        <f>A13452*PRICE_TOM+B13452*PRICE_CAR+C13452*PRICE_MES</f>
        <v>270722</v>
      </c>
      <c r="M13452" s="2">
        <f>A13452*FERT_BED_TOM+B13452*FERT_BED_CAR+C13452*FERT_BED_MES</f>
        <v>45320</v>
      </c>
      <c r="N13452" s="6">
        <f>IF(AND(D13452&lt;=TOTAL_BEDS,J13452&lt;=TEMP_WORKER_MAX*TEMP_WORKER_HRS),1,0)</f>
        <v>0</v>
      </c>
      <c r="O13452" s="2">
        <f>L13452-M13452-K13452-FIXED_COSTS</f>
        <v>-53310.435280228325</v>
      </c>
      <c r="P13452" s="2">
        <f>IF(N13452=1,O13452,"")</f>
      </c>
    </row>
    <row r="13453">
      <c r="A13453" s="6">
        <v>20</v>
      </c>
      <c r="B13453" s="6">
        <v>13</v>
      </c>
      <c r="C13453" s="6">
        <v>26</v>
      </c>
      <c r="D13453" s="6">
        <f>A13453+B13453+C13453</f>
        <v>59</v>
      </c>
      <c r="E13453" s="5">
        <f>IF(A13453=0,0,A13453*LABOR_HRS_WK_TOM*SEASON_WEEKS*(1+DIM_PCT_TOM)^A13453)</f>
        <v>12109.4999087861</v>
      </c>
      <c r="F13453" s="5">
        <f>IF(B13453=0,0,B13453*LABOR_HRS_WK_CAR*SEASON_WEEKS*(1+DIM_PCT_CAR)^B13453)</f>
        <v>537.6193074924571</v>
      </c>
      <c r="G13453" s="5">
        <f>IF(C13453=0,0,C13453*LABOR_HRS_WK_MES*SEASON_WEEKS*(1+DIM_PCT_MES)^C13453)</f>
        <v>1616.0570598233128</v>
      </c>
      <c r="H13453" s="5">
        <f>E13453+F13453+G13453</f>
        <v>14263.176276101871</v>
      </c>
      <c r="I13453" s="5">
        <f>MIN(H13453,FARMER_HRS)</f>
        <v>720</v>
      </c>
      <c r="J13453" s="5">
        <f>MAX(0,H13453-FARMER_HRS)</f>
        <v>13543.176276101871</v>
      </c>
      <c r="K13453" s="2">
        <f>I13453*FARMER_RATE+J13453*TEMP_WORKER_RATE</f>
        <v>260124.58812676859</v>
      </c>
      <c r="L13453" s="2">
        <f>A13453*PRICE_TOM+B13453*PRICE_CAR+C13453*PRICE_MES</f>
        <v>273422</v>
      </c>
      <c r="M13453" s="2">
        <f>A13453*FERT_BED_TOM+B13453*FERT_BED_CAR+C13453*FERT_BED_MES</f>
        <v>46200</v>
      </c>
      <c r="N13453" s="6">
        <f>IF(AND(D13453&lt;=TOTAL_BEDS,J13453&lt;=TEMP_WORKER_MAX*TEMP_WORKER_HRS),1,0)</f>
        <v>0</v>
      </c>
      <c r="O13453" s="2">
        <f>L13453-M13453-K13453-FIXED_COSTS</f>
        <v>-52902.588126768591</v>
      </c>
      <c r="P13453" s="2">
        <f>IF(N13453=1,O13453,"")</f>
      </c>
    </row>
    <row r="13454">
      <c r="A13454" s="6">
        <v>20</v>
      </c>
      <c r="B13454" s="6">
        <v>13</v>
      </c>
      <c r="C13454" s="6">
        <v>27</v>
      </c>
      <c r="D13454" s="6">
        <f>A13454+B13454+C13454</f>
        <v>60</v>
      </c>
      <c r="E13454" s="5">
        <f>IF(A13454=0,0,A13454*LABOR_HRS_WK_TOM*SEASON_WEEKS*(1+DIM_PCT_TOM)^A13454)</f>
        <v>12109.4999087861</v>
      </c>
      <c r="F13454" s="5">
        <f>IF(B13454=0,0,B13454*LABOR_HRS_WK_CAR*SEASON_WEEKS*(1+DIM_PCT_CAR)^B13454)</f>
        <v>537.6193074924571</v>
      </c>
      <c r="G13454" s="5">
        <f>IF(C13454=0,0,C13454*LABOR_HRS_WK_MES*SEASON_WEEKS*(1+DIM_PCT_MES)^C13454)</f>
        <v>1699.19076434307</v>
      </c>
      <c r="H13454" s="5">
        <f>E13454+F13454+G13454</f>
        <v>14346.309980621627</v>
      </c>
      <c r="I13454" s="5">
        <f>MIN(H13454,FARMER_HRS)</f>
        <v>720</v>
      </c>
      <c r="J13454" s="5">
        <f>MAX(0,H13454-FARMER_HRS)</f>
        <v>13626.309980621627</v>
      </c>
      <c r="K13454" s="2">
        <f>I13454*FARMER_RATE+J13454*TEMP_WORKER_RATE</f>
        <v>261567.88160801434</v>
      </c>
      <c r="L13454" s="2">
        <f>A13454*PRICE_TOM+B13454*PRICE_CAR+C13454*PRICE_MES</f>
        <v>276122</v>
      </c>
      <c r="M13454" s="2">
        <f>A13454*FERT_BED_TOM+B13454*FERT_BED_CAR+C13454*FERT_BED_MES</f>
        <v>47080</v>
      </c>
      <c r="N13454" s="6">
        <f>IF(AND(D13454&lt;=TOTAL_BEDS,J13454&lt;=TEMP_WORKER_MAX*TEMP_WORKER_HRS),1,0)</f>
        <v>0</v>
      </c>
      <c r="O13454" s="2">
        <f>L13454-M13454-K13454-FIXED_COSTS</f>
        <v>-52525.881608014344</v>
      </c>
      <c r="P13454" s="2">
        <f>IF(N13454=1,O13454,"")</f>
      </c>
    </row>
    <row r="13455">
      <c r="A13455" s="6">
        <v>20</v>
      </c>
      <c r="B13455" s="6">
        <v>13</v>
      </c>
      <c r="C13455" s="6">
        <v>28</v>
      </c>
      <c r="D13455" s="6">
        <f>A13455+B13455+C13455</f>
        <v>61</v>
      </c>
      <c r="E13455" s="5">
        <f>IF(A13455=0,0,A13455*LABOR_HRS_WK_TOM*SEASON_WEEKS*(1+DIM_PCT_TOM)^A13455)</f>
        <v>12109.4999087861</v>
      </c>
      <c r="F13455" s="5">
        <f>IF(B13455=0,0,B13455*LABOR_HRS_WK_CAR*SEASON_WEEKS*(1+DIM_PCT_CAR)^B13455)</f>
        <v>537.6193074924571</v>
      </c>
      <c r="G13455" s="5">
        <f>IF(C13455=0,0,C13455*LABOR_HRS_WK_MES*SEASON_WEEKS*(1+DIM_PCT_MES)^C13455)</f>
        <v>1784.1503025602233</v>
      </c>
      <c r="H13455" s="5">
        <f>E13455+F13455+G13455</f>
        <v>14431.269518838781</v>
      </c>
      <c r="I13455" s="5">
        <f>MIN(H13455,FARMER_HRS)</f>
        <v>720</v>
      </c>
      <c r="J13455" s="5">
        <f>MAX(0,H13455-FARMER_HRS)</f>
        <v>13711.269518838781</v>
      </c>
      <c r="K13455" s="2">
        <f>I13455*FARMER_RATE+J13455*TEMP_WORKER_RATE</f>
        <v>263042.87359095109</v>
      </c>
      <c r="L13455" s="2">
        <f>A13455*PRICE_TOM+B13455*PRICE_CAR+C13455*PRICE_MES</f>
        <v>278822</v>
      </c>
      <c r="M13455" s="2">
        <f>A13455*FERT_BED_TOM+B13455*FERT_BED_CAR+C13455*FERT_BED_MES</f>
        <v>47960</v>
      </c>
      <c r="N13455" s="6">
        <f>IF(AND(D13455&lt;=TOTAL_BEDS,J13455&lt;=TEMP_WORKER_MAX*TEMP_WORKER_HRS),1,0)</f>
        <v>0</v>
      </c>
      <c r="O13455" s="2">
        <f>L13455-M13455-K13455-FIXED_COSTS</f>
        <v>-52180.873590951087</v>
      </c>
      <c r="P13455" s="2">
        <f>IF(N13455=1,O13455,"")</f>
      </c>
    </row>
    <row r="13456">
      <c r="A13456" s="6">
        <v>20</v>
      </c>
      <c r="B13456" s="6">
        <v>13</v>
      </c>
      <c r="C13456" s="6">
        <v>29</v>
      </c>
      <c r="D13456" s="6">
        <f>A13456+B13456+C13456</f>
        <v>62</v>
      </c>
      <c r="E13456" s="5">
        <f>IF(A13456=0,0,A13456*LABOR_HRS_WK_TOM*SEASON_WEEKS*(1+DIM_PCT_TOM)^A13456)</f>
        <v>12109.4999087861</v>
      </c>
      <c r="F13456" s="5">
        <f>IF(B13456=0,0,B13456*LABOR_HRS_WK_CAR*SEASON_WEEKS*(1+DIM_PCT_CAR)^B13456)</f>
        <v>537.6193074924571</v>
      </c>
      <c r="G13456" s="5">
        <f>IF(C13456=0,0,C13456*LABOR_HRS_WK_MES*SEASON_WEEKS*(1+DIM_PCT_MES)^C13456)</f>
        <v>1870.9683306758766</v>
      </c>
      <c r="H13456" s="5">
        <f>E13456+F13456+G13456</f>
        <v>14518.087546954433</v>
      </c>
      <c r="I13456" s="5">
        <f>MIN(H13456,FARMER_HRS)</f>
        <v>720</v>
      </c>
      <c r="J13456" s="5">
        <f>MAX(0,H13456-FARMER_HRS)</f>
        <v>13798.087546954433</v>
      </c>
      <c r="K13456" s="2">
        <f>I13456*FARMER_RATE+J13456*TEMP_WORKER_RATE</f>
        <v>264550.13102351443</v>
      </c>
      <c r="L13456" s="2">
        <f>A13456*PRICE_TOM+B13456*PRICE_CAR+C13456*PRICE_MES</f>
        <v>281522</v>
      </c>
      <c r="M13456" s="2">
        <f>A13456*FERT_BED_TOM+B13456*FERT_BED_CAR+C13456*FERT_BED_MES</f>
        <v>48840</v>
      </c>
      <c r="N13456" s="6">
        <f>IF(AND(D13456&lt;=TOTAL_BEDS,J13456&lt;=TEMP_WORKER_MAX*TEMP_WORKER_HRS),1,0)</f>
        <v>0</v>
      </c>
      <c r="O13456" s="2">
        <f>L13456-M13456-K13456-FIXED_COSTS</f>
        <v>-51868.131023514434</v>
      </c>
      <c r="P13456" s="2">
        <f>IF(N13456=1,O13456,"")</f>
      </c>
    </row>
    <row r="13457">
      <c r="A13457" s="6">
        <v>20</v>
      </c>
      <c r="B13457" s="6">
        <v>13</v>
      </c>
      <c r="C13457" s="6">
        <v>30</v>
      </c>
      <c r="D13457" s="6">
        <f>A13457+B13457+C13457</f>
        <v>63</v>
      </c>
      <c r="E13457" s="5">
        <f>IF(A13457=0,0,A13457*LABOR_HRS_WK_TOM*SEASON_WEEKS*(1+DIM_PCT_TOM)^A13457)</f>
        <v>12109.4999087861</v>
      </c>
      <c r="F13457" s="5">
        <f>IF(B13457=0,0,B13457*LABOR_HRS_WK_CAR*SEASON_WEEKS*(1+DIM_PCT_CAR)^B13457)</f>
        <v>537.6193074924571</v>
      </c>
      <c r="G13457" s="5">
        <f>IF(C13457=0,0,C13457*LABOR_HRS_WK_MES*SEASON_WEEKS*(1+DIM_PCT_MES)^C13457)</f>
        <v>1959.6780360096466</v>
      </c>
      <c r="H13457" s="5">
        <f>E13457+F13457+G13457</f>
        <v>14606.797252288205</v>
      </c>
      <c r="I13457" s="5">
        <f>MIN(H13457,FARMER_HRS)</f>
        <v>720</v>
      </c>
      <c r="J13457" s="5">
        <f>MAX(0,H13457-FARMER_HRS)</f>
        <v>13886.797252288205</v>
      </c>
      <c r="K13457" s="2">
        <f>I13457*FARMER_RATE+J13457*TEMP_WORKER_RATE</f>
        <v>266090.230074448</v>
      </c>
      <c r="L13457" s="2">
        <f>A13457*PRICE_TOM+B13457*PRICE_CAR+C13457*PRICE_MES</f>
        <v>284222</v>
      </c>
      <c r="M13457" s="2">
        <f>A13457*FERT_BED_TOM+B13457*FERT_BED_CAR+C13457*FERT_BED_MES</f>
        <v>49720</v>
      </c>
      <c r="N13457" s="6">
        <f>IF(AND(D13457&lt;=TOTAL_BEDS,J13457&lt;=TEMP_WORKER_MAX*TEMP_WORKER_HRS),1,0)</f>
        <v>0</v>
      </c>
      <c r="O13457" s="2">
        <f>L13457-M13457-K13457-FIXED_COSTS</f>
        <v>-51588.230074447987</v>
      </c>
      <c r="P13457" s="2">
        <f>IF(N13457=1,O13457,"")</f>
      </c>
    </row>
    <row r="13458">
      <c r="A13458" s="6">
        <v>20</v>
      </c>
      <c r="B13458" s="6">
        <v>14</v>
      </c>
      <c r="C13458" s="6">
        <v>0</v>
      </c>
      <c r="D13458" s="6">
        <f>A13458+B13458+C13458</f>
        <v>34</v>
      </c>
      <c r="E13458" s="5">
        <f>IF(A13458=0,0,A13458*LABOR_HRS_WK_TOM*SEASON_WEEKS*(1+DIM_PCT_TOM)^A13458)</f>
        <v>12109.4999087861</v>
      </c>
      <c r="F13458" s="5">
        <f>IF(B13458=0,0,B13458*LABOR_HRS_WK_CAR*SEASON_WEEKS*(1+DIM_PCT_CAR)^B13458)</f>
        <v>593.44900480898161</v>
      </c>
      <c r="G13458" s="5">
        <f>IF(C13458=0,0,C13458*LABOR_HRS_WK_MES*SEASON_WEEKS*(1+DIM_PCT_MES)^C13458)</f>
        <v>0</v>
      </c>
      <c r="H13458" s="5">
        <f>E13458+F13458+G13458</f>
        <v>12702.948913595081</v>
      </c>
      <c r="I13458" s="5">
        <f>MIN(H13458,FARMER_HRS)</f>
        <v>720</v>
      </c>
      <c r="J13458" s="5">
        <f>MAX(0,H13458-FARMER_HRS)</f>
        <v>11982.948913595081</v>
      </c>
      <c r="K13458" s="2">
        <f>I13458*FARMER_RATE+J13458*TEMP_WORKER_RATE</f>
        <v>233037.30752769238</v>
      </c>
      <c r="L13458" s="2">
        <f>A13458*PRICE_TOM+B13458*PRICE_CAR+C13458*PRICE_MES</f>
        <v>205316</v>
      </c>
      <c r="M13458" s="2">
        <f>A13458*FERT_BED_TOM+B13458*FERT_BED_CAR+C13458*FERT_BED_MES</f>
        <v>23760</v>
      </c>
      <c r="N13458" s="6">
        <f>IF(AND(D13458&lt;=TOTAL_BEDS,J13458&lt;=TEMP_WORKER_MAX*TEMP_WORKER_HRS),1,0)</f>
        <v>0</v>
      </c>
      <c r="O13458" s="2">
        <f>L13458-M13458-K13458-FIXED_COSTS</f>
        <v>-71481.307527692377</v>
      </c>
      <c r="P13458" s="2">
        <f>IF(N13458=1,O13458,"")</f>
      </c>
    </row>
    <row r="13459">
      <c r="A13459" s="6">
        <v>20</v>
      </c>
      <c r="B13459" s="6">
        <v>14</v>
      </c>
      <c r="C13459" s="6">
        <v>1</v>
      </c>
      <c r="D13459" s="6">
        <f>A13459+B13459+C13459</f>
        <v>35</v>
      </c>
      <c r="E13459" s="5">
        <f>IF(A13459=0,0,A13459*LABOR_HRS_WK_TOM*SEASON_WEEKS*(1+DIM_PCT_TOM)^A13459)</f>
        <v>12109.4999087861</v>
      </c>
      <c r="F13459" s="5">
        <f>IF(B13459=0,0,B13459*LABOR_HRS_WK_CAR*SEASON_WEEKS*(1+DIM_PCT_CAR)^B13459)</f>
        <v>593.44900480898161</v>
      </c>
      <c r="G13459" s="5">
        <f>IF(C13459=0,0,C13459*LABOR_HRS_WK_MES*SEASON_WEEKS*(1+DIM_PCT_MES)^C13459)</f>
        <v>45.5625</v>
      </c>
      <c r="H13459" s="5">
        <f>E13459+F13459+G13459</f>
        <v>12748.511413595081</v>
      </c>
      <c r="I13459" s="5">
        <f>MIN(H13459,FARMER_HRS)</f>
        <v>720</v>
      </c>
      <c r="J13459" s="5">
        <f>MAX(0,H13459-FARMER_HRS)</f>
        <v>12028.511413595081</v>
      </c>
      <c r="K13459" s="2">
        <f>I13459*FARMER_RATE+J13459*TEMP_WORKER_RATE</f>
        <v>233828.32315269238</v>
      </c>
      <c r="L13459" s="2">
        <f>A13459*PRICE_TOM+B13459*PRICE_CAR+C13459*PRICE_MES</f>
        <v>208016</v>
      </c>
      <c r="M13459" s="2">
        <f>A13459*FERT_BED_TOM+B13459*FERT_BED_CAR+C13459*FERT_BED_MES</f>
        <v>24640</v>
      </c>
      <c r="N13459" s="6">
        <f>IF(AND(D13459&lt;=TOTAL_BEDS,J13459&lt;=TEMP_WORKER_MAX*TEMP_WORKER_HRS),1,0)</f>
        <v>0</v>
      </c>
      <c r="O13459" s="2">
        <f>L13459-M13459-K13459-FIXED_COSTS</f>
        <v>-70452.323152692377</v>
      </c>
      <c r="P13459" s="2">
        <f>IF(N13459=1,O13459,"")</f>
      </c>
    </row>
    <row r="13460">
      <c r="A13460" s="6">
        <v>20</v>
      </c>
      <c r="B13460" s="6">
        <v>14</v>
      </c>
      <c r="C13460" s="6">
        <v>2</v>
      </c>
      <c r="D13460" s="6">
        <f>A13460+B13460+C13460</f>
        <v>36</v>
      </c>
      <c r="E13460" s="5">
        <f>IF(A13460=0,0,A13460*LABOR_HRS_WK_TOM*SEASON_WEEKS*(1+DIM_PCT_TOM)^A13460)</f>
        <v>12109.4999087861</v>
      </c>
      <c r="F13460" s="5">
        <f>IF(B13460=0,0,B13460*LABOR_HRS_WK_CAR*SEASON_WEEKS*(1+DIM_PCT_CAR)^B13460)</f>
        <v>593.44900480898161</v>
      </c>
      <c r="G13460" s="5">
        <f>IF(C13460=0,0,C13460*LABOR_HRS_WK_MES*SEASON_WEEKS*(1+DIM_PCT_MES)^C13460)</f>
        <v>92.2640625</v>
      </c>
      <c r="H13460" s="5">
        <f>E13460+F13460+G13460</f>
        <v>12795.212976095081</v>
      </c>
      <c r="I13460" s="5">
        <f>MIN(H13460,FARMER_HRS)</f>
        <v>720</v>
      </c>
      <c r="J13460" s="5">
        <f>MAX(0,H13460-FARMER_HRS)</f>
        <v>12075.212976095081</v>
      </c>
      <c r="K13460" s="2">
        <f>I13460*FARMER_RATE+J13460*TEMP_WORKER_RATE</f>
        <v>234639.11416831738</v>
      </c>
      <c r="L13460" s="2">
        <f>A13460*PRICE_TOM+B13460*PRICE_CAR+C13460*PRICE_MES</f>
        <v>210716</v>
      </c>
      <c r="M13460" s="2">
        <f>A13460*FERT_BED_TOM+B13460*FERT_BED_CAR+C13460*FERT_BED_MES</f>
        <v>25520</v>
      </c>
      <c r="N13460" s="6">
        <f>IF(AND(D13460&lt;=TOTAL_BEDS,J13460&lt;=TEMP_WORKER_MAX*TEMP_WORKER_HRS),1,0)</f>
        <v>0</v>
      </c>
      <c r="O13460" s="2">
        <f>L13460-M13460-K13460-FIXED_COSTS</f>
        <v>-69443.114168317377</v>
      </c>
      <c r="P13460" s="2">
        <f>IF(N13460=1,O13460,"")</f>
      </c>
    </row>
    <row r="13461">
      <c r="A13461" s="6">
        <v>20</v>
      </c>
      <c r="B13461" s="6">
        <v>14</v>
      </c>
      <c r="C13461" s="6">
        <v>3</v>
      </c>
      <c r="D13461" s="6">
        <f>A13461+B13461+C13461</f>
        <v>37</v>
      </c>
      <c r="E13461" s="5">
        <f>IF(A13461=0,0,A13461*LABOR_HRS_WK_TOM*SEASON_WEEKS*(1+DIM_PCT_TOM)^A13461)</f>
        <v>12109.4999087861</v>
      </c>
      <c r="F13461" s="5">
        <f>IF(B13461=0,0,B13461*LABOR_HRS_WK_CAR*SEASON_WEEKS*(1+DIM_PCT_CAR)^B13461)</f>
        <v>593.44900480898161</v>
      </c>
      <c r="G13461" s="5">
        <f>IF(C13461=0,0,C13461*LABOR_HRS_WK_MES*SEASON_WEEKS*(1+DIM_PCT_MES)^C13461)</f>
        <v>140.12604492187498</v>
      </c>
      <c r="H13461" s="5">
        <f>E13461+F13461+G13461</f>
        <v>12843.074958516956</v>
      </c>
      <c r="I13461" s="5">
        <f>MIN(H13461,FARMER_HRS)</f>
        <v>720</v>
      </c>
      <c r="J13461" s="5">
        <f>MAX(0,H13461-FARMER_HRS)</f>
        <v>12123.074958516956</v>
      </c>
      <c r="K13461" s="2">
        <f>I13461*FARMER_RATE+J13461*TEMP_WORKER_RATE</f>
        <v>235470.0513631416</v>
      </c>
      <c r="L13461" s="2">
        <f>A13461*PRICE_TOM+B13461*PRICE_CAR+C13461*PRICE_MES</f>
        <v>213416</v>
      </c>
      <c r="M13461" s="2">
        <f>A13461*FERT_BED_TOM+B13461*FERT_BED_CAR+C13461*FERT_BED_MES</f>
        <v>26400</v>
      </c>
      <c r="N13461" s="6">
        <f>IF(AND(D13461&lt;=TOTAL_BEDS,J13461&lt;=TEMP_WORKER_MAX*TEMP_WORKER_HRS),1,0)</f>
        <v>0</v>
      </c>
      <c r="O13461" s="2">
        <f>L13461-M13461-K13461-FIXED_COSTS</f>
        <v>-68454.0513631416</v>
      </c>
      <c r="P13461" s="2">
        <f>IF(N13461=1,O13461,"")</f>
      </c>
    </row>
    <row r="13462">
      <c r="A13462" s="6">
        <v>20</v>
      </c>
      <c r="B13462" s="6">
        <v>14</v>
      </c>
      <c r="C13462" s="6">
        <v>4</v>
      </c>
      <c r="D13462" s="6">
        <f>A13462+B13462+C13462</f>
        <v>38</v>
      </c>
      <c r="E13462" s="5">
        <f>IF(A13462=0,0,A13462*LABOR_HRS_WK_TOM*SEASON_WEEKS*(1+DIM_PCT_TOM)^A13462)</f>
        <v>12109.4999087861</v>
      </c>
      <c r="F13462" s="5">
        <f>IF(B13462=0,0,B13462*LABOR_HRS_WK_CAR*SEASON_WEEKS*(1+DIM_PCT_CAR)^B13462)</f>
        <v>593.44900480898161</v>
      </c>
      <c r="G13462" s="5">
        <f>IF(C13462=0,0,C13462*LABOR_HRS_WK_MES*SEASON_WEEKS*(1+DIM_PCT_MES)^C13462)</f>
        <v>189.17016064453119</v>
      </c>
      <c r="H13462" s="5">
        <f>E13462+F13462+G13462</f>
        <v>12892.119074239612</v>
      </c>
      <c r="I13462" s="5">
        <f>MIN(H13462,FARMER_HRS)</f>
        <v>720</v>
      </c>
      <c r="J13462" s="5">
        <f>MAX(0,H13462-FARMER_HRS)</f>
        <v>12172.119074239612</v>
      </c>
      <c r="K13462" s="2">
        <f>I13462*FARMER_RATE+J13462*TEMP_WORKER_RATE</f>
        <v>236321.51170554882</v>
      </c>
      <c r="L13462" s="2">
        <f>A13462*PRICE_TOM+B13462*PRICE_CAR+C13462*PRICE_MES</f>
        <v>216116</v>
      </c>
      <c r="M13462" s="2">
        <f>A13462*FERT_BED_TOM+B13462*FERT_BED_CAR+C13462*FERT_BED_MES</f>
        <v>27280</v>
      </c>
      <c r="N13462" s="6">
        <f>IF(AND(D13462&lt;=TOTAL_BEDS,J13462&lt;=TEMP_WORKER_MAX*TEMP_WORKER_HRS),1,0)</f>
        <v>0</v>
      </c>
      <c r="O13462" s="2">
        <f>L13462-M13462-K13462-FIXED_COSTS</f>
        <v>-67485.511705548823</v>
      </c>
      <c r="P13462" s="2">
        <f>IF(N13462=1,O13462,"")</f>
      </c>
    </row>
    <row r="13463">
      <c r="A13463" s="6">
        <v>20</v>
      </c>
      <c r="B13463" s="6">
        <v>14</v>
      </c>
      <c r="C13463" s="6">
        <v>5</v>
      </c>
      <c r="D13463" s="6">
        <f>A13463+B13463+C13463</f>
        <v>39</v>
      </c>
      <c r="E13463" s="5">
        <f>IF(A13463=0,0,A13463*LABOR_HRS_WK_TOM*SEASON_WEEKS*(1+DIM_PCT_TOM)^A13463)</f>
        <v>12109.4999087861</v>
      </c>
      <c r="F13463" s="5">
        <f>IF(B13463=0,0,B13463*LABOR_HRS_WK_CAR*SEASON_WEEKS*(1+DIM_PCT_CAR)^B13463)</f>
        <v>593.44900480898161</v>
      </c>
      <c r="G13463" s="5">
        <f>IF(C13463=0,0,C13463*LABOR_HRS_WK_MES*SEASON_WEEKS*(1+DIM_PCT_MES)^C13463)</f>
        <v>239.41848456573481</v>
      </c>
      <c r="H13463" s="5">
        <f>E13463+F13463+G13463</f>
        <v>12942.367398160815</v>
      </c>
      <c r="I13463" s="5">
        <f>MIN(H13463,FARMER_HRS)</f>
        <v>720</v>
      </c>
      <c r="J13463" s="5">
        <f>MAX(0,H13463-FARMER_HRS)</f>
        <v>12222.367398160815</v>
      </c>
      <c r="K13463" s="2">
        <f>I13463*FARMER_RATE+J13463*TEMP_WORKER_RATE</f>
        <v>237193.87844029194</v>
      </c>
      <c r="L13463" s="2">
        <f>A13463*PRICE_TOM+B13463*PRICE_CAR+C13463*PRICE_MES</f>
        <v>218816</v>
      </c>
      <c r="M13463" s="2">
        <f>A13463*FERT_BED_TOM+B13463*FERT_BED_CAR+C13463*FERT_BED_MES</f>
        <v>28160</v>
      </c>
      <c r="N13463" s="6">
        <f>IF(AND(D13463&lt;=TOTAL_BEDS,J13463&lt;=TEMP_WORKER_MAX*TEMP_WORKER_HRS),1,0)</f>
        <v>0</v>
      </c>
      <c r="O13463" s="2">
        <f>L13463-M13463-K13463-FIXED_COSTS</f>
        <v>-66537.878440291941</v>
      </c>
      <c r="P13463" s="2">
        <f>IF(N13463=1,O13463,"")</f>
      </c>
    </row>
    <row r="13464">
      <c r="A13464" s="6">
        <v>20</v>
      </c>
      <c r="B13464" s="6">
        <v>14</v>
      </c>
      <c r="C13464" s="6">
        <v>6</v>
      </c>
      <c r="D13464" s="6">
        <f>A13464+B13464+C13464</f>
        <v>40</v>
      </c>
      <c r="E13464" s="5">
        <f>IF(A13464=0,0,A13464*LABOR_HRS_WK_TOM*SEASON_WEEKS*(1+DIM_PCT_TOM)^A13464)</f>
        <v>12109.4999087861</v>
      </c>
      <c r="F13464" s="5">
        <f>IF(B13464=0,0,B13464*LABOR_HRS_WK_CAR*SEASON_WEEKS*(1+DIM_PCT_CAR)^B13464)</f>
        <v>593.44900480898161</v>
      </c>
      <c r="G13464" s="5">
        <f>IF(C13464=0,0,C13464*LABOR_HRS_WK_MES*SEASON_WEEKS*(1+DIM_PCT_MES)^C13464)</f>
        <v>290.89345874736773</v>
      </c>
      <c r="H13464" s="5">
        <f>E13464+F13464+G13464</f>
        <v>12993.842372342449</v>
      </c>
      <c r="I13464" s="5">
        <f>MIN(H13464,FARMER_HRS)</f>
        <v>720</v>
      </c>
      <c r="J13464" s="5">
        <f>MAX(0,H13464-FARMER_HRS)</f>
        <v>12273.842372342449</v>
      </c>
      <c r="K13464" s="2">
        <f>I13464*FARMER_RATE+J13464*TEMP_WORKER_RATE</f>
        <v>238087.54118650086</v>
      </c>
      <c r="L13464" s="2">
        <f>A13464*PRICE_TOM+B13464*PRICE_CAR+C13464*PRICE_MES</f>
        <v>221516</v>
      </c>
      <c r="M13464" s="2">
        <f>A13464*FERT_BED_TOM+B13464*FERT_BED_CAR+C13464*FERT_BED_MES</f>
        <v>29040</v>
      </c>
      <c r="N13464" s="6">
        <f>IF(AND(D13464&lt;=TOTAL_BEDS,J13464&lt;=TEMP_WORKER_MAX*TEMP_WORKER_HRS),1,0)</f>
        <v>0</v>
      </c>
      <c r="O13464" s="2">
        <f>L13464-M13464-K13464-FIXED_COSTS</f>
        <v>-65611.541186500865</v>
      </c>
      <c r="P13464" s="2">
        <f>IF(N13464=1,O13464,"")</f>
      </c>
    </row>
    <row r="13465">
      <c r="A13465" s="6">
        <v>20</v>
      </c>
      <c r="B13465" s="6">
        <v>14</v>
      </c>
      <c r="C13465" s="6">
        <v>7</v>
      </c>
      <c r="D13465" s="6">
        <f>A13465+B13465+C13465</f>
        <v>41</v>
      </c>
      <c r="E13465" s="5">
        <f>IF(A13465=0,0,A13465*LABOR_HRS_WK_TOM*SEASON_WEEKS*(1+DIM_PCT_TOM)^A13465)</f>
        <v>12109.4999087861</v>
      </c>
      <c r="F13465" s="5">
        <f>IF(B13465=0,0,B13465*LABOR_HRS_WK_CAR*SEASON_WEEKS*(1+DIM_PCT_CAR)^B13465)</f>
        <v>593.44900480898161</v>
      </c>
      <c r="G13465" s="5">
        <f>IF(C13465=0,0,C13465*LABOR_HRS_WK_MES*SEASON_WEEKS*(1+DIM_PCT_MES)^C13465)</f>
        <v>343.61789814532818</v>
      </c>
      <c r="H13465" s="5">
        <f>E13465+F13465+G13465</f>
        <v>13046.566811740409</v>
      </c>
      <c r="I13465" s="5">
        <f>MIN(H13465,FARMER_HRS)</f>
        <v>720</v>
      </c>
      <c r="J13465" s="5">
        <f>MAX(0,H13465-FARMER_HRS)</f>
        <v>12326.566811740409</v>
      </c>
      <c r="K13465" s="2">
        <f>I13465*FARMER_RATE+J13465*TEMP_WORKER_RATE</f>
        <v>239002.89603715987</v>
      </c>
      <c r="L13465" s="2">
        <f>A13465*PRICE_TOM+B13465*PRICE_CAR+C13465*PRICE_MES</f>
        <v>224216</v>
      </c>
      <c r="M13465" s="2">
        <f>A13465*FERT_BED_TOM+B13465*FERT_BED_CAR+C13465*FERT_BED_MES</f>
        <v>29920</v>
      </c>
      <c r="N13465" s="6">
        <f>IF(AND(D13465&lt;=TOTAL_BEDS,J13465&lt;=TEMP_WORKER_MAX*TEMP_WORKER_HRS),1,0)</f>
        <v>0</v>
      </c>
      <c r="O13465" s="2">
        <f>L13465-M13465-K13465-FIXED_COSTS</f>
        <v>-64706.896037159866</v>
      </c>
      <c r="P13465" s="2">
        <f>IF(N13465=1,O13465,"")</f>
      </c>
    </row>
    <row r="13466">
      <c r="A13466" s="6">
        <v>20</v>
      </c>
      <c r="B13466" s="6">
        <v>14</v>
      </c>
      <c r="C13466" s="6">
        <v>8</v>
      </c>
      <c r="D13466" s="6">
        <f>A13466+B13466+C13466</f>
        <v>42</v>
      </c>
      <c r="E13466" s="5">
        <f>IF(A13466=0,0,A13466*LABOR_HRS_WK_TOM*SEASON_WEEKS*(1+DIM_PCT_TOM)^A13466)</f>
        <v>12109.4999087861</v>
      </c>
      <c r="F13466" s="5">
        <f>IF(B13466=0,0,B13466*LABOR_HRS_WK_CAR*SEASON_WEEKS*(1+DIM_PCT_CAR)^B13466)</f>
        <v>593.44900480898161</v>
      </c>
      <c r="G13466" s="5">
        <f>IF(C13466=0,0,C13466*LABOR_HRS_WK_MES*SEASON_WEEKS*(1+DIM_PCT_MES)^C13466)</f>
        <v>397.61499642530833</v>
      </c>
      <c r="H13466" s="5">
        <f>E13466+F13466+G13466</f>
        <v>13100.56391002039</v>
      </c>
      <c r="I13466" s="5">
        <f>MIN(H13466,FARMER_HRS)</f>
        <v>720</v>
      </c>
      <c r="J13466" s="5">
        <f>MAX(0,H13466-FARMER_HRS)</f>
        <v>12380.56391002039</v>
      </c>
      <c r="K13466" s="2">
        <f>I13466*FARMER_RATE+J13466*TEMP_WORKER_RATE</f>
        <v>239940.34566007621</v>
      </c>
      <c r="L13466" s="2">
        <f>A13466*PRICE_TOM+B13466*PRICE_CAR+C13466*PRICE_MES</f>
        <v>226916</v>
      </c>
      <c r="M13466" s="2">
        <f>A13466*FERT_BED_TOM+B13466*FERT_BED_CAR+C13466*FERT_BED_MES</f>
        <v>30800</v>
      </c>
      <c r="N13466" s="6">
        <f>IF(AND(D13466&lt;=TOTAL_BEDS,J13466&lt;=TEMP_WORKER_MAX*TEMP_WORKER_HRS),1,0)</f>
        <v>0</v>
      </c>
      <c r="O13466" s="2">
        <f>L13466-M13466-K13466-FIXED_COSTS</f>
        <v>-63824.345660076215</v>
      </c>
      <c r="P13466" s="2">
        <f>IF(N13466=1,O13466,"")</f>
      </c>
    </row>
    <row r="13467">
      <c r="A13467" s="6">
        <v>20</v>
      </c>
      <c r="B13467" s="6">
        <v>14</v>
      </c>
      <c r="C13467" s="6">
        <v>9</v>
      </c>
      <c r="D13467" s="6">
        <f>A13467+B13467+C13467</f>
        <v>43</v>
      </c>
      <c r="E13467" s="5">
        <f>IF(A13467=0,0,A13467*LABOR_HRS_WK_TOM*SEASON_WEEKS*(1+DIM_PCT_TOM)^A13467)</f>
        <v>12109.4999087861</v>
      </c>
      <c r="F13467" s="5">
        <f>IF(B13467=0,0,B13467*LABOR_HRS_WK_CAR*SEASON_WEEKS*(1+DIM_PCT_CAR)^B13467)</f>
        <v>593.44900480898161</v>
      </c>
      <c r="G13467" s="5">
        <f>IF(C13467=0,0,C13467*LABOR_HRS_WK_MES*SEASON_WEEKS*(1+DIM_PCT_MES)^C13467)</f>
        <v>452.90833186570273</v>
      </c>
      <c r="H13467" s="5">
        <f>E13467+F13467+G13467</f>
        <v>13155.857245460784</v>
      </c>
      <c r="I13467" s="5">
        <f>MIN(H13467,FARMER_HRS)</f>
        <v>720</v>
      </c>
      <c r="J13467" s="5">
        <f>MAX(0,H13467-FARMER_HRS)</f>
        <v>12435.857245460784</v>
      </c>
      <c r="K13467" s="2">
        <f>I13467*FARMER_RATE+J13467*TEMP_WORKER_RATE</f>
        <v>240900.29940036082</v>
      </c>
      <c r="L13467" s="2">
        <f>A13467*PRICE_TOM+B13467*PRICE_CAR+C13467*PRICE_MES</f>
        <v>229616</v>
      </c>
      <c r="M13467" s="2">
        <f>A13467*FERT_BED_TOM+B13467*FERT_BED_CAR+C13467*FERT_BED_MES</f>
        <v>31680</v>
      </c>
      <c r="N13467" s="6">
        <f>IF(AND(D13467&lt;=TOTAL_BEDS,J13467&lt;=TEMP_WORKER_MAX*TEMP_WORKER_HRS),1,0)</f>
        <v>0</v>
      </c>
      <c r="O13467" s="2">
        <f>L13467-M13467-K13467-FIXED_COSTS</f>
        <v>-62964.299400360818</v>
      </c>
      <c r="P13467" s="2">
        <f>IF(N13467=1,O13467,"")</f>
      </c>
    </row>
    <row r="13468">
      <c r="A13468" s="6">
        <v>20</v>
      </c>
      <c r="B13468" s="6">
        <v>14</v>
      </c>
      <c r="C13468" s="6">
        <v>10</v>
      </c>
      <c r="D13468" s="6">
        <f>A13468+B13468+C13468</f>
        <v>44</v>
      </c>
      <c r="E13468" s="5">
        <f>IF(A13468=0,0,A13468*LABOR_HRS_WK_TOM*SEASON_WEEKS*(1+DIM_PCT_TOM)^A13468)</f>
        <v>12109.4999087861</v>
      </c>
      <c r="F13468" s="5">
        <f>IF(B13468=0,0,B13468*LABOR_HRS_WK_CAR*SEASON_WEEKS*(1+DIM_PCT_CAR)^B13468)</f>
        <v>593.44900480898161</v>
      </c>
      <c r="G13468" s="5">
        <f>IF(C13468=0,0,C13468*LABOR_HRS_WK_MES*SEASON_WEEKS*(1+DIM_PCT_MES)^C13468)</f>
        <v>509.52187334891551</v>
      </c>
      <c r="H13468" s="5">
        <f>E13468+F13468+G13468</f>
        <v>13212.470786943995</v>
      </c>
      <c r="I13468" s="5">
        <f>MIN(H13468,FARMER_HRS)</f>
        <v>720</v>
      </c>
      <c r="J13468" s="5">
        <f>MAX(0,H13468-FARMER_HRS)</f>
        <v>12492.470786943995</v>
      </c>
      <c r="K13468" s="2">
        <f>I13468*FARMER_RATE+J13468*TEMP_WORKER_RATE</f>
        <v>241883.17338444435</v>
      </c>
      <c r="L13468" s="2">
        <f>A13468*PRICE_TOM+B13468*PRICE_CAR+C13468*PRICE_MES</f>
        <v>232316</v>
      </c>
      <c r="M13468" s="2">
        <f>A13468*FERT_BED_TOM+B13468*FERT_BED_CAR+C13468*FERT_BED_MES</f>
        <v>32560</v>
      </c>
      <c r="N13468" s="6">
        <f>IF(AND(D13468&lt;=TOTAL_BEDS,J13468&lt;=TEMP_WORKER_MAX*TEMP_WORKER_HRS),1,0)</f>
        <v>0</v>
      </c>
      <c r="O13468" s="2">
        <f>L13468-M13468-K13468-FIXED_COSTS</f>
        <v>-62127.173384444352</v>
      </c>
      <c r="P13468" s="2">
        <f>IF(N13468=1,O13468,"")</f>
      </c>
    </row>
    <row r="13469">
      <c r="A13469" s="6">
        <v>20</v>
      </c>
      <c r="B13469" s="6">
        <v>14</v>
      </c>
      <c r="C13469" s="6">
        <v>11</v>
      </c>
      <c r="D13469" s="6">
        <f>A13469+B13469+C13469</f>
        <v>45</v>
      </c>
      <c r="E13469" s="5">
        <f>IF(A13469=0,0,A13469*LABOR_HRS_WK_TOM*SEASON_WEEKS*(1+DIM_PCT_TOM)^A13469)</f>
        <v>12109.4999087861</v>
      </c>
      <c r="F13469" s="5">
        <f>IF(B13469=0,0,B13469*LABOR_HRS_WK_CAR*SEASON_WEEKS*(1+DIM_PCT_CAR)^B13469)</f>
        <v>593.44900480898161</v>
      </c>
      <c r="G13469" s="5">
        <f>IF(C13469=0,0,C13469*LABOR_HRS_WK_MES*SEASON_WEEKS*(1+DIM_PCT_MES)^C13469)</f>
        <v>567.47998644235463</v>
      </c>
      <c r="H13469" s="5">
        <f>E13469+F13469+G13469</f>
        <v>13270.428900037436</v>
      </c>
      <c r="I13469" s="5">
        <f>MIN(H13469,FARMER_HRS)</f>
        <v>720</v>
      </c>
      <c r="J13469" s="5">
        <f>MAX(0,H13469-FARMER_HRS)</f>
        <v>12550.428900037436</v>
      </c>
      <c r="K13469" s="2">
        <f>I13469*FARMER_RATE+J13469*TEMP_WORKER_RATE</f>
        <v>242889.39062564992</v>
      </c>
      <c r="L13469" s="2">
        <f>A13469*PRICE_TOM+B13469*PRICE_CAR+C13469*PRICE_MES</f>
        <v>235016</v>
      </c>
      <c r="M13469" s="2">
        <f>A13469*FERT_BED_TOM+B13469*FERT_BED_CAR+C13469*FERT_BED_MES</f>
        <v>33440</v>
      </c>
      <c r="N13469" s="6">
        <f>IF(AND(D13469&lt;=TOTAL_BEDS,J13469&lt;=TEMP_WORKER_MAX*TEMP_WORKER_HRS),1,0)</f>
        <v>0</v>
      </c>
      <c r="O13469" s="2">
        <f>L13469-M13469-K13469-FIXED_COSTS</f>
        <v>-61313.390625649918</v>
      </c>
      <c r="P13469" s="2">
        <f>IF(N13469=1,O13469,"")</f>
      </c>
    </row>
    <row r="13470">
      <c r="A13470" s="6">
        <v>20</v>
      </c>
      <c r="B13470" s="6">
        <v>14</v>
      </c>
      <c r="C13470" s="6">
        <v>12</v>
      </c>
      <c r="D13470" s="6">
        <f>A13470+B13470+C13470</f>
        <v>46</v>
      </c>
      <c r="E13470" s="5">
        <f>IF(A13470=0,0,A13470*LABOR_HRS_WK_TOM*SEASON_WEEKS*(1+DIM_PCT_TOM)^A13470)</f>
        <v>12109.4999087861</v>
      </c>
      <c r="F13470" s="5">
        <f>IF(B13470=0,0,B13470*LABOR_HRS_WK_CAR*SEASON_WEEKS*(1+DIM_PCT_CAR)^B13470)</f>
        <v>593.44900480898161</v>
      </c>
      <c r="G13470" s="5">
        <f>IF(C13470=0,0,C13470*LABOR_HRS_WK_MES*SEASON_WEEKS*(1+DIM_PCT_MES)^C13470)</f>
        <v>626.807439570419</v>
      </c>
      <c r="H13470" s="5">
        <f>E13470+F13470+G13470</f>
        <v>13329.7563531655</v>
      </c>
      <c r="I13470" s="5">
        <f>MIN(H13470,FARMER_HRS)</f>
        <v>720</v>
      </c>
      <c r="J13470" s="5">
        <f>MAX(0,H13470-FARMER_HRS)</f>
        <v>12609.7563531655</v>
      </c>
      <c r="K13470" s="2">
        <f>I13470*FARMER_RATE+J13470*TEMP_WORKER_RATE</f>
        <v>243919.38113134546</v>
      </c>
      <c r="L13470" s="2">
        <f>A13470*PRICE_TOM+B13470*PRICE_CAR+C13470*PRICE_MES</f>
        <v>237716</v>
      </c>
      <c r="M13470" s="2">
        <f>A13470*FERT_BED_TOM+B13470*FERT_BED_CAR+C13470*FERT_BED_MES</f>
        <v>34320</v>
      </c>
      <c r="N13470" s="6">
        <f>IF(AND(D13470&lt;=TOTAL_BEDS,J13470&lt;=TEMP_WORKER_MAX*TEMP_WORKER_HRS),1,0)</f>
        <v>0</v>
      </c>
      <c r="O13470" s="2">
        <f>L13470-M13470-K13470-FIXED_COSTS</f>
        <v>-60523.381131345464</v>
      </c>
      <c r="P13470" s="2">
        <f>IF(N13470=1,O13470,"")</f>
      </c>
    </row>
    <row r="13471">
      <c r="A13471" s="6">
        <v>20</v>
      </c>
      <c r="B13471" s="6">
        <v>14</v>
      </c>
      <c r="C13471" s="6">
        <v>13</v>
      </c>
      <c r="D13471" s="6">
        <f>A13471+B13471+C13471</f>
        <v>47</v>
      </c>
      <c r="E13471" s="5">
        <f>IF(A13471=0,0,A13471*LABOR_HRS_WK_TOM*SEASON_WEEKS*(1+DIM_PCT_TOM)^A13471)</f>
        <v>12109.4999087861</v>
      </c>
      <c r="F13471" s="5">
        <f>IF(B13471=0,0,B13471*LABOR_HRS_WK_CAR*SEASON_WEEKS*(1+DIM_PCT_CAR)^B13471)</f>
        <v>593.44900480898161</v>
      </c>
      <c r="G13471" s="5">
        <f>IF(C13471=0,0,C13471*LABOR_HRS_WK_MES*SEASON_WEEKS*(1+DIM_PCT_MES)^C13471)</f>
        <v>687.52941027880331</v>
      </c>
      <c r="H13471" s="5">
        <f>E13471+F13471+G13471</f>
        <v>13390.478323873884</v>
      </c>
      <c r="I13471" s="5">
        <f>MIN(H13471,FARMER_HRS)</f>
        <v>720</v>
      </c>
      <c r="J13471" s="5">
        <f>MAX(0,H13471-FARMER_HRS)</f>
        <v>12670.478323873884</v>
      </c>
      <c r="K13471" s="2">
        <f>I13471*FARMER_RATE+J13471*TEMP_WORKER_RATE</f>
        <v>244973.58201169936</v>
      </c>
      <c r="L13471" s="2">
        <f>A13471*PRICE_TOM+B13471*PRICE_CAR+C13471*PRICE_MES</f>
        <v>240416</v>
      </c>
      <c r="M13471" s="2">
        <f>A13471*FERT_BED_TOM+B13471*FERT_BED_CAR+C13471*FERT_BED_MES</f>
        <v>35200</v>
      </c>
      <c r="N13471" s="6">
        <f>IF(AND(D13471&lt;=TOTAL_BEDS,J13471&lt;=TEMP_WORKER_MAX*TEMP_WORKER_HRS),1,0)</f>
        <v>0</v>
      </c>
      <c r="O13471" s="2">
        <f>L13471-M13471-K13471-FIXED_COSTS</f>
        <v>-59757.582011699356</v>
      </c>
      <c r="P13471" s="2">
        <f>IF(N13471=1,O13471,"")</f>
      </c>
    </row>
    <row r="13472">
      <c r="A13472" s="6">
        <v>20</v>
      </c>
      <c r="B13472" s="6">
        <v>14</v>
      </c>
      <c r="C13472" s="6">
        <v>14</v>
      </c>
      <c r="D13472" s="6">
        <f>A13472+B13472+C13472</f>
        <v>48</v>
      </c>
      <c r="E13472" s="5">
        <f>IF(A13472=0,0,A13472*LABOR_HRS_WK_TOM*SEASON_WEEKS*(1+DIM_PCT_TOM)^A13472)</f>
        <v>12109.4999087861</v>
      </c>
      <c r="F13472" s="5">
        <f>IF(B13472=0,0,B13472*LABOR_HRS_WK_CAR*SEASON_WEEKS*(1+DIM_PCT_CAR)^B13472)</f>
        <v>593.44900480898161</v>
      </c>
      <c r="G13472" s="5">
        <f>IF(C13472=0,0,C13472*LABOR_HRS_WK_MES*SEASON_WEEKS*(1+DIM_PCT_MES)^C13472)</f>
        <v>749.67149159246435</v>
      </c>
      <c r="H13472" s="5">
        <f>E13472+F13472+G13472</f>
        <v>13452.620405187545</v>
      </c>
      <c r="I13472" s="5">
        <f>MIN(H13472,FARMER_HRS)</f>
        <v>720</v>
      </c>
      <c r="J13472" s="5">
        <f>MAX(0,H13472-FARMER_HRS)</f>
        <v>12732.620405187545</v>
      </c>
      <c r="K13472" s="2">
        <f>I13472*FARMER_RATE+J13472*TEMP_WORKER_RATE</f>
        <v>246052.43759006154</v>
      </c>
      <c r="L13472" s="2">
        <f>A13472*PRICE_TOM+B13472*PRICE_CAR+C13472*PRICE_MES</f>
        <v>243116</v>
      </c>
      <c r="M13472" s="2">
        <f>A13472*FERT_BED_TOM+B13472*FERT_BED_CAR+C13472*FERT_BED_MES</f>
        <v>36080</v>
      </c>
      <c r="N13472" s="6">
        <f>IF(AND(D13472&lt;=TOTAL_BEDS,J13472&lt;=TEMP_WORKER_MAX*TEMP_WORKER_HRS),1,0)</f>
        <v>0</v>
      </c>
      <c r="O13472" s="2">
        <f>L13472-M13472-K13472-FIXED_COSTS</f>
        <v>-59016.437590061541</v>
      </c>
      <c r="P13472" s="2">
        <f>IF(N13472=1,O13472,"")</f>
      </c>
    </row>
    <row r="13473">
      <c r="A13473" s="6">
        <v>20</v>
      </c>
      <c r="B13473" s="6">
        <v>14</v>
      </c>
      <c r="C13473" s="6">
        <v>15</v>
      </c>
      <c r="D13473" s="6">
        <f>A13473+B13473+C13473</f>
        <v>49</v>
      </c>
      <c r="E13473" s="5">
        <f>IF(A13473=0,0,A13473*LABOR_HRS_WK_TOM*SEASON_WEEKS*(1+DIM_PCT_TOM)^A13473)</f>
        <v>12109.4999087861</v>
      </c>
      <c r="F13473" s="5">
        <f>IF(B13473=0,0,B13473*LABOR_HRS_WK_CAR*SEASON_WEEKS*(1+DIM_PCT_CAR)^B13473)</f>
        <v>593.44900480898161</v>
      </c>
      <c r="G13473" s="5">
        <f>IF(C13473=0,0,C13473*LABOR_HRS_WK_MES*SEASON_WEEKS*(1+DIM_PCT_MES)^C13473)</f>
        <v>813.25969846861074</v>
      </c>
      <c r="H13473" s="5">
        <f>E13473+F13473+G13473</f>
        <v>13516.208612063692</v>
      </c>
      <c r="I13473" s="5">
        <f>MIN(H13473,FARMER_HRS)</f>
        <v>720</v>
      </c>
      <c r="J13473" s="5">
        <f>MAX(0,H13473-FARMER_HRS)</f>
        <v>12796.208612063692</v>
      </c>
      <c r="K13473" s="2">
        <f>I13473*FARMER_RATE+J13473*TEMP_WORKER_RATE</f>
        <v>247156.39951499464</v>
      </c>
      <c r="L13473" s="2">
        <f>A13473*PRICE_TOM+B13473*PRICE_CAR+C13473*PRICE_MES</f>
        <v>245816</v>
      </c>
      <c r="M13473" s="2">
        <f>A13473*FERT_BED_TOM+B13473*FERT_BED_CAR+C13473*FERT_BED_MES</f>
        <v>36960</v>
      </c>
      <c r="N13473" s="6">
        <f>IF(AND(D13473&lt;=TOTAL_BEDS,J13473&lt;=TEMP_WORKER_MAX*TEMP_WORKER_HRS),1,0)</f>
        <v>0</v>
      </c>
      <c r="O13473" s="2">
        <f>L13473-M13473-K13473-FIXED_COSTS</f>
        <v>-58300.399514994642</v>
      </c>
      <c r="P13473" s="2">
        <f>IF(N13473=1,O13473,"")</f>
      </c>
    </row>
    <row r="13474">
      <c r="A13474" s="6">
        <v>20</v>
      </c>
      <c r="B13474" s="6">
        <v>14</v>
      </c>
      <c r="C13474" s="6">
        <v>16</v>
      </c>
      <c r="D13474" s="6">
        <f>A13474+B13474+C13474</f>
        <v>50</v>
      </c>
      <c r="E13474" s="5">
        <f>IF(A13474=0,0,A13474*LABOR_HRS_WK_TOM*SEASON_WEEKS*(1+DIM_PCT_TOM)^A13474)</f>
        <v>12109.4999087861</v>
      </c>
      <c r="F13474" s="5">
        <f>IF(B13474=0,0,B13474*LABOR_HRS_WK_CAR*SEASON_WEEKS*(1+DIM_PCT_CAR)^B13474)</f>
        <v>593.44900480898161</v>
      </c>
      <c r="G13474" s="5">
        <f>IF(C13474=0,0,C13474*LABOR_HRS_WK_MES*SEASON_WEEKS*(1+DIM_PCT_MES)^C13474)</f>
        <v>878.32047434609967</v>
      </c>
      <c r="H13474" s="5">
        <f>E13474+F13474+G13474</f>
        <v>13581.26938794118</v>
      </c>
      <c r="I13474" s="5">
        <f>MIN(H13474,FARMER_HRS)</f>
        <v>720</v>
      </c>
      <c r="J13474" s="5">
        <f>MAX(0,H13474-FARMER_HRS)</f>
        <v>12861.26938794118</v>
      </c>
      <c r="K13474" s="2">
        <f>I13474*FARMER_RATE+J13474*TEMP_WORKER_RATE</f>
        <v>248285.92687397881</v>
      </c>
      <c r="L13474" s="2">
        <f>A13474*PRICE_TOM+B13474*PRICE_CAR+C13474*PRICE_MES</f>
        <v>248516</v>
      </c>
      <c r="M13474" s="2">
        <f>A13474*FERT_BED_TOM+B13474*FERT_BED_CAR+C13474*FERT_BED_MES</f>
        <v>37840</v>
      </c>
      <c r="N13474" s="6">
        <f>IF(AND(D13474&lt;=TOTAL_BEDS,J13474&lt;=TEMP_WORKER_MAX*TEMP_WORKER_HRS),1,0)</f>
        <v>0</v>
      </c>
      <c r="O13474" s="2">
        <f>L13474-M13474-K13474-FIXED_COSTS</f>
        <v>-57609.926873978809</v>
      </c>
      <c r="P13474" s="2">
        <f>IF(N13474=1,O13474,"")</f>
      </c>
    </row>
    <row r="13475">
      <c r="A13475" s="6">
        <v>20</v>
      </c>
      <c r="B13475" s="6">
        <v>14</v>
      </c>
      <c r="C13475" s="6">
        <v>17</v>
      </c>
      <c r="D13475" s="6">
        <f>A13475+B13475+C13475</f>
        <v>51</v>
      </c>
      <c r="E13475" s="5">
        <f>IF(A13475=0,0,A13475*LABOR_HRS_WK_TOM*SEASON_WEEKS*(1+DIM_PCT_TOM)^A13475)</f>
        <v>12109.4999087861</v>
      </c>
      <c r="F13475" s="5">
        <f>IF(B13475=0,0,B13475*LABOR_HRS_WK_CAR*SEASON_WEEKS*(1+DIM_PCT_CAR)^B13475)</f>
        <v>593.44900480898161</v>
      </c>
      <c r="G13475" s="5">
        <f>IF(C13475=0,0,C13475*LABOR_HRS_WK_MES*SEASON_WEEKS*(1+DIM_PCT_MES)^C13475)</f>
        <v>944.88069779263992</v>
      </c>
      <c r="H13475" s="5">
        <f>E13475+F13475+G13475</f>
        <v>13647.82961138772</v>
      </c>
      <c r="I13475" s="5">
        <f>MIN(H13475,FARMER_HRS)</f>
        <v>720</v>
      </c>
      <c r="J13475" s="5">
        <f>MAX(0,H13475-FARMER_HRS)</f>
        <v>12927.82961138772</v>
      </c>
      <c r="K13475" s="2">
        <f>I13475*FARMER_RATE+J13475*TEMP_WORKER_RATE</f>
        <v>249441.48630881458</v>
      </c>
      <c r="L13475" s="2">
        <f>A13475*PRICE_TOM+B13475*PRICE_CAR+C13475*PRICE_MES</f>
        <v>251216</v>
      </c>
      <c r="M13475" s="2">
        <f>A13475*FERT_BED_TOM+B13475*FERT_BED_CAR+C13475*FERT_BED_MES</f>
        <v>38720</v>
      </c>
      <c r="N13475" s="6">
        <f>IF(AND(D13475&lt;=TOTAL_BEDS,J13475&lt;=TEMP_WORKER_MAX*TEMP_WORKER_HRS),1,0)</f>
        <v>0</v>
      </c>
      <c r="O13475" s="2">
        <f>L13475-M13475-K13475-FIXED_COSTS</f>
        <v>-56945.486308814579</v>
      </c>
      <c r="P13475" s="2">
        <f>IF(N13475=1,O13475,"")</f>
      </c>
    </row>
    <row r="13476">
      <c r="A13476" s="6">
        <v>20</v>
      </c>
      <c r="B13476" s="6">
        <v>14</v>
      </c>
      <c r="C13476" s="6">
        <v>18</v>
      </c>
      <c r="D13476" s="6">
        <f>A13476+B13476+C13476</f>
        <v>52</v>
      </c>
      <c r="E13476" s="5">
        <f>IF(A13476=0,0,A13476*LABOR_HRS_WK_TOM*SEASON_WEEKS*(1+DIM_PCT_TOM)^A13476)</f>
        <v>12109.4999087861</v>
      </c>
      <c r="F13476" s="5">
        <f>IF(B13476=0,0,B13476*LABOR_HRS_WK_CAR*SEASON_WEEKS*(1+DIM_PCT_CAR)^B13476)</f>
        <v>593.44900480898161</v>
      </c>
      <c r="G13476" s="5">
        <f>IF(C13476=0,0,C13476*LABOR_HRS_WK_MES*SEASON_WEEKS*(1+DIM_PCT_MES)^C13476)</f>
        <v>1012.9676892512272</v>
      </c>
      <c r="H13476" s="5">
        <f>E13476+F13476+G13476</f>
        <v>13715.916602846308</v>
      </c>
      <c r="I13476" s="5">
        <f>MIN(H13476,FARMER_HRS)</f>
        <v>720</v>
      </c>
      <c r="J13476" s="5">
        <f>MAX(0,H13476-FARMER_HRS)</f>
        <v>12995.916602846308</v>
      </c>
      <c r="K13476" s="2">
        <f>I13476*FARMER_RATE+J13476*TEMP_WORKER_RATE</f>
        <v>250623.55213274839</v>
      </c>
      <c r="L13476" s="2">
        <f>A13476*PRICE_TOM+B13476*PRICE_CAR+C13476*PRICE_MES</f>
        <v>253916</v>
      </c>
      <c r="M13476" s="2">
        <f>A13476*FERT_BED_TOM+B13476*FERT_BED_CAR+C13476*FERT_BED_MES</f>
        <v>39600</v>
      </c>
      <c r="N13476" s="6">
        <f>IF(AND(D13476&lt;=TOTAL_BEDS,J13476&lt;=TEMP_WORKER_MAX*TEMP_WORKER_HRS),1,0)</f>
        <v>0</v>
      </c>
      <c r="O13476" s="2">
        <f>L13476-M13476-K13476-FIXED_COSTS</f>
        <v>-56307.552132748388</v>
      </c>
      <c r="P13476" s="2">
        <f>IF(N13476=1,O13476,"")</f>
      </c>
    </row>
    <row r="13477">
      <c r="A13477" s="6">
        <v>20</v>
      </c>
      <c r="B13477" s="6">
        <v>14</v>
      </c>
      <c r="C13477" s="6">
        <v>19</v>
      </c>
      <c r="D13477" s="6">
        <f>A13477+B13477+C13477</f>
        <v>53</v>
      </c>
      <c r="E13477" s="5">
        <f>IF(A13477=0,0,A13477*LABOR_HRS_WK_TOM*SEASON_WEEKS*(1+DIM_PCT_TOM)^A13477)</f>
        <v>12109.4999087861</v>
      </c>
      <c r="F13477" s="5">
        <f>IF(B13477=0,0,B13477*LABOR_HRS_WK_CAR*SEASON_WEEKS*(1+DIM_PCT_CAR)^B13477)</f>
        <v>593.44900480898161</v>
      </c>
      <c r="G13477" s="5">
        <f>IF(C13477=0,0,C13477*LABOR_HRS_WK_MES*SEASON_WEEKS*(1+DIM_PCT_MES)^C13477)</f>
        <v>1082.6092178872491</v>
      </c>
      <c r="H13477" s="5">
        <f>E13477+F13477+G13477</f>
        <v>13785.55813148233</v>
      </c>
      <c r="I13477" s="5">
        <f>MIN(H13477,FARMER_HRS)</f>
        <v>720</v>
      </c>
      <c r="J13477" s="5">
        <f>MAX(0,H13477-FARMER_HRS)</f>
        <v>13065.55813148233</v>
      </c>
      <c r="K13477" s="2">
        <f>I13477*FARMER_RATE+J13477*TEMP_WORKER_RATE</f>
        <v>251832.606449346</v>
      </c>
      <c r="L13477" s="2">
        <f>A13477*PRICE_TOM+B13477*PRICE_CAR+C13477*PRICE_MES</f>
        <v>256616</v>
      </c>
      <c r="M13477" s="2">
        <f>A13477*FERT_BED_TOM+B13477*FERT_BED_CAR+C13477*FERT_BED_MES</f>
        <v>40480</v>
      </c>
      <c r="N13477" s="6">
        <f>IF(AND(D13477&lt;=TOTAL_BEDS,J13477&lt;=TEMP_WORKER_MAX*TEMP_WORKER_HRS),1,0)</f>
        <v>0</v>
      </c>
      <c r="O13477" s="2">
        <f>L13477-M13477-K13477-FIXED_COSTS</f>
        <v>-55696.606449346</v>
      </c>
      <c r="P13477" s="2">
        <f>IF(N13477=1,O13477,"")</f>
      </c>
    </row>
    <row r="13478">
      <c r="A13478" s="6">
        <v>20</v>
      </c>
      <c r="B13478" s="6">
        <v>14</v>
      </c>
      <c r="C13478" s="6">
        <v>20</v>
      </c>
      <c r="D13478" s="6">
        <f>A13478+B13478+C13478</f>
        <v>54</v>
      </c>
      <c r="E13478" s="5">
        <f>IF(A13478=0,0,A13478*LABOR_HRS_WK_TOM*SEASON_WEEKS*(1+DIM_PCT_TOM)^A13478)</f>
        <v>12109.4999087861</v>
      </c>
      <c r="F13478" s="5">
        <f>IF(B13478=0,0,B13478*LABOR_HRS_WK_CAR*SEASON_WEEKS*(1+DIM_PCT_CAR)^B13478)</f>
        <v>593.44900480898161</v>
      </c>
      <c r="G13478" s="5">
        <f>IF(C13478=0,0,C13478*LABOR_HRS_WK_MES*SEASON_WEEKS*(1+DIM_PCT_MES)^C13478)</f>
        <v>1153.8335085377259</v>
      </c>
      <c r="H13478" s="5">
        <f>E13478+F13478+G13478</f>
        <v>13856.782422132806</v>
      </c>
      <c r="I13478" s="5">
        <f>MIN(H13478,FARMER_HRS)</f>
        <v>720</v>
      </c>
      <c r="J13478" s="5">
        <f>MAX(0,H13478-FARMER_HRS)</f>
        <v>13136.782422132806</v>
      </c>
      <c r="K13478" s="2">
        <f>I13478*FARMER_RATE+J13478*TEMP_WORKER_RATE</f>
        <v>253069.139273139</v>
      </c>
      <c r="L13478" s="2">
        <f>A13478*PRICE_TOM+B13478*PRICE_CAR+C13478*PRICE_MES</f>
        <v>259316</v>
      </c>
      <c r="M13478" s="2">
        <f>A13478*FERT_BED_TOM+B13478*FERT_BED_CAR+C13478*FERT_BED_MES</f>
        <v>41360</v>
      </c>
      <c r="N13478" s="6">
        <f>IF(AND(D13478&lt;=TOTAL_BEDS,J13478&lt;=TEMP_WORKER_MAX*TEMP_WORKER_HRS),1,0)</f>
        <v>0</v>
      </c>
      <c r="O13478" s="2">
        <f>L13478-M13478-K13478-FIXED_COSTS</f>
        <v>-55113.139273139008</v>
      </c>
      <c r="P13478" s="2">
        <f>IF(N13478=1,O13478,"")</f>
      </c>
    </row>
    <row r="13479">
      <c r="A13479" s="6">
        <v>20</v>
      </c>
      <c r="B13479" s="6">
        <v>14</v>
      </c>
      <c r="C13479" s="6">
        <v>21</v>
      </c>
      <c r="D13479" s="6">
        <f>A13479+B13479+C13479</f>
        <v>55</v>
      </c>
      <c r="E13479" s="5">
        <f>IF(A13479=0,0,A13479*LABOR_HRS_WK_TOM*SEASON_WEEKS*(1+DIM_PCT_TOM)^A13479)</f>
        <v>12109.4999087861</v>
      </c>
      <c r="F13479" s="5">
        <f>IF(B13479=0,0,B13479*LABOR_HRS_WK_CAR*SEASON_WEEKS*(1+DIM_PCT_CAR)^B13479)</f>
        <v>593.44900480898161</v>
      </c>
      <c r="G13479" s="5">
        <f>IF(C13479=0,0,C13479*LABOR_HRS_WK_MES*SEASON_WEEKS*(1+DIM_PCT_MES)^C13479)</f>
        <v>1226.6692487641699</v>
      </c>
      <c r="H13479" s="5">
        <f>E13479+F13479+G13479</f>
        <v>13929.618162359251</v>
      </c>
      <c r="I13479" s="5">
        <f>MIN(H13479,FARMER_HRS)</f>
        <v>720</v>
      </c>
      <c r="J13479" s="5">
        <f>MAX(0,H13479-FARMER_HRS)</f>
        <v>13209.618162359251</v>
      </c>
      <c r="K13479" s="2">
        <f>I13479*FARMER_RATE+J13479*TEMP_WORKER_RATE</f>
        <v>254333.64865207032</v>
      </c>
      <c r="L13479" s="2">
        <f>A13479*PRICE_TOM+B13479*PRICE_CAR+C13479*PRICE_MES</f>
        <v>262016</v>
      </c>
      <c r="M13479" s="2">
        <f>A13479*FERT_BED_TOM+B13479*FERT_BED_CAR+C13479*FERT_BED_MES</f>
        <v>42240</v>
      </c>
      <c r="N13479" s="6">
        <f>IF(AND(D13479&lt;=TOTAL_BEDS,J13479&lt;=TEMP_WORKER_MAX*TEMP_WORKER_HRS),1,0)</f>
        <v>0</v>
      </c>
      <c r="O13479" s="2">
        <f>L13479-M13479-K13479-FIXED_COSTS</f>
        <v>-54557.648652070318</v>
      </c>
      <c r="P13479" s="2">
        <f>IF(N13479=1,O13479,"")</f>
      </c>
    </row>
    <row r="13480">
      <c r="A13480" s="6">
        <v>20</v>
      </c>
      <c r="B13480" s="6">
        <v>14</v>
      </c>
      <c r="C13480" s="6">
        <v>22</v>
      </c>
      <c r="D13480" s="6">
        <f>A13480+B13480+C13480</f>
        <v>56</v>
      </c>
      <c r="E13480" s="5">
        <f>IF(A13480=0,0,A13480*LABOR_HRS_WK_TOM*SEASON_WEEKS*(1+DIM_PCT_TOM)^A13480)</f>
        <v>12109.4999087861</v>
      </c>
      <c r="F13480" s="5">
        <f>IF(B13480=0,0,B13480*LABOR_HRS_WK_CAR*SEASON_WEEKS*(1+DIM_PCT_CAR)^B13480)</f>
        <v>593.44900480898161</v>
      </c>
      <c r="G13480" s="5">
        <f>IF(C13480=0,0,C13480*LABOR_HRS_WK_MES*SEASON_WEEKS*(1+DIM_PCT_MES)^C13480)</f>
        <v>1301.1455960105659</v>
      </c>
      <c r="H13480" s="5">
        <f>E13480+F13480+G13480</f>
        <v>14004.094509605646</v>
      </c>
      <c r="I13480" s="5">
        <f>MIN(H13480,FARMER_HRS)</f>
        <v>720</v>
      </c>
      <c r="J13480" s="5">
        <f>MAX(0,H13480-FARMER_HRS)</f>
        <v>13284.094509605646</v>
      </c>
      <c r="K13480" s="2">
        <f>I13480*FARMER_RATE+J13480*TEMP_WORKER_RATE</f>
        <v>255626.64079176469</v>
      </c>
      <c r="L13480" s="2">
        <f>A13480*PRICE_TOM+B13480*PRICE_CAR+C13480*PRICE_MES</f>
        <v>264716</v>
      </c>
      <c r="M13480" s="2">
        <f>A13480*FERT_BED_TOM+B13480*FERT_BED_CAR+C13480*FERT_BED_MES</f>
        <v>43120</v>
      </c>
      <c r="N13480" s="6">
        <f>IF(AND(D13480&lt;=TOTAL_BEDS,J13480&lt;=TEMP_WORKER_MAX*TEMP_WORKER_HRS),1,0)</f>
        <v>0</v>
      </c>
      <c r="O13480" s="2">
        <f>L13480-M13480-K13480-FIXED_COSTS</f>
        <v>-54030.640791764687</v>
      </c>
      <c r="P13480" s="2">
        <f>IF(N13480=1,O13480,"")</f>
      </c>
    </row>
    <row r="13481">
      <c r="A13481" s="6">
        <v>20</v>
      </c>
      <c r="B13481" s="6">
        <v>14</v>
      </c>
      <c r="C13481" s="6">
        <v>23</v>
      </c>
      <c r="D13481" s="6">
        <f>A13481+B13481+C13481</f>
        <v>57</v>
      </c>
      <c r="E13481" s="5">
        <f>IF(A13481=0,0,A13481*LABOR_HRS_WK_TOM*SEASON_WEEKS*(1+DIM_PCT_TOM)^A13481)</f>
        <v>12109.4999087861</v>
      </c>
      <c r="F13481" s="5">
        <f>IF(B13481=0,0,B13481*LABOR_HRS_WK_CAR*SEASON_WEEKS*(1+DIM_PCT_CAR)^B13481)</f>
        <v>593.44900480898161</v>
      </c>
      <c r="G13481" s="5">
        <f>IF(C13481=0,0,C13481*LABOR_HRS_WK_MES*SEASON_WEEKS*(1+DIM_PCT_MES)^C13481)</f>
        <v>1377.2921848680023</v>
      </c>
      <c r="H13481" s="5">
        <f>E13481+F13481+G13481</f>
        <v>14080.241098463082</v>
      </c>
      <c r="I13481" s="5">
        <f>MIN(H13481,FARMER_HRS)</f>
        <v>720</v>
      </c>
      <c r="J13481" s="5">
        <f>MAX(0,H13481-FARMER_HRS)</f>
        <v>13360.241098463082</v>
      </c>
      <c r="K13481" s="2">
        <f>I13481*FARMER_RATE+J13481*TEMP_WORKER_RATE</f>
        <v>256948.63018165072</v>
      </c>
      <c r="L13481" s="2">
        <f>A13481*PRICE_TOM+B13481*PRICE_CAR+C13481*PRICE_MES</f>
        <v>267416</v>
      </c>
      <c r="M13481" s="2">
        <f>A13481*FERT_BED_TOM+B13481*FERT_BED_CAR+C13481*FERT_BED_MES</f>
        <v>44000</v>
      </c>
      <c r="N13481" s="6">
        <f>IF(AND(D13481&lt;=TOTAL_BEDS,J13481&lt;=TEMP_WORKER_MAX*TEMP_WORKER_HRS),1,0)</f>
        <v>0</v>
      </c>
      <c r="O13481" s="2">
        <f>L13481-M13481-K13481-FIXED_COSTS</f>
        <v>-53532.630181650718</v>
      </c>
      <c r="P13481" s="2">
        <f>IF(N13481=1,O13481,"")</f>
      </c>
    </row>
    <row r="13482">
      <c r="A13482" s="6">
        <v>20</v>
      </c>
      <c r="B13482" s="6">
        <v>14</v>
      </c>
      <c r="C13482" s="6">
        <v>24</v>
      </c>
      <c r="D13482" s="6">
        <f>A13482+B13482+C13482</f>
        <v>58</v>
      </c>
      <c r="E13482" s="5">
        <f>IF(A13482=0,0,A13482*LABOR_HRS_WK_TOM*SEASON_WEEKS*(1+DIM_PCT_TOM)^A13482)</f>
        <v>12109.4999087861</v>
      </c>
      <c r="F13482" s="5">
        <f>IF(B13482=0,0,B13482*LABOR_HRS_WK_CAR*SEASON_WEEKS*(1+DIM_PCT_CAR)^B13482)</f>
        <v>593.44900480898161</v>
      </c>
      <c r="G13482" s="5">
        <f>IF(C13482=0,0,C13482*LABOR_HRS_WK_MES*SEASON_WEEKS*(1+DIM_PCT_MES)^C13482)</f>
        <v>1455.139134447498</v>
      </c>
      <c r="H13482" s="5">
        <f>E13482+F13482+G13482</f>
        <v>14158.088048042579</v>
      </c>
      <c r="I13482" s="5">
        <f>MIN(H13482,FARMER_HRS)</f>
        <v>720</v>
      </c>
      <c r="J13482" s="5">
        <f>MAX(0,H13482-FARMER_HRS)</f>
        <v>13438.088048042579</v>
      </c>
      <c r="K13482" s="2">
        <f>I13482*FARMER_RATE+J13482*TEMP_WORKER_RATE</f>
        <v>258300.13972296144</v>
      </c>
      <c r="L13482" s="2">
        <f>A13482*PRICE_TOM+B13482*PRICE_CAR+C13482*PRICE_MES</f>
        <v>270116</v>
      </c>
      <c r="M13482" s="2">
        <f>A13482*FERT_BED_TOM+B13482*FERT_BED_CAR+C13482*FERT_BED_MES</f>
        <v>44880</v>
      </c>
      <c r="N13482" s="6">
        <f>IF(AND(D13482&lt;=TOTAL_BEDS,J13482&lt;=TEMP_WORKER_MAX*TEMP_WORKER_HRS),1,0)</f>
        <v>0</v>
      </c>
      <c r="O13482" s="2">
        <f>L13482-M13482-K13482-FIXED_COSTS</f>
        <v>-53064.139722961438</v>
      </c>
      <c r="P13482" s="2">
        <f>IF(N13482=1,O13482,"")</f>
      </c>
    </row>
    <row r="13483">
      <c r="A13483" s="6">
        <v>20</v>
      </c>
      <c r="B13483" s="6">
        <v>14</v>
      </c>
      <c r="C13483" s="6">
        <v>25</v>
      </c>
      <c r="D13483" s="6">
        <f>A13483+B13483+C13483</f>
        <v>59</v>
      </c>
      <c r="E13483" s="5">
        <f>IF(A13483=0,0,A13483*LABOR_HRS_WK_TOM*SEASON_WEEKS*(1+DIM_PCT_TOM)^A13483)</f>
        <v>12109.4999087861</v>
      </c>
      <c r="F13483" s="5">
        <f>IF(B13483=0,0,B13483*LABOR_HRS_WK_CAR*SEASON_WEEKS*(1+DIM_PCT_CAR)^B13483)</f>
        <v>593.44900480898161</v>
      </c>
      <c r="G13483" s="5">
        <f>IF(C13483=0,0,C13483*LABOR_HRS_WK_MES*SEASON_WEEKS*(1+DIM_PCT_MES)^C13483)</f>
        <v>1534.7170558625955</v>
      </c>
      <c r="H13483" s="5">
        <f>E13483+F13483+G13483</f>
        <v>14237.665969457676</v>
      </c>
      <c r="I13483" s="5">
        <f>MIN(H13483,FARMER_HRS)</f>
        <v>720</v>
      </c>
      <c r="J13483" s="5">
        <f>MAX(0,H13483-FARMER_HRS)</f>
        <v>13517.665969457676</v>
      </c>
      <c r="K13483" s="2">
        <f>I13483*FARMER_RATE+J13483*TEMP_WORKER_RATE</f>
        <v>259681.70085864019</v>
      </c>
      <c r="L13483" s="2">
        <f>A13483*PRICE_TOM+B13483*PRICE_CAR+C13483*PRICE_MES</f>
        <v>272816</v>
      </c>
      <c r="M13483" s="2">
        <f>A13483*FERT_BED_TOM+B13483*FERT_BED_CAR+C13483*FERT_BED_MES</f>
        <v>45760</v>
      </c>
      <c r="N13483" s="6">
        <f>IF(AND(D13483&lt;=TOTAL_BEDS,J13483&lt;=TEMP_WORKER_MAX*TEMP_WORKER_HRS),1,0)</f>
        <v>0</v>
      </c>
      <c r="O13483" s="2">
        <f>L13483-M13483-K13483-FIXED_COSTS</f>
        <v>-52625.700858640193</v>
      </c>
      <c r="P13483" s="2">
        <f>IF(N13483=1,O13483,"")</f>
      </c>
    </row>
    <row r="13484">
      <c r="A13484" s="6">
        <v>20</v>
      </c>
      <c r="B13484" s="6">
        <v>14</v>
      </c>
      <c r="C13484" s="6">
        <v>26</v>
      </c>
      <c r="D13484" s="6">
        <f>A13484+B13484+C13484</f>
        <v>60</v>
      </c>
      <c r="E13484" s="5">
        <f>IF(A13484=0,0,A13484*LABOR_HRS_WK_TOM*SEASON_WEEKS*(1+DIM_PCT_TOM)^A13484)</f>
        <v>12109.4999087861</v>
      </c>
      <c r="F13484" s="5">
        <f>IF(B13484=0,0,B13484*LABOR_HRS_WK_CAR*SEASON_WEEKS*(1+DIM_PCT_CAR)^B13484)</f>
        <v>593.44900480898161</v>
      </c>
      <c r="G13484" s="5">
        <f>IF(C13484=0,0,C13484*LABOR_HRS_WK_MES*SEASON_WEEKS*(1+DIM_PCT_MES)^C13484)</f>
        <v>1616.0570598233128</v>
      </c>
      <c r="H13484" s="5">
        <f>E13484+F13484+G13484</f>
        <v>14319.005973418394</v>
      </c>
      <c r="I13484" s="5">
        <f>MIN(H13484,FARMER_HRS)</f>
        <v>720</v>
      </c>
      <c r="J13484" s="5">
        <f>MAX(0,H13484-FARMER_HRS)</f>
        <v>13599.005973418394</v>
      </c>
      <c r="K13484" s="2">
        <f>I13484*FARMER_RATE+J13484*TEMP_WORKER_RATE</f>
        <v>261093.85370518046</v>
      </c>
      <c r="L13484" s="2">
        <f>A13484*PRICE_TOM+B13484*PRICE_CAR+C13484*PRICE_MES</f>
        <v>275516</v>
      </c>
      <c r="M13484" s="2">
        <f>A13484*FERT_BED_TOM+B13484*FERT_BED_CAR+C13484*FERT_BED_MES</f>
        <v>46640</v>
      </c>
      <c r="N13484" s="6">
        <f>IF(AND(D13484&lt;=TOTAL_BEDS,J13484&lt;=TEMP_WORKER_MAX*TEMP_WORKER_HRS),1,0)</f>
        <v>0</v>
      </c>
      <c r="O13484" s="2">
        <f>L13484-M13484-K13484-FIXED_COSTS</f>
        <v>-52217.85370518046</v>
      </c>
      <c r="P13484" s="2">
        <f>IF(N13484=1,O13484,"")</f>
      </c>
    </row>
    <row r="13485">
      <c r="A13485" s="6">
        <v>20</v>
      </c>
      <c r="B13485" s="6">
        <v>14</v>
      </c>
      <c r="C13485" s="6">
        <v>27</v>
      </c>
      <c r="D13485" s="6">
        <f>A13485+B13485+C13485</f>
        <v>61</v>
      </c>
      <c r="E13485" s="5">
        <f>IF(A13485=0,0,A13485*LABOR_HRS_WK_TOM*SEASON_WEEKS*(1+DIM_PCT_TOM)^A13485)</f>
        <v>12109.4999087861</v>
      </c>
      <c r="F13485" s="5">
        <f>IF(B13485=0,0,B13485*LABOR_HRS_WK_CAR*SEASON_WEEKS*(1+DIM_PCT_CAR)^B13485)</f>
        <v>593.44900480898161</v>
      </c>
      <c r="G13485" s="5">
        <f>IF(C13485=0,0,C13485*LABOR_HRS_WK_MES*SEASON_WEEKS*(1+DIM_PCT_MES)^C13485)</f>
        <v>1699.19076434307</v>
      </c>
      <c r="H13485" s="5">
        <f>E13485+F13485+G13485</f>
        <v>14402.13967793815</v>
      </c>
      <c r="I13485" s="5">
        <f>MIN(H13485,FARMER_HRS)</f>
        <v>720</v>
      </c>
      <c r="J13485" s="5">
        <f>MAX(0,H13485-FARMER_HRS)</f>
        <v>13682.13967793815</v>
      </c>
      <c r="K13485" s="2">
        <f>I13485*FARMER_RATE+J13485*TEMP_WORKER_RATE</f>
        <v>262537.14718642621</v>
      </c>
      <c r="L13485" s="2">
        <f>A13485*PRICE_TOM+B13485*PRICE_CAR+C13485*PRICE_MES</f>
        <v>278216</v>
      </c>
      <c r="M13485" s="2">
        <f>A13485*FERT_BED_TOM+B13485*FERT_BED_CAR+C13485*FERT_BED_MES</f>
        <v>47520</v>
      </c>
      <c r="N13485" s="6">
        <f>IF(AND(D13485&lt;=TOTAL_BEDS,J13485&lt;=TEMP_WORKER_MAX*TEMP_WORKER_HRS),1,0)</f>
        <v>0</v>
      </c>
      <c r="O13485" s="2">
        <f>L13485-M13485-K13485-FIXED_COSTS</f>
        <v>-51841.147186426213</v>
      </c>
      <c r="P13485" s="2">
        <f>IF(N13485=1,O13485,"")</f>
      </c>
    </row>
    <row r="13486">
      <c r="A13486" s="6">
        <v>20</v>
      </c>
      <c r="B13486" s="6">
        <v>14</v>
      </c>
      <c r="C13486" s="6">
        <v>28</v>
      </c>
      <c r="D13486" s="6">
        <f>A13486+B13486+C13486</f>
        <v>62</v>
      </c>
      <c r="E13486" s="5">
        <f>IF(A13486=0,0,A13486*LABOR_HRS_WK_TOM*SEASON_WEEKS*(1+DIM_PCT_TOM)^A13486)</f>
        <v>12109.4999087861</v>
      </c>
      <c r="F13486" s="5">
        <f>IF(B13486=0,0,B13486*LABOR_HRS_WK_CAR*SEASON_WEEKS*(1+DIM_PCT_CAR)^B13486)</f>
        <v>593.44900480898161</v>
      </c>
      <c r="G13486" s="5">
        <f>IF(C13486=0,0,C13486*LABOR_HRS_WK_MES*SEASON_WEEKS*(1+DIM_PCT_MES)^C13486)</f>
        <v>1784.1503025602233</v>
      </c>
      <c r="H13486" s="5">
        <f>E13486+F13486+G13486</f>
        <v>14487.099216155304</v>
      </c>
      <c r="I13486" s="5">
        <f>MIN(H13486,FARMER_HRS)</f>
        <v>720</v>
      </c>
      <c r="J13486" s="5">
        <f>MAX(0,H13486-FARMER_HRS)</f>
        <v>13767.099216155304</v>
      </c>
      <c r="K13486" s="2">
        <f>I13486*FARMER_RATE+J13486*TEMP_WORKER_RATE</f>
        <v>264012.1391693629</v>
      </c>
      <c r="L13486" s="2">
        <f>A13486*PRICE_TOM+B13486*PRICE_CAR+C13486*PRICE_MES</f>
        <v>280916</v>
      </c>
      <c r="M13486" s="2">
        <f>A13486*FERT_BED_TOM+B13486*FERT_BED_CAR+C13486*FERT_BED_MES</f>
        <v>48400</v>
      </c>
      <c r="N13486" s="6">
        <f>IF(AND(D13486&lt;=TOTAL_BEDS,J13486&lt;=TEMP_WORKER_MAX*TEMP_WORKER_HRS),1,0)</f>
        <v>0</v>
      </c>
      <c r="O13486" s="2">
        <f>L13486-M13486-K13486-FIXED_COSTS</f>
        <v>-51496.1391693629</v>
      </c>
      <c r="P13486" s="2">
        <f>IF(N13486=1,O13486,"")</f>
      </c>
    </row>
    <row r="13487">
      <c r="A13487" s="6">
        <v>20</v>
      </c>
      <c r="B13487" s="6">
        <v>14</v>
      </c>
      <c r="C13487" s="6">
        <v>29</v>
      </c>
      <c r="D13487" s="6">
        <f>A13487+B13487+C13487</f>
        <v>63</v>
      </c>
      <c r="E13487" s="5">
        <f>IF(A13487=0,0,A13487*LABOR_HRS_WK_TOM*SEASON_WEEKS*(1+DIM_PCT_TOM)^A13487)</f>
        <v>12109.4999087861</v>
      </c>
      <c r="F13487" s="5">
        <f>IF(B13487=0,0,B13487*LABOR_HRS_WK_CAR*SEASON_WEEKS*(1+DIM_PCT_CAR)^B13487)</f>
        <v>593.44900480898161</v>
      </c>
      <c r="G13487" s="5">
        <f>IF(C13487=0,0,C13487*LABOR_HRS_WK_MES*SEASON_WEEKS*(1+DIM_PCT_MES)^C13487)</f>
        <v>1870.9683306758766</v>
      </c>
      <c r="H13487" s="5">
        <f>E13487+F13487+G13487</f>
        <v>14573.917244270957</v>
      </c>
      <c r="I13487" s="5">
        <f>MIN(H13487,FARMER_HRS)</f>
        <v>720</v>
      </c>
      <c r="J13487" s="5">
        <f>MAX(0,H13487-FARMER_HRS)</f>
        <v>13853.917244270957</v>
      </c>
      <c r="K13487" s="2">
        <f>I13487*FARMER_RATE+J13487*TEMP_WORKER_RATE</f>
        <v>265519.3966019263</v>
      </c>
      <c r="L13487" s="2">
        <f>A13487*PRICE_TOM+B13487*PRICE_CAR+C13487*PRICE_MES</f>
        <v>283616</v>
      </c>
      <c r="M13487" s="2">
        <f>A13487*FERT_BED_TOM+B13487*FERT_BED_CAR+C13487*FERT_BED_MES</f>
        <v>49280</v>
      </c>
      <c r="N13487" s="6">
        <f>IF(AND(D13487&lt;=TOTAL_BEDS,J13487&lt;=TEMP_WORKER_MAX*TEMP_WORKER_HRS),1,0)</f>
        <v>0</v>
      </c>
      <c r="O13487" s="2">
        <f>L13487-M13487-K13487-FIXED_COSTS</f>
        <v>-51183.3966019263</v>
      </c>
      <c r="P13487" s="2">
        <f>IF(N13487=1,O13487,"")</f>
      </c>
    </row>
    <row r="13488">
      <c r="A13488" s="6">
        <v>20</v>
      </c>
      <c r="B13488" s="6">
        <v>14</v>
      </c>
      <c r="C13488" s="6">
        <v>30</v>
      </c>
      <c r="D13488" s="6">
        <f>A13488+B13488+C13488</f>
        <v>64</v>
      </c>
      <c r="E13488" s="5">
        <f>IF(A13488=0,0,A13488*LABOR_HRS_WK_TOM*SEASON_WEEKS*(1+DIM_PCT_TOM)^A13488)</f>
        <v>12109.4999087861</v>
      </c>
      <c r="F13488" s="5">
        <f>IF(B13488=0,0,B13488*LABOR_HRS_WK_CAR*SEASON_WEEKS*(1+DIM_PCT_CAR)^B13488)</f>
        <v>593.44900480898161</v>
      </c>
      <c r="G13488" s="5">
        <f>IF(C13488=0,0,C13488*LABOR_HRS_WK_MES*SEASON_WEEKS*(1+DIM_PCT_MES)^C13488)</f>
        <v>1959.6780360096466</v>
      </c>
      <c r="H13488" s="5">
        <f>E13488+F13488+G13488</f>
        <v>14662.626949604728</v>
      </c>
      <c r="I13488" s="5">
        <f>MIN(H13488,FARMER_HRS)</f>
        <v>720</v>
      </c>
      <c r="J13488" s="5">
        <f>MAX(0,H13488-FARMER_HRS)</f>
        <v>13942.626949604728</v>
      </c>
      <c r="K13488" s="2">
        <f>I13488*FARMER_RATE+J13488*TEMP_WORKER_RATE</f>
        <v>267059.49565285986</v>
      </c>
      <c r="L13488" s="2">
        <f>A13488*PRICE_TOM+B13488*PRICE_CAR+C13488*PRICE_MES</f>
        <v>286316</v>
      </c>
      <c r="M13488" s="2">
        <f>A13488*FERT_BED_TOM+B13488*FERT_BED_CAR+C13488*FERT_BED_MES</f>
        <v>50160</v>
      </c>
      <c r="N13488" s="6">
        <f>IF(AND(D13488&lt;=TOTAL_BEDS,J13488&lt;=TEMP_WORKER_MAX*TEMP_WORKER_HRS),1,0)</f>
        <v>0</v>
      </c>
      <c r="O13488" s="2">
        <f>L13488-M13488-K13488-FIXED_COSTS</f>
        <v>-50903.495652859856</v>
      </c>
      <c r="P13488" s="2">
        <f>IF(N13488=1,O13488,"")</f>
      </c>
    </row>
    <row r="13489">
      <c r="A13489" s="6">
        <v>20</v>
      </c>
      <c r="B13489" s="6">
        <v>15</v>
      </c>
      <c r="C13489" s="6">
        <v>0</v>
      </c>
      <c r="D13489" s="6">
        <f>A13489+B13489+C13489</f>
        <v>35</v>
      </c>
      <c r="E13489" s="5">
        <f>IF(A13489=0,0,A13489*LABOR_HRS_WK_TOM*SEASON_WEEKS*(1+DIM_PCT_TOM)^A13489)</f>
        <v>12109.4999087861</v>
      </c>
      <c r="F13489" s="5">
        <f>IF(B13489=0,0,B13489*LABOR_HRS_WK_CAR*SEASON_WEEKS*(1+DIM_PCT_CAR)^B13489)</f>
        <v>651.73417492414933</v>
      </c>
      <c r="G13489" s="5">
        <f>IF(C13489=0,0,C13489*LABOR_HRS_WK_MES*SEASON_WEEKS*(1+DIM_PCT_MES)^C13489)</f>
        <v>0</v>
      </c>
      <c r="H13489" s="5">
        <f>E13489+F13489+G13489</f>
        <v>12761.234083710249</v>
      </c>
      <c r="I13489" s="5">
        <f>MIN(H13489,FARMER_HRS)</f>
        <v>720</v>
      </c>
      <c r="J13489" s="5">
        <f>MAX(0,H13489-FARMER_HRS)</f>
        <v>12041.234083710249</v>
      </c>
      <c r="K13489" s="2">
        <f>I13489*FARMER_RATE+J13489*TEMP_WORKER_RATE</f>
        <v>234049.20284219182</v>
      </c>
      <c r="L13489" s="2">
        <f>A13489*PRICE_TOM+B13489*PRICE_CAR+C13489*PRICE_MES</f>
        <v>207410</v>
      </c>
      <c r="M13489" s="2">
        <f>A13489*FERT_BED_TOM+B13489*FERT_BED_CAR+C13489*FERT_BED_MES</f>
        <v>24200</v>
      </c>
      <c r="N13489" s="6">
        <f>IF(AND(D13489&lt;=TOTAL_BEDS,J13489&lt;=TEMP_WORKER_MAX*TEMP_WORKER_HRS),1,0)</f>
        <v>0</v>
      </c>
      <c r="O13489" s="2">
        <f>L13489-M13489-K13489-FIXED_COSTS</f>
        <v>-70839.202842191822</v>
      </c>
      <c r="P13489" s="2">
        <f>IF(N13489=1,O13489,"")</f>
      </c>
    </row>
    <row r="13490">
      <c r="A13490" s="6">
        <v>20</v>
      </c>
      <c r="B13490" s="6">
        <v>15</v>
      </c>
      <c r="C13490" s="6">
        <v>1</v>
      </c>
      <c r="D13490" s="6">
        <f>A13490+B13490+C13490</f>
        <v>36</v>
      </c>
      <c r="E13490" s="5">
        <f>IF(A13490=0,0,A13490*LABOR_HRS_WK_TOM*SEASON_WEEKS*(1+DIM_PCT_TOM)^A13490)</f>
        <v>12109.4999087861</v>
      </c>
      <c r="F13490" s="5">
        <f>IF(B13490=0,0,B13490*LABOR_HRS_WK_CAR*SEASON_WEEKS*(1+DIM_PCT_CAR)^B13490)</f>
        <v>651.73417492414933</v>
      </c>
      <c r="G13490" s="5">
        <f>IF(C13490=0,0,C13490*LABOR_HRS_WK_MES*SEASON_WEEKS*(1+DIM_PCT_MES)^C13490)</f>
        <v>45.5625</v>
      </c>
      <c r="H13490" s="5">
        <f>E13490+F13490+G13490</f>
        <v>12806.796583710249</v>
      </c>
      <c r="I13490" s="5">
        <f>MIN(H13490,FARMER_HRS)</f>
        <v>720</v>
      </c>
      <c r="J13490" s="5">
        <f>MAX(0,H13490-FARMER_HRS)</f>
        <v>12086.796583710249</v>
      </c>
      <c r="K13490" s="2">
        <f>I13490*FARMER_RATE+J13490*TEMP_WORKER_RATE</f>
        <v>234840.21846719182</v>
      </c>
      <c r="L13490" s="2">
        <f>A13490*PRICE_TOM+B13490*PRICE_CAR+C13490*PRICE_MES</f>
        <v>210110</v>
      </c>
      <c r="M13490" s="2">
        <f>A13490*FERT_BED_TOM+B13490*FERT_BED_CAR+C13490*FERT_BED_MES</f>
        <v>25080</v>
      </c>
      <c r="N13490" s="6">
        <f>IF(AND(D13490&lt;=TOTAL_BEDS,J13490&lt;=TEMP_WORKER_MAX*TEMP_WORKER_HRS),1,0)</f>
        <v>0</v>
      </c>
      <c r="O13490" s="2">
        <f>L13490-M13490-K13490-FIXED_COSTS</f>
        <v>-69810.218467191822</v>
      </c>
      <c r="P13490" s="2">
        <f>IF(N13490=1,O13490,"")</f>
      </c>
    </row>
    <row r="13491">
      <c r="A13491" s="6">
        <v>20</v>
      </c>
      <c r="B13491" s="6">
        <v>15</v>
      </c>
      <c r="C13491" s="6">
        <v>2</v>
      </c>
      <c r="D13491" s="6">
        <f>A13491+B13491+C13491</f>
        <v>37</v>
      </c>
      <c r="E13491" s="5">
        <f>IF(A13491=0,0,A13491*LABOR_HRS_WK_TOM*SEASON_WEEKS*(1+DIM_PCT_TOM)^A13491)</f>
        <v>12109.4999087861</v>
      </c>
      <c r="F13491" s="5">
        <f>IF(B13491=0,0,B13491*LABOR_HRS_WK_CAR*SEASON_WEEKS*(1+DIM_PCT_CAR)^B13491)</f>
        <v>651.73417492414933</v>
      </c>
      <c r="G13491" s="5">
        <f>IF(C13491=0,0,C13491*LABOR_HRS_WK_MES*SEASON_WEEKS*(1+DIM_PCT_MES)^C13491)</f>
        <v>92.2640625</v>
      </c>
      <c r="H13491" s="5">
        <f>E13491+F13491+G13491</f>
        <v>12853.49814621025</v>
      </c>
      <c r="I13491" s="5">
        <f>MIN(H13491,FARMER_HRS)</f>
        <v>720</v>
      </c>
      <c r="J13491" s="5">
        <f>MAX(0,H13491-FARMER_HRS)</f>
        <v>12133.49814621025</v>
      </c>
      <c r="K13491" s="2">
        <f>I13491*FARMER_RATE+J13491*TEMP_WORKER_RATE</f>
        <v>235651.00948281682</v>
      </c>
      <c r="L13491" s="2">
        <f>A13491*PRICE_TOM+B13491*PRICE_CAR+C13491*PRICE_MES</f>
        <v>212810</v>
      </c>
      <c r="M13491" s="2">
        <f>A13491*FERT_BED_TOM+B13491*FERT_BED_CAR+C13491*FERT_BED_MES</f>
        <v>25960</v>
      </c>
      <c r="N13491" s="6">
        <f>IF(AND(D13491&lt;=TOTAL_BEDS,J13491&lt;=TEMP_WORKER_MAX*TEMP_WORKER_HRS),1,0)</f>
        <v>0</v>
      </c>
      <c r="O13491" s="2">
        <f>L13491-M13491-K13491-FIXED_COSTS</f>
        <v>-68801.009482816822</v>
      </c>
      <c r="P13491" s="2">
        <f>IF(N13491=1,O13491,"")</f>
      </c>
    </row>
    <row r="13492">
      <c r="A13492" s="6">
        <v>20</v>
      </c>
      <c r="B13492" s="6">
        <v>15</v>
      </c>
      <c r="C13492" s="6">
        <v>3</v>
      </c>
      <c r="D13492" s="6">
        <f>A13492+B13492+C13492</f>
        <v>38</v>
      </c>
      <c r="E13492" s="5">
        <f>IF(A13492=0,0,A13492*LABOR_HRS_WK_TOM*SEASON_WEEKS*(1+DIM_PCT_TOM)^A13492)</f>
        <v>12109.4999087861</v>
      </c>
      <c r="F13492" s="5">
        <f>IF(B13492=0,0,B13492*LABOR_HRS_WK_CAR*SEASON_WEEKS*(1+DIM_PCT_CAR)^B13492)</f>
        <v>651.73417492414933</v>
      </c>
      <c r="G13492" s="5">
        <f>IF(C13492=0,0,C13492*LABOR_HRS_WK_MES*SEASON_WEEKS*(1+DIM_PCT_MES)^C13492)</f>
        <v>140.12604492187498</v>
      </c>
      <c r="H13492" s="5">
        <f>E13492+F13492+G13492</f>
        <v>12901.360128632125</v>
      </c>
      <c r="I13492" s="5">
        <f>MIN(H13492,FARMER_HRS)</f>
        <v>720</v>
      </c>
      <c r="J13492" s="5">
        <f>MAX(0,H13492-FARMER_HRS)</f>
        <v>12181.360128632125</v>
      </c>
      <c r="K13492" s="2">
        <f>I13492*FARMER_RATE+J13492*TEMP_WORKER_RATE</f>
        <v>236481.94667764104</v>
      </c>
      <c r="L13492" s="2">
        <f>A13492*PRICE_TOM+B13492*PRICE_CAR+C13492*PRICE_MES</f>
        <v>215510</v>
      </c>
      <c r="M13492" s="2">
        <f>A13492*FERT_BED_TOM+B13492*FERT_BED_CAR+C13492*FERT_BED_MES</f>
        <v>26840</v>
      </c>
      <c r="N13492" s="6">
        <f>IF(AND(D13492&lt;=TOTAL_BEDS,J13492&lt;=TEMP_WORKER_MAX*TEMP_WORKER_HRS),1,0)</f>
        <v>0</v>
      </c>
      <c r="O13492" s="2">
        <f>L13492-M13492-K13492-FIXED_COSTS</f>
        <v>-67811.946677641041</v>
      </c>
      <c r="P13492" s="2">
        <f>IF(N13492=1,O13492,"")</f>
      </c>
    </row>
    <row r="13493">
      <c r="A13493" s="6">
        <v>20</v>
      </c>
      <c r="B13493" s="6">
        <v>15</v>
      </c>
      <c r="C13493" s="6">
        <v>4</v>
      </c>
      <c r="D13493" s="6">
        <f>A13493+B13493+C13493</f>
        <v>39</v>
      </c>
      <c r="E13493" s="5">
        <f>IF(A13493=0,0,A13493*LABOR_HRS_WK_TOM*SEASON_WEEKS*(1+DIM_PCT_TOM)^A13493)</f>
        <v>12109.4999087861</v>
      </c>
      <c r="F13493" s="5">
        <f>IF(B13493=0,0,B13493*LABOR_HRS_WK_CAR*SEASON_WEEKS*(1+DIM_PCT_CAR)^B13493)</f>
        <v>651.73417492414933</v>
      </c>
      <c r="G13493" s="5">
        <f>IF(C13493=0,0,C13493*LABOR_HRS_WK_MES*SEASON_WEEKS*(1+DIM_PCT_MES)^C13493)</f>
        <v>189.17016064453119</v>
      </c>
      <c r="H13493" s="5">
        <f>E13493+F13493+G13493</f>
        <v>12950.404244354781</v>
      </c>
      <c r="I13493" s="5">
        <f>MIN(H13493,FARMER_HRS)</f>
        <v>720</v>
      </c>
      <c r="J13493" s="5">
        <f>MAX(0,H13493-FARMER_HRS)</f>
        <v>12230.404244354781</v>
      </c>
      <c r="K13493" s="2">
        <f>I13493*FARMER_RATE+J13493*TEMP_WORKER_RATE</f>
        <v>237333.40702004827</v>
      </c>
      <c r="L13493" s="2">
        <f>A13493*PRICE_TOM+B13493*PRICE_CAR+C13493*PRICE_MES</f>
        <v>218210</v>
      </c>
      <c r="M13493" s="2">
        <f>A13493*FERT_BED_TOM+B13493*FERT_BED_CAR+C13493*FERT_BED_MES</f>
        <v>27720</v>
      </c>
      <c r="N13493" s="6">
        <f>IF(AND(D13493&lt;=TOTAL_BEDS,J13493&lt;=TEMP_WORKER_MAX*TEMP_WORKER_HRS),1,0)</f>
        <v>0</v>
      </c>
      <c r="O13493" s="2">
        <f>L13493-M13493-K13493-FIXED_COSTS</f>
        <v>-66843.407020048267</v>
      </c>
      <c r="P13493" s="2">
        <f>IF(N13493=1,O13493,"")</f>
      </c>
    </row>
    <row r="13494">
      <c r="A13494" s="6">
        <v>20</v>
      </c>
      <c r="B13494" s="6">
        <v>15</v>
      </c>
      <c r="C13494" s="6">
        <v>5</v>
      </c>
      <c r="D13494" s="6">
        <f>A13494+B13494+C13494</f>
        <v>40</v>
      </c>
      <c r="E13494" s="5">
        <f>IF(A13494=0,0,A13494*LABOR_HRS_WK_TOM*SEASON_WEEKS*(1+DIM_PCT_TOM)^A13494)</f>
        <v>12109.4999087861</v>
      </c>
      <c r="F13494" s="5">
        <f>IF(B13494=0,0,B13494*LABOR_HRS_WK_CAR*SEASON_WEEKS*(1+DIM_PCT_CAR)^B13494)</f>
        <v>651.73417492414933</v>
      </c>
      <c r="G13494" s="5">
        <f>IF(C13494=0,0,C13494*LABOR_HRS_WK_MES*SEASON_WEEKS*(1+DIM_PCT_MES)^C13494)</f>
        <v>239.41848456573481</v>
      </c>
      <c r="H13494" s="5">
        <f>E13494+F13494+G13494</f>
        <v>13000.652568275984</v>
      </c>
      <c r="I13494" s="5">
        <f>MIN(H13494,FARMER_HRS)</f>
        <v>720</v>
      </c>
      <c r="J13494" s="5">
        <f>MAX(0,H13494-FARMER_HRS)</f>
        <v>12280.652568275984</v>
      </c>
      <c r="K13494" s="2">
        <f>I13494*FARMER_RATE+J13494*TEMP_WORKER_RATE</f>
        <v>238205.77375479139</v>
      </c>
      <c r="L13494" s="2">
        <f>A13494*PRICE_TOM+B13494*PRICE_CAR+C13494*PRICE_MES</f>
        <v>220910</v>
      </c>
      <c r="M13494" s="2">
        <f>A13494*FERT_BED_TOM+B13494*FERT_BED_CAR+C13494*FERT_BED_MES</f>
        <v>28600</v>
      </c>
      <c r="N13494" s="6">
        <f>IF(AND(D13494&lt;=TOTAL_BEDS,J13494&lt;=TEMP_WORKER_MAX*TEMP_WORKER_HRS),1,0)</f>
        <v>0</v>
      </c>
      <c r="O13494" s="2">
        <f>L13494-M13494-K13494-FIXED_COSTS</f>
        <v>-65895.773754791386</v>
      </c>
      <c r="P13494" s="2">
        <f>IF(N13494=1,O13494,"")</f>
      </c>
    </row>
    <row r="13495">
      <c r="A13495" s="6">
        <v>20</v>
      </c>
      <c r="B13495" s="6">
        <v>15</v>
      </c>
      <c r="C13495" s="6">
        <v>6</v>
      </c>
      <c r="D13495" s="6">
        <f>A13495+B13495+C13495</f>
        <v>41</v>
      </c>
      <c r="E13495" s="5">
        <f>IF(A13495=0,0,A13495*LABOR_HRS_WK_TOM*SEASON_WEEKS*(1+DIM_PCT_TOM)^A13495)</f>
        <v>12109.4999087861</v>
      </c>
      <c r="F13495" s="5">
        <f>IF(B13495=0,0,B13495*LABOR_HRS_WK_CAR*SEASON_WEEKS*(1+DIM_PCT_CAR)^B13495)</f>
        <v>651.73417492414933</v>
      </c>
      <c r="G13495" s="5">
        <f>IF(C13495=0,0,C13495*LABOR_HRS_WK_MES*SEASON_WEEKS*(1+DIM_PCT_MES)^C13495)</f>
        <v>290.89345874736773</v>
      </c>
      <c r="H13495" s="5">
        <f>E13495+F13495+G13495</f>
        <v>13052.127542457616</v>
      </c>
      <c r="I13495" s="5">
        <f>MIN(H13495,FARMER_HRS)</f>
        <v>720</v>
      </c>
      <c r="J13495" s="5">
        <f>MAX(0,H13495-FARMER_HRS)</f>
        <v>12332.127542457616</v>
      </c>
      <c r="K13495" s="2">
        <f>I13495*FARMER_RATE+J13495*TEMP_WORKER_RATE</f>
        <v>239099.43650100028</v>
      </c>
      <c r="L13495" s="2">
        <f>A13495*PRICE_TOM+B13495*PRICE_CAR+C13495*PRICE_MES</f>
        <v>223610</v>
      </c>
      <c r="M13495" s="2">
        <f>A13495*FERT_BED_TOM+B13495*FERT_BED_CAR+C13495*FERT_BED_MES</f>
        <v>29480</v>
      </c>
      <c r="N13495" s="6">
        <f>IF(AND(D13495&lt;=TOTAL_BEDS,J13495&lt;=TEMP_WORKER_MAX*TEMP_WORKER_HRS),1,0)</f>
        <v>0</v>
      </c>
      <c r="O13495" s="2">
        <f>L13495-M13495-K13495-FIXED_COSTS</f>
        <v>-64969.43650100028</v>
      </c>
      <c r="P13495" s="2">
        <f>IF(N13495=1,O13495,"")</f>
      </c>
    </row>
    <row r="13496">
      <c r="A13496" s="6">
        <v>20</v>
      </c>
      <c r="B13496" s="6">
        <v>15</v>
      </c>
      <c r="C13496" s="6">
        <v>7</v>
      </c>
      <c r="D13496" s="6">
        <f>A13496+B13496+C13496</f>
        <v>42</v>
      </c>
      <c r="E13496" s="5">
        <f>IF(A13496=0,0,A13496*LABOR_HRS_WK_TOM*SEASON_WEEKS*(1+DIM_PCT_TOM)^A13496)</f>
        <v>12109.4999087861</v>
      </c>
      <c r="F13496" s="5">
        <f>IF(B13496=0,0,B13496*LABOR_HRS_WK_CAR*SEASON_WEEKS*(1+DIM_PCT_CAR)^B13496)</f>
        <v>651.73417492414933</v>
      </c>
      <c r="G13496" s="5">
        <f>IF(C13496=0,0,C13496*LABOR_HRS_WK_MES*SEASON_WEEKS*(1+DIM_PCT_MES)^C13496)</f>
        <v>343.61789814532818</v>
      </c>
      <c r="H13496" s="5">
        <f>E13496+F13496+G13496</f>
        <v>13104.851981855578</v>
      </c>
      <c r="I13496" s="5">
        <f>MIN(H13496,FARMER_HRS)</f>
        <v>720</v>
      </c>
      <c r="J13496" s="5">
        <f>MAX(0,H13496-FARMER_HRS)</f>
        <v>12384.851981855578</v>
      </c>
      <c r="K13496" s="2">
        <f>I13496*FARMER_RATE+J13496*TEMP_WORKER_RATE</f>
        <v>240014.79135165934</v>
      </c>
      <c r="L13496" s="2">
        <f>A13496*PRICE_TOM+B13496*PRICE_CAR+C13496*PRICE_MES</f>
        <v>226310</v>
      </c>
      <c r="M13496" s="2">
        <f>A13496*FERT_BED_TOM+B13496*FERT_BED_CAR+C13496*FERT_BED_MES</f>
        <v>30360</v>
      </c>
      <c r="N13496" s="6">
        <f>IF(AND(D13496&lt;=TOTAL_BEDS,J13496&lt;=TEMP_WORKER_MAX*TEMP_WORKER_HRS),1,0)</f>
        <v>0</v>
      </c>
      <c r="O13496" s="2">
        <f>L13496-M13496-K13496-FIXED_COSTS</f>
        <v>-64064.79135165934</v>
      </c>
      <c r="P13496" s="2">
        <f>IF(N13496=1,O13496,"")</f>
      </c>
    </row>
    <row r="13497">
      <c r="A13497" s="6">
        <v>20</v>
      </c>
      <c r="B13497" s="6">
        <v>15</v>
      </c>
      <c r="C13497" s="6">
        <v>8</v>
      </c>
      <c r="D13497" s="6">
        <f>A13497+B13497+C13497</f>
        <v>43</v>
      </c>
      <c r="E13497" s="5">
        <f>IF(A13497=0,0,A13497*LABOR_HRS_WK_TOM*SEASON_WEEKS*(1+DIM_PCT_TOM)^A13497)</f>
        <v>12109.4999087861</v>
      </c>
      <c r="F13497" s="5">
        <f>IF(B13497=0,0,B13497*LABOR_HRS_WK_CAR*SEASON_WEEKS*(1+DIM_PCT_CAR)^B13497)</f>
        <v>651.73417492414933</v>
      </c>
      <c r="G13497" s="5">
        <f>IF(C13497=0,0,C13497*LABOR_HRS_WK_MES*SEASON_WEEKS*(1+DIM_PCT_MES)^C13497)</f>
        <v>397.61499642530833</v>
      </c>
      <c r="H13497" s="5">
        <f>E13497+F13497+G13497</f>
        <v>13158.849080135558</v>
      </c>
      <c r="I13497" s="5">
        <f>MIN(H13497,FARMER_HRS)</f>
        <v>720</v>
      </c>
      <c r="J13497" s="5">
        <f>MAX(0,H13497-FARMER_HRS)</f>
        <v>12438.849080135558</v>
      </c>
      <c r="K13497" s="2">
        <f>I13497*FARMER_RATE+J13497*TEMP_WORKER_RATE</f>
        <v>240952.24097457566</v>
      </c>
      <c r="L13497" s="2">
        <f>A13497*PRICE_TOM+B13497*PRICE_CAR+C13497*PRICE_MES</f>
        <v>229010</v>
      </c>
      <c r="M13497" s="2">
        <f>A13497*FERT_BED_TOM+B13497*FERT_BED_CAR+C13497*FERT_BED_MES</f>
        <v>31240</v>
      </c>
      <c r="N13497" s="6">
        <f>IF(AND(D13497&lt;=TOTAL_BEDS,J13497&lt;=TEMP_WORKER_MAX*TEMP_WORKER_HRS),1,0)</f>
        <v>0</v>
      </c>
      <c r="O13497" s="2">
        <f>L13497-M13497-K13497-FIXED_COSTS</f>
        <v>-63182.240974575659</v>
      </c>
      <c r="P13497" s="2">
        <f>IF(N13497=1,O13497,"")</f>
      </c>
    </row>
    <row r="13498">
      <c r="A13498" s="6">
        <v>20</v>
      </c>
      <c r="B13498" s="6">
        <v>15</v>
      </c>
      <c r="C13498" s="6">
        <v>9</v>
      </c>
      <c r="D13498" s="6">
        <f>A13498+B13498+C13498</f>
        <v>44</v>
      </c>
      <c r="E13498" s="5">
        <f>IF(A13498=0,0,A13498*LABOR_HRS_WK_TOM*SEASON_WEEKS*(1+DIM_PCT_TOM)^A13498)</f>
        <v>12109.4999087861</v>
      </c>
      <c r="F13498" s="5">
        <f>IF(B13498=0,0,B13498*LABOR_HRS_WK_CAR*SEASON_WEEKS*(1+DIM_PCT_CAR)^B13498)</f>
        <v>651.73417492414933</v>
      </c>
      <c r="G13498" s="5">
        <f>IF(C13498=0,0,C13498*LABOR_HRS_WK_MES*SEASON_WEEKS*(1+DIM_PCT_MES)^C13498)</f>
        <v>452.90833186570273</v>
      </c>
      <c r="H13498" s="5">
        <f>E13498+F13498+G13498</f>
        <v>13214.142415575952</v>
      </c>
      <c r="I13498" s="5">
        <f>MIN(H13498,FARMER_HRS)</f>
        <v>720</v>
      </c>
      <c r="J13498" s="5">
        <f>MAX(0,H13498-FARMER_HRS)</f>
        <v>12494.142415575952</v>
      </c>
      <c r="K13498" s="2">
        <f>I13498*FARMER_RATE+J13498*TEMP_WORKER_RATE</f>
        <v>241912.19471486029</v>
      </c>
      <c r="L13498" s="2">
        <f>A13498*PRICE_TOM+B13498*PRICE_CAR+C13498*PRICE_MES</f>
        <v>231710</v>
      </c>
      <c r="M13498" s="2">
        <f>A13498*FERT_BED_TOM+B13498*FERT_BED_CAR+C13498*FERT_BED_MES</f>
        <v>32120</v>
      </c>
      <c r="N13498" s="6">
        <f>IF(AND(D13498&lt;=TOTAL_BEDS,J13498&lt;=TEMP_WORKER_MAX*TEMP_WORKER_HRS),1,0)</f>
        <v>0</v>
      </c>
      <c r="O13498" s="2">
        <f>L13498-M13498-K13498-FIXED_COSTS</f>
        <v>-62322.194714860292</v>
      </c>
      <c r="P13498" s="2">
        <f>IF(N13498=1,O13498,"")</f>
      </c>
    </row>
    <row r="13499">
      <c r="A13499" s="6">
        <v>20</v>
      </c>
      <c r="B13499" s="6">
        <v>15</v>
      </c>
      <c r="C13499" s="6">
        <v>10</v>
      </c>
      <c r="D13499" s="6">
        <f>A13499+B13499+C13499</f>
        <v>45</v>
      </c>
      <c r="E13499" s="5">
        <f>IF(A13499=0,0,A13499*LABOR_HRS_WK_TOM*SEASON_WEEKS*(1+DIM_PCT_TOM)^A13499)</f>
        <v>12109.4999087861</v>
      </c>
      <c r="F13499" s="5">
        <f>IF(B13499=0,0,B13499*LABOR_HRS_WK_CAR*SEASON_WEEKS*(1+DIM_PCT_CAR)^B13499)</f>
        <v>651.73417492414933</v>
      </c>
      <c r="G13499" s="5">
        <f>IF(C13499=0,0,C13499*LABOR_HRS_WK_MES*SEASON_WEEKS*(1+DIM_PCT_MES)^C13499)</f>
        <v>509.52187334891551</v>
      </c>
      <c r="H13499" s="5">
        <f>E13499+F13499+G13499</f>
        <v>13270.755957059166</v>
      </c>
      <c r="I13499" s="5">
        <f>MIN(H13499,FARMER_HRS)</f>
        <v>720</v>
      </c>
      <c r="J13499" s="5">
        <f>MAX(0,H13499-FARMER_HRS)</f>
        <v>12550.755957059166</v>
      </c>
      <c r="K13499" s="2">
        <f>I13499*FARMER_RATE+J13499*TEMP_WORKER_RATE</f>
        <v>242895.06869894385</v>
      </c>
      <c r="L13499" s="2">
        <f>A13499*PRICE_TOM+B13499*PRICE_CAR+C13499*PRICE_MES</f>
        <v>234410</v>
      </c>
      <c r="M13499" s="2">
        <f>A13499*FERT_BED_TOM+B13499*FERT_BED_CAR+C13499*FERT_BED_MES</f>
        <v>33000</v>
      </c>
      <c r="N13499" s="6">
        <f>IF(AND(D13499&lt;=TOTAL_BEDS,J13499&lt;=TEMP_WORKER_MAX*TEMP_WORKER_HRS),1,0)</f>
        <v>0</v>
      </c>
      <c r="O13499" s="2">
        <f>L13499-M13499-K13499-FIXED_COSTS</f>
        <v>-61485.068698943855</v>
      </c>
      <c r="P13499" s="2">
        <f>IF(N13499=1,O13499,"")</f>
      </c>
    </row>
    <row r="13500">
      <c r="A13500" s="6">
        <v>20</v>
      </c>
      <c r="B13500" s="6">
        <v>15</v>
      </c>
      <c r="C13500" s="6">
        <v>11</v>
      </c>
      <c r="D13500" s="6">
        <f>A13500+B13500+C13500</f>
        <v>46</v>
      </c>
      <c r="E13500" s="5">
        <f>IF(A13500=0,0,A13500*LABOR_HRS_WK_TOM*SEASON_WEEKS*(1+DIM_PCT_TOM)^A13500)</f>
        <v>12109.4999087861</v>
      </c>
      <c r="F13500" s="5">
        <f>IF(B13500=0,0,B13500*LABOR_HRS_WK_CAR*SEASON_WEEKS*(1+DIM_PCT_CAR)^B13500)</f>
        <v>651.73417492414933</v>
      </c>
      <c r="G13500" s="5">
        <f>IF(C13500=0,0,C13500*LABOR_HRS_WK_MES*SEASON_WEEKS*(1+DIM_PCT_MES)^C13500)</f>
        <v>567.47998644235463</v>
      </c>
      <c r="H13500" s="5">
        <f>E13500+F13500+G13500</f>
        <v>13328.714070152604</v>
      </c>
      <c r="I13500" s="5">
        <f>MIN(H13500,FARMER_HRS)</f>
        <v>720</v>
      </c>
      <c r="J13500" s="5">
        <f>MAX(0,H13500-FARMER_HRS)</f>
        <v>12608.714070152604</v>
      </c>
      <c r="K13500" s="2">
        <f>I13500*FARMER_RATE+J13500*TEMP_WORKER_RATE</f>
        <v>243901.28594014936</v>
      </c>
      <c r="L13500" s="2">
        <f>A13500*PRICE_TOM+B13500*PRICE_CAR+C13500*PRICE_MES</f>
        <v>237110</v>
      </c>
      <c r="M13500" s="2">
        <f>A13500*FERT_BED_TOM+B13500*FERT_BED_CAR+C13500*FERT_BED_MES</f>
        <v>33880</v>
      </c>
      <c r="N13500" s="6">
        <f>IF(AND(D13500&lt;=TOTAL_BEDS,J13500&lt;=TEMP_WORKER_MAX*TEMP_WORKER_HRS),1,0)</f>
        <v>0</v>
      </c>
      <c r="O13500" s="2">
        <f>L13500-M13500-K13500-FIXED_COSTS</f>
        <v>-60671.285940149362</v>
      </c>
      <c r="P13500" s="2">
        <f>IF(N13500=1,O13500,"")</f>
      </c>
    </row>
    <row r="13501">
      <c r="A13501" s="6">
        <v>20</v>
      </c>
      <c r="B13501" s="6">
        <v>15</v>
      </c>
      <c r="C13501" s="6">
        <v>12</v>
      </c>
      <c r="D13501" s="6">
        <f>A13501+B13501+C13501</f>
        <v>47</v>
      </c>
      <c r="E13501" s="5">
        <f>IF(A13501=0,0,A13501*LABOR_HRS_WK_TOM*SEASON_WEEKS*(1+DIM_PCT_TOM)^A13501)</f>
        <v>12109.4999087861</v>
      </c>
      <c r="F13501" s="5">
        <f>IF(B13501=0,0,B13501*LABOR_HRS_WK_CAR*SEASON_WEEKS*(1+DIM_PCT_CAR)^B13501)</f>
        <v>651.73417492414933</v>
      </c>
      <c r="G13501" s="5">
        <f>IF(C13501=0,0,C13501*LABOR_HRS_WK_MES*SEASON_WEEKS*(1+DIM_PCT_MES)^C13501)</f>
        <v>626.807439570419</v>
      </c>
      <c r="H13501" s="5">
        <f>E13501+F13501+G13501</f>
        <v>13388.041523280668</v>
      </c>
      <c r="I13501" s="5">
        <f>MIN(H13501,FARMER_HRS)</f>
        <v>720</v>
      </c>
      <c r="J13501" s="5">
        <f>MAX(0,H13501-FARMER_HRS)</f>
        <v>12668.041523280668</v>
      </c>
      <c r="K13501" s="2">
        <f>I13501*FARMER_RATE+J13501*TEMP_WORKER_RATE</f>
        <v>244931.27644584494</v>
      </c>
      <c r="L13501" s="2">
        <f>A13501*PRICE_TOM+B13501*PRICE_CAR+C13501*PRICE_MES</f>
        <v>239810</v>
      </c>
      <c r="M13501" s="2">
        <f>A13501*FERT_BED_TOM+B13501*FERT_BED_CAR+C13501*FERT_BED_MES</f>
        <v>34760</v>
      </c>
      <c r="N13501" s="6">
        <f>IF(AND(D13501&lt;=TOTAL_BEDS,J13501&lt;=TEMP_WORKER_MAX*TEMP_WORKER_HRS),1,0)</f>
        <v>0</v>
      </c>
      <c r="O13501" s="2">
        <f>L13501-M13501-K13501-FIXED_COSTS</f>
        <v>-59881.276445844938</v>
      </c>
      <c r="P13501" s="2">
        <f>IF(N13501=1,O13501,"")</f>
      </c>
    </row>
    <row r="13502">
      <c r="A13502" s="6">
        <v>20</v>
      </c>
      <c r="B13502" s="6">
        <v>15</v>
      </c>
      <c r="C13502" s="6">
        <v>13</v>
      </c>
      <c r="D13502" s="6">
        <f>A13502+B13502+C13502</f>
        <v>48</v>
      </c>
      <c r="E13502" s="5">
        <f>IF(A13502=0,0,A13502*LABOR_HRS_WK_TOM*SEASON_WEEKS*(1+DIM_PCT_TOM)^A13502)</f>
        <v>12109.4999087861</v>
      </c>
      <c r="F13502" s="5">
        <f>IF(B13502=0,0,B13502*LABOR_HRS_WK_CAR*SEASON_WEEKS*(1+DIM_PCT_CAR)^B13502)</f>
        <v>651.73417492414933</v>
      </c>
      <c r="G13502" s="5">
        <f>IF(C13502=0,0,C13502*LABOR_HRS_WK_MES*SEASON_WEEKS*(1+DIM_PCT_MES)^C13502)</f>
        <v>687.52941027880331</v>
      </c>
      <c r="H13502" s="5">
        <f>E13502+F13502+G13502</f>
        <v>13448.763493989052</v>
      </c>
      <c r="I13502" s="5">
        <f>MIN(H13502,FARMER_HRS)</f>
        <v>720</v>
      </c>
      <c r="J13502" s="5">
        <f>MAX(0,H13502-FARMER_HRS)</f>
        <v>12728.763493989052</v>
      </c>
      <c r="K13502" s="2">
        <f>I13502*FARMER_RATE+J13502*TEMP_WORKER_RATE</f>
        <v>245985.47732619883</v>
      </c>
      <c r="L13502" s="2">
        <f>A13502*PRICE_TOM+B13502*PRICE_CAR+C13502*PRICE_MES</f>
        <v>242510</v>
      </c>
      <c r="M13502" s="2">
        <f>A13502*FERT_BED_TOM+B13502*FERT_BED_CAR+C13502*FERT_BED_MES</f>
        <v>35640</v>
      </c>
      <c r="N13502" s="6">
        <f>IF(AND(D13502&lt;=TOTAL_BEDS,J13502&lt;=TEMP_WORKER_MAX*TEMP_WORKER_HRS),1,0)</f>
        <v>0</v>
      </c>
      <c r="O13502" s="2">
        <f>L13502-M13502-K13502-FIXED_COSTS</f>
        <v>-59115.47732619883</v>
      </c>
      <c r="P13502" s="2">
        <f>IF(N13502=1,O13502,"")</f>
      </c>
    </row>
    <row r="13503">
      <c r="A13503" s="6">
        <v>20</v>
      </c>
      <c r="B13503" s="6">
        <v>15</v>
      </c>
      <c r="C13503" s="6">
        <v>14</v>
      </c>
      <c r="D13503" s="6">
        <f>A13503+B13503+C13503</f>
        <v>49</v>
      </c>
      <c r="E13503" s="5">
        <f>IF(A13503=0,0,A13503*LABOR_HRS_WK_TOM*SEASON_WEEKS*(1+DIM_PCT_TOM)^A13503)</f>
        <v>12109.4999087861</v>
      </c>
      <c r="F13503" s="5">
        <f>IF(B13503=0,0,B13503*LABOR_HRS_WK_CAR*SEASON_WEEKS*(1+DIM_PCT_CAR)^B13503)</f>
        <v>651.73417492414933</v>
      </c>
      <c r="G13503" s="5">
        <f>IF(C13503=0,0,C13503*LABOR_HRS_WK_MES*SEASON_WEEKS*(1+DIM_PCT_MES)^C13503)</f>
        <v>749.67149159246435</v>
      </c>
      <c r="H13503" s="5">
        <f>E13503+F13503+G13503</f>
        <v>13510.905575302713</v>
      </c>
      <c r="I13503" s="5">
        <f>MIN(H13503,FARMER_HRS)</f>
        <v>720</v>
      </c>
      <c r="J13503" s="5">
        <f>MAX(0,H13503-FARMER_HRS)</f>
        <v>12790.905575302713</v>
      </c>
      <c r="K13503" s="2">
        <f>I13503*FARMER_RATE+J13503*TEMP_WORKER_RATE</f>
        <v>247064.332904561</v>
      </c>
      <c r="L13503" s="2">
        <f>A13503*PRICE_TOM+B13503*PRICE_CAR+C13503*PRICE_MES</f>
        <v>245210</v>
      </c>
      <c r="M13503" s="2">
        <f>A13503*FERT_BED_TOM+B13503*FERT_BED_CAR+C13503*FERT_BED_MES</f>
        <v>36520</v>
      </c>
      <c r="N13503" s="6">
        <f>IF(AND(D13503&lt;=TOTAL_BEDS,J13503&lt;=TEMP_WORKER_MAX*TEMP_WORKER_HRS),1,0)</f>
        <v>0</v>
      </c>
      <c r="O13503" s="2">
        <f>L13503-M13503-K13503-FIXED_COSTS</f>
        <v>-58374.332904560986</v>
      </c>
      <c r="P13503" s="2">
        <f>IF(N13503=1,O13503,"")</f>
      </c>
    </row>
    <row r="13504">
      <c r="A13504" s="6">
        <v>20</v>
      </c>
      <c r="B13504" s="6">
        <v>15</v>
      </c>
      <c r="C13504" s="6">
        <v>15</v>
      </c>
      <c r="D13504" s="6">
        <f>A13504+B13504+C13504</f>
        <v>50</v>
      </c>
      <c r="E13504" s="5">
        <f>IF(A13504=0,0,A13504*LABOR_HRS_WK_TOM*SEASON_WEEKS*(1+DIM_PCT_TOM)^A13504)</f>
        <v>12109.4999087861</v>
      </c>
      <c r="F13504" s="5">
        <f>IF(B13504=0,0,B13504*LABOR_HRS_WK_CAR*SEASON_WEEKS*(1+DIM_PCT_CAR)^B13504)</f>
        <v>651.73417492414933</v>
      </c>
      <c r="G13504" s="5">
        <f>IF(C13504=0,0,C13504*LABOR_HRS_WK_MES*SEASON_WEEKS*(1+DIM_PCT_MES)^C13504)</f>
        <v>813.25969846861074</v>
      </c>
      <c r="H13504" s="5">
        <f>E13504+F13504+G13504</f>
        <v>13574.493782178861</v>
      </c>
      <c r="I13504" s="5">
        <f>MIN(H13504,FARMER_HRS)</f>
        <v>720</v>
      </c>
      <c r="J13504" s="5">
        <f>MAX(0,H13504-FARMER_HRS)</f>
        <v>12854.493782178861</v>
      </c>
      <c r="K13504" s="2">
        <f>I13504*FARMER_RATE+J13504*TEMP_WORKER_RATE</f>
        <v>248168.29482949412</v>
      </c>
      <c r="L13504" s="2">
        <f>A13504*PRICE_TOM+B13504*PRICE_CAR+C13504*PRICE_MES</f>
        <v>247910</v>
      </c>
      <c r="M13504" s="2">
        <f>A13504*FERT_BED_TOM+B13504*FERT_BED_CAR+C13504*FERT_BED_MES</f>
        <v>37400</v>
      </c>
      <c r="N13504" s="6">
        <f>IF(AND(D13504&lt;=TOTAL_BEDS,J13504&lt;=TEMP_WORKER_MAX*TEMP_WORKER_HRS),1,0)</f>
        <v>0</v>
      </c>
      <c r="O13504" s="2">
        <f>L13504-M13504-K13504-FIXED_COSTS</f>
        <v>-57658.294829494116</v>
      </c>
      <c r="P13504" s="2">
        <f>IF(N13504=1,O13504,"")</f>
      </c>
    </row>
    <row r="13505">
      <c r="A13505" s="6">
        <v>20</v>
      </c>
      <c r="B13505" s="6">
        <v>15</v>
      </c>
      <c r="C13505" s="6">
        <v>16</v>
      </c>
      <c r="D13505" s="6">
        <f>A13505+B13505+C13505</f>
        <v>51</v>
      </c>
      <c r="E13505" s="5">
        <f>IF(A13505=0,0,A13505*LABOR_HRS_WK_TOM*SEASON_WEEKS*(1+DIM_PCT_TOM)^A13505)</f>
        <v>12109.4999087861</v>
      </c>
      <c r="F13505" s="5">
        <f>IF(B13505=0,0,B13505*LABOR_HRS_WK_CAR*SEASON_WEEKS*(1+DIM_PCT_CAR)^B13505)</f>
        <v>651.73417492414933</v>
      </c>
      <c r="G13505" s="5">
        <f>IF(C13505=0,0,C13505*LABOR_HRS_WK_MES*SEASON_WEEKS*(1+DIM_PCT_MES)^C13505)</f>
        <v>878.32047434609967</v>
      </c>
      <c r="H13505" s="5">
        <f>E13505+F13505+G13505</f>
        <v>13639.554558056348</v>
      </c>
      <c r="I13505" s="5">
        <f>MIN(H13505,FARMER_HRS)</f>
        <v>720</v>
      </c>
      <c r="J13505" s="5">
        <f>MAX(0,H13505-FARMER_HRS)</f>
        <v>12919.554558056348</v>
      </c>
      <c r="K13505" s="2">
        <f>I13505*FARMER_RATE+J13505*TEMP_WORKER_RATE</f>
        <v>249297.82218847825</v>
      </c>
      <c r="L13505" s="2">
        <f>A13505*PRICE_TOM+B13505*PRICE_CAR+C13505*PRICE_MES</f>
        <v>250610</v>
      </c>
      <c r="M13505" s="2">
        <f>A13505*FERT_BED_TOM+B13505*FERT_BED_CAR+C13505*FERT_BED_MES</f>
        <v>38280</v>
      </c>
      <c r="N13505" s="6">
        <f>IF(AND(D13505&lt;=TOTAL_BEDS,J13505&lt;=TEMP_WORKER_MAX*TEMP_WORKER_HRS),1,0)</f>
        <v>0</v>
      </c>
      <c r="O13505" s="2">
        <f>L13505-M13505-K13505-FIXED_COSTS</f>
        <v>-56967.822188478254</v>
      </c>
      <c r="P13505" s="2">
        <f>IF(N13505=1,O13505,"")</f>
      </c>
    </row>
    <row r="13506">
      <c r="A13506" s="6">
        <v>20</v>
      </c>
      <c r="B13506" s="6">
        <v>15</v>
      </c>
      <c r="C13506" s="6">
        <v>17</v>
      </c>
      <c r="D13506" s="6">
        <f>A13506+B13506+C13506</f>
        <v>52</v>
      </c>
      <c r="E13506" s="5">
        <f>IF(A13506=0,0,A13506*LABOR_HRS_WK_TOM*SEASON_WEEKS*(1+DIM_PCT_TOM)^A13506)</f>
        <v>12109.4999087861</v>
      </c>
      <c r="F13506" s="5">
        <f>IF(B13506=0,0,B13506*LABOR_HRS_WK_CAR*SEASON_WEEKS*(1+DIM_PCT_CAR)^B13506)</f>
        <v>651.73417492414933</v>
      </c>
      <c r="G13506" s="5">
        <f>IF(C13506=0,0,C13506*LABOR_HRS_WK_MES*SEASON_WEEKS*(1+DIM_PCT_MES)^C13506)</f>
        <v>944.88069779263992</v>
      </c>
      <c r="H13506" s="5">
        <f>E13506+F13506+G13506</f>
        <v>13706.114781502889</v>
      </c>
      <c r="I13506" s="5">
        <f>MIN(H13506,FARMER_HRS)</f>
        <v>720</v>
      </c>
      <c r="J13506" s="5">
        <f>MAX(0,H13506-FARMER_HRS)</f>
        <v>12986.114781502889</v>
      </c>
      <c r="K13506" s="2">
        <f>I13506*FARMER_RATE+J13506*TEMP_WORKER_RATE</f>
        <v>250453.38162331405</v>
      </c>
      <c r="L13506" s="2">
        <f>A13506*PRICE_TOM+B13506*PRICE_CAR+C13506*PRICE_MES</f>
        <v>253310</v>
      </c>
      <c r="M13506" s="2">
        <f>A13506*FERT_BED_TOM+B13506*FERT_BED_CAR+C13506*FERT_BED_MES</f>
        <v>39160</v>
      </c>
      <c r="N13506" s="6">
        <f>IF(AND(D13506&lt;=TOTAL_BEDS,J13506&lt;=TEMP_WORKER_MAX*TEMP_WORKER_HRS),1,0)</f>
        <v>0</v>
      </c>
      <c r="O13506" s="2">
        <f>L13506-M13506-K13506-FIXED_COSTS</f>
        <v>-56303.381623314053</v>
      </c>
      <c r="P13506" s="2">
        <f>IF(N13506=1,O13506,"")</f>
      </c>
    </row>
    <row r="13507">
      <c r="A13507" s="6">
        <v>20</v>
      </c>
      <c r="B13507" s="6">
        <v>15</v>
      </c>
      <c r="C13507" s="6">
        <v>18</v>
      </c>
      <c r="D13507" s="6">
        <f>A13507+B13507+C13507</f>
        <v>53</v>
      </c>
      <c r="E13507" s="5">
        <f>IF(A13507=0,0,A13507*LABOR_HRS_WK_TOM*SEASON_WEEKS*(1+DIM_PCT_TOM)^A13507)</f>
        <v>12109.4999087861</v>
      </c>
      <c r="F13507" s="5">
        <f>IF(B13507=0,0,B13507*LABOR_HRS_WK_CAR*SEASON_WEEKS*(1+DIM_PCT_CAR)^B13507)</f>
        <v>651.73417492414933</v>
      </c>
      <c r="G13507" s="5">
        <f>IF(C13507=0,0,C13507*LABOR_HRS_WK_MES*SEASON_WEEKS*(1+DIM_PCT_MES)^C13507)</f>
        <v>1012.9676892512272</v>
      </c>
      <c r="H13507" s="5">
        <f>E13507+F13507+G13507</f>
        <v>13774.201772961476</v>
      </c>
      <c r="I13507" s="5">
        <f>MIN(H13507,FARMER_HRS)</f>
        <v>720</v>
      </c>
      <c r="J13507" s="5">
        <f>MAX(0,H13507-FARMER_HRS)</f>
        <v>13054.201772961476</v>
      </c>
      <c r="K13507" s="2">
        <f>I13507*FARMER_RATE+J13507*TEMP_WORKER_RATE</f>
        <v>251635.44744724786</v>
      </c>
      <c r="L13507" s="2">
        <f>A13507*PRICE_TOM+B13507*PRICE_CAR+C13507*PRICE_MES</f>
        <v>256010</v>
      </c>
      <c r="M13507" s="2">
        <f>A13507*FERT_BED_TOM+B13507*FERT_BED_CAR+C13507*FERT_BED_MES</f>
        <v>40040</v>
      </c>
      <c r="N13507" s="6">
        <f>IF(AND(D13507&lt;=TOTAL_BEDS,J13507&lt;=TEMP_WORKER_MAX*TEMP_WORKER_HRS),1,0)</f>
        <v>0</v>
      </c>
      <c r="O13507" s="2">
        <f>L13507-M13507-K13507-FIXED_COSTS</f>
        <v>-55665.447447247861</v>
      </c>
      <c r="P13507" s="2">
        <f>IF(N13507=1,O13507,"")</f>
      </c>
    </row>
    <row r="13508">
      <c r="A13508" s="6">
        <v>20</v>
      </c>
      <c r="B13508" s="6">
        <v>15</v>
      </c>
      <c r="C13508" s="6">
        <v>19</v>
      </c>
      <c r="D13508" s="6">
        <f>A13508+B13508+C13508</f>
        <v>54</v>
      </c>
      <c r="E13508" s="5">
        <f>IF(A13508=0,0,A13508*LABOR_HRS_WK_TOM*SEASON_WEEKS*(1+DIM_PCT_TOM)^A13508)</f>
        <v>12109.4999087861</v>
      </c>
      <c r="F13508" s="5">
        <f>IF(B13508=0,0,B13508*LABOR_HRS_WK_CAR*SEASON_WEEKS*(1+DIM_PCT_CAR)^B13508)</f>
        <v>651.73417492414933</v>
      </c>
      <c r="G13508" s="5">
        <f>IF(C13508=0,0,C13508*LABOR_HRS_WK_MES*SEASON_WEEKS*(1+DIM_PCT_MES)^C13508)</f>
        <v>1082.6092178872491</v>
      </c>
      <c r="H13508" s="5">
        <f>E13508+F13508+G13508</f>
        <v>13843.843301597499</v>
      </c>
      <c r="I13508" s="5">
        <f>MIN(H13508,FARMER_HRS)</f>
        <v>720</v>
      </c>
      <c r="J13508" s="5">
        <f>MAX(0,H13508-FARMER_HRS)</f>
        <v>13123.843301597499</v>
      </c>
      <c r="K13508" s="2">
        <f>I13508*FARMER_RATE+J13508*TEMP_WORKER_RATE</f>
        <v>252844.50176384547</v>
      </c>
      <c r="L13508" s="2">
        <f>A13508*PRICE_TOM+B13508*PRICE_CAR+C13508*PRICE_MES</f>
        <v>258710</v>
      </c>
      <c r="M13508" s="2">
        <f>A13508*FERT_BED_TOM+B13508*FERT_BED_CAR+C13508*FERT_BED_MES</f>
        <v>40920</v>
      </c>
      <c r="N13508" s="6">
        <f>IF(AND(D13508&lt;=TOTAL_BEDS,J13508&lt;=TEMP_WORKER_MAX*TEMP_WORKER_HRS),1,0)</f>
        <v>0</v>
      </c>
      <c r="O13508" s="2">
        <f>L13508-M13508-K13508-FIXED_COSTS</f>
        <v>-55054.501763845474</v>
      </c>
      <c r="P13508" s="2">
        <f>IF(N13508=1,O13508,"")</f>
      </c>
    </row>
    <row r="13509">
      <c r="A13509" s="6">
        <v>20</v>
      </c>
      <c r="B13509" s="6">
        <v>15</v>
      </c>
      <c r="C13509" s="6">
        <v>20</v>
      </c>
      <c r="D13509" s="6">
        <f>A13509+B13509+C13509</f>
        <v>55</v>
      </c>
      <c r="E13509" s="5">
        <f>IF(A13509=0,0,A13509*LABOR_HRS_WK_TOM*SEASON_WEEKS*(1+DIM_PCT_TOM)^A13509)</f>
        <v>12109.4999087861</v>
      </c>
      <c r="F13509" s="5">
        <f>IF(B13509=0,0,B13509*LABOR_HRS_WK_CAR*SEASON_WEEKS*(1+DIM_PCT_CAR)^B13509)</f>
        <v>651.73417492414933</v>
      </c>
      <c r="G13509" s="5">
        <f>IF(C13509=0,0,C13509*LABOR_HRS_WK_MES*SEASON_WEEKS*(1+DIM_PCT_MES)^C13509)</f>
        <v>1153.8335085377259</v>
      </c>
      <c r="H13509" s="5">
        <f>E13509+F13509+G13509</f>
        <v>13915.067592247975</v>
      </c>
      <c r="I13509" s="5">
        <f>MIN(H13509,FARMER_HRS)</f>
        <v>720</v>
      </c>
      <c r="J13509" s="5">
        <f>MAX(0,H13509-FARMER_HRS)</f>
        <v>13195.067592247975</v>
      </c>
      <c r="K13509" s="2">
        <f>I13509*FARMER_RATE+J13509*TEMP_WORKER_RATE</f>
        <v>254081.03458763845</v>
      </c>
      <c r="L13509" s="2">
        <f>A13509*PRICE_TOM+B13509*PRICE_CAR+C13509*PRICE_MES</f>
        <v>261410</v>
      </c>
      <c r="M13509" s="2">
        <f>A13509*FERT_BED_TOM+B13509*FERT_BED_CAR+C13509*FERT_BED_MES</f>
        <v>41800</v>
      </c>
      <c r="N13509" s="6">
        <f>IF(AND(D13509&lt;=TOTAL_BEDS,J13509&lt;=TEMP_WORKER_MAX*TEMP_WORKER_HRS),1,0)</f>
        <v>0</v>
      </c>
      <c r="O13509" s="2">
        <f>L13509-M13509-K13509-FIXED_COSTS</f>
        <v>-54471.034587638453</v>
      </c>
      <c r="P13509" s="2">
        <f>IF(N13509=1,O13509,"")</f>
      </c>
    </row>
    <row r="13510">
      <c r="A13510" s="6">
        <v>20</v>
      </c>
      <c r="B13510" s="6">
        <v>15</v>
      </c>
      <c r="C13510" s="6">
        <v>21</v>
      </c>
      <c r="D13510" s="6">
        <f>A13510+B13510+C13510</f>
        <v>56</v>
      </c>
      <c r="E13510" s="5">
        <f>IF(A13510=0,0,A13510*LABOR_HRS_WK_TOM*SEASON_WEEKS*(1+DIM_PCT_TOM)^A13510)</f>
        <v>12109.4999087861</v>
      </c>
      <c r="F13510" s="5">
        <f>IF(B13510=0,0,B13510*LABOR_HRS_WK_CAR*SEASON_WEEKS*(1+DIM_PCT_CAR)^B13510)</f>
        <v>651.73417492414933</v>
      </c>
      <c r="G13510" s="5">
        <f>IF(C13510=0,0,C13510*LABOR_HRS_WK_MES*SEASON_WEEKS*(1+DIM_PCT_MES)^C13510)</f>
        <v>1226.6692487641699</v>
      </c>
      <c r="H13510" s="5">
        <f>E13510+F13510+G13510</f>
        <v>13987.90333247442</v>
      </c>
      <c r="I13510" s="5">
        <f>MIN(H13510,FARMER_HRS)</f>
        <v>720</v>
      </c>
      <c r="J13510" s="5">
        <f>MAX(0,H13510-FARMER_HRS)</f>
        <v>13267.90333247442</v>
      </c>
      <c r="K13510" s="2">
        <f>I13510*FARMER_RATE+J13510*TEMP_WORKER_RATE</f>
        <v>255345.54396656979</v>
      </c>
      <c r="L13510" s="2">
        <f>A13510*PRICE_TOM+B13510*PRICE_CAR+C13510*PRICE_MES</f>
        <v>264110</v>
      </c>
      <c r="M13510" s="2">
        <f>A13510*FERT_BED_TOM+B13510*FERT_BED_CAR+C13510*FERT_BED_MES</f>
        <v>42680</v>
      </c>
      <c r="N13510" s="6">
        <f>IF(AND(D13510&lt;=TOTAL_BEDS,J13510&lt;=TEMP_WORKER_MAX*TEMP_WORKER_HRS),1,0)</f>
        <v>0</v>
      </c>
      <c r="O13510" s="2">
        <f>L13510-M13510-K13510-FIXED_COSTS</f>
        <v>-53915.543966569792</v>
      </c>
      <c r="P13510" s="2">
        <f>IF(N13510=1,O13510,"")</f>
      </c>
    </row>
    <row r="13511">
      <c r="A13511" s="6">
        <v>20</v>
      </c>
      <c r="B13511" s="6">
        <v>15</v>
      </c>
      <c r="C13511" s="6">
        <v>22</v>
      </c>
      <c r="D13511" s="6">
        <f>A13511+B13511+C13511</f>
        <v>57</v>
      </c>
      <c r="E13511" s="5">
        <f>IF(A13511=0,0,A13511*LABOR_HRS_WK_TOM*SEASON_WEEKS*(1+DIM_PCT_TOM)^A13511)</f>
        <v>12109.4999087861</v>
      </c>
      <c r="F13511" s="5">
        <f>IF(B13511=0,0,B13511*LABOR_HRS_WK_CAR*SEASON_WEEKS*(1+DIM_PCT_CAR)^B13511)</f>
        <v>651.73417492414933</v>
      </c>
      <c r="G13511" s="5">
        <f>IF(C13511=0,0,C13511*LABOR_HRS_WK_MES*SEASON_WEEKS*(1+DIM_PCT_MES)^C13511)</f>
        <v>1301.1455960105659</v>
      </c>
      <c r="H13511" s="5">
        <f>E13511+F13511+G13511</f>
        <v>14062.379679720816</v>
      </c>
      <c r="I13511" s="5">
        <f>MIN(H13511,FARMER_HRS)</f>
        <v>720</v>
      </c>
      <c r="J13511" s="5">
        <f>MAX(0,H13511-FARMER_HRS)</f>
        <v>13342.379679720816</v>
      </c>
      <c r="K13511" s="2">
        <f>I13511*FARMER_RATE+J13511*TEMP_WORKER_RATE</f>
        <v>256638.53610626416</v>
      </c>
      <c r="L13511" s="2">
        <f>A13511*PRICE_TOM+B13511*PRICE_CAR+C13511*PRICE_MES</f>
        <v>266810</v>
      </c>
      <c r="M13511" s="2">
        <f>A13511*FERT_BED_TOM+B13511*FERT_BED_CAR+C13511*FERT_BED_MES</f>
        <v>43560</v>
      </c>
      <c r="N13511" s="6">
        <f>IF(AND(D13511&lt;=TOTAL_BEDS,J13511&lt;=TEMP_WORKER_MAX*TEMP_WORKER_HRS),1,0)</f>
        <v>0</v>
      </c>
      <c r="O13511" s="2">
        <f>L13511-M13511-K13511-FIXED_COSTS</f>
        <v>-53388.53610626416</v>
      </c>
      <c r="P13511" s="2">
        <f>IF(N13511=1,O13511,"")</f>
      </c>
    </row>
    <row r="13512">
      <c r="A13512" s="6">
        <v>20</v>
      </c>
      <c r="B13512" s="6">
        <v>15</v>
      </c>
      <c r="C13512" s="6">
        <v>23</v>
      </c>
      <c r="D13512" s="6">
        <f>A13512+B13512+C13512</f>
        <v>58</v>
      </c>
      <c r="E13512" s="5">
        <f>IF(A13512=0,0,A13512*LABOR_HRS_WK_TOM*SEASON_WEEKS*(1+DIM_PCT_TOM)^A13512)</f>
        <v>12109.4999087861</v>
      </c>
      <c r="F13512" s="5">
        <f>IF(B13512=0,0,B13512*LABOR_HRS_WK_CAR*SEASON_WEEKS*(1+DIM_PCT_CAR)^B13512)</f>
        <v>651.73417492414933</v>
      </c>
      <c r="G13512" s="5">
        <f>IF(C13512=0,0,C13512*LABOR_HRS_WK_MES*SEASON_WEEKS*(1+DIM_PCT_MES)^C13512)</f>
        <v>1377.2921848680023</v>
      </c>
      <c r="H13512" s="5">
        <f>E13512+F13512+G13512</f>
        <v>14138.526268578251</v>
      </c>
      <c r="I13512" s="5">
        <f>MIN(H13512,FARMER_HRS)</f>
        <v>720</v>
      </c>
      <c r="J13512" s="5">
        <f>MAX(0,H13512-FARMER_HRS)</f>
        <v>13418.526268578251</v>
      </c>
      <c r="K13512" s="2">
        <f>I13512*FARMER_RATE+J13512*TEMP_WORKER_RATE</f>
        <v>257960.52549615019</v>
      </c>
      <c r="L13512" s="2">
        <f>A13512*PRICE_TOM+B13512*PRICE_CAR+C13512*PRICE_MES</f>
        <v>269510</v>
      </c>
      <c r="M13512" s="2">
        <f>A13512*FERT_BED_TOM+B13512*FERT_BED_CAR+C13512*FERT_BED_MES</f>
        <v>44440</v>
      </c>
      <c r="N13512" s="6">
        <f>IF(AND(D13512&lt;=TOTAL_BEDS,J13512&lt;=TEMP_WORKER_MAX*TEMP_WORKER_HRS),1,0)</f>
        <v>0</v>
      </c>
      <c r="O13512" s="2">
        <f>L13512-M13512-K13512-FIXED_COSTS</f>
        <v>-52890.525496150192</v>
      </c>
      <c r="P13512" s="2">
        <f>IF(N13512=1,O13512,"")</f>
      </c>
    </row>
    <row r="13513">
      <c r="A13513" s="6">
        <v>20</v>
      </c>
      <c r="B13513" s="6">
        <v>15</v>
      </c>
      <c r="C13513" s="6">
        <v>24</v>
      </c>
      <c r="D13513" s="6">
        <f>A13513+B13513+C13513</f>
        <v>59</v>
      </c>
      <c r="E13513" s="5">
        <f>IF(A13513=0,0,A13513*LABOR_HRS_WK_TOM*SEASON_WEEKS*(1+DIM_PCT_TOM)^A13513)</f>
        <v>12109.4999087861</v>
      </c>
      <c r="F13513" s="5">
        <f>IF(B13513=0,0,B13513*LABOR_HRS_WK_CAR*SEASON_WEEKS*(1+DIM_PCT_CAR)^B13513)</f>
        <v>651.73417492414933</v>
      </c>
      <c r="G13513" s="5">
        <f>IF(C13513=0,0,C13513*LABOR_HRS_WK_MES*SEASON_WEEKS*(1+DIM_PCT_MES)^C13513)</f>
        <v>1455.139134447498</v>
      </c>
      <c r="H13513" s="5">
        <f>E13513+F13513+G13513</f>
        <v>14216.373218157747</v>
      </c>
      <c r="I13513" s="5">
        <f>MIN(H13513,FARMER_HRS)</f>
        <v>720</v>
      </c>
      <c r="J13513" s="5">
        <f>MAX(0,H13513-FARMER_HRS)</f>
        <v>13496.373218157747</v>
      </c>
      <c r="K13513" s="2">
        <f>I13513*FARMER_RATE+J13513*TEMP_WORKER_RATE</f>
        <v>259312.03503746088</v>
      </c>
      <c r="L13513" s="2">
        <f>A13513*PRICE_TOM+B13513*PRICE_CAR+C13513*PRICE_MES</f>
        <v>272210</v>
      </c>
      <c r="M13513" s="2">
        <f>A13513*FERT_BED_TOM+B13513*FERT_BED_CAR+C13513*FERT_BED_MES</f>
        <v>45320</v>
      </c>
      <c r="N13513" s="6">
        <f>IF(AND(D13513&lt;=TOTAL_BEDS,J13513&lt;=TEMP_WORKER_MAX*TEMP_WORKER_HRS),1,0)</f>
        <v>0</v>
      </c>
      <c r="O13513" s="2">
        <f>L13513-M13513-K13513-FIXED_COSTS</f>
        <v>-52422.035037460882</v>
      </c>
      <c r="P13513" s="2">
        <f>IF(N13513=1,O13513,"")</f>
      </c>
    </row>
    <row r="13514">
      <c r="A13514" s="6">
        <v>20</v>
      </c>
      <c r="B13514" s="6">
        <v>15</v>
      </c>
      <c r="C13514" s="6">
        <v>25</v>
      </c>
      <c r="D13514" s="6">
        <f>A13514+B13514+C13514</f>
        <v>60</v>
      </c>
      <c r="E13514" s="5">
        <f>IF(A13514=0,0,A13514*LABOR_HRS_WK_TOM*SEASON_WEEKS*(1+DIM_PCT_TOM)^A13514)</f>
        <v>12109.4999087861</v>
      </c>
      <c r="F13514" s="5">
        <f>IF(B13514=0,0,B13514*LABOR_HRS_WK_CAR*SEASON_WEEKS*(1+DIM_PCT_CAR)^B13514)</f>
        <v>651.73417492414933</v>
      </c>
      <c r="G13514" s="5">
        <f>IF(C13514=0,0,C13514*LABOR_HRS_WK_MES*SEASON_WEEKS*(1+DIM_PCT_MES)^C13514)</f>
        <v>1534.7170558625955</v>
      </c>
      <c r="H13514" s="5">
        <f>E13514+F13514+G13514</f>
        <v>14295.951139572844</v>
      </c>
      <c r="I13514" s="5">
        <f>MIN(H13514,FARMER_HRS)</f>
        <v>720</v>
      </c>
      <c r="J13514" s="5">
        <f>MAX(0,H13514-FARMER_HRS)</f>
        <v>13575.951139572844</v>
      </c>
      <c r="K13514" s="2">
        <f>I13514*FARMER_RATE+J13514*TEMP_WORKER_RATE</f>
        <v>260693.59617313964</v>
      </c>
      <c r="L13514" s="2">
        <f>A13514*PRICE_TOM+B13514*PRICE_CAR+C13514*PRICE_MES</f>
        <v>274910</v>
      </c>
      <c r="M13514" s="2">
        <f>A13514*FERT_BED_TOM+B13514*FERT_BED_CAR+C13514*FERT_BED_MES</f>
        <v>46200</v>
      </c>
      <c r="N13514" s="6">
        <f>IF(AND(D13514&lt;=TOTAL_BEDS,J13514&lt;=TEMP_WORKER_MAX*TEMP_WORKER_HRS),1,0)</f>
        <v>0</v>
      </c>
      <c r="O13514" s="2">
        <f>L13514-M13514-K13514-FIXED_COSTS</f>
        <v>-51983.596173139638</v>
      </c>
      <c r="P13514" s="2">
        <f>IF(N13514=1,O13514,"")</f>
      </c>
    </row>
    <row r="13515">
      <c r="A13515" s="6">
        <v>20</v>
      </c>
      <c r="B13515" s="6">
        <v>15</v>
      </c>
      <c r="C13515" s="6">
        <v>26</v>
      </c>
      <c r="D13515" s="6">
        <f>A13515+B13515+C13515</f>
        <v>61</v>
      </c>
      <c r="E13515" s="5">
        <f>IF(A13515=0,0,A13515*LABOR_HRS_WK_TOM*SEASON_WEEKS*(1+DIM_PCT_TOM)^A13515)</f>
        <v>12109.4999087861</v>
      </c>
      <c r="F13515" s="5">
        <f>IF(B13515=0,0,B13515*LABOR_HRS_WK_CAR*SEASON_WEEKS*(1+DIM_PCT_CAR)^B13515)</f>
        <v>651.73417492414933</v>
      </c>
      <c r="G13515" s="5">
        <f>IF(C13515=0,0,C13515*LABOR_HRS_WK_MES*SEASON_WEEKS*(1+DIM_PCT_MES)^C13515)</f>
        <v>1616.0570598233128</v>
      </c>
      <c r="H13515" s="5">
        <f>E13515+F13515+G13515</f>
        <v>14377.291143533563</v>
      </c>
      <c r="I13515" s="5">
        <f>MIN(H13515,FARMER_HRS)</f>
        <v>720</v>
      </c>
      <c r="J13515" s="5">
        <f>MAX(0,H13515-FARMER_HRS)</f>
        <v>13657.291143533563</v>
      </c>
      <c r="K13515" s="2">
        <f>I13515*FARMER_RATE+J13515*TEMP_WORKER_RATE</f>
        <v>262105.7490196799</v>
      </c>
      <c r="L13515" s="2">
        <f>A13515*PRICE_TOM+B13515*PRICE_CAR+C13515*PRICE_MES</f>
        <v>277610</v>
      </c>
      <c r="M13515" s="2">
        <f>A13515*FERT_BED_TOM+B13515*FERT_BED_CAR+C13515*FERT_BED_MES</f>
        <v>47080</v>
      </c>
      <c r="N13515" s="6">
        <f>IF(AND(D13515&lt;=TOTAL_BEDS,J13515&lt;=TEMP_WORKER_MAX*TEMP_WORKER_HRS),1,0)</f>
        <v>0</v>
      </c>
      <c r="O13515" s="2">
        <f>L13515-M13515-K13515-FIXED_COSTS</f>
        <v>-51575.749019679904</v>
      </c>
      <c r="P13515" s="2">
        <f>IF(N13515=1,O13515,"")</f>
      </c>
    </row>
    <row r="13516">
      <c r="A13516" s="6">
        <v>20</v>
      </c>
      <c r="B13516" s="6">
        <v>15</v>
      </c>
      <c r="C13516" s="6">
        <v>27</v>
      </c>
      <c r="D13516" s="6">
        <f>A13516+B13516+C13516</f>
        <v>62</v>
      </c>
      <c r="E13516" s="5">
        <f>IF(A13516=0,0,A13516*LABOR_HRS_WK_TOM*SEASON_WEEKS*(1+DIM_PCT_TOM)^A13516)</f>
        <v>12109.4999087861</v>
      </c>
      <c r="F13516" s="5">
        <f>IF(B13516=0,0,B13516*LABOR_HRS_WK_CAR*SEASON_WEEKS*(1+DIM_PCT_CAR)^B13516)</f>
        <v>651.73417492414933</v>
      </c>
      <c r="G13516" s="5">
        <f>IF(C13516=0,0,C13516*LABOR_HRS_WK_MES*SEASON_WEEKS*(1+DIM_PCT_MES)^C13516)</f>
        <v>1699.19076434307</v>
      </c>
      <c r="H13516" s="5">
        <f>E13516+F13516+G13516</f>
        <v>14460.424848053319</v>
      </c>
      <c r="I13516" s="5">
        <f>MIN(H13516,FARMER_HRS)</f>
        <v>720</v>
      </c>
      <c r="J13516" s="5">
        <f>MAX(0,H13516-FARMER_HRS)</f>
        <v>13740.424848053319</v>
      </c>
      <c r="K13516" s="2">
        <f>I13516*FARMER_RATE+J13516*TEMP_WORKER_RATE</f>
        <v>263549.04250092566</v>
      </c>
      <c r="L13516" s="2">
        <f>A13516*PRICE_TOM+B13516*PRICE_CAR+C13516*PRICE_MES</f>
        <v>280310</v>
      </c>
      <c r="M13516" s="2">
        <f>A13516*FERT_BED_TOM+B13516*FERT_BED_CAR+C13516*FERT_BED_MES</f>
        <v>47960</v>
      </c>
      <c r="N13516" s="6">
        <f>IF(AND(D13516&lt;=TOTAL_BEDS,J13516&lt;=TEMP_WORKER_MAX*TEMP_WORKER_HRS),1,0)</f>
        <v>0</v>
      </c>
      <c r="O13516" s="2">
        <f>L13516-M13516-K13516-FIXED_COSTS</f>
        <v>-51199.042500925658</v>
      </c>
      <c r="P13516" s="2">
        <f>IF(N13516=1,O13516,"")</f>
      </c>
    </row>
    <row r="13517">
      <c r="A13517" s="6">
        <v>20</v>
      </c>
      <c r="B13517" s="6">
        <v>15</v>
      </c>
      <c r="C13517" s="6">
        <v>28</v>
      </c>
      <c r="D13517" s="6">
        <f>A13517+B13517+C13517</f>
        <v>63</v>
      </c>
      <c r="E13517" s="5">
        <f>IF(A13517=0,0,A13517*LABOR_HRS_WK_TOM*SEASON_WEEKS*(1+DIM_PCT_TOM)^A13517)</f>
        <v>12109.4999087861</v>
      </c>
      <c r="F13517" s="5">
        <f>IF(B13517=0,0,B13517*LABOR_HRS_WK_CAR*SEASON_WEEKS*(1+DIM_PCT_CAR)^B13517)</f>
        <v>651.73417492414933</v>
      </c>
      <c r="G13517" s="5">
        <f>IF(C13517=0,0,C13517*LABOR_HRS_WK_MES*SEASON_WEEKS*(1+DIM_PCT_MES)^C13517)</f>
        <v>1784.1503025602233</v>
      </c>
      <c r="H13517" s="5">
        <f>E13517+F13517+G13517</f>
        <v>14545.384386270473</v>
      </c>
      <c r="I13517" s="5">
        <f>MIN(H13517,FARMER_HRS)</f>
        <v>720</v>
      </c>
      <c r="J13517" s="5">
        <f>MAX(0,H13517-FARMER_HRS)</f>
        <v>13825.384386270473</v>
      </c>
      <c r="K13517" s="2">
        <f>I13517*FARMER_RATE+J13517*TEMP_WORKER_RATE</f>
        <v>265024.03448386234</v>
      </c>
      <c r="L13517" s="2">
        <f>A13517*PRICE_TOM+B13517*PRICE_CAR+C13517*PRICE_MES</f>
        <v>283010</v>
      </c>
      <c r="M13517" s="2">
        <f>A13517*FERT_BED_TOM+B13517*FERT_BED_CAR+C13517*FERT_BED_MES</f>
        <v>48840</v>
      </c>
      <c r="N13517" s="6">
        <f>IF(AND(D13517&lt;=TOTAL_BEDS,J13517&lt;=TEMP_WORKER_MAX*TEMP_WORKER_HRS),1,0)</f>
        <v>0</v>
      </c>
      <c r="O13517" s="2">
        <f>L13517-M13517-K13517-FIXED_COSTS</f>
        <v>-50854.034483862342</v>
      </c>
      <c r="P13517" s="2">
        <f>IF(N13517=1,O13517,"")</f>
      </c>
    </row>
    <row r="13518">
      <c r="A13518" s="6">
        <v>20</v>
      </c>
      <c r="B13518" s="6">
        <v>15</v>
      </c>
      <c r="C13518" s="6">
        <v>29</v>
      </c>
      <c r="D13518" s="6">
        <f>A13518+B13518+C13518</f>
        <v>64</v>
      </c>
      <c r="E13518" s="5">
        <f>IF(A13518=0,0,A13518*LABOR_HRS_WK_TOM*SEASON_WEEKS*(1+DIM_PCT_TOM)^A13518)</f>
        <v>12109.4999087861</v>
      </c>
      <c r="F13518" s="5">
        <f>IF(B13518=0,0,B13518*LABOR_HRS_WK_CAR*SEASON_WEEKS*(1+DIM_PCT_CAR)^B13518)</f>
        <v>651.73417492414933</v>
      </c>
      <c r="G13518" s="5">
        <f>IF(C13518=0,0,C13518*LABOR_HRS_WK_MES*SEASON_WEEKS*(1+DIM_PCT_MES)^C13518)</f>
        <v>1870.9683306758766</v>
      </c>
      <c r="H13518" s="5">
        <f>E13518+F13518+G13518</f>
        <v>14632.202414386125</v>
      </c>
      <c r="I13518" s="5">
        <f>MIN(H13518,FARMER_HRS)</f>
        <v>720</v>
      </c>
      <c r="J13518" s="5">
        <f>MAX(0,H13518-FARMER_HRS)</f>
        <v>13912.202414386125</v>
      </c>
      <c r="K13518" s="2">
        <f>I13518*FARMER_RATE+J13518*TEMP_WORKER_RATE</f>
        <v>266531.29191642581</v>
      </c>
      <c r="L13518" s="2">
        <f>A13518*PRICE_TOM+B13518*PRICE_CAR+C13518*PRICE_MES</f>
        <v>285710</v>
      </c>
      <c r="M13518" s="2">
        <f>A13518*FERT_BED_TOM+B13518*FERT_BED_CAR+C13518*FERT_BED_MES</f>
        <v>49720</v>
      </c>
      <c r="N13518" s="6">
        <f>IF(AND(D13518&lt;=TOTAL_BEDS,J13518&lt;=TEMP_WORKER_MAX*TEMP_WORKER_HRS),1,0)</f>
        <v>0</v>
      </c>
      <c r="O13518" s="2">
        <f>L13518-M13518-K13518-FIXED_COSTS</f>
        <v>-50541.291916425806</v>
      </c>
      <c r="P13518" s="2">
        <f>IF(N13518=1,O13518,"")</f>
      </c>
    </row>
    <row r="13519">
      <c r="A13519" s="6">
        <v>20</v>
      </c>
      <c r="B13519" s="6">
        <v>15</v>
      </c>
      <c r="C13519" s="6">
        <v>30</v>
      </c>
      <c r="D13519" s="6">
        <f>A13519+B13519+C13519</f>
        <v>65</v>
      </c>
      <c r="E13519" s="5">
        <f>IF(A13519=0,0,A13519*LABOR_HRS_WK_TOM*SEASON_WEEKS*(1+DIM_PCT_TOM)^A13519)</f>
        <v>12109.4999087861</v>
      </c>
      <c r="F13519" s="5">
        <f>IF(B13519=0,0,B13519*LABOR_HRS_WK_CAR*SEASON_WEEKS*(1+DIM_PCT_CAR)^B13519)</f>
        <v>651.73417492414933</v>
      </c>
      <c r="G13519" s="5">
        <f>IF(C13519=0,0,C13519*LABOR_HRS_WK_MES*SEASON_WEEKS*(1+DIM_PCT_MES)^C13519)</f>
        <v>1959.6780360096466</v>
      </c>
      <c r="H13519" s="5">
        <f>E13519+F13519+G13519</f>
        <v>14720.912119719897</v>
      </c>
      <c r="I13519" s="5">
        <f>MIN(H13519,FARMER_HRS)</f>
        <v>720</v>
      </c>
      <c r="J13519" s="5">
        <f>MAX(0,H13519-FARMER_HRS)</f>
        <v>14000.912119719897</v>
      </c>
      <c r="K13519" s="2">
        <f>I13519*FARMER_RATE+J13519*TEMP_WORKER_RATE</f>
        <v>268071.3909673593</v>
      </c>
      <c r="L13519" s="2">
        <f>A13519*PRICE_TOM+B13519*PRICE_CAR+C13519*PRICE_MES</f>
        <v>288410</v>
      </c>
      <c r="M13519" s="2">
        <f>A13519*FERT_BED_TOM+B13519*FERT_BED_CAR+C13519*FERT_BED_MES</f>
        <v>50600</v>
      </c>
      <c r="N13519" s="6">
        <f>IF(AND(D13519&lt;=TOTAL_BEDS,J13519&lt;=TEMP_WORKER_MAX*TEMP_WORKER_HRS),1,0)</f>
        <v>0</v>
      </c>
      <c r="O13519" s="2">
        <f>L13519-M13519-K13519-FIXED_COSTS</f>
        <v>-50261.3909673593</v>
      </c>
      <c r="P13519" s="2">
        <f>IF(N13519=1,O13519,"")</f>
      </c>
    </row>
    <row r="13520">
      <c r="A13520" s="6">
        <v>20</v>
      </c>
      <c r="B13520" s="6">
        <v>16</v>
      </c>
      <c r="C13520" s="6">
        <v>0</v>
      </c>
      <c r="D13520" s="6">
        <f>A13520+B13520+C13520</f>
        <v>36</v>
      </c>
      <c r="E13520" s="5">
        <f>IF(A13520=0,0,A13520*LABOR_HRS_WK_TOM*SEASON_WEEKS*(1+DIM_PCT_TOM)^A13520)</f>
        <v>12109.4999087861</v>
      </c>
      <c r="F13520" s="5">
        <f>IF(B13520=0,0,B13520*LABOR_HRS_WK_CAR*SEASON_WEEKS*(1+DIM_PCT_CAR)^B13520)</f>
        <v>712.56269791706984</v>
      </c>
      <c r="G13520" s="5">
        <f>IF(C13520=0,0,C13520*LABOR_HRS_WK_MES*SEASON_WEEKS*(1+DIM_PCT_MES)^C13520)</f>
        <v>0</v>
      </c>
      <c r="H13520" s="5">
        <f>E13520+F13520+G13520</f>
        <v>12822.06260670317</v>
      </c>
      <c r="I13520" s="5">
        <f>MIN(H13520,FARMER_HRS)</f>
        <v>720</v>
      </c>
      <c r="J13520" s="5">
        <f>MAX(0,H13520-FARMER_HRS)</f>
        <v>12102.06260670317</v>
      </c>
      <c r="K13520" s="2">
        <f>I13520*FARMER_RATE+J13520*TEMP_WORKER_RATE</f>
        <v>235105.25358859671</v>
      </c>
      <c r="L13520" s="2">
        <f>A13520*PRICE_TOM+B13520*PRICE_CAR+C13520*PRICE_MES</f>
        <v>209504</v>
      </c>
      <c r="M13520" s="2">
        <f>A13520*FERT_BED_TOM+B13520*FERT_BED_CAR+C13520*FERT_BED_MES</f>
        <v>24640</v>
      </c>
      <c r="N13520" s="6">
        <f>IF(AND(D13520&lt;=TOTAL_BEDS,J13520&lt;=TEMP_WORKER_MAX*TEMP_WORKER_HRS),1,0)</f>
        <v>0</v>
      </c>
      <c r="O13520" s="2">
        <f>L13520-M13520-K13520-FIXED_COSTS</f>
        <v>-70241.253588596708</v>
      </c>
      <c r="P13520" s="2">
        <f>IF(N13520=1,O13520,"")</f>
      </c>
    </row>
    <row r="13521">
      <c r="A13521" s="6">
        <v>20</v>
      </c>
      <c r="B13521" s="6">
        <v>16</v>
      </c>
      <c r="C13521" s="6">
        <v>1</v>
      </c>
      <c r="D13521" s="6">
        <f>A13521+B13521+C13521</f>
        <v>37</v>
      </c>
      <c r="E13521" s="5">
        <f>IF(A13521=0,0,A13521*LABOR_HRS_WK_TOM*SEASON_WEEKS*(1+DIM_PCT_TOM)^A13521)</f>
        <v>12109.4999087861</v>
      </c>
      <c r="F13521" s="5">
        <f>IF(B13521=0,0,B13521*LABOR_HRS_WK_CAR*SEASON_WEEKS*(1+DIM_PCT_CAR)^B13521)</f>
        <v>712.56269791706984</v>
      </c>
      <c r="G13521" s="5">
        <f>IF(C13521=0,0,C13521*LABOR_HRS_WK_MES*SEASON_WEEKS*(1+DIM_PCT_MES)^C13521)</f>
        <v>45.5625</v>
      </c>
      <c r="H13521" s="5">
        <f>E13521+F13521+G13521</f>
        <v>12867.62510670317</v>
      </c>
      <c r="I13521" s="5">
        <f>MIN(H13521,FARMER_HRS)</f>
        <v>720</v>
      </c>
      <c r="J13521" s="5">
        <f>MAX(0,H13521-FARMER_HRS)</f>
        <v>12147.62510670317</v>
      </c>
      <c r="K13521" s="2">
        <f>I13521*FARMER_RATE+J13521*TEMP_WORKER_RATE</f>
        <v>235896.26921359671</v>
      </c>
      <c r="L13521" s="2">
        <f>A13521*PRICE_TOM+B13521*PRICE_CAR+C13521*PRICE_MES</f>
        <v>212204</v>
      </c>
      <c r="M13521" s="2">
        <f>A13521*FERT_BED_TOM+B13521*FERT_BED_CAR+C13521*FERT_BED_MES</f>
        <v>25520</v>
      </c>
      <c r="N13521" s="6">
        <f>IF(AND(D13521&lt;=TOTAL_BEDS,J13521&lt;=TEMP_WORKER_MAX*TEMP_WORKER_HRS),1,0)</f>
        <v>0</v>
      </c>
      <c r="O13521" s="2">
        <f>L13521-M13521-K13521-FIXED_COSTS</f>
        <v>-69212.269213596708</v>
      </c>
      <c r="P13521" s="2">
        <f>IF(N13521=1,O13521,"")</f>
      </c>
    </row>
    <row r="13522">
      <c r="A13522" s="6">
        <v>20</v>
      </c>
      <c r="B13522" s="6">
        <v>16</v>
      </c>
      <c r="C13522" s="6">
        <v>2</v>
      </c>
      <c r="D13522" s="6">
        <f>A13522+B13522+C13522</f>
        <v>38</v>
      </c>
      <c r="E13522" s="5">
        <f>IF(A13522=0,0,A13522*LABOR_HRS_WK_TOM*SEASON_WEEKS*(1+DIM_PCT_TOM)^A13522)</f>
        <v>12109.4999087861</v>
      </c>
      <c r="F13522" s="5">
        <f>IF(B13522=0,0,B13522*LABOR_HRS_WK_CAR*SEASON_WEEKS*(1+DIM_PCT_CAR)^B13522)</f>
        <v>712.56269791706984</v>
      </c>
      <c r="G13522" s="5">
        <f>IF(C13522=0,0,C13522*LABOR_HRS_WK_MES*SEASON_WEEKS*(1+DIM_PCT_MES)^C13522)</f>
        <v>92.2640625</v>
      </c>
      <c r="H13522" s="5">
        <f>E13522+F13522+G13522</f>
        <v>12914.32666920317</v>
      </c>
      <c r="I13522" s="5">
        <f>MIN(H13522,FARMER_HRS)</f>
        <v>720</v>
      </c>
      <c r="J13522" s="5">
        <f>MAX(0,H13522-FARMER_HRS)</f>
        <v>12194.32666920317</v>
      </c>
      <c r="K13522" s="2">
        <f>I13522*FARMER_RATE+J13522*TEMP_WORKER_RATE</f>
        <v>236707.06022922171</v>
      </c>
      <c r="L13522" s="2">
        <f>A13522*PRICE_TOM+B13522*PRICE_CAR+C13522*PRICE_MES</f>
        <v>214904</v>
      </c>
      <c r="M13522" s="2">
        <f>A13522*FERT_BED_TOM+B13522*FERT_BED_CAR+C13522*FERT_BED_MES</f>
        <v>26400</v>
      </c>
      <c r="N13522" s="6">
        <f>IF(AND(D13522&lt;=TOTAL_BEDS,J13522&lt;=TEMP_WORKER_MAX*TEMP_WORKER_HRS),1,0)</f>
        <v>0</v>
      </c>
      <c r="O13522" s="2">
        <f>L13522-M13522-K13522-FIXED_COSTS</f>
        <v>-68203.060229221708</v>
      </c>
      <c r="P13522" s="2">
        <f>IF(N13522=1,O13522,"")</f>
      </c>
    </row>
    <row r="13523">
      <c r="A13523" s="6">
        <v>20</v>
      </c>
      <c r="B13523" s="6">
        <v>16</v>
      </c>
      <c r="C13523" s="6">
        <v>3</v>
      </c>
      <c r="D13523" s="6">
        <f>A13523+B13523+C13523</f>
        <v>39</v>
      </c>
      <c r="E13523" s="5">
        <f>IF(A13523=0,0,A13523*LABOR_HRS_WK_TOM*SEASON_WEEKS*(1+DIM_PCT_TOM)^A13523)</f>
        <v>12109.4999087861</v>
      </c>
      <c r="F13523" s="5">
        <f>IF(B13523=0,0,B13523*LABOR_HRS_WK_CAR*SEASON_WEEKS*(1+DIM_PCT_CAR)^B13523)</f>
        <v>712.56269791706984</v>
      </c>
      <c r="G13523" s="5">
        <f>IF(C13523=0,0,C13523*LABOR_HRS_WK_MES*SEASON_WEEKS*(1+DIM_PCT_MES)^C13523)</f>
        <v>140.12604492187498</v>
      </c>
      <c r="H13523" s="5">
        <f>E13523+F13523+G13523</f>
        <v>12962.188651625045</v>
      </c>
      <c r="I13523" s="5">
        <f>MIN(H13523,FARMER_HRS)</f>
        <v>720</v>
      </c>
      <c r="J13523" s="5">
        <f>MAX(0,H13523-FARMER_HRS)</f>
        <v>12242.188651625045</v>
      </c>
      <c r="K13523" s="2">
        <f>I13523*FARMER_RATE+J13523*TEMP_WORKER_RATE</f>
        <v>237537.99742404593</v>
      </c>
      <c r="L13523" s="2">
        <f>A13523*PRICE_TOM+B13523*PRICE_CAR+C13523*PRICE_MES</f>
        <v>217604</v>
      </c>
      <c r="M13523" s="2">
        <f>A13523*FERT_BED_TOM+B13523*FERT_BED_CAR+C13523*FERT_BED_MES</f>
        <v>27280</v>
      </c>
      <c r="N13523" s="6">
        <f>IF(AND(D13523&lt;=TOTAL_BEDS,J13523&lt;=TEMP_WORKER_MAX*TEMP_WORKER_HRS),1,0)</f>
        <v>0</v>
      </c>
      <c r="O13523" s="2">
        <f>L13523-M13523-K13523-FIXED_COSTS</f>
        <v>-67213.997424045927</v>
      </c>
      <c r="P13523" s="2">
        <f>IF(N13523=1,O13523,"")</f>
      </c>
    </row>
    <row r="13524">
      <c r="A13524" s="6">
        <v>20</v>
      </c>
      <c r="B13524" s="6">
        <v>16</v>
      </c>
      <c r="C13524" s="6">
        <v>4</v>
      </c>
      <c r="D13524" s="6">
        <f>A13524+B13524+C13524</f>
        <v>40</v>
      </c>
      <c r="E13524" s="5">
        <f>IF(A13524=0,0,A13524*LABOR_HRS_WK_TOM*SEASON_WEEKS*(1+DIM_PCT_TOM)^A13524)</f>
        <v>12109.4999087861</v>
      </c>
      <c r="F13524" s="5">
        <f>IF(B13524=0,0,B13524*LABOR_HRS_WK_CAR*SEASON_WEEKS*(1+DIM_PCT_CAR)^B13524)</f>
        <v>712.56269791706984</v>
      </c>
      <c r="G13524" s="5">
        <f>IF(C13524=0,0,C13524*LABOR_HRS_WK_MES*SEASON_WEEKS*(1+DIM_PCT_MES)^C13524)</f>
        <v>189.17016064453119</v>
      </c>
      <c r="H13524" s="5">
        <f>E13524+F13524+G13524</f>
        <v>13011.232767347701</v>
      </c>
      <c r="I13524" s="5">
        <f>MIN(H13524,FARMER_HRS)</f>
        <v>720</v>
      </c>
      <c r="J13524" s="5">
        <f>MAX(0,H13524-FARMER_HRS)</f>
        <v>12291.232767347701</v>
      </c>
      <c r="K13524" s="2">
        <f>I13524*FARMER_RATE+J13524*TEMP_WORKER_RATE</f>
        <v>238389.45776645315</v>
      </c>
      <c r="L13524" s="2">
        <f>A13524*PRICE_TOM+B13524*PRICE_CAR+C13524*PRICE_MES</f>
        <v>220304</v>
      </c>
      <c r="M13524" s="2">
        <f>A13524*FERT_BED_TOM+B13524*FERT_BED_CAR+C13524*FERT_BED_MES</f>
        <v>28160</v>
      </c>
      <c r="N13524" s="6">
        <f>IF(AND(D13524&lt;=TOTAL_BEDS,J13524&lt;=TEMP_WORKER_MAX*TEMP_WORKER_HRS),1,0)</f>
        <v>0</v>
      </c>
      <c r="O13524" s="2">
        <f>L13524-M13524-K13524-FIXED_COSTS</f>
        <v>-66245.457766453153</v>
      </c>
      <c r="P13524" s="2">
        <f>IF(N13524=1,O13524,"")</f>
      </c>
    </row>
    <row r="13525">
      <c r="A13525" s="6">
        <v>20</v>
      </c>
      <c r="B13525" s="6">
        <v>16</v>
      </c>
      <c r="C13525" s="6">
        <v>5</v>
      </c>
      <c r="D13525" s="6">
        <f>A13525+B13525+C13525</f>
        <v>41</v>
      </c>
      <c r="E13525" s="5">
        <f>IF(A13525=0,0,A13525*LABOR_HRS_WK_TOM*SEASON_WEEKS*(1+DIM_PCT_TOM)^A13525)</f>
        <v>12109.4999087861</v>
      </c>
      <c r="F13525" s="5">
        <f>IF(B13525=0,0,B13525*LABOR_HRS_WK_CAR*SEASON_WEEKS*(1+DIM_PCT_CAR)^B13525)</f>
        <v>712.56269791706984</v>
      </c>
      <c r="G13525" s="5">
        <f>IF(C13525=0,0,C13525*LABOR_HRS_WK_MES*SEASON_WEEKS*(1+DIM_PCT_MES)^C13525)</f>
        <v>239.41848456573481</v>
      </c>
      <c r="H13525" s="5">
        <f>E13525+F13525+G13525</f>
        <v>13061.481091268904</v>
      </c>
      <c r="I13525" s="5">
        <f>MIN(H13525,FARMER_HRS)</f>
        <v>720</v>
      </c>
      <c r="J13525" s="5">
        <f>MAX(0,H13525-FARMER_HRS)</f>
        <v>12341.481091268904</v>
      </c>
      <c r="K13525" s="2">
        <f>I13525*FARMER_RATE+J13525*TEMP_WORKER_RATE</f>
        <v>239261.82450119624</v>
      </c>
      <c r="L13525" s="2">
        <f>A13525*PRICE_TOM+B13525*PRICE_CAR+C13525*PRICE_MES</f>
        <v>223004</v>
      </c>
      <c r="M13525" s="2">
        <f>A13525*FERT_BED_TOM+B13525*FERT_BED_CAR+C13525*FERT_BED_MES</f>
        <v>29040</v>
      </c>
      <c r="N13525" s="6">
        <f>IF(AND(D13525&lt;=TOTAL_BEDS,J13525&lt;=TEMP_WORKER_MAX*TEMP_WORKER_HRS),1,0)</f>
        <v>0</v>
      </c>
      <c r="O13525" s="2">
        <f>L13525-M13525-K13525-FIXED_COSTS</f>
        <v>-65297.824501196243</v>
      </c>
      <c r="P13525" s="2">
        <f>IF(N13525=1,O13525,"")</f>
      </c>
    </row>
    <row r="13526">
      <c r="A13526" s="6">
        <v>20</v>
      </c>
      <c r="B13526" s="6">
        <v>16</v>
      </c>
      <c r="C13526" s="6">
        <v>6</v>
      </c>
      <c r="D13526" s="6">
        <f>A13526+B13526+C13526</f>
        <v>42</v>
      </c>
      <c r="E13526" s="5">
        <f>IF(A13526=0,0,A13526*LABOR_HRS_WK_TOM*SEASON_WEEKS*(1+DIM_PCT_TOM)^A13526)</f>
        <v>12109.4999087861</v>
      </c>
      <c r="F13526" s="5">
        <f>IF(B13526=0,0,B13526*LABOR_HRS_WK_CAR*SEASON_WEEKS*(1+DIM_PCT_CAR)^B13526)</f>
        <v>712.56269791706984</v>
      </c>
      <c r="G13526" s="5">
        <f>IF(C13526=0,0,C13526*LABOR_HRS_WK_MES*SEASON_WEEKS*(1+DIM_PCT_MES)^C13526)</f>
        <v>290.89345874736773</v>
      </c>
      <c r="H13526" s="5">
        <f>E13526+F13526+G13526</f>
        <v>13112.956065450537</v>
      </c>
      <c r="I13526" s="5">
        <f>MIN(H13526,FARMER_HRS)</f>
        <v>720</v>
      </c>
      <c r="J13526" s="5">
        <f>MAX(0,H13526-FARMER_HRS)</f>
        <v>12392.956065450537</v>
      </c>
      <c r="K13526" s="2">
        <f>I13526*FARMER_RATE+J13526*TEMP_WORKER_RATE</f>
        <v>240155.48724740514</v>
      </c>
      <c r="L13526" s="2">
        <f>A13526*PRICE_TOM+B13526*PRICE_CAR+C13526*PRICE_MES</f>
        <v>225704</v>
      </c>
      <c r="M13526" s="2">
        <f>A13526*FERT_BED_TOM+B13526*FERT_BED_CAR+C13526*FERT_BED_MES</f>
        <v>29920</v>
      </c>
      <c r="N13526" s="6">
        <f>IF(AND(D13526&lt;=TOTAL_BEDS,J13526&lt;=TEMP_WORKER_MAX*TEMP_WORKER_HRS),1,0)</f>
        <v>0</v>
      </c>
      <c r="O13526" s="2">
        <f>L13526-M13526-K13526-FIXED_COSTS</f>
        <v>-64371.487247405137</v>
      </c>
      <c r="P13526" s="2">
        <f>IF(N13526=1,O13526,"")</f>
      </c>
    </row>
    <row r="13527">
      <c r="A13527" s="6">
        <v>20</v>
      </c>
      <c r="B13527" s="6">
        <v>16</v>
      </c>
      <c r="C13527" s="6">
        <v>7</v>
      </c>
      <c r="D13527" s="6">
        <f>A13527+B13527+C13527</f>
        <v>43</v>
      </c>
      <c r="E13527" s="5">
        <f>IF(A13527=0,0,A13527*LABOR_HRS_WK_TOM*SEASON_WEEKS*(1+DIM_PCT_TOM)^A13527)</f>
        <v>12109.4999087861</v>
      </c>
      <c r="F13527" s="5">
        <f>IF(B13527=0,0,B13527*LABOR_HRS_WK_CAR*SEASON_WEEKS*(1+DIM_PCT_CAR)^B13527)</f>
        <v>712.56269791706984</v>
      </c>
      <c r="G13527" s="5">
        <f>IF(C13527=0,0,C13527*LABOR_HRS_WK_MES*SEASON_WEEKS*(1+DIM_PCT_MES)^C13527)</f>
        <v>343.61789814532818</v>
      </c>
      <c r="H13527" s="5">
        <f>E13527+F13527+G13527</f>
        <v>13165.680504848498</v>
      </c>
      <c r="I13527" s="5">
        <f>MIN(H13527,FARMER_HRS)</f>
        <v>720</v>
      </c>
      <c r="J13527" s="5">
        <f>MAX(0,H13527-FARMER_HRS)</f>
        <v>12445.680504848498</v>
      </c>
      <c r="K13527" s="2">
        <f>I13527*FARMER_RATE+J13527*TEMP_WORKER_RATE</f>
        <v>241070.8420980642</v>
      </c>
      <c r="L13527" s="2">
        <f>A13527*PRICE_TOM+B13527*PRICE_CAR+C13527*PRICE_MES</f>
        <v>228404</v>
      </c>
      <c r="M13527" s="2">
        <f>A13527*FERT_BED_TOM+B13527*FERT_BED_CAR+C13527*FERT_BED_MES</f>
        <v>30800</v>
      </c>
      <c r="N13527" s="6">
        <f>IF(AND(D13527&lt;=TOTAL_BEDS,J13527&lt;=TEMP_WORKER_MAX*TEMP_WORKER_HRS),1,0)</f>
        <v>0</v>
      </c>
      <c r="O13527" s="2">
        <f>L13527-M13527-K13527-FIXED_COSTS</f>
        <v>-63466.8420980642</v>
      </c>
      <c r="P13527" s="2">
        <f>IF(N13527=1,O13527,"")</f>
      </c>
    </row>
    <row r="13528">
      <c r="A13528" s="6">
        <v>20</v>
      </c>
      <c r="B13528" s="6">
        <v>16</v>
      </c>
      <c r="C13528" s="6">
        <v>8</v>
      </c>
      <c r="D13528" s="6">
        <f>A13528+B13528+C13528</f>
        <v>44</v>
      </c>
      <c r="E13528" s="5">
        <f>IF(A13528=0,0,A13528*LABOR_HRS_WK_TOM*SEASON_WEEKS*(1+DIM_PCT_TOM)^A13528)</f>
        <v>12109.4999087861</v>
      </c>
      <c r="F13528" s="5">
        <f>IF(B13528=0,0,B13528*LABOR_HRS_WK_CAR*SEASON_WEEKS*(1+DIM_PCT_CAR)^B13528)</f>
        <v>712.56269791706984</v>
      </c>
      <c r="G13528" s="5">
        <f>IF(C13528=0,0,C13528*LABOR_HRS_WK_MES*SEASON_WEEKS*(1+DIM_PCT_MES)^C13528)</f>
        <v>397.61499642530833</v>
      </c>
      <c r="H13528" s="5">
        <f>E13528+F13528+G13528</f>
        <v>13219.677603128479</v>
      </c>
      <c r="I13528" s="5">
        <f>MIN(H13528,FARMER_HRS)</f>
        <v>720</v>
      </c>
      <c r="J13528" s="5">
        <f>MAX(0,H13528-FARMER_HRS)</f>
        <v>12499.677603128479</v>
      </c>
      <c r="K13528" s="2">
        <f>I13528*FARMER_RATE+J13528*TEMP_WORKER_RATE</f>
        <v>242008.29172098055</v>
      </c>
      <c r="L13528" s="2">
        <f>A13528*PRICE_TOM+B13528*PRICE_CAR+C13528*PRICE_MES</f>
        <v>231104</v>
      </c>
      <c r="M13528" s="2">
        <f>A13528*FERT_BED_TOM+B13528*FERT_BED_CAR+C13528*FERT_BED_MES</f>
        <v>31680</v>
      </c>
      <c r="N13528" s="6">
        <f>IF(AND(D13528&lt;=TOTAL_BEDS,J13528&lt;=TEMP_WORKER_MAX*TEMP_WORKER_HRS),1,0)</f>
        <v>0</v>
      </c>
      <c r="O13528" s="2">
        <f>L13528-M13528-K13528-FIXED_COSTS</f>
        <v>-62584.291720980546</v>
      </c>
      <c r="P13528" s="2">
        <f>IF(N13528=1,O13528,"")</f>
      </c>
    </row>
    <row r="13529">
      <c r="A13529" s="6">
        <v>20</v>
      </c>
      <c r="B13529" s="6">
        <v>16</v>
      </c>
      <c r="C13529" s="6">
        <v>9</v>
      </c>
      <c r="D13529" s="6">
        <f>A13529+B13529+C13529</f>
        <v>45</v>
      </c>
      <c r="E13529" s="5">
        <f>IF(A13529=0,0,A13529*LABOR_HRS_WK_TOM*SEASON_WEEKS*(1+DIM_PCT_TOM)^A13529)</f>
        <v>12109.4999087861</v>
      </c>
      <c r="F13529" s="5">
        <f>IF(B13529=0,0,B13529*LABOR_HRS_WK_CAR*SEASON_WEEKS*(1+DIM_PCT_CAR)^B13529)</f>
        <v>712.56269791706984</v>
      </c>
      <c r="G13529" s="5">
        <f>IF(C13529=0,0,C13529*LABOR_HRS_WK_MES*SEASON_WEEKS*(1+DIM_PCT_MES)^C13529)</f>
        <v>452.90833186570273</v>
      </c>
      <c r="H13529" s="5">
        <f>E13529+F13529+G13529</f>
        <v>13274.970938568873</v>
      </c>
      <c r="I13529" s="5">
        <f>MIN(H13529,FARMER_HRS)</f>
        <v>720</v>
      </c>
      <c r="J13529" s="5">
        <f>MAX(0,H13529-FARMER_HRS)</f>
        <v>12554.970938568873</v>
      </c>
      <c r="K13529" s="2">
        <f>I13529*FARMER_RATE+J13529*TEMP_WORKER_RATE</f>
        <v>242968.24546126515</v>
      </c>
      <c r="L13529" s="2">
        <f>A13529*PRICE_TOM+B13529*PRICE_CAR+C13529*PRICE_MES</f>
        <v>233804</v>
      </c>
      <c r="M13529" s="2">
        <f>A13529*FERT_BED_TOM+B13529*FERT_BED_CAR+C13529*FERT_BED_MES</f>
        <v>32560</v>
      </c>
      <c r="N13529" s="6">
        <f>IF(AND(D13529&lt;=TOTAL_BEDS,J13529&lt;=TEMP_WORKER_MAX*TEMP_WORKER_HRS),1,0)</f>
        <v>0</v>
      </c>
      <c r="O13529" s="2">
        <f>L13529-M13529-K13529-FIXED_COSTS</f>
        <v>-61724.245461265149</v>
      </c>
      <c r="P13529" s="2">
        <f>IF(N13529=1,O13529,"")</f>
      </c>
    </row>
    <row r="13530">
      <c r="A13530" s="6">
        <v>20</v>
      </c>
      <c r="B13530" s="6">
        <v>16</v>
      </c>
      <c r="C13530" s="6">
        <v>10</v>
      </c>
      <c r="D13530" s="6">
        <f>A13530+B13530+C13530</f>
        <v>46</v>
      </c>
      <c r="E13530" s="5">
        <f>IF(A13530=0,0,A13530*LABOR_HRS_WK_TOM*SEASON_WEEKS*(1+DIM_PCT_TOM)^A13530)</f>
        <v>12109.4999087861</v>
      </c>
      <c r="F13530" s="5">
        <f>IF(B13530=0,0,B13530*LABOR_HRS_WK_CAR*SEASON_WEEKS*(1+DIM_PCT_CAR)^B13530)</f>
        <v>712.56269791706984</v>
      </c>
      <c r="G13530" s="5">
        <f>IF(C13530=0,0,C13530*LABOR_HRS_WK_MES*SEASON_WEEKS*(1+DIM_PCT_MES)^C13530)</f>
        <v>509.52187334891551</v>
      </c>
      <c r="H13530" s="5">
        <f>E13530+F13530+G13530</f>
        <v>13331.584480052086</v>
      </c>
      <c r="I13530" s="5">
        <f>MIN(H13530,FARMER_HRS)</f>
        <v>720</v>
      </c>
      <c r="J13530" s="5">
        <f>MAX(0,H13530-FARMER_HRS)</f>
        <v>12611.584480052086</v>
      </c>
      <c r="K13530" s="2">
        <f>I13530*FARMER_RATE+J13530*TEMP_WORKER_RATE</f>
        <v>243951.11944534871</v>
      </c>
      <c r="L13530" s="2">
        <f>A13530*PRICE_TOM+B13530*PRICE_CAR+C13530*PRICE_MES</f>
        <v>236504</v>
      </c>
      <c r="M13530" s="2">
        <f>A13530*FERT_BED_TOM+B13530*FERT_BED_CAR+C13530*FERT_BED_MES</f>
        <v>33440</v>
      </c>
      <c r="N13530" s="6">
        <f>IF(AND(D13530&lt;=TOTAL_BEDS,J13530&lt;=TEMP_WORKER_MAX*TEMP_WORKER_HRS),1,0)</f>
        <v>0</v>
      </c>
      <c r="O13530" s="2">
        <f>L13530-M13530-K13530-FIXED_COSTS</f>
        <v>-60887.119445348711</v>
      </c>
      <c r="P13530" s="2">
        <f>IF(N13530=1,O13530,"")</f>
      </c>
    </row>
    <row r="13531">
      <c r="A13531" s="6">
        <v>20</v>
      </c>
      <c r="B13531" s="6">
        <v>16</v>
      </c>
      <c r="C13531" s="6">
        <v>11</v>
      </c>
      <c r="D13531" s="6">
        <f>A13531+B13531+C13531</f>
        <v>47</v>
      </c>
      <c r="E13531" s="5">
        <f>IF(A13531=0,0,A13531*LABOR_HRS_WK_TOM*SEASON_WEEKS*(1+DIM_PCT_TOM)^A13531)</f>
        <v>12109.4999087861</v>
      </c>
      <c r="F13531" s="5">
        <f>IF(B13531=0,0,B13531*LABOR_HRS_WK_CAR*SEASON_WEEKS*(1+DIM_PCT_CAR)^B13531)</f>
        <v>712.56269791706984</v>
      </c>
      <c r="G13531" s="5">
        <f>IF(C13531=0,0,C13531*LABOR_HRS_WK_MES*SEASON_WEEKS*(1+DIM_PCT_MES)^C13531)</f>
        <v>567.47998644235463</v>
      </c>
      <c r="H13531" s="5">
        <f>E13531+F13531+G13531</f>
        <v>13389.542593145525</v>
      </c>
      <c r="I13531" s="5">
        <f>MIN(H13531,FARMER_HRS)</f>
        <v>720</v>
      </c>
      <c r="J13531" s="5">
        <f>MAX(0,H13531-FARMER_HRS)</f>
        <v>12669.542593145525</v>
      </c>
      <c r="K13531" s="2">
        <f>I13531*FARMER_RATE+J13531*TEMP_WORKER_RATE</f>
        <v>244957.33668655425</v>
      </c>
      <c r="L13531" s="2">
        <f>A13531*PRICE_TOM+B13531*PRICE_CAR+C13531*PRICE_MES</f>
        <v>239204</v>
      </c>
      <c r="M13531" s="2">
        <f>A13531*FERT_BED_TOM+B13531*FERT_BED_CAR+C13531*FERT_BED_MES</f>
        <v>34320</v>
      </c>
      <c r="N13531" s="6">
        <f>IF(AND(D13531&lt;=TOTAL_BEDS,J13531&lt;=TEMP_WORKER_MAX*TEMP_WORKER_HRS),1,0)</f>
        <v>0</v>
      </c>
      <c r="O13531" s="2">
        <f>L13531-M13531-K13531-FIXED_COSTS</f>
        <v>-60073.336686554248</v>
      </c>
      <c r="P13531" s="2">
        <f>IF(N13531=1,O13531,"")</f>
      </c>
    </row>
    <row r="13532">
      <c r="A13532" s="6">
        <v>20</v>
      </c>
      <c r="B13532" s="6">
        <v>16</v>
      </c>
      <c r="C13532" s="6">
        <v>12</v>
      </c>
      <c r="D13532" s="6">
        <f>A13532+B13532+C13532</f>
        <v>48</v>
      </c>
      <c r="E13532" s="5">
        <f>IF(A13532=0,0,A13532*LABOR_HRS_WK_TOM*SEASON_WEEKS*(1+DIM_PCT_TOM)^A13532)</f>
        <v>12109.4999087861</v>
      </c>
      <c r="F13532" s="5">
        <f>IF(B13532=0,0,B13532*LABOR_HRS_WK_CAR*SEASON_WEEKS*(1+DIM_PCT_CAR)^B13532)</f>
        <v>712.56269791706984</v>
      </c>
      <c r="G13532" s="5">
        <f>IF(C13532=0,0,C13532*LABOR_HRS_WK_MES*SEASON_WEEKS*(1+DIM_PCT_MES)^C13532)</f>
        <v>626.807439570419</v>
      </c>
      <c r="H13532" s="5">
        <f>E13532+F13532+G13532</f>
        <v>13448.870046273589</v>
      </c>
      <c r="I13532" s="5">
        <f>MIN(H13532,FARMER_HRS)</f>
        <v>720</v>
      </c>
      <c r="J13532" s="5">
        <f>MAX(0,H13532-FARMER_HRS)</f>
        <v>12728.870046273589</v>
      </c>
      <c r="K13532" s="2">
        <f>I13532*FARMER_RATE+J13532*TEMP_WORKER_RATE</f>
        <v>245987.3271922498</v>
      </c>
      <c r="L13532" s="2">
        <f>A13532*PRICE_TOM+B13532*PRICE_CAR+C13532*PRICE_MES</f>
        <v>241904</v>
      </c>
      <c r="M13532" s="2">
        <f>A13532*FERT_BED_TOM+B13532*FERT_BED_CAR+C13532*FERT_BED_MES</f>
        <v>35200</v>
      </c>
      <c r="N13532" s="6">
        <f>IF(AND(D13532&lt;=TOTAL_BEDS,J13532&lt;=TEMP_WORKER_MAX*TEMP_WORKER_HRS),1,0)</f>
        <v>0</v>
      </c>
      <c r="O13532" s="2">
        <f>L13532-M13532-K13532-FIXED_COSTS</f>
        <v>-59283.327192249795</v>
      </c>
      <c r="P13532" s="2">
        <f>IF(N13532=1,O13532,"")</f>
      </c>
    </row>
    <row r="13533">
      <c r="A13533" s="6">
        <v>20</v>
      </c>
      <c r="B13533" s="6">
        <v>16</v>
      </c>
      <c r="C13533" s="6">
        <v>13</v>
      </c>
      <c r="D13533" s="6">
        <f>A13533+B13533+C13533</f>
        <v>49</v>
      </c>
      <c r="E13533" s="5">
        <f>IF(A13533=0,0,A13533*LABOR_HRS_WK_TOM*SEASON_WEEKS*(1+DIM_PCT_TOM)^A13533)</f>
        <v>12109.4999087861</v>
      </c>
      <c r="F13533" s="5">
        <f>IF(B13533=0,0,B13533*LABOR_HRS_WK_CAR*SEASON_WEEKS*(1+DIM_PCT_CAR)^B13533)</f>
        <v>712.56269791706984</v>
      </c>
      <c r="G13533" s="5">
        <f>IF(C13533=0,0,C13533*LABOR_HRS_WK_MES*SEASON_WEEKS*(1+DIM_PCT_MES)^C13533)</f>
        <v>687.52941027880331</v>
      </c>
      <c r="H13533" s="5">
        <f>E13533+F13533+G13533</f>
        <v>13509.592016981973</v>
      </c>
      <c r="I13533" s="5">
        <f>MIN(H13533,FARMER_HRS)</f>
        <v>720</v>
      </c>
      <c r="J13533" s="5">
        <f>MAX(0,H13533-FARMER_HRS)</f>
        <v>12789.592016981973</v>
      </c>
      <c r="K13533" s="2">
        <f>I13533*FARMER_RATE+J13533*TEMP_WORKER_RATE</f>
        <v>247041.52807260369</v>
      </c>
      <c r="L13533" s="2">
        <f>A13533*PRICE_TOM+B13533*PRICE_CAR+C13533*PRICE_MES</f>
        <v>244604</v>
      </c>
      <c r="M13533" s="2">
        <f>A13533*FERT_BED_TOM+B13533*FERT_BED_CAR+C13533*FERT_BED_MES</f>
        <v>36080</v>
      </c>
      <c r="N13533" s="6">
        <f>IF(AND(D13533&lt;=TOTAL_BEDS,J13533&lt;=TEMP_WORKER_MAX*TEMP_WORKER_HRS),1,0)</f>
        <v>0</v>
      </c>
      <c r="O13533" s="2">
        <f>L13533-M13533-K13533-FIXED_COSTS</f>
        <v>-58517.528072603687</v>
      </c>
      <c r="P13533" s="2">
        <f>IF(N13533=1,O13533,"")</f>
      </c>
    </row>
    <row r="13534">
      <c r="A13534" s="6">
        <v>20</v>
      </c>
      <c r="B13534" s="6">
        <v>16</v>
      </c>
      <c r="C13534" s="6">
        <v>14</v>
      </c>
      <c r="D13534" s="6">
        <f>A13534+B13534+C13534</f>
        <v>50</v>
      </c>
      <c r="E13534" s="5">
        <f>IF(A13534=0,0,A13534*LABOR_HRS_WK_TOM*SEASON_WEEKS*(1+DIM_PCT_TOM)^A13534)</f>
        <v>12109.4999087861</v>
      </c>
      <c r="F13534" s="5">
        <f>IF(B13534=0,0,B13534*LABOR_HRS_WK_CAR*SEASON_WEEKS*(1+DIM_PCT_CAR)^B13534)</f>
        <v>712.56269791706984</v>
      </c>
      <c r="G13534" s="5">
        <f>IF(C13534=0,0,C13534*LABOR_HRS_WK_MES*SEASON_WEEKS*(1+DIM_PCT_MES)^C13534)</f>
        <v>749.67149159246435</v>
      </c>
      <c r="H13534" s="5">
        <f>E13534+F13534+G13534</f>
        <v>13571.734098295634</v>
      </c>
      <c r="I13534" s="5">
        <f>MIN(H13534,FARMER_HRS)</f>
        <v>720</v>
      </c>
      <c r="J13534" s="5">
        <f>MAX(0,H13534-FARMER_HRS)</f>
        <v>12851.734098295634</v>
      </c>
      <c r="K13534" s="2">
        <f>I13534*FARMER_RATE+J13534*TEMP_WORKER_RATE</f>
        <v>248120.38365096587</v>
      </c>
      <c r="L13534" s="2">
        <f>A13534*PRICE_TOM+B13534*PRICE_CAR+C13534*PRICE_MES</f>
        <v>247304</v>
      </c>
      <c r="M13534" s="2">
        <f>A13534*FERT_BED_TOM+B13534*FERT_BED_CAR+C13534*FERT_BED_MES</f>
        <v>36960</v>
      </c>
      <c r="N13534" s="6">
        <f>IF(AND(D13534&lt;=TOTAL_BEDS,J13534&lt;=TEMP_WORKER_MAX*TEMP_WORKER_HRS),1,0)</f>
        <v>0</v>
      </c>
      <c r="O13534" s="2">
        <f>L13534-M13534-K13534-FIXED_COSTS</f>
        <v>-57776.383650965872</v>
      </c>
      <c r="P13534" s="2">
        <f>IF(N13534=1,O13534,"")</f>
      </c>
    </row>
    <row r="13535">
      <c r="A13535" s="6">
        <v>20</v>
      </c>
      <c r="B13535" s="6">
        <v>16</v>
      </c>
      <c r="C13535" s="6">
        <v>15</v>
      </c>
      <c r="D13535" s="6">
        <f>A13535+B13535+C13535</f>
        <v>51</v>
      </c>
      <c r="E13535" s="5">
        <f>IF(A13535=0,0,A13535*LABOR_HRS_WK_TOM*SEASON_WEEKS*(1+DIM_PCT_TOM)^A13535)</f>
        <v>12109.4999087861</v>
      </c>
      <c r="F13535" s="5">
        <f>IF(B13535=0,0,B13535*LABOR_HRS_WK_CAR*SEASON_WEEKS*(1+DIM_PCT_CAR)^B13535)</f>
        <v>712.56269791706984</v>
      </c>
      <c r="G13535" s="5">
        <f>IF(C13535=0,0,C13535*LABOR_HRS_WK_MES*SEASON_WEEKS*(1+DIM_PCT_MES)^C13535)</f>
        <v>813.25969846861074</v>
      </c>
      <c r="H13535" s="5">
        <f>E13535+F13535+G13535</f>
        <v>13635.322305171781</v>
      </c>
      <c r="I13535" s="5">
        <f>MIN(H13535,FARMER_HRS)</f>
        <v>720</v>
      </c>
      <c r="J13535" s="5">
        <f>MAX(0,H13535-FARMER_HRS)</f>
        <v>12915.322305171781</v>
      </c>
      <c r="K13535" s="2">
        <f>I13535*FARMER_RATE+J13535*TEMP_WORKER_RATE</f>
        <v>249224.34557589897</v>
      </c>
      <c r="L13535" s="2">
        <f>A13535*PRICE_TOM+B13535*PRICE_CAR+C13535*PRICE_MES</f>
        <v>250004</v>
      </c>
      <c r="M13535" s="2">
        <f>A13535*FERT_BED_TOM+B13535*FERT_BED_CAR+C13535*FERT_BED_MES</f>
        <v>37840</v>
      </c>
      <c r="N13535" s="6">
        <f>IF(AND(D13535&lt;=TOTAL_BEDS,J13535&lt;=TEMP_WORKER_MAX*TEMP_WORKER_HRS),1,0)</f>
        <v>0</v>
      </c>
      <c r="O13535" s="2">
        <f>L13535-M13535-K13535-FIXED_COSTS</f>
        <v>-57060.345575898973</v>
      </c>
      <c r="P13535" s="2">
        <f>IF(N13535=1,O13535,"")</f>
      </c>
    </row>
    <row r="13536">
      <c r="A13536" s="6">
        <v>20</v>
      </c>
      <c r="B13536" s="6">
        <v>16</v>
      </c>
      <c r="C13536" s="6">
        <v>16</v>
      </c>
      <c r="D13536" s="6">
        <f>A13536+B13536+C13536</f>
        <v>52</v>
      </c>
      <c r="E13536" s="5">
        <f>IF(A13536=0,0,A13536*LABOR_HRS_WK_TOM*SEASON_WEEKS*(1+DIM_PCT_TOM)^A13536)</f>
        <v>12109.4999087861</v>
      </c>
      <c r="F13536" s="5">
        <f>IF(B13536=0,0,B13536*LABOR_HRS_WK_CAR*SEASON_WEEKS*(1+DIM_PCT_CAR)^B13536)</f>
        <v>712.56269791706984</v>
      </c>
      <c r="G13536" s="5">
        <f>IF(C13536=0,0,C13536*LABOR_HRS_WK_MES*SEASON_WEEKS*(1+DIM_PCT_MES)^C13536)</f>
        <v>878.32047434609967</v>
      </c>
      <c r="H13536" s="5">
        <f>E13536+F13536+G13536</f>
        <v>13700.383081049269</v>
      </c>
      <c r="I13536" s="5">
        <f>MIN(H13536,FARMER_HRS)</f>
        <v>720</v>
      </c>
      <c r="J13536" s="5">
        <f>MAX(0,H13536-FARMER_HRS)</f>
        <v>12980.383081049269</v>
      </c>
      <c r="K13536" s="2">
        <f>I13536*FARMER_RATE+J13536*TEMP_WORKER_RATE</f>
        <v>250353.87293488314</v>
      </c>
      <c r="L13536" s="2">
        <f>A13536*PRICE_TOM+B13536*PRICE_CAR+C13536*PRICE_MES</f>
        <v>252704</v>
      </c>
      <c r="M13536" s="2">
        <f>A13536*FERT_BED_TOM+B13536*FERT_BED_CAR+C13536*FERT_BED_MES</f>
        <v>38720</v>
      </c>
      <c r="N13536" s="6">
        <f>IF(AND(D13536&lt;=TOTAL_BEDS,J13536&lt;=TEMP_WORKER_MAX*TEMP_WORKER_HRS),1,0)</f>
        <v>0</v>
      </c>
      <c r="O13536" s="2">
        <f>L13536-M13536-K13536-FIXED_COSTS</f>
        <v>-56369.87293488314</v>
      </c>
      <c r="P13536" s="2">
        <f>IF(N13536=1,O13536,"")</f>
      </c>
    </row>
    <row r="13537">
      <c r="A13537" s="6">
        <v>20</v>
      </c>
      <c r="B13537" s="6">
        <v>16</v>
      </c>
      <c r="C13537" s="6">
        <v>17</v>
      </c>
      <c r="D13537" s="6">
        <f>A13537+B13537+C13537</f>
        <v>53</v>
      </c>
      <c r="E13537" s="5">
        <f>IF(A13537=0,0,A13537*LABOR_HRS_WK_TOM*SEASON_WEEKS*(1+DIM_PCT_TOM)^A13537)</f>
        <v>12109.4999087861</v>
      </c>
      <c r="F13537" s="5">
        <f>IF(B13537=0,0,B13537*LABOR_HRS_WK_CAR*SEASON_WEEKS*(1+DIM_PCT_CAR)^B13537)</f>
        <v>712.56269791706984</v>
      </c>
      <c r="G13537" s="5">
        <f>IF(C13537=0,0,C13537*LABOR_HRS_WK_MES*SEASON_WEEKS*(1+DIM_PCT_MES)^C13537)</f>
        <v>944.88069779263992</v>
      </c>
      <c r="H13537" s="5">
        <f>E13537+F13537+G13537</f>
        <v>13766.94330449581</v>
      </c>
      <c r="I13537" s="5">
        <f>MIN(H13537,FARMER_HRS)</f>
        <v>720</v>
      </c>
      <c r="J13537" s="5">
        <f>MAX(0,H13537-FARMER_HRS)</f>
        <v>13046.94330449581</v>
      </c>
      <c r="K13537" s="2">
        <f>I13537*FARMER_RATE+J13537*TEMP_WORKER_RATE</f>
        <v>251509.43236971891</v>
      </c>
      <c r="L13537" s="2">
        <f>A13537*PRICE_TOM+B13537*PRICE_CAR+C13537*PRICE_MES</f>
        <v>255404</v>
      </c>
      <c r="M13537" s="2">
        <f>A13537*FERT_BED_TOM+B13537*FERT_BED_CAR+C13537*FERT_BED_MES</f>
        <v>39600</v>
      </c>
      <c r="N13537" s="6">
        <f>IF(AND(D13537&lt;=TOTAL_BEDS,J13537&lt;=TEMP_WORKER_MAX*TEMP_WORKER_HRS),1,0)</f>
        <v>0</v>
      </c>
      <c r="O13537" s="2">
        <f>L13537-M13537-K13537-FIXED_COSTS</f>
        <v>-55705.43236971891</v>
      </c>
      <c r="P13537" s="2">
        <f>IF(N13537=1,O13537,"")</f>
      </c>
    </row>
    <row r="13538">
      <c r="A13538" s="6">
        <v>20</v>
      </c>
      <c r="B13538" s="6">
        <v>16</v>
      </c>
      <c r="C13538" s="6">
        <v>18</v>
      </c>
      <c r="D13538" s="6">
        <f>A13538+B13538+C13538</f>
        <v>54</v>
      </c>
      <c r="E13538" s="5">
        <f>IF(A13538=0,0,A13538*LABOR_HRS_WK_TOM*SEASON_WEEKS*(1+DIM_PCT_TOM)^A13538)</f>
        <v>12109.4999087861</v>
      </c>
      <c r="F13538" s="5">
        <f>IF(B13538=0,0,B13538*LABOR_HRS_WK_CAR*SEASON_WEEKS*(1+DIM_PCT_CAR)^B13538)</f>
        <v>712.56269791706984</v>
      </c>
      <c r="G13538" s="5">
        <f>IF(C13538=0,0,C13538*LABOR_HRS_WK_MES*SEASON_WEEKS*(1+DIM_PCT_MES)^C13538)</f>
        <v>1012.9676892512272</v>
      </c>
      <c r="H13538" s="5">
        <f>E13538+F13538+G13538</f>
        <v>13835.030295954397</v>
      </c>
      <c r="I13538" s="5">
        <f>MIN(H13538,FARMER_HRS)</f>
        <v>720</v>
      </c>
      <c r="J13538" s="5">
        <f>MAX(0,H13538-FARMER_HRS)</f>
        <v>13115.030295954397</v>
      </c>
      <c r="K13538" s="2">
        <f>I13538*FARMER_RATE+J13538*TEMP_WORKER_RATE</f>
        <v>252691.49819365272</v>
      </c>
      <c r="L13538" s="2">
        <f>A13538*PRICE_TOM+B13538*PRICE_CAR+C13538*PRICE_MES</f>
        <v>258104</v>
      </c>
      <c r="M13538" s="2">
        <f>A13538*FERT_BED_TOM+B13538*FERT_BED_CAR+C13538*FERT_BED_MES</f>
        <v>40480</v>
      </c>
      <c r="N13538" s="6">
        <f>IF(AND(D13538&lt;=TOTAL_BEDS,J13538&lt;=TEMP_WORKER_MAX*TEMP_WORKER_HRS),1,0)</f>
        <v>0</v>
      </c>
      <c r="O13538" s="2">
        <f>L13538-M13538-K13538-FIXED_COSTS</f>
        <v>-55067.498193652718</v>
      </c>
      <c r="P13538" s="2">
        <f>IF(N13538=1,O13538,"")</f>
      </c>
    </row>
    <row r="13539">
      <c r="A13539" s="6">
        <v>20</v>
      </c>
      <c r="B13539" s="6">
        <v>16</v>
      </c>
      <c r="C13539" s="6">
        <v>19</v>
      </c>
      <c r="D13539" s="6">
        <f>A13539+B13539+C13539</f>
        <v>55</v>
      </c>
      <c r="E13539" s="5">
        <f>IF(A13539=0,0,A13539*LABOR_HRS_WK_TOM*SEASON_WEEKS*(1+DIM_PCT_TOM)^A13539)</f>
        <v>12109.4999087861</v>
      </c>
      <c r="F13539" s="5">
        <f>IF(B13539=0,0,B13539*LABOR_HRS_WK_CAR*SEASON_WEEKS*(1+DIM_PCT_CAR)^B13539)</f>
        <v>712.56269791706984</v>
      </c>
      <c r="G13539" s="5">
        <f>IF(C13539=0,0,C13539*LABOR_HRS_WK_MES*SEASON_WEEKS*(1+DIM_PCT_MES)^C13539)</f>
        <v>1082.6092178872491</v>
      </c>
      <c r="H13539" s="5">
        <f>E13539+F13539+G13539</f>
        <v>13904.671824590419</v>
      </c>
      <c r="I13539" s="5">
        <f>MIN(H13539,FARMER_HRS)</f>
        <v>720</v>
      </c>
      <c r="J13539" s="5">
        <f>MAX(0,H13539-FARMER_HRS)</f>
        <v>13184.671824590419</v>
      </c>
      <c r="K13539" s="2">
        <f>I13539*FARMER_RATE+J13539*TEMP_WORKER_RATE</f>
        <v>253900.55251025033</v>
      </c>
      <c r="L13539" s="2">
        <f>A13539*PRICE_TOM+B13539*PRICE_CAR+C13539*PRICE_MES</f>
        <v>260804</v>
      </c>
      <c r="M13539" s="2">
        <f>A13539*FERT_BED_TOM+B13539*FERT_BED_CAR+C13539*FERT_BED_MES</f>
        <v>41360</v>
      </c>
      <c r="N13539" s="6">
        <f>IF(AND(D13539&lt;=TOTAL_BEDS,J13539&lt;=TEMP_WORKER_MAX*TEMP_WORKER_HRS),1,0)</f>
        <v>0</v>
      </c>
      <c r="O13539" s="2">
        <f>L13539-M13539-K13539-FIXED_COSTS</f>
        <v>-54456.552510250331</v>
      </c>
      <c r="P13539" s="2">
        <f>IF(N13539=1,O13539,"")</f>
      </c>
    </row>
    <row r="13540">
      <c r="A13540" s="6">
        <v>20</v>
      </c>
      <c r="B13540" s="6">
        <v>16</v>
      </c>
      <c r="C13540" s="6">
        <v>20</v>
      </c>
      <c r="D13540" s="6">
        <f>A13540+B13540+C13540</f>
        <v>56</v>
      </c>
      <c r="E13540" s="5">
        <f>IF(A13540=0,0,A13540*LABOR_HRS_WK_TOM*SEASON_WEEKS*(1+DIM_PCT_TOM)^A13540)</f>
        <v>12109.4999087861</v>
      </c>
      <c r="F13540" s="5">
        <f>IF(B13540=0,0,B13540*LABOR_HRS_WK_CAR*SEASON_WEEKS*(1+DIM_PCT_CAR)^B13540)</f>
        <v>712.56269791706984</v>
      </c>
      <c r="G13540" s="5">
        <f>IF(C13540=0,0,C13540*LABOR_HRS_WK_MES*SEASON_WEEKS*(1+DIM_PCT_MES)^C13540)</f>
        <v>1153.8335085377259</v>
      </c>
      <c r="H13540" s="5">
        <f>E13540+F13540+G13540</f>
        <v>13975.896115240896</v>
      </c>
      <c r="I13540" s="5">
        <f>MIN(H13540,FARMER_HRS)</f>
        <v>720</v>
      </c>
      <c r="J13540" s="5">
        <f>MAX(0,H13540-FARMER_HRS)</f>
        <v>13255.896115240896</v>
      </c>
      <c r="K13540" s="2">
        <f>I13540*FARMER_RATE+J13540*TEMP_WORKER_RATE</f>
        <v>255137.08533404331</v>
      </c>
      <c r="L13540" s="2">
        <f>A13540*PRICE_TOM+B13540*PRICE_CAR+C13540*PRICE_MES</f>
        <v>263504</v>
      </c>
      <c r="M13540" s="2">
        <f>A13540*FERT_BED_TOM+B13540*FERT_BED_CAR+C13540*FERT_BED_MES</f>
        <v>42240</v>
      </c>
      <c r="N13540" s="6">
        <f>IF(AND(D13540&lt;=TOTAL_BEDS,J13540&lt;=TEMP_WORKER_MAX*TEMP_WORKER_HRS),1,0)</f>
        <v>0</v>
      </c>
      <c r="O13540" s="2">
        <f>L13540-M13540-K13540-FIXED_COSTS</f>
        <v>-53873.08533404331</v>
      </c>
      <c r="P13540" s="2">
        <f>IF(N13540=1,O13540,"")</f>
      </c>
    </row>
    <row r="13541">
      <c r="A13541" s="6">
        <v>20</v>
      </c>
      <c r="B13541" s="6">
        <v>16</v>
      </c>
      <c r="C13541" s="6">
        <v>21</v>
      </c>
      <c r="D13541" s="6">
        <f>A13541+B13541+C13541</f>
        <v>57</v>
      </c>
      <c r="E13541" s="5">
        <f>IF(A13541=0,0,A13541*LABOR_HRS_WK_TOM*SEASON_WEEKS*(1+DIM_PCT_TOM)^A13541)</f>
        <v>12109.4999087861</v>
      </c>
      <c r="F13541" s="5">
        <f>IF(B13541=0,0,B13541*LABOR_HRS_WK_CAR*SEASON_WEEKS*(1+DIM_PCT_CAR)^B13541)</f>
        <v>712.56269791706984</v>
      </c>
      <c r="G13541" s="5">
        <f>IF(C13541=0,0,C13541*LABOR_HRS_WK_MES*SEASON_WEEKS*(1+DIM_PCT_MES)^C13541)</f>
        <v>1226.6692487641699</v>
      </c>
      <c r="H13541" s="5">
        <f>E13541+F13541+G13541</f>
        <v>14048.73185546734</v>
      </c>
      <c r="I13541" s="5">
        <f>MIN(H13541,FARMER_HRS)</f>
        <v>720</v>
      </c>
      <c r="J13541" s="5">
        <f>MAX(0,H13541-FARMER_HRS)</f>
        <v>13328.73185546734</v>
      </c>
      <c r="K13541" s="2">
        <f>I13541*FARMER_RATE+J13541*TEMP_WORKER_RATE</f>
        <v>256401.59471297465</v>
      </c>
      <c r="L13541" s="2">
        <f>A13541*PRICE_TOM+B13541*PRICE_CAR+C13541*PRICE_MES</f>
        <v>266204</v>
      </c>
      <c r="M13541" s="2">
        <f>A13541*FERT_BED_TOM+B13541*FERT_BED_CAR+C13541*FERT_BED_MES</f>
        <v>43120</v>
      </c>
      <c r="N13541" s="6">
        <f>IF(AND(D13541&lt;=TOTAL_BEDS,J13541&lt;=TEMP_WORKER_MAX*TEMP_WORKER_HRS),1,0)</f>
        <v>0</v>
      </c>
      <c r="O13541" s="2">
        <f>L13541-M13541-K13541-FIXED_COSTS</f>
        <v>-53317.594712974649</v>
      </c>
      <c r="P13541" s="2">
        <f>IF(N13541=1,O13541,"")</f>
      </c>
    </row>
    <row r="13542">
      <c r="A13542" s="6">
        <v>20</v>
      </c>
      <c r="B13542" s="6">
        <v>16</v>
      </c>
      <c r="C13542" s="6">
        <v>22</v>
      </c>
      <c r="D13542" s="6">
        <f>A13542+B13542+C13542</f>
        <v>58</v>
      </c>
      <c r="E13542" s="5">
        <f>IF(A13542=0,0,A13542*LABOR_HRS_WK_TOM*SEASON_WEEKS*(1+DIM_PCT_TOM)^A13542)</f>
        <v>12109.4999087861</v>
      </c>
      <c r="F13542" s="5">
        <f>IF(B13542=0,0,B13542*LABOR_HRS_WK_CAR*SEASON_WEEKS*(1+DIM_PCT_CAR)^B13542)</f>
        <v>712.56269791706984</v>
      </c>
      <c r="G13542" s="5">
        <f>IF(C13542=0,0,C13542*LABOR_HRS_WK_MES*SEASON_WEEKS*(1+DIM_PCT_MES)^C13542)</f>
        <v>1301.1455960105659</v>
      </c>
      <c r="H13542" s="5">
        <f>E13542+F13542+G13542</f>
        <v>14123.208202713737</v>
      </c>
      <c r="I13542" s="5">
        <f>MIN(H13542,FARMER_HRS)</f>
        <v>720</v>
      </c>
      <c r="J13542" s="5">
        <f>MAX(0,H13542-FARMER_HRS)</f>
        <v>13403.208202713737</v>
      </c>
      <c r="K13542" s="2">
        <f>I13542*FARMER_RATE+J13542*TEMP_WORKER_RATE</f>
        <v>257694.58685266905</v>
      </c>
      <c r="L13542" s="2">
        <f>A13542*PRICE_TOM+B13542*PRICE_CAR+C13542*PRICE_MES</f>
        <v>268904</v>
      </c>
      <c r="M13542" s="2">
        <f>A13542*FERT_BED_TOM+B13542*FERT_BED_CAR+C13542*FERT_BED_MES</f>
        <v>44000</v>
      </c>
      <c r="N13542" s="6">
        <f>IF(AND(D13542&lt;=TOTAL_BEDS,J13542&lt;=TEMP_WORKER_MAX*TEMP_WORKER_HRS),1,0)</f>
        <v>0</v>
      </c>
      <c r="O13542" s="2">
        <f>L13542-M13542-K13542-FIXED_COSTS</f>
        <v>-52790.586852669046</v>
      </c>
      <c r="P13542" s="2">
        <f>IF(N13542=1,O13542,"")</f>
      </c>
    </row>
    <row r="13543">
      <c r="A13543" s="6">
        <v>20</v>
      </c>
      <c r="B13543" s="6">
        <v>16</v>
      </c>
      <c r="C13543" s="6">
        <v>23</v>
      </c>
      <c r="D13543" s="6">
        <f>A13543+B13543+C13543</f>
        <v>59</v>
      </c>
      <c r="E13543" s="5">
        <f>IF(A13543=0,0,A13543*LABOR_HRS_WK_TOM*SEASON_WEEKS*(1+DIM_PCT_TOM)^A13543)</f>
        <v>12109.4999087861</v>
      </c>
      <c r="F13543" s="5">
        <f>IF(B13543=0,0,B13543*LABOR_HRS_WK_CAR*SEASON_WEEKS*(1+DIM_PCT_CAR)^B13543)</f>
        <v>712.56269791706984</v>
      </c>
      <c r="G13543" s="5">
        <f>IF(C13543=0,0,C13543*LABOR_HRS_WK_MES*SEASON_WEEKS*(1+DIM_PCT_MES)^C13543)</f>
        <v>1377.2921848680023</v>
      </c>
      <c r="H13543" s="5">
        <f>E13543+F13543+G13543</f>
        <v>14199.354791571172</v>
      </c>
      <c r="I13543" s="5">
        <f>MIN(H13543,FARMER_HRS)</f>
        <v>720</v>
      </c>
      <c r="J13543" s="5">
        <f>MAX(0,H13543-FARMER_HRS)</f>
        <v>13479.354791571172</v>
      </c>
      <c r="K13543" s="2">
        <f>I13543*FARMER_RATE+J13543*TEMP_WORKER_RATE</f>
        <v>259016.57624255505</v>
      </c>
      <c r="L13543" s="2">
        <f>A13543*PRICE_TOM+B13543*PRICE_CAR+C13543*PRICE_MES</f>
        <v>271604</v>
      </c>
      <c r="M13543" s="2">
        <f>A13543*FERT_BED_TOM+B13543*FERT_BED_CAR+C13543*FERT_BED_MES</f>
        <v>44880</v>
      </c>
      <c r="N13543" s="6">
        <f>IF(AND(D13543&lt;=TOTAL_BEDS,J13543&lt;=TEMP_WORKER_MAX*TEMP_WORKER_HRS),1,0)</f>
        <v>0</v>
      </c>
      <c r="O13543" s="2">
        <f>L13543-M13543-K13543-FIXED_COSTS</f>
        <v>-52292.576242555049</v>
      </c>
      <c r="P13543" s="2">
        <f>IF(N13543=1,O13543,"")</f>
      </c>
    </row>
    <row r="13544">
      <c r="A13544" s="6">
        <v>20</v>
      </c>
      <c r="B13544" s="6">
        <v>16</v>
      </c>
      <c r="C13544" s="6">
        <v>24</v>
      </c>
      <c r="D13544" s="6">
        <f>A13544+B13544+C13544</f>
        <v>60</v>
      </c>
      <c r="E13544" s="5">
        <f>IF(A13544=0,0,A13544*LABOR_HRS_WK_TOM*SEASON_WEEKS*(1+DIM_PCT_TOM)^A13544)</f>
        <v>12109.4999087861</v>
      </c>
      <c r="F13544" s="5">
        <f>IF(B13544=0,0,B13544*LABOR_HRS_WK_CAR*SEASON_WEEKS*(1+DIM_PCT_CAR)^B13544)</f>
        <v>712.56269791706984</v>
      </c>
      <c r="G13544" s="5">
        <f>IF(C13544=0,0,C13544*LABOR_HRS_WK_MES*SEASON_WEEKS*(1+DIM_PCT_MES)^C13544)</f>
        <v>1455.139134447498</v>
      </c>
      <c r="H13544" s="5">
        <f>E13544+F13544+G13544</f>
        <v>14277.201741150668</v>
      </c>
      <c r="I13544" s="5">
        <f>MIN(H13544,FARMER_HRS)</f>
        <v>720</v>
      </c>
      <c r="J13544" s="5">
        <f>MAX(0,H13544-FARMER_HRS)</f>
        <v>13557.201741150668</v>
      </c>
      <c r="K13544" s="2">
        <f>I13544*FARMER_RATE+J13544*TEMP_WORKER_RATE</f>
        <v>260368.08578386574</v>
      </c>
      <c r="L13544" s="2">
        <f>A13544*PRICE_TOM+B13544*PRICE_CAR+C13544*PRICE_MES</f>
        <v>274304</v>
      </c>
      <c r="M13544" s="2">
        <f>A13544*FERT_BED_TOM+B13544*FERT_BED_CAR+C13544*FERT_BED_MES</f>
        <v>45760</v>
      </c>
      <c r="N13544" s="6">
        <f>IF(AND(D13544&lt;=TOTAL_BEDS,J13544&lt;=TEMP_WORKER_MAX*TEMP_WORKER_HRS),1,0)</f>
        <v>0</v>
      </c>
      <c r="O13544" s="2">
        <f>L13544-M13544-K13544-FIXED_COSTS</f>
        <v>-51824.085783865739</v>
      </c>
      <c r="P13544" s="2">
        <f>IF(N13544=1,O13544,"")</f>
      </c>
    </row>
    <row r="13545">
      <c r="A13545" s="6">
        <v>20</v>
      </c>
      <c r="B13545" s="6">
        <v>16</v>
      </c>
      <c r="C13545" s="6">
        <v>25</v>
      </c>
      <c r="D13545" s="6">
        <f>A13545+B13545+C13545</f>
        <v>61</v>
      </c>
      <c r="E13545" s="5">
        <f>IF(A13545=0,0,A13545*LABOR_HRS_WK_TOM*SEASON_WEEKS*(1+DIM_PCT_TOM)^A13545)</f>
        <v>12109.4999087861</v>
      </c>
      <c r="F13545" s="5">
        <f>IF(B13545=0,0,B13545*LABOR_HRS_WK_CAR*SEASON_WEEKS*(1+DIM_PCT_CAR)^B13545)</f>
        <v>712.56269791706984</v>
      </c>
      <c r="G13545" s="5">
        <f>IF(C13545=0,0,C13545*LABOR_HRS_WK_MES*SEASON_WEEKS*(1+DIM_PCT_MES)^C13545)</f>
        <v>1534.7170558625955</v>
      </c>
      <c r="H13545" s="5">
        <f>E13545+F13545+G13545</f>
        <v>14356.779662565765</v>
      </c>
      <c r="I13545" s="5">
        <f>MIN(H13545,FARMER_HRS)</f>
        <v>720</v>
      </c>
      <c r="J13545" s="5">
        <f>MAX(0,H13545-FARMER_HRS)</f>
        <v>13636.779662565765</v>
      </c>
      <c r="K13545" s="2">
        <f>I13545*FARMER_RATE+J13545*TEMP_WORKER_RATE</f>
        <v>261749.64691954452</v>
      </c>
      <c r="L13545" s="2">
        <f>A13545*PRICE_TOM+B13545*PRICE_CAR+C13545*PRICE_MES</f>
        <v>277004</v>
      </c>
      <c r="M13545" s="2">
        <f>A13545*FERT_BED_TOM+B13545*FERT_BED_CAR+C13545*FERT_BED_MES</f>
        <v>46640</v>
      </c>
      <c r="N13545" s="6">
        <f>IF(AND(D13545&lt;=TOTAL_BEDS,J13545&lt;=TEMP_WORKER_MAX*TEMP_WORKER_HRS),1,0)</f>
        <v>0</v>
      </c>
      <c r="O13545" s="2">
        <f>L13545-M13545-K13545-FIXED_COSTS</f>
        <v>-51385.646919544524</v>
      </c>
      <c r="P13545" s="2">
        <f>IF(N13545=1,O13545,"")</f>
      </c>
    </row>
    <row r="13546">
      <c r="A13546" s="6">
        <v>20</v>
      </c>
      <c r="B13546" s="6">
        <v>16</v>
      </c>
      <c r="C13546" s="6">
        <v>26</v>
      </c>
      <c r="D13546" s="6">
        <f>A13546+B13546+C13546</f>
        <v>62</v>
      </c>
      <c r="E13546" s="5">
        <f>IF(A13546=0,0,A13546*LABOR_HRS_WK_TOM*SEASON_WEEKS*(1+DIM_PCT_TOM)^A13546)</f>
        <v>12109.4999087861</v>
      </c>
      <c r="F13546" s="5">
        <f>IF(B13546=0,0,B13546*LABOR_HRS_WK_CAR*SEASON_WEEKS*(1+DIM_PCT_CAR)^B13546)</f>
        <v>712.56269791706984</v>
      </c>
      <c r="G13546" s="5">
        <f>IF(C13546=0,0,C13546*LABOR_HRS_WK_MES*SEASON_WEEKS*(1+DIM_PCT_MES)^C13546)</f>
        <v>1616.0570598233128</v>
      </c>
      <c r="H13546" s="5">
        <f>E13546+F13546+G13546</f>
        <v>14438.119666526483</v>
      </c>
      <c r="I13546" s="5">
        <f>MIN(H13546,FARMER_HRS)</f>
        <v>720</v>
      </c>
      <c r="J13546" s="5">
        <f>MAX(0,H13546-FARMER_HRS)</f>
        <v>13718.119666526483</v>
      </c>
      <c r="K13546" s="2">
        <f>I13546*FARMER_RATE+J13546*TEMP_WORKER_RATE</f>
        <v>263161.79976608476</v>
      </c>
      <c r="L13546" s="2">
        <f>A13546*PRICE_TOM+B13546*PRICE_CAR+C13546*PRICE_MES</f>
        <v>279704</v>
      </c>
      <c r="M13546" s="2">
        <f>A13546*FERT_BED_TOM+B13546*FERT_BED_CAR+C13546*FERT_BED_MES</f>
        <v>47520</v>
      </c>
      <c r="N13546" s="6">
        <f>IF(AND(D13546&lt;=TOTAL_BEDS,J13546&lt;=TEMP_WORKER_MAX*TEMP_WORKER_HRS),1,0)</f>
        <v>0</v>
      </c>
      <c r="O13546" s="2">
        <f>L13546-M13546-K13546-FIXED_COSTS</f>
        <v>-50977.799766084761</v>
      </c>
      <c r="P13546" s="2">
        <f>IF(N13546=1,O13546,"")</f>
      </c>
    </row>
    <row r="13547">
      <c r="A13547" s="6">
        <v>20</v>
      </c>
      <c r="B13547" s="6">
        <v>16</v>
      </c>
      <c r="C13547" s="6">
        <v>27</v>
      </c>
      <c r="D13547" s="6">
        <f>A13547+B13547+C13547</f>
        <v>63</v>
      </c>
      <c r="E13547" s="5">
        <f>IF(A13547=0,0,A13547*LABOR_HRS_WK_TOM*SEASON_WEEKS*(1+DIM_PCT_TOM)^A13547)</f>
        <v>12109.4999087861</v>
      </c>
      <c r="F13547" s="5">
        <f>IF(B13547=0,0,B13547*LABOR_HRS_WK_CAR*SEASON_WEEKS*(1+DIM_PCT_CAR)^B13547)</f>
        <v>712.56269791706984</v>
      </c>
      <c r="G13547" s="5">
        <f>IF(C13547=0,0,C13547*LABOR_HRS_WK_MES*SEASON_WEEKS*(1+DIM_PCT_MES)^C13547)</f>
        <v>1699.19076434307</v>
      </c>
      <c r="H13547" s="5">
        <f>E13547+F13547+G13547</f>
        <v>14521.253371046239</v>
      </c>
      <c r="I13547" s="5">
        <f>MIN(H13547,FARMER_HRS)</f>
        <v>720</v>
      </c>
      <c r="J13547" s="5">
        <f>MAX(0,H13547-FARMER_HRS)</f>
        <v>13801.253371046239</v>
      </c>
      <c r="K13547" s="2">
        <f>I13547*FARMER_RATE+J13547*TEMP_WORKER_RATE</f>
        <v>264605.09324733051</v>
      </c>
      <c r="L13547" s="2">
        <f>A13547*PRICE_TOM+B13547*PRICE_CAR+C13547*PRICE_MES</f>
        <v>282404</v>
      </c>
      <c r="M13547" s="2">
        <f>A13547*FERT_BED_TOM+B13547*FERT_BED_CAR+C13547*FERT_BED_MES</f>
        <v>48400</v>
      </c>
      <c r="N13547" s="6">
        <f>IF(AND(D13547&lt;=TOTAL_BEDS,J13547&lt;=TEMP_WORKER_MAX*TEMP_WORKER_HRS),1,0)</f>
        <v>0</v>
      </c>
      <c r="O13547" s="2">
        <f>L13547-M13547-K13547-FIXED_COSTS</f>
        <v>-50601.093247330515</v>
      </c>
      <c r="P13547" s="2">
        <f>IF(N13547=1,O13547,"")</f>
      </c>
    </row>
    <row r="13548">
      <c r="A13548" s="6">
        <v>20</v>
      </c>
      <c r="B13548" s="6">
        <v>16</v>
      </c>
      <c r="C13548" s="6">
        <v>28</v>
      </c>
      <c r="D13548" s="6">
        <f>A13548+B13548+C13548</f>
        <v>64</v>
      </c>
      <c r="E13548" s="5">
        <f>IF(A13548=0,0,A13548*LABOR_HRS_WK_TOM*SEASON_WEEKS*(1+DIM_PCT_TOM)^A13548)</f>
        <v>12109.4999087861</v>
      </c>
      <c r="F13548" s="5">
        <f>IF(B13548=0,0,B13548*LABOR_HRS_WK_CAR*SEASON_WEEKS*(1+DIM_PCT_CAR)^B13548)</f>
        <v>712.56269791706984</v>
      </c>
      <c r="G13548" s="5">
        <f>IF(C13548=0,0,C13548*LABOR_HRS_WK_MES*SEASON_WEEKS*(1+DIM_PCT_MES)^C13548)</f>
        <v>1784.1503025602233</v>
      </c>
      <c r="H13548" s="5">
        <f>E13548+F13548+G13548</f>
        <v>14606.212909263393</v>
      </c>
      <c r="I13548" s="5">
        <f>MIN(H13548,FARMER_HRS)</f>
        <v>720</v>
      </c>
      <c r="J13548" s="5">
        <f>MAX(0,H13548-FARMER_HRS)</f>
        <v>13886.212909263393</v>
      </c>
      <c r="K13548" s="2">
        <f>I13548*FARMER_RATE+J13548*TEMP_WORKER_RATE</f>
        <v>266080.08523026726</v>
      </c>
      <c r="L13548" s="2">
        <f>A13548*PRICE_TOM+B13548*PRICE_CAR+C13548*PRICE_MES</f>
        <v>285104</v>
      </c>
      <c r="M13548" s="2">
        <f>A13548*FERT_BED_TOM+B13548*FERT_BED_CAR+C13548*FERT_BED_MES</f>
        <v>49280</v>
      </c>
      <c r="N13548" s="6">
        <f>IF(AND(D13548&lt;=TOTAL_BEDS,J13548&lt;=TEMP_WORKER_MAX*TEMP_WORKER_HRS),1,0)</f>
        <v>0</v>
      </c>
      <c r="O13548" s="2">
        <f>L13548-M13548-K13548-FIXED_COSTS</f>
        <v>-50256.085230267257</v>
      </c>
      <c r="P13548" s="2">
        <f>IF(N13548=1,O13548,"")</f>
      </c>
    </row>
    <row r="13549">
      <c r="A13549" s="6">
        <v>20</v>
      </c>
      <c r="B13549" s="6">
        <v>16</v>
      </c>
      <c r="C13549" s="6">
        <v>29</v>
      </c>
      <c r="D13549" s="6">
        <f>A13549+B13549+C13549</f>
        <v>65</v>
      </c>
      <c r="E13549" s="5">
        <f>IF(A13549=0,0,A13549*LABOR_HRS_WK_TOM*SEASON_WEEKS*(1+DIM_PCT_TOM)^A13549)</f>
        <v>12109.4999087861</v>
      </c>
      <c r="F13549" s="5">
        <f>IF(B13549=0,0,B13549*LABOR_HRS_WK_CAR*SEASON_WEEKS*(1+DIM_PCT_CAR)^B13549)</f>
        <v>712.56269791706984</v>
      </c>
      <c r="G13549" s="5">
        <f>IF(C13549=0,0,C13549*LABOR_HRS_WK_MES*SEASON_WEEKS*(1+DIM_PCT_MES)^C13549)</f>
        <v>1870.9683306758766</v>
      </c>
      <c r="H13549" s="5">
        <f>E13549+F13549+G13549</f>
        <v>14693.030937379046</v>
      </c>
      <c r="I13549" s="5">
        <f>MIN(H13549,FARMER_HRS)</f>
        <v>720</v>
      </c>
      <c r="J13549" s="5">
        <f>MAX(0,H13549-FARMER_HRS)</f>
        <v>13973.030937379046</v>
      </c>
      <c r="K13549" s="2">
        <f>I13549*FARMER_RATE+J13549*TEMP_WORKER_RATE</f>
        <v>267587.34266283066</v>
      </c>
      <c r="L13549" s="2">
        <f>A13549*PRICE_TOM+B13549*PRICE_CAR+C13549*PRICE_MES</f>
        <v>287804</v>
      </c>
      <c r="M13549" s="2">
        <f>A13549*FERT_BED_TOM+B13549*FERT_BED_CAR+C13549*FERT_BED_MES</f>
        <v>50160</v>
      </c>
      <c r="N13549" s="6">
        <f>IF(AND(D13549&lt;=TOTAL_BEDS,J13549&lt;=TEMP_WORKER_MAX*TEMP_WORKER_HRS),1,0)</f>
        <v>0</v>
      </c>
      <c r="O13549" s="2">
        <f>L13549-M13549-K13549-FIXED_COSTS</f>
        <v>-49943.342662830662</v>
      </c>
      <c r="P13549" s="2">
        <f>IF(N13549=1,O13549,"")</f>
      </c>
    </row>
    <row r="13550">
      <c r="A13550" s="6">
        <v>20</v>
      </c>
      <c r="B13550" s="6">
        <v>16</v>
      </c>
      <c r="C13550" s="6">
        <v>30</v>
      </c>
      <c r="D13550" s="6">
        <f>A13550+B13550+C13550</f>
        <v>66</v>
      </c>
      <c r="E13550" s="5">
        <f>IF(A13550=0,0,A13550*LABOR_HRS_WK_TOM*SEASON_WEEKS*(1+DIM_PCT_TOM)^A13550)</f>
        <v>12109.4999087861</v>
      </c>
      <c r="F13550" s="5">
        <f>IF(B13550=0,0,B13550*LABOR_HRS_WK_CAR*SEASON_WEEKS*(1+DIM_PCT_CAR)^B13550)</f>
        <v>712.56269791706984</v>
      </c>
      <c r="G13550" s="5">
        <f>IF(C13550=0,0,C13550*LABOR_HRS_WK_MES*SEASON_WEEKS*(1+DIM_PCT_MES)^C13550)</f>
        <v>1959.6780360096466</v>
      </c>
      <c r="H13550" s="5">
        <f>E13550+F13550+G13550</f>
        <v>14781.740642712817</v>
      </c>
      <c r="I13550" s="5">
        <f>MIN(H13550,FARMER_HRS)</f>
        <v>720</v>
      </c>
      <c r="J13550" s="5">
        <f>MAX(0,H13550-FARMER_HRS)</f>
        <v>14061.740642712817</v>
      </c>
      <c r="K13550" s="2">
        <f>I13550*FARMER_RATE+J13550*TEMP_WORKER_RATE</f>
        <v>269127.44171376422</v>
      </c>
      <c r="L13550" s="2">
        <f>A13550*PRICE_TOM+B13550*PRICE_CAR+C13550*PRICE_MES</f>
        <v>290504</v>
      </c>
      <c r="M13550" s="2">
        <f>A13550*FERT_BED_TOM+B13550*FERT_BED_CAR+C13550*FERT_BED_MES</f>
        <v>51040</v>
      </c>
      <c r="N13550" s="6">
        <f>IF(AND(D13550&lt;=TOTAL_BEDS,J13550&lt;=TEMP_WORKER_MAX*TEMP_WORKER_HRS),1,0)</f>
        <v>0</v>
      </c>
      <c r="O13550" s="2">
        <f>L13550-M13550-K13550-FIXED_COSTS</f>
        <v>-49663.441713764216</v>
      </c>
      <c r="P13550" s="2">
        <f>IF(N13550=1,O13550,"")</f>
      </c>
    </row>
    <row r="13551">
      <c r="A13551" s="6">
        <v>20</v>
      </c>
      <c r="B13551" s="6">
        <v>17</v>
      </c>
      <c r="C13551" s="6">
        <v>0</v>
      </c>
      <c r="D13551" s="6">
        <f>A13551+B13551+C13551</f>
        <v>37</v>
      </c>
      <c r="E13551" s="5">
        <f>IF(A13551=0,0,A13551*LABOR_HRS_WK_TOM*SEASON_WEEKS*(1+DIM_PCT_TOM)^A13551)</f>
        <v>12109.4999087861</v>
      </c>
      <c r="F13551" s="5">
        <f>IF(B13551=0,0,B13551*LABOR_HRS_WK_CAR*SEASON_WEEKS*(1+DIM_PCT_CAR)^B13551)</f>
        <v>776.02531320030891</v>
      </c>
      <c r="G13551" s="5">
        <f>IF(C13551=0,0,C13551*LABOR_HRS_WK_MES*SEASON_WEEKS*(1+DIM_PCT_MES)^C13551)</f>
        <v>0</v>
      </c>
      <c r="H13551" s="5">
        <f>E13551+F13551+G13551</f>
        <v>12885.525221986409</v>
      </c>
      <c r="I13551" s="5">
        <f>MIN(H13551,FARMER_HRS)</f>
        <v>720</v>
      </c>
      <c r="J13551" s="5">
        <f>MAX(0,H13551-FARMER_HRS)</f>
        <v>12165.525221986409</v>
      </c>
      <c r="K13551" s="2">
        <f>I13551*FARMER_RATE+J13551*TEMP_WORKER_RATE</f>
        <v>236207.03510393071</v>
      </c>
      <c r="L13551" s="2">
        <f>A13551*PRICE_TOM+B13551*PRICE_CAR+C13551*PRICE_MES</f>
        <v>211598</v>
      </c>
      <c r="M13551" s="2">
        <f>A13551*FERT_BED_TOM+B13551*FERT_BED_CAR+C13551*FERT_BED_MES</f>
        <v>25080</v>
      </c>
      <c r="N13551" s="6">
        <f>IF(AND(D13551&lt;=TOTAL_BEDS,J13551&lt;=TEMP_WORKER_MAX*TEMP_WORKER_HRS),1,0)</f>
        <v>0</v>
      </c>
      <c r="O13551" s="2">
        <f>L13551-M13551-K13551-FIXED_COSTS</f>
        <v>-69689.035103930713</v>
      </c>
      <c r="P13551" s="2">
        <f>IF(N13551=1,O13551,"")</f>
      </c>
    </row>
    <row r="13552">
      <c r="A13552" s="6">
        <v>20</v>
      </c>
      <c r="B13552" s="6">
        <v>17</v>
      </c>
      <c r="C13552" s="6">
        <v>1</v>
      </c>
      <c r="D13552" s="6">
        <f>A13552+B13552+C13552</f>
        <v>38</v>
      </c>
      <c r="E13552" s="5">
        <f>IF(A13552=0,0,A13552*LABOR_HRS_WK_TOM*SEASON_WEEKS*(1+DIM_PCT_TOM)^A13552)</f>
        <v>12109.4999087861</v>
      </c>
      <c r="F13552" s="5">
        <f>IF(B13552=0,0,B13552*LABOR_HRS_WK_CAR*SEASON_WEEKS*(1+DIM_PCT_CAR)^B13552)</f>
        <v>776.02531320030891</v>
      </c>
      <c r="G13552" s="5">
        <f>IF(C13552=0,0,C13552*LABOR_HRS_WK_MES*SEASON_WEEKS*(1+DIM_PCT_MES)^C13552)</f>
        <v>45.5625</v>
      </c>
      <c r="H13552" s="5">
        <f>E13552+F13552+G13552</f>
        <v>12931.087721986409</v>
      </c>
      <c r="I13552" s="5">
        <f>MIN(H13552,FARMER_HRS)</f>
        <v>720</v>
      </c>
      <c r="J13552" s="5">
        <f>MAX(0,H13552-FARMER_HRS)</f>
        <v>12211.087721986409</v>
      </c>
      <c r="K13552" s="2">
        <f>I13552*FARMER_RATE+J13552*TEMP_WORKER_RATE</f>
        <v>236998.05072893071</v>
      </c>
      <c r="L13552" s="2">
        <f>A13552*PRICE_TOM+B13552*PRICE_CAR+C13552*PRICE_MES</f>
        <v>214298</v>
      </c>
      <c r="M13552" s="2">
        <f>A13552*FERT_BED_TOM+B13552*FERT_BED_CAR+C13552*FERT_BED_MES</f>
        <v>25960</v>
      </c>
      <c r="N13552" s="6">
        <f>IF(AND(D13552&lt;=TOTAL_BEDS,J13552&lt;=TEMP_WORKER_MAX*TEMP_WORKER_HRS),1,0)</f>
        <v>0</v>
      </c>
      <c r="O13552" s="2">
        <f>L13552-M13552-K13552-FIXED_COSTS</f>
        <v>-68660.050728930713</v>
      </c>
      <c r="P13552" s="2">
        <f>IF(N13552=1,O13552,"")</f>
      </c>
    </row>
    <row r="13553">
      <c r="A13553" s="6">
        <v>20</v>
      </c>
      <c r="B13553" s="6">
        <v>17</v>
      </c>
      <c r="C13553" s="6">
        <v>2</v>
      </c>
      <c r="D13553" s="6">
        <f>A13553+B13553+C13553</f>
        <v>39</v>
      </c>
      <c r="E13553" s="5">
        <f>IF(A13553=0,0,A13553*LABOR_HRS_WK_TOM*SEASON_WEEKS*(1+DIM_PCT_TOM)^A13553)</f>
        <v>12109.4999087861</v>
      </c>
      <c r="F13553" s="5">
        <f>IF(B13553=0,0,B13553*LABOR_HRS_WK_CAR*SEASON_WEEKS*(1+DIM_PCT_CAR)^B13553)</f>
        <v>776.02531320030891</v>
      </c>
      <c r="G13553" s="5">
        <f>IF(C13553=0,0,C13553*LABOR_HRS_WK_MES*SEASON_WEEKS*(1+DIM_PCT_MES)^C13553)</f>
        <v>92.2640625</v>
      </c>
      <c r="H13553" s="5">
        <f>E13553+F13553+G13553</f>
        <v>12977.789284486409</v>
      </c>
      <c r="I13553" s="5">
        <f>MIN(H13553,FARMER_HRS)</f>
        <v>720</v>
      </c>
      <c r="J13553" s="5">
        <f>MAX(0,H13553-FARMER_HRS)</f>
        <v>12257.789284486409</v>
      </c>
      <c r="K13553" s="2">
        <f>I13553*FARMER_RATE+J13553*TEMP_WORKER_RATE</f>
        <v>237808.84174455571</v>
      </c>
      <c r="L13553" s="2">
        <f>A13553*PRICE_TOM+B13553*PRICE_CAR+C13553*PRICE_MES</f>
        <v>216998</v>
      </c>
      <c r="M13553" s="2">
        <f>A13553*FERT_BED_TOM+B13553*FERT_BED_CAR+C13553*FERT_BED_MES</f>
        <v>26840</v>
      </c>
      <c r="N13553" s="6">
        <f>IF(AND(D13553&lt;=TOTAL_BEDS,J13553&lt;=TEMP_WORKER_MAX*TEMP_WORKER_HRS),1,0)</f>
        <v>0</v>
      </c>
      <c r="O13553" s="2">
        <f>L13553-M13553-K13553-FIXED_COSTS</f>
        <v>-67650.841744555713</v>
      </c>
      <c r="P13553" s="2">
        <f>IF(N13553=1,O13553,"")</f>
      </c>
    </row>
    <row r="13554">
      <c r="A13554" s="6">
        <v>20</v>
      </c>
      <c r="B13554" s="6">
        <v>17</v>
      </c>
      <c r="C13554" s="6">
        <v>3</v>
      </c>
      <c r="D13554" s="6">
        <f>A13554+B13554+C13554</f>
        <v>40</v>
      </c>
      <c r="E13554" s="5">
        <f>IF(A13554=0,0,A13554*LABOR_HRS_WK_TOM*SEASON_WEEKS*(1+DIM_PCT_TOM)^A13554)</f>
        <v>12109.4999087861</v>
      </c>
      <c r="F13554" s="5">
        <f>IF(B13554=0,0,B13554*LABOR_HRS_WK_CAR*SEASON_WEEKS*(1+DIM_PCT_CAR)^B13554)</f>
        <v>776.02531320030891</v>
      </c>
      <c r="G13554" s="5">
        <f>IF(C13554=0,0,C13554*LABOR_HRS_WK_MES*SEASON_WEEKS*(1+DIM_PCT_MES)^C13554)</f>
        <v>140.12604492187498</v>
      </c>
      <c r="H13554" s="5">
        <f>E13554+F13554+G13554</f>
        <v>13025.651266908284</v>
      </c>
      <c r="I13554" s="5">
        <f>MIN(H13554,FARMER_HRS)</f>
        <v>720</v>
      </c>
      <c r="J13554" s="5">
        <f>MAX(0,H13554-FARMER_HRS)</f>
        <v>12305.651266908284</v>
      </c>
      <c r="K13554" s="2">
        <f>I13554*FARMER_RATE+J13554*TEMP_WORKER_RATE</f>
        <v>238639.77893937993</v>
      </c>
      <c r="L13554" s="2">
        <f>A13554*PRICE_TOM+B13554*PRICE_CAR+C13554*PRICE_MES</f>
        <v>219698</v>
      </c>
      <c r="M13554" s="2">
        <f>A13554*FERT_BED_TOM+B13554*FERT_BED_CAR+C13554*FERT_BED_MES</f>
        <v>27720</v>
      </c>
      <c r="N13554" s="6">
        <f>IF(AND(D13554&lt;=TOTAL_BEDS,J13554&lt;=TEMP_WORKER_MAX*TEMP_WORKER_HRS),1,0)</f>
        <v>0</v>
      </c>
      <c r="O13554" s="2">
        <f>L13554-M13554-K13554-FIXED_COSTS</f>
        <v>-66661.778939379932</v>
      </c>
      <c r="P13554" s="2">
        <f>IF(N13554=1,O13554,"")</f>
      </c>
    </row>
    <row r="13555">
      <c r="A13555" s="6">
        <v>20</v>
      </c>
      <c r="B13555" s="6">
        <v>17</v>
      </c>
      <c r="C13555" s="6">
        <v>4</v>
      </c>
      <c r="D13555" s="6">
        <f>A13555+B13555+C13555</f>
        <v>41</v>
      </c>
      <c r="E13555" s="5">
        <f>IF(A13555=0,0,A13555*LABOR_HRS_WK_TOM*SEASON_WEEKS*(1+DIM_PCT_TOM)^A13555)</f>
        <v>12109.4999087861</v>
      </c>
      <c r="F13555" s="5">
        <f>IF(B13555=0,0,B13555*LABOR_HRS_WK_CAR*SEASON_WEEKS*(1+DIM_PCT_CAR)^B13555)</f>
        <v>776.02531320030891</v>
      </c>
      <c r="G13555" s="5">
        <f>IF(C13555=0,0,C13555*LABOR_HRS_WK_MES*SEASON_WEEKS*(1+DIM_PCT_MES)^C13555)</f>
        <v>189.17016064453119</v>
      </c>
      <c r="H13555" s="5">
        <f>E13555+F13555+G13555</f>
        <v>13074.69538263094</v>
      </c>
      <c r="I13555" s="5">
        <f>MIN(H13555,FARMER_HRS)</f>
        <v>720</v>
      </c>
      <c r="J13555" s="5">
        <f>MAX(0,H13555-FARMER_HRS)</f>
        <v>12354.69538263094</v>
      </c>
      <c r="K13555" s="2">
        <f>I13555*FARMER_RATE+J13555*TEMP_WORKER_RATE</f>
        <v>239491.23928178716</v>
      </c>
      <c r="L13555" s="2">
        <f>A13555*PRICE_TOM+B13555*PRICE_CAR+C13555*PRICE_MES</f>
        <v>222398</v>
      </c>
      <c r="M13555" s="2">
        <f>A13555*FERT_BED_TOM+B13555*FERT_BED_CAR+C13555*FERT_BED_MES</f>
        <v>28600</v>
      </c>
      <c r="N13555" s="6">
        <f>IF(AND(D13555&lt;=TOTAL_BEDS,J13555&lt;=TEMP_WORKER_MAX*TEMP_WORKER_HRS),1,0)</f>
        <v>0</v>
      </c>
      <c r="O13555" s="2">
        <f>L13555-M13555-K13555-FIXED_COSTS</f>
        <v>-65693.239281787159</v>
      </c>
      <c r="P13555" s="2">
        <f>IF(N13555=1,O13555,"")</f>
      </c>
    </row>
    <row r="13556">
      <c r="A13556" s="6">
        <v>20</v>
      </c>
      <c r="B13556" s="6">
        <v>17</v>
      </c>
      <c r="C13556" s="6">
        <v>5</v>
      </c>
      <c r="D13556" s="6">
        <f>A13556+B13556+C13556</f>
        <v>42</v>
      </c>
      <c r="E13556" s="5">
        <f>IF(A13556=0,0,A13556*LABOR_HRS_WK_TOM*SEASON_WEEKS*(1+DIM_PCT_TOM)^A13556)</f>
        <v>12109.4999087861</v>
      </c>
      <c r="F13556" s="5">
        <f>IF(B13556=0,0,B13556*LABOR_HRS_WK_CAR*SEASON_WEEKS*(1+DIM_PCT_CAR)^B13556)</f>
        <v>776.02531320030891</v>
      </c>
      <c r="G13556" s="5">
        <f>IF(C13556=0,0,C13556*LABOR_HRS_WK_MES*SEASON_WEEKS*(1+DIM_PCT_MES)^C13556)</f>
        <v>239.41848456573481</v>
      </c>
      <c r="H13556" s="5">
        <f>E13556+F13556+G13556</f>
        <v>13124.943706552143</v>
      </c>
      <c r="I13556" s="5">
        <f>MIN(H13556,FARMER_HRS)</f>
        <v>720</v>
      </c>
      <c r="J13556" s="5">
        <f>MAX(0,H13556-FARMER_HRS)</f>
        <v>12404.943706552143</v>
      </c>
      <c r="K13556" s="2">
        <f>I13556*FARMER_RATE+J13556*TEMP_WORKER_RATE</f>
        <v>240363.60601653025</v>
      </c>
      <c r="L13556" s="2">
        <f>A13556*PRICE_TOM+B13556*PRICE_CAR+C13556*PRICE_MES</f>
        <v>225098</v>
      </c>
      <c r="M13556" s="2">
        <f>A13556*FERT_BED_TOM+B13556*FERT_BED_CAR+C13556*FERT_BED_MES</f>
        <v>29480</v>
      </c>
      <c r="N13556" s="6">
        <f>IF(AND(D13556&lt;=TOTAL_BEDS,J13556&lt;=TEMP_WORKER_MAX*TEMP_WORKER_HRS),1,0)</f>
        <v>0</v>
      </c>
      <c r="O13556" s="2">
        <f>L13556-M13556-K13556-FIXED_COSTS</f>
        <v>-64745.606016530248</v>
      </c>
      <c r="P13556" s="2">
        <f>IF(N13556=1,O13556,"")</f>
      </c>
    </row>
    <row r="13557">
      <c r="A13557" s="6">
        <v>20</v>
      </c>
      <c r="B13557" s="6">
        <v>17</v>
      </c>
      <c r="C13557" s="6">
        <v>6</v>
      </c>
      <c r="D13557" s="6">
        <f>A13557+B13557+C13557</f>
        <v>43</v>
      </c>
      <c r="E13557" s="5">
        <f>IF(A13557=0,0,A13557*LABOR_HRS_WK_TOM*SEASON_WEEKS*(1+DIM_PCT_TOM)^A13557)</f>
        <v>12109.4999087861</v>
      </c>
      <c r="F13557" s="5">
        <f>IF(B13557=0,0,B13557*LABOR_HRS_WK_CAR*SEASON_WEEKS*(1+DIM_PCT_CAR)^B13557)</f>
        <v>776.02531320030891</v>
      </c>
      <c r="G13557" s="5">
        <f>IF(C13557=0,0,C13557*LABOR_HRS_WK_MES*SEASON_WEEKS*(1+DIM_PCT_MES)^C13557)</f>
        <v>290.89345874736773</v>
      </c>
      <c r="H13557" s="5">
        <f>E13557+F13557+G13557</f>
        <v>13176.418680733776</v>
      </c>
      <c r="I13557" s="5">
        <f>MIN(H13557,FARMER_HRS)</f>
        <v>720</v>
      </c>
      <c r="J13557" s="5">
        <f>MAX(0,H13557-FARMER_HRS)</f>
        <v>12456.418680733776</v>
      </c>
      <c r="K13557" s="2">
        <f>I13557*FARMER_RATE+J13557*TEMP_WORKER_RATE</f>
        <v>241257.26876273914</v>
      </c>
      <c r="L13557" s="2">
        <f>A13557*PRICE_TOM+B13557*PRICE_CAR+C13557*PRICE_MES</f>
        <v>227798</v>
      </c>
      <c r="M13557" s="2">
        <f>A13557*FERT_BED_TOM+B13557*FERT_BED_CAR+C13557*FERT_BED_MES</f>
        <v>30360</v>
      </c>
      <c r="N13557" s="6">
        <f>IF(AND(D13557&lt;=TOTAL_BEDS,J13557&lt;=TEMP_WORKER_MAX*TEMP_WORKER_HRS),1,0)</f>
        <v>0</v>
      </c>
      <c r="O13557" s="2">
        <f>L13557-M13557-K13557-FIXED_COSTS</f>
        <v>-63819.268762739142</v>
      </c>
      <c r="P13557" s="2">
        <f>IF(N13557=1,O13557,"")</f>
      </c>
    </row>
    <row r="13558">
      <c r="A13558" s="6">
        <v>20</v>
      </c>
      <c r="B13558" s="6">
        <v>17</v>
      </c>
      <c r="C13558" s="6">
        <v>7</v>
      </c>
      <c r="D13558" s="6">
        <f>A13558+B13558+C13558</f>
        <v>44</v>
      </c>
      <c r="E13558" s="5">
        <f>IF(A13558=0,0,A13558*LABOR_HRS_WK_TOM*SEASON_WEEKS*(1+DIM_PCT_TOM)^A13558)</f>
        <v>12109.4999087861</v>
      </c>
      <c r="F13558" s="5">
        <f>IF(B13558=0,0,B13558*LABOR_HRS_WK_CAR*SEASON_WEEKS*(1+DIM_PCT_CAR)^B13558)</f>
        <v>776.02531320030891</v>
      </c>
      <c r="G13558" s="5">
        <f>IF(C13558=0,0,C13558*LABOR_HRS_WK_MES*SEASON_WEEKS*(1+DIM_PCT_MES)^C13558)</f>
        <v>343.61789814532818</v>
      </c>
      <c r="H13558" s="5">
        <f>E13558+F13558+G13558</f>
        <v>13229.143120131737</v>
      </c>
      <c r="I13558" s="5">
        <f>MIN(H13558,FARMER_HRS)</f>
        <v>720</v>
      </c>
      <c r="J13558" s="5">
        <f>MAX(0,H13558-FARMER_HRS)</f>
        <v>12509.143120131737</v>
      </c>
      <c r="K13558" s="2">
        <f>I13558*FARMER_RATE+J13558*TEMP_WORKER_RATE</f>
        <v>242172.6236133982</v>
      </c>
      <c r="L13558" s="2">
        <f>A13558*PRICE_TOM+B13558*PRICE_CAR+C13558*PRICE_MES</f>
        <v>230498</v>
      </c>
      <c r="M13558" s="2">
        <f>A13558*FERT_BED_TOM+B13558*FERT_BED_CAR+C13558*FERT_BED_MES</f>
        <v>31240</v>
      </c>
      <c r="N13558" s="6">
        <f>IF(AND(D13558&lt;=TOTAL_BEDS,J13558&lt;=TEMP_WORKER_MAX*TEMP_WORKER_HRS),1,0)</f>
        <v>0</v>
      </c>
      <c r="O13558" s="2">
        <f>L13558-M13558-K13558-FIXED_COSTS</f>
        <v>-62914.6236133982</v>
      </c>
      <c r="P13558" s="2">
        <f>IF(N13558=1,O13558,"")</f>
      </c>
    </row>
    <row r="13559">
      <c r="A13559" s="6">
        <v>20</v>
      </c>
      <c r="B13559" s="6">
        <v>17</v>
      </c>
      <c r="C13559" s="6">
        <v>8</v>
      </c>
      <c r="D13559" s="6">
        <f>A13559+B13559+C13559</f>
        <v>45</v>
      </c>
      <c r="E13559" s="5">
        <f>IF(A13559=0,0,A13559*LABOR_HRS_WK_TOM*SEASON_WEEKS*(1+DIM_PCT_TOM)^A13559)</f>
        <v>12109.4999087861</v>
      </c>
      <c r="F13559" s="5">
        <f>IF(B13559=0,0,B13559*LABOR_HRS_WK_CAR*SEASON_WEEKS*(1+DIM_PCT_CAR)^B13559)</f>
        <v>776.02531320030891</v>
      </c>
      <c r="G13559" s="5">
        <f>IF(C13559=0,0,C13559*LABOR_HRS_WK_MES*SEASON_WEEKS*(1+DIM_PCT_MES)^C13559)</f>
        <v>397.61499642530833</v>
      </c>
      <c r="H13559" s="5">
        <f>E13559+F13559+G13559</f>
        <v>13283.140218411718</v>
      </c>
      <c r="I13559" s="5">
        <f>MIN(H13559,FARMER_HRS)</f>
        <v>720</v>
      </c>
      <c r="J13559" s="5">
        <f>MAX(0,H13559-FARMER_HRS)</f>
        <v>12563.140218411718</v>
      </c>
      <c r="K13559" s="2">
        <f>I13559*FARMER_RATE+J13559*TEMP_WORKER_RATE</f>
        <v>243110.07323631455</v>
      </c>
      <c r="L13559" s="2">
        <f>A13559*PRICE_TOM+B13559*PRICE_CAR+C13559*PRICE_MES</f>
        <v>233198</v>
      </c>
      <c r="M13559" s="2">
        <f>A13559*FERT_BED_TOM+B13559*FERT_BED_CAR+C13559*FERT_BED_MES</f>
        <v>32120</v>
      </c>
      <c r="N13559" s="6">
        <f>IF(AND(D13559&lt;=TOTAL_BEDS,J13559&lt;=TEMP_WORKER_MAX*TEMP_WORKER_HRS),1,0)</f>
        <v>0</v>
      </c>
      <c r="O13559" s="2">
        <f>L13559-M13559-K13559-FIXED_COSTS</f>
        <v>-62032.073236314551</v>
      </c>
      <c r="P13559" s="2">
        <f>IF(N13559=1,O13559,"")</f>
      </c>
    </row>
    <row r="13560">
      <c r="A13560" s="6">
        <v>20</v>
      </c>
      <c r="B13560" s="6">
        <v>17</v>
      </c>
      <c r="C13560" s="6">
        <v>9</v>
      </c>
      <c r="D13560" s="6">
        <f>A13560+B13560+C13560</f>
        <v>46</v>
      </c>
      <c r="E13560" s="5">
        <f>IF(A13560=0,0,A13560*LABOR_HRS_WK_TOM*SEASON_WEEKS*(1+DIM_PCT_TOM)^A13560)</f>
        <v>12109.4999087861</v>
      </c>
      <c r="F13560" s="5">
        <f>IF(B13560=0,0,B13560*LABOR_HRS_WK_CAR*SEASON_WEEKS*(1+DIM_PCT_CAR)^B13560)</f>
        <v>776.02531320030891</v>
      </c>
      <c r="G13560" s="5">
        <f>IF(C13560=0,0,C13560*LABOR_HRS_WK_MES*SEASON_WEEKS*(1+DIM_PCT_MES)^C13560)</f>
        <v>452.90833186570273</v>
      </c>
      <c r="H13560" s="5">
        <f>E13560+F13560+G13560</f>
        <v>13338.433553852112</v>
      </c>
      <c r="I13560" s="5">
        <f>MIN(H13560,FARMER_HRS)</f>
        <v>720</v>
      </c>
      <c r="J13560" s="5">
        <f>MAX(0,H13560-FARMER_HRS)</f>
        <v>12618.433553852112</v>
      </c>
      <c r="K13560" s="2">
        <f>I13560*FARMER_RATE+J13560*TEMP_WORKER_RATE</f>
        <v>244070.02697659915</v>
      </c>
      <c r="L13560" s="2">
        <f>A13560*PRICE_TOM+B13560*PRICE_CAR+C13560*PRICE_MES</f>
        <v>235898</v>
      </c>
      <c r="M13560" s="2">
        <f>A13560*FERT_BED_TOM+B13560*FERT_BED_CAR+C13560*FERT_BED_MES</f>
        <v>33000</v>
      </c>
      <c r="N13560" s="6">
        <f>IF(AND(D13560&lt;=TOTAL_BEDS,J13560&lt;=TEMP_WORKER_MAX*TEMP_WORKER_HRS),1,0)</f>
        <v>0</v>
      </c>
      <c r="O13560" s="2">
        <f>L13560-M13560-K13560-FIXED_COSTS</f>
        <v>-61172.026976599154</v>
      </c>
      <c r="P13560" s="2">
        <f>IF(N13560=1,O13560,"")</f>
      </c>
    </row>
    <row r="13561">
      <c r="A13561" s="6">
        <v>20</v>
      </c>
      <c r="B13561" s="6">
        <v>17</v>
      </c>
      <c r="C13561" s="6">
        <v>10</v>
      </c>
      <c r="D13561" s="6">
        <f>A13561+B13561+C13561</f>
        <v>47</v>
      </c>
      <c r="E13561" s="5">
        <f>IF(A13561=0,0,A13561*LABOR_HRS_WK_TOM*SEASON_WEEKS*(1+DIM_PCT_TOM)^A13561)</f>
        <v>12109.4999087861</v>
      </c>
      <c r="F13561" s="5">
        <f>IF(B13561=0,0,B13561*LABOR_HRS_WK_CAR*SEASON_WEEKS*(1+DIM_PCT_CAR)^B13561)</f>
        <v>776.02531320030891</v>
      </c>
      <c r="G13561" s="5">
        <f>IF(C13561=0,0,C13561*LABOR_HRS_WK_MES*SEASON_WEEKS*(1+DIM_PCT_MES)^C13561)</f>
        <v>509.52187334891551</v>
      </c>
      <c r="H13561" s="5">
        <f>E13561+F13561+G13561</f>
        <v>13395.047095335325</v>
      </c>
      <c r="I13561" s="5">
        <f>MIN(H13561,FARMER_HRS)</f>
        <v>720</v>
      </c>
      <c r="J13561" s="5">
        <f>MAX(0,H13561-FARMER_HRS)</f>
        <v>12675.047095335325</v>
      </c>
      <c r="K13561" s="2">
        <f>I13561*FARMER_RATE+J13561*TEMP_WORKER_RATE</f>
        <v>245052.90096068272</v>
      </c>
      <c r="L13561" s="2">
        <f>A13561*PRICE_TOM+B13561*PRICE_CAR+C13561*PRICE_MES</f>
        <v>238598</v>
      </c>
      <c r="M13561" s="2">
        <f>A13561*FERT_BED_TOM+B13561*FERT_BED_CAR+C13561*FERT_BED_MES</f>
        <v>33880</v>
      </c>
      <c r="N13561" s="6">
        <f>IF(AND(D13561&lt;=TOTAL_BEDS,J13561&lt;=TEMP_WORKER_MAX*TEMP_WORKER_HRS),1,0)</f>
        <v>0</v>
      </c>
      <c r="O13561" s="2">
        <f>L13561-M13561-K13561-FIXED_COSTS</f>
        <v>-60334.900960682717</v>
      </c>
      <c r="P13561" s="2">
        <f>IF(N13561=1,O13561,"")</f>
      </c>
    </row>
    <row r="13562">
      <c r="A13562" s="6">
        <v>20</v>
      </c>
      <c r="B13562" s="6">
        <v>17</v>
      </c>
      <c r="C13562" s="6">
        <v>11</v>
      </c>
      <c r="D13562" s="6">
        <f>A13562+B13562+C13562</f>
        <v>48</v>
      </c>
      <c r="E13562" s="5">
        <f>IF(A13562=0,0,A13562*LABOR_HRS_WK_TOM*SEASON_WEEKS*(1+DIM_PCT_TOM)^A13562)</f>
        <v>12109.4999087861</v>
      </c>
      <c r="F13562" s="5">
        <f>IF(B13562=0,0,B13562*LABOR_HRS_WK_CAR*SEASON_WEEKS*(1+DIM_PCT_CAR)^B13562)</f>
        <v>776.02531320030891</v>
      </c>
      <c r="G13562" s="5">
        <f>IF(C13562=0,0,C13562*LABOR_HRS_WK_MES*SEASON_WEEKS*(1+DIM_PCT_MES)^C13562)</f>
        <v>567.47998644235463</v>
      </c>
      <c r="H13562" s="5">
        <f>E13562+F13562+G13562</f>
        <v>13453.005208428764</v>
      </c>
      <c r="I13562" s="5">
        <f>MIN(H13562,FARMER_HRS)</f>
        <v>720</v>
      </c>
      <c r="J13562" s="5">
        <f>MAX(0,H13562-FARMER_HRS)</f>
        <v>12733.005208428764</v>
      </c>
      <c r="K13562" s="2">
        <f>I13562*FARMER_RATE+J13562*TEMP_WORKER_RATE</f>
        <v>246059.11820188825</v>
      </c>
      <c r="L13562" s="2">
        <f>A13562*PRICE_TOM+B13562*PRICE_CAR+C13562*PRICE_MES</f>
        <v>241298</v>
      </c>
      <c r="M13562" s="2">
        <f>A13562*FERT_BED_TOM+B13562*FERT_BED_CAR+C13562*FERT_BED_MES</f>
        <v>34760</v>
      </c>
      <c r="N13562" s="6">
        <f>IF(AND(D13562&lt;=TOTAL_BEDS,J13562&lt;=TEMP_WORKER_MAX*TEMP_WORKER_HRS),1,0)</f>
        <v>0</v>
      </c>
      <c r="O13562" s="2">
        <f>L13562-M13562-K13562-FIXED_COSTS</f>
        <v>-59521.118201888254</v>
      </c>
      <c r="P13562" s="2">
        <f>IF(N13562=1,O13562,"")</f>
      </c>
    </row>
    <row r="13563">
      <c r="A13563" s="6">
        <v>20</v>
      </c>
      <c r="B13563" s="6">
        <v>17</v>
      </c>
      <c r="C13563" s="6">
        <v>12</v>
      </c>
      <c r="D13563" s="6">
        <f>A13563+B13563+C13563</f>
        <v>49</v>
      </c>
      <c r="E13563" s="5">
        <f>IF(A13563=0,0,A13563*LABOR_HRS_WK_TOM*SEASON_WEEKS*(1+DIM_PCT_TOM)^A13563)</f>
        <v>12109.4999087861</v>
      </c>
      <c r="F13563" s="5">
        <f>IF(B13563=0,0,B13563*LABOR_HRS_WK_CAR*SEASON_WEEKS*(1+DIM_PCT_CAR)^B13563)</f>
        <v>776.02531320030891</v>
      </c>
      <c r="G13563" s="5">
        <f>IF(C13563=0,0,C13563*LABOR_HRS_WK_MES*SEASON_WEEKS*(1+DIM_PCT_MES)^C13563)</f>
        <v>626.807439570419</v>
      </c>
      <c r="H13563" s="5">
        <f>E13563+F13563+G13563</f>
        <v>13512.332661556828</v>
      </c>
      <c r="I13563" s="5">
        <f>MIN(H13563,FARMER_HRS)</f>
        <v>720</v>
      </c>
      <c r="J13563" s="5">
        <f>MAX(0,H13563-FARMER_HRS)</f>
        <v>12792.332661556828</v>
      </c>
      <c r="K13563" s="2">
        <f>I13563*FARMER_RATE+J13563*TEMP_WORKER_RATE</f>
        <v>247089.1087075838</v>
      </c>
      <c r="L13563" s="2">
        <f>A13563*PRICE_TOM+B13563*PRICE_CAR+C13563*PRICE_MES</f>
        <v>243998</v>
      </c>
      <c r="M13563" s="2">
        <f>A13563*FERT_BED_TOM+B13563*FERT_BED_CAR+C13563*FERT_BED_MES</f>
        <v>35640</v>
      </c>
      <c r="N13563" s="6">
        <f>IF(AND(D13563&lt;=TOTAL_BEDS,J13563&lt;=TEMP_WORKER_MAX*TEMP_WORKER_HRS),1,0)</f>
        <v>0</v>
      </c>
      <c r="O13563" s="2">
        <f>L13563-M13563-K13563-FIXED_COSTS</f>
        <v>-58731.1087075838</v>
      </c>
      <c r="P13563" s="2">
        <f>IF(N13563=1,O13563,"")</f>
      </c>
    </row>
    <row r="13564">
      <c r="A13564" s="6">
        <v>20</v>
      </c>
      <c r="B13564" s="6">
        <v>17</v>
      </c>
      <c r="C13564" s="6">
        <v>13</v>
      </c>
      <c r="D13564" s="6">
        <f>A13564+B13564+C13564</f>
        <v>50</v>
      </c>
      <c r="E13564" s="5">
        <f>IF(A13564=0,0,A13564*LABOR_HRS_WK_TOM*SEASON_WEEKS*(1+DIM_PCT_TOM)^A13564)</f>
        <v>12109.4999087861</v>
      </c>
      <c r="F13564" s="5">
        <f>IF(B13564=0,0,B13564*LABOR_HRS_WK_CAR*SEASON_WEEKS*(1+DIM_PCT_CAR)^B13564)</f>
        <v>776.02531320030891</v>
      </c>
      <c r="G13564" s="5">
        <f>IF(C13564=0,0,C13564*LABOR_HRS_WK_MES*SEASON_WEEKS*(1+DIM_PCT_MES)^C13564)</f>
        <v>687.52941027880331</v>
      </c>
      <c r="H13564" s="5">
        <f>E13564+F13564+G13564</f>
        <v>13573.054632265212</v>
      </c>
      <c r="I13564" s="5">
        <f>MIN(H13564,FARMER_HRS)</f>
        <v>720</v>
      </c>
      <c r="J13564" s="5">
        <f>MAX(0,H13564-FARMER_HRS)</f>
        <v>12853.054632265212</v>
      </c>
      <c r="K13564" s="2">
        <f>I13564*FARMER_RATE+J13564*TEMP_WORKER_RATE</f>
        <v>248143.30958793769</v>
      </c>
      <c r="L13564" s="2">
        <f>A13564*PRICE_TOM+B13564*PRICE_CAR+C13564*PRICE_MES</f>
        <v>246698</v>
      </c>
      <c r="M13564" s="2">
        <f>A13564*FERT_BED_TOM+B13564*FERT_BED_CAR+C13564*FERT_BED_MES</f>
        <v>36520</v>
      </c>
      <c r="N13564" s="6">
        <f>IF(AND(D13564&lt;=TOTAL_BEDS,J13564&lt;=TEMP_WORKER_MAX*TEMP_WORKER_HRS),1,0)</f>
        <v>0</v>
      </c>
      <c r="O13564" s="2">
        <f>L13564-M13564-K13564-FIXED_COSTS</f>
        <v>-57965.309587937692</v>
      </c>
      <c r="P13564" s="2">
        <f>IF(N13564=1,O13564,"")</f>
      </c>
    </row>
    <row r="13565">
      <c r="A13565" s="6">
        <v>20</v>
      </c>
      <c r="B13565" s="6">
        <v>17</v>
      </c>
      <c r="C13565" s="6">
        <v>14</v>
      </c>
      <c r="D13565" s="6">
        <f>A13565+B13565+C13565</f>
        <v>51</v>
      </c>
      <c r="E13565" s="5">
        <f>IF(A13565=0,0,A13565*LABOR_HRS_WK_TOM*SEASON_WEEKS*(1+DIM_PCT_TOM)^A13565)</f>
        <v>12109.4999087861</v>
      </c>
      <c r="F13565" s="5">
        <f>IF(B13565=0,0,B13565*LABOR_HRS_WK_CAR*SEASON_WEEKS*(1+DIM_PCT_CAR)^B13565)</f>
        <v>776.02531320030891</v>
      </c>
      <c r="G13565" s="5">
        <f>IF(C13565=0,0,C13565*LABOR_HRS_WK_MES*SEASON_WEEKS*(1+DIM_PCT_MES)^C13565)</f>
        <v>749.67149159246435</v>
      </c>
      <c r="H13565" s="5">
        <f>E13565+F13565+G13565</f>
        <v>13635.196713578873</v>
      </c>
      <c r="I13565" s="5">
        <f>MIN(H13565,FARMER_HRS)</f>
        <v>720</v>
      </c>
      <c r="J13565" s="5">
        <f>MAX(0,H13565-FARMER_HRS)</f>
        <v>12915.196713578873</v>
      </c>
      <c r="K13565" s="2">
        <f>I13565*FARMER_RATE+J13565*TEMP_WORKER_RATE</f>
        <v>249222.16516629988</v>
      </c>
      <c r="L13565" s="2">
        <f>A13565*PRICE_TOM+B13565*PRICE_CAR+C13565*PRICE_MES</f>
        <v>249398</v>
      </c>
      <c r="M13565" s="2">
        <f>A13565*FERT_BED_TOM+B13565*FERT_BED_CAR+C13565*FERT_BED_MES</f>
        <v>37400</v>
      </c>
      <c r="N13565" s="6">
        <f>IF(AND(D13565&lt;=TOTAL_BEDS,J13565&lt;=TEMP_WORKER_MAX*TEMP_WORKER_HRS),1,0)</f>
        <v>0</v>
      </c>
      <c r="O13565" s="2">
        <f>L13565-M13565-K13565-FIXED_COSTS</f>
        <v>-57224.165166299877</v>
      </c>
      <c r="P13565" s="2">
        <f>IF(N13565=1,O13565,"")</f>
      </c>
    </row>
    <row r="13566">
      <c r="A13566" s="6">
        <v>20</v>
      </c>
      <c r="B13566" s="6">
        <v>17</v>
      </c>
      <c r="C13566" s="6">
        <v>15</v>
      </c>
      <c r="D13566" s="6">
        <f>A13566+B13566+C13566</f>
        <v>52</v>
      </c>
      <c r="E13566" s="5">
        <f>IF(A13566=0,0,A13566*LABOR_HRS_WK_TOM*SEASON_WEEKS*(1+DIM_PCT_TOM)^A13566)</f>
        <v>12109.4999087861</v>
      </c>
      <c r="F13566" s="5">
        <f>IF(B13566=0,0,B13566*LABOR_HRS_WK_CAR*SEASON_WEEKS*(1+DIM_PCT_CAR)^B13566)</f>
        <v>776.02531320030891</v>
      </c>
      <c r="G13566" s="5">
        <f>IF(C13566=0,0,C13566*LABOR_HRS_WK_MES*SEASON_WEEKS*(1+DIM_PCT_MES)^C13566)</f>
        <v>813.25969846861074</v>
      </c>
      <c r="H13566" s="5">
        <f>E13566+F13566+G13566</f>
        <v>13698.78492045502</v>
      </c>
      <c r="I13566" s="5">
        <f>MIN(H13566,FARMER_HRS)</f>
        <v>720</v>
      </c>
      <c r="J13566" s="5">
        <f>MAX(0,H13566-FARMER_HRS)</f>
        <v>12978.78492045502</v>
      </c>
      <c r="K13566" s="2">
        <f>I13566*FARMER_RATE+J13566*TEMP_WORKER_RATE</f>
        <v>250326.12709123298</v>
      </c>
      <c r="L13566" s="2">
        <f>A13566*PRICE_TOM+B13566*PRICE_CAR+C13566*PRICE_MES</f>
        <v>252098</v>
      </c>
      <c r="M13566" s="2">
        <f>A13566*FERT_BED_TOM+B13566*FERT_BED_CAR+C13566*FERT_BED_MES</f>
        <v>38280</v>
      </c>
      <c r="N13566" s="6">
        <f>IF(AND(D13566&lt;=TOTAL_BEDS,J13566&lt;=TEMP_WORKER_MAX*TEMP_WORKER_HRS),1,0)</f>
        <v>0</v>
      </c>
      <c r="O13566" s="2">
        <f>L13566-M13566-K13566-FIXED_COSTS</f>
        <v>-56508.127091232978</v>
      </c>
      <c r="P13566" s="2">
        <f>IF(N13566=1,O13566,"")</f>
      </c>
    </row>
    <row r="13567">
      <c r="A13567" s="6">
        <v>20</v>
      </c>
      <c r="B13567" s="6">
        <v>17</v>
      </c>
      <c r="C13567" s="6">
        <v>16</v>
      </c>
      <c r="D13567" s="6">
        <f>A13567+B13567+C13567</f>
        <v>53</v>
      </c>
      <c r="E13567" s="5">
        <f>IF(A13567=0,0,A13567*LABOR_HRS_WK_TOM*SEASON_WEEKS*(1+DIM_PCT_TOM)^A13567)</f>
        <v>12109.4999087861</v>
      </c>
      <c r="F13567" s="5">
        <f>IF(B13567=0,0,B13567*LABOR_HRS_WK_CAR*SEASON_WEEKS*(1+DIM_PCT_CAR)^B13567)</f>
        <v>776.02531320030891</v>
      </c>
      <c r="G13567" s="5">
        <f>IF(C13567=0,0,C13567*LABOR_HRS_WK_MES*SEASON_WEEKS*(1+DIM_PCT_MES)^C13567)</f>
        <v>878.32047434609967</v>
      </c>
      <c r="H13567" s="5">
        <f>E13567+F13567+G13567</f>
        <v>13763.845696332508</v>
      </c>
      <c r="I13567" s="5">
        <f>MIN(H13567,FARMER_HRS)</f>
        <v>720</v>
      </c>
      <c r="J13567" s="5">
        <f>MAX(0,H13567-FARMER_HRS)</f>
        <v>13043.845696332508</v>
      </c>
      <c r="K13567" s="2">
        <f>I13567*FARMER_RATE+J13567*TEMP_WORKER_RATE</f>
        <v>251455.65445021715</v>
      </c>
      <c r="L13567" s="2">
        <f>A13567*PRICE_TOM+B13567*PRICE_CAR+C13567*PRICE_MES</f>
        <v>254798</v>
      </c>
      <c r="M13567" s="2">
        <f>A13567*FERT_BED_TOM+B13567*FERT_BED_CAR+C13567*FERT_BED_MES</f>
        <v>39160</v>
      </c>
      <c r="N13567" s="6">
        <f>IF(AND(D13567&lt;=TOTAL_BEDS,J13567&lt;=TEMP_WORKER_MAX*TEMP_WORKER_HRS),1,0)</f>
        <v>0</v>
      </c>
      <c r="O13567" s="2">
        <f>L13567-M13567-K13567-FIXED_COSTS</f>
        <v>-55817.654450217145</v>
      </c>
      <c r="P13567" s="2">
        <f>IF(N13567=1,O13567,"")</f>
      </c>
    </row>
    <row r="13568">
      <c r="A13568" s="6">
        <v>20</v>
      </c>
      <c r="B13568" s="6">
        <v>17</v>
      </c>
      <c r="C13568" s="6">
        <v>17</v>
      </c>
      <c r="D13568" s="6">
        <f>A13568+B13568+C13568</f>
        <v>54</v>
      </c>
      <c r="E13568" s="5">
        <f>IF(A13568=0,0,A13568*LABOR_HRS_WK_TOM*SEASON_WEEKS*(1+DIM_PCT_TOM)^A13568)</f>
        <v>12109.4999087861</v>
      </c>
      <c r="F13568" s="5">
        <f>IF(B13568=0,0,B13568*LABOR_HRS_WK_CAR*SEASON_WEEKS*(1+DIM_PCT_CAR)^B13568)</f>
        <v>776.02531320030891</v>
      </c>
      <c r="G13568" s="5">
        <f>IF(C13568=0,0,C13568*LABOR_HRS_WK_MES*SEASON_WEEKS*(1+DIM_PCT_MES)^C13568)</f>
        <v>944.88069779263992</v>
      </c>
      <c r="H13568" s="5">
        <f>E13568+F13568+G13568</f>
        <v>13830.405919779048</v>
      </c>
      <c r="I13568" s="5">
        <f>MIN(H13568,FARMER_HRS)</f>
        <v>720</v>
      </c>
      <c r="J13568" s="5">
        <f>MAX(0,H13568-FARMER_HRS)</f>
        <v>13110.405919779048</v>
      </c>
      <c r="K13568" s="2">
        <f>I13568*FARMER_RATE+J13568*TEMP_WORKER_RATE</f>
        <v>252611.21388505292</v>
      </c>
      <c r="L13568" s="2">
        <f>A13568*PRICE_TOM+B13568*PRICE_CAR+C13568*PRICE_MES</f>
        <v>257498</v>
      </c>
      <c r="M13568" s="2">
        <f>A13568*FERT_BED_TOM+B13568*FERT_BED_CAR+C13568*FERT_BED_MES</f>
        <v>40040</v>
      </c>
      <c r="N13568" s="6">
        <f>IF(AND(D13568&lt;=TOTAL_BEDS,J13568&lt;=TEMP_WORKER_MAX*TEMP_WORKER_HRS),1,0)</f>
        <v>0</v>
      </c>
      <c r="O13568" s="2">
        <f>L13568-M13568-K13568-FIXED_COSTS</f>
        <v>-55153.213885052915</v>
      </c>
      <c r="P13568" s="2">
        <f>IF(N13568=1,O13568,"")</f>
      </c>
    </row>
    <row r="13569">
      <c r="A13569" s="6">
        <v>20</v>
      </c>
      <c r="B13569" s="6">
        <v>17</v>
      </c>
      <c r="C13569" s="6">
        <v>18</v>
      </c>
      <c r="D13569" s="6">
        <f>A13569+B13569+C13569</f>
        <v>55</v>
      </c>
      <c r="E13569" s="5">
        <f>IF(A13569=0,0,A13569*LABOR_HRS_WK_TOM*SEASON_WEEKS*(1+DIM_PCT_TOM)^A13569)</f>
        <v>12109.4999087861</v>
      </c>
      <c r="F13569" s="5">
        <f>IF(B13569=0,0,B13569*LABOR_HRS_WK_CAR*SEASON_WEEKS*(1+DIM_PCT_CAR)^B13569)</f>
        <v>776.02531320030891</v>
      </c>
      <c r="G13569" s="5">
        <f>IF(C13569=0,0,C13569*LABOR_HRS_WK_MES*SEASON_WEEKS*(1+DIM_PCT_MES)^C13569)</f>
        <v>1012.9676892512272</v>
      </c>
      <c r="H13569" s="5">
        <f>E13569+F13569+G13569</f>
        <v>13898.492911237636</v>
      </c>
      <c r="I13569" s="5">
        <f>MIN(H13569,FARMER_HRS)</f>
        <v>720</v>
      </c>
      <c r="J13569" s="5">
        <f>MAX(0,H13569-FARMER_HRS)</f>
        <v>13178.492911237636</v>
      </c>
      <c r="K13569" s="2">
        <f>I13569*FARMER_RATE+J13569*TEMP_WORKER_RATE</f>
        <v>253793.27970898672</v>
      </c>
      <c r="L13569" s="2">
        <f>A13569*PRICE_TOM+B13569*PRICE_CAR+C13569*PRICE_MES</f>
        <v>260198</v>
      </c>
      <c r="M13569" s="2">
        <f>A13569*FERT_BED_TOM+B13569*FERT_BED_CAR+C13569*FERT_BED_MES</f>
        <v>40920</v>
      </c>
      <c r="N13569" s="6">
        <f>IF(AND(D13569&lt;=TOTAL_BEDS,J13569&lt;=TEMP_WORKER_MAX*TEMP_WORKER_HRS),1,0)</f>
        <v>0</v>
      </c>
      <c r="O13569" s="2">
        <f>L13569-M13569-K13569-FIXED_COSTS</f>
        <v>-54515.279708986724</v>
      </c>
      <c r="P13569" s="2">
        <f>IF(N13569=1,O13569,"")</f>
      </c>
    </row>
    <row r="13570">
      <c r="A13570" s="6">
        <v>20</v>
      </c>
      <c r="B13570" s="6">
        <v>17</v>
      </c>
      <c r="C13570" s="6">
        <v>19</v>
      </c>
      <c r="D13570" s="6">
        <f>A13570+B13570+C13570</f>
        <v>56</v>
      </c>
      <c r="E13570" s="5">
        <f>IF(A13570=0,0,A13570*LABOR_HRS_WK_TOM*SEASON_WEEKS*(1+DIM_PCT_TOM)^A13570)</f>
        <v>12109.4999087861</v>
      </c>
      <c r="F13570" s="5">
        <f>IF(B13570=0,0,B13570*LABOR_HRS_WK_CAR*SEASON_WEEKS*(1+DIM_PCT_CAR)^B13570)</f>
        <v>776.02531320030891</v>
      </c>
      <c r="G13570" s="5">
        <f>IF(C13570=0,0,C13570*LABOR_HRS_WK_MES*SEASON_WEEKS*(1+DIM_PCT_MES)^C13570)</f>
        <v>1082.6092178872491</v>
      </c>
      <c r="H13570" s="5">
        <f>E13570+F13570+G13570</f>
        <v>13968.134439873658</v>
      </c>
      <c r="I13570" s="5">
        <f>MIN(H13570,FARMER_HRS)</f>
        <v>720</v>
      </c>
      <c r="J13570" s="5">
        <f>MAX(0,H13570-FARMER_HRS)</f>
        <v>13248.134439873658</v>
      </c>
      <c r="K13570" s="2">
        <f>I13570*FARMER_RATE+J13570*TEMP_WORKER_RATE</f>
        <v>255002.33402558434</v>
      </c>
      <c r="L13570" s="2">
        <f>A13570*PRICE_TOM+B13570*PRICE_CAR+C13570*PRICE_MES</f>
        <v>262898</v>
      </c>
      <c r="M13570" s="2">
        <f>A13570*FERT_BED_TOM+B13570*FERT_BED_CAR+C13570*FERT_BED_MES</f>
        <v>41800</v>
      </c>
      <c r="N13570" s="6">
        <f>IF(AND(D13570&lt;=TOTAL_BEDS,J13570&lt;=TEMP_WORKER_MAX*TEMP_WORKER_HRS),1,0)</f>
        <v>0</v>
      </c>
      <c r="O13570" s="2">
        <f>L13570-M13570-K13570-FIXED_COSTS</f>
        <v>-53904.334025584336</v>
      </c>
      <c r="P13570" s="2">
        <f>IF(N13570=1,O13570,"")</f>
      </c>
    </row>
    <row r="13571">
      <c r="A13571" s="6">
        <v>20</v>
      </c>
      <c r="B13571" s="6">
        <v>17</v>
      </c>
      <c r="C13571" s="6">
        <v>20</v>
      </c>
      <c r="D13571" s="6">
        <f>A13571+B13571+C13571</f>
        <v>57</v>
      </c>
      <c r="E13571" s="5">
        <f>IF(A13571=0,0,A13571*LABOR_HRS_WK_TOM*SEASON_WEEKS*(1+DIM_PCT_TOM)^A13571)</f>
        <v>12109.4999087861</v>
      </c>
      <c r="F13571" s="5">
        <f>IF(B13571=0,0,B13571*LABOR_HRS_WK_CAR*SEASON_WEEKS*(1+DIM_PCT_CAR)^B13571)</f>
        <v>776.02531320030891</v>
      </c>
      <c r="G13571" s="5">
        <f>IF(C13571=0,0,C13571*LABOR_HRS_WK_MES*SEASON_WEEKS*(1+DIM_PCT_MES)^C13571)</f>
        <v>1153.8335085377259</v>
      </c>
      <c r="H13571" s="5">
        <f>E13571+F13571+G13571</f>
        <v>14039.358730524134</v>
      </c>
      <c r="I13571" s="5">
        <f>MIN(H13571,FARMER_HRS)</f>
        <v>720</v>
      </c>
      <c r="J13571" s="5">
        <f>MAX(0,H13571-FARMER_HRS)</f>
        <v>13319.358730524134</v>
      </c>
      <c r="K13571" s="2">
        <f>I13571*FARMER_RATE+J13571*TEMP_WORKER_RATE</f>
        <v>256238.86684937731</v>
      </c>
      <c r="L13571" s="2">
        <f>A13571*PRICE_TOM+B13571*PRICE_CAR+C13571*PRICE_MES</f>
        <v>265598</v>
      </c>
      <c r="M13571" s="2">
        <f>A13571*FERT_BED_TOM+B13571*FERT_BED_CAR+C13571*FERT_BED_MES</f>
        <v>42680</v>
      </c>
      <c r="N13571" s="6">
        <f>IF(AND(D13571&lt;=TOTAL_BEDS,J13571&lt;=TEMP_WORKER_MAX*TEMP_WORKER_HRS),1,0)</f>
        <v>0</v>
      </c>
      <c r="O13571" s="2">
        <f>L13571-M13571-K13571-FIXED_COSTS</f>
        <v>-53320.866849377315</v>
      </c>
      <c r="P13571" s="2">
        <f>IF(N13571=1,O13571,"")</f>
      </c>
    </row>
    <row r="13572">
      <c r="A13572" s="6">
        <v>20</v>
      </c>
      <c r="B13572" s="6">
        <v>17</v>
      </c>
      <c r="C13572" s="6">
        <v>21</v>
      </c>
      <c r="D13572" s="6">
        <f>A13572+B13572+C13572</f>
        <v>58</v>
      </c>
      <c r="E13572" s="5">
        <f>IF(A13572=0,0,A13572*LABOR_HRS_WK_TOM*SEASON_WEEKS*(1+DIM_PCT_TOM)^A13572)</f>
        <v>12109.4999087861</v>
      </c>
      <c r="F13572" s="5">
        <f>IF(B13572=0,0,B13572*LABOR_HRS_WK_CAR*SEASON_WEEKS*(1+DIM_PCT_CAR)^B13572)</f>
        <v>776.02531320030891</v>
      </c>
      <c r="G13572" s="5">
        <f>IF(C13572=0,0,C13572*LABOR_HRS_WK_MES*SEASON_WEEKS*(1+DIM_PCT_MES)^C13572)</f>
        <v>1226.6692487641699</v>
      </c>
      <c r="H13572" s="5">
        <f>E13572+F13572+G13572</f>
        <v>14112.194470750579</v>
      </c>
      <c r="I13572" s="5">
        <f>MIN(H13572,FARMER_HRS)</f>
        <v>720</v>
      </c>
      <c r="J13572" s="5">
        <f>MAX(0,H13572-FARMER_HRS)</f>
        <v>13392.194470750579</v>
      </c>
      <c r="K13572" s="2">
        <f>I13572*FARMER_RATE+J13572*TEMP_WORKER_RATE</f>
        <v>257503.37622830865</v>
      </c>
      <c r="L13572" s="2">
        <f>A13572*PRICE_TOM+B13572*PRICE_CAR+C13572*PRICE_MES</f>
        <v>268298</v>
      </c>
      <c r="M13572" s="2">
        <f>A13572*FERT_BED_TOM+B13572*FERT_BED_CAR+C13572*FERT_BED_MES</f>
        <v>43560</v>
      </c>
      <c r="N13572" s="6">
        <f>IF(AND(D13572&lt;=TOTAL_BEDS,J13572&lt;=TEMP_WORKER_MAX*TEMP_WORKER_HRS),1,0)</f>
        <v>0</v>
      </c>
      <c r="O13572" s="2">
        <f>L13572-M13572-K13572-FIXED_COSTS</f>
        <v>-52765.376228308654</v>
      </c>
      <c r="P13572" s="2">
        <f>IF(N13572=1,O13572,"")</f>
      </c>
    </row>
    <row r="13573">
      <c r="A13573" s="6">
        <v>20</v>
      </c>
      <c r="B13573" s="6">
        <v>17</v>
      </c>
      <c r="C13573" s="6">
        <v>22</v>
      </c>
      <c r="D13573" s="6">
        <f>A13573+B13573+C13573</f>
        <v>59</v>
      </c>
      <c r="E13573" s="5">
        <f>IF(A13573=0,0,A13573*LABOR_HRS_WK_TOM*SEASON_WEEKS*(1+DIM_PCT_TOM)^A13573)</f>
        <v>12109.4999087861</v>
      </c>
      <c r="F13573" s="5">
        <f>IF(B13573=0,0,B13573*LABOR_HRS_WK_CAR*SEASON_WEEKS*(1+DIM_PCT_CAR)^B13573)</f>
        <v>776.02531320030891</v>
      </c>
      <c r="G13573" s="5">
        <f>IF(C13573=0,0,C13573*LABOR_HRS_WK_MES*SEASON_WEEKS*(1+DIM_PCT_MES)^C13573)</f>
        <v>1301.1455960105659</v>
      </c>
      <c r="H13573" s="5">
        <f>E13573+F13573+G13573</f>
        <v>14186.670817996976</v>
      </c>
      <c r="I13573" s="5">
        <f>MIN(H13573,FARMER_HRS)</f>
        <v>720</v>
      </c>
      <c r="J13573" s="5">
        <f>MAX(0,H13573-FARMER_HRS)</f>
        <v>13466.670817996976</v>
      </c>
      <c r="K13573" s="2">
        <f>I13573*FARMER_RATE+J13573*TEMP_WORKER_RATE</f>
        <v>258796.36836800305</v>
      </c>
      <c r="L13573" s="2">
        <f>A13573*PRICE_TOM+B13573*PRICE_CAR+C13573*PRICE_MES</f>
        <v>270998</v>
      </c>
      <c r="M13573" s="2">
        <f>A13573*FERT_BED_TOM+B13573*FERT_BED_CAR+C13573*FERT_BED_MES</f>
        <v>44440</v>
      </c>
      <c r="N13573" s="6">
        <f>IF(AND(D13573&lt;=TOTAL_BEDS,J13573&lt;=TEMP_WORKER_MAX*TEMP_WORKER_HRS),1,0)</f>
        <v>0</v>
      </c>
      <c r="O13573" s="2">
        <f>L13573-M13573-K13573-FIXED_COSTS</f>
        <v>-52238.368368003052</v>
      </c>
      <c r="P13573" s="2">
        <f>IF(N13573=1,O13573,"")</f>
      </c>
    </row>
    <row r="13574">
      <c r="A13574" s="6">
        <v>20</v>
      </c>
      <c r="B13574" s="6">
        <v>17</v>
      </c>
      <c r="C13574" s="6">
        <v>23</v>
      </c>
      <c r="D13574" s="6">
        <f>A13574+B13574+C13574</f>
        <v>60</v>
      </c>
      <c r="E13574" s="5">
        <f>IF(A13574=0,0,A13574*LABOR_HRS_WK_TOM*SEASON_WEEKS*(1+DIM_PCT_TOM)^A13574)</f>
        <v>12109.4999087861</v>
      </c>
      <c r="F13574" s="5">
        <f>IF(B13574=0,0,B13574*LABOR_HRS_WK_CAR*SEASON_WEEKS*(1+DIM_PCT_CAR)^B13574)</f>
        <v>776.02531320030891</v>
      </c>
      <c r="G13574" s="5">
        <f>IF(C13574=0,0,C13574*LABOR_HRS_WK_MES*SEASON_WEEKS*(1+DIM_PCT_MES)^C13574)</f>
        <v>1377.2921848680023</v>
      </c>
      <c r="H13574" s="5">
        <f>E13574+F13574+G13574</f>
        <v>14262.81740685441</v>
      </c>
      <c r="I13574" s="5">
        <f>MIN(H13574,FARMER_HRS)</f>
        <v>720</v>
      </c>
      <c r="J13574" s="5">
        <f>MAX(0,H13574-FARMER_HRS)</f>
        <v>13542.81740685441</v>
      </c>
      <c r="K13574" s="2">
        <f>I13574*FARMER_RATE+J13574*TEMP_WORKER_RATE</f>
        <v>260118.35775788905</v>
      </c>
      <c r="L13574" s="2">
        <f>A13574*PRICE_TOM+B13574*PRICE_CAR+C13574*PRICE_MES</f>
        <v>273698</v>
      </c>
      <c r="M13574" s="2">
        <f>A13574*FERT_BED_TOM+B13574*FERT_BED_CAR+C13574*FERT_BED_MES</f>
        <v>45320</v>
      </c>
      <c r="N13574" s="6">
        <f>IF(AND(D13574&lt;=TOTAL_BEDS,J13574&lt;=TEMP_WORKER_MAX*TEMP_WORKER_HRS),1,0)</f>
        <v>0</v>
      </c>
      <c r="O13574" s="2">
        <f>L13574-M13574-K13574-FIXED_COSTS</f>
        <v>-51740.357757889054</v>
      </c>
      <c r="P13574" s="2">
        <f>IF(N13574=1,O13574,"")</f>
      </c>
    </row>
    <row r="13575">
      <c r="A13575" s="6">
        <v>20</v>
      </c>
      <c r="B13575" s="6">
        <v>17</v>
      </c>
      <c r="C13575" s="6">
        <v>24</v>
      </c>
      <c r="D13575" s="6">
        <f>A13575+B13575+C13575</f>
        <v>61</v>
      </c>
      <c r="E13575" s="5">
        <f>IF(A13575=0,0,A13575*LABOR_HRS_WK_TOM*SEASON_WEEKS*(1+DIM_PCT_TOM)^A13575)</f>
        <v>12109.4999087861</v>
      </c>
      <c r="F13575" s="5">
        <f>IF(B13575=0,0,B13575*LABOR_HRS_WK_CAR*SEASON_WEEKS*(1+DIM_PCT_CAR)^B13575)</f>
        <v>776.02531320030891</v>
      </c>
      <c r="G13575" s="5">
        <f>IF(C13575=0,0,C13575*LABOR_HRS_WK_MES*SEASON_WEEKS*(1+DIM_PCT_MES)^C13575)</f>
        <v>1455.139134447498</v>
      </c>
      <c r="H13575" s="5">
        <f>E13575+F13575+G13575</f>
        <v>14340.664356433907</v>
      </c>
      <c r="I13575" s="5">
        <f>MIN(H13575,FARMER_HRS)</f>
        <v>720</v>
      </c>
      <c r="J13575" s="5">
        <f>MAX(0,H13575-FARMER_HRS)</f>
        <v>13620.664356433907</v>
      </c>
      <c r="K13575" s="2">
        <f>I13575*FARMER_RATE+J13575*TEMP_WORKER_RATE</f>
        <v>261469.86729919977</v>
      </c>
      <c r="L13575" s="2">
        <f>A13575*PRICE_TOM+B13575*PRICE_CAR+C13575*PRICE_MES</f>
        <v>276398</v>
      </c>
      <c r="M13575" s="2">
        <f>A13575*FERT_BED_TOM+B13575*FERT_BED_CAR+C13575*FERT_BED_MES</f>
        <v>46200</v>
      </c>
      <c r="N13575" s="6">
        <f>IF(AND(D13575&lt;=TOTAL_BEDS,J13575&lt;=TEMP_WORKER_MAX*TEMP_WORKER_HRS),1,0)</f>
        <v>0</v>
      </c>
      <c r="O13575" s="2">
        <f>L13575-M13575-K13575-FIXED_COSTS</f>
        <v>-51271.867299199774</v>
      </c>
      <c r="P13575" s="2">
        <f>IF(N13575=1,O13575,"")</f>
      </c>
    </row>
    <row r="13576">
      <c r="A13576" s="6">
        <v>20</v>
      </c>
      <c r="B13576" s="6">
        <v>17</v>
      </c>
      <c r="C13576" s="6">
        <v>25</v>
      </c>
      <c r="D13576" s="6">
        <f>A13576+B13576+C13576</f>
        <v>62</v>
      </c>
      <c r="E13576" s="5">
        <f>IF(A13576=0,0,A13576*LABOR_HRS_WK_TOM*SEASON_WEEKS*(1+DIM_PCT_TOM)^A13576)</f>
        <v>12109.4999087861</v>
      </c>
      <c r="F13576" s="5">
        <f>IF(B13576=0,0,B13576*LABOR_HRS_WK_CAR*SEASON_WEEKS*(1+DIM_PCT_CAR)^B13576)</f>
        <v>776.02531320030891</v>
      </c>
      <c r="G13576" s="5">
        <f>IF(C13576=0,0,C13576*LABOR_HRS_WK_MES*SEASON_WEEKS*(1+DIM_PCT_MES)^C13576)</f>
        <v>1534.7170558625955</v>
      </c>
      <c r="H13576" s="5">
        <f>E13576+F13576+G13576</f>
        <v>14420.242277849004</v>
      </c>
      <c r="I13576" s="5">
        <f>MIN(H13576,FARMER_HRS)</f>
        <v>720</v>
      </c>
      <c r="J13576" s="5">
        <f>MAX(0,H13576-FARMER_HRS)</f>
        <v>13700.242277849004</v>
      </c>
      <c r="K13576" s="2">
        <f>I13576*FARMER_RATE+J13576*TEMP_WORKER_RATE</f>
        <v>262851.42843487853</v>
      </c>
      <c r="L13576" s="2">
        <f>A13576*PRICE_TOM+B13576*PRICE_CAR+C13576*PRICE_MES</f>
        <v>279098</v>
      </c>
      <c r="M13576" s="2">
        <f>A13576*FERT_BED_TOM+B13576*FERT_BED_CAR+C13576*FERT_BED_MES</f>
        <v>47080</v>
      </c>
      <c r="N13576" s="6">
        <f>IF(AND(D13576&lt;=TOTAL_BEDS,J13576&lt;=TEMP_WORKER_MAX*TEMP_WORKER_HRS),1,0)</f>
        <v>0</v>
      </c>
      <c r="O13576" s="2">
        <f>L13576-M13576-K13576-FIXED_COSTS</f>
        <v>-50833.42843487853</v>
      </c>
      <c r="P13576" s="2">
        <f>IF(N13576=1,O13576,"")</f>
      </c>
    </row>
    <row r="13577">
      <c r="A13577" s="6">
        <v>20</v>
      </c>
      <c r="B13577" s="6">
        <v>17</v>
      </c>
      <c r="C13577" s="6">
        <v>26</v>
      </c>
      <c r="D13577" s="6">
        <f>A13577+B13577+C13577</f>
        <v>63</v>
      </c>
      <c r="E13577" s="5">
        <f>IF(A13577=0,0,A13577*LABOR_HRS_WK_TOM*SEASON_WEEKS*(1+DIM_PCT_TOM)^A13577)</f>
        <v>12109.4999087861</v>
      </c>
      <c r="F13577" s="5">
        <f>IF(B13577=0,0,B13577*LABOR_HRS_WK_CAR*SEASON_WEEKS*(1+DIM_PCT_CAR)^B13577)</f>
        <v>776.02531320030891</v>
      </c>
      <c r="G13577" s="5">
        <f>IF(C13577=0,0,C13577*LABOR_HRS_WK_MES*SEASON_WEEKS*(1+DIM_PCT_MES)^C13577)</f>
        <v>1616.0570598233128</v>
      </c>
      <c r="H13577" s="5">
        <f>E13577+F13577+G13577</f>
        <v>14501.582281809722</v>
      </c>
      <c r="I13577" s="5">
        <f>MIN(H13577,FARMER_HRS)</f>
        <v>720</v>
      </c>
      <c r="J13577" s="5">
        <f>MAX(0,H13577-FARMER_HRS)</f>
        <v>13781.582281809722</v>
      </c>
      <c r="K13577" s="2">
        <f>I13577*FARMER_RATE+J13577*TEMP_WORKER_RATE</f>
        <v>264263.5812814188</v>
      </c>
      <c r="L13577" s="2">
        <f>A13577*PRICE_TOM+B13577*PRICE_CAR+C13577*PRICE_MES</f>
        <v>281798</v>
      </c>
      <c r="M13577" s="2">
        <f>A13577*FERT_BED_TOM+B13577*FERT_BED_CAR+C13577*FERT_BED_MES</f>
        <v>47960</v>
      </c>
      <c r="N13577" s="6">
        <f>IF(AND(D13577&lt;=TOTAL_BEDS,J13577&lt;=TEMP_WORKER_MAX*TEMP_WORKER_HRS),1,0)</f>
        <v>0</v>
      </c>
      <c r="O13577" s="2">
        <f>L13577-M13577-K13577-FIXED_COSTS</f>
        <v>-50425.581281418796</v>
      </c>
      <c r="P13577" s="2">
        <f>IF(N13577=1,O13577,"")</f>
      </c>
    </row>
    <row r="13578">
      <c r="A13578" s="6">
        <v>20</v>
      </c>
      <c r="B13578" s="6">
        <v>17</v>
      </c>
      <c r="C13578" s="6">
        <v>27</v>
      </c>
      <c r="D13578" s="6">
        <f>A13578+B13578+C13578</f>
        <v>64</v>
      </c>
      <c r="E13578" s="5">
        <f>IF(A13578=0,0,A13578*LABOR_HRS_WK_TOM*SEASON_WEEKS*(1+DIM_PCT_TOM)^A13578)</f>
        <v>12109.4999087861</v>
      </c>
      <c r="F13578" s="5">
        <f>IF(B13578=0,0,B13578*LABOR_HRS_WK_CAR*SEASON_WEEKS*(1+DIM_PCT_CAR)^B13578)</f>
        <v>776.02531320030891</v>
      </c>
      <c r="G13578" s="5">
        <f>IF(C13578=0,0,C13578*LABOR_HRS_WK_MES*SEASON_WEEKS*(1+DIM_PCT_MES)^C13578)</f>
        <v>1699.19076434307</v>
      </c>
      <c r="H13578" s="5">
        <f>E13578+F13578+G13578</f>
        <v>14584.715986329478</v>
      </c>
      <c r="I13578" s="5">
        <f>MIN(H13578,FARMER_HRS)</f>
        <v>720</v>
      </c>
      <c r="J13578" s="5">
        <f>MAX(0,H13578-FARMER_HRS)</f>
        <v>13864.715986329478</v>
      </c>
      <c r="K13578" s="2">
        <f>I13578*FARMER_RATE+J13578*TEMP_WORKER_RATE</f>
        <v>265706.87476266455</v>
      </c>
      <c r="L13578" s="2">
        <f>A13578*PRICE_TOM+B13578*PRICE_CAR+C13578*PRICE_MES</f>
        <v>284498</v>
      </c>
      <c r="M13578" s="2">
        <f>A13578*FERT_BED_TOM+B13578*FERT_BED_CAR+C13578*FERT_BED_MES</f>
        <v>48840</v>
      </c>
      <c r="N13578" s="6">
        <f>IF(AND(D13578&lt;=TOTAL_BEDS,J13578&lt;=TEMP_WORKER_MAX*TEMP_WORKER_HRS),1,0)</f>
        <v>0</v>
      </c>
      <c r="O13578" s="2">
        <f>L13578-M13578-K13578-FIXED_COSTS</f>
        <v>-50048.874762664549</v>
      </c>
      <c r="P13578" s="2">
        <f>IF(N13578=1,O13578,"")</f>
      </c>
    </row>
    <row r="13579">
      <c r="A13579" s="6">
        <v>20</v>
      </c>
      <c r="B13579" s="6">
        <v>17</v>
      </c>
      <c r="C13579" s="6">
        <v>28</v>
      </c>
      <c r="D13579" s="6">
        <f>A13579+B13579+C13579</f>
        <v>65</v>
      </c>
      <c r="E13579" s="5">
        <f>IF(A13579=0,0,A13579*LABOR_HRS_WK_TOM*SEASON_WEEKS*(1+DIM_PCT_TOM)^A13579)</f>
        <v>12109.4999087861</v>
      </c>
      <c r="F13579" s="5">
        <f>IF(B13579=0,0,B13579*LABOR_HRS_WK_CAR*SEASON_WEEKS*(1+DIM_PCT_CAR)^B13579)</f>
        <v>776.02531320030891</v>
      </c>
      <c r="G13579" s="5">
        <f>IF(C13579=0,0,C13579*LABOR_HRS_WK_MES*SEASON_WEEKS*(1+DIM_PCT_MES)^C13579)</f>
        <v>1784.1503025602233</v>
      </c>
      <c r="H13579" s="5">
        <f>E13579+F13579+G13579</f>
        <v>14669.675524546632</v>
      </c>
      <c r="I13579" s="5">
        <f>MIN(H13579,FARMER_HRS)</f>
        <v>720</v>
      </c>
      <c r="J13579" s="5">
        <f>MAX(0,H13579-FARMER_HRS)</f>
        <v>13949.675524546632</v>
      </c>
      <c r="K13579" s="2">
        <f>I13579*FARMER_RATE+J13579*TEMP_WORKER_RATE</f>
        <v>267181.86674560123</v>
      </c>
      <c r="L13579" s="2">
        <f>A13579*PRICE_TOM+B13579*PRICE_CAR+C13579*PRICE_MES</f>
        <v>287198</v>
      </c>
      <c r="M13579" s="2">
        <f>A13579*FERT_BED_TOM+B13579*FERT_BED_CAR+C13579*FERT_BED_MES</f>
        <v>49720</v>
      </c>
      <c r="N13579" s="6">
        <f>IF(AND(D13579&lt;=TOTAL_BEDS,J13579&lt;=TEMP_WORKER_MAX*TEMP_WORKER_HRS),1,0)</f>
        <v>0</v>
      </c>
      <c r="O13579" s="2">
        <f>L13579-M13579-K13579-FIXED_COSTS</f>
        <v>-49703.866745601234</v>
      </c>
      <c r="P13579" s="2">
        <f>IF(N13579=1,O13579,"")</f>
      </c>
    </row>
    <row r="13580">
      <c r="A13580" s="6">
        <v>20</v>
      </c>
      <c r="B13580" s="6">
        <v>17</v>
      </c>
      <c r="C13580" s="6">
        <v>29</v>
      </c>
      <c r="D13580" s="6">
        <f>A13580+B13580+C13580</f>
        <v>66</v>
      </c>
      <c r="E13580" s="5">
        <f>IF(A13580=0,0,A13580*LABOR_HRS_WK_TOM*SEASON_WEEKS*(1+DIM_PCT_TOM)^A13580)</f>
        <v>12109.4999087861</v>
      </c>
      <c r="F13580" s="5">
        <f>IF(B13580=0,0,B13580*LABOR_HRS_WK_CAR*SEASON_WEEKS*(1+DIM_PCT_CAR)^B13580)</f>
        <v>776.02531320030891</v>
      </c>
      <c r="G13580" s="5">
        <f>IF(C13580=0,0,C13580*LABOR_HRS_WK_MES*SEASON_WEEKS*(1+DIM_PCT_MES)^C13580)</f>
        <v>1870.9683306758766</v>
      </c>
      <c r="H13580" s="5">
        <f>E13580+F13580+G13580</f>
        <v>14756.493552662285</v>
      </c>
      <c r="I13580" s="5">
        <f>MIN(H13580,FARMER_HRS)</f>
        <v>720</v>
      </c>
      <c r="J13580" s="5">
        <f>MAX(0,H13580-FARMER_HRS)</f>
        <v>14036.493552662285</v>
      </c>
      <c r="K13580" s="2">
        <f>I13580*FARMER_RATE+J13580*TEMP_WORKER_RATE</f>
        <v>268689.12417816464</v>
      </c>
      <c r="L13580" s="2">
        <f>A13580*PRICE_TOM+B13580*PRICE_CAR+C13580*PRICE_MES</f>
        <v>289898</v>
      </c>
      <c r="M13580" s="2">
        <f>A13580*FERT_BED_TOM+B13580*FERT_BED_CAR+C13580*FERT_BED_MES</f>
        <v>50600</v>
      </c>
      <c r="N13580" s="6">
        <f>IF(AND(D13580&lt;=TOTAL_BEDS,J13580&lt;=TEMP_WORKER_MAX*TEMP_WORKER_HRS),1,0)</f>
        <v>0</v>
      </c>
      <c r="O13580" s="2">
        <f>L13580-M13580-K13580-FIXED_COSTS</f>
        <v>-49391.124178164639</v>
      </c>
      <c r="P13580" s="2">
        <f>IF(N13580=1,O13580,"")</f>
      </c>
    </row>
    <row r="13581">
      <c r="A13581" s="6">
        <v>20</v>
      </c>
      <c r="B13581" s="6">
        <v>17</v>
      </c>
      <c r="C13581" s="6">
        <v>30</v>
      </c>
      <c r="D13581" s="6">
        <f>A13581+B13581+C13581</f>
        <v>67</v>
      </c>
      <c r="E13581" s="5">
        <f>IF(A13581=0,0,A13581*LABOR_HRS_WK_TOM*SEASON_WEEKS*(1+DIM_PCT_TOM)^A13581)</f>
        <v>12109.4999087861</v>
      </c>
      <c r="F13581" s="5">
        <f>IF(B13581=0,0,B13581*LABOR_HRS_WK_CAR*SEASON_WEEKS*(1+DIM_PCT_CAR)^B13581)</f>
        <v>776.02531320030891</v>
      </c>
      <c r="G13581" s="5">
        <f>IF(C13581=0,0,C13581*LABOR_HRS_WK_MES*SEASON_WEEKS*(1+DIM_PCT_MES)^C13581)</f>
        <v>1959.6780360096466</v>
      </c>
      <c r="H13581" s="5">
        <f>E13581+F13581+G13581</f>
        <v>14845.203257996056</v>
      </c>
      <c r="I13581" s="5">
        <f>MIN(H13581,FARMER_HRS)</f>
        <v>720</v>
      </c>
      <c r="J13581" s="5">
        <f>MAX(0,H13581-FARMER_HRS)</f>
        <v>14125.203257996056</v>
      </c>
      <c r="K13581" s="2">
        <f>I13581*FARMER_RATE+J13581*TEMP_WORKER_RATE</f>
        <v>270229.22322909819</v>
      </c>
      <c r="L13581" s="2">
        <f>A13581*PRICE_TOM+B13581*PRICE_CAR+C13581*PRICE_MES</f>
        <v>292598</v>
      </c>
      <c r="M13581" s="2">
        <f>A13581*FERT_BED_TOM+B13581*FERT_BED_CAR+C13581*FERT_BED_MES</f>
        <v>51480</v>
      </c>
      <c r="N13581" s="6">
        <f>IF(AND(D13581&lt;=TOTAL_BEDS,J13581&lt;=TEMP_WORKER_MAX*TEMP_WORKER_HRS),1,0)</f>
        <v>0</v>
      </c>
      <c r="O13581" s="2">
        <f>L13581-M13581-K13581-FIXED_COSTS</f>
        <v>-49111.223229098192</v>
      </c>
      <c r="P13581" s="2">
        <f>IF(N13581=1,O13581,"")</f>
      </c>
    </row>
    <row r="13582">
      <c r="A13582" s="6">
        <v>20</v>
      </c>
      <c r="B13582" s="6">
        <v>18</v>
      </c>
      <c r="C13582" s="6">
        <v>0</v>
      </c>
      <c r="D13582" s="6">
        <f>A13582+B13582+C13582</f>
        <v>38</v>
      </c>
      <c r="E13582" s="5">
        <f>IF(A13582=0,0,A13582*LABOR_HRS_WK_TOM*SEASON_WEEKS*(1+DIM_PCT_TOM)^A13582)</f>
        <v>12109.4999087861</v>
      </c>
      <c r="F13582" s="5">
        <f>IF(B13582=0,0,B13582*LABOR_HRS_WK_CAR*SEASON_WEEKS*(1+DIM_PCT_CAR)^B13582)</f>
        <v>842.21570756151152</v>
      </c>
      <c r="G13582" s="5">
        <f>IF(C13582=0,0,C13582*LABOR_HRS_WK_MES*SEASON_WEEKS*(1+DIM_PCT_MES)^C13582)</f>
        <v>0</v>
      </c>
      <c r="H13582" s="5">
        <f>E13582+F13582+G13582</f>
        <v>12951.715616347612</v>
      </c>
      <c r="I13582" s="5">
        <f>MIN(H13582,FARMER_HRS)</f>
        <v>720</v>
      </c>
      <c r="J13582" s="5">
        <f>MAX(0,H13582-FARMER_HRS)</f>
        <v>12231.715616347612</v>
      </c>
      <c r="K13582" s="2">
        <f>I13582*FARMER_RATE+J13582*TEMP_WORKER_RATE</f>
        <v>237356.17389492382</v>
      </c>
      <c r="L13582" s="2">
        <f>A13582*PRICE_TOM+B13582*PRICE_CAR+C13582*PRICE_MES</f>
        <v>213692</v>
      </c>
      <c r="M13582" s="2">
        <f>A13582*FERT_BED_TOM+B13582*FERT_BED_CAR+C13582*FERT_BED_MES</f>
        <v>25520</v>
      </c>
      <c r="N13582" s="6">
        <f>IF(AND(D13582&lt;=TOTAL_BEDS,J13582&lt;=TEMP_WORKER_MAX*TEMP_WORKER_HRS),1,0)</f>
        <v>0</v>
      </c>
      <c r="O13582" s="2">
        <f>L13582-M13582-K13582-FIXED_COSTS</f>
        <v>-69184.173894923821</v>
      </c>
      <c r="P13582" s="2">
        <f>IF(N13582=1,O13582,"")</f>
      </c>
    </row>
    <row r="13583">
      <c r="A13583" s="6">
        <v>20</v>
      </c>
      <c r="B13583" s="6">
        <v>18</v>
      </c>
      <c r="C13583" s="6">
        <v>1</v>
      </c>
      <c r="D13583" s="6">
        <f>A13583+B13583+C13583</f>
        <v>39</v>
      </c>
      <c r="E13583" s="5">
        <f>IF(A13583=0,0,A13583*LABOR_HRS_WK_TOM*SEASON_WEEKS*(1+DIM_PCT_TOM)^A13583)</f>
        <v>12109.4999087861</v>
      </c>
      <c r="F13583" s="5">
        <f>IF(B13583=0,0,B13583*LABOR_HRS_WK_CAR*SEASON_WEEKS*(1+DIM_PCT_CAR)^B13583)</f>
        <v>842.21570756151152</v>
      </c>
      <c r="G13583" s="5">
        <f>IF(C13583=0,0,C13583*LABOR_HRS_WK_MES*SEASON_WEEKS*(1+DIM_PCT_MES)^C13583)</f>
        <v>45.5625</v>
      </c>
      <c r="H13583" s="5">
        <f>E13583+F13583+G13583</f>
        <v>12997.278116347612</v>
      </c>
      <c r="I13583" s="5">
        <f>MIN(H13583,FARMER_HRS)</f>
        <v>720</v>
      </c>
      <c r="J13583" s="5">
        <f>MAX(0,H13583-FARMER_HRS)</f>
        <v>12277.278116347612</v>
      </c>
      <c r="K13583" s="2">
        <f>I13583*FARMER_RATE+J13583*TEMP_WORKER_RATE</f>
        <v>238147.18951992382</v>
      </c>
      <c r="L13583" s="2">
        <f>A13583*PRICE_TOM+B13583*PRICE_CAR+C13583*PRICE_MES</f>
        <v>216392</v>
      </c>
      <c r="M13583" s="2">
        <f>A13583*FERT_BED_TOM+B13583*FERT_BED_CAR+C13583*FERT_BED_MES</f>
        <v>26400</v>
      </c>
      <c r="N13583" s="6">
        <f>IF(AND(D13583&lt;=TOTAL_BEDS,J13583&lt;=TEMP_WORKER_MAX*TEMP_WORKER_HRS),1,0)</f>
        <v>0</v>
      </c>
      <c r="O13583" s="2">
        <f>L13583-M13583-K13583-FIXED_COSTS</f>
        <v>-68155.189519923821</v>
      </c>
      <c r="P13583" s="2">
        <f>IF(N13583=1,O13583,"")</f>
      </c>
    </row>
    <row r="13584">
      <c r="A13584" s="6">
        <v>20</v>
      </c>
      <c r="B13584" s="6">
        <v>18</v>
      </c>
      <c r="C13584" s="6">
        <v>2</v>
      </c>
      <c r="D13584" s="6">
        <f>A13584+B13584+C13584</f>
        <v>40</v>
      </c>
      <c r="E13584" s="5">
        <f>IF(A13584=0,0,A13584*LABOR_HRS_WK_TOM*SEASON_WEEKS*(1+DIM_PCT_TOM)^A13584)</f>
        <v>12109.4999087861</v>
      </c>
      <c r="F13584" s="5">
        <f>IF(B13584=0,0,B13584*LABOR_HRS_WK_CAR*SEASON_WEEKS*(1+DIM_PCT_CAR)^B13584)</f>
        <v>842.21570756151152</v>
      </c>
      <c r="G13584" s="5">
        <f>IF(C13584=0,0,C13584*LABOR_HRS_WK_MES*SEASON_WEEKS*(1+DIM_PCT_MES)^C13584)</f>
        <v>92.2640625</v>
      </c>
      <c r="H13584" s="5">
        <f>E13584+F13584+G13584</f>
        <v>13043.979678847612</v>
      </c>
      <c r="I13584" s="5">
        <f>MIN(H13584,FARMER_HRS)</f>
        <v>720</v>
      </c>
      <c r="J13584" s="5">
        <f>MAX(0,H13584-FARMER_HRS)</f>
        <v>12323.979678847612</v>
      </c>
      <c r="K13584" s="2">
        <f>I13584*FARMER_RATE+J13584*TEMP_WORKER_RATE</f>
        <v>238957.98053554882</v>
      </c>
      <c r="L13584" s="2">
        <f>A13584*PRICE_TOM+B13584*PRICE_CAR+C13584*PRICE_MES</f>
        <v>219092</v>
      </c>
      <c r="M13584" s="2">
        <f>A13584*FERT_BED_TOM+B13584*FERT_BED_CAR+C13584*FERT_BED_MES</f>
        <v>27280</v>
      </c>
      <c r="N13584" s="6">
        <f>IF(AND(D13584&lt;=TOTAL_BEDS,J13584&lt;=TEMP_WORKER_MAX*TEMP_WORKER_HRS),1,0)</f>
        <v>0</v>
      </c>
      <c r="O13584" s="2">
        <f>L13584-M13584-K13584-FIXED_COSTS</f>
        <v>-67145.980535548821</v>
      </c>
      <c r="P13584" s="2">
        <f>IF(N13584=1,O13584,"")</f>
      </c>
    </row>
    <row r="13585">
      <c r="A13585" s="6">
        <v>20</v>
      </c>
      <c r="B13585" s="6">
        <v>18</v>
      </c>
      <c r="C13585" s="6">
        <v>3</v>
      </c>
      <c r="D13585" s="6">
        <f>A13585+B13585+C13585</f>
        <v>41</v>
      </c>
      <c r="E13585" s="5">
        <f>IF(A13585=0,0,A13585*LABOR_HRS_WK_TOM*SEASON_WEEKS*(1+DIM_PCT_TOM)^A13585)</f>
        <v>12109.4999087861</v>
      </c>
      <c r="F13585" s="5">
        <f>IF(B13585=0,0,B13585*LABOR_HRS_WK_CAR*SEASON_WEEKS*(1+DIM_PCT_CAR)^B13585)</f>
        <v>842.21570756151152</v>
      </c>
      <c r="G13585" s="5">
        <f>IF(C13585=0,0,C13585*LABOR_HRS_WK_MES*SEASON_WEEKS*(1+DIM_PCT_MES)^C13585)</f>
        <v>140.12604492187498</v>
      </c>
      <c r="H13585" s="5">
        <f>E13585+F13585+G13585</f>
        <v>13091.841661269487</v>
      </c>
      <c r="I13585" s="5">
        <f>MIN(H13585,FARMER_HRS)</f>
        <v>720</v>
      </c>
      <c r="J13585" s="5">
        <f>MAX(0,H13585-FARMER_HRS)</f>
        <v>12371.841661269487</v>
      </c>
      <c r="K13585" s="2">
        <f>I13585*FARMER_RATE+J13585*TEMP_WORKER_RATE</f>
        <v>239788.91773037304</v>
      </c>
      <c r="L13585" s="2">
        <f>A13585*PRICE_TOM+B13585*PRICE_CAR+C13585*PRICE_MES</f>
        <v>221792</v>
      </c>
      <c r="M13585" s="2">
        <f>A13585*FERT_BED_TOM+B13585*FERT_BED_CAR+C13585*FERT_BED_MES</f>
        <v>28160</v>
      </c>
      <c r="N13585" s="6">
        <f>IF(AND(D13585&lt;=TOTAL_BEDS,J13585&lt;=TEMP_WORKER_MAX*TEMP_WORKER_HRS),1,0)</f>
        <v>0</v>
      </c>
      <c r="O13585" s="2">
        <f>L13585-M13585-K13585-FIXED_COSTS</f>
        <v>-66156.917730373039</v>
      </c>
      <c r="P13585" s="2">
        <f>IF(N13585=1,O13585,"")</f>
      </c>
    </row>
    <row r="13586">
      <c r="A13586" s="6">
        <v>20</v>
      </c>
      <c r="B13586" s="6">
        <v>18</v>
      </c>
      <c r="C13586" s="6">
        <v>4</v>
      </c>
      <c r="D13586" s="6">
        <f>A13586+B13586+C13586</f>
        <v>42</v>
      </c>
      <c r="E13586" s="5">
        <f>IF(A13586=0,0,A13586*LABOR_HRS_WK_TOM*SEASON_WEEKS*(1+DIM_PCT_TOM)^A13586)</f>
        <v>12109.4999087861</v>
      </c>
      <c r="F13586" s="5">
        <f>IF(B13586=0,0,B13586*LABOR_HRS_WK_CAR*SEASON_WEEKS*(1+DIM_PCT_CAR)^B13586)</f>
        <v>842.21570756151152</v>
      </c>
      <c r="G13586" s="5">
        <f>IF(C13586=0,0,C13586*LABOR_HRS_WK_MES*SEASON_WEEKS*(1+DIM_PCT_MES)^C13586)</f>
        <v>189.17016064453119</v>
      </c>
      <c r="H13586" s="5">
        <f>E13586+F13586+G13586</f>
        <v>13140.885776992143</v>
      </c>
      <c r="I13586" s="5">
        <f>MIN(H13586,FARMER_HRS)</f>
        <v>720</v>
      </c>
      <c r="J13586" s="5">
        <f>MAX(0,H13586-FARMER_HRS)</f>
        <v>12420.885776992143</v>
      </c>
      <c r="K13586" s="2">
        <f>I13586*FARMER_RATE+J13586*TEMP_WORKER_RATE</f>
        <v>240640.37807278027</v>
      </c>
      <c r="L13586" s="2">
        <f>A13586*PRICE_TOM+B13586*PRICE_CAR+C13586*PRICE_MES</f>
        <v>224492</v>
      </c>
      <c r="M13586" s="2">
        <f>A13586*FERT_BED_TOM+B13586*FERT_BED_CAR+C13586*FERT_BED_MES</f>
        <v>29040</v>
      </c>
      <c r="N13586" s="6">
        <f>IF(AND(D13586&lt;=TOTAL_BEDS,J13586&lt;=TEMP_WORKER_MAX*TEMP_WORKER_HRS),1,0)</f>
        <v>0</v>
      </c>
      <c r="O13586" s="2">
        <f>L13586-M13586-K13586-FIXED_COSTS</f>
        <v>-65188.378072780266</v>
      </c>
      <c r="P13586" s="2">
        <f>IF(N13586=1,O13586,"")</f>
      </c>
    </row>
    <row r="13587">
      <c r="A13587" s="6">
        <v>20</v>
      </c>
      <c r="B13587" s="6">
        <v>18</v>
      </c>
      <c r="C13587" s="6">
        <v>5</v>
      </c>
      <c r="D13587" s="6">
        <f>A13587+B13587+C13587</f>
        <v>43</v>
      </c>
      <c r="E13587" s="5">
        <f>IF(A13587=0,0,A13587*LABOR_HRS_WK_TOM*SEASON_WEEKS*(1+DIM_PCT_TOM)^A13587)</f>
        <v>12109.4999087861</v>
      </c>
      <c r="F13587" s="5">
        <f>IF(B13587=0,0,B13587*LABOR_HRS_WK_CAR*SEASON_WEEKS*(1+DIM_PCT_CAR)^B13587)</f>
        <v>842.21570756151152</v>
      </c>
      <c r="G13587" s="5">
        <f>IF(C13587=0,0,C13587*LABOR_HRS_WK_MES*SEASON_WEEKS*(1+DIM_PCT_MES)^C13587)</f>
        <v>239.41848456573481</v>
      </c>
      <c r="H13587" s="5">
        <f>E13587+F13587+G13587</f>
        <v>13191.134100913347</v>
      </c>
      <c r="I13587" s="5">
        <f>MIN(H13587,FARMER_HRS)</f>
        <v>720</v>
      </c>
      <c r="J13587" s="5">
        <f>MAX(0,H13587-FARMER_HRS)</f>
        <v>12471.134100913347</v>
      </c>
      <c r="K13587" s="2">
        <f>I13587*FARMER_RATE+J13587*TEMP_WORKER_RATE</f>
        <v>241512.74480752338</v>
      </c>
      <c r="L13587" s="2">
        <f>A13587*PRICE_TOM+B13587*PRICE_CAR+C13587*PRICE_MES</f>
        <v>227192</v>
      </c>
      <c r="M13587" s="2">
        <f>A13587*FERT_BED_TOM+B13587*FERT_BED_CAR+C13587*FERT_BED_MES</f>
        <v>29920</v>
      </c>
      <c r="N13587" s="6">
        <f>IF(AND(D13587&lt;=TOTAL_BEDS,J13587&lt;=TEMP_WORKER_MAX*TEMP_WORKER_HRS),1,0)</f>
        <v>0</v>
      </c>
      <c r="O13587" s="2">
        <f>L13587-M13587-K13587-FIXED_COSTS</f>
        <v>-64240.744807523384</v>
      </c>
      <c r="P13587" s="2">
        <f>IF(N13587=1,O13587,"")</f>
      </c>
    </row>
    <row r="13588">
      <c r="A13588" s="6">
        <v>20</v>
      </c>
      <c r="B13588" s="6">
        <v>18</v>
      </c>
      <c r="C13588" s="6">
        <v>6</v>
      </c>
      <c r="D13588" s="6">
        <f>A13588+B13588+C13588</f>
        <v>44</v>
      </c>
      <c r="E13588" s="5">
        <f>IF(A13588=0,0,A13588*LABOR_HRS_WK_TOM*SEASON_WEEKS*(1+DIM_PCT_TOM)^A13588)</f>
        <v>12109.4999087861</v>
      </c>
      <c r="F13588" s="5">
        <f>IF(B13588=0,0,B13588*LABOR_HRS_WK_CAR*SEASON_WEEKS*(1+DIM_PCT_CAR)^B13588)</f>
        <v>842.21570756151152</v>
      </c>
      <c r="G13588" s="5">
        <f>IF(C13588=0,0,C13588*LABOR_HRS_WK_MES*SEASON_WEEKS*(1+DIM_PCT_MES)^C13588)</f>
        <v>290.89345874736773</v>
      </c>
      <c r="H13588" s="5">
        <f>E13588+F13588+G13588</f>
        <v>13242.609075094981</v>
      </c>
      <c r="I13588" s="5">
        <f>MIN(H13588,FARMER_HRS)</f>
        <v>720</v>
      </c>
      <c r="J13588" s="5">
        <f>MAX(0,H13588-FARMER_HRS)</f>
        <v>12522.609075094981</v>
      </c>
      <c r="K13588" s="2">
        <f>I13588*FARMER_RATE+J13588*TEMP_WORKER_RATE</f>
        <v>242406.40755373231</v>
      </c>
      <c r="L13588" s="2">
        <f>A13588*PRICE_TOM+B13588*PRICE_CAR+C13588*PRICE_MES</f>
        <v>229892</v>
      </c>
      <c r="M13588" s="2">
        <f>A13588*FERT_BED_TOM+B13588*FERT_BED_CAR+C13588*FERT_BED_MES</f>
        <v>30800</v>
      </c>
      <c r="N13588" s="6">
        <f>IF(AND(D13588&lt;=TOTAL_BEDS,J13588&lt;=TEMP_WORKER_MAX*TEMP_WORKER_HRS),1,0)</f>
        <v>0</v>
      </c>
      <c r="O13588" s="2">
        <f>L13588-M13588-K13588-FIXED_COSTS</f>
        <v>-63314.407553732308</v>
      </c>
      <c r="P13588" s="2">
        <f>IF(N13588=1,O13588,"")</f>
      </c>
    </row>
    <row r="13589">
      <c r="A13589" s="6">
        <v>20</v>
      </c>
      <c r="B13589" s="6">
        <v>18</v>
      </c>
      <c r="C13589" s="6">
        <v>7</v>
      </c>
      <c r="D13589" s="6">
        <f>A13589+B13589+C13589</f>
        <v>45</v>
      </c>
      <c r="E13589" s="5">
        <f>IF(A13589=0,0,A13589*LABOR_HRS_WK_TOM*SEASON_WEEKS*(1+DIM_PCT_TOM)^A13589)</f>
        <v>12109.4999087861</v>
      </c>
      <c r="F13589" s="5">
        <f>IF(B13589=0,0,B13589*LABOR_HRS_WK_CAR*SEASON_WEEKS*(1+DIM_PCT_CAR)^B13589)</f>
        <v>842.21570756151152</v>
      </c>
      <c r="G13589" s="5">
        <f>IF(C13589=0,0,C13589*LABOR_HRS_WK_MES*SEASON_WEEKS*(1+DIM_PCT_MES)^C13589)</f>
        <v>343.61789814532818</v>
      </c>
      <c r="H13589" s="5">
        <f>E13589+F13589+G13589</f>
        <v>13295.333514492941</v>
      </c>
      <c r="I13589" s="5">
        <f>MIN(H13589,FARMER_HRS)</f>
        <v>720</v>
      </c>
      <c r="J13589" s="5">
        <f>MAX(0,H13589-FARMER_HRS)</f>
        <v>12575.333514492941</v>
      </c>
      <c r="K13589" s="2">
        <f>I13589*FARMER_RATE+J13589*TEMP_WORKER_RATE</f>
        <v>243321.76240439134</v>
      </c>
      <c r="L13589" s="2">
        <f>A13589*PRICE_TOM+B13589*PRICE_CAR+C13589*PRICE_MES</f>
        <v>232592</v>
      </c>
      <c r="M13589" s="2">
        <f>A13589*FERT_BED_TOM+B13589*FERT_BED_CAR+C13589*FERT_BED_MES</f>
        <v>31680</v>
      </c>
      <c r="N13589" s="6">
        <f>IF(AND(D13589&lt;=TOTAL_BEDS,J13589&lt;=TEMP_WORKER_MAX*TEMP_WORKER_HRS),1,0)</f>
        <v>0</v>
      </c>
      <c r="O13589" s="2">
        <f>L13589-M13589-K13589-FIXED_COSTS</f>
        <v>-62409.762404391338</v>
      </c>
      <c r="P13589" s="2">
        <f>IF(N13589=1,O13589,"")</f>
      </c>
    </row>
    <row r="13590">
      <c r="A13590" s="6">
        <v>20</v>
      </c>
      <c r="B13590" s="6">
        <v>18</v>
      </c>
      <c r="C13590" s="6">
        <v>8</v>
      </c>
      <c r="D13590" s="6">
        <f>A13590+B13590+C13590</f>
        <v>46</v>
      </c>
      <c r="E13590" s="5">
        <f>IF(A13590=0,0,A13590*LABOR_HRS_WK_TOM*SEASON_WEEKS*(1+DIM_PCT_TOM)^A13590)</f>
        <v>12109.4999087861</v>
      </c>
      <c r="F13590" s="5">
        <f>IF(B13590=0,0,B13590*LABOR_HRS_WK_CAR*SEASON_WEEKS*(1+DIM_PCT_CAR)^B13590)</f>
        <v>842.21570756151152</v>
      </c>
      <c r="G13590" s="5">
        <f>IF(C13590=0,0,C13590*LABOR_HRS_WK_MES*SEASON_WEEKS*(1+DIM_PCT_MES)^C13590)</f>
        <v>397.61499642530833</v>
      </c>
      <c r="H13590" s="5">
        <f>E13590+F13590+G13590</f>
        <v>13349.330612772921</v>
      </c>
      <c r="I13590" s="5">
        <f>MIN(H13590,FARMER_HRS)</f>
        <v>720</v>
      </c>
      <c r="J13590" s="5">
        <f>MAX(0,H13590-FARMER_HRS)</f>
        <v>12629.330612772921</v>
      </c>
      <c r="K13590" s="2">
        <f>I13590*FARMER_RATE+J13590*TEMP_WORKER_RATE</f>
        <v>244259.21202730766</v>
      </c>
      <c r="L13590" s="2">
        <f>A13590*PRICE_TOM+B13590*PRICE_CAR+C13590*PRICE_MES</f>
        <v>235292</v>
      </c>
      <c r="M13590" s="2">
        <f>A13590*FERT_BED_TOM+B13590*FERT_BED_CAR+C13590*FERT_BED_MES</f>
        <v>32560</v>
      </c>
      <c r="N13590" s="6">
        <f>IF(AND(D13590&lt;=TOTAL_BEDS,J13590&lt;=TEMP_WORKER_MAX*TEMP_WORKER_HRS),1,0)</f>
        <v>0</v>
      </c>
      <c r="O13590" s="2">
        <f>L13590-M13590-K13590-FIXED_COSTS</f>
        <v>-61527.212027307658</v>
      </c>
      <c r="P13590" s="2">
        <f>IF(N13590=1,O13590,"")</f>
      </c>
    </row>
    <row r="13591">
      <c r="A13591" s="6">
        <v>20</v>
      </c>
      <c r="B13591" s="6">
        <v>18</v>
      </c>
      <c r="C13591" s="6">
        <v>9</v>
      </c>
      <c r="D13591" s="6">
        <f>A13591+B13591+C13591</f>
        <v>47</v>
      </c>
      <c r="E13591" s="5">
        <f>IF(A13591=0,0,A13591*LABOR_HRS_WK_TOM*SEASON_WEEKS*(1+DIM_PCT_TOM)^A13591)</f>
        <v>12109.4999087861</v>
      </c>
      <c r="F13591" s="5">
        <f>IF(B13591=0,0,B13591*LABOR_HRS_WK_CAR*SEASON_WEEKS*(1+DIM_PCT_CAR)^B13591)</f>
        <v>842.21570756151152</v>
      </c>
      <c r="G13591" s="5">
        <f>IF(C13591=0,0,C13591*LABOR_HRS_WK_MES*SEASON_WEEKS*(1+DIM_PCT_MES)^C13591)</f>
        <v>452.90833186570273</v>
      </c>
      <c r="H13591" s="5">
        <f>E13591+F13591+G13591</f>
        <v>13404.623948213315</v>
      </c>
      <c r="I13591" s="5">
        <f>MIN(H13591,FARMER_HRS)</f>
        <v>720</v>
      </c>
      <c r="J13591" s="5">
        <f>MAX(0,H13591-FARMER_HRS)</f>
        <v>12684.623948213315</v>
      </c>
      <c r="K13591" s="2">
        <f>I13591*FARMER_RATE+J13591*TEMP_WORKER_RATE</f>
        <v>245219.16576759226</v>
      </c>
      <c r="L13591" s="2">
        <f>A13591*PRICE_TOM+B13591*PRICE_CAR+C13591*PRICE_MES</f>
        <v>237992</v>
      </c>
      <c r="M13591" s="2">
        <f>A13591*FERT_BED_TOM+B13591*FERT_BED_CAR+C13591*FERT_BED_MES</f>
        <v>33440</v>
      </c>
      <c r="N13591" s="6">
        <f>IF(AND(D13591&lt;=TOTAL_BEDS,J13591&lt;=TEMP_WORKER_MAX*TEMP_WORKER_HRS),1,0)</f>
        <v>0</v>
      </c>
      <c r="O13591" s="2">
        <f>L13591-M13591-K13591-FIXED_COSTS</f>
        <v>-60667.165767592262</v>
      </c>
      <c r="P13591" s="2">
        <f>IF(N13591=1,O13591,"")</f>
      </c>
    </row>
    <row r="13592">
      <c r="A13592" s="6">
        <v>20</v>
      </c>
      <c r="B13592" s="6">
        <v>18</v>
      </c>
      <c r="C13592" s="6">
        <v>10</v>
      </c>
      <c r="D13592" s="6">
        <f>A13592+B13592+C13592</f>
        <v>48</v>
      </c>
      <c r="E13592" s="5">
        <f>IF(A13592=0,0,A13592*LABOR_HRS_WK_TOM*SEASON_WEEKS*(1+DIM_PCT_TOM)^A13592)</f>
        <v>12109.4999087861</v>
      </c>
      <c r="F13592" s="5">
        <f>IF(B13592=0,0,B13592*LABOR_HRS_WK_CAR*SEASON_WEEKS*(1+DIM_PCT_CAR)^B13592)</f>
        <v>842.21570756151152</v>
      </c>
      <c r="G13592" s="5">
        <f>IF(C13592=0,0,C13592*LABOR_HRS_WK_MES*SEASON_WEEKS*(1+DIM_PCT_MES)^C13592)</f>
        <v>509.52187334891551</v>
      </c>
      <c r="H13592" s="5">
        <f>E13592+F13592+G13592</f>
        <v>13461.237489696527</v>
      </c>
      <c r="I13592" s="5">
        <f>MIN(H13592,FARMER_HRS)</f>
        <v>720</v>
      </c>
      <c r="J13592" s="5">
        <f>MAX(0,H13592-FARMER_HRS)</f>
        <v>12741.237489696527</v>
      </c>
      <c r="K13592" s="2">
        <f>I13592*FARMER_RATE+J13592*TEMP_WORKER_RATE</f>
        <v>246202.03975167579</v>
      </c>
      <c r="L13592" s="2">
        <f>A13592*PRICE_TOM+B13592*PRICE_CAR+C13592*PRICE_MES</f>
        <v>240692</v>
      </c>
      <c r="M13592" s="2">
        <f>A13592*FERT_BED_TOM+B13592*FERT_BED_CAR+C13592*FERT_BED_MES</f>
        <v>34320</v>
      </c>
      <c r="N13592" s="6">
        <f>IF(AND(D13592&lt;=TOTAL_BEDS,J13592&lt;=TEMP_WORKER_MAX*TEMP_WORKER_HRS),1,0)</f>
        <v>0</v>
      </c>
      <c r="O13592" s="2">
        <f>L13592-M13592-K13592-FIXED_COSTS</f>
        <v>-59830.039751675795</v>
      </c>
      <c r="P13592" s="2">
        <f>IF(N13592=1,O13592,"")</f>
      </c>
    </row>
    <row r="13593">
      <c r="A13593" s="6">
        <v>20</v>
      </c>
      <c r="B13593" s="6">
        <v>18</v>
      </c>
      <c r="C13593" s="6">
        <v>11</v>
      </c>
      <c r="D13593" s="6">
        <f>A13593+B13593+C13593</f>
        <v>49</v>
      </c>
      <c r="E13593" s="5">
        <f>IF(A13593=0,0,A13593*LABOR_HRS_WK_TOM*SEASON_WEEKS*(1+DIM_PCT_TOM)^A13593)</f>
        <v>12109.4999087861</v>
      </c>
      <c r="F13593" s="5">
        <f>IF(B13593=0,0,B13593*LABOR_HRS_WK_CAR*SEASON_WEEKS*(1+DIM_PCT_CAR)^B13593)</f>
        <v>842.21570756151152</v>
      </c>
      <c r="G13593" s="5">
        <f>IF(C13593=0,0,C13593*LABOR_HRS_WK_MES*SEASON_WEEKS*(1+DIM_PCT_MES)^C13593)</f>
        <v>567.47998644235463</v>
      </c>
      <c r="H13593" s="5">
        <f>E13593+F13593+G13593</f>
        <v>13519.195602789967</v>
      </c>
      <c r="I13593" s="5">
        <f>MIN(H13593,FARMER_HRS)</f>
        <v>720</v>
      </c>
      <c r="J13593" s="5">
        <f>MAX(0,H13593-FARMER_HRS)</f>
        <v>12799.195602789967</v>
      </c>
      <c r="K13593" s="2">
        <f>I13593*FARMER_RATE+J13593*TEMP_WORKER_RATE</f>
        <v>247208.25699288136</v>
      </c>
      <c r="L13593" s="2">
        <f>A13593*PRICE_TOM+B13593*PRICE_CAR+C13593*PRICE_MES</f>
        <v>243392</v>
      </c>
      <c r="M13593" s="2">
        <f>A13593*FERT_BED_TOM+B13593*FERT_BED_CAR+C13593*FERT_BED_MES</f>
        <v>35200</v>
      </c>
      <c r="N13593" s="6">
        <f>IF(AND(D13593&lt;=TOTAL_BEDS,J13593&lt;=TEMP_WORKER_MAX*TEMP_WORKER_HRS),1,0)</f>
        <v>0</v>
      </c>
      <c r="O13593" s="2">
        <f>L13593-M13593-K13593-FIXED_COSTS</f>
        <v>-59016.256992881361</v>
      </c>
      <c r="P13593" s="2">
        <f>IF(N13593=1,O13593,"")</f>
      </c>
    </row>
    <row r="13594">
      <c r="A13594" s="6">
        <v>20</v>
      </c>
      <c r="B13594" s="6">
        <v>18</v>
      </c>
      <c r="C13594" s="6">
        <v>12</v>
      </c>
      <c r="D13594" s="6">
        <f>A13594+B13594+C13594</f>
        <v>50</v>
      </c>
      <c r="E13594" s="5">
        <f>IF(A13594=0,0,A13594*LABOR_HRS_WK_TOM*SEASON_WEEKS*(1+DIM_PCT_TOM)^A13594)</f>
        <v>12109.4999087861</v>
      </c>
      <c r="F13594" s="5">
        <f>IF(B13594=0,0,B13594*LABOR_HRS_WK_CAR*SEASON_WEEKS*(1+DIM_PCT_CAR)^B13594)</f>
        <v>842.21570756151152</v>
      </c>
      <c r="G13594" s="5">
        <f>IF(C13594=0,0,C13594*LABOR_HRS_WK_MES*SEASON_WEEKS*(1+DIM_PCT_MES)^C13594)</f>
        <v>626.807439570419</v>
      </c>
      <c r="H13594" s="5">
        <f>E13594+F13594+G13594</f>
        <v>13578.523055918031</v>
      </c>
      <c r="I13594" s="5">
        <f>MIN(H13594,FARMER_HRS)</f>
        <v>720</v>
      </c>
      <c r="J13594" s="5">
        <f>MAX(0,H13594-FARMER_HRS)</f>
        <v>12858.523055918031</v>
      </c>
      <c r="K13594" s="2">
        <f>I13594*FARMER_RATE+J13594*TEMP_WORKER_RATE</f>
        <v>248238.24749857691</v>
      </c>
      <c r="L13594" s="2">
        <f>A13594*PRICE_TOM+B13594*PRICE_CAR+C13594*PRICE_MES</f>
        <v>246092</v>
      </c>
      <c r="M13594" s="2">
        <f>A13594*FERT_BED_TOM+B13594*FERT_BED_CAR+C13594*FERT_BED_MES</f>
        <v>36080</v>
      </c>
      <c r="N13594" s="6">
        <f>IF(AND(D13594&lt;=TOTAL_BEDS,J13594&lt;=TEMP_WORKER_MAX*TEMP_WORKER_HRS),1,0)</f>
        <v>0</v>
      </c>
      <c r="O13594" s="2">
        <f>L13594-M13594-K13594-FIXED_COSTS</f>
        <v>-58226.247498576908</v>
      </c>
      <c r="P13594" s="2">
        <f>IF(N13594=1,O13594,"")</f>
      </c>
    </row>
    <row r="13595">
      <c r="A13595" s="6">
        <v>20</v>
      </c>
      <c r="B13595" s="6">
        <v>18</v>
      </c>
      <c r="C13595" s="6">
        <v>13</v>
      </c>
      <c r="D13595" s="6">
        <f>A13595+B13595+C13595</f>
        <v>51</v>
      </c>
      <c r="E13595" s="5">
        <f>IF(A13595=0,0,A13595*LABOR_HRS_WK_TOM*SEASON_WEEKS*(1+DIM_PCT_TOM)^A13595)</f>
        <v>12109.4999087861</v>
      </c>
      <c r="F13595" s="5">
        <f>IF(B13595=0,0,B13595*LABOR_HRS_WK_CAR*SEASON_WEEKS*(1+DIM_PCT_CAR)^B13595)</f>
        <v>842.21570756151152</v>
      </c>
      <c r="G13595" s="5">
        <f>IF(C13595=0,0,C13595*LABOR_HRS_WK_MES*SEASON_WEEKS*(1+DIM_PCT_MES)^C13595)</f>
        <v>687.52941027880331</v>
      </c>
      <c r="H13595" s="5">
        <f>E13595+F13595+G13595</f>
        <v>13639.245026626415</v>
      </c>
      <c r="I13595" s="5">
        <f>MIN(H13595,FARMER_HRS)</f>
        <v>720</v>
      </c>
      <c r="J13595" s="5">
        <f>MAX(0,H13595-FARMER_HRS)</f>
        <v>12919.245026626415</v>
      </c>
      <c r="K13595" s="2">
        <f>I13595*FARMER_RATE+J13595*TEMP_WORKER_RATE</f>
        <v>249292.4483789308</v>
      </c>
      <c r="L13595" s="2">
        <f>A13595*PRICE_TOM+B13595*PRICE_CAR+C13595*PRICE_MES</f>
        <v>248792</v>
      </c>
      <c r="M13595" s="2">
        <f>A13595*FERT_BED_TOM+B13595*FERT_BED_CAR+C13595*FERT_BED_MES</f>
        <v>36960</v>
      </c>
      <c r="N13595" s="6">
        <f>IF(AND(D13595&lt;=TOTAL_BEDS,J13595&lt;=TEMP_WORKER_MAX*TEMP_WORKER_HRS),1,0)</f>
        <v>0</v>
      </c>
      <c r="O13595" s="2">
        <f>L13595-M13595-K13595-FIXED_COSTS</f>
        <v>-57460.4483789308</v>
      </c>
      <c r="P13595" s="2">
        <f>IF(N13595=1,O13595,"")</f>
      </c>
    </row>
    <row r="13596">
      <c r="A13596" s="6">
        <v>20</v>
      </c>
      <c r="B13596" s="6">
        <v>18</v>
      </c>
      <c r="C13596" s="6">
        <v>14</v>
      </c>
      <c r="D13596" s="6">
        <f>A13596+B13596+C13596</f>
        <v>52</v>
      </c>
      <c r="E13596" s="5">
        <f>IF(A13596=0,0,A13596*LABOR_HRS_WK_TOM*SEASON_WEEKS*(1+DIM_PCT_TOM)^A13596)</f>
        <v>12109.4999087861</v>
      </c>
      <c r="F13596" s="5">
        <f>IF(B13596=0,0,B13596*LABOR_HRS_WK_CAR*SEASON_WEEKS*(1+DIM_PCT_CAR)^B13596)</f>
        <v>842.21570756151152</v>
      </c>
      <c r="G13596" s="5">
        <f>IF(C13596=0,0,C13596*LABOR_HRS_WK_MES*SEASON_WEEKS*(1+DIM_PCT_MES)^C13596)</f>
        <v>749.67149159246435</v>
      </c>
      <c r="H13596" s="5">
        <f>E13596+F13596+G13596</f>
        <v>13701.387107940076</v>
      </c>
      <c r="I13596" s="5">
        <f>MIN(H13596,FARMER_HRS)</f>
        <v>720</v>
      </c>
      <c r="J13596" s="5">
        <f>MAX(0,H13596-FARMER_HRS)</f>
        <v>12981.387107940076</v>
      </c>
      <c r="K13596" s="2">
        <f>I13596*FARMER_RATE+J13596*TEMP_WORKER_RATE</f>
        <v>250371.30395729298</v>
      </c>
      <c r="L13596" s="2">
        <f>A13596*PRICE_TOM+B13596*PRICE_CAR+C13596*PRICE_MES</f>
        <v>251492</v>
      </c>
      <c r="M13596" s="2">
        <f>A13596*FERT_BED_TOM+B13596*FERT_BED_CAR+C13596*FERT_BED_MES</f>
        <v>37840</v>
      </c>
      <c r="N13596" s="6">
        <f>IF(AND(D13596&lt;=TOTAL_BEDS,J13596&lt;=TEMP_WORKER_MAX*TEMP_WORKER_HRS),1,0)</f>
        <v>0</v>
      </c>
      <c r="O13596" s="2">
        <f>L13596-M13596-K13596-FIXED_COSTS</f>
        <v>-56719.303957292985</v>
      </c>
      <c r="P13596" s="2">
        <f>IF(N13596=1,O13596,"")</f>
      </c>
    </row>
    <row r="13597">
      <c r="A13597" s="6">
        <v>20</v>
      </c>
      <c r="B13597" s="6">
        <v>18</v>
      </c>
      <c r="C13597" s="6">
        <v>15</v>
      </c>
      <c r="D13597" s="6">
        <f>A13597+B13597+C13597</f>
        <v>53</v>
      </c>
      <c r="E13597" s="5">
        <f>IF(A13597=0,0,A13597*LABOR_HRS_WK_TOM*SEASON_WEEKS*(1+DIM_PCT_TOM)^A13597)</f>
        <v>12109.4999087861</v>
      </c>
      <c r="F13597" s="5">
        <f>IF(B13597=0,0,B13597*LABOR_HRS_WK_CAR*SEASON_WEEKS*(1+DIM_PCT_CAR)^B13597)</f>
        <v>842.21570756151152</v>
      </c>
      <c r="G13597" s="5">
        <f>IF(C13597=0,0,C13597*LABOR_HRS_WK_MES*SEASON_WEEKS*(1+DIM_PCT_MES)^C13597)</f>
        <v>813.25969846861074</v>
      </c>
      <c r="H13597" s="5">
        <f>E13597+F13597+G13597</f>
        <v>13764.975314816224</v>
      </c>
      <c r="I13597" s="5">
        <f>MIN(H13597,FARMER_HRS)</f>
        <v>720</v>
      </c>
      <c r="J13597" s="5">
        <f>MAX(0,H13597-FARMER_HRS)</f>
        <v>13044.975314816224</v>
      </c>
      <c r="K13597" s="2">
        <f>I13597*FARMER_RATE+J13597*TEMP_WORKER_RATE</f>
        <v>251475.26588222609</v>
      </c>
      <c r="L13597" s="2">
        <f>A13597*PRICE_TOM+B13597*PRICE_CAR+C13597*PRICE_MES</f>
        <v>254192</v>
      </c>
      <c r="M13597" s="2">
        <f>A13597*FERT_BED_TOM+B13597*FERT_BED_CAR+C13597*FERT_BED_MES</f>
        <v>38720</v>
      </c>
      <c r="N13597" s="6">
        <f>IF(AND(D13597&lt;=TOTAL_BEDS,J13597&lt;=TEMP_WORKER_MAX*TEMP_WORKER_HRS),1,0)</f>
        <v>0</v>
      </c>
      <c r="O13597" s="2">
        <f>L13597-M13597-K13597-FIXED_COSTS</f>
        <v>-56003.265882226086</v>
      </c>
      <c r="P13597" s="2">
        <f>IF(N13597=1,O13597,"")</f>
      </c>
    </row>
    <row r="13598">
      <c r="A13598" s="6">
        <v>20</v>
      </c>
      <c r="B13598" s="6">
        <v>18</v>
      </c>
      <c r="C13598" s="6">
        <v>16</v>
      </c>
      <c r="D13598" s="6">
        <f>A13598+B13598+C13598</f>
        <v>54</v>
      </c>
      <c r="E13598" s="5">
        <f>IF(A13598=0,0,A13598*LABOR_HRS_WK_TOM*SEASON_WEEKS*(1+DIM_PCT_TOM)^A13598)</f>
        <v>12109.4999087861</v>
      </c>
      <c r="F13598" s="5">
        <f>IF(B13598=0,0,B13598*LABOR_HRS_WK_CAR*SEASON_WEEKS*(1+DIM_PCT_CAR)^B13598)</f>
        <v>842.21570756151152</v>
      </c>
      <c r="G13598" s="5">
        <f>IF(C13598=0,0,C13598*LABOR_HRS_WK_MES*SEASON_WEEKS*(1+DIM_PCT_MES)^C13598)</f>
        <v>878.32047434609967</v>
      </c>
      <c r="H13598" s="5">
        <f>E13598+F13598+G13598</f>
        <v>13830.036090693711</v>
      </c>
      <c r="I13598" s="5">
        <f>MIN(H13598,FARMER_HRS)</f>
        <v>720</v>
      </c>
      <c r="J13598" s="5">
        <f>MAX(0,H13598-FARMER_HRS)</f>
        <v>13110.036090693711</v>
      </c>
      <c r="K13598" s="2">
        <f>I13598*FARMER_RATE+J13598*TEMP_WORKER_RATE</f>
        <v>252604.79324121025</v>
      </c>
      <c r="L13598" s="2">
        <f>A13598*PRICE_TOM+B13598*PRICE_CAR+C13598*PRICE_MES</f>
        <v>256892</v>
      </c>
      <c r="M13598" s="2">
        <f>A13598*FERT_BED_TOM+B13598*FERT_BED_CAR+C13598*FERT_BED_MES</f>
        <v>39600</v>
      </c>
      <c r="N13598" s="6">
        <f>IF(AND(D13598&lt;=TOTAL_BEDS,J13598&lt;=TEMP_WORKER_MAX*TEMP_WORKER_HRS),1,0)</f>
        <v>0</v>
      </c>
      <c r="O13598" s="2">
        <f>L13598-M13598-K13598-FIXED_COSTS</f>
        <v>-55312.793241210253</v>
      </c>
      <c r="P13598" s="2">
        <f>IF(N13598=1,O13598,"")</f>
      </c>
    </row>
    <row r="13599">
      <c r="A13599" s="6">
        <v>20</v>
      </c>
      <c r="B13599" s="6">
        <v>18</v>
      </c>
      <c r="C13599" s="6">
        <v>17</v>
      </c>
      <c r="D13599" s="6">
        <f>A13599+B13599+C13599</f>
        <v>55</v>
      </c>
      <c r="E13599" s="5">
        <f>IF(A13599=0,0,A13599*LABOR_HRS_WK_TOM*SEASON_WEEKS*(1+DIM_PCT_TOM)^A13599)</f>
        <v>12109.4999087861</v>
      </c>
      <c r="F13599" s="5">
        <f>IF(B13599=0,0,B13599*LABOR_HRS_WK_CAR*SEASON_WEEKS*(1+DIM_PCT_CAR)^B13599)</f>
        <v>842.21570756151152</v>
      </c>
      <c r="G13599" s="5">
        <f>IF(C13599=0,0,C13599*LABOR_HRS_WK_MES*SEASON_WEEKS*(1+DIM_PCT_MES)^C13599)</f>
        <v>944.88069779263992</v>
      </c>
      <c r="H13599" s="5">
        <f>E13599+F13599+G13599</f>
        <v>13896.596314140252</v>
      </c>
      <c r="I13599" s="5">
        <f>MIN(H13599,FARMER_HRS)</f>
        <v>720</v>
      </c>
      <c r="J13599" s="5">
        <f>MAX(0,H13599-FARMER_HRS)</f>
        <v>13176.596314140252</v>
      </c>
      <c r="K13599" s="2">
        <f>I13599*FARMER_RATE+J13599*TEMP_WORKER_RATE</f>
        <v>253760.35267604602</v>
      </c>
      <c r="L13599" s="2">
        <f>A13599*PRICE_TOM+B13599*PRICE_CAR+C13599*PRICE_MES</f>
        <v>259592</v>
      </c>
      <c r="M13599" s="2">
        <f>A13599*FERT_BED_TOM+B13599*FERT_BED_CAR+C13599*FERT_BED_MES</f>
        <v>40480</v>
      </c>
      <c r="N13599" s="6">
        <f>IF(AND(D13599&lt;=TOTAL_BEDS,J13599&lt;=TEMP_WORKER_MAX*TEMP_WORKER_HRS),1,0)</f>
        <v>0</v>
      </c>
      <c r="O13599" s="2">
        <f>L13599-M13599-K13599-FIXED_COSTS</f>
        <v>-54648.352676046023</v>
      </c>
      <c r="P13599" s="2">
        <f>IF(N13599=1,O13599,"")</f>
      </c>
    </row>
    <row r="13600">
      <c r="A13600" s="6">
        <v>20</v>
      </c>
      <c r="B13600" s="6">
        <v>18</v>
      </c>
      <c r="C13600" s="6">
        <v>18</v>
      </c>
      <c r="D13600" s="6">
        <f>A13600+B13600+C13600</f>
        <v>56</v>
      </c>
      <c r="E13600" s="5">
        <f>IF(A13600=0,0,A13600*LABOR_HRS_WK_TOM*SEASON_WEEKS*(1+DIM_PCT_TOM)^A13600)</f>
        <v>12109.4999087861</v>
      </c>
      <c r="F13600" s="5">
        <f>IF(B13600=0,0,B13600*LABOR_HRS_WK_CAR*SEASON_WEEKS*(1+DIM_PCT_CAR)^B13600)</f>
        <v>842.21570756151152</v>
      </c>
      <c r="G13600" s="5">
        <f>IF(C13600=0,0,C13600*LABOR_HRS_WK_MES*SEASON_WEEKS*(1+DIM_PCT_MES)^C13600)</f>
        <v>1012.9676892512272</v>
      </c>
      <c r="H13600" s="5">
        <f>E13600+F13600+G13600</f>
        <v>13964.683305598839</v>
      </c>
      <c r="I13600" s="5">
        <f>MIN(H13600,FARMER_HRS)</f>
        <v>720</v>
      </c>
      <c r="J13600" s="5">
        <f>MAX(0,H13600-FARMER_HRS)</f>
        <v>13244.683305598839</v>
      </c>
      <c r="K13600" s="2">
        <f>I13600*FARMER_RATE+J13600*TEMP_WORKER_RATE</f>
        <v>254942.41849997983</v>
      </c>
      <c r="L13600" s="2">
        <f>A13600*PRICE_TOM+B13600*PRICE_CAR+C13600*PRICE_MES</f>
        <v>262292</v>
      </c>
      <c r="M13600" s="2">
        <f>A13600*FERT_BED_TOM+B13600*FERT_BED_CAR+C13600*FERT_BED_MES</f>
        <v>41360</v>
      </c>
      <c r="N13600" s="6">
        <f>IF(AND(D13600&lt;=TOTAL_BEDS,J13600&lt;=TEMP_WORKER_MAX*TEMP_WORKER_HRS),1,0)</f>
        <v>0</v>
      </c>
      <c r="O13600" s="2">
        <f>L13600-M13600-K13600-FIXED_COSTS</f>
        <v>-54010.418499979831</v>
      </c>
      <c r="P13600" s="2">
        <f>IF(N13600=1,O13600,"")</f>
      </c>
    </row>
    <row r="13601">
      <c r="A13601" s="6">
        <v>20</v>
      </c>
      <c r="B13601" s="6">
        <v>18</v>
      </c>
      <c r="C13601" s="6">
        <v>19</v>
      </c>
      <c r="D13601" s="6">
        <f>A13601+B13601+C13601</f>
        <v>57</v>
      </c>
      <c r="E13601" s="5">
        <f>IF(A13601=0,0,A13601*LABOR_HRS_WK_TOM*SEASON_WEEKS*(1+DIM_PCT_TOM)^A13601)</f>
        <v>12109.4999087861</v>
      </c>
      <c r="F13601" s="5">
        <f>IF(B13601=0,0,B13601*LABOR_HRS_WK_CAR*SEASON_WEEKS*(1+DIM_PCT_CAR)^B13601)</f>
        <v>842.21570756151152</v>
      </c>
      <c r="G13601" s="5">
        <f>IF(C13601=0,0,C13601*LABOR_HRS_WK_MES*SEASON_WEEKS*(1+DIM_PCT_MES)^C13601)</f>
        <v>1082.6092178872491</v>
      </c>
      <c r="H13601" s="5">
        <f>E13601+F13601+G13601</f>
        <v>14034.324834234862</v>
      </c>
      <c r="I13601" s="5">
        <f>MIN(H13601,FARMER_HRS)</f>
        <v>720</v>
      </c>
      <c r="J13601" s="5">
        <f>MAX(0,H13601-FARMER_HRS)</f>
        <v>13314.324834234862</v>
      </c>
      <c r="K13601" s="2">
        <f>I13601*FARMER_RATE+J13601*TEMP_WORKER_RATE</f>
        <v>256151.47281657744</v>
      </c>
      <c r="L13601" s="2">
        <f>A13601*PRICE_TOM+B13601*PRICE_CAR+C13601*PRICE_MES</f>
        <v>264992</v>
      </c>
      <c r="M13601" s="2">
        <f>A13601*FERT_BED_TOM+B13601*FERT_BED_CAR+C13601*FERT_BED_MES</f>
        <v>42240</v>
      </c>
      <c r="N13601" s="6">
        <f>IF(AND(D13601&lt;=TOTAL_BEDS,J13601&lt;=TEMP_WORKER_MAX*TEMP_WORKER_HRS),1,0)</f>
        <v>0</v>
      </c>
      <c r="O13601" s="2">
        <f>L13601-M13601-K13601-FIXED_COSTS</f>
        <v>-53399.472816577443</v>
      </c>
      <c r="P13601" s="2">
        <f>IF(N13601=1,O13601,"")</f>
      </c>
    </row>
    <row r="13602">
      <c r="A13602" s="6">
        <v>20</v>
      </c>
      <c r="B13602" s="6">
        <v>18</v>
      </c>
      <c r="C13602" s="6">
        <v>20</v>
      </c>
      <c r="D13602" s="6">
        <f>A13602+B13602+C13602</f>
        <v>58</v>
      </c>
      <c r="E13602" s="5">
        <f>IF(A13602=0,0,A13602*LABOR_HRS_WK_TOM*SEASON_WEEKS*(1+DIM_PCT_TOM)^A13602)</f>
        <v>12109.4999087861</v>
      </c>
      <c r="F13602" s="5">
        <f>IF(B13602=0,0,B13602*LABOR_HRS_WK_CAR*SEASON_WEEKS*(1+DIM_PCT_CAR)^B13602)</f>
        <v>842.21570756151152</v>
      </c>
      <c r="G13602" s="5">
        <f>IF(C13602=0,0,C13602*LABOR_HRS_WK_MES*SEASON_WEEKS*(1+DIM_PCT_MES)^C13602)</f>
        <v>1153.8335085377259</v>
      </c>
      <c r="H13602" s="5">
        <f>E13602+F13602+G13602</f>
        <v>14105.549124885338</v>
      </c>
      <c r="I13602" s="5">
        <f>MIN(H13602,FARMER_HRS)</f>
        <v>720</v>
      </c>
      <c r="J13602" s="5">
        <f>MAX(0,H13602-FARMER_HRS)</f>
        <v>13385.549124885338</v>
      </c>
      <c r="K13602" s="2">
        <f>I13602*FARMER_RATE+J13602*TEMP_WORKER_RATE</f>
        <v>257388.00564037045</v>
      </c>
      <c r="L13602" s="2">
        <f>A13602*PRICE_TOM+B13602*PRICE_CAR+C13602*PRICE_MES</f>
        <v>267692</v>
      </c>
      <c r="M13602" s="2">
        <f>A13602*FERT_BED_TOM+B13602*FERT_BED_CAR+C13602*FERT_BED_MES</f>
        <v>43120</v>
      </c>
      <c r="N13602" s="6">
        <f>IF(AND(D13602&lt;=TOTAL_BEDS,J13602&lt;=TEMP_WORKER_MAX*TEMP_WORKER_HRS),1,0)</f>
        <v>0</v>
      </c>
      <c r="O13602" s="2">
        <f>L13602-M13602-K13602-FIXED_COSTS</f>
        <v>-52816.005640370451</v>
      </c>
      <c r="P13602" s="2">
        <f>IF(N13602=1,O13602,"")</f>
      </c>
    </row>
    <row r="13603">
      <c r="A13603" s="6">
        <v>20</v>
      </c>
      <c r="B13603" s="6">
        <v>18</v>
      </c>
      <c r="C13603" s="6">
        <v>21</v>
      </c>
      <c r="D13603" s="6">
        <f>A13603+B13603+C13603</f>
        <v>59</v>
      </c>
      <c r="E13603" s="5">
        <f>IF(A13603=0,0,A13603*LABOR_HRS_WK_TOM*SEASON_WEEKS*(1+DIM_PCT_TOM)^A13603)</f>
        <v>12109.4999087861</v>
      </c>
      <c r="F13603" s="5">
        <f>IF(B13603=0,0,B13603*LABOR_HRS_WK_CAR*SEASON_WEEKS*(1+DIM_PCT_CAR)^B13603)</f>
        <v>842.21570756151152</v>
      </c>
      <c r="G13603" s="5">
        <f>IF(C13603=0,0,C13603*LABOR_HRS_WK_MES*SEASON_WEEKS*(1+DIM_PCT_MES)^C13603)</f>
        <v>1226.6692487641699</v>
      </c>
      <c r="H13603" s="5">
        <f>E13603+F13603+G13603</f>
        <v>14178.384865111782</v>
      </c>
      <c r="I13603" s="5">
        <f>MIN(H13603,FARMER_HRS)</f>
        <v>720</v>
      </c>
      <c r="J13603" s="5">
        <f>MAX(0,H13603-FARMER_HRS)</f>
        <v>13458.384865111782</v>
      </c>
      <c r="K13603" s="2">
        <f>I13603*FARMER_RATE+J13603*TEMP_WORKER_RATE</f>
        <v>258652.51501930176</v>
      </c>
      <c r="L13603" s="2">
        <f>A13603*PRICE_TOM+B13603*PRICE_CAR+C13603*PRICE_MES</f>
        <v>270392</v>
      </c>
      <c r="M13603" s="2">
        <f>A13603*FERT_BED_TOM+B13603*FERT_BED_CAR+C13603*FERT_BED_MES</f>
        <v>44000</v>
      </c>
      <c r="N13603" s="6">
        <f>IF(AND(D13603&lt;=TOTAL_BEDS,J13603&lt;=TEMP_WORKER_MAX*TEMP_WORKER_HRS),1,0)</f>
        <v>0</v>
      </c>
      <c r="O13603" s="2">
        <f>L13603-M13603-K13603-FIXED_COSTS</f>
        <v>-52260.515019301762</v>
      </c>
      <c r="P13603" s="2">
        <f>IF(N13603=1,O13603,"")</f>
      </c>
    </row>
    <row r="13604">
      <c r="A13604" s="6">
        <v>20</v>
      </c>
      <c r="B13604" s="6">
        <v>18</v>
      </c>
      <c r="C13604" s="6">
        <v>22</v>
      </c>
      <c r="D13604" s="6">
        <f>A13604+B13604+C13604</f>
        <v>60</v>
      </c>
      <c r="E13604" s="5">
        <f>IF(A13604=0,0,A13604*LABOR_HRS_WK_TOM*SEASON_WEEKS*(1+DIM_PCT_TOM)^A13604)</f>
        <v>12109.4999087861</v>
      </c>
      <c r="F13604" s="5">
        <f>IF(B13604=0,0,B13604*LABOR_HRS_WK_CAR*SEASON_WEEKS*(1+DIM_PCT_CAR)^B13604)</f>
        <v>842.21570756151152</v>
      </c>
      <c r="G13604" s="5">
        <f>IF(C13604=0,0,C13604*LABOR_HRS_WK_MES*SEASON_WEEKS*(1+DIM_PCT_MES)^C13604)</f>
        <v>1301.1455960105659</v>
      </c>
      <c r="H13604" s="5">
        <f>E13604+F13604+G13604</f>
        <v>14252.861212358177</v>
      </c>
      <c r="I13604" s="5">
        <f>MIN(H13604,FARMER_HRS)</f>
        <v>720</v>
      </c>
      <c r="J13604" s="5">
        <f>MAX(0,H13604-FARMER_HRS)</f>
        <v>13532.861212358177</v>
      </c>
      <c r="K13604" s="2">
        <f>I13604*FARMER_RATE+J13604*TEMP_WORKER_RATE</f>
        <v>259945.50715899613</v>
      </c>
      <c r="L13604" s="2">
        <f>A13604*PRICE_TOM+B13604*PRICE_CAR+C13604*PRICE_MES</f>
        <v>273092</v>
      </c>
      <c r="M13604" s="2">
        <f>A13604*FERT_BED_TOM+B13604*FERT_BED_CAR+C13604*FERT_BED_MES</f>
        <v>44880</v>
      </c>
      <c r="N13604" s="6">
        <f>IF(AND(D13604&lt;=TOTAL_BEDS,J13604&lt;=TEMP_WORKER_MAX*TEMP_WORKER_HRS),1,0)</f>
        <v>0</v>
      </c>
      <c r="O13604" s="2">
        <f>L13604-M13604-K13604-FIXED_COSTS</f>
        <v>-51733.50715899613</v>
      </c>
      <c r="P13604" s="2">
        <f>IF(N13604=1,O13604,"")</f>
      </c>
    </row>
    <row r="13605">
      <c r="A13605" s="6">
        <v>20</v>
      </c>
      <c r="B13605" s="6">
        <v>18</v>
      </c>
      <c r="C13605" s="6">
        <v>23</v>
      </c>
      <c r="D13605" s="6">
        <f>A13605+B13605+C13605</f>
        <v>61</v>
      </c>
      <c r="E13605" s="5">
        <f>IF(A13605=0,0,A13605*LABOR_HRS_WK_TOM*SEASON_WEEKS*(1+DIM_PCT_TOM)^A13605)</f>
        <v>12109.4999087861</v>
      </c>
      <c r="F13605" s="5">
        <f>IF(B13605=0,0,B13605*LABOR_HRS_WK_CAR*SEASON_WEEKS*(1+DIM_PCT_CAR)^B13605)</f>
        <v>842.21570756151152</v>
      </c>
      <c r="G13605" s="5">
        <f>IF(C13605=0,0,C13605*LABOR_HRS_WK_MES*SEASON_WEEKS*(1+DIM_PCT_MES)^C13605)</f>
        <v>1377.2921848680023</v>
      </c>
      <c r="H13605" s="5">
        <f>E13605+F13605+G13605</f>
        <v>14329.007801215614</v>
      </c>
      <c r="I13605" s="5">
        <f>MIN(H13605,FARMER_HRS)</f>
        <v>720</v>
      </c>
      <c r="J13605" s="5">
        <f>MAX(0,H13605-FARMER_HRS)</f>
        <v>13609.007801215614</v>
      </c>
      <c r="K13605" s="2">
        <f>I13605*FARMER_RATE+J13605*TEMP_WORKER_RATE</f>
        <v>261267.49654888216</v>
      </c>
      <c r="L13605" s="2">
        <f>A13605*PRICE_TOM+B13605*PRICE_CAR+C13605*PRICE_MES</f>
        <v>275792</v>
      </c>
      <c r="M13605" s="2">
        <f>A13605*FERT_BED_TOM+B13605*FERT_BED_CAR+C13605*FERT_BED_MES</f>
        <v>45760</v>
      </c>
      <c r="N13605" s="6">
        <f>IF(AND(D13605&lt;=TOTAL_BEDS,J13605&lt;=TEMP_WORKER_MAX*TEMP_WORKER_HRS),1,0)</f>
        <v>0</v>
      </c>
      <c r="O13605" s="2">
        <f>L13605-M13605-K13605-FIXED_COSTS</f>
        <v>-51235.496548882162</v>
      </c>
      <c r="P13605" s="2">
        <f>IF(N13605=1,O13605,"")</f>
      </c>
    </row>
    <row r="13606">
      <c r="A13606" s="6">
        <v>20</v>
      </c>
      <c r="B13606" s="6">
        <v>18</v>
      </c>
      <c r="C13606" s="6">
        <v>24</v>
      </c>
      <c r="D13606" s="6">
        <f>A13606+B13606+C13606</f>
        <v>62</v>
      </c>
      <c r="E13606" s="5">
        <f>IF(A13606=0,0,A13606*LABOR_HRS_WK_TOM*SEASON_WEEKS*(1+DIM_PCT_TOM)^A13606)</f>
        <v>12109.4999087861</v>
      </c>
      <c r="F13606" s="5">
        <f>IF(B13606=0,0,B13606*LABOR_HRS_WK_CAR*SEASON_WEEKS*(1+DIM_PCT_CAR)^B13606)</f>
        <v>842.21570756151152</v>
      </c>
      <c r="G13606" s="5">
        <f>IF(C13606=0,0,C13606*LABOR_HRS_WK_MES*SEASON_WEEKS*(1+DIM_PCT_MES)^C13606)</f>
        <v>1455.139134447498</v>
      </c>
      <c r="H13606" s="5">
        <f>E13606+F13606+G13606</f>
        <v>14406.85475079511</v>
      </c>
      <c r="I13606" s="5">
        <f>MIN(H13606,FARMER_HRS)</f>
        <v>720</v>
      </c>
      <c r="J13606" s="5">
        <f>MAX(0,H13606-FARMER_HRS)</f>
        <v>13686.85475079511</v>
      </c>
      <c r="K13606" s="2">
        <f>I13606*FARMER_RATE+J13606*TEMP_WORKER_RATE</f>
        <v>262619.00609019288</v>
      </c>
      <c r="L13606" s="2">
        <f>A13606*PRICE_TOM+B13606*PRICE_CAR+C13606*PRICE_MES</f>
        <v>278492</v>
      </c>
      <c r="M13606" s="2">
        <f>A13606*FERT_BED_TOM+B13606*FERT_BED_CAR+C13606*FERT_BED_MES</f>
        <v>46640</v>
      </c>
      <c r="N13606" s="6">
        <f>IF(AND(D13606&lt;=TOTAL_BEDS,J13606&lt;=TEMP_WORKER_MAX*TEMP_WORKER_HRS),1,0)</f>
        <v>0</v>
      </c>
      <c r="O13606" s="2">
        <f>L13606-M13606-K13606-FIXED_COSTS</f>
        <v>-50767.006090192881</v>
      </c>
      <c r="P13606" s="2">
        <f>IF(N13606=1,O13606,"")</f>
      </c>
    </row>
    <row r="13607">
      <c r="A13607" s="6">
        <v>20</v>
      </c>
      <c r="B13607" s="6">
        <v>18</v>
      </c>
      <c r="C13607" s="6">
        <v>25</v>
      </c>
      <c r="D13607" s="6">
        <f>A13607+B13607+C13607</f>
        <v>63</v>
      </c>
      <c r="E13607" s="5">
        <f>IF(A13607=0,0,A13607*LABOR_HRS_WK_TOM*SEASON_WEEKS*(1+DIM_PCT_TOM)^A13607)</f>
        <v>12109.4999087861</v>
      </c>
      <c r="F13607" s="5">
        <f>IF(B13607=0,0,B13607*LABOR_HRS_WK_CAR*SEASON_WEEKS*(1+DIM_PCT_CAR)^B13607)</f>
        <v>842.21570756151152</v>
      </c>
      <c r="G13607" s="5">
        <f>IF(C13607=0,0,C13607*LABOR_HRS_WK_MES*SEASON_WEEKS*(1+DIM_PCT_MES)^C13607)</f>
        <v>1534.7170558625955</v>
      </c>
      <c r="H13607" s="5">
        <f>E13607+F13607+G13607</f>
        <v>14486.432672210207</v>
      </c>
      <c r="I13607" s="5">
        <f>MIN(H13607,FARMER_HRS)</f>
        <v>720</v>
      </c>
      <c r="J13607" s="5">
        <f>MAX(0,H13607-FARMER_HRS)</f>
        <v>13766.432672210207</v>
      </c>
      <c r="K13607" s="2">
        <f>I13607*FARMER_RATE+J13607*TEMP_WORKER_RATE</f>
        <v>264000.56722587161</v>
      </c>
      <c r="L13607" s="2">
        <f>A13607*PRICE_TOM+B13607*PRICE_CAR+C13607*PRICE_MES</f>
        <v>281192</v>
      </c>
      <c r="M13607" s="2">
        <f>A13607*FERT_BED_TOM+B13607*FERT_BED_CAR+C13607*FERT_BED_MES</f>
        <v>47520</v>
      </c>
      <c r="N13607" s="6">
        <f>IF(AND(D13607&lt;=TOTAL_BEDS,J13607&lt;=TEMP_WORKER_MAX*TEMP_WORKER_HRS),1,0)</f>
        <v>0</v>
      </c>
      <c r="O13607" s="2">
        <f>L13607-M13607-K13607-FIXED_COSTS</f>
        <v>-50328.567225871608</v>
      </c>
      <c r="P13607" s="2">
        <f>IF(N13607=1,O13607,"")</f>
      </c>
    </row>
    <row r="13608">
      <c r="A13608" s="6">
        <v>20</v>
      </c>
      <c r="B13608" s="6">
        <v>18</v>
      </c>
      <c r="C13608" s="6">
        <v>26</v>
      </c>
      <c r="D13608" s="6">
        <f>A13608+B13608+C13608</f>
        <v>64</v>
      </c>
      <c r="E13608" s="5">
        <f>IF(A13608=0,0,A13608*LABOR_HRS_WK_TOM*SEASON_WEEKS*(1+DIM_PCT_TOM)^A13608)</f>
        <v>12109.4999087861</v>
      </c>
      <c r="F13608" s="5">
        <f>IF(B13608=0,0,B13608*LABOR_HRS_WK_CAR*SEASON_WEEKS*(1+DIM_PCT_CAR)^B13608)</f>
        <v>842.21570756151152</v>
      </c>
      <c r="G13608" s="5">
        <f>IF(C13608=0,0,C13608*LABOR_HRS_WK_MES*SEASON_WEEKS*(1+DIM_PCT_MES)^C13608)</f>
        <v>1616.0570598233128</v>
      </c>
      <c r="H13608" s="5">
        <f>E13608+F13608+G13608</f>
        <v>14567.772676170925</v>
      </c>
      <c r="I13608" s="5">
        <f>MIN(H13608,FARMER_HRS)</f>
        <v>720</v>
      </c>
      <c r="J13608" s="5">
        <f>MAX(0,H13608-FARMER_HRS)</f>
        <v>13847.772676170925</v>
      </c>
      <c r="K13608" s="2">
        <f>I13608*FARMER_RATE+J13608*TEMP_WORKER_RATE</f>
        <v>265412.72007241193</v>
      </c>
      <c r="L13608" s="2">
        <f>A13608*PRICE_TOM+B13608*PRICE_CAR+C13608*PRICE_MES</f>
        <v>283892</v>
      </c>
      <c r="M13608" s="2">
        <f>A13608*FERT_BED_TOM+B13608*FERT_BED_CAR+C13608*FERT_BED_MES</f>
        <v>48400</v>
      </c>
      <c r="N13608" s="6">
        <f>IF(AND(D13608&lt;=TOTAL_BEDS,J13608&lt;=TEMP_WORKER_MAX*TEMP_WORKER_HRS),1,0)</f>
        <v>0</v>
      </c>
      <c r="O13608" s="2">
        <f>L13608-M13608-K13608-FIXED_COSTS</f>
        <v>-49920.720072411932</v>
      </c>
      <c r="P13608" s="2">
        <f>IF(N13608=1,O13608,"")</f>
      </c>
    </row>
    <row r="13609">
      <c r="A13609" s="6">
        <v>20</v>
      </c>
      <c r="B13609" s="6">
        <v>18</v>
      </c>
      <c r="C13609" s="6">
        <v>27</v>
      </c>
      <c r="D13609" s="6">
        <f>A13609+B13609+C13609</f>
        <v>65</v>
      </c>
      <c r="E13609" s="5">
        <f>IF(A13609=0,0,A13609*LABOR_HRS_WK_TOM*SEASON_WEEKS*(1+DIM_PCT_TOM)^A13609)</f>
        <v>12109.4999087861</v>
      </c>
      <c r="F13609" s="5">
        <f>IF(B13609=0,0,B13609*LABOR_HRS_WK_CAR*SEASON_WEEKS*(1+DIM_PCT_CAR)^B13609)</f>
        <v>842.21570756151152</v>
      </c>
      <c r="G13609" s="5">
        <f>IF(C13609=0,0,C13609*LABOR_HRS_WK_MES*SEASON_WEEKS*(1+DIM_PCT_MES)^C13609)</f>
        <v>1699.19076434307</v>
      </c>
      <c r="H13609" s="5">
        <f>E13609+F13609+G13609</f>
        <v>14650.906380690682</v>
      </c>
      <c r="I13609" s="5">
        <f>MIN(H13609,FARMER_HRS)</f>
        <v>720</v>
      </c>
      <c r="J13609" s="5">
        <f>MAX(0,H13609-FARMER_HRS)</f>
        <v>13930.906380690682</v>
      </c>
      <c r="K13609" s="2">
        <f>I13609*FARMER_RATE+J13609*TEMP_WORKER_RATE</f>
        <v>266856.01355365769</v>
      </c>
      <c r="L13609" s="2">
        <f>A13609*PRICE_TOM+B13609*PRICE_CAR+C13609*PRICE_MES</f>
        <v>286592</v>
      </c>
      <c r="M13609" s="2">
        <f>A13609*FERT_BED_TOM+B13609*FERT_BED_CAR+C13609*FERT_BED_MES</f>
        <v>49280</v>
      </c>
      <c r="N13609" s="6">
        <f>IF(AND(D13609&lt;=TOTAL_BEDS,J13609&lt;=TEMP_WORKER_MAX*TEMP_WORKER_HRS),1,0)</f>
        <v>0</v>
      </c>
      <c r="O13609" s="2">
        <f>L13609-M13609-K13609-FIXED_COSTS</f>
        <v>-49544.013553657685</v>
      </c>
      <c r="P13609" s="2">
        <f>IF(N13609=1,O13609,"")</f>
      </c>
    </row>
    <row r="13610">
      <c r="A13610" s="6">
        <v>20</v>
      </c>
      <c r="B13610" s="6">
        <v>18</v>
      </c>
      <c r="C13610" s="6">
        <v>28</v>
      </c>
      <c r="D13610" s="6">
        <f>A13610+B13610+C13610</f>
        <v>66</v>
      </c>
      <c r="E13610" s="5">
        <f>IF(A13610=0,0,A13610*LABOR_HRS_WK_TOM*SEASON_WEEKS*(1+DIM_PCT_TOM)^A13610)</f>
        <v>12109.4999087861</v>
      </c>
      <c r="F13610" s="5">
        <f>IF(B13610=0,0,B13610*LABOR_HRS_WK_CAR*SEASON_WEEKS*(1+DIM_PCT_CAR)^B13610)</f>
        <v>842.21570756151152</v>
      </c>
      <c r="G13610" s="5">
        <f>IF(C13610=0,0,C13610*LABOR_HRS_WK_MES*SEASON_WEEKS*(1+DIM_PCT_MES)^C13610)</f>
        <v>1784.1503025602233</v>
      </c>
      <c r="H13610" s="5">
        <f>E13610+F13610+G13610</f>
        <v>14735.865918907835</v>
      </c>
      <c r="I13610" s="5">
        <f>MIN(H13610,FARMER_HRS)</f>
        <v>720</v>
      </c>
      <c r="J13610" s="5">
        <f>MAX(0,H13610-FARMER_HRS)</f>
        <v>14015.865918907835</v>
      </c>
      <c r="K13610" s="2">
        <f>I13610*FARMER_RATE+J13610*TEMP_WORKER_RATE</f>
        <v>268331.00553659437</v>
      </c>
      <c r="L13610" s="2">
        <f>A13610*PRICE_TOM+B13610*PRICE_CAR+C13610*PRICE_MES</f>
        <v>289292</v>
      </c>
      <c r="M13610" s="2">
        <f>A13610*FERT_BED_TOM+B13610*FERT_BED_CAR+C13610*FERT_BED_MES</f>
        <v>50160</v>
      </c>
      <c r="N13610" s="6">
        <f>IF(AND(D13610&lt;=TOTAL_BEDS,J13610&lt;=TEMP_WORKER_MAX*TEMP_WORKER_HRS),1,0)</f>
        <v>0</v>
      </c>
      <c r="O13610" s="2">
        <f>L13610-M13610-K13610-FIXED_COSTS</f>
        <v>-49199.00553659437</v>
      </c>
      <c r="P13610" s="2">
        <f>IF(N13610=1,O13610,"")</f>
      </c>
    </row>
    <row r="13611">
      <c r="A13611" s="6">
        <v>20</v>
      </c>
      <c r="B13611" s="6">
        <v>18</v>
      </c>
      <c r="C13611" s="6">
        <v>29</v>
      </c>
      <c r="D13611" s="6">
        <f>A13611+B13611+C13611</f>
        <v>67</v>
      </c>
      <c r="E13611" s="5">
        <f>IF(A13611=0,0,A13611*LABOR_HRS_WK_TOM*SEASON_WEEKS*(1+DIM_PCT_TOM)^A13611)</f>
        <v>12109.4999087861</v>
      </c>
      <c r="F13611" s="5">
        <f>IF(B13611=0,0,B13611*LABOR_HRS_WK_CAR*SEASON_WEEKS*(1+DIM_PCT_CAR)^B13611)</f>
        <v>842.21570756151152</v>
      </c>
      <c r="G13611" s="5">
        <f>IF(C13611=0,0,C13611*LABOR_HRS_WK_MES*SEASON_WEEKS*(1+DIM_PCT_MES)^C13611)</f>
        <v>1870.9683306758766</v>
      </c>
      <c r="H13611" s="5">
        <f>E13611+F13611+G13611</f>
        <v>14822.683947023488</v>
      </c>
      <c r="I13611" s="5">
        <f>MIN(H13611,FARMER_HRS)</f>
        <v>720</v>
      </c>
      <c r="J13611" s="5">
        <f>MAX(0,H13611-FARMER_HRS)</f>
        <v>14102.683947023488</v>
      </c>
      <c r="K13611" s="2">
        <f>I13611*FARMER_RATE+J13611*TEMP_WORKER_RATE</f>
        <v>269838.26296915777</v>
      </c>
      <c r="L13611" s="2">
        <f>A13611*PRICE_TOM+B13611*PRICE_CAR+C13611*PRICE_MES</f>
        <v>291992</v>
      </c>
      <c r="M13611" s="2">
        <f>A13611*FERT_BED_TOM+B13611*FERT_BED_CAR+C13611*FERT_BED_MES</f>
        <v>51040</v>
      </c>
      <c r="N13611" s="6">
        <f>IF(AND(D13611&lt;=TOTAL_BEDS,J13611&lt;=TEMP_WORKER_MAX*TEMP_WORKER_HRS),1,0)</f>
        <v>0</v>
      </c>
      <c r="O13611" s="2">
        <f>L13611-M13611-K13611-FIXED_COSTS</f>
        <v>-48886.262969157775</v>
      </c>
      <c r="P13611" s="2">
        <f>IF(N13611=1,O13611,"")</f>
      </c>
    </row>
    <row r="13612">
      <c r="A13612" s="6">
        <v>20</v>
      </c>
      <c r="B13612" s="6">
        <v>18</v>
      </c>
      <c r="C13612" s="6">
        <v>30</v>
      </c>
      <c r="D13612" s="6">
        <f>A13612+B13612+C13612</f>
        <v>68</v>
      </c>
      <c r="E13612" s="5">
        <f>IF(A13612=0,0,A13612*LABOR_HRS_WK_TOM*SEASON_WEEKS*(1+DIM_PCT_TOM)^A13612)</f>
        <v>12109.4999087861</v>
      </c>
      <c r="F13612" s="5">
        <f>IF(B13612=0,0,B13612*LABOR_HRS_WK_CAR*SEASON_WEEKS*(1+DIM_PCT_CAR)^B13612)</f>
        <v>842.21570756151152</v>
      </c>
      <c r="G13612" s="5">
        <f>IF(C13612=0,0,C13612*LABOR_HRS_WK_MES*SEASON_WEEKS*(1+DIM_PCT_MES)^C13612)</f>
        <v>1959.6780360096466</v>
      </c>
      <c r="H13612" s="5">
        <f>E13612+F13612+G13612</f>
        <v>14911.393652357259</v>
      </c>
      <c r="I13612" s="5">
        <f>MIN(H13612,FARMER_HRS)</f>
        <v>720</v>
      </c>
      <c r="J13612" s="5">
        <f>MAX(0,H13612-FARMER_HRS)</f>
        <v>14191.393652357259</v>
      </c>
      <c r="K13612" s="2">
        <f>I13612*FARMER_RATE+J13612*TEMP_WORKER_RATE</f>
        <v>271378.36202009127</v>
      </c>
      <c r="L13612" s="2">
        <f>A13612*PRICE_TOM+B13612*PRICE_CAR+C13612*PRICE_MES</f>
        <v>294692</v>
      </c>
      <c r="M13612" s="2">
        <f>A13612*FERT_BED_TOM+B13612*FERT_BED_CAR+C13612*FERT_BED_MES</f>
        <v>51920</v>
      </c>
      <c r="N13612" s="6">
        <f>IF(AND(D13612&lt;=TOTAL_BEDS,J13612&lt;=TEMP_WORKER_MAX*TEMP_WORKER_HRS),1,0)</f>
        <v>0</v>
      </c>
      <c r="O13612" s="2">
        <f>L13612-M13612-K13612-FIXED_COSTS</f>
        <v>-48606.36202009127</v>
      </c>
      <c r="P13612" s="2">
        <f>IF(N13612=1,O13612,"")</f>
      </c>
    </row>
    <row r="13613">
      <c r="A13613" s="6">
        <v>20</v>
      </c>
      <c r="B13613" s="6">
        <v>19</v>
      </c>
      <c r="C13613" s="6">
        <v>0</v>
      </c>
      <c r="D13613" s="6">
        <f>A13613+B13613+C13613</f>
        <v>39</v>
      </c>
      <c r="E13613" s="5">
        <f>IF(A13613=0,0,A13613*LABOR_HRS_WK_TOM*SEASON_WEEKS*(1+DIM_PCT_TOM)^A13613)</f>
        <v>12109.4999087861</v>
      </c>
      <c r="F13613" s="5">
        <f>IF(B13613=0,0,B13613*LABOR_HRS_WK_CAR*SEASON_WEEKS*(1+DIM_PCT_CAR)^B13613)</f>
        <v>911.23060582002415</v>
      </c>
      <c r="G13613" s="5">
        <f>IF(C13613=0,0,C13613*LABOR_HRS_WK_MES*SEASON_WEEKS*(1+DIM_PCT_MES)^C13613)</f>
        <v>0</v>
      </c>
      <c r="H13613" s="5">
        <f>E13613+F13613+G13613</f>
        <v>13020.730514606124</v>
      </c>
      <c r="I13613" s="5">
        <f>MIN(H13613,FARMER_HRS)</f>
        <v>720</v>
      </c>
      <c r="J13613" s="5">
        <f>MAX(0,H13613-FARMER_HRS)</f>
        <v>12300.730514606124</v>
      </c>
      <c r="K13613" s="2">
        <f>I13613*FARMER_RATE+J13613*TEMP_WORKER_RATE</f>
        <v>238554.34921191187</v>
      </c>
      <c r="L13613" s="2">
        <f>A13613*PRICE_TOM+B13613*PRICE_CAR+C13613*PRICE_MES</f>
        <v>215786</v>
      </c>
      <c r="M13613" s="2">
        <f>A13613*FERT_BED_TOM+B13613*FERT_BED_CAR+C13613*FERT_BED_MES</f>
        <v>25960</v>
      </c>
      <c r="N13613" s="6">
        <f>IF(AND(D13613&lt;=TOTAL_BEDS,J13613&lt;=TEMP_WORKER_MAX*TEMP_WORKER_HRS),1,0)</f>
        <v>0</v>
      </c>
      <c r="O13613" s="2">
        <f>L13613-M13613-K13613-FIXED_COSTS</f>
        <v>-68728.349211911875</v>
      </c>
      <c r="P13613" s="2">
        <f>IF(N13613=1,O13613,"")</f>
      </c>
    </row>
    <row r="13614">
      <c r="A13614" s="6">
        <v>20</v>
      </c>
      <c r="B13614" s="6">
        <v>19</v>
      </c>
      <c r="C13614" s="6">
        <v>1</v>
      </c>
      <c r="D13614" s="6">
        <f>A13614+B13614+C13614</f>
        <v>40</v>
      </c>
      <c r="E13614" s="5">
        <f>IF(A13614=0,0,A13614*LABOR_HRS_WK_TOM*SEASON_WEEKS*(1+DIM_PCT_TOM)^A13614)</f>
        <v>12109.4999087861</v>
      </c>
      <c r="F13614" s="5">
        <f>IF(B13614=0,0,B13614*LABOR_HRS_WK_CAR*SEASON_WEEKS*(1+DIM_PCT_CAR)^B13614)</f>
        <v>911.23060582002415</v>
      </c>
      <c r="G13614" s="5">
        <f>IF(C13614=0,0,C13614*LABOR_HRS_WK_MES*SEASON_WEEKS*(1+DIM_PCT_MES)^C13614)</f>
        <v>45.5625</v>
      </c>
      <c r="H13614" s="5">
        <f>E13614+F13614+G13614</f>
        <v>13066.293014606124</v>
      </c>
      <c r="I13614" s="5">
        <f>MIN(H13614,FARMER_HRS)</f>
        <v>720</v>
      </c>
      <c r="J13614" s="5">
        <f>MAX(0,H13614-FARMER_HRS)</f>
        <v>12346.293014606124</v>
      </c>
      <c r="K13614" s="2">
        <f>I13614*FARMER_RATE+J13614*TEMP_WORKER_RATE</f>
        <v>239345.36483691187</v>
      </c>
      <c r="L13614" s="2">
        <f>A13614*PRICE_TOM+B13614*PRICE_CAR+C13614*PRICE_MES</f>
        <v>218486</v>
      </c>
      <c r="M13614" s="2">
        <f>A13614*FERT_BED_TOM+B13614*FERT_BED_CAR+C13614*FERT_BED_MES</f>
        <v>26840</v>
      </c>
      <c r="N13614" s="6">
        <f>IF(AND(D13614&lt;=TOTAL_BEDS,J13614&lt;=TEMP_WORKER_MAX*TEMP_WORKER_HRS),1,0)</f>
        <v>0</v>
      </c>
      <c r="O13614" s="2">
        <f>L13614-M13614-K13614-FIXED_COSTS</f>
        <v>-67699.364836911875</v>
      </c>
      <c r="P13614" s="2">
        <f>IF(N13614=1,O13614,"")</f>
      </c>
    </row>
    <row r="13615">
      <c r="A13615" s="6">
        <v>20</v>
      </c>
      <c r="B13615" s="6">
        <v>19</v>
      </c>
      <c r="C13615" s="6">
        <v>2</v>
      </c>
      <c r="D13615" s="6">
        <f>A13615+B13615+C13615</f>
        <v>41</v>
      </c>
      <c r="E13615" s="5">
        <f>IF(A13615=0,0,A13615*LABOR_HRS_WK_TOM*SEASON_WEEKS*(1+DIM_PCT_TOM)^A13615)</f>
        <v>12109.4999087861</v>
      </c>
      <c r="F13615" s="5">
        <f>IF(B13615=0,0,B13615*LABOR_HRS_WK_CAR*SEASON_WEEKS*(1+DIM_PCT_CAR)^B13615)</f>
        <v>911.23060582002415</v>
      </c>
      <c r="G13615" s="5">
        <f>IF(C13615=0,0,C13615*LABOR_HRS_WK_MES*SEASON_WEEKS*(1+DIM_PCT_MES)^C13615)</f>
        <v>92.2640625</v>
      </c>
      <c r="H13615" s="5">
        <f>E13615+F13615+G13615</f>
        <v>13112.994577106125</v>
      </c>
      <c r="I13615" s="5">
        <f>MIN(H13615,FARMER_HRS)</f>
        <v>720</v>
      </c>
      <c r="J13615" s="5">
        <f>MAX(0,H13615-FARMER_HRS)</f>
        <v>12392.994577106125</v>
      </c>
      <c r="K13615" s="2">
        <f>I13615*FARMER_RATE+J13615*TEMP_WORKER_RATE</f>
        <v>240156.15585253687</v>
      </c>
      <c r="L13615" s="2">
        <f>A13615*PRICE_TOM+B13615*PRICE_CAR+C13615*PRICE_MES</f>
        <v>221186</v>
      </c>
      <c r="M13615" s="2">
        <f>A13615*FERT_BED_TOM+B13615*FERT_BED_CAR+C13615*FERT_BED_MES</f>
        <v>27720</v>
      </c>
      <c r="N13615" s="6">
        <f>IF(AND(D13615&lt;=TOTAL_BEDS,J13615&lt;=TEMP_WORKER_MAX*TEMP_WORKER_HRS),1,0)</f>
        <v>0</v>
      </c>
      <c r="O13615" s="2">
        <f>L13615-M13615-K13615-FIXED_COSTS</f>
        <v>-66690.155852536875</v>
      </c>
      <c r="P13615" s="2">
        <f>IF(N13615=1,O13615,"")</f>
      </c>
    </row>
    <row r="13616">
      <c r="A13616" s="6">
        <v>20</v>
      </c>
      <c r="B13616" s="6">
        <v>19</v>
      </c>
      <c r="C13616" s="6">
        <v>3</v>
      </c>
      <c r="D13616" s="6">
        <f>A13616+B13616+C13616</f>
        <v>42</v>
      </c>
      <c r="E13616" s="5">
        <f>IF(A13616=0,0,A13616*LABOR_HRS_WK_TOM*SEASON_WEEKS*(1+DIM_PCT_TOM)^A13616)</f>
        <v>12109.4999087861</v>
      </c>
      <c r="F13616" s="5">
        <f>IF(B13616=0,0,B13616*LABOR_HRS_WK_CAR*SEASON_WEEKS*(1+DIM_PCT_CAR)^B13616)</f>
        <v>911.23060582002415</v>
      </c>
      <c r="G13616" s="5">
        <f>IF(C13616=0,0,C13616*LABOR_HRS_WK_MES*SEASON_WEEKS*(1+DIM_PCT_MES)^C13616)</f>
        <v>140.12604492187498</v>
      </c>
      <c r="H13616" s="5">
        <f>E13616+F13616+G13616</f>
        <v>13160.856559528</v>
      </c>
      <c r="I13616" s="5">
        <f>MIN(H13616,FARMER_HRS)</f>
        <v>720</v>
      </c>
      <c r="J13616" s="5">
        <f>MAX(0,H13616-FARMER_HRS)</f>
        <v>12440.856559528</v>
      </c>
      <c r="K13616" s="2">
        <f>I13616*FARMER_RATE+J13616*TEMP_WORKER_RATE</f>
        <v>240987.09304736109</v>
      </c>
      <c r="L13616" s="2">
        <f>A13616*PRICE_TOM+B13616*PRICE_CAR+C13616*PRICE_MES</f>
        <v>223886</v>
      </c>
      <c r="M13616" s="2">
        <f>A13616*FERT_BED_TOM+B13616*FERT_BED_CAR+C13616*FERT_BED_MES</f>
        <v>28600</v>
      </c>
      <c r="N13616" s="6">
        <f>IF(AND(D13616&lt;=TOTAL_BEDS,J13616&lt;=TEMP_WORKER_MAX*TEMP_WORKER_HRS),1,0)</f>
        <v>0</v>
      </c>
      <c r="O13616" s="2">
        <f>L13616-M13616-K13616-FIXED_COSTS</f>
        <v>-65701.0930473611</v>
      </c>
      <c r="P13616" s="2">
        <f>IF(N13616=1,O13616,"")</f>
      </c>
    </row>
    <row r="13617">
      <c r="A13617" s="6">
        <v>20</v>
      </c>
      <c r="B13617" s="6">
        <v>19</v>
      </c>
      <c r="C13617" s="6">
        <v>4</v>
      </c>
      <c r="D13617" s="6">
        <f>A13617+B13617+C13617</f>
        <v>43</v>
      </c>
      <c r="E13617" s="5">
        <f>IF(A13617=0,0,A13617*LABOR_HRS_WK_TOM*SEASON_WEEKS*(1+DIM_PCT_TOM)^A13617)</f>
        <v>12109.4999087861</v>
      </c>
      <c r="F13617" s="5">
        <f>IF(B13617=0,0,B13617*LABOR_HRS_WK_CAR*SEASON_WEEKS*(1+DIM_PCT_CAR)^B13617)</f>
        <v>911.23060582002415</v>
      </c>
      <c r="G13617" s="5">
        <f>IF(C13617=0,0,C13617*LABOR_HRS_WK_MES*SEASON_WEEKS*(1+DIM_PCT_MES)^C13617)</f>
        <v>189.17016064453119</v>
      </c>
      <c r="H13617" s="5">
        <f>E13617+F13617+G13617</f>
        <v>13209.900675250656</v>
      </c>
      <c r="I13617" s="5">
        <f>MIN(H13617,FARMER_HRS)</f>
        <v>720</v>
      </c>
      <c r="J13617" s="5">
        <f>MAX(0,H13617-FARMER_HRS)</f>
        <v>12489.900675250656</v>
      </c>
      <c r="K13617" s="2">
        <f>I13617*FARMER_RATE+J13617*TEMP_WORKER_RATE</f>
        <v>241838.55338976832</v>
      </c>
      <c r="L13617" s="2">
        <f>A13617*PRICE_TOM+B13617*PRICE_CAR+C13617*PRICE_MES</f>
        <v>226586</v>
      </c>
      <c r="M13617" s="2">
        <f>A13617*FERT_BED_TOM+B13617*FERT_BED_CAR+C13617*FERT_BED_MES</f>
        <v>29480</v>
      </c>
      <c r="N13617" s="6">
        <f>IF(AND(D13617&lt;=TOTAL_BEDS,J13617&lt;=TEMP_WORKER_MAX*TEMP_WORKER_HRS),1,0)</f>
        <v>0</v>
      </c>
      <c r="O13617" s="2">
        <f>L13617-M13617-K13617-FIXED_COSTS</f>
        <v>-64732.55338976832</v>
      </c>
      <c r="P13617" s="2">
        <f>IF(N13617=1,O13617,"")</f>
      </c>
    </row>
    <row r="13618">
      <c r="A13618" s="6">
        <v>20</v>
      </c>
      <c r="B13618" s="6">
        <v>19</v>
      </c>
      <c r="C13618" s="6">
        <v>5</v>
      </c>
      <c r="D13618" s="6">
        <f>A13618+B13618+C13618</f>
        <v>44</v>
      </c>
      <c r="E13618" s="5">
        <f>IF(A13618=0,0,A13618*LABOR_HRS_WK_TOM*SEASON_WEEKS*(1+DIM_PCT_TOM)^A13618)</f>
        <v>12109.4999087861</v>
      </c>
      <c r="F13618" s="5">
        <f>IF(B13618=0,0,B13618*LABOR_HRS_WK_CAR*SEASON_WEEKS*(1+DIM_PCT_CAR)^B13618)</f>
        <v>911.23060582002415</v>
      </c>
      <c r="G13618" s="5">
        <f>IF(C13618=0,0,C13618*LABOR_HRS_WK_MES*SEASON_WEEKS*(1+DIM_PCT_MES)^C13618)</f>
        <v>239.41848456573481</v>
      </c>
      <c r="H13618" s="5">
        <f>E13618+F13618+G13618</f>
        <v>13260.148999171859</v>
      </c>
      <c r="I13618" s="5">
        <f>MIN(H13618,FARMER_HRS)</f>
        <v>720</v>
      </c>
      <c r="J13618" s="5">
        <f>MAX(0,H13618-FARMER_HRS)</f>
        <v>12540.148999171859</v>
      </c>
      <c r="K13618" s="2">
        <f>I13618*FARMER_RATE+J13618*TEMP_WORKER_RATE</f>
        <v>242710.92012451144</v>
      </c>
      <c r="L13618" s="2">
        <f>A13618*PRICE_TOM+B13618*PRICE_CAR+C13618*PRICE_MES</f>
        <v>229286</v>
      </c>
      <c r="M13618" s="2">
        <f>A13618*FERT_BED_TOM+B13618*FERT_BED_CAR+C13618*FERT_BED_MES</f>
        <v>30360</v>
      </c>
      <c r="N13618" s="6">
        <f>IF(AND(D13618&lt;=TOTAL_BEDS,J13618&lt;=TEMP_WORKER_MAX*TEMP_WORKER_HRS),1,0)</f>
        <v>0</v>
      </c>
      <c r="O13618" s="2">
        <f>L13618-M13618-K13618-FIXED_COSTS</f>
        <v>-63784.920124511438</v>
      </c>
      <c r="P13618" s="2">
        <f>IF(N13618=1,O13618,"")</f>
      </c>
    </row>
    <row r="13619">
      <c r="A13619" s="6">
        <v>20</v>
      </c>
      <c r="B13619" s="6">
        <v>19</v>
      </c>
      <c r="C13619" s="6">
        <v>6</v>
      </c>
      <c r="D13619" s="6">
        <f>A13619+B13619+C13619</f>
        <v>45</v>
      </c>
      <c r="E13619" s="5">
        <f>IF(A13619=0,0,A13619*LABOR_HRS_WK_TOM*SEASON_WEEKS*(1+DIM_PCT_TOM)^A13619)</f>
        <v>12109.4999087861</v>
      </c>
      <c r="F13619" s="5">
        <f>IF(B13619=0,0,B13619*LABOR_HRS_WK_CAR*SEASON_WEEKS*(1+DIM_PCT_CAR)^B13619)</f>
        <v>911.23060582002415</v>
      </c>
      <c r="G13619" s="5">
        <f>IF(C13619=0,0,C13619*LABOR_HRS_WK_MES*SEASON_WEEKS*(1+DIM_PCT_MES)^C13619)</f>
        <v>290.89345874736773</v>
      </c>
      <c r="H13619" s="5">
        <f>E13619+F13619+G13619</f>
        <v>13311.623973353493</v>
      </c>
      <c r="I13619" s="5">
        <f>MIN(H13619,FARMER_HRS)</f>
        <v>720</v>
      </c>
      <c r="J13619" s="5">
        <f>MAX(0,H13619-FARMER_HRS)</f>
        <v>12591.623973353493</v>
      </c>
      <c r="K13619" s="2">
        <f>I13619*FARMER_RATE+J13619*TEMP_WORKER_RATE</f>
        <v>243604.58287072036</v>
      </c>
      <c r="L13619" s="2">
        <f>A13619*PRICE_TOM+B13619*PRICE_CAR+C13619*PRICE_MES</f>
        <v>231986</v>
      </c>
      <c r="M13619" s="2">
        <f>A13619*FERT_BED_TOM+B13619*FERT_BED_CAR+C13619*FERT_BED_MES</f>
        <v>31240</v>
      </c>
      <c r="N13619" s="6">
        <f>IF(AND(D13619&lt;=TOTAL_BEDS,J13619&lt;=TEMP_WORKER_MAX*TEMP_WORKER_HRS),1,0)</f>
        <v>0</v>
      </c>
      <c r="O13619" s="2">
        <f>L13619-M13619-K13619-FIXED_COSTS</f>
        <v>-62858.582870720362</v>
      </c>
      <c r="P13619" s="2">
        <f>IF(N13619=1,O13619,"")</f>
      </c>
    </row>
    <row r="13620">
      <c r="A13620" s="6">
        <v>20</v>
      </c>
      <c r="B13620" s="6">
        <v>19</v>
      </c>
      <c r="C13620" s="6">
        <v>7</v>
      </c>
      <c r="D13620" s="6">
        <f>A13620+B13620+C13620</f>
        <v>46</v>
      </c>
      <c r="E13620" s="5">
        <f>IF(A13620=0,0,A13620*LABOR_HRS_WK_TOM*SEASON_WEEKS*(1+DIM_PCT_TOM)^A13620)</f>
        <v>12109.4999087861</v>
      </c>
      <c r="F13620" s="5">
        <f>IF(B13620=0,0,B13620*LABOR_HRS_WK_CAR*SEASON_WEEKS*(1+DIM_PCT_CAR)^B13620)</f>
        <v>911.23060582002415</v>
      </c>
      <c r="G13620" s="5">
        <f>IF(C13620=0,0,C13620*LABOR_HRS_WK_MES*SEASON_WEEKS*(1+DIM_PCT_MES)^C13620)</f>
        <v>343.61789814532818</v>
      </c>
      <c r="H13620" s="5">
        <f>E13620+F13620+G13620</f>
        <v>13364.348412751453</v>
      </c>
      <c r="I13620" s="5">
        <f>MIN(H13620,FARMER_HRS)</f>
        <v>720</v>
      </c>
      <c r="J13620" s="5">
        <f>MAX(0,H13620-FARMER_HRS)</f>
        <v>12644.348412751453</v>
      </c>
      <c r="K13620" s="2">
        <f>I13620*FARMER_RATE+J13620*TEMP_WORKER_RATE</f>
        <v>244519.93772137939</v>
      </c>
      <c r="L13620" s="2">
        <f>A13620*PRICE_TOM+B13620*PRICE_CAR+C13620*PRICE_MES</f>
        <v>234686</v>
      </c>
      <c r="M13620" s="2">
        <f>A13620*FERT_BED_TOM+B13620*FERT_BED_CAR+C13620*FERT_BED_MES</f>
        <v>32120</v>
      </c>
      <c r="N13620" s="6">
        <f>IF(AND(D13620&lt;=TOTAL_BEDS,J13620&lt;=TEMP_WORKER_MAX*TEMP_WORKER_HRS),1,0)</f>
        <v>0</v>
      </c>
      <c r="O13620" s="2">
        <f>L13620-M13620-K13620-FIXED_COSTS</f>
        <v>-61953.937721379392</v>
      </c>
      <c r="P13620" s="2">
        <f>IF(N13620=1,O13620,"")</f>
      </c>
    </row>
    <row r="13621">
      <c r="A13621" s="6">
        <v>20</v>
      </c>
      <c r="B13621" s="6">
        <v>19</v>
      </c>
      <c r="C13621" s="6">
        <v>8</v>
      </c>
      <c r="D13621" s="6">
        <f>A13621+B13621+C13621</f>
        <v>47</v>
      </c>
      <c r="E13621" s="5">
        <f>IF(A13621=0,0,A13621*LABOR_HRS_WK_TOM*SEASON_WEEKS*(1+DIM_PCT_TOM)^A13621)</f>
        <v>12109.4999087861</v>
      </c>
      <c r="F13621" s="5">
        <f>IF(B13621=0,0,B13621*LABOR_HRS_WK_CAR*SEASON_WEEKS*(1+DIM_PCT_CAR)^B13621)</f>
        <v>911.23060582002415</v>
      </c>
      <c r="G13621" s="5">
        <f>IF(C13621=0,0,C13621*LABOR_HRS_WK_MES*SEASON_WEEKS*(1+DIM_PCT_MES)^C13621)</f>
        <v>397.61499642530833</v>
      </c>
      <c r="H13621" s="5">
        <f>E13621+F13621+G13621</f>
        <v>13418.345511031433</v>
      </c>
      <c r="I13621" s="5">
        <f>MIN(H13621,FARMER_HRS)</f>
        <v>720</v>
      </c>
      <c r="J13621" s="5">
        <f>MAX(0,H13621-FARMER_HRS)</f>
        <v>12698.345511031433</v>
      </c>
      <c r="K13621" s="2">
        <f>I13621*FARMER_RATE+J13621*TEMP_WORKER_RATE</f>
        <v>245457.38734429571</v>
      </c>
      <c r="L13621" s="2">
        <f>A13621*PRICE_TOM+B13621*PRICE_CAR+C13621*PRICE_MES</f>
        <v>237386</v>
      </c>
      <c r="M13621" s="2">
        <f>A13621*FERT_BED_TOM+B13621*FERT_BED_CAR+C13621*FERT_BED_MES</f>
        <v>33000</v>
      </c>
      <c r="N13621" s="6">
        <f>IF(AND(D13621&lt;=TOTAL_BEDS,J13621&lt;=TEMP_WORKER_MAX*TEMP_WORKER_HRS),1,0)</f>
        <v>0</v>
      </c>
      <c r="O13621" s="2">
        <f>L13621-M13621-K13621-FIXED_COSTS</f>
        <v>-61071.387344295712</v>
      </c>
      <c r="P13621" s="2">
        <f>IF(N13621=1,O13621,"")</f>
      </c>
    </row>
    <row r="13622">
      <c r="A13622" s="6">
        <v>20</v>
      </c>
      <c r="B13622" s="6">
        <v>19</v>
      </c>
      <c r="C13622" s="6">
        <v>9</v>
      </c>
      <c r="D13622" s="6">
        <f>A13622+B13622+C13622</f>
        <v>48</v>
      </c>
      <c r="E13622" s="5">
        <f>IF(A13622=0,0,A13622*LABOR_HRS_WK_TOM*SEASON_WEEKS*(1+DIM_PCT_TOM)^A13622)</f>
        <v>12109.4999087861</v>
      </c>
      <c r="F13622" s="5">
        <f>IF(B13622=0,0,B13622*LABOR_HRS_WK_CAR*SEASON_WEEKS*(1+DIM_PCT_CAR)^B13622)</f>
        <v>911.23060582002415</v>
      </c>
      <c r="G13622" s="5">
        <f>IF(C13622=0,0,C13622*LABOR_HRS_WK_MES*SEASON_WEEKS*(1+DIM_PCT_MES)^C13622)</f>
        <v>452.90833186570273</v>
      </c>
      <c r="H13622" s="5">
        <f>E13622+F13622+G13622</f>
        <v>13473.638846471827</v>
      </c>
      <c r="I13622" s="5">
        <f>MIN(H13622,FARMER_HRS)</f>
        <v>720</v>
      </c>
      <c r="J13622" s="5">
        <f>MAX(0,H13622-FARMER_HRS)</f>
        <v>12753.638846471827</v>
      </c>
      <c r="K13622" s="2">
        <f>I13622*FARMER_RATE+J13622*TEMP_WORKER_RATE</f>
        <v>246417.34108458034</v>
      </c>
      <c r="L13622" s="2">
        <f>A13622*PRICE_TOM+B13622*PRICE_CAR+C13622*PRICE_MES</f>
        <v>240086</v>
      </c>
      <c r="M13622" s="2">
        <f>A13622*FERT_BED_TOM+B13622*FERT_BED_CAR+C13622*FERT_BED_MES</f>
        <v>33880</v>
      </c>
      <c r="N13622" s="6">
        <f>IF(AND(D13622&lt;=TOTAL_BEDS,J13622&lt;=TEMP_WORKER_MAX*TEMP_WORKER_HRS),1,0)</f>
        <v>0</v>
      </c>
      <c r="O13622" s="2">
        <f>L13622-M13622-K13622-FIXED_COSTS</f>
        <v>-60211.341084580345</v>
      </c>
      <c r="P13622" s="2">
        <f>IF(N13622=1,O13622,"")</f>
      </c>
    </row>
    <row r="13623">
      <c r="A13623" s="6">
        <v>20</v>
      </c>
      <c r="B13623" s="6">
        <v>19</v>
      </c>
      <c r="C13623" s="6">
        <v>10</v>
      </c>
      <c r="D13623" s="6">
        <f>A13623+B13623+C13623</f>
        <v>49</v>
      </c>
      <c r="E13623" s="5">
        <f>IF(A13623=0,0,A13623*LABOR_HRS_WK_TOM*SEASON_WEEKS*(1+DIM_PCT_TOM)^A13623)</f>
        <v>12109.4999087861</v>
      </c>
      <c r="F13623" s="5">
        <f>IF(B13623=0,0,B13623*LABOR_HRS_WK_CAR*SEASON_WEEKS*(1+DIM_PCT_CAR)^B13623)</f>
        <v>911.23060582002415</v>
      </c>
      <c r="G13623" s="5">
        <f>IF(C13623=0,0,C13623*LABOR_HRS_WK_MES*SEASON_WEEKS*(1+DIM_PCT_MES)^C13623)</f>
        <v>509.52187334891551</v>
      </c>
      <c r="H13623" s="5">
        <f>E13623+F13623+G13623</f>
        <v>13530.252387955039</v>
      </c>
      <c r="I13623" s="5">
        <f>MIN(H13623,FARMER_HRS)</f>
        <v>720</v>
      </c>
      <c r="J13623" s="5">
        <f>MAX(0,H13623-FARMER_HRS)</f>
        <v>12810.252387955039</v>
      </c>
      <c r="K13623" s="2">
        <f>I13623*FARMER_RATE+J13623*TEMP_WORKER_RATE</f>
        <v>247400.21506866388</v>
      </c>
      <c r="L13623" s="2">
        <f>A13623*PRICE_TOM+B13623*PRICE_CAR+C13623*PRICE_MES</f>
        <v>242786</v>
      </c>
      <c r="M13623" s="2">
        <f>A13623*FERT_BED_TOM+B13623*FERT_BED_CAR+C13623*FERT_BED_MES</f>
        <v>34760</v>
      </c>
      <c r="N13623" s="6">
        <f>IF(AND(D13623&lt;=TOTAL_BEDS,J13623&lt;=TEMP_WORKER_MAX*TEMP_WORKER_HRS),1,0)</f>
        <v>0</v>
      </c>
      <c r="O13623" s="2">
        <f>L13623-M13623-K13623-FIXED_COSTS</f>
        <v>-59374.215068663878</v>
      </c>
      <c r="P13623" s="2">
        <f>IF(N13623=1,O13623,"")</f>
      </c>
    </row>
    <row r="13624">
      <c r="A13624" s="6">
        <v>20</v>
      </c>
      <c r="B13624" s="6">
        <v>19</v>
      </c>
      <c r="C13624" s="6">
        <v>11</v>
      </c>
      <c r="D13624" s="6">
        <f>A13624+B13624+C13624</f>
        <v>50</v>
      </c>
      <c r="E13624" s="5">
        <f>IF(A13624=0,0,A13624*LABOR_HRS_WK_TOM*SEASON_WEEKS*(1+DIM_PCT_TOM)^A13624)</f>
        <v>12109.4999087861</v>
      </c>
      <c r="F13624" s="5">
        <f>IF(B13624=0,0,B13624*LABOR_HRS_WK_CAR*SEASON_WEEKS*(1+DIM_PCT_CAR)^B13624)</f>
        <v>911.23060582002415</v>
      </c>
      <c r="G13624" s="5">
        <f>IF(C13624=0,0,C13624*LABOR_HRS_WK_MES*SEASON_WEEKS*(1+DIM_PCT_MES)^C13624)</f>
        <v>567.47998644235463</v>
      </c>
      <c r="H13624" s="5">
        <f>E13624+F13624+G13624</f>
        <v>13588.210501048479</v>
      </c>
      <c r="I13624" s="5">
        <f>MIN(H13624,FARMER_HRS)</f>
        <v>720</v>
      </c>
      <c r="J13624" s="5">
        <f>MAX(0,H13624-FARMER_HRS)</f>
        <v>12868.210501048479</v>
      </c>
      <c r="K13624" s="2">
        <f>I13624*FARMER_RATE+J13624*TEMP_WORKER_RATE</f>
        <v>248406.43230986941</v>
      </c>
      <c r="L13624" s="2">
        <f>A13624*PRICE_TOM+B13624*PRICE_CAR+C13624*PRICE_MES</f>
        <v>245486</v>
      </c>
      <c r="M13624" s="2">
        <f>A13624*FERT_BED_TOM+B13624*FERT_BED_CAR+C13624*FERT_BED_MES</f>
        <v>35640</v>
      </c>
      <c r="N13624" s="6">
        <f>IF(AND(D13624&lt;=TOTAL_BEDS,J13624&lt;=TEMP_WORKER_MAX*TEMP_WORKER_HRS),1,0)</f>
        <v>0</v>
      </c>
      <c r="O13624" s="2">
        <f>L13624-M13624-K13624-FIXED_COSTS</f>
        <v>-58560.432309869415</v>
      </c>
      <c r="P13624" s="2">
        <f>IF(N13624=1,O13624,"")</f>
      </c>
    </row>
    <row r="13625">
      <c r="A13625" s="6">
        <v>20</v>
      </c>
      <c r="B13625" s="6">
        <v>19</v>
      </c>
      <c r="C13625" s="6">
        <v>12</v>
      </c>
      <c r="D13625" s="6">
        <f>A13625+B13625+C13625</f>
        <v>51</v>
      </c>
      <c r="E13625" s="5">
        <f>IF(A13625=0,0,A13625*LABOR_HRS_WK_TOM*SEASON_WEEKS*(1+DIM_PCT_TOM)^A13625)</f>
        <v>12109.4999087861</v>
      </c>
      <c r="F13625" s="5">
        <f>IF(B13625=0,0,B13625*LABOR_HRS_WK_CAR*SEASON_WEEKS*(1+DIM_PCT_CAR)^B13625)</f>
        <v>911.23060582002415</v>
      </c>
      <c r="G13625" s="5">
        <f>IF(C13625=0,0,C13625*LABOR_HRS_WK_MES*SEASON_WEEKS*(1+DIM_PCT_MES)^C13625)</f>
        <v>626.807439570419</v>
      </c>
      <c r="H13625" s="5">
        <f>E13625+F13625+G13625</f>
        <v>13647.537954176543</v>
      </c>
      <c r="I13625" s="5">
        <f>MIN(H13625,FARMER_HRS)</f>
        <v>720</v>
      </c>
      <c r="J13625" s="5">
        <f>MAX(0,H13625-FARMER_HRS)</f>
        <v>12927.537954176543</v>
      </c>
      <c r="K13625" s="2">
        <f>I13625*FARMER_RATE+J13625*TEMP_WORKER_RATE</f>
        <v>249436.422815565</v>
      </c>
      <c r="L13625" s="2">
        <f>A13625*PRICE_TOM+B13625*PRICE_CAR+C13625*PRICE_MES</f>
        <v>248186</v>
      </c>
      <c r="M13625" s="2">
        <f>A13625*FERT_BED_TOM+B13625*FERT_BED_CAR+C13625*FERT_BED_MES</f>
        <v>36520</v>
      </c>
      <c r="N13625" s="6">
        <f>IF(AND(D13625&lt;=TOTAL_BEDS,J13625&lt;=TEMP_WORKER_MAX*TEMP_WORKER_HRS),1,0)</f>
        <v>0</v>
      </c>
      <c r="O13625" s="2">
        <f>L13625-M13625-K13625-FIXED_COSTS</f>
        <v>-57770.422815564991</v>
      </c>
      <c r="P13625" s="2">
        <f>IF(N13625=1,O13625,"")</f>
      </c>
    </row>
    <row r="13626">
      <c r="A13626" s="6">
        <v>20</v>
      </c>
      <c r="B13626" s="6">
        <v>19</v>
      </c>
      <c r="C13626" s="6">
        <v>13</v>
      </c>
      <c r="D13626" s="6">
        <f>A13626+B13626+C13626</f>
        <v>52</v>
      </c>
      <c r="E13626" s="5">
        <f>IF(A13626=0,0,A13626*LABOR_HRS_WK_TOM*SEASON_WEEKS*(1+DIM_PCT_TOM)^A13626)</f>
        <v>12109.4999087861</v>
      </c>
      <c r="F13626" s="5">
        <f>IF(B13626=0,0,B13626*LABOR_HRS_WK_CAR*SEASON_WEEKS*(1+DIM_PCT_CAR)^B13626)</f>
        <v>911.23060582002415</v>
      </c>
      <c r="G13626" s="5">
        <f>IF(C13626=0,0,C13626*LABOR_HRS_WK_MES*SEASON_WEEKS*(1+DIM_PCT_MES)^C13626)</f>
        <v>687.52941027880331</v>
      </c>
      <c r="H13626" s="5">
        <f>E13626+F13626+G13626</f>
        <v>13708.259924884927</v>
      </c>
      <c r="I13626" s="5">
        <f>MIN(H13626,FARMER_HRS)</f>
        <v>720</v>
      </c>
      <c r="J13626" s="5">
        <f>MAX(0,H13626-FARMER_HRS)</f>
        <v>12988.259924884927</v>
      </c>
      <c r="K13626" s="2">
        <f>I13626*FARMER_RATE+J13626*TEMP_WORKER_RATE</f>
        <v>250490.62369591888</v>
      </c>
      <c r="L13626" s="2">
        <f>A13626*PRICE_TOM+B13626*PRICE_CAR+C13626*PRICE_MES</f>
        <v>250886</v>
      </c>
      <c r="M13626" s="2">
        <f>A13626*FERT_BED_TOM+B13626*FERT_BED_CAR+C13626*FERT_BED_MES</f>
        <v>37400</v>
      </c>
      <c r="N13626" s="6">
        <f>IF(AND(D13626&lt;=TOTAL_BEDS,J13626&lt;=TEMP_WORKER_MAX*TEMP_WORKER_HRS),1,0)</f>
        <v>0</v>
      </c>
      <c r="O13626" s="2">
        <f>L13626-M13626-K13626-FIXED_COSTS</f>
        <v>-57004.623695918883</v>
      </c>
      <c r="P13626" s="2">
        <f>IF(N13626=1,O13626,"")</f>
      </c>
    </row>
    <row r="13627">
      <c r="A13627" s="6">
        <v>20</v>
      </c>
      <c r="B13627" s="6">
        <v>19</v>
      </c>
      <c r="C13627" s="6">
        <v>14</v>
      </c>
      <c r="D13627" s="6">
        <f>A13627+B13627+C13627</f>
        <v>53</v>
      </c>
      <c r="E13627" s="5">
        <f>IF(A13627=0,0,A13627*LABOR_HRS_WK_TOM*SEASON_WEEKS*(1+DIM_PCT_TOM)^A13627)</f>
        <v>12109.4999087861</v>
      </c>
      <c r="F13627" s="5">
        <f>IF(B13627=0,0,B13627*LABOR_HRS_WK_CAR*SEASON_WEEKS*(1+DIM_PCT_CAR)^B13627)</f>
        <v>911.23060582002415</v>
      </c>
      <c r="G13627" s="5">
        <f>IF(C13627=0,0,C13627*LABOR_HRS_WK_MES*SEASON_WEEKS*(1+DIM_PCT_MES)^C13627)</f>
        <v>749.67149159246435</v>
      </c>
      <c r="H13627" s="5">
        <f>E13627+F13627+G13627</f>
        <v>13770.402006198588</v>
      </c>
      <c r="I13627" s="5">
        <f>MIN(H13627,FARMER_HRS)</f>
        <v>720</v>
      </c>
      <c r="J13627" s="5">
        <f>MAX(0,H13627-FARMER_HRS)</f>
        <v>13050.402006198588</v>
      </c>
      <c r="K13627" s="2">
        <f>I13627*FARMER_RATE+J13627*TEMP_WORKER_RATE</f>
        <v>251569.47927428104</v>
      </c>
      <c r="L13627" s="2">
        <f>A13627*PRICE_TOM+B13627*PRICE_CAR+C13627*PRICE_MES</f>
        <v>253586</v>
      </c>
      <c r="M13627" s="2">
        <f>A13627*FERT_BED_TOM+B13627*FERT_BED_CAR+C13627*FERT_BED_MES</f>
        <v>38280</v>
      </c>
      <c r="N13627" s="6">
        <f>IF(AND(D13627&lt;=TOTAL_BEDS,J13627&lt;=TEMP_WORKER_MAX*TEMP_WORKER_HRS),1,0)</f>
        <v>0</v>
      </c>
      <c r="O13627" s="2">
        <f>L13627-M13627-K13627-FIXED_COSTS</f>
        <v>-56263.479274281039</v>
      </c>
      <c r="P13627" s="2">
        <f>IF(N13627=1,O13627,"")</f>
      </c>
    </row>
    <row r="13628">
      <c r="A13628" s="6">
        <v>20</v>
      </c>
      <c r="B13628" s="6">
        <v>19</v>
      </c>
      <c r="C13628" s="6">
        <v>15</v>
      </c>
      <c r="D13628" s="6">
        <f>A13628+B13628+C13628</f>
        <v>54</v>
      </c>
      <c r="E13628" s="5">
        <f>IF(A13628=0,0,A13628*LABOR_HRS_WK_TOM*SEASON_WEEKS*(1+DIM_PCT_TOM)^A13628)</f>
        <v>12109.4999087861</v>
      </c>
      <c r="F13628" s="5">
        <f>IF(B13628=0,0,B13628*LABOR_HRS_WK_CAR*SEASON_WEEKS*(1+DIM_PCT_CAR)^B13628)</f>
        <v>911.23060582002415</v>
      </c>
      <c r="G13628" s="5">
        <f>IF(C13628=0,0,C13628*LABOR_HRS_WK_MES*SEASON_WEEKS*(1+DIM_PCT_MES)^C13628)</f>
        <v>813.25969846861074</v>
      </c>
      <c r="H13628" s="5">
        <f>E13628+F13628+G13628</f>
        <v>13833.990213074736</v>
      </c>
      <c r="I13628" s="5">
        <f>MIN(H13628,FARMER_HRS)</f>
        <v>720</v>
      </c>
      <c r="J13628" s="5">
        <f>MAX(0,H13628-FARMER_HRS)</f>
        <v>13113.990213074736</v>
      </c>
      <c r="K13628" s="2">
        <f>I13628*FARMER_RATE+J13628*TEMP_WORKER_RATE</f>
        <v>252673.44119921417</v>
      </c>
      <c r="L13628" s="2">
        <f>A13628*PRICE_TOM+B13628*PRICE_CAR+C13628*PRICE_MES</f>
        <v>256286</v>
      </c>
      <c r="M13628" s="2">
        <f>A13628*FERT_BED_TOM+B13628*FERT_BED_CAR+C13628*FERT_BED_MES</f>
        <v>39160</v>
      </c>
      <c r="N13628" s="6">
        <f>IF(AND(D13628&lt;=TOTAL_BEDS,J13628&lt;=TEMP_WORKER_MAX*TEMP_WORKER_HRS),1,0)</f>
        <v>0</v>
      </c>
      <c r="O13628" s="2">
        <f>L13628-M13628-K13628-FIXED_COSTS</f>
        <v>-55547.441199214169</v>
      </c>
      <c r="P13628" s="2">
        <f>IF(N13628=1,O13628,"")</f>
      </c>
    </row>
    <row r="13629">
      <c r="A13629" s="6">
        <v>20</v>
      </c>
      <c r="B13629" s="6">
        <v>19</v>
      </c>
      <c r="C13629" s="6">
        <v>16</v>
      </c>
      <c r="D13629" s="6">
        <f>A13629+B13629+C13629</f>
        <v>55</v>
      </c>
      <c r="E13629" s="5">
        <f>IF(A13629=0,0,A13629*LABOR_HRS_WK_TOM*SEASON_WEEKS*(1+DIM_PCT_TOM)^A13629)</f>
        <v>12109.4999087861</v>
      </c>
      <c r="F13629" s="5">
        <f>IF(B13629=0,0,B13629*LABOR_HRS_WK_CAR*SEASON_WEEKS*(1+DIM_PCT_CAR)^B13629)</f>
        <v>911.23060582002415</v>
      </c>
      <c r="G13629" s="5">
        <f>IF(C13629=0,0,C13629*LABOR_HRS_WK_MES*SEASON_WEEKS*(1+DIM_PCT_MES)^C13629)</f>
        <v>878.32047434609967</v>
      </c>
      <c r="H13629" s="5">
        <f>E13629+F13629+G13629</f>
        <v>13899.050988952224</v>
      </c>
      <c r="I13629" s="5">
        <f>MIN(H13629,FARMER_HRS)</f>
        <v>720</v>
      </c>
      <c r="J13629" s="5">
        <f>MAX(0,H13629-FARMER_HRS)</f>
        <v>13179.050988952224</v>
      </c>
      <c r="K13629" s="2">
        <f>I13629*FARMER_RATE+J13629*TEMP_WORKER_RATE</f>
        <v>253802.96855819834</v>
      </c>
      <c r="L13629" s="2">
        <f>A13629*PRICE_TOM+B13629*PRICE_CAR+C13629*PRICE_MES</f>
        <v>258986</v>
      </c>
      <c r="M13629" s="2">
        <f>A13629*FERT_BED_TOM+B13629*FERT_BED_CAR+C13629*FERT_BED_MES</f>
        <v>40040</v>
      </c>
      <c r="N13629" s="6">
        <f>IF(AND(D13629&lt;=TOTAL_BEDS,J13629&lt;=TEMP_WORKER_MAX*TEMP_WORKER_HRS),1,0)</f>
        <v>0</v>
      </c>
      <c r="O13629" s="2">
        <f>L13629-M13629-K13629-FIXED_COSTS</f>
        <v>-54856.968558198336</v>
      </c>
      <c r="P13629" s="2">
        <f>IF(N13629=1,O13629,"")</f>
      </c>
    </row>
    <row r="13630">
      <c r="A13630" s="6">
        <v>20</v>
      </c>
      <c r="B13630" s="6">
        <v>19</v>
      </c>
      <c r="C13630" s="6">
        <v>17</v>
      </c>
      <c r="D13630" s="6">
        <f>A13630+B13630+C13630</f>
        <v>56</v>
      </c>
      <c r="E13630" s="5">
        <f>IF(A13630=0,0,A13630*LABOR_HRS_WK_TOM*SEASON_WEEKS*(1+DIM_PCT_TOM)^A13630)</f>
        <v>12109.4999087861</v>
      </c>
      <c r="F13630" s="5">
        <f>IF(B13630=0,0,B13630*LABOR_HRS_WK_CAR*SEASON_WEEKS*(1+DIM_PCT_CAR)^B13630)</f>
        <v>911.23060582002415</v>
      </c>
      <c r="G13630" s="5">
        <f>IF(C13630=0,0,C13630*LABOR_HRS_WK_MES*SEASON_WEEKS*(1+DIM_PCT_MES)^C13630)</f>
        <v>944.88069779263992</v>
      </c>
      <c r="H13630" s="5">
        <f>E13630+F13630+G13630</f>
        <v>13965.611212398764</v>
      </c>
      <c r="I13630" s="5">
        <f>MIN(H13630,FARMER_HRS)</f>
        <v>720</v>
      </c>
      <c r="J13630" s="5">
        <f>MAX(0,H13630-FARMER_HRS)</f>
        <v>13245.611212398764</v>
      </c>
      <c r="K13630" s="2">
        <f>I13630*FARMER_RATE+J13630*TEMP_WORKER_RATE</f>
        <v>254958.52799303411</v>
      </c>
      <c r="L13630" s="2">
        <f>A13630*PRICE_TOM+B13630*PRICE_CAR+C13630*PRICE_MES</f>
        <v>261686</v>
      </c>
      <c r="M13630" s="2">
        <f>A13630*FERT_BED_TOM+B13630*FERT_BED_CAR+C13630*FERT_BED_MES</f>
        <v>40920</v>
      </c>
      <c r="N13630" s="6">
        <f>IF(AND(D13630&lt;=TOTAL_BEDS,J13630&lt;=TEMP_WORKER_MAX*TEMP_WORKER_HRS),1,0)</f>
        <v>0</v>
      </c>
      <c r="O13630" s="2">
        <f>L13630-M13630-K13630-FIXED_COSTS</f>
        <v>-54192.527993034106</v>
      </c>
      <c r="P13630" s="2">
        <f>IF(N13630=1,O13630,"")</f>
      </c>
    </row>
    <row r="13631">
      <c r="A13631" s="6">
        <v>20</v>
      </c>
      <c r="B13631" s="6">
        <v>19</v>
      </c>
      <c r="C13631" s="6">
        <v>18</v>
      </c>
      <c r="D13631" s="6">
        <f>A13631+B13631+C13631</f>
        <v>57</v>
      </c>
      <c r="E13631" s="5">
        <f>IF(A13631=0,0,A13631*LABOR_HRS_WK_TOM*SEASON_WEEKS*(1+DIM_PCT_TOM)^A13631)</f>
        <v>12109.4999087861</v>
      </c>
      <c r="F13631" s="5">
        <f>IF(B13631=0,0,B13631*LABOR_HRS_WK_CAR*SEASON_WEEKS*(1+DIM_PCT_CAR)^B13631)</f>
        <v>911.23060582002415</v>
      </c>
      <c r="G13631" s="5">
        <f>IF(C13631=0,0,C13631*LABOR_HRS_WK_MES*SEASON_WEEKS*(1+DIM_PCT_MES)^C13631)</f>
        <v>1012.9676892512272</v>
      </c>
      <c r="H13631" s="5">
        <f>E13631+F13631+G13631</f>
        <v>14033.698203857351</v>
      </c>
      <c r="I13631" s="5">
        <f>MIN(H13631,FARMER_HRS)</f>
        <v>720</v>
      </c>
      <c r="J13631" s="5">
        <f>MAX(0,H13631-FARMER_HRS)</f>
        <v>13313.698203857351</v>
      </c>
      <c r="K13631" s="2">
        <f>I13631*FARMER_RATE+J13631*TEMP_WORKER_RATE</f>
        <v>256140.59381696791</v>
      </c>
      <c r="L13631" s="2">
        <f>A13631*PRICE_TOM+B13631*PRICE_CAR+C13631*PRICE_MES</f>
        <v>264386</v>
      </c>
      <c r="M13631" s="2">
        <f>A13631*FERT_BED_TOM+B13631*FERT_BED_CAR+C13631*FERT_BED_MES</f>
        <v>41800</v>
      </c>
      <c r="N13631" s="6">
        <f>IF(AND(D13631&lt;=TOTAL_BEDS,J13631&lt;=TEMP_WORKER_MAX*TEMP_WORKER_HRS),1,0)</f>
        <v>0</v>
      </c>
      <c r="O13631" s="2">
        <f>L13631-M13631-K13631-FIXED_COSTS</f>
        <v>-53554.593816967914</v>
      </c>
      <c r="P13631" s="2">
        <f>IF(N13631=1,O13631,"")</f>
      </c>
    </row>
    <row r="13632">
      <c r="A13632" s="6">
        <v>20</v>
      </c>
      <c r="B13632" s="6">
        <v>19</v>
      </c>
      <c r="C13632" s="6">
        <v>19</v>
      </c>
      <c r="D13632" s="6">
        <f>A13632+B13632+C13632</f>
        <v>58</v>
      </c>
      <c r="E13632" s="5">
        <f>IF(A13632=0,0,A13632*LABOR_HRS_WK_TOM*SEASON_WEEKS*(1+DIM_PCT_TOM)^A13632)</f>
        <v>12109.4999087861</v>
      </c>
      <c r="F13632" s="5">
        <f>IF(B13632=0,0,B13632*LABOR_HRS_WK_CAR*SEASON_WEEKS*(1+DIM_PCT_CAR)^B13632)</f>
        <v>911.23060582002415</v>
      </c>
      <c r="G13632" s="5">
        <f>IF(C13632=0,0,C13632*LABOR_HRS_WK_MES*SEASON_WEEKS*(1+DIM_PCT_MES)^C13632)</f>
        <v>1082.6092178872491</v>
      </c>
      <c r="H13632" s="5">
        <f>E13632+F13632+G13632</f>
        <v>14103.339732493374</v>
      </c>
      <c r="I13632" s="5">
        <f>MIN(H13632,FARMER_HRS)</f>
        <v>720</v>
      </c>
      <c r="J13632" s="5">
        <f>MAX(0,H13632-FARMER_HRS)</f>
        <v>13383.339732493374</v>
      </c>
      <c r="K13632" s="2">
        <f>I13632*FARMER_RATE+J13632*TEMP_WORKER_RATE</f>
        <v>257349.64813356553</v>
      </c>
      <c r="L13632" s="2">
        <f>A13632*PRICE_TOM+B13632*PRICE_CAR+C13632*PRICE_MES</f>
        <v>267086</v>
      </c>
      <c r="M13632" s="2">
        <f>A13632*FERT_BED_TOM+B13632*FERT_BED_CAR+C13632*FERT_BED_MES</f>
        <v>42680</v>
      </c>
      <c r="N13632" s="6">
        <f>IF(AND(D13632&lt;=TOTAL_BEDS,J13632&lt;=TEMP_WORKER_MAX*TEMP_WORKER_HRS),1,0)</f>
        <v>0</v>
      </c>
      <c r="O13632" s="2">
        <f>L13632-M13632-K13632-FIXED_COSTS</f>
        <v>-52943.648133565526</v>
      </c>
      <c r="P13632" s="2">
        <f>IF(N13632=1,O13632,"")</f>
      </c>
    </row>
    <row r="13633">
      <c r="A13633" s="6">
        <v>20</v>
      </c>
      <c r="B13633" s="6">
        <v>19</v>
      </c>
      <c r="C13633" s="6">
        <v>20</v>
      </c>
      <c r="D13633" s="6">
        <f>A13633+B13633+C13633</f>
        <v>59</v>
      </c>
      <c r="E13633" s="5">
        <f>IF(A13633=0,0,A13633*LABOR_HRS_WK_TOM*SEASON_WEEKS*(1+DIM_PCT_TOM)^A13633)</f>
        <v>12109.4999087861</v>
      </c>
      <c r="F13633" s="5">
        <f>IF(B13633=0,0,B13633*LABOR_HRS_WK_CAR*SEASON_WEEKS*(1+DIM_PCT_CAR)^B13633)</f>
        <v>911.23060582002415</v>
      </c>
      <c r="G13633" s="5">
        <f>IF(C13633=0,0,C13633*LABOR_HRS_WK_MES*SEASON_WEEKS*(1+DIM_PCT_MES)^C13633)</f>
        <v>1153.8335085377259</v>
      </c>
      <c r="H13633" s="5">
        <f>E13633+F13633+G13633</f>
        <v>14174.56402314385</v>
      </c>
      <c r="I13633" s="5">
        <f>MIN(H13633,FARMER_HRS)</f>
        <v>720</v>
      </c>
      <c r="J13633" s="5">
        <f>MAX(0,H13633-FARMER_HRS)</f>
        <v>13454.56402314385</v>
      </c>
      <c r="K13633" s="2">
        <f>I13633*FARMER_RATE+J13633*TEMP_WORKER_RATE</f>
        <v>258586.18095735851</v>
      </c>
      <c r="L13633" s="2">
        <f>A13633*PRICE_TOM+B13633*PRICE_CAR+C13633*PRICE_MES</f>
        <v>269786</v>
      </c>
      <c r="M13633" s="2">
        <f>A13633*FERT_BED_TOM+B13633*FERT_BED_CAR+C13633*FERT_BED_MES</f>
        <v>43560</v>
      </c>
      <c r="N13633" s="6">
        <f>IF(AND(D13633&lt;=TOTAL_BEDS,J13633&lt;=TEMP_WORKER_MAX*TEMP_WORKER_HRS),1,0)</f>
        <v>0</v>
      </c>
      <c r="O13633" s="2">
        <f>L13633-M13633-K13633-FIXED_COSTS</f>
        <v>-52360.180957358505</v>
      </c>
      <c r="P13633" s="2">
        <f>IF(N13633=1,O13633,"")</f>
      </c>
    </row>
    <row r="13634">
      <c r="A13634" s="6">
        <v>20</v>
      </c>
      <c r="B13634" s="6">
        <v>19</v>
      </c>
      <c r="C13634" s="6">
        <v>21</v>
      </c>
      <c r="D13634" s="6">
        <f>A13634+B13634+C13634</f>
        <v>60</v>
      </c>
      <c r="E13634" s="5">
        <f>IF(A13634=0,0,A13634*LABOR_HRS_WK_TOM*SEASON_WEEKS*(1+DIM_PCT_TOM)^A13634)</f>
        <v>12109.4999087861</v>
      </c>
      <c r="F13634" s="5">
        <f>IF(B13634=0,0,B13634*LABOR_HRS_WK_CAR*SEASON_WEEKS*(1+DIM_PCT_CAR)^B13634)</f>
        <v>911.23060582002415</v>
      </c>
      <c r="G13634" s="5">
        <f>IF(C13634=0,0,C13634*LABOR_HRS_WK_MES*SEASON_WEEKS*(1+DIM_PCT_MES)^C13634)</f>
        <v>1226.6692487641699</v>
      </c>
      <c r="H13634" s="5">
        <f>E13634+F13634+G13634</f>
        <v>14247.399763370295</v>
      </c>
      <c r="I13634" s="5">
        <f>MIN(H13634,FARMER_HRS)</f>
        <v>720</v>
      </c>
      <c r="J13634" s="5">
        <f>MAX(0,H13634-FARMER_HRS)</f>
        <v>13527.399763370295</v>
      </c>
      <c r="K13634" s="2">
        <f>I13634*FARMER_RATE+J13634*TEMP_WORKER_RATE</f>
        <v>259850.69033628984</v>
      </c>
      <c r="L13634" s="2">
        <f>A13634*PRICE_TOM+B13634*PRICE_CAR+C13634*PRICE_MES</f>
        <v>272486</v>
      </c>
      <c r="M13634" s="2">
        <f>A13634*FERT_BED_TOM+B13634*FERT_BED_CAR+C13634*FERT_BED_MES</f>
        <v>44440</v>
      </c>
      <c r="N13634" s="6">
        <f>IF(AND(D13634&lt;=TOTAL_BEDS,J13634&lt;=TEMP_WORKER_MAX*TEMP_WORKER_HRS),1,0)</f>
        <v>0</v>
      </c>
      <c r="O13634" s="2">
        <f>L13634-M13634-K13634-FIXED_COSTS</f>
        <v>-51804.690336289845</v>
      </c>
      <c r="P13634" s="2">
        <f>IF(N13634=1,O13634,"")</f>
      </c>
    </row>
    <row r="13635">
      <c r="A13635" s="6">
        <v>20</v>
      </c>
      <c r="B13635" s="6">
        <v>19</v>
      </c>
      <c r="C13635" s="6">
        <v>22</v>
      </c>
      <c r="D13635" s="6">
        <f>A13635+B13635+C13635</f>
        <v>61</v>
      </c>
      <c r="E13635" s="5">
        <f>IF(A13635=0,0,A13635*LABOR_HRS_WK_TOM*SEASON_WEEKS*(1+DIM_PCT_TOM)^A13635)</f>
        <v>12109.4999087861</v>
      </c>
      <c r="F13635" s="5">
        <f>IF(B13635=0,0,B13635*LABOR_HRS_WK_CAR*SEASON_WEEKS*(1+DIM_PCT_CAR)^B13635)</f>
        <v>911.23060582002415</v>
      </c>
      <c r="G13635" s="5">
        <f>IF(C13635=0,0,C13635*LABOR_HRS_WK_MES*SEASON_WEEKS*(1+DIM_PCT_MES)^C13635)</f>
        <v>1301.1455960105659</v>
      </c>
      <c r="H13635" s="5">
        <f>E13635+F13635+G13635</f>
        <v>14321.876110616689</v>
      </c>
      <c r="I13635" s="5">
        <f>MIN(H13635,FARMER_HRS)</f>
        <v>720</v>
      </c>
      <c r="J13635" s="5">
        <f>MAX(0,H13635-FARMER_HRS)</f>
        <v>13601.876110616689</v>
      </c>
      <c r="K13635" s="2">
        <f>I13635*FARMER_RATE+J13635*TEMP_WORKER_RATE</f>
        <v>261143.68247598418</v>
      </c>
      <c r="L13635" s="2">
        <f>A13635*PRICE_TOM+B13635*PRICE_CAR+C13635*PRICE_MES</f>
        <v>275186</v>
      </c>
      <c r="M13635" s="2">
        <f>A13635*FERT_BED_TOM+B13635*FERT_BED_CAR+C13635*FERT_BED_MES</f>
        <v>45320</v>
      </c>
      <c r="N13635" s="6">
        <f>IF(AND(D13635&lt;=TOTAL_BEDS,J13635&lt;=TEMP_WORKER_MAX*TEMP_WORKER_HRS),1,0)</f>
        <v>0</v>
      </c>
      <c r="O13635" s="2">
        <f>L13635-M13635-K13635-FIXED_COSTS</f>
        <v>-51277.682475984184</v>
      </c>
      <c r="P13635" s="2">
        <f>IF(N13635=1,O13635,"")</f>
      </c>
    </row>
    <row r="13636">
      <c r="A13636" s="6">
        <v>20</v>
      </c>
      <c r="B13636" s="6">
        <v>19</v>
      </c>
      <c r="C13636" s="6">
        <v>23</v>
      </c>
      <c r="D13636" s="6">
        <f>A13636+B13636+C13636</f>
        <v>62</v>
      </c>
      <c r="E13636" s="5">
        <f>IF(A13636=0,0,A13636*LABOR_HRS_WK_TOM*SEASON_WEEKS*(1+DIM_PCT_TOM)^A13636)</f>
        <v>12109.4999087861</v>
      </c>
      <c r="F13636" s="5">
        <f>IF(B13636=0,0,B13636*LABOR_HRS_WK_CAR*SEASON_WEEKS*(1+DIM_PCT_CAR)^B13636)</f>
        <v>911.23060582002415</v>
      </c>
      <c r="G13636" s="5">
        <f>IF(C13636=0,0,C13636*LABOR_HRS_WK_MES*SEASON_WEEKS*(1+DIM_PCT_MES)^C13636)</f>
        <v>1377.2921848680023</v>
      </c>
      <c r="H13636" s="5">
        <f>E13636+F13636+G13636</f>
        <v>14398.022699474126</v>
      </c>
      <c r="I13636" s="5">
        <f>MIN(H13636,FARMER_HRS)</f>
        <v>720</v>
      </c>
      <c r="J13636" s="5">
        <f>MAX(0,H13636-FARMER_HRS)</f>
        <v>13678.022699474126</v>
      </c>
      <c r="K13636" s="2">
        <f>I13636*FARMER_RATE+J13636*TEMP_WORKER_RATE</f>
        <v>262465.67186587024</v>
      </c>
      <c r="L13636" s="2">
        <f>A13636*PRICE_TOM+B13636*PRICE_CAR+C13636*PRICE_MES</f>
        <v>277886</v>
      </c>
      <c r="M13636" s="2">
        <f>A13636*FERT_BED_TOM+B13636*FERT_BED_CAR+C13636*FERT_BED_MES</f>
        <v>46200</v>
      </c>
      <c r="N13636" s="6">
        <f>IF(AND(D13636&lt;=TOTAL_BEDS,J13636&lt;=TEMP_WORKER_MAX*TEMP_WORKER_HRS),1,0)</f>
        <v>0</v>
      </c>
      <c r="O13636" s="2">
        <f>L13636-M13636-K13636-FIXED_COSTS</f>
        <v>-50779.671865870245</v>
      </c>
      <c r="P13636" s="2">
        <f>IF(N13636=1,O13636,"")</f>
      </c>
    </row>
    <row r="13637">
      <c r="A13637" s="6">
        <v>20</v>
      </c>
      <c r="B13637" s="6">
        <v>19</v>
      </c>
      <c r="C13637" s="6">
        <v>24</v>
      </c>
      <c r="D13637" s="6">
        <f>A13637+B13637+C13637</f>
        <v>63</v>
      </c>
      <c r="E13637" s="5">
        <f>IF(A13637=0,0,A13637*LABOR_HRS_WK_TOM*SEASON_WEEKS*(1+DIM_PCT_TOM)^A13637)</f>
        <v>12109.4999087861</v>
      </c>
      <c r="F13637" s="5">
        <f>IF(B13637=0,0,B13637*LABOR_HRS_WK_CAR*SEASON_WEEKS*(1+DIM_PCT_CAR)^B13637)</f>
        <v>911.23060582002415</v>
      </c>
      <c r="G13637" s="5">
        <f>IF(C13637=0,0,C13637*LABOR_HRS_WK_MES*SEASON_WEEKS*(1+DIM_PCT_MES)^C13637)</f>
        <v>1455.139134447498</v>
      </c>
      <c r="H13637" s="5">
        <f>E13637+F13637+G13637</f>
        <v>14475.869649053622</v>
      </c>
      <c r="I13637" s="5">
        <f>MIN(H13637,FARMER_HRS)</f>
        <v>720</v>
      </c>
      <c r="J13637" s="5">
        <f>MAX(0,H13637-FARMER_HRS)</f>
        <v>13755.869649053622</v>
      </c>
      <c r="K13637" s="2">
        <f>I13637*FARMER_RATE+J13637*TEMP_WORKER_RATE</f>
        <v>263817.18140718096</v>
      </c>
      <c r="L13637" s="2">
        <f>A13637*PRICE_TOM+B13637*PRICE_CAR+C13637*PRICE_MES</f>
        <v>280586</v>
      </c>
      <c r="M13637" s="2">
        <f>A13637*FERT_BED_TOM+B13637*FERT_BED_CAR+C13637*FERT_BED_MES</f>
        <v>47080</v>
      </c>
      <c r="N13637" s="6">
        <f>IF(AND(D13637&lt;=TOTAL_BEDS,J13637&lt;=TEMP_WORKER_MAX*TEMP_WORKER_HRS),1,0)</f>
        <v>0</v>
      </c>
      <c r="O13637" s="2">
        <f>L13637-M13637-K13637-FIXED_COSTS</f>
        <v>-50311.181407180964</v>
      </c>
      <c r="P13637" s="2">
        <f>IF(N13637=1,O13637,"")</f>
      </c>
    </row>
    <row r="13638">
      <c r="A13638" s="6">
        <v>20</v>
      </c>
      <c r="B13638" s="6">
        <v>19</v>
      </c>
      <c r="C13638" s="6">
        <v>25</v>
      </c>
      <c r="D13638" s="6">
        <f>A13638+B13638+C13638</f>
        <v>64</v>
      </c>
      <c r="E13638" s="5">
        <f>IF(A13638=0,0,A13638*LABOR_HRS_WK_TOM*SEASON_WEEKS*(1+DIM_PCT_TOM)^A13638)</f>
        <v>12109.4999087861</v>
      </c>
      <c r="F13638" s="5">
        <f>IF(B13638=0,0,B13638*LABOR_HRS_WK_CAR*SEASON_WEEKS*(1+DIM_PCT_CAR)^B13638)</f>
        <v>911.23060582002415</v>
      </c>
      <c r="G13638" s="5">
        <f>IF(C13638=0,0,C13638*LABOR_HRS_WK_MES*SEASON_WEEKS*(1+DIM_PCT_MES)^C13638)</f>
        <v>1534.7170558625955</v>
      </c>
      <c r="H13638" s="5">
        <f>E13638+F13638+G13638</f>
        <v>14555.447570468719</v>
      </c>
      <c r="I13638" s="5">
        <f>MIN(H13638,FARMER_HRS)</f>
        <v>720</v>
      </c>
      <c r="J13638" s="5">
        <f>MAX(0,H13638-FARMER_HRS)</f>
        <v>13835.447570468719</v>
      </c>
      <c r="K13638" s="2">
        <f>I13638*FARMER_RATE+J13638*TEMP_WORKER_RATE</f>
        <v>265198.74254285969</v>
      </c>
      <c r="L13638" s="2">
        <f>A13638*PRICE_TOM+B13638*PRICE_CAR+C13638*PRICE_MES</f>
        <v>283286</v>
      </c>
      <c r="M13638" s="2">
        <f>A13638*FERT_BED_TOM+B13638*FERT_BED_CAR+C13638*FERT_BED_MES</f>
        <v>47960</v>
      </c>
      <c r="N13638" s="6">
        <f>IF(AND(D13638&lt;=TOTAL_BEDS,J13638&lt;=TEMP_WORKER_MAX*TEMP_WORKER_HRS),1,0)</f>
        <v>0</v>
      </c>
      <c r="O13638" s="2">
        <f>L13638-M13638-K13638-FIXED_COSTS</f>
        <v>-49872.742542859691</v>
      </c>
      <c r="P13638" s="2">
        <f>IF(N13638=1,O13638,"")</f>
      </c>
    </row>
    <row r="13639">
      <c r="A13639" s="6">
        <v>20</v>
      </c>
      <c r="B13639" s="6">
        <v>19</v>
      </c>
      <c r="C13639" s="6">
        <v>26</v>
      </c>
      <c r="D13639" s="6">
        <f>A13639+B13639+C13639</f>
        <v>65</v>
      </c>
      <c r="E13639" s="5">
        <f>IF(A13639=0,0,A13639*LABOR_HRS_WK_TOM*SEASON_WEEKS*(1+DIM_PCT_TOM)^A13639)</f>
        <v>12109.4999087861</v>
      </c>
      <c r="F13639" s="5">
        <f>IF(B13639=0,0,B13639*LABOR_HRS_WK_CAR*SEASON_WEEKS*(1+DIM_PCT_CAR)^B13639)</f>
        <v>911.23060582002415</v>
      </c>
      <c r="G13639" s="5">
        <f>IF(C13639=0,0,C13639*LABOR_HRS_WK_MES*SEASON_WEEKS*(1+DIM_PCT_MES)^C13639)</f>
        <v>1616.0570598233128</v>
      </c>
      <c r="H13639" s="5">
        <f>E13639+F13639+G13639</f>
        <v>14636.787574429438</v>
      </c>
      <c r="I13639" s="5">
        <f>MIN(H13639,FARMER_HRS)</f>
        <v>720</v>
      </c>
      <c r="J13639" s="5">
        <f>MAX(0,H13639-FARMER_HRS)</f>
        <v>13916.787574429438</v>
      </c>
      <c r="K13639" s="2">
        <f>I13639*FARMER_RATE+J13639*TEMP_WORKER_RATE</f>
        <v>266610.89538939996</v>
      </c>
      <c r="L13639" s="2">
        <f>A13639*PRICE_TOM+B13639*PRICE_CAR+C13639*PRICE_MES</f>
        <v>285986</v>
      </c>
      <c r="M13639" s="2">
        <f>A13639*FERT_BED_TOM+B13639*FERT_BED_CAR+C13639*FERT_BED_MES</f>
        <v>48840</v>
      </c>
      <c r="N13639" s="6">
        <f>IF(AND(D13639&lt;=TOTAL_BEDS,J13639&lt;=TEMP_WORKER_MAX*TEMP_WORKER_HRS),1,0)</f>
        <v>0</v>
      </c>
      <c r="O13639" s="2">
        <f>L13639-M13639-K13639-FIXED_COSTS</f>
        <v>-49464.895389399957</v>
      </c>
      <c r="P13639" s="2">
        <f>IF(N13639=1,O13639,"")</f>
      </c>
    </row>
    <row r="13640">
      <c r="A13640" s="6">
        <v>20</v>
      </c>
      <c r="B13640" s="6">
        <v>19</v>
      </c>
      <c r="C13640" s="6">
        <v>27</v>
      </c>
      <c r="D13640" s="6">
        <f>A13640+B13640+C13640</f>
        <v>66</v>
      </c>
      <c r="E13640" s="5">
        <f>IF(A13640=0,0,A13640*LABOR_HRS_WK_TOM*SEASON_WEEKS*(1+DIM_PCT_TOM)^A13640)</f>
        <v>12109.4999087861</v>
      </c>
      <c r="F13640" s="5">
        <f>IF(B13640=0,0,B13640*LABOR_HRS_WK_CAR*SEASON_WEEKS*(1+DIM_PCT_CAR)^B13640)</f>
        <v>911.23060582002415</v>
      </c>
      <c r="G13640" s="5">
        <f>IF(C13640=0,0,C13640*LABOR_HRS_WK_MES*SEASON_WEEKS*(1+DIM_PCT_MES)^C13640)</f>
        <v>1699.19076434307</v>
      </c>
      <c r="H13640" s="5">
        <f>E13640+F13640+G13640</f>
        <v>14719.921278949194</v>
      </c>
      <c r="I13640" s="5">
        <f>MIN(H13640,FARMER_HRS)</f>
        <v>720</v>
      </c>
      <c r="J13640" s="5">
        <f>MAX(0,H13640-FARMER_HRS)</f>
        <v>13999.921278949194</v>
      </c>
      <c r="K13640" s="2">
        <f>I13640*FARMER_RATE+J13640*TEMP_WORKER_RATE</f>
        <v>268054.18887064571</v>
      </c>
      <c r="L13640" s="2">
        <f>A13640*PRICE_TOM+B13640*PRICE_CAR+C13640*PRICE_MES</f>
        <v>288686</v>
      </c>
      <c r="M13640" s="2">
        <f>A13640*FERT_BED_TOM+B13640*FERT_BED_CAR+C13640*FERT_BED_MES</f>
        <v>49720</v>
      </c>
      <c r="N13640" s="6">
        <f>IF(AND(D13640&lt;=TOTAL_BEDS,J13640&lt;=TEMP_WORKER_MAX*TEMP_WORKER_HRS),1,0)</f>
        <v>0</v>
      </c>
      <c r="O13640" s="2">
        <f>L13640-M13640-K13640-FIXED_COSTS</f>
        <v>-49088.18887064571</v>
      </c>
      <c r="P13640" s="2">
        <f>IF(N13640=1,O13640,"")</f>
      </c>
    </row>
    <row r="13641">
      <c r="A13641" s="6">
        <v>20</v>
      </c>
      <c r="B13641" s="6">
        <v>19</v>
      </c>
      <c r="C13641" s="6">
        <v>28</v>
      </c>
      <c r="D13641" s="6">
        <f>A13641+B13641+C13641</f>
        <v>67</v>
      </c>
      <c r="E13641" s="5">
        <f>IF(A13641=0,0,A13641*LABOR_HRS_WK_TOM*SEASON_WEEKS*(1+DIM_PCT_TOM)^A13641)</f>
        <v>12109.4999087861</v>
      </c>
      <c r="F13641" s="5">
        <f>IF(B13641=0,0,B13641*LABOR_HRS_WK_CAR*SEASON_WEEKS*(1+DIM_PCT_CAR)^B13641)</f>
        <v>911.23060582002415</v>
      </c>
      <c r="G13641" s="5">
        <f>IF(C13641=0,0,C13641*LABOR_HRS_WK_MES*SEASON_WEEKS*(1+DIM_PCT_MES)^C13641)</f>
        <v>1784.1503025602233</v>
      </c>
      <c r="H13641" s="5">
        <f>E13641+F13641+G13641</f>
        <v>14804.880817166348</v>
      </c>
      <c r="I13641" s="5">
        <f>MIN(H13641,FARMER_HRS)</f>
        <v>720</v>
      </c>
      <c r="J13641" s="5">
        <f>MAX(0,H13641-FARMER_HRS)</f>
        <v>14084.880817166348</v>
      </c>
      <c r="K13641" s="2">
        <f>I13641*FARMER_RATE+J13641*TEMP_WORKER_RATE</f>
        <v>269529.18085358245</v>
      </c>
      <c r="L13641" s="2">
        <f>A13641*PRICE_TOM+B13641*PRICE_CAR+C13641*PRICE_MES</f>
        <v>291386</v>
      </c>
      <c r="M13641" s="2">
        <f>A13641*FERT_BED_TOM+B13641*FERT_BED_CAR+C13641*FERT_BED_MES</f>
        <v>50600</v>
      </c>
      <c r="N13641" s="6">
        <f>IF(AND(D13641&lt;=TOTAL_BEDS,J13641&lt;=TEMP_WORKER_MAX*TEMP_WORKER_HRS),1,0)</f>
        <v>0</v>
      </c>
      <c r="O13641" s="2">
        <f>L13641-M13641-K13641-FIXED_COSTS</f>
        <v>-48743.180853582453</v>
      </c>
      <c r="P13641" s="2">
        <f>IF(N13641=1,O13641,"")</f>
      </c>
    </row>
    <row r="13642">
      <c r="A13642" s="6">
        <v>20</v>
      </c>
      <c r="B13642" s="6">
        <v>19</v>
      </c>
      <c r="C13642" s="6">
        <v>29</v>
      </c>
      <c r="D13642" s="6">
        <f>A13642+B13642+C13642</f>
        <v>68</v>
      </c>
      <c r="E13642" s="5">
        <f>IF(A13642=0,0,A13642*LABOR_HRS_WK_TOM*SEASON_WEEKS*(1+DIM_PCT_TOM)^A13642)</f>
        <v>12109.4999087861</v>
      </c>
      <c r="F13642" s="5">
        <f>IF(B13642=0,0,B13642*LABOR_HRS_WK_CAR*SEASON_WEEKS*(1+DIM_PCT_CAR)^B13642)</f>
        <v>911.23060582002415</v>
      </c>
      <c r="G13642" s="5">
        <f>IF(C13642=0,0,C13642*LABOR_HRS_WK_MES*SEASON_WEEKS*(1+DIM_PCT_MES)^C13642)</f>
        <v>1870.9683306758766</v>
      </c>
      <c r="H13642" s="5">
        <f>E13642+F13642+G13642</f>
        <v>14891.698845282</v>
      </c>
      <c r="I13642" s="5">
        <f>MIN(H13642,FARMER_HRS)</f>
        <v>720</v>
      </c>
      <c r="J13642" s="5">
        <f>MAX(0,H13642-FARMER_HRS)</f>
        <v>14171.698845282</v>
      </c>
      <c r="K13642" s="2">
        <f>I13642*FARMER_RATE+J13642*TEMP_WORKER_RATE</f>
        <v>271036.4382861458</v>
      </c>
      <c r="L13642" s="2">
        <f>A13642*PRICE_TOM+B13642*PRICE_CAR+C13642*PRICE_MES</f>
        <v>294086</v>
      </c>
      <c r="M13642" s="2">
        <f>A13642*FERT_BED_TOM+B13642*FERT_BED_CAR+C13642*FERT_BED_MES</f>
        <v>51480</v>
      </c>
      <c r="N13642" s="6">
        <f>IF(AND(D13642&lt;=TOTAL_BEDS,J13642&lt;=TEMP_WORKER_MAX*TEMP_WORKER_HRS),1,0)</f>
        <v>0</v>
      </c>
      <c r="O13642" s="2">
        <f>L13642-M13642-K13642-FIXED_COSTS</f>
        <v>-48430.4382861458</v>
      </c>
      <c r="P13642" s="2">
        <f>IF(N13642=1,O13642,"")</f>
      </c>
    </row>
    <row r="13643">
      <c r="A13643" s="6">
        <v>20</v>
      </c>
      <c r="B13643" s="6">
        <v>19</v>
      </c>
      <c r="C13643" s="6">
        <v>30</v>
      </c>
      <c r="D13643" s="6">
        <f>A13643+B13643+C13643</f>
        <v>69</v>
      </c>
      <c r="E13643" s="5">
        <f>IF(A13643=0,0,A13643*LABOR_HRS_WK_TOM*SEASON_WEEKS*(1+DIM_PCT_TOM)^A13643)</f>
        <v>12109.4999087861</v>
      </c>
      <c r="F13643" s="5">
        <f>IF(B13643=0,0,B13643*LABOR_HRS_WK_CAR*SEASON_WEEKS*(1+DIM_PCT_CAR)^B13643)</f>
        <v>911.23060582002415</v>
      </c>
      <c r="G13643" s="5">
        <f>IF(C13643=0,0,C13643*LABOR_HRS_WK_MES*SEASON_WEEKS*(1+DIM_PCT_MES)^C13643)</f>
        <v>1959.6780360096466</v>
      </c>
      <c r="H13643" s="5">
        <f>E13643+F13643+G13643</f>
        <v>14980.408550615772</v>
      </c>
      <c r="I13643" s="5">
        <f>MIN(H13643,FARMER_HRS)</f>
        <v>720</v>
      </c>
      <c r="J13643" s="5">
        <f>MAX(0,H13643-FARMER_HRS)</f>
        <v>14260.408550615772</v>
      </c>
      <c r="K13643" s="2">
        <f>I13643*FARMER_RATE+J13643*TEMP_WORKER_RATE</f>
        <v>272576.53733707935</v>
      </c>
      <c r="L13643" s="2">
        <f>A13643*PRICE_TOM+B13643*PRICE_CAR+C13643*PRICE_MES</f>
        <v>296786</v>
      </c>
      <c r="M13643" s="2">
        <f>A13643*FERT_BED_TOM+B13643*FERT_BED_CAR+C13643*FERT_BED_MES</f>
        <v>52360</v>
      </c>
      <c r="N13643" s="6">
        <f>IF(AND(D13643&lt;=TOTAL_BEDS,J13643&lt;=TEMP_WORKER_MAX*TEMP_WORKER_HRS),1,0)</f>
        <v>0</v>
      </c>
      <c r="O13643" s="2">
        <f>L13643-M13643-K13643-FIXED_COSTS</f>
        <v>-48150.537337079353</v>
      </c>
      <c r="P13643" s="2">
        <f>IF(N13643=1,O13643,"")</f>
      </c>
    </row>
    <row r="13644">
      <c r="A13644" s="6">
        <v>20</v>
      </c>
      <c r="B13644" s="6">
        <v>20</v>
      </c>
      <c r="C13644" s="6">
        <v>0</v>
      </c>
      <c r="D13644" s="6">
        <f>A13644+B13644+C13644</f>
        <v>40</v>
      </c>
      <c r="E13644" s="5">
        <f>IF(A13644=0,0,A13644*LABOR_HRS_WK_TOM*SEASON_WEEKS*(1+DIM_PCT_TOM)^A13644)</f>
        <v>12109.4999087861</v>
      </c>
      <c r="F13644" s="5">
        <f>IF(B13644=0,0,B13644*LABOR_HRS_WK_CAR*SEASON_WEEKS*(1+DIM_PCT_CAR)^B13644)</f>
        <v>983.16986417423652</v>
      </c>
      <c r="G13644" s="5">
        <f>IF(C13644=0,0,C13644*LABOR_HRS_WK_MES*SEASON_WEEKS*(1+DIM_PCT_MES)^C13644)</f>
        <v>0</v>
      </c>
      <c r="H13644" s="5">
        <f>E13644+F13644+G13644</f>
        <v>13092.669772960337</v>
      </c>
      <c r="I13644" s="5">
        <f>MIN(H13644,FARMER_HRS)</f>
        <v>720</v>
      </c>
      <c r="J13644" s="5">
        <f>MAX(0,H13644-FARMER_HRS)</f>
        <v>12372.669772960337</v>
      </c>
      <c r="K13644" s="2">
        <f>I13644*FARMER_RATE+J13644*TEMP_WORKER_RATE</f>
        <v>239803.29466945029</v>
      </c>
      <c r="L13644" s="2">
        <f>A13644*PRICE_TOM+B13644*PRICE_CAR+C13644*PRICE_MES</f>
        <v>217880</v>
      </c>
      <c r="M13644" s="2">
        <f>A13644*FERT_BED_TOM+B13644*FERT_BED_CAR+C13644*FERT_BED_MES</f>
        <v>26400</v>
      </c>
      <c r="N13644" s="6">
        <f>IF(AND(D13644&lt;=TOTAL_BEDS,J13644&lt;=TEMP_WORKER_MAX*TEMP_WORKER_HRS),1,0)</f>
        <v>0</v>
      </c>
      <c r="O13644" s="2">
        <f>L13644-M13644-K13644-FIXED_COSTS</f>
        <v>-68323.29466945029</v>
      </c>
      <c r="P13644" s="2">
        <f>IF(N13644=1,O13644,"")</f>
      </c>
    </row>
    <row r="13645">
      <c r="A13645" s="6">
        <v>20</v>
      </c>
      <c r="B13645" s="6">
        <v>20</v>
      </c>
      <c r="C13645" s="6">
        <v>1</v>
      </c>
      <c r="D13645" s="6">
        <f>A13645+B13645+C13645</f>
        <v>41</v>
      </c>
      <c r="E13645" s="5">
        <f>IF(A13645=0,0,A13645*LABOR_HRS_WK_TOM*SEASON_WEEKS*(1+DIM_PCT_TOM)^A13645)</f>
        <v>12109.4999087861</v>
      </c>
      <c r="F13645" s="5">
        <f>IF(B13645=0,0,B13645*LABOR_HRS_WK_CAR*SEASON_WEEKS*(1+DIM_PCT_CAR)^B13645)</f>
        <v>983.16986417423652</v>
      </c>
      <c r="G13645" s="5">
        <f>IF(C13645=0,0,C13645*LABOR_HRS_WK_MES*SEASON_WEEKS*(1+DIM_PCT_MES)^C13645)</f>
        <v>45.5625</v>
      </c>
      <c r="H13645" s="5">
        <f>E13645+F13645+G13645</f>
        <v>13138.232272960337</v>
      </c>
      <c r="I13645" s="5">
        <f>MIN(H13645,FARMER_HRS)</f>
        <v>720</v>
      </c>
      <c r="J13645" s="5">
        <f>MAX(0,H13645-FARMER_HRS)</f>
        <v>12418.232272960337</v>
      </c>
      <c r="K13645" s="2">
        <f>I13645*FARMER_RATE+J13645*TEMP_WORKER_RATE</f>
        <v>240594.31029445029</v>
      </c>
      <c r="L13645" s="2">
        <f>A13645*PRICE_TOM+B13645*PRICE_CAR+C13645*PRICE_MES</f>
        <v>220580</v>
      </c>
      <c r="M13645" s="2">
        <f>A13645*FERT_BED_TOM+B13645*FERT_BED_CAR+C13645*FERT_BED_MES</f>
        <v>27280</v>
      </c>
      <c r="N13645" s="6">
        <f>IF(AND(D13645&lt;=TOTAL_BEDS,J13645&lt;=TEMP_WORKER_MAX*TEMP_WORKER_HRS),1,0)</f>
        <v>0</v>
      </c>
      <c r="O13645" s="2">
        <f>L13645-M13645-K13645-FIXED_COSTS</f>
        <v>-67294.31029445029</v>
      </c>
      <c r="P13645" s="2">
        <f>IF(N13645=1,O13645,"")</f>
      </c>
    </row>
    <row r="13646">
      <c r="A13646" s="6">
        <v>20</v>
      </c>
      <c r="B13646" s="6">
        <v>20</v>
      </c>
      <c r="C13646" s="6">
        <v>2</v>
      </c>
      <c r="D13646" s="6">
        <f>A13646+B13646+C13646</f>
        <v>42</v>
      </c>
      <c r="E13646" s="5">
        <f>IF(A13646=0,0,A13646*LABOR_HRS_WK_TOM*SEASON_WEEKS*(1+DIM_PCT_TOM)^A13646)</f>
        <v>12109.4999087861</v>
      </c>
      <c r="F13646" s="5">
        <f>IF(B13646=0,0,B13646*LABOR_HRS_WK_CAR*SEASON_WEEKS*(1+DIM_PCT_CAR)^B13646)</f>
        <v>983.16986417423652</v>
      </c>
      <c r="G13646" s="5">
        <f>IF(C13646=0,0,C13646*LABOR_HRS_WK_MES*SEASON_WEEKS*(1+DIM_PCT_MES)^C13646)</f>
        <v>92.2640625</v>
      </c>
      <c r="H13646" s="5">
        <f>E13646+F13646+G13646</f>
        <v>13184.933835460337</v>
      </c>
      <c r="I13646" s="5">
        <f>MIN(H13646,FARMER_HRS)</f>
        <v>720</v>
      </c>
      <c r="J13646" s="5">
        <f>MAX(0,H13646-FARMER_HRS)</f>
        <v>12464.933835460337</v>
      </c>
      <c r="K13646" s="2">
        <f>I13646*FARMER_RATE+J13646*TEMP_WORKER_RATE</f>
        <v>241405.10131007529</v>
      </c>
      <c r="L13646" s="2">
        <f>A13646*PRICE_TOM+B13646*PRICE_CAR+C13646*PRICE_MES</f>
        <v>223280</v>
      </c>
      <c r="M13646" s="2">
        <f>A13646*FERT_BED_TOM+B13646*FERT_BED_CAR+C13646*FERT_BED_MES</f>
        <v>28160</v>
      </c>
      <c r="N13646" s="6">
        <f>IF(AND(D13646&lt;=TOTAL_BEDS,J13646&lt;=TEMP_WORKER_MAX*TEMP_WORKER_HRS),1,0)</f>
        <v>0</v>
      </c>
      <c r="O13646" s="2">
        <f>L13646-M13646-K13646-FIXED_COSTS</f>
        <v>-66285.10131007529</v>
      </c>
      <c r="P13646" s="2">
        <f>IF(N13646=1,O13646,"")</f>
      </c>
    </row>
    <row r="13647">
      <c r="A13647" s="6">
        <v>20</v>
      </c>
      <c r="B13647" s="6">
        <v>20</v>
      </c>
      <c r="C13647" s="6">
        <v>3</v>
      </c>
      <c r="D13647" s="6">
        <f>A13647+B13647+C13647</f>
        <v>43</v>
      </c>
      <c r="E13647" s="5">
        <f>IF(A13647=0,0,A13647*LABOR_HRS_WK_TOM*SEASON_WEEKS*(1+DIM_PCT_TOM)^A13647)</f>
        <v>12109.4999087861</v>
      </c>
      <c r="F13647" s="5">
        <f>IF(B13647=0,0,B13647*LABOR_HRS_WK_CAR*SEASON_WEEKS*(1+DIM_PCT_CAR)^B13647)</f>
        <v>983.16986417423652</v>
      </c>
      <c r="G13647" s="5">
        <f>IF(C13647=0,0,C13647*LABOR_HRS_WK_MES*SEASON_WEEKS*(1+DIM_PCT_MES)^C13647)</f>
        <v>140.12604492187498</v>
      </c>
      <c r="H13647" s="5">
        <f>E13647+F13647+G13647</f>
        <v>13232.795817882212</v>
      </c>
      <c r="I13647" s="5">
        <f>MIN(H13647,FARMER_HRS)</f>
        <v>720</v>
      </c>
      <c r="J13647" s="5">
        <f>MAX(0,H13647-FARMER_HRS)</f>
        <v>12512.795817882212</v>
      </c>
      <c r="K13647" s="2">
        <f>I13647*FARMER_RATE+J13647*TEMP_WORKER_RATE</f>
        <v>242236.03850489951</v>
      </c>
      <c r="L13647" s="2">
        <f>A13647*PRICE_TOM+B13647*PRICE_CAR+C13647*PRICE_MES</f>
        <v>225980</v>
      </c>
      <c r="M13647" s="2">
        <f>A13647*FERT_BED_TOM+B13647*FERT_BED_CAR+C13647*FERT_BED_MES</f>
        <v>29040</v>
      </c>
      <c r="N13647" s="6">
        <f>IF(AND(D13647&lt;=TOTAL_BEDS,J13647&lt;=TEMP_WORKER_MAX*TEMP_WORKER_HRS),1,0)</f>
        <v>0</v>
      </c>
      <c r="O13647" s="2">
        <f>L13647-M13647-K13647-FIXED_COSTS</f>
        <v>-65296.038504899509</v>
      </c>
      <c r="P13647" s="2">
        <f>IF(N13647=1,O13647,"")</f>
      </c>
    </row>
    <row r="13648">
      <c r="A13648" s="6">
        <v>20</v>
      </c>
      <c r="B13648" s="6">
        <v>20</v>
      </c>
      <c r="C13648" s="6">
        <v>4</v>
      </c>
      <c r="D13648" s="6">
        <f>A13648+B13648+C13648</f>
        <v>44</v>
      </c>
      <c r="E13648" s="5">
        <f>IF(A13648=0,0,A13648*LABOR_HRS_WK_TOM*SEASON_WEEKS*(1+DIM_PCT_TOM)^A13648)</f>
        <v>12109.4999087861</v>
      </c>
      <c r="F13648" s="5">
        <f>IF(B13648=0,0,B13648*LABOR_HRS_WK_CAR*SEASON_WEEKS*(1+DIM_PCT_CAR)^B13648)</f>
        <v>983.16986417423652</v>
      </c>
      <c r="G13648" s="5">
        <f>IF(C13648=0,0,C13648*LABOR_HRS_WK_MES*SEASON_WEEKS*(1+DIM_PCT_MES)^C13648)</f>
        <v>189.17016064453119</v>
      </c>
      <c r="H13648" s="5">
        <f>E13648+F13648+G13648</f>
        <v>13281.839933604868</v>
      </c>
      <c r="I13648" s="5">
        <f>MIN(H13648,FARMER_HRS)</f>
        <v>720</v>
      </c>
      <c r="J13648" s="5">
        <f>MAX(0,H13648-FARMER_HRS)</f>
        <v>12561.839933604868</v>
      </c>
      <c r="K13648" s="2">
        <f>I13648*FARMER_RATE+J13648*TEMP_WORKER_RATE</f>
        <v>243087.49884730674</v>
      </c>
      <c r="L13648" s="2">
        <f>A13648*PRICE_TOM+B13648*PRICE_CAR+C13648*PRICE_MES</f>
        <v>228680</v>
      </c>
      <c r="M13648" s="2">
        <f>A13648*FERT_BED_TOM+B13648*FERT_BED_CAR+C13648*FERT_BED_MES</f>
        <v>29920</v>
      </c>
      <c r="N13648" s="6">
        <f>IF(AND(D13648&lt;=TOTAL_BEDS,J13648&lt;=TEMP_WORKER_MAX*TEMP_WORKER_HRS),1,0)</f>
        <v>0</v>
      </c>
      <c r="O13648" s="2">
        <f>L13648-M13648-K13648-FIXED_COSTS</f>
        <v>-64327.498847306735</v>
      </c>
      <c r="P13648" s="2">
        <f>IF(N13648=1,O13648,"")</f>
      </c>
    </row>
    <row r="13649">
      <c r="A13649" s="6">
        <v>20</v>
      </c>
      <c r="B13649" s="6">
        <v>20</v>
      </c>
      <c r="C13649" s="6">
        <v>5</v>
      </c>
      <c r="D13649" s="6">
        <f>A13649+B13649+C13649</f>
        <v>45</v>
      </c>
      <c r="E13649" s="5">
        <f>IF(A13649=0,0,A13649*LABOR_HRS_WK_TOM*SEASON_WEEKS*(1+DIM_PCT_TOM)^A13649)</f>
        <v>12109.4999087861</v>
      </c>
      <c r="F13649" s="5">
        <f>IF(B13649=0,0,B13649*LABOR_HRS_WK_CAR*SEASON_WEEKS*(1+DIM_PCT_CAR)^B13649)</f>
        <v>983.16986417423652</v>
      </c>
      <c r="G13649" s="5">
        <f>IF(C13649=0,0,C13649*LABOR_HRS_WK_MES*SEASON_WEEKS*(1+DIM_PCT_MES)^C13649)</f>
        <v>239.41848456573481</v>
      </c>
      <c r="H13649" s="5">
        <f>E13649+F13649+G13649</f>
        <v>13332.088257526071</v>
      </c>
      <c r="I13649" s="5">
        <f>MIN(H13649,FARMER_HRS)</f>
        <v>720</v>
      </c>
      <c r="J13649" s="5">
        <f>MAX(0,H13649-FARMER_HRS)</f>
        <v>12612.088257526071</v>
      </c>
      <c r="K13649" s="2">
        <f>I13649*FARMER_RATE+J13649*TEMP_WORKER_RATE</f>
        <v>243959.86558204985</v>
      </c>
      <c r="L13649" s="2">
        <f>A13649*PRICE_TOM+B13649*PRICE_CAR+C13649*PRICE_MES</f>
        <v>231380</v>
      </c>
      <c r="M13649" s="2">
        <f>A13649*FERT_BED_TOM+B13649*FERT_BED_CAR+C13649*FERT_BED_MES</f>
        <v>30800</v>
      </c>
      <c r="N13649" s="6">
        <f>IF(AND(D13649&lt;=TOTAL_BEDS,J13649&lt;=TEMP_WORKER_MAX*TEMP_WORKER_HRS),1,0)</f>
        <v>0</v>
      </c>
      <c r="O13649" s="2">
        <f>L13649-M13649-K13649-FIXED_COSTS</f>
        <v>-63379.865582049853</v>
      </c>
      <c r="P13649" s="2">
        <f>IF(N13649=1,O13649,"")</f>
      </c>
    </row>
    <row r="13650">
      <c r="A13650" s="6">
        <v>20</v>
      </c>
      <c r="B13650" s="6">
        <v>20</v>
      </c>
      <c r="C13650" s="6">
        <v>6</v>
      </c>
      <c r="D13650" s="6">
        <f>A13650+B13650+C13650</f>
        <v>46</v>
      </c>
      <c r="E13650" s="5">
        <f>IF(A13650=0,0,A13650*LABOR_HRS_WK_TOM*SEASON_WEEKS*(1+DIM_PCT_TOM)^A13650)</f>
        <v>12109.4999087861</v>
      </c>
      <c r="F13650" s="5">
        <f>IF(B13650=0,0,B13650*LABOR_HRS_WK_CAR*SEASON_WEEKS*(1+DIM_PCT_CAR)^B13650)</f>
        <v>983.16986417423652</v>
      </c>
      <c r="G13650" s="5">
        <f>IF(C13650=0,0,C13650*LABOR_HRS_WK_MES*SEASON_WEEKS*(1+DIM_PCT_MES)^C13650)</f>
        <v>290.89345874736773</v>
      </c>
      <c r="H13650" s="5">
        <f>E13650+F13650+G13650</f>
        <v>13383.563231707703</v>
      </c>
      <c r="I13650" s="5">
        <f>MIN(H13650,FARMER_HRS)</f>
        <v>720</v>
      </c>
      <c r="J13650" s="5">
        <f>MAX(0,H13650-FARMER_HRS)</f>
        <v>12663.563231707703</v>
      </c>
      <c r="K13650" s="2">
        <f>I13650*FARMER_RATE+J13650*TEMP_WORKER_RATE</f>
        <v>244853.52832825875</v>
      </c>
      <c r="L13650" s="2">
        <f>A13650*PRICE_TOM+B13650*PRICE_CAR+C13650*PRICE_MES</f>
        <v>234080</v>
      </c>
      <c r="M13650" s="2">
        <f>A13650*FERT_BED_TOM+B13650*FERT_BED_CAR+C13650*FERT_BED_MES</f>
        <v>31680</v>
      </c>
      <c r="N13650" s="6">
        <f>IF(AND(D13650&lt;=TOTAL_BEDS,J13650&lt;=TEMP_WORKER_MAX*TEMP_WORKER_HRS),1,0)</f>
        <v>0</v>
      </c>
      <c r="O13650" s="2">
        <f>L13650-M13650-K13650-FIXED_COSTS</f>
        <v>-62453.528328258748</v>
      </c>
      <c r="P13650" s="2">
        <f>IF(N13650=1,O13650,"")</f>
      </c>
    </row>
    <row r="13651">
      <c r="A13651" s="6">
        <v>20</v>
      </c>
      <c r="B13651" s="6">
        <v>20</v>
      </c>
      <c r="C13651" s="6">
        <v>7</v>
      </c>
      <c r="D13651" s="6">
        <f>A13651+B13651+C13651</f>
        <v>47</v>
      </c>
      <c r="E13651" s="5">
        <f>IF(A13651=0,0,A13651*LABOR_HRS_WK_TOM*SEASON_WEEKS*(1+DIM_PCT_TOM)^A13651)</f>
        <v>12109.4999087861</v>
      </c>
      <c r="F13651" s="5">
        <f>IF(B13651=0,0,B13651*LABOR_HRS_WK_CAR*SEASON_WEEKS*(1+DIM_PCT_CAR)^B13651)</f>
        <v>983.16986417423652</v>
      </c>
      <c r="G13651" s="5">
        <f>IF(C13651=0,0,C13651*LABOR_HRS_WK_MES*SEASON_WEEKS*(1+DIM_PCT_MES)^C13651)</f>
        <v>343.61789814532818</v>
      </c>
      <c r="H13651" s="5">
        <f>E13651+F13651+G13651</f>
        <v>13436.287671105665</v>
      </c>
      <c r="I13651" s="5">
        <f>MIN(H13651,FARMER_HRS)</f>
        <v>720</v>
      </c>
      <c r="J13651" s="5">
        <f>MAX(0,H13651-FARMER_HRS)</f>
        <v>12716.287671105665</v>
      </c>
      <c r="K13651" s="2">
        <f>I13651*FARMER_RATE+J13651*TEMP_WORKER_RATE</f>
        <v>245768.88317891778</v>
      </c>
      <c r="L13651" s="2">
        <f>A13651*PRICE_TOM+B13651*PRICE_CAR+C13651*PRICE_MES</f>
        <v>236780</v>
      </c>
      <c r="M13651" s="2">
        <f>A13651*FERT_BED_TOM+B13651*FERT_BED_CAR+C13651*FERT_BED_MES</f>
        <v>32560</v>
      </c>
      <c r="N13651" s="6">
        <f>IF(AND(D13651&lt;=TOTAL_BEDS,J13651&lt;=TEMP_WORKER_MAX*TEMP_WORKER_HRS),1,0)</f>
        <v>0</v>
      </c>
      <c r="O13651" s="2">
        <f>L13651-M13651-K13651-FIXED_COSTS</f>
        <v>-61548.883178917778</v>
      </c>
      <c r="P13651" s="2">
        <f>IF(N13651=1,O13651,"")</f>
      </c>
    </row>
    <row r="13652">
      <c r="A13652" s="6">
        <v>20</v>
      </c>
      <c r="B13652" s="6">
        <v>20</v>
      </c>
      <c r="C13652" s="6">
        <v>8</v>
      </c>
      <c r="D13652" s="6">
        <f>A13652+B13652+C13652</f>
        <v>48</v>
      </c>
      <c r="E13652" s="5">
        <f>IF(A13652=0,0,A13652*LABOR_HRS_WK_TOM*SEASON_WEEKS*(1+DIM_PCT_TOM)^A13652)</f>
        <v>12109.4999087861</v>
      </c>
      <c r="F13652" s="5">
        <f>IF(B13652=0,0,B13652*LABOR_HRS_WK_CAR*SEASON_WEEKS*(1+DIM_PCT_CAR)^B13652)</f>
        <v>983.16986417423652</v>
      </c>
      <c r="G13652" s="5">
        <f>IF(C13652=0,0,C13652*LABOR_HRS_WK_MES*SEASON_WEEKS*(1+DIM_PCT_MES)^C13652)</f>
        <v>397.61499642530833</v>
      </c>
      <c r="H13652" s="5">
        <f>E13652+F13652+G13652</f>
        <v>13490.284769385646</v>
      </c>
      <c r="I13652" s="5">
        <f>MIN(H13652,FARMER_HRS)</f>
        <v>720</v>
      </c>
      <c r="J13652" s="5">
        <f>MAX(0,H13652-FARMER_HRS)</f>
        <v>12770.284769385646</v>
      </c>
      <c r="K13652" s="2">
        <f>I13652*FARMER_RATE+J13652*TEMP_WORKER_RATE</f>
        <v>246706.33280183413</v>
      </c>
      <c r="L13652" s="2">
        <f>A13652*PRICE_TOM+B13652*PRICE_CAR+C13652*PRICE_MES</f>
        <v>239480</v>
      </c>
      <c r="M13652" s="2">
        <f>A13652*FERT_BED_TOM+B13652*FERT_BED_CAR+C13652*FERT_BED_MES</f>
        <v>33440</v>
      </c>
      <c r="N13652" s="6">
        <f>IF(AND(D13652&lt;=TOTAL_BEDS,J13652&lt;=TEMP_WORKER_MAX*TEMP_WORKER_HRS),1,0)</f>
        <v>0</v>
      </c>
      <c r="O13652" s="2">
        <f>L13652-M13652-K13652-FIXED_COSTS</f>
        <v>-60666.332801834127</v>
      </c>
      <c r="P13652" s="2">
        <f>IF(N13652=1,O13652,"")</f>
      </c>
    </row>
    <row r="13653">
      <c r="A13653" s="6">
        <v>20</v>
      </c>
      <c r="B13653" s="6">
        <v>20</v>
      </c>
      <c r="C13653" s="6">
        <v>9</v>
      </c>
      <c r="D13653" s="6">
        <f>A13653+B13653+C13653</f>
        <v>49</v>
      </c>
      <c r="E13653" s="5">
        <f>IF(A13653=0,0,A13653*LABOR_HRS_WK_TOM*SEASON_WEEKS*(1+DIM_PCT_TOM)^A13653)</f>
        <v>12109.4999087861</v>
      </c>
      <c r="F13653" s="5">
        <f>IF(B13653=0,0,B13653*LABOR_HRS_WK_CAR*SEASON_WEEKS*(1+DIM_PCT_CAR)^B13653)</f>
        <v>983.16986417423652</v>
      </c>
      <c r="G13653" s="5">
        <f>IF(C13653=0,0,C13653*LABOR_HRS_WK_MES*SEASON_WEEKS*(1+DIM_PCT_MES)^C13653)</f>
        <v>452.90833186570273</v>
      </c>
      <c r="H13653" s="5">
        <f>E13653+F13653+G13653</f>
        <v>13545.57810482604</v>
      </c>
      <c r="I13653" s="5">
        <f>MIN(H13653,FARMER_HRS)</f>
        <v>720</v>
      </c>
      <c r="J13653" s="5">
        <f>MAX(0,H13653-FARMER_HRS)</f>
        <v>12825.57810482604</v>
      </c>
      <c r="K13653" s="2">
        <f>I13653*FARMER_RATE+J13653*TEMP_WORKER_RATE</f>
        <v>247666.28654211873</v>
      </c>
      <c r="L13653" s="2">
        <f>A13653*PRICE_TOM+B13653*PRICE_CAR+C13653*PRICE_MES</f>
        <v>242180</v>
      </c>
      <c r="M13653" s="2">
        <f>A13653*FERT_BED_TOM+B13653*FERT_BED_CAR+C13653*FERT_BED_MES</f>
        <v>34320</v>
      </c>
      <c r="N13653" s="6">
        <f>IF(AND(D13653&lt;=TOTAL_BEDS,J13653&lt;=TEMP_WORKER_MAX*TEMP_WORKER_HRS),1,0)</f>
        <v>0</v>
      </c>
      <c r="O13653" s="2">
        <f>L13653-M13653-K13653-FIXED_COSTS</f>
        <v>-59806.286542118731</v>
      </c>
      <c r="P13653" s="2">
        <f>IF(N13653=1,O13653,"")</f>
      </c>
    </row>
    <row r="13654">
      <c r="A13654" s="6">
        <v>20</v>
      </c>
      <c r="B13654" s="6">
        <v>20</v>
      </c>
      <c r="C13654" s="6">
        <v>10</v>
      </c>
      <c r="D13654" s="6">
        <f>A13654+B13654+C13654</f>
        <v>50</v>
      </c>
      <c r="E13654" s="5">
        <f>IF(A13654=0,0,A13654*LABOR_HRS_WK_TOM*SEASON_WEEKS*(1+DIM_PCT_TOM)^A13654)</f>
        <v>12109.4999087861</v>
      </c>
      <c r="F13654" s="5">
        <f>IF(B13654=0,0,B13654*LABOR_HRS_WK_CAR*SEASON_WEEKS*(1+DIM_PCT_CAR)^B13654)</f>
        <v>983.16986417423652</v>
      </c>
      <c r="G13654" s="5">
        <f>IF(C13654=0,0,C13654*LABOR_HRS_WK_MES*SEASON_WEEKS*(1+DIM_PCT_MES)^C13654)</f>
        <v>509.52187334891551</v>
      </c>
      <c r="H13654" s="5">
        <f>E13654+F13654+G13654</f>
        <v>13602.191646309253</v>
      </c>
      <c r="I13654" s="5">
        <f>MIN(H13654,FARMER_HRS)</f>
        <v>720</v>
      </c>
      <c r="J13654" s="5">
        <f>MAX(0,H13654-FARMER_HRS)</f>
        <v>12882.191646309253</v>
      </c>
      <c r="K13654" s="2">
        <f>I13654*FARMER_RATE+J13654*TEMP_WORKER_RATE</f>
        <v>248649.16052620229</v>
      </c>
      <c r="L13654" s="2">
        <f>A13654*PRICE_TOM+B13654*PRICE_CAR+C13654*PRICE_MES</f>
        <v>244880</v>
      </c>
      <c r="M13654" s="2">
        <f>A13654*FERT_BED_TOM+B13654*FERT_BED_CAR+C13654*FERT_BED_MES</f>
        <v>35200</v>
      </c>
      <c r="N13654" s="6">
        <f>IF(AND(D13654&lt;=TOTAL_BEDS,J13654&lt;=TEMP_WORKER_MAX*TEMP_WORKER_HRS),1,0)</f>
        <v>0</v>
      </c>
      <c r="O13654" s="2">
        <f>L13654-M13654-K13654-FIXED_COSTS</f>
        <v>-58969.160526202293</v>
      </c>
      <c r="P13654" s="2">
        <f>IF(N13654=1,O13654,"")</f>
      </c>
    </row>
    <row r="13655">
      <c r="A13655" s="6">
        <v>20</v>
      </c>
      <c r="B13655" s="6">
        <v>20</v>
      </c>
      <c r="C13655" s="6">
        <v>11</v>
      </c>
      <c r="D13655" s="6">
        <f>A13655+B13655+C13655</f>
        <v>51</v>
      </c>
      <c r="E13655" s="5">
        <f>IF(A13655=0,0,A13655*LABOR_HRS_WK_TOM*SEASON_WEEKS*(1+DIM_PCT_TOM)^A13655)</f>
        <v>12109.4999087861</v>
      </c>
      <c r="F13655" s="5">
        <f>IF(B13655=0,0,B13655*LABOR_HRS_WK_CAR*SEASON_WEEKS*(1+DIM_PCT_CAR)^B13655)</f>
        <v>983.16986417423652</v>
      </c>
      <c r="G13655" s="5">
        <f>IF(C13655=0,0,C13655*LABOR_HRS_WK_MES*SEASON_WEEKS*(1+DIM_PCT_MES)^C13655)</f>
        <v>567.47998644235463</v>
      </c>
      <c r="H13655" s="5">
        <f>E13655+F13655+G13655</f>
        <v>13660.149759402691</v>
      </c>
      <c r="I13655" s="5">
        <f>MIN(H13655,FARMER_HRS)</f>
        <v>720</v>
      </c>
      <c r="J13655" s="5">
        <f>MAX(0,H13655-FARMER_HRS)</f>
        <v>12940.149759402691</v>
      </c>
      <c r="K13655" s="2">
        <f>I13655*FARMER_RATE+J13655*TEMP_WORKER_RATE</f>
        <v>249655.37776740783</v>
      </c>
      <c r="L13655" s="2">
        <f>A13655*PRICE_TOM+B13655*PRICE_CAR+C13655*PRICE_MES</f>
        <v>247580</v>
      </c>
      <c r="M13655" s="2">
        <f>A13655*FERT_BED_TOM+B13655*FERT_BED_CAR+C13655*FERT_BED_MES</f>
        <v>36080</v>
      </c>
      <c r="N13655" s="6">
        <f>IF(AND(D13655&lt;=TOTAL_BEDS,J13655&lt;=TEMP_WORKER_MAX*TEMP_WORKER_HRS),1,0)</f>
        <v>0</v>
      </c>
      <c r="O13655" s="2">
        <f>L13655-M13655-K13655-FIXED_COSTS</f>
        <v>-58155.37776740783</v>
      </c>
      <c r="P13655" s="2">
        <f>IF(N13655=1,O13655,"")</f>
      </c>
    </row>
    <row r="13656">
      <c r="A13656" s="6">
        <v>20</v>
      </c>
      <c r="B13656" s="6">
        <v>20</v>
      </c>
      <c r="C13656" s="6">
        <v>12</v>
      </c>
      <c r="D13656" s="6">
        <f>A13656+B13656+C13656</f>
        <v>52</v>
      </c>
      <c r="E13656" s="5">
        <f>IF(A13656=0,0,A13656*LABOR_HRS_WK_TOM*SEASON_WEEKS*(1+DIM_PCT_TOM)^A13656)</f>
        <v>12109.4999087861</v>
      </c>
      <c r="F13656" s="5">
        <f>IF(B13656=0,0,B13656*LABOR_HRS_WK_CAR*SEASON_WEEKS*(1+DIM_PCT_CAR)^B13656)</f>
        <v>983.16986417423652</v>
      </c>
      <c r="G13656" s="5">
        <f>IF(C13656=0,0,C13656*LABOR_HRS_WK_MES*SEASON_WEEKS*(1+DIM_PCT_MES)^C13656)</f>
        <v>626.807439570419</v>
      </c>
      <c r="H13656" s="5">
        <f>E13656+F13656+G13656</f>
        <v>13719.477212530755</v>
      </c>
      <c r="I13656" s="5">
        <f>MIN(H13656,FARMER_HRS)</f>
        <v>720</v>
      </c>
      <c r="J13656" s="5">
        <f>MAX(0,H13656-FARMER_HRS)</f>
        <v>12999.477212530755</v>
      </c>
      <c r="K13656" s="2">
        <f>I13656*FARMER_RATE+J13656*TEMP_WORKER_RATE</f>
        <v>250685.36827310338</v>
      </c>
      <c r="L13656" s="2">
        <f>A13656*PRICE_TOM+B13656*PRICE_CAR+C13656*PRICE_MES</f>
        <v>250280</v>
      </c>
      <c r="M13656" s="2">
        <f>A13656*FERT_BED_TOM+B13656*FERT_BED_CAR+C13656*FERT_BED_MES</f>
        <v>36960</v>
      </c>
      <c r="N13656" s="6">
        <f>IF(AND(D13656&lt;=TOTAL_BEDS,J13656&lt;=TEMP_WORKER_MAX*TEMP_WORKER_HRS),1,0)</f>
        <v>0</v>
      </c>
      <c r="O13656" s="2">
        <f>L13656-M13656-K13656-FIXED_COSTS</f>
        <v>-57365.368273103377</v>
      </c>
      <c r="P13656" s="2">
        <f>IF(N13656=1,O13656,"")</f>
      </c>
    </row>
    <row r="13657">
      <c r="A13657" s="6">
        <v>20</v>
      </c>
      <c r="B13657" s="6">
        <v>20</v>
      </c>
      <c r="C13657" s="6">
        <v>13</v>
      </c>
      <c r="D13657" s="6">
        <f>A13657+B13657+C13657</f>
        <v>53</v>
      </c>
      <c r="E13657" s="5">
        <f>IF(A13657=0,0,A13657*LABOR_HRS_WK_TOM*SEASON_WEEKS*(1+DIM_PCT_TOM)^A13657)</f>
        <v>12109.4999087861</v>
      </c>
      <c r="F13657" s="5">
        <f>IF(B13657=0,0,B13657*LABOR_HRS_WK_CAR*SEASON_WEEKS*(1+DIM_PCT_CAR)^B13657)</f>
        <v>983.16986417423652</v>
      </c>
      <c r="G13657" s="5">
        <f>IF(C13657=0,0,C13657*LABOR_HRS_WK_MES*SEASON_WEEKS*(1+DIM_PCT_MES)^C13657)</f>
        <v>687.52941027880331</v>
      </c>
      <c r="H13657" s="5">
        <f>E13657+F13657+G13657</f>
        <v>13780.19918323914</v>
      </c>
      <c r="I13657" s="5">
        <f>MIN(H13657,FARMER_HRS)</f>
        <v>720</v>
      </c>
      <c r="J13657" s="5">
        <f>MAX(0,H13657-FARMER_HRS)</f>
        <v>13060.19918323914</v>
      </c>
      <c r="K13657" s="2">
        <f>I13657*FARMER_RATE+J13657*TEMP_WORKER_RATE</f>
        <v>251739.56915345727</v>
      </c>
      <c r="L13657" s="2">
        <f>A13657*PRICE_TOM+B13657*PRICE_CAR+C13657*PRICE_MES</f>
        <v>252980</v>
      </c>
      <c r="M13657" s="2">
        <f>A13657*FERT_BED_TOM+B13657*FERT_BED_CAR+C13657*FERT_BED_MES</f>
        <v>37840</v>
      </c>
      <c r="N13657" s="6">
        <f>IF(AND(D13657&lt;=TOTAL_BEDS,J13657&lt;=TEMP_WORKER_MAX*TEMP_WORKER_HRS),1,0)</f>
        <v>0</v>
      </c>
      <c r="O13657" s="2">
        <f>L13657-M13657-K13657-FIXED_COSTS</f>
        <v>-56599.569153457269</v>
      </c>
      <c r="P13657" s="2">
        <f>IF(N13657=1,O13657,"")</f>
      </c>
    </row>
    <row r="13658">
      <c r="A13658" s="6">
        <v>20</v>
      </c>
      <c r="B13658" s="6">
        <v>20</v>
      </c>
      <c r="C13658" s="6">
        <v>14</v>
      </c>
      <c r="D13658" s="6">
        <f>A13658+B13658+C13658</f>
        <v>54</v>
      </c>
      <c r="E13658" s="5">
        <f>IF(A13658=0,0,A13658*LABOR_HRS_WK_TOM*SEASON_WEEKS*(1+DIM_PCT_TOM)^A13658)</f>
        <v>12109.4999087861</v>
      </c>
      <c r="F13658" s="5">
        <f>IF(B13658=0,0,B13658*LABOR_HRS_WK_CAR*SEASON_WEEKS*(1+DIM_PCT_CAR)^B13658)</f>
        <v>983.16986417423652</v>
      </c>
      <c r="G13658" s="5">
        <f>IF(C13658=0,0,C13658*LABOR_HRS_WK_MES*SEASON_WEEKS*(1+DIM_PCT_MES)^C13658)</f>
        <v>749.67149159246435</v>
      </c>
      <c r="H13658" s="5">
        <f>E13658+F13658+G13658</f>
        <v>13842.3412645528</v>
      </c>
      <c r="I13658" s="5">
        <f>MIN(H13658,FARMER_HRS)</f>
        <v>720</v>
      </c>
      <c r="J13658" s="5">
        <f>MAX(0,H13658-FARMER_HRS)</f>
        <v>13122.3412645528</v>
      </c>
      <c r="K13658" s="2">
        <f>I13658*FARMER_RATE+J13658*TEMP_WORKER_RATE</f>
        <v>252818.42473181945</v>
      </c>
      <c r="L13658" s="2">
        <f>A13658*PRICE_TOM+B13658*PRICE_CAR+C13658*PRICE_MES</f>
        <v>255680</v>
      </c>
      <c r="M13658" s="2">
        <f>A13658*FERT_BED_TOM+B13658*FERT_BED_CAR+C13658*FERT_BED_MES</f>
        <v>38720</v>
      </c>
      <c r="N13658" s="6">
        <f>IF(AND(D13658&lt;=TOTAL_BEDS,J13658&lt;=TEMP_WORKER_MAX*TEMP_WORKER_HRS),1,0)</f>
        <v>0</v>
      </c>
      <c r="O13658" s="2">
        <f>L13658-M13658-K13658-FIXED_COSTS</f>
        <v>-55858.424731819454</v>
      </c>
      <c r="P13658" s="2">
        <f>IF(N13658=1,O13658,"")</f>
      </c>
    </row>
    <row r="13659">
      <c r="A13659" s="6">
        <v>20</v>
      </c>
      <c r="B13659" s="6">
        <v>20</v>
      </c>
      <c r="C13659" s="6">
        <v>15</v>
      </c>
      <c r="D13659" s="6">
        <f>A13659+B13659+C13659</f>
        <v>55</v>
      </c>
      <c r="E13659" s="5">
        <f>IF(A13659=0,0,A13659*LABOR_HRS_WK_TOM*SEASON_WEEKS*(1+DIM_PCT_TOM)^A13659)</f>
        <v>12109.4999087861</v>
      </c>
      <c r="F13659" s="5">
        <f>IF(B13659=0,0,B13659*LABOR_HRS_WK_CAR*SEASON_WEEKS*(1+DIM_PCT_CAR)^B13659)</f>
        <v>983.16986417423652</v>
      </c>
      <c r="G13659" s="5">
        <f>IF(C13659=0,0,C13659*LABOR_HRS_WK_MES*SEASON_WEEKS*(1+DIM_PCT_MES)^C13659)</f>
        <v>813.25969846861074</v>
      </c>
      <c r="H13659" s="5">
        <f>E13659+F13659+G13659</f>
        <v>13905.929471428948</v>
      </c>
      <c r="I13659" s="5">
        <f>MIN(H13659,FARMER_HRS)</f>
        <v>720</v>
      </c>
      <c r="J13659" s="5">
        <f>MAX(0,H13659-FARMER_HRS)</f>
        <v>13185.929471428948</v>
      </c>
      <c r="K13659" s="2">
        <f>I13659*FARMER_RATE+J13659*TEMP_WORKER_RATE</f>
        <v>253922.38665675255</v>
      </c>
      <c r="L13659" s="2">
        <f>A13659*PRICE_TOM+B13659*PRICE_CAR+C13659*PRICE_MES</f>
        <v>258380</v>
      </c>
      <c r="M13659" s="2">
        <f>A13659*FERT_BED_TOM+B13659*FERT_BED_CAR+C13659*FERT_BED_MES</f>
        <v>39600</v>
      </c>
      <c r="N13659" s="6">
        <f>IF(AND(D13659&lt;=TOTAL_BEDS,J13659&lt;=TEMP_WORKER_MAX*TEMP_WORKER_HRS),1,0)</f>
        <v>0</v>
      </c>
      <c r="O13659" s="2">
        <f>L13659-M13659-K13659-FIXED_COSTS</f>
        <v>-55142.386656752555</v>
      </c>
      <c r="P13659" s="2">
        <f>IF(N13659=1,O13659,"")</f>
      </c>
    </row>
    <row r="13660">
      <c r="A13660" s="6">
        <v>20</v>
      </c>
      <c r="B13660" s="6">
        <v>20</v>
      </c>
      <c r="C13660" s="6">
        <v>16</v>
      </c>
      <c r="D13660" s="6">
        <f>A13660+B13660+C13660</f>
        <v>56</v>
      </c>
      <c r="E13660" s="5">
        <f>IF(A13660=0,0,A13660*LABOR_HRS_WK_TOM*SEASON_WEEKS*(1+DIM_PCT_TOM)^A13660)</f>
        <v>12109.4999087861</v>
      </c>
      <c r="F13660" s="5">
        <f>IF(B13660=0,0,B13660*LABOR_HRS_WK_CAR*SEASON_WEEKS*(1+DIM_PCT_CAR)^B13660)</f>
        <v>983.16986417423652</v>
      </c>
      <c r="G13660" s="5">
        <f>IF(C13660=0,0,C13660*LABOR_HRS_WK_MES*SEASON_WEEKS*(1+DIM_PCT_MES)^C13660)</f>
        <v>878.32047434609967</v>
      </c>
      <c r="H13660" s="5">
        <f>E13660+F13660+G13660</f>
        <v>13970.990247306436</v>
      </c>
      <c r="I13660" s="5">
        <f>MIN(H13660,FARMER_HRS)</f>
        <v>720</v>
      </c>
      <c r="J13660" s="5">
        <f>MAX(0,H13660-FARMER_HRS)</f>
        <v>13250.990247306436</v>
      </c>
      <c r="K13660" s="2">
        <f>I13660*FARMER_RATE+J13660*TEMP_WORKER_RATE</f>
        <v>255051.91401573672</v>
      </c>
      <c r="L13660" s="2">
        <f>A13660*PRICE_TOM+B13660*PRICE_CAR+C13660*PRICE_MES</f>
        <v>261080</v>
      </c>
      <c r="M13660" s="2">
        <f>A13660*FERT_BED_TOM+B13660*FERT_BED_CAR+C13660*FERT_BED_MES</f>
        <v>40480</v>
      </c>
      <c r="N13660" s="6">
        <f>IF(AND(D13660&lt;=TOTAL_BEDS,J13660&lt;=TEMP_WORKER_MAX*TEMP_WORKER_HRS),1,0)</f>
        <v>0</v>
      </c>
      <c r="O13660" s="2">
        <f>L13660-M13660-K13660-FIXED_COSTS</f>
        <v>-54451.914015736722</v>
      </c>
      <c r="P13660" s="2">
        <f>IF(N13660=1,O13660,"")</f>
      </c>
    </row>
    <row r="13661">
      <c r="A13661" s="6">
        <v>20</v>
      </c>
      <c r="B13661" s="6">
        <v>20</v>
      </c>
      <c r="C13661" s="6">
        <v>17</v>
      </c>
      <c r="D13661" s="6">
        <f>A13661+B13661+C13661</f>
        <v>57</v>
      </c>
      <c r="E13661" s="5">
        <f>IF(A13661=0,0,A13661*LABOR_HRS_WK_TOM*SEASON_WEEKS*(1+DIM_PCT_TOM)^A13661)</f>
        <v>12109.4999087861</v>
      </c>
      <c r="F13661" s="5">
        <f>IF(B13661=0,0,B13661*LABOR_HRS_WK_CAR*SEASON_WEEKS*(1+DIM_PCT_CAR)^B13661)</f>
        <v>983.16986417423652</v>
      </c>
      <c r="G13661" s="5">
        <f>IF(C13661=0,0,C13661*LABOR_HRS_WK_MES*SEASON_WEEKS*(1+DIM_PCT_MES)^C13661)</f>
        <v>944.88069779263992</v>
      </c>
      <c r="H13661" s="5">
        <f>E13661+F13661+G13661</f>
        <v>14037.550470752976</v>
      </c>
      <c r="I13661" s="5">
        <f>MIN(H13661,FARMER_HRS)</f>
        <v>720</v>
      </c>
      <c r="J13661" s="5">
        <f>MAX(0,H13661-FARMER_HRS)</f>
        <v>13317.550470752976</v>
      </c>
      <c r="K13661" s="2">
        <f>I13661*FARMER_RATE+J13661*TEMP_WORKER_RATE</f>
        <v>256207.47345057249</v>
      </c>
      <c r="L13661" s="2">
        <f>A13661*PRICE_TOM+B13661*PRICE_CAR+C13661*PRICE_MES</f>
        <v>263780</v>
      </c>
      <c r="M13661" s="2">
        <f>A13661*FERT_BED_TOM+B13661*FERT_BED_CAR+C13661*FERT_BED_MES</f>
        <v>41360</v>
      </c>
      <c r="N13661" s="6">
        <f>IF(AND(D13661&lt;=TOTAL_BEDS,J13661&lt;=TEMP_WORKER_MAX*TEMP_WORKER_HRS),1,0)</f>
        <v>0</v>
      </c>
      <c r="O13661" s="2">
        <f>L13661-M13661-K13661-FIXED_COSTS</f>
        <v>-53787.473450572492</v>
      </c>
      <c r="P13661" s="2">
        <f>IF(N13661=1,O13661,"")</f>
      </c>
    </row>
    <row r="13662">
      <c r="A13662" s="6">
        <v>20</v>
      </c>
      <c r="B13662" s="6">
        <v>20</v>
      </c>
      <c r="C13662" s="6">
        <v>18</v>
      </c>
      <c r="D13662" s="6">
        <f>A13662+B13662+C13662</f>
        <v>58</v>
      </c>
      <c r="E13662" s="5">
        <f>IF(A13662=0,0,A13662*LABOR_HRS_WK_TOM*SEASON_WEEKS*(1+DIM_PCT_TOM)^A13662)</f>
        <v>12109.4999087861</v>
      </c>
      <c r="F13662" s="5">
        <f>IF(B13662=0,0,B13662*LABOR_HRS_WK_CAR*SEASON_WEEKS*(1+DIM_PCT_CAR)^B13662)</f>
        <v>983.16986417423652</v>
      </c>
      <c r="G13662" s="5">
        <f>IF(C13662=0,0,C13662*LABOR_HRS_WK_MES*SEASON_WEEKS*(1+DIM_PCT_MES)^C13662)</f>
        <v>1012.9676892512272</v>
      </c>
      <c r="H13662" s="5">
        <f>E13662+F13662+G13662</f>
        <v>14105.637462211564</v>
      </c>
      <c r="I13662" s="5">
        <f>MIN(H13662,FARMER_HRS)</f>
        <v>720</v>
      </c>
      <c r="J13662" s="5">
        <f>MAX(0,H13662-FARMER_HRS)</f>
        <v>13385.637462211564</v>
      </c>
      <c r="K13662" s="2">
        <f>I13662*FARMER_RATE+J13662*TEMP_WORKER_RATE</f>
        <v>257389.5392745063</v>
      </c>
      <c r="L13662" s="2">
        <f>A13662*PRICE_TOM+B13662*PRICE_CAR+C13662*PRICE_MES</f>
        <v>266480</v>
      </c>
      <c r="M13662" s="2">
        <f>A13662*FERT_BED_TOM+B13662*FERT_BED_CAR+C13662*FERT_BED_MES</f>
        <v>42240</v>
      </c>
      <c r="N13662" s="6">
        <f>IF(AND(D13662&lt;=TOTAL_BEDS,J13662&lt;=TEMP_WORKER_MAX*TEMP_WORKER_HRS),1,0)</f>
        <v>0</v>
      </c>
      <c r="O13662" s="2">
        <f>L13662-M13662-K13662-FIXED_COSTS</f>
        <v>-53149.5392745063</v>
      </c>
      <c r="P13662" s="2">
        <f>IF(N13662=1,O13662,"")</f>
      </c>
    </row>
    <row r="13663">
      <c r="A13663" s="6">
        <v>20</v>
      </c>
      <c r="B13663" s="6">
        <v>20</v>
      </c>
      <c r="C13663" s="6">
        <v>19</v>
      </c>
      <c r="D13663" s="6">
        <f>A13663+B13663+C13663</f>
        <v>59</v>
      </c>
      <c r="E13663" s="5">
        <f>IF(A13663=0,0,A13663*LABOR_HRS_WK_TOM*SEASON_WEEKS*(1+DIM_PCT_TOM)^A13663)</f>
        <v>12109.4999087861</v>
      </c>
      <c r="F13663" s="5">
        <f>IF(B13663=0,0,B13663*LABOR_HRS_WK_CAR*SEASON_WEEKS*(1+DIM_PCT_CAR)^B13663)</f>
        <v>983.16986417423652</v>
      </c>
      <c r="G13663" s="5">
        <f>IF(C13663=0,0,C13663*LABOR_HRS_WK_MES*SEASON_WEEKS*(1+DIM_PCT_MES)^C13663)</f>
        <v>1082.6092178872491</v>
      </c>
      <c r="H13663" s="5">
        <f>E13663+F13663+G13663</f>
        <v>14175.278990847586</v>
      </c>
      <c r="I13663" s="5">
        <f>MIN(H13663,FARMER_HRS)</f>
        <v>720</v>
      </c>
      <c r="J13663" s="5">
        <f>MAX(0,H13663-FARMER_HRS)</f>
        <v>13455.278990847586</v>
      </c>
      <c r="K13663" s="2">
        <f>I13663*FARMER_RATE+J13663*TEMP_WORKER_RATE</f>
        <v>258598.59359110391</v>
      </c>
      <c r="L13663" s="2">
        <f>A13663*PRICE_TOM+B13663*PRICE_CAR+C13663*PRICE_MES</f>
        <v>269180</v>
      </c>
      <c r="M13663" s="2">
        <f>A13663*FERT_BED_TOM+B13663*FERT_BED_CAR+C13663*FERT_BED_MES</f>
        <v>43120</v>
      </c>
      <c r="N13663" s="6">
        <f>IF(AND(D13663&lt;=TOTAL_BEDS,J13663&lt;=TEMP_WORKER_MAX*TEMP_WORKER_HRS),1,0)</f>
        <v>0</v>
      </c>
      <c r="O13663" s="2">
        <f>L13663-M13663-K13663-FIXED_COSTS</f>
        <v>-52538.593591103912</v>
      </c>
      <c r="P13663" s="2">
        <f>IF(N13663=1,O13663,"")</f>
      </c>
    </row>
    <row r="13664">
      <c r="A13664" s="6">
        <v>20</v>
      </c>
      <c r="B13664" s="6">
        <v>20</v>
      </c>
      <c r="C13664" s="6">
        <v>20</v>
      </c>
      <c r="D13664" s="6">
        <f>A13664+B13664+C13664</f>
        <v>60</v>
      </c>
      <c r="E13664" s="5">
        <f>IF(A13664=0,0,A13664*LABOR_HRS_WK_TOM*SEASON_WEEKS*(1+DIM_PCT_TOM)^A13664)</f>
        <v>12109.4999087861</v>
      </c>
      <c r="F13664" s="5">
        <f>IF(B13664=0,0,B13664*LABOR_HRS_WK_CAR*SEASON_WEEKS*(1+DIM_PCT_CAR)^B13664)</f>
        <v>983.16986417423652</v>
      </c>
      <c r="G13664" s="5">
        <f>IF(C13664=0,0,C13664*LABOR_HRS_WK_MES*SEASON_WEEKS*(1+DIM_PCT_MES)^C13664)</f>
        <v>1153.8335085377259</v>
      </c>
      <c r="H13664" s="5">
        <f>E13664+F13664+G13664</f>
        <v>14246.503281498062</v>
      </c>
      <c r="I13664" s="5">
        <f>MIN(H13664,FARMER_HRS)</f>
        <v>720</v>
      </c>
      <c r="J13664" s="5">
        <f>MAX(0,H13664-FARMER_HRS)</f>
        <v>13526.503281498062</v>
      </c>
      <c r="K13664" s="2">
        <f>I13664*FARMER_RATE+J13664*TEMP_WORKER_RATE</f>
        <v>259835.12641489692</v>
      </c>
      <c r="L13664" s="2">
        <f>A13664*PRICE_TOM+B13664*PRICE_CAR+C13664*PRICE_MES</f>
        <v>271880</v>
      </c>
      <c r="M13664" s="2">
        <f>A13664*FERT_BED_TOM+B13664*FERT_BED_CAR+C13664*FERT_BED_MES</f>
        <v>44000</v>
      </c>
      <c r="N13664" s="6">
        <f>IF(AND(D13664&lt;=TOTAL_BEDS,J13664&lt;=TEMP_WORKER_MAX*TEMP_WORKER_HRS),1,0)</f>
        <v>0</v>
      </c>
      <c r="O13664" s="2">
        <f>L13664-M13664-K13664-FIXED_COSTS</f>
        <v>-51955.12641489692</v>
      </c>
      <c r="P13664" s="2">
        <f>IF(N13664=1,O13664,"")</f>
      </c>
    </row>
    <row r="13665">
      <c r="A13665" s="6">
        <v>20</v>
      </c>
      <c r="B13665" s="6">
        <v>20</v>
      </c>
      <c r="C13665" s="6">
        <v>21</v>
      </c>
      <c r="D13665" s="6">
        <f>A13665+B13665+C13665</f>
        <v>61</v>
      </c>
      <c r="E13665" s="5">
        <f>IF(A13665=0,0,A13665*LABOR_HRS_WK_TOM*SEASON_WEEKS*(1+DIM_PCT_TOM)^A13665)</f>
        <v>12109.4999087861</v>
      </c>
      <c r="F13665" s="5">
        <f>IF(B13665=0,0,B13665*LABOR_HRS_WK_CAR*SEASON_WEEKS*(1+DIM_PCT_CAR)^B13665)</f>
        <v>983.16986417423652</v>
      </c>
      <c r="G13665" s="5">
        <f>IF(C13665=0,0,C13665*LABOR_HRS_WK_MES*SEASON_WEEKS*(1+DIM_PCT_MES)^C13665)</f>
        <v>1226.6692487641699</v>
      </c>
      <c r="H13665" s="5">
        <f>E13665+F13665+G13665</f>
        <v>14319.339021724507</v>
      </c>
      <c r="I13665" s="5">
        <f>MIN(H13665,FARMER_HRS)</f>
        <v>720</v>
      </c>
      <c r="J13665" s="5">
        <f>MAX(0,H13665-FARMER_HRS)</f>
        <v>13599.339021724507</v>
      </c>
      <c r="K13665" s="2">
        <f>I13665*FARMER_RATE+J13665*TEMP_WORKER_RATE</f>
        <v>261099.63579382823</v>
      </c>
      <c r="L13665" s="2">
        <f>A13665*PRICE_TOM+B13665*PRICE_CAR+C13665*PRICE_MES</f>
        <v>274580</v>
      </c>
      <c r="M13665" s="2">
        <f>A13665*FERT_BED_TOM+B13665*FERT_BED_CAR+C13665*FERT_BED_MES</f>
        <v>44880</v>
      </c>
      <c r="N13665" s="6">
        <f>IF(AND(D13665&lt;=TOTAL_BEDS,J13665&lt;=TEMP_WORKER_MAX*TEMP_WORKER_HRS),1,0)</f>
        <v>0</v>
      </c>
      <c r="O13665" s="2">
        <f>L13665-M13665-K13665-FIXED_COSTS</f>
        <v>-51399.635793828231</v>
      </c>
      <c r="P13665" s="2">
        <f>IF(N13665=1,O13665,"")</f>
      </c>
    </row>
    <row r="13666">
      <c r="A13666" s="6">
        <v>20</v>
      </c>
      <c r="B13666" s="6">
        <v>20</v>
      </c>
      <c r="C13666" s="6">
        <v>22</v>
      </c>
      <c r="D13666" s="6">
        <f>A13666+B13666+C13666</f>
        <v>62</v>
      </c>
      <c r="E13666" s="5">
        <f>IF(A13666=0,0,A13666*LABOR_HRS_WK_TOM*SEASON_WEEKS*(1+DIM_PCT_TOM)^A13666)</f>
        <v>12109.4999087861</v>
      </c>
      <c r="F13666" s="5">
        <f>IF(B13666=0,0,B13666*LABOR_HRS_WK_CAR*SEASON_WEEKS*(1+DIM_PCT_CAR)^B13666)</f>
        <v>983.16986417423652</v>
      </c>
      <c r="G13666" s="5">
        <f>IF(C13666=0,0,C13666*LABOR_HRS_WK_MES*SEASON_WEEKS*(1+DIM_PCT_MES)^C13666)</f>
        <v>1301.1455960105659</v>
      </c>
      <c r="H13666" s="5">
        <f>E13666+F13666+G13666</f>
        <v>14393.815368970903</v>
      </c>
      <c r="I13666" s="5">
        <f>MIN(H13666,FARMER_HRS)</f>
        <v>720</v>
      </c>
      <c r="J13666" s="5">
        <f>MAX(0,H13666-FARMER_HRS)</f>
        <v>13673.815368970903</v>
      </c>
      <c r="K13666" s="2">
        <f>I13666*FARMER_RATE+J13666*TEMP_WORKER_RATE</f>
        <v>262392.62793352263</v>
      </c>
      <c r="L13666" s="2">
        <f>A13666*PRICE_TOM+B13666*PRICE_CAR+C13666*PRICE_MES</f>
        <v>277280</v>
      </c>
      <c r="M13666" s="2">
        <f>A13666*FERT_BED_TOM+B13666*FERT_BED_CAR+C13666*FERT_BED_MES</f>
        <v>45760</v>
      </c>
      <c r="N13666" s="6">
        <f>IF(AND(D13666&lt;=TOTAL_BEDS,J13666&lt;=TEMP_WORKER_MAX*TEMP_WORKER_HRS),1,0)</f>
        <v>0</v>
      </c>
      <c r="O13666" s="2">
        <f>L13666-M13666-K13666-FIXED_COSTS</f>
        <v>-50872.627933522628</v>
      </c>
      <c r="P13666" s="2">
        <f>IF(N13666=1,O13666,"")</f>
      </c>
    </row>
    <row r="13667">
      <c r="A13667" s="6">
        <v>20</v>
      </c>
      <c r="B13667" s="6">
        <v>20</v>
      </c>
      <c r="C13667" s="6">
        <v>23</v>
      </c>
      <c r="D13667" s="6">
        <f>A13667+B13667+C13667</f>
        <v>63</v>
      </c>
      <c r="E13667" s="5">
        <f>IF(A13667=0,0,A13667*LABOR_HRS_WK_TOM*SEASON_WEEKS*(1+DIM_PCT_TOM)^A13667)</f>
        <v>12109.4999087861</v>
      </c>
      <c r="F13667" s="5">
        <f>IF(B13667=0,0,B13667*LABOR_HRS_WK_CAR*SEASON_WEEKS*(1+DIM_PCT_CAR)^B13667)</f>
        <v>983.16986417423652</v>
      </c>
      <c r="G13667" s="5">
        <f>IF(C13667=0,0,C13667*LABOR_HRS_WK_MES*SEASON_WEEKS*(1+DIM_PCT_MES)^C13667)</f>
        <v>1377.2921848680023</v>
      </c>
      <c r="H13667" s="5">
        <f>E13667+F13667+G13667</f>
        <v>14469.961957828338</v>
      </c>
      <c r="I13667" s="5">
        <f>MIN(H13667,FARMER_HRS)</f>
        <v>720</v>
      </c>
      <c r="J13667" s="5">
        <f>MAX(0,H13667-FARMER_HRS)</f>
        <v>13749.961957828338</v>
      </c>
      <c r="K13667" s="2">
        <f>I13667*FARMER_RATE+J13667*TEMP_WORKER_RATE</f>
        <v>263714.6173234086</v>
      </c>
      <c r="L13667" s="2">
        <f>A13667*PRICE_TOM+B13667*PRICE_CAR+C13667*PRICE_MES</f>
        <v>279980</v>
      </c>
      <c r="M13667" s="2">
        <f>A13667*FERT_BED_TOM+B13667*FERT_BED_CAR+C13667*FERT_BED_MES</f>
        <v>46640</v>
      </c>
      <c r="N13667" s="6">
        <f>IF(AND(D13667&lt;=TOTAL_BEDS,J13667&lt;=TEMP_WORKER_MAX*TEMP_WORKER_HRS),1,0)</f>
        <v>0</v>
      </c>
      <c r="O13667" s="2">
        <f>L13667-M13667-K13667-FIXED_COSTS</f>
        <v>-50374.6173234086</v>
      </c>
      <c r="P13667" s="2">
        <f>IF(N13667=1,O13667,"")</f>
      </c>
    </row>
    <row r="13668">
      <c r="A13668" s="6">
        <v>20</v>
      </c>
      <c r="B13668" s="6">
        <v>20</v>
      </c>
      <c r="C13668" s="6">
        <v>24</v>
      </c>
      <c r="D13668" s="6">
        <f>A13668+B13668+C13668</f>
        <v>64</v>
      </c>
      <c r="E13668" s="5">
        <f>IF(A13668=0,0,A13668*LABOR_HRS_WK_TOM*SEASON_WEEKS*(1+DIM_PCT_TOM)^A13668)</f>
        <v>12109.4999087861</v>
      </c>
      <c r="F13668" s="5">
        <f>IF(B13668=0,0,B13668*LABOR_HRS_WK_CAR*SEASON_WEEKS*(1+DIM_PCT_CAR)^B13668)</f>
        <v>983.16986417423652</v>
      </c>
      <c r="G13668" s="5">
        <f>IF(C13668=0,0,C13668*LABOR_HRS_WK_MES*SEASON_WEEKS*(1+DIM_PCT_MES)^C13668)</f>
        <v>1455.139134447498</v>
      </c>
      <c r="H13668" s="5">
        <f>E13668+F13668+G13668</f>
        <v>14547.808907407834</v>
      </c>
      <c r="I13668" s="5">
        <f>MIN(H13668,FARMER_HRS)</f>
        <v>720</v>
      </c>
      <c r="J13668" s="5">
        <f>MAX(0,H13668-FARMER_HRS)</f>
        <v>13827.808907407834</v>
      </c>
      <c r="K13668" s="2">
        <f>I13668*FARMER_RATE+J13668*TEMP_WORKER_RATE</f>
        <v>265066.12686471932</v>
      </c>
      <c r="L13668" s="2">
        <f>A13668*PRICE_TOM+B13668*PRICE_CAR+C13668*PRICE_MES</f>
        <v>282680</v>
      </c>
      <c r="M13668" s="2">
        <f>A13668*FERT_BED_TOM+B13668*FERT_BED_CAR+C13668*FERT_BED_MES</f>
        <v>47520</v>
      </c>
      <c r="N13668" s="6">
        <f>IF(AND(D13668&lt;=TOTAL_BEDS,J13668&lt;=TEMP_WORKER_MAX*TEMP_WORKER_HRS),1,0)</f>
        <v>0</v>
      </c>
      <c r="O13668" s="2">
        <f>L13668-M13668-K13668-FIXED_COSTS</f>
        <v>-49906.126864719321</v>
      </c>
      <c r="P13668" s="2">
        <f>IF(N13668=1,O13668,"")</f>
      </c>
    </row>
    <row r="13669">
      <c r="A13669" s="6">
        <v>20</v>
      </c>
      <c r="B13669" s="6">
        <v>20</v>
      </c>
      <c r="C13669" s="6">
        <v>25</v>
      </c>
      <c r="D13669" s="6">
        <f>A13669+B13669+C13669</f>
        <v>65</v>
      </c>
      <c r="E13669" s="5">
        <f>IF(A13669=0,0,A13669*LABOR_HRS_WK_TOM*SEASON_WEEKS*(1+DIM_PCT_TOM)^A13669)</f>
        <v>12109.4999087861</v>
      </c>
      <c r="F13669" s="5">
        <f>IF(B13669=0,0,B13669*LABOR_HRS_WK_CAR*SEASON_WEEKS*(1+DIM_PCT_CAR)^B13669)</f>
        <v>983.16986417423652</v>
      </c>
      <c r="G13669" s="5">
        <f>IF(C13669=0,0,C13669*LABOR_HRS_WK_MES*SEASON_WEEKS*(1+DIM_PCT_MES)^C13669)</f>
        <v>1534.7170558625955</v>
      </c>
      <c r="H13669" s="5">
        <f>E13669+F13669+G13669</f>
        <v>14627.386828822931</v>
      </c>
      <c r="I13669" s="5">
        <f>MIN(H13669,FARMER_HRS)</f>
        <v>720</v>
      </c>
      <c r="J13669" s="5">
        <f>MAX(0,H13669-FARMER_HRS)</f>
        <v>13907.386828822931</v>
      </c>
      <c r="K13669" s="2">
        <f>I13669*FARMER_RATE+J13669*TEMP_WORKER_RATE</f>
        <v>266447.68800039811</v>
      </c>
      <c r="L13669" s="2">
        <f>A13669*PRICE_TOM+B13669*PRICE_CAR+C13669*PRICE_MES</f>
        <v>285380</v>
      </c>
      <c r="M13669" s="2">
        <f>A13669*FERT_BED_TOM+B13669*FERT_BED_CAR+C13669*FERT_BED_MES</f>
        <v>48400</v>
      </c>
      <c r="N13669" s="6">
        <f>IF(AND(D13669&lt;=TOTAL_BEDS,J13669&lt;=TEMP_WORKER_MAX*TEMP_WORKER_HRS),1,0)</f>
        <v>0</v>
      </c>
      <c r="O13669" s="2">
        <f>L13669-M13669-K13669-FIXED_COSTS</f>
        <v>-49467.688000398106</v>
      </c>
      <c r="P13669" s="2">
        <f>IF(N13669=1,O13669,"")</f>
      </c>
    </row>
    <row r="13670">
      <c r="A13670" s="6">
        <v>20</v>
      </c>
      <c r="B13670" s="6">
        <v>20</v>
      </c>
      <c r="C13670" s="6">
        <v>26</v>
      </c>
      <c r="D13670" s="6">
        <f>A13670+B13670+C13670</f>
        <v>66</v>
      </c>
      <c r="E13670" s="5">
        <f>IF(A13670=0,0,A13670*LABOR_HRS_WK_TOM*SEASON_WEEKS*(1+DIM_PCT_TOM)^A13670)</f>
        <v>12109.4999087861</v>
      </c>
      <c r="F13670" s="5">
        <f>IF(B13670=0,0,B13670*LABOR_HRS_WK_CAR*SEASON_WEEKS*(1+DIM_PCT_CAR)^B13670)</f>
        <v>983.16986417423652</v>
      </c>
      <c r="G13670" s="5">
        <f>IF(C13670=0,0,C13670*LABOR_HRS_WK_MES*SEASON_WEEKS*(1+DIM_PCT_MES)^C13670)</f>
        <v>1616.0570598233128</v>
      </c>
      <c r="H13670" s="5">
        <f>E13670+F13670+G13670</f>
        <v>14708.72683278365</v>
      </c>
      <c r="I13670" s="5">
        <f>MIN(H13670,FARMER_HRS)</f>
        <v>720</v>
      </c>
      <c r="J13670" s="5">
        <f>MAX(0,H13670-FARMER_HRS)</f>
        <v>13988.72683278365</v>
      </c>
      <c r="K13670" s="2">
        <f>I13670*FARMER_RATE+J13670*TEMP_WORKER_RATE</f>
        <v>267859.84084693837</v>
      </c>
      <c r="L13670" s="2">
        <f>A13670*PRICE_TOM+B13670*PRICE_CAR+C13670*PRICE_MES</f>
        <v>288080</v>
      </c>
      <c r="M13670" s="2">
        <f>A13670*FERT_BED_TOM+B13670*FERT_BED_CAR+C13670*FERT_BED_MES</f>
        <v>49280</v>
      </c>
      <c r="N13670" s="6">
        <f>IF(AND(D13670&lt;=TOTAL_BEDS,J13670&lt;=TEMP_WORKER_MAX*TEMP_WORKER_HRS),1,0)</f>
        <v>0</v>
      </c>
      <c r="O13670" s="2">
        <f>L13670-M13670-K13670-FIXED_COSTS</f>
        <v>-49059.840846938372</v>
      </c>
      <c r="P13670" s="2">
        <f>IF(N13670=1,O13670,"")</f>
      </c>
    </row>
    <row r="13671">
      <c r="A13671" s="6">
        <v>20</v>
      </c>
      <c r="B13671" s="6">
        <v>20</v>
      </c>
      <c r="C13671" s="6">
        <v>27</v>
      </c>
      <c r="D13671" s="6">
        <f>A13671+B13671+C13671</f>
        <v>67</v>
      </c>
      <c r="E13671" s="5">
        <f>IF(A13671=0,0,A13671*LABOR_HRS_WK_TOM*SEASON_WEEKS*(1+DIM_PCT_TOM)^A13671)</f>
        <v>12109.4999087861</v>
      </c>
      <c r="F13671" s="5">
        <f>IF(B13671=0,0,B13671*LABOR_HRS_WK_CAR*SEASON_WEEKS*(1+DIM_PCT_CAR)^B13671)</f>
        <v>983.16986417423652</v>
      </c>
      <c r="G13671" s="5">
        <f>IF(C13671=0,0,C13671*LABOR_HRS_WK_MES*SEASON_WEEKS*(1+DIM_PCT_MES)^C13671)</f>
        <v>1699.19076434307</v>
      </c>
      <c r="H13671" s="5">
        <f>E13671+F13671+G13671</f>
        <v>14791.860537303406</v>
      </c>
      <c r="I13671" s="5">
        <f>MIN(H13671,FARMER_HRS)</f>
        <v>720</v>
      </c>
      <c r="J13671" s="5">
        <f>MAX(0,H13671-FARMER_HRS)</f>
        <v>14071.860537303406</v>
      </c>
      <c r="K13671" s="2">
        <f>I13671*FARMER_RATE+J13671*TEMP_WORKER_RATE</f>
        <v>269303.13432818413</v>
      </c>
      <c r="L13671" s="2">
        <f>A13671*PRICE_TOM+B13671*PRICE_CAR+C13671*PRICE_MES</f>
        <v>290780</v>
      </c>
      <c r="M13671" s="2">
        <f>A13671*FERT_BED_TOM+B13671*FERT_BED_CAR+C13671*FERT_BED_MES</f>
        <v>50160</v>
      </c>
      <c r="N13671" s="6">
        <f>IF(AND(D13671&lt;=TOTAL_BEDS,J13671&lt;=TEMP_WORKER_MAX*TEMP_WORKER_HRS),1,0)</f>
        <v>0</v>
      </c>
      <c r="O13671" s="2">
        <f>L13671-M13671-K13671-FIXED_COSTS</f>
        <v>-48683.134328184125</v>
      </c>
      <c r="P13671" s="2">
        <f>IF(N13671=1,O13671,"")</f>
      </c>
    </row>
    <row r="13672">
      <c r="A13672" s="6">
        <v>20</v>
      </c>
      <c r="B13672" s="6">
        <v>20</v>
      </c>
      <c r="C13672" s="6">
        <v>28</v>
      </c>
      <c r="D13672" s="6">
        <f>A13672+B13672+C13672</f>
        <v>68</v>
      </c>
      <c r="E13672" s="5">
        <f>IF(A13672=0,0,A13672*LABOR_HRS_WK_TOM*SEASON_WEEKS*(1+DIM_PCT_TOM)^A13672)</f>
        <v>12109.4999087861</v>
      </c>
      <c r="F13672" s="5">
        <f>IF(B13672=0,0,B13672*LABOR_HRS_WK_CAR*SEASON_WEEKS*(1+DIM_PCT_CAR)^B13672)</f>
        <v>983.16986417423652</v>
      </c>
      <c r="G13672" s="5">
        <f>IF(C13672=0,0,C13672*LABOR_HRS_WK_MES*SEASON_WEEKS*(1+DIM_PCT_MES)^C13672)</f>
        <v>1784.1503025602233</v>
      </c>
      <c r="H13672" s="5">
        <f>E13672+F13672+G13672</f>
        <v>14876.82007552056</v>
      </c>
      <c r="I13672" s="5">
        <f>MIN(H13672,FARMER_HRS)</f>
        <v>720</v>
      </c>
      <c r="J13672" s="5">
        <f>MAX(0,H13672-FARMER_HRS)</f>
        <v>14156.82007552056</v>
      </c>
      <c r="K13672" s="2">
        <f>I13672*FARMER_RATE+J13672*TEMP_WORKER_RATE</f>
        <v>270778.12631112081</v>
      </c>
      <c r="L13672" s="2">
        <f>A13672*PRICE_TOM+B13672*PRICE_CAR+C13672*PRICE_MES</f>
        <v>293480</v>
      </c>
      <c r="M13672" s="2">
        <f>A13672*FERT_BED_TOM+B13672*FERT_BED_CAR+C13672*FERT_BED_MES</f>
        <v>51040</v>
      </c>
      <c r="N13672" s="6">
        <f>IF(AND(D13672&lt;=TOTAL_BEDS,J13672&lt;=TEMP_WORKER_MAX*TEMP_WORKER_HRS),1,0)</f>
        <v>0</v>
      </c>
      <c r="O13672" s="2">
        <f>L13672-M13672-K13672-FIXED_COSTS</f>
        <v>-48338.12631112081</v>
      </c>
      <c r="P13672" s="2">
        <f>IF(N13672=1,O13672,"")</f>
      </c>
    </row>
    <row r="13673">
      <c r="A13673" s="6">
        <v>20</v>
      </c>
      <c r="B13673" s="6">
        <v>20</v>
      </c>
      <c r="C13673" s="6">
        <v>29</v>
      </c>
      <c r="D13673" s="6">
        <f>A13673+B13673+C13673</f>
        <v>69</v>
      </c>
      <c r="E13673" s="5">
        <f>IF(A13673=0,0,A13673*LABOR_HRS_WK_TOM*SEASON_WEEKS*(1+DIM_PCT_TOM)^A13673)</f>
        <v>12109.4999087861</v>
      </c>
      <c r="F13673" s="5">
        <f>IF(B13673=0,0,B13673*LABOR_HRS_WK_CAR*SEASON_WEEKS*(1+DIM_PCT_CAR)^B13673)</f>
        <v>983.16986417423652</v>
      </c>
      <c r="G13673" s="5">
        <f>IF(C13673=0,0,C13673*LABOR_HRS_WK_MES*SEASON_WEEKS*(1+DIM_PCT_MES)^C13673)</f>
        <v>1870.9683306758766</v>
      </c>
      <c r="H13673" s="5">
        <f>E13673+F13673+G13673</f>
        <v>14963.638103636213</v>
      </c>
      <c r="I13673" s="5">
        <f>MIN(H13673,FARMER_HRS)</f>
        <v>720</v>
      </c>
      <c r="J13673" s="5">
        <f>MAX(0,H13673-FARMER_HRS)</f>
        <v>14243.638103636213</v>
      </c>
      <c r="K13673" s="2">
        <f>I13673*FARMER_RATE+J13673*TEMP_WORKER_RATE</f>
        <v>272285.38374368427</v>
      </c>
      <c r="L13673" s="2">
        <f>A13673*PRICE_TOM+B13673*PRICE_CAR+C13673*PRICE_MES</f>
        <v>296180</v>
      </c>
      <c r="M13673" s="2">
        <f>A13673*FERT_BED_TOM+B13673*FERT_BED_CAR+C13673*FERT_BED_MES</f>
        <v>51920</v>
      </c>
      <c r="N13673" s="6">
        <f>IF(AND(D13673&lt;=TOTAL_BEDS,J13673&lt;=TEMP_WORKER_MAX*TEMP_WORKER_HRS),1,0)</f>
        <v>0</v>
      </c>
      <c r="O13673" s="2">
        <f>L13673-M13673-K13673-FIXED_COSTS</f>
        <v>-48025.383743684273</v>
      </c>
      <c r="P13673" s="2">
        <f>IF(N13673=1,O13673,"")</f>
      </c>
    </row>
    <row r="13674">
      <c r="A13674" s="6">
        <v>20</v>
      </c>
      <c r="B13674" s="6">
        <v>20</v>
      </c>
      <c r="C13674" s="6">
        <v>30</v>
      </c>
      <c r="D13674" s="6">
        <f>A13674+B13674+C13674</f>
        <v>70</v>
      </c>
      <c r="E13674" s="5">
        <f>IF(A13674=0,0,A13674*LABOR_HRS_WK_TOM*SEASON_WEEKS*(1+DIM_PCT_TOM)^A13674)</f>
        <v>12109.4999087861</v>
      </c>
      <c r="F13674" s="5">
        <f>IF(B13674=0,0,B13674*LABOR_HRS_WK_CAR*SEASON_WEEKS*(1+DIM_PCT_CAR)^B13674)</f>
        <v>983.16986417423652</v>
      </c>
      <c r="G13674" s="5">
        <f>IF(C13674=0,0,C13674*LABOR_HRS_WK_MES*SEASON_WEEKS*(1+DIM_PCT_MES)^C13674)</f>
        <v>1959.6780360096466</v>
      </c>
      <c r="H13674" s="5">
        <f>E13674+F13674+G13674</f>
        <v>15052.347808969984</v>
      </c>
      <c r="I13674" s="5">
        <f>MIN(H13674,FARMER_HRS)</f>
        <v>720</v>
      </c>
      <c r="J13674" s="5">
        <f>MAX(0,H13674-FARMER_HRS)</f>
        <v>14332.347808969984</v>
      </c>
      <c r="K13674" s="2">
        <f>I13674*FARMER_RATE+J13674*TEMP_WORKER_RATE</f>
        <v>273825.48279461777</v>
      </c>
      <c r="L13674" s="2">
        <f>A13674*PRICE_TOM+B13674*PRICE_CAR+C13674*PRICE_MES</f>
        <v>298880</v>
      </c>
      <c r="M13674" s="2">
        <f>A13674*FERT_BED_TOM+B13674*FERT_BED_CAR+C13674*FERT_BED_MES</f>
        <v>52800</v>
      </c>
      <c r="N13674" s="6">
        <f>IF(AND(D13674&lt;=TOTAL_BEDS,J13674&lt;=TEMP_WORKER_MAX*TEMP_WORKER_HRS),1,0)</f>
        <v>0</v>
      </c>
      <c r="O13674" s="2">
        <f>L13674-M13674-K13674-FIXED_COSTS</f>
        <v>-47745.482794617768</v>
      </c>
      <c r="P13674" s="2">
        <f>IF(N13674=1,O13674,"")</f>
      </c>
    </row>
  </sheetData>
</worksheet>
</file>

<file path=xl/worksheets/sheet6.xml><?xml version="1.0" encoding="utf-8"?>
<worksheet xmlns="http://schemas.openxmlformats.org/spreadsheetml/2006/main">
  <dimension ref="A1:I30"/>
  <sheetData>
    <row r="1">
      <c r="A1" s="1" t="inlineStr">
        <is>
          <t xml:space="preserve">Optimization (Solver). Decision cells B4:B6 are populated from the Enumeration maximum. Excel Solver was not run in this build environment; run it to confirm - the Enumeration maximum is authoritative if they differ.</t>
        </is>
      </c>
    </row>
    <row r="3">
      <c r="A3" s="1" t="inlineStr">
        <is>
          <t xml:space="preserve">Decision variables (integer beds; Solver changing cells)</t>
        </is>
      </c>
    </row>
    <row r="4">
      <c r="A4" s="0" t="inlineStr">
        <is>
          <t xml:space="preserve">q(TOM)</t>
        </is>
      </c>
      <c r="B4" s="6">
        <v>10</v>
      </c>
    </row>
    <row r="5">
      <c r="A5" s="0" t="inlineStr">
        <is>
          <t xml:space="preserve">q(CAR)</t>
        </is>
      </c>
      <c r="B5" s="6">
        <v>20</v>
      </c>
    </row>
    <row r="6">
      <c r="A6" s="0" t="inlineStr">
        <is>
          <t xml:space="preserve">q(MES)</t>
        </is>
      </c>
      <c r="B6" s="6">
        <v>30</v>
      </c>
    </row>
    <row r="7">
      <c r="A7" s="0" t="inlineStr">
        <is>
          <t xml:space="preserve">beds used</t>
        </is>
      </c>
      <c r="B7" s="6">
        <f>Q_TOM+Q_CAR+Q_MES</f>
        <v>60</v>
      </c>
    </row>
    <row r="9">
      <c r="A9" s="1" t="inlineStr">
        <is>
          <t xml:space="preserve">Objective</t>
        </is>
      </c>
    </row>
    <row r="10">
      <c r="A10" s="0" t="inlineStr">
        <is>
          <t xml:space="preserve">PROFIT  (maximize)</t>
        </is>
      </c>
      <c r="B10" s="2">
        <f>PROFIT</f>
        <v>42761.664682745046</v>
      </c>
    </row>
    <row r="12">
      <c r="A12" s="1" t="inlineStr">
        <is>
          <t xml:space="preserve">Constraints (each an explicit Solver constraint)</t>
        </is>
      </c>
    </row>
    <row r="13">
      <c r="A13" s="1" t="inlineStr">
        <is>
          <t xml:space="preserve">constraint</t>
        </is>
      </c>
      <c r="B13" s="1" t="inlineStr">
        <is>
          <t xml:space="preserve">LHS</t>
        </is>
      </c>
      <c r="C13" s="1" t="inlineStr">
        <is>
          <t xml:space="preserve">rel</t>
        </is>
      </c>
      <c r="D13" s="1" t="inlineStr">
        <is>
          <t xml:space="preserve">RHS</t>
        </is>
      </c>
      <c r="E13" s="1" t="inlineStr">
        <is>
          <t xml:space="preserve">slack</t>
        </is>
      </c>
      <c r="F13" s="1" t="inlineStr">
        <is>
          <t xml:space="preserve">status</t>
        </is>
      </c>
      <c r="H13" s="1" t="inlineStr">
        <is>
          <t xml:space="preserve">lower bound (beds &gt;= 0)</t>
        </is>
      </c>
      <c r="I13" s="6">
        <v>0</v>
      </c>
    </row>
    <row r="14">
      <c r="A14" s="0" t="inlineStr">
        <is>
          <t xml:space="preserve">q(TOM)+q(CAR)+q(MES) &lt;= TOTAL_BEDS</t>
        </is>
      </c>
      <c r="B14" s="5">
        <f>Q_TOM+Q_CAR+Q_MES</f>
        <v>60</v>
      </c>
      <c r="C14" s="0" t="inlineStr">
        <is>
          <t xml:space="preserve">&lt;=</t>
        </is>
      </c>
      <c r="D14" s="5">
        <f>TOTAL_BEDS</f>
        <v>64</v>
      </c>
      <c r="E14" s="5">
        <f>D14-B14</f>
        <v>4</v>
      </c>
      <c r="F14" s="0" t="str">
        <f>IF(B14&lt;=D14,"ok","VIOLATED")</f>
        <v>ok</v>
      </c>
    </row>
    <row r="15">
      <c r="A15" s="0" t="inlineStr">
        <is>
          <t xml:space="preserve">q(TOM) &lt;= MAX_BEDS_TOM</t>
        </is>
      </c>
      <c r="B15" s="5">
        <f>Q_TOM</f>
        <v>10</v>
      </c>
      <c r="C15" s="0" t="inlineStr">
        <is>
          <t xml:space="preserve">&lt;=</t>
        </is>
      </c>
      <c r="D15" s="5">
        <f>MAX_BEDS_TOM</f>
        <v>20</v>
      </c>
      <c r="E15" s="5">
        <f>D15-B15</f>
        <v>10</v>
      </c>
      <c r="F15" s="0" t="str">
        <f>IF(B15&lt;=D15,"ok","VIOLATED")</f>
        <v>ok</v>
      </c>
    </row>
    <row r="16">
      <c r="A16" s="0" t="inlineStr">
        <is>
          <t xml:space="preserve">q(CAR) &lt;= MAX_BEDS_CAR</t>
        </is>
      </c>
      <c r="B16" s="5">
        <f>Q_CAR</f>
        <v>20</v>
      </c>
      <c r="C16" s="0" t="inlineStr">
        <is>
          <t xml:space="preserve">&lt;=</t>
        </is>
      </c>
      <c r="D16" s="5">
        <f>MAX_BEDS_CAR</f>
        <v>20</v>
      </c>
      <c r="E16" s="5">
        <f>D16-B16</f>
        <v>0</v>
      </c>
      <c r="F16" s="0" t="str">
        <f>IF(B16&lt;=D16,"ok","VIOLATED")</f>
        <v>ok</v>
      </c>
    </row>
    <row r="17">
      <c r="A17" s="0" t="inlineStr">
        <is>
          <t xml:space="preserve">q(MES) &lt;= MAX_BEDS_MES</t>
        </is>
      </c>
      <c r="B17" s="5">
        <f>Q_MES</f>
        <v>30</v>
      </c>
      <c r="C17" s="0" t="inlineStr">
        <is>
          <t xml:space="preserve">&lt;=</t>
        </is>
      </c>
      <c r="D17" s="5">
        <f>MAX_BEDS_MES</f>
        <v>30</v>
      </c>
      <c r="E17" s="5">
        <f>D17-B17</f>
        <v>0</v>
      </c>
      <c r="F17" s="0" t="str">
        <f>IF(B17&lt;=D17,"ok","VIOLATED")</f>
        <v>ok</v>
      </c>
    </row>
    <row r="18">
      <c r="A18" s="0" t="inlineStr">
        <is>
          <t xml:space="preserve">q(TOM) &gt;= 0</t>
        </is>
      </c>
      <c r="B18" s="5">
        <f>Q_TOM</f>
        <v>10</v>
      </c>
      <c r="C18" s="0" t="inlineStr">
        <is>
          <t xml:space="preserve">&gt;=</t>
        </is>
      </c>
      <c r="D18" s="5">
        <f>$I$13</f>
        <v>0</v>
      </c>
      <c r="E18" s="5">
        <f>B18-D18</f>
        <v>10</v>
      </c>
      <c r="F18" s="0" t="str">
        <f>IF(B18&gt;=D18,"ok","VIOLATED")</f>
        <v>ok</v>
      </c>
    </row>
    <row r="19">
      <c r="A19" s="0" t="inlineStr">
        <is>
          <t xml:space="preserve">q(CAR) &gt;= 0</t>
        </is>
      </c>
      <c r="B19" s="5">
        <f>Q_CAR</f>
        <v>20</v>
      </c>
      <c r="C19" s="0" t="inlineStr">
        <is>
          <t xml:space="preserve">&gt;=</t>
        </is>
      </c>
      <c r="D19" s="5">
        <f>$I$13</f>
        <v>0</v>
      </c>
      <c r="E19" s="5">
        <f>B19-D19</f>
        <v>20</v>
      </c>
      <c r="F19" s="0" t="str">
        <f>IF(B19&gt;=D19,"ok","VIOLATED")</f>
        <v>ok</v>
      </c>
    </row>
    <row r="20">
      <c r="A20" s="0" t="inlineStr">
        <is>
          <t xml:space="preserve">q(MES) &gt;= 0</t>
        </is>
      </c>
      <c r="B20" s="5">
        <f>Q_MES</f>
        <v>30</v>
      </c>
      <c r="C20" s="0" t="inlineStr">
        <is>
          <t xml:space="preserve">&gt;=</t>
        </is>
      </c>
      <c r="D20" s="5">
        <f>$I$13</f>
        <v>0</v>
      </c>
      <c r="E20" s="5">
        <f>B20-D20</f>
        <v>30</v>
      </c>
      <c r="F20" s="0" t="str">
        <f>IF(B20&gt;=D20,"ok","VIOLATED")</f>
        <v>ok</v>
      </c>
    </row>
    <row r="21">
      <c r="A21" s="0" t="inlineStr">
        <is>
          <t xml:space="preserve">TEMP_LABOR_HRS &lt;= TEMP_WORKER_MAX*TEMP_WORKER_HRS</t>
        </is>
      </c>
      <c r="B21" s="5">
        <f>TEMP_LABOR_HRS</f>
        <v>4557.2161142738851</v>
      </c>
      <c r="C21" s="0" t="inlineStr">
        <is>
          <t xml:space="preserve">&lt;=</t>
        </is>
      </c>
      <c r="D21" s="5">
        <f>TEMP_WORKER_MAX*TEMP_WORKER_HRS</f>
        <v>5760</v>
      </c>
      <c r="E21" s="5">
        <f>D21-B21</f>
        <v>1202.7838857261149</v>
      </c>
      <c r="F21" s="0" t="str">
        <f>IF(B21&lt;=D21,"ok","VIOLATED")</f>
        <v>ok</v>
      </c>
    </row>
    <row r="22">
      <c r="A22" s="0" t="inlineStr">
        <is>
          <t xml:space="preserve">TOTAL_LABOR_HRS &lt;= LABOR_HRS_CAP</t>
        </is>
      </c>
      <c r="B22" s="5">
        <f>TOTAL_LABOR_HRS</f>
        <v>5277.2161142738851</v>
      </c>
      <c r="C22" s="0" t="inlineStr">
        <is>
          <t xml:space="preserve">&lt;=</t>
        </is>
      </c>
      <c r="D22" s="5">
        <f>LABOR_HRS_CAP</f>
        <v>6480</v>
      </c>
      <c r="E22" s="5">
        <f>D22-B22</f>
        <v>1202.7838857261149</v>
      </c>
      <c r="F22" s="0" t="str">
        <f>IF(B22&lt;=D22,"ok","VIOLATED")</f>
        <v>ok</v>
      </c>
    </row>
    <row r="23">
      <c r="A23" s="0" t="inlineStr">
        <is>
          <t xml:space="preserve">q(TOM), q(CAR), q(MES) = integer</t>
        </is>
      </c>
    </row>
    <row r="25">
      <c r="A25" s="0" t="inlineStr">
        <is>
          <t xml:space="preserve">Solver engine: GRG Nonlinear.  Options: Integer Optimality = 0%.</t>
        </is>
      </c>
    </row>
    <row r="26">
      <c r="A26" s="0" t="inlineStr">
        <is>
          <t xml:space="preserve">Start points: (0,0,0) and (20,0,0); confirm both converge to the same allocation.</t>
        </is>
      </c>
    </row>
    <row r="27">
      <c r="A27" s="0" t="inlineStr">
        <is>
          <t xml:space="preserve">If they differ, the Enumeration-maximum row (Enumeration sheet, S1:S4) is authoritative.</t>
        </is>
      </c>
    </row>
    <row r="29">
      <c r="A29" s="1" t="inlineStr">
        <is>
          <t xml:space="preserve">Binding constraint at this allocation</t>
        </is>
      </c>
      <c r="B29" s="0" t="str">
        <f>IF(Q_TOM+Q_CAR+Q_MES=TOTAL_BEDS,"64-bed total",IF(TEMP_LABOR_HRS=TEMP_WORKER_MAX*TEMP_WORKER_HRS,"temp-hour ceiling",IF(OR(Q_TOM=MAX_BEDS_TOM,Q_CAR=MAX_BEDS_CAR,Q_MES=MAX_BEDS_MES),"MAX_BEDS cap: "&amp;IF(Q_TOM=MAX_BEDS_TOM,"TOM ","")&amp;IF(Q_CAR=MAX_BEDS_CAR,"CAR ","")&amp;IF(Q_MES=MAX_BEDS_MES,"MES ",""),"interior")))</f>
        <v>MAX_BEDS cap: CAR MES </v>
      </c>
    </row>
    <row r="30">
      <c r="A30" s="1" t="inlineStr">
        <is>
          <t xml:space="preserve">Solver vs Enumeration</t>
        </is>
      </c>
      <c r="B30" s="0" t="str">
        <f>IF(AND(Q_TOM=ENUM_OPT_QT,Q_CAR=ENUM_OPT_QC,Q_MES=ENUM_OPT_QM),"solved = enumeration max","MISMATCH - see Enumeration")</f>
        <v>solved = enumeration max</v>
      </c>
    </row>
  </sheetData>
</worksheet>
</file>

<file path=xl/worksheets/sheet7.xml><?xml version="1.0" encoding="utf-8"?>
<worksheet xmlns="http://schemas.openxmlformats.org/spreadsheetml/2006/main">
  <dimension ref="A1:E24"/>
  <sheetData>
    <row r="1">
      <c r="A1" s="1" t="inlineStr">
        <is>
          <t xml:space="preserve">Worked example - the model recomputed by live formulas at the fixed anchor q=(5,5,5), a non-optimal numeric anchor from the spec. B3:B5 are region grid inputs. Column D holds the spec's published figures (reference, shown to the cent); column E flags the match.</t>
        </is>
      </c>
    </row>
    <row r="3">
      <c r="A3" s="0" t="inlineStr">
        <is>
          <t xml:space="preserve">q(TOM) [anchor]</t>
        </is>
      </c>
      <c r="B3" s="6">
        <v>5</v>
      </c>
    </row>
    <row r="4">
      <c r="A4" s="0" t="inlineStr">
        <is>
          <t xml:space="preserve">q(CAR) [anchor]</t>
        </is>
      </c>
      <c r="B4" s="6">
        <v>5</v>
      </c>
    </row>
    <row r="5">
      <c r="A5" s="0" t="inlineStr">
        <is>
          <t xml:space="preserve">q(MES) [anchor]</t>
        </is>
      </c>
      <c r="B5" s="6">
        <v>5</v>
      </c>
    </row>
    <row r="6">
      <c r="A6" s="1" t="inlineStr">
        <is>
          <t xml:space="preserve">figure</t>
        </is>
      </c>
      <c r="B6" s="1" t="inlineStr">
        <is>
          <t xml:space="preserve">model (live)</t>
        </is>
      </c>
      <c r="D6" s="1" t="inlineStr">
        <is>
          <t xml:space="preserve">spec anchor</t>
        </is>
      </c>
      <c r="E6" s="1" t="inlineStr">
        <is>
          <t xml:space="preserve">match?</t>
        </is>
      </c>
    </row>
    <row r="7">
      <c r="A7" s="0" t="inlineStr">
        <is>
          <t xml:space="preserve">LABOR_HRS(TOM,5)</t>
        </is>
      </c>
      <c r="B7" s="5">
        <f>IF($B$3=0,0,$B$3*LABOR_HRS_WK_TOM*SEASON_WEEKS*(1+DIM_PCT_TOM)^$B$3)</f>
        <v>724.72950000000026</v>
      </c>
      <c r="D7" s="5">
        <v>724.7295</v>
      </c>
      <c r="E7" s="0" t="str">
        <f>IF(ABS(B7-D7)&lt;0.001,"match","DIFF")</f>
        <v>match</v>
      </c>
    </row>
    <row r="8">
      <c r="A8" s="0" t="inlineStr">
        <is>
          <t xml:space="preserve">LABOR_HRS(CAR,5)</t>
        </is>
      </c>
      <c r="B8" s="5">
        <f>IF($B$4=0,0,$B$4*LABOR_HRS_WK_CAR*SEASON_WEEKS*(1+DIM_PCT_CAR)^$B$4)</f>
        <v>169.71123193359367</v>
      </c>
      <c r="D8" s="5">
        <v>169.7112</v>
      </c>
      <c r="E8" s="0" t="str">
        <f>IF(ABS(B8-D8)&lt;0.001,"match","DIFF")</f>
        <v>match</v>
      </c>
    </row>
    <row r="9">
      <c r="A9" s="0" t="inlineStr">
        <is>
          <t xml:space="preserve">LABOR_HRS(MES,5)</t>
        </is>
      </c>
      <c r="B9" s="5">
        <f>IF($B$5=0,0,$B$5*LABOR_HRS_WK_MES*SEASON_WEEKS*(1+DIM_PCT_MES)^$B$5)</f>
        <v>239.41848456573481</v>
      </c>
      <c r="D9" s="5">
        <v>239.4185</v>
      </c>
      <c r="E9" s="0" t="str">
        <f>IF(ABS(B9-D9)&lt;0.001,"match","DIFF")</f>
        <v>match</v>
      </c>
    </row>
    <row r="10">
      <c r="A10" s="0" t="inlineStr">
        <is>
          <t xml:space="preserve">TOTAL_LABOR_HRS</t>
        </is>
      </c>
      <c r="B10" s="5">
        <f>B7+B8+B9</f>
        <v>1133.8592164993288</v>
      </c>
      <c r="D10" s="5">
        <v>1133.8592</v>
      </c>
      <c r="E10" s="0" t="str">
        <f>IF(ABS(B10-D10)&lt;0.001,"match","DIFF")</f>
        <v>match</v>
      </c>
    </row>
    <row r="11">
      <c r="A11" s="0" t="inlineStr">
        <is>
          <t xml:space="preserve">FARMER_HRS_USED</t>
        </is>
      </c>
      <c r="B11" s="5">
        <f>MIN(B10,FARMER_HRS)</f>
        <v>720</v>
      </c>
      <c r="D11" s="5">
        <v>720</v>
      </c>
      <c r="E11" s="0" t="str">
        <f>IF(ABS(B11-D11)&lt;0.001,"match","DIFF")</f>
        <v>match</v>
      </c>
    </row>
    <row r="12">
      <c r="A12" s="0" t="inlineStr">
        <is>
          <t xml:space="preserve">TEMP_LABOR_HRS</t>
        </is>
      </c>
      <c r="B12" s="5">
        <f>MAX(0,B10-FARMER_HRS)</f>
        <v>413.8592164993288</v>
      </c>
      <c r="D12" s="5">
        <v>413.8592</v>
      </c>
      <c r="E12" s="0" t="str">
        <f>IF(ABS(B12-D12)&lt;0.001,"match","DIFF")</f>
        <v>match</v>
      </c>
    </row>
    <row r="13">
      <c r="A13" s="0" t="inlineStr">
        <is>
          <t xml:space="preserve">TOTAL_LABOR_COST</t>
        </is>
      </c>
      <c r="B13" s="2">
        <f>B11*FARMER_RATE+B12*TEMP_WORKER_RATE</f>
        <v>32185.055842002235</v>
      </c>
      <c r="D13" s="2">
        <v>32185.06</v>
      </c>
      <c r="E13" s="0" t="str">
        <f>IF(ABS(B13-D13)&lt;0.01,"match","DIFF")</f>
        <v>match</v>
      </c>
    </row>
    <row r="14">
      <c r="A14" s="0" t="inlineStr">
        <is>
          <t xml:space="preserve">BLENDED_RATE</t>
        </is>
      </c>
      <c r="B14" s="3">
        <f>B13/B10</f>
        <v>28.385407441825286</v>
      </c>
      <c r="D14" s="3">
        <v>28.385407</v>
      </c>
      <c r="E14" s="0" t="str">
        <f>IF(ABS(B14-D14)&lt;0.00001,"match","DIFF")</f>
        <v>match</v>
      </c>
    </row>
    <row r="15">
      <c r="A15" s="0" t="inlineStr">
        <is>
          <t xml:space="preserve">ALLOC_LABOR_COST(TOM)</t>
        </is>
      </c>
      <c r="B15" s="2">
        <f>B7*B14</f>
        <v>20571.742142610325</v>
      </c>
      <c r="D15" s="2">
        <v>20571.74</v>
      </c>
      <c r="E15" s="0" t="str">
        <f>IF(ABS(B15-D15)&lt;0.02,"match","DIFF")</f>
        <v>match</v>
      </c>
    </row>
    <row r="16">
      <c r="A16" s="0" t="inlineStr">
        <is>
          <t xml:space="preserve">ALLOC_LABOR_COST(CAR)</t>
        </is>
      </c>
      <c r="B16" s="2">
        <f>B8*B14</f>
        <v>4817.3224658891668</v>
      </c>
      <c r="D16" s="2">
        <v>4817.32</v>
      </c>
      <c r="E16" s="0" t="str">
        <f>IF(ABS(B16-D16)&lt;0.02,"match","DIFF")</f>
        <v>match</v>
      </c>
    </row>
    <row r="17">
      <c r="A17" s="0" t="inlineStr">
        <is>
          <t xml:space="preserve">ALLOC_LABOR_COST(MES)</t>
        </is>
      </c>
      <c r="B17" s="2">
        <f>B9*B14</f>
        <v>6795.9912335027411</v>
      </c>
      <c r="D17" s="2">
        <v>6795.99</v>
      </c>
      <c r="E17" s="0" t="str">
        <f>IF(ABS(B17-D17)&lt;0.02,"match","DIFF")</f>
        <v>match</v>
      </c>
    </row>
    <row r="18">
      <c r="A18" s="0" t="inlineStr">
        <is>
          <t xml:space="preserve">TOTAL_REVENUE</t>
        </is>
      </c>
      <c r="B18" s="2">
        <f>B3*PRICE_TOM+B4*PRICE_CAR+B5*PRICE_MES</f>
        <v>67970</v>
      </c>
      <c r="D18" s="2">
        <v>67970</v>
      </c>
      <c r="E18" s="0" t="str">
        <f>IF(ABS(B18-D18)&lt;0.01,"match","DIFF")</f>
        <v>match</v>
      </c>
    </row>
    <row r="19">
      <c r="A19" s="0" t="inlineStr">
        <is>
          <t xml:space="preserve">TOTAL_FERT_COST</t>
        </is>
      </c>
      <c r="B19" s="2">
        <f>B3*FERT_BED_TOM+B4*FERT_BED_CAR+B5*FERT_BED_MES</f>
        <v>11000</v>
      </c>
      <c r="D19" s="2">
        <v>11000</v>
      </c>
      <c r="E19" s="0" t="str">
        <f>IF(ABS(B19-D19)&lt;0.01,"match","DIFF")</f>
        <v>match</v>
      </c>
    </row>
    <row r="20">
      <c r="A20" s="0" t="inlineStr">
        <is>
          <t xml:space="preserve">FIXED_COSTS</t>
        </is>
      </c>
      <c r="B20" s="2">
        <f>FIXED_COSTS</f>
        <v>20000</v>
      </c>
      <c r="D20" s="2">
        <v>20000</v>
      </c>
      <c r="E20" s="0" t="str">
        <f>IF(ABS(B20-D20)&lt;0.01,"match","DIFF")</f>
        <v>match</v>
      </c>
    </row>
    <row r="21">
      <c r="A21" s="0" t="inlineStr">
        <is>
          <t xml:space="preserve">PROFIT</t>
        </is>
      </c>
      <c r="B21" s="2">
        <f>B18-B19-B13-B20</f>
        <v>4784.9441579977647</v>
      </c>
      <c r="D21" s="2">
        <v>4784.94</v>
      </c>
      <c r="E21" s="0" t="str">
        <f>IF(ABS(B21-D21)&lt;0.02,"match","DIFF")</f>
        <v>match</v>
      </c>
    </row>
    <row r="23">
      <c r="A23" s="0" t="inlineStr">
        <is>
          <t xml:space="preserve">tie-out  SUM(ALLOC) - TOTAL_LABOR_COST</t>
        </is>
      </c>
      <c r="B23" s="3">
        <f>B15+B16+B17-B13</f>
        <v>0</v>
      </c>
    </row>
    <row r="24">
      <c r="A24" s="0" t="inlineStr">
        <is>
          <t xml:space="preserve">tie-out  SUM(MARGIN) - (PROFIT+FIXED_COSTS)</t>
        </is>
      </c>
      <c r="B24" s="3">
        <f>(B18-B19-(B15+B16+B17))-(B21+B20)</f>
        <v>0</v>
      </c>
    </row>
  </sheetData>
</worksheet>
</file>

<file path=xl/worksheets/sheet8.xml><?xml version="1.0" encoding="utf-8"?>
<worksheet xmlns="http://schemas.openxmlformats.org/spreadsheetml/2006/main">
  <dimension ref="A1:E36"/>
  <sheetData>
    <row r="1">
      <c r="A1" s="1" t="inlineStr">
        <is>
          <t xml:space="preserve">Checks - live PASS/FAIL. Column D is exactly "PASS" or "FALL"-&gt;"PASS"/"FAIL"; notes in column E.</t>
        </is>
      </c>
    </row>
    <row r="3">
      <c r="A3" s="1" t="inlineStr">
        <is>
          <t xml:space="preserve">check</t>
        </is>
      </c>
      <c r="B3" s="1" t="inlineStr">
        <is>
          <t xml:space="preserve">computed</t>
        </is>
      </c>
      <c r="C3" s="1" t="inlineStr">
        <is>
          <t xml:space="preserve">expected</t>
        </is>
      </c>
      <c r="D3" s="1" t="inlineStr">
        <is>
          <t xml:space="preserve">result</t>
        </is>
      </c>
      <c r="E3" s="1" t="inlineStr">
        <is>
          <t xml:space="preserve">note</t>
        </is>
      </c>
    </row>
    <row r="4">
      <c r="A4" s="0" t="inlineStr">
        <is>
          <t xml:space="preserve">FARMER_RATE = (FARMER_WAGE/2)/FARMER_HRS</t>
        </is>
      </c>
      <c r="B4" s="3">
        <f>FARMER_RATE</f>
        <v>34.722222222222221</v>
      </c>
      <c r="C4" s="3">
        <f>(FARMER_WAGE/2)/FARMER_HRS</f>
        <v>34.722222222222221</v>
      </c>
      <c r="D4" s="0" t="str">
        <f>IF(ABS(B4-C4)&lt;0.0000001,"PASS","FAIL")</f>
        <v>PASS</v>
      </c>
    </row>
    <row r="5">
      <c r="A5" s="0" t="inlineStr">
        <is>
          <t xml:space="preserve">TEMP_WORKER_RATE = TEMP_WORKER_WAGE/TEMP_WORKER_HRS</t>
        </is>
      </c>
      <c r="B5" s="3">
        <f>TEMP_WORKER_RATE</f>
        <v>17.361111111111111</v>
      </c>
      <c r="C5" s="3">
        <f>TEMP_WORKER_WAGE/TEMP_WORKER_HRS</f>
        <v>17.361111111111111</v>
      </c>
      <c r="D5" s="0" t="str">
        <f>IF(ABS(B5-C5)&lt;0.0000001,"PASS","FAIL")</f>
        <v>PASS</v>
      </c>
    </row>
    <row r="6">
      <c r="A6" s="0" t="inlineStr">
        <is>
          <t xml:space="preserve">LABOR_HRS_CAP = FARMER_HRS + TEMP_WORKER_MAX*TEMP_WORKER_HRS</t>
        </is>
      </c>
      <c r="B6" s="5">
        <f>LABOR_HRS_CAP</f>
        <v>6480</v>
      </c>
      <c r="C6" s="5">
        <f>FARMER_HRS+TEMP_WORKER_MAX*TEMP_WORKER_HRS</f>
        <v>6480</v>
      </c>
      <c r="D6" s="0" t="str">
        <f>IF(ABS(B6-C6)&lt;0.0000001,"PASS","FAIL")</f>
        <v>PASS</v>
      </c>
    </row>
    <row r="7">
      <c r="A7" s="0" t="inlineStr">
        <is>
          <t xml:space="preserve">q(TOM)+q(CAR)+q(MES) &lt;= TOTAL_BEDS</t>
        </is>
      </c>
      <c r="B7" s="6">
        <f>Q_TOM+Q_CAR+Q_MES</f>
        <v>60</v>
      </c>
      <c r="C7" s="6">
        <f>TOTAL_BEDS</f>
        <v>64</v>
      </c>
      <c r="D7" s="0" t="str">
        <f>IF(B7&lt;=C7,"PASS","FAIL")</f>
        <v>PASS</v>
      </c>
    </row>
    <row r="8">
      <c r="A8" s="0" t="inlineStr">
        <is>
          <t xml:space="preserve">0 &lt;= q(TOM) &lt;= MAX_BEDS_TOM</t>
        </is>
      </c>
      <c r="B8" s="6">
        <f>Q_TOM</f>
        <v>10</v>
      </c>
      <c r="C8" s="6">
        <f>MAX_BEDS_TOM</f>
        <v>20</v>
      </c>
      <c r="D8" s="0" t="str">
        <f>IF(AND(B8&gt;=0,B8&lt;=C8),"PASS","FAIL")</f>
        <v>PASS</v>
      </c>
    </row>
    <row r="9">
      <c r="A9" s="0" t="inlineStr">
        <is>
          <t xml:space="preserve">0 &lt;= q(CAR) &lt;= MAX_BEDS_CAR</t>
        </is>
      </c>
      <c r="B9" s="6">
        <f>Q_CAR</f>
        <v>20</v>
      </c>
      <c r="C9" s="6">
        <f>MAX_BEDS_CAR</f>
        <v>20</v>
      </c>
      <c r="D9" s="0" t="str">
        <f>IF(AND(B9&gt;=0,B9&lt;=C9),"PASS","FAIL")</f>
        <v>PASS</v>
      </c>
    </row>
    <row r="10">
      <c r="A10" s="0" t="inlineStr">
        <is>
          <t xml:space="preserve">0 &lt;= q(MES) &lt;= MAX_BEDS_MES</t>
        </is>
      </c>
      <c r="B10" s="6">
        <f>Q_MES</f>
        <v>30</v>
      </c>
      <c r="C10" s="6">
        <f>MAX_BEDS_MES</f>
        <v>30</v>
      </c>
      <c r="D10" s="0" t="str">
        <f>IF(AND(B10&gt;=0,B10&lt;=C10),"PASS","FAIL")</f>
        <v>PASS</v>
      </c>
    </row>
    <row r="11">
      <c r="A11" s="0" t="inlineStr">
        <is>
          <t xml:space="preserve">TEMP_LABOR_HRS &lt;= TEMP_WORKER_MAX*TEMP_WORKER_HRS (solved)</t>
        </is>
      </c>
      <c r="B11" s="5">
        <f>TEMP_LABOR_HRS</f>
        <v>4557.2161142738851</v>
      </c>
      <c r="C11" s="5">
        <f>TEMP_WORKER_MAX*TEMP_WORKER_HRS</f>
        <v>5760</v>
      </c>
      <c r="D11" s="0" t="str">
        <f>IF(B11&lt;=C11,"PASS","FAIL")</f>
        <v>PASS</v>
      </c>
    </row>
    <row r="12">
      <c r="A12" s="0" t="inlineStr">
        <is>
          <t xml:space="preserve">TOTAL_LABOR_HRS &lt;= LABOR_HRS_CAP (solved)</t>
        </is>
      </c>
      <c r="B12" s="5">
        <f>TOTAL_LABOR_HRS</f>
        <v>5277.2161142738851</v>
      </c>
      <c r="C12" s="5">
        <f>LABOR_HRS_CAP</f>
        <v>6480</v>
      </c>
      <c r="D12" s="0" t="str">
        <f>IF(B12&lt;=C12,"PASS","FAIL")</f>
        <v>PASS</v>
      </c>
    </row>
    <row r="13">
      <c r="A13" s="0" t="inlineStr">
        <is>
          <t xml:space="preserve">SUM(ALLOC_LABOR_COST) = TOTAL_LABOR_COST</t>
        </is>
      </c>
      <c r="B13" s="2">
        <f>CostStructure!B11+CostStructure!B12+CostStructure!B13</f>
        <v>104118.33531725497</v>
      </c>
      <c r="C13" s="2">
        <f>TOTAL_LABOR_COST</f>
        <v>104118.33531725495</v>
      </c>
      <c r="D13" s="0" t="str">
        <f>IF(ABS(B13-C13)&lt;0.000001,"PASS","FAIL")</f>
        <v>PASS</v>
      </c>
    </row>
    <row r="14">
      <c r="A14" s="0" t="inlineStr">
        <is>
          <t xml:space="preserve">SUM(MARGIN) = PROFIT + FIXED_COSTS</t>
        </is>
      </c>
      <c r="B14" s="2">
        <f>CostStructure!B16+CostStructure!B17+CostStructure!B18</f>
        <v>62761.664682745039</v>
      </c>
      <c r="C14" s="2">
        <f>PROFIT+FIXED_COSTS</f>
        <v>62761.664682745046</v>
      </c>
      <c r="D14" s="0" t="str">
        <f>IF(ABS(B14-C14)&lt;0.000001,"PASS","FAIL")</f>
        <v>PASS</v>
      </c>
    </row>
    <row r="15">
      <c r="A15" s="0" t="inlineStr">
        <is>
          <t xml:space="preserve">exponent guard: LABOR_HRS(TOM,1) = LABOR_HRS_WK_TOM*SEASON_WEEKS*(1+DIM_PCT_TOM)</t>
        </is>
      </c>
      <c r="B15" s="5">
        <f>CropEconomics!D6</f>
        <v>99</v>
      </c>
      <c r="C15" s="5">
        <f>LABOR_HRS_WK_TOM*SEASON_WEEKS*(1+DIM_PCT_TOM)</f>
        <v>99</v>
      </c>
      <c r="D15" s="0" t="str">
        <f>IF(ABS(B15-C15)&lt;0.0000001,"PASS","FAIL")</f>
        <v>PASS</v>
      </c>
    </row>
    <row r="16">
      <c r="A16" s="0" t="inlineStr">
        <is>
          <t xml:space="preserve">exponent not dropped: LABOR_HRS(TOM,1) &gt; LABOR_HRS_WK_TOM*SEASON_WEEKS</t>
        </is>
      </c>
      <c r="B16" s="5">
        <f>CropEconomics!D6</f>
        <v>99</v>
      </c>
      <c r="C16" s="5">
        <f>LABOR_HRS_WK_TOM*SEASON_WEEKS</f>
        <v>90</v>
      </c>
      <c r="D16" s="0" t="str">
        <f>IF(B16&gt;C16,"PASS","FAIL")</f>
        <v>PASS</v>
      </c>
      <c r="E16" s="0" t="str">
        <f>IF(B16&gt;C16,"exponent present","exponent DROPPED")</f>
        <v>exponent present</v>
      </c>
    </row>
    <row r="17">
      <c r="A17" s="0" t="inlineStr">
        <is>
          <t xml:space="preserve">exponent guard: LABOR_HRS(CAR,1) = LABOR_HRS_WK_CAR*SEASON_WEEKS*(1+DIM_PCT_CAR)</t>
        </is>
      </c>
      <c r="B17" s="5">
        <f>CropEconomics!D30</f>
        <v>30.749999999999996</v>
      </c>
      <c r="C17" s="5">
        <f>LABOR_HRS_WK_CAR*SEASON_WEEKS*(1+DIM_PCT_CAR)</f>
        <v>30.749999999999996</v>
      </c>
      <c r="D17" s="0" t="str">
        <f>IF(ABS(B17-C17)&lt;0.0000001,"PASS","FAIL")</f>
        <v>PASS</v>
      </c>
    </row>
    <row r="18">
      <c r="A18" s="0" t="inlineStr">
        <is>
          <t xml:space="preserve">exponent not dropped: LABOR_HRS(CAR,1) &gt; LABOR_HRS_WK_CAR*SEASON_WEEKS</t>
        </is>
      </c>
      <c r="B18" s="5">
        <f>CropEconomics!D30</f>
        <v>30.749999999999996</v>
      </c>
      <c r="C18" s="5">
        <f>LABOR_HRS_WK_CAR*SEASON_WEEKS</f>
        <v>30</v>
      </c>
      <c r="D18" s="0" t="str">
        <f>IF(B18&gt;C18,"PASS","FAIL")</f>
        <v>PASS</v>
      </c>
      <c r="E18" s="0" t="str">
        <f>IF(B18&gt;C18,"exponent present","exponent DROPPED")</f>
        <v>exponent present</v>
      </c>
    </row>
    <row r="19">
      <c r="A19" s="0" t="inlineStr">
        <is>
          <t xml:space="preserve">exponent guard: LABOR_HRS(MES,1) = LABOR_HRS_WK_MES*SEASON_WEEKS*(1+DIM_PCT_MES)</t>
        </is>
      </c>
      <c r="B19" s="5">
        <f>CropEconomics!D54</f>
        <v>45.5625</v>
      </c>
      <c r="C19" s="5">
        <f>LABOR_HRS_WK_MES*SEASON_WEEKS*(1+DIM_PCT_MES)</f>
        <v>45.5625</v>
      </c>
      <c r="D19" s="0" t="str">
        <f>IF(ABS(B19-C19)&lt;0.0000001,"PASS","FAIL")</f>
        <v>PASS</v>
      </c>
    </row>
    <row r="20">
      <c r="A20" s="0" t="inlineStr">
        <is>
          <t xml:space="preserve">exponent not dropped: LABOR_HRS(MES,1) &gt; LABOR_HRS_WK_MES*SEASON_WEEKS</t>
        </is>
      </c>
      <c r="B20" s="5">
        <f>CropEconomics!D54</f>
        <v>45.5625</v>
      </c>
      <c r="C20" s="5">
        <f>LABOR_HRS_WK_MES*SEASON_WEEKS</f>
        <v>45</v>
      </c>
      <c r="D20" s="0" t="str">
        <f>IF(B20&gt;C20,"PASS","FAIL")</f>
        <v>PASS</v>
      </c>
      <c r="E20" s="0" t="str">
        <f>IF(B20&gt;C20,"exponent present","exponent DROPPED")</f>
        <v>exponent present</v>
      </c>
    </row>
    <row r="21">
      <c r="A21" s="0" t="inlineStr">
        <is>
          <t xml:space="preserve">solved allocation = Enumeration maximum row</t>
        </is>
      </c>
      <c r="B21" s="0" t="str">
        <f>Q_TOM&amp;"/"&amp;Q_CAR&amp;"/"&amp;Q_MES</f>
        <v>10/20/30</v>
      </c>
      <c r="C21" s="0" t="str">
        <f>ENUM_OPT_QT&amp;"/"&amp;ENUM_OPT_QC&amp;"/"&amp;ENUM_OPT_QM</f>
        <v>10/20/30</v>
      </c>
      <c r="D21" s="0" t="str">
        <f>IF(AND(Q_TOM=ENUM_OPT_QT,Q_CAR=ENUM_OPT_QC,Q_MES=ENUM_OPT_QM),"PASS","FAIL")</f>
        <v>PASS</v>
      </c>
    </row>
    <row r="22">
      <c r="A22" s="0" t="inlineStr">
        <is>
          <t xml:space="preserve">worked example PROFIT reconciles to spec anchor (to the cent)</t>
        </is>
      </c>
      <c r="B22" s="2">
        <f>WorkedExample!B21</f>
        <v>4784.9441579977647</v>
      </c>
      <c r="C22" s="2">
        <f>WorkedExample!D21</f>
        <v>4784.94</v>
      </c>
      <c r="D22" s="0" t="str">
        <f>IF(ABS(B22-C22)&lt;0.02,"PASS","FAIL")</f>
        <v>PASS</v>
      </c>
    </row>
    <row r="23">
      <c r="A23" s="0" t="inlineStr">
        <is>
          <t xml:space="preserve">worked example: every figure in column E = "match"</t>
        </is>
      </c>
      <c r="B23" s="6">
        <f>COUNTIF(WorkedExample!E7:E21,"match")</f>
        <v>15</v>
      </c>
      <c r="C23" s="6">
        <f>COUNTA(WorkedExample!E7:E21)</f>
        <v>15</v>
      </c>
      <c r="D23" s="0" t="str">
        <f>IF(B23=C23,"PASS","FAIL")</f>
        <v>PASS</v>
      </c>
    </row>
    <row r="24">
      <c r="A24" s="0" t="inlineStr">
        <is>
          <t xml:space="preserve">tomato standalone MC schedule dip is flagged</t>
        </is>
      </c>
      <c r="B24" s="6">
        <f>COUNTIF(MCSchedules!M5:M25,"DIP")</f>
        <v>1</v>
      </c>
      <c r="C24" s="0" t="inlineStr">
        <is>
          <t xml:space="preserve">&gt;= 1</t>
        </is>
      </c>
      <c r="D24" s="0" t="str">
        <f>IF(B24&gt;=1,"PASS","FAIL")</f>
        <v>PASS</v>
      </c>
    </row>
    <row r="25">
      <c r="A25" s="0" t="inlineStr">
        <is>
          <t xml:space="preserve">no error values: Inputs</t>
        </is>
      </c>
      <c r="B25" s="6">
        <f>SUMPRODUCT(--ISERROR(Inputs!A1:E22))</f>
        <v>0</v>
      </c>
      <c r="C25" s="0" t="inlineStr">
        <is>
          <t xml:space="preserve">0</t>
        </is>
      </c>
      <c r="D25" s="0" t="str">
        <f>IF(B25=0,"PASS","FAIL")</f>
        <v>PASS</v>
      </c>
    </row>
    <row r="26">
      <c r="A26" s="0" t="inlineStr">
        <is>
          <t xml:space="preserve">no error values: CropEconomics</t>
        </is>
      </c>
      <c r="B26" s="6">
        <f>SUMPRODUCT(--ISERROR(CropEconomics!A1:D83))</f>
        <v>0</v>
      </c>
      <c r="C26" s="0" t="inlineStr">
        <is>
          <t xml:space="preserve">0</t>
        </is>
      </c>
      <c r="D26" s="0" t="str">
        <f>IF(B26=0,"PASS","FAIL")</f>
        <v>PASS</v>
      </c>
    </row>
    <row r="27">
      <c r="A27" s="0" t="inlineStr">
        <is>
          <t xml:space="preserve">no error values: MCSchedules</t>
        </is>
      </c>
      <c r="B27" s="6">
        <f>SUMPRODUCT(--ISERROR(MCSchedules!A1:M110))</f>
        <v>0</v>
      </c>
      <c r="C27" s="0" t="inlineStr">
        <is>
          <t xml:space="preserve">0</t>
        </is>
      </c>
      <c r="D27" s="0" t="str">
        <f>IF(B27=0,"PASS","FAIL")</f>
        <v>PASS</v>
      </c>
    </row>
    <row r="28">
      <c r="A28" s="0" t="inlineStr">
        <is>
          <t xml:space="preserve">no error values: CostStructure</t>
        </is>
      </c>
      <c r="B28" s="6">
        <f>SUMPRODUCT(--ISERROR(CostStructure!A1:B25))</f>
        <v>0</v>
      </c>
      <c r="C28" s="0" t="inlineStr">
        <is>
          <t xml:space="preserve">0</t>
        </is>
      </c>
      <c r="D28" s="0" t="str">
        <f>IF(B28=0,"PASS","FAIL")</f>
        <v>PASS</v>
      </c>
    </row>
    <row r="29">
      <c r="A29" s="0" t="inlineStr">
        <is>
          <t xml:space="preserve">no error values: Optimization</t>
        </is>
      </c>
      <c r="B29" s="6">
        <f>SUMPRODUCT(--ISERROR(Optimization!A1:I30))</f>
        <v>0</v>
      </c>
      <c r="C29" s="0" t="inlineStr">
        <is>
          <t xml:space="preserve">0</t>
        </is>
      </c>
      <c r="D29" s="0" t="str">
        <f>IF(B29=0,"PASS","FAIL")</f>
        <v>PASS</v>
      </c>
    </row>
    <row r="30">
      <c r="A30" s="0" t="inlineStr">
        <is>
          <t xml:space="preserve">no error values: Enumeration head</t>
        </is>
      </c>
      <c r="B30" s="6">
        <f>SUMPRODUCT(--ISERROR(Enumeration!A1:S7))</f>
        <v>0</v>
      </c>
      <c r="C30" s="0" t="inlineStr">
        <is>
          <t xml:space="preserve">0</t>
        </is>
      </c>
      <c r="D30" s="0" t="str">
        <f>IF(B30=0,"PASS","FAIL")</f>
        <v>PASS</v>
      </c>
    </row>
    <row r="31">
      <c r="A31" s="0" t="inlineStr">
        <is>
          <t xml:space="preserve">no error values: WorkedExample</t>
        </is>
      </c>
      <c r="B31" s="6">
        <f>SUMPRODUCT(--ISERROR(WorkedExample!A1:E24))</f>
        <v>0</v>
      </c>
      <c r="C31" s="0" t="inlineStr">
        <is>
          <t xml:space="preserve">0</t>
        </is>
      </c>
      <c r="D31" s="0" t="str">
        <f>IF(B31=0,"PASS","FAIL")</f>
        <v>PASS</v>
      </c>
    </row>
    <row r="32">
      <c r="A32" s="0" t="inlineStr">
        <is>
          <t xml:space="preserve">no error values: Summary</t>
        </is>
      </c>
      <c r="B32" s="6">
        <f>SUMPRODUCT(--ISERROR(Summary!A1:H30))</f>
        <v>0</v>
      </c>
      <c r="C32" s="0" t="inlineStr">
        <is>
          <t xml:space="preserve">0</t>
        </is>
      </c>
      <c r="D32" s="0" t="str">
        <f>IF(B32=0,"PASS","FAIL")</f>
        <v>PASS</v>
      </c>
    </row>
    <row r="33">
      <c r="A33" s="0" t="inlineStr">
        <is>
          <t xml:space="preserve">no error values: Enumeration body (O column count = 13,671; errors upstream would drop the count)</t>
        </is>
      </c>
      <c r="B33" s="6">
        <f>COUNT(Enumeration!O4:O13674)</f>
        <v>13671</v>
      </c>
      <c r="C33" s="6">
        <f>(MAX_BEDS_TOM+1)*(MAX_BEDS_CAR+1)*(MAX_BEDS_MES+1)</f>
        <v>13671</v>
      </c>
      <c r="D33" s="0" t="str">
        <f>IF(B33=C33,"PASS","FAIL")</f>
        <v>PASS</v>
      </c>
    </row>
    <row r="34">
      <c r="A34" s="0" t="inlineStr">
        <is>
          <t xml:space="preserve">no error values: Checks sheet (rows 1-33)</t>
        </is>
      </c>
      <c r="B34" s="6">
        <f>SUMPRODUCT(--ISERROR(A1:E33))</f>
        <v>0</v>
      </c>
      <c r="C34" s="0" t="inlineStr">
        <is>
          <t xml:space="preserve">0</t>
        </is>
      </c>
      <c r="D34" s="0" t="str">
        <f>IF(B34=0,"PASS","FAIL")</f>
        <v>PASS</v>
      </c>
    </row>
    <row r="36">
      <c r="A36" s="1" t="inlineStr">
        <is>
          <t xml:space="preserve">ALL CHECKS</t>
        </is>
      </c>
      <c r="B36" s="0" t="str">
        <f>IF(AND(COUNTIF(D4:D34,"FAIL")=0,COUNTIF(D4:D34,"PASS")=COUNTA(D4:D34)),"ALL PASS","REVIEW")</f>
        <v>ALL PASS</v>
      </c>
      <c r="C36" s="6">
        <f>COUNTIF(D4:D34,"PASS")</f>
        <v>31</v>
      </c>
    </row>
  </sheetData>
</worksheet>
</file>

<file path=xl/worksheets/sheet9.xml><?xml version="1.0" encoding="utf-8"?>
<worksheet xmlns="http://schemas.openxmlformats.org/spreadsheetml/2006/main">
  <dimension ref="A1:G30"/>
  <sheetData>
    <row r="1">
      <c r="A1" s="1" t="inlineStr">
        <is>
          <t xml:space="preserve">Summary - solved allocation and named outputs. Solved = current (after Solver); decision cells populated from the Enumeration maximum.</t>
        </is>
      </c>
    </row>
    <row r="3">
      <c r="A3" s="0" t="inlineStr">
        <is>
          <t xml:space="preserve">q(TOM)</t>
        </is>
      </c>
      <c r="B3" s="6">
        <f>Q_TOM</f>
        <v>10</v>
      </c>
    </row>
    <row r="4">
      <c r="A4" s="0" t="inlineStr">
        <is>
          <t xml:space="preserve">q(CAR)</t>
        </is>
      </c>
      <c r="B4" s="6">
        <f>Q_CAR</f>
        <v>20</v>
      </c>
    </row>
    <row r="5">
      <c r="A5" s="0" t="inlineStr">
        <is>
          <t xml:space="preserve">q(MES)</t>
        </is>
      </c>
      <c r="B5" s="6">
        <f>Q_MES</f>
        <v>30</v>
      </c>
    </row>
    <row r="6">
      <c r="A6" s="0" t="inlineStr">
        <is>
          <t xml:space="preserve">beds used</t>
        </is>
      </c>
      <c r="B6" s="6">
        <f>Q_TOM+Q_CAR+Q_MES</f>
        <v>60</v>
      </c>
    </row>
    <row r="7">
      <c r="A7" s="0" t="inlineStr">
        <is>
          <t xml:space="preserve">beds idle</t>
        </is>
      </c>
      <c r="B7" s="6">
        <f>TOTAL_BEDS-(Q_TOM+Q_CAR+Q_MES)</f>
        <v>4</v>
      </c>
    </row>
    <row r="9">
      <c r="A9" s="0" t="inlineStr">
        <is>
          <t xml:space="preserve">TOTAL_REVENUE</t>
        </is>
      </c>
      <c r="B9" s="2">
        <f>TOTAL_REVENUE</f>
        <v>210880</v>
      </c>
    </row>
    <row r="10">
      <c r="A10" s="0" t="inlineStr">
        <is>
          <t xml:space="preserve">TOTAL_FERT_COST</t>
        </is>
      </c>
      <c r="B10" s="2">
        <f>TOTAL_FERT_COST</f>
        <v>44000</v>
      </c>
    </row>
    <row r="11">
      <c r="A11" s="0" t="inlineStr">
        <is>
          <t xml:space="preserve">TOTAL_LABOR_COST</t>
        </is>
      </c>
      <c r="B11" s="2">
        <f>TOTAL_LABOR_COST</f>
        <v>104118.33531725495</v>
      </c>
    </row>
    <row r="12">
      <c r="A12" s="0" t="inlineStr">
        <is>
          <t xml:space="preserve">FIXED_COSTS</t>
        </is>
      </c>
      <c r="B12" s="2">
        <f>FIXED_COSTS</f>
        <v>20000</v>
      </c>
    </row>
    <row r="13">
      <c r="A13" s="0" t="inlineStr">
        <is>
          <t xml:space="preserve">PROFIT</t>
        </is>
      </c>
      <c r="B13" s="2">
        <f>PROFIT</f>
        <v>42761.664682745046</v>
      </c>
    </row>
    <row r="15">
      <c r="A15" s="0" t="inlineStr">
        <is>
          <t xml:space="preserve">TOTAL_LABOR_HRS</t>
        </is>
      </c>
      <c r="B15" s="5">
        <f>TOTAL_LABOR_HRS</f>
        <v>5277.2161142738851</v>
      </c>
    </row>
    <row r="16">
      <c r="A16" s="0" t="inlineStr">
        <is>
          <t xml:space="preserve">FARMER_HRS_USED</t>
        </is>
      </c>
      <c r="B16" s="5">
        <f>FARMER_HRS_USED</f>
        <v>720</v>
      </c>
    </row>
    <row r="17">
      <c r="A17" s="0" t="inlineStr">
        <is>
          <t xml:space="preserve">TEMP_LABOR_HRS</t>
        </is>
      </c>
      <c r="B17" s="5">
        <f>TEMP_LABOR_HRS</f>
        <v>4557.2161142738851</v>
      </c>
    </row>
    <row r="18">
      <c r="A18" s="0" t="inlineStr">
        <is>
          <t xml:space="preserve">implied temp-worker count</t>
        </is>
      </c>
      <c r="B18" s="3">
        <f>TEMP_LABOR_HRS/TEMP_WORKER_HRS</f>
        <v>3.164733412690198</v>
      </c>
    </row>
    <row r="19">
      <c r="A19" s="0" t="inlineStr">
        <is>
          <t xml:space="preserve">BLENDED_RATE</t>
        </is>
      </c>
      <c r="B19" s="3">
        <f>BLENDED_RATE</f>
        <v>19.729784239010847</v>
      </c>
    </row>
    <row r="21">
      <c r="A21" s="1" t="inlineStr">
        <is>
          <t xml:space="preserve">crop</t>
        </is>
      </c>
      <c r="B21" s="1" t="inlineStr">
        <is>
          <t xml:space="preserve">ALLOC_LABOR_COST</t>
        </is>
      </c>
      <c r="C21" s="1" t="inlineStr">
        <is>
          <t xml:space="preserve">MARGIN</t>
        </is>
      </c>
      <c r="D21" s="1" t="inlineStr">
        <is>
          <t xml:space="preserve">MARG_REVENUE</t>
        </is>
      </c>
      <c r="E21" s="1" t="inlineStr">
        <is>
          <t xml:space="preserve">MARG_COST at q(c)</t>
        </is>
      </c>
      <c r="F21" s="1" t="inlineStr">
        <is>
          <t xml:space="preserve">XING</t>
        </is>
      </c>
      <c r="G21" s="1" t="inlineStr">
        <is>
          <t xml:space="preserve">XING_FIRST</t>
        </is>
      </c>
    </row>
    <row r="22">
      <c r="A22" s="0" t="inlineStr">
        <is>
          <t xml:space="preserve">TOM</t>
        </is>
      </c>
      <c r="B22" s="2">
        <f>CostStructure!B11</f>
        <v>46056.581198400818</v>
      </c>
      <c r="C22" s="2">
        <f>CostStructure!B16</f>
        <v>33143.418801599182</v>
      </c>
      <c r="D22" s="2">
        <f>PRICE_TOM</f>
        <v>8800</v>
      </c>
      <c r="E22" s="2">
        <f>IF(Q_TOM=0,"n/a",INDEX(MCSchedules!H5:H25,MATCH(Q_TOM,MCSchedules!A5:A25,0)))</f>
        <v>8248.5865343750047</v>
      </c>
      <c r="F22" s="6">
        <f>XING_TOM</f>
        <v>10</v>
      </c>
      <c r="G22" s="6">
        <f>XING_FIRST_TOM</f>
        <v>11</v>
      </c>
    </row>
    <row r="23">
      <c r="A23" s="0" t="inlineStr">
        <is>
          <t xml:space="preserve">CAR</t>
        </is>
      </c>
      <c r="B23" s="2">
        <f>CostStructure!B12</f>
        <v>19397.729290455289</v>
      </c>
      <c r="C23" s="2">
        <f>CostStructure!B17</f>
        <v>13682.270709544711</v>
      </c>
      <c r="D23" s="2">
        <f>PRICE_CAR</f>
        <v>2094</v>
      </c>
      <c r="E23" s="2">
        <f>IF(Q_CAR=0,"n/a",INDEX(MCSchedules!H36:H56,MATCH(Q_CAR,MCSchedules!A36:A56,0)))</f>
        <v>1688.9454575384152</v>
      </c>
      <c r="F23" s="6">
        <f>XING_CAR</f>
        <v>20</v>
      </c>
      <c r="G23" s="6">
        <f>XING_FIRST_CAR</f>
        <v>11</v>
      </c>
    </row>
    <row r="24">
      <c r="A24" s="0" t="inlineStr">
        <is>
          <t xml:space="preserve">MES</t>
        </is>
      </c>
      <c r="B24" s="2">
        <f>CostStructure!B13</f>
        <v>38664.024828398855</v>
      </c>
      <c r="C24" s="2">
        <f>CostStructure!B18</f>
        <v>15935.975171601145</v>
      </c>
      <c r="D24" s="2">
        <f>PRICE_MES</f>
        <v>2700</v>
      </c>
      <c r="E24" s="2">
        <f>IF(Q_MES=0,"n/a",INDEX(MCSchedules!H69:H99,MATCH(Q_MES,MCSchedules!A69:A99,0)))</f>
        <v>2420.0990509335097</v>
      </c>
      <c r="F24" s="6">
        <f>XING_MES</f>
        <v>30</v>
      </c>
      <c r="G24" s="6">
        <f>XING_FIRST_MES</f>
        <v>7</v>
      </c>
    </row>
    <row r="26">
      <c r="A26" s="0" t="inlineStr">
        <is>
          <t xml:space="preserve">binding constraint at optimum</t>
        </is>
      </c>
      <c r="B26" t="str">
        <f>Optimization!B29</f>
        <v>MAX_BEDS cap: CAR MES </v>
      </c>
    </row>
    <row r="27">
      <c r="A27" s="0" t="inlineStr">
        <is>
          <t xml:space="preserve">standalone MC-schedule dip(s)</t>
        </is>
      </c>
      <c r="B27" t="str">
        <f>IF(COUNTIF(MCSchedules!M5:M25,"DIP")+COUNTIF(MCSchedules!M36:M56,"DIP")+COUNTIF(MCSchedules!M69:M99,"DIP")&gt;0,"flagged in TOM/CAR/MES standalone schedules (non-monotonic); cause deferred to Stage 3","none")</f>
        <v>flagged in TOM/CAR/MES standalone schedules (non-monotonic); cause deferred to Stage 3</v>
      </c>
    </row>
    <row r="28">
      <c r="A28" s="0" t="inlineStr">
        <is>
          <t xml:space="preserve">Solver vs enumeration</t>
        </is>
      </c>
      <c r="B28" t="str">
        <f>Optimization!B30</f>
        <v>solved = enumeration max</v>
      </c>
    </row>
    <row r="30">
      <c r="A30" s="1" t="inlineStr">
        <is>
          <t xml:space="preserve">PROFIT (season, at optimum)</t>
        </is>
      </c>
      <c r="B30" s="2">
        <f>PROFIT</f>
        <v>42761.664682745046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Marginal analysis - perfect competition</dc:title>
  <dc:creator>Claude Code, from capabilities/marginal-analysis/spec.md</dc:creator>
  <cp:lastModifiedBy>Claude Code</cp:lastModifiedBy>
</cp:coreProperties>
</file>